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filterPrivacy="1" codeName="ThisWorkbook" hidePivotFieldList="1" defaultThemeVersion="124226"/>
  <xr:revisionPtr revIDLastSave="0" documentId="13_ncr:1_{1FE00BBD-9EFA-40D2-A305-59860B67703E}" xr6:coauthVersionLast="47" xr6:coauthVersionMax="47" xr10:uidLastSave="{00000000-0000-0000-0000-000000000000}"/>
  <bookViews>
    <workbookView xWindow="3675" yWindow="765" windowWidth="28035" windowHeight="19395" tabRatio="843" firstSheet="9" activeTab="9" xr2:uid="{00000000-000D-0000-FFFF-FFFF00000000}"/>
  </bookViews>
  <sheets>
    <sheet name="2007 FPSC Accruals" sheetId="61" state="hidden" r:id="rId1"/>
    <sheet name="Cost Estimates in 2011" sheetId="56" state="hidden" r:id="rId2"/>
    <sheet name="Reserves Dec 31, 2011" sheetId="58" state="hidden" r:id="rId3"/>
    <sheet name="2012 Rate Change" sheetId="55" state="hidden" r:id="rId4"/>
    <sheet name="2012 PAA Dismantling" sheetId="54" state="hidden" r:id="rId5"/>
    <sheet name="Legacy 2012" sheetId="64" state="hidden" r:id="rId6"/>
    <sheet name="COR + Salvage 2012-2019" sheetId="63" state="hidden" r:id="rId7"/>
    <sheet name="Comparison Nominal" sheetId="82" state="hidden" r:id="rId8"/>
    <sheet name="Comparison Adjusted" sheetId="83" state="hidden" r:id="rId9"/>
    <sheet name="2022 FPSC Accruals" sheetId="33" r:id="rId10"/>
    <sheet name="Cost Estimates in 2020" sheetId="42" r:id="rId11"/>
    <sheet name="Reserves Dec 31, 2021" sheetId="34" r:id="rId12"/>
    <sheet name="Reserve Deficiency" sheetId="45" r:id="rId13"/>
    <sheet name="BB 123 Dismantlement Recovery" sheetId="92" r:id="rId14"/>
    <sheet name="Moodys" sheetId="60" r:id="rId15"/>
    <sheet name="Escalation Factors" sheetId="2" r:id="rId16"/>
    <sheet name="TEC Plant In-Service" sheetId="84" r:id="rId17"/>
    <sheet name="2012 FPSC Accruals" sheetId="59" r:id="rId18"/>
    <sheet name="Cost Estimate Bayside 1898" sheetId="85" r:id="rId19"/>
    <sheet name="Cost Estimate Polk 1898" sheetId="86" r:id="rId20"/>
    <sheet name="Cost Estimate Solar 1898" sheetId="87" r:id="rId21"/>
    <sheet name="Cost Estimate Big Bend 1898" sheetId="89" r:id="rId22"/>
    <sheet name="Cost Estimate Big Bend #1 S&amp;L" sheetId="88" r:id="rId23"/>
    <sheet name="Cost Estimate Big Bend #2 S&amp;L" sheetId="90" r:id="rId24"/>
    <sheet name="Cost Estimate Big Bend #3 S&amp;L" sheetId="91" r:id="rId25"/>
    <sheet name="Bayside Common" sheetId="1" r:id="rId26"/>
    <sheet name="Bayside Unit #1 (3xGT ..." sheetId="3" r:id="rId27"/>
    <sheet name="Bayside Unit #2 (4xGT ..." sheetId="4" r:id="rId28"/>
    <sheet name="Bayside GTs 3-6" sheetId="49" r:id="rId29"/>
    <sheet name="Big Bend Common (Handling)" sheetId="5" r:id="rId30"/>
    <sheet name="Big Bend Unit #1" sheetId="8" state="hidden" r:id="rId31"/>
    <sheet name="Big Bend Unit #2" sheetId="9" state="hidden" r:id="rId32"/>
    <sheet name="Big Bend Unit #3" sheetId="11" state="hidden" r:id="rId33"/>
    <sheet name="Big Bend Unit #4" sheetId="12" r:id="rId34"/>
    <sheet name="Big Bend GT 4" sheetId="6" r:id="rId35"/>
    <sheet name="Big Bend GTs 5-6" sheetId="67" r:id="rId36"/>
    <sheet name="Polk Common (Handling)" sheetId="28" r:id="rId37"/>
    <sheet name="Polk Unit #1 (Gasifier ..." sheetId="29" r:id="rId38"/>
    <sheet name="Polk Unit #2" sheetId="30" r:id="rId39"/>
    <sheet name="Polk Unit #3" sheetId="31" r:id="rId40"/>
    <sheet name="Polk Unit #4" sheetId="50" r:id="rId41"/>
    <sheet name="Polk Unit #5" sheetId="51" r:id="rId42"/>
    <sheet name="Polk 2-5 (4xGT ..." sheetId="68" r:id="rId43"/>
    <sheet name="Tampa International" sheetId="69" r:id="rId44"/>
    <sheet name="Big Bend Solar" sheetId="70" r:id="rId45"/>
    <sheet name="Legoland Solar" sheetId="71" r:id="rId46"/>
    <sheet name="Balm Solar" sheetId="72" r:id="rId47"/>
    <sheet name="Bonnie Mine Solar" sheetId="73" r:id="rId48"/>
    <sheet name="Grange Hall Solar" sheetId="74" r:id="rId49"/>
    <sheet name="Lake Hancock Solar" sheetId="75" r:id="rId50"/>
    <sheet name="Lithia Solar" sheetId="76" r:id="rId51"/>
    <sheet name="Little Manatee River Solar" sheetId="78" r:id="rId52"/>
    <sheet name="Payne Creek Solar" sheetId="79" r:id="rId53"/>
    <sheet name="Peace Creek Solar" sheetId="80" r:id="rId54"/>
    <sheet name="Wimauma Solar" sheetId="81" r:id="rId55"/>
  </sheets>
  <definedNames>
    <definedName name="_Key1" localSheetId="0" hidden="1">#REF!</definedName>
    <definedName name="_Key1" hidden="1">#REF!</definedName>
    <definedName name="_Order1" hidden="1">255</definedName>
    <definedName name="_Regression_Int" localSheetId="16" hidden="1">1</definedName>
    <definedName name="_Sort" localSheetId="0" hidden="1">#REF!</definedName>
    <definedName name="_Sort" hidden="1">#REF!</definedName>
    <definedName name="Multiplier_GDP">'Escalation Factors'!$M$1:$P$65</definedName>
    <definedName name="Multiplier_Labor">'Escalation Factors'!$A$1:$D$65</definedName>
    <definedName name="Multiplier_Materials">'Escalation Factors'!$G$1:$J$65</definedName>
    <definedName name="_xlnm.Print_Area" localSheetId="9">'2022 FPSC Accruals'!$A$1:$F$61,'2022 FPSC Accruals'!$H$1:$K$61</definedName>
    <definedName name="_xlnm.Print_Area" localSheetId="46">'Balm Solar'!$A$1:$L$15,'Balm Solar'!$N$1:$U$53</definedName>
    <definedName name="_xlnm.Print_Area" localSheetId="25">'Bayside Common'!$A$1:$L$15,'Bayside Common'!$N$1:$U$50</definedName>
    <definedName name="_xlnm.Print_Area" localSheetId="28">'Bayside GTs 3-6'!$A$1:$L$15,'Bayside GTs 3-6'!$N$1:$U$50</definedName>
    <definedName name="_xlnm.Print_Area" localSheetId="26">'Bayside Unit #1 (3xGT ...'!$A$1:$L$15,'Bayside Unit #1 (3xGT ...'!$N$1:$U$38</definedName>
    <definedName name="_xlnm.Print_Area" localSheetId="27">'Bayside Unit #2 (4xGT ...'!$A$1:$L$15,'Bayside Unit #2 (4xGT ...'!$N$1:$U$38</definedName>
    <definedName name="_xlnm.Print_Area" localSheetId="29">'Big Bend Common (Handling)'!$A$1:$L$15,'Big Bend Common (Handling)'!$N$1:$U$46</definedName>
    <definedName name="_xlnm.Print_Area" localSheetId="34">'Big Bend GT 4'!$A$1:$L$15,'Big Bend GT 4'!$N$1:$U$50</definedName>
    <definedName name="_xlnm.Print_Area" localSheetId="35">'Big Bend GTs 5-6'!$A$1:$L$15,'Big Bend GTs 5-6'!$N$1:$U$62</definedName>
    <definedName name="_xlnm.Print_Area" localSheetId="44">'Big Bend Solar'!$A$1:$L$15,'Big Bend Solar'!$N$1:$U$49</definedName>
    <definedName name="_xlnm.Print_Area" localSheetId="30">'Big Bend Unit #1'!$A$1:$L$15,'Big Bend Unit #1'!$N$1:$U$38</definedName>
    <definedName name="_xlnm.Print_Area" localSheetId="31">'Big Bend Unit #2'!$A$1:$L$15,'Big Bend Unit #2'!$N$1:$U$38</definedName>
    <definedName name="_xlnm.Print_Area" localSheetId="32">'Big Bend Unit #3'!$A$1:$L$15,'Big Bend Unit #3'!$N$1:$U$42</definedName>
    <definedName name="_xlnm.Print_Area" localSheetId="33">'Big Bend Unit #4'!$A$1:$L$15,'Big Bend Unit #4'!$N$1:$U$46</definedName>
    <definedName name="_xlnm.Print_Area" localSheetId="47">'Bonnie Mine Solar'!$A$1:$L$15,'Bonnie Mine Solar'!$N$1:$U$50</definedName>
    <definedName name="_xlnm.Print_Area" localSheetId="18">'Cost Estimate Bayside 1898'!#REF!,'Cost Estimate Bayside 1898'!#REF!,'Cost Estimate Bayside 1898'!#REF!</definedName>
    <definedName name="_xlnm.Print_Area" localSheetId="22">'Cost Estimate Big Bend #1 S&amp;L'!#REF!,'Cost Estimate Big Bend #1 S&amp;L'!#REF!,'Cost Estimate Big Bend #1 S&amp;L'!#REF!</definedName>
    <definedName name="_xlnm.Print_Area" localSheetId="23">'Cost Estimate Big Bend #2 S&amp;L'!#REF!,'Cost Estimate Big Bend #2 S&amp;L'!#REF!,'Cost Estimate Big Bend #2 S&amp;L'!#REF!</definedName>
    <definedName name="_xlnm.Print_Area" localSheetId="24">'Cost Estimate Big Bend #3 S&amp;L'!#REF!,'Cost Estimate Big Bend #3 S&amp;L'!#REF!,'Cost Estimate Big Bend #3 S&amp;L'!#REF!</definedName>
    <definedName name="_xlnm.Print_Area" localSheetId="21">'Cost Estimate Big Bend 1898'!#REF!,'Cost Estimate Big Bend 1898'!#REF!,'Cost Estimate Big Bend 1898'!#REF!</definedName>
    <definedName name="_xlnm.Print_Area" localSheetId="19">'Cost Estimate Polk 1898'!#REF!,'Cost Estimate Polk 1898'!#REF!,'Cost Estimate Polk 1898'!#REF!</definedName>
    <definedName name="_xlnm.Print_Area" localSheetId="20">'Cost Estimate Solar 1898'!#REF!,'Cost Estimate Solar 1898'!#REF!,'Cost Estimate Solar 1898'!#REF!</definedName>
    <definedName name="_xlnm.Print_Area" localSheetId="10">'Cost Estimates in 2020'!$A$1:$F$61,'Cost Estimates in 2020'!$O$1:$T$61,'Cost Estimates in 2020'!$H$1:$M$61</definedName>
    <definedName name="_xlnm.Print_Area" localSheetId="15">'Escalation Factors'!$A$1:$P$64</definedName>
    <definedName name="_xlnm.Print_Area" localSheetId="48">'Grange Hall Solar'!$A$1:$L$15,'Grange Hall Solar'!$N$1:$U$46</definedName>
    <definedName name="_xlnm.Print_Area" localSheetId="49">'Lake Hancock Solar'!$A$1:$L$15,'Lake Hancock Solar'!$N$1:$U$46</definedName>
    <definedName name="_xlnm.Print_Area" localSheetId="45">'Legoland Solar'!$A$1:$L$15,'Legoland Solar'!$N$1:$U$46</definedName>
    <definedName name="_xlnm.Print_Area" localSheetId="50">'Lithia Solar'!$A$1:$L$15,'Lithia Solar'!$N$1:$U$46</definedName>
    <definedName name="_xlnm.Print_Area" localSheetId="51">'Little Manatee River Solar'!$A$1:$L$15,'Little Manatee River Solar'!$N$1:$U$46</definedName>
    <definedName name="_xlnm.Print_Area" localSheetId="52">'Payne Creek Solar'!$A$1:$L$15,'Payne Creek Solar'!$N$1:$U$49</definedName>
    <definedName name="_xlnm.Print_Area" localSheetId="53">'Peace Creek Solar'!$A$1:$L$15,'Peace Creek Solar'!$N$1:$U$46</definedName>
    <definedName name="_xlnm.Print_Area" localSheetId="42">'Polk 2-5 (4xGT ...'!$A$1:$L$15,'Polk 2-5 (4xGT ...'!$N$1:$U$58</definedName>
    <definedName name="_xlnm.Print_Area" localSheetId="36">'Polk Common (Handling)'!$A$1:$L$15,'Polk Common (Handling)'!$N$1:$U$58</definedName>
    <definedName name="_xlnm.Print_Area" localSheetId="37">'Polk Unit #1 (Gasifier ...'!$A$1:$L$15,'Polk Unit #1 (Gasifier ...'!$N$1:$U$38</definedName>
    <definedName name="_xlnm.Print_Area" localSheetId="38">'Polk Unit #2'!$A$1:$L$15,'Polk Unit #2'!$N$1:$U$58</definedName>
    <definedName name="_xlnm.Print_Area" localSheetId="39">'Polk Unit #3'!$A$1:$L$15,'Polk Unit #3'!$N$1:$U$58</definedName>
    <definedName name="_xlnm.Print_Area" localSheetId="40">'Polk Unit #4'!$A$1:$L$15,'Polk Unit #4'!$N$1:$U$58</definedName>
    <definedName name="_xlnm.Print_Area" localSheetId="41">'Polk Unit #5'!$A$1:$L$15,'Polk Unit #5'!$N$1:$U$58</definedName>
    <definedName name="_xlnm.Print_Area" localSheetId="12">'Reserve Deficiency'!$A$1:$F$61,'Reserve Deficiency'!$H$1:$M$61</definedName>
    <definedName name="_xlnm.Print_Area" localSheetId="11">'Reserves Dec 31, 2021'!$A$1:$F$61,'Reserves Dec 31, 2021'!$H$1:$M$61,'Reserves Dec 31, 2021'!$O$1:$T$61,'Reserves Dec 31, 2021'!$V$1:$AA$61,'Reserves Dec 31, 2021'!$AC$1:$AH$61,'Reserves Dec 31, 2021'!$AJ$1:$AO$61,'Reserves Dec 31, 2021'!$AQ$1:$AV$61,'Reserves Dec 31, 2021'!$AX$1:$BC$61,'Reserves Dec 31, 2021'!$BE$1:$BJ$61,'Reserves Dec 31, 2021'!$BL$1:$BQ$61,'Reserves Dec 31, 2021'!$BS$1:$BX$61,'Reserves Dec 31, 2021'!$BZ$1:$CE$61,'Reserves Dec 31, 2021'!$CG$1:$CL$61,'Reserves Dec 31, 2021'!$CN$1:$CS$61</definedName>
    <definedName name="_xlnm.Print_Area" localSheetId="43">'Tampa International'!$A$1:$L$15,'Tampa International'!$N$1:$U$46</definedName>
    <definedName name="_xlnm.Print_Area" localSheetId="16">'TEC Plant In-Service'!$A$1:$S$96</definedName>
    <definedName name="_xlnm.Print_Area" localSheetId="54">'Wimauma Solar'!$A$1:$L$15,'Wimauma Solar'!$N$1:$U$46</definedName>
  </definedNames>
  <calcPr calcId="191029" iterate="1" iterateCount="200" calcOnSave="0"/>
  <pivotCaches>
    <pivotCache cacheId="0" r:id="rId56"/>
    <pivotCache cacheId="1" r:id="rId5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3" i="34" l="1"/>
  <c r="M63" i="34"/>
  <c r="T63" i="34"/>
  <c r="W63" i="34"/>
  <c r="W64" i="34" s="1"/>
  <c r="X63" i="34"/>
  <c r="Y63" i="34"/>
  <c r="Z63" i="34"/>
  <c r="Z64" i="34" s="1"/>
  <c r="AA63" i="34"/>
  <c r="AA64" i="34" s="1"/>
  <c r="AH63" i="34"/>
  <c r="AO63" i="34"/>
  <c r="AR63" i="34"/>
  <c r="AR64" i="34" s="1"/>
  <c r="AS63" i="34"/>
  <c r="AS64" i="34" s="1"/>
  <c r="AT63" i="34"/>
  <c r="AU63" i="34"/>
  <c r="BC63" i="34"/>
  <c r="BJ63" i="34"/>
  <c r="BQ63" i="34"/>
  <c r="BX63" i="34"/>
  <c r="BX64" i="34" s="1"/>
  <c r="CE63" i="34"/>
  <c r="CE64" i="34" s="1"/>
  <c r="CL63" i="34"/>
  <c r="CS63" i="34"/>
  <c r="X64" i="34"/>
  <c r="Y64" i="34"/>
  <c r="AD64" i="34"/>
  <c r="AE64" i="34"/>
  <c r="AF64" i="34"/>
  <c r="AG64" i="34"/>
  <c r="AH64" i="34"/>
  <c r="AT64" i="34"/>
  <c r="AU64" i="34"/>
  <c r="BF64" i="34"/>
  <c r="BG64" i="34"/>
  <c r="BH64" i="34"/>
  <c r="BI64" i="34"/>
  <c r="BJ64" i="34"/>
  <c r="BM64" i="34"/>
  <c r="BN64" i="34"/>
  <c r="BO64" i="34"/>
  <c r="BP64" i="34"/>
  <c r="BQ64" i="34"/>
  <c r="BT64" i="34"/>
  <c r="BU64" i="34"/>
  <c r="BV64" i="34"/>
  <c r="BW64" i="34"/>
  <c r="CA64" i="34"/>
  <c r="CB64" i="34"/>
  <c r="CC64" i="34"/>
  <c r="CD64" i="34"/>
  <c r="CH64" i="34"/>
  <c r="CI64" i="34"/>
  <c r="CJ64" i="34"/>
  <c r="CK64" i="34"/>
  <c r="CL64" i="34"/>
  <c r="CO64" i="34"/>
  <c r="CP64" i="34"/>
  <c r="CQ64" i="34"/>
  <c r="CR64" i="34"/>
  <c r="CS64" i="34"/>
  <c r="T66" i="34"/>
  <c r="F66" i="34" s="1"/>
  <c r="AO66" i="34"/>
  <c r="BB67" i="34"/>
  <c r="BC67" i="34"/>
  <c r="BC71" i="34" s="1"/>
  <c r="BJ67" i="34"/>
  <c r="BX67" i="34"/>
  <c r="CS67" i="34"/>
  <c r="T68" i="34"/>
  <c r="BB68" i="34"/>
  <c r="BC68" i="34"/>
  <c r="BB69" i="34"/>
  <c r="BC69" i="34"/>
  <c r="BJ69" i="34"/>
  <c r="BX69" i="34"/>
  <c r="CS69" i="34"/>
  <c r="BB70" i="34"/>
  <c r="BC70" i="34"/>
  <c r="D10" i="92"/>
  <c r="D8" i="92"/>
  <c r="D6" i="92"/>
  <c r="C10" i="92"/>
  <c r="E10" i="92" s="1"/>
  <c r="C8" i="92"/>
  <c r="E8" i="92" s="1"/>
  <c r="C6" i="92"/>
  <c r="E6" i="92" s="1"/>
  <c r="D79" i="88"/>
  <c r="C79" i="90"/>
  <c r="D79" i="90"/>
  <c r="C89" i="91"/>
  <c r="B88" i="91"/>
  <c r="E98" i="91"/>
  <c r="D98" i="91"/>
  <c r="B87" i="90"/>
  <c r="E87" i="90"/>
  <c r="B87" i="88"/>
  <c r="E85" i="90"/>
  <c r="D85" i="90"/>
  <c r="C85" i="90"/>
  <c r="B85" i="90"/>
  <c r="F85" i="90" s="1"/>
  <c r="E83" i="90"/>
  <c r="D83" i="90"/>
  <c r="C83" i="90"/>
  <c r="B83" i="90"/>
  <c r="F83" i="90" s="1"/>
  <c r="E82" i="90"/>
  <c r="D82" i="90"/>
  <c r="C82" i="90"/>
  <c r="B82" i="90"/>
  <c r="F82" i="90" s="1"/>
  <c r="E81" i="90"/>
  <c r="D81" i="90"/>
  <c r="C81" i="90"/>
  <c r="B81" i="90"/>
  <c r="F81" i="90" s="1"/>
  <c r="E80" i="90"/>
  <c r="E84" i="90" s="1"/>
  <c r="E86" i="90" s="1"/>
  <c r="D80" i="90"/>
  <c r="C80" i="90"/>
  <c r="B80" i="90"/>
  <c r="F80" i="90" s="1"/>
  <c r="E79" i="90"/>
  <c r="B79" i="90"/>
  <c r="B84" i="90" s="1"/>
  <c r="B86" i="90" s="1"/>
  <c r="E78" i="90"/>
  <c r="D78" i="90"/>
  <c r="C78" i="90"/>
  <c r="B78" i="90"/>
  <c r="F78" i="90" s="1"/>
  <c r="AV63" i="34" l="1"/>
  <c r="AV64" i="34" s="1"/>
  <c r="D12" i="92"/>
  <c r="E12" i="92"/>
  <c r="C12" i="92"/>
  <c r="D84" i="90"/>
  <c r="D86" i="90" s="1"/>
  <c r="D87" i="90" s="1"/>
  <c r="C84" i="90"/>
  <c r="C86" i="90" s="1"/>
  <c r="C87" i="90" s="1"/>
  <c r="F79" i="90"/>
  <c r="F84" i="90" s="1"/>
  <c r="F86" i="90" s="1"/>
  <c r="F80" i="91"/>
  <c r="B78" i="91"/>
  <c r="F78" i="91" s="1"/>
  <c r="B77" i="91"/>
  <c r="F77" i="91" s="1"/>
  <c r="B76" i="91"/>
  <c r="F76" i="91" s="1"/>
  <c r="B75" i="91"/>
  <c r="F75" i="91" s="1"/>
  <c r="B74" i="91"/>
  <c r="F74" i="91" s="1"/>
  <c r="C73" i="91"/>
  <c r="B73" i="91" s="1"/>
  <c r="F73" i="91" s="1"/>
  <c r="D72" i="91"/>
  <c r="C72" i="91"/>
  <c r="C71" i="91"/>
  <c r="B71" i="91" s="1"/>
  <c r="F71" i="91" s="1"/>
  <c r="G66" i="91"/>
  <c r="F65" i="91"/>
  <c r="F67" i="91" s="1"/>
  <c r="E65" i="91"/>
  <c r="E67" i="91" s="1"/>
  <c r="D65" i="91"/>
  <c r="D67" i="91" s="1"/>
  <c r="C65" i="91"/>
  <c r="C67" i="91" s="1"/>
  <c r="B65" i="91"/>
  <c r="B67" i="91" s="1"/>
  <c r="G64" i="91"/>
  <c r="G63" i="91"/>
  <c r="G62" i="91"/>
  <c r="G61" i="91"/>
  <c r="G60" i="91"/>
  <c r="G59" i="91"/>
  <c r="G58" i="91"/>
  <c r="G57" i="91"/>
  <c r="E53" i="91"/>
  <c r="G53" i="91" s="1"/>
  <c r="F71" i="90"/>
  <c r="F69" i="90"/>
  <c r="F68" i="90"/>
  <c r="B67" i="90"/>
  <c r="F67" i="90" s="1"/>
  <c r="C66" i="90"/>
  <c r="B66" i="90" s="1"/>
  <c r="F66" i="90" s="1"/>
  <c r="D65" i="90"/>
  <c r="C65" i="90"/>
  <c r="C64" i="90"/>
  <c r="G59" i="90"/>
  <c r="F58" i="90"/>
  <c r="F60" i="90" s="1"/>
  <c r="E58" i="90"/>
  <c r="E60" i="90" s="1"/>
  <c r="D58" i="90"/>
  <c r="D60" i="90" s="1"/>
  <c r="C58" i="90"/>
  <c r="C60" i="90" s="1"/>
  <c r="B58" i="90"/>
  <c r="B60" i="90" s="1"/>
  <c r="G57" i="90"/>
  <c r="G56" i="90"/>
  <c r="G55" i="90"/>
  <c r="G54" i="90"/>
  <c r="G53" i="90"/>
  <c r="G52" i="90"/>
  <c r="G48" i="90"/>
  <c r="F71" i="88"/>
  <c r="F69" i="88"/>
  <c r="F68" i="88"/>
  <c r="B67" i="88"/>
  <c r="F67" i="88" s="1"/>
  <c r="C66" i="88"/>
  <c r="B66" i="88" s="1"/>
  <c r="F66" i="88" s="1"/>
  <c r="D65" i="88"/>
  <c r="C65" i="88"/>
  <c r="C64" i="88"/>
  <c r="B64" i="88" s="1"/>
  <c r="F64" i="88" s="1"/>
  <c r="G59" i="88"/>
  <c r="F58" i="88"/>
  <c r="F60" i="88" s="1"/>
  <c r="E58" i="88"/>
  <c r="E60" i="88" s="1"/>
  <c r="D58" i="88"/>
  <c r="D60" i="88" s="1"/>
  <c r="C58" i="88"/>
  <c r="C60" i="88" s="1"/>
  <c r="B58" i="88"/>
  <c r="B60" i="88" s="1"/>
  <c r="G57" i="88"/>
  <c r="G56" i="88"/>
  <c r="G55" i="88"/>
  <c r="G54" i="88"/>
  <c r="G53" i="88"/>
  <c r="G52" i="88"/>
  <c r="G48" i="88"/>
  <c r="E83" i="84"/>
  <c r="D83" i="84"/>
  <c r="C83" i="84"/>
  <c r="E78" i="84"/>
  <c r="E84" i="84" s="1"/>
  <c r="R76" i="84"/>
  <c r="P76" i="84"/>
  <c r="Q76" i="84" s="1"/>
  <c r="E76" i="84"/>
  <c r="D76" i="84"/>
  <c r="C76" i="84"/>
  <c r="R75" i="84"/>
  <c r="P75" i="84"/>
  <c r="Q75" i="84" s="1"/>
  <c r="E75" i="84"/>
  <c r="D75" i="84"/>
  <c r="C75" i="84"/>
  <c r="C78" i="84" s="1"/>
  <c r="C84" i="84" s="1"/>
  <c r="E72" i="84"/>
  <c r="D72" i="84"/>
  <c r="C72" i="84"/>
  <c r="R70" i="84"/>
  <c r="Q70" i="84"/>
  <c r="P70" i="84"/>
  <c r="R69" i="84"/>
  <c r="P69" i="84"/>
  <c r="Q69" i="84" s="1"/>
  <c r="R68" i="84"/>
  <c r="P68" i="84"/>
  <c r="Q68" i="84" s="1"/>
  <c r="S68" i="84" s="1"/>
  <c r="R67" i="84"/>
  <c r="P67" i="84"/>
  <c r="Q67" i="84" s="1"/>
  <c r="R66" i="84"/>
  <c r="P66" i="84"/>
  <c r="Q66" i="84" s="1"/>
  <c r="S66" i="84" s="1"/>
  <c r="R65" i="84"/>
  <c r="P65" i="84"/>
  <c r="Q65" i="84" s="1"/>
  <c r="R64" i="84"/>
  <c r="P64" i="84"/>
  <c r="Q64" i="84" s="1"/>
  <c r="S64" i="84" s="1"/>
  <c r="R63" i="84"/>
  <c r="Q63" i="84"/>
  <c r="S63" i="84" s="1"/>
  <c r="R62" i="84"/>
  <c r="Q62" i="84"/>
  <c r="R61" i="84"/>
  <c r="Q61" i="84"/>
  <c r="S61" i="84" s="1"/>
  <c r="R60" i="84"/>
  <c r="S60" i="84" s="1"/>
  <c r="Q60" i="84"/>
  <c r="R59" i="84"/>
  <c r="Q59" i="84"/>
  <c r="S59" i="84" s="1"/>
  <c r="R58" i="84"/>
  <c r="Q58" i="84"/>
  <c r="R57" i="84"/>
  <c r="Q57" i="84"/>
  <c r="S57" i="84" s="1"/>
  <c r="R56" i="84"/>
  <c r="S56" i="84" s="1"/>
  <c r="Q56" i="84"/>
  <c r="R55" i="84"/>
  <c r="S55" i="84" s="1"/>
  <c r="Q55" i="84"/>
  <c r="R54" i="84"/>
  <c r="Q54" i="84"/>
  <c r="S54" i="84" s="1"/>
  <c r="R53" i="84"/>
  <c r="Q53" i="84"/>
  <c r="R52" i="84"/>
  <c r="Q52" i="84"/>
  <c r="R47" i="84"/>
  <c r="S47" i="84" s="1"/>
  <c r="Q47" i="84"/>
  <c r="E47" i="84"/>
  <c r="E49" i="84" s="1"/>
  <c r="D47" i="84"/>
  <c r="D49" i="84" s="1"/>
  <c r="C47" i="84"/>
  <c r="C49" i="84" s="1"/>
  <c r="R46" i="84"/>
  <c r="Q46" i="84"/>
  <c r="O46" i="84"/>
  <c r="R45" i="84"/>
  <c r="Q45" i="84"/>
  <c r="O45" i="84"/>
  <c r="R44" i="84"/>
  <c r="Q44" i="84"/>
  <c r="O44" i="84"/>
  <c r="M44" i="84"/>
  <c r="K44" i="84"/>
  <c r="R43" i="84"/>
  <c r="S43" i="84" s="1"/>
  <c r="Q43" i="84"/>
  <c r="O43" i="84"/>
  <c r="M43" i="84"/>
  <c r="K43" i="84"/>
  <c r="R42" i="84"/>
  <c r="Q42" i="84"/>
  <c r="O42" i="84"/>
  <c r="M42" i="84"/>
  <c r="K42" i="84"/>
  <c r="P41" i="84"/>
  <c r="Q41" i="84" s="1"/>
  <c r="O41" i="84"/>
  <c r="I41" i="84"/>
  <c r="K41" i="84" s="1"/>
  <c r="H41" i="84"/>
  <c r="E38" i="84"/>
  <c r="D38" i="84"/>
  <c r="C38" i="84"/>
  <c r="R36" i="84"/>
  <c r="Q36" i="84"/>
  <c r="S36" i="84" s="1"/>
  <c r="O36" i="84"/>
  <c r="R35" i="84"/>
  <c r="Q35" i="84"/>
  <c r="O35" i="84"/>
  <c r="R34" i="84"/>
  <c r="Q34" i="84"/>
  <c r="S34" i="84" s="1"/>
  <c r="O34" i="84"/>
  <c r="R33" i="84"/>
  <c r="S33" i="84" s="1"/>
  <c r="Q33" i="84"/>
  <c r="O33" i="84"/>
  <c r="R32" i="84"/>
  <c r="Q32" i="84"/>
  <c r="S32" i="84" s="1"/>
  <c r="O32" i="84"/>
  <c r="M32" i="84"/>
  <c r="K32" i="84"/>
  <c r="R31" i="84"/>
  <c r="Q31" i="84"/>
  <c r="O31" i="84"/>
  <c r="M31" i="84"/>
  <c r="K31" i="84"/>
  <c r="P30" i="84"/>
  <c r="Q30" i="84" s="1"/>
  <c r="I30" i="84"/>
  <c r="O30" i="84" s="1"/>
  <c r="H30" i="84"/>
  <c r="E27" i="84"/>
  <c r="D27" i="84"/>
  <c r="C27" i="84"/>
  <c r="R25" i="84"/>
  <c r="P25" i="84"/>
  <c r="Q25" i="84" s="1"/>
  <c r="R24" i="84"/>
  <c r="P24" i="84"/>
  <c r="Q24" i="84" s="1"/>
  <c r="R23" i="84"/>
  <c r="P23" i="84"/>
  <c r="Q23" i="84" s="1"/>
  <c r="R22" i="84"/>
  <c r="Q22" i="84"/>
  <c r="S22" i="84" s="1"/>
  <c r="O22" i="84"/>
  <c r="R21" i="84"/>
  <c r="P21" i="84"/>
  <c r="Q21" i="84" s="1"/>
  <c r="O21" i="84"/>
  <c r="R20" i="84"/>
  <c r="Q20" i="84"/>
  <c r="S20" i="84" s="1"/>
  <c r="P20" i="84"/>
  <c r="O20" i="84"/>
  <c r="R19" i="84"/>
  <c r="P19" i="84"/>
  <c r="Q19" i="84" s="1"/>
  <c r="O19" i="84"/>
  <c r="R18" i="84"/>
  <c r="P18" i="84"/>
  <c r="Q18" i="84" s="1"/>
  <c r="O18" i="84"/>
  <c r="P17" i="84"/>
  <c r="Q17" i="84" s="1"/>
  <c r="O17" i="84"/>
  <c r="M17" i="84"/>
  <c r="I17" i="84"/>
  <c r="K17" i="84" s="1"/>
  <c r="R16" i="84"/>
  <c r="P16" i="84"/>
  <c r="Q16" i="84" s="1"/>
  <c r="O16" i="84"/>
  <c r="M16" i="84"/>
  <c r="K16" i="84"/>
  <c r="R15" i="84"/>
  <c r="Q15" i="84"/>
  <c r="S15" i="84" s="1"/>
  <c r="O15" i="84"/>
  <c r="M15" i="84"/>
  <c r="K15" i="84"/>
  <c r="R14" i="84"/>
  <c r="Q14" i="84"/>
  <c r="O14" i="84"/>
  <c r="M14" i="84"/>
  <c r="K14" i="84"/>
  <c r="R13" i="84"/>
  <c r="Q13" i="84"/>
  <c r="S13" i="84" s="1"/>
  <c r="O13" i="84"/>
  <c r="M13" i="84"/>
  <c r="K13" i="84"/>
  <c r="R12" i="84"/>
  <c r="Q12" i="84"/>
  <c r="O12" i="84"/>
  <c r="M12" i="84"/>
  <c r="K12" i="84"/>
  <c r="R11" i="84"/>
  <c r="Q11" i="84"/>
  <c r="P11" i="84"/>
  <c r="O11" i="84"/>
  <c r="M11" i="84"/>
  <c r="K11" i="84"/>
  <c r="I11" i="84"/>
  <c r="H11" i="84"/>
  <c r="C87" i="91" l="1"/>
  <c r="B87" i="91"/>
  <c r="E87" i="91"/>
  <c r="D87" i="91"/>
  <c r="C91" i="91"/>
  <c r="B91" i="91"/>
  <c r="E91" i="91"/>
  <c r="D91" i="91"/>
  <c r="C88" i="91"/>
  <c r="E88" i="91"/>
  <c r="D88" i="91"/>
  <c r="C92" i="91"/>
  <c r="B92" i="91"/>
  <c r="E92" i="91"/>
  <c r="D92" i="91"/>
  <c r="C96" i="91"/>
  <c r="B96" i="91"/>
  <c r="E96" i="91"/>
  <c r="D96" i="91"/>
  <c r="B89" i="91"/>
  <c r="E89" i="91"/>
  <c r="D89" i="91"/>
  <c r="C93" i="91"/>
  <c r="B93" i="91"/>
  <c r="E93" i="91"/>
  <c r="D93" i="91"/>
  <c r="C90" i="91"/>
  <c r="B90" i="91"/>
  <c r="E90" i="91"/>
  <c r="D90" i="91"/>
  <c r="C94" i="91"/>
  <c r="B94" i="91"/>
  <c r="E94" i="91"/>
  <c r="D94" i="91"/>
  <c r="E78" i="88"/>
  <c r="C78" i="88"/>
  <c r="D78" i="88"/>
  <c r="B78" i="88"/>
  <c r="E82" i="88"/>
  <c r="D82" i="88"/>
  <c r="C82" i="88"/>
  <c r="B82" i="88"/>
  <c r="F82" i="88" s="1"/>
  <c r="E79" i="88"/>
  <c r="C79" i="88"/>
  <c r="B79" i="88"/>
  <c r="F79" i="88" s="1"/>
  <c r="E83" i="88"/>
  <c r="C83" i="88"/>
  <c r="D83" i="88"/>
  <c r="B83" i="88"/>
  <c r="F83" i="88" s="1"/>
  <c r="E80" i="88"/>
  <c r="C80" i="88"/>
  <c r="D80" i="88"/>
  <c r="B80" i="88"/>
  <c r="F80" i="88" s="1"/>
  <c r="E81" i="88"/>
  <c r="D81" i="88"/>
  <c r="C81" i="88"/>
  <c r="B81" i="88"/>
  <c r="F81" i="88" s="1"/>
  <c r="E85" i="88"/>
  <c r="B85" i="88"/>
  <c r="D85" i="88"/>
  <c r="C85" i="88"/>
  <c r="B64" i="90"/>
  <c r="B65" i="90"/>
  <c r="B72" i="91"/>
  <c r="F72" i="91" s="1"/>
  <c r="G65" i="91"/>
  <c r="G67" i="91" s="1"/>
  <c r="G58" i="90"/>
  <c r="H48" i="90" s="1"/>
  <c r="B65" i="88"/>
  <c r="F65" i="88" s="1"/>
  <c r="G58" i="88"/>
  <c r="G60" i="88" s="1"/>
  <c r="S12" i="84"/>
  <c r="S44" i="84"/>
  <c r="C82" i="84"/>
  <c r="C86" i="84" s="1"/>
  <c r="C87" i="84" s="1"/>
  <c r="S35" i="84"/>
  <c r="R41" i="84"/>
  <c r="S52" i="84"/>
  <c r="S58" i="84"/>
  <c r="D78" i="84"/>
  <c r="D84" i="84" s="1"/>
  <c r="S14" i="84"/>
  <c r="R17" i="84"/>
  <c r="S31" i="84"/>
  <c r="M41" i="84"/>
  <c r="S42" i="84"/>
  <c r="S45" i="84"/>
  <c r="S46" i="84"/>
  <c r="S62" i="84"/>
  <c r="S11" i="84"/>
  <c r="S18" i="84"/>
  <c r="S23" i="84"/>
  <c r="S69" i="84"/>
  <c r="S76" i="84"/>
  <c r="S25" i="84"/>
  <c r="S41" i="84"/>
  <c r="S67" i="84"/>
  <c r="S19" i="84"/>
  <c r="S17" i="84"/>
  <c r="S21" i="84"/>
  <c r="S16" i="84"/>
  <c r="S24" i="84"/>
  <c r="E82" i="84"/>
  <c r="E86" i="84" s="1"/>
  <c r="E87" i="84" s="1"/>
  <c r="S65" i="84"/>
  <c r="K30" i="84"/>
  <c r="M30" i="84"/>
  <c r="S53" i="84"/>
  <c r="S70" i="84"/>
  <c r="S75" i="84"/>
  <c r="R30" i="84"/>
  <c r="S30" i="84" s="1"/>
  <c r="E95" i="91" l="1"/>
  <c r="E97" i="91" s="1"/>
  <c r="F94" i="91"/>
  <c r="F93" i="91"/>
  <c r="F89" i="91"/>
  <c r="F92" i="91"/>
  <c r="F88" i="91"/>
  <c r="F91" i="91"/>
  <c r="B95" i="91"/>
  <c r="B97" i="91" s="1"/>
  <c r="B98" i="91" s="1"/>
  <c r="F87" i="91"/>
  <c r="D95" i="91"/>
  <c r="D97" i="91" s="1"/>
  <c r="F90" i="91"/>
  <c r="F96" i="91"/>
  <c r="C95" i="91"/>
  <c r="C97" i="91" s="1"/>
  <c r="C98" i="91" s="1"/>
  <c r="F85" i="88"/>
  <c r="C84" i="88"/>
  <c r="C86" i="88" s="1"/>
  <c r="C87" i="88" s="1"/>
  <c r="F78" i="88"/>
  <c r="F84" i="88" s="1"/>
  <c r="F86" i="88" s="1"/>
  <c r="B84" i="88"/>
  <c r="B86" i="88" s="1"/>
  <c r="D84" i="88"/>
  <c r="D86" i="88" s="1"/>
  <c r="D87" i="88" s="1"/>
  <c r="E84" i="88"/>
  <c r="E86" i="88" s="1"/>
  <c r="E87" i="88" s="1"/>
  <c r="F65" i="90"/>
  <c r="F64" i="90"/>
  <c r="H53" i="91"/>
  <c r="G60" i="90"/>
  <c r="H48" i="88"/>
  <c r="D82" i="84"/>
  <c r="D86" i="84" s="1"/>
  <c r="D87" i="84" s="1"/>
  <c r="F95" i="91" l="1"/>
  <c r="F97" i="91" s="1"/>
  <c r="P4" i="42" l="1"/>
  <c r="Q39" i="42" s="1"/>
  <c r="C39" i="42" s="1"/>
  <c r="E11" i="79" s="1"/>
  <c r="I14" i="42"/>
  <c r="I20" i="42"/>
  <c r="I12" i="42"/>
  <c r="I42" i="42"/>
  <c r="K8" i="42"/>
  <c r="D8" i="82" s="1"/>
  <c r="K9" i="42"/>
  <c r="K10" i="42"/>
  <c r="M10" i="42" s="1"/>
  <c r="K11" i="42"/>
  <c r="K14" i="42"/>
  <c r="D14" i="82" s="1"/>
  <c r="D14" i="83" s="1"/>
  <c r="K15" i="42"/>
  <c r="D15" i="82" s="1"/>
  <c r="K16" i="42"/>
  <c r="K17" i="42"/>
  <c r="D17" i="82" s="1"/>
  <c r="D17" i="83" s="1"/>
  <c r="K20" i="42"/>
  <c r="D20" i="82" s="1"/>
  <c r="D20" i="83" s="1"/>
  <c r="K21" i="42"/>
  <c r="K26" i="42"/>
  <c r="K30" i="42"/>
  <c r="D30" i="82" s="1"/>
  <c r="K31" i="42"/>
  <c r="M31" i="42" s="1"/>
  <c r="K32" i="42"/>
  <c r="K33" i="42"/>
  <c r="M33" i="42" s="1"/>
  <c r="K34" i="42"/>
  <c r="D34" i="82" s="1"/>
  <c r="K35" i="42"/>
  <c r="M35" i="42" s="1"/>
  <c r="K36" i="42"/>
  <c r="K37" i="42"/>
  <c r="D37" i="82" s="1"/>
  <c r="D37" i="83" s="1"/>
  <c r="K38" i="42"/>
  <c r="M38" i="42" s="1"/>
  <c r="K39" i="42"/>
  <c r="K40" i="42"/>
  <c r="K41" i="42"/>
  <c r="M41" i="42" s="1"/>
  <c r="J12" i="42"/>
  <c r="J14" i="42"/>
  <c r="J18" i="42" s="1"/>
  <c r="J20" i="42"/>
  <c r="J42" i="42"/>
  <c r="I12" i="2"/>
  <c r="O12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13" i="2"/>
  <c r="O1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C12" i="2"/>
  <c r="C1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P1131" i="60"/>
  <c r="P1130" i="60"/>
  <c r="P1129" i="60"/>
  <c r="N1131" i="60"/>
  <c r="N1130" i="60"/>
  <c r="N1129" i="60"/>
  <c r="L1131" i="60"/>
  <c r="L1130" i="60"/>
  <c r="L1129" i="60"/>
  <c r="P1124" i="60"/>
  <c r="P1123" i="60"/>
  <c r="P1122" i="60"/>
  <c r="P1121" i="60"/>
  <c r="P1120" i="60"/>
  <c r="P1119" i="60"/>
  <c r="P1118" i="60"/>
  <c r="P1117" i="60"/>
  <c r="P1116" i="60"/>
  <c r="N1124" i="60"/>
  <c r="N1123" i="60"/>
  <c r="N1122" i="60"/>
  <c r="N1121" i="60"/>
  <c r="N1120" i="60"/>
  <c r="N1119" i="60"/>
  <c r="N1118" i="60"/>
  <c r="N1117" i="60"/>
  <c r="N1116" i="60"/>
  <c r="L1124" i="60"/>
  <c r="L1123" i="60"/>
  <c r="L1122" i="60"/>
  <c r="L1121" i="60"/>
  <c r="L1120" i="60"/>
  <c r="L1119" i="60"/>
  <c r="L1118" i="60"/>
  <c r="L1117" i="60"/>
  <c r="L1116" i="60"/>
  <c r="I80" i="33"/>
  <c r="J80" i="33"/>
  <c r="K80" i="33"/>
  <c r="G64" i="59"/>
  <c r="K16" i="59"/>
  <c r="M16" i="59" s="1"/>
  <c r="K51" i="59"/>
  <c r="K49" i="59"/>
  <c r="M49" i="59" s="1"/>
  <c r="K47" i="59"/>
  <c r="K96" i="33"/>
  <c r="J96" i="33"/>
  <c r="I96" i="33"/>
  <c r="K88" i="33"/>
  <c r="J88" i="33"/>
  <c r="I88" i="33"/>
  <c r="J2" i="83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I2" i="83"/>
  <c r="P2" i="83"/>
  <c r="Q2" i="83"/>
  <c r="K2" i="83"/>
  <c r="R2" i="83"/>
  <c r="H66" i="33"/>
  <c r="Z56" i="34"/>
  <c r="Y56" i="34"/>
  <c r="X56" i="34"/>
  <c r="W56" i="34"/>
  <c r="Z54" i="34"/>
  <c r="Y54" i="34"/>
  <c r="X54" i="34"/>
  <c r="W54" i="34"/>
  <c r="Z52" i="34"/>
  <c r="Y52" i="34"/>
  <c r="X52" i="34"/>
  <c r="W52" i="34"/>
  <c r="Z48" i="34"/>
  <c r="Y48" i="34"/>
  <c r="X48" i="34"/>
  <c r="W48" i="34"/>
  <c r="Z46" i="34"/>
  <c r="Y46" i="34"/>
  <c r="X46" i="34"/>
  <c r="W46" i="34"/>
  <c r="Z41" i="34"/>
  <c r="Y41" i="34"/>
  <c r="X41" i="34"/>
  <c r="W41" i="34"/>
  <c r="Z40" i="34"/>
  <c r="Y40" i="34"/>
  <c r="X40" i="34"/>
  <c r="W40" i="34"/>
  <c r="Z39" i="34"/>
  <c r="Y39" i="34"/>
  <c r="X39" i="34"/>
  <c r="W39" i="34"/>
  <c r="Z38" i="34"/>
  <c r="Y38" i="34"/>
  <c r="X38" i="34"/>
  <c r="W38" i="34"/>
  <c r="Z37" i="34"/>
  <c r="Y37" i="34"/>
  <c r="X37" i="34"/>
  <c r="W37" i="34"/>
  <c r="Z36" i="34"/>
  <c r="Y36" i="34"/>
  <c r="X36" i="34"/>
  <c r="W36" i="34"/>
  <c r="Z35" i="34"/>
  <c r="Y35" i="34"/>
  <c r="X35" i="34"/>
  <c r="W35" i="34"/>
  <c r="Z34" i="34"/>
  <c r="Y34" i="34"/>
  <c r="X34" i="34"/>
  <c r="W34" i="34"/>
  <c r="Z33" i="34"/>
  <c r="Y33" i="34"/>
  <c r="X33" i="34"/>
  <c r="W33" i="34"/>
  <c r="Z32" i="34"/>
  <c r="Y32" i="34"/>
  <c r="X32" i="34"/>
  <c r="W32" i="34"/>
  <c r="Z31" i="34"/>
  <c r="Y31" i="34"/>
  <c r="X31" i="34"/>
  <c r="W31" i="34"/>
  <c r="Z30" i="34"/>
  <c r="Y30" i="34"/>
  <c r="X30" i="34"/>
  <c r="X42" i="34" s="1"/>
  <c r="W30" i="34"/>
  <c r="Z26" i="34"/>
  <c r="Y26" i="34"/>
  <c r="X26" i="34"/>
  <c r="W26" i="34"/>
  <c r="Z23" i="34"/>
  <c r="Y23" i="34"/>
  <c r="X23" i="34"/>
  <c r="W23" i="34"/>
  <c r="Z22" i="34"/>
  <c r="Y22" i="34"/>
  <c r="X22" i="34"/>
  <c r="W22" i="34"/>
  <c r="Z21" i="34"/>
  <c r="Y21" i="34"/>
  <c r="X21" i="34"/>
  <c r="AA21" i="34" s="1"/>
  <c r="W21" i="34"/>
  <c r="Z20" i="34"/>
  <c r="Y20" i="34"/>
  <c r="Y27" i="34" s="1"/>
  <c r="X20" i="34"/>
  <c r="X27" i="34" s="1"/>
  <c r="W20" i="34"/>
  <c r="W27" i="34" s="1"/>
  <c r="Z17" i="34"/>
  <c r="Y17" i="34"/>
  <c r="X17" i="34"/>
  <c r="AA17" i="34" s="1"/>
  <c r="W17" i="34"/>
  <c r="Z16" i="34"/>
  <c r="Y16" i="34"/>
  <c r="X16" i="34"/>
  <c r="W16" i="34"/>
  <c r="Z15" i="34"/>
  <c r="Y15" i="34"/>
  <c r="X15" i="34"/>
  <c r="W15" i="34"/>
  <c r="Z50" i="34"/>
  <c r="Y50" i="34"/>
  <c r="X50" i="34"/>
  <c r="W50" i="34"/>
  <c r="Z14" i="34"/>
  <c r="Y14" i="34"/>
  <c r="Y18" i="34" s="1"/>
  <c r="X14" i="34"/>
  <c r="X18" i="34" s="1"/>
  <c r="W14" i="34"/>
  <c r="W18" i="34" s="1"/>
  <c r="Z11" i="34"/>
  <c r="Y11" i="34"/>
  <c r="X11" i="34"/>
  <c r="W11" i="34"/>
  <c r="Z10" i="34"/>
  <c r="Y10" i="34"/>
  <c r="X10" i="34"/>
  <c r="W10" i="34"/>
  <c r="Z9" i="34"/>
  <c r="Y9" i="34"/>
  <c r="X9" i="34"/>
  <c r="W9" i="34"/>
  <c r="Z8" i="34"/>
  <c r="Z12" i="34" s="1"/>
  <c r="Y8" i="34"/>
  <c r="Y12" i="34" s="1"/>
  <c r="X8" i="34"/>
  <c r="X12" i="34" s="1"/>
  <c r="W8" i="34"/>
  <c r="W12" i="34" s="1"/>
  <c r="AU56" i="34"/>
  <c r="AT56" i="34"/>
  <c r="AS56" i="34"/>
  <c r="AL56" i="34" s="1"/>
  <c r="Q56" i="34" s="1"/>
  <c r="J56" i="34" s="1"/>
  <c r="AR56" i="34"/>
  <c r="AU54" i="34"/>
  <c r="AT54" i="34"/>
  <c r="AM54" i="34" s="1"/>
  <c r="AS54" i="34"/>
  <c r="AL54" i="34" s="1"/>
  <c r="Q54" i="34" s="1"/>
  <c r="J54" i="34" s="1"/>
  <c r="C54" i="34" s="1"/>
  <c r="AR54" i="34"/>
  <c r="AK54" i="34" s="1"/>
  <c r="P54" i="34" s="1"/>
  <c r="I54" i="34" s="1"/>
  <c r="AU52" i="34"/>
  <c r="AT52" i="34"/>
  <c r="AS52" i="34"/>
  <c r="AL52" i="34" s="1"/>
  <c r="Q52" i="34" s="1"/>
  <c r="J52" i="34" s="1"/>
  <c r="C52" i="34" s="1"/>
  <c r="AR52" i="34"/>
  <c r="AU48" i="34"/>
  <c r="AT48" i="34"/>
  <c r="AM48" i="34" s="1"/>
  <c r="R48" i="34" s="1"/>
  <c r="AS48" i="34"/>
  <c r="AL48" i="34" s="1"/>
  <c r="Q48" i="34" s="1"/>
  <c r="AR48" i="34"/>
  <c r="AU46" i="34"/>
  <c r="AT46" i="34"/>
  <c r="AS46" i="34"/>
  <c r="AR46" i="34"/>
  <c r="AU41" i="34"/>
  <c r="AT41" i="34"/>
  <c r="AM41" i="34" s="1"/>
  <c r="R41" i="34" s="1"/>
  <c r="D41" i="34" s="1"/>
  <c r="AS41" i="34"/>
  <c r="AL41" i="34" s="1"/>
  <c r="Q41" i="34" s="1"/>
  <c r="C41" i="34" s="1"/>
  <c r="AR41" i="34"/>
  <c r="AK41" i="34" s="1"/>
  <c r="P41" i="34" s="1"/>
  <c r="B41" i="34" s="1"/>
  <c r="AU40" i="34"/>
  <c r="AT40" i="34"/>
  <c r="AS40" i="34"/>
  <c r="AL40" i="34" s="1"/>
  <c r="Q40" i="34" s="1"/>
  <c r="AR40" i="34"/>
  <c r="AU39" i="34"/>
  <c r="AN39" i="34" s="1"/>
  <c r="S39" i="34" s="1"/>
  <c r="E39" i="34" s="1"/>
  <c r="T16" i="79" s="1"/>
  <c r="AT39" i="34"/>
  <c r="AS39" i="34"/>
  <c r="AL39" i="34" s="1"/>
  <c r="Q39" i="34" s="1"/>
  <c r="C39" i="34" s="1"/>
  <c r="R16" i="79" s="1"/>
  <c r="AR39" i="34"/>
  <c r="AK39" i="34" s="1"/>
  <c r="P39" i="34" s="1"/>
  <c r="AU38" i="34"/>
  <c r="AN38" i="34" s="1"/>
  <c r="S38" i="34" s="1"/>
  <c r="E38" i="34" s="1"/>
  <c r="AT38" i="34"/>
  <c r="AM38" i="34" s="1"/>
  <c r="R38" i="34" s="1"/>
  <c r="AS38" i="34"/>
  <c r="AL38" i="34" s="1"/>
  <c r="Q38" i="34" s="1"/>
  <c r="C38" i="34" s="1"/>
  <c r="AR38" i="34"/>
  <c r="AU37" i="34"/>
  <c r="AN37" i="34" s="1"/>
  <c r="AT37" i="34"/>
  <c r="AM37" i="34" s="1"/>
  <c r="R37" i="34" s="1"/>
  <c r="D37" i="34" s="1"/>
  <c r="AS37" i="34"/>
  <c r="AL37" i="34" s="1"/>
  <c r="Q37" i="34" s="1"/>
  <c r="C37" i="34" s="1"/>
  <c r="AR37" i="34"/>
  <c r="AU36" i="34"/>
  <c r="AN36" i="34" s="1"/>
  <c r="S36" i="34" s="1"/>
  <c r="E36" i="34" s="1"/>
  <c r="AT36" i="34"/>
  <c r="AS36" i="34"/>
  <c r="AL36" i="34" s="1"/>
  <c r="Q36" i="34" s="1"/>
  <c r="AR36" i="34"/>
  <c r="AU35" i="34"/>
  <c r="AN35" i="34" s="1"/>
  <c r="S35" i="34" s="1"/>
  <c r="E35" i="34" s="1"/>
  <c r="AT35" i="34"/>
  <c r="AS35" i="34"/>
  <c r="AV35" i="34" s="1"/>
  <c r="AR35" i="34"/>
  <c r="AK35" i="34" s="1"/>
  <c r="P35" i="34" s="1"/>
  <c r="AU34" i="34"/>
  <c r="AT34" i="34"/>
  <c r="AM34" i="34" s="1"/>
  <c r="R34" i="34" s="1"/>
  <c r="D34" i="34" s="1"/>
  <c r="AS34" i="34"/>
  <c r="AL34" i="34" s="1"/>
  <c r="Q34" i="34" s="1"/>
  <c r="C34" i="34" s="1"/>
  <c r="AR34" i="34"/>
  <c r="AK34" i="34" s="1"/>
  <c r="AU33" i="34"/>
  <c r="AT33" i="34"/>
  <c r="AM33" i="34" s="1"/>
  <c r="R33" i="34" s="1"/>
  <c r="AS33" i="34"/>
  <c r="AL33" i="34" s="1"/>
  <c r="Q33" i="34" s="1"/>
  <c r="C33" i="34" s="1"/>
  <c r="R16" i="72" s="1"/>
  <c r="AR33" i="34"/>
  <c r="AK33" i="34" s="1"/>
  <c r="AU32" i="34"/>
  <c r="AT32" i="34"/>
  <c r="AM32" i="34" s="1"/>
  <c r="AS32" i="34"/>
  <c r="AL32" i="34" s="1"/>
  <c r="Q32" i="34" s="1"/>
  <c r="C32" i="34" s="1"/>
  <c r="R16" i="71" s="1"/>
  <c r="AR32" i="34"/>
  <c r="AK32" i="34" s="1"/>
  <c r="P32" i="34" s="1"/>
  <c r="AU31" i="34"/>
  <c r="AN31" i="34" s="1"/>
  <c r="S31" i="34" s="1"/>
  <c r="E31" i="34" s="1"/>
  <c r="T16" i="70" s="1"/>
  <c r="AT31" i="34"/>
  <c r="AM31" i="34" s="1"/>
  <c r="R31" i="34" s="1"/>
  <c r="D31" i="34" s="1"/>
  <c r="S16" i="70" s="1"/>
  <c r="AS31" i="34"/>
  <c r="AL31" i="34" s="1"/>
  <c r="Q31" i="34" s="1"/>
  <c r="AR31" i="34"/>
  <c r="AU30" i="34"/>
  <c r="AN30" i="34" s="1"/>
  <c r="S30" i="34" s="1"/>
  <c r="E30" i="34" s="1"/>
  <c r="T16" i="69" s="1"/>
  <c r="AT30" i="34"/>
  <c r="AM30" i="34" s="1"/>
  <c r="AS30" i="34"/>
  <c r="AL30" i="34" s="1"/>
  <c r="Q30" i="34" s="1"/>
  <c r="AR30" i="34"/>
  <c r="AU26" i="34"/>
  <c r="AN26" i="34" s="1"/>
  <c r="S26" i="34" s="1"/>
  <c r="AT26" i="34"/>
  <c r="AS26" i="34"/>
  <c r="AL26" i="34" s="1"/>
  <c r="Q26" i="34" s="1"/>
  <c r="AR26" i="34"/>
  <c r="AK26" i="34" s="1"/>
  <c r="AU23" i="34"/>
  <c r="AT23" i="34"/>
  <c r="AM23" i="34" s="1"/>
  <c r="R23" i="34" s="1"/>
  <c r="AS23" i="34"/>
  <c r="AL23" i="34" s="1"/>
  <c r="Q23" i="34" s="1"/>
  <c r="AR23" i="34"/>
  <c r="AK23" i="34" s="1"/>
  <c r="AU22" i="34"/>
  <c r="AT22" i="34"/>
  <c r="AS22" i="34"/>
  <c r="AL22" i="34" s="1"/>
  <c r="Q22" i="34" s="1"/>
  <c r="J22" i="34" s="1"/>
  <c r="AR22" i="34"/>
  <c r="AU21" i="34"/>
  <c r="AN21" i="34" s="1"/>
  <c r="S21" i="34" s="1"/>
  <c r="AT21" i="34"/>
  <c r="AM21" i="34" s="1"/>
  <c r="R21" i="34" s="1"/>
  <c r="D21" i="34" s="1"/>
  <c r="S16" i="29" s="1"/>
  <c r="AS21" i="34"/>
  <c r="AL21" i="34" s="1"/>
  <c r="Q21" i="34" s="1"/>
  <c r="C21" i="34" s="1"/>
  <c r="R16" i="29" s="1"/>
  <c r="AR21" i="34"/>
  <c r="AK21" i="34" s="1"/>
  <c r="AU20" i="34"/>
  <c r="AN20" i="34" s="1"/>
  <c r="S20" i="34" s="1"/>
  <c r="E20" i="34" s="1"/>
  <c r="T16" i="28" s="1"/>
  <c r="AT20" i="34"/>
  <c r="AM20" i="34" s="1"/>
  <c r="AS20" i="34"/>
  <c r="AS27" i="34" s="1"/>
  <c r="AR20" i="34"/>
  <c r="AU17" i="34"/>
  <c r="AT17" i="34"/>
  <c r="AM17" i="34" s="1"/>
  <c r="R17" i="34" s="1"/>
  <c r="D17" i="34" s="1"/>
  <c r="S16" i="67" s="1"/>
  <c r="AS17" i="34"/>
  <c r="AV17" i="34" s="1"/>
  <c r="AR17" i="34"/>
  <c r="AK17" i="34" s="1"/>
  <c r="AU16" i="34"/>
  <c r="AT16" i="34"/>
  <c r="AS16" i="34"/>
  <c r="AL16" i="34" s="1"/>
  <c r="Q16" i="34" s="1"/>
  <c r="C16" i="34" s="1"/>
  <c r="R16" i="6" s="1"/>
  <c r="AR16" i="34"/>
  <c r="AK16" i="34" s="1"/>
  <c r="AU15" i="34"/>
  <c r="AN15" i="34" s="1"/>
  <c r="S15" i="34" s="1"/>
  <c r="E15" i="34" s="1"/>
  <c r="T16" i="12" s="1"/>
  <c r="AT15" i="34"/>
  <c r="AM15" i="34" s="1"/>
  <c r="R15" i="34" s="1"/>
  <c r="D15" i="34" s="1"/>
  <c r="S16" i="12" s="1"/>
  <c r="AS15" i="34"/>
  <c r="AL15" i="34" s="1"/>
  <c r="Q15" i="34" s="1"/>
  <c r="C15" i="34" s="1"/>
  <c r="R16" i="12" s="1"/>
  <c r="AR15" i="34"/>
  <c r="AU50" i="34"/>
  <c r="AN50" i="34" s="1"/>
  <c r="S50" i="34" s="1"/>
  <c r="AT50" i="34"/>
  <c r="AM50" i="34" s="1"/>
  <c r="R50" i="34" s="1"/>
  <c r="AS50" i="34"/>
  <c r="AL50" i="34" s="1"/>
  <c r="Q50" i="34" s="1"/>
  <c r="AR50" i="34"/>
  <c r="AK50" i="34" s="1"/>
  <c r="AU14" i="34"/>
  <c r="AT14" i="34"/>
  <c r="AT18" i="34" s="1"/>
  <c r="AS14" i="34"/>
  <c r="AL14" i="34" s="1"/>
  <c r="Q14" i="34" s="1"/>
  <c r="C14" i="34" s="1"/>
  <c r="AR14" i="34"/>
  <c r="AU11" i="34"/>
  <c r="AT11" i="34"/>
  <c r="AM11" i="34" s="1"/>
  <c r="AS11" i="34"/>
  <c r="AR11" i="34"/>
  <c r="AU10" i="34"/>
  <c r="AT10" i="34"/>
  <c r="AM10" i="34" s="1"/>
  <c r="R10" i="34" s="1"/>
  <c r="AS10" i="34"/>
  <c r="AR10" i="34"/>
  <c r="AU9" i="34"/>
  <c r="AN9" i="34" s="1"/>
  <c r="AT9" i="34"/>
  <c r="AS9" i="34"/>
  <c r="AL9" i="34" s="1"/>
  <c r="Q9" i="34" s="1"/>
  <c r="AR9" i="34"/>
  <c r="L59" i="59"/>
  <c r="F59" i="59"/>
  <c r="E59" i="59"/>
  <c r="D59" i="59"/>
  <c r="C59" i="59"/>
  <c r="AS8" i="34"/>
  <c r="AT8" i="34"/>
  <c r="AM8" i="34" s="1"/>
  <c r="R8" i="34" s="1"/>
  <c r="AU8" i="34"/>
  <c r="AR8" i="34"/>
  <c r="AR12" i="34" s="1"/>
  <c r="AU18" i="34"/>
  <c r="AD10" i="81"/>
  <c r="AC10" i="81"/>
  <c r="AB10" i="81"/>
  <c r="AA10" i="81"/>
  <c r="AF7" i="81"/>
  <c r="N63" i="81"/>
  <c r="N64" i="81"/>
  <c r="N65" i="81"/>
  <c r="N66" i="81"/>
  <c r="N67" i="81"/>
  <c r="N68" i="81"/>
  <c r="N69" i="81"/>
  <c r="N70" i="81"/>
  <c r="N71" i="81"/>
  <c r="N72" i="81"/>
  <c r="N73" i="81"/>
  <c r="N74" i="81"/>
  <c r="N75" i="81"/>
  <c r="N76" i="81"/>
  <c r="N77" i="81"/>
  <c r="N78" i="81"/>
  <c r="N79" i="81"/>
  <c r="N80" i="81"/>
  <c r="N81" i="81"/>
  <c r="N82" i="81"/>
  <c r="N83" i="81"/>
  <c r="N84" i="81"/>
  <c r="N85" i="81"/>
  <c r="N86" i="81"/>
  <c r="N87" i="81"/>
  <c r="N88" i="81"/>
  <c r="N89" i="81"/>
  <c r="N90" i="81"/>
  <c r="N91" i="81"/>
  <c r="N92" i="81"/>
  <c r="N93" i="81"/>
  <c r="N94" i="81"/>
  <c r="N95" i="81"/>
  <c r="N96" i="81"/>
  <c r="N97" i="81"/>
  <c r="N98" i="81"/>
  <c r="N99" i="81"/>
  <c r="N100" i="81"/>
  <c r="N101" i="81"/>
  <c r="N102" i="81"/>
  <c r="N103" i="81"/>
  <c r="N104" i="81"/>
  <c r="N105" i="81"/>
  <c r="N106" i="81"/>
  <c r="N107" i="81"/>
  <c r="N108" i="81"/>
  <c r="N109" i="81"/>
  <c r="N110" i="81"/>
  <c r="N111" i="81"/>
  <c r="N112" i="81"/>
  <c r="N113" i="81"/>
  <c r="N114" i="81"/>
  <c r="N115" i="81"/>
  <c r="N116" i="81"/>
  <c r="N117" i="81"/>
  <c r="N118" i="81"/>
  <c r="N119" i="81"/>
  <c r="N120" i="81"/>
  <c r="N121" i="81"/>
  <c r="N122" i="81"/>
  <c r="N123" i="81"/>
  <c r="N124" i="81"/>
  <c r="N125" i="81"/>
  <c r="N126" i="81"/>
  <c r="N127" i="81"/>
  <c r="N128" i="81"/>
  <c r="N129" i="81"/>
  <c r="N130" i="81"/>
  <c r="N131" i="81"/>
  <c r="N132" i="81"/>
  <c r="N133" i="81"/>
  <c r="N134" i="81"/>
  <c r="N135" i="81"/>
  <c r="N136" i="81"/>
  <c r="N137" i="81"/>
  <c r="N138" i="81"/>
  <c r="N139" i="81"/>
  <c r="N140" i="81"/>
  <c r="N141" i="81"/>
  <c r="N142" i="81"/>
  <c r="N143" i="81"/>
  <c r="N144" i="81"/>
  <c r="N145" i="81"/>
  <c r="N146" i="81"/>
  <c r="N147" i="81"/>
  <c r="N148" i="81"/>
  <c r="N149" i="81"/>
  <c r="N150" i="81"/>
  <c r="N151" i="81"/>
  <c r="N152" i="81"/>
  <c r="N153" i="81"/>
  <c r="N154" i="81"/>
  <c r="N155" i="81"/>
  <c r="N156" i="81"/>
  <c r="N157" i="81"/>
  <c r="N158" i="81"/>
  <c r="N159" i="81"/>
  <c r="N160" i="81"/>
  <c r="N161" i="81"/>
  <c r="N162" i="81"/>
  <c r="N163" i="81"/>
  <c r="N164" i="81"/>
  <c r="N165" i="81"/>
  <c r="N166" i="81"/>
  <c r="N167" i="81"/>
  <c r="N168" i="81"/>
  <c r="N169" i="81"/>
  <c r="N170" i="81"/>
  <c r="N171" i="81"/>
  <c r="N172" i="81"/>
  <c r="N173" i="81"/>
  <c r="N174" i="81"/>
  <c r="N175" i="81"/>
  <c r="N176" i="81"/>
  <c r="N177" i="81"/>
  <c r="N178" i="81"/>
  <c r="N179" i="81"/>
  <c r="N180" i="81"/>
  <c r="N181" i="81"/>
  <c r="N182" i="81"/>
  <c r="N183" i="81"/>
  <c r="N184" i="81"/>
  <c r="N185" i="81"/>
  <c r="N186" i="81"/>
  <c r="N187" i="81"/>
  <c r="N188" i="81"/>
  <c r="N189" i="81"/>
  <c r="N190" i="81"/>
  <c r="N191" i="81"/>
  <c r="N192" i="81"/>
  <c r="N193" i="81"/>
  <c r="N194" i="81"/>
  <c r="N195" i="81"/>
  <c r="N196" i="81"/>
  <c r="N197" i="81"/>
  <c r="N198" i="81"/>
  <c r="N199" i="81"/>
  <c r="N200" i="81"/>
  <c r="N201" i="81"/>
  <c r="N202" i="81"/>
  <c r="N203" i="81"/>
  <c r="N204" i="81"/>
  <c r="N205" i="81"/>
  <c r="N206" i="81"/>
  <c r="N207" i="81"/>
  <c r="N208" i="81"/>
  <c r="N209" i="81"/>
  <c r="N210" i="81"/>
  <c r="N211" i="81"/>
  <c r="N212" i="81"/>
  <c r="N213" i="81"/>
  <c r="N214" i="81"/>
  <c r="N215" i="81"/>
  <c r="N216" i="81"/>
  <c r="N217" i="81"/>
  <c r="N218" i="81"/>
  <c r="N219" i="81"/>
  <c r="N220" i="81"/>
  <c r="N221" i="81"/>
  <c r="N222" i="81"/>
  <c r="N223" i="81"/>
  <c r="N224" i="81"/>
  <c r="N225" i="81"/>
  <c r="N226" i="81"/>
  <c r="N227" i="81"/>
  <c r="N228" i="81"/>
  <c r="N229" i="81"/>
  <c r="N230" i="81"/>
  <c r="N231" i="81"/>
  <c r="N232" i="81"/>
  <c r="N233" i="81"/>
  <c r="N234" i="81"/>
  <c r="N235" i="81"/>
  <c r="N236" i="81"/>
  <c r="N237" i="81"/>
  <c r="N238" i="81"/>
  <c r="N239" i="81"/>
  <c r="N240" i="81"/>
  <c r="N241" i="81"/>
  <c r="N242" i="81"/>
  <c r="N243" i="81"/>
  <c r="N244" i="81"/>
  <c r="N245" i="81"/>
  <c r="N246" i="81"/>
  <c r="N247" i="81"/>
  <c r="N248" i="81"/>
  <c r="N249" i="81"/>
  <c r="N250" i="81"/>
  <c r="N251" i="81"/>
  <c r="N252" i="81"/>
  <c r="N253" i="81"/>
  <c r="N254" i="81"/>
  <c r="N255" i="81"/>
  <c r="N256" i="81"/>
  <c r="N257" i="81"/>
  <c r="N258" i="81"/>
  <c r="N259" i="81"/>
  <c r="N260" i="81"/>
  <c r="N261" i="81"/>
  <c r="N262" i="81"/>
  <c r="N263" i="81"/>
  <c r="N264" i="81"/>
  <c r="N265" i="81"/>
  <c r="N266" i="81"/>
  <c r="N267" i="81"/>
  <c r="N268" i="81"/>
  <c r="N269" i="81"/>
  <c r="N270" i="81"/>
  <c r="N271" i="81"/>
  <c r="N272" i="81"/>
  <c r="N273" i="81"/>
  <c r="N274" i="81"/>
  <c r="N275" i="81"/>
  <c r="N276" i="81"/>
  <c r="N277" i="81"/>
  <c r="N278" i="81"/>
  <c r="N279" i="81"/>
  <c r="N280" i="81"/>
  <c r="N281" i="81"/>
  <c r="N282" i="81"/>
  <c r="N283" i="81"/>
  <c r="N284" i="81"/>
  <c r="N285" i="81"/>
  <c r="N286" i="81"/>
  <c r="N287" i="81"/>
  <c r="N288" i="81"/>
  <c r="N289" i="81"/>
  <c r="N290" i="81"/>
  <c r="N291" i="81"/>
  <c r="N292" i="81"/>
  <c r="N293" i="81"/>
  <c r="N294" i="81"/>
  <c r="N295" i="81"/>
  <c r="N296" i="81"/>
  <c r="N297" i="81"/>
  <c r="N298" i="81"/>
  <c r="N299" i="81"/>
  <c r="N300" i="81"/>
  <c r="N301" i="81"/>
  <c r="N302" i="81"/>
  <c r="N303" i="81"/>
  <c r="N304" i="81"/>
  <c r="N305" i="81"/>
  <c r="N306" i="81"/>
  <c r="N307" i="81"/>
  <c r="N308" i="81"/>
  <c r="N309" i="81"/>
  <c r="N310" i="81"/>
  <c r="N311" i="81"/>
  <c r="N312" i="81"/>
  <c r="N313" i="81"/>
  <c r="N314" i="81"/>
  <c r="N315" i="81"/>
  <c r="N316" i="81"/>
  <c r="N317" i="81"/>
  <c r="N318" i="81"/>
  <c r="N319" i="81"/>
  <c r="N320" i="81"/>
  <c r="N321" i="81"/>
  <c r="N322" i="81"/>
  <c r="N323" i="81"/>
  <c r="N324" i="81"/>
  <c r="N325" i="81"/>
  <c r="N326" i="81"/>
  <c r="N327" i="81"/>
  <c r="N328" i="81"/>
  <c r="N329" i="81"/>
  <c r="N330" i="81"/>
  <c r="N331" i="81"/>
  <c r="N332" i="81"/>
  <c r="N333" i="81"/>
  <c r="N334" i="81"/>
  <c r="N335" i="81"/>
  <c r="N336" i="81"/>
  <c r="N337" i="81"/>
  <c r="N338" i="81"/>
  <c r="N339" i="81"/>
  <c r="N340" i="81"/>
  <c r="N341" i="81"/>
  <c r="N342" i="81"/>
  <c r="N343" i="81"/>
  <c r="N344" i="81"/>
  <c r="N345" i="81"/>
  <c r="N346" i="81"/>
  <c r="N347" i="81"/>
  <c r="N348" i="81"/>
  <c r="N349" i="81"/>
  <c r="N350" i="81"/>
  <c r="N351" i="81"/>
  <c r="N352" i="81"/>
  <c r="N353" i="81"/>
  <c r="N354" i="81"/>
  <c r="N355" i="81"/>
  <c r="N356" i="81"/>
  <c r="N357" i="81"/>
  <c r="N358" i="81"/>
  <c r="N359" i="81"/>
  <c r="N360" i="81"/>
  <c r="N361" i="81"/>
  <c r="N362" i="81"/>
  <c r="N363" i="81"/>
  <c r="N364" i="81"/>
  <c r="N365" i="81"/>
  <c r="N366" i="81"/>
  <c r="N367" i="81"/>
  <c r="N368" i="81"/>
  <c r="N369" i="81"/>
  <c r="N370" i="81"/>
  <c r="N371" i="81"/>
  <c r="N372" i="81"/>
  <c r="N373" i="81"/>
  <c r="N374" i="81"/>
  <c r="N375" i="81"/>
  <c r="N376" i="81"/>
  <c r="N377" i="81"/>
  <c r="N378" i="81"/>
  <c r="N379" i="81"/>
  <c r="N380" i="81"/>
  <c r="N381" i="81"/>
  <c r="N382" i="81"/>
  <c r="N383" i="81"/>
  <c r="N384" i="81"/>
  <c r="N385" i="81"/>
  <c r="N386" i="81"/>
  <c r="N387" i="81"/>
  <c r="N388" i="81"/>
  <c r="N389" i="81"/>
  <c r="N390" i="81"/>
  <c r="N391" i="81"/>
  <c r="N392" i="81"/>
  <c r="N393" i="81"/>
  <c r="N394" i="81"/>
  <c r="N62" i="81"/>
  <c r="N61" i="81"/>
  <c r="N60" i="81"/>
  <c r="P56" i="81"/>
  <c r="O17" i="81"/>
  <c r="O18" i="81"/>
  <c r="O19" i="81"/>
  <c r="O20" i="81"/>
  <c r="O21" i="81"/>
  <c r="O22" i="81"/>
  <c r="O23" i="81"/>
  <c r="O24" i="81"/>
  <c r="O25" i="81"/>
  <c r="O26" i="81"/>
  <c r="O27" i="81"/>
  <c r="O28" i="81"/>
  <c r="O29" i="81"/>
  <c r="O30" i="81"/>
  <c r="O31" i="81"/>
  <c r="O32" i="81"/>
  <c r="O33" i="81"/>
  <c r="O34" i="81"/>
  <c r="O35" i="81"/>
  <c r="O36" i="81"/>
  <c r="O37" i="81"/>
  <c r="O38" i="81"/>
  <c r="O39" i="81"/>
  <c r="O40" i="81"/>
  <c r="O41" i="81"/>
  <c r="O42" i="81"/>
  <c r="O43" i="81"/>
  <c r="O44" i="81"/>
  <c r="O45" i="81"/>
  <c r="O46" i="81"/>
  <c r="O47" i="81"/>
  <c r="O48" i="81"/>
  <c r="N17" i="81"/>
  <c r="O14" i="81"/>
  <c r="O8" i="81"/>
  <c r="P7" i="81"/>
  <c r="P12" i="81"/>
  <c r="P6" i="81"/>
  <c r="O5" i="81"/>
  <c r="N60" i="80"/>
  <c r="N61" i="80"/>
  <c r="N62" i="80"/>
  <c r="N63" i="80"/>
  <c r="N64" i="80"/>
  <c r="N65" i="80"/>
  <c r="N66" i="80"/>
  <c r="N67" i="80"/>
  <c r="N68" i="80"/>
  <c r="N69" i="80"/>
  <c r="N70" i="80"/>
  <c r="N71" i="80"/>
  <c r="N72" i="80"/>
  <c r="N73" i="80"/>
  <c r="N74" i="80"/>
  <c r="N75" i="80"/>
  <c r="N76" i="80"/>
  <c r="N77" i="80"/>
  <c r="N78" i="80"/>
  <c r="N79" i="80"/>
  <c r="N80" i="80"/>
  <c r="N81" i="80"/>
  <c r="N82" i="80"/>
  <c r="N83" i="80"/>
  <c r="N84" i="80"/>
  <c r="N85" i="80"/>
  <c r="N86" i="80"/>
  <c r="N87" i="80"/>
  <c r="N88" i="80"/>
  <c r="N89" i="80"/>
  <c r="N90" i="80"/>
  <c r="N91" i="80"/>
  <c r="N92" i="80"/>
  <c r="N93" i="80"/>
  <c r="N94" i="80"/>
  <c r="N95" i="80"/>
  <c r="N96" i="80"/>
  <c r="N97" i="80"/>
  <c r="N98" i="80"/>
  <c r="N99" i="80"/>
  <c r="N100" i="80"/>
  <c r="N101" i="80"/>
  <c r="N102" i="80"/>
  <c r="N103" i="80"/>
  <c r="N104" i="80"/>
  <c r="N105" i="80"/>
  <c r="N106" i="80"/>
  <c r="N107" i="80"/>
  <c r="N108" i="80"/>
  <c r="N109" i="80"/>
  <c r="N110" i="80"/>
  <c r="N111" i="80"/>
  <c r="N112" i="80"/>
  <c r="N113" i="80"/>
  <c r="N114" i="80"/>
  <c r="N115" i="80"/>
  <c r="N116" i="80"/>
  <c r="N117" i="80"/>
  <c r="N118" i="80"/>
  <c r="N119" i="80"/>
  <c r="N120" i="80"/>
  <c r="N121" i="80"/>
  <c r="N122" i="80"/>
  <c r="N123" i="80"/>
  <c r="N124" i="80"/>
  <c r="N125" i="80"/>
  <c r="N126" i="80"/>
  <c r="N127" i="80"/>
  <c r="N128" i="80"/>
  <c r="N129" i="80"/>
  <c r="N130" i="80"/>
  <c r="N131" i="80"/>
  <c r="N132" i="80"/>
  <c r="N133" i="80"/>
  <c r="N134" i="80"/>
  <c r="N135" i="80"/>
  <c r="N136" i="80"/>
  <c r="N137" i="80"/>
  <c r="N138" i="80"/>
  <c r="N139" i="80"/>
  <c r="N140" i="80"/>
  <c r="N141" i="80"/>
  <c r="N142" i="80"/>
  <c r="N143" i="80"/>
  <c r="N144" i="80"/>
  <c r="N145" i="80"/>
  <c r="N146" i="80"/>
  <c r="N147" i="80"/>
  <c r="N148" i="80"/>
  <c r="N149" i="80"/>
  <c r="N150" i="80"/>
  <c r="N151" i="80"/>
  <c r="N152" i="80"/>
  <c r="N153" i="80"/>
  <c r="N154" i="80"/>
  <c r="N155" i="80"/>
  <c r="N156" i="80"/>
  <c r="N157" i="80"/>
  <c r="N158" i="80"/>
  <c r="N159" i="80"/>
  <c r="N160" i="80"/>
  <c r="N161" i="80"/>
  <c r="N162" i="80"/>
  <c r="N163" i="80"/>
  <c r="N164" i="80"/>
  <c r="N165" i="80"/>
  <c r="N166" i="80"/>
  <c r="N167" i="80"/>
  <c r="N168" i="80"/>
  <c r="N169" i="80"/>
  <c r="N170" i="80"/>
  <c r="N171" i="80"/>
  <c r="N172" i="80"/>
  <c r="N173" i="80"/>
  <c r="N174" i="80"/>
  <c r="N175" i="80"/>
  <c r="N176" i="80"/>
  <c r="N177" i="80"/>
  <c r="N178" i="80"/>
  <c r="N179" i="80"/>
  <c r="N180" i="80"/>
  <c r="N181" i="80"/>
  <c r="N182" i="80"/>
  <c r="N183" i="80"/>
  <c r="N184" i="80"/>
  <c r="N185" i="80"/>
  <c r="N186" i="80"/>
  <c r="N187" i="80"/>
  <c r="N188" i="80"/>
  <c r="N189" i="80"/>
  <c r="N190" i="80"/>
  <c r="N191" i="80"/>
  <c r="N192" i="80"/>
  <c r="N193" i="80"/>
  <c r="N194" i="80"/>
  <c r="N195" i="80"/>
  <c r="N196" i="80"/>
  <c r="N197" i="80"/>
  <c r="N198" i="80"/>
  <c r="N199" i="80"/>
  <c r="N200" i="80"/>
  <c r="N201" i="80"/>
  <c r="N202" i="80"/>
  <c r="N203" i="80"/>
  <c r="N204" i="80"/>
  <c r="N205" i="80"/>
  <c r="N206" i="80"/>
  <c r="N207" i="80"/>
  <c r="N208" i="80"/>
  <c r="N209" i="80"/>
  <c r="N210" i="80"/>
  <c r="N211" i="80"/>
  <c r="N212" i="80"/>
  <c r="N213" i="80"/>
  <c r="N214" i="80"/>
  <c r="N215" i="80"/>
  <c r="N216" i="80"/>
  <c r="N217" i="80"/>
  <c r="N218" i="80"/>
  <c r="N219" i="80"/>
  <c r="N220" i="80"/>
  <c r="N221" i="80"/>
  <c r="N222" i="80"/>
  <c r="N223" i="80"/>
  <c r="N224" i="80"/>
  <c r="N225" i="80"/>
  <c r="N226" i="80"/>
  <c r="N227" i="80"/>
  <c r="N228" i="80"/>
  <c r="N229" i="80"/>
  <c r="N230" i="80"/>
  <c r="N231" i="80"/>
  <c r="N232" i="80"/>
  <c r="N233" i="80"/>
  <c r="N234" i="80"/>
  <c r="N235" i="80"/>
  <c r="N236" i="80"/>
  <c r="N237" i="80"/>
  <c r="N238" i="80"/>
  <c r="N239" i="80"/>
  <c r="N240" i="80"/>
  <c r="N241" i="80"/>
  <c r="N242" i="80"/>
  <c r="N243" i="80"/>
  <c r="N244" i="80"/>
  <c r="N245" i="80"/>
  <c r="N246" i="80"/>
  <c r="N247" i="80"/>
  <c r="N248" i="80"/>
  <c r="N249" i="80"/>
  <c r="N250" i="80"/>
  <c r="N251" i="80"/>
  <c r="N252" i="80"/>
  <c r="N253" i="80"/>
  <c r="N254" i="80"/>
  <c r="N255" i="80"/>
  <c r="N256" i="80"/>
  <c r="N257" i="80"/>
  <c r="N258" i="80"/>
  <c r="N259" i="80"/>
  <c r="N260" i="80"/>
  <c r="N261" i="80"/>
  <c r="N262" i="80"/>
  <c r="N263" i="80"/>
  <c r="N264" i="80"/>
  <c r="N265" i="80"/>
  <c r="N266" i="80"/>
  <c r="N267" i="80"/>
  <c r="N268" i="80"/>
  <c r="N269" i="80"/>
  <c r="N270" i="80"/>
  <c r="N271" i="80"/>
  <c r="N272" i="80"/>
  <c r="N273" i="80"/>
  <c r="N274" i="80"/>
  <c r="N275" i="80"/>
  <c r="N276" i="80"/>
  <c r="N277" i="80"/>
  <c r="N278" i="80"/>
  <c r="N279" i="80"/>
  <c r="N280" i="80"/>
  <c r="N281" i="80"/>
  <c r="N282" i="80"/>
  <c r="N283" i="80"/>
  <c r="N284" i="80"/>
  <c r="N285" i="80"/>
  <c r="N286" i="80"/>
  <c r="N287" i="80"/>
  <c r="N288" i="80"/>
  <c r="N289" i="80"/>
  <c r="N290" i="80"/>
  <c r="N291" i="80"/>
  <c r="N292" i="80"/>
  <c r="N293" i="80"/>
  <c r="N294" i="80"/>
  <c r="N295" i="80"/>
  <c r="N296" i="80"/>
  <c r="N297" i="80"/>
  <c r="N298" i="80"/>
  <c r="N299" i="80"/>
  <c r="N300" i="80"/>
  <c r="N301" i="80"/>
  <c r="N302" i="80"/>
  <c r="N303" i="80"/>
  <c r="N304" i="80"/>
  <c r="N305" i="80"/>
  <c r="N306" i="80"/>
  <c r="N307" i="80"/>
  <c r="N308" i="80"/>
  <c r="N309" i="80"/>
  <c r="N310" i="80"/>
  <c r="N311" i="80"/>
  <c r="N312" i="80"/>
  <c r="N313" i="80"/>
  <c r="N314" i="80"/>
  <c r="N315" i="80"/>
  <c r="N316" i="80"/>
  <c r="N317" i="80"/>
  <c r="N318" i="80"/>
  <c r="N319" i="80"/>
  <c r="N320" i="80"/>
  <c r="N321" i="80"/>
  <c r="N322" i="80"/>
  <c r="N323" i="80"/>
  <c r="N324" i="80"/>
  <c r="N325" i="80"/>
  <c r="N326" i="80"/>
  <c r="N327" i="80"/>
  <c r="N328" i="80"/>
  <c r="N329" i="80"/>
  <c r="N330" i="80"/>
  <c r="N331" i="80"/>
  <c r="N332" i="80"/>
  <c r="N333" i="80"/>
  <c r="N334" i="80"/>
  <c r="N335" i="80"/>
  <c r="N336" i="80"/>
  <c r="N337" i="80"/>
  <c r="N338" i="80"/>
  <c r="N339" i="80"/>
  <c r="N340" i="80"/>
  <c r="N341" i="80"/>
  <c r="N342" i="80"/>
  <c r="N343" i="80"/>
  <c r="N344" i="80"/>
  <c r="N345" i="80"/>
  <c r="N346" i="80"/>
  <c r="N347" i="80"/>
  <c r="N348" i="80"/>
  <c r="N349" i="80"/>
  <c r="N350" i="80"/>
  <c r="N351" i="80"/>
  <c r="N352" i="80"/>
  <c r="N353" i="80"/>
  <c r="N354" i="80"/>
  <c r="N355" i="80"/>
  <c r="N356" i="80"/>
  <c r="N357" i="80"/>
  <c r="N358" i="80"/>
  <c r="N359" i="80"/>
  <c r="N360" i="80"/>
  <c r="N361" i="80"/>
  <c r="N362" i="80"/>
  <c r="N363" i="80"/>
  <c r="N364" i="80"/>
  <c r="N365" i="80"/>
  <c r="N366" i="80"/>
  <c r="N367" i="80"/>
  <c r="N368" i="80"/>
  <c r="N369" i="80"/>
  <c r="N370" i="80"/>
  <c r="N371" i="80"/>
  <c r="N372" i="80"/>
  <c r="N373" i="80"/>
  <c r="N374" i="80"/>
  <c r="N375" i="80"/>
  <c r="N376" i="80"/>
  <c r="N377" i="80"/>
  <c r="N378" i="80"/>
  <c r="N379" i="80"/>
  <c r="N380" i="80"/>
  <c r="N381" i="80"/>
  <c r="N382" i="80"/>
  <c r="N18" i="80"/>
  <c r="N19" i="80"/>
  <c r="N17" i="80"/>
  <c r="P7" i="80"/>
  <c r="P12" i="80"/>
  <c r="P6" i="80"/>
  <c r="O17" i="80"/>
  <c r="O18" i="80"/>
  <c r="O19" i="80"/>
  <c r="O20" i="80"/>
  <c r="O21" i="80"/>
  <c r="O22" i="80"/>
  <c r="O23" i="80"/>
  <c r="O24" i="80"/>
  <c r="O25" i="80"/>
  <c r="O26" i="80"/>
  <c r="O27" i="80"/>
  <c r="O28" i="80"/>
  <c r="O29" i="80"/>
  <c r="O30" i="80"/>
  <c r="O31" i="80"/>
  <c r="O32" i="80"/>
  <c r="O33" i="80"/>
  <c r="O34" i="80"/>
  <c r="O35" i="80"/>
  <c r="O36" i="80"/>
  <c r="O37" i="80"/>
  <c r="O38" i="80"/>
  <c r="O39" i="80"/>
  <c r="O40" i="80"/>
  <c r="O41" i="80"/>
  <c r="O42" i="80"/>
  <c r="O43" i="80"/>
  <c r="O44" i="80"/>
  <c r="O45" i="80"/>
  <c r="O46" i="80"/>
  <c r="O47" i="80"/>
  <c r="O48" i="80"/>
  <c r="O5" i="80"/>
  <c r="N328" i="79"/>
  <c r="N329" i="79"/>
  <c r="N330" i="79"/>
  <c r="N331" i="79"/>
  <c r="N332" i="79"/>
  <c r="N333" i="79"/>
  <c r="N334" i="79"/>
  <c r="N335" i="79"/>
  <c r="N336" i="79"/>
  <c r="N337" i="79"/>
  <c r="N338" i="79"/>
  <c r="N339" i="79"/>
  <c r="N340" i="79"/>
  <c r="N341" i="79"/>
  <c r="N342" i="79"/>
  <c r="N343" i="79"/>
  <c r="N344" i="79"/>
  <c r="N345" i="79"/>
  <c r="N346" i="79"/>
  <c r="N347" i="79"/>
  <c r="N348" i="79"/>
  <c r="N349" i="79"/>
  <c r="N350" i="79"/>
  <c r="N351" i="79"/>
  <c r="N352" i="79"/>
  <c r="N353" i="79"/>
  <c r="N354" i="79"/>
  <c r="N355" i="79"/>
  <c r="N356" i="79"/>
  <c r="N357" i="79"/>
  <c r="N358" i="79"/>
  <c r="N359" i="79"/>
  <c r="N360" i="79"/>
  <c r="N361" i="79"/>
  <c r="N362" i="79"/>
  <c r="N363" i="79"/>
  <c r="N364" i="79"/>
  <c r="N365" i="79"/>
  <c r="N366" i="79"/>
  <c r="N367" i="79"/>
  <c r="N368" i="79"/>
  <c r="N369" i="79"/>
  <c r="N362" i="78"/>
  <c r="N363" i="78"/>
  <c r="N364" i="78"/>
  <c r="N365" i="78"/>
  <c r="N366" i="78"/>
  <c r="N367" i="78"/>
  <c r="N368" i="78"/>
  <c r="N369" i="78"/>
  <c r="N370" i="78"/>
  <c r="N371" i="78"/>
  <c r="N372" i="78"/>
  <c r="N373" i="78"/>
  <c r="N374" i="78"/>
  <c r="N375" i="78"/>
  <c r="N376" i="78"/>
  <c r="N377" i="78"/>
  <c r="N378" i="78"/>
  <c r="N379" i="78"/>
  <c r="N380" i="78"/>
  <c r="N381" i="78"/>
  <c r="N382" i="78"/>
  <c r="N383" i="78"/>
  <c r="N384" i="78"/>
  <c r="N385" i="78"/>
  <c r="N386" i="78"/>
  <c r="N387" i="78"/>
  <c r="N388" i="78"/>
  <c r="N389" i="78"/>
  <c r="N390" i="78"/>
  <c r="N391" i="78"/>
  <c r="N392" i="78"/>
  <c r="N393" i="78"/>
  <c r="N394" i="78"/>
  <c r="N61" i="78"/>
  <c r="N62" i="78"/>
  <c r="N63" i="78"/>
  <c r="N64" i="78"/>
  <c r="N65" i="78"/>
  <c r="N66" i="78"/>
  <c r="N67" i="78"/>
  <c r="N68" i="78"/>
  <c r="N69" i="78"/>
  <c r="N70" i="78"/>
  <c r="N71" i="78"/>
  <c r="N72" i="78"/>
  <c r="N73" i="78"/>
  <c r="N74" i="78"/>
  <c r="N75" i="78"/>
  <c r="N76" i="78"/>
  <c r="N77" i="78"/>
  <c r="N78" i="78"/>
  <c r="N79" i="78"/>
  <c r="N80" i="78"/>
  <c r="N81" i="78"/>
  <c r="N82" i="78"/>
  <c r="N83" i="78"/>
  <c r="N84" i="78"/>
  <c r="N85" i="78"/>
  <c r="N86" i="78"/>
  <c r="N87" i="78"/>
  <c r="N88" i="78"/>
  <c r="N89" i="78"/>
  <c r="N90" i="78"/>
  <c r="N91" i="78"/>
  <c r="N92" i="78"/>
  <c r="N93" i="78"/>
  <c r="N94" i="78"/>
  <c r="N95" i="78"/>
  <c r="N96" i="78"/>
  <c r="N97" i="78"/>
  <c r="N98" i="78"/>
  <c r="N99" i="78"/>
  <c r="N100" i="78"/>
  <c r="N101" i="78"/>
  <c r="N102" i="78"/>
  <c r="N103" i="78"/>
  <c r="N104" i="78"/>
  <c r="N105" i="78"/>
  <c r="N106" i="78"/>
  <c r="N107" i="78"/>
  <c r="N108" i="78"/>
  <c r="N109" i="78"/>
  <c r="N110" i="78"/>
  <c r="N111" i="78"/>
  <c r="N112" i="78"/>
  <c r="N113" i="78"/>
  <c r="N114" i="78"/>
  <c r="N115" i="78"/>
  <c r="N116" i="78"/>
  <c r="N117" i="78"/>
  <c r="N118" i="78"/>
  <c r="N119" i="78"/>
  <c r="N120" i="78"/>
  <c r="N121" i="78"/>
  <c r="N122" i="78"/>
  <c r="N123" i="78"/>
  <c r="N124" i="78"/>
  <c r="N125" i="78"/>
  <c r="N126" i="78"/>
  <c r="N127" i="78"/>
  <c r="N128" i="78"/>
  <c r="N129" i="78"/>
  <c r="N130" i="78"/>
  <c r="N131" i="78"/>
  <c r="N132" i="78"/>
  <c r="N133" i="78"/>
  <c r="N134" i="78"/>
  <c r="N135" i="78"/>
  <c r="N136" i="78"/>
  <c r="N137" i="78"/>
  <c r="N138" i="78"/>
  <c r="N139" i="78"/>
  <c r="N140" i="78"/>
  <c r="N141" i="78"/>
  <c r="N142" i="78"/>
  <c r="N143" i="78"/>
  <c r="N144" i="78"/>
  <c r="N145" i="78"/>
  <c r="N146" i="78"/>
  <c r="N147" i="78"/>
  <c r="N148" i="78"/>
  <c r="N149" i="78"/>
  <c r="N150" i="78"/>
  <c r="N151" i="78"/>
  <c r="N152" i="78"/>
  <c r="N153" i="78"/>
  <c r="N154" i="78"/>
  <c r="N155" i="78"/>
  <c r="N156" i="78"/>
  <c r="N157" i="78"/>
  <c r="N158" i="78"/>
  <c r="N159" i="78"/>
  <c r="N160" i="78"/>
  <c r="N161" i="78"/>
  <c r="N162" i="78"/>
  <c r="N163" i="78"/>
  <c r="N164" i="78"/>
  <c r="N165" i="78"/>
  <c r="N166" i="78"/>
  <c r="N167" i="78"/>
  <c r="N168" i="78"/>
  <c r="N169" i="78"/>
  <c r="N170" i="78"/>
  <c r="N171" i="78"/>
  <c r="N172" i="78"/>
  <c r="N173" i="78"/>
  <c r="N174" i="78"/>
  <c r="N175" i="78"/>
  <c r="N176" i="78"/>
  <c r="N177" i="78"/>
  <c r="N178" i="78"/>
  <c r="N179" i="78"/>
  <c r="N180" i="78"/>
  <c r="N181" i="78"/>
  <c r="N182" i="78"/>
  <c r="N183" i="78"/>
  <c r="N184" i="78"/>
  <c r="N185" i="78"/>
  <c r="N186" i="78"/>
  <c r="N187" i="78"/>
  <c r="N188" i="78"/>
  <c r="N189" i="78"/>
  <c r="N190" i="78"/>
  <c r="N191" i="78"/>
  <c r="N192" i="78"/>
  <c r="N193" i="78"/>
  <c r="N194" i="78"/>
  <c r="N195" i="78"/>
  <c r="N196" i="78"/>
  <c r="N197" i="78"/>
  <c r="N198" i="78"/>
  <c r="N199" i="78"/>
  <c r="N200" i="78"/>
  <c r="N201" i="78"/>
  <c r="N202" i="78"/>
  <c r="N203" i="78"/>
  <c r="N204" i="78"/>
  <c r="N205" i="78"/>
  <c r="N206" i="78"/>
  <c r="N207" i="78"/>
  <c r="N208" i="78"/>
  <c r="N209" i="78"/>
  <c r="N210" i="78"/>
  <c r="N211" i="78"/>
  <c r="N212" i="78"/>
  <c r="N213" i="78"/>
  <c r="N214" i="78"/>
  <c r="N215" i="78"/>
  <c r="N216" i="78"/>
  <c r="N217" i="78"/>
  <c r="N218" i="78"/>
  <c r="N219" i="78"/>
  <c r="N220" i="78"/>
  <c r="N221" i="78"/>
  <c r="N222" i="78"/>
  <c r="N223" i="78"/>
  <c r="N224" i="78"/>
  <c r="N225" i="78"/>
  <c r="N226" i="78"/>
  <c r="N227" i="78"/>
  <c r="N228" i="78"/>
  <c r="N229" i="78"/>
  <c r="N230" i="78"/>
  <c r="N231" i="78"/>
  <c r="N232" i="78"/>
  <c r="N233" i="78"/>
  <c r="N234" i="78"/>
  <c r="N235" i="78"/>
  <c r="N236" i="78"/>
  <c r="N237" i="78"/>
  <c r="N238" i="78"/>
  <c r="N239" i="78"/>
  <c r="N240" i="78"/>
  <c r="N241" i="78"/>
  <c r="N242" i="78"/>
  <c r="N243" i="78"/>
  <c r="N244" i="78"/>
  <c r="N245" i="78"/>
  <c r="N246" i="78"/>
  <c r="N247" i="78"/>
  <c r="N248" i="78"/>
  <c r="N249" i="78"/>
  <c r="N250" i="78"/>
  <c r="N251" i="78"/>
  <c r="N252" i="78"/>
  <c r="N253" i="78"/>
  <c r="N254" i="78"/>
  <c r="N255" i="78"/>
  <c r="N256" i="78"/>
  <c r="N257" i="78"/>
  <c r="N258" i="78"/>
  <c r="N259" i="78"/>
  <c r="N260" i="78"/>
  <c r="N261" i="78"/>
  <c r="N262" i="78"/>
  <c r="N263" i="78"/>
  <c r="N264" i="78"/>
  <c r="N265" i="78"/>
  <c r="N266" i="78"/>
  <c r="N267" i="78"/>
  <c r="N268" i="78"/>
  <c r="N269" i="78"/>
  <c r="N270" i="78"/>
  <c r="N271" i="78"/>
  <c r="N272" i="78"/>
  <c r="N273" i="78"/>
  <c r="N274" i="78"/>
  <c r="N275" i="78"/>
  <c r="N276" i="78"/>
  <c r="N277" i="78"/>
  <c r="N278" i="78"/>
  <c r="N279" i="78"/>
  <c r="N280" i="78"/>
  <c r="N281" i="78"/>
  <c r="N282" i="78"/>
  <c r="N283" i="78"/>
  <c r="N284" i="78"/>
  <c r="N285" i="78"/>
  <c r="N286" i="78"/>
  <c r="N287" i="78"/>
  <c r="N288" i="78"/>
  <c r="N289" i="78"/>
  <c r="N290" i="78"/>
  <c r="N291" i="78"/>
  <c r="N292" i="78"/>
  <c r="N293" i="78"/>
  <c r="N294" i="78"/>
  <c r="N295" i="78"/>
  <c r="N296" i="78"/>
  <c r="N297" i="78"/>
  <c r="N298" i="78"/>
  <c r="N299" i="78"/>
  <c r="N300" i="78"/>
  <c r="N301" i="78"/>
  <c r="N302" i="78"/>
  <c r="N303" i="78"/>
  <c r="N304" i="78"/>
  <c r="N305" i="78"/>
  <c r="N306" i="78"/>
  <c r="N307" i="78"/>
  <c r="N308" i="78"/>
  <c r="N309" i="78"/>
  <c r="N310" i="78"/>
  <c r="N311" i="78"/>
  <c r="N312" i="78"/>
  <c r="N313" i="78"/>
  <c r="N314" i="78"/>
  <c r="N315" i="78"/>
  <c r="N316" i="78"/>
  <c r="N317" i="78"/>
  <c r="N318" i="78"/>
  <c r="N319" i="78"/>
  <c r="N320" i="78"/>
  <c r="N321" i="78"/>
  <c r="N322" i="78"/>
  <c r="N323" i="78"/>
  <c r="N324" i="78"/>
  <c r="N325" i="78"/>
  <c r="N326" i="78"/>
  <c r="N327" i="78"/>
  <c r="N328" i="78"/>
  <c r="N329" i="78"/>
  <c r="N330" i="78"/>
  <c r="N331" i="78"/>
  <c r="N332" i="78"/>
  <c r="N333" i="78"/>
  <c r="N334" i="78"/>
  <c r="N335" i="78"/>
  <c r="N336" i="78"/>
  <c r="N337" i="78"/>
  <c r="N338" i="78"/>
  <c r="N339" i="78"/>
  <c r="N340" i="78"/>
  <c r="N341" i="78"/>
  <c r="N342" i="78"/>
  <c r="N343" i="78"/>
  <c r="N344" i="78"/>
  <c r="N345" i="78"/>
  <c r="N346" i="78"/>
  <c r="N347" i="78"/>
  <c r="N348" i="78"/>
  <c r="N349" i="78"/>
  <c r="N350" i="78"/>
  <c r="N351" i="78"/>
  <c r="N352" i="78"/>
  <c r="N353" i="78"/>
  <c r="N354" i="78"/>
  <c r="N355" i="78"/>
  <c r="N356" i="78"/>
  <c r="N357" i="78"/>
  <c r="N358" i="78"/>
  <c r="N359" i="78"/>
  <c r="N360" i="78"/>
  <c r="N361" i="78"/>
  <c r="N60" i="78"/>
  <c r="N17" i="78"/>
  <c r="N18" i="78"/>
  <c r="P7" i="78"/>
  <c r="O5" i="78"/>
  <c r="N61" i="76"/>
  <c r="N62" i="76"/>
  <c r="N63" i="76"/>
  <c r="N64" i="76"/>
  <c r="N65" i="76"/>
  <c r="N66" i="76"/>
  <c r="N67" i="76"/>
  <c r="N68" i="76"/>
  <c r="N69" i="76"/>
  <c r="N70" i="76"/>
  <c r="N71" i="76"/>
  <c r="N72" i="76"/>
  <c r="N73" i="76"/>
  <c r="N74" i="76"/>
  <c r="N75" i="76"/>
  <c r="N76" i="76"/>
  <c r="N77" i="76"/>
  <c r="N78" i="76"/>
  <c r="N79" i="76"/>
  <c r="N80" i="76"/>
  <c r="N81" i="76"/>
  <c r="N82" i="76"/>
  <c r="N83" i="76"/>
  <c r="N84" i="76"/>
  <c r="N85" i="76"/>
  <c r="N86" i="76"/>
  <c r="N87" i="76"/>
  <c r="N88" i="76"/>
  <c r="N89" i="76"/>
  <c r="N90" i="76"/>
  <c r="N91" i="76"/>
  <c r="N92" i="76"/>
  <c r="N93" i="76"/>
  <c r="N94" i="76"/>
  <c r="N95" i="76"/>
  <c r="N96" i="76"/>
  <c r="N97" i="76"/>
  <c r="N98" i="76"/>
  <c r="N99" i="76"/>
  <c r="N100" i="76"/>
  <c r="N101" i="76"/>
  <c r="N102" i="76"/>
  <c r="N103" i="76"/>
  <c r="N104" i="76"/>
  <c r="N105" i="76"/>
  <c r="N106" i="76"/>
  <c r="N107" i="76"/>
  <c r="N108" i="76"/>
  <c r="N109" i="76"/>
  <c r="N110" i="76"/>
  <c r="N111" i="76"/>
  <c r="N112" i="76"/>
  <c r="N113" i="76"/>
  <c r="N114" i="76"/>
  <c r="N115" i="76"/>
  <c r="N116" i="76"/>
  <c r="N117" i="76"/>
  <c r="N118" i="76"/>
  <c r="N119" i="76"/>
  <c r="N120" i="76"/>
  <c r="N121" i="76"/>
  <c r="N122" i="76"/>
  <c r="N123" i="76"/>
  <c r="N124" i="76"/>
  <c r="N125" i="76"/>
  <c r="N126" i="76"/>
  <c r="N127" i="76"/>
  <c r="N128" i="76"/>
  <c r="N129" i="76"/>
  <c r="N130" i="76"/>
  <c r="N131" i="76"/>
  <c r="N132" i="76"/>
  <c r="N133" i="76"/>
  <c r="N134" i="76"/>
  <c r="N135" i="76"/>
  <c r="N136" i="76"/>
  <c r="N137" i="76"/>
  <c r="N138" i="76"/>
  <c r="N139" i="76"/>
  <c r="N140" i="76"/>
  <c r="N141" i="76"/>
  <c r="N142" i="76"/>
  <c r="N143" i="76"/>
  <c r="N144" i="76"/>
  <c r="N145" i="76"/>
  <c r="N146" i="76"/>
  <c r="N147" i="76"/>
  <c r="N148" i="76"/>
  <c r="N149" i="76"/>
  <c r="N150" i="76"/>
  <c r="N151" i="76"/>
  <c r="N152" i="76"/>
  <c r="N153" i="76"/>
  <c r="N154" i="76"/>
  <c r="N155" i="76"/>
  <c r="N156" i="76"/>
  <c r="N157" i="76"/>
  <c r="N158" i="76"/>
  <c r="N159" i="76"/>
  <c r="N160" i="76"/>
  <c r="N161" i="76"/>
  <c r="N162" i="76"/>
  <c r="N163" i="76"/>
  <c r="N164" i="76"/>
  <c r="N165" i="76"/>
  <c r="N166" i="76"/>
  <c r="N167" i="76"/>
  <c r="N168" i="76"/>
  <c r="N169" i="76"/>
  <c r="N170" i="76"/>
  <c r="N171" i="76"/>
  <c r="N172" i="76"/>
  <c r="N173" i="76"/>
  <c r="N174" i="76"/>
  <c r="N175" i="76"/>
  <c r="N176" i="76"/>
  <c r="N177" i="76"/>
  <c r="N178" i="76"/>
  <c r="N179" i="76"/>
  <c r="N180" i="76"/>
  <c r="N181" i="76"/>
  <c r="N182" i="76"/>
  <c r="N183" i="76"/>
  <c r="N184" i="76"/>
  <c r="N185" i="76"/>
  <c r="N186" i="76"/>
  <c r="N187" i="76"/>
  <c r="N188" i="76"/>
  <c r="N189" i="76"/>
  <c r="N190" i="76"/>
  <c r="N191" i="76"/>
  <c r="N192" i="76"/>
  <c r="N193" i="76"/>
  <c r="N194" i="76"/>
  <c r="N195" i="76"/>
  <c r="N196" i="76"/>
  <c r="N197" i="76"/>
  <c r="N198" i="76"/>
  <c r="N199" i="76"/>
  <c r="N200" i="76"/>
  <c r="N201" i="76"/>
  <c r="N202" i="76"/>
  <c r="N203" i="76"/>
  <c r="N204" i="76"/>
  <c r="N205" i="76"/>
  <c r="N206" i="76"/>
  <c r="N207" i="76"/>
  <c r="N208" i="76"/>
  <c r="N209" i="76"/>
  <c r="N210" i="76"/>
  <c r="N211" i="76"/>
  <c r="N212" i="76"/>
  <c r="N213" i="76"/>
  <c r="N214" i="76"/>
  <c r="N215" i="76"/>
  <c r="N216" i="76"/>
  <c r="N217" i="76"/>
  <c r="N218" i="76"/>
  <c r="N219" i="76"/>
  <c r="N220" i="76"/>
  <c r="N221" i="76"/>
  <c r="N222" i="76"/>
  <c r="N223" i="76"/>
  <c r="N224" i="76"/>
  <c r="N225" i="76"/>
  <c r="N226" i="76"/>
  <c r="N227" i="76"/>
  <c r="N228" i="76"/>
  <c r="N229" i="76"/>
  <c r="N230" i="76"/>
  <c r="N231" i="76"/>
  <c r="N232" i="76"/>
  <c r="N233" i="76"/>
  <c r="N234" i="76"/>
  <c r="N235" i="76"/>
  <c r="N236" i="76"/>
  <c r="N237" i="76"/>
  <c r="N238" i="76"/>
  <c r="N239" i="76"/>
  <c r="N240" i="76"/>
  <c r="N241" i="76"/>
  <c r="N242" i="76"/>
  <c r="N243" i="76"/>
  <c r="N244" i="76"/>
  <c r="N245" i="76"/>
  <c r="N246" i="76"/>
  <c r="N247" i="76"/>
  <c r="N248" i="76"/>
  <c r="N249" i="76"/>
  <c r="N250" i="76"/>
  <c r="N251" i="76"/>
  <c r="N252" i="76"/>
  <c r="N253" i="76"/>
  <c r="N254" i="76"/>
  <c r="N255" i="76"/>
  <c r="N256" i="76"/>
  <c r="N257" i="76"/>
  <c r="N258" i="76"/>
  <c r="N259" i="76"/>
  <c r="N260" i="76"/>
  <c r="N261" i="76"/>
  <c r="N262" i="76"/>
  <c r="N263" i="76"/>
  <c r="N264" i="76"/>
  <c r="N265" i="76"/>
  <c r="N266" i="76"/>
  <c r="N267" i="76"/>
  <c r="N268" i="76"/>
  <c r="N269" i="76"/>
  <c r="N270" i="76"/>
  <c r="N271" i="76"/>
  <c r="N272" i="76"/>
  <c r="N273" i="76"/>
  <c r="N274" i="76"/>
  <c r="N275" i="76"/>
  <c r="N276" i="76"/>
  <c r="N277" i="76"/>
  <c r="N278" i="76"/>
  <c r="N279" i="76"/>
  <c r="N280" i="76"/>
  <c r="N281" i="76"/>
  <c r="N282" i="76"/>
  <c r="N283" i="76"/>
  <c r="N284" i="76"/>
  <c r="N285" i="76"/>
  <c r="N286" i="76"/>
  <c r="N287" i="76"/>
  <c r="N288" i="76"/>
  <c r="N289" i="76"/>
  <c r="N290" i="76"/>
  <c r="N291" i="76"/>
  <c r="N292" i="76"/>
  <c r="N293" i="76"/>
  <c r="N294" i="76"/>
  <c r="N295" i="76"/>
  <c r="N296" i="76"/>
  <c r="N297" i="76"/>
  <c r="N298" i="76"/>
  <c r="N299" i="76"/>
  <c r="N300" i="76"/>
  <c r="N301" i="76"/>
  <c r="N302" i="76"/>
  <c r="N303" i="76"/>
  <c r="N304" i="76"/>
  <c r="N305" i="76"/>
  <c r="N306" i="76"/>
  <c r="N307" i="76"/>
  <c r="N308" i="76"/>
  <c r="N309" i="76"/>
  <c r="N310" i="76"/>
  <c r="N311" i="76"/>
  <c r="N312" i="76"/>
  <c r="N313" i="76"/>
  <c r="N314" i="76"/>
  <c r="N315" i="76"/>
  <c r="N316" i="76"/>
  <c r="N317" i="76"/>
  <c r="N318" i="76"/>
  <c r="N319" i="76"/>
  <c r="N320" i="76"/>
  <c r="N321" i="76"/>
  <c r="N322" i="76"/>
  <c r="N323" i="76"/>
  <c r="N324" i="76"/>
  <c r="N325" i="76"/>
  <c r="N326" i="76"/>
  <c r="N327" i="76"/>
  <c r="N328" i="76"/>
  <c r="N329" i="76"/>
  <c r="N330" i="76"/>
  <c r="N331" i="76"/>
  <c r="N332" i="76"/>
  <c r="N333" i="76"/>
  <c r="N334" i="76"/>
  <c r="N335" i="76"/>
  <c r="N336" i="76"/>
  <c r="N337" i="76"/>
  <c r="N338" i="76"/>
  <c r="N339" i="76"/>
  <c r="N340" i="76"/>
  <c r="N341" i="76"/>
  <c r="N342" i="76"/>
  <c r="N343" i="76"/>
  <c r="N344" i="76"/>
  <c r="N345" i="76"/>
  <c r="N346" i="76"/>
  <c r="N347" i="76"/>
  <c r="N348" i="76"/>
  <c r="N349" i="76"/>
  <c r="N350" i="76"/>
  <c r="N351" i="76"/>
  <c r="N352" i="76"/>
  <c r="N353" i="76"/>
  <c r="N354" i="76"/>
  <c r="N355" i="76"/>
  <c r="N356" i="76"/>
  <c r="N357" i="76"/>
  <c r="N358" i="76"/>
  <c r="N359" i="76"/>
  <c r="N360" i="76"/>
  <c r="N361" i="76"/>
  <c r="N362" i="76"/>
  <c r="N363" i="76"/>
  <c r="N364" i="76"/>
  <c r="N365" i="76"/>
  <c r="N366" i="76"/>
  <c r="N367" i="76"/>
  <c r="N368" i="76"/>
  <c r="N369" i="76"/>
  <c r="N370" i="76"/>
  <c r="N371" i="76"/>
  <c r="N372" i="76"/>
  <c r="N373" i="76"/>
  <c r="N374" i="76"/>
  <c r="N375" i="76"/>
  <c r="N376" i="76"/>
  <c r="N377" i="76"/>
  <c r="N378" i="76"/>
  <c r="N379" i="76"/>
  <c r="N380" i="76"/>
  <c r="N381" i="76"/>
  <c r="N382" i="76"/>
  <c r="N60" i="76"/>
  <c r="N18" i="76"/>
  <c r="N17" i="76"/>
  <c r="P7" i="76"/>
  <c r="P6" i="76"/>
  <c r="O5" i="76"/>
  <c r="N60" i="75"/>
  <c r="N61" i="75"/>
  <c r="N62" i="75"/>
  <c r="N63" i="75"/>
  <c r="N64" i="75"/>
  <c r="N65" i="75"/>
  <c r="N66" i="75"/>
  <c r="N67" i="75"/>
  <c r="N68" i="75"/>
  <c r="N69" i="75"/>
  <c r="N70" i="75"/>
  <c r="N71" i="75"/>
  <c r="N72" i="75"/>
  <c r="N73" i="75"/>
  <c r="N74" i="75"/>
  <c r="N75" i="75"/>
  <c r="N76" i="75"/>
  <c r="N77" i="75"/>
  <c r="N78" i="75"/>
  <c r="N79" i="75"/>
  <c r="N80" i="75"/>
  <c r="N81" i="75"/>
  <c r="N82" i="75"/>
  <c r="N83" i="75"/>
  <c r="N84" i="75"/>
  <c r="N85" i="75"/>
  <c r="N86" i="75"/>
  <c r="N87" i="75"/>
  <c r="N88" i="75"/>
  <c r="N89" i="75"/>
  <c r="N90" i="75"/>
  <c r="N91" i="75"/>
  <c r="N92" i="75"/>
  <c r="N93" i="75"/>
  <c r="N94" i="75"/>
  <c r="N95" i="75"/>
  <c r="N96" i="75"/>
  <c r="N97" i="75"/>
  <c r="N98" i="75"/>
  <c r="N99" i="75"/>
  <c r="N100" i="75"/>
  <c r="N101" i="75"/>
  <c r="N102" i="75"/>
  <c r="N103" i="75"/>
  <c r="N104" i="75"/>
  <c r="N105" i="75"/>
  <c r="N106" i="75"/>
  <c r="N107" i="75"/>
  <c r="N108" i="75"/>
  <c r="N109" i="75"/>
  <c r="N110" i="75"/>
  <c r="N111" i="75"/>
  <c r="N112" i="75"/>
  <c r="N113" i="75"/>
  <c r="N114" i="75"/>
  <c r="N115" i="75"/>
  <c r="N116" i="75"/>
  <c r="N117" i="75"/>
  <c r="N118" i="75"/>
  <c r="N119" i="75"/>
  <c r="N120" i="75"/>
  <c r="N121" i="75"/>
  <c r="N122" i="75"/>
  <c r="N123" i="75"/>
  <c r="N124" i="75"/>
  <c r="N125" i="75"/>
  <c r="N126" i="75"/>
  <c r="N127" i="75"/>
  <c r="N128" i="75"/>
  <c r="N129" i="75"/>
  <c r="N130" i="75"/>
  <c r="N131" i="75"/>
  <c r="N132" i="75"/>
  <c r="N133" i="75"/>
  <c r="N134" i="75"/>
  <c r="N135" i="75"/>
  <c r="N136" i="75"/>
  <c r="N137" i="75"/>
  <c r="N138" i="75"/>
  <c r="N139" i="75"/>
  <c r="N140" i="75"/>
  <c r="N141" i="75"/>
  <c r="N142" i="75"/>
  <c r="N143" i="75"/>
  <c r="N144" i="75"/>
  <c r="N145" i="75"/>
  <c r="N146" i="75"/>
  <c r="N147" i="75"/>
  <c r="N148" i="75"/>
  <c r="N149" i="75"/>
  <c r="N150" i="75"/>
  <c r="N151" i="75"/>
  <c r="N152" i="75"/>
  <c r="N153" i="75"/>
  <c r="N154" i="75"/>
  <c r="N155" i="75"/>
  <c r="N156" i="75"/>
  <c r="N157" i="75"/>
  <c r="N158" i="75"/>
  <c r="N159" i="75"/>
  <c r="N160" i="75"/>
  <c r="N161" i="75"/>
  <c r="N162" i="75"/>
  <c r="N163" i="75"/>
  <c r="N164" i="75"/>
  <c r="N165" i="75"/>
  <c r="N166" i="75"/>
  <c r="N167" i="75"/>
  <c r="N168" i="75"/>
  <c r="N169" i="75"/>
  <c r="N170" i="75"/>
  <c r="N171" i="75"/>
  <c r="N172" i="75"/>
  <c r="N173" i="75"/>
  <c r="N174" i="75"/>
  <c r="N175" i="75"/>
  <c r="N176" i="75"/>
  <c r="N177" i="75"/>
  <c r="N178" i="75"/>
  <c r="N179" i="75"/>
  <c r="N180" i="75"/>
  <c r="N181" i="75"/>
  <c r="N182" i="75"/>
  <c r="N183" i="75"/>
  <c r="N184" i="75"/>
  <c r="N185" i="75"/>
  <c r="N186" i="75"/>
  <c r="N187" i="75"/>
  <c r="N188" i="75"/>
  <c r="N189" i="75"/>
  <c r="N190" i="75"/>
  <c r="N191" i="75"/>
  <c r="N192" i="75"/>
  <c r="N193" i="75"/>
  <c r="N194" i="75"/>
  <c r="N195" i="75"/>
  <c r="N196" i="75"/>
  <c r="N197" i="75"/>
  <c r="N198" i="75"/>
  <c r="N199" i="75"/>
  <c r="N200" i="75"/>
  <c r="N201" i="75"/>
  <c r="N202" i="75"/>
  <c r="N203" i="75"/>
  <c r="N204" i="75"/>
  <c r="N205" i="75"/>
  <c r="N206" i="75"/>
  <c r="N207" i="75"/>
  <c r="N208" i="75"/>
  <c r="N209" i="75"/>
  <c r="N210" i="75"/>
  <c r="N211" i="75"/>
  <c r="N212" i="75"/>
  <c r="N213" i="75"/>
  <c r="N214" i="75"/>
  <c r="N215" i="75"/>
  <c r="N216" i="75"/>
  <c r="N217" i="75"/>
  <c r="N218" i="75"/>
  <c r="N219" i="75"/>
  <c r="N220" i="75"/>
  <c r="N221" i="75"/>
  <c r="N222" i="75"/>
  <c r="N223" i="75"/>
  <c r="N224" i="75"/>
  <c r="N225" i="75"/>
  <c r="N226" i="75"/>
  <c r="N227" i="75"/>
  <c r="N228" i="75"/>
  <c r="N229" i="75"/>
  <c r="N230" i="75"/>
  <c r="N231" i="75"/>
  <c r="N232" i="75"/>
  <c r="N233" i="75"/>
  <c r="N234" i="75"/>
  <c r="N235" i="75"/>
  <c r="N236" i="75"/>
  <c r="N237" i="75"/>
  <c r="N238" i="75"/>
  <c r="N239" i="75"/>
  <c r="N240" i="75"/>
  <c r="N241" i="75"/>
  <c r="N242" i="75"/>
  <c r="N243" i="75"/>
  <c r="N244" i="75"/>
  <c r="N245" i="75"/>
  <c r="N246" i="75"/>
  <c r="N247" i="75"/>
  <c r="N248" i="75"/>
  <c r="N249" i="75"/>
  <c r="N250" i="75"/>
  <c r="N251" i="75"/>
  <c r="N252" i="75"/>
  <c r="N253" i="75"/>
  <c r="N254" i="75"/>
  <c r="N255" i="75"/>
  <c r="N256" i="75"/>
  <c r="N257" i="75"/>
  <c r="N258" i="75"/>
  <c r="N259" i="75"/>
  <c r="N260" i="75"/>
  <c r="N261" i="75"/>
  <c r="N262" i="75"/>
  <c r="N263" i="75"/>
  <c r="N264" i="75"/>
  <c r="N265" i="75"/>
  <c r="N266" i="75"/>
  <c r="N267" i="75"/>
  <c r="N268" i="75"/>
  <c r="N269" i="75"/>
  <c r="N270" i="75"/>
  <c r="N271" i="75"/>
  <c r="N272" i="75"/>
  <c r="N273" i="75"/>
  <c r="N274" i="75"/>
  <c r="N275" i="75"/>
  <c r="N276" i="75"/>
  <c r="N277" i="75"/>
  <c r="N278" i="75"/>
  <c r="N279" i="75"/>
  <c r="N280" i="75"/>
  <c r="N281" i="75"/>
  <c r="N282" i="75"/>
  <c r="N283" i="75"/>
  <c r="N284" i="75"/>
  <c r="N285" i="75"/>
  <c r="N286" i="75"/>
  <c r="N287" i="75"/>
  <c r="N288" i="75"/>
  <c r="N289" i="75"/>
  <c r="N290" i="75"/>
  <c r="N291" i="75"/>
  <c r="N292" i="75"/>
  <c r="N293" i="75"/>
  <c r="N294" i="75"/>
  <c r="N295" i="75"/>
  <c r="N296" i="75"/>
  <c r="N297" i="75"/>
  <c r="N298" i="75"/>
  <c r="N299" i="75"/>
  <c r="N300" i="75"/>
  <c r="N301" i="75"/>
  <c r="N302" i="75"/>
  <c r="N303" i="75"/>
  <c r="N304" i="75"/>
  <c r="N305" i="75"/>
  <c r="N306" i="75"/>
  <c r="N307" i="75"/>
  <c r="N308" i="75"/>
  <c r="N309" i="75"/>
  <c r="N310" i="75"/>
  <c r="N311" i="75"/>
  <c r="N312" i="75"/>
  <c r="N313" i="75"/>
  <c r="N314" i="75"/>
  <c r="N315" i="75"/>
  <c r="N316" i="75"/>
  <c r="N317" i="75"/>
  <c r="N318" i="75"/>
  <c r="N319" i="75"/>
  <c r="N320" i="75"/>
  <c r="N321" i="75"/>
  <c r="N322" i="75"/>
  <c r="N323" i="75"/>
  <c r="N324" i="75"/>
  <c r="N325" i="75"/>
  <c r="N326" i="75"/>
  <c r="N327" i="75"/>
  <c r="N328" i="75"/>
  <c r="N329" i="75"/>
  <c r="N330" i="75"/>
  <c r="N331" i="75"/>
  <c r="N332" i="75"/>
  <c r="N333" i="75"/>
  <c r="N334" i="75"/>
  <c r="N335" i="75"/>
  <c r="N336" i="75"/>
  <c r="N337" i="75"/>
  <c r="N338" i="75"/>
  <c r="N339" i="75"/>
  <c r="N340" i="75"/>
  <c r="N341" i="75"/>
  <c r="N342" i="75"/>
  <c r="N343" i="75"/>
  <c r="N344" i="75"/>
  <c r="N345" i="75"/>
  <c r="N346" i="75"/>
  <c r="N347" i="75"/>
  <c r="N348" i="75"/>
  <c r="N349" i="75"/>
  <c r="N350" i="75"/>
  <c r="N351" i="75"/>
  <c r="N352" i="75"/>
  <c r="N353" i="75"/>
  <c r="N354" i="75"/>
  <c r="N355" i="75"/>
  <c r="N356" i="75"/>
  <c r="N357" i="75"/>
  <c r="N358" i="75"/>
  <c r="N359" i="75"/>
  <c r="N360" i="75"/>
  <c r="N361" i="75"/>
  <c r="N362" i="75"/>
  <c r="N363" i="75"/>
  <c r="N364" i="75"/>
  <c r="N365" i="75"/>
  <c r="N366" i="75"/>
  <c r="N367" i="75"/>
  <c r="N368" i="75"/>
  <c r="N369" i="75"/>
  <c r="N370" i="75"/>
  <c r="N371" i="75"/>
  <c r="N372" i="75"/>
  <c r="N373" i="75"/>
  <c r="N374" i="75"/>
  <c r="N375" i="75"/>
  <c r="N376" i="75"/>
  <c r="N377" i="75"/>
  <c r="N378" i="75"/>
  <c r="N379" i="75"/>
  <c r="N380" i="75"/>
  <c r="N381" i="75"/>
  <c r="N382" i="75"/>
  <c r="N18" i="75"/>
  <c r="O17" i="75"/>
  <c r="O18" i="75"/>
  <c r="O19" i="75"/>
  <c r="O20" i="75"/>
  <c r="O21" i="75"/>
  <c r="O22" i="75"/>
  <c r="O23" i="75"/>
  <c r="O24" i="75"/>
  <c r="O25" i="75"/>
  <c r="O26" i="75"/>
  <c r="O27" i="75"/>
  <c r="O28" i="75"/>
  <c r="O29" i="75"/>
  <c r="O30" i="75"/>
  <c r="O31" i="75"/>
  <c r="O32" i="75"/>
  <c r="O33" i="75"/>
  <c r="O34" i="75"/>
  <c r="O35" i="75"/>
  <c r="O36" i="75"/>
  <c r="O37" i="75"/>
  <c r="O38" i="75"/>
  <c r="O39" i="75"/>
  <c r="O40" i="75"/>
  <c r="O41" i="75"/>
  <c r="O42" i="75"/>
  <c r="O43" i="75"/>
  <c r="O44" i="75"/>
  <c r="O45" i="75"/>
  <c r="O46" i="75"/>
  <c r="O47" i="75"/>
  <c r="O48" i="75"/>
  <c r="N17" i="75"/>
  <c r="O8" i="75"/>
  <c r="P7" i="75"/>
  <c r="P12" i="75"/>
  <c r="P6" i="75"/>
  <c r="O14" i="75"/>
  <c r="O5" i="75"/>
  <c r="N61" i="74"/>
  <c r="N62" i="74"/>
  <c r="N63" i="74"/>
  <c r="N64" i="74"/>
  <c r="N65" i="74"/>
  <c r="N66" i="74"/>
  <c r="N67" i="74"/>
  <c r="N68" i="74"/>
  <c r="N69" i="74"/>
  <c r="N70" i="74"/>
  <c r="N71" i="74"/>
  <c r="N72" i="74"/>
  <c r="N73" i="74"/>
  <c r="N74" i="74"/>
  <c r="N75" i="74"/>
  <c r="N76" i="74"/>
  <c r="N77" i="74"/>
  <c r="N78" i="74"/>
  <c r="N79" i="74"/>
  <c r="N80" i="74"/>
  <c r="N81" i="74"/>
  <c r="N82" i="74"/>
  <c r="N83" i="74"/>
  <c r="N84" i="74"/>
  <c r="N85" i="74"/>
  <c r="N86" i="74"/>
  <c r="N87" i="74"/>
  <c r="N88" i="74"/>
  <c r="N89" i="74"/>
  <c r="N90" i="74"/>
  <c r="N91" i="74"/>
  <c r="N92" i="74"/>
  <c r="N93" i="74"/>
  <c r="N94" i="74"/>
  <c r="N95" i="74"/>
  <c r="N96" i="74"/>
  <c r="N97" i="74"/>
  <c r="N98" i="74"/>
  <c r="N99" i="74"/>
  <c r="N100" i="74"/>
  <c r="N101" i="74"/>
  <c r="N102" i="74"/>
  <c r="N103" i="74"/>
  <c r="N104" i="74"/>
  <c r="N105" i="74"/>
  <c r="N106" i="74"/>
  <c r="N107" i="74"/>
  <c r="N108" i="74"/>
  <c r="N109" i="74"/>
  <c r="N110" i="74"/>
  <c r="N111" i="74"/>
  <c r="N112" i="74"/>
  <c r="N113" i="74"/>
  <c r="N114" i="74"/>
  <c r="N115" i="74"/>
  <c r="N116" i="74"/>
  <c r="N117" i="74"/>
  <c r="N118" i="74"/>
  <c r="N119" i="74"/>
  <c r="N120" i="74"/>
  <c r="N121" i="74"/>
  <c r="N122" i="74"/>
  <c r="N123" i="74"/>
  <c r="N124" i="74"/>
  <c r="N125" i="74"/>
  <c r="N126" i="74"/>
  <c r="N127" i="74"/>
  <c r="N128" i="74"/>
  <c r="N129" i="74"/>
  <c r="N130" i="74"/>
  <c r="N131" i="74"/>
  <c r="N132" i="74"/>
  <c r="N133" i="74"/>
  <c r="N134" i="74"/>
  <c r="N135" i="74"/>
  <c r="N136" i="74"/>
  <c r="N137" i="74"/>
  <c r="N138" i="74"/>
  <c r="N139" i="74"/>
  <c r="N140" i="74"/>
  <c r="N141" i="74"/>
  <c r="N142" i="74"/>
  <c r="N143" i="74"/>
  <c r="N144" i="74"/>
  <c r="N145" i="74"/>
  <c r="N146" i="74"/>
  <c r="N147" i="74"/>
  <c r="N148" i="74"/>
  <c r="N149" i="74"/>
  <c r="N150" i="74"/>
  <c r="N151" i="74"/>
  <c r="N152" i="74"/>
  <c r="N153" i="74"/>
  <c r="N154" i="74"/>
  <c r="N155" i="74"/>
  <c r="N156" i="74"/>
  <c r="N157" i="74"/>
  <c r="N158" i="74"/>
  <c r="N159" i="74"/>
  <c r="N160" i="74"/>
  <c r="N161" i="74"/>
  <c r="N162" i="74"/>
  <c r="N163" i="74"/>
  <c r="N164" i="74"/>
  <c r="N165" i="74"/>
  <c r="N166" i="74"/>
  <c r="N167" i="74"/>
  <c r="N168" i="74"/>
  <c r="N169" i="74"/>
  <c r="N170" i="74"/>
  <c r="N171" i="74"/>
  <c r="N172" i="74"/>
  <c r="N173" i="74"/>
  <c r="N174" i="74"/>
  <c r="N175" i="74"/>
  <c r="N176" i="74"/>
  <c r="N177" i="74"/>
  <c r="N178" i="74"/>
  <c r="N179" i="74"/>
  <c r="N180" i="74"/>
  <c r="N181" i="74"/>
  <c r="N182" i="74"/>
  <c r="N183" i="74"/>
  <c r="N184" i="74"/>
  <c r="N185" i="74"/>
  <c r="N186" i="74"/>
  <c r="N187" i="74"/>
  <c r="N188" i="74"/>
  <c r="N189" i="74"/>
  <c r="N190" i="74"/>
  <c r="N191" i="74"/>
  <c r="N192" i="74"/>
  <c r="N193" i="74"/>
  <c r="N194" i="74"/>
  <c r="N195" i="74"/>
  <c r="N196" i="74"/>
  <c r="N197" i="74"/>
  <c r="N198" i="74"/>
  <c r="N199" i="74"/>
  <c r="N200" i="74"/>
  <c r="N201" i="74"/>
  <c r="N202" i="74"/>
  <c r="N203" i="74"/>
  <c r="N204" i="74"/>
  <c r="N205" i="74"/>
  <c r="N206" i="74"/>
  <c r="N207" i="74"/>
  <c r="N208" i="74"/>
  <c r="N209" i="74"/>
  <c r="N210" i="74"/>
  <c r="N211" i="74"/>
  <c r="N212" i="74"/>
  <c r="N213" i="74"/>
  <c r="N214" i="74"/>
  <c r="N215" i="74"/>
  <c r="N216" i="74"/>
  <c r="N217" i="74"/>
  <c r="N218" i="74"/>
  <c r="N219" i="74"/>
  <c r="N220" i="74"/>
  <c r="N221" i="74"/>
  <c r="N222" i="74"/>
  <c r="N223" i="74"/>
  <c r="N224" i="74"/>
  <c r="N225" i="74"/>
  <c r="N226" i="74"/>
  <c r="N227" i="74"/>
  <c r="N228" i="74"/>
  <c r="N229" i="74"/>
  <c r="N230" i="74"/>
  <c r="N231" i="74"/>
  <c r="N232" i="74"/>
  <c r="N233" i="74"/>
  <c r="N234" i="74"/>
  <c r="N235" i="74"/>
  <c r="N236" i="74"/>
  <c r="N237" i="74"/>
  <c r="N238" i="74"/>
  <c r="N239" i="74"/>
  <c r="N240" i="74"/>
  <c r="N241" i="74"/>
  <c r="N242" i="74"/>
  <c r="N243" i="74"/>
  <c r="N244" i="74"/>
  <c r="N245" i="74"/>
  <c r="N246" i="74"/>
  <c r="N247" i="74"/>
  <c r="N248" i="74"/>
  <c r="N249" i="74"/>
  <c r="N250" i="74"/>
  <c r="N251" i="74"/>
  <c r="N252" i="74"/>
  <c r="N253" i="74"/>
  <c r="N254" i="74"/>
  <c r="N255" i="74"/>
  <c r="N256" i="74"/>
  <c r="N257" i="74"/>
  <c r="N258" i="74"/>
  <c r="N259" i="74"/>
  <c r="N260" i="74"/>
  <c r="N261" i="74"/>
  <c r="N262" i="74"/>
  <c r="N263" i="74"/>
  <c r="N264" i="74"/>
  <c r="N265" i="74"/>
  <c r="N266" i="74"/>
  <c r="N267" i="74"/>
  <c r="N268" i="74"/>
  <c r="N269" i="74"/>
  <c r="N270" i="74"/>
  <c r="N271" i="74"/>
  <c r="N272" i="74"/>
  <c r="N273" i="74"/>
  <c r="N274" i="74"/>
  <c r="N275" i="74"/>
  <c r="N276" i="74"/>
  <c r="N277" i="74"/>
  <c r="N278" i="74"/>
  <c r="N279" i="74"/>
  <c r="N280" i="74"/>
  <c r="N281" i="74"/>
  <c r="N282" i="74"/>
  <c r="N283" i="74"/>
  <c r="N284" i="74"/>
  <c r="N285" i="74"/>
  <c r="N286" i="74"/>
  <c r="N287" i="74"/>
  <c r="N288" i="74"/>
  <c r="N289" i="74"/>
  <c r="N290" i="74"/>
  <c r="N291" i="74"/>
  <c r="N292" i="74"/>
  <c r="N293" i="74"/>
  <c r="N294" i="74"/>
  <c r="N295" i="74"/>
  <c r="N296" i="74"/>
  <c r="N297" i="74"/>
  <c r="N298" i="74"/>
  <c r="N299" i="74"/>
  <c r="N300" i="74"/>
  <c r="N301" i="74"/>
  <c r="N302" i="74"/>
  <c r="N303" i="74"/>
  <c r="N304" i="74"/>
  <c r="N305" i="74"/>
  <c r="N306" i="74"/>
  <c r="N307" i="74"/>
  <c r="N308" i="74"/>
  <c r="N309" i="74"/>
  <c r="N310" i="74"/>
  <c r="N311" i="74"/>
  <c r="N312" i="74"/>
  <c r="N313" i="74"/>
  <c r="N314" i="74"/>
  <c r="N315" i="74"/>
  <c r="N316" i="74"/>
  <c r="N317" i="74"/>
  <c r="N318" i="74"/>
  <c r="N319" i="74"/>
  <c r="N320" i="74"/>
  <c r="N321" i="74"/>
  <c r="N322" i="74"/>
  <c r="N323" i="74"/>
  <c r="N324" i="74"/>
  <c r="N325" i="74"/>
  <c r="N326" i="74"/>
  <c r="N327" i="74"/>
  <c r="N328" i="74"/>
  <c r="N329" i="74"/>
  <c r="N330" i="74"/>
  <c r="N331" i="74"/>
  <c r="N332" i="74"/>
  <c r="N333" i="74"/>
  <c r="N334" i="74"/>
  <c r="N335" i="74"/>
  <c r="N336" i="74"/>
  <c r="N337" i="74"/>
  <c r="N338" i="74"/>
  <c r="N339" i="74"/>
  <c r="N340" i="74"/>
  <c r="N341" i="74"/>
  <c r="N342" i="74"/>
  <c r="N343" i="74"/>
  <c r="N344" i="74"/>
  <c r="N345" i="74"/>
  <c r="N346" i="74"/>
  <c r="N347" i="74"/>
  <c r="N348" i="74"/>
  <c r="N349" i="74"/>
  <c r="N350" i="74"/>
  <c r="N351" i="74"/>
  <c r="N352" i="74"/>
  <c r="N353" i="74"/>
  <c r="N354" i="74"/>
  <c r="N355" i="74"/>
  <c r="N356" i="74"/>
  <c r="N357" i="74"/>
  <c r="N358" i="74"/>
  <c r="N359" i="74"/>
  <c r="N360" i="74"/>
  <c r="N361" i="74"/>
  <c r="N362" i="74"/>
  <c r="N363" i="74"/>
  <c r="N364" i="74"/>
  <c r="N365" i="74"/>
  <c r="N366" i="74"/>
  <c r="N367" i="74"/>
  <c r="N368" i="74"/>
  <c r="N369" i="74"/>
  <c r="N370" i="74"/>
  <c r="N371" i="74"/>
  <c r="N372" i="74"/>
  <c r="N373" i="74"/>
  <c r="N374" i="74"/>
  <c r="N375" i="74"/>
  <c r="N376" i="74"/>
  <c r="N377" i="74"/>
  <c r="N378" i="74"/>
  <c r="N379" i="74"/>
  <c r="N380" i="74"/>
  <c r="N381" i="74"/>
  <c r="N382" i="74"/>
  <c r="N60" i="74"/>
  <c r="O17" i="74"/>
  <c r="O18" i="74"/>
  <c r="O19" i="74"/>
  <c r="O20" i="74"/>
  <c r="O21" i="74"/>
  <c r="O22" i="74"/>
  <c r="O23" i="74"/>
  <c r="O24" i="74"/>
  <c r="O25" i="74"/>
  <c r="O26" i="74"/>
  <c r="O27" i="74"/>
  <c r="O28" i="74"/>
  <c r="O29" i="74"/>
  <c r="O30" i="74"/>
  <c r="O31" i="74"/>
  <c r="O32" i="74"/>
  <c r="O33" i="74"/>
  <c r="O34" i="74"/>
  <c r="O35" i="74"/>
  <c r="O36" i="74"/>
  <c r="O37" i="74"/>
  <c r="O38" i="74"/>
  <c r="O39" i="74"/>
  <c r="O40" i="74"/>
  <c r="O41" i="74"/>
  <c r="O42" i="74"/>
  <c r="O43" i="74"/>
  <c r="O44" i="74"/>
  <c r="O45" i="74"/>
  <c r="O46" i="74"/>
  <c r="O47" i="74"/>
  <c r="O48" i="74"/>
  <c r="N17" i="74"/>
  <c r="P12" i="74"/>
  <c r="P56" i="74"/>
  <c r="O8" i="74"/>
  <c r="P7" i="74"/>
  <c r="P6" i="74"/>
  <c r="O14" i="74"/>
  <c r="O5" i="74"/>
  <c r="N60" i="73"/>
  <c r="N61" i="73"/>
  <c r="N62" i="73"/>
  <c r="N63" i="73"/>
  <c r="N64" i="73"/>
  <c r="N65" i="73"/>
  <c r="N66" i="73"/>
  <c r="N67" i="73"/>
  <c r="N68" i="73"/>
  <c r="N69" i="73"/>
  <c r="N70" i="73"/>
  <c r="N71" i="73"/>
  <c r="N72" i="73"/>
  <c r="N73" i="73"/>
  <c r="N74" i="73"/>
  <c r="N75" i="73"/>
  <c r="N76" i="73"/>
  <c r="N77" i="73"/>
  <c r="N78" i="73"/>
  <c r="N79" i="73"/>
  <c r="N80" i="73"/>
  <c r="N81" i="73"/>
  <c r="N82" i="73"/>
  <c r="N83" i="73"/>
  <c r="N84" i="73"/>
  <c r="N85" i="73"/>
  <c r="N86" i="73"/>
  <c r="N87" i="73"/>
  <c r="N88" i="73"/>
  <c r="N89" i="73"/>
  <c r="N90" i="73"/>
  <c r="N91" i="73"/>
  <c r="N92" i="73"/>
  <c r="N93" i="73"/>
  <c r="N94" i="73"/>
  <c r="N95" i="73"/>
  <c r="N96" i="73"/>
  <c r="N97" i="73"/>
  <c r="N98" i="73"/>
  <c r="N99" i="73"/>
  <c r="N100" i="73"/>
  <c r="N101" i="73"/>
  <c r="N102" i="73"/>
  <c r="N103" i="73"/>
  <c r="N104" i="73"/>
  <c r="N105" i="73"/>
  <c r="N106" i="73"/>
  <c r="N107" i="73"/>
  <c r="N108" i="73"/>
  <c r="N109" i="73"/>
  <c r="N110" i="73"/>
  <c r="N111" i="73"/>
  <c r="N112" i="73"/>
  <c r="N113" i="73"/>
  <c r="N114" i="73"/>
  <c r="N115" i="73"/>
  <c r="N116" i="73"/>
  <c r="N117" i="73"/>
  <c r="N118" i="73"/>
  <c r="N119" i="73"/>
  <c r="N120" i="73"/>
  <c r="N121" i="73"/>
  <c r="N122" i="73"/>
  <c r="N123" i="73"/>
  <c r="N124" i="73"/>
  <c r="N125" i="73"/>
  <c r="N126" i="73"/>
  <c r="N127" i="73"/>
  <c r="N128" i="73"/>
  <c r="N129" i="73"/>
  <c r="N130" i="73"/>
  <c r="N131" i="73"/>
  <c r="N132" i="73"/>
  <c r="N133" i="73"/>
  <c r="N134" i="73"/>
  <c r="N135" i="73"/>
  <c r="N136" i="73"/>
  <c r="N137" i="73"/>
  <c r="N138" i="73"/>
  <c r="N139" i="73"/>
  <c r="N140" i="73"/>
  <c r="N141" i="73"/>
  <c r="N142" i="73"/>
  <c r="N143" i="73"/>
  <c r="N144" i="73"/>
  <c r="N145" i="73"/>
  <c r="N146" i="73"/>
  <c r="N147" i="73"/>
  <c r="N148" i="73"/>
  <c r="N149" i="73"/>
  <c r="N150" i="73"/>
  <c r="N151" i="73"/>
  <c r="N152" i="73"/>
  <c r="N153" i="73"/>
  <c r="N154" i="73"/>
  <c r="N155" i="73"/>
  <c r="N156" i="73"/>
  <c r="N157" i="73"/>
  <c r="N158" i="73"/>
  <c r="N159" i="73"/>
  <c r="N160" i="73"/>
  <c r="N161" i="73"/>
  <c r="N162" i="73"/>
  <c r="N163" i="73"/>
  <c r="N164" i="73"/>
  <c r="N165" i="73"/>
  <c r="N166" i="73"/>
  <c r="N167" i="73"/>
  <c r="N168" i="73"/>
  <c r="N169" i="73"/>
  <c r="N170" i="73"/>
  <c r="N171" i="73"/>
  <c r="N172" i="73"/>
  <c r="N173" i="73"/>
  <c r="N174" i="73"/>
  <c r="N175" i="73"/>
  <c r="N176" i="73"/>
  <c r="N177" i="73"/>
  <c r="N178" i="73"/>
  <c r="N179" i="73"/>
  <c r="N180" i="73"/>
  <c r="N181" i="73"/>
  <c r="N182" i="73"/>
  <c r="N183" i="73"/>
  <c r="N184" i="73"/>
  <c r="N185" i="73"/>
  <c r="N186" i="73"/>
  <c r="N187" i="73"/>
  <c r="N188" i="73"/>
  <c r="N189" i="73"/>
  <c r="N190" i="73"/>
  <c r="N191" i="73"/>
  <c r="N192" i="73"/>
  <c r="N193" i="73"/>
  <c r="N194" i="73"/>
  <c r="N195" i="73"/>
  <c r="N196" i="73"/>
  <c r="N197" i="73"/>
  <c r="N198" i="73"/>
  <c r="N199" i="73"/>
  <c r="N200" i="73"/>
  <c r="N201" i="73"/>
  <c r="N202" i="73"/>
  <c r="N203" i="73"/>
  <c r="N204" i="73"/>
  <c r="N205" i="73"/>
  <c r="N206" i="73"/>
  <c r="N207" i="73"/>
  <c r="N208" i="73"/>
  <c r="N209" i="73"/>
  <c r="N210" i="73"/>
  <c r="N211" i="73"/>
  <c r="N212" i="73"/>
  <c r="N213" i="73"/>
  <c r="N214" i="73"/>
  <c r="N215" i="73"/>
  <c r="N216" i="73"/>
  <c r="N217" i="73"/>
  <c r="N218" i="73"/>
  <c r="N219" i="73"/>
  <c r="N220" i="73"/>
  <c r="N221" i="73"/>
  <c r="N222" i="73"/>
  <c r="N223" i="73"/>
  <c r="N224" i="73"/>
  <c r="N225" i="73"/>
  <c r="N226" i="73"/>
  <c r="N227" i="73"/>
  <c r="N228" i="73"/>
  <c r="N229" i="73"/>
  <c r="N230" i="73"/>
  <c r="N231" i="73"/>
  <c r="N232" i="73"/>
  <c r="N233" i="73"/>
  <c r="N234" i="73"/>
  <c r="N235" i="73"/>
  <c r="N236" i="73"/>
  <c r="N237" i="73"/>
  <c r="N238" i="73"/>
  <c r="N239" i="73"/>
  <c r="N240" i="73"/>
  <c r="N241" i="73"/>
  <c r="N242" i="73"/>
  <c r="N243" i="73"/>
  <c r="N244" i="73"/>
  <c r="N245" i="73"/>
  <c r="N246" i="73"/>
  <c r="N247" i="73"/>
  <c r="N248" i="73"/>
  <c r="N249" i="73"/>
  <c r="N250" i="73"/>
  <c r="N251" i="73"/>
  <c r="N252" i="73"/>
  <c r="N253" i="73"/>
  <c r="N254" i="73"/>
  <c r="N255" i="73"/>
  <c r="N256" i="73"/>
  <c r="N257" i="73"/>
  <c r="N258" i="73"/>
  <c r="N259" i="73"/>
  <c r="N260" i="73"/>
  <c r="N261" i="73"/>
  <c r="N262" i="73"/>
  <c r="N263" i="73"/>
  <c r="N264" i="73"/>
  <c r="N265" i="73"/>
  <c r="N266" i="73"/>
  <c r="N267" i="73"/>
  <c r="N268" i="73"/>
  <c r="N269" i="73"/>
  <c r="N270" i="73"/>
  <c r="N271" i="73"/>
  <c r="N272" i="73"/>
  <c r="N273" i="73"/>
  <c r="N274" i="73"/>
  <c r="N275" i="73"/>
  <c r="N276" i="73"/>
  <c r="N277" i="73"/>
  <c r="N278" i="73"/>
  <c r="N279" i="73"/>
  <c r="N280" i="73"/>
  <c r="N281" i="73"/>
  <c r="N282" i="73"/>
  <c r="N283" i="73"/>
  <c r="N284" i="73"/>
  <c r="N285" i="73"/>
  <c r="N286" i="73"/>
  <c r="N287" i="73"/>
  <c r="N288" i="73"/>
  <c r="N289" i="73"/>
  <c r="N290" i="73"/>
  <c r="N291" i="73"/>
  <c r="N292" i="73"/>
  <c r="N293" i="73"/>
  <c r="N294" i="73"/>
  <c r="N295" i="73"/>
  <c r="N296" i="73"/>
  <c r="N297" i="73"/>
  <c r="N298" i="73"/>
  <c r="N299" i="73"/>
  <c r="N300" i="73"/>
  <c r="N301" i="73"/>
  <c r="N302" i="73"/>
  <c r="N303" i="73"/>
  <c r="N304" i="73"/>
  <c r="N305" i="73"/>
  <c r="N306" i="73"/>
  <c r="N307" i="73"/>
  <c r="N308" i="73"/>
  <c r="N309" i="73"/>
  <c r="N310" i="73"/>
  <c r="N311" i="73"/>
  <c r="N312" i="73"/>
  <c r="N313" i="73"/>
  <c r="N314" i="73"/>
  <c r="N315" i="73"/>
  <c r="N316" i="73"/>
  <c r="N317" i="73"/>
  <c r="N318" i="73"/>
  <c r="N319" i="73"/>
  <c r="N320" i="73"/>
  <c r="N321" i="73"/>
  <c r="N322" i="73"/>
  <c r="N323" i="73"/>
  <c r="N324" i="73"/>
  <c r="N325" i="73"/>
  <c r="N326" i="73"/>
  <c r="N327" i="73"/>
  <c r="N328" i="73"/>
  <c r="N329" i="73"/>
  <c r="N330" i="73"/>
  <c r="N331" i="73"/>
  <c r="N332" i="73"/>
  <c r="N333" i="73"/>
  <c r="N334" i="73"/>
  <c r="N335" i="73"/>
  <c r="N336" i="73"/>
  <c r="N337" i="73"/>
  <c r="N338" i="73"/>
  <c r="N339" i="73"/>
  <c r="N340" i="73"/>
  <c r="N341" i="73"/>
  <c r="N342" i="73"/>
  <c r="N343" i="73"/>
  <c r="N344" i="73"/>
  <c r="N345" i="73"/>
  <c r="N346" i="73"/>
  <c r="N347" i="73"/>
  <c r="N348" i="73"/>
  <c r="N349" i="73"/>
  <c r="N350" i="73"/>
  <c r="N351" i="73"/>
  <c r="N352" i="73"/>
  <c r="N353" i="73"/>
  <c r="N354" i="73"/>
  <c r="N355" i="73"/>
  <c r="N356" i="73"/>
  <c r="N357" i="73"/>
  <c r="N358" i="73"/>
  <c r="N359" i="73"/>
  <c r="N360" i="73"/>
  <c r="N361" i="73"/>
  <c r="N362" i="73"/>
  <c r="N363" i="73"/>
  <c r="N364" i="73"/>
  <c r="N365" i="73"/>
  <c r="N366" i="73"/>
  <c r="N367" i="73"/>
  <c r="N368" i="73"/>
  <c r="N369" i="73"/>
  <c r="N370" i="73"/>
  <c r="N371" i="73"/>
  <c r="N372" i="73"/>
  <c r="N373" i="73"/>
  <c r="N374" i="73"/>
  <c r="N375" i="73"/>
  <c r="N376" i="73"/>
  <c r="N377" i="73"/>
  <c r="N378" i="73"/>
  <c r="N379" i="73"/>
  <c r="N380" i="73"/>
  <c r="N381" i="73"/>
  <c r="N382" i="73"/>
  <c r="O17" i="73"/>
  <c r="O18" i="73"/>
  <c r="O19" i="73"/>
  <c r="O20" i="73"/>
  <c r="O21" i="73"/>
  <c r="O22" i="73"/>
  <c r="O23" i="73"/>
  <c r="O24" i="73"/>
  <c r="O25" i="73"/>
  <c r="O26" i="73"/>
  <c r="O27" i="73"/>
  <c r="O28" i="73"/>
  <c r="O29" i="73"/>
  <c r="O30" i="73"/>
  <c r="O31" i="73"/>
  <c r="O32" i="73"/>
  <c r="O33" i="73"/>
  <c r="O34" i="73"/>
  <c r="O35" i="73"/>
  <c r="O36" i="73"/>
  <c r="O37" i="73"/>
  <c r="O38" i="73"/>
  <c r="O39" i="73"/>
  <c r="O40" i="73"/>
  <c r="O41" i="73"/>
  <c r="O42" i="73"/>
  <c r="O43" i="73"/>
  <c r="O44" i="73"/>
  <c r="O45" i="73"/>
  <c r="O46" i="73"/>
  <c r="O47" i="73"/>
  <c r="O48" i="73"/>
  <c r="N17" i="73"/>
  <c r="P12" i="73"/>
  <c r="O8" i="73"/>
  <c r="P7" i="73"/>
  <c r="P6" i="73"/>
  <c r="O14" i="73"/>
  <c r="O5" i="73"/>
  <c r="N343" i="72"/>
  <c r="N344" i="72"/>
  <c r="N345" i="72"/>
  <c r="N346" i="72"/>
  <c r="N347" i="72"/>
  <c r="N348" i="72"/>
  <c r="N349" i="72"/>
  <c r="N350" i="72"/>
  <c r="N351" i="72"/>
  <c r="N352" i="72"/>
  <c r="N353" i="72"/>
  <c r="N354" i="72"/>
  <c r="N355" i="72"/>
  <c r="N356" i="72"/>
  <c r="N357" i="72"/>
  <c r="N358" i="72"/>
  <c r="N359" i="72"/>
  <c r="N360" i="72"/>
  <c r="N361" i="72"/>
  <c r="N362" i="72"/>
  <c r="N363" i="72"/>
  <c r="N364" i="72"/>
  <c r="N365" i="72"/>
  <c r="N366" i="72"/>
  <c r="N367" i="72"/>
  <c r="N368" i="72"/>
  <c r="N369" i="72"/>
  <c r="N370" i="72"/>
  <c r="N371" i="72"/>
  <c r="N372" i="72"/>
  <c r="N373" i="72"/>
  <c r="N327" i="70"/>
  <c r="N328" i="70"/>
  <c r="N329" i="70"/>
  <c r="N330" i="70"/>
  <c r="N331" i="70"/>
  <c r="N332" i="70"/>
  <c r="N333" i="70"/>
  <c r="N334" i="70"/>
  <c r="N335" i="70"/>
  <c r="N336" i="70"/>
  <c r="N337" i="70"/>
  <c r="N338" i="70"/>
  <c r="N339" i="70"/>
  <c r="N340" i="70"/>
  <c r="N341" i="70"/>
  <c r="N342" i="70"/>
  <c r="N343" i="70"/>
  <c r="N344" i="70"/>
  <c r="N345" i="70"/>
  <c r="N346" i="70"/>
  <c r="N347" i="70"/>
  <c r="N348" i="70"/>
  <c r="N349" i="70"/>
  <c r="N350" i="70"/>
  <c r="N351" i="70"/>
  <c r="N352" i="70"/>
  <c r="N353" i="70"/>
  <c r="N354" i="70"/>
  <c r="N355" i="70"/>
  <c r="N356" i="70"/>
  <c r="N357" i="70"/>
  <c r="N323" i="71"/>
  <c r="N324" i="71"/>
  <c r="N325" i="71"/>
  <c r="N326" i="71"/>
  <c r="N327" i="71"/>
  <c r="N328" i="71"/>
  <c r="N329" i="71"/>
  <c r="N330" i="71"/>
  <c r="N331" i="71"/>
  <c r="N332" i="71"/>
  <c r="N333" i="71"/>
  <c r="N334" i="71"/>
  <c r="N335" i="71"/>
  <c r="N336" i="71"/>
  <c r="N337" i="71"/>
  <c r="N338" i="71"/>
  <c r="N339" i="71"/>
  <c r="N340" i="71"/>
  <c r="N341" i="71"/>
  <c r="N342" i="71"/>
  <c r="AU12" i="34"/>
  <c r="N18" i="81"/>
  <c r="P56" i="80"/>
  <c r="N20" i="80"/>
  <c r="O14" i="80"/>
  <c r="O8" i="80"/>
  <c r="N19" i="78"/>
  <c r="N19" i="76"/>
  <c r="O17" i="76"/>
  <c r="O18" i="76"/>
  <c r="O19" i="76"/>
  <c r="O20" i="76"/>
  <c r="O21" i="76"/>
  <c r="O22" i="76"/>
  <c r="O23" i="76"/>
  <c r="O24" i="76"/>
  <c r="O25" i="76"/>
  <c r="O26" i="76"/>
  <c r="O27" i="76"/>
  <c r="O28" i="76"/>
  <c r="O29" i="76"/>
  <c r="O30" i="76"/>
  <c r="O31" i="76"/>
  <c r="O32" i="76"/>
  <c r="O33" i="76"/>
  <c r="O34" i="76"/>
  <c r="O35" i="76"/>
  <c r="O36" i="76"/>
  <c r="O37" i="76"/>
  <c r="O38" i="76"/>
  <c r="O39" i="76"/>
  <c r="O40" i="76"/>
  <c r="O41" i="76"/>
  <c r="O42" i="76"/>
  <c r="O43" i="76"/>
  <c r="O44" i="76"/>
  <c r="O45" i="76"/>
  <c r="O46" i="76"/>
  <c r="O47" i="76"/>
  <c r="O48" i="76"/>
  <c r="O8" i="76"/>
  <c r="O14" i="76"/>
  <c r="P12" i="76"/>
  <c r="P56" i="75"/>
  <c r="N19" i="75"/>
  <c r="N18" i="74"/>
  <c r="P56" i="73"/>
  <c r="N18" i="73"/>
  <c r="AF7" i="3"/>
  <c r="AF7" i="4"/>
  <c r="AF7" i="49"/>
  <c r="AF7" i="5"/>
  <c r="AF7" i="8"/>
  <c r="AF7" i="9"/>
  <c r="AF7" i="11"/>
  <c r="AF7" i="12"/>
  <c r="AF7" i="6"/>
  <c r="AF7" i="67"/>
  <c r="AF7" i="28"/>
  <c r="AF7" i="29"/>
  <c r="AF7" i="30"/>
  <c r="AF7" i="31"/>
  <c r="AF7" i="50"/>
  <c r="AF7" i="51"/>
  <c r="AF7" i="68"/>
  <c r="AF7" i="69"/>
  <c r="AF7" i="70"/>
  <c r="AF7" i="71"/>
  <c r="AF7" i="72"/>
  <c r="AF7" i="73"/>
  <c r="AF7" i="74"/>
  <c r="AF7" i="75"/>
  <c r="AF7" i="76"/>
  <c r="AF7" i="78"/>
  <c r="AF7" i="79"/>
  <c r="AF7" i="80"/>
  <c r="AF7" i="1"/>
  <c r="N19" i="81"/>
  <c r="N21" i="80"/>
  <c r="N20" i="78"/>
  <c r="N20" i="76"/>
  <c r="P56" i="76"/>
  <c r="N20" i="75"/>
  <c r="N19" i="74"/>
  <c r="N19" i="73"/>
  <c r="S58" i="82"/>
  <c r="R58" i="82"/>
  <c r="Q58" i="82"/>
  <c r="P58" i="82"/>
  <c r="L58" i="82"/>
  <c r="J58" i="82"/>
  <c r="I58" i="82"/>
  <c r="CR58" i="34"/>
  <c r="CQ58" i="34"/>
  <c r="CP58" i="34"/>
  <c r="CO58" i="34"/>
  <c r="CK58" i="34"/>
  <c r="CJ58" i="34"/>
  <c r="CI58" i="34"/>
  <c r="AR58" i="34"/>
  <c r="AG58" i="34"/>
  <c r="AF58" i="34"/>
  <c r="AE58" i="34"/>
  <c r="AD58" i="34"/>
  <c r="S58" i="42"/>
  <c r="N20" i="81"/>
  <c r="N22" i="80"/>
  <c r="N21" i="78"/>
  <c r="N21" i="76"/>
  <c r="N21" i="75"/>
  <c r="N20" i="74"/>
  <c r="N20" i="73"/>
  <c r="N21" i="81"/>
  <c r="N23" i="80"/>
  <c r="N22" i="78"/>
  <c r="N22" i="76"/>
  <c r="N22" i="75"/>
  <c r="N21" i="74"/>
  <c r="N21" i="73"/>
  <c r="BB56" i="34"/>
  <c r="BB58" i="34" s="1"/>
  <c r="BA56" i="34"/>
  <c r="BA58" i="34" s="1"/>
  <c r="BA61" i="34" s="1"/>
  <c r="BA64" i="34" s="1"/>
  <c r="Y54" i="63"/>
  <c r="Y53" i="63"/>
  <c r="Y52" i="63"/>
  <c r="Y51" i="63"/>
  <c r="N22" i="81"/>
  <c r="N24" i="80"/>
  <c r="N23" i="78"/>
  <c r="N23" i="76"/>
  <c r="N23" i="75"/>
  <c r="N22" i="74"/>
  <c r="N22" i="73"/>
  <c r="AZ56" i="34"/>
  <c r="AZ58" i="34"/>
  <c r="AZ61" i="34" s="1"/>
  <c r="AZ64" i="34" s="1"/>
  <c r="L20" i="42"/>
  <c r="E20" i="42" s="1"/>
  <c r="L14" i="42"/>
  <c r="E14" i="42" s="1"/>
  <c r="N23" i="81"/>
  <c r="N25" i="80"/>
  <c r="N24" i="78"/>
  <c r="N24" i="76"/>
  <c r="N24" i="75"/>
  <c r="N23" i="74"/>
  <c r="N23" i="73"/>
  <c r="T67" i="82"/>
  <c r="S42" i="83"/>
  <c r="R42" i="83"/>
  <c r="Q42" i="83"/>
  <c r="E56" i="82"/>
  <c r="E56" i="83" s="1"/>
  <c r="D56" i="82"/>
  <c r="D56" i="83" s="1"/>
  <c r="C56" i="82"/>
  <c r="C56" i="83" s="1"/>
  <c r="B56" i="82"/>
  <c r="E54" i="82"/>
  <c r="E54" i="83" s="1"/>
  <c r="D54" i="82"/>
  <c r="D54" i="83" s="1"/>
  <c r="C54" i="82"/>
  <c r="C54" i="83" s="1"/>
  <c r="B54" i="82"/>
  <c r="E52" i="82"/>
  <c r="E52" i="83" s="1"/>
  <c r="D52" i="82"/>
  <c r="D52" i="83" s="1"/>
  <c r="C52" i="82"/>
  <c r="C52" i="83" s="1"/>
  <c r="B52" i="82"/>
  <c r="E41" i="82"/>
  <c r="E41" i="83" s="1"/>
  <c r="D41" i="82"/>
  <c r="D41" i="83" s="1"/>
  <c r="C41" i="82"/>
  <c r="C41" i="83" s="1"/>
  <c r="B41" i="82"/>
  <c r="B41" i="83" s="1"/>
  <c r="E40" i="82"/>
  <c r="E40" i="83" s="1"/>
  <c r="C40" i="82"/>
  <c r="C40" i="83" s="1"/>
  <c r="B40" i="82"/>
  <c r="B40" i="83" s="1"/>
  <c r="E39" i="82"/>
  <c r="E39" i="83" s="1"/>
  <c r="C39" i="82"/>
  <c r="C39" i="83" s="1"/>
  <c r="B39" i="82"/>
  <c r="B39" i="83" s="1"/>
  <c r="E38" i="82"/>
  <c r="E38" i="83" s="1"/>
  <c r="C38" i="82"/>
  <c r="C38" i="83" s="1"/>
  <c r="B38" i="82"/>
  <c r="B38" i="83" s="1"/>
  <c r="E37" i="82"/>
  <c r="E37" i="83" s="1"/>
  <c r="C37" i="82"/>
  <c r="B37" i="82"/>
  <c r="B37" i="83" s="1"/>
  <c r="E36" i="82"/>
  <c r="E36" i="83" s="1"/>
  <c r="C36" i="82"/>
  <c r="C36" i="83" s="1"/>
  <c r="B36" i="82"/>
  <c r="B36" i="83" s="1"/>
  <c r="E35" i="82"/>
  <c r="E35" i="83" s="1"/>
  <c r="C35" i="82"/>
  <c r="B35" i="82"/>
  <c r="B35" i="83" s="1"/>
  <c r="E34" i="82"/>
  <c r="E34" i="83" s="1"/>
  <c r="C34" i="82"/>
  <c r="C34" i="83" s="1"/>
  <c r="B34" i="82"/>
  <c r="B34" i="83" s="1"/>
  <c r="E33" i="82"/>
  <c r="C33" i="82"/>
  <c r="B33" i="82"/>
  <c r="B33" i="83" s="1"/>
  <c r="E32" i="82"/>
  <c r="E32" i="83" s="1"/>
  <c r="C32" i="82"/>
  <c r="C32" i="83" s="1"/>
  <c r="B32" i="82"/>
  <c r="E31" i="82"/>
  <c r="E31" i="83" s="1"/>
  <c r="C31" i="82"/>
  <c r="B31" i="82"/>
  <c r="B31" i="83" s="1"/>
  <c r="E30" i="82"/>
  <c r="E30" i="83" s="1"/>
  <c r="C30" i="82"/>
  <c r="C30" i="83" s="1"/>
  <c r="B30" i="82"/>
  <c r="E26" i="82"/>
  <c r="E26" i="83" s="1"/>
  <c r="C26" i="82"/>
  <c r="C26" i="83" s="1"/>
  <c r="B26" i="82"/>
  <c r="B26" i="83" s="1"/>
  <c r="E25" i="82"/>
  <c r="E25" i="83" s="1"/>
  <c r="D25" i="82"/>
  <c r="C25" i="82"/>
  <c r="C25" i="83" s="1"/>
  <c r="B25" i="82"/>
  <c r="B25" i="83" s="1"/>
  <c r="E24" i="82"/>
  <c r="D24" i="82"/>
  <c r="D24" i="83" s="1"/>
  <c r="C24" i="82"/>
  <c r="C24" i="83" s="1"/>
  <c r="B24" i="82"/>
  <c r="E23" i="82"/>
  <c r="E23" i="83" s="1"/>
  <c r="D23" i="82"/>
  <c r="D23" i="83" s="1"/>
  <c r="C23" i="82"/>
  <c r="C23" i="83" s="1"/>
  <c r="B23" i="82"/>
  <c r="B23" i="83" s="1"/>
  <c r="E22" i="82"/>
  <c r="E22" i="83" s="1"/>
  <c r="D22" i="82"/>
  <c r="D22" i="83" s="1"/>
  <c r="C22" i="82"/>
  <c r="B22" i="82"/>
  <c r="B22" i="83" s="1"/>
  <c r="E21" i="82"/>
  <c r="E21" i="83" s="1"/>
  <c r="C21" i="82"/>
  <c r="C21" i="83" s="1"/>
  <c r="B21" i="82"/>
  <c r="B21" i="83" s="1"/>
  <c r="E17" i="82"/>
  <c r="E17" i="83" s="1"/>
  <c r="C17" i="82"/>
  <c r="C17" i="83" s="1"/>
  <c r="B17" i="82"/>
  <c r="B17" i="83" s="1"/>
  <c r="E16" i="82"/>
  <c r="E16" i="83" s="1"/>
  <c r="C16" i="82"/>
  <c r="C16" i="83" s="1"/>
  <c r="B16" i="82"/>
  <c r="B16" i="83" s="1"/>
  <c r="E15" i="82"/>
  <c r="E15" i="83" s="1"/>
  <c r="C15" i="82"/>
  <c r="C15" i="83" s="1"/>
  <c r="B15" i="82"/>
  <c r="B15" i="83" s="1"/>
  <c r="E11" i="82"/>
  <c r="E11" i="83" s="1"/>
  <c r="C11" i="82"/>
  <c r="C11" i="83" s="1"/>
  <c r="B11" i="82"/>
  <c r="B11" i="83" s="1"/>
  <c r="E10" i="82"/>
  <c r="E10" i="83" s="1"/>
  <c r="C10" i="82"/>
  <c r="C10" i="83" s="1"/>
  <c r="B10" i="82"/>
  <c r="B10" i="83" s="1"/>
  <c r="E9" i="82"/>
  <c r="C9" i="82"/>
  <c r="C9" i="83" s="1"/>
  <c r="B9" i="82"/>
  <c r="E8" i="82"/>
  <c r="E8" i="83" s="1"/>
  <c r="C8" i="82"/>
  <c r="M56" i="82"/>
  <c r="T56" i="82"/>
  <c r="M54" i="82"/>
  <c r="M52" i="82"/>
  <c r="B8" i="82"/>
  <c r="B8" i="83" s="1"/>
  <c r="E2" i="83"/>
  <c r="E63" i="83"/>
  <c r="D2" i="83"/>
  <c r="D63" i="83"/>
  <c r="C2" i="83"/>
  <c r="C63" i="83"/>
  <c r="B2" i="83"/>
  <c r="B63" i="83"/>
  <c r="F63" i="82"/>
  <c r="M63" i="82"/>
  <c r="T63" i="82"/>
  <c r="L42" i="82"/>
  <c r="J42" i="82"/>
  <c r="I42" i="82"/>
  <c r="K32" i="82"/>
  <c r="M32" i="82"/>
  <c r="K31" i="82"/>
  <c r="M31" i="82"/>
  <c r="M30" i="82"/>
  <c r="T54" i="82"/>
  <c r="T52" i="82"/>
  <c r="S27" i="82"/>
  <c r="R27" i="82"/>
  <c r="Q27" i="82"/>
  <c r="P27" i="82"/>
  <c r="K26" i="82"/>
  <c r="M26" i="82"/>
  <c r="M25" i="82"/>
  <c r="T25" i="82"/>
  <c r="M24" i="82"/>
  <c r="T24" i="82"/>
  <c r="M23" i="82"/>
  <c r="T23" i="82"/>
  <c r="M22" i="82"/>
  <c r="T22" i="82"/>
  <c r="M21" i="82"/>
  <c r="T21" i="82"/>
  <c r="L20" i="82"/>
  <c r="K20" i="82"/>
  <c r="J20" i="82"/>
  <c r="I20" i="82"/>
  <c r="T20" i="82"/>
  <c r="L18" i="82"/>
  <c r="S18" i="82"/>
  <c r="R18" i="82"/>
  <c r="Q18" i="82"/>
  <c r="P18" i="82"/>
  <c r="P44" i="82"/>
  <c r="M17" i="82"/>
  <c r="T17" i="82"/>
  <c r="M16" i="82"/>
  <c r="T16" i="82"/>
  <c r="K15" i="82"/>
  <c r="T15" i="82"/>
  <c r="K50" i="82"/>
  <c r="T50" i="82"/>
  <c r="K48" i="82"/>
  <c r="T48" i="82"/>
  <c r="K46" i="82"/>
  <c r="T46" i="82"/>
  <c r="K14" i="82"/>
  <c r="J14" i="82"/>
  <c r="I14" i="82"/>
  <c r="T14" i="82"/>
  <c r="L12" i="82"/>
  <c r="J12" i="82"/>
  <c r="I12" i="82"/>
  <c r="S12" i="82"/>
  <c r="R12" i="82"/>
  <c r="R44" i="82"/>
  <c r="Q12" i="82"/>
  <c r="P12" i="82"/>
  <c r="M11" i="82"/>
  <c r="T11" i="82"/>
  <c r="K10" i="82"/>
  <c r="T10" i="82"/>
  <c r="K9" i="82"/>
  <c r="T9" i="82"/>
  <c r="M8" i="82"/>
  <c r="T8" i="82"/>
  <c r="T58" i="82"/>
  <c r="K58" i="82"/>
  <c r="M66" i="82"/>
  <c r="N24" i="81"/>
  <c r="N26" i="80"/>
  <c r="N25" i="78"/>
  <c r="N25" i="76"/>
  <c r="N25" i="75"/>
  <c r="N24" i="74"/>
  <c r="N24" i="73"/>
  <c r="S44" i="82"/>
  <c r="Q44" i="82"/>
  <c r="Q61" i="82"/>
  <c r="Q64" i="82"/>
  <c r="T66" i="82"/>
  <c r="P42" i="83"/>
  <c r="T42" i="83"/>
  <c r="T67" i="83"/>
  <c r="R61" i="82"/>
  <c r="R64" i="82"/>
  <c r="S61" i="82"/>
  <c r="S64" i="82"/>
  <c r="P61" i="82"/>
  <c r="M14" i="82"/>
  <c r="T27" i="82"/>
  <c r="P64" i="82"/>
  <c r="M46" i="82"/>
  <c r="T18" i="82"/>
  <c r="T12" i="82"/>
  <c r="M48" i="82"/>
  <c r="M10" i="82"/>
  <c r="J18" i="82"/>
  <c r="M50" i="82"/>
  <c r="M72" i="82"/>
  <c r="I18" i="82"/>
  <c r="M15" i="82"/>
  <c r="K18" i="82"/>
  <c r="K12" i="82"/>
  <c r="M9" i="82"/>
  <c r="M20" i="82"/>
  <c r="M27" i="82"/>
  <c r="J27" i="82"/>
  <c r="K27" i="82"/>
  <c r="L27" i="82"/>
  <c r="K42" i="82"/>
  <c r="I27" i="82"/>
  <c r="O5" i="3"/>
  <c r="O5" i="4"/>
  <c r="O5" i="49"/>
  <c r="O5" i="5"/>
  <c r="O5" i="8"/>
  <c r="O5" i="9"/>
  <c r="O5" i="11"/>
  <c r="O5" i="12"/>
  <c r="O5" i="6"/>
  <c r="O5" i="67"/>
  <c r="O5" i="28"/>
  <c r="O5" i="29"/>
  <c r="O5" i="30"/>
  <c r="O5" i="31"/>
  <c r="O5" i="50"/>
  <c r="O5" i="51"/>
  <c r="O5" i="68"/>
  <c r="O5" i="69"/>
  <c r="O5" i="70"/>
  <c r="O5" i="71"/>
  <c r="O5" i="72"/>
  <c r="O5" i="79"/>
  <c r="O5" i="1"/>
  <c r="AA10" i="1"/>
  <c r="AA10" i="3"/>
  <c r="AA10" i="4"/>
  <c r="AA10" i="49"/>
  <c r="AA10" i="5"/>
  <c r="AA10" i="8"/>
  <c r="AA10" i="9"/>
  <c r="AA10" i="11"/>
  <c r="AA10" i="12"/>
  <c r="AA10" i="6"/>
  <c r="AA10" i="67"/>
  <c r="AA10" i="28"/>
  <c r="AA10" i="29"/>
  <c r="AA10" i="30"/>
  <c r="AA10" i="31"/>
  <c r="AA10" i="50"/>
  <c r="AA10" i="51"/>
  <c r="AA10" i="68"/>
  <c r="AA10" i="69"/>
  <c r="AA10" i="70"/>
  <c r="AA10" i="71"/>
  <c r="AA10" i="72"/>
  <c r="AA10" i="73"/>
  <c r="AA10" i="74"/>
  <c r="AA10" i="75"/>
  <c r="AA10" i="76"/>
  <c r="AA10" i="78"/>
  <c r="AA10" i="79"/>
  <c r="AA10" i="80"/>
  <c r="AB10" i="1"/>
  <c r="AB10" i="49"/>
  <c r="AB10" i="8"/>
  <c r="AB10" i="9"/>
  <c r="AB10" i="11"/>
  <c r="AB10" i="6"/>
  <c r="AB10" i="29"/>
  <c r="AB10" i="68"/>
  <c r="M58" i="82"/>
  <c r="N25" i="81"/>
  <c r="N27" i="80"/>
  <c r="N26" i="78"/>
  <c r="N26" i="76"/>
  <c r="N26" i="75"/>
  <c r="N25" i="74"/>
  <c r="N25" i="73"/>
  <c r="M73" i="82"/>
  <c r="I44" i="82"/>
  <c r="I61" i="82"/>
  <c r="J44" i="82"/>
  <c r="J61" i="82"/>
  <c r="J64" i="82"/>
  <c r="L44" i="82"/>
  <c r="L61" i="82"/>
  <c r="L64" i="82"/>
  <c r="T44" i="82"/>
  <c r="T61" i="82"/>
  <c r="T68" i="82"/>
  <c r="M42" i="82"/>
  <c r="K44" i="82"/>
  <c r="K61" i="82"/>
  <c r="K64" i="82"/>
  <c r="M18" i="82"/>
  <c r="M12" i="82"/>
  <c r="M71" i="82"/>
  <c r="I64" i="82"/>
  <c r="F63" i="83"/>
  <c r="N26" i="81"/>
  <c r="N28" i="80"/>
  <c r="N27" i="78"/>
  <c r="N27" i="76"/>
  <c r="N27" i="75"/>
  <c r="N26" i="74"/>
  <c r="N26" i="73"/>
  <c r="T64" i="82"/>
  <c r="M44" i="82"/>
  <c r="M61" i="82"/>
  <c r="M64" i="82"/>
  <c r="M67" i="82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AD10" i="3"/>
  <c r="J10" i="3"/>
  <c r="B10" i="3"/>
  <c r="G7" i="3"/>
  <c r="P7" i="3"/>
  <c r="N27" i="81"/>
  <c r="N29" i="80"/>
  <c r="N28" i="78"/>
  <c r="N28" i="76"/>
  <c r="N28" i="75"/>
  <c r="N27" i="74"/>
  <c r="N27" i="73"/>
  <c r="M68" i="82"/>
  <c r="M70" i="82"/>
  <c r="N28" i="81"/>
  <c r="N30" i="80"/>
  <c r="N29" i="78"/>
  <c r="N29" i="76"/>
  <c r="N29" i="75"/>
  <c r="N28" i="74"/>
  <c r="N28" i="73"/>
  <c r="N29" i="81"/>
  <c r="N31" i="80"/>
  <c r="N30" i="78"/>
  <c r="N30" i="76"/>
  <c r="N30" i="75"/>
  <c r="N29" i="74"/>
  <c r="N29" i="73"/>
  <c r="N30" i="81"/>
  <c r="N32" i="80"/>
  <c r="N31" i="78"/>
  <c r="N31" i="76"/>
  <c r="N31" i="75"/>
  <c r="N30" i="74"/>
  <c r="N30" i="73"/>
  <c r="N31" i="81"/>
  <c r="N33" i="80"/>
  <c r="N32" i="78"/>
  <c r="N32" i="76"/>
  <c r="N32" i="75"/>
  <c r="N31" i="74"/>
  <c r="N31" i="73"/>
  <c r="N32" i="81"/>
  <c r="N34" i="80"/>
  <c r="N33" i="78"/>
  <c r="N33" i="76"/>
  <c r="N33" i="75"/>
  <c r="N32" i="74"/>
  <c r="N32" i="73"/>
  <c r="N33" i="81"/>
  <c r="N35" i="80"/>
  <c r="N34" i="78"/>
  <c r="N34" i="76"/>
  <c r="N34" i="75"/>
  <c r="N33" i="74"/>
  <c r="N33" i="73"/>
  <c r="N34" i="81"/>
  <c r="N36" i="80"/>
  <c r="N35" i="78"/>
  <c r="N35" i="76"/>
  <c r="N35" i="75"/>
  <c r="N34" i="74"/>
  <c r="N34" i="73"/>
  <c r="N35" i="81"/>
  <c r="N37" i="80"/>
  <c r="N36" i="78"/>
  <c r="N36" i="76"/>
  <c r="N36" i="75"/>
  <c r="N35" i="74"/>
  <c r="N35" i="73"/>
  <c r="N36" i="81"/>
  <c r="N38" i="80"/>
  <c r="N37" i="78"/>
  <c r="N37" i="76"/>
  <c r="N37" i="75"/>
  <c r="N36" i="74"/>
  <c r="N36" i="73"/>
  <c r="N37" i="81"/>
  <c r="N39" i="80"/>
  <c r="N38" i="78"/>
  <c r="N38" i="76"/>
  <c r="N38" i="75"/>
  <c r="N37" i="74"/>
  <c r="N37" i="73"/>
  <c r="N38" i="81"/>
  <c r="N40" i="80"/>
  <c r="N39" i="78"/>
  <c r="N39" i="76"/>
  <c r="N39" i="75"/>
  <c r="N38" i="74"/>
  <c r="N38" i="73"/>
  <c r="N39" i="81"/>
  <c r="N41" i="80"/>
  <c r="N40" i="78"/>
  <c r="N40" i="76"/>
  <c r="N40" i="75"/>
  <c r="N39" i="74"/>
  <c r="N39" i="73"/>
  <c r="N40" i="81"/>
  <c r="N42" i="80"/>
  <c r="N41" i="78"/>
  <c r="N41" i="76"/>
  <c r="N41" i="75"/>
  <c r="N40" i="74"/>
  <c r="N40" i="73"/>
  <c r="N41" i="81"/>
  <c r="N43" i="80"/>
  <c r="N42" i="78"/>
  <c r="N42" i="76"/>
  <c r="N42" i="75"/>
  <c r="N41" i="74"/>
  <c r="N41" i="73"/>
  <c r="N42" i="81"/>
  <c r="N44" i="80"/>
  <c r="N43" i="78"/>
  <c r="N43" i="76"/>
  <c r="N43" i="75"/>
  <c r="N42" i="74"/>
  <c r="N42" i="73"/>
  <c r="N43" i="81"/>
  <c r="N45" i="80"/>
  <c r="S44" i="80"/>
  <c r="T44" i="80"/>
  <c r="R44" i="80"/>
  <c r="Q44" i="80"/>
  <c r="N44" i="78"/>
  <c r="N44" i="76"/>
  <c r="N44" i="75"/>
  <c r="N43" i="74"/>
  <c r="N43" i="73"/>
  <c r="N44" i="81"/>
  <c r="R45" i="80"/>
  <c r="N46" i="80"/>
  <c r="Q45" i="80"/>
  <c r="T45" i="80"/>
  <c r="S45" i="80"/>
  <c r="N45" i="78"/>
  <c r="N45" i="76"/>
  <c r="S44" i="76"/>
  <c r="R44" i="76"/>
  <c r="Q44" i="76"/>
  <c r="T44" i="76"/>
  <c r="Q44" i="75"/>
  <c r="T44" i="75"/>
  <c r="N45" i="75"/>
  <c r="S44" i="75"/>
  <c r="R44" i="75"/>
  <c r="N44" i="74"/>
  <c r="N44" i="73"/>
  <c r="N45" i="81"/>
  <c r="S46" i="80"/>
  <c r="R46" i="80"/>
  <c r="N47" i="80"/>
  <c r="Q46" i="80"/>
  <c r="T46" i="80"/>
  <c r="N46" i="78"/>
  <c r="R45" i="76"/>
  <c r="N46" i="76"/>
  <c r="Q45" i="76"/>
  <c r="T45" i="76"/>
  <c r="S45" i="76"/>
  <c r="T45" i="75"/>
  <c r="S45" i="75"/>
  <c r="R45" i="75"/>
  <c r="N46" i="75"/>
  <c r="Q45" i="75"/>
  <c r="Q44" i="74"/>
  <c r="T44" i="74"/>
  <c r="N45" i="74"/>
  <c r="S44" i="74"/>
  <c r="R44" i="74"/>
  <c r="Q44" i="73"/>
  <c r="N45" i="73"/>
  <c r="S44" i="73"/>
  <c r="T44" i="73"/>
  <c r="R44" i="73"/>
  <c r="S45" i="81"/>
  <c r="R45" i="81"/>
  <c r="T45" i="81"/>
  <c r="N46" i="81"/>
  <c r="Q45" i="81"/>
  <c r="N48" i="80"/>
  <c r="T47" i="80"/>
  <c r="Q47" i="80"/>
  <c r="S47" i="80"/>
  <c r="R47" i="80"/>
  <c r="N47" i="78"/>
  <c r="S46" i="76"/>
  <c r="R46" i="76"/>
  <c r="N47" i="76"/>
  <c r="Q46" i="76"/>
  <c r="T46" i="76"/>
  <c r="N47" i="75"/>
  <c r="Q46" i="75"/>
  <c r="T46" i="75"/>
  <c r="S46" i="75"/>
  <c r="R46" i="75"/>
  <c r="T45" i="74"/>
  <c r="Q45" i="74"/>
  <c r="S45" i="74"/>
  <c r="R45" i="74"/>
  <c r="N46" i="74"/>
  <c r="T45" i="73"/>
  <c r="R45" i="73"/>
  <c r="S45" i="73"/>
  <c r="N46" i="73"/>
  <c r="Q45" i="73"/>
  <c r="T46" i="81"/>
  <c r="S46" i="81"/>
  <c r="Q46" i="81"/>
  <c r="N47" i="81"/>
  <c r="R46" i="81"/>
  <c r="T48" i="80"/>
  <c r="R48" i="80"/>
  <c r="S48" i="80"/>
  <c r="Q48" i="80"/>
  <c r="N48" i="78"/>
  <c r="T47" i="76"/>
  <c r="S47" i="76"/>
  <c r="R47" i="76"/>
  <c r="N48" i="76"/>
  <c r="Q47" i="76"/>
  <c r="R47" i="75"/>
  <c r="N48" i="75"/>
  <c r="Q47" i="75"/>
  <c r="T47" i="75"/>
  <c r="S47" i="75"/>
  <c r="N47" i="74"/>
  <c r="Q46" i="74"/>
  <c r="T46" i="74"/>
  <c r="R46" i="74"/>
  <c r="S46" i="74"/>
  <c r="N47" i="73"/>
  <c r="Q46" i="73"/>
  <c r="S46" i="73"/>
  <c r="T46" i="73"/>
  <c r="R46" i="73"/>
  <c r="N48" i="81"/>
  <c r="Q47" i="81"/>
  <c r="T47" i="81"/>
  <c r="R47" i="81"/>
  <c r="S47" i="81"/>
  <c r="Q48" i="76"/>
  <c r="T48" i="76"/>
  <c r="S48" i="76"/>
  <c r="R48" i="76"/>
  <c r="S48" i="75"/>
  <c r="R48" i="75"/>
  <c r="Q48" i="75"/>
  <c r="T48" i="75"/>
  <c r="R47" i="74"/>
  <c r="N48" i="74"/>
  <c r="Q47" i="74"/>
  <c r="T47" i="74"/>
  <c r="S47" i="74"/>
  <c r="R47" i="73"/>
  <c r="T47" i="73"/>
  <c r="N48" i="73"/>
  <c r="Q47" i="73"/>
  <c r="S47" i="73"/>
  <c r="R48" i="81"/>
  <c r="Q48" i="81"/>
  <c r="S48" i="81"/>
  <c r="T48" i="81"/>
  <c r="R48" i="74"/>
  <c r="T48" i="74"/>
  <c r="S48" i="74"/>
  <c r="Q48" i="74"/>
  <c r="S48" i="73"/>
  <c r="R48" i="73"/>
  <c r="Q48" i="73"/>
  <c r="T48" i="73"/>
  <c r="J10" i="4"/>
  <c r="J10" i="49"/>
  <c r="J10" i="5"/>
  <c r="J10" i="8"/>
  <c r="J10" i="9"/>
  <c r="J10" i="11"/>
  <c r="J10" i="12"/>
  <c r="J10" i="6"/>
  <c r="J10" i="67"/>
  <c r="J10" i="28"/>
  <c r="J10" i="29"/>
  <c r="J10" i="30"/>
  <c r="J10" i="31"/>
  <c r="J10" i="50"/>
  <c r="J10" i="51"/>
  <c r="J10" i="68"/>
  <c r="J10" i="69"/>
  <c r="J10" i="70"/>
  <c r="J10" i="71"/>
  <c r="J10" i="72"/>
  <c r="J10" i="73"/>
  <c r="J10" i="74"/>
  <c r="J10" i="75"/>
  <c r="J10" i="76"/>
  <c r="J10" i="78"/>
  <c r="J10" i="79"/>
  <c r="J10" i="80"/>
  <c r="J10" i="81"/>
  <c r="J10" i="1"/>
  <c r="P7" i="4"/>
  <c r="P7" i="49"/>
  <c r="P7" i="5"/>
  <c r="P7" i="8"/>
  <c r="P7" i="9"/>
  <c r="P7" i="11"/>
  <c r="P7" i="12"/>
  <c r="P7" i="6"/>
  <c r="P7" i="67"/>
  <c r="P7" i="28"/>
  <c r="P7" i="29"/>
  <c r="P7" i="30"/>
  <c r="P7" i="31"/>
  <c r="P7" i="50"/>
  <c r="P7" i="51"/>
  <c r="P7" i="68"/>
  <c r="P7" i="69"/>
  <c r="P7" i="70"/>
  <c r="P7" i="71"/>
  <c r="P7" i="72"/>
  <c r="P7" i="79"/>
  <c r="P7" i="1"/>
  <c r="AD10" i="1"/>
  <c r="AD10" i="4"/>
  <c r="AD10" i="49"/>
  <c r="AD10" i="5"/>
  <c r="AD10" i="8"/>
  <c r="AD10" i="9"/>
  <c r="AD10" i="11"/>
  <c r="AD10" i="12"/>
  <c r="AD10" i="6"/>
  <c r="AD10" i="67"/>
  <c r="AD10" i="28"/>
  <c r="AD10" i="29"/>
  <c r="AD10" i="30"/>
  <c r="AD10" i="31"/>
  <c r="AD10" i="50"/>
  <c r="AD10" i="51"/>
  <c r="AD10" i="68"/>
  <c r="AD10" i="69"/>
  <c r="AD10" i="70"/>
  <c r="AD10" i="71"/>
  <c r="AD10" i="72"/>
  <c r="AD10" i="73"/>
  <c r="AD10" i="74"/>
  <c r="AD10" i="75"/>
  <c r="AD10" i="76"/>
  <c r="AD10" i="78"/>
  <c r="AD10" i="79"/>
  <c r="AD10" i="80"/>
  <c r="M25" i="59"/>
  <c r="M26" i="59"/>
  <c r="M27" i="59"/>
  <c r="M51" i="59"/>
  <c r="M17" i="59"/>
  <c r="M18" i="59"/>
  <c r="L43" i="59"/>
  <c r="M42" i="59"/>
  <c r="M41" i="59"/>
  <c r="M40" i="59"/>
  <c r="M39" i="59"/>
  <c r="M38" i="59"/>
  <c r="M37" i="59"/>
  <c r="M36" i="59"/>
  <c r="M35" i="59"/>
  <c r="M34" i="59"/>
  <c r="M33" i="59"/>
  <c r="M32" i="59"/>
  <c r="M31" i="59"/>
  <c r="K43" i="59"/>
  <c r="G32" i="59"/>
  <c r="G33" i="59"/>
  <c r="G34" i="59"/>
  <c r="I33" i="33" s="1"/>
  <c r="G35" i="59"/>
  <c r="G36" i="59"/>
  <c r="I35" i="33" s="1"/>
  <c r="G37" i="59"/>
  <c r="I36" i="33" s="1"/>
  <c r="G38" i="59"/>
  <c r="I37" i="33" s="1"/>
  <c r="G39" i="59"/>
  <c r="G40" i="59"/>
  <c r="I39" i="33" s="1"/>
  <c r="G41" i="59"/>
  <c r="G31" i="59"/>
  <c r="I30" i="33" s="1"/>
  <c r="F43" i="59"/>
  <c r="E43" i="59"/>
  <c r="D43" i="59"/>
  <c r="C43" i="59"/>
  <c r="G42" i="59"/>
  <c r="G27" i="59"/>
  <c r="I26" i="33" s="1"/>
  <c r="G18" i="59"/>
  <c r="L28" i="59"/>
  <c r="K28" i="59"/>
  <c r="L64" i="59"/>
  <c r="K64" i="59"/>
  <c r="M57" i="59"/>
  <c r="M55" i="59"/>
  <c r="M53" i="59"/>
  <c r="L19" i="59"/>
  <c r="K19" i="59"/>
  <c r="D12" i="59"/>
  <c r="E12" i="59"/>
  <c r="F12" i="59"/>
  <c r="M24" i="59"/>
  <c r="M23" i="59"/>
  <c r="M22" i="59"/>
  <c r="M21" i="59"/>
  <c r="M14" i="59"/>
  <c r="L12" i="59"/>
  <c r="K12" i="59"/>
  <c r="M11" i="59"/>
  <c r="M10" i="59"/>
  <c r="M9" i="59"/>
  <c r="M8" i="59"/>
  <c r="G57" i="59"/>
  <c r="F56" i="33"/>
  <c r="J56" i="33"/>
  <c r="B10" i="81"/>
  <c r="G7" i="81"/>
  <c r="B10" i="80"/>
  <c r="G7" i="80"/>
  <c r="N59" i="79"/>
  <c r="N60" i="79"/>
  <c r="N61" i="79"/>
  <c r="N62" i="79"/>
  <c r="N63" i="79"/>
  <c r="N64" i="79"/>
  <c r="N65" i="79"/>
  <c r="N66" i="79"/>
  <c r="N67" i="79"/>
  <c r="N68" i="79"/>
  <c r="N69" i="79"/>
  <c r="N70" i="79"/>
  <c r="N71" i="79"/>
  <c r="N72" i="79"/>
  <c r="N73" i="79"/>
  <c r="N74" i="79"/>
  <c r="N75" i="79"/>
  <c r="N76" i="79"/>
  <c r="N77" i="79"/>
  <c r="N78" i="79"/>
  <c r="N79" i="79"/>
  <c r="N80" i="79"/>
  <c r="N81" i="79"/>
  <c r="N82" i="79"/>
  <c r="N83" i="79"/>
  <c r="N84" i="79"/>
  <c r="N85" i="79"/>
  <c r="N86" i="79"/>
  <c r="N87" i="79"/>
  <c r="N88" i="79"/>
  <c r="N89" i="79"/>
  <c r="N90" i="79"/>
  <c r="N91" i="79"/>
  <c r="N92" i="79"/>
  <c r="N93" i="79"/>
  <c r="N94" i="79"/>
  <c r="N95" i="79"/>
  <c r="N96" i="79"/>
  <c r="N97" i="79"/>
  <c r="N98" i="79"/>
  <c r="N99" i="79"/>
  <c r="N100" i="79"/>
  <c r="N101" i="79"/>
  <c r="N102" i="79"/>
  <c r="N103" i="79"/>
  <c r="N104" i="79"/>
  <c r="N105" i="79"/>
  <c r="N106" i="79"/>
  <c r="N107" i="79"/>
  <c r="N108" i="79"/>
  <c r="N109" i="79"/>
  <c r="N110" i="79"/>
  <c r="N111" i="79"/>
  <c r="N112" i="79"/>
  <c r="N113" i="79"/>
  <c r="N114" i="79"/>
  <c r="N115" i="79"/>
  <c r="N116" i="79"/>
  <c r="N117" i="79"/>
  <c r="N118" i="79"/>
  <c r="N119" i="79"/>
  <c r="N120" i="79"/>
  <c r="N121" i="79"/>
  <c r="N122" i="79"/>
  <c r="N123" i="79"/>
  <c r="N124" i="79"/>
  <c r="N125" i="79"/>
  <c r="N126" i="79"/>
  <c r="N127" i="79"/>
  <c r="N128" i="79"/>
  <c r="N129" i="79"/>
  <c r="N130" i="79"/>
  <c r="N131" i="79"/>
  <c r="N132" i="79"/>
  <c r="N133" i="79"/>
  <c r="N134" i="79"/>
  <c r="N135" i="79"/>
  <c r="N136" i="79"/>
  <c r="N137" i="79"/>
  <c r="N138" i="79"/>
  <c r="N139" i="79"/>
  <c r="N140" i="79"/>
  <c r="N141" i="79"/>
  <c r="N142" i="79"/>
  <c r="N143" i="79"/>
  <c r="N144" i="79"/>
  <c r="N145" i="79"/>
  <c r="N146" i="79"/>
  <c r="N147" i="79"/>
  <c r="N148" i="79"/>
  <c r="N149" i="79"/>
  <c r="N150" i="79"/>
  <c r="N151" i="79"/>
  <c r="N152" i="79"/>
  <c r="N153" i="79"/>
  <c r="N154" i="79"/>
  <c r="N155" i="79"/>
  <c r="N156" i="79"/>
  <c r="N157" i="79"/>
  <c r="N158" i="79"/>
  <c r="N159" i="79"/>
  <c r="N160" i="79"/>
  <c r="N161" i="79"/>
  <c r="N162" i="79"/>
  <c r="N163" i="79"/>
  <c r="N164" i="79"/>
  <c r="N165" i="79"/>
  <c r="N166" i="79"/>
  <c r="N167" i="79"/>
  <c r="N168" i="79"/>
  <c r="N169" i="79"/>
  <c r="N170" i="79"/>
  <c r="N171" i="79"/>
  <c r="N172" i="79"/>
  <c r="N173" i="79"/>
  <c r="N174" i="79"/>
  <c r="N175" i="79"/>
  <c r="N176" i="79"/>
  <c r="N177" i="79"/>
  <c r="N178" i="79"/>
  <c r="N179" i="79"/>
  <c r="N180" i="79"/>
  <c r="N181" i="79"/>
  <c r="N182" i="79"/>
  <c r="N183" i="79"/>
  <c r="N184" i="79"/>
  <c r="N185" i="79"/>
  <c r="N186" i="79"/>
  <c r="N187" i="79"/>
  <c r="N188" i="79"/>
  <c r="N189" i="79"/>
  <c r="N190" i="79"/>
  <c r="N191" i="79"/>
  <c r="N192" i="79"/>
  <c r="N193" i="79"/>
  <c r="N194" i="79"/>
  <c r="N195" i="79"/>
  <c r="N196" i="79"/>
  <c r="N197" i="79"/>
  <c r="N198" i="79"/>
  <c r="N199" i="79"/>
  <c r="N200" i="79"/>
  <c r="N201" i="79"/>
  <c r="N202" i="79"/>
  <c r="N203" i="79"/>
  <c r="N204" i="79"/>
  <c r="N205" i="79"/>
  <c r="N206" i="79"/>
  <c r="N207" i="79"/>
  <c r="N208" i="79"/>
  <c r="N209" i="79"/>
  <c r="N210" i="79"/>
  <c r="N211" i="79"/>
  <c r="N212" i="79"/>
  <c r="N213" i="79"/>
  <c r="N214" i="79"/>
  <c r="N215" i="79"/>
  <c r="N216" i="79"/>
  <c r="N217" i="79"/>
  <c r="N218" i="79"/>
  <c r="N219" i="79"/>
  <c r="N220" i="79"/>
  <c r="N221" i="79"/>
  <c r="N222" i="79"/>
  <c r="N223" i="79"/>
  <c r="N224" i="79"/>
  <c r="N225" i="79"/>
  <c r="N226" i="79"/>
  <c r="N227" i="79"/>
  <c r="N228" i="79"/>
  <c r="N229" i="79"/>
  <c r="N230" i="79"/>
  <c r="N231" i="79"/>
  <c r="N232" i="79"/>
  <c r="N233" i="79"/>
  <c r="N234" i="79"/>
  <c r="N235" i="79"/>
  <c r="N236" i="79"/>
  <c r="N237" i="79"/>
  <c r="N238" i="79"/>
  <c r="N239" i="79"/>
  <c r="N240" i="79"/>
  <c r="N241" i="79"/>
  <c r="N242" i="79"/>
  <c r="N243" i="79"/>
  <c r="N244" i="79"/>
  <c r="N245" i="79"/>
  <c r="N246" i="79"/>
  <c r="N247" i="79"/>
  <c r="N248" i="79"/>
  <c r="N249" i="79"/>
  <c r="N250" i="79"/>
  <c r="N251" i="79"/>
  <c r="N252" i="79"/>
  <c r="N253" i="79"/>
  <c r="N254" i="79"/>
  <c r="N255" i="79"/>
  <c r="N256" i="79"/>
  <c r="N257" i="79"/>
  <c r="N258" i="79"/>
  <c r="N259" i="79"/>
  <c r="N260" i="79"/>
  <c r="N261" i="79"/>
  <c r="N262" i="79"/>
  <c r="N263" i="79"/>
  <c r="N264" i="79"/>
  <c r="N265" i="79"/>
  <c r="N266" i="79"/>
  <c r="N267" i="79"/>
  <c r="N268" i="79"/>
  <c r="N269" i="79"/>
  <c r="N270" i="79"/>
  <c r="N271" i="79"/>
  <c r="N272" i="79"/>
  <c r="N273" i="79"/>
  <c r="N274" i="79"/>
  <c r="N275" i="79"/>
  <c r="N276" i="79"/>
  <c r="N277" i="79"/>
  <c r="N278" i="79"/>
  <c r="N279" i="79"/>
  <c r="N280" i="79"/>
  <c r="N281" i="79"/>
  <c r="N282" i="79"/>
  <c r="N283" i="79"/>
  <c r="N284" i="79"/>
  <c r="N285" i="79"/>
  <c r="N286" i="79"/>
  <c r="N287" i="79"/>
  <c r="N288" i="79"/>
  <c r="N289" i="79"/>
  <c r="N290" i="79"/>
  <c r="N291" i="79"/>
  <c r="N292" i="79"/>
  <c r="N293" i="79"/>
  <c r="N294" i="79"/>
  <c r="N295" i="79"/>
  <c r="N296" i="79"/>
  <c r="N297" i="79"/>
  <c r="N298" i="79"/>
  <c r="N299" i="79"/>
  <c r="N300" i="79"/>
  <c r="N301" i="79"/>
  <c r="N302" i="79"/>
  <c r="N303" i="79"/>
  <c r="N304" i="79"/>
  <c r="N305" i="79"/>
  <c r="N306" i="79"/>
  <c r="N307" i="79"/>
  <c r="N308" i="79"/>
  <c r="N309" i="79"/>
  <c r="N310" i="79"/>
  <c r="N311" i="79"/>
  <c r="N312" i="79"/>
  <c r="N313" i="79"/>
  <c r="N314" i="79"/>
  <c r="N315" i="79"/>
  <c r="N316" i="79"/>
  <c r="N317" i="79"/>
  <c r="N318" i="79"/>
  <c r="N319" i="79"/>
  <c r="N320" i="79"/>
  <c r="N321" i="79"/>
  <c r="N322" i="79"/>
  <c r="N323" i="79"/>
  <c r="N324" i="79"/>
  <c r="N325" i="79"/>
  <c r="N326" i="79"/>
  <c r="N327" i="79"/>
  <c r="N17" i="79"/>
  <c r="B10" i="79"/>
  <c r="G7" i="79"/>
  <c r="B10" i="78"/>
  <c r="G7" i="78"/>
  <c r="P6" i="78"/>
  <c r="B10" i="76"/>
  <c r="G7" i="76"/>
  <c r="B10" i="75"/>
  <c r="G7" i="75"/>
  <c r="B10" i="74"/>
  <c r="G7" i="74"/>
  <c r="B10" i="73"/>
  <c r="G7" i="73"/>
  <c r="N63" i="72"/>
  <c r="N64" i="72"/>
  <c r="N65" i="72"/>
  <c r="N66" i="72"/>
  <c r="N67" i="72"/>
  <c r="N68" i="72"/>
  <c r="N69" i="72"/>
  <c r="N70" i="72"/>
  <c r="N71" i="72"/>
  <c r="N72" i="72"/>
  <c r="N73" i="72"/>
  <c r="N74" i="72"/>
  <c r="N75" i="72"/>
  <c r="N76" i="72"/>
  <c r="N77" i="72"/>
  <c r="N78" i="72"/>
  <c r="N79" i="72"/>
  <c r="N80" i="72"/>
  <c r="N81" i="72"/>
  <c r="N82" i="72"/>
  <c r="N83" i="72"/>
  <c r="N84" i="72"/>
  <c r="N85" i="72"/>
  <c r="N86" i="72"/>
  <c r="N87" i="72"/>
  <c r="N88" i="72"/>
  <c r="N89" i="72"/>
  <c r="N90" i="72"/>
  <c r="N91" i="72"/>
  <c r="N92" i="72"/>
  <c r="N93" i="72"/>
  <c r="N94" i="72"/>
  <c r="N95" i="72"/>
  <c r="N96" i="72"/>
  <c r="N97" i="72"/>
  <c r="N98" i="72"/>
  <c r="N99" i="72"/>
  <c r="N100" i="72"/>
  <c r="N101" i="72"/>
  <c r="N102" i="72"/>
  <c r="N103" i="72"/>
  <c r="N104" i="72"/>
  <c r="N105" i="72"/>
  <c r="N106" i="72"/>
  <c r="N107" i="72"/>
  <c r="N108" i="72"/>
  <c r="N109" i="72"/>
  <c r="N110" i="72"/>
  <c r="N111" i="72"/>
  <c r="N112" i="72"/>
  <c r="N113" i="72"/>
  <c r="N114" i="72"/>
  <c r="N115" i="72"/>
  <c r="N116" i="72"/>
  <c r="N117" i="72"/>
  <c r="N118" i="72"/>
  <c r="N119" i="72"/>
  <c r="N120" i="72"/>
  <c r="N121" i="72"/>
  <c r="N122" i="72"/>
  <c r="N123" i="72"/>
  <c r="N124" i="72"/>
  <c r="N125" i="72"/>
  <c r="N126" i="72"/>
  <c r="N127" i="72"/>
  <c r="N128" i="72"/>
  <c r="N129" i="72"/>
  <c r="N130" i="72"/>
  <c r="N131" i="72"/>
  <c r="N132" i="72"/>
  <c r="N133" i="72"/>
  <c r="N134" i="72"/>
  <c r="N135" i="72"/>
  <c r="N136" i="72"/>
  <c r="N137" i="72"/>
  <c r="N138" i="72"/>
  <c r="N139" i="72"/>
  <c r="N140" i="72"/>
  <c r="N141" i="72"/>
  <c r="N142" i="72"/>
  <c r="N143" i="72"/>
  <c r="N144" i="72"/>
  <c r="N145" i="72"/>
  <c r="N146" i="72"/>
  <c r="N147" i="72"/>
  <c r="N148" i="72"/>
  <c r="N149" i="72"/>
  <c r="N150" i="72"/>
  <c r="N151" i="72"/>
  <c r="N152" i="72"/>
  <c r="N153" i="72"/>
  <c r="N154" i="72"/>
  <c r="N155" i="72"/>
  <c r="N156" i="72"/>
  <c r="N157" i="72"/>
  <c r="N158" i="72"/>
  <c r="N159" i="72"/>
  <c r="N160" i="72"/>
  <c r="N161" i="72"/>
  <c r="N162" i="72"/>
  <c r="N163" i="72"/>
  <c r="N164" i="72"/>
  <c r="N165" i="72"/>
  <c r="N166" i="72"/>
  <c r="N167" i="72"/>
  <c r="N168" i="72"/>
  <c r="N169" i="72"/>
  <c r="N170" i="72"/>
  <c r="N171" i="72"/>
  <c r="N172" i="72"/>
  <c r="N173" i="72"/>
  <c r="N174" i="72"/>
  <c r="N175" i="72"/>
  <c r="N176" i="72"/>
  <c r="N177" i="72"/>
  <c r="N178" i="72"/>
  <c r="N179" i="72"/>
  <c r="N180" i="72"/>
  <c r="N181" i="72"/>
  <c r="N182" i="72"/>
  <c r="N183" i="72"/>
  <c r="N184" i="72"/>
  <c r="N185" i="72"/>
  <c r="N186" i="72"/>
  <c r="N187" i="72"/>
  <c r="N188" i="72"/>
  <c r="N189" i="72"/>
  <c r="N190" i="72"/>
  <c r="N191" i="72"/>
  <c r="N192" i="72"/>
  <c r="N193" i="72"/>
  <c r="N194" i="72"/>
  <c r="N195" i="72"/>
  <c r="N196" i="72"/>
  <c r="N197" i="72"/>
  <c r="N198" i="72"/>
  <c r="N199" i="72"/>
  <c r="N200" i="72"/>
  <c r="N201" i="72"/>
  <c r="N202" i="72"/>
  <c r="N203" i="72"/>
  <c r="N204" i="72"/>
  <c r="N205" i="72"/>
  <c r="N206" i="72"/>
  <c r="N207" i="72"/>
  <c r="N208" i="72"/>
  <c r="N209" i="72"/>
  <c r="N210" i="72"/>
  <c r="N211" i="72"/>
  <c r="N212" i="72"/>
  <c r="N213" i="72"/>
  <c r="N214" i="72"/>
  <c r="N215" i="72"/>
  <c r="N216" i="72"/>
  <c r="N217" i="72"/>
  <c r="N218" i="72"/>
  <c r="N219" i="72"/>
  <c r="N220" i="72"/>
  <c r="N221" i="72"/>
  <c r="N222" i="72"/>
  <c r="N223" i="72"/>
  <c r="N224" i="72"/>
  <c r="N225" i="72"/>
  <c r="N226" i="72"/>
  <c r="N227" i="72"/>
  <c r="N228" i="72"/>
  <c r="N229" i="72"/>
  <c r="N230" i="72"/>
  <c r="N231" i="72"/>
  <c r="N232" i="72"/>
  <c r="N233" i="72"/>
  <c r="N234" i="72"/>
  <c r="N235" i="72"/>
  <c r="N236" i="72"/>
  <c r="N237" i="72"/>
  <c r="N238" i="72"/>
  <c r="N239" i="72"/>
  <c r="N240" i="72"/>
  <c r="N241" i="72"/>
  <c r="N242" i="72"/>
  <c r="N243" i="72"/>
  <c r="N244" i="72"/>
  <c r="N245" i="72"/>
  <c r="N246" i="72"/>
  <c r="N247" i="72"/>
  <c r="N248" i="72"/>
  <c r="N249" i="72"/>
  <c r="N250" i="72"/>
  <c r="N251" i="72"/>
  <c r="N252" i="72"/>
  <c r="N253" i="72"/>
  <c r="N254" i="72"/>
  <c r="N255" i="72"/>
  <c r="N256" i="72"/>
  <c r="N257" i="72"/>
  <c r="N258" i="72"/>
  <c r="N259" i="72"/>
  <c r="N260" i="72"/>
  <c r="N261" i="72"/>
  <c r="N262" i="72"/>
  <c r="N263" i="72"/>
  <c r="N264" i="72"/>
  <c r="N265" i="72"/>
  <c r="N266" i="72"/>
  <c r="N267" i="72"/>
  <c r="N268" i="72"/>
  <c r="N269" i="72"/>
  <c r="N270" i="72"/>
  <c r="N271" i="72"/>
  <c r="N272" i="72"/>
  <c r="N273" i="72"/>
  <c r="N274" i="72"/>
  <c r="N275" i="72"/>
  <c r="N276" i="72"/>
  <c r="N277" i="72"/>
  <c r="N278" i="72"/>
  <c r="N279" i="72"/>
  <c r="N280" i="72"/>
  <c r="N281" i="72"/>
  <c r="N282" i="72"/>
  <c r="N283" i="72"/>
  <c r="N284" i="72"/>
  <c r="N285" i="72"/>
  <c r="N286" i="72"/>
  <c r="N287" i="72"/>
  <c r="N288" i="72"/>
  <c r="N289" i="72"/>
  <c r="N290" i="72"/>
  <c r="N291" i="72"/>
  <c r="N292" i="72"/>
  <c r="N293" i="72"/>
  <c r="N294" i="72"/>
  <c r="N295" i="72"/>
  <c r="N296" i="72"/>
  <c r="N297" i="72"/>
  <c r="N298" i="72"/>
  <c r="N299" i="72"/>
  <c r="N300" i="72"/>
  <c r="N301" i="72"/>
  <c r="N302" i="72"/>
  <c r="N303" i="72"/>
  <c r="N304" i="72"/>
  <c r="N305" i="72"/>
  <c r="N306" i="72"/>
  <c r="N307" i="72"/>
  <c r="N308" i="72"/>
  <c r="N309" i="72"/>
  <c r="N310" i="72"/>
  <c r="N311" i="72"/>
  <c r="N312" i="72"/>
  <c r="N313" i="72"/>
  <c r="N314" i="72"/>
  <c r="N315" i="72"/>
  <c r="N316" i="72"/>
  <c r="N317" i="72"/>
  <c r="N318" i="72"/>
  <c r="N319" i="72"/>
  <c r="N320" i="72"/>
  <c r="N321" i="72"/>
  <c r="N322" i="72"/>
  <c r="N323" i="72"/>
  <c r="N324" i="72"/>
  <c r="N325" i="72"/>
  <c r="N326" i="72"/>
  <c r="N327" i="72"/>
  <c r="N328" i="72"/>
  <c r="N329" i="72"/>
  <c r="N330" i="72"/>
  <c r="N331" i="72"/>
  <c r="N332" i="72"/>
  <c r="N333" i="72"/>
  <c r="N334" i="72"/>
  <c r="N335" i="72"/>
  <c r="N336" i="72"/>
  <c r="N337" i="72"/>
  <c r="N338" i="72"/>
  <c r="N339" i="72"/>
  <c r="N340" i="72"/>
  <c r="N341" i="72"/>
  <c r="N342" i="72"/>
  <c r="N17" i="72"/>
  <c r="B10" i="72"/>
  <c r="G7" i="72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N257" i="71"/>
  <c r="N258" i="71"/>
  <c r="N259" i="71"/>
  <c r="N260" i="71"/>
  <c r="N261" i="71"/>
  <c r="N262" i="71"/>
  <c r="N263" i="71"/>
  <c r="N264" i="71"/>
  <c r="N265" i="71"/>
  <c r="N266" i="71"/>
  <c r="N267" i="71"/>
  <c r="N268" i="71"/>
  <c r="N269" i="71"/>
  <c r="N270" i="71"/>
  <c r="N271" i="71"/>
  <c r="N272" i="71"/>
  <c r="N273" i="71"/>
  <c r="N274" i="71"/>
  <c r="N275" i="71"/>
  <c r="N276" i="71"/>
  <c r="N277" i="71"/>
  <c r="N278" i="71"/>
  <c r="N279" i="71"/>
  <c r="N280" i="71"/>
  <c r="N281" i="71"/>
  <c r="N282" i="71"/>
  <c r="N283" i="71"/>
  <c r="N284" i="71"/>
  <c r="N285" i="71"/>
  <c r="N286" i="71"/>
  <c r="N287" i="71"/>
  <c r="N288" i="71"/>
  <c r="N289" i="71"/>
  <c r="N290" i="71"/>
  <c r="N291" i="71"/>
  <c r="N292" i="71"/>
  <c r="N293" i="71"/>
  <c r="N294" i="71"/>
  <c r="N295" i="71"/>
  <c r="N296" i="71"/>
  <c r="N297" i="71"/>
  <c r="N298" i="71"/>
  <c r="N299" i="71"/>
  <c r="N300" i="71"/>
  <c r="N301" i="71"/>
  <c r="N302" i="71"/>
  <c r="N303" i="71"/>
  <c r="N304" i="71"/>
  <c r="N305" i="71"/>
  <c r="N306" i="71"/>
  <c r="N307" i="71"/>
  <c r="N308" i="71"/>
  <c r="N309" i="71"/>
  <c r="N310" i="71"/>
  <c r="N311" i="71"/>
  <c r="N312" i="71"/>
  <c r="N313" i="71"/>
  <c r="N314" i="71"/>
  <c r="N315" i="71"/>
  <c r="N316" i="71"/>
  <c r="N317" i="71"/>
  <c r="N318" i="71"/>
  <c r="N319" i="71"/>
  <c r="N320" i="71"/>
  <c r="N321" i="71"/>
  <c r="N322" i="71"/>
  <c r="N17" i="71"/>
  <c r="B10" i="71"/>
  <c r="G7" i="71"/>
  <c r="N59" i="70"/>
  <c r="N60" i="70"/>
  <c r="N61" i="70"/>
  <c r="N62" i="70"/>
  <c r="N63" i="70"/>
  <c r="N64" i="70"/>
  <c r="N65" i="70"/>
  <c r="N66" i="70"/>
  <c r="N67" i="70"/>
  <c r="N68" i="70"/>
  <c r="N69" i="70"/>
  <c r="N70" i="70"/>
  <c r="N71" i="70"/>
  <c r="N72" i="70"/>
  <c r="N73" i="70"/>
  <c r="N74" i="70"/>
  <c r="N75" i="70"/>
  <c r="N76" i="70"/>
  <c r="N77" i="70"/>
  <c r="N78" i="70"/>
  <c r="N79" i="70"/>
  <c r="N80" i="70"/>
  <c r="N81" i="70"/>
  <c r="N82" i="70"/>
  <c r="N83" i="70"/>
  <c r="N84" i="70"/>
  <c r="N85" i="70"/>
  <c r="N86" i="70"/>
  <c r="N87" i="70"/>
  <c r="N88" i="70"/>
  <c r="N89" i="70"/>
  <c r="N90" i="70"/>
  <c r="N91" i="70"/>
  <c r="N92" i="70"/>
  <c r="N93" i="70"/>
  <c r="N94" i="70"/>
  <c r="N95" i="70"/>
  <c r="N96" i="70"/>
  <c r="N97" i="70"/>
  <c r="N98" i="70"/>
  <c r="N99" i="70"/>
  <c r="N100" i="70"/>
  <c r="N101" i="70"/>
  <c r="N102" i="70"/>
  <c r="N103" i="70"/>
  <c r="N104" i="70"/>
  <c r="N105" i="70"/>
  <c r="N106" i="70"/>
  <c r="N107" i="70"/>
  <c r="N108" i="70"/>
  <c r="N109" i="70"/>
  <c r="N110" i="70"/>
  <c r="N111" i="70"/>
  <c r="N112" i="70"/>
  <c r="N113" i="70"/>
  <c r="N114" i="70"/>
  <c r="N115" i="70"/>
  <c r="N116" i="70"/>
  <c r="N117" i="70"/>
  <c r="N118" i="70"/>
  <c r="N119" i="70"/>
  <c r="N120" i="70"/>
  <c r="N121" i="70"/>
  <c r="N122" i="70"/>
  <c r="N123" i="70"/>
  <c r="N124" i="70"/>
  <c r="N125" i="70"/>
  <c r="N126" i="70"/>
  <c r="N127" i="70"/>
  <c r="N128" i="70"/>
  <c r="N129" i="70"/>
  <c r="N130" i="70"/>
  <c r="N131" i="70"/>
  <c r="N132" i="70"/>
  <c r="N133" i="70"/>
  <c r="N134" i="70"/>
  <c r="N135" i="70"/>
  <c r="N136" i="70"/>
  <c r="N137" i="70"/>
  <c r="N138" i="70"/>
  <c r="N139" i="70"/>
  <c r="N140" i="70"/>
  <c r="N141" i="70"/>
  <c r="N142" i="70"/>
  <c r="N143" i="70"/>
  <c r="N144" i="70"/>
  <c r="N145" i="70"/>
  <c r="N146" i="70"/>
  <c r="N147" i="70"/>
  <c r="N148" i="70"/>
  <c r="N149" i="70"/>
  <c r="N150" i="70"/>
  <c r="N151" i="70"/>
  <c r="N152" i="70"/>
  <c r="N153" i="70"/>
  <c r="N154" i="70"/>
  <c r="N155" i="70"/>
  <c r="N156" i="70"/>
  <c r="N157" i="70"/>
  <c r="N158" i="70"/>
  <c r="N159" i="70"/>
  <c r="N160" i="70"/>
  <c r="N161" i="70"/>
  <c r="N162" i="70"/>
  <c r="N163" i="70"/>
  <c r="N164" i="70"/>
  <c r="N165" i="70"/>
  <c r="N166" i="70"/>
  <c r="N167" i="70"/>
  <c r="N168" i="70"/>
  <c r="N169" i="70"/>
  <c r="N170" i="70"/>
  <c r="N171" i="70"/>
  <c r="N172" i="70"/>
  <c r="N173" i="70"/>
  <c r="N174" i="70"/>
  <c r="N175" i="70"/>
  <c r="N176" i="70"/>
  <c r="N177" i="70"/>
  <c r="N178" i="70"/>
  <c r="N179" i="70"/>
  <c r="N180" i="70"/>
  <c r="N181" i="70"/>
  <c r="N182" i="70"/>
  <c r="N183" i="70"/>
  <c r="N184" i="70"/>
  <c r="N185" i="70"/>
  <c r="N186" i="70"/>
  <c r="N187" i="70"/>
  <c r="N188" i="70"/>
  <c r="N189" i="70"/>
  <c r="N190" i="70"/>
  <c r="N191" i="70"/>
  <c r="N192" i="70"/>
  <c r="N193" i="70"/>
  <c r="N194" i="70"/>
  <c r="N195" i="70"/>
  <c r="N196" i="70"/>
  <c r="N197" i="70"/>
  <c r="N198" i="70"/>
  <c r="N199" i="70"/>
  <c r="N200" i="70"/>
  <c r="N201" i="70"/>
  <c r="N202" i="70"/>
  <c r="N203" i="70"/>
  <c r="N204" i="70"/>
  <c r="N205" i="70"/>
  <c r="N206" i="70"/>
  <c r="N207" i="70"/>
  <c r="N208" i="70"/>
  <c r="N209" i="70"/>
  <c r="N210" i="70"/>
  <c r="N211" i="70"/>
  <c r="N212" i="70"/>
  <c r="N213" i="70"/>
  <c r="N214" i="70"/>
  <c r="N215" i="70"/>
  <c r="N216" i="70"/>
  <c r="N217" i="70"/>
  <c r="N218" i="70"/>
  <c r="N219" i="70"/>
  <c r="N220" i="70"/>
  <c r="N221" i="70"/>
  <c r="N222" i="70"/>
  <c r="N223" i="70"/>
  <c r="N224" i="70"/>
  <c r="N225" i="70"/>
  <c r="N226" i="70"/>
  <c r="N227" i="70"/>
  <c r="N228" i="70"/>
  <c r="N229" i="70"/>
  <c r="N230" i="70"/>
  <c r="N231" i="70"/>
  <c r="N232" i="70"/>
  <c r="N233" i="70"/>
  <c r="N234" i="70"/>
  <c r="N235" i="70"/>
  <c r="N236" i="70"/>
  <c r="N237" i="70"/>
  <c r="N238" i="70"/>
  <c r="N239" i="70"/>
  <c r="N240" i="70"/>
  <c r="N241" i="70"/>
  <c r="N242" i="70"/>
  <c r="N243" i="70"/>
  <c r="N244" i="70"/>
  <c r="N245" i="70"/>
  <c r="N246" i="70"/>
  <c r="N247" i="70"/>
  <c r="N248" i="70"/>
  <c r="N249" i="70"/>
  <c r="N250" i="70"/>
  <c r="N251" i="70"/>
  <c r="N252" i="70"/>
  <c r="N253" i="70"/>
  <c r="N254" i="70"/>
  <c r="N255" i="70"/>
  <c r="N256" i="70"/>
  <c r="N257" i="70"/>
  <c r="N258" i="70"/>
  <c r="N259" i="70"/>
  <c r="N260" i="70"/>
  <c r="N261" i="70"/>
  <c r="N262" i="70"/>
  <c r="N263" i="70"/>
  <c r="N264" i="70"/>
  <c r="N265" i="70"/>
  <c r="N266" i="70"/>
  <c r="N267" i="70"/>
  <c r="N268" i="70"/>
  <c r="N269" i="70"/>
  <c r="N270" i="70"/>
  <c r="N271" i="70"/>
  <c r="N272" i="70"/>
  <c r="N273" i="70"/>
  <c r="N274" i="70"/>
  <c r="N275" i="70"/>
  <c r="N276" i="70"/>
  <c r="N277" i="70"/>
  <c r="N278" i="70"/>
  <c r="N279" i="70"/>
  <c r="N280" i="70"/>
  <c r="N281" i="70"/>
  <c r="N282" i="70"/>
  <c r="N283" i="70"/>
  <c r="N284" i="70"/>
  <c r="N285" i="70"/>
  <c r="N286" i="70"/>
  <c r="N287" i="70"/>
  <c r="N288" i="70"/>
  <c r="N289" i="70"/>
  <c r="N290" i="70"/>
  <c r="N291" i="70"/>
  <c r="N292" i="70"/>
  <c r="N293" i="70"/>
  <c r="N294" i="70"/>
  <c r="N295" i="70"/>
  <c r="N296" i="70"/>
  <c r="N297" i="70"/>
  <c r="N298" i="70"/>
  <c r="N299" i="70"/>
  <c r="N300" i="70"/>
  <c r="N301" i="70"/>
  <c r="N302" i="70"/>
  <c r="N303" i="70"/>
  <c r="N304" i="70"/>
  <c r="N305" i="70"/>
  <c r="N306" i="70"/>
  <c r="N307" i="70"/>
  <c r="N308" i="70"/>
  <c r="N309" i="70"/>
  <c r="N310" i="70"/>
  <c r="N311" i="70"/>
  <c r="N312" i="70"/>
  <c r="N313" i="70"/>
  <c r="N314" i="70"/>
  <c r="N315" i="70"/>
  <c r="N316" i="70"/>
  <c r="N317" i="70"/>
  <c r="N318" i="70"/>
  <c r="N319" i="70"/>
  <c r="N320" i="70"/>
  <c r="N321" i="70"/>
  <c r="N322" i="70"/>
  <c r="N323" i="70"/>
  <c r="N324" i="70"/>
  <c r="N325" i="70"/>
  <c r="N326" i="70"/>
  <c r="N17" i="70"/>
  <c r="B10" i="70"/>
  <c r="G7" i="70"/>
  <c r="N56" i="69"/>
  <c r="N57" i="69"/>
  <c r="N58" i="69"/>
  <c r="N59" i="69"/>
  <c r="N60" i="69"/>
  <c r="N61" i="69"/>
  <c r="N62" i="69"/>
  <c r="N63" i="69"/>
  <c r="N64" i="69"/>
  <c r="N65" i="69"/>
  <c r="N66" i="69"/>
  <c r="N67" i="69"/>
  <c r="N68" i="69"/>
  <c r="N69" i="69"/>
  <c r="N70" i="69"/>
  <c r="N71" i="69"/>
  <c r="N72" i="69"/>
  <c r="N73" i="69"/>
  <c r="N74" i="69"/>
  <c r="N75" i="69"/>
  <c r="N76" i="69"/>
  <c r="N77" i="69"/>
  <c r="N78" i="69"/>
  <c r="N79" i="69"/>
  <c r="N80" i="69"/>
  <c r="N81" i="69"/>
  <c r="N82" i="69"/>
  <c r="N83" i="69"/>
  <c r="N84" i="69"/>
  <c r="N85" i="69"/>
  <c r="N86" i="69"/>
  <c r="N87" i="69"/>
  <c r="N88" i="69"/>
  <c r="N89" i="69"/>
  <c r="N90" i="69"/>
  <c r="N91" i="69"/>
  <c r="N92" i="69"/>
  <c r="N93" i="69"/>
  <c r="N94" i="69"/>
  <c r="N95" i="69"/>
  <c r="N96" i="69"/>
  <c r="N97" i="69"/>
  <c r="N98" i="69"/>
  <c r="N99" i="69"/>
  <c r="N100" i="69"/>
  <c r="N101" i="69"/>
  <c r="N102" i="69"/>
  <c r="N103" i="69"/>
  <c r="N104" i="69"/>
  <c r="N105" i="69"/>
  <c r="N106" i="69"/>
  <c r="N107" i="69"/>
  <c r="N108" i="69"/>
  <c r="N109" i="69"/>
  <c r="N110" i="69"/>
  <c r="N111" i="69"/>
  <c r="N112" i="69"/>
  <c r="N113" i="69"/>
  <c r="N114" i="69"/>
  <c r="N115" i="69"/>
  <c r="N116" i="69"/>
  <c r="N117" i="69"/>
  <c r="N118" i="69"/>
  <c r="N119" i="69"/>
  <c r="N120" i="69"/>
  <c r="N121" i="69"/>
  <c r="N122" i="69"/>
  <c r="N123" i="69"/>
  <c r="N124" i="69"/>
  <c r="N125" i="69"/>
  <c r="N126" i="69"/>
  <c r="N127" i="69"/>
  <c r="N128" i="69"/>
  <c r="N129" i="69"/>
  <c r="N130" i="69"/>
  <c r="N131" i="69"/>
  <c r="N132" i="69"/>
  <c r="N133" i="69"/>
  <c r="N134" i="69"/>
  <c r="N135" i="69"/>
  <c r="N136" i="69"/>
  <c r="N137" i="69"/>
  <c r="N138" i="69"/>
  <c r="N139" i="69"/>
  <c r="N140" i="69"/>
  <c r="N141" i="69"/>
  <c r="N142" i="69"/>
  <c r="N143" i="69"/>
  <c r="N144" i="69"/>
  <c r="N145" i="69"/>
  <c r="N146" i="69"/>
  <c r="N147" i="69"/>
  <c r="N148" i="69"/>
  <c r="N149" i="69"/>
  <c r="N150" i="69"/>
  <c r="N151" i="69"/>
  <c r="N152" i="69"/>
  <c r="N153" i="69"/>
  <c r="N154" i="69"/>
  <c r="N155" i="69"/>
  <c r="N156" i="69"/>
  <c r="N157" i="69"/>
  <c r="N158" i="69"/>
  <c r="N159" i="69"/>
  <c r="N160" i="69"/>
  <c r="N161" i="69"/>
  <c r="N162" i="69"/>
  <c r="N163" i="69"/>
  <c r="N164" i="69"/>
  <c r="N165" i="69"/>
  <c r="N166" i="69"/>
  <c r="N167" i="69"/>
  <c r="N168" i="69"/>
  <c r="N169" i="69"/>
  <c r="N170" i="69"/>
  <c r="N171" i="69"/>
  <c r="N172" i="69"/>
  <c r="N173" i="69"/>
  <c r="N174" i="69"/>
  <c r="N175" i="69"/>
  <c r="N176" i="69"/>
  <c r="N177" i="69"/>
  <c r="N178" i="69"/>
  <c r="N179" i="69"/>
  <c r="N180" i="69"/>
  <c r="N181" i="69"/>
  <c r="N182" i="69"/>
  <c r="N183" i="69"/>
  <c r="N184" i="69"/>
  <c r="N185" i="69"/>
  <c r="N186" i="69"/>
  <c r="N187" i="69"/>
  <c r="N188" i="69"/>
  <c r="N189" i="69"/>
  <c r="N190" i="69"/>
  <c r="N191" i="69"/>
  <c r="N192" i="69"/>
  <c r="N193" i="69"/>
  <c r="N194" i="69"/>
  <c r="N195" i="69"/>
  <c r="N196" i="69"/>
  <c r="N197" i="69"/>
  <c r="N198" i="69"/>
  <c r="N199" i="69"/>
  <c r="N200" i="69"/>
  <c r="N201" i="69"/>
  <c r="N202" i="69"/>
  <c r="N203" i="69"/>
  <c r="N204" i="69"/>
  <c r="N205" i="69"/>
  <c r="N206" i="69"/>
  <c r="N207" i="69"/>
  <c r="N208" i="69"/>
  <c r="N209" i="69"/>
  <c r="N210" i="69"/>
  <c r="N211" i="69"/>
  <c r="N212" i="69"/>
  <c r="N213" i="69"/>
  <c r="N214" i="69"/>
  <c r="N215" i="69"/>
  <c r="N216" i="69"/>
  <c r="N217" i="69"/>
  <c r="N218" i="69"/>
  <c r="N219" i="69"/>
  <c r="N220" i="69"/>
  <c r="N221" i="69"/>
  <c r="N222" i="69"/>
  <c r="N223" i="69"/>
  <c r="N224" i="69"/>
  <c r="N225" i="69"/>
  <c r="N226" i="69"/>
  <c r="N227" i="69"/>
  <c r="N228" i="69"/>
  <c r="N229" i="69"/>
  <c r="N230" i="69"/>
  <c r="N231" i="69"/>
  <c r="N232" i="69"/>
  <c r="N233" i="69"/>
  <c r="N234" i="69"/>
  <c r="N235" i="69"/>
  <c r="N236" i="69"/>
  <c r="N237" i="69"/>
  <c r="N238" i="69"/>
  <c r="N239" i="69"/>
  <c r="N240" i="69"/>
  <c r="N241" i="69"/>
  <c r="N242" i="69"/>
  <c r="N243" i="69"/>
  <c r="N244" i="69"/>
  <c r="N245" i="69"/>
  <c r="N246" i="69"/>
  <c r="N247" i="69"/>
  <c r="N248" i="69"/>
  <c r="N249" i="69"/>
  <c r="N250" i="69"/>
  <c r="N251" i="69"/>
  <c r="N252" i="69"/>
  <c r="N253" i="69"/>
  <c r="N254" i="69"/>
  <c r="N255" i="69"/>
  <c r="N256" i="69"/>
  <c r="N257" i="69"/>
  <c r="N258" i="69"/>
  <c r="N259" i="69"/>
  <c r="N260" i="69"/>
  <c r="N261" i="69"/>
  <c r="N262" i="69"/>
  <c r="N263" i="69"/>
  <c r="N264" i="69"/>
  <c r="N265" i="69"/>
  <c r="N266" i="69"/>
  <c r="N267" i="69"/>
  <c r="N268" i="69"/>
  <c r="N269" i="69"/>
  <c r="N270" i="69"/>
  <c r="N271" i="69"/>
  <c r="N272" i="69"/>
  <c r="N273" i="69"/>
  <c r="N274" i="69"/>
  <c r="N275" i="69"/>
  <c r="N276" i="69"/>
  <c r="N277" i="69"/>
  <c r="N278" i="69"/>
  <c r="N279" i="69"/>
  <c r="N280" i="69"/>
  <c r="N281" i="69"/>
  <c r="N282" i="69"/>
  <c r="N283" i="69"/>
  <c r="N284" i="69"/>
  <c r="N285" i="69"/>
  <c r="N286" i="69"/>
  <c r="N287" i="69"/>
  <c r="N288" i="69"/>
  <c r="N289" i="69"/>
  <c r="N290" i="69"/>
  <c r="N291" i="69"/>
  <c r="N292" i="69"/>
  <c r="N293" i="69"/>
  <c r="N294" i="69"/>
  <c r="N295" i="69"/>
  <c r="N296" i="69"/>
  <c r="N297" i="69"/>
  <c r="N298" i="69"/>
  <c r="N299" i="69"/>
  <c r="N300" i="69"/>
  <c r="N301" i="69"/>
  <c r="N302" i="69"/>
  <c r="N303" i="69"/>
  <c r="N304" i="69"/>
  <c r="N305" i="69"/>
  <c r="N306" i="69"/>
  <c r="N307" i="69"/>
  <c r="N308" i="69"/>
  <c r="N309" i="69"/>
  <c r="N310" i="69"/>
  <c r="N311" i="69"/>
  <c r="N312" i="69"/>
  <c r="N313" i="69"/>
  <c r="N314" i="69"/>
  <c r="N315" i="69"/>
  <c r="N316" i="69"/>
  <c r="N317" i="69"/>
  <c r="N318" i="69"/>
  <c r="N319" i="69"/>
  <c r="N320" i="69"/>
  <c r="N321" i="69"/>
  <c r="N322" i="69"/>
  <c r="N323" i="69"/>
  <c r="N324" i="69"/>
  <c r="N325" i="69"/>
  <c r="N326" i="69"/>
  <c r="N327" i="69"/>
  <c r="N328" i="69"/>
  <c r="N329" i="69"/>
  <c r="N330" i="69"/>
  <c r="N17" i="69"/>
  <c r="B10" i="69"/>
  <c r="G7" i="69"/>
  <c r="CH56" i="34"/>
  <c r="CH58" i="34"/>
  <c r="BP46" i="34"/>
  <c r="BO46" i="34"/>
  <c r="BN46" i="34"/>
  <c r="BM46" i="34"/>
  <c r="BP15" i="34"/>
  <c r="BO15" i="34"/>
  <c r="BN15" i="34"/>
  <c r="BM15" i="34"/>
  <c r="BP50" i="34"/>
  <c r="BO50" i="34"/>
  <c r="BN50" i="34"/>
  <c r="BM50" i="34"/>
  <c r="BP48" i="34"/>
  <c r="BO48" i="34"/>
  <c r="BN48" i="34"/>
  <c r="BM48" i="34"/>
  <c r="AN25" i="34"/>
  <c r="AM25" i="34"/>
  <c r="AL25" i="34"/>
  <c r="AK25" i="34"/>
  <c r="AN24" i="34"/>
  <c r="AM24" i="34"/>
  <c r="AL24" i="34"/>
  <c r="AK24" i="34"/>
  <c r="AA55" i="63"/>
  <c r="Z55" i="63"/>
  <c r="Y55" i="63"/>
  <c r="N7" i="64"/>
  <c r="N6" i="64"/>
  <c r="N5" i="64"/>
  <c r="N4" i="64"/>
  <c r="N3" i="64"/>
  <c r="AA52" i="63"/>
  <c r="AA51" i="63"/>
  <c r="Z54" i="63"/>
  <c r="Z53" i="63"/>
  <c r="Z52" i="63"/>
  <c r="Z51" i="63"/>
  <c r="AA53" i="63"/>
  <c r="AA54" i="63"/>
  <c r="BP58" i="34"/>
  <c r="BM58" i="34"/>
  <c r="BN58" i="34"/>
  <c r="BO58" i="34"/>
  <c r="O14" i="78"/>
  <c r="P12" i="78"/>
  <c r="O8" i="78"/>
  <c r="O17" i="78"/>
  <c r="O18" i="78"/>
  <c r="O19" i="78"/>
  <c r="O20" i="78"/>
  <c r="O21" i="78"/>
  <c r="O22" i="78"/>
  <c r="O23" i="78"/>
  <c r="O24" i="78"/>
  <c r="O25" i="78"/>
  <c r="O26" i="78"/>
  <c r="O27" i="78"/>
  <c r="O28" i="78"/>
  <c r="O29" i="78"/>
  <c r="O30" i="78"/>
  <c r="O31" i="78"/>
  <c r="O32" i="78"/>
  <c r="O33" i="78"/>
  <c r="O34" i="78"/>
  <c r="O35" i="78"/>
  <c r="O36" i="78"/>
  <c r="O37" i="78"/>
  <c r="O38" i="78"/>
  <c r="O39" i="78"/>
  <c r="O40" i="78"/>
  <c r="O41" i="78"/>
  <c r="O42" i="78"/>
  <c r="O43" i="78"/>
  <c r="O44" i="78"/>
  <c r="O45" i="78"/>
  <c r="O46" i="78"/>
  <c r="O47" i="78"/>
  <c r="O48" i="78"/>
  <c r="P6" i="71"/>
  <c r="O8" i="71"/>
  <c r="AC10" i="71"/>
  <c r="AC10" i="75"/>
  <c r="AC10" i="80"/>
  <c r="N18" i="79"/>
  <c r="N19" i="79"/>
  <c r="AC10" i="74"/>
  <c r="AC10" i="79"/>
  <c r="P6" i="79"/>
  <c r="O8" i="79"/>
  <c r="P6" i="72"/>
  <c r="O8" i="72"/>
  <c r="AC10" i="72"/>
  <c r="AC10" i="76"/>
  <c r="N18" i="69"/>
  <c r="N19" i="69"/>
  <c r="N18" i="71"/>
  <c r="N19" i="71"/>
  <c r="N20" i="71"/>
  <c r="AC10" i="70"/>
  <c r="P6" i="70"/>
  <c r="O8" i="70"/>
  <c r="P6" i="69"/>
  <c r="O8" i="69"/>
  <c r="AC10" i="69"/>
  <c r="AC10" i="73"/>
  <c r="AC10" i="78"/>
  <c r="O17" i="71"/>
  <c r="O18" i="71"/>
  <c r="O19" i="71"/>
  <c r="O20" i="71"/>
  <c r="O21" i="71"/>
  <c r="O22" i="71"/>
  <c r="O23" i="71"/>
  <c r="O24" i="71"/>
  <c r="O25" i="71"/>
  <c r="O26" i="71"/>
  <c r="O27" i="71"/>
  <c r="O28" i="71"/>
  <c r="O29" i="71"/>
  <c r="O30" i="71"/>
  <c r="O31" i="71"/>
  <c r="O32" i="71"/>
  <c r="O33" i="71"/>
  <c r="O34" i="71"/>
  <c r="O35" i="71"/>
  <c r="O36" i="71"/>
  <c r="O37" i="71"/>
  <c r="O38" i="71"/>
  <c r="O39" i="71"/>
  <c r="O40" i="71"/>
  <c r="O41" i="71"/>
  <c r="O42" i="71"/>
  <c r="O43" i="71"/>
  <c r="O44" i="71"/>
  <c r="N20" i="79"/>
  <c r="N18" i="72"/>
  <c r="O17" i="70"/>
  <c r="O18" i="70"/>
  <c r="O19" i="70"/>
  <c r="O20" i="70"/>
  <c r="O21" i="70"/>
  <c r="O22" i="70"/>
  <c r="O23" i="70"/>
  <c r="O24" i="70"/>
  <c r="O25" i="70"/>
  <c r="O26" i="70"/>
  <c r="O27" i="70"/>
  <c r="O28" i="70"/>
  <c r="O29" i="70"/>
  <c r="O30" i="70"/>
  <c r="O31" i="70"/>
  <c r="O32" i="70"/>
  <c r="O33" i="70"/>
  <c r="O34" i="70"/>
  <c r="O35" i="70"/>
  <c r="O36" i="70"/>
  <c r="O37" i="70"/>
  <c r="O38" i="70"/>
  <c r="O39" i="70"/>
  <c r="O40" i="70"/>
  <c r="O41" i="70"/>
  <c r="O42" i="70"/>
  <c r="O43" i="70"/>
  <c r="O44" i="70"/>
  <c r="O45" i="70"/>
  <c r="O46" i="70"/>
  <c r="O47" i="70"/>
  <c r="N18" i="70"/>
  <c r="M56" i="45"/>
  <c r="G7" i="68"/>
  <c r="O17" i="79"/>
  <c r="O18" i="79"/>
  <c r="O19" i="79"/>
  <c r="O20" i="79"/>
  <c r="O21" i="79"/>
  <c r="O22" i="79"/>
  <c r="O23" i="79"/>
  <c r="O24" i="79"/>
  <c r="O25" i="79"/>
  <c r="O26" i="79"/>
  <c r="O27" i="79"/>
  <c r="O28" i="79"/>
  <c r="O29" i="79"/>
  <c r="O30" i="79"/>
  <c r="O31" i="79"/>
  <c r="O32" i="79"/>
  <c r="O33" i="79"/>
  <c r="O34" i="79"/>
  <c r="O35" i="79"/>
  <c r="O36" i="79"/>
  <c r="O37" i="79"/>
  <c r="O38" i="79"/>
  <c r="O39" i="79"/>
  <c r="O40" i="79"/>
  <c r="O41" i="79"/>
  <c r="O42" i="79"/>
  <c r="O43" i="79"/>
  <c r="O44" i="79"/>
  <c r="O45" i="79"/>
  <c r="O46" i="79"/>
  <c r="O47" i="79"/>
  <c r="P56" i="78"/>
  <c r="R45" i="78"/>
  <c r="T45" i="78"/>
  <c r="S45" i="78"/>
  <c r="Q45" i="78"/>
  <c r="R46" i="78"/>
  <c r="T46" i="78"/>
  <c r="Q46" i="78"/>
  <c r="S46" i="78"/>
  <c r="Q47" i="78"/>
  <c r="S47" i="78"/>
  <c r="R47" i="78"/>
  <c r="T47" i="78"/>
  <c r="T48" i="78"/>
  <c r="S48" i="78"/>
  <c r="Q48" i="78"/>
  <c r="R48" i="78"/>
  <c r="N20" i="69"/>
  <c r="O17" i="72"/>
  <c r="O18" i="72"/>
  <c r="O19" i="72"/>
  <c r="O20" i="72"/>
  <c r="O21" i="72"/>
  <c r="O22" i="72"/>
  <c r="O23" i="72"/>
  <c r="O24" i="72"/>
  <c r="O25" i="72"/>
  <c r="O26" i="72"/>
  <c r="O27" i="72"/>
  <c r="O28" i="72"/>
  <c r="O29" i="72"/>
  <c r="O30" i="72"/>
  <c r="O31" i="72"/>
  <c r="O32" i="72"/>
  <c r="O33" i="72"/>
  <c r="O34" i="72"/>
  <c r="O35" i="72"/>
  <c r="O36" i="72"/>
  <c r="O37" i="72"/>
  <c r="O38" i="72"/>
  <c r="O39" i="72"/>
  <c r="O14" i="72"/>
  <c r="P12" i="72"/>
  <c r="AB10" i="72"/>
  <c r="AB10" i="74"/>
  <c r="AB10" i="78"/>
  <c r="O14" i="69"/>
  <c r="P12" i="69"/>
  <c r="AB10" i="69"/>
  <c r="AB10" i="76"/>
  <c r="P6" i="68"/>
  <c r="O8" i="68"/>
  <c r="AC10" i="68"/>
  <c r="O17" i="69"/>
  <c r="O18" i="69"/>
  <c r="O19" i="69"/>
  <c r="O20" i="69"/>
  <c r="O21" i="69"/>
  <c r="O22" i="69"/>
  <c r="O23" i="69"/>
  <c r="O24" i="69"/>
  <c r="O25" i="69"/>
  <c r="O26" i="69"/>
  <c r="O27" i="69"/>
  <c r="O28" i="69"/>
  <c r="O29" i="69"/>
  <c r="O30" i="69"/>
  <c r="O31" i="69"/>
  <c r="O32" i="69"/>
  <c r="O33" i="69"/>
  <c r="O34" i="69"/>
  <c r="O35" i="69"/>
  <c r="O36" i="69"/>
  <c r="O37" i="69"/>
  <c r="O38" i="69"/>
  <c r="O39" i="69"/>
  <c r="O40" i="69"/>
  <c r="O41" i="69"/>
  <c r="O42" i="69"/>
  <c r="O43" i="69"/>
  <c r="O44" i="69"/>
  <c r="O14" i="70"/>
  <c r="P12" i="70"/>
  <c r="O14" i="79"/>
  <c r="P12" i="79"/>
  <c r="AB10" i="79"/>
  <c r="AB10" i="80"/>
  <c r="O14" i="71"/>
  <c r="P12" i="71"/>
  <c r="P52" i="69"/>
  <c r="N21" i="79"/>
  <c r="N19" i="72"/>
  <c r="N21" i="71"/>
  <c r="N19" i="70"/>
  <c r="N21" i="69"/>
  <c r="N68" i="68"/>
  <c r="N69" i="68"/>
  <c r="N70" i="68"/>
  <c r="N71" i="68"/>
  <c r="N72" i="68"/>
  <c r="N73" i="68"/>
  <c r="N74" i="68"/>
  <c r="N75" i="68"/>
  <c r="N76" i="68"/>
  <c r="N77" i="68"/>
  <c r="N78" i="68"/>
  <c r="N79" i="68"/>
  <c r="N80" i="68"/>
  <c r="N81" i="68"/>
  <c r="N82" i="68"/>
  <c r="N83" i="68"/>
  <c r="N84" i="68"/>
  <c r="N85" i="68"/>
  <c r="N86" i="68"/>
  <c r="N87" i="68"/>
  <c r="N88" i="68"/>
  <c r="N89" i="68"/>
  <c r="N90" i="68"/>
  <c r="N91" i="68"/>
  <c r="N92" i="68"/>
  <c r="N93" i="68"/>
  <c r="N94" i="68"/>
  <c r="N95" i="68"/>
  <c r="N96" i="68"/>
  <c r="N97" i="68"/>
  <c r="N98" i="68"/>
  <c r="N99" i="68"/>
  <c r="N100" i="68"/>
  <c r="N101" i="68"/>
  <c r="N102" i="68"/>
  <c r="N103" i="68"/>
  <c r="N104" i="68"/>
  <c r="N105" i="68"/>
  <c r="N106" i="68"/>
  <c r="N107" i="68"/>
  <c r="N108" i="68"/>
  <c r="N109" i="68"/>
  <c r="N110" i="68"/>
  <c r="N111" i="68"/>
  <c r="N112" i="68"/>
  <c r="N113" i="68"/>
  <c r="N114" i="68"/>
  <c r="N115" i="68"/>
  <c r="N116" i="68"/>
  <c r="N117" i="68"/>
  <c r="N118" i="68"/>
  <c r="N119" i="68"/>
  <c r="N120" i="68"/>
  <c r="N121" i="68"/>
  <c r="N122" i="68"/>
  <c r="N123" i="68"/>
  <c r="N124" i="68"/>
  <c r="N125" i="68"/>
  <c r="N126" i="68"/>
  <c r="N127" i="68"/>
  <c r="N128" i="68"/>
  <c r="N129" i="68"/>
  <c r="N130" i="68"/>
  <c r="N131" i="68"/>
  <c r="N132" i="68"/>
  <c r="N133" i="68"/>
  <c r="N134" i="68"/>
  <c r="N135" i="68"/>
  <c r="N136" i="68"/>
  <c r="N137" i="68"/>
  <c r="N138" i="68"/>
  <c r="N139" i="68"/>
  <c r="N140" i="68"/>
  <c r="N141" i="68"/>
  <c r="N142" i="68"/>
  <c r="N143" i="68"/>
  <c r="N144" i="68"/>
  <c r="N145" i="68"/>
  <c r="N146" i="68"/>
  <c r="N147" i="68"/>
  <c r="N148" i="68"/>
  <c r="N149" i="68"/>
  <c r="N150" i="68"/>
  <c r="N151" i="68"/>
  <c r="N152" i="68"/>
  <c r="N153" i="68"/>
  <c r="N154" i="68"/>
  <c r="N155" i="68"/>
  <c r="N156" i="68"/>
  <c r="N157" i="68"/>
  <c r="N158" i="68"/>
  <c r="N159" i="68"/>
  <c r="N160" i="68"/>
  <c r="N161" i="68"/>
  <c r="N162" i="68"/>
  <c r="N163" i="68"/>
  <c r="N164" i="68"/>
  <c r="N165" i="68"/>
  <c r="N166" i="68"/>
  <c r="N167" i="68"/>
  <c r="N168" i="68"/>
  <c r="N169" i="68"/>
  <c r="N170" i="68"/>
  <c r="N171" i="68"/>
  <c r="N172" i="68"/>
  <c r="N173" i="68"/>
  <c r="N174" i="68"/>
  <c r="N175" i="68"/>
  <c r="N176" i="68"/>
  <c r="N177" i="68"/>
  <c r="N178" i="68"/>
  <c r="N179" i="68"/>
  <c r="N180" i="68"/>
  <c r="N181" i="68"/>
  <c r="N182" i="68"/>
  <c r="N183" i="68"/>
  <c r="N184" i="68"/>
  <c r="N185" i="68"/>
  <c r="N186" i="68"/>
  <c r="N187" i="68"/>
  <c r="N188" i="68"/>
  <c r="N189" i="68"/>
  <c r="N190" i="68"/>
  <c r="N191" i="68"/>
  <c r="N192" i="68"/>
  <c r="N193" i="68"/>
  <c r="N194" i="68"/>
  <c r="N195" i="68"/>
  <c r="N196" i="68"/>
  <c r="N197" i="68"/>
  <c r="N198" i="68"/>
  <c r="N199" i="68"/>
  <c r="N200" i="68"/>
  <c r="N201" i="68"/>
  <c r="N202" i="68"/>
  <c r="N203" i="68"/>
  <c r="N204" i="68"/>
  <c r="N205" i="68"/>
  <c r="N206" i="68"/>
  <c r="N207" i="68"/>
  <c r="N208" i="68"/>
  <c r="N209" i="68"/>
  <c r="N210" i="68"/>
  <c r="N211" i="68"/>
  <c r="N212" i="68"/>
  <c r="N213" i="68"/>
  <c r="N214" i="68"/>
  <c r="N215" i="68"/>
  <c r="N216" i="68"/>
  <c r="N217" i="68"/>
  <c r="N218" i="68"/>
  <c r="N219" i="68"/>
  <c r="N220" i="68"/>
  <c r="N221" i="68"/>
  <c r="N222" i="68"/>
  <c r="N223" i="68"/>
  <c r="N224" i="68"/>
  <c r="N225" i="68"/>
  <c r="N226" i="68"/>
  <c r="N227" i="68"/>
  <c r="N228" i="68"/>
  <c r="N229" i="68"/>
  <c r="N230" i="68"/>
  <c r="N231" i="68"/>
  <c r="N232" i="68"/>
  <c r="N233" i="68"/>
  <c r="N234" i="68"/>
  <c r="N235" i="68"/>
  <c r="N236" i="68"/>
  <c r="N237" i="68"/>
  <c r="N238" i="68"/>
  <c r="N239" i="68"/>
  <c r="N240" i="68"/>
  <c r="N241" i="68"/>
  <c r="N242" i="68"/>
  <c r="N243" i="68"/>
  <c r="N244" i="68"/>
  <c r="N245" i="68"/>
  <c r="N246" i="68"/>
  <c r="N247" i="68"/>
  <c r="N248" i="68"/>
  <c r="N249" i="68"/>
  <c r="N250" i="68"/>
  <c r="N251" i="68"/>
  <c r="N252" i="68"/>
  <c r="N253" i="68"/>
  <c r="N254" i="68"/>
  <c r="N255" i="68"/>
  <c r="N256" i="68"/>
  <c r="N257" i="68"/>
  <c r="N258" i="68"/>
  <c r="N259" i="68"/>
  <c r="N260" i="68"/>
  <c r="N261" i="68"/>
  <c r="N262" i="68"/>
  <c r="N263" i="68"/>
  <c r="N264" i="68"/>
  <c r="N265" i="68"/>
  <c r="N266" i="68"/>
  <c r="N267" i="68"/>
  <c r="N268" i="68"/>
  <c r="N269" i="68"/>
  <c r="N270" i="68"/>
  <c r="N271" i="68"/>
  <c r="N272" i="68"/>
  <c r="N273" i="68"/>
  <c r="N274" i="68"/>
  <c r="N275" i="68"/>
  <c r="N276" i="68"/>
  <c r="N277" i="68"/>
  <c r="N278" i="68"/>
  <c r="N279" i="68"/>
  <c r="N280" i="68"/>
  <c r="N281" i="68"/>
  <c r="N282" i="68"/>
  <c r="N283" i="68"/>
  <c r="N284" i="68"/>
  <c r="N285" i="68"/>
  <c r="N286" i="68"/>
  <c r="N287" i="68"/>
  <c r="N288" i="68"/>
  <c r="N289" i="68"/>
  <c r="N290" i="68"/>
  <c r="N291" i="68"/>
  <c r="N292" i="68"/>
  <c r="N293" i="68"/>
  <c r="N294" i="68"/>
  <c r="N295" i="68"/>
  <c r="N296" i="68"/>
  <c r="N297" i="68"/>
  <c r="N298" i="68"/>
  <c r="N299" i="68"/>
  <c r="N300" i="68"/>
  <c r="N301" i="68"/>
  <c r="N302" i="68"/>
  <c r="N303" i="68"/>
  <c r="N304" i="68"/>
  <c r="N305" i="68"/>
  <c r="N306" i="68"/>
  <c r="N307" i="68"/>
  <c r="N308" i="68"/>
  <c r="N309" i="68"/>
  <c r="N310" i="68"/>
  <c r="N311" i="68"/>
  <c r="N312" i="68"/>
  <c r="N313" i="68"/>
  <c r="N314" i="68"/>
  <c r="N315" i="68"/>
  <c r="N316" i="68"/>
  <c r="N317" i="68"/>
  <c r="N318" i="68"/>
  <c r="N319" i="68"/>
  <c r="N320" i="68"/>
  <c r="N321" i="68"/>
  <c r="N322" i="68"/>
  <c r="N323" i="68"/>
  <c r="N324" i="68"/>
  <c r="N325" i="68"/>
  <c r="N326" i="68"/>
  <c r="N327" i="68"/>
  <c r="N328" i="68"/>
  <c r="N329" i="68"/>
  <c r="N330" i="68"/>
  <c r="N331" i="68"/>
  <c r="N332" i="68"/>
  <c r="N333" i="68"/>
  <c r="N334" i="68"/>
  <c r="N335" i="68"/>
  <c r="N336" i="68"/>
  <c r="N337" i="68"/>
  <c r="N338" i="68"/>
  <c r="N339" i="68"/>
  <c r="N340" i="68"/>
  <c r="N341" i="68"/>
  <c r="N342" i="68"/>
  <c r="N343" i="68"/>
  <c r="N344" i="68"/>
  <c r="N345" i="68"/>
  <c r="N346" i="68"/>
  <c r="N347" i="68"/>
  <c r="N348" i="68"/>
  <c r="N349" i="68"/>
  <c r="N350" i="68"/>
  <c r="N351" i="68"/>
  <c r="N352" i="68"/>
  <c r="N353" i="68"/>
  <c r="N354" i="68"/>
  <c r="N355" i="68"/>
  <c r="N356" i="68"/>
  <c r="N357" i="68"/>
  <c r="N358" i="68"/>
  <c r="N359" i="68"/>
  <c r="N360" i="68"/>
  <c r="N361" i="68"/>
  <c r="N362" i="68"/>
  <c r="N363" i="68"/>
  <c r="N364" i="68"/>
  <c r="N365" i="68"/>
  <c r="N366" i="68"/>
  <c r="N367" i="68"/>
  <c r="N368" i="68"/>
  <c r="N369" i="68"/>
  <c r="N370" i="68"/>
  <c r="N371" i="68"/>
  <c r="N372" i="68"/>
  <c r="N373" i="68"/>
  <c r="N374" i="68"/>
  <c r="N375" i="68"/>
  <c r="N376" i="68"/>
  <c r="N377" i="68"/>
  <c r="N378" i="68"/>
  <c r="N379" i="68"/>
  <c r="N380" i="68"/>
  <c r="N381" i="68"/>
  <c r="N382" i="68"/>
  <c r="N383" i="68"/>
  <c r="N384" i="68"/>
  <c r="N385" i="68"/>
  <c r="N386" i="68"/>
  <c r="N387" i="68"/>
  <c r="N388" i="68"/>
  <c r="N389" i="68"/>
  <c r="N390" i="68"/>
  <c r="N391" i="68"/>
  <c r="N392" i="68"/>
  <c r="N393" i="68"/>
  <c r="N394" i="68"/>
  <c r="N395" i="68"/>
  <c r="N396" i="68"/>
  <c r="N397" i="68"/>
  <c r="N398" i="68"/>
  <c r="N399" i="68"/>
  <c r="N400" i="68"/>
  <c r="N401" i="68"/>
  <c r="N402" i="68"/>
  <c r="N403" i="68"/>
  <c r="N404" i="68"/>
  <c r="N405" i="68"/>
  <c r="N406" i="68"/>
  <c r="N407" i="68"/>
  <c r="N408" i="68"/>
  <c r="N409" i="68"/>
  <c r="N410" i="68"/>
  <c r="N411" i="68"/>
  <c r="N412" i="68"/>
  <c r="N413" i="68"/>
  <c r="N414" i="68"/>
  <c r="N415" i="68"/>
  <c r="N416" i="68"/>
  <c r="N417" i="68"/>
  <c r="N418" i="68"/>
  <c r="N419" i="68"/>
  <c r="N420" i="68"/>
  <c r="N421" i="68"/>
  <c r="N422" i="68"/>
  <c r="N423" i="68"/>
  <c r="N424" i="68"/>
  <c r="N425" i="68"/>
  <c r="N426" i="68"/>
  <c r="N427" i="68"/>
  <c r="N428" i="68"/>
  <c r="N429" i="68"/>
  <c r="N430" i="68"/>
  <c r="N431" i="68"/>
  <c r="N432" i="68"/>
  <c r="N433" i="68"/>
  <c r="N434" i="68"/>
  <c r="N435" i="68"/>
  <c r="N436" i="68"/>
  <c r="N437" i="68"/>
  <c r="N438" i="68"/>
  <c r="N439" i="68"/>
  <c r="N440" i="68"/>
  <c r="N441" i="68"/>
  <c r="N442" i="68"/>
  <c r="N443" i="68"/>
  <c r="N444" i="68"/>
  <c r="N445" i="68"/>
  <c r="N446" i="68"/>
  <c r="N447" i="68"/>
  <c r="N448" i="68"/>
  <c r="N449" i="68"/>
  <c r="N450" i="68"/>
  <c r="N451" i="68"/>
  <c r="N452" i="68"/>
  <c r="N453" i="68"/>
  <c r="N454" i="68"/>
  <c r="N455" i="68"/>
  <c r="N456" i="68"/>
  <c r="N457" i="68"/>
  <c r="N458" i="68"/>
  <c r="N459" i="68"/>
  <c r="N460" i="68"/>
  <c r="N461" i="68"/>
  <c r="N462" i="68"/>
  <c r="N463" i="68"/>
  <c r="N464" i="68"/>
  <c r="N465" i="68"/>
  <c r="N466" i="68"/>
  <c r="N467" i="68"/>
  <c r="N468" i="68"/>
  <c r="N469" i="68"/>
  <c r="N470" i="68"/>
  <c r="N471" i="68"/>
  <c r="N472" i="68"/>
  <c r="N473" i="68"/>
  <c r="N474" i="68"/>
  <c r="N475" i="68"/>
  <c r="N476" i="68"/>
  <c r="N477" i="68"/>
  <c r="N478" i="68"/>
  <c r="N479" i="68"/>
  <c r="N480" i="68"/>
  <c r="N481" i="68"/>
  <c r="N482" i="68"/>
  <c r="N483" i="68"/>
  <c r="N484" i="68"/>
  <c r="N485" i="68"/>
  <c r="N486" i="68"/>
  <c r="N17" i="68"/>
  <c r="B10" i="68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258" i="67"/>
  <c r="N259" i="67"/>
  <c r="N260" i="67"/>
  <c r="N261" i="67"/>
  <c r="N262" i="67"/>
  <c r="N263" i="67"/>
  <c r="N264" i="67"/>
  <c r="N265" i="67"/>
  <c r="N266" i="67"/>
  <c r="N267" i="67"/>
  <c r="N268" i="67"/>
  <c r="N269" i="67"/>
  <c r="N270" i="67"/>
  <c r="N271" i="67"/>
  <c r="N272" i="67"/>
  <c r="N273" i="67"/>
  <c r="N274" i="67"/>
  <c r="N275" i="67"/>
  <c r="N276" i="67"/>
  <c r="N277" i="67"/>
  <c r="N278" i="67"/>
  <c r="N279" i="67"/>
  <c r="N280" i="67"/>
  <c r="N281" i="67"/>
  <c r="N282" i="67"/>
  <c r="N283" i="67"/>
  <c r="N284" i="67"/>
  <c r="N285" i="67"/>
  <c r="N286" i="67"/>
  <c r="N287" i="67"/>
  <c r="N288" i="67"/>
  <c r="N289" i="67"/>
  <c r="N290" i="67"/>
  <c r="N291" i="67"/>
  <c r="N292" i="67"/>
  <c r="N293" i="67"/>
  <c r="N294" i="67"/>
  <c r="N295" i="67"/>
  <c r="N296" i="67"/>
  <c r="N297" i="67"/>
  <c r="N298" i="67"/>
  <c r="N299" i="67"/>
  <c r="N300" i="67"/>
  <c r="N301" i="67"/>
  <c r="N302" i="67"/>
  <c r="N303" i="67"/>
  <c r="N304" i="67"/>
  <c r="N305" i="67"/>
  <c r="N306" i="67"/>
  <c r="N307" i="67"/>
  <c r="N308" i="67"/>
  <c r="N309" i="67"/>
  <c r="N310" i="67"/>
  <c r="N311" i="67"/>
  <c r="N312" i="67"/>
  <c r="N313" i="67"/>
  <c r="N314" i="67"/>
  <c r="N315" i="67"/>
  <c r="N316" i="67"/>
  <c r="N317" i="67"/>
  <c r="N318" i="67"/>
  <c r="N319" i="67"/>
  <c r="N320" i="67"/>
  <c r="N321" i="67"/>
  <c r="N322" i="67"/>
  <c r="N323" i="67"/>
  <c r="N324" i="67"/>
  <c r="N325" i="67"/>
  <c r="N326" i="67"/>
  <c r="N327" i="67"/>
  <c r="N328" i="67"/>
  <c r="N329" i="67"/>
  <c r="N330" i="67"/>
  <c r="N331" i="67"/>
  <c r="N332" i="67"/>
  <c r="N333" i="67"/>
  <c r="N334" i="67"/>
  <c r="N335" i="67"/>
  <c r="N336" i="67"/>
  <c r="N337" i="67"/>
  <c r="N338" i="67"/>
  <c r="N339" i="67"/>
  <c r="N340" i="67"/>
  <c r="N341" i="67"/>
  <c r="N342" i="67"/>
  <c r="N343" i="67"/>
  <c r="N344" i="67"/>
  <c r="N345" i="67"/>
  <c r="N346" i="67"/>
  <c r="N347" i="67"/>
  <c r="N348" i="67"/>
  <c r="N349" i="67"/>
  <c r="N350" i="67"/>
  <c r="N351" i="67"/>
  <c r="N352" i="67"/>
  <c r="N353" i="67"/>
  <c r="N354" i="67"/>
  <c r="N355" i="67"/>
  <c r="N356" i="67"/>
  <c r="N357" i="67"/>
  <c r="N358" i="67"/>
  <c r="N359" i="67"/>
  <c r="N360" i="67"/>
  <c r="N361" i="67"/>
  <c r="N362" i="67"/>
  <c r="N363" i="67"/>
  <c r="N364" i="67"/>
  <c r="N365" i="67"/>
  <c r="N366" i="67"/>
  <c r="N367" i="67"/>
  <c r="N368" i="67"/>
  <c r="N369" i="67"/>
  <c r="N370" i="67"/>
  <c r="N371" i="67"/>
  <c r="N372" i="67"/>
  <c r="N373" i="67"/>
  <c r="N374" i="67"/>
  <c r="N375" i="67"/>
  <c r="N376" i="67"/>
  <c r="N377" i="67"/>
  <c r="N378" i="67"/>
  <c r="N379" i="67"/>
  <c r="N380" i="67"/>
  <c r="N381" i="67"/>
  <c r="N382" i="67"/>
  <c r="N383" i="67"/>
  <c r="N384" i="67"/>
  <c r="N385" i="67"/>
  <c r="N386" i="67"/>
  <c r="N387" i="67"/>
  <c r="N388" i="67"/>
  <c r="N389" i="67"/>
  <c r="N390" i="67"/>
  <c r="N391" i="67"/>
  <c r="N392" i="67"/>
  <c r="N393" i="67"/>
  <c r="N394" i="67"/>
  <c r="N395" i="67"/>
  <c r="N396" i="67"/>
  <c r="N397" i="67"/>
  <c r="N398" i="67"/>
  <c r="N399" i="67"/>
  <c r="N400" i="67"/>
  <c r="N401" i="67"/>
  <c r="N402" i="67"/>
  <c r="N403" i="67"/>
  <c r="N404" i="67"/>
  <c r="N405" i="67"/>
  <c r="N406" i="67"/>
  <c r="N407" i="67"/>
  <c r="N408" i="67"/>
  <c r="N409" i="67"/>
  <c r="N410" i="67"/>
  <c r="N411" i="67"/>
  <c r="N412" i="67"/>
  <c r="N413" i="67"/>
  <c r="N414" i="67"/>
  <c r="N415" i="67"/>
  <c r="N416" i="67"/>
  <c r="N417" i="67"/>
  <c r="N418" i="67"/>
  <c r="N419" i="67"/>
  <c r="N420" i="67"/>
  <c r="N421" i="67"/>
  <c r="N422" i="67"/>
  <c r="N423" i="67"/>
  <c r="N424" i="67"/>
  <c r="N425" i="67"/>
  <c r="N426" i="67"/>
  <c r="N427" i="67"/>
  <c r="N428" i="67"/>
  <c r="N429" i="67"/>
  <c r="N430" i="67"/>
  <c r="N431" i="67"/>
  <c r="N432" i="67"/>
  <c r="N433" i="67"/>
  <c r="N434" i="67"/>
  <c r="N435" i="67"/>
  <c r="N436" i="67"/>
  <c r="N437" i="67"/>
  <c r="N438" i="67"/>
  <c r="N439" i="67"/>
  <c r="N440" i="67"/>
  <c r="N441" i="67"/>
  <c r="N442" i="67"/>
  <c r="N443" i="67"/>
  <c r="N444" i="67"/>
  <c r="N445" i="67"/>
  <c r="N446" i="67"/>
  <c r="N447" i="67"/>
  <c r="N448" i="67"/>
  <c r="N449" i="67"/>
  <c r="N450" i="67"/>
  <c r="N451" i="67"/>
  <c r="N452" i="67"/>
  <c r="N453" i="67"/>
  <c r="N454" i="67"/>
  <c r="N455" i="67"/>
  <c r="N456" i="67"/>
  <c r="N457" i="67"/>
  <c r="N458" i="67"/>
  <c r="N459" i="67"/>
  <c r="N460" i="67"/>
  <c r="N461" i="67"/>
  <c r="N462" i="67"/>
  <c r="N463" i="67"/>
  <c r="N464" i="67"/>
  <c r="N465" i="67"/>
  <c r="N466" i="67"/>
  <c r="N467" i="67"/>
  <c r="N468" i="67"/>
  <c r="N469" i="67"/>
  <c r="N470" i="67"/>
  <c r="N471" i="67"/>
  <c r="N472" i="67"/>
  <c r="N473" i="67"/>
  <c r="N474" i="67"/>
  <c r="N475" i="67"/>
  <c r="N476" i="67"/>
  <c r="N477" i="67"/>
  <c r="N478" i="67"/>
  <c r="N479" i="67"/>
  <c r="N480" i="67"/>
  <c r="N481" i="67"/>
  <c r="N482" i="67"/>
  <c r="N483" i="67"/>
  <c r="N484" i="67"/>
  <c r="N485" i="67"/>
  <c r="N486" i="67"/>
  <c r="N487" i="67"/>
  <c r="N488" i="67"/>
  <c r="N489" i="67"/>
  <c r="N490" i="67"/>
  <c r="N491" i="67"/>
  <c r="N492" i="67"/>
  <c r="N493" i="67"/>
  <c r="N494" i="67"/>
  <c r="N495" i="67"/>
  <c r="N496" i="67"/>
  <c r="N497" i="67"/>
  <c r="N498" i="67"/>
  <c r="N499" i="67"/>
  <c r="N500" i="67"/>
  <c r="N501" i="67"/>
  <c r="N502" i="67"/>
  <c r="N503" i="67"/>
  <c r="N504" i="67"/>
  <c r="N505" i="67"/>
  <c r="N506" i="67"/>
  <c r="N507" i="67"/>
  <c r="N508" i="67"/>
  <c r="N509" i="67"/>
  <c r="N510" i="67"/>
  <c r="N511" i="67"/>
  <c r="N512" i="67"/>
  <c r="N513" i="67"/>
  <c r="N514" i="67"/>
  <c r="N515" i="67"/>
  <c r="N516" i="67"/>
  <c r="N517" i="67"/>
  <c r="N518" i="67"/>
  <c r="N519" i="67"/>
  <c r="N520" i="67"/>
  <c r="N521" i="67"/>
  <c r="N522" i="67"/>
  <c r="N523" i="67"/>
  <c r="N524" i="67"/>
  <c r="N525" i="67"/>
  <c r="N526" i="67"/>
  <c r="N527" i="67"/>
  <c r="N528" i="67"/>
  <c r="N529" i="67"/>
  <c r="N530" i="67"/>
  <c r="N531" i="67"/>
  <c r="N532" i="67"/>
  <c r="N533" i="67"/>
  <c r="N534" i="67"/>
  <c r="N535" i="67"/>
  <c r="N536" i="67"/>
  <c r="N537" i="67"/>
  <c r="N538" i="67"/>
  <c r="N17" i="67"/>
  <c r="B10" i="67"/>
  <c r="G7" i="67"/>
  <c r="AB10" i="73"/>
  <c r="O40" i="72"/>
  <c r="O41" i="72"/>
  <c r="O42" i="72"/>
  <c r="O43" i="72"/>
  <c r="O44" i="72"/>
  <c r="O45" i="72"/>
  <c r="O46" i="72"/>
  <c r="O47" i="72"/>
  <c r="O48" i="72"/>
  <c r="O49" i="72"/>
  <c r="O50" i="72"/>
  <c r="O51" i="72"/>
  <c r="AB10" i="75"/>
  <c r="P59" i="72"/>
  <c r="P55" i="70"/>
  <c r="AB10" i="70"/>
  <c r="P52" i="71"/>
  <c r="AB10" i="71"/>
  <c r="P6" i="67"/>
  <c r="O8" i="67"/>
  <c r="AC10" i="67"/>
  <c r="P55" i="79"/>
  <c r="O14" i="68"/>
  <c r="P12" i="68"/>
  <c r="N22" i="79"/>
  <c r="N20" i="72"/>
  <c r="N22" i="71"/>
  <c r="N20" i="70"/>
  <c r="N22" i="69"/>
  <c r="O17" i="68"/>
  <c r="O18" i="68"/>
  <c r="O19" i="68"/>
  <c r="O20" i="68"/>
  <c r="O21" i="68"/>
  <c r="O22" i="68"/>
  <c r="O23" i="68"/>
  <c r="O24" i="68"/>
  <c r="O25" i="68"/>
  <c r="O26" i="68"/>
  <c r="O27" i="68"/>
  <c r="O28" i="68"/>
  <c r="O29" i="68"/>
  <c r="O30" i="68"/>
  <c r="O31" i="68"/>
  <c r="O32" i="68"/>
  <c r="O33" i="68"/>
  <c r="O34" i="68"/>
  <c r="O35" i="68"/>
  <c r="O36" i="68"/>
  <c r="O37" i="68"/>
  <c r="O38" i="68"/>
  <c r="O39" i="68"/>
  <c r="O40" i="68"/>
  <c r="O41" i="68"/>
  <c r="O42" i="68"/>
  <c r="O43" i="68"/>
  <c r="O44" i="68"/>
  <c r="O45" i="68"/>
  <c r="O46" i="68"/>
  <c r="O47" i="68"/>
  <c r="O48" i="68"/>
  <c r="O49" i="68"/>
  <c r="O50" i="68"/>
  <c r="O51" i="68"/>
  <c r="O52" i="68"/>
  <c r="O53" i="68"/>
  <c r="O54" i="68"/>
  <c r="O55" i="68"/>
  <c r="O56" i="68"/>
  <c r="N18" i="68"/>
  <c r="N18" i="67"/>
  <c r="O17" i="67"/>
  <c r="O18" i="67"/>
  <c r="O19" i="67"/>
  <c r="O20" i="67"/>
  <c r="O21" i="67"/>
  <c r="O22" i="67"/>
  <c r="O23" i="67"/>
  <c r="O24" i="67"/>
  <c r="O25" i="67"/>
  <c r="O26" i="67"/>
  <c r="O27" i="67"/>
  <c r="O28" i="67"/>
  <c r="O29" i="67"/>
  <c r="O30" i="67"/>
  <c r="O31" i="67"/>
  <c r="O32" i="67"/>
  <c r="O33" i="67"/>
  <c r="O34" i="67"/>
  <c r="O35" i="67"/>
  <c r="O36" i="67"/>
  <c r="O37" i="67"/>
  <c r="O38" i="67"/>
  <c r="O39" i="67"/>
  <c r="O40" i="67"/>
  <c r="O41" i="67"/>
  <c r="O42" i="67"/>
  <c r="O43" i="67"/>
  <c r="O44" i="67"/>
  <c r="O45" i="67"/>
  <c r="O46" i="67"/>
  <c r="O47" i="67"/>
  <c r="O48" i="67"/>
  <c r="O49" i="67"/>
  <c r="O50" i="67"/>
  <c r="O51" i="67"/>
  <c r="O52" i="67"/>
  <c r="O53" i="67"/>
  <c r="O54" i="67"/>
  <c r="O55" i="67"/>
  <c r="O56" i="67"/>
  <c r="O57" i="67"/>
  <c r="O58" i="67"/>
  <c r="O59" i="67"/>
  <c r="O60" i="67"/>
  <c r="O14" i="67"/>
  <c r="P12" i="67"/>
  <c r="AB10" i="67"/>
  <c r="N23" i="79"/>
  <c r="N21" i="72"/>
  <c r="N23" i="71"/>
  <c r="N21" i="70"/>
  <c r="N23" i="69"/>
  <c r="N19" i="68"/>
  <c r="N19" i="67"/>
  <c r="N24" i="79"/>
  <c r="N22" i="72"/>
  <c r="N24" i="71"/>
  <c r="N22" i="70"/>
  <c r="N24" i="69"/>
  <c r="P64" i="68"/>
  <c r="N20" i="68"/>
  <c r="P68" i="67"/>
  <c r="N20" i="67"/>
  <c r="A31" i="63"/>
  <c r="AW232" i="63"/>
  <c r="AV232" i="63"/>
  <c r="AV234" i="63"/>
  <c r="BT56" i="34"/>
  <c r="BB12" i="34"/>
  <c r="BB18" i="34"/>
  <c r="BB27" i="34"/>
  <c r="BB42" i="34"/>
  <c r="BW56" i="34"/>
  <c r="BI56" i="34"/>
  <c r="BV56" i="34"/>
  <c r="BH56" i="34"/>
  <c r="BU56" i="34"/>
  <c r="BG56" i="34"/>
  <c r="BW54" i="34"/>
  <c r="BI54" i="34"/>
  <c r="BV54" i="34"/>
  <c r="BH54" i="34"/>
  <c r="BU54" i="34"/>
  <c r="BG54" i="34"/>
  <c r="BT54" i="34"/>
  <c r="BF54" i="34"/>
  <c r="BW52" i="34"/>
  <c r="BV52" i="34"/>
  <c r="BH52" i="34"/>
  <c r="BU52" i="34"/>
  <c r="BG52" i="34"/>
  <c r="BT52" i="34"/>
  <c r="BW23" i="34"/>
  <c r="BI23" i="34"/>
  <c r="BV23" i="34"/>
  <c r="BH23" i="34"/>
  <c r="BU23" i="34"/>
  <c r="BG23" i="34"/>
  <c r="BT23" i="34"/>
  <c r="BW22" i="34"/>
  <c r="BI22" i="34"/>
  <c r="BV22" i="34"/>
  <c r="BH22" i="34"/>
  <c r="BU22" i="34"/>
  <c r="BG22" i="34"/>
  <c r="BT22" i="34"/>
  <c r="BF22" i="34"/>
  <c r="BW21" i="34"/>
  <c r="BI21" i="34"/>
  <c r="BV21" i="34"/>
  <c r="BH21" i="34"/>
  <c r="BU21" i="34"/>
  <c r="BG21" i="34"/>
  <c r="BT21" i="34"/>
  <c r="BW20" i="34"/>
  <c r="BI20" i="34"/>
  <c r="BV20" i="34"/>
  <c r="BH20" i="34"/>
  <c r="BU20" i="34"/>
  <c r="BT20" i="34"/>
  <c r="BW16" i="34"/>
  <c r="BI16" i="34"/>
  <c r="BV16" i="34"/>
  <c r="BH16" i="34"/>
  <c r="BU16" i="34"/>
  <c r="BG16" i="34"/>
  <c r="BT16" i="34"/>
  <c r="BF16" i="34"/>
  <c r="BW15" i="34"/>
  <c r="BI15" i="34"/>
  <c r="BV15" i="34"/>
  <c r="BU15" i="34"/>
  <c r="BT15" i="34"/>
  <c r="BW50" i="34"/>
  <c r="BV50" i="34"/>
  <c r="BH50" i="34"/>
  <c r="BU50" i="34"/>
  <c r="BG50" i="34"/>
  <c r="BT50" i="34"/>
  <c r="BW48" i="34"/>
  <c r="BI48" i="34"/>
  <c r="BV48" i="34"/>
  <c r="BH48" i="34"/>
  <c r="BU48" i="34"/>
  <c r="BT48" i="34"/>
  <c r="BW14" i="34"/>
  <c r="BI14" i="34"/>
  <c r="BV14" i="34"/>
  <c r="BH14" i="34"/>
  <c r="BU14" i="34"/>
  <c r="BG14" i="34"/>
  <c r="BT14" i="34"/>
  <c r="BF14" i="34"/>
  <c r="BW10" i="34"/>
  <c r="BI10" i="34"/>
  <c r="BV10" i="34"/>
  <c r="BH10" i="34"/>
  <c r="BU10" i="34"/>
  <c r="BG10" i="34"/>
  <c r="BT10" i="34"/>
  <c r="BW9" i="34"/>
  <c r="BI9" i="34"/>
  <c r="BV9" i="34"/>
  <c r="BH9" i="34"/>
  <c r="BU9" i="34"/>
  <c r="BG9" i="34"/>
  <c r="BT9" i="34"/>
  <c r="BF9" i="34"/>
  <c r="BU8" i="34"/>
  <c r="BG8" i="34"/>
  <c r="BV8" i="34"/>
  <c r="BH8" i="34"/>
  <c r="BW8" i="34"/>
  <c r="BI8" i="34"/>
  <c r="E56" i="42"/>
  <c r="M56" i="42"/>
  <c r="AH56" i="34"/>
  <c r="BQ56" i="34"/>
  <c r="CE56" i="34"/>
  <c r="CS56" i="34"/>
  <c r="BF52" i="34"/>
  <c r="BF21" i="34"/>
  <c r="BF10" i="34"/>
  <c r="BI52" i="34"/>
  <c r="BG20" i="34"/>
  <c r="BT8" i="34"/>
  <c r="BF8" i="34"/>
  <c r="CE16" i="34"/>
  <c r="CD46" i="34"/>
  <c r="CC46" i="34"/>
  <c r="CB46" i="34"/>
  <c r="CA46" i="34"/>
  <c r="CE14" i="34"/>
  <c r="CB12" i="34"/>
  <c r="CE10" i="34"/>
  <c r="CD12" i="34"/>
  <c r="CB18" i="34"/>
  <c r="CC18" i="34"/>
  <c r="CD18" i="34"/>
  <c r="CB27" i="34"/>
  <c r="CC27" i="34"/>
  <c r="CD27" i="34"/>
  <c r="CE48" i="34"/>
  <c r="CE50" i="34"/>
  <c r="CE15" i="34"/>
  <c r="CS54" i="34"/>
  <c r="CS52" i="34"/>
  <c r="CS46" i="34"/>
  <c r="CS23" i="34"/>
  <c r="CS22" i="34"/>
  <c r="CS21" i="34"/>
  <c r="CS20" i="34"/>
  <c r="CS17" i="34"/>
  <c r="CS16" i="34"/>
  <c r="CS15" i="34"/>
  <c r="CS50" i="34"/>
  <c r="CS48" i="34"/>
  <c r="CS14" i="34"/>
  <c r="CS10" i="34"/>
  <c r="CS9" i="34"/>
  <c r="CS8" i="34"/>
  <c r="CL54" i="34"/>
  <c r="CL52" i="34"/>
  <c r="CL46" i="34"/>
  <c r="CL23" i="34"/>
  <c r="CL22" i="34"/>
  <c r="CL21" i="34"/>
  <c r="CL20" i="34"/>
  <c r="CL17" i="34"/>
  <c r="CL16" i="34"/>
  <c r="CL15" i="34"/>
  <c r="CL50" i="34"/>
  <c r="CL48" i="34"/>
  <c r="CL14" i="34"/>
  <c r="CL10" i="34"/>
  <c r="CL9" i="34"/>
  <c r="CL8" i="34"/>
  <c r="CE54" i="34"/>
  <c r="CE52" i="34"/>
  <c r="CE23" i="34"/>
  <c r="CE22" i="34"/>
  <c r="CE21" i="34"/>
  <c r="CE20" i="34"/>
  <c r="CE8" i="34"/>
  <c r="BX17" i="34"/>
  <c r="BQ54" i="34"/>
  <c r="BQ52" i="34"/>
  <c r="BQ23" i="34"/>
  <c r="BQ22" i="34"/>
  <c r="BQ21" i="34"/>
  <c r="BQ20" i="34"/>
  <c r="BQ17" i="34"/>
  <c r="BQ16" i="34"/>
  <c r="BQ14" i="34"/>
  <c r="BQ10" i="34"/>
  <c r="BQ9" i="34"/>
  <c r="BQ8" i="34"/>
  <c r="CB44" i="34"/>
  <c r="CS58" i="34"/>
  <c r="BT46" i="34"/>
  <c r="BT58" i="34"/>
  <c r="CA58" i="34"/>
  <c r="BU46" i="34"/>
  <c r="BU58" i="34"/>
  <c r="CB58" i="34"/>
  <c r="CB61" i="34"/>
  <c r="BV46" i="34"/>
  <c r="BV58" i="34"/>
  <c r="CC58" i="34"/>
  <c r="BW46" i="34"/>
  <c r="BW58" i="34"/>
  <c r="CD58" i="34"/>
  <c r="Y58" i="34"/>
  <c r="N25" i="79"/>
  <c r="N23" i="72"/>
  <c r="N25" i="71"/>
  <c r="N23" i="70"/>
  <c r="N25" i="69"/>
  <c r="N21" i="68"/>
  <c r="N21" i="67"/>
  <c r="BX9" i="34"/>
  <c r="BX10" i="34"/>
  <c r="BX14" i="34"/>
  <c r="BX48" i="34"/>
  <c r="BF50" i="34"/>
  <c r="BX15" i="34"/>
  <c r="BX16" i="34"/>
  <c r="BX20" i="34"/>
  <c r="BX21" i="34"/>
  <c r="BX22" i="34"/>
  <c r="BX23" i="34"/>
  <c r="BX52" i="34"/>
  <c r="BX54" i="34"/>
  <c r="CL56" i="34"/>
  <c r="CL58" i="34"/>
  <c r="BX56" i="34"/>
  <c r="AO24" i="34"/>
  <c r="AO25" i="34"/>
  <c r="BX50" i="34"/>
  <c r="BI50" i="34"/>
  <c r="BH15" i="34"/>
  <c r="CE27" i="34"/>
  <c r="BG48" i="34"/>
  <c r="BJ54" i="34"/>
  <c r="BF56" i="34"/>
  <c r="BQ50" i="34"/>
  <c r="BQ27" i="34"/>
  <c r="CL27" i="34"/>
  <c r="CL18" i="34"/>
  <c r="CE46" i="34"/>
  <c r="CE58" i="34"/>
  <c r="BQ48" i="34"/>
  <c r="BJ52" i="34"/>
  <c r="CL12" i="34"/>
  <c r="BX8" i="34"/>
  <c r="BG15" i="34"/>
  <c r="BJ14" i="34"/>
  <c r="BJ16" i="34"/>
  <c r="BJ21" i="34"/>
  <c r="BJ22" i="34"/>
  <c r="BT27" i="34"/>
  <c r="BG46" i="34"/>
  <c r="BF23" i="34"/>
  <c r="BF20" i="34"/>
  <c r="BF15" i="34"/>
  <c r="BF48" i="34"/>
  <c r="BJ8" i="34"/>
  <c r="BJ9" i="34"/>
  <c r="BQ46" i="34"/>
  <c r="BQ15" i="34"/>
  <c r="BJ10" i="34"/>
  <c r="BQ12" i="34"/>
  <c r="CD44" i="34"/>
  <c r="CE18" i="34"/>
  <c r="CE9" i="34"/>
  <c r="CE12" i="34"/>
  <c r="CC12" i="34"/>
  <c r="CC44" i="34"/>
  <c r="CS27" i="34"/>
  <c r="CS18" i="34"/>
  <c r="CS12" i="34"/>
  <c r="BG58" i="34"/>
  <c r="BF46" i="34"/>
  <c r="BF58" i="34"/>
  <c r="BH46" i="34"/>
  <c r="BH58" i="34"/>
  <c r="CC61" i="34"/>
  <c r="CD61" i="34"/>
  <c r="BQ58" i="34"/>
  <c r="BX46" i="34"/>
  <c r="BX58" i="34"/>
  <c r="BI46" i="34"/>
  <c r="BI58" i="34"/>
  <c r="BX18" i="34"/>
  <c r="BX27" i="34"/>
  <c r="CL44" i="34"/>
  <c r="N26" i="79"/>
  <c r="N24" i="72"/>
  <c r="N26" i="71"/>
  <c r="N24" i="70"/>
  <c r="N26" i="69"/>
  <c r="N22" i="68"/>
  <c r="N22" i="67"/>
  <c r="BQ18" i="34"/>
  <c r="BQ44" i="34"/>
  <c r="BQ61" i="34"/>
  <c r="BJ20" i="34"/>
  <c r="BJ23" i="34"/>
  <c r="BJ15" i="34"/>
  <c r="BJ50" i="34"/>
  <c r="BJ48" i="34"/>
  <c r="BJ56" i="34"/>
  <c r="BJ12" i="34"/>
  <c r="BX12" i="34"/>
  <c r="CL61" i="34"/>
  <c r="CS44" i="34"/>
  <c r="CS61" i="34"/>
  <c r="CE44" i="34"/>
  <c r="CE61" i="34"/>
  <c r="BX44" i="34"/>
  <c r="BJ46" i="34"/>
  <c r="BJ58" i="34"/>
  <c r="N27" i="79"/>
  <c r="N25" i="72"/>
  <c r="N27" i="71"/>
  <c r="N25" i="70"/>
  <c r="N27" i="69"/>
  <c r="BJ18" i="34"/>
  <c r="N23" i="68"/>
  <c r="N23" i="67"/>
  <c r="BX61" i="34"/>
  <c r="BJ27" i="34"/>
  <c r="BJ44" i="34"/>
  <c r="N28" i="79"/>
  <c r="N26" i="72"/>
  <c r="N28" i="71"/>
  <c r="N26" i="70"/>
  <c r="N28" i="69"/>
  <c r="BJ61" i="34"/>
  <c r="N24" i="68"/>
  <c r="N24" i="67"/>
  <c r="N29" i="79"/>
  <c r="N27" i="72"/>
  <c r="N29" i="71"/>
  <c r="N27" i="70"/>
  <c r="N29" i="69"/>
  <c r="N25" i="68"/>
  <c r="N25" i="67"/>
  <c r="N30" i="79"/>
  <c r="N28" i="72"/>
  <c r="N30" i="71"/>
  <c r="N28" i="70"/>
  <c r="N30" i="69"/>
  <c r="N26" i="68"/>
  <c r="N26" i="67"/>
  <c r="CR27" i="34"/>
  <c r="CQ27" i="34"/>
  <c r="CP27" i="34"/>
  <c r="CO27" i="34"/>
  <c r="CK27" i="34"/>
  <c r="CJ27" i="34"/>
  <c r="CI27" i="34"/>
  <c r="CH27" i="34"/>
  <c r="CA27" i="34"/>
  <c r="BW27" i="34"/>
  <c r="BV27" i="34"/>
  <c r="BU27" i="34"/>
  <c r="BP27" i="34"/>
  <c r="BO27" i="34"/>
  <c r="BN27" i="34"/>
  <c r="BM27" i="34"/>
  <c r="CR18" i="34"/>
  <c r="CQ18" i="34"/>
  <c r="CP18" i="34"/>
  <c r="CO18" i="34"/>
  <c r="CK18" i="34"/>
  <c r="CJ18" i="34"/>
  <c r="CI18" i="34"/>
  <c r="CH18" i="34"/>
  <c r="CA18" i="34"/>
  <c r="BW18" i="34"/>
  <c r="BV18" i="34"/>
  <c r="BU18" i="34"/>
  <c r="BT18" i="34"/>
  <c r="BP18" i="34"/>
  <c r="BO18" i="34"/>
  <c r="BN18" i="34"/>
  <c r="BM18" i="34"/>
  <c r="CR12" i="34"/>
  <c r="CQ12" i="34"/>
  <c r="CP12" i="34"/>
  <c r="CO12" i="34"/>
  <c r="CA12" i="34"/>
  <c r="BW12" i="34"/>
  <c r="BW44" i="34"/>
  <c r="BW61" i="34"/>
  <c r="BV12" i="34"/>
  <c r="BV44" i="34"/>
  <c r="BV61" i="34"/>
  <c r="BU12" i="34"/>
  <c r="BT12" i="34"/>
  <c r="BP12" i="34"/>
  <c r="BO12" i="34"/>
  <c r="BN12" i="34"/>
  <c r="BM12" i="34"/>
  <c r="CK12" i="34"/>
  <c r="CJ12" i="34"/>
  <c r="CI12" i="34"/>
  <c r="CH12" i="34"/>
  <c r="BT44" i="34"/>
  <c r="N31" i="79"/>
  <c r="N29" i="72"/>
  <c r="N31" i="71"/>
  <c r="N29" i="70"/>
  <c r="N31" i="69"/>
  <c r="N27" i="68"/>
  <c r="N27" i="67"/>
  <c r="BU44" i="34"/>
  <c r="BU61" i="34"/>
  <c r="BI27" i="34"/>
  <c r="BH27" i="34"/>
  <c r="BG27" i="34"/>
  <c r="BF27" i="34"/>
  <c r="BI18" i="34"/>
  <c r="BH18" i="34"/>
  <c r="BG18" i="34"/>
  <c r="BF18" i="34"/>
  <c r="BI12" i="34"/>
  <c r="BI44" i="34"/>
  <c r="BH12" i="34"/>
  <c r="BG12" i="34"/>
  <c r="BF12" i="34"/>
  <c r="AA25" i="34"/>
  <c r="AK8" i="34"/>
  <c r="AN54" i="34"/>
  <c r="S54" i="34" s="1"/>
  <c r="L54" i="34" s="1"/>
  <c r="AN52" i="34"/>
  <c r="S52" i="34" s="1"/>
  <c r="L52" i="34" s="1"/>
  <c r="AM52" i="34"/>
  <c r="R52" i="34" s="1"/>
  <c r="K52" i="34" s="1"/>
  <c r="AN40" i="34"/>
  <c r="S40" i="34" s="1"/>
  <c r="E40" i="34" s="1"/>
  <c r="AK38" i="34"/>
  <c r="P38" i="34" s="1"/>
  <c r="B38" i="34" s="1"/>
  <c r="AK37" i="34"/>
  <c r="P37" i="34" s="1"/>
  <c r="B37" i="34" s="1"/>
  <c r="AM36" i="34"/>
  <c r="R36" i="34" s="1"/>
  <c r="D36" i="34" s="1"/>
  <c r="AN33" i="34"/>
  <c r="S33" i="34" s="1"/>
  <c r="E33" i="34" s="1"/>
  <c r="T16" i="72" s="1"/>
  <c r="AK30" i="34"/>
  <c r="P30" i="34" s="1"/>
  <c r="B30" i="34" s="1"/>
  <c r="Q16" i="69" s="1"/>
  <c r="AN23" i="34"/>
  <c r="S23" i="34" s="1"/>
  <c r="L23" i="34" s="1"/>
  <c r="AN22" i="34"/>
  <c r="S22" i="34" s="1"/>
  <c r="AM22" i="34"/>
  <c r="R22" i="34" s="1"/>
  <c r="AN17" i="34"/>
  <c r="S17" i="34" s="1"/>
  <c r="E17" i="34" s="1"/>
  <c r="T16" i="67" s="1"/>
  <c r="AL17" i="34"/>
  <c r="Q17" i="34" s="1"/>
  <c r="C17" i="34" s="1"/>
  <c r="R16" i="67" s="1"/>
  <c r="AN16" i="34"/>
  <c r="S16" i="34" s="1"/>
  <c r="E16" i="34" s="1"/>
  <c r="T16" i="6" s="1"/>
  <c r="AM16" i="34"/>
  <c r="R16" i="34" s="1"/>
  <c r="D16" i="34" s="1"/>
  <c r="S16" i="6" s="1"/>
  <c r="AN48" i="34"/>
  <c r="S48" i="34" s="1"/>
  <c r="AN14" i="34"/>
  <c r="S14" i="34" s="1"/>
  <c r="AM14" i="34"/>
  <c r="AK14" i="34"/>
  <c r="AK9" i="34"/>
  <c r="P9" i="34" s="1"/>
  <c r="AM9" i="34"/>
  <c r="R9" i="34" s="1"/>
  <c r="AK10" i="34"/>
  <c r="AN10" i="34"/>
  <c r="AK11" i="34"/>
  <c r="AN11" i="34"/>
  <c r="S11" i="34" s="1"/>
  <c r="E11" i="34" s="1"/>
  <c r="T16" i="49" s="1"/>
  <c r="AN8" i="34"/>
  <c r="F28" i="59"/>
  <c r="E28" i="59"/>
  <c r="D28" i="59"/>
  <c r="C28" i="59"/>
  <c r="F19" i="59"/>
  <c r="E19" i="59"/>
  <c r="D19" i="59"/>
  <c r="D45" i="59" s="1"/>
  <c r="D62" i="59" s="1"/>
  <c r="I41" i="33"/>
  <c r="I40" i="33"/>
  <c r="I38" i="33"/>
  <c r="I34" i="33"/>
  <c r="I32" i="33"/>
  <c r="I17" i="33"/>
  <c r="C19" i="59"/>
  <c r="C12" i="59"/>
  <c r="G55" i="59"/>
  <c r="I54" i="33" s="1"/>
  <c r="K54" i="33" s="1"/>
  <c r="G53" i="59"/>
  <c r="I52" i="33" s="1"/>
  <c r="K52" i="33" s="1"/>
  <c r="G47" i="59"/>
  <c r="I46" i="33" s="1"/>
  <c r="G26" i="59"/>
  <c r="G25" i="59"/>
  <c r="G24" i="59"/>
  <c r="I23" i="33" s="1"/>
  <c r="G23" i="59"/>
  <c r="I22" i="33" s="1"/>
  <c r="G22" i="59"/>
  <c r="I21" i="33" s="1"/>
  <c r="G21" i="59"/>
  <c r="I20" i="33" s="1"/>
  <c r="G17" i="59"/>
  <c r="I16" i="33" s="1"/>
  <c r="G16" i="59"/>
  <c r="I15" i="33" s="1"/>
  <c r="G51" i="59"/>
  <c r="I50" i="33" s="1"/>
  <c r="G49" i="59"/>
  <c r="I48" i="33" s="1"/>
  <c r="G14" i="59"/>
  <c r="I14" i="33" s="1"/>
  <c r="G9" i="59"/>
  <c r="G10" i="59"/>
  <c r="I10" i="33" s="1"/>
  <c r="G11" i="59"/>
  <c r="I11" i="33" s="1"/>
  <c r="G8" i="59"/>
  <c r="I8" i="33" s="1"/>
  <c r="M17" i="45"/>
  <c r="L42" i="34"/>
  <c r="K42" i="34"/>
  <c r="J42" i="34"/>
  <c r="I42" i="34"/>
  <c r="M41" i="34"/>
  <c r="M40" i="34"/>
  <c r="M39" i="34"/>
  <c r="M38" i="34"/>
  <c r="M37" i="34"/>
  <c r="M36" i="34"/>
  <c r="M35" i="34"/>
  <c r="M34" i="34"/>
  <c r="M33" i="34"/>
  <c r="M32" i="34"/>
  <c r="M31" i="34"/>
  <c r="M30" i="34"/>
  <c r="M21" i="34"/>
  <c r="M20" i="34"/>
  <c r="L18" i="34"/>
  <c r="K18" i="34"/>
  <c r="J18" i="34"/>
  <c r="I18" i="34"/>
  <c r="M17" i="34"/>
  <c r="M16" i="34"/>
  <c r="M15" i="34"/>
  <c r="M14" i="34"/>
  <c r="M11" i="34"/>
  <c r="Y42" i="34"/>
  <c r="AA24" i="34"/>
  <c r="Z18" i="34"/>
  <c r="AH54" i="34"/>
  <c r="AH52" i="34"/>
  <c r="AH46" i="34"/>
  <c r="AG42" i="34"/>
  <c r="AF42" i="34"/>
  <c r="AE42" i="34"/>
  <c r="AD42" i="34"/>
  <c r="AH41" i="34"/>
  <c r="AH40" i="34"/>
  <c r="AH39" i="34"/>
  <c r="AH38" i="34"/>
  <c r="AH37" i="34"/>
  <c r="AH36" i="34"/>
  <c r="AH35" i="34"/>
  <c r="AH34" i="34"/>
  <c r="AH33" i="34"/>
  <c r="AH32" i="34"/>
  <c r="AH31" i="34"/>
  <c r="AH30" i="34"/>
  <c r="AG27" i="34"/>
  <c r="AF27" i="34"/>
  <c r="AE27" i="34"/>
  <c r="AD27" i="34"/>
  <c r="AH26" i="34"/>
  <c r="AH25" i="34"/>
  <c r="AH24" i="34"/>
  <c r="AH23" i="34"/>
  <c r="AH22" i="34"/>
  <c r="AH21" i="34"/>
  <c r="AH20" i="34"/>
  <c r="AG18" i="34"/>
  <c r="AF18" i="34"/>
  <c r="AE18" i="34"/>
  <c r="AD18" i="34"/>
  <c r="AH17" i="34"/>
  <c r="AH16" i="34"/>
  <c r="AH15" i="34"/>
  <c r="AH50" i="34"/>
  <c r="AH48" i="34"/>
  <c r="AH14" i="34"/>
  <c r="AG12" i="34"/>
  <c r="AF12" i="34"/>
  <c r="AE12" i="34"/>
  <c r="AD12" i="34"/>
  <c r="AH11" i="34"/>
  <c r="AH10" i="34"/>
  <c r="AH9" i="34"/>
  <c r="AH8" i="34"/>
  <c r="BC54" i="34"/>
  <c r="BC52" i="34"/>
  <c r="BC46" i="34"/>
  <c r="BA42" i="34"/>
  <c r="AZ42" i="34"/>
  <c r="AY42" i="34"/>
  <c r="BC41" i="34"/>
  <c r="BC40" i="34"/>
  <c r="BC39" i="34"/>
  <c r="BC38" i="34"/>
  <c r="BC37" i="34"/>
  <c r="BC36" i="34"/>
  <c r="BC35" i="34"/>
  <c r="BC34" i="34"/>
  <c r="BC33" i="34"/>
  <c r="BC32" i="34"/>
  <c r="BC31" i="34"/>
  <c r="BC30" i="34"/>
  <c r="BA27" i="34"/>
  <c r="AZ27" i="34"/>
  <c r="AY27" i="34"/>
  <c r="BC26" i="34"/>
  <c r="BC25" i="34"/>
  <c r="BC24" i="34"/>
  <c r="BC23" i="34"/>
  <c r="BC22" i="34"/>
  <c r="BC21" i="34"/>
  <c r="BC20" i="34"/>
  <c r="BA18" i="34"/>
  <c r="AZ18" i="34"/>
  <c r="AY18" i="34"/>
  <c r="BC17" i="34"/>
  <c r="BC16" i="34"/>
  <c r="BC15" i="34"/>
  <c r="BC50" i="34"/>
  <c r="BC48" i="34"/>
  <c r="BC14" i="34"/>
  <c r="BA12" i="34"/>
  <c r="AZ12" i="34"/>
  <c r="AY12" i="34"/>
  <c r="BC11" i="34"/>
  <c r="BC10" i="34"/>
  <c r="BC9" i="34"/>
  <c r="BC8" i="34"/>
  <c r="BM44" i="34"/>
  <c r="CQ44" i="34"/>
  <c r="CK44" i="34"/>
  <c r="CJ44" i="34"/>
  <c r="CA44" i="34"/>
  <c r="BO44" i="34"/>
  <c r="CH44" i="34"/>
  <c r="AH58" i="34"/>
  <c r="AH61" i="34" s="1"/>
  <c r="AM35" i="34"/>
  <c r="R35" i="34" s="1"/>
  <c r="D35" i="34" s="1"/>
  <c r="AM40" i="34"/>
  <c r="AN32" i="34"/>
  <c r="S32" i="34" s="1"/>
  <c r="E32" i="34" s="1"/>
  <c r="T16" i="71" s="1"/>
  <c r="AN34" i="34"/>
  <c r="S34" i="34" s="1"/>
  <c r="AN41" i="34"/>
  <c r="AT27" i="34"/>
  <c r="AK40" i="34"/>
  <c r="P40" i="34" s="1"/>
  <c r="B40" i="34" s="1"/>
  <c r="N32" i="79"/>
  <c r="N30" i="72"/>
  <c r="N32" i="71"/>
  <c r="N30" i="70"/>
  <c r="N32" i="69"/>
  <c r="N28" i="68"/>
  <c r="N28" i="67"/>
  <c r="AG44" i="34"/>
  <c r="AG61" i="34"/>
  <c r="BF44" i="34"/>
  <c r="BF61" i="34"/>
  <c r="BH44" i="34"/>
  <c r="BH61" i="34"/>
  <c r="CQ61" i="34"/>
  <c r="BO61" i="34"/>
  <c r="BM61" i="34"/>
  <c r="BT61" i="34"/>
  <c r="CJ61" i="34"/>
  <c r="CK61" i="34"/>
  <c r="CA61" i="34"/>
  <c r="CH61" i="34"/>
  <c r="BI61" i="34"/>
  <c r="Z27" i="34"/>
  <c r="Z42" i="34"/>
  <c r="BB44" i="34"/>
  <c r="BG44" i="34"/>
  <c r="BG61" i="34"/>
  <c r="P33" i="34"/>
  <c r="B33" i="34" s="1"/>
  <c r="P26" i="34"/>
  <c r="P17" i="34"/>
  <c r="B17" i="34" s="1"/>
  <c r="M18" i="34"/>
  <c r="M42" i="34"/>
  <c r="AZ44" i="34"/>
  <c r="AD44" i="34"/>
  <c r="AD61" i="34"/>
  <c r="CO44" i="34"/>
  <c r="CO61" i="34"/>
  <c r="BP44" i="34"/>
  <c r="BP61" i="34"/>
  <c r="CR44" i="34"/>
  <c r="CR61" i="34"/>
  <c r="BA44" i="34"/>
  <c r="BC27" i="34"/>
  <c r="AE44" i="34"/>
  <c r="AE61" i="34"/>
  <c r="CI44" i="34"/>
  <c r="CI61" i="34"/>
  <c r="AH12" i="34"/>
  <c r="AH18" i="34"/>
  <c r="BC12" i="34"/>
  <c r="AY44" i="34"/>
  <c r="BC18" i="34"/>
  <c r="AH42" i="34"/>
  <c r="BC42" i="34"/>
  <c r="AF44" i="34"/>
  <c r="AF61" i="34"/>
  <c r="AH27" i="34"/>
  <c r="CP44" i="34"/>
  <c r="CP61" i="34"/>
  <c r="BN44" i="34"/>
  <c r="BN61" i="34"/>
  <c r="N33" i="79"/>
  <c r="N31" i="72"/>
  <c r="N33" i="71"/>
  <c r="N31" i="70"/>
  <c r="N33" i="69"/>
  <c r="N29" i="68"/>
  <c r="N29" i="67"/>
  <c r="AH44" i="34"/>
  <c r="BC44" i="34"/>
  <c r="N34" i="79"/>
  <c r="N32" i="72"/>
  <c r="N34" i="71"/>
  <c r="N32" i="70"/>
  <c r="N34" i="69"/>
  <c r="N30" i="68"/>
  <c r="N30" i="67"/>
  <c r="N35" i="79"/>
  <c r="N33" i="72"/>
  <c r="N35" i="71"/>
  <c r="N33" i="70"/>
  <c r="N35" i="69"/>
  <c r="N31" i="68"/>
  <c r="N31" i="67"/>
  <c r="E41" i="42"/>
  <c r="E40" i="42"/>
  <c r="E39" i="42"/>
  <c r="E38" i="42"/>
  <c r="E37" i="42"/>
  <c r="E13" i="76" s="1"/>
  <c r="E36" i="42"/>
  <c r="E13" i="75" s="1"/>
  <c r="E35" i="42"/>
  <c r="E34" i="42"/>
  <c r="E33" i="42"/>
  <c r="E32" i="42"/>
  <c r="E31" i="42"/>
  <c r="E30" i="42"/>
  <c r="E13" i="69" s="1"/>
  <c r="N36" i="79"/>
  <c r="N34" i="72"/>
  <c r="N36" i="71"/>
  <c r="N34" i="70"/>
  <c r="N36" i="69"/>
  <c r="N32" i="68"/>
  <c r="N32" i="67"/>
  <c r="P13" i="2"/>
  <c r="F12" i="71"/>
  <c r="J13" i="2"/>
  <c r="I11" i="2"/>
  <c r="M10" i="2"/>
  <c r="B10" i="4"/>
  <c r="B10" i="49"/>
  <c r="B10" i="5"/>
  <c r="B10" i="8"/>
  <c r="B10" i="9"/>
  <c r="B10" i="11"/>
  <c r="B10" i="12"/>
  <c r="B10" i="6"/>
  <c r="B10" i="28"/>
  <c r="B10" i="29"/>
  <c r="B10" i="30"/>
  <c r="B10" i="31"/>
  <c r="B10" i="50"/>
  <c r="B10" i="51"/>
  <c r="B10" i="1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H41" i="2"/>
  <c r="C40" i="54"/>
  <c r="B40" i="54"/>
  <c r="E40" i="54"/>
  <c r="F12" i="73"/>
  <c r="N37" i="79"/>
  <c r="N35" i="72"/>
  <c r="N37" i="71"/>
  <c r="N35" i="70"/>
  <c r="N37" i="69"/>
  <c r="N33" i="68"/>
  <c r="N33" i="67"/>
  <c r="M37" i="42"/>
  <c r="M32" i="42"/>
  <c r="M30" i="42"/>
  <c r="S42" i="42"/>
  <c r="L42" i="42"/>
  <c r="S27" i="42"/>
  <c r="S18" i="42"/>
  <c r="E17" i="42"/>
  <c r="E13" i="67" s="1"/>
  <c r="E26" i="42"/>
  <c r="E13" i="68" s="1"/>
  <c r="M26" i="42"/>
  <c r="N38" i="79"/>
  <c r="N36" i="72"/>
  <c r="N38" i="71"/>
  <c r="N36" i="70"/>
  <c r="N38" i="69"/>
  <c r="N34" i="68"/>
  <c r="N34" i="67"/>
  <c r="N39" i="79"/>
  <c r="N40" i="79"/>
  <c r="N37" i="72"/>
  <c r="N39" i="71"/>
  <c r="N37" i="70"/>
  <c r="N39" i="69"/>
  <c r="N35" i="68"/>
  <c r="N35" i="67"/>
  <c r="N41" i="79"/>
  <c r="N38" i="72"/>
  <c r="N40" i="71"/>
  <c r="N38" i="70"/>
  <c r="N40" i="69"/>
  <c r="N36" i="68"/>
  <c r="N36" i="67"/>
  <c r="J41" i="55"/>
  <c r="D53" i="55"/>
  <c r="N42" i="79"/>
  <c r="T40" i="69"/>
  <c r="N39" i="72"/>
  <c r="N40" i="72"/>
  <c r="N41" i="71"/>
  <c r="N39" i="70"/>
  <c r="N40" i="70"/>
  <c r="N41" i="69"/>
  <c r="N37" i="68"/>
  <c r="N37" i="67"/>
  <c r="F47" i="55"/>
  <c r="F51" i="55"/>
  <c r="E43" i="55"/>
  <c r="J47" i="55"/>
  <c r="J51" i="55"/>
  <c r="J43" i="55"/>
  <c r="F44" i="55"/>
  <c r="F48" i="55"/>
  <c r="F52" i="55"/>
  <c r="J44" i="55"/>
  <c r="J48" i="55"/>
  <c r="J52" i="55"/>
  <c r="F46" i="55"/>
  <c r="F50" i="55"/>
  <c r="E42" i="55"/>
  <c r="J46" i="55"/>
  <c r="J50" i="55"/>
  <c r="J42" i="55"/>
  <c r="K44" i="55"/>
  <c r="F45" i="55"/>
  <c r="F49" i="55"/>
  <c r="E41" i="55"/>
  <c r="J45" i="55"/>
  <c r="J49" i="55"/>
  <c r="I8" i="2"/>
  <c r="J8" i="2"/>
  <c r="O8" i="2"/>
  <c r="P8" i="2"/>
  <c r="G10" i="2"/>
  <c r="A11" i="2"/>
  <c r="N43" i="79"/>
  <c r="N41" i="72"/>
  <c r="N41" i="70"/>
  <c r="T41" i="69"/>
  <c r="N42" i="71"/>
  <c r="N42" i="69"/>
  <c r="N38" i="68"/>
  <c r="N38" i="67"/>
  <c r="E53" i="55"/>
  <c r="G44" i="55"/>
  <c r="F53" i="55"/>
  <c r="E55" i="55"/>
  <c r="J53" i="55"/>
  <c r="M11" i="2"/>
  <c r="G11" i="2"/>
  <c r="A12" i="2"/>
  <c r="N44" i="79"/>
  <c r="R43" i="79"/>
  <c r="Q43" i="79"/>
  <c r="T43" i="79"/>
  <c r="S43" i="79"/>
  <c r="N42" i="72"/>
  <c r="N42" i="70"/>
  <c r="T42" i="69"/>
  <c r="N43" i="71"/>
  <c r="N43" i="69"/>
  <c r="T43" i="69"/>
  <c r="N39" i="68"/>
  <c r="N39" i="67"/>
  <c r="E56" i="55"/>
  <c r="J54" i="55"/>
  <c r="G12" i="2"/>
  <c r="A13" i="2"/>
  <c r="M12" i="2"/>
  <c r="N45" i="79"/>
  <c r="T44" i="79"/>
  <c r="Q44" i="79"/>
  <c r="R44" i="79"/>
  <c r="S44" i="79"/>
  <c r="N43" i="72"/>
  <c r="Q42" i="70"/>
  <c r="S42" i="70"/>
  <c r="T42" i="70"/>
  <c r="N43" i="70"/>
  <c r="R42" i="70"/>
  <c r="N44" i="71"/>
  <c r="N44" i="69"/>
  <c r="N40" i="68"/>
  <c r="N40" i="67"/>
  <c r="M13" i="2"/>
  <c r="G13" i="2"/>
  <c r="A14" i="2"/>
  <c r="R45" i="79"/>
  <c r="Q45" i="79"/>
  <c r="T45" i="79"/>
  <c r="S45" i="79"/>
  <c r="N46" i="79"/>
  <c r="N44" i="72"/>
  <c r="T43" i="72"/>
  <c r="S43" i="72"/>
  <c r="Q43" i="72"/>
  <c r="R43" i="72"/>
  <c r="N44" i="70"/>
  <c r="Q43" i="70"/>
  <c r="T43" i="70"/>
  <c r="S43" i="70"/>
  <c r="R43" i="70"/>
  <c r="T44" i="69"/>
  <c r="N41" i="68"/>
  <c r="N41" i="67"/>
  <c r="A15" i="2"/>
  <c r="M14" i="2"/>
  <c r="G14" i="2"/>
  <c r="N47" i="79"/>
  <c r="Q46" i="79"/>
  <c r="T46" i="79"/>
  <c r="S46" i="79"/>
  <c r="R46" i="79"/>
  <c r="N45" i="72"/>
  <c r="T44" i="72"/>
  <c r="R44" i="72"/>
  <c r="S44" i="72"/>
  <c r="Q44" i="72"/>
  <c r="N45" i="70"/>
  <c r="T44" i="70"/>
  <c r="Q44" i="70"/>
  <c r="R44" i="70"/>
  <c r="S44" i="70"/>
  <c r="N42" i="68"/>
  <c r="N42" i="67"/>
  <c r="G15" i="2"/>
  <c r="A16" i="2"/>
  <c r="M15" i="2"/>
  <c r="Q47" i="79"/>
  <c r="T47" i="79"/>
  <c r="R47" i="79"/>
  <c r="S47" i="79"/>
  <c r="R45" i="72"/>
  <c r="T45" i="72"/>
  <c r="S45" i="72"/>
  <c r="N46" i="72"/>
  <c r="Q45" i="72"/>
  <c r="R45" i="70"/>
  <c r="T45" i="70"/>
  <c r="Q45" i="70"/>
  <c r="S45" i="70"/>
  <c r="N46" i="70"/>
  <c r="N43" i="68"/>
  <c r="N43" i="67"/>
  <c r="N44" i="67"/>
  <c r="G16" i="2"/>
  <c r="M16" i="2"/>
  <c r="A17" i="2"/>
  <c r="R46" i="72"/>
  <c r="N47" i="72"/>
  <c r="N48" i="72"/>
  <c r="Q46" i="72"/>
  <c r="S46" i="72"/>
  <c r="T46" i="72"/>
  <c r="S46" i="70"/>
  <c r="Q46" i="70"/>
  <c r="T46" i="70"/>
  <c r="N47" i="70"/>
  <c r="R46" i="70"/>
  <c r="N45" i="67"/>
  <c r="N44" i="68"/>
  <c r="G17" i="2"/>
  <c r="A18" i="2"/>
  <c r="M17" i="2"/>
  <c r="N49" i="72"/>
  <c r="T48" i="72"/>
  <c r="Q48" i="72"/>
  <c r="R48" i="72"/>
  <c r="S48" i="72"/>
  <c r="T47" i="72"/>
  <c r="S47" i="72"/>
  <c r="Q47" i="72"/>
  <c r="R47" i="72"/>
  <c r="T47" i="70"/>
  <c r="R47" i="70"/>
  <c r="Q47" i="70"/>
  <c r="S47" i="70"/>
  <c r="N46" i="67"/>
  <c r="N45" i="68"/>
  <c r="M18" i="2"/>
  <c r="G18" i="2"/>
  <c r="A19" i="2"/>
  <c r="R49" i="72"/>
  <c r="T49" i="72"/>
  <c r="N50" i="72"/>
  <c r="Q49" i="72"/>
  <c r="S49" i="72"/>
  <c r="N47" i="67"/>
  <c r="N46" i="68"/>
  <c r="G19" i="2"/>
  <c r="A20" i="2"/>
  <c r="M19" i="2"/>
  <c r="N51" i="72"/>
  <c r="T50" i="72"/>
  <c r="S50" i="72"/>
  <c r="Q50" i="72"/>
  <c r="R50" i="72"/>
  <c r="N48" i="67"/>
  <c r="N47" i="68"/>
  <c r="M20" i="2"/>
  <c r="A21" i="2"/>
  <c r="G20" i="2"/>
  <c r="T51" i="72"/>
  <c r="S51" i="72"/>
  <c r="Q51" i="72"/>
  <c r="R51" i="72"/>
  <c r="N49" i="67"/>
  <c r="N48" i="68"/>
  <c r="G21" i="2"/>
  <c r="A22" i="2"/>
  <c r="M21" i="2"/>
  <c r="N50" i="67"/>
  <c r="N49" i="68"/>
  <c r="M22" i="2"/>
  <c r="G22" i="2"/>
  <c r="A23" i="2"/>
  <c r="N51" i="67"/>
  <c r="N50" i="68"/>
  <c r="G23" i="2"/>
  <c r="A24" i="2"/>
  <c r="M23" i="2"/>
  <c r="N52" i="67"/>
  <c r="N51" i="68"/>
  <c r="M24" i="2"/>
  <c r="A25" i="2"/>
  <c r="G24" i="2"/>
  <c r="N53" i="67"/>
  <c r="N52" i="68"/>
  <c r="G25" i="2"/>
  <c r="A26" i="2"/>
  <c r="M25" i="2"/>
  <c r="N54" i="67"/>
  <c r="T52" i="68"/>
  <c r="S52" i="68"/>
  <c r="Q52" i="68"/>
  <c r="R52" i="68"/>
  <c r="N53" i="68"/>
  <c r="M26" i="2"/>
  <c r="G26" i="2"/>
  <c r="A27" i="2"/>
  <c r="N55" i="67"/>
  <c r="T53" i="68"/>
  <c r="S53" i="68"/>
  <c r="R53" i="68"/>
  <c r="Q53" i="68"/>
  <c r="N54" i="68"/>
  <c r="G27" i="2"/>
  <c r="A28" i="2"/>
  <c r="M27" i="2"/>
  <c r="N56" i="67"/>
  <c r="T54" i="68"/>
  <c r="S54" i="68"/>
  <c r="Q54" i="68"/>
  <c r="R54" i="68"/>
  <c r="N55" i="68"/>
  <c r="M28" i="2"/>
  <c r="A29" i="2"/>
  <c r="G28" i="2"/>
  <c r="T41" i="71"/>
  <c r="T42" i="71"/>
  <c r="T43" i="71"/>
  <c r="T44" i="71"/>
  <c r="S56" i="67"/>
  <c r="T56" i="67"/>
  <c r="Q56" i="67"/>
  <c r="N57" i="67"/>
  <c r="R56" i="67"/>
  <c r="T55" i="68"/>
  <c r="S55" i="68"/>
  <c r="R55" i="68"/>
  <c r="Q55" i="68"/>
  <c r="N56" i="68"/>
  <c r="G29" i="2"/>
  <c r="A30" i="2"/>
  <c r="M29" i="2"/>
  <c r="S57" i="67"/>
  <c r="T57" i="67"/>
  <c r="R57" i="67"/>
  <c r="N58" i="67"/>
  <c r="Q57" i="67"/>
  <c r="T56" i="68"/>
  <c r="S56" i="68"/>
  <c r="Q56" i="68"/>
  <c r="R56" i="68"/>
  <c r="M30" i="2"/>
  <c r="G30" i="2"/>
  <c r="A31" i="2"/>
  <c r="N59" i="67"/>
  <c r="R58" i="67"/>
  <c r="T58" i="67"/>
  <c r="Q58" i="67"/>
  <c r="S58" i="67"/>
  <c r="G31" i="2"/>
  <c r="A32" i="2"/>
  <c r="M31" i="2"/>
  <c r="N60" i="67"/>
  <c r="R59" i="67"/>
  <c r="Q59" i="67"/>
  <c r="T59" i="67"/>
  <c r="S59" i="67"/>
  <c r="M32" i="2"/>
  <c r="A33" i="2"/>
  <c r="G32" i="2"/>
  <c r="S60" i="67"/>
  <c r="T60" i="67"/>
  <c r="Q60" i="67"/>
  <c r="R60" i="67"/>
  <c r="G33" i="2"/>
  <c r="A34" i="2"/>
  <c r="M33" i="2"/>
  <c r="M34" i="2"/>
  <c r="G34" i="2"/>
  <c r="A35" i="2"/>
  <c r="G35" i="2"/>
  <c r="A36" i="2"/>
  <c r="M35" i="2"/>
  <c r="M36" i="2"/>
  <c r="A37" i="2"/>
  <c r="G36" i="2"/>
  <c r="G37" i="2"/>
  <c r="A38" i="2"/>
  <c r="M37" i="2"/>
  <c r="M38" i="2"/>
  <c r="G38" i="2"/>
  <c r="A39" i="2"/>
  <c r="G39" i="2"/>
  <c r="A40" i="2"/>
  <c r="M39" i="2"/>
  <c r="M40" i="2"/>
  <c r="A41" i="2"/>
  <c r="G40" i="2"/>
  <c r="G41" i="2"/>
  <c r="A42" i="2"/>
  <c r="M41" i="2"/>
  <c r="M42" i="2"/>
  <c r="G42" i="2"/>
  <c r="A43" i="2"/>
  <c r="M43" i="2"/>
  <c r="G43" i="2"/>
  <c r="A44" i="2"/>
  <c r="G44" i="2"/>
  <c r="A45" i="2"/>
  <c r="M44" i="2"/>
  <c r="M45" i="2"/>
  <c r="A46" i="2"/>
  <c r="G45" i="2"/>
  <c r="G46" i="2"/>
  <c r="A47" i="2"/>
  <c r="M46" i="2"/>
  <c r="M47" i="2"/>
  <c r="G47" i="2"/>
  <c r="A48" i="2"/>
  <c r="G48" i="2"/>
  <c r="A49" i="2"/>
  <c r="M48" i="2"/>
  <c r="M49" i="2"/>
  <c r="A50" i="2"/>
  <c r="G49" i="2"/>
  <c r="G50" i="2"/>
  <c r="A51" i="2"/>
  <c r="M50" i="2"/>
  <c r="M51" i="2"/>
  <c r="G51" i="2"/>
  <c r="A52" i="2"/>
  <c r="G52" i="2"/>
  <c r="A53" i="2"/>
  <c r="M52" i="2"/>
  <c r="M53" i="2"/>
  <c r="A54" i="2"/>
  <c r="G53" i="2"/>
  <c r="G54" i="2"/>
  <c r="A55" i="2"/>
  <c r="M54" i="2"/>
  <c r="M55" i="2"/>
  <c r="G55" i="2"/>
  <c r="A56" i="2"/>
  <c r="G56" i="2"/>
  <c r="A57" i="2"/>
  <c r="M56" i="2"/>
  <c r="M57" i="2"/>
  <c r="A58" i="2"/>
  <c r="G57" i="2"/>
  <c r="G58" i="2"/>
  <c r="A59" i="2"/>
  <c r="M58" i="2"/>
  <c r="M59" i="2"/>
  <c r="G59" i="2"/>
  <c r="A60" i="2"/>
  <c r="G60" i="2"/>
  <c r="A61" i="2"/>
  <c r="M60" i="2"/>
  <c r="M61" i="2"/>
  <c r="A62" i="2"/>
  <c r="G61" i="2"/>
  <c r="G62" i="2"/>
  <c r="A63" i="2"/>
  <c r="M62" i="2"/>
  <c r="M63" i="2"/>
  <c r="G63" i="2"/>
  <c r="A64" i="2"/>
  <c r="G64" i="2"/>
  <c r="M64" i="2"/>
  <c r="E54" i="42"/>
  <c r="E52" i="42"/>
  <c r="E25" i="42"/>
  <c r="E13" i="51" s="1"/>
  <c r="E24" i="42"/>
  <c r="E23" i="42"/>
  <c r="E22" i="42"/>
  <c r="E21" i="42"/>
  <c r="E16" i="42"/>
  <c r="E15" i="42"/>
  <c r="E10" i="42"/>
  <c r="E13" i="4" s="1"/>
  <c r="E9" i="42"/>
  <c r="E13" i="3" s="1"/>
  <c r="E8" i="42"/>
  <c r="N60" i="49"/>
  <c r="N61" i="49"/>
  <c r="N62" i="49"/>
  <c r="N63" i="49"/>
  <c r="N64" i="49"/>
  <c r="N65" i="49"/>
  <c r="N66" i="49"/>
  <c r="N67" i="49"/>
  <c r="N68" i="49"/>
  <c r="N69" i="49"/>
  <c r="N70" i="49"/>
  <c r="N71" i="49"/>
  <c r="N72" i="49"/>
  <c r="N73" i="49"/>
  <c r="N74" i="49"/>
  <c r="N75" i="49"/>
  <c r="N76" i="49"/>
  <c r="N77" i="49"/>
  <c r="N78" i="49"/>
  <c r="N79" i="49"/>
  <c r="N80" i="49"/>
  <c r="N81" i="49"/>
  <c r="N82" i="49"/>
  <c r="N83" i="49"/>
  <c r="N84" i="49"/>
  <c r="N85" i="49"/>
  <c r="N86" i="49"/>
  <c r="N87" i="49"/>
  <c r="N88" i="49"/>
  <c r="N89" i="49"/>
  <c r="N90" i="49"/>
  <c r="N91" i="49"/>
  <c r="N92" i="49"/>
  <c r="N93" i="49"/>
  <c r="N94" i="49"/>
  <c r="N95" i="49"/>
  <c r="N96" i="49"/>
  <c r="N97" i="49"/>
  <c r="N98" i="49"/>
  <c r="N99" i="49"/>
  <c r="N100" i="49"/>
  <c r="N101" i="49"/>
  <c r="N102" i="49"/>
  <c r="N103" i="49"/>
  <c r="N104" i="49"/>
  <c r="N105" i="49"/>
  <c r="N106" i="49"/>
  <c r="N107" i="49"/>
  <c r="N108" i="49"/>
  <c r="N109" i="49"/>
  <c r="N110" i="49"/>
  <c r="N111" i="49"/>
  <c r="N112" i="49"/>
  <c r="N113" i="49"/>
  <c r="N114" i="49"/>
  <c r="N115" i="49"/>
  <c r="N116" i="49"/>
  <c r="N117" i="49"/>
  <c r="N118" i="49"/>
  <c r="N119" i="49"/>
  <c r="N120" i="49"/>
  <c r="N121" i="49"/>
  <c r="N122" i="49"/>
  <c r="N123" i="49"/>
  <c r="N124" i="49"/>
  <c r="N125" i="49"/>
  <c r="N126" i="49"/>
  <c r="N127" i="49"/>
  <c r="N128" i="49"/>
  <c r="N129" i="49"/>
  <c r="N130" i="49"/>
  <c r="N131" i="49"/>
  <c r="N132" i="49"/>
  <c r="N133" i="49"/>
  <c r="N134" i="49"/>
  <c r="N135" i="49"/>
  <c r="N136" i="49"/>
  <c r="N137" i="49"/>
  <c r="N138" i="49"/>
  <c r="N139" i="49"/>
  <c r="N140" i="49"/>
  <c r="N141" i="49"/>
  <c r="N142" i="49"/>
  <c r="N143" i="49"/>
  <c r="N144" i="49"/>
  <c r="N145" i="49"/>
  <c r="N146" i="49"/>
  <c r="N147" i="49"/>
  <c r="N148" i="49"/>
  <c r="N149" i="49"/>
  <c r="N150" i="49"/>
  <c r="N151" i="49"/>
  <c r="N152" i="49"/>
  <c r="N153" i="49"/>
  <c r="N154" i="49"/>
  <c r="N155" i="49"/>
  <c r="N156" i="49"/>
  <c r="N157" i="49"/>
  <c r="N158" i="49"/>
  <c r="N159" i="49"/>
  <c r="N160" i="49"/>
  <c r="N161" i="49"/>
  <c r="N162" i="49"/>
  <c r="N163" i="49"/>
  <c r="N164" i="49"/>
  <c r="N165" i="49"/>
  <c r="N166" i="49"/>
  <c r="N167" i="49"/>
  <c r="N168" i="49"/>
  <c r="N169" i="49"/>
  <c r="N170" i="49"/>
  <c r="N171" i="49"/>
  <c r="N172" i="49"/>
  <c r="N173" i="49"/>
  <c r="N174" i="49"/>
  <c r="N175" i="49"/>
  <c r="N176" i="49"/>
  <c r="N177" i="49"/>
  <c r="N178" i="49"/>
  <c r="N179" i="49"/>
  <c r="N180" i="49"/>
  <c r="N181" i="49"/>
  <c r="N182" i="49"/>
  <c r="N183" i="49"/>
  <c r="N184" i="49"/>
  <c r="N185" i="49"/>
  <c r="N186" i="49"/>
  <c r="N187" i="49"/>
  <c r="N188" i="49"/>
  <c r="N189" i="49"/>
  <c r="N190" i="49"/>
  <c r="N191" i="49"/>
  <c r="N192" i="49"/>
  <c r="N193" i="49"/>
  <c r="N194" i="49"/>
  <c r="N195" i="49"/>
  <c r="N196" i="49"/>
  <c r="N197" i="49"/>
  <c r="N198" i="49"/>
  <c r="N199" i="49"/>
  <c r="N200" i="49"/>
  <c r="N201" i="49"/>
  <c r="N202" i="49"/>
  <c r="N203" i="49"/>
  <c r="N204" i="49"/>
  <c r="N205" i="49"/>
  <c r="N206" i="49"/>
  <c r="N207" i="49"/>
  <c r="N208" i="49"/>
  <c r="N209" i="49"/>
  <c r="N210" i="49"/>
  <c r="N211" i="49"/>
  <c r="N212" i="49"/>
  <c r="N213" i="49"/>
  <c r="N214" i="49"/>
  <c r="N215" i="49"/>
  <c r="N216" i="49"/>
  <c r="N217" i="49"/>
  <c r="N218" i="49"/>
  <c r="N219" i="49"/>
  <c r="N220" i="49"/>
  <c r="N221" i="49"/>
  <c r="N222" i="49"/>
  <c r="N223" i="49"/>
  <c r="N224" i="49"/>
  <c r="N225" i="49"/>
  <c r="N226" i="49"/>
  <c r="N227" i="49"/>
  <c r="N228" i="49"/>
  <c r="N229" i="49"/>
  <c r="N230" i="49"/>
  <c r="N231" i="49"/>
  <c r="N232" i="49"/>
  <c r="N233" i="49"/>
  <c r="N234" i="49"/>
  <c r="N235" i="49"/>
  <c r="N236" i="49"/>
  <c r="N237" i="49"/>
  <c r="N238" i="49"/>
  <c r="N239" i="49"/>
  <c r="N240" i="49"/>
  <c r="N241" i="49"/>
  <c r="N242" i="49"/>
  <c r="N243" i="49"/>
  <c r="N244" i="49"/>
  <c r="N245" i="49"/>
  <c r="N246" i="49"/>
  <c r="N247" i="49"/>
  <c r="N248" i="49"/>
  <c r="N249" i="49"/>
  <c r="N250" i="49"/>
  <c r="N251" i="49"/>
  <c r="N252" i="49"/>
  <c r="N253" i="49"/>
  <c r="N254" i="49"/>
  <c r="N255" i="49"/>
  <c r="N256" i="49"/>
  <c r="N257" i="49"/>
  <c r="N258" i="49"/>
  <c r="N259" i="49"/>
  <c r="N260" i="49"/>
  <c r="N261" i="49"/>
  <c r="N262" i="49"/>
  <c r="N263" i="49"/>
  <c r="N264" i="49"/>
  <c r="N265" i="49"/>
  <c r="N266" i="49"/>
  <c r="N267" i="49"/>
  <c r="N268" i="49"/>
  <c r="N269" i="49"/>
  <c r="N270" i="49"/>
  <c r="N271" i="49"/>
  <c r="N272" i="49"/>
  <c r="N273" i="49"/>
  <c r="N274" i="49"/>
  <c r="N275" i="49"/>
  <c r="N276" i="49"/>
  <c r="N277" i="49"/>
  <c r="N278" i="49"/>
  <c r="N279" i="49"/>
  <c r="N280" i="49"/>
  <c r="N281" i="49"/>
  <c r="N282" i="49"/>
  <c r="N283" i="49"/>
  <c r="N284" i="49"/>
  <c r="N285" i="49"/>
  <c r="N286" i="49"/>
  <c r="N287" i="49"/>
  <c r="N288" i="49"/>
  <c r="N289" i="49"/>
  <c r="N290" i="49"/>
  <c r="N291" i="49"/>
  <c r="N292" i="49"/>
  <c r="N293" i="49"/>
  <c r="N294" i="49"/>
  <c r="N295" i="49"/>
  <c r="N296" i="49"/>
  <c r="N297" i="49"/>
  <c r="N298" i="49"/>
  <c r="N299" i="49"/>
  <c r="N300" i="49"/>
  <c r="N301" i="49"/>
  <c r="N302" i="49"/>
  <c r="N303" i="49"/>
  <c r="N304" i="49"/>
  <c r="N305" i="49"/>
  <c r="N306" i="49"/>
  <c r="N307" i="49"/>
  <c r="N308" i="49"/>
  <c r="N309" i="49"/>
  <c r="N310" i="49"/>
  <c r="N311" i="49"/>
  <c r="N312" i="49"/>
  <c r="N313" i="49"/>
  <c r="N314" i="49"/>
  <c r="N315" i="49"/>
  <c r="N316" i="49"/>
  <c r="N317" i="49"/>
  <c r="N318" i="49"/>
  <c r="N319" i="49"/>
  <c r="N320" i="49"/>
  <c r="N321" i="49"/>
  <c r="N322" i="49"/>
  <c r="N323" i="49"/>
  <c r="N324" i="49"/>
  <c r="N325" i="49"/>
  <c r="N326" i="49"/>
  <c r="N327" i="49"/>
  <c r="N328" i="49"/>
  <c r="N329" i="49"/>
  <c r="N330" i="49"/>
  <c r="N331" i="49"/>
  <c r="N332" i="49"/>
  <c r="N333" i="49"/>
  <c r="N334" i="49"/>
  <c r="N335" i="49"/>
  <c r="N336" i="49"/>
  <c r="N337" i="49"/>
  <c r="N338" i="49"/>
  <c r="N339" i="49"/>
  <c r="N340" i="49"/>
  <c r="N341" i="49"/>
  <c r="N342" i="49"/>
  <c r="N343" i="49"/>
  <c r="N344" i="49"/>
  <c r="N345" i="49"/>
  <c r="N346" i="49"/>
  <c r="N347" i="49"/>
  <c r="N348" i="49"/>
  <c r="N349" i="49"/>
  <c r="N350" i="49"/>
  <c r="N351" i="49"/>
  <c r="N352" i="49"/>
  <c r="N353" i="49"/>
  <c r="N354" i="49"/>
  <c r="N355" i="49"/>
  <c r="N356" i="49"/>
  <c r="N357" i="49"/>
  <c r="N358" i="49"/>
  <c r="N359" i="49"/>
  <c r="N360" i="49"/>
  <c r="N361" i="49"/>
  <c r="N362" i="49"/>
  <c r="N363" i="49"/>
  <c r="N364" i="49"/>
  <c r="N365" i="49"/>
  <c r="N366" i="49"/>
  <c r="N367" i="49"/>
  <c r="N368" i="49"/>
  <c r="N369" i="49"/>
  <c r="N370" i="49"/>
  <c r="N371" i="49"/>
  <c r="N372" i="49"/>
  <c r="N373" i="49"/>
  <c r="N374" i="49"/>
  <c r="N375" i="49"/>
  <c r="N376" i="49"/>
  <c r="N377" i="49"/>
  <c r="N378" i="49"/>
  <c r="N379" i="49"/>
  <c r="N380" i="49"/>
  <c r="N381" i="49"/>
  <c r="N382" i="49"/>
  <c r="E11" i="42"/>
  <c r="M63" i="42"/>
  <c r="M54" i="42"/>
  <c r="M52" i="42"/>
  <c r="M25" i="42"/>
  <c r="M24" i="42"/>
  <c r="M23" i="42"/>
  <c r="M22" i="42"/>
  <c r="S12" i="42"/>
  <c r="L12" i="42"/>
  <c r="S25" i="34"/>
  <c r="R25" i="34"/>
  <c r="Q25" i="34"/>
  <c r="P25" i="34"/>
  <c r="S24" i="34"/>
  <c r="R24" i="34"/>
  <c r="Q24" i="34"/>
  <c r="P24" i="34"/>
  <c r="AV25" i="34"/>
  <c r="AV24" i="34"/>
  <c r="N68" i="51"/>
  <c r="N69" i="51"/>
  <c r="N70" i="51"/>
  <c r="N71" i="51"/>
  <c r="N72" i="51"/>
  <c r="N73" i="51"/>
  <c r="N74" i="51"/>
  <c r="N75" i="51"/>
  <c r="N76" i="51"/>
  <c r="N77" i="51"/>
  <c r="N78" i="51"/>
  <c r="N79" i="51"/>
  <c r="N80" i="51"/>
  <c r="N81" i="51"/>
  <c r="N82" i="51"/>
  <c r="N83" i="51"/>
  <c r="N84" i="51"/>
  <c r="N85" i="51"/>
  <c r="N86" i="51"/>
  <c r="N87" i="51"/>
  <c r="N88" i="51"/>
  <c r="N89" i="51"/>
  <c r="N90" i="51"/>
  <c r="N91" i="51"/>
  <c r="N92" i="51"/>
  <c r="N93" i="51"/>
  <c r="N94" i="51"/>
  <c r="N95" i="51"/>
  <c r="N96" i="51"/>
  <c r="N97" i="51"/>
  <c r="N98" i="51"/>
  <c r="N99" i="51"/>
  <c r="N100" i="51"/>
  <c r="N101" i="51"/>
  <c r="N102" i="51"/>
  <c r="N103" i="51"/>
  <c r="N104" i="51"/>
  <c r="N105" i="51"/>
  <c r="N106" i="51"/>
  <c r="N107" i="51"/>
  <c r="N108" i="51"/>
  <c r="N109" i="51"/>
  <c r="N110" i="51"/>
  <c r="N111" i="51"/>
  <c r="N112" i="51"/>
  <c r="N113" i="51"/>
  <c r="N114" i="51"/>
  <c r="N115" i="51"/>
  <c r="N116" i="51"/>
  <c r="N117" i="51"/>
  <c r="N118" i="51"/>
  <c r="N119" i="51"/>
  <c r="N120" i="51"/>
  <c r="N121" i="51"/>
  <c r="N122" i="51"/>
  <c r="N123" i="51"/>
  <c r="N124" i="51"/>
  <c r="N125" i="51"/>
  <c r="N126" i="51"/>
  <c r="N127" i="51"/>
  <c r="N128" i="51"/>
  <c r="N129" i="51"/>
  <c r="N130" i="51"/>
  <c r="N131" i="51"/>
  <c r="N132" i="51"/>
  <c r="N133" i="51"/>
  <c r="N134" i="51"/>
  <c r="N135" i="51"/>
  <c r="N136" i="51"/>
  <c r="N137" i="51"/>
  <c r="N138" i="51"/>
  <c r="N139" i="51"/>
  <c r="N140" i="51"/>
  <c r="N141" i="51"/>
  <c r="N142" i="51"/>
  <c r="N143" i="51"/>
  <c r="N144" i="51"/>
  <c r="N145" i="51"/>
  <c r="N146" i="51"/>
  <c r="N147" i="51"/>
  <c r="N148" i="51"/>
  <c r="N149" i="51"/>
  <c r="N150" i="51"/>
  <c r="N151" i="51"/>
  <c r="N152" i="51"/>
  <c r="N153" i="51"/>
  <c r="N154" i="51"/>
  <c r="N155" i="51"/>
  <c r="N156" i="51"/>
  <c r="N157" i="51"/>
  <c r="N158" i="51"/>
  <c r="N159" i="51"/>
  <c r="N160" i="51"/>
  <c r="N161" i="51"/>
  <c r="N162" i="51"/>
  <c r="N163" i="51"/>
  <c r="N164" i="51"/>
  <c r="N165" i="51"/>
  <c r="N166" i="51"/>
  <c r="N167" i="51"/>
  <c r="N168" i="51"/>
  <c r="N169" i="51"/>
  <c r="N170" i="51"/>
  <c r="N171" i="51"/>
  <c r="N172" i="51"/>
  <c r="N173" i="51"/>
  <c r="N174" i="51"/>
  <c r="N175" i="51"/>
  <c r="N176" i="51"/>
  <c r="N177" i="51"/>
  <c r="N178" i="51"/>
  <c r="N179" i="51"/>
  <c r="N180" i="51"/>
  <c r="N181" i="51"/>
  <c r="N182" i="51"/>
  <c r="N183" i="51"/>
  <c r="N184" i="51"/>
  <c r="N185" i="51"/>
  <c r="N186" i="51"/>
  <c r="N187" i="51"/>
  <c r="N188" i="51"/>
  <c r="N189" i="51"/>
  <c r="N190" i="51"/>
  <c r="N191" i="51"/>
  <c r="N192" i="51"/>
  <c r="N193" i="51"/>
  <c r="N194" i="51"/>
  <c r="N195" i="51"/>
  <c r="N196" i="51"/>
  <c r="N197" i="51"/>
  <c r="N198" i="51"/>
  <c r="N199" i="51"/>
  <c r="N200" i="51"/>
  <c r="N201" i="51"/>
  <c r="N202" i="51"/>
  <c r="N203" i="51"/>
  <c r="N204" i="51"/>
  <c r="N205" i="51"/>
  <c r="N206" i="51"/>
  <c r="N207" i="51"/>
  <c r="N208" i="51"/>
  <c r="N209" i="51"/>
  <c r="N210" i="51"/>
  <c r="N211" i="51"/>
  <c r="N212" i="51"/>
  <c r="N213" i="51"/>
  <c r="N214" i="51"/>
  <c r="N215" i="51"/>
  <c r="N216" i="51"/>
  <c r="N217" i="51"/>
  <c r="N218" i="51"/>
  <c r="N219" i="51"/>
  <c r="N220" i="51"/>
  <c r="N221" i="51"/>
  <c r="N222" i="51"/>
  <c r="N223" i="51"/>
  <c r="N224" i="51"/>
  <c r="N225" i="51"/>
  <c r="N226" i="51"/>
  <c r="N227" i="51"/>
  <c r="N228" i="51"/>
  <c r="N229" i="51"/>
  <c r="N230" i="51"/>
  <c r="N231" i="51"/>
  <c r="N232" i="51"/>
  <c r="N233" i="51"/>
  <c r="N234" i="51"/>
  <c r="N235" i="51"/>
  <c r="N236" i="51"/>
  <c r="N237" i="51"/>
  <c r="N238" i="51"/>
  <c r="N239" i="51"/>
  <c r="N240" i="51"/>
  <c r="N241" i="51"/>
  <c r="N242" i="51"/>
  <c r="N243" i="51"/>
  <c r="N244" i="51"/>
  <c r="N245" i="51"/>
  <c r="N246" i="51"/>
  <c r="N247" i="51"/>
  <c r="N248" i="51"/>
  <c r="N249" i="51"/>
  <c r="N250" i="51"/>
  <c r="N251" i="51"/>
  <c r="N252" i="51"/>
  <c r="N253" i="51"/>
  <c r="N254" i="51"/>
  <c r="N255" i="51"/>
  <c r="N256" i="51"/>
  <c r="N257" i="51"/>
  <c r="N258" i="51"/>
  <c r="N259" i="51"/>
  <c r="N260" i="51"/>
  <c r="N261" i="51"/>
  <c r="N262" i="51"/>
  <c r="N263" i="51"/>
  <c r="N264" i="51"/>
  <c r="N265" i="51"/>
  <c r="N266" i="51"/>
  <c r="N267" i="51"/>
  <c r="N268" i="51"/>
  <c r="N269" i="51"/>
  <c r="N270" i="51"/>
  <c r="N271" i="51"/>
  <c r="N272" i="51"/>
  <c r="N273" i="51"/>
  <c r="N274" i="51"/>
  <c r="N275" i="51"/>
  <c r="N276" i="51"/>
  <c r="N277" i="51"/>
  <c r="N278" i="51"/>
  <c r="N279" i="51"/>
  <c r="N280" i="51"/>
  <c r="N281" i="51"/>
  <c r="N282" i="51"/>
  <c r="N283" i="51"/>
  <c r="N284" i="51"/>
  <c r="N285" i="51"/>
  <c r="N286" i="51"/>
  <c r="N287" i="51"/>
  <c r="N288" i="51"/>
  <c r="N289" i="51"/>
  <c r="N290" i="51"/>
  <c r="N291" i="51"/>
  <c r="N292" i="51"/>
  <c r="N293" i="51"/>
  <c r="N294" i="51"/>
  <c r="N295" i="51"/>
  <c r="N296" i="51"/>
  <c r="N297" i="51"/>
  <c r="N298" i="51"/>
  <c r="N299" i="51"/>
  <c r="N300" i="51"/>
  <c r="N301" i="51"/>
  <c r="N302" i="51"/>
  <c r="N303" i="51"/>
  <c r="N304" i="51"/>
  <c r="N305" i="51"/>
  <c r="N306" i="51"/>
  <c r="N307" i="51"/>
  <c r="N308" i="51"/>
  <c r="N309" i="51"/>
  <c r="N310" i="51"/>
  <c r="N311" i="51"/>
  <c r="N312" i="51"/>
  <c r="N313" i="51"/>
  <c r="N314" i="51"/>
  <c r="N315" i="51"/>
  <c r="N316" i="51"/>
  <c r="N317" i="51"/>
  <c r="N318" i="51"/>
  <c r="N319" i="51"/>
  <c r="N320" i="51"/>
  <c r="N321" i="51"/>
  <c r="N322" i="51"/>
  <c r="N323" i="51"/>
  <c r="N324" i="51"/>
  <c r="N325" i="51"/>
  <c r="N326" i="51"/>
  <c r="N327" i="51"/>
  <c r="N328" i="51"/>
  <c r="N329" i="51"/>
  <c r="N330" i="51"/>
  <c r="N331" i="51"/>
  <c r="N332" i="51"/>
  <c r="N333" i="51"/>
  <c r="N334" i="51"/>
  <c r="N335" i="51"/>
  <c r="N336" i="51"/>
  <c r="N337" i="51"/>
  <c r="N338" i="51"/>
  <c r="N339" i="51"/>
  <c r="N340" i="51"/>
  <c r="N341" i="51"/>
  <c r="N342" i="51"/>
  <c r="N343" i="51"/>
  <c r="N344" i="51"/>
  <c r="N345" i="51"/>
  <c r="N346" i="51"/>
  <c r="N347" i="51"/>
  <c r="N348" i="51"/>
  <c r="N349" i="51"/>
  <c r="N350" i="51"/>
  <c r="N351" i="51"/>
  <c r="N352" i="51"/>
  <c r="N353" i="51"/>
  <c r="N354" i="51"/>
  <c r="N355" i="51"/>
  <c r="N356" i="51"/>
  <c r="N357" i="51"/>
  <c r="N358" i="51"/>
  <c r="N359" i="51"/>
  <c r="N360" i="51"/>
  <c r="N361" i="51"/>
  <c r="N362" i="51"/>
  <c r="N363" i="51"/>
  <c r="N364" i="51"/>
  <c r="N365" i="51"/>
  <c r="N366" i="51"/>
  <c r="N367" i="51"/>
  <c r="N368" i="51"/>
  <c r="N369" i="51"/>
  <c r="N370" i="51"/>
  <c r="N371" i="51"/>
  <c r="N372" i="51"/>
  <c r="N373" i="51"/>
  <c r="N374" i="51"/>
  <c r="N375" i="51"/>
  <c r="N376" i="51"/>
  <c r="N377" i="51"/>
  <c r="N378" i="51"/>
  <c r="N379" i="51"/>
  <c r="N380" i="51"/>
  <c r="N381" i="51"/>
  <c r="N382" i="51"/>
  <c r="N383" i="51"/>
  <c r="N384" i="51"/>
  <c r="N385" i="51"/>
  <c r="N386" i="51"/>
  <c r="N387" i="51"/>
  <c r="N388" i="51"/>
  <c r="N389" i="51"/>
  <c r="N390" i="51"/>
  <c r="N391" i="51"/>
  <c r="N392" i="51"/>
  <c r="N393" i="51"/>
  <c r="N394" i="51"/>
  <c r="N395" i="51"/>
  <c r="N396" i="51"/>
  <c r="N397" i="51"/>
  <c r="N398" i="51"/>
  <c r="N399" i="51"/>
  <c r="N400" i="51"/>
  <c r="N401" i="51"/>
  <c r="N402" i="51"/>
  <c r="N403" i="51"/>
  <c r="N404" i="51"/>
  <c r="N405" i="51"/>
  <c r="N406" i="51"/>
  <c r="N407" i="51"/>
  <c r="N408" i="51"/>
  <c r="N409" i="51"/>
  <c r="N410" i="51"/>
  <c r="N411" i="51"/>
  <c r="N412" i="51"/>
  <c r="N413" i="51"/>
  <c r="N414" i="51"/>
  <c r="N415" i="51"/>
  <c r="N416" i="51"/>
  <c r="N417" i="51"/>
  <c r="N418" i="51"/>
  <c r="N419" i="51"/>
  <c r="N420" i="51"/>
  <c r="N421" i="51"/>
  <c r="N422" i="51"/>
  <c r="N423" i="51"/>
  <c r="N424" i="51"/>
  <c r="N425" i="51"/>
  <c r="N426" i="51"/>
  <c r="N427" i="51"/>
  <c r="N428" i="51"/>
  <c r="N429" i="51"/>
  <c r="N430" i="51"/>
  <c r="N431" i="51"/>
  <c r="N432" i="51"/>
  <c r="N433" i="51"/>
  <c r="N434" i="51"/>
  <c r="N435" i="51"/>
  <c r="N436" i="51"/>
  <c r="N437" i="51"/>
  <c r="N438" i="51"/>
  <c r="N439" i="51"/>
  <c r="N440" i="51"/>
  <c r="N441" i="51"/>
  <c r="N442" i="51"/>
  <c r="N443" i="51"/>
  <c r="N444" i="51"/>
  <c r="N445" i="51"/>
  <c r="N446" i="51"/>
  <c r="N447" i="51"/>
  <c r="N448" i="51"/>
  <c r="N449" i="51"/>
  <c r="N450" i="51"/>
  <c r="N451" i="51"/>
  <c r="N452" i="51"/>
  <c r="N453" i="51"/>
  <c r="N454" i="51"/>
  <c r="N455" i="51"/>
  <c r="N456" i="51"/>
  <c r="N457" i="51"/>
  <c r="N458" i="51"/>
  <c r="N459" i="51"/>
  <c r="N460" i="51"/>
  <c r="N461" i="51"/>
  <c r="N462" i="51"/>
  <c r="N463" i="51"/>
  <c r="N464" i="51"/>
  <c r="N465" i="51"/>
  <c r="N466" i="51"/>
  <c r="N467" i="51"/>
  <c r="N468" i="51"/>
  <c r="N469" i="51"/>
  <c r="N470" i="51"/>
  <c r="N471" i="51"/>
  <c r="N472" i="51"/>
  <c r="N473" i="51"/>
  <c r="N474" i="51"/>
  <c r="N475" i="51"/>
  <c r="N476" i="51"/>
  <c r="N477" i="51"/>
  <c r="N478" i="51"/>
  <c r="N479" i="51"/>
  <c r="N480" i="51"/>
  <c r="N481" i="51"/>
  <c r="N482" i="51"/>
  <c r="N483" i="51"/>
  <c r="N484" i="51"/>
  <c r="N485" i="51"/>
  <c r="N486" i="51"/>
  <c r="N17" i="51"/>
  <c r="G7" i="51"/>
  <c r="N68" i="50"/>
  <c r="N69" i="50"/>
  <c r="N70" i="50"/>
  <c r="N71" i="50"/>
  <c r="N72" i="50"/>
  <c r="N73" i="50"/>
  <c r="N74" i="50"/>
  <c r="N75" i="50"/>
  <c r="N76" i="50"/>
  <c r="N77" i="50"/>
  <c r="N78" i="50"/>
  <c r="N79" i="50"/>
  <c r="N80" i="50"/>
  <c r="N81" i="50"/>
  <c r="N82" i="50"/>
  <c r="N83" i="50"/>
  <c r="N84" i="50"/>
  <c r="N85" i="50"/>
  <c r="N86" i="50"/>
  <c r="N87" i="50"/>
  <c r="N88" i="50"/>
  <c r="N89" i="50"/>
  <c r="N90" i="50"/>
  <c r="N91" i="50"/>
  <c r="N92" i="50"/>
  <c r="N93" i="50"/>
  <c r="N94" i="50"/>
  <c r="N95" i="50"/>
  <c r="N96" i="50"/>
  <c r="N97" i="50"/>
  <c r="N98" i="50"/>
  <c r="N99" i="50"/>
  <c r="N100" i="50"/>
  <c r="N101" i="50"/>
  <c r="N102" i="50"/>
  <c r="N103" i="50"/>
  <c r="N104" i="50"/>
  <c r="N105" i="50"/>
  <c r="N106" i="50"/>
  <c r="N107" i="50"/>
  <c r="N108" i="50"/>
  <c r="N109" i="50"/>
  <c r="N110" i="50"/>
  <c r="N111" i="50"/>
  <c r="N112" i="50"/>
  <c r="N113" i="50"/>
  <c r="N114" i="50"/>
  <c r="N115" i="50"/>
  <c r="N116" i="50"/>
  <c r="N117" i="50"/>
  <c r="N118" i="50"/>
  <c r="N119" i="50"/>
  <c r="N120" i="50"/>
  <c r="N121" i="50"/>
  <c r="N122" i="50"/>
  <c r="N123" i="50"/>
  <c r="N124" i="50"/>
  <c r="N125" i="50"/>
  <c r="N126" i="50"/>
  <c r="N127" i="50"/>
  <c r="N128" i="50"/>
  <c r="N129" i="50"/>
  <c r="N130" i="50"/>
  <c r="N131" i="50"/>
  <c r="N132" i="50"/>
  <c r="N133" i="50"/>
  <c r="N134" i="50"/>
  <c r="N135" i="50"/>
  <c r="N136" i="50"/>
  <c r="N137" i="50"/>
  <c r="N138" i="50"/>
  <c r="N139" i="50"/>
  <c r="N140" i="50"/>
  <c r="N141" i="50"/>
  <c r="N142" i="50"/>
  <c r="N143" i="50"/>
  <c r="N144" i="50"/>
  <c r="N145" i="50"/>
  <c r="N146" i="50"/>
  <c r="N147" i="50"/>
  <c r="N148" i="50"/>
  <c r="N149" i="50"/>
  <c r="N150" i="50"/>
  <c r="N151" i="50"/>
  <c r="N152" i="50"/>
  <c r="N153" i="50"/>
  <c r="N154" i="50"/>
  <c r="N155" i="50"/>
  <c r="N156" i="50"/>
  <c r="N157" i="50"/>
  <c r="N158" i="50"/>
  <c r="N159" i="50"/>
  <c r="N160" i="50"/>
  <c r="N161" i="50"/>
  <c r="N162" i="50"/>
  <c r="N163" i="50"/>
  <c r="N164" i="50"/>
  <c r="N165" i="50"/>
  <c r="N166" i="50"/>
  <c r="N167" i="50"/>
  <c r="N168" i="50"/>
  <c r="N169" i="50"/>
  <c r="N170" i="50"/>
  <c r="N171" i="50"/>
  <c r="N172" i="50"/>
  <c r="N173" i="50"/>
  <c r="N174" i="50"/>
  <c r="N175" i="50"/>
  <c r="N176" i="50"/>
  <c r="N177" i="50"/>
  <c r="N178" i="50"/>
  <c r="N179" i="50"/>
  <c r="N180" i="50"/>
  <c r="N181" i="50"/>
  <c r="N182" i="50"/>
  <c r="N183" i="50"/>
  <c r="N184" i="50"/>
  <c r="N185" i="50"/>
  <c r="N186" i="50"/>
  <c r="N187" i="50"/>
  <c r="N188" i="50"/>
  <c r="N189" i="50"/>
  <c r="N190" i="50"/>
  <c r="N191" i="50"/>
  <c r="N192" i="50"/>
  <c r="N193" i="50"/>
  <c r="N194" i="50"/>
  <c r="N195" i="50"/>
  <c r="N196" i="50"/>
  <c r="N197" i="50"/>
  <c r="N198" i="50"/>
  <c r="N199" i="50"/>
  <c r="N200" i="50"/>
  <c r="N201" i="50"/>
  <c r="N202" i="50"/>
  <c r="N203" i="50"/>
  <c r="N204" i="50"/>
  <c r="N205" i="50"/>
  <c r="N206" i="50"/>
  <c r="N207" i="50"/>
  <c r="N208" i="50"/>
  <c r="N209" i="50"/>
  <c r="N210" i="50"/>
  <c r="N211" i="50"/>
  <c r="N212" i="50"/>
  <c r="N213" i="50"/>
  <c r="N214" i="50"/>
  <c r="N215" i="50"/>
  <c r="N216" i="50"/>
  <c r="N217" i="50"/>
  <c r="N218" i="50"/>
  <c r="N219" i="50"/>
  <c r="N220" i="50"/>
  <c r="N221" i="50"/>
  <c r="N222" i="50"/>
  <c r="N223" i="50"/>
  <c r="N224" i="50"/>
  <c r="N225" i="50"/>
  <c r="N226" i="50"/>
  <c r="N227" i="50"/>
  <c r="N228" i="50"/>
  <c r="N229" i="50"/>
  <c r="N230" i="50"/>
  <c r="N231" i="50"/>
  <c r="N232" i="50"/>
  <c r="N233" i="50"/>
  <c r="N234" i="50"/>
  <c r="N235" i="50"/>
  <c r="N236" i="50"/>
  <c r="N237" i="50"/>
  <c r="N238" i="50"/>
  <c r="N239" i="50"/>
  <c r="N240" i="50"/>
  <c r="N241" i="50"/>
  <c r="N242" i="50"/>
  <c r="N243" i="50"/>
  <c r="N244" i="50"/>
  <c r="N245" i="50"/>
  <c r="N246" i="50"/>
  <c r="N247" i="50"/>
  <c r="N248" i="50"/>
  <c r="N249" i="50"/>
  <c r="N250" i="50"/>
  <c r="N251" i="50"/>
  <c r="N252" i="50"/>
  <c r="N253" i="50"/>
  <c r="N254" i="50"/>
  <c r="N255" i="50"/>
  <c r="N256" i="50"/>
  <c r="N257" i="50"/>
  <c r="N258" i="50"/>
  <c r="N259" i="50"/>
  <c r="N260" i="50"/>
  <c r="N261" i="50"/>
  <c r="N262" i="50"/>
  <c r="N263" i="50"/>
  <c r="N264" i="50"/>
  <c r="N265" i="50"/>
  <c r="N266" i="50"/>
  <c r="N267" i="50"/>
  <c r="N268" i="50"/>
  <c r="N269" i="50"/>
  <c r="N270" i="50"/>
  <c r="N271" i="50"/>
  <c r="N272" i="50"/>
  <c r="N273" i="50"/>
  <c r="N274" i="50"/>
  <c r="N275" i="50"/>
  <c r="N276" i="50"/>
  <c r="N277" i="50"/>
  <c r="N278" i="50"/>
  <c r="N279" i="50"/>
  <c r="N280" i="50"/>
  <c r="N281" i="50"/>
  <c r="N282" i="50"/>
  <c r="N283" i="50"/>
  <c r="N284" i="50"/>
  <c r="N285" i="50"/>
  <c r="N286" i="50"/>
  <c r="N287" i="50"/>
  <c r="N288" i="50"/>
  <c r="N289" i="50"/>
  <c r="N290" i="50"/>
  <c r="N291" i="50"/>
  <c r="N292" i="50"/>
  <c r="N293" i="50"/>
  <c r="N294" i="50"/>
  <c r="N295" i="50"/>
  <c r="N296" i="50"/>
  <c r="N297" i="50"/>
  <c r="N298" i="50"/>
  <c r="N299" i="50"/>
  <c r="N300" i="50"/>
  <c r="N301" i="50"/>
  <c r="N302" i="50"/>
  <c r="N303" i="50"/>
  <c r="N304" i="50"/>
  <c r="N305" i="50"/>
  <c r="N306" i="50"/>
  <c r="N307" i="50"/>
  <c r="N308" i="50"/>
  <c r="N309" i="50"/>
  <c r="N310" i="50"/>
  <c r="N311" i="50"/>
  <c r="N312" i="50"/>
  <c r="N313" i="50"/>
  <c r="N314" i="50"/>
  <c r="N315" i="50"/>
  <c r="N316" i="50"/>
  <c r="N317" i="50"/>
  <c r="N318" i="50"/>
  <c r="N319" i="50"/>
  <c r="N320" i="50"/>
  <c r="N321" i="50"/>
  <c r="N322" i="50"/>
  <c r="N323" i="50"/>
  <c r="N324" i="50"/>
  <c r="N325" i="50"/>
  <c r="N326" i="50"/>
  <c r="N327" i="50"/>
  <c r="N328" i="50"/>
  <c r="N329" i="50"/>
  <c r="N330" i="50"/>
  <c r="N331" i="50"/>
  <c r="N332" i="50"/>
  <c r="N333" i="50"/>
  <c r="N334" i="50"/>
  <c r="N335" i="50"/>
  <c r="N336" i="50"/>
  <c r="N337" i="50"/>
  <c r="N338" i="50"/>
  <c r="N339" i="50"/>
  <c r="N340" i="50"/>
  <c r="N341" i="50"/>
  <c r="N342" i="50"/>
  <c r="N343" i="50"/>
  <c r="N344" i="50"/>
  <c r="N345" i="50"/>
  <c r="N346" i="50"/>
  <c r="N347" i="50"/>
  <c r="N348" i="50"/>
  <c r="N349" i="50"/>
  <c r="N350" i="50"/>
  <c r="N351" i="50"/>
  <c r="N352" i="50"/>
  <c r="N353" i="50"/>
  <c r="N354" i="50"/>
  <c r="N355" i="50"/>
  <c r="N356" i="50"/>
  <c r="N357" i="50"/>
  <c r="N358" i="50"/>
  <c r="N359" i="50"/>
  <c r="N360" i="50"/>
  <c r="N361" i="50"/>
  <c r="N362" i="50"/>
  <c r="N363" i="50"/>
  <c r="N364" i="50"/>
  <c r="N365" i="50"/>
  <c r="N366" i="50"/>
  <c r="N367" i="50"/>
  <c r="N368" i="50"/>
  <c r="N369" i="50"/>
  <c r="N370" i="50"/>
  <c r="N371" i="50"/>
  <c r="N372" i="50"/>
  <c r="N373" i="50"/>
  <c r="N374" i="50"/>
  <c r="N375" i="50"/>
  <c r="N376" i="50"/>
  <c r="N377" i="50"/>
  <c r="N378" i="50"/>
  <c r="N379" i="50"/>
  <c r="N380" i="50"/>
  <c r="N381" i="50"/>
  <c r="N382" i="50"/>
  <c r="N383" i="50"/>
  <c r="N384" i="50"/>
  <c r="N385" i="50"/>
  <c r="N386" i="50"/>
  <c r="N387" i="50"/>
  <c r="N388" i="50"/>
  <c r="N389" i="50"/>
  <c r="N390" i="50"/>
  <c r="N391" i="50"/>
  <c r="N392" i="50"/>
  <c r="N393" i="50"/>
  <c r="N394" i="50"/>
  <c r="N395" i="50"/>
  <c r="N396" i="50"/>
  <c r="N397" i="50"/>
  <c r="N398" i="50"/>
  <c r="N399" i="50"/>
  <c r="N400" i="50"/>
  <c r="N401" i="50"/>
  <c r="N402" i="50"/>
  <c r="N403" i="50"/>
  <c r="N404" i="50"/>
  <c r="N405" i="50"/>
  <c r="N406" i="50"/>
  <c r="N407" i="50"/>
  <c r="N408" i="50"/>
  <c r="N409" i="50"/>
  <c r="N410" i="50"/>
  <c r="N411" i="50"/>
  <c r="N412" i="50"/>
  <c r="N413" i="50"/>
  <c r="N414" i="50"/>
  <c r="N415" i="50"/>
  <c r="N416" i="50"/>
  <c r="N417" i="50"/>
  <c r="N418" i="50"/>
  <c r="N419" i="50"/>
  <c r="N420" i="50"/>
  <c r="N421" i="50"/>
  <c r="N422" i="50"/>
  <c r="N423" i="50"/>
  <c r="N424" i="50"/>
  <c r="N425" i="50"/>
  <c r="N426" i="50"/>
  <c r="N427" i="50"/>
  <c r="N428" i="50"/>
  <c r="N429" i="50"/>
  <c r="N430" i="50"/>
  <c r="N431" i="50"/>
  <c r="N432" i="50"/>
  <c r="N433" i="50"/>
  <c r="N434" i="50"/>
  <c r="N435" i="50"/>
  <c r="N436" i="50"/>
  <c r="N437" i="50"/>
  <c r="N438" i="50"/>
  <c r="N439" i="50"/>
  <c r="N440" i="50"/>
  <c r="N441" i="50"/>
  <c r="N442" i="50"/>
  <c r="N443" i="50"/>
  <c r="N444" i="50"/>
  <c r="N445" i="50"/>
  <c r="N446" i="50"/>
  <c r="N447" i="50"/>
  <c r="N448" i="50"/>
  <c r="N449" i="50"/>
  <c r="N450" i="50"/>
  <c r="N451" i="50"/>
  <c r="N452" i="50"/>
  <c r="N453" i="50"/>
  <c r="N454" i="50"/>
  <c r="N455" i="50"/>
  <c r="N456" i="50"/>
  <c r="N457" i="50"/>
  <c r="N458" i="50"/>
  <c r="N459" i="50"/>
  <c r="N460" i="50"/>
  <c r="N461" i="50"/>
  <c r="N462" i="50"/>
  <c r="N463" i="50"/>
  <c r="N464" i="50"/>
  <c r="N465" i="50"/>
  <c r="N466" i="50"/>
  <c r="N467" i="50"/>
  <c r="N468" i="50"/>
  <c r="N469" i="50"/>
  <c r="N470" i="50"/>
  <c r="N471" i="50"/>
  <c r="N472" i="50"/>
  <c r="N473" i="50"/>
  <c r="N474" i="50"/>
  <c r="N475" i="50"/>
  <c r="N476" i="50"/>
  <c r="N477" i="50"/>
  <c r="N478" i="50"/>
  <c r="N479" i="50"/>
  <c r="N480" i="50"/>
  <c r="N481" i="50"/>
  <c r="N482" i="50"/>
  <c r="N483" i="50"/>
  <c r="N484" i="50"/>
  <c r="N485" i="50"/>
  <c r="N486" i="50"/>
  <c r="N17" i="50"/>
  <c r="G7" i="50"/>
  <c r="G7" i="1"/>
  <c r="AC10" i="50"/>
  <c r="P6" i="50"/>
  <c r="O8" i="50"/>
  <c r="AC10" i="51"/>
  <c r="P6" i="51"/>
  <c r="O8" i="51"/>
  <c r="N18" i="51"/>
  <c r="N19" i="51"/>
  <c r="AC10" i="1"/>
  <c r="P6" i="1"/>
  <c r="C24" i="34"/>
  <c r="E24" i="34"/>
  <c r="E25" i="34"/>
  <c r="D25" i="34"/>
  <c r="T24" i="34"/>
  <c r="B24" i="34"/>
  <c r="T25" i="34"/>
  <c r="B25" i="34"/>
  <c r="O17" i="50"/>
  <c r="O18" i="50"/>
  <c r="O19" i="50"/>
  <c r="O20" i="50"/>
  <c r="O21" i="50"/>
  <c r="O22" i="50"/>
  <c r="O23" i="50"/>
  <c r="O24" i="50"/>
  <c r="O25" i="50"/>
  <c r="O26" i="50"/>
  <c r="O27" i="50"/>
  <c r="O28" i="50"/>
  <c r="O29" i="50"/>
  <c r="O30" i="50"/>
  <c r="O31" i="50"/>
  <c r="O32" i="50"/>
  <c r="O33" i="50"/>
  <c r="O34" i="50"/>
  <c r="O35" i="50"/>
  <c r="O36" i="50"/>
  <c r="O37" i="50"/>
  <c r="O38" i="50"/>
  <c r="O39" i="50"/>
  <c r="O40" i="50"/>
  <c r="O41" i="50"/>
  <c r="O42" i="50"/>
  <c r="O43" i="50"/>
  <c r="O44" i="50"/>
  <c r="O45" i="50"/>
  <c r="O46" i="50"/>
  <c r="O47" i="50"/>
  <c r="O48" i="50"/>
  <c r="O49" i="50"/>
  <c r="O50" i="50"/>
  <c r="O51" i="50"/>
  <c r="O52" i="50"/>
  <c r="O53" i="50"/>
  <c r="O54" i="50"/>
  <c r="O55" i="50"/>
  <c r="O56" i="50"/>
  <c r="N20" i="51"/>
  <c r="N18" i="50"/>
  <c r="O17" i="1"/>
  <c r="O8" i="1"/>
  <c r="O14" i="51"/>
  <c r="P12" i="51"/>
  <c r="AB10" i="51"/>
  <c r="O14" i="50"/>
  <c r="P12" i="50"/>
  <c r="O14" i="1"/>
  <c r="P12" i="1"/>
  <c r="P56" i="1"/>
  <c r="T16" i="51"/>
  <c r="T16" i="50"/>
  <c r="R16" i="50"/>
  <c r="S16" i="51"/>
  <c r="M24" i="34"/>
  <c r="M25" i="34"/>
  <c r="C25" i="34"/>
  <c r="F25" i="34"/>
  <c r="D24" i="34"/>
  <c r="Q16" i="50"/>
  <c r="Q16" i="51"/>
  <c r="O17" i="51"/>
  <c r="O18" i="51"/>
  <c r="O19" i="51"/>
  <c r="O20" i="51"/>
  <c r="O21" i="51"/>
  <c r="O22" i="51"/>
  <c r="O23" i="51"/>
  <c r="O24" i="51"/>
  <c r="O25" i="51"/>
  <c r="O26" i="51"/>
  <c r="O27" i="51"/>
  <c r="O28" i="51"/>
  <c r="O29" i="51"/>
  <c r="O30" i="51"/>
  <c r="O31" i="51"/>
  <c r="O32" i="51"/>
  <c r="O33" i="51"/>
  <c r="O34" i="51"/>
  <c r="O35" i="51"/>
  <c r="O36" i="51"/>
  <c r="O37" i="51"/>
  <c r="O38" i="51"/>
  <c r="O39" i="51"/>
  <c r="O40" i="51"/>
  <c r="O41" i="51"/>
  <c r="O42" i="51"/>
  <c r="O43" i="51"/>
  <c r="O44" i="51"/>
  <c r="O45" i="51"/>
  <c r="O46" i="51"/>
  <c r="O47" i="51"/>
  <c r="O48" i="51"/>
  <c r="O49" i="51"/>
  <c r="O50" i="51"/>
  <c r="O51" i="51"/>
  <c r="O52" i="51"/>
  <c r="O53" i="51"/>
  <c r="O54" i="51"/>
  <c r="O55" i="51"/>
  <c r="O56" i="51"/>
  <c r="N21" i="51"/>
  <c r="N19" i="50"/>
  <c r="P64" i="50"/>
  <c r="AB10" i="50"/>
  <c r="S16" i="50"/>
  <c r="R16" i="51"/>
  <c r="F24" i="34"/>
  <c r="N22" i="51"/>
  <c r="P64" i="51"/>
  <c r="N20" i="50"/>
  <c r="N23" i="51"/>
  <c r="N21" i="50"/>
  <c r="N24" i="51"/>
  <c r="N22" i="50"/>
  <c r="S10" i="34"/>
  <c r="P10" i="34"/>
  <c r="P16" i="34"/>
  <c r="N25" i="51"/>
  <c r="N23" i="50"/>
  <c r="P50" i="34"/>
  <c r="P21" i="34"/>
  <c r="B21" i="34" s="1"/>
  <c r="P23" i="34"/>
  <c r="I23" i="34" s="1"/>
  <c r="P14" i="34"/>
  <c r="N26" i="51"/>
  <c r="N24" i="50"/>
  <c r="N27" i="51"/>
  <c r="N25" i="50"/>
  <c r="B54" i="34"/>
  <c r="N28" i="51"/>
  <c r="N26" i="50"/>
  <c r="N17" i="49"/>
  <c r="G7" i="49"/>
  <c r="AC10" i="49"/>
  <c r="P6" i="49"/>
  <c r="O8" i="49"/>
  <c r="N18" i="49"/>
  <c r="N19" i="49"/>
  <c r="P16" i="50"/>
  <c r="AF10" i="50" s="1"/>
  <c r="P16" i="51"/>
  <c r="Z16" i="51" s="1"/>
  <c r="N29" i="51"/>
  <c r="N27" i="50"/>
  <c r="AF10" i="51"/>
  <c r="Z16" i="50"/>
  <c r="O17" i="49"/>
  <c r="O18" i="49"/>
  <c r="O19" i="49"/>
  <c r="O20" i="49"/>
  <c r="O21" i="49"/>
  <c r="O22" i="49"/>
  <c r="O23" i="49"/>
  <c r="O24" i="49"/>
  <c r="O25" i="49"/>
  <c r="O26" i="49"/>
  <c r="O27" i="49"/>
  <c r="O28" i="49"/>
  <c r="O29" i="49"/>
  <c r="O30" i="49"/>
  <c r="O31" i="49"/>
  <c r="O32" i="49"/>
  <c r="O33" i="49"/>
  <c r="O34" i="49"/>
  <c r="O35" i="49"/>
  <c r="O36" i="49"/>
  <c r="O37" i="49"/>
  <c r="O38" i="49"/>
  <c r="O39" i="49"/>
  <c r="O40" i="49"/>
  <c r="O41" i="49"/>
  <c r="O42" i="49"/>
  <c r="O43" i="49"/>
  <c r="O44" i="49"/>
  <c r="O45" i="49"/>
  <c r="O46" i="49"/>
  <c r="O47" i="49"/>
  <c r="O48" i="49"/>
  <c r="O14" i="49"/>
  <c r="P12" i="49"/>
  <c r="P56" i="49"/>
  <c r="N30" i="51"/>
  <c r="N28" i="50"/>
  <c r="N20" i="49"/>
  <c r="C17" i="9"/>
  <c r="C17" i="11"/>
  <c r="C17" i="8"/>
  <c r="G7" i="4"/>
  <c r="AC10" i="4"/>
  <c r="G7" i="5"/>
  <c r="P6" i="5"/>
  <c r="O8" i="5"/>
  <c r="G7" i="8"/>
  <c r="G7" i="9"/>
  <c r="G7" i="11"/>
  <c r="G7" i="12"/>
  <c r="G7" i="6"/>
  <c r="G7" i="28"/>
  <c r="G7" i="29"/>
  <c r="G7" i="30"/>
  <c r="G7" i="31"/>
  <c r="N68" i="31"/>
  <c r="N69" i="31"/>
  <c r="N70" i="31"/>
  <c r="N71" i="31"/>
  <c r="N72" i="31"/>
  <c r="N73" i="31"/>
  <c r="N74" i="31"/>
  <c r="N75" i="31"/>
  <c r="N76" i="31"/>
  <c r="N77" i="31"/>
  <c r="N78" i="31"/>
  <c r="N79" i="31"/>
  <c r="N80" i="31"/>
  <c r="N81" i="31"/>
  <c r="N82" i="31"/>
  <c r="N83" i="31"/>
  <c r="N84" i="31"/>
  <c r="N85" i="31"/>
  <c r="N86" i="31"/>
  <c r="N87" i="31"/>
  <c r="N88" i="31"/>
  <c r="N89" i="31"/>
  <c r="N90" i="31"/>
  <c r="N91" i="31"/>
  <c r="N92" i="31"/>
  <c r="N93" i="31"/>
  <c r="N94" i="31"/>
  <c r="N95" i="31"/>
  <c r="N96" i="31"/>
  <c r="N97" i="31"/>
  <c r="N98" i="31"/>
  <c r="N99" i="31"/>
  <c r="N100" i="31"/>
  <c r="N101" i="31"/>
  <c r="N102" i="31"/>
  <c r="N103" i="31"/>
  <c r="N104" i="31"/>
  <c r="N105" i="31"/>
  <c r="N106" i="31"/>
  <c r="N107" i="31"/>
  <c r="N108" i="31"/>
  <c r="N109" i="31"/>
  <c r="N110" i="31"/>
  <c r="N111" i="31"/>
  <c r="N112" i="31"/>
  <c r="N113" i="31"/>
  <c r="N114" i="31"/>
  <c r="N115" i="31"/>
  <c r="N116" i="31"/>
  <c r="N117" i="31"/>
  <c r="N118" i="31"/>
  <c r="N119" i="31"/>
  <c r="N120" i="31"/>
  <c r="N121" i="31"/>
  <c r="N122" i="31"/>
  <c r="N123" i="31"/>
  <c r="N124" i="31"/>
  <c r="N125" i="31"/>
  <c r="N126" i="31"/>
  <c r="N127" i="31"/>
  <c r="N128" i="31"/>
  <c r="N129" i="31"/>
  <c r="N130" i="31"/>
  <c r="N131" i="31"/>
  <c r="N132" i="31"/>
  <c r="N133" i="31"/>
  <c r="N134" i="31"/>
  <c r="N135" i="31"/>
  <c r="N136" i="31"/>
  <c r="N137" i="31"/>
  <c r="N138" i="31"/>
  <c r="N139" i="31"/>
  <c r="N140" i="31"/>
  <c r="N141" i="31"/>
  <c r="N142" i="31"/>
  <c r="N143" i="31"/>
  <c r="N144" i="31"/>
  <c r="N145" i="31"/>
  <c r="N146" i="31"/>
  <c r="N147" i="31"/>
  <c r="N148" i="31"/>
  <c r="N149" i="31"/>
  <c r="N150" i="31"/>
  <c r="N151" i="31"/>
  <c r="N152" i="31"/>
  <c r="N153" i="31"/>
  <c r="N154" i="31"/>
  <c r="N155" i="31"/>
  <c r="N156" i="31"/>
  <c r="N157" i="31"/>
  <c r="N158" i="31"/>
  <c r="N159" i="31"/>
  <c r="N160" i="31"/>
  <c r="N161" i="31"/>
  <c r="N162" i="31"/>
  <c r="N163" i="31"/>
  <c r="N164" i="31"/>
  <c r="N165" i="31"/>
  <c r="N166" i="31"/>
  <c r="N167" i="31"/>
  <c r="N168" i="31"/>
  <c r="N169" i="31"/>
  <c r="N170" i="31"/>
  <c r="N171" i="31"/>
  <c r="N172" i="31"/>
  <c r="N173" i="31"/>
  <c r="N174" i="31"/>
  <c r="N175" i="31"/>
  <c r="N176" i="31"/>
  <c r="N177" i="31"/>
  <c r="N178" i="31"/>
  <c r="N179" i="31"/>
  <c r="N180" i="31"/>
  <c r="N181" i="31"/>
  <c r="N182" i="31"/>
  <c r="N183" i="31"/>
  <c r="N184" i="31"/>
  <c r="N185" i="31"/>
  <c r="N186" i="31"/>
  <c r="N187" i="31"/>
  <c r="N188" i="31"/>
  <c r="N189" i="31"/>
  <c r="N190" i="31"/>
  <c r="N191" i="31"/>
  <c r="N192" i="31"/>
  <c r="N193" i="31"/>
  <c r="N194" i="31"/>
  <c r="N195" i="31"/>
  <c r="N196" i="31"/>
  <c r="N197" i="31"/>
  <c r="N198" i="31"/>
  <c r="N199" i="31"/>
  <c r="N200" i="31"/>
  <c r="N201" i="31"/>
  <c r="N202" i="31"/>
  <c r="N203" i="31"/>
  <c r="N204" i="31"/>
  <c r="N205" i="31"/>
  <c r="N206" i="31"/>
  <c r="N207" i="31"/>
  <c r="N208" i="31"/>
  <c r="N209" i="31"/>
  <c r="N210" i="31"/>
  <c r="N211" i="31"/>
  <c r="N212" i="31"/>
  <c r="N213" i="31"/>
  <c r="N214" i="31"/>
  <c r="N215" i="31"/>
  <c r="N216" i="31"/>
  <c r="N217" i="31"/>
  <c r="N218" i="31"/>
  <c r="N219" i="31"/>
  <c r="N220" i="31"/>
  <c r="N221" i="31"/>
  <c r="N222" i="31"/>
  <c r="N223" i="31"/>
  <c r="N224" i="31"/>
  <c r="N225" i="31"/>
  <c r="N226" i="31"/>
  <c r="N227" i="31"/>
  <c r="N228" i="31"/>
  <c r="N229" i="31"/>
  <c r="N230" i="31"/>
  <c r="N231" i="31"/>
  <c r="N232" i="31"/>
  <c r="N233" i="31"/>
  <c r="N234" i="31"/>
  <c r="N235" i="31"/>
  <c r="N236" i="31"/>
  <c r="N237" i="31"/>
  <c r="N238" i="31"/>
  <c r="N239" i="31"/>
  <c r="N240" i="31"/>
  <c r="N241" i="31"/>
  <c r="N242" i="31"/>
  <c r="N243" i="31"/>
  <c r="N244" i="31"/>
  <c r="N245" i="31"/>
  <c r="N246" i="31"/>
  <c r="N247" i="31"/>
  <c r="N248" i="31"/>
  <c r="N249" i="31"/>
  <c r="N250" i="31"/>
  <c r="N251" i="31"/>
  <c r="N252" i="31"/>
  <c r="N253" i="31"/>
  <c r="N254" i="31"/>
  <c r="N255" i="31"/>
  <c r="N256" i="31"/>
  <c r="N257" i="31"/>
  <c r="N258" i="31"/>
  <c r="N259" i="31"/>
  <c r="N260" i="31"/>
  <c r="N261" i="31"/>
  <c r="N262" i="31"/>
  <c r="N263" i="31"/>
  <c r="N264" i="31"/>
  <c r="N265" i="31"/>
  <c r="N266" i="31"/>
  <c r="N267" i="31"/>
  <c r="N268" i="31"/>
  <c r="N269" i="31"/>
  <c r="N270" i="31"/>
  <c r="N271" i="31"/>
  <c r="N272" i="31"/>
  <c r="N273" i="31"/>
  <c r="N274" i="31"/>
  <c r="N275" i="31"/>
  <c r="N276" i="31"/>
  <c r="N277" i="31"/>
  <c r="N278" i="31"/>
  <c r="N279" i="31"/>
  <c r="N280" i="31"/>
  <c r="N281" i="31"/>
  <c r="N282" i="31"/>
  <c r="N283" i="31"/>
  <c r="N284" i="31"/>
  <c r="N285" i="31"/>
  <c r="N286" i="31"/>
  <c r="N287" i="31"/>
  <c r="N288" i="31"/>
  <c r="N289" i="31"/>
  <c r="N290" i="31"/>
  <c r="N291" i="31"/>
  <c r="N292" i="31"/>
  <c r="N293" i="31"/>
  <c r="N294" i="31"/>
  <c r="N295" i="31"/>
  <c r="N296" i="31"/>
  <c r="N297" i="31"/>
  <c r="N298" i="31"/>
  <c r="N299" i="31"/>
  <c r="N300" i="31"/>
  <c r="N301" i="31"/>
  <c r="N302" i="31"/>
  <c r="N303" i="31"/>
  <c r="N304" i="31"/>
  <c r="N305" i="31"/>
  <c r="N306" i="31"/>
  <c r="N307" i="31"/>
  <c r="N308" i="31"/>
  <c r="N309" i="31"/>
  <c r="N310" i="31"/>
  <c r="N311" i="31"/>
  <c r="N312" i="31"/>
  <c r="N313" i="31"/>
  <c r="N314" i="31"/>
  <c r="N315" i="31"/>
  <c r="N316" i="31"/>
  <c r="N317" i="31"/>
  <c r="N318" i="31"/>
  <c r="N319" i="31"/>
  <c r="N320" i="31"/>
  <c r="N321" i="31"/>
  <c r="N322" i="31"/>
  <c r="N323" i="31"/>
  <c r="N324" i="31"/>
  <c r="N325" i="31"/>
  <c r="N326" i="31"/>
  <c r="N327" i="31"/>
  <c r="N328" i="31"/>
  <c r="N329" i="31"/>
  <c r="N330" i="31"/>
  <c r="N331" i="31"/>
  <c r="N332" i="31"/>
  <c r="N333" i="31"/>
  <c r="N334" i="31"/>
  <c r="N335" i="31"/>
  <c r="N336" i="31"/>
  <c r="N337" i="31"/>
  <c r="N338" i="31"/>
  <c r="N339" i="31"/>
  <c r="N340" i="31"/>
  <c r="N341" i="31"/>
  <c r="N342" i="31"/>
  <c r="N343" i="31"/>
  <c r="N344" i="31"/>
  <c r="N345" i="31"/>
  <c r="N346" i="31"/>
  <c r="N347" i="31"/>
  <c r="N348" i="31"/>
  <c r="N349" i="31"/>
  <c r="N350" i="31"/>
  <c r="N351" i="31"/>
  <c r="N352" i="31"/>
  <c r="N353" i="31"/>
  <c r="N354" i="31"/>
  <c r="N355" i="31"/>
  <c r="N356" i="31"/>
  <c r="N357" i="31"/>
  <c r="N358" i="31"/>
  <c r="N359" i="31"/>
  <c r="N360" i="31"/>
  <c r="N361" i="31"/>
  <c r="N362" i="31"/>
  <c r="N363" i="31"/>
  <c r="N364" i="31"/>
  <c r="N365" i="31"/>
  <c r="N366" i="31"/>
  <c r="N367" i="31"/>
  <c r="N368" i="31"/>
  <c r="N369" i="31"/>
  <c r="N370" i="31"/>
  <c r="N371" i="31"/>
  <c r="N372" i="31"/>
  <c r="N373" i="31"/>
  <c r="N374" i="31"/>
  <c r="N375" i="31"/>
  <c r="N376" i="31"/>
  <c r="N377" i="31"/>
  <c r="N378" i="31"/>
  <c r="N379" i="31"/>
  <c r="N380" i="31"/>
  <c r="N381" i="31"/>
  <c r="N382" i="31"/>
  <c r="N383" i="31"/>
  <c r="N384" i="31"/>
  <c r="N385" i="31"/>
  <c r="N386" i="31"/>
  <c r="N387" i="31"/>
  <c r="N388" i="31"/>
  <c r="N389" i="31"/>
  <c r="N390" i="31"/>
  <c r="N391" i="31"/>
  <c r="N392" i="31"/>
  <c r="N393" i="31"/>
  <c r="N394" i="31"/>
  <c r="N395" i="31"/>
  <c r="N396" i="31"/>
  <c r="N397" i="31"/>
  <c r="N398" i="31"/>
  <c r="N399" i="31"/>
  <c r="N400" i="31"/>
  <c r="N401" i="31"/>
  <c r="N402" i="31"/>
  <c r="N403" i="31"/>
  <c r="N404" i="31"/>
  <c r="N405" i="31"/>
  <c r="N406" i="31"/>
  <c r="N407" i="31"/>
  <c r="N408" i="31"/>
  <c r="N409" i="31"/>
  <c r="N410" i="31"/>
  <c r="N411" i="31"/>
  <c r="N412" i="31"/>
  <c r="N413" i="31"/>
  <c r="N414" i="31"/>
  <c r="N415" i="31"/>
  <c r="N416" i="31"/>
  <c r="N417" i="31"/>
  <c r="N418" i="31"/>
  <c r="N419" i="31"/>
  <c r="N420" i="31"/>
  <c r="N421" i="31"/>
  <c r="N422" i="31"/>
  <c r="N423" i="31"/>
  <c r="N424" i="31"/>
  <c r="N425" i="31"/>
  <c r="N426" i="31"/>
  <c r="N427" i="31"/>
  <c r="N428" i="31"/>
  <c r="N429" i="31"/>
  <c r="N430" i="31"/>
  <c r="N431" i="31"/>
  <c r="N432" i="31"/>
  <c r="N433" i="31"/>
  <c r="N434" i="31"/>
  <c r="N435" i="31"/>
  <c r="N436" i="31"/>
  <c r="N437" i="31"/>
  <c r="N438" i="31"/>
  <c r="N439" i="31"/>
  <c r="N440" i="31"/>
  <c r="N441" i="31"/>
  <c r="N442" i="31"/>
  <c r="N443" i="31"/>
  <c r="N444" i="31"/>
  <c r="N445" i="31"/>
  <c r="N446" i="31"/>
  <c r="N447" i="31"/>
  <c r="N448" i="31"/>
  <c r="N449" i="31"/>
  <c r="N450" i="31"/>
  <c r="N451" i="31"/>
  <c r="N452" i="31"/>
  <c r="N453" i="31"/>
  <c r="N454" i="31"/>
  <c r="N455" i="31"/>
  <c r="N456" i="31"/>
  <c r="N457" i="31"/>
  <c r="N458" i="31"/>
  <c r="N459" i="31"/>
  <c r="N460" i="31"/>
  <c r="N461" i="31"/>
  <c r="N462" i="31"/>
  <c r="N463" i="31"/>
  <c r="N464" i="31"/>
  <c r="N465" i="31"/>
  <c r="N466" i="31"/>
  <c r="N467" i="31"/>
  <c r="N468" i="31"/>
  <c r="N469" i="31"/>
  <c r="N470" i="31"/>
  <c r="N471" i="31"/>
  <c r="N472" i="31"/>
  <c r="N473" i="31"/>
  <c r="N474" i="31"/>
  <c r="N475" i="31"/>
  <c r="N476" i="31"/>
  <c r="N477" i="31"/>
  <c r="N478" i="31"/>
  <c r="N479" i="31"/>
  <c r="N480" i="31"/>
  <c r="N481" i="31"/>
  <c r="N482" i="31"/>
  <c r="N483" i="31"/>
  <c r="N484" i="31"/>
  <c r="N485" i="31"/>
  <c r="N486" i="31"/>
  <c r="N68" i="30"/>
  <c r="N69" i="30"/>
  <c r="N70" i="30"/>
  <c r="N71" i="30"/>
  <c r="N72" i="30"/>
  <c r="N73" i="30"/>
  <c r="N74" i="30"/>
  <c r="N75" i="30"/>
  <c r="N76" i="30"/>
  <c r="N77" i="30"/>
  <c r="N78" i="30"/>
  <c r="N79" i="30"/>
  <c r="N80" i="30"/>
  <c r="N81" i="30"/>
  <c r="N82" i="30"/>
  <c r="N83" i="30"/>
  <c r="N84" i="30"/>
  <c r="N85" i="30"/>
  <c r="N86" i="30"/>
  <c r="N87" i="30"/>
  <c r="N88" i="30"/>
  <c r="N89" i="30"/>
  <c r="N90" i="30"/>
  <c r="N91" i="30"/>
  <c r="N92" i="30"/>
  <c r="N93" i="30"/>
  <c r="N94" i="30"/>
  <c r="N95" i="30"/>
  <c r="N96" i="30"/>
  <c r="N97" i="30"/>
  <c r="N98" i="30"/>
  <c r="N99" i="30"/>
  <c r="N100" i="30"/>
  <c r="N101" i="30"/>
  <c r="N102" i="30"/>
  <c r="N103" i="30"/>
  <c r="N104" i="30"/>
  <c r="N105" i="30"/>
  <c r="N106" i="30"/>
  <c r="N107" i="30"/>
  <c r="N108" i="30"/>
  <c r="N109" i="30"/>
  <c r="N110" i="30"/>
  <c r="N111" i="30"/>
  <c r="N112" i="30"/>
  <c r="N113" i="30"/>
  <c r="N114" i="30"/>
  <c r="N115" i="30"/>
  <c r="N116" i="30"/>
  <c r="N117" i="30"/>
  <c r="N118" i="30"/>
  <c r="N119" i="30"/>
  <c r="N120" i="30"/>
  <c r="N121" i="30"/>
  <c r="N122" i="30"/>
  <c r="N123" i="30"/>
  <c r="N124" i="30"/>
  <c r="N125" i="30"/>
  <c r="N126" i="30"/>
  <c r="N127" i="30"/>
  <c r="N128" i="30"/>
  <c r="N129" i="30"/>
  <c r="N130" i="30"/>
  <c r="N131" i="30"/>
  <c r="N132" i="30"/>
  <c r="N133" i="30"/>
  <c r="N134" i="30"/>
  <c r="N135" i="30"/>
  <c r="N136" i="30"/>
  <c r="N137" i="30"/>
  <c r="N138" i="30"/>
  <c r="N139" i="30"/>
  <c r="N140" i="30"/>
  <c r="N141" i="30"/>
  <c r="N142" i="30"/>
  <c r="N143" i="30"/>
  <c r="N144" i="30"/>
  <c r="N145" i="30"/>
  <c r="N146" i="30"/>
  <c r="N147" i="30"/>
  <c r="N148" i="30"/>
  <c r="N149" i="30"/>
  <c r="N150" i="30"/>
  <c r="N151" i="30"/>
  <c r="N152" i="30"/>
  <c r="N153" i="30"/>
  <c r="N154" i="30"/>
  <c r="N155" i="30"/>
  <c r="N156" i="30"/>
  <c r="N157" i="30"/>
  <c r="N158" i="30"/>
  <c r="N159" i="30"/>
  <c r="N160" i="30"/>
  <c r="N161" i="30"/>
  <c r="N162" i="30"/>
  <c r="N163" i="30"/>
  <c r="N164" i="30"/>
  <c r="N165" i="30"/>
  <c r="N166" i="30"/>
  <c r="N167" i="30"/>
  <c r="N168" i="30"/>
  <c r="N169" i="30"/>
  <c r="N170" i="30"/>
  <c r="N171" i="30"/>
  <c r="N172" i="30"/>
  <c r="N173" i="30"/>
  <c r="N174" i="30"/>
  <c r="N175" i="30"/>
  <c r="N176" i="30"/>
  <c r="N177" i="30"/>
  <c r="N178" i="30"/>
  <c r="N179" i="30"/>
  <c r="N180" i="30"/>
  <c r="N181" i="30"/>
  <c r="N182" i="30"/>
  <c r="N183" i="30"/>
  <c r="N184" i="30"/>
  <c r="N185" i="30"/>
  <c r="N186" i="30"/>
  <c r="N187" i="30"/>
  <c r="N188" i="30"/>
  <c r="N189" i="30"/>
  <c r="N190" i="30"/>
  <c r="N191" i="30"/>
  <c r="N192" i="30"/>
  <c r="N193" i="30"/>
  <c r="N194" i="30"/>
  <c r="N195" i="30"/>
  <c r="N196" i="30"/>
  <c r="N197" i="30"/>
  <c r="N198" i="30"/>
  <c r="N199" i="30"/>
  <c r="N200" i="30"/>
  <c r="N201" i="30"/>
  <c r="N202" i="30"/>
  <c r="N203" i="30"/>
  <c r="N204" i="30"/>
  <c r="N205" i="30"/>
  <c r="N206" i="30"/>
  <c r="N207" i="30"/>
  <c r="N208" i="30"/>
  <c r="N209" i="30"/>
  <c r="N210" i="30"/>
  <c r="N211" i="30"/>
  <c r="N212" i="30"/>
  <c r="N213" i="30"/>
  <c r="N214" i="30"/>
  <c r="N215" i="30"/>
  <c r="N216" i="30"/>
  <c r="N217" i="30"/>
  <c r="N218" i="30"/>
  <c r="N219" i="30"/>
  <c r="N220" i="30"/>
  <c r="N221" i="30"/>
  <c r="N222" i="30"/>
  <c r="N223" i="30"/>
  <c r="N224" i="30"/>
  <c r="N225" i="30"/>
  <c r="N226" i="30"/>
  <c r="N227" i="30"/>
  <c r="N228" i="30"/>
  <c r="N229" i="30"/>
  <c r="N230" i="30"/>
  <c r="N231" i="30"/>
  <c r="N232" i="30"/>
  <c r="N233" i="30"/>
  <c r="N234" i="30"/>
  <c r="N235" i="30"/>
  <c r="N236" i="30"/>
  <c r="N237" i="30"/>
  <c r="N238" i="30"/>
  <c r="N239" i="30"/>
  <c r="N240" i="30"/>
  <c r="N241" i="30"/>
  <c r="N242" i="30"/>
  <c r="N243" i="30"/>
  <c r="N244" i="30"/>
  <c r="N245" i="30"/>
  <c r="N246" i="30"/>
  <c r="N247" i="30"/>
  <c r="N248" i="30"/>
  <c r="N249" i="30"/>
  <c r="N250" i="30"/>
  <c r="N251" i="30"/>
  <c r="N252" i="30"/>
  <c r="N253" i="30"/>
  <c r="N254" i="30"/>
  <c r="N255" i="30"/>
  <c r="N256" i="30"/>
  <c r="N257" i="30"/>
  <c r="N258" i="30"/>
  <c r="N259" i="30"/>
  <c r="N260" i="30"/>
  <c r="N261" i="30"/>
  <c r="N262" i="30"/>
  <c r="N263" i="30"/>
  <c r="N264" i="30"/>
  <c r="N265" i="30"/>
  <c r="N266" i="30"/>
  <c r="N267" i="30"/>
  <c r="N268" i="30"/>
  <c r="N269" i="30"/>
  <c r="N270" i="30"/>
  <c r="N271" i="30"/>
  <c r="N272" i="30"/>
  <c r="N273" i="30"/>
  <c r="N274" i="30"/>
  <c r="N275" i="30"/>
  <c r="N276" i="30"/>
  <c r="N277" i="30"/>
  <c r="N278" i="30"/>
  <c r="N279" i="30"/>
  <c r="N280" i="30"/>
  <c r="N281" i="30"/>
  <c r="N282" i="30"/>
  <c r="N283" i="30"/>
  <c r="N284" i="30"/>
  <c r="N285" i="30"/>
  <c r="N286" i="30"/>
  <c r="N287" i="30"/>
  <c r="N288" i="30"/>
  <c r="N289" i="30"/>
  <c r="N290" i="30"/>
  <c r="N291" i="30"/>
  <c r="N292" i="30"/>
  <c r="N293" i="30"/>
  <c r="N294" i="30"/>
  <c r="N295" i="30"/>
  <c r="N296" i="30"/>
  <c r="N297" i="30"/>
  <c r="N298" i="30"/>
  <c r="N299" i="30"/>
  <c r="N300" i="30"/>
  <c r="N301" i="30"/>
  <c r="N302" i="30"/>
  <c r="N303" i="30"/>
  <c r="N304" i="30"/>
  <c r="N305" i="30"/>
  <c r="N306" i="30"/>
  <c r="N307" i="30"/>
  <c r="N308" i="30"/>
  <c r="N309" i="30"/>
  <c r="N310" i="30"/>
  <c r="N311" i="30"/>
  <c r="N312" i="30"/>
  <c r="N313" i="30"/>
  <c r="N314" i="30"/>
  <c r="N315" i="30"/>
  <c r="N316" i="30"/>
  <c r="N317" i="30"/>
  <c r="N318" i="30"/>
  <c r="N319" i="30"/>
  <c r="N320" i="30"/>
  <c r="N321" i="30"/>
  <c r="N322" i="30"/>
  <c r="N323" i="30"/>
  <c r="N324" i="30"/>
  <c r="N325" i="30"/>
  <c r="N326" i="30"/>
  <c r="N327" i="30"/>
  <c r="N328" i="30"/>
  <c r="N329" i="30"/>
  <c r="N330" i="30"/>
  <c r="N331" i="30"/>
  <c r="N332" i="30"/>
  <c r="N333" i="30"/>
  <c r="N334" i="30"/>
  <c r="N335" i="30"/>
  <c r="N336" i="30"/>
  <c r="N337" i="30"/>
  <c r="N338" i="30"/>
  <c r="N339" i="30"/>
  <c r="N340" i="30"/>
  <c r="N341" i="30"/>
  <c r="N342" i="30"/>
  <c r="N343" i="30"/>
  <c r="N344" i="30"/>
  <c r="N345" i="30"/>
  <c r="N346" i="30"/>
  <c r="N347" i="30"/>
  <c r="N348" i="30"/>
  <c r="N349" i="30"/>
  <c r="N350" i="30"/>
  <c r="N351" i="30"/>
  <c r="N352" i="30"/>
  <c r="N353" i="30"/>
  <c r="N354" i="30"/>
  <c r="N355" i="30"/>
  <c r="N356" i="30"/>
  <c r="N357" i="30"/>
  <c r="N358" i="30"/>
  <c r="N359" i="30"/>
  <c r="N360" i="30"/>
  <c r="N361" i="30"/>
  <c r="N362" i="30"/>
  <c r="N363" i="30"/>
  <c r="N364" i="30"/>
  <c r="N365" i="30"/>
  <c r="N366" i="30"/>
  <c r="N367" i="30"/>
  <c r="N368" i="30"/>
  <c r="N369" i="30"/>
  <c r="N370" i="30"/>
  <c r="N371" i="30"/>
  <c r="N372" i="30"/>
  <c r="N373" i="30"/>
  <c r="N374" i="30"/>
  <c r="N375" i="30"/>
  <c r="N376" i="30"/>
  <c r="N377" i="30"/>
  <c r="N378" i="30"/>
  <c r="N379" i="30"/>
  <c r="N380" i="30"/>
  <c r="N381" i="30"/>
  <c r="N382" i="30"/>
  <c r="N383" i="30"/>
  <c r="N384" i="30"/>
  <c r="N385" i="30"/>
  <c r="N386" i="30"/>
  <c r="N387" i="30"/>
  <c r="N388" i="30"/>
  <c r="N389" i="30"/>
  <c r="N390" i="30"/>
  <c r="N391" i="30"/>
  <c r="N392" i="30"/>
  <c r="N393" i="30"/>
  <c r="N394" i="30"/>
  <c r="N395" i="30"/>
  <c r="N396" i="30"/>
  <c r="N397" i="30"/>
  <c r="N398" i="30"/>
  <c r="N399" i="30"/>
  <c r="N400" i="30"/>
  <c r="N401" i="30"/>
  <c r="N402" i="30"/>
  <c r="N403" i="30"/>
  <c r="N404" i="30"/>
  <c r="N405" i="30"/>
  <c r="N406" i="30"/>
  <c r="N407" i="30"/>
  <c r="N408" i="30"/>
  <c r="N409" i="30"/>
  <c r="N410" i="30"/>
  <c r="N411" i="30"/>
  <c r="N412" i="30"/>
  <c r="N413" i="30"/>
  <c r="N414" i="30"/>
  <c r="N415" i="30"/>
  <c r="N416" i="30"/>
  <c r="N417" i="30"/>
  <c r="N418" i="30"/>
  <c r="N419" i="30"/>
  <c r="N420" i="30"/>
  <c r="N421" i="30"/>
  <c r="N422" i="30"/>
  <c r="N423" i="30"/>
  <c r="N424" i="30"/>
  <c r="N425" i="30"/>
  <c r="N426" i="30"/>
  <c r="N427" i="30"/>
  <c r="N428" i="30"/>
  <c r="N429" i="30"/>
  <c r="N430" i="30"/>
  <c r="N431" i="30"/>
  <c r="N432" i="30"/>
  <c r="N433" i="30"/>
  <c r="N434" i="30"/>
  <c r="N435" i="30"/>
  <c r="N436" i="30"/>
  <c r="N437" i="30"/>
  <c r="N438" i="30"/>
  <c r="N439" i="30"/>
  <c r="N440" i="30"/>
  <c r="N441" i="30"/>
  <c r="N442" i="30"/>
  <c r="N443" i="30"/>
  <c r="N444" i="30"/>
  <c r="N445" i="30"/>
  <c r="N446" i="30"/>
  <c r="N447" i="30"/>
  <c r="N448" i="30"/>
  <c r="N449" i="30"/>
  <c r="N450" i="30"/>
  <c r="N451" i="30"/>
  <c r="N452" i="30"/>
  <c r="N453" i="30"/>
  <c r="N454" i="30"/>
  <c r="N455" i="30"/>
  <c r="N456" i="30"/>
  <c r="N457" i="30"/>
  <c r="N458" i="30"/>
  <c r="N459" i="30"/>
  <c r="N460" i="30"/>
  <c r="N461" i="30"/>
  <c r="N462" i="30"/>
  <c r="N463" i="30"/>
  <c r="N464" i="30"/>
  <c r="N465" i="30"/>
  <c r="N466" i="30"/>
  <c r="N467" i="30"/>
  <c r="N468" i="30"/>
  <c r="N469" i="30"/>
  <c r="N470" i="30"/>
  <c r="N471" i="30"/>
  <c r="N472" i="30"/>
  <c r="N473" i="30"/>
  <c r="N474" i="30"/>
  <c r="N475" i="30"/>
  <c r="N476" i="30"/>
  <c r="N477" i="30"/>
  <c r="N478" i="30"/>
  <c r="N479" i="30"/>
  <c r="N480" i="30"/>
  <c r="N481" i="30"/>
  <c r="N482" i="30"/>
  <c r="N483" i="30"/>
  <c r="N484" i="30"/>
  <c r="N485" i="30"/>
  <c r="N486" i="30"/>
  <c r="N48" i="29"/>
  <c r="N49" i="29"/>
  <c r="N50" i="29"/>
  <c r="N51" i="29"/>
  <c r="N52" i="29"/>
  <c r="N53" i="29"/>
  <c r="N54" i="29"/>
  <c r="N55" i="29"/>
  <c r="N56" i="29"/>
  <c r="N57" i="29"/>
  <c r="N58" i="29"/>
  <c r="N59" i="29"/>
  <c r="N60" i="29"/>
  <c r="N61" i="29"/>
  <c r="N62" i="29"/>
  <c r="N63" i="29"/>
  <c r="N64" i="29"/>
  <c r="N65" i="29"/>
  <c r="N66" i="29"/>
  <c r="N67" i="29"/>
  <c r="N68" i="29"/>
  <c r="N69" i="29"/>
  <c r="N70" i="29"/>
  <c r="N71" i="29"/>
  <c r="N72" i="29"/>
  <c r="N73" i="29"/>
  <c r="N74" i="29"/>
  <c r="N75" i="29"/>
  <c r="N76" i="29"/>
  <c r="N77" i="29"/>
  <c r="N78" i="29"/>
  <c r="N79" i="29"/>
  <c r="N80" i="29"/>
  <c r="N81" i="29"/>
  <c r="N82" i="29"/>
  <c r="N83" i="29"/>
  <c r="N84" i="29"/>
  <c r="N85" i="29"/>
  <c r="N86" i="29"/>
  <c r="N87" i="29"/>
  <c r="N88" i="29"/>
  <c r="N89" i="29"/>
  <c r="N90" i="29"/>
  <c r="N91" i="29"/>
  <c r="N92" i="29"/>
  <c r="N93" i="29"/>
  <c r="N94" i="29"/>
  <c r="N95" i="29"/>
  <c r="N96" i="29"/>
  <c r="N97" i="29"/>
  <c r="N98" i="29"/>
  <c r="N99" i="29"/>
  <c r="N100" i="29"/>
  <c r="N101" i="29"/>
  <c r="N102" i="29"/>
  <c r="N103" i="29"/>
  <c r="N104" i="29"/>
  <c r="N105" i="29"/>
  <c r="N106" i="29"/>
  <c r="N107" i="29"/>
  <c r="N108" i="29"/>
  <c r="N109" i="29"/>
  <c r="N110" i="29"/>
  <c r="N111" i="29"/>
  <c r="N112" i="29"/>
  <c r="N113" i="29"/>
  <c r="N114" i="29"/>
  <c r="N115" i="29"/>
  <c r="N116" i="29"/>
  <c r="N117" i="29"/>
  <c r="N118" i="29"/>
  <c r="N119" i="29"/>
  <c r="N120" i="29"/>
  <c r="N121" i="29"/>
  <c r="N122" i="29"/>
  <c r="N123" i="29"/>
  <c r="N124" i="29"/>
  <c r="N125" i="29"/>
  <c r="N126" i="29"/>
  <c r="N127" i="29"/>
  <c r="N128" i="29"/>
  <c r="N129" i="29"/>
  <c r="N130" i="29"/>
  <c r="N131" i="29"/>
  <c r="N132" i="29"/>
  <c r="N133" i="29"/>
  <c r="N134" i="29"/>
  <c r="N135" i="29"/>
  <c r="N136" i="29"/>
  <c r="N137" i="29"/>
  <c r="N138" i="29"/>
  <c r="N139" i="29"/>
  <c r="N140" i="29"/>
  <c r="N141" i="29"/>
  <c r="N142" i="29"/>
  <c r="N143" i="29"/>
  <c r="N144" i="29"/>
  <c r="N145" i="29"/>
  <c r="N146" i="29"/>
  <c r="N147" i="29"/>
  <c r="N148" i="29"/>
  <c r="N149" i="29"/>
  <c r="N150" i="29"/>
  <c r="N151" i="29"/>
  <c r="N152" i="29"/>
  <c r="N153" i="29"/>
  <c r="N154" i="29"/>
  <c r="N155" i="29"/>
  <c r="N156" i="29"/>
  <c r="N157" i="29"/>
  <c r="N158" i="29"/>
  <c r="N159" i="29"/>
  <c r="N160" i="29"/>
  <c r="N161" i="29"/>
  <c r="N162" i="29"/>
  <c r="N163" i="29"/>
  <c r="N164" i="29"/>
  <c r="N165" i="29"/>
  <c r="N166" i="29"/>
  <c r="N167" i="29"/>
  <c r="N168" i="29"/>
  <c r="N169" i="29"/>
  <c r="N170" i="29"/>
  <c r="N171" i="29"/>
  <c r="N172" i="29"/>
  <c r="N173" i="29"/>
  <c r="N174" i="29"/>
  <c r="N175" i="29"/>
  <c r="N176" i="29"/>
  <c r="N177" i="29"/>
  <c r="N178" i="29"/>
  <c r="N179" i="29"/>
  <c r="N180" i="29"/>
  <c r="N181" i="29"/>
  <c r="N182" i="29"/>
  <c r="N183" i="29"/>
  <c r="N184" i="29"/>
  <c r="N185" i="29"/>
  <c r="N186" i="29"/>
  <c r="N187" i="29"/>
  <c r="N188" i="29"/>
  <c r="N189" i="29"/>
  <c r="N190" i="29"/>
  <c r="N191" i="29"/>
  <c r="N192" i="29"/>
  <c r="N193" i="29"/>
  <c r="N194" i="29"/>
  <c r="N195" i="29"/>
  <c r="N196" i="29"/>
  <c r="N197" i="29"/>
  <c r="N198" i="29"/>
  <c r="N199" i="29"/>
  <c r="N200" i="29"/>
  <c r="N201" i="29"/>
  <c r="N202" i="29"/>
  <c r="N203" i="29"/>
  <c r="N204" i="29"/>
  <c r="N205" i="29"/>
  <c r="N206" i="29"/>
  <c r="N207" i="29"/>
  <c r="N208" i="29"/>
  <c r="N209" i="29"/>
  <c r="N210" i="29"/>
  <c r="N211" i="29"/>
  <c r="N212" i="29"/>
  <c r="N213" i="29"/>
  <c r="N214" i="29"/>
  <c r="N68" i="28"/>
  <c r="N69" i="28"/>
  <c r="N70" i="28"/>
  <c r="N71" i="28"/>
  <c r="N72" i="28"/>
  <c r="N73" i="28"/>
  <c r="N74" i="28"/>
  <c r="N75" i="28"/>
  <c r="N76" i="28"/>
  <c r="N77" i="28"/>
  <c r="N78" i="28"/>
  <c r="N79" i="28"/>
  <c r="N80" i="28"/>
  <c r="N81" i="28"/>
  <c r="N82" i="28"/>
  <c r="N83" i="28"/>
  <c r="N84" i="28"/>
  <c r="N85" i="28"/>
  <c r="N86" i="28"/>
  <c r="N87" i="28"/>
  <c r="N88" i="28"/>
  <c r="N89" i="28"/>
  <c r="N90" i="28"/>
  <c r="N91" i="28"/>
  <c r="N92" i="28"/>
  <c r="N93" i="28"/>
  <c r="N94" i="28"/>
  <c r="N95" i="28"/>
  <c r="N96" i="28"/>
  <c r="N97" i="28"/>
  <c r="N98" i="28"/>
  <c r="N99" i="28"/>
  <c r="N100" i="28"/>
  <c r="N101" i="28"/>
  <c r="N102" i="28"/>
  <c r="N103" i="28"/>
  <c r="N104" i="28"/>
  <c r="N105" i="28"/>
  <c r="N106" i="28"/>
  <c r="N107" i="28"/>
  <c r="N108" i="28"/>
  <c r="N109" i="28"/>
  <c r="N110" i="28"/>
  <c r="N111" i="28"/>
  <c r="N112" i="28"/>
  <c r="N113" i="28"/>
  <c r="N114" i="28"/>
  <c r="N115" i="28"/>
  <c r="N116" i="28"/>
  <c r="N117" i="28"/>
  <c r="N118" i="28"/>
  <c r="N119" i="28"/>
  <c r="N120" i="28"/>
  <c r="N121" i="28"/>
  <c r="N122" i="28"/>
  <c r="N123" i="28"/>
  <c r="N124" i="28"/>
  <c r="N125" i="28"/>
  <c r="N126" i="28"/>
  <c r="N127" i="28"/>
  <c r="N128" i="28"/>
  <c r="N129" i="28"/>
  <c r="N130" i="28"/>
  <c r="N131" i="28"/>
  <c r="N132" i="28"/>
  <c r="N133" i="28"/>
  <c r="N134" i="28"/>
  <c r="N135" i="28"/>
  <c r="N136" i="28"/>
  <c r="N137" i="28"/>
  <c r="N138" i="28"/>
  <c r="N139" i="28"/>
  <c r="N140" i="28"/>
  <c r="N141" i="28"/>
  <c r="N142" i="28"/>
  <c r="N143" i="28"/>
  <c r="N144" i="28"/>
  <c r="N145" i="28"/>
  <c r="N146" i="28"/>
  <c r="N147" i="28"/>
  <c r="N148" i="28"/>
  <c r="N149" i="28"/>
  <c r="N150" i="28"/>
  <c r="N151" i="28"/>
  <c r="N152" i="28"/>
  <c r="N153" i="28"/>
  <c r="N154" i="28"/>
  <c r="N155" i="28"/>
  <c r="N156" i="28"/>
  <c r="N157" i="28"/>
  <c r="N158" i="28"/>
  <c r="N159" i="28"/>
  <c r="N160" i="28"/>
  <c r="N161" i="28"/>
  <c r="N162" i="28"/>
  <c r="N163" i="28"/>
  <c r="N164" i="28"/>
  <c r="N165" i="28"/>
  <c r="N166" i="28"/>
  <c r="N167" i="28"/>
  <c r="N168" i="28"/>
  <c r="N169" i="28"/>
  <c r="N170" i="28"/>
  <c r="N171" i="28"/>
  <c r="N172" i="28"/>
  <c r="N173" i="28"/>
  <c r="N174" i="28"/>
  <c r="N175" i="28"/>
  <c r="N176" i="28"/>
  <c r="N177" i="28"/>
  <c r="N178" i="28"/>
  <c r="N179" i="28"/>
  <c r="N180" i="28"/>
  <c r="N181" i="28"/>
  <c r="N182" i="28"/>
  <c r="N183" i="28"/>
  <c r="N184" i="28"/>
  <c r="N185" i="28"/>
  <c r="N186" i="28"/>
  <c r="N187" i="28"/>
  <c r="N188" i="28"/>
  <c r="N189" i="28"/>
  <c r="N190" i="28"/>
  <c r="N191" i="28"/>
  <c r="N192" i="28"/>
  <c r="N193" i="28"/>
  <c r="N194" i="28"/>
  <c r="N195" i="28"/>
  <c r="N196" i="28"/>
  <c r="N197" i="28"/>
  <c r="N198" i="28"/>
  <c r="N199" i="28"/>
  <c r="N200" i="28"/>
  <c r="N201" i="28"/>
  <c r="N202" i="28"/>
  <c r="N203" i="28"/>
  <c r="N204" i="28"/>
  <c r="N205" i="28"/>
  <c r="N206" i="28"/>
  <c r="N207" i="28"/>
  <c r="N208" i="28"/>
  <c r="N209" i="28"/>
  <c r="N210" i="28"/>
  <c r="N211" i="28"/>
  <c r="N212" i="28"/>
  <c r="N213" i="28"/>
  <c r="N214" i="28"/>
  <c r="N215" i="28"/>
  <c r="N216" i="28"/>
  <c r="N217" i="28"/>
  <c r="N218" i="28"/>
  <c r="N219" i="28"/>
  <c r="N220" i="28"/>
  <c r="N221" i="28"/>
  <c r="N222" i="28"/>
  <c r="N223" i="28"/>
  <c r="N224" i="28"/>
  <c r="N225" i="28"/>
  <c r="N226" i="28"/>
  <c r="N227" i="28"/>
  <c r="N228" i="28"/>
  <c r="N229" i="28"/>
  <c r="N230" i="28"/>
  <c r="N231" i="28"/>
  <c r="N232" i="28"/>
  <c r="N233" i="28"/>
  <c r="N234" i="28"/>
  <c r="N235" i="28"/>
  <c r="N236" i="28"/>
  <c r="N237" i="28"/>
  <c r="N238" i="28"/>
  <c r="N239" i="28"/>
  <c r="N240" i="28"/>
  <c r="N241" i="28"/>
  <c r="N242" i="28"/>
  <c r="N243" i="28"/>
  <c r="N244" i="28"/>
  <c r="N245" i="28"/>
  <c r="N246" i="28"/>
  <c r="N247" i="28"/>
  <c r="N248" i="28"/>
  <c r="N249" i="28"/>
  <c r="N250" i="28"/>
  <c r="N251" i="28"/>
  <c r="N252" i="28"/>
  <c r="N253" i="28"/>
  <c r="N254" i="28"/>
  <c r="N255" i="28"/>
  <c r="N256" i="28"/>
  <c r="N257" i="28"/>
  <c r="N258" i="28"/>
  <c r="N259" i="28"/>
  <c r="N260" i="28"/>
  <c r="N261" i="28"/>
  <c r="N262" i="28"/>
  <c r="N263" i="28"/>
  <c r="N264" i="28"/>
  <c r="N265" i="28"/>
  <c r="N266" i="28"/>
  <c r="N267" i="28"/>
  <c r="N268" i="28"/>
  <c r="N269" i="28"/>
  <c r="N270" i="28"/>
  <c r="N271" i="28"/>
  <c r="N272" i="28"/>
  <c r="N273" i="28"/>
  <c r="N274" i="28"/>
  <c r="N275" i="28"/>
  <c r="N276" i="28"/>
  <c r="N277" i="28"/>
  <c r="N278" i="28"/>
  <c r="N279" i="28"/>
  <c r="N280" i="28"/>
  <c r="N281" i="28"/>
  <c r="N282" i="28"/>
  <c r="N283" i="28"/>
  <c r="N284" i="28"/>
  <c r="N285" i="28"/>
  <c r="N286" i="28"/>
  <c r="N287" i="28"/>
  <c r="N288" i="28"/>
  <c r="N289" i="28"/>
  <c r="N290" i="28"/>
  <c r="N291" i="28"/>
  <c r="N292" i="28"/>
  <c r="N293" i="28"/>
  <c r="N294" i="28"/>
  <c r="N295" i="28"/>
  <c r="N296" i="28"/>
  <c r="N297" i="28"/>
  <c r="N298" i="28"/>
  <c r="N299" i="28"/>
  <c r="N300" i="28"/>
  <c r="N301" i="28"/>
  <c r="N302" i="28"/>
  <c r="N303" i="28"/>
  <c r="N304" i="28"/>
  <c r="N305" i="28"/>
  <c r="N306" i="28"/>
  <c r="N307" i="28"/>
  <c r="N308" i="28"/>
  <c r="N309" i="28"/>
  <c r="N310" i="28"/>
  <c r="N311" i="28"/>
  <c r="N312" i="28"/>
  <c r="N313" i="28"/>
  <c r="N314" i="28"/>
  <c r="N315" i="28"/>
  <c r="N316" i="28"/>
  <c r="N317" i="28"/>
  <c r="N318" i="28"/>
  <c r="N319" i="28"/>
  <c r="N320" i="28"/>
  <c r="N321" i="28"/>
  <c r="N322" i="28"/>
  <c r="N323" i="28"/>
  <c r="N324" i="28"/>
  <c r="N325" i="28"/>
  <c r="N326" i="28"/>
  <c r="N327" i="28"/>
  <c r="N328" i="28"/>
  <c r="N329" i="28"/>
  <c r="N330" i="28"/>
  <c r="N331" i="28"/>
  <c r="N332" i="28"/>
  <c r="N333" i="28"/>
  <c r="N334" i="28"/>
  <c r="N335" i="28"/>
  <c r="N336" i="28"/>
  <c r="N337" i="28"/>
  <c r="N338" i="28"/>
  <c r="N339" i="28"/>
  <c r="N340" i="28"/>
  <c r="N341" i="28"/>
  <c r="N342" i="28"/>
  <c r="N343" i="28"/>
  <c r="N344" i="28"/>
  <c r="N345" i="28"/>
  <c r="N346" i="28"/>
  <c r="N347" i="28"/>
  <c r="N348" i="28"/>
  <c r="N349" i="28"/>
  <c r="N350" i="28"/>
  <c r="N351" i="28"/>
  <c r="N352" i="28"/>
  <c r="N353" i="28"/>
  <c r="N354" i="28"/>
  <c r="N355" i="28"/>
  <c r="N356" i="28"/>
  <c r="N357" i="28"/>
  <c r="N358" i="28"/>
  <c r="N359" i="28"/>
  <c r="N360" i="28"/>
  <c r="N361" i="28"/>
  <c r="N362" i="28"/>
  <c r="N363" i="28"/>
  <c r="N364" i="28"/>
  <c r="N365" i="28"/>
  <c r="N366" i="28"/>
  <c r="N56" i="12"/>
  <c r="N57" i="12"/>
  <c r="N58" i="12"/>
  <c r="N59" i="12"/>
  <c r="N60" i="12"/>
  <c r="N61" i="12"/>
  <c r="N62" i="12"/>
  <c r="N63" i="12"/>
  <c r="N64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N144" i="12"/>
  <c r="N145" i="12"/>
  <c r="N146" i="12"/>
  <c r="N147" i="12"/>
  <c r="N148" i="12"/>
  <c r="N149" i="12"/>
  <c r="N150" i="12"/>
  <c r="N151" i="12"/>
  <c r="N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N168" i="12"/>
  <c r="N169" i="12"/>
  <c r="N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N184" i="12"/>
  <c r="N185" i="12"/>
  <c r="N186" i="12"/>
  <c r="N187" i="12"/>
  <c r="N188" i="12"/>
  <c r="N189" i="12"/>
  <c r="N190" i="12"/>
  <c r="N191" i="12"/>
  <c r="N192" i="12"/>
  <c r="N193" i="12"/>
  <c r="N194" i="12"/>
  <c r="N195" i="12"/>
  <c r="N196" i="12"/>
  <c r="N197" i="12"/>
  <c r="N198" i="12"/>
  <c r="N199" i="12"/>
  <c r="N200" i="12"/>
  <c r="N201" i="12"/>
  <c r="N202" i="12"/>
  <c r="N203" i="12"/>
  <c r="N204" i="12"/>
  <c r="N205" i="12"/>
  <c r="N206" i="12"/>
  <c r="N207" i="12"/>
  <c r="N208" i="12"/>
  <c r="N209" i="12"/>
  <c r="N210" i="12"/>
  <c r="N211" i="12"/>
  <c r="N212" i="12"/>
  <c r="N213" i="12"/>
  <c r="N214" i="12"/>
  <c r="N215" i="12"/>
  <c r="N216" i="12"/>
  <c r="N217" i="12"/>
  <c r="N218" i="12"/>
  <c r="N219" i="12"/>
  <c r="N220" i="12"/>
  <c r="N221" i="12"/>
  <c r="N222" i="12"/>
  <c r="N223" i="12"/>
  <c r="N224" i="12"/>
  <c r="N225" i="12"/>
  <c r="N226" i="12"/>
  <c r="N227" i="12"/>
  <c r="N228" i="12"/>
  <c r="N229" i="12"/>
  <c r="N230" i="12"/>
  <c r="N231" i="12"/>
  <c r="N232" i="12"/>
  <c r="N233" i="12"/>
  <c r="N234" i="12"/>
  <c r="N235" i="12"/>
  <c r="N236" i="12"/>
  <c r="N237" i="12"/>
  <c r="N238" i="12"/>
  <c r="N239" i="12"/>
  <c r="N240" i="12"/>
  <c r="N241" i="12"/>
  <c r="N242" i="12"/>
  <c r="N243" i="12"/>
  <c r="N244" i="12"/>
  <c r="N245" i="12"/>
  <c r="N246" i="12"/>
  <c r="N247" i="12"/>
  <c r="N248" i="12"/>
  <c r="N249" i="12"/>
  <c r="N250" i="12"/>
  <c r="N251" i="12"/>
  <c r="N252" i="12"/>
  <c r="N253" i="12"/>
  <c r="N254" i="12"/>
  <c r="N255" i="12"/>
  <c r="N256" i="12"/>
  <c r="N257" i="12"/>
  <c r="N258" i="12"/>
  <c r="N259" i="12"/>
  <c r="N260" i="12"/>
  <c r="N261" i="12"/>
  <c r="N262" i="12"/>
  <c r="N263" i="12"/>
  <c r="N264" i="12"/>
  <c r="N265" i="12"/>
  <c r="N266" i="12"/>
  <c r="N267" i="12"/>
  <c r="N268" i="12"/>
  <c r="N269" i="12"/>
  <c r="N270" i="12"/>
  <c r="N271" i="12"/>
  <c r="N272" i="12"/>
  <c r="N273" i="12"/>
  <c r="N274" i="12"/>
  <c r="N275" i="12"/>
  <c r="N276" i="12"/>
  <c r="N277" i="12"/>
  <c r="N278" i="12"/>
  <c r="N279" i="12"/>
  <c r="N280" i="12"/>
  <c r="N281" i="12"/>
  <c r="N282" i="12"/>
  <c r="N283" i="12"/>
  <c r="N284" i="12"/>
  <c r="N285" i="12"/>
  <c r="N286" i="12"/>
  <c r="N287" i="12"/>
  <c r="N288" i="12"/>
  <c r="N289" i="12"/>
  <c r="N290" i="12"/>
  <c r="N291" i="12"/>
  <c r="N292" i="12"/>
  <c r="N293" i="12"/>
  <c r="N294" i="12"/>
  <c r="N295" i="12"/>
  <c r="N296" i="12"/>
  <c r="N297" i="12"/>
  <c r="N298" i="12"/>
  <c r="N299" i="12"/>
  <c r="N300" i="12"/>
  <c r="N301" i="12"/>
  <c r="N302" i="12"/>
  <c r="N303" i="12"/>
  <c r="N304" i="12"/>
  <c r="N305" i="12"/>
  <c r="N306" i="12"/>
  <c r="N307" i="12"/>
  <c r="N308" i="12"/>
  <c r="N309" i="12"/>
  <c r="N310" i="12"/>
  <c r="N311" i="12"/>
  <c r="N312" i="12"/>
  <c r="N313" i="12"/>
  <c r="N314" i="12"/>
  <c r="N315" i="12"/>
  <c r="N316" i="12"/>
  <c r="N317" i="12"/>
  <c r="N318" i="12"/>
  <c r="N319" i="12"/>
  <c r="N320" i="12"/>
  <c r="N321" i="12"/>
  <c r="N322" i="12"/>
  <c r="N323" i="12"/>
  <c r="N324" i="12"/>
  <c r="N325" i="12"/>
  <c r="N326" i="12"/>
  <c r="N327" i="12"/>
  <c r="N328" i="12"/>
  <c r="N329" i="12"/>
  <c r="N330" i="12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N200" i="9"/>
  <c r="N201" i="9"/>
  <c r="N202" i="9"/>
  <c r="N203" i="9"/>
  <c r="N204" i="9"/>
  <c r="N205" i="9"/>
  <c r="N206" i="9"/>
  <c r="N207" i="9"/>
  <c r="N208" i="9"/>
  <c r="N209" i="9"/>
  <c r="N210" i="9"/>
  <c r="N211" i="9"/>
  <c r="N212" i="9"/>
  <c r="N213" i="9"/>
  <c r="N214" i="9"/>
  <c r="N215" i="9"/>
  <c r="N216" i="9"/>
  <c r="N217" i="9"/>
  <c r="N218" i="9"/>
  <c r="N219" i="9"/>
  <c r="N220" i="9"/>
  <c r="N221" i="9"/>
  <c r="N222" i="9"/>
  <c r="N223" i="9"/>
  <c r="N224" i="9"/>
  <c r="N225" i="9"/>
  <c r="N226" i="9"/>
  <c r="N227" i="9"/>
  <c r="N228" i="9"/>
  <c r="N229" i="9"/>
  <c r="N230" i="9"/>
  <c r="N231" i="9"/>
  <c r="N232" i="9"/>
  <c r="N233" i="9"/>
  <c r="N234" i="9"/>
  <c r="N235" i="9"/>
  <c r="N236" i="9"/>
  <c r="N237" i="9"/>
  <c r="N238" i="9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39" i="8"/>
  <c r="N140" i="8"/>
  <c r="N141" i="8"/>
  <c r="N142" i="8"/>
  <c r="N143" i="8"/>
  <c r="N144" i="8"/>
  <c r="N145" i="8"/>
  <c r="N146" i="8"/>
  <c r="N147" i="8"/>
  <c r="N148" i="8"/>
  <c r="N149" i="8"/>
  <c r="N150" i="8"/>
  <c r="N151" i="8"/>
  <c r="N152" i="8"/>
  <c r="N153" i="8"/>
  <c r="N154" i="8"/>
  <c r="N155" i="8"/>
  <c r="N156" i="8"/>
  <c r="N157" i="8"/>
  <c r="N158" i="8"/>
  <c r="N159" i="8"/>
  <c r="N160" i="8"/>
  <c r="N161" i="8"/>
  <c r="N162" i="8"/>
  <c r="N163" i="8"/>
  <c r="N164" i="8"/>
  <c r="N165" i="8"/>
  <c r="N166" i="8"/>
  <c r="N167" i="8"/>
  <c r="N168" i="8"/>
  <c r="N169" i="8"/>
  <c r="N170" i="8"/>
  <c r="N171" i="8"/>
  <c r="N172" i="8"/>
  <c r="N173" i="8"/>
  <c r="N174" i="8"/>
  <c r="N175" i="8"/>
  <c r="N176" i="8"/>
  <c r="N177" i="8"/>
  <c r="N178" i="8"/>
  <c r="N179" i="8"/>
  <c r="N180" i="8"/>
  <c r="N181" i="8"/>
  <c r="N182" i="8"/>
  <c r="N183" i="8"/>
  <c r="N184" i="8"/>
  <c r="N185" i="8"/>
  <c r="N186" i="8"/>
  <c r="N187" i="8"/>
  <c r="N188" i="8"/>
  <c r="N189" i="8"/>
  <c r="N190" i="8"/>
  <c r="N191" i="8"/>
  <c r="N192" i="8"/>
  <c r="N193" i="8"/>
  <c r="N194" i="8"/>
  <c r="N195" i="8"/>
  <c r="N196" i="8"/>
  <c r="N197" i="8"/>
  <c r="N198" i="8"/>
  <c r="N199" i="8"/>
  <c r="N200" i="8"/>
  <c r="N201" i="8"/>
  <c r="N202" i="8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17" i="31"/>
  <c r="N17" i="30"/>
  <c r="N17" i="29"/>
  <c r="N17" i="28"/>
  <c r="N17" i="6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17" i="11"/>
  <c r="N17" i="9"/>
  <c r="N17" i="8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17" i="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18" i="29"/>
  <c r="N19" i="29"/>
  <c r="N20" i="29"/>
  <c r="P6" i="30"/>
  <c r="O8" i="30"/>
  <c r="AC10" i="30"/>
  <c r="AC10" i="12"/>
  <c r="P6" i="12"/>
  <c r="O8" i="12"/>
  <c r="P6" i="29"/>
  <c r="O8" i="29"/>
  <c r="AC10" i="29"/>
  <c r="AC10" i="11"/>
  <c r="P6" i="11"/>
  <c r="O8" i="11"/>
  <c r="N18" i="30"/>
  <c r="N19" i="30"/>
  <c r="AC10" i="28"/>
  <c r="P6" i="28"/>
  <c r="O8" i="28"/>
  <c r="P6" i="9"/>
  <c r="O8" i="9"/>
  <c r="AC10" i="9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18" i="31"/>
  <c r="N19" i="31"/>
  <c r="N20" i="31"/>
  <c r="N21" i="31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18" i="28"/>
  <c r="N19" i="28"/>
  <c r="P6" i="31"/>
  <c r="O8" i="31"/>
  <c r="AC10" i="31"/>
  <c r="P6" i="6"/>
  <c r="O8" i="6"/>
  <c r="AC10" i="6"/>
  <c r="P6" i="8"/>
  <c r="O8" i="8"/>
  <c r="AC10" i="8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31" i="51"/>
  <c r="N29" i="50"/>
  <c r="O17" i="8"/>
  <c r="O18" i="8"/>
  <c r="O19" i="8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N21" i="49"/>
  <c r="N20" i="28"/>
  <c r="N20" i="30"/>
  <c r="N34" i="9"/>
  <c r="N22" i="31"/>
  <c r="N21" i="29"/>
  <c r="O14" i="6"/>
  <c r="P12" i="6"/>
  <c r="O14" i="11"/>
  <c r="P12" i="11"/>
  <c r="O14" i="30"/>
  <c r="P12" i="30"/>
  <c r="AB10" i="30"/>
  <c r="O14" i="8"/>
  <c r="P12" i="8"/>
  <c r="O14" i="31"/>
  <c r="P12" i="31"/>
  <c r="AB10" i="31"/>
  <c r="O14" i="9"/>
  <c r="P12" i="9"/>
  <c r="R33" i="9"/>
  <c r="P12" i="12"/>
  <c r="O14" i="28"/>
  <c r="P12" i="28"/>
  <c r="AB10" i="28"/>
  <c r="P12" i="29"/>
  <c r="O14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O35" i="29"/>
  <c r="O36" i="29"/>
  <c r="N32" i="51"/>
  <c r="N30" i="50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17" i="28"/>
  <c r="O18" i="28"/>
  <c r="O19" i="28"/>
  <c r="O20" i="28"/>
  <c r="O21" i="28"/>
  <c r="O22" i="28"/>
  <c r="O23" i="28"/>
  <c r="O24" i="28"/>
  <c r="O25" i="28"/>
  <c r="O26" i="28"/>
  <c r="O27" i="28"/>
  <c r="O28" i="28"/>
  <c r="O29" i="28"/>
  <c r="O30" i="28"/>
  <c r="O31" i="28"/>
  <c r="O32" i="28"/>
  <c r="O33" i="28"/>
  <c r="O34" i="28"/>
  <c r="O35" i="28"/>
  <c r="O36" i="28"/>
  <c r="O37" i="28"/>
  <c r="O38" i="28"/>
  <c r="O39" i="28"/>
  <c r="O40" i="28"/>
  <c r="O41" i="28"/>
  <c r="O42" i="28"/>
  <c r="O43" i="28"/>
  <c r="O44" i="28"/>
  <c r="O45" i="28"/>
  <c r="O46" i="28"/>
  <c r="O47" i="28"/>
  <c r="O48" i="28"/>
  <c r="O49" i="28"/>
  <c r="O50" i="28"/>
  <c r="O51" i="28"/>
  <c r="O52" i="28"/>
  <c r="O53" i="28"/>
  <c r="O54" i="28"/>
  <c r="O55" i="28"/>
  <c r="O56" i="28"/>
  <c r="O17" i="31"/>
  <c r="O18" i="31"/>
  <c r="O19" i="31"/>
  <c r="O20" i="31"/>
  <c r="O21" i="31"/>
  <c r="O22" i="31"/>
  <c r="O23" i="31"/>
  <c r="O24" i="31"/>
  <c r="O25" i="31"/>
  <c r="O26" i="31"/>
  <c r="O27" i="31"/>
  <c r="O28" i="31"/>
  <c r="O29" i="31"/>
  <c r="O30" i="31"/>
  <c r="O31" i="31"/>
  <c r="O32" i="31"/>
  <c r="O33" i="31"/>
  <c r="O34" i="31"/>
  <c r="O35" i="31"/>
  <c r="O36" i="31"/>
  <c r="O37" i="31"/>
  <c r="O38" i="31"/>
  <c r="O39" i="31"/>
  <c r="O40" i="31"/>
  <c r="O41" i="31"/>
  <c r="O42" i="31"/>
  <c r="O43" i="31"/>
  <c r="O44" i="31"/>
  <c r="O45" i="31"/>
  <c r="O46" i="31"/>
  <c r="O47" i="31"/>
  <c r="O48" i="31"/>
  <c r="O49" i="31"/>
  <c r="O50" i="31"/>
  <c r="O51" i="31"/>
  <c r="O52" i="31"/>
  <c r="O53" i="31"/>
  <c r="O54" i="31"/>
  <c r="O55" i="31"/>
  <c r="O56" i="31"/>
  <c r="N22" i="49"/>
  <c r="O17" i="30"/>
  <c r="O18" i="30"/>
  <c r="O19" i="30"/>
  <c r="O20" i="30"/>
  <c r="O21" i="30"/>
  <c r="O22" i="30"/>
  <c r="O23" i="30"/>
  <c r="O24" i="30"/>
  <c r="O25" i="30"/>
  <c r="O26" i="30"/>
  <c r="O27" i="30"/>
  <c r="O28" i="30"/>
  <c r="O29" i="30"/>
  <c r="O30" i="30"/>
  <c r="O31" i="30"/>
  <c r="O32" i="30"/>
  <c r="O33" i="30"/>
  <c r="O34" i="30"/>
  <c r="O35" i="30"/>
  <c r="O36" i="30"/>
  <c r="O37" i="30"/>
  <c r="O38" i="30"/>
  <c r="O39" i="30"/>
  <c r="O40" i="30"/>
  <c r="O41" i="30"/>
  <c r="O42" i="30"/>
  <c r="O43" i="30"/>
  <c r="O44" i="30"/>
  <c r="O45" i="30"/>
  <c r="O46" i="30"/>
  <c r="O47" i="30"/>
  <c r="O48" i="30"/>
  <c r="O49" i="30"/>
  <c r="O50" i="30"/>
  <c r="O51" i="30"/>
  <c r="O52" i="30"/>
  <c r="O53" i="30"/>
  <c r="O54" i="30"/>
  <c r="O55" i="30"/>
  <c r="O56" i="30"/>
  <c r="T33" i="9"/>
  <c r="S33" i="9"/>
  <c r="N23" i="31"/>
  <c r="N35" i="9"/>
  <c r="Q34" i="9"/>
  <c r="R34" i="9"/>
  <c r="T34" i="9"/>
  <c r="S34" i="9"/>
  <c r="P44" i="9"/>
  <c r="N22" i="29"/>
  <c r="Q33" i="9"/>
  <c r="N21" i="30"/>
  <c r="N21" i="28"/>
  <c r="N33" i="51"/>
  <c r="N31" i="50"/>
  <c r="P44" i="29"/>
  <c r="P56" i="6"/>
  <c r="P44" i="8"/>
  <c r="P48" i="11"/>
  <c r="P64" i="28"/>
  <c r="P64" i="31"/>
  <c r="N23" i="49"/>
  <c r="P64" i="30"/>
  <c r="N36" i="9"/>
  <c r="Q35" i="9"/>
  <c r="R35" i="9"/>
  <c r="T35" i="9"/>
  <c r="S35" i="9"/>
  <c r="N22" i="30"/>
  <c r="N23" i="29"/>
  <c r="N22" i="28"/>
  <c r="N24" i="31"/>
  <c r="N34" i="51"/>
  <c r="N32" i="50"/>
  <c r="N24" i="49"/>
  <c r="N23" i="30"/>
  <c r="N24" i="29"/>
  <c r="N23" i="28"/>
  <c r="Q36" i="9"/>
  <c r="R36" i="9"/>
  <c r="T36" i="9"/>
  <c r="S36" i="9"/>
  <c r="N25" i="31"/>
  <c r="N35" i="51"/>
  <c r="N33" i="50"/>
  <c r="N25" i="49"/>
  <c r="N25" i="29"/>
  <c r="N26" i="31"/>
  <c r="N24" i="28"/>
  <c r="N24" i="30"/>
  <c r="N36" i="51"/>
  <c r="N34" i="50"/>
  <c r="N26" i="49"/>
  <c r="N25" i="28"/>
  <c r="N25" i="30"/>
  <c r="N27" i="31"/>
  <c r="N26" i="29"/>
  <c r="N37" i="51"/>
  <c r="N35" i="50"/>
  <c r="N27" i="49"/>
  <c r="N27" i="29"/>
  <c r="N28" i="31"/>
  <c r="N26" i="30"/>
  <c r="N26" i="28"/>
  <c r="N38" i="51"/>
  <c r="N36" i="50"/>
  <c r="N28" i="49"/>
  <c r="N27" i="30"/>
  <c r="N27" i="28"/>
  <c r="N29" i="31"/>
  <c r="N28" i="29"/>
  <c r="N39" i="51"/>
  <c r="N37" i="50"/>
  <c r="N29" i="49"/>
  <c r="N30" i="31"/>
  <c r="N28" i="28"/>
  <c r="N29" i="29"/>
  <c r="N28" i="30"/>
  <c r="N40" i="51"/>
  <c r="N38" i="50"/>
  <c r="N30" i="49"/>
  <c r="N30" i="29"/>
  <c r="N29" i="28"/>
  <c r="N29" i="30"/>
  <c r="N31" i="31"/>
  <c r="N41" i="51"/>
  <c r="N39" i="50"/>
  <c r="N31" i="49"/>
  <c r="N32" i="31"/>
  <c r="N31" i="29"/>
  <c r="N30" i="30"/>
  <c r="N30" i="28"/>
  <c r="N42" i="51"/>
  <c r="N40" i="50"/>
  <c r="N32" i="49"/>
  <c r="N32" i="29"/>
  <c r="R31" i="29"/>
  <c r="T31" i="29"/>
  <c r="Q31" i="29"/>
  <c r="S31" i="29"/>
  <c r="N31" i="28"/>
  <c r="N31" i="30"/>
  <c r="N33" i="31"/>
  <c r="N43" i="51"/>
  <c r="N41" i="50"/>
  <c r="N33" i="49"/>
  <c r="N34" i="31"/>
  <c r="N32" i="28"/>
  <c r="N32" i="30"/>
  <c r="N33" i="29"/>
  <c r="Q32" i="29"/>
  <c r="S32" i="29"/>
  <c r="T32" i="29"/>
  <c r="R32" i="29"/>
  <c r="N44" i="51"/>
  <c r="N42" i="50"/>
  <c r="N34" i="49"/>
  <c r="N33" i="30"/>
  <c r="N33" i="28"/>
  <c r="N35" i="31"/>
  <c r="N34" i="29"/>
  <c r="R33" i="29"/>
  <c r="Q33" i="29"/>
  <c r="S33" i="29"/>
  <c r="T33" i="29"/>
  <c r="N45" i="51"/>
  <c r="N43" i="50"/>
  <c r="N35" i="49"/>
  <c r="N35" i="29"/>
  <c r="Q34" i="29"/>
  <c r="R34" i="29"/>
  <c r="S34" i="29"/>
  <c r="T34" i="29"/>
  <c r="N36" i="31"/>
  <c r="N34" i="28"/>
  <c r="N34" i="30"/>
  <c r="N46" i="51"/>
  <c r="N44" i="50"/>
  <c r="N36" i="49"/>
  <c r="N37" i="31"/>
  <c r="N35" i="30"/>
  <c r="N36" i="29"/>
  <c r="T35" i="29"/>
  <c r="S35" i="29"/>
  <c r="Q35" i="29"/>
  <c r="R35" i="29"/>
  <c r="N35" i="28"/>
  <c r="N47" i="51"/>
  <c r="N45" i="50"/>
  <c r="N37" i="49"/>
  <c r="S36" i="29"/>
  <c r="T36" i="29"/>
  <c r="Q36" i="29"/>
  <c r="R36" i="29"/>
  <c r="N36" i="28"/>
  <c r="N36" i="30"/>
  <c r="N38" i="31"/>
  <c r="N48" i="51"/>
  <c r="N46" i="50"/>
  <c r="N38" i="49"/>
  <c r="N37" i="30"/>
  <c r="N39" i="31"/>
  <c r="N37" i="28"/>
  <c r="N49" i="51"/>
  <c r="N47" i="50"/>
  <c r="N39" i="49"/>
  <c r="N38" i="30"/>
  <c r="N40" i="31"/>
  <c r="N38" i="28"/>
  <c r="N50" i="51"/>
  <c r="N48" i="50"/>
  <c r="N40" i="49"/>
  <c r="N39" i="28"/>
  <c r="N41" i="31"/>
  <c r="N39" i="30"/>
  <c r="N51" i="51"/>
  <c r="N49" i="50"/>
  <c r="N41" i="49"/>
  <c r="N40" i="30"/>
  <c r="N42" i="31"/>
  <c r="N40" i="28"/>
  <c r="N52" i="51"/>
  <c r="N50" i="50"/>
  <c r="N42" i="49"/>
  <c r="T52" i="51"/>
  <c r="S52" i="51"/>
  <c r="Q52" i="51"/>
  <c r="R52" i="51"/>
  <c r="N43" i="31"/>
  <c r="N41" i="30"/>
  <c r="N41" i="28"/>
  <c r="N53" i="51"/>
  <c r="N51" i="50"/>
  <c r="N43" i="49"/>
  <c r="N42" i="28"/>
  <c r="N42" i="30"/>
  <c r="T53" i="51"/>
  <c r="S53" i="51"/>
  <c r="R53" i="51"/>
  <c r="Q53" i="51"/>
  <c r="N44" i="31"/>
  <c r="N54" i="51"/>
  <c r="N52" i="50"/>
  <c r="N44" i="49"/>
  <c r="N45" i="31"/>
  <c r="T54" i="51"/>
  <c r="S54" i="51"/>
  <c r="Q54" i="51"/>
  <c r="R54" i="51"/>
  <c r="N43" i="28"/>
  <c r="T52" i="50"/>
  <c r="S52" i="50"/>
  <c r="Q52" i="50"/>
  <c r="R52" i="50"/>
  <c r="N43" i="30"/>
  <c r="N55" i="51"/>
  <c r="N53" i="50"/>
  <c r="N45" i="49"/>
  <c r="N44" i="30"/>
  <c r="T55" i="51"/>
  <c r="S55" i="51"/>
  <c r="R55" i="51"/>
  <c r="Q55" i="51"/>
  <c r="N44" i="28"/>
  <c r="T53" i="50"/>
  <c r="S53" i="50"/>
  <c r="R53" i="50"/>
  <c r="Q53" i="50"/>
  <c r="N46" i="31"/>
  <c r="N56" i="51"/>
  <c r="N54" i="50"/>
  <c r="N46" i="49"/>
  <c r="T56" i="51"/>
  <c r="S56" i="51"/>
  <c r="Q56" i="51"/>
  <c r="R56" i="51"/>
  <c r="T54" i="50"/>
  <c r="S54" i="50"/>
  <c r="Q54" i="50"/>
  <c r="R54" i="50"/>
  <c r="N47" i="31"/>
  <c r="N45" i="28"/>
  <c r="N45" i="30"/>
  <c r="N55" i="50"/>
  <c r="N47" i="49"/>
  <c r="N46" i="30"/>
  <c r="T55" i="50"/>
  <c r="S55" i="50"/>
  <c r="R55" i="50"/>
  <c r="Q55" i="50"/>
  <c r="N48" i="31"/>
  <c r="N46" i="28"/>
  <c r="N56" i="50"/>
  <c r="N48" i="49"/>
  <c r="T56" i="50"/>
  <c r="S56" i="50"/>
  <c r="Q56" i="50"/>
  <c r="R56" i="50"/>
  <c r="N47" i="28"/>
  <c r="N49" i="31"/>
  <c r="N47" i="30"/>
  <c r="N48" i="30"/>
  <c r="N50" i="31"/>
  <c r="N48" i="28"/>
  <c r="N49" i="28"/>
  <c r="N51" i="31"/>
  <c r="N49" i="30"/>
  <c r="N52" i="31"/>
  <c r="N50" i="30"/>
  <c r="N50" i="28"/>
  <c r="N51" i="30"/>
  <c r="N51" i="28"/>
  <c r="N53" i="31"/>
  <c r="Q52" i="31"/>
  <c r="T52" i="31"/>
  <c r="S52" i="31"/>
  <c r="R52" i="31"/>
  <c r="F12" i="50"/>
  <c r="N52" i="28"/>
  <c r="N54" i="31"/>
  <c r="Q53" i="31"/>
  <c r="T53" i="31"/>
  <c r="S53" i="31"/>
  <c r="R53" i="31"/>
  <c r="N52" i="30"/>
  <c r="N53" i="30"/>
  <c r="T52" i="30"/>
  <c r="R52" i="30"/>
  <c r="S52" i="30"/>
  <c r="Q52" i="30"/>
  <c r="N55" i="31"/>
  <c r="Q54" i="31"/>
  <c r="T54" i="31"/>
  <c r="R54" i="31"/>
  <c r="S54" i="31"/>
  <c r="N53" i="28"/>
  <c r="S52" i="28"/>
  <c r="T52" i="28"/>
  <c r="R52" i="28"/>
  <c r="Q52" i="28"/>
  <c r="N56" i="31"/>
  <c r="Q55" i="31"/>
  <c r="T55" i="31"/>
  <c r="S55" i="31"/>
  <c r="R55" i="31"/>
  <c r="N54" i="28"/>
  <c r="R53" i="28"/>
  <c r="S53" i="28"/>
  <c r="T53" i="28"/>
  <c r="Q53" i="28"/>
  <c r="N54" i="30"/>
  <c r="S53" i="30"/>
  <c r="Q53" i="30"/>
  <c r="R53" i="30"/>
  <c r="T53" i="30"/>
  <c r="N55" i="30"/>
  <c r="R54" i="30"/>
  <c r="T54" i="30"/>
  <c r="Q54" i="30"/>
  <c r="S54" i="30"/>
  <c r="Q56" i="31"/>
  <c r="T56" i="31"/>
  <c r="R56" i="31"/>
  <c r="S56" i="31"/>
  <c r="N55" i="28"/>
  <c r="R54" i="28"/>
  <c r="Q54" i="28"/>
  <c r="S54" i="28"/>
  <c r="T54" i="28"/>
  <c r="N56" i="30"/>
  <c r="Q55" i="30"/>
  <c r="S55" i="30"/>
  <c r="T55" i="30"/>
  <c r="R55" i="30"/>
  <c r="N56" i="28"/>
  <c r="R55" i="28"/>
  <c r="S55" i="28"/>
  <c r="Q55" i="28"/>
  <c r="T55" i="28"/>
  <c r="R56" i="28"/>
  <c r="Q56" i="28"/>
  <c r="S56" i="28"/>
  <c r="T56" i="28"/>
  <c r="T56" i="30"/>
  <c r="R56" i="30"/>
  <c r="Q56" i="30"/>
  <c r="S56" i="30"/>
  <c r="S30" i="8"/>
  <c r="S31" i="8"/>
  <c r="S32" i="8"/>
  <c r="S33" i="8"/>
  <c r="S34" i="8"/>
  <c r="S35" i="8"/>
  <c r="S36" i="8"/>
  <c r="T44" i="49"/>
  <c r="T36" i="11"/>
  <c r="T37" i="11"/>
  <c r="S45" i="49"/>
  <c r="S46" i="49"/>
  <c r="S47" i="49"/>
  <c r="S48" i="49"/>
  <c r="T45" i="49"/>
  <c r="T46" i="49"/>
  <c r="T47" i="49"/>
  <c r="T48" i="49"/>
  <c r="T38" i="11"/>
  <c r="T39" i="11"/>
  <c r="T40" i="11"/>
  <c r="T44" i="1"/>
  <c r="T30" i="8"/>
  <c r="S38" i="11"/>
  <c r="T45" i="1"/>
  <c r="T31" i="8"/>
  <c r="T32" i="8"/>
  <c r="T33" i="8"/>
  <c r="S39" i="11"/>
  <c r="T46" i="1"/>
  <c r="T47" i="1"/>
  <c r="T48" i="1"/>
  <c r="T44" i="6"/>
  <c r="T45" i="6"/>
  <c r="S40" i="11"/>
  <c r="T34" i="8"/>
  <c r="T35" i="8"/>
  <c r="T36" i="8"/>
  <c r="T46" i="6"/>
  <c r="T47" i="6"/>
  <c r="T48" i="6"/>
  <c r="S44" i="1"/>
  <c r="S46" i="6"/>
  <c r="S47" i="6"/>
  <c r="S48" i="6"/>
  <c r="S45" i="1"/>
  <c r="S46" i="1"/>
  <c r="R30" i="8"/>
  <c r="S47" i="1"/>
  <c r="R31" i="8"/>
  <c r="R32" i="8"/>
  <c r="S48" i="1"/>
  <c r="R33" i="8"/>
  <c r="R34" i="8"/>
  <c r="R35" i="8"/>
  <c r="R36" i="11"/>
  <c r="R36" i="8"/>
  <c r="R37" i="11"/>
  <c r="R38" i="11"/>
  <c r="R39" i="11"/>
  <c r="R40" i="11"/>
  <c r="Q44" i="49"/>
  <c r="Q45" i="49"/>
  <c r="Q44" i="1"/>
  <c r="Q44" i="6"/>
  <c r="Q46" i="49"/>
  <c r="Q45" i="1"/>
  <c r="Q45" i="6"/>
  <c r="Q47" i="49"/>
  <c r="R44" i="49"/>
  <c r="R44" i="1"/>
  <c r="Q46" i="1"/>
  <c r="Q46" i="6"/>
  <c r="R44" i="6"/>
  <c r="Q48" i="49"/>
  <c r="R45" i="49"/>
  <c r="R45" i="1"/>
  <c r="Q47" i="1"/>
  <c r="Q47" i="6"/>
  <c r="R45" i="6"/>
  <c r="R46" i="49"/>
  <c r="R46" i="1"/>
  <c r="Q48" i="1"/>
  <c r="R46" i="6"/>
  <c r="Q48" i="6"/>
  <c r="R47" i="49"/>
  <c r="R47" i="1"/>
  <c r="R47" i="6"/>
  <c r="R48" i="49"/>
  <c r="R48" i="1"/>
  <c r="R48" i="6"/>
  <c r="T42" i="28"/>
  <c r="T43" i="28"/>
  <c r="T44" i="28"/>
  <c r="T45" i="28"/>
  <c r="T46" i="28"/>
  <c r="T47" i="28"/>
  <c r="T48" i="28"/>
  <c r="T49" i="28"/>
  <c r="T50" i="28"/>
  <c r="T51" i="28"/>
  <c r="T42" i="51"/>
  <c r="T43" i="51"/>
  <c r="T44" i="51"/>
  <c r="T45" i="51"/>
  <c r="T46" i="51"/>
  <c r="T47" i="51"/>
  <c r="T48" i="51"/>
  <c r="T49" i="51"/>
  <c r="T50" i="51"/>
  <c r="T51" i="51"/>
  <c r="T37" i="31"/>
  <c r="T38" i="31"/>
  <c r="T39" i="31"/>
  <c r="T40" i="31"/>
  <c r="T41" i="31"/>
  <c r="T42" i="31"/>
  <c r="T43" i="31"/>
  <c r="T44" i="31"/>
  <c r="T45" i="31"/>
  <c r="T46" i="31"/>
  <c r="T47" i="31"/>
  <c r="T48" i="31"/>
  <c r="T49" i="31"/>
  <c r="T50" i="31"/>
  <c r="T51" i="31"/>
  <c r="T42" i="50"/>
  <c r="T43" i="50"/>
  <c r="T44" i="50"/>
  <c r="T45" i="50"/>
  <c r="T46" i="50"/>
  <c r="T47" i="50"/>
  <c r="T48" i="50"/>
  <c r="T49" i="50"/>
  <c r="T50" i="50"/>
  <c r="T51" i="50"/>
  <c r="T35" i="30"/>
  <c r="T36" i="30"/>
  <c r="T37" i="30"/>
  <c r="T38" i="30"/>
  <c r="T39" i="30"/>
  <c r="T40" i="30"/>
  <c r="T41" i="30"/>
  <c r="T42" i="30"/>
  <c r="T43" i="30"/>
  <c r="T44" i="30"/>
  <c r="T45" i="30"/>
  <c r="T46" i="30"/>
  <c r="T47" i="30"/>
  <c r="T48" i="30"/>
  <c r="T49" i="30"/>
  <c r="T50" i="30"/>
  <c r="T51" i="30"/>
  <c r="M54" i="45"/>
  <c r="F54" i="33"/>
  <c r="J54" i="33"/>
  <c r="M52" i="45"/>
  <c r="F52" i="33"/>
  <c r="J52" i="33"/>
  <c r="Q30" i="8"/>
  <c r="Q31" i="8"/>
  <c r="Q32" i="8"/>
  <c r="Q33" i="8"/>
  <c r="Q34" i="8"/>
  <c r="Q35" i="8"/>
  <c r="Q36" i="8"/>
  <c r="Q36" i="11"/>
  <c r="Q37" i="11"/>
  <c r="Q38" i="11"/>
  <c r="Q39" i="11"/>
  <c r="Q40" i="11"/>
  <c r="S37" i="11"/>
  <c r="S36" i="11"/>
  <c r="S45" i="6"/>
  <c r="S44" i="6"/>
  <c r="S44" i="49"/>
  <c r="T48" i="42"/>
  <c r="T50" i="42"/>
  <c r="T46" i="42"/>
  <c r="S42" i="50"/>
  <c r="S43" i="50"/>
  <c r="S44" i="50"/>
  <c r="S45" i="50"/>
  <c r="S46" i="50"/>
  <c r="S47" i="50"/>
  <c r="S48" i="50"/>
  <c r="S49" i="50"/>
  <c r="S50" i="50"/>
  <c r="S51" i="50"/>
  <c r="S40" i="69"/>
  <c r="S41" i="69"/>
  <c r="S42" i="69"/>
  <c r="S43" i="69"/>
  <c r="S44" i="69"/>
  <c r="S35" i="30"/>
  <c r="S36" i="30"/>
  <c r="S37" i="30"/>
  <c r="S38" i="30"/>
  <c r="S39" i="30"/>
  <c r="S40" i="30"/>
  <c r="S41" i="30"/>
  <c r="S42" i="30"/>
  <c r="S43" i="30"/>
  <c r="S44" i="30"/>
  <c r="S45" i="30"/>
  <c r="S46" i="30"/>
  <c r="S47" i="30"/>
  <c r="S48" i="30"/>
  <c r="S49" i="30"/>
  <c r="S50" i="30"/>
  <c r="S51" i="30"/>
  <c r="S42" i="51"/>
  <c r="S43" i="51"/>
  <c r="S44" i="51"/>
  <c r="S45" i="51"/>
  <c r="S46" i="51"/>
  <c r="S47" i="51"/>
  <c r="S48" i="51"/>
  <c r="S49" i="51"/>
  <c r="S50" i="51"/>
  <c r="S51" i="51"/>
  <c r="S41" i="71"/>
  <c r="S42" i="71"/>
  <c r="S43" i="71"/>
  <c r="S44" i="71"/>
  <c r="S37" i="31"/>
  <c r="S38" i="31"/>
  <c r="S39" i="31"/>
  <c r="S40" i="31"/>
  <c r="S41" i="31"/>
  <c r="S42" i="31"/>
  <c r="S43" i="31"/>
  <c r="S44" i="31"/>
  <c r="S45" i="31"/>
  <c r="S46" i="31"/>
  <c r="S47" i="31"/>
  <c r="S48" i="31"/>
  <c r="S49" i="31"/>
  <c r="S50" i="31"/>
  <c r="S51" i="31"/>
  <c r="S42" i="28"/>
  <c r="S43" i="28"/>
  <c r="S44" i="28"/>
  <c r="S45" i="28"/>
  <c r="S46" i="28"/>
  <c r="S47" i="28"/>
  <c r="S48" i="28"/>
  <c r="S49" i="28"/>
  <c r="S50" i="28"/>
  <c r="S51" i="28"/>
  <c r="R35" i="30"/>
  <c r="R36" i="30"/>
  <c r="R37" i="31"/>
  <c r="R37" i="30"/>
  <c r="Q35" i="30"/>
  <c r="R38" i="31"/>
  <c r="R38" i="30"/>
  <c r="Q36" i="30"/>
  <c r="R39" i="30"/>
  <c r="R39" i="31"/>
  <c r="Q37" i="31"/>
  <c r="Q37" i="30"/>
  <c r="R40" i="30"/>
  <c r="R40" i="31"/>
  <c r="R40" i="69"/>
  <c r="Q38" i="30"/>
  <c r="Q38" i="31"/>
  <c r="R41" i="69"/>
  <c r="R41" i="30"/>
  <c r="R41" i="31"/>
  <c r="Q39" i="31"/>
  <c r="Q39" i="30"/>
  <c r="R42" i="30"/>
  <c r="R41" i="71"/>
  <c r="R42" i="31"/>
  <c r="R42" i="69"/>
  <c r="Q40" i="31"/>
  <c r="Q40" i="30"/>
  <c r="Q40" i="69"/>
  <c r="R42" i="51"/>
  <c r="R42" i="71"/>
  <c r="R43" i="69"/>
  <c r="R43" i="30"/>
  <c r="R43" i="31"/>
  <c r="R42" i="50"/>
  <c r="Q41" i="69"/>
  <c r="Q41" i="30"/>
  <c r="Q41" i="31"/>
  <c r="Q41" i="71"/>
  <c r="R43" i="50"/>
  <c r="R44" i="69"/>
  <c r="R43" i="71"/>
  <c r="R42" i="28"/>
  <c r="R44" i="31"/>
  <c r="R44" i="30"/>
  <c r="R43" i="51"/>
  <c r="Q42" i="31"/>
  <c r="Q42" i="30"/>
  <c r="Q42" i="69"/>
  <c r="Q42" i="71"/>
  <c r="R45" i="30"/>
  <c r="R45" i="31"/>
  <c r="R44" i="71"/>
  <c r="R44" i="50"/>
  <c r="R44" i="51"/>
  <c r="R43" i="28"/>
  <c r="Q42" i="28"/>
  <c r="Q43" i="69"/>
  <c r="Q42" i="50"/>
  <c r="Q42" i="51"/>
  <c r="Q43" i="71"/>
  <c r="Q43" i="30"/>
  <c r="Q43" i="31"/>
  <c r="R44" i="28"/>
  <c r="R45" i="50"/>
  <c r="R46" i="31"/>
  <c r="R45" i="51"/>
  <c r="R46" i="30"/>
  <c r="Q44" i="30"/>
  <c r="Q43" i="51"/>
  <c r="Q44" i="69"/>
  <c r="Q44" i="31"/>
  <c r="Q44" i="71"/>
  <c r="Q43" i="50"/>
  <c r="Q43" i="28"/>
  <c r="R46" i="51"/>
  <c r="R46" i="50"/>
  <c r="R47" i="30"/>
  <c r="R47" i="31"/>
  <c r="R45" i="28"/>
  <c r="Q44" i="50"/>
  <c r="Q45" i="31"/>
  <c r="Q44" i="51"/>
  <c r="Q44" i="28"/>
  <c r="Q45" i="30"/>
  <c r="R48" i="31"/>
  <c r="R46" i="28"/>
  <c r="R48" i="30"/>
  <c r="R47" i="50"/>
  <c r="R47" i="51"/>
  <c r="Q46" i="30"/>
  <c r="Q45" i="28"/>
  <c r="Q46" i="31"/>
  <c r="Q45" i="51"/>
  <c r="Q45" i="50"/>
  <c r="R48" i="51"/>
  <c r="R47" i="28"/>
  <c r="R49" i="30"/>
  <c r="R49" i="31"/>
  <c r="R48" i="50"/>
  <c r="Q46" i="50"/>
  <c r="Q46" i="28"/>
  <c r="Q46" i="51"/>
  <c r="Q47" i="31"/>
  <c r="Q47" i="30"/>
  <c r="R50" i="31"/>
  <c r="R48" i="28"/>
  <c r="R50" i="30"/>
  <c r="R49" i="50"/>
  <c r="R49" i="51"/>
  <c r="Q48" i="31"/>
  <c r="Q48" i="30"/>
  <c r="Q47" i="51"/>
  <c r="Q47" i="28"/>
  <c r="Q47" i="50"/>
  <c r="R49" i="28"/>
  <c r="R50" i="51"/>
  <c r="R51" i="30"/>
  <c r="R50" i="50"/>
  <c r="R51" i="31"/>
  <c r="Q48" i="50"/>
  <c r="Q48" i="51"/>
  <c r="Q48" i="28"/>
  <c r="Q49" i="30"/>
  <c r="Q49" i="31"/>
  <c r="R51" i="51"/>
  <c r="R50" i="28"/>
  <c r="R51" i="50"/>
  <c r="Q49" i="28"/>
  <c r="Q50" i="31"/>
  <c r="Q49" i="51"/>
  <c r="Q50" i="30"/>
  <c r="Q49" i="50"/>
  <c r="R51" i="28"/>
  <c r="Q50" i="50"/>
  <c r="Q51" i="31"/>
  <c r="Q51" i="30"/>
  <c r="Q50" i="51"/>
  <c r="Q50" i="28"/>
  <c r="Q51" i="28"/>
  <c r="Q51" i="51"/>
  <c r="Q51" i="50"/>
  <c r="K12" i="8"/>
  <c r="F12" i="29"/>
  <c r="F12" i="69"/>
  <c r="F12" i="28"/>
  <c r="F12" i="79"/>
  <c r="F12" i="6"/>
  <c r="F12" i="31"/>
  <c r="F12" i="1"/>
  <c r="F12" i="9"/>
  <c r="F12" i="51"/>
  <c r="F12" i="67"/>
  <c r="F12" i="72"/>
  <c r="F12" i="75"/>
  <c r="F12" i="74"/>
  <c r="F12" i="11"/>
  <c r="F12" i="30"/>
  <c r="F12" i="12"/>
  <c r="F12" i="68"/>
  <c r="F12" i="76"/>
  <c r="F12" i="70"/>
  <c r="F12" i="81"/>
  <c r="F12" i="8"/>
  <c r="F12" i="5"/>
  <c r="F12" i="49"/>
  <c r="F12" i="78"/>
  <c r="F12" i="80"/>
  <c r="K11" i="8"/>
  <c r="K13" i="8" s="1"/>
  <c r="F11" i="49"/>
  <c r="F13" i="49" s="1"/>
  <c r="F11" i="30"/>
  <c r="F13" i="30" s="1"/>
  <c r="F11" i="9"/>
  <c r="F13" i="9" s="1"/>
  <c r="F11" i="8"/>
  <c r="F13" i="8" s="1"/>
  <c r="F11" i="74"/>
  <c r="F13" i="74" s="1"/>
  <c r="F11" i="50"/>
  <c r="F13" i="50" s="1"/>
  <c r="F11" i="6"/>
  <c r="F13" i="6" s="1"/>
  <c r="F11" i="31"/>
  <c r="F13" i="31" s="1"/>
  <c r="F11" i="12"/>
  <c r="F13" i="12" s="1"/>
  <c r="F11" i="1"/>
  <c r="F13" i="1" s="1"/>
  <c r="F11" i="51"/>
  <c r="F13" i="51" s="1"/>
  <c r="F11" i="28"/>
  <c r="F13" i="28" s="1"/>
  <c r="F11" i="29"/>
  <c r="F13" i="29" s="1"/>
  <c r="F11" i="11"/>
  <c r="F13" i="11" s="1"/>
  <c r="F11" i="79"/>
  <c r="F13" i="79" s="1"/>
  <c r="F11" i="73"/>
  <c r="F13" i="73" s="1"/>
  <c r="F11" i="70"/>
  <c r="F13" i="70" s="1"/>
  <c r="F11" i="76"/>
  <c r="F13" i="76" s="1"/>
  <c r="F11" i="72"/>
  <c r="F13" i="72" s="1"/>
  <c r="F11" i="68"/>
  <c r="F13" i="68" s="1"/>
  <c r="F11" i="80"/>
  <c r="F13" i="80" s="1"/>
  <c r="F11" i="78"/>
  <c r="F13" i="78" s="1"/>
  <c r="F11" i="75"/>
  <c r="F13" i="75" s="1"/>
  <c r="F11" i="81"/>
  <c r="F13" i="81" s="1"/>
  <c r="F11" i="69"/>
  <c r="F13" i="69" s="1"/>
  <c r="F11" i="67"/>
  <c r="F13" i="67" s="1"/>
  <c r="F11" i="3"/>
  <c r="F13" i="3" s="1"/>
  <c r="F11" i="71"/>
  <c r="F13" i="71" s="1"/>
  <c r="F10" i="71"/>
  <c r="F10" i="70"/>
  <c r="F10" i="78"/>
  <c r="F10" i="1"/>
  <c r="F10" i="49"/>
  <c r="F10" i="9"/>
  <c r="F10" i="8"/>
  <c r="F10" i="72"/>
  <c r="F10" i="30"/>
  <c r="F10" i="80"/>
  <c r="F10" i="81"/>
  <c r="F10" i="79"/>
  <c r="F10" i="50"/>
  <c r="F10" i="11"/>
  <c r="F10" i="28"/>
  <c r="F10" i="75"/>
  <c r="F10" i="51"/>
  <c r="F10" i="74"/>
  <c r="F10" i="76"/>
  <c r="F10" i="73"/>
  <c r="F10" i="69"/>
  <c r="F10" i="68"/>
  <c r="F10" i="31"/>
  <c r="F10" i="12"/>
  <c r="F10" i="6"/>
  <c r="F10" i="67"/>
  <c r="F10" i="29"/>
  <c r="K10" i="8"/>
  <c r="P14" i="83"/>
  <c r="P24" i="83"/>
  <c r="P25" i="83"/>
  <c r="P9" i="83"/>
  <c r="P22" i="83"/>
  <c r="P46" i="83"/>
  <c r="P16" i="83"/>
  <c r="P10" i="83"/>
  <c r="P20" i="83"/>
  <c r="P52" i="83"/>
  <c r="P63" i="83"/>
  <c r="P8" i="83"/>
  <c r="P50" i="83"/>
  <c r="P11" i="83"/>
  <c r="P54" i="83"/>
  <c r="P23" i="83"/>
  <c r="P48" i="83"/>
  <c r="P21" i="83"/>
  <c r="P15" i="83"/>
  <c r="P56" i="83"/>
  <c r="R23" i="83"/>
  <c r="R16" i="83"/>
  <c r="R14" i="83"/>
  <c r="R8" i="83"/>
  <c r="R52" i="83"/>
  <c r="R22" i="83"/>
  <c r="R15" i="83"/>
  <c r="R11" i="83"/>
  <c r="R54" i="83"/>
  <c r="R46" i="83"/>
  <c r="R25" i="83"/>
  <c r="R21" i="83"/>
  <c r="R50" i="83"/>
  <c r="R10" i="83"/>
  <c r="R63" i="83"/>
  <c r="R24" i="83"/>
  <c r="R20" i="83"/>
  <c r="R48" i="83"/>
  <c r="R9" i="83"/>
  <c r="R56" i="83"/>
  <c r="I24" i="83"/>
  <c r="I54" i="83"/>
  <c r="I50" i="83"/>
  <c r="I25" i="83"/>
  <c r="I56" i="83"/>
  <c r="I63" i="83"/>
  <c r="I22" i="83"/>
  <c r="I9" i="83"/>
  <c r="I26" i="83"/>
  <c r="I8" i="83"/>
  <c r="I16" i="83"/>
  <c r="I30" i="83"/>
  <c r="I11" i="83"/>
  <c r="I48" i="83"/>
  <c r="I31" i="83"/>
  <c r="I10" i="83"/>
  <c r="I21" i="83"/>
  <c r="I32" i="83"/>
  <c r="I15" i="83"/>
  <c r="I20" i="83"/>
  <c r="I46" i="83"/>
  <c r="I14" i="83"/>
  <c r="I23" i="83"/>
  <c r="I52" i="83"/>
  <c r="J24" i="83"/>
  <c r="J48" i="83"/>
  <c r="J14" i="83"/>
  <c r="J18" i="83"/>
  <c r="J23" i="83"/>
  <c r="J52" i="83"/>
  <c r="L2" i="83"/>
  <c r="J11" i="83"/>
  <c r="J31" i="83"/>
  <c r="J20" i="83"/>
  <c r="J50" i="83"/>
  <c r="J25" i="83"/>
  <c r="J56" i="83"/>
  <c r="J15" i="83"/>
  <c r="J46" i="83"/>
  <c r="J26" i="83"/>
  <c r="J8" i="83"/>
  <c r="J16" i="83"/>
  <c r="J30" i="83"/>
  <c r="J63" i="83"/>
  <c r="J22" i="83"/>
  <c r="J9" i="83"/>
  <c r="J54" i="83"/>
  <c r="J10" i="83"/>
  <c r="J21" i="83"/>
  <c r="J32" i="83"/>
  <c r="K52" i="83"/>
  <c r="K30" i="83"/>
  <c r="K23" i="83"/>
  <c r="K16" i="83"/>
  <c r="K14" i="83"/>
  <c r="K8" i="83"/>
  <c r="K46" i="83"/>
  <c r="K26" i="83"/>
  <c r="K22" i="83"/>
  <c r="K15" i="83"/>
  <c r="K11" i="83"/>
  <c r="K56" i="83"/>
  <c r="K32" i="83"/>
  <c r="K25" i="83"/>
  <c r="K21" i="83"/>
  <c r="K50" i="83"/>
  <c r="K10" i="83"/>
  <c r="K54" i="83"/>
  <c r="K31" i="83"/>
  <c r="K24" i="83"/>
  <c r="K20" i="83"/>
  <c r="K48" i="83"/>
  <c r="K9" i="83"/>
  <c r="K63" i="83"/>
  <c r="Q16" i="83"/>
  <c r="Q15" i="83"/>
  <c r="Q50" i="83"/>
  <c r="Q11" i="83"/>
  <c r="Q56" i="83"/>
  <c r="Q25" i="83"/>
  <c r="Q24" i="83"/>
  <c r="Q8" i="83"/>
  <c r="Q46" i="83"/>
  <c r="Q48" i="83"/>
  <c r="Q23" i="83"/>
  <c r="Q22" i="83"/>
  <c r="Q10" i="83"/>
  <c r="Q52" i="83"/>
  <c r="Q54" i="83"/>
  <c r="S2" i="83"/>
  <c r="Q21" i="83"/>
  <c r="Q20" i="83"/>
  <c r="Q14" i="83"/>
  <c r="Q9" i="83"/>
  <c r="Q63" i="83"/>
  <c r="Q24" i="42"/>
  <c r="C24" i="42" s="1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O40" i="12"/>
  <c r="O41" i="12"/>
  <c r="O42" i="12"/>
  <c r="O43" i="12"/>
  <c r="O44" i="12"/>
  <c r="O14" i="12"/>
  <c r="S44" i="12"/>
  <c r="F10" i="5"/>
  <c r="F11" i="5"/>
  <c r="F13" i="5" s="1"/>
  <c r="AC10" i="5"/>
  <c r="N41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14" i="5"/>
  <c r="P12" i="5"/>
  <c r="R40" i="5"/>
  <c r="AB10" i="12"/>
  <c r="T43" i="12"/>
  <c r="T40" i="12"/>
  <c r="T44" i="12"/>
  <c r="T41" i="12"/>
  <c r="R43" i="12"/>
  <c r="S43" i="12"/>
  <c r="Q44" i="12"/>
  <c r="R40" i="12"/>
  <c r="S41" i="12"/>
  <c r="R44" i="12"/>
  <c r="Q40" i="12"/>
  <c r="Q42" i="12"/>
  <c r="Q43" i="12"/>
  <c r="P52" i="12"/>
  <c r="T42" i="12"/>
  <c r="R41" i="12"/>
  <c r="S42" i="12"/>
  <c r="S40" i="12"/>
  <c r="Q41" i="12"/>
  <c r="R42" i="12"/>
  <c r="F11" i="4"/>
  <c r="F13" i="4" s="1"/>
  <c r="P6" i="4"/>
  <c r="O8" i="4"/>
  <c r="F12" i="4"/>
  <c r="O14" i="4"/>
  <c r="F10" i="4"/>
  <c r="N34" i="4"/>
  <c r="P6" i="3"/>
  <c r="O8" i="3"/>
  <c r="F10" i="3"/>
  <c r="AC10" i="3"/>
  <c r="F12" i="3"/>
  <c r="P12" i="3"/>
  <c r="K12" i="29"/>
  <c r="K11" i="29"/>
  <c r="K13" i="29" s="1"/>
  <c r="K10" i="29"/>
  <c r="K27" i="83"/>
  <c r="J42" i="83"/>
  <c r="Q18" i="83"/>
  <c r="K58" i="83"/>
  <c r="J12" i="83"/>
  <c r="I27" i="83"/>
  <c r="I42" i="83"/>
  <c r="R12" i="83"/>
  <c r="P12" i="83"/>
  <c r="Q27" i="83"/>
  <c r="K12" i="83"/>
  <c r="K42" i="83"/>
  <c r="R18" i="83"/>
  <c r="Q58" i="83"/>
  <c r="K18" i="83"/>
  <c r="J58" i="83"/>
  <c r="L54" i="83"/>
  <c r="L46" i="83"/>
  <c r="M46" i="83"/>
  <c r="L25" i="83"/>
  <c r="M25" i="83"/>
  <c r="L23" i="83"/>
  <c r="M23" i="83"/>
  <c r="L21" i="83"/>
  <c r="L32" i="83"/>
  <c r="M32" i="83"/>
  <c r="L30" i="83"/>
  <c r="L15" i="83"/>
  <c r="M15" i="83"/>
  <c r="L48" i="83"/>
  <c r="L11" i="83"/>
  <c r="L9" i="83"/>
  <c r="M9" i="83"/>
  <c r="L56" i="83"/>
  <c r="L52" i="83"/>
  <c r="M52" i="83"/>
  <c r="L26" i="83"/>
  <c r="M26" i="83"/>
  <c r="L24" i="83"/>
  <c r="M24" i="83"/>
  <c r="L22" i="83"/>
  <c r="M22" i="83"/>
  <c r="L20" i="83"/>
  <c r="M20" i="83"/>
  <c r="L8" i="83"/>
  <c r="L63" i="83"/>
  <c r="M63" i="83"/>
  <c r="L31" i="83"/>
  <c r="M31" i="83"/>
  <c r="L16" i="83"/>
  <c r="M16" i="83"/>
  <c r="L50" i="83"/>
  <c r="M50" i="83"/>
  <c r="L14" i="83"/>
  <c r="L10" i="83"/>
  <c r="M10" i="83"/>
  <c r="I18" i="83"/>
  <c r="M48" i="83"/>
  <c r="I12" i="83"/>
  <c r="M8" i="83"/>
  <c r="M54" i="83"/>
  <c r="R58" i="83"/>
  <c r="P58" i="83"/>
  <c r="S24" i="83"/>
  <c r="T24" i="83"/>
  <c r="S14" i="83"/>
  <c r="T14" i="83"/>
  <c r="S10" i="83"/>
  <c r="T10" i="83"/>
  <c r="S8" i="83"/>
  <c r="S21" i="83"/>
  <c r="T21" i="83"/>
  <c r="S16" i="83"/>
  <c r="T16" i="83"/>
  <c r="S50" i="83"/>
  <c r="T50" i="83"/>
  <c r="S63" i="83"/>
  <c r="S54" i="83"/>
  <c r="T54" i="83"/>
  <c r="S46" i="83"/>
  <c r="S25" i="83"/>
  <c r="T25" i="83"/>
  <c r="S23" i="83"/>
  <c r="T23" i="83"/>
  <c r="S11" i="83"/>
  <c r="T11" i="83"/>
  <c r="S9" i="83"/>
  <c r="T9" i="83"/>
  <c r="S22" i="83"/>
  <c r="T22" i="83"/>
  <c r="S20" i="83"/>
  <c r="S15" i="83"/>
  <c r="T15" i="83"/>
  <c r="S48" i="83"/>
  <c r="T48" i="83"/>
  <c r="S56" i="83"/>
  <c r="T56" i="83"/>
  <c r="S52" i="83"/>
  <c r="T52" i="83"/>
  <c r="Q12" i="83"/>
  <c r="Q44" i="83"/>
  <c r="J27" i="83"/>
  <c r="I58" i="83"/>
  <c r="M21" i="83"/>
  <c r="M11" i="83"/>
  <c r="M56" i="83"/>
  <c r="R27" i="83"/>
  <c r="T20" i="83"/>
  <c r="P27" i="83"/>
  <c r="P18" i="83"/>
  <c r="P52" i="5"/>
  <c r="T40" i="5"/>
  <c r="S40" i="5"/>
  <c r="R41" i="5"/>
  <c r="Q41" i="5"/>
  <c r="N42" i="5"/>
  <c r="S41" i="5"/>
  <c r="T41" i="5"/>
  <c r="AB10" i="5"/>
  <c r="Q40" i="5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P12" i="4"/>
  <c r="T33" i="4"/>
  <c r="R33" i="4"/>
  <c r="Q33" i="4"/>
  <c r="P44" i="4"/>
  <c r="S34" i="4"/>
  <c r="T34" i="4"/>
  <c r="R34" i="4"/>
  <c r="N35" i="4"/>
  <c r="Q34" i="4"/>
  <c r="O14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P44" i="3"/>
  <c r="T33" i="3"/>
  <c r="R33" i="3"/>
  <c r="R34" i="3"/>
  <c r="S34" i="3"/>
  <c r="S35" i="3"/>
  <c r="Q36" i="3"/>
  <c r="T34" i="3"/>
  <c r="R35" i="3"/>
  <c r="Q35" i="3"/>
  <c r="T35" i="3"/>
  <c r="R36" i="3"/>
  <c r="Q34" i="3"/>
  <c r="T36" i="3"/>
  <c r="S33" i="3"/>
  <c r="Q33" i="3"/>
  <c r="S36" i="3"/>
  <c r="AB10" i="3"/>
  <c r="K12" i="3"/>
  <c r="K12" i="9"/>
  <c r="K12" i="4"/>
  <c r="K11" i="9"/>
  <c r="K13" i="9" s="1"/>
  <c r="K11" i="3"/>
  <c r="K13" i="3" s="1"/>
  <c r="K11" i="4"/>
  <c r="K13" i="4" s="1"/>
  <c r="K10" i="3"/>
  <c r="K10" i="9"/>
  <c r="K10" i="4"/>
  <c r="L18" i="83"/>
  <c r="L12" i="83"/>
  <c r="T66" i="83"/>
  <c r="M58" i="83"/>
  <c r="M12" i="83"/>
  <c r="S27" i="83"/>
  <c r="S12" i="83"/>
  <c r="K44" i="83"/>
  <c r="K61" i="83"/>
  <c r="K64" i="83"/>
  <c r="P44" i="83"/>
  <c r="P61" i="83"/>
  <c r="P64" i="83"/>
  <c r="R44" i="83"/>
  <c r="R61" i="83"/>
  <c r="R64" i="83"/>
  <c r="L42" i="83"/>
  <c r="M42" i="83"/>
  <c r="M67" i="83"/>
  <c r="T8" i="83"/>
  <c r="T12" i="83"/>
  <c r="J44" i="83"/>
  <c r="J61" i="83"/>
  <c r="J64" i="83"/>
  <c r="T27" i="83"/>
  <c r="S58" i="83"/>
  <c r="S18" i="83"/>
  <c r="T46" i="83"/>
  <c r="L58" i="83"/>
  <c r="M27" i="83"/>
  <c r="T18" i="83"/>
  <c r="M66" i="83"/>
  <c r="Q61" i="83"/>
  <c r="Q64" i="83"/>
  <c r="I44" i="83"/>
  <c r="I61" i="83"/>
  <c r="I64" i="83"/>
  <c r="M14" i="83"/>
  <c r="M18" i="83"/>
  <c r="L27" i="83"/>
  <c r="T63" i="83"/>
  <c r="M30" i="83"/>
  <c r="N43" i="5"/>
  <c r="R42" i="5"/>
  <c r="S42" i="5"/>
  <c r="Q42" i="5"/>
  <c r="T42" i="5"/>
  <c r="AB10" i="4"/>
  <c r="S33" i="4"/>
  <c r="S35" i="4"/>
  <c r="Q35" i="4"/>
  <c r="N36" i="4"/>
  <c r="T35" i="4"/>
  <c r="R35" i="4"/>
  <c r="K12" i="30"/>
  <c r="K11" i="30"/>
  <c r="K13" i="30" s="1"/>
  <c r="K10" i="30"/>
  <c r="S44" i="83"/>
  <c r="S61" i="83"/>
  <c r="S64" i="83"/>
  <c r="L44" i="83"/>
  <c r="L61" i="83"/>
  <c r="L64" i="83"/>
  <c r="M71" i="83"/>
  <c r="M44" i="83"/>
  <c r="M61" i="83"/>
  <c r="T58" i="83"/>
  <c r="M73" i="83"/>
  <c r="T44" i="83"/>
  <c r="T61" i="83"/>
  <c r="T68" i="83"/>
  <c r="M72" i="83"/>
  <c r="Q43" i="5"/>
  <c r="N44" i="5"/>
  <c r="T43" i="5"/>
  <c r="R43" i="5"/>
  <c r="S43" i="5"/>
  <c r="R36" i="4"/>
  <c r="S36" i="4"/>
  <c r="T36" i="4"/>
  <c r="Q36" i="4"/>
  <c r="K12" i="11"/>
  <c r="K11" i="11"/>
  <c r="K13" i="11" s="1"/>
  <c r="K10" i="11"/>
  <c r="T64" i="83"/>
  <c r="M68" i="83"/>
  <c r="M64" i="83"/>
  <c r="R44" i="5"/>
  <c r="Q44" i="5"/>
  <c r="S44" i="5"/>
  <c r="T44" i="5"/>
  <c r="K12" i="31"/>
  <c r="K11" i="31"/>
  <c r="K13" i="31" s="1"/>
  <c r="K10" i="31"/>
  <c r="M70" i="83"/>
  <c r="K12" i="12"/>
  <c r="K12" i="5"/>
  <c r="K12" i="69"/>
  <c r="K11" i="5"/>
  <c r="K13" i="5" s="1"/>
  <c r="K11" i="12"/>
  <c r="K13" i="12" s="1"/>
  <c r="K11" i="69"/>
  <c r="K13" i="69" s="1"/>
  <c r="K10" i="69"/>
  <c r="K10" i="5"/>
  <c r="K10" i="12"/>
  <c r="K12" i="71"/>
  <c r="K11" i="71"/>
  <c r="K13" i="71" s="1"/>
  <c r="K10" i="71"/>
  <c r="K12" i="50"/>
  <c r="K12" i="28"/>
  <c r="K12" i="51"/>
  <c r="K12" i="70"/>
  <c r="K11" i="70"/>
  <c r="K13" i="70" s="1"/>
  <c r="K11" i="51"/>
  <c r="K13" i="51" s="1"/>
  <c r="K11" i="28"/>
  <c r="K13" i="28" s="1"/>
  <c r="K11" i="50"/>
  <c r="K13" i="50" s="1"/>
  <c r="K10" i="70"/>
  <c r="K10" i="28"/>
  <c r="K10" i="51"/>
  <c r="K10" i="50"/>
  <c r="K12" i="79"/>
  <c r="K12" i="72"/>
  <c r="K11" i="72"/>
  <c r="K13" i="72" s="1"/>
  <c r="K11" i="79"/>
  <c r="K13" i="79" s="1"/>
  <c r="K10" i="79"/>
  <c r="K10" i="72"/>
  <c r="K12" i="73"/>
  <c r="K12" i="75"/>
  <c r="K12" i="80"/>
  <c r="K12" i="6"/>
  <c r="K12" i="74"/>
  <c r="K12" i="1"/>
  <c r="K12" i="49"/>
  <c r="K12" i="76"/>
  <c r="K11" i="1"/>
  <c r="K13" i="1" s="1"/>
  <c r="K11" i="76"/>
  <c r="K13" i="76" s="1"/>
  <c r="K11" i="80"/>
  <c r="K13" i="80" s="1"/>
  <c r="K11" i="6"/>
  <c r="K13" i="6" s="1"/>
  <c r="K11" i="73"/>
  <c r="K11" i="74"/>
  <c r="K11" i="49"/>
  <c r="K13" i="49" s="1"/>
  <c r="K11" i="75"/>
  <c r="K13" i="75" s="1"/>
  <c r="K10" i="73"/>
  <c r="K10" i="1"/>
  <c r="K10" i="74"/>
  <c r="K10" i="49"/>
  <c r="K10" i="75"/>
  <c r="K10" i="76"/>
  <c r="K10" i="6"/>
  <c r="K10" i="80"/>
  <c r="K12" i="81"/>
  <c r="K12" i="78"/>
  <c r="K13" i="74"/>
  <c r="K13" i="73"/>
  <c r="K11" i="81"/>
  <c r="K13" i="81" s="1"/>
  <c r="K11" i="78"/>
  <c r="K13" i="78" s="1"/>
  <c r="K10" i="81"/>
  <c r="K10" i="78"/>
  <c r="K12" i="68"/>
  <c r="K11" i="68"/>
  <c r="K13" i="68" s="1"/>
  <c r="K10" i="68"/>
  <c r="K12" i="67"/>
  <c r="K11" i="67"/>
  <c r="K13" i="67" s="1"/>
  <c r="K10" i="67"/>
  <c r="BB61" i="34" l="1"/>
  <c r="BB64" i="34" s="1"/>
  <c r="BC72" i="34"/>
  <c r="AM56" i="34"/>
  <c r="R56" i="34" s="1"/>
  <c r="K56" i="34" s="1"/>
  <c r="K10" i="34" s="1"/>
  <c r="D10" i="34" s="1"/>
  <c r="S16" i="4" s="1"/>
  <c r="AN56" i="34"/>
  <c r="S56" i="34" s="1"/>
  <c r="L56" i="34" s="1"/>
  <c r="L9" i="34" s="1"/>
  <c r="AY56" i="34"/>
  <c r="AA9" i="34"/>
  <c r="Y48" i="72"/>
  <c r="I18" i="33"/>
  <c r="I68" i="33" s="1"/>
  <c r="AK12" i="34"/>
  <c r="AS58" i="34"/>
  <c r="X58" i="34"/>
  <c r="P8" i="34"/>
  <c r="AV14" i="34"/>
  <c r="AL35" i="34"/>
  <c r="Q35" i="34" s="1"/>
  <c r="C35" i="34" s="1"/>
  <c r="AL46" i="34"/>
  <c r="Q46" i="34" s="1"/>
  <c r="Q58" i="34" s="1"/>
  <c r="J23" i="34"/>
  <c r="J26" i="34" s="1"/>
  <c r="C23" i="34"/>
  <c r="R16" i="31" s="1"/>
  <c r="AV21" i="34"/>
  <c r="AA8" i="34"/>
  <c r="AV41" i="34"/>
  <c r="AS18" i="34"/>
  <c r="AT12" i="34"/>
  <c r="AV16" i="34"/>
  <c r="AV26" i="34"/>
  <c r="AV23" i="34"/>
  <c r="T16" i="34"/>
  <c r="AV9" i="34"/>
  <c r="AS42" i="34"/>
  <c r="AV34" i="34"/>
  <c r="AL20" i="34"/>
  <c r="M19" i="59"/>
  <c r="K45" i="59"/>
  <c r="M43" i="59"/>
  <c r="P50" i="30"/>
  <c r="C22" i="34"/>
  <c r="R16" i="30" s="1"/>
  <c r="T23" i="34"/>
  <c r="AV38" i="34"/>
  <c r="G28" i="59"/>
  <c r="L46" i="34"/>
  <c r="T33" i="34"/>
  <c r="AV39" i="34"/>
  <c r="AT58" i="34"/>
  <c r="AA10" i="34"/>
  <c r="AA15" i="34"/>
  <c r="AA23" i="34"/>
  <c r="AA31" i="34"/>
  <c r="AA32" i="34"/>
  <c r="AA36" i="34"/>
  <c r="AA38" i="34"/>
  <c r="AA39" i="34"/>
  <c r="AA40" i="34"/>
  <c r="AA41" i="34"/>
  <c r="AO14" i="34"/>
  <c r="C45" i="59"/>
  <c r="C62" i="59" s="1"/>
  <c r="AU58" i="34"/>
  <c r="Z58" i="34"/>
  <c r="F45" i="59"/>
  <c r="L45" i="59"/>
  <c r="L62" i="59" s="1"/>
  <c r="K22" i="34"/>
  <c r="D22" i="34" s="1"/>
  <c r="S16" i="30" s="1"/>
  <c r="L22" i="34"/>
  <c r="E22" i="34" s="1"/>
  <c r="AM12" i="34"/>
  <c r="R20" i="34"/>
  <c r="K23" i="34"/>
  <c r="D23" i="34" s="1"/>
  <c r="S16" i="31" s="1"/>
  <c r="R30" i="34"/>
  <c r="T30" i="34" s="1"/>
  <c r="AO30" i="34"/>
  <c r="AO32" i="34"/>
  <c r="R32" i="34"/>
  <c r="D32" i="34" s="1"/>
  <c r="S16" i="71" s="1"/>
  <c r="R54" i="34"/>
  <c r="AO54" i="34"/>
  <c r="S9" i="34"/>
  <c r="T9" i="34" s="1"/>
  <c r="AN12" i="34"/>
  <c r="S27" i="34"/>
  <c r="S18" i="34"/>
  <c r="E14" i="34"/>
  <c r="E14" i="45" s="1"/>
  <c r="X44" i="34"/>
  <c r="B16" i="34"/>
  <c r="D52" i="34"/>
  <c r="R14" i="34"/>
  <c r="T50" i="34"/>
  <c r="AM18" i="34"/>
  <c r="L48" i="34"/>
  <c r="E48" i="34" s="1"/>
  <c r="T16" i="9" s="1"/>
  <c r="AO16" i="34"/>
  <c r="AM26" i="34"/>
  <c r="R26" i="34" s="1"/>
  <c r="Y44" i="34"/>
  <c r="Y61" i="34" s="1"/>
  <c r="AM46" i="34"/>
  <c r="AA20" i="34"/>
  <c r="M12" i="59"/>
  <c r="E52" i="34"/>
  <c r="E52" i="45" s="1"/>
  <c r="AN18" i="34"/>
  <c r="AV50" i="34"/>
  <c r="AV54" i="34"/>
  <c r="AU42" i="34"/>
  <c r="AV33" i="34"/>
  <c r="AT42" i="34"/>
  <c r="AT44" i="34" s="1"/>
  <c r="AM39" i="34"/>
  <c r="R39" i="34" s="1"/>
  <c r="D39" i="34" s="1"/>
  <c r="S16" i="79" s="1"/>
  <c r="AN46" i="34"/>
  <c r="M64" i="59"/>
  <c r="AV37" i="34"/>
  <c r="AV40" i="34"/>
  <c r="AA50" i="34"/>
  <c r="AA16" i="34"/>
  <c r="AA22" i="34"/>
  <c r="AA26" i="34"/>
  <c r="AA33" i="34"/>
  <c r="AA34" i="34"/>
  <c r="AA35" i="34"/>
  <c r="AA37" i="34"/>
  <c r="AA48" i="34"/>
  <c r="AA52" i="34"/>
  <c r="AA54" i="34"/>
  <c r="AA56" i="34"/>
  <c r="E15" i="45"/>
  <c r="M28" i="59"/>
  <c r="C18" i="34"/>
  <c r="Q18" i="34"/>
  <c r="AA14" i="34"/>
  <c r="AV32" i="34"/>
  <c r="AO50" i="34"/>
  <c r="AU27" i="34"/>
  <c r="G19" i="59"/>
  <c r="I27" i="33"/>
  <c r="I69" i="33" s="1"/>
  <c r="S8" i="34"/>
  <c r="Q16" i="29"/>
  <c r="AO41" i="34"/>
  <c r="S41" i="34"/>
  <c r="E41" i="34" s="1"/>
  <c r="F41" i="34" s="1"/>
  <c r="AS12" i="34"/>
  <c r="AS44" i="34" s="1"/>
  <c r="AS61" i="34" s="1"/>
  <c r="AV8" i="34"/>
  <c r="AL8" i="34"/>
  <c r="E21" i="34"/>
  <c r="T16" i="29" s="1"/>
  <c r="B23" i="34"/>
  <c r="T21" i="34"/>
  <c r="AL18" i="34"/>
  <c r="R11" i="34"/>
  <c r="C30" i="34"/>
  <c r="R16" i="69" s="1"/>
  <c r="T26" i="34"/>
  <c r="D56" i="34"/>
  <c r="I56" i="33"/>
  <c r="K56" i="33" s="1"/>
  <c r="G59" i="59"/>
  <c r="F62" i="59"/>
  <c r="J48" i="34"/>
  <c r="C48" i="34" s="1"/>
  <c r="R16" i="9" s="1"/>
  <c r="T54" i="34"/>
  <c r="I9" i="33"/>
  <c r="I12" i="33" s="1"/>
  <c r="I67" i="33" s="1"/>
  <c r="G12" i="59"/>
  <c r="AK15" i="34"/>
  <c r="AV15" i="34"/>
  <c r="AR18" i="34"/>
  <c r="AO17" i="34"/>
  <c r="AR27" i="34"/>
  <c r="AK20" i="34"/>
  <c r="AV20" i="34"/>
  <c r="AO21" i="34"/>
  <c r="AV22" i="34"/>
  <c r="AK22" i="34"/>
  <c r="AO23" i="34"/>
  <c r="AV30" i="34"/>
  <c r="AR42" i="34"/>
  <c r="AK31" i="34"/>
  <c r="AV31" i="34"/>
  <c r="AO33" i="34"/>
  <c r="P34" i="34"/>
  <c r="B34" i="34" s="1"/>
  <c r="Q16" i="74" s="1"/>
  <c r="AO34" i="34"/>
  <c r="AV36" i="34"/>
  <c r="AK36" i="34"/>
  <c r="P36" i="34" s="1"/>
  <c r="B36" i="34" s="1"/>
  <c r="AK46" i="34"/>
  <c r="AV46" i="34"/>
  <c r="AV48" i="34"/>
  <c r="AK48" i="34"/>
  <c r="AK52" i="34"/>
  <c r="AV52" i="34"/>
  <c r="AK56" i="34"/>
  <c r="AV56" i="34"/>
  <c r="AA11" i="34"/>
  <c r="AA12" i="34" s="1"/>
  <c r="P11" i="34"/>
  <c r="W42" i="34"/>
  <c r="W44" i="34" s="1"/>
  <c r="AA30" i="34"/>
  <c r="W58" i="34"/>
  <c r="AA46" i="34"/>
  <c r="K59" i="59"/>
  <c r="K62" i="59" s="1"/>
  <c r="M47" i="59"/>
  <c r="M59" i="59" s="1"/>
  <c r="P35" i="30"/>
  <c r="R16" i="5"/>
  <c r="B14" i="34"/>
  <c r="E23" i="34"/>
  <c r="T16" i="31" s="1"/>
  <c r="E54" i="34"/>
  <c r="E54" i="45" s="1"/>
  <c r="AN27" i="34"/>
  <c r="Q16" i="67"/>
  <c r="P16" i="67" s="1"/>
  <c r="F17" i="34"/>
  <c r="T17" i="34"/>
  <c r="Z44" i="34"/>
  <c r="Z61" i="34" s="1"/>
  <c r="AO9" i="34"/>
  <c r="AV10" i="34"/>
  <c r="AL10" i="34"/>
  <c r="AV11" i="34"/>
  <c r="AL11" i="34"/>
  <c r="Q11" i="34" s="1"/>
  <c r="C11" i="34" s="1"/>
  <c r="R16" i="49" s="1"/>
  <c r="J46" i="34"/>
  <c r="AO37" i="34"/>
  <c r="E45" i="59"/>
  <c r="E62" i="59" s="1"/>
  <c r="G43" i="59"/>
  <c r="AO40" i="34"/>
  <c r="D38" i="34"/>
  <c r="F38" i="34" s="1"/>
  <c r="T38" i="34"/>
  <c r="R16" i="81"/>
  <c r="R16" i="76"/>
  <c r="R16" i="75"/>
  <c r="R16" i="78"/>
  <c r="R16" i="80"/>
  <c r="R16" i="73"/>
  <c r="R16" i="74"/>
  <c r="T35" i="34"/>
  <c r="B35" i="34"/>
  <c r="F35" i="34" s="1"/>
  <c r="B39" i="34"/>
  <c r="T39" i="34"/>
  <c r="C31" i="34"/>
  <c r="R16" i="70" s="1"/>
  <c r="C40" i="34"/>
  <c r="E34" i="34"/>
  <c r="D30" i="34"/>
  <c r="S16" i="80"/>
  <c r="S16" i="76"/>
  <c r="S16" i="74"/>
  <c r="S16" i="73"/>
  <c r="S16" i="81"/>
  <c r="S16" i="75"/>
  <c r="S16" i="78"/>
  <c r="B32" i="34"/>
  <c r="C36" i="34"/>
  <c r="F36" i="34" s="1"/>
  <c r="E31" i="45"/>
  <c r="E35" i="45"/>
  <c r="E39" i="45"/>
  <c r="AM42" i="34"/>
  <c r="AL42" i="34"/>
  <c r="AN42" i="34"/>
  <c r="AN44" i="34" s="1"/>
  <c r="AO39" i="34"/>
  <c r="AO38" i="34"/>
  <c r="AO35" i="34"/>
  <c r="Q16" i="72"/>
  <c r="S37" i="34"/>
  <c r="E37" i="34" s="1"/>
  <c r="F37" i="34" s="1"/>
  <c r="R40" i="34"/>
  <c r="D40" i="34" s="1"/>
  <c r="D33" i="34"/>
  <c r="S16" i="72" s="1"/>
  <c r="E33" i="45"/>
  <c r="Q42" i="34"/>
  <c r="Q16" i="75"/>
  <c r="E32" i="45"/>
  <c r="I31" i="33"/>
  <c r="I42" i="33" s="1"/>
  <c r="L10" i="34"/>
  <c r="E10" i="34" s="1"/>
  <c r="T16" i="4" s="1"/>
  <c r="J10" i="34"/>
  <c r="J9" i="34"/>
  <c r="C9" i="34" s="1"/>
  <c r="R16" i="3" s="1"/>
  <c r="E56" i="34"/>
  <c r="E56" i="45" s="1"/>
  <c r="C56" i="34"/>
  <c r="K9" i="34"/>
  <c r="D9" i="34" s="1"/>
  <c r="S16" i="3" s="1"/>
  <c r="D33" i="82"/>
  <c r="D33" i="83" s="1"/>
  <c r="G11" i="79"/>
  <c r="R8" i="79" s="1"/>
  <c r="G13" i="4"/>
  <c r="G13" i="68"/>
  <c r="L13" i="68" s="1"/>
  <c r="T9" i="68" s="1"/>
  <c r="G13" i="75"/>
  <c r="L13" i="75" s="1"/>
  <c r="T9" i="75" s="1"/>
  <c r="G13" i="3"/>
  <c r="T8" i="3" s="1"/>
  <c r="G13" i="51"/>
  <c r="G13" i="67"/>
  <c r="L13" i="67" s="1"/>
  <c r="T9" i="67" s="1"/>
  <c r="T10" i="67" s="1"/>
  <c r="G13" i="76"/>
  <c r="T8" i="76" s="1"/>
  <c r="G13" i="69"/>
  <c r="T8" i="69" s="1"/>
  <c r="P48" i="31"/>
  <c r="Z48" i="31" s="1"/>
  <c r="P43" i="31"/>
  <c r="E13" i="29"/>
  <c r="G13" i="29" s="1"/>
  <c r="L13" i="29" s="1"/>
  <c r="T9" i="29" s="1"/>
  <c r="L18" i="42"/>
  <c r="V52" i="30"/>
  <c r="W48" i="72"/>
  <c r="C56" i="42"/>
  <c r="Q33" i="42"/>
  <c r="C33" i="42" s="1"/>
  <c r="C33" i="45" s="1"/>
  <c r="P42" i="70"/>
  <c r="P40" i="5"/>
  <c r="Z40" i="5" s="1"/>
  <c r="R9" i="42"/>
  <c r="D9" i="42" s="1"/>
  <c r="E12" i="3" s="1"/>
  <c r="G12" i="3" s="1"/>
  <c r="L12" i="3" s="1"/>
  <c r="S9" i="3" s="1"/>
  <c r="E13" i="79"/>
  <c r="G13" i="79" s="1"/>
  <c r="T8" i="79" s="1"/>
  <c r="R14" i="42"/>
  <c r="D14" i="42" s="1"/>
  <c r="M34" i="42"/>
  <c r="P42" i="71"/>
  <c r="E13" i="70"/>
  <c r="G13" i="70" s="1"/>
  <c r="T8" i="70" s="1"/>
  <c r="E25" i="45"/>
  <c r="C14" i="82"/>
  <c r="C14" i="83" s="1"/>
  <c r="C18" i="83" s="1"/>
  <c r="P48" i="49"/>
  <c r="U56" i="68"/>
  <c r="W36" i="29"/>
  <c r="V60" i="67"/>
  <c r="X60" i="67"/>
  <c r="P45" i="1"/>
  <c r="V48" i="49"/>
  <c r="W36" i="8"/>
  <c r="P56" i="30"/>
  <c r="Z56" i="30" s="1"/>
  <c r="P56" i="28"/>
  <c r="Z56" i="28" s="1"/>
  <c r="V56" i="30"/>
  <c r="P52" i="31"/>
  <c r="Z52" i="31" s="1"/>
  <c r="P56" i="50"/>
  <c r="Z56" i="50" s="1"/>
  <c r="P54" i="50"/>
  <c r="P56" i="51"/>
  <c r="Z56" i="51" s="1"/>
  <c r="X56" i="51"/>
  <c r="P52" i="50"/>
  <c r="Z52" i="50" s="1"/>
  <c r="W56" i="51"/>
  <c r="P31" i="29"/>
  <c r="W56" i="68"/>
  <c r="P46" i="72"/>
  <c r="C54" i="42"/>
  <c r="Q23" i="42"/>
  <c r="C23" i="42" s="1"/>
  <c r="E11" i="31" s="1"/>
  <c r="G11" i="31" s="1"/>
  <c r="R8" i="31" s="1"/>
  <c r="R13" i="31" s="1"/>
  <c r="R40" i="42"/>
  <c r="D40" i="42" s="1"/>
  <c r="V56" i="28"/>
  <c r="V36" i="29"/>
  <c r="M8" i="42"/>
  <c r="E30" i="45"/>
  <c r="L13" i="69"/>
  <c r="T9" i="69" s="1"/>
  <c r="T10" i="69" s="1"/>
  <c r="Q37" i="42"/>
  <c r="C37" i="42" s="1"/>
  <c r="C37" i="45" s="1"/>
  <c r="W48" i="1"/>
  <c r="E13" i="72"/>
  <c r="G13" i="72" s="1"/>
  <c r="E13" i="74"/>
  <c r="G13" i="74" s="1"/>
  <c r="D10" i="82"/>
  <c r="F10" i="82" s="1"/>
  <c r="E14" i="82"/>
  <c r="E18" i="82" s="1"/>
  <c r="M14" i="42"/>
  <c r="U56" i="30"/>
  <c r="P45" i="76"/>
  <c r="P44" i="76"/>
  <c r="Z44" i="76" s="1"/>
  <c r="U56" i="51"/>
  <c r="U36" i="29"/>
  <c r="P44" i="5"/>
  <c r="Z44" i="5" s="1"/>
  <c r="P50" i="31"/>
  <c r="P44" i="49"/>
  <c r="P38" i="11"/>
  <c r="P47" i="6"/>
  <c r="W60" i="67"/>
  <c r="P56" i="68"/>
  <c r="Z56" i="68" s="1"/>
  <c r="Y56" i="68"/>
  <c r="P53" i="68"/>
  <c r="P48" i="72"/>
  <c r="Z48" i="72" s="1"/>
  <c r="P45" i="70"/>
  <c r="P47" i="79"/>
  <c r="P44" i="72"/>
  <c r="Z44" i="72" s="1"/>
  <c r="P43" i="72"/>
  <c r="P44" i="79"/>
  <c r="Z44" i="79" s="1"/>
  <c r="P43" i="79"/>
  <c r="L13" i="3"/>
  <c r="T9" i="3" s="1"/>
  <c r="W52" i="51"/>
  <c r="P43" i="51"/>
  <c r="P42" i="69"/>
  <c r="P40" i="31"/>
  <c r="Z40" i="31" s="1"/>
  <c r="W40" i="31"/>
  <c r="P42" i="50"/>
  <c r="P46" i="6"/>
  <c r="W48" i="49"/>
  <c r="W40" i="11"/>
  <c r="X48" i="1"/>
  <c r="Y48" i="49"/>
  <c r="X48" i="49"/>
  <c r="P55" i="30"/>
  <c r="P54" i="28"/>
  <c r="P56" i="31"/>
  <c r="Z56" i="31" s="1"/>
  <c r="P54" i="30"/>
  <c r="P53" i="30"/>
  <c r="U56" i="28"/>
  <c r="P52" i="28"/>
  <c r="Z52" i="28" s="1"/>
  <c r="P52" i="30"/>
  <c r="Z52" i="30" s="1"/>
  <c r="P55" i="51"/>
  <c r="P54" i="51"/>
  <c r="P52" i="51"/>
  <c r="Z52" i="51" s="1"/>
  <c r="P36" i="29"/>
  <c r="Z36" i="29" s="1"/>
  <c r="P35" i="29"/>
  <c r="P34" i="29"/>
  <c r="P32" i="29"/>
  <c r="Z32" i="29" s="1"/>
  <c r="Y36" i="9"/>
  <c r="P47" i="80"/>
  <c r="B14" i="82"/>
  <c r="B14" i="83" s="1"/>
  <c r="B18" i="83" s="1"/>
  <c r="I18" i="42"/>
  <c r="C39" i="45"/>
  <c r="P44" i="71"/>
  <c r="Z44" i="71" s="1"/>
  <c r="E13" i="12"/>
  <c r="G13" i="12" s="1"/>
  <c r="D38" i="82"/>
  <c r="D38" i="83" s="1"/>
  <c r="F38" i="83" s="1"/>
  <c r="L11" i="79"/>
  <c r="R9" i="79" s="1"/>
  <c r="R10" i="79" s="1"/>
  <c r="P48" i="50"/>
  <c r="Z48" i="50" s="1"/>
  <c r="W48" i="28"/>
  <c r="P46" i="30"/>
  <c r="P43" i="28"/>
  <c r="P42" i="30"/>
  <c r="P38" i="30"/>
  <c r="W40" i="30"/>
  <c r="X52" i="30"/>
  <c r="Y52" i="30"/>
  <c r="M17" i="42"/>
  <c r="P31" i="8"/>
  <c r="X56" i="30"/>
  <c r="E13" i="81"/>
  <c r="G13" i="81" s="1"/>
  <c r="P46" i="76"/>
  <c r="P10" i="42"/>
  <c r="P23" i="42"/>
  <c r="B23" i="42" s="1"/>
  <c r="R35" i="42"/>
  <c r="D35" i="42" s="1"/>
  <c r="Q38" i="42"/>
  <c r="C38" i="42" s="1"/>
  <c r="C38" i="45" s="1"/>
  <c r="R8" i="42"/>
  <c r="D8" i="42" s="1"/>
  <c r="C52" i="42"/>
  <c r="C52" i="45" s="1"/>
  <c r="Q10" i="42"/>
  <c r="C10" i="42" s="1"/>
  <c r="Q36" i="42"/>
  <c r="C36" i="42" s="1"/>
  <c r="R33" i="42"/>
  <c r="D33" i="42" s="1"/>
  <c r="R24" i="42"/>
  <c r="D24" i="42" s="1"/>
  <c r="D24" i="45" s="1"/>
  <c r="R38" i="42"/>
  <c r="D38" i="42" s="1"/>
  <c r="E12" i="78" s="1"/>
  <c r="G12" i="78" s="1"/>
  <c r="R16" i="42"/>
  <c r="D16" i="42" s="1"/>
  <c r="E12" i="6" s="1"/>
  <c r="G12" i="6" s="1"/>
  <c r="S8" i="6" s="1"/>
  <c r="R41" i="42"/>
  <c r="D41" i="42" s="1"/>
  <c r="D41" i="45" s="1"/>
  <c r="Q41" i="42"/>
  <c r="C41" i="42" s="1"/>
  <c r="E11" i="81" s="1"/>
  <c r="G11" i="81" s="1"/>
  <c r="P36" i="42"/>
  <c r="B36" i="42" s="1"/>
  <c r="E10" i="75" s="1"/>
  <c r="G10" i="75" s="1"/>
  <c r="B56" i="42"/>
  <c r="Q21" i="42"/>
  <c r="C21" i="42" s="1"/>
  <c r="C21" i="45" s="1"/>
  <c r="Q17" i="42"/>
  <c r="C17" i="42" s="1"/>
  <c r="Q9" i="42"/>
  <c r="C9" i="42" s="1"/>
  <c r="Q32" i="42"/>
  <c r="C32" i="42" s="1"/>
  <c r="E11" i="71" s="1"/>
  <c r="R17" i="42"/>
  <c r="D17" i="42" s="1"/>
  <c r="Q15" i="42"/>
  <c r="C15" i="42" s="1"/>
  <c r="E11" i="12" s="1"/>
  <c r="G11" i="12" s="1"/>
  <c r="R34" i="42"/>
  <c r="D34" i="42" s="1"/>
  <c r="D34" i="45" s="1"/>
  <c r="D52" i="42"/>
  <c r="D52" i="45" s="1"/>
  <c r="R25" i="42"/>
  <c r="D25" i="42" s="1"/>
  <c r="E12" i="51" s="1"/>
  <c r="G12" i="51" s="1"/>
  <c r="R39" i="42"/>
  <c r="D39" i="42" s="1"/>
  <c r="E12" i="79" s="1"/>
  <c r="G12" i="79" s="1"/>
  <c r="Q25" i="42"/>
  <c r="C25" i="42" s="1"/>
  <c r="R37" i="42"/>
  <c r="D37" i="42" s="1"/>
  <c r="R23" i="42"/>
  <c r="D23" i="42" s="1"/>
  <c r="P15" i="42"/>
  <c r="B15" i="42" s="1"/>
  <c r="P37" i="42"/>
  <c r="B37" i="42" s="1"/>
  <c r="B37" i="45" s="1"/>
  <c r="Q40" i="42"/>
  <c r="C40" i="42" s="1"/>
  <c r="R10" i="42"/>
  <c r="D10" i="42" s="1"/>
  <c r="Q8" i="42"/>
  <c r="C8" i="42" s="1"/>
  <c r="R30" i="42"/>
  <c r="D30" i="42" s="1"/>
  <c r="Q11" i="42"/>
  <c r="C11" i="42" s="1"/>
  <c r="E11" i="49" s="1"/>
  <c r="G11" i="49" s="1"/>
  <c r="R8" i="49" s="1"/>
  <c r="D54" i="42"/>
  <c r="Q22" i="42"/>
  <c r="C22" i="42" s="1"/>
  <c r="C22" i="45" s="1"/>
  <c r="Q30" i="42"/>
  <c r="C30" i="42" s="1"/>
  <c r="Q34" i="42"/>
  <c r="C34" i="42" s="1"/>
  <c r="E11" i="73" s="1"/>
  <c r="G11" i="73" s="1"/>
  <c r="E13" i="49"/>
  <c r="G13" i="49" s="1"/>
  <c r="E11" i="45"/>
  <c r="E13" i="1"/>
  <c r="G13" i="1" s="1"/>
  <c r="E13" i="6"/>
  <c r="G13" i="6" s="1"/>
  <c r="E16" i="45"/>
  <c r="X44" i="5"/>
  <c r="E11" i="72"/>
  <c r="G11" i="72" s="1"/>
  <c r="L11" i="72" s="1"/>
  <c r="R9" i="72" s="1"/>
  <c r="R10" i="72" s="1"/>
  <c r="E13" i="28"/>
  <c r="G13" i="28" s="1"/>
  <c r="T8" i="28" s="1"/>
  <c r="E20" i="45"/>
  <c r="J27" i="42"/>
  <c r="J44" i="42" s="1"/>
  <c r="Q63" i="42" s="1"/>
  <c r="Q20" i="42"/>
  <c r="C20" i="42" s="1"/>
  <c r="X44" i="12"/>
  <c r="T8" i="51"/>
  <c r="T13" i="51" s="1"/>
  <c r="L13" i="51"/>
  <c r="T9" i="51" s="1"/>
  <c r="T10" i="51" s="1"/>
  <c r="L25" i="45" s="1"/>
  <c r="W48" i="6"/>
  <c r="P45" i="49"/>
  <c r="U48" i="49"/>
  <c r="U48" i="1"/>
  <c r="P46" i="1"/>
  <c r="W56" i="28"/>
  <c r="P55" i="28"/>
  <c r="X56" i="28"/>
  <c r="P53" i="28"/>
  <c r="P55" i="31"/>
  <c r="X56" i="31"/>
  <c r="V56" i="31"/>
  <c r="P54" i="31"/>
  <c r="W56" i="31"/>
  <c r="U56" i="31"/>
  <c r="P53" i="31"/>
  <c r="P55" i="50"/>
  <c r="X56" i="50"/>
  <c r="V56" i="50"/>
  <c r="P53" i="50"/>
  <c r="U56" i="50"/>
  <c r="P53" i="51"/>
  <c r="V56" i="51"/>
  <c r="P33" i="29"/>
  <c r="X36" i="29"/>
  <c r="E12" i="42"/>
  <c r="U60" i="67"/>
  <c r="V56" i="68"/>
  <c r="U48" i="72"/>
  <c r="E17" i="45"/>
  <c r="B20" i="82"/>
  <c r="B20" i="83" s="1"/>
  <c r="M20" i="42"/>
  <c r="X36" i="3"/>
  <c r="V52" i="50"/>
  <c r="P47" i="30"/>
  <c r="P46" i="50"/>
  <c r="P44" i="30"/>
  <c r="Z44" i="30" s="1"/>
  <c r="P39" i="31"/>
  <c r="P45" i="80"/>
  <c r="W52" i="31"/>
  <c r="P48" i="30"/>
  <c r="Z48" i="30" s="1"/>
  <c r="W52" i="30"/>
  <c r="P47" i="31"/>
  <c r="P48" i="51"/>
  <c r="Z48" i="51" s="1"/>
  <c r="P45" i="28"/>
  <c r="P44" i="28"/>
  <c r="Z44" i="28" s="1"/>
  <c r="P42" i="51"/>
  <c r="P43" i="50"/>
  <c r="P40" i="30"/>
  <c r="Z40" i="30" s="1"/>
  <c r="P36" i="30"/>
  <c r="Z36" i="30" s="1"/>
  <c r="X52" i="28"/>
  <c r="X48" i="28"/>
  <c r="X48" i="31"/>
  <c r="X44" i="31"/>
  <c r="X44" i="71"/>
  <c r="X48" i="30"/>
  <c r="X44" i="30"/>
  <c r="X40" i="30"/>
  <c r="X48" i="50"/>
  <c r="V40" i="11"/>
  <c r="V36" i="8"/>
  <c r="Y48" i="30"/>
  <c r="Y44" i="30"/>
  <c r="Y40" i="30"/>
  <c r="Y52" i="50"/>
  <c r="Y48" i="50"/>
  <c r="Y52" i="31"/>
  <c r="P45" i="72"/>
  <c r="E46" i="42"/>
  <c r="P50" i="50"/>
  <c r="P48" i="6"/>
  <c r="Z48" i="6" s="1"/>
  <c r="P34" i="3"/>
  <c r="P34" i="4"/>
  <c r="P50" i="51"/>
  <c r="P42" i="31"/>
  <c r="P39" i="30"/>
  <c r="P48" i="28"/>
  <c r="Z48" i="28" s="1"/>
  <c r="P49" i="51"/>
  <c r="X52" i="50"/>
  <c r="P37" i="11"/>
  <c r="Y52" i="51"/>
  <c r="P60" i="67"/>
  <c r="P47" i="78"/>
  <c r="P46" i="78"/>
  <c r="P45" i="78"/>
  <c r="P48" i="73"/>
  <c r="P47" i="73"/>
  <c r="P48" i="75"/>
  <c r="P47" i="81"/>
  <c r="P46" i="74"/>
  <c r="P48" i="80"/>
  <c r="P45" i="73"/>
  <c r="P45" i="74"/>
  <c r="F23" i="82"/>
  <c r="P44" i="51"/>
  <c r="Z44" i="51" s="1"/>
  <c r="P44" i="69"/>
  <c r="Z44" i="69" s="1"/>
  <c r="P44" i="50"/>
  <c r="Z44" i="50" s="1"/>
  <c r="Y48" i="31"/>
  <c r="Y44" i="31"/>
  <c r="Y40" i="31"/>
  <c r="Y48" i="51"/>
  <c r="P44" i="70"/>
  <c r="Z44" i="70" s="1"/>
  <c r="Y48" i="1"/>
  <c r="P41" i="5"/>
  <c r="V44" i="12"/>
  <c r="V48" i="1"/>
  <c r="P39" i="11"/>
  <c r="P46" i="81"/>
  <c r="W44" i="69"/>
  <c r="P43" i="69"/>
  <c r="U52" i="31"/>
  <c r="E46" i="82"/>
  <c r="E46" i="83" s="1"/>
  <c r="U36" i="4"/>
  <c r="V36" i="4"/>
  <c r="P42" i="5"/>
  <c r="W44" i="5"/>
  <c r="T8" i="4"/>
  <c r="L13" i="4"/>
  <c r="T9" i="4" s="1"/>
  <c r="B32" i="83"/>
  <c r="F33" i="82"/>
  <c r="C33" i="83"/>
  <c r="Y36" i="4"/>
  <c r="P40" i="12"/>
  <c r="Z40" i="12" s="1"/>
  <c r="P44" i="12"/>
  <c r="Z44" i="12" s="1"/>
  <c r="E13" i="5"/>
  <c r="G13" i="5" s="1"/>
  <c r="X36" i="4"/>
  <c r="F41" i="83"/>
  <c r="D40" i="82"/>
  <c r="D40" i="83" s="1"/>
  <c r="F40" i="83" s="1"/>
  <c r="M40" i="42"/>
  <c r="M36" i="42"/>
  <c r="R36" i="42"/>
  <c r="D32" i="82"/>
  <c r="D32" i="83" s="1"/>
  <c r="R32" i="42"/>
  <c r="D32" i="42" s="1"/>
  <c r="M21" i="42"/>
  <c r="M27" i="42" s="1"/>
  <c r="R21" i="42"/>
  <c r="D21" i="42" s="1"/>
  <c r="D21" i="82"/>
  <c r="F21" i="82" s="1"/>
  <c r="M15" i="42"/>
  <c r="R15" i="42"/>
  <c r="M9" i="42"/>
  <c r="D9" i="82"/>
  <c r="D9" i="83" s="1"/>
  <c r="P35" i="4"/>
  <c r="P33" i="4"/>
  <c r="E11" i="78"/>
  <c r="G11" i="78" s="1"/>
  <c r="P51" i="51"/>
  <c r="V52" i="51"/>
  <c r="P41" i="30"/>
  <c r="V44" i="30"/>
  <c r="P51" i="30"/>
  <c r="E13" i="73"/>
  <c r="G13" i="73" s="1"/>
  <c r="E13" i="78"/>
  <c r="G13" i="78" s="1"/>
  <c r="E38" i="45"/>
  <c r="P47" i="74"/>
  <c r="P44" i="75"/>
  <c r="Z44" i="75" s="1"/>
  <c r="F22" i="82"/>
  <c r="C22" i="83"/>
  <c r="F22" i="83" s="1"/>
  <c r="P42" i="12"/>
  <c r="P43" i="12"/>
  <c r="W44" i="12"/>
  <c r="Y44" i="12"/>
  <c r="Y56" i="30"/>
  <c r="W56" i="30"/>
  <c r="Y36" i="29"/>
  <c r="E24" i="45"/>
  <c r="E13" i="50"/>
  <c r="G13" i="50" s="1"/>
  <c r="P57" i="67"/>
  <c r="P8" i="42"/>
  <c r="B8" i="42" s="1"/>
  <c r="P11" i="42"/>
  <c r="B11" i="42" s="1"/>
  <c r="P32" i="42"/>
  <c r="P40" i="42"/>
  <c r="R22" i="42"/>
  <c r="D22" i="42" s="1"/>
  <c r="Q31" i="42"/>
  <c r="Q35" i="42"/>
  <c r="C35" i="42" s="1"/>
  <c r="E11" i="74" s="1"/>
  <c r="G11" i="74" s="1"/>
  <c r="D56" i="42"/>
  <c r="R31" i="42"/>
  <c r="D31" i="42" s="1"/>
  <c r="E12" i="70" s="1"/>
  <c r="G12" i="70" s="1"/>
  <c r="Q26" i="42"/>
  <c r="C26" i="42" s="1"/>
  <c r="E11" i="68" s="1"/>
  <c r="G11" i="68" s="1"/>
  <c r="Q16" i="42"/>
  <c r="C16" i="42" s="1"/>
  <c r="P22" i="42"/>
  <c r="P33" i="42"/>
  <c r="P41" i="42"/>
  <c r="B41" i="42" s="1"/>
  <c r="B54" i="42"/>
  <c r="B54" i="45" s="1"/>
  <c r="Q14" i="42"/>
  <c r="C14" i="42" s="1"/>
  <c r="R20" i="42"/>
  <c r="Y44" i="5"/>
  <c r="T13" i="3"/>
  <c r="V48" i="6"/>
  <c r="W56" i="50"/>
  <c r="X36" i="9"/>
  <c r="U36" i="9"/>
  <c r="P44" i="73"/>
  <c r="Z44" i="73" s="1"/>
  <c r="F23" i="83"/>
  <c r="B54" i="83"/>
  <c r="F54" i="83" s="1"/>
  <c r="F54" i="82"/>
  <c r="E20" i="82"/>
  <c r="E20" i="83" s="1"/>
  <c r="L27" i="42"/>
  <c r="L44" i="42" s="1"/>
  <c r="D26" i="82"/>
  <c r="D27" i="82" s="1"/>
  <c r="R26" i="42"/>
  <c r="D26" i="42" s="1"/>
  <c r="D16" i="82"/>
  <c r="D18" i="82" s="1"/>
  <c r="M16" i="42"/>
  <c r="M18" i="42" s="1"/>
  <c r="P26" i="42"/>
  <c r="P14" i="42"/>
  <c r="P44" i="1"/>
  <c r="P35" i="8"/>
  <c r="P32" i="8"/>
  <c r="Z32" i="8" s="1"/>
  <c r="Y40" i="11"/>
  <c r="P36" i="9"/>
  <c r="Z36" i="9" s="1"/>
  <c r="P35" i="9"/>
  <c r="P48" i="74"/>
  <c r="P48" i="81"/>
  <c r="P48" i="76"/>
  <c r="P46" i="73"/>
  <c r="P47" i="75"/>
  <c r="P47" i="76"/>
  <c r="P46" i="75"/>
  <c r="P45" i="81"/>
  <c r="P44" i="74"/>
  <c r="Z44" i="74" s="1"/>
  <c r="P45" i="75"/>
  <c r="P46" i="80"/>
  <c r="P44" i="80"/>
  <c r="Z44" i="80" s="1"/>
  <c r="K27" i="42"/>
  <c r="P47" i="49"/>
  <c r="P46" i="49"/>
  <c r="Y56" i="51"/>
  <c r="P58" i="67"/>
  <c r="P55" i="68"/>
  <c r="P56" i="67"/>
  <c r="Z56" i="67" s="1"/>
  <c r="Y44" i="71"/>
  <c r="X56" i="68"/>
  <c r="P52" i="68"/>
  <c r="Z52" i="68" s="1"/>
  <c r="P51" i="72"/>
  <c r="P50" i="72"/>
  <c r="P47" i="70"/>
  <c r="P47" i="72"/>
  <c r="V48" i="72"/>
  <c r="P46" i="70"/>
  <c r="P46" i="79"/>
  <c r="P43" i="70"/>
  <c r="P45" i="79"/>
  <c r="P48" i="78"/>
  <c r="F41" i="82"/>
  <c r="P20" i="42"/>
  <c r="B20" i="42" s="1"/>
  <c r="D15" i="83"/>
  <c r="F15" i="83" s="1"/>
  <c r="F15" i="82"/>
  <c r="E24" i="83"/>
  <c r="E27" i="83" s="1"/>
  <c r="P36" i="4"/>
  <c r="P43" i="5"/>
  <c r="U44" i="5"/>
  <c r="P35" i="3"/>
  <c r="V36" i="3"/>
  <c r="Y36" i="3"/>
  <c r="U36" i="3"/>
  <c r="W36" i="4"/>
  <c r="U44" i="30"/>
  <c r="V44" i="5"/>
  <c r="U44" i="12"/>
  <c r="P41" i="12"/>
  <c r="W48" i="30"/>
  <c r="E11" i="50"/>
  <c r="G11" i="50" s="1"/>
  <c r="C24" i="45"/>
  <c r="P47" i="28"/>
  <c r="V48" i="31"/>
  <c r="P36" i="3"/>
  <c r="P33" i="3"/>
  <c r="C34" i="45"/>
  <c r="V52" i="28"/>
  <c r="P51" i="28"/>
  <c r="P51" i="31"/>
  <c r="V52" i="31"/>
  <c r="U52" i="50"/>
  <c r="P51" i="50"/>
  <c r="P49" i="30"/>
  <c r="U52" i="30"/>
  <c r="W52" i="28"/>
  <c r="U52" i="28"/>
  <c r="P49" i="28"/>
  <c r="V48" i="28"/>
  <c r="U48" i="28"/>
  <c r="W48" i="51"/>
  <c r="P46" i="51"/>
  <c r="U48" i="51"/>
  <c r="V44" i="31"/>
  <c r="P44" i="31"/>
  <c r="Z44" i="31" s="1"/>
  <c r="U48" i="30"/>
  <c r="W48" i="31"/>
  <c r="U48" i="31"/>
  <c r="P45" i="31"/>
  <c r="V44" i="69"/>
  <c r="P41" i="69"/>
  <c r="U44" i="69"/>
  <c r="P41" i="71"/>
  <c r="W44" i="71"/>
  <c r="U44" i="71"/>
  <c r="W44" i="31"/>
  <c r="P41" i="31"/>
  <c r="U44" i="31"/>
  <c r="U40" i="30"/>
  <c r="P37" i="30"/>
  <c r="V40" i="30"/>
  <c r="X52" i="31"/>
  <c r="P49" i="31"/>
  <c r="X40" i="31"/>
  <c r="P37" i="31"/>
  <c r="U40" i="31"/>
  <c r="X48" i="6"/>
  <c r="U48" i="6"/>
  <c r="P45" i="6"/>
  <c r="P50" i="28"/>
  <c r="Y52" i="28"/>
  <c r="Y48" i="28"/>
  <c r="P46" i="28"/>
  <c r="W36" i="3"/>
  <c r="P46" i="31"/>
  <c r="V48" i="50"/>
  <c r="E13" i="31"/>
  <c r="G13" i="31" s="1"/>
  <c r="Y60" i="67"/>
  <c r="P59" i="67"/>
  <c r="P49" i="72"/>
  <c r="X48" i="72"/>
  <c r="Y44" i="69"/>
  <c r="V48" i="51"/>
  <c r="P47" i="51"/>
  <c r="P49" i="50"/>
  <c r="W52" i="50"/>
  <c r="P45" i="30"/>
  <c r="V48" i="30"/>
  <c r="P45" i="50"/>
  <c r="W48" i="50"/>
  <c r="U48" i="50"/>
  <c r="V44" i="71"/>
  <c r="P43" i="71"/>
  <c r="P42" i="28"/>
  <c r="P43" i="30"/>
  <c r="W44" i="30"/>
  <c r="P40" i="69"/>
  <c r="Z40" i="69" s="1"/>
  <c r="V40" i="31"/>
  <c r="P38" i="31"/>
  <c r="U52" i="51"/>
  <c r="X52" i="51"/>
  <c r="X48" i="51"/>
  <c r="P45" i="51"/>
  <c r="X44" i="69"/>
  <c r="E18" i="42"/>
  <c r="E13" i="71"/>
  <c r="G13" i="71" s="1"/>
  <c r="E42" i="42"/>
  <c r="E13" i="80"/>
  <c r="G13" i="80" s="1"/>
  <c r="E40" i="45"/>
  <c r="E12" i="82"/>
  <c r="E9" i="83"/>
  <c r="E12" i="83" s="1"/>
  <c r="F24" i="82"/>
  <c r="B24" i="83"/>
  <c r="B42" i="82"/>
  <c r="F30" i="82"/>
  <c r="B30" i="83"/>
  <c r="D39" i="82"/>
  <c r="D39" i="83" s="1"/>
  <c r="F39" i="83" s="1"/>
  <c r="M39" i="42"/>
  <c r="D35" i="82"/>
  <c r="D35" i="83" s="1"/>
  <c r="K42" i="42"/>
  <c r="D31" i="82"/>
  <c r="D8" i="83"/>
  <c r="P47" i="50"/>
  <c r="P48" i="1"/>
  <c r="P40" i="11"/>
  <c r="Z40" i="11" s="1"/>
  <c r="Y56" i="28"/>
  <c r="Y56" i="50"/>
  <c r="S44" i="42"/>
  <c r="S61" i="42" s="1"/>
  <c r="S64" i="42" s="1"/>
  <c r="E36" i="45"/>
  <c r="B9" i="83"/>
  <c r="B12" i="82"/>
  <c r="C37" i="83"/>
  <c r="F37" i="83" s="1"/>
  <c r="F37" i="82"/>
  <c r="K12" i="42"/>
  <c r="D11" i="82"/>
  <c r="D11" i="83" s="1"/>
  <c r="F11" i="83" s="1"/>
  <c r="R11" i="42"/>
  <c r="D11" i="42" s="1"/>
  <c r="M11" i="42"/>
  <c r="P47" i="1"/>
  <c r="P44" i="6"/>
  <c r="Z44" i="6" s="1"/>
  <c r="Y48" i="6"/>
  <c r="Y56" i="31"/>
  <c r="E13" i="30"/>
  <c r="P54" i="68"/>
  <c r="P36" i="8"/>
  <c r="Z36" i="8" s="1"/>
  <c r="F17" i="83"/>
  <c r="C42" i="82"/>
  <c r="D34" i="83"/>
  <c r="F34" i="83" s="1"/>
  <c r="F34" i="82"/>
  <c r="F52" i="82"/>
  <c r="B52" i="83"/>
  <c r="F52" i="83" s="1"/>
  <c r="F56" i="82"/>
  <c r="B56" i="83"/>
  <c r="F56" i="83" s="1"/>
  <c r="X40" i="11"/>
  <c r="P36" i="11"/>
  <c r="Z36" i="11" s="1"/>
  <c r="P30" i="8"/>
  <c r="E27" i="42"/>
  <c r="E37" i="45"/>
  <c r="C12" i="82"/>
  <c r="F8" i="82"/>
  <c r="C8" i="83"/>
  <c r="D10" i="83"/>
  <c r="F10" i="83" s="1"/>
  <c r="F17" i="82"/>
  <c r="D25" i="83"/>
  <c r="F25" i="83" s="1"/>
  <c r="F25" i="82"/>
  <c r="D30" i="83"/>
  <c r="E33" i="83"/>
  <c r="E42" i="82"/>
  <c r="K18" i="42"/>
  <c r="F38" i="82"/>
  <c r="C31" i="83"/>
  <c r="C35" i="83"/>
  <c r="C20" i="82"/>
  <c r="D36" i="82"/>
  <c r="D36" i="83" s="1"/>
  <c r="F36" i="83" s="1"/>
  <c r="P39" i="42"/>
  <c r="P35" i="42"/>
  <c r="P31" i="42"/>
  <c r="P25" i="42"/>
  <c r="P21" i="42"/>
  <c r="P17" i="42"/>
  <c r="P9" i="42"/>
  <c r="I27" i="42"/>
  <c r="P38" i="42"/>
  <c r="P34" i="42"/>
  <c r="P30" i="42"/>
  <c r="P24" i="42"/>
  <c r="P16" i="42"/>
  <c r="U40" i="11"/>
  <c r="V36" i="9"/>
  <c r="P33" i="9"/>
  <c r="W36" i="9"/>
  <c r="P34" i="9"/>
  <c r="Y36" i="8"/>
  <c r="P33" i="8"/>
  <c r="U36" i="8"/>
  <c r="X36" i="8"/>
  <c r="P34" i="8"/>
  <c r="BC56" i="34" l="1"/>
  <c r="BC58" i="34" s="1"/>
  <c r="BC61" i="34" s="1"/>
  <c r="BC64" i="34" s="1"/>
  <c r="AY58" i="34"/>
  <c r="AY61" i="34" s="1"/>
  <c r="AY64" i="34" s="1"/>
  <c r="D10" i="45"/>
  <c r="F40" i="34"/>
  <c r="M45" i="59"/>
  <c r="C46" i="34"/>
  <c r="R16" i="8" s="1"/>
  <c r="AV42" i="34"/>
  <c r="AL58" i="34"/>
  <c r="E41" i="45"/>
  <c r="AV18" i="34"/>
  <c r="X61" i="34"/>
  <c r="C56" i="45"/>
  <c r="AO26" i="34"/>
  <c r="J27" i="34"/>
  <c r="C26" i="34"/>
  <c r="R16" i="68" s="1"/>
  <c r="Q20" i="34"/>
  <c r="AL27" i="34"/>
  <c r="AR44" i="34"/>
  <c r="AR61" i="34" s="1"/>
  <c r="I58" i="33"/>
  <c r="I71" i="33" s="1"/>
  <c r="E9" i="34"/>
  <c r="T16" i="3" s="1"/>
  <c r="T10" i="3" s="1"/>
  <c r="T32" i="34"/>
  <c r="L50" i="34"/>
  <c r="M23" i="34"/>
  <c r="AO36" i="34"/>
  <c r="T41" i="34"/>
  <c r="AT61" i="34"/>
  <c r="AU44" i="34"/>
  <c r="AU61" i="34" s="1"/>
  <c r="AA18" i="34"/>
  <c r="AM27" i="34"/>
  <c r="AM44" i="34" s="1"/>
  <c r="E23" i="45"/>
  <c r="D56" i="45"/>
  <c r="AK42" i="34"/>
  <c r="T36" i="34"/>
  <c r="S12" i="34"/>
  <c r="T16" i="30"/>
  <c r="E22" i="45"/>
  <c r="D14" i="34"/>
  <c r="D14" i="45" s="1"/>
  <c r="R18" i="34"/>
  <c r="Q16" i="78"/>
  <c r="AA58" i="34"/>
  <c r="L26" i="34"/>
  <c r="S46" i="34"/>
  <c r="AN58" i="34"/>
  <c r="AN61" i="34" s="1"/>
  <c r="AN64" i="34" s="1"/>
  <c r="T16" i="5"/>
  <c r="E18" i="34"/>
  <c r="K54" i="34"/>
  <c r="D54" i="34" s="1"/>
  <c r="R27" i="34"/>
  <c r="D20" i="34"/>
  <c r="T10" i="29"/>
  <c r="L21" i="45" s="1"/>
  <c r="F30" i="34"/>
  <c r="T14" i="34"/>
  <c r="AA27" i="34"/>
  <c r="Q16" i="6"/>
  <c r="F16" i="34"/>
  <c r="P16" i="72"/>
  <c r="AF10" i="72" s="1"/>
  <c r="Q16" i="76"/>
  <c r="AA42" i="34"/>
  <c r="E21" i="45"/>
  <c r="AO11" i="34"/>
  <c r="R46" i="34"/>
  <c r="R58" i="34" s="1"/>
  <c r="AM58" i="34"/>
  <c r="K26" i="34"/>
  <c r="K27" i="34" s="1"/>
  <c r="W61" i="34"/>
  <c r="Q16" i="73"/>
  <c r="T34" i="34"/>
  <c r="G45" i="59"/>
  <c r="G62" i="59" s="1"/>
  <c r="I63" i="33" s="1"/>
  <c r="Z16" i="67"/>
  <c r="AF10" i="67"/>
  <c r="Q16" i="31"/>
  <c r="P16" i="31" s="1"/>
  <c r="F23" i="34"/>
  <c r="AV12" i="34"/>
  <c r="P56" i="34"/>
  <c r="AO56" i="34"/>
  <c r="Q16" i="81"/>
  <c r="Q16" i="80"/>
  <c r="AO15" i="34"/>
  <c r="AO18" i="34" s="1"/>
  <c r="AK18" i="34"/>
  <c r="P15" i="34"/>
  <c r="AO8" i="34"/>
  <c r="AL12" i="34"/>
  <c r="Q8" i="34"/>
  <c r="AV58" i="34"/>
  <c r="AV27" i="34"/>
  <c r="F21" i="34"/>
  <c r="B11" i="34"/>
  <c r="B11" i="45" s="1"/>
  <c r="T11" i="34"/>
  <c r="AO48" i="34"/>
  <c r="P48" i="34"/>
  <c r="P12" i="34"/>
  <c r="C42" i="34"/>
  <c r="Q10" i="34"/>
  <c r="T10" i="34" s="1"/>
  <c r="AO10" i="34"/>
  <c r="Q16" i="5"/>
  <c r="AO52" i="34"/>
  <c r="P52" i="34"/>
  <c r="P46" i="34"/>
  <c r="AK58" i="34"/>
  <c r="AO46" i="34"/>
  <c r="P31" i="34"/>
  <c r="AO31" i="34"/>
  <c r="AO22" i="34"/>
  <c r="P22" i="34"/>
  <c r="AK27" i="34"/>
  <c r="P20" i="34"/>
  <c r="AO20" i="34"/>
  <c r="AO27" i="34" s="1"/>
  <c r="J50" i="34"/>
  <c r="C50" i="34" s="1"/>
  <c r="R16" i="11" s="1"/>
  <c r="R12" i="34"/>
  <c r="D11" i="34"/>
  <c r="S16" i="49" s="1"/>
  <c r="M62" i="59"/>
  <c r="P16" i="29"/>
  <c r="I70" i="33"/>
  <c r="I72" i="33" s="1"/>
  <c r="I44" i="33"/>
  <c r="F32" i="34"/>
  <c r="Q16" i="71"/>
  <c r="P16" i="71" s="1"/>
  <c r="T16" i="81"/>
  <c r="T16" i="76"/>
  <c r="T16" i="75"/>
  <c r="T10" i="75" s="1"/>
  <c r="L36" i="45" s="1"/>
  <c r="T16" i="73"/>
  <c r="P16" i="73" s="1"/>
  <c r="T16" i="78"/>
  <c r="T16" i="80"/>
  <c r="T16" i="74"/>
  <c r="P16" i="74" s="1"/>
  <c r="E42" i="34"/>
  <c r="R42" i="34"/>
  <c r="F39" i="34"/>
  <c r="Q16" i="79"/>
  <c r="P16" i="79" s="1"/>
  <c r="D42" i="34"/>
  <c r="S16" i="69"/>
  <c r="P16" i="69" s="1"/>
  <c r="T40" i="34"/>
  <c r="E34" i="45"/>
  <c r="E42" i="45" s="1"/>
  <c r="T37" i="34"/>
  <c r="F33" i="34"/>
  <c r="F34" i="34"/>
  <c r="S42" i="34"/>
  <c r="S44" i="34" s="1"/>
  <c r="E12" i="81"/>
  <c r="G12" i="81" s="1"/>
  <c r="D31" i="45"/>
  <c r="R13" i="79"/>
  <c r="R8" i="72"/>
  <c r="R13" i="72" s="1"/>
  <c r="R11" i="72" s="1"/>
  <c r="R14" i="72" s="1"/>
  <c r="R17" i="72" s="1"/>
  <c r="E11" i="29"/>
  <c r="G11" i="29" s="1"/>
  <c r="R8" i="29" s="1"/>
  <c r="E10" i="45"/>
  <c r="S10" i="3"/>
  <c r="K9" i="45" s="1"/>
  <c r="K8" i="34"/>
  <c r="T10" i="4"/>
  <c r="L10" i="45" s="1"/>
  <c r="J8" i="34"/>
  <c r="L8" i="34"/>
  <c r="C18" i="82"/>
  <c r="L11" i="31"/>
  <c r="R9" i="31" s="1"/>
  <c r="R10" i="31" s="1"/>
  <c r="J23" i="45" s="1"/>
  <c r="T8" i="68"/>
  <c r="E10" i="12"/>
  <c r="G10" i="12" s="1"/>
  <c r="E12" i="50"/>
  <c r="G12" i="50" s="1"/>
  <c r="E12" i="5"/>
  <c r="G12" i="5" s="1"/>
  <c r="S8" i="5" s="1"/>
  <c r="I44" i="42"/>
  <c r="P63" i="42" s="1"/>
  <c r="B36" i="45"/>
  <c r="E11" i="76"/>
  <c r="G11" i="76" s="1"/>
  <c r="R8" i="76" s="1"/>
  <c r="T8" i="67"/>
  <c r="T13" i="67" s="1"/>
  <c r="T11" i="67" s="1"/>
  <c r="T14" i="67" s="1"/>
  <c r="T17" i="67" s="1"/>
  <c r="L13" i="70"/>
  <c r="T9" i="70" s="1"/>
  <c r="T10" i="70" s="1"/>
  <c r="L31" i="45" s="1"/>
  <c r="L13" i="79"/>
  <c r="T9" i="79" s="1"/>
  <c r="T13" i="79" s="1"/>
  <c r="E12" i="4"/>
  <c r="G12" i="4" s="1"/>
  <c r="D25" i="45"/>
  <c r="M50" i="42"/>
  <c r="F98" i="91" s="1"/>
  <c r="T11" i="51"/>
  <c r="T14" i="51" s="1"/>
  <c r="T17" i="51" s="1"/>
  <c r="T8" i="75"/>
  <c r="T13" i="75" s="1"/>
  <c r="L11" i="49"/>
  <c r="R9" i="49" s="1"/>
  <c r="R10" i="49" s="1"/>
  <c r="J11" i="45" s="1"/>
  <c r="L13" i="76"/>
  <c r="T9" i="76" s="1"/>
  <c r="B27" i="82"/>
  <c r="E11" i="28"/>
  <c r="G11" i="28" s="1"/>
  <c r="C11" i="45"/>
  <c r="L12" i="6"/>
  <c r="S9" i="6" s="1"/>
  <c r="S10" i="6" s="1"/>
  <c r="K16" i="45" s="1"/>
  <c r="D9" i="45"/>
  <c r="C32" i="45"/>
  <c r="T37" i="42"/>
  <c r="E14" i="83"/>
  <c r="E18" i="83" s="1"/>
  <c r="D16" i="45"/>
  <c r="B18" i="82"/>
  <c r="T8" i="29"/>
  <c r="T13" i="29" s="1"/>
  <c r="F14" i="82"/>
  <c r="D39" i="45"/>
  <c r="S8" i="3"/>
  <c r="S13" i="3" s="1"/>
  <c r="T13" i="69"/>
  <c r="T11" i="69" s="1"/>
  <c r="T14" i="69" s="1"/>
  <c r="T17" i="69" s="1"/>
  <c r="T18" i="69" s="1"/>
  <c r="T19" i="69" s="1"/>
  <c r="T20" i="69" s="1"/>
  <c r="T21" i="69" s="1"/>
  <c r="T22" i="69" s="1"/>
  <c r="T23" i="69" s="1"/>
  <c r="T24" i="69" s="1"/>
  <c r="T25" i="69" s="1"/>
  <c r="E27" i="82"/>
  <c r="F11" i="42"/>
  <c r="C23" i="45"/>
  <c r="T10" i="79"/>
  <c r="L39" i="45" s="1"/>
  <c r="C26" i="45"/>
  <c r="T23" i="42"/>
  <c r="T10" i="42"/>
  <c r="Z47" i="49"/>
  <c r="T13" i="68"/>
  <c r="M42" i="42"/>
  <c r="L30" i="45"/>
  <c r="D21" i="83"/>
  <c r="F21" i="83" s="1"/>
  <c r="Z59" i="67"/>
  <c r="T41" i="42"/>
  <c r="Q58" i="42"/>
  <c r="B10" i="42"/>
  <c r="E10" i="4" s="1"/>
  <c r="T8" i="42"/>
  <c r="R18" i="42"/>
  <c r="L11" i="76"/>
  <c r="R9" i="76" s="1"/>
  <c r="R10" i="76" s="1"/>
  <c r="C41" i="45"/>
  <c r="L13" i="28"/>
  <c r="T9" i="28" s="1"/>
  <c r="T10" i="28" s="1"/>
  <c r="L20" i="45" s="1"/>
  <c r="T13" i="70"/>
  <c r="E11" i="30"/>
  <c r="G11" i="30" s="1"/>
  <c r="R8" i="30" s="1"/>
  <c r="R13" i="30" s="1"/>
  <c r="T8" i="72"/>
  <c r="L13" i="72"/>
  <c r="T9" i="72" s="1"/>
  <c r="T10" i="72" s="1"/>
  <c r="C15" i="45"/>
  <c r="F9" i="82"/>
  <c r="T20" i="42"/>
  <c r="Q27" i="42"/>
  <c r="E18" i="45"/>
  <c r="T8" i="74"/>
  <c r="L13" i="74"/>
  <c r="T9" i="74" s="1"/>
  <c r="T56" i="42"/>
  <c r="C12" i="42"/>
  <c r="Z47" i="1"/>
  <c r="T8" i="12"/>
  <c r="L13" i="12"/>
  <c r="T9" i="12" s="1"/>
  <c r="T10" i="12" s="1"/>
  <c r="E13" i="8"/>
  <c r="G13" i="8" s="1"/>
  <c r="T8" i="8" s="1"/>
  <c r="T8" i="1"/>
  <c r="L13" i="1"/>
  <c r="T9" i="1" s="1"/>
  <c r="C30" i="45"/>
  <c r="E11" i="69"/>
  <c r="G11" i="69" s="1"/>
  <c r="D30" i="45"/>
  <c r="E12" i="69"/>
  <c r="G12" i="69" s="1"/>
  <c r="B48" i="82"/>
  <c r="F33" i="83"/>
  <c r="M12" i="42"/>
  <c r="E11" i="4"/>
  <c r="G11" i="4" s="1"/>
  <c r="L11" i="4" s="1"/>
  <c r="R9" i="4" s="1"/>
  <c r="R58" i="42"/>
  <c r="E10" i="76"/>
  <c r="E11" i="1"/>
  <c r="G11" i="1" s="1"/>
  <c r="R8" i="12"/>
  <c r="L11" i="12"/>
  <c r="R9" i="12" s="1"/>
  <c r="R10" i="12" s="1"/>
  <c r="E11" i="67"/>
  <c r="G11" i="67" s="1"/>
  <c r="C17" i="45"/>
  <c r="E11" i="51"/>
  <c r="G11" i="51" s="1"/>
  <c r="C25" i="45"/>
  <c r="C42" i="83"/>
  <c r="E12" i="73"/>
  <c r="G12" i="73" s="1"/>
  <c r="L12" i="73" s="1"/>
  <c r="S9" i="73" s="1"/>
  <c r="S10" i="73" s="1"/>
  <c r="C27" i="42"/>
  <c r="D38" i="45"/>
  <c r="Q12" i="42"/>
  <c r="T8" i="6"/>
  <c r="L13" i="6"/>
  <c r="T9" i="6" s="1"/>
  <c r="T10" i="6" s="1"/>
  <c r="T8" i="49"/>
  <c r="L13" i="49"/>
  <c r="T9" i="49" s="1"/>
  <c r="E12" i="31"/>
  <c r="G12" i="31" s="1"/>
  <c r="S8" i="31" s="1"/>
  <c r="S13" i="31" s="1"/>
  <c r="D23" i="45"/>
  <c r="E12" i="67"/>
  <c r="G12" i="67" s="1"/>
  <c r="D17" i="45"/>
  <c r="E12" i="72"/>
  <c r="G12" i="72" s="1"/>
  <c r="D33" i="45"/>
  <c r="E12" i="1"/>
  <c r="G12" i="1" s="1"/>
  <c r="T8" i="81"/>
  <c r="L13" i="81"/>
  <c r="T9" i="81" s="1"/>
  <c r="T10" i="81" s="1"/>
  <c r="L41" i="45" s="1"/>
  <c r="F39" i="82"/>
  <c r="Q18" i="42"/>
  <c r="E11" i="80"/>
  <c r="G11" i="80" s="1"/>
  <c r="C40" i="45"/>
  <c r="C36" i="45"/>
  <c r="E11" i="75"/>
  <c r="G11" i="75" s="1"/>
  <c r="P27" i="42"/>
  <c r="M46" i="42"/>
  <c r="F87" i="88" s="1"/>
  <c r="T13" i="4"/>
  <c r="E12" i="29"/>
  <c r="G12" i="29" s="1"/>
  <c r="D21" i="45"/>
  <c r="E11" i="6"/>
  <c r="G11" i="6" s="1"/>
  <c r="C16" i="45"/>
  <c r="L13" i="73"/>
  <c r="T9" i="73" s="1"/>
  <c r="T8" i="73"/>
  <c r="D36" i="42"/>
  <c r="D42" i="42" s="1"/>
  <c r="T36" i="42"/>
  <c r="K44" i="42"/>
  <c r="R63" i="42" s="1"/>
  <c r="F24" i="83"/>
  <c r="C18" i="42"/>
  <c r="C35" i="45"/>
  <c r="Z35" i="4"/>
  <c r="B14" i="42"/>
  <c r="T14" i="42"/>
  <c r="E12" i="68"/>
  <c r="G12" i="68" s="1"/>
  <c r="R27" i="42"/>
  <c r="D20" i="42"/>
  <c r="B33" i="42"/>
  <c r="T33" i="42"/>
  <c r="D22" i="45"/>
  <c r="E12" i="30"/>
  <c r="G12" i="30" s="1"/>
  <c r="L13" i="50"/>
  <c r="T9" i="50" s="1"/>
  <c r="T10" i="50" s="1"/>
  <c r="T8" i="50"/>
  <c r="T13" i="50" s="1"/>
  <c r="E12" i="71"/>
  <c r="G12" i="71" s="1"/>
  <c r="D32" i="45"/>
  <c r="D40" i="45"/>
  <c r="E12" i="80"/>
  <c r="G12" i="80" s="1"/>
  <c r="F40" i="82"/>
  <c r="S8" i="81"/>
  <c r="L12" i="81"/>
  <c r="S9" i="81" s="1"/>
  <c r="S10" i="81" s="1"/>
  <c r="F32" i="82"/>
  <c r="S8" i="51"/>
  <c r="S13" i="51" s="1"/>
  <c r="L12" i="51"/>
  <c r="S9" i="51" s="1"/>
  <c r="S10" i="51" s="1"/>
  <c r="J33" i="45"/>
  <c r="F56" i="42"/>
  <c r="T8" i="5"/>
  <c r="L13" i="5"/>
  <c r="T9" i="5" s="1"/>
  <c r="P18" i="42"/>
  <c r="E44" i="42"/>
  <c r="T26" i="42"/>
  <c r="B26" i="42"/>
  <c r="D26" i="83"/>
  <c r="F26" i="83" s="1"/>
  <c r="F26" i="82"/>
  <c r="C14" i="45"/>
  <c r="E11" i="5"/>
  <c r="G11" i="5" s="1"/>
  <c r="B22" i="42"/>
  <c r="T22" i="42"/>
  <c r="B40" i="42"/>
  <c r="T40" i="42"/>
  <c r="R42" i="42"/>
  <c r="T8" i="78"/>
  <c r="L13" i="78"/>
  <c r="T9" i="78" s="1"/>
  <c r="T10" i="78" s="1"/>
  <c r="L38" i="45" s="1"/>
  <c r="R8" i="78"/>
  <c r="L11" i="78"/>
  <c r="R9" i="78" s="1"/>
  <c r="R10" i="78" s="1"/>
  <c r="D15" i="42"/>
  <c r="L12" i="4"/>
  <c r="S9" i="4" s="1"/>
  <c r="S10" i="4" s="1"/>
  <c r="S8" i="4"/>
  <c r="E11" i="3"/>
  <c r="G11" i="3" s="1"/>
  <c r="C9" i="45"/>
  <c r="T32" i="42"/>
  <c r="B32" i="42"/>
  <c r="T15" i="42"/>
  <c r="T54" i="42"/>
  <c r="E10" i="28"/>
  <c r="G10" i="28" s="1"/>
  <c r="F16" i="82"/>
  <c r="F18" i="82" s="1"/>
  <c r="D16" i="83"/>
  <c r="F16" i="83" s="1"/>
  <c r="F41" i="42"/>
  <c r="E10" i="81"/>
  <c r="B41" i="45"/>
  <c r="C31" i="42"/>
  <c r="Q42" i="42"/>
  <c r="E10" i="49"/>
  <c r="G10" i="49" s="1"/>
  <c r="Q8" i="75"/>
  <c r="L10" i="75"/>
  <c r="Q9" i="75" s="1"/>
  <c r="Q10" i="75" s="1"/>
  <c r="B23" i="45"/>
  <c r="F23" i="42"/>
  <c r="E10" i="31"/>
  <c r="G10" i="31" s="1"/>
  <c r="L11" i="81"/>
  <c r="R9" i="81" s="1"/>
  <c r="R10" i="81" s="1"/>
  <c r="R8" i="81"/>
  <c r="F32" i="83"/>
  <c r="S8" i="78"/>
  <c r="L12" i="78"/>
  <c r="S9" i="78" s="1"/>
  <c r="S10" i="78" s="1"/>
  <c r="T31" i="42"/>
  <c r="B31" i="42"/>
  <c r="D42" i="82"/>
  <c r="F42" i="82" s="1"/>
  <c r="F67" i="82" s="1"/>
  <c r="E10" i="1"/>
  <c r="F8" i="42"/>
  <c r="R8" i="50"/>
  <c r="R13" i="50" s="1"/>
  <c r="L11" i="50"/>
  <c r="R9" i="50" s="1"/>
  <c r="R10" i="50" s="1"/>
  <c r="S8" i="50"/>
  <c r="S13" i="50" s="1"/>
  <c r="L12" i="50"/>
  <c r="S9" i="50" s="1"/>
  <c r="S10" i="50" s="1"/>
  <c r="R8" i="73"/>
  <c r="L11" i="73"/>
  <c r="R9" i="73" s="1"/>
  <c r="R10" i="73" s="1"/>
  <c r="Z35" i="3"/>
  <c r="J39" i="45"/>
  <c r="R11" i="79"/>
  <c r="R14" i="79" s="1"/>
  <c r="R17" i="79" s="1"/>
  <c r="B38" i="42"/>
  <c r="T38" i="42"/>
  <c r="C12" i="83"/>
  <c r="F8" i="83"/>
  <c r="F36" i="82"/>
  <c r="D12" i="83"/>
  <c r="T8" i="31"/>
  <c r="T13" i="31" s="1"/>
  <c r="L13" i="31"/>
  <c r="T9" i="31" s="1"/>
  <c r="T10" i="31" s="1"/>
  <c r="R8" i="28"/>
  <c r="L11" i="28"/>
  <c r="S8" i="70"/>
  <c r="L12" i="70"/>
  <c r="S9" i="70" s="1"/>
  <c r="S10" i="70" s="1"/>
  <c r="B24" i="42"/>
  <c r="T24" i="42"/>
  <c r="T17" i="42"/>
  <c r="B17" i="42"/>
  <c r="C20" i="83"/>
  <c r="C27" i="83" s="1"/>
  <c r="C27" i="82"/>
  <c r="C44" i="82" s="1"/>
  <c r="F31" i="82"/>
  <c r="D31" i="83"/>
  <c r="D42" i="83" s="1"/>
  <c r="B27" i="83"/>
  <c r="T8" i="71"/>
  <c r="L13" i="71"/>
  <c r="T9" i="71" s="1"/>
  <c r="T10" i="71" s="1"/>
  <c r="L58" i="42"/>
  <c r="L61" i="42" s="1"/>
  <c r="L64" i="42" s="1"/>
  <c r="P42" i="42"/>
  <c r="T30" i="42"/>
  <c r="B30" i="42"/>
  <c r="B21" i="42"/>
  <c r="T21" i="42"/>
  <c r="B39" i="42"/>
  <c r="T39" i="42"/>
  <c r="F35" i="83"/>
  <c r="F66" i="82"/>
  <c r="F11" i="82"/>
  <c r="F20" i="82"/>
  <c r="E44" i="82"/>
  <c r="G11" i="71"/>
  <c r="R8" i="74"/>
  <c r="L11" i="74"/>
  <c r="R9" i="74" s="1"/>
  <c r="R10" i="74" s="1"/>
  <c r="D37" i="45"/>
  <c r="F37" i="45" s="1"/>
  <c r="E12" i="76"/>
  <c r="G12" i="76" s="1"/>
  <c r="L12" i="5"/>
  <c r="F37" i="42"/>
  <c r="T16" i="42"/>
  <c r="B16" i="42"/>
  <c r="T9" i="42"/>
  <c r="B9" i="42"/>
  <c r="B35" i="42"/>
  <c r="T35" i="42"/>
  <c r="F66" i="83"/>
  <c r="D11" i="45"/>
  <c r="E12" i="49"/>
  <c r="D12" i="42"/>
  <c r="P12" i="42"/>
  <c r="B34" i="42"/>
  <c r="T34" i="42"/>
  <c r="B25" i="42"/>
  <c r="T25" i="42"/>
  <c r="P58" i="42"/>
  <c r="B52" i="42"/>
  <c r="T52" i="42"/>
  <c r="E42" i="83"/>
  <c r="E44" i="83" s="1"/>
  <c r="G13" i="30"/>
  <c r="R12" i="42"/>
  <c r="T11" i="42"/>
  <c r="B12" i="83"/>
  <c r="F9" i="83"/>
  <c r="D12" i="82"/>
  <c r="D35" i="45"/>
  <c r="E12" i="74"/>
  <c r="G12" i="74" s="1"/>
  <c r="B42" i="83"/>
  <c r="F30" i="83"/>
  <c r="T8" i="80"/>
  <c r="L13" i="80"/>
  <c r="S8" i="79"/>
  <c r="L12" i="79"/>
  <c r="S9" i="79" s="1"/>
  <c r="S10" i="79" s="1"/>
  <c r="C54" i="45"/>
  <c r="F54" i="42"/>
  <c r="R8" i="68"/>
  <c r="L11" i="68"/>
  <c r="G10" i="76"/>
  <c r="F35" i="82"/>
  <c r="T18" i="51"/>
  <c r="T19" i="51" s="1"/>
  <c r="T20" i="51" s="1"/>
  <c r="T21" i="51" s="1"/>
  <c r="C50" i="42"/>
  <c r="C50" i="82"/>
  <c r="C50" i="83" s="1"/>
  <c r="D50" i="42"/>
  <c r="D50" i="82"/>
  <c r="D50" i="83" s="1"/>
  <c r="E50" i="82"/>
  <c r="E50" i="83" s="1"/>
  <c r="E50" i="42"/>
  <c r="E48" i="42"/>
  <c r="E48" i="82"/>
  <c r="C48" i="82"/>
  <c r="C48" i="83" s="1"/>
  <c r="C48" i="42"/>
  <c r="D48" i="42"/>
  <c r="D48" i="82"/>
  <c r="D48" i="83" s="1"/>
  <c r="L13" i="8"/>
  <c r="T9" i="8" s="1"/>
  <c r="C46" i="42"/>
  <c r="C46" i="82"/>
  <c r="J58" i="42"/>
  <c r="D46" i="82"/>
  <c r="K58" i="42"/>
  <c r="D46" i="42"/>
  <c r="Z16" i="72" l="1"/>
  <c r="I61" i="33"/>
  <c r="I64" i="33" s="1"/>
  <c r="AA44" i="34"/>
  <c r="T10" i="73"/>
  <c r="T11" i="29"/>
  <c r="T14" i="29" s="1"/>
  <c r="T17" i="29" s="1"/>
  <c r="T18" i="29" s="1"/>
  <c r="T19" i="29" s="1"/>
  <c r="T20" i="29" s="1"/>
  <c r="T21" i="29" s="1"/>
  <c r="L9" i="45"/>
  <c r="T11" i="3"/>
  <c r="T14" i="3" s="1"/>
  <c r="T17" i="3" s="1"/>
  <c r="T18" i="3" s="1"/>
  <c r="T19" i="3" s="1"/>
  <c r="T20" i="3" s="1"/>
  <c r="T21" i="3" s="1"/>
  <c r="T22" i="3" s="1"/>
  <c r="T23" i="3" s="1"/>
  <c r="T24" i="3" s="1"/>
  <c r="T25" i="3" s="1"/>
  <c r="AM61" i="34"/>
  <c r="AM64" i="34" s="1"/>
  <c r="F14" i="34"/>
  <c r="AL44" i="34"/>
  <c r="AL61" i="34" s="1"/>
  <c r="AL64" i="34" s="1"/>
  <c r="C20" i="34"/>
  <c r="Q27" i="34"/>
  <c r="AV44" i="34"/>
  <c r="AV61" i="34" s="1"/>
  <c r="E9" i="45"/>
  <c r="AK44" i="34"/>
  <c r="AK61" i="34" s="1"/>
  <c r="AK64" i="34" s="1"/>
  <c r="AA61" i="34"/>
  <c r="D54" i="45"/>
  <c r="F54" i="45" s="1"/>
  <c r="F54" i="34"/>
  <c r="T11" i="75"/>
  <c r="T14" i="75" s="1"/>
  <c r="T17" i="75" s="1"/>
  <c r="T18" i="75" s="1"/>
  <c r="T19" i="75" s="1"/>
  <c r="T20" i="75" s="1"/>
  <c r="T21" i="75" s="1"/>
  <c r="P16" i="76"/>
  <c r="AF10" i="76" s="1"/>
  <c r="P16" i="75"/>
  <c r="AF10" i="75" s="1"/>
  <c r="P16" i="78"/>
  <c r="AF10" i="78" s="1"/>
  <c r="P16" i="81"/>
  <c r="Z16" i="81" s="1"/>
  <c r="AO42" i="34"/>
  <c r="AO12" i="34"/>
  <c r="E50" i="34"/>
  <c r="T16" i="11" s="1"/>
  <c r="L58" i="34"/>
  <c r="P16" i="6"/>
  <c r="AF10" i="6" s="1"/>
  <c r="D26" i="34"/>
  <c r="D27" i="34" s="1"/>
  <c r="L27" i="34"/>
  <c r="E26" i="34"/>
  <c r="K48" i="34"/>
  <c r="D48" i="34" s="1"/>
  <c r="S16" i="9" s="1"/>
  <c r="K46" i="34"/>
  <c r="M54" i="34"/>
  <c r="R44" i="34"/>
  <c r="R61" i="34" s="1"/>
  <c r="R64" i="34" s="1"/>
  <c r="S16" i="28"/>
  <c r="E46" i="34"/>
  <c r="S58" i="34"/>
  <c r="S61" i="34" s="1"/>
  <c r="S64" i="34" s="1"/>
  <c r="S16" i="5"/>
  <c r="D18" i="34"/>
  <c r="P16" i="80"/>
  <c r="Z16" i="80" s="1"/>
  <c r="B20" i="34"/>
  <c r="P27" i="34"/>
  <c r="T20" i="34"/>
  <c r="T46" i="34"/>
  <c r="P58" i="34"/>
  <c r="I56" i="34"/>
  <c r="B56" i="34" s="1"/>
  <c r="T56" i="34"/>
  <c r="C10" i="34"/>
  <c r="AF10" i="29"/>
  <c r="Z16" i="29"/>
  <c r="P42" i="34"/>
  <c r="B31" i="34"/>
  <c r="B31" i="45" s="1"/>
  <c r="T31" i="34"/>
  <c r="T42" i="34" s="1"/>
  <c r="T52" i="34"/>
  <c r="I52" i="34"/>
  <c r="B52" i="34" s="1"/>
  <c r="J58" i="34"/>
  <c r="T15" i="34"/>
  <c r="T18" i="34" s="1"/>
  <c r="B15" i="34"/>
  <c r="P18" i="34"/>
  <c r="C58" i="34"/>
  <c r="T48" i="34"/>
  <c r="T11" i="4"/>
  <c r="T14" i="4" s="1"/>
  <c r="T17" i="4" s="1"/>
  <c r="T18" i="4" s="1"/>
  <c r="T19" i="4" s="1"/>
  <c r="T20" i="4" s="1"/>
  <c r="T21" i="4" s="1"/>
  <c r="T22" i="4" s="1"/>
  <c r="T23" i="4" s="1"/>
  <c r="T24" i="4" s="1"/>
  <c r="T25" i="4" s="1"/>
  <c r="T10" i="76"/>
  <c r="L37" i="45" s="1"/>
  <c r="I22" i="34"/>
  <c r="B22" i="34" s="1"/>
  <c r="T22" i="34"/>
  <c r="AO58" i="34"/>
  <c r="Q16" i="49"/>
  <c r="P16" i="49" s="1"/>
  <c r="F11" i="34"/>
  <c r="Q12" i="34"/>
  <c r="T8" i="34"/>
  <c r="T12" i="34" s="1"/>
  <c r="AF10" i="31"/>
  <c r="Z16" i="31"/>
  <c r="Z16" i="69"/>
  <c r="AF10" i="69"/>
  <c r="AF10" i="81"/>
  <c r="AF10" i="79"/>
  <c r="Z16" i="79"/>
  <c r="T11" i="70"/>
  <c r="T14" i="70" s="1"/>
  <c r="T17" i="70" s="1"/>
  <c r="T18" i="70" s="1"/>
  <c r="T19" i="70" s="1"/>
  <c r="T20" i="70" s="1"/>
  <c r="T21" i="70" s="1"/>
  <c r="AF10" i="71"/>
  <c r="Z16" i="71"/>
  <c r="Z16" i="73"/>
  <c r="AF10" i="73"/>
  <c r="Z16" i="74"/>
  <c r="AF10" i="74"/>
  <c r="R11" i="31"/>
  <c r="R14" i="31" s="1"/>
  <c r="R17" i="31" s="1"/>
  <c r="R18" i="31" s="1"/>
  <c r="R19" i="31" s="1"/>
  <c r="R20" i="31" s="1"/>
  <c r="R21" i="31" s="1"/>
  <c r="T63" i="42"/>
  <c r="S8" i="73"/>
  <c r="R13" i="49"/>
  <c r="R11" i="49" s="1"/>
  <c r="R14" i="49" s="1"/>
  <c r="R17" i="49" s="1"/>
  <c r="R18" i="49" s="1"/>
  <c r="R19" i="49" s="1"/>
  <c r="R20" i="49" s="1"/>
  <c r="R21" i="49" s="1"/>
  <c r="L11" i="29"/>
  <c r="R9" i="29" s="1"/>
  <c r="R10" i="29" s="1"/>
  <c r="J21" i="45" s="1"/>
  <c r="L12" i="34"/>
  <c r="E8" i="34"/>
  <c r="C8" i="34"/>
  <c r="J12" i="34"/>
  <c r="J44" i="34" s="1"/>
  <c r="K12" i="34"/>
  <c r="K44" i="34" s="1"/>
  <c r="D8" i="34"/>
  <c r="D18" i="83"/>
  <c r="B44" i="82"/>
  <c r="F14" i="83"/>
  <c r="F18" i="83"/>
  <c r="L11" i="30"/>
  <c r="R9" i="30" s="1"/>
  <c r="R10" i="30" s="1"/>
  <c r="R11" i="30" s="1"/>
  <c r="R14" i="30" s="1"/>
  <c r="R17" i="30" s="1"/>
  <c r="T13" i="76"/>
  <c r="R13" i="76"/>
  <c r="R11" i="76" s="1"/>
  <c r="R14" i="76" s="1"/>
  <c r="R17" i="76" s="1"/>
  <c r="G15" i="31"/>
  <c r="AE10" i="31" s="1"/>
  <c r="L12" i="31"/>
  <c r="S9" i="31" s="1"/>
  <c r="E15" i="31"/>
  <c r="S13" i="6"/>
  <c r="S11" i="6" s="1"/>
  <c r="S14" i="6" s="1"/>
  <c r="S17" i="6" s="1"/>
  <c r="S18" i="6" s="1"/>
  <c r="S19" i="6" s="1"/>
  <c r="S20" i="6" s="1"/>
  <c r="S21" i="6" s="1"/>
  <c r="T11" i="79"/>
  <c r="T14" i="79" s="1"/>
  <c r="T17" i="79" s="1"/>
  <c r="T18" i="79" s="1"/>
  <c r="T19" i="79" s="1"/>
  <c r="T20" i="79" s="1"/>
  <c r="T21" i="79" s="1"/>
  <c r="T22" i="79" s="1"/>
  <c r="T23" i="79" s="1"/>
  <c r="T24" i="79" s="1"/>
  <c r="T25" i="79" s="1"/>
  <c r="Q44" i="42"/>
  <c r="Q61" i="42" s="1"/>
  <c r="Q64" i="42" s="1"/>
  <c r="F12" i="82"/>
  <c r="M44" i="42"/>
  <c r="C18" i="45"/>
  <c r="T58" i="42"/>
  <c r="R44" i="42"/>
  <c r="R61" i="42" s="1"/>
  <c r="R64" i="42" s="1"/>
  <c r="F23" i="45"/>
  <c r="T13" i="72"/>
  <c r="T11" i="72" s="1"/>
  <c r="T14" i="72" s="1"/>
  <c r="T17" i="72" s="1"/>
  <c r="T13" i="12"/>
  <c r="T11" i="12" s="1"/>
  <c r="T14" i="12" s="1"/>
  <c r="T17" i="12" s="1"/>
  <c r="F27" i="82"/>
  <c r="F73" i="82" s="1"/>
  <c r="T13" i="28"/>
  <c r="T11" i="28" s="1"/>
  <c r="T14" i="28" s="1"/>
  <c r="T17" i="28" s="1"/>
  <c r="T18" i="28" s="1"/>
  <c r="T19" i="28" s="1"/>
  <c r="T20" i="28" s="1"/>
  <c r="T13" i="74"/>
  <c r="T10" i="74"/>
  <c r="F10" i="42"/>
  <c r="F41" i="45"/>
  <c r="R8" i="4"/>
  <c r="R13" i="4" s="1"/>
  <c r="L33" i="45"/>
  <c r="M48" i="42"/>
  <c r="B48" i="42"/>
  <c r="F48" i="42" s="1"/>
  <c r="T13" i="81"/>
  <c r="T11" i="81" s="1"/>
  <c r="T14" i="81" s="1"/>
  <c r="T17" i="81" s="1"/>
  <c r="T18" i="81" s="1"/>
  <c r="T19" i="81" s="1"/>
  <c r="T20" i="81" s="1"/>
  <c r="T21" i="81" s="1"/>
  <c r="T13" i="6"/>
  <c r="T11" i="6" s="1"/>
  <c r="T14" i="6" s="1"/>
  <c r="T17" i="6" s="1"/>
  <c r="L15" i="45"/>
  <c r="E63" i="42"/>
  <c r="E63" i="45" s="1"/>
  <c r="L16" i="45"/>
  <c r="R8" i="51"/>
  <c r="R13" i="51" s="1"/>
  <c r="L11" i="51"/>
  <c r="R9" i="51" s="1"/>
  <c r="R10" i="51" s="1"/>
  <c r="R13" i="12"/>
  <c r="R11" i="12" s="1"/>
  <c r="R14" i="12" s="1"/>
  <c r="R17" i="12" s="1"/>
  <c r="R18" i="12" s="1"/>
  <c r="R19" i="12" s="1"/>
  <c r="R20" i="12" s="1"/>
  <c r="R21" i="12" s="1"/>
  <c r="R22" i="12" s="1"/>
  <c r="R8" i="69"/>
  <c r="L11" i="69"/>
  <c r="R9" i="69" s="1"/>
  <c r="R10" i="69" s="1"/>
  <c r="R8" i="80"/>
  <c r="L11" i="80"/>
  <c r="R9" i="80" s="1"/>
  <c r="R10" i="80" s="1"/>
  <c r="S8" i="72"/>
  <c r="L12" i="72"/>
  <c r="S9" i="72" s="1"/>
  <c r="S10" i="72" s="1"/>
  <c r="K33" i="45" s="1"/>
  <c r="R8" i="1"/>
  <c r="L11" i="1"/>
  <c r="R9" i="1" s="1"/>
  <c r="L11" i="75"/>
  <c r="R9" i="75" s="1"/>
  <c r="R8" i="75"/>
  <c r="S8" i="1"/>
  <c r="L12" i="1"/>
  <c r="S9" i="1" s="1"/>
  <c r="T13" i="49"/>
  <c r="T10" i="49"/>
  <c r="R8" i="67"/>
  <c r="L11" i="67"/>
  <c r="R9" i="67" s="1"/>
  <c r="R10" i="67" s="1"/>
  <c r="S8" i="69"/>
  <c r="L12" i="69"/>
  <c r="S9" i="69" s="1"/>
  <c r="S10" i="69" s="1"/>
  <c r="K30" i="45" s="1"/>
  <c r="S8" i="67"/>
  <c r="L12" i="67"/>
  <c r="S9" i="67" s="1"/>
  <c r="S10" i="67" s="1"/>
  <c r="J15" i="45"/>
  <c r="T13" i="1"/>
  <c r="B46" i="42"/>
  <c r="B46" i="82"/>
  <c r="B46" i="83" s="1"/>
  <c r="Y20" i="69"/>
  <c r="E30" i="33" s="1"/>
  <c r="S13" i="78"/>
  <c r="S11" i="78" s="1"/>
  <c r="S14" i="78" s="1"/>
  <c r="S17" i="78" s="1"/>
  <c r="R13" i="78"/>
  <c r="R11" i="78" s="1"/>
  <c r="R14" i="78" s="1"/>
  <c r="R17" i="78" s="1"/>
  <c r="R18" i="78" s="1"/>
  <c r="R19" i="78" s="1"/>
  <c r="R20" i="78" s="1"/>
  <c r="Y20" i="51"/>
  <c r="E25" i="33" s="1"/>
  <c r="S13" i="4"/>
  <c r="S11" i="4" s="1"/>
  <c r="S14" i="4" s="1"/>
  <c r="S17" i="4" s="1"/>
  <c r="Y24" i="69"/>
  <c r="Y20" i="29"/>
  <c r="E21" i="33" s="1"/>
  <c r="W20" i="31"/>
  <c r="C23" i="33" s="1"/>
  <c r="D27" i="83"/>
  <c r="D44" i="83" s="1"/>
  <c r="J41" i="45"/>
  <c r="I36" i="45"/>
  <c r="L10" i="28"/>
  <c r="Q9" i="28" s="1"/>
  <c r="Q8" i="28"/>
  <c r="T11" i="50"/>
  <c r="T14" i="50" s="1"/>
  <c r="T17" i="50" s="1"/>
  <c r="L24" i="45"/>
  <c r="S13" i="73"/>
  <c r="T18" i="42"/>
  <c r="R13" i="73"/>
  <c r="R11" i="73" s="1"/>
  <c r="R14" i="73" s="1"/>
  <c r="R17" i="73" s="1"/>
  <c r="L10" i="31"/>
  <c r="Q9" i="31" s="1"/>
  <c r="Q10" i="31" s="1"/>
  <c r="I23" i="45" s="1"/>
  <c r="Q8" i="31"/>
  <c r="Q13" i="75"/>
  <c r="Q11" i="75" s="1"/>
  <c r="E11" i="70"/>
  <c r="G11" i="70" s="1"/>
  <c r="C31" i="45"/>
  <c r="C42" i="45" s="1"/>
  <c r="C42" i="42"/>
  <c r="C44" i="42" s="1"/>
  <c r="K10" i="45"/>
  <c r="E10" i="80"/>
  <c r="B40" i="45"/>
  <c r="F40" i="45" s="1"/>
  <c r="F40" i="42"/>
  <c r="S11" i="51"/>
  <c r="S14" i="51" s="1"/>
  <c r="S17" i="51" s="1"/>
  <c r="K25" i="45"/>
  <c r="J37" i="45"/>
  <c r="S8" i="30"/>
  <c r="S13" i="30" s="1"/>
  <c r="L12" i="30"/>
  <c r="S9" i="30" s="1"/>
  <c r="S10" i="30" s="1"/>
  <c r="D20" i="45"/>
  <c r="E12" i="28"/>
  <c r="G12" i="28" s="1"/>
  <c r="D27" i="42"/>
  <c r="F20" i="42"/>
  <c r="R22" i="31"/>
  <c r="R23" i="31" s="1"/>
  <c r="R24" i="31" s="1"/>
  <c r="R25" i="31" s="1"/>
  <c r="R8" i="5"/>
  <c r="L11" i="5"/>
  <c r="R9" i="5" s="1"/>
  <c r="R10" i="5" s="1"/>
  <c r="E10" i="68"/>
  <c r="F26" i="42"/>
  <c r="B33" i="45"/>
  <c r="F33" i="45" s="1"/>
  <c r="E10" i="72"/>
  <c r="F33" i="42"/>
  <c r="L34" i="45"/>
  <c r="E15" i="76"/>
  <c r="S13" i="79"/>
  <c r="S11" i="79" s="1"/>
  <c r="S14" i="79" s="1"/>
  <c r="S17" i="79" s="1"/>
  <c r="F20" i="83"/>
  <c r="F27" i="83" s="1"/>
  <c r="F78" i="83" s="1"/>
  <c r="K38" i="45"/>
  <c r="D15" i="45"/>
  <c r="E12" i="12"/>
  <c r="F15" i="42"/>
  <c r="D18" i="42"/>
  <c r="T13" i="78"/>
  <c r="T11" i="78" s="1"/>
  <c r="T14" i="78" s="1"/>
  <c r="T17" i="78" s="1"/>
  <c r="T18" i="78" s="1"/>
  <c r="T19" i="78" s="1"/>
  <c r="T20" i="78" s="1"/>
  <c r="T21" i="78" s="1"/>
  <c r="B50" i="42"/>
  <c r="F50" i="42" s="1"/>
  <c r="B50" i="82"/>
  <c r="I58" i="42"/>
  <c r="I61" i="42" s="1"/>
  <c r="I64" i="42" s="1"/>
  <c r="K41" i="45"/>
  <c r="S8" i="71"/>
  <c r="L12" i="71"/>
  <c r="S9" i="71" s="1"/>
  <c r="S10" i="71" s="1"/>
  <c r="B14" i="45"/>
  <c r="F14" i="45" s="1"/>
  <c r="E10" i="5"/>
  <c r="F14" i="42"/>
  <c r="R13" i="29"/>
  <c r="R11" i="29" s="1"/>
  <c r="R14" i="29" s="1"/>
  <c r="R17" i="29" s="1"/>
  <c r="R18" i="29" s="1"/>
  <c r="R19" i="29" s="1"/>
  <c r="R20" i="29" s="1"/>
  <c r="R21" i="29" s="1"/>
  <c r="F36" i="42"/>
  <c r="D36" i="45"/>
  <c r="F36" i="45" s="1"/>
  <c r="E12" i="75"/>
  <c r="R8" i="6"/>
  <c r="L11" i="6"/>
  <c r="R9" i="6" s="1"/>
  <c r="R10" i="6" s="1"/>
  <c r="F31" i="83"/>
  <c r="T27" i="42"/>
  <c r="P44" i="42"/>
  <c r="P61" i="42" s="1"/>
  <c r="P64" i="42" s="1"/>
  <c r="F11" i="45"/>
  <c r="R13" i="81"/>
  <c r="R11" i="81" s="1"/>
  <c r="R14" i="81" s="1"/>
  <c r="R17" i="81" s="1"/>
  <c r="Q8" i="49"/>
  <c r="L10" i="49"/>
  <c r="Q9" i="49" s="1"/>
  <c r="E15" i="81"/>
  <c r="G10" i="81"/>
  <c r="E10" i="71"/>
  <c r="B32" i="45"/>
  <c r="F32" i="45" s="1"/>
  <c r="F32" i="42"/>
  <c r="R8" i="3"/>
  <c r="L11" i="3"/>
  <c r="R9" i="3" s="1"/>
  <c r="R10" i="3" s="1"/>
  <c r="R18" i="72"/>
  <c r="R19" i="72" s="1"/>
  <c r="R20" i="72" s="1"/>
  <c r="R21" i="72" s="1"/>
  <c r="J38" i="45"/>
  <c r="E10" i="30"/>
  <c r="F22" i="42"/>
  <c r="T13" i="5"/>
  <c r="T10" i="5"/>
  <c r="S13" i="81"/>
  <c r="S11" i="81" s="1"/>
  <c r="S14" i="81" s="1"/>
  <c r="S17" i="81" s="1"/>
  <c r="L12" i="80"/>
  <c r="S9" i="80" s="1"/>
  <c r="S10" i="80" s="1"/>
  <c r="S8" i="80"/>
  <c r="S8" i="68"/>
  <c r="L12" i="68"/>
  <c r="S9" i="68" s="1"/>
  <c r="T13" i="73"/>
  <c r="T11" i="73" s="1"/>
  <c r="T14" i="73" s="1"/>
  <c r="T17" i="73" s="1"/>
  <c r="L12" i="29"/>
  <c r="S9" i="29" s="1"/>
  <c r="S10" i="29" s="1"/>
  <c r="S8" i="29"/>
  <c r="F76" i="82"/>
  <c r="F71" i="82"/>
  <c r="L10" i="12"/>
  <c r="Q8" i="12"/>
  <c r="T22" i="75"/>
  <c r="T23" i="75" s="1"/>
  <c r="T24" i="75" s="1"/>
  <c r="T25" i="75" s="1"/>
  <c r="E10" i="73"/>
  <c r="B34" i="45"/>
  <c r="F34" i="45" s="1"/>
  <c r="F34" i="42"/>
  <c r="F9" i="42"/>
  <c r="E10" i="3"/>
  <c r="R18" i="79"/>
  <c r="R19" i="79" s="1"/>
  <c r="R20" i="79" s="1"/>
  <c r="R21" i="79" s="1"/>
  <c r="S11" i="50"/>
  <c r="S14" i="50" s="1"/>
  <c r="S17" i="50" s="1"/>
  <c r="K24" i="45"/>
  <c r="T9" i="80"/>
  <c r="T13" i="80" s="1"/>
  <c r="T12" i="42"/>
  <c r="R13" i="74"/>
  <c r="R11" i="74" s="1"/>
  <c r="R8" i="71"/>
  <c r="L11" i="71"/>
  <c r="B39" i="45"/>
  <c r="F39" i="45" s="1"/>
  <c r="E10" i="79"/>
  <c r="F39" i="42"/>
  <c r="B30" i="45"/>
  <c r="E10" i="69"/>
  <c r="F30" i="42"/>
  <c r="B42" i="42"/>
  <c r="L32" i="45"/>
  <c r="T11" i="31"/>
  <c r="T14" i="31" s="1"/>
  <c r="T17" i="31" s="1"/>
  <c r="L23" i="45"/>
  <c r="F12" i="83"/>
  <c r="G10" i="4"/>
  <c r="E15" i="4"/>
  <c r="B12" i="42"/>
  <c r="F31" i="42"/>
  <c r="E10" i="70"/>
  <c r="J35" i="45"/>
  <c r="F73" i="83"/>
  <c r="F17" i="42"/>
  <c r="E10" i="67"/>
  <c r="B17" i="45"/>
  <c r="F17" i="45" s="1"/>
  <c r="F38" i="42"/>
  <c r="E10" i="78"/>
  <c r="B38" i="45"/>
  <c r="F38" i="45" s="1"/>
  <c r="Q8" i="76"/>
  <c r="L10" i="76"/>
  <c r="G15" i="76"/>
  <c r="AE10" i="76" s="1"/>
  <c r="F42" i="83"/>
  <c r="F67" i="83" s="1"/>
  <c r="D44" i="82"/>
  <c r="T22" i="51"/>
  <c r="B25" i="45"/>
  <c r="F25" i="45" s="1"/>
  <c r="E10" i="51"/>
  <c r="F25" i="42"/>
  <c r="G12" i="49"/>
  <c r="E15" i="49"/>
  <c r="B35" i="45"/>
  <c r="F35" i="45" s="1"/>
  <c r="E10" i="74"/>
  <c r="F35" i="42"/>
  <c r="T26" i="69"/>
  <c r="K34" i="45"/>
  <c r="E10" i="6"/>
  <c r="B16" i="45"/>
  <c r="F16" i="42"/>
  <c r="B18" i="42"/>
  <c r="S9" i="5"/>
  <c r="S13" i="5" s="1"/>
  <c r="S8" i="76"/>
  <c r="L12" i="76"/>
  <c r="S9" i="76" s="1"/>
  <c r="S10" i="76" s="1"/>
  <c r="T42" i="42"/>
  <c r="T13" i="71"/>
  <c r="K31" i="45"/>
  <c r="T22" i="29"/>
  <c r="C44" i="83"/>
  <c r="S11" i="3"/>
  <c r="S14" i="3" s="1"/>
  <c r="S17" i="3" s="1"/>
  <c r="J34" i="45"/>
  <c r="J24" i="45"/>
  <c r="R11" i="50"/>
  <c r="R14" i="50" s="1"/>
  <c r="R17" i="50" s="1"/>
  <c r="G10" i="1"/>
  <c r="E15" i="1"/>
  <c r="R9" i="28"/>
  <c r="R13" i="28" s="1"/>
  <c r="T13" i="8"/>
  <c r="Y20" i="75"/>
  <c r="E36" i="33" s="1"/>
  <c r="R9" i="68"/>
  <c r="R13" i="68" s="1"/>
  <c r="K39" i="45"/>
  <c r="S8" i="74"/>
  <c r="L12" i="74"/>
  <c r="S9" i="74" s="1"/>
  <c r="S10" i="74" s="1"/>
  <c r="B44" i="83"/>
  <c r="T8" i="30"/>
  <c r="L13" i="30"/>
  <c r="F52" i="42"/>
  <c r="T18" i="67"/>
  <c r="T19" i="67" s="1"/>
  <c r="T20" i="67" s="1"/>
  <c r="T21" i="67" s="1"/>
  <c r="E10" i="29"/>
  <c r="B21" i="45"/>
  <c r="B27" i="42"/>
  <c r="F21" i="42"/>
  <c r="B24" i="45"/>
  <c r="F24" i="45" s="1"/>
  <c r="E10" i="50"/>
  <c r="F24" i="42"/>
  <c r="S13" i="70"/>
  <c r="E50" i="45"/>
  <c r="L50" i="45" s="1"/>
  <c r="E13" i="11"/>
  <c r="G13" i="11" s="1"/>
  <c r="E12" i="11"/>
  <c r="G12" i="11" s="1"/>
  <c r="C50" i="45"/>
  <c r="J50" i="45" s="1"/>
  <c r="E11" i="11"/>
  <c r="G11" i="11" s="1"/>
  <c r="E58" i="82"/>
  <c r="E61" i="82" s="1"/>
  <c r="E64" i="82" s="1"/>
  <c r="E48" i="83"/>
  <c r="E58" i="83" s="1"/>
  <c r="E61" i="83" s="1"/>
  <c r="E64" i="83" s="1"/>
  <c r="F48" i="82"/>
  <c r="B48" i="83"/>
  <c r="E12" i="9"/>
  <c r="G12" i="9" s="1"/>
  <c r="E48" i="45"/>
  <c r="E13" i="9"/>
  <c r="G13" i="9" s="1"/>
  <c r="E58" i="42"/>
  <c r="E61" i="42" s="1"/>
  <c r="E11" i="9"/>
  <c r="G11" i="9" s="1"/>
  <c r="C48" i="45"/>
  <c r="J48" i="45" s="1"/>
  <c r="K61" i="42"/>
  <c r="K64" i="42" s="1"/>
  <c r="J61" i="42"/>
  <c r="J64" i="42" s="1"/>
  <c r="C63" i="42"/>
  <c r="D46" i="83"/>
  <c r="D58" i="83" s="1"/>
  <c r="D58" i="82"/>
  <c r="D61" i="82" s="1"/>
  <c r="D64" i="82" s="1"/>
  <c r="C58" i="82"/>
  <c r="C61" i="82" s="1"/>
  <c r="C64" i="82" s="1"/>
  <c r="C46" i="83"/>
  <c r="C58" i="83" s="1"/>
  <c r="C46" i="45"/>
  <c r="E11" i="8"/>
  <c r="C58" i="42"/>
  <c r="E12" i="8"/>
  <c r="G12" i="8" s="1"/>
  <c r="D58" i="42"/>
  <c r="Y20" i="4" l="1"/>
  <c r="E10" i="33" s="1"/>
  <c r="Y20" i="3"/>
  <c r="E9" i="33" s="1"/>
  <c r="Z16" i="76"/>
  <c r="D48" i="45"/>
  <c r="K48" i="45" s="1"/>
  <c r="Q44" i="34"/>
  <c r="Q61" i="34" s="1"/>
  <c r="Q64" i="34" s="1"/>
  <c r="T11" i="76"/>
  <c r="T14" i="76" s="1"/>
  <c r="T17" i="76" s="1"/>
  <c r="F52" i="34"/>
  <c r="B52" i="45"/>
  <c r="F52" i="45" s="1"/>
  <c r="Z16" i="78"/>
  <c r="AO44" i="34"/>
  <c r="Z16" i="75"/>
  <c r="Z16" i="6"/>
  <c r="R16" i="28"/>
  <c r="C27" i="34"/>
  <c r="C20" i="45"/>
  <c r="C27" i="45" s="1"/>
  <c r="AF10" i="80"/>
  <c r="D46" i="34"/>
  <c r="S16" i="68"/>
  <c r="S10" i="68" s="1"/>
  <c r="K26" i="45" s="1"/>
  <c r="D26" i="45"/>
  <c r="D27" i="45" s="1"/>
  <c r="J22" i="45"/>
  <c r="L44" i="34"/>
  <c r="L61" i="34" s="1"/>
  <c r="P16" i="5"/>
  <c r="AF10" i="5" s="1"/>
  <c r="T16" i="8"/>
  <c r="T10" i="8" s="1"/>
  <c r="T11" i="8" s="1"/>
  <c r="T14" i="8" s="1"/>
  <c r="T17" i="8" s="1"/>
  <c r="T18" i="8" s="1"/>
  <c r="T19" i="8" s="1"/>
  <c r="T20" i="8" s="1"/>
  <c r="T21" i="8" s="1"/>
  <c r="E58" i="34"/>
  <c r="E46" i="45"/>
  <c r="L46" i="45" s="1"/>
  <c r="K50" i="34"/>
  <c r="D50" i="34" s="1"/>
  <c r="T16" i="68"/>
  <c r="T10" i="68" s="1"/>
  <c r="E26" i="45"/>
  <c r="E27" i="45" s="1"/>
  <c r="E27" i="34"/>
  <c r="Q16" i="30"/>
  <c r="P16" i="30" s="1"/>
  <c r="F22" i="34"/>
  <c r="B22" i="45"/>
  <c r="F22" i="45" s="1"/>
  <c r="Q16" i="28"/>
  <c r="P16" i="28" s="1"/>
  <c r="AF10" i="28" s="1"/>
  <c r="F20" i="34"/>
  <c r="B20" i="45"/>
  <c r="F20" i="45" s="1"/>
  <c r="B42" i="34"/>
  <c r="Q16" i="70"/>
  <c r="F31" i="34"/>
  <c r="F42" i="34" s="1"/>
  <c r="R16" i="4"/>
  <c r="R10" i="4" s="1"/>
  <c r="C10" i="45"/>
  <c r="I9" i="34"/>
  <c r="I10" i="34"/>
  <c r="M56" i="34"/>
  <c r="T27" i="34"/>
  <c r="T44" i="34" s="1"/>
  <c r="Z16" i="49"/>
  <c r="AF10" i="49"/>
  <c r="M22" i="34"/>
  <c r="I26" i="34"/>
  <c r="B56" i="45"/>
  <c r="F56" i="45" s="1"/>
  <c r="F56" i="34"/>
  <c r="Q10" i="49"/>
  <c r="I11" i="45" s="1"/>
  <c r="T58" i="34"/>
  <c r="U58" i="34" s="1"/>
  <c r="J61" i="34"/>
  <c r="Q16" i="12"/>
  <c r="P16" i="12" s="1"/>
  <c r="F15" i="34"/>
  <c r="F18" i="34" s="1"/>
  <c r="B15" i="45"/>
  <c r="B18" i="34"/>
  <c r="I46" i="34"/>
  <c r="I48" i="34"/>
  <c r="M52" i="34"/>
  <c r="P44" i="34"/>
  <c r="F12" i="42"/>
  <c r="E12" i="34"/>
  <c r="E44" i="34" s="1"/>
  <c r="T16" i="1"/>
  <c r="T10" i="1" s="1"/>
  <c r="L8" i="45" s="1"/>
  <c r="E8" i="45"/>
  <c r="E12" i="45" s="1"/>
  <c r="E44" i="45" s="1"/>
  <c r="D12" i="34"/>
  <c r="D44" i="34" s="1"/>
  <c r="S16" i="1"/>
  <c r="S10" i="1" s="1"/>
  <c r="K8" i="45" s="1"/>
  <c r="D8" i="45"/>
  <c r="D12" i="45" s="1"/>
  <c r="C12" i="34"/>
  <c r="C44" i="34" s="1"/>
  <c r="C61" i="34" s="1"/>
  <c r="C64" i="34" s="1"/>
  <c r="R16" i="1"/>
  <c r="R10" i="1" s="1"/>
  <c r="C8" i="45"/>
  <c r="F87" i="90"/>
  <c r="T18" i="76"/>
  <c r="T19" i="76" s="1"/>
  <c r="T20" i="76" s="1"/>
  <c r="T21" i="76" s="1"/>
  <c r="T22" i="76" s="1"/>
  <c r="T23" i="76" s="1"/>
  <c r="M58" i="42"/>
  <c r="F46" i="82"/>
  <c r="E10" i="9"/>
  <c r="G10" i="9" s="1"/>
  <c r="Y20" i="79"/>
  <c r="E39" i="33" s="1"/>
  <c r="T18" i="12"/>
  <c r="T19" i="12" s="1"/>
  <c r="T20" i="12" s="1"/>
  <c r="T21" i="12" s="1"/>
  <c r="T22" i="12" s="1"/>
  <c r="T23" i="12" s="1"/>
  <c r="T24" i="12" s="1"/>
  <c r="T25" i="12" s="1"/>
  <c r="T26" i="12" s="1"/>
  <c r="R13" i="67"/>
  <c r="S13" i="1"/>
  <c r="R13" i="80"/>
  <c r="L15" i="31"/>
  <c r="AG10" i="31" s="1"/>
  <c r="T22" i="81"/>
  <c r="T23" i="81" s="1"/>
  <c r="T24" i="81" s="1"/>
  <c r="T25" i="81" s="1"/>
  <c r="T26" i="81" s="1"/>
  <c r="T27" i="81" s="1"/>
  <c r="T28" i="81" s="1"/>
  <c r="T29" i="81" s="1"/>
  <c r="D63" i="42"/>
  <c r="D63" i="45" s="1"/>
  <c r="F78" i="82"/>
  <c r="F44" i="82"/>
  <c r="S11" i="73"/>
  <c r="S14" i="73" s="1"/>
  <c r="S17" i="73" s="1"/>
  <c r="S18" i="73" s="1"/>
  <c r="S19" i="73" s="1"/>
  <c r="S20" i="73" s="1"/>
  <c r="S21" i="73" s="1"/>
  <c r="C61" i="42"/>
  <c r="C64" i="42" s="1"/>
  <c r="W20" i="12"/>
  <c r="C15" i="33" s="1"/>
  <c r="T18" i="72"/>
  <c r="T19" i="72" s="1"/>
  <c r="T20" i="72" s="1"/>
  <c r="T21" i="72" s="1"/>
  <c r="T22" i="72" s="1"/>
  <c r="T23" i="72" s="1"/>
  <c r="T24" i="72" s="1"/>
  <c r="T25" i="72" s="1"/>
  <c r="T26" i="72" s="1"/>
  <c r="T27" i="72" s="1"/>
  <c r="T28" i="72" s="1"/>
  <c r="T29" i="72" s="1"/>
  <c r="T30" i="72" s="1"/>
  <c r="T31" i="72" s="1"/>
  <c r="T32" i="72" s="1"/>
  <c r="T33" i="72" s="1"/>
  <c r="C61" i="83"/>
  <c r="C64" i="83" s="1"/>
  <c r="F31" i="45"/>
  <c r="E15" i="28"/>
  <c r="B58" i="42"/>
  <c r="F46" i="42"/>
  <c r="F58" i="42" s="1"/>
  <c r="T11" i="74"/>
  <c r="T14" i="74" s="1"/>
  <c r="T17" i="74" s="1"/>
  <c r="L35" i="45"/>
  <c r="W24" i="31"/>
  <c r="E64" i="42"/>
  <c r="D44" i="42"/>
  <c r="D61" i="42" s="1"/>
  <c r="R13" i="6"/>
  <c r="R11" i="6" s="1"/>
  <c r="R14" i="6" s="1"/>
  <c r="R17" i="6" s="1"/>
  <c r="F48" i="83"/>
  <c r="S13" i="67"/>
  <c r="S11" i="67" s="1"/>
  <c r="S14" i="67" s="1"/>
  <c r="S17" i="67" s="1"/>
  <c r="J25" i="45"/>
  <c r="R11" i="51"/>
  <c r="R14" i="51" s="1"/>
  <c r="R17" i="51" s="1"/>
  <c r="R18" i="51" s="1"/>
  <c r="R19" i="51" s="1"/>
  <c r="R20" i="51" s="1"/>
  <c r="L11" i="45"/>
  <c r="T11" i="49"/>
  <c r="T14" i="49" s="1"/>
  <c r="T17" i="49" s="1"/>
  <c r="T18" i="49" s="1"/>
  <c r="T19" i="49" s="1"/>
  <c r="T20" i="49" s="1"/>
  <c r="T21" i="49" s="1"/>
  <c r="T22" i="49" s="1"/>
  <c r="T23" i="49" s="1"/>
  <c r="T24" i="49" s="1"/>
  <c r="T25" i="49" s="1"/>
  <c r="J30" i="45"/>
  <c r="S13" i="68"/>
  <c r="Y20" i="70"/>
  <c r="E31" i="33" s="1"/>
  <c r="B63" i="42"/>
  <c r="B63" i="45" s="1"/>
  <c r="S13" i="69"/>
  <c r="S11" i="69" s="1"/>
  <c r="S14" i="69" s="1"/>
  <c r="S17" i="69" s="1"/>
  <c r="R13" i="75"/>
  <c r="R10" i="75"/>
  <c r="S13" i="72"/>
  <c r="S11" i="72" s="1"/>
  <c r="S14" i="72" s="1"/>
  <c r="S17" i="72" s="1"/>
  <c r="S18" i="72" s="1"/>
  <c r="S19" i="72" s="1"/>
  <c r="S20" i="72" s="1"/>
  <c r="S21" i="72" s="1"/>
  <c r="S22" i="72" s="1"/>
  <c r="S23" i="72" s="1"/>
  <c r="S24" i="72" s="1"/>
  <c r="S25" i="72" s="1"/>
  <c r="R13" i="69"/>
  <c r="R11" i="69" s="1"/>
  <c r="R14" i="69" s="1"/>
  <c r="R17" i="69" s="1"/>
  <c r="R18" i="69" s="1"/>
  <c r="R19" i="69" s="1"/>
  <c r="R20" i="69" s="1"/>
  <c r="R21" i="69" s="1"/>
  <c r="R22" i="69" s="1"/>
  <c r="R11" i="67"/>
  <c r="R14" i="67" s="1"/>
  <c r="R17" i="67" s="1"/>
  <c r="R13" i="1"/>
  <c r="J40" i="45"/>
  <c r="R11" i="80"/>
  <c r="R14" i="80" s="1"/>
  <c r="R17" i="80" s="1"/>
  <c r="T18" i="6"/>
  <c r="T19" i="6" s="1"/>
  <c r="T20" i="6" s="1"/>
  <c r="T21" i="6" s="1"/>
  <c r="T22" i="6" s="1"/>
  <c r="T23" i="6" s="1"/>
  <c r="T24" i="6" s="1"/>
  <c r="T25" i="6" s="1"/>
  <c r="T26" i="6" s="1"/>
  <c r="S13" i="29"/>
  <c r="R13" i="3"/>
  <c r="R11" i="3" s="1"/>
  <c r="R14" i="3" s="1"/>
  <c r="R17" i="3" s="1"/>
  <c r="R18" i="3" s="1"/>
  <c r="R19" i="3" s="1"/>
  <c r="R20" i="3" s="1"/>
  <c r="R21" i="3" s="1"/>
  <c r="Q13" i="49"/>
  <c r="E10" i="8"/>
  <c r="G10" i="8" s="1"/>
  <c r="T18" i="73"/>
  <c r="T19" i="73" s="1"/>
  <c r="T20" i="73" s="1"/>
  <c r="T21" i="73" s="1"/>
  <c r="S18" i="81"/>
  <c r="S19" i="81" s="1"/>
  <c r="S20" i="81" s="1"/>
  <c r="S21" i="81" s="1"/>
  <c r="S22" i="81" s="1"/>
  <c r="S23" i="81" s="1"/>
  <c r="R18" i="81"/>
  <c r="R19" i="81" s="1"/>
  <c r="R20" i="81" s="1"/>
  <c r="R21" i="81" s="1"/>
  <c r="F18" i="42"/>
  <c r="F42" i="42"/>
  <c r="Y20" i="78"/>
  <c r="E38" i="33" s="1"/>
  <c r="K21" i="45"/>
  <c r="S11" i="29"/>
  <c r="S14" i="29" s="1"/>
  <c r="S17" i="29" s="1"/>
  <c r="S18" i="29" s="1"/>
  <c r="S19" i="29" s="1"/>
  <c r="S20" i="29" s="1"/>
  <c r="S21" i="29" s="1"/>
  <c r="S22" i="29" s="1"/>
  <c r="J9" i="45"/>
  <c r="G10" i="71"/>
  <c r="E15" i="71"/>
  <c r="J16" i="45"/>
  <c r="F15" i="45"/>
  <c r="D18" i="45"/>
  <c r="E15" i="72"/>
  <c r="G10" i="72"/>
  <c r="G10" i="68"/>
  <c r="E15" i="68"/>
  <c r="S18" i="51"/>
  <c r="S19" i="51" s="1"/>
  <c r="S20" i="51" s="1"/>
  <c r="S21" i="51" s="1"/>
  <c r="S22" i="51" s="1"/>
  <c r="S23" i="51" s="1"/>
  <c r="P8" i="31"/>
  <c r="P13" i="31" s="1"/>
  <c r="P60" i="31" s="1"/>
  <c r="P61" i="31" s="1"/>
  <c r="Q67" i="31" s="1"/>
  <c r="Q13" i="31"/>
  <c r="Q11" i="31" s="1"/>
  <c r="Q14" i="31" s="1"/>
  <c r="Q17" i="31" s="1"/>
  <c r="Y20" i="81"/>
  <c r="E41" i="33" s="1"/>
  <c r="K32" i="45"/>
  <c r="J14" i="45"/>
  <c r="S8" i="28"/>
  <c r="L12" i="28"/>
  <c r="G15" i="28"/>
  <c r="AE10" i="28" s="1"/>
  <c r="R18" i="76"/>
  <c r="R19" i="76" s="1"/>
  <c r="R20" i="76" s="1"/>
  <c r="R21" i="76" s="1"/>
  <c r="R22" i="49"/>
  <c r="R23" i="49" s="1"/>
  <c r="R24" i="49" s="1"/>
  <c r="R25" i="49" s="1"/>
  <c r="R26" i="49" s="1"/>
  <c r="R27" i="49" s="1"/>
  <c r="R28" i="49" s="1"/>
  <c r="R29" i="49" s="1"/>
  <c r="G10" i="80"/>
  <c r="E15" i="80"/>
  <c r="T18" i="50"/>
  <c r="T19" i="50" s="1"/>
  <c r="T20" i="50" s="1"/>
  <c r="T21" i="50" s="1"/>
  <c r="Y20" i="67"/>
  <c r="E17" i="33" s="1"/>
  <c r="S13" i="80"/>
  <c r="S11" i="80" s="1"/>
  <c r="T22" i="70"/>
  <c r="T23" i="70" s="1"/>
  <c r="T24" i="70" s="1"/>
  <c r="T25" i="70" s="1"/>
  <c r="W20" i="72"/>
  <c r="C33" i="33" s="1"/>
  <c r="G15" i="81"/>
  <c r="AE10" i="81" s="1"/>
  <c r="Q8" i="81"/>
  <c r="L10" i="81"/>
  <c r="G12" i="75"/>
  <c r="E15" i="75"/>
  <c r="S13" i="71"/>
  <c r="B50" i="83"/>
  <c r="F50" i="83" s="1"/>
  <c r="F50" i="82"/>
  <c r="S18" i="78"/>
  <c r="S19" i="78" s="1"/>
  <c r="S20" i="78" s="1"/>
  <c r="S21" i="78" s="1"/>
  <c r="R13" i="5"/>
  <c r="R11" i="5" s="1"/>
  <c r="R14" i="5" s="1"/>
  <c r="R17" i="5" s="1"/>
  <c r="R26" i="31"/>
  <c r="W20" i="49"/>
  <c r="C11" i="33" s="1"/>
  <c r="S18" i="4"/>
  <c r="S19" i="4" s="1"/>
  <c r="S20" i="4" s="1"/>
  <c r="S21" i="4" s="1"/>
  <c r="L11" i="70"/>
  <c r="R9" i="70" s="1"/>
  <c r="R10" i="70" s="1"/>
  <c r="R8" i="70"/>
  <c r="Q13" i="28"/>
  <c r="K40" i="45"/>
  <c r="L14" i="45"/>
  <c r="L18" i="45" s="1"/>
  <c r="T11" i="5"/>
  <c r="T14" i="5" s="1"/>
  <c r="T17" i="5" s="1"/>
  <c r="G10" i="30"/>
  <c r="E15" i="30"/>
  <c r="R22" i="72"/>
  <c r="R23" i="72" s="1"/>
  <c r="R24" i="72" s="1"/>
  <c r="R25" i="72" s="1"/>
  <c r="G10" i="5"/>
  <c r="E15" i="5"/>
  <c r="E10" i="11"/>
  <c r="G10" i="11" s="1"/>
  <c r="L10" i="11" s="1"/>
  <c r="G12" i="12"/>
  <c r="E15" i="12"/>
  <c r="D42" i="45"/>
  <c r="S11" i="30"/>
  <c r="S14" i="30" s="1"/>
  <c r="S17" i="30" s="1"/>
  <c r="K22" i="45"/>
  <c r="Q14" i="75"/>
  <c r="Q17" i="75" s="1"/>
  <c r="B58" i="82"/>
  <c r="B61" i="82" s="1"/>
  <c r="B64" i="82" s="1"/>
  <c r="R18" i="30"/>
  <c r="R19" i="30" s="1"/>
  <c r="R20" i="30" s="1"/>
  <c r="R21" i="30" s="1"/>
  <c r="Y20" i="28"/>
  <c r="E20" i="33" s="1"/>
  <c r="T21" i="28"/>
  <c r="S18" i="79"/>
  <c r="S19" i="79" s="1"/>
  <c r="S20" i="79" s="1"/>
  <c r="S21" i="79" s="1"/>
  <c r="S18" i="3"/>
  <c r="S19" i="3" s="1"/>
  <c r="S20" i="3" s="1"/>
  <c r="S21" i="3" s="1"/>
  <c r="R18" i="73"/>
  <c r="R19" i="73" s="1"/>
  <c r="R20" i="73" s="1"/>
  <c r="R21" i="73" s="1"/>
  <c r="R23" i="12"/>
  <c r="R24" i="12" s="1"/>
  <c r="R25" i="12" s="1"/>
  <c r="T18" i="31"/>
  <c r="T19" i="31" s="1"/>
  <c r="T20" i="31" s="1"/>
  <c r="T21" i="31" s="1"/>
  <c r="G10" i="6"/>
  <c r="E15" i="6"/>
  <c r="S18" i="50"/>
  <c r="S19" i="50" s="1"/>
  <c r="S20" i="50" s="1"/>
  <c r="S21" i="50" s="1"/>
  <c r="E15" i="79"/>
  <c r="G10" i="79"/>
  <c r="D61" i="83"/>
  <c r="D64" i="83" s="1"/>
  <c r="T26" i="4"/>
  <c r="G10" i="50"/>
  <c r="E15" i="50"/>
  <c r="F21" i="45"/>
  <c r="T22" i="67"/>
  <c r="K35" i="45"/>
  <c r="R10" i="28"/>
  <c r="Q8" i="1"/>
  <c r="G15" i="1"/>
  <c r="AE10" i="1" s="1"/>
  <c r="L10" i="1"/>
  <c r="S10" i="31"/>
  <c r="P9" i="31"/>
  <c r="K37" i="45"/>
  <c r="G10" i="51"/>
  <c r="E15" i="51"/>
  <c r="G10" i="78"/>
  <c r="E15" i="78"/>
  <c r="G10" i="70"/>
  <c r="E15" i="70"/>
  <c r="T11" i="71"/>
  <c r="T14" i="71" s="1"/>
  <c r="T17" i="71" s="1"/>
  <c r="E15" i="69"/>
  <c r="G10" i="69"/>
  <c r="R9" i="71"/>
  <c r="R13" i="71" s="1"/>
  <c r="T44" i="42"/>
  <c r="T10" i="80"/>
  <c r="Y24" i="75"/>
  <c r="Q9" i="12"/>
  <c r="S22" i="6"/>
  <c r="S23" i="6" s="1"/>
  <c r="S24" i="6" s="1"/>
  <c r="S25" i="6" s="1"/>
  <c r="S10" i="5"/>
  <c r="T23" i="51"/>
  <c r="T24" i="51" s="1"/>
  <c r="T25" i="51" s="1"/>
  <c r="E15" i="67"/>
  <c r="G10" i="67"/>
  <c r="F44" i="83"/>
  <c r="F71" i="83"/>
  <c r="F76" i="83"/>
  <c r="R21" i="78"/>
  <c r="R22" i="79"/>
  <c r="R23" i="79" s="1"/>
  <c r="R24" i="79" s="1"/>
  <c r="R25" i="79" s="1"/>
  <c r="R22" i="29"/>
  <c r="R23" i="29" s="1"/>
  <c r="R24" i="29" s="1"/>
  <c r="R25" i="29" s="1"/>
  <c r="Y24" i="4"/>
  <c r="R18" i="50"/>
  <c r="R19" i="50" s="1"/>
  <c r="R20" i="50" s="1"/>
  <c r="R21" i="50" s="1"/>
  <c r="G10" i="29"/>
  <c r="E15" i="29"/>
  <c r="T9" i="30"/>
  <c r="S13" i="74"/>
  <c r="S11" i="74" s="1"/>
  <c r="R10" i="68"/>
  <c r="T23" i="29"/>
  <c r="S13" i="76"/>
  <c r="S11" i="76" s="1"/>
  <c r="T27" i="69"/>
  <c r="S8" i="49"/>
  <c r="G15" i="49"/>
  <c r="AE10" i="49" s="1"/>
  <c r="L12" i="49"/>
  <c r="L15" i="76"/>
  <c r="AG10" i="76" s="1"/>
  <c r="Q9" i="76"/>
  <c r="Q13" i="76" s="1"/>
  <c r="Y24" i="79"/>
  <c r="Y24" i="3"/>
  <c r="F30" i="45"/>
  <c r="B42" i="45"/>
  <c r="G10" i="73"/>
  <c r="E15" i="73"/>
  <c r="T26" i="75"/>
  <c r="F27" i="42"/>
  <c r="T13" i="30"/>
  <c r="X20" i="6"/>
  <c r="D16" i="33" s="1"/>
  <c r="S11" i="70"/>
  <c r="S14" i="70" s="1"/>
  <c r="S17" i="70" s="1"/>
  <c r="F16" i="45"/>
  <c r="B18" i="45"/>
  <c r="G10" i="74"/>
  <c r="E15" i="74"/>
  <c r="P8" i="76"/>
  <c r="T26" i="79"/>
  <c r="B44" i="42"/>
  <c r="L10" i="4"/>
  <c r="Q8" i="4"/>
  <c r="G15" i="4"/>
  <c r="AE10" i="4" s="1"/>
  <c r="T26" i="3"/>
  <c r="R14" i="74"/>
  <c r="R17" i="74" s="1"/>
  <c r="W20" i="78"/>
  <c r="C38" i="33" s="1"/>
  <c r="W20" i="79"/>
  <c r="C39" i="33" s="1"/>
  <c r="E15" i="3"/>
  <c r="G10" i="3"/>
  <c r="W20" i="29"/>
  <c r="C21" i="33" s="1"/>
  <c r="T22" i="78"/>
  <c r="T8" i="11"/>
  <c r="L13" i="11"/>
  <c r="T9" i="11" s="1"/>
  <c r="T10" i="11" s="1"/>
  <c r="L11" i="11"/>
  <c r="R9" i="11" s="1"/>
  <c r="R10" i="11" s="1"/>
  <c r="R8" i="11"/>
  <c r="S8" i="11"/>
  <c r="L12" i="11"/>
  <c r="S9" i="11" s="1"/>
  <c r="T8" i="9"/>
  <c r="L13" i="9"/>
  <c r="T9" i="9" s="1"/>
  <c r="T10" i="9" s="1"/>
  <c r="E15" i="9"/>
  <c r="R8" i="9"/>
  <c r="L11" i="9"/>
  <c r="R9" i="9" s="1"/>
  <c r="R10" i="9" s="1"/>
  <c r="L48" i="45"/>
  <c r="E58" i="45"/>
  <c r="S8" i="9"/>
  <c r="L12" i="9"/>
  <c r="S9" i="9" s="1"/>
  <c r="S10" i="9" s="1"/>
  <c r="G11" i="8"/>
  <c r="C63" i="45"/>
  <c r="L12" i="8"/>
  <c r="S9" i="8" s="1"/>
  <c r="S8" i="8"/>
  <c r="J46" i="45"/>
  <c r="C58" i="45"/>
  <c r="F46" i="83"/>
  <c r="M61" i="42"/>
  <c r="E61" i="34" l="1"/>
  <c r="E64" i="34" s="1"/>
  <c r="J64" i="34"/>
  <c r="J67" i="34"/>
  <c r="J68" i="34"/>
  <c r="L64" i="34"/>
  <c r="L67" i="34"/>
  <c r="L68" i="34"/>
  <c r="Q11" i="49"/>
  <c r="AO61" i="34"/>
  <c r="L58" i="45"/>
  <c r="S11" i="68"/>
  <c r="S14" i="68" s="1"/>
  <c r="S17" i="68" s="1"/>
  <c r="S18" i="68" s="1"/>
  <c r="S19" i="68" s="1"/>
  <c r="S20" i="68" s="1"/>
  <c r="S21" i="68" s="1"/>
  <c r="S22" i="68" s="1"/>
  <c r="S23" i="68" s="1"/>
  <c r="S24" i="68" s="1"/>
  <c r="S25" i="68" s="1"/>
  <c r="S26" i="68" s="1"/>
  <c r="S27" i="68" s="1"/>
  <c r="S28" i="68" s="1"/>
  <c r="S29" i="68" s="1"/>
  <c r="S16" i="11"/>
  <c r="D50" i="45"/>
  <c r="K50" i="45" s="1"/>
  <c r="T61" i="34"/>
  <c r="D46" i="45"/>
  <c r="S16" i="8"/>
  <c r="S10" i="8" s="1"/>
  <c r="D58" i="34"/>
  <c r="D61" i="34" s="1"/>
  <c r="D64" i="34" s="1"/>
  <c r="K58" i="34"/>
  <c r="K61" i="34" s="1"/>
  <c r="S10" i="11"/>
  <c r="L26" i="45"/>
  <c r="T11" i="68"/>
  <c r="T14" i="68" s="1"/>
  <c r="T17" i="68" s="1"/>
  <c r="Z16" i="5"/>
  <c r="U44" i="34"/>
  <c r="M46" i="34"/>
  <c r="B46" i="34"/>
  <c r="AF10" i="12"/>
  <c r="Z16" i="12"/>
  <c r="B26" i="34"/>
  <c r="M26" i="34"/>
  <c r="M27" i="34" s="1"/>
  <c r="B10" i="34"/>
  <c r="M10" i="34"/>
  <c r="B9" i="34"/>
  <c r="M9" i="34"/>
  <c r="P16" i="70"/>
  <c r="AF10" i="70" s="1"/>
  <c r="L12" i="45"/>
  <c r="I50" i="34"/>
  <c r="I27" i="34"/>
  <c r="Z16" i="30"/>
  <c r="AF10" i="30"/>
  <c r="T11" i="1"/>
  <c r="T14" i="1" s="1"/>
  <c r="T17" i="1" s="1"/>
  <c r="P61" i="34"/>
  <c r="P64" i="34" s="1"/>
  <c r="M48" i="34"/>
  <c r="B48" i="34"/>
  <c r="Q10" i="28"/>
  <c r="I20" i="45" s="1"/>
  <c r="I8" i="34"/>
  <c r="R11" i="4"/>
  <c r="R14" i="4" s="1"/>
  <c r="R17" i="4" s="1"/>
  <c r="R18" i="4" s="1"/>
  <c r="R19" i="4" s="1"/>
  <c r="R20" i="4" s="1"/>
  <c r="R21" i="4" s="1"/>
  <c r="R22" i="4" s="1"/>
  <c r="R23" i="4" s="1"/>
  <c r="R24" i="4" s="1"/>
  <c r="R25" i="4" s="1"/>
  <c r="J10" i="45"/>
  <c r="E61" i="45"/>
  <c r="E64" i="45" s="1"/>
  <c r="S11" i="1"/>
  <c r="S14" i="1" s="1"/>
  <c r="S17" i="1" s="1"/>
  <c r="S18" i="1" s="1"/>
  <c r="S19" i="1" s="1"/>
  <c r="S20" i="1" s="1"/>
  <c r="S21" i="1" s="1"/>
  <c r="S22" i="1" s="1"/>
  <c r="S23" i="1" s="1"/>
  <c r="C12" i="45"/>
  <c r="C44" i="45" s="1"/>
  <c r="C61" i="45" s="1"/>
  <c r="C64" i="45" s="1"/>
  <c r="Y20" i="76"/>
  <c r="E37" i="33" s="1"/>
  <c r="Y28" i="72"/>
  <c r="F58" i="82"/>
  <c r="F61" i="82" s="1"/>
  <c r="R18" i="6"/>
  <c r="R19" i="6" s="1"/>
  <c r="R20" i="6" s="1"/>
  <c r="R21" i="6" s="1"/>
  <c r="R22" i="6" s="1"/>
  <c r="R23" i="6" s="1"/>
  <c r="R24" i="6" s="1"/>
  <c r="R25" i="6" s="1"/>
  <c r="R26" i="6" s="1"/>
  <c r="Y24" i="12"/>
  <c r="D64" i="42"/>
  <c r="B61" i="42"/>
  <c r="B64" i="42" s="1"/>
  <c r="F42" i="45"/>
  <c r="Y24" i="6"/>
  <c r="E15" i="8"/>
  <c r="Y20" i="12"/>
  <c r="E15" i="33" s="1"/>
  <c r="Y24" i="81"/>
  <c r="Y24" i="51"/>
  <c r="F18" i="45"/>
  <c r="X20" i="72"/>
  <c r="D33" i="33" s="1"/>
  <c r="W28" i="49"/>
  <c r="B58" i="83"/>
  <c r="B61" i="83" s="1"/>
  <c r="B64" i="83" s="1"/>
  <c r="Y24" i="72"/>
  <c r="Y20" i="72"/>
  <c r="E33" i="33" s="1"/>
  <c r="G15" i="11"/>
  <c r="AE10" i="11" s="1"/>
  <c r="Q8" i="11"/>
  <c r="E15" i="11"/>
  <c r="Y20" i="49"/>
  <c r="E11" i="33" s="1"/>
  <c r="T18" i="74"/>
  <c r="T19" i="74" s="1"/>
  <c r="T20" i="74" s="1"/>
  <c r="T21" i="74" s="1"/>
  <c r="F44" i="42"/>
  <c r="F61" i="42" s="1"/>
  <c r="X20" i="29"/>
  <c r="D21" i="33" s="1"/>
  <c r="S18" i="67"/>
  <c r="S19" i="67" s="1"/>
  <c r="S20" i="67" s="1"/>
  <c r="S21" i="67" s="1"/>
  <c r="Y20" i="73"/>
  <c r="E34" i="33" s="1"/>
  <c r="F63" i="42"/>
  <c r="Q14" i="49"/>
  <c r="Q17" i="49" s="1"/>
  <c r="Q18" i="49" s="1"/>
  <c r="Q19" i="49" s="1"/>
  <c r="Q20" i="49" s="1"/>
  <c r="Q21" i="49" s="1"/>
  <c r="J36" i="45"/>
  <c r="R11" i="75"/>
  <c r="R14" i="75" s="1"/>
  <c r="R17" i="75" s="1"/>
  <c r="R18" i="75" s="1"/>
  <c r="R19" i="75" s="1"/>
  <c r="W24" i="12"/>
  <c r="W20" i="73"/>
  <c r="C34" i="33" s="1"/>
  <c r="X20" i="78"/>
  <c r="D38" i="33" s="1"/>
  <c r="Y24" i="70"/>
  <c r="Y20" i="6"/>
  <c r="E16" i="33" s="1"/>
  <c r="J8" i="45"/>
  <c r="R11" i="1"/>
  <c r="R14" i="1" s="1"/>
  <c r="R17" i="1" s="1"/>
  <c r="R18" i="67"/>
  <c r="R19" i="67" s="1"/>
  <c r="R20" i="67" s="1"/>
  <c r="R21" i="67" s="1"/>
  <c r="W20" i="51"/>
  <c r="C25" i="33" s="1"/>
  <c r="R21" i="51"/>
  <c r="S18" i="69"/>
  <c r="S19" i="69" s="1"/>
  <c r="S20" i="69" s="1"/>
  <c r="S21" i="69" s="1"/>
  <c r="X24" i="6"/>
  <c r="R13" i="70"/>
  <c r="R11" i="70" s="1"/>
  <c r="R14" i="70" s="1"/>
  <c r="R17" i="70" s="1"/>
  <c r="W20" i="69"/>
  <c r="C30" i="33" s="1"/>
  <c r="R18" i="80"/>
  <c r="R19" i="80" s="1"/>
  <c r="R20" i="80" s="1"/>
  <c r="R21" i="80" s="1"/>
  <c r="R22" i="80" s="1"/>
  <c r="R23" i="80" s="1"/>
  <c r="R24" i="80" s="1"/>
  <c r="R25" i="80" s="1"/>
  <c r="R26" i="80" s="1"/>
  <c r="S13" i="8"/>
  <c r="Y24" i="49"/>
  <c r="W24" i="72"/>
  <c r="W20" i="81"/>
  <c r="C41" i="33" s="1"/>
  <c r="Q8" i="8"/>
  <c r="L10" i="8"/>
  <c r="Q9" i="8" s="1"/>
  <c r="R13" i="11"/>
  <c r="R11" i="11" s="1"/>
  <c r="R14" i="11" s="1"/>
  <c r="R17" i="11" s="1"/>
  <c r="W24" i="49"/>
  <c r="X20" i="51"/>
  <c r="D25" i="33" s="1"/>
  <c r="R18" i="5"/>
  <c r="R19" i="5" s="1"/>
  <c r="R20" i="5" s="1"/>
  <c r="R21" i="5" s="1"/>
  <c r="W20" i="3"/>
  <c r="C9" i="33" s="1"/>
  <c r="W20" i="30"/>
  <c r="C22" i="33" s="1"/>
  <c r="T26" i="49"/>
  <c r="T27" i="49" s="1"/>
  <c r="T28" i="49" s="1"/>
  <c r="T29" i="49" s="1"/>
  <c r="R26" i="72"/>
  <c r="R27" i="72" s="1"/>
  <c r="R28" i="72" s="1"/>
  <c r="R29" i="72" s="1"/>
  <c r="J31" i="45"/>
  <c r="S22" i="78"/>
  <c r="S23" i="78" s="1"/>
  <c r="S24" i="78" s="1"/>
  <c r="S25" i="78" s="1"/>
  <c r="S14" i="80"/>
  <c r="S17" i="80" s="1"/>
  <c r="W20" i="76"/>
  <c r="C37" i="33" s="1"/>
  <c r="P8" i="28"/>
  <c r="Q8" i="71"/>
  <c r="P8" i="71" s="1"/>
  <c r="L10" i="71"/>
  <c r="G15" i="71"/>
  <c r="AE10" i="71" s="1"/>
  <c r="X20" i="81"/>
  <c r="D41" i="33" s="1"/>
  <c r="W20" i="50"/>
  <c r="C24" i="33" s="1"/>
  <c r="Y32" i="72"/>
  <c r="R22" i="30"/>
  <c r="R23" i="30" s="1"/>
  <c r="R24" i="30" s="1"/>
  <c r="R25" i="30" s="1"/>
  <c r="Q18" i="75"/>
  <c r="Q19" i="75" s="1"/>
  <c r="Q20" i="75" s="1"/>
  <c r="Q21" i="75" s="1"/>
  <c r="X20" i="4"/>
  <c r="D10" i="33" s="1"/>
  <c r="R27" i="31"/>
  <c r="R28" i="31" s="1"/>
  <c r="R29" i="31" s="1"/>
  <c r="G15" i="75"/>
  <c r="AE10" i="75" s="1"/>
  <c r="S8" i="75"/>
  <c r="L12" i="75"/>
  <c r="F77" i="82"/>
  <c r="Q8" i="80"/>
  <c r="L10" i="80"/>
  <c r="G15" i="80"/>
  <c r="AE10" i="80" s="1"/>
  <c r="R22" i="76"/>
  <c r="R23" i="76" s="1"/>
  <c r="R24" i="76" s="1"/>
  <c r="R25" i="76" s="1"/>
  <c r="D44" i="45"/>
  <c r="X20" i="50"/>
  <c r="D24" i="33" s="1"/>
  <c r="T22" i="28"/>
  <c r="T23" i="28" s="1"/>
  <c r="T24" i="28" s="1"/>
  <c r="T25" i="28" s="1"/>
  <c r="S8" i="12"/>
  <c r="P8" i="12" s="1"/>
  <c r="L12" i="12"/>
  <c r="G15" i="12"/>
  <c r="AE10" i="12" s="1"/>
  <c r="Q8" i="5"/>
  <c r="L10" i="5"/>
  <c r="G15" i="5"/>
  <c r="AE10" i="5" s="1"/>
  <c r="L10" i="30"/>
  <c r="Q8" i="30"/>
  <c r="G15" i="30"/>
  <c r="AE10" i="30" s="1"/>
  <c r="S22" i="4"/>
  <c r="S23" i="4" s="1"/>
  <c r="S24" i="4" s="1"/>
  <c r="S25" i="4" s="1"/>
  <c r="S26" i="4" s="1"/>
  <c r="S27" i="4" s="1"/>
  <c r="S28" i="4" s="1"/>
  <c r="S29" i="4" s="1"/>
  <c r="S30" i="4" s="1"/>
  <c r="L15" i="81"/>
  <c r="AG10" i="81" s="1"/>
  <c r="Q9" i="81"/>
  <c r="Q13" i="81" s="1"/>
  <c r="T26" i="70"/>
  <c r="T27" i="70" s="1"/>
  <c r="T28" i="70" s="1"/>
  <c r="T29" i="70" s="1"/>
  <c r="Y20" i="50"/>
  <c r="E24" i="33" s="1"/>
  <c r="Q8" i="68"/>
  <c r="L10" i="68"/>
  <c r="G15" i="68"/>
  <c r="AE10" i="68" s="1"/>
  <c r="R22" i="81"/>
  <c r="R23" i="81" s="1"/>
  <c r="R24" i="81" s="1"/>
  <c r="R25" i="81" s="1"/>
  <c r="R26" i="81" s="1"/>
  <c r="R27" i="81" s="1"/>
  <c r="R28" i="81" s="1"/>
  <c r="W28" i="81" s="1"/>
  <c r="S18" i="30"/>
  <c r="S19" i="30" s="1"/>
  <c r="S20" i="30" s="1"/>
  <c r="S21" i="30" s="1"/>
  <c r="S22" i="30" s="1"/>
  <c r="S23" i="30" s="1"/>
  <c r="S24" i="30" s="1"/>
  <c r="S25" i="30" s="1"/>
  <c r="T18" i="5"/>
  <c r="T19" i="5" s="1"/>
  <c r="T20" i="5" s="1"/>
  <c r="T21" i="5" s="1"/>
  <c r="T22" i="5" s="1"/>
  <c r="T23" i="5" s="1"/>
  <c r="T24" i="5" s="1"/>
  <c r="T25" i="5" s="1"/>
  <c r="P8" i="81"/>
  <c r="T22" i="50"/>
  <c r="T23" i="50" s="1"/>
  <c r="T24" i="50" s="1"/>
  <c r="T25" i="50" s="1"/>
  <c r="S9" i="28"/>
  <c r="L15" i="28"/>
  <c r="AG10" i="28" s="1"/>
  <c r="S11" i="71"/>
  <c r="S14" i="71" s="1"/>
  <c r="S17" i="71" s="1"/>
  <c r="G15" i="72"/>
  <c r="AE10" i="72" s="1"/>
  <c r="L10" i="72"/>
  <c r="Q8" i="72"/>
  <c r="J18" i="45"/>
  <c r="F72" i="82"/>
  <c r="T22" i="73"/>
  <c r="T23" i="73" s="1"/>
  <c r="T24" i="73" s="1"/>
  <c r="T25" i="73" s="1"/>
  <c r="T18" i="71"/>
  <c r="T19" i="71" s="1"/>
  <c r="T20" i="71" s="1"/>
  <c r="T21" i="71" s="1"/>
  <c r="S18" i="70"/>
  <c r="S19" i="70" s="1"/>
  <c r="S20" i="70" s="1"/>
  <c r="S21" i="70" s="1"/>
  <c r="R26" i="79"/>
  <c r="R27" i="79" s="1"/>
  <c r="R28" i="79" s="1"/>
  <c r="R29" i="79" s="1"/>
  <c r="G15" i="67"/>
  <c r="AE10" i="67" s="1"/>
  <c r="Q8" i="67"/>
  <c r="L10" i="67"/>
  <c r="K14" i="45"/>
  <c r="S11" i="5"/>
  <c r="Q10" i="12"/>
  <c r="L40" i="45"/>
  <c r="T11" i="80"/>
  <c r="T27" i="12"/>
  <c r="T28" i="12" s="1"/>
  <c r="T29" i="12" s="1"/>
  <c r="T24" i="76"/>
  <c r="T25" i="76" s="1"/>
  <c r="G15" i="3"/>
  <c r="AE10" i="3" s="1"/>
  <c r="Q8" i="3"/>
  <c r="L10" i="3"/>
  <c r="P8" i="4"/>
  <c r="R30" i="49"/>
  <c r="S23" i="29"/>
  <c r="T24" i="29"/>
  <c r="Y24" i="29" s="1"/>
  <c r="S24" i="81"/>
  <c r="X24" i="81" s="1"/>
  <c r="G15" i="29"/>
  <c r="AE10" i="29" s="1"/>
  <c r="Q8" i="29"/>
  <c r="L10" i="29"/>
  <c r="R26" i="29"/>
  <c r="R22" i="78"/>
  <c r="T61" i="42"/>
  <c r="R10" i="71"/>
  <c r="P8" i="1"/>
  <c r="T23" i="67"/>
  <c r="Q8" i="79"/>
  <c r="G15" i="79"/>
  <c r="AE10" i="79" s="1"/>
  <c r="L10" i="79"/>
  <c r="R26" i="12"/>
  <c r="R22" i="73"/>
  <c r="R23" i="73" s="1"/>
  <c r="R24" i="73" s="1"/>
  <c r="R25" i="73" s="1"/>
  <c r="S22" i="79"/>
  <c r="T28" i="69"/>
  <c r="T29" i="69" s="1"/>
  <c r="T26" i="51"/>
  <c r="T27" i="51" s="1"/>
  <c r="T28" i="51" s="1"/>
  <c r="T29" i="51" s="1"/>
  <c r="T27" i="75"/>
  <c r="P9" i="76"/>
  <c r="P13" i="76" s="1"/>
  <c r="P52" i="76" s="1"/>
  <c r="P53" i="76" s="1"/>
  <c r="Q10" i="76"/>
  <c r="P8" i="49"/>
  <c r="T10" i="30"/>
  <c r="W24" i="29"/>
  <c r="Q8" i="70"/>
  <c r="G15" i="70"/>
  <c r="AE10" i="70" s="1"/>
  <c r="L10" i="70"/>
  <c r="Q8" i="78"/>
  <c r="G15" i="78"/>
  <c r="AE10" i="78" s="1"/>
  <c r="L10" i="78"/>
  <c r="K23" i="45"/>
  <c r="S11" i="31"/>
  <c r="P10" i="31"/>
  <c r="J20" i="45"/>
  <c r="R11" i="28"/>
  <c r="G15" i="50"/>
  <c r="AE10" i="50" s="1"/>
  <c r="L10" i="50"/>
  <c r="Q8" i="50"/>
  <c r="T27" i="4"/>
  <c r="S22" i="50"/>
  <c r="T22" i="31"/>
  <c r="S22" i="3"/>
  <c r="Y28" i="81"/>
  <c r="X20" i="79"/>
  <c r="D39" i="33" s="1"/>
  <c r="R18" i="74"/>
  <c r="R19" i="74" s="1"/>
  <c r="R20" i="74" s="1"/>
  <c r="R21" i="74" s="1"/>
  <c r="T27" i="79"/>
  <c r="T28" i="79" s="1"/>
  <c r="T29" i="79" s="1"/>
  <c r="S22" i="73"/>
  <c r="S23" i="73" s="1"/>
  <c r="S24" i="73" s="1"/>
  <c r="S25" i="73" s="1"/>
  <c r="Q8" i="73"/>
  <c r="G15" i="73"/>
  <c r="AE10" i="73" s="1"/>
  <c r="L10" i="73"/>
  <c r="S9" i="49"/>
  <c r="L15" i="49"/>
  <c r="AG10" i="49" s="1"/>
  <c r="S14" i="74"/>
  <c r="S17" i="74" s="1"/>
  <c r="S26" i="72"/>
  <c r="S27" i="72" s="1"/>
  <c r="S28" i="72" s="1"/>
  <c r="S29" i="72" s="1"/>
  <c r="Q18" i="31"/>
  <c r="R13" i="9"/>
  <c r="R11" i="9" s="1"/>
  <c r="R23" i="69"/>
  <c r="R24" i="69" s="1"/>
  <c r="R25" i="69" s="1"/>
  <c r="Q13" i="12"/>
  <c r="T27" i="3"/>
  <c r="T28" i="3" s="1"/>
  <c r="T29" i="3" s="1"/>
  <c r="Q9" i="4"/>
  <c r="Q13" i="4" s="1"/>
  <c r="L15" i="4"/>
  <c r="AG10" i="4" s="1"/>
  <c r="Q8" i="74"/>
  <c r="G15" i="74"/>
  <c r="AE10" i="74" s="1"/>
  <c r="L10" i="74"/>
  <c r="T23" i="78"/>
  <c r="R22" i="3"/>
  <c r="R23" i="3" s="1"/>
  <c r="R24" i="3" s="1"/>
  <c r="R25" i="3" s="1"/>
  <c r="T30" i="81"/>
  <c r="T31" i="81" s="1"/>
  <c r="T32" i="81" s="1"/>
  <c r="T33" i="81" s="1"/>
  <c r="X20" i="73"/>
  <c r="D34" i="33" s="1"/>
  <c r="S14" i="76"/>
  <c r="S17" i="76" s="1"/>
  <c r="S24" i="51"/>
  <c r="X24" i="51" s="1"/>
  <c r="J26" i="45"/>
  <c r="R11" i="68"/>
  <c r="R22" i="50"/>
  <c r="X24" i="68"/>
  <c r="W24" i="79"/>
  <c r="S26" i="6"/>
  <c r="X24" i="72"/>
  <c r="T27" i="6"/>
  <c r="Q8" i="69"/>
  <c r="L10" i="69"/>
  <c r="G15" i="69"/>
  <c r="AE10" i="69" s="1"/>
  <c r="G15" i="51"/>
  <c r="AE10" i="51" s="1"/>
  <c r="Q8" i="51"/>
  <c r="L10" i="51"/>
  <c r="Q9" i="1"/>
  <c r="Q13" i="1" s="1"/>
  <c r="L15" i="1"/>
  <c r="AG10" i="1" s="1"/>
  <c r="T34" i="72"/>
  <c r="G15" i="6"/>
  <c r="AE10" i="6" s="1"/>
  <c r="Q8" i="6"/>
  <c r="L10" i="6"/>
  <c r="Y20" i="31"/>
  <c r="E23" i="33" s="1"/>
  <c r="X20" i="3"/>
  <c r="D9" i="33" s="1"/>
  <c r="P8" i="11"/>
  <c r="L15" i="11"/>
  <c r="AG10" i="11" s="1"/>
  <c r="Q9" i="11"/>
  <c r="S13" i="11"/>
  <c r="T13" i="11"/>
  <c r="Q8" i="9"/>
  <c r="G15" i="9"/>
  <c r="AE10" i="9" s="1"/>
  <c r="L10" i="9"/>
  <c r="F63" i="45"/>
  <c r="S13" i="9"/>
  <c r="T13" i="9"/>
  <c r="F58" i="83"/>
  <c r="F61" i="83" s="1"/>
  <c r="F72" i="83"/>
  <c r="F77" i="83"/>
  <c r="T22" i="8"/>
  <c r="T23" i="8" s="1"/>
  <c r="T24" i="8" s="1"/>
  <c r="T25" i="8" s="1"/>
  <c r="R8" i="8"/>
  <c r="L11" i="8"/>
  <c r="G15" i="8"/>
  <c r="AE10" i="8" s="1"/>
  <c r="Y20" i="8"/>
  <c r="M64" i="42"/>
  <c r="J58" i="45"/>
  <c r="K64" i="34" l="1"/>
  <c r="K67" i="34"/>
  <c r="K68" i="34"/>
  <c r="T67" i="34"/>
  <c r="T69" i="34" s="1"/>
  <c r="T64" i="34"/>
  <c r="AO67" i="34"/>
  <c r="AO69" i="34" s="1"/>
  <c r="AO64" i="34"/>
  <c r="W20" i="4"/>
  <c r="C10" i="33" s="1"/>
  <c r="J12" i="45"/>
  <c r="X20" i="68"/>
  <c r="D26" i="33" s="1"/>
  <c r="S11" i="8"/>
  <c r="S14" i="8" s="1"/>
  <c r="S17" i="8" s="1"/>
  <c r="T18" i="68"/>
  <c r="T19" i="68" s="1"/>
  <c r="T20" i="68" s="1"/>
  <c r="T21" i="68" s="1"/>
  <c r="T22" i="68" s="1"/>
  <c r="T23" i="68" s="1"/>
  <c r="T24" i="68" s="1"/>
  <c r="K46" i="45"/>
  <c r="K58" i="45" s="1"/>
  <c r="D58" i="45"/>
  <c r="D61" i="45" s="1"/>
  <c r="D64" i="45" s="1"/>
  <c r="M50" i="34"/>
  <c r="M58" i="34" s="1"/>
  <c r="B50" i="34"/>
  <c r="B58" i="34" s="1"/>
  <c r="F48" i="34"/>
  <c r="Q16" i="9"/>
  <c r="P16" i="9" s="1"/>
  <c r="B48" i="45"/>
  <c r="T18" i="1"/>
  <c r="T19" i="1" s="1"/>
  <c r="T20" i="1" s="1"/>
  <c r="T21" i="1" s="1"/>
  <c r="T22" i="1" s="1"/>
  <c r="T23" i="1" s="1"/>
  <c r="T24" i="1" s="1"/>
  <c r="Y24" i="1" s="1"/>
  <c r="B10" i="45"/>
  <c r="F10" i="45" s="1"/>
  <c r="F10" i="34"/>
  <c r="Q16" i="4"/>
  <c r="P16" i="4" s="1"/>
  <c r="Q11" i="28"/>
  <c r="Q14" i="28" s="1"/>
  <c r="Q17" i="28" s="1"/>
  <c r="Q18" i="28" s="1"/>
  <c r="Q16" i="3"/>
  <c r="P16" i="3" s="1"/>
  <c r="F9" i="34"/>
  <c r="B9" i="45"/>
  <c r="F9" i="45" s="1"/>
  <c r="F46" i="34"/>
  <c r="Q16" i="8"/>
  <c r="P16" i="8" s="1"/>
  <c r="B46" i="45"/>
  <c r="I12" i="34"/>
  <c r="I44" i="34" s="1"/>
  <c r="B8" i="34"/>
  <c r="M8" i="34"/>
  <c r="M12" i="34" s="1"/>
  <c r="M44" i="34" s="1"/>
  <c r="U61" i="34"/>
  <c r="Z16" i="70"/>
  <c r="F26" i="34"/>
  <c r="F27" i="34" s="1"/>
  <c r="Q16" i="68"/>
  <c r="P16" i="68" s="1"/>
  <c r="B26" i="45"/>
  <c r="B27" i="34"/>
  <c r="I58" i="34"/>
  <c r="W24" i="6"/>
  <c r="F68" i="82"/>
  <c r="F75" i="82" s="1"/>
  <c r="F64" i="82"/>
  <c r="F64" i="42"/>
  <c r="W20" i="6"/>
  <c r="C16" i="33" s="1"/>
  <c r="W24" i="80"/>
  <c r="Y28" i="12"/>
  <c r="Y20" i="74"/>
  <c r="E35" i="33" s="1"/>
  <c r="T22" i="74"/>
  <c r="T23" i="74" s="1"/>
  <c r="T24" i="74" s="1"/>
  <c r="T25" i="74" s="1"/>
  <c r="Y28" i="70"/>
  <c r="X20" i="67"/>
  <c r="D17" i="33" s="1"/>
  <c r="S22" i="67"/>
  <c r="S23" i="67" s="1"/>
  <c r="S24" i="67" s="1"/>
  <c r="S25" i="67" s="1"/>
  <c r="S26" i="67" s="1"/>
  <c r="S27" i="67" s="1"/>
  <c r="S28" i="67" s="1"/>
  <c r="S29" i="67" s="1"/>
  <c r="X28" i="72"/>
  <c r="W20" i="80"/>
  <c r="C40" i="33" s="1"/>
  <c r="X20" i="69"/>
  <c r="D30" i="33" s="1"/>
  <c r="Q13" i="8"/>
  <c r="R18" i="1"/>
  <c r="R19" i="1" s="1"/>
  <c r="R20" i="1" s="1"/>
  <c r="R21" i="1" s="1"/>
  <c r="S22" i="69"/>
  <c r="S23" i="69" s="1"/>
  <c r="S24" i="69" s="1"/>
  <c r="S25" i="69" s="1"/>
  <c r="S26" i="69" s="1"/>
  <c r="S27" i="69" s="1"/>
  <c r="S28" i="69" s="1"/>
  <c r="S29" i="69" s="1"/>
  <c r="W20" i="67"/>
  <c r="C17" i="33" s="1"/>
  <c r="X20" i="1"/>
  <c r="D8" i="33" s="1"/>
  <c r="Y20" i="5"/>
  <c r="E14" i="33" s="1"/>
  <c r="E18" i="33" s="1"/>
  <c r="R22" i="51"/>
  <c r="R23" i="51" s="1"/>
  <c r="R24" i="51" s="1"/>
  <c r="R25" i="51" s="1"/>
  <c r="R22" i="67"/>
  <c r="R23" i="67" s="1"/>
  <c r="R24" i="67" s="1"/>
  <c r="R25" i="67" s="1"/>
  <c r="R26" i="67" s="1"/>
  <c r="R27" i="67" s="1"/>
  <c r="X24" i="73"/>
  <c r="X20" i="30"/>
  <c r="D22" i="33" s="1"/>
  <c r="W24" i="76"/>
  <c r="V20" i="75"/>
  <c r="B36" i="33" s="1"/>
  <c r="Y24" i="76"/>
  <c r="V20" i="49"/>
  <c r="B11" i="33" s="1"/>
  <c r="S18" i="71"/>
  <c r="S19" i="71" s="1"/>
  <c r="S20" i="71" s="1"/>
  <c r="S21" i="71" s="1"/>
  <c r="T26" i="50"/>
  <c r="Q9" i="30"/>
  <c r="L15" i="30"/>
  <c r="AG10" i="30" s="1"/>
  <c r="R30" i="31"/>
  <c r="R31" i="31" s="1"/>
  <c r="R32" i="31" s="1"/>
  <c r="R33" i="31" s="1"/>
  <c r="S18" i="80"/>
  <c r="S19" i="80" s="1"/>
  <c r="S20" i="80" s="1"/>
  <c r="S21" i="80" s="1"/>
  <c r="R22" i="5"/>
  <c r="R23" i="5" s="1"/>
  <c r="R24" i="5" s="1"/>
  <c r="R25" i="5" s="1"/>
  <c r="R26" i="5" s="1"/>
  <c r="R27" i="5" s="1"/>
  <c r="R28" i="5" s="1"/>
  <c r="W28" i="5" s="1"/>
  <c r="Y24" i="8"/>
  <c r="Y28" i="79"/>
  <c r="X24" i="30"/>
  <c r="T26" i="73"/>
  <c r="T27" i="73" s="1"/>
  <c r="T28" i="73" s="1"/>
  <c r="T29" i="73" s="1"/>
  <c r="P8" i="72"/>
  <c r="Q9" i="68"/>
  <c r="Q13" i="68" s="1"/>
  <c r="L15" i="68"/>
  <c r="AG10" i="68" s="1"/>
  <c r="T30" i="70"/>
  <c r="T31" i="70" s="1"/>
  <c r="T32" i="70" s="1"/>
  <c r="T33" i="70" s="1"/>
  <c r="X24" i="4"/>
  <c r="S9" i="12"/>
  <c r="L15" i="12"/>
  <c r="AG10" i="12" s="1"/>
  <c r="Q22" i="49"/>
  <c r="Q9" i="80"/>
  <c r="Q13" i="80" s="1"/>
  <c r="L15" i="80"/>
  <c r="AG10" i="80" s="1"/>
  <c r="P8" i="75"/>
  <c r="Q22" i="75"/>
  <c r="Q9" i="71"/>
  <c r="L15" i="71"/>
  <c r="AG10" i="71" s="1"/>
  <c r="X24" i="78"/>
  <c r="W28" i="72"/>
  <c r="R18" i="70"/>
  <c r="R19" i="70" s="1"/>
  <c r="R20" i="70" s="1"/>
  <c r="R21" i="70" s="1"/>
  <c r="T26" i="28"/>
  <c r="T27" i="28" s="1"/>
  <c r="T28" i="28" s="1"/>
  <c r="T29" i="28" s="1"/>
  <c r="S9" i="75"/>
  <c r="L15" i="75"/>
  <c r="AG10" i="75" s="1"/>
  <c r="R26" i="30"/>
  <c r="R27" i="30" s="1"/>
  <c r="R28" i="30" s="1"/>
  <c r="R29" i="30" s="1"/>
  <c r="R30" i="30" s="1"/>
  <c r="R31" i="30" s="1"/>
  <c r="R32" i="30" s="1"/>
  <c r="R33" i="30" s="1"/>
  <c r="R34" i="30" s="1"/>
  <c r="R58" i="30" s="1"/>
  <c r="R59" i="30" s="1"/>
  <c r="T30" i="49"/>
  <c r="T31" i="49" s="1"/>
  <c r="T32" i="49" s="1"/>
  <c r="T33" i="49" s="1"/>
  <c r="T34" i="49" s="1"/>
  <c r="T35" i="49" s="1"/>
  <c r="X28" i="4"/>
  <c r="Y28" i="3"/>
  <c r="Y24" i="73"/>
  <c r="L15" i="72"/>
  <c r="AG10" i="72" s="1"/>
  <c r="Q9" i="72"/>
  <c r="S10" i="28"/>
  <c r="P9" i="28"/>
  <c r="P13" i="28" s="1"/>
  <c r="P60" i="28" s="1"/>
  <c r="P61" i="28" s="1"/>
  <c r="Q67" i="28" s="1"/>
  <c r="W24" i="81"/>
  <c r="P8" i="68"/>
  <c r="P9" i="81"/>
  <c r="P13" i="81" s="1"/>
  <c r="P52" i="81" s="1"/>
  <c r="P53" i="81" s="1"/>
  <c r="Q59" i="81" s="1"/>
  <c r="Q10" i="81"/>
  <c r="Q9" i="5"/>
  <c r="L15" i="5"/>
  <c r="AG10" i="5" s="1"/>
  <c r="P8" i="80"/>
  <c r="S13" i="28"/>
  <c r="S26" i="78"/>
  <c r="S27" i="78" s="1"/>
  <c r="S28" i="78" s="1"/>
  <c r="S29" i="78" s="1"/>
  <c r="R30" i="72"/>
  <c r="R31" i="72" s="1"/>
  <c r="R32" i="72" s="1"/>
  <c r="R33" i="72" s="1"/>
  <c r="R14" i="9"/>
  <c r="R17" i="9" s="1"/>
  <c r="R18" i="9" s="1"/>
  <c r="R19" i="9" s="1"/>
  <c r="R20" i="9" s="1"/>
  <c r="R21" i="9" s="1"/>
  <c r="Y32" i="81"/>
  <c r="W24" i="3"/>
  <c r="X28" i="68"/>
  <c r="Y24" i="50"/>
  <c r="Q13" i="30"/>
  <c r="P8" i="30"/>
  <c r="P13" i="30" s="1"/>
  <c r="P60" i="30" s="1"/>
  <c r="P61" i="30" s="1"/>
  <c r="Q67" i="30" s="1"/>
  <c r="P8" i="5"/>
  <c r="Y24" i="28"/>
  <c r="R26" i="76"/>
  <c r="R27" i="76" s="1"/>
  <c r="R28" i="76" s="1"/>
  <c r="R29" i="76" s="1"/>
  <c r="R30" i="76" s="1"/>
  <c r="R31" i="76" s="1"/>
  <c r="W24" i="30"/>
  <c r="Y28" i="49"/>
  <c r="W20" i="5"/>
  <c r="C14" i="33" s="1"/>
  <c r="W28" i="31"/>
  <c r="Q59" i="76"/>
  <c r="P8" i="69"/>
  <c r="Q13" i="51"/>
  <c r="P8" i="51"/>
  <c r="P13" i="51" s="1"/>
  <c r="P60" i="51" s="1"/>
  <c r="P61" i="51" s="1"/>
  <c r="Q9" i="69"/>
  <c r="Q13" i="69" s="1"/>
  <c r="L15" i="69"/>
  <c r="AG10" i="69" s="1"/>
  <c r="S25" i="51"/>
  <c r="W24" i="69"/>
  <c r="P9" i="4"/>
  <c r="P13" i="4" s="1"/>
  <c r="P40" i="4" s="1"/>
  <c r="P41" i="4" s="1"/>
  <c r="S30" i="72"/>
  <c r="L15" i="73"/>
  <c r="AG10" i="73" s="1"/>
  <c r="Q9" i="73"/>
  <c r="Q13" i="73" s="1"/>
  <c r="S26" i="73"/>
  <c r="S27" i="73" s="1"/>
  <c r="S28" i="73" s="1"/>
  <c r="S29" i="73" s="1"/>
  <c r="T30" i="79"/>
  <c r="T28" i="4"/>
  <c r="Y28" i="4" s="1"/>
  <c r="J27" i="45"/>
  <c r="L15" i="78"/>
  <c r="AG10" i="78" s="1"/>
  <c r="Q9" i="78"/>
  <c r="P10" i="76"/>
  <c r="Q11" i="76"/>
  <c r="I37" i="45"/>
  <c r="M37" i="45" s="1"/>
  <c r="Y28" i="69"/>
  <c r="W24" i="73"/>
  <c r="P8" i="79"/>
  <c r="T24" i="67"/>
  <c r="Y24" i="67" s="1"/>
  <c r="J32" i="45"/>
  <c r="R11" i="71"/>
  <c r="S26" i="30"/>
  <c r="L15" i="29"/>
  <c r="AG10" i="29" s="1"/>
  <c r="Q9" i="29"/>
  <c r="Q13" i="29" s="1"/>
  <c r="W24" i="4"/>
  <c r="Q9" i="3"/>
  <c r="Q13" i="3" s="1"/>
  <c r="L15" i="3"/>
  <c r="AG10" i="3" s="1"/>
  <c r="T30" i="12"/>
  <c r="T31" i="12" s="1"/>
  <c r="T32" i="12" s="1"/>
  <c r="T33" i="12" s="1"/>
  <c r="W28" i="79"/>
  <c r="X20" i="70"/>
  <c r="D31" i="33" s="1"/>
  <c r="T22" i="71"/>
  <c r="T23" i="71" s="1"/>
  <c r="T24" i="71" s="1"/>
  <c r="T25" i="71" s="1"/>
  <c r="S27" i="6"/>
  <c r="S28" i="6" s="1"/>
  <c r="S29" i="6" s="1"/>
  <c r="R26" i="69"/>
  <c r="R27" i="69" s="1"/>
  <c r="R28" i="69" s="1"/>
  <c r="R29" i="69" s="1"/>
  <c r="Q19" i="31"/>
  <c r="S10" i="49"/>
  <c r="P9" i="49"/>
  <c r="P13" i="49" s="1"/>
  <c r="P52" i="49" s="1"/>
  <c r="P53" i="49" s="1"/>
  <c r="T23" i="31"/>
  <c r="T24" i="31" s="1"/>
  <c r="T25" i="31" s="1"/>
  <c r="Q13" i="50"/>
  <c r="P8" i="50"/>
  <c r="P13" i="50" s="1"/>
  <c r="P60" i="50" s="1"/>
  <c r="P61" i="50" s="1"/>
  <c r="P62" i="31"/>
  <c r="P63" i="31" s="1"/>
  <c r="P65" i="31" s="1"/>
  <c r="P67" i="31" s="1"/>
  <c r="AH10" i="31"/>
  <c r="P8" i="70"/>
  <c r="R29" i="81"/>
  <c r="T30" i="69"/>
  <c r="T31" i="69" s="1"/>
  <c r="T32" i="69" s="1"/>
  <c r="T33" i="69" s="1"/>
  <c r="R26" i="73"/>
  <c r="R23" i="78"/>
  <c r="R24" i="78" s="1"/>
  <c r="R25" i="78" s="1"/>
  <c r="P8" i="29"/>
  <c r="S25" i="81"/>
  <c r="T25" i="29"/>
  <c r="P8" i="3"/>
  <c r="Q11" i="12"/>
  <c r="I15" i="45"/>
  <c r="Q9" i="67"/>
  <c r="Q13" i="67" s="1"/>
  <c r="L15" i="67"/>
  <c r="AG10" i="67" s="1"/>
  <c r="R30" i="79"/>
  <c r="R31" i="79" s="1"/>
  <c r="R32" i="79" s="1"/>
  <c r="R33" i="79" s="1"/>
  <c r="S22" i="70"/>
  <c r="S23" i="70" s="1"/>
  <c r="S24" i="70" s="1"/>
  <c r="S25" i="70" s="1"/>
  <c r="P8" i="6"/>
  <c r="T35" i="72"/>
  <c r="R23" i="50"/>
  <c r="Y24" i="5"/>
  <c r="T34" i="81"/>
  <c r="T35" i="81" s="1"/>
  <c r="T36" i="81" s="1"/>
  <c r="T37" i="81" s="1"/>
  <c r="R26" i="3"/>
  <c r="T24" i="78"/>
  <c r="Y24" i="78" s="1"/>
  <c r="T30" i="3"/>
  <c r="S30" i="68"/>
  <c r="P8" i="73"/>
  <c r="W20" i="74"/>
  <c r="C35" i="33" s="1"/>
  <c r="S23" i="3"/>
  <c r="Q9" i="50"/>
  <c r="L15" i="50"/>
  <c r="AG10" i="50" s="1"/>
  <c r="S14" i="31"/>
  <c r="P11" i="31"/>
  <c r="P8" i="78"/>
  <c r="T28" i="75"/>
  <c r="Y28" i="75" s="1"/>
  <c r="Y28" i="51"/>
  <c r="S31" i="4"/>
  <c r="S23" i="79"/>
  <c r="R27" i="12"/>
  <c r="Q9" i="79"/>
  <c r="Q13" i="79" s="1"/>
  <c r="L15" i="79"/>
  <c r="AG10" i="79" s="1"/>
  <c r="R27" i="6"/>
  <c r="T64" i="42"/>
  <c r="R27" i="29"/>
  <c r="S24" i="29"/>
  <c r="R31" i="49"/>
  <c r="T26" i="76"/>
  <c r="T14" i="80"/>
  <c r="P8" i="67"/>
  <c r="Q9" i="6"/>
  <c r="Q13" i="6" s="1"/>
  <c r="L15" i="6"/>
  <c r="AG10" i="6" s="1"/>
  <c r="P9" i="1"/>
  <c r="P13" i="1" s="1"/>
  <c r="P52" i="1" s="1"/>
  <c r="P53" i="1" s="1"/>
  <c r="T28" i="6"/>
  <c r="T29" i="6" s="1"/>
  <c r="R14" i="68"/>
  <c r="L15" i="74"/>
  <c r="AG10" i="74" s="1"/>
  <c r="Q9" i="74"/>
  <c r="Q13" i="74" s="1"/>
  <c r="L15" i="51"/>
  <c r="AG10" i="51" s="1"/>
  <c r="Q9" i="51"/>
  <c r="R20" i="75"/>
  <c r="W20" i="75" s="1"/>
  <c r="C36" i="33" s="1"/>
  <c r="S18" i="76"/>
  <c r="S19" i="76" s="1"/>
  <c r="S20" i="76" s="1"/>
  <c r="S21" i="76" s="1"/>
  <c r="R27" i="80"/>
  <c r="R28" i="80" s="1"/>
  <c r="R29" i="80" s="1"/>
  <c r="P8" i="74"/>
  <c r="S18" i="74"/>
  <c r="S19" i="74" s="1"/>
  <c r="S20" i="74" s="1"/>
  <c r="S21" i="74" s="1"/>
  <c r="R22" i="74"/>
  <c r="S23" i="50"/>
  <c r="S24" i="50" s="1"/>
  <c r="S25" i="50" s="1"/>
  <c r="R14" i="28"/>
  <c r="M23" i="45"/>
  <c r="L15" i="70"/>
  <c r="AG10" i="70" s="1"/>
  <c r="Q9" i="70"/>
  <c r="L22" i="45"/>
  <c r="T11" i="30"/>
  <c r="S13" i="49"/>
  <c r="T30" i="51"/>
  <c r="T31" i="51" s="1"/>
  <c r="T32" i="51" s="1"/>
  <c r="T33" i="51" s="1"/>
  <c r="T26" i="5"/>
  <c r="T27" i="5" s="1"/>
  <c r="T28" i="5" s="1"/>
  <c r="T29" i="5" s="1"/>
  <c r="Q19" i="28"/>
  <c r="R26" i="4"/>
  <c r="S24" i="1"/>
  <c r="S25" i="1" s="1"/>
  <c r="L42" i="45"/>
  <c r="S14" i="5"/>
  <c r="Y20" i="71"/>
  <c r="E32" i="33" s="1"/>
  <c r="R18" i="11"/>
  <c r="R19" i="11" s="1"/>
  <c r="R20" i="11" s="1"/>
  <c r="R21" i="11" s="1"/>
  <c r="P9" i="11"/>
  <c r="T11" i="11"/>
  <c r="T14" i="11" s="1"/>
  <c r="T17" i="11" s="1"/>
  <c r="Q13" i="11"/>
  <c r="S11" i="11"/>
  <c r="S14" i="11" s="1"/>
  <c r="S17" i="11" s="1"/>
  <c r="P13" i="11"/>
  <c r="P44" i="11" s="1"/>
  <c r="P45" i="11" s="1"/>
  <c r="Q9" i="9"/>
  <c r="Q13" i="9" s="1"/>
  <c r="L15" i="9"/>
  <c r="AG10" i="9" s="1"/>
  <c r="S11" i="9"/>
  <c r="S14" i="9" s="1"/>
  <c r="S17" i="9" s="1"/>
  <c r="T11" i="9"/>
  <c r="T14" i="9" s="1"/>
  <c r="T17" i="9" s="1"/>
  <c r="P8" i="9"/>
  <c r="S18" i="8"/>
  <c r="S19" i="8" s="1"/>
  <c r="S20" i="8" s="1"/>
  <c r="S21" i="8" s="1"/>
  <c r="P8" i="8"/>
  <c r="T26" i="8"/>
  <c r="F68" i="83"/>
  <c r="F64" i="83"/>
  <c r="R9" i="8"/>
  <c r="L15" i="8"/>
  <c r="AG10" i="8" s="1"/>
  <c r="Y20" i="68" l="1"/>
  <c r="E26" i="33" s="1"/>
  <c r="Y24" i="68"/>
  <c r="T25" i="68"/>
  <c r="T26" i="68" s="1"/>
  <c r="T27" i="68" s="1"/>
  <c r="T28" i="68" s="1"/>
  <c r="T29" i="68" s="1"/>
  <c r="Z16" i="4"/>
  <c r="AF10" i="4"/>
  <c r="Q16" i="11"/>
  <c r="F50" i="34"/>
  <c r="F58" i="34" s="1"/>
  <c r="B50" i="45"/>
  <c r="T25" i="1"/>
  <c r="B8" i="45"/>
  <c r="B12" i="34"/>
  <c r="B44" i="34" s="1"/>
  <c r="Q16" i="1"/>
  <c r="F8" i="34"/>
  <c r="F12" i="34" s="1"/>
  <c r="F44" i="34" s="1"/>
  <c r="AF10" i="8"/>
  <c r="Z16" i="8"/>
  <c r="AF10" i="3"/>
  <c r="Z16" i="3"/>
  <c r="I48" i="45"/>
  <c r="M48" i="45" s="1"/>
  <c r="F48" i="45"/>
  <c r="M61" i="34"/>
  <c r="F26" i="45"/>
  <c r="F27" i="45" s="1"/>
  <c r="B27" i="45"/>
  <c r="I61" i="34"/>
  <c r="Z16" i="9"/>
  <c r="AF10" i="9"/>
  <c r="Q10" i="8"/>
  <c r="Q11" i="8" s="1"/>
  <c r="Q14" i="8" s="1"/>
  <c r="Q17" i="8" s="1"/>
  <c r="Q18" i="8" s="1"/>
  <c r="Q10" i="4"/>
  <c r="I10" i="45" s="1"/>
  <c r="M10" i="45" s="1"/>
  <c r="Z16" i="68"/>
  <c r="AF10" i="68"/>
  <c r="I46" i="45"/>
  <c r="F46" i="45"/>
  <c r="B58" i="45"/>
  <c r="Y20" i="1"/>
  <c r="E8" i="33" s="1"/>
  <c r="E12" i="33" s="1"/>
  <c r="F70" i="82"/>
  <c r="W32" i="30"/>
  <c r="W28" i="69"/>
  <c r="X24" i="67"/>
  <c r="Y24" i="74"/>
  <c r="C18" i="33"/>
  <c r="W20" i="1"/>
  <c r="C8" i="33" s="1"/>
  <c r="C12" i="33" s="1"/>
  <c r="W24" i="67"/>
  <c r="T26" i="74"/>
  <c r="T27" i="74" s="1"/>
  <c r="T28" i="74" s="1"/>
  <c r="T29" i="74" s="1"/>
  <c r="T30" i="74" s="1"/>
  <c r="T31" i="74" s="1"/>
  <c r="T32" i="74" s="1"/>
  <c r="T33" i="74" s="1"/>
  <c r="T34" i="74" s="1"/>
  <c r="T35" i="74" s="1"/>
  <c r="T36" i="74" s="1"/>
  <c r="T37" i="74" s="1"/>
  <c r="X24" i="69"/>
  <c r="W32" i="31"/>
  <c r="R26" i="51"/>
  <c r="R27" i="51" s="1"/>
  <c r="R28" i="51" s="1"/>
  <c r="R29" i="51" s="1"/>
  <c r="W24" i="51"/>
  <c r="R22" i="1"/>
  <c r="R23" i="1" s="1"/>
  <c r="R24" i="1" s="1"/>
  <c r="R25" i="1" s="1"/>
  <c r="Y36" i="81"/>
  <c r="W32" i="72"/>
  <c r="W24" i="5"/>
  <c r="W20" i="9"/>
  <c r="W20" i="11"/>
  <c r="W36" i="30"/>
  <c r="X24" i="70"/>
  <c r="X28" i="69"/>
  <c r="Y24" i="31"/>
  <c r="S30" i="78"/>
  <c r="S31" i="78" s="1"/>
  <c r="S32" i="78" s="1"/>
  <c r="S33" i="78" s="1"/>
  <c r="K20" i="45"/>
  <c r="S11" i="28"/>
  <c r="P10" i="28"/>
  <c r="T34" i="70"/>
  <c r="T35" i="70" s="1"/>
  <c r="T36" i="70" s="1"/>
  <c r="T37" i="70" s="1"/>
  <c r="T38" i="70" s="1"/>
  <c r="T39" i="70" s="1"/>
  <c r="T30" i="73"/>
  <c r="T31" i="73" s="1"/>
  <c r="T32" i="73" s="1"/>
  <c r="T33" i="73" s="1"/>
  <c r="T34" i="73" s="1"/>
  <c r="T35" i="73" s="1"/>
  <c r="T36" i="73" s="1"/>
  <c r="T37" i="73" s="1"/>
  <c r="T38" i="73" s="1"/>
  <c r="T39" i="73" s="1"/>
  <c r="T40" i="73" s="1"/>
  <c r="T41" i="73" s="1"/>
  <c r="Q14" i="12"/>
  <c r="Q17" i="12" s="1"/>
  <c r="Q10" i="5"/>
  <c r="P9" i="5"/>
  <c r="P13" i="5" s="1"/>
  <c r="P48" i="5" s="1"/>
  <c r="P49" i="5" s="1"/>
  <c r="Q55" i="5" s="1"/>
  <c r="P9" i="72"/>
  <c r="P13" i="72" s="1"/>
  <c r="P55" i="72" s="1"/>
  <c r="P56" i="72" s="1"/>
  <c r="Q62" i="72" s="1"/>
  <c r="Q10" i="72"/>
  <c r="S10" i="75"/>
  <c r="P9" i="75"/>
  <c r="P13" i="75" s="1"/>
  <c r="P52" i="75" s="1"/>
  <c r="P53" i="75" s="1"/>
  <c r="Q59" i="75" s="1"/>
  <c r="R22" i="70"/>
  <c r="Q23" i="75"/>
  <c r="Q10" i="80"/>
  <c r="P9" i="80"/>
  <c r="P13" i="80" s="1"/>
  <c r="P52" i="80" s="1"/>
  <c r="P53" i="80" s="1"/>
  <c r="Q59" i="80" s="1"/>
  <c r="S13" i="12"/>
  <c r="S10" i="12"/>
  <c r="P9" i="12"/>
  <c r="P13" i="12" s="1"/>
  <c r="P48" i="12" s="1"/>
  <c r="P49" i="12" s="1"/>
  <c r="Q55" i="12" s="1"/>
  <c r="R34" i="31"/>
  <c r="T27" i="50"/>
  <c r="X20" i="8"/>
  <c r="X20" i="74"/>
  <c r="D35" i="33" s="1"/>
  <c r="Y32" i="12"/>
  <c r="W24" i="78"/>
  <c r="W28" i="76"/>
  <c r="Q13" i="5"/>
  <c r="R34" i="72"/>
  <c r="R35" i="72" s="1"/>
  <c r="R36" i="72" s="1"/>
  <c r="R37" i="72" s="1"/>
  <c r="P10" i="81"/>
  <c r="Q11" i="81"/>
  <c r="I41" i="45"/>
  <c r="M41" i="45" s="1"/>
  <c r="Y32" i="49"/>
  <c r="W28" i="30"/>
  <c r="Y28" i="28"/>
  <c r="W20" i="70"/>
  <c r="C31" i="33" s="1"/>
  <c r="Q10" i="68"/>
  <c r="P9" i="68"/>
  <c r="P13" i="68" s="1"/>
  <c r="P60" i="68" s="1"/>
  <c r="P61" i="68" s="1"/>
  <c r="Q67" i="68" s="1"/>
  <c r="Q13" i="72"/>
  <c r="X20" i="80"/>
  <c r="D40" i="33" s="1"/>
  <c r="S22" i="71"/>
  <c r="S23" i="71" s="1"/>
  <c r="S24" i="71" s="1"/>
  <c r="S25" i="71" s="1"/>
  <c r="Y24" i="71"/>
  <c r="X28" i="78"/>
  <c r="T30" i="28"/>
  <c r="T31" i="28" s="1"/>
  <c r="T32" i="28" s="1"/>
  <c r="T33" i="28" s="1"/>
  <c r="Q13" i="71"/>
  <c r="Q10" i="71"/>
  <c r="P9" i="71"/>
  <c r="P13" i="71" s="1"/>
  <c r="P48" i="71" s="1"/>
  <c r="P49" i="71" s="1"/>
  <c r="Q55" i="71" s="1"/>
  <c r="S13" i="75"/>
  <c r="Q23" i="49"/>
  <c r="Q24" i="49" s="1"/>
  <c r="Q25" i="49" s="1"/>
  <c r="Y32" i="70"/>
  <c r="Y28" i="73"/>
  <c r="S22" i="80"/>
  <c r="S23" i="80" s="1"/>
  <c r="S24" i="80" s="1"/>
  <c r="S25" i="80" s="1"/>
  <c r="Q10" i="30"/>
  <c r="P9" i="30"/>
  <c r="X20" i="71"/>
  <c r="D32" i="33" s="1"/>
  <c r="Q59" i="1"/>
  <c r="S26" i="50"/>
  <c r="S27" i="50" s="1"/>
  <c r="S28" i="50" s="1"/>
  <c r="S29" i="50" s="1"/>
  <c r="R30" i="80"/>
  <c r="R31" i="80" s="1"/>
  <c r="R32" i="80" s="1"/>
  <c r="R33" i="80" s="1"/>
  <c r="Q10" i="51"/>
  <c r="P9" i="51"/>
  <c r="S32" i="4"/>
  <c r="X32" i="4" s="1"/>
  <c r="S31" i="68"/>
  <c r="S32" i="68" s="1"/>
  <c r="S33" i="68" s="1"/>
  <c r="R27" i="3"/>
  <c r="R28" i="3" s="1"/>
  <c r="R29" i="3" s="1"/>
  <c r="R32" i="76"/>
  <c r="R33" i="76" s="1"/>
  <c r="T26" i="1"/>
  <c r="T27" i="1" s="1"/>
  <c r="T28" i="1" s="1"/>
  <c r="T29" i="1" s="1"/>
  <c r="P9" i="78"/>
  <c r="P13" i="78" s="1"/>
  <c r="P52" i="78" s="1"/>
  <c r="P53" i="78" s="1"/>
  <c r="Q10" i="78"/>
  <c r="S31" i="72"/>
  <c r="S32" i="72" s="1"/>
  <c r="S33" i="72" s="1"/>
  <c r="T30" i="68"/>
  <c r="Q20" i="28"/>
  <c r="T34" i="51"/>
  <c r="T35" i="51" s="1"/>
  <c r="T36" i="51" s="1"/>
  <c r="T37" i="51" s="1"/>
  <c r="P9" i="70"/>
  <c r="P13" i="70" s="1"/>
  <c r="P51" i="70" s="1"/>
  <c r="P52" i="70" s="1"/>
  <c r="Q10" i="70"/>
  <c r="S22" i="74"/>
  <c r="T29" i="75"/>
  <c r="S24" i="3"/>
  <c r="X24" i="3" s="1"/>
  <c r="R28" i="67"/>
  <c r="W28" i="67" s="1"/>
  <c r="S26" i="81"/>
  <c r="R26" i="78"/>
  <c r="S30" i="69"/>
  <c r="S31" i="69" s="1"/>
  <c r="S32" i="69" s="1"/>
  <c r="S33" i="69" s="1"/>
  <c r="Q67" i="50"/>
  <c r="R30" i="69"/>
  <c r="R31" i="69" s="1"/>
  <c r="R32" i="69" s="1"/>
  <c r="R33" i="69" s="1"/>
  <c r="T26" i="71"/>
  <c r="T34" i="12"/>
  <c r="Q10" i="3"/>
  <c r="P9" i="3"/>
  <c r="P13" i="3" s="1"/>
  <c r="P40" i="3" s="1"/>
  <c r="P41" i="3" s="1"/>
  <c r="S27" i="30"/>
  <c r="S28" i="30" s="1"/>
  <c r="S29" i="30" s="1"/>
  <c r="J42" i="45"/>
  <c r="J44" i="45" s="1"/>
  <c r="J61" i="45" s="1"/>
  <c r="P11" i="76"/>
  <c r="Q14" i="76"/>
  <c r="T29" i="4"/>
  <c r="W28" i="80"/>
  <c r="Y28" i="68"/>
  <c r="X28" i="6"/>
  <c r="X24" i="50"/>
  <c r="T30" i="5"/>
  <c r="T31" i="5" s="1"/>
  <c r="T32" i="5" s="1"/>
  <c r="T33" i="5" s="1"/>
  <c r="L27" i="45"/>
  <c r="L44" i="45" s="1"/>
  <c r="L61" i="45" s="1"/>
  <c r="T17" i="80"/>
  <c r="S25" i="29"/>
  <c r="R28" i="12"/>
  <c r="R29" i="12" s="1"/>
  <c r="R34" i="79"/>
  <c r="R35" i="79" s="1"/>
  <c r="R36" i="79" s="1"/>
  <c r="R37" i="79" s="1"/>
  <c r="S17" i="5"/>
  <c r="R27" i="4"/>
  <c r="Y32" i="51"/>
  <c r="R17" i="28"/>
  <c r="R23" i="74"/>
  <c r="X20" i="76"/>
  <c r="D37" i="33" s="1"/>
  <c r="P9" i="74"/>
  <c r="P13" i="74" s="1"/>
  <c r="P52" i="74" s="1"/>
  <c r="P53" i="74" s="1"/>
  <c r="Q10" i="74"/>
  <c r="Y28" i="6"/>
  <c r="R32" i="49"/>
  <c r="Q10" i="79"/>
  <c r="P9" i="79"/>
  <c r="P13" i="79" s="1"/>
  <c r="P51" i="79" s="1"/>
  <c r="P52" i="79" s="1"/>
  <c r="S24" i="79"/>
  <c r="X24" i="79" s="1"/>
  <c r="Q59" i="49"/>
  <c r="S17" i="31"/>
  <c r="P14" i="31"/>
  <c r="T25" i="78"/>
  <c r="T38" i="81"/>
  <c r="T39" i="81" s="1"/>
  <c r="T40" i="81" s="1"/>
  <c r="T41" i="81" s="1"/>
  <c r="R29" i="5"/>
  <c r="S26" i="70"/>
  <c r="P9" i="67"/>
  <c r="P13" i="67" s="1"/>
  <c r="P64" i="67" s="1"/>
  <c r="P65" i="67" s="1"/>
  <c r="Q10" i="67"/>
  <c r="R27" i="73"/>
  <c r="Q13" i="70"/>
  <c r="R67" i="31"/>
  <c r="O68" i="31" s="1"/>
  <c r="P68" i="31"/>
  <c r="P69" i="31" s="1"/>
  <c r="P70" i="31" s="1"/>
  <c r="P71" i="31" s="1"/>
  <c r="P72" i="31" s="1"/>
  <c r="P73" i="31" s="1"/>
  <c r="P74" i="31" s="1"/>
  <c r="P75" i="31" s="1"/>
  <c r="P76" i="31" s="1"/>
  <c r="P77" i="31" s="1"/>
  <c r="P78" i="31" s="1"/>
  <c r="P79" i="31" s="1"/>
  <c r="P80" i="31" s="1"/>
  <c r="P81" i="31" s="1"/>
  <c r="P82" i="31" s="1"/>
  <c r="P83" i="31" s="1"/>
  <c r="P84" i="31" s="1"/>
  <c r="P85" i="31" s="1"/>
  <c r="P86" i="31" s="1"/>
  <c r="P87" i="31" s="1"/>
  <c r="P88" i="31" s="1"/>
  <c r="P89" i="31" s="1"/>
  <c r="P90" i="31" s="1"/>
  <c r="P91" i="31" s="1"/>
  <c r="P92" i="31" s="1"/>
  <c r="P93" i="31" s="1"/>
  <c r="P94" i="31" s="1"/>
  <c r="P95" i="31" s="1"/>
  <c r="P96" i="31" s="1"/>
  <c r="P97" i="31" s="1"/>
  <c r="P98" i="31" s="1"/>
  <c r="P99" i="31" s="1"/>
  <c r="P100" i="31" s="1"/>
  <c r="P101" i="31" s="1"/>
  <c r="P102" i="31" s="1"/>
  <c r="P103" i="31" s="1"/>
  <c r="P104" i="31" s="1"/>
  <c r="P105" i="31" s="1"/>
  <c r="P106" i="31" s="1"/>
  <c r="P107" i="31" s="1"/>
  <c r="P108" i="31" s="1"/>
  <c r="P109" i="31" s="1"/>
  <c r="P110" i="31" s="1"/>
  <c r="P111" i="31" s="1"/>
  <c r="P112" i="31" s="1"/>
  <c r="P113" i="31" s="1"/>
  <c r="P114" i="31" s="1"/>
  <c r="P115" i="31" s="1"/>
  <c r="P116" i="31" s="1"/>
  <c r="P117" i="31" s="1"/>
  <c r="P118" i="31" s="1"/>
  <c r="P119" i="31" s="1"/>
  <c r="P120" i="31" s="1"/>
  <c r="P121" i="31" s="1"/>
  <c r="P122" i="31" s="1"/>
  <c r="P123" i="31" s="1"/>
  <c r="P124" i="31" s="1"/>
  <c r="P125" i="31" s="1"/>
  <c r="P126" i="31" s="1"/>
  <c r="P127" i="31" s="1"/>
  <c r="P128" i="31" s="1"/>
  <c r="P129" i="31" s="1"/>
  <c r="P130" i="31" s="1"/>
  <c r="P131" i="31" s="1"/>
  <c r="P132" i="31" s="1"/>
  <c r="P133" i="31" s="1"/>
  <c r="P134" i="31" s="1"/>
  <c r="P135" i="31" s="1"/>
  <c r="P136" i="31" s="1"/>
  <c r="P137" i="31" s="1"/>
  <c r="P138" i="31" s="1"/>
  <c r="P139" i="31" s="1"/>
  <c r="P140" i="31" s="1"/>
  <c r="P141" i="31" s="1"/>
  <c r="P142" i="31" s="1"/>
  <c r="P143" i="31" s="1"/>
  <c r="P144" i="31" s="1"/>
  <c r="P145" i="31" s="1"/>
  <c r="P146" i="31" s="1"/>
  <c r="P147" i="31" s="1"/>
  <c r="P148" i="31" s="1"/>
  <c r="P149" i="31" s="1"/>
  <c r="P150" i="31" s="1"/>
  <c r="P151" i="31" s="1"/>
  <c r="P152" i="31" s="1"/>
  <c r="P153" i="31" s="1"/>
  <c r="P154" i="31" s="1"/>
  <c r="P155" i="31" s="1"/>
  <c r="P156" i="31" s="1"/>
  <c r="P157" i="31" s="1"/>
  <c r="P158" i="31" s="1"/>
  <c r="P159" i="31" s="1"/>
  <c r="P160" i="31" s="1"/>
  <c r="P161" i="31" s="1"/>
  <c r="P162" i="31" s="1"/>
  <c r="P163" i="31" s="1"/>
  <c r="P164" i="31" s="1"/>
  <c r="P165" i="31" s="1"/>
  <c r="P166" i="31" s="1"/>
  <c r="P167" i="31" s="1"/>
  <c r="P168" i="31" s="1"/>
  <c r="P169" i="31" s="1"/>
  <c r="P170" i="31" s="1"/>
  <c r="P171" i="31" s="1"/>
  <c r="P172" i="31" s="1"/>
  <c r="P173" i="31" s="1"/>
  <c r="P174" i="31" s="1"/>
  <c r="P175" i="31" s="1"/>
  <c r="P176" i="31" s="1"/>
  <c r="P177" i="31" s="1"/>
  <c r="P178" i="31" s="1"/>
  <c r="P179" i="31" s="1"/>
  <c r="P180" i="31" s="1"/>
  <c r="P181" i="31" s="1"/>
  <c r="P182" i="31" s="1"/>
  <c r="P183" i="31" s="1"/>
  <c r="P184" i="31" s="1"/>
  <c r="P185" i="31" s="1"/>
  <c r="P186" i="31" s="1"/>
  <c r="P187" i="31" s="1"/>
  <c r="P188" i="31" s="1"/>
  <c r="P189" i="31" s="1"/>
  <c r="P190" i="31" s="1"/>
  <c r="P191" i="31" s="1"/>
  <c r="P192" i="31" s="1"/>
  <c r="P193" i="31" s="1"/>
  <c r="P194" i="31" s="1"/>
  <c r="P195" i="31" s="1"/>
  <c r="P196" i="31" s="1"/>
  <c r="P197" i="31" s="1"/>
  <c r="P198" i="31" s="1"/>
  <c r="P199" i="31" s="1"/>
  <c r="P200" i="31" s="1"/>
  <c r="P201" i="31" s="1"/>
  <c r="P202" i="31" s="1"/>
  <c r="P203" i="31" s="1"/>
  <c r="P204" i="31" s="1"/>
  <c r="P205" i="31" s="1"/>
  <c r="P206" i="31" s="1"/>
  <c r="P207" i="31" s="1"/>
  <c r="P208" i="31" s="1"/>
  <c r="P209" i="31" s="1"/>
  <c r="P210" i="31" s="1"/>
  <c r="P211" i="31" s="1"/>
  <c r="P212" i="31" s="1"/>
  <c r="P213" i="31" s="1"/>
  <c r="P214" i="31" s="1"/>
  <c r="P215" i="31" s="1"/>
  <c r="P216" i="31" s="1"/>
  <c r="P217" i="31" s="1"/>
  <c r="P218" i="31" s="1"/>
  <c r="P219" i="31" s="1"/>
  <c r="P220" i="31" s="1"/>
  <c r="P221" i="31" s="1"/>
  <c r="P222" i="31" s="1"/>
  <c r="P223" i="31" s="1"/>
  <c r="P224" i="31" s="1"/>
  <c r="P225" i="31" s="1"/>
  <c r="P226" i="31" s="1"/>
  <c r="P227" i="31" s="1"/>
  <c r="P228" i="31" s="1"/>
  <c r="P229" i="31" s="1"/>
  <c r="P230" i="31" s="1"/>
  <c r="P231" i="31" s="1"/>
  <c r="P232" i="31" s="1"/>
  <c r="P233" i="31" s="1"/>
  <c r="P234" i="31" s="1"/>
  <c r="P235" i="31" s="1"/>
  <c r="P236" i="31" s="1"/>
  <c r="P237" i="31" s="1"/>
  <c r="P238" i="31" s="1"/>
  <c r="P239" i="31" s="1"/>
  <c r="P240" i="31" s="1"/>
  <c r="P241" i="31" s="1"/>
  <c r="P242" i="31" s="1"/>
  <c r="P243" i="31" s="1"/>
  <c r="P244" i="31" s="1"/>
  <c r="P245" i="31" s="1"/>
  <c r="P246" i="31" s="1"/>
  <c r="P247" i="31" s="1"/>
  <c r="P248" i="31" s="1"/>
  <c r="P249" i="31" s="1"/>
  <c r="P250" i="31" s="1"/>
  <c r="P251" i="31" s="1"/>
  <c r="P252" i="31" s="1"/>
  <c r="P253" i="31" s="1"/>
  <c r="P254" i="31" s="1"/>
  <c r="P255" i="31" s="1"/>
  <c r="P256" i="31" s="1"/>
  <c r="P257" i="31" s="1"/>
  <c r="P258" i="31" s="1"/>
  <c r="P259" i="31" s="1"/>
  <c r="P260" i="31" s="1"/>
  <c r="P261" i="31" s="1"/>
  <c r="P262" i="31" s="1"/>
  <c r="P263" i="31" s="1"/>
  <c r="P264" i="31" s="1"/>
  <c r="P265" i="31" s="1"/>
  <c r="P266" i="31" s="1"/>
  <c r="P267" i="31" s="1"/>
  <c r="P268" i="31" s="1"/>
  <c r="P269" i="31" s="1"/>
  <c r="P270" i="31" s="1"/>
  <c r="P271" i="31" s="1"/>
  <c r="P272" i="31" s="1"/>
  <c r="P273" i="31" s="1"/>
  <c r="P274" i="31" s="1"/>
  <c r="P275" i="31" s="1"/>
  <c r="P276" i="31" s="1"/>
  <c r="P277" i="31" s="1"/>
  <c r="P278" i="31" s="1"/>
  <c r="P279" i="31" s="1"/>
  <c r="P280" i="31" s="1"/>
  <c r="P281" i="31" s="1"/>
  <c r="P282" i="31" s="1"/>
  <c r="P283" i="31" s="1"/>
  <c r="P284" i="31" s="1"/>
  <c r="P285" i="31" s="1"/>
  <c r="P286" i="31" s="1"/>
  <c r="P287" i="31" s="1"/>
  <c r="P288" i="31" s="1"/>
  <c r="P289" i="31" s="1"/>
  <c r="P290" i="31" s="1"/>
  <c r="P291" i="31" s="1"/>
  <c r="P292" i="31" s="1"/>
  <c r="P293" i="31" s="1"/>
  <c r="P294" i="31" s="1"/>
  <c r="P295" i="31" s="1"/>
  <c r="P296" i="31" s="1"/>
  <c r="P297" i="31" s="1"/>
  <c r="P298" i="31" s="1"/>
  <c r="P299" i="31" s="1"/>
  <c r="P300" i="31" s="1"/>
  <c r="P301" i="31" s="1"/>
  <c r="P302" i="31" s="1"/>
  <c r="P303" i="31" s="1"/>
  <c r="P304" i="31" s="1"/>
  <c r="P305" i="31" s="1"/>
  <c r="P306" i="31" s="1"/>
  <c r="P307" i="31" s="1"/>
  <c r="P308" i="31" s="1"/>
  <c r="P309" i="31" s="1"/>
  <c r="P310" i="31" s="1"/>
  <c r="P311" i="31" s="1"/>
  <c r="P312" i="31" s="1"/>
  <c r="P313" i="31" s="1"/>
  <c r="P314" i="31" s="1"/>
  <c r="P315" i="31" s="1"/>
  <c r="P316" i="31" s="1"/>
  <c r="P317" i="31" s="1"/>
  <c r="P318" i="31" s="1"/>
  <c r="P319" i="31" s="1"/>
  <c r="P320" i="31" s="1"/>
  <c r="P321" i="31" s="1"/>
  <c r="P322" i="31" s="1"/>
  <c r="P323" i="31" s="1"/>
  <c r="P324" i="31" s="1"/>
  <c r="P325" i="31" s="1"/>
  <c r="P326" i="31" s="1"/>
  <c r="P327" i="31" s="1"/>
  <c r="P328" i="31" s="1"/>
  <c r="P329" i="31" s="1"/>
  <c r="P330" i="31" s="1"/>
  <c r="P331" i="31" s="1"/>
  <c r="P332" i="31" s="1"/>
  <c r="P333" i="31" s="1"/>
  <c r="P334" i="31" s="1"/>
  <c r="P335" i="31" s="1"/>
  <c r="P336" i="31" s="1"/>
  <c r="P337" i="31" s="1"/>
  <c r="P338" i="31" s="1"/>
  <c r="P339" i="31" s="1"/>
  <c r="P340" i="31" s="1"/>
  <c r="P341" i="31" s="1"/>
  <c r="P342" i="31" s="1"/>
  <c r="P343" i="31" s="1"/>
  <c r="P344" i="31" s="1"/>
  <c r="P345" i="31" s="1"/>
  <c r="P346" i="31" s="1"/>
  <c r="P347" i="31" s="1"/>
  <c r="P348" i="31" s="1"/>
  <c r="P349" i="31" s="1"/>
  <c r="P350" i="31" s="1"/>
  <c r="P351" i="31" s="1"/>
  <c r="P352" i="31" s="1"/>
  <c r="P353" i="31" s="1"/>
  <c r="P354" i="31" s="1"/>
  <c r="P355" i="31" s="1"/>
  <c r="P356" i="31" s="1"/>
  <c r="P357" i="31" s="1"/>
  <c r="P358" i="31" s="1"/>
  <c r="P359" i="31" s="1"/>
  <c r="P360" i="31" s="1"/>
  <c r="P361" i="31" s="1"/>
  <c r="P362" i="31" s="1"/>
  <c r="P363" i="31" s="1"/>
  <c r="P364" i="31" s="1"/>
  <c r="P365" i="31" s="1"/>
  <c r="P366" i="31" s="1"/>
  <c r="P367" i="31" s="1"/>
  <c r="P368" i="31" s="1"/>
  <c r="P369" i="31" s="1"/>
  <c r="P370" i="31" s="1"/>
  <c r="P371" i="31" s="1"/>
  <c r="P372" i="31" s="1"/>
  <c r="P373" i="31" s="1"/>
  <c r="P374" i="31" s="1"/>
  <c r="P375" i="31" s="1"/>
  <c r="P376" i="31" s="1"/>
  <c r="P377" i="31" s="1"/>
  <c r="P378" i="31" s="1"/>
  <c r="P379" i="31" s="1"/>
  <c r="P380" i="31" s="1"/>
  <c r="P381" i="31" s="1"/>
  <c r="P382" i="31" s="1"/>
  <c r="P383" i="31" s="1"/>
  <c r="P384" i="31" s="1"/>
  <c r="P385" i="31" s="1"/>
  <c r="P386" i="31" s="1"/>
  <c r="P387" i="31" s="1"/>
  <c r="P388" i="31" s="1"/>
  <c r="P389" i="31" s="1"/>
  <c r="P390" i="31" s="1"/>
  <c r="P391" i="31" s="1"/>
  <c r="P392" i="31" s="1"/>
  <c r="P393" i="31" s="1"/>
  <c r="P394" i="31" s="1"/>
  <c r="P395" i="31" s="1"/>
  <c r="P396" i="31" s="1"/>
  <c r="P397" i="31" s="1"/>
  <c r="P398" i="31" s="1"/>
  <c r="P399" i="31" s="1"/>
  <c r="P400" i="31" s="1"/>
  <c r="P401" i="31" s="1"/>
  <c r="P402" i="31" s="1"/>
  <c r="P403" i="31" s="1"/>
  <c r="P404" i="31" s="1"/>
  <c r="P405" i="31" s="1"/>
  <c r="P406" i="31" s="1"/>
  <c r="P407" i="31" s="1"/>
  <c r="P408" i="31" s="1"/>
  <c r="P409" i="31" s="1"/>
  <c r="P410" i="31" s="1"/>
  <c r="P411" i="31" s="1"/>
  <c r="P412" i="31" s="1"/>
  <c r="P413" i="31" s="1"/>
  <c r="P414" i="31" s="1"/>
  <c r="P415" i="31" s="1"/>
  <c r="P416" i="31" s="1"/>
  <c r="P417" i="31" s="1"/>
  <c r="P418" i="31" s="1"/>
  <c r="P419" i="31" s="1"/>
  <c r="P420" i="31" s="1"/>
  <c r="P421" i="31" s="1"/>
  <c r="P422" i="31" s="1"/>
  <c r="P423" i="31" s="1"/>
  <c r="P424" i="31" s="1"/>
  <c r="P425" i="31" s="1"/>
  <c r="P426" i="31" s="1"/>
  <c r="P427" i="31" s="1"/>
  <c r="P428" i="31" s="1"/>
  <c r="P429" i="31" s="1"/>
  <c r="P430" i="31" s="1"/>
  <c r="P431" i="31" s="1"/>
  <c r="P432" i="31" s="1"/>
  <c r="P433" i="31" s="1"/>
  <c r="P434" i="31" s="1"/>
  <c r="P435" i="31" s="1"/>
  <c r="P436" i="31" s="1"/>
  <c r="P437" i="31" s="1"/>
  <c r="P438" i="31" s="1"/>
  <c r="P439" i="31" s="1"/>
  <c r="P440" i="31" s="1"/>
  <c r="P441" i="31" s="1"/>
  <c r="P442" i="31" s="1"/>
  <c r="P443" i="31" s="1"/>
  <c r="P444" i="31" s="1"/>
  <c r="P445" i="31" s="1"/>
  <c r="P446" i="31" s="1"/>
  <c r="P447" i="31" s="1"/>
  <c r="P448" i="31" s="1"/>
  <c r="P449" i="31" s="1"/>
  <c r="P450" i="31" s="1"/>
  <c r="P451" i="31" s="1"/>
  <c r="P452" i="31" s="1"/>
  <c r="P453" i="31" s="1"/>
  <c r="P454" i="31" s="1"/>
  <c r="P455" i="31" s="1"/>
  <c r="P456" i="31" s="1"/>
  <c r="P457" i="31" s="1"/>
  <c r="P458" i="31" s="1"/>
  <c r="P459" i="31" s="1"/>
  <c r="P460" i="31" s="1"/>
  <c r="P461" i="31" s="1"/>
  <c r="P462" i="31" s="1"/>
  <c r="P463" i="31" s="1"/>
  <c r="P464" i="31" s="1"/>
  <c r="P465" i="31" s="1"/>
  <c r="P466" i="31" s="1"/>
  <c r="P467" i="31" s="1"/>
  <c r="P468" i="31" s="1"/>
  <c r="P469" i="31" s="1"/>
  <c r="P470" i="31" s="1"/>
  <c r="P471" i="31" s="1"/>
  <c r="P472" i="31" s="1"/>
  <c r="P473" i="31" s="1"/>
  <c r="P474" i="31" s="1"/>
  <c r="P475" i="31" s="1"/>
  <c r="P476" i="31" s="1"/>
  <c r="P477" i="31" s="1"/>
  <c r="P478" i="31" s="1"/>
  <c r="P479" i="31" s="1"/>
  <c r="P480" i="31" s="1"/>
  <c r="P481" i="31" s="1"/>
  <c r="P482" i="31" s="1"/>
  <c r="P483" i="31" s="1"/>
  <c r="P484" i="31" s="1"/>
  <c r="P485" i="31" s="1"/>
  <c r="P486" i="31" s="1"/>
  <c r="T26" i="31"/>
  <c r="K11" i="45"/>
  <c r="P10" i="49"/>
  <c r="S11" i="49"/>
  <c r="P11" i="49" s="1"/>
  <c r="Q47" i="4"/>
  <c r="P54" i="76"/>
  <c r="P55" i="76" s="1"/>
  <c r="P57" i="76" s="1"/>
  <c r="P59" i="76" s="1"/>
  <c r="AH10" i="76"/>
  <c r="T31" i="79"/>
  <c r="X28" i="73"/>
  <c r="P9" i="69"/>
  <c r="P13" i="69" s="1"/>
  <c r="P48" i="69" s="1"/>
  <c r="P49" i="69" s="1"/>
  <c r="Q10" i="69"/>
  <c r="X28" i="67"/>
  <c r="S26" i="1"/>
  <c r="S27" i="1" s="1"/>
  <c r="S28" i="1" s="1"/>
  <c r="S29" i="1" s="1"/>
  <c r="R17" i="68"/>
  <c r="R28" i="6"/>
  <c r="R29" i="6" s="1"/>
  <c r="T36" i="72"/>
  <c r="T37" i="72" s="1"/>
  <c r="T34" i="69"/>
  <c r="T35" i="69" s="1"/>
  <c r="T36" i="69" s="1"/>
  <c r="T37" i="69" s="1"/>
  <c r="S30" i="67"/>
  <c r="S31" i="67" s="1"/>
  <c r="S32" i="67" s="1"/>
  <c r="S33" i="67" s="1"/>
  <c r="R14" i="71"/>
  <c r="P9" i="73"/>
  <c r="P13" i="73" s="1"/>
  <c r="P52" i="73" s="1"/>
  <c r="P53" i="73" s="1"/>
  <c r="Q10" i="73"/>
  <c r="T36" i="49"/>
  <c r="T37" i="49" s="1"/>
  <c r="X24" i="1"/>
  <c r="Y28" i="5"/>
  <c r="T14" i="30"/>
  <c r="S22" i="76"/>
  <c r="S23" i="76" s="1"/>
  <c r="S24" i="76" s="1"/>
  <c r="S25" i="76" s="1"/>
  <c r="R21" i="75"/>
  <c r="T30" i="6"/>
  <c r="T31" i="6" s="1"/>
  <c r="T32" i="6" s="1"/>
  <c r="T33" i="6" s="1"/>
  <c r="Q10" i="6"/>
  <c r="P9" i="6"/>
  <c r="P13" i="6" s="1"/>
  <c r="P52" i="6" s="1"/>
  <c r="P53" i="6" s="1"/>
  <c r="T27" i="76"/>
  <c r="T28" i="76" s="1"/>
  <c r="T29" i="76" s="1"/>
  <c r="X24" i="29"/>
  <c r="R28" i="29"/>
  <c r="R29" i="29" s="1"/>
  <c r="Q13" i="78"/>
  <c r="Q10" i="50"/>
  <c r="P9" i="50"/>
  <c r="T31" i="3"/>
  <c r="T32" i="3" s="1"/>
  <c r="R24" i="50"/>
  <c r="R25" i="50" s="1"/>
  <c r="W32" i="79"/>
  <c r="T26" i="29"/>
  <c r="T27" i="29" s="1"/>
  <c r="T28" i="29" s="1"/>
  <c r="T29" i="29" s="1"/>
  <c r="Y32" i="69"/>
  <c r="R30" i="81"/>
  <c r="R31" i="81" s="1"/>
  <c r="R32" i="81" s="1"/>
  <c r="R33" i="81" s="1"/>
  <c r="Q20" i="31"/>
  <c r="S30" i="6"/>
  <c r="S31" i="6" s="1"/>
  <c r="S32" i="6" s="1"/>
  <c r="S33" i="6" s="1"/>
  <c r="Q10" i="29"/>
  <c r="P9" i="29"/>
  <c r="P13" i="29" s="1"/>
  <c r="P40" i="29" s="1"/>
  <c r="P41" i="29" s="1"/>
  <c r="T25" i="67"/>
  <c r="S30" i="73"/>
  <c r="P10" i="4"/>
  <c r="Q11" i="4"/>
  <c r="S26" i="51"/>
  <c r="S27" i="51" s="1"/>
  <c r="S28" i="51" s="1"/>
  <c r="S29" i="51" s="1"/>
  <c r="Q67" i="51"/>
  <c r="S18" i="11"/>
  <c r="S19" i="11" s="1"/>
  <c r="S20" i="11" s="1"/>
  <c r="S21" i="11" s="1"/>
  <c r="T18" i="11"/>
  <c r="T19" i="11" s="1"/>
  <c r="T20" i="11" s="1"/>
  <c r="T21" i="11" s="1"/>
  <c r="Q51" i="11"/>
  <c r="R22" i="11"/>
  <c r="T18" i="9"/>
  <c r="T19" i="9" s="1"/>
  <c r="T20" i="9" s="1"/>
  <c r="T21" i="9" s="1"/>
  <c r="S18" i="9"/>
  <c r="S19" i="9" s="1"/>
  <c r="S20" i="9" s="1"/>
  <c r="S21" i="9" s="1"/>
  <c r="Q10" i="9"/>
  <c r="P9" i="9"/>
  <c r="P13" i="9" s="1"/>
  <c r="P40" i="9" s="1"/>
  <c r="P41" i="9" s="1"/>
  <c r="R22" i="9"/>
  <c r="T27" i="8"/>
  <c r="T28" i="8" s="1"/>
  <c r="T29" i="8" s="1"/>
  <c r="Y32" i="8" s="1"/>
  <c r="R10" i="8"/>
  <c r="P9" i="8"/>
  <c r="P13" i="8" s="1"/>
  <c r="P40" i="8" s="1"/>
  <c r="P41" i="8" s="1"/>
  <c r="F70" i="83"/>
  <c r="F75" i="83"/>
  <c r="R13" i="8"/>
  <c r="S22" i="8"/>
  <c r="M64" i="34" l="1"/>
  <c r="F68" i="34"/>
  <c r="I67" i="34"/>
  <c r="I68" i="34"/>
  <c r="I64" i="34"/>
  <c r="B12" i="45"/>
  <c r="B44" i="45" s="1"/>
  <c r="F8" i="45"/>
  <c r="F12" i="45" s="1"/>
  <c r="F44" i="45" s="1"/>
  <c r="F61" i="34"/>
  <c r="P16" i="11"/>
  <c r="Q10" i="11"/>
  <c r="M46" i="45"/>
  <c r="P16" i="1"/>
  <c r="Q10" i="1"/>
  <c r="B61" i="34"/>
  <c r="B64" i="34" s="1"/>
  <c r="I50" i="45"/>
  <c r="M50" i="45" s="1"/>
  <c r="F50" i="45"/>
  <c r="F58" i="45" s="1"/>
  <c r="Y32" i="74"/>
  <c r="S38" i="4"/>
  <c r="S39" i="4" s="1"/>
  <c r="Y36" i="51"/>
  <c r="X32" i="68"/>
  <c r="W32" i="76"/>
  <c r="Y28" i="74"/>
  <c r="X32" i="72"/>
  <c r="W28" i="29"/>
  <c r="X28" i="30"/>
  <c r="Y36" i="73"/>
  <c r="W28" i="3"/>
  <c r="X28" i="1"/>
  <c r="W28" i="6"/>
  <c r="X20" i="11"/>
  <c r="R26" i="1"/>
  <c r="R27" i="1" s="1"/>
  <c r="R28" i="1" s="1"/>
  <c r="R29" i="1" s="1"/>
  <c r="W28" i="51"/>
  <c r="Y36" i="69"/>
  <c r="X28" i="50"/>
  <c r="Y32" i="73"/>
  <c r="W24" i="1"/>
  <c r="R30" i="51"/>
  <c r="R31" i="51" s="1"/>
  <c r="R32" i="51" s="1"/>
  <c r="R33" i="51" s="1"/>
  <c r="Y32" i="5"/>
  <c r="Y28" i="1"/>
  <c r="W36" i="72"/>
  <c r="Y36" i="70"/>
  <c r="Y36" i="72"/>
  <c r="X24" i="80"/>
  <c r="T34" i="28"/>
  <c r="T35" i="28" s="1"/>
  <c r="T36" i="28" s="1"/>
  <c r="T37" i="28" s="1"/>
  <c r="S26" i="71"/>
  <c r="S27" i="71" s="1"/>
  <c r="S28" i="71" s="1"/>
  <c r="S29" i="71" s="1"/>
  <c r="P54" i="81"/>
  <c r="P55" i="81" s="1"/>
  <c r="P57" i="81" s="1"/>
  <c r="P59" i="81" s="1"/>
  <c r="AH10" i="81"/>
  <c r="Q24" i="75"/>
  <c r="Q25" i="75" s="1"/>
  <c r="K36" i="45"/>
  <c r="S11" i="75"/>
  <c r="P11" i="75" s="1"/>
  <c r="P10" i="75"/>
  <c r="M20" i="45"/>
  <c r="K27" i="45"/>
  <c r="T38" i="8"/>
  <c r="T39" i="8" s="1"/>
  <c r="W32" i="81"/>
  <c r="Y28" i="29"/>
  <c r="W24" i="50"/>
  <c r="Y36" i="49"/>
  <c r="S26" i="80"/>
  <c r="S27" i="80" s="1"/>
  <c r="S28" i="80" s="1"/>
  <c r="S29" i="80" s="1"/>
  <c r="Q11" i="71"/>
  <c r="P11" i="71" s="1"/>
  <c r="I32" i="45"/>
  <c r="M32" i="45" s="1"/>
  <c r="P10" i="71"/>
  <c r="X24" i="71"/>
  <c r="Q11" i="68"/>
  <c r="I26" i="45"/>
  <c r="M26" i="45" s="1"/>
  <c r="P10" i="68"/>
  <c r="R35" i="31"/>
  <c r="S14" i="49"/>
  <c r="S17" i="49" s="1"/>
  <c r="Q26" i="49"/>
  <c r="I40" i="45"/>
  <c r="M40" i="45" s="1"/>
  <c r="Q11" i="80"/>
  <c r="P10" i="80"/>
  <c r="R23" i="70"/>
  <c r="AH10" i="28"/>
  <c r="P62" i="28"/>
  <c r="P63" i="28" s="1"/>
  <c r="P65" i="28" s="1"/>
  <c r="P67" i="28" s="1"/>
  <c r="S34" i="78"/>
  <c r="S35" i="78" s="1"/>
  <c r="S36" i="78" s="1"/>
  <c r="S37" i="78" s="1"/>
  <c r="Y20" i="11"/>
  <c r="X28" i="51"/>
  <c r="Y32" i="6"/>
  <c r="Y36" i="74"/>
  <c r="I22" i="45"/>
  <c r="M22" i="45" s="1"/>
  <c r="Q11" i="30"/>
  <c r="P10" i="30"/>
  <c r="Y32" i="28"/>
  <c r="P11" i="81"/>
  <c r="Q14" i="81"/>
  <c r="R38" i="72"/>
  <c r="R39" i="72" s="1"/>
  <c r="R40" i="72" s="1"/>
  <c r="R41" i="72" s="1"/>
  <c r="T28" i="50"/>
  <c r="Y28" i="50" s="1"/>
  <c r="S11" i="12"/>
  <c r="P11" i="12" s="1"/>
  <c r="K15" i="45"/>
  <c r="P10" i="12"/>
  <c r="P10" i="72"/>
  <c r="Q11" i="72"/>
  <c r="P11" i="72" s="1"/>
  <c r="I33" i="45"/>
  <c r="M33" i="45" s="1"/>
  <c r="I14" i="45"/>
  <c r="M14" i="45" s="1"/>
  <c r="Q11" i="5"/>
  <c r="P11" i="5" s="1"/>
  <c r="P10" i="5"/>
  <c r="S14" i="28"/>
  <c r="P11" i="28"/>
  <c r="X32" i="78"/>
  <c r="V24" i="49"/>
  <c r="Q55" i="69"/>
  <c r="Q71" i="67"/>
  <c r="Q59" i="6"/>
  <c r="Q58" i="79"/>
  <c r="Q47" i="3"/>
  <c r="Q59" i="73"/>
  <c r="Q59" i="78"/>
  <c r="M11" i="45"/>
  <c r="K12" i="45"/>
  <c r="P488" i="31"/>
  <c r="T42" i="81"/>
  <c r="T43" i="81" s="1"/>
  <c r="T44" i="81" s="1"/>
  <c r="T50" i="81" s="1"/>
  <c r="T51" i="81" s="1"/>
  <c r="R33" i="49"/>
  <c r="R18" i="28"/>
  <c r="R38" i="79"/>
  <c r="R39" i="79" s="1"/>
  <c r="R40" i="79" s="1"/>
  <c r="R41" i="79" s="1"/>
  <c r="Q59" i="74"/>
  <c r="T30" i="4"/>
  <c r="T31" i="4" s="1"/>
  <c r="T32" i="4" s="1"/>
  <c r="T35" i="12"/>
  <c r="T36" i="12" s="1"/>
  <c r="T37" i="12" s="1"/>
  <c r="R34" i="69"/>
  <c r="R35" i="69" s="1"/>
  <c r="R36" i="69" s="1"/>
  <c r="R37" i="69" s="1"/>
  <c r="S34" i="69"/>
  <c r="S35" i="69" s="1"/>
  <c r="S36" i="69" s="1"/>
  <c r="S37" i="69" s="1"/>
  <c r="S27" i="81"/>
  <c r="S28" i="81" s="1"/>
  <c r="S29" i="81" s="1"/>
  <c r="R34" i="80"/>
  <c r="T42" i="73"/>
  <c r="Q47" i="29"/>
  <c r="R30" i="29"/>
  <c r="R38" i="29" s="1"/>
  <c r="R39" i="29" s="1"/>
  <c r="P10" i="6"/>
  <c r="I16" i="45"/>
  <c r="Q11" i="6"/>
  <c r="R28" i="73"/>
  <c r="W28" i="73" s="1"/>
  <c r="R30" i="5"/>
  <c r="S18" i="31"/>
  <c r="P17" i="31"/>
  <c r="S25" i="79"/>
  <c r="W32" i="49"/>
  <c r="P10" i="74"/>
  <c r="I35" i="45"/>
  <c r="M35" i="45" s="1"/>
  <c r="Q11" i="74"/>
  <c r="S18" i="5"/>
  <c r="S26" i="29"/>
  <c r="R29" i="67"/>
  <c r="S25" i="3"/>
  <c r="Q21" i="28"/>
  <c r="T38" i="74"/>
  <c r="R34" i="76"/>
  <c r="S34" i="68"/>
  <c r="Y28" i="76"/>
  <c r="Y32" i="3"/>
  <c r="I21" i="45"/>
  <c r="Q11" i="29"/>
  <c r="P10" i="29"/>
  <c r="T17" i="30"/>
  <c r="I34" i="45"/>
  <c r="M34" i="45" s="1"/>
  <c r="Q11" i="73"/>
  <c r="P10" i="73"/>
  <c r="R34" i="81"/>
  <c r="R35" i="81" s="1"/>
  <c r="R36" i="81" s="1"/>
  <c r="R37" i="81" s="1"/>
  <c r="T38" i="69"/>
  <c r="T39" i="69" s="1"/>
  <c r="T46" i="69" s="1"/>
  <c r="T47" i="69" s="1"/>
  <c r="T32" i="79"/>
  <c r="Y32" i="79" s="1"/>
  <c r="T27" i="31"/>
  <c r="T28" i="31" s="1"/>
  <c r="T29" i="31" s="1"/>
  <c r="S30" i="51"/>
  <c r="S31" i="51" s="1"/>
  <c r="S32" i="51" s="1"/>
  <c r="S33" i="51" s="1"/>
  <c r="S34" i="6"/>
  <c r="Q21" i="31"/>
  <c r="V20" i="31"/>
  <c r="B23" i="33" s="1"/>
  <c r="T30" i="29"/>
  <c r="T38" i="29" s="1"/>
  <c r="T39" i="29" s="1"/>
  <c r="R22" i="75"/>
  <c r="R17" i="71"/>
  <c r="S34" i="67"/>
  <c r="P10" i="69"/>
  <c r="I30" i="45"/>
  <c r="Q11" i="69"/>
  <c r="Q68" i="31"/>
  <c r="S27" i="70"/>
  <c r="T26" i="78"/>
  <c r="R24" i="74"/>
  <c r="W24" i="74" s="1"/>
  <c r="W28" i="12"/>
  <c r="T34" i="5"/>
  <c r="T35" i="5" s="1"/>
  <c r="T36" i="5" s="1"/>
  <c r="T37" i="5" s="1"/>
  <c r="Q17" i="76"/>
  <c r="P14" i="76"/>
  <c r="S30" i="30"/>
  <c r="Q11" i="3"/>
  <c r="I9" i="45"/>
  <c r="M9" i="45" s="1"/>
  <c r="P10" i="3"/>
  <c r="T27" i="71"/>
  <c r="R27" i="78"/>
  <c r="T30" i="75"/>
  <c r="S23" i="74"/>
  <c r="T38" i="51"/>
  <c r="T39" i="51" s="1"/>
  <c r="T40" i="51" s="1"/>
  <c r="T41" i="51" s="1"/>
  <c r="S34" i="72"/>
  <c r="Q11" i="51"/>
  <c r="P10" i="51"/>
  <c r="I25" i="45"/>
  <c r="M25" i="45" s="1"/>
  <c r="S30" i="50"/>
  <c r="S31" i="73"/>
  <c r="S32" i="73" s="1"/>
  <c r="S33" i="73" s="1"/>
  <c r="S26" i="76"/>
  <c r="S27" i="76" s="1"/>
  <c r="S28" i="76" s="1"/>
  <c r="S29" i="76" s="1"/>
  <c r="P42" i="4"/>
  <c r="P43" i="4" s="1"/>
  <c r="P45" i="4" s="1"/>
  <c r="P47" i="4" s="1"/>
  <c r="AH10" i="4"/>
  <c r="R26" i="50"/>
  <c r="R27" i="50" s="1"/>
  <c r="R28" i="50" s="1"/>
  <c r="R29" i="50" s="1"/>
  <c r="R30" i="6"/>
  <c r="R31" i="6" s="1"/>
  <c r="R32" i="6" s="1"/>
  <c r="R33" i="6" s="1"/>
  <c r="R59" i="76"/>
  <c r="O60" i="76" s="1"/>
  <c r="P60" i="76"/>
  <c r="P61" i="76" s="1"/>
  <c r="P62" i="76" s="1"/>
  <c r="P63" i="76" s="1"/>
  <c r="P64" i="76" s="1"/>
  <c r="P65" i="76" s="1"/>
  <c r="P66" i="76" s="1"/>
  <c r="P67" i="76" s="1"/>
  <c r="P68" i="76" s="1"/>
  <c r="P69" i="76" s="1"/>
  <c r="P70" i="76" s="1"/>
  <c r="P71" i="76" s="1"/>
  <c r="P72" i="76" s="1"/>
  <c r="P73" i="76" s="1"/>
  <c r="P74" i="76" s="1"/>
  <c r="P75" i="76" s="1"/>
  <c r="P76" i="76" s="1"/>
  <c r="P77" i="76" s="1"/>
  <c r="P78" i="76" s="1"/>
  <c r="P79" i="76" s="1"/>
  <c r="P80" i="76" s="1"/>
  <c r="P81" i="76" s="1"/>
  <c r="P82" i="76" s="1"/>
  <c r="P83" i="76" s="1"/>
  <c r="P84" i="76" s="1"/>
  <c r="P85" i="76" s="1"/>
  <c r="P86" i="76" s="1"/>
  <c r="P87" i="76" s="1"/>
  <c r="P88" i="76" s="1"/>
  <c r="P89" i="76" s="1"/>
  <c r="P90" i="76" s="1"/>
  <c r="P91" i="76" s="1"/>
  <c r="P92" i="76" s="1"/>
  <c r="P93" i="76" s="1"/>
  <c r="P94" i="76" s="1"/>
  <c r="P95" i="76" s="1"/>
  <c r="P96" i="76" s="1"/>
  <c r="P97" i="76" s="1"/>
  <c r="P98" i="76" s="1"/>
  <c r="P99" i="76" s="1"/>
  <c r="P100" i="76" s="1"/>
  <c r="P101" i="76" s="1"/>
  <c r="P102" i="76" s="1"/>
  <c r="P103" i="76" s="1"/>
  <c r="P104" i="76" s="1"/>
  <c r="P105" i="76" s="1"/>
  <c r="P106" i="76" s="1"/>
  <c r="P107" i="76" s="1"/>
  <c r="P108" i="76" s="1"/>
  <c r="P109" i="76" s="1"/>
  <c r="P110" i="76" s="1"/>
  <c r="P111" i="76" s="1"/>
  <c r="P112" i="76" s="1"/>
  <c r="P113" i="76" s="1"/>
  <c r="P114" i="76" s="1"/>
  <c r="P115" i="76" s="1"/>
  <c r="P116" i="76" s="1"/>
  <c r="P117" i="76" s="1"/>
  <c r="P118" i="76" s="1"/>
  <c r="P119" i="76" s="1"/>
  <c r="P120" i="76" s="1"/>
  <c r="P121" i="76" s="1"/>
  <c r="P122" i="76" s="1"/>
  <c r="P123" i="76" s="1"/>
  <c r="P124" i="76" s="1"/>
  <c r="P125" i="76" s="1"/>
  <c r="P126" i="76" s="1"/>
  <c r="P127" i="76" s="1"/>
  <c r="P128" i="76" s="1"/>
  <c r="P129" i="76" s="1"/>
  <c r="P130" i="76" s="1"/>
  <c r="P131" i="76" s="1"/>
  <c r="P132" i="76" s="1"/>
  <c r="P133" i="76" s="1"/>
  <c r="P134" i="76" s="1"/>
  <c r="P135" i="76" s="1"/>
  <c r="P136" i="76" s="1"/>
  <c r="P137" i="76" s="1"/>
  <c r="P138" i="76" s="1"/>
  <c r="P139" i="76" s="1"/>
  <c r="P140" i="76" s="1"/>
  <c r="P141" i="76" s="1"/>
  <c r="P142" i="76" s="1"/>
  <c r="P143" i="76" s="1"/>
  <c r="P144" i="76" s="1"/>
  <c r="P145" i="76" s="1"/>
  <c r="P146" i="76" s="1"/>
  <c r="P147" i="76" s="1"/>
  <c r="P148" i="76" s="1"/>
  <c r="P149" i="76" s="1"/>
  <c r="P150" i="76" s="1"/>
  <c r="P151" i="76" s="1"/>
  <c r="P152" i="76" s="1"/>
  <c r="P153" i="76" s="1"/>
  <c r="P154" i="76" s="1"/>
  <c r="P155" i="76" s="1"/>
  <c r="P156" i="76" s="1"/>
  <c r="P157" i="76" s="1"/>
  <c r="P158" i="76" s="1"/>
  <c r="P159" i="76" s="1"/>
  <c r="P160" i="76" s="1"/>
  <c r="P161" i="76" s="1"/>
  <c r="P162" i="76" s="1"/>
  <c r="P163" i="76" s="1"/>
  <c r="P164" i="76" s="1"/>
  <c r="P165" i="76" s="1"/>
  <c r="P166" i="76" s="1"/>
  <c r="P167" i="76" s="1"/>
  <c r="P168" i="76" s="1"/>
  <c r="P169" i="76" s="1"/>
  <c r="P170" i="76" s="1"/>
  <c r="P171" i="76" s="1"/>
  <c r="P172" i="76" s="1"/>
  <c r="P173" i="76" s="1"/>
  <c r="P174" i="76" s="1"/>
  <c r="P175" i="76" s="1"/>
  <c r="P176" i="76" s="1"/>
  <c r="P177" i="76" s="1"/>
  <c r="P178" i="76" s="1"/>
  <c r="P179" i="76" s="1"/>
  <c r="P180" i="76" s="1"/>
  <c r="P181" i="76" s="1"/>
  <c r="P182" i="76" s="1"/>
  <c r="P183" i="76" s="1"/>
  <c r="P184" i="76" s="1"/>
  <c r="P185" i="76" s="1"/>
  <c r="P186" i="76" s="1"/>
  <c r="P187" i="76" s="1"/>
  <c r="P188" i="76" s="1"/>
  <c r="P189" i="76" s="1"/>
  <c r="P190" i="76" s="1"/>
  <c r="P191" i="76" s="1"/>
  <c r="P192" i="76" s="1"/>
  <c r="P193" i="76" s="1"/>
  <c r="P194" i="76" s="1"/>
  <c r="P195" i="76" s="1"/>
  <c r="P196" i="76" s="1"/>
  <c r="P197" i="76" s="1"/>
  <c r="P198" i="76" s="1"/>
  <c r="P199" i="76" s="1"/>
  <c r="P200" i="76" s="1"/>
  <c r="P201" i="76" s="1"/>
  <c r="P202" i="76" s="1"/>
  <c r="P203" i="76" s="1"/>
  <c r="P204" i="76" s="1"/>
  <c r="P205" i="76" s="1"/>
  <c r="P206" i="76" s="1"/>
  <c r="P207" i="76" s="1"/>
  <c r="P208" i="76" s="1"/>
  <c r="P209" i="76" s="1"/>
  <c r="P210" i="76" s="1"/>
  <c r="P211" i="76" s="1"/>
  <c r="P212" i="76" s="1"/>
  <c r="P213" i="76" s="1"/>
  <c r="P214" i="76" s="1"/>
  <c r="P215" i="76" s="1"/>
  <c r="P216" i="76" s="1"/>
  <c r="P217" i="76" s="1"/>
  <c r="P218" i="76" s="1"/>
  <c r="P219" i="76" s="1"/>
  <c r="P220" i="76" s="1"/>
  <c r="P221" i="76" s="1"/>
  <c r="P222" i="76" s="1"/>
  <c r="P223" i="76" s="1"/>
  <c r="P224" i="76" s="1"/>
  <c r="P225" i="76" s="1"/>
  <c r="P226" i="76" s="1"/>
  <c r="P227" i="76" s="1"/>
  <c r="P228" i="76" s="1"/>
  <c r="P229" i="76" s="1"/>
  <c r="P230" i="76" s="1"/>
  <c r="P231" i="76" s="1"/>
  <c r="P232" i="76" s="1"/>
  <c r="P233" i="76" s="1"/>
  <c r="P234" i="76" s="1"/>
  <c r="P235" i="76" s="1"/>
  <c r="P236" i="76" s="1"/>
  <c r="P237" i="76" s="1"/>
  <c r="P238" i="76" s="1"/>
  <c r="P239" i="76" s="1"/>
  <c r="P240" i="76" s="1"/>
  <c r="P241" i="76" s="1"/>
  <c r="P242" i="76" s="1"/>
  <c r="P243" i="76" s="1"/>
  <c r="P244" i="76" s="1"/>
  <c r="P245" i="76" s="1"/>
  <c r="P246" i="76" s="1"/>
  <c r="P247" i="76" s="1"/>
  <c r="P248" i="76" s="1"/>
  <c r="P249" i="76" s="1"/>
  <c r="P250" i="76" s="1"/>
  <c r="P251" i="76" s="1"/>
  <c r="P252" i="76" s="1"/>
  <c r="P253" i="76" s="1"/>
  <c r="P254" i="76" s="1"/>
  <c r="P255" i="76" s="1"/>
  <c r="P256" i="76" s="1"/>
  <c r="P257" i="76" s="1"/>
  <c r="P258" i="76" s="1"/>
  <c r="P259" i="76" s="1"/>
  <c r="P260" i="76" s="1"/>
  <c r="P261" i="76" s="1"/>
  <c r="P262" i="76" s="1"/>
  <c r="P263" i="76" s="1"/>
  <c r="P264" i="76" s="1"/>
  <c r="P265" i="76" s="1"/>
  <c r="P266" i="76" s="1"/>
  <c r="P267" i="76" s="1"/>
  <c r="P268" i="76" s="1"/>
  <c r="P269" i="76" s="1"/>
  <c r="P270" i="76" s="1"/>
  <c r="P271" i="76" s="1"/>
  <c r="P272" i="76" s="1"/>
  <c r="P273" i="76" s="1"/>
  <c r="P274" i="76" s="1"/>
  <c r="P275" i="76" s="1"/>
  <c r="P276" i="76" s="1"/>
  <c r="P277" i="76" s="1"/>
  <c r="P278" i="76" s="1"/>
  <c r="P279" i="76" s="1"/>
  <c r="P280" i="76" s="1"/>
  <c r="P281" i="76" s="1"/>
  <c r="P282" i="76" s="1"/>
  <c r="P283" i="76" s="1"/>
  <c r="P284" i="76" s="1"/>
  <c r="P285" i="76" s="1"/>
  <c r="P286" i="76" s="1"/>
  <c r="P287" i="76" s="1"/>
  <c r="P288" i="76" s="1"/>
  <c r="P289" i="76" s="1"/>
  <c r="P290" i="76" s="1"/>
  <c r="P291" i="76" s="1"/>
  <c r="P292" i="76" s="1"/>
  <c r="P293" i="76" s="1"/>
  <c r="P294" i="76" s="1"/>
  <c r="P295" i="76" s="1"/>
  <c r="P296" i="76" s="1"/>
  <c r="P297" i="76" s="1"/>
  <c r="P298" i="76" s="1"/>
  <c r="P299" i="76" s="1"/>
  <c r="P300" i="76" s="1"/>
  <c r="P301" i="76" s="1"/>
  <c r="P302" i="76" s="1"/>
  <c r="P303" i="76" s="1"/>
  <c r="P304" i="76" s="1"/>
  <c r="P305" i="76" s="1"/>
  <c r="P306" i="76" s="1"/>
  <c r="P307" i="76" s="1"/>
  <c r="P308" i="76" s="1"/>
  <c r="P309" i="76" s="1"/>
  <c r="P310" i="76" s="1"/>
  <c r="P311" i="76" s="1"/>
  <c r="P312" i="76" s="1"/>
  <c r="P313" i="76" s="1"/>
  <c r="P314" i="76" s="1"/>
  <c r="P315" i="76" s="1"/>
  <c r="P316" i="76" s="1"/>
  <c r="P317" i="76" s="1"/>
  <c r="P318" i="76" s="1"/>
  <c r="P319" i="76" s="1"/>
  <c r="P320" i="76" s="1"/>
  <c r="P321" i="76" s="1"/>
  <c r="P322" i="76" s="1"/>
  <c r="P323" i="76" s="1"/>
  <c r="P324" i="76" s="1"/>
  <c r="P325" i="76" s="1"/>
  <c r="P326" i="76" s="1"/>
  <c r="P327" i="76" s="1"/>
  <c r="P328" i="76" s="1"/>
  <c r="P329" i="76" s="1"/>
  <c r="P330" i="76" s="1"/>
  <c r="P331" i="76" s="1"/>
  <c r="P332" i="76" s="1"/>
  <c r="P333" i="76" s="1"/>
  <c r="P334" i="76" s="1"/>
  <c r="P335" i="76" s="1"/>
  <c r="P336" i="76" s="1"/>
  <c r="P337" i="76" s="1"/>
  <c r="P338" i="76" s="1"/>
  <c r="P339" i="76" s="1"/>
  <c r="P340" i="76" s="1"/>
  <c r="P341" i="76" s="1"/>
  <c r="P342" i="76" s="1"/>
  <c r="P343" i="76" s="1"/>
  <c r="P344" i="76" s="1"/>
  <c r="P345" i="76" s="1"/>
  <c r="P346" i="76" s="1"/>
  <c r="P347" i="76" s="1"/>
  <c r="P348" i="76" s="1"/>
  <c r="P349" i="76" s="1"/>
  <c r="P350" i="76" s="1"/>
  <c r="P351" i="76" s="1"/>
  <c r="P352" i="76" s="1"/>
  <c r="P353" i="76" s="1"/>
  <c r="P354" i="76" s="1"/>
  <c r="P355" i="76" s="1"/>
  <c r="P356" i="76" s="1"/>
  <c r="P357" i="76" s="1"/>
  <c r="P358" i="76" s="1"/>
  <c r="P359" i="76" s="1"/>
  <c r="P360" i="76" s="1"/>
  <c r="P361" i="76" s="1"/>
  <c r="P362" i="76" s="1"/>
  <c r="P363" i="76" s="1"/>
  <c r="P364" i="76" s="1"/>
  <c r="P365" i="76" s="1"/>
  <c r="P366" i="76" s="1"/>
  <c r="P367" i="76" s="1"/>
  <c r="P368" i="76" s="1"/>
  <c r="P369" i="76" s="1"/>
  <c r="P370" i="76" s="1"/>
  <c r="P371" i="76" s="1"/>
  <c r="P372" i="76" s="1"/>
  <c r="P373" i="76" s="1"/>
  <c r="P374" i="76" s="1"/>
  <c r="P375" i="76" s="1"/>
  <c r="P376" i="76" s="1"/>
  <c r="P377" i="76" s="1"/>
  <c r="P378" i="76" s="1"/>
  <c r="P379" i="76" s="1"/>
  <c r="P380" i="76" s="1"/>
  <c r="P381" i="76" s="1"/>
  <c r="P382" i="76" s="1"/>
  <c r="P11" i="4"/>
  <c r="Q14" i="4"/>
  <c r="T26" i="67"/>
  <c r="X32" i="6"/>
  <c r="Q58" i="70"/>
  <c r="T38" i="3"/>
  <c r="T39" i="3" s="1"/>
  <c r="Q11" i="50"/>
  <c r="I24" i="45"/>
  <c r="M24" i="45" s="1"/>
  <c r="P10" i="50"/>
  <c r="T30" i="76"/>
  <c r="T34" i="6"/>
  <c r="T35" i="6" s="1"/>
  <c r="T36" i="6" s="1"/>
  <c r="T37" i="6" s="1"/>
  <c r="X24" i="76"/>
  <c r="T38" i="49"/>
  <c r="X32" i="67"/>
  <c r="T38" i="72"/>
  <c r="T39" i="72" s="1"/>
  <c r="T40" i="72" s="1"/>
  <c r="T41" i="72" s="1"/>
  <c r="R18" i="68"/>
  <c r="S30" i="1"/>
  <c r="S31" i="1" s="1"/>
  <c r="S32" i="1" s="1"/>
  <c r="S33" i="1" s="1"/>
  <c r="P54" i="49"/>
  <c r="P55" i="49" s="1"/>
  <c r="P57" i="49" s="1"/>
  <c r="P59" i="49" s="1"/>
  <c r="AH10" i="49"/>
  <c r="P10" i="67"/>
  <c r="Q11" i="67"/>
  <c r="Y40" i="81"/>
  <c r="P10" i="79"/>
  <c r="I39" i="45"/>
  <c r="M39" i="45" s="1"/>
  <c r="Q11" i="79"/>
  <c r="R28" i="4"/>
  <c r="R29" i="4" s="1"/>
  <c r="W36" i="79"/>
  <c r="R30" i="12"/>
  <c r="T18" i="80"/>
  <c r="W32" i="69"/>
  <c r="X32" i="69"/>
  <c r="T40" i="70"/>
  <c r="T41" i="70" s="1"/>
  <c r="Y44" i="70" s="1"/>
  <c r="Q18" i="12"/>
  <c r="P10" i="70"/>
  <c r="Q11" i="70"/>
  <c r="P11" i="70" s="1"/>
  <c r="I31" i="45"/>
  <c r="M31" i="45" s="1"/>
  <c r="V20" i="28"/>
  <c r="B20" i="33" s="1"/>
  <c r="T31" i="68"/>
  <c r="I38" i="45"/>
  <c r="M38" i="45" s="1"/>
  <c r="P10" i="78"/>
  <c r="Q11" i="78"/>
  <c r="P11" i="78" s="1"/>
  <c r="T30" i="1"/>
  <c r="R30" i="3"/>
  <c r="W32" i="80"/>
  <c r="Y40" i="73"/>
  <c r="R23" i="11"/>
  <c r="T22" i="11"/>
  <c r="S22" i="11"/>
  <c r="Q47" i="9"/>
  <c r="T22" i="9"/>
  <c r="T23" i="9" s="1"/>
  <c r="T24" i="9" s="1"/>
  <c r="T25" i="9" s="1"/>
  <c r="S22" i="9"/>
  <c r="S23" i="9" s="1"/>
  <c r="S24" i="9" s="1"/>
  <c r="S25" i="9" s="1"/>
  <c r="Q11" i="9"/>
  <c r="P10" i="9"/>
  <c r="Y20" i="9"/>
  <c r="E58" i="33" s="1"/>
  <c r="R23" i="9"/>
  <c r="R24" i="9" s="1"/>
  <c r="R25" i="9" s="1"/>
  <c r="X20" i="9"/>
  <c r="R11" i="8"/>
  <c r="P11" i="8" s="1"/>
  <c r="P10" i="8"/>
  <c r="S23" i="8"/>
  <c r="S24" i="8" s="1"/>
  <c r="S25" i="8" s="1"/>
  <c r="Q47" i="8"/>
  <c r="Q19" i="8"/>
  <c r="Y28" i="8"/>
  <c r="F64" i="34" l="1"/>
  <c r="F67" i="34"/>
  <c r="F69" i="34" s="1"/>
  <c r="I58" i="45"/>
  <c r="F61" i="45"/>
  <c r="F64" i="45" s="1"/>
  <c r="AF10" i="1"/>
  <c r="Z16" i="1"/>
  <c r="M58" i="45"/>
  <c r="P10" i="11"/>
  <c r="Q11" i="11"/>
  <c r="I8" i="45"/>
  <c r="M8" i="45" s="1"/>
  <c r="M12" i="45" s="1"/>
  <c r="P10" i="1"/>
  <c r="Q11" i="1"/>
  <c r="Z16" i="11"/>
  <c r="AF10" i="11"/>
  <c r="B61" i="45"/>
  <c r="X28" i="81"/>
  <c r="Y36" i="12"/>
  <c r="D58" i="33"/>
  <c r="T38" i="4"/>
  <c r="T39" i="4" s="1"/>
  <c r="X32" i="73"/>
  <c r="W36" i="69"/>
  <c r="R34" i="51"/>
  <c r="R35" i="51" s="1"/>
  <c r="R36" i="51" s="1"/>
  <c r="R37" i="51" s="1"/>
  <c r="W28" i="1"/>
  <c r="Y36" i="28"/>
  <c r="W32" i="51"/>
  <c r="R30" i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Y40" i="69"/>
  <c r="P14" i="49"/>
  <c r="Q14" i="71"/>
  <c r="X28" i="80"/>
  <c r="V24" i="75"/>
  <c r="X28" i="71"/>
  <c r="Y40" i="72"/>
  <c r="W32" i="6"/>
  <c r="Y40" i="51"/>
  <c r="X36" i="69"/>
  <c r="S14" i="75"/>
  <c r="P14" i="75" s="1"/>
  <c r="P57" i="72"/>
  <c r="P58" i="72" s="1"/>
  <c r="P60" i="72" s="1"/>
  <c r="P62" i="72" s="1"/>
  <c r="AH10" i="72"/>
  <c r="R42" i="72"/>
  <c r="R53" i="72" s="1"/>
  <c r="R54" i="72" s="1"/>
  <c r="P11" i="80"/>
  <c r="Q14" i="80"/>
  <c r="Q27" i="49"/>
  <c r="Q28" i="49" s="1"/>
  <c r="Q29" i="49" s="1"/>
  <c r="S14" i="12"/>
  <c r="Y36" i="6"/>
  <c r="P384" i="76"/>
  <c r="Y36" i="5"/>
  <c r="Y28" i="31"/>
  <c r="W36" i="81"/>
  <c r="P14" i="81"/>
  <c r="Q17" i="81"/>
  <c r="S17" i="75"/>
  <c r="X36" i="78"/>
  <c r="P11" i="68"/>
  <c r="Q14" i="68"/>
  <c r="M36" i="45"/>
  <c r="K42" i="45"/>
  <c r="Q14" i="5"/>
  <c r="S30" i="71"/>
  <c r="S31" i="71" s="1"/>
  <c r="S32" i="71" s="1"/>
  <c r="S33" i="71" s="1"/>
  <c r="S34" i="71" s="1"/>
  <c r="S35" i="71" s="1"/>
  <c r="S36" i="71" s="1"/>
  <c r="S37" i="71" s="1"/>
  <c r="S17" i="28"/>
  <c r="P14" i="28"/>
  <c r="P50" i="12"/>
  <c r="P51" i="12" s="1"/>
  <c r="P53" i="12" s="1"/>
  <c r="P55" i="12" s="1"/>
  <c r="AH10" i="12"/>
  <c r="T29" i="50"/>
  <c r="P62" i="30"/>
  <c r="P63" i="30" s="1"/>
  <c r="P65" i="30" s="1"/>
  <c r="P67" i="30" s="1"/>
  <c r="AH10" i="30"/>
  <c r="S38" i="78"/>
  <c r="S39" i="78" s="1"/>
  <c r="S40" i="78" s="1"/>
  <c r="S41" i="78" s="1"/>
  <c r="R24" i="70"/>
  <c r="R25" i="70" s="1"/>
  <c r="R36" i="31"/>
  <c r="R58" i="31" s="1"/>
  <c r="R59" i="31" s="1"/>
  <c r="Y40" i="70"/>
  <c r="W28" i="4"/>
  <c r="W28" i="50"/>
  <c r="X28" i="76"/>
  <c r="AH10" i="5"/>
  <c r="P50" i="5"/>
  <c r="P51" i="5" s="1"/>
  <c r="P53" i="5" s="1"/>
  <c r="P55" i="5" s="1"/>
  <c r="K18" i="45"/>
  <c r="M15" i="45"/>
  <c r="W40" i="72"/>
  <c r="Q14" i="72"/>
  <c r="P11" i="30"/>
  <c r="Q14" i="30"/>
  <c r="R67" i="28"/>
  <c r="O68" i="28" s="1"/>
  <c r="P68" i="28"/>
  <c r="P54" i="80"/>
  <c r="P55" i="80" s="1"/>
  <c r="P57" i="80" s="1"/>
  <c r="P59" i="80" s="1"/>
  <c r="AH10" i="80"/>
  <c r="AH10" i="68"/>
  <c r="P62" i="68"/>
  <c r="P63" i="68" s="1"/>
  <c r="P65" i="68" s="1"/>
  <c r="P67" i="68" s="1"/>
  <c r="AH10" i="71"/>
  <c r="P50" i="71"/>
  <c r="P51" i="71" s="1"/>
  <c r="P53" i="71" s="1"/>
  <c r="P55" i="71" s="1"/>
  <c r="S30" i="80"/>
  <c r="S31" i="80" s="1"/>
  <c r="S32" i="80" s="1"/>
  <c r="S33" i="80" s="1"/>
  <c r="S34" i="80" s="1"/>
  <c r="S35" i="80" s="1"/>
  <c r="S36" i="80" s="1"/>
  <c r="S37" i="80" s="1"/>
  <c r="P54" i="75"/>
  <c r="P55" i="75" s="1"/>
  <c r="P57" i="75" s="1"/>
  <c r="P59" i="75" s="1"/>
  <c r="AH10" i="75"/>
  <c r="Q26" i="75"/>
  <c r="P60" i="81"/>
  <c r="P61" i="81" s="1"/>
  <c r="P62" i="81" s="1"/>
  <c r="P63" i="81" s="1"/>
  <c r="P64" i="81" s="1"/>
  <c r="P65" i="81" s="1"/>
  <c r="P66" i="81" s="1"/>
  <c r="P67" i="81" s="1"/>
  <c r="P68" i="81" s="1"/>
  <c r="P69" i="81" s="1"/>
  <c r="P70" i="81" s="1"/>
  <c r="P71" i="81" s="1"/>
  <c r="P72" i="81" s="1"/>
  <c r="P73" i="81" s="1"/>
  <c r="P74" i="81" s="1"/>
  <c r="P75" i="81" s="1"/>
  <c r="P76" i="81" s="1"/>
  <c r="P77" i="81" s="1"/>
  <c r="P78" i="81" s="1"/>
  <c r="P79" i="81" s="1"/>
  <c r="P80" i="81" s="1"/>
  <c r="P81" i="81" s="1"/>
  <c r="P82" i="81" s="1"/>
  <c r="P83" i="81" s="1"/>
  <c r="P84" i="81" s="1"/>
  <c r="P85" i="81" s="1"/>
  <c r="P86" i="81" s="1"/>
  <c r="P87" i="81" s="1"/>
  <c r="P88" i="81" s="1"/>
  <c r="P89" i="81" s="1"/>
  <c r="P90" i="81" s="1"/>
  <c r="P91" i="81" s="1"/>
  <c r="P92" i="81" s="1"/>
  <c r="P93" i="81" s="1"/>
  <c r="P94" i="81" s="1"/>
  <c r="P95" i="81" s="1"/>
  <c r="P96" i="81" s="1"/>
  <c r="P97" i="81" s="1"/>
  <c r="P98" i="81" s="1"/>
  <c r="P99" i="81" s="1"/>
  <c r="P100" i="81" s="1"/>
  <c r="P101" i="81" s="1"/>
  <c r="P102" i="81" s="1"/>
  <c r="P103" i="81" s="1"/>
  <c r="P104" i="81" s="1"/>
  <c r="P105" i="81" s="1"/>
  <c r="P106" i="81" s="1"/>
  <c r="P107" i="81" s="1"/>
  <c r="P108" i="81" s="1"/>
  <c r="P109" i="81" s="1"/>
  <c r="P110" i="81" s="1"/>
  <c r="P111" i="81" s="1"/>
  <c r="P112" i="81" s="1"/>
  <c r="P113" i="81" s="1"/>
  <c r="P114" i="81" s="1"/>
  <c r="P115" i="81" s="1"/>
  <c r="P116" i="81" s="1"/>
  <c r="P117" i="81" s="1"/>
  <c r="P118" i="81" s="1"/>
  <c r="P119" i="81" s="1"/>
  <c r="P120" i="81" s="1"/>
  <c r="P121" i="81" s="1"/>
  <c r="P122" i="81" s="1"/>
  <c r="P123" i="81" s="1"/>
  <c r="P124" i="81" s="1"/>
  <c r="P125" i="81" s="1"/>
  <c r="P126" i="81" s="1"/>
  <c r="P127" i="81" s="1"/>
  <c r="P128" i="81" s="1"/>
  <c r="P129" i="81" s="1"/>
  <c r="P130" i="81" s="1"/>
  <c r="P131" i="81" s="1"/>
  <c r="P132" i="81" s="1"/>
  <c r="P133" i="81" s="1"/>
  <c r="P134" i="81" s="1"/>
  <c r="P135" i="81" s="1"/>
  <c r="P136" i="81" s="1"/>
  <c r="P137" i="81" s="1"/>
  <c r="P138" i="81" s="1"/>
  <c r="P139" i="81" s="1"/>
  <c r="P140" i="81" s="1"/>
  <c r="P141" i="81" s="1"/>
  <c r="P142" i="81" s="1"/>
  <c r="P143" i="81" s="1"/>
  <c r="P144" i="81" s="1"/>
  <c r="P145" i="81" s="1"/>
  <c r="P146" i="81" s="1"/>
  <c r="P147" i="81" s="1"/>
  <c r="P148" i="81" s="1"/>
  <c r="P149" i="81" s="1"/>
  <c r="P150" i="81" s="1"/>
  <c r="P151" i="81" s="1"/>
  <c r="P152" i="81" s="1"/>
  <c r="P153" i="81" s="1"/>
  <c r="P154" i="81" s="1"/>
  <c r="P155" i="81" s="1"/>
  <c r="P156" i="81" s="1"/>
  <c r="P157" i="81" s="1"/>
  <c r="P158" i="81" s="1"/>
  <c r="P159" i="81" s="1"/>
  <c r="P160" i="81" s="1"/>
  <c r="P161" i="81" s="1"/>
  <c r="P162" i="81" s="1"/>
  <c r="P163" i="81" s="1"/>
  <c r="P164" i="81" s="1"/>
  <c r="P165" i="81" s="1"/>
  <c r="P166" i="81" s="1"/>
  <c r="P167" i="81" s="1"/>
  <c r="P168" i="81" s="1"/>
  <c r="P169" i="81" s="1"/>
  <c r="P170" i="81" s="1"/>
  <c r="P171" i="81" s="1"/>
  <c r="P172" i="81" s="1"/>
  <c r="P173" i="81" s="1"/>
  <c r="P174" i="81" s="1"/>
  <c r="P175" i="81" s="1"/>
  <c r="P176" i="81" s="1"/>
  <c r="P177" i="81" s="1"/>
  <c r="P178" i="81" s="1"/>
  <c r="P179" i="81" s="1"/>
  <c r="P180" i="81" s="1"/>
  <c r="P181" i="81" s="1"/>
  <c r="P182" i="81" s="1"/>
  <c r="P183" i="81" s="1"/>
  <c r="P184" i="81" s="1"/>
  <c r="P185" i="81" s="1"/>
  <c r="P186" i="81" s="1"/>
  <c r="P187" i="81" s="1"/>
  <c r="P188" i="81" s="1"/>
  <c r="P189" i="81" s="1"/>
  <c r="P190" i="81" s="1"/>
  <c r="P191" i="81" s="1"/>
  <c r="P192" i="81" s="1"/>
  <c r="P193" i="81" s="1"/>
  <c r="P194" i="81" s="1"/>
  <c r="P195" i="81" s="1"/>
  <c r="P196" i="81" s="1"/>
  <c r="P197" i="81" s="1"/>
  <c r="P198" i="81" s="1"/>
  <c r="P199" i="81" s="1"/>
  <c r="P200" i="81" s="1"/>
  <c r="P201" i="81" s="1"/>
  <c r="P202" i="81" s="1"/>
  <c r="P203" i="81" s="1"/>
  <c r="P204" i="81" s="1"/>
  <c r="P205" i="81" s="1"/>
  <c r="P206" i="81" s="1"/>
  <c r="P207" i="81" s="1"/>
  <c r="P208" i="81" s="1"/>
  <c r="P209" i="81" s="1"/>
  <c r="P210" i="81" s="1"/>
  <c r="P211" i="81" s="1"/>
  <c r="P212" i="81" s="1"/>
  <c r="P213" i="81" s="1"/>
  <c r="P214" i="81" s="1"/>
  <c r="P215" i="81" s="1"/>
  <c r="P216" i="81" s="1"/>
  <c r="P217" i="81" s="1"/>
  <c r="P218" i="81" s="1"/>
  <c r="P219" i="81" s="1"/>
  <c r="P220" i="81" s="1"/>
  <c r="P221" i="81" s="1"/>
  <c r="P222" i="81" s="1"/>
  <c r="P223" i="81" s="1"/>
  <c r="P224" i="81" s="1"/>
  <c r="P225" i="81" s="1"/>
  <c r="P226" i="81" s="1"/>
  <c r="P227" i="81" s="1"/>
  <c r="P228" i="81" s="1"/>
  <c r="P229" i="81" s="1"/>
  <c r="P230" i="81" s="1"/>
  <c r="P231" i="81" s="1"/>
  <c r="P232" i="81" s="1"/>
  <c r="P233" i="81" s="1"/>
  <c r="P234" i="81" s="1"/>
  <c r="P235" i="81" s="1"/>
  <c r="P236" i="81" s="1"/>
  <c r="P237" i="81" s="1"/>
  <c r="P238" i="81" s="1"/>
  <c r="P239" i="81" s="1"/>
  <c r="P240" i="81" s="1"/>
  <c r="P241" i="81" s="1"/>
  <c r="P242" i="81" s="1"/>
  <c r="P243" i="81" s="1"/>
  <c r="P244" i="81" s="1"/>
  <c r="P245" i="81" s="1"/>
  <c r="P246" i="81" s="1"/>
  <c r="P247" i="81" s="1"/>
  <c r="P248" i="81" s="1"/>
  <c r="P249" i="81" s="1"/>
  <c r="P250" i="81" s="1"/>
  <c r="P251" i="81" s="1"/>
  <c r="P252" i="81" s="1"/>
  <c r="P253" i="81" s="1"/>
  <c r="P254" i="81" s="1"/>
  <c r="P255" i="81" s="1"/>
  <c r="P256" i="81" s="1"/>
  <c r="P257" i="81" s="1"/>
  <c r="P258" i="81" s="1"/>
  <c r="P259" i="81" s="1"/>
  <c r="P260" i="81" s="1"/>
  <c r="P261" i="81" s="1"/>
  <c r="P262" i="81" s="1"/>
  <c r="P263" i="81" s="1"/>
  <c r="P264" i="81" s="1"/>
  <c r="P265" i="81" s="1"/>
  <c r="P266" i="81" s="1"/>
  <c r="P267" i="81" s="1"/>
  <c r="P268" i="81" s="1"/>
  <c r="P269" i="81" s="1"/>
  <c r="P270" i="81" s="1"/>
  <c r="P271" i="81" s="1"/>
  <c r="P272" i="81" s="1"/>
  <c r="P273" i="81" s="1"/>
  <c r="P274" i="81" s="1"/>
  <c r="P275" i="81" s="1"/>
  <c r="P276" i="81" s="1"/>
  <c r="P277" i="81" s="1"/>
  <c r="P278" i="81" s="1"/>
  <c r="P279" i="81" s="1"/>
  <c r="P280" i="81" s="1"/>
  <c r="P281" i="81" s="1"/>
  <c r="P282" i="81" s="1"/>
  <c r="P283" i="81" s="1"/>
  <c r="P284" i="81" s="1"/>
  <c r="P285" i="81" s="1"/>
  <c r="P286" i="81" s="1"/>
  <c r="P287" i="81" s="1"/>
  <c r="P288" i="81" s="1"/>
  <c r="P289" i="81" s="1"/>
  <c r="P290" i="81" s="1"/>
  <c r="P291" i="81" s="1"/>
  <c r="P292" i="81" s="1"/>
  <c r="P293" i="81" s="1"/>
  <c r="P294" i="81" s="1"/>
  <c r="P295" i="81" s="1"/>
  <c r="P296" i="81" s="1"/>
  <c r="P297" i="81" s="1"/>
  <c r="P298" i="81" s="1"/>
  <c r="P299" i="81" s="1"/>
  <c r="P300" i="81" s="1"/>
  <c r="P301" i="81" s="1"/>
  <c r="P302" i="81" s="1"/>
  <c r="P303" i="81" s="1"/>
  <c r="P304" i="81" s="1"/>
  <c r="P305" i="81" s="1"/>
  <c r="P306" i="81" s="1"/>
  <c r="P307" i="81" s="1"/>
  <c r="P308" i="81" s="1"/>
  <c r="P309" i="81" s="1"/>
  <c r="P310" i="81" s="1"/>
  <c r="P311" i="81" s="1"/>
  <c r="P312" i="81" s="1"/>
  <c r="P313" i="81" s="1"/>
  <c r="P314" i="81" s="1"/>
  <c r="P315" i="81" s="1"/>
  <c r="P316" i="81" s="1"/>
  <c r="P317" i="81" s="1"/>
  <c r="P318" i="81" s="1"/>
  <c r="P319" i="81" s="1"/>
  <c r="P320" i="81" s="1"/>
  <c r="P321" i="81" s="1"/>
  <c r="P322" i="81" s="1"/>
  <c r="P323" i="81" s="1"/>
  <c r="P324" i="81" s="1"/>
  <c r="P325" i="81" s="1"/>
  <c r="P326" i="81" s="1"/>
  <c r="P327" i="81" s="1"/>
  <c r="P328" i="81" s="1"/>
  <c r="P329" i="81" s="1"/>
  <c r="P330" i="81" s="1"/>
  <c r="P331" i="81" s="1"/>
  <c r="P332" i="81" s="1"/>
  <c r="P333" i="81" s="1"/>
  <c r="P334" i="81" s="1"/>
  <c r="P335" i="81" s="1"/>
  <c r="P336" i="81" s="1"/>
  <c r="P337" i="81" s="1"/>
  <c r="P338" i="81" s="1"/>
  <c r="P339" i="81" s="1"/>
  <c r="P340" i="81" s="1"/>
  <c r="P341" i="81" s="1"/>
  <c r="P342" i="81" s="1"/>
  <c r="P343" i="81" s="1"/>
  <c r="P344" i="81" s="1"/>
  <c r="P345" i="81" s="1"/>
  <c r="P346" i="81" s="1"/>
  <c r="P347" i="81" s="1"/>
  <c r="P348" i="81" s="1"/>
  <c r="P349" i="81" s="1"/>
  <c r="P350" i="81" s="1"/>
  <c r="P351" i="81" s="1"/>
  <c r="P352" i="81" s="1"/>
  <c r="P353" i="81" s="1"/>
  <c r="P354" i="81" s="1"/>
  <c r="P355" i="81" s="1"/>
  <c r="P356" i="81" s="1"/>
  <c r="P357" i="81" s="1"/>
  <c r="P358" i="81" s="1"/>
  <c r="P359" i="81" s="1"/>
  <c r="P360" i="81" s="1"/>
  <c r="P361" i="81" s="1"/>
  <c r="P362" i="81" s="1"/>
  <c r="P363" i="81" s="1"/>
  <c r="P364" i="81" s="1"/>
  <c r="P365" i="81" s="1"/>
  <c r="P366" i="81" s="1"/>
  <c r="P367" i="81" s="1"/>
  <c r="P368" i="81" s="1"/>
  <c r="P369" i="81" s="1"/>
  <c r="P370" i="81" s="1"/>
  <c r="P371" i="81" s="1"/>
  <c r="P372" i="81" s="1"/>
  <c r="P373" i="81" s="1"/>
  <c r="P374" i="81" s="1"/>
  <c r="P375" i="81" s="1"/>
  <c r="P376" i="81" s="1"/>
  <c r="P377" i="81" s="1"/>
  <c r="P378" i="81" s="1"/>
  <c r="P379" i="81" s="1"/>
  <c r="P380" i="81" s="1"/>
  <c r="P381" i="81" s="1"/>
  <c r="P382" i="81" s="1"/>
  <c r="P383" i="81" s="1"/>
  <c r="P384" i="81" s="1"/>
  <c r="P385" i="81" s="1"/>
  <c r="P386" i="81" s="1"/>
  <c r="P387" i="81" s="1"/>
  <c r="P388" i="81" s="1"/>
  <c r="P389" i="81" s="1"/>
  <c r="P390" i="81" s="1"/>
  <c r="P391" i="81" s="1"/>
  <c r="P392" i="81" s="1"/>
  <c r="P393" i="81" s="1"/>
  <c r="P394" i="81" s="1"/>
  <c r="R59" i="81"/>
  <c r="O60" i="81" s="1"/>
  <c r="T38" i="28"/>
  <c r="T39" i="28" s="1"/>
  <c r="T40" i="28" s="1"/>
  <c r="T41" i="28" s="1"/>
  <c r="P53" i="70"/>
  <c r="P54" i="70" s="1"/>
  <c r="P56" i="70" s="1"/>
  <c r="P58" i="70" s="1"/>
  <c r="AH10" i="70"/>
  <c r="P11" i="79"/>
  <c r="Q14" i="79"/>
  <c r="T31" i="76"/>
  <c r="T32" i="76" s="1"/>
  <c r="T33" i="76" s="1"/>
  <c r="Q14" i="78"/>
  <c r="S35" i="72"/>
  <c r="S36" i="72" s="1"/>
  <c r="S37" i="72" s="1"/>
  <c r="S28" i="70"/>
  <c r="S29" i="70" s="1"/>
  <c r="R31" i="12"/>
  <c r="R32" i="12" s="1"/>
  <c r="R33" i="12" s="1"/>
  <c r="S34" i="1"/>
  <c r="S35" i="1" s="1"/>
  <c r="S36" i="1" s="1"/>
  <c r="S37" i="1" s="1"/>
  <c r="R30" i="67"/>
  <c r="R31" i="67" s="1"/>
  <c r="R32" i="67" s="1"/>
  <c r="R33" i="67" s="1"/>
  <c r="S19" i="5"/>
  <c r="R35" i="80"/>
  <c r="R36" i="80" s="1"/>
  <c r="R37" i="80" s="1"/>
  <c r="P11" i="67"/>
  <c r="Q14" i="67"/>
  <c r="T28" i="71"/>
  <c r="Y28" i="71" s="1"/>
  <c r="S31" i="30"/>
  <c r="S32" i="30" s="1"/>
  <c r="S33" i="30" s="1"/>
  <c r="M30" i="45"/>
  <c r="I42" i="45"/>
  <c r="R18" i="71"/>
  <c r="Q22" i="31"/>
  <c r="X32" i="51"/>
  <c r="T33" i="79"/>
  <c r="P42" i="29"/>
  <c r="P43" i="29" s="1"/>
  <c r="P45" i="29" s="1"/>
  <c r="P47" i="29" s="1"/>
  <c r="AH10" i="29"/>
  <c r="S35" i="68"/>
  <c r="S36" i="68" s="1"/>
  <c r="S37" i="68" s="1"/>
  <c r="S26" i="3"/>
  <c r="P11" i="74"/>
  <c r="Q14" i="74"/>
  <c r="R31" i="5"/>
  <c r="P54" i="6"/>
  <c r="P55" i="6" s="1"/>
  <c r="P57" i="6" s="1"/>
  <c r="P59" i="6" s="1"/>
  <c r="AH10" i="6"/>
  <c r="R38" i="69"/>
  <c r="R39" i="69" s="1"/>
  <c r="R46" i="69" s="1"/>
  <c r="R47" i="69" s="1"/>
  <c r="R34" i="49"/>
  <c r="T32" i="68"/>
  <c r="T33" i="68" s="1"/>
  <c r="Q18" i="76"/>
  <c r="P17" i="76"/>
  <c r="P11" i="69"/>
  <c r="Q14" i="69"/>
  <c r="S35" i="67"/>
  <c r="S36" i="67" s="1"/>
  <c r="S37" i="67" s="1"/>
  <c r="S34" i="51"/>
  <c r="S35" i="51" s="1"/>
  <c r="S36" i="51" s="1"/>
  <c r="S37" i="51" s="1"/>
  <c r="P11" i="73"/>
  <c r="Q14" i="73"/>
  <c r="R35" i="76"/>
  <c r="R36" i="76" s="1"/>
  <c r="R37" i="76" s="1"/>
  <c r="M16" i="45"/>
  <c r="I18" i="45"/>
  <c r="S30" i="81"/>
  <c r="S31" i="81" s="1"/>
  <c r="S32" i="81" s="1"/>
  <c r="S33" i="81" s="1"/>
  <c r="Y24" i="9"/>
  <c r="P54" i="78"/>
  <c r="P55" i="78" s="1"/>
  <c r="P57" i="78" s="1"/>
  <c r="P59" i="78" s="1"/>
  <c r="AH10" i="78"/>
  <c r="Q19" i="12"/>
  <c r="R19" i="68"/>
  <c r="P11" i="50"/>
  <c r="Q14" i="50"/>
  <c r="R34" i="6"/>
  <c r="R35" i="6" s="1"/>
  <c r="R36" i="6" s="1"/>
  <c r="R37" i="6" s="1"/>
  <c r="R30" i="50"/>
  <c r="R31" i="50" s="1"/>
  <c r="R32" i="50" s="1"/>
  <c r="R33" i="50" s="1"/>
  <c r="P48" i="4"/>
  <c r="P49" i="4" s="1"/>
  <c r="P50" i="4" s="1"/>
  <c r="P51" i="4" s="1"/>
  <c r="P52" i="4" s="1"/>
  <c r="P53" i="4" s="1"/>
  <c r="P54" i="4" s="1"/>
  <c r="P55" i="4" s="1"/>
  <c r="P56" i="4" s="1"/>
  <c r="P57" i="4" s="1"/>
  <c r="P58" i="4" s="1"/>
  <c r="P59" i="4" s="1"/>
  <c r="P60" i="4" s="1"/>
  <c r="P61" i="4" s="1"/>
  <c r="P62" i="4" s="1"/>
  <c r="P63" i="4" s="1"/>
  <c r="P64" i="4" s="1"/>
  <c r="P65" i="4" s="1"/>
  <c r="P66" i="4" s="1"/>
  <c r="P67" i="4" s="1"/>
  <c r="P68" i="4" s="1"/>
  <c r="P69" i="4" s="1"/>
  <c r="P70" i="4" s="1"/>
  <c r="P71" i="4" s="1"/>
  <c r="P72" i="4" s="1"/>
  <c r="P73" i="4" s="1"/>
  <c r="P74" i="4" s="1"/>
  <c r="P75" i="4" s="1"/>
  <c r="P76" i="4" s="1"/>
  <c r="P77" i="4" s="1"/>
  <c r="P78" i="4" s="1"/>
  <c r="P79" i="4" s="1"/>
  <c r="P80" i="4" s="1"/>
  <c r="P81" i="4" s="1"/>
  <c r="P82" i="4" s="1"/>
  <c r="P83" i="4" s="1"/>
  <c r="P84" i="4" s="1"/>
  <c r="P85" i="4" s="1"/>
  <c r="P86" i="4" s="1"/>
  <c r="P87" i="4" s="1"/>
  <c r="P88" i="4" s="1"/>
  <c r="P89" i="4" s="1"/>
  <c r="P90" i="4" s="1"/>
  <c r="P91" i="4" s="1"/>
  <c r="P92" i="4" s="1"/>
  <c r="P93" i="4" s="1"/>
  <c r="P94" i="4" s="1"/>
  <c r="P95" i="4" s="1"/>
  <c r="P96" i="4" s="1"/>
  <c r="P97" i="4" s="1"/>
  <c r="P98" i="4" s="1"/>
  <c r="P99" i="4" s="1"/>
  <c r="P100" i="4" s="1"/>
  <c r="P101" i="4" s="1"/>
  <c r="P102" i="4" s="1"/>
  <c r="P103" i="4" s="1"/>
  <c r="P104" i="4" s="1"/>
  <c r="P105" i="4" s="1"/>
  <c r="P106" i="4" s="1"/>
  <c r="P107" i="4" s="1"/>
  <c r="P108" i="4" s="1"/>
  <c r="P109" i="4" s="1"/>
  <c r="P110" i="4" s="1"/>
  <c r="P111" i="4" s="1"/>
  <c r="P112" i="4" s="1"/>
  <c r="P113" i="4" s="1"/>
  <c r="P114" i="4" s="1"/>
  <c r="P115" i="4" s="1"/>
  <c r="P116" i="4" s="1"/>
  <c r="P117" i="4" s="1"/>
  <c r="P118" i="4" s="1"/>
  <c r="P119" i="4" s="1"/>
  <c r="P120" i="4" s="1"/>
  <c r="P121" i="4" s="1"/>
  <c r="P122" i="4" s="1"/>
  <c r="P123" i="4" s="1"/>
  <c r="P124" i="4" s="1"/>
  <c r="P125" i="4" s="1"/>
  <c r="P126" i="4" s="1"/>
  <c r="P127" i="4" s="1"/>
  <c r="P128" i="4" s="1"/>
  <c r="P129" i="4" s="1"/>
  <c r="P130" i="4" s="1"/>
  <c r="P131" i="4" s="1"/>
  <c r="P132" i="4" s="1"/>
  <c r="P133" i="4" s="1"/>
  <c r="P134" i="4" s="1"/>
  <c r="P135" i="4" s="1"/>
  <c r="P136" i="4" s="1"/>
  <c r="P137" i="4" s="1"/>
  <c r="P138" i="4" s="1"/>
  <c r="P139" i="4" s="1"/>
  <c r="P140" i="4" s="1"/>
  <c r="P141" i="4" s="1"/>
  <c r="P142" i="4" s="1"/>
  <c r="P143" i="4" s="1"/>
  <c r="P144" i="4" s="1"/>
  <c r="P145" i="4" s="1"/>
  <c r="P146" i="4" s="1"/>
  <c r="P147" i="4" s="1"/>
  <c r="P148" i="4" s="1"/>
  <c r="P149" i="4" s="1"/>
  <c r="P150" i="4" s="1"/>
  <c r="P151" i="4" s="1"/>
  <c r="P152" i="4" s="1"/>
  <c r="P153" i="4" s="1"/>
  <c r="P154" i="4" s="1"/>
  <c r="P155" i="4" s="1"/>
  <c r="P156" i="4" s="1"/>
  <c r="P157" i="4" s="1"/>
  <c r="P158" i="4" s="1"/>
  <c r="P159" i="4" s="1"/>
  <c r="P160" i="4" s="1"/>
  <c r="P161" i="4" s="1"/>
  <c r="P162" i="4" s="1"/>
  <c r="P163" i="4" s="1"/>
  <c r="P164" i="4" s="1"/>
  <c r="P165" i="4" s="1"/>
  <c r="P166" i="4" s="1"/>
  <c r="P167" i="4" s="1"/>
  <c r="P168" i="4" s="1"/>
  <c r="P169" i="4" s="1"/>
  <c r="P170" i="4" s="1"/>
  <c r="P171" i="4" s="1"/>
  <c r="P172" i="4" s="1"/>
  <c r="P173" i="4" s="1"/>
  <c r="P174" i="4" s="1"/>
  <c r="P175" i="4" s="1"/>
  <c r="P176" i="4" s="1"/>
  <c r="P177" i="4" s="1"/>
  <c r="P178" i="4" s="1"/>
  <c r="P179" i="4" s="1"/>
  <c r="P180" i="4" s="1"/>
  <c r="P181" i="4" s="1"/>
  <c r="P182" i="4" s="1"/>
  <c r="P183" i="4" s="1"/>
  <c r="P184" i="4" s="1"/>
  <c r="P185" i="4" s="1"/>
  <c r="P186" i="4" s="1"/>
  <c r="P187" i="4" s="1"/>
  <c r="P188" i="4" s="1"/>
  <c r="P189" i="4" s="1"/>
  <c r="P190" i="4" s="1"/>
  <c r="P191" i="4" s="1"/>
  <c r="P192" i="4" s="1"/>
  <c r="P193" i="4" s="1"/>
  <c r="P194" i="4" s="1"/>
  <c r="P195" i="4" s="1"/>
  <c r="P196" i="4" s="1"/>
  <c r="P197" i="4" s="1"/>
  <c r="P198" i="4" s="1"/>
  <c r="P199" i="4" s="1"/>
  <c r="P200" i="4" s="1"/>
  <c r="P201" i="4" s="1"/>
  <c r="P202" i="4" s="1"/>
  <c r="P203" i="4" s="1"/>
  <c r="P204" i="4" s="1"/>
  <c r="P205" i="4" s="1"/>
  <c r="P206" i="4" s="1"/>
  <c r="P207" i="4" s="1"/>
  <c r="P208" i="4" s="1"/>
  <c r="P209" i="4" s="1"/>
  <c r="P210" i="4" s="1"/>
  <c r="P211" i="4" s="1"/>
  <c r="P212" i="4" s="1"/>
  <c r="P213" i="4" s="1"/>
  <c r="P214" i="4" s="1"/>
  <c r="P215" i="4" s="1"/>
  <c r="P216" i="4" s="1"/>
  <c r="P217" i="4" s="1"/>
  <c r="P218" i="4" s="1"/>
  <c r="P219" i="4" s="1"/>
  <c r="P220" i="4" s="1"/>
  <c r="P221" i="4" s="1"/>
  <c r="P222" i="4" s="1"/>
  <c r="P223" i="4" s="1"/>
  <c r="P224" i="4" s="1"/>
  <c r="P225" i="4" s="1"/>
  <c r="P226" i="4" s="1"/>
  <c r="P227" i="4" s="1"/>
  <c r="P228" i="4" s="1"/>
  <c r="P229" i="4" s="1"/>
  <c r="P230" i="4" s="1"/>
  <c r="P231" i="4" s="1"/>
  <c r="P232" i="4" s="1"/>
  <c r="P233" i="4" s="1"/>
  <c r="P234" i="4" s="1"/>
  <c r="P235" i="4" s="1"/>
  <c r="P236" i="4" s="1"/>
  <c r="P237" i="4" s="1"/>
  <c r="P238" i="4" s="1"/>
  <c r="R47" i="4"/>
  <c r="O48" i="4" s="1"/>
  <c r="S34" i="73"/>
  <c r="P62" i="51"/>
  <c r="P63" i="51" s="1"/>
  <c r="P65" i="51" s="1"/>
  <c r="P67" i="51" s="1"/>
  <c r="AH10" i="51"/>
  <c r="Y44" i="51"/>
  <c r="T58" i="51"/>
  <c r="T59" i="51" s="1"/>
  <c r="T31" i="75"/>
  <c r="T32" i="75" s="1"/>
  <c r="T33" i="75" s="1"/>
  <c r="P42" i="3"/>
  <c r="P43" i="3" s="1"/>
  <c r="P45" i="3" s="1"/>
  <c r="P47" i="3" s="1"/>
  <c r="AH10" i="3"/>
  <c r="T38" i="5"/>
  <c r="T39" i="5" s="1"/>
  <c r="T46" i="5" s="1"/>
  <c r="T47" i="5" s="1"/>
  <c r="T27" i="78"/>
  <c r="R68" i="31"/>
  <c r="O69" i="31" s="1"/>
  <c r="P50" i="69"/>
  <c r="P51" i="69" s="1"/>
  <c r="P53" i="69" s="1"/>
  <c r="P55" i="69" s="1"/>
  <c r="AH10" i="69"/>
  <c r="R23" i="75"/>
  <c r="Y32" i="29"/>
  <c r="R38" i="81"/>
  <c r="R39" i="81" s="1"/>
  <c r="R40" i="81" s="1"/>
  <c r="R41" i="81" s="1"/>
  <c r="P11" i="29"/>
  <c r="Q14" i="29"/>
  <c r="T39" i="74"/>
  <c r="S18" i="49"/>
  <c r="P17" i="49"/>
  <c r="S26" i="79"/>
  <c r="W32" i="29"/>
  <c r="S38" i="69"/>
  <c r="S39" i="69" s="1"/>
  <c r="S46" i="69" s="1"/>
  <c r="S47" i="69" s="1"/>
  <c r="Y32" i="4"/>
  <c r="W40" i="79"/>
  <c r="Y44" i="81"/>
  <c r="R28" i="78"/>
  <c r="R29" i="78" s="1"/>
  <c r="P11" i="3"/>
  <c r="Q14" i="3"/>
  <c r="S24" i="74"/>
  <c r="X24" i="74" s="1"/>
  <c r="R31" i="3"/>
  <c r="R32" i="3" s="1"/>
  <c r="T19" i="80"/>
  <c r="P53" i="79"/>
  <c r="P54" i="79" s="1"/>
  <c r="P56" i="79" s="1"/>
  <c r="P58" i="79" s="1"/>
  <c r="AH10" i="79"/>
  <c r="P66" i="67"/>
  <c r="P67" i="67" s="1"/>
  <c r="P69" i="67" s="1"/>
  <c r="P71" i="67" s="1"/>
  <c r="AH10" i="67"/>
  <c r="P60" i="49"/>
  <c r="P61" i="49" s="1"/>
  <c r="P62" i="49" s="1"/>
  <c r="P63" i="49" s="1"/>
  <c r="P64" i="49" s="1"/>
  <c r="P65" i="49" s="1"/>
  <c r="P66" i="49" s="1"/>
  <c r="P67" i="49" s="1"/>
  <c r="P68" i="49" s="1"/>
  <c r="P69" i="49" s="1"/>
  <c r="P70" i="49" s="1"/>
  <c r="P71" i="49" s="1"/>
  <c r="P72" i="49" s="1"/>
  <c r="P73" i="49" s="1"/>
  <c r="P74" i="49" s="1"/>
  <c r="P75" i="49" s="1"/>
  <c r="P76" i="49" s="1"/>
  <c r="P77" i="49" s="1"/>
  <c r="P78" i="49" s="1"/>
  <c r="P79" i="49" s="1"/>
  <c r="P80" i="49" s="1"/>
  <c r="P81" i="49" s="1"/>
  <c r="P82" i="49" s="1"/>
  <c r="P83" i="49" s="1"/>
  <c r="P84" i="49" s="1"/>
  <c r="P85" i="49" s="1"/>
  <c r="P86" i="49" s="1"/>
  <c r="P87" i="49" s="1"/>
  <c r="P88" i="49" s="1"/>
  <c r="P89" i="49" s="1"/>
  <c r="P90" i="49" s="1"/>
  <c r="P91" i="49" s="1"/>
  <c r="P92" i="49" s="1"/>
  <c r="P93" i="49" s="1"/>
  <c r="P94" i="49" s="1"/>
  <c r="P95" i="49" s="1"/>
  <c r="P96" i="49" s="1"/>
  <c r="P97" i="49" s="1"/>
  <c r="P98" i="49" s="1"/>
  <c r="P99" i="49" s="1"/>
  <c r="P100" i="49" s="1"/>
  <c r="P101" i="49" s="1"/>
  <c r="P102" i="49" s="1"/>
  <c r="P103" i="49" s="1"/>
  <c r="P104" i="49" s="1"/>
  <c r="P105" i="49" s="1"/>
  <c r="P106" i="49" s="1"/>
  <c r="P107" i="49" s="1"/>
  <c r="P108" i="49" s="1"/>
  <c r="P109" i="49" s="1"/>
  <c r="P110" i="49" s="1"/>
  <c r="P111" i="49" s="1"/>
  <c r="P112" i="49" s="1"/>
  <c r="P113" i="49" s="1"/>
  <c r="P114" i="49" s="1"/>
  <c r="P115" i="49" s="1"/>
  <c r="P116" i="49" s="1"/>
  <c r="P117" i="49" s="1"/>
  <c r="P118" i="49" s="1"/>
  <c r="P119" i="49" s="1"/>
  <c r="P120" i="49" s="1"/>
  <c r="P121" i="49" s="1"/>
  <c r="P122" i="49" s="1"/>
  <c r="P123" i="49" s="1"/>
  <c r="P124" i="49" s="1"/>
  <c r="P125" i="49" s="1"/>
  <c r="P126" i="49" s="1"/>
  <c r="P127" i="49" s="1"/>
  <c r="P128" i="49" s="1"/>
  <c r="P129" i="49" s="1"/>
  <c r="P130" i="49" s="1"/>
  <c r="P131" i="49" s="1"/>
  <c r="P132" i="49" s="1"/>
  <c r="P133" i="49" s="1"/>
  <c r="P134" i="49" s="1"/>
  <c r="P135" i="49" s="1"/>
  <c r="P136" i="49" s="1"/>
  <c r="P137" i="49" s="1"/>
  <c r="P138" i="49" s="1"/>
  <c r="P139" i="49" s="1"/>
  <c r="P140" i="49" s="1"/>
  <c r="P141" i="49" s="1"/>
  <c r="P142" i="49" s="1"/>
  <c r="P143" i="49" s="1"/>
  <c r="P144" i="49" s="1"/>
  <c r="P145" i="49" s="1"/>
  <c r="P146" i="49" s="1"/>
  <c r="P147" i="49" s="1"/>
  <c r="P148" i="49" s="1"/>
  <c r="P149" i="49" s="1"/>
  <c r="P150" i="49" s="1"/>
  <c r="P151" i="49" s="1"/>
  <c r="P152" i="49" s="1"/>
  <c r="P153" i="49" s="1"/>
  <c r="P154" i="49" s="1"/>
  <c r="P155" i="49" s="1"/>
  <c r="P156" i="49" s="1"/>
  <c r="P157" i="49" s="1"/>
  <c r="P158" i="49" s="1"/>
  <c r="P159" i="49" s="1"/>
  <c r="P160" i="49" s="1"/>
  <c r="P161" i="49" s="1"/>
  <c r="P162" i="49" s="1"/>
  <c r="P163" i="49" s="1"/>
  <c r="P164" i="49" s="1"/>
  <c r="P165" i="49" s="1"/>
  <c r="P166" i="49" s="1"/>
  <c r="P167" i="49" s="1"/>
  <c r="P168" i="49" s="1"/>
  <c r="P169" i="49" s="1"/>
  <c r="P170" i="49" s="1"/>
  <c r="P171" i="49" s="1"/>
  <c r="P172" i="49" s="1"/>
  <c r="P173" i="49" s="1"/>
  <c r="P174" i="49" s="1"/>
  <c r="P175" i="49" s="1"/>
  <c r="P176" i="49" s="1"/>
  <c r="P177" i="49" s="1"/>
  <c r="P178" i="49" s="1"/>
  <c r="P179" i="49" s="1"/>
  <c r="P180" i="49" s="1"/>
  <c r="P181" i="49" s="1"/>
  <c r="P182" i="49" s="1"/>
  <c r="P183" i="49" s="1"/>
  <c r="P184" i="49" s="1"/>
  <c r="P185" i="49" s="1"/>
  <c r="P186" i="49" s="1"/>
  <c r="P187" i="49" s="1"/>
  <c r="P188" i="49" s="1"/>
  <c r="P189" i="49" s="1"/>
  <c r="P190" i="49" s="1"/>
  <c r="P191" i="49" s="1"/>
  <c r="P192" i="49" s="1"/>
  <c r="P193" i="49" s="1"/>
  <c r="P194" i="49" s="1"/>
  <c r="P195" i="49" s="1"/>
  <c r="P196" i="49" s="1"/>
  <c r="P197" i="49" s="1"/>
  <c r="P198" i="49" s="1"/>
  <c r="P199" i="49" s="1"/>
  <c r="P200" i="49" s="1"/>
  <c r="P201" i="49" s="1"/>
  <c r="P202" i="49" s="1"/>
  <c r="P203" i="49" s="1"/>
  <c r="P204" i="49" s="1"/>
  <c r="P205" i="49" s="1"/>
  <c r="P206" i="49" s="1"/>
  <c r="P207" i="49" s="1"/>
  <c r="P208" i="49" s="1"/>
  <c r="P209" i="49" s="1"/>
  <c r="P210" i="49" s="1"/>
  <c r="P211" i="49" s="1"/>
  <c r="P212" i="49" s="1"/>
  <c r="P213" i="49" s="1"/>
  <c r="P214" i="49" s="1"/>
  <c r="P215" i="49" s="1"/>
  <c r="P216" i="49" s="1"/>
  <c r="P217" i="49" s="1"/>
  <c r="P218" i="49" s="1"/>
  <c r="P219" i="49" s="1"/>
  <c r="P220" i="49" s="1"/>
  <c r="P221" i="49" s="1"/>
  <c r="P222" i="49" s="1"/>
  <c r="P223" i="49" s="1"/>
  <c r="P224" i="49" s="1"/>
  <c r="P225" i="49" s="1"/>
  <c r="P226" i="49" s="1"/>
  <c r="P227" i="49" s="1"/>
  <c r="P228" i="49" s="1"/>
  <c r="P229" i="49" s="1"/>
  <c r="P230" i="49" s="1"/>
  <c r="P231" i="49" s="1"/>
  <c r="P232" i="49" s="1"/>
  <c r="P233" i="49" s="1"/>
  <c r="P234" i="49" s="1"/>
  <c r="P235" i="49" s="1"/>
  <c r="P236" i="49" s="1"/>
  <c r="P237" i="49" s="1"/>
  <c r="P238" i="49" s="1"/>
  <c r="P239" i="49" s="1"/>
  <c r="P240" i="49" s="1"/>
  <c r="P241" i="49" s="1"/>
  <c r="P242" i="49" s="1"/>
  <c r="P243" i="49" s="1"/>
  <c r="P244" i="49" s="1"/>
  <c r="P245" i="49" s="1"/>
  <c r="P246" i="49" s="1"/>
  <c r="P247" i="49" s="1"/>
  <c r="P248" i="49" s="1"/>
  <c r="P249" i="49" s="1"/>
  <c r="P250" i="49" s="1"/>
  <c r="P251" i="49" s="1"/>
  <c r="P252" i="49" s="1"/>
  <c r="P253" i="49" s="1"/>
  <c r="P254" i="49" s="1"/>
  <c r="P255" i="49" s="1"/>
  <c r="P256" i="49" s="1"/>
  <c r="P257" i="49" s="1"/>
  <c r="P258" i="49" s="1"/>
  <c r="P259" i="49" s="1"/>
  <c r="P260" i="49" s="1"/>
  <c r="P261" i="49" s="1"/>
  <c r="P262" i="49" s="1"/>
  <c r="P263" i="49" s="1"/>
  <c r="P264" i="49" s="1"/>
  <c r="P265" i="49" s="1"/>
  <c r="P266" i="49" s="1"/>
  <c r="P267" i="49" s="1"/>
  <c r="P268" i="49" s="1"/>
  <c r="P269" i="49" s="1"/>
  <c r="P270" i="49" s="1"/>
  <c r="P271" i="49" s="1"/>
  <c r="P272" i="49" s="1"/>
  <c r="P273" i="49" s="1"/>
  <c r="P274" i="49" s="1"/>
  <c r="P275" i="49" s="1"/>
  <c r="P276" i="49" s="1"/>
  <c r="P277" i="49" s="1"/>
  <c r="P278" i="49" s="1"/>
  <c r="P279" i="49" s="1"/>
  <c r="P280" i="49" s="1"/>
  <c r="P281" i="49" s="1"/>
  <c r="P282" i="49" s="1"/>
  <c r="P283" i="49" s="1"/>
  <c r="P284" i="49" s="1"/>
  <c r="P285" i="49" s="1"/>
  <c r="P286" i="49" s="1"/>
  <c r="P287" i="49" s="1"/>
  <c r="P288" i="49" s="1"/>
  <c r="P289" i="49" s="1"/>
  <c r="P290" i="49" s="1"/>
  <c r="P291" i="49" s="1"/>
  <c r="P292" i="49" s="1"/>
  <c r="P293" i="49" s="1"/>
  <c r="P294" i="49" s="1"/>
  <c r="P295" i="49" s="1"/>
  <c r="P296" i="49" s="1"/>
  <c r="P297" i="49" s="1"/>
  <c r="P298" i="49" s="1"/>
  <c r="P299" i="49" s="1"/>
  <c r="P300" i="49" s="1"/>
  <c r="P301" i="49" s="1"/>
  <c r="P302" i="49" s="1"/>
  <c r="P303" i="49" s="1"/>
  <c r="P304" i="49" s="1"/>
  <c r="P305" i="49" s="1"/>
  <c r="P306" i="49" s="1"/>
  <c r="P307" i="49" s="1"/>
  <c r="P308" i="49" s="1"/>
  <c r="P309" i="49" s="1"/>
  <c r="P310" i="49" s="1"/>
  <c r="P311" i="49" s="1"/>
  <c r="P312" i="49" s="1"/>
  <c r="P313" i="49" s="1"/>
  <c r="P314" i="49" s="1"/>
  <c r="P315" i="49" s="1"/>
  <c r="P316" i="49" s="1"/>
  <c r="P317" i="49" s="1"/>
  <c r="P318" i="49" s="1"/>
  <c r="P319" i="49" s="1"/>
  <c r="P320" i="49" s="1"/>
  <c r="P321" i="49" s="1"/>
  <c r="P322" i="49" s="1"/>
  <c r="P323" i="49" s="1"/>
  <c r="P324" i="49" s="1"/>
  <c r="P325" i="49" s="1"/>
  <c r="P326" i="49" s="1"/>
  <c r="P327" i="49" s="1"/>
  <c r="P328" i="49" s="1"/>
  <c r="P329" i="49" s="1"/>
  <c r="P330" i="49" s="1"/>
  <c r="P331" i="49" s="1"/>
  <c r="P332" i="49" s="1"/>
  <c r="P333" i="49" s="1"/>
  <c r="P334" i="49" s="1"/>
  <c r="P335" i="49" s="1"/>
  <c r="P336" i="49" s="1"/>
  <c r="P337" i="49" s="1"/>
  <c r="P338" i="49" s="1"/>
  <c r="P339" i="49" s="1"/>
  <c r="P340" i="49" s="1"/>
  <c r="P341" i="49" s="1"/>
  <c r="P342" i="49" s="1"/>
  <c r="P343" i="49" s="1"/>
  <c r="P344" i="49" s="1"/>
  <c r="P345" i="49" s="1"/>
  <c r="P346" i="49" s="1"/>
  <c r="P347" i="49" s="1"/>
  <c r="P348" i="49" s="1"/>
  <c r="P349" i="49" s="1"/>
  <c r="P350" i="49" s="1"/>
  <c r="P351" i="49" s="1"/>
  <c r="P352" i="49" s="1"/>
  <c r="P353" i="49" s="1"/>
  <c r="P354" i="49" s="1"/>
  <c r="P355" i="49" s="1"/>
  <c r="P356" i="49" s="1"/>
  <c r="P357" i="49" s="1"/>
  <c r="P358" i="49" s="1"/>
  <c r="P359" i="49" s="1"/>
  <c r="P360" i="49" s="1"/>
  <c r="P361" i="49" s="1"/>
  <c r="P362" i="49" s="1"/>
  <c r="P363" i="49" s="1"/>
  <c r="P364" i="49" s="1"/>
  <c r="P365" i="49" s="1"/>
  <c r="P366" i="49" s="1"/>
  <c r="P367" i="49" s="1"/>
  <c r="P368" i="49" s="1"/>
  <c r="P369" i="49" s="1"/>
  <c r="P370" i="49" s="1"/>
  <c r="P371" i="49" s="1"/>
  <c r="P372" i="49" s="1"/>
  <c r="P373" i="49" s="1"/>
  <c r="P374" i="49" s="1"/>
  <c r="P375" i="49" s="1"/>
  <c r="P376" i="49" s="1"/>
  <c r="P377" i="49" s="1"/>
  <c r="P378" i="49" s="1"/>
  <c r="P379" i="49" s="1"/>
  <c r="P380" i="49" s="1"/>
  <c r="P381" i="49" s="1"/>
  <c r="P382" i="49" s="1"/>
  <c r="R59" i="49"/>
  <c r="O60" i="49" s="1"/>
  <c r="T39" i="49"/>
  <c r="T38" i="6"/>
  <c r="T39" i="6" s="1"/>
  <c r="T40" i="6" s="1"/>
  <c r="T41" i="6" s="1"/>
  <c r="P14" i="4"/>
  <c r="Q17" i="4"/>
  <c r="T31" i="1"/>
  <c r="R30" i="4"/>
  <c r="R31" i="4" s="1"/>
  <c r="R32" i="4" s="1"/>
  <c r="R38" i="4" s="1"/>
  <c r="R39" i="4" s="1"/>
  <c r="Q14" i="70"/>
  <c r="X32" i="1"/>
  <c r="T42" i="72"/>
  <c r="T53" i="72" s="1"/>
  <c r="T54" i="72" s="1"/>
  <c r="P62" i="50"/>
  <c r="P63" i="50" s="1"/>
  <c r="P65" i="50" s="1"/>
  <c r="P67" i="50" s="1"/>
  <c r="AH10" i="50"/>
  <c r="T27" i="67"/>
  <c r="Q60" i="76"/>
  <c r="R60" i="76" s="1"/>
  <c r="O61" i="76" s="1"/>
  <c r="S30" i="76"/>
  <c r="S31" i="76" s="1"/>
  <c r="S32" i="76" s="1"/>
  <c r="S33" i="76" s="1"/>
  <c r="S31" i="50"/>
  <c r="P11" i="51"/>
  <c r="Q14" i="51"/>
  <c r="R25" i="74"/>
  <c r="S35" i="6"/>
  <c r="S36" i="6" s="1"/>
  <c r="S37" i="6" s="1"/>
  <c r="T30" i="31"/>
  <c r="T31" i="31" s="1"/>
  <c r="T32" i="31" s="1"/>
  <c r="T33" i="31" s="1"/>
  <c r="P54" i="73"/>
  <c r="P55" i="73" s="1"/>
  <c r="P57" i="73" s="1"/>
  <c r="P59" i="73" s="1"/>
  <c r="AH10" i="73"/>
  <c r="T18" i="30"/>
  <c r="M21" i="45"/>
  <c r="M27" i="45" s="1"/>
  <c r="I27" i="45"/>
  <c r="Q22" i="28"/>
  <c r="S27" i="29"/>
  <c r="S28" i="29" s="1"/>
  <c r="S29" i="29" s="1"/>
  <c r="P54" i="74"/>
  <c r="P55" i="74" s="1"/>
  <c r="P57" i="74" s="1"/>
  <c r="P59" i="74" s="1"/>
  <c r="AH10" i="74"/>
  <c r="S19" i="31"/>
  <c r="P18" i="31"/>
  <c r="R29" i="73"/>
  <c r="P11" i="6"/>
  <c r="Q14" i="6"/>
  <c r="T43" i="73"/>
  <c r="T50" i="73" s="1"/>
  <c r="T51" i="73" s="1"/>
  <c r="T38" i="12"/>
  <c r="T39" i="12" s="1"/>
  <c r="T46" i="12" s="1"/>
  <c r="T47" i="12" s="1"/>
  <c r="R42" i="79"/>
  <c r="R49" i="79" s="1"/>
  <c r="R50" i="79" s="1"/>
  <c r="R19" i="28"/>
  <c r="T49" i="70"/>
  <c r="T50" i="70" s="1"/>
  <c r="S23" i="11"/>
  <c r="R24" i="11"/>
  <c r="W24" i="11" s="1"/>
  <c r="T23" i="11"/>
  <c r="T24" i="11" s="1"/>
  <c r="T25" i="11" s="1"/>
  <c r="P11" i="9"/>
  <c r="Q14" i="9"/>
  <c r="X24" i="9"/>
  <c r="W24" i="9"/>
  <c r="S26" i="9"/>
  <c r="S27" i="9" s="1"/>
  <c r="S28" i="9" s="1"/>
  <c r="S29" i="9" s="1"/>
  <c r="R26" i="9"/>
  <c r="R27" i="9" s="1"/>
  <c r="R28" i="9" s="1"/>
  <c r="R29" i="9" s="1"/>
  <c r="P42" i="9"/>
  <c r="P43" i="9" s="1"/>
  <c r="P45" i="9" s="1"/>
  <c r="P47" i="9" s="1"/>
  <c r="AH10" i="9"/>
  <c r="T26" i="9"/>
  <c r="Q20" i="8"/>
  <c r="V20" i="8" s="1"/>
  <c r="S26" i="8"/>
  <c r="S27" i="8" s="1"/>
  <c r="S28" i="8" s="1"/>
  <c r="S29" i="8" s="1"/>
  <c r="X32" i="8" s="1"/>
  <c r="P42" i="8"/>
  <c r="P43" i="8" s="1"/>
  <c r="P45" i="8" s="1"/>
  <c r="P47" i="8" s="1"/>
  <c r="AH10" i="8"/>
  <c r="X24" i="8"/>
  <c r="R14" i="8"/>
  <c r="I12" i="45" l="1"/>
  <c r="P11" i="1"/>
  <c r="Q14" i="1"/>
  <c r="P46" i="11"/>
  <c r="P47" i="11" s="1"/>
  <c r="P49" i="11" s="1"/>
  <c r="P51" i="11" s="1"/>
  <c r="AH10" i="11"/>
  <c r="AH10" i="1"/>
  <c r="P54" i="1"/>
  <c r="P55" i="1" s="1"/>
  <c r="P57" i="1" s="1"/>
  <c r="P59" i="1" s="1"/>
  <c r="B64" i="45"/>
  <c r="P11" i="11"/>
  <c r="Q14" i="11"/>
  <c r="Y32" i="76"/>
  <c r="W36" i="80"/>
  <c r="W32" i="12"/>
  <c r="X36" i="67"/>
  <c r="X32" i="30"/>
  <c r="Y32" i="75"/>
  <c r="W36" i="1"/>
  <c r="M42" i="45"/>
  <c r="V28" i="49"/>
  <c r="K44" i="45"/>
  <c r="K61" i="45" s="1"/>
  <c r="W32" i="1"/>
  <c r="W28" i="9"/>
  <c r="X36" i="68"/>
  <c r="W36" i="51"/>
  <c r="W28" i="78"/>
  <c r="X32" i="71"/>
  <c r="R38" i="51"/>
  <c r="X32" i="80"/>
  <c r="W40" i="1"/>
  <c r="Q17" i="71"/>
  <c r="P14" i="71"/>
  <c r="W36" i="6"/>
  <c r="W32" i="67"/>
  <c r="X36" i="80"/>
  <c r="Y44" i="72"/>
  <c r="W32" i="50"/>
  <c r="X36" i="51"/>
  <c r="Y44" i="28"/>
  <c r="T58" i="28"/>
  <c r="T59" i="28" s="1"/>
  <c r="P68" i="68"/>
  <c r="P69" i="68" s="1"/>
  <c r="P70" i="68" s="1"/>
  <c r="P71" i="68" s="1"/>
  <c r="P72" i="68" s="1"/>
  <c r="P73" i="68" s="1"/>
  <c r="P74" i="68" s="1"/>
  <c r="P75" i="68" s="1"/>
  <c r="P76" i="68" s="1"/>
  <c r="P77" i="68" s="1"/>
  <c r="P78" i="68" s="1"/>
  <c r="P79" i="68" s="1"/>
  <c r="P80" i="68" s="1"/>
  <c r="P81" i="68" s="1"/>
  <c r="P82" i="68" s="1"/>
  <c r="P83" i="68" s="1"/>
  <c r="P84" i="68" s="1"/>
  <c r="P85" i="68" s="1"/>
  <c r="P86" i="68" s="1"/>
  <c r="P87" i="68" s="1"/>
  <c r="P88" i="68" s="1"/>
  <c r="P89" i="68" s="1"/>
  <c r="P90" i="68" s="1"/>
  <c r="P91" i="68" s="1"/>
  <c r="P92" i="68" s="1"/>
  <c r="P93" i="68" s="1"/>
  <c r="P94" i="68" s="1"/>
  <c r="P95" i="68" s="1"/>
  <c r="P96" i="68" s="1"/>
  <c r="P97" i="68" s="1"/>
  <c r="P98" i="68" s="1"/>
  <c r="P99" i="68" s="1"/>
  <c r="P100" i="68" s="1"/>
  <c r="P101" i="68" s="1"/>
  <c r="P102" i="68" s="1"/>
  <c r="P103" i="68" s="1"/>
  <c r="P104" i="68" s="1"/>
  <c r="P105" i="68" s="1"/>
  <c r="P106" i="68" s="1"/>
  <c r="P107" i="68" s="1"/>
  <c r="P108" i="68" s="1"/>
  <c r="P109" i="68" s="1"/>
  <c r="P110" i="68" s="1"/>
  <c r="P111" i="68" s="1"/>
  <c r="P112" i="68" s="1"/>
  <c r="P113" i="68" s="1"/>
  <c r="P114" i="68" s="1"/>
  <c r="P115" i="68" s="1"/>
  <c r="P116" i="68" s="1"/>
  <c r="P117" i="68" s="1"/>
  <c r="P118" i="68" s="1"/>
  <c r="P119" i="68" s="1"/>
  <c r="P120" i="68" s="1"/>
  <c r="P121" i="68" s="1"/>
  <c r="P122" i="68" s="1"/>
  <c r="P123" i="68" s="1"/>
  <c r="P124" i="68" s="1"/>
  <c r="P125" i="68" s="1"/>
  <c r="P126" i="68" s="1"/>
  <c r="P127" i="68" s="1"/>
  <c r="P128" i="68" s="1"/>
  <c r="P129" i="68" s="1"/>
  <c r="P130" i="68" s="1"/>
  <c r="P131" i="68" s="1"/>
  <c r="P132" i="68" s="1"/>
  <c r="P133" i="68" s="1"/>
  <c r="P134" i="68" s="1"/>
  <c r="P135" i="68" s="1"/>
  <c r="P136" i="68" s="1"/>
  <c r="P137" i="68" s="1"/>
  <c r="P138" i="68" s="1"/>
  <c r="P139" i="68" s="1"/>
  <c r="P140" i="68" s="1"/>
  <c r="P141" i="68" s="1"/>
  <c r="P142" i="68" s="1"/>
  <c r="P143" i="68" s="1"/>
  <c r="P144" i="68" s="1"/>
  <c r="P145" i="68" s="1"/>
  <c r="P146" i="68" s="1"/>
  <c r="P147" i="68" s="1"/>
  <c r="P148" i="68" s="1"/>
  <c r="P149" i="68" s="1"/>
  <c r="P150" i="68" s="1"/>
  <c r="P151" i="68" s="1"/>
  <c r="P152" i="68" s="1"/>
  <c r="P153" i="68" s="1"/>
  <c r="P154" i="68" s="1"/>
  <c r="P155" i="68" s="1"/>
  <c r="P156" i="68" s="1"/>
  <c r="P157" i="68" s="1"/>
  <c r="P158" i="68" s="1"/>
  <c r="P159" i="68" s="1"/>
  <c r="P160" i="68" s="1"/>
  <c r="P161" i="68" s="1"/>
  <c r="P162" i="68" s="1"/>
  <c r="P163" i="68" s="1"/>
  <c r="P164" i="68" s="1"/>
  <c r="P165" i="68" s="1"/>
  <c r="P166" i="68" s="1"/>
  <c r="P167" i="68" s="1"/>
  <c r="P168" i="68" s="1"/>
  <c r="P169" i="68" s="1"/>
  <c r="P170" i="68" s="1"/>
  <c r="P171" i="68" s="1"/>
  <c r="P172" i="68" s="1"/>
  <c r="P173" i="68" s="1"/>
  <c r="P174" i="68" s="1"/>
  <c r="P175" i="68" s="1"/>
  <c r="P176" i="68" s="1"/>
  <c r="P177" i="68" s="1"/>
  <c r="P178" i="68" s="1"/>
  <c r="P179" i="68" s="1"/>
  <c r="P180" i="68" s="1"/>
  <c r="P181" i="68" s="1"/>
  <c r="P182" i="68" s="1"/>
  <c r="P183" i="68" s="1"/>
  <c r="P184" i="68" s="1"/>
  <c r="P185" i="68" s="1"/>
  <c r="P186" i="68" s="1"/>
  <c r="P187" i="68" s="1"/>
  <c r="P188" i="68" s="1"/>
  <c r="P189" i="68" s="1"/>
  <c r="P190" i="68" s="1"/>
  <c r="P191" i="68" s="1"/>
  <c r="P192" i="68" s="1"/>
  <c r="P193" i="68" s="1"/>
  <c r="P194" i="68" s="1"/>
  <c r="P195" i="68" s="1"/>
  <c r="P196" i="68" s="1"/>
  <c r="P197" i="68" s="1"/>
  <c r="P198" i="68" s="1"/>
  <c r="P199" i="68" s="1"/>
  <c r="P200" i="68" s="1"/>
  <c r="P201" i="68" s="1"/>
  <c r="P202" i="68" s="1"/>
  <c r="P203" i="68" s="1"/>
  <c r="P204" i="68" s="1"/>
  <c r="P205" i="68" s="1"/>
  <c r="P206" i="68" s="1"/>
  <c r="P207" i="68" s="1"/>
  <c r="P208" i="68" s="1"/>
  <c r="P209" i="68" s="1"/>
  <c r="P210" i="68" s="1"/>
  <c r="P211" i="68" s="1"/>
  <c r="P212" i="68" s="1"/>
  <c r="P213" i="68" s="1"/>
  <c r="P214" i="68" s="1"/>
  <c r="P215" i="68" s="1"/>
  <c r="P216" i="68" s="1"/>
  <c r="P217" i="68" s="1"/>
  <c r="P218" i="68" s="1"/>
  <c r="P219" i="68" s="1"/>
  <c r="P220" i="68" s="1"/>
  <c r="P221" i="68" s="1"/>
  <c r="P222" i="68" s="1"/>
  <c r="P223" i="68" s="1"/>
  <c r="P224" i="68" s="1"/>
  <c r="P225" i="68" s="1"/>
  <c r="P226" i="68" s="1"/>
  <c r="P227" i="68" s="1"/>
  <c r="P228" i="68" s="1"/>
  <c r="P229" i="68" s="1"/>
  <c r="P230" i="68" s="1"/>
  <c r="P231" i="68" s="1"/>
  <c r="P232" i="68" s="1"/>
  <c r="P233" i="68" s="1"/>
  <c r="P234" i="68" s="1"/>
  <c r="P235" i="68" s="1"/>
  <c r="P236" i="68" s="1"/>
  <c r="P237" i="68" s="1"/>
  <c r="P238" i="68" s="1"/>
  <c r="P239" i="68" s="1"/>
  <c r="P240" i="68" s="1"/>
  <c r="P241" i="68" s="1"/>
  <c r="P242" i="68" s="1"/>
  <c r="P243" i="68" s="1"/>
  <c r="P244" i="68" s="1"/>
  <c r="P245" i="68" s="1"/>
  <c r="P246" i="68" s="1"/>
  <c r="P247" i="68" s="1"/>
  <c r="P248" i="68" s="1"/>
  <c r="P249" i="68" s="1"/>
  <c r="P250" i="68" s="1"/>
  <c r="P251" i="68" s="1"/>
  <c r="P252" i="68" s="1"/>
  <c r="P253" i="68" s="1"/>
  <c r="P254" i="68" s="1"/>
  <c r="P255" i="68" s="1"/>
  <c r="P256" i="68" s="1"/>
  <c r="P257" i="68" s="1"/>
  <c r="P258" i="68" s="1"/>
  <c r="P259" i="68" s="1"/>
  <c r="P260" i="68" s="1"/>
  <c r="P261" i="68" s="1"/>
  <c r="P262" i="68" s="1"/>
  <c r="P263" i="68" s="1"/>
  <c r="P264" i="68" s="1"/>
  <c r="P265" i="68" s="1"/>
  <c r="P266" i="68" s="1"/>
  <c r="P267" i="68" s="1"/>
  <c r="P268" i="68" s="1"/>
  <c r="P269" i="68" s="1"/>
  <c r="P270" i="68" s="1"/>
  <c r="P271" i="68" s="1"/>
  <c r="P272" i="68" s="1"/>
  <c r="P273" i="68" s="1"/>
  <c r="P274" i="68" s="1"/>
  <c r="P275" i="68" s="1"/>
  <c r="P276" i="68" s="1"/>
  <c r="P277" i="68" s="1"/>
  <c r="P278" i="68" s="1"/>
  <c r="P279" i="68" s="1"/>
  <c r="P280" i="68" s="1"/>
  <c r="P281" i="68" s="1"/>
  <c r="P282" i="68" s="1"/>
  <c r="P283" i="68" s="1"/>
  <c r="P284" i="68" s="1"/>
  <c r="P285" i="68" s="1"/>
  <c r="P286" i="68" s="1"/>
  <c r="P287" i="68" s="1"/>
  <c r="P288" i="68" s="1"/>
  <c r="P289" i="68" s="1"/>
  <c r="P290" i="68" s="1"/>
  <c r="P291" i="68" s="1"/>
  <c r="P292" i="68" s="1"/>
  <c r="P293" i="68" s="1"/>
  <c r="P294" i="68" s="1"/>
  <c r="P295" i="68" s="1"/>
  <c r="P296" i="68" s="1"/>
  <c r="P297" i="68" s="1"/>
  <c r="P298" i="68" s="1"/>
  <c r="P299" i="68" s="1"/>
  <c r="P300" i="68" s="1"/>
  <c r="P301" i="68" s="1"/>
  <c r="P302" i="68" s="1"/>
  <c r="P303" i="68" s="1"/>
  <c r="P304" i="68" s="1"/>
  <c r="P305" i="68" s="1"/>
  <c r="P306" i="68" s="1"/>
  <c r="P307" i="68" s="1"/>
  <c r="P308" i="68" s="1"/>
  <c r="P309" i="68" s="1"/>
  <c r="P310" i="68" s="1"/>
  <c r="P311" i="68" s="1"/>
  <c r="P312" i="68" s="1"/>
  <c r="P313" i="68" s="1"/>
  <c r="P314" i="68" s="1"/>
  <c r="P315" i="68" s="1"/>
  <c r="P316" i="68" s="1"/>
  <c r="P317" i="68" s="1"/>
  <c r="P318" i="68" s="1"/>
  <c r="P319" i="68" s="1"/>
  <c r="P320" i="68" s="1"/>
  <c r="P321" i="68" s="1"/>
  <c r="P322" i="68" s="1"/>
  <c r="P323" i="68" s="1"/>
  <c r="P324" i="68" s="1"/>
  <c r="P325" i="68" s="1"/>
  <c r="P326" i="68" s="1"/>
  <c r="P327" i="68" s="1"/>
  <c r="P328" i="68" s="1"/>
  <c r="P329" i="68" s="1"/>
  <c r="P330" i="68" s="1"/>
  <c r="P331" i="68" s="1"/>
  <c r="P332" i="68" s="1"/>
  <c r="P333" i="68" s="1"/>
  <c r="P334" i="68" s="1"/>
  <c r="P335" i="68" s="1"/>
  <c r="P336" i="68" s="1"/>
  <c r="P337" i="68" s="1"/>
  <c r="P338" i="68" s="1"/>
  <c r="P339" i="68" s="1"/>
  <c r="P340" i="68" s="1"/>
  <c r="P341" i="68" s="1"/>
  <c r="P342" i="68" s="1"/>
  <c r="P343" i="68" s="1"/>
  <c r="P344" i="68" s="1"/>
  <c r="P345" i="68" s="1"/>
  <c r="P346" i="68" s="1"/>
  <c r="P347" i="68" s="1"/>
  <c r="P348" i="68" s="1"/>
  <c r="P349" i="68" s="1"/>
  <c r="P350" i="68" s="1"/>
  <c r="P351" i="68" s="1"/>
  <c r="P352" i="68" s="1"/>
  <c r="P353" i="68" s="1"/>
  <c r="P354" i="68" s="1"/>
  <c r="P355" i="68" s="1"/>
  <c r="P356" i="68" s="1"/>
  <c r="P357" i="68" s="1"/>
  <c r="P358" i="68" s="1"/>
  <c r="P359" i="68" s="1"/>
  <c r="P360" i="68" s="1"/>
  <c r="P361" i="68" s="1"/>
  <c r="P362" i="68" s="1"/>
  <c r="P363" i="68" s="1"/>
  <c r="P364" i="68" s="1"/>
  <c r="P365" i="68" s="1"/>
  <c r="P366" i="68" s="1"/>
  <c r="P367" i="68" s="1"/>
  <c r="P368" i="68" s="1"/>
  <c r="P369" i="68" s="1"/>
  <c r="P370" i="68" s="1"/>
  <c r="P371" i="68" s="1"/>
  <c r="P372" i="68" s="1"/>
  <c r="P373" i="68" s="1"/>
  <c r="P374" i="68" s="1"/>
  <c r="P375" i="68" s="1"/>
  <c r="P376" i="68" s="1"/>
  <c r="P377" i="68" s="1"/>
  <c r="P378" i="68" s="1"/>
  <c r="P379" i="68" s="1"/>
  <c r="P380" i="68" s="1"/>
  <c r="P381" i="68" s="1"/>
  <c r="P382" i="68" s="1"/>
  <c r="P383" i="68" s="1"/>
  <c r="P384" i="68" s="1"/>
  <c r="P385" i="68" s="1"/>
  <c r="P386" i="68" s="1"/>
  <c r="P387" i="68" s="1"/>
  <c r="P388" i="68" s="1"/>
  <c r="P389" i="68" s="1"/>
  <c r="P390" i="68" s="1"/>
  <c r="P391" i="68" s="1"/>
  <c r="P392" i="68" s="1"/>
  <c r="P393" i="68" s="1"/>
  <c r="P394" i="68" s="1"/>
  <c r="P395" i="68" s="1"/>
  <c r="P396" i="68" s="1"/>
  <c r="P397" i="68" s="1"/>
  <c r="P398" i="68" s="1"/>
  <c r="P399" i="68" s="1"/>
  <c r="P400" i="68" s="1"/>
  <c r="P401" i="68" s="1"/>
  <c r="P402" i="68" s="1"/>
  <c r="P403" i="68" s="1"/>
  <c r="P404" i="68" s="1"/>
  <c r="P405" i="68" s="1"/>
  <c r="P406" i="68" s="1"/>
  <c r="P407" i="68" s="1"/>
  <c r="P408" i="68" s="1"/>
  <c r="P409" i="68" s="1"/>
  <c r="P410" i="68" s="1"/>
  <c r="P411" i="68" s="1"/>
  <c r="P412" i="68" s="1"/>
  <c r="P413" i="68" s="1"/>
  <c r="P414" i="68" s="1"/>
  <c r="P415" i="68" s="1"/>
  <c r="P416" i="68" s="1"/>
  <c r="P417" i="68" s="1"/>
  <c r="P418" i="68" s="1"/>
  <c r="P419" i="68" s="1"/>
  <c r="P420" i="68" s="1"/>
  <c r="P421" i="68" s="1"/>
  <c r="P422" i="68" s="1"/>
  <c r="P423" i="68" s="1"/>
  <c r="P424" i="68" s="1"/>
  <c r="P425" i="68" s="1"/>
  <c r="P426" i="68" s="1"/>
  <c r="P427" i="68" s="1"/>
  <c r="P428" i="68" s="1"/>
  <c r="P429" i="68" s="1"/>
  <c r="P430" i="68" s="1"/>
  <c r="P431" i="68" s="1"/>
  <c r="P432" i="68" s="1"/>
  <c r="P433" i="68" s="1"/>
  <c r="P434" i="68" s="1"/>
  <c r="P435" i="68" s="1"/>
  <c r="P436" i="68" s="1"/>
  <c r="P437" i="68" s="1"/>
  <c r="P438" i="68" s="1"/>
  <c r="P439" i="68" s="1"/>
  <c r="P440" i="68" s="1"/>
  <c r="P441" i="68" s="1"/>
  <c r="P442" i="68" s="1"/>
  <c r="P443" i="68" s="1"/>
  <c r="P444" i="68" s="1"/>
  <c r="P445" i="68" s="1"/>
  <c r="P446" i="68" s="1"/>
  <c r="P447" i="68" s="1"/>
  <c r="P448" i="68" s="1"/>
  <c r="P449" i="68" s="1"/>
  <c r="P450" i="68" s="1"/>
  <c r="P451" i="68" s="1"/>
  <c r="P452" i="68" s="1"/>
  <c r="P453" i="68" s="1"/>
  <c r="P454" i="68" s="1"/>
  <c r="P455" i="68" s="1"/>
  <c r="P456" i="68" s="1"/>
  <c r="P457" i="68" s="1"/>
  <c r="P458" i="68" s="1"/>
  <c r="P459" i="68" s="1"/>
  <c r="P460" i="68" s="1"/>
  <c r="P461" i="68" s="1"/>
  <c r="P462" i="68" s="1"/>
  <c r="P463" i="68" s="1"/>
  <c r="P464" i="68" s="1"/>
  <c r="P465" i="68" s="1"/>
  <c r="P466" i="68" s="1"/>
  <c r="P467" i="68" s="1"/>
  <c r="P468" i="68" s="1"/>
  <c r="P469" i="68" s="1"/>
  <c r="P470" i="68" s="1"/>
  <c r="P471" i="68" s="1"/>
  <c r="P472" i="68" s="1"/>
  <c r="P473" i="68" s="1"/>
  <c r="P474" i="68" s="1"/>
  <c r="P475" i="68" s="1"/>
  <c r="P476" i="68" s="1"/>
  <c r="P477" i="68" s="1"/>
  <c r="P478" i="68" s="1"/>
  <c r="P479" i="68" s="1"/>
  <c r="P480" i="68" s="1"/>
  <c r="P481" i="68" s="1"/>
  <c r="P482" i="68" s="1"/>
  <c r="P483" i="68" s="1"/>
  <c r="P484" i="68" s="1"/>
  <c r="P485" i="68" s="1"/>
  <c r="P486" i="68" s="1"/>
  <c r="R67" i="68"/>
  <c r="O68" i="68" s="1"/>
  <c r="Q17" i="30"/>
  <c r="P14" i="30"/>
  <c r="S42" i="78"/>
  <c r="S43" i="78" s="1"/>
  <c r="S44" i="78" s="1"/>
  <c r="S50" i="78" s="1"/>
  <c r="S51" i="78" s="1"/>
  <c r="T30" i="50"/>
  <c r="T31" i="50" s="1"/>
  <c r="T32" i="50" s="1"/>
  <c r="T33" i="50" s="1"/>
  <c r="S18" i="28"/>
  <c r="P17" i="28"/>
  <c r="Z17" i="28" s="1"/>
  <c r="Q17" i="80"/>
  <c r="P14" i="80"/>
  <c r="W44" i="79"/>
  <c r="X36" i="72"/>
  <c r="P384" i="49"/>
  <c r="X32" i="81"/>
  <c r="I44" i="45"/>
  <c r="I61" i="45" s="1"/>
  <c r="P396" i="81"/>
  <c r="R59" i="80"/>
  <c r="O60" i="80" s="1"/>
  <c r="Q60" i="80" s="1"/>
  <c r="P60" i="80"/>
  <c r="P61" i="80" s="1"/>
  <c r="P62" i="80" s="1"/>
  <c r="P63" i="80" s="1"/>
  <c r="P64" i="80" s="1"/>
  <c r="P65" i="80" s="1"/>
  <c r="P66" i="80" s="1"/>
  <c r="P67" i="80" s="1"/>
  <c r="P68" i="80" s="1"/>
  <c r="P69" i="80" s="1"/>
  <c r="P70" i="80" s="1"/>
  <c r="P71" i="80" s="1"/>
  <c r="P72" i="80" s="1"/>
  <c r="P73" i="80" s="1"/>
  <c r="P74" i="80" s="1"/>
  <c r="P75" i="80" s="1"/>
  <c r="P76" i="80" s="1"/>
  <c r="P77" i="80" s="1"/>
  <c r="P78" i="80" s="1"/>
  <c r="P79" i="80" s="1"/>
  <c r="P80" i="80" s="1"/>
  <c r="P81" i="80" s="1"/>
  <c r="P82" i="80" s="1"/>
  <c r="P83" i="80" s="1"/>
  <c r="P84" i="80" s="1"/>
  <c r="P85" i="80" s="1"/>
  <c r="P86" i="80" s="1"/>
  <c r="P87" i="80" s="1"/>
  <c r="P88" i="80" s="1"/>
  <c r="P89" i="80" s="1"/>
  <c r="P90" i="80" s="1"/>
  <c r="P91" i="80" s="1"/>
  <c r="P92" i="80" s="1"/>
  <c r="P93" i="80" s="1"/>
  <c r="P94" i="80" s="1"/>
  <c r="P95" i="80" s="1"/>
  <c r="P96" i="80" s="1"/>
  <c r="P97" i="80" s="1"/>
  <c r="P98" i="80" s="1"/>
  <c r="P99" i="80" s="1"/>
  <c r="P100" i="80" s="1"/>
  <c r="P101" i="80" s="1"/>
  <c r="P102" i="80" s="1"/>
  <c r="P103" i="80" s="1"/>
  <c r="P104" i="80" s="1"/>
  <c r="P105" i="80" s="1"/>
  <c r="P106" i="80" s="1"/>
  <c r="P107" i="80" s="1"/>
  <c r="P108" i="80" s="1"/>
  <c r="P109" i="80" s="1"/>
  <c r="P110" i="80" s="1"/>
  <c r="P111" i="80" s="1"/>
  <c r="P112" i="80" s="1"/>
  <c r="P113" i="80" s="1"/>
  <c r="P114" i="80" s="1"/>
  <c r="P115" i="80" s="1"/>
  <c r="P116" i="80" s="1"/>
  <c r="P117" i="80" s="1"/>
  <c r="P118" i="80" s="1"/>
  <c r="P119" i="80" s="1"/>
  <c r="P120" i="80" s="1"/>
  <c r="P121" i="80" s="1"/>
  <c r="P122" i="80" s="1"/>
  <c r="P123" i="80" s="1"/>
  <c r="P124" i="80" s="1"/>
  <c r="P125" i="80" s="1"/>
  <c r="P126" i="80" s="1"/>
  <c r="P127" i="80" s="1"/>
  <c r="P128" i="80" s="1"/>
  <c r="P129" i="80" s="1"/>
  <c r="P130" i="80" s="1"/>
  <c r="P131" i="80" s="1"/>
  <c r="P132" i="80" s="1"/>
  <c r="P133" i="80" s="1"/>
  <c r="P134" i="80" s="1"/>
  <c r="P135" i="80" s="1"/>
  <c r="P136" i="80" s="1"/>
  <c r="P137" i="80" s="1"/>
  <c r="P138" i="80" s="1"/>
  <c r="P139" i="80" s="1"/>
  <c r="P140" i="80" s="1"/>
  <c r="P141" i="80" s="1"/>
  <c r="P142" i="80" s="1"/>
  <c r="P143" i="80" s="1"/>
  <c r="P144" i="80" s="1"/>
  <c r="P145" i="80" s="1"/>
  <c r="P146" i="80" s="1"/>
  <c r="P147" i="80" s="1"/>
  <c r="P148" i="80" s="1"/>
  <c r="P149" i="80" s="1"/>
  <c r="P150" i="80" s="1"/>
  <c r="P151" i="80" s="1"/>
  <c r="P152" i="80" s="1"/>
  <c r="P153" i="80" s="1"/>
  <c r="P154" i="80" s="1"/>
  <c r="P155" i="80" s="1"/>
  <c r="P156" i="80" s="1"/>
  <c r="P157" i="80" s="1"/>
  <c r="P158" i="80" s="1"/>
  <c r="P159" i="80" s="1"/>
  <c r="P160" i="80" s="1"/>
  <c r="P161" i="80" s="1"/>
  <c r="P162" i="80" s="1"/>
  <c r="P163" i="80" s="1"/>
  <c r="P164" i="80" s="1"/>
  <c r="P165" i="80" s="1"/>
  <c r="P166" i="80" s="1"/>
  <c r="P167" i="80" s="1"/>
  <c r="P168" i="80" s="1"/>
  <c r="P169" i="80" s="1"/>
  <c r="P170" i="80" s="1"/>
  <c r="P171" i="80" s="1"/>
  <c r="P172" i="80" s="1"/>
  <c r="P173" i="80" s="1"/>
  <c r="P174" i="80" s="1"/>
  <c r="P175" i="80" s="1"/>
  <c r="P176" i="80" s="1"/>
  <c r="P177" i="80" s="1"/>
  <c r="P178" i="80" s="1"/>
  <c r="P179" i="80" s="1"/>
  <c r="P180" i="80" s="1"/>
  <c r="P181" i="80" s="1"/>
  <c r="P182" i="80" s="1"/>
  <c r="P183" i="80" s="1"/>
  <c r="P184" i="80" s="1"/>
  <c r="P185" i="80" s="1"/>
  <c r="P186" i="80" s="1"/>
  <c r="P187" i="80" s="1"/>
  <c r="P188" i="80" s="1"/>
  <c r="P189" i="80" s="1"/>
  <c r="P190" i="80" s="1"/>
  <c r="P191" i="80" s="1"/>
  <c r="P192" i="80" s="1"/>
  <c r="P193" i="80" s="1"/>
  <c r="P194" i="80" s="1"/>
  <c r="P195" i="80" s="1"/>
  <c r="P196" i="80" s="1"/>
  <c r="P197" i="80" s="1"/>
  <c r="P198" i="80" s="1"/>
  <c r="P199" i="80" s="1"/>
  <c r="P200" i="80" s="1"/>
  <c r="P201" i="80" s="1"/>
  <c r="P202" i="80" s="1"/>
  <c r="P203" i="80" s="1"/>
  <c r="P204" i="80" s="1"/>
  <c r="P205" i="80" s="1"/>
  <c r="P206" i="80" s="1"/>
  <c r="P207" i="80" s="1"/>
  <c r="P208" i="80" s="1"/>
  <c r="P209" i="80" s="1"/>
  <c r="P210" i="80" s="1"/>
  <c r="P211" i="80" s="1"/>
  <c r="P212" i="80" s="1"/>
  <c r="P213" i="80" s="1"/>
  <c r="P214" i="80" s="1"/>
  <c r="P215" i="80" s="1"/>
  <c r="P216" i="80" s="1"/>
  <c r="P217" i="80" s="1"/>
  <c r="P218" i="80" s="1"/>
  <c r="P219" i="80" s="1"/>
  <c r="P220" i="80" s="1"/>
  <c r="P221" i="80" s="1"/>
  <c r="P222" i="80" s="1"/>
  <c r="P223" i="80" s="1"/>
  <c r="P224" i="80" s="1"/>
  <c r="P225" i="80" s="1"/>
  <c r="P226" i="80" s="1"/>
  <c r="P227" i="80" s="1"/>
  <c r="P228" i="80" s="1"/>
  <c r="P229" i="80" s="1"/>
  <c r="P230" i="80" s="1"/>
  <c r="P231" i="80" s="1"/>
  <c r="P232" i="80" s="1"/>
  <c r="P233" i="80" s="1"/>
  <c r="P234" i="80" s="1"/>
  <c r="P235" i="80" s="1"/>
  <c r="P236" i="80" s="1"/>
  <c r="P237" i="80" s="1"/>
  <c r="P238" i="80" s="1"/>
  <c r="P239" i="80" s="1"/>
  <c r="P240" i="80" s="1"/>
  <c r="P241" i="80" s="1"/>
  <c r="P242" i="80" s="1"/>
  <c r="P243" i="80" s="1"/>
  <c r="P244" i="80" s="1"/>
  <c r="P245" i="80" s="1"/>
  <c r="P246" i="80" s="1"/>
  <c r="P247" i="80" s="1"/>
  <c r="P248" i="80" s="1"/>
  <c r="P249" i="80" s="1"/>
  <c r="P250" i="80" s="1"/>
  <c r="P251" i="80" s="1"/>
  <c r="P252" i="80" s="1"/>
  <c r="P253" i="80" s="1"/>
  <c r="P254" i="80" s="1"/>
  <c r="P255" i="80" s="1"/>
  <c r="P256" i="80" s="1"/>
  <c r="P257" i="80" s="1"/>
  <c r="P258" i="80" s="1"/>
  <c r="P259" i="80" s="1"/>
  <c r="P260" i="80" s="1"/>
  <c r="P261" i="80" s="1"/>
  <c r="P262" i="80" s="1"/>
  <c r="P263" i="80" s="1"/>
  <c r="P264" i="80" s="1"/>
  <c r="P265" i="80" s="1"/>
  <c r="P266" i="80" s="1"/>
  <c r="P267" i="80" s="1"/>
  <c r="P268" i="80" s="1"/>
  <c r="P269" i="80" s="1"/>
  <c r="P270" i="80" s="1"/>
  <c r="P271" i="80" s="1"/>
  <c r="P272" i="80" s="1"/>
  <c r="P273" i="80" s="1"/>
  <c r="P274" i="80" s="1"/>
  <c r="P275" i="80" s="1"/>
  <c r="P276" i="80" s="1"/>
  <c r="P277" i="80" s="1"/>
  <c r="P278" i="80" s="1"/>
  <c r="P279" i="80" s="1"/>
  <c r="P280" i="80" s="1"/>
  <c r="P281" i="80" s="1"/>
  <c r="P282" i="80" s="1"/>
  <c r="P283" i="80" s="1"/>
  <c r="P284" i="80" s="1"/>
  <c r="P285" i="80" s="1"/>
  <c r="P286" i="80" s="1"/>
  <c r="P287" i="80" s="1"/>
  <c r="P288" i="80" s="1"/>
  <c r="P289" i="80" s="1"/>
  <c r="P290" i="80" s="1"/>
  <c r="P291" i="80" s="1"/>
  <c r="P292" i="80" s="1"/>
  <c r="P293" i="80" s="1"/>
  <c r="P294" i="80" s="1"/>
  <c r="P295" i="80" s="1"/>
  <c r="P296" i="80" s="1"/>
  <c r="P297" i="80" s="1"/>
  <c r="P298" i="80" s="1"/>
  <c r="P299" i="80" s="1"/>
  <c r="P300" i="80" s="1"/>
  <c r="P301" i="80" s="1"/>
  <c r="P302" i="80" s="1"/>
  <c r="P303" i="80" s="1"/>
  <c r="P304" i="80" s="1"/>
  <c r="P305" i="80" s="1"/>
  <c r="P306" i="80" s="1"/>
  <c r="P307" i="80" s="1"/>
  <c r="P308" i="80" s="1"/>
  <c r="P309" i="80" s="1"/>
  <c r="P310" i="80" s="1"/>
  <c r="P311" i="80" s="1"/>
  <c r="P312" i="80" s="1"/>
  <c r="P313" i="80" s="1"/>
  <c r="P314" i="80" s="1"/>
  <c r="P315" i="80" s="1"/>
  <c r="P316" i="80" s="1"/>
  <c r="P317" i="80" s="1"/>
  <c r="P318" i="80" s="1"/>
  <c r="P319" i="80" s="1"/>
  <c r="P320" i="80" s="1"/>
  <c r="P321" i="80" s="1"/>
  <c r="P322" i="80" s="1"/>
  <c r="P323" i="80" s="1"/>
  <c r="P324" i="80" s="1"/>
  <c r="P325" i="80" s="1"/>
  <c r="P326" i="80" s="1"/>
  <c r="P327" i="80" s="1"/>
  <c r="P328" i="80" s="1"/>
  <c r="P329" i="80" s="1"/>
  <c r="P330" i="80" s="1"/>
  <c r="P331" i="80" s="1"/>
  <c r="P332" i="80" s="1"/>
  <c r="P333" i="80" s="1"/>
  <c r="P334" i="80" s="1"/>
  <c r="P335" i="80" s="1"/>
  <c r="P336" i="80" s="1"/>
  <c r="P337" i="80" s="1"/>
  <c r="P338" i="80" s="1"/>
  <c r="P339" i="80" s="1"/>
  <c r="P340" i="80" s="1"/>
  <c r="P341" i="80" s="1"/>
  <c r="P342" i="80" s="1"/>
  <c r="P343" i="80" s="1"/>
  <c r="P344" i="80" s="1"/>
  <c r="P345" i="80" s="1"/>
  <c r="P346" i="80" s="1"/>
  <c r="P347" i="80" s="1"/>
  <c r="P348" i="80" s="1"/>
  <c r="P349" i="80" s="1"/>
  <c r="P350" i="80" s="1"/>
  <c r="P351" i="80" s="1"/>
  <c r="P352" i="80" s="1"/>
  <c r="P353" i="80" s="1"/>
  <c r="P354" i="80" s="1"/>
  <c r="P355" i="80" s="1"/>
  <c r="P356" i="80" s="1"/>
  <c r="P357" i="80" s="1"/>
  <c r="P358" i="80" s="1"/>
  <c r="P359" i="80" s="1"/>
  <c r="P360" i="80" s="1"/>
  <c r="P361" i="80" s="1"/>
  <c r="P362" i="80" s="1"/>
  <c r="P363" i="80" s="1"/>
  <c r="P364" i="80" s="1"/>
  <c r="P365" i="80" s="1"/>
  <c r="P366" i="80" s="1"/>
  <c r="P367" i="80" s="1"/>
  <c r="P368" i="80" s="1"/>
  <c r="P369" i="80" s="1"/>
  <c r="P370" i="80" s="1"/>
  <c r="P371" i="80" s="1"/>
  <c r="P372" i="80" s="1"/>
  <c r="P373" i="80" s="1"/>
  <c r="P374" i="80" s="1"/>
  <c r="P375" i="80" s="1"/>
  <c r="P376" i="80" s="1"/>
  <c r="P377" i="80" s="1"/>
  <c r="P378" i="80" s="1"/>
  <c r="P379" i="80" s="1"/>
  <c r="P380" i="80" s="1"/>
  <c r="P381" i="80" s="1"/>
  <c r="P382" i="80" s="1"/>
  <c r="W36" i="31"/>
  <c r="W24" i="70"/>
  <c r="S18" i="75"/>
  <c r="P17" i="75"/>
  <c r="R42" i="1"/>
  <c r="R43" i="1" s="1"/>
  <c r="R50" i="1" s="1"/>
  <c r="R51" i="1" s="1"/>
  <c r="P63" i="72"/>
  <c r="P64" i="72" s="1"/>
  <c r="P65" i="72" s="1"/>
  <c r="P66" i="72" s="1"/>
  <c r="P67" i="72" s="1"/>
  <c r="P68" i="72" s="1"/>
  <c r="P69" i="72" s="1"/>
  <c r="P70" i="72" s="1"/>
  <c r="P71" i="72" s="1"/>
  <c r="P72" i="72" s="1"/>
  <c r="P73" i="72" s="1"/>
  <c r="P74" i="72" s="1"/>
  <c r="P75" i="72" s="1"/>
  <c r="P76" i="72" s="1"/>
  <c r="P77" i="72" s="1"/>
  <c r="P78" i="72" s="1"/>
  <c r="P79" i="72" s="1"/>
  <c r="P80" i="72" s="1"/>
  <c r="P81" i="72" s="1"/>
  <c r="P82" i="72" s="1"/>
  <c r="P83" i="72" s="1"/>
  <c r="P84" i="72" s="1"/>
  <c r="P85" i="72" s="1"/>
  <c r="P86" i="72" s="1"/>
  <c r="P87" i="72" s="1"/>
  <c r="P88" i="72" s="1"/>
  <c r="P89" i="72" s="1"/>
  <c r="P90" i="72" s="1"/>
  <c r="P91" i="72" s="1"/>
  <c r="P92" i="72" s="1"/>
  <c r="P93" i="72" s="1"/>
  <c r="P94" i="72" s="1"/>
  <c r="P95" i="72" s="1"/>
  <c r="P96" i="72" s="1"/>
  <c r="P97" i="72" s="1"/>
  <c r="P98" i="72" s="1"/>
  <c r="P99" i="72" s="1"/>
  <c r="P100" i="72" s="1"/>
  <c r="P101" i="72" s="1"/>
  <c r="P102" i="72" s="1"/>
  <c r="P103" i="72" s="1"/>
  <c r="P104" i="72" s="1"/>
  <c r="P105" i="72" s="1"/>
  <c r="P106" i="72" s="1"/>
  <c r="P107" i="72" s="1"/>
  <c r="P108" i="72" s="1"/>
  <c r="P109" i="72" s="1"/>
  <c r="P110" i="72" s="1"/>
  <c r="P111" i="72" s="1"/>
  <c r="P112" i="72" s="1"/>
  <c r="P113" i="72" s="1"/>
  <c r="P114" i="72" s="1"/>
  <c r="P115" i="72" s="1"/>
  <c r="P116" i="72" s="1"/>
  <c r="P117" i="72" s="1"/>
  <c r="P118" i="72" s="1"/>
  <c r="P119" i="72" s="1"/>
  <c r="P120" i="72" s="1"/>
  <c r="P121" i="72" s="1"/>
  <c r="P122" i="72" s="1"/>
  <c r="P123" i="72" s="1"/>
  <c r="P124" i="72" s="1"/>
  <c r="P125" i="72" s="1"/>
  <c r="P126" i="72" s="1"/>
  <c r="P127" i="72" s="1"/>
  <c r="P128" i="72" s="1"/>
  <c r="P129" i="72" s="1"/>
  <c r="P130" i="72" s="1"/>
  <c r="P131" i="72" s="1"/>
  <c r="P132" i="72" s="1"/>
  <c r="P133" i="72" s="1"/>
  <c r="P134" i="72" s="1"/>
  <c r="P135" i="72" s="1"/>
  <c r="P136" i="72" s="1"/>
  <c r="P137" i="72" s="1"/>
  <c r="P138" i="72" s="1"/>
  <c r="P139" i="72" s="1"/>
  <c r="P140" i="72" s="1"/>
  <c r="P141" i="72" s="1"/>
  <c r="P142" i="72" s="1"/>
  <c r="P143" i="72" s="1"/>
  <c r="P144" i="72" s="1"/>
  <c r="P145" i="72" s="1"/>
  <c r="P146" i="72" s="1"/>
  <c r="P147" i="72" s="1"/>
  <c r="P148" i="72" s="1"/>
  <c r="P149" i="72" s="1"/>
  <c r="P150" i="72" s="1"/>
  <c r="P151" i="72" s="1"/>
  <c r="P152" i="72" s="1"/>
  <c r="P153" i="72" s="1"/>
  <c r="P154" i="72" s="1"/>
  <c r="P155" i="72" s="1"/>
  <c r="P156" i="72" s="1"/>
  <c r="P157" i="72" s="1"/>
  <c r="P158" i="72" s="1"/>
  <c r="P159" i="72" s="1"/>
  <c r="P160" i="72" s="1"/>
  <c r="P161" i="72" s="1"/>
  <c r="P162" i="72" s="1"/>
  <c r="P163" i="72" s="1"/>
  <c r="P164" i="72" s="1"/>
  <c r="P165" i="72" s="1"/>
  <c r="P166" i="72" s="1"/>
  <c r="P167" i="72" s="1"/>
  <c r="P168" i="72" s="1"/>
  <c r="P169" i="72" s="1"/>
  <c r="P170" i="72" s="1"/>
  <c r="P171" i="72" s="1"/>
  <c r="P172" i="72" s="1"/>
  <c r="P173" i="72" s="1"/>
  <c r="P174" i="72" s="1"/>
  <c r="P175" i="72" s="1"/>
  <c r="P176" i="72" s="1"/>
  <c r="P177" i="72" s="1"/>
  <c r="P178" i="72" s="1"/>
  <c r="P179" i="72" s="1"/>
  <c r="P180" i="72" s="1"/>
  <c r="P181" i="72" s="1"/>
  <c r="P182" i="72" s="1"/>
  <c r="P183" i="72" s="1"/>
  <c r="P184" i="72" s="1"/>
  <c r="P185" i="72" s="1"/>
  <c r="P186" i="72" s="1"/>
  <c r="P187" i="72" s="1"/>
  <c r="P188" i="72" s="1"/>
  <c r="P189" i="72" s="1"/>
  <c r="P190" i="72" s="1"/>
  <c r="P191" i="72" s="1"/>
  <c r="P192" i="72" s="1"/>
  <c r="P193" i="72" s="1"/>
  <c r="P194" i="72" s="1"/>
  <c r="P195" i="72" s="1"/>
  <c r="P196" i="72" s="1"/>
  <c r="P197" i="72" s="1"/>
  <c r="P198" i="72" s="1"/>
  <c r="P199" i="72" s="1"/>
  <c r="P200" i="72" s="1"/>
  <c r="P201" i="72" s="1"/>
  <c r="P202" i="72" s="1"/>
  <c r="P203" i="72" s="1"/>
  <c r="P204" i="72" s="1"/>
  <c r="P205" i="72" s="1"/>
  <c r="P206" i="72" s="1"/>
  <c r="P207" i="72" s="1"/>
  <c r="P208" i="72" s="1"/>
  <c r="P209" i="72" s="1"/>
  <c r="P210" i="72" s="1"/>
  <c r="P211" i="72" s="1"/>
  <c r="P212" i="72" s="1"/>
  <c r="P213" i="72" s="1"/>
  <c r="P214" i="72" s="1"/>
  <c r="P215" i="72" s="1"/>
  <c r="P216" i="72" s="1"/>
  <c r="P217" i="72" s="1"/>
  <c r="P218" i="72" s="1"/>
  <c r="P219" i="72" s="1"/>
  <c r="P220" i="72" s="1"/>
  <c r="P221" i="72" s="1"/>
  <c r="P222" i="72" s="1"/>
  <c r="P223" i="72" s="1"/>
  <c r="P224" i="72" s="1"/>
  <c r="P225" i="72" s="1"/>
  <c r="P226" i="72" s="1"/>
  <c r="P227" i="72" s="1"/>
  <c r="P228" i="72" s="1"/>
  <c r="P229" i="72" s="1"/>
  <c r="P230" i="72" s="1"/>
  <c r="P231" i="72" s="1"/>
  <c r="P232" i="72" s="1"/>
  <c r="P233" i="72" s="1"/>
  <c r="P234" i="72" s="1"/>
  <c r="P235" i="72" s="1"/>
  <c r="P236" i="72" s="1"/>
  <c r="P237" i="72" s="1"/>
  <c r="P238" i="72" s="1"/>
  <c r="P239" i="72" s="1"/>
  <c r="P240" i="72" s="1"/>
  <c r="P241" i="72" s="1"/>
  <c r="P242" i="72" s="1"/>
  <c r="P243" i="72" s="1"/>
  <c r="P244" i="72" s="1"/>
  <c r="P245" i="72" s="1"/>
  <c r="P246" i="72" s="1"/>
  <c r="P247" i="72" s="1"/>
  <c r="P248" i="72" s="1"/>
  <c r="P249" i="72" s="1"/>
  <c r="P250" i="72" s="1"/>
  <c r="P251" i="72" s="1"/>
  <c r="P252" i="72" s="1"/>
  <c r="P253" i="72" s="1"/>
  <c r="P254" i="72" s="1"/>
  <c r="P255" i="72" s="1"/>
  <c r="P256" i="72" s="1"/>
  <c r="P257" i="72" s="1"/>
  <c r="P258" i="72" s="1"/>
  <c r="P259" i="72" s="1"/>
  <c r="P260" i="72" s="1"/>
  <c r="P261" i="72" s="1"/>
  <c r="P262" i="72" s="1"/>
  <c r="P263" i="72" s="1"/>
  <c r="P264" i="72" s="1"/>
  <c r="P265" i="72" s="1"/>
  <c r="P266" i="72" s="1"/>
  <c r="P267" i="72" s="1"/>
  <c r="P268" i="72" s="1"/>
  <c r="P269" i="72" s="1"/>
  <c r="P270" i="72" s="1"/>
  <c r="P271" i="72" s="1"/>
  <c r="P272" i="72" s="1"/>
  <c r="P273" i="72" s="1"/>
  <c r="P274" i="72" s="1"/>
  <c r="P275" i="72" s="1"/>
  <c r="P276" i="72" s="1"/>
  <c r="P277" i="72" s="1"/>
  <c r="P278" i="72" s="1"/>
  <c r="P279" i="72" s="1"/>
  <c r="P280" i="72" s="1"/>
  <c r="P281" i="72" s="1"/>
  <c r="P282" i="72" s="1"/>
  <c r="P283" i="72" s="1"/>
  <c r="P284" i="72" s="1"/>
  <c r="P285" i="72" s="1"/>
  <c r="P286" i="72" s="1"/>
  <c r="P287" i="72" s="1"/>
  <c r="P288" i="72" s="1"/>
  <c r="P289" i="72" s="1"/>
  <c r="P290" i="72" s="1"/>
  <c r="P291" i="72" s="1"/>
  <c r="P292" i="72" s="1"/>
  <c r="P293" i="72" s="1"/>
  <c r="P294" i="72" s="1"/>
  <c r="P295" i="72" s="1"/>
  <c r="P296" i="72" s="1"/>
  <c r="P297" i="72" s="1"/>
  <c r="P298" i="72" s="1"/>
  <c r="P299" i="72" s="1"/>
  <c r="P300" i="72" s="1"/>
  <c r="P301" i="72" s="1"/>
  <c r="P302" i="72" s="1"/>
  <c r="P303" i="72" s="1"/>
  <c r="P304" i="72" s="1"/>
  <c r="P305" i="72" s="1"/>
  <c r="P306" i="72" s="1"/>
  <c r="P307" i="72" s="1"/>
  <c r="P308" i="72" s="1"/>
  <c r="P309" i="72" s="1"/>
  <c r="P310" i="72" s="1"/>
  <c r="P311" i="72" s="1"/>
  <c r="P312" i="72" s="1"/>
  <c r="P313" i="72" s="1"/>
  <c r="P314" i="72" s="1"/>
  <c r="P315" i="72" s="1"/>
  <c r="P316" i="72" s="1"/>
  <c r="P317" i="72" s="1"/>
  <c r="P318" i="72" s="1"/>
  <c r="P319" i="72" s="1"/>
  <c r="P320" i="72" s="1"/>
  <c r="P321" i="72" s="1"/>
  <c r="P322" i="72" s="1"/>
  <c r="P323" i="72" s="1"/>
  <c r="P324" i="72" s="1"/>
  <c r="P325" i="72" s="1"/>
  <c r="P326" i="72" s="1"/>
  <c r="P327" i="72" s="1"/>
  <c r="P328" i="72" s="1"/>
  <c r="P329" i="72" s="1"/>
  <c r="P330" i="72" s="1"/>
  <c r="P331" i="72" s="1"/>
  <c r="P332" i="72" s="1"/>
  <c r="P333" i="72" s="1"/>
  <c r="P334" i="72" s="1"/>
  <c r="P335" i="72" s="1"/>
  <c r="P336" i="72" s="1"/>
  <c r="P337" i="72" s="1"/>
  <c r="P338" i="72" s="1"/>
  <c r="P339" i="72" s="1"/>
  <c r="P340" i="72" s="1"/>
  <c r="P341" i="72" s="1"/>
  <c r="P342" i="72" s="1"/>
  <c r="P343" i="72" s="1"/>
  <c r="P344" i="72" s="1"/>
  <c r="P345" i="72" s="1"/>
  <c r="P346" i="72" s="1"/>
  <c r="P347" i="72" s="1"/>
  <c r="P348" i="72" s="1"/>
  <c r="P349" i="72" s="1"/>
  <c r="P350" i="72" s="1"/>
  <c r="P351" i="72" s="1"/>
  <c r="P352" i="72" s="1"/>
  <c r="P353" i="72" s="1"/>
  <c r="P354" i="72" s="1"/>
  <c r="P355" i="72" s="1"/>
  <c r="P356" i="72" s="1"/>
  <c r="P357" i="72" s="1"/>
  <c r="P358" i="72" s="1"/>
  <c r="P359" i="72" s="1"/>
  <c r="P360" i="72" s="1"/>
  <c r="P361" i="72" s="1"/>
  <c r="P362" i="72" s="1"/>
  <c r="P363" i="72" s="1"/>
  <c r="P364" i="72" s="1"/>
  <c r="P365" i="72" s="1"/>
  <c r="P366" i="72" s="1"/>
  <c r="P367" i="72" s="1"/>
  <c r="P368" i="72" s="1"/>
  <c r="P369" i="72" s="1"/>
  <c r="P370" i="72" s="1"/>
  <c r="P371" i="72" s="1"/>
  <c r="P372" i="72" s="1"/>
  <c r="P373" i="72" s="1"/>
  <c r="R62" i="72"/>
  <c r="O63" i="72" s="1"/>
  <c r="Q27" i="75"/>
  <c r="Q28" i="75" s="1"/>
  <c r="Q29" i="75" s="1"/>
  <c r="M18" i="45"/>
  <c r="M44" i="45" s="1"/>
  <c r="M61" i="45" s="1"/>
  <c r="X28" i="70"/>
  <c r="Q60" i="81"/>
  <c r="R60" i="81" s="1"/>
  <c r="O61" i="81" s="1"/>
  <c r="R55" i="71"/>
  <c r="O56" i="71" s="1"/>
  <c r="Q56" i="71" s="1"/>
  <c r="P56" i="71"/>
  <c r="P69" i="28"/>
  <c r="P70" i="28" s="1"/>
  <c r="P71" i="28" s="1"/>
  <c r="P72" i="28" s="1"/>
  <c r="P73" i="28" s="1"/>
  <c r="P74" i="28" s="1"/>
  <c r="P75" i="28" s="1"/>
  <c r="P76" i="28" s="1"/>
  <c r="P77" i="28" s="1"/>
  <c r="P78" i="28" s="1"/>
  <c r="P79" i="28" s="1"/>
  <c r="P80" i="28" s="1"/>
  <c r="P81" i="28" s="1"/>
  <c r="P82" i="28" s="1"/>
  <c r="P83" i="28" s="1"/>
  <c r="P84" i="28" s="1"/>
  <c r="P85" i="28" s="1"/>
  <c r="P86" i="28" s="1"/>
  <c r="P87" i="28" s="1"/>
  <c r="P88" i="28" s="1"/>
  <c r="P89" i="28" s="1"/>
  <c r="P90" i="28" s="1"/>
  <c r="P91" i="28" s="1"/>
  <c r="P92" i="28" s="1"/>
  <c r="P93" i="28" s="1"/>
  <c r="P94" i="28" s="1"/>
  <c r="P95" i="28" s="1"/>
  <c r="P96" i="28" s="1"/>
  <c r="P97" i="28" s="1"/>
  <c r="P98" i="28" s="1"/>
  <c r="P99" i="28" s="1"/>
  <c r="P100" i="28" s="1"/>
  <c r="P101" i="28" s="1"/>
  <c r="P102" i="28" s="1"/>
  <c r="P103" i="28" s="1"/>
  <c r="P104" i="28" s="1"/>
  <c r="P105" i="28" s="1"/>
  <c r="P106" i="28" s="1"/>
  <c r="P107" i="28" s="1"/>
  <c r="P108" i="28" s="1"/>
  <c r="P109" i="28" s="1"/>
  <c r="P110" i="28" s="1"/>
  <c r="P111" i="28" s="1"/>
  <c r="P112" i="28" s="1"/>
  <c r="P113" i="28" s="1"/>
  <c r="P114" i="28" s="1"/>
  <c r="P115" i="28" s="1"/>
  <c r="P116" i="28" s="1"/>
  <c r="P117" i="28" s="1"/>
  <c r="P118" i="28" s="1"/>
  <c r="P119" i="28" s="1"/>
  <c r="P120" i="28" s="1"/>
  <c r="P121" i="28" s="1"/>
  <c r="P122" i="28" s="1"/>
  <c r="P123" i="28" s="1"/>
  <c r="P124" i="28" s="1"/>
  <c r="P125" i="28" s="1"/>
  <c r="P126" i="28" s="1"/>
  <c r="P127" i="28" s="1"/>
  <c r="P128" i="28" s="1"/>
  <c r="P129" i="28" s="1"/>
  <c r="P130" i="28" s="1"/>
  <c r="P131" i="28" s="1"/>
  <c r="P132" i="28" s="1"/>
  <c r="P133" i="28" s="1"/>
  <c r="P134" i="28" s="1"/>
  <c r="P135" i="28" s="1"/>
  <c r="P136" i="28" s="1"/>
  <c r="P137" i="28" s="1"/>
  <c r="P138" i="28" s="1"/>
  <c r="P139" i="28" s="1"/>
  <c r="P140" i="28" s="1"/>
  <c r="P141" i="28" s="1"/>
  <c r="P142" i="28" s="1"/>
  <c r="P143" i="28" s="1"/>
  <c r="P144" i="28" s="1"/>
  <c r="P145" i="28" s="1"/>
  <c r="P146" i="28" s="1"/>
  <c r="P147" i="28" s="1"/>
  <c r="P148" i="28" s="1"/>
  <c r="P149" i="28" s="1"/>
  <c r="P150" i="28" s="1"/>
  <c r="P151" i="28" s="1"/>
  <c r="P152" i="28" s="1"/>
  <c r="P153" i="28" s="1"/>
  <c r="P154" i="28" s="1"/>
  <c r="P155" i="28" s="1"/>
  <c r="P156" i="28" s="1"/>
  <c r="P157" i="28" s="1"/>
  <c r="P158" i="28" s="1"/>
  <c r="P159" i="28" s="1"/>
  <c r="P160" i="28" s="1"/>
  <c r="P161" i="28" s="1"/>
  <c r="P162" i="28" s="1"/>
  <c r="P163" i="28" s="1"/>
  <c r="P164" i="28" s="1"/>
  <c r="P165" i="28" s="1"/>
  <c r="P166" i="28" s="1"/>
  <c r="P167" i="28" s="1"/>
  <c r="P168" i="28" s="1"/>
  <c r="P169" i="28" s="1"/>
  <c r="P170" i="28" s="1"/>
  <c r="P171" i="28" s="1"/>
  <c r="P172" i="28" s="1"/>
  <c r="P173" i="28" s="1"/>
  <c r="P174" i="28" s="1"/>
  <c r="P175" i="28" s="1"/>
  <c r="P176" i="28" s="1"/>
  <c r="P177" i="28" s="1"/>
  <c r="P178" i="28" s="1"/>
  <c r="P179" i="28" s="1"/>
  <c r="P180" i="28" s="1"/>
  <c r="P181" i="28" s="1"/>
  <c r="P182" i="28" s="1"/>
  <c r="P183" i="28" s="1"/>
  <c r="P184" i="28" s="1"/>
  <c r="P185" i="28" s="1"/>
  <c r="P186" i="28" s="1"/>
  <c r="P187" i="28" s="1"/>
  <c r="P188" i="28" s="1"/>
  <c r="P189" i="28" s="1"/>
  <c r="P190" i="28" s="1"/>
  <c r="P191" i="28" s="1"/>
  <c r="P192" i="28" s="1"/>
  <c r="P193" i="28" s="1"/>
  <c r="P194" i="28" s="1"/>
  <c r="P195" i="28" s="1"/>
  <c r="P196" i="28" s="1"/>
  <c r="P197" i="28" s="1"/>
  <c r="P198" i="28" s="1"/>
  <c r="P199" i="28" s="1"/>
  <c r="P200" i="28" s="1"/>
  <c r="P201" i="28" s="1"/>
  <c r="P202" i="28" s="1"/>
  <c r="P203" i="28" s="1"/>
  <c r="P204" i="28" s="1"/>
  <c r="P205" i="28" s="1"/>
  <c r="P206" i="28" s="1"/>
  <c r="P207" i="28" s="1"/>
  <c r="P208" i="28" s="1"/>
  <c r="P209" i="28" s="1"/>
  <c r="P210" i="28" s="1"/>
  <c r="P211" i="28" s="1"/>
  <c r="P212" i="28" s="1"/>
  <c r="P213" i="28" s="1"/>
  <c r="P214" i="28" s="1"/>
  <c r="P215" i="28" s="1"/>
  <c r="P216" i="28" s="1"/>
  <c r="P217" i="28" s="1"/>
  <c r="P218" i="28" s="1"/>
  <c r="P219" i="28" s="1"/>
  <c r="P220" i="28" s="1"/>
  <c r="P221" i="28" s="1"/>
  <c r="P222" i="28" s="1"/>
  <c r="P223" i="28" s="1"/>
  <c r="P224" i="28" s="1"/>
  <c r="P225" i="28" s="1"/>
  <c r="P226" i="28" s="1"/>
  <c r="P227" i="28" s="1"/>
  <c r="P228" i="28" s="1"/>
  <c r="P229" i="28" s="1"/>
  <c r="P230" i="28" s="1"/>
  <c r="P231" i="28" s="1"/>
  <c r="P232" i="28" s="1"/>
  <c r="P233" i="28" s="1"/>
  <c r="P234" i="28" s="1"/>
  <c r="P235" i="28" s="1"/>
  <c r="P236" i="28" s="1"/>
  <c r="P237" i="28" s="1"/>
  <c r="P238" i="28" s="1"/>
  <c r="P239" i="28" s="1"/>
  <c r="P240" i="28" s="1"/>
  <c r="P241" i="28" s="1"/>
  <c r="P242" i="28" s="1"/>
  <c r="P243" i="28" s="1"/>
  <c r="P244" i="28" s="1"/>
  <c r="P245" i="28" s="1"/>
  <c r="P246" i="28" s="1"/>
  <c r="P247" i="28" s="1"/>
  <c r="P248" i="28" s="1"/>
  <c r="P249" i="28" s="1"/>
  <c r="P250" i="28" s="1"/>
  <c r="P251" i="28" s="1"/>
  <c r="P252" i="28" s="1"/>
  <c r="P253" i="28" s="1"/>
  <c r="P254" i="28" s="1"/>
  <c r="P255" i="28" s="1"/>
  <c r="P256" i="28" s="1"/>
  <c r="P257" i="28" s="1"/>
  <c r="P258" i="28" s="1"/>
  <c r="P259" i="28" s="1"/>
  <c r="P260" i="28" s="1"/>
  <c r="P261" i="28" s="1"/>
  <c r="P262" i="28" s="1"/>
  <c r="P263" i="28" s="1"/>
  <c r="P264" i="28" s="1"/>
  <c r="P265" i="28" s="1"/>
  <c r="P266" i="28" s="1"/>
  <c r="P267" i="28" s="1"/>
  <c r="P268" i="28" s="1"/>
  <c r="P269" i="28" s="1"/>
  <c r="P270" i="28" s="1"/>
  <c r="P271" i="28" s="1"/>
  <c r="P272" i="28" s="1"/>
  <c r="P273" i="28" s="1"/>
  <c r="P274" i="28" s="1"/>
  <c r="P275" i="28" s="1"/>
  <c r="P276" i="28" s="1"/>
  <c r="P277" i="28" s="1"/>
  <c r="P278" i="28" s="1"/>
  <c r="P279" i="28" s="1"/>
  <c r="P280" i="28" s="1"/>
  <c r="P281" i="28" s="1"/>
  <c r="P282" i="28" s="1"/>
  <c r="P283" i="28" s="1"/>
  <c r="P284" i="28" s="1"/>
  <c r="P285" i="28" s="1"/>
  <c r="P286" i="28" s="1"/>
  <c r="P287" i="28" s="1"/>
  <c r="P288" i="28" s="1"/>
  <c r="P289" i="28" s="1"/>
  <c r="P290" i="28" s="1"/>
  <c r="P291" i="28" s="1"/>
  <c r="P292" i="28" s="1"/>
  <c r="P293" i="28" s="1"/>
  <c r="P294" i="28" s="1"/>
  <c r="P295" i="28" s="1"/>
  <c r="P296" i="28" s="1"/>
  <c r="P297" i="28" s="1"/>
  <c r="P298" i="28" s="1"/>
  <c r="P299" i="28" s="1"/>
  <c r="P300" i="28" s="1"/>
  <c r="P301" i="28" s="1"/>
  <c r="P302" i="28" s="1"/>
  <c r="P303" i="28" s="1"/>
  <c r="P304" i="28" s="1"/>
  <c r="P305" i="28" s="1"/>
  <c r="P306" i="28" s="1"/>
  <c r="P307" i="28" s="1"/>
  <c r="P308" i="28" s="1"/>
  <c r="P309" i="28" s="1"/>
  <c r="P310" i="28" s="1"/>
  <c r="P311" i="28" s="1"/>
  <c r="P312" i="28" s="1"/>
  <c r="P313" i="28" s="1"/>
  <c r="P314" i="28" s="1"/>
  <c r="P315" i="28" s="1"/>
  <c r="P316" i="28" s="1"/>
  <c r="P317" i="28" s="1"/>
  <c r="P318" i="28" s="1"/>
  <c r="P319" i="28" s="1"/>
  <c r="P320" i="28" s="1"/>
  <c r="P321" i="28" s="1"/>
  <c r="P322" i="28" s="1"/>
  <c r="P323" i="28" s="1"/>
  <c r="P324" i="28" s="1"/>
  <c r="P325" i="28" s="1"/>
  <c r="P326" i="28" s="1"/>
  <c r="P327" i="28" s="1"/>
  <c r="P328" i="28" s="1"/>
  <c r="P329" i="28" s="1"/>
  <c r="P330" i="28" s="1"/>
  <c r="P331" i="28" s="1"/>
  <c r="P332" i="28" s="1"/>
  <c r="P333" i="28" s="1"/>
  <c r="P334" i="28" s="1"/>
  <c r="P335" i="28" s="1"/>
  <c r="P336" i="28" s="1"/>
  <c r="P337" i="28" s="1"/>
  <c r="P338" i="28" s="1"/>
  <c r="P339" i="28" s="1"/>
  <c r="P340" i="28" s="1"/>
  <c r="P341" i="28" s="1"/>
  <c r="P342" i="28" s="1"/>
  <c r="P343" i="28" s="1"/>
  <c r="P344" i="28" s="1"/>
  <c r="P345" i="28" s="1"/>
  <c r="P346" i="28" s="1"/>
  <c r="P347" i="28" s="1"/>
  <c r="P348" i="28" s="1"/>
  <c r="P349" i="28" s="1"/>
  <c r="P350" i="28" s="1"/>
  <c r="P351" i="28" s="1"/>
  <c r="P352" i="28" s="1"/>
  <c r="P353" i="28" s="1"/>
  <c r="P354" i="28" s="1"/>
  <c r="P355" i="28" s="1"/>
  <c r="P356" i="28" s="1"/>
  <c r="P357" i="28" s="1"/>
  <c r="P358" i="28" s="1"/>
  <c r="P359" i="28" s="1"/>
  <c r="P360" i="28" s="1"/>
  <c r="P361" i="28" s="1"/>
  <c r="P362" i="28" s="1"/>
  <c r="P363" i="28" s="1"/>
  <c r="P364" i="28" s="1"/>
  <c r="P365" i="28" s="1"/>
  <c r="P366" i="28" s="1"/>
  <c r="Q17" i="72"/>
  <c r="P14" i="72"/>
  <c r="P56" i="5"/>
  <c r="P57" i="5" s="1"/>
  <c r="P58" i="5" s="1"/>
  <c r="P59" i="5" s="1"/>
  <c r="P60" i="5" s="1"/>
  <c r="P61" i="5" s="1"/>
  <c r="P62" i="5" s="1"/>
  <c r="P63" i="5" s="1"/>
  <c r="P64" i="5" s="1"/>
  <c r="P65" i="5" s="1"/>
  <c r="P66" i="5" s="1"/>
  <c r="P67" i="5" s="1"/>
  <c r="P68" i="5" s="1"/>
  <c r="P69" i="5" s="1"/>
  <c r="P70" i="5" s="1"/>
  <c r="P71" i="5" s="1"/>
  <c r="P72" i="5" s="1"/>
  <c r="P73" i="5" s="1"/>
  <c r="P74" i="5" s="1"/>
  <c r="P75" i="5" s="1"/>
  <c r="P76" i="5" s="1"/>
  <c r="P77" i="5" s="1"/>
  <c r="P78" i="5" s="1"/>
  <c r="P79" i="5" s="1"/>
  <c r="P80" i="5" s="1"/>
  <c r="P81" i="5" s="1"/>
  <c r="P82" i="5" s="1"/>
  <c r="P83" i="5" s="1"/>
  <c r="P84" i="5" s="1"/>
  <c r="P85" i="5" s="1"/>
  <c r="P86" i="5" s="1"/>
  <c r="P87" i="5" s="1"/>
  <c r="P88" i="5" s="1"/>
  <c r="P89" i="5" s="1"/>
  <c r="P90" i="5" s="1"/>
  <c r="P91" i="5" s="1"/>
  <c r="P92" i="5" s="1"/>
  <c r="P93" i="5" s="1"/>
  <c r="P94" i="5" s="1"/>
  <c r="P95" i="5" s="1"/>
  <c r="P96" i="5" s="1"/>
  <c r="P97" i="5" s="1"/>
  <c r="P98" i="5" s="1"/>
  <c r="P99" i="5" s="1"/>
  <c r="P100" i="5" s="1"/>
  <c r="P101" i="5" s="1"/>
  <c r="P102" i="5" s="1"/>
  <c r="P103" i="5" s="1"/>
  <c r="P104" i="5" s="1"/>
  <c r="P105" i="5" s="1"/>
  <c r="P106" i="5" s="1"/>
  <c r="P107" i="5" s="1"/>
  <c r="P108" i="5" s="1"/>
  <c r="P109" i="5" s="1"/>
  <c r="P110" i="5" s="1"/>
  <c r="P111" i="5" s="1"/>
  <c r="P112" i="5" s="1"/>
  <c r="P113" i="5" s="1"/>
  <c r="P114" i="5" s="1"/>
  <c r="P115" i="5" s="1"/>
  <c r="P116" i="5" s="1"/>
  <c r="P117" i="5" s="1"/>
  <c r="P118" i="5" s="1"/>
  <c r="P119" i="5" s="1"/>
  <c r="P120" i="5" s="1"/>
  <c r="P121" i="5" s="1"/>
  <c r="P122" i="5" s="1"/>
  <c r="P123" i="5" s="1"/>
  <c r="P124" i="5" s="1"/>
  <c r="P125" i="5" s="1"/>
  <c r="P126" i="5" s="1"/>
  <c r="P127" i="5" s="1"/>
  <c r="P128" i="5" s="1"/>
  <c r="P129" i="5" s="1"/>
  <c r="P130" i="5" s="1"/>
  <c r="P131" i="5" s="1"/>
  <c r="P132" i="5" s="1"/>
  <c r="P133" i="5" s="1"/>
  <c r="P134" i="5" s="1"/>
  <c r="P135" i="5" s="1"/>
  <c r="P136" i="5" s="1"/>
  <c r="P137" i="5" s="1"/>
  <c r="P138" i="5" s="1"/>
  <c r="P139" i="5" s="1"/>
  <c r="P140" i="5" s="1"/>
  <c r="P141" i="5" s="1"/>
  <c r="P142" i="5" s="1"/>
  <c r="P143" i="5" s="1"/>
  <c r="P144" i="5" s="1"/>
  <c r="P145" i="5" s="1"/>
  <c r="P146" i="5" s="1"/>
  <c r="P147" i="5" s="1"/>
  <c r="P148" i="5" s="1"/>
  <c r="P149" i="5" s="1"/>
  <c r="P150" i="5" s="1"/>
  <c r="P151" i="5" s="1"/>
  <c r="P152" i="5" s="1"/>
  <c r="P153" i="5" s="1"/>
  <c r="P154" i="5" s="1"/>
  <c r="P155" i="5" s="1"/>
  <c r="P156" i="5" s="1"/>
  <c r="P157" i="5" s="1"/>
  <c r="P158" i="5" s="1"/>
  <c r="P159" i="5" s="1"/>
  <c r="P160" i="5" s="1"/>
  <c r="P161" i="5" s="1"/>
  <c r="P162" i="5" s="1"/>
  <c r="P163" i="5" s="1"/>
  <c r="P164" i="5" s="1"/>
  <c r="P165" i="5" s="1"/>
  <c r="P166" i="5" s="1"/>
  <c r="P167" i="5" s="1"/>
  <c r="P168" i="5" s="1"/>
  <c r="P169" i="5" s="1"/>
  <c r="P170" i="5" s="1"/>
  <c r="P171" i="5" s="1"/>
  <c r="P172" i="5" s="1"/>
  <c r="P173" i="5" s="1"/>
  <c r="P174" i="5" s="1"/>
  <c r="P175" i="5" s="1"/>
  <c r="P176" i="5" s="1"/>
  <c r="P177" i="5" s="1"/>
  <c r="P178" i="5" s="1"/>
  <c r="P179" i="5" s="1"/>
  <c r="P180" i="5" s="1"/>
  <c r="P181" i="5" s="1"/>
  <c r="P182" i="5" s="1"/>
  <c r="P183" i="5" s="1"/>
  <c r="P184" i="5" s="1"/>
  <c r="P185" i="5" s="1"/>
  <c r="P186" i="5" s="1"/>
  <c r="P187" i="5" s="1"/>
  <c r="P188" i="5" s="1"/>
  <c r="P189" i="5" s="1"/>
  <c r="P190" i="5" s="1"/>
  <c r="P191" i="5" s="1"/>
  <c r="P192" i="5" s="1"/>
  <c r="P193" i="5" s="1"/>
  <c r="P194" i="5" s="1"/>
  <c r="P195" i="5" s="1"/>
  <c r="P196" i="5" s="1"/>
  <c r="P197" i="5" s="1"/>
  <c r="P198" i="5" s="1"/>
  <c r="P199" i="5" s="1"/>
  <c r="P200" i="5" s="1"/>
  <c r="P201" i="5" s="1"/>
  <c r="P202" i="5" s="1"/>
  <c r="P203" i="5" s="1"/>
  <c r="P204" i="5" s="1"/>
  <c r="P205" i="5" s="1"/>
  <c r="P206" i="5" s="1"/>
  <c r="P207" i="5" s="1"/>
  <c r="P208" i="5" s="1"/>
  <c r="P209" i="5" s="1"/>
  <c r="P210" i="5" s="1"/>
  <c r="P211" i="5" s="1"/>
  <c r="P212" i="5" s="1"/>
  <c r="P213" i="5" s="1"/>
  <c r="P214" i="5" s="1"/>
  <c r="P215" i="5" s="1"/>
  <c r="P216" i="5" s="1"/>
  <c r="P217" i="5" s="1"/>
  <c r="P218" i="5" s="1"/>
  <c r="P219" i="5" s="1"/>
  <c r="P220" i="5" s="1"/>
  <c r="P221" i="5" s="1"/>
  <c r="P222" i="5" s="1"/>
  <c r="P223" i="5" s="1"/>
  <c r="P224" i="5" s="1"/>
  <c r="P225" i="5" s="1"/>
  <c r="P226" i="5" s="1"/>
  <c r="P227" i="5" s="1"/>
  <c r="P228" i="5" s="1"/>
  <c r="P229" i="5" s="1"/>
  <c r="P230" i="5" s="1"/>
  <c r="P231" i="5" s="1"/>
  <c r="P232" i="5" s="1"/>
  <c r="P233" i="5" s="1"/>
  <c r="P234" i="5" s="1"/>
  <c r="P235" i="5" s="1"/>
  <c r="P236" i="5" s="1"/>
  <c r="P237" i="5" s="1"/>
  <c r="P238" i="5" s="1"/>
  <c r="P239" i="5" s="1"/>
  <c r="P240" i="5" s="1"/>
  <c r="P241" i="5" s="1"/>
  <c r="P242" i="5" s="1"/>
  <c r="P243" i="5" s="1"/>
  <c r="P244" i="5" s="1"/>
  <c r="P245" i="5" s="1"/>
  <c r="P246" i="5" s="1"/>
  <c r="P247" i="5" s="1"/>
  <c r="P248" i="5" s="1"/>
  <c r="P249" i="5" s="1"/>
  <c r="P250" i="5" s="1"/>
  <c r="P251" i="5" s="1"/>
  <c r="P252" i="5" s="1"/>
  <c r="P253" i="5" s="1"/>
  <c r="P254" i="5" s="1"/>
  <c r="P255" i="5" s="1"/>
  <c r="P256" i="5" s="1"/>
  <c r="P257" i="5" s="1"/>
  <c r="P258" i="5" s="1"/>
  <c r="P259" i="5" s="1"/>
  <c r="P260" i="5" s="1"/>
  <c r="P261" i="5" s="1"/>
  <c r="P262" i="5" s="1"/>
  <c r="P263" i="5" s="1"/>
  <c r="P264" i="5" s="1"/>
  <c r="P265" i="5" s="1"/>
  <c r="P266" i="5" s="1"/>
  <c r="P267" i="5" s="1"/>
  <c r="P268" i="5" s="1"/>
  <c r="P269" i="5" s="1"/>
  <c r="P270" i="5" s="1"/>
  <c r="P271" i="5" s="1"/>
  <c r="P272" i="5" s="1"/>
  <c r="P273" i="5" s="1"/>
  <c r="P274" i="5" s="1"/>
  <c r="P275" i="5" s="1"/>
  <c r="P276" i="5" s="1"/>
  <c r="P277" i="5" s="1"/>
  <c r="P278" i="5" s="1"/>
  <c r="P279" i="5" s="1"/>
  <c r="P280" i="5" s="1"/>
  <c r="P281" i="5" s="1"/>
  <c r="P282" i="5" s="1"/>
  <c r="P283" i="5" s="1"/>
  <c r="P284" i="5" s="1"/>
  <c r="P285" i="5" s="1"/>
  <c r="P286" i="5" s="1"/>
  <c r="P287" i="5" s="1"/>
  <c r="P288" i="5" s="1"/>
  <c r="P289" i="5" s="1"/>
  <c r="P290" i="5" s="1"/>
  <c r="P291" i="5" s="1"/>
  <c r="P292" i="5" s="1"/>
  <c r="P293" i="5" s="1"/>
  <c r="P294" i="5" s="1"/>
  <c r="P295" i="5" s="1"/>
  <c r="P296" i="5" s="1"/>
  <c r="P297" i="5" s="1"/>
  <c r="P298" i="5" s="1"/>
  <c r="P299" i="5" s="1"/>
  <c r="P300" i="5" s="1"/>
  <c r="P301" i="5" s="1"/>
  <c r="P302" i="5" s="1"/>
  <c r="P303" i="5" s="1"/>
  <c r="P304" i="5" s="1"/>
  <c r="P305" i="5" s="1"/>
  <c r="P306" i="5" s="1"/>
  <c r="P307" i="5" s="1"/>
  <c r="P308" i="5" s="1"/>
  <c r="P309" i="5" s="1"/>
  <c r="P310" i="5" s="1"/>
  <c r="P311" i="5" s="1"/>
  <c r="P312" i="5" s="1"/>
  <c r="P313" i="5" s="1"/>
  <c r="P314" i="5" s="1"/>
  <c r="P315" i="5" s="1"/>
  <c r="P316" i="5" s="1"/>
  <c r="P317" i="5" s="1"/>
  <c r="P318" i="5" s="1"/>
  <c r="P319" i="5" s="1"/>
  <c r="P320" i="5" s="1"/>
  <c r="P321" i="5" s="1"/>
  <c r="P322" i="5" s="1"/>
  <c r="P323" i="5" s="1"/>
  <c r="P324" i="5" s="1"/>
  <c r="P325" i="5" s="1"/>
  <c r="P326" i="5" s="1"/>
  <c r="P327" i="5" s="1"/>
  <c r="P328" i="5" s="1"/>
  <c r="P329" i="5" s="1"/>
  <c r="P330" i="5" s="1"/>
  <c r="R55" i="5"/>
  <c r="O56" i="5" s="1"/>
  <c r="R26" i="70"/>
  <c r="R67" i="30"/>
  <c r="O68" i="30" s="1"/>
  <c r="P68" i="30"/>
  <c r="P69" i="30" s="1"/>
  <c r="P70" i="30" s="1"/>
  <c r="P71" i="30" s="1"/>
  <c r="P72" i="30" s="1"/>
  <c r="P73" i="30" s="1"/>
  <c r="P74" i="30" s="1"/>
  <c r="P75" i="30" s="1"/>
  <c r="P76" i="30" s="1"/>
  <c r="P77" i="30" s="1"/>
  <c r="P78" i="30" s="1"/>
  <c r="P79" i="30" s="1"/>
  <c r="P80" i="30" s="1"/>
  <c r="P81" i="30" s="1"/>
  <c r="P82" i="30" s="1"/>
  <c r="P83" i="30" s="1"/>
  <c r="P84" i="30" s="1"/>
  <c r="P85" i="30" s="1"/>
  <c r="P86" i="30" s="1"/>
  <c r="P87" i="30" s="1"/>
  <c r="P88" i="30" s="1"/>
  <c r="P89" i="30" s="1"/>
  <c r="P90" i="30" s="1"/>
  <c r="P91" i="30" s="1"/>
  <c r="P92" i="30" s="1"/>
  <c r="P93" i="30" s="1"/>
  <c r="P94" i="30" s="1"/>
  <c r="P95" i="30" s="1"/>
  <c r="P96" i="30" s="1"/>
  <c r="P97" i="30" s="1"/>
  <c r="P98" i="30" s="1"/>
  <c r="P99" i="30" s="1"/>
  <c r="P100" i="30" s="1"/>
  <c r="P101" i="30" s="1"/>
  <c r="P102" i="30" s="1"/>
  <c r="P103" i="30" s="1"/>
  <c r="P104" i="30" s="1"/>
  <c r="P105" i="30" s="1"/>
  <c r="P106" i="30" s="1"/>
  <c r="P107" i="30" s="1"/>
  <c r="P108" i="30" s="1"/>
  <c r="P109" i="30" s="1"/>
  <c r="P110" i="30" s="1"/>
  <c r="P111" i="30" s="1"/>
  <c r="P112" i="30" s="1"/>
  <c r="P113" i="30" s="1"/>
  <c r="P114" i="30" s="1"/>
  <c r="P115" i="30" s="1"/>
  <c r="P116" i="30" s="1"/>
  <c r="P117" i="30" s="1"/>
  <c r="P118" i="30" s="1"/>
  <c r="P119" i="30" s="1"/>
  <c r="P120" i="30" s="1"/>
  <c r="P121" i="30" s="1"/>
  <c r="P122" i="30" s="1"/>
  <c r="P123" i="30" s="1"/>
  <c r="P124" i="30" s="1"/>
  <c r="P125" i="30" s="1"/>
  <c r="P126" i="30" s="1"/>
  <c r="P127" i="30" s="1"/>
  <c r="P128" i="30" s="1"/>
  <c r="P129" i="30" s="1"/>
  <c r="P130" i="30" s="1"/>
  <c r="P131" i="30" s="1"/>
  <c r="P132" i="30" s="1"/>
  <c r="P133" i="30" s="1"/>
  <c r="P134" i="30" s="1"/>
  <c r="P135" i="30" s="1"/>
  <c r="P136" i="30" s="1"/>
  <c r="P137" i="30" s="1"/>
  <c r="P138" i="30" s="1"/>
  <c r="P139" i="30" s="1"/>
  <c r="P140" i="30" s="1"/>
  <c r="P141" i="30" s="1"/>
  <c r="P142" i="30" s="1"/>
  <c r="P143" i="30" s="1"/>
  <c r="P144" i="30" s="1"/>
  <c r="P145" i="30" s="1"/>
  <c r="P146" i="30" s="1"/>
  <c r="P147" i="30" s="1"/>
  <c r="P148" i="30" s="1"/>
  <c r="P149" i="30" s="1"/>
  <c r="P150" i="30" s="1"/>
  <c r="P151" i="30" s="1"/>
  <c r="P152" i="30" s="1"/>
  <c r="P153" i="30" s="1"/>
  <c r="P154" i="30" s="1"/>
  <c r="P155" i="30" s="1"/>
  <c r="P156" i="30" s="1"/>
  <c r="P157" i="30" s="1"/>
  <c r="P158" i="30" s="1"/>
  <c r="P159" i="30" s="1"/>
  <c r="P160" i="30" s="1"/>
  <c r="P161" i="30" s="1"/>
  <c r="P162" i="30" s="1"/>
  <c r="P163" i="30" s="1"/>
  <c r="P164" i="30" s="1"/>
  <c r="P165" i="30" s="1"/>
  <c r="P166" i="30" s="1"/>
  <c r="P167" i="30" s="1"/>
  <c r="P168" i="30" s="1"/>
  <c r="P169" i="30" s="1"/>
  <c r="P170" i="30" s="1"/>
  <c r="P171" i="30" s="1"/>
  <c r="P172" i="30" s="1"/>
  <c r="P173" i="30" s="1"/>
  <c r="P174" i="30" s="1"/>
  <c r="P175" i="30" s="1"/>
  <c r="P176" i="30" s="1"/>
  <c r="P177" i="30" s="1"/>
  <c r="P178" i="30" s="1"/>
  <c r="P179" i="30" s="1"/>
  <c r="P180" i="30" s="1"/>
  <c r="P181" i="30" s="1"/>
  <c r="P182" i="30" s="1"/>
  <c r="P183" i="30" s="1"/>
  <c r="P184" i="30" s="1"/>
  <c r="P185" i="30" s="1"/>
  <c r="P186" i="30" s="1"/>
  <c r="P187" i="30" s="1"/>
  <c r="P188" i="30" s="1"/>
  <c r="P189" i="30" s="1"/>
  <c r="P190" i="30" s="1"/>
  <c r="P191" i="30" s="1"/>
  <c r="P192" i="30" s="1"/>
  <c r="P193" i="30" s="1"/>
  <c r="P194" i="30" s="1"/>
  <c r="P195" i="30" s="1"/>
  <c r="P196" i="30" s="1"/>
  <c r="P197" i="30" s="1"/>
  <c r="P198" i="30" s="1"/>
  <c r="P199" i="30" s="1"/>
  <c r="P200" i="30" s="1"/>
  <c r="P201" i="30" s="1"/>
  <c r="P202" i="30" s="1"/>
  <c r="P203" i="30" s="1"/>
  <c r="P204" i="30" s="1"/>
  <c r="P205" i="30" s="1"/>
  <c r="P206" i="30" s="1"/>
  <c r="P207" i="30" s="1"/>
  <c r="P208" i="30" s="1"/>
  <c r="P209" i="30" s="1"/>
  <c r="P210" i="30" s="1"/>
  <c r="P211" i="30" s="1"/>
  <c r="P212" i="30" s="1"/>
  <c r="P213" i="30" s="1"/>
  <c r="P214" i="30" s="1"/>
  <c r="P215" i="30" s="1"/>
  <c r="P216" i="30" s="1"/>
  <c r="P217" i="30" s="1"/>
  <c r="P218" i="30" s="1"/>
  <c r="P219" i="30" s="1"/>
  <c r="P220" i="30" s="1"/>
  <c r="P221" i="30" s="1"/>
  <c r="P222" i="30" s="1"/>
  <c r="P223" i="30" s="1"/>
  <c r="P224" i="30" s="1"/>
  <c r="P225" i="30" s="1"/>
  <c r="P226" i="30" s="1"/>
  <c r="P227" i="30" s="1"/>
  <c r="P228" i="30" s="1"/>
  <c r="P229" i="30" s="1"/>
  <c r="P230" i="30" s="1"/>
  <c r="P231" i="30" s="1"/>
  <c r="P232" i="30" s="1"/>
  <c r="P233" i="30" s="1"/>
  <c r="P234" i="30" s="1"/>
  <c r="P235" i="30" s="1"/>
  <c r="P236" i="30" s="1"/>
  <c r="P237" i="30" s="1"/>
  <c r="P238" i="30" s="1"/>
  <c r="P239" i="30" s="1"/>
  <c r="P240" i="30" s="1"/>
  <c r="P241" i="30" s="1"/>
  <c r="P242" i="30" s="1"/>
  <c r="P243" i="30" s="1"/>
  <c r="P244" i="30" s="1"/>
  <c r="P245" i="30" s="1"/>
  <c r="P246" i="30" s="1"/>
  <c r="P247" i="30" s="1"/>
  <c r="P248" i="30" s="1"/>
  <c r="P249" i="30" s="1"/>
  <c r="P250" i="30" s="1"/>
  <c r="P251" i="30" s="1"/>
  <c r="P252" i="30" s="1"/>
  <c r="P253" i="30" s="1"/>
  <c r="P254" i="30" s="1"/>
  <c r="P255" i="30" s="1"/>
  <c r="P256" i="30" s="1"/>
  <c r="P257" i="30" s="1"/>
  <c r="P258" i="30" s="1"/>
  <c r="P259" i="30" s="1"/>
  <c r="P260" i="30" s="1"/>
  <c r="P261" i="30" s="1"/>
  <c r="P262" i="30" s="1"/>
  <c r="P263" i="30" s="1"/>
  <c r="P264" i="30" s="1"/>
  <c r="P265" i="30" s="1"/>
  <c r="P266" i="30" s="1"/>
  <c r="P267" i="30" s="1"/>
  <c r="P268" i="30" s="1"/>
  <c r="P269" i="30" s="1"/>
  <c r="P270" i="30" s="1"/>
  <c r="P271" i="30" s="1"/>
  <c r="P272" i="30" s="1"/>
  <c r="P273" i="30" s="1"/>
  <c r="P274" i="30" s="1"/>
  <c r="P275" i="30" s="1"/>
  <c r="P276" i="30" s="1"/>
  <c r="P277" i="30" s="1"/>
  <c r="P278" i="30" s="1"/>
  <c r="P279" i="30" s="1"/>
  <c r="P280" i="30" s="1"/>
  <c r="P281" i="30" s="1"/>
  <c r="P282" i="30" s="1"/>
  <c r="P283" i="30" s="1"/>
  <c r="P284" i="30" s="1"/>
  <c r="P285" i="30" s="1"/>
  <c r="P286" i="30" s="1"/>
  <c r="P287" i="30" s="1"/>
  <c r="P288" i="30" s="1"/>
  <c r="P289" i="30" s="1"/>
  <c r="P290" i="30" s="1"/>
  <c r="P291" i="30" s="1"/>
  <c r="P292" i="30" s="1"/>
  <c r="P293" i="30" s="1"/>
  <c r="P294" i="30" s="1"/>
  <c r="P295" i="30" s="1"/>
  <c r="P296" i="30" s="1"/>
  <c r="P297" i="30" s="1"/>
  <c r="P298" i="30" s="1"/>
  <c r="P299" i="30" s="1"/>
  <c r="P300" i="30" s="1"/>
  <c r="P301" i="30" s="1"/>
  <c r="P302" i="30" s="1"/>
  <c r="P303" i="30" s="1"/>
  <c r="P304" i="30" s="1"/>
  <c r="P305" i="30" s="1"/>
  <c r="P306" i="30" s="1"/>
  <c r="P307" i="30" s="1"/>
  <c r="P308" i="30" s="1"/>
  <c r="P309" i="30" s="1"/>
  <c r="P310" i="30" s="1"/>
  <c r="P311" i="30" s="1"/>
  <c r="P312" i="30" s="1"/>
  <c r="P313" i="30" s="1"/>
  <c r="P314" i="30" s="1"/>
  <c r="P315" i="30" s="1"/>
  <c r="P316" i="30" s="1"/>
  <c r="P317" i="30" s="1"/>
  <c r="P318" i="30" s="1"/>
  <c r="P319" i="30" s="1"/>
  <c r="P320" i="30" s="1"/>
  <c r="P321" i="30" s="1"/>
  <c r="P322" i="30" s="1"/>
  <c r="P323" i="30" s="1"/>
  <c r="P324" i="30" s="1"/>
  <c r="P325" i="30" s="1"/>
  <c r="P326" i="30" s="1"/>
  <c r="P327" i="30" s="1"/>
  <c r="P328" i="30" s="1"/>
  <c r="P329" i="30" s="1"/>
  <c r="P330" i="30" s="1"/>
  <c r="P331" i="30" s="1"/>
  <c r="P332" i="30" s="1"/>
  <c r="P333" i="30" s="1"/>
  <c r="P334" i="30" s="1"/>
  <c r="P335" i="30" s="1"/>
  <c r="P336" i="30" s="1"/>
  <c r="P337" i="30" s="1"/>
  <c r="P338" i="30" s="1"/>
  <c r="P339" i="30" s="1"/>
  <c r="P340" i="30" s="1"/>
  <c r="P341" i="30" s="1"/>
  <c r="P342" i="30" s="1"/>
  <c r="P343" i="30" s="1"/>
  <c r="P344" i="30" s="1"/>
  <c r="P345" i="30" s="1"/>
  <c r="P346" i="30" s="1"/>
  <c r="P347" i="30" s="1"/>
  <c r="P348" i="30" s="1"/>
  <c r="P349" i="30" s="1"/>
  <c r="P350" i="30" s="1"/>
  <c r="P351" i="30" s="1"/>
  <c r="P352" i="30" s="1"/>
  <c r="P353" i="30" s="1"/>
  <c r="P354" i="30" s="1"/>
  <c r="P355" i="30" s="1"/>
  <c r="P356" i="30" s="1"/>
  <c r="P357" i="30" s="1"/>
  <c r="P358" i="30" s="1"/>
  <c r="P359" i="30" s="1"/>
  <c r="P360" i="30" s="1"/>
  <c r="P361" i="30" s="1"/>
  <c r="P362" i="30" s="1"/>
  <c r="P363" i="30" s="1"/>
  <c r="P364" i="30" s="1"/>
  <c r="P365" i="30" s="1"/>
  <c r="P366" i="30" s="1"/>
  <c r="P367" i="30" s="1"/>
  <c r="P368" i="30" s="1"/>
  <c r="P369" i="30" s="1"/>
  <c r="P370" i="30" s="1"/>
  <c r="P371" i="30" s="1"/>
  <c r="P372" i="30" s="1"/>
  <c r="P373" i="30" s="1"/>
  <c r="P374" i="30" s="1"/>
  <c r="P375" i="30" s="1"/>
  <c r="P376" i="30" s="1"/>
  <c r="P377" i="30" s="1"/>
  <c r="P378" i="30" s="1"/>
  <c r="P379" i="30" s="1"/>
  <c r="P380" i="30" s="1"/>
  <c r="P381" i="30" s="1"/>
  <c r="P382" i="30" s="1"/>
  <c r="P383" i="30" s="1"/>
  <c r="P384" i="30" s="1"/>
  <c r="P385" i="30" s="1"/>
  <c r="P386" i="30" s="1"/>
  <c r="P387" i="30" s="1"/>
  <c r="P388" i="30" s="1"/>
  <c r="P389" i="30" s="1"/>
  <c r="P390" i="30" s="1"/>
  <c r="P391" i="30" s="1"/>
  <c r="P392" i="30" s="1"/>
  <c r="P393" i="30" s="1"/>
  <c r="P394" i="30" s="1"/>
  <c r="P395" i="30" s="1"/>
  <c r="P396" i="30" s="1"/>
  <c r="P397" i="30" s="1"/>
  <c r="P398" i="30" s="1"/>
  <c r="P399" i="30" s="1"/>
  <c r="P400" i="30" s="1"/>
  <c r="P401" i="30" s="1"/>
  <c r="P402" i="30" s="1"/>
  <c r="P403" i="30" s="1"/>
  <c r="P404" i="30" s="1"/>
  <c r="P405" i="30" s="1"/>
  <c r="P406" i="30" s="1"/>
  <c r="P407" i="30" s="1"/>
  <c r="P408" i="30" s="1"/>
  <c r="P409" i="30" s="1"/>
  <c r="P410" i="30" s="1"/>
  <c r="P411" i="30" s="1"/>
  <c r="P412" i="30" s="1"/>
  <c r="P413" i="30" s="1"/>
  <c r="P414" i="30" s="1"/>
  <c r="P415" i="30" s="1"/>
  <c r="P416" i="30" s="1"/>
  <c r="P417" i="30" s="1"/>
  <c r="P418" i="30" s="1"/>
  <c r="P419" i="30" s="1"/>
  <c r="P420" i="30" s="1"/>
  <c r="P421" i="30" s="1"/>
  <c r="P422" i="30" s="1"/>
  <c r="P423" i="30" s="1"/>
  <c r="P424" i="30" s="1"/>
  <c r="P425" i="30" s="1"/>
  <c r="P426" i="30" s="1"/>
  <c r="P427" i="30" s="1"/>
  <c r="P428" i="30" s="1"/>
  <c r="P429" i="30" s="1"/>
  <c r="P430" i="30" s="1"/>
  <c r="P431" i="30" s="1"/>
  <c r="P432" i="30" s="1"/>
  <c r="P433" i="30" s="1"/>
  <c r="P434" i="30" s="1"/>
  <c r="P435" i="30" s="1"/>
  <c r="P436" i="30" s="1"/>
  <c r="P437" i="30" s="1"/>
  <c r="P438" i="30" s="1"/>
  <c r="P439" i="30" s="1"/>
  <c r="P440" i="30" s="1"/>
  <c r="P441" i="30" s="1"/>
  <c r="P442" i="30" s="1"/>
  <c r="P443" i="30" s="1"/>
  <c r="P444" i="30" s="1"/>
  <c r="P445" i="30" s="1"/>
  <c r="P446" i="30" s="1"/>
  <c r="P447" i="30" s="1"/>
  <c r="P448" i="30" s="1"/>
  <c r="P449" i="30" s="1"/>
  <c r="P450" i="30" s="1"/>
  <c r="P451" i="30" s="1"/>
  <c r="P452" i="30" s="1"/>
  <c r="P453" i="30" s="1"/>
  <c r="P454" i="30" s="1"/>
  <c r="P455" i="30" s="1"/>
  <c r="P456" i="30" s="1"/>
  <c r="P457" i="30" s="1"/>
  <c r="P458" i="30" s="1"/>
  <c r="P459" i="30" s="1"/>
  <c r="P460" i="30" s="1"/>
  <c r="P461" i="30" s="1"/>
  <c r="P462" i="30" s="1"/>
  <c r="P463" i="30" s="1"/>
  <c r="P464" i="30" s="1"/>
  <c r="P465" i="30" s="1"/>
  <c r="P466" i="30" s="1"/>
  <c r="P467" i="30" s="1"/>
  <c r="P468" i="30" s="1"/>
  <c r="P469" i="30" s="1"/>
  <c r="P470" i="30" s="1"/>
  <c r="P471" i="30" s="1"/>
  <c r="P472" i="30" s="1"/>
  <c r="P473" i="30" s="1"/>
  <c r="P474" i="30" s="1"/>
  <c r="P475" i="30" s="1"/>
  <c r="P476" i="30" s="1"/>
  <c r="P477" i="30" s="1"/>
  <c r="P478" i="30" s="1"/>
  <c r="P479" i="30" s="1"/>
  <c r="P480" i="30" s="1"/>
  <c r="P481" i="30" s="1"/>
  <c r="P482" i="30" s="1"/>
  <c r="P483" i="30" s="1"/>
  <c r="P484" i="30" s="1"/>
  <c r="P485" i="30" s="1"/>
  <c r="P486" i="30" s="1"/>
  <c r="P56" i="12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R55" i="12"/>
  <c r="O56" i="12" s="1"/>
  <c r="Q17" i="68"/>
  <c r="P14" i="68"/>
  <c r="W44" i="72"/>
  <c r="X40" i="69"/>
  <c r="W40" i="81"/>
  <c r="Y40" i="5"/>
  <c r="Y40" i="28"/>
  <c r="R59" i="75"/>
  <c r="O60" i="75" s="1"/>
  <c r="Q60" i="75" s="1"/>
  <c r="P60" i="75"/>
  <c r="P61" i="75" s="1"/>
  <c r="P62" i="75" s="1"/>
  <c r="P63" i="75" s="1"/>
  <c r="P64" i="75" s="1"/>
  <c r="P65" i="75" s="1"/>
  <c r="P66" i="75" s="1"/>
  <c r="P67" i="75" s="1"/>
  <c r="P68" i="75" s="1"/>
  <c r="P69" i="75" s="1"/>
  <c r="P70" i="75" s="1"/>
  <c r="P71" i="75" s="1"/>
  <c r="P72" i="75" s="1"/>
  <c r="P73" i="75" s="1"/>
  <c r="P74" i="75" s="1"/>
  <c r="P75" i="75" s="1"/>
  <c r="P76" i="75" s="1"/>
  <c r="P77" i="75" s="1"/>
  <c r="P78" i="75" s="1"/>
  <c r="P79" i="75" s="1"/>
  <c r="P80" i="75" s="1"/>
  <c r="P81" i="75" s="1"/>
  <c r="P82" i="75" s="1"/>
  <c r="P83" i="75" s="1"/>
  <c r="P84" i="75" s="1"/>
  <c r="P85" i="75" s="1"/>
  <c r="P86" i="75" s="1"/>
  <c r="P87" i="75" s="1"/>
  <c r="P88" i="75" s="1"/>
  <c r="P89" i="75" s="1"/>
  <c r="P90" i="75" s="1"/>
  <c r="P91" i="75" s="1"/>
  <c r="P92" i="75" s="1"/>
  <c r="P93" i="75" s="1"/>
  <c r="P94" i="75" s="1"/>
  <c r="P95" i="75" s="1"/>
  <c r="P96" i="75" s="1"/>
  <c r="P97" i="75" s="1"/>
  <c r="P98" i="75" s="1"/>
  <c r="P99" i="75" s="1"/>
  <c r="P100" i="75" s="1"/>
  <c r="P101" i="75" s="1"/>
  <c r="P102" i="75" s="1"/>
  <c r="P103" i="75" s="1"/>
  <c r="P104" i="75" s="1"/>
  <c r="P105" i="75" s="1"/>
  <c r="P106" i="75" s="1"/>
  <c r="P107" i="75" s="1"/>
  <c r="P108" i="75" s="1"/>
  <c r="P109" i="75" s="1"/>
  <c r="P110" i="75" s="1"/>
  <c r="P111" i="75" s="1"/>
  <c r="P112" i="75" s="1"/>
  <c r="P113" i="75" s="1"/>
  <c r="P114" i="75" s="1"/>
  <c r="P115" i="75" s="1"/>
  <c r="P116" i="75" s="1"/>
  <c r="P117" i="75" s="1"/>
  <c r="P118" i="75" s="1"/>
  <c r="P119" i="75" s="1"/>
  <c r="P120" i="75" s="1"/>
  <c r="P121" i="75" s="1"/>
  <c r="P122" i="75" s="1"/>
  <c r="P123" i="75" s="1"/>
  <c r="P124" i="75" s="1"/>
  <c r="P125" i="75" s="1"/>
  <c r="P126" i="75" s="1"/>
  <c r="P127" i="75" s="1"/>
  <c r="P128" i="75" s="1"/>
  <c r="P129" i="75" s="1"/>
  <c r="P130" i="75" s="1"/>
  <c r="P131" i="75" s="1"/>
  <c r="P132" i="75" s="1"/>
  <c r="P133" i="75" s="1"/>
  <c r="P134" i="75" s="1"/>
  <c r="P135" i="75" s="1"/>
  <c r="P136" i="75" s="1"/>
  <c r="P137" i="75" s="1"/>
  <c r="P138" i="75" s="1"/>
  <c r="P139" i="75" s="1"/>
  <c r="P140" i="75" s="1"/>
  <c r="P141" i="75" s="1"/>
  <c r="P142" i="75" s="1"/>
  <c r="P143" i="75" s="1"/>
  <c r="P144" i="75" s="1"/>
  <c r="P145" i="75" s="1"/>
  <c r="P146" i="75" s="1"/>
  <c r="P147" i="75" s="1"/>
  <c r="P148" i="75" s="1"/>
  <c r="P149" i="75" s="1"/>
  <c r="P150" i="75" s="1"/>
  <c r="P151" i="75" s="1"/>
  <c r="P152" i="75" s="1"/>
  <c r="P153" i="75" s="1"/>
  <c r="P154" i="75" s="1"/>
  <c r="P155" i="75" s="1"/>
  <c r="P156" i="75" s="1"/>
  <c r="P157" i="75" s="1"/>
  <c r="P158" i="75" s="1"/>
  <c r="P159" i="75" s="1"/>
  <c r="P160" i="75" s="1"/>
  <c r="P161" i="75" s="1"/>
  <c r="P162" i="75" s="1"/>
  <c r="P163" i="75" s="1"/>
  <c r="P164" i="75" s="1"/>
  <c r="P165" i="75" s="1"/>
  <c r="P166" i="75" s="1"/>
  <c r="P167" i="75" s="1"/>
  <c r="P168" i="75" s="1"/>
  <c r="P169" i="75" s="1"/>
  <c r="P170" i="75" s="1"/>
  <c r="P171" i="75" s="1"/>
  <c r="P172" i="75" s="1"/>
  <c r="P173" i="75" s="1"/>
  <c r="P174" i="75" s="1"/>
  <c r="P175" i="75" s="1"/>
  <c r="P176" i="75" s="1"/>
  <c r="P177" i="75" s="1"/>
  <c r="P178" i="75" s="1"/>
  <c r="P179" i="75" s="1"/>
  <c r="P180" i="75" s="1"/>
  <c r="P181" i="75" s="1"/>
  <c r="P182" i="75" s="1"/>
  <c r="P183" i="75" s="1"/>
  <c r="P184" i="75" s="1"/>
  <c r="P185" i="75" s="1"/>
  <c r="P186" i="75" s="1"/>
  <c r="P187" i="75" s="1"/>
  <c r="P188" i="75" s="1"/>
  <c r="P189" i="75" s="1"/>
  <c r="P190" i="75" s="1"/>
  <c r="P191" i="75" s="1"/>
  <c r="P192" i="75" s="1"/>
  <c r="P193" i="75" s="1"/>
  <c r="P194" i="75" s="1"/>
  <c r="P195" i="75" s="1"/>
  <c r="P196" i="75" s="1"/>
  <c r="P197" i="75" s="1"/>
  <c r="P198" i="75" s="1"/>
  <c r="P199" i="75" s="1"/>
  <c r="P200" i="75" s="1"/>
  <c r="P201" i="75" s="1"/>
  <c r="P202" i="75" s="1"/>
  <c r="P203" i="75" s="1"/>
  <c r="P204" i="75" s="1"/>
  <c r="P205" i="75" s="1"/>
  <c r="P206" i="75" s="1"/>
  <c r="P207" i="75" s="1"/>
  <c r="P208" i="75" s="1"/>
  <c r="P209" i="75" s="1"/>
  <c r="P210" i="75" s="1"/>
  <c r="P211" i="75" s="1"/>
  <c r="P212" i="75" s="1"/>
  <c r="P213" i="75" s="1"/>
  <c r="P214" i="75" s="1"/>
  <c r="P215" i="75" s="1"/>
  <c r="P216" i="75" s="1"/>
  <c r="P217" i="75" s="1"/>
  <c r="P218" i="75" s="1"/>
  <c r="P219" i="75" s="1"/>
  <c r="P220" i="75" s="1"/>
  <c r="P221" i="75" s="1"/>
  <c r="P222" i="75" s="1"/>
  <c r="P223" i="75" s="1"/>
  <c r="P224" i="75" s="1"/>
  <c r="P225" i="75" s="1"/>
  <c r="P226" i="75" s="1"/>
  <c r="P227" i="75" s="1"/>
  <c r="P228" i="75" s="1"/>
  <c r="P229" i="75" s="1"/>
  <c r="P230" i="75" s="1"/>
  <c r="P231" i="75" s="1"/>
  <c r="P232" i="75" s="1"/>
  <c r="P233" i="75" s="1"/>
  <c r="P234" i="75" s="1"/>
  <c r="P235" i="75" s="1"/>
  <c r="P236" i="75" s="1"/>
  <c r="P237" i="75" s="1"/>
  <c r="P238" i="75" s="1"/>
  <c r="P239" i="75" s="1"/>
  <c r="P240" i="75" s="1"/>
  <c r="P241" i="75" s="1"/>
  <c r="P242" i="75" s="1"/>
  <c r="P243" i="75" s="1"/>
  <c r="P244" i="75" s="1"/>
  <c r="P245" i="75" s="1"/>
  <c r="P246" i="75" s="1"/>
  <c r="P247" i="75" s="1"/>
  <c r="P248" i="75" s="1"/>
  <c r="P249" i="75" s="1"/>
  <c r="P250" i="75" s="1"/>
  <c r="P251" i="75" s="1"/>
  <c r="P252" i="75" s="1"/>
  <c r="P253" i="75" s="1"/>
  <c r="P254" i="75" s="1"/>
  <c r="P255" i="75" s="1"/>
  <c r="P256" i="75" s="1"/>
  <c r="P257" i="75" s="1"/>
  <c r="P258" i="75" s="1"/>
  <c r="P259" i="75" s="1"/>
  <c r="P260" i="75" s="1"/>
  <c r="P261" i="75" s="1"/>
  <c r="P262" i="75" s="1"/>
  <c r="P263" i="75" s="1"/>
  <c r="P264" i="75" s="1"/>
  <c r="P265" i="75" s="1"/>
  <c r="P266" i="75" s="1"/>
  <c r="P267" i="75" s="1"/>
  <c r="P268" i="75" s="1"/>
  <c r="P269" i="75" s="1"/>
  <c r="P270" i="75" s="1"/>
  <c r="P271" i="75" s="1"/>
  <c r="P272" i="75" s="1"/>
  <c r="P273" i="75" s="1"/>
  <c r="P274" i="75" s="1"/>
  <c r="P275" i="75" s="1"/>
  <c r="P276" i="75" s="1"/>
  <c r="P277" i="75" s="1"/>
  <c r="P278" i="75" s="1"/>
  <c r="P279" i="75" s="1"/>
  <c r="P280" i="75" s="1"/>
  <c r="P281" i="75" s="1"/>
  <c r="P282" i="75" s="1"/>
  <c r="P283" i="75" s="1"/>
  <c r="P284" i="75" s="1"/>
  <c r="P285" i="75" s="1"/>
  <c r="P286" i="75" s="1"/>
  <c r="P287" i="75" s="1"/>
  <c r="P288" i="75" s="1"/>
  <c r="P289" i="75" s="1"/>
  <c r="P290" i="75" s="1"/>
  <c r="P291" i="75" s="1"/>
  <c r="P292" i="75" s="1"/>
  <c r="P293" i="75" s="1"/>
  <c r="P294" i="75" s="1"/>
  <c r="P295" i="75" s="1"/>
  <c r="P296" i="75" s="1"/>
  <c r="P297" i="75" s="1"/>
  <c r="P298" i="75" s="1"/>
  <c r="P299" i="75" s="1"/>
  <c r="P300" i="75" s="1"/>
  <c r="P301" i="75" s="1"/>
  <c r="P302" i="75" s="1"/>
  <c r="P303" i="75" s="1"/>
  <c r="P304" i="75" s="1"/>
  <c r="P305" i="75" s="1"/>
  <c r="P306" i="75" s="1"/>
  <c r="P307" i="75" s="1"/>
  <c r="P308" i="75" s="1"/>
  <c r="P309" i="75" s="1"/>
  <c r="P310" i="75" s="1"/>
  <c r="P311" i="75" s="1"/>
  <c r="P312" i="75" s="1"/>
  <c r="P313" i="75" s="1"/>
  <c r="P314" i="75" s="1"/>
  <c r="P315" i="75" s="1"/>
  <c r="P316" i="75" s="1"/>
  <c r="P317" i="75" s="1"/>
  <c r="P318" i="75" s="1"/>
  <c r="P319" i="75" s="1"/>
  <c r="P320" i="75" s="1"/>
  <c r="P321" i="75" s="1"/>
  <c r="P322" i="75" s="1"/>
  <c r="P323" i="75" s="1"/>
  <c r="P324" i="75" s="1"/>
  <c r="P325" i="75" s="1"/>
  <c r="P326" i="75" s="1"/>
  <c r="P327" i="75" s="1"/>
  <c r="P328" i="75" s="1"/>
  <c r="P329" i="75" s="1"/>
  <c r="P330" i="75" s="1"/>
  <c r="P331" i="75" s="1"/>
  <c r="P332" i="75" s="1"/>
  <c r="P333" i="75" s="1"/>
  <c r="P334" i="75" s="1"/>
  <c r="P335" i="75" s="1"/>
  <c r="P336" i="75" s="1"/>
  <c r="P337" i="75" s="1"/>
  <c r="P338" i="75" s="1"/>
  <c r="P339" i="75" s="1"/>
  <c r="P340" i="75" s="1"/>
  <c r="P341" i="75" s="1"/>
  <c r="P342" i="75" s="1"/>
  <c r="P343" i="75" s="1"/>
  <c r="P344" i="75" s="1"/>
  <c r="P345" i="75" s="1"/>
  <c r="P346" i="75" s="1"/>
  <c r="P347" i="75" s="1"/>
  <c r="P348" i="75" s="1"/>
  <c r="P349" i="75" s="1"/>
  <c r="P350" i="75" s="1"/>
  <c r="P351" i="75" s="1"/>
  <c r="P352" i="75" s="1"/>
  <c r="P353" i="75" s="1"/>
  <c r="P354" i="75" s="1"/>
  <c r="P355" i="75" s="1"/>
  <c r="P356" i="75" s="1"/>
  <c r="P357" i="75" s="1"/>
  <c r="P358" i="75" s="1"/>
  <c r="P359" i="75" s="1"/>
  <c r="P360" i="75" s="1"/>
  <c r="P361" i="75" s="1"/>
  <c r="P362" i="75" s="1"/>
  <c r="P363" i="75" s="1"/>
  <c r="P364" i="75" s="1"/>
  <c r="P365" i="75" s="1"/>
  <c r="P366" i="75" s="1"/>
  <c r="P367" i="75" s="1"/>
  <c r="P368" i="75" s="1"/>
  <c r="P369" i="75" s="1"/>
  <c r="P370" i="75" s="1"/>
  <c r="P371" i="75" s="1"/>
  <c r="P372" i="75" s="1"/>
  <c r="P373" i="75" s="1"/>
  <c r="P374" i="75" s="1"/>
  <c r="P375" i="75" s="1"/>
  <c r="P376" i="75" s="1"/>
  <c r="P377" i="75" s="1"/>
  <c r="P378" i="75" s="1"/>
  <c r="P379" i="75" s="1"/>
  <c r="P380" i="75" s="1"/>
  <c r="P381" i="75" s="1"/>
  <c r="P382" i="75" s="1"/>
  <c r="Q68" i="28"/>
  <c r="R68" i="28" s="1"/>
  <c r="O69" i="28" s="1"/>
  <c r="X40" i="78"/>
  <c r="Q17" i="5"/>
  <c r="P14" i="5"/>
  <c r="Q18" i="81"/>
  <c r="P17" i="81"/>
  <c r="S17" i="12"/>
  <c r="P14" i="12"/>
  <c r="Q30" i="49"/>
  <c r="Q31" i="49" s="1"/>
  <c r="Q32" i="49" s="1"/>
  <c r="Q33" i="49" s="1"/>
  <c r="R20" i="68"/>
  <c r="P14" i="73"/>
  <c r="Q17" i="73"/>
  <c r="Q19" i="76"/>
  <c r="P18" i="76"/>
  <c r="S27" i="3"/>
  <c r="S28" i="3" s="1"/>
  <c r="S29" i="3" s="1"/>
  <c r="S34" i="30"/>
  <c r="S58" i="30" s="1"/>
  <c r="S59" i="30" s="1"/>
  <c r="Q17" i="78"/>
  <c r="P14" i="78"/>
  <c r="P14" i="79"/>
  <c r="Q17" i="79"/>
  <c r="P59" i="70"/>
  <c r="P60" i="70" s="1"/>
  <c r="P61" i="70" s="1"/>
  <c r="P62" i="70" s="1"/>
  <c r="P63" i="70" s="1"/>
  <c r="P64" i="70" s="1"/>
  <c r="P65" i="70" s="1"/>
  <c r="P66" i="70" s="1"/>
  <c r="P67" i="70" s="1"/>
  <c r="P68" i="70" s="1"/>
  <c r="P69" i="70" s="1"/>
  <c r="P70" i="70" s="1"/>
  <c r="P71" i="70" s="1"/>
  <c r="P72" i="70" s="1"/>
  <c r="P73" i="70" s="1"/>
  <c r="P74" i="70" s="1"/>
  <c r="P75" i="70" s="1"/>
  <c r="P76" i="70" s="1"/>
  <c r="P77" i="70" s="1"/>
  <c r="P78" i="70" s="1"/>
  <c r="P79" i="70" s="1"/>
  <c r="P80" i="70" s="1"/>
  <c r="P81" i="70" s="1"/>
  <c r="P82" i="70" s="1"/>
  <c r="P83" i="70" s="1"/>
  <c r="P84" i="70" s="1"/>
  <c r="P85" i="70" s="1"/>
  <c r="P86" i="70" s="1"/>
  <c r="P87" i="70" s="1"/>
  <c r="P88" i="70" s="1"/>
  <c r="P89" i="70" s="1"/>
  <c r="P90" i="70" s="1"/>
  <c r="P91" i="70" s="1"/>
  <c r="P92" i="70" s="1"/>
  <c r="P93" i="70" s="1"/>
  <c r="P94" i="70" s="1"/>
  <c r="P95" i="70" s="1"/>
  <c r="P96" i="70" s="1"/>
  <c r="P97" i="70" s="1"/>
  <c r="P98" i="70" s="1"/>
  <c r="P99" i="70" s="1"/>
  <c r="P100" i="70" s="1"/>
  <c r="P101" i="70" s="1"/>
  <c r="P102" i="70" s="1"/>
  <c r="P103" i="70" s="1"/>
  <c r="P104" i="70" s="1"/>
  <c r="P105" i="70" s="1"/>
  <c r="P106" i="70" s="1"/>
  <c r="P107" i="70" s="1"/>
  <c r="P108" i="70" s="1"/>
  <c r="P109" i="70" s="1"/>
  <c r="P110" i="70" s="1"/>
  <c r="P111" i="70" s="1"/>
  <c r="P112" i="70" s="1"/>
  <c r="P113" i="70" s="1"/>
  <c r="P114" i="70" s="1"/>
  <c r="P115" i="70" s="1"/>
  <c r="P116" i="70" s="1"/>
  <c r="P117" i="70" s="1"/>
  <c r="P118" i="70" s="1"/>
  <c r="P119" i="70" s="1"/>
  <c r="P120" i="70" s="1"/>
  <c r="P121" i="70" s="1"/>
  <c r="P122" i="70" s="1"/>
  <c r="P123" i="70" s="1"/>
  <c r="P124" i="70" s="1"/>
  <c r="P125" i="70" s="1"/>
  <c r="P126" i="70" s="1"/>
  <c r="P127" i="70" s="1"/>
  <c r="P128" i="70" s="1"/>
  <c r="P129" i="70" s="1"/>
  <c r="P130" i="70" s="1"/>
  <c r="P131" i="70" s="1"/>
  <c r="P132" i="70" s="1"/>
  <c r="P133" i="70" s="1"/>
  <c r="P134" i="70" s="1"/>
  <c r="P135" i="70" s="1"/>
  <c r="P136" i="70" s="1"/>
  <c r="P137" i="70" s="1"/>
  <c r="P138" i="70" s="1"/>
  <c r="P139" i="70" s="1"/>
  <c r="P140" i="70" s="1"/>
  <c r="P141" i="70" s="1"/>
  <c r="P142" i="70" s="1"/>
  <c r="P143" i="70" s="1"/>
  <c r="P144" i="70" s="1"/>
  <c r="P145" i="70" s="1"/>
  <c r="P146" i="70" s="1"/>
  <c r="P147" i="70" s="1"/>
  <c r="P148" i="70" s="1"/>
  <c r="P149" i="70" s="1"/>
  <c r="P150" i="70" s="1"/>
  <c r="P151" i="70" s="1"/>
  <c r="P152" i="70" s="1"/>
  <c r="P153" i="70" s="1"/>
  <c r="P154" i="70" s="1"/>
  <c r="P155" i="70" s="1"/>
  <c r="P156" i="70" s="1"/>
  <c r="P157" i="70" s="1"/>
  <c r="P158" i="70" s="1"/>
  <c r="P159" i="70" s="1"/>
  <c r="P160" i="70" s="1"/>
  <c r="P161" i="70" s="1"/>
  <c r="P162" i="70" s="1"/>
  <c r="P163" i="70" s="1"/>
  <c r="P164" i="70" s="1"/>
  <c r="P165" i="70" s="1"/>
  <c r="P166" i="70" s="1"/>
  <c r="P167" i="70" s="1"/>
  <c r="P168" i="70" s="1"/>
  <c r="P169" i="70" s="1"/>
  <c r="P170" i="70" s="1"/>
  <c r="P171" i="70" s="1"/>
  <c r="P172" i="70" s="1"/>
  <c r="P173" i="70" s="1"/>
  <c r="P174" i="70" s="1"/>
  <c r="P175" i="70" s="1"/>
  <c r="P176" i="70" s="1"/>
  <c r="P177" i="70" s="1"/>
  <c r="P178" i="70" s="1"/>
  <c r="P179" i="70" s="1"/>
  <c r="P180" i="70" s="1"/>
  <c r="P181" i="70" s="1"/>
  <c r="P182" i="70" s="1"/>
  <c r="P183" i="70" s="1"/>
  <c r="P184" i="70" s="1"/>
  <c r="P185" i="70" s="1"/>
  <c r="P186" i="70" s="1"/>
  <c r="P187" i="70" s="1"/>
  <c r="P188" i="70" s="1"/>
  <c r="P189" i="70" s="1"/>
  <c r="P190" i="70" s="1"/>
  <c r="P191" i="70" s="1"/>
  <c r="P192" i="70" s="1"/>
  <c r="P193" i="70" s="1"/>
  <c r="P194" i="70" s="1"/>
  <c r="P195" i="70" s="1"/>
  <c r="P196" i="70" s="1"/>
  <c r="P197" i="70" s="1"/>
  <c r="P198" i="70" s="1"/>
  <c r="P199" i="70" s="1"/>
  <c r="P200" i="70" s="1"/>
  <c r="P201" i="70" s="1"/>
  <c r="P202" i="70" s="1"/>
  <c r="P203" i="70" s="1"/>
  <c r="P204" i="70" s="1"/>
  <c r="P205" i="70" s="1"/>
  <c r="P206" i="70" s="1"/>
  <c r="P207" i="70" s="1"/>
  <c r="P208" i="70" s="1"/>
  <c r="P209" i="70" s="1"/>
  <c r="P210" i="70" s="1"/>
  <c r="P211" i="70" s="1"/>
  <c r="P212" i="70" s="1"/>
  <c r="P213" i="70" s="1"/>
  <c r="P214" i="70" s="1"/>
  <c r="P215" i="70" s="1"/>
  <c r="P216" i="70" s="1"/>
  <c r="P217" i="70" s="1"/>
  <c r="P218" i="70" s="1"/>
  <c r="P219" i="70" s="1"/>
  <c r="P220" i="70" s="1"/>
  <c r="P221" i="70" s="1"/>
  <c r="P222" i="70" s="1"/>
  <c r="P223" i="70" s="1"/>
  <c r="P224" i="70" s="1"/>
  <c r="P225" i="70" s="1"/>
  <c r="P226" i="70" s="1"/>
  <c r="P227" i="70" s="1"/>
  <c r="P228" i="70" s="1"/>
  <c r="P229" i="70" s="1"/>
  <c r="P230" i="70" s="1"/>
  <c r="P231" i="70" s="1"/>
  <c r="P232" i="70" s="1"/>
  <c r="P233" i="70" s="1"/>
  <c r="P234" i="70" s="1"/>
  <c r="P235" i="70" s="1"/>
  <c r="P236" i="70" s="1"/>
  <c r="P237" i="70" s="1"/>
  <c r="P238" i="70" s="1"/>
  <c r="P239" i="70" s="1"/>
  <c r="P240" i="70" s="1"/>
  <c r="P241" i="70" s="1"/>
  <c r="P242" i="70" s="1"/>
  <c r="P243" i="70" s="1"/>
  <c r="P244" i="70" s="1"/>
  <c r="P245" i="70" s="1"/>
  <c r="P246" i="70" s="1"/>
  <c r="P247" i="70" s="1"/>
  <c r="P248" i="70" s="1"/>
  <c r="P249" i="70" s="1"/>
  <c r="P250" i="70" s="1"/>
  <c r="P251" i="70" s="1"/>
  <c r="P252" i="70" s="1"/>
  <c r="P253" i="70" s="1"/>
  <c r="P254" i="70" s="1"/>
  <c r="P255" i="70" s="1"/>
  <c r="P256" i="70" s="1"/>
  <c r="P257" i="70" s="1"/>
  <c r="P258" i="70" s="1"/>
  <c r="P259" i="70" s="1"/>
  <c r="P260" i="70" s="1"/>
  <c r="P261" i="70" s="1"/>
  <c r="P262" i="70" s="1"/>
  <c r="P263" i="70" s="1"/>
  <c r="P264" i="70" s="1"/>
  <c r="P265" i="70" s="1"/>
  <c r="P266" i="70" s="1"/>
  <c r="P267" i="70" s="1"/>
  <c r="P268" i="70" s="1"/>
  <c r="P269" i="70" s="1"/>
  <c r="P270" i="70" s="1"/>
  <c r="P271" i="70" s="1"/>
  <c r="P272" i="70" s="1"/>
  <c r="P273" i="70" s="1"/>
  <c r="P274" i="70" s="1"/>
  <c r="P275" i="70" s="1"/>
  <c r="P276" i="70" s="1"/>
  <c r="P277" i="70" s="1"/>
  <c r="P278" i="70" s="1"/>
  <c r="P279" i="70" s="1"/>
  <c r="P280" i="70" s="1"/>
  <c r="P281" i="70" s="1"/>
  <c r="P282" i="70" s="1"/>
  <c r="P283" i="70" s="1"/>
  <c r="P284" i="70" s="1"/>
  <c r="P285" i="70" s="1"/>
  <c r="P286" i="70" s="1"/>
  <c r="P287" i="70" s="1"/>
  <c r="P288" i="70" s="1"/>
  <c r="P289" i="70" s="1"/>
  <c r="P290" i="70" s="1"/>
  <c r="P291" i="70" s="1"/>
  <c r="P292" i="70" s="1"/>
  <c r="P293" i="70" s="1"/>
  <c r="P294" i="70" s="1"/>
  <c r="P295" i="70" s="1"/>
  <c r="P296" i="70" s="1"/>
  <c r="P297" i="70" s="1"/>
  <c r="P298" i="70" s="1"/>
  <c r="P299" i="70" s="1"/>
  <c r="P300" i="70" s="1"/>
  <c r="P301" i="70" s="1"/>
  <c r="P302" i="70" s="1"/>
  <c r="P303" i="70" s="1"/>
  <c r="P304" i="70" s="1"/>
  <c r="P305" i="70" s="1"/>
  <c r="P306" i="70" s="1"/>
  <c r="P307" i="70" s="1"/>
  <c r="P308" i="70" s="1"/>
  <c r="P309" i="70" s="1"/>
  <c r="P310" i="70" s="1"/>
  <c r="P311" i="70" s="1"/>
  <c r="P312" i="70" s="1"/>
  <c r="P313" i="70" s="1"/>
  <c r="P314" i="70" s="1"/>
  <c r="P315" i="70" s="1"/>
  <c r="P316" i="70" s="1"/>
  <c r="P317" i="70" s="1"/>
  <c r="P318" i="70" s="1"/>
  <c r="P319" i="70" s="1"/>
  <c r="P320" i="70" s="1"/>
  <c r="P321" i="70" s="1"/>
  <c r="P322" i="70" s="1"/>
  <c r="P323" i="70" s="1"/>
  <c r="P324" i="70" s="1"/>
  <c r="P325" i="70" s="1"/>
  <c r="P326" i="70" s="1"/>
  <c r="P327" i="70" s="1"/>
  <c r="P328" i="70" s="1"/>
  <c r="P329" i="70" s="1"/>
  <c r="P330" i="70" s="1"/>
  <c r="P331" i="70" s="1"/>
  <c r="P332" i="70" s="1"/>
  <c r="P333" i="70" s="1"/>
  <c r="P334" i="70" s="1"/>
  <c r="P335" i="70" s="1"/>
  <c r="P336" i="70" s="1"/>
  <c r="P337" i="70" s="1"/>
  <c r="P338" i="70" s="1"/>
  <c r="P339" i="70" s="1"/>
  <c r="P340" i="70" s="1"/>
  <c r="P341" i="70" s="1"/>
  <c r="P342" i="70" s="1"/>
  <c r="P343" i="70" s="1"/>
  <c r="P344" i="70" s="1"/>
  <c r="P345" i="70" s="1"/>
  <c r="P346" i="70" s="1"/>
  <c r="P347" i="70" s="1"/>
  <c r="P348" i="70" s="1"/>
  <c r="P349" i="70" s="1"/>
  <c r="P350" i="70" s="1"/>
  <c r="P351" i="70" s="1"/>
  <c r="P352" i="70" s="1"/>
  <c r="P353" i="70" s="1"/>
  <c r="P354" i="70" s="1"/>
  <c r="P355" i="70" s="1"/>
  <c r="P356" i="70" s="1"/>
  <c r="P357" i="70" s="1"/>
  <c r="R58" i="70"/>
  <c r="O59" i="70" s="1"/>
  <c r="Y44" i="73"/>
  <c r="P68" i="50"/>
  <c r="P69" i="50" s="1"/>
  <c r="P70" i="50" s="1"/>
  <c r="P71" i="50" s="1"/>
  <c r="P72" i="50" s="1"/>
  <c r="P73" i="50" s="1"/>
  <c r="P74" i="50" s="1"/>
  <c r="P75" i="50" s="1"/>
  <c r="P76" i="50" s="1"/>
  <c r="P77" i="50" s="1"/>
  <c r="P78" i="50" s="1"/>
  <c r="P79" i="50" s="1"/>
  <c r="P80" i="50" s="1"/>
  <c r="P81" i="50" s="1"/>
  <c r="P82" i="50" s="1"/>
  <c r="P83" i="50" s="1"/>
  <c r="P84" i="50" s="1"/>
  <c r="P85" i="50" s="1"/>
  <c r="P86" i="50" s="1"/>
  <c r="P87" i="50" s="1"/>
  <c r="P88" i="50" s="1"/>
  <c r="P89" i="50" s="1"/>
  <c r="P90" i="50" s="1"/>
  <c r="P91" i="50" s="1"/>
  <c r="P92" i="50" s="1"/>
  <c r="P93" i="50" s="1"/>
  <c r="P94" i="50" s="1"/>
  <c r="P95" i="50" s="1"/>
  <c r="P96" i="50" s="1"/>
  <c r="P97" i="50" s="1"/>
  <c r="P98" i="50" s="1"/>
  <c r="P99" i="50" s="1"/>
  <c r="P100" i="50" s="1"/>
  <c r="P101" i="50" s="1"/>
  <c r="P102" i="50" s="1"/>
  <c r="P103" i="50" s="1"/>
  <c r="P104" i="50" s="1"/>
  <c r="P105" i="50" s="1"/>
  <c r="P106" i="50" s="1"/>
  <c r="P107" i="50" s="1"/>
  <c r="P108" i="50" s="1"/>
  <c r="P109" i="50" s="1"/>
  <c r="P110" i="50" s="1"/>
  <c r="P111" i="50" s="1"/>
  <c r="P112" i="50" s="1"/>
  <c r="P113" i="50" s="1"/>
  <c r="P114" i="50" s="1"/>
  <c r="P115" i="50" s="1"/>
  <c r="P116" i="50" s="1"/>
  <c r="P117" i="50" s="1"/>
  <c r="P118" i="50" s="1"/>
  <c r="P119" i="50" s="1"/>
  <c r="P120" i="50" s="1"/>
  <c r="P121" i="50" s="1"/>
  <c r="P122" i="50" s="1"/>
  <c r="P123" i="50" s="1"/>
  <c r="P124" i="50" s="1"/>
  <c r="P125" i="50" s="1"/>
  <c r="P126" i="50" s="1"/>
  <c r="P127" i="50" s="1"/>
  <c r="P128" i="50" s="1"/>
  <c r="P129" i="50" s="1"/>
  <c r="P130" i="50" s="1"/>
  <c r="P131" i="50" s="1"/>
  <c r="P132" i="50" s="1"/>
  <c r="P133" i="50" s="1"/>
  <c r="P134" i="50" s="1"/>
  <c r="P135" i="50" s="1"/>
  <c r="P136" i="50" s="1"/>
  <c r="P137" i="50" s="1"/>
  <c r="P138" i="50" s="1"/>
  <c r="P139" i="50" s="1"/>
  <c r="P140" i="50" s="1"/>
  <c r="P141" i="50" s="1"/>
  <c r="P142" i="50" s="1"/>
  <c r="P143" i="50" s="1"/>
  <c r="P144" i="50" s="1"/>
  <c r="P145" i="50" s="1"/>
  <c r="P146" i="50" s="1"/>
  <c r="P147" i="50" s="1"/>
  <c r="P148" i="50" s="1"/>
  <c r="P149" i="50" s="1"/>
  <c r="P150" i="50" s="1"/>
  <c r="P151" i="50" s="1"/>
  <c r="P152" i="50" s="1"/>
  <c r="P153" i="50" s="1"/>
  <c r="P154" i="50" s="1"/>
  <c r="P155" i="50" s="1"/>
  <c r="P156" i="50" s="1"/>
  <c r="P157" i="50" s="1"/>
  <c r="P158" i="50" s="1"/>
  <c r="P159" i="50" s="1"/>
  <c r="P160" i="50" s="1"/>
  <c r="P161" i="50" s="1"/>
  <c r="P162" i="50" s="1"/>
  <c r="P163" i="50" s="1"/>
  <c r="P164" i="50" s="1"/>
  <c r="P165" i="50" s="1"/>
  <c r="P166" i="50" s="1"/>
  <c r="P167" i="50" s="1"/>
  <c r="P168" i="50" s="1"/>
  <c r="P169" i="50" s="1"/>
  <c r="P170" i="50" s="1"/>
  <c r="P171" i="50" s="1"/>
  <c r="P172" i="50" s="1"/>
  <c r="P173" i="50" s="1"/>
  <c r="P174" i="50" s="1"/>
  <c r="P175" i="50" s="1"/>
  <c r="P176" i="50" s="1"/>
  <c r="P177" i="50" s="1"/>
  <c r="P178" i="50" s="1"/>
  <c r="P179" i="50" s="1"/>
  <c r="P180" i="50" s="1"/>
  <c r="P181" i="50" s="1"/>
  <c r="P182" i="50" s="1"/>
  <c r="P183" i="50" s="1"/>
  <c r="P184" i="50" s="1"/>
  <c r="P185" i="50" s="1"/>
  <c r="P186" i="50" s="1"/>
  <c r="P187" i="50" s="1"/>
  <c r="P188" i="50" s="1"/>
  <c r="P189" i="50" s="1"/>
  <c r="P190" i="50" s="1"/>
  <c r="P191" i="50" s="1"/>
  <c r="P192" i="50" s="1"/>
  <c r="P193" i="50" s="1"/>
  <c r="P194" i="50" s="1"/>
  <c r="P195" i="50" s="1"/>
  <c r="P196" i="50" s="1"/>
  <c r="P197" i="50" s="1"/>
  <c r="P198" i="50" s="1"/>
  <c r="P199" i="50" s="1"/>
  <c r="P200" i="50" s="1"/>
  <c r="P201" i="50" s="1"/>
  <c r="P202" i="50" s="1"/>
  <c r="P203" i="50" s="1"/>
  <c r="P204" i="50" s="1"/>
  <c r="P205" i="50" s="1"/>
  <c r="P206" i="50" s="1"/>
  <c r="P207" i="50" s="1"/>
  <c r="P208" i="50" s="1"/>
  <c r="P209" i="50" s="1"/>
  <c r="P210" i="50" s="1"/>
  <c r="P211" i="50" s="1"/>
  <c r="P212" i="50" s="1"/>
  <c r="P213" i="50" s="1"/>
  <c r="P214" i="50" s="1"/>
  <c r="P215" i="50" s="1"/>
  <c r="P216" i="50" s="1"/>
  <c r="P217" i="50" s="1"/>
  <c r="P218" i="50" s="1"/>
  <c r="P219" i="50" s="1"/>
  <c r="P220" i="50" s="1"/>
  <c r="P221" i="50" s="1"/>
  <c r="P222" i="50" s="1"/>
  <c r="P223" i="50" s="1"/>
  <c r="P224" i="50" s="1"/>
  <c r="P225" i="50" s="1"/>
  <c r="P226" i="50" s="1"/>
  <c r="P227" i="50" s="1"/>
  <c r="P228" i="50" s="1"/>
  <c r="P229" i="50" s="1"/>
  <c r="P230" i="50" s="1"/>
  <c r="P231" i="50" s="1"/>
  <c r="P232" i="50" s="1"/>
  <c r="P233" i="50" s="1"/>
  <c r="P234" i="50" s="1"/>
  <c r="P235" i="50" s="1"/>
  <c r="P236" i="50" s="1"/>
  <c r="P237" i="50" s="1"/>
  <c r="P238" i="50" s="1"/>
  <c r="P239" i="50" s="1"/>
  <c r="P240" i="50" s="1"/>
  <c r="P241" i="50" s="1"/>
  <c r="P242" i="50" s="1"/>
  <c r="P243" i="50" s="1"/>
  <c r="P244" i="50" s="1"/>
  <c r="P245" i="50" s="1"/>
  <c r="P246" i="50" s="1"/>
  <c r="P247" i="50" s="1"/>
  <c r="P248" i="50" s="1"/>
  <c r="P249" i="50" s="1"/>
  <c r="P250" i="50" s="1"/>
  <c r="P251" i="50" s="1"/>
  <c r="P252" i="50" s="1"/>
  <c r="P253" i="50" s="1"/>
  <c r="P254" i="50" s="1"/>
  <c r="P255" i="50" s="1"/>
  <c r="P256" i="50" s="1"/>
  <c r="P257" i="50" s="1"/>
  <c r="P258" i="50" s="1"/>
  <c r="P259" i="50" s="1"/>
  <c r="P260" i="50" s="1"/>
  <c r="P261" i="50" s="1"/>
  <c r="P262" i="50" s="1"/>
  <c r="P263" i="50" s="1"/>
  <c r="P264" i="50" s="1"/>
  <c r="P265" i="50" s="1"/>
  <c r="P266" i="50" s="1"/>
  <c r="P267" i="50" s="1"/>
  <c r="P268" i="50" s="1"/>
  <c r="P269" i="50" s="1"/>
  <c r="P270" i="50" s="1"/>
  <c r="P271" i="50" s="1"/>
  <c r="P272" i="50" s="1"/>
  <c r="P273" i="50" s="1"/>
  <c r="P274" i="50" s="1"/>
  <c r="P275" i="50" s="1"/>
  <c r="P276" i="50" s="1"/>
  <c r="P277" i="50" s="1"/>
  <c r="P278" i="50" s="1"/>
  <c r="P279" i="50" s="1"/>
  <c r="P280" i="50" s="1"/>
  <c r="P281" i="50" s="1"/>
  <c r="P282" i="50" s="1"/>
  <c r="P283" i="50" s="1"/>
  <c r="P284" i="50" s="1"/>
  <c r="P285" i="50" s="1"/>
  <c r="P286" i="50" s="1"/>
  <c r="P287" i="50" s="1"/>
  <c r="P288" i="50" s="1"/>
  <c r="P289" i="50" s="1"/>
  <c r="P290" i="50" s="1"/>
  <c r="P291" i="50" s="1"/>
  <c r="P292" i="50" s="1"/>
  <c r="P293" i="50" s="1"/>
  <c r="P294" i="50" s="1"/>
  <c r="P295" i="50" s="1"/>
  <c r="P296" i="50" s="1"/>
  <c r="P297" i="50" s="1"/>
  <c r="P298" i="50" s="1"/>
  <c r="P299" i="50" s="1"/>
  <c r="P300" i="50" s="1"/>
  <c r="P301" i="50" s="1"/>
  <c r="P302" i="50" s="1"/>
  <c r="P303" i="50" s="1"/>
  <c r="P304" i="50" s="1"/>
  <c r="P305" i="50" s="1"/>
  <c r="P306" i="50" s="1"/>
  <c r="P307" i="50" s="1"/>
  <c r="P308" i="50" s="1"/>
  <c r="P309" i="50" s="1"/>
  <c r="P310" i="50" s="1"/>
  <c r="P311" i="50" s="1"/>
  <c r="P312" i="50" s="1"/>
  <c r="P313" i="50" s="1"/>
  <c r="P314" i="50" s="1"/>
  <c r="P315" i="50" s="1"/>
  <c r="P316" i="50" s="1"/>
  <c r="P317" i="50" s="1"/>
  <c r="P318" i="50" s="1"/>
  <c r="P319" i="50" s="1"/>
  <c r="P320" i="50" s="1"/>
  <c r="P321" i="50" s="1"/>
  <c r="P322" i="50" s="1"/>
  <c r="P323" i="50" s="1"/>
  <c r="P324" i="50" s="1"/>
  <c r="P325" i="50" s="1"/>
  <c r="P326" i="50" s="1"/>
  <c r="P327" i="50" s="1"/>
  <c r="P328" i="50" s="1"/>
  <c r="P329" i="50" s="1"/>
  <c r="P330" i="50" s="1"/>
  <c r="P331" i="50" s="1"/>
  <c r="P332" i="50" s="1"/>
  <c r="P333" i="50" s="1"/>
  <c r="P334" i="50" s="1"/>
  <c r="P335" i="50" s="1"/>
  <c r="P336" i="50" s="1"/>
  <c r="P337" i="50" s="1"/>
  <c r="P338" i="50" s="1"/>
  <c r="P339" i="50" s="1"/>
  <c r="P340" i="50" s="1"/>
  <c r="P341" i="50" s="1"/>
  <c r="P342" i="50" s="1"/>
  <c r="P343" i="50" s="1"/>
  <c r="P344" i="50" s="1"/>
  <c r="P345" i="50" s="1"/>
  <c r="P346" i="50" s="1"/>
  <c r="P347" i="50" s="1"/>
  <c r="P348" i="50" s="1"/>
  <c r="P349" i="50" s="1"/>
  <c r="P350" i="50" s="1"/>
  <c r="P351" i="50" s="1"/>
  <c r="P352" i="50" s="1"/>
  <c r="P353" i="50" s="1"/>
  <c r="P354" i="50" s="1"/>
  <c r="P355" i="50" s="1"/>
  <c r="P356" i="50" s="1"/>
  <c r="P357" i="50" s="1"/>
  <c r="P358" i="50" s="1"/>
  <c r="P359" i="50" s="1"/>
  <c r="P360" i="50" s="1"/>
  <c r="P361" i="50" s="1"/>
  <c r="P362" i="50" s="1"/>
  <c r="P363" i="50" s="1"/>
  <c r="P364" i="50" s="1"/>
  <c r="P365" i="50" s="1"/>
  <c r="P366" i="50" s="1"/>
  <c r="P367" i="50" s="1"/>
  <c r="P368" i="50" s="1"/>
  <c r="P369" i="50" s="1"/>
  <c r="P370" i="50" s="1"/>
  <c r="P371" i="50" s="1"/>
  <c r="P372" i="50" s="1"/>
  <c r="P373" i="50" s="1"/>
  <c r="P374" i="50" s="1"/>
  <c r="P375" i="50" s="1"/>
  <c r="P376" i="50" s="1"/>
  <c r="P377" i="50" s="1"/>
  <c r="P378" i="50" s="1"/>
  <c r="P379" i="50" s="1"/>
  <c r="P380" i="50" s="1"/>
  <c r="P381" i="50" s="1"/>
  <c r="P382" i="50" s="1"/>
  <c r="P383" i="50" s="1"/>
  <c r="P384" i="50" s="1"/>
  <c r="P385" i="50" s="1"/>
  <c r="P386" i="50" s="1"/>
  <c r="P387" i="50" s="1"/>
  <c r="P388" i="50" s="1"/>
  <c r="P389" i="50" s="1"/>
  <c r="P390" i="50" s="1"/>
  <c r="P391" i="50" s="1"/>
  <c r="P392" i="50" s="1"/>
  <c r="P393" i="50" s="1"/>
  <c r="P394" i="50" s="1"/>
  <c r="P395" i="50" s="1"/>
  <c r="P396" i="50" s="1"/>
  <c r="P397" i="50" s="1"/>
  <c r="P398" i="50" s="1"/>
  <c r="P399" i="50" s="1"/>
  <c r="P400" i="50" s="1"/>
  <c r="P401" i="50" s="1"/>
  <c r="P402" i="50" s="1"/>
  <c r="P403" i="50" s="1"/>
  <c r="P404" i="50" s="1"/>
  <c r="P405" i="50" s="1"/>
  <c r="P406" i="50" s="1"/>
  <c r="P407" i="50" s="1"/>
  <c r="P408" i="50" s="1"/>
  <c r="P409" i="50" s="1"/>
  <c r="P410" i="50" s="1"/>
  <c r="P411" i="50" s="1"/>
  <c r="P412" i="50" s="1"/>
  <c r="P413" i="50" s="1"/>
  <c r="P414" i="50" s="1"/>
  <c r="P415" i="50" s="1"/>
  <c r="P416" i="50" s="1"/>
  <c r="P417" i="50" s="1"/>
  <c r="P418" i="50" s="1"/>
  <c r="P419" i="50" s="1"/>
  <c r="P420" i="50" s="1"/>
  <c r="P421" i="50" s="1"/>
  <c r="P422" i="50" s="1"/>
  <c r="P423" i="50" s="1"/>
  <c r="P424" i="50" s="1"/>
  <c r="P425" i="50" s="1"/>
  <c r="P426" i="50" s="1"/>
  <c r="P427" i="50" s="1"/>
  <c r="P428" i="50" s="1"/>
  <c r="P429" i="50" s="1"/>
  <c r="P430" i="50" s="1"/>
  <c r="P431" i="50" s="1"/>
  <c r="P432" i="50" s="1"/>
  <c r="P433" i="50" s="1"/>
  <c r="P434" i="50" s="1"/>
  <c r="P435" i="50" s="1"/>
  <c r="P436" i="50" s="1"/>
  <c r="P437" i="50" s="1"/>
  <c r="P438" i="50" s="1"/>
  <c r="P439" i="50" s="1"/>
  <c r="P440" i="50" s="1"/>
  <c r="P441" i="50" s="1"/>
  <c r="P442" i="50" s="1"/>
  <c r="P443" i="50" s="1"/>
  <c r="P444" i="50" s="1"/>
  <c r="P445" i="50" s="1"/>
  <c r="P446" i="50" s="1"/>
  <c r="P447" i="50" s="1"/>
  <c r="P448" i="50" s="1"/>
  <c r="P449" i="50" s="1"/>
  <c r="P450" i="50" s="1"/>
  <c r="P451" i="50" s="1"/>
  <c r="P452" i="50" s="1"/>
  <c r="P453" i="50" s="1"/>
  <c r="P454" i="50" s="1"/>
  <c r="P455" i="50" s="1"/>
  <c r="P456" i="50" s="1"/>
  <c r="P457" i="50" s="1"/>
  <c r="P458" i="50" s="1"/>
  <c r="P459" i="50" s="1"/>
  <c r="P460" i="50" s="1"/>
  <c r="P461" i="50" s="1"/>
  <c r="P462" i="50" s="1"/>
  <c r="P463" i="50" s="1"/>
  <c r="P464" i="50" s="1"/>
  <c r="P465" i="50" s="1"/>
  <c r="P466" i="50" s="1"/>
  <c r="P467" i="50" s="1"/>
  <c r="P468" i="50" s="1"/>
  <c r="P469" i="50" s="1"/>
  <c r="P470" i="50" s="1"/>
  <c r="P471" i="50" s="1"/>
  <c r="P472" i="50" s="1"/>
  <c r="P473" i="50" s="1"/>
  <c r="P474" i="50" s="1"/>
  <c r="P475" i="50" s="1"/>
  <c r="P476" i="50" s="1"/>
  <c r="P477" i="50" s="1"/>
  <c r="P478" i="50" s="1"/>
  <c r="P479" i="50" s="1"/>
  <c r="P480" i="50" s="1"/>
  <c r="P481" i="50" s="1"/>
  <c r="P482" i="50" s="1"/>
  <c r="P483" i="50" s="1"/>
  <c r="P484" i="50" s="1"/>
  <c r="P485" i="50" s="1"/>
  <c r="P486" i="50" s="1"/>
  <c r="R67" i="50"/>
  <c r="O68" i="50" s="1"/>
  <c r="T42" i="6"/>
  <c r="T43" i="6" s="1"/>
  <c r="T50" i="6" s="1"/>
  <c r="T51" i="6" s="1"/>
  <c r="Q60" i="49"/>
  <c r="R60" i="49" s="1"/>
  <c r="O61" i="49" s="1"/>
  <c r="T28" i="78"/>
  <c r="T29" i="78" s="1"/>
  <c r="S30" i="29"/>
  <c r="S38" i="29" s="1"/>
  <c r="S39" i="29" s="1"/>
  <c r="Q23" i="28"/>
  <c r="S32" i="50"/>
  <c r="X32" i="50" s="1"/>
  <c r="T28" i="67"/>
  <c r="Y28" i="67" s="1"/>
  <c r="P17" i="4"/>
  <c r="Q18" i="4"/>
  <c r="T20" i="80"/>
  <c r="Y20" i="80" s="1"/>
  <c r="E40" i="33" s="1"/>
  <c r="S38" i="80"/>
  <c r="S39" i="80" s="1"/>
  <c r="S40" i="80" s="1"/>
  <c r="S41" i="80" s="1"/>
  <c r="R30" i="78"/>
  <c r="R31" i="78" s="1"/>
  <c r="R32" i="78" s="1"/>
  <c r="R33" i="78" s="1"/>
  <c r="T40" i="74"/>
  <c r="T41" i="74" s="1"/>
  <c r="R55" i="69"/>
  <c r="O56" i="69" s="1"/>
  <c r="P56" i="69"/>
  <c r="P57" i="69" s="1"/>
  <c r="P58" i="69" s="1"/>
  <c r="P59" i="69" s="1"/>
  <c r="P60" i="69" s="1"/>
  <c r="P61" i="69" s="1"/>
  <c r="P62" i="69" s="1"/>
  <c r="P63" i="69" s="1"/>
  <c r="P64" i="69" s="1"/>
  <c r="P65" i="69" s="1"/>
  <c r="P66" i="69" s="1"/>
  <c r="P67" i="69" s="1"/>
  <c r="P68" i="69" s="1"/>
  <c r="P69" i="69" s="1"/>
  <c r="P70" i="69" s="1"/>
  <c r="P71" i="69" s="1"/>
  <c r="P72" i="69" s="1"/>
  <c r="P73" i="69" s="1"/>
  <c r="P74" i="69" s="1"/>
  <c r="P75" i="69" s="1"/>
  <c r="P76" i="69" s="1"/>
  <c r="P77" i="69" s="1"/>
  <c r="P78" i="69" s="1"/>
  <c r="P79" i="69" s="1"/>
  <c r="P80" i="69" s="1"/>
  <c r="P81" i="69" s="1"/>
  <c r="P82" i="69" s="1"/>
  <c r="P83" i="69" s="1"/>
  <c r="P84" i="69" s="1"/>
  <c r="P85" i="69" s="1"/>
  <c r="P86" i="69" s="1"/>
  <c r="P87" i="69" s="1"/>
  <c r="P88" i="69" s="1"/>
  <c r="P89" i="69" s="1"/>
  <c r="P90" i="69" s="1"/>
  <c r="P91" i="69" s="1"/>
  <c r="P92" i="69" s="1"/>
  <c r="P93" i="69" s="1"/>
  <c r="P94" i="69" s="1"/>
  <c r="P95" i="69" s="1"/>
  <c r="P96" i="69" s="1"/>
  <c r="P97" i="69" s="1"/>
  <c r="P98" i="69" s="1"/>
  <c r="P99" i="69" s="1"/>
  <c r="P100" i="69" s="1"/>
  <c r="P101" i="69" s="1"/>
  <c r="P102" i="69" s="1"/>
  <c r="P103" i="69" s="1"/>
  <c r="P104" i="69" s="1"/>
  <c r="P105" i="69" s="1"/>
  <c r="P106" i="69" s="1"/>
  <c r="P107" i="69" s="1"/>
  <c r="P108" i="69" s="1"/>
  <c r="P109" i="69" s="1"/>
  <c r="P110" i="69" s="1"/>
  <c r="P111" i="69" s="1"/>
  <c r="P112" i="69" s="1"/>
  <c r="P113" i="69" s="1"/>
  <c r="P114" i="69" s="1"/>
  <c r="P115" i="69" s="1"/>
  <c r="P116" i="69" s="1"/>
  <c r="P117" i="69" s="1"/>
  <c r="P118" i="69" s="1"/>
  <c r="P119" i="69" s="1"/>
  <c r="P120" i="69" s="1"/>
  <c r="P121" i="69" s="1"/>
  <c r="P122" i="69" s="1"/>
  <c r="P123" i="69" s="1"/>
  <c r="P124" i="69" s="1"/>
  <c r="P125" i="69" s="1"/>
  <c r="P126" i="69" s="1"/>
  <c r="P127" i="69" s="1"/>
  <c r="P128" i="69" s="1"/>
  <c r="P129" i="69" s="1"/>
  <c r="P130" i="69" s="1"/>
  <c r="P131" i="69" s="1"/>
  <c r="P132" i="69" s="1"/>
  <c r="P133" i="69" s="1"/>
  <c r="P134" i="69" s="1"/>
  <c r="P135" i="69" s="1"/>
  <c r="P136" i="69" s="1"/>
  <c r="P137" i="69" s="1"/>
  <c r="P138" i="69" s="1"/>
  <c r="P139" i="69" s="1"/>
  <c r="P140" i="69" s="1"/>
  <c r="P141" i="69" s="1"/>
  <c r="P142" i="69" s="1"/>
  <c r="P143" i="69" s="1"/>
  <c r="P144" i="69" s="1"/>
  <c r="P145" i="69" s="1"/>
  <c r="P146" i="69" s="1"/>
  <c r="P147" i="69" s="1"/>
  <c r="P148" i="69" s="1"/>
  <c r="P149" i="69" s="1"/>
  <c r="P150" i="69" s="1"/>
  <c r="P151" i="69" s="1"/>
  <c r="P152" i="69" s="1"/>
  <c r="P153" i="69" s="1"/>
  <c r="P154" i="69" s="1"/>
  <c r="P155" i="69" s="1"/>
  <c r="P156" i="69" s="1"/>
  <c r="P157" i="69" s="1"/>
  <c r="P158" i="69" s="1"/>
  <c r="P159" i="69" s="1"/>
  <c r="P160" i="69" s="1"/>
  <c r="P161" i="69" s="1"/>
  <c r="P162" i="69" s="1"/>
  <c r="P163" i="69" s="1"/>
  <c r="P164" i="69" s="1"/>
  <c r="P165" i="69" s="1"/>
  <c r="P166" i="69" s="1"/>
  <c r="P167" i="69" s="1"/>
  <c r="P168" i="69" s="1"/>
  <c r="P169" i="69" s="1"/>
  <c r="P170" i="69" s="1"/>
  <c r="P171" i="69" s="1"/>
  <c r="P172" i="69" s="1"/>
  <c r="P173" i="69" s="1"/>
  <c r="P174" i="69" s="1"/>
  <c r="P175" i="69" s="1"/>
  <c r="P176" i="69" s="1"/>
  <c r="P177" i="69" s="1"/>
  <c r="P178" i="69" s="1"/>
  <c r="P179" i="69" s="1"/>
  <c r="P180" i="69" s="1"/>
  <c r="P181" i="69" s="1"/>
  <c r="P182" i="69" s="1"/>
  <c r="P183" i="69" s="1"/>
  <c r="P184" i="69" s="1"/>
  <c r="P185" i="69" s="1"/>
  <c r="P186" i="69" s="1"/>
  <c r="P187" i="69" s="1"/>
  <c r="P188" i="69" s="1"/>
  <c r="P189" i="69" s="1"/>
  <c r="P190" i="69" s="1"/>
  <c r="P191" i="69" s="1"/>
  <c r="P192" i="69" s="1"/>
  <c r="P193" i="69" s="1"/>
  <c r="P194" i="69" s="1"/>
  <c r="P195" i="69" s="1"/>
  <c r="P196" i="69" s="1"/>
  <c r="P197" i="69" s="1"/>
  <c r="P198" i="69" s="1"/>
  <c r="P199" i="69" s="1"/>
  <c r="P200" i="69" s="1"/>
  <c r="P201" i="69" s="1"/>
  <c r="P202" i="69" s="1"/>
  <c r="P203" i="69" s="1"/>
  <c r="P204" i="69" s="1"/>
  <c r="P205" i="69" s="1"/>
  <c r="P206" i="69" s="1"/>
  <c r="P207" i="69" s="1"/>
  <c r="P208" i="69" s="1"/>
  <c r="P209" i="69" s="1"/>
  <c r="P210" i="69" s="1"/>
  <c r="P211" i="69" s="1"/>
  <c r="P212" i="69" s="1"/>
  <c r="P213" i="69" s="1"/>
  <c r="P214" i="69" s="1"/>
  <c r="P215" i="69" s="1"/>
  <c r="P216" i="69" s="1"/>
  <c r="P217" i="69" s="1"/>
  <c r="P218" i="69" s="1"/>
  <c r="P219" i="69" s="1"/>
  <c r="P220" i="69" s="1"/>
  <c r="P221" i="69" s="1"/>
  <c r="P222" i="69" s="1"/>
  <c r="P223" i="69" s="1"/>
  <c r="P224" i="69" s="1"/>
  <c r="P225" i="69" s="1"/>
  <c r="P226" i="69" s="1"/>
  <c r="P227" i="69" s="1"/>
  <c r="P228" i="69" s="1"/>
  <c r="P229" i="69" s="1"/>
  <c r="P230" i="69" s="1"/>
  <c r="P231" i="69" s="1"/>
  <c r="P232" i="69" s="1"/>
  <c r="P233" i="69" s="1"/>
  <c r="P234" i="69" s="1"/>
  <c r="P235" i="69" s="1"/>
  <c r="P236" i="69" s="1"/>
  <c r="P237" i="69" s="1"/>
  <c r="P238" i="69" s="1"/>
  <c r="P239" i="69" s="1"/>
  <c r="P240" i="69" s="1"/>
  <c r="P241" i="69" s="1"/>
  <c r="P242" i="69" s="1"/>
  <c r="P243" i="69" s="1"/>
  <c r="P244" i="69" s="1"/>
  <c r="P245" i="69" s="1"/>
  <c r="P246" i="69" s="1"/>
  <c r="P247" i="69" s="1"/>
  <c r="P248" i="69" s="1"/>
  <c r="P249" i="69" s="1"/>
  <c r="P250" i="69" s="1"/>
  <c r="P251" i="69" s="1"/>
  <c r="P252" i="69" s="1"/>
  <c r="P253" i="69" s="1"/>
  <c r="P254" i="69" s="1"/>
  <c r="P255" i="69" s="1"/>
  <c r="P256" i="69" s="1"/>
  <c r="P257" i="69" s="1"/>
  <c r="P258" i="69" s="1"/>
  <c r="P259" i="69" s="1"/>
  <c r="P260" i="69" s="1"/>
  <c r="P261" i="69" s="1"/>
  <c r="P262" i="69" s="1"/>
  <c r="P263" i="69" s="1"/>
  <c r="P264" i="69" s="1"/>
  <c r="P265" i="69" s="1"/>
  <c r="P266" i="69" s="1"/>
  <c r="P267" i="69" s="1"/>
  <c r="P268" i="69" s="1"/>
  <c r="P269" i="69" s="1"/>
  <c r="P270" i="69" s="1"/>
  <c r="P271" i="69" s="1"/>
  <c r="P272" i="69" s="1"/>
  <c r="P273" i="69" s="1"/>
  <c r="P274" i="69" s="1"/>
  <c r="P275" i="69" s="1"/>
  <c r="P276" i="69" s="1"/>
  <c r="P277" i="69" s="1"/>
  <c r="P278" i="69" s="1"/>
  <c r="P279" i="69" s="1"/>
  <c r="P280" i="69" s="1"/>
  <c r="P281" i="69" s="1"/>
  <c r="P282" i="69" s="1"/>
  <c r="P283" i="69" s="1"/>
  <c r="P284" i="69" s="1"/>
  <c r="P285" i="69" s="1"/>
  <c r="P286" i="69" s="1"/>
  <c r="P287" i="69" s="1"/>
  <c r="P288" i="69" s="1"/>
  <c r="P289" i="69" s="1"/>
  <c r="P290" i="69" s="1"/>
  <c r="P291" i="69" s="1"/>
  <c r="P292" i="69" s="1"/>
  <c r="P293" i="69" s="1"/>
  <c r="P294" i="69" s="1"/>
  <c r="P295" i="69" s="1"/>
  <c r="P296" i="69" s="1"/>
  <c r="P297" i="69" s="1"/>
  <c r="P298" i="69" s="1"/>
  <c r="P299" i="69" s="1"/>
  <c r="P300" i="69" s="1"/>
  <c r="P301" i="69" s="1"/>
  <c r="P302" i="69" s="1"/>
  <c r="P303" i="69" s="1"/>
  <c r="P304" i="69" s="1"/>
  <c r="P305" i="69" s="1"/>
  <c r="P306" i="69" s="1"/>
  <c r="P307" i="69" s="1"/>
  <c r="P308" i="69" s="1"/>
  <c r="P309" i="69" s="1"/>
  <c r="P310" i="69" s="1"/>
  <c r="P311" i="69" s="1"/>
  <c r="P312" i="69" s="1"/>
  <c r="P313" i="69" s="1"/>
  <c r="P314" i="69" s="1"/>
  <c r="P315" i="69" s="1"/>
  <c r="P316" i="69" s="1"/>
  <c r="P317" i="69" s="1"/>
  <c r="P318" i="69" s="1"/>
  <c r="P319" i="69" s="1"/>
  <c r="P320" i="69" s="1"/>
  <c r="P321" i="69" s="1"/>
  <c r="P322" i="69" s="1"/>
  <c r="P323" i="69" s="1"/>
  <c r="P324" i="69" s="1"/>
  <c r="P325" i="69" s="1"/>
  <c r="P326" i="69" s="1"/>
  <c r="P327" i="69" s="1"/>
  <c r="P328" i="69" s="1"/>
  <c r="P329" i="69" s="1"/>
  <c r="P330" i="69" s="1"/>
  <c r="T34" i="75"/>
  <c r="T35" i="75" s="1"/>
  <c r="T36" i="75" s="1"/>
  <c r="T37" i="75" s="1"/>
  <c r="R67" i="51"/>
  <c r="O68" i="51" s="1"/>
  <c r="P68" i="51"/>
  <c r="P69" i="51" s="1"/>
  <c r="P70" i="51" s="1"/>
  <c r="P71" i="51" s="1"/>
  <c r="P72" i="51" s="1"/>
  <c r="P73" i="51" s="1"/>
  <c r="P74" i="51" s="1"/>
  <c r="P75" i="51" s="1"/>
  <c r="P76" i="51" s="1"/>
  <c r="P77" i="51" s="1"/>
  <c r="P78" i="51" s="1"/>
  <c r="P79" i="51" s="1"/>
  <c r="P80" i="51" s="1"/>
  <c r="P81" i="51" s="1"/>
  <c r="P82" i="51" s="1"/>
  <c r="P83" i="51" s="1"/>
  <c r="P84" i="51" s="1"/>
  <c r="P85" i="51" s="1"/>
  <c r="P86" i="51" s="1"/>
  <c r="P87" i="51" s="1"/>
  <c r="P88" i="51" s="1"/>
  <c r="P89" i="51" s="1"/>
  <c r="P90" i="51" s="1"/>
  <c r="P91" i="51" s="1"/>
  <c r="P92" i="51" s="1"/>
  <c r="P93" i="51" s="1"/>
  <c r="P94" i="51" s="1"/>
  <c r="P95" i="51" s="1"/>
  <c r="P96" i="51" s="1"/>
  <c r="P97" i="51" s="1"/>
  <c r="P98" i="51" s="1"/>
  <c r="P99" i="51" s="1"/>
  <c r="P100" i="51" s="1"/>
  <c r="P101" i="51" s="1"/>
  <c r="P102" i="51" s="1"/>
  <c r="P103" i="51" s="1"/>
  <c r="P104" i="51" s="1"/>
  <c r="P105" i="51" s="1"/>
  <c r="P106" i="51" s="1"/>
  <c r="P107" i="51" s="1"/>
  <c r="P108" i="51" s="1"/>
  <c r="P109" i="51" s="1"/>
  <c r="P110" i="51" s="1"/>
  <c r="P111" i="51" s="1"/>
  <c r="P112" i="51" s="1"/>
  <c r="P113" i="51" s="1"/>
  <c r="P114" i="51" s="1"/>
  <c r="P115" i="51" s="1"/>
  <c r="P116" i="51" s="1"/>
  <c r="P117" i="51" s="1"/>
  <c r="P118" i="51" s="1"/>
  <c r="P119" i="51" s="1"/>
  <c r="P120" i="51" s="1"/>
  <c r="P121" i="51" s="1"/>
  <c r="P122" i="51" s="1"/>
  <c r="P123" i="51" s="1"/>
  <c r="P124" i="51" s="1"/>
  <c r="P125" i="51" s="1"/>
  <c r="P126" i="51" s="1"/>
  <c r="P127" i="51" s="1"/>
  <c r="P128" i="51" s="1"/>
  <c r="P129" i="51" s="1"/>
  <c r="P130" i="51" s="1"/>
  <c r="P131" i="51" s="1"/>
  <c r="P132" i="51" s="1"/>
  <c r="P133" i="51" s="1"/>
  <c r="P134" i="51" s="1"/>
  <c r="P135" i="51" s="1"/>
  <c r="P136" i="51" s="1"/>
  <c r="P137" i="51" s="1"/>
  <c r="P138" i="51" s="1"/>
  <c r="P139" i="51" s="1"/>
  <c r="P140" i="51" s="1"/>
  <c r="P141" i="51" s="1"/>
  <c r="P142" i="51" s="1"/>
  <c r="P143" i="51" s="1"/>
  <c r="P144" i="51" s="1"/>
  <c r="P145" i="51" s="1"/>
  <c r="P146" i="51" s="1"/>
  <c r="P147" i="51" s="1"/>
  <c r="P148" i="51" s="1"/>
  <c r="P149" i="51" s="1"/>
  <c r="P150" i="51" s="1"/>
  <c r="P151" i="51" s="1"/>
  <c r="P152" i="51" s="1"/>
  <c r="P153" i="51" s="1"/>
  <c r="P154" i="51" s="1"/>
  <c r="P155" i="51" s="1"/>
  <c r="P156" i="51" s="1"/>
  <c r="P157" i="51" s="1"/>
  <c r="P158" i="51" s="1"/>
  <c r="P159" i="51" s="1"/>
  <c r="P160" i="51" s="1"/>
  <c r="P161" i="51" s="1"/>
  <c r="P162" i="51" s="1"/>
  <c r="P163" i="51" s="1"/>
  <c r="P164" i="51" s="1"/>
  <c r="P165" i="51" s="1"/>
  <c r="P166" i="51" s="1"/>
  <c r="P167" i="51" s="1"/>
  <c r="P168" i="51" s="1"/>
  <c r="P169" i="51" s="1"/>
  <c r="P170" i="51" s="1"/>
  <c r="P171" i="51" s="1"/>
  <c r="P172" i="51" s="1"/>
  <c r="P173" i="51" s="1"/>
  <c r="P174" i="51" s="1"/>
  <c r="P175" i="51" s="1"/>
  <c r="P176" i="51" s="1"/>
  <c r="P177" i="51" s="1"/>
  <c r="P178" i="51" s="1"/>
  <c r="P179" i="51" s="1"/>
  <c r="P180" i="51" s="1"/>
  <c r="P181" i="51" s="1"/>
  <c r="P182" i="51" s="1"/>
  <c r="P183" i="51" s="1"/>
  <c r="P184" i="51" s="1"/>
  <c r="P185" i="51" s="1"/>
  <c r="P186" i="51" s="1"/>
  <c r="P187" i="51" s="1"/>
  <c r="P188" i="51" s="1"/>
  <c r="P189" i="51" s="1"/>
  <c r="P190" i="51" s="1"/>
  <c r="P191" i="51" s="1"/>
  <c r="P192" i="51" s="1"/>
  <c r="P193" i="51" s="1"/>
  <c r="P194" i="51" s="1"/>
  <c r="P195" i="51" s="1"/>
  <c r="P196" i="51" s="1"/>
  <c r="P197" i="51" s="1"/>
  <c r="P198" i="51" s="1"/>
  <c r="P199" i="51" s="1"/>
  <c r="P200" i="51" s="1"/>
  <c r="P201" i="51" s="1"/>
  <c r="P202" i="51" s="1"/>
  <c r="P203" i="51" s="1"/>
  <c r="P204" i="51" s="1"/>
  <c r="P205" i="51" s="1"/>
  <c r="P206" i="51" s="1"/>
  <c r="P207" i="51" s="1"/>
  <c r="P208" i="51" s="1"/>
  <c r="P209" i="51" s="1"/>
  <c r="P210" i="51" s="1"/>
  <c r="P211" i="51" s="1"/>
  <c r="P212" i="51" s="1"/>
  <c r="P213" i="51" s="1"/>
  <c r="P214" i="51" s="1"/>
  <c r="P215" i="51" s="1"/>
  <c r="P216" i="51" s="1"/>
  <c r="P217" i="51" s="1"/>
  <c r="P218" i="51" s="1"/>
  <c r="P219" i="51" s="1"/>
  <c r="P220" i="51" s="1"/>
  <c r="P221" i="51" s="1"/>
  <c r="P222" i="51" s="1"/>
  <c r="P223" i="51" s="1"/>
  <c r="P224" i="51" s="1"/>
  <c r="P225" i="51" s="1"/>
  <c r="P226" i="51" s="1"/>
  <c r="P227" i="51" s="1"/>
  <c r="P228" i="51" s="1"/>
  <c r="P229" i="51" s="1"/>
  <c r="P230" i="51" s="1"/>
  <c r="P231" i="51" s="1"/>
  <c r="P232" i="51" s="1"/>
  <c r="P233" i="51" s="1"/>
  <c r="P234" i="51" s="1"/>
  <c r="P235" i="51" s="1"/>
  <c r="P236" i="51" s="1"/>
  <c r="P237" i="51" s="1"/>
  <c r="P238" i="51" s="1"/>
  <c r="P239" i="51" s="1"/>
  <c r="P240" i="51" s="1"/>
  <c r="P241" i="51" s="1"/>
  <c r="P242" i="51" s="1"/>
  <c r="P243" i="51" s="1"/>
  <c r="P244" i="51" s="1"/>
  <c r="P245" i="51" s="1"/>
  <c r="P246" i="51" s="1"/>
  <c r="P247" i="51" s="1"/>
  <c r="P248" i="51" s="1"/>
  <c r="P249" i="51" s="1"/>
  <c r="P250" i="51" s="1"/>
  <c r="P251" i="51" s="1"/>
  <c r="P252" i="51" s="1"/>
  <c r="P253" i="51" s="1"/>
  <c r="P254" i="51" s="1"/>
  <c r="P255" i="51" s="1"/>
  <c r="P256" i="51" s="1"/>
  <c r="P257" i="51" s="1"/>
  <c r="P258" i="51" s="1"/>
  <c r="P259" i="51" s="1"/>
  <c r="P260" i="51" s="1"/>
  <c r="P261" i="51" s="1"/>
  <c r="P262" i="51" s="1"/>
  <c r="P263" i="51" s="1"/>
  <c r="P264" i="51" s="1"/>
  <c r="P265" i="51" s="1"/>
  <c r="P266" i="51" s="1"/>
  <c r="P267" i="51" s="1"/>
  <c r="P268" i="51" s="1"/>
  <c r="P269" i="51" s="1"/>
  <c r="P270" i="51" s="1"/>
  <c r="P271" i="51" s="1"/>
  <c r="P272" i="51" s="1"/>
  <c r="P273" i="51" s="1"/>
  <c r="P274" i="51" s="1"/>
  <c r="P275" i="51" s="1"/>
  <c r="P276" i="51" s="1"/>
  <c r="P277" i="51" s="1"/>
  <c r="P278" i="51" s="1"/>
  <c r="P279" i="51" s="1"/>
  <c r="P280" i="51" s="1"/>
  <c r="P281" i="51" s="1"/>
  <c r="P282" i="51" s="1"/>
  <c r="P283" i="51" s="1"/>
  <c r="P284" i="51" s="1"/>
  <c r="P285" i="51" s="1"/>
  <c r="P286" i="51" s="1"/>
  <c r="P287" i="51" s="1"/>
  <c r="P288" i="51" s="1"/>
  <c r="P289" i="51" s="1"/>
  <c r="P290" i="51" s="1"/>
  <c r="P291" i="51" s="1"/>
  <c r="P292" i="51" s="1"/>
  <c r="P293" i="51" s="1"/>
  <c r="P294" i="51" s="1"/>
  <c r="P295" i="51" s="1"/>
  <c r="P296" i="51" s="1"/>
  <c r="P297" i="51" s="1"/>
  <c r="P298" i="51" s="1"/>
  <c r="P299" i="51" s="1"/>
  <c r="P300" i="51" s="1"/>
  <c r="P301" i="51" s="1"/>
  <c r="P302" i="51" s="1"/>
  <c r="P303" i="51" s="1"/>
  <c r="P304" i="51" s="1"/>
  <c r="P305" i="51" s="1"/>
  <c r="P306" i="51" s="1"/>
  <c r="P307" i="51" s="1"/>
  <c r="P308" i="51" s="1"/>
  <c r="P309" i="51" s="1"/>
  <c r="P310" i="51" s="1"/>
  <c r="P311" i="51" s="1"/>
  <c r="P312" i="51" s="1"/>
  <c r="P313" i="51" s="1"/>
  <c r="P314" i="51" s="1"/>
  <c r="P315" i="51" s="1"/>
  <c r="P316" i="51" s="1"/>
  <c r="P317" i="51" s="1"/>
  <c r="P318" i="51" s="1"/>
  <c r="P319" i="51" s="1"/>
  <c r="P320" i="51" s="1"/>
  <c r="P321" i="51" s="1"/>
  <c r="P322" i="51" s="1"/>
  <c r="P323" i="51" s="1"/>
  <c r="P324" i="51" s="1"/>
  <c r="P325" i="51" s="1"/>
  <c r="P326" i="51" s="1"/>
  <c r="P327" i="51" s="1"/>
  <c r="P328" i="51" s="1"/>
  <c r="P329" i="51" s="1"/>
  <c r="P330" i="51" s="1"/>
  <c r="P331" i="51" s="1"/>
  <c r="P332" i="51" s="1"/>
  <c r="P333" i="51" s="1"/>
  <c r="P334" i="51" s="1"/>
  <c r="P335" i="51" s="1"/>
  <c r="P336" i="51" s="1"/>
  <c r="P337" i="51" s="1"/>
  <c r="P338" i="51" s="1"/>
  <c r="P339" i="51" s="1"/>
  <c r="P340" i="51" s="1"/>
  <c r="P341" i="51" s="1"/>
  <c r="P342" i="51" s="1"/>
  <c r="P343" i="51" s="1"/>
  <c r="P344" i="51" s="1"/>
  <c r="P345" i="51" s="1"/>
  <c r="P346" i="51" s="1"/>
  <c r="P347" i="51" s="1"/>
  <c r="P348" i="51" s="1"/>
  <c r="P349" i="51" s="1"/>
  <c r="P350" i="51" s="1"/>
  <c r="P351" i="51" s="1"/>
  <c r="P352" i="51" s="1"/>
  <c r="P353" i="51" s="1"/>
  <c r="P354" i="51" s="1"/>
  <c r="P355" i="51" s="1"/>
  <c r="P356" i="51" s="1"/>
  <c r="P357" i="51" s="1"/>
  <c r="P358" i="51" s="1"/>
  <c r="P359" i="51" s="1"/>
  <c r="P360" i="51" s="1"/>
  <c r="P361" i="51" s="1"/>
  <c r="P362" i="51" s="1"/>
  <c r="P363" i="51" s="1"/>
  <c r="P364" i="51" s="1"/>
  <c r="P365" i="51" s="1"/>
  <c r="P366" i="51" s="1"/>
  <c r="P367" i="51" s="1"/>
  <c r="P368" i="51" s="1"/>
  <c r="P369" i="51" s="1"/>
  <c r="P370" i="51" s="1"/>
  <c r="P371" i="51" s="1"/>
  <c r="P372" i="51" s="1"/>
  <c r="P373" i="51" s="1"/>
  <c r="P374" i="51" s="1"/>
  <c r="P375" i="51" s="1"/>
  <c r="P376" i="51" s="1"/>
  <c r="P377" i="51" s="1"/>
  <c r="P378" i="51" s="1"/>
  <c r="P379" i="51" s="1"/>
  <c r="P380" i="51" s="1"/>
  <c r="P381" i="51" s="1"/>
  <c r="P382" i="51" s="1"/>
  <c r="P383" i="51" s="1"/>
  <c r="P384" i="51" s="1"/>
  <c r="P385" i="51" s="1"/>
  <c r="P386" i="51" s="1"/>
  <c r="P387" i="51" s="1"/>
  <c r="P388" i="51" s="1"/>
  <c r="P389" i="51" s="1"/>
  <c r="P390" i="51" s="1"/>
  <c r="P391" i="51" s="1"/>
  <c r="P392" i="51" s="1"/>
  <c r="P393" i="51" s="1"/>
  <c r="P394" i="51" s="1"/>
  <c r="P395" i="51" s="1"/>
  <c r="P396" i="51" s="1"/>
  <c r="P397" i="51" s="1"/>
  <c r="P398" i="51" s="1"/>
  <c r="P399" i="51" s="1"/>
  <c r="P400" i="51" s="1"/>
  <c r="P401" i="51" s="1"/>
  <c r="P402" i="51" s="1"/>
  <c r="P403" i="51" s="1"/>
  <c r="P404" i="51" s="1"/>
  <c r="P405" i="51" s="1"/>
  <c r="P406" i="51" s="1"/>
  <c r="P407" i="51" s="1"/>
  <c r="P408" i="51" s="1"/>
  <c r="P409" i="51" s="1"/>
  <c r="P410" i="51" s="1"/>
  <c r="P411" i="51" s="1"/>
  <c r="P412" i="51" s="1"/>
  <c r="P413" i="51" s="1"/>
  <c r="P414" i="51" s="1"/>
  <c r="P415" i="51" s="1"/>
  <c r="P416" i="51" s="1"/>
  <c r="P417" i="51" s="1"/>
  <c r="P418" i="51" s="1"/>
  <c r="P419" i="51" s="1"/>
  <c r="P420" i="51" s="1"/>
  <c r="P421" i="51" s="1"/>
  <c r="P422" i="51" s="1"/>
  <c r="P423" i="51" s="1"/>
  <c r="P424" i="51" s="1"/>
  <c r="P425" i="51" s="1"/>
  <c r="P426" i="51" s="1"/>
  <c r="P427" i="51" s="1"/>
  <c r="P428" i="51" s="1"/>
  <c r="P429" i="51" s="1"/>
  <c r="P430" i="51" s="1"/>
  <c r="P431" i="51" s="1"/>
  <c r="P432" i="51" s="1"/>
  <c r="P433" i="51" s="1"/>
  <c r="P434" i="51" s="1"/>
  <c r="P435" i="51" s="1"/>
  <c r="P436" i="51" s="1"/>
  <c r="P437" i="51" s="1"/>
  <c r="P438" i="51" s="1"/>
  <c r="P439" i="51" s="1"/>
  <c r="P440" i="51" s="1"/>
  <c r="P441" i="51" s="1"/>
  <c r="P442" i="51" s="1"/>
  <c r="P443" i="51" s="1"/>
  <c r="P444" i="51" s="1"/>
  <c r="P445" i="51" s="1"/>
  <c r="P446" i="51" s="1"/>
  <c r="P447" i="51" s="1"/>
  <c r="P448" i="51" s="1"/>
  <c r="P449" i="51" s="1"/>
  <c r="P450" i="51" s="1"/>
  <c r="P451" i="51" s="1"/>
  <c r="P452" i="51" s="1"/>
  <c r="P453" i="51" s="1"/>
  <c r="P454" i="51" s="1"/>
  <c r="P455" i="51" s="1"/>
  <c r="P456" i="51" s="1"/>
  <c r="P457" i="51" s="1"/>
  <c r="P458" i="51" s="1"/>
  <c r="P459" i="51" s="1"/>
  <c r="P460" i="51" s="1"/>
  <c r="P461" i="51" s="1"/>
  <c r="P462" i="51" s="1"/>
  <c r="P463" i="51" s="1"/>
  <c r="P464" i="51" s="1"/>
  <c r="P465" i="51" s="1"/>
  <c r="P466" i="51" s="1"/>
  <c r="P467" i="51" s="1"/>
  <c r="P468" i="51" s="1"/>
  <c r="P469" i="51" s="1"/>
  <c r="P470" i="51" s="1"/>
  <c r="P471" i="51" s="1"/>
  <c r="P472" i="51" s="1"/>
  <c r="P473" i="51" s="1"/>
  <c r="P474" i="51" s="1"/>
  <c r="P475" i="51" s="1"/>
  <c r="P476" i="51" s="1"/>
  <c r="P477" i="51" s="1"/>
  <c r="P478" i="51" s="1"/>
  <c r="P479" i="51" s="1"/>
  <c r="P480" i="51" s="1"/>
  <c r="P481" i="51" s="1"/>
  <c r="P482" i="51" s="1"/>
  <c r="P483" i="51" s="1"/>
  <c r="P484" i="51" s="1"/>
  <c r="P485" i="51" s="1"/>
  <c r="P486" i="51" s="1"/>
  <c r="P14" i="50"/>
  <c r="Q17" i="50"/>
  <c r="P60" i="78"/>
  <c r="P61" i="78" s="1"/>
  <c r="P62" i="78" s="1"/>
  <c r="P63" i="78" s="1"/>
  <c r="P64" i="78" s="1"/>
  <c r="P65" i="78" s="1"/>
  <c r="P66" i="78" s="1"/>
  <c r="P67" i="78" s="1"/>
  <c r="P68" i="78" s="1"/>
  <c r="P69" i="78" s="1"/>
  <c r="P70" i="78" s="1"/>
  <c r="P71" i="78" s="1"/>
  <c r="P72" i="78" s="1"/>
  <c r="P73" i="78" s="1"/>
  <c r="P74" i="78" s="1"/>
  <c r="P75" i="78" s="1"/>
  <c r="P76" i="78" s="1"/>
  <c r="P77" i="78" s="1"/>
  <c r="P78" i="78" s="1"/>
  <c r="P79" i="78" s="1"/>
  <c r="P80" i="78" s="1"/>
  <c r="P81" i="78" s="1"/>
  <c r="P82" i="78" s="1"/>
  <c r="P83" i="78" s="1"/>
  <c r="P84" i="78" s="1"/>
  <c r="P85" i="78" s="1"/>
  <c r="P86" i="78" s="1"/>
  <c r="P87" i="78" s="1"/>
  <c r="P88" i="78" s="1"/>
  <c r="P89" i="78" s="1"/>
  <c r="P90" i="78" s="1"/>
  <c r="P91" i="78" s="1"/>
  <c r="P92" i="78" s="1"/>
  <c r="P93" i="78" s="1"/>
  <c r="P94" i="78" s="1"/>
  <c r="P95" i="78" s="1"/>
  <c r="P96" i="78" s="1"/>
  <c r="P97" i="78" s="1"/>
  <c r="P98" i="78" s="1"/>
  <c r="P99" i="78" s="1"/>
  <c r="P100" i="78" s="1"/>
  <c r="P101" i="78" s="1"/>
  <c r="P102" i="78" s="1"/>
  <c r="P103" i="78" s="1"/>
  <c r="P104" i="78" s="1"/>
  <c r="P105" i="78" s="1"/>
  <c r="P106" i="78" s="1"/>
  <c r="P107" i="78" s="1"/>
  <c r="P108" i="78" s="1"/>
  <c r="P109" i="78" s="1"/>
  <c r="P110" i="78" s="1"/>
  <c r="P111" i="78" s="1"/>
  <c r="P112" i="78" s="1"/>
  <c r="P113" i="78" s="1"/>
  <c r="P114" i="78" s="1"/>
  <c r="P115" i="78" s="1"/>
  <c r="P116" i="78" s="1"/>
  <c r="P117" i="78" s="1"/>
  <c r="P118" i="78" s="1"/>
  <c r="P119" i="78" s="1"/>
  <c r="P120" i="78" s="1"/>
  <c r="P121" i="78" s="1"/>
  <c r="P122" i="78" s="1"/>
  <c r="P123" i="78" s="1"/>
  <c r="P124" i="78" s="1"/>
  <c r="P125" i="78" s="1"/>
  <c r="P126" i="78" s="1"/>
  <c r="P127" i="78" s="1"/>
  <c r="P128" i="78" s="1"/>
  <c r="P129" i="78" s="1"/>
  <c r="P130" i="78" s="1"/>
  <c r="P131" i="78" s="1"/>
  <c r="P132" i="78" s="1"/>
  <c r="P133" i="78" s="1"/>
  <c r="P134" i="78" s="1"/>
  <c r="P135" i="78" s="1"/>
  <c r="P136" i="78" s="1"/>
  <c r="P137" i="78" s="1"/>
  <c r="P138" i="78" s="1"/>
  <c r="P139" i="78" s="1"/>
  <c r="P140" i="78" s="1"/>
  <c r="P141" i="78" s="1"/>
  <c r="P142" i="78" s="1"/>
  <c r="P143" i="78" s="1"/>
  <c r="P144" i="78" s="1"/>
  <c r="P145" i="78" s="1"/>
  <c r="P146" i="78" s="1"/>
  <c r="P147" i="78" s="1"/>
  <c r="P148" i="78" s="1"/>
  <c r="P149" i="78" s="1"/>
  <c r="P150" i="78" s="1"/>
  <c r="P151" i="78" s="1"/>
  <c r="P152" i="78" s="1"/>
  <c r="P153" i="78" s="1"/>
  <c r="P154" i="78" s="1"/>
  <c r="P155" i="78" s="1"/>
  <c r="P156" i="78" s="1"/>
  <c r="P157" i="78" s="1"/>
  <c r="P158" i="78" s="1"/>
  <c r="P159" i="78" s="1"/>
  <c r="P160" i="78" s="1"/>
  <c r="P161" i="78" s="1"/>
  <c r="P162" i="78" s="1"/>
  <c r="P163" i="78" s="1"/>
  <c r="P164" i="78" s="1"/>
  <c r="P165" i="78" s="1"/>
  <c r="P166" i="78" s="1"/>
  <c r="P167" i="78" s="1"/>
  <c r="P168" i="78" s="1"/>
  <c r="P169" i="78" s="1"/>
  <c r="P170" i="78" s="1"/>
  <c r="P171" i="78" s="1"/>
  <c r="P172" i="78" s="1"/>
  <c r="P173" i="78" s="1"/>
  <c r="P174" i="78" s="1"/>
  <c r="P175" i="78" s="1"/>
  <c r="P176" i="78" s="1"/>
  <c r="P177" i="78" s="1"/>
  <c r="P178" i="78" s="1"/>
  <c r="P179" i="78" s="1"/>
  <c r="P180" i="78" s="1"/>
  <c r="P181" i="78" s="1"/>
  <c r="P182" i="78" s="1"/>
  <c r="P183" i="78" s="1"/>
  <c r="P184" i="78" s="1"/>
  <c r="P185" i="78" s="1"/>
  <c r="P186" i="78" s="1"/>
  <c r="P187" i="78" s="1"/>
  <c r="P188" i="78" s="1"/>
  <c r="P189" i="78" s="1"/>
  <c r="P190" i="78" s="1"/>
  <c r="P191" i="78" s="1"/>
  <c r="P192" i="78" s="1"/>
  <c r="P193" i="78" s="1"/>
  <c r="P194" i="78" s="1"/>
  <c r="P195" i="78" s="1"/>
  <c r="P196" i="78" s="1"/>
  <c r="P197" i="78" s="1"/>
  <c r="P198" i="78" s="1"/>
  <c r="P199" i="78" s="1"/>
  <c r="P200" i="78" s="1"/>
  <c r="P201" i="78" s="1"/>
  <c r="P202" i="78" s="1"/>
  <c r="P203" i="78" s="1"/>
  <c r="P204" i="78" s="1"/>
  <c r="P205" i="78" s="1"/>
  <c r="P206" i="78" s="1"/>
  <c r="P207" i="78" s="1"/>
  <c r="P208" i="78" s="1"/>
  <c r="P209" i="78" s="1"/>
  <c r="P210" i="78" s="1"/>
  <c r="P211" i="78" s="1"/>
  <c r="P212" i="78" s="1"/>
  <c r="P213" i="78" s="1"/>
  <c r="P214" i="78" s="1"/>
  <c r="P215" i="78" s="1"/>
  <c r="P216" i="78" s="1"/>
  <c r="P217" i="78" s="1"/>
  <c r="P218" i="78" s="1"/>
  <c r="P219" i="78" s="1"/>
  <c r="P220" i="78" s="1"/>
  <c r="P221" i="78" s="1"/>
  <c r="P222" i="78" s="1"/>
  <c r="P223" i="78" s="1"/>
  <c r="P224" i="78" s="1"/>
  <c r="P225" i="78" s="1"/>
  <c r="P226" i="78" s="1"/>
  <c r="P227" i="78" s="1"/>
  <c r="P228" i="78" s="1"/>
  <c r="P229" i="78" s="1"/>
  <c r="P230" i="78" s="1"/>
  <c r="P231" i="78" s="1"/>
  <c r="P232" i="78" s="1"/>
  <c r="P233" i="78" s="1"/>
  <c r="P234" i="78" s="1"/>
  <c r="P235" i="78" s="1"/>
  <c r="P236" i="78" s="1"/>
  <c r="P237" i="78" s="1"/>
  <c r="P238" i="78" s="1"/>
  <c r="P239" i="78" s="1"/>
  <c r="P240" i="78" s="1"/>
  <c r="P241" i="78" s="1"/>
  <c r="P242" i="78" s="1"/>
  <c r="P243" i="78" s="1"/>
  <c r="P244" i="78" s="1"/>
  <c r="P245" i="78" s="1"/>
  <c r="P246" i="78" s="1"/>
  <c r="P247" i="78" s="1"/>
  <c r="P248" i="78" s="1"/>
  <c r="P249" i="78" s="1"/>
  <c r="P250" i="78" s="1"/>
  <c r="P251" i="78" s="1"/>
  <c r="P252" i="78" s="1"/>
  <c r="P253" i="78" s="1"/>
  <c r="P254" i="78" s="1"/>
  <c r="P255" i="78" s="1"/>
  <c r="P256" i="78" s="1"/>
  <c r="P257" i="78" s="1"/>
  <c r="P258" i="78" s="1"/>
  <c r="P259" i="78" s="1"/>
  <c r="P260" i="78" s="1"/>
  <c r="P261" i="78" s="1"/>
  <c r="P262" i="78" s="1"/>
  <c r="P263" i="78" s="1"/>
  <c r="P264" i="78" s="1"/>
  <c r="P265" i="78" s="1"/>
  <c r="P266" i="78" s="1"/>
  <c r="P267" i="78" s="1"/>
  <c r="P268" i="78" s="1"/>
  <c r="P269" i="78" s="1"/>
  <c r="P270" i="78" s="1"/>
  <c r="P271" i="78" s="1"/>
  <c r="P272" i="78" s="1"/>
  <c r="P273" i="78" s="1"/>
  <c r="P274" i="78" s="1"/>
  <c r="P275" i="78" s="1"/>
  <c r="P276" i="78" s="1"/>
  <c r="P277" i="78" s="1"/>
  <c r="P278" i="78" s="1"/>
  <c r="P279" i="78" s="1"/>
  <c r="P280" i="78" s="1"/>
  <c r="P281" i="78" s="1"/>
  <c r="P282" i="78" s="1"/>
  <c r="P283" i="78" s="1"/>
  <c r="P284" i="78" s="1"/>
  <c r="P285" i="78" s="1"/>
  <c r="P286" i="78" s="1"/>
  <c r="P287" i="78" s="1"/>
  <c r="P288" i="78" s="1"/>
  <c r="P289" i="78" s="1"/>
  <c r="P290" i="78" s="1"/>
  <c r="P291" i="78" s="1"/>
  <c r="P292" i="78" s="1"/>
  <c r="P293" i="78" s="1"/>
  <c r="P294" i="78" s="1"/>
  <c r="P295" i="78" s="1"/>
  <c r="P296" i="78" s="1"/>
  <c r="P297" i="78" s="1"/>
  <c r="P298" i="78" s="1"/>
  <c r="P299" i="78" s="1"/>
  <c r="P300" i="78" s="1"/>
  <c r="P301" i="78" s="1"/>
  <c r="P302" i="78" s="1"/>
  <c r="P303" i="78" s="1"/>
  <c r="P304" i="78" s="1"/>
  <c r="P305" i="78" s="1"/>
  <c r="P306" i="78" s="1"/>
  <c r="P307" i="78" s="1"/>
  <c r="P308" i="78" s="1"/>
  <c r="P309" i="78" s="1"/>
  <c r="P310" i="78" s="1"/>
  <c r="P311" i="78" s="1"/>
  <c r="P312" i="78" s="1"/>
  <c r="P313" i="78" s="1"/>
  <c r="P314" i="78" s="1"/>
  <c r="P315" i="78" s="1"/>
  <c r="P316" i="78" s="1"/>
  <c r="P317" i="78" s="1"/>
  <c r="P318" i="78" s="1"/>
  <c r="P319" i="78" s="1"/>
  <c r="P320" i="78" s="1"/>
  <c r="P321" i="78" s="1"/>
  <c r="P322" i="78" s="1"/>
  <c r="P323" i="78" s="1"/>
  <c r="P324" i="78" s="1"/>
  <c r="P325" i="78" s="1"/>
  <c r="P326" i="78" s="1"/>
  <c r="P327" i="78" s="1"/>
  <c r="P328" i="78" s="1"/>
  <c r="P329" i="78" s="1"/>
  <c r="P330" i="78" s="1"/>
  <c r="P331" i="78" s="1"/>
  <c r="P332" i="78" s="1"/>
  <c r="P333" i="78" s="1"/>
  <c r="P334" i="78" s="1"/>
  <c r="P335" i="78" s="1"/>
  <c r="P336" i="78" s="1"/>
  <c r="P337" i="78" s="1"/>
  <c r="P338" i="78" s="1"/>
  <c r="P339" i="78" s="1"/>
  <c r="P340" i="78" s="1"/>
  <c r="P341" i="78" s="1"/>
  <c r="P342" i="78" s="1"/>
  <c r="P343" i="78" s="1"/>
  <c r="P344" i="78" s="1"/>
  <c r="P345" i="78" s="1"/>
  <c r="P346" i="78" s="1"/>
  <c r="P347" i="78" s="1"/>
  <c r="P348" i="78" s="1"/>
  <c r="P349" i="78" s="1"/>
  <c r="P350" i="78" s="1"/>
  <c r="P351" i="78" s="1"/>
  <c r="P352" i="78" s="1"/>
  <c r="P353" i="78" s="1"/>
  <c r="P354" i="78" s="1"/>
  <c r="P355" i="78" s="1"/>
  <c r="P356" i="78" s="1"/>
  <c r="P357" i="78" s="1"/>
  <c r="P358" i="78" s="1"/>
  <c r="P359" i="78" s="1"/>
  <c r="P360" i="78" s="1"/>
  <c r="P361" i="78" s="1"/>
  <c r="P362" i="78" s="1"/>
  <c r="P363" i="78" s="1"/>
  <c r="P364" i="78" s="1"/>
  <c r="P365" i="78" s="1"/>
  <c r="P366" i="78" s="1"/>
  <c r="P367" i="78" s="1"/>
  <c r="P368" i="78" s="1"/>
  <c r="P369" i="78" s="1"/>
  <c r="P370" i="78" s="1"/>
  <c r="P371" i="78" s="1"/>
  <c r="P372" i="78" s="1"/>
  <c r="P373" i="78" s="1"/>
  <c r="P374" i="78" s="1"/>
  <c r="P375" i="78" s="1"/>
  <c r="P376" i="78" s="1"/>
  <c r="P377" i="78" s="1"/>
  <c r="P378" i="78" s="1"/>
  <c r="P379" i="78" s="1"/>
  <c r="P380" i="78" s="1"/>
  <c r="P381" i="78" s="1"/>
  <c r="P382" i="78" s="1"/>
  <c r="P383" i="78" s="1"/>
  <c r="P384" i="78" s="1"/>
  <c r="P385" i="78" s="1"/>
  <c r="P386" i="78" s="1"/>
  <c r="P387" i="78" s="1"/>
  <c r="P388" i="78" s="1"/>
  <c r="P389" i="78" s="1"/>
  <c r="P390" i="78" s="1"/>
  <c r="P391" i="78" s="1"/>
  <c r="P392" i="78" s="1"/>
  <c r="P393" i="78" s="1"/>
  <c r="P394" i="78" s="1"/>
  <c r="R59" i="78"/>
  <c r="O60" i="78" s="1"/>
  <c r="S34" i="81"/>
  <c r="S35" i="81" s="1"/>
  <c r="S36" i="81" s="1"/>
  <c r="S37" i="81" s="1"/>
  <c r="S38" i="67"/>
  <c r="S39" i="67" s="1"/>
  <c r="S40" i="67" s="1"/>
  <c r="S41" i="67" s="1"/>
  <c r="S38" i="71"/>
  <c r="S39" i="71" s="1"/>
  <c r="S40" i="71" s="1"/>
  <c r="S46" i="71" s="1"/>
  <c r="S47" i="71" s="1"/>
  <c r="R32" i="5"/>
  <c r="R33" i="5" s="1"/>
  <c r="P48" i="29"/>
  <c r="P49" i="29" s="1"/>
  <c r="P50" i="29" s="1"/>
  <c r="P51" i="29" s="1"/>
  <c r="P52" i="29" s="1"/>
  <c r="P53" i="29" s="1"/>
  <c r="P54" i="29" s="1"/>
  <c r="P55" i="29" s="1"/>
  <c r="P56" i="29" s="1"/>
  <c r="P57" i="29" s="1"/>
  <c r="P58" i="29" s="1"/>
  <c r="P59" i="29" s="1"/>
  <c r="P60" i="29" s="1"/>
  <c r="P61" i="29" s="1"/>
  <c r="P62" i="29" s="1"/>
  <c r="P63" i="29" s="1"/>
  <c r="P64" i="29" s="1"/>
  <c r="P65" i="29" s="1"/>
  <c r="P66" i="29" s="1"/>
  <c r="P67" i="29" s="1"/>
  <c r="P68" i="29" s="1"/>
  <c r="P69" i="29" s="1"/>
  <c r="P70" i="29" s="1"/>
  <c r="P71" i="29" s="1"/>
  <c r="P72" i="29" s="1"/>
  <c r="P73" i="29" s="1"/>
  <c r="P74" i="29" s="1"/>
  <c r="P75" i="29" s="1"/>
  <c r="P76" i="29" s="1"/>
  <c r="P77" i="29" s="1"/>
  <c r="P78" i="29" s="1"/>
  <c r="P79" i="29" s="1"/>
  <c r="P80" i="29" s="1"/>
  <c r="P81" i="29" s="1"/>
  <c r="P82" i="29" s="1"/>
  <c r="P83" i="29" s="1"/>
  <c r="P84" i="29" s="1"/>
  <c r="P85" i="29" s="1"/>
  <c r="P86" i="29" s="1"/>
  <c r="P87" i="29" s="1"/>
  <c r="P88" i="29" s="1"/>
  <c r="P89" i="29" s="1"/>
  <c r="P90" i="29" s="1"/>
  <c r="P91" i="29" s="1"/>
  <c r="P92" i="29" s="1"/>
  <c r="P93" i="29" s="1"/>
  <c r="P94" i="29" s="1"/>
  <c r="P95" i="29" s="1"/>
  <c r="P96" i="29" s="1"/>
  <c r="P97" i="29" s="1"/>
  <c r="P98" i="29" s="1"/>
  <c r="P99" i="29" s="1"/>
  <c r="P100" i="29" s="1"/>
  <c r="P101" i="29" s="1"/>
  <c r="P102" i="29" s="1"/>
  <c r="P103" i="29" s="1"/>
  <c r="P104" i="29" s="1"/>
  <c r="P105" i="29" s="1"/>
  <c r="P106" i="29" s="1"/>
  <c r="P107" i="29" s="1"/>
  <c r="P108" i="29" s="1"/>
  <c r="P109" i="29" s="1"/>
  <c r="P110" i="29" s="1"/>
  <c r="P111" i="29" s="1"/>
  <c r="P112" i="29" s="1"/>
  <c r="P113" i="29" s="1"/>
  <c r="P114" i="29" s="1"/>
  <c r="P115" i="29" s="1"/>
  <c r="P116" i="29" s="1"/>
  <c r="P117" i="29" s="1"/>
  <c r="P118" i="29" s="1"/>
  <c r="P119" i="29" s="1"/>
  <c r="P120" i="29" s="1"/>
  <c r="P121" i="29" s="1"/>
  <c r="P122" i="29" s="1"/>
  <c r="P123" i="29" s="1"/>
  <c r="P124" i="29" s="1"/>
  <c r="P125" i="29" s="1"/>
  <c r="P126" i="29" s="1"/>
  <c r="P127" i="29" s="1"/>
  <c r="P128" i="29" s="1"/>
  <c r="P129" i="29" s="1"/>
  <c r="P130" i="29" s="1"/>
  <c r="P131" i="29" s="1"/>
  <c r="P132" i="29" s="1"/>
  <c r="P133" i="29" s="1"/>
  <c r="P134" i="29" s="1"/>
  <c r="P135" i="29" s="1"/>
  <c r="P136" i="29" s="1"/>
  <c r="P137" i="29" s="1"/>
  <c r="P138" i="29" s="1"/>
  <c r="P139" i="29" s="1"/>
  <c r="P140" i="29" s="1"/>
  <c r="P141" i="29" s="1"/>
  <c r="P142" i="29" s="1"/>
  <c r="P143" i="29" s="1"/>
  <c r="P144" i="29" s="1"/>
  <c r="P145" i="29" s="1"/>
  <c r="P146" i="29" s="1"/>
  <c r="P147" i="29" s="1"/>
  <c r="P148" i="29" s="1"/>
  <c r="P149" i="29" s="1"/>
  <c r="P150" i="29" s="1"/>
  <c r="P151" i="29" s="1"/>
  <c r="P152" i="29" s="1"/>
  <c r="P153" i="29" s="1"/>
  <c r="P154" i="29" s="1"/>
  <c r="P155" i="29" s="1"/>
  <c r="P156" i="29" s="1"/>
  <c r="P157" i="29" s="1"/>
  <c r="P158" i="29" s="1"/>
  <c r="P159" i="29" s="1"/>
  <c r="P160" i="29" s="1"/>
  <c r="P161" i="29" s="1"/>
  <c r="P162" i="29" s="1"/>
  <c r="P163" i="29" s="1"/>
  <c r="P164" i="29" s="1"/>
  <c r="P165" i="29" s="1"/>
  <c r="P166" i="29" s="1"/>
  <c r="P167" i="29" s="1"/>
  <c r="P168" i="29" s="1"/>
  <c r="P169" i="29" s="1"/>
  <c r="P170" i="29" s="1"/>
  <c r="P171" i="29" s="1"/>
  <c r="P172" i="29" s="1"/>
  <c r="P173" i="29" s="1"/>
  <c r="P174" i="29" s="1"/>
  <c r="P175" i="29" s="1"/>
  <c r="P176" i="29" s="1"/>
  <c r="P177" i="29" s="1"/>
  <c r="P178" i="29" s="1"/>
  <c r="P179" i="29" s="1"/>
  <c r="P180" i="29" s="1"/>
  <c r="P181" i="29" s="1"/>
  <c r="P182" i="29" s="1"/>
  <c r="P183" i="29" s="1"/>
  <c r="P184" i="29" s="1"/>
  <c r="P185" i="29" s="1"/>
  <c r="P186" i="29" s="1"/>
  <c r="P187" i="29" s="1"/>
  <c r="P188" i="29" s="1"/>
  <c r="P189" i="29" s="1"/>
  <c r="P190" i="29" s="1"/>
  <c r="P191" i="29" s="1"/>
  <c r="P192" i="29" s="1"/>
  <c r="P193" i="29" s="1"/>
  <c r="P194" i="29" s="1"/>
  <c r="P195" i="29" s="1"/>
  <c r="P196" i="29" s="1"/>
  <c r="P197" i="29" s="1"/>
  <c r="P198" i="29" s="1"/>
  <c r="P199" i="29" s="1"/>
  <c r="P200" i="29" s="1"/>
  <c r="P201" i="29" s="1"/>
  <c r="P202" i="29" s="1"/>
  <c r="P203" i="29" s="1"/>
  <c r="P204" i="29" s="1"/>
  <c r="P205" i="29" s="1"/>
  <c r="P206" i="29" s="1"/>
  <c r="P207" i="29" s="1"/>
  <c r="P208" i="29" s="1"/>
  <c r="P209" i="29" s="1"/>
  <c r="P210" i="29" s="1"/>
  <c r="P211" i="29" s="1"/>
  <c r="P212" i="29" s="1"/>
  <c r="P213" i="29" s="1"/>
  <c r="P214" i="29" s="1"/>
  <c r="R47" i="29"/>
  <c r="O48" i="29" s="1"/>
  <c r="Q23" i="31"/>
  <c r="P14" i="67"/>
  <c r="Q17" i="67"/>
  <c r="S20" i="5"/>
  <c r="R34" i="12"/>
  <c r="R35" i="12" s="1"/>
  <c r="R36" i="12" s="1"/>
  <c r="R37" i="12" s="1"/>
  <c r="S30" i="70"/>
  <c r="X28" i="29"/>
  <c r="T34" i="31"/>
  <c r="T35" i="31" s="1"/>
  <c r="T36" i="31" s="1"/>
  <c r="T58" i="31" s="1"/>
  <c r="T59" i="31" s="1"/>
  <c r="P72" i="67"/>
  <c r="P73" i="67" s="1"/>
  <c r="P74" i="67" s="1"/>
  <c r="P75" i="67" s="1"/>
  <c r="P76" i="67" s="1"/>
  <c r="P77" i="67" s="1"/>
  <c r="P78" i="67" s="1"/>
  <c r="P79" i="67" s="1"/>
  <c r="P80" i="67" s="1"/>
  <c r="P81" i="67" s="1"/>
  <c r="P82" i="67" s="1"/>
  <c r="P83" i="67" s="1"/>
  <c r="P84" i="67" s="1"/>
  <c r="P85" i="67" s="1"/>
  <c r="P86" i="67" s="1"/>
  <c r="P87" i="67" s="1"/>
  <c r="P88" i="67" s="1"/>
  <c r="P89" i="67" s="1"/>
  <c r="P90" i="67" s="1"/>
  <c r="P91" i="67" s="1"/>
  <c r="P92" i="67" s="1"/>
  <c r="P93" i="67" s="1"/>
  <c r="P94" i="67" s="1"/>
  <c r="P95" i="67" s="1"/>
  <c r="P96" i="67" s="1"/>
  <c r="P97" i="67" s="1"/>
  <c r="P98" i="67" s="1"/>
  <c r="P99" i="67" s="1"/>
  <c r="P100" i="67" s="1"/>
  <c r="P101" i="67" s="1"/>
  <c r="P102" i="67" s="1"/>
  <c r="P103" i="67" s="1"/>
  <c r="P104" i="67" s="1"/>
  <c r="P105" i="67" s="1"/>
  <c r="P106" i="67" s="1"/>
  <c r="P107" i="67" s="1"/>
  <c r="P108" i="67" s="1"/>
  <c r="P109" i="67" s="1"/>
  <c r="P110" i="67" s="1"/>
  <c r="P111" i="67" s="1"/>
  <c r="P112" i="67" s="1"/>
  <c r="P113" i="67" s="1"/>
  <c r="P114" i="67" s="1"/>
  <c r="P115" i="67" s="1"/>
  <c r="P116" i="67" s="1"/>
  <c r="P117" i="67" s="1"/>
  <c r="P118" i="67" s="1"/>
  <c r="P119" i="67" s="1"/>
  <c r="P120" i="67" s="1"/>
  <c r="P121" i="67" s="1"/>
  <c r="P122" i="67" s="1"/>
  <c r="P123" i="67" s="1"/>
  <c r="P124" i="67" s="1"/>
  <c r="P125" i="67" s="1"/>
  <c r="P126" i="67" s="1"/>
  <c r="P127" i="67" s="1"/>
  <c r="P128" i="67" s="1"/>
  <c r="P129" i="67" s="1"/>
  <c r="P130" i="67" s="1"/>
  <c r="P131" i="67" s="1"/>
  <c r="P132" i="67" s="1"/>
  <c r="P133" i="67" s="1"/>
  <c r="P134" i="67" s="1"/>
  <c r="P135" i="67" s="1"/>
  <c r="P136" i="67" s="1"/>
  <c r="P137" i="67" s="1"/>
  <c r="P138" i="67" s="1"/>
  <c r="P139" i="67" s="1"/>
  <c r="P140" i="67" s="1"/>
  <c r="P141" i="67" s="1"/>
  <c r="P142" i="67" s="1"/>
  <c r="P143" i="67" s="1"/>
  <c r="P144" i="67" s="1"/>
  <c r="P145" i="67" s="1"/>
  <c r="P146" i="67" s="1"/>
  <c r="P147" i="67" s="1"/>
  <c r="P148" i="67" s="1"/>
  <c r="P149" i="67" s="1"/>
  <c r="P150" i="67" s="1"/>
  <c r="P151" i="67" s="1"/>
  <c r="P152" i="67" s="1"/>
  <c r="P153" i="67" s="1"/>
  <c r="P154" i="67" s="1"/>
  <c r="P155" i="67" s="1"/>
  <c r="P156" i="67" s="1"/>
  <c r="P157" i="67" s="1"/>
  <c r="P158" i="67" s="1"/>
  <c r="P159" i="67" s="1"/>
  <c r="P160" i="67" s="1"/>
  <c r="P161" i="67" s="1"/>
  <c r="P162" i="67" s="1"/>
  <c r="P163" i="67" s="1"/>
  <c r="P164" i="67" s="1"/>
  <c r="P165" i="67" s="1"/>
  <c r="P166" i="67" s="1"/>
  <c r="P167" i="67" s="1"/>
  <c r="P168" i="67" s="1"/>
  <c r="P169" i="67" s="1"/>
  <c r="P170" i="67" s="1"/>
  <c r="P171" i="67" s="1"/>
  <c r="P172" i="67" s="1"/>
  <c r="P173" i="67" s="1"/>
  <c r="P174" i="67" s="1"/>
  <c r="P175" i="67" s="1"/>
  <c r="P176" i="67" s="1"/>
  <c r="P177" i="67" s="1"/>
  <c r="P178" i="67" s="1"/>
  <c r="P179" i="67" s="1"/>
  <c r="P180" i="67" s="1"/>
  <c r="P181" i="67" s="1"/>
  <c r="P182" i="67" s="1"/>
  <c r="P183" i="67" s="1"/>
  <c r="P184" i="67" s="1"/>
  <c r="P185" i="67" s="1"/>
  <c r="P186" i="67" s="1"/>
  <c r="P187" i="67" s="1"/>
  <c r="P188" i="67" s="1"/>
  <c r="P189" i="67" s="1"/>
  <c r="P190" i="67" s="1"/>
  <c r="P191" i="67" s="1"/>
  <c r="P192" i="67" s="1"/>
  <c r="P193" i="67" s="1"/>
  <c r="P194" i="67" s="1"/>
  <c r="P195" i="67" s="1"/>
  <c r="P196" i="67" s="1"/>
  <c r="P197" i="67" s="1"/>
  <c r="P198" i="67" s="1"/>
  <c r="P199" i="67" s="1"/>
  <c r="P200" i="67" s="1"/>
  <c r="P201" i="67" s="1"/>
  <c r="P202" i="67" s="1"/>
  <c r="P203" i="67" s="1"/>
  <c r="P204" i="67" s="1"/>
  <c r="P205" i="67" s="1"/>
  <c r="P206" i="67" s="1"/>
  <c r="P207" i="67" s="1"/>
  <c r="P208" i="67" s="1"/>
  <c r="P209" i="67" s="1"/>
  <c r="P210" i="67" s="1"/>
  <c r="P211" i="67" s="1"/>
  <c r="P212" i="67" s="1"/>
  <c r="P213" i="67" s="1"/>
  <c r="P214" i="67" s="1"/>
  <c r="P215" i="67" s="1"/>
  <c r="P216" i="67" s="1"/>
  <c r="P217" i="67" s="1"/>
  <c r="P218" i="67" s="1"/>
  <c r="P219" i="67" s="1"/>
  <c r="P220" i="67" s="1"/>
  <c r="P221" i="67" s="1"/>
  <c r="P222" i="67" s="1"/>
  <c r="P223" i="67" s="1"/>
  <c r="P224" i="67" s="1"/>
  <c r="P225" i="67" s="1"/>
  <c r="P226" i="67" s="1"/>
  <c r="P227" i="67" s="1"/>
  <c r="P228" i="67" s="1"/>
  <c r="P229" i="67" s="1"/>
  <c r="P230" i="67" s="1"/>
  <c r="P231" i="67" s="1"/>
  <c r="P232" i="67" s="1"/>
  <c r="P233" i="67" s="1"/>
  <c r="P234" i="67" s="1"/>
  <c r="P235" i="67" s="1"/>
  <c r="P236" i="67" s="1"/>
  <c r="P237" i="67" s="1"/>
  <c r="P238" i="67" s="1"/>
  <c r="P239" i="67" s="1"/>
  <c r="P240" i="67" s="1"/>
  <c r="P241" i="67" s="1"/>
  <c r="P242" i="67" s="1"/>
  <c r="P243" i="67" s="1"/>
  <c r="P244" i="67" s="1"/>
  <c r="P245" i="67" s="1"/>
  <c r="P246" i="67" s="1"/>
  <c r="P247" i="67" s="1"/>
  <c r="P248" i="67" s="1"/>
  <c r="P249" i="67" s="1"/>
  <c r="P250" i="67" s="1"/>
  <c r="P251" i="67" s="1"/>
  <c r="P252" i="67" s="1"/>
  <c r="P253" i="67" s="1"/>
  <c r="P254" i="67" s="1"/>
  <c r="P255" i="67" s="1"/>
  <c r="P256" i="67" s="1"/>
  <c r="P257" i="67" s="1"/>
  <c r="P258" i="67" s="1"/>
  <c r="P259" i="67" s="1"/>
  <c r="P260" i="67" s="1"/>
  <c r="P261" i="67" s="1"/>
  <c r="P262" i="67" s="1"/>
  <c r="P263" i="67" s="1"/>
  <c r="P264" i="67" s="1"/>
  <c r="P265" i="67" s="1"/>
  <c r="P266" i="67" s="1"/>
  <c r="P267" i="67" s="1"/>
  <c r="P268" i="67" s="1"/>
  <c r="P269" i="67" s="1"/>
  <c r="P270" i="67" s="1"/>
  <c r="P271" i="67" s="1"/>
  <c r="P272" i="67" s="1"/>
  <c r="P273" i="67" s="1"/>
  <c r="P274" i="67" s="1"/>
  <c r="P275" i="67" s="1"/>
  <c r="P276" i="67" s="1"/>
  <c r="P277" i="67" s="1"/>
  <c r="P278" i="67" s="1"/>
  <c r="P279" i="67" s="1"/>
  <c r="P280" i="67" s="1"/>
  <c r="P281" i="67" s="1"/>
  <c r="P282" i="67" s="1"/>
  <c r="P283" i="67" s="1"/>
  <c r="P284" i="67" s="1"/>
  <c r="P285" i="67" s="1"/>
  <c r="P286" i="67" s="1"/>
  <c r="P287" i="67" s="1"/>
  <c r="P288" i="67" s="1"/>
  <c r="P289" i="67" s="1"/>
  <c r="P290" i="67" s="1"/>
  <c r="P291" i="67" s="1"/>
  <c r="P292" i="67" s="1"/>
  <c r="P293" i="67" s="1"/>
  <c r="P294" i="67" s="1"/>
  <c r="P295" i="67" s="1"/>
  <c r="P296" i="67" s="1"/>
  <c r="P297" i="67" s="1"/>
  <c r="P298" i="67" s="1"/>
  <c r="P299" i="67" s="1"/>
  <c r="P300" i="67" s="1"/>
  <c r="P301" i="67" s="1"/>
  <c r="P302" i="67" s="1"/>
  <c r="P303" i="67" s="1"/>
  <c r="P304" i="67" s="1"/>
  <c r="P305" i="67" s="1"/>
  <c r="P306" i="67" s="1"/>
  <c r="P307" i="67" s="1"/>
  <c r="P308" i="67" s="1"/>
  <c r="P309" i="67" s="1"/>
  <c r="P310" i="67" s="1"/>
  <c r="P311" i="67" s="1"/>
  <c r="P312" i="67" s="1"/>
  <c r="P313" i="67" s="1"/>
  <c r="P314" i="67" s="1"/>
  <c r="P315" i="67" s="1"/>
  <c r="P316" i="67" s="1"/>
  <c r="P317" i="67" s="1"/>
  <c r="P318" i="67" s="1"/>
  <c r="P319" i="67" s="1"/>
  <c r="P320" i="67" s="1"/>
  <c r="P321" i="67" s="1"/>
  <c r="P322" i="67" s="1"/>
  <c r="P323" i="67" s="1"/>
  <c r="P324" i="67" s="1"/>
  <c r="P325" i="67" s="1"/>
  <c r="P326" i="67" s="1"/>
  <c r="P327" i="67" s="1"/>
  <c r="P328" i="67" s="1"/>
  <c r="P329" i="67" s="1"/>
  <c r="P330" i="67" s="1"/>
  <c r="P331" i="67" s="1"/>
  <c r="P332" i="67" s="1"/>
  <c r="P333" i="67" s="1"/>
  <c r="P334" i="67" s="1"/>
  <c r="P335" i="67" s="1"/>
  <c r="P336" i="67" s="1"/>
  <c r="P337" i="67" s="1"/>
  <c r="P338" i="67" s="1"/>
  <c r="P339" i="67" s="1"/>
  <c r="P340" i="67" s="1"/>
  <c r="P341" i="67" s="1"/>
  <c r="P342" i="67" s="1"/>
  <c r="P343" i="67" s="1"/>
  <c r="P344" i="67" s="1"/>
  <c r="P345" i="67" s="1"/>
  <c r="P346" i="67" s="1"/>
  <c r="P347" i="67" s="1"/>
  <c r="P348" i="67" s="1"/>
  <c r="P349" i="67" s="1"/>
  <c r="P350" i="67" s="1"/>
  <c r="P351" i="67" s="1"/>
  <c r="P352" i="67" s="1"/>
  <c r="P353" i="67" s="1"/>
  <c r="P354" i="67" s="1"/>
  <c r="P355" i="67" s="1"/>
  <c r="P356" i="67" s="1"/>
  <c r="P357" i="67" s="1"/>
  <c r="P358" i="67" s="1"/>
  <c r="P359" i="67" s="1"/>
  <c r="P360" i="67" s="1"/>
  <c r="P361" i="67" s="1"/>
  <c r="P362" i="67" s="1"/>
  <c r="P363" i="67" s="1"/>
  <c r="P364" i="67" s="1"/>
  <c r="P365" i="67" s="1"/>
  <c r="P366" i="67" s="1"/>
  <c r="P367" i="67" s="1"/>
  <c r="P368" i="67" s="1"/>
  <c r="P369" i="67" s="1"/>
  <c r="P370" i="67" s="1"/>
  <c r="P371" i="67" s="1"/>
  <c r="P372" i="67" s="1"/>
  <c r="P373" i="67" s="1"/>
  <c r="P374" i="67" s="1"/>
  <c r="P375" i="67" s="1"/>
  <c r="P376" i="67" s="1"/>
  <c r="P377" i="67" s="1"/>
  <c r="P378" i="67" s="1"/>
  <c r="P379" i="67" s="1"/>
  <c r="P380" i="67" s="1"/>
  <c r="P381" i="67" s="1"/>
  <c r="P382" i="67" s="1"/>
  <c r="P383" i="67" s="1"/>
  <c r="P384" i="67" s="1"/>
  <c r="P385" i="67" s="1"/>
  <c r="P386" i="67" s="1"/>
  <c r="P387" i="67" s="1"/>
  <c r="P388" i="67" s="1"/>
  <c r="P389" i="67" s="1"/>
  <c r="P390" i="67" s="1"/>
  <c r="P391" i="67" s="1"/>
  <c r="P392" i="67" s="1"/>
  <c r="P393" i="67" s="1"/>
  <c r="P394" i="67" s="1"/>
  <c r="P395" i="67" s="1"/>
  <c r="P396" i="67" s="1"/>
  <c r="P397" i="67" s="1"/>
  <c r="P398" i="67" s="1"/>
  <c r="P399" i="67" s="1"/>
  <c r="P400" i="67" s="1"/>
  <c r="P401" i="67" s="1"/>
  <c r="P402" i="67" s="1"/>
  <c r="P403" i="67" s="1"/>
  <c r="P404" i="67" s="1"/>
  <c r="P405" i="67" s="1"/>
  <c r="P406" i="67" s="1"/>
  <c r="P407" i="67" s="1"/>
  <c r="P408" i="67" s="1"/>
  <c r="P409" i="67" s="1"/>
  <c r="P410" i="67" s="1"/>
  <c r="P411" i="67" s="1"/>
  <c r="P412" i="67" s="1"/>
  <c r="P413" i="67" s="1"/>
  <c r="P414" i="67" s="1"/>
  <c r="P415" i="67" s="1"/>
  <c r="P416" i="67" s="1"/>
  <c r="P417" i="67" s="1"/>
  <c r="P418" i="67" s="1"/>
  <c r="P419" i="67" s="1"/>
  <c r="P420" i="67" s="1"/>
  <c r="P421" i="67" s="1"/>
  <c r="P422" i="67" s="1"/>
  <c r="P423" i="67" s="1"/>
  <c r="P424" i="67" s="1"/>
  <c r="P425" i="67" s="1"/>
  <c r="P426" i="67" s="1"/>
  <c r="P427" i="67" s="1"/>
  <c r="P428" i="67" s="1"/>
  <c r="P429" i="67" s="1"/>
  <c r="P430" i="67" s="1"/>
  <c r="P431" i="67" s="1"/>
  <c r="P432" i="67" s="1"/>
  <c r="P433" i="67" s="1"/>
  <c r="P434" i="67" s="1"/>
  <c r="P435" i="67" s="1"/>
  <c r="P436" i="67" s="1"/>
  <c r="P437" i="67" s="1"/>
  <c r="P438" i="67" s="1"/>
  <c r="P439" i="67" s="1"/>
  <c r="P440" i="67" s="1"/>
  <c r="P441" i="67" s="1"/>
  <c r="P442" i="67" s="1"/>
  <c r="P443" i="67" s="1"/>
  <c r="P444" i="67" s="1"/>
  <c r="P445" i="67" s="1"/>
  <c r="P446" i="67" s="1"/>
  <c r="P447" i="67" s="1"/>
  <c r="P448" i="67" s="1"/>
  <c r="P449" i="67" s="1"/>
  <c r="P450" i="67" s="1"/>
  <c r="P451" i="67" s="1"/>
  <c r="P452" i="67" s="1"/>
  <c r="P453" i="67" s="1"/>
  <c r="P454" i="67" s="1"/>
  <c r="P455" i="67" s="1"/>
  <c r="P456" i="67" s="1"/>
  <c r="P457" i="67" s="1"/>
  <c r="P458" i="67" s="1"/>
  <c r="P459" i="67" s="1"/>
  <c r="P460" i="67" s="1"/>
  <c r="P461" i="67" s="1"/>
  <c r="P462" i="67" s="1"/>
  <c r="P463" i="67" s="1"/>
  <c r="P464" i="67" s="1"/>
  <c r="P465" i="67" s="1"/>
  <c r="P466" i="67" s="1"/>
  <c r="P467" i="67" s="1"/>
  <c r="P468" i="67" s="1"/>
  <c r="P469" i="67" s="1"/>
  <c r="P470" i="67" s="1"/>
  <c r="P471" i="67" s="1"/>
  <c r="P472" i="67" s="1"/>
  <c r="P473" i="67" s="1"/>
  <c r="P474" i="67" s="1"/>
  <c r="P475" i="67" s="1"/>
  <c r="P476" i="67" s="1"/>
  <c r="P477" i="67" s="1"/>
  <c r="P478" i="67" s="1"/>
  <c r="P479" i="67" s="1"/>
  <c r="P480" i="67" s="1"/>
  <c r="P481" i="67" s="1"/>
  <c r="P482" i="67" s="1"/>
  <c r="P483" i="67" s="1"/>
  <c r="P484" i="67" s="1"/>
  <c r="P485" i="67" s="1"/>
  <c r="P486" i="67" s="1"/>
  <c r="P487" i="67" s="1"/>
  <c r="P488" i="67" s="1"/>
  <c r="P489" i="67" s="1"/>
  <c r="P490" i="67" s="1"/>
  <c r="P491" i="67" s="1"/>
  <c r="P492" i="67" s="1"/>
  <c r="P493" i="67" s="1"/>
  <c r="P494" i="67" s="1"/>
  <c r="P495" i="67" s="1"/>
  <c r="P496" i="67" s="1"/>
  <c r="P497" i="67" s="1"/>
  <c r="P498" i="67" s="1"/>
  <c r="P499" i="67" s="1"/>
  <c r="P500" i="67" s="1"/>
  <c r="P501" i="67" s="1"/>
  <c r="P502" i="67" s="1"/>
  <c r="P503" i="67" s="1"/>
  <c r="P504" i="67" s="1"/>
  <c r="P505" i="67" s="1"/>
  <c r="P506" i="67" s="1"/>
  <c r="P507" i="67" s="1"/>
  <c r="P508" i="67" s="1"/>
  <c r="P509" i="67" s="1"/>
  <c r="P510" i="67" s="1"/>
  <c r="P511" i="67" s="1"/>
  <c r="P512" i="67" s="1"/>
  <c r="P513" i="67" s="1"/>
  <c r="P514" i="67" s="1"/>
  <c r="P515" i="67" s="1"/>
  <c r="P516" i="67" s="1"/>
  <c r="P517" i="67" s="1"/>
  <c r="P518" i="67" s="1"/>
  <c r="P519" i="67" s="1"/>
  <c r="P520" i="67" s="1"/>
  <c r="P521" i="67" s="1"/>
  <c r="P522" i="67" s="1"/>
  <c r="P523" i="67" s="1"/>
  <c r="P524" i="67" s="1"/>
  <c r="P525" i="67" s="1"/>
  <c r="P526" i="67" s="1"/>
  <c r="P527" i="67" s="1"/>
  <c r="P528" i="67" s="1"/>
  <c r="P529" i="67" s="1"/>
  <c r="P530" i="67" s="1"/>
  <c r="P531" i="67" s="1"/>
  <c r="P532" i="67" s="1"/>
  <c r="P533" i="67" s="1"/>
  <c r="P534" i="67" s="1"/>
  <c r="P535" i="67" s="1"/>
  <c r="P536" i="67" s="1"/>
  <c r="P537" i="67" s="1"/>
  <c r="P538" i="67" s="1"/>
  <c r="R71" i="67"/>
  <c r="O72" i="67" s="1"/>
  <c r="R30" i="73"/>
  <c r="S38" i="8"/>
  <c r="S39" i="8" s="1"/>
  <c r="Q17" i="6"/>
  <c r="P14" i="6"/>
  <c r="P60" i="74"/>
  <c r="P61" i="74" s="1"/>
  <c r="P62" i="74" s="1"/>
  <c r="P63" i="74" s="1"/>
  <c r="P64" i="74" s="1"/>
  <c r="P65" i="74" s="1"/>
  <c r="P66" i="74" s="1"/>
  <c r="P67" i="74" s="1"/>
  <c r="P68" i="74" s="1"/>
  <c r="P69" i="74" s="1"/>
  <c r="P70" i="74" s="1"/>
  <c r="P71" i="74" s="1"/>
  <c r="P72" i="74" s="1"/>
  <c r="P73" i="74" s="1"/>
  <c r="P74" i="74" s="1"/>
  <c r="P75" i="74" s="1"/>
  <c r="P76" i="74" s="1"/>
  <c r="P77" i="74" s="1"/>
  <c r="P78" i="74" s="1"/>
  <c r="P79" i="74" s="1"/>
  <c r="P80" i="74" s="1"/>
  <c r="P81" i="74" s="1"/>
  <c r="P82" i="74" s="1"/>
  <c r="P83" i="74" s="1"/>
  <c r="P84" i="74" s="1"/>
  <c r="P85" i="74" s="1"/>
  <c r="P86" i="74" s="1"/>
  <c r="P87" i="74" s="1"/>
  <c r="P88" i="74" s="1"/>
  <c r="P89" i="74" s="1"/>
  <c r="P90" i="74" s="1"/>
  <c r="P91" i="74" s="1"/>
  <c r="P92" i="74" s="1"/>
  <c r="P93" i="74" s="1"/>
  <c r="P94" i="74" s="1"/>
  <c r="P95" i="74" s="1"/>
  <c r="P96" i="74" s="1"/>
  <c r="P97" i="74" s="1"/>
  <c r="P98" i="74" s="1"/>
  <c r="P99" i="74" s="1"/>
  <c r="P100" i="74" s="1"/>
  <c r="P101" i="74" s="1"/>
  <c r="P102" i="74" s="1"/>
  <c r="P103" i="74" s="1"/>
  <c r="P104" i="74" s="1"/>
  <c r="P105" i="74" s="1"/>
  <c r="P106" i="74" s="1"/>
  <c r="P107" i="74" s="1"/>
  <c r="P108" i="74" s="1"/>
  <c r="P109" i="74" s="1"/>
  <c r="P110" i="74" s="1"/>
  <c r="P111" i="74" s="1"/>
  <c r="P112" i="74" s="1"/>
  <c r="P113" i="74" s="1"/>
  <c r="P114" i="74" s="1"/>
  <c r="P115" i="74" s="1"/>
  <c r="P116" i="74" s="1"/>
  <c r="P117" i="74" s="1"/>
  <c r="P118" i="74" s="1"/>
  <c r="P119" i="74" s="1"/>
  <c r="P120" i="74" s="1"/>
  <c r="P121" i="74" s="1"/>
  <c r="P122" i="74" s="1"/>
  <c r="P123" i="74" s="1"/>
  <c r="P124" i="74" s="1"/>
  <c r="P125" i="74" s="1"/>
  <c r="P126" i="74" s="1"/>
  <c r="P127" i="74" s="1"/>
  <c r="P128" i="74" s="1"/>
  <c r="P129" i="74" s="1"/>
  <c r="P130" i="74" s="1"/>
  <c r="P131" i="74" s="1"/>
  <c r="P132" i="74" s="1"/>
  <c r="P133" i="74" s="1"/>
  <c r="P134" i="74" s="1"/>
  <c r="P135" i="74" s="1"/>
  <c r="P136" i="74" s="1"/>
  <c r="P137" i="74" s="1"/>
  <c r="P138" i="74" s="1"/>
  <c r="P139" i="74" s="1"/>
  <c r="P140" i="74" s="1"/>
  <c r="P141" i="74" s="1"/>
  <c r="P142" i="74" s="1"/>
  <c r="P143" i="74" s="1"/>
  <c r="P144" i="74" s="1"/>
  <c r="P145" i="74" s="1"/>
  <c r="P146" i="74" s="1"/>
  <c r="P147" i="74" s="1"/>
  <c r="P148" i="74" s="1"/>
  <c r="P149" i="74" s="1"/>
  <c r="P150" i="74" s="1"/>
  <c r="P151" i="74" s="1"/>
  <c r="P152" i="74" s="1"/>
  <c r="P153" i="74" s="1"/>
  <c r="P154" i="74" s="1"/>
  <c r="P155" i="74" s="1"/>
  <c r="P156" i="74" s="1"/>
  <c r="P157" i="74" s="1"/>
  <c r="P158" i="74" s="1"/>
  <c r="P159" i="74" s="1"/>
  <c r="P160" i="74" s="1"/>
  <c r="P161" i="74" s="1"/>
  <c r="P162" i="74" s="1"/>
  <c r="P163" i="74" s="1"/>
  <c r="P164" i="74" s="1"/>
  <c r="P165" i="74" s="1"/>
  <c r="P166" i="74" s="1"/>
  <c r="P167" i="74" s="1"/>
  <c r="P168" i="74" s="1"/>
  <c r="P169" i="74" s="1"/>
  <c r="P170" i="74" s="1"/>
  <c r="P171" i="74" s="1"/>
  <c r="P172" i="74" s="1"/>
  <c r="P173" i="74" s="1"/>
  <c r="P174" i="74" s="1"/>
  <c r="P175" i="74" s="1"/>
  <c r="P176" i="74" s="1"/>
  <c r="P177" i="74" s="1"/>
  <c r="P178" i="74" s="1"/>
  <c r="P179" i="74" s="1"/>
  <c r="P180" i="74" s="1"/>
  <c r="P181" i="74" s="1"/>
  <c r="P182" i="74" s="1"/>
  <c r="P183" i="74" s="1"/>
  <c r="P184" i="74" s="1"/>
  <c r="P185" i="74" s="1"/>
  <c r="P186" i="74" s="1"/>
  <c r="P187" i="74" s="1"/>
  <c r="P188" i="74" s="1"/>
  <c r="P189" i="74" s="1"/>
  <c r="P190" i="74" s="1"/>
  <c r="P191" i="74" s="1"/>
  <c r="P192" i="74" s="1"/>
  <c r="P193" i="74" s="1"/>
  <c r="P194" i="74" s="1"/>
  <c r="P195" i="74" s="1"/>
  <c r="P196" i="74" s="1"/>
  <c r="P197" i="74" s="1"/>
  <c r="P198" i="74" s="1"/>
  <c r="P199" i="74" s="1"/>
  <c r="P200" i="74" s="1"/>
  <c r="P201" i="74" s="1"/>
  <c r="P202" i="74" s="1"/>
  <c r="P203" i="74" s="1"/>
  <c r="P204" i="74" s="1"/>
  <c r="P205" i="74" s="1"/>
  <c r="P206" i="74" s="1"/>
  <c r="P207" i="74" s="1"/>
  <c r="P208" i="74" s="1"/>
  <c r="P209" i="74" s="1"/>
  <c r="P210" i="74" s="1"/>
  <c r="P211" i="74" s="1"/>
  <c r="P212" i="74" s="1"/>
  <c r="P213" i="74" s="1"/>
  <c r="P214" i="74" s="1"/>
  <c r="P215" i="74" s="1"/>
  <c r="P216" i="74" s="1"/>
  <c r="P217" i="74" s="1"/>
  <c r="P218" i="74" s="1"/>
  <c r="P219" i="74" s="1"/>
  <c r="P220" i="74" s="1"/>
  <c r="P221" i="74" s="1"/>
  <c r="P222" i="74" s="1"/>
  <c r="P223" i="74" s="1"/>
  <c r="P224" i="74" s="1"/>
  <c r="P225" i="74" s="1"/>
  <c r="P226" i="74" s="1"/>
  <c r="P227" i="74" s="1"/>
  <c r="P228" i="74" s="1"/>
  <c r="P229" i="74" s="1"/>
  <c r="P230" i="74" s="1"/>
  <c r="P231" i="74" s="1"/>
  <c r="P232" i="74" s="1"/>
  <c r="P233" i="74" s="1"/>
  <c r="P234" i="74" s="1"/>
  <c r="P235" i="74" s="1"/>
  <c r="P236" i="74" s="1"/>
  <c r="P237" i="74" s="1"/>
  <c r="P238" i="74" s="1"/>
  <c r="P239" i="74" s="1"/>
  <c r="P240" i="74" s="1"/>
  <c r="P241" i="74" s="1"/>
  <c r="P242" i="74" s="1"/>
  <c r="P243" i="74" s="1"/>
  <c r="P244" i="74" s="1"/>
  <c r="P245" i="74" s="1"/>
  <c r="P246" i="74" s="1"/>
  <c r="P247" i="74" s="1"/>
  <c r="P248" i="74" s="1"/>
  <c r="P249" i="74" s="1"/>
  <c r="P250" i="74" s="1"/>
  <c r="P251" i="74" s="1"/>
  <c r="P252" i="74" s="1"/>
  <c r="P253" i="74" s="1"/>
  <c r="P254" i="74" s="1"/>
  <c r="P255" i="74" s="1"/>
  <c r="P256" i="74" s="1"/>
  <c r="P257" i="74" s="1"/>
  <c r="P258" i="74" s="1"/>
  <c r="P259" i="74" s="1"/>
  <c r="P260" i="74" s="1"/>
  <c r="P261" i="74" s="1"/>
  <c r="P262" i="74" s="1"/>
  <c r="P263" i="74" s="1"/>
  <c r="P264" i="74" s="1"/>
  <c r="P265" i="74" s="1"/>
  <c r="P266" i="74" s="1"/>
  <c r="P267" i="74" s="1"/>
  <c r="P268" i="74" s="1"/>
  <c r="P269" i="74" s="1"/>
  <c r="P270" i="74" s="1"/>
  <c r="P271" i="74" s="1"/>
  <c r="P272" i="74" s="1"/>
  <c r="P273" i="74" s="1"/>
  <c r="P274" i="74" s="1"/>
  <c r="P275" i="74" s="1"/>
  <c r="P276" i="74" s="1"/>
  <c r="P277" i="74" s="1"/>
  <c r="P278" i="74" s="1"/>
  <c r="P279" i="74" s="1"/>
  <c r="P280" i="74" s="1"/>
  <c r="P281" i="74" s="1"/>
  <c r="P282" i="74" s="1"/>
  <c r="P283" i="74" s="1"/>
  <c r="P284" i="74" s="1"/>
  <c r="P285" i="74" s="1"/>
  <c r="P286" i="74" s="1"/>
  <c r="P287" i="74" s="1"/>
  <c r="P288" i="74" s="1"/>
  <c r="P289" i="74" s="1"/>
  <c r="P290" i="74" s="1"/>
  <c r="P291" i="74" s="1"/>
  <c r="P292" i="74" s="1"/>
  <c r="P293" i="74" s="1"/>
  <c r="P294" i="74" s="1"/>
  <c r="P295" i="74" s="1"/>
  <c r="P296" i="74" s="1"/>
  <c r="P297" i="74" s="1"/>
  <c r="P298" i="74" s="1"/>
  <c r="P299" i="74" s="1"/>
  <c r="P300" i="74" s="1"/>
  <c r="P301" i="74" s="1"/>
  <c r="P302" i="74" s="1"/>
  <c r="P303" i="74" s="1"/>
  <c r="P304" i="74" s="1"/>
  <c r="P305" i="74" s="1"/>
  <c r="P306" i="74" s="1"/>
  <c r="P307" i="74" s="1"/>
  <c r="P308" i="74" s="1"/>
  <c r="P309" i="74" s="1"/>
  <c r="P310" i="74" s="1"/>
  <c r="P311" i="74" s="1"/>
  <c r="P312" i="74" s="1"/>
  <c r="P313" i="74" s="1"/>
  <c r="P314" i="74" s="1"/>
  <c r="P315" i="74" s="1"/>
  <c r="P316" i="74" s="1"/>
  <c r="P317" i="74" s="1"/>
  <c r="P318" i="74" s="1"/>
  <c r="P319" i="74" s="1"/>
  <c r="P320" i="74" s="1"/>
  <c r="P321" i="74" s="1"/>
  <c r="P322" i="74" s="1"/>
  <c r="P323" i="74" s="1"/>
  <c r="P324" i="74" s="1"/>
  <c r="P325" i="74" s="1"/>
  <c r="P326" i="74" s="1"/>
  <c r="P327" i="74" s="1"/>
  <c r="P328" i="74" s="1"/>
  <c r="P329" i="74" s="1"/>
  <c r="P330" i="74" s="1"/>
  <c r="P331" i="74" s="1"/>
  <c r="P332" i="74" s="1"/>
  <c r="P333" i="74" s="1"/>
  <c r="P334" i="74" s="1"/>
  <c r="P335" i="74" s="1"/>
  <c r="P336" i="74" s="1"/>
  <c r="P337" i="74" s="1"/>
  <c r="P338" i="74" s="1"/>
  <c r="P339" i="74" s="1"/>
  <c r="P340" i="74" s="1"/>
  <c r="P341" i="74" s="1"/>
  <c r="P342" i="74" s="1"/>
  <c r="P343" i="74" s="1"/>
  <c r="P344" i="74" s="1"/>
  <c r="P345" i="74" s="1"/>
  <c r="P346" i="74" s="1"/>
  <c r="P347" i="74" s="1"/>
  <c r="P348" i="74" s="1"/>
  <c r="P349" i="74" s="1"/>
  <c r="P350" i="74" s="1"/>
  <c r="P351" i="74" s="1"/>
  <c r="P352" i="74" s="1"/>
  <c r="P353" i="74" s="1"/>
  <c r="P354" i="74" s="1"/>
  <c r="P355" i="74" s="1"/>
  <c r="P356" i="74" s="1"/>
  <c r="P357" i="74" s="1"/>
  <c r="P358" i="74" s="1"/>
  <c r="P359" i="74" s="1"/>
  <c r="P360" i="74" s="1"/>
  <c r="P361" i="74" s="1"/>
  <c r="P362" i="74" s="1"/>
  <c r="P363" i="74" s="1"/>
  <c r="P364" i="74" s="1"/>
  <c r="P365" i="74" s="1"/>
  <c r="P366" i="74" s="1"/>
  <c r="P367" i="74" s="1"/>
  <c r="P368" i="74" s="1"/>
  <c r="P369" i="74" s="1"/>
  <c r="P370" i="74" s="1"/>
  <c r="P371" i="74" s="1"/>
  <c r="P372" i="74" s="1"/>
  <c r="P373" i="74" s="1"/>
  <c r="P374" i="74" s="1"/>
  <c r="P375" i="74" s="1"/>
  <c r="P376" i="74" s="1"/>
  <c r="P377" i="74" s="1"/>
  <c r="P378" i="74" s="1"/>
  <c r="P379" i="74" s="1"/>
  <c r="P380" i="74" s="1"/>
  <c r="P381" i="74" s="1"/>
  <c r="P382" i="74" s="1"/>
  <c r="R59" i="74"/>
  <c r="O60" i="74" s="1"/>
  <c r="W36" i="76"/>
  <c r="T19" i="30"/>
  <c r="P60" i="73"/>
  <c r="P61" i="73" s="1"/>
  <c r="P62" i="73" s="1"/>
  <c r="P63" i="73" s="1"/>
  <c r="P64" i="73" s="1"/>
  <c r="P65" i="73" s="1"/>
  <c r="P66" i="73" s="1"/>
  <c r="P67" i="73" s="1"/>
  <c r="P68" i="73" s="1"/>
  <c r="P69" i="73" s="1"/>
  <c r="P70" i="73" s="1"/>
  <c r="P71" i="73" s="1"/>
  <c r="P72" i="73" s="1"/>
  <c r="P73" i="73" s="1"/>
  <c r="P74" i="73" s="1"/>
  <c r="P75" i="73" s="1"/>
  <c r="P76" i="73" s="1"/>
  <c r="P77" i="73" s="1"/>
  <c r="P78" i="73" s="1"/>
  <c r="P79" i="73" s="1"/>
  <c r="P80" i="73" s="1"/>
  <c r="P81" i="73" s="1"/>
  <c r="P82" i="73" s="1"/>
  <c r="P83" i="73" s="1"/>
  <c r="P84" i="73" s="1"/>
  <c r="P85" i="73" s="1"/>
  <c r="P86" i="73" s="1"/>
  <c r="P87" i="73" s="1"/>
  <c r="P88" i="73" s="1"/>
  <c r="P89" i="73" s="1"/>
  <c r="P90" i="73" s="1"/>
  <c r="P91" i="73" s="1"/>
  <c r="P92" i="73" s="1"/>
  <c r="P93" i="73" s="1"/>
  <c r="P94" i="73" s="1"/>
  <c r="P95" i="73" s="1"/>
  <c r="P96" i="73" s="1"/>
  <c r="P97" i="73" s="1"/>
  <c r="P98" i="73" s="1"/>
  <c r="P99" i="73" s="1"/>
  <c r="P100" i="73" s="1"/>
  <c r="P101" i="73" s="1"/>
  <c r="P102" i="73" s="1"/>
  <c r="P103" i="73" s="1"/>
  <c r="P104" i="73" s="1"/>
  <c r="P105" i="73" s="1"/>
  <c r="P106" i="73" s="1"/>
  <c r="P107" i="73" s="1"/>
  <c r="P108" i="73" s="1"/>
  <c r="P109" i="73" s="1"/>
  <c r="P110" i="73" s="1"/>
  <c r="P111" i="73" s="1"/>
  <c r="P112" i="73" s="1"/>
  <c r="P113" i="73" s="1"/>
  <c r="P114" i="73" s="1"/>
  <c r="P115" i="73" s="1"/>
  <c r="P116" i="73" s="1"/>
  <c r="P117" i="73" s="1"/>
  <c r="P118" i="73" s="1"/>
  <c r="P119" i="73" s="1"/>
  <c r="P120" i="73" s="1"/>
  <c r="P121" i="73" s="1"/>
  <c r="P122" i="73" s="1"/>
  <c r="P123" i="73" s="1"/>
  <c r="P124" i="73" s="1"/>
  <c r="P125" i="73" s="1"/>
  <c r="P126" i="73" s="1"/>
  <c r="P127" i="73" s="1"/>
  <c r="P128" i="73" s="1"/>
  <c r="P129" i="73" s="1"/>
  <c r="P130" i="73" s="1"/>
  <c r="P131" i="73" s="1"/>
  <c r="P132" i="73" s="1"/>
  <c r="P133" i="73" s="1"/>
  <c r="P134" i="73" s="1"/>
  <c r="P135" i="73" s="1"/>
  <c r="P136" i="73" s="1"/>
  <c r="P137" i="73" s="1"/>
  <c r="P138" i="73" s="1"/>
  <c r="P139" i="73" s="1"/>
  <c r="P140" i="73" s="1"/>
  <c r="P141" i="73" s="1"/>
  <c r="P142" i="73" s="1"/>
  <c r="P143" i="73" s="1"/>
  <c r="P144" i="73" s="1"/>
  <c r="P145" i="73" s="1"/>
  <c r="P146" i="73" s="1"/>
  <c r="P147" i="73" s="1"/>
  <c r="P148" i="73" s="1"/>
  <c r="P149" i="73" s="1"/>
  <c r="P150" i="73" s="1"/>
  <c r="P151" i="73" s="1"/>
  <c r="P152" i="73" s="1"/>
  <c r="P153" i="73" s="1"/>
  <c r="P154" i="73" s="1"/>
  <c r="P155" i="73" s="1"/>
  <c r="P156" i="73" s="1"/>
  <c r="P157" i="73" s="1"/>
  <c r="P158" i="73" s="1"/>
  <c r="P159" i="73" s="1"/>
  <c r="P160" i="73" s="1"/>
  <c r="P161" i="73" s="1"/>
  <c r="P162" i="73" s="1"/>
  <c r="P163" i="73" s="1"/>
  <c r="P164" i="73" s="1"/>
  <c r="P165" i="73" s="1"/>
  <c r="P166" i="73" s="1"/>
  <c r="P167" i="73" s="1"/>
  <c r="P168" i="73" s="1"/>
  <c r="P169" i="73" s="1"/>
  <c r="P170" i="73" s="1"/>
  <c r="P171" i="73" s="1"/>
  <c r="P172" i="73" s="1"/>
  <c r="P173" i="73" s="1"/>
  <c r="P174" i="73" s="1"/>
  <c r="P175" i="73" s="1"/>
  <c r="P176" i="73" s="1"/>
  <c r="P177" i="73" s="1"/>
  <c r="P178" i="73" s="1"/>
  <c r="P179" i="73" s="1"/>
  <c r="P180" i="73" s="1"/>
  <c r="P181" i="73" s="1"/>
  <c r="P182" i="73" s="1"/>
  <c r="P183" i="73" s="1"/>
  <c r="P184" i="73" s="1"/>
  <c r="P185" i="73" s="1"/>
  <c r="P186" i="73" s="1"/>
  <c r="P187" i="73" s="1"/>
  <c r="P188" i="73" s="1"/>
  <c r="P189" i="73" s="1"/>
  <c r="P190" i="73" s="1"/>
  <c r="P191" i="73" s="1"/>
  <c r="P192" i="73" s="1"/>
  <c r="P193" i="73" s="1"/>
  <c r="P194" i="73" s="1"/>
  <c r="P195" i="73" s="1"/>
  <c r="P196" i="73" s="1"/>
  <c r="P197" i="73" s="1"/>
  <c r="P198" i="73" s="1"/>
  <c r="P199" i="73" s="1"/>
  <c r="P200" i="73" s="1"/>
  <c r="P201" i="73" s="1"/>
  <c r="P202" i="73" s="1"/>
  <c r="P203" i="73" s="1"/>
  <c r="P204" i="73" s="1"/>
  <c r="P205" i="73" s="1"/>
  <c r="P206" i="73" s="1"/>
  <c r="P207" i="73" s="1"/>
  <c r="P208" i="73" s="1"/>
  <c r="P209" i="73" s="1"/>
  <c r="P210" i="73" s="1"/>
  <c r="P211" i="73" s="1"/>
  <c r="P212" i="73" s="1"/>
  <c r="P213" i="73" s="1"/>
  <c r="P214" i="73" s="1"/>
  <c r="P215" i="73" s="1"/>
  <c r="P216" i="73" s="1"/>
  <c r="P217" i="73" s="1"/>
  <c r="P218" i="73" s="1"/>
  <c r="P219" i="73" s="1"/>
  <c r="P220" i="73" s="1"/>
  <c r="P221" i="73" s="1"/>
  <c r="P222" i="73" s="1"/>
  <c r="P223" i="73" s="1"/>
  <c r="P224" i="73" s="1"/>
  <c r="P225" i="73" s="1"/>
  <c r="P226" i="73" s="1"/>
  <c r="P227" i="73" s="1"/>
  <c r="P228" i="73" s="1"/>
  <c r="P229" i="73" s="1"/>
  <c r="P230" i="73" s="1"/>
  <c r="P231" i="73" s="1"/>
  <c r="P232" i="73" s="1"/>
  <c r="P233" i="73" s="1"/>
  <c r="P234" i="73" s="1"/>
  <c r="P235" i="73" s="1"/>
  <c r="P236" i="73" s="1"/>
  <c r="P237" i="73" s="1"/>
  <c r="P238" i="73" s="1"/>
  <c r="P239" i="73" s="1"/>
  <c r="P240" i="73" s="1"/>
  <c r="P241" i="73" s="1"/>
  <c r="P242" i="73" s="1"/>
  <c r="P243" i="73" s="1"/>
  <c r="P244" i="73" s="1"/>
  <c r="P245" i="73" s="1"/>
  <c r="P246" i="73" s="1"/>
  <c r="P247" i="73" s="1"/>
  <c r="P248" i="73" s="1"/>
  <c r="P249" i="73" s="1"/>
  <c r="P250" i="73" s="1"/>
  <c r="P251" i="73" s="1"/>
  <c r="P252" i="73" s="1"/>
  <c r="P253" i="73" s="1"/>
  <c r="P254" i="73" s="1"/>
  <c r="P255" i="73" s="1"/>
  <c r="P256" i="73" s="1"/>
  <c r="P257" i="73" s="1"/>
  <c r="P258" i="73" s="1"/>
  <c r="P259" i="73" s="1"/>
  <c r="P260" i="73" s="1"/>
  <c r="P261" i="73" s="1"/>
  <c r="P262" i="73" s="1"/>
  <c r="P263" i="73" s="1"/>
  <c r="P264" i="73" s="1"/>
  <c r="P265" i="73" s="1"/>
  <c r="P266" i="73" s="1"/>
  <c r="P267" i="73" s="1"/>
  <c r="P268" i="73" s="1"/>
  <c r="P269" i="73" s="1"/>
  <c r="P270" i="73" s="1"/>
  <c r="P271" i="73" s="1"/>
  <c r="P272" i="73" s="1"/>
  <c r="P273" i="73" s="1"/>
  <c r="P274" i="73" s="1"/>
  <c r="P275" i="73" s="1"/>
  <c r="P276" i="73" s="1"/>
  <c r="P277" i="73" s="1"/>
  <c r="P278" i="73" s="1"/>
  <c r="P279" i="73" s="1"/>
  <c r="P280" i="73" s="1"/>
  <c r="P281" i="73" s="1"/>
  <c r="P282" i="73" s="1"/>
  <c r="P283" i="73" s="1"/>
  <c r="P284" i="73" s="1"/>
  <c r="P285" i="73" s="1"/>
  <c r="P286" i="73" s="1"/>
  <c r="P287" i="73" s="1"/>
  <c r="P288" i="73" s="1"/>
  <c r="P289" i="73" s="1"/>
  <c r="P290" i="73" s="1"/>
  <c r="P291" i="73" s="1"/>
  <c r="P292" i="73" s="1"/>
  <c r="P293" i="73" s="1"/>
  <c r="P294" i="73" s="1"/>
  <c r="P295" i="73" s="1"/>
  <c r="P296" i="73" s="1"/>
  <c r="P297" i="73" s="1"/>
  <c r="P298" i="73" s="1"/>
  <c r="P299" i="73" s="1"/>
  <c r="P300" i="73" s="1"/>
  <c r="P301" i="73" s="1"/>
  <c r="P302" i="73" s="1"/>
  <c r="P303" i="73" s="1"/>
  <c r="P304" i="73" s="1"/>
  <c r="P305" i="73" s="1"/>
  <c r="P306" i="73" s="1"/>
  <c r="P307" i="73" s="1"/>
  <c r="P308" i="73" s="1"/>
  <c r="P309" i="73" s="1"/>
  <c r="P310" i="73" s="1"/>
  <c r="P311" i="73" s="1"/>
  <c r="P312" i="73" s="1"/>
  <c r="P313" i="73" s="1"/>
  <c r="P314" i="73" s="1"/>
  <c r="P315" i="73" s="1"/>
  <c r="P316" i="73" s="1"/>
  <c r="P317" i="73" s="1"/>
  <c r="P318" i="73" s="1"/>
  <c r="P319" i="73" s="1"/>
  <c r="P320" i="73" s="1"/>
  <c r="P321" i="73" s="1"/>
  <c r="P322" i="73" s="1"/>
  <c r="P323" i="73" s="1"/>
  <c r="P324" i="73" s="1"/>
  <c r="P325" i="73" s="1"/>
  <c r="P326" i="73" s="1"/>
  <c r="P327" i="73" s="1"/>
  <c r="P328" i="73" s="1"/>
  <c r="P329" i="73" s="1"/>
  <c r="P330" i="73" s="1"/>
  <c r="P331" i="73" s="1"/>
  <c r="P332" i="73" s="1"/>
  <c r="P333" i="73" s="1"/>
  <c r="P334" i="73" s="1"/>
  <c r="P335" i="73" s="1"/>
  <c r="P336" i="73" s="1"/>
  <c r="P337" i="73" s="1"/>
  <c r="P338" i="73" s="1"/>
  <c r="P339" i="73" s="1"/>
  <c r="P340" i="73" s="1"/>
  <c r="P341" i="73" s="1"/>
  <c r="P342" i="73" s="1"/>
  <c r="P343" i="73" s="1"/>
  <c r="P344" i="73" s="1"/>
  <c r="P345" i="73" s="1"/>
  <c r="P346" i="73" s="1"/>
  <c r="P347" i="73" s="1"/>
  <c r="P348" i="73" s="1"/>
  <c r="P349" i="73" s="1"/>
  <c r="P350" i="73" s="1"/>
  <c r="P351" i="73" s="1"/>
  <c r="P352" i="73" s="1"/>
  <c r="P353" i="73" s="1"/>
  <c r="P354" i="73" s="1"/>
  <c r="P355" i="73" s="1"/>
  <c r="P356" i="73" s="1"/>
  <c r="P357" i="73" s="1"/>
  <c r="P358" i="73" s="1"/>
  <c r="P359" i="73" s="1"/>
  <c r="P360" i="73" s="1"/>
  <c r="P361" i="73" s="1"/>
  <c r="P362" i="73" s="1"/>
  <c r="P363" i="73" s="1"/>
  <c r="P364" i="73" s="1"/>
  <c r="P365" i="73" s="1"/>
  <c r="P366" i="73" s="1"/>
  <c r="P367" i="73" s="1"/>
  <c r="P368" i="73" s="1"/>
  <c r="P369" i="73" s="1"/>
  <c r="P370" i="73" s="1"/>
  <c r="P371" i="73" s="1"/>
  <c r="P372" i="73" s="1"/>
  <c r="P373" i="73" s="1"/>
  <c r="P374" i="73" s="1"/>
  <c r="P375" i="73" s="1"/>
  <c r="P376" i="73" s="1"/>
  <c r="P377" i="73" s="1"/>
  <c r="P378" i="73" s="1"/>
  <c r="P379" i="73" s="1"/>
  <c r="P380" i="73" s="1"/>
  <c r="P381" i="73" s="1"/>
  <c r="P382" i="73" s="1"/>
  <c r="R59" i="73"/>
  <c r="O60" i="73" s="1"/>
  <c r="S38" i="6"/>
  <c r="S39" i="6" s="1"/>
  <c r="S40" i="6" s="1"/>
  <c r="S41" i="6" s="1"/>
  <c r="Q17" i="51"/>
  <c r="P14" i="51"/>
  <c r="X32" i="76"/>
  <c r="Q17" i="70"/>
  <c r="P14" i="70"/>
  <c r="T32" i="1"/>
  <c r="T33" i="1" s="1"/>
  <c r="T40" i="49"/>
  <c r="T41" i="49" s="1"/>
  <c r="S25" i="74"/>
  <c r="P14" i="3"/>
  <c r="Q17" i="3"/>
  <c r="R42" i="81"/>
  <c r="R43" i="81" s="1"/>
  <c r="R44" i="81" s="1"/>
  <c r="R50" i="81" s="1"/>
  <c r="R51" i="81" s="1"/>
  <c r="R24" i="75"/>
  <c r="W24" i="75" s="1"/>
  <c r="Q69" i="31"/>
  <c r="P48" i="3"/>
  <c r="P49" i="3" s="1"/>
  <c r="P50" i="3" s="1"/>
  <c r="P51" i="3" s="1"/>
  <c r="P52" i="3" s="1"/>
  <c r="P53" i="3" s="1"/>
  <c r="P54" i="3" s="1"/>
  <c r="P55" i="3" s="1"/>
  <c r="P56" i="3" s="1"/>
  <c r="P57" i="3" s="1"/>
  <c r="P58" i="3" s="1"/>
  <c r="P59" i="3" s="1"/>
  <c r="P60" i="3" s="1"/>
  <c r="P61" i="3" s="1"/>
  <c r="P62" i="3" s="1"/>
  <c r="P63" i="3" s="1"/>
  <c r="P64" i="3" s="1"/>
  <c r="P65" i="3" s="1"/>
  <c r="P66" i="3" s="1"/>
  <c r="P67" i="3" s="1"/>
  <c r="P68" i="3" s="1"/>
  <c r="P69" i="3" s="1"/>
  <c r="P70" i="3" s="1"/>
  <c r="P71" i="3" s="1"/>
  <c r="P72" i="3" s="1"/>
  <c r="P73" i="3" s="1"/>
  <c r="P74" i="3" s="1"/>
  <c r="P75" i="3" s="1"/>
  <c r="P76" i="3" s="1"/>
  <c r="P77" i="3" s="1"/>
  <c r="P78" i="3" s="1"/>
  <c r="P79" i="3" s="1"/>
  <c r="P80" i="3" s="1"/>
  <c r="P81" i="3" s="1"/>
  <c r="P82" i="3" s="1"/>
  <c r="P83" i="3" s="1"/>
  <c r="P84" i="3" s="1"/>
  <c r="P85" i="3" s="1"/>
  <c r="P86" i="3" s="1"/>
  <c r="P87" i="3" s="1"/>
  <c r="P88" i="3" s="1"/>
  <c r="P89" i="3" s="1"/>
  <c r="P90" i="3" s="1"/>
  <c r="P91" i="3" s="1"/>
  <c r="P92" i="3" s="1"/>
  <c r="P93" i="3" s="1"/>
  <c r="P94" i="3" s="1"/>
  <c r="P95" i="3" s="1"/>
  <c r="P96" i="3" s="1"/>
  <c r="P97" i="3" s="1"/>
  <c r="P98" i="3" s="1"/>
  <c r="P99" i="3" s="1"/>
  <c r="P100" i="3" s="1"/>
  <c r="P101" i="3" s="1"/>
  <c r="P102" i="3" s="1"/>
  <c r="P103" i="3" s="1"/>
  <c r="P104" i="3" s="1"/>
  <c r="P105" i="3" s="1"/>
  <c r="P106" i="3" s="1"/>
  <c r="P107" i="3" s="1"/>
  <c r="P108" i="3" s="1"/>
  <c r="P109" i="3" s="1"/>
  <c r="P110" i="3" s="1"/>
  <c r="P111" i="3" s="1"/>
  <c r="P112" i="3" s="1"/>
  <c r="P113" i="3" s="1"/>
  <c r="P114" i="3" s="1"/>
  <c r="P115" i="3" s="1"/>
  <c r="P116" i="3" s="1"/>
  <c r="P117" i="3" s="1"/>
  <c r="P118" i="3" s="1"/>
  <c r="P119" i="3" s="1"/>
  <c r="P120" i="3" s="1"/>
  <c r="P121" i="3" s="1"/>
  <c r="P122" i="3" s="1"/>
  <c r="P123" i="3" s="1"/>
  <c r="P124" i="3" s="1"/>
  <c r="P125" i="3" s="1"/>
  <c r="P126" i="3" s="1"/>
  <c r="P127" i="3" s="1"/>
  <c r="P128" i="3" s="1"/>
  <c r="P129" i="3" s="1"/>
  <c r="P130" i="3" s="1"/>
  <c r="P131" i="3" s="1"/>
  <c r="P132" i="3" s="1"/>
  <c r="P133" i="3" s="1"/>
  <c r="P134" i="3" s="1"/>
  <c r="P135" i="3" s="1"/>
  <c r="P136" i="3" s="1"/>
  <c r="P137" i="3" s="1"/>
  <c r="P138" i="3" s="1"/>
  <c r="P139" i="3" s="1"/>
  <c r="P140" i="3" s="1"/>
  <c r="P141" i="3" s="1"/>
  <c r="P142" i="3" s="1"/>
  <c r="P143" i="3" s="1"/>
  <c r="P144" i="3" s="1"/>
  <c r="P145" i="3" s="1"/>
  <c r="P146" i="3" s="1"/>
  <c r="P147" i="3" s="1"/>
  <c r="P148" i="3" s="1"/>
  <c r="P149" i="3" s="1"/>
  <c r="P150" i="3" s="1"/>
  <c r="P151" i="3" s="1"/>
  <c r="P152" i="3" s="1"/>
  <c r="P153" i="3" s="1"/>
  <c r="P154" i="3" s="1"/>
  <c r="P155" i="3" s="1"/>
  <c r="P156" i="3" s="1"/>
  <c r="P157" i="3" s="1"/>
  <c r="P158" i="3" s="1"/>
  <c r="P159" i="3" s="1"/>
  <c r="P160" i="3" s="1"/>
  <c r="P161" i="3" s="1"/>
  <c r="P162" i="3" s="1"/>
  <c r="P163" i="3" s="1"/>
  <c r="P164" i="3" s="1"/>
  <c r="P165" i="3" s="1"/>
  <c r="P166" i="3" s="1"/>
  <c r="P167" i="3" s="1"/>
  <c r="P168" i="3" s="1"/>
  <c r="P169" i="3" s="1"/>
  <c r="P170" i="3" s="1"/>
  <c r="P171" i="3" s="1"/>
  <c r="P172" i="3" s="1"/>
  <c r="P173" i="3" s="1"/>
  <c r="P174" i="3" s="1"/>
  <c r="P175" i="3" s="1"/>
  <c r="P176" i="3" s="1"/>
  <c r="P177" i="3" s="1"/>
  <c r="P178" i="3" s="1"/>
  <c r="P179" i="3" s="1"/>
  <c r="P180" i="3" s="1"/>
  <c r="P181" i="3" s="1"/>
  <c r="P182" i="3" s="1"/>
  <c r="P183" i="3" s="1"/>
  <c r="P184" i="3" s="1"/>
  <c r="P185" i="3" s="1"/>
  <c r="P186" i="3" s="1"/>
  <c r="P187" i="3" s="1"/>
  <c r="P188" i="3" s="1"/>
  <c r="P189" i="3" s="1"/>
  <c r="P190" i="3" s="1"/>
  <c r="P191" i="3" s="1"/>
  <c r="P192" i="3" s="1"/>
  <c r="P193" i="3" s="1"/>
  <c r="P194" i="3" s="1"/>
  <c r="P195" i="3" s="1"/>
  <c r="P196" i="3" s="1"/>
  <c r="P197" i="3" s="1"/>
  <c r="P198" i="3" s="1"/>
  <c r="P199" i="3" s="1"/>
  <c r="P200" i="3" s="1"/>
  <c r="P201" i="3" s="1"/>
  <c r="P202" i="3" s="1"/>
  <c r="P203" i="3" s="1"/>
  <c r="P204" i="3" s="1"/>
  <c r="P205" i="3" s="1"/>
  <c r="P206" i="3" s="1"/>
  <c r="P207" i="3" s="1"/>
  <c r="P208" i="3" s="1"/>
  <c r="P209" i="3" s="1"/>
  <c r="P210" i="3" s="1"/>
  <c r="P211" i="3" s="1"/>
  <c r="P212" i="3" s="1"/>
  <c r="P213" i="3" s="1"/>
  <c r="P214" i="3" s="1"/>
  <c r="P215" i="3" s="1"/>
  <c r="P216" i="3" s="1"/>
  <c r="P217" i="3" s="1"/>
  <c r="P218" i="3" s="1"/>
  <c r="P219" i="3" s="1"/>
  <c r="P220" i="3" s="1"/>
  <c r="P221" i="3" s="1"/>
  <c r="P222" i="3" s="1"/>
  <c r="P223" i="3" s="1"/>
  <c r="P224" i="3" s="1"/>
  <c r="P225" i="3" s="1"/>
  <c r="P226" i="3" s="1"/>
  <c r="P227" i="3" s="1"/>
  <c r="P228" i="3" s="1"/>
  <c r="P229" i="3" s="1"/>
  <c r="P230" i="3" s="1"/>
  <c r="P231" i="3" s="1"/>
  <c r="P232" i="3" s="1"/>
  <c r="P233" i="3" s="1"/>
  <c r="P234" i="3" s="1"/>
  <c r="P235" i="3" s="1"/>
  <c r="P236" i="3" s="1"/>
  <c r="P237" i="3" s="1"/>
  <c r="P238" i="3" s="1"/>
  <c r="R47" i="3"/>
  <c r="O48" i="3" s="1"/>
  <c r="P240" i="4"/>
  <c r="R34" i="50"/>
  <c r="R35" i="50" s="1"/>
  <c r="R36" i="50" s="1"/>
  <c r="R37" i="50" s="1"/>
  <c r="Q20" i="12"/>
  <c r="X36" i="71"/>
  <c r="S38" i="51"/>
  <c r="S39" i="51" s="1"/>
  <c r="S40" i="51" s="1"/>
  <c r="S41" i="51" s="1"/>
  <c r="Q17" i="69"/>
  <c r="P14" i="69"/>
  <c r="Y32" i="68"/>
  <c r="W40" i="69"/>
  <c r="R59" i="6"/>
  <c r="O60" i="6" s="1"/>
  <c r="P60" i="6"/>
  <c r="P61" i="6" s="1"/>
  <c r="P62" i="6" s="1"/>
  <c r="P63" i="6" s="1"/>
  <c r="P64" i="6" s="1"/>
  <c r="P65" i="6" s="1"/>
  <c r="P66" i="6" s="1"/>
  <c r="P67" i="6" s="1"/>
  <c r="P68" i="6" s="1"/>
  <c r="P69" i="6" s="1"/>
  <c r="P70" i="6" s="1"/>
  <c r="P71" i="6" s="1"/>
  <c r="P72" i="6" s="1"/>
  <c r="P73" i="6" s="1"/>
  <c r="P74" i="6" s="1"/>
  <c r="P75" i="6" s="1"/>
  <c r="P76" i="6" s="1"/>
  <c r="P77" i="6" s="1"/>
  <c r="P78" i="6" s="1"/>
  <c r="P79" i="6" s="1"/>
  <c r="P80" i="6" s="1"/>
  <c r="P81" i="6" s="1"/>
  <c r="P82" i="6" s="1"/>
  <c r="P83" i="6" s="1"/>
  <c r="P84" i="6" s="1"/>
  <c r="P85" i="6" s="1"/>
  <c r="P86" i="6" s="1"/>
  <c r="P87" i="6" s="1"/>
  <c r="P88" i="6" s="1"/>
  <c r="P89" i="6" s="1"/>
  <c r="P90" i="6" s="1"/>
  <c r="P91" i="6" s="1"/>
  <c r="P92" i="6" s="1"/>
  <c r="P93" i="6" s="1"/>
  <c r="P94" i="6" s="1"/>
  <c r="P95" i="6" s="1"/>
  <c r="P96" i="6" s="1"/>
  <c r="P97" i="6" s="1"/>
  <c r="P98" i="6" s="1"/>
  <c r="P99" i="6" s="1"/>
  <c r="P100" i="6" s="1"/>
  <c r="P101" i="6" s="1"/>
  <c r="P102" i="6" s="1"/>
  <c r="P103" i="6" s="1"/>
  <c r="P104" i="6" s="1"/>
  <c r="P105" i="6" s="1"/>
  <c r="P106" i="6" s="1"/>
  <c r="P107" i="6" s="1"/>
  <c r="P108" i="6" s="1"/>
  <c r="P109" i="6" s="1"/>
  <c r="P110" i="6" s="1"/>
  <c r="P111" i="6" s="1"/>
  <c r="P112" i="6" s="1"/>
  <c r="P113" i="6" s="1"/>
  <c r="P114" i="6" s="1"/>
  <c r="P115" i="6" s="1"/>
  <c r="P116" i="6" s="1"/>
  <c r="P117" i="6" s="1"/>
  <c r="P118" i="6" s="1"/>
  <c r="P119" i="6" s="1"/>
  <c r="P120" i="6" s="1"/>
  <c r="P121" i="6" s="1"/>
  <c r="P122" i="6" s="1"/>
  <c r="P123" i="6" s="1"/>
  <c r="P124" i="6" s="1"/>
  <c r="P125" i="6" s="1"/>
  <c r="P126" i="6" s="1"/>
  <c r="P127" i="6" s="1"/>
  <c r="P128" i="6" s="1"/>
  <c r="P129" i="6" s="1"/>
  <c r="P130" i="6" s="1"/>
  <c r="P131" i="6" s="1"/>
  <c r="P132" i="6" s="1"/>
  <c r="P133" i="6" s="1"/>
  <c r="P134" i="6" s="1"/>
  <c r="P135" i="6" s="1"/>
  <c r="P136" i="6" s="1"/>
  <c r="P137" i="6" s="1"/>
  <c r="P138" i="6" s="1"/>
  <c r="P139" i="6" s="1"/>
  <c r="P140" i="6" s="1"/>
  <c r="P141" i="6" s="1"/>
  <c r="P142" i="6" s="1"/>
  <c r="P143" i="6" s="1"/>
  <c r="P144" i="6" s="1"/>
  <c r="P145" i="6" s="1"/>
  <c r="P146" i="6" s="1"/>
  <c r="P147" i="6" s="1"/>
  <c r="P148" i="6" s="1"/>
  <c r="P149" i="6" s="1"/>
  <c r="P150" i="6" s="1"/>
  <c r="P151" i="6" s="1"/>
  <c r="P152" i="6" s="1"/>
  <c r="P153" i="6" s="1"/>
  <c r="P154" i="6" s="1"/>
  <c r="P155" i="6" s="1"/>
  <c r="P156" i="6" s="1"/>
  <c r="P157" i="6" s="1"/>
  <c r="P158" i="6" s="1"/>
  <c r="P159" i="6" s="1"/>
  <c r="P160" i="6" s="1"/>
  <c r="P161" i="6" s="1"/>
  <c r="P162" i="6" s="1"/>
  <c r="P163" i="6" s="1"/>
  <c r="P164" i="6" s="1"/>
  <c r="P165" i="6" s="1"/>
  <c r="P166" i="6" s="1"/>
  <c r="P167" i="6" s="1"/>
  <c r="P168" i="6" s="1"/>
  <c r="P169" i="6" s="1"/>
  <c r="P170" i="6" s="1"/>
  <c r="P171" i="6" s="1"/>
  <c r="P172" i="6" s="1"/>
  <c r="P173" i="6" s="1"/>
  <c r="P174" i="6" s="1"/>
  <c r="P175" i="6" s="1"/>
  <c r="P176" i="6" s="1"/>
  <c r="P177" i="6" s="1"/>
  <c r="P178" i="6" s="1"/>
  <c r="P179" i="6" s="1"/>
  <c r="P180" i="6" s="1"/>
  <c r="P181" i="6" s="1"/>
  <c r="P182" i="6" s="1"/>
  <c r="P183" i="6" s="1"/>
  <c r="P184" i="6" s="1"/>
  <c r="P185" i="6" s="1"/>
  <c r="P186" i="6" s="1"/>
  <c r="P187" i="6" s="1"/>
  <c r="P188" i="6" s="1"/>
  <c r="P189" i="6" s="1"/>
  <c r="P190" i="6" s="1"/>
  <c r="P191" i="6" s="1"/>
  <c r="P192" i="6" s="1"/>
  <c r="P193" i="6" s="1"/>
  <c r="P194" i="6" s="1"/>
  <c r="P195" i="6" s="1"/>
  <c r="P196" i="6" s="1"/>
  <c r="P197" i="6" s="1"/>
  <c r="P198" i="6" s="1"/>
  <c r="P199" i="6" s="1"/>
  <c r="P200" i="6" s="1"/>
  <c r="P201" i="6" s="1"/>
  <c r="P202" i="6" s="1"/>
  <c r="P203" i="6" s="1"/>
  <c r="P204" i="6" s="1"/>
  <c r="P205" i="6" s="1"/>
  <c r="P206" i="6" s="1"/>
  <c r="P207" i="6" s="1"/>
  <c r="P208" i="6" s="1"/>
  <c r="P209" i="6" s="1"/>
  <c r="P210" i="6" s="1"/>
  <c r="P211" i="6" s="1"/>
  <c r="P212" i="6" s="1"/>
  <c r="P213" i="6" s="1"/>
  <c r="P214" i="6" s="1"/>
  <c r="P215" i="6" s="1"/>
  <c r="P216" i="6" s="1"/>
  <c r="P217" i="6" s="1"/>
  <c r="P218" i="6" s="1"/>
  <c r="P219" i="6" s="1"/>
  <c r="P220" i="6" s="1"/>
  <c r="P221" i="6" s="1"/>
  <c r="P222" i="6" s="1"/>
  <c r="P223" i="6" s="1"/>
  <c r="P224" i="6" s="1"/>
  <c r="P225" i="6" s="1"/>
  <c r="P226" i="6" s="1"/>
  <c r="P227" i="6" s="1"/>
  <c r="P228" i="6" s="1"/>
  <c r="P229" i="6" s="1"/>
  <c r="P230" i="6" s="1"/>
  <c r="P231" i="6" s="1"/>
  <c r="P232" i="6" s="1"/>
  <c r="P233" i="6" s="1"/>
  <c r="P234" i="6" s="1"/>
  <c r="P235" i="6" s="1"/>
  <c r="P236" i="6" s="1"/>
  <c r="P237" i="6" s="1"/>
  <c r="P238" i="6" s="1"/>
  <c r="P239" i="6" s="1"/>
  <c r="P240" i="6" s="1"/>
  <c r="P241" i="6" s="1"/>
  <c r="P242" i="6" s="1"/>
  <c r="P243" i="6" s="1"/>
  <c r="P244" i="6" s="1"/>
  <c r="P245" i="6" s="1"/>
  <c r="P246" i="6" s="1"/>
  <c r="P247" i="6" s="1"/>
  <c r="P248" i="6" s="1"/>
  <c r="P249" i="6" s="1"/>
  <c r="P250" i="6" s="1"/>
  <c r="P251" i="6" s="1"/>
  <c r="P252" i="6" s="1"/>
  <c r="P253" i="6" s="1"/>
  <c r="P254" i="6" s="1"/>
  <c r="P255" i="6" s="1"/>
  <c r="P256" i="6" s="1"/>
  <c r="P257" i="6" s="1"/>
  <c r="P258" i="6" s="1"/>
  <c r="P259" i="6" s="1"/>
  <c r="P260" i="6" s="1"/>
  <c r="P261" i="6" s="1"/>
  <c r="P262" i="6" s="1"/>
  <c r="P263" i="6" s="1"/>
  <c r="P264" i="6" s="1"/>
  <c r="P265" i="6" s="1"/>
  <c r="P266" i="6" s="1"/>
  <c r="P267" i="6" s="1"/>
  <c r="P268" i="6" s="1"/>
  <c r="P269" i="6" s="1"/>
  <c r="P270" i="6" s="1"/>
  <c r="P271" i="6" s="1"/>
  <c r="P272" i="6" s="1"/>
  <c r="P273" i="6" s="1"/>
  <c r="P274" i="6" s="1"/>
  <c r="P275" i="6" s="1"/>
  <c r="P276" i="6" s="1"/>
  <c r="P277" i="6" s="1"/>
  <c r="P278" i="6" s="1"/>
  <c r="P279" i="6" s="1"/>
  <c r="P280" i="6" s="1"/>
  <c r="P281" i="6" s="1"/>
  <c r="P282" i="6" s="1"/>
  <c r="P283" i="6" s="1"/>
  <c r="P284" i="6" s="1"/>
  <c r="P285" i="6" s="1"/>
  <c r="P286" i="6" s="1"/>
  <c r="P287" i="6" s="1"/>
  <c r="P288" i="6" s="1"/>
  <c r="P289" i="6" s="1"/>
  <c r="P290" i="6" s="1"/>
  <c r="P291" i="6" s="1"/>
  <c r="P292" i="6" s="1"/>
  <c r="P293" i="6" s="1"/>
  <c r="P294" i="6" s="1"/>
  <c r="P295" i="6" s="1"/>
  <c r="P296" i="6" s="1"/>
  <c r="P297" i="6" s="1"/>
  <c r="P298" i="6" s="1"/>
  <c r="P299" i="6" s="1"/>
  <c r="P300" i="6" s="1"/>
  <c r="P301" i="6" s="1"/>
  <c r="P302" i="6" s="1"/>
  <c r="P303" i="6" s="1"/>
  <c r="P304" i="6" s="1"/>
  <c r="P305" i="6" s="1"/>
  <c r="P306" i="6" s="1"/>
  <c r="P307" i="6" s="1"/>
  <c r="P308" i="6" s="1"/>
  <c r="P309" i="6" s="1"/>
  <c r="P310" i="6" s="1"/>
  <c r="P311" i="6" s="1"/>
  <c r="P312" i="6" s="1"/>
  <c r="P313" i="6" s="1"/>
  <c r="P314" i="6" s="1"/>
  <c r="P315" i="6" s="1"/>
  <c r="P316" i="6" s="1"/>
  <c r="P317" i="6" s="1"/>
  <c r="P318" i="6" s="1"/>
  <c r="P319" i="6" s="1"/>
  <c r="P320" i="6" s="1"/>
  <c r="P321" i="6" s="1"/>
  <c r="P322" i="6" s="1"/>
  <c r="P323" i="6" s="1"/>
  <c r="P324" i="6" s="1"/>
  <c r="P325" i="6" s="1"/>
  <c r="P326" i="6" s="1"/>
  <c r="P327" i="6" s="1"/>
  <c r="P328" i="6" s="1"/>
  <c r="P329" i="6" s="1"/>
  <c r="P330" i="6" s="1"/>
  <c r="P331" i="6" s="1"/>
  <c r="P332" i="6" s="1"/>
  <c r="P333" i="6" s="1"/>
  <c r="P334" i="6" s="1"/>
  <c r="P335" i="6" s="1"/>
  <c r="P336" i="6" s="1"/>
  <c r="P337" i="6" s="1"/>
  <c r="P338" i="6" s="1"/>
  <c r="P339" i="6" s="1"/>
  <c r="P340" i="6" s="1"/>
  <c r="P341" i="6" s="1"/>
  <c r="P342" i="6" s="1"/>
  <c r="P343" i="6" s="1"/>
  <c r="P344" i="6" s="1"/>
  <c r="P345" i="6" s="1"/>
  <c r="P346" i="6" s="1"/>
  <c r="P347" i="6" s="1"/>
  <c r="P348" i="6" s="1"/>
  <c r="P349" i="6" s="1"/>
  <c r="P350" i="6" s="1"/>
  <c r="P351" i="6" s="1"/>
  <c r="P352" i="6" s="1"/>
  <c r="P353" i="6" s="1"/>
  <c r="P354" i="6" s="1"/>
  <c r="P355" i="6" s="1"/>
  <c r="P356" i="6" s="1"/>
  <c r="P357" i="6" s="1"/>
  <c r="P358" i="6" s="1"/>
  <c r="P359" i="6" s="1"/>
  <c r="P360" i="6" s="1"/>
  <c r="P361" i="6" s="1"/>
  <c r="P362" i="6" s="1"/>
  <c r="P363" i="6" s="1"/>
  <c r="P364" i="6" s="1"/>
  <c r="P365" i="6" s="1"/>
  <c r="P366" i="6" s="1"/>
  <c r="P367" i="6" s="1"/>
  <c r="P368" i="6" s="1"/>
  <c r="P369" i="6" s="1"/>
  <c r="P370" i="6" s="1"/>
  <c r="P371" i="6" s="1"/>
  <c r="P372" i="6" s="1"/>
  <c r="P373" i="6" s="1"/>
  <c r="P374" i="6" s="1"/>
  <c r="P375" i="6" s="1"/>
  <c r="P376" i="6" s="1"/>
  <c r="P377" i="6" s="1"/>
  <c r="P378" i="6" s="1"/>
  <c r="P379" i="6" s="1"/>
  <c r="P380" i="6" s="1"/>
  <c r="P381" i="6" s="1"/>
  <c r="P382" i="6" s="1"/>
  <c r="Q17" i="74"/>
  <c r="P14" i="74"/>
  <c r="S38" i="68"/>
  <c r="S39" i="68" s="1"/>
  <c r="S40" i="68" s="1"/>
  <c r="S41" i="68" s="1"/>
  <c r="R19" i="71"/>
  <c r="T29" i="71"/>
  <c r="R38" i="80"/>
  <c r="R39" i="80" s="1"/>
  <c r="R40" i="80" s="1"/>
  <c r="R41" i="80" s="1"/>
  <c r="S38" i="1"/>
  <c r="S39" i="1" s="1"/>
  <c r="S40" i="1" s="1"/>
  <c r="S41" i="1" s="1"/>
  <c r="X36" i="6"/>
  <c r="R20" i="28"/>
  <c r="R26" i="74"/>
  <c r="R27" i="74" s="1"/>
  <c r="R28" i="74" s="1"/>
  <c r="R29" i="74" s="1"/>
  <c r="Q61" i="76"/>
  <c r="Y40" i="12"/>
  <c r="S20" i="31"/>
  <c r="P19" i="31"/>
  <c r="Y32" i="31"/>
  <c r="S34" i="76"/>
  <c r="S35" i="76" s="1"/>
  <c r="S36" i="76" s="1"/>
  <c r="S37" i="76" s="1"/>
  <c r="W32" i="4"/>
  <c r="W32" i="3"/>
  <c r="Y40" i="6"/>
  <c r="R58" i="79"/>
  <c r="O59" i="79" s="1"/>
  <c r="P59" i="79"/>
  <c r="P60" i="79" s="1"/>
  <c r="P61" i="79" s="1"/>
  <c r="P62" i="79" s="1"/>
  <c r="P63" i="79" s="1"/>
  <c r="P64" i="79" s="1"/>
  <c r="P65" i="79" s="1"/>
  <c r="P66" i="79" s="1"/>
  <c r="P67" i="79" s="1"/>
  <c r="P68" i="79" s="1"/>
  <c r="P69" i="79" s="1"/>
  <c r="P70" i="79" s="1"/>
  <c r="P71" i="79" s="1"/>
  <c r="P72" i="79" s="1"/>
  <c r="P73" i="79" s="1"/>
  <c r="P74" i="79" s="1"/>
  <c r="P75" i="79" s="1"/>
  <c r="P76" i="79" s="1"/>
  <c r="P77" i="79" s="1"/>
  <c r="P78" i="79" s="1"/>
  <c r="P79" i="79" s="1"/>
  <c r="P80" i="79" s="1"/>
  <c r="P81" i="79" s="1"/>
  <c r="P82" i="79" s="1"/>
  <c r="P83" i="79" s="1"/>
  <c r="P84" i="79" s="1"/>
  <c r="P85" i="79" s="1"/>
  <c r="P86" i="79" s="1"/>
  <c r="P87" i="79" s="1"/>
  <c r="P88" i="79" s="1"/>
  <c r="P89" i="79" s="1"/>
  <c r="P90" i="79" s="1"/>
  <c r="P91" i="79" s="1"/>
  <c r="P92" i="79" s="1"/>
  <c r="P93" i="79" s="1"/>
  <c r="P94" i="79" s="1"/>
  <c r="P95" i="79" s="1"/>
  <c r="P96" i="79" s="1"/>
  <c r="P97" i="79" s="1"/>
  <c r="P98" i="79" s="1"/>
  <c r="P99" i="79" s="1"/>
  <c r="P100" i="79" s="1"/>
  <c r="P101" i="79" s="1"/>
  <c r="P102" i="79" s="1"/>
  <c r="P103" i="79" s="1"/>
  <c r="P104" i="79" s="1"/>
  <c r="P105" i="79" s="1"/>
  <c r="P106" i="79" s="1"/>
  <c r="P107" i="79" s="1"/>
  <c r="P108" i="79" s="1"/>
  <c r="P109" i="79" s="1"/>
  <c r="P110" i="79" s="1"/>
  <c r="P111" i="79" s="1"/>
  <c r="P112" i="79" s="1"/>
  <c r="P113" i="79" s="1"/>
  <c r="P114" i="79" s="1"/>
  <c r="P115" i="79" s="1"/>
  <c r="P116" i="79" s="1"/>
  <c r="P117" i="79" s="1"/>
  <c r="P118" i="79" s="1"/>
  <c r="P119" i="79" s="1"/>
  <c r="P120" i="79" s="1"/>
  <c r="P121" i="79" s="1"/>
  <c r="P122" i="79" s="1"/>
  <c r="P123" i="79" s="1"/>
  <c r="P124" i="79" s="1"/>
  <c r="P125" i="79" s="1"/>
  <c r="P126" i="79" s="1"/>
  <c r="P127" i="79" s="1"/>
  <c r="P128" i="79" s="1"/>
  <c r="P129" i="79" s="1"/>
  <c r="P130" i="79" s="1"/>
  <c r="P131" i="79" s="1"/>
  <c r="P132" i="79" s="1"/>
  <c r="P133" i="79" s="1"/>
  <c r="P134" i="79" s="1"/>
  <c r="P135" i="79" s="1"/>
  <c r="P136" i="79" s="1"/>
  <c r="P137" i="79" s="1"/>
  <c r="P138" i="79" s="1"/>
  <c r="P139" i="79" s="1"/>
  <c r="P140" i="79" s="1"/>
  <c r="P141" i="79" s="1"/>
  <c r="P142" i="79" s="1"/>
  <c r="P143" i="79" s="1"/>
  <c r="P144" i="79" s="1"/>
  <c r="P145" i="79" s="1"/>
  <c r="P146" i="79" s="1"/>
  <c r="P147" i="79" s="1"/>
  <c r="P148" i="79" s="1"/>
  <c r="P149" i="79" s="1"/>
  <c r="P150" i="79" s="1"/>
  <c r="P151" i="79" s="1"/>
  <c r="P152" i="79" s="1"/>
  <c r="P153" i="79" s="1"/>
  <c r="P154" i="79" s="1"/>
  <c r="P155" i="79" s="1"/>
  <c r="P156" i="79" s="1"/>
  <c r="P157" i="79" s="1"/>
  <c r="P158" i="79" s="1"/>
  <c r="P159" i="79" s="1"/>
  <c r="P160" i="79" s="1"/>
  <c r="P161" i="79" s="1"/>
  <c r="P162" i="79" s="1"/>
  <c r="P163" i="79" s="1"/>
  <c r="P164" i="79" s="1"/>
  <c r="P165" i="79" s="1"/>
  <c r="P166" i="79" s="1"/>
  <c r="P167" i="79" s="1"/>
  <c r="P168" i="79" s="1"/>
  <c r="P169" i="79" s="1"/>
  <c r="P170" i="79" s="1"/>
  <c r="P171" i="79" s="1"/>
  <c r="P172" i="79" s="1"/>
  <c r="P173" i="79" s="1"/>
  <c r="P174" i="79" s="1"/>
  <c r="P175" i="79" s="1"/>
  <c r="P176" i="79" s="1"/>
  <c r="P177" i="79" s="1"/>
  <c r="P178" i="79" s="1"/>
  <c r="P179" i="79" s="1"/>
  <c r="P180" i="79" s="1"/>
  <c r="P181" i="79" s="1"/>
  <c r="P182" i="79" s="1"/>
  <c r="P183" i="79" s="1"/>
  <c r="P184" i="79" s="1"/>
  <c r="P185" i="79" s="1"/>
  <c r="P186" i="79" s="1"/>
  <c r="P187" i="79" s="1"/>
  <c r="P188" i="79" s="1"/>
  <c r="P189" i="79" s="1"/>
  <c r="P190" i="79" s="1"/>
  <c r="P191" i="79" s="1"/>
  <c r="P192" i="79" s="1"/>
  <c r="P193" i="79" s="1"/>
  <c r="P194" i="79" s="1"/>
  <c r="P195" i="79" s="1"/>
  <c r="P196" i="79" s="1"/>
  <c r="P197" i="79" s="1"/>
  <c r="P198" i="79" s="1"/>
  <c r="P199" i="79" s="1"/>
  <c r="P200" i="79" s="1"/>
  <c r="P201" i="79" s="1"/>
  <c r="P202" i="79" s="1"/>
  <c r="P203" i="79" s="1"/>
  <c r="P204" i="79" s="1"/>
  <c r="P205" i="79" s="1"/>
  <c r="P206" i="79" s="1"/>
  <c r="P207" i="79" s="1"/>
  <c r="P208" i="79" s="1"/>
  <c r="P209" i="79" s="1"/>
  <c r="P210" i="79" s="1"/>
  <c r="P211" i="79" s="1"/>
  <c r="P212" i="79" s="1"/>
  <c r="P213" i="79" s="1"/>
  <c r="P214" i="79" s="1"/>
  <c r="P215" i="79" s="1"/>
  <c r="P216" i="79" s="1"/>
  <c r="P217" i="79" s="1"/>
  <c r="P218" i="79" s="1"/>
  <c r="P219" i="79" s="1"/>
  <c r="P220" i="79" s="1"/>
  <c r="P221" i="79" s="1"/>
  <c r="P222" i="79" s="1"/>
  <c r="P223" i="79" s="1"/>
  <c r="P224" i="79" s="1"/>
  <c r="P225" i="79" s="1"/>
  <c r="P226" i="79" s="1"/>
  <c r="P227" i="79" s="1"/>
  <c r="P228" i="79" s="1"/>
  <c r="P229" i="79" s="1"/>
  <c r="P230" i="79" s="1"/>
  <c r="P231" i="79" s="1"/>
  <c r="P232" i="79" s="1"/>
  <c r="P233" i="79" s="1"/>
  <c r="P234" i="79" s="1"/>
  <c r="P235" i="79" s="1"/>
  <c r="P236" i="79" s="1"/>
  <c r="P237" i="79" s="1"/>
  <c r="P238" i="79" s="1"/>
  <c r="P239" i="79" s="1"/>
  <c r="P240" i="79" s="1"/>
  <c r="P241" i="79" s="1"/>
  <c r="P242" i="79" s="1"/>
  <c r="P243" i="79" s="1"/>
  <c r="P244" i="79" s="1"/>
  <c r="P245" i="79" s="1"/>
  <c r="P246" i="79" s="1"/>
  <c r="P247" i="79" s="1"/>
  <c r="P248" i="79" s="1"/>
  <c r="P249" i="79" s="1"/>
  <c r="P250" i="79" s="1"/>
  <c r="P251" i="79" s="1"/>
  <c r="P252" i="79" s="1"/>
  <c r="P253" i="79" s="1"/>
  <c r="P254" i="79" s="1"/>
  <c r="P255" i="79" s="1"/>
  <c r="P256" i="79" s="1"/>
  <c r="P257" i="79" s="1"/>
  <c r="P258" i="79" s="1"/>
  <c r="P259" i="79" s="1"/>
  <c r="P260" i="79" s="1"/>
  <c r="P261" i="79" s="1"/>
  <c r="P262" i="79" s="1"/>
  <c r="P263" i="79" s="1"/>
  <c r="P264" i="79" s="1"/>
  <c r="P265" i="79" s="1"/>
  <c r="P266" i="79" s="1"/>
  <c r="P267" i="79" s="1"/>
  <c r="P268" i="79" s="1"/>
  <c r="P269" i="79" s="1"/>
  <c r="P270" i="79" s="1"/>
  <c r="P271" i="79" s="1"/>
  <c r="P272" i="79" s="1"/>
  <c r="P273" i="79" s="1"/>
  <c r="P274" i="79" s="1"/>
  <c r="P275" i="79" s="1"/>
  <c r="P276" i="79" s="1"/>
  <c r="P277" i="79" s="1"/>
  <c r="P278" i="79" s="1"/>
  <c r="P279" i="79" s="1"/>
  <c r="P280" i="79" s="1"/>
  <c r="P281" i="79" s="1"/>
  <c r="P282" i="79" s="1"/>
  <c r="P283" i="79" s="1"/>
  <c r="P284" i="79" s="1"/>
  <c r="P285" i="79" s="1"/>
  <c r="P286" i="79" s="1"/>
  <c r="P287" i="79" s="1"/>
  <c r="P288" i="79" s="1"/>
  <c r="P289" i="79" s="1"/>
  <c r="P290" i="79" s="1"/>
  <c r="P291" i="79" s="1"/>
  <c r="P292" i="79" s="1"/>
  <c r="P293" i="79" s="1"/>
  <c r="P294" i="79" s="1"/>
  <c r="P295" i="79" s="1"/>
  <c r="P296" i="79" s="1"/>
  <c r="P297" i="79" s="1"/>
  <c r="P298" i="79" s="1"/>
  <c r="P299" i="79" s="1"/>
  <c r="P300" i="79" s="1"/>
  <c r="P301" i="79" s="1"/>
  <c r="P302" i="79" s="1"/>
  <c r="P303" i="79" s="1"/>
  <c r="P304" i="79" s="1"/>
  <c r="P305" i="79" s="1"/>
  <c r="P306" i="79" s="1"/>
  <c r="P307" i="79" s="1"/>
  <c r="P308" i="79" s="1"/>
  <c r="P309" i="79" s="1"/>
  <c r="P310" i="79" s="1"/>
  <c r="P311" i="79" s="1"/>
  <c r="P312" i="79" s="1"/>
  <c r="P313" i="79" s="1"/>
  <c r="P314" i="79" s="1"/>
  <c r="P315" i="79" s="1"/>
  <c r="P316" i="79" s="1"/>
  <c r="P317" i="79" s="1"/>
  <c r="P318" i="79" s="1"/>
  <c r="P319" i="79" s="1"/>
  <c r="P320" i="79" s="1"/>
  <c r="P321" i="79" s="1"/>
  <c r="P322" i="79" s="1"/>
  <c r="P323" i="79" s="1"/>
  <c r="P324" i="79" s="1"/>
  <c r="P325" i="79" s="1"/>
  <c r="P326" i="79" s="1"/>
  <c r="P327" i="79" s="1"/>
  <c r="P328" i="79" s="1"/>
  <c r="P329" i="79" s="1"/>
  <c r="P330" i="79" s="1"/>
  <c r="P331" i="79" s="1"/>
  <c r="P332" i="79" s="1"/>
  <c r="P333" i="79" s="1"/>
  <c r="P334" i="79" s="1"/>
  <c r="P335" i="79" s="1"/>
  <c r="P336" i="79" s="1"/>
  <c r="P337" i="79" s="1"/>
  <c r="P338" i="79" s="1"/>
  <c r="P339" i="79" s="1"/>
  <c r="P340" i="79" s="1"/>
  <c r="P341" i="79" s="1"/>
  <c r="P342" i="79" s="1"/>
  <c r="P343" i="79" s="1"/>
  <c r="P344" i="79" s="1"/>
  <c r="P345" i="79" s="1"/>
  <c r="P346" i="79" s="1"/>
  <c r="P347" i="79" s="1"/>
  <c r="P348" i="79" s="1"/>
  <c r="P349" i="79" s="1"/>
  <c r="P350" i="79" s="1"/>
  <c r="P351" i="79" s="1"/>
  <c r="P352" i="79" s="1"/>
  <c r="P353" i="79" s="1"/>
  <c r="P354" i="79" s="1"/>
  <c r="P355" i="79" s="1"/>
  <c r="P356" i="79" s="1"/>
  <c r="P357" i="79" s="1"/>
  <c r="P358" i="79" s="1"/>
  <c r="P359" i="79" s="1"/>
  <c r="P360" i="79" s="1"/>
  <c r="P361" i="79" s="1"/>
  <c r="P362" i="79" s="1"/>
  <c r="P363" i="79" s="1"/>
  <c r="P364" i="79" s="1"/>
  <c r="P365" i="79" s="1"/>
  <c r="P366" i="79" s="1"/>
  <c r="P367" i="79" s="1"/>
  <c r="P368" i="79" s="1"/>
  <c r="P369" i="79" s="1"/>
  <c r="R38" i="3"/>
  <c r="R39" i="3" s="1"/>
  <c r="S27" i="79"/>
  <c r="S28" i="79" s="1"/>
  <c r="S29" i="79" s="1"/>
  <c r="S19" i="49"/>
  <c r="P18" i="49"/>
  <c r="Q17" i="29"/>
  <c r="P14" i="29"/>
  <c r="S35" i="73"/>
  <c r="S36" i="73" s="1"/>
  <c r="S37" i="73" s="1"/>
  <c r="Q48" i="4"/>
  <c r="R48" i="4" s="1"/>
  <c r="O49" i="4" s="1"/>
  <c r="R38" i="6"/>
  <c r="R39" i="6" s="1"/>
  <c r="R40" i="6" s="1"/>
  <c r="R41" i="6" s="1"/>
  <c r="R38" i="76"/>
  <c r="R39" i="76" s="1"/>
  <c r="R40" i="76" s="1"/>
  <c r="R41" i="76" s="1"/>
  <c r="T34" i="68"/>
  <c r="T35" i="68" s="1"/>
  <c r="T36" i="68" s="1"/>
  <c r="T37" i="68" s="1"/>
  <c r="R35" i="49"/>
  <c r="T34" i="79"/>
  <c r="T35" i="79" s="1"/>
  <c r="T36" i="79" s="1"/>
  <c r="T37" i="79" s="1"/>
  <c r="R34" i="67"/>
  <c r="R35" i="67" s="1"/>
  <c r="R36" i="67" s="1"/>
  <c r="R37" i="67" s="1"/>
  <c r="X36" i="1"/>
  <c r="S38" i="72"/>
  <c r="S39" i="72" s="1"/>
  <c r="S40" i="72" s="1"/>
  <c r="S41" i="72" s="1"/>
  <c r="T34" i="76"/>
  <c r="T35" i="76" s="1"/>
  <c r="T36" i="76" s="1"/>
  <c r="T37" i="76" s="1"/>
  <c r="S24" i="11"/>
  <c r="S25" i="11" s="1"/>
  <c r="Y24" i="11"/>
  <c r="R25" i="11"/>
  <c r="T26" i="11"/>
  <c r="T27" i="11" s="1"/>
  <c r="T28" i="11" s="1"/>
  <c r="T29" i="11" s="1"/>
  <c r="T27" i="9"/>
  <c r="T28" i="9" s="1"/>
  <c r="T29" i="9" s="1"/>
  <c r="R47" i="9"/>
  <c r="O48" i="9" s="1"/>
  <c r="P48" i="9"/>
  <c r="P49" i="9" s="1"/>
  <c r="P50" i="9" s="1"/>
  <c r="P51" i="9" s="1"/>
  <c r="P52" i="9" s="1"/>
  <c r="P53" i="9" s="1"/>
  <c r="P54" i="9" s="1"/>
  <c r="P55" i="9" s="1"/>
  <c r="P56" i="9" s="1"/>
  <c r="P57" i="9" s="1"/>
  <c r="P58" i="9" s="1"/>
  <c r="P59" i="9" s="1"/>
  <c r="P60" i="9" s="1"/>
  <c r="P61" i="9" s="1"/>
  <c r="P62" i="9" s="1"/>
  <c r="P63" i="9" s="1"/>
  <c r="P64" i="9" s="1"/>
  <c r="P65" i="9" s="1"/>
  <c r="P66" i="9" s="1"/>
  <c r="P67" i="9" s="1"/>
  <c r="P68" i="9" s="1"/>
  <c r="P69" i="9" s="1"/>
  <c r="P70" i="9" s="1"/>
  <c r="P71" i="9" s="1"/>
  <c r="P72" i="9" s="1"/>
  <c r="P73" i="9" s="1"/>
  <c r="P74" i="9" s="1"/>
  <c r="P75" i="9" s="1"/>
  <c r="P76" i="9" s="1"/>
  <c r="P77" i="9" s="1"/>
  <c r="P78" i="9" s="1"/>
  <c r="P79" i="9" s="1"/>
  <c r="P80" i="9" s="1"/>
  <c r="P81" i="9" s="1"/>
  <c r="P82" i="9" s="1"/>
  <c r="P83" i="9" s="1"/>
  <c r="P84" i="9" s="1"/>
  <c r="P85" i="9" s="1"/>
  <c r="P86" i="9" s="1"/>
  <c r="P87" i="9" s="1"/>
  <c r="P88" i="9" s="1"/>
  <c r="P89" i="9" s="1"/>
  <c r="P90" i="9" s="1"/>
  <c r="P91" i="9" s="1"/>
  <c r="P92" i="9" s="1"/>
  <c r="P93" i="9" s="1"/>
  <c r="P94" i="9" s="1"/>
  <c r="P95" i="9" s="1"/>
  <c r="P96" i="9" s="1"/>
  <c r="P97" i="9" s="1"/>
  <c r="P98" i="9" s="1"/>
  <c r="P99" i="9" s="1"/>
  <c r="P100" i="9" s="1"/>
  <c r="P101" i="9" s="1"/>
  <c r="P102" i="9" s="1"/>
  <c r="P103" i="9" s="1"/>
  <c r="P104" i="9" s="1"/>
  <c r="P105" i="9" s="1"/>
  <c r="P106" i="9" s="1"/>
  <c r="P107" i="9" s="1"/>
  <c r="P108" i="9" s="1"/>
  <c r="P109" i="9" s="1"/>
  <c r="P110" i="9" s="1"/>
  <c r="P111" i="9" s="1"/>
  <c r="P112" i="9" s="1"/>
  <c r="P113" i="9" s="1"/>
  <c r="P114" i="9" s="1"/>
  <c r="P115" i="9" s="1"/>
  <c r="P116" i="9" s="1"/>
  <c r="P117" i="9" s="1"/>
  <c r="P118" i="9" s="1"/>
  <c r="P119" i="9" s="1"/>
  <c r="P120" i="9" s="1"/>
  <c r="P121" i="9" s="1"/>
  <c r="P122" i="9" s="1"/>
  <c r="P123" i="9" s="1"/>
  <c r="P124" i="9" s="1"/>
  <c r="P125" i="9" s="1"/>
  <c r="P126" i="9" s="1"/>
  <c r="P127" i="9" s="1"/>
  <c r="P128" i="9" s="1"/>
  <c r="P129" i="9" s="1"/>
  <c r="P130" i="9" s="1"/>
  <c r="P131" i="9" s="1"/>
  <c r="P132" i="9" s="1"/>
  <c r="P133" i="9" s="1"/>
  <c r="P134" i="9" s="1"/>
  <c r="P135" i="9" s="1"/>
  <c r="P136" i="9" s="1"/>
  <c r="P137" i="9" s="1"/>
  <c r="P138" i="9" s="1"/>
  <c r="P139" i="9" s="1"/>
  <c r="P140" i="9" s="1"/>
  <c r="P141" i="9" s="1"/>
  <c r="P142" i="9" s="1"/>
  <c r="P143" i="9" s="1"/>
  <c r="P144" i="9" s="1"/>
  <c r="P145" i="9" s="1"/>
  <c r="P146" i="9" s="1"/>
  <c r="P147" i="9" s="1"/>
  <c r="P148" i="9" s="1"/>
  <c r="P149" i="9" s="1"/>
  <c r="P150" i="9" s="1"/>
  <c r="P151" i="9" s="1"/>
  <c r="P152" i="9" s="1"/>
  <c r="P153" i="9" s="1"/>
  <c r="P154" i="9" s="1"/>
  <c r="P155" i="9" s="1"/>
  <c r="P156" i="9" s="1"/>
  <c r="P157" i="9" s="1"/>
  <c r="P158" i="9" s="1"/>
  <c r="P159" i="9" s="1"/>
  <c r="P160" i="9" s="1"/>
  <c r="P161" i="9" s="1"/>
  <c r="P162" i="9" s="1"/>
  <c r="P163" i="9" s="1"/>
  <c r="P164" i="9" s="1"/>
  <c r="P165" i="9" s="1"/>
  <c r="P166" i="9" s="1"/>
  <c r="P167" i="9" s="1"/>
  <c r="P168" i="9" s="1"/>
  <c r="P169" i="9" s="1"/>
  <c r="P170" i="9" s="1"/>
  <c r="P171" i="9" s="1"/>
  <c r="P172" i="9" s="1"/>
  <c r="P173" i="9" s="1"/>
  <c r="P174" i="9" s="1"/>
  <c r="P175" i="9" s="1"/>
  <c r="P176" i="9" s="1"/>
  <c r="P177" i="9" s="1"/>
  <c r="P178" i="9" s="1"/>
  <c r="P179" i="9" s="1"/>
  <c r="P180" i="9" s="1"/>
  <c r="P181" i="9" s="1"/>
  <c r="P182" i="9" s="1"/>
  <c r="P183" i="9" s="1"/>
  <c r="P184" i="9" s="1"/>
  <c r="P185" i="9" s="1"/>
  <c r="P186" i="9" s="1"/>
  <c r="P187" i="9" s="1"/>
  <c r="P188" i="9" s="1"/>
  <c r="P189" i="9" s="1"/>
  <c r="P190" i="9" s="1"/>
  <c r="P191" i="9" s="1"/>
  <c r="P192" i="9" s="1"/>
  <c r="P193" i="9" s="1"/>
  <c r="P194" i="9" s="1"/>
  <c r="P195" i="9" s="1"/>
  <c r="P196" i="9" s="1"/>
  <c r="P197" i="9" s="1"/>
  <c r="P198" i="9" s="1"/>
  <c r="P199" i="9" s="1"/>
  <c r="P200" i="9" s="1"/>
  <c r="P201" i="9" s="1"/>
  <c r="P202" i="9" s="1"/>
  <c r="P203" i="9" s="1"/>
  <c r="P204" i="9" s="1"/>
  <c r="P205" i="9" s="1"/>
  <c r="P206" i="9" s="1"/>
  <c r="P207" i="9" s="1"/>
  <c r="P208" i="9" s="1"/>
  <c r="P209" i="9" s="1"/>
  <c r="P210" i="9" s="1"/>
  <c r="P211" i="9" s="1"/>
  <c r="P212" i="9" s="1"/>
  <c r="P213" i="9" s="1"/>
  <c r="P214" i="9" s="1"/>
  <c r="P215" i="9" s="1"/>
  <c r="P216" i="9" s="1"/>
  <c r="P217" i="9" s="1"/>
  <c r="P218" i="9" s="1"/>
  <c r="P219" i="9" s="1"/>
  <c r="P220" i="9" s="1"/>
  <c r="P221" i="9" s="1"/>
  <c r="P222" i="9" s="1"/>
  <c r="P223" i="9" s="1"/>
  <c r="P224" i="9" s="1"/>
  <c r="P225" i="9" s="1"/>
  <c r="P226" i="9" s="1"/>
  <c r="P227" i="9" s="1"/>
  <c r="P228" i="9" s="1"/>
  <c r="P229" i="9" s="1"/>
  <c r="P230" i="9" s="1"/>
  <c r="P231" i="9" s="1"/>
  <c r="P232" i="9" s="1"/>
  <c r="P233" i="9" s="1"/>
  <c r="P234" i="9" s="1"/>
  <c r="P235" i="9" s="1"/>
  <c r="P236" i="9" s="1"/>
  <c r="P237" i="9" s="1"/>
  <c r="P238" i="9" s="1"/>
  <c r="R30" i="9"/>
  <c r="R31" i="9" s="1"/>
  <c r="R32" i="9" s="1"/>
  <c r="X28" i="9"/>
  <c r="P14" i="9"/>
  <c r="Q17" i="9"/>
  <c r="S30" i="9"/>
  <c r="R47" i="8"/>
  <c r="O48" i="8" s="1"/>
  <c r="P48" i="8"/>
  <c r="P49" i="8" s="1"/>
  <c r="P50" i="8" s="1"/>
  <c r="P51" i="8" s="1"/>
  <c r="P52" i="8" s="1"/>
  <c r="P53" i="8" s="1"/>
  <c r="P54" i="8" s="1"/>
  <c r="P55" i="8" s="1"/>
  <c r="P56" i="8" s="1"/>
  <c r="P57" i="8" s="1"/>
  <c r="P58" i="8" s="1"/>
  <c r="P59" i="8" s="1"/>
  <c r="P60" i="8" s="1"/>
  <c r="P61" i="8" s="1"/>
  <c r="P62" i="8" s="1"/>
  <c r="P63" i="8" s="1"/>
  <c r="P64" i="8" s="1"/>
  <c r="P65" i="8" s="1"/>
  <c r="P66" i="8" s="1"/>
  <c r="P67" i="8" s="1"/>
  <c r="P68" i="8" s="1"/>
  <c r="P69" i="8" s="1"/>
  <c r="P70" i="8" s="1"/>
  <c r="P71" i="8" s="1"/>
  <c r="P72" i="8" s="1"/>
  <c r="P73" i="8" s="1"/>
  <c r="P74" i="8" s="1"/>
  <c r="P75" i="8" s="1"/>
  <c r="P76" i="8" s="1"/>
  <c r="P77" i="8" s="1"/>
  <c r="P78" i="8" s="1"/>
  <c r="P79" i="8" s="1"/>
  <c r="P80" i="8" s="1"/>
  <c r="P81" i="8" s="1"/>
  <c r="P82" i="8" s="1"/>
  <c r="P83" i="8" s="1"/>
  <c r="P84" i="8" s="1"/>
  <c r="P85" i="8" s="1"/>
  <c r="P86" i="8" s="1"/>
  <c r="P87" i="8" s="1"/>
  <c r="P88" i="8" s="1"/>
  <c r="P89" i="8" s="1"/>
  <c r="P90" i="8" s="1"/>
  <c r="P91" i="8" s="1"/>
  <c r="P92" i="8" s="1"/>
  <c r="P93" i="8" s="1"/>
  <c r="P94" i="8" s="1"/>
  <c r="P95" i="8" s="1"/>
  <c r="P96" i="8" s="1"/>
  <c r="P97" i="8" s="1"/>
  <c r="P98" i="8" s="1"/>
  <c r="P99" i="8" s="1"/>
  <c r="P100" i="8" s="1"/>
  <c r="P101" i="8" s="1"/>
  <c r="P102" i="8" s="1"/>
  <c r="P103" i="8" s="1"/>
  <c r="P104" i="8" s="1"/>
  <c r="P105" i="8" s="1"/>
  <c r="P106" i="8" s="1"/>
  <c r="P107" i="8" s="1"/>
  <c r="P108" i="8" s="1"/>
  <c r="P109" i="8" s="1"/>
  <c r="P110" i="8" s="1"/>
  <c r="P111" i="8" s="1"/>
  <c r="P112" i="8" s="1"/>
  <c r="P113" i="8" s="1"/>
  <c r="P114" i="8" s="1"/>
  <c r="P115" i="8" s="1"/>
  <c r="P116" i="8" s="1"/>
  <c r="P117" i="8" s="1"/>
  <c r="P118" i="8" s="1"/>
  <c r="P119" i="8" s="1"/>
  <c r="P120" i="8" s="1"/>
  <c r="P121" i="8" s="1"/>
  <c r="P122" i="8" s="1"/>
  <c r="P123" i="8" s="1"/>
  <c r="P124" i="8" s="1"/>
  <c r="P125" i="8" s="1"/>
  <c r="P126" i="8" s="1"/>
  <c r="P127" i="8" s="1"/>
  <c r="P128" i="8" s="1"/>
  <c r="P129" i="8" s="1"/>
  <c r="P130" i="8" s="1"/>
  <c r="P131" i="8" s="1"/>
  <c r="P132" i="8" s="1"/>
  <c r="P133" i="8" s="1"/>
  <c r="P134" i="8" s="1"/>
  <c r="P135" i="8" s="1"/>
  <c r="P136" i="8" s="1"/>
  <c r="P137" i="8" s="1"/>
  <c r="P138" i="8" s="1"/>
  <c r="P139" i="8" s="1"/>
  <c r="P140" i="8" s="1"/>
  <c r="P141" i="8" s="1"/>
  <c r="P142" i="8" s="1"/>
  <c r="P143" i="8" s="1"/>
  <c r="P144" i="8" s="1"/>
  <c r="P145" i="8" s="1"/>
  <c r="P146" i="8" s="1"/>
  <c r="P147" i="8" s="1"/>
  <c r="P148" i="8" s="1"/>
  <c r="P149" i="8" s="1"/>
  <c r="P150" i="8" s="1"/>
  <c r="P151" i="8" s="1"/>
  <c r="P152" i="8" s="1"/>
  <c r="P153" i="8" s="1"/>
  <c r="P154" i="8" s="1"/>
  <c r="P155" i="8" s="1"/>
  <c r="P156" i="8" s="1"/>
  <c r="P157" i="8" s="1"/>
  <c r="P158" i="8" s="1"/>
  <c r="P159" i="8" s="1"/>
  <c r="P160" i="8" s="1"/>
  <c r="P161" i="8" s="1"/>
  <c r="P162" i="8" s="1"/>
  <c r="P163" i="8" s="1"/>
  <c r="P164" i="8" s="1"/>
  <c r="P165" i="8" s="1"/>
  <c r="P166" i="8" s="1"/>
  <c r="P167" i="8" s="1"/>
  <c r="P168" i="8" s="1"/>
  <c r="P169" i="8" s="1"/>
  <c r="P170" i="8" s="1"/>
  <c r="P171" i="8" s="1"/>
  <c r="P172" i="8" s="1"/>
  <c r="P173" i="8" s="1"/>
  <c r="P174" i="8" s="1"/>
  <c r="P175" i="8" s="1"/>
  <c r="P176" i="8" s="1"/>
  <c r="P177" i="8" s="1"/>
  <c r="P178" i="8" s="1"/>
  <c r="P179" i="8" s="1"/>
  <c r="P180" i="8" s="1"/>
  <c r="P181" i="8" s="1"/>
  <c r="P182" i="8" s="1"/>
  <c r="P183" i="8" s="1"/>
  <c r="P184" i="8" s="1"/>
  <c r="P185" i="8" s="1"/>
  <c r="P186" i="8" s="1"/>
  <c r="P187" i="8" s="1"/>
  <c r="P188" i="8" s="1"/>
  <c r="P189" i="8" s="1"/>
  <c r="P190" i="8" s="1"/>
  <c r="P191" i="8" s="1"/>
  <c r="P192" i="8" s="1"/>
  <c r="P193" i="8" s="1"/>
  <c r="P194" i="8" s="1"/>
  <c r="P195" i="8" s="1"/>
  <c r="P196" i="8" s="1"/>
  <c r="P197" i="8" s="1"/>
  <c r="P198" i="8" s="1"/>
  <c r="P199" i="8" s="1"/>
  <c r="P200" i="8" s="1"/>
  <c r="P201" i="8" s="1"/>
  <c r="P202" i="8" s="1"/>
  <c r="P203" i="8" s="1"/>
  <c r="X28" i="8"/>
  <c r="Q21" i="8"/>
  <c r="R17" i="8"/>
  <c r="P14" i="8"/>
  <c r="R51" i="11" l="1"/>
  <c r="O52" i="11" s="1"/>
  <c r="Q52" i="11" s="1"/>
  <c r="P52" i="11"/>
  <c r="P14" i="11"/>
  <c r="Q17" i="11"/>
  <c r="P60" i="1"/>
  <c r="R59" i="1"/>
  <c r="O60" i="1" s="1"/>
  <c r="Q60" i="1" s="1"/>
  <c r="P14" i="1"/>
  <c r="Q17" i="1"/>
  <c r="W44" i="1"/>
  <c r="R60" i="80"/>
  <c r="O61" i="80" s="1"/>
  <c r="Q61" i="80" s="1"/>
  <c r="R61" i="80" s="1"/>
  <c r="O62" i="80" s="1"/>
  <c r="X28" i="3"/>
  <c r="W28" i="74"/>
  <c r="W36" i="50"/>
  <c r="Y32" i="50"/>
  <c r="W40" i="76"/>
  <c r="P240" i="3"/>
  <c r="W32" i="5"/>
  <c r="X36" i="81"/>
  <c r="R39" i="51"/>
  <c r="R40" i="51" s="1"/>
  <c r="R41" i="51" s="1"/>
  <c r="W44" i="51" s="1"/>
  <c r="P384" i="75"/>
  <c r="X40" i="51"/>
  <c r="Q18" i="71"/>
  <c r="P17" i="71"/>
  <c r="W32" i="78"/>
  <c r="V32" i="49"/>
  <c r="R60" i="75"/>
  <c r="O61" i="75" s="1"/>
  <c r="Q61" i="75" s="1"/>
  <c r="R61" i="75" s="1"/>
  <c r="O62" i="75" s="1"/>
  <c r="X40" i="72"/>
  <c r="W44" i="81"/>
  <c r="S18" i="12"/>
  <c r="P17" i="12"/>
  <c r="Q19" i="81"/>
  <c r="P18" i="81"/>
  <c r="Q69" i="28"/>
  <c r="R69" i="28" s="1"/>
  <c r="O70" i="28" s="1"/>
  <c r="Q56" i="12"/>
  <c r="R56" i="12" s="1"/>
  <c r="O57" i="12" s="1"/>
  <c r="Q57" i="12" s="1"/>
  <c r="R57" i="12" s="1"/>
  <c r="O58" i="12" s="1"/>
  <c r="P332" i="5"/>
  <c r="P17" i="72"/>
  <c r="Q18" i="72"/>
  <c r="R56" i="71"/>
  <c r="O57" i="71" s="1"/>
  <c r="Q30" i="75"/>
  <c r="Q18" i="80"/>
  <c r="P17" i="80"/>
  <c r="W36" i="12"/>
  <c r="X40" i="71"/>
  <c r="Y40" i="74"/>
  <c r="Y28" i="78"/>
  <c r="Q34" i="49"/>
  <c r="Q35" i="49" s="1"/>
  <c r="Q36" i="49" s="1"/>
  <c r="Q37" i="49" s="1"/>
  <c r="P332" i="12"/>
  <c r="Q68" i="30"/>
  <c r="R68" i="30" s="1"/>
  <c r="O69" i="30" s="1"/>
  <c r="Q56" i="5"/>
  <c r="R56" i="5" s="1"/>
  <c r="O57" i="5" s="1"/>
  <c r="P368" i="28"/>
  <c r="Q61" i="81"/>
  <c r="R61" i="81" s="1"/>
  <c r="O62" i="81" s="1"/>
  <c r="P375" i="72"/>
  <c r="T34" i="50"/>
  <c r="Q18" i="30"/>
  <c r="P17" i="30"/>
  <c r="Y32" i="1"/>
  <c r="X40" i="6"/>
  <c r="P488" i="51"/>
  <c r="Q18" i="5"/>
  <c r="P17" i="5"/>
  <c r="R27" i="70"/>
  <c r="Q63" i="72"/>
  <c r="R63" i="72" s="1"/>
  <c r="O64" i="72" s="1"/>
  <c r="Q64" i="72" s="1"/>
  <c r="R64" i="72" s="1"/>
  <c r="O65" i="72" s="1"/>
  <c r="P384" i="80"/>
  <c r="X44" i="78"/>
  <c r="P488" i="68"/>
  <c r="X32" i="29"/>
  <c r="Y44" i="6"/>
  <c r="Q18" i="68"/>
  <c r="P17" i="68"/>
  <c r="P488" i="30"/>
  <c r="P57" i="71"/>
  <c r="P58" i="71" s="1"/>
  <c r="P59" i="71" s="1"/>
  <c r="P60" i="71" s="1"/>
  <c r="P61" i="71" s="1"/>
  <c r="P62" i="71" s="1"/>
  <c r="P63" i="71" s="1"/>
  <c r="P64" i="71" s="1"/>
  <c r="P65" i="71" s="1"/>
  <c r="P66" i="71" s="1"/>
  <c r="P67" i="71" s="1"/>
  <c r="P68" i="71" s="1"/>
  <c r="P69" i="71" s="1"/>
  <c r="P70" i="71" s="1"/>
  <c r="P71" i="71" s="1"/>
  <c r="P72" i="71" s="1"/>
  <c r="P73" i="71" s="1"/>
  <c r="P74" i="71" s="1"/>
  <c r="P75" i="71" s="1"/>
  <c r="P76" i="71" s="1"/>
  <c r="P77" i="71" s="1"/>
  <c r="P78" i="71" s="1"/>
  <c r="P79" i="71" s="1"/>
  <c r="P80" i="71" s="1"/>
  <c r="P81" i="71" s="1"/>
  <c r="P82" i="71" s="1"/>
  <c r="P83" i="71" s="1"/>
  <c r="P84" i="71" s="1"/>
  <c r="P85" i="71" s="1"/>
  <c r="P86" i="71" s="1"/>
  <c r="P87" i="71" s="1"/>
  <c r="P88" i="71" s="1"/>
  <c r="P89" i="71" s="1"/>
  <c r="P90" i="71" s="1"/>
  <c r="P91" i="71" s="1"/>
  <c r="P92" i="71" s="1"/>
  <c r="P93" i="71" s="1"/>
  <c r="P94" i="71" s="1"/>
  <c r="P95" i="71" s="1"/>
  <c r="P96" i="71" s="1"/>
  <c r="P97" i="71" s="1"/>
  <c r="P98" i="71" s="1"/>
  <c r="P99" i="71" s="1"/>
  <c r="P100" i="71" s="1"/>
  <c r="P101" i="71" s="1"/>
  <c r="P102" i="71" s="1"/>
  <c r="P103" i="71" s="1"/>
  <c r="P104" i="71" s="1"/>
  <c r="P105" i="71" s="1"/>
  <c r="P106" i="71" s="1"/>
  <c r="P107" i="71" s="1"/>
  <c r="P108" i="71" s="1"/>
  <c r="P109" i="71" s="1"/>
  <c r="P110" i="71" s="1"/>
  <c r="P111" i="71" s="1"/>
  <c r="P112" i="71" s="1"/>
  <c r="P113" i="71" s="1"/>
  <c r="P114" i="71" s="1"/>
  <c r="P115" i="71" s="1"/>
  <c r="P116" i="71" s="1"/>
  <c r="P117" i="71" s="1"/>
  <c r="P118" i="71" s="1"/>
  <c r="P119" i="71" s="1"/>
  <c r="P120" i="71" s="1"/>
  <c r="P121" i="71" s="1"/>
  <c r="P122" i="71" s="1"/>
  <c r="P123" i="71" s="1"/>
  <c r="P124" i="71" s="1"/>
  <c r="P125" i="71" s="1"/>
  <c r="P126" i="71" s="1"/>
  <c r="P127" i="71" s="1"/>
  <c r="P128" i="71" s="1"/>
  <c r="P129" i="71" s="1"/>
  <c r="P130" i="71" s="1"/>
  <c r="P131" i="71" s="1"/>
  <c r="P132" i="71" s="1"/>
  <c r="P133" i="71" s="1"/>
  <c r="P134" i="71" s="1"/>
  <c r="P135" i="71" s="1"/>
  <c r="P136" i="71" s="1"/>
  <c r="P137" i="71" s="1"/>
  <c r="P138" i="71" s="1"/>
  <c r="P139" i="71" s="1"/>
  <c r="P140" i="71" s="1"/>
  <c r="P141" i="71" s="1"/>
  <c r="P142" i="71" s="1"/>
  <c r="P143" i="71" s="1"/>
  <c r="P144" i="71" s="1"/>
  <c r="P145" i="71" s="1"/>
  <c r="P146" i="71" s="1"/>
  <c r="P147" i="71" s="1"/>
  <c r="P148" i="71" s="1"/>
  <c r="P149" i="71" s="1"/>
  <c r="P150" i="71" s="1"/>
  <c r="P151" i="71" s="1"/>
  <c r="P152" i="71" s="1"/>
  <c r="P153" i="71" s="1"/>
  <c r="P154" i="71" s="1"/>
  <c r="P155" i="71" s="1"/>
  <c r="P156" i="71" s="1"/>
  <c r="P157" i="71" s="1"/>
  <c r="P158" i="71" s="1"/>
  <c r="P159" i="71" s="1"/>
  <c r="P160" i="71" s="1"/>
  <c r="P161" i="71" s="1"/>
  <c r="P162" i="71" s="1"/>
  <c r="P163" i="71" s="1"/>
  <c r="P164" i="71" s="1"/>
  <c r="P165" i="71" s="1"/>
  <c r="P166" i="71" s="1"/>
  <c r="P167" i="71" s="1"/>
  <c r="P168" i="71" s="1"/>
  <c r="P169" i="71" s="1"/>
  <c r="P170" i="71" s="1"/>
  <c r="P171" i="71" s="1"/>
  <c r="P172" i="71" s="1"/>
  <c r="P173" i="71" s="1"/>
  <c r="P174" i="71" s="1"/>
  <c r="P175" i="71" s="1"/>
  <c r="P176" i="71" s="1"/>
  <c r="P177" i="71" s="1"/>
  <c r="P178" i="71" s="1"/>
  <c r="P179" i="71" s="1"/>
  <c r="P180" i="71" s="1"/>
  <c r="P181" i="71" s="1"/>
  <c r="P182" i="71" s="1"/>
  <c r="P183" i="71" s="1"/>
  <c r="P184" i="71" s="1"/>
  <c r="P185" i="71" s="1"/>
  <c r="P186" i="71" s="1"/>
  <c r="P187" i="71" s="1"/>
  <c r="P188" i="71" s="1"/>
  <c r="P189" i="71" s="1"/>
  <c r="P190" i="71" s="1"/>
  <c r="P191" i="71" s="1"/>
  <c r="P192" i="71" s="1"/>
  <c r="P193" i="71" s="1"/>
  <c r="P194" i="71" s="1"/>
  <c r="P195" i="71" s="1"/>
  <c r="P196" i="71" s="1"/>
  <c r="P197" i="71" s="1"/>
  <c r="P198" i="71" s="1"/>
  <c r="P199" i="71" s="1"/>
  <c r="P200" i="71" s="1"/>
  <c r="P201" i="71" s="1"/>
  <c r="P202" i="71" s="1"/>
  <c r="P203" i="71" s="1"/>
  <c r="P204" i="71" s="1"/>
  <c r="P205" i="71" s="1"/>
  <c r="P206" i="71" s="1"/>
  <c r="P207" i="71" s="1"/>
  <c r="P208" i="71" s="1"/>
  <c r="P209" i="71" s="1"/>
  <c r="P210" i="71" s="1"/>
  <c r="P211" i="71" s="1"/>
  <c r="P212" i="71" s="1"/>
  <c r="P213" i="71" s="1"/>
  <c r="P214" i="71" s="1"/>
  <c r="P215" i="71" s="1"/>
  <c r="P216" i="71" s="1"/>
  <c r="P217" i="71" s="1"/>
  <c r="P218" i="71" s="1"/>
  <c r="P219" i="71" s="1"/>
  <c r="P220" i="71" s="1"/>
  <c r="P221" i="71" s="1"/>
  <c r="P222" i="71" s="1"/>
  <c r="P223" i="71" s="1"/>
  <c r="P224" i="71" s="1"/>
  <c r="P225" i="71" s="1"/>
  <c r="P226" i="71" s="1"/>
  <c r="P227" i="71" s="1"/>
  <c r="P228" i="71" s="1"/>
  <c r="P229" i="71" s="1"/>
  <c r="P230" i="71" s="1"/>
  <c r="P231" i="71" s="1"/>
  <c r="P232" i="71" s="1"/>
  <c r="P233" i="71" s="1"/>
  <c r="P234" i="71" s="1"/>
  <c r="P235" i="71" s="1"/>
  <c r="P236" i="71" s="1"/>
  <c r="P237" i="71" s="1"/>
  <c r="P238" i="71" s="1"/>
  <c r="P239" i="71" s="1"/>
  <c r="P240" i="71" s="1"/>
  <c r="P241" i="71" s="1"/>
  <c r="P242" i="71" s="1"/>
  <c r="P243" i="71" s="1"/>
  <c r="P244" i="71" s="1"/>
  <c r="P245" i="71" s="1"/>
  <c r="P246" i="71" s="1"/>
  <c r="P247" i="71" s="1"/>
  <c r="P248" i="71" s="1"/>
  <c r="P249" i="71" s="1"/>
  <c r="P250" i="71" s="1"/>
  <c r="P251" i="71" s="1"/>
  <c r="P252" i="71" s="1"/>
  <c r="P253" i="71" s="1"/>
  <c r="P254" i="71" s="1"/>
  <c r="P255" i="71" s="1"/>
  <c r="P256" i="71" s="1"/>
  <c r="P257" i="71" s="1"/>
  <c r="P258" i="71" s="1"/>
  <c r="P259" i="71" s="1"/>
  <c r="P260" i="71" s="1"/>
  <c r="P261" i="71" s="1"/>
  <c r="P262" i="71" s="1"/>
  <c r="P263" i="71" s="1"/>
  <c r="P264" i="71" s="1"/>
  <c r="P265" i="71" s="1"/>
  <c r="P266" i="71" s="1"/>
  <c r="P267" i="71" s="1"/>
  <c r="P268" i="71" s="1"/>
  <c r="P269" i="71" s="1"/>
  <c r="P270" i="71" s="1"/>
  <c r="P271" i="71" s="1"/>
  <c r="P272" i="71" s="1"/>
  <c r="P273" i="71" s="1"/>
  <c r="P274" i="71" s="1"/>
  <c r="P275" i="71" s="1"/>
  <c r="P276" i="71" s="1"/>
  <c r="P277" i="71" s="1"/>
  <c r="P278" i="71" s="1"/>
  <c r="P279" i="71" s="1"/>
  <c r="P280" i="71" s="1"/>
  <c r="P281" i="71" s="1"/>
  <c r="P282" i="71" s="1"/>
  <c r="P283" i="71" s="1"/>
  <c r="P284" i="71" s="1"/>
  <c r="P285" i="71" s="1"/>
  <c r="P286" i="71" s="1"/>
  <c r="P287" i="71" s="1"/>
  <c r="P288" i="71" s="1"/>
  <c r="P289" i="71" s="1"/>
  <c r="P290" i="71" s="1"/>
  <c r="P291" i="71" s="1"/>
  <c r="P292" i="71" s="1"/>
  <c r="P293" i="71" s="1"/>
  <c r="P294" i="71" s="1"/>
  <c r="P295" i="71" s="1"/>
  <c r="P296" i="71" s="1"/>
  <c r="P297" i="71" s="1"/>
  <c r="P298" i="71" s="1"/>
  <c r="P299" i="71" s="1"/>
  <c r="P300" i="71" s="1"/>
  <c r="P301" i="71" s="1"/>
  <c r="P302" i="71" s="1"/>
  <c r="P303" i="71" s="1"/>
  <c r="P304" i="71" s="1"/>
  <c r="P305" i="71" s="1"/>
  <c r="P306" i="71" s="1"/>
  <c r="P307" i="71" s="1"/>
  <c r="P308" i="71" s="1"/>
  <c r="P309" i="71" s="1"/>
  <c r="P310" i="71" s="1"/>
  <c r="P311" i="71" s="1"/>
  <c r="P312" i="71" s="1"/>
  <c r="P313" i="71" s="1"/>
  <c r="P314" i="71" s="1"/>
  <c r="P315" i="71" s="1"/>
  <c r="P316" i="71" s="1"/>
  <c r="P317" i="71" s="1"/>
  <c r="P318" i="71" s="1"/>
  <c r="P319" i="71" s="1"/>
  <c r="P320" i="71" s="1"/>
  <c r="P321" i="71" s="1"/>
  <c r="P322" i="71" s="1"/>
  <c r="P323" i="71" s="1"/>
  <c r="P324" i="71" s="1"/>
  <c r="P325" i="71" s="1"/>
  <c r="P326" i="71" s="1"/>
  <c r="P327" i="71" s="1"/>
  <c r="P328" i="71" s="1"/>
  <c r="P329" i="71" s="1"/>
  <c r="P330" i="71" s="1"/>
  <c r="P331" i="71" s="1"/>
  <c r="P332" i="71" s="1"/>
  <c r="P333" i="71" s="1"/>
  <c r="P334" i="71" s="1"/>
  <c r="P335" i="71" s="1"/>
  <c r="P336" i="71" s="1"/>
  <c r="P337" i="71" s="1"/>
  <c r="P338" i="71" s="1"/>
  <c r="P339" i="71" s="1"/>
  <c r="P340" i="71" s="1"/>
  <c r="P341" i="71" s="1"/>
  <c r="P342" i="71" s="1"/>
  <c r="P18" i="75"/>
  <c r="S19" i="75"/>
  <c r="S19" i="28"/>
  <c r="P18" i="28"/>
  <c r="Q68" i="68"/>
  <c r="R68" i="68" s="1"/>
  <c r="O69" i="68" s="1"/>
  <c r="V28" i="75"/>
  <c r="S42" i="67"/>
  <c r="S43" i="67" s="1"/>
  <c r="S44" i="67" s="1"/>
  <c r="S45" i="67" s="1"/>
  <c r="E42" i="33"/>
  <c r="Q18" i="78"/>
  <c r="P17" i="78"/>
  <c r="P17" i="73"/>
  <c r="Q18" i="73"/>
  <c r="X36" i="73"/>
  <c r="T38" i="79"/>
  <c r="T39" i="79" s="1"/>
  <c r="T40" i="79" s="1"/>
  <c r="T41" i="79" s="1"/>
  <c r="R36" i="49"/>
  <c r="W36" i="49" s="1"/>
  <c r="Q18" i="29"/>
  <c r="P17" i="29"/>
  <c r="Q59" i="79"/>
  <c r="R59" i="79" s="1"/>
  <c r="O60" i="79" s="1"/>
  <c r="R42" i="80"/>
  <c r="R43" i="80" s="1"/>
  <c r="R50" i="80" s="1"/>
  <c r="R51" i="80" s="1"/>
  <c r="Q60" i="73"/>
  <c r="R60" i="73" s="1"/>
  <c r="O61" i="73" s="1"/>
  <c r="R31" i="73"/>
  <c r="R32" i="73" s="1"/>
  <c r="R33" i="73" s="1"/>
  <c r="S31" i="70"/>
  <c r="S32" i="70" s="1"/>
  <c r="S33" i="70" s="1"/>
  <c r="S21" i="5"/>
  <c r="X20" i="5"/>
  <c r="D14" i="33" s="1"/>
  <c r="Q48" i="29"/>
  <c r="R38" i="67"/>
  <c r="R39" i="67" s="1"/>
  <c r="R40" i="67" s="1"/>
  <c r="R41" i="67" s="1"/>
  <c r="R42" i="76"/>
  <c r="R43" i="76" s="1"/>
  <c r="R50" i="76" s="1"/>
  <c r="R51" i="76" s="1"/>
  <c r="Q72" i="67"/>
  <c r="R72" i="67" s="1"/>
  <c r="O73" i="67" s="1"/>
  <c r="Y36" i="31"/>
  <c r="P17" i="67"/>
  <c r="Q18" i="67"/>
  <c r="P396" i="78"/>
  <c r="T38" i="75"/>
  <c r="T39" i="75" s="1"/>
  <c r="T40" i="75" s="1"/>
  <c r="T41" i="75" s="1"/>
  <c r="Q56" i="69"/>
  <c r="R56" i="69" s="1"/>
  <c r="O57" i="69" s="1"/>
  <c r="S42" i="80"/>
  <c r="S43" i="80" s="1"/>
  <c r="S50" i="80" s="1"/>
  <c r="S51" i="80" s="1"/>
  <c r="S33" i="50"/>
  <c r="P17" i="79"/>
  <c r="Q18" i="79"/>
  <c r="R21" i="68"/>
  <c r="Y36" i="76"/>
  <c r="T38" i="68"/>
  <c r="T39" i="68" s="1"/>
  <c r="T40" i="68" s="1"/>
  <c r="T41" i="68" s="1"/>
  <c r="S21" i="31"/>
  <c r="P20" i="31"/>
  <c r="Z20" i="31" s="1"/>
  <c r="R21" i="28"/>
  <c r="S42" i="1"/>
  <c r="S43" i="1" s="1"/>
  <c r="S50" i="1" s="1"/>
  <c r="S51" i="1" s="1"/>
  <c r="R20" i="71"/>
  <c r="W20" i="71" s="1"/>
  <c r="C32" i="33" s="1"/>
  <c r="P17" i="74"/>
  <c r="Q18" i="74"/>
  <c r="Q48" i="3"/>
  <c r="R48" i="3" s="1"/>
  <c r="O49" i="3" s="1"/>
  <c r="S26" i="74"/>
  <c r="T34" i="1"/>
  <c r="T35" i="1" s="1"/>
  <c r="T36" i="1" s="1"/>
  <c r="T37" i="1" s="1"/>
  <c r="X24" i="11"/>
  <c r="X20" i="31"/>
  <c r="D23" i="33" s="1"/>
  <c r="S42" i="72"/>
  <c r="S53" i="72" s="1"/>
  <c r="S54" i="72" s="1"/>
  <c r="W36" i="67"/>
  <c r="Y36" i="68"/>
  <c r="W40" i="6"/>
  <c r="S20" i="49"/>
  <c r="U20" i="49" s="1"/>
  <c r="P19" i="49"/>
  <c r="P371" i="79"/>
  <c r="X36" i="76"/>
  <c r="R30" i="74"/>
  <c r="X40" i="1"/>
  <c r="P384" i="6"/>
  <c r="X44" i="51"/>
  <c r="S58" i="51"/>
  <c r="S59" i="51" s="1"/>
  <c r="Q21" i="12"/>
  <c r="V20" i="12"/>
  <c r="B15" i="33" s="1"/>
  <c r="Q18" i="3"/>
  <c r="P17" i="3"/>
  <c r="Y40" i="49"/>
  <c r="Q18" i="51"/>
  <c r="P17" i="51"/>
  <c r="S42" i="6"/>
  <c r="S43" i="6" s="1"/>
  <c r="S50" i="6" s="1"/>
  <c r="S51" i="6" s="1"/>
  <c r="P384" i="74"/>
  <c r="P17" i="6"/>
  <c r="Q18" i="6"/>
  <c r="P540" i="67"/>
  <c r="R38" i="12"/>
  <c r="R39" i="12" s="1"/>
  <c r="R46" i="12" s="1"/>
  <c r="R47" i="12" s="1"/>
  <c r="Q24" i="31"/>
  <c r="S38" i="81"/>
  <c r="S39" i="81" s="1"/>
  <c r="S40" i="81" s="1"/>
  <c r="S41" i="81" s="1"/>
  <c r="P17" i="50"/>
  <c r="Q18" i="50"/>
  <c r="Q68" i="51"/>
  <c r="R68" i="51" s="1"/>
  <c r="O69" i="51" s="1"/>
  <c r="Y36" i="75"/>
  <c r="X40" i="80"/>
  <c r="P18" i="4"/>
  <c r="Q19" i="4"/>
  <c r="T29" i="67"/>
  <c r="Q61" i="49"/>
  <c r="R61" i="49" s="1"/>
  <c r="O62" i="49" s="1"/>
  <c r="P488" i="50"/>
  <c r="P359" i="70"/>
  <c r="S30" i="3"/>
  <c r="W20" i="68"/>
  <c r="C26" i="33" s="1"/>
  <c r="W20" i="28"/>
  <c r="C20" i="33" s="1"/>
  <c r="Y28" i="9"/>
  <c r="T38" i="76"/>
  <c r="T39" i="76" s="1"/>
  <c r="T40" i="76" s="1"/>
  <c r="T41" i="76" s="1"/>
  <c r="Q49" i="4"/>
  <c r="R49" i="4" s="1"/>
  <c r="O50" i="4" s="1"/>
  <c r="S30" i="79"/>
  <c r="S31" i="79" s="1"/>
  <c r="S32" i="79" s="1"/>
  <c r="S33" i="79" s="1"/>
  <c r="S42" i="68"/>
  <c r="S43" i="68" s="1"/>
  <c r="S44" i="68" s="1"/>
  <c r="S45" i="68" s="1"/>
  <c r="Q60" i="6"/>
  <c r="R60" i="6" s="1"/>
  <c r="O61" i="6" s="1"/>
  <c r="Q18" i="69"/>
  <c r="P17" i="69"/>
  <c r="Y36" i="79"/>
  <c r="R42" i="6"/>
  <c r="R43" i="6" s="1"/>
  <c r="R50" i="6" s="1"/>
  <c r="R51" i="6" s="1"/>
  <c r="S38" i="73"/>
  <c r="S39" i="73" s="1"/>
  <c r="S40" i="73" s="1"/>
  <c r="S41" i="73" s="1"/>
  <c r="S38" i="76"/>
  <c r="S39" i="76" s="1"/>
  <c r="S40" i="76" s="1"/>
  <c r="S41" i="76" s="1"/>
  <c r="U20" i="31"/>
  <c r="R61" i="76"/>
  <c r="O62" i="76" s="1"/>
  <c r="W40" i="80"/>
  <c r="T30" i="71"/>
  <c r="T31" i="71" s="1"/>
  <c r="T32" i="71" s="1"/>
  <c r="T33" i="71" s="1"/>
  <c r="X40" i="68"/>
  <c r="R38" i="50"/>
  <c r="R39" i="50" s="1"/>
  <c r="R40" i="50" s="1"/>
  <c r="R41" i="50" s="1"/>
  <c r="R69" i="31"/>
  <c r="O70" i="31" s="1"/>
  <c r="R25" i="75"/>
  <c r="T42" i="49"/>
  <c r="T43" i="49" s="1"/>
  <c r="T50" i="49" s="1"/>
  <c r="T51" i="49" s="1"/>
  <c r="Q18" i="70"/>
  <c r="P17" i="70"/>
  <c r="P384" i="73"/>
  <c r="T20" i="30"/>
  <c r="Y20" i="30" s="1"/>
  <c r="E22" i="33" s="1"/>
  <c r="Q60" i="74"/>
  <c r="R60" i="1"/>
  <c r="O61" i="1" s="1"/>
  <c r="P216" i="29"/>
  <c r="R34" i="5"/>
  <c r="R35" i="5" s="1"/>
  <c r="R36" i="5" s="1"/>
  <c r="R37" i="5" s="1"/>
  <c r="X40" i="67"/>
  <c r="Q60" i="78"/>
  <c r="R60" i="78" s="1"/>
  <c r="O61" i="78" s="1"/>
  <c r="P332" i="69"/>
  <c r="T42" i="74"/>
  <c r="T43" i="74" s="1"/>
  <c r="T50" i="74" s="1"/>
  <c r="T51" i="74" s="1"/>
  <c r="R34" i="78"/>
  <c r="R35" i="78" s="1"/>
  <c r="R36" i="78" s="1"/>
  <c r="R37" i="78" s="1"/>
  <c r="T21" i="80"/>
  <c r="Q24" i="28"/>
  <c r="T30" i="78"/>
  <c r="T31" i="78" s="1"/>
  <c r="T32" i="78" s="1"/>
  <c r="T33" i="78" s="1"/>
  <c r="Q68" i="50"/>
  <c r="R68" i="50" s="1"/>
  <c r="O69" i="50" s="1"/>
  <c r="Q59" i="70"/>
  <c r="R59" i="70" s="1"/>
  <c r="O60" i="70" s="1"/>
  <c r="X36" i="30"/>
  <c r="Q20" i="76"/>
  <c r="P19" i="76"/>
  <c r="X28" i="79"/>
  <c r="T30" i="11"/>
  <c r="T31" i="11" s="1"/>
  <c r="T32" i="11" s="1"/>
  <c r="T33" i="11" s="1"/>
  <c r="S26" i="11"/>
  <c r="Y28" i="11"/>
  <c r="R26" i="11"/>
  <c r="Q48" i="9"/>
  <c r="R48" i="9" s="1"/>
  <c r="O49" i="9" s="1"/>
  <c r="Q18" i="9"/>
  <c r="P17" i="9"/>
  <c r="W32" i="9"/>
  <c r="S31" i="9"/>
  <c r="S32" i="9" s="1"/>
  <c r="R38" i="9"/>
  <c r="R39" i="9" s="1"/>
  <c r="P240" i="9"/>
  <c r="T30" i="9"/>
  <c r="T31" i="9" s="1"/>
  <c r="T32" i="9" s="1"/>
  <c r="T38" i="9" s="1"/>
  <c r="T39" i="9" s="1"/>
  <c r="Q22" i="8"/>
  <c r="Q48" i="8"/>
  <c r="R18" i="8"/>
  <c r="P17" i="8"/>
  <c r="P204" i="8"/>
  <c r="R52" i="11" l="1"/>
  <c r="O53" i="11" s="1"/>
  <c r="Q53" i="11" s="1"/>
  <c r="Q18" i="1"/>
  <c r="P17" i="1"/>
  <c r="P53" i="11"/>
  <c r="P54" i="11" s="1"/>
  <c r="P55" i="11" s="1"/>
  <c r="P56" i="11" s="1"/>
  <c r="P57" i="11" s="1"/>
  <c r="P58" i="11" s="1"/>
  <c r="P59" i="11" s="1"/>
  <c r="P60" i="11" s="1"/>
  <c r="P61" i="11" s="1"/>
  <c r="P62" i="11" s="1"/>
  <c r="P63" i="11" s="1"/>
  <c r="P64" i="11" s="1"/>
  <c r="P65" i="11" s="1"/>
  <c r="P66" i="11" s="1"/>
  <c r="P67" i="11" s="1"/>
  <c r="P68" i="11" s="1"/>
  <c r="P69" i="11" s="1"/>
  <c r="P70" i="11" s="1"/>
  <c r="P71" i="11" s="1"/>
  <c r="P72" i="11" s="1"/>
  <c r="P73" i="11" s="1"/>
  <c r="P74" i="11" s="1"/>
  <c r="P75" i="11" s="1"/>
  <c r="P76" i="11" s="1"/>
  <c r="P77" i="11" s="1"/>
  <c r="P78" i="11" s="1"/>
  <c r="P79" i="11" s="1"/>
  <c r="P80" i="11" s="1"/>
  <c r="P81" i="11" s="1"/>
  <c r="P82" i="11" s="1"/>
  <c r="P83" i="11" s="1"/>
  <c r="P84" i="11" s="1"/>
  <c r="P85" i="11" s="1"/>
  <c r="P86" i="11" s="1"/>
  <c r="P87" i="11" s="1"/>
  <c r="P88" i="11" s="1"/>
  <c r="P89" i="11" s="1"/>
  <c r="P90" i="11" s="1"/>
  <c r="P91" i="11" s="1"/>
  <c r="P92" i="11" s="1"/>
  <c r="P93" i="11" s="1"/>
  <c r="P94" i="11" s="1"/>
  <c r="P95" i="11" s="1"/>
  <c r="P96" i="11" s="1"/>
  <c r="P97" i="11" s="1"/>
  <c r="P98" i="11" s="1"/>
  <c r="P99" i="11" s="1"/>
  <c r="P100" i="11" s="1"/>
  <c r="P101" i="11" s="1"/>
  <c r="P102" i="11" s="1"/>
  <c r="P103" i="11" s="1"/>
  <c r="P104" i="11" s="1"/>
  <c r="P105" i="11" s="1"/>
  <c r="P106" i="11" s="1"/>
  <c r="P107" i="11" s="1"/>
  <c r="P108" i="11" s="1"/>
  <c r="P109" i="11" s="1"/>
  <c r="P110" i="11" s="1"/>
  <c r="P111" i="11" s="1"/>
  <c r="P112" i="11" s="1"/>
  <c r="P113" i="11" s="1"/>
  <c r="P114" i="11" s="1"/>
  <c r="P115" i="11" s="1"/>
  <c r="P116" i="11" s="1"/>
  <c r="P117" i="11" s="1"/>
  <c r="P118" i="11" s="1"/>
  <c r="P119" i="11" s="1"/>
  <c r="P120" i="11" s="1"/>
  <c r="P121" i="11" s="1"/>
  <c r="P122" i="11" s="1"/>
  <c r="P123" i="11" s="1"/>
  <c r="P124" i="11" s="1"/>
  <c r="P125" i="11" s="1"/>
  <c r="P126" i="11" s="1"/>
  <c r="P127" i="11" s="1"/>
  <c r="P128" i="11" s="1"/>
  <c r="P129" i="11" s="1"/>
  <c r="P130" i="11" s="1"/>
  <c r="P131" i="11" s="1"/>
  <c r="P132" i="11" s="1"/>
  <c r="P133" i="11" s="1"/>
  <c r="P134" i="11" s="1"/>
  <c r="P135" i="11" s="1"/>
  <c r="P136" i="11" s="1"/>
  <c r="P137" i="11" s="1"/>
  <c r="P138" i="11" s="1"/>
  <c r="P139" i="11" s="1"/>
  <c r="P140" i="11" s="1"/>
  <c r="P141" i="11" s="1"/>
  <c r="P142" i="11" s="1"/>
  <c r="P143" i="11" s="1"/>
  <c r="P144" i="11" s="1"/>
  <c r="P145" i="11" s="1"/>
  <c r="P146" i="11" s="1"/>
  <c r="P147" i="11" s="1"/>
  <c r="P148" i="11" s="1"/>
  <c r="P149" i="11" s="1"/>
  <c r="P150" i="11" s="1"/>
  <c r="P151" i="11" s="1"/>
  <c r="P152" i="11" s="1"/>
  <c r="P153" i="11" s="1"/>
  <c r="P154" i="11" s="1"/>
  <c r="P155" i="11" s="1"/>
  <c r="P156" i="11" s="1"/>
  <c r="P157" i="11" s="1"/>
  <c r="P158" i="11" s="1"/>
  <c r="P159" i="11" s="1"/>
  <c r="P160" i="11" s="1"/>
  <c r="P161" i="11" s="1"/>
  <c r="P162" i="11" s="1"/>
  <c r="P163" i="11" s="1"/>
  <c r="P164" i="11" s="1"/>
  <c r="P165" i="11" s="1"/>
  <c r="P166" i="11" s="1"/>
  <c r="P167" i="11" s="1"/>
  <c r="P168" i="11" s="1"/>
  <c r="P169" i="11" s="1"/>
  <c r="P170" i="11" s="1"/>
  <c r="P171" i="11" s="1"/>
  <c r="P172" i="11" s="1"/>
  <c r="P173" i="11" s="1"/>
  <c r="P174" i="11" s="1"/>
  <c r="P175" i="11" s="1"/>
  <c r="P176" i="11" s="1"/>
  <c r="P177" i="11" s="1"/>
  <c r="P178" i="11" s="1"/>
  <c r="P179" i="11" s="1"/>
  <c r="P180" i="11" s="1"/>
  <c r="P181" i="11" s="1"/>
  <c r="P182" i="11" s="1"/>
  <c r="P183" i="11" s="1"/>
  <c r="P184" i="11" s="1"/>
  <c r="P185" i="11" s="1"/>
  <c r="P186" i="11" s="1"/>
  <c r="P187" i="11" s="1"/>
  <c r="P188" i="11" s="1"/>
  <c r="P189" i="11" s="1"/>
  <c r="P190" i="11" s="1"/>
  <c r="P191" i="11" s="1"/>
  <c r="P192" i="11" s="1"/>
  <c r="P193" i="11" s="1"/>
  <c r="P194" i="11" s="1"/>
  <c r="P195" i="11" s="1"/>
  <c r="P196" i="11" s="1"/>
  <c r="P197" i="11" s="1"/>
  <c r="P198" i="11" s="1"/>
  <c r="P199" i="11" s="1"/>
  <c r="P200" i="11" s="1"/>
  <c r="P201" i="11" s="1"/>
  <c r="P202" i="11" s="1"/>
  <c r="P203" i="11" s="1"/>
  <c r="P204" i="11" s="1"/>
  <c r="P205" i="11" s="1"/>
  <c r="P206" i="11" s="1"/>
  <c r="P207" i="11" s="1"/>
  <c r="P208" i="11" s="1"/>
  <c r="P209" i="11" s="1"/>
  <c r="P210" i="11" s="1"/>
  <c r="P211" i="11" s="1"/>
  <c r="P212" i="11" s="1"/>
  <c r="P213" i="11" s="1"/>
  <c r="P214" i="11" s="1"/>
  <c r="P215" i="11" s="1"/>
  <c r="P216" i="11" s="1"/>
  <c r="P217" i="11" s="1"/>
  <c r="P218" i="11" s="1"/>
  <c r="P219" i="11" s="1"/>
  <c r="P220" i="11" s="1"/>
  <c r="P221" i="11" s="1"/>
  <c r="P222" i="11" s="1"/>
  <c r="P223" i="11" s="1"/>
  <c r="P224" i="11" s="1"/>
  <c r="P225" i="11" s="1"/>
  <c r="P226" i="11" s="1"/>
  <c r="P227" i="11" s="1"/>
  <c r="P228" i="11" s="1"/>
  <c r="P229" i="11" s="1"/>
  <c r="P230" i="11" s="1"/>
  <c r="P231" i="11" s="1"/>
  <c r="P232" i="11" s="1"/>
  <c r="P233" i="11" s="1"/>
  <c r="P234" i="11" s="1"/>
  <c r="P235" i="11" s="1"/>
  <c r="P236" i="11" s="1"/>
  <c r="P237" i="11" s="1"/>
  <c r="P238" i="11" s="1"/>
  <c r="P239" i="11" s="1"/>
  <c r="P240" i="11" s="1"/>
  <c r="P241" i="11" s="1"/>
  <c r="P242" i="11" s="1"/>
  <c r="P243" i="11" s="1"/>
  <c r="P244" i="11" s="1"/>
  <c r="P245" i="11" s="1"/>
  <c r="P246" i="11" s="1"/>
  <c r="P247" i="11" s="1"/>
  <c r="P248" i="11" s="1"/>
  <c r="P249" i="11" s="1"/>
  <c r="P250" i="11" s="1"/>
  <c r="P251" i="11" s="1"/>
  <c r="P252" i="11" s="1"/>
  <c r="P253" i="11" s="1"/>
  <c r="P254" i="11" s="1"/>
  <c r="P255" i="11" s="1"/>
  <c r="P256" i="11" s="1"/>
  <c r="P257" i="11" s="1"/>
  <c r="P258" i="11" s="1"/>
  <c r="P259" i="11" s="1"/>
  <c r="P260" i="11" s="1"/>
  <c r="P261" i="11" s="1"/>
  <c r="P262" i="11" s="1"/>
  <c r="P263" i="11" s="1"/>
  <c r="P264" i="11" s="1"/>
  <c r="P265" i="11" s="1"/>
  <c r="P266" i="11" s="1"/>
  <c r="P267" i="11" s="1"/>
  <c r="P268" i="11" s="1"/>
  <c r="P269" i="11" s="1"/>
  <c r="P270" i="11" s="1"/>
  <c r="P271" i="11" s="1"/>
  <c r="P272" i="11" s="1"/>
  <c r="P273" i="11" s="1"/>
  <c r="P274" i="11" s="1"/>
  <c r="P275" i="11" s="1"/>
  <c r="P276" i="11" s="1"/>
  <c r="P277" i="11" s="1"/>
  <c r="P278" i="11" s="1"/>
  <c r="P17" i="11"/>
  <c r="Q18" i="11"/>
  <c r="P61" i="1"/>
  <c r="P62" i="1" s="1"/>
  <c r="P63" i="1" s="1"/>
  <c r="P64" i="1" s="1"/>
  <c r="P65" i="1" s="1"/>
  <c r="P66" i="1" s="1"/>
  <c r="P67" i="1" s="1"/>
  <c r="P68" i="1" s="1"/>
  <c r="P69" i="1" s="1"/>
  <c r="P70" i="1" s="1"/>
  <c r="P71" i="1" s="1"/>
  <c r="P72" i="1" s="1"/>
  <c r="P73" i="1" s="1"/>
  <c r="P74" i="1" s="1"/>
  <c r="P75" i="1" s="1"/>
  <c r="P76" i="1" s="1"/>
  <c r="P77" i="1" s="1"/>
  <c r="P78" i="1" s="1"/>
  <c r="P79" i="1" s="1"/>
  <c r="P80" i="1" s="1"/>
  <c r="P81" i="1" s="1"/>
  <c r="P82" i="1" s="1"/>
  <c r="P83" i="1" s="1"/>
  <c r="P84" i="1" s="1"/>
  <c r="P85" i="1" s="1"/>
  <c r="P86" i="1" s="1"/>
  <c r="P87" i="1" s="1"/>
  <c r="P88" i="1" s="1"/>
  <c r="P89" i="1" s="1"/>
  <c r="P90" i="1" s="1"/>
  <c r="P91" i="1" s="1"/>
  <c r="P92" i="1" s="1"/>
  <c r="P93" i="1" s="1"/>
  <c r="P94" i="1" s="1"/>
  <c r="P95" i="1" s="1"/>
  <c r="P96" i="1" s="1"/>
  <c r="P97" i="1" s="1"/>
  <c r="P98" i="1" s="1"/>
  <c r="P99" i="1" s="1"/>
  <c r="P100" i="1" s="1"/>
  <c r="P101" i="1" s="1"/>
  <c r="P102" i="1" s="1"/>
  <c r="P103" i="1" s="1"/>
  <c r="P104" i="1" s="1"/>
  <c r="P105" i="1" s="1"/>
  <c r="P106" i="1" s="1"/>
  <c r="P107" i="1" s="1"/>
  <c r="P108" i="1" s="1"/>
  <c r="P109" i="1" s="1"/>
  <c r="P110" i="1" s="1"/>
  <c r="P111" i="1" s="1"/>
  <c r="P112" i="1" s="1"/>
  <c r="P113" i="1" s="1"/>
  <c r="P114" i="1" s="1"/>
  <c r="P115" i="1" s="1"/>
  <c r="P116" i="1" s="1"/>
  <c r="P117" i="1" s="1"/>
  <c r="P118" i="1" s="1"/>
  <c r="P119" i="1" s="1"/>
  <c r="P120" i="1" s="1"/>
  <c r="P121" i="1" s="1"/>
  <c r="P122" i="1" s="1"/>
  <c r="P123" i="1" s="1"/>
  <c r="P124" i="1" s="1"/>
  <c r="P125" i="1" s="1"/>
  <c r="P126" i="1" s="1"/>
  <c r="P127" i="1" s="1"/>
  <c r="P128" i="1" s="1"/>
  <c r="P129" i="1" s="1"/>
  <c r="P130" i="1" s="1"/>
  <c r="P131" i="1" s="1"/>
  <c r="P132" i="1" s="1"/>
  <c r="P133" i="1" s="1"/>
  <c r="P134" i="1" s="1"/>
  <c r="P135" i="1" s="1"/>
  <c r="P136" i="1" s="1"/>
  <c r="P137" i="1" s="1"/>
  <c r="P138" i="1" s="1"/>
  <c r="P139" i="1" s="1"/>
  <c r="P140" i="1" s="1"/>
  <c r="P141" i="1" s="1"/>
  <c r="P142" i="1" s="1"/>
  <c r="P143" i="1" s="1"/>
  <c r="P144" i="1" s="1"/>
  <c r="P145" i="1" s="1"/>
  <c r="P146" i="1" s="1"/>
  <c r="P147" i="1" s="1"/>
  <c r="P148" i="1" s="1"/>
  <c r="P149" i="1" s="1"/>
  <c r="P150" i="1" s="1"/>
  <c r="P151" i="1" s="1"/>
  <c r="P152" i="1" s="1"/>
  <c r="P153" i="1" s="1"/>
  <c r="P154" i="1" s="1"/>
  <c r="P155" i="1" s="1"/>
  <c r="P156" i="1" s="1"/>
  <c r="P157" i="1" s="1"/>
  <c r="P158" i="1" s="1"/>
  <c r="P159" i="1" s="1"/>
  <c r="P160" i="1" s="1"/>
  <c r="P161" i="1" s="1"/>
  <c r="P162" i="1" s="1"/>
  <c r="P163" i="1" s="1"/>
  <c r="P164" i="1" s="1"/>
  <c r="P165" i="1" s="1"/>
  <c r="P166" i="1" s="1"/>
  <c r="P167" i="1" s="1"/>
  <c r="P168" i="1" s="1"/>
  <c r="P169" i="1" s="1"/>
  <c r="P170" i="1" s="1"/>
  <c r="P171" i="1" s="1"/>
  <c r="P172" i="1" s="1"/>
  <c r="P173" i="1" s="1"/>
  <c r="P174" i="1" s="1"/>
  <c r="P175" i="1" s="1"/>
  <c r="P176" i="1" s="1"/>
  <c r="P177" i="1" s="1"/>
  <c r="P178" i="1" s="1"/>
  <c r="P179" i="1" s="1"/>
  <c r="P180" i="1" s="1"/>
  <c r="P181" i="1" s="1"/>
  <c r="P182" i="1" s="1"/>
  <c r="P183" i="1" s="1"/>
  <c r="P184" i="1" s="1"/>
  <c r="P185" i="1" s="1"/>
  <c r="P186" i="1" s="1"/>
  <c r="P187" i="1" s="1"/>
  <c r="P188" i="1" s="1"/>
  <c r="P189" i="1" s="1"/>
  <c r="P190" i="1" s="1"/>
  <c r="P191" i="1" s="1"/>
  <c r="P192" i="1" s="1"/>
  <c r="P193" i="1" s="1"/>
  <c r="P194" i="1" s="1"/>
  <c r="P195" i="1" s="1"/>
  <c r="P196" i="1" s="1"/>
  <c r="P197" i="1" s="1"/>
  <c r="P198" i="1" s="1"/>
  <c r="P199" i="1" s="1"/>
  <c r="P200" i="1" s="1"/>
  <c r="P201" i="1" s="1"/>
  <c r="P202" i="1" s="1"/>
  <c r="P203" i="1" s="1"/>
  <c r="P204" i="1" s="1"/>
  <c r="P205" i="1" s="1"/>
  <c r="P206" i="1" s="1"/>
  <c r="P207" i="1" s="1"/>
  <c r="P208" i="1" s="1"/>
  <c r="P209" i="1" s="1"/>
  <c r="P210" i="1" s="1"/>
  <c r="P211" i="1" s="1"/>
  <c r="P212" i="1" s="1"/>
  <c r="P213" i="1" s="1"/>
  <c r="P214" i="1" s="1"/>
  <c r="P215" i="1" s="1"/>
  <c r="P216" i="1" s="1"/>
  <c r="P217" i="1" s="1"/>
  <c r="P218" i="1" s="1"/>
  <c r="P219" i="1" s="1"/>
  <c r="P220" i="1" s="1"/>
  <c r="P221" i="1" s="1"/>
  <c r="P222" i="1" s="1"/>
  <c r="P223" i="1" s="1"/>
  <c r="P224" i="1" s="1"/>
  <c r="P225" i="1" s="1"/>
  <c r="P226" i="1" s="1"/>
  <c r="P227" i="1" s="1"/>
  <c r="P228" i="1" s="1"/>
  <c r="P229" i="1" s="1"/>
  <c r="P230" i="1" s="1"/>
  <c r="P231" i="1" s="1"/>
  <c r="P232" i="1" s="1"/>
  <c r="P233" i="1" s="1"/>
  <c r="P234" i="1" s="1"/>
  <c r="P235" i="1" s="1"/>
  <c r="P236" i="1" s="1"/>
  <c r="P237" i="1" s="1"/>
  <c r="P238" i="1" s="1"/>
  <c r="P239" i="1" s="1"/>
  <c r="P240" i="1" s="1"/>
  <c r="P241" i="1" s="1"/>
  <c r="P242" i="1" s="1"/>
  <c r="P243" i="1" s="1"/>
  <c r="P244" i="1" s="1"/>
  <c r="P245" i="1" s="1"/>
  <c r="P246" i="1" s="1"/>
  <c r="P247" i="1" s="1"/>
  <c r="P248" i="1" s="1"/>
  <c r="P249" i="1" s="1"/>
  <c r="P250" i="1" s="1"/>
  <c r="P251" i="1" s="1"/>
  <c r="P252" i="1" s="1"/>
  <c r="P253" i="1" s="1"/>
  <c r="P254" i="1" s="1"/>
  <c r="P255" i="1" s="1"/>
  <c r="P256" i="1" s="1"/>
  <c r="P257" i="1" s="1"/>
  <c r="P258" i="1" s="1"/>
  <c r="P259" i="1" s="1"/>
  <c r="P260" i="1" s="1"/>
  <c r="P261" i="1" s="1"/>
  <c r="P262" i="1" s="1"/>
  <c r="P263" i="1" s="1"/>
  <c r="P264" i="1" s="1"/>
  <c r="P265" i="1" s="1"/>
  <c r="P266" i="1" s="1"/>
  <c r="P267" i="1" s="1"/>
  <c r="P268" i="1" s="1"/>
  <c r="P269" i="1" s="1"/>
  <c r="P270" i="1" s="1"/>
  <c r="P271" i="1" s="1"/>
  <c r="P272" i="1" s="1"/>
  <c r="P273" i="1" s="1"/>
  <c r="P274" i="1" s="1"/>
  <c r="P275" i="1" s="1"/>
  <c r="P276" i="1" s="1"/>
  <c r="P277" i="1" s="1"/>
  <c r="P278" i="1" s="1"/>
  <c r="P279" i="1" s="1"/>
  <c r="P280" i="1" s="1"/>
  <c r="P281" i="1" s="1"/>
  <c r="P282" i="1" s="1"/>
  <c r="P283" i="1" s="1"/>
  <c r="P284" i="1" s="1"/>
  <c r="P285" i="1" s="1"/>
  <c r="P286" i="1" s="1"/>
  <c r="P287" i="1" s="1"/>
  <c r="P288" i="1" s="1"/>
  <c r="P289" i="1" s="1"/>
  <c r="P290" i="1" s="1"/>
  <c r="P291" i="1" s="1"/>
  <c r="P292" i="1" s="1"/>
  <c r="P293" i="1" s="1"/>
  <c r="P294" i="1" s="1"/>
  <c r="P295" i="1" s="1"/>
  <c r="P296" i="1" s="1"/>
  <c r="P297" i="1" s="1"/>
  <c r="P298" i="1" s="1"/>
  <c r="P299" i="1" s="1"/>
  <c r="P300" i="1" s="1"/>
  <c r="P301" i="1" s="1"/>
  <c r="P302" i="1" s="1"/>
  <c r="P303" i="1" s="1"/>
  <c r="P304" i="1" s="1"/>
  <c r="P305" i="1" s="1"/>
  <c r="P306" i="1" s="1"/>
  <c r="P307" i="1" s="1"/>
  <c r="P308" i="1" s="1"/>
  <c r="P309" i="1" s="1"/>
  <c r="P310" i="1" s="1"/>
  <c r="P311" i="1" s="1"/>
  <c r="P312" i="1" s="1"/>
  <c r="P313" i="1" s="1"/>
  <c r="P314" i="1" s="1"/>
  <c r="P315" i="1" s="1"/>
  <c r="P316" i="1" s="1"/>
  <c r="P317" i="1" s="1"/>
  <c r="P318" i="1" s="1"/>
  <c r="P319" i="1" s="1"/>
  <c r="P320" i="1" s="1"/>
  <c r="P321" i="1" s="1"/>
  <c r="P322" i="1" s="1"/>
  <c r="P323" i="1" s="1"/>
  <c r="P324" i="1" s="1"/>
  <c r="P325" i="1" s="1"/>
  <c r="P326" i="1" s="1"/>
  <c r="P327" i="1" s="1"/>
  <c r="P328" i="1" s="1"/>
  <c r="P329" i="1" s="1"/>
  <c r="P330" i="1" s="1"/>
  <c r="P331" i="1" s="1"/>
  <c r="P332" i="1" s="1"/>
  <c r="P333" i="1" s="1"/>
  <c r="P334" i="1" s="1"/>
  <c r="P335" i="1" s="1"/>
  <c r="P336" i="1" s="1"/>
  <c r="P337" i="1" s="1"/>
  <c r="P338" i="1" s="1"/>
  <c r="P339" i="1" s="1"/>
  <c r="P340" i="1" s="1"/>
  <c r="P341" i="1" s="1"/>
  <c r="P342" i="1" s="1"/>
  <c r="P343" i="1" s="1"/>
  <c r="P344" i="1" s="1"/>
  <c r="P345" i="1" s="1"/>
  <c r="P346" i="1" s="1"/>
  <c r="P347" i="1" s="1"/>
  <c r="P348" i="1" s="1"/>
  <c r="P349" i="1" s="1"/>
  <c r="P350" i="1" s="1"/>
  <c r="P351" i="1" s="1"/>
  <c r="P352" i="1" s="1"/>
  <c r="P353" i="1" s="1"/>
  <c r="P354" i="1" s="1"/>
  <c r="P355" i="1" s="1"/>
  <c r="P356" i="1" s="1"/>
  <c r="P357" i="1" s="1"/>
  <c r="P358" i="1" s="1"/>
  <c r="P359" i="1" s="1"/>
  <c r="P360" i="1" s="1"/>
  <c r="P361" i="1" s="1"/>
  <c r="P362" i="1" s="1"/>
  <c r="P363" i="1" s="1"/>
  <c r="P364" i="1" s="1"/>
  <c r="P365" i="1" s="1"/>
  <c r="P366" i="1" s="1"/>
  <c r="P367" i="1" s="1"/>
  <c r="P368" i="1" s="1"/>
  <c r="P369" i="1" s="1"/>
  <c r="P370" i="1" s="1"/>
  <c r="P371" i="1" s="1"/>
  <c r="P372" i="1" s="1"/>
  <c r="P373" i="1" s="1"/>
  <c r="P374" i="1" s="1"/>
  <c r="P375" i="1" s="1"/>
  <c r="P376" i="1" s="1"/>
  <c r="P377" i="1" s="1"/>
  <c r="P378" i="1" s="1"/>
  <c r="P379" i="1" s="1"/>
  <c r="P380" i="1" s="1"/>
  <c r="P381" i="1" s="1"/>
  <c r="P382" i="1" s="1"/>
  <c r="X20" i="49"/>
  <c r="D11" i="33" s="1"/>
  <c r="F11" i="33" s="1"/>
  <c r="X44" i="67"/>
  <c r="R58" i="51"/>
  <c r="R59" i="51" s="1"/>
  <c r="W32" i="73"/>
  <c r="W40" i="51"/>
  <c r="X32" i="70"/>
  <c r="X40" i="76"/>
  <c r="X40" i="81"/>
  <c r="W40" i="12"/>
  <c r="W36" i="78"/>
  <c r="Y40" i="68"/>
  <c r="V36" i="49"/>
  <c r="Q19" i="71"/>
  <c r="P18" i="71"/>
  <c r="Q57" i="5"/>
  <c r="R57" i="5" s="1"/>
  <c r="O58" i="5" s="1"/>
  <c r="Q69" i="68"/>
  <c r="R69" i="68" s="1"/>
  <c r="O70" i="68" s="1"/>
  <c r="Q69" i="30"/>
  <c r="R69" i="30" s="1"/>
  <c r="O70" i="30" s="1"/>
  <c r="Q70" i="30" s="1"/>
  <c r="R70" i="30" s="1"/>
  <c r="O71" i="30" s="1"/>
  <c r="Q62" i="75"/>
  <c r="R62" i="75" s="1"/>
  <c r="O63" i="75" s="1"/>
  <c r="Q63" i="75" s="1"/>
  <c r="R63" i="75" s="1"/>
  <c r="O64" i="75" s="1"/>
  <c r="Q58" i="12"/>
  <c r="R58" i="12" s="1"/>
  <c r="O59" i="12" s="1"/>
  <c r="Q59" i="12" s="1"/>
  <c r="R59" i="12" s="1"/>
  <c r="O60" i="12" s="1"/>
  <c r="Q65" i="72"/>
  <c r="R65" i="72" s="1"/>
  <c r="O66" i="72" s="1"/>
  <c r="Q66" i="72" s="1"/>
  <c r="R66" i="72" s="1"/>
  <c r="O67" i="72" s="1"/>
  <c r="Q67" i="72" s="1"/>
  <c r="R67" i="72" s="1"/>
  <c r="O68" i="72" s="1"/>
  <c r="Q19" i="30"/>
  <c r="P18" i="30"/>
  <c r="Q62" i="81"/>
  <c r="R62" i="81" s="1"/>
  <c r="O63" i="81" s="1"/>
  <c r="Q62" i="80"/>
  <c r="R62" i="80" s="1"/>
  <c r="O63" i="80" s="1"/>
  <c r="Q63" i="80" s="1"/>
  <c r="R63" i="80" s="1"/>
  <c r="O64" i="80" s="1"/>
  <c r="Q64" i="80" s="1"/>
  <c r="R64" i="80" s="1"/>
  <c r="O65" i="80" s="1"/>
  <c r="Q57" i="71"/>
  <c r="R57" i="71" s="1"/>
  <c r="O58" i="71" s="1"/>
  <c r="S19" i="12"/>
  <c r="P18" i="12"/>
  <c r="W40" i="50"/>
  <c r="X44" i="72"/>
  <c r="W44" i="76"/>
  <c r="P344" i="71"/>
  <c r="P18" i="72"/>
  <c r="Q19" i="72"/>
  <c r="Q20" i="81"/>
  <c r="P19" i="81"/>
  <c r="W36" i="5"/>
  <c r="S20" i="28"/>
  <c r="X20" i="28" s="1"/>
  <c r="D20" i="33" s="1"/>
  <c r="F20" i="33" s="1"/>
  <c r="P19" i="28"/>
  <c r="Q19" i="68"/>
  <c r="P18" i="68"/>
  <c r="Q19" i="5"/>
  <c r="P18" i="5"/>
  <c r="T35" i="50"/>
  <c r="T36" i="50" s="1"/>
  <c r="T37" i="50" s="1"/>
  <c r="Q31" i="75"/>
  <c r="Q70" i="28"/>
  <c r="R70" i="28" s="1"/>
  <c r="O71" i="28" s="1"/>
  <c r="X44" i="80"/>
  <c r="W40" i="67"/>
  <c r="S20" i="75"/>
  <c r="X20" i="75" s="1"/>
  <c r="D36" i="33" s="1"/>
  <c r="P19" i="75"/>
  <c r="R28" i="70"/>
  <c r="R29" i="70" s="1"/>
  <c r="Q38" i="49"/>
  <c r="Q39" i="49" s="1"/>
  <c r="Q40" i="49" s="1"/>
  <c r="Q41" i="49" s="1"/>
  <c r="Q19" i="80"/>
  <c r="P18" i="80"/>
  <c r="Q69" i="51"/>
  <c r="R69" i="51" s="1"/>
  <c r="O70" i="51" s="1"/>
  <c r="Q69" i="50"/>
  <c r="R69" i="50" s="1"/>
  <c r="O70" i="50" s="1"/>
  <c r="Q61" i="78"/>
  <c r="R61" i="78" s="1"/>
  <c r="O62" i="78" s="1"/>
  <c r="Q62" i="49"/>
  <c r="E27" i="33"/>
  <c r="E44" i="33" s="1"/>
  <c r="E61" i="33" s="1"/>
  <c r="Q21" i="76"/>
  <c r="P20" i="76"/>
  <c r="Z20" i="76" s="1"/>
  <c r="U20" i="76"/>
  <c r="V20" i="76"/>
  <c r="B37" i="33" s="1"/>
  <c r="F37" i="33" s="1"/>
  <c r="Q25" i="28"/>
  <c r="T22" i="80"/>
  <c r="Q61" i="1"/>
  <c r="T42" i="79"/>
  <c r="T49" i="79" s="1"/>
  <c r="T50" i="79" s="1"/>
  <c r="T34" i="78"/>
  <c r="T35" i="78" s="1"/>
  <c r="T36" i="78" s="1"/>
  <c r="T37" i="78" s="1"/>
  <c r="Q19" i="70"/>
  <c r="P18" i="70"/>
  <c r="R26" i="75"/>
  <c r="X40" i="73"/>
  <c r="Q61" i="6"/>
  <c r="R61" i="6" s="1"/>
  <c r="O62" i="6" s="1"/>
  <c r="C27" i="33"/>
  <c r="Q19" i="50"/>
  <c r="P18" i="50"/>
  <c r="P18" i="6"/>
  <c r="Q19" i="6"/>
  <c r="Q19" i="3"/>
  <c r="P18" i="3"/>
  <c r="S21" i="49"/>
  <c r="P20" i="49"/>
  <c r="F23" i="33"/>
  <c r="P18" i="74"/>
  <c r="Q19" i="74"/>
  <c r="C42" i="33"/>
  <c r="R21" i="71"/>
  <c r="Y40" i="75"/>
  <c r="R42" i="67"/>
  <c r="R43" i="67" s="1"/>
  <c r="R44" i="67" s="1"/>
  <c r="R45" i="67" s="1"/>
  <c r="S22" i="5"/>
  <c r="R34" i="73"/>
  <c r="R35" i="73" s="1"/>
  <c r="R36" i="73" s="1"/>
  <c r="R37" i="73" s="1"/>
  <c r="S46" i="67"/>
  <c r="S47" i="67" s="1"/>
  <c r="S48" i="67" s="1"/>
  <c r="S49" i="67" s="1"/>
  <c r="S46" i="68"/>
  <c r="S47" i="68" s="1"/>
  <c r="S48" i="68" s="1"/>
  <c r="S49" i="68" s="1"/>
  <c r="T38" i="1"/>
  <c r="T39" i="1" s="1"/>
  <c r="T40" i="1" s="1"/>
  <c r="T41" i="1" s="1"/>
  <c r="S22" i="31"/>
  <c r="P21" i="31"/>
  <c r="Q57" i="69"/>
  <c r="R57" i="69" s="1"/>
  <c r="O58" i="69" s="1"/>
  <c r="Q60" i="79"/>
  <c r="R60" i="79" s="1"/>
  <c r="O61" i="79" s="1"/>
  <c r="Y32" i="78"/>
  <c r="R38" i="78"/>
  <c r="R39" i="78" s="1"/>
  <c r="R40" i="78" s="1"/>
  <c r="R41" i="78" s="1"/>
  <c r="R38" i="5"/>
  <c r="R39" i="5" s="1"/>
  <c r="R46" i="5" s="1"/>
  <c r="R47" i="5" s="1"/>
  <c r="Y44" i="49"/>
  <c r="Q70" i="31"/>
  <c r="R70" i="31" s="1"/>
  <c r="O71" i="31" s="1"/>
  <c r="Y32" i="71"/>
  <c r="S42" i="76"/>
  <c r="S43" i="76" s="1"/>
  <c r="S50" i="76" s="1"/>
  <c r="S51" i="76" s="1"/>
  <c r="W44" i="6"/>
  <c r="X32" i="79"/>
  <c r="Y40" i="76"/>
  <c r="X44" i="6"/>
  <c r="Q22" i="12"/>
  <c r="R31" i="74"/>
  <c r="S27" i="74"/>
  <c r="S28" i="74" s="1"/>
  <c r="S29" i="74" s="1"/>
  <c r="R22" i="28"/>
  <c r="R22" i="68"/>
  <c r="Q19" i="79"/>
  <c r="P18" i="79"/>
  <c r="T42" i="75"/>
  <c r="T43" i="75" s="1"/>
  <c r="T50" i="75" s="1"/>
  <c r="T51" i="75" s="1"/>
  <c r="Q73" i="67"/>
  <c r="R73" i="67" s="1"/>
  <c r="O74" i="67" s="1"/>
  <c r="Q61" i="73"/>
  <c r="R61" i="73" s="1"/>
  <c r="O62" i="73" s="1"/>
  <c r="P18" i="29"/>
  <c r="Q19" i="29"/>
  <c r="R37" i="49"/>
  <c r="Q19" i="73"/>
  <c r="P18" i="73"/>
  <c r="Q60" i="70"/>
  <c r="S42" i="73"/>
  <c r="S43" i="73" s="1"/>
  <c r="S50" i="73" s="1"/>
  <c r="S51" i="73" s="1"/>
  <c r="P18" i="69"/>
  <c r="Q19" i="69"/>
  <c r="Q50" i="4"/>
  <c r="R50" i="4" s="1"/>
  <c r="O51" i="4" s="1"/>
  <c r="S31" i="3"/>
  <c r="S32" i="3" s="1"/>
  <c r="S38" i="3" s="1"/>
  <c r="S39" i="3" s="1"/>
  <c r="Q20" i="4"/>
  <c r="U20" i="4" s="1"/>
  <c r="P19" i="4"/>
  <c r="Q49" i="3"/>
  <c r="R49" i="3" s="1"/>
  <c r="O50" i="3" s="1"/>
  <c r="Y32" i="9"/>
  <c r="S38" i="9"/>
  <c r="S39" i="9" s="1"/>
  <c r="Y32" i="11"/>
  <c r="V24" i="28"/>
  <c r="Y44" i="74"/>
  <c r="R60" i="74"/>
  <c r="O61" i="74" s="1"/>
  <c r="T21" i="30"/>
  <c r="W44" i="50"/>
  <c r="R58" i="50"/>
  <c r="R59" i="50" s="1"/>
  <c r="T34" i="71"/>
  <c r="T35" i="71" s="1"/>
  <c r="T36" i="71" s="1"/>
  <c r="T37" i="71" s="1"/>
  <c r="Q62" i="76"/>
  <c r="R62" i="76" s="1"/>
  <c r="O63" i="76" s="1"/>
  <c r="X44" i="68"/>
  <c r="S34" i="79"/>
  <c r="S35" i="79" s="1"/>
  <c r="S36" i="79" s="1"/>
  <c r="S37" i="79" s="1"/>
  <c r="T42" i="76"/>
  <c r="T43" i="76" s="1"/>
  <c r="T50" i="76" s="1"/>
  <c r="T51" i="76" s="1"/>
  <c r="T30" i="67"/>
  <c r="T31" i="67" s="1"/>
  <c r="T32" i="67" s="1"/>
  <c r="T33" i="67" s="1"/>
  <c r="S42" i="81"/>
  <c r="S43" i="81" s="1"/>
  <c r="S44" i="81" s="1"/>
  <c r="S50" i="81" s="1"/>
  <c r="S51" i="81" s="1"/>
  <c r="Q25" i="31"/>
  <c r="V24" i="31"/>
  <c r="Q19" i="51"/>
  <c r="P18" i="51"/>
  <c r="Y36" i="1"/>
  <c r="X44" i="1"/>
  <c r="T42" i="68"/>
  <c r="T43" i="68" s="1"/>
  <c r="T44" i="68" s="1"/>
  <c r="T45" i="68" s="1"/>
  <c r="S34" i="50"/>
  <c r="S35" i="50" s="1"/>
  <c r="S36" i="50" s="1"/>
  <c r="S37" i="50" s="1"/>
  <c r="Q19" i="67"/>
  <c r="P18" i="67"/>
  <c r="R48" i="29"/>
  <c r="O49" i="29" s="1"/>
  <c r="S34" i="70"/>
  <c r="S35" i="70" s="1"/>
  <c r="S36" i="70" s="1"/>
  <c r="S37" i="70" s="1"/>
  <c r="W44" i="80"/>
  <c r="Y40" i="79"/>
  <c r="Q19" i="78"/>
  <c r="P18" i="78"/>
  <c r="R27" i="11"/>
  <c r="T34" i="11"/>
  <c r="T35" i="11" s="1"/>
  <c r="S27" i="11"/>
  <c r="S28" i="11" s="1"/>
  <c r="S29" i="11" s="1"/>
  <c r="Q49" i="9"/>
  <c r="R49" i="9" s="1"/>
  <c r="O50" i="9" s="1"/>
  <c r="Q19" i="9"/>
  <c r="P18" i="9"/>
  <c r="X32" i="9"/>
  <c r="R19" i="8"/>
  <c r="P18" i="8"/>
  <c r="R48" i="8"/>
  <c r="O49" i="8" s="1"/>
  <c r="Q23" i="8"/>
  <c r="D12" i="33" l="1"/>
  <c r="Z19" i="49"/>
  <c r="P280" i="11"/>
  <c r="Q19" i="11"/>
  <c r="P18" i="11"/>
  <c r="R61" i="1"/>
  <c r="O62" i="1" s="1"/>
  <c r="Q62" i="1" s="1"/>
  <c r="R62" i="1" s="1"/>
  <c r="O63" i="1" s="1"/>
  <c r="P384" i="1"/>
  <c r="R53" i="11"/>
  <c r="O54" i="11" s="1"/>
  <c r="Q54" i="11" s="1"/>
  <c r="R54" i="11" s="1"/>
  <c r="O55" i="11" s="1"/>
  <c r="P18" i="1"/>
  <c r="Q19" i="1"/>
  <c r="X48" i="68"/>
  <c r="Q58" i="5"/>
  <c r="R58" i="5" s="1"/>
  <c r="O59" i="5" s="1"/>
  <c r="Q59" i="5" s="1"/>
  <c r="R59" i="5" s="1"/>
  <c r="O60" i="5" s="1"/>
  <c r="Y40" i="1"/>
  <c r="X48" i="67"/>
  <c r="W44" i="67"/>
  <c r="Q20" i="71"/>
  <c r="V20" i="71" s="1"/>
  <c r="B32" i="33" s="1"/>
  <c r="F32" i="33" s="1"/>
  <c r="P19" i="71"/>
  <c r="V40" i="49"/>
  <c r="W28" i="70"/>
  <c r="X36" i="50"/>
  <c r="V20" i="4"/>
  <c r="B10" i="33" s="1"/>
  <c r="F10" i="33" s="1"/>
  <c r="J10" i="33" s="1"/>
  <c r="K10" i="33" s="1"/>
  <c r="Y44" i="79"/>
  <c r="Q58" i="71"/>
  <c r="R58" i="71" s="1"/>
  <c r="O59" i="71" s="1"/>
  <c r="Q59" i="71" s="1"/>
  <c r="R59" i="71" s="1"/>
  <c r="O60" i="71" s="1"/>
  <c r="Q60" i="71" s="1"/>
  <c r="R60" i="71" s="1"/>
  <c r="O61" i="71" s="1"/>
  <c r="Q71" i="30"/>
  <c r="R71" i="30" s="1"/>
  <c r="O72" i="30" s="1"/>
  <c r="Q70" i="68"/>
  <c r="R70" i="68" s="1"/>
  <c r="O71" i="68" s="1"/>
  <c r="Q71" i="28"/>
  <c r="R71" i="28" s="1"/>
  <c r="O72" i="28" s="1"/>
  <c r="Q72" i="28" s="1"/>
  <c r="R72" i="28" s="1"/>
  <c r="O73" i="28" s="1"/>
  <c r="F36" i="33"/>
  <c r="D42" i="33"/>
  <c r="Q32" i="75"/>
  <c r="Q33" i="75" s="1"/>
  <c r="Q20" i="5"/>
  <c r="U20" i="5" s="1"/>
  <c r="P19" i="5"/>
  <c r="P19" i="72"/>
  <c r="Q20" i="72"/>
  <c r="V20" i="72" s="1"/>
  <c r="B33" i="33" s="1"/>
  <c r="F33" i="33" s="1"/>
  <c r="Q63" i="81"/>
  <c r="R63" i="81" s="1"/>
  <c r="O64" i="81" s="1"/>
  <c r="Q20" i="30"/>
  <c r="U20" i="30" s="1"/>
  <c r="P19" i="30"/>
  <c r="X44" i="73"/>
  <c r="W36" i="73"/>
  <c r="Q20" i="80"/>
  <c r="U20" i="80" s="1"/>
  <c r="P19" i="80"/>
  <c r="X36" i="79"/>
  <c r="Y44" i="68"/>
  <c r="Y36" i="71"/>
  <c r="X44" i="76"/>
  <c r="W40" i="5"/>
  <c r="D27" i="33"/>
  <c r="P20" i="75"/>
  <c r="Z20" i="75" s="1"/>
  <c r="U20" i="75"/>
  <c r="S21" i="75"/>
  <c r="T38" i="50"/>
  <c r="S21" i="28"/>
  <c r="P20" i="28"/>
  <c r="Z20" i="28" s="1"/>
  <c r="U20" i="28"/>
  <c r="Q21" i="81"/>
  <c r="P20" i="81"/>
  <c r="Z20" i="81" s="1"/>
  <c r="U20" i="81"/>
  <c r="V20" i="81"/>
  <c r="B41" i="33" s="1"/>
  <c r="F41" i="33" s="1"/>
  <c r="Y36" i="50"/>
  <c r="Q42" i="49"/>
  <c r="Q43" i="49" s="1"/>
  <c r="Q50" i="49" s="1"/>
  <c r="Q51" i="49" s="1"/>
  <c r="R30" i="70"/>
  <c r="R31" i="70" s="1"/>
  <c r="R32" i="70" s="1"/>
  <c r="R33" i="70" s="1"/>
  <c r="R34" i="70" s="1"/>
  <c r="R35" i="70" s="1"/>
  <c r="R36" i="70" s="1"/>
  <c r="Q20" i="68"/>
  <c r="U20" i="68" s="1"/>
  <c r="P19" i="68"/>
  <c r="S20" i="12"/>
  <c r="U20" i="12" s="1"/>
  <c r="P19" i="12"/>
  <c r="Q62" i="73"/>
  <c r="R62" i="73" s="1"/>
  <c r="O63" i="73" s="1"/>
  <c r="Q62" i="78"/>
  <c r="R62" i="78" s="1"/>
  <c r="O63" i="78" s="1"/>
  <c r="Q74" i="67"/>
  <c r="R74" i="67" s="1"/>
  <c r="O75" i="67" s="1"/>
  <c r="Q51" i="4"/>
  <c r="R51" i="4" s="1"/>
  <c r="O52" i="4" s="1"/>
  <c r="Q64" i="75"/>
  <c r="R64" i="75" s="1"/>
  <c r="O65" i="75" s="1"/>
  <c r="T34" i="67"/>
  <c r="T35" i="67" s="1"/>
  <c r="T36" i="67" s="1"/>
  <c r="T37" i="67" s="1"/>
  <c r="Q61" i="74"/>
  <c r="R61" i="74" s="1"/>
  <c r="O62" i="74" s="1"/>
  <c r="Q71" i="31"/>
  <c r="R71" i="31" s="1"/>
  <c r="O72" i="31" s="1"/>
  <c r="Q20" i="74"/>
  <c r="V20" i="74" s="1"/>
  <c r="B35" i="33" s="1"/>
  <c r="F35" i="33" s="1"/>
  <c r="P19" i="74"/>
  <c r="P19" i="50"/>
  <c r="Q20" i="50"/>
  <c r="Q65" i="80"/>
  <c r="R65" i="80" s="1"/>
  <c r="O66" i="80" s="1"/>
  <c r="Q70" i="50"/>
  <c r="R70" i="50" s="1"/>
  <c r="O71" i="50" s="1"/>
  <c r="Q49" i="29"/>
  <c r="R49" i="29" s="1"/>
  <c r="O50" i="29" s="1"/>
  <c r="T46" i="68"/>
  <c r="T47" i="68" s="1"/>
  <c r="T48" i="68" s="1"/>
  <c r="T49" i="68" s="1"/>
  <c r="P19" i="51"/>
  <c r="Q20" i="51"/>
  <c r="Y44" i="76"/>
  <c r="Q50" i="3"/>
  <c r="J11" i="33"/>
  <c r="K11" i="33" s="1"/>
  <c r="R32" i="74"/>
  <c r="R33" i="74" s="1"/>
  <c r="Q61" i="79"/>
  <c r="R61" i="79" s="1"/>
  <c r="O62" i="79" s="1"/>
  <c r="S23" i="31"/>
  <c r="P22" i="31"/>
  <c r="T42" i="1"/>
  <c r="T43" i="1" s="1"/>
  <c r="T50" i="1" s="1"/>
  <c r="T51" i="1" s="1"/>
  <c r="S50" i="67"/>
  <c r="S51" i="67" s="1"/>
  <c r="S52" i="67" s="1"/>
  <c r="S53" i="67" s="1"/>
  <c r="R22" i="71"/>
  <c r="S22" i="49"/>
  <c r="P21" i="49"/>
  <c r="P19" i="6"/>
  <c r="Q20" i="6"/>
  <c r="U20" i="6" s="1"/>
  <c r="R27" i="75"/>
  <c r="T38" i="78"/>
  <c r="T39" i="78" s="1"/>
  <c r="T40" i="78" s="1"/>
  <c r="T41" i="78" s="1"/>
  <c r="T23" i="80"/>
  <c r="J37" i="33"/>
  <c r="K37" i="33" s="1"/>
  <c r="X28" i="74"/>
  <c r="Q20" i="79"/>
  <c r="P19" i="79"/>
  <c r="R23" i="28"/>
  <c r="R42" i="78"/>
  <c r="R43" i="78" s="1"/>
  <c r="R44" i="78" s="1"/>
  <c r="R50" i="78" s="1"/>
  <c r="R51" i="78" s="1"/>
  <c r="Q58" i="69"/>
  <c r="R58" i="69" s="1"/>
  <c r="O59" i="69" s="1"/>
  <c r="S23" i="5"/>
  <c r="P19" i="3"/>
  <c r="Q20" i="3"/>
  <c r="P21" i="76"/>
  <c r="Q22" i="76"/>
  <c r="Q68" i="72"/>
  <c r="R68" i="72" s="1"/>
  <c r="O69" i="72" s="1"/>
  <c r="Q20" i="78"/>
  <c r="V20" i="78" s="1"/>
  <c r="B38" i="33" s="1"/>
  <c r="F38" i="33" s="1"/>
  <c r="P19" i="78"/>
  <c r="X36" i="70"/>
  <c r="Q20" i="67"/>
  <c r="P19" i="67"/>
  <c r="S38" i="50"/>
  <c r="S39" i="50" s="1"/>
  <c r="S40" i="50" s="1"/>
  <c r="S41" i="50" s="1"/>
  <c r="X44" i="81"/>
  <c r="X32" i="3"/>
  <c r="Q21" i="4"/>
  <c r="P20" i="4"/>
  <c r="Q60" i="12"/>
  <c r="R60" i="12" s="1"/>
  <c r="O61" i="12" s="1"/>
  <c r="R38" i="49"/>
  <c r="Y44" i="75"/>
  <c r="S30" i="74"/>
  <c r="S31" i="74" s="1"/>
  <c r="S32" i="74" s="1"/>
  <c r="S33" i="74" s="1"/>
  <c r="S50" i="68"/>
  <c r="S51" i="68" s="1"/>
  <c r="S58" i="68" s="1"/>
  <c r="S59" i="68" s="1"/>
  <c r="R46" i="67"/>
  <c r="R47" i="67" s="1"/>
  <c r="R48" i="67" s="1"/>
  <c r="R49" i="67" s="1"/>
  <c r="J23" i="33"/>
  <c r="K23" i="33" s="1"/>
  <c r="J20" i="33"/>
  <c r="Y36" i="78"/>
  <c r="Q70" i="51"/>
  <c r="R70" i="51" s="1"/>
  <c r="O71" i="51" s="1"/>
  <c r="Q63" i="76"/>
  <c r="R63" i="76" s="1"/>
  <c r="O64" i="76" s="1"/>
  <c r="Q23" i="12"/>
  <c r="Q62" i="6"/>
  <c r="R62" i="6" s="1"/>
  <c r="O63" i="6" s="1"/>
  <c r="S38" i="70"/>
  <c r="S39" i="70" s="1"/>
  <c r="S40" i="70" s="1"/>
  <c r="S41" i="70" s="1"/>
  <c r="Q26" i="31"/>
  <c r="Y32" i="67"/>
  <c r="S38" i="79"/>
  <c r="S39" i="79" s="1"/>
  <c r="S40" i="79" s="1"/>
  <c r="S41" i="79" s="1"/>
  <c r="T38" i="71"/>
  <c r="T39" i="71" s="1"/>
  <c r="T40" i="71" s="1"/>
  <c r="T46" i="71" s="1"/>
  <c r="T47" i="71" s="1"/>
  <c r="T22" i="30"/>
  <c r="P19" i="69"/>
  <c r="Q20" i="69"/>
  <c r="R60" i="70"/>
  <c r="O61" i="70" s="1"/>
  <c r="Q20" i="73"/>
  <c r="V20" i="73" s="1"/>
  <c r="B34" i="33" s="1"/>
  <c r="F34" i="33" s="1"/>
  <c r="P19" i="73"/>
  <c r="Q20" i="29"/>
  <c r="V20" i="29" s="1"/>
  <c r="B21" i="33" s="1"/>
  <c r="P19" i="29"/>
  <c r="R23" i="68"/>
  <c r="W40" i="78"/>
  <c r="R38" i="73"/>
  <c r="R39" i="73" s="1"/>
  <c r="R40" i="73" s="1"/>
  <c r="R41" i="73" s="1"/>
  <c r="C44" i="33"/>
  <c r="P19" i="70"/>
  <c r="Q20" i="70"/>
  <c r="Q26" i="28"/>
  <c r="R62" i="49"/>
  <c r="O63" i="49" s="1"/>
  <c r="Q55" i="11"/>
  <c r="R55" i="11" s="1"/>
  <c r="O56" i="11" s="1"/>
  <c r="J50" i="33"/>
  <c r="K50" i="33" s="1"/>
  <c r="R28" i="11"/>
  <c r="R29" i="11" s="1"/>
  <c r="T42" i="11"/>
  <c r="T43" i="11" s="1"/>
  <c r="Y36" i="11"/>
  <c r="S30" i="11"/>
  <c r="S31" i="11" s="1"/>
  <c r="S32" i="11" s="1"/>
  <c r="S33" i="11" s="1"/>
  <c r="X28" i="11"/>
  <c r="Q50" i="9"/>
  <c r="R50" i="9" s="1"/>
  <c r="O51" i="9" s="1"/>
  <c r="Q20" i="9"/>
  <c r="U20" i="9" s="1"/>
  <c r="P19" i="9"/>
  <c r="R20" i="8"/>
  <c r="U20" i="8" s="1"/>
  <c r="P19" i="8"/>
  <c r="Q24" i="8"/>
  <c r="V24" i="8" s="1"/>
  <c r="Q49" i="8"/>
  <c r="R49" i="8" s="1"/>
  <c r="O50" i="8" s="1"/>
  <c r="Q20" i="1" l="1"/>
  <c r="P19" i="1"/>
  <c r="Q20" i="11"/>
  <c r="P19" i="11"/>
  <c r="U20" i="71"/>
  <c r="V20" i="30"/>
  <c r="B22" i="33" s="1"/>
  <c r="F22" i="33" s="1"/>
  <c r="J22" i="33" s="1"/>
  <c r="K22" i="33" s="1"/>
  <c r="Z19" i="4"/>
  <c r="V20" i="5"/>
  <c r="B14" i="33" s="1"/>
  <c r="F14" i="33" s="1"/>
  <c r="J14" i="33" s="1"/>
  <c r="K14" i="33" s="1"/>
  <c r="V20" i="68"/>
  <c r="B26" i="33" s="1"/>
  <c r="F26" i="33" s="1"/>
  <c r="J32" i="33"/>
  <c r="K32" i="33" s="1"/>
  <c r="W40" i="73"/>
  <c r="Q73" i="28"/>
  <c r="R73" i="28" s="1"/>
  <c r="O74" i="28" s="1"/>
  <c r="Q74" i="28" s="1"/>
  <c r="R74" i="28" s="1"/>
  <c r="O75" i="28" s="1"/>
  <c r="U20" i="74"/>
  <c r="Q21" i="71"/>
  <c r="P20" i="71"/>
  <c r="Z20" i="71" s="1"/>
  <c r="Y40" i="78"/>
  <c r="V32" i="75"/>
  <c r="Q72" i="30"/>
  <c r="R72" i="30" s="1"/>
  <c r="O73" i="30" s="1"/>
  <c r="Q73" i="30" s="1"/>
  <c r="R73" i="30" s="1"/>
  <c r="O74" i="30" s="1"/>
  <c r="J33" i="33"/>
  <c r="K33" i="33" s="1"/>
  <c r="W32" i="70"/>
  <c r="J41" i="33"/>
  <c r="K41" i="33" s="1"/>
  <c r="T39" i="50"/>
  <c r="T40" i="50" s="1"/>
  <c r="T41" i="50" s="1"/>
  <c r="Y44" i="50" s="1"/>
  <c r="Q64" i="81"/>
  <c r="R64" i="81" s="1"/>
  <c r="O65" i="81" s="1"/>
  <c r="Q65" i="81" s="1"/>
  <c r="R65" i="81" s="1"/>
  <c r="O66" i="81" s="1"/>
  <c r="X52" i="68"/>
  <c r="X32" i="74"/>
  <c r="U20" i="78"/>
  <c r="W36" i="70"/>
  <c r="R37" i="70"/>
  <c r="S22" i="75"/>
  <c r="P21" i="75"/>
  <c r="Q21" i="80"/>
  <c r="P20" i="80"/>
  <c r="Z20" i="80" s="1"/>
  <c r="Q34" i="75"/>
  <c r="Q35" i="75" s="1"/>
  <c r="Q36" i="75" s="1"/>
  <c r="Q37" i="75" s="1"/>
  <c r="S22" i="28"/>
  <c r="P21" i="28"/>
  <c r="U20" i="72"/>
  <c r="Q21" i="72"/>
  <c r="P20" i="72"/>
  <c r="Z20" i="72" s="1"/>
  <c r="Q71" i="68"/>
  <c r="R71" i="68" s="1"/>
  <c r="O72" i="68" s="1"/>
  <c r="Q72" i="68" s="1"/>
  <c r="R72" i="68" s="1"/>
  <c r="O73" i="68" s="1"/>
  <c r="Q73" i="68" s="1"/>
  <c r="R73" i="68" s="1"/>
  <c r="O74" i="68" s="1"/>
  <c r="Y40" i="71"/>
  <c r="S21" i="12"/>
  <c r="P20" i="12"/>
  <c r="Z20" i="12" s="1"/>
  <c r="X20" i="12"/>
  <c r="D15" i="33" s="1"/>
  <c r="Q21" i="68"/>
  <c r="P20" i="68"/>
  <c r="Z20" i="68" s="1"/>
  <c r="V44" i="49"/>
  <c r="Q22" i="81"/>
  <c r="P21" i="81"/>
  <c r="V20" i="80"/>
  <c r="B40" i="33" s="1"/>
  <c r="F40" i="33" s="1"/>
  <c r="Q21" i="30"/>
  <c r="P20" i="30"/>
  <c r="Z20" i="30" s="1"/>
  <c r="Q21" i="5"/>
  <c r="P20" i="5"/>
  <c r="Z20" i="5" s="1"/>
  <c r="J36" i="33"/>
  <c r="K36" i="33" s="1"/>
  <c r="Q61" i="12"/>
  <c r="R61" i="12" s="1"/>
  <c r="O62" i="12" s="1"/>
  <c r="Q69" i="72"/>
  <c r="R69" i="72" s="1"/>
  <c r="O70" i="72" s="1"/>
  <c r="Q52" i="4"/>
  <c r="R52" i="4" s="1"/>
  <c r="O53" i="4" s="1"/>
  <c r="Q71" i="51"/>
  <c r="R71" i="51" s="1"/>
  <c r="O72" i="51" s="1"/>
  <c r="Q65" i="75"/>
  <c r="R65" i="75" s="1"/>
  <c r="O66" i="75" s="1"/>
  <c r="Q62" i="79"/>
  <c r="R62" i="79" s="1"/>
  <c r="O63" i="79" s="1"/>
  <c r="Q27" i="28"/>
  <c r="Q64" i="76"/>
  <c r="R64" i="76" s="1"/>
  <c r="O65" i="76" s="1"/>
  <c r="Q21" i="79"/>
  <c r="P20" i="79"/>
  <c r="Z20" i="79" s="1"/>
  <c r="J35" i="33"/>
  <c r="K35" i="33" s="1"/>
  <c r="Q63" i="78"/>
  <c r="R63" i="78" s="1"/>
  <c r="O64" i="78" s="1"/>
  <c r="W20" i="8"/>
  <c r="F46" i="33" s="1"/>
  <c r="P20" i="69"/>
  <c r="Z20" i="69" s="1"/>
  <c r="Q21" i="69"/>
  <c r="P22" i="76"/>
  <c r="Q23" i="76"/>
  <c r="R24" i="28"/>
  <c r="R23" i="71"/>
  <c r="Y44" i="1"/>
  <c r="Q60" i="5"/>
  <c r="R60" i="5" s="1"/>
  <c r="O61" i="5" s="1"/>
  <c r="T38" i="67"/>
  <c r="T39" i="67" s="1"/>
  <c r="T40" i="67" s="1"/>
  <c r="T41" i="67" s="1"/>
  <c r="Q63" i="1"/>
  <c r="R63" i="1" s="1"/>
  <c r="O64" i="1" s="1"/>
  <c r="Q63" i="49"/>
  <c r="R63" i="49" s="1"/>
  <c r="O64" i="49" s="1"/>
  <c r="T23" i="30"/>
  <c r="Q27" i="31"/>
  <c r="Q63" i="6"/>
  <c r="R63" i="6" s="1"/>
  <c r="O64" i="6" s="1"/>
  <c r="P20" i="67"/>
  <c r="Z20" i="67" s="1"/>
  <c r="Q21" i="67"/>
  <c r="Q59" i="69"/>
  <c r="R59" i="69" s="1"/>
  <c r="O60" i="69" s="1"/>
  <c r="T24" i="80"/>
  <c r="Y24" i="80" s="1"/>
  <c r="R28" i="75"/>
  <c r="W28" i="75" s="1"/>
  <c r="S23" i="49"/>
  <c r="P22" i="49"/>
  <c r="R34" i="74"/>
  <c r="R35" i="74" s="1"/>
  <c r="R36" i="74" s="1"/>
  <c r="R37" i="74" s="1"/>
  <c r="P20" i="51"/>
  <c r="Z20" i="51" s="1"/>
  <c r="Q21" i="51"/>
  <c r="Q21" i="50"/>
  <c r="P20" i="50"/>
  <c r="Z20" i="50" s="1"/>
  <c r="Q62" i="74"/>
  <c r="R62" i="74" s="1"/>
  <c r="O63" i="74" s="1"/>
  <c r="Q61" i="71"/>
  <c r="R61" i="71" s="1"/>
  <c r="O62" i="71" s="1"/>
  <c r="Q63" i="73"/>
  <c r="R63" i="73" s="1"/>
  <c r="O64" i="73" s="1"/>
  <c r="U20" i="79"/>
  <c r="X44" i="70"/>
  <c r="S49" i="70"/>
  <c r="S50" i="70" s="1"/>
  <c r="R42" i="73"/>
  <c r="R43" i="73" s="1"/>
  <c r="R50" i="73" s="1"/>
  <c r="R51" i="73" s="1"/>
  <c r="V20" i="3"/>
  <c r="B9" i="33" s="1"/>
  <c r="R24" i="68"/>
  <c r="W24" i="68" s="1"/>
  <c r="Q21" i="29"/>
  <c r="P20" i="29"/>
  <c r="Z20" i="29" s="1"/>
  <c r="U20" i="29"/>
  <c r="Q21" i="73"/>
  <c r="P20" i="73"/>
  <c r="Z20" i="73" s="1"/>
  <c r="U20" i="73"/>
  <c r="X40" i="79"/>
  <c r="X40" i="70"/>
  <c r="W48" i="67"/>
  <c r="R39" i="49"/>
  <c r="P21" i="4"/>
  <c r="Q22" i="4"/>
  <c r="X40" i="50"/>
  <c r="U20" i="67"/>
  <c r="Q21" i="78"/>
  <c r="P20" i="78"/>
  <c r="Z20" i="78" s="1"/>
  <c r="W44" i="78"/>
  <c r="V20" i="79"/>
  <c r="B39" i="33" s="1"/>
  <c r="F39" i="33" s="1"/>
  <c r="T42" i="78"/>
  <c r="T43" i="78" s="1"/>
  <c r="T44" i="78" s="1"/>
  <c r="T50" i="78" s="1"/>
  <c r="T51" i="78" s="1"/>
  <c r="X52" i="67"/>
  <c r="U20" i="51"/>
  <c r="Y48" i="68"/>
  <c r="Q71" i="50"/>
  <c r="R71" i="50" s="1"/>
  <c r="O72" i="50" s="1"/>
  <c r="U20" i="50"/>
  <c r="Q21" i="74"/>
  <c r="P20" i="74"/>
  <c r="Z20" i="74" s="1"/>
  <c r="Y36" i="67"/>
  <c r="Q75" i="67"/>
  <c r="R75" i="67" s="1"/>
  <c r="O76" i="67" s="1"/>
  <c r="Q21" i="70"/>
  <c r="P20" i="70"/>
  <c r="Z20" i="70" s="1"/>
  <c r="U20" i="70"/>
  <c r="Q24" i="12"/>
  <c r="V24" i="12" s="1"/>
  <c r="V20" i="67"/>
  <c r="B17" i="33" s="1"/>
  <c r="F17" i="33" s="1"/>
  <c r="P20" i="3"/>
  <c r="Q21" i="3"/>
  <c r="Q50" i="29"/>
  <c r="R50" i="29" s="1"/>
  <c r="O51" i="29" s="1"/>
  <c r="Q66" i="80"/>
  <c r="R66" i="80" s="1"/>
  <c r="O67" i="80" s="1"/>
  <c r="Q72" i="31"/>
  <c r="R72" i="31" s="1"/>
  <c r="O73" i="31" s="1"/>
  <c r="S42" i="79"/>
  <c r="S49" i="79" s="1"/>
  <c r="S50" i="79" s="1"/>
  <c r="V20" i="70"/>
  <c r="B31" i="33" s="1"/>
  <c r="F31" i="33" s="1"/>
  <c r="F21" i="33"/>
  <c r="J34" i="33"/>
  <c r="K34" i="33" s="1"/>
  <c r="Q61" i="70"/>
  <c r="R61" i="70" s="1"/>
  <c r="O62" i="70" s="1"/>
  <c r="V20" i="51"/>
  <c r="B25" i="33" s="1"/>
  <c r="F25" i="33" s="1"/>
  <c r="K20" i="33"/>
  <c r="R50" i="67"/>
  <c r="R51" i="67" s="1"/>
  <c r="R52" i="67" s="1"/>
  <c r="R53" i="67" s="1"/>
  <c r="S34" i="74"/>
  <c r="S35" i="74" s="1"/>
  <c r="S36" i="74" s="1"/>
  <c r="S37" i="74" s="1"/>
  <c r="X44" i="50"/>
  <c r="S58" i="50"/>
  <c r="S59" i="50" s="1"/>
  <c r="J38" i="33"/>
  <c r="K38" i="33" s="1"/>
  <c r="U20" i="3"/>
  <c r="S24" i="5"/>
  <c r="V20" i="69"/>
  <c r="B30" i="33" s="1"/>
  <c r="P20" i="6"/>
  <c r="Z20" i="6" s="1"/>
  <c r="Q21" i="6"/>
  <c r="V20" i="6"/>
  <c r="B16" i="33" s="1"/>
  <c r="S54" i="67"/>
  <c r="S55" i="67" s="1"/>
  <c r="S62" i="67" s="1"/>
  <c r="S63" i="67" s="1"/>
  <c r="S24" i="31"/>
  <c r="X24" i="31" s="1"/>
  <c r="P23" i="31"/>
  <c r="W32" i="74"/>
  <c r="R50" i="3"/>
  <c r="O51" i="3" s="1"/>
  <c r="T50" i="68"/>
  <c r="T51" i="68" s="1"/>
  <c r="T58" i="68" s="1"/>
  <c r="T59" i="68" s="1"/>
  <c r="V20" i="50"/>
  <c r="B24" i="33" s="1"/>
  <c r="F24" i="33" s="1"/>
  <c r="U20" i="69"/>
  <c r="S34" i="11"/>
  <c r="S35" i="11" s="1"/>
  <c r="S42" i="11" s="1"/>
  <c r="S43" i="11" s="1"/>
  <c r="X32" i="11"/>
  <c r="W28" i="11"/>
  <c r="Q56" i="11"/>
  <c r="R56" i="11" s="1"/>
  <c r="O57" i="11" s="1"/>
  <c r="R30" i="11"/>
  <c r="R31" i="11" s="1"/>
  <c r="R32" i="11" s="1"/>
  <c r="R33" i="11" s="1"/>
  <c r="V20" i="9"/>
  <c r="Q51" i="9"/>
  <c r="R51" i="9" s="1"/>
  <c r="O52" i="9" s="1"/>
  <c r="Q21" i="9"/>
  <c r="P20" i="9"/>
  <c r="Z20" i="9" s="1"/>
  <c r="Q25" i="8"/>
  <c r="Q50" i="8"/>
  <c r="R50" i="8" s="1"/>
  <c r="O51" i="8" s="1"/>
  <c r="R21" i="8"/>
  <c r="P20" i="8"/>
  <c r="Z20" i="8" s="1"/>
  <c r="P20" i="11" l="1"/>
  <c r="Z20" i="11" s="1"/>
  <c r="Q21" i="11"/>
  <c r="V20" i="11"/>
  <c r="F50" i="33" s="1"/>
  <c r="U20" i="11"/>
  <c r="V20" i="1"/>
  <c r="B8" i="33" s="1"/>
  <c r="F8" i="33" s="1"/>
  <c r="Q21" i="1"/>
  <c r="P20" i="1"/>
  <c r="U20" i="1"/>
  <c r="Z19" i="1" s="1"/>
  <c r="J26" i="33"/>
  <c r="K26" i="33" s="1"/>
  <c r="C58" i="33"/>
  <c r="C61" i="33" s="1"/>
  <c r="X36" i="11"/>
  <c r="Z19" i="3"/>
  <c r="Y40" i="50"/>
  <c r="Q22" i="71"/>
  <c r="P21" i="71"/>
  <c r="V36" i="75"/>
  <c r="Q66" i="81"/>
  <c r="R66" i="81" s="1"/>
  <c r="O67" i="81" s="1"/>
  <c r="Q67" i="81" s="1"/>
  <c r="R67" i="81" s="1"/>
  <c r="O68" i="81" s="1"/>
  <c r="X36" i="74"/>
  <c r="Q38" i="75"/>
  <c r="Q39" i="75" s="1"/>
  <c r="Q40" i="75" s="1"/>
  <c r="Q41" i="75" s="1"/>
  <c r="W32" i="11"/>
  <c r="Q22" i="30"/>
  <c r="P21" i="30"/>
  <c r="S22" i="12"/>
  <c r="P21" i="12"/>
  <c r="S23" i="75"/>
  <c r="P22" i="75"/>
  <c r="T58" i="50"/>
  <c r="T59" i="50" s="1"/>
  <c r="W36" i="74"/>
  <c r="J40" i="33"/>
  <c r="K40" i="33" s="1"/>
  <c r="Q22" i="68"/>
  <c r="P21" i="68"/>
  <c r="Q22" i="72"/>
  <c r="P21" i="72"/>
  <c r="R38" i="70"/>
  <c r="R39" i="70" s="1"/>
  <c r="R40" i="70" s="1"/>
  <c r="R41" i="70" s="1"/>
  <c r="W52" i="67"/>
  <c r="W44" i="73"/>
  <c r="Q22" i="5"/>
  <c r="P21" i="5"/>
  <c r="Q23" i="81"/>
  <c r="P22" i="81"/>
  <c r="F15" i="33"/>
  <c r="D18" i="33"/>
  <c r="D44" i="33" s="1"/>
  <c r="D61" i="33" s="1"/>
  <c r="S23" i="28"/>
  <c r="P22" i="28"/>
  <c r="Q22" i="80"/>
  <c r="P21" i="80"/>
  <c r="Q61" i="5"/>
  <c r="R61" i="5" s="1"/>
  <c r="O62" i="5" s="1"/>
  <c r="Q65" i="76"/>
  <c r="R65" i="76" s="1"/>
  <c r="O66" i="76" s="1"/>
  <c r="Q75" i="28"/>
  <c r="R75" i="28" s="1"/>
  <c r="O76" i="28" s="1"/>
  <c r="Q62" i="71"/>
  <c r="R62" i="71" s="1"/>
  <c r="O63" i="71" s="1"/>
  <c r="Q64" i="1"/>
  <c r="R64" i="1" s="1"/>
  <c r="O65" i="1" s="1"/>
  <c r="Q63" i="79"/>
  <c r="R63" i="79" s="1"/>
  <c r="O64" i="79" s="1"/>
  <c r="Q66" i="75"/>
  <c r="R66" i="75" s="1"/>
  <c r="O67" i="75" s="1"/>
  <c r="Q70" i="72"/>
  <c r="R70" i="72" s="1"/>
  <c r="O71" i="72" s="1"/>
  <c r="Q67" i="80"/>
  <c r="R67" i="80" s="1"/>
  <c r="O68" i="80" s="1"/>
  <c r="Q74" i="30"/>
  <c r="R74" i="30" s="1"/>
  <c r="O75" i="30" s="1"/>
  <c r="Q72" i="51"/>
  <c r="R72" i="51" s="1"/>
  <c r="O73" i="51" s="1"/>
  <c r="Q62" i="12"/>
  <c r="R62" i="12" s="1"/>
  <c r="O63" i="12" s="1"/>
  <c r="P21" i="6"/>
  <c r="Q22" i="6"/>
  <c r="Q22" i="78"/>
  <c r="P21" i="78"/>
  <c r="Q64" i="6"/>
  <c r="R64" i="6" s="1"/>
  <c r="O65" i="6" s="1"/>
  <c r="P21" i="69"/>
  <c r="Q22" i="69"/>
  <c r="S25" i="5"/>
  <c r="X24" i="5"/>
  <c r="S38" i="74"/>
  <c r="S39" i="74" s="1"/>
  <c r="S40" i="74" s="1"/>
  <c r="S41" i="74" s="1"/>
  <c r="Q62" i="70"/>
  <c r="R62" i="70" s="1"/>
  <c r="O63" i="70" s="1"/>
  <c r="B27" i="33"/>
  <c r="Q73" i="31"/>
  <c r="R73" i="31" s="1"/>
  <c r="O74" i="31" s="1"/>
  <c r="Q51" i="29"/>
  <c r="R51" i="29" s="1"/>
  <c r="O52" i="29" s="1"/>
  <c r="J17" i="33"/>
  <c r="K17" i="33" s="1"/>
  <c r="Q72" i="50"/>
  <c r="R72" i="50" s="1"/>
  <c r="O73" i="50" s="1"/>
  <c r="P22" i="4"/>
  <c r="Q23" i="4"/>
  <c r="Q64" i="73"/>
  <c r="R64" i="73" s="1"/>
  <c r="O65" i="73" s="1"/>
  <c r="Q63" i="74"/>
  <c r="R63" i="74" s="1"/>
  <c r="O64" i="74" s="1"/>
  <c r="Q22" i="51"/>
  <c r="P21" i="51"/>
  <c r="T25" i="80"/>
  <c r="T24" i="30"/>
  <c r="T42" i="67"/>
  <c r="T43" i="67" s="1"/>
  <c r="T44" i="67" s="1"/>
  <c r="T45" i="67" s="1"/>
  <c r="Q22" i="79"/>
  <c r="P21" i="79"/>
  <c r="J24" i="33"/>
  <c r="K24" i="33" s="1"/>
  <c r="R40" i="49"/>
  <c r="W40" i="49" s="1"/>
  <c r="P21" i="50"/>
  <c r="Q22" i="50"/>
  <c r="P21" i="67"/>
  <c r="Q22" i="67"/>
  <c r="R25" i="28"/>
  <c r="W24" i="28"/>
  <c r="Q64" i="78"/>
  <c r="R64" i="78" s="1"/>
  <c r="O65" i="78" s="1"/>
  <c r="Q28" i="28"/>
  <c r="Q74" i="68"/>
  <c r="R74" i="68" s="1"/>
  <c r="O75" i="68" s="1"/>
  <c r="Q53" i="4"/>
  <c r="R53" i="4" s="1"/>
  <c r="O54" i="4" s="1"/>
  <c r="Q51" i="3"/>
  <c r="R51" i="3" s="1"/>
  <c r="O52" i="3" s="1"/>
  <c r="Y52" i="68"/>
  <c r="S25" i="31"/>
  <c r="P24" i="31"/>
  <c r="Z24" i="31" s="1"/>
  <c r="U24" i="31"/>
  <c r="F30" i="33"/>
  <c r="B42" i="33"/>
  <c r="R54" i="67"/>
  <c r="R55" i="67" s="1"/>
  <c r="R62" i="67" s="1"/>
  <c r="R63" i="67" s="1"/>
  <c r="J21" i="33"/>
  <c r="F27" i="33"/>
  <c r="X44" i="79"/>
  <c r="Q25" i="12"/>
  <c r="Y44" i="78"/>
  <c r="Q22" i="29"/>
  <c r="P21" i="29"/>
  <c r="R25" i="68"/>
  <c r="R29" i="75"/>
  <c r="Q60" i="69"/>
  <c r="R60" i="69" s="1"/>
  <c r="O61" i="69" s="1"/>
  <c r="Q28" i="31"/>
  <c r="Q64" i="49"/>
  <c r="R64" i="49" s="1"/>
  <c r="O65" i="49" s="1"/>
  <c r="Y40" i="67"/>
  <c r="R24" i="71"/>
  <c r="P23" i="76"/>
  <c r="Q24" i="76"/>
  <c r="J39" i="33"/>
  <c r="K39" i="33" s="1"/>
  <c r="X56" i="67"/>
  <c r="F16" i="33"/>
  <c r="B18" i="33"/>
  <c r="J25" i="33"/>
  <c r="K25" i="33" s="1"/>
  <c r="J31" i="33"/>
  <c r="K31" i="33" s="1"/>
  <c r="P21" i="3"/>
  <c r="Q22" i="3"/>
  <c r="P21" i="70"/>
  <c r="Q22" i="70"/>
  <c r="Q76" i="67"/>
  <c r="R76" i="67" s="1"/>
  <c r="O77" i="67" s="1"/>
  <c r="Q22" i="74"/>
  <c r="P21" i="74"/>
  <c r="Q22" i="73"/>
  <c r="P21" i="73"/>
  <c r="F9" i="33"/>
  <c r="B12" i="33"/>
  <c r="R38" i="74"/>
  <c r="R39" i="74" s="1"/>
  <c r="R40" i="74" s="1"/>
  <c r="R41" i="74" s="1"/>
  <c r="S24" i="49"/>
  <c r="U24" i="49" s="1"/>
  <c r="P23" i="49"/>
  <c r="R34" i="11"/>
  <c r="R35" i="11" s="1"/>
  <c r="R42" i="11" s="1"/>
  <c r="R43" i="11" s="1"/>
  <c r="Q57" i="11"/>
  <c r="R57" i="11" s="1"/>
  <c r="O58" i="11" s="1"/>
  <c r="Q52" i="9"/>
  <c r="R52" i="9" s="1"/>
  <c r="O53" i="9" s="1"/>
  <c r="Q22" i="9"/>
  <c r="P21" i="9"/>
  <c r="F48" i="33"/>
  <c r="B58" i="33"/>
  <c r="R22" i="8"/>
  <c r="P21" i="8"/>
  <c r="Q26" i="8"/>
  <c r="Q51" i="8"/>
  <c r="R51" i="8" s="1"/>
  <c r="O52" i="8" s="1"/>
  <c r="J46" i="33"/>
  <c r="P21" i="1" l="1"/>
  <c r="Q22" i="1"/>
  <c r="P21" i="11"/>
  <c r="Q22" i="11"/>
  <c r="J8" i="33"/>
  <c r="K8" i="33" s="1"/>
  <c r="B44" i="33"/>
  <c r="B61" i="33" s="1"/>
  <c r="V40" i="75"/>
  <c r="W56" i="67"/>
  <c r="W40" i="70"/>
  <c r="Q23" i="71"/>
  <c r="P22" i="71"/>
  <c r="Q68" i="81"/>
  <c r="R68" i="81" s="1"/>
  <c r="O69" i="81" s="1"/>
  <c r="Q69" i="81" s="1"/>
  <c r="R69" i="81" s="1"/>
  <c r="O70" i="81" s="1"/>
  <c r="Q70" i="81" s="1"/>
  <c r="R70" i="81" s="1"/>
  <c r="O71" i="81" s="1"/>
  <c r="Q71" i="81" s="1"/>
  <c r="R71" i="81" s="1"/>
  <c r="O72" i="81" s="1"/>
  <c r="Q23" i="80"/>
  <c r="P22" i="80"/>
  <c r="J15" i="33"/>
  <c r="K15" i="33" s="1"/>
  <c r="S24" i="75"/>
  <c r="P23" i="75"/>
  <c r="Q23" i="5"/>
  <c r="P22" i="5"/>
  <c r="W44" i="70"/>
  <c r="R49" i="70"/>
  <c r="R50" i="70" s="1"/>
  <c r="Q23" i="30"/>
  <c r="P22" i="30"/>
  <c r="S24" i="28"/>
  <c r="X24" i="28" s="1"/>
  <c r="P23" i="28"/>
  <c r="Q24" i="81"/>
  <c r="V24" i="81" s="1"/>
  <c r="P23" i="81"/>
  <c r="Q23" i="68"/>
  <c r="P22" i="68"/>
  <c r="Q23" i="72"/>
  <c r="P22" i="72"/>
  <c r="S23" i="12"/>
  <c r="P22" i="12"/>
  <c r="Q42" i="75"/>
  <c r="Q43" i="75" s="1"/>
  <c r="Q50" i="75" s="1"/>
  <c r="Q51" i="75" s="1"/>
  <c r="Q73" i="51"/>
  <c r="R73" i="51" s="1"/>
  <c r="O74" i="51" s="1"/>
  <c r="Q67" i="75"/>
  <c r="R67" i="75" s="1"/>
  <c r="O68" i="75" s="1"/>
  <c r="Q75" i="30"/>
  <c r="R75" i="30" s="1"/>
  <c r="O76" i="30" s="1"/>
  <c r="Q66" i="76"/>
  <c r="R66" i="76" s="1"/>
  <c r="O67" i="76" s="1"/>
  <c r="Q52" i="3"/>
  <c r="R52" i="3" s="1"/>
  <c r="O53" i="3" s="1"/>
  <c r="Q73" i="50"/>
  <c r="R73" i="50" s="1"/>
  <c r="O74" i="50" s="1"/>
  <c r="Q52" i="29"/>
  <c r="R52" i="29" s="1"/>
  <c r="O53" i="29" s="1"/>
  <c r="Q68" i="80"/>
  <c r="R68" i="80" s="1"/>
  <c r="O69" i="80" s="1"/>
  <c r="Q63" i="70"/>
  <c r="R63" i="70" s="1"/>
  <c r="O64" i="70" s="1"/>
  <c r="Q65" i="73"/>
  <c r="R65" i="73" s="1"/>
  <c r="O66" i="73" s="1"/>
  <c r="Q74" i="31"/>
  <c r="R74" i="31" s="1"/>
  <c r="O75" i="31" s="1"/>
  <c r="Q71" i="72"/>
  <c r="R71" i="72" s="1"/>
  <c r="O72" i="72" s="1"/>
  <c r="Q65" i="1"/>
  <c r="R65" i="1" s="1"/>
  <c r="O66" i="1" s="1"/>
  <c r="Q62" i="5"/>
  <c r="R62" i="5" s="1"/>
  <c r="O63" i="5" s="1"/>
  <c r="Q23" i="3"/>
  <c r="P22" i="3"/>
  <c r="Q29" i="31"/>
  <c r="V28" i="31"/>
  <c r="Q54" i="4"/>
  <c r="R54" i="4" s="1"/>
  <c r="O55" i="4" s="1"/>
  <c r="T46" i="67"/>
  <c r="T47" i="67" s="1"/>
  <c r="T48" i="67" s="1"/>
  <c r="T49" i="67" s="1"/>
  <c r="Q63" i="71"/>
  <c r="R63" i="71" s="1"/>
  <c r="O64" i="71" s="1"/>
  <c r="W40" i="74"/>
  <c r="R30" i="75"/>
  <c r="R26" i="28"/>
  <c r="Q64" i="74"/>
  <c r="R64" i="74" s="1"/>
  <c r="O65" i="74" s="1"/>
  <c r="Q23" i="69"/>
  <c r="P22" i="69"/>
  <c r="Q23" i="6"/>
  <c r="P22" i="6"/>
  <c r="Q77" i="67"/>
  <c r="R77" i="67" s="1"/>
  <c r="O78" i="67" s="1"/>
  <c r="R25" i="71"/>
  <c r="Q29" i="28"/>
  <c r="V28" i="28"/>
  <c r="Q23" i="50"/>
  <c r="P22" i="50"/>
  <c r="T26" i="80"/>
  <c r="P22" i="29"/>
  <c r="Q23" i="29"/>
  <c r="Q23" i="70"/>
  <c r="P22" i="70"/>
  <c r="W24" i="71"/>
  <c r="Q65" i="49"/>
  <c r="R65" i="49" s="1"/>
  <c r="O66" i="49" s="1"/>
  <c r="Q61" i="69"/>
  <c r="R61" i="69" s="1"/>
  <c r="O62" i="69" s="1"/>
  <c r="Q26" i="12"/>
  <c r="Q75" i="68"/>
  <c r="R75" i="68" s="1"/>
  <c r="O76" i="68" s="1"/>
  <c r="Q65" i="78"/>
  <c r="R65" i="78" s="1"/>
  <c r="O66" i="78" s="1"/>
  <c r="Q23" i="79"/>
  <c r="P22" i="79"/>
  <c r="T25" i="30"/>
  <c r="Y24" i="30"/>
  <c r="P23" i="4"/>
  <c r="Q24" i="4"/>
  <c r="U24" i="4" s="1"/>
  <c r="S42" i="74"/>
  <c r="S43" i="74" s="1"/>
  <c r="S50" i="74" s="1"/>
  <c r="S51" i="74" s="1"/>
  <c r="S26" i="5"/>
  <c r="Q23" i="78"/>
  <c r="P22" i="78"/>
  <c r="R42" i="74"/>
  <c r="R43" i="74" s="1"/>
  <c r="R50" i="74" s="1"/>
  <c r="R51" i="74" s="1"/>
  <c r="R26" i="68"/>
  <c r="J30" i="33"/>
  <c r="F42" i="33"/>
  <c r="Q23" i="67"/>
  <c r="P22" i="67"/>
  <c r="R41" i="49"/>
  <c r="Q23" i="51"/>
  <c r="P22" i="51"/>
  <c r="Q65" i="6"/>
  <c r="R65" i="6" s="1"/>
  <c r="O66" i="6" s="1"/>
  <c r="Q63" i="12"/>
  <c r="R63" i="12" s="1"/>
  <c r="O64" i="12" s="1"/>
  <c r="Q64" i="79"/>
  <c r="R64" i="79" s="1"/>
  <c r="O65" i="79" s="1"/>
  <c r="Q76" i="28"/>
  <c r="R76" i="28" s="1"/>
  <c r="O77" i="28" s="1"/>
  <c r="S25" i="49"/>
  <c r="P24" i="49"/>
  <c r="X24" i="49"/>
  <c r="Z23" i="49" s="1"/>
  <c r="J9" i="33"/>
  <c r="F12" i="33"/>
  <c r="Q23" i="73"/>
  <c r="P22" i="73"/>
  <c r="Q23" i="74"/>
  <c r="P22" i="74"/>
  <c r="J16" i="33"/>
  <c r="F18" i="33"/>
  <c r="Q25" i="76"/>
  <c r="P24" i="76"/>
  <c r="Z24" i="76" s="1"/>
  <c r="U24" i="76"/>
  <c r="V24" i="76"/>
  <c r="K21" i="33"/>
  <c r="K27" i="33" s="1"/>
  <c r="K69" i="33" s="1"/>
  <c r="J27" i="33"/>
  <c r="J69" i="33" s="1"/>
  <c r="S26" i="31"/>
  <c r="P25" i="31"/>
  <c r="Y44" i="67"/>
  <c r="X40" i="74"/>
  <c r="Q58" i="11"/>
  <c r="R58" i="11" s="1"/>
  <c r="O59" i="11" s="1"/>
  <c r="W36" i="11"/>
  <c r="J48" i="33"/>
  <c r="K48" i="33" s="1"/>
  <c r="F58" i="33"/>
  <c r="Q53" i="9"/>
  <c r="R53" i="9" s="1"/>
  <c r="O54" i="9" s="1"/>
  <c r="Q23" i="9"/>
  <c r="P22" i="9"/>
  <c r="Q52" i="8"/>
  <c r="R52" i="8" s="1"/>
  <c r="O53" i="8" s="1"/>
  <c r="K46" i="33"/>
  <c r="Q27" i="8"/>
  <c r="R23" i="8"/>
  <c r="P22" i="8"/>
  <c r="Q23" i="1" l="1"/>
  <c r="P22" i="1"/>
  <c r="P22" i="11"/>
  <c r="Q23" i="11"/>
  <c r="V44" i="75"/>
  <c r="Y48" i="67"/>
  <c r="Q24" i="71"/>
  <c r="V24" i="71" s="1"/>
  <c r="P23" i="71"/>
  <c r="X24" i="75"/>
  <c r="S25" i="75"/>
  <c r="P24" i="75"/>
  <c r="Z24" i="75" s="1"/>
  <c r="Q24" i="80"/>
  <c r="P23" i="80"/>
  <c r="Q24" i="72"/>
  <c r="V24" i="72" s="1"/>
  <c r="P23" i="72"/>
  <c r="Q24" i="30"/>
  <c r="P23" i="30"/>
  <c r="Q24" i="5"/>
  <c r="P23" i="5"/>
  <c r="S24" i="12"/>
  <c r="X24" i="12" s="1"/>
  <c r="P23" i="12"/>
  <c r="Q24" i="68"/>
  <c r="V24" i="68" s="1"/>
  <c r="P23" i="68"/>
  <c r="Q25" i="81"/>
  <c r="P24" i="81"/>
  <c r="Z24" i="81" s="1"/>
  <c r="S25" i="28"/>
  <c r="U24" i="28"/>
  <c r="P24" i="28"/>
  <c r="Z24" i="28" s="1"/>
  <c r="U24" i="75"/>
  <c r="K58" i="33"/>
  <c r="K71" i="33" s="1"/>
  <c r="U24" i="81"/>
  <c r="Q78" i="67"/>
  <c r="R78" i="67" s="1"/>
  <c r="O79" i="67" s="1"/>
  <c r="Q53" i="29"/>
  <c r="R53" i="29" s="1"/>
  <c r="O54" i="29" s="1"/>
  <c r="Q77" i="28"/>
  <c r="R77" i="28" s="1"/>
  <c r="O78" i="28" s="1"/>
  <c r="Q65" i="79"/>
  <c r="R65" i="79" s="1"/>
  <c r="O66" i="79" s="1"/>
  <c r="Q66" i="78"/>
  <c r="R66" i="78" s="1"/>
  <c r="O67" i="78" s="1"/>
  <c r="Q64" i="12"/>
  <c r="R64" i="12" s="1"/>
  <c r="O65" i="12" s="1"/>
  <c r="Q76" i="68"/>
  <c r="R76" i="68" s="1"/>
  <c r="O77" i="68" s="1"/>
  <c r="Q66" i="49"/>
  <c r="R66" i="49" s="1"/>
  <c r="O67" i="49" s="1"/>
  <c r="Q66" i="1"/>
  <c r="R66" i="1" s="1"/>
  <c r="O67" i="1" s="1"/>
  <c r="Q68" i="75"/>
  <c r="R68" i="75" s="1"/>
  <c r="O69" i="75" s="1"/>
  <c r="Q64" i="70"/>
  <c r="R64" i="70" s="1"/>
  <c r="O65" i="70" s="1"/>
  <c r="Q62" i="69"/>
  <c r="R62" i="69" s="1"/>
  <c r="O63" i="69" s="1"/>
  <c r="Q66" i="6"/>
  <c r="R66" i="6" s="1"/>
  <c r="O67" i="6" s="1"/>
  <c r="Q65" i="74"/>
  <c r="R65" i="74" s="1"/>
  <c r="O66" i="74" s="1"/>
  <c r="Q55" i="4"/>
  <c r="R55" i="4" s="1"/>
  <c r="O56" i="4" s="1"/>
  <c r="Q66" i="73"/>
  <c r="R66" i="73" s="1"/>
  <c r="O67" i="73" s="1"/>
  <c r="Q74" i="51"/>
  <c r="R74" i="51" s="1"/>
  <c r="O75" i="51" s="1"/>
  <c r="Q26" i="76"/>
  <c r="P25" i="76"/>
  <c r="Q27" i="12"/>
  <c r="P23" i="6"/>
  <c r="Q24" i="6"/>
  <c r="U24" i="6" s="1"/>
  <c r="Q63" i="5"/>
  <c r="R63" i="5" s="1"/>
  <c r="O64" i="5" s="1"/>
  <c r="Q72" i="72"/>
  <c r="R72" i="72" s="1"/>
  <c r="O73" i="72" s="1"/>
  <c r="Q69" i="80"/>
  <c r="R69" i="80" s="1"/>
  <c r="O70" i="80" s="1"/>
  <c r="Q74" i="50"/>
  <c r="R74" i="50" s="1"/>
  <c r="O75" i="50" s="1"/>
  <c r="Q67" i="76"/>
  <c r="R67" i="76" s="1"/>
  <c r="O68" i="76" s="1"/>
  <c r="S27" i="31"/>
  <c r="P26" i="31"/>
  <c r="F44" i="33"/>
  <c r="F61" i="33" s="1"/>
  <c r="J63" i="33" s="1"/>
  <c r="R42" i="49"/>
  <c r="R27" i="68"/>
  <c r="X44" i="74"/>
  <c r="Q24" i="50"/>
  <c r="P23" i="50"/>
  <c r="R27" i="28"/>
  <c r="Q30" i="31"/>
  <c r="P23" i="73"/>
  <c r="Q24" i="73"/>
  <c r="K30" i="33"/>
  <c r="K42" i="33" s="1"/>
  <c r="K70" i="33" s="1"/>
  <c r="J42" i="33"/>
  <c r="J70" i="33" s="1"/>
  <c r="Q24" i="78"/>
  <c r="V24" i="78" s="1"/>
  <c r="P23" i="78"/>
  <c r="P23" i="70"/>
  <c r="Q24" i="70"/>
  <c r="U24" i="70" s="1"/>
  <c r="T27" i="80"/>
  <c r="R26" i="71"/>
  <c r="Q24" i="69"/>
  <c r="U24" i="69" s="1"/>
  <c r="P23" i="69"/>
  <c r="R31" i="75"/>
  <c r="Q64" i="71"/>
  <c r="R64" i="71" s="1"/>
  <c r="O65" i="71" s="1"/>
  <c r="Q75" i="31"/>
  <c r="R75" i="31" s="1"/>
  <c r="O76" i="31" s="1"/>
  <c r="Q72" i="81"/>
  <c r="R72" i="81" s="1"/>
  <c r="O73" i="81" s="1"/>
  <c r="Q53" i="3"/>
  <c r="R53" i="3" s="1"/>
  <c r="O54" i="3" s="1"/>
  <c r="Q76" i="30"/>
  <c r="R76" i="30" s="1"/>
  <c r="O77" i="30" s="1"/>
  <c r="P23" i="74"/>
  <c r="Q24" i="74"/>
  <c r="U24" i="74" s="1"/>
  <c r="T26" i="30"/>
  <c r="K16" i="33"/>
  <c r="K18" i="33" s="1"/>
  <c r="K68" i="33" s="1"/>
  <c r="J18" i="33"/>
  <c r="J68" i="33" s="1"/>
  <c r="K9" i="33"/>
  <c r="K12" i="33" s="1"/>
  <c r="J12" i="33"/>
  <c r="S26" i="49"/>
  <c r="P25" i="49"/>
  <c r="Q24" i="51"/>
  <c r="V24" i="51" s="1"/>
  <c r="P23" i="51"/>
  <c r="P23" i="67"/>
  <c r="Q24" i="67"/>
  <c r="W44" i="74"/>
  <c r="S27" i="5"/>
  <c r="Q25" i="4"/>
  <c r="P24" i="4"/>
  <c r="V24" i="4"/>
  <c r="Z23" i="4" s="1"/>
  <c r="Q24" i="79"/>
  <c r="U24" i="79" s="1"/>
  <c r="P23" i="79"/>
  <c r="Q24" i="29"/>
  <c r="P23" i="29"/>
  <c r="Q30" i="28"/>
  <c r="T50" i="67"/>
  <c r="T51" i="67" s="1"/>
  <c r="T52" i="67" s="1"/>
  <c r="T53" i="67" s="1"/>
  <c r="P23" i="3"/>
  <c r="Q24" i="3"/>
  <c r="Q59" i="11"/>
  <c r="R59" i="11" s="1"/>
  <c r="O60" i="11" s="1"/>
  <c r="Q54" i="9"/>
  <c r="R54" i="9" s="1"/>
  <c r="O55" i="9" s="1"/>
  <c r="Q24" i="9"/>
  <c r="P23" i="9"/>
  <c r="J58" i="33"/>
  <c r="J71" i="33" s="1"/>
  <c r="Q53" i="8"/>
  <c r="R53" i="8" s="1"/>
  <c r="O54" i="8" s="1"/>
  <c r="R24" i="8"/>
  <c r="W24" i="8" s="1"/>
  <c r="P23" i="8"/>
  <c r="Q28" i="8"/>
  <c r="V28" i="8" s="1"/>
  <c r="Q24" i="11" l="1"/>
  <c r="U24" i="11" s="1"/>
  <c r="P23" i="11"/>
  <c r="Q24" i="1"/>
  <c r="P23" i="1"/>
  <c r="U24" i="8"/>
  <c r="Y52" i="67"/>
  <c r="U24" i="78"/>
  <c r="Q25" i="71"/>
  <c r="P24" i="71"/>
  <c r="Z24" i="71" s="1"/>
  <c r="U24" i="71"/>
  <c r="Q25" i="5"/>
  <c r="P24" i="5"/>
  <c r="Z24" i="5" s="1"/>
  <c r="Q25" i="80"/>
  <c r="P24" i="80"/>
  <c r="Z24" i="80" s="1"/>
  <c r="V24" i="74"/>
  <c r="S26" i="28"/>
  <c r="P25" i="28"/>
  <c r="S25" i="12"/>
  <c r="P24" i="12"/>
  <c r="Z24" i="12" s="1"/>
  <c r="U24" i="12"/>
  <c r="P24" i="72"/>
  <c r="Z24" i="72" s="1"/>
  <c r="Q25" i="72"/>
  <c r="Q25" i="68"/>
  <c r="P24" i="68"/>
  <c r="Z24" i="68" s="1"/>
  <c r="U24" i="68"/>
  <c r="U24" i="5"/>
  <c r="Q25" i="30"/>
  <c r="P24" i="30"/>
  <c r="Z24" i="30" s="1"/>
  <c r="U24" i="30"/>
  <c r="V24" i="30"/>
  <c r="U24" i="80"/>
  <c r="S26" i="75"/>
  <c r="P25" i="75"/>
  <c r="V24" i="80"/>
  <c r="P25" i="81"/>
  <c r="Q26" i="81"/>
  <c r="V24" i="5"/>
  <c r="U24" i="72"/>
  <c r="Q67" i="49"/>
  <c r="R67" i="49" s="1"/>
  <c r="O68" i="49" s="1"/>
  <c r="Q66" i="74"/>
  <c r="R66" i="74" s="1"/>
  <c r="O67" i="74" s="1"/>
  <c r="Q69" i="75"/>
  <c r="R69" i="75" s="1"/>
  <c r="O70" i="75" s="1"/>
  <c r="Q77" i="68"/>
  <c r="R77" i="68" s="1"/>
  <c r="O78" i="68" s="1"/>
  <c r="Q54" i="29"/>
  <c r="R54" i="29" s="1"/>
  <c r="O55" i="29" s="1"/>
  <c r="Q64" i="5"/>
  <c r="R64" i="5" s="1"/>
  <c r="O65" i="5" s="1"/>
  <c r="Q70" i="80"/>
  <c r="R70" i="80" s="1"/>
  <c r="O71" i="80" s="1"/>
  <c r="Q66" i="79"/>
  <c r="R66" i="79" s="1"/>
  <c r="O67" i="79" s="1"/>
  <c r="Q73" i="81"/>
  <c r="R73" i="81" s="1"/>
  <c r="O74" i="81" s="1"/>
  <c r="Q65" i="71"/>
  <c r="R65" i="71" s="1"/>
  <c r="O66" i="71" s="1"/>
  <c r="Q68" i="76"/>
  <c r="R68" i="76" s="1"/>
  <c r="O69" i="76" s="1"/>
  <c r="Q73" i="72"/>
  <c r="R73" i="72" s="1"/>
  <c r="O74" i="72" s="1"/>
  <c r="J67" i="33"/>
  <c r="J72" i="33" s="1"/>
  <c r="J44" i="33"/>
  <c r="J61" i="33" s="1"/>
  <c r="J64" i="33" s="1"/>
  <c r="Q54" i="3"/>
  <c r="R54" i="3" s="1"/>
  <c r="O55" i="3" s="1"/>
  <c r="T28" i="80"/>
  <c r="Y28" i="80" s="1"/>
  <c r="Q25" i="73"/>
  <c r="P24" i="73"/>
  <c r="Z24" i="73" s="1"/>
  <c r="Q28" i="12"/>
  <c r="Q67" i="73"/>
  <c r="R67" i="73" s="1"/>
  <c r="O68" i="73" s="1"/>
  <c r="T54" i="67"/>
  <c r="T55" i="67" s="1"/>
  <c r="T62" i="67" s="1"/>
  <c r="T63" i="67" s="1"/>
  <c r="S28" i="5"/>
  <c r="K67" i="33"/>
  <c r="K72" i="33" s="1"/>
  <c r="K44" i="33"/>
  <c r="K61" i="33" s="1"/>
  <c r="Q25" i="74"/>
  <c r="P24" i="74"/>
  <c r="Z24" i="74" s="1"/>
  <c r="R32" i="75"/>
  <c r="V24" i="73"/>
  <c r="R28" i="28"/>
  <c r="S28" i="31"/>
  <c r="X28" i="31" s="1"/>
  <c r="P27" i="31"/>
  <c r="Q27" i="76"/>
  <c r="P26" i="76"/>
  <c r="Q65" i="70"/>
  <c r="R65" i="70" s="1"/>
  <c r="O66" i="70" s="1"/>
  <c r="Q67" i="1"/>
  <c r="R67" i="1" s="1"/>
  <c r="O68" i="1" s="1"/>
  <c r="Q76" i="31"/>
  <c r="R76" i="31" s="1"/>
  <c r="O77" i="31" s="1"/>
  <c r="Q67" i="6"/>
  <c r="R67" i="6" s="1"/>
  <c r="O68" i="6" s="1"/>
  <c r="Q65" i="12"/>
  <c r="R65" i="12" s="1"/>
  <c r="O66" i="12" s="1"/>
  <c r="Q31" i="28"/>
  <c r="Q25" i="51"/>
  <c r="P24" i="51"/>
  <c r="Z24" i="51" s="1"/>
  <c r="T27" i="30"/>
  <c r="Q25" i="69"/>
  <c r="P24" i="69"/>
  <c r="Z24" i="69" s="1"/>
  <c r="V24" i="69"/>
  <c r="R27" i="71"/>
  <c r="P24" i="78"/>
  <c r="Z24" i="78" s="1"/>
  <c r="Q25" i="78"/>
  <c r="U24" i="51"/>
  <c r="P24" i="50"/>
  <c r="Z24" i="50" s="1"/>
  <c r="Q25" i="50"/>
  <c r="V24" i="50"/>
  <c r="U24" i="50"/>
  <c r="Q75" i="50"/>
  <c r="R75" i="50" s="1"/>
  <c r="O76" i="50" s="1"/>
  <c r="Q75" i="51"/>
  <c r="R75" i="51" s="1"/>
  <c r="O76" i="51" s="1"/>
  <c r="Q56" i="4"/>
  <c r="R56" i="4" s="1"/>
  <c r="O57" i="4" s="1"/>
  <c r="Q63" i="69"/>
  <c r="R63" i="69" s="1"/>
  <c r="O64" i="69" s="1"/>
  <c r="Q67" i="78"/>
  <c r="R67" i="78" s="1"/>
  <c r="O68" i="78" s="1"/>
  <c r="Q78" i="28"/>
  <c r="R78" i="28" s="1"/>
  <c r="O79" i="28" s="1"/>
  <c r="Q79" i="67"/>
  <c r="R79" i="67" s="1"/>
  <c r="O80" i="67" s="1"/>
  <c r="Q25" i="3"/>
  <c r="P24" i="3"/>
  <c r="V24" i="3"/>
  <c r="U24" i="3"/>
  <c r="Q25" i="29"/>
  <c r="P24" i="29"/>
  <c r="Z24" i="29" s="1"/>
  <c r="V24" i="29"/>
  <c r="U24" i="29"/>
  <c r="Q25" i="79"/>
  <c r="P24" i="79"/>
  <c r="Z24" i="79" s="1"/>
  <c r="V24" i="79"/>
  <c r="P25" i="4"/>
  <c r="Q26" i="4"/>
  <c r="Q25" i="67"/>
  <c r="P24" i="67"/>
  <c r="Z24" i="67" s="1"/>
  <c r="V24" i="67"/>
  <c r="U24" i="67"/>
  <c r="S27" i="49"/>
  <c r="P26" i="49"/>
  <c r="Q77" i="30"/>
  <c r="R77" i="30" s="1"/>
  <c r="O78" i="30" s="1"/>
  <c r="P24" i="70"/>
  <c r="Z24" i="70" s="1"/>
  <c r="Q25" i="70"/>
  <c r="V24" i="70"/>
  <c r="U24" i="73"/>
  <c r="Q31" i="31"/>
  <c r="R28" i="68"/>
  <c r="R43" i="49"/>
  <c r="Q25" i="6"/>
  <c r="P24" i="6"/>
  <c r="Z24" i="6" s="1"/>
  <c r="V24" i="6"/>
  <c r="Q60" i="11"/>
  <c r="R60" i="11" s="1"/>
  <c r="O61" i="11" s="1"/>
  <c r="Q25" i="9"/>
  <c r="P24" i="9"/>
  <c r="Z24" i="9" s="1"/>
  <c r="V24" i="9"/>
  <c r="Q55" i="9"/>
  <c r="R55" i="9" s="1"/>
  <c r="O56" i="9" s="1"/>
  <c r="U24" i="9"/>
  <c r="K63" i="33"/>
  <c r="Q29" i="8"/>
  <c r="Q54" i="8"/>
  <c r="R54" i="8" s="1"/>
  <c r="O55" i="8" s="1"/>
  <c r="R25" i="8"/>
  <c r="P24" i="8"/>
  <c r="Z24" i="8" s="1"/>
  <c r="Q25" i="1" l="1"/>
  <c r="V24" i="1"/>
  <c r="U24" i="1"/>
  <c r="Z23" i="1" s="1"/>
  <c r="P24" i="1"/>
  <c r="V24" i="11"/>
  <c r="P24" i="11"/>
  <c r="Z24" i="11" s="1"/>
  <c r="Q25" i="11"/>
  <c r="Y56" i="67"/>
  <c r="Z23" i="3"/>
  <c r="Q26" i="71"/>
  <c r="P25" i="71"/>
  <c r="U28" i="31"/>
  <c r="P26" i="81"/>
  <c r="Q27" i="81"/>
  <c r="S27" i="75"/>
  <c r="P26" i="75"/>
  <c r="Q26" i="80"/>
  <c r="P25" i="80"/>
  <c r="Q26" i="30"/>
  <c r="P25" i="30"/>
  <c r="Q26" i="68"/>
  <c r="P25" i="68"/>
  <c r="S27" i="28"/>
  <c r="P26" i="28"/>
  <c r="Q26" i="72"/>
  <c r="P25" i="72"/>
  <c r="S26" i="12"/>
  <c r="P25" i="12"/>
  <c r="Q26" i="5"/>
  <c r="P25" i="5"/>
  <c r="Q80" i="67"/>
  <c r="R80" i="67" s="1"/>
  <c r="O81" i="67" s="1"/>
  <c r="Q79" i="28"/>
  <c r="R79" i="28" s="1"/>
  <c r="O80" i="28" s="1"/>
  <c r="Q55" i="3"/>
  <c r="R55" i="3" s="1"/>
  <c r="O56" i="3" s="1"/>
  <c r="Q68" i="78"/>
  <c r="R68" i="78" s="1"/>
  <c r="O69" i="78" s="1"/>
  <c r="Q66" i="12"/>
  <c r="R66" i="12" s="1"/>
  <c r="O67" i="12" s="1"/>
  <c r="Q78" i="68"/>
  <c r="R78" i="68" s="1"/>
  <c r="O79" i="68" s="1"/>
  <c r="Q74" i="72"/>
  <c r="R74" i="72" s="1"/>
  <c r="O75" i="72" s="1"/>
  <c r="Q77" i="31"/>
  <c r="R77" i="31" s="1"/>
  <c r="O78" i="31" s="1"/>
  <c r="Q67" i="74"/>
  <c r="R67" i="74" s="1"/>
  <c r="O68" i="74" s="1"/>
  <c r="Q57" i="4"/>
  <c r="R57" i="4" s="1"/>
  <c r="O58" i="4" s="1"/>
  <c r="Q68" i="73"/>
  <c r="R68" i="73" s="1"/>
  <c r="O69" i="73" s="1"/>
  <c r="Q66" i="71"/>
  <c r="R66" i="71" s="1"/>
  <c r="O67" i="71" s="1"/>
  <c r="Q78" i="30"/>
  <c r="R78" i="30" s="1"/>
  <c r="O79" i="30" s="1"/>
  <c r="P25" i="79"/>
  <c r="Q26" i="79"/>
  <c r="S29" i="5"/>
  <c r="R50" i="49"/>
  <c r="W44" i="49"/>
  <c r="P25" i="29"/>
  <c r="Q26" i="29"/>
  <c r="P25" i="3"/>
  <c r="Q26" i="3"/>
  <c r="R28" i="71"/>
  <c r="P25" i="69"/>
  <c r="Q26" i="69"/>
  <c r="Q26" i="51"/>
  <c r="P25" i="51"/>
  <c r="R33" i="75"/>
  <c r="W32" i="75"/>
  <c r="Q29" i="12"/>
  <c r="V28" i="12"/>
  <c r="Q69" i="76"/>
  <c r="R69" i="76" s="1"/>
  <c r="O70" i="76" s="1"/>
  <c r="Q55" i="29"/>
  <c r="R55" i="29" s="1"/>
  <c r="O56" i="29" s="1"/>
  <c r="Q70" i="75"/>
  <c r="R70" i="75" s="1"/>
  <c r="O71" i="75" s="1"/>
  <c r="Q68" i="49"/>
  <c r="R68" i="49" s="1"/>
  <c r="O69" i="49" s="1"/>
  <c r="Q68" i="1"/>
  <c r="R68" i="1" s="1"/>
  <c r="O69" i="1" s="1"/>
  <c r="K64" i="33"/>
  <c r="R29" i="68"/>
  <c r="S28" i="49"/>
  <c r="U28" i="49" s="1"/>
  <c r="P27" i="49"/>
  <c r="P25" i="70"/>
  <c r="Q26" i="70"/>
  <c r="Q64" i="69"/>
  <c r="R64" i="69" s="1"/>
  <c r="O65" i="69" s="1"/>
  <c r="Q76" i="50"/>
  <c r="R76" i="50" s="1"/>
  <c r="O77" i="50" s="1"/>
  <c r="P25" i="50"/>
  <c r="Q26" i="50"/>
  <c r="P25" i="78"/>
  <c r="Q26" i="78"/>
  <c r="T28" i="30"/>
  <c r="Y28" i="30" s="1"/>
  <c r="Q32" i="28"/>
  <c r="V32" i="28" s="1"/>
  <c r="Q66" i="70"/>
  <c r="R66" i="70" s="1"/>
  <c r="O67" i="70" s="1"/>
  <c r="Q28" i="76"/>
  <c r="P27" i="76"/>
  <c r="R29" i="28"/>
  <c r="X28" i="5"/>
  <c r="T29" i="80"/>
  <c r="Q74" i="81"/>
  <c r="R74" i="81" s="1"/>
  <c r="O75" i="81" s="1"/>
  <c r="Q71" i="80"/>
  <c r="R71" i="80" s="1"/>
  <c r="O72" i="80" s="1"/>
  <c r="Q65" i="5"/>
  <c r="R65" i="5" s="1"/>
  <c r="O66" i="5" s="1"/>
  <c r="Q76" i="51"/>
  <c r="R76" i="51" s="1"/>
  <c r="O77" i="51" s="1"/>
  <c r="Q68" i="6"/>
  <c r="R68" i="6" s="1"/>
  <c r="O69" i="6" s="1"/>
  <c r="Q67" i="79"/>
  <c r="R67" i="79" s="1"/>
  <c r="O68" i="79" s="1"/>
  <c r="Q26" i="67"/>
  <c r="P25" i="67"/>
  <c r="P25" i="6"/>
  <c r="Q26" i="6"/>
  <c r="W28" i="68"/>
  <c r="Q32" i="31"/>
  <c r="V32" i="31" s="1"/>
  <c r="Q27" i="4"/>
  <c r="P26" i="4"/>
  <c r="S29" i="31"/>
  <c r="P28" i="31"/>
  <c r="Z28" i="31" s="1"/>
  <c r="W28" i="28"/>
  <c r="P25" i="74"/>
  <c r="Q26" i="74"/>
  <c r="Q26" i="73"/>
  <c r="P25" i="73"/>
  <c r="Q61" i="11"/>
  <c r="R61" i="11" s="1"/>
  <c r="O62" i="11" s="1"/>
  <c r="Q56" i="9"/>
  <c r="R56" i="9" s="1"/>
  <c r="O57" i="9" s="1"/>
  <c r="P25" i="9"/>
  <c r="Q26" i="9"/>
  <c r="Q55" i="8"/>
  <c r="R55" i="8" s="1"/>
  <c r="O56" i="8" s="1"/>
  <c r="R26" i="8"/>
  <c r="P25" i="8"/>
  <c r="V32" i="8"/>
  <c r="Q38" i="8"/>
  <c r="P25" i="11" l="1"/>
  <c r="Q26" i="11"/>
  <c r="P25" i="1"/>
  <c r="Q26" i="1"/>
  <c r="Q27" i="71"/>
  <c r="P26" i="71"/>
  <c r="Q27" i="72"/>
  <c r="P26" i="72"/>
  <c r="Q27" i="30"/>
  <c r="P26" i="30"/>
  <c r="S28" i="75"/>
  <c r="P27" i="75"/>
  <c r="S27" i="12"/>
  <c r="P26" i="12"/>
  <c r="Q27" i="68"/>
  <c r="P26" i="68"/>
  <c r="P27" i="81"/>
  <c r="Q28" i="81"/>
  <c r="V28" i="81" s="1"/>
  <c r="Q27" i="5"/>
  <c r="P26" i="5"/>
  <c r="S28" i="28"/>
  <c r="P27" i="28"/>
  <c r="Q27" i="80"/>
  <c r="P26" i="80"/>
  <c r="Q71" i="75"/>
  <c r="R71" i="75" s="1"/>
  <c r="O72" i="75" s="1"/>
  <c r="Q67" i="71"/>
  <c r="R67" i="71" s="1"/>
  <c r="O68" i="71" s="1"/>
  <c r="Q79" i="68"/>
  <c r="R79" i="68" s="1"/>
  <c r="O80" i="68" s="1"/>
  <c r="Q56" i="3"/>
  <c r="R56" i="3" s="1"/>
  <c r="O57" i="3" s="1"/>
  <c r="Q68" i="79"/>
  <c r="R68" i="79" s="1"/>
  <c r="O69" i="79" s="1"/>
  <c r="Q69" i="1"/>
  <c r="R69" i="1" s="1"/>
  <c r="O70" i="1" s="1"/>
  <c r="Q56" i="29"/>
  <c r="R56" i="29" s="1"/>
  <c r="O57" i="29" s="1"/>
  <c r="Q70" i="76"/>
  <c r="R70" i="76" s="1"/>
  <c r="O71" i="76" s="1"/>
  <c r="Q78" i="31"/>
  <c r="R78" i="31" s="1"/>
  <c r="O79" i="31" s="1"/>
  <c r="Q79" i="30"/>
  <c r="R79" i="30" s="1"/>
  <c r="O80" i="30" s="1"/>
  <c r="Q58" i="4"/>
  <c r="R58" i="4" s="1"/>
  <c r="O59" i="4" s="1"/>
  <c r="Q75" i="72"/>
  <c r="R75" i="72" s="1"/>
  <c r="O76" i="72" s="1"/>
  <c r="Q69" i="78"/>
  <c r="R69" i="78" s="1"/>
  <c r="O70" i="78" s="1"/>
  <c r="Q81" i="67"/>
  <c r="R81" i="67" s="1"/>
  <c r="O82" i="67" s="1"/>
  <c r="Q69" i="6"/>
  <c r="R69" i="6" s="1"/>
  <c r="O70" i="6" s="1"/>
  <c r="Q75" i="81"/>
  <c r="R75" i="81" s="1"/>
  <c r="O76" i="81" s="1"/>
  <c r="P26" i="50"/>
  <c r="Q27" i="50"/>
  <c r="Q65" i="69"/>
  <c r="R65" i="69" s="1"/>
  <c r="O66" i="69" s="1"/>
  <c r="Q30" i="12"/>
  <c r="Q27" i="3"/>
  <c r="P26" i="3"/>
  <c r="S30" i="5"/>
  <c r="P26" i="6"/>
  <c r="Q27" i="6"/>
  <c r="Q29" i="76"/>
  <c r="P28" i="76"/>
  <c r="Z28" i="76" s="1"/>
  <c r="U28" i="76"/>
  <c r="T29" i="30"/>
  <c r="R30" i="68"/>
  <c r="Q27" i="69"/>
  <c r="P26" i="69"/>
  <c r="R51" i="49"/>
  <c r="Q68" i="74"/>
  <c r="R68" i="74" s="1"/>
  <c r="O69" i="74" s="1"/>
  <c r="Q67" i="12"/>
  <c r="R67" i="12" s="1"/>
  <c r="O68" i="12" s="1"/>
  <c r="Q33" i="31"/>
  <c r="Q77" i="51"/>
  <c r="R77" i="51" s="1"/>
  <c r="O78" i="51" s="1"/>
  <c r="Q72" i="80"/>
  <c r="R72" i="80" s="1"/>
  <c r="O73" i="80" s="1"/>
  <c r="R30" i="28"/>
  <c r="Q67" i="70"/>
  <c r="R67" i="70" s="1"/>
  <c r="O68" i="70" s="1"/>
  <c r="Q33" i="28"/>
  <c r="Q27" i="51"/>
  <c r="P26" i="51"/>
  <c r="P26" i="29"/>
  <c r="Q27" i="29"/>
  <c r="Q27" i="79"/>
  <c r="P26" i="79"/>
  <c r="P26" i="73"/>
  <c r="Q27" i="73"/>
  <c r="Q66" i="5"/>
  <c r="R66" i="5" s="1"/>
  <c r="O67" i="5" s="1"/>
  <c r="P26" i="70"/>
  <c r="Q27" i="70"/>
  <c r="Q80" i="28"/>
  <c r="R80" i="28" s="1"/>
  <c r="O81" i="28" s="1"/>
  <c r="S30" i="31"/>
  <c r="P29" i="31"/>
  <c r="Q77" i="50"/>
  <c r="R77" i="50" s="1"/>
  <c r="O78" i="50" s="1"/>
  <c r="Q69" i="49"/>
  <c r="R69" i="49" s="1"/>
  <c r="O70" i="49" s="1"/>
  <c r="R29" i="71"/>
  <c r="W28" i="71"/>
  <c r="Q69" i="73"/>
  <c r="R69" i="73" s="1"/>
  <c r="O70" i="73" s="1"/>
  <c r="P26" i="74"/>
  <c r="Q27" i="74"/>
  <c r="Q28" i="4"/>
  <c r="P27" i="4"/>
  <c r="Q27" i="67"/>
  <c r="P26" i="67"/>
  <c r="T30" i="80"/>
  <c r="V28" i="76"/>
  <c r="Q27" i="78"/>
  <c r="P26" i="78"/>
  <c r="S29" i="49"/>
  <c r="P28" i="49"/>
  <c r="X28" i="49"/>
  <c r="Z27" i="49" s="1"/>
  <c r="R34" i="75"/>
  <c r="Q62" i="11"/>
  <c r="R62" i="11" s="1"/>
  <c r="O63" i="11" s="1"/>
  <c r="Q57" i="9"/>
  <c r="R57" i="9" s="1"/>
  <c r="O58" i="9" s="1"/>
  <c r="Q27" i="9"/>
  <c r="P26" i="9"/>
  <c r="Q56" i="8"/>
  <c r="R56" i="8" s="1"/>
  <c r="O57" i="8" s="1"/>
  <c r="R27" i="8"/>
  <c r="P26" i="8"/>
  <c r="Q39" i="8"/>
  <c r="Q27" i="1" l="1"/>
  <c r="P26" i="1"/>
  <c r="Q27" i="11"/>
  <c r="P26" i="11"/>
  <c r="Q28" i="71"/>
  <c r="V28" i="71" s="1"/>
  <c r="P27" i="71"/>
  <c r="Q28" i="80"/>
  <c r="V28" i="80" s="1"/>
  <c r="P27" i="80"/>
  <c r="S29" i="28"/>
  <c r="P28" i="28"/>
  <c r="Z28" i="28" s="1"/>
  <c r="Q28" i="30"/>
  <c r="U28" i="30" s="1"/>
  <c r="P27" i="30"/>
  <c r="X28" i="28"/>
  <c r="Q28" i="68"/>
  <c r="U28" i="68" s="1"/>
  <c r="P27" i="68"/>
  <c r="U28" i="28"/>
  <c r="Q29" i="81"/>
  <c r="P28" i="81"/>
  <c r="Z28" i="81" s="1"/>
  <c r="U28" i="81"/>
  <c r="X28" i="75"/>
  <c r="U28" i="75"/>
  <c r="S29" i="75"/>
  <c r="P28" i="75"/>
  <c r="Z28" i="75" s="1"/>
  <c r="Q28" i="5"/>
  <c r="P27" i="5"/>
  <c r="S28" i="12"/>
  <c r="U28" i="12" s="1"/>
  <c r="P27" i="12"/>
  <c r="P27" i="72"/>
  <c r="Q28" i="72"/>
  <c r="Q69" i="74"/>
  <c r="R69" i="74" s="1"/>
  <c r="O70" i="74" s="1"/>
  <c r="Q57" i="3"/>
  <c r="R57" i="3" s="1"/>
  <c r="O58" i="3" s="1"/>
  <c r="Q78" i="50"/>
  <c r="R78" i="50" s="1"/>
  <c r="O79" i="50" s="1"/>
  <c r="Q76" i="81"/>
  <c r="R76" i="81" s="1"/>
  <c r="O77" i="81" s="1"/>
  <c r="Q59" i="4"/>
  <c r="R59" i="4" s="1"/>
  <c r="O60" i="4" s="1"/>
  <c r="Q80" i="68"/>
  <c r="R80" i="68" s="1"/>
  <c r="O81" i="68" s="1"/>
  <c r="Q70" i="78"/>
  <c r="R70" i="78" s="1"/>
  <c r="O71" i="78" s="1"/>
  <c r="Q70" i="1"/>
  <c r="R70" i="1" s="1"/>
  <c r="O71" i="1" s="1"/>
  <c r="Q68" i="71"/>
  <c r="R68" i="71" s="1"/>
  <c r="O69" i="71" s="1"/>
  <c r="Q67" i="5"/>
  <c r="R67" i="5" s="1"/>
  <c r="O68" i="5" s="1"/>
  <c r="Q69" i="79"/>
  <c r="R69" i="79" s="1"/>
  <c r="O70" i="79" s="1"/>
  <c r="Q72" i="75"/>
  <c r="R72" i="75" s="1"/>
  <c r="O73" i="75" s="1"/>
  <c r="Q28" i="78"/>
  <c r="V28" i="78" s="1"/>
  <c r="P27" i="78"/>
  <c r="P27" i="67"/>
  <c r="Q28" i="67"/>
  <c r="V28" i="67" s="1"/>
  <c r="Q29" i="4"/>
  <c r="P28" i="4"/>
  <c r="Q70" i="49"/>
  <c r="R70" i="49" s="1"/>
  <c r="O71" i="49" s="1"/>
  <c r="P27" i="79"/>
  <c r="Q28" i="79"/>
  <c r="Q68" i="70"/>
  <c r="R68" i="70" s="1"/>
  <c r="O69" i="70" s="1"/>
  <c r="R31" i="28"/>
  <c r="Q78" i="51"/>
  <c r="R78" i="51" s="1"/>
  <c r="O79" i="51" s="1"/>
  <c r="Q34" i="31"/>
  <c r="R31" i="68"/>
  <c r="Q30" i="76"/>
  <c r="P29" i="76"/>
  <c r="P27" i="3"/>
  <c r="Q28" i="3"/>
  <c r="Q70" i="6"/>
  <c r="R70" i="6" s="1"/>
  <c r="O71" i="6" s="1"/>
  <c r="Q71" i="76"/>
  <c r="R71" i="76" s="1"/>
  <c r="O72" i="76" s="1"/>
  <c r="R35" i="75"/>
  <c r="S30" i="49"/>
  <c r="P29" i="49"/>
  <c r="T31" i="80"/>
  <c r="U28" i="4"/>
  <c r="Q28" i="74"/>
  <c r="P27" i="74"/>
  <c r="P27" i="73"/>
  <c r="Q28" i="73"/>
  <c r="V28" i="73" s="1"/>
  <c r="Q28" i="29"/>
  <c r="P27" i="29"/>
  <c r="Q28" i="51"/>
  <c r="P27" i="51"/>
  <c r="Q68" i="12"/>
  <c r="R68" i="12" s="1"/>
  <c r="O69" i="12" s="1"/>
  <c r="P27" i="69"/>
  <c r="Q28" i="69"/>
  <c r="V28" i="69" s="1"/>
  <c r="T30" i="30"/>
  <c r="Q28" i="6"/>
  <c r="P27" i="6"/>
  <c r="S31" i="5"/>
  <c r="Q66" i="69"/>
  <c r="R66" i="69" s="1"/>
  <c r="O67" i="69" s="1"/>
  <c r="Q82" i="67"/>
  <c r="R82" i="67" s="1"/>
  <c r="O83" i="67" s="1"/>
  <c r="Q76" i="72"/>
  <c r="R76" i="72" s="1"/>
  <c r="O77" i="72" s="1"/>
  <c r="Q80" i="30"/>
  <c r="R80" i="30" s="1"/>
  <c r="O81" i="30" s="1"/>
  <c r="Q79" i="31"/>
  <c r="R79" i="31" s="1"/>
  <c r="O80" i="31" s="1"/>
  <c r="Q57" i="29"/>
  <c r="R57" i="29" s="1"/>
  <c r="O58" i="29" s="1"/>
  <c r="V28" i="4"/>
  <c r="Q70" i="73"/>
  <c r="R70" i="73" s="1"/>
  <c r="O71" i="73" s="1"/>
  <c r="S31" i="31"/>
  <c r="P30" i="31"/>
  <c r="Q81" i="28"/>
  <c r="R81" i="28" s="1"/>
  <c r="O82" i="28" s="1"/>
  <c r="Q28" i="70"/>
  <c r="P27" i="70"/>
  <c r="Q73" i="80"/>
  <c r="R73" i="80" s="1"/>
  <c r="O74" i="80" s="1"/>
  <c r="Q31" i="12"/>
  <c r="R30" i="71"/>
  <c r="Q34" i="28"/>
  <c r="Q28" i="50"/>
  <c r="P27" i="50"/>
  <c r="Q63" i="11"/>
  <c r="R63" i="11" s="1"/>
  <c r="O64" i="11" s="1"/>
  <c r="Q58" i="9"/>
  <c r="R58" i="9" s="1"/>
  <c r="O59" i="9" s="1"/>
  <c r="Q28" i="9"/>
  <c r="P27" i="9"/>
  <c r="Q57" i="8"/>
  <c r="R57" i="8" s="1"/>
  <c r="O58" i="8" s="1"/>
  <c r="R28" i="8"/>
  <c r="P27" i="8"/>
  <c r="P27" i="11" l="1"/>
  <c r="Q28" i="11"/>
  <c r="V28" i="11" s="1"/>
  <c r="Q28" i="1"/>
  <c r="P27" i="1"/>
  <c r="V28" i="30"/>
  <c r="U28" i="78"/>
  <c r="U28" i="67"/>
  <c r="U28" i="80"/>
  <c r="X28" i="12"/>
  <c r="V28" i="68"/>
  <c r="Q29" i="71"/>
  <c r="U28" i="71"/>
  <c r="P28" i="71"/>
  <c r="Z28" i="71" s="1"/>
  <c r="S30" i="75"/>
  <c r="P29" i="75"/>
  <c r="S30" i="28"/>
  <c r="P29" i="28"/>
  <c r="Q29" i="5"/>
  <c r="P28" i="5"/>
  <c r="Z28" i="5" s="1"/>
  <c r="U28" i="5"/>
  <c r="P29" i="81"/>
  <c r="Q30" i="81"/>
  <c r="Q29" i="72"/>
  <c r="P28" i="72"/>
  <c r="Z28" i="72" s="1"/>
  <c r="U28" i="72"/>
  <c r="V28" i="72"/>
  <c r="S29" i="12"/>
  <c r="P28" i="12"/>
  <c r="Z28" i="12" s="1"/>
  <c r="Q29" i="30"/>
  <c r="P28" i="30"/>
  <c r="Z28" i="30" s="1"/>
  <c r="V28" i="5"/>
  <c r="Q29" i="68"/>
  <c r="P28" i="68"/>
  <c r="Z28" i="68" s="1"/>
  <c r="Q29" i="80"/>
  <c r="P28" i="80"/>
  <c r="Z28" i="80" s="1"/>
  <c r="Q69" i="12"/>
  <c r="R69" i="12" s="1"/>
  <c r="O70" i="12" s="1"/>
  <c r="Q71" i="6"/>
  <c r="R71" i="6" s="1"/>
  <c r="O72" i="6" s="1"/>
  <c r="Q79" i="50"/>
  <c r="R79" i="50" s="1"/>
  <c r="O80" i="50" s="1"/>
  <c r="Q82" i="28"/>
  <c r="R82" i="28" s="1"/>
  <c r="O83" i="28" s="1"/>
  <c r="Q69" i="71"/>
  <c r="R69" i="71" s="1"/>
  <c r="O70" i="71" s="1"/>
  <c r="Q74" i="80"/>
  <c r="R74" i="80" s="1"/>
  <c r="O75" i="80" s="1"/>
  <c r="Q71" i="1"/>
  <c r="R71" i="1" s="1"/>
  <c r="O72" i="1" s="1"/>
  <c r="Q70" i="74"/>
  <c r="R70" i="74" s="1"/>
  <c r="O71" i="74" s="1"/>
  <c r="R31" i="71"/>
  <c r="Q71" i="73"/>
  <c r="R71" i="73" s="1"/>
  <c r="O72" i="73" s="1"/>
  <c r="Q58" i="29"/>
  <c r="R58" i="29" s="1"/>
  <c r="O59" i="29" s="1"/>
  <c r="Q81" i="30"/>
  <c r="R81" i="30" s="1"/>
  <c r="O82" i="30" s="1"/>
  <c r="Q83" i="67"/>
  <c r="R83" i="67" s="1"/>
  <c r="O84" i="67" s="1"/>
  <c r="Q29" i="6"/>
  <c r="P28" i="6"/>
  <c r="Z28" i="6" s="1"/>
  <c r="T31" i="30"/>
  <c r="T32" i="80"/>
  <c r="Y32" i="80" s="1"/>
  <c r="R36" i="75"/>
  <c r="W36" i="75" s="1"/>
  <c r="R32" i="68"/>
  <c r="R32" i="28"/>
  <c r="W32" i="28" s="1"/>
  <c r="Q29" i="79"/>
  <c r="P28" i="79"/>
  <c r="Z28" i="79" s="1"/>
  <c r="Q71" i="49"/>
  <c r="R71" i="49" s="1"/>
  <c r="O72" i="49" s="1"/>
  <c r="Q73" i="75"/>
  <c r="R73" i="75" s="1"/>
  <c r="O74" i="75" s="1"/>
  <c r="Q68" i="5"/>
  <c r="R68" i="5" s="1"/>
  <c r="O69" i="5" s="1"/>
  <c r="Q81" i="68"/>
  <c r="R81" i="68" s="1"/>
  <c r="O82" i="68" s="1"/>
  <c r="Q77" i="81"/>
  <c r="R77" i="81" s="1"/>
  <c r="O78" i="81" s="1"/>
  <c r="Q58" i="3"/>
  <c r="R58" i="3" s="1"/>
  <c r="O59" i="3" s="1"/>
  <c r="Q35" i="28"/>
  <c r="Q32" i="12"/>
  <c r="V32" i="12" s="1"/>
  <c r="S32" i="5"/>
  <c r="X32" i="5" s="1"/>
  <c r="Q29" i="69"/>
  <c r="P28" i="69"/>
  <c r="Z28" i="69" s="1"/>
  <c r="P28" i="51"/>
  <c r="Z28" i="51" s="1"/>
  <c r="Q29" i="51"/>
  <c r="P28" i="29"/>
  <c r="Z28" i="29" s="1"/>
  <c r="Q29" i="29"/>
  <c r="Q29" i="74"/>
  <c r="P28" i="74"/>
  <c r="Z28" i="74" s="1"/>
  <c r="Q72" i="76"/>
  <c r="R72" i="76" s="1"/>
  <c r="O73" i="76" s="1"/>
  <c r="Q29" i="3"/>
  <c r="P28" i="3"/>
  <c r="V28" i="3"/>
  <c r="Q79" i="51"/>
  <c r="R79" i="51" s="1"/>
  <c r="O80" i="51" s="1"/>
  <c r="Q69" i="70"/>
  <c r="R69" i="70" s="1"/>
  <c r="O70" i="70" s="1"/>
  <c r="P28" i="50"/>
  <c r="Z28" i="50" s="1"/>
  <c r="Q29" i="50"/>
  <c r="U28" i="50"/>
  <c r="V28" i="50"/>
  <c r="U28" i="3"/>
  <c r="U28" i="6"/>
  <c r="Q29" i="70"/>
  <c r="P28" i="70"/>
  <c r="Z28" i="70" s="1"/>
  <c r="S32" i="31"/>
  <c r="P31" i="31"/>
  <c r="U28" i="69"/>
  <c r="Q80" i="31"/>
  <c r="R80" i="31" s="1"/>
  <c r="O81" i="31" s="1"/>
  <c r="Q77" i="72"/>
  <c r="R77" i="72" s="1"/>
  <c r="O78" i="72" s="1"/>
  <c r="Q67" i="69"/>
  <c r="R67" i="69" s="1"/>
  <c r="O68" i="69" s="1"/>
  <c r="V28" i="6"/>
  <c r="U28" i="51"/>
  <c r="V28" i="29"/>
  <c r="Q29" i="73"/>
  <c r="P28" i="73"/>
  <c r="Z28" i="73" s="1"/>
  <c r="U28" i="73"/>
  <c r="V28" i="74"/>
  <c r="Z27" i="4"/>
  <c r="S31" i="49"/>
  <c r="P30" i="49"/>
  <c r="Q31" i="76"/>
  <c r="P30" i="76"/>
  <c r="Q35" i="31"/>
  <c r="Q29" i="67"/>
  <c r="P28" i="67"/>
  <c r="Z28" i="67" s="1"/>
  <c r="Q70" i="79"/>
  <c r="R70" i="79" s="1"/>
  <c r="O71" i="79" s="1"/>
  <c r="Q71" i="78"/>
  <c r="R71" i="78" s="1"/>
  <c r="O72" i="78" s="1"/>
  <c r="Q60" i="4"/>
  <c r="R60" i="4" s="1"/>
  <c r="O61" i="4" s="1"/>
  <c r="U28" i="70"/>
  <c r="V28" i="70"/>
  <c r="U28" i="79"/>
  <c r="V28" i="51"/>
  <c r="U28" i="29"/>
  <c r="U28" i="74"/>
  <c r="V28" i="79"/>
  <c r="Q30" i="4"/>
  <c r="P29" i="4"/>
  <c r="Q29" i="78"/>
  <c r="P28" i="78"/>
  <c r="Z28" i="78" s="1"/>
  <c r="Q64" i="11"/>
  <c r="R64" i="11" s="1"/>
  <c r="O65" i="11" s="1"/>
  <c r="Q29" i="9"/>
  <c r="P28" i="9"/>
  <c r="Z28" i="9" s="1"/>
  <c r="V28" i="9"/>
  <c r="Q59" i="9"/>
  <c r="R59" i="9" s="1"/>
  <c r="O60" i="9" s="1"/>
  <c r="U28" i="9"/>
  <c r="R29" i="8"/>
  <c r="P28" i="8"/>
  <c r="Z28" i="8" s="1"/>
  <c r="W28" i="8"/>
  <c r="Q58" i="8"/>
  <c r="R58" i="8" s="1"/>
  <c r="O59" i="8" s="1"/>
  <c r="U28" i="8"/>
  <c r="U28" i="1" l="1"/>
  <c r="Q29" i="1"/>
  <c r="P28" i="1"/>
  <c r="V28" i="1"/>
  <c r="U28" i="11"/>
  <c r="P28" i="11"/>
  <c r="Z28" i="11" s="1"/>
  <c r="Q29" i="11"/>
  <c r="Z27" i="3"/>
  <c r="Q30" i="71"/>
  <c r="P29" i="71"/>
  <c r="Q30" i="80"/>
  <c r="P29" i="80"/>
  <c r="S30" i="12"/>
  <c r="P29" i="12"/>
  <c r="S31" i="28"/>
  <c r="P30" i="28"/>
  <c r="Q30" i="30"/>
  <c r="P29" i="30"/>
  <c r="Q31" i="81"/>
  <c r="P30" i="81"/>
  <c r="Q30" i="5"/>
  <c r="P29" i="5"/>
  <c r="Q30" i="72"/>
  <c r="P29" i="72"/>
  <c r="Q30" i="68"/>
  <c r="P29" i="68"/>
  <c r="S31" i="75"/>
  <c r="P30" i="75"/>
  <c r="Q61" i="4"/>
  <c r="R61" i="4" s="1"/>
  <c r="O62" i="4" s="1"/>
  <c r="Q68" i="69"/>
  <c r="R68" i="69" s="1"/>
  <c r="O69" i="69" s="1"/>
  <c r="Q59" i="3"/>
  <c r="R59" i="3" s="1"/>
  <c r="O60" i="3" s="1"/>
  <c r="Q84" i="67"/>
  <c r="R84" i="67" s="1"/>
  <c r="O85" i="67" s="1"/>
  <c r="Q71" i="74"/>
  <c r="R71" i="74" s="1"/>
  <c r="O72" i="74" s="1"/>
  <c r="Q70" i="71"/>
  <c r="R70" i="71" s="1"/>
  <c r="O71" i="71" s="1"/>
  <c r="Q72" i="78"/>
  <c r="R72" i="78" s="1"/>
  <c r="O73" i="78" s="1"/>
  <c r="Q69" i="5"/>
  <c r="R69" i="5" s="1"/>
  <c r="O70" i="5" s="1"/>
  <c r="Q82" i="30"/>
  <c r="R82" i="30" s="1"/>
  <c r="O83" i="30" s="1"/>
  <c r="Q71" i="79"/>
  <c r="R71" i="79" s="1"/>
  <c r="O72" i="79" s="1"/>
  <c r="Q80" i="51"/>
  <c r="R80" i="51" s="1"/>
  <c r="O81" i="51" s="1"/>
  <c r="Q75" i="80"/>
  <c r="R75" i="80" s="1"/>
  <c r="O76" i="80" s="1"/>
  <c r="Q80" i="50"/>
  <c r="R80" i="50" s="1"/>
  <c r="O81" i="50" s="1"/>
  <c r="Q36" i="31"/>
  <c r="S32" i="49"/>
  <c r="U32" i="49" s="1"/>
  <c r="P31" i="49"/>
  <c r="Q81" i="31"/>
  <c r="R81" i="31" s="1"/>
  <c r="O82" i="31" s="1"/>
  <c r="Q73" i="76"/>
  <c r="R73" i="76" s="1"/>
  <c r="O74" i="76" s="1"/>
  <c r="P29" i="29"/>
  <c r="Q30" i="29"/>
  <c r="U32" i="29" s="1"/>
  <c r="Q82" i="68"/>
  <c r="R82" i="68" s="1"/>
  <c r="O83" i="68" s="1"/>
  <c r="Q74" i="75"/>
  <c r="R74" i="75" s="1"/>
  <c r="O75" i="75" s="1"/>
  <c r="Q72" i="73"/>
  <c r="R72" i="73" s="1"/>
  <c r="O73" i="73" s="1"/>
  <c r="Q83" i="28"/>
  <c r="R83" i="28" s="1"/>
  <c r="O84" i="28" s="1"/>
  <c r="Q72" i="6"/>
  <c r="R72" i="6" s="1"/>
  <c r="O73" i="6" s="1"/>
  <c r="V36" i="31"/>
  <c r="Q78" i="72"/>
  <c r="R78" i="72" s="1"/>
  <c r="O79" i="72" s="1"/>
  <c r="S33" i="31"/>
  <c r="P32" i="31"/>
  <c r="Z32" i="31" s="1"/>
  <c r="Q70" i="70"/>
  <c r="R70" i="70" s="1"/>
  <c r="O71" i="70" s="1"/>
  <c r="P29" i="79"/>
  <c r="Q30" i="79"/>
  <c r="R33" i="68"/>
  <c r="T33" i="80"/>
  <c r="P29" i="6"/>
  <c r="Q30" i="6"/>
  <c r="P29" i="67"/>
  <c r="Q30" i="67"/>
  <c r="Q32" i="76"/>
  <c r="V32" i="76" s="1"/>
  <c r="P31" i="76"/>
  <c r="U32" i="31"/>
  <c r="Q30" i="51"/>
  <c r="P29" i="51"/>
  <c r="Q30" i="69"/>
  <c r="P29" i="69"/>
  <c r="S33" i="5"/>
  <c r="Q36" i="28"/>
  <c r="Q78" i="81"/>
  <c r="R78" i="81" s="1"/>
  <c r="O79" i="81" s="1"/>
  <c r="Q72" i="49"/>
  <c r="R72" i="49" s="1"/>
  <c r="O73" i="49" s="1"/>
  <c r="Q59" i="29"/>
  <c r="R59" i="29" s="1"/>
  <c r="O60" i="29" s="1"/>
  <c r="Q72" i="1"/>
  <c r="R72" i="1" s="1"/>
  <c r="O73" i="1" s="1"/>
  <c r="Q70" i="12"/>
  <c r="R70" i="12" s="1"/>
  <c r="O71" i="12" s="1"/>
  <c r="Q30" i="78"/>
  <c r="P29" i="78"/>
  <c r="P30" i="4"/>
  <c r="Q31" i="4"/>
  <c r="P29" i="73"/>
  <c r="Q30" i="73"/>
  <c r="X32" i="31"/>
  <c r="P29" i="70"/>
  <c r="Q30" i="70"/>
  <c r="P29" i="50"/>
  <c r="Q30" i="50"/>
  <c r="Q30" i="3"/>
  <c r="P29" i="3"/>
  <c r="P29" i="74"/>
  <c r="Q30" i="74"/>
  <c r="W32" i="68"/>
  <c r="Q33" i="12"/>
  <c r="R33" i="28"/>
  <c r="R37" i="75"/>
  <c r="T32" i="30"/>
  <c r="R32" i="71"/>
  <c r="Q65" i="11"/>
  <c r="R65" i="11" s="1"/>
  <c r="O66" i="11" s="1"/>
  <c r="Q60" i="9"/>
  <c r="R60" i="9" s="1"/>
  <c r="O61" i="9" s="1"/>
  <c r="P29" i="9"/>
  <c r="Q30" i="9"/>
  <c r="Q59" i="8"/>
  <c r="R59" i="8" s="1"/>
  <c r="O60" i="8" s="1"/>
  <c r="W32" i="8"/>
  <c r="U32" i="8"/>
  <c r="P29" i="8"/>
  <c r="R38" i="8"/>
  <c r="Q30" i="11" l="1"/>
  <c r="P29" i="11"/>
  <c r="Q30" i="1"/>
  <c r="P29" i="1"/>
  <c r="Z27" i="1"/>
  <c r="Q31" i="71"/>
  <c r="P30" i="71"/>
  <c r="S32" i="28"/>
  <c r="X32" i="28" s="1"/>
  <c r="P31" i="28"/>
  <c r="Q31" i="5"/>
  <c r="P30" i="5"/>
  <c r="V32" i="29"/>
  <c r="Q31" i="68"/>
  <c r="P30" i="68"/>
  <c r="P30" i="72"/>
  <c r="Q31" i="72"/>
  <c r="Q31" i="30"/>
  <c r="P30" i="30"/>
  <c r="Q31" i="80"/>
  <c r="P30" i="80"/>
  <c r="S32" i="75"/>
  <c r="P31" i="75"/>
  <c r="Q32" i="81"/>
  <c r="V32" i="81" s="1"/>
  <c r="P31" i="81"/>
  <c r="S31" i="12"/>
  <c r="P30" i="12"/>
  <c r="Q83" i="30"/>
  <c r="R83" i="30" s="1"/>
  <c r="O84" i="30" s="1"/>
  <c r="Q71" i="71"/>
  <c r="R71" i="71" s="1"/>
  <c r="O72" i="71" s="1"/>
  <c r="Q79" i="72"/>
  <c r="R79" i="72" s="1"/>
  <c r="O80" i="72" s="1"/>
  <c r="Q73" i="73"/>
  <c r="R73" i="73" s="1"/>
  <c r="O74" i="73" s="1"/>
  <c r="Q83" i="68"/>
  <c r="R83" i="68" s="1"/>
  <c r="O84" i="68" s="1"/>
  <c r="Q74" i="76"/>
  <c r="R74" i="76" s="1"/>
  <c r="O75" i="76" s="1"/>
  <c r="Q81" i="50"/>
  <c r="R81" i="50" s="1"/>
  <c r="O82" i="50" s="1"/>
  <c r="Q70" i="5"/>
  <c r="R70" i="5" s="1"/>
  <c r="O71" i="5" s="1"/>
  <c r="Q60" i="29"/>
  <c r="R60" i="29" s="1"/>
  <c r="O61" i="29" s="1"/>
  <c r="Q71" i="70"/>
  <c r="R71" i="70" s="1"/>
  <c r="O72" i="70" s="1"/>
  <c r="Q73" i="6"/>
  <c r="R73" i="6" s="1"/>
  <c r="O74" i="6" s="1"/>
  <c r="Q31" i="74"/>
  <c r="P30" i="74"/>
  <c r="Q31" i="70"/>
  <c r="P30" i="70"/>
  <c r="Q71" i="12"/>
  <c r="R71" i="12" s="1"/>
  <c r="O72" i="12" s="1"/>
  <c r="Q79" i="81"/>
  <c r="R79" i="81" s="1"/>
  <c r="O80" i="81" s="1"/>
  <c r="Q84" i="28"/>
  <c r="R84" i="28" s="1"/>
  <c r="O85" i="28" s="1"/>
  <c r="Q76" i="80"/>
  <c r="R76" i="80" s="1"/>
  <c r="O77" i="80" s="1"/>
  <c r="Q72" i="79"/>
  <c r="R72" i="79" s="1"/>
  <c r="O73" i="79" s="1"/>
  <c r="Q85" i="67"/>
  <c r="R85" i="67" s="1"/>
  <c r="O86" i="67" s="1"/>
  <c r="Q69" i="69"/>
  <c r="R69" i="69" s="1"/>
  <c r="O70" i="69" s="1"/>
  <c r="R33" i="71"/>
  <c r="W32" i="71"/>
  <c r="R38" i="75"/>
  <c r="Q34" i="12"/>
  <c r="R34" i="68"/>
  <c r="Q82" i="31"/>
  <c r="R82" i="31" s="1"/>
  <c r="O83" i="31" s="1"/>
  <c r="S33" i="49"/>
  <c r="P32" i="49"/>
  <c r="P30" i="3"/>
  <c r="Q31" i="3"/>
  <c r="Q31" i="73"/>
  <c r="P30" i="73"/>
  <c r="Q32" i="4"/>
  <c r="U32" i="4" s="1"/>
  <c r="P31" i="4"/>
  <c r="Q73" i="1"/>
  <c r="R73" i="1" s="1"/>
  <c r="O74" i="1" s="1"/>
  <c r="Q73" i="49"/>
  <c r="R73" i="49" s="1"/>
  <c r="O74" i="49" s="1"/>
  <c r="Q37" i="28"/>
  <c r="V36" i="28"/>
  <c r="S34" i="5"/>
  <c r="Q31" i="69"/>
  <c r="P30" i="69"/>
  <c r="P30" i="51"/>
  <c r="Q31" i="51"/>
  <c r="Q31" i="67"/>
  <c r="P30" i="67"/>
  <c r="T34" i="80"/>
  <c r="Q31" i="79"/>
  <c r="P30" i="79"/>
  <c r="S34" i="31"/>
  <c r="P33" i="31"/>
  <c r="Q75" i="75"/>
  <c r="R75" i="75" s="1"/>
  <c r="O76" i="75" s="1"/>
  <c r="P30" i="29"/>
  <c r="Q38" i="29"/>
  <c r="Q81" i="51"/>
  <c r="R81" i="51" s="1"/>
  <c r="O82" i="51" s="1"/>
  <c r="Q73" i="78"/>
  <c r="R73" i="78" s="1"/>
  <c r="O74" i="78" s="1"/>
  <c r="Q72" i="74"/>
  <c r="R72" i="74" s="1"/>
  <c r="O73" i="74" s="1"/>
  <c r="Q60" i="3"/>
  <c r="R60" i="3" s="1"/>
  <c r="O61" i="3" s="1"/>
  <c r="Q62" i="4"/>
  <c r="R62" i="4" s="1"/>
  <c r="O63" i="4" s="1"/>
  <c r="T33" i="30"/>
  <c r="Y32" i="30"/>
  <c r="R34" i="28"/>
  <c r="P30" i="50"/>
  <c r="Q31" i="50"/>
  <c r="P30" i="78"/>
  <c r="Q31" i="78"/>
  <c r="Q33" i="76"/>
  <c r="P32" i="76"/>
  <c r="Z32" i="76" s="1"/>
  <c r="U32" i="76"/>
  <c r="P30" i="6"/>
  <c r="Q31" i="6"/>
  <c r="X32" i="49"/>
  <c r="Z31" i="49" s="1"/>
  <c r="Q58" i="31"/>
  <c r="Q66" i="11"/>
  <c r="R66" i="11" s="1"/>
  <c r="O67" i="11" s="1"/>
  <c r="Q31" i="9"/>
  <c r="P30" i="9"/>
  <c r="Q61" i="9"/>
  <c r="R61" i="9" s="1"/>
  <c r="O62" i="9" s="1"/>
  <c r="R39" i="8"/>
  <c r="P38" i="8"/>
  <c r="P39" i="8" s="1"/>
  <c r="U39" i="8"/>
  <c r="Q60" i="8"/>
  <c r="R60" i="8" s="1"/>
  <c r="O61" i="8" s="1"/>
  <c r="Q31" i="1" l="1"/>
  <c r="P30" i="1"/>
  <c r="P30" i="11"/>
  <c r="Q31" i="11"/>
  <c r="U32" i="28"/>
  <c r="Q32" i="71"/>
  <c r="P31" i="71"/>
  <c r="Q32" i="80"/>
  <c r="V32" i="80" s="1"/>
  <c r="P31" i="80"/>
  <c r="Q32" i="5"/>
  <c r="U32" i="5" s="1"/>
  <c r="P31" i="5"/>
  <c r="U32" i="81"/>
  <c r="P32" i="81"/>
  <c r="Z32" i="81" s="1"/>
  <c r="Q33" i="81"/>
  <c r="P32" i="75"/>
  <c r="Z32" i="75" s="1"/>
  <c r="U32" i="75"/>
  <c r="X32" i="75"/>
  <c r="S33" i="75"/>
  <c r="Q32" i="30"/>
  <c r="P31" i="30"/>
  <c r="Q32" i="68"/>
  <c r="U32" i="68" s="1"/>
  <c r="P31" i="68"/>
  <c r="S32" i="12"/>
  <c r="X32" i="12" s="1"/>
  <c r="P31" i="12"/>
  <c r="Q32" i="72"/>
  <c r="P31" i="72"/>
  <c r="S33" i="28"/>
  <c r="P32" i="28"/>
  <c r="Z32" i="28" s="1"/>
  <c r="Q82" i="50"/>
  <c r="R82" i="50" s="1"/>
  <c r="O83" i="50" s="1"/>
  <c r="Q63" i="4"/>
  <c r="R63" i="4" s="1"/>
  <c r="O64" i="4" s="1"/>
  <c r="Q74" i="49"/>
  <c r="R74" i="49" s="1"/>
  <c r="O75" i="49" s="1"/>
  <c r="Q61" i="3"/>
  <c r="R61" i="3" s="1"/>
  <c r="O62" i="3" s="1"/>
  <c r="Q73" i="79"/>
  <c r="R73" i="79" s="1"/>
  <c r="O74" i="79" s="1"/>
  <c r="Q73" i="74"/>
  <c r="R73" i="74" s="1"/>
  <c r="O74" i="74" s="1"/>
  <c r="Q76" i="75"/>
  <c r="R76" i="75" s="1"/>
  <c r="O77" i="75" s="1"/>
  <c r="Q70" i="69"/>
  <c r="R70" i="69" s="1"/>
  <c r="O71" i="69" s="1"/>
  <c r="Q84" i="30"/>
  <c r="R84" i="30" s="1"/>
  <c r="O85" i="30" s="1"/>
  <c r="Q34" i="76"/>
  <c r="P33" i="76"/>
  <c r="P31" i="51"/>
  <c r="Q32" i="51"/>
  <c r="U32" i="51" s="1"/>
  <c r="P31" i="73"/>
  <c r="Q32" i="73"/>
  <c r="R35" i="68"/>
  <c r="Q86" i="67"/>
  <c r="R86" i="67" s="1"/>
  <c r="O87" i="67" s="1"/>
  <c r="Q72" i="70"/>
  <c r="R72" i="70" s="1"/>
  <c r="O73" i="70" s="1"/>
  <c r="Q75" i="76"/>
  <c r="R75" i="76" s="1"/>
  <c r="O76" i="76" s="1"/>
  <c r="Q74" i="73"/>
  <c r="R74" i="73" s="1"/>
  <c r="O75" i="73" s="1"/>
  <c r="Q32" i="79"/>
  <c r="P31" i="79"/>
  <c r="Q74" i="1"/>
  <c r="R74" i="1" s="1"/>
  <c r="O75" i="1" s="1"/>
  <c r="Q83" i="31"/>
  <c r="R83" i="31" s="1"/>
  <c r="O84" i="31" s="1"/>
  <c r="R39" i="75"/>
  <c r="T34" i="30"/>
  <c r="S35" i="31"/>
  <c r="P34" i="31"/>
  <c r="Q32" i="6"/>
  <c r="P31" i="6"/>
  <c r="Q82" i="51"/>
  <c r="R82" i="51" s="1"/>
  <c r="O83" i="51" s="1"/>
  <c r="S34" i="49"/>
  <c r="P33" i="49"/>
  <c r="Q77" i="80"/>
  <c r="R77" i="80" s="1"/>
  <c r="O78" i="80" s="1"/>
  <c r="Q80" i="81"/>
  <c r="R80" i="81" s="1"/>
  <c r="O81" i="81" s="1"/>
  <c r="Q71" i="5"/>
  <c r="R71" i="5" s="1"/>
  <c r="O72" i="5" s="1"/>
  <c r="Q72" i="71"/>
  <c r="R72" i="71" s="1"/>
  <c r="O73" i="71" s="1"/>
  <c r="Q74" i="78"/>
  <c r="R74" i="78" s="1"/>
  <c r="O75" i="78" s="1"/>
  <c r="T35" i="80"/>
  <c r="R34" i="71"/>
  <c r="P31" i="74"/>
  <c r="Q32" i="74"/>
  <c r="Q59" i="31"/>
  <c r="R35" i="28"/>
  <c r="Q38" i="28"/>
  <c r="P32" i="4"/>
  <c r="Q38" i="4"/>
  <c r="Q32" i="3"/>
  <c r="V32" i="3" s="1"/>
  <c r="P31" i="3"/>
  <c r="Q85" i="28"/>
  <c r="R85" i="28" s="1"/>
  <c r="O86" i="28" s="1"/>
  <c r="Q72" i="12"/>
  <c r="R72" i="12" s="1"/>
  <c r="O73" i="12" s="1"/>
  <c r="Q74" i="6"/>
  <c r="R74" i="6" s="1"/>
  <c r="O75" i="6" s="1"/>
  <c r="Q61" i="29"/>
  <c r="R61" i="29" s="1"/>
  <c r="O62" i="29" s="1"/>
  <c r="Q84" i="68"/>
  <c r="R84" i="68" s="1"/>
  <c r="O85" i="68" s="1"/>
  <c r="Q80" i="72"/>
  <c r="R80" i="72" s="1"/>
  <c r="O81" i="72" s="1"/>
  <c r="P31" i="78"/>
  <c r="Q32" i="78"/>
  <c r="V32" i="78" s="1"/>
  <c r="Q32" i="50"/>
  <c r="V32" i="50" s="1"/>
  <c r="P31" i="50"/>
  <c r="Q39" i="29"/>
  <c r="P38" i="29"/>
  <c r="P39" i="29" s="1"/>
  <c r="U39" i="29"/>
  <c r="Q32" i="67"/>
  <c r="U32" i="67" s="1"/>
  <c r="P31" i="67"/>
  <c r="Q32" i="69"/>
  <c r="V32" i="69" s="1"/>
  <c r="P31" i="69"/>
  <c r="S35" i="5"/>
  <c r="V32" i="4"/>
  <c r="Z31" i="4" s="1"/>
  <c r="Q35" i="12"/>
  <c r="P31" i="70"/>
  <c r="Q32" i="70"/>
  <c r="Q67" i="11"/>
  <c r="R67" i="11" s="1"/>
  <c r="O68" i="11" s="1"/>
  <c r="Q62" i="9"/>
  <c r="R62" i="9" s="1"/>
  <c r="O63" i="9" s="1"/>
  <c r="P31" i="9"/>
  <c r="Q32" i="9"/>
  <c r="Q61" i="8"/>
  <c r="R61" i="8" s="1"/>
  <c r="O62" i="8" s="1"/>
  <c r="P31" i="11" l="1"/>
  <c r="Q32" i="11"/>
  <c r="V32" i="11" s="1"/>
  <c r="P31" i="1"/>
  <c r="Q32" i="1"/>
  <c r="V32" i="5"/>
  <c r="V32" i="51"/>
  <c r="U32" i="80"/>
  <c r="V32" i="68"/>
  <c r="Q33" i="71"/>
  <c r="P32" i="71"/>
  <c r="Z32" i="71" s="1"/>
  <c r="U32" i="71"/>
  <c r="V32" i="71"/>
  <c r="S34" i="28"/>
  <c r="P33" i="28"/>
  <c r="Q33" i="72"/>
  <c r="P32" i="72"/>
  <c r="Z32" i="72" s="1"/>
  <c r="Q33" i="30"/>
  <c r="P32" i="30"/>
  <c r="Z32" i="30" s="1"/>
  <c r="U32" i="30"/>
  <c r="U32" i="72"/>
  <c r="S33" i="12"/>
  <c r="P32" i="12"/>
  <c r="Z32" i="12" s="1"/>
  <c r="Q33" i="68"/>
  <c r="P32" i="68"/>
  <c r="Z32" i="68" s="1"/>
  <c r="P33" i="75"/>
  <c r="S34" i="75"/>
  <c r="P33" i="81"/>
  <c r="Q34" i="81"/>
  <c r="V32" i="72"/>
  <c r="U32" i="12"/>
  <c r="V32" i="30"/>
  <c r="Q33" i="5"/>
  <c r="P32" i="5"/>
  <c r="Z32" i="5" s="1"/>
  <c r="Q33" i="80"/>
  <c r="P32" i="80"/>
  <c r="Z32" i="80" s="1"/>
  <c r="Q85" i="68"/>
  <c r="R85" i="68" s="1"/>
  <c r="O86" i="68" s="1"/>
  <c r="Q81" i="81"/>
  <c r="R81" i="81" s="1"/>
  <c r="O82" i="81" s="1"/>
  <c r="Q74" i="79"/>
  <c r="R74" i="79" s="1"/>
  <c r="O75" i="79" s="1"/>
  <c r="Q73" i="71"/>
  <c r="R73" i="71" s="1"/>
  <c r="O74" i="71" s="1"/>
  <c r="Q75" i="1"/>
  <c r="R75" i="1" s="1"/>
  <c r="O76" i="1" s="1"/>
  <c r="Q64" i="4"/>
  <c r="R64" i="4" s="1"/>
  <c r="O65" i="4" s="1"/>
  <c r="Q86" i="28"/>
  <c r="R86" i="28" s="1"/>
  <c r="O87" i="28" s="1"/>
  <c r="Q76" i="76"/>
  <c r="R76" i="76" s="1"/>
  <c r="O77" i="76" s="1"/>
  <c r="Q81" i="72"/>
  <c r="R81" i="72" s="1"/>
  <c r="O82" i="72" s="1"/>
  <c r="Q75" i="6"/>
  <c r="R75" i="6" s="1"/>
  <c r="O76" i="6" s="1"/>
  <c r="Q73" i="70"/>
  <c r="R73" i="70" s="1"/>
  <c r="O74" i="70" s="1"/>
  <c r="Q33" i="70"/>
  <c r="P32" i="70"/>
  <c r="Z32" i="70" s="1"/>
  <c r="V32" i="70"/>
  <c r="U32" i="70"/>
  <c r="Q39" i="4"/>
  <c r="P38" i="4"/>
  <c r="P39" i="4" s="1"/>
  <c r="U39" i="4"/>
  <c r="Q33" i="74"/>
  <c r="P32" i="74"/>
  <c r="Z32" i="74" s="1"/>
  <c r="U32" i="74"/>
  <c r="T36" i="80"/>
  <c r="Q83" i="51"/>
  <c r="R83" i="51" s="1"/>
  <c r="O84" i="51" s="1"/>
  <c r="P32" i="79"/>
  <c r="Z32" i="79" s="1"/>
  <c r="Q33" i="79"/>
  <c r="P32" i="73"/>
  <c r="Z32" i="73" s="1"/>
  <c r="Q33" i="73"/>
  <c r="Q35" i="76"/>
  <c r="P34" i="76"/>
  <c r="Q71" i="69"/>
  <c r="R71" i="69" s="1"/>
  <c r="O72" i="69" s="1"/>
  <c r="Q74" i="74"/>
  <c r="R74" i="74" s="1"/>
  <c r="O75" i="74" s="1"/>
  <c r="Q62" i="3"/>
  <c r="R62" i="3" s="1"/>
  <c r="O63" i="3" s="1"/>
  <c r="Q33" i="78"/>
  <c r="P32" i="78"/>
  <c r="Z32" i="78" s="1"/>
  <c r="Q62" i="29"/>
  <c r="R62" i="29" s="1"/>
  <c r="O63" i="29" s="1"/>
  <c r="Q73" i="12"/>
  <c r="R73" i="12" s="1"/>
  <c r="O74" i="12" s="1"/>
  <c r="R36" i="28"/>
  <c r="R35" i="71"/>
  <c r="Q75" i="78"/>
  <c r="R75" i="78" s="1"/>
  <c r="O76" i="78" s="1"/>
  <c r="Q72" i="5"/>
  <c r="R72" i="5" s="1"/>
  <c r="O73" i="5" s="1"/>
  <c r="Q78" i="80"/>
  <c r="R78" i="80" s="1"/>
  <c r="O79" i="80" s="1"/>
  <c r="S35" i="49"/>
  <c r="P34" i="49"/>
  <c r="Q33" i="6"/>
  <c r="P32" i="6"/>
  <c r="Z32" i="6" s="1"/>
  <c r="R40" i="75"/>
  <c r="Q75" i="73"/>
  <c r="R75" i="73" s="1"/>
  <c r="O76" i="73" s="1"/>
  <c r="R36" i="68"/>
  <c r="Q85" i="30"/>
  <c r="R85" i="30" s="1"/>
  <c r="O86" i="30" s="1"/>
  <c r="S36" i="5"/>
  <c r="X36" i="5" s="1"/>
  <c r="P32" i="69"/>
  <c r="Z32" i="69" s="1"/>
  <c r="Q33" i="69"/>
  <c r="Q33" i="67"/>
  <c r="P32" i="67"/>
  <c r="Z32" i="67" s="1"/>
  <c r="P32" i="50"/>
  <c r="Z32" i="50" s="1"/>
  <c r="Q33" i="50"/>
  <c r="Q39" i="28"/>
  <c r="V32" i="6"/>
  <c r="T58" i="30"/>
  <c r="Q84" i="31"/>
  <c r="R84" i="31" s="1"/>
  <c r="O85" i="31" s="1"/>
  <c r="U32" i="79"/>
  <c r="Q87" i="67"/>
  <c r="R87" i="67" s="1"/>
  <c r="O88" i="67" s="1"/>
  <c r="V32" i="73"/>
  <c r="Q77" i="75"/>
  <c r="R77" i="75" s="1"/>
  <c r="O78" i="75" s="1"/>
  <c r="Q75" i="49"/>
  <c r="R75" i="49" s="1"/>
  <c r="O76" i="49" s="1"/>
  <c r="Q83" i="50"/>
  <c r="R83" i="50" s="1"/>
  <c r="O84" i="50" s="1"/>
  <c r="Q36" i="12"/>
  <c r="U32" i="69"/>
  <c r="V32" i="67"/>
  <c r="U32" i="50"/>
  <c r="U32" i="78"/>
  <c r="V32" i="79"/>
  <c r="P32" i="3"/>
  <c r="Q38" i="3"/>
  <c r="U32" i="3"/>
  <c r="Z31" i="3" s="1"/>
  <c r="U32" i="6"/>
  <c r="S36" i="31"/>
  <c r="X36" i="31" s="1"/>
  <c r="P35" i="31"/>
  <c r="Y36" i="30"/>
  <c r="U32" i="73"/>
  <c r="Q33" i="51"/>
  <c r="P32" i="51"/>
  <c r="Z32" i="51" s="1"/>
  <c r="V32" i="74"/>
  <c r="Q68" i="11"/>
  <c r="R68" i="11" s="1"/>
  <c r="O69" i="11" s="1"/>
  <c r="Q63" i="9"/>
  <c r="R63" i="9" s="1"/>
  <c r="O64" i="9" s="1"/>
  <c r="P32" i="9"/>
  <c r="Z32" i="9" s="1"/>
  <c r="Q38" i="9"/>
  <c r="U32" i="9"/>
  <c r="V32" i="9"/>
  <c r="Q62" i="8"/>
  <c r="R62" i="8" s="1"/>
  <c r="O63" i="8" s="1"/>
  <c r="U32" i="11" l="1"/>
  <c r="Q33" i="11"/>
  <c r="P32" i="11"/>
  <c r="Z32" i="11" s="1"/>
  <c r="P32" i="1"/>
  <c r="U32" i="1"/>
  <c r="V32" i="1"/>
  <c r="Q33" i="1"/>
  <c r="U36" i="31"/>
  <c r="Q34" i="71"/>
  <c r="P33" i="71"/>
  <c r="S34" i="12"/>
  <c r="P33" i="12"/>
  <c r="Q34" i="5"/>
  <c r="P33" i="5"/>
  <c r="S35" i="75"/>
  <c r="P34" i="75"/>
  <c r="P33" i="72"/>
  <c r="Q34" i="72"/>
  <c r="Q34" i="80"/>
  <c r="P33" i="80"/>
  <c r="Q35" i="81"/>
  <c r="P34" i="81"/>
  <c r="Q34" i="30"/>
  <c r="V36" i="30" s="1"/>
  <c r="P33" i="30"/>
  <c r="Q34" i="68"/>
  <c r="P33" i="68"/>
  <c r="S35" i="28"/>
  <c r="P34" i="28"/>
  <c r="Q82" i="72"/>
  <c r="R82" i="72" s="1"/>
  <c r="O83" i="72" s="1"/>
  <c r="Q78" i="75"/>
  <c r="R78" i="75" s="1"/>
  <c r="O79" i="75" s="1"/>
  <c r="Q79" i="80"/>
  <c r="R79" i="80" s="1"/>
  <c r="O80" i="80" s="1"/>
  <c r="Q88" i="67"/>
  <c r="R88" i="67" s="1"/>
  <c r="O89" i="67" s="1"/>
  <c r="Q74" i="12"/>
  <c r="R74" i="12" s="1"/>
  <c r="O75" i="12" s="1"/>
  <c r="Q76" i="1"/>
  <c r="R76" i="1" s="1"/>
  <c r="O77" i="1" s="1"/>
  <c r="Q84" i="50"/>
  <c r="R84" i="50" s="1"/>
  <c r="O85" i="50" s="1"/>
  <c r="Q86" i="30"/>
  <c r="R86" i="30" s="1"/>
  <c r="O87" i="30" s="1"/>
  <c r="R37" i="68"/>
  <c r="W36" i="68"/>
  <c r="Q73" i="5"/>
  <c r="R73" i="5" s="1"/>
  <c r="O74" i="5" s="1"/>
  <c r="Q63" i="29"/>
  <c r="R63" i="29" s="1"/>
  <c r="O64" i="29" s="1"/>
  <c r="Q63" i="3"/>
  <c r="R63" i="3" s="1"/>
  <c r="O64" i="3" s="1"/>
  <c r="Q72" i="69"/>
  <c r="R72" i="69" s="1"/>
  <c r="O73" i="69" s="1"/>
  <c r="Q34" i="73"/>
  <c r="P33" i="73"/>
  <c r="Q84" i="51"/>
  <c r="R84" i="51" s="1"/>
  <c r="O85" i="51" s="1"/>
  <c r="T37" i="80"/>
  <c r="Q76" i="6"/>
  <c r="R76" i="6" s="1"/>
  <c r="O77" i="6" s="1"/>
  <c r="Q77" i="76"/>
  <c r="R77" i="76" s="1"/>
  <c r="O78" i="76" s="1"/>
  <c r="Q65" i="4"/>
  <c r="R65" i="4" s="1"/>
  <c r="O66" i="4" s="1"/>
  <c r="Q74" i="71"/>
  <c r="R74" i="71" s="1"/>
  <c r="O75" i="71" s="1"/>
  <c r="Q82" i="81"/>
  <c r="R82" i="81" s="1"/>
  <c r="O83" i="81" s="1"/>
  <c r="Q34" i="51"/>
  <c r="P33" i="51"/>
  <c r="Q76" i="49"/>
  <c r="R76" i="49" s="1"/>
  <c r="O77" i="49" s="1"/>
  <c r="T59" i="30"/>
  <c r="Q34" i="67"/>
  <c r="P33" i="67"/>
  <c r="Q76" i="73"/>
  <c r="R76" i="73" s="1"/>
  <c r="O77" i="73" s="1"/>
  <c r="R41" i="75"/>
  <c r="S36" i="49"/>
  <c r="X36" i="49" s="1"/>
  <c r="P35" i="49"/>
  <c r="R36" i="71"/>
  <c r="R37" i="28"/>
  <c r="Q34" i="70"/>
  <c r="P33" i="70"/>
  <c r="Q37" i="12"/>
  <c r="Q85" i="31"/>
  <c r="R85" i="31" s="1"/>
  <c r="O86" i="31" s="1"/>
  <c r="Q40" i="28"/>
  <c r="P33" i="50"/>
  <c r="Q34" i="50"/>
  <c r="P33" i="69"/>
  <c r="Q34" i="69"/>
  <c r="Q76" i="78"/>
  <c r="R76" i="78" s="1"/>
  <c r="O77" i="78" s="1"/>
  <c r="W36" i="28"/>
  <c r="Q75" i="74"/>
  <c r="R75" i="74" s="1"/>
  <c r="O76" i="74" s="1"/>
  <c r="Q34" i="79"/>
  <c r="P33" i="79"/>
  <c r="Y36" i="80"/>
  <c r="Q74" i="70"/>
  <c r="R74" i="70" s="1"/>
  <c r="O75" i="70" s="1"/>
  <c r="Q87" i="28"/>
  <c r="R87" i="28" s="1"/>
  <c r="O88" i="28" s="1"/>
  <c r="Q75" i="79"/>
  <c r="R75" i="79" s="1"/>
  <c r="O76" i="79" s="1"/>
  <c r="Q86" i="68"/>
  <c r="R86" i="68" s="1"/>
  <c r="O87" i="68" s="1"/>
  <c r="S58" i="31"/>
  <c r="P36" i="31"/>
  <c r="Z36" i="31" s="1"/>
  <c r="P38" i="3"/>
  <c r="P39" i="3" s="1"/>
  <c r="Q39" i="3"/>
  <c r="U39" i="3"/>
  <c r="V36" i="12"/>
  <c r="S37" i="5"/>
  <c r="W40" i="75"/>
  <c r="Q34" i="6"/>
  <c r="P33" i="6"/>
  <c r="P33" i="78"/>
  <c r="Q34" i="78"/>
  <c r="P35" i="76"/>
  <c r="Q36" i="76"/>
  <c r="Q34" i="74"/>
  <c r="P33" i="74"/>
  <c r="Q69" i="11"/>
  <c r="R69" i="11" s="1"/>
  <c r="O70" i="11" s="1"/>
  <c r="Q39" i="9"/>
  <c r="P38" i="9"/>
  <c r="P39" i="9" s="1"/>
  <c r="U39" i="9"/>
  <c r="Q64" i="9"/>
  <c r="R64" i="9" s="1"/>
  <c r="O65" i="9" s="1"/>
  <c r="Q63" i="8"/>
  <c r="R63" i="8" s="1"/>
  <c r="O64" i="8" s="1"/>
  <c r="Z31" i="1" l="1"/>
  <c r="P33" i="1"/>
  <c r="Q34" i="1"/>
  <c r="Q34" i="11"/>
  <c r="P33" i="11"/>
  <c r="U36" i="30"/>
  <c r="Q35" i="71"/>
  <c r="P34" i="71"/>
  <c r="Q35" i="68"/>
  <c r="P34" i="68"/>
  <c r="Q35" i="72"/>
  <c r="P34" i="72"/>
  <c r="Q36" i="81"/>
  <c r="P35" i="81"/>
  <c r="S36" i="75"/>
  <c r="P35" i="75"/>
  <c r="S36" i="28"/>
  <c r="X36" i="28" s="1"/>
  <c r="P35" i="28"/>
  <c r="Q58" i="30"/>
  <c r="P34" i="30"/>
  <c r="S35" i="12"/>
  <c r="P34" i="12"/>
  <c r="Q35" i="80"/>
  <c r="P34" i="80"/>
  <c r="Q35" i="5"/>
  <c r="P34" i="5"/>
  <c r="Q85" i="51"/>
  <c r="R85" i="51" s="1"/>
  <c r="O86" i="51" s="1"/>
  <c r="Q79" i="75"/>
  <c r="R79" i="75" s="1"/>
  <c r="O80" i="75" s="1"/>
  <c r="Q75" i="71"/>
  <c r="R75" i="71" s="1"/>
  <c r="O76" i="71" s="1"/>
  <c r="Q75" i="70"/>
  <c r="R75" i="70" s="1"/>
  <c r="O76" i="70" s="1"/>
  <c r="Q86" i="31"/>
  <c r="R86" i="31" s="1"/>
  <c r="O87" i="31" s="1"/>
  <c r="Q64" i="29"/>
  <c r="R64" i="29" s="1"/>
  <c r="O65" i="29" s="1"/>
  <c r="Q85" i="50"/>
  <c r="R85" i="50" s="1"/>
  <c r="O86" i="50" s="1"/>
  <c r="Q78" i="76"/>
  <c r="R78" i="76" s="1"/>
  <c r="O79" i="76" s="1"/>
  <c r="Q73" i="69"/>
  <c r="R73" i="69" s="1"/>
  <c r="O74" i="69" s="1"/>
  <c r="P34" i="74"/>
  <c r="Q35" i="74"/>
  <c r="Q88" i="28"/>
  <c r="R88" i="28" s="1"/>
  <c r="O89" i="28" s="1"/>
  <c r="Q77" i="78"/>
  <c r="R77" i="78" s="1"/>
  <c r="O78" i="78" s="1"/>
  <c r="Q41" i="28"/>
  <c r="T38" i="80"/>
  <c r="Q77" i="1"/>
  <c r="R77" i="1" s="1"/>
  <c r="O78" i="1" s="1"/>
  <c r="Q89" i="67"/>
  <c r="R89" i="67" s="1"/>
  <c r="O90" i="67" s="1"/>
  <c r="Q37" i="76"/>
  <c r="P36" i="76"/>
  <c r="Z36" i="76" s="1"/>
  <c r="U36" i="76"/>
  <c r="V36" i="76"/>
  <c r="R37" i="71"/>
  <c r="Q83" i="81"/>
  <c r="R83" i="81" s="1"/>
  <c r="O84" i="81" s="1"/>
  <c r="Q77" i="6"/>
  <c r="R77" i="6" s="1"/>
  <c r="O78" i="6" s="1"/>
  <c r="Q64" i="3"/>
  <c r="R64" i="3" s="1"/>
  <c r="O65" i="3" s="1"/>
  <c r="R38" i="68"/>
  <c r="Q76" i="79"/>
  <c r="R76" i="79" s="1"/>
  <c r="O77" i="79" s="1"/>
  <c r="V40" i="28"/>
  <c r="Q38" i="12"/>
  <c r="R38" i="28"/>
  <c r="Q77" i="73"/>
  <c r="R77" i="73" s="1"/>
  <c r="O78" i="73" s="1"/>
  <c r="Q77" i="49"/>
  <c r="R77" i="49" s="1"/>
  <c r="O78" i="49" s="1"/>
  <c r="P34" i="73"/>
  <c r="Q35" i="73"/>
  <c r="Q87" i="30"/>
  <c r="R87" i="30" s="1"/>
  <c r="O88" i="30" s="1"/>
  <c r="Q75" i="12"/>
  <c r="R75" i="12" s="1"/>
  <c r="O76" i="12" s="1"/>
  <c r="Q80" i="80"/>
  <c r="R80" i="80" s="1"/>
  <c r="O81" i="80" s="1"/>
  <c r="Q83" i="72"/>
  <c r="R83" i="72" s="1"/>
  <c r="O84" i="72" s="1"/>
  <c r="Q35" i="78"/>
  <c r="P34" i="78"/>
  <c r="S38" i="5"/>
  <c r="Q87" i="68"/>
  <c r="R87" i="68" s="1"/>
  <c r="O88" i="68" s="1"/>
  <c r="Q35" i="79"/>
  <c r="P34" i="79"/>
  <c r="Q35" i="50"/>
  <c r="P34" i="50"/>
  <c r="Q35" i="51"/>
  <c r="P34" i="51"/>
  <c r="Q76" i="74"/>
  <c r="R76" i="74" s="1"/>
  <c r="O77" i="74" s="1"/>
  <c r="R42" i="75"/>
  <c r="Q66" i="4"/>
  <c r="R66" i="4" s="1"/>
  <c r="O67" i="4" s="1"/>
  <c r="Q74" i="5"/>
  <c r="R74" i="5" s="1"/>
  <c r="O75" i="5" s="1"/>
  <c r="Q35" i="6"/>
  <c r="P34" i="6"/>
  <c r="S59" i="31"/>
  <c r="P58" i="31"/>
  <c r="P59" i="31" s="1"/>
  <c r="U59" i="31"/>
  <c r="Q35" i="69"/>
  <c r="P34" i="69"/>
  <c r="P34" i="70"/>
  <c r="Q35" i="70"/>
  <c r="W36" i="71"/>
  <c r="S37" i="49"/>
  <c r="P36" i="49"/>
  <c r="U36" i="49"/>
  <c r="Z35" i="49" s="1"/>
  <c r="P34" i="67"/>
  <c r="Q35" i="67"/>
  <c r="Q70" i="11"/>
  <c r="R70" i="11" s="1"/>
  <c r="O71" i="11" s="1"/>
  <c r="Q65" i="9"/>
  <c r="R65" i="9" s="1"/>
  <c r="O66" i="9" s="1"/>
  <c r="Q64" i="8"/>
  <c r="R64" i="8" s="1"/>
  <c r="O65" i="8" s="1"/>
  <c r="P34" i="11" l="1"/>
  <c r="Q35" i="11"/>
  <c r="U36" i="11" s="1"/>
  <c r="Q42" i="11"/>
  <c r="P34" i="1"/>
  <c r="Q35" i="1"/>
  <c r="Q36" i="71"/>
  <c r="P35" i="71"/>
  <c r="Q36" i="5"/>
  <c r="V36" i="5" s="1"/>
  <c r="P35" i="5"/>
  <c r="Q59" i="30"/>
  <c r="P58" i="30"/>
  <c r="P59" i="30" s="1"/>
  <c r="U59" i="30"/>
  <c r="S37" i="75"/>
  <c r="X36" i="75"/>
  <c r="U36" i="75"/>
  <c r="P36" i="75"/>
  <c r="Z36" i="75" s="1"/>
  <c r="Q37" i="81"/>
  <c r="P36" i="81"/>
  <c r="Z36" i="81" s="1"/>
  <c r="U36" i="81"/>
  <c r="Q36" i="68"/>
  <c r="P35" i="68"/>
  <c r="S36" i="12"/>
  <c r="P35" i="12"/>
  <c r="S37" i="28"/>
  <c r="P36" i="28"/>
  <c r="Z36" i="28" s="1"/>
  <c r="U36" i="28"/>
  <c r="V36" i="81"/>
  <c r="Q36" i="72"/>
  <c r="U36" i="72" s="1"/>
  <c r="P35" i="72"/>
  <c r="Q36" i="80"/>
  <c r="P35" i="80"/>
  <c r="Q77" i="79"/>
  <c r="R77" i="79" s="1"/>
  <c r="O78" i="79" s="1"/>
  <c r="Q88" i="68"/>
  <c r="R88" i="68" s="1"/>
  <c r="O89" i="68" s="1"/>
  <c r="Q74" i="69"/>
  <c r="R74" i="69" s="1"/>
  <c r="O75" i="69" s="1"/>
  <c r="Q78" i="73"/>
  <c r="R78" i="73" s="1"/>
  <c r="O79" i="73" s="1"/>
  <c r="Q65" i="29"/>
  <c r="R65" i="29" s="1"/>
  <c r="O66" i="29" s="1"/>
  <c r="Q78" i="78"/>
  <c r="R78" i="78" s="1"/>
  <c r="O79" i="78" s="1"/>
  <c r="Q76" i="12"/>
  <c r="R76" i="12" s="1"/>
  <c r="O77" i="12" s="1"/>
  <c r="Q88" i="30"/>
  <c r="R88" i="30" s="1"/>
  <c r="O89" i="30" s="1"/>
  <c r="Q86" i="51"/>
  <c r="R86" i="51" s="1"/>
  <c r="O87" i="51" s="1"/>
  <c r="P35" i="70"/>
  <c r="Q36" i="70"/>
  <c r="V36" i="70" s="1"/>
  <c r="Q84" i="81"/>
  <c r="R84" i="81" s="1"/>
  <c r="O85" i="81" s="1"/>
  <c r="R38" i="71"/>
  <c r="Q36" i="74"/>
  <c r="U36" i="74" s="1"/>
  <c r="P35" i="74"/>
  <c r="P35" i="51"/>
  <c r="Q36" i="51"/>
  <c r="U36" i="51" s="1"/>
  <c r="Q38" i="76"/>
  <c r="P37" i="76"/>
  <c r="Q36" i="67"/>
  <c r="P35" i="67"/>
  <c r="S38" i="49"/>
  <c r="P37" i="49"/>
  <c r="Q36" i="6"/>
  <c r="V36" i="6" s="1"/>
  <c r="P35" i="6"/>
  <c r="Q67" i="4"/>
  <c r="R67" i="4" s="1"/>
  <c r="O68" i="4" s="1"/>
  <c r="S39" i="5"/>
  <c r="X40" i="5" s="1"/>
  <c r="Q84" i="72"/>
  <c r="R84" i="72" s="1"/>
  <c r="O85" i="72" s="1"/>
  <c r="P35" i="73"/>
  <c r="Q36" i="73"/>
  <c r="U36" i="73" s="1"/>
  <c r="R39" i="28"/>
  <c r="R39" i="68"/>
  <c r="Q78" i="6"/>
  <c r="R78" i="6" s="1"/>
  <c r="O79" i="6" s="1"/>
  <c r="Q90" i="67"/>
  <c r="R90" i="67" s="1"/>
  <c r="O91" i="67" s="1"/>
  <c r="Q89" i="28"/>
  <c r="R89" i="28" s="1"/>
  <c r="O90" i="28" s="1"/>
  <c r="Q86" i="50"/>
  <c r="R86" i="50" s="1"/>
  <c r="O87" i="50" s="1"/>
  <c r="Q87" i="31"/>
  <c r="R87" i="31" s="1"/>
  <c r="O88" i="31" s="1"/>
  <c r="Q76" i="71"/>
  <c r="R76" i="71" s="1"/>
  <c r="O77" i="71" s="1"/>
  <c r="Q36" i="69"/>
  <c r="V36" i="69" s="1"/>
  <c r="P35" i="69"/>
  <c r="Q75" i="5"/>
  <c r="R75" i="5" s="1"/>
  <c r="O76" i="5" s="1"/>
  <c r="Q81" i="80"/>
  <c r="R81" i="80" s="1"/>
  <c r="O82" i="80" s="1"/>
  <c r="Q78" i="49"/>
  <c r="R78" i="49" s="1"/>
  <c r="O79" i="49" s="1"/>
  <c r="Q65" i="3"/>
  <c r="R65" i="3" s="1"/>
  <c r="O66" i="3" s="1"/>
  <c r="Q78" i="1"/>
  <c r="R78" i="1" s="1"/>
  <c r="O79" i="1" s="1"/>
  <c r="Q79" i="76"/>
  <c r="R79" i="76" s="1"/>
  <c r="O80" i="76" s="1"/>
  <c r="Q76" i="70"/>
  <c r="R76" i="70" s="1"/>
  <c r="O77" i="70" s="1"/>
  <c r="Q80" i="75"/>
  <c r="R80" i="75" s="1"/>
  <c r="O81" i="75" s="1"/>
  <c r="Q77" i="74"/>
  <c r="R77" i="74" s="1"/>
  <c r="O78" i="74" s="1"/>
  <c r="Q36" i="79"/>
  <c r="U36" i="79" s="1"/>
  <c r="P35" i="79"/>
  <c r="Q36" i="78"/>
  <c r="V36" i="78" s="1"/>
  <c r="P35" i="78"/>
  <c r="T39" i="80"/>
  <c r="R43" i="75"/>
  <c r="Q36" i="50"/>
  <c r="P35" i="50"/>
  <c r="Q39" i="12"/>
  <c r="V44" i="28"/>
  <c r="Q58" i="28"/>
  <c r="Q71" i="11"/>
  <c r="R71" i="11" s="1"/>
  <c r="O72" i="11" s="1"/>
  <c r="Q66" i="9"/>
  <c r="R66" i="9" s="1"/>
  <c r="O67" i="9" s="1"/>
  <c r="Q65" i="8"/>
  <c r="R65" i="8" s="1"/>
  <c r="O66" i="8" s="1"/>
  <c r="P42" i="11" l="1"/>
  <c r="P43" i="11" s="1"/>
  <c r="U43" i="11"/>
  <c r="Q43" i="11"/>
  <c r="Q36" i="1"/>
  <c r="P35" i="1"/>
  <c r="V36" i="11"/>
  <c r="P35" i="11"/>
  <c r="U36" i="5"/>
  <c r="V36" i="72"/>
  <c r="V36" i="71"/>
  <c r="Q37" i="71"/>
  <c r="P36" i="71"/>
  <c r="Z36" i="71" s="1"/>
  <c r="U36" i="71"/>
  <c r="S38" i="75"/>
  <c r="P37" i="75"/>
  <c r="Q37" i="80"/>
  <c r="P36" i="80"/>
  <c r="Z36" i="80" s="1"/>
  <c r="U36" i="80"/>
  <c r="S37" i="12"/>
  <c r="P36" i="12"/>
  <c r="Z36" i="12" s="1"/>
  <c r="U36" i="12"/>
  <c r="Q37" i="68"/>
  <c r="P36" i="68"/>
  <c r="Z36" i="68" s="1"/>
  <c r="P37" i="81"/>
  <c r="Q38" i="81"/>
  <c r="U36" i="69"/>
  <c r="V36" i="80"/>
  <c r="V36" i="68"/>
  <c r="U36" i="68"/>
  <c r="X36" i="12"/>
  <c r="P36" i="72"/>
  <c r="Z36" i="72" s="1"/>
  <c r="Q37" i="72"/>
  <c r="S38" i="28"/>
  <c r="P37" i="28"/>
  <c r="Q37" i="5"/>
  <c r="P36" i="5"/>
  <c r="Z36" i="5" s="1"/>
  <c r="Q78" i="74"/>
  <c r="R78" i="74" s="1"/>
  <c r="O79" i="74" s="1"/>
  <c r="Q75" i="69"/>
  <c r="R75" i="69" s="1"/>
  <c r="O76" i="69" s="1"/>
  <c r="Q68" i="4"/>
  <c r="R68" i="4" s="1"/>
  <c r="O69" i="4" s="1"/>
  <c r="Q79" i="1"/>
  <c r="R79" i="1" s="1"/>
  <c r="O80" i="1" s="1"/>
  <c r="Q91" i="67"/>
  <c r="R91" i="67" s="1"/>
  <c r="O92" i="67" s="1"/>
  <c r="Q77" i="12"/>
  <c r="R77" i="12" s="1"/>
  <c r="O78" i="12" s="1"/>
  <c r="Q66" i="3"/>
  <c r="R66" i="3" s="1"/>
  <c r="O67" i="3" s="1"/>
  <c r="Q77" i="70"/>
  <c r="R77" i="70" s="1"/>
  <c r="O78" i="70" s="1"/>
  <c r="Q77" i="71"/>
  <c r="R77" i="71" s="1"/>
  <c r="O78" i="71" s="1"/>
  <c r="Q87" i="51"/>
  <c r="R87" i="51" s="1"/>
  <c r="O88" i="51" s="1"/>
  <c r="Q79" i="78"/>
  <c r="R79" i="78" s="1"/>
  <c r="O80" i="78" s="1"/>
  <c r="Q79" i="73"/>
  <c r="R79" i="73" s="1"/>
  <c r="O80" i="73" s="1"/>
  <c r="Q78" i="79"/>
  <c r="R78" i="79" s="1"/>
  <c r="O79" i="79" s="1"/>
  <c r="Q46" i="12"/>
  <c r="V40" i="12"/>
  <c r="R50" i="75"/>
  <c r="W44" i="75"/>
  <c r="Q85" i="72"/>
  <c r="R85" i="72" s="1"/>
  <c r="O86" i="72" s="1"/>
  <c r="S39" i="49"/>
  <c r="P38" i="49"/>
  <c r="Q37" i="74"/>
  <c r="P36" i="74"/>
  <c r="Z36" i="74" s="1"/>
  <c r="Q89" i="68"/>
  <c r="R89" i="68" s="1"/>
  <c r="O90" i="68" s="1"/>
  <c r="T40" i="80"/>
  <c r="Q81" i="75"/>
  <c r="R81" i="75" s="1"/>
  <c r="O82" i="75" s="1"/>
  <c r="P36" i="67"/>
  <c r="Z36" i="67" s="1"/>
  <c r="Q37" i="67"/>
  <c r="Q85" i="81"/>
  <c r="R85" i="81" s="1"/>
  <c r="O86" i="81" s="1"/>
  <c r="Q37" i="79"/>
  <c r="P36" i="79"/>
  <c r="Z36" i="79" s="1"/>
  <c r="V36" i="79"/>
  <c r="Q79" i="49"/>
  <c r="R79" i="49" s="1"/>
  <c r="O80" i="49" s="1"/>
  <c r="Q76" i="5"/>
  <c r="R76" i="5" s="1"/>
  <c r="O77" i="5" s="1"/>
  <c r="Q88" i="31"/>
  <c r="R88" i="31" s="1"/>
  <c r="O89" i="31" s="1"/>
  <c r="Q90" i="28"/>
  <c r="R90" i="28" s="1"/>
  <c r="O91" i="28" s="1"/>
  <c r="Q79" i="6"/>
  <c r="R79" i="6" s="1"/>
  <c r="O80" i="6" s="1"/>
  <c r="Q37" i="73"/>
  <c r="P36" i="73"/>
  <c r="Z36" i="73" s="1"/>
  <c r="V36" i="73"/>
  <c r="V36" i="67"/>
  <c r="Q37" i="50"/>
  <c r="P36" i="50"/>
  <c r="Z36" i="50" s="1"/>
  <c r="V36" i="50"/>
  <c r="U36" i="50"/>
  <c r="Q37" i="78"/>
  <c r="P36" i="78"/>
  <c r="Z36" i="78" s="1"/>
  <c r="Q82" i="80"/>
  <c r="R82" i="80" s="1"/>
  <c r="O83" i="80" s="1"/>
  <c r="Q87" i="50"/>
  <c r="R87" i="50" s="1"/>
  <c r="O88" i="50" s="1"/>
  <c r="Q39" i="76"/>
  <c r="P38" i="76"/>
  <c r="R39" i="71"/>
  <c r="Q59" i="28"/>
  <c r="U36" i="78"/>
  <c r="Q80" i="76"/>
  <c r="R80" i="76" s="1"/>
  <c r="O81" i="76" s="1"/>
  <c r="R40" i="68"/>
  <c r="W40" i="68" s="1"/>
  <c r="Q37" i="6"/>
  <c r="P36" i="6"/>
  <c r="Z36" i="6" s="1"/>
  <c r="P36" i="70"/>
  <c r="Z36" i="70" s="1"/>
  <c r="Q37" i="70"/>
  <c r="Q89" i="30"/>
  <c r="R89" i="30" s="1"/>
  <c r="O90" i="30" s="1"/>
  <c r="Q66" i="29"/>
  <c r="R66" i="29" s="1"/>
  <c r="O67" i="29" s="1"/>
  <c r="V36" i="74"/>
  <c r="P36" i="69"/>
  <c r="Z36" i="69" s="1"/>
  <c r="Q37" i="69"/>
  <c r="R40" i="28"/>
  <c r="S46" i="5"/>
  <c r="U36" i="6"/>
  <c r="U36" i="67"/>
  <c r="Q37" i="51"/>
  <c r="P36" i="51"/>
  <c r="Z36" i="51" s="1"/>
  <c r="V36" i="51"/>
  <c r="U36" i="70"/>
  <c r="Q72" i="11"/>
  <c r="R72" i="11" s="1"/>
  <c r="O73" i="11" s="1"/>
  <c r="Q67" i="9"/>
  <c r="R67" i="9" s="1"/>
  <c r="O68" i="9" s="1"/>
  <c r="Q66" i="8"/>
  <c r="R66" i="8" s="1"/>
  <c r="O67" i="8" s="1"/>
  <c r="V36" i="1" l="1"/>
  <c r="P36" i="1"/>
  <c r="U36" i="1"/>
  <c r="Q37" i="1"/>
  <c r="Q38" i="71"/>
  <c r="P37" i="71"/>
  <c r="P38" i="81"/>
  <c r="Q39" i="81"/>
  <c r="Q38" i="80"/>
  <c r="P37" i="80"/>
  <c r="S39" i="28"/>
  <c r="P38" i="28"/>
  <c r="S38" i="12"/>
  <c r="P37" i="12"/>
  <c r="Q38" i="5"/>
  <c r="P37" i="5"/>
  <c r="Q38" i="72"/>
  <c r="P37" i="72"/>
  <c r="Q38" i="68"/>
  <c r="P37" i="68"/>
  <c r="S39" i="75"/>
  <c r="P38" i="75"/>
  <c r="Q81" i="76"/>
  <c r="R81" i="76" s="1"/>
  <c r="O82" i="76" s="1"/>
  <c r="Q78" i="71"/>
  <c r="R78" i="71" s="1"/>
  <c r="O79" i="71" s="1"/>
  <c r="Q79" i="79"/>
  <c r="R79" i="79" s="1"/>
  <c r="O80" i="79" s="1"/>
  <c r="Q67" i="29"/>
  <c r="R67" i="29" s="1"/>
  <c r="O68" i="29" s="1"/>
  <c r="Q89" i="31"/>
  <c r="R89" i="31" s="1"/>
  <c r="O90" i="31" s="1"/>
  <c r="Q88" i="50"/>
  <c r="R88" i="50" s="1"/>
  <c r="O89" i="50" s="1"/>
  <c r="Q82" i="75"/>
  <c r="R82" i="75" s="1"/>
  <c r="O83" i="75" s="1"/>
  <c r="Q90" i="68"/>
  <c r="R90" i="68" s="1"/>
  <c r="O91" i="68" s="1"/>
  <c r="Q88" i="51"/>
  <c r="R88" i="51" s="1"/>
  <c r="O89" i="51" s="1"/>
  <c r="Q79" i="74"/>
  <c r="R79" i="74" s="1"/>
  <c r="O80" i="74" s="1"/>
  <c r="Q40" i="76"/>
  <c r="U40" i="76" s="1"/>
  <c r="P39" i="76"/>
  <c r="Q80" i="49"/>
  <c r="R80" i="49" s="1"/>
  <c r="O81" i="49" s="1"/>
  <c r="Q80" i="78"/>
  <c r="R80" i="78" s="1"/>
  <c r="O81" i="78" s="1"/>
  <c r="S47" i="5"/>
  <c r="Q86" i="81"/>
  <c r="R86" i="81" s="1"/>
  <c r="O87" i="81" s="1"/>
  <c r="R51" i="75"/>
  <c r="Q80" i="73"/>
  <c r="R80" i="73" s="1"/>
  <c r="O81" i="73" s="1"/>
  <c r="Q78" i="70"/>
  <c r="R78" i="70" s="1"/>
  <c r="O79" i="70" s="1"/>
  <c r="Q78" i="12"/>
  <c r="R78" i="12" s="1"/>
  <c r="O79" i="12" s="1"/>
  <c r="Q90" i="30"/>
  <c r="R90" i="30" s="1"/>
  <c r="O91" i="30" s="1"/>
  <c r="R41" i="68"/>
  <c r="R40" i="71"/>
  <c r="Q38" i="78"/>
  <c r="P37" i="78"/>
  <c r="P37" i="50"/>
  <c r="Q38" i="50"/>
  <c r="Q38" i="73"/>
  <c r="P37" i="73"/>
  <c r="Q91" i="28"/>
  <c r="R91" i="28" s="1"/>
  <c r="O92" i="28" s="1"/>
  <c r="Q77" i="5"/>
  <c r="R77" i="5" s="1"/>
  <c r="O78" i="5" s="1"/>
  <c r="Q86" i="72"/>
  <c r="R86" i="72" s="1"/>
  <c r="O87" i="72" s="1"/>
  <c r="Q80" i="1"/>
  <c r="R80" i="1" s="1"/>
  <c r="O81" i="1" s="1"/>
  <c r="Q69" i="4"/>
  <c r="R69" i="4" s="1"/>
  <c r="O70" i="4" s="1"/>
  <c r="R41" i="28"/>
  <c r="W40" i="28"/>
  <c r="P37" i="70"/>
  <c r="Q38" i="70"/>
  <c r="Q83" i="80"/>
  <c r="R83" i="80" s="1"/>
  <c r="O84" i="80" s="1"/>
  <c r="Q80" i="6"/>
  <c r="R80" i="6" s="1"/>
  <c r="O81" i="6" s="1"/>
  <c r="Q38" i="79"/>
  <c r="P37" i="79"/>
  <c r="Q67" i="3"/>
  <c r="R67" i="3" s="1"/>
  <c r="O68" i="3" s="1"/>
  <c r="Q92" i="67"/>
  <c r="R92" i="67" s="1"/>
  <c r="O93" i="67" s="1"/>
  <c r="Q76" i="69"/>
  <c r="R76" i="69" s="1"/>
  <c r="O77" i="69" s="1"/>
  <c r="Q38" i="69"/>
  <c r="P37" i="69"/>
  <c r="Q38" i="67"/>
  <c r="P37" i="67"/>
  <c r="T41" i="80"/>
  <c r="S40" i="49"/>
  <c r="P39" i="49"/>
  <c r="Q47" i="12"/>
  <c r="Q38" i="51"/>
  <c r="P37" i="51"/>
  <c r="P37" i="6"/>
  <c r="Q38" i="6"/>
  <c r="Y40" i="80"/>
  <c r="Q38" i="74"/>
  <c r="P37" i="74"/>
  <c r="Q73" i="11"/>
  <c r="R73" i="11" s="1"/>
  <c r="O74" i="11" s="1"/>
  <c r="Q68" i="9"/>
  <c r="R68" i="9" s="1"/>
  <c r="O69" i="9" s="1"/>
  <c r="Q67" i="8"/>
  <c r="R67" i="8" s="1"/>
  <c r="O68" i="8" s="1"/>
  <c r="Z35" i="1" l="1"/>
  <c r="Q38" i="1"/>
  <c r="P37" i="1"/>
  <c r="Q39" i="71"/>
  <c r="P38" i="71"/>
  <c r="Q39" i="68"/>
  <c r="P38" i="68"/>
  <c r="Q39" i="80"/>
  <c r="P38" i="80"/>
  <c r="S40" i="75"/>
  <c r="X40" i="75" s="1"/>
  <c r="P39" i="75"/>
  <c r="S40" i="28"/>
  <c r="X40" i="28" s="1"/>
  <c r="P39" i="28"/>
  <c r="P39" i="81"/>
  <c r="Q40" i="81"/>
  <c r="U40" i="81" s="1"/>
  <c r="S39" i="12"/>
  <c r="U40" i="12" s="1"/>
  <c r="P38" i="12"/>
  <c r="P38" i="72"/>
  <c r="Q39" i="72"/>
  <c r="Q39" i="5"/>
  <c r="U40" i="5" s="1"/>
  <c r="P38" i="5"/>
  <c r="Q70" i="4"/>
  <c r="R70" i="4" s="1"/>
  <c r="O71" i="4" s="1"/>
  <c r="Q81" i="78"/>
  <c r="R81" i="78" s="1"/>
  <c r="O82" i="78" s="1"/>
  <c r="Q91" i="68"/>
  <c r="R91" i="68" s="1"/>
  <c r="O92" i="68" s="1"/>
  <c r="Q81" i="6"/>
  <c r="R81" i="6" s="1"/>
  <c r="O82" i="6" s="1"/>
  <c r="Q80" i="74"/>
  <c r="R80" i="74" s="1"/>
  <c r="O81" i="74" s="1"/>
  <c r="Q84" i="80"/>
  <c r="R84" i="80" s="1"/>
  <c r="O85" i="80" s="1"/>
  <c r="Q81" i="49"/>
  <c r="R81" i="49" s="1"/>
  <c r="O82" i="49" s="1"/>
  <c r="Q93" i="67"/>
  <c r="R93" i="67" s="1"/>
  <c r="O94" i="67" s="1"/>
  <c r="Q81" i="73"/>
  <c r="R81" i="73" s="1"/>
  <c r="O82" i="73" s="1"/>
  <c r="Q90" i="31"/>
  <c r="R90" i="31" s="1"/>
  <c r="O91" i="31" s="1"/>
  <c r="Q79" i="12"/>
  <c r="R79" i="12" s="1"/>
  <c r="O80" i="12" s="1"/>
  <c r="Q77" i="69"/>
  <c r="R77" i="69" s="1"/>
  <c r="O78" i="69" s="1"/>
  <c r="Q87" i="72"/>
  <c r="R87" i="72" s="1"/>
  <c r="O88" i="72" s="1"/>
  <c r="Q89" i="50"/>
  <c r="R89" i="50" s="1"/>
  <c r="O90" i="50" s="1"/>
  <c r="Q80" i="79"/>
  <c r="R80" i="79" s="1"/>
  <c r="O81" i="79" s="1"/>
  <c r="P38" i="70"/>
  <c r="Q39" i="70"/>
  <c r="Q81" i="1"/>
  <c r="R81" i="1" s="1"/>
  <c r="O82" i="1" s="1"/>
  <c r="Q92" i="28"/>
  <c r="R92" i="28" s="1"/>
  <c r="O93" i="28" s="1"/>
  <c r="Q39" i="78"/>
  <c r="P38" i="78"/>
  <c r="Q79" i="71"/>
  <c r="R79" i="71" s="1"/>
  <c r="O80" i="71" s="1"/>
  <c r="T42" i="80"/>
  <c r="Q39" i="79"/>
  <c r="P38" i="79"/>
  <c r="W44" i="28"/>
  <c r="R58" i="28"/>
  <c r="Q78" i="5"/>
  <c r="R78" i="5" s="1"/>
  <c r="O79" i="5" s="1"/>
  <c r="Q91" i="30"/>
  <c r="R91" i="30" s="1"/>
  <c r="O92" i="30" s="1"/>
  <c r="Q83" i="75"/>
  <c r="R83" i="75" s="1"/>
  <c r="O84" i="75" s="1"/>
  <c r="Q39" i="74"/>
  <c r="P38" i="74"/>
  <c r="Q39" i="51"/>
  <c r="P38" i="51"/>
  <c r="P38" i="50"/>
  <c r="Q39" i="50"/>
  <c r="R46" i="71"/>
  <c r="W40" i="71"/>
  <c r="Q87" i="81"/>
  <c r="R87" i="81" s="1"/>
  <c r="O88" i="81" s="1"/>
  <c r="Q41" i="76"/>
  <c r="P40" i="76"/>
  <c r="Z40" i="76" s="1"/>
  <c r="V40" i="76"/>
  <c r="Q82" i="76"/>
  <c r="R82" i="76" s="1"/>
  <c r="O83" i="76" s="1"/>
  <c r="S41" i="49"/>
  <c r="P40" i="49"/>
  <c r="X40" i="49"/>
  <c r="U40" i="49"/>
  <c r="Q39" i="67"/>
  <c r="P38" i="67"/>
  <c r="Q39" i="69"/>
  <c r="P38" i="69"/>
  <c r="R42" i="68"/>
  <c r="Q68" i="29"/>
  <c r="R68" i="29" s="1"/>
  <c r="O69" i="29" s="1"/>
  <c r="Q68" i="3"/>
  <c r="R68" i="3" s="1"/>
  <c r="O69" i="3" s="1"/>
  <c r="Q79" i="70"/>
  <c r="R79" i="70" s="1"/>
  <c r="O80" i="70" s="1"/>
  <c r="Q89" i="51"/>
  <c r="R89" i="51" s="1"/>
  <c r="O90" i="51" s="1"/>
  <c r="P38" i="6"/>
  <c r="Q39" i="6"/>
  <c r="P38" i="73"/>
  <c r="Q39" i="73"/>
  <c r="Q74" i="11"/>
  <c r="R74" i="11" s="1"/>
  <c r="O75" i="11" s="1"/>
  <c r="Q69" i="9"/>
  <c r="R69" i="9" s="1"/>
  <c r="O70" i="9" s="1"/>
  <c r="Q68" i="8"/>
  <c r="R68" i="8" s="1"/>
  <c r="O69" i="8" s="1"/>
  <c r="Q39" i="1" l="1"/>
  <c r="P38" i="1"/>
  <c r="Q40" i="71"/>
  <c r="V40" i="71" s="1"/>
  <c r="P39" i="71"/>
  <c r="U40" i="28"/>
  <c r="Q40" i="72"/>
  <c r="V40" i="72" s="1"/>
  <c r="P39" i="72"/>
  <c r="Q40" i="80"/>
  <c r="U40" i="80" s="1"/>
  <c r="P39" i="80"/>
  <c r="S46" i="12"/>
  <c r="P39" i="12"/>
  <c r="X40" i="12"/>
  <c r="U40" i="75"/>
  <c r="S41" i="75"/>
  <c r="P40" i="75"/>
  <c r="Z40" i="75" s="1"/>
  <c r="P39" i="5"/>
  <c r="V40" i="5"/>
  <c r="Q46" i="5"/>
  <c r="Q41" i="81"/>
  <c r="P40" i="81"/>
  <c r="Z40" i="81" s="1"/>
  <c r="V40" i="81"/>
  <c r="S41" i="28"/>
  <c r="P40" i="28"/>
  <c r="Z40" i="28" s="1"/>
  <c r="Q40" i="68"/>
  <c r="P39" i="68"/>
  <c r="Q88" i="81"/>
  <c r="R88" i="81" s="1"/>
  <c r="O89" i="81" s="1"/>
  <c r="Q82" i="6"/>
  <c r="R82" i="6" s="1"/>
  <c r="O83" i="6" s="1"/>
  <c r="Q84" i="75"/>
  <c r="R84" i="75" s="1"/>
  <c r="O85" i="75" s="1"/>
  <c r="Q85" i="80"/>
  <c r="R85" i="80" s="1"/>
  <c r="O86" i="80" s="1"/>
  <c r="Q94" i="67"/>
  <c r="R94" i="67" s="1"/>
  <c r="O95" i="67" s="1"/>
  <c r="Q82" i="78"/>
  <c r="R82" i="78" s="1"/>
  <c r="O83" i="78" s="1"/>
  <c r="Q90" i="50"/>
  <c r="R90" i="50" s="1"/>
  <c r="O91" i="50" s="1"/>
  <c r="Q80" i="70"/>
  <c r="R80" i="70" s="1"/>
  <c r="O81" i="70" s="1"/>
  <c r="Q79" i="5"/>
  <c r="R79" i="5" s="1"/>
  <c r="O80" i="5" s="1"/>
  <c r="Q92" i="68"/>
  <c r="R92" i="68" s="1"/>
  <c r="O93" i="68" s="1"/>
  <c r="Q90" i="51"/>
  <c r="R90" i="51" s="1"/>
  <c r="O91" i="51" s="1"/>
  <c r="Q91" i="31"/>
  <c r="R91" i="31" s="1"/>
  <c r="O92" i="31" s="1"/>
  <c r="Q71" i="4"/>
  <c r="R71" i="4" s="1"/>
  <c r="O72" i="4" s="1"/>
  <c r="Q93" i="28"/>
  <c r="R93" i="28" s="1"/>
  <c r="O94" i="28" s="1"/>
  <c r="Q81" i="79"/>
  <c r="R81" i="79" s="1"/>
  <c r="O82" i="79" s="1"/>
  <c r="Q88" i="72"/>
  <c r="R88" i="72" s="1"/>
  <c r="O89" i="72" s="1"/>
  <c r="Q69" i="29"/>
  <c r="R69" i="29" s="1"/>
  <c r="O70" i="29" s="1"/>
  <c r="P39" i="74"/>
  <c r="Q40" i="74"/>
  <c r="U40" i="74" s="1"/>
  <c r="Q82" i="49"/>
  <c r="R82" i="49" s="1"/>
  <c r="O83" i="49" s="1"/>
  <c r="Q69" i="3"/>
  <c r="R69" i="3" s="1"/>
  <c r="O70" i="3" s="1"/>
  <c r="Q40" i="67"/>
  <c r="P39" i="67"/>
  <c r="S42" i="49"/>
  <c r="P41" i="49"/>
  <c r="Q83" i="76"/>
  <c r="R83" i="76" s="1"/>
  <c r="O84" i="76" s="1"/>
  <c r="Q42" i="76"/>
  <c r="P41" i="76"/>
  <c r="Q40" i="50"/>
  <c r="U40" i="50" s="1"/>
  <c r="P39" i="50"/>
  <c r="P39" i="51"/>
  <c r="Q40" i="51"/>
  <c r="V40" i="51" s="1"/>
  <c r="Q40" i="79"/>
  <c r="P39" i="79"/>
  <c r="Q82" i="1"/>
  <c r="R82" i="1" s="1"/>
  <c r="O83" i="1" s="1"/>
  <c r="Q78" i="69"/>
  <c r="R78" i="69" s="1"/>
  <c r="O79" i="69" s="1"/>
  <c r="Q81" i="74"/>
  <c r="R81" i="74" s="1"/>
  <c r="O82" i="74" s="1"/>
  <c r="Q40" i="73"/>
  <c r="P39" i="73"/>
  <c r="Q40" i="6"/>
  <c r="U40" i="6" s="1"/>
  <c r="P39" i="6"/>
  <c r="P39" i="69"/>
  <c r="Q46" i="69"/>
  <c r="R47" i="71"/>
  <c r="Q92" i="30"/>
  <c r="R92" i="30" s="1"/>
  <c r="O93" i="30" s="1"/>
  <c r="Q80" i="71"/>
  <c r="R80" i="71" s="1"/>
  <c r="O81" i="71" s="1"/>
  <c r="Q40" i="70"/>
  <c r="U40" i="70" s="1"/>
  <c r="P39" i="70"/>
  <c r="Q80" i="12"/>
  <c r="R80" i="12" s="1"/>
  <c r="O81" i="12" s="1"/>
  <c r="R43" i="68"/>
  <c r="Q82" i="73"/>
  <c r="R82" i="73" s="1"/>
  <c r="O83" i="73" s="1"/>
  <c r="U40" i="69"/>
  <c r="Z39" i="49"/>
  <c r="R59" i="28"/>
  <c r="V40" i="69"/>
  <c r="T43" i="80"/>
  <c r="Q40" i="78"/>
  <c r="P39" i="78"/>
  <c r="Q75" i="11"/>
  <c r="R75" i="11" s="1"/>
  <c r="O76" i="11" s="1"/>
  <c r="Q70" i="9"/>
  <c r="R70" i="9" s="1"/>
  <c r="O71" i="9" s="1"/>
  <c r="Q69" i="8"/>
  <c r="R69" i="8" s="1"/>
  <c r="O70" i="8" s="1"/>
  <c r="V40" i="74" l="1"/>
  <c r="Q40" i="1"/>
  <c r="P39" i="1"/>
  <c r="V40" i="80"/>
  <c r="U40" i="72"/>
  <c r="Q46" i="71"/>
  <c r="P40" i="71"/>
  <c r="Z40" i="71" s="1"/>
  <c r="U40" i="71"/>
  <c r="X44" i="28"/>
  <c r="S58" i="28"/>
  <c r="P41" i="28"/>
  <c r="U44" i="28"/>
  <c r="P41" i="81"/>
  <c r="Q42" i="81"/>
  <c r="Q41" i="68"/>
  <c r="P40" i="68"/>
  <c r="Z40" i="68" s="1"/>
  <c r="V40" i="68"/>
  <c r="U40" i="68"/>
  <c r="Q47" i="5"/>
  <c r="P46" i="5"/>
  <c r="P47" i="5" s="1"/>
  <c r="U47" i="5"/>
  <c r="S42" i="75"/>
  <c r="P41" i="75"/>
  <c r="S47" i="12"/>
  <c r="P46" i="12"/>
  <c r="P47" i="12" s="1"/>
  <c r="U47" i="12"/>
  <c r="Q41" i="80"/>
  <c r="P40" i="80"/>
  <c r="Z40" i="80" s="1"/>
  <c r="P40" i="72"/>
  <c r="Z40" i="72" s="1"/>
  <c r="Q41" i="72"/>
  <c r="Q84" i="76"/>
  <c r="R84" i="76" s="1"/>
  <c r="O85" i="76" s="1"/>
  <c r="Q83" i="73"/>
  <c r="R83" i="73" s="1"/>
  <c r="O84" i="73" s="1"/>
  <c r="Q70" i="3"/>
  <c r="R70" i="3" s="1"/>
  <c r="O71" i="3" s="1"/>
  <c r="Q83" i="78"/>
  <c r="R83" i="78" s="1"/>
  <c r="O84" i="78" s="1"/>
  <c r="Q81" i="70"/>
  <c r="R81" i="70" s="1"/>
  <c r="O82" i="70" s="1"/>
  <c r="Q95" i="67"/>
  <c r="R95" i="67" s="1"/>
  <c r="O96" i="67" s="1"/>
  <c r="Q81" i="12"/>
  <c r="R81" i="12" s="1"/>
  <c r="O82" i="12" s="1"/>
  <c r="Q41" i="73"/>
  <c r="P40" i="73"/>
  <c r="Z40" i="73" s="1"/>
  <c r="P40" i="79"/>
  <c r="Z40" i="79" s="1"/>
  <c r="Q41" i="79"/>
  <c r="U40" i="79"/>
  <c r="Q83" i="49"/>
  <c r="R83" i="49" s="1"/>
  <c r="O84" i="49" s="1"/>
  <c r="Q82" i="79"/>
  <c r="R82" i="79" s="1"/>
  <c r="O83" i="79" s="1"/>
  <c r="Q86" i="80"/>
  <c r="R86" i="80" s="1"/>
  <c r="O87" i="80" s="1"/>
  <c r="V40" i="73"/>
  <c r="Q91" i="51"/>
  <c r="R91" i="51" s="1"/>
  <c r="O92" i="51" s="1"/>
  <c r="Q91" i="50"/>
  <c r="R91" i="50" s="1"/>
  <c r="O92" i="50" s="1"/>
  <c r="Q41" i="78"/>
  <c r="P40" i="78"/>
  <c r="Z40" i="78" s="1"/>
  <c r="U40" i="78"/>
  <c r="V40" i="78"/>
  <c r="Q93" i="30"/>
  <c r="R93" i="30" s="1"/>
  <c r="O94" i="30" s="1"/>
  <c r="U40" i="73"/>
  <c r="V40" i="79"/>
  <c r="Q41" i="51"/>
  <c r="P40" i="51"/>
  <c r="Z40" i="51" s="1"/>
  <c r="U40" i="51"/>
  <c r="P40" i="50"/>
  <c r="Z40" i="50" s="1"/>
  <c r="Q41" i="50"/>
  <c r="V40" i="50"/>
  <c r="P42" i="76"/>
  <c r="Q43" i="76"/>
  <c r="U44" i="76" s="1"/>
  <c r="Q41" i="67"/>
  <c r="P40" i="67"/>
  <c r="Z40" i="67" s="1"/>
  <c r="V40" i="67"/>
  <c r="Q41" i="74"/>
  <c r="P40" i="74"/>
  <c r="Z40" i="74" s="1"/>
  <c r="Q89" i="72"/>
  <c r="R89" i="72" s="1"/>
  <c r="O90" i="72" s="1"/>
  <c r="Q94" i="28"/>
  <c r="R94" i="28" s="1"/>
  <c r="O95" i="28" s="1"/>
  <c r="Q92" i="31"/>
  <c r="R92" i="31" s="1"/>
  <c r="O93" i="31" s="1"/>
  <c r="Q85" i="75"/>
  <c r="R85" i="75" s="1"/>
  <c r="O86" i="75" s="1"/>
  <c r="Q89" i="81"/>
  <c r="R89" i="81" s="1"/>
  <c r="O90" i="81" s="1"/>
  <c r="T50" i="80"/>
  <c r="Y44" i="80"/>
  <c r="R44" i="68"/>
  <c r="Q81" i="71"/>
  <c r="R81" i="71" s="1"/>
  <c r="O82" i="71" s="1"/>
  <c r="Q41" i="6"/>
  <c r="P40" i="6"/>
  <c r="Z40" i="6" s="1"/>
  <c r="Q79" i="69"/>
  <c r="R79" i="69" s="1"/>
  <c r="O80" i="69" s="1"/>
  <c r="Q83" i="1"/>
  <c r="R83" i="1" s="1"/>
  <c r="O84" i="1" s="1"/>
  <c r="Q70" i="29"/>
  <c r="R70" i="29" s="1"/>
  <c r="O71" i="29" s="1"/>
  <c r="Q72" i="4"/>
  <c r="R72" i="4" s="1"/>
  <c r="O73" i="4" s="1"/>
  <c r="Q93" i="68"/>
  <c r="R93" i="68" s="1"/>
  <c r="O94" i="68" s="1"/>
  <c r="Q83" i="6"/>
  <c r="R83" i="6" s="1"/>
  <c r="O84" i="6" s="1"/>
  <c r="V40" i="6"/>
  <c r="Q82" i="74"/>
  <c r="R82" i="74" s="1"/>
  <c r="O83" i="74" s="1"/>
  <c r="Q80" i="5"/>
  <c r="R80" i="5" s="1"/>
  <c r="O81" i="5" s="1"/>
  <c r="P40" i="70"/>
  <c r="Z40" i="70" s="1"/>
  <c r="Q41" i="70"/>
  <c r="P46" i="69"/>
  <c r="P47" i="69" s="1"/>
  <c r="Q47" i="69"/>
  <c r="U47" i="69"/>
  <c r="U40" i="67"/>
  <c r="S43" i="49"/>
  <c r="P42" i="49"/>
  <c r="V40" i="70"/>
  <c r="Q76" i="11"/>
  <c r="R76" i="11" s="1"/>
  <c r="O77" i="11" s="1"/>
  <c r="Q71" i="9"/>
  <c r="R71" i="9" s="1"/>
  <c r="O72" i="9" s="1"/>
  <c r="Q70" i="8"/>
  <c r="R70" i="8" s="1"/>
  <c r="O71" i="8" s="1"/>
  <c r="V40" i="1" l="1"/>
  <c r="Q41" i="1"/>
  <c r="U40" i="1"/>
  <c r="P40" i="1"/>
  <c r="Q47" i="71"/>
  <c r="U47" i="71"/>
  <c r="P46" i="71"/>
  <c r="P47" i="71" s="1"/>
  <c r="Q42" i="80"/>
  <c r="P41" i="80"/>
  <c r="Q42" i="72"/>
  <c r="P42" i="72" s="1"/>
  <c r="P41" i="72"/>
  <c r="P42" i="75"/>
  <c r="S43" i="75"/>
  <c r="P42" i="81"/>
  <c r="Q43" i="81"/>
  <c r="S59" i="28"/>
  <c r="P58" i="28"/>
  <c r="P59" i="28" s="1"/>
  <c r="U59" i="28"/>
  <c r="Q42" i="68"/>
  <c r="P41" i="68"/>
  <c r="Q81" i="5"/>
  <c r="R81" i="5" s="1"/>
  <c r="O82" i="5" s="1"/>
  <c r="Q93" i="31"/>
  <c r="R93" i="31" s="1"/>
  <c r="O94" i="31" s="1"/>
  <c r="Q90" i="81"/>
  <c r="R90" i="81" s="1"/>
  <c r="O91" i="81" s="1"/>
  <c r="Q92" i="51"/>
  <c r="R92" i="51" s="1"/>
  <c r="O93" i="51" s="1"/>
  <c r="Q82" i="71"/>
  <c r="R82" i="71" s="1"/>
  <c r="O83" i="71" s="1"/>
  <c r="Q90" i="72"/>
  <c r="R90" i="72" s="1"/>
  <c r="O91" i="72" s="1"/>
  <c r="Q94" i="30"/>
  <c r="R94" i="30" s="1"/>
  <c r="O95" i="30" s="1"/>
  <c r="Q84" i="78"/>
  <c r="R84" i="78" s="1"/>
  <c r="O85" i="78" s="1"/>
  <c r="Q71" i="29"/>
  <c r="R71" i="29" s="1"/>
  <c r="O72" i="29" s="1"/>
  <c r="Q95" i="28"/>
  <c r="R95" i="28" s="1"/>
  <c r="O96" i="28" s="1"/>
  <c r="Q94" i="68"/>
  <c r="R94" i="68" s="1"/>
  <c r="O95" i="68" s="1"/>
  <c r="Q73" i="4"/>
  <c r="R73" i="4" s="1"/>
  <c r="O74" i="4" s="1"/>
  <c r="Q80" i="69"/>
  <c r="R80" i="69" s="1"/>
  <c r="O81" i="69" s="1"/>
  <c r="Q87" i="80"/>
  <c r="R87" i="80" s="1"/>
  <c r="O88" i="80" s="1"/>
  <c r="Q96" i="67"/>
  <c r="R96" i="67" s="1"/>
  <c r="O97" i="67" s="1"/>
  <c r="Q85" i="76"/>
  <c r="R85" i="76" s="1"/>
  <c r="O86" i="76" s="1"/>
  <c r="Q83" i="74"/>
  <c r="R83" i="74" s="1"/>
  <c r="O84" i="74" s="1"/>
  <c r="Q42" i="67"/>
  <c r="P41" i="67"/>
  <c r="V44" i="51"/>
  <c r="P41" i="51"/>
  <c r="U44" i="51"/>
  <c r="Q58" i="51"/>
  <c r="Q42" i="73"/>
  <c r="P41" i="73"/>
  <c r="Q84" i="73"/>
  <c r="R84" i="73" s="1"/>
  <c r="O85" i="73" s="1"/>
  <c r="Q42" i="6"/>
  <c r="P41" i="6"/>
  <c r="R45" i="68"/>
  <c r="P41" i="79"/>
  <c r="Q42" i="79"/>
  <c r="U44" i="79" s="1"/>
  <c r="Q82" i="12"/>
  <c r="R82" i="12" s="1"/>
  <c r="O83" i="12" s="1"/>
  <c r="Q82" i="70"/>
  <c r="R82" i="70" s="1"/>
  <c r="O83" i="70" s="1"/>
  <c r="Q71" i="3"/>
  <c r="R71" i="3" s="1"/>
  <c r="O72" i="3" s="1"/>
  <c r="Q84" i="6"/>
  <c r="R84" i="6" s="1"/>
  <c r="O85" i="6" s="1"/>
  <c r="Q84" i="1"/>
  <c r="R84" i="1" s="1"/>
  <c r="O85" i="1" s="1"/>
  <c r="Q86" i="75"/>
  <c r="R86" i="75" s="1"/>
  <c r="O87" i="75" s="1"/>
  <c r="U44" i="50"/>
  <c r="V44" i="50"/>
  <c r="P41" i="50"/>
  <c r="Q58" i="50"/>
  <c r="Q42" i="78"/>
  <c r="P41" i="78"/>
  <c r="Q83" i="79"/>
  <c r="R83" i="79" s="1"/>
  <c r="O84" i="79" s="1"/>
  <c r="P41" i="70"/>
  <c r="U44" i="70"/>
  <c r="V44" i="70"/>
  <c r="Q49" i="70"/>
  <c r="T51" i="80"/>
  <c r="Q42" i="74"/>
  <c r="P41" i="74"/>
  <c r="P43" i="76"/>
  <c r="Q50" i="76"/>
  <c r="V44" i="76"/>
  <c r="Q92" i="50"/>
  <c r="R92" i="50" s="1"/>
  <c r="O93" i="50" s="1"/>
  <c r="S50" i="49"/>
  <c r="P43" i="49"/>
  <c r="U44" i="49"/>
  <c r="X44" i="49"/>
  <c r="Q84" i="49"/>
  <c r="R84" i="49" s="1"/>
  <c r="O85" i="49" s="1"/>
  <c r="W44" i="68"/>
  <c r="Q77" i="11"/>
  <c r="R77" i="11" s="1"/>
  <c r="O78" i="11" s="1"/>
  <c r="Q72" i="9"/>
  <c r="R72" i="9" s="1"/>
  <c r="O73" i="9" s="1"/>
  <c r="Q71" i="8"/>
  <c r="R71" i="8" s="1"/>
  <c r="O72" i="8" s="1"/>
  <c r="Z39" i="1" l="1"/>
  <c r="Q42" i="1"/>
  <c r="P41" i="1"/>
  <c r="V44" i="79"/>
  <c r="Q53" i="72"/>
  <c r="U54" i="72" s="1"/>
  <c r="U44" i="72"/>
  <c r="V44" i="72"/>
  <c r="U44" i="75"/>
  <c r="S50" i="75"/>
  <c r="P43" i="75"/>
  <c r="X44" i="75"/>
  <c r="Q43" i="68"/>
  <c r="P42" i="68"/>
  <c r="P43" i="81"/>
  <c r="Q44" i="81"/>
  <c r="P44" i="81" s="1"/>
  <c r="Z44" i="81" s="1"/>
  <c r="Q43" i="80"/>
  <c r="P42" i="80"/>
  <c r="Q72" i="29"/>
  <c r="R72" i="29" s="1"/>
  <c r="O73" i="29" s="1"/>
  <c r="Q86" i="76"/>
  <c r="R86" i="76" s="1"/>
  <c r="O87" i="76" s="1"/>
  <c r="Q85" i="78"/>
  <c r="R85" i="78" s="1"/>
  <c r="O86" i="78" s="1"/>
  <c r="Q88" i="80"/>
  <c r="R88" i="80" s="1"/>
  <c r="O89" i="80" s="1"/>
  <c r="Q94" i="31"/>
  <c r="R94" i="31" s="1"/>
  <c r="O95" i="31" s="1"/>
  <c r="Q85" i="6"/>
  <c r="R85" i="6" s="1"/>
  <c r="O86" i="6" s="1"/>
  <c r="Q95" i="68"/>
  <c r="R95" i="68" s="1"/>
  <c r="O96" i="68" s="1"/>
  <c r="Q51" i="76"/>
  <c r="P50" i="76"/>
  <c r="P51" i="76" s="1"/>
  <c r="U51" i="76"/>
  <c r="P58" i="50"/>
  <c r="P59" i="50" s="1"/>
  <c r="Q59" i="50"/>
  <c r="U59" i="50"/>
  <c r="Q83" i="12"/>
  <c r="R83" i="12" s="1"/>
  <c r="O84" i="12" s="1"/>
  <c r="Q43" i="73"/>
  <c r="V44" i="73" s="1"/>
  <c r="P42" i="73"/>
  <c r="Q96" i="28"/>
  <c r="R96" i="28" s="1"/>
  <c r="O97" i="28" s="1"/>
  <c r="Q91" i="72"/>
  <c r="R91" i="72" s="1"/>
  <c r="O92" i="72" s="1"/>
  <c r="Q93" i="51"/>
  <c r="R93" i="51" s="1"/>
  <c r="O94" i="51" s="1"/>
  <c r="Q93" i="50"/>
  <c r="R93" i="50" s="1"/>
  <c r="O94" i="50" s="1"/>
  <c r="P49" i="70"/>
  <c r="P50" i="70" s="1"/>
  <c r="Q50" i="70"/>
  <c r="U50" i="70"/>
  <c r="Q59" i="51"/>
  <c r="P58" i="51"/>
  <c r="P59" i="51" s="1"/>
  <c r="U59" i="51"/>
  <c r="Q84" i="74"/>
  <c r="R84" i="74" s="1"/>
  <c r="O85" i="74" s="1"/>
  <c r="Q97" i="67"/>
  <c r="R97" i="67" s="1"/>
  <c r="O98" i="67" s="1"/>
  <c r="Q85" i="49"/>
  <c r="R85" i="49" s="1"/>
  <c r="O86" i="49" s="1"/>
  <c r="Z43" i="49"/>
  <c r="Q84" i="79"/>
  <c r="R84" i="79" s="1"/>
  <c r="O85" i="79" s="1"/>
  <c r="Q85" i="1"/>
  <c r="R85" i="1" s="1"/>
  <c r="O86" i="1" s="1"/>
  <c r="Q83" i="70"/>
  <c r="R83" i="70" s="1"/>
  <c r="O84" i="70" s="1"/>
  <c r="R46" i="68"/>
  <c r="P42" i="6"/>
  <c r="Q43" i="6"/>
  <c r="U44" i="6" s="1"/>
  <c r="Q95" i="30"/>
  <c r="R95" i="30" s="1"/>
  <c r="O96" i="30" s="1"/>
  <c r="Q83" i="71"/>
  <c r="R83" i="71" s="1"/>
  <c r="O84" i="71" s="1"/>
  <c r="Q91" i="81"/>
  <c r="R91" i="81" s="1"/>
  <c r="O92" i="81" s="1"/>
  <c r="Q82" i="5"/>
  <c r="R82" i="5" s="1"/>
  <c r="O83" i="5" s="1"/>
  <c r="S51" i="49"/>
  <c r="P50" i="49"/>
  <c r="P51" i="49" s="1"/>
  <c r="U51" i="49"/>
  <c r="Q87" i="75"/>
  <c r="R87" i="75" s="1"/>
  <c r="O88" i="75" s="1"/>
  <c r="Q72" i="3"/>
  <c r="R72" i="3" s="1"/>
  <c r="O73" i="3" s="1"/>
  <c r="Q85" i="73"/>
  <c r="R85" i="73" s="1"/>
  <c r="O86" i="73" s="1"/>
  <c r="Q74" i="4"/>
  <c r="R74" i="4" s="1"/>
  <c r="O75" i="4" s="1"/>
  <c r="P42" i="74"/>
  <c r="Q43" i="74"/>
  <c r="U44" i="74" s="1"/>
  <c r="Q81" i="69"/>
  <c r="R81" i="69" s="1"/>
  <c r="O82" i="69" s="1"/>
  <c r="Q43" i="78"/>
  <c r="P42" i="78"/>
  <c r="P42" i="79"/>
  <c r="Q49" i="79"/>
  <c r="Q43" i="67"/>
  <c r="P42" i="67"/>
  <c r="Q78" i="11"/>
  <c r="R78" i="11" s="1"/>
  <c r="O79" i="11" s="1"/>
  <c r="Q73" i="9"/>
  <c r="R73" i="9" s="1"/>
  <c r="O74" i="9" s="1"/>
  <c r="Q72" i="8"/>
  <c r="R72" i="8" s="1"/>
  <c r="O73" i="8" s="1"/>
  <c r="Q43" i="1" l="1"/>
  <c r="P42" i="1"/>
  <c r="P53" i="72"/>
  <c r="P54" i="72" s="1"/>
  <c r="Q54" i="72"/>
  <c r="U44" i="81"/>
  <c r="U44" i="73"/>
  <c r="P43" i="80"/>
  <c r="Q50" i="80"/>
  <c r="V44" i="80"/>
  <c r="V44" i="81"/>
  <c r="U51" i="75"/>
  <c r="S51" i="75"/>
  <c r="P50" i="75"/>
  <c r="P51" i="75" s="1"/>
  <c r="U44" i="80"/>
  <c r="Q50" i="81"/>
  <c r="Q44" i="68"/>
  <c r="U44" i="68" s="1"/>
  <c r="P43" i="68"/>
  <c r="Q85" i="79"/>
  <c r="R85" i="79" s="1"/>
  <c r="O86" i="79" s="1"/>
  <c r="Q75" i="4"/>
  <c r="R75" i="4" s="1"/>
  <c r="O76" i="4" s="1"/>
  <c r="Q94" i="51"/>
  <c r="R94" i="51" s="1"/>
  <c r="O95" i="51" s="1"/>
  <c r="Q83" i="5"/>
  <c r="R83" i="5" s="1"/>
  <c r="O84" i="5" s="1"/>
  <c r="Q86" i="49"/>
  <c r="R86" i="49" s="1"/>
  <c r="O87" i="49" s="1"/>
  <c r="Q92" i="72"/>
  <c r="R92" i="72" s="1"/>
  <c r="O93" i="72" s="1"/>
  <c r="Q84" i="12"/>
  <c r="R84" i="12" s="1"/>
  <c r="O85" i="12" s="1"/>
  <c r="Q89" i="80"/>
  <c r="R89" i="80" s="1"/>
  <c r="O90" i="80" s="1"/>
  <c r="Q94" i="50"/>
  <c r="R94" i="50" s="1"/>
  <c r="O95" i="50" s="1"/>
  <c r="Q85" i="74"/>
  <c r="R85" i="74" s="1"/>
  <c r="O86" i="74" s="1"/>
  <c r="Q86" i="73"/>
  <c r="R86" i="73" s="1"/>
  <c r="O87" i="73" s="1"/>
  <c r="Q86" i="1"/>
  <c r="R86" i="1" s="1"/>
  <c r="O87" i="1" s="1"/>
  <c r="Q97" i="28"/>
  <c r="R97" i="28" s="1"/>
  <c r="O98" i="28" s="1"/>
  <c r="Q86" i="6"/>
  <c r="R86" i="6" s="1"/>
  <c r="O87" i="6" s="1"/>
  <c r="Q73" i="29"/>
  <c r="R73" i="29" s="1"/>
  <c r="O74" i="29" s="1"/>
  <c r="Q73" i="3"/>
  <c r="R73" i="3" s="1"/>
  <c r="O74" i="3" s="1"/>
  <c r="Q92" i="81"/>
  <c r="R92" i="81" s="1"/>
  <c r="O93" i="81" s="1"/>
  <c r="Q87" i="76"/>
  <c r="R87" i="76" s="1"/>
  <c r="O88" i="76" s="1"/>
  <c r="Q88" i="75"/>
  <c r="R88" i="75" s="1"/>
  <c r="O89" i="75" s="1"/>
  <c r="Q98" i="67"/>
  <c r="R98" i="67" s="1"/>
  <c r="O99" i="67" s="1"/>
  <c r="Q96" i="68"/>
  <c r="R96" i="68" s="1"/>
  <c r="O97" i="68" s="1"/>
  <c r="Q86" i="78"/>
  <c r="R86" i="78" s="1"/>
  <c r="O87" i="78" s="1"/>
  <c r="Q82" i="69"/>
  <c r="R82" i="69" s="1"/>
  <c r="O83" i="69" s="1"/>
  <c r="Q84" i="71"/>
  <c r="R84" i="71" s="1"/>
  <c r="O85" i="71" s="1"/>
  <c r="P43" i="6"/>
  <c r="Q50" i="6"/>
  <c r="V44" i="6"/>
  <c r="P43" i="67"/>
  <c r="Q44" i="67"/>
  <c r="U44" i="67" s="1"/>
  <c r="Q44" i="78"/>
  <c r="U44" i="78" s="1"/>
  <c r="P43" i="78"/>
  <c r="Q96" i="30"/>
  <c r="R96" i="30" s="1"/>
  <c r="O97" i="30" s="1"/>
  <c r="Q84" i="70"/>
  <c r="R84" i="70" s="1"/>
  <c r="O85" i="70" s="1"/>
  <c r="P43" i="73"/>
  <c r="Q50" i="73"/>
  <c r="P43" i="74"/>
  <c r="Q50" i="74"/>
  <c r="Q95" i="31"/>
  <c r="R95" i="31" s="1"/>
  <c r="O96" i="31" s="1"/>
  <c r="P49" i="79"/>
  <c r="P50" i="79" s="1"/>
  <c r="Q50" i="79"/>
  <c r="U50" i="79"/>
  <c r="R47" i="68"/>
  <c r="V44" i="74"/>
  <c r="Q79" i="11"/>
  <c r="R79" i="11" s="1"/>
  <c r="O80" i="11" s="1"/>
  <c r="Q74" i="9"/>
  <c r="R74" i="9" s="1"/>
  <c r="O75" i="9" s="1"/>
  <c r="Q73" i="8"/>
  <c r="R73" i="8" s="1"/>
  <c r="O74" i="8" s="1"/>
  <c r="V44" i="1" l="1"/>
  <c r="P43" i="1"/>
  <c r="Q50" i="1"/>
  <c r="U44" i="1"/>
  <c r="V44" i="67"/>
  <c r="Q45" i="68"/>
  <c r="P44" i="68"/>
  <c r="Z44" i="68" s="1"/>
  <c r="Q51" i="80"/>
  <c r="U51" i="80"/>
  <c r="P50" i="80"/>
  <c r="P51" i="80" s="1"/>
  <c r="V44" i="68"/>
  <c r="U51" i="81"/>
  <c r="Q51" i="81"/>
  <c r="P50" i="81"/>
  <c r="P51" i="81" s="1"/>
  <c r="Q74" i="29"/>
  <c r="R74" i="29" s="1"/>
  <c r="O75" i="29" s="1"/>
  <c r="Q86" i="74"/>
  <c r="R86" i="74" s="1"/>
  <c r="O87" i="74" s="1"/>
  <c r="Q88" i="76"/>
  <c r="R88" i="76" s="1"/>
  <c r="O89" i="76" s="1"/>
  <c r="Q99" i="67"/>
  <c r="R99" i="67" s="1"/>
  <c r="O100" i="67" s="1"/>
  <c r="Q87" i="78"/>
  <c r="R87" i="78" s="1"/>
  <c r="O88" i="78" s="1"/>
  <c r="Q87" i="6"/>
  <c r="R87" i="6" s="1"/>
  <c r="O88" i="6" s="1"/>
  <c r="Q95" i="51"/>
  <c r="R95" i="51" s="1"/>
  <c r="O96" i="51" s="1"/>
  <c r="R48" i="68"/>
  <c r="Q97" i="30"/>
  <c r="R97" i="30" s="1"/>
  <c r="O98" i="30" s="1"/>
  <c r="Q85" i="71"/>
  <c r="R85" i="71" s="1"/>
  <c r="O86" i="71" s="1"/>
  <c r="Q74" i="3"/>
  <c r="R74" i="3" s="1"/>
  <c r="O75" i="3" s="1"/>
  <c r="Q90" i="80"/>
  <c r="R90" i="80" s="1"/>
  <c r="O91" i="80" s="1"/>
  <c r="Q84" i="5"/>
  <c r="R84" i="5" s="1"/>
  <c r="O85" i="5" s="1"/>
  <c r="P50" i="6"/>
  <c r="P51" i="6" s="1"/>
  <c r="Q51" i="6"/>
  <c r="U51" i="6"/>
  <c r="Q83" i="69"/>
  <c r="R83" i="69" s="1"/>
  <c r="O84" i="69" s="1"/>
  <c r="Q97" i="68"/>
  <c r="R97" i="68" s="1"/>
  <c r="O98" i="68" s="1"/>
  <c r="Q89" i="75"/>
  <c r="R89" i="75" s="1"/>
  <c r="O90" i="75" s="1"/>
  <c r="Q93" i="81"/>
  <c r="R93" i="81" s="1"/>
  <c r="O94" i="81" s="1"/>
  <c r="Q98" i="28"/>
  <c r="R98" i="28" s="1"/>
  <c r="O99" i="28" s="1"/>
  <c r="Q87" i="73"/>
  <c r="R87" i="73" s="1"/>
  <c r="O88" i="73" s="1"/>
  <c r="Q95" i="50"/>
  <c r="R95" i="50" s="1"/>
  <c r="O96" i="50" s="1"/>
  <c r="Q85" i="12"/>
  <c r="R85" i="12" s="1"/>
  <c r="O86" i="12" s="1"/>
  <c r="Q87" i="49"/>
  <c r="R87" i="49" s="1"/>
  <c r="O88" i="49" s="1"/>
  <c r="Q86" i="79"/>
  <c r="R86" i="79" s="1"/>
  <c r="O87" i="79" s="1"/>
  <c r="Q96" i="31"/>
  <c r="R96" i="31" s="1"/>
  <c r="O97" i="31" s="1"/>
  <c r="P44" i="78"/>
  <c r="Z44" i="78" s="1"/>
  <c r="Q50" i="78"/>
  <c r="Q87" i="1"/>
  <c r="R87" i="1" s="1"/>
  <c r="O88" i="1" s="1"/>
  <c r="Q93" i="72"/>
  <c r="R93" i="72" s="1"/>
  <c r="O94" i="72" s="1"/>
  <c r="Q76" i="4"/>
  <c r="R76" i="4" s="1"/>
  <c r="O77" i="4" s="1"/>
  <c r="Q85" i="70"/>
  <c r="R85" i="70" s="1"/>
  <c r="O86" i="70" s="1"/>
  <c r="V44" i="78"/>
  <c r="P50" i="74"/>
  <c r="P51" i="74" s="1"/>
  <c r="Q51" i="74"/>
  <c r="U51" i="74"/>
  <c r="Q51" i="73"/>
  <c r="P50" i="73"/>
  <c r="P51" i="73" s="1"/>
  <c r="U51" i="73"/>
  <c r="P44" i="67"/>
  <c r="Z44" i="67" s="1"/>
  <c r="Q45" i="67"/>
  <c r="Q80" i="11"/>
  <c r="R80" i="11" s="1"/>
  <c r="O81" i="11" s="1"/>
  <c r="Q75" i="9"/>
  <c r="R75" i="9" s="1"/>
  <c r="O76" i="9" s="1"/>
  <c r="Q74" i="8"/>
  <c r="R74" i="8" s="1"/>
  <c r="O75" i="8" s="1"/>
  <c r="Z43" i="1" l="1"/>
  <c r="P50" i="1"/>
  <c r="P51" i="1" s="1"/>
  <c r="U51" i="1"/>
  <c r="Q51" i="1"/>
  <c r="Q46" i="68"/>
  <c r="P45" i="68"/>
  <c r="Q86" i="12"/>
  <c r="R86" i="12" s="1"/>
  <c r="O87" i="12" s="1"/>
  <c r="Q98" i="30"/>
  <c r="R98" i="30" s="1"/>
  <c r="O99" i="30" s="1"/>
  <c r="Q88" i="1"/>
  <c r="R88" i="1" s="1"/>
  <c r="O89" i="1" s="1"/>
  <c r="Q96" i="50"/>
  <c r="R96" i="50" s="1"/>
  <c r="O97" i="50" s="1"/>
  <c r="Q84" i="69"/>
  <c r="R84" i="69" s="1"/>
  <c r="O85" i="69" s="1"/>
  <c r="Q86" i="70"/>
  <c r="R86" i="70" s="1"/>
  <c r="O87" i="70" s="1"/>
  <c r="Q90" i="75"/>
  <c r="R90" i="75" s="1"/>
  <c r="O91" i="75" s="1"/>
  <c r="Q94" i="72"/>
  <c r="R94" i="72" s="1"/>
  <c r="O95" i="72" s="1"/>
  <c r="Q99" i="28"/>
  <c r="R99" i="28" s="1"/>
  <c r="O100" i="28" s="1"/>
  <c r="Q94" i="81"/>
  <c r="R94" i="81" s="1"/>
  <c r="O95" i="81" s="1"/>
  <c r="Q88" i="6"/>
  <c r="R88" i="6" s="1"/>
  <c r="O89" i="6" s="1"/>
  <c r="Q87" i="79"/>
  <c r="R87" i="79" s="1"/>
  <c r="O88" i="79" s="1"/>
  <c r="Q77" i="4"/>
  <c r="R77" i="4" s="1"/>
  <c r="O78" i="4" s="1"/>
  <c r="Q88" i="49"/>
  <c r="R88" i="49" s="1"/>
  <c r="O89" i="49" s="1"/>
  <c r="Q86" i="71"/>
  <c r="R86" i="71" s="1"/>
  <c r="O87" i="71" s="1"/>
  <c r="Q46" i="67"/>
  <c r="P45" i="67"/>
  <c r="Q97" i="31"/>
  <c r="R97" i="31" s="1"/>
  <c r="O98" i="31" s="1"/>
  <c r="Q75" i="3"/>
  <c r="R75" i="3" s="1"/>
  <c r="O76" i="3" s="1"/>
  <c r="Q100" i="67"/>
  <c r="R100" i="67" s="1"/>
  <c r="O101" i="67" s="1"/>
  <c r="Q88" i="73"/>
  <c r="R88" i="73" s="1"/>
  <c r="O89" i="73" s="1"/>
  <c r="R49" i="68"/>
  <c r="Q91" i="80"/>
  <c r="R91" i="80" s="1"/>
  <c r="O92" i="80" s="1"/>
  <c r="Q96" i="51"/>
  <c r="R96" i="51" s="1"/>
  <c r="O97" i="51" s="1"/>
  <c r="Q88" i="78"/>
  <c r="R88" i="78" s="1"/>
  <c r="O89" i="78" s="1"/>
  <c r="Q89" i="76"/>
  <c r="R89" i="76" s="1"/>
  <c r="O90" i="76" s="1"/>
  <c r="Q75" i="29"/>
  <c r="R75" i="29" s="1"/>
  <c r="O76" i="29" s="1"/>
  <c r="Q85" i="5"/>
  <c r="R85" i="5" s="1"/>
  <c r="O86" i="5" s="1"/>
  <c r="Q87" i="74"/>
  <c r="R87" i="74" s="1"/>
  <c r="O88" i="74" s="1"/>
  <c r="Q51" i="78"/>
  <c r="P50" i="78"/>
  <c r="P51" i="78" s="1"/>
  <c r="U51" i="78"/>
  <c r="Q98" i="68"/>
  <c r="R98" i="68" s="1"/>
  <c r="O99" i="68" s="1"/>
  <c r="W48" i="68"/>
  <c r="Q81" i="11"/>
  <c r="R81" i="11" s="1"/>
  <c r="O82" i="11" s="1"/>
  <c r="Q76" i="9"/>
  <c r="R76" i="9" s="1"/>
  <c r="O77" i="9" s="1"/>
  <c r="Q75" i="8"/>
  <c r="R75" i="8" s="1"/>
  <c r="O76" i="8" s="1"/>
  <c r="Q47" i="68" l="1"/>
  <c r="P46" i="68"/>
  <c r="Q89" i="6"/>
  <c r="R89" i="6" s="1"/>
  <c r="O90" i="6" s="1"/>
  <c r="Q92" i="80"/>
  <c r="R92" i="80" s="1"/>
  <c r="O93" i="80" s="1"/>
  <c r="Q90" i="76"/>
  <c r="R90" i="76" s="1"/>
  <c r="O91" i="76" s="1"/>
  <c r="Q89" i="73"/>
  <c r="R89" i="73" s="1"/>
  <c r="O90" i="73" s="1"/>
  <c r="Q86" i="5"/>
  <c r="R86" i="5" s="1"/>
  <c r="O87" i="5" s="1"/>
  <c r="Q95" i="72"/>
  <c r="R95" i="72" s="1"/>
  <c r="O96" i="72" s="1"/>
  <c r="Q97" i="51"/>
  <c r="R97" i="51" s="1"/>
  <c r="O98" i="51" s="1"/>
  <c r="Q76" i="3"/>
  <c r="R76" i="3" s="1"/>
  <c r="O77" i="3" s="1"/>
  <c r="Q101" i="67"/>
  <c r="R101" i="67" s="1"/>
  <c r="O102" i="67" s="1"/>
  <c r="Q88" i="79"/>
  <c r="R88" i="79" s="1"/>
  <c r="O89" i="79" s="1"/>
  <c r="Q97" i="50"/>
  <c r="R97" i="50" s="1"/>
  <c r="O98" i="50" s="1"/>
  <c r="Q76" i="29"/>
  <c r="R76" i="29" s="1"/>
  <c r="O77" i="29" s="1"/>
  <c r="Q87" i="71"/>
  <c r="R87" i="71" s="1"/>
  <c r="O88" i="71" s="1"/>
  <c r="Q91" i="75"/>
  <c r="R91" i="75" s="1"/>
  <c r="O92" i="75" s="1"/>
  <c r="Q89" i="1"/>
  <c r="R89" i="1" s="1"/>
  <c r="O90" i="1" s="1"/>
  <c r="Q87" i="12"/>
  <c r="R87" i="12" s="1"/>
  <c r="O88" i="12" s="1"/>
  <c r="Q99" i="68"/>
  <c r="R99" i="68" s="1"/>
  <c r="O100" i="68" s="1"/>
  <c r="Q98" i="31"/>
  <c r="R98" i="31" s="1"/>
  <c r="O99" i="31" s="1"/>
  <c r="Q89" i="49"/>
  <c r="R89" i="49" s="1"/>
  <c r="O90" i="49" s="1"/>
  <c r="Q95" i="81"/>
  <c r="R95" i="81" s="1"/>
  <c r="O96" i="81" s="1"/>
  <c r="Q87" i="70"/>
  <c r="R87" i="70" s="1"/>
  <c r="O88" i="70" s="1"/>
  <c r="Q99" i="30"/>
  <c r="R99" i="30" s="1"/>
  <c r="O100" i="30" s="1"/>
  <c r="Q88" i="74"/>
  <c r="R88" i="74" s="1"/>
  <c r="O89" i="74" s="1"/>
  <c r="Q89" i="78"/>
  <c r="R89" i="78" s="1"/>
  <c r="O90" i="78" s="1"/>
  <c r="R50" i="68"/>
  <c r="Q47" i="67"/>
  <c r="P46" i="67"/>
  <c r="Q78" i="4"/>
  <c r="R78" i="4" s="1"/>
  <c r="O79" i="4" s="1"/>
  <c r="Q100" i="28"/>
  <c r="R100" i="28" s="1"/>
  <c r="O101" i="28" s="1"/>
  <c r="Q85" i="69"/>
  <c r="R85" i="69" s="1"/>
  <c r="O86" i="69" s="1"/>
  <c r="Q82" i="11"/>
  <c r="R82" i="11" s="1"/>
  <c r="O83" i="11" s="1"/>
  <c r="Q77" i="9"/>
  <c r="R77" i="9" s="1"/>
  <c r="O78" i="9" s="1"/>
  <c r="Q76" i="8"/>
  <c r="R76" i="8" s="1"/>
  <c r="O77" i="8" s="1"/>
  <c r="Q48" i="68" l="1"/>
  <c r="U48" i="68" s="1"/>
  <c r="P47" i="68"/>
  <c r="Q100" i="68"/>
  <c r="R100" i="68" s="1"/>
  <c r="O101" i="68" s="1"/>
  <c r="Q90" i="49"/>
  <c r="R90" i="49" s="1"/>
  <c r="O91" i="49" s="1"/>
  <c r="Q86" i="69"/>
  <c r="R86" i="69" s="1"/>
  <c r="O87" i="69" s="1"/>
  <c r="Q93" i="80"/>
  <c r="R93" i="80" s="1"/>
  <c r="O94" i="80" s="1"/>
  <c r="Q92" i="75"/>
  <c r="R92" i="75" s="1"/>
  <c r="O93" i="75" s="1"/>
  <c r="Q79" i="4"/>
  <c r="R79" i="4" s="1"/>
  <c r="O80" i="4" s="1"/>
  <c r="Q100" i="30"/>
  <c r="R100" i="30" s="1"/>
  <c r="O101" i="30" s="1"/>
  <c r="Q99" i="31"/>
  <c r="R99" i="31" s="1"/>
  <c r="O100" i="31" s="1"/>
  <c r="Q89" i="79"/>
  <c r="R89" i="79" s="1"/>
  <c r="O90" i="79" s="1"/>
  <c r="Q96" i="72"/>
  <c r="R96" i="72" s="1"/>
  <c r="O97" i="72" s="1"/>
  <c r="Q89" i="74"/>
  <c r="R89" i="74" s="1"/>
  <c r="O90" i="74" s="1"/>
  <c r="Q88" i="70"/>
  <c r="R88" i="70" s="1"/>
  <c r="O89" i="70" s="1"/>
  <c r="Q90" i="1"/>
  <c r="R90" i="1" s="1"/>
  <c r="O91" i="1" s="1"/>
  <c r="Q88" i="71"/>
  <c r="R88" i="71" s="1"/>
  <c r="O89" i="71" s="1"/>
  <c r="Q98" i="50"/>
  <c r="R98" i="50" s="1"/>
  <c r="O99" i="50" s="1"/>
  <c r="Q102" i="67"/>
  <c r="R102" i="67" s="1"/>
  <c r="O103" i="67" s="1"/>
  <c r="Q98" i="51"/>
  <c r="R98" i="51" s="1"/>
  <c r="O99" i="51" s="1"/>
  <c r="Q87" i="5"/>
  <c r="R87" i="5" s="1"/>
  <c r="O88" i="5" s="1"/>
  <c r="Q91" i="76"/>
  <c r="R91" i="76" s="1"/>
  <c r="O92" i="76" s="1"/>
  <c r="Q90" i="6"/>
  <c r="R90" i="6" s="1"/>
  <c r="O91" i="6" s="1"/>
  <c r="Q90" i="78"/>
  <c r="R90" i="78" s="1"/>
  <c r="O91" i="78" s="1"/>
  <c r="Q96" i="81"/>
  <c r="R96" i="81" s="1"/>
  <c r="O97" i="81" s="1"/>
  <c r="Q88" i="12"/>
  <c r="R88" i="12" s="1"/>
  <c r="O89" i="12" s="1"/>
  <c r="Q77" i="29"/>
  <c r="R77" i="29" s="1"/>
  <c r="O78" i="29" s="1"/>
  <c r="Q77" i="3"/>
  <c r="R77" i="3" s="1"/>
  <c r="O78" i="3" s="1"/>
  <c r="Q90" i="73"/>
  <c r="R90" i="73" s="1"/>
  <c r="O91" i="73" s="1"/>
  <c r="Q101" i="28"/>
  <c r="R101" i="28" s="1"/>
  <c r="O102" i="28" s="1"/>
  <c r="Q48" i="67"/>
  <c r="P47" i="67"/>
  <c r="R51" i="68"/>
  <c r="Q83" i="11"/>
  <c r="R83" i="11" s="1"/>
  <c r="O84" i="11" s="1"/>
  <c r="Q78" i="9"/>
  <c r="R78" i="9" s="1"/>
  <c r="O79" i="9" s="1"/>
  <c r="Q77" i="8"/>
  <c r="R77" i="8" s="1"/>
  <c r="O78" i="8" s="1"/>
  <c r="V48" i="68" l="1"/>
  <c r="Q49" i="68"/>
  <c r="P48" i="68"/>
  <c r="Z48" i="68" s="1"/>
  <c r="Q102" i="28"/>
  <c r="R102" i="28" s="1"/>
  <c r="O103" i="28" s="1"/>
  <c r="Q97" i="81"/>
  <c r="R97" i="81" s="1"/>
  <c r="O98" i="81" s="1"/>
  <c r="Q89" i="70"/>
  <c r="R89" i="70" s="1"/>
  <c r="O90" i="70" s="1"/>
  <c r="Q88" i="5"/>
  <c r="R88" i="5" s="1"/>
  <c r="O89" i="5" s="1"/>
  <c r="Q91" i="1"/>
  <c r="R91" i="1" s="1"/>
  <c r="O92" i="1" s="1"/>
  <c r="Q87" i="69"/>
  <c r="R87" i="69" s="1"/>
  <c r="O88" i="69" s="1"/>
  <c r="Q91" i="73"/>
  <c r="R91" i="73" s="1"/>
  <c r="O92" i="73" s="1"/>
  <c r="Q91" i="6"/>
  <c r="R91" i="6" s="1"/>
  <c r="O92" i="6" s="1"/>
  <c r="Q103" i="67"/>
  <c r="R103" i="67" s="1"/>
  <c r="O104" i="67" s="1"/>
  <c r="Q100" i="31"/>
  <c r="R100" i="31" s="1"/>
  <c r="O101" i="31" s="1"/>
  <c r="Q94" i="80"/>
  <c r="R94" i="80" s="1"/>
  <c r="O95" i="80" s="1"/>
  <c r="Q49" i="67"/>
  <c r="P48" i="67"/>
  <c r="Z48" i="67" s="1"/>
  <c r="U48" i="67"/>
  <c r="V48" i="67"/>
  <c r="Q89" i="12"/>
  <c r="R89" i="12" s="1"/>
  <c r="O90" i="12" s="1"/>
  <c r="Q91" i="78"/>
  <c r="R91" i="78" s="1"/>
  <c r="O92" i="78" s="1"/>
  <c r="Q92" i="76"/>
  <c r="R92" i="76" s="1"/>
  <c r="O93" i="76" s="1"/>
  <c r="Q99" i="51"/>
  <c r="R99" i="51" s="1"/>
  <c r="O100" i="51" s="1"/>
  <c r="Q99" i="50"/>
  <c r="R99" i="50" s="1"/>
  <c r="O100" i="50" s="1"/>
  <c r="Q90" i="74"/>
  <c r="R90" i="74" s="1"/>
  <c r="O91" i="74" s="1"/>
  <c r="Q90" i="79"/>
  <c r="R90" i="79" s="1"/>
  <c r="O91" i="79" s="1"/>
  <c r="Q101" i="30"/>
  <c r="R101" i="30" s="1"/>
  <c r="O102" i="30" s="1"/>
  <c r="Q93" i="75"/>
  <c r="R93" i="75" s="1"/>
  <c r="O94" i="75" s="1"/>
  <c r="Q101" i="68"/>
  <c r="R101" i="68" s="1"/>
  <c r="O102" i="68" s="1"/>
  <c r="Q78" i="29"/>
  <c r="R78" i="29" s="1"/>
  <c r="O79" i="29" s="1"/>
  <c r="Q89" i="71"/>
  <c r="R89" i="71" s="1"/>
  <c r="O90" i="71" s="1"/>
  <c r="Q97" i="72"/>
  <c r="R97" i="72" s="1"/>
  <c r="O98" i="72" s="1"/>
  <c r="Q80" i="4"/>
  <c r="R80" i="4" s="1"/>
  <c r="O81" i="4" s="1"/>
  <c r="Q91" i="49"/>
  <c r="R91" i="49" s="1"/>
  <c r="O92" i="49" s="1"/>
  <c r="Q78" i="3"/>
  <c r="R78" i="3" s="1"/>
  <c r="O79" i="3" s="1"/>
  <c r="R58" i="68"/>
  <c r="W52" i="68"/>
  <c r="Q84" i="11"/>
  <c r="R84" i="11" s="1"/>
  <c r="O85" i="11" s="1"/>
  <c r="Q79" i="9"/>
  <c r="R79" i="9" s="1"/>
  <c r="O80" i="9" s="1"/>
  <c r="Q78" i="8"/>
  <c r="R78" i="8" s="1"/>
  <c r="O79" i="8" s="1"/>
  <c r="Q50" i="68" l="1"/>
  <c r="P49" i="68"/>
  <c r="Q90" i="71"/>
  <c r="R90" i="71" s="1"/>
  <c r="O91" i="71" s="1"/>
  <c r="Q91" i="79"/>
  <c r="R91" i="79" s="1"/>
  <c r="O92" i="79" s="1"/>
  <c r="Q91" i="74"/>
  <c r="R91" i="74" s="1"/>
  <c r="O92" i="74" s="1"/>
  <c r="Q92" i="78"/>
  <c r="R92" i="78" s="1"/>
  <c r="O93" i="78" s="1"/>
  <c r="Q79" i="3"/>
  <c r="R79" i="3" s="1"/>
  <c r="O80" i="3" s="1"/>
  <c r="Q93" i="76"/>
  <c r="R93" i="76" s="1"/>
  <c r="O94" i="76" s="1"/>
  <c r="Q92" i="1"/>
  <c r="R92" i="1" s="1"/>
  <c r="O93" i="1" s="1"/>
  <c r="Q98" i="72"/>
  <c r="R98" i="72" s="1"/>
  <c r="O99" i="72" s="1"/>
  <c r="Q79" i="29"/>
  <c r="R79" i="29" s="1"/>
  <c r="O80" i="29" s="1"/>
  <c r="Q92" i="6"/>
  <c r="R92" i="6" s="1"/>
  <c r="O93" i="6" s="1"/>
  <c r="Q89" i="5"/>
  <c r="R89" i="5" s="1"/>
  <c r="O90" i="5" s="1"/>
  <c r="R59" i="68"/>
  <c r="Q102" i="68"/>
  <c r="R102" i="68" s="1"/>
  <c r="O103" i="68" s="1"/>
  <c r="Q102" i="30"/>
  <c r="R102" i="30" s="1"/>
  <c r="O103" i="30" s="1"/>
  <c r="Q100" i="51"/>
  <c r="R100" i="51" s="1"/>
  <c r="O101" i="51" s="1"/>
  <c r="Q95" i="80"/>
  <c r="R95" i="80" s="1"/>
  <c r="O96" i="80" s="1"/>
  <c r="Q104" i="67"/>
  <c r="R104" i="67" s="1"/>
  <c r="O105" i="67" s="1"/>
  <c r="Q92" i="73"/>
  <c r="R92" i="73" s="1"/>
  <c r="O93" i="73" s="1"/>
  <c r="Q90" i="70"/>
  <c r="R90" i="70" s="1"/>
  <c r="O91" i="70" s="1"/>
  <c r="Q103" i="28"/>
  <c r="R103" i="28" s="1"/>
  <c r="O104" i="28" s="1"/>
  <c r="Q92" i="49"/>
  <c r="R92" i="49" s="1"/>
  <c r="O93" i="49" s="1"/>
  <c r="Q94" i="75"/>
  <c r="R94" i="75" s="1"/>
  <c r="O95" i="75" s="1"/>
  <c r="Q100" i="50"/>
  <c r="R100" i="50" s="1"/>
  <c r="O101" i="50" s="1"/>
  <c r="Q90" i="12"/>
  <c r="R90" i="12" s="1"/>
  <c r="O91" i="12" s="1"/>
  <c r="Q101" i="31"/>
  <c r="R101" i="31" s="1"/>
  <c r="O102" i="31" s="1"/>
  <c r="Q88" i="69"/>
  <c r="R88" i="69" s="1"/>
  <c r="O89" i="69" s="1"/>
  <c r="Q98" i="81"/>
  <c r="R98" i="81" s="1"/>
  <c r="O99" i="81" s="1"/>
  <c r="P49" i="67"/>
  <c r="Q50" i="67"/>
  <c r="Q81" i="4"/>
  <c r="R81" i="4" s="1"/>
  <c r="O82" i="4" s="1"/>
  <c r="Q85" i="11"/>
  <c r="R85" i="11" s="1"/>
  <c r="O86" i="11" s="1"/>
  <c r="Q80" i="9"/>
  <c r="R80" i="9" s="1"/>
  <c r="O81" i="9" s="1"/>
  <c r="Q79" i="8"/>
  <c r="R79" i="8" s="1"/>
  <c r="O80" i="8" s="1"/>
  <c r="Q51" i="68" l="1"/>
  <c r="U52" i="68" s="1"/>
  <c r="P50" i="68"/>
  <c r="Q104" i="28"/>
  <c r="R104" i="28" s="1"/>
  <c r="O105" i="28" s="1"/>
  <c r="Q95" i="75"/>
  <c r="R95" i="75" s="1"/>
  <c r="O96" i="75" s="1"/>
  <c r="Q92" i="79"/>
  <c r="R92" i="79" s="1"/>
  <c r="O93" i="79" s="1"/>
  <c r="Q103" i="30"/>
  <c r="R103" i="30" s="1"/>
  <c r="O104" i="30" s="1"/>
  <c r="Q80" i="29"/>
  <c r="R80" i="29" s="1"/>
  <c r="O81" i="29" s="1"/>
  <c r="Q82" i="4"/>
  <c r="R82" i="4" s="1"/>
  <c r="O83" i="4" s="1"/>
  <c r="Q91" i="12"/>
  <c r="R91" i="12" s="1"/>
  <c r="O92" i="12" s="1"/>
  <c r="Q96" i="80"/>
  <c r="R96" i="80" s="1"/>
  <c r="O97" i="80" s="1"/>
  <c r="Q90" i="5"/>
  <c r="R90" i="5" s="1"/>
  <c r="O91" i="5" s="1"/>
  <c r="Q93" i="78"/>
  <c r="R93" i="78" s="1"/>
  <c r="O94" i="78" s="1"/>
  <c r="Q89" i="69"/>
  <c r="R89" i="69" s="1"/>
  <c r="O90" i="69" s="1"/>
  <c r="Q93" i="73"/>
  <c r="R93" i="73" s="1"/>
  <c r="O94" i="73" s="1"/>
  <c r="Q101" i="51"/>
  <c r="R101" i="51" s="1"/>
  <c r="O102" i="51" s="1"/>
  <c r="Q93" i="6"/>
  <c r="R93" i="6" s="1"/>
  <c r="O94" i="6" s="1"/>
  <c r="Q94" i="76"/>
  <c r="R94" i="76" s="1"/>
  <c r="O95" i="76" s="1"/>
  <c r="Q99" i="81"/>
  <c r="R99" i="81" s="1"/>
  <c r="O100" i="81" s="1"/>
  <c r="Q101" i="50"/>
  <c r="R101" i="50" s="1"/>
  <c r="O102" i="50" s="1"/>
  <c r="Q91" i="70"/>
  <c r="R91" i="70" s="1"/>
  <c r="O92" i="70" s="1"/>
  <c r="Q93" i="1"/>
  <c r="R93" i="1" s="1"/>
  <c r="O94" i="1" s="1"/>
  <c r="Q80" i="3"/>
  <c r="R80" i="3" s="1"/>
  <c r="O81" i="3" s="1"/>
  <c r="Q92" i="74"/>
  <c r="R92" i="74" s="1"/>
  <c r="O93" i="74" s="1"/>
  <c r="Q91" i="71"/>
  <c r="R91" i="71" s="1"/>
  <c r="O92" i="71" s="1"/>
  <c r="Q99" i="72"/>
  <c r="R99" i="72" s="1"/>
  <c r="O100" i="72" s="1"/>
  <c r="Q102" i="31"/>
  <c r="R102" i="31" s="1"/>
  <c r="O103" i="31" s="1"/>
  <c r="Q93" i="49"/>
  <c r="R93" i="49" s="1"/>
  <c r="O94" i="49" s="1"/>
  <c r="Q105" i="67"/>
  <c r="R105" i="67" s="1"/>
  <c r="O106" i="67" s="1"/>
  <c r="Q103" i="68"/>
  <c r="R103" i="68" s="1"/>
  <c r="O104" i="68" s="1"/>
  <c r="Q51" i="67"/>
  <c r="P50" i="67"/>
  <c r="Q86" i="11"/>
  <c r="R86" i="11" s="1"/>
  <c r="O87" i="11" s="1"/>
  <c r="Q81" i="9"/>
  <c r="R81" i="9" s="1"/>
  <c r="O82" i="9" s="1"/>
  <c r="Q80" i="8"/>
  <c r="R80" i="8" s="1"/>
  <c r="O81" i="8" s="1"/>
  <c r="Q58" i="68" l="1"/>
  <c r="P51" i="68"/>
  <c r="V52" i="68"/>
  <c r="Q102" i="50"/>
  <c r="R102" i="50" s="1"/>
  <c r="O103" i="50" s="1"/>
  <c r="Q94" i="78"/>
  <c r="R94" i="78" s="1"/>
  <c r="O95" i="78" s="1"/>
  <c r="Q94" i="49"/>
  <c r="R94" i="49" s="1"/>
  <c r="O95" i="49" s="1"/>
  <c r="Q81" i="29"/>
  <c r="R81" i="29" s="1"/>
  <c r="O82" i="29" s="1"/>
  <c r="Q92" i="12"/>
  <c r="R92" i="12" s="1"/>
  <c r="O93" i="12" s="1"/>
  <c r="Q91" i="5"/>
  <c r="R91" i="5" s="1"/>
  <c r="O92" i="5" s="1"/>
  <c r="Q81" i="3"/>
  <c r="R81" i="3" s="1"/>
  <c r="O82" i="3" s="1"/>
  <c r="Q105" i="28"/>
  <c r="R105" i="28" s="1"/>
  <c r="O106" i="28" s="1"/>
  <c r="Q106" i="67"/>
  <c r="R106" i="67" s="1"/>
  <c r="O107" i="67" s="1"/>
  <c r="Q92" i="71"/>
  <c r="R92" i="71" s="1"/>
  <c r="O93" i="71" s="1"/>
  <c r="Q92" i="70"/>
  <c r="R92" i="70" s="1"/>
  <c r="O93" i="70" s="1"/>
  <c r="Q94" i="6"/>
  <c r="R94" i="6" s="1"/>
  <c r="O95" i="6" s="1"/>
  <c r="Q83" i="4"/>
  <c r="R83" i="4" s="1"/>
  <c r="O84" i="4" s="1"/>
  <c r="Q96" i="75"/>
  <c r="R96" i="75" s="1"/>
  <c r="O97" i="75" s="1"/>
  <c r="Q52" i="67"/>
  <c r="U52" i="67" s="1"/>
  <c r="P51" i="67"/>
  <c r="Q93" i="74"/>
  <c r="R93" i="74" s="1"/>
  <c r="O94" i="74" s="1"/>
  <c r="Q95" i="76"/>
  <c r="R95" i="76" s="1"/>
  <c r="O96" i="76" s="1"/>
  <c r="Q102" i="51"/>
  <c r="R102" i="51" s="1"/>
  <c r="O103" i="51" s="1"/>
  <c r="Q90" i="69"/>
  <c r="R90" i="69" s="1"/>
  <c r="O91" i="69" s="1"/>
  <c r="Q93" i="79"/>
  <c r="R93" i="79" s="1"/>
  <c r="O94" i="79" s="1"/>
  <c r="Q103" i="31"/>
  <c r="R103" i="31" s="1"/>
  <c r="O104" i="31" s="1"/>
  <c r="Q100" i="81"/>
  <c r="R100" i="81" s="1"/>
  <c r="O101" i="81" s="1"/>
  <c r="Q94" i="73"/>
  <c r="R94" i="73" s="1"/>
  <c r="O95" i="73" s="1"/>
  <c r="Q97" i="80"/>
  <c r="R97" i="80" s="1"/>
  <c r="O98" i="80" s="1"/>
  <c r="Q104" i="30"/>
  <c r="R104" i="30" s="1"/>
  <c r="O105" i="30" s="1"/>
  <c r="Q104" i="68"/>
  <c r="R104" i="68" s="1"/>
  <c r="O105" i="68" s="1"/>
  <c r="Q100" i="72"/>
  <c r="R100" i="72" s="1"/>
  <c r="O101" i="72" s="1"/>
  <c r="Q94" i="1"/>
  <c r="R94" i="1" s="1"/>
  <c r="O95" i="1" s="1"/>
  <c r="Q87" i="11"/>
  <c r="R87" i="11" s="1"/>
  <c r="O88" i="11" s="1"/>
  <c r="Q82" i="9"/>
  <c r="R82" i="9" s="1"/>
  <c r="O83" i="9" s="1"/>
  <c r="Q81" i="8"/>
  <c r="R81" i="8" s="1"/>
  <c r="O82" i="8" s="1"/>
  <c r="V52" i="67" l="1"/>
  <c r="Q59" i="68"/>
  <c r="P58" i="68"/>
  <c r="P59" i="68" s="1"/>
  <c r="U59" i="68"/>
  <c r="Q98" i="80"/>
  <c r="R98" i="80" s="1"/>
  <c r="O99" i="80" s="1"/>
  <c r="Q104" i="31"/>
  <c r="R104" i="31"/>
  <c r="O105" i="31" s="1"/>
  <c r="Q93" i="70"/>
  <c r="R93" i="70" s="1"/>
  <c r="O94" i="70" s="1"/>
  <c r="Q106" i="28"/>
  <c r="R106" i="28" s="1"/>
  <c r="O107" i="28" s="1"/>
  <c r="Q94" i="79"/>
  <c r="R94" i="79" s="1"/>
  <c r="O95" i="79" s="1"/>
  <c r="Q93" i="71"/>
  <c r="R93" i="71" s="1"/>
  <c r="O94" i="71" s="1"/>
  <c r="Q95" i="49"/>
  <c r="R95" i="49" s="1"/>
  <c r="O96" i="49" s="1"/>
  <c r="Q95" i="73"/>
  <c r="R95" i="73" s="1"/>
  <c r="O96" i="73" s="1"/>
  <c r="Q105" i="30"/>
  <c r="R105" i="30" s="1"/>
  <c r="O106" i="30" s="1"/>
  <c r="Q96" i="76"/>
  <c r="R96" i="76" s="1"/>
  <c r="O97" i="76" s="1"/>
  <c r="Q95" i="6"/>
  <c r="R95" i="6" s="1"/>
  <c r="O96" i="6" s="1"/>
  <c r="Q95" i="78"/>
  <c r="R95" i="78" s="1"/>
  <c r="O96" i="78" s="1"/>
  <c r="Q105" i="68"/>
  <c r="R105" i="68" s="1"/>
  <c r="O106" i="68" s="1"/>
  <c r="Q103" i="51"/>
  <c r="R103" i="51" s="1"/>
  <c r="O104" i="51" s="1"/>
  <c r="Q94" i="74"/>
  <c r="R94" i="74" s="1"/>
  <c r="O95" i="74" s="1"/>
  <c r="Q84" i="4"/>
  <c r="R84" i="4" s="1"/>
  <c r="O85" i="4" s="1"/>
  <c r="Q107" i="67"/>
  <c r="R107" i="67" s="1"/>
  <c r="O108" i="67" s="1"/>
  <c r="Q82" i="3"/>
  <c r="R82" i="3" s="1"/>
  <c r="O83" i="3" s="1"/>
  <c r="Q93" i="12"/>
  <c r="R93" i="12" s="1"/>
  <c r="O94" i="12" s="1"/>
  <c r="Q103" i="50"/>
  <c r="R103" i="50" s="1"/>
  <c r="O104" i="50" s="1"/>
  <c r="Q101" i="72"/>
  <c r="R101" i="72" s="1"/>
  <c r="O102" i="72" s="1"/>
  <c r="Q91" i="69"/>
  <c r="R91" i="69" s="1"/>
  <c r="O92" i="69" s="1"/>
  <c r="Q97" i="75"/>
  <c r="R97" i="75" s="1"/>
  <c r="O98" i="75" s="1"/>
  <c r="Q92" i="5"/>
  <c r="R92" i="5" s="1"/>
  <c r="O93" i="5" s="1"/>
  <c r="Q82" i="29"/>
  <c r="R82" i="29" s="1"/>
  <c r="O83" i="29" s="1"/>
  <c r="Q95" i="1"/>
  <c r="R95" i="1" s="1"/>
  <c r="O96" i="1" s="1"/>
  <c r="Q101" i="81"/>
  <c r="R101" i="81" s="1"/>
  <c r="O102" i="81" s="1"/>
  <c r="Q53" i="67"/>
  <c r="P52" i="67"/>
  <c r="Z52" i="67" s="1"/>
  <c r="Q88" i="11"/>
  <c r="R88" i="11" s="1"/>
  <c r="O89" i="11" s="1"/>
  <c r="Q83" i="9"/>
  <c r="R83" i="9" s="1"/>
  <c r="O84" i="9" s="1"/>
  <c r="Q82" i="8"/>
  <c r="R82" i="8" s="1"/>
  <c r="O83" i="8" s="1"/>
  <c r="Q83" i="3" l="1"/>
  <c r="R83" i="3" s="1"/>
  <c r="O84" i="3" s="1"/>
  <c r="Q83" i="29"/>
  <c r="R83" i="29" s="1"/>
  <c r="O84" i="29" s="1"/>
  <c r="Q93" i="5"/>
  <c r="R93" i="5" s="1"/>
  <c r="O94" i="5" s="1"/>
  <c r="Q106" i="30"/>
  <c r="R106" i="30" s="1"/>
  <c r="O107" i="30" s="1"/>
  <c r="Q95" i="79"/>
  <c r="R95" i="79" s="1"/>
  <c r="O96" i="79" s="1"/>
  <c r="Q102" i="81"/>
  <c r="R102" i="81" s="1"/>
  <c r="O103" i="81" s="1"/>
  <c r="Q96" i="73"/>
  <c r="R96" i="73" s="1"/>
  <c r="O97" i="73" s="1"/>
  <c r="Q99" i="80"/>
  <c r="R99" i="80" s="1"/>
  <c r="O100" i="80" s="1"/>
  <c r="Q96" i="1"/>
  <c r="R96" i="1" s="1"/>
  <c r="O97" i="1" s="1"/>
  <c r="Q104" i="50"/>
  <c r="R104" i="50" s="1"/>
  <c r="O105" i="50" s="1"/>
  <c r="Q104" i="51"/>
  <c r="R104" i="51" s="1"/>
  <c r="O105" i="51" s="1"/>
  <c r="Q94" i="71"/>
  <c r="R94" i="71" s="1"/>
  <c r="O95" i="71" s="1"/>
  <c r="Q105" i="31"/>
  <c r="R105" i="31" s="1"/>
  <c r="O106" i="31" s="1"/>
  <c r="Q92" i="69"/>
  <c r="R92" i="69" s="1"/>
  <c r="O93" i="69" s="1"/>
  <c r="Q85" i="4"/>
  <c r="R85" i="4" s="1"/>
  <c r="O86" i="4" s="1"/>
  <c r="Q97" i="76"/>
  <c r="R97" i="76" s="1"/>
  <c r="O98" i="76" s="1"/>
  <c r="Q107" i="28"/>
  <c r="R107" i="28" s="1"/>
  <c r="O108" i="28" s="1"/>
  <c r="Q98" i="75"/>
  <c r="R98" i="75" s="1"/>
  <c r="O99" i="75" s="1"/>
  <c r="Q102" i="72"/>
  <c r="R102" i="72" s="1"/>
  <c r="O103" i="72" s="1"/>
  <c r="Q94" i="12"/>
  <c r="R94" i="12" s="1"/>
  <c r="O95" i="12" s="1"/>
  <c r="Q108" i="67"/>
  <c r="R108" i="67" s="1"/>
  <c r="O109" i="67" s="1"/>
  <c r="Q95" i="74"/>
  <c r="R95" i="74" s="1"/>
  <c r="O96" i="74" s="1"/>
  <c r="Q106" i="68"/>
  <c r="R106" i="68" s="1"/>
  <c r="O107" i="68" s="1"/>
  <c r="Q96" i="6"/>
  <c r="R96" i="6" s="1"/>
  <c r="O97" i="6" s="1"/>
  <c r="Q96" i="49"/>
  <c r="R96" i="49" s="1"/>
  <c r="O97" i="49" s="1"/>
  <c r="Q94" i="70"/>
  <c r="R94" i="70" s="1"/>
  <c r="O95" i="70" s="1"/>
  <c r="Q96" i="78"/>
  <c r="R96" i="78" s="1"/>
  <c r="O97" i="78" s="1"/>
  <c r="Q54" i="67"/>
  <c r="P53" i="67"/>
  <c r="Q89" i="11"/>
  <c r="R89" i="11" s="1"/>
  <c r="O90" i="11" s="1"/>
  <c r="Q84" i="9"/>
  <c r="R84" i="9" s="1"/>
  <c r="O85" i="9" s="1"/>
  <c r="Q83" i="8"/>
  <c r="R83" i="8" s="1"/>
  <c r="O84" i="8" s="1"/>
  <c r="Q96" i="74" l="1"/>
  <c r="R96" i="74" s="1"/>
  <c r="O97" i="74" s="1"/>
  <c r="Q93" i="69"/>
  <c r="R93" i="69" s="1"/>
  <c r="O94" i="69" s="1"/>
  <c r="Q99" i="75"/>
  <c r="R99" i="75" s="1"/>
  <c r="O100" i="75" s="1"/>
  <c r="Q95" i="12"/>
  <c r="R95" i="12" s="1"/>
  <c r="O96" i="12" s="1"/>
  <c r="Q95" i="71"/>
  <c r="R95" i="71" s="1"/>
  <c r="O96" i="71" s="1"/>
  <c r="Q103" i="81"/>
  <c r="R103" i="81" s="1"/>
  <c r="O104" i="81" s="1"/>
  <c r="P54" i="67"/>
  <c r="Q55" i="67"/>
  <c r="V56" i="67" s="1"/>
  <c r="Q97" i="6"/>
  <c r="R97" i="6" s="1"/>
  <c r="O98" i="6" s="1"/>
  <c r="Q105" i="50"/>
  <c r="R105" i="50" s="1"/>
  <c r="O106" i="50" s="1"/>
  <c r="Q107" i="30"/>
  <c r="R107" i="30" s="1"/>
  <c r="O108" i="30" s="1"/>
  <c r="Q97" i="49"/>
  <c r="R97" i="49" s="1"/>
  <c r="O98" i="49" s="1"/>
  <c r="Q107" i="68"/>
  <c r="R107" i="68" s="1"/>
  <c r="O108" i="68" s="1"/>
  <c r="Q109" i="67"/>
  <c r="R109" i="67" s="1"/>
  <c r="O110" i="67" s="1"/>
  <c r="Q103" i="72"/>
  <c r="R103" i="72" s="1"/>
  <c r="O104" i="72" s="1"/>
  <c r="Q108" i="28"/>
  <c r="R108" i="28" s="1"/>
  <c r="O109" i="28" s="1"/>
  <c r="Q86" i="4"/>
  <c r="R86" i="4" s="1"/>
  <c r="O87" i="4" s="1"/>
  <c r="Q106" i="31"/>
  <c r="R106" i="31" s="1"/>
  <c r="O107" i="31" s="1"/>
  <c r="Q105" i="51"/>
  <c r="R105" i="51" s="1"/>
  <c r="O106" i="51" s="1"/>
  <c r="Q97" i="1"/>
  <c r="R97" i="1" s="1"/>
  <c r="O98" i="1" s="1"/>
  <c r="Q97" i="73"/>
  <c r="R97" i="73" s="1"/>
  <c r="O98" i="73" s="1"/>
  <c r="Q96" i="79"/>
  <c r="R96" i="79" s="1"/>
  <c r="O97" i="79" s="1"/>
  <c r="Q94" i="5"/>
  <c r="R94" i="5" s="1"/>
  <c r="O95" i="5" s="1"/>
  <c r="Q84" i="3"/>
  <c r="R84" i="3" s="1"/>
  <c r="O85" i="3" s="1"/>
  <c r="Q95" i="70"/>
  <c r="R95" i="70" s="1"/>
  <c r="O96" i="70" s="1"/>
  <c r="Q98" i="76"/>
  <c r="R98" i="76" s="1"/>
  <c r="O99" i="76" s="1"/>
  <c r="Q100" i="80"/>
  <c r="R100" i="80" s="1"/>
  <c r="O101" i="80" s="1"/>
  <c r="Q84" i="29"/>
  <c r="R84" i="29" s="1"/>
  <c r="O85" i="29" s="1"/>
  <c r="Q97" i="78"/>
  <c r="R97" i="78" s="1"/>
  <c r="O98" i="78" s="1"/>
  <c r="Q90" i="11"/>
  <c r="R90" i="11" s="1"/>
  <c r="O91" i="11" s="1"/>
  <c r="Q85" i="9"/>
  <c r="R85" i="9" s="1"/>
  <c r="O86" i="9" s="1"/>
  <c r="Q84" i="8"/>
  <c r="R84" i="8" s="1"/>
  <c r="O85" i="8" s="1"/>
  <c r="Q87" i="4" l="1"/>
  <c r="R87" i="4" s="1"/>
  <c r="O88" i="4" s="1"/>
  <c r="Q100" i="75"/>
  <c r="R100" i="75" s="1"/>
  <c r="O101" i="75" s="1"/>
  <c r="Q98" i="6"/>
  <c r="R98" i="6" s="1"/>
  <c r="O99" i="6" s="1"/>
  <c r="Q96" i="71"/>
  <c r="R96" i="71" s="1"/>
  <c r="O97" i="71" s="1"/>
  <c r="Q106" i="50"/>
  <c r="R106" i="50" s="1"/>
  <c r="O107" i="50" s="1"/>
  <c r="Q98" i="73"/>
  <c r="R98" i="73" s="1"/>
  <c r="O99" i="73" s="1"/>
  <c r="Q108" i="68"/>
  <c r="R108" i="68" s="1"/>
  <c r="O109" i="68" s="1"/>
  <c r="Q96" i="70"/>
  <c r="R96" i="70" s="1"/>
  <c r="O97" i="70" s="1"/>
  <c r="Q104" i="81"/>
  <c r="R104" i="81" s="1"/>
  <c r="O105" i="81" s="1"/>
  <c r="Q106" i="51"/>
  <c r="R106" i="51" s="1"/>
  <c r="O107" i="51" s="1"/>
  <c r="Q95" i="5"/>
  <c r="R95" i="5" s="1"/>
  <c r="O96" i="5" s="1"/>
  <c r="Q104" i="72"/>
  <c r="R104" i="72" s="1"/>
  <c r="O105" i="72" s="1"/>
  <c r="Q97" i="74"/>
  <c r="R97" i="74" s="1"/>
  <c r="O98" i="74" s="1"/>
  <c r="Q101" i="80"/>
  <c r="R101" i="80" s="1"/>
  <c r="O102" i="80" s="1"/>
  <c r="Q108" i="30"/>
  <c r="R108" i="30" s="1"/>
  <c r="O109" i="30" s="1"/>
  <c r="Q94" i="69"/>
  <c r="R94" i="69" s="1"/>
  <c r="O95" i="69" s="1"/>
  <c r="Q99" i="76"/>
  <c r="R99" i="76" s="1"/>
  <c r="O100" i="76" s="1"/>
  <c r="Q85" i="3"/>
  <c r="R85" i="3" s="1"/>
  <c r="O86" i="3" s="1"/>
  <c r="Q97" i="79"/>
  <c r="R97" i="79" s="1"/>
  <c r="O98" i="79" s="1"/>
  <c r="Q98" i="1"/>
  <c r="R98" i="1" s="1"/>
  <c r="O99" i="1" s="1"/>
  <c r="Q107" i="31"/>
  <c r="R107" i="31" s="1"/>
  <c r="O108" i="31" s="1"/>
  <c r="Q109" i="28"/>
  <c r="R109" i="28" s="1"/>
  <c r="O110" i="28" s="1"/>
  <c r="Q110" i="67"/>
  <c r="R110" i="67" s="1"/>
  <c r="O111" i="67" s="1"/>
  <c r="Q98" i="49"/>
  <c r="R98" i="49" s="1"/>
  <c r="O99" i="49" s="1"/>
  <c r="Q98" i="78"/>
  <c r="R98" i="78" s="1"/>
  <c r="O99" i="78" s="1"/>
  <c r="Q85" i="29"/>
  <c r="R85" i="29" s="1"/>
  <c r="O86" i="29" s="1"/>
  <c r="P55" i="67"/>
  <c r="Q62" i="67"/>
  <c r="U56" i="67"/>
  <c r="Q96" i="12"/>
  <c r="R96" i="12" s="1"/>
  <c r="O97" i="12" s="1"/>
  <c r="Q91" i="11"/>
  <c r="R91" i="11" s="1"/>
  <c r="O92" i="11" s="1"/>
  <c r="Q86" i="9"/>
  <c r="R86" i="9" s="1"/>
  <c r="O87" i="9" s="1"/>
  <c r="Q85" i="8"/>
  <c r="R85" i="8" s="1"/>
  <c r="O86" i="8" s="1"/>
  <c r="Q99" i="49" l="1"/>
  <c r="R99" i="49" s="1"/>
  <c r="O100" i="49" s="1"/>
  <c r="Q99" i="73"/>
  <c r="R99" i="73" s="1"/>
  <c r="O100" i="73" s="1"/>
  <c r="Q110" i="28"/>
  <c r="R110" i="28" s="1"/>
  <c r="O111" i="28" s="1"/>
  <c r="Q86" i="29"/>
  <c r="R86" i="29" s="1"/>
  <c r="O87" i="29" s="1"/>
  <c r="Q111" i="67"/>
  <c r="R111" i="67" s="1"/>
  <c r="O112" i="67" s="1"/>
  <c r="Q97" i="70"/>
  <c r="R97" i="70" s="1"/>
  <c r="O98" i="70" s="1"/>
  <c r="Q99" i="6"/>
  <c r="R99" i="6" s="1"/>
  <c r="O100" i="6" s="1"/>
  <c r="Q95" i="69"/>
  <c r="R95" i="69" s="1"/>
  <c r="O96" i="69" s="1"/>
  <c r="Q105" i="72"/>
  <c r="R105" i="72" s="1"/>
  <c r="O106" i="72" s="1"/>
  <c r="Q97" i="71"/>
  <c r="R97" i="71" s="1"/>
  <c r="O98" i="71" s="1"/>
  <c r="Q101" i="75"/>
  <c r="R101" i="75" s="1"/>
  <c r="O102" i="75" s="1"/>
  <c r="Q86" i="3"/>
  <c r="R86" i="3" s="1"/>
  <c r="O87" i="3" s="1"/>
  <c r="Q102" i="80"/>
  <c r="R102" i="80" s="1"/>
  <c r="O103" i="80" s="1"/>
  <c r="P62" i="67"/>
  <c r="P63" i="67" s="1"/>
  <c r="Q63" i="67"/>
  <c r="U63" i="67"/>
  <c r="Q99" i="78"/>
  <c r="R99" i="78" s="1"/>
  <c r="O100" i="78" s="1"/>
  <c r="Q108" i="31"/>
  <c r="R108" i="31" s="1"/>
  <c r="O109" i="31" s="1"/>
  <c r="Q98" i="79"/>
  <c r="R98" i="79" s="1"/>
  <c r="O99" i="79" s="1"/>
  <c r="Q100" i="76"/>
  <c r="R100" i="76" s="1"/>
  <c r="O101" i="76" s="1"/>
  <c r="Q109" i="30"/>
  <c r="R109" i="30" s="1"/>
  <c r="O110" i="30" s="1"/>
  <c r="Q98" i="74"/>
  <c r="R98" i="74" s="1"/>
  <c r="O99" i="74" s="1"/>
  <c r="Q96" i="5"/>
  <c r="R96" i="5" s="1"/>
  <c r="O97" i="5" s="1"/>
  <c r="Q105" i="81"/>
  <c r="R105" i="81" s="1"/>
  <c r="O106" i="81" s="1"/>
  <c r="Q109" i="68"/>
  <c r="R109" i="68" s="1"/>
  <c r="O110" i="68" s="1"/>
  <c r="Q107" i="50"/>
  <c r="R107" i="50" s="1"/>
  <c r="O108" i="50" s="1"/>
  <c r="Q88" i="4"/>
  <c r="R88" i="4" s="1"/>
  <c r="O89" i="4" s="1"/>
  <c r="Q97" i="12"/>
  <c r="R97" i="12" s="1"/>
  <c r="O98" i="12" s="1"/>
  <c r="Q99" i="1"/>
  <c r="R99" i="1" s="1"/>
  <c r="O100" i="1" s="1"/>
  <c r="Q107" i="51"/>
  <c r="R107" i="51" s="1"/>
  <c r="O108" i="51" s="1"/>
  <c r="Q92" i="11"/>
  <c r="R92" i="11" s="1"/>
  <c r="O93" i="11" s="1"/>
  <c r="Q87" i="9"/>
  <c r="R87" i="9" s="1"/>
  <c r="O88" i="9" s="1"/>
  <c r="Q86" i="8"/>
  <c r="R86" i="8" s="1"/>
  <c r="O87" i="8" s="1"/>
  <c r="Q100" i="6" l="1"/>
  <c r="R100" i="6" s="1"/>
  <c r="O101" i="6" s="1"/>
  <c r="Q98" i="70"/>
  <c r="R98" i="70" s="1"/>
  <c r="O99" i="70" s="1"/>
  <c r="Q100" i="1"/>
  <c r="R100" i="1" s="1"/>
  <c r="O101" i="1" s="1"/>
  <c r="Q111" i="28"/>
  <c r="R111" i="28" s="1"/>
  <c r="O112" i="28" s="1"/>
  <c r="Q109" i="31"/>
  <c r="R109" i="31" s="1"/>
  <c r="O110" i="31" s="1"/>
  <c r="Q99" i="74"/>
  <c r="R99" i="74" s="1"/>
  <c r="O100" i="74" s="1"/>
  <c r="Q106" i="72"/>
  <c r="R106" i="72" s="1"/>
  <c r="O107" i="72" s="1"/>
  <c r="Q112" i="67"/>
  <c r="R112" i="67" s="1"/>
  <c r="O113" i="67" s="1"/>
  <c r="Q108" i="50"/>
  <c r="R108" i="50" s="1"/>
  <c r="O109" i="50" s="1"/>
  <c r="Q98" i="12"/>
  <c r="R98" i="12" s="1"/>
  <c r="O99" i="12" s="1"/>
  <c r="Q106" i="81"/>
  <c r="R106" i="81" s="1"/>
  <c r="O107" i="81" s="1"/>
  <c r="Q102" i="75"/>
  <c r="R102" i="75" s="1"/>
  <c r="O103" i="75" s="1"/>
  <c r="Q96" i="69"/>
  <c r="R96" i="69" s="1"/>
  <c r="O97" i="69" s="1"/>
  <c r="Q87" i="29"/>
  <c r="R87" i="29" s="1"/>
  <c r="O88" i="29" s="1"/>
  <c r="Q100" i="49"/>
  <c r="R100" i="49" s="1"/>
  <c r="O101" i="49" s="1"/>
  <c r="Q98" i="71"/>
  <c r="R98" i="71" s="1"/>
  <c r="O99" i="71" s="1"/>
  <c r="Q89" i="4"/>
  <c r="R89" i="4" s="1"/>
  <c r="O90" i="4" s="1"/>
  <c r="Q97" i="5"/>
  <c r="R97" i="5" s="1"/>
  <c r="O98" i="5" s="1"/>
  <c r="Q99" i="79"/>
  <c r="R99" i="79" s="1"/>
  <c r="O100" i="79" s="1"/>
  <c r="Q100" i="78"/>
  <c r="R100" i="78" s="1"/>
  <c r="O101" i="78" s="1"/>
  <c r="Q87" i="3"/>
  <c r="R87" i="3" s="1"/>
  <c r="O88" i="3" s="1"/>
  <c r="Q100" i="73"/>
  <c r="R100" i="73" s="1"/>
  <c r="O101" i="73" s="1"/>
  <c r="Q110" i="68"/>
  <c r="R110" i="68" s="1"/>
  <c r="O111" i="68" s="1"/>
  <c r="Q110" i="30"/>
  <c r="R110" i="30" s="1"/>
  <c r="O111" i="30" s="1"/>
  <c r="Q108" i="51"/>
  <c r="R108" i="51" s="1"/>
  <c r="O109" i="51" s="1"/>
  <c r="Q101" i="76"/>
  <c r="R101" i="76" s="1"/>
  <c r="O102" i="76" s="1"/>
  <c r="Q103" i="80"/>
  <c r="R103" i="80" s="1"/>
  <c r="O104" i="80" s="1"/>
  <c r="Q93" i="11"/>
  <c r="R93" i="11" s="1"/>
  <c r="O94" i="11" s="1"/>
  <c r="Q88" i="9"/>
  <c r="R88" i="9" s="1"/>
  <c r="O89" i="9" s="1"/>
  <c r="Q87" i="8"/>
  <c r="R87" i="8" s="1"/>
  <c r="O88" i="8" s="1"/>
  <c r="Q99" i="70" l="1"/>
  <c r="R99" i="70" s="1"/>
  <c r="O100" i="70" s="1"/>
  <c r="Q88" i="3"/>
  <c r="R88" i="3" s="1"/>
  <c r="O89" i="3" s="1"/>
  <c r="Q98" i="5"/>
  <c r="R98" i="5" s="1"/>
  <c r="O99" i="5" s="1"/>
  <c r="Q97" i="69"/>
  <c r="R97" i="69" s="1"/>
  <c r="O98" i="69" s="1"/>
  <c r="Q100" i="74"/>
  <c r="R100" i="74" s="1"/>
  <c r="O101" i="74" s="1"/>
  <c r="Q101" i="73"/>
  <c r="R101" i="73" s="1"/>
  <c r="O102" i="73" s="1"/>
  <c r="Q107" i="81"/>
  <c r="R107" i="81" s="1"/>
  <c r="O108" i="81" s="1"/>
  <c r="Q111" i="68"/>
  <c r="R111" i="68" s="1"/>
  <c r="O112" i="68" s="1"/>
  <c r="Q101" i="49"/>
  <c r="R101" i="49" s="1"/>
  <c r="O102" i="49" s="1"/>
  <c r="Q103" i="75"/>
  <c r="R103" i="75" s="1"/>
  <c r="O104" i="75" s="1"/>
  <c r="Q113" i="67"/>
  <c r="R113" i="67" s="1"/>
  <c r="O114" i="67" s="1"/>
  <c r="Q102" i="76"/>
  <c r="R102" i="76" s="1"/>
  <c r="O103" i="76" s="1"/>
  <c r="Q101" i="78"/>
  <c r="R101" i="78" s="1"/>
  <c r="O102" i="78" s="1"/>
  <c r="Q88" i="29"/>
  <c r="R88" i="29" s="1"/>
  <c r="O89" i="29" s="1"/>
  <c r="Q99" i="12"/>
  <c r="R99" i="12" s="1"/>
  <c r="O100" i="12" s="1"/>
  <c r="Q104" i="80"/>
  <c r="R104" i="80" s="1"/>
  <c r="O105" i="80" s="1"/>
  <c r="Q109" i="51"/>
  <c r="R109" i="51" s="1"/>
  <c r="O110" i="51" s="1"/>
  <c r="Q100" i="79"/>
  <c r="R100" i="79" s="1"/>
  <c r="O101" i="79" s="1"/>
  <c r="Q90" i="4"/>
  <c r="R90" i="4" s="1"/>
  <c r="O91" i="4" s="1"/>
  <c r="Q109" i="50"/>
  <c r="R109" i="50" s="1"/>
  <c r="O110" i="50" s="1"/>
  <c r="Q107" i="72"/>
  <c r="R107" i="72" s="1"/>
  <c r="O108" i="72" s="1"/>
  <c r="Q110" i="31"/>
  <c r="R110" i="31" s="1"/>
  <c r="O111" i="31" s="1"/>
  <c r="Q101" i="1"/>
  <c r="R101" i="1" s="1"/>
  <c r="O102" i="1" s="1"/>
  <c r="Q101" i="6"/>
  <c r="R101" i="6" s="1"/>
  <c r="O102" i="6" s="1"/>
  <c r="Q111" i="30"/>
  <c r="R111" i="30" s="1"/>
  <c r="O112" i="30" s="1"/>
  <c r="Q99" i="71"/>
  <c r="R99" i="71" s="1"/>
  <c r="O100" i="71" s="1"/>
  <c r="Q112" i="28"/>
  <c r="R112" i="28" s="1"/>
  <c r="O113" i="28" s="1"/>
  <c r="Q94" i="11"/>
  <c r="R94" i="11" s="1"/>
  <c r="O95" i="11" s="1"/>
  <c r="Q89" i="9"/>
  <c r="R89" i="9" s="1"/>
  <c r="O90" i="9" s="1"/>
  <c r="Q88" i="8"/>
  <c r="R88" i="8" s="1"/>
  <c r="O89" i="8" s="1"/>
  <c r="Q101" i="74" l="1"/>
  <c r="R101" i="74" s="1"/>
  <c r="O102" i="74" s="1"/>
  <c r="Q108" i="81"/>
  <c r="R108" i="81" s="1"/>
  <c r="O109" i="81" s="1"/>
  <c r="Q105" i="80"/>
  <c r="R105" i="80" s="1"/>
  <c r="O106" i="80" s="1"/>
  <c r="Q102" i="49"/>
  <c r="R102" i="49" s="1"/>
  <c r="O103" i="49" s="1"/>
  <c r="Q100" i="71"/>
  <c r="R100" i="71" s="1"/>
  <c r="O101" i="71" s="1"/>
  <c r="Q110" i="51"/>
  <c r="R110" i="51" s="1"/>
  <c r="O111" i="51" s="1"/>
  <c r="Q114" i="67"/>
  <c r="R114" i="67" s="1"/>
  <c r="O115" i="67" s="1"/>
  <c r="Q99" i="5"/>
  <c r="R99" i="5" s="1"/>
  <c r="O100" i="5" s="1"/>
  <c r="Q111" i="31"/>
  <c r="R111" i="31" s="1"/>
  <c r="O112" i="31" s="1"/>
  <c r="Q103" i="76"/>
  <c r="R103" i="76" s="1"/>
  <c r="O104" i="76" s="1"/>
  <c r="Q98" i="69"/>
  <c r="R98" i="69" s="1"/>
  <c r="O99" i="69" s="1"/>
  <c r="Q102" i="6"/>
  <c r="R102" i="6" s="1"/>
  <c r="O103" i="6" s="1"/>
  <c r="Q110" i="50"/>
  <c r="R110" i="50" s="1"/>
  <c r="O111" i="50" s="1"/>
  <c r="Q89" i="29"/>
  <c r="R89" i="29" s="1"/>
  <c r="O90" i="29" s="1"/>
  <c r="Q104" i="75"/>
  <c r="R104" i="75" s="1"/>
  <c r="O105" i="75" s="1"/>
  <c r="Q102" i="73"/>
  <c r="R102" i="73" s="1"/>
  <c r="O103" i="73" s="1"/>
  <c r="Q89" i="3"/>
  <c r="R89" i="3" s="1"/>
  <c r="O90" i="3" s="1"/>
  <c r="Q113" i="28"/>
  <c r="R113" i="28" s="1"/>
  <c r="O114" i="28" s="1"/>
  <c r="Q102" i="1"/>
  <c r="R102" i="1" s="1"/>
  <c r="O103" i="1" s="1"/>
  <c r="Q108" i="72"/>
  <c r="R108" i="72" s="1"/>
  <c r="O109" i="72" s="1"/>
  <c r="Q91" i="4"/>
  <c r="R91" i="4" s="1"/>
  <c r="O92" i="4" s="1"/>
  <c r="Q100" i="12"/>
  <c r="R100" i="12" s="1"/>
  <c r="O101" i="12" s="1"/>
  <c r="Q102" i="78"/>
  <c r="R102" i="78" s="1"/>
  <c r="O103" i="78" s="1"/>
  <c r="Q100" i="70"/>
  <c r="R100" i="70" s="1"/>
  <c r="O101" i="70" s="1"/>
  <c r="Q101" i="79"/>
  <c r="R101" i="79" s="1"/>
  <c r="O102" i="79" s="1"/>
  <c r="Q112" i="68"/>
  <c r="R112" i="68" s="1"/>
  <c r="O113" i="68" s="1"/>
  <c r="Q112" i="30"/>
  <c r="R112" i="30" s="1"/>
  <c r="O113" i="30" s="1"/>
  <c r="Q95" i="11"/>
  <c r="R95" i="11" s="1"/>
  <c r="O96" i="11" s="1"/>
  <c r="Q90" i="9"/>
  <c r="R90" i="9" s="1"/>
  <c r="O91" i="9" s="1"/>
  <c r="Q89" i="8"/>
  <c r="R89" i="8" s="1"/>
  <c r="O90" i="8" s="1"/>
  <c r="Q111" i="50" l="1"/>
  <c r="R111" i="50" s="1"/>
  <c r="O112" i="50" s="1"/>
  <c r="Q113" i="30"/>
  <c r="R113" i="30" s="1"/>
  <c r="O114" i="30" s="1"/>
  <c r="Q105" i="75"/>
  <c r="R105" i="75" s="1"/>
  <c r="O106" i="75" s="1"/>
  <c r="Q102" i="79"/>
  <c r="R102" i="79" s="1"/>
  <c r="O103" i="79" s="1"/>
  <c r="Q103" i="73"/>
  <c r="R103" i="73" s="1"/>
  <c r="O104" i="73" s="1"/>
  <c r="Q92" i="4"/>
  <c r="R92" i="4" s="1"/>
  <c r="O93" i="4" s="1"/>
  <c r="Q112" i="31"/>
  <c r="R112" i="31" s="1"/>
  <c r="O113" i="31" s="1"/>
  <c r="Q103" i="1"/>
  <c r="R103" i="1" s="1"/>
  <c r="O104" i="1" s="1"/>
  <c r="Q115" i="67"/>
  <c r="R115" i="67" s="1"/>
  <c r="O116" i="67" s="1"/>
  <c r="Q103" i="78"/>
  <c r="R103" i="78" s="1"/>
  <c r="O104" i="78" s="1"/>
  <c r="Q109" i="72"/>
  <c r="R109" i="72" s="1"/>
  <c r="O110" i="72" s="1"/>
  <c r="Q90" i="3"/>
  <c r="R90" i="3" s="1"/>
  <c r="O91" i="3" s="1"/>
  <c r="Q99" i="69"/>
  <c r="R99" i="69" s="1"/>
  <c r="O100" i="69" s="1"/>
  <c r="Q100" i="5"/>
  <c r="R100" i="5" s="1"/>
  <c r="O101" i="5" s="1"/>
  <c r="Q101" i="71"/>
  <c r="R101" i="71" s="1"/>
  <c r="O102" i="71" s="1"/>
  <c r="Q101" i="12"/>
  <c r="R101" i="12" s="1"/>
  <c r="O102" i="12" s="1"/>
  <c r="Q90" i="29"/>
  <c r="R90" i="29" s="1"/>
  <c r="O91" i="29" s="1"/>
  <c r="Q111" i="51"/>
  <c r="R111" i="51" s="1"/>
  <c r="O112" i="51" s="1"/>
  <c r="Q113" i="68"/>
  <c r="R113" i="68" s="1"/>
  <c r="O114" i="68" s="1"/>
  <c r="Q104" i="76"/>
  <c r="R104" i="76" s="1"/>
  <c r="O105" i="76" s="1"/>
  <c r="Q109" i="81"/>
  <c r="R109" i="81" s="1"/>
  <c r="O110" i="81" s="1"/>
  <c r="Q106" i="80"/>
  <c r="R106" i="80" s="1"/>
  <c r="O107" i="80" s="1"/>
  <c r="Q102" i="74"/>
  <c r="R102" i="74" s="1"/>
  <c r="O103" i="74" s="1"/>
  <c r="Q101" i="70"/>
  <c r="R101" i="70" s="1"/>
  <c r="O102" i="70" s="1"/>
  <c r="Q114" i="28"/>
  <c r="R114" i="28" s="1"/>
  <c r="O115" i="28" s="1"/>
  <c r="Q103" i="6"/>
  <c r="R103" i="6" s="1"/>
  <c r="O104" i="6" s="1"/>
  <c r="Q103" i="49"/>
  <c r="R103" i="49" s="1"/>
  <c r="O104" i="49" s="1"/>
  <c r="Q96" i="11"/>
  <c r="R96" i="11" s="1"/>
  <c r="O97" i="11" s="1"/>
  <c r="Q91" i="9"/>
  <c r="R91" i="9" s="1"/>
  <c r="O92" i="9" s="1"/>
  <c r="Q90" i="8"/>
  <c r="R90" i="8" s="1"/>
  <c r="O91" i="8" s="1"/>
  <c r="Q104" i="73" l="1"/>
  <c r="R104" i="73" s="1"/>
  <c r="O105" i="73" s="1"/>
  <c r="Q104" i="1"/>
  <c r="R104" i="1" s="1"/>
  <c r="O105" i="1" s="1"/>
  <c r="Q113" i="31"/>
  <c r="R113" i="31" s="1"/>
  <c r="O114" i="31" s="1"/>
  <c r="Q102" i="71"/>
  <c r="R102" i="71" s="1"/>
  <c r="O103" i="71" s="1"/>
  <c r="Q100" i="69"/>
  <c r="R100" i="69" s="1"/>
  <c r="O101" i="69" s="1"/>
  <c r="Q112" i="50"/>
  <c r="R112" i="50" s="1"/>
  <c r="O113" i="50" s="1"/>
  <c r="Q104" i="6"/>
  <c r="R104" i="6" s="1"/>
  <c r="O105" i="6" s="1"/>
  <c r="Q105" i="76"/>
  <c r="R105" i="76" s="1"/>
  <c r="O106" i="76" s="1"/>
  <c r="Q102" i="12"/>
  <c r="R102" i="12" s="1"/>
  <c r="O103" i="12" s="1"/>
  <c r="Q104" i="78"/>
  <c r="R104" i="78" s="1"/>
  <c r="O105" i="78" s="1"/>
  <c r="Q103" i="79"/>
  <c r="R103" i="79" s="1"/>
  <c r="O104" i="79" s="1"/>
  <c r="Q107" i="80"/>
  <c r="R107" i="80" s="1"/>
  <c r="O108" i="80" s="1"/>
  <c r="Q101" i="5"/>
  <c r="R101" i="5" s="1"/>
  <c r="O102" i="5" s="1"/>
  <c r="Q114" i="30"/>
  <c r="R114" i="30" s="1"/>
  <c r="O115" i="30" s="1"/>
  <c r="Q102" i="70"/>
  <c r="R102" i="70" s="1"/>
  <c r="O103" i="70" s="1"/>
  <c r="Q112" i="51"/>
  <c r="R112" i="51" s="1"/>
  <c r="O113" i="51" s="1"/>
  <c r="Q91" i="3"/>
  <c r="R91" i="3" s="1"/>
  <c r="O92" i="3" s="1"/>
  <c r="Q93" i="4"/>
  <c r="R93" i="4" s="1"/>
  <c r="O94" i="4" s="1"/>
  <c r="Q104" i="49"/>
  <c r="R104" i="49" s="1"/>
  <c r="O105" i="49" s="1"/>
  <c r="Q115" i="28"/>
  <c r="R115" i="28" s="1"/>
  <c r="O116" i="28" s="1"/>
  <c r="Q103" i="74"/>
  <c r="R103" i="74" s="1"/>
  <c r="O104" i="74" s="1"/>
  <c r="Q110" i="81"/>
  <c r="R110" i="81" s="1"/>
  <c r="O111" i="81" s="1"/>
  <c r="Q114" i="68"/>
  <c r="R114" i="68" s="1"/>
  <c r="O115" i="68" s="1"/>
  <c r="Q91" i="29"/>
  <c r="R91" i="29" s="1"/>
  <c r="O92" i="29" s="1"/>
  <c r="Q110" i="72"/>
  <c r="R110" i="72" s="1"/>
  <c r="O111" i="72" s="1"/>
  <c r="Q116" i="67"/>
  <c r="R116" i="67" s="1"/>
  <c r="O117" i="67" s="1"/>
  <c r="Q106" i="75"/>
  <c r="R106" i="75" s="1"/>
  <c r="O107" i="75" s="1"/>
  <c r="Q97" i="11"/>
  <c r="R97" i="11" s="1"/>
  <c r="O98" i="11" s="1"/>
  <c r="Q92" i="9"/>
  <c r="R92" i="9" s="1"/>
  <c r="O93" i="9" s="1"/>
  <c r="Q91" i="8"/>
  <c r="R91" i="8" s="1"/>
  <c r="O92" i="8" s="1"/>
  <c r="Q115" i="68" l="1"/>
  <c r="R115" i="68" s="1"/>
  <c r="O116" i="68" s="1"/>
  <c r="Q103" i="12"/>
  <c r="R103" i="12" s="1"/>
  <c r="O104" i="12" s="1"/>
  <c r="Q102" i="5"/>
  <c r="R102" i="5" s="1"/>
  <c r="O103" i="5" s="1"/>
  <c r="Q103" i="71"/>
  <c r="R103" i="71" s="1"/>
  <c r="O104" i="71" s="1"/>
  <c r="Q107" i="75"/>
  <c r="R107" i="75" s="1"/>
  <c r="O108" i="75" s="1"/>
  <c r="Q94" i="4"/>
  <c r="R94" i="4" s="1"/>
  <c r="O95" i="4" s="1"/>
  <c r="Q103" i="70"/>
  <c r="R103" i="70" s="1"/>
  <c r="O104" i="70" s="1"/>
  <c r="Q114" i="31"/>
  <c r="R114" i="31" s="1"/>
  <c r="O115" i="31" s="1"/>
  <c r="Q92" i="29"/>
  <c r="R92" i="29" s="1"/>
  <c r="O93" i="29" s="1"/>
  <c r="Q116" i="28"/>
  <c r="R116" i="28" s="1"/>
  <c r="O117" i="28" s="1"/>
  <c r="Q115" i="30"/>
  <c r="R115" i="30" s="1"/>
  <c r="O116" i="30" s="1"/>
  <c r="Q113" i="50"/>
  <c r="R113" i="50" s="1"/>
  <c r="O114" i="50" s="1"/>
  <c r="Q117" i="67"/>
  <c r="R117" i="67" s="1"/>
  <c r="O118" i="67" s="1"/>
  <c r="Q113" i="51"/>
  <c r="R113" i="51" s="1"/>
  <c r="O114" i="51" s="1"/>
  <c r="Q108" i="80"/>
  <c r="R108" i="80" s="1"/>
  <c r="O109" i="80" s="1"/>
  <c r="Q106" i="76"/>
  <c r="R106" i="76" s="1"/>
  <c r="O107" i="76" s="1"/>
  <c r="Q105" i="1"/>
  <c r="R105" i="1" s="1"/>
  <c r="O106" i="1" s="1"/>
  <c r="Q111" i="72"/>
  <c r="R111" i="72" s="1"/>
  <c r="O112" i="72" s="1"/>
  <c r="Q105" i="49"/>
  <c r="R105" i="49" s="1"/>
  <c r="O106" i="49" s="1"/>
  <c r="Q104" i="79"/>
  <c r="R104" i="79" s="1"/>
  <c r="O105" i="79" s="1"/>
  <c r="Q105" i="6"/>
  <c r="R105" i="6" s="1"/>
  <c r="O106" i="6" s="1"/>
  <c r="Q101" i="69"/>
  <c r="R101" i="69" s="1"/>
  <c r="O102" i="69" s="1"/>
  <c r="Q105" i="73"/>
  <c r="R105" i="73" s="1"/>
  <c r="O106" i="73" s="1"/>
  <c r="Q111" i="81"/>
  <c r="R111" i="81" s="1"/>
  <c r="O112" i="81" s="1"/>
  <c r="Q105" i="78"/>
  <c r="R105" i="78" s="1"/>
  <c r="O106" i="78" s="1"/>
  <c r="Q104" i="74"/>
  <c r="R104" i="74" s="1"/>
  <c r="O105" i="74" s="1"/>
  <c r="Q92" i="3"/>
  <c r="R92" i="3" s="1"/>
  <c r="O93" i="3" s="1"/>
  <c r="Q98" i="11"/>
  <c r="R98" i="11" s="1"/>
  <c r="O99" i="11" s="1"/>
  <c r="Q93" i="9"/>
  <c r="R93" i="9" s="1"/>
  <c r="O94" i="9" s="1"/>
  <c r="Q92" i="8"/>
  <c r="R92" i="8" s="1"/>
  <c r="O93" i="8" s="1"/>
  <c r="Q116" i="30" l="1"/>
  <c r="R116" i="30" s="1"/>
  <c r="O117" i="30" s="1"/>
  <c r="Q109" i="80"/>
  <c r="R109" i="80" s="1"/>
  <c r="O110" i="80" s="1"/>
  <c r="Q112" i="81"/>
  <c r="R112" i="81" s="1"/>
  <c r="O113" i="81" s="1"/>
  <c r="Q102" i="69"/>
  <c r="R102" i="69" s="1"/>
  <c r="O103" i="69" s="1"/>
  <c r="Q106" i="73"/>
  <c r="R106" i="73" s="1"/>
  <c r="O107" i="73" s="1"/>
  <c r="Q104" i="70"/>
  <c r="R104" i="70" s="1"/>
  <c r="O105" i="70" s="1"/>
  <c r="Q105" i="74"/>
  <c r="R105" i="74" s="1"/>
  <c r="O106" i="74" s="1"/>
  <c r="Q105" i="79"/>
  <c r="R105" i="79" s="1"/>
  <c r="O106" i="79" s="1"/>
  <c r="Q107" i="76"/>
  <c r="R107" i="76" s="1"/>
  <c r="O108" i="76" s="1"/>
  <c r="Q117" i="28"/>
  <c r="R117" i="28" s="1"/>
  <c r="O118" i="28" s="1"/>
  <c r="Q95" i="4"/>
  <c r="R95" i="4" s="1"/>
  <c r="O96" i="4" s="1"/>
  <c r="Q112" i="72"/>
  <c r="R112" i="72" s="1"/>
  <c r="O113" i="72" s="1"/>
  <c r="Q114" i="50"/>
  <c r="R114" i="50" s="1"/>
  <c r="O115" i="50" s="1"/>
  <c r="Q115" i="31"/>
  <c r="R115" i="31" s="1"/>
  <c r="O116" i="31" s="1"/>
  <c r="Q104" i="12"/>
  <c r="R104" i="12" s="1"/>
  <c r="O105" i="12" s="1"/>
  <c r="Q93" i="3"/>
  <c r="R93" i="3" s="1"/>
  <c r="O94" i="3" s="1"/>
  <c r="Q106" i="49"/>
  <c r="R106" i="49" s="1"/>
  <c r="O107" i="49" s="1"/>
  <c r="Q93" i="29"/>
  <c r="R93" i="29" s="1"/>
  <c r="O94" i="29" s="1"/>
  <c r="Q108" i="75"/>
  <c r="R108" i="75" s="1"/>
  <c r="O109" i="75" s="1"/>
  <c r="Q103" i="5"/>
  <c r="R103" i="5" s="1"/>
  <c r="O104" i="5" s="1"/>
  <c r="Q116" i="68"/>
  <c r="R116" i="68" s="1"/>
  <c r="O117" i="68" s="1"/>
  <c r="Q114" i="51"/>
  <c r="R114" i="51" s="1"/>
  <c r="O115" i="51" s="1"/>
  <c r="Q104" i="71"/>
  <c r="R104" i="71" s="1"/>
  <c r="O105" i="71" s="1"/>
  <c r="Q106" i="78"/>
  <c r="R106" i="78" s="1"/>
  <c r="O107" i="78" s="1"/>
  <c r="Q106" i="6"/>
  <c r="R106" i="6" s="1"/>
  <c r="O107" i="6" s="1"/>
  <c r="Q106" i="1"/>
  <c r="R106" i="1" s="1"/>
  <c r="O107" i="1" s="1"/>
  <c r="Q118" i="67"/>
  <c r="R118" i="67" s="1"/>
  <c r="O119" i="67" s="1"/>
  <c r="Q99" i="11"/>
  <c r="R99" i="11" s="1"/>
  <c r="O100" i="11" s="1"/>
  <c r="Q94" i="9"/>
  <c r="R94" i="9" s="1"/>
  <c r="O95" i="9" s="1"/>
  <c r="Q93" i="8"/>
  <c r="R93" i="8" s="1"/>
  <c r="O94" i="8" s="1"/>
  <c r="Q118" i="28" l="1"/>
  <c r="R118" i="28" s="1"/>
  <c r="O119" i="28" s="1"/>
  <c r="Q116" i="31"/>
  <c r="R116" i="31" s="1"/>
  <c r="O117" i="31" s="1"/>
  <c r="Q107" i="49"/>
  <c r="R107" i="49" s="1"/>
  <c r="O108" i="49" s="1"/>
  <c r="Q109" i="75"/>
  <c r="R109" i="75" s="1"/>
  <c r="O110" i="75" s="1"/>
  <c r="Q117" i="68"/>
  <c r="R117" i="68" s="1"/>
  <c r="O118" i="68" s="1"/>
  <c r="Q107" i="1"/>
  <c r="R107" i="1" s="1"/>
  <c r="O108" i="1" s="1"/>
  <c r="Q115" i="51"/>
  <c r="R115" i="51" s="1"/>
  <c r="O116" i="51" s="1"/>
  <c r="Q94" i="3"/>
  <c r="R94" i="3" s="1"/>
  <c r="O95" i="3" s="1"/>
  <c r="Q106" i="79"/>
  <c r="R106" i="79" s="1"/>
  <c r="O107" i="79" s="1"/>
  <c r="Q103" i="69"/>
  <c r="R103" i="69" s="1"/>
  <c r="O104" i="69" s="1"/>
  <c r="Q104" i="5"/>
  <c r="R104" i="5" s="1"/>
  <c r="O105" i="5" s="1"/>
  <c r="Q113" i="72"/>
  <c r="R113" i="72" s="1"/>
  <c r="O114" i="72" s="1"/>
  <c r="Q105" i="70"/>
  <c r="R105" i="70" s="1"/>
  <c r="O106" i="70" s="1"/>
  <c r="Q105" i="71"/>
  <c r="R105" i="71" s="1"/>
  <c r="O106" i="71" s="1"/>
  <c r="Q105" i="12"/>
  <c r="R105" i="12" s="1"/>
  <c r="O106" i="12" s="1"/>
  <c r="Q115" i="50"/>
  <c r="R115" i="50" s="1"/>
  <c r="O116" i="50" s="1"/>
  <c r="Q96" i="4"/>
  <c r="R96" i="4" s="1"/>
  <c r="O97" i="4" s="1"/>
  <c r="Q108" i="76"/>
  <c r="R108" i="76" s="1"/>
  <c r="O109" i="76" s="1"/>
  <c r="Q106" i="74"/>
  <c r="R106" i="74" s="1"/>
  <c r="O107" i="74" s="1"/>
  <c r="Q107" i="73"/>
  <c r="R107" i="73" s="1"/>
  <c r="O108" i="73" s="1"/>
  <c r="Q113" i="81"/>
  <c r="R113" i="81" s="1"/>
  <c r="O114" i="81" s="1"/>
  <c r="Q117" i="30"/>
  <c r="R117" i="30" s="1"/>
  <c r="O118" i="30" s="1"/>
  <c r="Q107" i="78"/>
  <c r="R107" i="78" s="1"/>
  <c r="O108" i="78" s="1"/>
  <c r="Q94" i="29"/>
  <c r="R94" i="29" s="1"/>
  <c r="O95" i="29" s="1"/>
  <c r="Q110" i="80"/>
  <c r="R110" i="80" s="1"/>
  <c r="O111" i="80" s="1"/>
  <c r="Q119" i="67"/>
  <c r="R119" i="67" s="1"/>
  <c r="O120" i="67" s="1"/>
  <c r="Q107" i="6"/>
  <c r="R107" i="6" s="1"/>
  <c r="O108" i="6" s="1"/>
  <c r="Q100" i="11"/>
  <c r="R100" i="11" s="1"/>
  <c r="O101" i="11" s="1"/>
  <c r="Q95" i="9"/>
  <c r="R95" i="9" s="1"/>
  <c r="O96" i="9" s="1"/>
  <c r="Q94" i="8"/>
  <c r="R94" i="8" s="1"/>
  <c r="O95" i="8" s="1"/>
  <c r="Q105" i="5" l="1"/>
  <c r="R105" i="5" s="1"/>
  <c r="O106" i="5" s="1"/>
  <c r="Q114" i="72"/>
  <c r="R114" i="72" s="1"/>
  <c r="O115" i="72" s="1"/>
  <c r="Q117" i="31"/>
  <c r="R117" i="31" s="1"/>
  <c r="O118" i="31" s="1"/>
  <c r="Q104" i="69"/>
  <c r="R104" i="69" s="1"/>
  <c r="O105" i="69" s="1"/>
  <c r="Q111" i="80"/>
  <c r="R111" i="80" s="1"/>
  <c r="O112" i="80" s="1"/>
  <c r="Q108" i="73"/>
  <c r="R108" i="73" s="1"/>
  <c r="O109" i="73" s="1"/>
  <c r="Q95" i="29"/>
  <c r="R95" i="29" s="1"/>
  <c r="O96" i="29" s="1"/>
  <c r="Q97" i="4"/>
  <c r="R97" i="4" s="1"/>
  <c r="O98" i="4" s="1"/>
  <c r="Q118" i="30"/>
  <c r="R118" i="30" s="1"/>
  <c r="O119" i="30" s="1"/>
  <c r="Q116" i="50"/>
  <c r="R116" i="50" s="1"/>
  <c r="O117" i="50" s="1"/>
  <c r="Q108" i="1"/>
  <c r="R108" i="1" s="1"/>
  <c r="O109" i="1" s="1"/>
  <c r="Q110" i="75"/>
  <c r="R110" i="75" s="1"/>
  <c r="O111" i="75" s="1"/>
  <c r="Q109" i="76"/>
  <c r="R109" i="76" s="1"/>
  <c r="O110" i="76" s="1"/>
  <c r="Q95" i="3"/>
  <c r="R95" i="3" s="1"/>
  <c r="O96" i="3" s="1"/>
  <c r="Q108" i="6"/>
  <c r="R108" i="6" s="1"/>
  <c r="O109" i="6" s="1"/>
  <c r="Q114" i="81"/>
  <c r="R114" i="81" s="1"/>
  <c r="O115" i="81" s="1"/>
  <c r="Q106" i="12"/>
  <c r="R106" i="12" s="1"/>
  <c r="O107" i="12" s="1"/>
  <c r="Q106" i="70"/>
  <c r="R106" i="70" s="1"/>
  <c r="O107" i="70" s="1"/>
  <c r="Q107" i="79"/>
  <c r="R107" i="79" s="1"/>
  <c r="O108" i="79" s="1"/>
  <c r="Q116" i="51"/>
  <c r="R116" i="51" s="1"/>
  <c r="O117" i="51" s="1"/>
  <c r="Q118" i="68"/>
  <c r="R118" i="68" s="1"/>
  <c r="O119" i="68" s="1"/>
  <c r="Q108" i="49"/>
  <c r="R108" i="49" s="1"/>
  <c r="O109" i="49" s="1"/>
  <c r="Q119" i="28"/>
  <c r="R119" i="28" s="1"/>
  <c r="O120" i="28" s="1"/>
  <c r="Q120" i="67"/>
  <c r="R120" i="67" s="1"/>
  <c r="O121" i="67" s="1"/>
  <c r="Q106" i="71"/>
  <c r="R106" i="71" s="1"/>
  <c r="O107" i="71" s="1"/>
  <c r="Q108" i="78"/>
  <c r="R108" i="78" s="1"/>
  <c r="O109" i="78" s="1"/>
  <c r="Q107" i="74"/>
  <c r="R107" i="74" s="1"/>
  <c r="O108" i="74" s="1"/>
  <c r="Q101" i="11"/>
  <c r="R101" i="11" s="1"/>
  <c r="O102" i="11" s="1"/>
  <c r="Q96" i="9"/>
  <c r="R96" i="9" s="1"/>
  <c r="O97" i="9" s="1"/>
  <c r="Q95" i="8"/>
  <c r="R95" i="8" s="1"/>
  <c r="O96" i="8" s="1"/>
  <c r="Q108" i="74" l="1"/>
  <c r="R108" i="74" s="1"/>
  <c r="O109" i="74" s="1"/>
  <c r="Q121" i="67"/>
  <c r="R121" i="67" s="1"/>
  <c r="O122" i="67" s="1"/>
  <c r="Q109" i="6"/>
  <c r="R109" i="6" s="1"/>
  <c r="O110" i="6" s="1"/>
  <c r="Q118" i="31"/>
  <c r="R118" i="31" s="1"/>
  <c r="O119" i="31" s="1"/>
  <c r="Q108" i="79"/>
  <c r="R108" i="79" s="1"/>
  <c r="O109" i="79" s="1"/>
  <c r="Q109" i="73"/>
  <c r="R109" i="73" s="1"/>
  <c r="O110" i="73" s="1"/>
  <c r="Q106" i="5"/>
  <c r="R106" i="5" s="1"/>
  <c r="O107" i="5" s="1"/>
  <c r="Q117" i="51"/>
  <c r="R117" i="51" s="1"/>
  <c r="O118" i="51" s="1"/>
  <c r="Q96" i="3"/>
  <c r="R96" i="3" s="1"/>
  <c r="O97" i="3" s="1"/>
  <c r="Q98" i="4"/>
  <c r="R98" i="4" s="1"/>
  <c r="O99" i="4" s="1"/>
  <c r="Q109" i="78"/>
  <c r="R109" i="78" s="1"/>
  <c r="O110" i="78" s="1"/>
  <c r="Q107" i="70"/>
  <c r="R107" i="70" s="1"/>
  <c r="O108" i="70" s="1"/>
  <c r="Q111" i="75"/>
  <c r="R111" i="75" s="1"/>
  <c r="O112" i="75" s="1"/>
  <c r="Q105" i="69"/>
  <c r="R105" i="69" s="1"/>
  <c r="O106" i="69" s="1"/>
  <c r="Q119" i="68"/>
  <c r="R119" i="68" s="1"/>
  <c r="O120" i="68" s="1"/>
  <c r="Q107" i="12"/>
  <c r="R107" i="12" s="1"/>
  <c r="O108" i="12" s="1"/>
  <c r="Q110" i="76"/>
  <c r="R110" i="76" s="1"/>
  <c r="O111" i="76" s="1"/>
  <c r="Q109" i="1"/>
  <c r="R109" i="1" s="1"/>
  <c r="O110" i="1" s="1"/>
  <c r="Q119" i="30"/>
  <c r="R119" i="30" s="1"/>
  <c r="O120" i="30" s="1"/>
  <c r="Q96" i="29"/>
  <c r="R96" i="29" s="1"/>
  <c r="O97" i="29" s="1"/>
  <c r="Q112" i="80"/>
  <c r="R112" i="80" s="1"/>
  <c r="O113" i="80" s="1"/>
  <c r="Q109" i="49"/>
  <c r="R109" i="49" s="1"/>
  <c r="O110" i="49" s="1"/>
  <c r="Q115" i="81"/>
  <c r="R115" i="81" s="1"/>
  <c r="O116" i="81" s="1"/>
  <c r="Q117" i="50"/>
  <c r="R117" i="50" s="1"/>
  <c r="O118" i="50" s="1"/>
  <c r="Q115" i="72"/>
  <c r="R115" i="72" s="1"/>
  <c r="O116" i="72" s="1"/>
  <c r="Q107" i="71"/>
  <c r="R107" i="71" s="1"/>
  <c r="O108" i="71" s="1"/>
  <c r="Q120" i="28"/>
  <c r="R120" i="28" s="1"/>
  <c r="O121" i="28" s="1"/>
  <c r="Q102" i="11"/>
  <c r="R102" i="11" s="1"/>
  <c r="O103" i="11" s="1"/>
  <c r="Q97" i="9"/>
  <c r="R97" i="9" s="1"/>
  <c r="O98" i="9" s="1"/>
  <c r="Q96" i="8"/>
  <c r="R96" i="8" s="1"/>
  <c r="O97" i="8" s="1"/>
  <c r="Q113" i="80" l="1"/>
  <c r="R113" i="80" s="1"/>
  <c r="O114" i="80" s="1"/>
  <c r="Q108" i="70"/>
  <c r="R108" i="70" s="1"/>
  <c r="O109" i="70" s="1"/>
  <c r="Q119" i="31"/>
  <c r="R119" i="31" s="1"/>
  <c r="O120" i="31" s="1"/>
  <c r="Q110" i="78"/>
  <c r="R110" i="78" s="1"/>
  <c r="O111" i="78" s="1"/>
  <c r="Q109" i="79"/>
  <c r="R109" i="79" s="1"/>
  <c r="O110" i="79" s="1"/>
  <c r="Q107" i="5"/>
  <c r="R107" i="5" s="1"/>
  <c r="O108" i="5" s="1"/>
  <c r="Q118" i="50"/>
  <c r="R118" i="50" s="1"/>
  <c r="O119" i="50" s="1"/>
  <c r="Q110" i="49"/>
  <c r="R110" i="49" s="1"/>
  <c r="O111" i="49" s="1"/>
  <c r="Q110" i="1"/>
  <c r="R110" i="1" s="1"/>
  <c r="O111" i="1" s="1"/>
  <c r="Q118" i="51"/>
  <c r="R118" i="51" s="1"/>
  <c r="O119" i="51" s="1"/>
  <c r="Q108" i="12"/>
  <c r="R108" i="12" s="1"/>
  <c r="O109" i="12" s="1"/>
  <c r="Q110" i="73"/>
  <c r="R110" i="73" s="1"/>
  <c r="O111" i="73" s="1"/>
  <c r="Q116" i="72"/>
  <c r="R116" i="72" s="1"/>
  <c r="O117" i="72" s="1"/>
  <c r="Q120" i="30"/>
  <c r="R120" i="30" s="1"/>
  <c r="O121" i="30" s="1"/>
  <c r="Q111" i="76"/>
  <c r="R111" i="76" s="1"/>
  <c r="O112" i="76" s="1"/>
  <c r="Q120" i="68"/>
  <c r="R120" i="68" s="1"/>
  <c r="O121" i="68" s="1"/>
  <c r="Q112" i="75"/>
  <c r="R112" i="75" s="1"/>
  <c r="O113" i="75" s="1"/>
  <c r="Q97" i="3"/>
  <c r="R97" i="3" s="1"/>
  <c r="O98" i="3" s="1"/>
  <c r="Q110" i="6"/>
  <c r="R110" i="6" s="1"/>
  <c r="O111" i="6" s="1"/>
  <c r="Q109" i="74"/>
  <c r="R109" i="74" s="1"/>
  <c r="O110" i="74" s="1"/>
  <c r="Q108" i="71"/>
  <c r="R108" i="71" s="1"/>
  <c r="O109" i="71" s="1"/>
  <c r="Q97" i="29"/>
  <c r="R97" i="29" s="1"/>
  <c r="O98" i="29" s="1"/>
  <c r="Q106" i="69"/>
  <c r="R106" i="69" s="1"/>
  <c r="O107" i="69" s="1"/>
  <c r="Q99" i="4"/>
  <c r="R99" i="4" s="1"/>
  <c r="O100" i="4" s="1"/>
  <c r="Q122" i="67"/>
  <c r="R122" i="67" s="1"/>
  <c r="O123" i="67" s="1"/>
  <c r="Q121" i="28"/>
  <c r="R121" i="28" s="1"/>
  <c r="O122" i="28" s="1"/>
  <c r="Q116" i="81"/>
  <c r="R116" i="81" s="1"/>
  <c r="O117" i="81" s="1"/>
  <c r="Q103" i="11"/>
  <c r="R103" i="11" s="1"/>
  <c r="O104" i="11" s="1"/>
  <c r="Q98" i="9"/>
  <c r="R98" i="9" s="1"/>
  <c r="O99" i="9" s="1"/>
  <c r="Q97" i="8"/>
  <c r="R97" i="8" s="1"/>
  <c r="O98" i="8" s="1"/>
  <c r="Q120" i="31" l="1"/>
  <c r="R120" i="31" s="1"/>
  <c r="O121" i="31" s="1"/>
  <c r="Q117" i="72"/>
  <c r="R117" i="72" s="1"/>
  <c r="O118" i="72" s="1"/>
  <c r="Q109" i="70"/>
  <c r="R109" i="70" s="1"/>
  <c r="O110" i="70" s="1"/>
  <c r="Q98" i="29"/>
  <c r="R98" i="29" s="1"/>
  <c r="O99" i="29" s="1"/>
  <c r="Q112" i="76"/>
  <c r="R112" i="76" s="1"/>
  <c r="O113" i="76" s="1"/>
  <c r="Q119" i="50"/>
  <c r="R119" i="50" s="1"/>
  <c r="O120" i="50" s="1"/>
  <c r="Q109" i="12"/>
  <c r="R109" i="12" s="1"/>
  <c r="O110" i="12" s="1"/>
  <c r="Q107" i="69"/>
  <c r="R107" i="69" s="1"/>
  <c r="O108" i="69" s="1"/>
  <c r="Q110" i="79"/>
  <c r="R110" i="79" s="1"/>
  <c r="O111" i="79" s="1"/>
  <c r="Q123" i="67"/>
  <c r="R123" i="67" s="1"/>
  <c r="O124" i="67" s="1"/>
  <c r="Q113" i="75"/>
  <c r="R113" i="75" s="1"/>
  <c r="O114" i="75" s="1"/>
  <c r="Q111" i="1"/>
  <c r="R111" i="1" s="1"/>
  <c r="O112" i="1" s="1"/>
  <c r="Q100" i="4"/>
  <c r="R100" i="4" s="1"/>
  <c r="O101" i="4" s="1"/>
  <c r="Q98" i="3"/>
  <c r="R98" i="3" s="1"/>
  <c r="O99" i="3" s="1"/>
  <c r="Q121" i="30"/>
  <c r="R121" i="30" s="1"/>
  <c r="O122" i="30" s="1"/>
  <c r="Q119" i="51"/>
  <c r="R119" i="51" s="1"/>
  <c r="O120" i="51" s="1"/>
  <c r="Q111" i="78"/>
  <c r="R111" i="78" s="1"/>
  <c r="O112" i="78" s="1"/>
  <c r="Q122" i="28"/>
  <c r="R122" i="28" s="1"/>
  <c r="O123" i="28" s="1"/>
  <c r="Q110" i="74"/>
  <c r="R110" i="74" s="1"/>
  <c r="O111" i="74" s="1"/>
  <c r="Q121" i="68"/>
  <c r="R121" i="68" s="1"/>
  <c r="O122" i="68" s="1"/>
  <c r="Q111" i="73"/>
  <c r="R111" i="73" s="1"/>
  <c r="O112" i="73" s="1"/>
  <c r="Q111" i="49"/>
  <c r="R111" i="49" s="1"/>
  <c r="O112" i="49" s="1"/>
  <c r="Q108" i="5"/>
  <c r="R108" i="5" s="1"/>
  <c r="O109" i="5" s="1"/>
  <c r="Q117" i="81"/>
  <c r="R117" i="81" s="1"/>
  <c r="O118" i="81" s="1"/>
  <c r="Q109" i="71"/>
  <c r="R109" i="71" s="1"/>
  <c r="O110" i="71" s="1"/>
  <c r="Q111" i="6"/>
  <c r="R111" i="6" s="1"/>
  <c r="O112" i="6" s="1"/>
  <c r="Q114" i="80"/>
  <c r="R114" i="80" s="1"/>
  <c r="O115" i="80" s="1"/>
  <c r="Q104" i="11"/>
  <c r="R104" i="11" s="1"/>
  <c r="O105" i="11" s="1"/>
  <c r="Q99" i="9"/>
  <c r="R99" i="9" s="1"/>
  <c r="O100" i="9" s="1"/>
  <c r="Q98" i="8"/>
  <c r="R98" i="8" s="1"/>
  <c r="O99" i="8" s="1"/>
  <c r="Q110" i="12" l="1"/>
  <c r="R110" i="12" s="1"/>
  <c r="O111" i="12" s="1"/>
  <c r="Q114" i="75"/>
  <c r="R114" i="75" s="1"/>
  <c r="O115" i="75" s="1"/>
  <c r="Q120" i="51"/>
  <c r="R120" i="51" s="1"/>
  <c r="O121" i="51" s="1"/>
  <c r="Q112" i="49"/>
  <c r="R112" i="49" s="1"/>
  <c r="O113" i="49" s="1"/>
  <c r="Q101" i="4"/>
  <c r="R101" i="4" s="1"/>
  <c r="O102" i="4" s="1"/>
  <c r="Q108" i="69"/>
  <c r="R108" i="69" s="1"/>
  <c r="O109" i="69" s="1"/>
  <c r="Q110" i="70"/>
  <c r="R110" i="70" s="1"/>
  <c r="O111" i="70" s="1"/>
  <c r="Q122" i="68"/>
  <c r="R122" i="68" s="1"/>
  <c r="O123" i="68" s="1"/>
  <c r="Q99" i="3"/>
  <c r="R99" i="3" s="1"/>
  <c r="O100" i="3" s="1"/>
  <c r="Q124" i="67"/>
  <c r="R124" i="67" s="1"/>
  <c r="O125" i="67" s="1"/>
  <c r="Q99" i="29"/>
  <c r="R99" i="29" s="1"/>
  <c r="O100" i="29" s="1"/>
  <c r="Q112" i="6"/>
  <c r="R112" i="6" s="1"/>
  <c r="O113" i="6" s="1"/>
  <c r="Q120" i="50"/>
  <c r="R120" i="50" s="1"/>
  <c r="O121" i="50" s="1"/>
  <c r="Q115" i="80"/>
  <c r="R115" i="80" s="1"/>
  <c r="O116" i="80" s="1"/>
  <c r="Q112" i="73"/>
  <c r="R112" i="73" s="1"/>
  <c r="O113" i="73" s="1"/>
  <c r="Q112" i="78"/>
  <c r="R112" i="78" s="1"/>
  <c r="O113" i="78" s="1"/>
  <c r="Q122" i="30"/>
  <c r="R122" i="30" s="1"/>
  <c r="O123" i="30" s="1"/>
  <c r="Q111" i="79"/>
  <c r="R111" i="79" s="1"/>
  <c r="O112" i="79" s="1"/>
  <c r="Q113" i="76"/>
  <c r="R113" i="76" s="1"/>
  <c r="O114" i="76" s="1"/>
  <c r="Q121" i="31"/>
  <c r="R121" i="31" s="1"/>
  <c r="O122" i="31" s="1"/>
  <c r="Q118" i="81"/>
  <c r="R118" i="81" s="1"/>
  <c r="O119" i="81" s="1"/>
  <c r="Q123" i="28"/>
  <c r="R123" i="28" s="1"/>
  <c r="O124" i="28" s="1"/>
  <c r="Q112" i="1"/>
  <c r="R112" i="1" s="1"/>
  <c r="O113" i="1" s="1"/>
  <c r="Q118" i="72"/>
  <c r="R118" i="72" s="1"/>
  <c r="O119" i="72" s="1"/>
  <c r="Q110" i="71"/>
  <c r="R110" i="71" s="1"/>
  <c r="O111" i="71" s="1"/>
  <c r="Q109" i="5"/>
  <c r="R109" i="5" s="1"/>
  <c r="O110" i="5" s="1"/>
  <c r="Q111" i="74"/>
  <c r="R111" i="74" s="1"/>
  <c r="O112" i="74" s="1"/>
  <c r="Q105" i="11"/>
  <c r="R105" i="11" s="1"/>
  <c r="O106" i="11" s="1"/>
  <c r="Q100" i="9"/>
  <c r="R100" i="9" s="1"/>
  <c r="O101" i="9" s="1"/>
  <c r="Q99" i="8"/>
  <c r="R99" i="8" s="1"/>
  <c r="O100" i="8" s="1"/>
  <c r="Q111" i="70" l="1"/>
  <c r="R111" i="70" s="1"/>
  <c r="O112" i="70" s="1"/>
  <c r="Q111" i="71"/>
  <c r="R111" i="71" s="1"/>
  <c r="O112" i="71" s="1"/>
  <c r="Q119" i="72"/>
  <c r="R119" i="72" s="1"/>
  <c r="O120" i="72" s="1"/>
  <c r="Q124" i="28"/>
  <c r="R124" i="28" s="1"/>
  <c r="O125" i="28" s="1"/>
  <c r="Q125" i="67"/>
  <c r="R125" i="67" s="1"/>
  <c r="O126" i="67" s="1"/>
  <c r="Q121" i="51"/>
  <c r="R121" i="51" s="1"/>
  <c r="O122" i="51" s="1"/>
  <c r="Q122" i="31"/>
  <c r="R122" i="31" s="1"/>
  <c r="O123" i="31" s="1"/>
  <c r="Q116" i="80"/>
  <c r="R116" i="80" s="1"/>
  <c r="O117" i="80" s="1"/>
  <c r="Q113" i="49"/>
  <c r="R113" i="49" s="1"/>
  <c r="O114" i="49" s="1"/>
  <c r="Q112" i="79"/>
  <c r="R112" i="79" s="1"/>
  <c r="O113" i="79" s="1"/>
  <c r="Q113" i="6"/>
  <c r="R113" i="6" s="1"/>
  <c r="O114" i="6" s="1"/>
  <c r="Q115" i="75"/>
  <c r="R115" i="75" s="1"/>
  <c r="O116" i="75" s="1"/>
  <c r="Q119" i="81"/>
  <c r="R119" i="81" s="1"/>
  <c r="O120" i="81" s="1"/>
  <c r="Q114" i="76"/>
  <c r="R114" i="76" s="1"/>
  <c r="O115" i="76" s="1"/>
  <c r="Q123" i="30"/>
  <c r="R123" i="30" s="1"/>
  <c r="O124" i="30" s="1"/>
  <c r="Q113" i="73"/>
  <c r="R113" i="73" s="1"/>
  <c r="O114" i="73" s="1"/>
  <c r="Q121" i="50"/>
  <c r="R121" i="50" s="1"/>
  <c r="O122" i="50" s="1"/>
  <c r="Q100" i="29"/>
  <c r="R100" i="29" s="1"/>
  <c r="O101" i="29" s="1"/>
  <c r="Q100" i="3"/>
  <c r="R100" i="3" s="1"/>
  <c r="O101" i="3" s="1"/>
  <c r="Q102" i="4"/>
  <c r="R102" i="4" s="1"/>
  <c r="O103" i="4" s="1"/>
  <c r="Q111" i="12"/>
  <c r="R111" i="12" s="1"/>
  <c r="O112" i="12" s="1"/>
  <c r="Q110" i="5"/>
  <c r="R110" i="5" s="1"/>
  <c r="O111" i="5" s="1"/>
  <c r="Q113" i="78"/>
  <c r="R113" i="78" s="1"/>
  <c r="O114" i="78" s="1"/>
  <c r="Q123" i="68"/>
  <c r="R123" i="68" s="1"/>
  <c r="O124" i="68" s="1"/>
  <c r="Q109" i="69"/>
  <c r="R109" i="69" s="1"/>
  <c r="O110" i="69" s="1"/>
  <c r="Q112" i="74"/>
  <c r="R112" i="74" s="1"/>
  <c r="O113" i="74" s="1"/>
  <c r="Q113" i="1"/>
  <c r="R113" i="1" s="1"/>
  <c r="O114" i="1" s="1"/>
  <c r="Q106" i="11"/>
  <c r="R106" i="11" s="1"/>
  <c r="O107" i="11" s="1"/>
  <c r="Q101" i="9"/>
  <c r="R101" i="9" s="1"/>
  <c r="O102" i="9" s="1"/>
  <c r="Q100" i="8"/>
  <c r="R100" i="8" s="1"/>
  <c r="O101" i="8" s="1"/>
  <c r="Q114" i="1" l="1"/>
  <c r="R114" i="1" s="1"/>
  <c r="O115" i="1" s="1"/>
  <c r="Q112" i="12"/>
  <c r="R112" i="12" s="1"/>
  <c r="O113" i="12" s="1"/>
  <c r="Q120" i="81"/>
  <c r="R120" i="81" s="1"/>
  <c r="O121" i="81" s="1"/>
  <c r="Q124" i="68"/>
  <c r="R124" i="68" s="1"/>
  <c r="O125" i="68" s="1"/>
  <c r="Q126" i="67"/>
  <c r="R126" i="67" s="1"/>
  <c r="O127" i="67" s="1"/>
  <c r="Q114" i="78"/>
  <c r="R114" i="78" s="1"/>
  <c r="O115" i="78" s="1"/>
  <c r="Q114" i="49"/>
  <c r="R114" i="49" s="1"/>
  <c r="O115" i="49" s="1"/>
  <c r="Q114" i="73"/>
  <c r="R114" i="73" s="1"/>
  <c r="O115" i="73" s="1"/>
  <c r="Q120" i="72"/>
  <c r="R120" i="72" s="1"/>
  <c r="O121" i="72" s="1"/>
  <c r="Q124" i="30"/>
  <c r="R124" i="30" s="1"/>
  <c r="O125" i="30" s="1"/>
  <c r="Q111" i="5"/>
  <c r="R111" i="5" s="1"/>
  <c r="O112" i="5" s="1"/>
  <c r="Q101" i="3"/>
  <c r="R101" i="3" s="1"/>
  <c r="O102" i="3" s="1"/>
  <c r="Q114" i="6"/>
  <c r="R114" i="6" s="1"/>
  <c r="O115" i="6" s="1"/>
  <c r="Q112" i="70"/>
  <c r="R112" i="70" s="1"/>
  <c r="O113" i="70" s="1"/>
  <c r="Q113" i="74"/>
  <c r="R113" i="74" s="1"/>
  <c r="O114" i="74" s="1"/>
  <c r="Q103" i="4"/>
  <c r="R103" i="4" s="1"/>
  <c r="O104" i="4" s="1"/>
  <c r="Q115" i="76"/>
  <c r="R115" i="76" s="1"/>
  <c r="O116" i="76" s="1"/>
  <c r="Q117" i="80"/>
  <c r="R117" i="80" s="1"/>
  <c r="O118" i="80" s="1"/>
  <c r="Q122" i="51"/>
  <c r="R122" i="51" s="1"/>
  <c r="O123" i="51" s="1"/>
  <c r="Q116" i="75"/>
  <c r="R116" i="75" s="1"/>
  <c r="O117" i="75" s="1"/>
  <c r="Q112" i="71"/>
  <c r="R112" i="71" s="1"/>
  <c r="O113" i="71" s="1"/>
  <c r="Q101" i="29"/>
  <c r="R101" i="29" s="1"/>
  <c r="O102" i="29" s="1"/>
  <c r="Q113" i="79"/>
  <c r="R113" i="79" s="1"/>
  <c r="O114" i="79" s="1"/>
  <c r="Q125" i="28"/>
  <c r="R125" i="28" s="1"/>
  <c r="O126" i="28" s="1"/>
  <c r="Q110" i="69"/>
  <c r="R110" i="69" s="1"/>
  <c r="O111" i="69" s="1"/>
  <c r="Q122" i="50"/>
  <c r="R122" i="50" s="1"/>
  <c r="O123" i="50" s="1"/>
  <c r="Q123" i="31"/>
  <c r="R123" i="31" s="1"/>
  <c r="O124" i="31" s="1"/>
  <c r="Q107" i="11"/>
  <c r="R107" i="11" s="1"/>
  <c r="O108" i="11" s="1"/>
  <c r="Q102" i="9"/>
  <c r="R102" i="9" s="1"/>
  <c r="O103" i="9" s="1"/>
  <c r="Q101" i="8"/>
  <c r="R101" i="8" s="1"/>
  <c r="O102" i="8" s="1"/>
  <c r="Q118" i="80" l="1"/>
  <c r="R118" i="80" s="1"/>
  <c r="O119" i="80" s="1"/>
  <c r="Q121" i="81"/>
  <c r="R121" i="81" s="1"/>
  <c r="O122" i="81" s="1"/>
  <c r="Q123" i="50"/>
  <c r="R123" i="50" s="1"/>
  <c r="O124" i="50" s="1"/>
  <c r="Q102" i="29"/>
  <c r="R102" i="29" s="1"/>
  <c r="O103" i="29" s="1"/>
  <c r="Q104" i="4"/>
  <c r="R104" i="4" s="1"/>
  <c r="O105" i="4" s="1"/>
  <c r="Q125" i="30"/>
  <c r="R125" i="30" s="1"/>
  <c r="O126" i="30" s="1"/>
  <c r="Q125" i="68"/>
  <c r="R125" i="68" s="1"/>
  <c r="O126" i="68" s="1"/>
  <c r="Q117" i="75"/>
  <c r="R117" i="75" s="1"/>
  <c r="O118" i="75" s="1"/>
  <c r="Q113" i="70"/>
  <c r="R113" i="70" s="1"/>
  <c r="O114" i="70" s="1"/>
  <c r="Q115" i="73"/>
  <c r="R115" i="73" s="1"/>
  <c r="O116" i="73" s="1"/>
  <c r="Q113" i="12"/>
  <c r="R113" i="12" s="1"/>
  <c r="O114" i="12" s="1"/>
  <c r="Q124" i="31"/>
  <c r="R124" i="31" s="1"/>
  <c r="O125" i="31" s="1"/>
  <c r="Q113" i="71"/>
  <c r="R113" i="71" s="1"/>
  <c r="O114" i="71" s="1"/>
  <c r="Q116" i="76"/>
  <c r="R116" i="76" s="1"/>
  <c r="O117" i="76" s="1"/>
  <c r="Q114" i="74"/>
  <c r="R114" i="74" s="1"/>
  <c r="O115" i="74" s="1"/>
  <c r="Q115" i="6"/>
  <c r="R115" i="6" s="1"/>
  <c r="O116" i="6" s="1"/>
  <c r="Q112" i="5"/>
  <c r="R112" i="5" s="1"/>
  <c r="O113" i="5" s="1"/>
  <c r="Q121" i="72"/>
  <c r="R121" i="72" s="1"/>
  <c r="O122" i="72" s="1"/>
  <c r="Q115" i="49"/>
  <c r="R115" i="49" s="1"/>
  <c r="O116" i="49" s="1"/>
  <c r="Q127" i="67"/>
  <c r="R127" i="67" s="1"/>
  <c r="O128" i="67" s="1"/>
  <c r="Q115" i="1"/>
  <c r="R115" i="1" s="1"/>
  <c r="O116" i="1" s="1"/>
  <c r="Q126" i="28"/>
  <c r="R126" i="28" s="1"/>
  <c r="O127" i="28" s="1"/>
  <c r="Q102" i="3"/>
  <c r="R102" i="3" s="1"/>
  <c r="O103" i="3" s="1"/>
  <c r="Q115" i="78"/>
  <c r="R115" i="78" s="1"/>
  <c r="O116" i="78" s="1"/>
  <c r="Q111" i="69"/>
  <c r="R111" i="69" s="1"/>
  <c r="O112" i="69" s="1"/>
  <c r="Q114" i="79"/>
  <c r="R114" i="79" s="1"/>
  <c r="O115" i="79" s="1"/>
  <c r="Q123" i="51"/>
  <c r="R123" i="51" s="1"/>
  <c r="O124" i="51" s="1"/>
  <c r="Q108" i="11"/>
  <c r="R108" i="11" s="1"/>
  <c r="O109" i="11" s="1"/>
  <c r="Q103" i="9"/>
  <c r="R103" i="9" s="1"/>
  <c r="O104" i="9" s="1"/>
  <c r="Q102" i="8"/>
  <c r="R102" i="8" s="1"/>
  <c r="O103" i="8" s="1"/>
  <c r="Q116" i="6" l="1"/>
  <c r="R116" i="6" s="1"/>
  <c r="O117" i="6" s="1"/>
  <c r="Q124" i="50"/>
  <c r="R124" i="50" s="1"/>
  <c r="O125" i="50" s="1"/>
  <c r="Q122" i="72"/>
  <c r="R122" i="72" s="1"/>
  <c r="O123" i="72" s="1"/>
  <c r="Q114" i="71"/>
  <c r="R114" i="71" s="1"/>
  <c r="O115" i="71" s="1"/>
  <c r="Q116" i="73"/>
  <c r="R116" i="73" s="1"/>
  <c r="O117" i="73" s="1"/>
  <c r="Q105" i="4"/>
  <c r="R105" i="4" s="1"/>
  <c r="O106" i="4" s="1"/>
  <c r="Q122" i="81"/>
  <c r="R122" i="81" s="1"/>
  <c r="O123" i="81" s="1"/>
  <c r="Q116" i="78"/>
  <c r="R116" i="78" s="1"/>
  <c r="O117" i="78" s="1"/>
  <c r="Q114" i="12"/>
  <c r="R114" i="12" s="1"/>
  <c r="O115" i="12" s="1"/>
  <c r="Q103" i="3"/>
  <c r="R103" i="3" s="1"/>
  <c r="O104" i="3" s="1"/>
  <c r="Q115" i="79"/>
  <c r="R115" i="79" s="1"/>
  <c r="O116" i="79" s="1"/>
  <c r="Q127" i="28"/>
  <c r="R127" i="28" s="1"/>
  <c r="O128" i="28" s="1"/>
  <c r="Q114" i="70"/>
  <c r="R114" i="70" s="1"/>
  <c r="O115" i="70" s="1"/>
  <c r="Q112" i="69"/>
  <c r="R112" i="69" s="1"/>
  <c r="O113" i="69" s="1"/>
  <c r="Q125" i="31"/>
  <c r="R125" i="31" s="1"/>
  <c r="O126" i="31" s="1"/>
  <c r="Q103" i="29"/>
  <c r="R103" i="29" s="1"/>
  <c r="O104" i="29" s="1"/>
  <c r="Q124" i="51"/>
  <c r="R124" i="51" s="1"/>
  <c r="O125" i="51" s="1"/>
  <c r="Q116" i="1"/>
  <c r="R116" i="1" s="1"/>
  <c r="O117" i="1" s="1"/>
  <c r="Q115" i="74"/>
  <c r="R115" i="74" s="1"/>
  <c r="O116" i="74" s="1"/>
  <c r="Q126" i="68"/>
  <c r="R126" i="68" s="1"/>
  <c r="O127" i="68" s="1"/>
  <c r="Q119" i="80"/>
  <c r="R119" i="80" s="1"/>
  <c r="O120" i="80" s="1"/>
  <c r="Q128" i="67"/>
  <c r="R128" i="67" s="1"/>
  <c r="O129" i="67" s="1"/>
  <c r="Q117" i="76"/>
  <c r="R117" i="76" s="1"/>
  <c r="O118" i="76" s="1"/>
  <c r="Q118" i="75"/>
  <c r="R118" i="75" s="1"/>
  <c r="O119" i="75" s="1"/>
  <c r="Q126" i="30"/>
  <c r="R126" i="30" s="1"/>
  <c r="O127" i="30" s="1"/>
  <c r="Q116" i="49"/>
  <c r="R116" i="49" s="1"/>
  <c r="O117" i="49" s="1"/>
  <c r="Q113" i="5"/>
  <c r="R113" i="5" s="1"/>
  <c r="O114" i="5" s="1"/>
  <c r="Q109" i="11"/>
  <c r="R109" i="11" s="1"/>
  <c r="O110" i="11" s="1"/>
  <c r="Q104" i="9"/>
  <c r="R104" i="9" s="1"/>
  <c r="O105" i="9" s="1"/>
  <c r="Q103" i="8"/>
  <c r="R103" i="8" s="1"/>
  <c r="O104" i="8" s="1"/>
  <c r="Q123" i="81" l="1"/>
  <c r="R123" i="81" s="1"/>
  <c r="O124" i="81" s="1"/>
  <c r="Q119" i="75"/>
  <c r="R119" i="75" s="1"/>
  <c r="O120" i="75" s="1"/>
  <c r="Q115" i="70"/>
  <c r="R115" i="70" s="1"/>
  <c r="O116" i="70" s="1"/>
  <c r="Q125" i="50"/>
  <c r="R125" i="50" s="1"/>
  <c r="O126" i="50" s="1"/>
  <c r="Q127" i="30"/>
  <c r="R127" i="30" s="1"/>
  <c r="O128" i="30" s="1"/>
  <c r="Q118" i="76"/>
  <c r="R118" i="76" s="1"/>
  <c r="O119" i="76" s="1"/>
  <c r="Q117" i="6"/>
  <c r="R117" i="6" s="1"/>
  <c r="O118" i="6" s="1"/>
  <c r="Q117" i="49"/>
  <c r="R117" i="49" s="1"/>
  <c r="O118" i="49" s="1"/>
  <c r="Q127" i="68"/>
  <c r="R127" i="68" s="1"/>
  <c r="O128" i="68" s="1"/>
  <c r="Q113" i="69"/>
  <c r="R113" i="69" s="1"/>
  <c r="O114" i="69" s="1"/>
  <c r="Q117" i="78"/>
  <c r="R117" i="78" s="1"/>
  <c r="O118" i="78" s="1"/>
  <c r="Q115" i="71"/>
  <c r="R115" i="71" s="1"/>
  <c r="O116" i="71" s="1"/>
  <c r="Q129" i="67"/>
  <c r="R129" i="67" s="1"/>
  <c r="O130" i="67" s="1"/>
  <c r="Q104" i="29"/>
  <c r="R104" i="29" s="1"/>
  <c r="O105" i="29" s="1"/>
  <c r="Q104" i="3"/>
  <c r="R104" i="3" s="1"/>
  <c r="O105" i="3" s="1"/>
  <c r="Q106" i="4"/>
  <c r="R106" i="4" s="1"/>
  <c r="O107" i="4" s="1"/>
  <c r="Q116" i="74"/>
  <c r="R116" i="74" s="1"/>
  <c r="O117" i="74" s="1"/>
  <c r="Q126" i="31"/>
  <c r="R126" i="31" s="1"/>
  <c r="O127" i="31" s="1"/>
  <c r="Q116" i="79"/>
  <c r="R116" i="79" s="1"/>
  <c r="O117" i="79" s="1"/>
  <c r="Q115" i="12"/>
  <c r="R115" i="12" s="1"/>
  <c r="O116" i="12" s="1"/>
  <c r="Q117" i="73"/>
  <c r="R117" i="73" s="1"/>
  <c r="O118" i="73" s="1"/>
  <c r="Q123" i="72"/>
  <c r="R123" i="72" s="1"/>
  <c r="O124" i="72" s="1"/>
  <c r="Q117" i="1"/>
  <c r="R117" i="1" s="1"/>
  <c r="O118" i="1" s="1"/>
  <c r="Q128" i="28"/>
  <c r="R128" i="28" s="1"/>
  <c r="O129" i="28" s="1"/>
  <c r="Q114" i="5"/>
  <c r="R114" i="5" s="1"/>
  <c r="O115" i="5" s="1"/>
  <c r="Q120" i="80"/>
  <c r="R120" i="80" s="1"/>
  <c r="O121" i="80" s="1"/>
  <c r="Q125" i="51"/>
  <c r="R125" i="51" s="1"/>
  <c r="O126" i="51" s="1"/>
  <c r="Q110" i="11"/>
  <c r="R110" i="11" s="1"/>
  <c r="O111" i="11" s="1"/>
  <c r="Q105" i="9"/>
  <c r="R105" i="9" s="1"/>
  <c r="O106" i="9" s="1"/>
  <c r="Q104" i="8"/>
  <c r="R104" i="8" s="1"/>
  <c r="O105" i="8" s="1"/>
  <c r="Q117" i="79" l="1"/>
  <c r="R117" i="79" s="1"/>
  <c r="O118" i="79" s="1"/>
  <c r="Q118" i="49"/>
  <c r="R118" i="49" s="1"/>
  <c r="O119" i="49" s="1"/>
  <c r="Q121" i="80"/>
  <c r="R121" i="80" s="1"/>
  <c r="O122" i="80" s="1"/>
  <c r="Q116" i="71"/>
  <c r="R116" i="71" s="1"/>
  <c r="O117" i="71" s="1"/>
  <c r="Q115" i="5"/>
  <c r="R115" i="5" s="1"/>
  <c r="O116" i="5" s="1"/>
  <c r="Q127" i="31"/>
  <c r="R127" i="31" s="1"/>
  <c r="O128" i="31" s="1"/>
  <c r="Q129" i="28"/>
  <c r="R129" i="28" s="1"/>
  <c r="O130" i="28" s="1"/>
  <c r="Q107" i="4"/>
  <c r="R107" i="4" s="1"/>
  <c r="O108" i="4" s="1"/>
  <c r="Q114" i="69"/>
  <c r="R114" i="69" s="1"/>
  <c r="O115" i="69" s="1"/>
  <c r="Q119" i="76"/>
  <c r="R119" i="76" s="1"/>
  <c r="O120" i="76" s="1"/>
  <c r="Q116" i="12"/>
  <c r="R116" i="12" s="1"/>
  <c r="O117" i="12" s="1"/>
  <c r="Q126" i="50"/>
  <c r="R126" i="50" s="1"/>
  <c r="O127" i="50" s="1"/>
  <c r="Q126" i="51"/>
  <c r="R126" i="51" s="1"/>
  <c r="O127" i="51" s="1"/>
  <c r="Q118" i="1"/>
  <c r="R118" i="1" s="1"/>
  <c r="O119" i="1" s="1"/>
  <c r="Q117" i="74"/>
  <c r="R117" i="74" s="1"/>
  <c r="O118" i="74" s="1"/>
  <c r="Q105" i="3"/>
  <c r="R105" i="3" s="1"/>
  <c r="O106" i="3" s="1"/>
  <c r="Q130" i="67"/>
  <c r="R130" i="67" s="1"/>
  <c r="O131" i="67" s="1"/>
  <c r="Q118" i="78"/>
  <c r="R118" i="78" s="1"/>
  <c r="O119" i="78" s="1"/>
  <c r="Q128" i="68"/>
  <c r="R128" i="68" s="1"/>
  <c r="O129" i="68" s="1"/>
  <c r="Q118" i="6"/>
  <c r="R118" i="6" s="1"/>
  <c r="O119" i="6" s="1"/>
  <c r="Q128" i="30"/>
  <c r="R128" i="30" s="1"/>
  <c r="O129" i="30" s="1"/>
  <c r="Q116" i="70"/>
  <c r="R116" i="70" s="1"/>
  <c r="O117" i="70" s="1"/>
  <c r="Q124" i="81"/>
  <c r="R124" i="81" s="1"/>
  <c r="O125" i="81" s="1"/>
  <c r="Q124" i="72"/>
  <c r="R124" i="72" s="1"/>
  <c r="O125" i="72" s="1"/>
  <c r="Q105" i="29"/>
  <c r="R105" i="29" s="1"/>
  <c r="O106" i="29" s="1"/>
  <c r="Q120" i="75"/>
  <c r="R120" i="75" s="1"/>
  <c r="O121" i="75" s="1"/>
  <c r="Q118" i="73"/>
  <c r="R118" i="73" s="1"/>
  <c r="O119" i="73" s="1"/>
  <c r="Q111" i="11"/>
  <c r="R111" i="11" s="1"/>
  <c r="O112" i="11" s="1"/>
  <c r="Q106" i="9"/>
  <c r="R106" i="9" s="1"/>
  <c r="O107" i="9" s="1"/>
  <c r="Q105" i="8"/>
  <c r="R105" i="8" s="1"/>
  <c r="O106" i="8" s="1"/>
  <c r="Q129" i="30" l="1"/>
  <c r="R129" i="30" s="1"/>
  <c r="O130" i="30" s="1"/>
  <c r="Q119" i="73"/>
  <c r="R119" i="73" s="1"/>
  <c r="O120" i="73" s="1"/>
  <c r="Q115" i="69"/>
  <c r="R115" i="69" s="1"/>
  <c r="O116" i="69" s="1"/>
  <c r="Q119" i="78"/>
  <c r="R119" i="78" s="1"/>
  <c r="O120" i="78" s="1"/>
  <c r="Q122" i="80"/>
  <c r="R122" i="80" s="1"/>
  <c r="O123" i="80" s="1"/>
  <c r="Q125" i="81"/>
  <c r="R125" i="81" s="1"/>
  <c r="O126" i="81" s="1"/>
  <c r="Q131" i="67"/>
  <c r="R131" i="67" s="1"/>
  <c r="O132" i="67" s="1"/>
  <c r="Q119" i="1"/>
  <c r="R119" i="1" s="1"/>
  <c r="O120" i="1" s="1"/>
  <c r="Q117" i="12"/>
  <c r="R117" i="12" s="1"/>
  <c r="O118" i="12" s="1"/>
  <c r="Q116" i="5"/>
  <c r="R116" i="5" s="1"/>
  <c r="O117" i="5" s="1"/>
  <c r="Q119" i="49"/>
  <c r="R119" i="49" s="1"/>
  <c r="O120" i="49" s="1"/>
  <c r="Q129" i="68"/>
  <c r="R129" i="68" s="1"/>
  <c r="O130" i="68" s="1"/>
  <c r="Q125" i="72"/>
  <c r="R125" i="72" s="1"/>
  <c r="O126" i="72" s="1"/>
  <c r="Q118" i="74"/>
  <c r="R118" i="74" s="1"/>
  <c r="O119" i="74" s="1"/>
  <c r="Q127" i="51"/>
  <c r="R127" i="51" s="1"/>
  <c r="O128" i="51" s="1"/>
  <c r="Q120" i="76"/>
  <c r="R120" i="76" s="1"/>
  <c r="O121" i="76" s="1"/>
  <c r="Q130" i="28"/>
  <c r="R130" i="28" s="1"/>
  <c r="O131" i="28" s="1"/>
  <c r="Q118" i="79"/>
  <c r="R118" i="79" s="1"/>
  <c r="O119" i="79" s="1"/>
  <c r="Q106" i="3"/>
  <c r="R106" i="3" s="1"/>
  <c r="O107" i="3" s="1"/>
  <c r="Q117" i="70"/>
  <c r="R117" i="70" s="1"/>
  <c r="O118" i="70" s="1"/>
  <c r="Q108" i="4"/>
  <c r="R108" i="4" s="1"/>
  <c r="O109" i="4" s="1"/>
  <c r="Q117" i="71"/>
  <c r="R117" i="71" s="1"/>
  <c r="O118" i="71" s="1"/>
  <c r="Q121" i="75"/>
  <c r="R121" i="75" s="1"/>
  <c r="O122" i="75" s="1"/>
  <c r="Q119" i="6"/>
  <c r="R119" i="6" s="1"/>
  <c r="O120" i="6" s="1"/>
  <c r="Q127" i="50"/>
  <c r="R127" i="50" s="1"/>
  <c r="O128" i="50" s="1"/>
  <c r="Q128" i="31"/>
  <c r="R128" i="31" s="1"/>
  <c r="O129" i="31" s="1"/>
  <c r="Q106" i="29"/>
  <c r="R106" i="29" s="1"/>
  <c r="O107" i="29" s="1"/>
  <c r="Q112" i="11"/>
  <c r="R112" i="11" s="1"/>
  <c r="O113" i="11" s="1"/>
  <c r="Q107" i="9"/>
  <c r="R107" i="9" s="1"/>
  <c r="O108" i="9" s="1"/>
  <c r="Q106" i="8"/>
  <c r="R106" i="8" s="1"/>
  <c r="O107" i="8" s="1"/>
  <c r="Q119" i="74" l="1"/>
  <c r="R119" i="74" s="1"/>
  <c r="O120" i="74" s="1"/>
  <c r="Q126" i="72"/>
  <c r="R126" i="72" s="1"/>
  <c r="O127" i="72" s="1"/>
  <c r="Q120" i="49"/>
  <c r="R120" i="49" s="1"/>
  <c r="O121" i="49" s="1"/>
  <c r="Q107" i="29"/>
  <c r="R107" i="29" s="1"/>
  <c r="O108" i="29" s="1"/>
  <c r="Q109" i="4"/>
  <c r="R109" i="4" s="1"/>
  <c r="O110" i="4" s="1"/>
  <c r="Q128" i="50"/>
  <c r="R128" i="50" s="1"/>
  <c r="O129" i="50" s="1"/>
  <c r="Q131" i="28"/>
  <c r="R131" i="28" s="1"/>
  <c r="O132" i="28" s="1"/>
  <c r="Q107" i="3"/>
  <c r="R107" i="3" s="1"/>
  <c r="O108" i="3" s="1"/>
  <c r="Q122" i="75"/>
  <c r="R122" i="75" s="1"/>
  <c r="O123" i="75" s="1"/>
  <c r="Q128" i="51"/>
  <c r="R128" i="51" s="1"/>
  <c r="O129" i="51" s="1"/>
  <c r="Q118" i="12"/>
  <c r="R118" i="12" s="1"/>
  <c r="O119" i="12" s="1"/>
  <c r="Q120" i="6"/>
  <c r="R120" i="6" s="1"/>
  <c r="O121" i="6" s="1"/>
  <c r="Q119" i="79"/>
  <c r="R119" i="79" s="1"/>
  <c r="O120" i="79" s="1"/>
  <c r="Q117" i="5"/>
  <c r="R117" i="5" s="1"/>
  <c r="O118" i="5" s="1"/>
  <c r="Q120" i="78"/>
  <c r="R120" i="78" s="1"/>
  <c r="O121" i="78" s="1"/>
  <c r="Q118" i="71"/>
  <c r="R118" i="71" s="1"/>
  <c r="O119" i="71" s="1"/>
  <c r="Q121" i="76"/>
  <c r="R121" i="76" s="1"/>
  <c r="O122" i="76" s="1"/>
  <c r="Q120" i="1"/>
  <c r="R120" i="1" s="1"/>
  <c r="O121" i="1" s="1"/>
  <c r="Q120" i="73"/>
  <c r="R120" i="73" s="1"/>
  <c r="O121" i="73" s="1"/>
  <c r="Q132" i="67"/>
  <c r="R132" i="67" s="1"/>
  <c r="O133" i="67" s="1"/>
  <c r="Q123" i="80"/>
  <c r="R123" i="80" s="1"/>
  <c r="O124" i="80" s="1"/>
  <c r="Q116" i="69"/>
  <c r="R116" i="69" s="1"/>
  <c r="O117" i="69" s="1"/>
  <c r="Q130" i="30"/>
  <c r="R130" i="30" s="1"/>
  <c r="O131" i="30" s="1"/>
  <c r="Q129" i="31"/>
  <c r="R129" i="31" s="1"/>
  <c r="O130" i="31" s="1"/>
  <c r="Q118" i="70"/>
  <c r="R118" i="70" s="1"/>
  <c r="O119" i="70" s="1"/>
  <c r="Q130" i="68"/>
  <c r="R130" i="68" s="1"/>
  <c r="O131" i="68" s="1"/>
  <c r="Q126" i="81"/>
  <c r="R126" i="81" s="1"/>
  <c r="O127" i="81" s="1"/>
  <c r="Q113" i="11"/>
  <c r="R113" i="11" s="1"/>
  <c r="O114" i="11" s="1"/>
  <c r="Q108" i="9"/>
  <c r="R108" i="9" s="1"/>
  <c r="O109" i="9" s="1"/>
  <c r="Q107" i="8"/>
  <c r="R107" i="8" s="1"/>
  <c r="O108" i="8" s="1"/>
  <c r="Q119" i="12" l="1"/>
  <c r="R119" i="12" s="1"/>
  <c r="O120" i="12" s="1"/>
  <c r="Q120" i="79"/>
  <c r="R120" i="79" s="1"/>
  <c r="O121" i="79" s="1"/>
  <c r="Q110" i="4"/>
  <c r="R110" i="4" s="1"/>
  <c r="O111" i="4" s="1"/>
  <c r="Q127" i="81"/>
  <c r="R127" i="81" s="1"/>
  <c r="O128" i="81" s="1"/>
  <c r="Q121" i="49"/>
  <c r="R121" i="49" s="1"/>
  <c r="O122" i="49" s="1"/>
  <c r="Q131" i="30"/>
  <c r="R131" i="30" s="1"/>
  <c r="O132" i="30" s="1"/>
  <c r="Q121" i="78"/>
  <c r="R121" i="78" s="1"/>
  <c r="O122" i="78" s="1"/>
  <c r="Q132" i="28"/>
  <c r="R132" i="28" s="1"/>
  <c r="O133" i="28" s="1"/>
  <c r="Q121" i="73"/>
  <c r="R121" i="73" s="1"/>
  <c r="O122" i="73" s="1"/>
  <c r="Q124" i="80"/>
  <c r="R124" i="80" s="1"/>
  <c r="O125" i="80" s="1"/>
  <c r="Q119" i="70"/>
  <c r="R119" i="70" s="1"/>
  <c r="O120" i="70" s="1"/>
  <c r="Q122" i="76"/>
  <c r="R122" i="76" s="1"/>
  <c r="O123" i="76" s="1"/>
  <c r="Q123" i="75"/>
  <c r="R123" i="75" s="1"/>
  <c r="O124" i="75" s="1"/>
  <c r="Q120" i="74"/>
  <c r="R120" i="74" s="1"/>
  <c r="O121" i="74" s="1"/>
  <c r="Q129" i="50"/>
  <c r="R129" i="50" s="1"/>
  <c r="O130" i="50" s="1"/>
  <c r="Q131" i="68"/>
  <c r="R131" i="68" s="1"/>
  <c r="O132" i="68" s="1"/>
  <c r="Q117" i="69"/>
  <c r="R117" i="69" s="1"/>
  <c r="O118" i="69" s="1"/>
  <c r="Q121" i="1"/>
  <c r="R121" i="1" s="1"/>
  <c r="O122" i="1" s="1"/>
  <c r="Q118" i="5"/>
  <c r="R118" i="5" s="1"/>
  <c r="O119" i="5" s="1"/>
  <c r="Q129" i="51"/>
  <c r="R129" i="51" s="1"/>
  <c r="O130" i="51" s="1"/>
  <c r="Q108" i="29"/>
  <c r="R108" i="29" s="1"/>
  <c r="O109" i="29" s="1"/>
  <c r="Q127" i="72"/>
  <c r="R127" i="72" s="1"/>
  <c r="O128" i="72" s="1"/>
  <c r="Q130" i="31"/>
  <c r="R130" i="31" s="1"/>
  <c r="O131" i="31" s="1"/>
  <c r="Q133" i="67"/>
  <c r="R133" i="67" s="1"/>
  <c r="O134" i="67" s="1"/>
  <c r="Q119" i="71"/>
  <c r="R119" i="71" s="1"/>
  <c r="O120" i="71" s="1"/>
  <c r="Q121" i="6"/>
  <c r="R121" i="6" s="1"/>
  <c r="O122" i="6" s="1"/>
  <c r="Q108" i="3"/>
  <c r="R108" i="3" s="1"/>
  <c r="O109" i="3" s="1"/>
  <c r="Q114" i="11"/>
  <c r="R114" i="11" s="1"/>
  <c r="O115" i="11" s="1"/>
  <c r="Q109" i="9"/>
  <c r="R109" i="9" s="1"/>
  <c r="O110" i="9" s="1"/>
  <c r="Q108" i="8"/>
  <c r="R108" i="8" s="1"/>
  <c r="O109" i="8" s="1"/>
  <c r="Q118" i="69" l="1"/>
  <c r="R118" i="69" s="1"/>
  <c r="O119" i="69" s="1"/>
  <c r="Q119" i="5"/>
  <c r="R119" i="5" s="1"/>
  <c r="O120" i="5" s="1"/>
  <c r="Q121" i="79"/>
  <c r="R121" i="79" s="1"/>
  <c r="O122" i="79" s="1"/>
  <c r="Q122" i="73"/>
  <c r="R122" i="73" s="1"/>
  <c r="O123" i="73" s="1"/>
  <c r="Q128" i="81"/>
  <c r="R128" i="81" s="1"/>
  <c r="O129" i="81" s="1"/>
  <c r="Q128" i="72"/>
  <c r="R128" i="72" s="1"/>
  <c r="O129" i="72" s="1"/>
  <c r="Q122" i="78"/>
  <c r="R122" i="78" s="1"/>
  <c r="O123" i="78" s="1"/>
  <c r="Q109" i="29"/>
  <c r="R109" i="29" s="1"/>
  <c r="O110" i="29" s="1"/>
  <c r="Q120" i="70"/>
  <c r="R120" i="70" s="1"/>
  <c r="O121" i="70" s="1"/>
  <c r="Q122" i="6"/>
  <c r="R122" i="6" s="1"/>
  <c r="O123" i="6" s="1"/>
  <c r="Q130" i="51"/>
  <c r="R130" i="51" s="1"/>
  <c r="O131" i="51" s="1"/>
  <c r="Q132" i="68"/>
  <c r="R132" i="68" s="1"/>
  <c r="O133" i="68" s="1"/>
  <c r="Q125" i="80"/>
  <c r="R125" i="80" s="1"/>
  <c r="O126" i="80" s="1"/>
  <c r="Q132" i="30"/>
  <c r="R132" i="30" s="1"/>
  <c r="O133" i="30" s="1"/>
  <c r="Q134" i="67"/>
  <c r="R134" i="67" s="1"/>
  <c r="O135" i="67" s="1"/>
  <c r="Q122" i="1"/>
  <c r="R122" i="1" s="1"/>
  <c r="O123" i="1" s="1"/>
  <c r="Q123" i="76"/>
  <c r="R123" i="76" s="1"/>
  <c r="O124" i="76" s="1"/>
  <c r="Q133" i="28"/>
  <c r="R133" i="28" s="1"/>
  <c r="O134" i="28" s="1"/>
  <c r="Q109" i="3"/>
  <c r="R109" i="3" s="1"/>
  <c r="O110" i="3" s="1"/>
  <c r="Q131" i="31"/>
  <c r="R131" i="31" s="1"/>
  <c r="O132" i="31" s="1"/>
  <c r="Q130" i="50"/>
  <c r="R130" i="50" s="1"/>
  <c r="O131" i="50" s="1"/>
  <c r="Q124" i="75"/>
  <c r="R124" i="75" s="1"/>
  <c r="O125" i="75" s="1"/>
  <c r="Q122" i="49"/>
  <c r="R122" i="49" s="1"/>
  <c r="O123" i="49" s="1"/>
  <c r="Q111" i="4"/>
  <c r="R111" i="4" s="1"/>
  <c r="O112" i="4" s="1"/>
  <c r="Q120" i="12"/>
  <c r="R120" i="12" s="1"/>
  <c r="O121" i="12" s="1"/>
  <c r="Q121" i="74"/>
  <c r="R121" i="74" s="1"/>
  <c r="O122" i="74" s="1"/>
  <c r="Q120" i="71"/>
  <c r="R120" i="71" s="1"/>
  <c r="O121" i="71" s="1"/>
  <c r="Q115" i="11"/>
  <c r="R115" i="11" s="1"/>
  <c r="O116" i="11" s="1"/>
  <c r="Q110" i="9"/>
  <c r="R110" i="9" s="1"/>
  <c r="O111" i="9" s="1"/>
  <c r="Q109" i="8"/>
  <c r="R109" i="8" s="1"/>
  <c r="O110" i="8" s="1"/>
  <c r="Q131" i="50" l="1"/>
  <c r="R131" i="50" s="1"/>
  <c r="O132" i="50" s="1"/>
  <c r="Q121" i="71"/>
  <c r="R121" i="71" s="1"/>
  <c r="O122" i="71" s="1"/>
  <c r="Q132" i="31"/>
  <c r="R132" i="31" s="1"/>
  <c r="O133" i="31" s="1"/>
  <c r="Q126" i="80"/>
  <c r="R126" i="80" s="1"/>
  <c r="O127" i="80" s="1"/>
  <c r="Q123" i="73"/>
  <c r="R123" i="73" s="1"/>
  <c r="O124" i="73" s="1"/>
  <c r="Q124" i="76"/>
  <c r="R124" i="76" s="1"/>
  <c r="O125" i="76" s="1"/>
  <c r="Q110" i="29"/>
  <c r="R110" i="29" s="1"/>
  <c r="O111" i="29" s="1"/>
  <c r="Q119" i="69"/>
  <c r="R119" i="69" s="1"/>
  <c r="O120" i="69" s="1"/>
  <c r="Q112" i="4"/>
  <c r="R112" i="4" s="1"/>
  <c r="O113" i="4" s="1"/>
  <c r="Q134" i="28"/>
  <c r="R134" i="28" s="1"/>
  <c r="O135" i="28" s="1"/>
  <c r="Q133" i="30"/>
  <c r="R133" i="30" s="1"/>
  <c r="O134" i="30" s="1"/>
  <c r="Q123" i="6"/>
  <c r="R123" i="6" s="1"/>
  <c r="O124" i="6" s="1"/>
  <c r="Q129" i="72"/>
  <c r="R129" i="72" s="1"/>
  <c r="O130" i="72" s="1"/>
  <c r="Q120" i="5"/>
  <c r="R120" i="5" s="1"/>
  <c r="O121" i="5" s="1"/>
  <c r="Q121" i="12"/>
  <c r="R121" i="12" s="1"/>
  <c r="O122" i="12" s="1"/>
  <c r="Q123" i="49"/>
  <c r="R123" i="49" s="1"/>
  <c r="O124" i="49" s="1"/>
  <c r="Q110" i="3"/>
  <c r="R110" i="3" s="1"/>
  <c r="O111" i="3" s="1"/>
  <c r="Q135" i="67"/>
  <c r="R135" i="67" s="1"/>
  <c r="O136" i="67" s="1"/>
  <c r="Q131" i="51"/>
  <c r="R131" i="51" s="1"/>
  <c r="O132" i="51" s="1"/>
  <c r="Q121" i="70"/>
  <c r="R121" i="70" s="1"/>
  <c r="O122" i="70" s="1"/>
  <c r="Q123" i="78"/>
  <c r="R123" i="78" s="1"/>
  <c r="O124" i="78" s="1"/>
  <c r="Q129" i="81"/>
  <c r="R129" i="81" s="1"/>
  <c r="O130" i="81" s="1"/>
  <c r="Q122" i="79"/>
  <c r="R122" i="79" s="1"/>
  <c r="O123" i="79" s="1"/>
  <c r="Q122" i="74"/>
  <c r="R122" i="74" s="1"/>
  <c r="O123" i="74" s="1"/>
  <c r="Q125" i="75"/>
  <c r="R125" i="75" s="1"/>
  <c r="O126" i="75" s="1"/>
  <c r="Q123" i="1"/>
  <c r="R123" i="1" s="1"/>
  <c r="O124" i="1" s="1"/>
  <c r="Q133" i="68"/>
  <c r="R133" i="68" s="1"/>
  <c r="O134" i="68" s="1"/>
  <c r="Q116" i="11"/>
  <c r="R116" i="11" s="1"/>
  <c r="O117" i="11" s="1"/>
  <c r="Q111" i="9"/>
  <c r="R111" i="9" s="1"/>
  <c r="O112" i="9" s="1"/>
  <c r="Q110" i="8"/>
  <c r="R110" i="8" s="1"/>
  <c r="O111" i="8" s="1"/>
  <c r="Q126" i="75" l="1"/>
  <c r="R126" i="75" s="1"/>
  <c r="O127" i="75" s="1"/>
  <c r="Q124" i="78"/>
  <c r="R124" i="78" s="1"/>
  <c r="O125" i="78" s="1"/>
  <c r="Q113" i="4"/>
  <c r="R113" i="4" s="1"/>
  <c r="O114" i="4" s="1"/>
  <c r="Q123" i="79"/>
  <c r="R123" i="79" s="1"/>
  <c r="O124" i="79" s="1"/>
  <c r="Q111" i="3"/>
  <c r="R111" i="3" s="1"/>
  <c r="O112" i="3" s="1"/>
  <c r="Q133" i="31"/>
  <c r="R133" i="31" s="1"/>
  <c r="O134" i="31" s="1"/>
  <c r="Q130" i="81"/>
  <c r="R130" i="81" s="1"/>
  <c r="O131" i="81" s="1"/>
  <c r="Q132" i="51"/>
  <c r="R132" i="51" s="1"/>
  <c r="O133" i="51" s="1"/>
  <c r="Q134" i="68"/>
  <c r="R134" i="68" s="1"/>
  <c r="O135" i="68" s="1"/>
  <c r="Q123" i="74"/>
  <c r="R123" i="74" s="1"/>
  <c r="O124" i="74" s="1"/>
  <c r="Q122" i="12"/>
  <c r="R122" i="12" s="1"/>
  <c r="O123" i="12" s="1"/>
  <c r="Q120" i="69"/>
  <c r="R120" i="69" s="1"/>
  <c r="O121" i="69" s="1"/>
  <c r="Q132" i="50"/>
  <c r="R132" i="50" s="1"/>
  <c r="O133" i="50" s="1"/>
  <c r="Q122" i="70"/>
  <c r="R122" i="70" s="1"/>
  <c r="O123" i="70" s="1"/>
  <c r="Q124" i="49"/>
  <c r="R124" i="49" s="1"/>
  <c r="O125" i="49" s="1"/>
  <c r="Q125" i="76"/>
  <c r="R125" i="76" s="1"/>
  <c r="O126" i="76" s="1"/>
  <c r="Q124" i="1"/>
  <c r="R124" i="1" s="1"/>
  <c r="O125" i="1" s="1"/>
  <c r="Q121" i="5"/>
  <c r="R121" i="5" s="1"/>
  <c r="O122" i="5" s="1"/>
  <c r="Q135" i="28"/>
  <c r="R135" i="28" s="1"/>
  <c r="O136" i="28" s="1"/>
  <c r="Q122" i="71"/>
  <c r="R122" i="71" s="1"/>
  <c r="O123" i="71" s="1"/>
  <c r="Q130" i="72"/>
  <c r="R130" i="72" s="1"/>
  <c r="O131" i="72" s="1"/>
  <c r="Q134" i="30"/>
  <c r="R134" i="30" s="1"/>
  <c r="O135" i="30" s="1"/>
  <c r="Q111" i="29"/>
  <c r="R111" i="29" s="1"/>
  <c r="O112" i="29" s="1"/>
  <c r="Q124" i="73"/>
  <c r="R124" i="73" s="1"/>
  <c r="O125" i="73" s="1"/>
  <c r="Q136" i="67"/>
  <c r="R136" i="67" s="1"/>
  <c r="O137" i="67" s="1"/>
  <c r="Q124" i="6"/>
  <c r="R124" i="6" s="1"/>
  <c r="O125" i="6" s="1"/>
  <c r="Q127" i="80"/>
  <c r="R127" i="80" s="1"/>
  <c r="O128" i="80" s="1"/>
  <c r="Q117" i="11"/>
  <c r="R117" i="11" s="1"/>
  <c r="O118" i="11" s="1"/>
  <c r="Q112" i="9"/>
  <c r="R112" i="9" s="1"/>
  <c r="O113" i="9" s="1"/>
  <c r="Q111" i="8"/>
  <c r="R111" i="8" s="1"/>
  <c r="O112" i="8" s="1"/>
  <c r="Q128" i="80" l="1"/>
  <c r="R128" i="80" s="1"/>
  <c r="O129" i="80" s="1"/>
  <c r="Q133" i="51"/>
  <c r="R133" i="51" s="1"/>
  <c r="O134" i="51" s="1"/>
  <c r="Q125" i="73"/>
  <c r="R125" i="73" s="1"/>
  <c r="O126" i="73" s="1"/>
  <c r="Q136" i="28"/>
  <c r="R136" i="28" s="1"/>
  <c r="O137" i="28" s="1"/>
  <c r="Q123" i="70"/>
  <c r="R123" i="70" s="1"/>
  <c r="O124" i="70" s="1"/>
  <c r="Q131" i="72"/>
  <c r="R131" i="72" s="1"/>
  <c r="O132" i="72" s="1"/>
  <c r="Q126" i="76"/>
  <c r="R126" i="76" s="1"/>
  <c r="O127" i="76" s="1"/>
  <c r="Q125" i="6"/>
  <c r="R125" i="6" s="1"/>
  <c r="O126" i="6" s="1"/>
  <c r="Q123" i="71"/>
  <c r="R123" i="71" s="1"/>
  <c r="O124" i="71" s="1"/>
  <c r="Q124" i="74"/>
  <c r="R124" i="74" s="1"/>
  <c r="O125" i="74" s="1"/>
  <c r="Q124" i="79"/>
  <c r="R124" i="79" s="1"/>
  <c r="O125" i="79" s="1"/>
  <c r="Q137" i="67"/>
  <c r="R137" i="67" s="1"/>
  <c r="O138" i="67" s="1"/>
  <c r="Q112" i="29"/>
  <c r="R112" i="29" s="1"/>
  <c r="O113" i="29" s="1"/>
  <c r="Q125" i="1"/>
  <c r="R125" i="1" s="1"/>
  <c r="O126" i="1" s="1"/>
  <c r="Q125" i="49"/>
  <c r="R125" i="49" s="1"/>
  <c r="O126" i="49" s="1"/>
  <c r="Q133" i="50"/>
  <c r="R133" i="50" s="1"/>
  <c r="O134" i="50" s="1"/>
  <c r="Q123" i="12"/>
  <c r="R123" i="12" s="1"/>
  <c r="O124" i="12" s="1"/>
  <c r="Q135" i="68"/>
  <c r="R135" i="68" s="1"/>
  <c r="O136" i="68" s="1"/>
  <c r="Q131" i="81"/>
  <c r="R131" i="81" s="1"/>
  <c r="O132" i="81" s="1"/>
  <c r="Q112" i="3"/>
  <c r="R112" i="3" s="1"/>
  <c r="O113" i="3" s="1"/>
  <c r="Q114" i="4"/>
  <c r="R114" i="4" s="1"/>
  <c r="O115" i="4" s="1"/>
  <c r="Q127" i="75"/>
  <c r="R127" i="75" s="1"/>
  <c r="O128" i="75" s="1"/>
  <c r="Q135" i="30"/>
  <c r="R135" i="30" s="1"/>
  <c r="O136" i="30" s="1"/>
  <c r="Q122" i="5"/>
  <c r="R122" i="5" s="1"/>
  <c r="O123" i="5" s="1"/>
  <c r="Q121" i="69"/>
  <c r="R121" i="69" s="1"/>
  <c r="O122" i="69" s="1"/>
  <c r="Q134" i="31"/>
  <c r="R134" i="31" s="1"/>
  <c r="O135" i="31" s="1"/>
  <c r="Q125" i="78"/>
  <c r="R125" i="78" s="1"/>
  <c r="O126" i="78" s="1"/>
  <c r="Q118" i="11"/>
  <c r="R118" i="11" s="1"/>
  <c r="O119" i="11" s="1"/>
  <c r="Q113" i="9"/>
  <c r="R113" i="9" s="1"/>
  <c r="O114" i="9" s="1"/>
  <c r="Q112" i="8"/>
  <c r="R112" i="8" s="1"/>
  <c r="O113" i="8" s="1"/>
  <c r="Q135" i="31" l="1"/>
  <c r="R135" i="31" s="1"/>
  <c r="O136" i="31" s="1"/>
  <c r="Q124" i="71"/>
  <c r="R124" i="71" s="1"/>
  <c r="O125" i="71" s="1"/>
  <c r="Q126" i="73"/>
  <c r="R126" i="73" s="1"/>
  <c r="O127" i="73" s="1"/>
  <c r="Q123" i="5"/>
  <c r="R123" i="5" s="1"/>
  <c r="O124" i="5" s="1"/>
  <c r="Q124" i="12"/>
  <c r="R124" i="12" s="1"/>
  <c r="O125" i="12" s="1"/>
  <c r="Q138" i="67"/>
  <c r="R138" i="67" s="1"/>
  <c r="O139" i="67" s="1"/>
  <c r="Q122" i="69"/>
  <c r="R122" i="69" s="1"/>
  <c r="O123" i="69" s="1"/>
  <c r="Q125" i="79"/>
  <c r="R125" i="79" s="1"/>
  <c r="O126" i="79" s="1"/>
  <c r="Q132" i="81"/>
  <c r="R132" i="81" s="1"/>
  <c r="O133" i="81" s="1"/>
  <c r="Q124" i="70"/>
  <c r="R124" i="70" s="1"/>
  <c r="O125" i="70" s="1"/>
  <c r="Q126" i="78"/>
  <c r="R126" i="78" s="1"/>
  <c r="O127" i="78" s="1"/>
  <c r="Q115" i="4"/>
  <c r="R115" i="4" s="1"/>
  <c r="O116" i="4" s="1"/>
  <c r="Q136" i="68"/>
  <c r="R136" i="68" s="1"/>
  <c r="O137" i="68" s="1"/>
  <c r="Q126" i="49"/>
  <c r="R126" i="49" s="1"/>
  <c r="O127" i="49" s="1"/>
  <c r="Q127" i="76"/>
  <c r="R127" i="76" s="1"/>
  <c r="O128" i="76" s="1"/>
  <c r="Q137" i="28"/>
  <c r="R137" i="28" s="1"/>
  <c r="O138" i="28" s="1"/>
  <c r="Q129" i="80"/>
  <c r="R129" i="80" s="1"/>
  <c r="O130" i="80" s="1"/>
  <c r="Q113" i="3"/>
  <c r="R113" i="3" s="1"/>
  <c r="O114" i="3" s="1"/>
  <c r="Q126" i="1"/>
  <c r="R126" i="1" s="1"/>
  <c r="O127" i="1" s="1"/>
  <c r="Q126" i="6"/>
  <c r="R126" i="6" s="1"/>
  <c r="O127" i="6" s="1"/>
  <c r="Q134" i="51"/>
  <c r="R134" i="51" s="1"/>
  <c r="O135" i="51" s="1"/>
  <c r="Q128" i="75"/>
  <c r="R128" i="75" s="1"/>
  <c r="O129" i="75" s="1"/>
  <c r="Q125" i="74"/>
  <c r="R125" i="74" s="1"/>
  <c r="O126" i="74" s="1"/>
  <c r="Q132" i="72"/>
  <c r="R132" i="72" s="1"/>
  <c r="O133" i="72" s="1"/>
  <c r="Q134" i="50"/>
  <c r="R134" i="50" s="1"/>
  <c r="O135" i="50" s="1"/>
  <c r="Q136" i="30"/>
  <c r="R136" i="30" s="1"/>
  <c r="O137" i="30" s="1"/>
  <c r="Q113" i="29"/>
  <c r="R113" i="29" s="1"/>
  <c r="O114" i="29" s="1"/>
  <c r="Q119" i="11"/>
  <c r="R119" i="11" s="1"/>
  <c r="O120" i="11" s="1"/>
  <c r="Q114" i="9"/>
  <c r="R114" i="9" s="1"/>
  <c r="O115" i="9" s="1"/>
  <c r="Q113" i="8"/>
  <c r="R113" i="8" s="1"/>
  <c r="O114" i="8" s="1"/>
  <c r="Q135" i="51" l="1"/>
  <c r="R135" i="51" s="1"/>
  <c r="O136" i="51" s="1"/>
  <c r="Q137" i="68"/>
  <c r="R137" i="68" s="1"/>
  <c r="O138" i="68" s="1"/>
  <c r="Q126" i="79"/>
  <c r="R126" i="79" s="1"/>
  <c r="O127" i="79" s="1"/>
  <c r="Q137" i="30"/>
  <c r="R137" i="30" s="1"/>
  <c r="O138" i="30" s="1"/>
  <c r="Q127" i="1"/>
  <c r="R127" i="1" s="1"/>
  <c r="O128" i="1" s="1"/>
  <c r="Q125" i="70"/>
  <c r="R125" i="70" s="1"/>
  <c r="O126" i="70" s="1"/>
  <c r="Q123" i="69"/>
  <c r="R123" i="69" s="1"/>
  <c r="O124" i="69" s="1"/>
  <c r="Q133" i="72"/>
  <c r="R133" i="72" s="1"/>
  <c r="O134" i="72" s="1"/>
  <c r="Q127" i="6"/>
  <c r="R127" i="6" s="1"/>
  <c r="O128" i="6" s="1"/>
  <c r="Q138" i="28"/>
  <c r="R138" i="28" s="1"/>
  <c r="O139" i="28" s="1"/>
  <c r="Q116" i="4"/>
  <c r="R116" i="4" s="1"/>
  <c r="O117" i="4" s="1"/>
  <c r="Q124" i="5"/>
  <c r="R124" i="5" s="1"/>
  <c r="O125" i="5" s="1"/>
  <c r="Q135" i="50"/>
  <c r="R135" i="50" s="1"/>
  <c r="O136" i="50" s="1"/>
  <c r="Q126" i="74"/>
  <c r="R126" i="74" s="1"/>
  <c r="O127" i="74" s="1"/>
  <c r="Q130" i="80"/>
  <c r="R130" i="80" s="1"/>
  <c r="O131" i="80" s="1"/>
  <c r="Q128" i="76"/>
  <c r="R128" i="76" s="1"/>
  <c r="O129" i="76" s="1"/>
  <c r="Q127" i="78"/>
  <c r="R127" i="78" s="1"/>
  <c r="O128" i="78" s="1"/>
  <c r="Q133" i="81"/>
  <c r="R133" i="81" s="1"/>
  <c r="O134" i="81" s="1"/>
  <c r="Q125" i="12"/>
  <c r="R125" i="12" s="1"/>
  <c r="O126" i="12" s="1"/>
  <c r="Q127" i="73"/>
  <c r="R127" i="73" s="1"/>
  <c r="O128" i="73" s="1"/>
  <c r="Q136" i="31"/>
  <c r="R136" i="31" s="1"/>
  <c r="O137" i="31" s="1"/>
  <c r="Q129" i="75"/>
  <c r="R129" i="75" s="1"/>
  <c r="O130" i="75" s="1"/>
  <c r="Q114" i="3"/>
  <c r="R114" i="3" s="1"/>
  <c r="O115" i="3" s="1"/>
  <c r="Q127" i="49"/>
  <c r="R127" i="49" s="1"/>
  <c r="O128" i="49" s="1"/>
  <c r="Q139" i="67"/>
  <c r="R139" i="67" s="1"/>
  <c r="O140" i="67" s="1"/>
  <c r="Q125" i="71"/>
  <c r="R125" i="71" s="1"/>
  <c r="O126" i="71" s="1"/>
  <c r="Q114" i="29"/>
  <c r="R114" i="29" s="1"/>
  <c r="O115" i="29" s="1"/>
  <c r="Q120" i="11"/>
  <c r="R120" i="11" s="1"/>
  <c r="O121" i="11" s="1"/>
  <c r="Q115" i="9"/>
  <c r="R115" i="9" s="1"/>
  <c r="O116" i="9" s="1"/>
  <c r="Q114" i="8"/>
  <c r="R114" i="8" s="1"/>
  <c r="O115" i="8" s="1"/>
  <c r="Q126" i="12" l="1"/>
  <c r="R126" i="12" s="1"/>
  <c r="O127" i="12" s="1"/>
  <c r="Q137" i="31"/>
  <c r="R137" i="31" s="1"/>
  <c r="O138" i="31" s="1"/>
  <c r="Q134" i="81"/>
  <c r="R134" i="81" s="1"/>
  <c r="O135" i="81" s="1"/>
  <c r="Q117" i="4"/>
  <c r="R117" i="4" s="1"/>
  <c r="O118" i="4" s="1"/>
  <c r="Q134" i="72"/>
  <c r="R134" i="72" s="1"/>
  <c r="O135" i="72" s="1"/>
  <c r="Q115" i="3"/>
  <c r="R115" i="3" s="1"/>
  <c r="O116" i="3" s="1"/>
  <c r="Q128" i="78"/>
  <c r="R128" i="78" s="1"/>
  <c r="O129" i="78" s="1"/>
  <c r="Q139" i="28"/>
  <c r="R139" i="28" s="1"/>
  <c r="O140" i="28" s="1"/>
  <c r="Q126" i="71"/>
  <c r="R126" i="71" s="1"/>
  <c r="O127" i="71" s="1"/>
  <c r="Q130" i="75"/>
  <c r="R130" i="75" s="1"/>
  <c r="O131" i="75" s="1"/>
  <c r="Q125" i="5"/>
  <c r="R125" i="5" s="1"/>
  <c r="O126" i="5" s="1"/>
  <c r="Q126" i="70"/>
  <c r="R126" i="70" s="1"/>
  <c r="O127" i="70" s="1"/>
  <c r="Q128" i="49"/>
  <c r="R128" i="49" s="1"/>
  <c r="O129" i="49" s="1"/>
  <c r="Q129" i="76"/>
  <c r="R129" i="76" s="1"/>
  <c r="O130" i="76" s="1"/>
  <c r="Q138" i="68"/>
  <c r="R138" i="68" s="1"/>
  <c r="O139" i="68" s="1"/>
  <c r="Q140" i="67"/>
  <c r="R140" i="67" s="1"/>
  <c r="O141" i="67" s="1"/>
  <c r="Q131" i="80"/>
  <c r="R131" i="80" s="1"/>
  <c r="O132" i="80" s="1"/>
  <c r="Q136" i="50"/>
  <c r="R136" i="50" s="1"/>
  <c r="O137" i="50" s="1"/>
  <c r="Q128" i="6"/>
  <c r="R128" i="6" s="1"/>
  <c r="O129" i="6" s="1"/>
  <c r="Q124" i="69"/>
  <c r="R124" i="69" s="1"/>
  <c r="O125" i="69" s="1"/>
  <c r="Q128" i="1"/>
  <c r="R128" i="1" s="1"/>
  <c r="O129" i="1" s="1"/>
  <c r="Q127" i="79"/>
  <c r="R127" i="79" s="1"/>
  <c r="O128" i="79" s="1"/>
  <c r="Q136" i="51"/>
  <c r="R136" i="51" s="1"/>
  <c r="O137" i="51" s="1"/>
  <c r="Q128" i="73"/>
  <c r="R128" i="73" s="1"/>
  <c r="O129" i="73" s="1"/>
  <c r="Q127" i="74"/>
  <c r="R127" i="74" s="1"/>
  <c r="O128" i="74" s="1"/>
  <c r="Q138" i="30"/>
  <c r="R138" i="30" s="1"/>
  <c r="O139" i="30" s="1"/>
  <c r="Q115" i="29"/>
  <c r="R115" i="29" s="1"/>
  <c r="O116" i="29" s="1"/>
  <c r="Q121" i="11"/>
  <c r="R121" i="11" s="1"/>
  <c r="O122" i="11" s="1"/>
  <c r="Q116" i="9"/>
  <c r="R116" i="9" s="1"/>
  <c r="O117" i="9" s="1"/>
  <c r="Q115" i="8"/>
  <c r="R115" i="8" s="1"/>
  <c r="O116" i="8" s="1"/>
  <c r="Q127" i="70" l="1"/>
  <c r="R127" i="70" s="1"/>
  <c r="O128" i="70" s="1"/>
  <c r="Q130" i="76"/>
  <c r="R130" i="76" s="1"/>
  <c r="O131" i="76" s="1"/>
  <c r="Q116" i="29"/>
  <c r="R116" i="29" s="1"/>
  <c r="O117" i="29" s="1"/>
  <c r="Q129" i="78"/>
  <c r="R129" i="78" s="1"/>
  <c r="O130" i="78" s="1"/>
  <c r="Q140" i="28"/>
  <c r="R140" i="28" s="1"/>
  <c r="O141" i="28" s="1"/>
  <c r="Q135" i="81"/>
  <c r="R135" i="81" s="1"/>
  <c r="O136" i="81" s="1"/>
  <c r="Q139" i="30"/>
  <c r="R139" i="30" s="1"/>
  <c r="O140" i="30" s="1"/>
  <c r="Q128" i="79"/>
  <c r="R128" i="79" s="1"/>
  <c r="O129" i="79" s="1"/>
  <c r="Q137" i="50"/>
  <c r="R137" i="50" s="1"/>
  <c r="O138" i="50" s="1"/>
  <c r="Q131" i="75"/>
  <c r="R131" i="75" s="1"/>
  <c r="O132" i="75" s="1"/>
  <c r="Q116" i="3"/>
  <c r="R116" i="3" s="1"/>
  <c r="O117" i="3" s="1"/>
  <c r="Q129" i="1"/>
  <c r="R129" i="1" s="1"/>
  <c r="O130" i="1" s="1"/>
  <c r="Q129" i="6"/>
  <c r="R129" i="6" s="1"/>
  <c r="O130" i="6" s="1"/>
  <c r="Q132" i="80"/>
  <c r="R132" i="80" s="1"/>
  <c r="O133" i="80" s="1"/>
  <c r="Q139" i="68"/>
  <c r="R139" i="68" s="1"/>
  <c r="O140" i="68" s="1"/>
  <c r="Q129" i="49"/>
  <c r="R129" i="49" s="1"/>
  <c r="O130" i="49" s="1"/>
  <c r="Q126" i="5"/>
  <c r="R126" i="5" s="1"/>
  <c r="O127" i="5" s="1"/>
  <c r="Q127" i="71"/>
  <c r="R127" i="71" s="1"/>
  <c r="O128" i="71" s="1"/>
  <c r="Q135" i="72"/>
  <c r="R135" i="72" s="1"/>
  <c r="O136" i="72" s="1"/>
  <c r="Q127" i="12"/>
  <c r="R127" i="12" s="1"/>
  <c r="O128" i="12" s="1"/>
  <c r="Q129" i="73"/>
  <c r="R129" i="73" s="1"/>
  <c r="O130" i="73" s="1"/>
  <c r="Q125" i="69"/>
  <c r="R125" i="69" s="1"/>
  <c r="O126" i="69" s="1"/>
  <c r="Q141" i="67"/>
  <c r="R141" i="67" s="1"/>
  <c r="O142" i="67" s="1"/>
  <c r="Q118" i="4"/>
  <c r="R118" i="4" s="1"/>
  <c r="O119" i="4" s="1"/>
  <c r="Q138" i="31"/>
  <c r="R138" i="31" s="1"/>
  <c r="O139" i="31" s="1"/>
  <c r="Q128" i="74"/>
  <c r="R128" i="74" s="1"/>
  <c r="O129" i="74" s="1"/>
  <c r="Q137" i="51"/>
  <c r="R137" i="51" s="1"/>
  <c r="O138" i="51" s="1"/>
  <c r="Q122" i="11"/>
  <c r="R122" i="11" s="1"/>
  <c r="O123" i="11" s="1"/>
  <c r="Q117" i="9"/>
  <c r="R117" i="9" s="1"/>
  <c r="O118" i="9" s="1"/>
  <c r="Q116" i="8"/>
  <c r="R116" i="8" s="1"/>
  <c r="O117" i="8" s="1"/>
  <c r="Q138" i="50" l="1"/>
  <c r="R138" i="50" s="1"/>
  <c r="O139" i="50" s="1"/>
  <c r="Q127" i="5"/>
  <c r="R127" i="5" s="1"/>
  <c r="O128" i="5" s="1"/>
  <c r="Q136" i="72"/>
  <c r="R136" i="72" s="1"/>
  <c r="O137" i="72" s="1"/>
  <c r="Q117" i="29"/>
  <c r="R117" i="29" s="1"/>
  <c r="O118" i="29" s="1"/>
  <c r="Q119" i="4"/>
  <c r="R119" i="4" s="1"/>
  <c r="O120" i="4" s="1"/>
  <c r="Q128" i="12"/>
  <c r="R128" i="12" s="1"/>
  <c r="O129" i="12" s="1"/>
  <c r="Q130" i="49"/>
  <c r="R130" i="49" s="1"/>
  <c r="O131" i="49" s="1"/>
  <c r="Q130" i="1"/>
  <c r="R130" i="1" s="1"/>
  <c r="O131" i="1" s="1"/>
  <c r="Q129" i="79"/>
  <c r="R129" i="79" s="1"/>
  <c r="O130" i="79" s="1"/>
  <c r="Q130" i="78"/>
  <c r="R130" i="78" s="1"/>
  <c r="O131" i="78" s="1"/>
  <c r="Q139" i="31"/>
  <c r="R139" i="31" s="1"/>
  <c r="O140" i="31" s="1"/>
  <c r="Q130" i="73"/>
  <c r="R130" i="73" s="1"/>
  <c r="O131" i="73" s="1"/>
  <c r="Q140" i="68"/>
  <c r="R140" i="68" s="1"/>
  <c r="O141" i="68" s="1"/>
  <c r="Q130" i="6"/>
  <c r="R130" i="6" s="1"/>
  <c r="O131" i="6" s="1"/>
  <c r="Q117" i="3"/>
  <c r="R117" i="3" s="1"/>
  <c r="O118" i="3" s="1"/>
  <c r="Q140" i="30"/>
  <c r="R140" i="30" s="1"/>
  <c r="O141" i="30" s="1"/>
  <c r="Q141" i="28"/>
  <c r="R141" i="28" s="1"/>
  <c r="O142" i="28" s="1"/>
  <c r="Q128" i="70"/>
  <c r="R128" i="70" s="1"/>
  <c r="O129" i="70" s="1"/>
  <c r="Q129" i="74"/>
  <c r="R129" i="74" s="1"/>
  <c r="O130" i="74" s="1"/>
  <c r="Q126" i="69"/>
  <c r="R126" i="69" s="1"/>
  <c r="O127" i="69" s="1"/>
  <c r="Q128" i="71"/>
  <c r="R128" i="71" s="1"/>
  <c r="O129" i="71" s="1"/>
  <c r="Q133" i="80"/>
  <c r="R133" i="80" s="1"/>
  <c r="O134" i="80" s="1"/>
  <c r="Q132" i="75"/>
  <c r="R132" i="75" s="1"/>
  <c r="O133" i="75" s="1"/>
  <c r="Q136" i="81"/>
  <c r="R136" i="81" s="1"/>
  <c r="O137" i="81" s="1"/>
  <c r="Q131" i="76"/>
  <c r="R131" i="76" s="1"/>
  <c r="O132" i="76" s="1"/>
  <c r="Q138" i="51"/>
  <c r="R138" i="51" s="1"/>
  <c r="O139" i="51" s="1"/>
  <c r="Q142" i="67"/>
  <c r="R142" i="67" s="1"/>
  <c r="O143" i="67" s="1"/>
  <c r="Q123" i="11"/>
  <c r="R123" i="11" s="1"/>
  <c r="O124" i="11" s="1"/>
  <c r="Q118" i="9"/>
  <c r="R118" i="9" s="1"/>
  <c r="O119" i="9" s="1"/>
  <c r="Q117" i="8"/>
  <c r="R117" i="8" s="1"/>
  <c r="O118" i="8" s="1"/>
  <c r="Q131" i="49" l="1"/>
  <c r="R131" i="49" s="1"/>
  <c r="O132" i="49" s="1"/>
  <c r="Q133" i="75"/>
  <c r="R133" i="75" s="1"/>
  <c r="O134" i="75" s="1"/>
  <c r="Q143" i="67"/>
  <c r="R143" i="67" s="1"/>
  <c r="O144" i="67" s="1"/>
  <c r="Q141" i="68"/>
  <c r="R141" i="68" s="1"/>
  <c r="O142" i="68" s="1"/>
  <c r="Q132" i="76"/>
  <c r="R132" i="76" s="1"/>
  <c r="O133" i="76" s="1"/>
  <c r="Q137" i="72"/>
  <c r="R137" i="72" s="1"/>
  <c r="O138" i="72" s="1"/>
  <c r="Q139" i="51"/>
  <c r="R139" i="51" s="1"/>
  <c r="O140" i="51" s="1"/>
  <c r="Q134" i="80"/>
  <c r="R134" i="80" s="1"/>
  <c r="O135" i="80" s="1"/>
  <c r="Q129" i="70"/>
  <c r="R129" i="70" s="1"/>
  <c r="O130" i="70" s="1"/>
  <c r="Q131" i="6"/>
  <c r="R131" i="6" s="1"/>
  <c r="O132" i="6" s="1"/>
  <c r="Q131" i="78"/>
  <c r="R131" i="78" s="1"/>
  <c r="O132" i="78" s="1"/>
  <c r="Q129" i="12"/>
  <c r="R129" i="12" s="1"/>
  <c r="O130" i="12" s="1"/>
  <c r="Q129" i="71"/>
  <c r="R129" i="71" s="1"/>
  <c r="O130" i="71" s="1"/>
  <c r="Q130" i="74"/>
  <c r="R130" i="74" s="1"/>
  <c r="O131" i="74" s="1"/>
  <c r="Q142" i="28"/>
  <c r="R142" i="28" s="1"/>
  <c r="O143" i="28" s="1"/>
  <c r="Q118" i="3"/>
  <c r="R118" i="3" s="1"/>
  <c r="O119" i="3" s="1"/>
  <c r="Q140" i="31"/>
  <c r="R140" i="31" s="1"/>
  <c r="O141" i="31" s="1"/>
  <c r="Q130" i="79"/>
  <c r="R130" i="79" s="1"/>
  <c r="O131" i="79" s="1"/>
  <c r="Q120" i="4"/>
  <c r="R120" i="4" s="1"/>
  <c r="O121" i="4" s="1"/>
  <c r="Q139" i="50"/>
  <c r="R139" i="50" s="1"/>
  <c r="O140" i="50" s="1"/>
  <c r="Q137" i="81"/>
  <c r="R137" i="81" s="1"/>
  <c r="O138" i="81" s="1"/>
  <c r="Q127" i="69"/>
  <c r="R127" i="69" s="1"/>
  <c r="O128" i="69" s="1"/>
  <c r="Q141" i="30"/>
  <c r="R141" i="30" s="1"/>
  <c r="O142" i="30" s="1"/>
  <c r="Q131" i="73"/>
  <c r="R131" i="73" s="1"/>
  <c r="O132" i="73" s="1"/>
  <c r="Q131" i="1"/>
  <c r="R131" i="1" s="1"/>
  <c r="O132" i="1" s="1"/>
  <c r="Q118" i="29"/>
  <c r="R118" i="29" s="1"/>
  <c r="O119" i="29" s="1"/>
  <c r="Q128" i="5"/>
  <c r="R128" i="5" s="1"/>
  <c r="O129" i="5" s="1"/>
  <c r="Q124" i="11"/>
  <c r="R124" i="11" s="1"/>
  <c r="O125" i="11" s="1"/>
  <c r="Q119" i="9"/>
  <c r="R119" i="9" s="1"/>
  <c r="O120" i="9" s="1"/>
  <c r="Q118" i="8"/>
  <c r="R118" i="8" s="1"/>
  <c r="O119" i="8" s="1"/>
  <c r="Q130" i="12" l="1"/>
  <c r="R130" i="12" s="1"/>
  <c r="O131" i="12" s="1"/>
  <c r="Q133" i="76"/>
  <c r="R133" i="76" s="1"/>
  <c r="O134" i="76" s="1"/>
  <c r="Q128" i="69"/>
  <c r="R128" i="69" s="1"/>
  <c r="O129" i="69" s="1"/>
  <c r="Q141" i="31"/>
  <c r="R141" i="31" s="1"/>
  <c r="O142" i="31" s="1"/>
  <c r="Q121" i="4"/>
  <c r="R121" i="4" s="1"/>
  <c r="O122" i="4" s="1"/>
  <c r="Q119" i="3"/>
  <c r="R119" i="3" s="1"/>
  <c r="O120" i="3" s="1"/>
  <c r="Q143" i="28"/>
  <c r="R143" i="28" s="1"/>
  <c r="O144" i="28" s="1"/>
  <c r="Q135" i="80"/>
  <c r="R135" i="80" s="1"/>
  <c r="O136" i="80" s="1"/>
  <c r="Q144" i="67"/>
  <c r="R144" i="67" s="1"/>
  <c r="O145" i="67" s="1"/>
  <c r="Q119" i="29"/>
  <c r="R119" i="29" s="1"/>
  <c r="O120" i="29" s="1"/>
  <c r="Q132" i="73"/>
  <c r="R132" i="73" s="1"/>
  <c r="O133" i="73" s="1"/>
  <c r="Q140" i="50"/>
  <c r="R140" i="50" s="1"/>
  <c r="O141" i="50" s="1"/>
  <c r="Q131" i="79"/>
  <c r="R131" i="79" s="1"/>
  <c r="O132" i="79" s="1"/>
  <c r="Q131" i="74"/>
  <c r="R131" i="74" s="1"/>
  <c r="O132" i="74" s="1"/>
  <c r="Q132" i="6"/>
  <c r="R132" i="6" s="1"/>
  <c r="O133" i="6" s="1"/>
  <c r="Q138" i="72"/>
  <c r="R138" i="72" s="1"/>
  <c r="O139" i="72" s="1"/>
  <c r="Q142" i="68"/>
  <c r="R142" i="68" s="1"/>
  <c r="O143" i="68" s="1"/>
  <c r="Q134" i="75"/>
  <c r="R134" i="75" s="1"/>
  <c r="O135" i="75" s="1"/>
  <c r="Q129" i="5"/>
  <c r="R129" i="5" s="1"/>
  <c r="O130" i="5" s="1"/>
  <c r="Q132" i="1"/>
  <c r="R132" i="1" s="1"/>
  <c r="O133" i="1" s="1"/>
  <c r="Q142" i="30"/>
  <c r="R142" i="30" s="1"/>
  <c r="O143" i="30" s="1"/>
  <c r="Q138" i="81"/>
  <c r="R138" i="81" s="1"/>
  <c r="O139" i="81" s="1"/>
  <c r="Q130" i="71"/>
  <c r="R130" i="71" s="1"/>
  <c r="O131" i="71" s="1"/>
  <c r="Q132" i="78"/>
  <c r="R132" i="78" s="1"/>
  <c r="O133" i="78" s="1"/>
  <c r="Q130" i="70"/>
  <c r="R130" i="70" s="1"/>
  <c r="O131" i="70" s="1"/>
  <c r="Q140" i="51"/>
  <c r="R140" i="51" s="1"/>
  <c r="O141" i="51" s="1"/>
  <c r="Q132" i="49"/>
  <c r="R132" i="49" s="1"/>
  <c r="O133" i="49" s="1"/>
  <c r="Q125" i="11"/>
  <c r="R125" i="11" s="1"/>
  <c r="O126" i="11" s="1"/>
  <c r="Q120" i="9"/>
  <c r="R120" i="9" s="1"/>
  <c r="O121" i="9" s="1"/>
  <c r="Q119" i="8"/>
  <c r="R119" i="8" s="1"/>
  <c r="O120" i="8" s="1"/>
  <c r="Q131" i="70" l="1"/>
  <c r="R131" i="70" s="1"/>
  <c r="O132" i="70" s="1"/>
  <c r="Q133" i="49"/>
  <c r="R133" i="49" s="1"/>
  <c r="O134" i="49" s="1"/>
  <c r="Q139" i="72"/>
  <c r="R139" i="72" s="1"/>
  <c r="O140" i="72" s="1"/>
  <c r="Q133" i="73"/>
  <c r="R133" i="73" s="1"/>
  <c r="O134" i="73" s="1"/>
  <c r="Q139" i="81"/>
  <c r="R139" i="81" s="1"/>
  <c r="O140" i="81" s="1"/>
  <c r="Q135" i="75"/>
  <c r="R135" i="75" s="1"/>
  <c r="O136" i="75" s="1"/>
  <c r="Q132" i="74"/>
  <c r="R132" i="74" s="1"/>
  <c r="O133" i="74" s="1"/>
  <c r="Q120" i="29"/>
  <c r="R120" i="29" s="1"/>
  <c r="O121" i="29" s="1"/>
  <c r="Q120" i="3"/>
  <c r="R120" i="3" s="1"/>
  <c r="O121" i="3" s="1"/>
  <c r="Q143" i="30"/>
  <c r="R143" i="30" s="1"/>
  <c r="O144" i="30" s="1"/>
  <c r="Q130" i="5"/>
  <c r="R130" i="5" s="1"/>
  <c r="O131" i="5" s="1"/>
  <c r="Q143" i="68"/>
  <c r="R143" i="68" s="1"/>
  <c r="O144" i="68" s="1"/>
  <c r="Q133" i="6"/>
  <c r="R133" i="6" s="1"/>
  <c r="O134" i="6" s="1"/>
  <c r="Q132" i="79"/>
  <c r="R132" i="79" s="1"/>
  <c r="O133" i="79" s="1"/>
  <c r="Q145" i="67"/>
  <c r="R145" i="67" s="1"/>
  <c r="O146" i="67" s="1"/>
  <c r="Q144" i="28"/>
  <c r="R144" i="28" s="1"/>
  <c r="O145" i="28" s="1"/>
  <c r="Q122" i="4"/>
  <c r="R122" i="4" s="1"/>
  <c r="O123" i="4" s="1"/>
  <c r="Q129" i="69"/>
  <c r="R129" i="69" s="1"/>
  <c r="O130" i="69" s="1"/>
  <c r="Q131" i="12"/>
  <c r="R131" i="12" s="1"/>
  <c r="O132" i="12" s="1"/>
  <c r="Q141" i="51"/>
  <c r="R141" i="51" s="1"/>
  <c r="O142" i="51" s="1"/>
  <c r="Q133" i="78"/>
  <c r="R133" i="78" s="1"/>
  <c r="O134" i="78" s="1"/>
  <c r="Q133" i="1"/>
  <c r="R133" i="1" s="1"/>
  <c r="O134" i="1" s="1"/>
  <c r="Q141" i="50"/>
  <c r="R141" i="50" s="1"/>
  <c r="O142" i="50" s="1"/>
  <c r="Q136" i="80"/>
  <c r="R136" i="80" s="1"/>
  <c r="O137" i="80" s="1"/>
  <c r="Q142" i="31"/>
  <c r="R142" i="31" s="1"/>
  <c r="O143" i="31" s="1"/>
  <c r="Q134" i="76"/>
  <c r="R134" i="76" s="1"/>
  <c r="O135" i="76" s="1"/>
  <c r="Q131" i="71"/>
  <c r="R131" i="71" s="1"/>
  <c r="O132" i="71" s="1"/>
  <c r="Q126" i="11"/>
  <c r="R126" i="11" s="1"/>
  <c r="O127" i="11" s="1"/>
  <c r="Q121" i="9"/>
  <c r="R121" i="9" s="1"/>
  <c r="O122" i="9" s="1"/>
  <c r="Q120" i="8"/>
  <c r="R120" i="8" s="1"/>
  <c r="O121" i="8" s="1"/>
  <c r="Q121" i="29" l="1"/>
  <c r="R121" i="29" s="1"/>
  <c r="O122" i="29" s="1"/>
  <c r="Q133" i="74"/>
  <c r="R133" i="74" s="1"/>
  <c r="O134" i="74" s="1"/>
  <c r="Q134" i="1"/>
  <c r="R134" i="1" s="1"/>
  <c r="O135" i="1" s="1"/>
  <c r="Q140" i="72"/>
  <c r="R140" i="72" s="1"/>
  <c r="O141" i="72" s="1"/>
  <c r="Q132" i="71"/>
  <c r="R132" i="71" s="1"/>
  <c r="O133" i="71" s="1"/>
  <c r="Q137" i="80"/>
  <c r="R137" i="80" s="1"/>
  <c r="O138" i="80" s="1"/>
  <c r="Q131" i="5"/>
  <c r="R131" i="5" s="1"/>
  <c r="O132" i="5" s="1"/>
  <c r="Q132" i="70"/>
  <c r="R132" i="70" s="1"/>
  <c r="O133" i="70" s="1"/>
  <c r="Q142" i="51"/>
  <c r="R142" i="51" s="1"/>
  <c r="O143" i="51" s="1"/>
  <c r="Q145" i="28"/>
  <c r="R145" i="28" s="1"/>
  <c r="O146" i="28" s="1"/>
  <c r="Q144" i="68"/>
  <c r="R144" i="68" s="1"/>
  <c r="O145" i="68" s="1"/>
  <c r="Q134" i="73"/>
  <c r="R134" i="73" s="1"/>
  <c r="O135" i="73" s="1"/>
  <c r="Q142" i="50"/>
  <c r="R142" i="50" s="1"/>
  <c r="O143" i="50" s="1"/>
  <c r="Q132" i="12"/>
  <c r="R132" i="12" s="1"/>
  <c r="O133" i="12" s="1"/>
  <c r="Q123" i="4"/>
  <c r="R123" i="4" s="1"/>
  <c r="O124" i="4" s="1"/>
  <c r="Q146" i="67"/>
  <c r="R146" i="67" s="1"/>
  <c r="O147" i="67" s="1"/>
  <c r="Q134" i="6"/>
  <c r="R134" i="6" s="1"/>
  <c r="O135" i="6" s="1"/>
  <c r="Q121" i="3"/>
  <c r="R121" i="3" s="1"/>
  <c r="O122" i="3" s="1"/>
  <c r="Q140" i="81"/>
  <c r="R140" i="81" s="1"/>
  <c r="O141" i="81" s="1"/>
  <c r="Q135" i="76"/>
  <c r="R135" i="76" s="1"/>
  <c r="O136" i="76" s="1"/>
  <c r="Q130" i="69"/>
  <c r="R130" i="69" s="1"/>
  <c r="O131" i="69" s="1"/>
  <c r="Q133" i="79"/>
  <c r="R133" i="79" s="1"/>
  <c r="O134" i="79" s="1"/>
  <c r="Q144" i="30"/>
  <c r="R144" i="30" s="1"/>
  <c r="O145" i="30" s="1"/>
  <c r="Q136" i="75"/>
  <c r="R136" i="75" s="1"/>
  <c r="O137" i="75" s="1"/>
  <c r="Q134" i="49"/>
  <c r="R134" i="49" s="1"/>
  <c r="O135" i="49" s="1"/>
  <c r="Q143" i="31"/>
  <c r="R143" i="31" s="1"/>
  <c r="O144" i="31" s="1"/>
  <c r="Q134" i="78"/>
  <c r="R134" i="78" s="1"/>
  <c r="O135" i="78" s="1"/>
  <c r="Q127" i="11"/>
  <c r="R127" i="11" s="1"/>
  <c r="O128" i="11" s="1"/>
  <c r="Q122" i="9"/>
  <c r="R122" i="9" s="1"/>
  <c r="O123" i="9" s="1"/>
  <c r="Q121" i="8"/>
  <c r="R121" i="8" s="1"/>
  <c r="O122" i="8" s="1"/>
  <c r="Q146" i="28" l="1"/>
  <c r="R146" i="28" s="1"/>
  <c r="O147" i="28" s="1"/>
  <c r="Q131" i="69"/>
  <c r="R131" i="69" s="1"/>
  <c r="O132" i="69" s="1"/>
  <c r="Q145" i="30"/>
  <c r="R145" i="30" s="1"/>
  <c r="O146" i="30" s="1"/>
  <c r="Q147" i="67"/>
  <c r="R147" i="67" s="1"/>
  <c r="O148" i="67" s="1"/>
  <c r="Q137" i="75"/>
  <c r="R137" i="75" s="1"/>
  <c r="O138" i="75" s="1"/>
  <c r="Q136" i="76"/>
  <c r="R136" i="76" s="1"/>
  <c r="O137" i="76" s="1"/>
  <c r="Q135" i="73"/>
  <c r="R135" i="73" s="1"/>
  <c r="O136" i="73" s="1"/>
  <c r="Q138" i="80"/>
  <c r="R138" i="80" s="1"/>
  <c r="O139" i="80" s="1"/>
  <c r="Q134" i="74"/>
  <c r="R134" i="74" s="1"/>
  <c r="O135" i="74" s="1"/>
  <c r="Q135" i="49"/>
  <c r="R135" i="49" s="1"/>
  <c r="O136" i="49" s="1"/>
  <c r="Q135" i="6"/>
  <c r="R135" i="6" s="1"/>
  <c r="O136" i="6" s="1"/>
  <c r="Q124" i="4"/>
  <c r="R124" i="4" s="1"/>
  <c r="O125" i="4" s="1"/>
  <c r="Q143" i="50"/>
  <c r="R143" i="50" s="1"/>
  <c r="O144" i="50" s="1"/>
  <c r="Q145" i="68"/>
  <c r="R145" i="68" s="1"/>
  <c r="O146" i="68" s="1"/>
  <c r="Q143" i="51"/>
  <c r="R143" i="51" s="1"/>
  <c r="O144" i="51" s="1"/>
  <c r="Q132" i="5"/>
  <c r="R132" i="5" s="1"/>
  <c r="O133" i="5" s="1"/>
  <c r="Q133" i="71"/>
  <c r="R133" i="71" s="1"/>
  <c r="O134" i="71" s="1"/>
  <c r="Q135" i="1"/>
  <c r="R135" i="1" s="1"/>
  <c r="O136" i="1" s="1"/>
  <c r="Q122" i="29"/>
  <c r="R122" i="29" s="1"/>
  <c r="O123" i="29" s="1"/>
  <c r="Q144" i="31"/>
  <c r="R144" i="31" s="1"/>
  <c r="O145" i="31" s="1"/>
  <c r="Q134" i="79"/>
  <c r="R134" i="79" s="1"/>
  <c r="O135" i="79" s="1"/>
  <c r="Q122" i="3"/>
  <c r="R122" i="3" s="1"/>
  <c r="O123" i="3" s="1"/>
  <c r="Q133" i="12"/>
  <c r="R133" i="12" s="1"/>
  <c r="O134" i="12" s="1"/>
  <c r="Q133" i="70"/>
  <c r="R133" i="70" s="1"/>
  <c r="O134" i="70" s="1"/>
  <c r="Q141" i="72"/>
  <c r="R141" i="72" s="1"/>
  <c r="O142" i="72" s="1"/>
  <c r="Q135" i="78"/>
  <c r="R135" i="78" s="1"/>
  <c r="O136" i="78" s="1"/>
  <c r="Q141" i="81"/>
  <c r="R141" i="81" s="1"/>
  <c r="O142" i="81" s="1"/>
  <c r="Q128" i="11"/>
  <c r="R128" i="11" s="1"/>
  <c r="O129" i="11" s="1"/>
  <c r="Q123" i="9"/>
  <c r="R123" i="9" s="1"/>
  <c r="O124" i="9" s="1"/>
  <c r="Q122" i="8"/>
  <c r="R122" i="8" s="1"/>
  <c r="O123" i="8" s="1"/>
  <c r="Q123" i="3" l="1"/>
  <c r="R123" i="3" s="1"/>
  <c r="O124" i="3" s="1"/>
  <c r="Q146" i="30"/>
  <c r="R146" i="30" s="1"/>
  <c r="O147" i="30" s="1"/>
  <c r="Q125" i="4"/>
  <c r="R125" i="4" s="1"/>
  <c r="O126" i="4" s="1"/>
  <c r="Q136" i="78"/>
  <c r="R136" i="78" s="1"/>
  <c r="O137" i="78" s="1"/>
  <c r="Q144" i="51"/>
  <c r="R144" i="51" s="1"/>
  <c r="O145" i="51" s="1"/>
  <c r="Q134" i="71"/>
  <c r="R134" i="71" s="1"/>
  <c r="O135" i="71" s="1"/>
  <c r="Q138" i="75"/>
  <c r="R138" i="75" s="1"/>
  <c r="O139" i="75" s="1"/>
  <c r="Q132" i="69"/>
  <c r="R132" i="69" s="1"/>
  <c r="O133" i="69" s="1"/>
  <c r="Q136" i="6"/>
  <c r="R136" i="6" s="1"/>
  <c r="O137" i="6" s="1"/>
  <c r="Q134" i="12"/>
  <c r="R134" i="12" s="1"/>
  <c r="O135" i="12" s="1"/>
  <c r="Q134" i="70"/>
  <c r="R134" i="70" s="1"/>
  <c r="O135" i="70" s="1"/>
  <c r="Q136" i="1"/>
  <c r="R136" i="1" s="1"/>
  <c r="O137" i="1" s="1"/>
  <c r="Q146" i="68"/>
  <c r="R146" i="68" s="1"/>
  <c r="O147" i="68" s="1"/>
  <c r="Q136" i="49"/>
  <c r="R136" i="49" s="1"/>
  <c r="O137" i="49" s="1"/>
  <c r="Q148" i="67"/>
  <c r="R148" i="67" s="1"/>
  <c r="O149" i="67" s="1"/>
  <c r="Q142" i="72"/>
  <c r="R142" i="72" s="1"/>
  <c r="O143" i="72" s="1"/>
  <c r="Q123" i="29"/>
  <c r="R123" i="29" s="1"/>
  <c r="O124" i="29" s="1"/>
  <c r="Q144" i="50"/>
  <c r="R144" i="50" s="1"/>
  <c r="O145" i="50" s="1"/>
  <c r="Q135" i="74"/>
  <c r="R135" i="74" s="1"/>
  <c r="O136" i="74" s="1"/>
  <c r="Q136" i="73"/>
  <c r="R136" i="73" s="1"/>
  <c r="O137" i="73" s="1"/>
  <c r="Q147" i="28"/>
  <c r="R147" i="28" s="1"/>
  <c r="O148" i="28" s="1"/>
  <c r="Q145" i="31"/>
  <c r="R145" i="31" s="1"/>
  <c r="O146" i="31" s="1"/>
  <c r="Q133" i="5"/>
  <c r="R133" i="5" s="1"/>
  <c r="O134" i="5" s="1"/>
  <c r="Q139" i="80"/>
  <c r="R139" i="80" s="1"/>
  <c r="O140" i="80" s="1"/>
  <c r="Q137" i="76"/>
  <c r="R137" i="76" s="1"/>
  <c r="O138" i="76" s="1"/>
  <c r="Q142" i="81"/>
  <c r="R142" i="81" s="1"/>
  <c r="O143" i="81" s="1"/>
  <c r="Q135" i="79"/>
  <c r="R135" i="79" s="1"/>
  <c r="O136" i="79" s="1"/>
  <c r="Q129" i="11"/>
  <c r="R129" i="11" s="1"/>
  <c r="O130" i="11" s="1"/>
  <c r="Q124" i="9"/>
  <c r="R124" i="9" s="1"/>
  <c r="O125" i="9" s="1"/>
  <c r="Q123" i="8"/>
  <c r="R123" i="8" s="1"/>
  <c r="O124" i="8" s="1"/>
  <c r="Q145" i="50" l="1"/>
  <c r="R145" i="50" s="1"/>
  <c r="O146" i="50" s="1"/>
  <c r="Q147" i="30"/>
  <c r="R147" i="30" s="1"/>
  <c r="O148" i="30" s="1"/>
  <c r="Q146" i="31"/>
  <c r="R146" i="31" s="1"/>
  <c r="O147" i="31" s="1"/>
  <c r="Q145" i="51"/>
  <c r="R145" i="51" s="1"/>
  <c r="O146" i="51" s="1"/>
  <c r="Q140" i="80"/>
  <c r="R140" i="80" s="1"/>
  <c r="O141" i="80" s="1"/>
  <c r="Q136" i="74"/>
  <c r="R136" i="74" s="1"/>
  <c r="O137" i="74" s="1"/>
  <c r="Q133" i="69"/>
  <c r="R133" i="69" s="1"/>
  <c r="O134" i="69" s="1"/>
  <c r="Q143" i="81"/>
  <c r="R143" i="81" s="1"/>
  <c r="O144" i="81" s="1"/>
  <c r="Q137" i="49"/>
  <c r="R137" i="49" s="1"/>
  <c r="O138" i="49" s="1"/>
  <c r="Q135" i="12"/>
  <c r="R135" i="12" s="1"/>
  <c r="O136" i="12" s="1"/>
  <c r="Q135" i="71"/>
  <c r="R135" i="71" s="1"/>
  <c r="O136" i="71" s="1"/>
  <c r="Q136" i="79"/>
  <c r="R136" i="79" s="1"/>
  <c r="O137" i="79" s="1"/>
  <c r="Q134" i="5"/>
  <c r="R134" i="5" s="1"/>
  <c r="O135" i="5" s="1"/>
  <c r="Q124" i="29"/>
  <c r="R124" i="29" s="1"/>
  <c r="O125" i="29" s="1"/>
  <c r="Q149" i="67"/>
  <c r="R149" i="67" s="1"/>
  <c r="O150" i="67" s="1"/>
  <c r="Q147" i="68"/>
  <c r="R147" i="68" s="1"/>
  <c r="O148" i="68" s="1"/>
  <c r="Q135" i="70"/>
  <c r="R135" i="70" s="1"/>
  <c r="O136" i="70" s="1"/>
  <c r="Q137" i="6"/>
  <c r="R137" i="6" s="1"/>
  <c r="O138" i="6" s="1"/>
  <c r="Q139" i="75"/>
  <c r="R139" i="75" s="1"/>
  <c r="O140" i="75" s="1"/>
  <c r="Q126" i="4"/>
  <c r="R126" i="4" s="1"/>
  <c r="O127" i="4" s="1"/>
  <c r="Q124" i="3"/>
  <c r="R124" i="3" s="1"/>
  <c r="O125" i="3" s="1"/>
  <c r="Q137" i="73"/>
  <c r="R137" i="73" s="1"/>
  <c r="O138" i="73" s="1"/>
  <c r="Q143" i="72"/>
  <c r="R143" i="72" s="1"/>
  <c r="O144" i="72" s="1"/>
  <c r="Q137" i="1"/>
  <c r="R137" i="1" s="1"/>
  <c r="O138" i="1" s="1"/>
  <c r="Q137" i="78"/>
  <c r="R137" i="78" s="1"/>
  <c r="O138" i="78" s="1"/>
  <c r="Q138" i="76"/>
  <c r="R138" i="76" s="1"/>
  <c r="O139" i="76" s="1"/>
  <c r="Q148" i="28"/>
  <c r="R148" i="28" s="1"/>
  <c r="O149" i="28" s="1"/>
  <c r="Q130" i="11"/>
  <c r="R130" i="11" s="1"/>
  <c r="O131" i="11" s="1"/>
  <c r="Q125" i="9"/>
  <c r="R125" i="9" s="1"/>
  <c r="O126" i="9" s="1"/>
  <c r="Q124" i="8"/>
  <c r="R124" i="8" s="1"/>
  <c r="O125" i="8" s="1"/>
  <c r="Q134" i="69" l="1"/>
  <c r="R134" i="69" s="1"/>
  <c r="O135" i="69" s="1"/>
  <c r="Q138" i="6"/>
  <c r="R138" i="6" s="1"/>
  <c r="O139" i="6" s="1"/>
  <c r="Q135" i="5"/>
  <c r="R135" i="5" s="1"/>
  <c r="O136" i="5" s="1"/>
  <c r="Q140" i="75"/>
  <c r="R140" i="75" s="1"/>
  <c r="O141" i="75" s="1"/>
  <c r="Q136" i="71"/>
  <c r="R136" i="71" s="1"/>
  <c r="O137" i="71" s="1"/>
  <c r="Q149" i="28"/>
  <c r="R149" i="28" s="1"/>
  <c r="O150" i="28" s="1"/>
  <c r="Q138" i="1"/>
  <c r="R138" i="1" s="1"/>
  <c r="O139" i="1" s="1"/>
  <c r="Q146" i="50"/>
  <c r="R146" i="50" s="1"/>
  <c r="O147" i="50" s="1"/>
  <c r="Q127" i="4"/>
  <c r="R127" i="4" s="1"/>
  <c r="O128" i="4" s="1"/>
  <c r="Q148" i="68"/>
  <c r="R148" i="68" s="1"/>
  <c r="O149" i="68" s="1"/>
  <c r="Q137" i="79"/>
  <c r="R137" i="79" s="1"/>
  <c r="O138" i="79" s="1"/>
  <c r="Q144" i="81"/>
  <c r="R144" i="81" s="1"/>
  <c r="O145" i="81" s="1"/>
  <c r="Q146" i="51"/>
  <c r="R146" i="51" s="1"/>
  <c r="O147" i="51" s="1"/>
  <c r="Q138" i="78"/>
  <c r="R138" i="78" s="1"/>
  <c r="O139" i="78" s="1"/>
  <c r="Q125" i="3"/>
  <c r="R125" i="3" s="1"/>
  <c r="O126" i="3" s="1"/>
  <c r="Q136" i="70"/>
  <c r="R136" i="70" s="1"/>
  <c r="O137" i="70" s="1"/>
  <c r="Q150" i="67"/>
  <c r="R150" i="67" s="1"/>
  <c r="O151" i="67" s="1"/>
  <c r="Q138" i="49"/>
  <c r="R138" i="49" s="1"/>
  <c r="O139" i="49" s="1"/>
  <c r="Q141" i="80"/>
  <c r="R141" i="80" s="1"/>
  <c r="O142" i="80" s="1"/>
  <c r="Q147" i="31"/>
  <c r="R147" i="31" s="1"/>
  <c r="O148" i="31" s="1"/>
  <c r="Q139" i="76"/>
  <c r="R139" i="76" s="1"/>
  <c r="O140" i="76" s="1"/>
  <c r="Q138" i="73"/>
  <c r="R138" i="73" s="1"/>
  <c r="O139" i="73" s="1"/>
  <c r="Q125" i="29"/>
  <c r="R125" i="29" s="1"/>
  <c r="O126" i="29" s="1"/>
  <c r="Q136" i="12"/>
  <c r="R136" i="12" s="1"/>
  <c r="O137" i="12" s="1"/>
  <c r="Q137" i="74"/>
  <c r="R137" i="74" s="1"/>
  <c r="O138" i="74" s="1"/>
  <c r="Q148" i="30"/>
  <c r="R148" i="30" s="1"/>
  <c r="O149" i="30" s="1"/>
  <c r="Q144" i="72"/>
  <c r="R144" i="72" s="1"/>
  <c r="O145" i="72" s="1"/>
  <c r="Q131" i="11"/>
  <c r="R131" i="11" s="1"/>
  <c r="O132" i="11" s="1"/>
  <c r="Q126" i="9"/>
  <c r="R126" i="9" s="1"/>
  <c r="O127" i="9" s="1"/>
  <c r="Q125" i="8"/>
  <c r="R125" i="8" s="1"/>
  <c r="O126" i="8" s="1"/>
  <c r="Q142" i="80" l="1"/>
  <c r="R142" i="80" s="1"/>
  <c r="O143" i="80" s="1"/>
  <c r="Q137" i="71"/>
  <c r="R137" i="71" s="1"/>
  <c r="O138" i="71" s="1"/>
  <c r="Q139" i="6"/>
  <c r="R139" i="6" s="1"/>
  <c r="O140" i="6" s="1"/>
  <c r="Q138" i="74"/>
  <c r="R138" i="74" s="1"/>
  <c r="O139" i="74" s="1"/>
  <c r="Q137" i="12"/>
  <c r="R137" i="12" s="1"/>
  <c r="O138" i="12" s="1"/>
  <c r="Q148" i="31"/>
  <c r="R148" i="31" s="1"/>
  <c r="O149" i="31" s="1"/>
  <c r="Q137" i="70"/>
  <c r="R137" i="70" s="1"/>
  <c r="O138" i="70" s="1"/>
  <c r="Q145" i="81"/>
  <c r="R145" i="81" s="1"/>
  <c r="O146" i="81" s="1"/>
  <c r="Q147" i="50"/>
  <c r="R147" i="50" s="1"/>
  <c r="O148" i="50" s="1"/>
  <c r="Q141" i="75"/>
  <c r="R141" i="75" s="1"/>
  <c r="O142" i="75" s="1"/>
  <c r="Q145" i="72"/>
  <c r="R145" i="72" s="1"/>
  <c r="O146" i="72" s="1"/>
  <c r="Q126" i="29"/>
  <c r="R126" i="29" s="1"/>
  <c r="O127" i="29" s="1"/>
  <c r="Q151" i="67"/>
  <c r="R151" i="67" s="1"/>
  <c r="O152" i="67" s="1"/>
  <c r="Q126" i="3"/>
  <c r="R126" i="3" s="1"/>
  <c r="O127" i="3" s="1"/>
  <c r="Q147" i="51"/>
  <c r="R147" i="51" s="1"/>
  <c r="O148" i="51" s="1"/>
  <c r="Q138" i="79"/>
  <c r="R138" i="79" s="1"/>
  <c r="O139" i="79" s="1"/>
  <c r="Q128" i="4"/>
  <c r="R128" i="4" s="1"/>
  <c r="O129" i="4" s="1"/>
  <c r="Q139" i="1"/>
  <c r="R139" i="1" s="1"/>
  <c r="O140" i="1" s="1"/>
  <c r="Q136" i="5"/>
  <c r="R136" i="5" s="1"/>
  <c r="O137" i="5" s="1"/>
  <c r="Q135" i="69"/>
  <c r="R135" i="69" s="1"/>
  <c r="O136" i="69" s="1"/>
  <c r="Q149" i="30"/>
  <c r="R149" i="30" s="1"/>
  <c r="O150" i="30" s="1"/>
  <c r="Q139" i="73"/>
  <c r="R139" i="73" s="1"/>
  <c r="O140" i="73" s="1"/>
  <c r="Q139" i="49"/>
  <c r="R139" i="49" s="1"/>
  <c r="O140" i="49" s="1"/>
  <c r="Q139" i="78"/>
  <c r="R139" i="78" s="1"/>
  <c r="O140" i="78" s="1"/>
  <c r="Q149" i="68"/>
  <c r="R149" i="68" s="1"/>
  <c r="O150" i="68" s="1"/>
  <c r="Q150" i="28"/>
  <c r="R150" i="28" s="1"/>
  <c r="O151" i="28" s="1"/>
  <c r="Q140" i="76"/>
  <c r="R140" i="76" s="1"/>
  <c r="O141" i="76" s="1"/>
  <c r="Q132" i="11"/>
  <c r="R132" i="11" s="1"/>
  <c r="O133" i="11" s="1"/>
  <c r="Q127" i="9"/>
  <c r="R127" i="9" s="1"/>
  <c r="O128" i="9" s="1"/>
  <c r="Q126" i="8"/>
  <c r="R126" i="8" s="1"/>
  <c r="O127" i="8" s="1"/>
  <c r="Q127" i="3" l="1"/>
  <c r="R127" i="3" s="1"/>
  <c r="O128" i="3" s="1"/>
  <c r="Q150" i="68"/>
  <c r="R150" i="68" s="1"/>
  <c r="O151" i="68" s="1"/>
  <c r="Q141" i="76"/>
  <c r="R141" i="76" s="1"/>
  <c r="O142" i="76" s="1"/>
  <c r="Q150" i="30"/>
  <c r="R150" i="30" s="1"/>
  <c r="O151" i="30" s="1"/>
  <c r="Q138" i="12"/>
  <c r="R138" i="12" s="1"/>
  <c r="O139" i="12" s="1"/>
  <c r="Q138" i="71"/>
  <c r="R138" i="71" s="1"/>
  <c r="O139" i="71" s="1"/>
  <c r="Q129" i="4"/>
  <c r="R129" i="4" s="1"/>
  <c r="O130" i="4" s="1"/>
  <c r="Q149" i="31"/>
  <c r="R149" i="31" s="1"/>
  <c r="O150" i="31" s="1"/>
  <c r="Q140" i="78"/>
  <c r="R140" i="78" s="1"/>
  <c r="O141" i="78" s="1"/>
  <c r="Q136" i="69"/>
  <c r="R136" i="69" s="1"/>
  <c r="O137" i="69" s="1"/>
  <c r="Q139" i="79"/>
  <c r="R139" i="79" s="1"/>
  <c r="O140" i="79" s="1"/>
  <c r="Q142" i="75"/>
  <c r="R142" i="75" s="1"/>
  <c r="O143" i="75" s="1"/>
  <c r="Q139" i="74"/>
  <c r="R139" i="74" s="1"/>
  <c r="O140" i="74" s="1"/>
  <c r="Q140" i="49"/>
  <c r="R140" i="49" s="1"/>
  <c r="O141" i="49" s="1"/>
  <c r="Q137" i="5"/>
  <c r="R137" i="5" s="1"/>
  <c r="O138" i="5" s="1"/>
  <c r="Q148" i="51"/>
  <c r="R148" i="51" s="1"/>
  <c r="O149" i="51" s="1"/>
  <c r="Q152" i="67"/>
  <c r="R152" i="67" s="1"/>
  <c r="O153" i="67" s="1"/>
  <c r="Q146" i="72"/>
  <c r="R146" i="72" s="1"/>
  <c r="O147" i="72" s="1"/>
  <c r="Q148" i="50"/>
  <c r="R148" i="50" s="1"/>
  <c r="O149" i="50" s="1"/>
  <c r="Q138" i="70"/>
  <c r="R138" i="70" s="1"/>
  <c r="O139" i="70" s="1"/>
  <c r="Q140" i="6"/>
  <c r="R140" i="6" s="1"/>
  <c r="O141" i="6" s="1"/>
  <c r="Q143" i="80"/>
  <c r="R143" i="80" s="1"/>
  <c r="O144" i="80" s="1"/>
  <c r="Q151" i="28"/>
  <c r="R151" i="28" s="1"/>
  <c r="O152" i="28" s="1"/>
  <c r="Q140" i="73"/>
  <c r="R140" i="73" s="1"/>
  <c r="O141" i="73" s="1"/>
  <c r="Q140" i="1"/>
  <c r="R140" i="1" s="1"/>
  <c r="O141" i="1" s="1"/>
  <c r="Q127" i="29"/>
  <c r="R127" i="29" s="1"/>
  <c r="O128" i="29" s="1"/>
  <c r="Q146" i="81"/>
  <c r="R146" i="81" s="1"/>
  <c r="O147" i="81" s="1"/>
  <c r="Q133" i="11"/>
  <c r="R133" i="11" s="1"/>
  <c r="O134" i="11" s="1"/>
  <c r="Q128" i="9"/>
  <c r="R128" i="9" s="1"/>
  <c r="O129" i="9" s="1"/>
  <c r="Q127" i="8"/>
  <c r="R127" i="8" s="1"/>
  <c r="O128" i="8" s="1"/>
  <c r="Q141" i="1" l="1"/>
  <c r="R141" i="1" s="1"/>
  <c r="O142" i="1" s="1"/>
  <c r="Q151" i="68"/>
  <c r="R151" i="68" s="1"/>
  <c r="O152" i="68" s="1"/>
  <c r="Q149" i="51"/>
  <c r="R149" i="51" s="1"/>
  <c r="O150" i="51" s="1"/>
  <c r="Q139" i="70"/>
  <c r="R139" i="70" s="1"/>
  <c r="O140" i="70" s="1"/>
  <c r="Q141" i="78"/>
  <c r="R141" i="78" s="1"/>
  <c r="O142" i="78" s="1"/>
  <c r="Q144" i="80"/>
  <c r="R144" i="80" s="1"/>
  <c r="O145" i="80" s="1"/>
  <c r="Q150" i="31"/>
  <c r="R150" i="31" s="1"/>
  <c r="O151" i="31" s="1"/>
  <c r="Q128" i="29"/>
  <c r="R128" i="29" s="1"/>
  <c r="O129" i="29" s="1"/>
  <c r="Q141" i="49"/>
  <c r="R141" i="49" s="1"/>
  <c r="O142" i="49" s="1"/>
  <c r="Q137" i="69"/>
  <c r="R137" i="69" s="1"/>
  <c r="O138" i="69" s="1"/>
  <c r="Q139" i="71"/>
  <c r="R139" i="71" s="1"/>
  <c r="O140" i="71" s="1"/>
  <c r="Q141" i="6"/>
  <c r="R141" i="6" s="1"/>
  <c r="O142" i="6" s="1"/>
  <c r="Q153" i="67"/>
  <c r="R153" i="67" s="1"/>
  <c r="O154" i="67" s="1"/>
  <c r="Q138" i="5"/>
  <c r="R138" i="5" s="1"/>
  <c r="O139" i="5" s="1"/>
  <c r="Q140" i="74"/>
  <c r="R140" i="74" s="1"/>
  <c r="O141" i="74" s="1"/>
  <c r="Q140" i="79"/>
  <c r="R140" i="79" s="1"/>
  <c r="O141" i="79" s="1"/>
  <c r="Q130" i="4"/>
  <c r="R130" i="4" s="1"/>
  <c r="O131" i="4" s="1"/>
  <c r="Q139" i="12"/>
  <c r="R139" i="12" s="1"/>
  <c r="O140" i="12" s="1"/>
  <c r="Q142" i="76"/>
  <c r="R142" i="76" s="1"/>
  <c r="O143" i="76" s="1"/>
  <c r="Q128" i="3"/>
  <c r="R128" i="3" s="1"/>
  <c r="O129" i="3" s="1"/>
  <c r="Q141" i="73"/>
  <c r="R141" i="73" s="1"/>
  <c r="O142" i="73" s="1"/>
  <c r="Q147" i="72"/>
  <c r="R147" i="72" s="1"/>
  <c r="O148" i="72" s="1"/>
  <c r="Q143" i="75"/>
  <c r="R143" i="75" s="1"/>
  <c r="O144" i="75" s="1"/>
  <c r="Q151" i="30"/>
  <c r="R151" i="30" s="1"/>
  <c r="O152" i="30" s="1"/>
  <c r="Q147" i="81"/>
  <c r="R147" i="81" s="1"/>
  <c r="O148" i="81" s="1"/>
  <c r="Q152" i="28"/>
  <c r="R152" i="28" s="1"/>
  <c r="O153" i="28" s="1"/>
  <c r="Q149" i="50"/>
  <c r="R149" i="50" s="1"/>
  <c r="O150" i="50" s="1"/>
  <c r="Q134" i="11"/>
  <c r="R134" i="11" s="1"/>
  <c r="O135" i="11" s="1"/>
  <c r="Q129" i="9"/>
  <c r="R129" i="9" s="1"/>
  <c r="O130" i="9" s="1"/>
  <c r="Q128" i="8"/>
  <c r="R128" i="8" s="1"/>
  <c r="O129" i="8" s="1"/>
  <c r="Q148" i="81" l="1"/>
  <c r="R148" i="81" s="1"/>
  <c r="O149" i="81" s="1"/>
  <c r="Q151" i="31"/>
  <c r="R151" i="31" s="1"/>
  <c r="O152" i="31" s="1"/>
  <c r="Q138" i="69"/>
  <c r="R138" i="69" s="1"/>
  <c r="O139" i="69" s="1"/>
  <c r="Q142" i="49"/>
  <c r="R142" i="49" s="1"/>
  <c r="O143" i="49" s="1"/>
  <c r="Q141" i="79"/>
  <c r="R141" i="79" s="1"/>
  <c r="O142" i="79" s="1"/>
  <c r="Q148" i="72"/>
  <c r="R148" i="72" s="1"/>
  <c r="O149" i="72" s="1"/>
  <c r="Q142" i="6"/>
  <c r="R142" i="6" s="1"/>
  <c r="O143" i="6" s="1"/>
  <c r="Q139" i="5"/>
  <c r="R139" i="5" s="1"/>
  <c r="O140" i="5" s="1"/>
  <c r="Q129" i="29"/>
  <c r="R129" i="29" s="1"/>
  <c r="O130" i="29" s="1"/>
  <c r="Q142" i="78"/>
  <c r="R142" i="78" s="1"/>
  <c r="O143" i="78" s="1"/>
  <c r="Q153" i="28"/>
  <c r="R153" i="28" s="1"/>
  <c r="O154" i="28" s="1"/>
  <c r="Q140" i="12"/>
  <c r="R140" i="12" s="1"/>
  <c r="O141" i="12" s="1"/>
  <c r="Q145" i="80"/>
  <c r="R145" i="80" s="1"/>
  <c r="O146" i="80" s="1"/>
  <c r="Q152" i="68"/>
  <c r="R152" i="68" s="1"/>
  <c r="O153" i="68" s="1"/>
  <c r="Q150" i="50"/>
  <c r="R150" i="50" s="1"/>
  <c r="O151" i="50" s="1"/>
  <c r="Q142" i="73"/>
  <c r="R142" i="73" s="1"/>
  <c r="O143" i="73" s="1"/>
  <c r="Q143" i="76"/>
  <c r="R143" i="76" s="1"/>
  <c r="O144" i="76" s="1"/>
  <c r="Q131" i="4"/>
  <c r="R131" i="4" s="1"/>
  <c r="O132" i="4" s="1"/>
  <c r="Q141" i="74"/>
  <c r="R141" i="74" s="1"/>
  <c r="O142" i="74" s="1"/>
  <c r="Q154" i="67"/>
  <c r="R154" i="67" s="1"/>
  <c r="O155" i="67" s="1"/>
  <c r="Q140" i="71"/>
  <c r="R140" i="71" s="1"/>
  <c r="O141" i="71" s="1"/>
  <c r="Q150" i="51"/>
  <c r="R150" i="51" s="1"/>
  <c r="O151" i="51" s="1"/>
  <c r="Q142" i="1"/>
  <c r="R142" i="1" s="1"/>
  <c r="O143" i="1" s="1"/>
  <c r="Q152" i="30"/>
  <c r="R152" i="30" s="1"/>
  <c r="O153" i="30" s="1"/>
  <c r="Q129" i="3"/>
  <c r="R129" i="3" s="1"/>
  <c r="O130" i="3" s="1"/>
  <c r="Q140" i="70"/>
  <c r="R140" i="70" s="1"/>
  <c r="O141" i="70" s="1"/>
  <c r="Q144" i="75"/>
  <c r="R144" i="75" s="1"/>
  <c r="O145" i="75" s="1"/>
  <c r="Q135" i="11"/>
  <c r="R135" i="11" s="1"/>
  <c r="O136" i="11" s="1"/>
  <c r="Q130" i="9"/>
  <c r="R130" i="9" s="1"/>
  <c r="O131" i="9" s="1"/>
  <c r="Q129" i="8"/>
  <c r="R129" i="8" s="1"/>
  <c r="O130" i="8" s="1"/>
  <c r="Q141" i="70" l="1"/>
  <c r="R141" i="70" s="1"/>
  <c r="O142" i="70" s="1"/>
  <c r="Q152" i="31"/>
  <c r="R152" i="31" s="1"/>
  <c r="O153" i="31" s="1"/>
  <c r="Q146" i="80"/>
  <c r="R146" i="80" s="1"/>
  <c r="O147" i="80" s="1"/>
  <c r="Q141" i="71"/>
  <c r="R141" i="71" s="1"/>
  <c r="O142" i="71" s="1"/>
  <c r="Q141" i="12"/>
  <c r="R141" i="12" s="1"/>
  <c r="O142" i="12" s="1"/>
  <c r="Q151" i="51"/>
  <c r="R151" i="51" s="1"/>
  <c r="O152" i="51" s="1"/>
  <c r="Q132" i="4"/>
  <c r="R132" i="4" s="1"/>
  <c r="O133" i="4" s="1"/>
  <c r="Q153" i="68"/>
  <c r="R153" i="68" s="1"/>
  <c r="O154" i="68" s="1"/>
  <c r="Q143" i="78"/>
  <c r="R143" i="78" s="1"/>
  <c r="O144" i="78" s="1"/>
  <c r="Q149" i="72"/>
  <c r="R149" i="72" s="1"/>
  <c r="O150" i="72" s="1"/>
  <c r="Q145" i="75"/>
  <c r="R145" i="75" s="1"/>
  <c r="O146" i="75" s="1"/>
  <c r="Q143" i="1"/>
  <c r="R143" i="1" s="1"/>
  <c r="O144" i="1" s="1"/>
  <c r="Q142" i="74"/>
  <c r="R142" i="74" s="1"/>
  <c r="O143" i="74" s="1"/>
  <c r="Q144" i="76"/>
  <c r="R144" i="76" s="1"/>
  <c r="O145" i="76" s="1"/>
  <c r="Q151" i="50"/>
  <c r="R151" i="50" s="1"/>
  <c r="O152" i="50" s="1"/>
  <c r="Q154" i="28"/>
  <c r="R154" i="28" s="1"/>
  <c r="O155" i="28" s="1"/>
  <c r="Q130" i="29"/>
  <c r="R130" i="29" s="1"/>
  <c r="O131" i="29" s="1"/>
  <c r="Q143" i="6"/>
  <c r="R143" i="6" s="1"/>
  <c r="O144" i="6" s="1"/>
  <c r="Q142" i="79"/>
  <c r="R142" i="79" s="1"/>
  <c r="O143" i="79" s="1"/>
  <c r="Q139" i="69"/>
  <c r="R139" i="69" s="1"/>
  <c r="O140" i="69" s="1"/>
  <c r="Q149" i="81"/>
  <c r="R149" i="81" s="1"/>
  <c r="O150" i="81" s="1"/>
  <c r="Q153" i="30"/>
  <c r="R153" i="30" s="1"/>
  <c r="O154" i="30" s="1"/>
  <c r="Q155" i="67"/>
  <c r="R155" i="67" s="1"/>
  <c r="O156" i="67" s="1"/>
  <c r="Q143" i="73"/>
  <c r="R143" i="73" s="1"/>
  <c r="O144" i="73" s="1"/>
  <c r="Q140" i="5"/>
  <c r="R140" i="5" s="1"/>
  <c r="O141" i="5" s="1"/>
  <c r="Q143" i="49"/>
  <c r="R143" i="49" s="1"/>
  <c r="O144" i="49" s="1"/>
  <c r="Q130" i="3"/>
  <c r="R130" i="3" s="1"/>
  <c r="O131" i="3" s="1"/>
  <c r="Q136" i="11"/>
  <c r="R136" i="11" s="1"/>
  <c r="O137" i="11" s="1"/>
  <c r="Q131" i="9"/>
  <c r="R131" i="9" s="1"/>
  <c r="O132" i="9" s="1"/>
  <c r="Q130" i="8"/>
  <c r="R130" i="8" s="1"/>
  <c r="O131" i="8" s="1"/>
  <c r="Q133" i="4" l="1"/>
  <c r="R133" i="4" s="1"/>
  <c r="O134" i="4" s="1"/>
  <c r="Q150" i="81"/>
  <c r="R150" i="81" s="1"/>
  <c r="O151" i="81" s="1"/>
  <c r="Q144" i="49"/>
  <c r="R144" i="49" s="1"/>
  <c r="O145" i="49" s="1"/>
  <c r="Q143" i="74"/>
  <c r="R143" i="74" s="1"/>
  <c r="O144" i="74" s="1"/>
  <c r="Q154" i="30"/>
  <c r="R154" i="30" s="1"/>
  <c r="O155" i="30" s="1"/>
  <c r="Q131" i="3"/>
  <c r="R131" i="3" s="1"/>
  <c r="O132" i="3" s="1"/>
  <c r="Q152" i="51"/>
  <c r="R152" i="51" s="1"/>
  <c r="O153" i="51" s="1"/>
  <c r="Q144" i="6"/>
  <c r="R144" i="6" s="1"/>
  <c r="O145" i="6" s="1"/>
  <c r="Q156" i="67"/>
  <c r="R156" i="67" s="1"/>
  <c r="O157" i="67" s="1"/>
  <c r="Q131" i="29"/>
  <c r="R131" i="29" s="1"/>
  <c r="O132" i="29" s="1"/>
  <c r="Q154" i="68"/>
  <c r="R154" i="68" s="1"/>
  <c r="O155" i="68" s="1"/>
  <c r="Q144" i="73"/>
  <c r="R144" i="73" s="1"/>
  <c r="O145" i="73" s="1"/>
  <c r="Q140" i="69"/>
  <c r="R140" i="69" s="1"/>
  <c r="O141" i="69" s="1"/>
  <c r="Q155" i="28"/>
  <c r="R155" i="28" s="1"/>
  <c r="O156" i="28" s="1"/>
  <c r="Q144" i="1"/>
  <c r="R144" i="1" s="1"/>
  <c r="O145" i="1" s="1"/>
  <c r="Q142" i="71"/>
  <c r="R142" i="71" s="1"/>
  <c r="O143" i="71" s="1"/>
  <c r="Q143" i="79"/>
  <c r="R143" i="79" s="1"/>
  <c r="O144" i="79" s="1"/>
  <c r="Q152" i="50"/>
  <c r="R152" i="50" s="1"/>
  <c r="O153" i="50" s="1"/>
  <c r="Q146" i="75"/>
  <c r="R146" i="75" s="1"/>
  <c r="O147" i="75" s="1"/>
  <c r="Q144" i="78"/>
  <c r="R144" i="78" s="1"/>
  <c r="O145" i="78" s="1"/>
  <c r="Q142" i="12"/>
  <c r="R142" i="12" s="1"/>
  <c r="O143" i="12" s="1"/>
  <c r="Q147" i="80"/>
  <c r="R147" i="80" s="1"/>
  <c r="O148" i="80" s="1"/>
  <c r="Q142" i="70"/>
  <c r="R142" i="70" s="1"/>
  <c r="O143" i="70" s="1"/>
  <c r="Q145" i="76"/>
  <c r="R145" i="76" s="1"/>
  <c r="O146" i="76" s="1"/>
  <c r="Q150" i="72"/>
  <c r="R150" i="72" s="1"/>
  <c r="O151" i="72" s="1"/>
  <c r="Q153" i="31"/>
  <c r="R153" i="31" s="1"/>
  <c r="O154" i="31" s="1"/>
  <c r="Q141" i="5"/>
  <c r="R141" i="5" s="1"/>
  <c r="O142" i="5" s="1"/>
  <c r="Q137" i="11"/>
  <c r="R137" i="11" s="1"/>
  <c r="O138" i="11" s="1"/>
  <c r="Q132" i="9"/>
  <c r="R132" i="9" s="1"/>
  <c r="O133" i="9" s="1"/>
  <c r="Q131" i="8"/>
  <c r="R131" i="8" s="1"/>
  <c r="O132" i="8" s="1"/>
  <c r="Q142" i="5" l="1"/>
  <c r="R142" i="5" s="1"/>
  <c r="O143" i="5" s="1"/>
  <c r="Q153" i="50"/>
  <c r="R153" i="50" s="1"/>
  <c r="O154" i="50" s="1"/>
  <c r="Q141" i="69"/>
  <c r="R141" i="69" s="1"/>
  <c r="O142" i="69" s="1"/>
  <c r="Q143" i="70"/>
  <c r="R143" i="70" s="1"/>
  <c r="O144" i="70" s="1"/>
  <c r="Q143" i="71"/>
  <c r="R143" i="71" s="1"/>
  <c r="O144" i="71" s="1"/>
  <c r="Q145" i="49"/>
  <c r="R145" i="49" s="1"/>
  <c r="O146" i="49" s="1"/>
  <c r="Q146" i="76"/>
  <c r="R146" i="76" s="1"/>
  <c r="O147" i="76" s="1"/>
  <c r="Q145" i="78"/>
  <c r="R145" i="78" s="1"/>
  <c r="O146" i="78" s="1"/>
  <c r="Q156" i="28"/>
  <c r="R156" i="28" s="1"/>
  <c r="O157" i="28" s="1"/>
  <c r="Q132" i="29"/>
  <c r="R132" i="29" s="1"/>
  <c r="O133" i="29" s="1"/>
  <c r="Q132" i="3"/>
  <c r="R132" i="3" s="1"/>
  <c r="O133" i="3" s="1"/>
  <c r="Q151" i="81"/>
  <c r="R151" i="81" s="1"/>
  <c r="O152" i="81" s="1"/>
  <c r="Q151" i="72"/>
  <c r="R151" i="72" s="1"/>
  <c r="O152" i="72" s="1"/>
  <c r="Q143" i="12"/>
  <c r="R143" i="12" s="1"/>
  <c r="O144" i="12" s="1"/>
  <c r="Q144" i="79"/>
  <c r="R144" i="79" s="1"/>
  <c r="O145" i="79" s="1"/>
  <c r="Q145" i="1"/>
  <c r="R145" i="1" s="1"/>
  <c r="O146" i="1" s="1"/>
  <c r="Q155" i="68"/>
  <c r="R155" i="68" s="1"/>
  <c r="O156" i="68" s="1"/>
  <c r="Q157" i="67"/>
  <c r="R157" i="67" s="1"/>
  <c r="O158" i="67" s="1"/>
  <c r="Q153" i="51"/>
  <c r="R153" i="51" s="1"/>
  <c r="O154" i="51" s="1"/>
  <c r="Q155" i="30"/>
  <c r="R155" i="30" s="1"/>
  <c r="O156" i="30" s="1"/>
  <c r="Q134" i="4"/>
  <c r="R134" i="4" s="1"/>
  <c r="O135" i="4" s="1"/>
  <c r="Q154" i="31"/>
  <c r="R154" i="31" s="1"/>
  <c r="O155" i="31" s="1"/>
  <c r="Q148" i="80"/>
  <c r="R148" i="80" s="1"/>
  <c r="O149" i="80" s="1"/>
  <c r="Q145" i="73"/>
  <c r="R145" i="73" s="1"/>
  <c r="O146" i="73" s="1"/>
  <c r="Q145" i="6"/>
  <c r="R145" i="6" s="1"/>
  <c r="O146" i="6" s="1"/>
  <c r="Q144" i="74"/>
  <c r="R144" i="74" s="1"/>
  <c r="O145" i="74" s="1"/>
  <c r="Q147" i="75"/>
  <c r="R147" i="75" s="1"/>
  <c r="O148" i="75" s="1"/>
  <c r="Q138" i="11"/>
  <c r="R138" i="11" s="1"/>
  <c r="O139" i="11" s="1"/>
  <c r="Q133" i="9"/>
  <c r="R133" i="9" s="1"/>
  <c r="O134" i="9" s="1"/>
  <c r="Q132" i="8"/>
  <c r="R132" i="8" s="1"/>
  <c r="O133" i="8" s="1"/>
  <c r="Q148" i="75" l="1"/>
  <c r="R148" i="75" s="1"/>
  <c r="O149" i="75" s="1"/>
  <c r="Q146" i="6"/>
  <c r="R146" i="6" s="1"/>
  <c r="O147" i="6" s="1"/>
  <c r="Q152" i="81"/>
  <c r="R152" i="81" s="1"/>
  <c r="O153" i="81" s="1"/>
  <c r="Q144" i="71"/>
  <c r="R144" i="71" s="1"/>
  <c r="O145" i="71" s="1"/>
  <c r="Q145" i="74"/>
  <c r="R145" i="74" s="1"/>
  <c r="O146" i="74" s="1"/>
  <c r="Q155" i="31"/>
  <c r="R155" i="31" s="1"/>
  <c r="O156" i="31" s="1"/>
  <c r="Q158" i="67"/>
  <c r="R158" i="67" s="1"/>
  <c r="O159" i="67" s="1"/>
  <c r="Q144" i="12"/>
  <c r="R144" i="12" s="1"/>
  <c r="O145" i="12" s="1"/>
  <c r="Q146" i="78"/>
  <c r="R146" i="78" s="1"/>
  <c r="O147" i="78" s="1"/>
  <c r="Q144" i="70"/>
  <c r="R144" i="70" s="1"/>
  <c r="O145" i="70" s="1"/>
  <c r="Q149" i="80"/>
  <c r="R149" i="80" s="1"/>
  <c r="O150" i="80" s="1"/>
  <c r="Q154" i="51"/>
  <c r="R154" i="51" s="1"/>
  <c r="O155" i="51" s="1"/>
  <c r="Q156" i="68"/>
  <c r="R156" i="68" s="1"/>
  <c r="O157" i="68" s="1"/>
  <c r="Q145" i="79"/>
  <c r="R145" i="79" s="1"/>
  <c r="O146" i="79" s="1"/>
  <c r="Q152" i="72"/>
  <c r="R152" i="72" s="1"/>
  <c r="O153" i="72" s="1"/>
  <c r="Q133" i="3"/>
  <c r="R133" i="3" s="1"/>
  <c r="O134" i="3" s="1"/>
  <c r="Q157" i="28"/>
  <c r="R157" i="28" s="1"/>
  <c r="O158" i="28" s="1"/>
  <c r="Q147" i="76"/>
  <c r="R147" i="76" s="1"/>
  <c r="O148" i="76" s="1"/>
  <c r="Q142" i="69"/>
  <c r="R142" i="69" s="1"/>
  <c r="O143" i="69" s="1"/>
  <c r="Q143" i="5"/>
  <c r="R143" i="5" s="1"/>
  <c r="O144" i="5" s="1"/>
  <c r="Q146" i="73"/>
  <c r="R146" i="73" s="1"/>
  <c r="O147" i="73" s="1"/>
  <c r="Q156" i="30"/>
  <c r="R156" i="30" s="1"/>
  <c r="O157" i="30" s="1"/>
  <c r="Q146" i="1"/>
  <c r="R146" i="1" s="1"/>
  <c r="O147" i="1" s="1"/>
  <c r="Q133" i="29"/>
  <c r="R133" i="29" s="1"/>
  <c r="O134" i="29" s="1"/>
  <c r="Q146" i="49"/>
  <c r="R146" i="49" s="1"/>
  <c r="O147" i="49" s="1"/>
  <c r="Q154" i="50"/>
  <c r="R154" i="50" s="1"/>
  <c r="O155" i="50" s="1"/>
  <c r="Q135" i="4"/>
  <c r="R135" i="4" s="1"/>
  <c r="O136" i="4" s="1"/>
  <c r="Q139" i="11"/>
  <c r="R139" i="11" s="1"/>
  <c r="O140" i="11" s="1"/>
  <c r="Q134" i="9"/>
  <c r="R134" i="9" s="1"/>
  <c r="O135" i="9" s="1"/>
  <c r="Q133" i="8"/>
  <c r="R133" i="8" s="1"/>
  <c r="O134" i="8" s="1"/>
  <c r="Q145" i="71" l="1"/>
  <c r="R145" i="71" s="1"/>
  <c r="O146" i="71" s="1"/>
  <c r="Q157" i="30"/>
  <c r="R157" i="30" s="1"/>
  <c r="O158" i="30" s="1"/>
  <c r="Q145" i="12"/>
  <c r="R145" i="12" s="1"/>
  <c r="O146" i="12" s="1"/>
  <c r="Q148" i="76"/>
  <c r="R148" i="76" s="1"/>
  <c r="O149" i="76" s="1"/>
  <c r="Q147" i="49"/>
  <c r="R147" i="49" s="1"/>
  <c r="O148" i="49" s="1"/>
  <c r="Q136" i="4"/>
  <c r="R136" i="4" s="1"/>
  <c r="O137" i="4" s="1"/>
  <c r="Q134" i="29"/>
  <c r="R134" i="29" s="1"/>
  <c r="O135" i="29" s="1"/>
  <c r="Q143" i="69"/>
  <c r="R143" i="69" s="1"/>
  <c r="O144" i="69" s="1"/>
  <c r="Q155" i="51"/>
  <c r="R155" i="51" s="1"/>
  <c r="O156" i="51" s="1"/>
  <c r="Q155" i="50"/>
  <c r="R155" i="50" s="1"/>
  <c r="O156" i="50" s="1"/>
  <c r="Q146" i="79"/>
  <c r="R146" i="79" s="1"/>
  <c r="O147" i="79" s="1"/>
  <c r="Q156" i="31"/>
  <c r="R156" i="31" s="1"/>
  <c r="O157" i="31" s="1"/>
  <c r="Q147" i="6"/>
  <c r="R147" i="6" s="1"/>
  <c r="O148" i="6" s="1"/>
  <c r="Q147" i="73"/>
  <c r="R147" i="73" s="1"/>
  <c r="O148" i="73" s="1"/>
  <c r="Q158" i="28"/>
  <c r="R158" i="28" s="1"/>
  <c r="O159" i="28" s="1"/>
  <c r="Q153" i="72"/>
  <c r="R153" i="72" s="1"/>
  <c r="O154" i="72" s="1"/>
  <c r="Q157" i="68"/>
  <c r="R157" i="68" s="1"/>
  <c r="O158" i="68" s="1"/>
  <c r="Q150" i="80"/>
  <c r="R150" i="80" s="1"/>
  <c r="O151" i="80" s="1"/>
  <c r="Q147" i="78"/>
  <c r="R147" i="78" s="1"/>
  <c r="O148" i="78" s="1"/>
  <c r="Q159" i="67"/>
  <c r="R159" i="67" s="1"/>
  <c r="O160" i="67" s="1"/>
  <c r="Q146" i="74"/>
  <c r="R146" i="74" s="1"/>
  <c r="O147" i="74" s="1"/>
  <c r="Q153" i="81"/>
  <c r="R153" i="81" s="1"/>
  <c r="O154" i="81" s="1"/>
  <c r="Q149" i="75"/>
  <c r="R149" i="75" s="1"/>
  <c r="O150" i="75" s="1"/>
  <c r="Q144" i="5"/>
  <c r="R144" i="5" s="1"/>
  <c r="O145" i="5" s="1"/>
  <c r="Q134" i="3"/>
  <c r="R134" i="3" s="1"/>
  <c r="O135" i="3" s="1"/>
  <c r="Q145" i="70"/>
  <c r="R145" i="70" s="1"/>
  <c r="O146" i="70" s="1"/>
  <c r="Q147" i="1"/>
  <c r="R147" i="1" s="1"/>
  <c r="O148" i="1" s="1"/>
  <c r="Q140" i="11"/>
  <c r="R140" i="11" s="1"/>
  <c r="O141" i="11" s="1"/>
  <c r="Q135" i="9"/>
  <c r="R135" i="9" s="1"/>
  <c r="O136" i="9" s="1"/>
  <c r="Q134" i="8"/>
  <c r="R134" i="8" s="1"/>
  <c r="O135" i="8" s="1"/>
  <c r="Q147" i="79" l="1"/>
  <c r="R147" i="79" s="1"/>
  <c r="O148" i="79" s="1"/>
  <c r="Q151" i="80"/>
  <c r="R151" i="80" s="1"/>
  <c r="O152" i="80" s="1"/>
  <c r="Q149" i="76"/>
  <c r="R149" i="76" s="1"/>
  <c r="O150" i="76" s="1"/>
  <c r="Q148" i="1"/>
  <c r="R148" i="1" s="1"/>
  <c r="O149" i="1" s="1"/>
  <c r="Q146" i="70"/>
  <c r="R146" i="70" s="1"/>
  <c r="O147" i="70" s="1"/>
  <c r="Q158" i="68"/>
  <c r="R158" i="68" s="1"/>
  <c r="O159" i="68" s="1"/>
  <c r="Q157" i="31"/>
  <c r="R157" i="31" s="1"/>
  <c r="O158" i="31" s="1"/>
  <c r="Q154" i="81"/>
  <c r="R154" i="81" s="1"/>
  <c r="O155" i="81" s="1"/>
  <c r="Q148" i="73"/>
  <c r="R148" i="73" s="1"/>
  <c r="O149" i="73" s="1"/>
  <c r="Q156" i="50"/>
  <c r="R156" i="50"/>
  <c r="O157" i="50" s="1"/>
  <c r="Q137" i="4"/>
  <c r="R137" i="4" s="1"/>
  <c r="O138" i="4" s="1"/>
  <c r="Q135" i="3"/>
  <c r="R135" i="3" s="1"/>
  <c r="O136" i="3" s="1"/>
  <c r="Q147" i="74"/>
  <c r="R147" i="74" s="1"/>
  <c r="O148" i="74" s="1"/>
  <c r="Q148" i="78"/>
  <c r="R148" i="78" s="1"/>
  <c r="O149" i="78" s="1"/>
  <c r="Q159" i="28"/>
  <c r="R159" i="28" s="1"/>
  <c r="O160" i="28" s="1"/>
  <c r="Q148" i="6"/>
  <c r="R148" i="6" s="1"/>
  <c r="O149" i="6" s="1"/>
  <c r="Q156" i="51"/>
  <c r="R156" i="51" s="1"/>
  <c r="O157" i="51" s="1"/>
  <c r="Q135" i="29"/>
  <c r="R135" i="29" s="1"/>
  <c r="O136" i="29" s="1"/>
  <c r="Q148" i="49"/>
  <c r="R148" i="49" s="1"/>
  <c r="O149" i="49" s="1"/>
  <c r="Q146" i="12"/>
  <c r="R146" i="12" s="1"/>
  <c r="O147" i="12" s="1"/>
  <c r="Q146" i="71"/>
  <c r="R146" i="71" s="1"/>
  <c r="O147" i="71" s="1"/>
  <c r="Q145" i="5"/>
  <c r="R145" i="5" s="1"/>
  <c r="O146" i="5" s="1"/>
  <c r="Q160" i="67"/>
  <c r="R160" i="67" s="1"/>
  <c r="O161" i="67" s="1"/>
  <c r="Q154" i="72"/>
  <c r="R154" i="72" s="1"/>
  <c r="O155" i="72" s="1"/>
  <c r="Q144" i="69"/>
  <c r="R144" i="69" s="1"/>
  <c r="O145" i="69" s="1"/>
  <c r="Q158" i="30"/>
  <c r="R158" i="30" s="1"/>
  <c r="O159" i="30" s="1"/>
  <c r="Q150" i="75"/>
  <c r="R150" i="75" s="1"/>
  <c r="O151" i="75" s="1"/>
  <c r="Q141" i="11"/>
  <c r="R141" i="11" s="1"/>
  <c r="O142" i="11" s="1"/>
  <c r="Q136" i="9"/>
  <c r="R136" i="9" s="1"/>
  <c r="O137" i="9" s="1"/>
  <c r="Q135" i="8"/>
  <c r="R135" i="8" s="1"/>
  <c r="O136" i="8" s="1"/>
  <c r="Q150" i="76" l="1"/>
  <c r="R150" i="76" s="1"/>
  <c r="O151" i="76" s="1"/>
  <c r="Q146" i="5"/>
  <c r="R146" i="5" s="1"/>
  <c r="O147" i="5" s="1"/>
  <c r="Q155" i="81"/>
  <c r="R155" i="81" s="1"/>
  <c r="O156" i="81" s="1"/>
  <c r="Q152" i="80"/>
  <c r="R152" i="80" s="1"/>
  <c r="O153" i="80" s="1"/>
  <c r="Q159" i="68"/>
  <c r="R159" i="68" s="1"/>
  <c r="O160" i="68" s="1"/>
  <c r="Q159" i="30"/>
  <c r="R159" i="30" s="1"/>
  <c r="O160" i="30" s="1"/>
  <c r="Q136" i="29"/>
  <c r="R136" i="29" s="1"/>
  <c r="O137" i="29" s="1"/>
  <c r="Q149" i="78"/>
  <c r="R149" i="78" s="1"/>
  <c r="O150" i="78" s="1"/>
  <c r="Q157" i="50"/>
  <c r="R157" i="50" s="1"/>
  <c r="O158" i="50" s="1"/>
  <c r="Q151" i="75"/>
  <c r="R151" i="75" s="1"/>
  <c r="O152" i="75" s="1"/>
  <c r="Q161" i="67"/>
  <c r="R161" i="67" s="1"/>
  <c r="O162" i="67" s="1"/>
  <c r="Q149" i="49"/>
  <c r="R149" i="49" s="1"/>
  <c r="O150" i="49" s="1"/>
  <c r="Q157" i="51"/>
  <c r="R157" i="51" s="1"/>
  <c r="O158" i="51" s="1"/>
  <c r="Q160" i="28"/>
  <c r="R160" i="28" s="1"/>
  <c r="O161" i="28" s="1"/>
  <c r="Q148" i="74"/>
  <c r="R148" i="74" s="1"/>
  <c r="O149" i="74" s="1"/>
  <c r="Q138" i="4"/>
  <c r="R138" i="4" s="1"/>
  <c r="O139" i="4" s="1"/>
  <c r="Q149" i="73"/>
  <c r="R149" i="73" s="1"/>
  <c r="O150" i="73" s="1"/>
  <c r="Q158" i="31"/>
  <c r="R158" i="31" s="1"/>
  <c r="O159" i="31" s="1"/>
  <c r="Q147" i="70"/>
  <c r="R147" i="70" s="1"/>
  <c r="O148" i="70" s="1"/>
  <c r="Q148" i="79"/>
  <c r="R148" i="79" s="1"/>
  <c r="O149" i="79" s="1"/>
  <c r="Q155" i="72"/>
  <c r="R155" i="72" s="1"/>
  <c r="O156" i="72" s="1"/>
  <c r="Q147" i="12"/>
  <c r="R147" i="12" s="1"/>
  <c r="O148" i="12" s="1"/>
  <c r="Q149" i="6"/>
  <c r="R149" i="6" s="1"/>
  <c r="O150" i="6" s="1"/>
  <c r="Q136" i="3"/>
  <c r="R136" i="3" s="1"/>
  <c r="O137" i="3" s="1"/>
  <c r="Q149" i="1"/>
  <c r="R149" i="1" s="1"/>
  <c r="O150" i="1" s="1"/>
  <c r="Q145" i="69"/>
  <c r="R145" i="69" s="1"/>
  <c r="O146" i="69" s="1"/>
  <c r="Q147" i="71"/>
  <c r="R147" i="71" s="1"/>
  <c r="O148" i="71" s="1"/>
  <c r="Q142" i="11"/>
  <c r="R142" i="11" s="1"/>
  <c r="O143" i="11" s="1"/>
  <c r="Q137" i="9"/>
  <c r="R137" i="9" s="1"/>
  <c r="O138" i="9" s="1"/>
  <c r="Q136" i="8"/>
  <c r="R136" i="8" s="1"/>
  <c r="O137" i="8" s="1"/>
  <c r="Q158" i="51" l="1"/>
  <c r="R158" i="51" s="1"/>
  <c r="O159" i="51" s="1"/>
  <c r="Q149" i="79"/>
  <c r="R149" i="79" s="1"/>
  <c r="O150" i="79" s="1"/>
  <c r="Q137" i="29"/>
  <c r="R137" i="29" s="1"/>
  <c r="O138" i="29" s="1"/>
  <c r="Q146" i="69"/>
  <c r="R146" i="69" s="1"/>
  <c r="O147" i="69" s="1"/>
  <c r="Q148" i="12"/>
  <c r="R148" i="12" s="1"/>
  <c r="O149" i="12" s="1"/>
  <c r="Q159" i="31"/>
  <c r="R159" i="31" s="1"/>
  <c r="O160" i="31" s="1"/>
  <c r="Q161" i="28"/>
  <c r="R161" i="28" s="1"/>
  <c r="O162" i="28" s="1"/>
  <c r="Q152" i="75"/>
  <c r="R152" i="75" s="1"/>
  <c r="O153" i="75" s="1"/>
  <c r="Q160" i="30"/>
  <c r="R160" i="30" s="1"/>
  <c r="O161" i="30" s="1"/>
  <c r="Q147" i="5"/>
  <c r="R147" i="5" s="1"/>
  <c r="O148" i="5" s="1"/>
  <c r="Q150" i="1"/>
  <c r="R150" i="1" s="1"/>
  <c r="O151" i="1" s="1"/>
  <c r="Q150" i="6"/>
  <c r="R150" i="6" s="1"/>
  <c r="O151" i="6" s="1"/>
  <c r="Q148" i="70"/>
  <c r="R148" i="70" s="1"/>
  <c r="O149" i="70" s="1"/>
  <c r="Q150" i="73"/>
  <c r="R150" i="73" s="1"/>
  <c r="O151" i="73" s="1"/>
  <c r="Q149" i="74"/>
  <c r="R149" i="74" s="1"/>
  <c r="O150" i="74" s="1"/>
  <c r="Q162" i="67"/>
  <c r="R162" i="67" s="1"/>
  <c r="O163" i="67" s="1"/>
  <c r="Q158" i="50"/>
  <c r="R158" i="50" s="1"/>
  <c r="O159" i="50" s="1"/>
  <c r="Q160" i="68"/>
  <c r="R160" i="68" s="1"/>
  <c r="O161" i="68" s="1"/>
  <c r="Q156" i="81"/>
  <c r="R156" i="81" s="1"/>
  <c r="O157" i="81" s="1"/>
  <c r="Q151" i="76"/>
  <c r="R151" i="76" s="1"/>
  <c r="O152" i="76" s="1"/>
  <c r="Q137" i="3"/>
  <c r="R137" i="3" s="1"/>
  <c r="O138" i="3" s="1"/>
  <c r="Q139" i="4"/>
  <c r="R139" i="4" s="1"/>
  <c r="O140" i="4" s="1"/>
  <c r="Q150" i="49"/>
  <c r="R150" i="49" s="1"/>
  <c r="O151" i="49" s="1"/>
  <c r="Q150" i="78"/>
  <c r="R150" i="78" s="1"/>
  <c r="O151" i="78" s="1"/>
  <c r="Q153" i="80"/>
  <c r="R153" i="80" s="1"/>
  <c r="O154" i="80" s="1"/>
  <c r="Q148" i="71"/>
  <c r="R148" i="71" s="1"/>
  <c r="O149" i="71" s="1"/>
  <c r="Q156" i="72"/>
  <c r="R156" i="72" s="1"/>
  <c r="O157" i="72" s="1"/>
  <c r="Q143" i="11"/>
  <c r="R143" i="11" s="1"/>
  <c r="O144" i="11" s="1"/>
  <c r="Q138" i="9"/>
  <c r="R138" i="9" s="1"/>
  <c r="O139" i="9" s="1"/>
  <c r="Q137" i="8"/>
  <c r="R137" i="8" s="1"/>
  <c r="O138" i="8" s="1"/>
  <c r="Q157" i="81" l="1"/>
  <c r="R157" i="81" s="1"/>
  <c r="O158" i="81" s="1"/>
  <c r="Q138" i="3"/>
  <c r="R138" i="3" s="1"/>
  <c r="O139" i="3" s="1"/>
  <c r="Q160" i="31"/>
  <c r="R160" i="31" s="1"/>
  <c r="O161" i="31" s="1"/>
  <c r="Q151" i="6"/>
  <c r="R151" i="6" s="1"/>
  <c r="O152" i="6" s="1"/>
  <c r="Q140" i="4"/>
  <c r="R140" i="4" s="1"/>
  <c r="O141" i="4" s="1"/>
  <c r="Q149" i="71"/>
  <c r="R149" i="71" s="1"/>
  <c r="O150" i="71" s="1"/>
  <c r="Q151" i="73"/>
  <c r="R151" i="73" s="1"/>
  <c r="O152" i="73" s="1"/>
  <c r="Q149" i="70"/>
  <c r="R149" i="70" s="1"/>
  <c r="O150" i="70" s="1"/>
  <c r="Q153" i="75"/>
  <c r="R153" i="75" s="1"/>
  <c r="O154" i="75" s="1"/>
  <c r="Q149" i="12"/>
  <c r="R149" i="12" s="1"/>
  <c r="O150" i="12" s="1"/>
  <c r="Q161" i="68"/>
  <c r="R161" i="68" s="1"/>
  <c r="O162" i="68" s="1"/>
  <c r="Q147" i="69"/>
  <c r="R147" i="69" s="1"/>
  <c r="O148" i="69" s="1"/>
  <c r="Q157" i="72"/>
  <c r="R157" i="72" s="1"/>
  <c r="O158" i="72" s="1"/>
  <c r="Q151" i="49"/>
  <c r="R151" i="49" s="1"/>
  <c r="O152" i="49" s="1"/>
  <c r="Q159" i="50"/>
  <c r="R159" i="50" s="1"/>
  <c r="O160" i="50" s="1"/>
  <c r="Q150" i="74"/>
  <c r="R150" i="74" s="1"/>
  <c r="O151" i="74" s="1"/>
  <c r="Q151" i="1"/>
  <c r="R151" i="1" s="1"/>
  <c r="O152" i="1" s="1"/>
  <c r="Q161" i="30"/>
  <c r="R161" i="30" s="1"/>
  <c r="O162" i="30" s="1"/>
  <c r="Q162" i="28"/>
  <c r="R162" i="28" s="1"/>
  <c r="O163" i="28" s="1"/>
  <c r="Q138" i="29"/>
  <c r="R138" i="29" s="1"/>
  <c r="O139" i="29" s="1"/>
  <c r="Q159" i="51"/>
  <c r="R159" i="51" s="1"/>
  <c r="O160" i="51" s="1"/>
  <c r="Q151" i="78"/>
  <c r="R151" i="78" s="1"/>
  <c r="O152" i="78" s="1"/>
  <c r="Q152" i="76"/>
  <c r="R152" i="76" s="1"/>
  <c r="O153" i="76" s="1"/>
  <c r="Q163" i="67"/>
  <c r="R163" i="67" s="1"/>
  <c r="O164" i="67" s="1"/>
  <c r="Q148" i="5"/>
  <c r="R148" i="5" s="1"/>
  <c r="O149" i="5" s="1"/>
  <c r="Q150" i="79"/>
  <c r="R150" i="79" s="1"/>
  <c r="O151" i="79" s="1"/>
  <c r="Q154" i="80"/>
  <c r="R154" i="80" s="1"/>
  <c r="O155" i="80" s="1"/>
  <c r="Q144" i="11"/>
  <c r="R144" i="11" s="1"/>
  <c r="O145" i="11" s="1"/>
  <c r="Q139" i="9"/>
  <c r="R139" i="9" s="1"/>
  <c r="O140" i="9" s="1"/>
  <c r="Q138" i="8"/>
  <c r="R138" i="8" s="1"/>
  <c r="O139" i="8" s="1"/>
  <c r="Q152" i="73" l="1"/>
  <c r="R152" i="73" s="1"/>
  <c r="O153" i="73" s="1"/>
  <c r="Q160" i="51"/>
  <c r="R160" i="51" s="1"/>
  <c r="O161" i="51" s="1"/>
  <c r="Q164" i="67"/>
  <c r="R164" i="67" s="1"/>
  <c r="O165" i="67" s="1"/>
  <c r="Q152" i="6"/>
  <c r="R152" i="6" s="1"/>
  <c r="O153" i="6" s="1"/>
  <c r="Q153" i="76"/>
  <c r="R153" i="76" s="1"/>
  <c r="O154" i="76" s="1"/>
  <c r="Q139" i="29"/>
  <c r="R139" i="29" s="1"/>
  <c r="O140" i="29" s="1"/>
  <c r="Q151" i="74"/>
  <c r="R151" i="74" s="1"/>
  <c r="O152" i="74" s="1"/>
  <c r="Q148" i="69"/>
  <c r="R148" i="69" s="1"/>
  <c r="O149" i="69" s="1"/>
  <c r="Q150" i="70"/>
  <c r="R150" i="70" s="1"/>
  <c r="O151" i="70" s="1"/>
  <c r="Q155" i="80"/>
  <c r="R155" i="80" s="1"/>
  <c r="O156" i="80" s="1"/>
  <c r="Q163" i="28"/>
  <c r="R163" i="28" s="1"/>
  <c r="O164" i="28" s="1"/>
  <c r="Q152" i="1"/>
  <c r="R152" i="1" s="1"/>
  <c r="O153" i="1" s="1"/>
  <c r="Q160" i="50"/>
  <c r="R160" i="50" s="1"/>
  <c r="O161" i="50" s="1"/>
  <c r="Q158" i="72"/>
  <c r="R158" i="72" s="1"/>
  <c r="O159" i="72" s="1"/>
  <c r="Q162" i="68"/>
  <c r="R162" i="68" s="1"/>
  <c r="O163" i="68" s="1"/>
  <c r="Q154" i="75"/>
  <c r="R154" i="75" s="1"/>
  <c r="O155" i="75" s="1"/>
  <c r="Q141" i="4"/>
  <c r="R141" i="4" s="1"/>
  <c r="O142" i="4" s="1"/>
  <c r="Q161" i="31"/>
  <c r="R161" i="31" s="1"/>
  <c r="O162" i="31" s="1"/>
  <c r="Q158" i="81"/>
  <c r="R158" i="81" s="1"/>
  <c r="O159" i="81" s="1"/>
  <c r="Q151" i="79"/>
  <c r="R151" i="79" s="1"/>
  <c r="O152" i="79" s="1"/>
  <c r="Q152" i="78"/>
  <c r="R152" i="78" s="1"/>
  <c r="O153" i="78" s="1"/>
  <c r="Q162" i="30"/>
  <c r="R162" i="30" s="1"/>
  <c r="O163" i="30" s="1"/>
  <c r="Q152" i="49"/>
  <c r="R152" i="49" s="1"/>
  <c r="O153" i="49" s="1"/>
  <c r="Q150" i="12"/>
  <c r="R150" i="12" s="1"/>
  <c r="O151" i="12" s="1"/>
  <c r="Q150" i="71"/>
  <c r="R150" i="71" s="1"/>
  <c r="O151" i="71" s="1"/>
  <c r="Q139" i="3"/>
  <c r="R139" i="3" s="1"/>
  <c r="O140" i="3" s="1"/>
  <c r="Q149" i="5"/>
  <c r="R149" i="5" s="1"/>
  <c r="O150" i="5" s="1"/>
  <c r="Q145" i="11"/>
  <c r="R145" i="11" s="1"/>
  <c r="O146" i="11" s="1"/>
  <c r="Q140" i="9"/>
  <c r="R140" i="9" s="1"/>
  <c r="O141" i="9" s="1"/>
  <c r="Q139" i="8"/>
  <c r="R139" i="8" s="1"/>
  <c r="O140" i="8" s="1"/>
  <c r="Q153" i="78" l="1"/>
  <c r="R153" i="78" s="1"/>
  <c r="O154" i="78" s="1"/>
  <c r="Q151" i="70"/>
  <c r="R151" i="70" s="1"/>
  <c r="O152" i="70" s="1"/>
  <c r="Q159" i="72"/>
  <c r="R159" i="72" s="1"/>
  <c r="O160" i="72" s="1"/>
  <c r="Q150" i="5"/>
  <c r="R150" i="5" s="1"/>
  <c r="O151" i="5" s="1"/>
  <c r="Q164" i="28"/>
  <c r="R164" i="28" s="1"/>
  <c r="O165" i="28" s="1"/>
  <c r="Q163" i="30"/>
  <c r="R163" i="30" s="1"/>
  <c r="O164" i="30" s="1"/>
  <c r="Q156" i="80"/>
  <c r="R156" i="80" s="1"/>
  <c r="O157" i="80" s="1"/>
  <c r="Q165" i="67"/>
  <c r="R165" i="67" s="1"/>
  <c r="O166" i="67" s="1"/>
  <c r="Q151" i="12"/>
  <c r="R151" i="12" s="1"/>
  <c r="O152" i="12" s="1"/>
  <c r="Q152" i="79"/>
  <c r="R152" i="79" s="1"/>
  <c r="O153" i="79" s="1"/>
  <c r="Q155" i="75"/>
  <c r="R155" i="75" s="1"/>
  <c r="O156" i="75" s="1"/>
  <c r="Q153" i="1"/>
  <c r="R153" i="1" s="1"/>
  <c r="O154" i="1" s="1"/>
  <c r="Q149" i="69"/>
  <c r="R149" i="69" s="1"/>
  <c r="O150" i="69" s="1"/>
  <c r="Q153" i="6"/>
  <c r="R153" i="6" s="1"/>
  <c r="O154" i="6" s="1"/>
  <c r="Q151" i="71"/>
  <c r="R151" i="71" s="1"/>
  <c r="O152" i="71" s="1"/>
  <c r="Q159" i="81"/>
  <c r="R159" i="81" s="1"/>
  <c r="O160" i="81" s="1"/>
  <c r="Q163" i="68"/>
  <c r="R163" i="68" s="1"/>
  <c r="O164" i="68" s="1"/>
  <c r="Q161" i="50"/>
  <c r="R161" i="50" s="1"/>
  <c r="O162" i="50" s="1"/>
  <c r="Q140" i="3"/>
  <c r="R140" i="3" s="1"/>
  <c r="O141" i="3" s="1"/>
  <c r="Q162" i="31"/>
  <c r="R162" i="31" s="1"/>
  <c r="O163" i="31" s="1"/>
  <c r="Q140" i="29"/>
  <c r="R140" i="29" s="1"/>
  <c r="O141" i="29" s="1"/>
  <c r="Q161" i="51"/>
  <c r="R161" i="51" s="1"/>
  <c r="O162" i="51" s="1"/>
  <c r="Q153" i="49"/>
  <c r="R153" i="49" s="1"/>
  <c r="O154" i="49" s="1"/>
  <c r="Q142" i="4"/>
  <c r="R142" i="4" s="1"/>
  <c r="O143" i="4" s="1"/>
  <c r="Q152" i="74"/>
  <c r="R152" i="74" s="1"/>
  <c r="O153" i="74" s="1"/>
  <c r="Q154" i="76"/>
  <c r="R154" i="76" s="1"/>
  <c r="O155" i="76" s="1"/>
  <c r="Q153" i="73"/>
  <c r="R153" i="73" s="1"/>
  <c r="O154" i="73" s="1"/>
  <c r="Q146" i="11"/>
  <c r="R146" i="11" s="1"/>
  <c r="O147" i="11" s="1"/>
  <c r="Q141" i="9"/>
  <c r="R141" i="9" s="1"/>
  <c r="O142" i="9" s="1"/>
  <c r="Q140" i="8"/>
  <c r="R140" i="8" s="1"/>
  <c r="O141" i="8" s="1"/>
  <c r="Q165" i="28" l="1"/>
  <c r="R165" i="28" s="1"/>
  <c r="O166" i="28" s="1"/>
  <c r="Q157" i="80"/>
  <c r="R157" i="80" s="1"/>
  <c r="O158" i="80" s="1"/>
  <c r="Q156" i="75"/>
  <c r="R156" i="75" s="1"/>
  <c r="O157" i="75" s="1"/>
  <c r="Q154" i="73"/>
  <c r="R154" i="73" s="1"/>
  <c r="O155" i="73" s="1"/>
  <c r="Q154" i="1"/>
  <c r="R154" i="1" s="1"/>
  <c r="O155" i="1" s="1"/>
  <c r="Q162" i="51"/>
  <c r="R162" i="51" s="1"/>
  <c r="O163" i="51" s="1"/>
  <c r="Q160" i="72"/>
  <c r="R160" i="72" s="1"/>
  <c r="O161" i="72" s="1"/>
  <c r="Q155" i="76"/>
  <c r="R155" i="76" s="1"/>
  <c r="O156" i="76" s="1"/>
  <c r="Q162" i="50"/>
  <c r="R162" i="50" s="1"/>
  <c r="O163" i="50" s="1"/>
  <c r="Q154" i="6"/>
  <c r="R154" i="6" s="1"/>
  <c r="O155" i="6" s="1"/>
  <c r="Q153" i="79"/>
  <c r="R153" i="79" s="1"/>
  <c r="O154" i="79" s="1"/>
  <c r="Q164" i="30"/>
  <c r="R164" i="30" s="1"/>
  <c r="O165" i="30" s="1"/>
  <c r="Q152" i="70"/>
  <c r="R152" i="70" s="1"/>
  <c r="O153" i="70" s="1"/>
  <c r="Q153" i="74"/>
  <c r="R153" i="74" s="1"/>
  <c r="O154" i="74" s="1"/>
  <c r="Q141" i="29"/>
  <c r="R141" i="29" s="1"/>
  <c r="O142" i="29" s="1"/>
  <c r="Q141" i="3"/>
  <c r="R141" i="3" s="1"/>
  <c r="O142" i="3" s="1"/>
  <c r="Q164" i="68"/>
  <c r="R164" i="68" s="1"/>
  <c r="O165" i="68" s="1"/>
  <c r="Q152" i="71"/>
  <c r="R152" i="71" s="1"/>
  <c r="O153" i="71" s="1"/>
  <c r="Q150" i="69"/>
  <c r="R150" i="69" s="1"/>
  <c r="O151" i="69" s="1"/>
  <c r="Q152" i="12"/>
  <c r="R152" i="12" s="1"/>
  <c r="O153" i="12" s="1"/>
  <c r="Q154" i="78"/>
  <c r="R154" i="78" s="1"/>
  <c r="O155" i="78" s="1"/>
  <c r="Q143" i="4"/>
  <c r="R143" i="4" s="1"/>
  <c r="O144" i="4" s="1"/>
  <c r="Q163" i="31"/>
  <c r="R163" i="31" s="1"/>
  <c r="O164" i="31" s="1"/>
  <c r="Q160" i="81"/>
  <c r="R160" i="81" s="1"/>
  <c r="O161" i="81" s="1"/>
  <c r="Q166" i="67"/>
  <c r="R166" i="67" s="1"/>
  <c r="O167" i="67" s="1"/>
  <c r="Q151" i="5"/>
  <c r="R151" i="5" s="1"/>
  <c r="O152" i="5" s="1"/>
  <c r="Q154" i="49"/>
  <c r="R154" i="49" s="1"/>
  <c r="O155" i="49" s="1"/>
  <c r="Q147" i="11"/>
  <c r="R147" i="11" s="1"/>
  <c r="O148" i="11" s="1"/>
  <c r="Q142" i="9"/>
  <c r="R142" i="9" s="1"/>
  <c r="O143" i="9" s="1"/>
  <c r="Q141" i="8"/>
  <c r="R141" i="8" s="1"/>
  <c r="O142" i="8" s="1"/>
  <c r="Q144" i="4" l="1"/>
  <c r="R144" i="4" s="1"/>
  <c r="O145" i="4" s="1"/>
  <c r="Q154" i="74"/>
  <c r="R154" i="74" s="1"/>
  <c r="O155" i="74" s="1"/>
  <c r="Q142" i="3"/>
  <c r="R142" i="3" s="1"/>
  <c r="O143" i="3" s="1"/>
  <c r="Q153" i="70"/>
  <c r="R153" i="70" s="1"/>
  <c r="O154" i="70" s="1"/>
  <c r="Q161" i="72"/>
  <c r="R161" i="72" s="1"/>
  <c r="O162" i="72" s="1"/>
  <c r="Q163" i="51"/>
  <c r="R163" i="51" s="1"/>
  <c r="O164" i="51" s="1"/>
  <c r="Q155" i="49"/>
  <c r="R155" i="49" s="1"/>
  <c r="O156" i="49" s="1"/>
  <c r="Q153" i="12"/>
  <c r="R153" i="12" s="1"/>
  <c r="O154" i="12" s="1"/>
  <c r="Q156" i="76"/>
  <c r="R156" i="76" s="1"/>
  <c r="O157" i="76" s="1"/>
  <c r="Q161" i="81"/>
  <c r="R161" i="81" s="1"/>
  <c r="O162" i="81" s="1"/>
  <c r="Q165" i="30"/>
  <c r="R165" i="30" s="1"/>
  <c r="O166" i="30" s="1"/>
  <c r="Q155" i="73"/>
  <c r="R155" i="73" s="1"/>
  <c r="O156" i="73" s="1"/>
  <c r="Q167" i="67"/>
  <c r="R167" i="67" s="1"/>
  <c r="O168" i="67" s="1"/>
  <c r="Q164" i="31"/>
  <c r="R164" i="31" s="1"/>
  <c r="O165" i="31" s="1"/>
  <c r="Q155" i="78"/>
  <c r="R155" i="78" s="1"/>
  <c r="O156" i="78" s="1"/>
  <c r="Q151" i="69"/>
  <c r="R151" i="69" s="1"/>
  <c r="O152" i="69" s="1"/>
  <c r="Q165" i="68"/>
  <c r="R165" i="68" s="1"/>
  <c r="O166" i="68" s="1"/>
  <c r="Q142" i="29"/>
  <c r="R142" i="29" s="1"/>
  <c r="O143" i="29" s="1"/>
  <c r="Q154" i="79"/>
  <c r="R154" i="79" s="1"/>
  <c r="O155" i="79" s="1"/>
  <c r="Q163" i="50"/>
  <c r="R163" i="50" s="1"/>
  <c r="O164" i="50" s="1"/>
  <c r="Q155" i="1"/>
  <c r="R155" i="1" s="1"/>
  <c r="O156" i="1" s="1"/>
  <c r="Q157" i="75"/>
  <c r="R157" i="75" s="1"/>
  <c r="O158" i="75" s="1"/>
  <c r="Q166" i="28"/>
  <c r="R166" i="28" s="1"/>
  <c r="O167" i="28" s="1"/>
  <c r="Q152" i="5"/>
  <c r="R152" i="5" s="1"/>
  <c r="O153" i="5" s="1"/>
  <c r="Q153" i="71"/>
  <c r="R153" i="71" s="1"/>
  <c r="O154" i="71" s="1"/>
  <c r="Q155" i="6"/>
  <c r="R155" i="6" s="1"/>
  <c r="O156" i="6" s="1"/>
  <c r="Q158" i="80"/>
  <c r="R158" i="80" s="1"/>
  <c r="O159" i="80" s="1"/>
  <c r="Q148" i="11"/>
  <c r="R148" i="11" s="1"/>
  <c r="O149" i="11" s="1"/>
  <c r="Q143" i="9"/>
  <c r="R143" i="9" s="1"/>
  <c r="O144" i="9" s="1"/>
  <c r="Q142" i="8"/>
  <c r="R142" i="8" s="1"/>
  <c r="O143" i="8" s="1"/>
  <c r="Q143" i="29" l="1"/>
  <c r="R143" i="29" s="1"/>
  <c r="O144" i="29" s="1"/>
  <c r="Q165" i="31"/>
  <c r="R165" i="31" s="1"/>
  <c r="O166" i="31" s="1"/>
  <c r="Q166" i="68"/>
  <c r="R166" i="68" s="1"/>
  <c r="O167" i="68" s="1"/>
  <c r="Q159" i="80"/>
  <c r="R159" i="80" s="1"/>
  <c r="O160" i="80" s="1"/>
  <c r="Q157" i="76"/>
  <c r="R157" i="76" s="1"/>
  <c r="O158" i="76" s="1"/>
  <c r="Q158" i="75"/>
  <c r="R158" i="75" s="1"/>
  <c r="O159" i="75" s="1"/>
  <c r="Q156" i="6"/>
  <c r="R156" i="6" s="1"/>
  <c r="O157" i="6" s="1"/>
  <c r="Q153" i="5"/>
  <c r="R153" i="5" s="1"/>
  <c r="O154" i="5" s="1"/>
  <c r="Q164" i="50"/>
  <c r="R164" i="50" s="1"/>
  <c r="O165" i="50" s="1"/>
  <c r="Q152" i="69"/>
  <c r="R152" i="69" s="1"/>
  <c r="O153" i="69" s="1"/>
  <c r="Q156" i="73"/>
  <c r="R156" i="73" s="1"/>
  <c r="O157" i="73" s="1"/>
  <c r="Q162" i="81"/>
  <c r="R162" i="81" s="1"/>
  <c r="O163" i="81" s="1"/>
  <c r="Q154" i="12"/>
  <c r="R154" i="12" s="1"/>
  <c r="O155" i="12" s="1"/>
  <c r="Q164" i="51"/>
  <c r="R164" i="51" s="1"/>
  <c r="O165" i="51" s="1"/>
  <c r="Q154" i="70"/>
  <c r="R154" i="70" s="1"/>
  <c r="O155" i="70" s="1"/>
  <c r="Q155" i="74"/>
  <c r="R155" i="74" s="1"/>
  <c r="O156" i="74" s="1"/>
  <c r="Q154" i="71"/>
  <c r="R154" i="71" s="1"/>
  <c r="O155" i="71" s="1"/>
  <c r="Q167" i="28"/>
  <c r="R167" i="28" s="1"/>
  <c r="O168" i="28" s="1"/>
  <c r="Q156" i="1"/>
  <c r="R156" i="1" s="1"/>
  <c r="O157" i="1" s="1"/>
  <c r="Q155" i="79"/>
  <c r="R155" i="79" s="1"/>
  <c r="O156" i="79" s="1"/>
  <c r="Q156" i="78"/>
  <c r="R156" i="78" s="1"/>
  <c r="O157" i="78" s="1"/>
  <c r="Q168" i="67"/>
  <c r="R168" i="67" s="1"/>
  <c r="O169" i="67" s="1"/>
  <c r="Q166" i="30"/>
  <c r="R166" i="30" s="1"/>
  <c r="O167" i="30" s="1"/>
  <c r="Q156" i="49"/>
  <c r="R156" i="49" s="1"/>
  <c r="O157" i="49" s="1"/>
  <c r="Q162" i="72"/>
  <c r="R162" i="72" s="1"/>
  <c r="O163" i="72" s="1"/>
  <c r="Q143" i="3"/>
  <c r="R143" i="3" s="1"/>
  <c r="O144" i="3" s="1"/>
  <c r="Q145" i="4"/>
  <c r="R145" i="4" s="1"/>
  <c r="O146" i="4" s="1"/>
  <c r="Q149" i="11"/>
  <c r="R149" i="11" s="1"/>
  <c r="O150" i="11" s="1"/>
  <c r="Q144" i="9"/>
  <c r="R144" i="9" s="1"/>
  <c r="O145" i="9" s="1"/>
  <c r="Q143" i="8"/>
  <c r="R143" i="8" s="1"/>
  <c r="O144" i="8" s="1"/>
  <c r="Q157" i="73" l="1"/>
  <c r="R157" i="73" s="1"/>
  <c r="O158" i="73" s="1"/>
  <c r="Q159" i="75"/>
  <c r="R159" i="75" s="1"/>
  <c r="O160" i="75" s="1"/>
  <c r="Q157" i="78"/>
  <c r="R157" i="78" s="1"/>
  <c r="O158" i="78" s="1"/>
  <c r="Q154" i="5"/>
  <c r="R154" i="5" s="1"/>
  <c r="O155" i="5" s="1"/>
  <c r="Q157" i="49"/>
  <c r="R157" i="49" s="1"/>
  <c r="O158" i="49" s="1"/>
  <c r="Q156" i="79"/>
  <c r="R156" i="79" s="1"/>
  <c r="O157" i="79" s="1"/>
  <c r="Q156" i="74"/>
  <c r="R156" i="74" s="1"/>
  <c r="O157" i="74" s="1"/>
  <c r="Q163" i="81"/>
  <c r="R163" i="81" s="1"/>
  <c r="O164" i="81" s="1"/>
  <c r="Q166" i="31"/>
  <c r="R166" i="31" s="1"/>
  <c r="O167" i="31" s="1"/>
  <c r="Q163" i="72"/>
  <c r="R163" i="72" s="1"/>
  <c r="O164" i="72" s="1"/>
  <c r="Q155" i="71"/>
  <c r="R155" i="71" s="1"/>
  <c r="O156" i="71" s="1"/>
  <c r="Q155" i="70"/>
  <c r="R155" i="70" s="1"/>
  <c r="O156" i="70" s="1"/>
  <c r="Q155" i="12"/>
  <c r="R155" i="12" s="1"/>
  <c r="O156" i="12" s="1"/>
  <c r="Q165" i="50"/>
  <c r="R165" i="50" s="1"/>
  <c r="O166" i="50" s="1"/>
  <c r="Q157" i="6"/>
  <c r="R157" i="6" s="1"/>
  <c r="O158" i="6" s="1"/>
  <c r="Q158" i="76"/>
  <c r="R158" i="76" s="1"/>
  <c r="O159" i="76" s="1"/>
  <c r="Q167" i="68"/>
  <c r="R167" i="68" s="1"/>
  <c r="O168" i="68" s="1"/>
  <c r="Q144" i="29"/>
  <c r="R144" i="29" s="1"/>
  <c r="O145" i="29" s="1"/>
  <c r="Q144" i="3"/>
  <c r="R144" i="3" s="1"/>
  <c r="O145" i="3" s="1"/>
  <c r="Q169" i="67"/>
  <c r="R169" i="67" s="1"/>
  <c r="O170" i="67" s="1"/>
  <c r="Q168" i="28"/>
  <c r="R168" i="28" s="1"/>
  <c r="O169" i="28" s="1"/>
  <c r="Q165" i="51"/>
  <c r="R165" i="51" s="1"/>
  <c r="O166" i="51" s="1"/>
  <c r="Q153" i="69"/>
  <c r="R153" i="69" s="1"/>
  <c r="O154" i="69" s="1"/>
  <c r="Q160" i="80"/>
  <c r="R160" i="80" s="1"/>
  <c r="O161" i="80" s="1"/>
  <c r="Q146" i="4"/>
  <c r="R146" i="4" s="1"/>
  <c r="O147" i="4" s="1"/>
  <c r="Q167" i="30"/>
  <c r="R167" i="30" s="1"/>
  <c r="O168" i="30" s="1"/>
  <c r="Q157" i="1"/>
  <c r="R157" i="1" s="1"/>
  <c r="O158" i="1" s="1"/>
  <c r="Q150" i="11"/>
  <c r="R150" i="11" s="1"/>
  <c r="O151" i="11" s="1"/>
  <c r="Q145" i="9"/>
  <c r="R145" i="9" s="1"/>
  <c r="O146" i="9" s="1"/>
  <c r="Q144" i="8"/>
  <c r="R144" i="8" s="1"/>
  <c r="O145" i="8" s="1"/>
  <c r="Q156" i="71" l="1"/>
  <c r="R156" i="71" s="1"/>
  <c r="O157" i="71" s="1"/>
  <c r="Q166" i="51"/>
  <c r="R166" i="51" s="1"/>
  <c r="O167" i="51" s="1"/>
  <c r="Q160" i="75"/>
  <c r="R160" i="75" s="1"/>
  <c r="O161" i="75" s="1"/>
  <c r="Q164" i="81"/>
  <c r="R164" i="81" s="1"/>
  <c r="O165" i="81" s="1"/>
  <c r="Q161" i="80"/>
  <c r="R161" i="80" s="1"/>
  <c r="O162" i="80" s="1"/>
  <c r="Q170" i="67"/>
  <c r="R170" i="67" s="1"/>
  <c r="O171" i="67" s="1"/>
  <c r="Q159" i="76"/>
  <c r="R159" i="76" s="1"/>
  <c r="O160" i="76" s="1"/>
  <c r="Q156" i="70"/>
  <c r="R156" i="70" s="1"/>
  <c r="O157" i="70" s="1"/>
  <c r="Q157" i="79"/>
  <c r="R157" i="79" s="1"/>
  <c r="O158" i="79" s="1"/>
  <c r="Q158" i="1"/>
  <c r="R158" i="1" s="1"/>
  <c r="O159" i="1" s="1"/>
  <c r="Q154" i="69"/>
  <c r="R154" i="69" s="1"/>
  <c r="O155" i="69" s="1"/>
  <c r="Q145" i="3"/>
  <c r="R145" i="3" s="1"/>
  <c r="O146" i="3" s="1"/>
  <c r="Q158" i="6"/>
  <c r="R158" i="6" s="1"/>
  <c r="O159" i="6" s="1"/>
  <c r="Q156" i="12"/>
  <c r="R156" i="12" s="1"/>
  <c r="O157" i="12" s="1"/>
  <c r="Q167" i="31"/>
  <c r="R167" i="31" s="1"/>
  <c r="O168" i="31" s="1"/>
  <c r="Q157" i="74"/>
  <c r="R157" i="74" s="1"/>
  <c r="O158" i="74" s="1"/>
  <c r="Q158" i="49"/>
  <c r="R158" i="49" s="1"/>
  <c r="O159" i="49" s="1"/>
  <c r="Q158" i="78"/>
  <c r="R158" i="78" s="1"/>
  <c r="O159" i="78" s="1"/>
  <c r="Q158" i="73"/>
  <c r="R158" i="73" s="1"/>
  <c r="O159" i="73" s="1"/>
  <c r="Q168" i="30"/>
  <c r="R168" i="30" s="1"/>
  <c r="O169" i="30" s="1"/>
  <c r="Q145" i="29"/>
  <c r="R145" i="29" s="1"/>
  <c r="O146" i="29" s="1"/>
  <c r="Q166" i="50"/>
  <c r="R166" i="50" s="1"/>
  <c r="O167" i="50" s="1"/>
  <c r="Q164" i="72"/>
  <c r="R164" i="72" s="1"/>
  <c r="O165" i="72" s="1"/>
  <c r="Q155" i="5"/>
  <c r="R155" i="5" s="1"/>
  <c r="O156" i="5" s="1"/>
  <c r="Q147" i="4"/>
  <c r="R147" i="4" s="1"/>
  <c r="O148" i="4" s="1"/>
  <c r="Q169" i="28"/>
  <c r="R169" i="28" s="1"/>
  <c r="O170" i="28" s="1"/>
  <c r="Q168" i="68"/>
  <c r="R168" i="68" s="1"/>
  <c r="O169" i="68" s="1"/>
  <c r="Q151" i="11"/>
  <c r="R151" i="11" s="1"/>
  <c r="O152" i="11" s="1"/>
  <c r="Q146" i="9"/>
  <c r="R146" i="9" s="1"/>
  <c r="O147" i="9" s="1"/>
  <c r="Q145" i="8"/>
  <c r="R145" i="8" s="1"/>
  <c r="O146" i="8" s="1"/>
  <c r="Q157" i="12" l="1"/>
  <c r="R157" i="12" s="1"/>
  <c r="O158" i="12" s="1"/>
  <c r="Q159" i="6"/>
  <c r="R159" i="6" s="1"/>
  <c r="O160" i="6" s="1"/>
  <c r="Q148" i="4"/>
  <c r="R148" i="4" s="1"/>
  <c r="O149" i="4" s="1"/>
  <c r="Q169" i="30"/>
  <c r="R169" i="30" s="1"/>
  <c r="O170" i="30" s="1"/>
  <c r="Q146" i="3"/>
  <c r="R146" i="3" s="1"/>
  <c r="O147" i="3" s="1"/>
  <c r="Q160" i="76"/>
  <c r="R160" i="76" s="1"/>
  <c r="O161" i="76" s="1"/>
  <c r="Q156" i="5"/>
  <c r="R156" i="5" s="1"/>
  <c r="O157" i="5" s="1"/>
  <c r="Q158" i="74"/>
  <c r="R158" i="74" s="1"/>
  <c r="O159" i="74" s="1"/>
  <c r="Q157" i="70"/>
  <c r="R157" i="70" s="1"/>
  <c r="O158" i="70" s="1"/>
  <c r="Q165" i="81"/>
  <c r="R165" i="81" s="1"/>
  <c r="O166" i="81" s="1"/>
  <c r="Q165" i="72"/>
  <c r="R165" i="72" s="1"/>
  <c r="O166" i="72" s="1"/>
  <c r="Q146" i="29"/>
  <c r="R146" i="29" s="1"/>
  <c r="O147" i="29" s="1"/>
  <c r="Q159" i="73"/>
  <c r="R159" i="73" s="1"/>
  <c r="O160" i="73" s="1"/>
  <c r="Q159" i="49"/>
  <c r="R159" i="49" s="1"/>
  <c r="O160" i="49" s="1"/>
  <c r="Q168" i="31"/>
  <c r="R168" i="31" s="1"/>
  <c r="O169" i="31" s="1"/>
  <c r="Q155" i="69"/>
  <c r="R155" i="69" s="1"/>
  <c r="O156" i="69" s="1"/>
  <c r="Q158" i="79"/>
  <c r="R158" i="79" s="1"/>
  <c r="O159" i="79" s="1"/>
  <c r="Q162" i="80"/>
  <c r="R162" i="80" s="1"/>
  <c r="O163" i="80" s="1"/>
  <c r="Q161" i="75"/>
  <c r="R161" i="75" s="1"/>
  <c r="O162" i="75" s="1"/>
  <c r="Q157" i="71"/>
  <c r="R157" i="71" s="1"/>
  <c r="O158" i="71" s="1"/>
  <c r="Q170" i="28"/>
  <c r="R170" i="28" s="1"/>
  <c r="O171" i="28" s="1"/>
  <c r="Q167" i="50"/>
  <c r="R167" i="50" s="1"/>
  <c r="O168" i="50" s="1"/>
  <c r="Q159" i="78"/>
  <c r="R159" i="78" s="1"/>
  <c r="O160" i="78" s="1"/>
  <c r="Q159" i="1"/>
  <c r="R159" i="1" s="1"/>
  <c r="O160" i="1" s="1"/>
  <c r="Q171" i="67"/>
  <c r="R171" i="67" s="1"/>
  <c r="O172" i="67" s="1"/>
  <c r="Q167" i="51"/>
  <c r="R167" i="51" s="1"/>
  <c r="O168" i="51" s="1"/>
  <c r="Q169" i="68"/>
  <c r="R169" i="68" s="1"/>
  <c r="O170" i="68" s="1"/>
  <c r="Q152" i="11"/>
  <c r="R152" i="11" s="1"/>
  <c r="O153" i="11" s="1"/>
  <c r="Q147" i="9"/>
  <c r="R147" i="9" s="1"/>
  <c r="O148" i="9" s="1"/>
  <c r="Q146" i="8"/>
  <c r="R146" i="8" s="1"/>
  <c r="O147" i="8" s="1"/>
  <c r="Q168" i="51" l="1"/>
  <c r="R168" i="51" s="1"/>
  <c r="O169" i="51" s="1"/>
  <c r="Q156" i="69"/>
  <c r="R156" i="69" s="1"/>
  <c r="O157" i="69" s="1"/>
  <c r="Q170" i="30"/>
  <c r="R170" i="30" s="1"/>
  <c r="O171" i="30" s="1"/>
  <c r="Q161" i="76"/>
  <c r="R161" i="76" s="1"/>
  <c r="O162" i="76" s="1"/>
  <c r="Q171" i="28"/>
  <c r="R171" i="28" s="1"/>
  <c r="O172" i="28" s="1"/>
  <c r="Q158" i="70"/>
  <c r="R158" i="70" s="1"/>
  <c r="O159" i="70" s="1"/>
  <c r="Q160" i="73"/>
  <c r="R160" i="73" s="1"/>
  <c r="O161" i="73" s="1"/>
  <c r="Q170" i="68"/>
  <c r="R170" i="68" s="1"/>
  <c r="O171" i="68" s="1"/>
  <c r="Q160" i="1"/>
  <c r="R160" i="1" s="1"/>
  <c r="O161" i="1" s="1"/>
  <c r="Q168" i="50"/>
  <c r="R168" i="50" s="1"/>
  <c r="O169" i="50" s="1"/>
  <c r="Q163" i="80"/>
  <c r="R163" i="80" s="1"/>
  <c r="O164" i="80" s="1"/>
  <c r="Q160" i="49"/>
  <c r="R160" i="49" s="1"/>
  <c r="O161" i="49" s="1"/>
  <c r="Q166" i="81"/>
  <c r="R166" i="81" s="1"/>
  <c r="O167" i="81" s="1"/>
  <c r="Q160" i="6"/>
  <c r="R160" i="6" s="1"/>
  <c r="O161" i="6" s="1"/>
  <c r="Q172" i="67"/>
  <c r="R172" i="67" s="1"/>
  <c r="O173" i="67" s="1"/>
  <c r="Q159" i="79"/>
  <c r="R159" i="79" s="1"/>
  <c r="O160" i="79" s="1"/>
  <c r="Q169" i="31"/>
  <c r="R169" i="31" s="1"/>
  <c r="O170" i="31" s="1"/>
  <c r="Q166" i="72"/>
  <c r="R166" i="72" s="1"/>
  <c r="O167" i="72" s="1"/>
  <c r="Q157" i="5"/>
  <c r="R157" i="5" s="1"/>
  <c r="O158" i="5" s="1"/>
  <c r="Q147" i="3"/>
  <c r="R147" i="3" s="1"/>
  <c r="O148" i="3" s="1"/>
  <c r="Q149" i="4"/>
  <c r="R149" i="4" s="1"/>
  <c r="O150" i="4" s="1"/>
  <c r="Q158" i="12"/>
  <c r="R158" i="12" s="1"/>
  <c r="O159" i="12" s="1"/>
  <c r="Q158" i="71"/>
  <c r="R158" i="71" s="1"/>
  <c r="O159" i="71" s="1"/>
  <c r="Q147" i="29"/>
  <c r="R147" i="29" s="1"/>
  <c r="O148" i="29" s="1"/>
  <c r="Q159" i="74"/>
  <c r="R159" i="74" s="1"/>
  <c r="O160" i="74" s="1"/>
  <c r="Q160" i="78"/>
  <c r="R160" i="78" s="1"/>
  <c r="O161" i="78" s="1"/>
  <c r="Q162" i="75"/>
  <c r="R162" i="75" s="1"/>
  <c r="O163" i="75" s="1"/>
  <c r="Q153" i="11"/>
  <c r="R153" i="11" s="1"/>
  <c r="O154" i="11" s="1"/>
  <c r="Q148" i="9"/>
  <c r="R148" i="9" s="1"/>
  <c r="O149" i="9" s="1"/>
  <c r="Q147" i="8"/>
  <c r="R147" i="8" s="1"/>
  <c r="O148" i="8" s="1"/>
  <c r="Q161" i="49" l="1"/>
  <c r="R161" i="49" s="1"/>
  <c r="O162" i="49" s="1"/>
  <c r="Q161" i="6"/>
  <c r="R161" i="6" s="1"/>
  <c r="O162" i="6" s="1"/>
  <c r="Q160" i="74"/>
  <c r="R160" i="74" s="1"/>
  <c r="O161" i="74" s="1"/>
  <c r="Q158" i="5"/>
  <c r="R158" i="5" s="1"/>
  <c r="O159" i="5" s="1"/>
  <c r="Q159" i="71"/>
  <c r="R159" i="71" s="1"/>
  <c r="O160" i="71" s="1"/>
  <c r="Q161" i="1"/>
  <c r="R161" i="1" s="1"/>
  <c r="O162" i="1" s="1"/>
  <c r="Q159" i="70"/>
  <c r="R159" i="70" s="1"/>
  <c r="O160" i="70" s="1"/>
  <c r="Q171" i="68"/>
  <c r="R171" i="68" s="1"/>
  <c r="O172" i="68" s="1"/>
  <c r="Q163" i="75"/>
  <c r="R163" i="75" s="1"/>
  <c r="O164" i="75" s="1"/>
  <c r="Q148" i="29"/>
  <c r="R148" i="29" s="1"/>
  <c r="O149" i="29" s="1"/>
  <c r="Q148" i="3"/>
  <c r="R148" i="3" s="1"/>
  <c r="O149" i="3" s="1"/>
  <c r="Q160" i="79"/>
  <c r="R160" i="79" s="1"/>
  <c r="O161" i="79" s="1"/>
  <c r="Q169" i="50"/>
  <c r="R169" i="50" s="1"/>
  <c r="O170" i="50" s="1"/>
  <c r="Q162" i="76"/>
  <c r="R162" i="76" s="1"/>
  <c r="O163" i="76" s="1"/>
  <c r="Q173" i="67"/>
  <c r="R173" i="67" s="1"/>
  <c r="O174" i="67" s="1"/>
  <c r="Q167" i="81"/>
  <c r="R167" i="81" s="1"/>
  <c r="O168" i="81" s="1"/>
  <c r="Q164" i="80"/>
  <c r="R164" i="80" s="1"/>
  <c r="O165" i="80" s="1"/>
  <c r="Q161" i="73"/>
  <c r="R161" i="73" s="1"/>
  <c r="O162" i="73" s="1"/>
  <c r="Q172" i="28"/>
  <c r="R172" i="28" s="1"/>
  <c r="O173" i="28" s="1"/>
  <c r="Q171" i="30"/>
  <c r="R171" i="30" s="1"/>
  <c r="O172" i="30" s="1"/>
  <c r="Q169" i="51"/>
  <c r="R169" i="51" s="1"/>
  <c r="O170" i="51" s="1"/>
  <c r="Q161" i="78"/>
  <c r="R161" i="78" s="1"/>
  <c r="O162" i="78" s="1"/>
  <c r="Q159" i="12"/>
  <c r="R159" i="12" s="1"/>
  <c r="O160" i="12" s="1"/>
  <c r="Q167" i="72"/>
  <c r="R167" i="72" s="1"/>
  <c r="O168" i="72" s="1"/>
  <c r="Q157" i="69"/>
  <c r="R157" i="69" s="1"/>
  <c r="O158" i="69" s="1"/>
  <c r="Q150" i="4"/>
  <c r="R150" i="4" s="1"/>
  <c r="O151" i="4" s="1"/>
  <c r="Q170" i="31"/>
  <c r="R170" i="31" s="1"/>
  <c r="O171" i="31" s="1"/>
  <c r="Q154" i="11"/>
  <c r="R154" i="11" s="1"/>
  <c r="O155" i="11" s="1"/>
  <c r="Q149" i="9"/>
  <c r="R149" i="9" s="1"/>
  <c r="O150" i="9" s="1"/>
  <c r="Q148" i="8"/>
  <c r="R148" i="8" s="1"/>
  <c r="O149" i="8" s="1"/>
  <c r="Q158" i="69" l="1"/>
  <c r="R158" i="69" s="1"/>
  <c r="O159" i="69" s="1"/>
  <c r="Q170" i="50"/>
  <c r="R170" i="50" s="1"/>
  <c r="O171" i="50" s="1"/>
  <c r="Q160" i="71"/>
  <c r="R160" i="71" s="1"/>
  <c r="O161" i="71" s="1"/>
  <c r="Q168" i="72"/>
  <c r="R168" i="72" s="1"/>
  <c r="O169" i="72" s="1"/>
  <c r="Q172" i="30"/>
  <c r="R172" i="30" s="1"/>
  <c r="O173" i="30" s="1"/>
  <c r="Q168" i="81"/>
  <c r="R168" i="81" s="1"/>
  <c r="O169" i="81" s="1"/>
  <c r="Q161" i="79"/>
  <c r="R161" i="79" s="1"/>
  <c r="O162" i="79" s="1"/>
  <c r="Q172" i="68"/>
  <c r="R172" i="68" s="1"/>
  <c r="O173" i="68" s="1"/>
  <c r="Q159" i="5"/>
  <c r="R159" i="5" s="1"/>
  <c r="O160" i="5" s="1"/>
  <c r="Q160" i="12"/>
  <c r="R160" i="12" s="1"/>
  <c r="O161" i="12" s="1"/>
  <c r="Q170" i="51"/>
  <c r="R170" i="51" s="1"/>
  <c r="O171" i="51" s="1"/>
  <c r="Q173" i="28"/>
  <c r="R173" i="28" s="1"/>
  <c r="O174" i="28" s="1"/>
  <c r="Q165" i="80"/>
  <c r="R165" i="80" s="1"/>
  <c r="O166" i="80" s="1"/>
  <c r="Q174" i="67"/>
  <c r="R174" i="67" s="1"/>
  <c r="O175" i="67" s="1"/>
  <c r="Q149" i="3"/>
  <c r="R149" i="3" s="1"/>
  <c r="O150" i="3" s="1"/>
  <c r="Q164" i="75"/>
  <c r="R164" i="75" s="1"/>
  <c r="O165" i="75" s="1"/>
  <c r="Q160" i="70"/>
  <c r="R160" i="70" s="1"/>
  <c r="O161" i="70" s="1"/>
  <c r="Q161" i="74"/>
  <c r="R161" i="74" s="1"/>
  <c r="O162" i="74" s="1"/>
  <c r="Q162" i="49"/>
  <c r="R162" i="49" s="1"/>
  <c r="O163" i="49" s="1"/>
  <c r="Q151" i="4"/>
  <c r="R151" i="4" s="1"/>
  <c r="O152" i="4" s="1"/>
  <c r="Q162" i="78"/>
  <c r="R162" i="78" s="1"/>
  <c r="O163" i="78" s="1"/>
  <c r="Q162" i="73"/>
  <c r="R162" i="73" s="1"/>
  <c r="O163" i="73" s="1"/>
  <c r="Q163" i="76"/>
  <c r="R163" i="76" s="1"/>
  <c r="O164" i="76" s="1"/>
  <c r="Q149" i="29"/>
  <c r="R149" i="29" s="1"/>
  <c r="O150" i="29" s="1"/>
  <c r="Q162" i="1"/>
  <c r="R162" i="1" s="1"/>
  <c r="O163" i="1" s="1"/>
  <c r="Q162" i="6"/>
  <c r="R162" i="6" s="1"/>
  <c r="O163" i="6" s="1"/>
  <c r="Q171" i="31"/>
  <c r="R171" i="31" s="1"/>
  <c r="O172" i="31" s="1"/>
  <c r="Q155" i="11"/>
  <c r="R155" i="11" s="1"/>
  <c r="O156" i="11" s="1"/>
  <c r="Q150" i="9"/>
  <c r="R150" i="9" s="1"/>
  <c r="O151" i="9" s="1"/>
  <c r="Q149" i="8"/>
  <c r="R149" i="8" s="1"/>
  <c r="O150" i="8" s="1"/>
  <c r="Q165" i="75" l="1"/>
  <c r="R165" i="75" s="1"/>
  <c r="O166" i="75" s="1"/>
  <c r="Q169" i="81"/>
  <c r="R169" i="81" s="1"/>
  <c r="O170" i="81" s="1"/>
  <c r="Q150" i="3"/>
  <c r="R150" i="3" s="1"/>
  <c r="O151" i="3" s="1"/>
  <c r="Q161" i="12"/>
  <c r="R161" i="12" s="1"/>
  <c r="O162" i="12" s="1"/>
  <c r="Q166" i="80"/>
  <c r="R166" i="80" s="1"/>
  <c r="O167" i="80" s="1"/>
  <c r="Q163" i="1"/>
  <c r="R163" i="1" s="1"/>
  <c r="O164" i="1" s="1"/>
  <c r="Q162" i="74"/>
  <c r="R162" i="74" s="1"/>
  <c r="O163" i="74" s="1"/>
  <c r="Q172" i="31"/>
  <c r="R172" i="31" s="1"/>
  <c r="O173" i="31" s="1"/>
  <c r="Q152" i="4"/>
  <c r="R152" i="4" s="1"/>
  <c r="O153" i="4" s="1"/>
  <c r="Q150" i="29"/>
  <c r="R150" i="29" s="1"/>
  <c r="O151" i="29" s="1"/>
  <c r="Q174" i="28"/>
  <c r="R174" i="28" s="1"/>
  <c r="O175" i="28" s="1"/>
  <c r="Q173" i="68"/>
  <c r="R173" i="68" s="1"/>
  <c r="O174" i="68" s="1"/>
  <c r="Q171" i="50"/>
  <c r="R171" i="50" s="1"/>
  <c r="O172" i="50" s="1"/>
  <c r="Q163" i="78"/>
  <c r="R163" i="78" s="1"/>
  <c r="O164" i="78" s="1"/>
  <c r="Q163" i="49"/>
  <c r="R163" i="49" s="1"/>
  <c r="O164" i="49" s="1"/>
  <c r="Q161" i="70"/>
  <c r="R161" i="70" s="1"/>
  <c r="O162" i="70" s="1"/>
  <c r="Q171" i="51"/>
  <c r="R171" i="51" s="1"/>
  <c r="O172" i="51" s="1"/>
  <c r="Q160" i="5"/>
  <c r="R160" i="5" s="1"/>
  <c r="O161" i="5" s="1"/>
  <c r="Q162" i="79"/>
  <c r="R162" i="79" s="1"/>
  <c r="O163" i="79" s="1"/>
  <c r="Q173" i="30"/>
  <c r="R173" i="30" s="1"/>
  <c r="O174" i="30" s="1"/>
  <c r="Q161" i="71"/>
  <c r="R161" i="71" s="1"/>
  <c r="O162" i="71" s="1"/>
  <c r="Q159" i="69"/>
  <c r="R159" i="69" s="1"/>
  <c r="O160" i="69" s="1"/>
  <c r="Q163" i="6"/>
  <c r="R163" i="6" s="1"/>
  <c r="O164" i="6" s="1"/>
  <c r="Q163" i="73"/>
  <c r="R163" i="73" s="1"/>
  <c r="O164" i="73" s="1"/>
  <c r="Q175" i="67"/>
  <c r="R175" i="67" s="1"/>
  <c r="O176" i="67" s="1"/>
  <c r="Q169" i="72"/>
  <c r="R169" i="72" s="1"/>
  <c r="O170" i="72" s="1"/>
  <c r="Q164" i="76"/>
  <c r="R164" i="76" s="1"/>
  <c r="O165" i="76" s="1"/>
  <c r="Q156" i="11"/>
  <c r="R156" i="11" s="1"/>
  <c r="O157" i="11" s="1"/>
  <c r="Q151" i="9"/>
  <c r="R151" i="9" s="1"/>
  <c r="O152" i="9" s="1"/>
  <c r="Q150" i="8"/>
  <c r="R150" i="8" s="1"/>
  <c r="O151" i="8" s="1"/>
  <c r="Q167" i="80" l="1"/>
  <c r="R167" i="80" s="1"/>
  <c r="O168" i="80" s="1"/>
  <c r="Q174" i="68"/>
  <c r="R174" i="68" s="1"/>
  <c r="O175" i="68" s="1"/>
  <c r="Q175" i="28"/>
  <c r="R175" i="28" s="1"/>
  <c r="O176" i="28" s="1"/>
  <c r="Q172" i="50"/>
  <c r="R172" i="50" s="1"/>
  <c r="O173" i="50" s="1"/>
  <c r="Q176" i="67"/>
  <c r="R176" i="67" s="1"/>
  <c r="O177" i="67" s="1"/>
  <c r="Q165" i="76"/>
  <c r="R165" i="76" s="1"/>
  <c r="O166" i="76" s="1"/>
  <c r="Q151" i="29"/>
  <c r="R151" i="29" s="1"/>
  <c r="O152" i="29" s="1"/>
  <c r="Q166" i="75"/>
  <c r="R166" i="75" s="1"/>
  <c r="O167" i="75" s="1"/>
  <c r="Q170" i="72"/>
  <c r="R170" i="72" s="1"/>
  <c r="O171" i="72" s="1"/>
  <c r="Q160" i="69"/>
  <c r="R160" i="69" s="1"/>
  <c r="O161" i="69" s="1"/>
  <c r="Q161" i="5"/>
  <c r="R161" i="5" s="1"/>
  <c r="O162" i="5" s="1"/>
  <c r="Q164" i="78"/>
  <c r="R164" i="78" s="1"/>
  <c r="O165" i="78" s="1"/>
  <c r="Q162" i="12"/>
  <c r="R162" i="12" s="1"/>
  <c r="O163" i="12" s="1"/>
  <c r="Q164" i="6"/>
  <c r="R164" i="6" s="1"/>
  <c r="O165" i="6" s="1"/>
  <c r="Q163" i="79"/>
  <c r="R163" i="79" s="1"/>
  <c r="O164" i="79" s="1"/>
  <c r="Q172" i="51"/>
  <c r="R172" i="51" s="1"/>
  <c r="O173" i="51" s="1"/>
  <c r="Q164" i="49"/>
  <c r="R164" i="49" s="1"/>
  <c r="O165" i="49" s="1"/>
  <c r="Q153" i="4"/>
  <c r="R153" i="4" s="1"/>
  <c r="O154" i="4" s="1"/>
  <c r="Q163" i="74"/>
  <c r="R163" i="74" s="1"/>
  <c r="O164" i="74" s="1"/>
  <c r="Q151" i="3"/>
  <c r="R151" i="3" s="1"/>
  <c r="O152" i="3" s="1"/>
  <c r="Q164" i="73"/>
  <c r="R164" i="73" s="1"/>
  <c r="O165" i="73" s="1"/>
  <c r="Q174" i="30"/>
  <c r="R174" i="30" s="1"/>
  <c r="O175" i="30" s="1"/>
  <c r="Q162" i="70"/>
  <c r="R162" i="70" s="1"/>
  <c r="O163" i="70" s="1"/>
  <c r="Q173" i="31"/>
  <c r="R173" i="31" s="1"/>
  <c r="O174" i="31" s="1"/>
  <c r="Q164" i="1"/>
  <c r="R164" i="1" s="1"/>
  <c r="O165" i="1" s="1"/>
  <c r="Q170" i="81"/>
  <c r="R170" i="81" s="1"/>
  <c r="O171" i="81" s="1"/>
  <c r="Q162" i="71"/>
  <c r="R162" i="71" s="1"/>
  <c r="O163" i="71" s="1"/>
  <c r="Q157" i="11"/>
  <c r="R157" i="11" s="1"/>
  <c r="O158" i="11" s="1"/>
  <c r="Q152" i="9"/>
  <c r="R152" i="9" s="1"/>
  <c r="O153" i="9" s="1"/>
  <c r="Q151" i="8"/>
  <c r="R151" i="8" s="1"/>
  <c r="O152" i="8" s="1"/>
  <c r="Q165" i="78" l="1"/>
  <c r="R165" i="78" s="1"/>
  <c r="O166" i="78" s="1"/>
  <c r="Q162" i="5"/>
  <c r="R162" i="5" s="1"/>
  <c r="O163" i="5" s="1"/>
  <c r="Q165" i="6"/>
  <c r="R165" i="6" s="1"/>
  <c r="O166" i="6" s="1"/>
  <c r="Q175" i="68"/>
  <c r="R175" i="68" s="1"/>
  <c r="O176" i="68" s="1"/>
  <c r="Q173" i="51"/>
  <c r="R173" i="51" s="1"/>
  <c r="O174" i="51" s="1"/>
  <c r="Q161" i="69"/>
  <c r="R161" i="69" s="1"/>
  <c r="O162" i="69" s="1"/>
  <c r="Q171" i="81"/>
  <c r="R171" i="81" s="1"/>
  <c r="O172" i="81" s="1"/>
  <c r="Q175" i="30"/>
  <c r="R175" i="30" s="1"/>
  <c r="O176" i="30" s="1"/>
  <c r="Q154" i="4"/>
  <c r="R154" i="4" s="1"/>
  <c r="O155" i="4" s="1"/>
  <c r="Q166" i="76"/>
  <c r="R166" i="76" s="1"/>
  <c r="O167" i="76" s="1"/>
  <c r="Q165" i="1"/>
  <c r="R165" i="1" s="1"/>
  <c r="O166" i="1" s="1"/>
  <c r="Q165" i="73"/>
  <c r="R165" i="73" s="1"/>
  <c r="O166" i="73" s="1"/>
  <c r="Q165" i="49"/>
  <c r="R165" i="49" s="1"/>
  <c r="O166" i="49" s="1"/>
  <c r="Q164" i="79"/>
  <c r="R164" i="79" s="1"/>
  <c r="O165" i="79" s="1"/>
  <c r="Q163" i="12"/>
  <c r="R163" i="12" s="1"/>
  <c r="O164" i="12" s="1"/>
  <c r="Q171" i="72"/>
  <c r="R171" i="72" s="1"/>
  <c r="O172" i="72" s="1"/>
  <c r="Q152" i="29"/>
  <c r="R152" i="29" s="1"/>
  <c r="O153" i="29" s="1"/>
  <c r="Q177" i="67"/>
  <c r="R177" i="67" s="1"/>
  <c r="O178" i="67" s="1"/>
  <c r="Q176" i="28"/>
  <c r="R176" i="28" s="1"/>
  <c r="O177" i="28" s="1"/>
  <c r="Q168" i="80"/>
  <c r="R168" i="80" s="1"/>
  <c r="O169" i="80" s="1"/>
  <c r="Q174" i="31"/>
  <c r="R174" i="31" s="1"/>
  <c r="O175" i="31" s="1"/>
  <c r="Q152" i="3"/>
  <c r="R152" i="3" s="1"/>
  <c r="O153" i="3" s="1"/>
  <c r="Q167" i="75"/>
  <c r="R167" i="75" s="1"/>
  <c r="O168" i="75" s="1"/>
  <c r="Q173" i="50"/>
  <c r="R173" i="50" s="1"/>
  <c r="O174" i="50" s="1"/>
  <c r="Q163" i="71"/>
  <c r="R163" i="71" s="1"/>
  <c r="O164" i="71" s="1"/>
  <c r="Q163" i="70"/>
  <c r="R163" i="70" s="1"/>
  <c r="O164" i="70" s="1"/>
  <c r="Q164" i="74"/>
  <c r="R164" i="74" s="1"/>
  <c r="O165" i="74" s="1"/>
  <c r="Q158" i="11"/>
  <c r="R158" i="11" s="1"/>
  <c r="O159" i="11" s="1"/>
  <c r="Q153" i="9"/>
  <c r="R153" i="9" s="1"/>
  <c r="O154" i="9" s="1"/>
  <c r="Q152" i="8"/>
  <c r="R152" i="8" s="1"/>
  <c r="O153" i="8" s="1"/>
  <c r="Q166" i="1" l="1"/>
  <c r="R166" i="1" s="1"/>
  <c r="O167" i="1" s="1"/>
  <c r="Q169" i="80"/>
  <c r="R169" i="80" s="1"/>
  <c r="O170" i="80" s="1"/>
  <c r="Q165" i="79"/>
  <c r="R165" i="79" s="1"/>
  <c r="O166" i="79" s="1"/>
  <c r="Q166" i="6"/>
  <c r="R166" i="6" s="1"/>
  <c r="O167" i="6" s="1"/>
  <c r="Q153" i="3"/>
  <c r="R153" i="3" s="1"/>
  <c r="O154" i="3" s="1"/>
  <c r="Q178" i="67"/>
  <c r="R178" i="67" s="1"/>
  <c r="O179" i="67" s="1"/>
  <c r="Q167" i="76"/>
  <c r="R167" i="76" s="1"/>
  <c r="O168" i="76" s="1"/>
  <c r="Q162" i="69"/>
  <c r="R162" i="69" s="1"/>
  <c r="O163" i="69" s="1"/>
  <c r="Q163" i="5"/>
  <c r="R163" i="5" s="1"/>
  <c r="O164" i="5" s="1"/>
  <c r="Q164" i="71"/>
  <c r="R164" i="71" s="1"/>
  <c r="O165" i="71" s="1"/>
  <c r="Q177" i="28"/>
  <c r="R177" i="28" s="1"/>
  <c r="O178" i="28" s="1"/>
  <c r="Q164" i="12"/>
  <c r="R164" i="12" s="1"/>
  <c r="O165" i="12" s="1"/>
  <c r="Q166" i="49"/>
  <c r="R166" i="49" s="1"/>
  <c r="O167" i="49" s="1"/>
  <c r="Q155" i="4"/>
  <c r="R155" i="4" s="1"/>
  <c r="O156" i="4" s="1"/>
  <c r="Q172" i="81"/>
  <c r="R172" i="81" s="1"/>
  <c r="O173" i="81" s="1"/>
  <c r="Q174" i="51"/>
  <c r="R174" i="51" s="1"/>
  <c r="O175" i="51" s="1"/>
  <c r="Q166" i="78"/>
  <c r="R166" i="78" s="1"/>
  <c r="O167" i="78" s="1"/>
  <c r="Q164" i="70"/>
  <c r="R164" i="70" s="1"/>
  <c r="O165" i="70" s="1"/>
  <c r="Q174" i="50"/>
  <c r="R174" i="50" s="1"/>
  <c r="O175" i="50" s="1"/>
  <c r="Q172" i="72"/>
  <c r="R172" i="72" s="1"/>
  <c r="O173" i="72" s="1"/>
  <c r="Q166" i="73"/>
  <c r="R166" i="73" s="1"/>
  <c r="O167" i="73" s="1"/>
  <c r="Q176" i="30"/>
  <c r="R176" i="30" s="1"/>
  <c r="O177" i="30" s="1"/>
  <c r="Q176" i="68"/>
  <c r="R176" i="68" s="1"/>
  <c r="O177" i="68" s="1"/>
  <c r="Q165" i="74"/>
  <c r="R165" i="74" s="1"/>
  <c r="O166" i="74" s="1"/>
  <c r="Q168" i="75"/>
  <c r="R168" i="75" s="1"/>
  <c r="O169" i="75" s="1"/>
  <c r="Q175" i="31"/>
  <c r="R175" i="31" s="1"/>
  <c r="O176" i="31" s="1"/>
  <c r="Q153" i="29"/>
  <c r="R153" i="29" s="1"/>
  <c r="O154" i="29" s="1"/>
  <c r="Q159" i="11"/>
  <c r="R159" i="11" s="1"/>
  <c r="O160" i="11" s="1"/>
  <c r="Q154" i="9"/>
  <c r="R154" i="9" s="1"/>
  <c r="O155" i="9" s="1"/>
  <c r="Q153" i="8"/>
  <c r="R153" i="8" s="1"/>
  <c r="O154" i="8" s="1"/>
  <c r="Q176" i="31" l="1"/>
  <c r="R176" i="31" s="1"/>
  <c r="O177" i="31" s="1"/>
  <c r="Q166" i="79"/>
  <c r="R166" i="79" s="1"/>
  <c r="O167" i="79" s="1"/>
  <c r="Q167" i="49"/>
  <c r="R167" i="49" s="1"/>
  <c r="O168" i="49" s="1"/>
  <c r="Q165" i="71"/>
  <c r="R165" i="71" s="1"/>
  <c r="O166" i="71" s="1"/>
  <c r="Q154" i="3"/>
  <c r="R154" i="3" s="1"/>
  <c r="O155" i="3" s="1"/>
  <c r="Q170" i="80"/>
  <c r="R170" i="80" s="1"/>
  <c r="O171" i="80" s="1"/>
  <c r="Q156" i="4"/>
  <c r="R156" i="4" s="1"/>
  <c r="O157" i="4" s="1"/>
  <c r="Q179" i="67"/>
  <c r="R179" i="67" s="1"/>
  <c r="O180" i="67" s="1"/>
  <c r="Q175" i="51"/>
  <c r="R175" i="51" s="1"/>
  <c r="O176" i="51" s="1"/>
  <c r="Q165" i="70"/>
  <c r="R165" i="70" s="1"/>
  <c r="O166" i="70" s="1"/>
  <c r="Q165" i="12"/>
  <c r="R165" i="12" s="1"/>
  <c r="O166" i="12" s="1"/>
  <c r="Q167" i="1"/>
  <c r="R167" i="1" s="1"/>
  <c r="O168" i="1" s="1"/>
  <c r="Q177" i="30"/>
  <c r="R177" i="30" s="1"/>
  <c r="O178" i="30" s="1"/>
  <c r="Q167" i="6"/>
  <c r="R167" i="6" s="1"/>
  <c r="O168" i="6" s="1"/>
  <c r="Q177" i="68"/>
  <c r="R177" i="68" s="1"/>
  <c r="O178" i="68" s="1"/>
  <c r="Q175" i="50"/>
  <c r="R175" i="50" s="1"/>
  <c r="O176" i="50" s="1"/>
  <c r="Q173" i="81"/>
  <c r="R173" i="81" s="1"/>
  <c r="O174" i="81" s="1"/>
  <c r="Q178" i="28"/>
  <c r="R178" i="28" s="1"/>
  <c r="O179" i="28" s="1"/>
  <c r="Q164" i="5"/>
  <c r="R164" i="5" s="1"/>
  <c r="O165" i="5" s="1"/>
  <c r="Q168" i="76"/>
  <c r="R168" i="76" s="1"/>
  <c r="O169" i="76" s="1"/>
  <c r="Q166" i="74"/>
  <c r="R166" i="74" s="1"/>
  <c r="O167" i="74" s="1"/>
  <c r="Q173" i="72"/>
  <c r="R173" i="72" s="1"/>
  <c r="O174" i="72" s="1"/>
  <c r="Q163" i="69"/>
  <c r="R163" i="69" s="1"/>
  <c r="O164" i="69" s="1"/>
  <c r="Q154" i="29"/>
  <c r="R154" i="29" s="1"/>
  <c r="O155" i="29" s="1"/>
  <c r="Q169" i="75"/>
  <c r="R169" i="75" s="1"/>
  <c r="O170" i="75" s="1"/>
  <c r="Q167" i="73"/>
  <c r="R167" i="73" s="1"/>
  <c r="O168" i="73" s="1"/>
  <c r="Q167" i="78"/>
  <c r="R167" i="78" s="1"/>
  <c r="O168" i="78" s="1"/>
  <c r="Q160" i="11"/>
  <c r="R160" i="11" s="1"/>
  <c r="O161" i="11" s="1"/>
  <c r="Q155" i="9"/>
  <c r="R155" i="9" s="1"/>
  <c r="O156" i="9" s="1"/>
  <c r="Q154" i="8"/>
  <c r="R154" i="8" s="1"/>
  <c r="O155" i="8" s="1"/>
  <c r="Q155" i="29" l="1"/>
  <c r="R155" i="29" s="1"/>
  <c r="O156" i="29" s="1"/>
  <c r="Q168" i="1"/>
  <c r="R168" i="1" s="1"/>
  <c r="O169" i="1" s="1"/>
  <c r="Q167" i="74"/>
  <c r="R167" i="74" s="1"/>
  <c r="O168" i="74" s="1"/>
  <c r="Q171" i="80"/>
  <c r="R171" i="80" s="1"/>
  <c r="O172" i="80" s="1"/>
  <c r="Q174" i="81"/>
  <c r="R174" i="81" s="1"/>
  <c r="O175" i="81" s="1"/>
  <c r="Q167" i="79"/>
  <c r="R167" i="79" s="1"/>
  <c r="O168" i="79" s="1"/>
  <c r="Q168" i="78"/>
  <c r="R168" i="78" s="1"/>
  <c r="O169" i="78" s="1"/>
  <c r="Q178" i="30"/>
  <c r="R178" i="30" s="1"/>
  <c r="O179" i="30" s="1"/>
  <c r="Q166" i="70"/>
  <c r="R166" i="70" s="1"/>
  <c r="O167" i="70" s="1"/>
  <c r="Q169" i="76"/>
  <c r="R169" i="76" s="1"/>
  <c r="O170" i="76" s="1"/>
  <c r="Q176" i="50"/>
  <c r="R176" i="50" s="1"/>
  <c r="O177" i="50" s="1"/>
  <c r="Q170" i="75"/>
  <c r="R170" i="75" s="1"/>
  <c r="O171" i="75" s="1"/>
  <c r="Q165" i="5"/>
  <c r="R165" i="5" s="1"/>
  <c r="O166" i="5" s="1"/>
  <c r="Q178" i="68"/>
  <c r="R178" i="68" s="1"/>
  <c r="O179" i="68" s="1"/>
  <c r="Q166" i="12"/>
  <c r="R166" i="12" s="1"/>
  <c r="O167" i="12" s="1"/>
  <c r="Q176" i="51"/>
  <c r="R176" i="51" s="1"/>
  <c r="O177" i="51" s="1"/>
  <c r="Q157" i="4"/>
  <c r="R157" i="4" s="1"/>
  <c r="O158" i="4" s="1"/>
  <c r="Q155" i="3"/>
  <c r="R155" i="3" s="1"/>
  <c r="O156" i="3" s="1"/>
  <c r="Q168" i="49"/>
  <c r="R168" i="49" s="1"/>
  <c r="O169" i="49" s="1"/>
  <c r="Q177" i="31"/>
  <c r="R177" i="31" s="1"/>
  <c r="O178" i="31" s="1"/>
  <c r="Q168" i="73"/>
  <c r="R168" i="73" s="1"/>
  <c r="O169" i="73" s="1"/>
  <c r="Q174" i="72"/>
  <c r="R174" i="72" s="1"/>
  <c r="O175" i="72" s="1"/>
  <c r="Q179" i="28"/>
  <c r="R179" i="28" s="1"/>
  <c r="O180" i="28" s="1"/>
  <c r="Q168" i="6"/>
  <c r="R168" i="6" s="1"/>
  <c r="O169" i="6" s="1"/>
  <c r="Q180" i="67"/>
  <c r="R180" i="67" s="1"/>
  <c r="O181" i="67" s="1"/>
  <c r="Q166" i="71"/>
  <c r="R166" i="71" s="1"/>
  <c r="O167" i="71" s="1"/>
  <c r="Q164" i="69"/>
  <c r="R164" i="69" s="1"/>
  <c r="O165" i="69" s="1"/>
  <c r="Q161" i="11"/>
  <c r="R161" i="11" s="1"/>
  <c r="O162" i="11" s="1"/>
  <c r="Q156" i="9"/>
  <c r="R156" i="9" s="1"/>
  <c r="O157" i="9" s="1"/>
  <c r="Q155" i="8"/>
  <c r="R155" i="8" s="1"/>
  <c r="O156" i="8" s="1"/>
  <c r="Q172" i="80" l="1"/>
  <c r="R172" i="80" s="1"/>
  <c r="O173" i="80" s="1"/>
  <c r="Q166" i="5"/>
  <c r="R166" i="5" s="1"/>
  <c r="O167" i="5" s="1"/>
  <c r="Q177" i="50"/>
  <c r="R177" i="50" s="1"/>
  <c r="O178" i="50" s="1"/>
  <c r="Q167" i="71"/>
  <c r="R167" i="71" s="1"/>
  <c r="O168" i="71" s="1"/>
  <c r="Q179" i="30"/>
  <c r="R179" i="30" s="1"/>
  <c r="O180" i="30" s="1"/>
  <c r="Q169" i="49"/>
  <c r="R169" i="49" s="1"/>
  <c r="O170" i="49" s="1"/>
  <c r="Q169" i="6"/>
  <c r="R169" i="6" s="1"/>
  <c r="O170" i="6" s="1"/>
  <c r="Q178" i="31"/>
  <c r="R178" i="31" s="1"/>
  <c r="O179" i="31" s="1"/>
  <c r="Q177" i="51"/>
  <c r="R177" i="51" s="1"/>
  <c r="O178" i="51" s="1"/>
  <c r="Q171" i="75"/>
  <c r="R171" i="75" s="1"/>
  <c r="O172" i="75" s="1"/>
  <c r="Q181" i="67"/>
  <c r="R181" i="67" s="1"/>
  <c r="O182" i="67" s="1"/>
  <c r="Q169" i="73"/>
  <c r="R169" i="73" s="1"/>
  <c r="O170" i="73" s="1"/>
  <c r="Q158" i="4"/>
  <c r="R158" i="4" s="1"/>
  <c r="O159" i="4" s="1"/>
  <c r="Q167" i="70"/>
  <c r="R167" i="70" s="1"/>
  <c r="O168" i="70" s="1"/>
  <c r="Q169" i="78"/>
  <c r="R169" i="78" s="1"/>
  <c r="O170" i="78" s="1"/>
  <c r="Q175" i="81"/>
  <c r="R175" i="81" s="1"/>
  <c r="O176" i="81" s="1"/>
  <c r="Q168" i="74"/>
  <c r="R168" i="74" s="1"/>
  <c r="O169" i="74" s="1"/>
  <c r="Q156" i="29"/>
  <c r="R156" i="29" s="1"/>
  <c r="O157" i="29" s="1"/>
  <c r="Q175" i="72"/>
  <c r="R175" i="72" s="1"/>
  <c r="O176" i="72" s="1"/>
  <c r="Q156" i="3"/>
  <c r="R156" i="3" s="1"/>
  <c r="O157" i="3" s="1"/>
  <c r="Q179" i="68"/>
  <c r="R179" i="68" s="1"/>
  <c r="O180" i="68" s="1"/>
  <c r="Q170" i="76"/>
  <c r="R170" i="76" s="1"/>
  <c r="O171" i="76" s="1"/>
  <c r="Q168" i="79"/>
  <c r="R168" i="79" s="1"/>
  <c r="O169" i="79" s="1"/>
  <c r="Q169" i="1"/>
  <c r="R169" i="1" s="1"/>
  <c r="O170" i="1" s="1"/>
  <c r="Q165" i="69"/>
  <c r="R165" i="69" s="1"/>
  <c r="O166" i="69" s="1"/>
  <c r="Q180" i="28"/>
  <c r="R180" i="28" s="1"/>
  <c r="O181" i="28" s="1"/>
  <c r="Q167" i="12"/>
  <c r="R167" i="12" s="1"/>
  <c r="O168" i="12" s="1"/>
  <c r="Q162" i="11"/>
  <c r="R162" i="11" s="1"/>
  <c r="O163" i="11" s="1"/>
  <c r="Q157" i="9"/>
  <c r="R157" i="9" s="1"/>
  <c r="O158" i="9" s="1"/>
  <c r="Q156" i="8"/>
  <c r="R156" i="8" s="1"/>
  <c r="O157" i="8" s="1"/>
  <c r="Q176" i="72" l="1"/>
  <c r="R176" i="72" s="1"/>
  <c r="O177" i="72" s="1"/>
  <c r="Q169" i="74"/>
  <c r="R169" i="74" s="1"/>
  <c r="O170" i="74" s="1"/>
  <c r="Q181" i="28"/>
  <c r="R181" i="28" s="1"/>
  <c r="O182" i="28" s="1"/>
  <c r="Q179" i="31"/>
  <c r="R179" i="31" s="1"/>
  <c r="O180" i="31" s="1"/>
  <c r="Q169" i="79"/>
  <c r="R169" i="79" s="1"/>
  <c r="O170" i="79" s="1"/>
  <c r="Q171" i="76"/>
  <c r="R171" i="76" s="1"/>
  <c r="O172" i="76" s="1"/>
  <c r="Q157" i="29"/>
  <c r="R157" i="29" s="1"/>
  <c r="O158" i="29" s="1"/>
  <c r="Q168" i="70"/>
  <c r="R168" i="70" s="1"/>
  <c r="O169" i="70" s="1"/>
  <c r="Q172" i="75"/>
  <c r="R172" i="75" s="1"/>
  <c r="O173" i="75" s="1"/>
  <c r="Q168" i="71"/>
  <c r="R168" i="71" s="1"/>
  <c r="O169" i="71" s="1"/>
  <c r="Q166" i="69"/>
  <c r="R166" i="69" s="1"/>
  <c r="O167" i="69" s="1"/>
  <c r="Q180" i="68"/>
  <c r="R180" i="68" s="1"/>
  <c r="O181" i="68" s="1"/>
  <c r="Q170" i="78"/>
  <c r="R170" i="78" s="1"/>
  <c r="O171" i="78" s="1"/>
  <c r="Q159" i="4"/>
  <c r="R159" i="4" s="1"/>
  <c r="O160" i="4" s="1"/>
  <c r="Q182" i="67"/>
  <c r="R182" i="67" s="1"/>
  <c r="O183" i="67" s="1"/>
  <c r="Q178" i="51"/>
  <c r="R178" i="51" s="1"/>
  <c r="O179" i="51" s="1"/>
  <c r="Q170" i="6"/>
  <c r="R170" i="6" s="1"/>
  <c r="O171" i="6" s="1"/>
  <c r="Q180" i="30"/>
  <c r="R180" i="30" s="1"/>
  <c r="O181" i="30" s="1"/>
  <c r="Q178" i="50"/>
  <c r="R178" i="50" s="1"/>
  <c r="O179" i="50" s="1"/>
  <c r="Q173" i="80"/>
  <c r="R173" i="80" s="1"/>
  <c r="O174" i="80" s="1"/>
  <c r="Q170" i="1"/>
  <c r="R170" i="1" s="1"/>
  <c r="O171" i="1" s="1"/>
  <c r="Q157" i="3"/>
  <c r="R157" i="3" s="1"/>
  <c r="O158" i="3" s="1"/>
  <c r="Q176" i="81"/>
  <c r="R176" i="81" s="1"/>
  <c r="O177" i="81" s="1"/>
  <c r="Q170" i="73"/>
  <c r="R170" i="73" s="1"/>
  <c r="O171" i="73" s="1"/>
  <c r="Q170" i="49"/>
  <c r="R170" i="49" s="1"/>
  <c r="O171" i="49" s="1"/>
  <c r="Q167" i="5"/>
  <c r="R167" i="5" s="1"/>
  <c r="O168" i="5" s="1"/>
  <c r="Q168" i="12"/>
  <c r="R168" i="12" s="1"/>
  <c r="O169" i="12" s="1"/>
  <c r="Q163" i="11"/>
  <c r="R163" i="11" s="1"/>
  <c r="O164" i="11" s="1"/>
  <c r="Q158" i="9"/>
  <c r="R158" i="9" s="1"/>
  <c r="O159" i="9" s="1"/>
  <c r="Q157" i="8"/>
  <c r="R157" i="8" s="1"/>
  <c r="O158" i="8" s="1"/>
  <c r="Q179" i="51" l="1"/>
  <c r="R179" i="51" s="1"/>
  <c r="O180" i="51" s="1"/>
  <c r="Q171" i="49"/>
  <c r="R171" i="49" s="1"/>
  <c r="O172" i="49" s="1"/>
  <c r="Q169" i="71"/>
  <c r="R169" i="71" s="1"/>
  <c r="O170" i="71" s="1"/>
  <c r="Q177" i="81"/>
  <c r="R177" i="81" s="1"/>
  <c r="O178" i="81" s="1"/>
  <c r="Q169" i="70"/>
  <c r="R169" i="70" s="1"/>
  <c r="O170" i="70" s="1"/>
  <c r="Q158" i="3"/>
  <c r="R158" i="3" s="1"/>
  <c r="O159" i="3" s="1"/>
  <c r="Q183" i="67"/>
  <c r="R183" i="67" s="1"/>
  <c r="O184" i="67" s="1"/>
  <c r="Q169" i="12"/>
  <c r="R169" i="12" s="1"/>
  <c r="O170" i="12" s="1"/>
  <c r="Q160" i="4"/>
  <c r="R160" i="4" s="1"/>
  <c r="O161" i="4" s="1"/>
  <c r="Q171" i="73"/>
  <c r="R171" i="73" s="1"/>
  <c r="O172" i="73" s="1"/>
  <c r="Q181" i="30"/>
  <c r="R181" i="30" s="1"/>
  <c r="O182" i="30" s="1"/>
  <c r="Q181" i="68"/>
  <c r="R181" i="68" s="1"/>
  <c r="O182" i="68" s="1"/>
  <c r="Q180" i="31"/>
  <c r="R180" i="31" s="1"/>
  <c r="O181" i="31" s="1"/>
  <c r="Q171" i="1"/>
  <c r="R171" i="1" s="1"/>
  <c r="O172" i="1" s="1"/>
  <c r="Q179" i="50"/>
  <c r="R179" i="50" s="1"/>
  <c r="O180" i="50" s="1"/>
  <c r="Q171" i="6"/>
  <c r="R171" i="6" s="1"/>
  <c r="O172" i="6" s="1"/>
  <c r="Q171" i="78"/>
  <c r="R171" i="78" s="1"/>
  <c r="O172" i="78" s="1"/>
  <c r="Q167" i="69"/>
  <c r="R167" i="69" s="1"/>
  <c r="O168" i="69" s="1"/>
  <c r="Q173" i="75"/>
  <c r="R173" i="75" s="1"/>
  <c r="O174" i="75" s="1"/>
  <c r="Q158" i="29"/>
  <c r="R158" i="29" s="1"/>
  <c r="O159" i="29" s="1"/>
  <c r="Q170" i="79"/>
  <c r="R170" i="79" s="1"/>
  <c r="O171" i="79" s="1"/>
  <c r="Q182" i="28"/>
  <c r="R182" i="28" s="1"/>
  <c r="O183" i="28" s="1"/>
  <c r="Q177" i="72"/>
  <c r="R177" i="72" s="1"/>
  <c r="O178" i="72" s="1"/>
  <c r="Q168" i="5"/>
  <c r="R168" i="5" s="1"/>
  <c r="O169" i="5" s="1"/>
  <c r="Q174" i="80"/>
  <c r="R174" i="80" s="1"/>
  <c r="O175" i="80" s="1"/>
  <c r="Q172" i="76"/>
  <c r="R172" i="76" s="1"/>
  <c r="O173" i="76" s="1"/>
  <c r="Q170" i="74"/>
  <c r="R170" i="74" s="1"/>
  <c r="O171" i="74" s="1"/>
  <c r="Q164" i="11"/>
  <c r="R164" i="11" s="1"/>
  <c r="O165" i="11" s="1"/>
  <c r="Q159" i="9"/>
  <c r="R159" i="9" s="1"/>
  <c r="O160" i="9" s="1"/>
  <c r="Q158" i="8"/>
  <c r="R158" i="8" s="1"/>
  <c r="O159" i="8" s="1"/>
  <c r="Q170" i="71" l="1"/>
  <c r="R170" i="71" s="1"/>
  <c r="O171" i="71" s="1"/>
  <c r="Q183" i="28"/>
  <c r="R183" i="28" s="1"/>
  <c r="O184" i="28" s="1"/>
  <c r="Q172" i="49"/>
  <c r="R172" i="49" s="1"/>
  <c r="O173" i="49" s="1"/>
  <c r="Q159" i="29"/>
  <c r="R159" i="29" s="1"/>
  <c r="O160" i="29" s="1"/>
  <c r="Q173" i="76"/>
  <c r="R173" i="76" s="1"/>
  <c r="O174" i="76" s="1"/>
  <c r="Q168" i="69"/>
  <c r="R168" i="69" s="1"/>
  <c r="O169" i="69" s="1"/>
  <c r="Q182" i="68"/>
  <c r="R182" i="68" s="1"/>
  <c r="O183" i="68" s="1"/>
  <c r="Q170" i="12"/>
  <c r="R170" i="12" s="1"/>
  <c r="O171" i="12" s="1"/>
  <c r="Q178" i="81"/>
  <c r="R178" i="81" s="1"/>
  <c r="O179" i="81" s="1"/>
  <c r="Q171" i="74"/>
  <c r="R171" i="74" s="1"/>
  <c r="O172" i="74" s="1"/>
  <c r="Q178" i="72"/>
  <c r="R178" i="72" s="1"/>
  <c r="O179" i="72" s="1"/>
  <c r="Q171" i="79"/>
  <c r="R171" i="79" s="1"/>
  <c r="O172" i="79" s="1"/>
  <c r="Q174" i="75"/>
  <c r="R174" i="75" s="1"/>
  <c r="O175" i="75" s="1"/>
  <c r="Q172" i="78"/>
  <c r="R172" i="78" s="1"/>
  <c r="O173" i="78" s="1"/>
  <c r="Q180" i="50"/>
  <c r="R180" i="50" s="1"/>
  <c r="O181" i="50" s="1"/>
  <c r="Q181" i="31"/>
  <c r="R181" i="31" s="1"/>
  <c r="O182" i="31" s="1"/>
  <c r="Q182" i="30"/>
  <c r="R182" i="30" s="1"/>
  <c r="O183" i="30" s="1"/>
  <c r="Q161" i="4"/>
  <c r="R161" i="4" s="1"/>
  <c r="O162" i="4" s="1"/>
  <c r="Q184" i="67"/>
  <c r="R184" i="67" s="1"/>
  <c r="O185" i="67" s="1"/>
  <c r="Q170" i="70"/>
  <c r="R170" i="70" s="1"/>
  <c r="O171" i="70" s="1"/>
  <c r="Q180" i="51"/>
  <c r="R180" i="51" s="1"/>
  <c r="O181" i="51" s="1"/>
  <c r="Q169" i="5"/>
  <c r="R169" i="5" s="1"/>
  <c r="O170" i="5" s="1"/>
  <c r="Q172" i="6"/>
  <c r="R172" i="6" s="1"/>
  <c r="O173" i="6" s="1"/>
  <c r="Q172" i="1"/>
  <c r="R172" i="1" s="1"/>
  <c r="O173" i="1" s="1"/>
  <c r="Q172" i="73"/>
  <c r="R172" i="73" s="1"/>
  <c r="O173" i="73" s="1"/>
  <c r="Q159" i="3"/>
  <c r="R159" i="3" s="1"/>
  <c r="O160" i="3" s="1"/>
  <c r="Q175" i="80"/>
  <c r="R175" i="80" s="1"/>
  <c r="O176" i="80" s="1"/>
  <c r="Q165" i="11"/>
  <c r="R165" i="11" s="1"/>
  <c r="O166" i="11" s="1"/>
  <c r="Q160" i="9"/>
  <c r="R160" i="9" s="1"/>
  <c r="O161" i="9" s="1"/>
  <c r="Q159" i="8"/>
  <c r="R159" i="8" s="1"/>
  <c r="O160" i="8" s="1"/>
  <c r="Q185" i="67" l="1"/>
  <c r="R185" i="67" s="1"/>
  <c r="O186" i="67" s="1"/>
  <c r="Q173" i="49"/>
  <c r="R173" i="49" s="1"/>
  <c r="O174" i="49" s="1"/>
  <c r="Q174" i="76"/>
  <c r="R174" i="76" s="1"/>
  <c r="O175" i="76" s="1"/>
  <c r="Q173" i="6"/>
  <c r="R173" i="6" s="1"/>
  <c r="O174" i="6" s="1"/>
  <c r="Q181" i="50"/>
  <c r="R181" i="50" s="1"/>
  <c r="O182" i="50" s="1"/>
  <c r="Q179" i="81"/>
  <c r="R179" i="81" s="1"/>
  <c r="O180" i="81" s="1"/>
  <c r="Q169" i="69"/>
  <c r="R169" i="69" s="1"/>
  <c r="O170" i="69" s="1"/>
  <c r="Q175" i="75"/>
  <c r="R175" i="75" s="1"/>
  <c r="O176" i="75" s="1"/>
  <c r="Q173" i="73"/>
  <c r="R173" i="73" s="1"/>
  <c r="O174" i="73" s="1"/>
  <c r="Q170" i="5"/>
  <c r="R170" i="5" s="1"/>
  <c r="O171" i="5" s="1"/>
  <c r="Q183" i="30"/>
  <c r="R183" i="30" s="1"/>
  <c r="O184" i="30" s="1"/>
  <c r="Q183" i="68"/>
  <c r="R183" i="68" s="1"/>
  <c r="O184" i="68" s="1"/>
  <c r="Q171" i="71"/>
  <c r="R171" i="71" s="1"/>
  <c r="O172" i="71" s="1"/>
  <c r="Q160" i="3"/>
  <c r="R160" i="3" s="1"/>
  <c r="O161" i="3" s="1"/>
  <c r="Q171" i="70"/>
  <c r="R171" i="70" s="1"/>
  <c r="O172" i="70" s="1"/>
  <c r="Q182" i="31"/>
  <c r="R182" i="31" s="1"/>
  <c r="O183" i="31" s="1"/>
  <c r="Q172" i="79"/>
  <c r="R172" i="79" s="1"/>
  <c r="O173" i="79" s="1"/>
  <c r="Q171" i="12"/>
  <c r="R171" i="12" s="1"/>
  <c r="O172" i="12" s="1"/>
  <c r="Q160" i="29"/>
  <c r="R160" i="29" s="1"/>
  <c r="O161" i="29" s="1"/>
  <c r="Q184" i="28"/>
  <c r="R184" i="28" s="1"/>
  <c r="O185" i="28" s="1"/>
  <c r="Q173" i="1"/>
  <c r="R173" i="1" s="1"/>
  <c r="O174" i="1" s="1"/>
  <c r="Q162" i="4"/>
  <c r="R162" i="4" s="1"/>
  <c r="O163" i="4" s="1"/>
  <c r="Q173" i="78"/>
  <c r="R173" i="78" s="1"/>
  <c r="O174" i="78" s="1"/>
  <c r="Q172" i="74"/>
  <c r="R172" i="74" s="1"/>
  <c r="O173" i="74" s="1"/>
  <c r="Q176" i="80"/>
  <c r="R176" i="80" s="1"/>
  <c r="O177" i="80" s="1"/>
  <c r="Q181" i="51"/>
  <c r="R181" i="51" s="1"/>
  <c r="O182" i="51" s="1"/>
  <c r="Q179" i="72"/>
  <c r="R179" i="72" s="1"/>
  <c r="O180" i="72" s="1"/>
  <c r="Q166" i="11"/>
  <c r="R166" i="11" s="1"/>
  <c r="O167" i="11" s="1"/>
  <c r="Q161" i="9"/>
  <c r="R161" i="9" s="1"/>
  <c r="O162" i="9" s="1"/>
  <c r="Q160" i="8"/>
  <c r="R160" i="8" s="1"/>
  <c r="O161" i="8" s="1"/>
  <c r="Q173" i="79" l="1"/>
  <c r="R173" i="79" s="1"/>
  <c r="O174" i="79" s="1"/>
  <c r="Q172" i="71"/>
  <c r="R172" i="71" s="1"/>
  <c r="O173" i="71" s="1"/>
  <c r="Q174" i="49"/>
  <c r="R174" i="49" s="1"/>
  <c r="O175" i="49" s="1"/>
  <c r="Q183" i="31"/>
  <c r="R183" i="31" s="1"/>
  <c r="O184" i="31" s="1"/>
  <c r="Q172" i="70"/>
  <c r="R172" i="70" s="1"/>
  <c r="O173" i="70" s="1"/>
  <c r="Q184" i="68"/>
  <c r="R184" i="68" s="1"/>
  <c r="O185" i="68" s="1"/>
  <c r="Q186" i="67"/>
  <c r="R186" i="67" s="1"/>
  <c r="O187" i="67" s="1"/>
  <c r="Q182" i="51"/>
  <c r="R182" i="51" s="1"/>
  <c r="O183" i="51" s="1"/>
  <c r="Q163" i="4"/>
  <c r="R163" i="4" s="1"/>
  <c r="O164" i="4" s="1"/>
  <c r="Q172" i="12"/>
  <c r="R172" i="12" s="1"/>
  <c r="O173" i="12" s="1"/>
  <c r="Q161" i="3"/>
  <c r="R161" i="3" s="1"/>
  <c r="O162" i="3" s="1"/>
  <c r="Q171" i="5"/>
  <c r="R171" i="5" s="1"/>
  <c r="O172" i="5" s="1"/>
  <c r="Q180" i="81"/>
  <c r="R180" i="81" s="1"/>
  <c r="O181" i="81" s="1"/>
  <c r="Q177" i="80"/>
  <c r="R177" i="80" s="1"/>
  <c r="O178" i="80" s="1"/>
  <c r="Q161" i="29"/>
  <c r="R161" i="29" s="1"/>
  <c r="O162" i="29" s="1"/>
  <c r="Q184" i="30"/>
  <c r="R184" i="30" s="1"/>
  <c r="O185" i="30" s="1"/>
  <c r="Q174" i="73"/>
  <c r="R174" i="73" s="1"/>
  <c r="O175" i="73" s="1"/>
  <c r="Q170" i="69"/>
  <c r="R170" i="69" s="1"/>
  <c r="O171" i="69" s="1"/>
  <c r="Q182" i="50"/>
  <c r="R182" i="50" s="1"/>
  <c r="O183" i="50" s="1"/>
  <c r="Q175" i="76"/>
  <c r="R175" i="76" s="1"/>
  <c r="O176" i="76" s="1"/>
  <c r="Q173" i="74"/>
  <c r="R173" i="74" s="1"/>
  <c r="O174" i="74" s="1"/>
  <c r="Q185" i="28"/>
  <c r="R185" i="28" s="1"/>
  <c r="O186" i="28" s="1"/>
  <c r="Q176" i="75"/>
  <c r="R176" i="75" s="1"/>
  <c r="O177" i="75" s="1"/>
  <c r="Q174" i="6"/>
  <c r="R174" i="6" s="1"/>
  <c r="O175" i="6" s="1"/>
  <c r="Q180" i="72"/>
  <c r="R180" i="72" s="1"/>
  <c r="O181" i="72" s="1"/>
  <c r="Q174" i="78"/>
  <c r="R174" i="78" s="1"/>
  <c r="O175" i="78" s="1"/>
  <c r="Q174" i="1"/>
  <c r="R174" i="1" s="1"/>
  <c r="O175" i="1" s="1"/>
  <c r="Q167" i="11"/>
  <c r="R167" i="11" s="1"/>
  <c r="O168" i="11" s="1"/>
  <c r="Q162" i="9"/>
  <c r="R162" i="9" s="1"/>
  <c r="O163" i="9" s="1"/>
  <c r="Q161" i="8"/>
  <c r="R161" i="8" s="1"/>
  <c r="O162" i="8" s="1"/>
  <c r="Q173" i="12" l="1"/>
  <c r="R173" i="12" s="1"/>
  <c r="O174" i="12" s="1"/>
  <c r="Q181" i="72"/>
  <c r="R181" i="72" s="1"/>
  <c r="O182" i="72" s="1"/>
  <c r="Q175" i="73"/>
  <c r="R175" i="73" s="1"/>
  <c r="O176" i="73" s="1"/>
  <c r="Q175" i="1"/>
  <c r="R175" i="1" s="1"/>
  <c r="O176" i="1" s="1"/>
  <c r="Q183" i="50"/>
  <c r="R183" i="50" s="1"/>
  <c r="O184" i="50" s="1"/>
  <c r="Q178" i="80"/>
  <c r="R178" i="80" s="1"/>
  <c r="O179" i="80" s="1"/>
  <c r="Q175" i="49"/>
  <c r="R175" i="49" s="1"/>
  <c r="O176" i="49" s="1"/>
  <c r="Q173" i="70"/>
  <c r="R173" i="70" s="1"/>
  <c r="O174" i="70" s="1"/>
  <c r="Q175" i="6"/>
  <c r="R175" i="6" s="1"/>
  <c r="O176" i="6" s="1"/>
  <c r="Q177" i="75"/>
  <c r="R177" i="75" s="1"/>
  <c r="O178" i="75" s="1"/>
  <c r="Q181" i="81"/>
  <c r="R181" i="81" s="1"/>
  <c r="O182" i="81" s="1"/>
  <c r="Q174" i="79"/>
  <c r="R174" i="79" s="1"/>
  <c r="O175" i="79" s="1"/>
  <c r="Q176" i="76"/>
  <c r="R176" i="76" s="1"/>
  <c r="O177" i="76" s="1"/>
  <c r="Q185" i="30"/>
  <c r="R185" i="30" s="1"/>
  <c r="O186" i="30" s="1"/>
  <c r="Q172" i="5"/>
  <c r="R172" i="5" s="1"/>
  <c r="O173" i="5" s="1"/>
  <c r="Q183" i="51"/>
  <c r="R183" i="51" s="1"/>
  <c r="O184" i="51" s="1"/>
  <c r="Q184" i="31"/>
  <c r="R184" i="31" s="1"/>
  <c r="O185" i="31" s="1"/>
  <c r="Q175" i="78"/>
  <c r="R175" i="78" s="1"/>
  <c r="O176" i="78" s="1"/>
  <c r="Q186" i="28"/>
  <c r="R186" i="28" s="1"/>
  <c r="O187" i="28" s="1"/>
  <c r="Q171" i="69"/>
  <c r="R171" i="69" s="1"/>
  <c r="O172" i="69" s="1"/>
  <c r="Q185" i="68"/>
  <c r="R185" i="68" s="1"/>
  <c r="O186" i="68" s="1"/>
  <c r="Q173" i="71"/>
  <c r="R173" i="71" s="1"/>
  <c r="O174" i="71" s="1"/>
  <c r="Q174" i="74"/>
  <c r="R174" i="74" s="1"/>
  <c r="O175" i="74" s="1"/>
  <c r="Q162" i="29"/>
  <c r="R162" i="29" s="1"/>
  <c r="O163" i="29" s="1"/>
  <c r="Q162" i="3"/>
  <c r="R162" i="3" s="1"/>
  <c r="O163" i="3" s="1"/>
  <c r="Q164" i="4"/>
  <c r="R164" i="4" s="1"/>
  <c r="O165" i="4" s="1"/>
  <c r="Q187" i="67"/>
  <c r="R187" i="67" s="1"/>
  <c r="O188" i="67" s="1"/>
  <c r="Q168" i="11"/>
  <c r="R168" i="11" s="1"/>
  <c r="O169" i="11" s="1"/>
  <c r="Q163" i="9"/>
  <c r="R163" i="9" s="1"/>
  <c r="O164" i="9" s="1"/>
  <c r="Q162" i="8"/>
  <c r="R162" i="8" s="1"/>
  <c r="O163" i="8" s="1"/>
  <c r="Q184" i="50" l="1"/>
  <c r="R184" i="50" s="1"/>
  <c r="O185" i="50" s="1"/>
  <c r="Q176" i="6"/>
  <c r="R176" i="6" s="1"/>
  <c r="O177" i="6" s="1"/>
  <c r="Q186" i="68"/>
  <c r="R186" i="68" s="1"/>
  <c r="O187" i="68" s="1"/>
  <c r="Q175" i="79"/>
  <c r="R175" i="79" s="1"/>
  <c r="O176" i="79" s="1"/>
  <c r="Q182" i="72"/>
  <c r="R182" i="72" s="1"/>
  <c r="O183" i="72" s="1"/>
  <c r="Q185" i="31"/>
  <c r="R185" i="31" s="1"/>
  <c r="O186" i="31" s="1"/>
  <c r="Q165" i="4"/>
  <c r="R165" i="4" s="1"/>
  <c r="O166" i="4" s="1"/>
  <c r="Q174" i="71"/>
  <c r="R174" i="71" s="1"/>
  <c r="O175" i="71" s="1"/>
  <c r="Q176" i="78"/>
  <c r="R176" i="78" s="1"/>
  <c r="O177" i="78" s="1"/>
  <c r="Q186" i="30"/>
  <c r="R186" i="30" s="1"/>
  <c r="O187" i="30" s="1"/>
  <c r="Q178" i="75"/>
  <c r="R178" i="75" s="1"/>
  <c r="O179" i="75" s="1"/>
  <c r="Q179" i="80"/>
  <c r="R179" i="80" s="1"/>
  <c r="O180" i="80" s="1"/>
  <c r="Q163" i="3"/>
  <c r="R163" i="3" s="1"/>
  <c r="O164" i="3" s="1"/>
  <c r="Q187" i="28"/>
  <c r="R187" i="28" s="1"/>
  <c r="O188" i="28" s="1"/>
  <c r="Q173" i="5"/>
  <c r="R173" i="5" s="1"/>
  <c r="O174" i="5" s="1"/>
  <c r="Q177" i="76"/>
  <c r="R177" i="76" s="1"/>
  <c r="O178" i="76" s="1"/>
  <c r="Q182" i="81"/>
  <c r="R182" i="81" s="1"/>
  <c r="O183" i="81" s="1"/>
  <c r="Q176" i="49"/>
  <c r="R176" i="49" s="1"/>
  <c r="O177" i="49" s="1"/>
  <c r="Q176" i="73"/>
  <c r="R176" i="73" s="1"/>
  <c r="O177" i="73" s="1"/>
  <c r="Q174" i="12"/>
  <c r="R174" i="12" s="1"/>
  <c r="O175" i="12" s="1"/>
  <c r="Q163" i="29"/>
  <c r="R163" i="29" s="1"/>
  <c r="O164" i="29" s="1"/>
  <c r="Q172" i="69"/>
  <c r="R172" i="69" s="1"/>
  <c r="O173" i="69" s="1"/>
  <c r="Q184" i="51"/>
  <c r="R184" i="51" s="1"/>
  <c r="O185" i="51" s="1"/>
  <c r="Q174" i="70"/>
  <c r="R174" i="70" s="1"/>
  <c r="O175" i="70" s="1"/>
  <c r="Q176" i="1"/>
  <c r="R176" i="1" s="1"/>
  <c r="O177" i="1" s="1"/>
  <c r="Q188" i="67"/>
  <c r="R188" i="67" s="1"/>
  <c r="O189" i="67" s="1"/>
  <c r="Q175" i="74"/>
  <c r="R175" i="74" s="1"/>
  <c r="O176" i="74" s="1"/>
  <c r="Q169" i="11"/>
  <c r="R169" i="11" s="1"/>
  <c r="O170" i="11" s="1"/>
  <c r="Q164" i="9"/>
  <c r="R164" i="9" s="1"/>
  <c r="O165" i="9" s="1"/>
  <c r="Q163" i="8"/>
  <c r="R163" i="8" s="1"/>
  <c r="O164" i="8" s="1"/>
  <c r="Q174" i="5" l="1"/>
  <c r="R174" i="5" s="1"/>
  <c r="O175" i="5" s="1"/>
  <c r="Q187" i="68"/>
  <c r="R187" i="68" s="1"/>
  <c r="O188" i="68" s="1"/>
  <c r="Q183" i="72"/>
  <c r="R183" i="72" s="1"/>
  <c r="O184" i="72" s="1"/>
  <c r="Q175" i="70"/>
  <c r="R175" i="70" s="1"/>
  <c r="O176" i="70" s="1"/>
  <c r="Q175" i="71"/>
  <c r="R175" i="71" s="1"/>
  <c r="O176" i="71" s="1"/>
  <c r="Q177" i="49"/>
  <c r="R177" i="49" s="1"/>
  <c r="O178" i="49" s="1"/>
  <c r="Q179" i="75"/>
  <c r="R179" i="75" s="1"/>
  <c r="O180" i="75" s="1"/>
  <c r="Q185" i="50"/>
  <c r="R185" i="50" s="1"/>
  <c r="O186" i="50" s="1"/>
  <c r="Q175" i="12"/>
  <c r="R175" i="12" s="1"/>
  <c r="O176" i="12" s="1"/>
  <c r="Q178" i="76"/>
  <c r="R178" i="76" s="1"/>
  <c r="O179" i="76" s="1"/>
  <c r="Q180" i="80"/>
  <c r="R180" i="80" s="1"/>
  <c r="O181" i="80" s="1"/>
  <c r="Q186" i="31"/>
  <c r="R186" i="31" s="1"/>
  <c r="O187" i="31" s="1"/>
  <c r="Q177" i="6"/>
  <c r="R177" i="6" s="1"/>
  <c r="O178" i="6" s="1"/>
  <c r="Q177" i="1"/>
  <c r="R177" i="1" s="1"/>
  <c r="O178" i="1" s="1"/>
  <c r="Q164" i="29"/>
  <c r="R164" i="29" s="1"/>
  <c r="O165" i="29" s="1"/>
  <c r="Q177" i="73"/>
  <c r="R177" i="73" s="1"/>
  <c r="O178" i="73" s="1"/>
  <c r="Q183" i="81"/>
  <c r="R183" i="81" s="1"/>
  <c r="O184" i="81" s="1"/>
  <c r="Q164" i="3"/>
  <c r="R164" i="3" s="1"/>
  <c r="O165" i="3" s="1"/>
  <c r="Q177" i="78"/>
  <c r="R177" i="78" s="1"/>
  <c r="O178" i="78" s="1"/>
  <c r="Q166" i="4"/>
  <c r="R166" i="4" s="1"/>
  <c r="O167" i="4" s="1"/>
  <c r="Q189" i="67"/>
  <c r="R189" i="67" s="1"/>
  <c r="O190" i="67" s="1"/>
  <c r="Q173" i="69"/>
  <c r="R173" i="69" s="1"/>
  <c r="O174" i="69" s="1"/>
  <c r="Q188" i="28"/>
  <c r="R188" i="28" s="1"/>
  <c r="O189" i="28" s="1"/>
  <c r="Q187" i="30"/>
  <c r="R187" i="30" s="1"/>
  <c r="O188" i="30" s="1"/>
  <c r="Q176" i="79"/>
  <c r="R176" i="79" s="1"/>
  <c r="O177" i="79" s="1"/>
  <c r="Q176" i="74"/>
  <c r="R176" i="74" s="1"/>
  <c r="O177" i="74" s="1"/>
  <c r="Q185" i="51"/>
  <c r="R185" i="51" s="1"/>
  <c r="O186" i="51" s="1"/>
  <c r="Q170" i="11"/>
  <c r="R170" i="11" s="1"/>
  <c r="O171" i="11" s="1"/>
  <c r="Q165" i="9"/>
  <c r="R165" i="9" s="1"/>
  <c r="O166" i="9" s="1"/>
  <c r="Q164" i="8"/>
  <c r="R164" i="8" s="1"/>
  <c r="O165" i="8" s="1"/>
  <c r="Q187" i="31" l="1"/>
  <c r="R187" i="31" s="1"/>
  <c r="O188" i="31" s="1"/>
  <c r="Q178" i="73"/>
  <c r="R178" i="73" s="1"/>
  <c r="O179" i="73" s="1"/>
  <c r="Q186" i="51"/>
  <c r="R186" i="51" s="1"/>
  <c r="O187" i="51" s="1"/>
  <c r="Q184" i="81"/>
  <c r="R184" i="81" s="1"/>
  <c r="O185" i="81" s="1"/>
  <c r="Q178" i="78"/>
  <c r="R178" i="78" s="1"/>
  <c r="O179" i="78" s="1"/>
  <c r="Q181" i="80"/>
  <c r="R181" i="80" s="1"/>
  <c r="O182" i="80" s="1"/>
  <c r="Q188" i="68"/>
  <c r="R188" i="68" s="1"/>
  <c r="O189" i="68" s="1"/>
  <c r="Q178" i="49"/>
  <c r="R178" i="49" s="1"/>
  <c r="O179" i="49" s="1"/>
  <c r="Q188" i="30"/>
  <c r="R188" i="30" s="1"/>
  <c r="O189" i="30" s="1"/>
  <c r="Q167" i="4"/>
  <c r="R167" i="4" s="1"/>
  <c r="O168" i="4" s="1"/>
  <c r="Q186" i="50"/>
  <c r="R186" i="50" s="1"/>
  <c r="O187" i="50" s="1"/>
  <c r="Q176" i="70"/>
  <c r="R176" i="70" s="1"/>
  <c r="O177" i="70" s="1"/>
  <c r="Q189" i="28"/>
  <c r="R189" i="28" s="1"/>
  <c r="O190" i="28" s="1"/>
  <c r="Q190" i="67"/>
  <c r="R190" i="67" s="1"/>
  <c r="O191" i="67" s="1"/>
  <c r="Q165" i="29"/>
  <c r="R165" i="29" s="1"/>
  <c r="O166" i="29" s="1"/>
  <c r="Q178" i="6"/>
  <c r="R178" i="6" s="1"/>
  <c r="O179" i="6" s="1"/>
  <c r="Q176" i="12"/>
  <c r="R176" i="12" s="1"/>
  <c r="O177" i="12" s="1"/>
  <c r="Q180" i="75"/>
  <c r="R180" i="75" s="1"/>
  <c r="O181" i="75" s="1"/>
  <c r="Q176" i="71"/>
  <c r="R176" i="71" s="1"/>
  <c r="O177" i="71" s="1"/>
  <c r="Q184" i="72"/>
  <c r="R184" i="72" s="1"/>
  <c r="O185" i="72" s="1"/>
  <c r="Q175" i="5"/>
  <c r="R175" i="5" s="1"/>
  <c r="O176" i="5" s="1"/>
  <c r="Q177" i="74"/>
  <c r="R177" i="74" s="1"/>
  <c r="O178" i="74" s="1"/>
  <c r="Q174" i="69"/>
  <c r="R174" i="69" s="1"/>
  <c r="O175" i="69" s="1"/>
  <c r="Q165" i="3"/>
  <c r="R165" i="3" s="1"/>
  <c r="O166" i="3" s="1"/>
  <c r="Q178" i="1"/>
  <c r="R178" i="1" s="1"/>
  <c r="O179" i="1" s="1"/>
  <c r="Q179" i="76"/>
  <c r="R179" i="76" s="1"/>
  <c r="O180" i="76" s="1"/>
  <c r="Q177" i="79"/>
  <c r="R177" i="79" s="1"/>
  <c r="O178" i="79" s="1"/>
  <c r="Q171" i="11"/>
  <c r="R171" i="11" s="1"/>
  <c r="O172" i="11" s="1"/>
  <c r="Q166" i="9"/>
  <c r="R166" i="9" s="1"/>
  <c r="O167" i="9" s="1"/>
  <c r="Q165" i="8"/>
  <c r="R165" i="8" s="1"/>
  <c r="O166" i="8" s="1"/>
  <c r="Q178" i="74" l="1"/>
  <c r="R178" i="74" s="1"/>
  <c r="O179" i="74" s="1"/>
  <c r="Q190" i="28"/>
  <c r="R190" i="28" s="1"/>
  <c r="O191" i="28" s="1"/>
  <c r="Q177" i="12"/>
  <c r="R177" i="12" s="1"/>
  <c r="O178" i="12" s="1"/>
  <c r="Q182" i="80"/>
  <c r="R182" i="80" s="1"/>
  <c r="O183" i="80" s="1"/>
  <c r="Q166" i="3"/>
  <c r="R166" i="3" s="1"/>
  <c r="O167" i="3" s="1"/>
  <c r="Q168" i="4"/>
  <c r="R168" i="4" s="1"/>
  <c r="O169" i="4" s="1"/>
  <c r="Q181" i="75"/>
  <c r="R181" i="75" s="1"/>
  <c r="O182" i="75" s="1"/>
  <c r="Q191" i="67"/>
  <c r="R191" i="67" s="1"/>
  <c r="O192" i="67" s="1"/>
  <c r="Q185" i="81"/>
  <c r="R185" i="81" s="1"/>
  <c r="O186" i="81" s="1"/>
  <c r="Q179" i="1"/>
  <c r="R179" i="1" s="1"/>
  <c r="O180" i="1" s="1"/>
  <c r="Q175" i="69"/>
  <c r="R175" i="69" s="1"/>
  <c r="O176" i="69" s="1"/>
  <c r="Q176" i="5"/>
  <c r="R176" i="5" s="1"/>
  <c r="O177" i="5" s="1"/>
  <c r="Q177" i="71"/>
  <c r="R177" i="71" s="1"/>
  <c r="O178" i="71" s="1"/>
  <c r="Q166" i="29"/>
  <c r="R166" i="29" s="1"/>
  <c r="O167" i="29" s="1"/>
  <c r="Q187" i="50"/>
  <c r="R187" i="50" s="1"/>
  <c r="O188" i="50" s="1"/>
  <c r="Q189" i="30"/>
  <c r="R189" i="30" s="1"/>
  <c r="O190" i="30" s="1"/>
  <c r="Q189" i="68"/>
  <c r="R189" i="68" s="1"/>
  <c r="O190" i="68" s="1"/>
  <c r="Q179" i="78"/>
  <c r="R179" i="78" s="1"/>
  <c r="O180" i="78" s="1"/>
  <c r="Q187" i="51"/>
  <c r="R187" i="51" s="1"/>
  <c r="O188" i="51" s="1"/>
  <c r="Q188" i="31"/>
  <c r="R188" i="31" s="1"/>
  <c r="O189" i="31" s="1"/>
  <c r="Q180" i="76"/>
  <c r="R180" i="76" s="1"/>
  <c r="O181" i="76" s="1"/>
  <c r="Q185" i="72"/>
  <c r="R185" i="72" s="1"/>
  <c r="O186" i="72" s="1"/>
  <c r="Q179" i="6"/>
  <c r="R179" i="6" s="1"/>
  <c r="O180" i="6" s="1"/>
  <c r="Q177" i="70"/>
  <c r="R177" i="70" s="1"/>
  <c r="O178" i="70" s="1"/>
  <c r="Q179" i="49"/>
  <c r="R179" i="49" s="1"/>
  <c r="O180" i="49" s="1"/>
  <c r="Q179" i="73"/>
  <c r="R179" i="73" s="1"/>
  <c r="O180" i="73" s="1"/>
  <c r="Q178" i="79"/>
  <c r="R178" i="79" s="1"/>
  <c r="O179" i="79" s="1"/>
  <c r="Q172" i="11"/>
  <c r="R172" i="11" s="1"/>
  <c r="O173" i="11" s="1"/>
  <c r="Q167" i="9"/>
  <c r="R167" i="9" s="1"/>
  <c r="O168" i="9" s="1"/>
  <c r="Q166" i="8"/>
  <c r="R166" i="8" s="1"/>
  <c r="O167" i="8" s="1"/>
  <c r="Q180" i="6" l="1"/>
  <c r="R180" i="6" s="1"/>
  <c r="O181" i="6" s="1"/>
  <c r="Q186" i="81"/>
  <c r="R186" i="81" s="1"/>
  <c r="O187" i="81" s="1"/>
  <c r="Q186" i="72"/>
  <c r="R186" i="72" s="1"/>
  <c r="O187" i="72" s="1"/>
  <c r="Q188" i="51"/>
  <c r="R188" i="51" s="1"/>
  <c r="O189" i="51" s="1"/>
  <c r="Q183" i="80"/>
  <c r="R183" i="80" s="1"/>
  <c r="O184" i="80" s="1"/>
  <c r="Q181" i="76"/>
  <c r="R181" i="76" s="1"/>
  <c r="O182" i="76" s="1"/>
  <c r="Q180" i="73"/>
  <c r="R180" i="73" s="1"/>
  <c r="O181" i="73" s="1"/>
  <c r="Q180" i="78"/>
  <c r="R180" i="78" s="1"/>
  <c r="O181" i="78" s="1"/>
  <c r="Q167" i="29"/>
  <c r="R167" i="29" s="1"/>
  <c r="O168" i="29" s="1"/>
  <c r="Q180" i="1"/>
  <c r="R180" i="1" s="1"/>
  <c r="O181" i="1" s="1"/>
  <c r="Q169" i="4"/>
  <c r="R169" i="4" s="1"/>
  <c r="O170" i="4" s="1"/>
  <c r="Q191" i="28"/>
  <c r="R191" i="28" s="1"/>
  <c r="O192" i="28" s="1"/>
  <c r="Q179" i="79"/>
  <c r="R179" i="79" s="1"/>
  <c r="O180" i="79" s="1"/>
  <c r="Q190" i="68"/>
  <c r="R190" i="68" s="1"/>
  <c r="O191" i="68" s="1"/>
  <c r="Q188" i="50"/>
  <c r="R188" i="50" s="1"/>
  <c r="O189" i="50" s="1"/>
  <c r="Q178" i="71"/>
  <c r="R178" i="71" s="1"/>
  <c r="O179" i="71" s="1"/>
  <c r="Q176" i="69"/>
  <c r="R176" i="69" s="1"/>
  <c r="O177" i="69" s="1"/>
  <c r="Q182" i="75"/>
  <c r="R182" i="75" s="1"/>
  <c r="O183" i="75" s="1"/>
  <c r="Q167" i="3"/>
  <c r="R167" i="3" s="1"/>
  <c r="O168" i="3" s="1"/>
  <c r="Q178" i="12"/>
  <c r="R178" i="12" s="1"/>
  <c r="O179" i="12" s="1"/>
  <c r="Q179" i="74"/>
  <c r="R179" i="74" s="1"/>
  <c r="O180" i="74" s="1"/>
  <c r="Q178" i="70"/>
  <c r="R178" i="70" s="1"/>
  <c r="O179" i="70" s="1"/>
  <c r="Q189" i="31"/>
  <c r="R189" i="31" s="1"/>
  <c r="O190" i="31" s="1"/>
  <c r="Q190" i="30"/>
  <c r="R190" i="30" s="1"/>
  <c r="O191" i="30" s="1"/>
  <c r="Q177" i="5"/>
  <c r="R177" i="5" s="1"/>
  <c r="O178" i="5" s="1"/>
  <c r="Q192" i="67"/>
  <c r="R192" i="67" s="1"/>
  <c r="O193" i="67" s="1"/>
  <c r="Q180" i="49"/>
  <c r="R180" i="49" s="1"/>
  <c r="O181" i="49" s="1"/>
  <c r="Q173" i="11"/>
  <c r="R173" i="11" s="1"/>
  <c r="O174" i="11" s="1"/>
  <c r="Q168" i="9"/>
  <c r="R168" i="9" s="1"/>
  <c r="O169" i="9" s="1"/>
  <c r="Q167" i="8"/>
  <c r="R167" i="8" s="1"/>
  <c r="O168" i="8" s="1"/>
  <c r="Q181" i="73" l="1"/>
  <c r="R181" i="73" s="1"/>
  <c r="O182" i="73" s="1"/>
  <c r="Q189" i="50"/>
  <c r="R189" i="50" s="1"/>
  <c r="O190" i="50" s="1"/>
  <c r="Q182" i="76"/>
  <c r="R182" i="76" s="1"/>
  <c r="O183" i="76" s="1"/>
  <c r="Q178" i="5"/>
  <c r="R178" i="5" s="1"/>
  <c r="O179" i="5" s="1"/>
  <c r="Q181" i="6"/>
  <c r="R181" i="6" s="1"/>
  <c r="O182" i="6" s="1"/>
  <c r="Q193" i="67"/>
  <c r="R193" i="67" s="1"/>
  <c r="O194" i="67" s="1"/>
  <c r="Q191" i="30"/>
  <c r="R191" i="30" s="1"/>
  <c r="O192" i="30" s="1"/>
  <c r="Q179" i="70"/>
  <c r="R179" i="70" s="1"/>
  <c r="O180" i="70" s="1"/>
  <c r="Q179" i="12"/>
  <c r="R179" i="12" s="1"/>
  <c r="O180" i="12" s="1"/>
  <c r="Q183" i="75"/>
  <c r="R183" i="75" s="1"/>
  <c r="O184" i="75" s="1"/>
  <c r="Q179" i="71"/>
  <c r="R179" i="71" s="1"/>
  <c r="O180" i="71" s="1"/>
  <c r="Q191" i="68"/>
  <c r="R191" i="68" s="1"/>
  <c r="O192" i="68" s="1"/>
  <c r="Q192" i="28"/>
  <c r="R192" i="28" s="1"/>
  <c r="O193" i="28" s="1"/>
  <c r="Q181" i="1"/>
  <c r="R181" i="1" s="1"/>
  <c r="O182" i="1" s="1"/>
  <c r="Q181" i="78"/>
  <c r="R181" i="78" s="1"/>
  <c r="O182" i="78" s="1"/>
  <c r="Q189" i="51"/>
  <c r="R189" i="51" s="1"/>
  <c r="O190" i="51" s="1"/>
  <c r="Q187" i="81"/>
  <c r="R187" i="81" s="1"/>
  <c r="O188" i="81" s="1"/>
  <c r="Q181" i="49"/>
  <c r="R181" i="49" s="1"/>
  <c r="O182" i="49" s="1"/>
  <c r="Q190" i="31"/>
  <c r="R190" i="31" s="1"/>
  <c r="O191" i="31" s="1"/>
  <c r="Q180" i="74"/>
  <c r="R180" i="74" s="1"/>
  <c r="O181" i="74" s="1"/>
  <c r="Q168" i="3"/>
  <c r="R168" i="3" s="1"/>
  <c r="O169" i="3" s="1"/>
  <c r="Q177" i="69"/>
  <c r="R177" i="69" s="1"/>
  <c r="O178" i="69" s="1"/>
  <c r="Q180" i="79"/>
  <c r="R180" i="79" s="1"/>
  <c r="O181" i="79" s="1"/>
  <c r="Q170" i="4"/>
  <c r="R170" i="4" s="1"/>
  <c r="O171" i="4" s="1"/>
  <c r="Q168" i="29"/>
  <c r="R168" i="29" s="1"/>
  <c r="O169" i="29" s="1"/>
  <c r="Q184" i="80"/>
  <c r="R184" i="80" s="1"/>
  <c r="O185" i="80" s="1"/>
  <c r="Q187" i="72"/>
  <c r="R187" i="72" s="1"/>
  <c r="O188" i="72" s="1"/>
  <c r="Q174" i="11"/>
  <c r="R174" i="11" s="1"/>
  <c r="O175" i="11" s="1"/>
  <c r="Q169" i="9"/>
  <c r="R169" i="9" s="1"/>
  <c r="O170" i="9" s="1"/>
  <c r="Q168" i="8"/>
  <c r="R168" i="8" s="1"/>
  <c r="O169" i="8" s="1"/>
  <c r="Q178" i="69" l="1"/>
  <c r="R178" i="69" s="1"/>
  <c r="O179" i="69" s="1"/>
  <c r="Q169" i="29"/>
  <c r="R169" i="29" s="1"/>
  <c r="O170" i="29" s="1"/>
  <c r="Q182" i="49"/>
  <c r="R182" i="49" s="1"/>
  <c r="O183" i="49" s="1"/>
  <c r="Q192" i="68"/>
  <c r="R192" i="68" s="1"/>
  <c r="O193" i="68" s="1"/>
  <c r="Q190" i="51"/>
  <c r="R190" i="51" s="1"/>
  <c r="O191" i="51" s="1"/>
  <c r="Q182" i="73"/>
  <c r="R182" i="73" s="1"/>
  <c r="O183" i="73" s="1"/>
  <c r="Q185" i="80"/>
  <c r="R185" i="80" s="1"/>
  <c r="O186" i="80" s="1"/>
  <c r="Q184" i="75"/>
  <c r="R184" i="75" s="1"/>
  <c r="O185" i="75" s="1"/>
  <c r="Q180" i="70"/>
  <c r="R180" i="70" s="1"/>
  <c r="O181" i="70" s="1"/>
  <c r="Q179" i="5"/>
  <c r="R179" i="5" s="1"/>
  <c r="O180" i="5" s="1"/>
  <c r="Q188" i="72"/>
  <c r="R188" i="72" s="1"/>
  <c r="O189" i="72" s="1"/>
  <c r="Q181" i="79"/>
  <c r="R181" i="79" s="1"/>
  <c r="O182" i="79" s="1"/>
  <c r="Q191" i="31"/>
  <c r="R191" i="31" s="1"/>
  <c r="O192" i="31" s="1"/>
  <c r="Q188" i="81"/>
  <c r="R188" i="81" s="1"/>
  <c r="O189" i="81" s="1"/>
  <c r="Q182" i="78"/>
  <c r="R182" i="78" s="1"/>
  <c r="O183" i="78" s="1"/>
  <c r="Q193" i="28"/>
  <c r="R193" i="28" s="1"/>
  <c r="O194" i="28" s="1"/>
  <c r="Q180" i="71"/>
  <c r="R180" i="71" s="1"/>
  <c r="O181" i="71" s="1"/>
  <c r="Q180" i="12"/>
  <c r="R180" i="12" s="1"/>
  <c r="O181" i="12" s="1"/>
  <c r="Q192" i="30"/>
  <c r="R192" i="30" s="1"/>
  <c r="O193" i="30" s="1"/>
  <c r="Q182" i="6"/>
  <c r="R182" i="6" s="1"/>
  <c r="O183" i="6" s="1"/>
  <c r="Q183" i="76"/>
  <c r="R183" i="76" s="1"/>
  <c r="O184" i="76" s="1"/>
  <c r="Q171" i="4"/>
  <c r="R171" i="4" s="1"/>
  <c r="O172" i="4" s="1"/>
  <c r="Q181" i="74"/>
  <c r="R181" i="74" s="1"/>
  <c r="O182" i="74" s="1"/>
  <c r="Q182" i="1"/>
  <c r="R182" i="1" s="1"/>
  <c r="O183" i="1" s="1"/>
  <c r="Q194" i="67"/>
  <c r="R194" i="67" s="1"/>
  <c r="O195" i="67" s="1"/>
  <c r="Q190" i="50"/>
  <c r="R190" i="50" s="1"/>
  <c r="O191" i="50" s="1"/>
  <c r="Q169" i="3"/>
  <c r="R169" i="3" s="1"/>
  <c r="O170" i="3" s="1"/>
  <c r="Q175" i="11"/>
  <c r="R175" i="11" s="1"/>
  <c r="O176" i="11" s="1"/>
  <c r="Q170" i="9"/>
  <c r="R170" i="9" s="1"/>
  <c r="O171" i="9" s="1"/>
  <c r="Q169" i="8"/>
  <c r="R169" i="8" s="1"/>
  <c r="O170" i="8" s="1"/>
  <c r="Q181" i="12" l="1"/>
  <c r="R181" i="12" s="1"/>
  <c r="O182" i="12" s="1"/>
  <c r="Q172" i="4"/>
  <c r="R172" i="4" s="1"/>
  <c r="O173" i="4" s="1"/>
  <c r="Q195" i="67"/>
  <c r="R195" i="67" s="1"/>
  <c r="O196" i="67" s="1"/>
  <c r="Q191" i="51"/>
  <c r="R191" i="51" s="1"/>
  <c r="O192" i="51" s="1"/>
  <c r="Q170" i="3"/>
  <c r="R170" i="3" s="1"/>
  <c r="O171" i="3" s="1"/>
  <c r="Q183" i="78"/>
  <c r="R183" i="78" s="1"/>
  <c r="O184" i="78" s="1"/>
  <c r="Q193" i="68"/>
  <c r="R193" i="68" s="1"/>
  <c r="O194" i="68" s="1"/>
  <c r="Q183" i="1"/>
  <c r="R183" i="1" s="1"/>
  <c r="O184" i="1" s="1"/>
  <c r="Q183" i="6"/>
  <c r="R183" i="6" s="1"/>
  <c r="O184" i="6" s="1"/>
  <c r="Q194" i="28"/>
  <c r="R194" i="28" s="1"/>
  <c r="O195" i="28" s="1"/>
  <c r="Q182" i="79"/>
  <c r="R182" i="79" s="1"/>
  <c r="O183" i="79" s="1"/>
  <c r="Q185" i="75"/>
  <c r="R185" i="75" s="1"/>
  <c r="O186" i="75" s="1"/>
  <c r="Q170" i="29"/>
  <c r="R170" i="29" s="1"/>
  <c r="O171" i="29" s="1"/>
  <c r="Q182" i="74"/>
  <c r="R182" i="74" s="1"/>
  <c r="O183" i="74" s="1"/>
  <c r="Q193" i="30"/>
  <c r="R193" i="30" s="1"/>
  <c r="O194" i="30" s="1"/>
  <c r="Q192" i="31"/>
  <c r="R192" i="31" s="1"/>
  <c r="O193" i="31" s="1"/>
  <c r="Q189" i="72"/>
  <c r="R189" i="72" s="1"/>
  <c r="O190" i="72" s="1"/>
  <c r="Q181" i="70"/>
  <c r="R181" i="70" s="1"/>
  <c r="O182" i="70" s="1"/>
  <c r="Q186" i="80"/>
  <c r="R186" i="80" s="1"/>
  <c r="O187" i="80" s="1"/>
  <c r="Q183" i="49"/>
  <c r="R183" i="49" s="1"/>
  <c r="O184" i="49" s="1"/>
  <c r="Q179" i="69"/>
  <c r="R179" i="69" s="1"/>
  <c r="O180" i="69" s="1"/>
  <c r="Q191" i="50"/>
  <c r="R191" i="50" s="1"/>
  <c r="O192" i="50" s="1"/>
  <c r="Q189" i="81"/>
  <c r="R189" i="81" s="1"/>
  <c r="O190" i="81" s="1"/>
  <c r="Q180" i="5"/>
  <c r="R180" i="5" s="1"/>
  <c r="O181" i="5" s="1"/>
  <c r="Q183" i="73"/>
  <c r="R183" i="73" s="1"/>
  <c r="O184" i="73" s="1"/>
  <c r="Q184" i="76"/>
  <c r="R184" i="76" s="1"/>
  <c r="O185" i="76" s="1"/>
  <c r="Q181" i="71"/>
  <c r="R181" i="71" s="1"/>
  <c r="O182" i="71" s="1"/>
  <c r="Q176" i="11"/>
  <c r="R176" i="11" s="1"/>
  <c r="O177" i="11" s="1"/>
  <c r="Q171" i="9"/>
  <c r="R171" i="9" s="1"/>
  <c r="O172" i="9" s="1"/>
  <c r="Q170" i="8"/>
  <c r="R170" i="8" s="1"/>
  <c r="O171" i="8" s="1"/>
  <c r="Q192" i="51" l="1"/>
  <c r="R192" i="51" s="1"/>
  <c r="O193" i="51" s="1"/>
  <c r="Q184" i="1"/>
  <c r="R184" i="1" s="1"/>
  <c r="O185" i="1" s="1"/>
  <c r="Q192" i="50"/>
  <c r="R192" i="50" s="1"/>
  <c r="O193" i="50" s="1"/>
  <c r="Q194" i="30"/>
  <c r="R194" i="30" s="1"/>
  <c r="O195" i="30" s="1"/>
  <c r="Q180" i="69"/>
  <c r="R180" i="69" s="1"/>
  <c r="O181" i="69" s="1"/>
  <c r="Q186" i="75"/>
  <c r="R186" i="75" s="1"/>
  <c r="O187" i="75" s="1"/>
  <c r="Q185" i="76"/>
  <c r="R185" i="76" s="1"/>
  <c r="O186" i="76" s="1"/>
  <c r="Q182" i="70"/>
  <c r="R182" i="70" s="1"/>
  <c r="O183" i="70" s="1"/>
  <c r="Q183" i="74"/>
  <c r="R183" i="74" s="1"/>
  <c r="O184" i="74" s="1"/>
  <c r="Q173" i="4"/>
  <c r="R173" i="4" s="1"/>
  <c r="O174" i="4" s="1"/>
  <c r="Q184" i="73"/>
  <c r="R184" i="73" s="1"/>
  <c r="O185" i="73" s="1"/>
  <c r="Q187" i="80"/>
  <c r="R187" i="80" s="1"/>
  <c r="O188" i="80" s="1"/>
  <c r="Q190" i="72"/>
  <c r="R190" i="72" s="1"/>
  <c r="O191" i="72" s="1"/>
  <c r="Q171" i="29"/>
  <c r="R171" i="29" s="1"/>
  <c r="O172" i="29" s="1"/>
  <c r="Q183" i="79"/>
  <c r="R183" i="79" s="1"/>
  <c r="O184" i="79" s="1"/>
  <c r="Q184" i="6"/>
  <c r="R184" i="6" s="1"/>
  <c r="O185" i="6" s="1"/>
  <c r="Q194" i="68"/>
  <c r="R194" i="68" s="1"/>
  <c r="O195" i="68" s="1"/>
  <c r="Q171" i="3"/>
  <c r="R171" i="3" s="1"/>
  <c r="O172" i="3" s="1"/>
  <c r="Q196" i="67"/>
  <c r="R196" i="67" s="1"/>
  <c r="O197" i="67" s="1"/>
  <c r="Q182" i="12"/>
  <c r="R182" i="12" s="1"/>
  <c r="O183" i="12" s="1"/>
  <c r="Q181" i="5"/>
  <c r="R181" i="5" s="1"/>
  <c r="O182" i="5" s="1"/>
  <c r="Q184" i="49"/>
  <c r="R184" i="49" s="1"/>
  <c r="O185" i="49" s="1"/>
  <c r="Q193" i="31"/>
  <c r="R193" i="31" s="1"/>
  <c r="O194" i="31" s="1"/>
  <c r="Q195" i="28"/>
  <c r="R195" i="28" s="1"/>
  <c r="O196" i="28" s="1"/>
  <c r="Q184" i="78"/>
  <c r="R184" i="78" s="1"/>
  <c r="O185" i="78" s="1"/>
  <c r="Q182" i="71"/>
  <c r="R182" i="71" s="1"/>
  <c r="O183" i="71" s="1"/>
  <c r="Q190" i="81"/>
  <c r="R190" i="81" s="1"/>
  <c r="O191" i="81" s="1"/>
  <c r="Q177" i="11"/>
  <c r="R177" i="11" s="1"/>
  <c r="O178" i="11" s="1"/>
  <c r="Q172" i="9"/>
  <c r="R172" i="9" s="1"/>
  <c r="O173" i="9" s="1"/>
  <c r="Q171" i="8"/>
  <c r="R171" i="8" s="1"/>
  <c r="O172" i="8" s="1"/>
  <c r="Q182" i="5" l="1"/>
  <c r="R182" i="5" s="1"/>
  <c r="O183" i="5" s="1"/>
  <c r="Q191" i="72"/>
  <c r="R191" i="72" s="1"/>
  <c r="O192" i="72" s="1"/>
  <c r="Q191" i="81"/>
  <c r="R191" i="81" s="1"/>
  <c r="O192" i="81" s="1"/>
  <c r="Q172" i="29"/>
  <c r="R172" i="29" s="1"/>
  <c r="O173" i="29" s="1"/>
  <c r="Q195" i="30"/>
  <c r="R195" i="30" s="1"/>
  <c r="O196" i="30" s="1"/>
  <c r="Q187" i="75"/>
  <c r="R187" i="75" s="1"/>
  <c r="O188" i="75" s="1"/>
  <c r="Q193" i="50"/>
  <c r="R193" i="50" s="1"/>
  <c r="O194" i="50" s="1"/>
  <c r="Q183" i="71"/>
  <c r="R183" i="71" s="1"/>
  <c r="O184" i="71" s="1"/>
  <c r="Q185" i="49"/>
  <c r="R185" i="49" s="1"/>
  <c r="O186" i="49" s="1"/>
  <c r="Q172" i="3"/>
  <c r="R172" i="3" s="1"/>
  <c r="O173" i="3" s="1"/>
  <c r="Q188" i="80"/>
  <c r="R188" i="80" s="1"/>
  <c r="O189" i="80" s="1"/>
  <c r="Q183" i="70"/>
  <c r="R183" i="70" s="1"/>
  <c r="O184" i="70" s="1"/>
  <c r="Q185" i="78"/>
  <c r="R185" i="78" s="1"/>
  <c r="O186" i="78" s="1"/>
  <c r="Q197" i="67"/>
  <c r="R197" i="67" s="1"/>
  <c r="O198" i="67" s="1"/>
  <c r="Q195" i="68"/>
  <c r="R195" i="68" s="1"/>
  <c r="O196" i="68" s="1"/>
  <c r="Q184" i="79"/>
  <c r="R184" i="79" s="1"/>
  <c r="O185" i="79" s="1"/>
  <c r="Q185" i="73"/>
  <c r="R185" i="73" s="1"/>
  <c r="O186" i="73" s="1"/>
  <c r="Q184" i="74"/>
  <c r="R184" i="74" s="1"/>
  <c r="O185" i="74" s="1"/>
  <c r="Q186" i="76"/>
  <c r="R186" i="76" s="1"/>
  <c r="O187" i="76" s="1"/>
  <c r="Q181" i="69"/>
  <c r="R181" i="69" s="1"/>
  <c r="O182" i="69" s="1"/>
  <c r="Q193" i="51"/>
  <c r="R193" i="51" s="1"/>
  <c r="O194" i="51" s="1"/>
  <c r="Q196" i="28"/>
  <c r="R196" i="28" s="1"/>
  <c r="O197" i="28" s="1"/>
  <c r="Q183" i="12"/>
  <c r="R183" i="12" s="1"/>
  <c r="O184" i="12" s="1"/>
  <c r="Q185" i="6"/>
  <c r="R185" i="6" s="1"/>
  <c r="O186" i="6" s="1"/>
  <c r="Q174" i="4"/>
  <c r="R174" i="4" s="1"/>
  <c r="O175" i="4" s="1"/>
  <c r="Q185" i="1"/>
  <c r="R185" i="1" s="1"/>
  <c r="O186" i="1" s="1"/>
  <c r="Q194" i="31"/>
  <c r="R194" i="31" s="1"/>
  <c r="O195" i="31" s="1"/>
  <c r="Q178" i="11"/>
  <c r="R178" i="11" s="1"/>
  <c r="O179" i="11" s="1"/>
  <c r="Q173" i="9"/>
  <c r="R173" i="9" s="1"/>
  <c r="O174" i="9" s="1"/>
  <c r="Q172" i="8"/>
  <c r="R172" i="8" s="1"/>
  <c r="O173" i="8" s="1"/>
  <c r="Q182" i="69" l="1"/>
  <c r="R182" i="69" s="1"/>
  <c r="O183" i="69" s="1"/>
  <c r="Q198" i="67"/>
  <c r="R198" i="67" s="1"/>
  <c r="O199" i="67" s="1"/>
  <c r="Q187" i="76"/>
  <c r="R187" i="76" s="1"/>
  <c r="O188" i="76" s="1"/>
  <c r="Q184" i="71"/>
  <c r="R184" i="71" s="1"/>
  <c r="O185" i="71" s="1"/>
  <c r="Q186" i="73"/>
  <c r="R186" i="73" s="1"/>
  <c r="O187" i="73" s="1"/>
  <c r="Q186" i="78"/>
  <c r="R186" i="78" s="1"/>
  <c r="O187" i="78" s="1"/>
  <c r="Q195" i="31"/>
  <c r="R195" i="31" s="1"/>
  <c r="O196" i="31" s="1"/>
  <c r="Q196" i="68"/>
  <c r="R196" i="68" s="1"/>
  <c r="O197" i="68" s="1"/>
  <c r="Q192" i="81"/>
  <c r="R192" i="81" s="1"/>
  <c r="O193" i="81" s="1"/>
  <c r="Q186" i="1"/>
  <c r="R186" i="1" s="1"/>
  <c r="O187" i="1" s="1"/>
  <c r="Q186" i="6"/>
  <c r="R186" i="6" s="1"/>
  <c r="O187" i="6" s="1"/>
  <c r="Q185" i="79"/>
  <c r="R185" i="79" s="1"/>
  <c r="O186" i="79" s="1"/>
  <c r="Q184" i="70"/>
  <c r="R184" i="70" s="1"/>
  <c r="O185" i="70" s="1"/>
  <c r="Q188" i="75"/>
  <c r="R188" i="75" s="1"/>
  <c r="O189" i="75" s="1"/>
  <c r="Q192" i="72"/>
  <c r="R192" i="72" s="1"/>
  <c r="O193" i="72" s="1"/>
  <c r="Q184" i="12"/>
  <c r="R184" i="12" s="1"/>
  <c r="O185" i="12" s="1"/>
  <c r="Q189" i="80"/>
  <c r="R189" i="80" s="1"/>
  <c r="O190" i="80" s="1"/>
  <c r="Q186" i="49"/>
  <c r="R186" i="49" s="1"/>
  <c r="O187" i="49" s="1"/>
  <c r="Q194" i="50"/>
  <c r="R194" i="50" s="1"/>
  <c r="O195" i="50" s="1"/>
  <c r="Q196" i="30"/>
  <c r="R196" i="30" s="1"/>
  <c r="O197" i="30" s="1"/>
  <c r="Q183" i="5"/>
  <c r="R183" i="5" s="1"/>
  <c r="O184" i="5" s="1"/>
  <c r="Q197" i="28"/>
  <c r="R197" i="28" s="1"/>
  <c r="O198" i="28" s="1"/>
  <c r="Q185" i="74"/>
  <c r="R185" i="74" s="1"/>
  <c r="O186" i="74" s="1"/>
  <c r="Q173" i="3"/>
  <c r="R173" i="3" s="1"/>
  <c r="O174" i="3" s="1"/>
  <c r="Q173" i="29"/>
  <c r="R173" i="29" s="1"/>
  <c r="O174" i="29" s="1"/>
  <c r="Q175" i="4"/>
  <c r="R175" i="4" s="1"/>
  <c r="O176" i="4" s="1"/>
  <c r="Q194" i="51"/>
  <c r="R194" i="51" s="1"/>
  <c r="O195" i="51" s="1"/>
  <c r="Q179" i="11"/>
  <c r="R179" i="11" s="1"/>
  <c r="O180" i="11" s="1"/>
  <c r="Q174" i="9"/>
  <c r="R174" i="9" s="1"/>
  <c r="O175" i="9" s="1"/>
  <c r="Q173" i="8"/>
  <c r="R173" i="8" s="1"/>
  <c r="O174" i="8" s="1"/>
  <c r="Q195" i="51" l="1"/>
  <c r="R195" i="51" s="1"/>
  <c r="O196" i="51" s="1"/>
  <c r="Q187" i="1"/>
  <c r="R187" i="1" s="1"/>
  <c r="O188" i="1" s="1"/>
  <c r="Q197" i="30"/>
  <c r="R197" i="30" s="1"/>
  <c r="O198" i="30" s="1"/>
  <c r="Q197" i="68"/>
  <c r="R197" i="68" s="1"/>
  <c r="O198" i="68" s="1"/>
  <c r="Q174" i="3"/>
  <c r="R174" i="3" s="1"/>
  <c r="O175" i="3" s="1"/>
  <c r="Q176" i="4"/>
  <c r="R176" i="4" s="1"/>
  <c r="O177" i="4" s="1"/>
  <c r="Q186" i="74"/>
  <c r="R186" i="74" s="1"/>
  <c r="O187" i="74" s="1"/>
  <c r="Q185" i="12"/>
  <c r="R185" i="12" s="1"/>
  <c r="O186" i="12" s="1"/>
  <c r="Q187" i="49"/>
  <c r="R187" i="49" s="1"/>
  <c r="O188" i="49" s="1"/>
  <c r="Q186" i="79"/>
  <c r="R186" i="79" s="1"/>
  <c r="O187" i="79" s="1"/>
  <c r="Q187" i="78"/>
  <c r="R187" i="78" s="1"/>
  <c r="O188" i="78" s="1"/>
  <c r="Q199" i="67"/>
  <c r="R199" i="67" s="1"/>
  <c r="O200" i="67" s="1"/>
  <c r="Q184" i="5"/>
  <c r="R184" i="5" s="1"/>
  <c r="O185" i="5" s="1"/>
  <c r="Q190" i="80"/>
  <c r="R190" i="80" s="1"/>
  <c r="O191" i="80" s="1"/>
  <c r="Q193" i="72"/>
  <c r="R193" i="72" s="1"/>
  <c r="O194" i="72" s="1"/>
  <c r="Q185" i="70"/>
  <c r="R185" i="70" s="1"/>
  <c r="O186" i="70" s="1"/>
  <c r="Q187" i="6"/>
  <c r="R187" i="6" s="1"/>
  <c r="O188" i="6" s="1"/>
  <c r="Q193" i="81"/>
  <c r="R193" i="81" s="1"/>
  <c r="O194" i="81" s="1"/>
  <c r="Q196" i="31"/>
  <c r="R196" i="31" s="1"/>
  <c r="O197" i="31" s="1"/>
  <c r="Q187" i="73"/>
  <c r="R187" i="73" s="1"/>
  <c r="O188" i="73" s="1"/>
  <c r="Q188" i="76"/>
  <c r="R188" i="76" s="1"/>
  <c r="O189" i="76" s="1"/>
  <c r="Q183" i="69"/>
  <c r="R183" i="69" s="1"/>
  <c r="O184" i="69" s="1"/>
  <c r="Q198" i="28"/>
  <c r="R198" i="28" s="1"/>
  <c r="O199" i="28" s="1"/>
  <c r="Q189" i="75"/>
  <c r="R189" i="75" s="1"/>
  <c r="O190" i="75" s="1"/>
  <c r="Q185" i="71"/>
  <c r="R185" i="71" s="1"/>
  <c r="O186" i="71" s="1"/>
  <c r="Q174" i="29"/>
  <c r="R174" i="29" s="1"/>
  <c r="O175" i="29" s="1"/>
  <c r="Q195" i="50"/>
  <c r="R195" i="50" s="1"/>
  <c r="O196" i="50" s="1"/>
  <c r="Q180" i="11"/>
  <c r="R180" i="11" s="1"/>
  <c r="O181" i="11" s="1"/>
  <c r="Q175" i="9"/>
  <c r="R175" i="9" s="1"/>
  <c r="O176" i="9" s="1"/>
  <c r="Q174" i="8"/>
  <c r="R174" i="8" s="1"/>
  <c r="O175" i="8" s="1"/>
  <c r="Q199" i="28" l="1"/>
  <c r="R199" i="28" s="1"/>
  <c r="O200" i="28" s="1"/>
  <c r="Q186" i="71"/>
  <c r="R186" i="71" s="1"/>
  <c r="O187" i="71" s="1"/>
  <c r="Q188" i="6"/>
  <c r="R188" i="6" s="1"/>
  <c r="O189" i="6" s="1"/>
  <c r="Q196" i="50"/>
  <c r="R196" i="50" s="1"/>
  <c r="O197" i="50" s="1"/>
  <c r="Q196" i="51"/>
  <c r="R196" i="51" s="1"/>
  <c r="O197" i="51" s="1"/>
  <c r="Q190" i="75"/>
  <c r="R190" i="75" s="1"/>
  <c r="O191" i="75" s="1"/>
  <c r="Q188" i="73"/>
  <c r="R188" i="73" s="1"/>
  <c r="O189" i="73" s="1"/>
  <c r="Q186" i="70"/>
  <c r="R186" i="70" s="1"/>
  <c r="O187" i="70" s="1"/>
  <c r="Q200" i="67"/>
  <c r="R200" i="67" s="1"/>
  <c r="O201" i="67" s="1"/>
  <c r="Q186" i="12"/>
  <c r="R186" i="12" s="1"/>
  <c r="O187" i="12" s="1"/>
  <c r="Q177" i="4"/>
  <c r="R177" i="4" s="1"/>
  <c r="O178" i="4" s="1"/>
  <c r="Q188" i="1"/>
  <c r="R188" i="1" s="1"/>
  <c r="O189" i="1" s="1"/>
  <c r="Q189" i="76"/>
  <c r="R189" i="76" s="1"/>
  <c r="O190" i="76" s="1"/>
  <c r="Q197" i="31"/>
  <c r="R197" i="31" s="1"/>
  <c r="O198" i="31" s="1"/>
  <c r="Q194" i="72"/>
  <c r="R194" i="72" s="1"/>
  <c r="O195" i="72" s="1"/>
  <c r="Q185" i="5"/>
  <c r="R185" i="5" s="1"/>
  <c r="O186" i="5" s="1"/>
  <c r="Q188" i="78"/>
  <c r="R188" i="78" s="1"/>
  <c r="O189" i="78" s="1"/>
  <c r="Q188" i="49"/>
  <c r="R188" i="49" s="1"/>
  <c r="O189" i="49" s="1"/>
  <c r="Q187" i="74"/>
  <c r="R187" i="74" s="1"/>
  <c r="O188" i="74" s="1"/>
  <c r="Q175" i="3"/>
  <c r="R175" i="3" s="1"/>
  <c r="O176" i="3" s="1"/>
  <c r="Q198" i="30"/>
  <c r="R198" i="30" s="1"/>
  <c r="O199" i="30" s="1"/>
  <c r="Q175" i="29"/>
  <c r="R175" i="29" s="1"/>
  <c r="O176" i="29" s="1"/>
  <c r="Q184" i="69"/>
  <c r="R184" i="69" s="1"/>
  <c r="O185" i="69" s="1"/>
  <c r="Q194" i="81"/>
  <c r="R194" i="81" s="1"/>
  <c r="O195" i="81" s="1"/>
  <c r="Q191" i="80"/>
  <c r="R191" i="80" s="1"/>
  <c r="O192" i="80" s="1"/>
  <c r="Q187" i="79"/>
  <c r="R187" i="79" s="1"/>
  <c r="O188" i="79" s="1"/>
  <c r="Q198" i="68"/>
  <c r="R198" i="68" s="1"/>
  <c r="O199" i="68" s="1"/>
  <c r="Q181" i="11"/>
  <c r="R181" i="11" s="1"/>
  <c r="O182" i="11" s="1"/>
  <c r="Q176" i="9"/>
  <c r="R176" i="9" s="1"/>
  <c r="O177" i="9" s="1"/>
  <c r="Q175" i="8"/>
  <c r="R175" i="8" s="1"/>
  <c r="O176" i="8" s="1"/>
  <c r="Q195" i="72" l="1"/>
  <c r="R195" i="72" s="1"/>
  <c r="O196" i="72" s="1"/>
  <c r="Q187" i="70"/>
  <c r="R187" i="70" s="1"/>
  <c r="O188" i="70" s="1"/>
  <c r="Q176" i="29"/>
  <c r="R176" i="29" s="1"/>
  <c r="O177" i="29" s="1"/>
  <c r="Q188" i="74"/>
  <c r="R188" i="74" s="1"/>
  <c r="O189" i="74" s="1"/>
  <c r="Q192" i="80"/>
  <c r="R192" i="80" s="1"/>
  <c r="O193" i="80" s="1"/>
  <c r="Q189" i="78"/>
  <c r="R189" i="78" s="1"/>
  <c r="O190" i="78" s="1"/>
  <c r="Q188" i="79"/>
  <c r="R188" i="79" s="1"/>
  <c r="O189" i="79" s="1"/>
  <c r="Q176" i="3"/>
  <c r="R176" i="3" s="1"/>
  <c r="O177" i="3" s="1"/>
  <c r="Q186" i="5"/>
  <c r="R186" i="5" s="1"/>
  <c r="O187" i="5" s="1"/>
  <c r="Q189" i="1"/>
  <c r="R189" i="1" s="1"/>
  <c r="O190" i="1" s="1"/>
  <c r="Q197" i="50"/>
  <c r="R197" i="50" s="1"/>
  <c r="O198" i="50" s="1"/>
  <c r="Q195" i="81"/>
  <c r="R195" i="81" s="1"/>
  <c r="O196" i="81" s="1"/>
  <c r="Q198" i="31"/>
  <c r="R198" i="31" s="1"/>
  <c r="O199" i="31" s="1"/>
  <c r="Q187" i="12"/>
  <c r="R187" i="12" s="1"/>
  <c r="O188" i="12" s="1"/>
  <c r="Q187" i="71"/>
  <c r="R187" i="71" s="1"/>
  <c r="O188" i="71" s="1"/>
  <c r="Q185" i="69"/>
  <c r="R185" i="69" s="1"/>
  <c r="O186" i="69" s="1"/>
  <c r="Q190" i="76"/>
  <c r="R190" i="76" s="1"/>
  <c r="O191" i="76" s="1"/>
  <c r="Q178" i="4"/>
  <c r="R178" i="4" s="1"/>
  <c r="O179" i="4" s="1"/>
  <c r="Q201" i="67"/>
  <c r="R201" i="67" s="1"/>
  <c r="O202" i="67" s="1"/>
  <c r="Q189" i="73"/>
  <c r="R189" i="73" s="1"/>
  <c r="O190" i="73" s="1"/>
  <c r="Q197" i="51"/>
  <c r="R197" i="51" s="1"/>
  <c r="O198" i="51" s="1"/>
  <c r="Q189" i="6"/>
  <c r="R189" i="6" s="1"/>
  <c r="O190" i="6" s="1"/>
  <c r="Q200" i="28"/>
  <c r="R200" i="28" s="1"/>
  <c r="O201" i="28" s="1"/>
  <c r="Q189" i="49"/>
  <c r="R189" i="49" s="1"/>
  <c r="O190" i="49" s="1"/>
  <c r="Q191" i="75"/>
  <c r="R191" i="75" s="1"/>
  <c r="O192" i="75" s="1"/>
  <c r="Q199" i="68"/>
  <c r="R199" i="68" s="1"/>
  <c r="O200" i="68" s="1"/>
  <c r="Q199" i="30"/>
  <c r="R199" i="30" s="1"/>
  <c r="O200" i="30" s="1"/>
  <c r="Q182" i="11"/>
  <c r="R182" i="11" s="1"/>
  <c r="O183" i="11" s="1"/>
  <c r="Q177" i="9"/>
  <c r="R177" i="9" s="1"/>
  <c r="O178" i="9" s="1"/>
  <c r="Q176" i="8"/>
  <c r="R176" i="8" s="1"/>
  <c r="O177" i="8" s="1"/>
  <c r="Q190" i="6" l="1"/>
  <c r="R190" i="6" s="1"/>
  <c r="O191" i="6" s="1"/>
  <c r="Q196" i="81"/>
  <c r="R196" i="81" s="1"/>
  <c r="O197" i="81" s="1"/>
  <c r="Q199" i="31"/>
  <c r="R199" i="31" s="1"/>
  <c r="O200" i="31" s="1"/>
  <c r="Q188" i="12"/>
  <c r="R188" i="12" s="1"/>
  <c r="O189" i="12" s="1"/>
  <c r="Q186" i="69"/>
  <c r="R186" i="69" s="1"/>
  <c r="O187" i="69" s="1"/>
  <c r="Q190" i="1"/>
  <c r="R190" i="1" s="1"/>
  <c r="O191" i="1" s="1"/>
  <c r="Q190" i="78"/>
  <c r="R190" i="78" s="1"/>
  <c r="O191" i="78" s="1"/>
  <c r="Q188" i="70"/>
  <c r="R188" i="70" s="1"/>
  <c r="O189" i="70" s="1"/>
  <c r="Q190" i="49"/>
  <c r="R190" i="49" s="1"/>
  <c r="O191" i="49" s="1"/>
  <c r="Q179" i="4"/>
  <c r="R179" i="4" s="1"/>
  <c r="O180" i="4" s="1"/>
  <c r="Q177" i="3"/>
  <c r="R177" i="3" s="1"/>
  <c r="O178" i="3" s="1"/>
  <c r="Q192" i="75"/>
  <c r="R192" i="75" s="1"/>
  <c r="O193" i="75" s="1"/>
  <c r="Q198" i="51"/>
  <c r="R198" i="51" s="1"/>
  <c r="O199" i="51" s="1"/>
  <c r="Q202" i="67"/>
  <c r="R202" i="67" s="1"/>
  <c r="O203" i="67" s="1"/>
  <c r="Q191" i="76"/>
  <c r="R191" i="76" s="1"/>
  <c r="O192" i="76" s="1"/>
  <c r="Q188" i="71"/>
  <c r="R188" i="71" s="1"/>
  <c r="O189" i="71" s="1"/>
  <c r="Q198" i="50"/>
  <c r="R198" i="50" s="1"/>
  <c r="O199" i="50" s="1"/>
  <c r="Q187" i="5"/>
  <c r="R187" i="5" s="1"/>
  <c r="O188" i="5" s="1"/>
  <c r="Q189" i="79"/>
  <c r="R189" i="79" s="1"/>
  <c r="O190" i="79" s="1"/>
  <c r="Q193" i="80"/>
  <c r="R193" i="80" s="1"/>
  <c r="O194" i="80" s="1"/>
  <c r="Q177" i="29"/>
  <c r="R177" i="29" s="1"/>
  <c r="O178" i="29" s="1"/>
  <c r="Q196" i="72"/>
  <c r="R196" i="72" s="1"/>
  <c r="O197" i="72" s="1"/>
  <c r="Q200" i="68"/>
  <c r="R200" i="68" s="1"/>
  <c r="O201" i="68" s="1"/>
  <c r="Q190" i="73"/>
  <c r="R190" i="73" s="1"/>
  <c r="O191" i="73" s="1"/>
  <c r="Q189" i="74"/>
  <c r="R189" i="74" s="1"/>
  <c r="O190" i="74" s="1"/>
  <c r="Q200" i="30"/>
  <c r="R200" i="30" s="1"/>
  <c r="O201" i="30" s="1"/>
  <c r="Q201" i="28"/>
  <c r="R201" i="28" s="1"/>
  <c r="O202" i="28" s="1"/>
  <c r="Q183" i="11"/>
  <c r="R183" i="11" s="1"/>
  <c r="O184" i="11" s="1"/>
  <c r="Q178" i="9"/>
  <c r="R178" i="9" s="1"/>
  <c r="O179" i="9" s="1"/>
  <c r="Q177" i="8"/>
  <c r="R177" i="8" s="1"/>
  <c r="O178" i="8" s="1"/>
  <c r="Q199" i="50" l="1"/>
  <c r="R199" i="50" s="1"/>
  <c r="O200" i="50" s="1"/>
  <c r="Q199" i="51"/>
  <c r="R199" i="51" s="1"/>
  <c r="O200" i="51" s="1"/>
  <c r="Q200" i="31"/>
  <c r="R200" i="31" s="1"/>
  <c r="O201" i="31" s="1"/>
  <c r="Q189" i="71"/>
  <c r="R189" i="71" s="1"/>
  <c r="O190" i="71" s="1"/>
  <c r="Q187" i="69"/>
  <c r="R187" i="69" s="1"/>
  <c r="O188" i="69" s="1"/>
  <c r="Q192" i="76"/>
  <c r="R192" i="76" s="1"/>
  <c r="O193" i="76" s="1"/>
  <c r="Q193" i="75"/>
  <c r="R193" i="75" s="1"/>
  <c r="O194" i="75" s="1"/>
  <c r="Q191" i="1"/>
  <c r="R191" i="1" s="1"/>
  <c r="O192" i="1" s="1"/>
  <c r="Q178" i="29"/>
  <c r="R178" i="29" s="1"/>
  <c r="O179" i="29" s="1"/>
  <c r="Q180" i="4"/>
  <c r="R180" i="4" s="1"/>
  <c r="O181" i="4" s="1"/>
  <c r="Q202" i="28"/>
  <c r="R202" i="28" s="1"/>
  <c r="O203" i="28" s="1"/>
  <c r="Q191" i="6"/>
  <c r="R191" i="6" s="1"/>
  <c r="O192" i="6" s="1"/>
  <c r="Q201" i="30"/>
  <c r="R201" i="30" s="1"/>
  <c r="O202" i="30" s="1"/>
  <c r="Q194" i="80"/>
  <c r="R194" i="80" s="1"/>
  <c r="O195" i="80" s="1"/>
  <c r="Q197" i="81"/>
  <c r="R197" i="81" s="1"/>
  <c r="O198" i="81" s="1"/>
  <c r="Q191" i="73"/>
  <c r="R191" i="73" s="1"/>
  <c r="O192" i="73" s="1"/>
  <c r="Q188" i="5"/>
  <c r="R188" i="5" s="1"/>
  <c r="O189" i="5" s="1"/>
  <c r="Q203" i="67"/>
  <c r="R203" i="67" s="1"/>
  <c r="O204" i="67" s="1"/>
  <c r="Q189" i="70"/>
  <c r="R189" i="70" s="1"/>
  <c r="O190" i="70" s="1"/>
  <c r="Q189" i="12"/>
  <c r="R189" i="12" s="1"/>
  <c r="O190" i="12" s="1"/>
  <c r="Q197" i="72"/>
  <c r="R197" i="72" s="1"/>
  <c r="O198" i="72" s="1"/>
  <c r="Q190" i="74"/>
  <c r="R190" i="74" s="1"/>
  <c r="O191" i="74" s="1"/>
  <c r="Q201" i="68"/>
  <c r="R201" i="68" s="1"/>
  <c r="O202" i="68" s="1"/>
  <c r="Q190" i="79"/>
  <c r="R190" i="79" s="1"/>
  <c r="O191" i="79" s="1"/>
  <c r="Q178" i="3"/>
  <c r="R178" i="3" s="1"/>
  <c r="O179" i="3" s="1"/>
  <c r="Q191" i="49"/>
  <c r="R191" i="49" s="1"/>
  <c r="O192" i="49" s="1"/>
  <c r="Q191" i="78"/>
  <c r="R191" i="78" s="1"/>
  <c r="O192" i="78" s="1"/>
  <c r="Q184" i="11"/>
  <c r="R184" i="11" s="1"/>
  <c r="O185" i="11" s="1"/>
  <c r="Q179" i="9"/>
  <c r="R179" i="9" s="1"/>
  <c r="O180" i="9" s="1"/>
  <c r="Q178" i="8"/>
  <c r="R178" i="8" s="1"/>
  <c r="O179" i="8" s="1"/>
  <c r="Q190" i="70" l="1"/>
  <c r="R190" i="70" s="1"/>
  <c r="O191" i="70" s="1"/>
  <c r="Q192" i="1"/>
  <c r="R192" i="1" s="1"/>
  <c r="O193" i="1" s="1"/>
  <c r="Q201" i="31"/>
  <c r="R201" i="31" s="1"/>
  <c r="O202" i="31" s="1"/>
  <c r="Q200" i="51"/>
  <c r="R200" i="51" s="1"/>
  <c r="O201" i="51" s="1"/>
  <c r="Q189" i="5"/>
  <c r="R189" i="5" s="1"/>
  <c r="O190" i="5" s="1"/>
  <c r="Q202" i="30"/>
  <c r="R202" i="30" s="1"/>
  <c r="O203" i="30" s="1"/>
  <c r="Q190" i="71"/>
  <c r="R190" i="71" s="1"/>
  <c r="O191" i="71" s="1"/>
  <c r="Q191" i="74"/>
  <c r="R191" i="74" s="1"/>
  <c r="O192" i="74" s="1"/>
  <c r="Q192" i="73"/>
  <c r="R192" i="73" s="1"/>
  <c r="O193" i="73" s="1"/>
  <c r="Q192" i="6"/>
  <c r="R192" i="6" s="1"/>
  <c r="O193" i="6" s="1"/>
  <c r="Q193" i="76"/>
  <c r="R193" i="76" s="1"/>
  <c r="O194" i="76" s="1"/>
  <c r="Q192" i="49"/>
  <c r="R192" i="49" s="1"/>
  <c r="O193" i="49" s="1"/>
  <c r="Q204" i="67"/>
  <c r="R204" i="67" s="1"/>
  <c r="O205" i="67" s="1"/>
  <c r="Q181" i="4"/>
  <c r="R181" i="4" s="1"/>
  <c r="O182" i="4" s="1"/>
  <c r="Q179" i="3"/>
  <c r="R179" i="3" s="1"/>
  <c r="O180" i="3" s="1"/>
  <c r="Q198" i="72"/>
  <c r="R198" i="72" s="1"/>
  <c r="O199" i="72" s="1"/>
  <c r="Q198" i="81"/>
  <c r="R198" i="81" s="1"/>
  <c r="O199" i="81" s="1"/>
  <c r="Q203" i="28"/>
  <c r="R203" i="28" s="1"/>
  <c r="O204" i="28" s="1"/>
  <c r="Q179" i="29"/>
  <c r="R179" i="29" s="1"/>
  <c r="O180" i="29" s="1"/>
  <c r="Q194" i="75"/>
  <c r="R194" i="75" s="1"/>
  <c r="O195" i="75" s="1"/>
  <c r="Q188" i="69"/>
  <c r="R188" i="69" s="1"/>
  <c r="O189" i="69" s="1"/>
  <c r="Q200" i="50"/>
  <c r="R200" i="50" s="1"/>
  <c r="O201" i="50" s="1"/>
  <c r="Q191" i="79"/>
  <c r="R191" i="79" s="1"/>
  <c r="O192" i="79" s="1"/>
  <c r="Q190" i="12"/>
  <c r="R190" i="12" s="1"/>
  <c r="O191" i="12" s="1"/>
  <c r="Q195" i="80"/>
  <c r="R195" i="80" s="1"/>
  <c r="O196" i="80" s="1"/>
  <c r="Q192" i="78"/>
  <c r="R192" i="78" s="1"/>
  <c r="O193" i="78" s="1"/>
  <c r="Q202" i="68"/>
  <c r="R202" i="68" s="1"/>
  <c r="O203" i="68" s="1"/>
  <c r="Q185" i="11"/>
  <c r="R185" i="11" s="1"/>
  <c r="O186" i="11" s="1"/>
  <c r="Q180" i="9"/>
  <c r="R180" i="9" s="1"/>
  <c r="O181" i="9" s="1"/>
  <c r="Q179" i="8"/>
  <c r="R179" i="8" s="1"/>
  <c r="O180" i="8" s="1"/>
  <c r="Q194" i="76" l="1"/>
  <c r="R194" i="76" s="1"/>
  <c r="O195" i="76" s="1"/>
  <c r="Q190" i="5"/>
  <c r="R190" i="5" s="1"/>
  <c r="O191" i="5" s="1"/>
  <c r="Q193" i="78"/>
  <c r="R193" i="78" s="1"/>
  <c r="O194" i="78" s="1"/>
  <c r="Q202" i="31"/>
  <c r="R202" i="31" s="1"/>
  <c r="O203" i="31" s="1"/>
  <c r="Q180" i="3"/>
  <c r="R180" i="3" s="1"/>
  <c r="O181" i="3" s="1"/>
  <c r="Q199" i="81"/>
  <c r="R199" i="81" s="1"/>
  <c r="O200" i="81" s="1"/>
  <c r="Q191" i="71"/>
  <c r="R191" i="71" s="1"/>
  <c r="O192" i="71" s="1"/>
  <c r="Q189" i="69"/>
  <c r="R189" i="69" s="1"/>
  <c r="O190" i="69" s="1"/>
  <c r="Q196" i="80"/>
  <c r="R196" i="80" s="1"/>
  <c r="O197" i="80" s="1"/>
  <c r="Q203" i="68"/>
  <c r="R203" i="68" s="1"/>
  <c r="O204" i="68" s="1"/>
  <c r="Q180" i="29"/>
  <c r="R180" i="29" s="1"/>
  <c r="O181" i="29" s="1"/>
  <c r="Q193" i="73"/>
  <c r="R193" i="73" s="1"/>
  <c r="O194" i="73" s="1"/>
  <c r="Q191" i="70"/>
  <c r="R191" i="70" s="1"/>
  <c r="O192" i="70" s="1"/>
  <c r="Q201" i="50"/>
  <c r="R201" i="50" s="1"/>
  <c r="O202" i="50" s="1"/>
  <c r="Q199" i="72"/>
  <c r="R199" i="72" s="1"/>
  <c r="O200" i="72" s="1"/>
  <c r="Q193" i="6"/>
  <c r="R193" i="6" s="1"/>
  <c r="O194" i="6" s="1"/>
  <c r="Q193" i="1"/>
  <c r="R193" i="1" s="1"/>
  <c r="O194" i="1" s="1"/>
  <c r="Q195" i="75"/>
  <c r="R195" i="75" s="1"/>
  <c r="O196" i="75" s="1"/>
  <c r="Q193" i="49"/>
  <c r="R193" i="49" s="1"/>
  <c r="O194" i="49" s="1"/>
  <c r="Q203" i="30"/>
  <c r="R203" i="30" s="1"/>
  <c r="O204" i="30" s="1"/>
  <c r="Q191" i="12"/>
  <c r="R191" i="12" s="1"/>
  <c r="O192" i="12" s="1"/>
  <c r="Q204" i="28"/>
  <c r="R204" i="28" s="1"/>
  <c r="O205" i="28" s="1"/>
  <c r="Q182" i="4"/>
  <c r="R182" i="4" s="1"/>
  <c r="O183" i="4" s="1"/>
  <c r="Q192" i="74"/>
  <c r="R192" i="74" s="1"/>
  <c r="O193" i="74" s="1"/>
  <c r="Q201" i="51"/>
  <c r="R201" i="51" s="1"/>
  <c r="O202" i="51" s="1"/>
  <c r="Q192" i="79"/>
  <c r="R192" i="79" s="1"/>
  <c r="O193" i="79" s="1"/>
  <c r="Q205" i="67"/>
  <c r="R205" i="67" s="1"/>
  <c r="O206" i="67" s="1"/>
  <c r="Q186" i="11"/>
  <c r="R186" i="11" s="1"/>
  <c r="O187" i="11" s="1"/>
  <c r="Q181" i="9"/>
  <c r="R181" i="9" s="1"/>
  <c r="O182" i="9" s="1"/>
  <c r="Q180" i="8"/>
  <c r="R180" i="8" s="1"/>
  <c r="O181" i="8" s="1"/>
  <c r="Q192" i="71" l="1"/>
  <c r="R192" i="71" s="1"/>
  <c r="O193" i="71" s="1"/>
  <c r="Q200" i="81"/>
  <c r="R200" i="81" s="1"/>
  <c r="O201" i="81" s="1"/>
  <c r="Q197" i="80"/>
  <c r="R197" i="80" s="1"/>
  <c r="O198" i="80" s="1"/>
  <c r="Q192" i="12"/>
  <c r="R192" i="12" s="1"/>
  <c r="O193" i="12" s="1"/>
  <c r="Q206" i="67"/>
  <c r="R206" i="67" s="1"/>
  <c r="O207" i="67" s="1"/>
  <c r="Q205" i="28"/>
  <c r="R205" i="28" s="1"/>
  <c r="O206" i="28" s="1"/>
  <c r="Q196" i="75"/>
  <c r="R196" i="75" s="1"/>
  <c r="O197" i="75" s="1"/>
  <c r="Q194" i="73"/>
  <c r="R194" i="73" s="1"/>
  <c r="O195" i="73" s="1"/>
  <c r="Q203" i="31"/>
  <c r="R203" i="31" s="1"/>
  <c r="O204" i="31" s="1"/>
  <c r="Q193" i="74"/>
  <c r="R193" i="74" s="1"/>
  <c r="O194" i="74" s="1"/>
  <c r="Q194" i="6"/>
  <c r="R194" i="6" s="1"/>
  <c r="O195" i="6" s="1"/>
  <c r="Q204" i="68"/>
  <c r="R204" i="68" s="1"/>
  <c r="O205" i="68" s="1"/>
  <c r="Q191" i="5"/>
  <c r="R191" i="5" s="1"/>
  <c r="O192" i="5" s="1"/>
  <c r="Q183" i="4"/>
  <c r="R183" i="4" s="1"/>
  <c r="O184" i="4" s="1"/>
  <c r="Q194" i="49"/>
  <c r="R194" i="49" s="1"/>
  <c r="O195" i="49" s="1"/>
  <c r="Q194" i="1"/>
  <c r="R194" i="1" s="1"/>
  <c r="O195" i="1" s="1"/>
  <c r="Q200" i="72"/>
  <c r="R200" i="72" s="1"/>
  <c r="O201" i="72" s="1"/>
  <c r="Q192" i="70"/>
  <c r="R192" i="70" s="1"/>
  <c r="O193" i="70" s="1"/>
  <c r="Q181" i="29"/>
  <c r="R181" i="29" s="1"/>
  <c r="O182" i="29" s="1"/>
  <c r="Q181" i="3"/>
  <c r="R181" i="3" s="1"/>
  <c r="O182" i="3" s="1"/>
  <c r="Q194" i="78"/>
  <c r="R194" i="78" s="1"/>
  <c r="O195" i="78" s="1"/>
  <c r="Q195" i="76"/>
  <c r="R195" i="76" s="1"/>
  <c r="O196" i="76" s="1"/>
  <c r="Q193" i="79"/>
  <c r="R193" i="79" s="1"/>
  <c r="O194" i="79" s="1"/>
  <c r="Q204" i="30"/>
  <c r="R204" i="30" s="1"/>
  <c r="O205" i="30" s="1"/>
  <c r="Q202" i="50"/>
  <c r="R202" i="50" s="1"/>
  <c r="O203" i="50" s="1"/>
  <c r="Q190" i="69"/>
  <c r="R190" i="69" s="1"/>
  <c r="O191" i="69" s="1"/>
  <c r="Q202" i="51"/>
  <c r="R202" i="51" s="1"/>
  <c r="O203" i="51" s="1"/>
  <c r="Q187" i="11"/>
  <c r="R187" i="11" s="1"/>
  <c r="O188" i="11" s="1"/>
  <c r="Q182" i="9"/>
  <c r="R182" i="9" s="1"/>
  <c r="O183" i="9" s="1"/>
  <c r="Q181" i="8"/>
  <c r="R181" i="8" s="1"/>
  <c r="O182" i="8" s="1"/>
  <c r="Q205" i="68" l="1"/>
  <c r="R205" i="68" s="1"/>
  <c r="O206" i="68" s="1"/>
  <c r="Q203" i="50"/>
  <c r="R203" i="50" s="1"/>
  <c r="O204" i="50" s="1"/>
  <c r="Q184" i="4"/>
  <c r="R184" i="4" s="1"/>
  <c r="O185" i="4" s="1"/>
  <c r="Q207" i="67"/>
  <c r="R207" i="67" s="1"/>
  <c r="O208" i="67" s="1"/>
  <c r="Q203" i="51"/>
  <c r="R203" i="51" s="1"/>
  <c r="O204" i="51" s="1"/>
  <c r="Q196" i="76"/>
  <c r="R196" i="76" s="1"/>
  <c r="O197" i="76" s="1"/>
  <c r="Q201" i="81"/>
  <c r="R201" i="81" s="1"/>
  <c r="O202" i="81" s="1"/>
  <c r="Q193" i="71"/>
  <c r="R193" i="71" s="1"/>
  <c r="O194" i="71" s="1"/>
  <c r="Q191" i="69"/>
  <c r="R191" i="69" s="1"/>
  <c r="O192" i="69" s="1"/>
  <c r="Q182" i="3"/>
  <c r="R182" i="3" s="1"/>
  <c r="O183" i="3" s="1"/>
  <c r="Q193" i="70"/>
  <c r="R193" i="70" s="1"/>
  <c r="O194" i="70" s="1"/>
  <c r="Q195" i="1"/>
  <c r="R195" i="1" s="1"/>
  <c r="O196" i="1" s="1"/>
  <c r="Q194" i="74"/>
  <c r="R194" i="74" s="1"/>
  <c r="O195" i="74" s="1"/>
  <c r="Q195" i="73"/>
  <c r="R195" i="73" s="1"/>
  <c r="O196" i="73" s="1"/>
  <c r="Q206" i="28"/>
  <c r="R206" i="28" s="1"/>
  <c r="O207" i="28" s="1"/>
  <c r="Q193" i="12"/>
  <c r="R193" i="12" s="1"/>
  <c r="O194" i="12" s="1"/>
  <c r="Q205" i="30"/>
  <c r="R205" i="30" s="1"/>
  <c r="O206" i="30" s="1"/>
  <c r="Q194" i="79"/>
  <c r="R194" i="79" s="1"/>
  <c r="O195" i="79" s="1"/>
  <c r="Q195" i="78"/>
  <c r="R195" i="78" s="1"/>
  <c r="O196" i="78" s="1"/>
  <c r="Q182" i="29"/>
  <c r="R182" i="29" s="1"/>
  <c r="O183" i="29" s="1"/>
  <c r="Q201" i="72"/>
  <c r="R201" i="72" s="1"/>
  <c r="O202" i="72" s="1"/>
  <c r="Q195" i="49"/>
  <c r="R195" i="49" s="1"/>
  <c r="O196" i="49" s="1"/>
  <c r="Q192" i="5"/>
  <c r="R192" i="5" s="1"/>
  <c r="O193" i="5" s="1"/>
  <c r="Q195" i="6"/>
  <c r="R195" i="6" s="1"/>
  <c r="O196" i="6" s="1"/>
  <c r="Q204" i="31"/>
  <c r="R204" i="31" s="1"/>
  <c r="O205" i="31" s="1"/>
  <c r="Q197" i="75"/>
  <c r="R197" i="75" s="1"/>
  <c r="O198" i="75" s="1"/>
  <c r="Q198" i="80"/>
  <c r="R198" i="80" s="1"/>
  <c r="O199" i="80" s="1"/>
  <c r="Q188" i="11"/>
  <c r="R188" i="11" s="1"/>
  <c r="O189" i="11" s="1"/>
  <c r="Q183" i="9"/>
  <c r="R183" i="9" s="1"/>
  <c r="O184" i="9" s="1"/>
  <c r="Q182" i="8"/>
  <c r="R182" i="8" s="1"/>
  <c r="O183" i="8" s="1"/>
  <c r="Q196" i="1" l="1"/>
  <c r="R196" i="1" s="1"/>
  <c r="O197" i="1" s="1"/>
  <c r="Q205" i="31"/>
  <c r="R205" i="31" s="1"/>
  <c r="O206" i="31" s="1"/>
  <c r="Q204" i="51"/>
  <c r="R204" i="51" s="1"/>
  <c r="O205" i="51" s="1"/>
  <c r="Q204" i="50"/>
  <c r="R204" i="50" s="1"/>
  <c r="O205" i="50" s="1"/>
  <c r="Q198" i="75"/>
  <c r="R198" i="75" s="1"/>
  <c r="O199" i="75" s="1"/>
  <c r="Q193" i="5"/>
  <c r="R193" i="5" s="1"/>
  <c r="O194" i="5" s="1"/>
  <c r="Q183" i="3"/>
  <c r="R183" i="3" s="1"/>
  <c r="O184" i="3" s="1"/>
  <c r="Q195" i="79"/>
  <c r="R195" i="79" s="1"/>
  <c r="O196" i="79" s="1"/>
  <c r="Q197" i="76"/>
  <c r="R197" i="76" s="1"/>
  <c r="O198" i="76" s="1"/>
  <c r="Q196" i="6"/>
  <c r="R196" i="6" s="1"/>
  <c r="O197" i="6" s="1"/>
  <c r="Q194" i="12"/>
  <c r="R194" i="12" s="1"/>
  <c r="O195" i="12" s="1"/>
  <c r="Q208" i="67"/>
  <c r="R208" i="67" s="1"/>
  <c r="O209" i="67" s="1"/>
  <c r="Q199" i="80"/>
  <c r="R199" i="80" s="1"/>
  <c r="O200" i="80" s="1"/>
  <c r="Q202" i="72"/>
  <c r="R202" i="72" s="1"/>
  <c r="O203" i="72" s="1"/>
  <c r="Q196" i="78"/>
  <c r="R196" i="78" s="1"/>
  <c r="O197" i="78" s="1"/>
  <c r="Q206" i="30"/>
  <c r="R206" i="30" s="1"/>
  <c r="O207" i="30" s="1"/>
  <c r="Q207" i="28"/>
  <c r="R207" i="28" s="1"/>
  <c r="O208" i="28" s="1"/>
  <c r="Q195" i="74"/>
  <c r="R195" i="74" s="1"/>
  <c r="O196" i="74" s="1"/>
  <c r="Q194" i="70"/>
  <c r="R194" i="70" s="1"/>
  <c r="O195" i="70" s="1"/>
  <c r="Q192" i="69"/>
  <c r="R192" i="69" s="1"/>
  <c r="O193" i="69" s="1"/>
  <c r="Q202" i="81"/>
  <c r="R202" i="81" s="1"/>
  <c r="O203" i="81" s="1"/>
  <c r="Q185" i="4"/>
  <c r="R185" i="4" s="1"/>
  <c r="O186" i="4" s="1"/>
  <c r="Q206" i="68"/>
  <c r="R206" i="68" s="1"/>
  <c r="O207" i="68" s="1"/>
  <c r="Q196" i="49"/>
  <c r="R196" i="49" s="1"/>
  <c r="O197" i="49" s="1"/>
  <c r="Q183" i="29"/>
  <c r="R183" i="29" s="1"/>
  <c r="O184" i="29" s="1"/>
  <c r="Q196" i="73"/>
  <c r="R196" i="73" s="1"/>
  <c r="O197" i="73" s="1"/>
  <c r="Q194" i="71"/>
  <c r="R194" i="71" s="1"/>
  <c r="O195" i="71" s="1"/>
  <c r="Q189" i="11"/>
  <c r="R189" i="11" s="1"/>
  <c r="O190" i="11" s="1"/>
  <c r="Q184" i="9"/>
  <c r="R184" i="9" s="1"/>
  <c r="O185" i="9" s="1"/>
  <c r="Q183" i="8"/>
  <c r="R183" i="8" s="1"/>
  <c r="O184" i="8" s="1"/>
  <c r="Q207" i="30" l="1"/>
  <c r="R207" i="30" s="1"/>
  <c r="O208" i="30" s="1"/>
  <c r="Q197" i="78"/>
  <c r="R197" i="78" s="1"/>
  <c r="O198" i="78" s="1"/>
  <c r="Q198" i="76"/>
  <c r="R198" i="76" s="1"/>
  <c r="O199" i="76" s="1"/>
  <c r="Q195" i="70"/>
  <c r="R195" i="70" s="1"/>
  <c r="O196" i="70" s="1"/>
  <c r="Q203" i="81"/>
  <c r="R203" i="81" s="1"/>
  <c r="O204" i="81" s="1"/>
  <c r="Q195" i="12"/>
  <c r="R195" i="12" s="1"/>
  <c r="O196" i="12" s="1"/>
  <c r="Q196" i="79"/>
  <c r="R196" i="79" s="1"/>
  <c r="O197" i="79" s="1"/>
  <c r="Q199" i="75"/>
  <c r="R199" i="75" s="1"/>
  <c r="O200" i="75" s="1"/>
  <c r="Q195" i="71"/>
  <c r="R195" i="71" s="1"/>
  <c r="O196" i="71" s="1"/>
  <c r="Q205" i="51"/>
  <c r="R205" i="51" s="1"/>
  <c r="O206" i="51" s="1"/>
  <c r="Q207" i="68"/>
  <c r="R207" i="68" s="1"/>
  <c r="O208" i="68" s="1"/>
  <c r="Q203" i="72"/>
  <c r="R203" i="72" s="1"/>
  <c r="O204" i="72" s="1"/>
  <c r="Q184" i="29"/>
  <c r="R184" i="29" s="1"/>
  <c r="O185" i="29" s="1"/>
  <c r="Q208" i="28"/>
  <c r="R208" i="28" s="1"/>
  <c r="O209" i="28" s="1"/>
  <c r="Q200" i="80"/>
  <c r="R200" i="80" s="1"/>
  <c r="O201" i="80" s="1"/>
  <c r="Q184" i="3"/>
  <c r="R184" i="3" s="1"/>
  <c r="O185" i="3" s="1"/>
  <c r="Q205" i="50"/>
  <c r="R205" i="50" s="1"/>
  <c r="O206" i="50" s="1"/>
  <c r="Q197" i="1"/>
  <c r="R197" i="1" s="1"/>
  <c r="O198" i="1" s="1"/>
  <c r="Q197" i="49"/>
  <c r="R197" i="49" s="1"/>
  <c r="O198" i="49" s="1"/>
  <c r="Q196" i="74"/>
  <c r="R196" i="74" s="1"/>
  <c r="O197" i="74" s="1"/>
  <c r="Q206" i="31"/>
  <c r="R206" i="31" s="1"/>
  <c r="O207" i="31" s="1"/>
  <c r="Q197" i="73"/>
  <c r="R197" i="73" s="1"/>
  <c r="O198" i="73" s="1"/>
  <c r="Q193" i="69"/>
  <c r="R193" i="69" s="1"/>
  <c r="O194" i="69" s="1"/>
  <c r="Q209" i="67"/>
  <c r="R209" i="67" s="1"/>
  <c r="O210" i="67" s="1"/>
  <c r="Q194" i="5"/>
  <c r="R194" i="5" s="1"/>
  <c r="O195" i="5" s="1"/>
  <c r="Q186" i="4"/>
  <c r="R186" i="4" s="1"/>
  <c r="O187" i="4" s="1"/>
  <c r="Q197" i="6"/>
  <c r="R197" i="6" s="1"/>
  <c r="O198" i="6" s="1"/>
  <c r="Q190" i="11"/>
  <c r="R190" i="11" s="1"/>
  <c r="O191" i="11" s="1"/>
  <c r="Q185" i="9"/>
  <c r="R185" i="9" s="1"/>
  <c r="O186" i="9" s="1"/>
  <c r="Q184" i="8"/>
  <c r="R184" i="8" s="1"/>
  <c r="O185" i="8" s="1"/>
  <c r="Q201" i="80" l="1"/>
  <c r="R201" i="80" s="1"/>
  <c r="O202" i="80" s="1"/>
  <c r="Q197" i="74"/>
  <c r="R197" i="74" s="1"/>
  <c r="O198" i="74" s="1"/>
  <c r="Q207" i="31"/>
  <c r="R207" i="31" s="1"/>
  <c r="O208" i="31" s="1"/>
  <c r="Q198" i="1"/>
  <c r="R198" i="1" s="1"/>
  <c r="O199" i="1" s="1"/>
  <c r="Q196" i="12"/>
  <c r="R196" i="12" s="1"/>
  <c r="O197" i="12" s="1"/>
  <c r="Q209" i="28"/>
  <c r="R209" i="28" s="1"/>
  <c r="O210" i="28" s="1"/>
  <c r="Q198" i="73"/>
  <c r="R198" i="73" s="1"/>
  <c r="O199" i="73" s="1"/>
  <c r="Q206" i="51"/>
  <c r="R206" i="51" s="1"/>
  <c r="O207" i="51" s="1"/>
  <c r="Q198" i="78"/>
  <c r="R198" i="78" s="1"/>
  <c r="O199" i="78" s="1"/>
  <c r="Q210" i="67"/>
  <c r="R210" i="67" s="1"/>
  <c r="O211" i="67" s="1"/>
  <c r="Q204" i="72"/>
  <c r="R204" i="72" s="1"/>
  <c r="O205" i="72" s="1"/>
  <c r="Q200" i="75"/>
  <c r="R200" i="75" s="1"/>
  <c r="O201" i="75" s="1"/>
  <c r="Q196" i="70"/>
  <c r="R196" i="70" s="1"/>
  <c r="O197" i="70" s="1"/>
  <c r="Q195" i="5"/>
  <c r="R195" i="5" s="1"/>
  <c r="O196" i="5" s="1"/>
  <c r="Q198" i="49"/>
  <c r="R198" i="49" s="1"/>
  <c r="O199" i="49" s="1"/>
  <c r="Q206" i="50"/>
  <c r="R206" i="50" s="1"/>
  <c r="O207" i="50" s="1"/>
  <c r="Q185" i="29"/>
  <c r="R185" i="29" s="1"/>
  <c r="O186" i="29" s="1"/>
  <c r="Q208" i="68"/>
  <c r="R208" i="68" s="1"/>
  <c r="O209" i="68" s="1"/>
  <c r="Q196" i="71"/>
  <c r="R196" i="71" s="1"/>
  <c r="O197" i="71" s="1"/>
  <c r="Q197" i="79"/>
  <c r="R197" i="79" s="1"/>
  <c r="O198" i="79" s="1"/>
  <c r="Q204" i="81"/>
  <c r="R204" i="81" s="1"/>
  <c r="O205" i="81" s="1"/>
  <c r="Q199" i="76"/>
  <c r="R199" i="76" s="1"/>
  <c r="O200" i="76" s="1"/>
  <c r="Q208" i="30"/>
  <c r="R208" i="30" s="1"/>
  <c r="O209" i="30" s="1"/>
  <c r="Q187" i="4"/>
  <c r="R187" i="4" s="1"/>
  <c r="O188" i="4" s="1"/>
  <c r="Q185" i="3"/>
  <c r="R185" i="3" s="1"/>
  <c r="O186" i="3" s="1"/>
  <c r="Q198" i="6"/>
  <c r="R198" i="6" s="1"/>
  <c r="O199" i="6" s="1"/>
  <c r="Q194" i="69"/>
  <c r="R194" i="69" s="1"/>
  <c r="O195" i="69" s="1"/>
  <c r="Q191" i="11"/>
  <c r="R191" i="11" s="1"/>
  <c r="O192" i="11" s="1"/>
  <c r="Q186" i="9"/>
  <c r="R186" i="9" s="1"/>
  <c r="O187" i="9" s="1"/>
  <c r="Q185" i="8"/>
  <c r="R185" i="8" s="1"/>
  <c r="O186" i="8" s="1"/>
  <c r="Q188" i="4" l="1"/>
  <c r="R188" i="4" s="1"/>
  <c r="O189" i="4" s="1"/>
  <c r="Q209" i="30"/>
  <c r="R209" i="30" s="1"/>
  <c r="O210" i="30" s="1"/>
  <c r="Q186" i="29"/>
  <c r="R186" i="29" s="1"/>
  <c r="O187" i="29" s="1"/>
  <c r="Q205" i="72"/>
  <c r="R205" i="72" s="1"/>
  <c r="O206" i="72" s="1"/>
  <c r="Q208" i="31"/>
  <c r="R208" i="31" s="1"/>
  <c r="O209" i="31" s="1"/>
  <c r="Q200" i="76"/>
  <c r="R200" i="76" s="1"/>
  <c r="O201" i="76" s="1"/>
  <c r="Q197" i="71"/>
  <c r="R197" i="71" s="1"/>
  <c r="O198" i="71" s="1"/>
  <c r="Q197" i="12"/>
  <c r="R197" i="12" s="1"/>
  <c r="O198" i="12" s="1"/>
  <c r="Q186" i="3"/>
  <c r="R186" i="3" s="1"/>
  <c r="O187" i="3" s="1"/>
  <c r="Q205" i="81"/>
  <c r="R205" i="81" s="1"/>
  <c r="O206" i="81" s="1"/>
  <c r="Q197" i="70"/>
  <c r="R197" i="70" s="1"/>
  <c r="O198" i="70" s="1"/>
  <c r="Q199" i="73"/>
  <c r="R199" i="73" s="1"/>
  <c r="O200" i="73" s="1"/>
  <c r="Q195" i="69"/>
  <c r="R195" i="69" s="1"/>
  <c r="O196" i="69" s="1"/>
  <c r="Q199" i="49"/>
  <c r="R199" i="49" s="1"/>
  <c r="O200" i="49" s="1"/>
  <c r="Q201" i="75"/>
  <c r="R201" i="75" s="1"/>
  <c r="O202" i="75" s="1"/>
  <c r="Q199" i="78"/>
  <c r="R199" i="78" s="1"/>
  <c r="O200" i="78" s="1"/>
  <c r="Q202" i="80"/>
  <c r="R202" i="80" s="1"/>
  <c r="O203" i="80" s="1"/>
  <c r="Q199" i="6"/>
  <c r="R199" i="6" s="1"/>
  <c r="O200" i="6" s="1"/>
  <c r="Q198" i="79"/>
  <c r="R198" i="79" s="1"/>
  <c r="O199" i="79" s="1"/>
  <c r="Q196" i="5"/>
  <c r="R196" i="5" s="1"/>
  <c r="O197" i="5" s="1"/>
  <c r="Q207" i="51"/>
  <c r="R207" i="51" s="1"/>
  <c r="O208" i="51" s="1"/>
  <c r="Q198" i="74"/>
  <c r="R198" i="74" s="1"/>
  <c r="O199" i="74" s="1"/>
  <c r="Q209" i="68"/>
  <c r="R209" i="68" s="1"/>
  <c r="O210" i="68" s="1"/>
  <c r="Q211" i="67"/>
  <c r="R211" i="67" s="1"/>
  <c r="O212" i="67" s="1"/>
  <c r="Q210" i="28"/>
  <c r="R210" i="28" s="1"/>
  <c r="O211" i="28" s="1"/>
  <c r="Q207" i="50"/>
  <c r="R207" i="50" s="1"/>
  <c r="O208" i="50" s="1"/>
  <c r="Q199" i="1"/>
  <c r="R199" i="1" s="1"/>
  <c r="O200" i="1" s="1"/>
  <c r="Q192" i="11"/>
  <c r="R192" i="11" s="1"/>
  <c r="O193" i="11" s="1"/>
  <c r="Q187" i="9"/>
  <c r="R187" i="9" s="1"/>
  <c r="O188" i="9" s="1"/>
  <c r="Q186" i="8"/>
  <c r="R186" i="8" s="1"/>
  <c r="O187" i="8" s="1"/>
  <c r="Q209" i="31" l="1"/>
  <c r="R209" i="31" s="1"/>
  <c r="O210" i="31" s="1"/>
  <c r="Q187" i="3"/>
  <c r="R187" i="3" s="1"/>
  <c r="O188" i="3" s="1"/>
  <c r="Q202" i="75"/>
  <c r="R202" i="75" s="1"/>
  <c r="O203" i="75" s="1"/>
  <c r="Q200" i="6"/>
  <c r="R200" i="6" s="1"/>
  <c r="O201" i="6" s="1"/>
  <c r="Q197" i="5"/>
  <c r="R197" i="5" s="1"/>
  <c r="O198" i="5" s="1"/>
  <c r="Q208" i="50"/>
  <c r="R208" i="50" s="1"/>
  <c r="O209" i="50" s="1"/>
  <c r="Q187" i="29"/>
  <c r="R187" i="29" s="1"/>
  <c r="O188" i="29" s="1"/>
  <c r="Q212" i="67"/>
  <c r="R212" i="67" s="1"/>
  <c r="O213" i="67" s="1"/>
  <c r="Q200" i="78"/>
  <c r="R200" i="78" s="1"/>
  <c r="O201" i="78" s="1"/>
  <c r="Q206" i="81"/>
  <c r="R206" i="81" s="1"/>
  <c r="O207" i="81" s="1"/>
  <c r="Q201" i="76"/>
  <c r="R201" i="76" s="1"/>
  <c r="O202" i="76" s="1"/>
  <c r="Q200" i="73"/>
  <c r="R200" i="73" s="1"/>
  <c r="O201" i="73" s="1"/>
  <c r="Q206" i="72"/>
  <c r="R206" i="72" s="1"/>
  <c r="O207" i="72" s="1"/>
  <c r="Q200" i="1"/>
  <c r="R200" i="1" s="1"/>
  <c r="O201" i="1" s="1"/>
  <c r="Q210" i="68"/>
  <c r="R210" i="68" s="1"/>
  <c r="O211" i="68" s="1"/>
  <c r="Q208" i="51"/>
  <c r="R208" i="51" s="1"/>
  <c r="O209" i="51" s="1"/>
  <c r="Q199" i="79"/>
  <c r="R199" i="79" s="1"/>
  <c r="O200" i="79" s="1"/>
  <c r="Q203" i="80"/>
  <c r="R203" i="80" s="1"/>
  <c r="O204" i="80" s="1"/>
  <c r="Q196" i="69"/>
  <c r="R196" i="69" s="1"/>
  <c r="O197" i="69" s="1"/>
  <c r="Q198" i="70"/>
  <c r="R198" i="70" s="1"/>
  <c r="O199" i="70" s="1"/>
  <c r="Q198" i="71"/>
  <c r="R198" i="71" s="1"/>
  <c r="O199" i="71" s="1"/>
  <c r="Q189" i="4"/>
  <c r="R189" i="4" s="1"/>
  <c r="O190" i="4" s="1"/>
  <c r="Q199" i="74"/>
  <c r="R199" i="74" s="1"/>
  <c r="O200" i="74" s="1"/>
  <c r="Q200" i="49"/>
  <c r="R200" i="49" s="1"/>
  <c r="O201" i="49" s="1"/>
  <c r="Q198" i="12"/>
  <c r="R198" i="12" s="1"/>
  <c r="O199" i="12" s="1"/>
  <c r="Q210" i="30"/>
  <c r="R210" i="30" s="1"/>
  <c r="O211" i="30" s="1"/>
  <c r="Q211" i="28"/>
  <c r="R211" i="28" s="1"/>
  <c r="O212" i="28" s="1"/>
  <c r="Q193" i="11"/>
  <c r="R193" i="11" s="1"/>
  <c r="O194" i="11" s="1"/>
  <c r="Q188" i="9"/>
  <c r="R188" i="9" s="1"/>
  <c r="O189" i="9" s="1"/>
  <c r="Q187" i="8"/>
  <c r="R187" i="8" s="1"/>
  <c r="O188" i="8" s="1"/>
  <c r="Q197" i="69" l="1"/>
  <c r="R197" i="69" s="1"/>
  <c r="O198" i="69" s="1"/>
  <c r="Q209" i="50"/>
  <c r="R209" i="50" s="1"/>
  <c r="O210" i="50" s="1"/>
  <c r="Q201" i="78"/>
  <c r="R201" i="78" s="1"/>
  <c r="O202" i="78" s="1"/>
  <c r="Q202" i="76"/>
  <c r="R202" i="76" s="1"/>
  <c r="O203" i="76" s="1"/>
  <c r="Q199" i="70"/>
  <c r="R199" i="70" s="1"/>
  <c r="O200" i="70" s="1"/>
  <c r="Q201" i="1"/>
  <c r="R201" i="1" s="1"/>
  <c r="O202" i="1" s="1"/>
  <c r="Q204" i="80"/>
  <c r="R204" i="80" s="1"/>
  <c r="O205" i="80" s="1"/>
  <c r="Q207" i="81"/>
  <c r="R207" i="81" s="1"/>
  <c r="O208" i="81" s="1"/>
  <c r="Q190" i="4"/>
  <c r="R190" i="4" s="1"/>
  <c r="O191" i="4" s="1"/>
  <c r="Q209" i="51"/>
  <c r="R209" i="51" s="1"/>
  <c r="O210" i="51" s="1"/>
  <c r="Q201" i="73"/>
  <c r="R201" i="73" s="1"/>
  <c r="O202" i="73" s="1"/>
  <c r="Q213" i="67"/>
  <c r="R213" i="67" s="1"/>
  <c r="O214" i="67" s="1"/>
  <c r="Q201" i="6"/>
  <c r="R201" i="6" s="1"/>
  <c r="O202" i="6" s="1"/>
  <c r="Q188" i="3"/>
  <c r="R188" i="3" s="1"/>
  <c r="O189" i="3" s="1"/>
  <c r="Q211" i="30"/>
  <c r="R211" i="30" s="1"/>
  <c r="O212" i="30" s="1"/>
  <c r="Q212" i="28"/>
  <c r="R212" i="28" s="1"/>
  <c r="O213" i="28" s="1"/>
  <c r="Q199" i="12"/>
  <c r="R199" i="12" s="1"/>
  <c r="O200" i="12" s="1"/>
  <c r="Q200" i="74"/>
  <c r="R200" i="74" s="1"/>
  <c r="O201" i="74" s="1"/>
  <c r="Q199" i="71"/>
  <c r="R199" i="71" s="1"/>
  <c r="O200" i="71" s="1"/>
  <c r="Q200" i="79"/>
  <c r="R200" i="79" s="1"/>
  <c r="O201" i="79" s="1"/>
  <c r="Q211" i="68"/>
  <c r="R211" i="68" s="1"/>
  <c r="O212" i="68" s="1"/>
  <c r="Q207" i="72"/>
  <c r="R207" i="72" s="1"/>
  <c r="O208" i="72" s="1"/>
  <c r="Q188" i="29"/>
  <c r="R188" i="29" s="1"/>
  <c r="O189" i="29" s="1"/>
  <c r="Q198" i="5"/>
  <c r="R198" i="5" s="1"/>
  <c r="O199" i="5" s="1"/>
  <c r="Q203" i="75"/>
  <c r="R203" i="75" s="1"/>
  <c r="O204" i="75" s="1"/>
  <c r="Q210" i="31"/>
  <c r="R210" i="31" s="1"/>
  <c r="O211" i="31" s="1"/>
  <c r="Q201" i="49"/>
  <c r="R201" i="49" s="1"/>
  <c r="O202" i="49" s="1"/>
  <c r="Q194" i="11"/>
  <c r="R194" i="11" s="1"/>
  <c r="O195" i="11" s="1"/>
  <c r="Q189" i="9"/>
  <c r="R189" i="9" s="1"/>
  <c r="O190" i="9" s="1"/>
  <c r="Q188" i="8"/>
  <c r="R188" i="8" s="1"/>
  <c r="O189" i="8" s="1"/>
  <c r="Q214" i="67" l="1"/>
  <c r="R214" i="67" s="1"/>
  <c r="O215" i="67" s="1"/>
  <c r="Q200" i="70"/>
  <c r="R200" i="70" s="1"/>
  <c r="O201" i="70" s="1"/>
  <c r="Q201" i="79"/>
  <c r="R201" i="79" s="1"/>
  <c r="O202" i="79" s="1"/>
  <c r="Q202" i="73"/>
  <c r="R202" i="73" s="1"/>
  <c r="O203" i="73" s="1"/>
  <c r="Q189" i="29"/>
  <c r="R189" i="29" s="1"/>
  <c r="O190" i="29" s="1"/>
  <c r="Q210" i="51"/>
  <c r="R210" i="51" s="1"/>
  <c r="O211" i="51" s="1"/>
  <c r="Q205" i="80"/>
  <c r="R205" i="80" s="1"/>
  <c r="O206" i="80" s="1"/>
  <c r="Q199" i="5"/>
  <c r="R199" i="5" s="1"/>
  <c r="O200" i="5" s="1"/>
  <c r="Q191" i="4"/>
  <c r="R191" i="4" s="1"/>
  <c r="O192" i="4" s="1"/>
  <c r="Q202" i="1"/>
  <c r="R202" i="1" s="1"/>
  <c r="O203" i="1" s="1"/>
  <c r="Q202" i="78"/>
  <c r="R202" i="78" s="1"/>
  <c r="O203" i="78" s="1"/>
  <c r="Q208" i="72"/>
  <c r="R208" i="72" s="1"/>
  <c r="O209" i="72" s="1"/>
  <c r="Q201" i="74"/>
  <c r="R201" i="74" s="1"/>
  <c r="O202" i="74" s="1"/>
  <c r="Q213" i="28"/>
  <c r="R213" i="28" s="1"/>
  <c r="O214" i="28" s="1"/>
  <c r="Q189" i="3"/>
  <c r="R189" i="3" s="1"/>
  <c r="O190" i="3" s="1"/>
  <c r="Q208" i="81"/>
  <c r="R208" i="81" s="1"/>
  <c r="O209" i="81" s="1"/>
  <c r="Q203" i="76"/>
  <c r="R203" i="76" s="1"/>
  <c r="O204" i="76" s="1"/>
  <c r="Q210" i="50"/>
  <c r="R210" i="50" s="1"/>
  <c r="O211" i="50" s="1"/>
  <c r="Q211" i="31"/>
  <c r="R211" i="31" s="1"/>
  <c r="O212" i="31" s="1"/>
  <c r="Q202" i="49"/>
  <c r="R202" i="49" s="1"/>
  <c r="O203" i="49" s="1"/>
  <c r="Q200" i="71"/>
  <c r="R200" i="71" s="1"/>
  <c r="O201" i="71" s="1"/>
  <c r="Q200" i="12"/>
  <c r="R200" i="12" s="1"/>
  <c r="O201" i="12" s="1"/>
  <c r="Q212" i="30"/>
  <c r="R212" i="30" s="1"/>
  <c r="O213" i="30" s="1"/>
  <c r="Q202" i="6"/>
  <c r="R202" i="6" s="1"/>
  <c r="O203" i="6" s="1"/>
  <c r="Q198" i="69"/>
  <c r="R198" i="69" s="1"/>
  <c r="O199" i="69" s="1"/>
  <c r="Q204" i="75"/>
  <c r="R204" i="75" s="1"/>
  <c r="O205" i="75" s="1"/>
  <c r="Q212" i="68"/>
  <c r="R212" i="68" s="1"/>
  <c r="O213" i="68" s="1"/>
  <c r="Q195" i="11"/>
  <c r="R195" i="11" s="1"/>
  <c r="O196" i="11" s="1"/>
  <c r="Q190" i="9"/>
  <c r="R190" i="9" s="1"/>
  <c r="O191" i="9" s="1"/>
  <c r="Q189" i="8"/>
  <c r="R189" i="8" s="1"/>
  <c r="O190" i="8" s="1"/>
  <c r="Q206" i="80" l="1"/>
  <c r="R206" i="80" s="1"/>
  <c r="O207" i="80" s="1"/>
  <c r="Q203" i="1"/>
  <c r="R203" i="1" s="1"/>
  <c r="O204" i="1" s="1"/>
  <c r="Q214" i="28"/>
  <c r="R214" i="28" s="1"/>
  <c r="O215" i="28" s="1"/>
  <c r="Q200" i="5"/>
  <c r="R200" i="5" s="1"/>
  <c r="O201" i="5" s="1"/>
  <c r="Q202" i="79"/>
  <c r="R202" i="79" s="1"/>
  <c r="O203" i="79" s="1"/>
  <c r="Q201" i="12"/>
  <c r="R201" i="12" s="1"/>
  <c r="O202" i="12" s="1"/>
  <c r="Q203" i="49"/>
  <c r="R203" i="49" s="1"/>
  <c r="O204" i="49" s="1"/>
  <c r="Q211" i="50"/>
  <c r="R211" i="50" s="1"/>
  <c r="O212" i="50" s="1"/>
  <c r="Q209" i="81"/>
  <c r="R209" i="81" s="1"/>
  <c r="O210" i="81" s="1"/>
  <c r="Q209" i="72"/>
  <c r="R209" i="72" s="1"/>
  <c r="O210" i="72" s="1"/>
  <c r="Q211" i="51"/>
  <c r="R211" i="51" s="1"/>
  <c r="O212" i="51" s="1"/>
  <c r="Q203" i="73"/>
  <c r="R203" i="73" s="1"/>
  <c r="O204" i="73" s="1"/>
  <c r="Q201" i="70"/>
  <c r="R201" i="70" s="1"/>
  <c r="O202" i="70" s="1"/>
  <c r="Q205" i="75"/>
  <c r="R205" i="75" s="1"/>
  <c r="O206" i="75" s="1"/>
  <c r="Q199" i="69"/>
  <c r="R199" i="69" s="1"/>
  <c r="O200" i="69" s="1"/>
  <c r="Q201" i="71"/>
  <c r="R201" i="71" s="1"/>
  <c r="O202" i="71" s="1"/>
  <c r="Q204" i="76"/>
  <c r="R204" i="76" s="1"/>
  <c r="O205" i="76" s="1"/>
  <c r="Q190" i="3"/>
  <c r="R190" i="3" s="1"/>
  <c r="O191" i="3" s="1"/>
  <c r="Q202" i="74"/>
  <c r="R202" i="74" s="1"/>
  <c r="O203" i="74" s="1"/>
  <c r="Q203" i="78"/>
  <c r="R203" i="78" s="1"/>
  <c r="O204" i="78" s="1"/>
  <c r="Q192" i="4"/>
  <c r="R192" i="4" s="1"/>
  <c r="O193" i="4" s="1"/>
  <c r="Q190" i="29"/>
  <c r="R190" i="29" s="1"/>
  <c r="O191" i="29" s="1"/>
  <c r="Q215" i="67"/>
  <c r="R215" i="67" s="1"/>
  <c r="O216" i="67" s="1"/>
  <c r="Q203" i="6"/>
  <c r="R203" i="6" s="1"/>
  <c r="O204" i="6" s="1"/>
  <c r="Q213" i="68"/>
  <c r="R213" i="68" s="1"/>
  <c r="O214" i="68" s="1"/>
  <c r="Q213" i="30"/>
  <c r="R213" i="30" s="1"/>
  <c r="O214" i="30" s="1"/>
  <c r="Q212" i="31"/>
  <c r="R212" i="31" s="1"/>
  <c r="O213" i="31" s="1"/>
  <c r="Q196" i="11"/>
  <c r="R196" i="11" s="1"/>
  <c r="O197" i="11" s="1"/>
  <c r="Q191" i="9"/>
  <c r="R191" i="9" s="1"/>
  <c r="O192" i="9" s="1"/>
  <c r="Q190" i="8"/>
  <c r="R190" i="8" s="1"/>
  <c r="O191" i="8" s="1"/>
  <c r="Q204" i="73" l="1"/>
  <c r="R204" i="73" s="1"/>
  <c r="O205" i="73" s="1"/>
  <c r="Q206" i="75"/>
  <c r="R206" i="75" s="1"/>
  <c r="O207" i="75" s="1"/>
  <c r="Q212" i="51"/>
  <c r="R212" i="51" s="1"/>
  <c r="O213" i="51" s="1"/>
  <c r="Q191" i="3"/>
  <c r="R191" i="3" s="1"/>
  <c r="O192" i="3" s="1"/>
  <c r="Q202" i="71"/>
  <c r="R202" i="71" s="1"/>
  <c r="O203" i="71" s="1"/>
  <c r="Q212" i="50"/>
  <c r="R212" i="50" s="1"/>
  <c r="O213" i="50" s="1"/>
  <c r="Q205" i="76"/>
  <c r="R205" i="76" s="1"/>
  <c r="O206" i="76" s="1"/>
  <c r="Q193" i="4"/>
  <c r="R193" i="4" s="1"/>
  <c r="O194" i="4" s="1"/>
  <c r="Q207" i="80"/>
  <c r="R207" i="80" s="1"/>
  <c r="O208" i="80" s="1"/>
  <c r="Q214" i="30"/>
  <c r="R214" i="30" s="1"/>
  <c r="O215" i="30" s="1"/>
  <c r="Q191" i="29"/>
  <c r="R191" i="29" s="1"/>
  <c r="O192" i="29" s="1"/>
  <c r="Q204" i="78"/>
  <c r="R204" i="78" s="1"/>
  <c r="O205" i="78" s="1"/>
  <c r="Q210" i="72"/>
  <c r="R210" i="72" s="1"/>
  <c r="O211" i="72" s="1"/>
  <c r="Q202" i="12"/>
  <c r="R202" i="12" s="1"/>
  <c r="O203" i="12" s="1"/>
  <c r="Q201" i="5"/>
  <c r="R201" i="5" s="1"/>
  <c r="O202" i="5" s="1"/>
  <c r="Q204" i="1"/>
  <c r="R204" i="1" s="1"/>
  <c r="O205" i="1" s="1"/>
  <c r="Q204" i="6"/>
  <c r="R204" i="6" s="1"/>
  <c r="O205" i="6" s="1"/>
  <c r="Q216" i="67"/>
  <c r="R216" i="67" s="1"/>
  <c r="O217" i="67" s="1"/>
  <c r="Q203" i="74"/>
  <c r="R203" i="74" s="1"/>
  <c r="O204" i="74" s="1"/>
  <c r="Q200" i="69"/>
  <c r="R200" i="69" s="1"/>
  <c r="O201" i="69" s="1"/>
  <c r="Q202" i="70"/>
  <c r="R202" i="70" s="1"/>
  <c r="O203" i="70" s="1"/>
  <c r="Q210" i="81"/>
  <c r="R210" i="81" s="1"/>
  <c r="O211" i="81" s="1"/>
  <c r="Q204" i="49"/>
  <c r="R204" i="49" s="1"/>
  <c r="O205" i="49" s="1"/>
  <c r="Q203" i="79"/>
  <c r="R203" i="79" s="1"/>
  <c r="O204" i="79" s="1"/>
  <c r="Q215" i="28"/>
  <c r="R215" i="28" s="1"/>
  <c r="O216" i="28" s="1"/>
  <c r="Q213" i="31"/>
  <c r="R213" i="31" s="1"/>
  <c r="O214" i="31" s="1"/>
  <c r="Q214" i="68"/>
  <c r="R214" i="68" s="1"/>
  <c r="O215" i="68" s="1"/>
  <c r="Q197" i="11"/>
  <c r="R197" i="11" s="1"/>
  <c r="O198" i="11" s="1"/>
  <c r="Q192" i="9"/>
  <c r="R192" i="9" s="1"/>
  <c r="O193" i="9" s="1"/>
  <c r="Q191" i="8"/>
  <c r="R191" i="8" s="1"/>
  <c r="O192" i="8" s="1"/>
  <c r="Q214" i="31" l="1"/>
  <c r="R214" i="31" s="1"/>
  <c r="O215" i="31" s="1"/>
  <c r="Q204" i="74"/>
  <c r="R204" i="74" s="1"/>
  <c r="O205" i="74" s="1"/>
  <c r="Q202" i="5"/>
  <c r="R202" i="5" s="1"/>
  <c r="O203" i="5" s="1"/>
  <c r="Q205" i="78"/>
  <c r="R205" i="78" s="1"/>
  <c r="O206" i="78" s="1"/>
  <c r="Q208" i="80"/>
  <c r="R208" i="80" s="1"/>
  <c r="O209" i="80" s="1"/>
  <c r="Q203" i="71"/>
  <c r="R203" i="71" s="1"/>
  <c r="O204" i="71" s="1"/>
  <c r="Q216" i="28"/>
  <c r="R216" i="28" s="1"/>
  <c r="O217" i="28" s="1"/>
  <c r="Q211" i="81"/>
  <c r="R211" i="81" s="1"/>
  <c r="O212" i="81" s="1"/>
  <c r="Q217" i="67"/>
  <c r="R217" i="67" s="1"/>
  <c r="O218" i="67" s="1"/>
  <c r="Q192" i="29"/>
  <c r="R192" i="29" s="1"/>
  <c r="O193" i="29" s="1"/>
  <c r="Q194" i="4"/>
  <c r="R194" i="4" s="1"/>
  <c r="O195" i="4" s="1"/>
  <c r="Q192" i="3"/>
  <c r="R192" i="3" s="1"/>
  <c r="O193" i="3" s="1"/>
  <c r="Q215" i="68"/>
  <c r="R215" i="68" s="1"/>
  <c r="O216" i="68" s="1"/>
  <c r="Q203" i="70"/>
  <c r="R203" i="70" s="1"/>
  <c r="O204" i="70" s="1"/>
  <c r="Q205" i="6"/>
  <c r="R205" i="6" s="1"/>
  <c r="O206" i="6" s="1"/>
  <c r="Q206" i="76"/>
  <c r="R206" i="76" s="1"/>
  <c r="O207" i="76" s="1"/>
  <c r="Q201" i="69"/>
  <c r="R201" i="69" s="1"/>
  <c r="O202" i="69" s="1"/>
  <c r="Q205" i="1"/>
  <c r="R205" i="1" s="1"/>
  <c r="O206" i="1" s="1"/>
  <c r="Q211" i="72"/>
  <c r="R211" i="72" s="1"/>
  <c r="O212" i="72" s="1"/>
  <c r="Q213" i="50"/>
  <c r="R213" i="50" s="1"/>
  <c r="O214" i="50" s="1"/>
  <c r="Q204" i="79"/>
  <c r="R204" i="79" s="1"/>
  <c r="O205" i="79" s="1"/>
  <c r="Q203" i="12"/>
  <c r="R203" i="12" s="1"/>
  <c r="O204" i="12" s="1"/>
  <c r="Q215" i="30"/>
  <c r="R215" i="30" s="1"/>
  <c r="O216" i="30" s="1"/>
  <c r="Q207" i="75"/>
  <c r="R207" i="75" s="1"/>
  <c r="O208" i="75" s="1"/>
  <c r="Q205" i="49"/>
  <c r="R205" i="49" s="1"/>
  <c r="O206" i="49" s="1"/>
  <c r="Q213" i="51"/>
  <c r="R213" i="51" s="1"/>
  <c r="O214" i="51" s="1"/>
  <c r="Q205" i="73"/>
  <c r="R205" i="73" s="1"/>
  <c r="O206" i="73" s="1"/>
  <c r="Q198" i="11"/>
  <c r="R198" i="11" s="1"/>
  <c r="O199" i="11" s="1"/>
  <c r="Q193" i="9"/>
  <c r="R193" i="9" s="1"/>
  <c r="O194" i="9" s="1"/>
  <c r="Q192" i="8"/>
  <c r="R192" i="8" s="1"/>
  <c r="O193" i="8" s="1"/>
  <c r="Q206" i="1" l="1"/>
  <c r="R206" i="1" s="1"/>
  <c r="O207" i="1" s="1"/>
  <c r="Q202" i="69"/>
  <c r="R202" i="69" s="1"/>
  <c r="O203" i="69" s="1"/>
  <c r="Q205" i="79"/>
  <c r="R205" i="79" s="1"/>
  <c r="O206" i="79" s="1"/>
  <c r="Q209" i="80"/>
  <c r="R209" i="80" s="1"/>
  <c r="O210" i="80" s="1"/>
  <c r="Q208" i="75"/>
  <c r="R208" i="75" s="1"/>
  <c r="O209" i="75" s="1"/>
  <c r="Q212" i="72"/>
  <c r="R212" i="72" s="1"/>
  <c r="O213" i="72" s="1"/>
  <c r="Q215" i="31"/>
  <c r="R215" i="31" s="1"/>
  <c r="O216" i="31" s="1"/>
  <c r="Q214" i="51"/>
  <c r="R214" i="51" s="1"/>
  <c r="O215" i="51" s="1"/>
  <c r="Q214" i="50"/>
  <c r="R214" i="50" s="1"/>
  <c r="O215" i="50" s="1"/>
  <c r="Q207" i="76"/>
  <c r="R207" i="76" s="1"/>
  <c r="O208" i="76" s="1"/>
  <c r="Q204" i="70"/>
  <c r="R204" i="70" s="1"/>
  <c r="O205" i="70" s="1"/>
  <c r="Q193" i="3"/>
  <c r="R193" i="3" s="1"/>
  <c r="O194" i="3" s="1"/>
  <c r="Q193" i="29"/>
  <c r="R193" i="29" s="1"/>
  <c r="O194" i="29" s="1"/>
  <c r="Q212" i="81"/>
  <c r="R212" i="81" s="1"/>
  <c r="O213" i="81" s="1"/>
  <c r="Q204" i="71"/>
  <c r="R204" i="71" s="1"/>
  <c r="O205" i="71" s="1"/>
  <c r="Q206" i="78"/>
  <c r="R206" i="78" s="1"/>
  <c r="O207" i="78" s="1"/>
  <c r="Q205" i="74"/>
  <c r="R205" i="74" s="1"/>
  <c r="O206" i="74" s="1"/>
  <c r="Q206" i="73"/>
  <c r="R206" i="73" s="1"/>
  <c r="O207" i="73" s="1"/>
  <c r="Q216" i="30"/>
  <c r="R216" i="30" s="1"/>
  <c r="O217" i="30" s="1"/>
  <c r="Q206" i="6"/>
  <c r="R206" i="6" s="1"/>
  <c r="O207" i="6" s="1"/>
  <c r="Q216" i="68"/>
  <c r="R216" i="68" s="1"/>
  <c r="O217" i="68" s="1"/>
  <c r="Q195" i="4"/>
  <c r="R195" i="4" s="1"/>
  <c r="O196" i="4" s="1"/>
  <c r="Q218" i="67"/>
  <c r="R218" i="67" s="1"/>
  <c r="O219" i="67" s="1"/>
  <c r="Q217" i="28"/>
  <c r="R217" i="28" s="1"/>
  <c r="O218" i="28" s="1"/>
  <c r="Q203" i="5"/>
  <c r="R203" i="5" s="1"/>
  <c r="O204" i="5" s="1"/>
  <c r="Q204" i="12"/>
  <c r="R204" i="12" s="1"/>
  <c r="O205" i="12" s="1"/>
  <c r="Q206" i="49"/>
  <c r="R206" i="49" s="1"/>
  <c r="O207" i="49" s="1"/>
  <c r="Q199" i="11"/>
  <c r="R199" i="11" s="1"/>
  <c r="O200" i="11" s="1"/>
  <c r="Q194" i="9"/>
  <c r="R194" i="9" s="1"/>
  <c r="O195" i="9" s="1"/>
  <c r="Q193" i="8"/>
  <c r="R193" i="8" s="1"/>
  <c r="O194" i="8" s="1"/>
  <c r="Q207" i="73" l="1"/>
  <c r="R207" i="73" s="1"/>
  <c r="O208" i="73" s="1"/>
  <c r="Q219" i="67"/>
  <c r="R219" i="67" s="1"/>
  <c r="O220" i="67" s="1"/>
  <c r="Q194" i="29"/>
  <c r="R194" i="29" s="1"/>
  <c r="O195" i="29" s="1"/>
  <c r="Q206" i="79"/>
  <c r="R206" i="79" s="1"/>
  <c r="O207" i="79" s="1"/>
  <c r="Q213" i="81"/>
  <c r="R213" i="81" s="1"/>
  <c r="O214" i="81" s="1"/>
  <c r="Q206" i="74"/>
  <c r="R206" i="74" s="1"/>
  <c r="O207" i="74" s="1"/>
  <c r="Q207" i="78"/>
  <c r="R207" i="78" s="1"/>
  <c r="O208" i="78" s="1"/>
  <c r="Q216" i="31"/>
  <c r="R216" i="31" s="1"/>
  <c r="O217" i="31" s="1"/>
  <c r="Q203" i="69"/>
  <c r="R203" i="69" s="1"/>
  <c r="O204" i="69" s="1"/>
  <c r="Q205" i="70"/>
  <c r="R205" i="70" s="1"/>
  <c r="O206" i="70" s="1"/>
  <c r="Q207" i="49"/>
  <c r="R207" i="49" s="1"/>
  <c r="O208" i="49" s="1"/>
  <c r="Q207" i="6"/>
  <c r="R207" i="6" s="1"/>
  <c r="O208" i="6" s="1"/>
  <c r="Q217" i="30"/>
  <c r="R217" i="30" s="1"/>
  <c r="O218" i="30" s="1"/>
  <c r="Q205" i="71"/>
  <c r="R205" i="71" s="1"/>
  <c r="O206" i="71" s="1"/>
  <c r="Q215" i="50"/>
  <c r="R215" i="50" s="1"/>
  <c r="O216" i="50" s="1"/>
  <c r="Q207" i="1"/>
  <c r="R207" i="1" s="1"/>
  <c r="O208" i="1" s="1"/>
  <c r="Q218" i="28"/>
  <c r="R218" i="28" s="1"/>
  <c r="O219" i="28" s="1"/>
  <c r="Q194" i="3"/>
  <c r="R194" i="3" s="1"/>
  <c r="O195" i="3" s="1"/>
  <c r="Q208" i="76"/>
  <c r="R208" i="76" s="1"/>
  <c r="O209" i="76" s="1"/>
  <c r="Q215" i="51"/>
  <c r="R215" i="51" s="1"/>
  <c r="O216" i="51" s="1"/>
  <c r="Q213" i="72"/>
  <c r="R213" i="72" s="1"/>
  <c r="O214" i="72" s="1"/>
  <c r="Q210" i="80"/>
  <c r="R210" i="80" s="1"/>
  <c r="O211" i="80" s="1"/>
  <c r="Q205" i="12"/>
  <c r="R205" i="12" s="1"/>
  <c r="O206" i="12" s="1"/>
  <c r="Q196" i="4"/>
  <c r="R196" i="4" s="1"/>
  <c r="O197" i="4" s="1"/>
  <c r="Q204" i="5"/>
  <c r="R204" i="5" s="1"/>
  <c r="O205" i="5" s="1"/>
  <c r="Q217" i="68"/>
  <c r="R217" i="68" s="1"/>
  <c r="O218" i="68" s="1"/>
  <c r="Q209" i="75"/>
  <c r="R209" i="75" s="1"/>
  <c r="O210" i="75" s="1"/>
  <c r="Q200" i="11"/>
  <c r="R200" i="11" s="1"/>
  <c r="O201" i="11" s="1"/>
  <c r="Q195" i="9"/>
  <c r="R195" i="9" s="1"/>
  <c r="O196" i="9" s="1"/>
  <c r="Q194" i="8"/>
  <c r="R194" i="8" s="1"/>
  <c r="O195" i="8" s="1"/>
  <c r="Q218" i="68" l="1"/>
  <c r="R218" i="68" s="1"/>
  <c r="O219" i="68" s="1"/>
  <c r="Q195" i="3"/>
  <c r="R195" i="3" s="1"/>
  <c r="O196" i="3" s="1"/>
  <c r="Q220" i="67"/>
  <c r="R220" i="67" s="1"/>
  <c r="O221" i="67" s="1"/>
  <c r="Q216" i="50"/>
  <c r="R216" i="50" s="1"/>
  <c r="O217" i="50" s="1"/>
  <c r="Q207" i="79"/>
  <c r="R207" i="79" s="1"/>
  <c r="O208" i="79" s="1"/>
  <c r="Q211" i="80"/>
  <c r="R211" i="80" s="1"/>
  <c r="O212" i="80" s="1"/>
  <c r="Q197" i="4"/>
  <c r="R197" i="4" s="1"/>
  <c r="O198" i="4" s="1"/>
  <c r="Q208" i="6"/>
  <c r="R208" i="6" s="1"/>
  <c r="O209" i="6" s="1"/>
  <c r="Q208" i="1"/>
  <c r="R208" i="1" s="1"/>
  <c r="O209" i="1" s="1"/>
  <c r="Q206" i="71"/>
  <c r="R206" i="71" s="1"/>
  <c r="O207" i="71" s="1"/>
  <c r="Q206" i="70"/>
  <c r="R206" i="70" s="1"/>
  <c r="O207" i="70" s="1"/>
  <c r="Q217" i="31"/>
  <c r="R217" i="31" s="1"/>
  <c r="O218" i="31" s="1"/>
  <c r="Q207" i="74"/>
  <c r="R207" i="74" s="1"/>
  <c r="O208" i="74" s="1"/>
  <c r="Q216" i="51"/>
  <c r="R216" i="51" s="1"/>
  <c r="O217" i="51" s="1"/>
  <c r="Q205" i="5"/>
  <c r="R205" i="5" s="1"/>
  <c r="O206" i="5" s="1"/>
  <c r="Q214" i="72"/>
  <c r="R214" i="72" s="1"/>
  <c r="O215" i="72" s="1"/>
  <c r="Q219" i="28"/>
  <c r="R219" i="28" s="1"/>
  <c r="O220" i="28" s="1"/>
  <c r="Q218" i="30"/>
  <c r="R218" i="30" s="1"/>
  <c r="O219" i="30" s="1"/>
  <c r="Q208" i="49"/>
  <c r="R208" i="49" s="1"/>
  <c r="O209" i="49" s="1"/>
  <c r="Q204" i="69"/>
  <c r="R204" i="69" s="1"/>
  <c r="O205" i="69" s="1"/>
  <c r="Q208" i="78"/>
  <c r="R208" i="78" s="1"/>
  <c r="O209" i="78" s="1"/>
  <c r="Q214" i="81"/>
  <c r="R214" i="81" s="1"/>
  <c r="O215" i="81" s="1"/>
  <c r="Q195" i="29"/>
  <c r="R195" i="29" s="1"/>
  <c r="O196" i="29" s="1"/>
  <c r="Q208" i="73"/>
  <c r="R208" i="73" s="1"/>
  <c r="O209" i="73" s="1"/>
  <c r="Q210" i="75"/>
  <c r="R210" i="75" s="1"/>
  <c r="O211" i="75" s="1"/>
  <c r="Q206" i="12"/>
  <c r="R206" i="12" s="1"/>
  <c r="O207" i="12" s="1"/>
  <c r="Q209" i="76"/>
  <c r="R209" i="76" s="1"/>
  <c r="O210" i="76" s="1"/>
  <c r="Q201" i="11"/>
  <c r="R201" i="11" s="1"/>
  <c r="O202" i="11" s="1"/>
  <c r="Q196" i="9"/>
  <c r="R196" i="9" s="1"/>
  <c r="O197" i="9" s="1"/>
  <c r="Q195" i="8"/>
  <c r="R195" i="8" s="1"/>
  <c r="O196" i="8" s="1"/>
  <c r="Q212" i="80" l="1"/>
  <c r="R212" i="80" s="1"/>
  <c r="O213" i="80" s="1"/>
  <c r="Q209" i="6"/>
  <c r="R209" i="6" s="1"/>
  <c r="O210" i="6" s="1"/>
  <c r="Q208" i="79"/>
  <c r="R208" i="79" s="1"/>
  <c r="O209" i="79" s="1"/>
  <c r="Q207" i="12"/>
  <c r="R207" i="12" s="1"/>
  <c r="O208" i="12" s="1"/>
  <c r="Q207" i="71"/>
  <c r="R207" i="71" s="1"/>
  <c r="O208" i="71" s="1"/>
  <c r="Q217" i="50"/>
  <c r="R217" i="50" s="1"/>
  <c r="O218" i="50" s="1"/>
  <c r="Q206" i="5"/>
  <c r="R206" i="5" s="1"/>
  <c r="O207" i="5" s="1"/>
  <c r="Q220" i="28"/>
  <c r="R220" i="28" s="1"/>
  <c r="O221" i="28" s="1"/>
  <c r="Q219" i="68"/>
  <c r="R219" i="68" s="1"/>
  <c r="O220" i="68" s="1"/>
  <c r="Q209" i="73"/>
  <c r="R209" i="73" s="1"/>
  <c r="O210" i="73" s="1"/>
  <c r="Q205" i="69"/>
  <c r="R205" i="69" s="1"/>
  <c r="O206" i="69" s="1"/>
  <c r="Q219" i="30"/>
  <c r="R219" i="30" s="1"/>
  <c r="O220" i="30" s="1"/>
  <c r="Q215" i="72"/>
  <c r="R215" i="72" s="1"/>
  <c r="O216" i="72" s="1"/>
  <c r="Q217" i="51"/>
  <c r="R217" i="51" s="1"/>
  <c r="O218" i="51" s="1"/>
  <c r="Q218" i="31"/>
  <c r="R218" i="31" s="1"/>
  <c r="O219" i="31" s="1"/>
  <c r="Q196" i="3"/>
  <c r="R196" i="3" s="1"/>
  <c r="O197" i="3" s="1"/>
  <c r="Q215" i="81"/>
  <c r="R215" i="81" s="1"/>
  <c r="O216" i="81" s="1"/>
  <c r="Q196" i="29"/>
  <c r="R196" i="29" s="1"/>
  <c r="O197" i="29" s="1"/>
  <c r="Q209" i="49"/>
  <c r="R209" i="49" s="1"/>
  <c r="O210" i="49" s="1"/>
  <c r="Q208" i="74"/>
  <c r="R208" i="74" s="1"/>
  <c r="O209" i="74" s="1"/>
  <c r="Q207" i="70"/>
  <c r="R207" i="70" s="1"/>
  <c r="O208" i="70" s="1"/>
  <c r="Q209" i="1"/>
  <c r="R209" i="1" s="1"/>
  <c r="O210" i="1" s="1"/>
  <c r="Q198" i="4"/>
  <c r="R198" i="4" s="1"/>
  <c r="O199" i="4" s="1"/>
  <c r="Q221" i="67"/>
  <c r="R221" i="67" s="1"/>
  <c r="O222" i="67" s="1"/>
  <c r="Q210" i="76"/>
  <c r="R210" i="76" s="1"/>
  <c r="O211" i="76" s="1"/>
  <c r="Q211" i="75"/>
  <c r="R211" i="75" s="1"/>
  <c r="O212" i="75" s="1"/>
  <c r="Q209" i="78"/>
  <c r="R209" i="78" s="1"/>
  <c r="O210" i="78" s="1"/>
  <c r="Q202" i="11"/>
  <c r="R202" i="11" s="1"/>
  <c r="O203" i="11" s="1"/>
  <c r="Q197" i="9"/>
  <c r="R197" i="9" s="1"/>
  <c r="O198" i="9" s="1"/>
  <c r="Q196" i="8"/>
  <c r="R196" i="8" s="1"/>
  <c r="O197" i="8" s="1"/>
  <c r="Q210" i="1" l="1"/>
  <c r="R210" i="1" s="1"/>
  <c r="O211" i="1" s="1"/>
  <c r="Q208" i="70"/>
  <c r="R208" i="70" s="1"/>
  <c r="O209" i="70" s="1"/>
  <c r="Q210" i="6"/>
  <c r="R210" i="6" s="1"/>
  <c r="O211" i="6" s="1"/>
  <c r="Q209" i="79"/>
  <c r="R209" i="79" s="1"/>
  <c r="O210" i="79" s="1"/>
  <c r="Q222" i="67"/>
  <c r="R222" i="67" s="1"/>
  <c r="O223" i="67" s="1"/>
  <c r="Q220" i="30"/>
  <c r="R220" i="30" s="1"/>
  <c r="O221" i="30" s="1"/>
  <c r="Q221" i="28"/>
  <c r="R221" i="28" s="1"/>
  <c r="O222" i="28" s="1"/>
  <c r="Q210" i="73"/>
  <c r="R210" i="73" s="1"/>
  <c r="O211" i="73" s="1"/>
  <c r="Q199" i="4"/>
  <c r="R199" i="4" s="1"/>
  <c r="O200" i="4" s="1"/>
  <c r="Q218" i="50"/>
  <c r="R218" i="50" s="1"/>
  <c r="O219" i="50" s="1"/>
  <c r="Q212" i="75"/>
  <c r="R212" i="75" s="1"/>
  <c r="O213" i="75" s="1"/>
  <c r="Q209" i="74"/>
  <c r="R209" i="74" s="1"/>
  <c r="O210" i="74" s="1"/>
  <c r="Q197" i="29"/>
  <c r="R197" i="29" s="1"/>
  <c r="O198" i="29" s="1"/>
  <c r="Q197" i="3"/>
  <c r="R197" i="3" s="1"/>
  <c r="O198" i="3" s="1"/>
  <c r="Q218" i="51"/>
  <c r="R218" i="51" s="1"/>
  <c r="O219" i="51" s="1"/>
  <c r="Q208" i="12"/>
  <c r="R208" i="12" s="1"/>
  <c r="O209" i="12" s="1"/>
  <c r="Q211" i="76"/>
  <c r="R211" i="76" s="1"/>
  <c r="O212" i="76" s="1"/>
  <c r="Q216" i="81"/>
  <c r="R216" i="81" s="1"/>
  <c r="O217" i="81" s="1"/>
  <c r="Q219" i="31"/>
  <c r="R219" i="31" s="1"/>
  <c r="O220" i="31" s="1"/>
  <c r="Q216" i="72"/>
  <c r="R216" i="72" s="1"/>
  <c r="O217" i="72" s="1"/>
  <c r="Q206" i="69"/>
  <c r="R206" i="69" s="1"/>
  <c r="O207" i="69" s="1"/>
  <c r="Q220" i="68"/>
  <c r="R220" i="68" s="1"/>
  <c r="O221" i="68" s="1"/>
  <c r="Q207" i="5"/>
  <c r="R207" i="5" s="1"/>
  <c r="O208" i="5" s="1"/>
  <c r="Q208" i="71"/>
  <c r="R208" i="71" s="1"/>
  <c r="O209" i="71" s="1"/>
  <c r="Q213" i="80"/>
  <c r="R213" i="80" s="1"/>
  <c r="O214" i="80" s="1"/>
  <c r="Q210" i="78"/>
  <c r="R210" i="78" s="1"/>
  <c r="O211" i="78" s="1"/>
  <c r="Q210" i="49"/>
  <c r="R210" i="49" s="1"/>
  <c r="O211" i="49" s="1"/>
  <c r="Q203" i="11"/>
  <c r="R203" i="11" s="1"/>
  <c r="O204" i="11" s="1"/>
  <c r="Q198" i="9"/>
  <c r="R198" i="9" s="1"/>
  <c r="O199" i="9" s="1"/>
  <c r="Q197" i="8"/>
  <c r="R197" i="8" s="1"/>
  <c r="O198" i="8" s="1"/>
  <c r="Q208" i="5" l="1"/>
  <c r="R208" i="5" s="1"/>
  <c r="O209" i="5" s="1"/>
  <c r="Q219" i="50"/>
  <c r="R219" i="50" s="1"/>
  <c r="O220" i="50" s="1"/>
  <c r="Q212" i="76"/>
  <c r="R212" i="76" s="1"/>
  <c r="O213" i="76" s="1"/>
  <c r="Q217" i="72"/>
  <c r="R217" i="72" s="1"/>
  <c r="O218" i="72" s="1"/>
  <c r="Q222" i="28"/>
  <c r="R222" i="28" s="1"/>
  <c r="O223" i="28" s="1"/>
  <c r="Q214" i="80"/>
  <c r="R214" i="80" s="1"/>
  <c r="O215" i="80" s="1"/>
  <c r="Q210" i="74"/>
  <c r="R210" i="74" s="1"/>
  <c r="O211" i="74" s="1"/>
  <c r="Q211" i="49"/>
  <c r="R211" i="49" s="1"/>
  <c r="O212" i="49" s="1"/>
  <c r="Q209" i="71"/>
  <c r="R209" i="71" s="1"/>
  <c r="O210" i="71" s="1"/>
  <c r="Q207" i="69"/>
  <c r="R207" i="69" s="1"/>
  <c r="O208" i="69" s="1"/>
  <c r="Q213" i="75"/>
  <c r="R213" i="75" s="1"/>
  <c r="O214" i="75" s="1"/>
  <c r="Q211" i="73"/>
  <c r="R211" i="73" s="1"/>
  <c r="O212" i="73" s="1"/>
  <c r="Q211" i="1"/>
  <c r="R211" i="1" s="1"/>
  <c r="O212" i="1" s="1"/>
  <c r="Q217" i="81"/>
  <c r="R217" i="81" s="1"/>
  <c r="O218" i="81" s="1"/>
  <c r="Q209" i="12"/>
  <c r="R209" i="12" s="1"/>
  <c r="O210" i="12" s="1"/>
  <c r="Q198" i="3"/>
  <c r="R198" i="3" s="1"/>
  <c r="O199" i="3" s="1"/>
  <c r="Q221" i="30"/>
  <c r="R221" i="30" s="1"/>
  <c r="O222" i="30" s="1"/>
  <c r="Q210" i="79"/>
  <c r="R210" i="79" s="1"/>
  <c r="O211" i="79" s="1"/>
  <c r="Q209" i="70"/>
  <c r="R209" i="70" s="1"/>
  <c r="O210" i="70" s="1"/>
  <c r="Q221" i="68"/>
  <c r="R221" i="68" s="1"/>
  <c r="O222" i="68" s="1"/>
  <c r="Q219" i="51"/>
  <c r="R219" i="51" s="1"/>
  <c r="O220" i="51" s="1"/>
  <c r="Q198" i="29"/>
  <c r="R198" i="29" s="1"/>
  <c r="O199" i="29" s="1"/>
  <c r="Q200" i="4"/>
  <c r="R200" i="4" s="1"/>
  <c r="O201" i="4" s="1"/>
  <c r="Q223" i="67"/>
  <c r="R223" i="67" s="1"/>
  <c r="O224" i="67" s="1"/>
  <c r="Q211" i="6"/>
  <c r="R211" i="6" s="1"/>
  <c r="O212" i="6" s="1"/>
  <c r="Q211" i="78"/>
  <c r="R211" i="78" s="1"/>
  <c r="O212" i="78" s="1"/>
  <c r="Q220" i="31"/>
  <c r="R220" i="31" s="1"/>
  <c r="O221" i="31" s="1"/>
  <c r="Q204" i="11"/>
  <c r="R204" i="11" s="1"/>
  <c r="O205" i="11" s="1"/>
  <c r="Q199" i="9"/>
  <c r="R199" i="9" s="1"/>
  <c r="O200" i="9" s="1"/>
  <c r="Q198" i="8"/>
  <c r="R198" i="8" s="1"/>
  <c r="O199" i="8" s="1"/>
  <c r="Q223" i="28" l="1"/>
  <c r="R223" i="28" s="1"/>
  <c r="O224" i="28" s="1"/>
  <c r="Q211" i="74"/>
  <c r="R211" i="74" s="1"/>
  <c r="O212" i="74" s="1"/>
  <c r="Q210" i="70"/>
  <c r="R210" i="70" s="1"/>
  <c r="O211" i="70" s="1"/>
  <c r="Q199" i="3"/>
  <c r="R199" i="3" s="1"/>
  <c r="O200" i="3" s="1"/>
  <c r="Q214" i="75"/>
  <c r="R214" i="75" s="1"/>
  <c r="O215" i="75" s="1"/>
  <c r="Q220" i="51"/>
  <c r="R220" i="51" s="1"/>
  <c r="O221" i="51" s="1"/>
  <c r="Q209" i="5"/>
  <c r="R209" i="5" s="1"/>
  <c r="O210" i="5" s="1"/>
  <c r="Q199" i="29"/>
  <c r="R199" i="29" s="1"/>
  <c r="O200" i="29" s="1"/>
  <c r="Q211" i="79"/>
  <c r="R211" i="79" s="1"/>
  <c r="O212" i="79" s="1"/>
  <c r="Q218" i="81"/>
  <c r="R218" i="81" s="1"/>
  <c r="O219" i="81" s="1"/>
  <c r="Q212" i="73"/>
  <c r="R212" i="73" s="1"/>
  <c r="O213" i="73" s="1"/>
  <c r="Q208" i="69"/>
  <c r="R208" i="69" s="1"/>
  <c r="O209" i="69" s="1"/>
  <c r="Q212" i="49"/>
  <c r="R212" i="49" s="1"/>
  <c r="O213" i="49" s="1"/>
  <c r="Q215" i="80"/>
  <c r="R215" i="80" s="1"/>
  <c r="O216" i="80" s="1"/>
  <c r="Q218" i="72"/>
  <c r="R218" i="72" s="1"/>
  <c r="O219" i="72" s="1"/>
  <c r="Q220" i="50"/>
  <c r="R220" i="50" s="1"/>
  <c r="O221" i="50" s="1"/>
  <c r="Q224" i="67"/>
  <c r="R224" i="67" s="1"/>
  <c r="O225" i="67" s="1"/>
  <c r="Q222" i="68"/>
  <c r="R222" i="68" s="1"/>
  <c r="O223" i="68" s="1"/>
  <c r="Q221" i="31"/>
  <c r="R221" i="31" s="1"/>
  <c r="O222" i="31" s="1"/>
  <c r="Q201" i="4"/>
  <c r="R201" i="4" s="1"/>
  <c r="O202" i="4" s="1"/>
  <c r="Q222" i="30"/>
  <c r="R222" i="30" s="1"/>
  <c r="O223" i="30" s="1"/>
  <c r="Q210" i="12"/>
  <c r="R210" i="12" s="1"/>
  <c r="O211" i="12" s="1"/>
  <c r="Q212" i="1"/>
  <c r="R212" i="1" s="1"/>
  <c r="O213" i="1" s="1"/>
  <c r="Q210" i="71"/>
  <c r="R210" i="71" s="1"/>
  <c r="O211" i="71" s="1"/>
  <c r="Q213" i="76"/>
  <c r="R213" i="76" s="1"/>
  <c r="O214" i="76" s="1"/>
  <c r="Q212" i="78"/>
  <c r="R212" i="78" s="1"/>
  <c r="O213" i="78" s="1"/>
  <c r="Q212" i="6"/>
  <c r="R212" i="6" s="1"/>
  <c r="O213" i="6" s="1"/>
  <c r="Q205" i="11"/>
  <c r="R205" i="11" s="1"/>
  <c r="O206" i="11" s="1"/>
  <c r="Q200" i="9"/>
  <c r="R200" i="9" s="1"/>
  <c r="O201" i="9" s="1"/>
  <c r="Q199" i="8"/>
  <c r="R199" i="8" s="1"/>
  <c r="O200" i="8" s="1"/>
  <c r="Q202" i="4" l="1"/>
  <c r="R202" i="4" s="1"/>
  <c r="O203" i="4" s="1"/>
  <c r="Q213" i="6"/>
  <c r="R213" i="6" s="1"/>
  <c r="O214" i="6" s="1"/>
  <c r="Q211" i="71"/>
  <c r="R211" i="71" s="1"/>
  <c r="O212" i="71" s="1"/>
  <c r="Q212" i="74"/>
  <c r="R212" i="74" s="1"/>
  <c r="O213" i="74" s="1"/>
  <c r="Q223" i="30"/>
  <c r="R223" i="30" s="1"/>
  <c r="O224" i="30" s="1"/>
  <c r="Q209" i="69"/>
  <c r="R209" i="69" s="1"/>
  <c r="O210" i="69" s="1"/>
  <c r="Q224" i="28"/>
  <c r="R224" i="28" s="1"/>
  <c r="O225" i="28" s="1"/>
  <c r="Q223" i="68"/>
  <c r="R223" i="68" s="1"/>
  <c r="O224" i="68" s="1"/>
  <c r="Q221" i="50"/>
  <c r="R221" i="50" s="1"/>
  <c r="O222" i="50" s="1"/>
  <c r="Q216" i="80"/>
  <c r="R216" i="80" s="1"/>
  <c r="O217" i="80" s="1"/>
  <c r="Q219" i="81"/>
  <c r="R219" i="81" s="1"/>
  <c r="O220" i="81" s="1"/>
  <c r="Q200" i="29"/>
  <c r="R200" i="29" s="1"/>
  <c r="O201" i="29" s="1"/>
  <c r="Q221" i="51"/>
  <c r="R221" i="51" s="1"/>
  <c r="O222" i="51" s="1"/>
  <c r="Q200" i="3"/>
  <c r="R200" i="3" s="1"/>
  <c r="O201" i="3" s="1"/>
  <c r="Q213" i="78"/>
  <c r="R213" i="78" s="1"/>
  <c r="O214" i="78" s="1"/>
  <c r="Q214" i="76"/>
  <c r="R214" i="76" s="1"/>
  <c r="O215" i="76" s="1"/>
  <c r="Q225" i="67"/>
  <c r="R225" i="67" s="1"/>
  <c r="O226" i="67" s="1"/>
  <c r="Q219" i="72"/>
  <c r="R219" i="72" s="1"/>
  <c r="O220" i="72" s="1"/>
  <c r="Q213" i="49"/>
  <c r="R213" i="49" s="1"/>
  <c r="O214" i="49" s="1"/>
  <c r="Q213" i="73"/>
  <c r="R213" i="73" s="1"/>
  <c r="O214" i="73" s="1"/>
  <c r="Q212" i="79"/>
  <c r="R212" i="79" s="1"/>
  <c r="O213" i="79" s="1"/>
  <c r="Q210" i="5"/>
  <c r="R210" i="5" s="1"/>
  <c r="O211" i="5" s="1"/>
  <c r="Q215" i="75"/>
  <c r="R215" i="75" s="1"/>
  <c r="O216" i="75" s="1"/>
  <c r="Q211" i="70"/>
  <c r="R211" i="70" s="1"/>
  <c r="O212" i="70" s="1"/>
  <c r="Q211" i="12"/>
  <c r="R211" i="12" s="1"/>
  <c r="O212" i="12" s="1"/>
  <c r="Q213" i="1"/>
  <c r="R213" i="1" s="1"/>
  <c r="O214" i="1" s="1"/>
  <c r="Q222" i="31"/>
  <c r="R222" i="31" s="1"/>
  <c r="O223" i="31" s="1"/>
  <c r="Q206" i="11"/>
  <c r="R206" i="11" s="1"/>
  <c r="O207" i="11" s="1"/>
  <c r="Q201" i="9"/>
  <c r="R201" i="9" s="1"/>
  <c r="O202" i="9" s="1"/>
  <c r="Q200" i="8"/>
  <c r="R200" i="8" s="1"/>
  <c r="O201" i="8" s="1"/>
  <c r="Q212" i="12" l="1"/>
  <c r="R212" i="12" s="1"/>
  <c r="O213" i="12" s="1"/>
  <c r="Q214" i="73"/>
  <c r="R214" i="73" s="1"/>
  <c r="O215" i="73" s="1"/>
  <c r="Q223" i="31"/>
  <c r="R223" i="31" s="1"/>
  <c r="O224" i="31" s="1"/>
  <c r="Q212" i="70"/>
  <c r="R212" i="70" s="1"/>
  <c r="O213" i="70" s="1"/>
  <c r="Q226" i="67"/>
  <c r="R226" i="67" s="1"/>
  <c r="O227" i="67" s="1"/>
  <c r="Q201" i="3"/>
  <c r="R201" i="3" s="1"/>
  <c r="O202" i="3" s="1"/>
  <c r="Q224" i="30"/>
  <c r="R224" i="30" s="1"/>
  <c r="O225" i="30" s="1"/>
  <c r="Q220" i="72"/>
  <c r="R220" i="72" s="1"/>
  <c r="O221" i="72" s="1"/>
  <c r="Q215" i="76"/>
  <c r="R215" i="76" s="1"/>
  <c r="O216" i="76" s="1"/>
  <c r="Q201" i="29"/>
  <c r="R201" i="29" s="1"/>
  <c r="O202" i="29" s="1"/>
  <c r="Q217" i="80"/>
  <c r="R217" i="80" s="1"/>
  <c r="O218" i="80" s="1"/>
  <c r="Q224" i="68"/>
  <c r="R224" i="68" s="1"/>
  <c r="O225" i="68" s="1"/>
  <c r="Q210" i="69"/>
  <c r="R210" i="69" s="1"/>
  <c r="O211" i="69" s="1"/>
  <c r="Q213" i="74"/>
  <c r="R213" i="74" s="1"/>
  <c r="O214" i="74" s="1"/>
  <c r="Q214" i="6"/>
  <c r="R214" i="6" s="1"/>
  <c r="O215" i="6" s="1"/>
  <c r="Q211" i="5"/>
  <c r="R211" i="5" s="1"/>
  <c r="O212" i="5" s="1"/>
  <c r="Q216" i="75"/>
  <c r="R216" i="75" s="1"/>
  <c r="O217" i="75" s="1"/>
  <c r="Q214" i="49"/>
  <c r="R214" i="49" s="1"/>
  <c r="O215" i="49" s="1"/>
  <c r="Q214" i="78"/>
  <c r="R214" i="78" s="1"/>
  <c r="O215" i="78" s="1"/>
  <c r="Q222" i="51"/>
  <c r="R222" i="51" s="1"/>
  <c r="O223" i="51" s="1"/>
  <c r="Q220" i="81"/>
  <c r="R220" i="81" s="1"/>
  <c r="O221" i="81" s="1"/>
  <c r="Q222" i="50"/>
  <c r="R222" i="50" s="1"/>
  <c r="O223" i="50" s="1"/>
  <c r="Q225" i="28"/>
  <c r="R225" i="28" s="1"/>
  <c r="O226" i="28" s="1"/>
  <c r="Q212" i="71"/>
  <c r="R212" i="71" s="1"/>
  <c r="O213" i="71" s="1"/>
  <c r="Q203" i="4"/>
  <c r="R203" i="4" s="1"/>
  <c r="O204" i="4" s="1"/>
  <c r="Q214" i="1"/>
  <c r="R214" i="1" s="1"/>
  <c r="O215" i="1" s="1"/>
  <c r="Q213" i="79"/>
  <c r="R213" i="79" s="1"/>
  <c r="O214" i="79" s="1"/>
  <c r="Q207" i="11"/>
  <c r="R207" i="11" s="1"/>
  <c r="O208" i="11" s="1"/>
  <c r="Q202" i="9"/>
  <c r="R202" i="9" s="1"/>
  <c r="O203" i="9" s="1"/>
  <c r="Q201" i="8"/>
  <c r="R201" i="8" s="1"/>
  <c r="O202" i="8" s="1"/>
  <c r="Q217" i="75" l="1"/>
  <c r="R217" i="75" s="1"/>
  <c r="O218" i="75" s="1"/>
  <c r="Q225" i="30"/>
  <c r="R225" i="30" s="1"/>
  <c r="O226" i="30" s="1"/>
  <c r="Q221" i="81"/>
  <c r="R221" i="81" s="1"/>
  <c r="O222" i="81" s="1"/>
  <c r="Q211" i="69"/>
  <c r="R211" i="69" s="1"/>
  <c r="O212" i="69" s="1"/>
  <c r="Q215" i="73"/>
  <c r="R215" i="73" s="1"/>
  <c r="O216" i="73" s="1"/>
  <c r="Q214" i="79"/>
  <c r="R214" i="79" s="1"/>
  <c r="O215" i="79" s="1"/>
  <c r="Q223" i="51"/>
  <c r="R223" i="51" s="1"/>
  <c r="O224" i="51" s="1"/>
  <c r="Q215" i="6"/>
  <c r="R215" i="6" s="1"/>
  <c r="O216" i="6" s="1"/>
  <c r="Q213" i="12"/>
  <c r="R213" i="12" s="1"/>
  <c r="O214" i="12" s="1"/>
  <c r="Q215" i="1"/>
  <c r="R215" i="1" s="1"/>
  <c r="O216" i="1" s="1"/>
  <c r="Q215" i="49"/>
  <c r="R215" i="49" s="1"/>
  <c r="O216" i="49" s="1"/>
  <c r="Q212" i="5"/>
  <c r="R212" i="5" s="1"/>
  <c r="O213" i="5" s="1"/>
  <c r="Q214" i="74"/>
  <c r="R214" i="74" s="1"/>
  <c r="O215" i="74" s="1"/>
  <c r="Q225" i="68"/>
  <c r="R225" i="68" s="1"/>
  <c r="O226" i="68" s="1"/>
  <c r="Q202" i="29"/>
  <c r="R202" i="29" s="1"/>
  <c r="O203" i="29" s="1"/>
  <c r="Q221" i="72"/>
  <c r="R221" i="72" s="1"/>
  <c r="O222" i="72" s="1"/>
  <c r="Q202" i="3"/>
  <c r="R202" i="3" s="1"/>
  <c r="O203" i="3" s="1"/>
  <c r="Q213" i="70"/>
  <c r="R213" i="70" s="1"/>
  <c r="O214" i="70" s="1"/>
  <c r="Q213" i="71"/>
  <c r="R213" i="71" s="1"/>
  <c r="O214" i="71" s="1"/>
  <c r="Q204" i="4"/>
  <c r="R204" i="4" s="1"/>
  <c r="O205" i="4" s="1"/>
  <c r="Q215" i="78"/>
  <c r="R215" i="78" s="1"/>
  <c r="O216" i="78" s="1"/>
  <c r="Q218" i="80"/>
  <c r="R218" i="80" s="1"/>
  <c r="O219" i="80" s="1"/>
  <c r="Q216" i="76"/>
  <c r="R216" i="76" s="1"/>
  <c r="O217" i="76" s="1"/>
  <c r="Q227" i="67"/>
  <c r="R227" i="67" s="1"/>
  <c r="O228" i="67" s="1"/>
  <c r="Q224" i="31"/>
  <c r="R224" i="31" s="1"/>
  <c r="O225" i="31" s="1"/>
  <c r="Q223" i="50"/>
  <c r="R223" i="50" s="1"/>
  <c r="O224" i="50" s="1"/>
  <c r="Q226" i="28"/>
  <c r="R226" i="28" s="1"/>
  <c r="O227" i="28" s="1"/>
  <c r="Q208" i="11"/>
  <c r="R208" i="11" s="1"/>
  <c r="O209" i="11" s="1"/>
  <c r="Q203" i="9"/>
  <c r="R203" i="9" s="1"/>
  <c r="O204" i="9" s="1"/>
  <c r="Q202" i="8"/>
  <c r="Q204" i="8" s="1"/>
  <c r="R204" i="8" s="1"/>
  <c r="S204" i="8" s="1"/>
  <c r="R202" i="8" l="1"/>
  <c r="O203" i="8" s="1"/>
  <c r="Q216" i="78"/>
  <c r="R216" i="78" s="1"/>
  <c r="O217" i="78" s="1"/>
  <c r="Q216" i="6"/>
  <c r="R216" i="6" s="1"/>
  <c r="O217" i="6" s="1"/>
  <c r="Q216" i="1"/>
  <c r="R216" i="1" s="1"/>
  <c r="O217" i="1" s="1"/>
  <c r="Q226" i="30"/>
  <c r="R226" i="30" s="1"/>
  <c r="O227" i="30" s="1"/>
  <c r="Q228" i="67"/>
  <c r="R228" i="67" s="1"/>
  <c r="O229" i="67" s="1"/>
  <c r="Q214" i="70"/>
  <c r="R214" i="70" s="1"/>
  <c r="O215" i="70" s="1"/>
  <c r="Q224" i="50"/>
  <c r="R224" i="50" s="1"/>
  <c r="O225" i="50" s="1"/>
  <c r="Q205" i="4"/>
  <c r="R205" i="4" s="1"/>
  <c r="O206" i="4" s="1"/>
  <c r="Q213" i="5"/>
  <c r="R213" i="5" s="1"/>
  <c r="O214" i="5" s="1"/>
  <c r="Q212" i="69"/>
  <c r="R212" i="69" s="1"/>
  <c r="O213" i="69" s="1"/>
  <c r="Q219" i="80"/>
  <c r="R219" i="80" s="1"/>
  <c r="O220" i="80" s="1"/>
  <c r="Q226" i="68"/>
  <c r="R226" i="68" s="1"/>
  <c r="O227" i="68" s="1"/>
  <c r="Q215" i="79"/>
  <c r="R215" i="79" s="1"/>
  <c r="O216" i="79" s="1"/>
  <c r="Q225" i="31"/>
  <c r="R225" i="31" s="1"/>
  <c r="O226" i="31" s="1"/>
  <c r="Q217" i="76"/>
  <c r="R217" i="76" s="1"/>
  <c r="O218" i="76" s="1"/>
  <c r="Q214" i="71"/>
  <c r="R214" i="71" s="1"/>
  <c r="O215" i="71" s="1"/>
  <c r="Q222" i="72"/>
  <c r="R222" i="72" s="1"/>
  <c r="O223" i="72" s="1"/>
  <c r="Q227" i="28"/>
  <c r="R227" i="28" s="1"/>
  <c r="O228" i="28" s="1"/>
  <c r="Q203" i="3"/>
  <c r="R203" i="3" s="1"/>
  <c r="O204" i="3" s="1"/>
  <c r="Q203" i="29"/>
  <c r="R203" i="29" s="1"/>
  <c r="O204" i="29" s="1"/>
  <c r="Q215" i="74"/>
  <c r="R215" i="74" s="1"/>
  <c r="O216" i="74" s="1"/>
  <c r="Q216" i="49"/>
  <c r="R216" i="49" s="1"/>
  <c r="O217" i="49" s="1"/>
  <c r="Q214" i="12"/>
  <c r="R214" i="12" s="1"/>
  <c r="O215" i="12" s="1"/>
  <c r="Q224" i="51"/>
  <c r="R224" i="51" s="1"/>
  <c r="O225" i="51" s="1"/>
  <c r="Q216" i="73"/>
  <c r="R216" i="73" s="1"/>
  <c r="O217" i="73" s="1"/>
  <c r="Q222" i="81"/>
  <c r="R222" i="81" s="1"/>
  <c r="O223" i="81" s="1"/>
  <c r="Q218" i="75"/>
  <c r="R218" i="75" s="1"/>
  <c r="O219" i="75" s="1"/>
  <c r="Q209" i="11"/>
  <c r="R209" i="11" s="1"/>
  <c r="O210" i="11" s="1"/>
  <c r="Q204" i="9"/>
  <c r="R204" i="9" s="1"/>
  <c r="O205" i="9" s="1"/>
  <c r="Q203" i="8"/>
  <c r="R203" i="8" s="1"/>
  <c r="Q215" i="12" l="1"/>
  <c r="R215" i="12" s="1"/>
  <c r="O216" i="12" s="1"/>
  <c r="Q217" i="1"/>
  <c r="R217" i="1" s="1"/>
  <c r="O218" i="1" s="1"/>
  <c r="Q217" i="73"/>
  <c r="R217" i="73" s="1"/>
  <c r="O218" i="73" s="1"/>
  <c r="Q217" i="49"/>
  <c r="R217" i="49" s="1"/>
  <c r="O218" i="49" s="1"/>
  <c r="Q218" i="76"/>
  <c r="R218" i="76" s="1"/>
  <c r="O219" i="76" s="1"/>
  <c r="Q214" i="5"/>
  <c r="R214" i="5" s="1"/>
  <c r="O215" i="5" s="1"/>
  <c r="Q217" i="6"/>
  <c r="R217" i="6" s="1"/>
  <c r="O218" i="6" s="1"/>
  <c r="Q219" i="75"/>
  <c r="R219" i="75" s="1"/>
  <c r="O220" i="75" s="1"/>
  <c r="Q204" i="3"/>
  <c r="R204" i="3" s="1"/>
  <c r="O205" i="3" s="1"/>
  <c r="Q227" i="68"/>
  <c r="R227" i="68" s="1"/>
  <c r="O228" i="68" s="1"/>
  <c r="Q213" i="69"/>
  <c r="R213" i="69" s="1"/>
  <c r="O214" i="69" s="1"/>
  <c r="Q220" i="80"/>
  <c r="R220" i="80" s="1"/>
  <c r="O221" i="80" s="1"/>
  <c r="Q223" i="81"/>
  <c r="R223" i="81" s="1"/>
  <c r="O224" i="81" s="1"/>
  <c r="Q228" i="28"/>
  <c r="R228" i="28" s="1"/>
  <c r="O229" i="28" s="1"/>
  <c r="Q226" i="31"/>
  <c r="R226" i="31" s="1"/>
  <c r="O227" i="31" s="1"/>
  <c r="Q215" i="70"/>
  <c r="R215" i="70" s="1"/>
  <c r="O216" i="70" s="1"/>
  <c r="Q225" i="50"/>
  <c r="R225" i="50" s="1"/>
  <c r="O226" i="50" s="1"/>
  <c r="Q229" i="67"/>
  <c r="R229" i="67" s="1"/>
  <c r="O230" i="67" s="1"/>
  <c r="Q217" i="78"/>
  <c r="R217" i="78" s="1"/>
  <c r="O218" i="78" s="1"/>
  <c r="Q225" i="51"/>
  <c r="R225" i="51" s="1"/>
  <c r="O226" i="51" s="1"/>
  <c r="Q204" i="29"/>
  <c r="R204" i="29" s="1"/>
  <c r="O205" i="29" s="1"/>
  <c r="Q215" i="71"/>
  <c r="R215" i="71" s="1"/>
  <c r="O216" i="71" s="1"/>
  <c r="Q206" i="4"/>
  <c r="R206" i="4" s="1"/>
  <c r="O207" i="4" s="1"/>
  <c r="Q227" i="30"/>
  <c r="R227" i="30" s="1"/>
  <c r="O228" i="30" s="1"/>
  <c r="Q216" i="74"/>
  <c r="R216" i="74" s="1"/>
  <c r="O217" i="74" s="1"/>
  <c r="Q223" i="72"/>
  <c r="R223" i="72" s="1"/>
  <c r="O224" i="72" s="1"/>
  <c r="Q216" i="79"/>
  <c r="R216" i="79" s="1"/>
  <c r="O217" i="79" s="1"/>
  <c r="Q210" i="11"/>
  <c r="R210" i="11" s="1"/>
  <c r="O211" i="11" s="1"/>
  <c r="Q205" i="9"/>
  <c r="R205" i="9" s="1"/>
  <c r="O206" i="9" s="1"/>
  <c r="Q227" i="31" l="1"/>
  <c r="R227" i="31" s="1"/>
  <c r="O228" i="31" s="1"/>
  <c r="Q220" i="75"/>
  <c r="R220" i="75" s="1"/>
  <c r="O221" i="75" s="1"/>
  <c r="Q228" i="30"/>
  <c r="R228" i="30" s="1"/>
  <c r="O229" i="30" s="1"/>
  <c r="Q218" i="78"/>
  <c r="R218" i="78" s="1"/>
  <c r="O219" i="78" s="1"/>
  <c r="Q205" i="29"/>
  <c r="R205" i="29" s="1"/>
  <c r="O206" i="29" s="1"/>
  <c r="Q216" i="70"/>
  <c r="R216" i="70" s="1"/>
  <c r="O217" i="70" s="1"/>
  <c r="Q226" i="51"/>
  <c r="R226" i="51" s="1"/>
  <c r="O227" i="51" s="1"/>
  <c r="Q221" i="80"/>
  <c r="R221" i="80" s="1"/>
  <c r="O222" i="80" s="1"/>
  <c r="Q230" i="67"/>
  <c r="R230" i="67" s="1"/>
  <c r="O231" i="67" s="1"/>
  <c r="Q229" i="28"/>
  <c r="R229" i="28" s="1"/>
  <c r="O230" i="28" s="1"/>
  <c r="Q218" i="1"/>
  <c r="R218" i="1" s="1"/>
  <c r="O219" i="1" s="1"/>
  <c r="Q217" i="74"/>
  <c r="R217" i="74" s="1"/>
  <c r="O218" i="74" s="1"/>
  <c r="Q226" i="50"/>
  <c r="R226" i="50" s="1"/>
  <c r="O227" i="50" s="1"/>
  <c r="Q224" i="81"/>
  <c r="R224" i="81" s="1"/>
  <c r="O225" i="81" s="1"/>
  <c r="Q214" i="69"/>
  <c r="R214" i="69" s="1"/>
  <c r="O215" i="69" s="1"/>
  <c r="Q205" i="3"/>
  <c r="R205" i="3" s="1"/>
  <c r="O206" i="3" s="1"/>
  <c r="Q218" i="6"/>
  <c r="R218" i="6" s="1"/>
  <c r="O219" i="6" s="1"/>
  <c r="Q219" i="76"/>
  <c r="R219" i="76" s="1"/>
  <c r="O220" i="76" s="1"/>
  <c r="Q218" i="73"/>
  <c r="R218" i="73" s="1"/>
  <c r="O219" i="73" s="1"/>
  <c r="Q216" i="12"/>
  <c r="R216" i="12" s="1"/>
  <c r="O217" i="12" s="1"/>
  <c r="Q224" i="72"/>
  <c r="R224" i="72" s="1"/>
  <c r="O225" i="72" s="1"/>
  <c r="Q216" i="71"/>
  <c r="R216" i="71" s="1"/>
  <c r="O217" i="71" s="1"/>
  <c r="Q228" i="68"/>
  <c r="R228" i="68" s="1"/>
  <c r="O229" i="68" s="1"/>
  <c r="Q215" i="5"/>
  <c r="R215" i="5" s="1"/>
  <c r="O216" i="5" s="1"/>
  <c r="Q218" i="49"/>
  <c r="R218" i="49" s="1"/>
  <c r="O219" i="49" s="1"/>
  <c r="Q217" i="79"/>
  <c r="R217" i="79" s="1"/>
  <c r="O218" i="79" s="1"/>
  <c r="Q207" i="4"/>
  <c r="R207" i="4" s="1"/>
  <c r="O208" i="4" s="1"/>
  <c r="Q211" i="11"/>
  <c r="R211" i="11" s="1"/>
  <c r="O212" i="11" s="1"/>
  <c r="Q206" i="9"/>
  <c r="R206" i="9" s="1"/>
  <c r="O207" i="9" s="1"/>
  <c r="Q231" i="67" l="1"/>
  <c r="R231" i="67" s="1"/>
  <c r="O232" i="67" s="1"/>
  <c r="Q222" i="80"/>
  <c r="R222" i="80" s="1"/>
  <c r="O223" i="80" s="1"/>
  <c r="Q219" i="6"/>
  <c r="R219" i="6" s="1"/>
  <c r="O220" i="6" s="1"/>
  <c r="Q206" i="3"/>
  <c r="R206" i="3" s="1"/>
  <c r="O207" i="3" s="1"/>
  <c r="Q227" i="50"/>
  <c r="R227" i="50" s="1"/>
  <c r="O228" i="50" s="1"/>
  <c r="Q219" i="49"/>
  <c r="R219" i="49" s="1"/>
  <c r="O220" i="49" s="1"/>
  <c r="Q215" i="69"/>
  <c r="R215" i="69" s="1"/>
  <c r="O216" i="69" s="1"/>
  <c r="Q217" i="12"/>
  <c r="R217" i="12" s="1"/>
  <c r="O218" i="12" s="1"/>
  <c r="Q217" i="71"/>
  <c r="R217" i="71" s="1"/>
  <c r="O218" i="71" s="1"/>
  <c r="Q230" i="28"/>
  <c r="R230" i="28" s="1"/>
  <c r="O231" i="28" s="1"/>
  <c r="Q219" i="78"/>
  <c r="R219" i="78" s="1"/>
  <c r="O220" i="78" s="1"/>
  <c r="Q218" i="79"/>
  <c r="R218" i="79" s="1"/>
  <c r="O219" i="79" s="1"/>
  <c r="Q220" i="76"/>
  <c r="R220" i="76" s="1"/>
  <c r="O221" i="76" s="1"/>
  <c r="Q218" i="74"/>
  <c r="R218" i="74" s="1"/>
  <c r="O219" i="74" s="1"/>
  <c r="Q229" i="68"/>
  <c r="R229" i="68" s="1"/>
  <c r="O230" i="68" s="1"/>
  <c r="Q225" i="72"/>
  <c r="R225" i="72" s="1"/>
  <c r="O226" i="72" s="1"/>
  <c r="Q219" i="73"/>
  <c r="R219" i="73" s="1"/>
  <c r="O220" i="73" s="1"/>
  <c r="Q219" i="1"/>
  <c r="R219" i="1" s="1"/>
  <c r="O220" i="1" s="1"/>
  <c r="Q227" i="51"/>
  <c r="R227" i="51" s="1"/>
  <c r="O228" i="51" s="1"/>
  <c r="Q206" i="29"/>
  <c r="R206" i="29" s="1"/>
  <c r="O207" i="29" s="1"/>
  <c r="Q229" i="30"/>
  <c r="R229" i="30" s="1"/>
  <c r="O230" i="30" s="1"/>
  <c r="Q228" i="31"/>
  <c r="R228" i="31" s="1"/>
  <c r="O229" i="31" s="1"/>
  <c r="Q216" i="5"/>
  <c r="R216" i="5" s="1"/>
  <c r="O217" i="5" s="1"/>
  <c r="Q225" i="81"/>
  <c r="R225" i="81" s="1"/>
  <c r="O226" i="81" s="1"/>
  <c r="Q217" i="70"/>
  <c r="R217" i="70" s="1"/>
  <c r="O218" i="70" s="1"/>
  <c r="Q221" i="75"/>
  <c r="R221" i="75" s="1"/>
  <c r="O222" i="75" s="1"/>
  <c r="Q208" i="4"/>
  <c r="R208" i="4" s="1"/>
  <c r="O209" i="4" s="1"/>
  <c r="Q212" i="11"/>
  <c r="R212" i="11" s="1"/>
  <c r="O213" i="11" s="1"/>
  <c r="Q207" i="9"/>
  <c r="R207" i="9" s="1"/>
  <c r="O208" i="9" s="1"/>
  <c r="Q218" i="70" l="1"/>
  <c r="R218" i="70" s="1"/>
  <c r="O219" i="70" s="1"/>
  <c r="Q229" i="31"/>
  <c r="R229" i="31" s="1"/>
  <c r="O230" i="31" s="1"/>
  <c r="Q209" i="4"/>
  <c r="R209" i="4" s="1"/>
  <c r="O210" i="4" s="1"/>
  <c r="Q226" i="81"/>
  <c r="R226" i="81" s="1"/>
  <c r="O227" i="81" s="1"/>
  <c r="Q230" i="30"/>
  <c r="R230" i="30" s="1"/>
  <c r="O231" i="30" s="1"/>
  <c r="Q222" i="75"/>
  <c r="R222" i="75" s="1"/>
  <c r="O223" i="75" s="1"/>
  <c r="Q207" i="29"/>
  <c r="R207" i="29" s="1"/>
  <c r="O208" i="29" s="1"/>
  <c r="Q220" i="1"/>
  <c r="R220" i="1" s="1"/>
  <c r="O221" i="1" s="1"/>
  <c r="Q226" i="72"/>
  <c r="R226" i="72" s="1"/>
  <c r="O227" i="72" s="1"/>
  <c r="Q219" i="74"/>
  <c r="R219" i="74" s="1"/>
  <c r="O220" i="74" s="1"/>
  <c r="Q219" i="79"/>
  <c r="R219" i="79" s="1"/>
  <c r="O220" i="79" s="1"/>
  <c r="Q231" i="28"/>
  <c r="R231" i="28" s="1"/>
  <c r="O232" i="28" s="1"/>
  <c r="Q218" i="12"/>
  <c r="R218" i="12" s="1"/>
  <c r="O219" i="12" s="1"/>
  <c r="Q220" i="49"/>
  <c r="R220" i="49" s="1"/>
  <c r="O221" i="49" s="1"/>
  <c r="Q207" i="3"/>
  <c r="R207" i="3" s="1"/>
  <c r="O208" i="3" s="1"/>
  <c r="Q223" i="80"/>
  <c r="R223" i="80" s="1"/>
  <c r="O224" i="80" s="1"/>
  <c r="Q217" i="5"/>
  <c r="R217" i="5" s="1"/>
  <c r="O218" i="5" s="1"/>
  <c r="Q228" i="51"/>
  <c r="R228" i="51" s="1"/>
  <c r="O229" i="51" s="1"/>
  <c r="Q220" i="73"/>
  <c r="R220" i="73" s="1"/>
  <c r="O221" i="73" s="1"/>
  <c r="Q230" i="68"/>
  <c r="R230" i="68" s="1"/>
  <c r="O231" i="68" s="1"/>
  <c r="Q221" i="76"/>
  <c r="R221" i="76" s="1"/>
  <c r="O222" i="76" s="1"/>
  <c r="Q220" i="78"/>
  <c r="R220" i="78" s="1"/>
  <c r="O221" i="78" s="1"/>
  <c r="Q218" i="71"/>
  <c r="R218" i="71" s="1"/>
  <c r="O219" i="71" s="1"/>
  <c r="Q216" i="69"/>
  <c r="R216" i="69" s="1"/>
  <c r="O217" i="69" s="1"/>
  <c r="Q228" i="50"/>
  <c r="R228" i="50" s="1"/>
  <c r="O229" i="50" s="1"/>
  <c r="Q220" i="6"/>
  <c r="R220" i="6" s="1"/>
  <c r="O221" i="6" s="1"/>
  <c r="Q232" i="67"/>
  <c r="R232" i="67" s="1"/>
  <c r="O233" i="67" s="1"/>
  <c r="Q213" i="11"/>
  <c r="R213" i="11" s="1"/>
  <c r="O214" i="11" s="1"/>
  <c r="Q208" i="9"/>
  <c r="R208" i="9" s="1"/>
  <c r="O209" i="9" s="1"/>
  <c r="Q229" i="50" l="1"/>
  <c r="R229" i="50" s="1"/>
  <c r="O230" i="50" s="1"/>
  <c r="Q218" i="5"/>
  <c r="R218" i="5" s="1"/>
  <c r="O219" i="5" s="1"/>
  <c r="Q233" i="67"/>
  <c r="R233" i="67" s="1"/>
  <c r="O234" i="67" s="1"/>
  <c r="Q224" i="80"/>
  <c r="R224" i="80" s="1"/>
  <c r="O225" i="80" s="1"/>
  <c r="Q222" i="76"/>
  <c r="R222" i="76" s="1"/>
  <c r="O223" i="76" s="1"/>
  <c r="Q208" i="3"/>
  <c r="R208" i="3" s="1"/>
  <c r="O209" i="3" s="1"/>
  <c r="Q227" i="72"/>
  <c r="R227" i="72" s="1"/>
  <c r="O228" i="72" s="1"/>
  <c r="Q223" i="75"/>
  <c r="R223" i="75" s="1"/>
  <c r="O224" i="75" s="1"/>
  <c r="Q219" i="12"/>
  <c r="R219" i="12" s="1"/>
  <c r="O220" i="12" s="1"/>
  <c r="Q221" i="73"/>
  <c r="R221" i="73" s="1"/>
  <c r="O222" i="73" s="1"/>
  <c r="Q208" i="29"/>
  <c r="R208" i="29" s="1"/>
  <c r="O209" i="29" s="1"/>
  <c r="Q219" i="71"/>
  <c r="R219" i="71" s="1"/>
  <c r="O220" i="71" s="1"/>
  <c r="Q221" i="49"/>
  <c r="R221" i="49" s="1"/>
  <c r="O222" i="49" s="1"/>
  <c r="Q220" i="79"/>
  <c r="R220" i="79" s="1"/>
  <c r="O221" i="79" s="1"/>
  <c r="Q231" i="30"/>
  <c r="R231" i="30" s="1"/>
  <c r="O232" i="30" s="1"/>
  <c r="Q217" i="69"/>
  <c r="R217" i="69" s="1"/>
  <c r="O218" i="69" s="1"/>
  <c r="Q221" i="78"/>
  <c r="R221" i="78" s="1"/>
  <c r="O222" i="78" s="1"/>
  <c r="Q229" i="51"/>
  <c r="R229" i="51" s="1"/>
  <c r="O230" i="51" s="1"/>
  <c r="Q220" i="74"/>
  <c r="R220" i="74" s="1"/>
  <c r="O221" i="74" s="1"/>
  <c r="Q221" i="1"/>
  <c r="R221" i="1" s="1"/>
  <c r="O222" i="1" s="1"/>
  <c r="Q227" i="81"/>
  <c r="R227" i="81" s="1"/>
  <c r="O228" i="81" s="1"/>
  <c r="Q230" i="31"/>
  <c r="R230" i="31" s="1"/>
  <c r="O231" i="31" s="1"/>
  <c r="Q210" i="4"/>
  <c r="R210" i="4" s="1"/>
  <c r="O211" i="4" s="1"/>
  <c r="Q219" i="70"/>
  <c r="R219" i="70" s="1"/>
  <c r="O220" i="70" s="1"/>
  <c r="Q221" i="6"/>
  <c r="R221" i="6" s="1"/>
  <c r="O222" i="6" s="1"/>
  <c r="Q231" i="68"/>
  <c r="R231" i="68" s="1"/>
  <c r="O232" i="68" s="1"/>
  <c r="Q232" i="28"/>
  <c r="R232" i="28" s="1"/>
  <c r="O233" i="28" s="1"/>
  <c r="Q214" i="11"/>
  <c r="R214" i="11" s="1"/>
  <c r="O215" i="11" s="1"/>
  <c r="Q209" i="9"/>
  <c r="R209" i="9" s="1"/>
  <c r="O210" i="9" s="1"/>
  <c r="Q220" i="71" l="1"/>
  <c r="R220" i="71" s="1"/>
  <c r="O221" i="71" s="1"/>
  <c r="Q223" i="76"/>
  <c r="R223" i="76" s="1"/>
  <c r="O224" i="76" s="1"/>
  <c r="Q225" i="80"/>
  <c r="R225" i="80" s="1"/>
  <c r="O226" i="80" s="1"/>
  <c r="Q211" i="4"/>
  <c r="R211" i="4" s="1"/>
  <c r="O212" i="4" s="1"/>
  <c r="Q222" i="1"/>
  <c r="R222" i="1" s="1"/>
  <c r="O223" i="1" s="1"/>
  <c r="Q231" i="31"/>
  <c r="R231" i="31" s="1"/>
  <c r="O232" i="31" s="1"/>
  <c r="Q222" i="49"/>
  <c r="R222" i="49" s="1"/>
  <c r="O223" i="49" s="1"/>
  <c r="Q224" i="75"/>
  <c r="R224" i="75" s="1"/>
  <c r="O225" i="75" s="1"/>
  <c r="Q232" i="68"/>
  <c r="R232" i="68" s="1"/>
  <c r="O233" i="68" s="1"/>
  <c r="Q230" i="51"/>
  <c r="R230" i="51" s="1"/>
  <c r="O231" i="51" s="1"/>
  <c r="Q221" i="79"/>
  <c r="R221" i="79" s="1"/>
  <c r="O222" i="79" s="1"/>
  <c r="Q209" i="3"/>
  <c r="R209" i="3" s="1"/>
  <c r="O210" i="3" s="1"/>
  <c r="Q219" i="5"/>
  <c r="R219" i="5" s="1"/>
  <c r="O220" i="5" s="1"/>
  <c r="Q233" i="28"/>
  <c r="R233" i="28" s="1"/>
  <c r="O234" i="28" s="1"/>
  <c r="Q228" i="81"/>
  <c r="R228" i="81" s="1"/>
  <c r="O229" i="81" s="1"/>
  <c r="Q222" i="78"/>
  <c r="R222" i="78" s="1"/>
  <c r="O223" i="78" s="1"/>
  <c r="Q220" i="12"/>
  <c r="R220" i="12" s="1"/>
  <c r="O221" i="12" s="1"/>
  <c r="Q228" i="72"/>
  <c r="R228" i="72" s="1"/>
  <c r="O229" i="72" s="1"/>
  <c r="Q234" i="67"/>
  <c r="R234" i="67" s="1"/>
  <c r="O235" i="67" s="1"/>
  <c r="Q230" i="50"/>
  <c r="R230" i="50" s="1"/>
  <c r="O231" i="50" s="1"/>
  <c r="Q220" i="70"/>
  <c r="R220" i="70" s="1"/>
  <c r="O221" i="70" s="1"/>
  <c r="Q218" i="69"/>
  <c r="R218" i="69" s="1"/>
  <c r="O219" i="69" s="1"/>
  <c r="Q222" i="73"/>
  <c r="R222" i="73" s="1"/>
  <c r="O223" i="73" s="1"/>
  <c r="Q222" i="6"/>
  <c r="R222" i="6" s="1"/>
  <c r="O223" i="6" s="1"/>
  <c r="Q221" i="74"/>
  <c r="R221" i="74" s="1"/>
  <c r="O222" i="74" s="1"/>
  <c r="Q232" i="30"/>
  <c r="R232" i="30" s="1"/>
  <c r="O233" i="30" s="1"/>
  <c r="Q209" i="29"/>
  <c r="R209" i="29" s="1"/>
  <c r="O210" i="29" s="1"/>
  <c r="Q215" i="11"/>
  <c r="R215" i="11" s="1"/>
  <c r="O216" i="11" s="1"/>
  <c r="Q210" i="9"/>
  <c r="R210" i="9" s="1"/>
  <c r="O211" i="9" s="1"/>
  <c r="Q233" i="68" l="1"/>
  <c r="R233" i="68" s="1"/>
  <c r="O234" i="68" s="1"/>
  <c r="Q224" i="76"/>
  <c r="R224" i="76" s="1"/>
  <c r="O225" i="76" s="1"/>
  <c r="Q223" i="6"/>
  <c r="R223" i="6" s="1"/>
  <c r="O224" i="6" s="1"/>
  <c r="Q221" i="12"/>
  <c r="R221" i="12" s="1"/>
  <c r="O222" i="12" s="1"/>
  <c r="Q225" i="75"/>
  <c r="R225" i="75" s="1"/>
  <c r="O226" i="75" s="1"/>
  <c r="Q233" i="30"/>
  <c r="R233" i="30" s="1"/>
  <c r="O234" i="30" s="1"/>
  <c r="Q221" i="70"/>
  <c r="R221" i="70" s="1"/>
  <c r="O222" i="70" s="1"/>
  <c r="Q231" i="50"/>
  <c r="R231" i="50" s="1"/>
  <c r="O232" i="50" s="1"/>
  <c r="Q223" i="78"/>
  <c r="R223" i="78" s="1"/>
  <c r="O224" i="78" s="1"/>
  <c r="Q210" i="3"/>
  <c r="R210" i="3" s="1"/>
  <c r="O211" i="3" s="1"/>
  <c r="Q212" i="4"/>
  <c r="R212" i="4" s="1"/>
  <c r="O213" i="4" s="1"/>
  <c r="Q222" i="74"/>
  <c r="R222" i="74" s="1"/>
  <c r="O223" i="74" s="1"/>
  <c r="Q223" i="73"/>
  <c r="R223" i="73" s="1"/>
  <c r="O224" i="73" s="1"/>
  <c r="Q235" i="67"/>
  <c r="R235" i="67" s="1"/>
  <c r="O236" i="67" s="1"/>
  <c r="Q229" i="81"/>
  <c r="R229" i="81" s="1"/>
  <c r="O230" i="81" s="1"/>
  <c r="Q220" i="5"/>
  <c r="R220" i="5" s="1"/>
  <c r="O221" i="5" s="1"/>
  <c r="Q222" i="79"/>
  <c r="R222" i="79" s="1"/>
  <c r="O223" i="79" s="1"/>
  <c r="Q223" i="49"/>
  <c r="R223" i="49" s="1"/>
  <c r="O224" i="49" s="1"/>
  <c r="Q223" i="1"/>
  <c r="R223" i="1" s="1"/>
  <c r="O224" i="1" s="1"/>
  <c r="Q226" i="80"/>
  <c r="R226" i="80" s="1"/>
  <c r="O227" i="80" s="1"/>
  <c r="Q221" i="71"/>
  <c r="R221" i="71" s="1"/>
  <c r="O222" i="71" s="1"/>
  <c r="Q219" i="69"/>
  <c r="R219" i="69" s="1"/>
  <c r="O220" i="69" s="1"/>
  <c r="Q229" i="72"/>
  <c r="R229" i="72" s="1"/>
  <c r="O230" i="72" s="1"/>
  <c r="Q234" i="28"/>
  <c r="R234" i="28" s="1"/>
  <c r="O235" i="28" s="1"/>
  <c r="Q231" i="51"/>
  <c r="R231" i="51" s="1"/>
  <c r="O232" i="51" s="1"/>
  <c r="Q232" i="31"/>
  <c r="R232" i="31" s="1"/>
  <c r="O233" i="31" s="1"/>
  <c r="Q210" i="29"/>
  <c r="R210" i="29" s="1"/>
  <c r="O211" i="29" s="1"/>
  <c r="Q216" i="11"/>
  <c r="R216" i="11" s="1"/>
  <c r="O217" i="11" s="1"/>
  <c r="Q211" i="9"/>
  <c r="R211" i="9" s="1"/>
  <c r="O212" i="9" s="1"/>
  <c r="Q230" i="81" l="1"/>
  <c r="R230" i="81" s="1"/>
  <c r="O231" i="81" s="1"/>
  <c r="Q222" i="71"/>
  <c r="R222" i="71" s="1"/>
  <c r="O223" i="71" s="1"/>
  <c r="Q224" i="6"/>
  <c r="R224" i="6" s="1"/>
  <c r="O225" i="6" s="1"/>
  <c r="Q222" i="70"/>
  <c r="R222" i="70" s="1"/>
  <c r="O223" i="70" s="1"/>
  <c r="Q213" i="4"/>
  <c r="R213" i="4" s="1"/>
  <c r="O214" i="4" s="1"/>
  <c r="Q234" i="30"/>
  <c r="R234" i="30" s="1"/>
  <c r="O235" i="30" s="1"/>
  <c r="Q234" i="68"/>
  <c r="R234" i="68" s="1"/>
  <c r="O235" i="68" s="1"/>
  <c r="Q233" i="31"/>
  <c r="R233" i="31" s="1"/>
  <c r="O234" i="31" s="1"/>
  <c r="Q227" i="80"/>
  <c r="R227" i="80" s="1"/>
  <c r="O228" i="80" s="1"/>
  <c r="Q236" i="67"/>
  <c r="R236" i="67" s="1"/>
  <c r="O237" i="67" s="1"/>
  <c r="Q232" i="50"/>
  <c r="R232" i="50" s="1"/>
  <c r="O233" i="50" s="1"/>
  <c r="Q225" i="76"/>
  <c r="R225" i="76" s="1"/>
  <c r="O226" i="76" s="1"/>
  <c r="Q220" i="69"/>
  <c r="R220" i="69" s="1"/>
  <c r="O221" i="69" s="1"/>
  <c r="Q221" i="5"/>
  <c r="R221" i="5" s="1"/>
  <c r="O222" i="5" s="1"/>
  <c r="Q211" i="3"/>
  <c r="R211" i="3" s="1"/>
  <c r="O212" i="3" s="1"/>
  <c r="Q211" i="29"/>
  <c r="R211" i="29" s="1"/>
  <c r="O212" i="29" s="1"/>
  <c r="Q232" i="51"/>
  <c r="R232" i="51" s="1"/>
  <c r="O233" i="51" s="1"/>
  <c r="Q230" i="72"/>
  <c r="R230" i="72" s="1"/>
  <c r="O231" i="72" s="1"/>
  <c r="Q224" i="1"/>
  <c r="R224" i="1" s="1"/>
  <c r="O225" i="1" s="1"/>
  <c r="Q223" i="79"/>
  <c r="R223" i="79" s="1"/>
  <c r="O224" i="79" s="1"/>
  <c r="Q224" i="73"/>
  <c r="R224" i="73" s="1"/>
  <c r="O225" i="73" s="1"/>
  <c r="Q224" i="78"/>
  <c r="R224" i="78" s="1"/>
  <c r="O225" i="78" s="1"/>
  <c r="Q226" i="75"/>
  <c r="R226" i="75" s="1"/>
  <c r="O227" i="75" s="1"/>
  <c r="Q235" i="28"/>
  <c r="R235" i="28" s="1"/>
  <c r="O236" i="28" s="1"/>
  <c r="Q224" i="49"/>
  <c r="R224" i="49" s="1"/>
  <c r="O225" i="49" s="1"/>
  <c r="Q223" i="74"/>
  <c r="R223" i="74" s="1"/>
  <c r="O224" i="74" s="1"/>
  <c r="Q222" i="12"/>
  <c r="R222" i="12" s="1"/>
  <c r="O223" i="12" s="1"/>
  <c r="Q217" i="11"/>
  <c r="R217" i="11" s="1"/>
  <c r="O218" i="11" s="1"/>
  <c r="Q212" i="9"/>
  <c r="R212" i="9" s="1"/>
  <c r="O213" i="9" s="1"/>
  <c r="Q224" i="74" l="1"/>
  <c r="R224" i="74" s="1"/>
  <c r="O225" i="74" s="1"/>
  <c r="Q227" i="75"/>
  <c r="R227" i="75" s="1"/>
  <c r="O228" i="75" s="1"/>
  <c r="Q212" i="3"/>
  <c r="R212" i="3" s="1"/>
  <c r="O213" i="3" s="1"/>
  <c r="Q225" i="6"/>
  <c r="R225" i="6" s="1"/>
  <c r="O226" i="6" s="1"/>
  <c r="Q225" i="73"/>
  <c r="R225" i="73" s="1"/>
  <c r="O226" i="73" s="1"/>
  <c r="Q233" i="51"/>
  <c r="R233" i="51" s="1"/>
  <c r="O234" i="51" s="1"/>
  <c r="Q214" i="4"/>
  <c r="R214" i="4" s="1"/>
  <c r="O215" i="4" s="1"/>
  <c r="Q223" i="71"/>
  <c r="R223" i="71" s="1"/>
  <c r="O224" i="71" s="1"/>
  <c r="Q233" i="50"/>
  <c r="R233" i="50" s="1"/>
  <c r="O234" i="50" s="1"/>
  <c r="Q225" i="1"/>
  <c r="R225" i="1" s="1"/>
  <c r="O226" i="1" s="1"/>
  <c r="Q235" i="68"/>
  <c r="R235" i="68" s="1"/>
  <c r="O236" i="68" s="1"/>
  <c r="Q231" i="81"/>
  <c r="R231" i="81" s="1"/>
  <c r="O232" i="81" s="1"/>
  <c r="Q223" i="12"/>
  <c r="R223" i="12" s="1"/>
  <c r="O224" i="12" s="1"/>
  <c r="Q225" i="78"/>
  <c r="R225" i="78" s="1"/>
  <c r="O226" i="78" s="1"/>
  <c r="Q231" i="72"/>
  <c r="R231" i="72" s="1"/>
  <c r="O232" i="72" s="1"/>
  <c r="Q222" i="5"/>
  <c r="R222" i="5" s="1"/>
  <c r="O223" i="5" s="1"/>
  <c r="Q226" i="76"/>
  <c r="R226" i="76" s="1"/>
  <c r="O227" i="76" s="1"/>
  <c r="Q234" i="31"/>
  <c r="R234" i="31" s="1"/>
  <c r="O235" i="31" s="1"/>
  <c r="Q223" i="70"/>
  <c r="R223" i="70" s="1"/>
  <c r="O224" i="70" s="1"/>
  <c r="Q225" i="49"/>
  <c r="R225" i="49" s="1"/>
  <c r="O226" i="49" s="1"/>
  <c r="Q221" i="69"/>
  <c r="R221" i="69" s="1"/>
  <c r="O222" i="69" s="1"/>
  <c r="Q228" i="80"/>
  <c r="R228" i="80" s="1"/>
  <c r="O229" i="80" s="1"/>
  <c r="Q236" i="28"/>
  <c r="R236" i="28" s="1"/>
  <c r="O237" i="28" s="1"/>
  <c r="Q224" i="79"/>
  <c r="R224" i="79" s="1"/>
  <c r="O225" i="79" s="1"/>
  <c r="Q212" i="29"/>
  <c r="R212" i="29" s="1"/>
  <c r="O213" i="29" s="1"/>
  <c r="Q237" i="67"/>
  <c r="R237" i="67" s="1"/>
  <c r="O238" i="67" s="1"/>
  <c r="Q235" i="30"/>
  <c r="R235" i="30" s="1"/>
  <c r="O236" i="30" s="1"/>
  <c r="Q218" i="11"/>
  <c r="R218" i="11" s="1"/>
  <c r="O219" i="11" s="1"/>
  <c r="Q213" i="9"/>
  <c r="R213" i="9" s="1"/>
  <c r="O214" i="9" s="1"/>
  <c r="Q215" i="4" l="1"/>
  <c r="R215" i="4" s="1"/>
  <c r="O216" i="4" s="1"/>
  <c r="Q238" i="67"/>
  <c r="R238" i="67" s="1"/>
  <c r="O239" i="67" s="1"/>
  <c r="Q237" i="28"/>
  <c r="R237" i="28" s="1"/>
  <c r="O238" i="28" s="1"/>
  <c r="Q235" i="31"/>
  <c r="R235" i="31" s="1"/>
  <c r="O236" i="31" s="1"/>
  <c r="Q234" i="50"/>
  <c r="R234" i="50" s="1"/>
  <c r="O235" i="50" s="1"/>
  <c r="Q228" i="75"/>
  <c r="R228" i="75" s="1"/>
  <c r="O229" i="75" s="1"/>
  <c r="Q213" i="29"/>
  <c r="R213" i="29" s="1"/>
  <c r="O214" i="29" s="1"/>
  <c r="Q229" i="80"/>
  <c r="R229" i="80" s="1"/>
  <c r="O230" i="80" s="1"/>
  <c r="Q236" i="68"/>
  <c r="R236" i="68" s="1"/>
  <c r="O237" i="68" s="1"/>
  <c r="Q225" i="74"/>
  <c r="R225" i="74" s="1"/>
  <c r="O226" i="74" s="1"/>
  <c r="Q226" i="78"/>
  <c r="R226" i="78" s="1"/>
  <c r="O227" i="78" s="1"/>
  <c r="Q224" i="71"/>
  <c r="R224" i="71" s="1"/>
  <c r="O225" i="71" s="1"/>
  <c r="Q225" i="79"/>
  <c r="R225" i="79" s="1"/>
  <c r="O226" i="79" s="1"/>
  <c r="Q223" i="5"/>
  <c r="R223" i="5" s="1"/>
  <c r="O224" i="5" s="1"/>
  <c r="Q226" i="1"/>
  <c r="R226" i="1" s="1"/>
  <c r="O227" i="1" s="1"/>
  <c r="Q234" i="51"/>
  <c r="R234" i="51" s="1"/>
  <c r="O235" i="51" s="1"/>
  <c r="Q222" i="69"/>
  <c r="R222" i="69" s="1"/>
  <c r="O223" i="69" s="1"/>
  <c r="Q224" i="70"/>
  <c r="R224" i="70" s="1"/>
  <c r="O225" i="70" s="1"/>
  <c r="Q227" i="76"/>
  <c r="R227" i="76" s="1"/>
  <c r="O228" i="76" s="1"/>
  <c r="Q232" i="72"/>
  <c r="R232" i="72" s="1"/>
  <c r="O233" i="72" s="1"/>
  <c r="Q224" i="12"/>
  <c r="R224" i="12" s="1"/>
  <c r="O225" i="12" s="1"/>
  <c r="Q226" i="73"/>
  <c r="R226" i="73" s="1"/>
  <c r="O227" i="73" s="1"/>
  <c r="Q213" i="3"/>
  <c r="R213" i="3" s="1"/>
  <c r="O214" i="3" s="1"/>
  <c r="Q226" i="49"/>
  <c r="R226" i="49" s="1"/>
  <c r="O227" i="49" s="1"/>
  <c r="Q232" i="81"/>
  <c r="R232" i="81" s="1"/>
  <c r="O233" i="81" s="1"/>
  <c r="Q226" i="6"/>
  <c r="R226" i="6" s="1"/>
  <c r="O227" i="6" s="1"/>
  <c r="Q236" i="30"/>
  <c r="R236" i="30" s="1"/>
  <c r="O237" i="30" s="1"/>
  <c r="Q219" i="11"/>
  <c r="R219" i="11" s="1"/>
  <c r="O220" i="11" s="1"/>
  <c r="Q214" i="9"/>
  <c r="R214" i="9" s="1"/>
  <c r="O215" i="9" s="1"/>
  <c r="Q238" i="28" l="1"/>
  <c r="R238" i="28" s="1"/>
  <c r="O239" i="28" s="1"/>
  <c r="Q235" i="50"/>
  <c r="R235" i="50" s="1"/>
  <c r="O236" i="50" s="1"/>
  <c r="Q223" i="69"/>
  <c r="R223" i="69" s="1"/>
  <c r="O224" i="69" s="1"/>
  <c r="Q235" i="51"/>
  <c r="R235" i="51" s="1"/>
  <c r="O236" i="51" s="1"/>
  <c r="Q233" i="81"/>
  <c r="R233" i="81" s="1"/>
  <c r="O234" i="81" s="1"/>
  <c r="Q227" i="1"/>
  <c r="R227" i="1" s="1"/>
  <c r="O228" i="1" s="1"/>
  <c r="Q214" i="29"/>
  <c r="Q216" i="29" s="1"/>
  <c r="R216" i="29" s="1"/>
  <c r="S216" i="29" s="1"/>
  <c r="Q227" i="78"/>
  <c r="R227" i="78" s="1"/>
  <c r="O228" i="78" s="1"/>
  <c r="Q214" i="3"/>
  <c r="R214" i="3" s="1"/>
  <c r="O215" i="3" s="1"/>
  <c r="Q237" i="30"/>
  <c r="R237" i="30" s="1"/>
  <c r="O238" i="30" s="1"/>
  <c r="Q225" i="71"/>
  <c r="R225" i="71" s="1"/>
  <c r="O226" i="71" s="1"/>
  <c r="Q237" i="68"/>
  <c r="R237" i="68" s="1"/>
  <c r="O238" i="68" s="1"/>
  <c r="Q216" i="4"/>
  <c r="R216" i="4" s="1"/>
  <c r="O217" i="4" s="1"/>
  <c r="Q227" i="6"/>
  <c r="R227" i="6" s="1"/>
  <c r="O228" i="6" s="1"/>
  <c r="Q233" i="72"/>
  <c r="R233" i="72" s="1"/>
  <c r="O234" i="72" s="1"/>
  <c r="Q226" i="74"/>
  <c r="R226" i="74" s="1"/>
  <c r="O227" i="74" s="1"/>
  <c r="Q230" i="80"/>
  <c r="R230" i="80" s="1"/>
  <c r="O231" i="80" s="1"/>
  <c r="Q239" i="67"/>
  <c r="R239" i="67" s="1"/>
  <c r="O240" i="67" s="1"/>
  <c r="Q227" i="49"/>
  <c r="R227" i="49" s="1"/>
  <c r="O228" i="49" s="1"/>
  <c r="Q225" i="70"/>
  <c r="R225" i="70" s="1"/>
  <c r="O226" i="70" s="1"/>
  <c r="Q224" i="5"/>
  <c r="R224" i="5" s="1"/>
  <c r="O225" i="5" s="1"/>
  <c r="Q229" i="75"/>
  <c r="R229" i="75" s="1"/>
  <c r="O230" i="75" s="1"/>
  <c r="Q236" i="31"/>
  <c r="R236" i="31" s="1"/>
  <c r="O237" i="31" s="1"/>
  <c r="Q227" i="73"/>
  <c r="R227" i="73" s="1"/>
  <c r="O228" i="73" s="1"/>
  <c r="Q225" i="12"/>
  <c r="R225" i="12" s="1"/>
  <c r="O226" i="12" s="1"/>
  <c r="Q228" i="76"/>
  <c r="R228" i="76" s="1"/>
  <c r="O229" i="76" s="1"/>
  <c r="Q226" i="79"/>
  <c r="R226" i="79" s="1"/>
  <c r="O227" i="79" s="1"/>
  <c r="Q220" i="11"/>
  <c r="R220" i="11" s="1"/>
  <c r="O221" i="11" s="1"/>
  <c r="Q215" i="9"/>
  <c r="R215" i="9" s="1"/>
  <c r="O216" i="9" s="1"/>
  <c r="R214" i="29" l="1"/>
  <c r="Q228" i="49"/>
  <c r="R228" i="49" s="1"/>
  <c r="O229" i="49" s="1"/>
  <c r="Q227" i="79"/>
  <c r="R227" i="79" s="1"/>
  <c r="O228" i="79" s="1"/>
  <c r="Q225" i="5"/>
  <c r="R225" i="5" s="1"/>
  <c r="O226" i="5" s="1"/>
  <c r="Q215" i="3"/>
  <c r="R215" i="3" s="1"/>
  <c r="O216" i="3" s="1"/>
  <c r="Q229" i="76"/>
  <c r="R229" i="76" s="1"/>
  <c r="O230" i="76" s="1"/>
  <c r="Q237" i="31"/>
  <c r="R237" i="31" s="1"/>
  <c r="O238" i="31" s="1"/>
  <c r="Q226" i="71"/>
  <c r="R226" i="71" s="1"/>
  <c r="O227" i="71" s="1"/>
  <c r="Q226" i="12"/>
  <c r="R226" i="12" s="1"/>
  <c r="O227" i="12" s="1"/>
  <c r="Q231" i="80"/>
  <c r="R231" i="80" s="1"/>
  <c r="O232" i="80" s="1"/>
  <c r="Q238" i="30"/>
  <c r="R238" i="30" s="1"/>
  <c r="O239" i="30" s="1"/>
  <c r="Q239" i="28"/>
  <c r="R239" i="28" s="1"/>
  <c r="O240" i="28" s="1"/>
  <c r="Q228" i="73"/>
  <c r="R228" i="73" s="1"/>
  <c r="O229" i="73" s="1"/>
  <c r="Q226" i="70"/>
  <c r="R226" i="70" s="1"/>
  <c r="O227" i="70" s="1"/>
  <c r="Q227" i="74"/>
  <c r="R227" i="74" s="1"/>
  <c r="O228" i="74" s="1"/>
  <c r="Q238" i="68"/>
  <c r="R238" i="68" s="1"/>
  <c r="O239" i="68" s="1"/>
  <c r="Q228" i="78"/>
  <c r="R228" i="78" s="1"/>
  <c r="O229" i="78" s="1"/>
  <c r="Q228" i="1"/>
  <c r="R228" i="1" s="1"/>
  <c r="O229" i="1" s="1"/>
  <c r="Q236" i="50"/>
  <c r="R236" i="50" s="1"/>
  <c r="O237" i="50" s="1"/>
  <c r="Q230" i="75"/>
  <c r="R230" i="75" s="1"/>
  <c r="O231" i="75" s="1"/>
  <c r="Q240" i="67"/>
  <c r="R240" i="67" s="1"/>
  <c r="O241" i="67" s="1"/>
  <c r="Q228" i="6"/>
  <c r="R228" i="6" s="1"/>
  <c r="O229" i="6" s="1"/>
  <c r="Q236" i="51"/>
  <c r="R236" i="51" s="1"/>
  <c r="O237" i="51" s="1"/>
  <c r="Q234" i="81"/>
  <c r="R234" i="81" s="1"/>
  <c r="O235" i="81" s="1"/>
  <c r="Q224" i="69"/>
  <c r="R224" i="69" s="1"/>
  <c r="O225" i="69" s="1"/>
  <c r="Q234" i="72"/>
  <c r="R234" i="72" s="1"/>
  <c r="O235" i="72" s="1"/>
  <c r="Q217" i="4"/>
  <c r="R217" i="4" s="1"/>
  <c r="O218" i="4" s="1"/>
  <c r="Q221" i="11"/>
  <c r="R221" i="11" s="1"/>
  <c r="O222" i="11" s="1"/>
  <c r="Q216" i="9"/>
  <c r="R216" i="9" s="1"/>
  <c r="O217" i="9" s="1"/>
  <c r="Q227" i="12" l="1"/>
  <c r="R227" i="12" s="1"/>
  <c r="O228" i="12" s="1"/>
  <c r="Q230" i="76"/>
  <c r="R230" i="76" s="1"/>
  <c r="O231" i="76" s="1"/>
  <c r="Q237" i="51"/>
  <c r="R237" i="51" s="1"/>
  <c r="O238" i="51" s="1"/>
  <c r="Q228" i="79"/>
  <c r="R228" i="79" s="1"/>
  <c r="O229" i="79" s="1"/>
  <c r="Q239" i="68"/>
  <c r="R239" i="68" s="1"/>
  <c r="O240" i="68" s="1"/>
  <c r="Q229" i="49"/>
  <c r="R229" i="49" s="1"/>
  <c r="O230" i="49" s="1"/>
  <c r="Q229" i="78"/>
  <c r="R229" i="78" s="1"/>
  <c r="O230" i="78" s="1"/>
  <c r="Q239" i="30"/>
  <c r="R239" i="30" s="1"/>
  <c r="O240" i="30" s="1"/>
  <c r="Q218" i="4"/>
  <c r="R218" i="4" s="1"/>
  <c r="O219" i="4" s="1"/>
  <c r="Q241" i="67"/>
  <c r="R241" i="67" s="1"/>
  <c r="O242" i="67" s="1"/>
  <c r="Q228" i="74"/>
  <c r="R228" i="74" s="1"/>
  <c r="O229" i="74" s="1"/>
  <c r="Q238" i="31"/>
  <c r="R238" i="31" s="1"/>
  <c r="O239" i="31" s="1"/>
  <c r="Q235" i="72"/>
  <c r="R235" i="72" s="1"/>
  <c r="O236" i="72" s="1"/>
  <c r="Q235" i="81"/>
  <c r="R235" i="81" s="1"/>
  <c r="O236" i="81" s="1"/>
  <c r="Q229" i="6"/>
  <c r="R229" i="6" s="1"/>
  <c r="O230" i="6" s="1"/>
  <c r="Q231" i="75"/>
  <c r="R231" i="75" s="1"/>
  <c r="O232" i="75" s="1"/>
  <c r="Q229" i="1"/>
  <c r="R229" i="1" s="1"/>
  <c r="O230" i="1" s="1"/>
  <c r="Q227" i="70"/>
  <c r="R227" i="70" s="1"/>
  <c r="O228" i="70" s="1"/>
  <c r="Q240" i="28"/>
  <c r="R240" i="28" s="1"/>
  <c r="O241" i="28" s="1"/>
  <c r="Q232" i="80"/>
  <c r="R232" i="80" s="1"/>
  <c r="O233" i="80" s="1"/>
  <c r="Q227" i="71"/>
  <c r="R227" i="71" s="1"/>
  <c r="O228" i="71" s="1"/>
  <c r="Q226" i="5"/>
  <c r="R226" i="5" s="1"/>
  <c r="O227" i="5" s="1"/>
  <c r="Q225" i="69"/>
  <c r="R225" i="69" s="1"/>
  <c r="O226" i="69" s="1"/>
  <c r="Q237" i="50"/>
  <c r="R237" i="50" s="1"/>
  <c r="O238" i="50" s="1"/>
  <c r="Q229" i="73"/>
  <c r="R229" i="73" s="1"/>
  <c r="O230" i="73" s="1"/>
  <c r="Q216" i="3"/>
  <c r="R216" i="3" s="1"/>
  <c r="O217" i="3" s="1"/>
  <c r="Q222" i="11"/>
  <c r="R222" i="11" s="1"/>
  <c r="O223" i="11" s="1"/>
  <c r="Q217" i="9"/>
  <c r="R217" i="9" s="1"/>
  <c r="O218" i="9" s="1"/>
  <c r="Q230" i="73" l="1"/>
  <c r="R230" i="73" s="1"/>
  <c r="O231" i="73" s="1"/>
  <c r="Q241" i="28"/>
  <c r="R241" i="28" s="1"/>
  <c r="O242" i="28" s="1"/>
  <c r="Q240" i="30"/>
  <c r="R240" i="30" s="1"/>
  <c r="O241" i="30" s="1"/>
  <c r="Q240" i="68"/>
  <c r="R240" i="68" s="1"/>
  <c r="O241" i="68" s="1"/>
  <c r="Q230" i="1"/>
  <c r="R230" i="1" s="1"/>
  <c r="O231" i="1" s="1"/>
  <c r="Q229" i="74"/>
  <c r="R229" i="74" s="1"/>
  <c r="O230" i="74" s="1"/>
  <c r="Q236" i="72"/>
  <c r="R236" i="72" s="1"/>
  <c r="O237" i="72" s="1"/>
  <c r="Q242" i="67"/>
  <c r="R242" i="67" s="1"/>
  <c r="O243" i="67" s="1"/>
  <c r="Q230" i="78"/>
  <c r="R230" i="78" s="1"/>
  <c r="O231" i="78" s="1"/>
  <c r="Q238" i="51"/>
  <c r="R238" i="51" s="1"/>
  <c r="O239" i="51" s="1"/>
  <c r="Q238" i="50"/>
  <c r="R238" i="50" s="1"/>
  <c r="O239" i="50" s="1"/>
  <c r="Q228" i="71"/>
  <c r="R228" i="71" s="1"/>
  <c r="O229" i="71" s="1"/>
  <c r="Q230" i="6"/>
  <c r="R230" i="6" s="1"/>
  <c r="O231" i="6" s="1"/>
  <c r="Q228" i="12"/>
  <c r="R228" i="12" s="1"/>
  <c r="O229" i="12" s="1"/>
  <c r="Q233" i="80"/>
  <c r="R233" i="80" s="1"/>
  <c r="O234" i="80" s="1"/>
  <c r="Q236" i="81"/>
  <c r="R236" i="81" s="1"/>
  <c r="O237" i="81" s="1"/>
  <c r="Q230" i="49"/>
  <c r="R230" i="49" s="1"/>
  <c r="O231" i="49" s="1"/>
  <c r="Q231" i="76"/>
  <c r="R231" i="76" s="1"/>
  <c r="O232" i="76" s="1"/>
  <c r="Q227" i="5"/>
  <c r="R227" i="5" s="1"/>
  <c r="O228" i="5" s="1"/>
  <c r="Q232" i="75"/>
  <c r="R232" i="75" s="1"/>
  <c r="O233" i="75" s="1"/>
  <c r="Q239" i="31"/>
  <c r="R239" i="31" s="1"/>
  <c r="O240" i="31" s="1"/>
  <c r="Q229" i="79"/>
  <c r="R229" i="79" s="1"/>
  <c r="O230" i="79" s="1"/>
  <c r="Q217" i="3"/>
  <c r="R217" i="3" s="1"/>
  <c r="O218" i="3" s="1"/>
  <c r="Q228" i="70"/>
  <c r="R228" i="70" s="1"/>
  <c r="O229" i="70" s="1"/>
  <c r="Q226" i="69"/>
  <c r="R226" i="69" s="1"/>
  <c r="O227" i="69" s="1"/>
  <c r="Q219" i="4"/>
  <c r="R219" i="4" s="1"/>
  <c r="O220" i="4" s="1"/>
  <c r="Q223" i="11"/>
  <c r="R223" i="11" s="1"/>
  <c r="O224" i="11" s="1"/>
  <c r="Q218" i="9"/>
  <c r="R218" i="9" s="1"/>
  <c r="O219" i="9" s="1"/>
  <c r="Q231" i="49" l="1"/>
  <c r="R231" i="49" s="1"/>
  <c r="O232" i="49" s="1"/>
  <c r="Q231" i="1"/>
  <c r="R231" i="1" s="1"/>
  <c r="O232" i="1" s="1"/>
  <c r="Q229" i="12"/>
  <c r="R229" i="12" s="1"/>
  <c r="O230" i="12" s="1"/>
  <c r="Q241" i="30"/>
  <c r="R241" i="30" s="1"/>
  <c r="O242" i="30" s="1"/>
  <c r="Q229" i="70"/>
  <c r="R229" i="70" s="1"/>
  <c r="O230" i="70" s="1"/>
  <c r="Q232" i="76"/>
  <c r="R232" i="76" s="1"/>
  <c r="O233" i="76" s="1"/>
  <c r="Q229" i="71"/>
  <c r="R229" i="71" s="1"/>
  <c r="O230" i="71" s="1"/>
  <c r="Q243" i="67"/>
  <c r="R243" i="67" s="1"/>
  <c r="O244" i="67" s="1"/>
  <c r="Q242" i="28"/>
  <c r="R242" i="28" s="1"/>
  <c r="O243" i="28" s="1"/>
  <c r="Q230" i="79"/>
  <c r="R230" i="79" s="1"/>
  <c r="O231" i="79" s="1"/>
  <c r="Q237" i="81"/>
  <c r="R237" i="81" s="1"/>
  <c r="O238" i="81" s="1"/>
  <c r="Q239" i="51"/>
  <c r="R239" i="51" s="1"/>
  <c r="O240" i="51" s="1"/>
  <c r="Q241" i="68"/>
  <c r="R241" i="68" s="1"/>
  <c r="O242" i="68" s="1"/>
  <c r="Q227" i="69"/>
  <c r="R227" i="69" s="1"/>
  <c r="O228" i="69" s="1"/>
  <c r="Q240" i="31"/>
  <c r="R240" i="31" s="1"/>
  <c r="O241" i="31" s="1"/>
  <c r="Q234" i="80"/>
  <c r="R234" i="80" s="1"/>
  <c r="O235" i="80" s="1"/>
  <c r="Q231" i="6"/>
  <c r="R231" i="6" s="1"/>
  <c r="O232" i="6" s="1"/>
  <c r="Q239" i="50"/>
  <c r="R239" i="50" s="1"/>
  <c r="O240" i="50" s="1"/>
  <c r="Q231" i="78"/>
  <c r="R231" i="78" s="1"/>
  <c r="O232" i="78" s="1"/>
  <c r="Q237" i="72"/>
  <c r="R237" i="72" s="1"/>
  <c r="O238" i="72" s="1"/>
  <c r="Q231" i="73"/>
  <c r="R231" i="73" s="1"/>
  <c r="O232" i="73" s="1"/>
  <c r="Q220" i="4"/>
  <c r="R220" i="4" s="1"/>
  <c r="O221" i="4" s="1"/>
  <c r="Q233" i="75"/>
  <c r="R233" i="75" s="1"/>
  <c r="O234" i="75" s="1"/>
  <c r="Q230" i="74"/>
  <c r="R230" i="74" s="1"/>
  <c r="O231" i="74" s="1"/>
  <c r="Q218" i="3"/>
  <c r="R218" i="3" s="1"/>
  <c r="O219" i="3" s="1"/>
  <c r="Q228" i="5"/>
  <c r="R228" i="5" s="1"/>
  <c r="O229" i="5" s="1"/>
  <c r="Q224" i="11"/>
  <c r="R224" i="11" s="1"/>
  <c r="O225" i="11" s="1"/>
  <c r="Q219" i="9"/>
  <c r="R219" i="9" s="1"/>
  <c r="O220" i="9" s="1"/>
  <c r="Q242" i="68" l="1"/>
  <c r="R242" i="68" s="1"/>
  <c r="O243" i="68" s="1"/>
  <c r="Q221" i="4"/>
  <c r="R221" i="4" s="1"/>
  <c r="O222" i="4" s="1"/>
  <c r="Q232" i="78"/>
  <c r="R232" i="78" s="1"/>
  <c r="O233" i="78" s="1"/>
  <c r="Q228" i="69"/>
  <c r="R228" i="69" s="1"/>
  <c r="O229" i="69" s="1"/>
  <c r="Q232" i="49"/>
  <c r="R232" i="49" s="1"/>
  <c r="O233" i="49" s="1"/>
  <c r="Q235" i="80"/>
  <c r="R235" i="80" s="1"/>
  <c r="O236" i="80" s="1"/>
  <c r="Q231" i="79"/>
  <c r="R231" i="79" s="1"/>
  <c r="O232" i="79" s="1"/>
  <c r="Q233" i="76"/>
  <c r="R233" i="76" s="1"/>
  <c r="O234" i="76" s="1"/>
  <c r="Q229" i="5"/>
  <c r="R229" i="5" s="1"/>
  <c r="O230" i="5" s="1"/>
  <c r="Q238" i="72"/>
  <c r="R238" i="72" s="1"/>
  <c r="O239" i="72" s="1"/>
  <c r="Q242" i="30"/>
  <c r="R242" i="30" s="1"/>
  <c r="O243" i="30" s="1"/>
  <c r="Q232" i="73"/>
  <c r="R232" i="73" s="1"/>
  <c r="O233" i="73" s="1"/>
  <c r="Q241" i="31"/>
  <c r="R241" i="31" s="1"/>
  <c r="O242" i="31" s="1"/>
  <c r="Q238" i="81"/>
  <c r="R238" i="81" s="1"/>
  <c r="O239" i="81" s="1"/>
  <c r="Q243" i="28"/>
  <c r="R243" i="28" s="1"/>
  <c r="O244" i="28" s="1"/>
  <c r="Q230" i="71"/>
  <c r="R230" i="71" s="1"/>
  <c r="O231" i="71" s="1"/>
  <c r="Q230" i="70"/>
  <c r="R230" i="70" s="1"/>
  <c r="O231" i="70" s="1"/>
  <c r="Q230" i="12"/>
  <c r="R230" i="12" s="1"/>
  <c r="O231" i="12" s="1"/>
  <c r="Q231" i="74"/>
  <c r="R231" i="74" s="1"/>
  <c r="O232" i="74" s="1"/>
  <c r="Q240" i="50"/>
  <c r="R240" i="50" s="1"/>
  <c r="O241" i="50" s="1"/>
  <c r="Q240" i="51"/>
  <c r="R240" i="51" s="1"/>
  <c r="O241" i="51" s="1"/>
  <c r="Q244" i="67"/>
  <c r="R244" i="67" s="1"/>
  <c r="O245" i="67" s="1"/>
  <c r="Q232" i="1"/>
  <c r="R232" i="1" s="1"/>
  <c r="O233" i="1" s="1"/>
  <c r="Q219" i="3"/>
  <c r="R219" i="3" s="1"/>
  <c r="O220" i="3" s="1"/>
  <c r="Q234" i="75"/>
  <c r="R234" i="75" s="1"/>
  <c r="O235" i="75" s="1"/>
  <c r="Q232" i="6"/>
  <c r="R232" i="6" s="1"/>
  <c r="O233" i="6" s="1"/>
  <c r="Q225" i="11"/>
  <c r="R225" i="11" s="1"/>
  <c r="O226" i="11" s="1"/>
  <c r="Q220" i="9"/>
  <c r="R220" i="9" s="1"/>
  <c r="O221" i="9" s="1"/>
  <c r="Q231" i="70" l="1"/>
  <c r="R231" i="70" s="1"/>
  <c r="O232" i="70" s="1"/>
  <c r="Q230" i="5"/>
  <c r="R230" i="5" s="1"/>
  <c r="O231" i="5" s="1"/>
  <c r="Q243" i="30"/>
  <c r="R243" i="30" s="1"/>
  <c r="O244" i="30" s="1"/>
  <c r="Q235" i="75"/>
  <c r="R235" i="75" s="1"/>
  <c r="O236" i="75" s="1"/>
  <c r="Q239" i="81"/>
  <c r="R239" i="81" s="1"/>
  <c r="O240" i="81" s="1"/>
  <c r="Q233" i="78"/>
  <c r="R233" i="78" s="1"/>
  <c r="O234" i="78" s="1"/>
  <c r="Q232" i="74"/>
  <c r="R232" i="74" s="1"/>
  <c r="O233" i="74" s="1"/>
  <c r="Q233" i="49"/>
  <c r="R233" i="49" s="1"/>
  <c r="O234" i="49" s="1"/>
  <c r="Q233" i="6"/>
  <c r="R233" i="6" s="1"/>
  <c r="O234" i="6" s="1"/>
  <c r="Q233" i="1"/>
  <c r="R233" i="1" s="1"/>
  <c r="O234" i="1" s="1"/>
  <c r="Q231" i="12"/>
  <c r="R231" i="12" s="1"/>
  <c r="O232" i="12" s="1"/>
  <c r="Q244" i="28"/>
  <c r="R244" i="28" s="1"/>
  <c r="O245" i="28" s="1"/>
  <c r="Q232" i="79"/>
  <c r="R232" i="79" s="1"/>
  <c r="O233" i="79" s="1"/>
  <c r="Q229" i="69"/>
  <c r="R229" i="69" s="1"/>
  <c r="O230" i="69" s="1"/>
  <c r="Q243" i="68"/>
  <c r="R243" i="68" s="1"/>
  <c r="O244" i="68" s="1"/>
  <c r="Q245" i="67"/>
  <c r="R245" i="67" s="1"/>
  <c r="O246" i="67" s="1"/>
  <c r="Q231" i="71"/>
  <c r="R231" i="71" s="1"/>
  <c r="O232" i="71" s="1"/>
  <c r="Q239" i="72"/>
  <c r="R239" i="72" s="1"/>
  <c r="O240" i="72" s="1"/>
  <c r="Q236" i="80"/>
  <c r="R236" i="80" s="1"/>
  <c r="O237" i="80" s="1"/>
  <c r="Q220" i="3"/>
  <c r="R220" i="3" s="1"/>
  <c r="O221" i="3" s="1"/>
  <c r="Q233" i="73"/>
  <c r="R233" i="73" s="1"/>
  <c r="O234" i="73" s="1"/>
  <c r="Q222" i="4"/>
  <c r="R222" i="4" s="1"/>
  <c r="O223" i="4" s="1"/>
  <c r="Q241" i="50"/>
  <c r="R241" i="50" s="1"/>
  <c r="O242" i="50" s="1"/>
  <c r="Q234" i="76"/>
  <c r="R234" i="76" s="1"/>
  <c r="O235" i="76" s="1"/>
  <c r="Q241" i="51"/>
  <c r="R241" i="51" s="1"/>
  <c r="O242" i="51" s="1"/>
  <c r="Q242" i="31"/>
  <c r="R242" i="31" s="1"/>
  <c r="O243" i="31" s="1"/>
  <c r="Q226" i="11"/>
  <c r="R226" i="11" s="1"/>
  <c r="O227" i="11" s="1"/>
  <c r="Q221" i="9"/>
  <c r="R221" i="9" s="1"/>
  <c r="O222" i="9" s="1"/>
  <c r="Q242" i="50" l="1"/>
  <c r="R242" i="50" s="1"/>
  <c r="O243" i="50" s="1"/>
  <c r="Q245" i="28"/>
  <c r="R245" i="28" s="1"/>
  <c r="O246" i="28" s="1"/>
  <c r="Q237" i="80"/>
  <c r="R237" i="80" s="1"/>
  <c r="O238" i="80" s="1"/>
  <c r="Q232" i="12"/>
  <c r="R232" i="12" s="1"/>
  <c r="O233" i="12" s="1"/>
  <c r="Q240" i="81"/>
  <c r="R240" i="81" s="1"/>
  <c r="O241" i="81" s="1"/>
  <c r="Q234" i="49"/>
  <c r="R234" i="49" s="1"/>
  <c r="O235" i="49" s="1"/>
  <c r="Q223" i="4"/>
  <c r="R223" i="4" s="1"/>
  <c r="O224" i="4" s="1"/>
  <c r="Q242" i="51"/>
  <c r="R242" i="51" s="1"/>
  <c r="O243" i="51" s="1"/>
  <c r="Q234" i="73"/>
  <c r="R234" i="73" s="1"/>
  <c r="O235" i="73" s="1"/>
  <c r="Q234" i="1"/>
  <c r="R234" i="1" s="1"/>
  <c r="O235" i="1" s="1"/>
  <c r="Q232" i="71"/>
  <c r="R232" i="71" s="1"/>
  <c r="O233" i="71" s="1"/>
  <c r="Q244" i="30"/>
  <c r="R244" i="30" s="1"/>
  <c r="O245" i="30" s="1"/>
  <c r="Q235" i="76"/>
  <c r="R235" i="76" s="1"/>
  <c r="O236" i="76" s="1"/>
  <c r="Q244" i="68"/>
  <c r="R244" i="68" s="1"/>
  <c r="O245" i="68" s="1"/>
  <c r="Q234" i="6"/>
  <c r="R234" i="6" s="1"/>
  <c r="O235" i="6" s="1"/>
  <c r="Q232" i="70"/>
  <c r="R232" i="70" s="1"/>
  <c r="O233" i="70" s="1"/>
  <c r="Q246" i="67"/>
  <c r="R246" i="67" s="1"/>
  <c r="O247" i="67" s="1"/>
  <c r="Q234" i="78"/>
  <c r="R234" i="78" s="1"/>
  <c r="O235" i="78" s="1"/>
  <c r="Q231" i="5"/>
  <c r="R231" i="5" s="1"/>
  <c r="O232" i="5" s="1"/>
  <c r="Q243" i="31"/>
  <c r="R243" i="31" s="1"/>
  <c r="O244" i="31" s="1"/>
  <c r="Q240" i="72"/>
  <c r="R240" i="72" s="1"/>
  <c r="O241" i="72" s="1"/>
  <c r="Q230" i="69"/>
  <c r="R230" i="69" s="1"/>
  <c r="O231" i="69" s="1"/>
  <c r="Q236" i="75"/>
  <c r="R236" i="75" s="1"/>
  <c r="O237" i="75" s="1"/>
  <c r="Q221" i="3"/>
  <c r="R221" i="3" s="1"/>
  <c r="O222" i="3" s="1"/>
  <c r="Q233" i="79"/>
  <c r="R233" i="79" s="1"/>
  <c r="O234" i="79" s="1"/>
  <c r="Q233" i="74"/>
  <c r="R233" i="74" s="1"/>
  <c r="O234" i="74" s="1"/>
  <c r="Q227" i="11"/>
  <c r="R227" i="11" s="1"/>
  <c r="O228" i="11" s="1"/>
  <c r="Q222" i="9"/>
  <c r="R222" i="9" s="1"/>
  <c r="O223" i="9" s="1"/>
  <c r="Q236" i="76" l="1"/>
  <c r="R236" i="76" s="1"/>
  <c r="O237" i="76" s="1"/>
  <c r="Q245" i="30"/>
  <c r="R245" i="30" s="1"/>
  <c r="O246" i="30" s="1"/>
  <c r="Q235" i="73"/>
  <c r="R235" i="73" s="1"/>
  <c r="O236" i="73" s="1"/>
  <c r="Q238" i="80"/>
  <c r="R238" i="80" s="1"/>
  <c r="O239" i="80" s="1"/>
  <c r="Q224" i="4"/>
  <c r="R224" i="4" s="1"/>
  <c r="O225" i="4" s="1"/>
  <c r="Q232" i="5"/>
  <c r="R232" i="5" s="1"/>
  <c r="O233" i="5" s="1"/>
  <c r="Q233" i="71"/>
  <c r="R233" i="71" s="1"/>
  <c r="O234" i="71" s="1"/>
  <c r="Q246" i="28"/>
  <c r="R246" i="28" s="1"/>
  <c r="O247" i="28" s="1"/>
  <c r="Q234" i="79"/>
  <c r="R234" i="79" s="1"/>
  <c r="O235" i="79" s="1"/>
  <c r="Q233" i="12"/>
  <c r="R233" i="12" s="1"/>
  <c r="O234" i="12" s="1"/>
  <c r="Q234" i="74"/>
  <c r="R234" i="74" s="1"/>
  <c r="O235" i="74" s="1"/>
  <c r="Q241" i="72"/>
  <c r="R241" i="72" s="1"/>
  <c r="O242" i="72" s="1"/>
  <c r="Q233" i="70"/>
  <c r="R233" i="70" s="1"/>
  <c r="O234" i="70" s="1"/>
  <c r="Q241" i="81"/>
  <c r="R241" i="81" s="1"/>
  <c r="O242" i="81" s="1"/>
  <c r="Q243" i="50"/>
  <c r="R243" i="50" s="1"/>
  <c r="O244" i="50" s="1"/>
  <c r="Q222" i="3"/>
  <c r="R222" i="3" s="1"/>
  <c r="O223" i="3" s="1"/>
  <c r="Q235" i="78"/>
  <c r="R235" i="78" s="1"/>
  <c r="O236" i="78" s="1"/>
  <c r="Q235" i="1"/>
  <c r="R235" i="1" s="1"/>
  <c r="O236" i="1" s="1"/>
  <c r="Q235" i="49"/>
  <c r="R235" i="49" s="1"/>
  <c r="O236" i="49" s="1"/>
  <c r="Q244" i="31"/>
  <c r="R244" i="31" s="1"/>
  <c r="O245" i="31" s="1"/>
  <c r="Q245" i="68"/>
  <c r="R245" i="68" s="1"/>
  <c r="O246" i="68" s="1"/>
  <c r="Q243" i="51"/>
  <c r="R243" i="51" s="1"/>
  <c r="O244" i="51" s="1"/>
  <c r="Q231" i="69"/>
  <c r="R231" i="69" s="1"/>
  <c r="O232" i="69" s="1"/>
  <c r="Q237" i="75"/>
  <c r="R237" i="75" s="1"/>
  <c r="O238" i="75" s="1"/>
  <c r="Q247" i="67"/>
  <c r="R247" i="67" s="1"/>
  <c r="O248" i="67" s="1"/>
  <c r="Q235" i="6"/>
  <c r="R235" i="6" s="1"/>
  <c r="O236" i="6" s="1"/>
  <c r="Q228" i="11"/>
  <c r="R228" i="11" s="1"/>
  <c r="O229" i="11" s="1"/>
  <c r="Q223" i="9"/>
  <c r="R223" i="9" s="1"/>
  <c r="O224" i="9" s="1"/>
  <c r="Q242" i="81" l="1"/>
  <c r="R242" i="81" s="1"/>
  <c r="O243" i="81" s="1"/>
  <c r="Q234" i="70"/>
  <c r="R234" i="70" s="1"/>
  <c r="O235" i="70" s="1"/>
  <c r="Q236" i="49"/>
  <c r="R236" i="49" s="1"/>
  <c r="O237" i="49" s="1"/>
  <c r="Q246" i="68"/>
  <c r="R246" i="68" s="1"/>
  <c r="O247" i="68" s="1"/>
  <c r="Q232" i="69"/>
  <c r="R232" i="69" s="1"/>
  <c r="O233" i="69" s="1"/>
  <c r="Q236" i="73"/>
  <c r="R236" i="73" s="1"/>
  <c r="O237" i="73" s="1"/>
  <c r="Q248" i="67"/>
  <c r="R248" i="67" s="1"/>
  <c r="O249" i="67" s="1"/>
  <c r="Q236" i="78"/>
  <c r="R236" i="78" s="1"/>
  <c r="O237" i="78" s="1"/>
  <c r="Q237" i="76"/>
  <c r="R237" i="76" s="1"/>
  <c r="O238" i="76" s="1"/>
  <c r="Q238" i="75"/>
  <c r="R238" i="75" s="1"/>
  <c r="O239" i="75" s="1"/>
  <c r="Q236" i="1"/>
  <c r="R236" i="1" s="1"/>
  <c r="O237" i="1" s="1"/>
  <c r="Q234" i="12"/>
  <c r="R234" i="12" s="1"/>
  <c r="O235" i="12" s="1"/>
  <c r="Q233" i="5"/>
  <c r="R233" i="5" s="1"/>
  <c r="O234" i="5" s="1"/>
  <c r="Q239" i="80"/>
  <c r="R239" i="80" s="1"/>
  <c r="O240" i="80" s="1"/>
  <c r="Q244" i="51"/>
  <c r="R244" i="51" s="1"/>
  <c r="O245" i="51" s="1"/>
  <c r="Q223" i="3"/>
  <c r="R223" i="3" s="1"/>
  <c r="O224" i="3" s="1"/>
  <c r="Q242" i="72"/>
  <c r="R242" i="72" s="1"/>
  <c r="O243" i="72" s="1"/>
  <c r="Q247" i="28"/>
  <c r="R247" i="28" s="1"/>
  <c r="O248" i="28" s="1"/>
  <c r="Q246" i="30"/>
  <c r="R246" i="30" s="1"/>
  <c r="O247" i="30" s="1"/>
  <c r="Q236" i="6"/>
  <c r="R236" i="6" s="1"/>
  <c r="O237" i="6" s="1"/>
  <c r="Q245" i="31"/>
  <c r="R245" i="31" s="1"/>
  <c r="O246" i="31" s="1"/>
  <c r="Q244" i="50"/>
  <c r="R244" i="50" s="1"/>
  <c r="O245" i="50" s="1"/>
  <c r="Q235" i="74"/>
  <c r="R235" i="74" s="1"/>
  <c r="O236" i="74" s="1"/>
  <c r="Q235" i="79"/>
  <c r="R235" i="79" s="1"/>
  <c r="O236" i="79" s="1"/>
  <c r="Q234" i="71"/>
  <c r="R234" i="71" s="1"/>
  <c r="O235" i="71" s="1"/>
  <c r="Q225" i="4"/>
  <c r="R225" i="4" s="1"/>
  <c r="O226" i="4" s="1"/>
  <c r="Q229" i="11"/>
  <c r="R229" i="11" s="1"/>
  <c r="O230" i="11" s="1"/>
  <c r="Q224" i="9"/>
  <c r="R224" i="9" s="1"/>
  <c r="O225" i="9" s="1"/>
  <c r="Q237" i="73" l="1"/>
  <c r="R237" i="73" s="1"/>
  <c r="O238" i="73" s="1"/>
  <c r="Q245" i="50"/>
  <c r="R245" i="50" s="1"/>
  <c r="O246" i="50" s="1"/>
  <c r="Q237" i="78"/>
  <c r="R237" i="78" s="1"/>
  <c r="O238" i="78" s="1"/>
  <c r="Q236" i="79"/>
  <c r="R236" i="79" s="1"/>
  <c r="O237" i="79" s="1"/>
  <c r="Q235" i="12"/>
  <c r="R235" i="12" s="1"/>
  <c r="O236" i="12" s="1"/>
  <c r="Q248" i="28"/>
  <c r="R248" i="28" s="1"/>
  <c r="O249" i="28" s="1"/>
  <c r="Q235" i="70"/>
  <c r="R235" i="70" s="1"/>
  <c r="O236" i="70" s="1"/>
  <c r="Q226" i="4"/>
  <c r="R226" i="4" s="1"/>
  <c r="O227" i="4" s="1"/>
  <c r="Q237" i="6"/>
  <c r="R237" i="6" s="1"/>
  <c r="O238" i="6" s="1"/>
  <c r="Q224" i="3"/>
  <c r="R224" i="3" s="1"/>
  <c r="O225" i="3" s="1"/>
  <c r="Q239" i="75"/>
  <c r="R239" i="75" s="1"/>
  <c r="O240" i="75" s="1"/>
  <c r="Q247" i="68"/>
  <c r="R247" i="68" s="1"/>
  <c r="O248" i="68" s="1"/>
  <c r="Q235" i="71"/>
  <c r="R235" i="71" s="1"/>
  <c r="O236" i="71" s="1"/>
  <c r="Q246" i="31"/>
  <c r="R246" i="31" s="1"/>
  <c r="O247" i="31" s="1"/>
  <c r="Q243" i="72"/>
  <c r="R243" i="72" s="1"/>
  <c r="O244" i="72" s="1"/>
  <c r="Q245" i="51"/>
  <c r="R245" i="51" s="1"/>
  <c r="O246" i="51" s="1"/>
  <c r="Q234" i="5"/>
  <c r="R234" i="5" s="1"/>
  <c r="O235" i="5" s="1"/>
  <c r="Q237" i="1"/>
  <c r="R237" i="1" s="1"/>
  <c r="O238" i="1" s="1"/>
  <c r="Q238" i="76"/>
  <c r="R238" i="76" s="1"/>
  <c r="O239" i="76" s="1"/>
  <c r="Q249" i="67"/>
  <c r="R249" i="67" s="1"/>
  <c r="O250" i="67" s="1"/>
  <c r="Q233" i="69"/>
  <c r="R233" i="69" s="1"/>
  <c r="O234" i="69" s="1"/>
  <c r="Q237" i="49"/>
  <c r="R237" i="49" s="1"/>
  <c r="O238" i="49" s="1"/>
  <c r="Q243" i="81"/>
  <c r="R243" i="81" s="1"/>
  <c r="O244" i="81" s="1"/>
  <c r="Q240" i="80"/>
  <c r="R240" i="80" s="1"/>
  <c r="O241" i="80" s="1"/>
  <c r="Q236" i="74"/>
  <c r="R236" i="74" s="1"/>
  <c r="O237" i="74" s="1"/>
  <c r="Q247" i="30"/>
  <c r="R247" i="30" s="1"/>
  <c r="O248" i="30" s="1"/>
  <c r="Q230" i="11"/>
  <c r="R230" i="11" s="1"/>
  <c r="O231" i="11" s="1"/>
  <c r="Q225" i="9"/>
  <c r="R225" i="9" s="1"/>
  <c r="O226" i="9" s="1"/>
  <c r="Q247" i="31" l="1"/>
  <c r="R247" i="31" s="1"/>
  <c r="O248" i="31" s="1"/>
  <c r="Q227" i="4"/>
  <c r="R227" i="4" s="1"/>
  <c r="O228" i="4" s="1"/>
  <c r="Q236" i="71"/>
  <c r="R236" i="71" s="1"/>
  <c r="O237" i="71" s="1"/>
  <c r="Q234" i="69"/>
  <c r="R234" i="69" s="1"/>
  <c r="O235" i="69" s="1"/>
  <c r="Q236" i="70"/>
  <c r="R236" i="70" s="1"/>
  <c r="O237" i="70" s="1"/>
  <c r="Q241" i="80"/>
  <c r="R241" i="80" s="1"/>
  <c r="O242" i="80" s="1"/>
  <c r="Q238" i="1"/>
  <c r="R238" i="1" s="1"/>
  <c r="O239" i="1" s="1"/>
  <c r="Q249" i="28"/>
  <c r="R249" i="28" s="1"/>
  <c r="O250" i="28" s="1"/>
  <c r="Q238" i="49"/>
  <c r="R238" i="49" s="1"/>
  <c r="O239" i="49" s="1"/>
  <c r="Q246" i="51"/>
  <c r="R246" i="51" s="1"/>
  <c r="O247" i="51" s="1"/>
  <c r="Q225" i="3"/>
  <c r="R225" i="3" s="1"/>
  <c r="O226" i="3" s="1"/>
  <c r="Q246" i="50"/>
  <c r="R246" i="50" s="1"/>
  <c r="O247" i="50" s="1"/>
  <c r="Q237" i="74"/>
  <c r="R237" i="74" s="1"/>
  <c r="O238" i="74" s="1"/>
  <c r="Q244" i="81"/>
  <c r="R244" i="81" s="1"/>
  <c r="O245" i="81" s="1"/>
  <c r="Q239" i="76"/>
  <c r="R239" i="76" s="1"/>
  <c r="O240" i="76" s="1"/>
  <c r="Q235" i="5"/>
  <c r="R235" i="5" s="1"/>
  <c r="O236" i="5" s="1"/>
  <c r="Q244" i="72"/>
  <c r="R244" i="72" s="1"/>
  <c r="O245" i="72" s="1"/>
  <c r="Q240" i="75"/>
  <c r="R240" i="75" s="1"/>
  <c r="O241" i="75" s="1"/>
  <c r="Q238" i="6"/>
  <c r="R238" i="6" s="1"/>
  <c r="O239" i="6" s="1"/>
  <c r="Q236" i="12"/>
  <c r="R236" i="12" s="1"/>
  <c r="O237" i="12" s="1"/>
  <c r="Q238" i="78"/>
  <c r="R238" i="78" s="1"/>
  <c r="O239" i="78" s="1"/>
  <c r="Q238" i="73"/>
  <c r="R238" i="73" s="1"/>
  <c r="O239" i="73" s="1"/>
  <c r="Q248" i="30"/>
  <c r="R248" i="30" s="1"/>
  <c r="O249" i="30" s="1"/>
  <c r="Q250" i="67"/>
  <c r="R250" i="67" s="1"/>
  <c r="O251" i="67" s="1"/>
  <c r="Q248" i="68"/>
  <c r="R248" i="68" s="1"/>
  <c r="O249" i="68" s="1"/>
  <c r="Q237" i="79"/>
  <c r="R237" i="79" s="1"/>
  <c r="O238" i="79" s="1"/>
  <c r="Q231" i="11"/>
  <c r="R231" i="11" s="1"/>
  <c r="O232" i="11" s="1"/>
  <c r="Q226" i="9"/>
  <c r="R226" i="9" s="1"/>
  <c r="O227" i="9" s="1"/>
  <c r="Q250" i="28" l="1"/>
  <c r="R250" i="28" s="1"/>
  <c r="O251" i="28" s="1"/>
  <c r="Q226" i="3"/>
  <c r="R226" i="3" s="1"/>
  <c r="O227" i="3" s="1"/>
  <c r="Q249" i="30"/>
  <c r="R249" i="30" s="1"/>
  <c r="O250" i="30" s="1"/>
  <c r="Q237" i="70"/>
  <c r="R237" i="70" s="1"/>
  <c r="O238" i="70" s="1"/>
  <c r="Q237" i="12"/>
  <c r="R237" i="12" s="1"/>
  <c r="O238" i="12" s="1"/>
  <c r="Q240" i="76"/>
  <c r="R240" i="76" s="1"/>
  <c r="O241" i="76" s="1"/>
  <c r="Q247" i="51"/>
  <c r="R247" i="51" s="1"/>
  <c r="O248" i="51" s="1"/>
  <c r="Q251" i="67"/>
  <c r="R251" i="67" s="1"/>
  <c r="O252" i="67" s="1"/>
  <c r="Q237" i="71"/>
  <c r="R237" i="71" s="1"/>
  <c r="O238" i="71" s="1"/>
  <c r="Q239" i="6"/>
  <c r="R239" i="6" s="1"/>
  <c r="O240" i="6" s="1"/>
  <c r="Q239" i="49"/>
  <c r="R239" i="49" s="1"/>
  <c r="O240" i="49" s="1"/>
  <c r="Q248" i="31"/>
  <c r="R248" i="31" s="1"/>
  <c r="O249" i="31" s="1"/>
  <c r="Q239" i="73"/>
  <c r="R239" i="73" s="1"/>
  <c r="O240" i="73" s="1"/>
  <c r="Q236" i="5"/>
  <c r="R236" i="5" s="1"/>
  <c r="O237" i="5" s="1"/>
  <c r="Q228" i="4"/>
  <c r="R228" i="4" s="1"/>
  <c r="O229" i="4" s="1"/>
  <c r="Q245" i="81"/>
  <c r="R245" i="81" s="1"/>
  <c r="O246" i="81" s="1"/>
  <c r="Q235" i="69"/>
  <c r="R235" i="69" s="1"/>
  <c r="O236" i="69" s="1"/>
  <c r="Q238" i="79"/>
  <c r="R238" i="79" s="1"/>
  <c r="O239" i="79" s="1"/>
  <c r="Q241" i="75"/>
  <c r="R241" i="75" s="1"/>
  <c r="O242" i="75" s="1"/>
  <c r="Q247" i="50"/>
  <c r="R247" i="50" s="1"/>
  <c r="O248" i="50" s="1"/>
  <c r="Q242" i="80"/>
  <c r="R242" i="80" s="1"/>
  <c r="O243" i="80" s="1"/>
  <c r="Q249" i="68"/>
  <c r="R249" i="68" s="1"/>
  <c r="O250" i="68" s="1"/>
  <c r="Q239" i="78"/>
  <c r="R239" i="78" s="1"/>
  <c r="O240" i="78" s="1"/>
  <c r="Q245" i="72"/>
  <c r="R245" i="72" s="1"/>
  <c r="O246" i="72" s="1"/>
  <c r="Q238" i="74"/>
  <c r="R238" i="74" s="1"/>
  <c r="O239" i="74" s="1"/>
  <c r="Q239" i="1"/>
  <c r="R239" i="1" s="1"/>
  <c r="O240" i="1" s="1"/>
  <c r="Q232" i="11"/>
  <c r="R232" i="11" s="1"/>
  <c r="O233" i="11" s="1"/>
  <c r="Q227" i="9"/>
  <c r="R227" i="9" s="1"/>
  <c r="O228" i="9" s="1"/>
  <c r="Q243" i="80" l="1"/>
  <c r="R243" i="80" s="1"/>
  <c r="O244" i="80" s="1"/>
  <c r="Q240" i="49"/>
  <c r="R240" i="49" s="1"/>
  <c r="O241" i="49" s="1"/>
  <c r="Q250" i="30"/>
  <c r="R250" i="30" s="1"/>
  <c r="O251" i="30" s="1"/>
  <c r="Q240" i="78"/>
  <c r="R240" i="78" s="1"/>
  <c r="O241" i="78" s="1"/>
  <c r="Q240" i="73"/>
  <c r="R240" i="73" s="1"/>
  <c r="O241" i="73" s="1"/>
  <c r="Q252" i="67"/>
  <c r="R252" i="67" s="1"/>
  <c r="O253" i="67" s="1"/>
  <c r="Q238" i="12"/>
  <c r="R238" i="12" s="1"/>
  <c r="O239" i="12" s="1"/>
  <c r="Q239" i="74"/>
  <c r="R239" i="74" s="1"/>
  <c r="O240" i="74" s="1"/>
  <c r="Q248" i="51"/>
  <c r="R248" i="51" s="1"/>
  <c r="O249" i="51" s="1"/>
  <c r="Q246" i="81"/>
  <c r="R246" i="81" s="1"/>
  <c r="O247" i="81" s="1"/>
  <c r="Q242" i="75"/>
  <c r="R242" i="75" s="1"/>
  <c r="O243" i="75" s="1"/>
  <c r="Q251" i="28"/>
  <c r="R251" i="28" s="1"/>
  <c r="O252" i="28" s="1"/>
  <c r="Q246" i="72"/>
  <c r="R246" i="72" s="1"/>
  <c r="O247" i="72" s="1"/>
  <c r="Q239" i="79"/>
  <c r="R239" i="79" s="1"/>
  <c r="O240" i="79" s="1"/>
  <c r="Q249" i="31"/>
  <c r="R249" i="31" s="1"/>
  <c r="O250" i="31" s="1"/>
  <c r="Q227" i="3"/>
  <c r="R227" i="3" s="1"/>
  <c r="O228" i="3" s="1"/>
  <c r="Q250" i="68"/>
  <c r="R250" i="68" s="1"/>
  <c r="O251" i="68" s="1"/>
  <c r="Q241" i="76"/>
  <c r="R241" i="76" s="1"/>
  <c r="O242" i="76" s="1"/>
  <c r="Q240" i="1"/>
  <c r="R240" i="1" s="1"/>
  <c r="O241" i="1" s="1"/>
  <c r="Q248" i="50"/>
  <c r="R248" i="50" s="1"/>
  <c r="O249" i="50" s="1"/>
  <c r="Q237" i="5"/>
  <c r="R237" i="5" s="1"/>
  <c r="O238" i="5" s="1"/>
  <c r="Q240" i="6"/>
  <c r="R240" i="6" s="1"/>
  <c r="O241" i="6" s="1"/>
  <c r="Q238" i="70"/>
  <c r="R238" i="70" s="1"/>
  <c r="O239" i="70" s="1"/>
  <c r="Q236" i="69"/>
  <c r="R236" i="69" s="1"/>
  <c r="O237" i="69" s="1"/>
  <c r="Q229" i="4"/>
  <c r="R229" i="4" s="1"/>
  <c r="O230" i="4" s="1"/>
  <c r="Q238" i="71"/>
  <c r="R238" i="71" s="1"/>
  <c r="O239" i="71" s="1"/>
  <c r="Q233" i="11"/>
  <c r="R233" i="11" s="1"/>
  <c r="O234" i="11" s="1"/>
  <c r="Q228" i="9"/>
  <c r="R228" i="9" s="1"/>
  <c r="O229" i="9" s="1"/>
  <c r="Q251" i="30" l="1"/>
  <c r="R251" i="30" s="1"/>
  <c r="O252" i="30" s="1"/>
  <c r="Q241" i="49"/>
  <c r="R241" i="49" s="1"/>
  <c r="O242" i="49" s="1"/>
  <c r="Q237" i="69"/>
  <c r="R237" i="69" s="1"/>
  <c r="O238" i="69" s="1"/>
  <c r="Q250" i="31"/>
  <c r="R250" i="31" s="1"/>
  <c r="O251" i="31" s="1"/>
  <c r="Q247" i="81"/>
  <c r="R247" i="81" s="1"/>
  <c r="O248" i="81" s="1"/>
  <c r="Q239" i="12"/>
  <c r="R239" i="12" s="1"/>
  <c r="O240" i="12" s="1"/>
  <c r="Q239" i="71"/>
  <c r="R239" i="71" s="1"/>
  <c r="O240" i="71" s="1"/>
  <c r="Q239" i="70"/>
  <c r="R239" i="70" s="1"/>
  <c r="O240" i="70" s="1"/>
  <c r="Q240" i="79"/>
  <c r="R240" i="79" s="1"/>
  <c r="O241" i="79" s="1"/>
  <c r="Q249" i="51"/>
  <c r="R249" i="51" s="1"/>
  <c r="O250" i="51" s="1"/>
  <c r="Q253" i="67"/>
  <c r="R253" i="67" s="1"/>
  <c r="O254" i="67" s="1"/>
  <c r="Q241" i="6"/>
  <c r="R241" i="6" s="1"/>
  <c r="O242" i="6" s="1"/>
  <c r="Q242" i="76"/>
  <c r="R242" i="76" s="1"/>
  <c r="O243" i="76" s="1"/>
  <c r="Q240" i="74"/>
  <c r="R240" i="74" s="1"/>
  <c r="O241" i="74" s="1"/>
  <c r="Q241" i="78"/>
  <c r="R241" i="78" s="1"/>
  <c r="O242" i="78" s="1"/>
  <c r="Q230" i="4"/>
  <c r="R230" i="4" s="1"/>
  <c r="O231" i="4" s="1"/>
  <c r="Q241" i="1"/>
  <c r="R241" i="1" s="1"/>
  <c r="O242" i="1" s="1"/>
  <c r="Q243" i="75"/>
  <c r="R243" i="75" s="1"/>
  <c r="O244" i="75" s="1"/>
  <c r="Q241" i="73"/>
  <c r="R241" i="73" s="1"/>
  <c r="O242" i="73" s="1"/>
  <c r="Q244" i="80"/>
  <c r="R244" i="80" s="1"/>
  <c r="O245" i="80" s="1"/>
  <c r="Q249" i="50"/>
  <c r="R249" i="50" s="1"/>
  <c r="O250" i="50" s="1"/>
  <c r="Q228" i="3"/>
  <c r="R228" i="3" s="1"/>
  <c r="O229" i="3" s="1"/>
  <c r="Q252" i="28"/>
  <c r="R252" i="28" s="1"/>
  <c r="O253" i="28" s="1"/>
  <c r="Q238" i="5"/>
  <c r="R238" i="5" s="1"/>
  <c r="O239" i="5" s="1"/>
  <c r="Q251" i="68"/>
  <c r="R251" i="68" s="1"/>
  <c r="O252" i="68" s="1"/>
  <c r="Q247" i="72"/>
  <c r="R247" i="72" s="1"/>
  <c r="O248" i="72" s="1"/>
  <c r="Q234" i="11"/>
  <c r="R234" i="11" s="1"/>
  <c r="O235" i="11" s="1"/>
  <c r="Q229" i="9"/>
  <c r="R229" i="9" s="1"/>
  <c r="O230" i="9" s="1"/>
  <c r="Q250" i="51" l="1"/>
  <c r="R250" i="51" s="1"/>
  <c r="O251" i="51" s="1"/>
  <c r="Q241" i="79"/>
  <c r="R241" i="79" s="1"/>
  <c r="O242" i="79" s="1"/>
  <c r="Q240" i="70"/>
  <c r="R240" i="70" s="1"/>
  <c r="O241" i="70" s="1"/>
  <c r="Q253" i="28"/>
  <c r="R253" i="28" s="1"/>
  <c r="O254" i="28" s="1"/>
  <c r="Q231" i="4"/>
  <c r="R231" i="4" s="1"/>
  <c r="O232" i="4" s="1"/>
  <c r="Q244" i="75"/>
  <c r="R244" i="75" s="1"/>
  <c r="O245" i="75" s="1"/>
  <c r="Q242" i="78"/>
  <c r="R242" i="78" s="1"/>
  <c r="O243" i="78" s="1"/>
  <c r="Q248" i="81"/>
  <c r="R248" i="81" s="1"/>
  <c r="O249" i="81" s="1"/>
  <c r="Q229" i="3"/>
  <c r="R229" i="3" s="1"/>
  <c r="O230" i="3" s="1"/>
  <c r="Q242" i="6"/>
  <c r="R242" i="6" s="1"/>
  <c r="O243" i="6" s="1"/>
  <c r="Q240" i="12"/>
  <c r="R240" i="12" s="1"/>
  <c r="O241" i="12" s="1"/>
  <c r="Q239" i="5"/>
  <c r="R239" i="5" s="1"/>
  <c r="O240" i="5" s="1"/>
  <c r="Q241" i="74"/>
  <c r="R241" i="74" s="1"/>
  <c r="O242" i="74" s="1"/>
  <c r="Q242" i="49"/>
  <c r="R242" i="49" s="1"/>
  <c r="O243" i="49" s="1"/>
  <c r="Q250" i="50"/>
  <c r="R250" i="50" s="1"/>
  <c r="O251" i="50" s="1"/>
  <c r="Q242" i="1"/>
  <c r="R242" i="1" s="1"/>
  <c r="O243" i="1" s="1"/>
  <c r="Q243" i="76"/>
  <c r="R243" i="76" s="1"/>
  <c r="O244" i="76" s="1"/>
  <c r="Q254" i="67"/>
  <c r="R254" i="67" s="1"/>
  <c r="O255" i="67" s="1"/>
  <c r="Q240" i="71"/>
  <c r="R240" i="71" s="1"/>
  <c r="O241" i="71" s="1"/>
  <c r="Q238" i="69"/>
  <c r="R238" i="69" s="1"/>
  <c r="O239" i="69" s="1"/>
  <c r="Q252" i="30"/>
  <c r="R252" i="30" s="1"/>
  <c r="O253" i="30" s="1"/>
  <c r="Q248" i="72"/>
  <c r="R248" i="72" s="1"/>
  <c r="O249" i="72" s="1"/>
  <c r="Q245" i="80"/>
  <c r="R245" i="80" s="1"/>
  <c r="O246" i="80" s="1"/>
  <c r="Q251" i="31"/>
  <c r="R251" i="31" s="1"/>
  <c r="O252" i="31" s="1"/>
  <c r="Q252" i="68"/>
  <c r="R252" i="68" s="1"/>
  <c r="O253" i="68" s="1"/>
  <c r="Q242" i="73"/>
  <c r="R242" i="73" s="1"/>
  <c r="O243" i="73" s="1"/>
  <c r="Q235" i="11"/>
  <c r="R235" i="11" s="1"/>
  <c r="O236" i="11" s="1"/>
  <c r="Q230" i="9"/>
  <c r="R230" i="9" s="1"/>
  <c r="O231" i="9" s="1"/>
  <c r="Q239" i="69" l="1"/>
  <c r="R239" i="69" s="1"/>
  <c r="O240" i="69" s="1"/>
  <c r="Q241" i="12"/>
  <c r="R241" i="12" s="1"/>
  <c r="O242" i="12" s="1"/>
  <c r="Q252" i="31"/>
  <c r="R252" i="31" s="1"/>
  <c r="O253" i="31" s="1"/>
  <c r="Q255" i="67"/>
  <c r="R255" i="67" s="1"/>
  <c r="O256" i="67" s="1"/>
  <c r="Q240" i="5"/>
  <c r="R240" i="5" s="1"/>
  <c r="O241" i="5" s="1"/>
  <c r="Q249" i="81"/>
  <c r="R249" i="81" s="1"/>
  <c r="O250" i="81" s="1"/>
  <c r="Q243" i="73"/>
  <c r="R243" i="73" s="1"/>
  <c r="O244" i="73" s="1"/>
  <c r="Q243" i="49"/>
  <c r="R243" i="49" s="1"/>
  <c r="O244" i="49" s="1"/>
  <c r="Q254" i="28"/>
  <c r="R254" i="28" s="1"/>
  <c r="O255" i="28" s="1"/>
  <c r="Q253" i="30"/>
  <c r="R253" i="30" s="1"/>
  <c r="O254" i="30" s="1"/>
  <c r="Q244" i="76"/>
  <c r="R244" i="76" s="1"/>
  <c r="O245" i="76" s="1"/>
  <c r="Q242" i="74"/>
  <c r="R242" i="74" s="1"/>
  <c r="O243" i="74" s="1"/>
  <c r="Q230" i="3"/>
  <c r="R230" i="3" s="1"/>
  <c r="O231" i="3" s="1"/>
  <c r="Q243" i="78"/>
  <c r="R243" i="78" s="1"/>
  <c r="O244" i="78" s="1"/>
  <c r="Q232" i="4"/>
  <c r="R232" i="4" s="1"/>
  <c r="O233" i="4" s="1"/>
  <c r="Q241" i="70"/>
  <c r="R241" i="70" s="1"/>
  <c r="O242" i="70" s="1"/>
  <c r="Q251" i="51"/>
  <c r="R251" i="51" s="1"/>
  <c r="O252" i="51" s="1"/>
  <c r="Q249" i="72"/>
  <c r="R249" i="72" s="1"/>
  <c r="O250" i="72" s="1"/>
  <c r="Q243" i="1"/>
  <c r="R243" i="1" s="1"/>
  <c r="O244" i="1" s="1"/>
  <c r="Q243" i="6"/>
  <c r="R243" i="6" s="1"/>
  <c r="O244" i="6" s="1"/>
  <c r="Q245" i="75"/>
  <c r="R245" i="75" s="1"/>
  <c r="O246" i="75" s="1"/>
  <c r="Q242" i="79"/>
  <c r="R242" i="79" s="1"/>
  <c r="O243" i="79" s="1"/>
  <c r="Q253" i="68"/>
  <c r="R253" i="68" s="1"/>
  <c r="O254" i="68" s="1"/>
  <c r="Q246" i="80"/>
  <c r="R246" i="80" s="1"/>
  <c r="O247" i="80" s="1"/>
  <c r="Q241" i="71"/>
  <c r="R241" i="71" s="1"/>
  <c r="O242" i="71" s="1"/>
  <c r="Q251" i="50"/>
  <c r="R251" i="50" s="1"/>
  <c r="O252" i="50" s="1"/>
  <c r="Q236" i="11"/>
  <c r="R236" i="11" s="1"/>
  <c r="O237" i="11" s="1"/>
  <c r="Q231" i="9"/>
  <c r="R231" i="9" s="1"/>
  <c r="O232" i="9" s="1"/>
  <c r="Q252" i="51" l="1"/>
  <c r="R252" i="51" s="1"/>
  <c r="O253" i="51" s="1"/>
  <c r="Q245" i="76"/>
  <c r="R245" i="76" s="1"/>
  <c r="O246" i="76" s="1"/>
  <c r="Q233" i="4"/>
  <c r="R233" i="4" s="1"/>
  <c r="O234" i="4" s="1"/>
  <c r="Q256" i="67"/>
  <c r="R256" i="67" s="1"/>
  <c r="O257" i="67" s="1"/>
  <c r="Q242" i="70"/>
  <c r="R242" i="70" s="1"/>
  <c r="O243" i="70" s="1"/>
  <c r="Q244" i="6"/>
  <c r="R244" i="6" s="1"/>
  <c r="O245" i="6" s="1"/>
  <c r="Q253" i="31"/>
  <c r="R253" i="31" s="1"/>
  <c r="O254" i="31" s="1"/>
  <c r="Q243" i="79"/>
  <c r="R243" i="79" s="1"/>
  <c r="O244" i="79" s="1"/>
  <c r="Q244" i="78"/>
  <c r="R244" i="78" s="1"/>
  <c r="O245" i="78" s="1"/>
  <c r="Q254" i="30"/>
  <c r="R254" i="30" s="1"/>
  <c r="O255" i="30" s="1"/>
  <c r="Q242" i="12"/>
  <c r="R242" i="12" s="1"/>
  <c r="O243" i="12" s="1"/>
  <c r="Q247" i="80"/>
  <c r="R247" i="80" s="1"/>
  <c r="O248" i="80" s="1"/>
  <c r="Q244" i="49"/>
  <c r="R244" i="49" s="1"/>
  <c r="O245" i="49" s="1"/>
  <c r="Q242" i="71"/>
  <c r="R242" i="71" s="1"/>
  <c r="O243" i="71" s="1"/>
  <c r="Q254" i="68"/>
  <c r="R254" i="68" s="1"/>
  <c r="O255" i="68" s="1"/>
  <c r="Q246" i="75"/>
  <c r="R246" i="75" s="1"/>
  <c r="O247" i="75" s="1"/>
  <c r="Q244" i="1"/>
  <c r="R244" i="1" s="1"/>
  <c r="O245" i="1" s="1"/>
  <c r="Q231" i="3"/>
  <c r="R231" i="3" s="1"/>
  <c r="O232" i="3" s="1"/>
  <c r="Q255" i="28"/>
  <c r="R255" i="28" s="1"/>
  <c r="O256" i="28" s="1"/>
  <c r="Q244" i="73"/>
  <c r="R244" i="73" s="1"/>
  <c r="O245" i="73" s="1"/>
  <c r="Q241" i="5"/>
  <c r="R241" i="5" s="1"/>
  <c r="O242" i="5" s="1"/>
  <c r="Q240" i="69"/>
  <c r="R240" i="69" s="1"/>
  <c r="O241" i="69" s="1"/>
  <c r="Q252" i="50"/>
  <c r="R252" i="50" s="1"/>
  <c r="O253" i="50" s="1"/>
  <c r="Q250" i="72"/>
  <c r="R250" i="72" s="1"/>
  <c r="O251" i="72" s="1"/>
  <c r="Q243" i="74"/>
  <c r="R243" i="74" s="1"/>
  <c r="O244" i="74" s="1"/>
  <c r="Q250" i="81"/>
  <c r="R250" i="81" s="1"/>
  <c r="O251" i="81" s="1"/>
  <c r="Q237" i="11"/>
  <c r="R237" i="11" s="1"/>
  <c r="O238" i="11" s="1"/>
  <c r="Q232" i="9"/>
  <c r="R232" i="9" s="1"/>
  <c r="O233" i="9" s="1"/>
  <c r="Q251" i="81" l="1"/>
  <c r="R251" i="81" s="1"/>
  <c r="O252" i="81" s="1"/>
  <c r="Q244" i="74"/>
  <c r="R244" i="74" s="1"/>
  <c r="O245" i="74" s="1"/>
  <c r="Q246" i="76"/>
  <c r="R246" i="76" s="1"/>
  <c r="O247" i="76" s="1"/>
  <c r="Q245" i="78"/>
  <c r="R245" i="78" s="1"/>
  <c r="O246" i="78" s="1"/>
  <c r="Q241" i="69"/>
  <c r="R241" i="69" s="1"/>
  <c r="O242" i="69" s="1"/>
  <c r="Q243" i="12"/>
  <c r="R243" i="12" s="1"/>
  <c r="O244" i="12" s="1"/>
  <c r="Q244" i="79"/>
  <c r="R244" i="79" s="1"/>
  <c r="O245" i="79" s="1"/>
  <c r="Q245" i="49"/>
  <c r="R245" i="49" s="1"/>
  <c r="O246" i="49" s="1"/>
  <c r="Q245" i="73"/>
  <c r="R245" i="73" s="1"/>
  <c r="O246" i="73" s="1"/>
  <c r="Q232" i="3"/>
  <c r="R232" i="3" s="1"/>
  <c r="O233" i="3" s="1"/>
  <c r="Q247" i="75"/>
  <c r="R247" i="75" s="1"/>
  <c r="O248" i="75" s="1"/>
  <c r="Q243" i="71"/>
  <c r="R243" i="71" s="1"/>
  <c r="O244" i="71" s="1"/>
  <c r="Q248" i="80"/>
  <c r="R248" i="80" s="1"/>
  <c r="O249" i="80" s="1"/>
  <c r="Q255" i="30"/>
  <c r="R255" i="30" s="1"/>
  <c r="O256" i="30" s="1"/>
  <c r="Q245" i="6"/>
  <c r="R245" i="6" s="1"/>
  <c r="O246" i="6" s="1"/>
  <c r="Q257" i="67"/>
  <c r="R257" i="67" s="1"/>
  <c r="O258" i="67" s="1"/>
  <c r="Q251" i="72"/>
  <c r="R251" i="72" s="1"/>
  <c r="O252" i="72" s="1"/>
  <c r="Q253" i="50"/>
  <c r="R253" i="50" s="1"/>
  <c r="O254" i="50" s="1"/>
  <c r="Q256" i="28"/>
  <c r="R256" i="28" s="1"/>
  <c r="O257" i="28" s="1"/>
  <c r="Q255" i="68"/>
  <c r="R255" i="68" s="1"/>
  <c r="O256" i="68" s="1"/>
  <c r="Q254" i="31"/>
  <c r="R254" i="31" s="1"/>
  <c r="O255" i="31" s="1"/>
  <c r="Q243" i="70"/>
  <c r="R243" i="70" s="1"/>
  <c r="O244" i="70" s="1"/>
  <c r="Q234" i="4"/>
  <c r="R234" i="4" s="1"/>
  <c r="O235" i="4" s="1"/>
  <c r="Q253" i="51"/>
  <c r="R253" i="51" s="1"/>
  <c r="O254" i="51" s="1"/>
  <c r="Q242" i="5"/>
  <c r="R242" i="5" s="1"/>
  <c r="O243" i="5" s="1"/>
  <c r="Q245" i="1"/>
  <c r="R245" i="1" s="1"/>
  <c r="O246" i="1" s="1"/>
  <c r="Q238" i="11"/>
  <c r="R238" i="11" s="1"/>
  <c r="O239" i="11" s="1"/>
  <c r="Q233" i="9"/>
  <c r="R233" i="9" s="1"/>
  <c r="O234" i="9" s="1"/>
  <c r="Q246" i="73" l="1"/>
  <c r="R246" i="73" s="1"/>
  <c r="O247" i="73" s="1"/>
  <c r="Q244" i="12"/>
  <c r="R244" i="12" s="1"/>
  <c r="O245" i="12" s="1"/>
  <c r="Q235" i="4"/>
  <c r="R235" i="4" s="1"/>
  <c r="O236" i="4" s="1"/>
  <c r="Q258" i="67"/>
  <c r="R258" i="67" s="1"/>
  <c r="O259" i="67" s="1"/>
  <c r="Q254" i="51"/>
  <c r="R254" i="51" s="1"/>
  <c r="O255" i="51" s="1"/>
  <c r="Q244" i="70"/>
  <c r="R244" i="70" s="1"/>
  <c r="O245" i="70" s="1"/>
  <c r="Q256" i="68"/>
  <c r="R256" i="68" s="1"/>
  <c r="O257" i="68" s="1"/>
  <c r="Q254" i="50"/>
  <c r="R254" i="50" s="1"/>
  <c r="O255" i="50" s="1"/>
  <c r="Q256" i="30"/>
  <c r="R256" i="30" s="1"/>
  <c r="O257" i="30" s="1"/>
  <c r="Q244" i="71"/>
  <c r="R244" i="71" s="1"/>
  <c r="O245" i="71" s="1"/>
  <c r="Q233" i="3"/>
  <c r="R233" i="3" s="1"/>
  <c r="O234" i="3" s="1"/>
  <c r="Q246" i="49"/>
  <c r="R246" i="49" s="1"/>
  <c r="O247" i="49" s="1"/>
  <c r="Q246" i="78"/>
  <c r="R246" i="78" s="1"/>
  <c r="O247" i="78" s="1"/>
  <c r="Q245" i="74"/>
  <c r="R245" i="74" s="1"/>
  <c r="O246" i="74" s="1"/>
  <c r="Q246" i="1"/>
  <c r="R246" i="1" s="1"/>
  <c r="O247" i="1" s="1"/>
  <c r="Q255" i="31"/>
  <c r="R255" i="31" s="1"/>
  <c r="O256" i="31" s="1"/>
  <c r="Q257" i="28"/>
  <c r="R257" i="28" s="1"/>
  <c r="O258" i="28" s="1"/>
  <c r="Q252" i="72"/>
  <c r="R252" i="72" s="1"/>
  <c r="O253" i="72" s="1"/>
  <c r="Q246" i="6"/>
  <c r="R246" i="6" s="1"/>
  <c r="O247" i="6" s="1"/>
  <c r="Q249" i="80"/>
  <c r="R249" i="80" s="1"/>
  <c r="O250" i="80" s="1"/>
  <c r="Q248" i="75"/>
  <c r="R248" i="75" s="1"/>
  <c r="O249" i="75" s="1"/>
  <c r="Q245" i="79"/>
  <c r="R245" i="79" s="1"/>
  <c r="O246" i="79" s="1"/>
  <c r="Q242" i="69"/>
  <c r="R242" i="69" s="1"/>
  <c r="O243" i="69" s="1"/>
  <c r="Q247" i="76"/>
  <c r="R247" i="76" s="1"/>
  <c r="O248" i="76" s="1"/>
  <c r="Q252" i="81"/>
  <c r="R252" i="81" s="1"/>
  <c r="O253" i="81" s="1"/>
  <c r="Q243" i="5"/>
  <c r="R243" i="5" s="1"/>
  <c r="O244" i="5" s="1"/>
  <c r="Q239" i="11"/>
  <c r="R239" i="11" s="1"/>
  <c r="O240" i="11" s="1"/>
  <c r="Q234" i="9"/>
  <c r="R234" i="9" s="1"/>
  <c r="O235" i="9" s="1"/>
  <c r="Q247" i="6" l="1"/>
  <c r="R247" i="6" s="1"/>
  <c r="O248" i="6" s="1"/>
  <c r="Q245" i="71"/>
  <c r="R245" i="71" s="1"/>
  <c r="O246" i="71" s="1"/>
  <c r="Q253" i="72"/>
  <c r="R253" i="72" s="1"/>
  <c r="O254" i="72" s="1"/>
  <c r="Q247" i="49"/>
  <c r="R247" i="49" s="1"/>
  <c r="O248" i="49" s="1"/>
  <c r="Q245" i="12"/>
  <c r="R245" i="12" s="1"/>
  <c r="O246" i="12" s="1"/>
  <c r="Q248" i="76"/>
  <c r="R248" i="76" s="1"/>
  <c r="O249" i="76" s="1"/>
  <c r="Q246" i="74"/>
  <c r="R246" i="74" s="1"/>
  <c r="O247" i="74" s="1"/>
  <c r="Q259" i="67"/>
  <c r="R259" i="67" s="1"/>
  <c r="O260" i="67" s="1"/>
  <c r="Q246" i="79"/>
  <c r="R246" i="79" s="1"/>
  <c r="O247" i="79" s="1"/>
  <c r="Q249" i="75"/>
  <c r="R249" i="75" s="1"/>
  <c r="O250" i="75" s="1"/>
  <c r="Q258" i="28"/>
  <c r="R258" i="28" s="1"/>
  <c r="O259" i="28" s="1"/>
  <c r="Q244" i="5"/>
  <c r="R244" i="5" s="1"/>
  <c r="O245" i="5" s="1"/>
  <c r="Q250" i="80"/>
  <c r="R250" i="80" s="1"/>
  <c r="O251" i="80" s="1"/>
  <c r="Q256" i="31"/>
  <c r="R256" i="31" s="1"/>
  <c r="O257" i="31" s="1"/>
  <c r="Q255" i="50"/>
  <c r="R255" i="50" s="1"/>
  <c r="O256" i="50" s="1"/>
  <c r="Q243" i="69"/>
  <c r="R243" i="69" s="1"/>
  <c r="O244" i="69" s="1"/>
  <c r="Q245" i="70"/>
  <c r="R245" i="70" s="1"/>
  <c r="O246" i="70" s="1"/>
  <c r="Q253" i="81"/>
  <c r="R253" i="81" s="1"/>
  <c r="O254" i="81" s="1"/>
  <c r="Q247" i="1"/>
  <c r="R247" i="1" s="1"/>
  <c r="O248" i="1" s="1"/>
  <c r="Q234" i="3"/>
  <c r="R234" i="3" s="1"/>
  <c r="O235" i="3" s="1"/>
  <c r="Q257" i="30"/>
  <c r="R257" i="30" s="1"/>
  <c r="O258" i="30" s="1"/>
  <c r="Q257" i="68"/>
  <c r="R257" i="68" s="1"/>
  <c r="O258" i="68" s="1"/>
  <c r="Q255" i="51"/>
  <c r="R255" i="51" s="1"/>
  <c r="O256" i="51" s="1"/>
  <c r="Q236" i="4"/>
  <c r="R236" i="4" s="1"/>
  <c r="O237" i="4" s="1"/>
  <c r="Q247" i="73"/>
  <c r="R247" i="73" s="1"/>
  <c r="O248" i="73" s="1"/>
  <c r="Q247" i="78"/>
  <c r="R247" i="78" s="1"/>
  <c r="O248" i="78" s="1"/>
  <c r="Q240" i="11"/>
  <c r="R240" i="11" s="1"/>
  <c r="O241" i="11" s="1"/>
  <c r="Q235" i="9"/>
  <c r="R235" i="9" s="1"/>
  <c r="O236" i="9" s="1"/>
  <c r="Q254" i="81" l="1"/>
  <c r="R254" i="81" s="1"/>
  <c r="O255" i="81" s="1"/>
  <c r="Q251" i="80"/>
  <c r="R251" i="80" s="1"/>
  <c r="O252" i="80" s="1"/>
  <c r="Q247" i="74"/>
  <c r="R247" i="74" s="1"/>
  <c r="O248" i="74" s="1"/>
  <c r="Q254" i="72"/>
  <c r="R254" i="72" s="1"/>
  <c r="O255" i="72" s="1"/>
  <c r="Q245" i="5"/>
  <c r="R245" i="5" s="1"/>
  <c r="O246" i="5" s="1"/>
  <c r="Q247" i="79"/>
  <c r="R247" i="79" s="1"/>
  <c r="O248" i="79" s="1"/>
  <c r="Q249" i="76"/>
  <c r="R249" i="76" s="1"/>
  <c r="O250" i="76" s="1"/>
  <c r="Q246" i="71"/>
  <c r="R246" i="71" s="1"/>
  <c r="O247" i="71" s="1"/>
  <c r="Q248" i="73"/>
  <c r="R248" i="73" s="1"/>
  <c r="O249" i="73" s="1"/>
  <c r="Q235" i="3"/>
  <c r="R235" i="3" s="1"/>
  <c r="O236" i="3" s="1"/>
  <c r="Q259" i="28"/>
  <c r="R259" i="28" s="1"/>
  <c r="O260" i="28" s="1"/>
  <c r="Q246" i="12"/>
  <c r="R246" i="12" s="1"/>
  <c r="O247" i="12" s="1"/>
  <c r="Q258" i="30"/>
  <c r="R258" i="30" s="1"/>
  <c r="O259" i="30" s="1"/>
  <c r="Q248" i="1"/>
  <c r="R248" i="1" s="1"/>
  <c r="O249" i="1" s="1"/>
  <c r="Q257" i="31"/>
  <c r="R257" i="31" s="1"/>
  <c r="O258" i="31" s="1"/>
  <c r="Q248" i="49"/>
  <c r="R248" i="49" s="1"/>
  <c r="O249" i="49" s="1"/>
  <c r="Q258" i="68"/>
  <c r="R258" i="68" s="1"/>
  <c r="O259" i="68" s="1"/>
  <c r="Q250" i="75"/>
  <c r="R250" i="75" s="1"/>
  <c r="O251" i="75" s="1"/>
  <c r="Q260" i="67"/>
  <c r="R260" i="67" s="1"/>
  <c r="O261" i="67" s="1"/>
  <c r="Q248" i="78"/>
  <c r="R248" i="78" s="1"/>
  <c r="O249" i="78" s="1"/>
  <c r="Q237" i="4"/>
  <c r="R237" i="4" s="1"/>
  <c r="O238" i="4" s="1"/>
  <c r="Q244" i="69"/>
  <c r="R244" i="69" s="1"/>
  <c r="O245" i="69" s="1"/>
  <c r="Q256" i="51"/>
  <c r="R256" i="51" s="1"/>
  <c r="O257" i="51" s="1"/>
  <c r="Q246" i="70"/>
  <c r="R246" i="70" s="1"/>
  <c r="O247" i="70" s="1"/>
  <c r="Q256" i="50"/>
  <c r="R256" i="50" s="1"/>
  <c r="O257" i="50" s="1"/>
  <c r="Q248" i="6"/>
  <c r="R248" i="6" s="1"/>
  <c r="O249" i="6" s="1"/>
  <c r="Q241" i="11"/>
  <c r="R241" i="11" s="1"/>
  <c r="O242" i="11" s="1"/>
  <c r="Q236" i="9"/>
  <c r="R236" i="9" s="1"/>
  <c r="O237" i="9" s="1"/>
  <c r="Q249" i="6" l="1"/>
  <c r="R249" i="6" s="1"/>
  <c r="O250" i="6" s="1"/>
  <c r="Q259" i="68"/>
  <c r="R259" i="68" s="1"/>
  <c r="O260" i="68" s="1"/>
  <c r="Q259" i="30"/>
  <c r="R259" i="30" s="1"/>
  <c r="O260" i="30" s="1"/>
  <c r="Q248" i="79"/>
  <c r="R248" i="79" s="1"/>
  <c r="O249" i="79" s="1"/>
  <c r="Q248" i="74"/>
  <c r="R248" i="74" s="1"/>
  <c r="O249" i="74" s="1"/>
  <c r="Q257" i="50"/>
  <c r="R257" i="50" s="1"/>
  <c r="O258" i="50" s="1"/>
  <c r="Q249" i="49"/>
  <c r="R249" i="49" s="1"/>
  <c r="O250" i="49" s="1"/>
  <c r="Q247" i="12"/>
  <c r="R247" i="12" s="1"/>
  <c r="O248" i="12" s="1"/>
  <c r="Q252" i="80"/>
  <c r="R252" i="80" s="1"/>
  <c r="O253" i="80" s="1"/>
  <c r="Q247" i="70"/>
  <c r="R247" i="70" s="1"/>
  <c r="O248" i="70" s="1"/>
  <c r="Q260" i="28"/>
  <c r="R260" i="28" s="1"/>
  <c r="O261" i="28" s="1"/>
  <c r="Q247" i="71"/>
  <c r="R247" i="71" s="1"/>
  <c r="O248" i="71" s="1"/>
  <c r="Q245" i="69"/>
  <c r="R245" i="69" s="1"/>
  <c r="O246" i="69" s="1"/>
  <c r="Q238" i="4"/>
  <c r="Q240" i="4" s="1"/>
  <c r="R240" i="4" s="1"/>
  <c r="S240" i="4" s="1"/>
  <c r="Q258" i="31"/>
  <c r="R258" i="31" s="1"/>
  <c r="O259" i="31" s="1"/>
  <c r="Q251" i="75"/>
  <c r="R251" i="75" s="1"/>
  <c r="O252" i="75" s="1"/>
  <c r="Q249" i="1"/>
  <c r="R249" i="1" s="1"/>
  <c r="O250" i="1" s="1"/>
  <c r="Q236" i="3"/>
  <c r="R236" i="3" s="1"/>
  <c r="O237" i="3" s="1"/>
  <c r="Q250" i="76"/>
  <c r="R250" i="76" s="1"/>
  <c r="O251" i="76" s="1"/>
  <c r="Q255" i="72"/>
  <c r="R255" i="72" s="1"/>
  <c r="O256" i="72" s="1"/>
  <c r="Q257" i="51"/>
  <c r="R257" i="51" s="1"/>
  <c r="O258" i="51" s="1"/>
  <c r="Q249" i="78"/>
  <c r="R249" i="78" s="1"/>
  <c r="O250" i="78" s="1"/>
  <c r="Q261" i="67"/>
  <c r="R261" i="67" s="1"/>
  <c r="O262" i="67" s="1"/>
  <c r="Q249" i="73"/>
  <c r="R249" i="73" s="1"/>
  <c r="O250" i="73" s="1"/>
  <c r="Q246" i="5"/>
  <c r="R246" i="5" s="1"/>
  <c r="O247" i="5" s="1"/>
  <c r="Q255" i="81"/>
  <c r="R255" i="81" s="1"/>
  <c r="O256" i="81" s="1"/>
  <c r="Q242" i="11"/>
  <c r="R242" i="11" s="1"/>
  <c r="O243" i="11" s="1"/>
  <c r="Q237" i="9"/>
  <c r="R237" i="9" s="1"/>
  <c r="O238" i="9" s="1"/>
  <c r="Q247" i="5" l="1"/>
  <c r="R247" i="5" s="1"/>
  <c r="O248" i="5" s="1"/>
  <c r="Q250" i="1"/>
  <c r="R250" i="1" s="1"/>
  <c r="O251" i="1" s="1"/>
  <c r="Q261" i="28"/>
  <c r="R261" i="28" s="1"/>
  <c r="O262" i="28" s="1"/>
  <c r="Q260" i="30"/>
  <c r="R260" i="30" s="1"/>
  <c r="O261" i="30" s="1"/>
  <c r="Q251" i="76"/>
  <c r="R251" i="76" s="1"/>
  <c r="O252" i="76" s="1"/>
  <c r="Q249" i="74"/>
  <c r="R249" i="74" s="1"/>
  <c r="O250" i="74" s="1"/>
  <c r="Q258" i="51"/>
  <c r="R258" i="51" s="1"/>
  <c r="O259" i="51" s="1"/>
  <c r="Q250" i="49"/>
  <c r="R250" i="49" s="1"/>
  <c r="O251" i="49" s="1"/>
  <c r="Q246" i="69"/>
  <c r="R246" i="69" s="1"/>
  <c r="O247" i="69" s="1"/>
  <c r="Q256" i="81"/>
  <c r="R256" i="81" s="1"/>
  <c r="O257" i="81" s="1"/>
  <c r="Q262" i="67"/>
  <c r="R262" i="67" s="1"/>
  <c r="O263" i="67" s="1"/>
  <c r="Q259" i="31"/>
  <c r="R259" i="31" s="1"/>
  <c r="O260" i="31" s="1"/>
  <c r="Q253" i="80"/>
  <c r="R253" i="80" s="1"/>
  <c r="O254" i="80" s="1"/>
  <c r="Q250" i="6"/>
  <c r="R250" i="6" s="1"/>
  <c r="O251" i="6" s="1"/>
  <c r="Q248" i="71"/>
  <c r="R248" i="71" s="1"/>
  <c r="O249" i="71" s="1"/>
  <c r="Q248" i="70"/>
  <c r="R248" i="70" s="1"/>
  <c r="O249" i="70" s="1"/>
  <c r="Q248" i="12"/>
  <c r="R248" i="12" s="1"/>
  <c r="O249" i="12" s="1"/>
  <c r="Q258" i="50"/>
  <c r="R258" i="50" s="1"/>
  <c r="O259" i="50" s="1"/>
  <c r="Q249" i="79"/>
  <c r="R249" i="79" s="1"/>
  <c r="O250" i="79" s="1"/>
  <c r="Q260" i="68"/>
  <c r="R260" i="68" s="1"/>
  <c r="O261" i="68" s="1"/>
  <c r="Q256" i="72"/>
  <c r="R256" i="72" s="1"/>
  <c r="O257" i="72" s="1"/>
  <c r="R238" i="4"/>
  <c r="Q250" i="73"/>
  <c r="R250" i="73" s="1"/>
  <c r="O251" i="73" s="1"/>
  <c r="Q252" i="75"/>
  <c r="R252" i="75" s="1"/>
  <c r="O253" i="75" s="1"/>
  <c r="Q250" i="78"/>
  <c r="R250" i="78" s="1"/>
  <c r="O251" i="78" s="1"/>
  <c r="Q237" i="3"/>
  <c r="R237" i="3" s="1"/>
  <c r="O238" i="3" s="1"/>
  <c r="Q243" i="11"/>
  <c r="R243" i="11" s="1"/>
  <c r="O244" i="11" s="1"/>
  <c r="Q238" i="9"/>
  <c r="Q240" i="9" s="1"/>
  <c r="R240" i="9" s="1"/>
  <c r="S240" i="9" s="1"/>
  <c r="Q257" i="72" l="1"/>
  <c r="R257" i="72" s="1"/>
  <c r="O258" i="72" s="1"/>
  <c r="Q259" i="50"/>
  <c r="R259" i="50" s="1"/>
  <c r="O260" i="50" s="1"/>
  <c r="Q263" i="67"/>
  <c r="R263" i="67" s="1"/>
  <c r="O264" i="67" s="1"/>
  <c r="Q262" i="28"/>
  <c r="R262" i="28" s="1"/>
  <c r="O263" i="28" s="1"/>
  <c r="Q249" i="12"/>
  <c r="R249" i="12" s="1"/>
  <c r="O250" i="12" s="1"/>
  <c r="Q252" i="76"/>
  <c r="R252" i="76" s="1"/>
  <c r="O253" i="76" s="1"/>
  <c r="Q254" i="80"/>
  <c r="R254" i="80" s="1"/>
  <c r="O255" i="80" s="1"/>
  <c r="Q259" i="51"/>
  <c r="R259" i="51" s="1"/>
  <c r="O260" i="51" s="1"/>
  <c r="Q253" i="75"/>
  <c r="R253" i="75" s="1"/>
  <c r="O254" i="75" s="1"/>
  <c r="Q249" i="70"/>
  <c r="R249" i="70" s="1"/>
  <c r="O250" i="70" s="1"/>
  <c r="Q251" i="78"/>
  <c r="R251" i="78" s="1"/>
  <c r="O252" i="78" s="1"/>
  <c r="Q250" i="79"/>
  <c r="R250" i="79" s="1"/>
  <c r="O251" i="79" s="1"/>
  <c r="Q249" i="71"/>
  <c r="R249" i="71" s="1"/>
  <c r="O250" i="71" s="1"/>
  <c r="Q260" i="31"/>
  <c r="R260" i="31" s="1"/>
  <c r="O261" i="31" s="1"/>
  <c r="Q247" i="69"/>
  <c r="R247" i="69" s="1"/>
  <c r="O248" i="69" s="1"/>
  <c r="Q248" i="5"/>
  <c r="R248" i="5" s="1"/>
  <c r="O249" i="5" s="1"/>
  <c r="Q251" i="73"/>
  <c r="R251" i="73" s="1"/>
  <c r="O252" i="73" s="1"/>
  <c r="Q261" i="68"/>
  <c r="R261" i="68" s="1"/>
  <c r="O262" i="68" s="1"/>
  <c r="Q251" i="6"/>
  <c r="R251" i="6" s="1"/>
  <c r="O252" i="6" s="1"/>
  <c r="Q257" i="81"/>
  <c r="R257" i="81" s="1"/>
  <c r="O258" i="81" s="1"/>
  <c r="Q251" i="49"/>
  <c r="R251" i="49" s="1"/>
  <c r="O252" i="49" s="1"/>
  <c r="Q250" i="74"/>
  <c r="R250" i="74" s="1"/>
  <c r="O251" i="74" s="1"/>
  <c r="Q261" i="30"/>
  <c r="R261" i="30" s="1"/>
  <c r="O262" i="30" s="1"/>
  <c r="Q251" i="1"/>
  <c r="R251" i="1" s="1"/>
  <c r="O252" i="1" s="1"/>
  <c r="Q238" i="3"/>
  <c r="Q240" i="3" s="1"/>
  <c r="R240" i="3" s="1"/>
  <c r="S240" i="3" s="1"/>
  <c r="Q244" i="11"/>
  <c r="R244" i="11" s="1"/>
  <c r="O245" i="11" s="1"/>
  <c r="R238" i="9"/>
  <c r="Q250" i="71" l="1"/>
  <c r="R250" i="71" s="1"/>
  <c r="O251" i="71" s="1"/>
  <c r="Q250" i="70"/>
  <c r="R250" i="70" s="1"/>
  <c r="O251" i="70" s="1"/>
  <c r="Q253" i="76"/>
  <c r="R253" i="76" s="1"/>
  <c r="O254" i="76" s="1"/>
  <c r="Q264" i="67"/>
  <c r="R264" i="67" s="1"/>
  <c r="O265" i="67" s="1"/>
  <c r="Q249" i="5"/>
  <c r="R249" i="5" s="1"/>
  <c r="O250" i="5" s="1"/>
  <c r="Q254" i="75"/>
  <c r="R254" i="75" s="1"/>
  <c r="O255" i="75" s="1"/>
  <c r="Q250" i="12"/>
  <c r="R250" i="12" s="1"/>
  <c r="O251" i="12" s="1"/>
  <c r="Q252" i="73"/>
  <c r="R252" i="73" s="1"/>
  <c r="O253" i="73" s="1"/>
  <c r="Q252" i="49"/>
  <c r="R252" i="49" s="1"/>
  <c r="O253" i="49" s="1"/>
  <c r="Q260" i="51"/>
  <c r="R260" i="51" s="1"/>
  <c r="O261" i="51" s="1"/>
  <c r="Q252" i="6"/>
  <c r="R252" i="6" s="1"/>
  <c r="O253" i="6" s="1"/>
  <c r="Q252" i="1"/>
  <c r="R252" i="1" s="1"/>
  <c r="O253" i="1" s="1"/>
  <c r="Q248" i="69"/>
  <c r="R248" i="69" s="1"/>
  <c r="O249" i="69" s="1"/>
  <c r="Q262" i="30"/>
  <c r="R262" i="30" s="1"/>
  <c r="O263" i="30" s="1"/>
  <c r="Q261" i="31"/>
  <c r="R261" i="31" s="1"/>
  <c r="O262" i="31" s="1"/>
  <c r="Q252" i="78"/>
  <c r="R252" i="78" s="1"/>
  <c r="O253" i="78" s="1"/>
  <c r="Q255" i="80"/>
  <c r="R255" i="80" s="1"/>
  <c r="O256" i="80" s="1"/>
  <c r="Q258" i="72"/>
  <c r="R258" i="72" s="1"/>
  <c r="O259" i="72" s="1"/>
  <c r="Q258" i="81"/>
  <c r="R258" i="81" s="1"/>
  <c r="O259" i="81" s="1"/>
  <c r="Q262" i="68"/>
  <c r="R262" i="68" s="1"/>
  <c r="O263" i="68" s="1"/>
  <c r="Q251" i="79"/>
  <c r="R251" i="79" s="1"/>
  <c r="O252" i="79" s="1"/>
  <c r="Q263" i="28"/>
  <c r="R263" i="28" s="1"/>
  <c r="O264" i="28" s="1"/>
  <c r="Q260" i="50"/>
  <c r="R260" i="50" s="1"/>
  <c r="O261" i="50" s="1"/>
  <c r="Q251" i="74"/>
  <c r="R251" i="74" s="1"/>
  <c r="O252" i="74" s="1"/>
  <c r="R238" i="3"/>
  <c r="Q245" i="11"/>
  <c r="R245" i="11" s="1"/>
  <c r="O246" i="11" s="1"/>
  <c r="Q259" i="72" l="1"/>
  <c r="R259" i="72" s="1"/>
  <c r="O260" i="72" s="1"/>
  <c r="Q255" i="75"/>
  <c r="R255" i="75" s="1"/>
  <c r="O256" i="75" s="1"/>
  <c r="Q250" i="5"/>
  <c r="R250" i="5" s="1"/>
  <c r="O251" i="5" s="1"/>
  <c r="Q251" i="70"/>
  <c r="R251" i="70" s="1"/>
  <c r="O252" i="70" s="1"/>
  <c r="Q263" i="68"/>
  <c r="R263" i="68" s="1"/>
  <c r="O264" i="68" s="1"/>
  <c r="Q261" i="51"/>
  <c r="R261" i="51" s="1"/>
  <c r="O262" i="51" s="1"/>
  <c r="Q264" i="28"/>
  <c r="R264" i="28" s="1"/>
  <c r="O265" i="28" s="1"/>
  <c r="Q263" i="30"/>
  <c r="R263" i="30" s="1"/>
  <c r="O264" i="30" s="1"/>
  <c r="Q265" i="67"/>
  <c r="R265" i="67" s="1"/>
  <c r="O266" i="67" s="1"/>
  <c r="Q252" i="74"/>
  <c r="R252" i="74" s="1"/>
  <c r="O253" i="74" s="1"/>
  <c r="Q253" i="78"/>
  <c r="R253" i="78" s="1"/>
  <c r="O254" i="78" s="1"/>
  <c r="Q259" i="81"/>
  <c r="R259" i="81" s="1"/>
  <c r="O260" i="81" s="1"/>
  <c r="Q253" i="1"/>
  <c r="R253" i="1" s="1"/>
  <c r="O254" i="1" s="1"/>
  <c r="Q253" i="73"/>
  <c r="R253" i="73" s="1"/>
  <c r="O254" i="73" s="1"/>
  <c r="Q261" i="50"/>
  <c r="R261" i="50" s="1"/>
  <c r="O262" i="50" s="1"/>
  <c r="Q262" i="31"/>
  <c r="R262" i="31" s="1"/>
  <c r="O263" i="31" s="1"/>
  <c r="Q253" i="6"/>
  <c r="R253" i="6" s="1"/>
  <c r="O254" i="6" s="1"/>
  <c r="Q253" i="49"/>
  <c r="R253" i="49" s="1"/>
  <c r="O254" i="49" s="1"/>
  <c r="Q251" i="12"/>
  <c r="R251" i="12" s="1"/>
  <c r="O252" i="12" s="1"/>
  <c r="Q254" i="76"/>
  <c r="R254" i="76" s="1"/>
  <c r="O255" i="76" s="1"/>
  <c r="Q251" i="71"/>
  <c r="R251" i="71" s="1"/>
  <c r="O252" i="71" s="1"/>
  <c r="Q252" i="79"/>
  <c r="R252" i="79" s="1"/>
  <c r="O253" i="79" s="1"/>
  <c r="Q256" i="80"/>
  <c r="R256" i="80" s="1"/>
  <c r="O257" i="80" s="1"/>
  <c r="Q249" i="69"/>
  <c r="R249" i="69" s="1"/>
  <c r="O250" i="69" s="1"/>
  <c r="Q246" i="11"/>
  <c r="R246" i="11" s="1"/>
  <c r="O247" i="11" s="1"/>
  <c r="Q254" i="1" l="1"/>
  <c r="R254" i="1" s="1"/>
  <c r="O255" i="1" s="1"/>
  <c r="Q264" i="68"/>
  <c r="R264" i="68" s="1"/>
  <c r="O265" i="68" s="1"/>
  <c r="Q252" i="71"/>
  <c r="R252" i="71" s="1"/>
  <c r="O253" i="71" s="1"/>
  <c r="Q262" i="50"/>
  <c r="R262" i="50" s="1"/>
  <c r="O263" i="50" s="1"/>
  <c r="Q250" i="69"/>
  <c r="R250" i="69" s="1"/>
  <c r="O251" i="69" s="1"/>
  <c r="Q254" i="6"/>
  <c r="R254" i="6" s="1"/>
  <c r="O255" i="6" s="1"/>
  <c r="Q265" i="28"/>
  <c r="R265" i="28" s="1"/>
  <c r="O266" i="28" s="1"/>
  <c r="Q252" i="12"/>
  <c r="R252" i="12" s="1"/>
  <c r="O253" i="12" s="1"/>
  <c r="Q266" i="67"/>
  <c r="R266" i="67" s="1"/>
  <c r="O267" i="67" s="1"/>
  <c r="Q262" i="51"/>
  <c r="R262" i="51" s="1"/>
  <c r="O263" i="51" s="1"/>
  <c r="Q260" i="72"/>
  <c r="R260" i="72" s="1"/>
  <c r="O261" i="72" s="1"/>
  <c r="Q253" i="79"/>
  <c r="R253" i="79" s="1"/>
  <c r="O254" i="79" s="1"/>
  <c r="Q263" i="31"/>
  <c r="R263" i="31" s="1"/>
  <c r="O264" i="31" s="1"/>
  <c r="Q254" i="73"/>
  <c r="R254" i="73" s="1"/>
  <c r="O255" i="73" s="1"/>
  <c r="Q260" i="81"/>
  <c r="R260" i="81" s="1"/>
  <c r="O261" i="81" s="1"/>
  <c r="Q253" i="74"/>
  <c r="R253" i="74" s="1"/>
  <c r="O254" i="74" s="1"/>
  <c r="Q264" i="30"/>
  <c r="R264" i="30" s="1"/>
  <c r="O265" i="30" s="1"/>
  <c r="Q252" i="70"/>
  <c r="R252" i="70" s="1"/>
  <c r="O253" i="70" s="1"/>
  <c r="Q256" i="75"/>
  <c r="R256" i="75" s="1"/>
  <c r="O257" i="75" s="1"/>
  <c r="Q255" i="76"/>
  <c r="R255" i="76" s="1"/>
  <c r="O256" i="76" s="1"/>
  <c r="Q254" i="49"/>
  <c r="R254" i="49" s="1"/>
  <c r="O255" i="49" s="1"/>
  <c r="Q257" i="80"/>
  <c r="R257" i="80" s="1"/>
  <c r="O258" i="80" s="1"/>
  <c r="Q254" i="78"/>
  <c r="R254" i="78" s="1"/>
  <c r="O255" i="78" s="1"/>
  <c r="Q251" i="5"/>
  <c r="R251" i="5" s="1"/>
  <c r="O252" i="5" s="1"/>
  <c r="Q247" i="11"/>
  <c r="R247" i="11" s="1"/>
  <c r="O248" i="11" s="1"/>
  <c r="Q264" i="31" l="1"/>
  <c r="R264" i="31" s="1"/>
  <c r="O265" i="31" s="1"/>
  <c r="Q266" i="28"/>
  <c r="R266" i="28" s="1"/>
  <c r="O267" i="28" s="1"/>
  <c r="Q263" i="50"/>
  <c r="R263" i="50" s="1"/>
  <c r="O264" i="50" s="1"/>
  <c r="Q254" i="79"/>
  <c r="R254" i="79" s="1"/>
  <c r="O255" i="79" s="1"/>
  <c r="Q253" i="71"/>
  <c r="R253" i="71" s="1"/>
  <c r="O254" i="71" s="1"/>
  <c r="Q261" i="81"/>
  <c r="R261" i="81" s="1"/>
  <c r="O262" i="81" s="1"/>
  <c r="Q265" i="68"/>
  <c r="R265" i="68" s="1"/>
  <c r="O266" i="68" s="1"/>
  <c r="Q265" i="30"/>
  <c r="R265" i="30" s="1"/>
  <c r="O266" i="30" s="1"/>
  <c r="Q254" i="74"/>
  <c r="R254" i="74" s="1"/>
  <c r="O255" i="74" s="1"/>
  <c r="Q255" i="6"/>
  <c r="R255" i="6" s="1"/>
  <c r="O256" i="6" s="1"/>
  <c r="Q261" i="72"/>
  <c r="R261" i="72" s="1"/>
  <c r="O262" i="72" s="1"/>
  <c r="Q255" i="73"/>
  <c r="R255" i="73" s="1"/>
  <c r="O256" i="73" s="1"/>
  <c r="Q253" i="12"/>
  <c r="R253" i="12" s="1"/>
  <c r="O254" i="12" s="1"/>
  <c r="Q255" i="1"/>
  <c r="R255" i="1" s="1"/>
  <c r="O256" i="1" s="1"/>
  <c r="Q257" i="75"/>
  <c r="R257" i="75" s="1"/>
  <c r="O258" i="75" s="1"/>
  <c r="Q255" i="78"/>
  <c r="R255" i="78" s="1"/>
  <c r="O256" i="78" s="1"/>
  <c r="Q256" i="76"/>
  <c r="R256" i="76" s="1"/>
  <c r="O257" i="76" s="1"/>
  <c r="Q263" i="51"/>
  <c r="R263" i="51" s="1"/>
  <c r="O264" i="51" s="1"/>
  <c r="Q252" i="5"/>
  <c r="R252" i="5" s="1"/>
  <c r="O253" i="5" s="1"/>
  <c r="Q258" i="80"/>
  <c r="R258" i="80" s="1"/>
  <c r="O259" i="80" s="1"/>
  <c r="Q253" i="70"/>
  <c r="R253" i="70" s="1"/>
  <c r="O254" i="70" s="1"/>
  <c r="Q255" i="49"/>
  <c r="R255" i="49" s="1"/>
  <c r="O256" i="49" s="1"/>
  <c r="Q267" i="67"/>
  <c r="R267" i="67" s="1"/>
  <c r="O268" i="67" s="1"/>
  <c r="Q251" i="69"/>
  <c r="R251" i="69" s="1"/>
  <c r="O252" i="69" s="1"/>
  <c r="Q248" i="11"/>
  <c r="R248" i="11" s="1"/>
  <c r="O249" i="11" s="1"/>
  <c r="Q252" i="69" l="1"/>
  <c r="R252" i="69" s="1"/>
  <c r="O253" i="69" s="1"/>
  <c r="Q259" i="80"/>
  <c r="R259" i="80" s="1"/>
  <c r="O260" i="80" s="1"/>
  <c r="Q256" i="78"/>
  <c r="R256" i="78" s="1"/>
  <c r="O257" i="78" s="1"/>
  <c r="Q256" i="73"/>
  <c r="R256" i="73" s="1"/>
  <c r="O257" i="73" s="1"/>
  <c r="Q266" i="30"/>
  <c r="R266" i="30" s="1"/>
  <c r="O267" i="30" s="1"/>
  <c r="Q255" i="79"/>
  <c r="R255" i="79" s="1"/>
  <c r="O256" i="79" s="1"/>
  <c r="Q268" i="67"/>
  <c r="R268" i="67" s="1"/>
  <c r="O269" i="67" s="1"/>
  <c r="Q258" i="75"/>
  <c r="R258" i="75" s="1"/>
  <c r="O259" i="75" s="1"/>
  <c r="Q262" i="72"/>
  <c r="R262" i="72" s="1"/>
  <c r="O263" i="72" s="1"/>
  <c r="Q266" i="68"/>
  <c r="R266" i="68" s="1"/>
  <c r="O267" i="68" s="1"/>
  <c r="Q264" i="50"/>
  <c r="R264" i="50" s="1"/>
  <c r="O265" i="50" s="1"/>
  <c r="Q256" i="49"/>
  <c r="R256" i="49" s="1"/>
  <c r="O257" i="49" s="1"/>
  <c r="Q256" i="1"/>
  <c r="R256" i="1" s="1"/>
  <c r="O257" i="1" s="1"/>
  <c r="Q262" i="81"/>
  <c r="R262" i="81" s="1"/>
  <c r="O263" i="81" s="1"/>
  <c r="Q267" i="28"/>
  <c r="R267" i="28" s="1"/>
  <c r="O268" i="28" s="1"/>
  <c r="Q253" i="5"/>
  <c r="R253" i="5" s="1"/>
  <c r="O254" i="5" s="1"/>
  <c r="Q264" i="51"/>
  <c r="R264" i="51" s="1"/>
  <c r="O265" i="51" s="1"/>
  <c r="Q256" i="6"/>
  <c r="R256" i="6" s="1"/>
  <c r="O257" i="6" s="1"/>
  <c r="Q254" i="70"/>
  <c r="R254" i="70" s="1"/>
  <c r="O255" i="70" s="1"/>
  <c r="Q257" i="76"/>
  <c r="R257" i="76" s="1"/>
  <c r="O258" i="76" s="1"/>
  <c r="Q254" i="12"/>
  <c r="R254" i="12" s="1"/>
  <c r="O255" i="12" s="1"/>
  <c r="Q255" i="74"/>
  <c r="R255" i="74" s="1"/>
  <c r="O256" i="74" s="1"/>
  <c r="Q254" i="71"/>
  <c r="R254" i="71" s="1"/>
  <c r="O255" i="71" s="1"/>
  <c r="Q265" i="31"/>
  <c r="R265" i="31" s="1"/>
  <c r="O266" i="31" s="1"/>
  <c r="Q249" i="11"/>
  <c r="R249" i="11" s="1"/>
  <c r="O250" i="11" s="1"/>
  <c r="Q256" i="79" l="1"/>
  <c r="R256" i="79" s="1"/>
  <c r="O257" i="79" s="1"/>
  <c r="Q265" i="51"/>
  <c r="R265" i="51" s="1"/>
  <c r="O266" i="51" s="1"/>
  <c r="Q267" i="30"/>
  <c r="R267" i="30" s="1"/>
  <c r="O268" i="30" s="1"/>
  <c r="Q255" i="71"/>
  <c r="R255" i="71" s="1"/>
  <c r="O256" i="71" s="1"/>
  <c r="Q257" i="78"/>
  <c r="R257" i="78" s="1"/>
  <c r="O258" i="78" s="1"/>
  <c r="Q265" i="50"/>
  <c r="R265" i="50" s="1"/>
  <c r="O266" i="50" s="1"/>
  <c r="Q255" i="70"/>
  <c r="R255" i="70" s="1"/>
  <c r="O256" i="70" s="1"/>
  <c r="Q254" i="5"/>
  <c r="R254" i="5" s="1"/>
  <c r="O255" i="5" s="1"/>
  <c r="Q257" i="1"/>
  <c r="R257" i="1" s="1"/>
  <c r="O258" i="1" s="1"/>
  <c r="Q263" i="72"/>
  <c r="R263" i="72" s="1"/>
  <c r="O264" i="72" s="1"/>
  <c r="Q255" i="12"/>
  <c r="R255" i="12" s="1"/>
  <c r="O256" i="12" s="1"/>
  <c r="Q268" i="28"/>
  <c r="R268" i="28" s="1"/>
  <c r="O269" i="28" s="1"/>
  <c r="Q269" i="67"/>
  <c r="R269" i="67" s="1"/>
  <c r="O270" i="67" s="1"/>
  <c r="Q253" i="69"/>
  <c r="R253" i="69" s="1"/>
  <c r="O254" i="69" s="1"/>
  <c r="Q266" i="31"/>
  <c r="R266" i="31" s="1"/>
  <c r="O267" i="31" s="1"/>
  <c r="Q257" i="6"/>
  <c r="R257" i="6" s="1"/>
  <c r="O258" i="6" s="1"/>
  <c r="Q257" i="49"/>
  <c r="R257" i="49" s="1"/>
  <c r="O258" i="49" s="1"/>
  <c r="Q257" i="73"/>
  <c r="R257" i="73" s="1"/>
  <c r="O258" i="73" s="1"/>
  <c r="Q256" i="74"/>
  <c r="R256" i="74" s="1"/>
  <c r="O257" i="74" s="1"/>
  <c r="Q263" i="81"/>
  <c r="R263" i="81" s="1"/>
  <c r="O264" i="81" s="1"/>
  <c r="Q259" i="75"/>
  <c r="R259" i="75" s="1"/>
  <c r="O260" i="75" s="1"/>
  <c r="Q258" i="76"/>
  <c r="R258" i="76" s="1"/>
  <c r="O259" i="76" s="1"/>
  <c r="Q267" i="68"/>
  <c r="R267" i="68" s="1"/>
  <c r="O268" i="68" s="1"/>
  <c r="Q260" i="80"/>
  <c r="R260" i="80" s="1"/>
  <c r="O261" i="80" s="1"/>
  <c r="Q250" i="11"/>
  <c r="R250" i="11" s="1"/>
  <c r="O251" i="11" s="1"/>
  <c r="Q258" i="49" l="1"/>
  <c r="R258" i="49" s="1"/>
  <c r="O259" i="49" s="1"/>
  <c r="Q258" i="1"/>
  <c r="R258" i="1" s="1"/>
  <c r="O259" i="1" s="1"/>
  <c r="Q268" i="30"/>
  <c r="R268" i="30" s="1"/>
  <c r="O269" i="30" s="1"/>
  <c r="Q257" i="74"/>
  <c r="R257" i="74" s="1"/>
  <c r="O258" i="74" s="1"/>
  <c r="Q256" i="12"/>
  <c r="R256" i="12" s="1"/>
  <c r="O257" i="12" s="1"/>
  <c r="Q255" i="5"/>
  <c r="R255" i="5" s="1"/>
  <c r="O256" i="5" s="1"/>
  <c r="Q258" i="78"/>
  <c r="R258" i="78" s="1"/>
  <c r="O259" i="78" s="1"/>
  <c r="Q268" i="68"/>
  <c r="R268" i="68" s="1"/>
  <c r="O269" i="68" s="1"/>
  <c r="Q270" i="67"/>
  <c r="R270" i="67" s="1"/>
  <c r="O271" i="67" s="1"/>
  <c r="Q256" i="70"/>
  <c r="R256" i="70" s="1"/>
  <c r="O257" i="70" s="1"/>
  <c r="Q264" i="81"/>
  <c r="R264" i="81" s="1"/>
  <c r="O265" i="81" s="1"/>
  <c r="Q260" i="75"/>
  <c r="R260" i="75" s="1"/>
  <c r="O261" i="75" s="1"/>
  <c r="Q267" i="31"/>
  <c r="R267" i="31" s="1"/>
  <c r="O268" i="31" s="1"/>
  <c r="Q257" i="79"/>
  <c r="R257" i="79" s="1"/>
  <c r="O258" i="79" s="1"/>
  <c r="Q258" i="73"/>
  <c r="R258" i="73" s="1"/>
  <c r="O259" i="73" s="1"/>
  <c r="Q269" i="28"/>
  <c r="R269" i="28" s="1"/>
  <c r="O270" i="28" s="1"/>
  <c r="Q266" i="51"/>
  <c r="R266" i="51" s="1"/>
  <c r="O267" i="51" s="1"/>
  <c r="Q261" i="80"/>
  <c r="R261" i="80" s="1"/>
  <c r="O262" i="80" s="1"/>
  <c r="Q254" i="69"/>
  <c r="R254" i="69" s="1"/>
  <c r="O255" i="69" s="1"/>
  <c r="Q266" i="50"/>
  <c r="R266" i="50" s="1"/>
  <c r="O267" i="50" s="1"/>
  <c r="Q256" i="71"/>
  <c r="R256" i="71" s="1"/>
  <c r="O257" i="71" s="1"/>
  <c r="Q259" i="76"/>
  <c r="R259" i="76" s="1"/>
  <c r="O260" i="76" s="1"/>
  <c r="Q258" i="6"/>
  <c r="R258" i="6" s="1"/>
  <c r="O259" i="6" s="1"/>
  <c r="Q264" i="72"/>
  <c r="R264" i="72" s="1"/>
  <c r="O265" i="72" s="1"/>
  <c r="Q251" i="11"/>
  <c r="R251" i="11" s="1"/>
  <c r="O252" i="11" s="1"/>
  <c r="Q259" i="6" l="1"/>
  <c r="R259" i="6" s="1"/>
  <c r="O260" i="6" s="1"/>
  <c r="Q258" i="79"/>
  <c r="R258" i="79" s="1"/>
  <c r="O259" i="79" s="1"/>
  <c r="Q257" i="70"/>
  <c r="R257" i="70" s="1"/>
  <c r="O258" i="70" s="1"/>
  <c r="Q258" i="74"/>
  <c r="R258" i="74" s="1"/>
  <c r="O259" i="74" s="1"/>
  <c r="Q260" i="76"/>
  <c r="R260" i="76" s="1"/>
  <c r="O261" i="76" s="1"/>
  <c r="Q268" i="31"/>
  <c r="R268" i="31" s="1"/>
  <c r="O269" i="31" s="1"/>
  <c r="Q271" i="67"/>
  <c r="R271" i="67" s="1"/>
  <c r="O272" i="67" s="1"/>
  <c r="Q269" i="30"/>
  <c r="R269" i="30" s="1"/>
  <c r="O270" i="30" s="1"/>
  <c r="Q257" i="71"/>
  <c r="R257" i="71" s="1"/>
  <c r="O258" i="71" s="1"/>
  <c r="Q262" i="80"/>
  <c r="R262" i="80" s="1"/>
  <c r="O263" i="80" s="1"/>
  <c r="Q261" i="75"/>
  <c r="R261" i="75" s="1"/>
  <c r="O262" i="75" s="1"/>
  <c r="Q269" i="68"/>
  <c r="R269" i="68" s="1"/>
  <c r="O270" i="68" s="1"/>
  <c r="Q259" i="1"/>
  <c r="R259" i="1" s="1"/>
  <c r="O260" i="1" s="1"/>
  <c r="Q267" i="50"/>
  <c r="R267" i="50" s="1"/>
  <c r="O268" i="50" s="1"/>
  <c r="Q267" i="51"/>
  <c r="R267" i="51" s="1"/>
  <c r="O268" i="51" s="1"/>
  <c r="Q265" i="81"/>
  <c r="R265" i="81" s="1"/>
  <c r="O266" i="81" s="1"/>
  <c r="Q257" i="12"/>
  <c r="R257" i="12" s="1"/>
  <c r="O258" i="12" s="1"/>
  <c r="Q259" i="49"/>
  <c r="R259" i="49" s="1"/>
  <c r="O260" i="49" s="1"/>
  <c r="Q255" i="69"/>
  <c r="R255" i="69" s="1"/>
  <c r="O256" i="69" s="1"/>
  <c r="Q270" i="28"/>
  <c r="R270" i="28" s="1"/>
  <c r="O271" i="28" s="1"/>
  <c r="Q256" i="5"/>
  <c r="R256" i="5" s="1"/>
  <c r="O257" i="5" s="1"/>
  <c r="Q265" i="72"/>
  <c r="R265" i="72" s="1"/>
  <c r="O266" i="72" s="1"/>
  <c r="Q259" i="73"/>
  <c r="R259" i="73" s="1"/>
  <c r="O260" i="73" s="1"/>
  <c r="Q259" i="78"/>
  <c r="R259" i="78" s="1"/>
  <c r="O260" i="78" s="1"/>
  <c r="Q252" i="11"/>
  <c r="R252" i="11" s="1"/>
  <c r="O253" i="11" s="1"/>
  <c r="Q271" i="28" l="1"/>
  <c r="R271" i="28" s="1"/>
  <c r="O272" i="28" s="1"/>
  <c r="Q258" i="12"/>
  <c r="R258" i="12" s="1"/>
  <c r="O259" i="12" s="1"/>
  <c r="Q262" i="75"/>
  <c r="R262" i="75" s="1"/>
  <c r="O263" i="75" s="1"/>
  <c r="Q272" i="67"/>
  <c r="R272" i="67" s="1"/>
  <c r="O273" i="67" s="1"/>
  <c r="Q266" i="81"/>
  <c r="R266" i="81" s="1"/>
  <c r="O267" i="81" s="1"/>
  <c r="Q263" i="80"/>
  <c r="R263" i="80" s="1"/>
  <c r="O264" i="80" s="1"/>
  <c r="Q269" i="31"/>
  <c r="R269" i="31" s="1"/>
  <c r="O270" i="31" s="1"/>
  <c r="Q256" i="69"/>
  <c r="R256" i="69" s="1"/>
  <c r="O257" i="69" s="1"/>
  <c r="Q260" i="78"/>
  <c r="R260" i="78" s="1"/>
  <c r="O261" i="78" s="1"/>
  <c r="Q268" i="51"/>
  <c r="R268" i="51" s="1"/>
  <c r="O269" i="51" s="1"/>
  <c r="Q258" i="71"/>
  <c r="R258" i="71" s="1"/>
  <c r="O259" i="71" s="1"/>
  <c r="Q261" i="76"/>
  <c r="R261" i="76" s="1"/>
  <c r="O262" i="76" s="1"/>
  <c r="Q259" i="79"/>
  <c r="R259" i="79" s="1"/>
  <c r="O260" i="79" s="1"/>
  <c r="Q260" i="73"/>
  <c r="R260" i="73" s="1"/>
  <c r="O261" i="73" s="1"/>
  <c r="Q270" i="68"/>
  <c r="R270" i="68" s="1"/>
  <c r="O271" i="68" s="1"/>
  <c r="Q270" i="30"/>
  <c r="R270" i="30" s="1"/>
  <c r="O271" i="30" s="1"/>
  <c r="Q259" i="74"/>
  <c r="R259" i="74" s="1"/>
  <c r="O260" i="74" s="1"/>
  <c r="Q260" i="6"/>
  <c r="R260" i="6" s="1"/>
  <c r="O261" i="6" s="1"/>
  <c r="Q257" i="5"/>
  <c r="R257" i="5" s="1"/>
  <c r="O258" i="5" s="1"/>
  <c r="Q260" i="49"/>
  <c r="R260" i="49" s="1"/>
  <c r="O261" i="49" s="1"/>
  <c r="Q268" i="50"/>
  <c r="R268" i="50" s="1"/>
  <c r="O269" i="50" s="1"/>
  <c r="Q266" i="72"/>
  <c r="R266" i="72" s="1"/>
  <c r="O267" i="72" s="1"/>
  <c r="Q260" i="1"/>
  <c r="R260" i="1" s="1"/>
  <c r="O261" i="1" s="1"/>
  <c r="Q258" i="70"/>
  <c r="R258" i="70" s="1"/>
  <c r="O259" i="70" s="1"/>
  <c r="Q253" i="11"/>
  <c r="R253" i="11" s="1"/>
  <c r="O254" i="11" s="1"/>
  <c r="Q261" i="49" l="1"/>
  <c r="R261" i="49" s="1"/>
  <c r="O262" i="49" s="1"/>
  <c r="Q261" i="78"/>
  <c r="R261" i="78" s="1"/>
  <c r="O262" i="78" s="1"/>
  <c r="Q263" i="75"/>
  <c r="R263" i="75" s="1"/>
  <c r="O264" i="75" s="1"/>
  <c r="Q259" i="70"/>
  <c r="R259" i="70" s="1"/>
  <c r="O260" i="70" s="1"/>
  <c r="Q260" i="74"/>
  <c r="R260" i="74" s="1"/>
  <c r="O261" i="74" s="1"/>
  <c r="Q258" i="5"/>
  <c r="R258" i="5" s="1"/>
  <c r="O259" i="5" s="1"/>
  <c r="Q259" i="71"/>
  <c r="R259" i="71" s="1"/>
  <c r="O260" i="71" s="1"/>
  <c r="Q261" i="1"/>
  <c r="R261" i="1" s="1"/>
  <c r="O262" i="1" s="1"/>
  <c r="Q260" i="79"/>
  <c r="R260" i="79" s="1"/>
  <c r="O261" i="79" s="1"/>
  <c r="Q267" i="81"/>
  <c r="R267" i="81" s="1"/>
  <c r="O268" i="81" s="1"/>
  <c r="Q269" i="50"/>
  <c r="R269" i="50" s="1"/>
  <c r="O270" i="50" s="1"/>
  <c r="Q271" i="68"/>
  <c r="R271" i="68" s="1"/>
  <c r="O272" i="68" s="1"/>
  <c r="Q270" i="31"/>
  <c r="R270" i="31" s="1"/>
  <c r="O271" i="31" s="1"/>
  <c r="Q273" i="67"/>
  <c r="R273" i="67" s="1"/>
  <c r="O274" i="67" s="1"/>
  <c r="Q272" i="28"/>
  <c r="R272" i="28" s="1"/>
  <c r="O273" i="28" s="1"/>
  <c r="Q261" i="6"/>
  <c r="R261" i="6" s="1"/>
  <c r="O262" i="6" s="1"/>
  <c r="Q271" i="30"/>
  <c r="R271" i="30" s="1"/>
  <c r="O272" i="30" s="1"/>
  <c r="Q261" i="73"/>
  <c r="R261" i="73" s="1"/>
  <c r="O262" i="73" s="1"/>
  <c r="Q262" i="76"/>
  <c r="R262" i="76" s="1"/>
  <c r="O263" i="76" s="1"/>
  <c r="Q269" i="51"/>
  <c r="R269" i="51" s="1"/>
  <c r="O270" i="51" s="1"/>
  <c r="Q257" i="69"/>
  <c r="R257" i="69" s="1"/>
  <c r="O258" i="69" s="1"/>
  <c r="Q264" i="80"/>
  <c r="R264" i="80" s="1"/>
  <c r="O265" i="80" s="1"/>
  <c r="Q259" i="12"/>
  <c r="R259" i="12" s="1"/>
  <c r="O260" i="12" s="1"/>
  <c r="Q267" i="72"/>
  <c r="R267" i="72" s="1"/>
  <c r="O268" i="72" s="1"/>
  <c r="Q254" i="11"/>
  <c r="R254" i="11" s="1"/>
  <c r="O255" i="11" s="1"/>
  <c r="Q260" i="12" l="1"/>
  <c r="R260" i="12" s="1"/>
  <c r="O261" i="12" s="1"/>
  <c r="Q258" i="69"/>
  <c r="R258" i="69" s="1"/>
  <c r="O259" i="69" s="1"/>
  <c r="Q272" i="30"/>
  <c r="R272" i="30" s="1"/>
  <c r="O273" i="30" s="1"/>
  <c r="Q260" i="71"/>
  <c r="R260" i="71" s="1"/>
  <c r="O261" i="71" s="1"/>
  <c r="Q261" i="79"/>
  <c r="R261" i="79" s="1"/>
  <c r="O262" i="79" s="1"/>
  <c r="Q259" i="5"/>
  <c r="R259" i="5" s="1"/>
  <c r="O260" i="5" s="1"/>
  <c r="Q264" i="75"/>
  <c r="R264" i="75" s="1"/>
  <c r="O265" i="75" s="1"/>
  <c r="Q262" i="6"/>
  <c r="R262" i="6" s="1"/>
  <c r="O263" i="6" s="1"/>
  <c r="Q265" i="80"/>
  <c r="R265" i="80" s="1"/>
  <c r="O266" i="80" s="1"/>
  <c r="Q263" i="76"/>
  <c r="R263" i="76" s="1"/>
  <c r="O264" i="76" s="1"/>
  <c r="Q270" i="50"/>
  <c r="R270" i="50" s="1"/>
  <c r="O271" i="50" s="1"/>
  <c r="Q261" i="74"/>
  <c r="R261" i="74" s="1"/>
  <c r="O262" i="74" s="1"/>
  <c r="Q262" i="78"/>
  <c r="R262" i="78" s="1"/>
  <c r="O263" i="78" s="1"/>
  <c r="Q262" i="73"/>
  <c r="R262" i="73" s="1"/>
  <c r="O263" i="73" s="1"/>
  <c r="Q262" i="49"/>
  <c r="R262" i="49" s="1"/>
  <c r="O263" i="49" s="1"/>
  <c r="Q274" i="67"/>
  <c r="R274" i="67" s="1"/>
  <c r="O275" i="67" s="1"/>
  <c r="Q272" i="68"/>
  <c r="R272" i="68" s="1"/>
  <c r="O273" i="68" s="1"/>
  <c r="Q268" i="81"/>
  <c r="R268" i="81" s="1"/>
  <c r="O269" i="81" s="1"/>
  <c r="Q262" i="1"/>
  <c r="R262" i="1" s="1"/>
  <c r="O263" i="1" s="1"/>
  <c r="Q260" i="70"/>
  <c r="R260" i="70" s="1"/>
  <c r="O261" i="70" s="1"/>
  <c r="Q268" i="72"/>
  <c r="R268" i="72" s="1"/>
  <c r="O269" i="72" s="1"/>
  <c r="Q270" i="51"/>
  <c r="R270" i="51" s="1"/>
  <c r="O271" i="51" s="1"/>
  <c r="Q273" i="28"/>
  <c r="R273" i="28" s="1"/>
  <c r="O274" i="28" s="1"/>
  <c r="Q271" i="31"/>
  <c r="R271" i="31" s="1"/>
  <c r="O272" i="31" s="1"/>
  <c r="Q255" i="11"/>
  <c r="R255" i="11" s="1"/>
  <c r="O256" i="11" s="1"/>
  <c r="Q262" i="79" l="1"/>
  <c r="R262" i="79" s="1"/>
  <c r="O263" i="79" s="1"/>
  <c r="Q272" i="31"/>
  <c r="R272" i="31" s="1"/>
  <c r="O273" i="31" s="1"/>
  <c r="Q273" i="68"/>
  <c r="R273" i="68" s="1"/>
  <c r="O274" i="68" s="1"/>
  <c r="Q269" i="81"/>
  <c r="R269" i="81" s="1"/>
  <c r="O270" i="81" s="1"/>
  <c r="Q263" i="49"/>
  <c r="R263" i="49" s="1"/>
  <c r="O264" i="49" s="1"/>
  <c r="Q260" i="5"/>
  <c r="R260" i="5" s="1"/>
  <c r="O261" i="5" s="1"/>
  <c r="Q273" i="30"/>
  <c r="R273" i="30" s="1"/>
  <c r="O274" i="30" s="1"/>
  <c r="Q271" i="51"/>
  <c r="R271" i="51" s="1"/>
  <c r="O272" i="51" s="1"/>
  <c r="Q261" i="70"/>
  <c r="R261" i="70" s="1"/>
  <c r="O262" i="70" s="1"/>
  <c r="Q275" i="67"/>
  <c r="R275" i="67" s="1"/>
  <c r="O276" i="67" s="1"/>
  <c r="Q263" i="73"/>
  <c r="R263" i="73" s="1"/>
  <c r="O264" i="73" s="1"/>
  <c r="Q262" i="74"/>
  <c r="R262" i="74" s="1"/>
  <c r="O263" i="74" s="1"/>
  <c r="Q264" i="76"/>
  <c r="R264" i="76" s="1"/>
  <c r="O265" i="76" s="1"/>
  <c r="Q263" i="6"/>
  <c r="R263" i="6" s="1"/>
  <c r="O264" i="6" s="1"/>
  <c r="Q261" i="71"/>
  <c r="R261" i="71" s="1"/>
  <c r="O262" i="71" s="1"/>
  <c r="Q259" i="69"/>
  <c r="R259" i="69" s="1"/>
  <c r="O260" i="69" s="1"/>
  <c r="Q274" i="28"/>
  <c r="R274" i="28" s="1"/>
  <c r="O275" i="28" s="1"/>
  <c r="Q269" i="72"/>
  <c r="R269" i="72" s="1"/>
  <c r="O270" i="72" s="1"/>
  <c r="Q263" i="1"/>
  <c r="R263" i="1" s="1"/>
  <c r="O264" i="1" s="1"/>
  <c r="Q263" i="78"/>
  <c r="R263" i="78" s="1"/>
  <c r="O264" i="78" s="1"/>
  <c r="Q271" i="50"/>
  <c r="R271" i="50" s="1"/>
  <c r="O272" i="50" s="1"/>
  <c r="Q266" i="80"/>
  <c r="R266" i="80" s="1"/>
  <c r="O267" i="80" s="1"/>
  <c r="Q265" i="75"/>
  <c r="R265" i="75" s="1"/>
  <c r="O266" i="75" s="1"/>
  <c r="Q261" i="12"/>
  <c r="R261" i="12" s="1"/>
  <c r="O262" i="12" s="1"/>
  <c r="Q256" i="11"/>
  <c r="R256" i="11" s="1"/>
  <c r="O257" i="11" s="1"/>
  <c r="Q262" i="12" l="1"/>
  <c r="R262" i="12" s="1"/>
  <c r="O263" i="12" s="1"/>
  <c r="Q264" i="6"/>
  <c r="R264" i="6" s="1"/>
  <c r="O265" i="6" s="1"/>
  <c r="Q276" i="67"/>
  <c r="R276" i="67" s="1"/>
  <c r="O277" i="67" s="1"/>
  <c r="Q274" i="30"/>
  <c r="R274" i="30" s="1"/>
  <c r="O275" i="30" s="1"/>
  <c r="Q270" i="81"/>
  <c r="R270" i="81" s="1"/>
  <c r="O271" i="81" s="1"/>
  <c r="Q272" i="50"/>
  <c r="R272" i="50" s="1"/>
  <c r="O273" i="50" s="1"/>
  <c r="Q265" i="76"/>
  <c r="R265" i="76" s="1"/>
  <c r="O266" i="76" s="1"/>
  <c r="Q274" i="68"/>
  <c r="R274" i="68" s="1"/>
  <c r="O275" i="68" s="1"/>
  <c r="Q270" i="72"/>
  <c r="R270" i="72" s="1"/>
  <c r="O271" i="72" s="1"/>
  <c r="Q267" i="80"/>
  <c r="R267" i="80" s="1"/>
  <c r="O268" i="80" s="1"/>
  <c r="Q264" i="1"/>
  <c r="R264" i="1" s="1"/>
  <c r="O265" i="1" s="1"/>
  <c r="Q260" i="69"/>
  <c r="R260" i="69" s="1"/>
  <c r="O261" i="69" s="1"/>
  <c r="Q263" i="74"/>
  <c r="R263" i="74" s="1"/>
  <c r="O264" i="74" s="1"/>
  <c r="Q273" i="31"/>
  <c r="R273" i="31" s="1"/>
  <c r="O274" i="31" s="1"/>
  <c r="Q262" i="71"/>
  <c r="R262" i="71" s="1"/>
  <c r="O263" i="71" s="1"/>
  <c r="Q264" i="73"/>
  <c r="R264" i="73" s="1"/>
  <c r="O265" i="73" s="1"/>
  <c r="Q272" i="51"/>
  <c r="R272" i="51" s="1"/>
  <c r="O273" i="51" s="1"/>
  <c r="Q264" i="49"/>
  <c r="R264" i="49" s="1"/>
  <c r="O265" i="49" s="1"/>
  <c r="Q263" i="79"/>
  <c r="R263" i="79" s="1"/>
  <c r="O264" i="79" s="1"/>
  <c r="Q261" i="5"/>
  <c r="R261" i="5" s="1"/>
  <c r="O262" i="5" s="1"/>
  <c r="Q264" i="78"/>
  <c r="R264" i="78" s="1"/>
  <c r="O265" i="78" s="1"/>
  <c r="Q266" i="75"/>
  <c r="R266" i="75" s="1"/>
  <c r="O267" i="75" s="1"/>
  <c r="Q275" i="28"/>
  <c r="R275" i="28" s="1"/>
  <c r="O276" i="28" s="1"/>
  <c r="Q262" i="70"/>
  <c r="R262" i="70" s="1"/>
  <c r="O263" i="70" s="1"/>
  <c r="Q257" i="11"/>
  <c r="R257" i="11" s="1"/>
  <c r="O258" i="11" s="1"/>
  <c r="Q274" i="31" l="1"/>
  <c r="R274" i="31" s="1"/>
  <c r="O275" i="31" s="1"/>
  <c r="Q265" i="1"/>
  <c r="R265" i="1" s="1"/>
  <c r="O266" i="1" s="1"/>
  <c r="Q266" i="76"/>
  <c r="R266" i="76" s="1"/>
  <c r="O267" i="76" s="1"/>
  <c r="Q275" i="30"/>
  <c r="R275" i="30" s="1"/>
  <c r="O276" i="30" s="1"/>
  <c r="Q265" i="73"/>
  <c r="R265" i="73" s="1"/>
  <c r="O266" i="73" s="1"/>
  <c r="Q273" i="50"/>
  <c r="R273" i="50" s="1"/>
  <c r="O274" i="50" s="1"/>
  <c r="Q277" i="67"/>
  <c r="R277" i="67" s="1"/>
  <c r="O278" i="67" s="1"/>
  <c r="Q273" i="51"/>
  <c r="R273" i="51" s="1"/>
  <c r="O274" i="51" s="1"/>
  <c r="Q268" i="80"/>
  <c r="R268" i="80" s="1"/>
  <c r="O269" i="80" s="1"/>
  <c r="Q263" i="70"/>
  <c r="R263" i="70" s="1"/>
  <c r="O264" i="70" s="1"/>
  <c r="Q265" i="78"/>
  <c r="R265" i="78" s="1"/>
  <c r="O266" i="78" s="1"/>
  <c r="Q271" i="72"/>
  <c r="R271" i="72" s="1"/>
  <c r="O272" i="72" s="1"/>
  <c r="Q265" i="6"/>
  <c r="R265" i="6" s="1"/>
  <c r="O266" i="6" s="1"/>
  <c r="Q276" i="28"/>
  <c r="R276" i="28" s="1"/>
  <c r="O277" i="28" s="1"/>
  <c r="Q265" i="49"/>
  <c r="R265" i="49" s="1"/>
  <c r="O266" i="49" s="1"/>
  <c r="Q261" i="69"/>
  <c r="R261" i="69" s="1"/>
  <c r="O262" i="69" s="1"/>
  <c r="Q275" i="68"/>
  <c r="R275" i="68" s="1"/>
  <c r="O276" i="68" s="1"/>
  <c r="Q263" i="12"/>
  <c r="R263" i="12" s="1"/>
  <c r="O264" i="12" s="1"/>
  <c r="Q264" i="79"/>
  <c r="R264" i="79" s="1"/>
  <c r="O265" i="79" s="1"/>
  <c r="Q262" i="5"/>
  <c r="R262" i="5" s="1"/>
  <c r="O263" i="5" s="1"/>
  <c r="Q267" i="75"/>
  <c r="R267" i="75" s="1"/>
  <c r="O268" i="75" s="1"/>
  <c r="Q263" i="71"/>
  <c r="R263" i="71" s="1"/>
  <c r="O264" i="71" s="1"/>
  <c r="Q264" i="74"/>
  <c r="R264" i="74" s="1"/>
  <c r="O265" i="74" s="1"/>
  <c r="Q271" i="81"/>
  <c r="R271" i="81" s="1"/>
  <c r="O272" i="81" s="1"/>
  <c r="Q258" i="11"/>
  <c r="R258" i="11" s="1"/>
  <c r="O259" i="11" s="1"/>
  <c r="Q265" i="74" l="1"/>
  <c r="R265" i="74" s="1"/>
  <c r="O266" i="74" s="1"/>
  <c r="Q266" i="6"/>
  <c r="R266" i="6" s="1"/>
  <c r="O267" i="6" s="1"/>
  <c r="Q264" i="70"/>
  <c r="R264" i="70" s="1"/>
  <c r="O265" i="70" s="1"/>
  <c r="Q278" i="67"/>
  <c r="R278" i="67" s="1"/>
  <c r="O279" i="67" s="1"/>
  <c r="Q265" i="79"/>
  <c r="R265" i="79" s="1"/>
  <c r="O266" i="79" s="1"/>
  <c r="Q262" i="69"/>
  <c r="R262" i="69" s="1"/>
  <c r="O263" i="69" s="1"/>
  <c r="Q272" i="72"/>
  <c r="R272" i="72" s="1"/>
  <c r="O273" i="72" s="1"/>
  <c r="Q274" i="50"/>
  <c r="R274" i="50" s="1"/>
  <c r="O275" i="50" s="1"/>
  <c r="Q267" i="76"/>
  <c r="R267" i="76" s="1"/>
  <c r="O268" i="76" s="1"/>
  <c r="Q268" i="75"/>
  <c r="R268" i="75" s="1"/>
  <c r="O269" i="75" s="1"/>
  <c r="Q266" i="49"/>
  <c r="R266" i="49" s="1"/>
  <c r="O267" i="49" s="1"/>
  <c r="Q266" i="73"/>
  <c r="R266" i="73" s="1"/>
  <c r="O267" i="73" s="1"/>
  <c r="Q266" i="1"/>
  <c r="R266" i="1" s="1"/>
  <c r="O267" i="1" s="1"/>
  <c r="Q264" i="71"/>
  <c r="R264" i="71" s="1"/>
  <c r="O265" i="71" s="1"/>
  <c r="Q264" i="12"/>
  <c r="R264" i="12" s="1"/>
  <c r="O265" i="12" s="1"/>
  <c r="Q277" i="28"/>
  <c r="R277" i="28" s="1"/>
  <c r="O278" i="28" s="1"/>
  <c r="Q274" i="51"/>
  <c r="R274" i="51" s="1"/>
  <c r="O275" i="51" s="1"/>
  <c r="Q275" i="31"/>
  <c r="R275" i="31" s="1"/>
  <c r="O276" i="31" s="1"/>
  <c r="Q276" i="30"/>
  <c r="R276" i="30" s="1"/>
  <c r="O277" i="30" s="1"/>
  <c r="Q272" i="81"/>
  <c r="R272" i="81" s="1"/>
  <c r="O273" i="81" s="1"/>
  <c r="Q263" i="5"/>
  <c r="R263" i="5" s="1"/>
  <c r="O264" i="5" s="1"/>
  <c r="Q276" i="68"/>
  <c r="R276" i="68" s="1"/>
  <c r="O277" i="68" s="1"/>
  <c r="Q266" i="78"/>
  <c r="R266" i="78" s="1"/>
  <c r="O267" i="78" s="1"/>
  <c r="Q269" i="80"/>
  <c r="R269" i="80" s="1"/>
  <c r="O270" i="80" s="1"/>
  <c r="Q259" i="11"/>
  <c r="R259" i="11" s="1"/>
  <c r="O260" i="11" s="1"/>
  <c r="Q267" i="73" l="1"/>
  <c r="R267" i="73" s="1"/>
  <c r="O268" i="73" s="1"/>
  <c r="Q266" i="79"/>
  <c r="R266" i="79" s="1"/>
  <c r="O267" i="79" s="1"/>
  <c r="Q265" i="71"/>
  <c r="R265" i="71" s="1"/>
  <c r="O266" i="71" s="1"/>
  <c r="Q275" i="50"/>
  <c r="R275" i="50" s="1"/>
  <c r="O276" i="50" s="1"/>
  <c r="Q267" i="6"/>
  <c r="R267" i="6" s="1"/>
  <c r="O268" i="6" s="1"/>
  <c r="Q270" i="80"/>
  <c r="R270" i="80" s="1"/>
  <c r="O271" i="80" s="1"/>
  <c r="Q267" i="49"/>
  <c r="R267" i="49" s="1"/>
  <c r="O268" i="49" s="1"/>
  <c r="Q264" i="5"/>
  <c r="R264" i="5" s="1"/>
  <c r="O265" i="5" s="1"/>
  <c r="Q278" i="28"/>
  <c r="R278" i="28" s="1"/>
  <c r="O279" i="28" s="1"/>
  <c r="Q269" i="75"/>
  <c r="R269" i="75" s="1"/>
  <c r="O270" i="75" s="1"/>
  <c r="Q273" i="72"/>
  <c r="R273" i="72" s="1"/>
  <c r="O274" i="72" s="1"/>
  <c r="Q273" i="81"/>
  <c r="R273" i="81" s="1"/>
  <c r="O274" i="81" s="1"/>
  <c r="Q263" i="69"/>
  <c r="R263" i="69" s="1"/>
  <c r="O264" i="69" s="1"/>
  <c r="Q275" i="51"/>
  <c r="R275" i="51" s="1"/>
  <c r="O276" i="51" s="1"/>
  <c r="Q276" i="31"/>
  <c r="R276" i="31" s="1"/>
  <c r="O277" i="31" s="1"/>
  <c r="Q279" i="67"/>
  <c r="R279" i="67" s="1"/>
  <c r="O280" i="67" s="1"/>
  <c r="Q277" i="30"/>
  <c r="R277" i="30" s="1"/>
  <c r="O278" i="30" s="1"/>
  <c r="Q267" i="1"/>
  <c r="R267" i="1" s="1"/>
  <c r="O268" i="1" s="1"/>
  <c r="Q268" i="76"/>
  <c r="R268" i="76" s="1"/>
  <c r="O269" i="76" s="1"/>
  <c r="Q265" i="70"/>
  <c r="R265" i="70" s="1"/>
  <c r="O266" i="70" s="1"/>
  <c r="Q266" i="74"/>
  <c r="R266" i="74" s="1"/>
  <c r="O267" i="74" s="1"/>
  <c r="Q277" i="68"/>
  <c r="R277" i="68" s="1"/>
  <c r="O278" i="68" s="1"/>
  <c r="Q267" i="78"/>
  <c r="R267" i="78" s="1"/>
  <c r="O268" i="78" s="1"/>
  <c r="Q265" i="12"/>
  <c r="R265" i="12" s="1"/>
  <c r="O266" i="12" s="1"/>
  <c r="Q260" i="11"/>
  <c r="R260" i="11" s="1"/>
  <c r="O261" i="11" s="1"/>
  <c r="Q268" i="78" l="1"/>
  <c r="R268" i="78" s="1"/>
  <c r="O269" i="78" s="1"/>
  <c r="Q269" i="76"/>
  <c r="R269" i="76" s="1"/>
  <c r="O270" i="76" s="1"/>
  <c r="Q268" i="1"/>
  <c r="R268" i="1" s="1"/>
  <c r="O269" i="1" s="1"/>
  <c r="Q266" i="12"/>
  <c r="R266" i="12" s="1"/>
  <c r="O267" i="12" s="1"/>
  <c r="Q278" i="30"/>
  <c r="R278" i="30" s="1"/>
  <c r="O279" i="30" s="1"/>
  <c r="Q276" i="51"/>
  <c r="R276" i="51" s="1"/>
  <c r="O277" i="51" s="1"/>
  <c r="Q266" i="71"/>
  <c r="R266" i="71" s="1"/>
  <c r="O267" i="71" s="1"/>
  <c r="Q266" i="70"/>
  <c r="R266" i="70" s="1"/>
  <c r="O267" i="70" s="1"/>
  <c r="Q280" i="67"/>
  <c r="R280" i="67" s="1"/>
  <c r="O281" i="67" s="1"/>
  <c r="Q264" i="69"/>
  <c r="R264" i="69" s="1"/>
  <c r="O265" i="69" s="1"/>
  <c r="Q270" i="75"/>
  <c r="R270" i="75" s="1"/>
  <c r="O271" i="75" s="1"/>
  <c r="Q268" i="49"/>
  <c r="R268" i="49" s="1"/>
  <c r="O269" i="49" s="1"/>
  <c r="Q267" i="79"/>
  <c r="R267" i="79" s="1"/>
  <c r="O268" i="79" s="1"/>
  <c r="Q267" i="74"/>
  <c r="R267" i="74" s="1"/>
  <c r="O268" i="74" s="1"/>
  <c r="Q274" i="81"/>
  <c r="R274" i="81" s="1"/>
  <c r="O275" i="81" s="1"/>
  <c r="Q279" i="28"/>
  <c r="R279" i="28" s="1"/>
  <c r="O280" i="28" s="1"/>
  <c r="Q268" i="73"/>
  <c r="R268" i="73" s="1"/>
  <c r="O269" i="73" s="1"/>
  <c r="Q278" i="68"/>
  <c r="R278" i="68" s="1"/>
  <c r="O279" i="68" s="1"/>
  <c r="Q265" i="5"/>
  <c r="R265" i="5" s="1"/>
  <c r="O266" i="5" s="1"/>
  <c r="Q271" i="80"/>
  <c r="R271" i="80" s="1"/>
  <c r="O272" i="80" s="1"/>
  <c r="Q276" i="50"/>
  <c r="R276" i="50" s="1"/>
  <c r="O277" i="50" s="1"/>
  <c r="Q277" i="31"/>
  <c r="R277" i="31" s="1"/>
  <c r="O278" i="31" s="1"/>
  <c r="Q274" i="72"/>
  <c r="R274" i="72" s="1"/>
  <c r="O275" i="72" s="1"/>
  <c r="Q268" i="6"/>
  <c r="R268" i="6" s="1"/>
  <c r="O269" i="6" s="1"/>
  <c r="Q261" i="11"/>
  <c r="R261" i="11" s="1"/>
  <c r="O262" i="11" s="1"/>
  <c r="Q279" i="68" l="1"/>
  <c r="R279" i="68" s="1"/>
  <c r="O280" i="68" s="1"/>
  <c r="Q275" i="81"/>
  <c r="R275" i="81" s="1"/>
  <c r="O276" i="81" s="1"/>
  <c r="Q269" i="49"/>
  <c r="R269" i="49" s="1"/>
  <c r="O270" i="49" s="1"/>
  <c r="Q271" i="75"/>
  <c r="R271" i="75" s="1"/>
  <c r="O272" i="75" s="1"/>
  <c r="Q267" i="70"/>
  <c r="R267" i="70" s="1"/>
  <c r="O268" i="70" s="1"/>
  <c r="Q279" i="30"/>
  <c r="R279" i="30" s="1"/>
  <c r="O280" i="30" s="1"/>
  <c r="Q270" i="76"/>
  <c r="R270" i="76" s="1"/>
  <c r="O271" i="76" s="1"/>
  <c r="Q269" i="6"/>
  <c r="R269" i="6" s="1"/>
  <c r="O270" i="6" s="1"/>
  <c r="Q275" i="72"/>
  <c r="R275" i="72" s="1"/>
  <c r="O276" i="72" s="1"/>
  <c r="Q272" i="80"/>
  <c r="R272" i="80" s="1"/>
  <c r="O273" i="80" s="1"/>
  <c r="Q265" i="69"/>
  <c r="R265" i="69" s="1"/>
  <c r="O266" i="69" s="1"/>
  <c r="Q267" i="71"/>
  <c r="R267" i="71" s="1"/>
  <c r="O268" i="71" s="1"/>
  <c r="Q267" i="12"/>
  <c r="R267" i="12" s="1"/>
  <c r="O268" i="12" s="1"/>
  <c r="Q278" i="31"/>
  <c r="R278" i="31" s="1"/>
  <c r="O279" i="31" s="1"/>
  <c r="Q266" i="5"/>
  <c r="R266" i="5" s="1"/>
  <c r="O267" i="5" s="1"/>
  <c r="Q280" i="28"/>
  <c r="R280" i="28" s="1"/>
  <c r="O281" i="28" s="1"/>
  <c r="Q268" i="79"/>
  <c r="R268" i="79" s="1"/>
  <c r="O269" i="79" s="1"/>
  <c r="Q268" i="74"/>
  <c r="R268" i="74" s="1"/>
  <c r="O269" i="74" s="1"/>
  <c r="Q277" i="51"/>
  <c r="R277" i="51" s="1"/>
  <c r="O278" i="51" s="1"/>
  <c r="Q269" i="73"/>
  <c r="R269" i="73" s="1"/>
  <c r="O270" i="73" s="1"/>
  <c r="Q281" i="67"/>
  <c r="R281" i="67" s="1"/>
  <c r="O282" i="67" s="1"/>
  <c r="Q269" i="1"/>
  <c r="R269" i="1" s="1"/>
  <c r="O270" i="1" s="1"/>
  <c r="Q269" i="78"/>
  <c r="R269" i="78" s="1"/>
  <c r="O270" i="78" s="1"/>
  <c r="Q277" i="50"/>
  <c r="R277" i="50" s="1"/>
  <c r="O278" i="50" s="1"/>
  <c r="Q262" i="11"/>
  <c r="R262" i="11" s="1"/>
  <c r="O263" i="11" s="1"/>
  <c r="Q270" i="78" l="1"/>
  <c r="R270" i="78" s="1"/>
  <c r="O271" i="78" s="1"/>
  <c r="Q268" i="12"/>
  <c r="R268" i="12" s="1"/>
  <c r="O269" i="12" s="1"/>
  <c r="Q268" i="70"/>
  <c r="R268" i="70" s="1"/>
  <c r="O269" i="70" s="1"/>
  <c r="Q276" i="81"/>
  <c r="R276" i="81" s="1"/>
  <c r="O277" i="81" s="1"/>
  <c r="Q270" i="1"/>
  <c r="R270" i="1" s="1"/>
  <c r="O271" i="1" s="1"/>
  <c r="Q281" i="28"/>
  <c r="R281" i="28" s="1"/>
  <c r="O282" i="28" s="1"/>
  <c r="Q270" i="6"/>
  <c r="R270" i="6" s="1"/>
  <c r="O271" i="6" s="1"/>
  <c r="Q279" i="31"/>
  <c r="R279" i="31" s="1"/>
  <c r="O280" i="31" s="1"/>
  <c r="Q266" i="69"/>
  <c r="R266" i="69" s="1"/>
  <c r="O267" i="69" s="1"/>
  <c r="Q280" i="30"/>
  <c r="R280" i="30" s="1"/>
  <c r="O281" i="30" s="1"/>
  <c r="Q269" i="79"/>
  <c r="R269" i="79" s="1"/>
  <c r="O270" i="79" s="1"/>
  <c r="Q278" i="50"/>
  <c r="R278" i="50" s="1"/>
  <c r="O279" i="50" s="1"/>
  <c r="Q269" i="74"/>
  <c r="R269" i="74" s="1"/>
  <c r="O270" i="74" s="1"/>
  <c r="Q268" i="71"/>
  <c r="R268" i="71" s="1"/>
  <c r="O269" i="71" s="1"/>
  <c r="Q273" i="80"/>
  <c r="R273" i="80" s="1"/>
  <c r="O274" i="80" s="1"/>
  <c r="Q272" i="75"/>
  <c r="R272" i="75" s="1"/>
  <c r="O273" i="75" s="1"/>
  <c r="Q282" i="67"/>
  <c r="R282" i="67" s="1"/>
  <c r="O283" i="67" s="1"/>
  <c r="Q270" i="73"/>
  <c r="R270" i="73" s="1"/>
  <c r="O271" i="73" s="1"/>
  <c r="Q278" i="51"/>
  <c r="R278" i="51" s="1"/>
  <c r="O279" i="51" s="1"/>
  <c r="Q267" i="5"/>
  <c r="R267" i="5" s="1"/>
  <c r="O268" i="5" s="1"/>
  <c r="Q276" i="72"/>
  <c r="R276" i="72" s="1"/>
  <c r="O277" i="72" s="1"/>
  <c r="Q271" i="76"/>
  <c r="R271" i="76" s="1"/>
  <c r="O272" i="76" s="1"/>
  <c r="Q270" i="49"/>
  <c r="R270" i="49" s="1"/>
  <c r="O271" i="49" s="1"/>
  <c r="Q280" i="68"/>
  <c r="R280" i="68" s="1"/>
  <c r="O281" i="68" s="1"/>
  <c r="Q263" i="11"/>
  <c r="R263" i="11" s="1"/>
  <c r="O264" i="11" s="1"/>
  <c r="Q272" i="76" l="1"/>
  <c r="R272" i="76" s="1"/>
  <c r="O273" i="76" s="1"/>
  <c r="Q279" i="50"/>
  <c r="R279" i="50" s="1"/>
  <c r="O280" i="50" s="1"/>
  <c r="Q281" i="68"/>
  <c r="R281" i="68" s="1"/>
  <c r="O282" i="68" s="1"/>
  <c r="Q269" i="12"/>
  <c r="R269" i="12" s="1"/>
  <c r="O270" i="12" s="1"/>
  <c r="Q269" i="71"/>
  <c r="R269" i="71" s="1"/>
  <c r="O270" i="71" s="1"/>
  <c r="Q271" i="6"/>
  <c r="R271" i="6" s="1"/>
  <c r="O272" i="6" s="1"/>
  <c r="Q273" i="75"/>
  <c r="R273" i="75" s="1"/>
  <c r="O274" i="75" s="1"/>
  <c r="Q277" i="81"/>
  <c r="R277" i="81" s="1"/>
  <c r="O278" i="81" s="1"/>
  <c r="Q271" i="73"/>
  <c r="R271" i="73" s="1"/>
  <c r="O272" i="73" s="1"/>
  <c r="Q268" i="5"/>
  <c r="R268" i="5" s="1"/>
  <c r="O269" i="5" s="1"/>
  <c r="Q271" i="49"/>
  <c r="R271" i="49" s="1"/>
  <c r="O272" i="49" s="1"/>
  <c r="Q281" i="30"/>
  <c r="R281" i="30" s="1"/>
  <c r="O282" i="30" s="1"/>
  <c r="Q280" i="31"/>
  <c r="R280" i="31" s="1"/>
  <c r="O281" i="31" s="1"/>
  <c r="Q282" i="28"/>
  <c r="R282" i="28" s="1"/>
  <c r="O283" i="28" s="1"/>
  <c r="Q279" i="51"/>
  <c r="R279" i="51" s="1"/>
  <c r="O280" i="51" s="1"/>
  <c r="Q274" i="80"/>
  <c r="R274" i="80" s="1"/>
  <c r="O275" i="80" s="1"/>
  <c r="Q270" i="79"/>
  <c r="R270" i="79" s="1"/>
  <c r="O271" i="79" s="1"/>
  <c r="Q267" i="69"/>
  <c r="R267" i="69" s="1"/>
  <c r="O268" i="69" s="1"/>
  <c r="Q271" i="1"/>
  <c r="R271" i="1" s="1"/>
  <c r="O272" i="1" s="1"/>
  <c r="Q269" i="70"/>
  <c r="R269" i="70" s="1"/>
  <c r="O270" i="70" s="1"/>
  <c r="Q271" i="78"/>
  <c r="R271" i="78" s="1"/>
  <c r="O272" i="78" s="1"/>
  <c r="Q277" i="72"/>
  <c r="R277" i="72" s="1"/>
  <c r="O278" i="72" s="1"/>
  <c r="Q283" i="67"/>
  <c r="R283" i="67" s="1"/>
  <c r="O284" i="67" s="1"/>
  <c r="Q270" i="74"/>
  <c r="R270" i="74" s="1"/>
  <c r="O271" i="74" s="1"/>
  <c r="Q264" i="11"/>
  <c r="R264" i="11" s="1"/>
  <c r="O265" i="11" s="1"/>
  <c r="Q283" i="28" l="1"/>
  <c r="R283" i="28" s="1"/>
  <c r="O284" i="28" s="1"/>
  <c r="Q270" i="70"/>
  <c r="R270" i="70" s="1"/>
  <c r="O271" i="70" s="1"/>
  <c r="Q269" i="5"/>
  <c r="R269" i="5" s="1"/>
  <c r="O270" i="5" s="1"/>
  <c r="Q272" i="6"/>
  <c r="R272" i="6" s="1"/>
  <c r="O273" i="6" s="1"/>
  <c r="Q271" i="79"/>
  <c r="R271" i="79" s="1"/>
  <c r="O272" i="79" s="1"/>
  <c r="Q278" i="72"/>
  <c r="R278" i="72" s="1"/>
  <c r="O279" i="72" s="1"/>
  <c r="Q272" i="73"/>
  <c r="R272" i="73" s="1"/>
  <c r="O273" i="73" s="1"/>
  <c r="Q271" i="74"/>
  <c r="R271" i="74" s="1"/>
  <c r="O272" i="74" s="1"/>
  <c r="Q284" i="67"/>
  <c r="R284" i="67" s="1"/>
  <c r="O285" i="67" s="1"/>
  <c r="Q275" i="80"/>
  <c r="R275" i="80" s="1"/>
  <c r="O276" i="80" s="1"/>
  <c r="Q272" i="1"/>
  <c r="R272" i="1" s="1"/>
  <c r="O273" i="1" s="1"/>
  <c r="Q268" i="69"/>
  <c r="R268" i="69" s="1"/>
  <c r="O269" i="69" s="1"/>
  <c r="Q282" i="30"/>
  <c r="R282" i="30" s="1"/>
  <c r="O283" i="30" s="1"/>
  <c r="Q278" i="81"/>
  <c r="R278" i="81" s="1"/>
  <c r="O279" i="81" s="1"/>
  <c r="Q280" i="50"/>
  <c r="R280" i="50" s="1"/>
  <c r="O281" i="50" s="1"/>
  <c r="Q272" i="49"/>
  <c r="R272" i="49" s="1"/>
  <c r="O273" i="49" s="1"/>
  <c r="Q274" i="75"/>
  <c r="R274" i="75" s="1"/>
  <c r="O275" i="75" s="1"/>
  <c r="Q270" i="12"/>
  <c r="R270" i="12" s="1"/>
  <c r="O271" i="12" s="1"/>
  <c r="Q273" i="76"/>
  <c r="R273" i="76" s="1"/>
  <c r="O274" i="76" s="1"/>
  <c r="Q272" i="78"/>
  <c r="R272" i="78" s="1"/>
  <c r="O273" i="78" s="1"/>
  <c r="Q280" i="51"/>
  <c r="R280" i="51" s="1"/>
  <c r="O281" i="51" s="1"/>
  <c r="Q281" i="31"/>
  <c r="R281" i="31" s="1"/>
  <c r="O282" i="31" s="1"/>
  <c r="Q270" i="71"/>
  <c r="R270" i="71" s="1"/>
  <c r="O271" i="71" s="1"/>
  <c r="Q282" i="68"/>
  <c r="R282" i="68" s="1"/>
  <c r="O283" i="68" s="1"/>
  <c r="Q265" i="11"/>
  <c r="R265" i="11" s="1"/>
  <c r="O266" i="11" s="1"/>
  <c r="Q273" i="78" l="1"/>
  <c r="R273" i="78" s="1"/>
  <c r="O274" i="78" s="1"/>
  <c r="Q279" i="81"/>
  <c r="R279" i="81" s="1"/>
  <c r="O280" i="81" s="1"/>
  <c r="Q273" i="1"/>
  <c r="R273" i="1" s="1"/>
  <c r="O274" i="1" s="1"/>
  <c r="Q273" i="73"/>
  <c r="R273" i="73" s="1"/>
  <c r="O274" i="73" s="1"/>
  <c r="Q273" i="49"/>
  <c r="R273" i="49" s="1"/>
  <c r="O274" i="49" s="1"/>
  <c r="Q283" i="30"/>
  <c r="R283" i="30" s="1"/>
  <c r="O284" i="30" s="1"/>
  <c r="Q276" i="80"/>
  <c r="R276" i="80" s="1"/>
  <c r="O277" i="80" s="1"/>
  <c r="Q279" i="72"/>
  <c r="R279" i="72" s="1"/>
  <c r="O280" i="72" s="1"/>
  <c r="Q274" i="76"/>
  <c r="R274" i="76" s="1"/>
  <c r="O275" i="76" s="1"/>
  <c r="Q282" i="31"/>
  <c r="R282" i="31" s="1"/>
  <c r="O283" i="31" s="1"/>
  <c r="Q271" i="12"/>
  <c r="R271" i="12" s="1"/>
  <c r="O272" i="12" s="1"/>
  <c r="Q285" i="67"/>
  <c r="R285" i="67" s="1"/>
  <c r="O286" i="67" s="1"/>
  <c r="Q272" i="79"/>
  <c r="R272" i="79" s="1"/>
  <c r="O273" i="79" s="1"/>
  <c r="Q271" i="70"/>
  <c r="R271" i="70" s="1"/>
  <c r="O272" i="70" s="1"/>
  <c r="Q283" i="68"/>
  <c r="R283" i="68" s="1"/>
  <c r="O284" i="68" s="1"/>
  <c r="Q281" i="51"/>
  <c r="R281" i="51" s="1"/>
  <c r="O282" i="51" s="1"/>
  <c r="Q272" i="74"/>
  <c r="R272" i="74" s="1"/>
  <c r="O273" i="74" s="1"/>
  <c r="Q273" i="6"/>
  <c r="R273" i="6" s="1"/>
  <c r="O274" i="6" s="1"/>
  <c r="Q284" i="28"/>
  <c r="R284" i="28" s="1"/>
  <c r="O285" i="28" s="1"/>
  <c r="Q271" i="71"/>
  <c r="R271" i="71" s="1"/>
  <c r="O272" i="71" s="1"/>
  <c r="Q269" i="69"/>
  <c r="R269" i="69" s="1"/>
  <c r="O270" i="69" s="1"/>
  <c r="Q275" i="75"/>
  <c r="R275" i="75" s="1"/>
  <c r="O276" i="75" s="1"/>
  <c r="Q281" i="50"/>
  <c r="R281" i="50" s="1"/>
  <c r="O282" i="50" s="1"/>
  <c r="Q270" i="5"/>
  <c r="R270" i="5" s="1"/>
  <c r="O271" i="5" s="1"/>
  <c r="Q266" i="11"/>
  <c r="R266" i="11" s="1"/>
  <c r="O267" i="11" s="1"/>
  <c r="Q282" i="50" l="1"/>
  <c r="R282" i="50" s="1"/>
  <c r="O283" i="50" s="1"/>
  <c r="Q285" i="28"/>
  <c r="R285" i="28" s="1"/>
  <c r="O286" i="28" s="1"/>
  <c r="Q280" i="72"/>
  <c r="R280" i="72" s="1"/>
  <c r="O281" i="72" s="1"/>
  <c r="Q274" i="73"/>
  <c r="R274" i="73" s="1"/>
  <c r="O275" i="73" s="1"/>
  <c r="Q271" i="5"/>
  <c r="R271" i="5" s="1"/>
  <c r="O272" i="5" s="1"/>
  <c r="Q270" i="69"/>
  <c r="R270" i="69" s="1"/>
  <c r="O271" i="69" s="1"/>
  <c r="Q272" i="12"/>
  <c r="R272" i="12" s="1"/>
  <c r="O273" i="12" s="1"/>
  <c r="Q277" i="80"/>
  <c r="R277" i="80" s="1"/>
  <c r="O278" i="80" s="1"/>
  <c r="Q274" i="1"/>
  <c r="R274" i="1" s="1"/>
  <c r="O275" i="1" s="1"/>
  <c r="Q273" i="79"/>
  <c r="R273" i="79" s="1"/>
  <c r="O274" i="79" s="1"/>
  <c r="Q283" i="31"/>
  <c r="R283" i="31" s="1"/>
  <c r="O284" i="31" s="1"/>
  <c r="Q284" i="30"/>
  <c r="R284" i="30" s="1"/>
  <c r="O285" i="30" s="1"/>
  <c r="Q280" i="81"/>
  <c r="R280" i="81" s="1"/>
  <c r="O281" i="81" s="1"/>
  <c r="Q273" i="74"/>
  <c r="R273" i="74" s="1"/>
  <c r="O274" i="74" s="1"/>
  <c r="Q275" i="76"/>
  <c r="R275" i="76" s="1"/>
  <c r="O276" i="76" s="1"/>
  <c r="Q274" i="49"/>
  <c r="R274" i="49" s="1"/>
  <c r="O275" i="49" s="1"/>
  <c r="Q274" i="78"/>
  <c r="R274" i="78" s="1"/>
  <c r="O275" i="78" s="1"/>
  <c r="Q272" i="71"/>
  <c r="R272" i="71" s="1"/>
  <c r="O273" i="71" s="1"/>
  <c r="Q282" i="51"/>
  <c r="R282" i="51" s="1"/>
  <c r="O283" i="51" s="1"/>
  <c r="Q272" i="70"/>
  <c r="R272" i="70" s="1"/>
  <c r="O273" i="70" s="1"/>
  <c r="Q286" i="67"/>
  <c r="R286" i="67" s="1"/>
  <c r="O287" i="67" s="1"/>
  <c r="Q276" i="75"/>
  <c r="R276" i="75" s="1"/>
  <c r="O277" i="75" s="1"/>
  <c r="Q274" i="6"/>
  <c r="R274" i="6" s="1"/>
  <c r="O275" i="6" s="1"/>
  <c r="Q284" i="68"/>
  <c r="R284" i="68" s="1"/>
  <c r="O285" i="68" s="1"/>
  <c r="Q267" i="11"/>
  <c r="R267" i="11" s="1"/>
  <c r="O268" i="11" s="1"/>
  <c r="Q277" i="75" l="1"/>
  <c r="R277" i="75" s="1"/>
  <c r="O278" i="75" s="1"/>
  <c r="Q275" i="78"/>
  <c r="R275" i="78" s="1"/>
  <c r="O276" i="78" s="1"/>
  <c r="Q274" i="79"/>
  <c r="R274" i="79" s="1"/>
  <c r="O275" i="79" s="1"/>
  <c r="Q275" i="73"/>
  <c r="R275" i="73" s="1"/>
  <c r="O276" i="73" s="1"/>
  <c r="Q281" i="81"/>
  <c r="R281" i="81" s="1"/>
  <c r="O282" i="81" s="1"/>
  <c r="Q275" i="1"/>
  <c r="R275" i="1" s="1"/>
  <c r="O276" i="1" s="1"/>
  <c r="Q281" i="72"/>
  <c r="R281" i="72" s="1"/>
  <c r="O282" i="72" s="1"/>
  <c r="Q275" i="49"/>
  <c r="R275" i="49" s="1"/>
  <c r="O276" i="49" s="1"/>
  <c r="Q285" i="68"/>
  <c r="R285" i="68" s="1"/>
  <c r="O286" i="68" s="1"/>
  <c r="Q287" i="67"/>
  <c r="R287" i="67" s="1"/>
  <c r="O288" i="67" s="1"/>
  <c r="Q276" i="76"/>
  <c r="R276" i="76" s="1"/>
  <c r="O277" i="76" s="1"/>
  <c r="Q285" i="30"/>
  <c r="R285" i="30" s="1"/>
  <c r="O286" i="30" s="1"/>
  <c r="Q278" i="80"/>
  <c r="R278" i="80" s="1"/>
  <c r="O279" i="80" s="1"/>
  <c r="Q286" i="28"/>
  <c r="R286" i="28" s="1"/>
  <c r="O287" i="28" s="1"/>
  <c r="Q273" i="71"/>
  <c r="R273" i="71" s="1"/>
  <c r="O274" i="71" s="1"/>
  <c r="Q284" i="31"/>
  <c r="R284" i="31" s="1"/>
  <c r="O285" i="31" s="1"/>
  <c r="Q272" i="5"/>
  <c r="R272" i="5" s="1"/>
  <c r="O273" i="5" s="1"/>
  <c r="Q283" i="50"/>
  <c r="R283" i="50" s="1"/>
  <c r="O284" i="50" s="1"/>
  <c r="Q275" i="6"/>
  <c r="R275" i="6" s="1"/>
  <c r="O276" i="6" s="1"/>
  <c r="Q271" i="69"/>
  <c r="R271" i="69" s="1"/>
  <c r="O272" i="69" s="1"/>
  <c r="Q273" i="70"/>
  <c r="R273" i="70" s="1"/>
  <c r="O274" i="70" s="1"/>
  <c r="Q274" i="74"/>
  <c r="R274" i="74" s="1"/>
  <c r="O275" i="74" s="1"/>
  <c r="Q283" i="51"/>
  <c r="R283" i="51" s="1"/>
  <c r="O284" i="51" s="1"/>
  <c r="Q273" i="12"/>
  <c r="R273" i="12" s="1"/>
  <c r="O274" i="12" s="1"/>
  <c r="Q268" i="11"/>
  <c r="R268" i="11" s="1"/>
  <c r="O269" i="11" s="1"/>
  <c r="Q274" i="70" l="1"/>
  <c r="R274" i="70" s="1"/>
  <c r="O275" i="70" s="1"/>
  <c r="Q285" i="31"/>
  <c r="R285" i="31" s="1"/>
  <c r="O286" i="31" s="1"/>
  <c r="Q286" i="30"/>
  <c r="R286" i="30" s="1"/>
  <c r="O287" i="30" s="1"/>
  <c r="Q276" i="1"/>
  <c r="R276" i="1" s="1"/>
  <c r="O277" i="1" s="1"/>
  <c r="Q276" i="6"/>
  <c r="R276" i="6" s="1"/>
  <c r="O277" i="6" s="1"/>
  <c r="Q274" i="71"/>
  <c r="R274" i="71" s="1"/>
  <c r="O275" i="71" s="1"/>
  <c r="Q277" i="76"/>
  <c r="R277" i="76" s="1"/>
  <c r="O278" i="76" s="1"/>
  <c r="Q274" i="12"/>
  <c r="R274" i="12" s="1"/>
  <c r="O275" i="12" s="1"/>
  <c r="Q272" i="69"/>
  <c r="R272" i="69" s="1"/>
  <c r="O273" i="69" s="1"/>
  <c r="Q275" i="74"/>
  <c r="R275" i="74" s="1"/>
  <c r="O276" i="74" s="1"/>
  <c r="Q284" i="50"/>
  <c r="R284" i="50" s="1"/>
  <c r="O285" i="50" s="1"/>
  <c r="Q287" i="28"/>
  <c r="R287" i="28" s="1"/>
  <c r="O288" i="28" s="1"/>
  <c r="Q288" i="67"/>
  <c r="R288" i="67" s="1"/>
  <c r="O289" i="67" s="1"/>
  <c r="Q276" i="78"/>
  <c r="R276" i="78" s="1"/>
  <c r="O277" i="78" s="1"/>
  <c r="Q273" i="5"/>
  <c r="R273" i="5" s="1"/>
  <c r="O274" i="5" s="1"/>
  <c r="Q279" i="80"/>
  <c r="R279" i="80" s="1"/>
  <c r="O280" i="80" s="1"/>
  <c r="Q286" i="68"/>
  <c r="R286" i="68" s="1"/>
  <c r="O287" i="68" s="1"/>
  <c r="Q276" i="73"/>
  <c r="R276" i="73" s="1"/>
  <c r="O277" i="73" s="1"/>
  <c r="Q278" i="75"/>
  <c r="R278" i="75" s="1"/>
  <c r="O279" i="75" s="1"/>
  <c r="Q284" i="51"/>
  <c r="R284" i="51" s="1"/>
  <c r="O285" i="51" s="1"/>
  <c r="Q276" i="49"/>
  <c r="R276" i="49" s="1"/>
  <c r="O277" i="49" s="1"/>
  <c r="Q282" i="72"/>
  <c r="R282" i="72" s="1"/>
  <c r="O283" i="72" s="1"/>
  <c r="Q282" i="81"/>
  <c r="R282" i="81" s="1"/>
  <c r="O283" i="81" s="1"/>
  <c r="Q275" i="79"/>
  <c r="R275" i="79" s="1"/>
  <c r="O276" i="79" s="1"/>
  <c r="Q269" i="11"/>
  <c r="R269" i="11" s="1"/>
  <c r="O270" i="11" s="1"/>
  <c r="Q283" i="72" l="1"/>
  <c r="R283" i="72" s="1"/>
  <c r="O284" i="72" s="1"/>
  <c r="Q277" i="73"/>
  <c r="R277" i="73" s="1"/>
  <c r="O278" i="73" s="1"/>
  <c r="Q277" i="78"/>
  <c r="R277" i="78" s="1"/>
  <c r="O278" i="78" s="1"/>
  <c r="Q276" i="74"/>
  <c r="R276" i="74" s="1"/>
  <c r="O277" i="74" s="1"/>
  <c r="Q275" i="71"/>
  <c r="R275" i="71" s="1"/>
  <c r="O276" i="71" s="1"/>
  <c r="Q287" i="68"/>
  <c r="R287" i="68" s="1"/>
  <c r="O288" i="68" s="1"/>
  <c r="Q289" i="67"/>
  <c r="R289" i="67" s="1"/>
  <c r="O290" i="67" s="1"/>
  <c r="Q273" i="69"/>
  <c r="R273" i="69" s="1"/>
  <c r="O274" i="69" s="1"/>
  <c r="Q285" i="51"/>
  <c r="R285" i="51" s="1"/>
  <c r="O286" i="51" s="1"/>
  <c r="Q288" i="28"/>
  <c r="R288" i="28" s="1"/>
  <c r="O289" i="28" s="1"/>
  <c r="Q275" i="12"/>
  <c r="R275" i="12" s="1"/>
  <c r="O276" i="12" s="1"/>
  <c r="Q286" i="31"/>
  <c r="R286" i="31" s="1"/>
  <c r="O287" i="31" s="1"/>
  <c r="Q277" i="49"/>
  <c r="R277" i="49" s="1"/>
  <c r="O278" i="49" s="1"/>
  <c r="Q280" i="80"/>
  <c r="R280" i="80" s="1"/>
  <c r="O281" i="80" s="1"/>
  <c r="Q283" i="81"/>
  <c r="R283" i="81" s="1"/>
  <c r="O284" i="81" s="1"/>
  <c r="Q279" i="75"/>
  <c r="R279" i="75" s="1"/>
  <c r="O280" i="75" s="1"/>
  <c r="Q274" i="5"/>
  <c r="R274" i="5" s="1"/>
  <c r="O275" i="5" s="1"/>
  <c r="Q285" i="50"/>
  <c r="R285" i="50" s="1"/>
  <c r="O286" i="50" s="1"/>
  <c r="Q278" i="76"/>
  <c r="R278" i="76" s="1"/>
  <c r="O279" i="76" s="1"/>
  <c r="Q277" i="1"/>
  <c r="R277" i="1" s="1"/>
  <c r="O278" i="1" s="1"/>
  <c r="Q275" i="70"/>
  <c r="R275" i="70" s="1"/>
  <c r="O276" i="70" s="1"/>
  <c r="Q276" i="79"/>
  <c r="R276" i="79" s="1"/>
  <c r="O277" i="79" s="1"/>
  <c r="Q277" i="6"/>
  <c r="R277" i="6" s="1"/>
  <c r="O278" i="6" s="1"/>
  <c r="Q287" i="30"/>
  <c r="R287" i="30" s="1"/>
  <c r="O288" i="30" s="1"/>
  <c r="Q270" i="11"/>
  <c r="R270" i="11" s="1"/>
  <c r="O271" i="11" s="1"/>
  <c r="Q289" i="28" l="1"/>
  <c r="R289" i="28" s="1"/>
  <c r="O290" i="28" s="1"/>
  <c r="Q281" i="80"/>
  <c r="R281" i="80" s="1"/>
  <c r="O282" i="80" s="1"/>
  <c r="Q288" i="68"/>
  <c r="R288" i="68" s="1"/>
  <c r="O289" i="68" s="1"/>
  <c r="Q280" i="75"/>
  <c r="R280" i="75" s="1"/>
  <c r="O281" i="75" s="1"/>
  <c r="Q277" i="79"/>
  <c r="R277" i="79" s="1"/>
  <c r="O278" i="79" s="1"/>
  <c r="Q276" i="70"/>
  <c r="R276" i="70" s="1"/>
  <c r="O277" i="70" s="1"/>
  <c r="Q286" i="50"/>
  <c r="R286" i="50" s="1"/>
  <c r="O287" i="50" s="1"/>
  <c r="Q274" i="69"/>
  <c r="R274" i="69" s="1"/>
  <c r="O275" i="69" s="1"/>
  <c r="Q278" i="73"/>
  <c r="R278" i="73" s="1"/>
  <c r="O279" i="73" s="1"/>
  <c r="Q290" i="67"/>
  <c r="R290" i="67" s="1"/>
  <c r="O291" i="67" s="1"/>
  <c r="Q277" i="74"/>
  <c r="R277" i="74" s="1"/>
  <c r="O278" i="74" s="1"/>
  <c r="Q284" i="72"/>
  <c r="R284" i="72" s="1"/>
  <c r="O285" i="72" s="1"/>
  <c r="Q279" i="76"/>
  <c r="R279" i="76" s="1"/>
  <c r="O280" i="76" s="1"/>
  <c r="Q278" i="1"/>
  <c r="R278" i="1" s="1"/>
  <c r="O279" i="1" s="1"/>
  <c r="Q287" i="31"/>
  <c r="R287" i="31" s="1"/>
  <c r="O288" i="31" s="1"/>
  <c r="Q278" i="6"/>
  <c r="R278" i="6" s="1"/>
  <c r="O279" i="6" s="1"/>
  <c r="Q284" i="81"/>
  <c r="R284" i="81" s="1"/>
  <c r="O285" i="81" s="1"/>
  <c r="Q278" i="49"/>
  <c r="R278" i="49" s="1"/>
  <c r="O279" i="49" s="1"/>
  <c r="Q276" i="12"/>
  <c r="R276" i="12" s="1"/>
  <c r="O277" i="12" s="1"/>
  <c r="Q286" i="51"/>
  <c r="R286" i="51" s="1"/>
  <c r="O287" i="51" s="1"/>
  <c r="Q276" i="71"/>
  <c r="R276" i="71" s="1"/>
  <c r="O277" i="71" s="1"/>
  <c r="Q278" i="78"/>
  <c r="R278" i="78" s="1"/>
  <c r="O279" i="78" s="1"/>
  <c r="Q288" i="30"/>
  <c r="R288" i="30" s="1"/>
  <c r="O289" i="30" s="1"/>
  <c r="Q275" i="5"/>
  <c r="R275" i="5" s="1"/>
  <c r="O276" i="5" s="1"/>
  <c r="Q271" i="11"/>
  <c r="R271" i="11" s="1"/>
  <c r="O272" i="11" s="1"/>
  <c r="Q287" i="51" l="1"/>
  <c r="R287" i="51" s="1"/>
  <c r="O288" i="51" s="1"/>
  <c r="Q279" i="1"/>
  <c r="R279" i="1" s="1"/>
  <c r="O280" i="1" s="1"/>
  <c r="Q291" i="67"/>
  <c r="R291" i="67" s="1"/>
  <c r="O292" i="67" s="1"/>
  <c r="Q289" i="68"/>
  <c r="R289" i="68" s="1"/>
  <c r="O290" i="68" s="1"/>
  <c r="Q285" i="81"/>
  <c r="R285" i="81" s="1"/>
  <c r="O286" i="81" s="1"/>
  <c r="Q282" i="80"/>
  <c r="R282" i="80" s="1"/>
  <c r="O283" i="80" s="1"/>
  <c r="Q276" i="5"/>
  <c r="R276" i="5" s="1"/>
  <c r="O277" i="5" s="1"/>
  <c r="Q289" i="30"/>
  <c r="R289" i="30" s="1"/>
  <c r="O290" i="30" s="1"/>
  <c r="Q279" i="6"/>
  <c r="R279" i="6" s="1"/>
  <c r="O280" i="6" s="1"/>
  <c r="Q280" i="76"/>
  <c r="R280" i="76" s="1"/>
  <c r="O281" i="76" s="1"/>
  <c r="Q279" i="78"/>
  <c r="R279" i="78" s="1"/>
  <c r="O280" i="78" s="1"/>
  <c r="Q285" i="72"/>
  <c r="R285" i="72" s="1"/>
  <c r="O286" i="72" s="1"/>
  <c r="Q277" i="71"/>
  <c r="R277" i="71" s="1"/>
  <c r="O278" i="71" s="1"/>
  <c r="Q279" i="49"/>
  <c r="R279" i="49" s="1"/>
  <c r="O280" i="49" s="1"/>
  <c r="Q278" i="74"/>
  <c r="R278" i="74" s="1"/>
  <c r="O279" i="74" s="1"/>
  <c r="Q275" i="69"/>
  <c r="R275" i="69" s="1"/>
  <c r="O276" i="69" s="1"/>
  <c r="Q277" i="12"/>
  <c r="R277" i="12" s="1"/>
  <c r="O278" i="12" s="1"/>
  <c r="Q277" i="70"/>
  <c r="R277" i="70" s="1"/>
  <c r="O278" i="70" s="1"/>
  <c r="Q281" i="75"/>
  <c r="R281" i="75" s="1"/>
  <c r="O282" i="75" s="1"/>
  <c r="Q279" i="73"/>
  <c r="R279" i="73" s="1"/>
  <c r="O280" i="73" s="1"/>
  <c r="Q287" i="50"/>
  <c r="R287" i="50" s="1"/>
  <c r="O288" i="50" s="1"/>
  <c r="Q278" i="79"/>
  <c r="R278" i="79" s="1"/>
  <c r="O279" i="79" s="1"/>
  <c r="Q290" i="28"/>
  <c r="R290" i="28" s="1"/>
  <c r="O291" i="28" s="1"/>
  <c r="Q288" i="31"/>
  <c r="R288" i="31" s="1"/>
  <c r="O289" i="31" s="1"/>
  <c r="Q272" i="11"/>
  <c r="R272" i="11" s="1"/>
  <c r="O273" i="11" s="1"/>
  <c r="Q289" i="31" l="1"/>
  <c r="R289" i="31" s="1"/>
  <c r="O290" i="31" s="1"/>
  <c r="Q280" i="73"/>
  <c r="R280" i="73" s="1"/>
  <c r="O281" i="73" s="1"/>
  <c r="Q276" i="69"/>
  <c r="R276" i="69" s="1"/>
  <c r="O277" i="69" s="1"/>
  <c r="Q286" i="72"/>
  <c r="R286" i="72" s="1"/>
  <c r="O287" i="72" s="1"/>
  <c r="Q290" i="30"/>
  <c r="R290" i="30" s="1"/>
  <c r="O291" i="30" s="1"/>
  <c r="Q290" i="68"/>
  <c r="R290" i="68" s="1"/>
  <c r="O291" i="68" s="1"/>
  <c r="Q282" i="75"/>
  <c r="R282" i="75" s="1"/>
  <c r="O283" i="75" s="1"/>
  <c r="Q280" i="78"/>
  <c r="R280" i="78" s="1"/>
  <c r="O281" i="78" s="1"/>
  <c r="Q277" i="5"/>
  <c r="R277" i="5" s="1"/>
  <c r="O278" i="5" s="1"/>
  <c r="Q292" i="67"/>
  <c r="R292" i="67" s="1"/>
  <c r="O293" i="67" s="1"/>
  <c r="Q291" i="28"/>
  <c r="R291" i="28" s="1"/>
  <c r="O292" i="28" s="1"/>
  <c r="Q279" i="74"/>
  <c r="R279" i="74" s="1"/>
  <c r="O280" i="74" s="1"/>
  <c r="Q279" i="79"/>
  <c r="R279" i="79" s="1"/>
  <c r="O280" i="79" s="1"/>
  <c r="Q278" i="70"/>
  <c r="R278" i="70" s="1"/>
  <c r="O279" i="70" s="1"/>
  <c r="Q280" i="49"/>
  <c r="R280" i="49" s="1"/>
  <c r="O281" i="49" s="1"/>
  <c r="Q281" i="76"/>
  <c r="R281" i="76" s="1"/>
  <c r="O282" i="76" s="1"/>
  <c r="Q283" i="80"/>
  <c r="R283" i="80" s="1"/>
  <c r="O284" i="80" s="1"/>
  <c r="Q280" i="1"/>
  <c r="R280" i="1" s="1"/>
  <c r="O281" i="1" s="1"/>
  <c r="Q288" i="50"/>
  <c r="R288" i="50" s="1"/>
  <c r="O289" i="50" s="1"/>
  <c r="Q278" i="12"/>
  <c r="R278" i="12" s="1"/>
  <c r="O279" i="12" s="1"/>
  <c r="Q278" i="71"/>
  <c r="R278" i="71" s="1"/>
  <c r="O279" i="71" s="1"/>
  <c r="Q280" i="6"/>
  <c r="R280" i="6" s="1"/>
  <c r="O281" i="6" s="1"/>
  <c r="Q286" i="81"/>
  <c r="R286" i="81" s="1"/>
  <c r="O287" i="81" s="1"/>
  <c r="Q288" i="51"/>
  <c r="R288" i="51" s="1"/>
  <c r="O289" i="51" s="1"/>
  <c r="Q273" i="11"/>
  <c r="R273" i="11" s="1"/>
  <c r="O274" i="11" s="1"/>
  <c r="Q282" i="76" l="1"/>
  <c r="R282" i="76" s="1"/>
  <c r="O283" i="76" s="1"/>
  <c r="Q293" i="67"/>
  <c r="R293" i="67" s="1"/>
  <c r="O294" i="67" s="1"/>
  <c r="Q283" i="75"/>
  <c r="R283" i="75" s="1"/>
  <c r="O284" i="75" s="1"/>
  <c r="Q279" i="12"/>
  <c r="R279" i="12" s="1"/>
  <c r="O280" i="12" s="1"/>
  <c r="Q291" i="68"/>
  <c r="R291" i="68" s="1"/>
  <c r="O292" i="68" s="1"/>
  <c r="Q289" i="51"/>
  <c r="R289" i="51" s="1"/>
  <c r="O290" i="51" s="1"/>
  <c r="Q289" i="50"/>
  <c r="R289" i="50" s="1"/>
  <c r="O290" i="50" s="1"/>
  <c r="Q280" i="74"/>
  <c r="R280" i="74" s="1"/>
  <c r="O281" i="74" s="1"/>
  <c r="Q291" i="30"/>
  <c r="R291" i="30" s="1"/>
  <c r="O292" i="30" s="1"/>
  <c r="Q281" i="73"/>
  <c r="R281" i="73" s="1"/>
  <c r="O282" i="73" s="1"/>
  <c r="Q292" i="28"/>
  <c r="R292" i="28" s="1"/>
  <c r="O293" i="28" s="1"/>
  <c r="Q281" i="78"/>
  <c r="R281" i="78" s="1"/>
  <c r="O282" i="78" s="1"/>
  <c r="Q287" i="72"/>
  <c r="R287" i="72" s="1"/>
  <c r="O288" i="72" s="1"/>
  <c r="Q290" i="31"/>
  <c r="R290" i="31" s="1"/>
  <c r="O291" i="31" s="1"/>
  <c r="Q287" i="81"/>
  <c r="R287" i="81" s="1"/>
  <c r="O288" i="81" s="1"/>
  <c r="Q281" i="1"/>
  <c r="R281" i="1" s="1"/>
  <c r="O282" i="1" s="1"/>
  <c r="Q279" i="70"/>
  <c r="R279" i="70" s="1"/>
  <c r="O280" i="70" s="1"/>
  <c r="Q281" i="49"/>
  <c r="R281" i="49" s="1"/>
  <c r="O282" i="49" s="1"/>
  <c r="Q278" i="5"/>
  <c r="R278" i="5" s="1"/>
  <c r="O279" i="5" s="1"/>
  <c r="Q277" i="69"/>
  <c r="R277" i="69" s="1"/>
  <c r="O278" i="69" s="1"/>
  <c r="Q281" i="6"/>
  <c r="R281" i="6" s="1"/>
  <c r="O282" i="6" s="1"/>
  <c r="Q279" i="71"/>
  <c r="R279" i="71" s="1"/>
  <c r="O280" i="71" s="1"/>
  <c r="Q284" i="80"/>
  <c r="R284" i="80" s="1"/>
  <c r="O285" i="80" s="1"/>
  <c r="Q280" i="79"/>
  <c r="R280" i="79" s="1"/>
  <c r="O281" i="79" s="1"/>
  <c r="Q274" i="11"/>
  <c r="R274" i="11" s="1"/>
  <c r="O275" i="11" s="1"/>
  <c r="Q282" i="49" l="1"/>
  <c r="R282" i="49" s="1"/>
  <c r="O283" i="49" s="1"/>
  <c r="Q282" i="78"/>
  <c r="R282" i="78" s="1"/>
  <c r="O283" i="78" s="1"/>
  <c r="Q292" i="30"/>
  <c r="R292" i="30" s="1"/>
  <c r="O293" i="30" s="1"/>
  <c r="Q284" i="75"/>
  <c r="R284" i="75" s="1"/>
  <c r="O285" i="75" s="1"/>
  <c r="Q291" i="31"/>
  <c r="R291" i="31" s="1"/>
  <c r="O292" i="31" s="1"/>
  <c r="Q281" i="74"/>
  <c r="R281" i="74" s="1"/>
  <c r="O282" i="74" s="1"/>
  <c r="Q294" i="67"/>
  <c r="R294" i="67" s="1"/>
  <c r="O295" i="67" s="1"/>
  <c r="Q282" i="1"/>
  <c r="R282" i="1" s="1"/>
  <c r="O283" i="1" s="1"/>
  <c r="Q292" i="68"/>
  <c r="R292" i="68" s="1"/>
  <c r="O293" i="68" s="1"/>
  <c r="Q280" i="70"/>
  <c r="R280" i="70" s="1"/>
  <c r="O281" i="70" s="1"/>
  <c r="Q280" i="71"/>
  <c r="R280" i="71" s="1"/>
  <c r="O281" i="71" s="1"/>
  <c r="Q281" i="79"/>
  <c r="R281" i="79" s="1"/>
  <c r="O282" i="79" s="1"/>
  <c r="Q282" i="6"/>
  <c r="R282" i="6" s="1"/>
  <c r="O283" i="6" s="1"/>
  <c r="Q282" i="73"/>
  <c r="R282" i="73" s="1"/>
  <c r="O283" i="73" s="1"/>
  <c r="Q280" i="12"/>
  <c r="R280" i="12" s="1"/>
  <c r="O281" i="12" s="1"/>
  <c r="Q278" i="69"/>
  <c r="R278" i="69" s="1"/>
  <c r="O279" i="69" s="1"/>
  <c r="Q290" i="51"/>
  <c r="R290" i="51" s="1"/>
  <c r="O291" i="51" s="1"/>
  <c r="Q279" i="5"/>
  <c r="R279" i="5" s="1"/>
  <c r="O280" i="5" s="1"/>
  <c r="Q288" i="81"/>
  <c r="R288" i="81" s="1"/>
  <c r="O289" i="81" s="1"/>
  <c r="Q293" i="28"/>
  <c r="R293" i="28" s="1"/>
  <c r="O294" i="28" s="1"/>
  <c r="Q290" i="50"/>
  <c r="R290" i="50" s="1"/>
  <c r="O291" i="50" s="1"/>
  <c r="Q283" i="76"/>
  <c r="R283" i="76" s="1"/>
  <c r="O284" i="76" s="1"/>
  <c r="Q285" i="80"/>
  <c r="R285" i="80" s="1"/>
  <c r="O286" i="80" s="1"/>
  <c r="Q288" i="72"/>
  <c r="R288" i="72" s="1"/>
  <c r="O289" i="72" s="1"/>
  <c r="Q275" i="11"/>
  <c r="R275" i="11" s="1"/>
  <c r="O276" i="11" s="1"/>
  <c r="Q289" i="81" l="1"/>
  <c r="R289" i="81" s="1"/>
  <c r="O290" i="81" s="1"/>
  <c r="Q279" i="69"/>
  <c r="R279" i="69" s="1"/>
  <c r="O280" i="69" s="1"/>
  <c r="Q282" i="79"/>
  <c r="R282" i="79" s="1"/>
  <c r="O283" i="79" s="1"/>
  <c r="Q283" i="1"/>
  <c r="R283" i="1" s="1"/>
  <c r="O284" i="1" s="1"/>
  <c r="Q285" i="75"/>
  <c r="R285" i="75" s="1"/>
  <c r="O286" i="75" s="1"/>
  <c r="Q281" i="12"/>
  <c r="R281" i="12" s="1"/>
  <c r="O282" i="12" s="1"/>
  <c r="Q281" i="71"/>
  <c r="R281" i="71" s="1"/>
  <c r="O282" i="71" s="1"/>
  <c r="Q295" i="67"/>
  <c r="R295" i="67" s="1"/>
  <c r="O296" i="67" s="1"/>
  <c r="Q293" i="30"/>
  <c r="R293" i="30" s="1"/>
  <c r="O294" i="30" s="1"/>
  <c r="Q280" i="5"/>
  <c r="R280" i="5" s="1"/>
  <c r="O281" i="5" s="1"/>
  <c r="Q289" i="72"/>
  <c r="R289" i="72" s="1"/>
  <c r="O290" i="72" s="1"/>
  <c r="Q291" i="50"/>
  <c r="R291" i="50" s="1"/>
  <c r="O292" i="50" s="1"/>
  <c r="Q283" i="73"/>
  <c r="R283" i="73" s="1"/>
  <c r="O284" i="73" s="1"/>
  <c r="Q281" i="70"/>
  <c r="R281" i="70" s="1"/>
  <c r="O282" i="70" s="1"/>
  <c r="Q282" i="74"/>
  <c r="R282" i="74" s="1"/>
  <c r="O283" i="74" s="1"/>
  <c r="Q283" i="78"/>
  <c r="R283" i="78" s="1"/>
  <c r="O284" i="78" s="1"/>
  <c r="Q286" i="80"/>
  <c r="R286" i="80" s="1"/>
  <c r="O287" i="80" s="1"/>
  <c r="Q294" i="28"/>
  <c r="R294" i="28" s="1"/>
  <c r="O295" i="28" s="1"/>
  <c r="Q283" i="6"/>
  <c r="R283" i="6" s="1"/>
  <c r="O284" i="6" s="1"/>
  <c r="Q293" i="68"/>
  <c r="R293" i="68" s="1"/>
  <c r="O294" i="68" s="1"/>
  <c r="Q292" i="31"/>
  <c r="R292" i="31" s="1"/>
  <c r="O293" i="31" s="1"/>
  <c r="Q283" i="49"/>
  <c r="R283" i="49" s="1"/>
  <c r="O284" i="49" s="1"/>
  <c r="Q291" i="51"/>
  <c r="R291" i="51" s="1"/>
  <c r="O292" i="51" s="1"/>
  <c r="Q284" i="76"/>
  <c r="R284" i="76" s="1"/>
  <c r="O285" i="76" s="1"/>
  <c r="Q276" i="11"/>
  <c r="R276" i="11" s="1"/>
  <c r="O277" i="11" s="1"/>
  <c r="Q295" i="28" l="1"/>
  <c r="R295" i="28" s="1"/>
  <c r="O296" i="28" s="1"/>
  <c r="Q292" i="50"/>
  <c r="R292" i="50" s="1"/>
  <c r="O293" i="50" s="1"/>
  <c r="Q282" i="12"/>
  <c r="R282" i="12" s="1"/>
  <c r="O283" i="12" s="1"/>
  <c r="Q283" i="79"/>
  <c r="R283" i="79" s="1"/>
  <c r="O284" i="79" s="1"/>
  <c r="Q287" i="80"/>
  <c r="R287" i="80" s="1"/>
  <c r="O288" i="80" s="1"/>
  <c r="Q282" i="70"/>
  <c r="R282" i="70" s="1"/>
  <c r="O283" i="70" s="1"/>
  <c r="Q280" i="69"/>
  <c r="R280" i="69" s="1"/>
  <c r="O281" i="69" s="1"/>
  <c r="Q284" i="78"/>
  <c r="R284" i="78" s="1"/>
  <c r="O285" i="78" s="1"/>
  <c r="Q296" i="67"/>
  <c r="R296" i="67" s="1"/>
  <c r="O297" i="67" s="1"/>
  <c r="Q294" i="68"/>
  <c r="R294" i="68" s="1"/>
  <c r="O295" i="68" s="1"/>
  <c r="Q285" i="76"/>
  <c r="R285" i="76" s="1"/>
  <c r="O286" i="76" s="1"/>
  <c r="Q284" i="6"/>
  <c r="R284" i="6" s="1"/>
  <c r="O285" i="6" s="1"/>
  <c r="Q281" i="5"/>
  <c r="R281" i="5" s="1"/>
  <c r="O282" i="5" s="1"/>
  <c r="Q282" i="71"/>
  <c r="R282" i="71" s="1"/>
  <c r="O283" i="71" s="1"/>
  <c r="Q284" i="1"/>
  <c r="R284" i="1" s="1"/>
  <c r="O285" i="1" s="1"/>
  <c r="Q284" i="49"/>
  <c r="R284" i="49" s="1"/>
  <c r="O285" i="49" s="1"/>
  <c r="Q293" i="31"/>
  <c r="R293" i="31" s="1"/>
  <c r="O294" i="31" s="1"/>
  <c r="Q292" i="51"/>
  <c r="R292" i="51" s="1"/>
  <c r="O293" i="51" s="1"/>
  <c r="Q283" i="74"/>
  <c r="R283" i="74" s="1"/>
  <c r="O284" i="74" s="1"/>
  <c r="Q290" i="72"/>
  <c r="R290" i="72" s="1"/>
  <c r="O291" i="72" s="1"/>
  <c r="Q294" i="30"/>
  <c r="R294" i="30" s="1"/>
  <c r="O295" i="30" s="1"/>
  <c r="Q286" i="75"/>
  <c r="R286" i="75" s="1"/>
  <c r="O287" i="75" s="1"/>
  <c r="Q290" i="81"/>
  <c r="R290" i="81" s="1"/>
  <c r="O291" i="81" s="1"/>
  <c r="Q284" i="73"/>
  <c r="R284" i="73" s="1"/>
  <c r="O285" i="73" s="1"/>
  <c r="Q277" i="11"/>
  <c r="R277" i="11" s="1"/>
  <c r="O278" i="11" s="1"/>
  <c r="Q285" i="73" l="1"/>
  <c r="R285" i="73" s="1"/>
  <c r="O286" i="73" s="1"/>
  <c r="Q285" i="49"/>
  <c r="R285" i="49" s="1"/>
  <c r="O286" i="49" s="1"/>
  <c r="Q295" i="68"/>
  <c r="R295" i="68" s="1"/>
  <c r="O296" i="68" s="1"/>
  <c r="Q285" i="6"/>
  <c r="R285" i="6" s="1"/>
  <c r="O286" i="6" s="1"/>
  <c r="Q293" i="50"/>
  <c r="R293" i="50" s="1"/>
  <c r="O294" i="50" s="1"/>
  <c r="Q291" i="81"/>
  <c r="R291" i="81" s="1"/>
  <c r="O292" i="81" s="1"/>
  <c r="Q285" i="1"/>
  <c r="R285" i="1" s="1"/>
  <c r="O286" i="1" s="1"/>
  <c r="Q291" i="72"/>
  <c r="R291" i="72" s="1"/>
  <c r="O292" i="72" s="1"/>
  <c r="Q283" i="71"/>
  <c r="R283" i="71" s="1"/>
  <c r="O284" i="71" s="1"/>
  <c r="Q284" i="79"/>
  <c r="R284" i="79" s="1"/>
  <c r="O285" i="79" s="1"/>
  <c r="Q284" i="74"/>
  <c r="R284" i="74" s="1"/>
  <c r="O285" i="74" s="1"/>
  <c r="Q285" i="78"/>
  <c r="R285" i="78" s="1"/>
  <c r="O286" i="78" s="1"/>
  <c r="Q293" i="51"/>
  <c r="R293" i="51" s="1"/>
  <c r="O294" i="51" s="1"/>
  <c r="Q283" i="70"/>
  <c r="R283" i="70" s="1"/>
  <c r="O284" i="70" s="1"/>
  <c r="Q295" i="30"/>
  <c r="R295" i="30" s="1"/>
  <c r="O296" i="30" s="1"/>
  <c r="Q286" i="76"/>
  <c r="R286" i="76" s="1"/>
  <c r="O287" i="76" s="1"/>
  <c r="Q297" i="67"/>
  <c r="R297" i="67" s="1"/>
  <c r="O298" i="67" s="1"/>
  <c r="Q281" i="69"/>
  <c r="R281" i="69" s="1"/>
  <c r="O282" i="69" s="1"/>
  <c r="Q288" i="80"/>
  <c r="R288" i="80" s="1"/>
  <c r="O289" i="80" s="1"/>
  <c r="Q283" i="12"/>
  <c r="R283" i="12" s="1"/>
  <c r="O284" i="12" s="1"/>
  <c r="Q296" i="28"/>
  <c r="R296" i="28" s="1"/>
  <c r="O297" i="28" s="1"/>
  <c r="Q287" i="75"/>
  <c r="R287" i="75" s="1"/>
  <c r="O288" i="75" s="1"/>
  <c r="Q294" i="31"/>
  <c r="R294" i="31" s="1"/>
  <c r="O295" i="31" s="1"/>
  <c r="Q282" i="5"/>
  <c r="R282" i="5" s="1"/>
  <c r="O283" i="5" s="1"/>
  <c r="Q278" i="11"/>
  <c r="Q280" i="11" s="1"/>
  <c r="R280" i="11" s="1"/>
  <c r="S280" i="11" s="1"/>
  <c r="Q284" i="12" l="1"/>
  <c r="R284" i="12" s="1"/>
  <c r="O285" i="12" s="1"/>
  <c r="Q285" i="74"/>
  <c r="R285" i="74" s="1"/>
  <c r="O286" i="74" s="1"/>
  <c r="Q292" i="72"/>
  <c r="R292" i="72" s="1"/>
  <c r="O293" i="72" s="1"/>
  <c r="Q287" i="76"/>
  <c r="R287" i="76" s="1"/>
  <c r="O288" i="76" s="1"/>
  <c r="Q286" i="49"/>
  <c r="R286" i="49" s="1"/>
  <c r="O287" i="49" s="1"/>
  <c r="Q295" i="31"/>
  <c r="R295" i="31" s="1"/>
  <c r="O296" i="31" s="1"/>
  <c r="Q298" i="67"/>
  <c r="R298" i="67" s="1"/>
  <c r="O299" i="67" s="1"/>
  <c r="Q285" i="79"/>
  <c r="R285" i="79" s="1"/>
  <c r="O286" i="79" s="1"/>
  <c r="Q296" i="30"/>
  <c r="R296" i="30" s="1"/>
  <c r="O297" i="30" s="1"/>
  <c r="Q286" i="6"/>
  <c r="R286" i="6" s="1"/>
  <c r="O287" i="6" s="1"/>
  <c r="Q297" i="28"/>
  <c r="R297" i="28" s="1"/>
  <c r="O298" i="28" s="1"/>
  <c r="Q282" i="69"/>
  <c r="R282" i="69" s="1"/>
  <c r="O283" i="69" s="1"/>
  <c r="Q286" i="78"/>
  <c r="R286" i="78" s="1"/>
  <c r="O287" i="78" s="1"/>
  <c r="Q292" i="81"/>
  <c r="R292" i="81" s="1"/>
  <c r="O293" i="81" s="1"/>
  <c r="Q288" i="75"/>
  <c r="R288" i="75" s="1"/>
  <c r="O289" i="75" s="1"/>
  <c r="Q283" i="5"/>
  <c r="R283" i="5" s="1"/>
  <c r="O284" i="5" s="1"/>
  <c r="Q284" i="70"/>
  <c r="R284" i="70" s="1"/>
  <c r="O285" i="70" s="1"/>
  <c r="Q289" i="80"/>
  <c r="R289" i="80" s="1"/>
  <c r="O290" i="80" s="1"/>
  <c r="Q294" i="51"/>
  <c r="R294" i="51" s="1"/>
  <c r="O295" i="51" s="1"/>
  <c r="Q284" i="71"/>
  <c r="R284" i="71" s="1"/>
  <c r="O285" i="71" s="1"/>
  <c r="Q286" i="1"/>
  <c r="R286" i="1" s="1"/>
  <c r="O287" i="1" s="1"/>
  <c r="Q294" i="50"/>
  <c r="R294" i="50" s="1"/>
  <c r="O295" i="50" s="1"/>
  <c r="Q296" i="68"/>
  <c r="R296" i="68" s="1"/>
  <c r="O297" i="68" s="1"/>
  <c r="Q286" i="73"/>
  <c r="R286" i="73" s="1"/>
  <c r="O287" i="73" s="1"/>
  <c r="R278" i="11"/>
  <c r="Q285" i="70" l="1"/>
  <c r="R285" i="70" s="1"/>
  <c r="O286" i="70" s="1"/>
  <c r="Q297" i="30"/>
  <c r="R297" i="30" s="1"/>
  <c r="O298" i="30" s="1"/>
  <c r="Q293" i="72"/>
  <c r="R293" i="72" s="1"/>
  <c r="O294" i="72" s="1"/>
  <c r="Q298" i="28"/>
  <c r="R298" i="28" s="1"/>
  <c r="O299" i="28" s="1"/>
  <c r="Q286" i="79"/>
  <c r="R286" i="79" s="1"/>
  <c r="O287" i="79" s="1"/>
  <c r="Q287" i="49"/>
  <c r="R287" i="49" s="1"/>
  <c r="O288" i="49" s="1"/>
  <c r="Q287" i="73"/>
  <c r="R287" i="73" s="1"/>
  <c r="O288" i="73" s="1"/>
  <c r="Q299" i="67"/>
  <c r="R299" i="67" s="1"/>
  <c r="O300" i="67" s="1"/>
  <c r="Q295" i="51"/>
  <c r="R295" i="51" s="1"/>
  <c r="O296" i="51" s="1"/>
  <c r="Q287" i="1"/>
  <c r="R287" i="1" s="1"/>
  <c r="O288" i="1" s="1"/>
  <c r="Q287" i="78"/>
  <c r="R287" i="78" s="1"/>
  <c r="O288" i="78" s="1"/>
  <c r="Q297" i="68"/>
  <c r="R297" i="68" s="1"/>
  <c r="O298" i="68" s="1"/>
  <c r="Q289" i="75"/>
  <c r="R289" i="75" s="1"/>
  <c r="O290" i="75" s="1"/>
  <c r="Q285" i="12"/>
  <c r="R285" i="12" s="1"/>
  <c r="O286" i="12" s="1"/>
  <c r="Q290" i="80"/>
  <c r="R290" i="80" s="1"/>
  <c r="O291" i="80" s="1"/>
  <c r="Q284" i="5"/>
  <c r="R284" i="5" s="1"/>
  <c r="O285" i="5" s="1"/>
  <c r="Q293" i="81"/>
  <c r="R293" i="81" s="1"/>
  <c r="O294" i="81" s="1"/>
  <c r="Q283" i="69"/>
  <c r="R283" i="69" s="1"/>
  <c r="O284" i="69" s="1"/>
  <c r="Q287" i="6"/>
  <c r="R287" i="6" s="1"/>
  <c r="O288" i="6" s="1"/>
  <c r="Q296" i="31"/>
  <c r="R296" i="31" s="1"/>
  <c r="O297" i="31" s="1"/>
  <c r="Q288" i="76"/>
  <c r="R288" i="76" s="1"/>
  <c r="O289" i="76" s="1"/>
  <c r="Q286" i="74"/>
  <c r="R286" i="74" s="1"/>
  <c r="O287" i="74" s="1"/>
  <c r="Q295" i="50"/>
  <c r="R295" i="50" s="1"/>
  <c r="O296" i="50" s="1"/>
  <c r="Q285" i="71"/>
  <c r="R285" i="71" s="1"/>
  <c r="O286" i="71" s="1"/>
  <c r="Q294" i="81" l="1"/>
  <c r="R294" i="81" s="1"/>
  <c r="O295" i="81" s="1"/>
  <c r="Q290" i="75"/>
  <c r="R290" i="75" s="1"/>
  <c r="O291" i="75" s="1"/>
  <c r="Q288" i="1"/>
  <c r="R288" i="1" s="1"/>
  <c r="O289" i="1" s="1"/>
  <c r="Q288" i="73"/>
  <c r="R288" i="73" s="1"/>
  <c r="O289" i="73" s="1"/>
  <c r="Q294" i="72"/>
  <c r="R294" i="72" s="1"/>
  <c r="O295" i="72" s="1"/>
  <c r="Q285" i="5"/>
  <c r="R285" i="5" s="1"/>
  <c r="O286" i="5" s="1"/>
  <c r="Q296" i="51"/>
  <c r="R296" i="51" s="1"/>
  <c r="O297" i="51" s="1"/>
  <c r="Q288" i="49"/>
  <c r="R288" i="49" s="1"/>
  <c r="O289" i="49" s="1"/>
  <c r="Q298" i="30"/>
  <c r="R298" i="30" s="1"/>
  <c r="O299" i="30" s="1"/>
  <c r="Q297" i="31"/>
  <c r="R297" i="31" s="1"/>
  <c r="O298" i="31" s="1"/>
  <c r="Q288" i="6"/>
  <c r="R288" i="6" s="1"/>
  <c r="O289" i="6" s="1"/>
  <c r="Q287" i="79"/>
  <c r="R287" i="79" s="1"/>
  <c r="O288" i="79" s="1"/>
  <c r="Q289" i="76"/>
  <c r="R289" i="76" s="1"/>
  <c r="O290" i="76" s="1"/>
  <c r="Q298" i="68"/>
  <c r="R298" i="68" s="1"/>
  <c r="O299" i="68" s="1"/>
  <c r="Q296" i="50"/>
  <c r="R296" i="50" s="1"/>
  <c r="O297" i="50" s="1"/>
  <c r="Q291" i="80"/>
  <c r="R291" i="80" s="1"/>
  <c r="O292" i="80" s="1"/>
  <c r="Q287" i="74"/>
  <c r="R287" i="74" s="1"/>
  <c r="O288" i="74" s="1"/>
  <c r="Q284" i="69"/>
  <c r="R284" i="69" s="1"/>
  <c r="O285" i="69" s="1"/>
  <c r="Q286" i="12"/>
  <c r="R286" i="12" s="1"/>
  <c r="O287" i="12" s="1"/>
  <c r="Q299" i="28"/>
  <c r="R299" i="28" s="1"/>
  <c r="O300" i="28" s="1"/>
  <c r="Q300" i="67"/>
  <c r="R300" i="67" s="1"/>
  <c r="O301" i="67" s="1"/>
  <c r="Q286" i="71"/>
  <c r="R286" i="71" s="1"/>
  <c r="O287" i="71" s="1"/>
  <c r="Q288" i="78"/>
  <c r="R288" i="78" s="1"/>
  <c r="O289" i="78" s="1"/>
  <c r="Q286" i="70"/>
  <c r="R286" i="70" s="1"/>
  <c r="O287" i="70" s="1"/>
  <c r="Q292" i="80" l="1"/>
  <c r="R292" i="80" s="1"/>
  <c r="O293" i="80" s="1"/>
  <c r="Q289" i="6"/>
  <c r="R289" i="6" s="1"/>
  <c r="O290" i="6" s="1"/>
  <c r="Q289" i="49"/>
  <c r="R289" i="49" s="1"/>
  <c r="O290" i="49" s="1"/>
  <c r="Q289" i="73"/>
  <c r="R289" i="73" s="1"/>
  <c r="O290" i="73" s="1"/>
  <c r="Q290" i="76"/>
  <c r="R290" i="76" s="1"/>
  <c r="O291" i="76" s="1"/>
  <c r="Q297" i="51"/>
  <c r="R297" i="51" s="1"/>
  <c r="O298" i="51" s="1"/>
  <c r="Q289" i="1"/>
  <c r="R289" i="1" s="1"/>
  <c r="O290" i="1" s="1"/>
  <c r="Q287" i="70"/>
  <c r="R287" i="70" s="1"/>
  <c r="O288" i="70" s="1"/>
  <c r="Q285" i="69"/>
  <c r="R285" i="69" s="1"/>
  <c r="O286" i="69" s="1"/>
  <c r="Q291" i="75"/>
  <c r="R291" i="75" s="1"/>
  <c r="O292" i="75" s="1"/>
  <c r="Q287" i="12"/>
  <c r="R287" i="12" s="1"/>
  <c r="O288" i="12" s="1"/>
  <c r="Q301" i="67"/>
  <c r="R301" i="67" s="1"/>
  <c r="O302" i="67" s="1"/>
  <c r="Q297" i="50"/>
  <c r="R297" i="50" s="1"/>
  <c r="O298" i="50" s="1"/>
  <c r="Q286" i="5"/>
  <c r="R286" i="5" s="1"/>
  <c r="O287" i="5" s="1"/>
  <c r="Q289" i="78"/>
  <c r="R289" i="78" s="1"/>
  <c r="O290" i="78" s="1"/>
  <c r="Q299" i="30"/>
  <c r="R299" i="30" s="1"/>
  <c r="O300" i="30" s="1"/>
  <c r="Q295" i="72"/>
  <c r="R295" i="72" s="1"/>
  <c r="O296" i="72" s="1"/>
  <c r="Q295" i="81"/>
  <c r="R295" i="81" s="1"/>
  <c r="O296" i="81" s="1"/>
  <c r="Q287" i="71"/>
  <c r="R287" i="71" s="1"/>
  <c r="O288" i="71" s="1"/>
  <c r="Q299" i="68"/>
  <c r="R299" i="68" s="1"/>
  <c r="O300" i="68" s="1"/>
  <c r="Q298" i="31"/>
  <c r="R298" i="31" s="1"/>
  <c r="O299" i="31" s="1"/>
  <c r="Q300" i="28"/>
  <c r="R300" i="28" s="1"/>
  <c r="O301" i="28" s="1"/>
  <c r="Q288" i="79"/>
  <c r="R288" i="79" s="1"/>
  <c r="O289" i="79" s="1"/>
  <c r="Q288" i="74"/>
  <c r="R288" i="74" s="1"/>
  <c r="O289" i="74" s="1"/>
  <c r="Q289" i="79" l="1"/>
  <c r="R289" i="79" s="1"/>
  <c r="O290" i="79" s="1"/>
  <c r="Q287" i="5"/>
  <c r="R287" i="5" s="1"/>
  <c r="O288" i="5" s="1"/>
  <c r="Q292" i="75"/>
  <c r="R292" i="75" s="1"/>
  <c r="O293" i="75" s="1"/>
  <c r="Q298" i="51"/>
  <c r="R298" i="51" s="1"/>
  <c r="O299" i="51" s="1"/>
  <c r="Q301" i="28"/>
  <c r="R301" i="28" s="1"/>
  <c r="O302" i="28" s="1"/>
  <c r="Q286" i="69"/>
  <c r="R286" i="69" s="1"/>
  <c r="O287" i="69" s="1"/>
  <c r="Q291" i="76"/>
  <c r="R291" i="76" s="1"/>
  <c r="O292" i="76" s="1"/>
  <c r="Q290" i="6"/>
  <c r="R290" i="6" s="1"/>
  <c r="O291" i="6" s="1"/>
  <c r="Q298" i="50"/>
  <c r="R298" i="50" s="1"/>
  <c r="O299" i="50" s="1"/>
  <c r="Q302" i="67"/>
  <c r="R302" i="67" s="1"/>
  <c r="O303" i="67" s="1"/>
  <c r="Q290" i="73"/>
  <c r="R290" i="73" s="1"/>
  <c r="O291" i="73" s="1"/>
  <c r="Q296" i="72"/>
  <c r="R296" i="72" s="1"/>
  <c r="O297" i="72" s="1"/>
  <c r="Q299" i="31"/>
  <c r="R299" i="31" s="1"/>
  <c r="O300" i="31" s="1"/>
  <c r="Q300" i="30"/>
  <c r="R300" i="30" s="1"/>
  <c r="O301" i="30" s="1"/>
  <c r="Q288" i="70"/>
  <c r="R288" i="70" s="1"/>
  <c r="O289" i="70" s="1"/>
  <c r="Q290" i="78"/>
  <c r="R290" i="78" s="1"/>
  <c r="O291" i="78" s="1"/>
  <c r="Q288" i="12"/>
  <c r="R288" i="12" s="1"/>
  <c r="O289" i="12" s="1"/>
  <c r="Q290" i="1"/>
  <c r="R290" i="1" s="1"/>
  <c r="O291" i="1" s="1"/>
  <c r="Q288" i="71"/>
  <c r="R288" i="71" s="1"/>
  <c r="O289" i="71" s="1"/>
  <c r="Q289" i="74"/>
  <c r="R289" i="74" s="1"/>
  <c r="O290" i="74" s="1"/>
  <c r="Q296" i="81"/>
  <c r="R296" i="81" s="1"/>
  <c r="O297" i="81" s="1"/>
  <c r="Q300" i="68"/>
  <c r="R300" i="68" s="1"/>
  <c r="O301" i="68" s="1"/>
  <c r="Q290" i="49"/>
  <c r="R290" i="49" s="1"/>
  <c r="O291" i="49" s="1"/>
  <c r="Q293" i="80"/>
  <c r="R293" i="80" s="1"/>
  <c r="O294" i="80" s="1"/>
  <c r="Q291" i="49" l="1"/>
  <c r="R291" i="49" s="1"/>
  <c r="O292" i="49" s="1"/>
  <c r="Q289" i="12"/>
  <c r="R289" i="12" s="1"/>
  <c r="O290" i="12" s="1"/>
  <c r="Q300" i="31"/>
  <c r="R300" i="31" s="1"/>
  <c r="O301" i="31" s="1"/>
  <c r="Q303" i="67"/>
  <c r="R303" i="67" s="1"/>
  <c r="O304" i="67" s="1"/>
  <c r="Q287" i="69"/>
  <c r="R287" i="69" s="1"/>
  <c r="O288" i="69" s="1"/>
  <c r="Q291" i="78"/>
  <c r="R291" i="78" s="1"/>
  <c r="O292" i="78" s="1"/>
  <c r="Q297" i="72"/>
  <c r="R297" i="72" s="1"/>
  <c r="O298" i="72" s="1"/>
  <c r="Q299" i="50"/>
  <c r="R299" i="50" s="1"/>
  <c r="O300" i="50" s="1"/>
  <c r="Q297" i="81"/>
  <c r="R297" i="81" s="1"/>
  <c r="O298" i="81" s="1"/>
  <c r="Q291" i="6"/>
  <c r="R291" i="6" s="1"/>
  <c r="O292" i="6" s="1"/>
  <c r="Q288" i="5"/>
  <c r="R288" i="5" s="1"/>
  <c r="O289" i="5" s="1"/>
  <c r="Q301" i="68"/>
  <c r="R301" i="68" s="1"/>
  <c r="O302" i="68" s="1"/>
  <c r="Q289" i="70"/>
  <c r="R289" i="70" s="1"/>
  <c r="O290" i="70" s="1"/>
  <c r="Q291" i="1"/>
  <c r="R291" i="1" s="1"/>
  <c r="O292" i="1" s="1"/>
  <c r="Q301" i="30"/>
  <c r="R301" i="30" s="1"/>
  <c r="O302" i="30" s="1"/>
  <c r="Q292" i="76"/>
  <c r="R292" i="76" s="1"/>
  <c r="O293" i="76" s="1"/>
  <c r="Q299" i="51"/>
  <c r="R299" i="51" s="1"/>
  <c r="O300" i="51" s="1"/>
  <c r="Q290" i="79"/>
  <c r="R290" i="79" s="1"/>
  <c r="O291" i="79" s="1"/>
  <c r="Q289" i="71"/>
  <c r="R289" i="71" s="1"/>
  <c r="O290" i="71" s="1"/>
  <c r="Q294" i="80"/>
  <c r="R294" i="80" s="1"/>
  <c r="O295" i="80" s="1"/>
  <c r="Q290" i="74"/>
  <c r="R290" i="74" s="1"/>
  <c r="O291" i="74" s="1"/>
  <c r="Q291" i="73"/>
  <c r="R291" i="73" s="1"/>
  <c r="O292" i="73" s="1"/>
  <c r="Q302" i="28"/>
  <c r="R302" i="28" s="1"/>
  <c r="O303" i="28" s="1"/>
  <c r="Q293" i="75"/>
  <c r="R293" i="75" s="1"/>
  <c r="O294" i="75" s="1"/>
  <c r="Q292" i="73" l="1"/>
  <c r="R292" i="73" s="1"/>
  <c r="O293" i="73" s="1"/>
  <c r="Q293" i="76"/>
  <c r="R293" i="76" s="1"/>
  <c r="O294" i="76" s="1"/>
  <c r="Q294" i="75"/>
  <c r="R294" i="75" s="1"/>
  <c r="O295" i="75" s="1"/>
  <c r="Q291" i="79"/>
  <c r="R291" i="79" s="1"/>
  <c r="O292" i="79" s="1"/>
  <c r="Q290" i="70"/>
  <c r="R290" i="70" s="1"/>
  <c r="O291" i="70" s="1"/>
  <c r="Q290" i="12"/>
  <c r="R290" i="12" s="1"/>
  <c r="O291" i="12" s="1"/>
  <c r="Q295" i="80"/>
  <c r="R295" i="80" s="1"/>
  <c r="O296" i="80" s="1"/>
  <c r="Q304" i="67"/>
  <c r="R304" i="67" s="1"/>
  <c r="O305" i="67" s="1"/>
  <c r="Q292" i="49"/>
  <c r="R292" i="49" s="1"/>
  <c r="O293" i="49" s="1"/>
  <c r="Q292" i="1"/>
  <c r="R292" i="1" s="1"/>
  <c r="O293" i="1" s="1"/>
  <c r="Q302" i="68"/>
  <c r="R302" i="68" s="1"/>
  <c r="O303" i="68" s="1"/>
  <c r="Q292" i="6"/>
  <c r="R292" i="6" s="1"/>
  <c r="O293" i="6" s="1"/>
  <c r="Q300" i="50"/>
  <c r="R300" i="50" s="1"/>
  <c r="O301" i="50" s="1"/>
  <c r="Q292" i="78"/>
  <c r="R292" i="78" s="1"/>
  <c r="O293" i="78" s="1"/>
  <c r="Q291" i="74"/>
  <c r="R291" i="74" s="1"/>
  <c r="O292" i="74" s="1"/>
  <c r="Q300" i="51"/>
  <c r="R300" i="51" s="1"/>
  <c r="O301" i="51" s="1"/>
  <c r="Q298" i="81"/>
  <c r="R298" i="81" s="1"/>
  <c r="O299" i="81" s="1"/>
  <c r="Q298" i="72"/>
  <c r="R298" i="72" s="1"/>
  <c r="O299" i="72" s="1"/>
  <c r="Q288" i="69"/>
  <c r="R288" i="69" s="1"/>
  <c r="O289" i="69" s="1"/>
  <c r="Q301" i="31"/>
  <c r="R301" i="31" s="1"/>
  <c r="O302" i="31" s="1"/>
  <c r="Q303" i="28"/>
  <c r="R303" i="28" s="1"/>
  <c r="O304" i="28" s="1"/>
  <c r="Q290" i="71"/>
  <c r="R290" i="71" s="1"/>
  <c r="O291" i="71" s="1"/>
  <c r="Q302" i="30"/>
  <c r="R302" i="30" s="1"/>
  <c r="O303" i="30" s="1"/>
  <c r="Q289" i="5"/>
  <c r="R289" i="5" s="1"/>
  <c r="O290" i="5" s="1"/>
  <c r="Q291" i="70" l="1"/>
  <c r="R291" i="70" s="1"/>
  <c r="O292" i="70" s="1"/>
  <c r="Q304" i="28"/>
  <c r="R304" i="28" s="1"/>
  <c r="O305" i="28" s="1"/>
  <c r="Q303" i="68"/>
  <c r="R303" i="68" s="1"/>
  <c r="O304" i="68" s="1"/>
  <c r="Q303" i="30"/>
  <c r="R303" i="30" s="1"/>
  <c r="O304" i="30" s="1"/>
  <c r="Q299" i="72"/>
  <c r="R299" i="72" s="1"/>
  <c r="O300" i="72" s="1"/>
  <c r="Q301" i="50"/>
  <c r="R301" i="50" s="1"/>
  <c r="O302" i="50" s="1"/>
  <c r="Q299" i="81"/>
  <c r="R299" i="81" s="1"/>
  <c r="O300" i="81" s="1"/>
  <c r="Q295" i="75"/>
  <c r="R295" i="75" s="1"/>
  <c r="O296" i="75" s="1"/>
  <c r="Q291" i="71"/>
  <c r="R291" i="71" s="1"/>
  <c r="O292" i="71" s="1"/>
  <c r="Q293" i="78"/>
  <c r="R293" i="78" s="1"/>
  <c r="O294" i="78" s="1"/>
  <c r="Q293" i="6"/>
  <c r="R293" i="6" s="1"/>
  <c r="O294" i="6" s="1"/>
  <c r="Q293" i="1"/>
  <c r="R293" i="1" s="1"/>
  <c r="O294" i="1" s="1"/>
  <c r="Q305" i="67"/>
  <c r="R305" i="67" s="1"/>
  <c r="O306" i="67" s="1"/>
  <c r="Q291" i="12"/>
  <c r="R291" i="12" s="1"/>
  <c r="O292" i="12" s="1"/>
  <c r="Q292" i="79"/>
  <c r="R292" i="79" s="1"/>
  <c r="O293" i="79" s="1"/>
  <c r="Q294" i="76"/>
  <c r="R294" i="76" s="1"/>
  <c r="O295" i="76" s="1"/>
  <c r="Q302" i="31"/>
  <c r="R302" i="31" s="1"/>
  <c r="O303" i="31" s="1"/>
  <c r="Q290" i="5"/>
  <c r="R290" i="5" s="1"/>
  <c r="O291" i="5" s="1"/>
  <c r="Q301" i="51"/>
  <c r="R301" i="51" s="1"/>
  <c r="O302" i="51" s="1"/>
  <c r="Q289" i="69"/>
  <c r="R289" i="69" s="1"/>
  <c r="O290" i="69" s="1"/>
  <c r="Q292" i="74"/>
  <c r="R292" i="74" s="1"/>
  <c r="O293" i="74" s="1"/>
  <c r="Q293" i="49"/>
  <c r="R293" i="49" s="1"/>
  <c r="O294" i="49" s="1"/>
  <c r="Q296" i="80"/>
  <c r="R296" i="80" s="1"/>
  <c r="O297" i="80" s="1"/>
  <c r="Q293" i="73"/>
  <c r="R293" i="73" s="1"/>
  <c r="O294" i="73" s="1"/>
  <c r="Q293" i="74" l="1"/>
  <c r="R293" i="74" s="1"/>
  <c r="O294" i="74" s="1"/>
  <c r="Q291" i="5"/>
  <c r="R291" i="5" s="1"/>
  <c r="O292" i="5" s="1"/>
  <c r="Q292" i="12"/>
  <c r="R292" i="12" s="1"/>
  <c r="O293" i="12" s="1"/>
  <c r="Q296" i="75"/>
  <c r="R296" i="75" s="1"/>
  <c r="O297" i="75" s="1"/>
  <c r="Q290" i="69"/>
  <c r="R290" i="69" s="1"/>
  <c r="O291" i="69" s="1"/>
  <c r="Q306" i="67"/>
  <c r="R306" i="67" s="1"/>
  <c r="O307" i="67" s="1"/>
  <c r="Q305" i="28"/>
  <c r="R305" i="28" s="1"/>
  <c r="O306" i="28" s="1"/>
  <c r="Q294" i="73"/>
  <c r="R294" i="73" s="1"/>
  <c r="O295" i="73" s="1"/>
  <c r="Q303" i="31"/>
  <c r="R303" i="31" s="1"/>
  <c r="O304" i="31" s="1"/>
  <c r="Q300" i="81"/>
  <c r="R300" i="81" s="1"/>
  <c r="O301" i="81" s="1"/>
  <c r="Q297" i="80"/>
  <c r="R297" i="80" s="1"/>
  <c r="O298" i="80" s="1"/>
  <c r="Q295" i="76"/>
  <c r="R295" i="76" s="1"/>
  <c r="O296" i="76" s="1"/>
  <c r="Q294" i="78"/>
  <c r="R294" i="78" s="1"/>
  <c r="O295" i="78" s="1"/>
  <c r="Q304" i="30"/>
  <c r="R304" i="30" s="1"/>
  <c r="O305" i="30" s="1"/>
  <c r="Q294" i="49"/>
  <c r="R294" i="49" s="1"/>
  <c r="O295" i="49" s="1"/>
  <c r="Q293" i="79"/>
  <c r="R293" i="79" s="1"/>
  <c r="O294" i="79" s="1"/>
  <c r="Q292" i="71"/>
  <c r="R292" i="71" s="1"/>
  <c r="O293" i="71" s="1"/>
  <c r="Q302" i="51"/>
  <c r="R302" i="51" s="1"/>
  <c r="O303" i="51" s="1"/>
  <c r="Q294" i="1"/>
  <c r="R294" i="1" s="1"/>
  <c r="O295" i="1" s="1"/>
  <c r="Q302" i="50"/>
  <c r="R302" i="50" s="1"/>
  <c r="O303" i="50" s="1"/>
  <c r="Q294" i="6"/>
  <c r="R294" i="6" s="1"/>
  <c r="O295" i="6" s="1"/>
  <c r="Q300" i="72"/>
  <c r="R300" i="72" s="1"/>
  <c r="O301" i="72" s="1"/>
  <c r="Q304" i="68"/>
  <c r="R304" i="68" s="1"/>
  <c r="O305" i="68" s="1"/>
  <c r="Q292" i="70"/>
  <c r="R292" i="70" s="1"/>
  <c r="O293" i="70" s="1"/>
  <c r="Q293" i="71" l="1"/>
  <c r="R293" i="71" s="1"/>
  <c r="O294" i="71" s="1"/>
  <c r="Q303" i="50"/>
  <c r="R303" i="50" s="1"/>
  <c r="O304" i="50" s="1"/>
  <c r="Q294" i="79"/>
  <c r="R294" i="79" s="1"/>
  <c r="O295" i="79" s="1"/>
  <c r="Q295" i="73"/>
  <c r="R295" i="73" s="1"/>
  <c r="O296" i="73" s="1"/>
  <c r="Q297" i="75"/>
  <c r="R297" i="75" s="1"/>
  <c r="O298" i="75" s="1"/>
  <c r="Q296" i="76"/>
  <c r="R296" i="76" s="1"/>
  <c r="O297" i="76" s="1"/>
  <c r="Q306" i="28"/>
  <c r="R306" i="28" s="1"/>
  <c r="O307" i="28" s="1"/>
  <c r="Q293" i="12"/>
  <c r="R293" i="12" s="1"/>
  <c r="O294" i="12" s="1"/>
  <c r="Q293" i="70"/>
  <c r="R293" i="70" s="1"/>
  <c r="O294" i="70" s="1"/>
  <c r="Q305" i="68"/>
  <c r="R305" i="68" s="1"/>
  <c r="O306" i="68" s="1"/>
  <c r="Q295" i="1"/>
  <c r="R295" i="1" s="1"/>
  <c r="O296" i="1" s="1"/>
  <c r="Q303" i="51"/>
  <c r="R303" i="51" s="1"/>
  <c r="O304" i="51" s="1"/>
  <c r="Q301" i="81"/>
  <c r="R301" i="81" s="1"/>
  <c r="O302" i="81" s="1"/>
  <c r="Q307" i="67"/>
  <c r="R307" i="67" s="1"/>
  <c r="O308" i="67" s="1"/>
  <c r="Q292" i="5"/>
  <c r="R292" i="5" s="1"/>
  <c r="O293" i="5" s="1"/>
  <c r="Q295" i="6"/>
  <c r="R295" i="6" s="1"/>
  <c r="O296" i="6" s="1"/>
  <c r="Q304" i="31"/>
  <c r="R304" i="31" s="1"/>
  <c r="O305" i="31" s="1"/>
  <c r="Q291" i="69"/>
  <c r="R291" i="69" s="1"/>
  <c r="O292" i="69" s="1"/>
  <c r="Q294" i="74"/>
  <c r="R294" i="74" s="1"/>
  <c r="O295" i="74" s="1"/>
  <c r="Q305" i="30"/>
  <c r="R305" i="30" s="1"/>
  <c r="O306" i="30" s="1"/>
  <c r="Q301" i="72"/>
  <c r="R301" i="72" s="1"/>
  <c r="O302" i="72" s="1"/>
  <c r="Q295" i="49"/>
  <c r="R295" i="49" s="1"/>
  <c r="O296" i="49" s="1"/>
  <c r="Q295" i="78"/>
  <c r="R295" i="78" s="1"/>
  <c r="O296" i="78" s="1"/>
  <c r="Q298" i="80"/>
  <c r="R298" i="80" s="1"/>
  <c r="O299" i="80" s="1"/>
  <c r="Q296" i="49" l="1"/>
  <c r="R296" i="49" s="1"/>
  <c r="O297" i="49" s="1"/>
  <c r="Q305" i="31"/>
  <c r="R305" i="31" s="1"/>
  <c r="O306" i="31" s="1"/>
  <c r="Q308" i="67"/>
  <c r="R308" i="67" s="1"/>
  <c r="O309" i="67" s="1"/>
  <c r="Q296" i="6"/>
  <c r="R296" i="6" s="1"/>
  <c r="O297" i="6" s="1"/>
  <c r="Q296" i="1"/>
  <c r="R296" i="1" s="1"/>
  <c r="O297" i="1" s="1"/>
  <c r="Q304" i="50"/>
  <c r="R304" i="50" s="1"/>
  <c r="O305" i="50" s="1"/>
  <c r="Q302" i="72"/>
  <c r="R302" i="72" s="1"/>
  <c r="O303" i="72" s="1"/>
  <c r="Q299" i="80"/>
  <c r="R299" i="80" s="1"/>
  <c r="O300" i="80" s="1"/>
  <c r="Q306" i="68"/>
  <c r="R306" i="68" s="1"/>
  <c r="O307" i="68" s="1"/>
  <c r="Q307" i="28"/>
  <c r="R307" i="28" s="1"/>
  <c r="O308" i="28" s="1"/>
  <c r="Q296" i="73"/>
  <c r="R296" i="73" s="1"/>
  <c r="O297" i="73" s="1"/>
  <c r="Q296" i="78"/>
  <c r="R296" i="78" s="1"/>
  <c r="O297" i="78" s="1"/>
  <c r="Q294" i="70"/>
  <c r="R294" i="70" s="1"/>
  <c r="O295" i="70" s="1"/>
  <c r="Q297" i="76"/>
  <c r="R297" i="76" s="1"/>
  <c r="O298" i="76" s="1"/>
  <c r="Q306" i="30"/>
  <c r="R306" i="30" s="1"/>
  <c r="O307" i="30" s="1"/>
  <c r="Q304" i="51"/>
  <c r="R304" i="51" s="1"/>
  <c r="O305" i="51" s="1"/>
  <c r="Q294" i="12"/>
  <c r="R294" i="12" s="1"/>
  <c r="O295" i="12" s="1"/>
  <c r="Q292" i="69"/>
  <c r="R292" i="69" s="1"/>
  <c r="O293" i="69" s="1"/>
  <c r="Q295" i="74"/>
  <c r="R295" i="74" s="1"/>
  <c r="O296" i="74" s="1"/>
  <c r="Q293" i="5"/>
  <c r="R293" i="5" s="1"/>
  <c r="O294" i="5" s="1"/>
  <c r="Q302" i="81"/>
  <c r="R302" i="81" s="1"/>
  <c r="O303" i="81" s="1"/>
  <c r="Q298" i="75"/>
  <c r="R298" i="75" s="1"/>
  <c r="O299" i="75" s="1"/>
  <c r="Q295" i="79"/>
  <c r="R295" i="79" s="1"/>
  <c r="O296" i="79" s="1"/>
  <c r="Q294" i="71"/>
  <c r="R294" i="71" s="1"/>
  <c r="O295" i="71" s="1"/>
  <c r="Q294" i="5" l="1"/>
  <c r="R294" i="5" s="1"/>
  <c r="O295" i="5" s="1"/>
  <c r="Q298" i="76"/>
  <c r="R298" i="76" s="1"/>
  <c r="O299" i="76" s="1"/>
  <c r="Q297" i="73"/>
  <c r="R297" i="73" s="1"/>
  <c r="O298" i="73" s="1"/>
  <c r="Q303" i="72"/>
  <c r="R303" i="72" s="1"/>
  <c r="O304" i="72" s="1"/>
  <c r="Q309" i="67"/>
  <c r="R309" i="67" s="1"/>
  <c r="O310" i="67" s="1"/>
  <c r="Q305" i="51"/>
  <c r="R305" i="51" s="1"/>
  <c r="O306" i="51" s="1"/>
  <c r="Q305" i="50"/>
  <c r="R305" i="50" s="1"/>
  <c r="O306" i="50" s="1"/>
  <c r="Q306" i="31"/>
  <c r="R306" i="31" s="1"/>
  <c r="O307" i="31" s="1"/>
  <c r="Q296" i="74"/>
  <c r="R296" i="74" s="1"/>
  <c r="O297" i="74" s="1"/>
  <c r="Q308" i="28"/>
  <c r="R308" i="28" s="1"/>
  <c r="O309" i="28" s="1"/>
  <c r="Q295" i="71"/>
  <c r="R295" i="71" s="1"/>
  <c r="O296" i="71" s="1"/>
  <c r="Q293" i="69"/>
  <c r="R293" i="69" s="1"/>
  <c r="O294" i="69" s="1"/>
  <c r="Q307" i="68"/>
  <c r="R307" i="68" s="1"/>
  <c r="O308" i="68" s="1"/>
  <c r="Q297" i="1"/>
  <c r="R297" i="1" s="1"/>
  <c r="O298" i="1" s="1"/>
  <c r="Q296" i="79"/>
  <c r="R296" i="79" s="1"/>
  <c r="O297" i="79" s="1"/>
  <c r="Q297" i="78"/>
  <c r="R297" i="78" s="1"/>
  <c r="O298" i="78" s="1"/>
  <c r="Q300" i="80"/>
  <c r="R300" i="80" s="1"/>
  <c r="O301" i="80" s="1"/>
  <c r="Q297" i="6"/>
  <c r="R297" i="6" s="1"/>
  <c r="O298" i="6" s="1"/>
  <c r="Q295" i="12"/>
  <c r="R295" i="12" s="1"/>
  <c r="O296" i="12" s="1"/>
  <c r="Q303" i="81"/>
  <c r="R303" i="81" s="1"/>
  <c r="O304" i="81" s="1"/>
  <c r="Q299" i="75"/>
  <c r="R299" i="75" s="1"/>
  <c r="O300" i="75" s="1"/>
  <c r="Q307" i="30"/>
  <c r="R307" i="30" s="1"/>
  <c r="O308" i="30" s="1"/>
  <c r="Q295" i="70"/>
  <c r="R295" i="70" s="1"/>
  <c r="O296" i="70" s="1"/>
  <c r="Q297" i="49"/>
  <c r="R297" i="49" s="1"/>
  <c r="O298" i="49" s="1"/>
  <c r="Q298" i="6" l="1"/>
  <c r="R298" i="6" s="1"/>
  <c r="O299" i="6" s="1"/>
  <c r="Q304" i="81"/>
  <c r="R304" i="81" s="1"/>
  <c r="O305" i="81" s="1"/>
  <c r="Q294" i="69"/>
  <c r="R294" i="69" s="1"/>
  <c r="O295" i="69" s="1"/>
  <c r="Q296" i="71"/>
  <c r="R296" i="71" s="1"/>
  <c r="O297" i="71" s="1"/>
  <c r="Q307" i="31"/>
  <c r="R307" i="31" s="1"/>
  <c r="O308" i="31" s="1"/>
  <c r="Q299" i="76"/>
  <c r="R299" i="76" s="1"/>
  <c r="O300" i="76" s="1"/>
  <c r="Q308" i="30"/>
  <c r="R308" i="30" s="1"/>
  <c r="O309" i="30" s="1"/>
  <c r="Q298" i="49"/>
  <c r="R298" i="49" s="1"/>
  <c r="O299" i="49" s="1"/>
  <c r="Q298" i="78"/>
  <c r="R298" i="78" s="1"/>
  <c r="O299" i="78" s="1"/>
  <c r="Q309" i="28"/>
  <c r="R309" i="28" s="1"/>
  <c r="O310" i="28" s="1"/>
  <c r="Q306" i="50"/>
  <c r="R306" i="50" s="1"/>
  <c r="O307" i="50" s="1"/>
  <c r="Q304" i="72"/>
  <c r="R304" i="72" s="1"/>
  <c r="O305" i="72" s="1"/>
  <c r="Q308" i="68"/>
  <c r="R308" i="68" s="1"/>
  <c r="O309" i="68" s="1"/>
  <c r="Q306" i="51"/>
  <c r="R306" i="51" s="1"/>
  <c r="O307" i="51" s="1"/>
  <c r="Q300" i="75"/>
  <c r="R300" i="75" s="1"/>
  <c r="O301" i="75" s="1"/>
  <c r="Q298" i="1"/>
  <c r="R298" i="1" s="1"/>
  <c r="O299" i="1" s="1"/>
  <c r="Q301" i="80"/>
  <c r="R301" i="80" s="1"/>
  <c r="O302" i="80" s="1"/>
  <c r="Q297" i="74"/>
  <c r="R297" i="74" s="1"/>
  <c r="O298" i="74" s="1"/>
  <c r="Q310" i="67"/>
  <c r="R310" i="67" s="1"/>
  <c r="O311" i="67" s="1"/>
  <c r="Q298" i="73"/>
  <c r="R298" i="73" s="1"/>
  <c r="O299" i="73" s="1"/>
  <c r="Q295" i="5"/>
  <c r="R295" i="5" s="1"/>
  <c r="O296" i="5" s="1"/>
  <c r="Q296" i="70"/>
  <c r="R296" i="70" s="1"/>
  <c r="O297" i="70" s="1"/>
  <c r="Q296" i="12"/>
  <c r="R296" i="12" s="1"/>
  <c r="O297" i="12" s="1"/>
  <c r="Q297" i="79"/>
  <c r="R297" i="79" s="1"/>
  <c r="O298" i="79" s="1"/>
  <c r="Q307" i="51" l="1"/>
  <c r="R307" i="51" s="1"/>
  <c r="O308" i="51" s="1"/>
  <c r="Q307" i="50"/>
  <c r="R307" i="50" s="1"/>
  <c r="O308" i="50" s="1"/>
  <c r="Q299" i="49"/>
  <c r="R299" i="49" s="1"/>
  <c r="O300" i="49" s="1"/>
  <c r="Q297" i="71"/>
  <c r="R297" i="71" s="1"/>
  <c r="O298" i="71" s="1"/>
  <c r="Q311" i="67"/>
  <c r="R311" i="67" s="1"/>
  <c r="O312" i="67" s="1"/>
  <c r="Q309" i="30"/>
  <c r="R309" i="30" s="1"/>
  <c r="O310" i="30" s="1"/>
  <c r="Q295" i="69"/>
  <c r="R295" i="69" s="1"/>
  <c r="O296" i="69" s="1"/>
  <c r="Q298" i="79"/>
  <c r="R298" i="79" s="1"/>
  <c r="O299" i="79" s="1"/>
  <c r="Q297" i="12"/>
  <c r="R297" i="12" s="1"/>
  <c r="O298" i="12" s="1"/>
  <c r="Q305" i="81"/>
  <c r="R305" i="81" s="1"/>
  <c r="O306" i="81" s="1"/>
  <c r="Q298" i="74"/>
  <c r="R298" i="74" s="1"/>
  <c r="O299" i="74" s="1"/>
  <c r="Q310" i="28"/>
  <c r="R310" i="28" s="1"/>
  <c r="O311" i="28" s="1"/>
  <c r="Q300" i="76"/>
  <c r="R300" i="76" s="1"/>
  <c r="O301" i="76" s="1"/>
  <c r="Q297" i="70"/>
  <c r="R297" i="70" s="1"/>
  <c r="O298" i="70" s="1"/>
  <c r="Q305" i="72"/>
  <c r="R305" i="72" s="1"/>
  <c r="O306" i="72" s="1"/>
  <c r="Q308" i="31"/>
  <c r="R308" i="31" s="1"/>
  <c r="O309" i="31" s="1"/>
  <c r="Q299" i="6"/>
  <c r="R299" i="6" s="1"/>
  <c r="O300" i="6" s="1"/>
  <c r="Q296" i="5"/>
  <c r="R296" i="5" s="1"/>
  <c r="O297" i="5" s="1"/>
  <c r="Q302" i="80"/>
  <c r="R302" i="80" s="1"/>
  <c r="O303" i="80" s="1"/>
  <c r="Q299" i="1"/>
  <c r="R299" i="1" s="1"/>
  <c r="O300" i="1" s="1"/>
  <c r="Q299" i="73"/>
  <c r="R299" i="73" s="1"/>
  <c r="O300" i="73" s="1"/>
  <c r="Q301" i="75"/>
  <c r="R301" i="75" s="1"/>
  <c r="O302" i="75" s="1"/>
  <c r="Q309" i="68"/>
  <c r="R309" i="68" s="1"/>
  <c r="O310" i="68" s="1"/>
  <c r="Q299" i="78"/>
  <c r="R299" i="78" s="1"/>
  <c r="O300" i="78" s="1"/>
  <c r="Q300" i="1" l="1"/>
  <c r="R300" i="1" s="1"/>
  <c r="O301" i="1" s="1"/>
  <c r="Q310" i="68"/>
  <c r="R310" i="68" s="1"/>
  <c r="O311" i="68" s="1"/>
  <c r="Q303" i="80"/>
  <c r="R303" i="80" s="1"/>
  <c r="O304" i="80" s="1"/>
  <c r="Q309" i="31"/>
  <c r="R309" i="31" s="1"/>
  <c r="O310" i="31" s="1"/>
  <c r="Q306" i="72"/>
  <c r="R306" i="72" s="1"/>
  <c r="O307" i="72" s="1"/>
  <c r="Q298" i="12"/>
  <c r="R298" i="12" s="1"/>
  <c r="O299" i="12" s="1"/>
  <c r="Q310" i="30"/>
  <c r="R310" i="30" s="1"/>
  <c r="O311" i="30" s="1"/>
  <c r="Q302" i="75"/>
  <c r="R302" i="75" s="1"/>
  <c r="O303" i="75" s="1"/>
  <c r="Q311" i="28"/>
  <c r="R311" i="28" s="1"/>
  <c r="O312" i="28" s="1"/>
  <c r="Q300" i="73"/>
  <c r="R300" i="73" s="1"/>
  <c r="O301" i="73" s="1"/>
  <c r="Q298" i="70"/>
  <c r="R298" i="70" s="1"/>
  <c r="O299" i="70" s="1"/>
  <c r="Q299" i="74"/>
  <c r="R299" i="74" s="1"/>
  <c r="O300" i="74" s="1"/>
  <c r="Q299" i="79"/>
  <c r="R299" i="79" s="1"/>
  <c r="O300" i="79" s="1"/>
  <c r="Q312" i="67"/>
  <c r="R312" i="67" s="1"/>
  <c r="O313" i="67" s="1"/>
  <c r="Q308" i="50"/>
  <c r="R308" i="50" s="1"/>
  <c r="O309" i="50" s="1"/>
  <c r="Q300" i="78"/>
  <c r="R300" i="78" s="1"/>
  <c r="O301" i="78" s="1"/>
  <c r="Q300" i="6"/>
  <c r="R300" i="6" s="1"/>
  <c r="O301" i="6" s="1"/>
  <c r="Q298" i="71"/>
  <c r="R298" i="71" s="1"/>
  <c r="O299" i="71" s="1"/>
  <c r="Q308" i="51"/>
  <c r="R308" i="51" s="1"/>
  <c r="O309" i="51" s="1"/>
  <c r="Q297" i="5"/>
  <c r="R297" i="5" s="1"/>
  <c r="O298" i="5" s="1"/>
  <c r="Q306" i="81"/>
  <c r="R306" i="81" s="1"/>
  <c r="O307" i="81" s="1"/>
  <c r="Q301" i="76"/>
  <c r="R301" i="76" s="1"/>
  <c r="O302" i="76" s="1"/>
  <c r="Q296" i="69"/>
  <c r="R296" i="69" s="1"/>
  <c r="O297" i="69" s="1"/>
  <c r="Q300" i="49"/>
  <c r="R300" i="49" s="1"/>
  <c r="O301" i="49" s="1"/>
  <c r="Q301" i="78" l="1"/>
  <c r="R301" i="78" s="1"/>
  <c r="O302" i="78" s="1"/>
  <c r="Q300" i="79"/>
  <c r="R300" i="79" s="1"/>
  <c r="O301" i="79" s="1"/>
  <c r="Q301" i="73"/>
  <c r="R301" i="73" s="1"/>
  <c r="O302" i="73" s="1"/>
  <c r="Q311" i="30"/>
  <c r="R311" i="30" s="1"/>
  <c r="O312" i="30" s="1"/>
  <c r="Q302" i="76"/>
  <c r="R302" i="76" s="1"/>
  <c r="O303" i="76" s="1"/>
  <c r="Q300" i="74"/>
  <c r="R300" i="74" s="1"/>
  <c r="O301" i="74" s="1"/>
  <c r="Q299" i="12"/>
  <c r="R299" i="12" s="1"/>
  <c r="O300" i="12" s="1"/>
  <c r="Q304" i="80"/>
  <c r="R304" i="80" s="1"/>
  <c r="O305" i="80" s="1"/>
  <c r="Q309" i="51"/>
  <c r="R309" i="51" s="1"/>
  <c r="O310" i="51" s="1"/>
  <c r="Q301" i="49"/>
  <c r="R301" i="49" s="1"/>
  <c r="O302" i="49" s="1"/>
  <c r="Q307" i="81"/>
  <c r="R307" i="81" s="1"/>
  <c r="O308" i="81" s="1"/>
  <c r="Q299" i="71"/>
  <c r="R299" i="71" s="1"/>
  <c r="O300" i="71" s="1"/>
  <c r="Q307" i="72"/>
  <c r="R307" i="72" s="1"/>
  <c r="O308" i="72" s="1"/>
  <c r="Q311" i="68"/>
  <c r="R311" i="68" s="1"/>
  <c r="O312" i="68" s="1"/>
  <c r="Q301" i="6"/>
  <c r="R301" i="6" s="1"/>
  <c r="O302" i="6" s="1"/>
  <c r="Q313" i="67"/>
  <c r="R313" i="67" s="1"/>
  <c r="O314" i="67" s="1"/>
  <c r="Q303" i="75"/>
  <c r="R303" i="75" s="1"/>
  <c r="O304" i="75" s="1"/>
  <c r="Q301" i="1"/>
  <c r="R301" i="1" s="1"/>
  <c r="O302" i="1" s="1"/>
  <c r="Q310" i="31"/>
  <c r="R310" i="31" s="1"/>
  <c r="O311" i="31" s="1"/>
  <c r="Q297" i="69"/>
  <c r="R297" i="69" s="1"/>
  <c r="O298" i="69" s="1"/>
  <c r="Q298" i="5"/>
  <c r="R298" i="5" s="1"/>
  <c r="O299" i="5" s="1"/>
  <c r="Q309" i="50"/>
  <c r="R309" i="50" s="1"/>
  <c r="O310" i="50" s="1"/>
  <c r="Q299" i="70"/>
  <c r="R299" i="70" s="1"/>
  <c r="O300" i="70" s="1"/>
  <c r="Q312" i="28"/>
  <c r="R312" i="28" s="1"/>
  <c r="O313" i="28" s="1"/>
  <c r="Q311" i="31" l="1"/>
  <c r="R311" i="31" s="1"/>
  <c r="O312" i="31" s="1"/>
  <c r="Q302" i="6"/>
  <c r="R302" i="6" s="1"/>
  <c r="O303" i="6" s="1"/>
  <c r="Q301" i="74"/>
  <c r="R301" i="74" s="1"/>
  <c r="O302" i="74" s="1"/>
  <c r="Q310" i="50"/>
  <c r="R310" i="50" s="1"/>
  <c r="O311" i="50" s="1"/>
  <c r="Q302" i="1"/>
  <c r="R302" i="1" s="1"/>
  <c r="O303" i="1" s="1"/>
  <c r="Q312" i="68"/>
  <c r="R312" i="68" s="1"/>
  <c r="O313" i="68" s="1"/>
  <c r="Q303" i="76"/>
  <c r="R303" i="76" s="1"/>
  <c r="O304" i="76" s="1"/>
  <c r="Q304" i="75"/>
  <c r="R304" i="75" s="1"/>
  <c r="O305" i="75" s="1"/>
  <c r="Q308" i="72"/>
  <c r="R308" i="72" s="1"/>
  <c r="O309" i="72" s="1"/>
  <c r="Q302" i="49"/>
  <c r="R302" i="49" s="1"/>
  <c r="O303" i="49" s="1"/>
  <c r="Q312" i="30"/>
  <c r="R312" i="30" s="1"/>
  <c r="O313" i="30" s="1"/>
  <c r="Q298" i="69"/>
  <c r="R298" i="69" s="1"/>
  <c r="O299" i="69" s="1"/>
  <c r="Q314" i="67"/>
  <c r="R314" i="67" s="1"/>
  <c r="O315" i="67" s="1"/>
  <c r="Q300" i="71"/>
  <c r="R300" i="71" s="1"/>
  <c r="O301" i="71" s="1"/>
  <c r="Q300" i="12"/>
  <c r="R300" i="12" s="1"/>
  <c r="O301" i="12" s="1"/>
  <c r="Q302" i="73"/>
  <c r="R302" i="73" s="1"/>
  <c r="O303" i="73" s="1"/>
  <c r="Q300" i="70"/>
  <c r="R300" i="70" s="1"/>
  <c r="O301" i="70" s="1"/>
  <c r="Q305" i="80"/>
  <c r="R305" i="80" s="1"/>
  <c r="O306" i="80" s="1"/>
  <c r="Q301" i="79"/>
  <c r="R301" i="79" s="1"/>
  <c r="O302" i="79" s="1"/>
  <c r="Q313" i="28"/>
  <c r="R313" i="28" s="1"/>
  <c r="O314" i="28" s="1"/>
  <c r="Q299" i="5"/>
  <c r="R299" i="5" s="1"/>
  <c r="O300" i="5" s="1"/>
  <c r="Q308" i="81"/>
  <c r="R308" i="81" s="1"/>
  <c r="O309" i="81" s="1"/>
  <c r="Q310" i="51"/>
  <c r="R310" i="51" s="1"/>
  <c r="O311" i="51" s="1"/>
  <c r="Q302" i="78"/>
  <c r="R302" i="78" s="1"/>
  <c r="O303" i="78" s="1"/>
  <c r="Q306" i="80" l="1"/>
  <c r="R306" i="80" s="1"/>
  <c r="O307" i="80" s="1"/>
  <c r="Q301" i="12"/>
  <c r="R301" i="12" s="1"/>
  <c r="O302" i="12" s="1"/>
  <c r="Q299" i="69"/>
  <c r="R299" i="69" s="1"/>
  <c r="O300" i="69" s="1"/>
  <c r="Q305" i="75"/>
  <c r="R305" i="75" s="1"/>
  <c r="O306" i="75" s="1"/>
  <c r="Q311" i="50"/>
  <c r="R311" i="50" s="1"/>
  <c r="O312" i="50" s="1"/>
  <c r="Q303" i="78"/>
  <c r="R303" i="78" s="1"/>
  <c r="O304" i="78" s="1"/>
  <c r="Q313" i="30"/>
  <c r="R313" i="30" s="1"/>
  <c r="O314" i="30" s="1"/>
  <c r="Q304" i="76"/>
  <c r="R304" i="76" s="1"/>
  <c r="O305" i="76" s="1"/>
  <c r="Q302" i="74"/>
  <c r="R302" i="74" s="1"/>
  <c r="O303" i="74" s="1"/>
  <c r="Q309" i="81"/>
  <c r="R309" i="81" s="1"/>
  <c r="O310" i="81" s="1"/>
  <c r="Q301" i="70"/>
  <c r="R301" i="70" s="1"/>
  <c r="O302" i="70" s="1"/>
  <c r="Q301" i="71"/>
  <c r="R301" i="71" s="1"/>
  <c r="O302" i="71" s="1"/>
  <c r="Q314" i="28"/>
  <c r="R314" i="28" s="1"/>
  <c r="O315" i="28" s="1"/>
  <c r="Q303" i="49"/>
  <c r="R303" i="49" s="1"/>
  <c r="O304" i="49" s="1"/>
  <c r="Q313" i="68"/>
  <c r="R313" i="68" s="1"/>
  <c r="O314" i="68" s="1"/>
  <c r="Q303" i="6"/>
  <c r="R303" i="6" s="1"/>
  <c r="O304" i="6" s="1"/>
  <c r="Q302" i="79"/>
  <c r="R302" i="79" s="1"/>
  <c r="O303" i="79" s="1"/>
  <c r="Q309" i="72"/>
  <c r="R309" i="72" s="1"/>
  <c r="O310" i="72" s="1"/>
  <c r="Q303" i="1"/>
  <c r="R303" i="1" s="1"/>
  <c r="O304" i="1" s="1"/>
  <c r="Q312" i="31"/>
  <c r="R312" i="31" s="1"/>
  <c r="O313" i="31" s="1"/>
  <c r="Q300" i="5"/>
  <c r="R300" i="5" s="1"/>
  <c r="O301" i="5" s="1"/>
  <c r="Q303" i="73"/>
  <c r="R303" i="73" s="1"/>
  <c r="O304" i="73" s="1"/>
  <c r="Q311" i="51"/>
  <c r="R311" i="51" s="1"/>
  <c r="O312" i="51" s="1"/>
  <c r="Q315" i="67"/>
  <c r="R315" i="67" s="1"/>
  <c r="O316" i="67" s="1"/>
  <c r="Q314" i="68" l="1"/>
  <c r="R314" i="68" s="1"/>
  <c r="O315" i="68" s="1"/>
  <c r="Q304" i="49"/>
  <c r="R304" i="49" s="1"/>
  <c r="O305" i="49" s="1"/>
  <c r="Q305" i="76"/>
  <c r="R305" i="76" s="1"/>
  <c r="O306" i="76" s="1"/>
  <c r="Q306" i="75"/>
  <c r="R306" i="75" s="1"/>
  <c r="O307" i="75" s="1"/>
  <c r="Q303" i="79"/>
  <c r="R303" i="79" s="1"/>
  <c r="O304" i="79" s="1"/>
  <c r="Q314" i="30"/>
  <c r="R314" i="30" s="1"/>
  <c r="O315" i="30" s="1"/>
  <c r="Q300" i="69"/>
  <c r="R300" i="69" s="1"/>
  <c r="O301" i="69" s="1"/>
  <c r="Q313" i="31"/>
  <c r="R313" i="31" s="1"/>
  <c r="O314" i="31" s="1"/>
  <c r="Q304" i="73"/>
  <c r="R304" i="73" s="1"/>
  <c r="O305" i="73" s="1"/>
  <c r="Q304" i="1"/>
  <c r="R304" i="1" s="1"/>
  <c r="O305" i="1" s="1"/>
  <c r="Q304" i="6"/>
  <c r="R304" i="6" s="1"/>
  <c r="O305" i="6" s="1"/>
  <c r="Q310" i="81"/>
  <c r="R310" i="81" s="1"/>
  <c r="O311" i="81" s="1"/>
  <c r="Q304" i="78"/>
  <c r="R304" i="78" s="1"/>
  <c r="O305" i="78" s="1"/>
  <c r="Q302" i="12"/>
  <c r="R302" i="12" s="1"/>
  <c r="O303" i="12" s="1"/>
  <c r="Q316" i="67"/>
  <c r="R316" i="67" s="1"/>
  <c r="O317" i="67" s="1"/>
  <c r="Q302" i="71"/>
  <c r="R302" i="71" s="1"/>
  <c r="O303" i="71" s="1"/>
  <c r="Q303" i="74"/>
  <c r="R303" i="74" s="1"/>
  <c r="O304" i="74" s="1"/>
  <c r="Q312" i="50"/>
  <c r="R312" i="50" s="1"/>
  <c r="O313" i="50" s="1"/>
  <c r="Q307" i="80"/>
  <c r="R307" i="80" s="1"/>
  <c r="O308" i="80" s="1"/>
  <c r="Q301" i="5"/>
  <c r="R301" i="5" s="1"/>
  <c r="O302" i="5" s="1"/>
  <c r="Q310" i="72"/>
  <c r="R310" i="72" s="1"/>
  <c r="O311" i="72" s="1"/>
  <c r="Q312" i="51"/>
  <c r="R312" i="51" s="1"/>
  <c r="O313" i="51" s="1"/>
  <c r="Q315" i="28"/>
  <c r="R315" i="28" s="1"/>
  <c r="O316" i="28" s="1"/>
  <c r="Q302" i="70"/>
  <c r="R302" i="70" s="1"/>
  <c r="O303" i="70" s="1"/>
  <c r="Q302" i="5" l="1"/>
  <c r="R302" i="5" s="1"/>
  <c r="O303" i="5" s="1"/>
  <c r="Q303" i="71"/>
  <c r="R303" i="71" s="1"/>
  <c r="O304" i="71" s="1"/>
  <c r="Q311" i="81"/>
  <c r="R311" i="81" s="1"/>
  <c r="O312" i="81" s="1"/>
  <c r="Q314" i="31"/>
  <c r="R314" i="31" s="1"/>
  <c r="O315" i="31" s="1"/>
  <c r="Q307" i="75"/>
  <c r="R307" i="75" s="1"/>
  <c r="O308" i="75" s="1"/>
  <c r="Q317" i="67"/>
  <c r="R317" i="67" s="1"/>
  <c r="O318" i="67" s="1"/>
  <c r="Q305" i="6"/>
  <c r="R305" i="6" s="1"/>
  <c r="O306" i="6" s="1"/>
  <c r="Q301" i="69"/>
  <c r="R301" i="69" s="1"/>
  <c r="O302" i="69" s="1"/>
  <c r="Q306" i="76"/>
  <c r="R306" i="76" s="1"/>
  <c r="O307" i="76" s="1"/>
  <c r="Q308" i="80"/>
  <c r="R308" i="80" s="1"/>
  <c r="O309" i="80" s="1"/>
  <c r="Q305" i="1"/>
  <c r="R305" i="1" s="1"/>
  <c r="O306" i="1" s="1"/>
  <c r="Q315" i="30"/>
  <c r="R315" i="30" s="1"/>
  <c r="O316" i="30" s="1"/>
  <c r="Q305" i="49"/>
  <c r="R305" i="49" s="1"/>
  <c r="O306" i="49" s="1"/>
  <c r="Q316" i="28"/>
  <c r="R316" i="28" s="1"/>
  <c r="O317" i="28" s="1"/>
  <c r="Q313" i="50"/>
  <c r="R313" i="50" s="1"/>
  <c r="O314" i="50" s="1"/>
  <c r="Q303" i="12"/>
  <c r="R303" i="12" s="1"/>
  <c r="O304" i="12" s="1"/>
  <c r="Q311" i="72"/>
  <c r="R311" i="72" s="1"/>
  <c r="O312" i="72" s="1"/>
  <c r="Q304" i="74"/>
  <c r="R304" i="74" s="1"/>
  <c r="O305" i="74" s="1"/>
  <c r="Q305" i="78"/>
  <c r="R305" i="78" s="1"/>
  <c r="O306" i="78" s="1"/>
  <c r="Q305" i="73"/>
  <c r="R305" i="73" s="1"/>
  <c r="O306" i="73" s="1"/>
  <c r="Q304" i="79"/>
  <c r="R304" i="79" s="1"/>
  <c r="O305" i="79" s="1"/>
  <c r="Q315" i="68"/>
  <c r="R315" i="68" s="1"/>
  <c r="O316" i="68" s="1"/>
  <c r="Q313" i="51"/>
  <c r="R313" i="51" s="1"/>
  <c r="O314" i="51" s="1"/>
  <c r="Q303" i="70"/>
  <c r="R303" i="70" s="1"/>
  <c r="O304" i="70" s="1"/>
  <c r="Q304" i="70" l="1"/>
  <c r="R304" i="70" s="1"/>
  <c r="O305" i="70" s="1"/>
  <c r="Q317" i="28"/>
  <c r="R317" i="28" s="1"/>
  <c r="O318" i="28" s="1"/>
  <c r="Q306" i="6"/>
  <c r="R306" i="6" s="1"/>
  <c r="O307" i="6" s="1"/>
  <c r="Q312" i="81"/>
  <c r="R312" i="81" s="1"/>
  <c r="O313" i="81" s="1"/>
  <c r="Q314" i="51"/>
  <c r="R314" i="51" s="1"/>
  <c r="O315" i="51" s="1"/>
  <c r="Q312" i="72"/>
  <c r="R312" i="72" s="1"/>
  <c r="O313" i="72" s="1"/>
  <c r="Q318" i="67"/>
  <c r="R318" i="67" s="1"/>
  <c r="O319" i="67" s="1"/>
  <c r="Q304" i="71"/>
  <c r="R304" i="71" s="1"/>
  <c r="O305" i="71" s="1"/>
  <c r="Q316" i="68"/>
  <c r="R316" i="68" s="1"/>
  <c r="O317" i="68" s="1"/>
  <c r="Q306" i="78"/>
  <c r="R306" i="78" s="1"/>
  <c r="O307" i="78" s="1"/>
  <c r="Q304" i="12"/>
  <c r="R304" i="12" s="1"/>
  <c r="O305" i="12" s="1"/>
  <c r="Q308" i="75"/>
  <c r="R308" i="75" s="1"/>
  <c r="O309" i="75" s="1"/>
  <c r="Q306" i="73"/>
  <c r="R306" i="73" s="1"/>
  <c r="O307" i="73" s="1"/>
  <c r="Q314" i="50"/>
  <c r="R314" i="50" s="1"/>
  <c r="O315" i="50" s="1"/>
  <c r="Q316" i="30"/>
  <c r="R316" i="30" s="1"/>
  <c r="O317" i="30" s="1"/>
  <c r="Q315" i="31"/>
  <c r="R315" i="31" s="1"/>
  <c r="O316" i="31" s="1"/>
  <c r="Q305" i="74"/>
  <c r="R305" i="74" s="1"/>
  <c r="O306" i="74" s="1"/>
  <c r="Q309" i="80"/>
  <c r="R309" i="80" s="1"/>
  <c r="O310" i="80" s="1"/>
  <c r="Q302" i="69"/>
  <c r="R302" i="69" s="1"/>
  <c r="O303" i="69" s="1"/>
  <c r="Q305" i="79"/>
  <c r="R305" i="79" s="1"/>
  <c r="O306" i="79" s="1"/>
  <c r="Q306" i="49"/>
  <c r="R306" i="49" s="1"/>
  <c r="O307" i="49" s="1"/>
  <c r="Q306" i="1"/>
  <c r="R306" i="1" s="1"/>
  <c r="O307" i="1" s="1"/>
  <c r="Q307" i="76"/>
  <c r="R307" i="76" s="1"/>
  <c r="O308" i="76" s="1"/>
  <c r="Q303" i="5"/>
  <c r="R303" i="5" s="1"/>
  <c r="O304" i="5" s="1"/>
  <c r="Q304" i="5" l="1"/>
  <c r="R304" i="5" s="1"/>
  <c r="O305" i="5" s="1"/>
  <c r="Q310" i="80"/>
  <c r="R310" i="80" s="1"/>
  <c r="O311" i="80" s="1"/>
  <c r="Q317" i="68"/>
  <c r="R317" i="68" s="1"/>
  <c r="O318" i="68" s="1"/>
  <c r="Q307" i="6"/>
  <c r="R307" i="6" s="1"/>
  <c r="O308" i="6" s="1"/>
  <c r="Q306" i="74"/>
  <c r="R306" i="74" s="1"/>
  <c r="O307" i="74" s="1"/>
  <c r="Q318" i="28"/>
  <c r="R318" i="28" s="1"/>
  <c r="O319" i="28" s="1"/>
  <c r="Q307" i="49"/>
  <c r="R307" i="49" s="1"/>
  <c r="O308" i="49" s="1"/>
  <c r="Q316" i="31"/>
  <c r="R316" i="31" s="1"/>
  <c r="O317" i="31" s="1"/>
  <c r="Q315" i="51"/>
  <c r="R315" i="51" s="1"/>
  <c r="O316" i="51" s="1"/>
  <c r="Q308" i="76"/>
  <c r="R308" i="76" s="1"/>
  <c r="O309" i="76" s="1"/>
  <c r="Q305" i="12"/>
  <c r="R305" i="12" s="1"/>
  <c r="O306" i="12" s="1"/>
  <c r="Q307" i="73"/>
  <c r="R307" i="73" s="1"/>
  <c r="O308" i="73" s="1"/>
  <c r="Q303" i="69"/>
  <c r="R303" i="69" s="1"/>
  <c r="O304" i="69" s="1"/>
  <c r="Q317" i="30"/>
  <c r="R317" i="30" s="1"/>
  <c r="O318" i="30" s="1"/>
  <c r="Q319" i="67"/>
  <c r="R319" i="67" s="1"/>
  <c r="O320" i="67" s="1"/>
  <c r="Q313" i="81"/>
  <c r="R313" i="81" s="1"/>
  <c r="O314" i="81" s="1"/>
  <c r="Q306" i="79"/>
  <c r="R306" i="79" s="1"/>
  <c r="O307" i="79" s="1"/>
  <c r="Q315" i="50"/>
  <c r="R315" i="50" s="1"/>
  <c r="O316" i="50" s="1"/>
  <c r="Q309" i="75"/>
  <c r="R309" i="75" s="1"/>
  <c r="O310" i="75" s="1"/>
  <c r="Q307" i="78"/>
  <c r="R307" i="78" s="1"/>
  <c r="O308" i="78" s="1"/>
  <c r="Q305" i="71"/>
  <c r="R305" i="71" s="1"/>
  <c r="O306" i="71" s="1"/>
  <c r="Q313" i="72"/>
  <c r="R313" i="72" s="1"/>
  <c r="O314" i="72" s="1"/>
  <c r="Q307" i="1"/>
  <c r="R307" i="1" s="1"/>
  <c r="O308" i="1" s="1"/>
  <c r="Q305" i="70"/>
  <c r="R305" i="70" s="1"/>
  <c r="O306" i="70" s="1"/>
  <c r="Q316" i="50" l="1"/>
  <c r="R316" i="50" s="1"/>
  <c r="O317" i="50" s="1"/>
  <c r="Q308" i="78"/>
  <c r="R308" i="78" s="1"/>
  <c r="O309" i="78" s="1"/>
  <c r="Q319" i="28"/>
  <c r="R319" i="28" s="1"/>
  <c r="O320" i="28" s="1"/>
  <c r="Q318" i="30"/>
  <c r="R318" i="30" s="1"/>
  <c r="O319" i="30" s="1"/>
  <c r="Q306" i="71"/>
  <c r="R306" i="71" s="1"/>
  <c r="O307" i="71" s="1"/>
  <c r="Q309" i="76"/>
  <c r="R309" i="76" s="1"/>
  <c r="O310" i="76" s="1"/>
  <c r="Q314" i="72"/>
  <c r="R314" i="72" s="1"/>
  <c r="O315" i="72" s="1"/>
  <c r="Q314" i="81"/>
  <c r="R314" i="81" s="1"/>
  <c r="O315" i="81" s="1"/>
  <c r="Q317" i="31"/>
  <c r="R317" i="31" s="1"/>
  <c r="O318" i="31" s="1"/>
  <c r="Q311" i="80"/>
  <c r="R311" i="80" s="1"/>
  <c r="O312" i="80" s="1"/>
  <c r="Q306" i="70"/>
  <c r="R306" i="70" s="1"/>
  <c r="O307" i="70" s="1"/>
  <c r="Q320" i="67"/>
  <c r="R320" i="67" s="1"/>
  <c r="O321" i="67" s="1"/>
  <c r="Q308" i="49"/>
  <c r="R308" i="49" s="1"/>
  <c r="O309" i="49" s="1"/>
  <c r="Q308" i="6"/>
  <c r="R308" i="6" s="1"/>
  <c r="O309" i="6" s="1"/>
  <c r="Q305" i="5"/>
  <c r="R305" i="5" s="1"/>
  <c r="O306" i="5" s="1"/>
  <c r="Q310" i="75"/>
  <c r="R310" i="75" s="1"/>
  <c r="O311" i="75" s="1"/>
  <c r="Q308" i="73"/>
  <c r="R308" i="73" s="1"/>
  <c r="O309" i="73" s="1"/>
  <c r="Q307" i="79"/>
  <c r="R307" i="79" s="1"/>
  <c r="O308" i="79" s="1"/>
  <c r="Q304" i="69"/>
  <c r="R304" i="69" s="1"/>
  <c r="O305" i="69" s="1"/>
  <c r="Q316" i="51"/>
  <c r="R316" i="51" s="1"/>
  <c r="O317" i="51" s="1"/>
  <c r="Q307" i="74"/>
  <c r="R307" i="74" s="1"/>
  <c r="O308" i="74" s="1"/>
  <c r="Q318" i="68"/>
  <c r="R318" i="68" s="1"/>
  <c r="O319" i="68" s="1"/>
  <c r="Q308" i="1"/>
  <c r="R308" i="1" s="1"/>
  <c r="O309" i="1" s="1"/>
  <c r="Q306" i="12"/>
  <c r="R306" i="12" s="1"/>
  <c r="O307" i="12" s="1"/>
  <c r="Q306" i="5" l="1"/>
  <c r="R306" i="5" s="1"/>
  <c r="O307" i="5" s="1"/>
  <c r="Q309" i="73"/>
  <c r="R309" i="73" s="1"/>
  <c r="O310" i="73" s="1"/>
  <c r="Q318" i="31"/>
  <c r="R318" i="31" s="1"/>
  <c r="O319" i="31" s="1"/>
  <c r="Q319" i="68"/>
  <c r="R319" i="68" s="1"/>
  <c r="O320" i="68" s="1"/>
  <c r="Q307" i="70"/>
  <c r="R307" i="70" s="1"/>
  <c r="O308" i="70" s="1"/>
  <c r="Q309" i="78"/>
  <c r="R309" i="78" s="1"/>
  <c r="O310" i="78" s="1"/>
  <c r="Q309" i="49"/>
  <c r="R309" i="49" s="1"/>
  <c r="O310" i="49" s="1"/>
  <c r="Q317" i="50"/>
  <c r="R317" i="50" s="1"/>
  <c r="O318" i="50" s="1"/>
  <c r="Q308" i="79"/>
  <c r="R308" i="79" s="1"/>
  <c r="O309" i="79" s="1"/>
  <c r="Q311" i="75"/>
  <c r="R311" i="75" s="1"/>
  <c r="O312" i="75" s="1"/>
  <c r="Q309" i="6"/>
  <c r="R309" i="6" s="1"/>
  <c r="O310" i="6" s="1"/>
  <c r="Q321" i="67"/>
  <c r="R321" i="67" s="1"/>
  <c r="O322" i="67" s="1"/>
  <c r="Q312" i="80"/>
  <c r="R312" i="80" s="1"/>
  <c r="O313" i="80" s="1"/>
  <c r="Q315" i="81"/>
  <c r="R315" i="81" s="1"/>
  <c r="O316" i="81" s="1"/>
  <c r="Q310" i="76"/>
  <c r="R310" i="76" s="1"/>
  <c r="O311" i="76" s="1"/>
  <c r="Q319" i="30"/>
  <c r="R319" i="30" s="1"/>
  <c r="O320" i="30" s="1"/>
  <c r="Q317" i="51"/>
  <c r="R317" i="51" s="1"/>
  <c r="O318" i="51" s="1"/>
  <c r="Q308" i="74"/>
  <c r="R308" i="74" s="1"/>
  <c r="O309" i="74" s="1"/>
  <c r="Q305" i="69"/>
  <c r="R305" i="69" s="1"/>
  <c r="O306" i="69" s="1"/>
  <c r="Q315" i="72"/>
  <c r="R315" i="72" s="1"/>
  <c r="O316" i="72" s="1"/>
  <c r="Q307" i="71"/>
  <c r="R307" i="71" s="1"/>
  <c r="O308" i="71" s="1"/>
  <c r="Q320" i="28"/>
  <c r="R320" i="28" s="1"/>
  <c r="O321" i="28" s="1"/>
  <c r="Q307" i="12"/>
  <c r="R307" i="12" s="1"/>
  <c r="O308" i="12" s="1"/>
  <c r="Q309" i="1"/>
  <c r="R309" i="1" s="1"/>
  <c r="O310" i="1" s="1"/>
  <c r="Q308" i="12" l="1"/>
  <c r="R308" i="12" s="1"/>
  <c r="O309" i="12" s="1"/>
  <c r="Q309" i="79"/>
  <c r="R309" i="79" s="1"/>
  <c r="O310" i="79" s="1"/>
  <c r="Q319" i="31"/>
  <c r="R319" i="31" s="1"/>
  <c r="O320" i="31" s="1"/>
  <c r="Q318" i="51"/>
  <c r="R318" i="51" s="1"/>
  <c r="O319" i="51" s="1"/>
  <c r="Q318" i="50"/>
  <c r="R318" i="50" s="1"/>
  <c r="O319" i="50" s="1"/>
  <c r="Q308" i="70"/>
  <c r="R308" i="70" s="1"/>
  <c r="O309" i="70" s="1"/>
  <c r="Q310" i="6"/>
  <c r="R310" i="6" s="1"/>
  <c r="O311" i="6" s="1"/>
  <c r="Q306" i="69"/>
  <c r="R306" i="69" s="1"/>
  <c r="O307" i="69" s="1"/>
  <c r="Q320" i="30"/>
  <c r="R320" i="30" s="1"/>
  <c r="O321" i="30" s="1"/>
  <c r="Q313" i="80"/>
  <c r="R313" i="80" s="1"/>
  <c r="O314" i="80" s="1"/>
  <c r="Q310" i="49"/>
  <c r="R310" i="49" s="1"/>
  <c r="O311" i="49" s="1"/>
  <c r="Q308" i="71"/>
  <c r="R308" i="71" s="1"/>
  <c r="O309" i="71" s="1"/>
  <c r="Q311" i="76"/>
  <c r="R311" i="76" s="1"/>
  <c r="O312" i="76" s="1"/>
  <c r="Q307" i="5"/>
  <c r="R307" i="5" s="1"/>
  <c r="O308" i="5" s="1"/>
  <c r="Q310" i="1"/>
  <c r="R310" i="1" s="1"/>
  <c r="O311" i="1" s="1"/>
  <c r="Q309" i="74"/>
  <c r="R309" i="74" s="1"/>
  <c r="O310" i="74" s="1"/>
  <c r="Q316" i="81"/>
  <c r="R316" i="81" s="1"/>
  <c r="O317" i="81" s="1"/>
  <c r="Q322" i="67"/>
  <c r="R322" i="67" s="1"/>
  <c r="O323" i="67" s="1"/>
  <c r="Q312" i="75"/>
  <c r="R312" i="75" s="1"/>
  <c r="O313" i="75" s="1"/>
  <c r="Q310" i="78"/>
  <c r="R310" i="78" s="1"/>
  <c r="O311" i="78" s="1"/>
  <c r="Q320" i="68"/>
  <c r="R320" i="68" s="1"/>
  <c r="O321" i="68" s="1"/>
  <c r="Q310" i="73"/>
  <c r="R310" i="73" s="1"/>
  <c r="O311" i="73" s="1"/>
  <c r="Q316" i="72"/>
  <c r="R316" i="72" s="1"/>
  <c r="O317" i="72" s="1"/>
  <c r="Q321" i="28"/>
  <c r="R321" i="28" s="1"/>
  <c r="O322" i="28" s="1"/>
  <c r="Q310" i="74" l="1"/>
  <c r="R310" i="74" s="1"/>
  <c r="O311" i="74" s="1"/>
  <c r="Q307" i="69"/>
  <c r="R307" i="69" s="1"/>
  <c r="O308" i="69" s="1"/>
  <c r="Q319" i="50"/>
  <c r="R319" i="50" s="1"/>
  <c r="O320" i="50" s="1"/>
  <c r="Q310" i="79"/>
  <c r="R310" i="79" s="1"/>
  <c r="O311" i="79" s="1"/>
  <c r="Q311" i="73"/>
  <c r="R311" i="73" s="1"/>
  <c r="O312" i="73" s="1"/>
  <c r="Q314" i="80"/>
  <c r="R314" i="80" s="1"/>
  <c r="O315" i="80" s="1"/>
  <c r="Q319" i="51"/>
  <c r="R319" i="51" s="1"/>
  <c r="O320" i="51" s="1"/>
  <c r="Q311" i="78"/>
  <c r="R311" i="78" s="1"/>
  <c r="O312" i="78" s="1"/>
  <c r="Q309" i="71"/>
  <c r="R309" i="71" s="1"/>
  <c r="O310" i="71" s="1"/>
  <c r="Q321" i="30"/>
  <c r="R321" i="30" s="1"/>
  <c r="O322" i="30" s="1"/>
  <c r="Q323" i="67"/>
  <c r="R323" i="67" s="1"/>
  <c r="O324" i="67" s="1"/>
  <c r="Q322" i="28"/>
  <c r="R322" i="28" s="1"/>
  <c r="O323" i="28" s="1"/>
  <c r="Q308" i="5"/>
  <c r="R308" i="5" s="1"/>
  <c r="O309" i="5" s="1"/>
  <c r="Q309" i="70"/>
  <c r="R309" i="70" s="1"/>
  <c r="O310" i="70" s="1"/>
  <c r="Q321" i="68"/>
  <c r="R321" i="68" s="1"/>
  <c r="O322" i="68" s="1"/>
  <c r="Q317" i="81"/>
  <c r="R317" i="81" s="1"/>
  <c r="O318" i="81" s="1"/>
  <c r="Q312" i="76"/>
  <c r="R312" i="76" s="1"/>
  <c r="O313" i="76" s="1"/>
  <c r="Q311" i="6"/>
  <c r="R311" i="6" s="1"/>
  <c r="O312" i="6" s="1"/>
  <c r="Q320" i="31"/>
  <c r="R320" i="31" s="1"/>
  <c r="O321" i="31" s="1"/>
  <c r="Q309" i="12"/>
  <c r="R309" i="12" s="1"/>
  <c r="O310" i="12" s="1"/>
  <c r="Q317" i="72"/>
  <c r="R317" i="72" s="1"/>
  <c r="O318" i="72" s="1"/>
  <c r="Q313" i="75"/>
  <c r="R313" i="75" s="1"/>
  <c r="O314" i="75" s="1"/>
  <c r="Q311" i="1"/>
  <c r="R311" i="1" s="1"/>
  <c r="O312" i="1" s="1"/>
  <c r="Q311" i="49"/>
  <c r="R311" i="49" s="1"/>
  <c r="O312" i="49" s="1"/>
  <c r="Q312" i="1" l="1"/>
  <c r="R312" i="1" s="1"/>
  <c r="O313" i="1" s="1"/>
  <c r="Q310" i="12"/>
  <c r="R310" i="12" s="1"/>
  <c r="O311" i="12" s="1"/>
  <c r="Q324" i="67"/>
  <c r="R324" i="67" s="1"/>
  <c r="O325" i="67" s="1"/>
  <c r="Q311" i="79"/>
  <c r="R311" i="79" s="1"/>
  <c r="O312" i="79" s="1"/>
  <c r="Q313" i="76"/>
  <c r="R313" i="76" s="1"/>
  <c r="O314" i="76" s="1"/>
  <c r="Q322" i="30"/>
  <c r="R322" i="30" s="1"/>
  <c r="O323" i="30" s="1"/>
  <c r="Q320" i="50"/>
  <c r="R320" i="50" s="1"/>
  <c r="O321" i="50" s="1"/>
  <c r="Q312" i="49"/>
  <c r="R312" i="49" s="1"/>
  <c r="O313" i="49" s="1"/>
  <c r="Q321" i="31"/>
  <c r="R321" i="31" s="1"/>
  <c r="O322" i="31" s="1"/>
  <c r="Q312" i="6"/>
  <c r="R312" i="6" s="1"/>
  <c r="O313" i="6" s="1"/>
  <c r="Q322" i="68"/>
  <c r="R322" i="68" s="1"/>
  <c r="O323" i="68" s="1"/>
  <c r="Q310" i="71"/>
  <c r="R310" i="71" s="1"/>
  <c r="O311" i="71" s="1"/>
  <c r="Q315" i="80"/>
  <c r="R315" i="80" s="1"/>
  <c r="O316" i="80" s="1"/>
  <c r="Q308" i="69"/>
  <c r="R308" i="69" s="1"/>
  <c r="O309" i="69" s="1"/>
  <c r="Q318" i="72"/>
  <c r="R318" i="72" s="1"/>
  <c r="O319" i="72" s="1"/>
  <c r="Q310" i="70"/>
  <c r="R310" i="70" s="1"/>
  <c r="O311" i="70" s="1"/>
  <c r="Q312" i="78"/>
  <c r="R312" i="78" s="1"/>
  <c r="O313" i="78" s="1"/>
  <c r="Q312" i="73"/>
  <c r="R312" i="73" s="1"/>
  <c r="O313" i="73" s="1"/>
  <c r="Q311" i="74"/>
  <c r="R311" i="74" s="1"/>
  <c r="O312" i="74" s="1"/>
  <c r="Q318" i="81"/>
  <c r="R318" i="81" s="1"/>
  <c r="O319" i="81" s="1"/>
  <c r="Q314" i="75"/>
  <c r="R314" i="75" s="1"/>
  <c r="O315" i="75" s="1"/>
  <c r="Q323" i="28"/>
  <c r="R323" i="28" s="1"/>
  <c r="O324" i="28" s="1"/>
  <c r="Q309" i="5"/>
  <c r="R309" i="5" s="1"/>
  <c r="O310" i="5" s="1"/>
  <c r="Q320" i="51"/>
  <c r="R320" i="51" s="1"/>
  <c r="O321" i="51" s="1"/>
  <c r="Q319" i="72" l="1"/>
  <c r="R319" i="72" s="1"/>
  <c r="O320" i="72" s="1"/>
  <c r="Q312" i="74"/>
  <c r="R312" i="74" s="1"/>
  <c r="O313" i="74" s="1"/>
  <c r="Q311" i="70"/>
  <c r="R311" i="70" s="1"/>
  <c r="O312" i="70" s="1"/>
  <c r="Q323" i="30"/>
  <c r="R323" i="30" s="1"/>
  <c r="O324" i="30" s="1"/>
  <c r="Q311" i="71"/>
  <c r="R311" i="71" s="1"/>
  <c r="O312" i="71" s="1"/>
  <c r="Q322" i="31"/>
  <c r="R322" i="31" s="1"/>
  <c r="O323" i="31" s="1"/>
  <c r="Q325" i="67"/>
  <c r="R325" i="67" s="1"/>
  <c r="O326" i="67" s="1"/>
  <c r="Q313" i="73"/>
  <c r="R313" i="73" s="1"/>
  <c r="O314" i="73" s="1"/>
  <c r="Q321" i="51"/>
  <c r="R321" i="51" s="1"/>
  <c r="O322" i="51" s="1"/>
  <c r="Q315" i="75"/>
  <c r="R315" i="75" s="1"/>
  <c r="O316" i="75" s="1"/>
  <c r="Q309" i="69"/>
  <c r="R309" i="69" s="1"/>
  <c r="O310" i="69" s="1"/>
  <c r="Q323" i="68"/>
  <c r="R323" i="68" s="1"/>
  <c r="O324" i="68" s="1"/>
  <c r="Q313" i="49"/>
  <c r="R313" i="49" s="1"/>
  <c r="O314" i="49" s="1"/>
  <c r="Q311" i="12"/>
  <c r="R311" i="12" s="1"/>
  <c r="O312" i="12" s="1"/>
  <c r="Q324" i="28"/>
  <c r="R324" i="28" s="1"/>
  <c r="O325" i="28" s="1"/>
  <c r="Q319" i="81"/>
  <c r="R319" i="81" s="1"/>
  <c r="O320" i="81" s="1"/>
  <c r="Q321" i="50"/>
  <c r="R321" i="50" s="1"/>
  <c r="O322" i="50" s="1"/>
  <c r="Q313" i="1"/>
  <c r="R313" i="1" s="1"/>
  <c r="O314" i="1" s="1"/>
  <c r="Q313" i="78"/>
  <c r="R313" i="78" s="1"/>
  <c r="O314" i="78" s="1"/>
  <c r="Q313" i="6"/>
  <c r="R313" i="6" s="1"/>
  <c r="O314" i="6" s="1"/>
  <c r="Q312" i="79"/>
  <c r="R312" i="79" s="1"/>
  <c r="O313" i="79" s="1"/>
  <c r="Q310" i="5"/>
  <c r="R310" i="5" s="1"/>
  <c r="O311" i="5" s="1"/>
  <c r="Q316" i="80"/>
  <c r="R316" i="80" s="1"/>
  <c r="O317" i="80" s="1"/>
  <c r="Q314" i="76"/>
  <c r="R314" i="76" s="1"/>
  <c r="O315" i="76" s="1"/>
  <c r="Q317" i="80" l="1"/>
  <c r="R317" i="80" s="1"/>
  <c r="O318" i="80" s="1"/>
  <c r="Q314" i="78"/>
  <c r="R314" i="78" s="1"/>
  <c r="O315" i="78" s="1"/>
  <c r="Q314" i="49"/>
  <c r="R314" i="49" s="1"/>
  <c r="O315" i="49" s="1"/>
  <c r="Q326" i="67"/>
  <c r="R326" i="67" s="1"/>
  <c r="O327" i="67" s="1"/>
  <c r="Q311" i="5"/>
  <c r="R311" i="5" s="1"/>
  <c r="O312" i="5" s="1"/>
  <c r="Q324" i="68"/>
  <c r="R324" i="68" s="1"/>
  <c r="O325" i="68" s="1"/>
  <c r="Q323" i="31"/>
  <c r="R323" i="31" s="1"/>
  <c r="O324" i="31" s="1"/>
  <c r="Q312" i="70"/>
  <c r="R312" i="70" s="1"/>
  <c r="O313" i="70" s="1"/>
  <c r="Q314" i="1"/>
  <c r="R314" i="1" s="1"/>
  <c r="O315" i="1" s="1"/>
  <c r="Q313" i="79"/>
  <c r="R313" i="79" s="1"/>
  <c r="O314" i="79" s="1"/>
  <c r="Q313" i="74"/>
  <c r="R313" i="74" s="1"/>
  <c r="O314" i="74" s="1"/>
  <c r="Q325" i="28"/>
  <c r="R325" i="28" s="1"/>
  <c r="O326" i="28" s="1"/>
  <c r="Q322" i="51"/>
  <c r="R322" i="51" s="1"/>
  <c r="O323" i="51" s="1"/>
  <c r="Q322" i="50"/>
  <c r="R322" i="50" s="1"/>
  <c r="O323" i="50" s="1"/>
  <c r="Q310" i="69"/>
  <c r="R310" i="69" s="1"/>
  <c r="O311" i="69" s="1"/>
  <c r="Q312" i="71"/>
  <c r="R312" i="71" s="1"/>
  <c r="O313" i="71" s="1"/>
  <c r="Q314" i="6"/>
  <c r="R314" i="6" s="1"/>
  <c r="O315" i="6" s="1"/>
  <c r="Q320" i="72"/>
  <c r="R320" i="72" s="1"/>
  <c r="O321" i="72" s="1"/>
  <c r="Q315" i="76"/>
  <c r="R315" i="76" s="1"/>
  <c r="O316" i="76" s="1"/>
  <c r="Q320" i="81"/>
  <c r="R320" i="81" s="1"/>
  <c r="O321" i="81" s="1"/>
  <c r="Q312" i="12"/>
  <c r="R312" i="12" s="1"/>
  <c r="O313" i="12" s="1"/>
  <c r="Q316" i="75"/>
  <c r="R316" i="75" s="1"/>
  <c r="O317" i="75" s="1"/>
  <c r="Q314" i="73"/>
  <c r="R314" i="73" s="1"/>
  <c r="O315" i="73" s="1"/>
  <c r="Q324" i="30"/>
  <c r="R324" i="30" s="1"/>
  <c r="O325" i="30" s="1"/>
  <c r="Q321" i="81" l="1"/>
  <c r="R321" i="81" s="1"/>
  <c r="O322" i="81" s="1"/>
  <c r="Q315" i="6"/>
  <c r="R315" i="6" s="1"/>
  <c r="O316" i="6" s="1"/>
  <c r="Q314" i="79"/>
  <c r="R314" i="79" s="1"/>
  <c r="O315" i="79" s="1"/>
  <c r="Q324" i="31"/>
  <c r="R324" i="31" s="1"/>
  <c r="O325" i="31" s="1"/>
  <c r="Q327" i="67"/>
  <c r="R327" i="67" s="1"/>
  <c r="O328" i="67" s="1"/>
  <c r="Q313" i="71"/>
  <c r="R313" i="71" s="1"/>
  <c r="O314" i="71" s="1"/>
  <c r="Q325" i="68"/>
  <c r="R325" i="68" s="1"/>
  <c r="O326" i="68" s="1"/>
  <c r="Q315" i="49"/>
  <c r="R315" i="49" s="1"/>
  <c r="O316" i="49" s="1"/>
  <c r="Q325" i="30"/>
  <c r="R325" i="30" s="1"/>
  <c r="O326" i="30" s="1"/>
  <c r="Q316" i="76"/>
  <c r="R316" i="76" s="1"/>
  <c r="O317" i="76" s="1"/>
  <c r="Q315" i="1"/>
  <c r="R315" i="1" s="1"/>
  <c r="O316" i="1" s="1"/>
  <c r="Q315" i="78"/>
  <c r="R315" i="78" s="1"/>
  <c r="O316" i="78" s="1"/>
  <c r="Q315" i="73"/>
  <c r="R315" i="73" s="1"/>
  <c r="O316" i="73" s="1"/>
  <c r="Q323" i="51"/>
  <c r="R323" i="51" s="1"/>
  <c r="O324" i="51" s="1"/>
  <c r="Q317" i="75"/>
  <c r="R317" i="75" s="1"/>
  <c r="O318" i="75" s="1"/>
  <c r="Q311" i="69"/>
  <c r="R311" i="69" s="1"/>
  <c r="O312" i="69" s="1"/>
  <c r="Q326" i="28"/>
  <c r="R326" i="28" s="1"/>
  <c r="O327" i="28" s="1"/>
  <c r="Q313" i="12"/>
  <c r="R313" i="12" s="1"/>
  <c r="O314" i="12" s="1"/>
  <c r="Q314" i="74"/>
  <c r="R314" i="74" s="1"/>
  <c r="O315" i="74" s="1"/>
  <c r="Q318" i="80"/>
  <c r="R318" i="80" s="1"/>
  <c r="O319" i="80" s="1"/>
  <c r="Q313" i="70"/>
  <c r="R313" i="70" s="1"/>
  <c r="O314" i="70" s="1"/>
  <c r="Q321" i="72"/>
  <c r="R321" i="72" s="1"/>
  <c r="O322" i="72" s="1"/>
  <c r="Q323" i="50"/>
  <c r="R323" i="50" s="1"/>
  <c r="O324" i="50" s="1"/>
  <c r="Q312" i="5"/>
  <c r="R312" i="5" s="1"/>
  <c r="O313" i="5" s="1"/>
  <c r="Q314" i="71" l="1"/>
  <c r="R314" i="71" s="1"/>
  <c r="O315" i="71" s="1"/>
  <c r="Q315" i="79"/>
  <c r="R315" i="79" s="1"/>
  <c r="O316" i="79" s="1"/>
  <c r="Q317" i="76"/>
  <c r="R317" i="76" s="1"/>
  <c r="O318" i="76" s="1"/>
  <c r="Q319" i="80"/>
  <c r="R319" i="80" s="1"/>
  <c r="O320" i="80" s="1"/>
  <c r="Q322" i="72"/>
  <c r="R322" i="72" s="1"/>
  <c r="O323" i="72" s="1"/>
  <c r="Q316" i="6"/>
  <c r="R316" i="6" s="1"/>
  <c r="O317" i="6" s="1"/>
  <c r="Q312" i="69"/>
  <c r="R312" i="69" s="1"/>
  <c r="O313" i="69" s="1"/>
  <c r="Q314" i="12"/>
  <c r="R314" i="12" s="1"/>
  <c r="O315" i="12" s="1"/>
  <c r="Q325" i="31"/>
  <c r="R325" i="31" s="1"/>
  <c r="O326" i="31" s="1"/>
  <c r="Q314" i="70"/>
  <c r="R314" i="70" s="1"/>
  <c r="O315" i="70" s="1"/>
  <c r="Q327" i="28"/>
  <c r="R327" i="28" s="1"/>
  <c r="O328" i="28" s="1"/>
  <c r="Q313" i="5"/>
  <c r="R313" i="5" s="1"/>
  <c r="O314" i="5" s="1"/>
  <c r="Q324" i="51"/>
  <c r="R324" i="51" s="1"/>
  <c r="O325" i="51" s="1"/>
  <c r="Q316" i="78"/>
  <c r="R316" i="78" s="1"/>
  <c r="O317" i="78" s="1"/>
  <c r="Q316" i="49"/>
  <c r="R316" i="49" s="1"/>
  <c r="O317" i="49" s="1"/>
  <c r="Q324" i="50"/>
  <c r="R324" i="50" s="1"/>
  <c r="O325" i="50" s="1"/>
  <c r="Q318" i="75"/>
  <c r="R318" i="75" s="1"/>
  <c r="O319" i="75" s="1"/>
  <c r="Q316" i="1"/>
  <c r="R316" i="1" s="1"/>
  <c r="O317" i="1" s="1"/>
  <c r="Q326" i="30"/>
  <c r="R326" i="30" s="1"/>
  <c r="O327" i="30" s="1"/>
  <c r="Q326" i="68"/>
  <c r="R326" i="68" s="1"/>
  <c r="O327" i="68" s="1"/>
  <c r="Q328" i="67"/>
  <c r="R328" i="67" s="1"/>
  <c r="O329" i="67" s="1"/>
  <c r="Q322" i="81"/>
  <c r="R322" i="81" s="1"/>
  <c r="O323" i="81" s="1"/>
  <c r="Q315" i="74"/>
  <c r="R315" i="74" s="1"/>
  <c r="O316" i="74" s="1"/>
  <c r="Q316" i="73"/>
  <c r="R316" i="73" s="1"/>
  <c r="O317" i="73" s="1"/>
  <c r="Q317" i="78" l="1"/>
  <c r="R317" i="78" s="1"/>
  <c r="O318" i="78" s="1"/>
  <c r="Q317" i="73"/>
  <c r="R317" i="73" s="1"/>
  <c r="O318" i="73" s="1"/>
  <c r="Q329" i="67"/>
  <c r="R329" i="67" s="1"/>
  <c r="O330" i="67" s="1"/>
  <c r="Q328" i="28"/>
  <c r="R328" i="28" s="1"/>
  <c r="O329" i="28" s="1"/>
  <c r="Q315" i="12"/>
  <c r="R315" i="12" s="1"/>
  <c r="O316" i="12" s="1"/>
  <c r="Q316" i="79"/>
  <c r="R316" i="79" s="1"/>
  <c r="O317" i="79" s="1"/>
  <c r="Q319" i="75"/>
  <c r="R319" i="75" s="1"/>
  <c r="O320" i="75" s="1"/>
  <c r="Q327" i="30"/>
  <c r="R327" i="30" s="1"/>
  <c r="O328" i="30" s="1"/>
  <c r="Q325" i="50"/>
  <c r="R325" i="50" s="1"/>
  <c r="O326" i="50" s="1"/>
  <c r="Q325" i="51"/>
  <c r="R325" i="51" s="1"/>
  <c r="O326" i="51" s="1"/>
  <c r="Q315" i="70"/>
  <c r="R315" i="70" s="1"/>
  <c r="O316" i="70" s="1"/>
  <c r="Q313" i="69"/>
  <c r="R313" i="69" s="1"/>
  <c r="O314" i="69" s="1"/>
  <c r="Q320" i="80"/>
  <c r="R320" i="80" s="1"/>
  <c r="O321" i="80" s="1"/>
  <c r="Q327" i="68"/>
  <c r="R327" i="68" s="1"/>
  <c r="O328" i="68" s="1"/>
  <c r="Q323" i="81"/>
  <c r="R323" i="81" s="1"/>
  <c r="O324" i="81" s="1"/>
  <c r="Q317" i="6"/>
  <c r="R317" i="6" s="1"/>
  <c r="O318" i="6" s="1"/>
  <c r="Q314" i="5"/>
  <c r="R314" i="5" s="1"/>
  <c r="O315" i="5" s="1"/>
  <c r="Q316" i="74"/>
  <c r="R316" i="74" s="1"/>
  <c r="O317" i="74" s="1"/>
  <c r="Q317" i="1"/>
  <c r="R317" i="1" s="1"/>
  <c r="O318" i="1" s="1"/>
  <c r="Q317" i="49"/>
  <c r="R317" i="49" s="1"/>
  <c r="O318" i="49" s="1"/>
  <c r="Q326" i="31"/>
  <c r="R326" i="31" s="1"/>
  <c r="O327" i="31" s="1"/>
  <c r="Q323" i="72"/>
  <c r="R323" i="72" s="1"/>
  <c r="O324" i="72" s="1"/>
  <c r="Q318" i="76"/>
  <c r="R318" i="76" s="1"/>
  <c r="O319" i="76" s="1"/>
  <c r="Q315" i="71"/>
  <c r="R315" i="71" s="1"/>
  <c r="O316" i="71" s="1"/>
  <c r="Q314" i="69" l="1"/>
  <c r="R314" i="69" s="1"/>
  <c r="O315" i="69" s="1"/>
  <c r="Q327" i="31"/>
  <c r="R327" i="31" s="1"/>
  <c r="O328" i="31" s="1"/>
  <c r="Q316" i="70"/>
  <c r="R316" i="70" s="1"/>
  <c r="O317" i="70" s="1"/>
  <c r="Q329" i="28"/>
  <c r="R329" i="28" s="1"/>
  <c r="O330" i="28" s="1"/>
  <c r="Q328" i="68"/>
  <c r="R328" i="68" s="1"/>
  <c r="O329" i="68" s="1"/>
  <c r="Q326" i="51"/>
  <c r="R326" i="51" s="1"/>
  <c r="O327" i="51" s="1"/>
  <c r="Q330" i="67"/>
  <c r="R330" i="67" s="1"/>
  <c r="O331" i="67" s="1"/>
  <c r="Q319" i="76"/>
  <c r="R319" i="76" s="1"/>
  <c r="O320" i="76" s="1"/>
  <c r="Q318" i="49"/>
  <c r="R318" i="49" s="1"/>
  <c r="O319" i="49" s="1"/>
  <c r="Q318" i="1"/>
  <c r="R318" i="1" s="1"/>
  <c r="O319" i="1" s="1"/>
  <c r="Q318" i="6"/>
  <c r="R318" i="6" s="1"/>
  <c r="O319" i="6" s="1"/>
  <c r="Q321" i="80"/>
  <c r="R321" i="80" s="1"/>
  <c r="O322" i="80" s="1"/>
  <c r="Q326" i="50"/>
  <c r="R326" i="50" s="1"/>
  <c r="O327" i="50" s="1"/>
  <c r="Q317" i="79"/>
  <c r="R317" i="79" s="1"/>
  <c r="O318" i="79" s="1"/>
  <c r="Q318" i="73"/>
  <c r="R318" i="73" s="1"/>
  <c r="O319" i="73" s="1"/>
  <c r="Q317" i="74"/>
  <c r="R317" i="74" s="1"/>
  <c r="O318" i="74" s="1"/>
  <c r="Q328" i="30"/>
  <c r="R328" i="30" s="1"/>
  <c r="O329" i="30" s="1"/>
  <c r="Q316" i="12"/>
  <c r="R316" i="12" s="1"/>
  <c r="O317" i="12" s="1"/>
  <c r="Q318" i="78"/>
  <c r="R318" i="78" s="1"/>
  <c r="O319" i="78" s="1"/>
  <c r="Q316" i="71"/>
  <c r="R316" i="71" s="1"/>
  <c r="O317" i="71" s="1"/>
  <c r="Q324" i="72"/>
  <c r="R324" i="72" s="1"/>
  <c r="O325" i="72" s="1"/>
  <c r="Q315" i="5"/>
  <c r="R315" i="5" s="1"/>
  <c r="O316" i="5" s="1"/>
  <c r="Q324" i="81"/>
  <c r="R324" i="81" s="1"/>
  <c r="O325" i="81" s="1"/>
  <c r="Q320" i="75"/>
  <c r="R320" i="75" s="1"/>
  <c r="O321" i="75" s="1"/>
  <c r="Q329" i="30" l="1"/>
  <c r="R329" i="30" s="1"/>
  <c r="O330" i="30" s="1"/>
  <c r="Q320" i="76"/>
  <c r="R320" i="76" s="1"/>
  <c r="O321" i="76" s="1"/>
  <c r="Q317" i="70"/>
  <c r="R317" i="70" s="1"/>
  <c r="O318" i="70" s="1"/>
  <c r="Q317" i="71"/>
  <c r="R317" i="71" s="1"/>
  <c r="O318" i="71" s="1"/>
  <c r="Q319" i="6"/>
  <c r="R319" i="6" s="1"/>
  <c r="O320" i="6" s="1"/>
  <c r="Q328" i="31"/>
  <c r="R328" i="31" s="1"/>
  <c r="O329" i="31" s="1"/>
  <c r="Q325" i="81"/>
  <c r="R325" i="81" s="1"/>
  <c r="O326" i="81" s="1"/>
  <c r="Q319" i="78"/>
  <c r="R319" i="78" s="1"/>
  <c r="O320" i="78" s="1"/>
  <c r="Q327" i="50"/>
  <c r="R327" i="50" s="1"/>
  <c r="O328" i="50" s="1"/>
  <c r="Q319" i="1"/>
  <c r="R319" i="1" s="1"/>
  <c r="O320" i="1" s="1"/>
  <c r="Q321" i="75"/>
  <c r="R321" i="75" s="1"/>
  <c r="O322" i="75" s="1"/>
  <c r="Q317" i="12"/>
  <c r="R317" i="12" s="1"/>
  <c r="O318" i="12" s="1"/>
  <c r="Q319" i="73"/>
  <c r="R319" i="73" s="1"/>
  <c r="O320" i="73" s="1"/>
  <c r="Q319" i="49"/>
  <c r="R319" i="49" s="1"/>
  <c r="O320" i="49" s="1"/>
  <c r="Q330" i="28"/>
  <c r="R330" i="28" s="1"/>
  <c r="O331" i="28" s="1"/>
  <c r="Q316" i="5"/>
  <c r="R316" i="5" s="1"/>
  <c r="O317" i="5" s="1"/>
  <c r="Q318" i="79"/>
  <c r="R318" i="79" s="1"/>
  <c r="O319" i="79" s="1"/>
  <c r="Q327" i="51"/>
  <c r="R327" i="51" s="1"/>
  <c r="O328" i="51" s="1"/>
  <c r="Q318" i="74"/>
  <c r="R318" i="74" s="1"/>
  <c r="O319" i="74" s="1"/>
  <c r="Q322" i="80"/>
  <c r="R322" i="80" s="1"/>
  <c r="O323" i="80" s="1"/>
  <c r="Q325" i="72"/>
  <c r="R325" i="72" s="1"/>
  <c r="O326" i="72" s="1"/>
  <c r="Q331" i="67"/>
  <c r="R331" i="67" s="1"/>
  <c r="O332" i="67" s="1"/>
  <c r="Q329" i="68"/>
  <c r="R329" i="68" s="1"/>
  <c r="O330" i="68" s="1"/>
  <c r="Q315" i="69"/>
  <c r="R315" i="69" s="1"/>
  <c r="O316" i="69" s="1"/>
  <c r="Q316" i="69" l="1"/>
  <c r="R316" i="69" s="1"/>
  <c r="O317" i="69" s="1"/>
  <c r="Q323" i="80"/>
  <c r="R323" i="80" s="1"/>
  <c r="O324" i="80" s="1"/>
  <c r="Q331" i="28"/>
  <c r="R331" i="28" s="1"/>
  <c r="O332" i="28" s="1"/>
  <c r="Q322" i="75"/>
  <c r="R322" i="75" s="1"/>
  <c r="O323" i="75" s="1"/>
  <c r="Q318" i="71"/>
  <c r="R318" i="71" s="1"/>
  <c r="O319" i="71" s="1"/>
  <c r="Q319" i="79"/>
  <c r="R319" i="79" s="1"/>
  <c r="O320" i="79" s="1"/>
  <c r="Q320" i="1"/>
  <c r="R320" i="1" s="1"/>
  <c r="O321" i="1" s="1"/>
  <c r="Q326" i="81"/>
  <c r="R326" i="81" s="1"/>
  <c r="O327" i="81" s="1"/>
  <c r="Q318" i="70"/>
  <c r="R318" i="70" s="1"/>
  <c r="O319" i="70" s="1"/>
  <c r="Q330" i="68"/>
  <c r="R330" i="68" s="1"/>
  <c r="O331" i="68" s="1"/>
  <c r="Q320" i="49"/>
  <c r="R320" i="49" s="1"/>
  <c r="O321" i="49" s="1"/>
  <c r="Q332" i="67"/>
  <c r="R332" i="67" s="1"/>
  <c r="O333" i="67" s="1"/>
  <c r="Q320" i="73"/>
  <c r="R320" i="73" s="1"/>
  <c r="O321" i="73" s="1"/>
  <c r="Q328" i="50"/>
  <c r="R328" i="50" s="1"/>
  <c r="O329" i="50" s="1"/>
  <c r="Q329" i="31"/>
  <c r="R329" i="31" s="1"/>
  <c r="O330" i="31" s="1"/>
  <c r="Q321" i="76"/>
  <c r="R321" i="76" s="1"/>
  <c r="O322" i="76" s="1"/>
  <c r="Q326" i="72"/>
  <c r="R326" i="72" s="1"/>
  <c r="O327" i="72" s="1"/>
  <c r="Q318" i="12"/>
  <c r="R318" i="12" s="1"/>
  <c r="O319" i="12" s="1"/>
  <c r="Q320" i="6"/>
  <c r="R320" i="6" s="1"/>
  <c r="O321" i="6" s="1"/>
  <c r="Q330" i="30"/>
  <c r="R330" i="30" s="1"/>
  <c r="O331" i="30" s="1"/>
  <c r="Q319" i="74"/>
  <c r="R319" i="74" s="1"/>
  <c r="O320" i="74" s="1"/>
  <c r="Q317" i="5"/>
  <c r="R317" i="5" s="1"/>
  <c r="O318" i="5" s="1"/>
  <c r="Q320" i="78"/>
  <c r="R320" i="78" s="1"/>
  <c r="O321" i="78" s="1"/>
  <c r="Q328" i="51"/>
  <c r="R328" i="51" s="1"/>
  <c r="O329" i="51" s="1"/>
  <c r="Q330" i="31" l="1"/>
  <c r="R330" i="31" s="1"/>
  <c r="O331" i="31" s="1"/>
  <c r="Q319" i="70"/>
  <c r="R319" i="70" s="1"/>
  <c r="O320" i="70" s="1"/>
  <c r="Q320" i="79"/>
  <c r="R320" i="79" s="1"/>
  <c r="O321" i="79" s="1"/>
  <c r="Q332" i="28"/>
  <c r="R332" i="28" s="1"/>
  <c r="O333" i="28" s="1"/>
  <c r="Q321" i="78"/>
  <c r="R321" i="78" s="1"/>
  <c r="O322" i="78" s="1"/>
  <c r="Q329" i="50"/>
  <c r="R329" i="50" s="1"/>
  <c r="O330" i="50" s="1"/>
  <c r="Q327" i="81"/>
  <c r="R327" i="81" s="1"/>
  <c r="O328" i="81" s="1"/>
  <c r="Q324" i="80"/>
  <c r="R324" i="80" s="1"/>
  <c r="O325" i="80" s="1"/>
  <c r="Q321" i="6"/>
  <c r="R321" i="6" s="1"/>
  <c r="O322" i="6" s="1"/>
  <c r="Q319" i="12"/>
  <c r="R319" i="12" s="1"/>
  <c r="O320" i="12" s="1"/>
  <c r="Q329" i="51"/>
  <c r="R329" i="51" s="1"/>
  <c r="O330" i="51" s="1"/>
  <c r="Q320" i="74"/>
  <c r="R320" i="74" s="1"/>
  <c r="O321" i="74" s="1"/>
  <c r="Q327" i="72"/>
  <c r="R327" i="72" s="1"/>
  <c r="O328" i="72" s="1"/>
  <c r="Q321" i="73"/>
  <c r="R321" i="73" s="1"/>
  <c r="O322" i="73" s="1"/>
  <c r="Q331" i="30"/>
  <c r="R331" i="30" s="1"/>
  <c r="O332" i="30" s="1"/>
  <c r="Q322" i="76"/>
  <c r="R322" i="76" s="1"/>
  <c r="O323" i="76" s="1"/>
  <c r="Q333" i="67"/>
  <c r="R333" i="67" s="1"/>
  <c r="O334" i="67" s="1"/>
  <c r="Q323" i="75"/>
  <c r="R323" i="75" s="1"/>
  <c r="O324" i="75" s="1"/>
  <c r="Q331" i="68"/>
  <c r="R331" i="68" s="1"/>
  <c r="O332" i="68" s="1"/>
  <c r="Q318" i="5"/>
  <c r="R318" i="5" s="1"/>
  <c r="O319" i="5" s="1"/>
  <c r="Q321" i="49"/>
  <c r="R321" i="49" s="1"/>
  <c r="O322" i="49" s="1"/>
  <c r="Q321" i="1"/>
  <c r="R321" i="1" s="1"/>
  <c r="O322" i="1" s="1"/>
  <c r="Q319" i="71"/>
  <c r="R319" i="71" s="1"/>
  <c r="O320" i="71" s="1"/>
  <c r="Q317" i="69"/>
  <c r="R317" i="69" s="1"/>
  <c r="O318" i="69" s="1"/>
  <c r="Q322" i="1" l="1"/>
  <c r="R322" i="1" s="1"/>
  <c r="O323" i="1" s="1"/>
  <c r="Q332" i="68"/>
  <c r="R332" i="68" s="1"/>
  <c r="O333" i="68" s="1"/>
  <c r="Q332" i="30"/>
  <c r="R332" i="30" s="1"/>
  <c r="O333" i="30" s="1"/>
  <c r="Q321" i="74"/>
  <c r="R321" i="74" s="1"/>
  <c r="O322" i="74" s="1"/>
  <c r="Q325" i="80"/>
  <c r="R325" i="80" s="1"/>
  <c r="O326" i="80" s="1"/>
  <c r="Q333" i="28"/>
  <c r="R333" i="28" s="1"/>
  <c r="O334" i="28" s="1"/>
  <c r="Q322" i="73"/>
  <c r="R322" i="73" s="1"/>
  <c r="O323" i="73" s="1"/>
  <c r="Q330" i="51"/>
  <c r="R330" i="51" s="1"/>
  <c r="O331" i="51" s="1"/>
  <c r="Q328" i="81"/>
  <c r="R328" i="81" s="1"/>
  <c r="O329" i="81" s="1"/>
  <c r="Q321" i="79"/>
  <c r="R321" i="79" s="1"/>
  <c r="O322" i="79" s="1"/>
  <c r="Q322" i="49"/>
  <c r="R322" i="49" s="1"/>
  <c r="O323" i="49" s="1"/>
  <c r="Q334" i="67"/>
  <c r="R334" i="67" s="1"/>
  <c r="O335" i="67" s="1"/>
  <c r="Q330" i="50"/>
  <c r="R330" i="50" s="1"/>
  <c r="O331" i="50" s="1"/>
  <c r="Q320" i="70"/>
  <c r="R320" i="70" s="1"/>
  <c r="O321" i="70" s="1"/>
  <c r="Q324" i="75"/>
  <c r="R324" i="75" s="1"/>
  <c r="O325" i="75" s="1"/>
  <c r="Q318" i="69"/>
  <c r="R318" i="69" s="1"/>
  <c r="O319" i="69" s="1"/>
  <c r="Q320" i="12"/>
  <c r="R320" i="12" s="1"/>
  <c r="O321" i="12" s="1"/>
  <c r="Q320" i="71"/>
  <c r="R320" i="71" s="1"/>
  <c r="O321" i="71" s="1"/>
  <c r="Q323" i="76"/>
  <c r="R323" i="76" s="1"/>
  <c r="O324" i="76" s="1"/>
  <c r="Q322" i="6"/>
  <c r="R322" i="6" s="1"/>
  <c r="O323" i="6" s="1"/>
  <c r="Q322" i="78"/>
  <c r="R322" i="78" s="1"/>
  <c r="O323" i="78" s="1"/>
  <c r="Q331" i="31"/>
  <c r="R331" i="31" s="1"/>
  <c r="O332" i="31" s="1"/>
  <c r="Q319" i="5"/>
  <c r="R319" i="5" s="1"/>
  <c r="O320" i="5" s="1"/>
  <c r="Q328" i="72"/>
  <c r="R328" i="72" s="1"/>
  <c r="O329" i="72" s="1"/>
  <c r="Q332" i="31" l="1"/>
  <c r="R332" i="31" s="1"/>
  <c r="O333" i="31" s="1"/>
  <c r="Q325" i="75"/>
  <c r="R325" i="75" s="1"/>
  <c r="O326" i="75" s="1"/>
  <c r="Q335" i="67"/>
  <c r="R335" i="67" s="1"/>
  <c r="O336" i="67" s="1"/>
  <c r="Q321" i="70"/>
  <c r="R321" i="70" s="1"/>
  <c r="O322" i="70" s="1"/>
  <c r="Q322" i="74"/>
  <c r="R322" i="74" s="1"/>
  <c r="O323" i="74" s="1"/>
  <c r="Q334" i="28"/>
  <c r="R334" i="28" s="1"/>
  <c r="O335" i="28" s="1"/>
  <c r="Q324" i="76"/>
  <c r="R324" i="76" s="1"/>
  <c r="O325" i="76" s="1"/>
  <c r="Q329" i="72"/>
  <c r="R329" i="72" s="1"/>
  <c r="O330" i="72" s="1"/>
  <c r="Q320" i="5"/>
  <c r="R320" i="5" s="1"/>
  <c r="O321" i="5" s="1"/>
  <c r="Q322" i="79"/>
  <c r="R322" i="79" s="1"/>
  <c r="O323" i="79" s="1"/>
  <c r="Q323" i="6"/>
  <c r="R323" i="6" s="1"/>
  <c r="O324" i="6" s="1"/>
  <c r="Q321" i="71"/>
  <c r="R321" i="71" s="1"/>
  <c r="O322" i="71" s="1"/>
  <c r="Q319" i="69"/>
  <c r="R319" i="69" s="1"/>
  <c r="O320" i="69" s="1"/>
  <c r="Q331" i="51"/>
  <c r="R331" i="51" s="1"/>
  <c r="O332" i="51" s="1"/>
  <c r="Q333" i="68"/>
  <c r="R333" i="68" s="1"/>
  <c r="O334" i="68" s="1"/>
  <c r="Q323" i="49"/>
  <c r="R323" i="49" s="1"/>
  <c r="O324" i="49" s="1"/>
  <c r="Q323" i="73"/>
  <c r="R323" i="73" s="1"/>
  <c r="O324" i="73" s="1"/>
  <c r="Q326" i="80"/>
  <c r="R326" i="80" s="1"/>
  <c r="O327" i="80" s="1"/>
  <c r="Q333" i="30"/>
  <c r="R333" i="30" s="1"/>
  <c r="O334" i="30" s="1"/>
  <c r="Q323" i="1"/>
  <c r="R323" i="1" s="1"/>
  <c r="O324" i="1" s="1"/>
  <c r="Q323" i="78"/>
  <c r="R323" i="78" s="1"/>
  <c r="O324" i="78" s="1"/>
  <c r="Q321" i="12"/>
  <c r="R321" i="12" s="1"/>
  <c r="O322" i="12" s="1"/>
  <c r="Q331" i="50"/>
  <c r="R331" i="50" s="1"/>
  <c r="O332" i="50" s="1"/>
  <c r="Q329" i="81"/>
  <c r="R329" i="81" s="1"/>
  <c r="O330" i="81" s="1"/>
  <c r="Q330" i="81" l="1"/>
  <c r="R330" i="81" s="1"/>
  <c r="O331" i="81" s="1"/>
  <c r="Q324" i="1"/>
  <c r="R324" i="1" s="1"/>
  <c r="O325" i="1" s="1"/>
  <c r="Q324" i="49"/>
  <c r="R324" i="49" s="1"/>
  <c r="O325" i="49" s="1"/>
  <c r="Q325" i="76"/>
  <c r="R325" i="76" s="1"/>
  <c r="O326" i="76" s="1"/>
  <c r="Q336" i="67"/>
  <c r="R336" i="67" s="1"/>
  <c r="O337" i="67" s="1"/>
  <c r="Q334" i="68"/>
  <c r="R334" i="68" s="1"/>
  <c r="O335" i="68" s="1"/>
  <c r="Q335" i="28"/>
  <c r="R335" i="28" s="1"/>
  <c r="O336" i="28" s="1"/>
  <c r="Q326" i="75"/>
  <c r="R326" i="75" s="1"/>
  <c r="O327" i="75" s="1"/>
  <c r="Q322" i="12"/>
  <c r="R322" i="12" s="1"/>
  <c r="O323" i="12" s="1"/>
  <c r="Q332" i="51"/>
  <c r="R332" i="51" s="1"/>
  <c r="O333" i="51" s="1"/>
  <c r="Q323" i="74"/>
  <c r="R323" i="74" s="1"/>
  <c r="O324" i="74" s="1"/>
  <c r="Q332" i="50"/>
  <c r="R332" i="50" s="1"/>
  <c r="O333" i="50" s="1"/>
  <c r="Q334" i="30"/>
  <c r="R334" i="30" s="1"/>
  <c r="O335" i="30" s="1"/>
  <c r="Q327" i="80"/>
  <c r="R327" i="80" s="1"/>
  <c r="O328" i="80" s="1"/>
  <c r="Q324" i="6"/>
  <c r="R324" i="6" s="1"/>
  <c r="O325" i="6" s="1"/>
  <c r="Q324" i="78"/>
  <c r="R324" i="78" s="1"/>
  <c r="O325" i="78" s="1"/>
  <c r="Q324" i="73"/>
  <c r="R324" i="73" s="1"/>
  <c r="O325" i="73" s="1"/>
  <c r="Q320" i="69"/>
  <c r="R320" i="69" s="1"/>
  <c r="O321" i="69" s="1"/>
  <c r="Q323" i="79"/>
  <c r="R323" i="79" s="1"/>
  <c r="O324" i="79" s="1"/>
  <c r="Q322" i="70"/>
  <c r="R322" i="70" s="1"/>
  <c r="O323" i="70" s="1"/>
  <c r="Q322" i="71"/>
  <c r="R322" i="71" s="1"/>
  <c r="O323" i="71" s="1"/>
  <c r="Q330" i="72"/>
  <c r="R330" i="72" s="1"/>
  <c r="O331" i="72" s="1"/>
  <c r="Q321" i="5"/>
  <c r="R321" i="5" s="1"/>
  <c r="O322" i="5" s="1"/>
  <c r="Q333" i="31"/>
  <c r="R333" i="31" s="1"/>
  <c r="O334" i="31" s="1"/>
  <c r="Q323" i="70" l="1"/>
  <c r="R323" i="70" s="1"/>
  <c r="O324" i="70" s="1"/>
  <c r="Q325" i="73"/>
  <c r="R325" i="73" s="1"/>
  <c r="O326" i="73" s="1"/>
  <c r="Q335" i="30"/>
  <c r="R335" i="30" s="1"/>
  <c r="O336" i="30" s="1"/>
  <c r="Q336" i="28"/>
  <c r="R336" i="28" s="1"/>
  <c r="O337" i="28" s="1"/>
  <c r="Q326" i="76"/>
  <c r="R326" i="76" s="1"/>
  <c r="O327" i="76" s="1"/>
  <c r="Q325" i="78"/>
  <c r="R325" i="78" s="1"/>
  <c r="O326" i="78" s="1"/>
  <c r="Q333" i="51"/>
  <c r="R333" i="51" s="1"/>
  <c r="O334" i="51" s="1"/>
  <c r="Q325" i="49"/>
  <c r="R325" i="49" s="1"/>
  <c r="O326" i="49" s="1"/>
  <c r="Q324" i="79"/>
  <c r="R324" i="79" s="1"/>
  <c r="O325" i="79" s="1"/>
  <c r="Q323" i="12"/>
  <c r="R323" i="12" s="1"/>
  <c r="O324" i="12" s="1"/>
  <c r="Q325" i="1"/>
  <c r="R325" i="1" s="1"/>
  <c r="O326" i="1" s="1"/>
  <c r="Q331" i="72"/>
  <c r="R331" i="72" s="1"/>
  <c r="O332" i="72" s="1"/>
  <c r="Q334" i="31"/>
  <c r="R334" i="31" s="1"/>
  <c r="O335" i="31" s="1"/>
  <c r="Q325" i="6"/>
  <c r="R325" i="6" s="1"/>
  <c r="O326" i="6" s="1"/>
  <c r="Q328" i="80"/>
  <c r="R328" i="80" s="1"/>
  <c r="O329" i="80" s="1"/>
  <c r="Q327" i="75"/>
  <c r="R327" i="75" s="1"/>
  <c r="O328" i="75" s="1"/>
  <c r="Q337" i="67"/>
  <c r="R337" i="67" s="1"/>
  <c r="O338" i="67" s="1"/>
  <c r="Q331" i="81"/>
  <c r="R331" i="81" s="1"/>
  <c r="O332" i="81" s="1"/>
  <c r="Q322" i="5"/>
  <c r="R322" i="5" s="1"/>
  <c r="O323" i="5" s="1"/>
  <c r="Q321" i="69"/>
  <c r="R321" i="69" s="1"/>
  <c r="O322" i="69" s="1"/>
  <c r="Q333" i="50"/>
  <c r="R333" i="50" s="1"/>
  <c r="O334" i="50" s="1"/>
  <c r="Q335" i="68"/>
  <c r="R335" i="68" s="1"/>
  <c r="O336" i="68" s="1"/>
  <c r="Q323" i="71"/>
  <c r="R323" i="71" s="1"/>
  <c r="O324" i="71" s="1"/>
  <c r="Q324" i="74"/>
  <c r="R324" i="74" s="1"/>
  <c r="O325" i="74" s="1"/>
  <c r="Q334" i="50" l="1"/>
  <c r="R334" i="50" s="1"/>
  <c r="O335" i="50" s="1"/>
  <c r="Q332" i="81"/>
  <c r="R332" i="81" s="1"/>
  <c r="O333" i="81" s="1"/>
  <c r="Q326" i="6"/>
  <c r="R326" i="6" s="1"/>
  <c r="O327" i="6" s="1"/>
  <c r="Q324" i="12"/>
  <c r="R324" i="12" s="1"/>
  <c r="O325" i="12" s="1"/>
  <c r="Q326" i="78"/>
  <c r="R326" i="78" s="1"/>
  <c r="O327" i="78" s="1"/>
  <c r="Q322" i="69"/>
  <c r="R322" i="69" s="1"/>
  <c r="O323" i="69" s="1"/>
  <c r="Q335" i="31"/>
  <c r="R335" i="31" s="1"/>
  <c r="O336" i="31" s="1"/>
  <c r="Q327" i="76"/>
  <c r="R327" i="76" s="1"/>
  <c r="O328" i="76" s="1"/>
  <c r="Q326" i="73"/>
  <c r="R326" i="73" s="1"/>
  <c r="O327" i="73" s="1"/>
  <c r="Q325" i="74"/>
  <c r="R325" i="74" s="1"/>
  <c r="O326" i="74" s="1"/>
  <c r="Q338" i="67"/>
  <c r="R338" i="67" s="1"/>
  <c r="O339" i="67" s="1"/>
  <c r="Q325" i="79"/>
  <c r="R325" i="79" s="1"/>
  <c r="O326" i="79" s="1"/>
  <c r="Q324" i="71"/>
  <c r="R324" i="71" s="1"/>
  <c r="O325" i="71" s="1"/>
  <c r="Q328" i="75"/>
  <c r="R328" i="75" s="1"/>
  <c r="O329" i="75" s="1"/>
  <c r="Q332" i="72"/>
  <c r="R332" i="72" s="1"/>
  <c r="O333" i="72" s="1"/>
  <c r="Q326" i="49"/>
  <c r="R326" i="49" s="1"/>
  <c r="O327" i="49" s="1"/>
  <c r="Q337" i="28"/>
  <c r="R337" i="28" s="1"/>
  <c r="O338" i="28" s="1"/>
  <c r="Q336" i="68"/>
  <c r="R336" i="68" s="1"/>
  <c r="O337" i="68" s="1"/>
  <c r="Q329" i="80"/>
  <c r="R329" i="80" s="1"/>
  <c r="O330" i="80" s="1"/>
  <c r="Q326" i="1"/>
  <c r="R326" i="1" s="1"/>
  <c r="O327" i="1" s="1"/>
  <c r="Q334" i="51"/>
  <c r="R334" i="51" s="1"/>
  <c r="O335" i="51" s="1"/>
  <c r="Q323" i="5"/>
  <c r="R323" i="5" s="1"/>
  <c r="O324" i="5" s="1"/>
  <c r="Q336" i="30"/>
  <c r="R336" i="30" s="1"/>
  <c r="O337" i="30" s="1"/>
  <c r="Q324" i="70"/>
  <c r="R324" i="70" s="1"/>
  <c r="O325" i="70" s="1"/>
  <c r="Q337" i="30" l="1"/>
  <c r="R337" i="30" s="1"/>
  <c r="O338" i="30" s="1"/>
  <c r="Q333" i="72"/>
  <c r="R333" i="72" s="1"/>
  <c r="O334" i="72" s="1"/>
  <c r="Q326" i="79"/>
  <c r="R326" i="79" s="1"/>
  <c r="O327" i="79" s="1"/>
  <c r="Q328" i="76"/>
  <c r="R328" i="76" s="1"/>
  <c r="O329" i="76" s="1"/>
  <c r="Q325" i="12"/>
  <c r="R325" i="12" s="1"/>
  <c r="O326" i="12" s="1"/>
  <c r="Q327" i="1"/>
  <c r="R327" i="1" s="1"/>
  <c r="O328" i="1" s="1"/>
  <c r="Q336" i="31"/>
  <c r="R336" i="31" s="1"/>
  <c r="O337" i="31" s="1"/>
  <c r="Q327" i="6"/>
  <c r="R327" i="6" s="1"/>
  <c r="O328" i="6" s="1"/>
  <c r="Q329" i="75"/>
  <c r="R329" i="75" s="1"/>
  <c r="O330" i="75" s="1"/>
  <c r="Q339" i="67"/>
  <c r="R339" i="67" s="1"/>
  <c r="O340" i="67" s="1"/>
  <c r="Q338" i="28"/>
  <c r="R338" i="28" s="1"/>
  <c r="O339" i="28" s="1"/>
  <c r="Q326" i="74"/>
  <c r="R326" i="74" s="1"/>
  <c r="O327" i="74" s="1"/>
  <c r="Q323" i="69"/>
  <c r="R323" i="69" s="1"/>
  <c r="O324" i="69" s="1"/>
  <c r="Q333" i="81"/>
  <c r="R333" i="81" s="1"/>
  <c r="O334" i="81" s="1"/>
  <c r="Q327" i="49"/>
  <c r="R327" i="49" s="1"/>
  <c r="O328" i="49" s="1"/>
  <c r="Q327" i="73"/>
  <c r="R327" i="73" s="1"/>
  <c r="O328" i="73" s="1"/>
  <c r="Q327" i="78"/>
  <c r="R327" i="78" s="1"/>
  <c r="O328" i="78" s="1"/>
  <c r="Q335" i="50"/>
  <c r="R335" i="50" s="1"/>
  <c r="O336" i="50" s="1"/>
  <c r="Q330" i="80"/>
  <c r="R330" i="80" s="1"/>
  <c r="O331" i="80" s="1"/>
  <c r="Q325" i="70"/>
  <c r="R325" i="70" s="1"/>
  <c r="O326" i="70" s="1"/>
  <c r="Q324" i="5"/>
  <c r="R324" i="5" s="1"/>
  <c r="O325" i="5" s="1"/>
  <c r="Q337" i="68"/>
  <c r="R337" i="68" s="1"/>
  <c r="O338" i="68" s="1"/>
  <c r="Q335" i="51"/>
  <c r="R335" i="51" s="1"/>
  <c r="O336" i="51" s="1"/>
  <c r="Q325" i="71"/>
  <c r="R325" i="71" s="1"/>
  <c r="O326" i="71" s="1"/>
  <c r="Q334" i="81" l="1"/>
  <c r="R334" i="81" s="1"/>
  <c r="O335" i="81" s="1"/>
  <c r="Q340" i="67"/>
  <c r="R340" i="67" s="1"/>
  <c r="O341" i="67" s="1"/>
  <c r="Q337" i="31"/>
  <c r="R337" i="31" s="1"/>
  <c r="O338" i="31" s="1"/>
  <c r="Q327" i="79"/>
  <c r="R327" i="79" s="1"/>
  <c r="O328" i="79" s="1"/>
  <c r="Q338" i="68"/>
  <c r="R338" i="68" s="1"/>
  <c r="O339" i="68" s="1"/>
  <c r="Q324" i="69"/>
  <c r="R324" i="69" s="1"/>
  <c r="O325" i="69" s="1"/>
  <c r="Q330" i="75"/>
  <c r="R330" i="75" s="1"/>
  <c r="O331" i="75" s="1"/>
  <c r="Q328" i="1"/>
  <c r="R328" i="1" s="1"/>
  <c r="O329" i="1" s="1"/>
  <c r="Q336" i="50"/>
  <c r="R336" i="50" s="1"/>
  <c r="O337" i="50" s="1"/>
  <c r="Q326" i="70"/>
  <c r="R326" i="70" s="1"/>
  <c r="O327" i="70" s="1"/>
  <c r="Q327" i="74"/>
  <c r="R327" i="74" s="1"/>
  <c r="O328" i="74" s="1"/>
  <c r="Q326" i="12"/>
  <c r="R326" i="12" s="1"/>
  <c r="O327" i="12" s="1"/>
  <c r="Q325" i="5"/>
  <c r="R325" i="5" s="1"/>
  <c r="O326" i="5" s="1"/>
  <c r="Q328" i="78"/>
  <c r="R328" i="78" s="1"/>
  <c r="O329" i="78" s="1"/>
  <c r="Q328" i="73"/>
  <c r="R328" i="73" s="1"/>
  <c r="O329" i="73" s="1"/>
  <c r="Q336" i="51"/>
  <c r="R336" i="51" s="1"/>
  <c r="O337" i="51" s="1"/>
  <c r="Q331" i="80"/>
  <c r="R331" i="80" s="1"/>
  <c r="O332" i="80" s="1"/>
  <c r="Q328" i="49"/>
  <c r="R328" i="49" s="1"/>
  <c r="O329" i="49" s="1"/>
  <c r="Q339" i="28"/>
  <c r="R339" i="28" s="1"/>
  <c r="O340" i="28" s="1"/>
  <c r="Q329" i="76"/>
  <c r="R329" i="76" s="1"/>
  <c r="O330" i="76" s="1"/>
  <c r="Q338" i="30"/>
  <c r="R338" i="30" s="1"/>
  <c r="O339" i="30" s="1"/>
  <c r="Q328" i="6"/>
  <c r="R328" i="6" s="1"/>
  <c r="O329" i="6" s="1"/>
  <c r="Q334" i="72"/>
  <c r="R334" i="72" s="1"/>
  <c r="O335" i="72" s="1"/>
  <c r="Q326" i="71"/>
  <c r="R326" i="71" s="1"/>
  <c r="O327" i="71" s="1"/>
  <c r="Q332" i="80" l="1"/>
  <c r="R332" i="80" s="1"/>
  <c r="O333" i="80" s="1"/>
  <c r="Q327" i="71"/>
  <c r="R327" i="71" s="1"/>
  <c r="O328" i="71" s="1"/>
  <c r="Q330" i="76"/>
  <c r="R330" i="76" s="1"/>
  <c r="O331" i="76" s="1"/>
  <c r="Q331" i="75"/>
  <c r="R331" i="75" s="1"/>
  <c r="O332" i="75" s="1"/>
  <c r="Q338" i="31"/>
  <c r="R338" i="31" s="1"/>
  <c r="O339" i="31" s="1"/>
  <c r="Q335" i="72"/>
  <c r="R335" i="72" s="1"/>
  <c r="O336" i="72" s="1"/>
  <c r="Q327" i="70"/>
  <c r="R327" i="70" s="1"/>
  <c r="O328" i="70" s="1"/>
  <c r="Q325" i="69"/>
  <c r="R325" i="69" s="1"/>
  <c r="O326" i="69" s="1"/>
  <c r="Q341" i="67"/>
  <c r="R341" i="67" s="1"/>
  <c r="O342" i="67" s="1"/>
  <c r="Q340" i="28"/>
  <c r="R340" i="28" s="1"/>
  <c r="O341" i="28" s="1"/>
  <c r="Q329" i="6"/>
  <c r="R329" i="6" s="1"/>
  <c r="O330" i="6" s="1"/>
  <c r="Q329" i="49"/>
  <c r="R329" i="49" s="1"/>
  <c r="O330" i="49" s="1"/>
  <c r="Q329" i="73"/>
  <c r="R329" i="73" s="1"/>
  <c r="O330" i="73" s="1"/>
  <c r="Q327" i="12"/>
  <c r="R327" i="12" s="1"/>
  <c r="O328" i="12" s="1"/>
  <c r="Q337" i="50"/>
  <c r="R337" i="50" s="1"/>
  <c r="O338" i="50" s="1"/>
  <c r="Q339" i="68"/>
  <c r="R339" i="68" s="1"/>
  <c r="O340" i="68" s="1"/>
  <c r="Q339" i="30"/>
  <c r="R339" i="30" s="1"/>
  <c r="O340" i="30" s="1"/>
  <c r="Q329" i="78"/>
  <c r="R329" i="78" s="1"/>
  <c r="O330" i="78" s="1"/>
  <c r="Q329" i="1"/>
  <c r="R329" i="1" s="1"/>
  <c r="O330" i="1" s="1"/>
  <c r="Q328" i="79"/>
  <c r="R328" i="79" s="1"/>
  <c r="O329" i="79" s="1"/>
  <c r="Q337" i="51"/>
  <c r="R337" i="51" s="1"/>
  <c r="O338" i="51" s="1"/>
  <c r="Q326" i="5"/>
  <c r="R326" i="5" s="1"/>
  <c r="O327" i="5" s="1"/>
  <c r="Q328" i="74"/>
  <c r="R328" i="74" s="1"/>
  <c r="O329" i="74" s="1"/>
  <c r="Q335" i="81"/>
  <c r="R335" i="81" s="1"/>
  <c r="O336" i="81" s="1"/>
  <c r="Q341" i="28" l="1"/>
  <c r="R341" i="28" s="1"/>
  <c r="O342" i="28" s="1"/>
  <c r="Q328" i="71"/>
  <c r="R328" i="71" s="1"/>
  <c r="O329" i="71" s="1"/>
  <c r="Q332" i="75"/>
  <c r="R332" i="75" s="1"/>
  <c r="O333" i="75" s="1"/>
  <c r="Q330" i="78"/>
  <c r="R330" i="78" s="1"/>
  <c r="O331" i="78" s="1"/>
  <c r="Q329" i="79"/>
  <c r="R329" i="79" s="1"/>
  <c r="O330" i="79" s="1"/>
  <c r="Q336" i="81"/>
  <c r="R336" i="81" s="1"/>
  <c r="O337" i="81" s="1"/>
  <c r="Q326" i="69"/>
  <c r="R326" i="69" s="1"/>
  <c r="O327" i="69" s="1"/>
  <c r="Q327" i="5"/>
  <c r="R327" i="5" s="1"/>
  <c r="O328" i="5" s="1"/>
  <c r="Q340" i="68"/>
  <c r="R340" i="68" s="1"/>
  <c r="O341" i="68" s="1"/>
  <c r="Q328" i="12"/>
  <c r="R328" i="12" s="1"/>
  <c r="O329" i="12" s="1"/>
  <c r="Q330" i="49"/>
  <c r="R330" i="49" s="1"/>
  <c r="O331" i="49" s="1"/>
  <c r="Q336" i="72"/>
  <c r="R336" i="72" s="1"/>
  <c r="O337" i="72" s="1"/>
  <c r="Q330" i="1"/>
  <c r="R330" i="1" s="1"/>
  <c r="O331" i="1" s="1"/>
  <c r="Q338" i="50"/>
  <c r="R338" i="50" s="1"/>
  <c r="O339" i="50" s="1"/>
  <c r="Q330" i="6"/>
  <c r="R330" i="6" s="1"/>
  <c r="O331" i="6" s="1"/>
  <c r="Q328" i="70"/>
  <c r="R328" i="70" s="1"/>
  <c r="O329" i="70" s="1"/>
  <c r="Q339" i="31"/>
  <c r="R339" i="31" s="1"/>
  <c r="O340" i="31" s="1"/>
  <c r="Q331" i="76"/>
  <c r="R331" i="76" s="1"/>
  <c r="O332" i="76" s="1"/>
  <c r="Q333" i="80"/>
  <c r="R333" i="80" s="1"/>
  <c r="O334" i="80" s="1"/>
  <c r="Q329" i="74"/>
  <c r="R329" i="74" s="1"/>
  <c r="O330" i="74" s="1"/>
  <c r="Q338" i="51"/>
  <c r="R338" i="51" s="1"/>
  <c r="O339" i="51" s="1"/>
  <c r="Q340" i="30"/>
  <c r="R340" i="30" s="1"/>
  <c r="O341" i="30" s="1"/>
  <c r="Q330" i="73"/>
  <c r="R330" i="73" s="1"/>
  <c r="O331" i="73" s="1"/>
  <c r="Q342" i="67"/>
  <c r="R342" i="67" s="1"/>
  <c r="O343" i="67" s="1"/>
  <c r="Q334" i="80" l="1"/>
  <c r="R334" i="80" s="1"/>
  <c r="O335" i="80" s="1"/>
  <c r="Q329" i="70"/>
  <c r="R329" i="70" s="1"/>
  <c r="O330" i="70" s="1"/>
  <c r="Q337" i="72"/>
  <c r="R337" i="72" s="1"/>
  <c r="O338" i="72" s="1"/>
  <c r="Q328" i="5"/>
  <c r="R328" i="5" s="1"/>
  <c r="O329" i="5" s="1"/>
  <c r="Q331" i="78"/>
  <c r="R331" i="78" s="1"/>
  <c r="O332" i="78" s="1"/>
  <c r="Q331" i="49"/>
  <c r="R331" i="49" s="1"/>
  <c r="O332" i="49" s="1"/>
  <c r="Q327" i="69"/>
  <c r="R327" i="69" s="1"/>
  <c r="O328" i="69" s="1"/>
  <c r="Q333" i="75"/>
  <c r="R333" i="75" s="1"/>
  <c r="O334" i="75" s="1"/>
  <c r="Q332" i="76"/>
  <c r="R332" i="76" s="1"/>
  <c r="O333" i="76" s="1"/>
  <c r="Q339" i="50"/>
  <c r="R339" i="50" s="1"/>
  <c r="O340" i="50" s="1"/>
  <c r="Q337" i="81"/>
  <c r="R337" i="81" s="1"/>
  <c r="O338" i="81" s="1"/>
  <c r="Q329" i="71"/>
  <c r="R329" i="71" s="1"/>
  <c r="O330" i="71" s="1"/>
  <c r="Q341" i="30"/>
  <c r="R341" i="30" s="1"/>
  <c r="O342" i="30" s="1"/>
  <c r="Q331" i="6"/>
  <c r="R331" i="6" s="1"/>
  <c r="O332" i="6" s="1"/>
  <c r="Q339" i="51"/>
  <c r="R339" i="51" s="1"/>
  <c r="O340" i="51" s="1"/>
  <c r="Q329" i="12"/>
  <c r="R329" i="12" s="1"/>
  <c r="O330" i="12" s="1"/>
  <c r="Q330" i="74"/>
  <c r="R330" i="74" s="1"/>
  <c r="O331" i="74" s="1"/>
  <c r="Q331" i="1"/>
  <c r="R331" i="1" s="1"/>
  <c r="O332" i="1" s="1"/>
  <c r="Q341" i="68"/>
  <c r="R341" i="68" s="1"/>
  <c r="O342" i="68" s="1"/>
  <c r="Q330" i="79"/>
  <c r="R330" i="79" s="1"/>
  <c r="O331" i="79" s="1"/>
  <c r="Q342" i="28"/>
  <c r="R342" i="28" s="1"/>
  <c r="O343" i="28" s="1"/>
  <c r="Q343" i="67"/>
  <c r="R343" i="67" s="1"/>
  <c r="O344" i="67" s="1"/>
  <c r="Q331" i="73"/>
  <c r="R331" i="73" s="1"/>
  <c r="O332" i="73" s="1"/>
  <c r="Q340" i="31"/>
  <c r="R340" i="31" s="1"/>
  <c r="O341" i="31" s="1"/>
  <c r="Q342" i="30" l="1"/>
  <c r="R342" i="30" s="1"/>
  <c r="O343" i="30" s="1"/>
  <c r="Q340" i="50"/>
  <c r="R340" i="50" s="1"/>
  <c r="O341" i="50" s="1"/>
  <c r="Q332" i="49"/>
  <c r="R332" i="49" s="1"/>
  <c r="O333" i="49" s="1"/>
  <c r="Q338" i="72"/>
  <c r="R338" i="72" s="1"/>
  <c r="O339" i="72" s="1"/>
  <c r="Q333" i="76"/>
  <c r="R333" i="76" s="1"/>
  <c r="O334" i="76" s="1"/>
  <c r="Q332" i="78"/>
  <c r="R332" i="78" s="1"/>
  <c r="O333" i="78" s="1"/>
  <c r="Q332" i="73"/>
  <c r="R332" i="73" s="1"/>
  <c r="O333" i="73" s="1"/>
  <c r="Q340" i="51"/>
  <c r="R340" i="51" s="1"/>
  <c r="O341" i="51" s="1"/>
  <c r="Q344" i="67"/>
  <c r="R344" i="67" s="1"/>
  <c r="O345" i="67" s="1"/>
  <c r="Q331" i="74"/>
  <c r="R331" i="74" s="1"/>
  <c r="O332" i="74" s="1"/>
  <c r="Q334" i="75"/>
  <c r="R334" i="75" s="1"/>
  <c r="O335" i="75" s="1"/>
  <c r="Q342" i="68"/>
  <c r="R342" i="68" s="1"/>
  <c r="O343" i="68" s="1"/>
  <c r="Q338" i="81"/>
  <c r="R338" i="81" s="1"/>
  <c r="O339" i="81" s="1"/>
  <c r="Q328" i="69"/>
  <c r="R328" i="69" s="1"/>
  <c r="O329" i="69" s="1"/>
  <c r="Q335" i="80"/>
  <c r="R335" i="80" s="1"/>
  <c r="O336" i="80" s="1"/>
  <c r="Q332" i="1"/>
  <c r="R332" i="1" s="1"/>
  <c r="O333" i="1" s="1"/>
  <c r="Q330" i="12"/>
  <c r="Q332" i="12" s="1"/>
  <c r="R332" i="12" s="1"/>
  <c r="S332" i="12" s="1"/>
  <c r="Q332" i="6"/>
  <c r="R332" i="6" s="1"/>
  <c r="O333" i="6" s="1"/>
  <c r="Q330" i="71"/>
  <c r="R330" i="71" s="1"/>
  <c r="O331" i="71" s="1"/>
  <c r="Q329" i="5"/>
  <c r="R329" i="5" s="1"/>
  <c r="O330" i="5" s="1"/>
  <c r="Q330" i="70"/>
  <c r="R330" i="70" s="1"/>
  <c r="O331" i="70" s="1"/>
  <c r="Q331" i="79"/>
  <c r="R331" i="79" s="1"/>
  <c r="O332" i="79" s="1"/>
  <c r="Q341" i="31"/>
  <c r="R341" i="31" s="1"/>
  <c r="O342" i="31" s="1"/>
  <c r="Q343" i="28"/>
  <c r="R343" i="28" s="1"/>
  <c r="O344" i="28" s="1"/>
  <c r="Q336" i="80" l="1"/>
  <c r="R336" i="80" s="1"/>
  <c r="O337" i="80" s="1"/>
  <c r="Q339" i="81"/>
  <c r="R339" i="81" s="1"/>
  <c r="O340" i="81" s="1"/>
  <c r="Q333" i="73"/>
  <c r="R333" i="73" s="1"/>
  <c r="O334" i="73" s="1"/>
  <c r="Q333" i="1"/>
  <c r="R333" i="1" s="1"/>
  <c r="O334" i="1" s="1"/>
  <c r="Q333" i="78"/>
  <c r="R333" i="78" s="1"/>
  <c r="O334" i="78" s="1"/>
  <c r="Q331" i="71"/>
  <c r="R331" i="71" s="1"/>
  <c r="O332" i="71" s="1"/>
  <c r="Q334" i="76"/>
  <c r="R334" i="76" s="1"/>
  <c r="O335" i="76" s="1"/>
  <c r="Q341" i="50"/>
  <c r="R341" i="50" s="1"/>
  <c r="O342" i="50" s="1"/>
  <c r="Q332" i="79"/>
  <c r="R332" i="79" s="1"/>
  <c r="O333" i="79" s="1"/>
  <c r="Q345" i="67"/>
  <c r="R345" i="67" s="1"/>
  <c r="O346" i="67" s="1"/>
  <c r="Q333" i="6"/>
  <c r="R333" i="6" s="1"/>
  <c r="O334" i="6" s="1"/>
  <c r="Q329" i="69"/>
  <c r="R329" i="69" s="1"/>
  <c r="O330" i="69" s="1"/>
  <c r="Q335" i="75"/>
  <c r="R335" i="75" s="1"/>
  <c r="O336" i="75" s="1"/>
  <c r="Q341" i="51"/>
  <c r="R341" i="51" s="1"/>
  <c r="O342" i="51" s="1"/>
  <c r="Q339" i="72"/>
  <c r="R339" i="72" s="1"/>
  <c r="O340" i="72" s="1"/>
  <c r="Q343" i="30"/>
  <c r="R343" i="30" s="1"/>
  <c r="O344" i="30" s="1"/>
  <c r="Q342" i="31"/>
  <c r="R342" i="31" s="1"/>
  <c r="O343" i="31" s="1"/>
  <c r="Q331" i="70"/>
  <c r="R331" i="70" s="1"/>
  <c r="O332" i="70" s="1"/>
  <c r="Q330" i="5"/>
  <c r="Q332" i="5" s="1"/>
  <c r="R332" i="5" s="1"/>
  <c r="S332" i="5" s="1"/>
  <c r="Q343" i="68"/>
  <c r="R343" i="68" s="1"/>
  <c r="O344" i="68" s="1"/>
  <c r="Q332" i="74"/>
  <c r="R332" i="74" s="1"/>
  <c r="O333" i="74" s="1"/>
  <c r="Q344" i="28"/>
  <c r="R344" i="28" s="1"/>
  <c r="O345" i="28" s="1"/>
  <c r="R330" i="12"/>
  <c r="Q333" i="49"/>
  <c r="R333" i="49" s="1"/>
  <c r="O334" i="49" s="1"/>
  <c r="Q344" i="68" l="1"/>
  <c r="R344" i="68" s="1"/>
  <c r="O345" i="68" s="1"/>
  <c r="Q344" i="30"/>
  <c r="R344" i="30" s="1"/>
  <c r="O345" i="30" s="1"/>
  <c r="Q332" i="71"/>
  <c r="R332" i="71" s="1"/>
  <c r="O333" i="71" s="1"/>
  <c r="Q340" i="72"/>
  <c r="R340" i="72" s="1"/>
  <c r="O341" i="72" s="1"/>
  <c r="Q330" i="69"/>
  <c r="Q332" i="69" s="1"/>
  <c r="R332" i="69" s="1"/>
  <c r="S332" i="69" s="1"/>
  <c r="Q334" i="78"/>
  <c r="R334" i="78" s="1"/>
  <c r="O335" i="78" s="1"/>
  <c r="Q345" i="28"/>
  <c r="R345" i="28" s="1"/>
  <c r="O346" i="28" s="1"/>
  <c r="Q334" i="6"/>
  <c r="R334" i="6" s="1"/>
  <c r="O335" i="6" s="1"/>
  <c r="Q334" i="1"/>
  <c r="R334" i="1" s="1"/>
  <c r="O335" i="1" s="1"/>
  <c r="Q332" i="70"/>
  <c r="R332" i="70" s="1"/>
  <c r="O333" i="70" s="1"/>
  <c r="Q342" i="51"/>
  <c r="R342" i="51" s="1"/>
  <c r="O343" i="51" s="1"/>
  <c r="Q342" i="50"/>
  <c r="R342" i="50" s="1"/>
  <c r="O343" i="50" s="1"/>
  <c r="Q343" i="31"/>
  <c r="R343" i="31" s="1"/>
  <c r="O344" i="31" s="1"/>
  <c r="Q346" i="67"/>
  <c r="R346" i="67" s="1"/>
  <c r="O347" i="67" s="1"/>
  <c r="Q335" i="76"/>
  <c r="R335" i="76" s="1"/>
  <c r="O336" i="76" s="1"/>
  <c r="Q334" i="73"/>
  <c r="R334" i="73" s="1"/>
  <c r="O335" i="73" s="1"/>
  <c r="Q333" i="74"/>
  <c r="R333" i="74" s="1"/>
  <c r="O334" i="74" s="1"/>
  <c r="Q340" i="81"/>
  <c r="R340" i="81" s="1"/>
  <c r="O341" i="81" s="1"/>
  <c r="Q334" i="49"/>
  <c r="R334" i="49" s="1"/>
  <c r="O335" i="49" s="1"/>
  <c r="R330" i="5"/>
  <c r="Q336" i="75"/>
  <c r="R336" i="75" s="1"/>
  <c r="O337" i="75" s="1"/>
  <c r="Q333" i="79"/>
  <c r="R333" i="79" s="1"/>
  <c r="O334" i="79" s="1"/>
  <c r="Q337" i="80"/>
  <c r="R337" i="80" s="1"/>
  <c r="O338" i="80" s="1"/>
  <c r="Q335" i="49" l="1"/>
  <c r="R335" i="49" s="1"/>
  <c r="O336" i="49" s="1"/>
  <c r="Q346" i="28"/>
  <c r="R346" i="28" s="1"/>
  <c r="O347" i="28" s="1"/>
  <c r="Q341" i="72"/>
  <c r="R341" i="72" s="1"/>
  <c r="O342" i="72" s="1"/>
  <c r="Q335" i="73"/>
  <c r="R335" i="73" s="1"/>
  <c r="O336" i="73" s="1"/>
  <c r="Q333" i="71"/>
  <c r="R333" i="71" s="1"/>
  <c r="O334" i="71" s="1"/>
  <c r="Q336" i="76"/>
  <c r="R336" i="76" s="1"/>
  <c r="O337" i="76" s="1"/>
  <c r="Q345" i="30"/>
  <c r="R345" i="30" s="1"/>
  <c r="O346" i="30" s="1"/>
  <c r="Q333" i="70"/>
  <c r="R333" i="70" s="1"/>
  <c r="O334" i="70" s="1"/>
  <c r="Q343" i="50"/>
  <c r="R343" i="50" s="1"/>
  <c r="O344" i="50" s="1"/>
  <c r="Q335" i="1"/>
  <c r="R335" i="1" s="1"/>
  <c r="O336" i="1" s="1"/>
  <c r="Q347" i="67"/>
  <c r="R347" i="67" s="1"/>
  <c r="O348" i="67" s="1"/>
  <c r="Q335" i="6"/>
  <c r="R335" i="6" s="1"/>
  <c r="O336" i="6" s="1"/>
  <c r="Q345" i="68"/>
  <c r="R345" i="68" s="1"/>
  <c r="O346" i="68" s="1"/>
  <c r="Q338" i="80"/>
  <c r="R338" i="80" s="1"/>
  <c r="O339" i="80" s="1"/>
  <c r="Q334" i="74"/>
  <c r="R334" i="74" s="1"/>
  <c r="O335" i="74" s="1"/>
  <c r="Q343" i="51"/>
  <c r="R343" i="51" s="1"/>
  <c r="O344" i="51" s="1"/>
  <c r="Q337" i="75"/>
  <c r="R337" i="75" s="1"/>
  <c r="O338" i="75" s="1"/>
  <c r="Q344" i="31"/>
  <c r="R344" i="31" s="1"/>
  <c r="O345" i="31" s="1"/>
  <c r="Q335" i="78"/>
  <c r="R335" i="78" s="1"/>
  <c r="O336" i="78" s="1"/>
  <c r="Q334" i="79"/>
  <c r="R334" i="79" s="1"/>
  <c r="O335" i="79" s="1"/>
  <c r="Q341" i="81"/>
  <c r="R341" i="81" s="1"/>
  <c r="O342" i="81" s="1"/>
  <c r="R330" i="69"/>
  <c r="Q338" i="75" l="1"/>
  <c r="R338" i="75" s="1"/>
  <c r="O339" i="75" s="1"/>
  <c r="Q344" i="50"/>
  <c r="R344" i="50" s="1"/>
  <c r="O345" i="50" s="1"/>
  <c r="Q336" i="78"/>
  <c r="R336" i="78" s="1"/>
  <c r="O337" i="78" s="1"/>
  <c r="Q342" i="81"/>
  <c r="R342" i="81" s="1"/>
  <c r="O343" i="81" s="1"/>
  <c r="Q347" i="28"/>
  <c r="R347" i="28" s="1"/>
  <c r="O348" i="28" s="1"/>
  <c r="Q348" i="67"/>
  <c r="R348" i="67" s="1"/>
  <c r="O349" i="67" s="1"/>
  <c r="Q334" i="71"/>
  <c r="R334" i="71" s="1"/>
  <c r="O335" i="71" s="1"/>
  <c r="Q346" i="68"/>
  <c r="R346" i="68" s="1"/>
  <c r="O347" i="68" s="1"/>
  <c r="Q336" i="1"/>
  <c r="R336" i="1" s="1"/>
  <c r="O337" i="1" s="1"/>
  <c r="Q346" i="30"/>
  <c r="R346" i="30" s="1"/>
  <c r="O347" i="30" s="1"/>
  <c r="Q336" i="73"/>
  <c r="R336" i="73" s="1"/>
  <c r="O337" i="73" s="1"/>
  <c r="Q336" i="49"/>
  <c r="R336" i="49" s="1"/>
  <c r="O337" i="49" s="1"/>
  <c r="Q335" i="79"/>
  <c r="R335" i="79" s="1"/>
  <c r="O336" i="79" s="1"/>
  <c r="Q339" i="80"/>
  <c r="R339" i="80" s="1"/>
  <c r="O340" i="80" s="1"/>
  <c r="Q336" i="6"/>
  <c r="R336" i="6" s="1"/>
  <c r="O337" i="6" s="1"/>
  <c r="Q334" i="70"/>
  <c r="R334" i="70" s="1"/>
  <c r="O335" i="70" s="1"/>
  <c r="Q337" i="76"/>
  <c r="R337" i="76" s="1"/>
  <c r="O338" i="76" s="1"/>
  <c r="Q344" i="51"/>
  <c r="R344" i="51" s="1"/>
  <c r="O345" i="51" s="1"/>
  <c r="Q345" i="31"/>
  <c r="R345" i="31" s="1"/>
  <c r="O346" i="31" s="1"/>
  <c r="Q335" i="74"/>
  <c r="R335" i="74" s="1"/>
  <c r="O336" i="74" s="1"/>
  <c r="Q342" i="72"/>
  <c r="R342" i="72" s="1"/>
  <c r="O343" i="72" s="1"/>
  <c r="Q337" i="1" l="1"/>
  <c r="R337" i="1" s="1"/>
  <c r="O338" i="1" s="1"/>
  <c r="Q349" i="67"/>
  <c r="R349" i="67" s="1"/>
  <c r="O350" i="67" s="1"/>
  <c r="Q337" i="78"/>
  <c r="R337" i="78" s="1"/>
  <c r="O338" i="78" s="1"/>
  <c r="Q340" i="80"/>
  <c r="R340" i="80" s="1"/>
  <c r="O341" i="80" s="1"/>
  <c r="Q345" i="50"/>
  <c r="R345" i="50" s="1"/>
  <c r="O346" i="50" s="1"/>
  <c r="Q347" i="68"/>
  <c r="R347" i="68" s="1"/>
  <c r="O348" i="68" s="1"/>
  <c r="Q335" i="70"/>
  <c r="R335" i="70" s="1"/>
  <c r="O336" i="70" s="1"/>
  <c r="Q345" i="51"/>
  <c r="R345" i="51" s="1"/>
  <c r="O346" i="51" s="1"/>
  <c r="Q336" i="74"/>
  <c r="R336" i="74" s="1"/>
  <c r="O337" i="74" s="1"/>
  <c r="Q337" i="49"/>
  <c r="R337" i="49" s="1"/>
  <c r="O338" i="49" s="1"/>
  <c r="Q343" i="81"/>
  <c r="R343" i="81" s="1"/>
  <c r="O344" i="81" s="1"/>
  <c r="Q346" i="31"/>
  <c r="R346" i="31" s="1"/>
  <c r="O347" i="31" s="1"/>
  <c r="Q337" i="6"/>
  <c r="R337" i="6" s="1"/>
  <c r="O338" i="6" s="1"/>
  <c r="Q347" i="30"/>
  <c r="R347" i="30" s="1"/>
  <c r="O348" i="30" s="1"/>
  <c r="Q343" i="72"/>
  <c r="R343" i="72" s="1"/>
  <c r="O344" i="72" s="1"/>
  <c r="Q336" i="79"/>
  <c r="R336" i="79" s="1"/>
  <c r="O337" i="79" s="1"/>
  <c r="Q335" i="71"/>
  <c r="R335" i="71" s="1"/>
  <c r="O336" i="71" s="1"/>
  <c r="Q348" i="28"/>
  <c r="R348" i="28" s="1"/>
  <c r="O349" i="28" s="1"/>
  <c r="Q339" i="75"/>
  <c r="R339" i="75" s="1"/>
  <c r="O340" i="75" s="1"/>
  <c r="Q338" i="76"/>
  <c r="R338" i="76" s="1"/>
  <c r="O339" i="76" s="1"/>
  <c r="Q337" i="73"/>
  <c r="R337" i="73" s="1"/>
  <c r="O338" i="73" s="1"/>
  <c r="Q340" i="75" l="1"/>
  <c r="R340" i="75" s="1"/>
  <c r="O341" i="75" s="1"/>
  <c r="Q337" i="79"/>
  <c r="R337" i="79" s="1"/>
  <c r="O338" i="79" s="1"/>
  <c r="Q338" i="49"/>
  <c r="R338" i="49" s="1"/>
  <c r="O339" i="49" s="1"/>
  <c r="Q336" i="70"/>
  <c r="R336" i="70" s="1"/>
  <c r="O337" i="70" s="1"/>
  <c r="Q349" i="28"/>
  <c r="R349" i="28" s="1"/>
  <c r="O350" i="28" s="1"/>
  <c r="Q338" i="78"/>
  <c r="R338" i="78" s="1"/>
  <c r="O339" i="78" s="1"/>
  <c r="Q344" i="72"/>
  <c r="R344" i="72" s="1"/>
  <c r="O345" i="72" s="1"/>
  <c r="Q350" i="67"/>
  <c r="R350" i="67" s="1"/>
  <c r="O351" i="67" s="1"/>
  <c r="Q348" i="68"/>
  <c r="R348" i="68" s="1"/>
  <c r="O349" i="68" s="1"/>
  <c r="Q348" i="30"/>
  <c r="R348" i="30" s="1"/>
  <c r="O349" i="30" s="1"/>
  <c r="Q346" i="50"/>
  <c r="R346" i="50" s="1"/>
  <c r="O347" i="50" s="1"/>
  <c r="Q339" i="76"/>
  <c r="R339" i="76" s="1"/>
  <c r="O340" i="76" s="1"/>
  <c r="Q344" i="81"/>
  <c r="R344" i="81" s="1"/>
  <c r="O345" i="81" s="1"/>
  <c r="Q346" i="51"/>
  <c r="R346" i="51" s="1"/>
  <c r="O347" i="51" s="1"/>
  <c r="Q338" i="1"/>
  <c r="R338" i="1" s="1"/>
  <c r="O339" i="1" s="1"/>
  <c r="Q341" i="80"/>
  <c r="R341" i="80" s="1"/>
  <c r="O342" i="80" s="1"/>
  <c r="Q338" i="73"/>
  <c r="R338" i="73" s="1"/>
  <c r="O339" i="73" s="1"/>
  <c r="Q337" i="74"/>
  <c r="R337" i="74" s="1"/>
  <c r="O338" i="74" s="1"/>
  <c r="Q347" i="31"/>
  <c r="R347" i="31" s="1"/>
  <c r="O348" i="31" s="1"/>
  <c r="Q336" i="71"/>
  <c r="R336" i="71" s="1"/>
  <c r="O337" i="71" s="1"/>
  <c r="Q338" i="6"/>
  <c r="R338" i="6" s="1"/>
  <c r="O339" i="6" s="1"/>
  <c r="Q340" i="76" l="1"/>
  <c r="R340" i="76" s="1"/>
  <c r="O341" i="76" s="1"/>
  <c r="Q339" i="78"/>
  <c r="R339" i="78" s="1"/>
  <c r="O340" i="78" s="1"/>
  <c r="Q339" i="49"/>
  <c r="R339" i="49" s="1"/>
  <c r="O340" i="49" s="1"/>
  <c r="Q347" i="50"/>
  <c r="R347" i="50" s="1"/>
  <c r="O348" i="50" s="1"/>
  <c r="Q351" i="67"/>
  <c r="R351" i="67" s="1"/>
  <c r="O352" i="67" s="1"/>
  <c r="Q338" i="79"/>
  <c r="R338" i="79" s="1"/>
  <c r="O339" i="79" s="1"/>
  <c r="Q348" i="31"/>
  <c r="R348" i="31" s="1"/>
  <c r="O349" i="31" s="1"/>
  <c r="Q347" i="51"/>
  <c r="R347" i="51" s="1"/>
  <c r="O348" i="51" s="1"/>
  <c r="Q349" i="30"/>
  <c r="R349" i="30" s="1"/>
  <c r="O350" i="30" s="1"/>
  <c r="Q337" i="71"/>
  <c r="R337" i="71" s="1"/>
  <c r="O338" i="71" s="1"/>
  <c r="Q342" i="80"/>
  <c r="R342" i="80" s="1"/>
  <c r="O343" i="80" s="1"/>
  <c r="Q345" i="81"/>
  <c r="R345" i="81" s="1"/>
  <c r="O346" i="81" s="1"/>
  <c r="Q337" i="70"/>
  <c r="R337" i="70" s="1"/>
  <c r="O338" i="70" s="1"/>
  <c r="Q338" i="74"/>
  <c r="R338" i="74" s="1"/>
  <c r="O339" i="74" s="1"/>
  <c r="Q339" i="1"/>
  <c r="R339" i="1" s="1"/>
  <c r="O340" i="1" s="1"/>
  <c r="Q339" i="73"/>
  <c r="R339" i="73" s="1"/>
  <c r="O340" i="73" s="1"/>
  <c r="Q345" i="72"/>
  <c r="R345" i="72" s="1"/>
  <c r="O346" i="72" s="1"/>
  <c r="Q341" i="75"/>
  <c r="R341" i="75" s="1"/>
  <c r="O342" i="75" s="1"/>
  <c r="Q339" i="6"/>
  <c r="R339" i="6" s="1"/>
  <c r="O340" i="6" s="1"/>
  <c r="Q349" i="68"/>
  <c r="R349" i="68" s="1"/>
  <c r="O350" i="68" s="1"/>
  <c r="Q350" i="28"/>
  <c r="R350" i="28" s="1"/>
  <c r="O351" i="28" s="1"/>
  <c r="Q348" i="51" l="1"/>
  <c r="R348" i="51" s="1"/>
  <c r="O349" i="51" s="1"/>
  <c r="Q339" i="74"/>
  <c r="R339" i="74" s="1"/>
  <c r="O340" i="74" s="1"/>
  <c r="Q343" i="80"/>
  <c r="R343" i="80" s="1"/>
  <c r="O344" i="80" s="1"/>
  <c r="Q340" i="78"/>
  <c r="R340" i="78" s="1"/>
  <c r="O341" i="78" s="1"/>
  <c r="Q340" i="6"/>
  <c r="R340" i="6" s="1"/>
  <c r="O341" i="6" s="1"/>
  <c r="Q348" i="50"/>
  <c r="R348" i="50" s="1"/>
  <c r="O349" i="50" s="1"/>
  <c r="Q350" i="68"/>
  <c r="R350" i="68" s="1"/>
  <c r="O351" i="68" s="1"/>
  <c r="Q340" i="73"/>
  <c r="R340" i="73" s="1"/>
  <c r="O341" i="73" s="1"/>
  <c r="Q349" i="31"/>
  <c r="R349" i="31" s="1"/>
  <c r="O350" i="31" s="1"/>
  <c r="Q342" i="75"/>
  <c r="R342" i="75" s="1"/>
  <c r="O343" i="75" s="1"/>
  <c r="Q340" i="1"/>
  <c r="R340" i="1" s="1"/>
  <c r="O341" i="1" s="1"/>
  <c r="Q346" i="81"/>
  <c r="R346" i="81" s="1"/>
  <c r="O347" i="81" s="1"/>
  <c r="Q339" i="79"/>
  <c r="R339" i="79" s="1"/>
  <c r="O340" i="79" s="1"/>
  <c r="Q351" i="28"/>
  <c r="R351" i="28" s="1"/>
  <c r="O352" i="28" s="1"/>
  <c r="Q338" i="70"/>
  <c r="R338" i="70" s="1"/>
  <c r="O339" i="70" s="1"/>
  <c r="Q338" i="71"/>
  <c r="R338" i="71" s="1"/>
  <c r="O339" i="71" s="1"/>
  <c r="Q346" i="72"/>
  <c r="R346" i="72" s="1"/>
  <c r="O347" i="72" s="1"/>
  <c r="Q340" i="49"/>
  <c r="R340" i="49" s="1"/>
  <c r="O341" i="49" s="1"/>
  <c r="Q341" i="76"/>
  <c r="R341" i="76" s="1"/>
  <c r="O342" i="76" s="1"/>
  <c r="Q350" i="30"/>
  <c r="R350" i="30" s="1"/>
  <c r="O351" i="30" s="1"/>
  <c r="Q352" i="67"/>
  <c r="R352" i="67" s="1"/>
  <c r="O353" i="67" s="1"/>
  <c r="Q342" i="76" l="1"/>
  <c r="R342" i="76" s="1"/>
  <c r="O343" i="76" s="1"/>
  <c r="Q339" i="70"/>
  <c r="R339" i="70" s="1"/>
  <c r="O340" i="70" s="1"/>
  <c r="Q351" i="30"/>
  <c r="R351" i="30" s="1"/>
  <c r="O352" i="30" s="1"/>
  <c r="Q340" i="74"/>
  <c r="R340" i="74" s="1"/>
  <c r="O341" i="74" s="1"/>
  <c r="Q341" i="78"/>
  <c r="R341" i="78" s="1"/>
  <c r="O342" i="78" s="1"/>
  <c r="Q339" i="71"/>
  <c r="R339" i="71" s="1"/>
  <c r="O340" i="71" s="1"/>
  <c r="Q341" i="49"/>
  <c r="R341" i="49" s="1"/>
  <c r="O342" i="49" s="1"/>
  <c r="Q343" i="75"/>
  <c r="R343" i="75" s="1"/>
  <c r="O344" i="75" s="1"/>
  <c r="Q351" i="68"/>
  <c r="R351" i="68" s="1"/>
  <c r="O352" i="68" s="1"/>
  <c r="Q347" i="81"/>
  <c r="R347" i="81" s="1"/>
  <c r="O348" i="81" s="1"/>
  <c r="Q350" i="31"/>
  <c r="R350" i="31" s="1"/>
  <c r="O351" i="31" s="1"/>
  <c r="Q349" i="50"/>
  <c r="R349" i="50" s="1"/>
  <c r="O350" i="50" s="1"/>
  <c r="Q353" i="67"/>
  <c r="R353" i="67" s="1"/>
  <c r="O354" i="67" s="1"/>
  <c r="Q352" i="28"/>
  <c r="R352" i="28" s="1"/>
  <c r="O353" i="28" s="1"/>
  <c r="Q341" i="73"/>
  <c r="R341" i="73" s="1"/>
  <c r="O342" i="73" s="1"/>
  <c r="Q341" i="1"/>
  <c r="R341" i="1" s="1"/>
  <c r="O342" i="1" s="1"/>
  <c r="Q341" i="6"/>
  <c r="R341" i="6" s="1"/>
  <c r="O342" i="6" s="1"/>
  <c r="Q344" i="80"/>
  <c r="R344" i="80" s="1"/>
  <c r="O345" i="80" s="1"/>
  <c r="Q349" i="51"/>
  <c r="R349" i="51" s="1"/>
  <c r="O350" i="51" s="1"/>
  <c r="Q347" i="72"/>
  <c r="R347" i="72" s="1"/>
  <c r="O348" i="72" s="1"/>
  <c r="Q340" i="79"/>
  <c r="R340" i="79" s="1"/>
  <c r="O341" i="79" s="1"/>
  <c r="Q353" i="28" l="1"/>
  <c r="R353" i="28" s="1"/>
  <c r="O354" i="28" s="1"/>
  <c r="Q340" i="71"/>
  <c r="R340" i="71" s="1"/>
  <c r="O341" i="71" s="1"/>
  <c r="Q352" i="30"/>
  <c r="R352" i="30" s="1"/>
  <c r="O353" i="30" s="1"/>
  <c r="Q344" i="75"/>
  <c r="R344" i="75" s="1"/>
  <c r="O345" i="75" s="1"/>
  <c r="Q340" i="70"/>
  <c r="R340" i="70" s="1"/>
  <c r="O341" i="70" s="1"/>
  <c r="Q350" i="51"/>
  <c r="R350" i="51" s="1"/>
  <c r="O351" i="51" s="1"/>
  <c r="Q348" i="81"/>
  <c r="R348" i="81" s="1"/>
  <c r="O349" i="81" s="1"/>
  <c r="Q348" i="72"/>
  <c r="R348" i="72" s="1"/>
  <c r="O349" i="72" s="1"/>
  <c r="Q342" i="1"/>
  <c r="R342" i="1" s="1"/>
  <c r="O343" i="1" s="1"/>
  <c r="Q345" i="80"/>
  <c r="R345" i="80" s="1"/>
  <c r="O346" i="80" s="1"/>
  <c r="Q342" i="73"/>
  <c r="R342" i="73" s="1"/>
  <c r="O343" i="73" s="1"/>
  <c r="Q350" i="50"/>
  <c r="R350" i="50" s="1"/>
  <c r="O351" i="50" s="1"/>
  <c r="Q341" i="74"/>
  <c r="R341" i="74" s="1"/>
  <c r="O342" i="74" s="1"/>
  <c r="Q341" i="79"/>
  <c r="R341" i="79" s="1"/>
  <c r="O342" i="79" s="1"/>
  <c r="Q354" i="67"/>
  <c r="R354" i="67" s="1"/>
  <c r="O355" i="67" s="1"/>
  <c r="Q352" i="68"/>
  <c r="R352" i="68" s="1"/>
  <c r="O353" i="68" s="1"/>
  <c r="Q342" i="78"/>
  <c r="R342" i="78" s="1"/>
  <c r="O343" i="78" s="1"/>
  <c r="Q343" i="76"/>
  <c r="R343" i="76" s="1"/>
  <c r="O344" i="76" s="1"/>
  <c r="Q342" i="6"/>
  <c r="R342" i="6" s="1"/>
  <c r="O343" i="6" s="1"/>
  <c r="Q351" i="31"/>
  <c r="R351" i="31" s="1"/>
  <c r="O352" i="31" s="1"/>
  <c r="Q342" i="49"/>
  <c r="R342" i="49" s="1"/>
  <c r="O343" i="49" s="1"/>
  <c r="Q349" i="72" l="1"/>
  <c r="R349" i="72" s="1"/>
  <c r="O350" i="72" s="1"/>
  <c r="Q352" i="31"/>
  <c r="R352" i="31" s="1"/>
  <c r="O353" i="31" s="1"/>
  <c r="Q345" i="75"/>
  <c r="R345" i="75" s="1"/>
  <c r="O346" i="75" s="1"/>
  <c r="Q351" i="50"/>
  <c r="R351" i="50" s="1"/>
  <c r="O352" i="50" s="1"/>
  <c r="Q353" i="68"/>
  <c r="R353" i="68" s="1"/>
  <c r="O354" i="68" s="1"/>
  <c r="Q343" i="73"/>
  <c r="R343" i="73" s="1"/>
  <c r="O344" i="73" s="1"/>
  <c r="Q351" i="51"/>
  <c r="R351" i="51" s="1"/>
  <c r="O352" i="51" s="1"/>
  <c r="Q353" i="30"/>
  <c r="R353" i="30" s="1"/>
  <c r="O354" i="30" s="1"/>
  <c r="Q344" i="76"/>
  <c r="R344" i="76" s="1"/>
  <c r="O345" i="76" s="1"/>
  <c r="Q343" i="49"/>
  <c r="R343" i="49" s="1"/>
  <c r="O344" i="49" s="1"/>
  <c r="Q355" i="67"/>
  <c r="R355" i="67" s="1"/>
  <c r="O356" i="67" s="1"/>
  <c r="Q342" i="79"/>
  <c r="R342" i="79" s="1"/>
  <c r="O343" i="79" s="1"/>
  <c r="Q346" i="80"/>
  <c r="R346" i="80" s="1"/>
  <c r="O347" i="80" s="1"/>
  <c r="Q341" i="71"/>
  <c r="R341" i="71" s="1"/>
  <c r="O342" i="71" s="1"/>
  <c r="Q343" i="78"/>
  <c r="R343" i="78" s="1"/>
  <c r="O344" i="78" s="1"/>
  <c r="Q343" i="1"/>
  <c r="R343" i="1" s="1"/>
  <c r="O344" i="1" s="1"/>
  <c r="Q341" i="70"/>
  <c r="R341" i="70" s="1"/>
  <c r="O342" i="70" s="1"/>
  <c r="Q354" i="28"/>
  <c r="R354" i="28" s="1"/>
  <c r="O355" i="28" s="1"/>
  <c r="Q343" i="6"/>
  <c r="R343" i="6" s="1"/>
  <c r="O344" i="6" s="1"/>
  <c r="Q342" i="74"/>
  <c r="R342" i="74" s="1"/>
  <c r="O343" i="74" s="1"/>
  <c r="Q349" i="81"/>
  <c r="R349" i="81" s="1"/>
  <c r="O350" i="81" s="1"/>
  <c r="Q343" i="74" l="1"/>
  <c r="R343" i="74" s="1"/>
  <c r="O344" i="74" s="1"/>
  <c r="Q342" i="71"/>
  <c r="Q344" i="71" s="1"/>
  <c r="R344" i="71" s="1"/>
  <c r="S344" i="71" s="1"/>
  <c r="Q344" i="73"/>
  <c r="R344" i="73" s="1"/>
  <c r="O345" i="73" s="1"/>
  <c r="Q354" i="30"/>
  <c r="R354" i="30" s="1"/>
  <c r="O355" i="30" s="1"/>
  <c r="Q344" i="1"/>
  <c r="R344" i="1"/>
  <c r="O345" i="1" s="1"/>
  <c r="Q355" i="28"/>
  <c r="R355" i="28" s="1"/>
  <c r="O356" i="28" s="1"/>
  <c r="Q344" i="78"/>
  <c r="R344" i="78" s="1"/>
  <c r="O345" i="78" s="1"/>
  <c r="Q343" i="79"/>
  <c r="R343" i="79" s="1"/>
  <c r="O344" i="79" s="1"/>
  <c r="Q342" i="70"/>
  <c r="R342" i="70" s="1"/>
  <c r="O343" i="70" s="1"/>
  <c r="Q344" i="49"/>
  <c r="R344" i="49" s="1"/>
  <c r="O345" i="49" s="1"/>
  <c r="Q352" i="50"/>
  <c r="R352" i="50" s="1"/>
  <c r="O353" i="50" s="1"/>
  <c r="Q353" i="31"/>
  <c r="R353" i="31" s="1"/>
  <c r="O354" i="31" s="1"/>
  <c r="Q350" i="81"/>
  <c r="R350" i="81" s="1"/>
  <c r="O351" i="81" s="1"/>
  <c r="Q345" i="76"/>
  <c r="R345" i="76" s="1"/>
  <c r="O346" i="76" s="1"/>
  <c r="Q354" i="68"/>
  <c r="R354" i="68" s="1"/>
  <c r="O355" i="68" s="1"/>
  <c r="Q346" i="75"/>
  <c r="R346" i="75" s="1"/>
  <c r="O347" i="75" s="1"/>
  <c r="Q350" i="72"/>
  <c r="R350" i="72" s="1"/>
  <c r="O351" i="72" s="1"/>
  <c r="Q344" i="6"/>
  <c r="R344" i="6" s="1"/>
  <c r="O345" i="6" s="1"/>
  <c r="Q347" i="80"/>
  <c r="R347" i="80" s="1"/>
  <c r="O348" i="80" s="1"/>
  <c r="Q356" i="67"/>
  <c r="R356" i="67" s="1"/>
  <c r="O357" i="67" s="1"/>
  <c r="Q352" i="51"/>
  <c r="R352" i="51" s="1"/>
  <c r="O353" i="51" s="1"/>
  <c r="Q347" i="75" l="1"/>
  <c r="R347" i="75" s="1"/>
  <c r="O348" i="75" s="1"/>
  <c r="Q345" i="49"/>
  <c r="R345" i="49" s="1"/>
  <c r="O346" i="49" s="1"/>
  <c r="Q355" i="68"/>
  <c r="R355" i="68" s="1"/>
  <c r="O356" i="68" s="1"/>
  <c r="Q355" i="30"/>
  <c r="R355" i="30" s="1"/>
  <c r="O356" i="30" s="1"/>
  <c r="Q345" i="6"/>
  <c r="R345" i="6" s="1"/>
  <c r="O346" i="6" s="1"/>
  <c r="Q357" i="67"/>
  <c r="R357" i="67" s="1"/>
  <c r="O358" i="67" s="1"/>
  <c r="Q346" i="76"/>
  <c r="R346" i="76" s="1"/>
  <c r="O347" i="76" s="1"/>
  <c r="Q351" i="81"/>
  <c r="R351" i="81" s="1"/>
  <c r="O352" i="81" s="1"/>
  <c r="Q344" i="79"/>
  <c r="R344" i="79" s="1"/>
  <c r="O345" i="79" s="1"/>
  <c r="Q354" i="31"/>
  <c r="R354" i="31" s="1"/>
  <c r="O355" i="31" s="1"/>
  <c r="Q356" i="28"/>
  <c r="R356" i="28" s="1"/>
  <c r="O357" i="28" s="1"/>
  <c r="Q351" i="72"/>
  <c r="R351" i="72" s="1"/>
  <c r="O352" i="72" s="1"/>
  <c r="R342" i="71"/>
  <c r="Q353" i="51"/>
  <c r="R353" i="51" s="1"/>
  <c r="O354" i="51" s="1"/>
  <c r="Q343" i="70"/>
  <c r="R343" i="70" s="1"/>
  <c r="O344" i="70" s="1"/>
  <c r="Q345" i="1"/>
  <c r="R345" i="1" s="1"/>
  <c r="O346" i="1" s="1"/>
  <c r="Q345" i="73"/>
  <c r="R345" i="73" s="1"/>
  <c r="O346" i="73" s="1"/>
  <c r="Q344" i="74"/>
  <c r="R344" i="74" s="1"/>
  <c r="O345" i="74" s="1"/>
  <c r="Q348" i="80"/>
  <c r="R348" i="80" s="1"/>
  <c r="O349" i="80" s="1"/>
  <c r="Q353" i="50"/>
  <c r="R353" i="50" s="1"/>
  <c r="O354" i="50" s="1"/>
  <c r="Q345" i="78"/>
  <c r="R345" i="78" s="1"/>
  <c r="O346" i="78" s="1"/>
  <c r="Q346" i="1" l="1"/>
  <c r="R346" i="1" s="1"/>
  <c r="O347" i="1" s="1"/>
  <c r="Q358" i="67"/>
  <c r="R358" i="67" s="1"/>
  <c r="O359" i="67" s="1"/>
  <c r="Q354" i="51"/>
  <c r="R354" i="51" s="1"/>
  <c r="O355" i="51" s="1"/>
  <c r="Q356" i="30"/>
  <c r="R356" i="30" s="1"/>
  <c r="O357" i="30" s="1"/>
  <c r="Q355" i="31"/>
  <c r="R355" i="31" s="1"/>
  <c r="O356" i="31" s="1"/>
  <c r="Q356" i="68"/>
  <c r="R356" i="68" s="1"/>
  <c r="O357" i="68" s="1"/>
  <c r="Q349" i="80"/>
  <c r="R349" i="80" s="1"/>
  <c r="O350" i="80" s="1"/>
  <c r="Q345" i="79"/>
  <c r="R345" i="79" s="1"/>
  <c r="O346" i="79" s="1"/>
  <c r="Q346" i="49"/>
  <c r="R346" i="49" s="1"/>
  <c r="O347" i="49" s="1"/>
  <c r="Q346" i="73"/>
  <c r="R346" i="73" s="1"/>
  <c r="O347" i="73" s="1"/>
  <c r="Q352" i="72"/>
  <c r="R352" i="72" s="1"/>
  <c r="O353" i="72" s="1"/>
  <c r="Q346" i="78"/>
  <c r="R346" i="78" s="1"/>
  <c r="O347" i="78" s="1"/>
  <c r="Q344" i="70"/>
  <c r="R344" i="70" s="1"/>
  <c r="O345" i="70" s="1"/>
  <c r="Q352" i="81"/>
  <c r="R352" i="81" s="1"/>
  <c r="O353" i="81" s="1"/>
  <c r="Q346" i="6"/>
  <c r="R346" i="6" s="1"/>
  <c r="O347" i="6" s="1"/>
  <c r="Q348" i="75"/>
  <c r="R348" i="75" s="1"/>
  <c r="O349" i="75" s="1"/>
  <c r="Q354" i="50"/>
  <c r="R354" i="50" s="1"/>
  <c r="O355" i="50" s="1"/>
  <c r="Q345" i="74"/>
  <c r="R345" i="74" s="1"/>
  <c r="O346" i="74" s="1"/>
  <c r="Q357" i="28"/>
  <c r="R357" i="28" s="1"/>
  <c r="O358" i="28" s="1"/>
  <c r="Q347" i="76"/>
  <c r="R347" i="76" s="1"/>
  <c r="O348" i="76" s="1"/>
  <c r="Q350" i="80" l="1"/>
  <c r="R350" i="80" s="1"/>
  <c r="O351" i="80" s="1"/>
  <c r="Q347" i="78"/>
  <c r="R347" i="78" s="1"/>
  <c r="O348" i="78" s="1"/>
  <c r="Q347" i="49"/>
  <c r="R347" i="49" s="1"/>
  <c r="O348" i="49" s="1"/>
  <c r="Q355" i="51"/>
  <c r="R355" i="51" s="1"/>
  <c r="O356" i="51" s="1"/>
  <c r="Q347" i="73"/>
  <c r="R347" i="73" s="1"/>
  <c r="O348" i="73" s="1"/>
  <c r="Q346" i="74"/>
  <c r="R346" i="74" s="1"/>
  <c r="O347" i="74" s="1"/>
  <c r="Q355" i="50"/>
  <c r="R355" i="50" s="1"/>
  <c r="O356" i="50" s="1"/>
  <c r="Q353" i="81"/>
  <c r="R353" i="81" s="1"/>
  <c r="O354" i="81" s="1"/>
  <c r="Q359" i="67"/>
  <c r="R359" i="67" s="1"/>
  <c r="O360" i="67" s="1"/>
  <c r="Q358" i="28"/>
  <c r="R358" i="28" s="1"/>
  <c r="O359" i="28" s="1"/>
  <c r="Q357" i="30"/>
  <c r="R357" i="30" s="1"/>
  <c r="O358" i="30" s="1"/>
  <c r="Q348" i="76"/>
  <c r="R348" i="76" s="1"/>
  <c r="O349" i="76" s="1"/>
  <c r="Q349" i="75"/>
  <c r="R349" i="75" s="1"/>
  <c r="O350" i="75" s="1"/>
  <c r="Q356" i="31"/>
  <c r="R356" i="31" s="1"/>
  <c r="O357" i="31" s="1"/>
  <c r="Q347" i="1"/>
  <c r="R347" i="1" s="1"/>
  <c r="O348" i="1" s="1"/>
  <c r="Q357" i="68"/>
  <c r="R357" i="68" s="1"/>
  <c r="O358" i="68" s="1"/>
  <c r="Q345" i="70"/>
  <c r="R345" i="70" s="1"/>
  <c r="O346" i="70" s="1"/>
  <c r="Q346" i="79"/>
  <c r="R346" i="79" s="1"/>
  <c r="O347" i="79" s="1"/>
  <c r="Q347" i="6"/>
  <c r="R347" i="6" s="1"/>
  <c r="O348" i="6" s="1"/>
  <c r="Q353" i="72"/>
  <c r="R353" i="72" s="1"/>
  <c r="O354" i="72" s="1"/>
  <c r="Q357" i="31" l="1"/>
  <c r="R357" i="31" s="1"/>
  <c r="O358" i="31" s="1"/>
  <c r="Q356" i="50"/>
  <c r="R356" i="50" s="1"/>
  <c r="O357" i="50" s="1"/>
  <c r="Q349" i="76"/>
  <c r="R349" i="76" s="1"/>
  <c r="O350" i="76" s="1"/>
  <c r="Q356" i="51"/>
  <c r="R356" i="51" s="1"/>
  <c r="O357" i="51" s="1"/>
  <c r="Q347" i="79"/>
  <c r="R347" i="79" s="1"/>
  <c r="O348" i="79" s="1"/>
  <c r="Q347" i="74"/>
  <c r="R347" i="74" s="1"/>
  <c r="O348" i="74" s="1"/>
  <c r="Q348" i="49"/>
  <c r="R348" i="49" s="1"/>
  <c r="O349" i="49" s="1"/>
  <c r="Q354" i="81"/>
  <c r="R354" i="81" s="1"/>
  <c r="O355" i="81" s="1"/>
  <c r="Q358" i="68"/>
  <c r="R358" i="68" s="1"/>
  <c r="O359" i="68" s="1"/>
  <c r="Q359" i="28"/>
  <c r="R359" i="28" s="1"/>
  <c r="O360" i="28" s="1"/>
  <c r="Q348" i="78"/>
  <c r="R348" i="78" s="1"/>
  <c r="O349" i="78" s="1"/>
  <c r="Q348" i="6"/>
  <c r="R348" i="6" s="1"/>
  <c r="O349" i="6" s="1"/>
  <c r="Q348" i="1"/>
  <c r="R348" i="1" s="1"/>
  <c r="O349" i="1" s="1"/>
  <c r="Q350" i="75"/>
  <c r="R350" i="75" s="1"/>
  <c r="O351" i="75" s="1"/>
  <c r="Q358" i="30"/>
  <c r="R358" i="30" s="1"/>
  <c r="O359" i="30" s="1"/>
  <c r="Q360" i="67"/>
  <c r="R360" i="67" s="1"/>
  <c r="O361" i="67" s="1"/>
  <c r="Q348" i="73"/>
  <c r="R348" i="73" s="1"/>
  <c r="O349" i="73" s="1"/>
  <c r="Q351" i="80"/>
  <c r="R351" i="80" s="1"/>
  <c r="O352" i="80" s="1"/>
  <c r="Q354" i="72"/>
  <c r="R354" i="72" s="1"/>
  <c r="O355" i="72" s="1"/>
  <c r="Q346" i="70"/>
  <c r="R346" i="70" s="1"/>
  <c r="O347" i="70" s="1"/>
  <c r="Q349" i="73" l="1"/>
  <c r="R349" i="73" s="1"/>
  <c r="O350" i="73" s="1"/>
  <c r="Q359" i="68"/>
  <c r="R359" i="68" s="1"/>
  <c r="O360" i="68" s="1"/>
  <c r="Q355" i="72"/>
  <c r="R355" i="72" s="1"/>
  <c r="O356" i="72" s="1"/>
  <c r="Q349" i="78"/>
  <c r="R349" i="78" s="1"/>
  <c r="O350" i="78" s="1"/>
  <c r="Q359" i="30"/>
  <c r="R359" i="30" s="1"/>
  <c r="O360" i="30" s="1"/>
  <c r="Q349" i="49"/>
  <c r="R349" i="49" s="1"/>
  <c r="O350" i="49" s="1"/>
  <c r="Q351" i="75"/>
  <c r="R351" i="75" s="1"/>
  <c r="O352" i="75" s="1"/>
  <c r="Q355" i="81"/>
  <c r="R355" i="81" s="1"/>
  <c r="O356" i="81" s="1"/>
  <c r="Q348" i="74"/>
  <c r="R348" i="74" s="1"/>
  <c r="O349" i="74" s="1"/>
  <c r="Q357" i="51"/>
  <c r="R357" i="51" s="1"/>
  <c r="O358" i="51" s="1"/>
  <c r="Q357" i="50"/>
  <c r="R357" i="50" s="1"/>
  <c r="O358" i="50" s="1"/>
  <c r="Q352" i="80"/>
  <c r="R352" i="80" s="1"/>
  <c r="O353" i="80" s="1"/>
  <c r="Q349" i="6"/>
  <c r="R349" i="6" s="1"/>
  <c r="O350" i="6" s="1"/>
  <c r="Q347" i="70"/>
  <c r="R347" i="70" s="1"/>
  <c r="O348" i="70" s="1"/>
  <c r="Q360" i="28"/>
  <c r="R360" i="28" s="1"/>
  <c r="O361" i="28" s="1"/>
  <c r="Q361" i="67"/>
  <c r="R361" i="67" s="1"/>
  <c r="O362" i="67" s="1"/>
  <c r="Q349" i="1"/>
  <c r="R349" i="1" s="1"/>
  <c r="O350" i="1" s="1"/>
  <c r="Q348" i="79"/>
  <c r="R348" i="79" s="1"/>
  <c r="O349" i="79" s="1"/>
  <c r="Q350" i="76"/>
  <c r="R350" i="76" s="1"/>
  <c r="O351" i="76" s="1"/>
  <c r="Q358" i="31"/>
  <c r="R358" i="31" s="1"/>
  <c r="O359" i="31" s="1"/>
  <c r="Q352" i="75" l="1"/>
  <c r="R352" i="75" s="1"/>
  <c r="O353" i="75" s="1"/>
  <c r="Q356" i="72"/>
  <c r="R356" i="72" s="1"/>
  <c r="O357" i="72" s="1"/>
  <c r="Q350" i="78"/>
  <c r="R350" i="78" s="1"/>
  <c r="O351" i="78" s="1"/>
  <c r="Q350" i="1"/>
  <c r="R350" i="1" s="1"/>
  <c r="O351" i="1" s="1"/>
  <c r="Q358" i="50"/>
  <c r="R358" i="50" s="1"/>
  <c r="O359" i="50" s="1"/>
  <c r="Q350" i="6"/>
  <c r="R350" i="6" s="1"/>
  <c r="O351" i="6" s="1"/>
  <c r="Q360" i="68"/>
  <c r="R360" i="68" s="1"/>
  <c r="O361" i="68" s="1"/>
  <c r="Q361" i="28"/>
  <c r="R361" i="28" s="1"/>
  <c r="O362" i="28" s="1"/>
  <c r="Q359" i="31"/>
  <c r="R359" i="31" s="1"/>
  <c r="O360" i="31" s="1"/>
  <c r="Q348" i="70"/>
  <c r="R348" i="70" s="1"/>
  <c r="O349" i="70" s="1"/>
  <c r="Q351" i="76"/>
  <c r="R351" i="76" s="1"/>
  <c r="O352" i="76" s="1"/>
  <c r="Q360" i="30"/>
  <c r="R360" i="30" s="1"/>
  <c r="O361" i="30" s="1"/>
  <c r="Q350" i="73"/>
  <c r="R350" i="73" s="1"/>
  <c r="O351" i="73" s="1"/>
  <c r="Q362" i="67"/>
  <c r="R362" i="67" s="1"/>
  <c r="O363" i="67" s="1"/>
  <c r="Q350" i="49"/>
  <c r="R350" i="49" s="1"/>
  <c r="O351" i="49" s="1"/>
  <c r="Q349" i="79"/>
  <c r="R349" i="79" s="1"/>
  <c r="O350" i="79" s="1"/>
  <c r="Q353" i="80"/>
  <c r="R353" i="80" s="1"/>
  <c r="O354" i="80" s="1"/>
  <c r="Q356" i="81"/>
  <c r="R356" i="81" s="1"/>
  <c r="O357" i="81" s="1"/>
  <c r="Q358" i="51"/>
  <c r="R358" i="51" s="1"/>
  <c r="O359" i="51" s="1"/>
  <c r="Q349" i="74"/>
  <c r="R349" i="74" s="1"/>
  <c r="O350" i="74" s="1"/>
  <c r="Q359" i="50" l="1"/>
  <c r="R359" i="50" s="1"/>
  <c r="O360" i="50" s="1"/>
  <c r="Q360" i="31"/>
  <c r="R360" i="31" s="1"/>
  <c r="O361" i="31" s="1"/>
  <c r="Q361" i="30"/>
  <c r="R361" i="30" s="1"/>
  <c r="O362" i="30" s="1"/>
  <c r="Q357" i="81"/>
  <c r="R357" i="81" s="1"/>
  <c r="O358" i="81" s="1"/>
  <c r="Q350" i="79"/>
  <c r="R350" i="79" s="1"/>
  <c r="O351" i="79" s="1"/>
  <c r="Q350" i="74"/>
  <c r="R350" i="74" s="1"/>
  <c r="O351" i="74" s="1"/>
  <c r="Q351" i="78"/>
  <c r="R351" i="78" s="1"/>
  <c r="O352" i="78" s="1"/>
  <c r="Q363" i="67"/>
  <c r="R363" i="67" s="1"/>
  <c r="O364" i="67" s="1"/>
  <c r="Q349" i="70"/>
  <c r="R349" i="70" s="1"/>
  <c r="O350" i="70" s="1"/>
  <c r="Q362" i="28"/>
  <c r="R362" i="28" s="1"/>
  <c r="O363" i="28" s="1"/>
  <c r="Q351" i="6"/>
  <c r="R351" i="6" s="1"/>
  <c r="O352" i="6" s="1"/>
  <c r="Q351" i="1"/>
  <c r="R351" i="1" s="1"/>
  <c r="O352" i="1" s="1"/>
  <c r="Q357" i="72"/>
  <c r="R357" i="72" s="1"/>
  <c r="O358" i="72" s="1"/>
  <c r="Q359" i="51"/>
  <c r="R359" i="51" s="1"/>
  <c r="O360" i="51" s="1"/>
  <c r="Q354" i="80"/>
  <c r="R354" i="80" s="1"/>
  <c r="O355" i="80" s="1"/>
  <c r="Q351" i="49"/>
  <c r="R351" i="49" s="1"/>
  <c r="O352" i="49" s="1"/>
  <c r="Q351" i="73"/>
  <c r="R351" i="73" s="1"/>
  <c r="O352" i="73" s="1"/>
  <c r="Q352" i="76"/>
  <c r="R352" i="76" s="1"/>
  <c r="O353" i="76" s="1"/>
  <c r="Q361" i="68"/>
  <c r="R361" i="68" s="1"/>
  <c r="O362" i="68" s="1"/>
  <c r="Q353" i="75"/>
  <c r="R353" i="75" s="1"/>
  <c r="O354" i="75" s="1"/>
  <c r="Q352" i="78" l="1"/>
  <c r="R352" i="78" s="1"/>
  <c r="O353" i="78" s="1"/>
  <c r="Q362" i="30"/>
  <c r="R362" i="30" s="1"/>
  <c r="O363" i="30" s="1"/>
  <c r="Q354" i="75"/>
  <c r="R354" i="75" s="1"/>
  <c r="O355" i="75" s="1"/>
  <c r="Q352" i="1"/>
  <c r="R352" i="1" s="1"/>
  <c r="O353" i="1" s="1"/>
  <c r="Q360" i="51"/>
  <c r="R360" i="51" s="1"/>
  <c r="O361" i="51" s="1"/>
  <c r="Q361" i="31"/>
  <c r="R361" i="31" s="1"/>
  <c r="O362" i="31" s="1"/>
  <c r="Q363" i="28"/>
  <c r="R363" i="28" s="1"/>
  <c r="O364" i="28" s="1"/>
  <c r="Q358" i="81"/>
  <c r="R358" i="81" s="1"/>
  <c r="O359" i="81" s="1"/>
  <c r="Q351" i="74"/>
  <c r="R351" i="74" s="1"/>
  <c r="O352" i="74" s="1"/>
  <c r="Q352" i="49"/>
  <c r="R352" i="49" s="1"/>
  <c r="O353" i="49" s="1"/>
  <c r="Q364" i="67"/>
  <c r="R364" i="67" s="1"/>
  <c r="O365" i="67" s="1"/>
  <c r="Q360" i="50"/>
  <c r="R360" i="50" s="1"/>
  <c r="O361" i="50" s="1"/>
  <c r="Q353" i="76"/>
  <c r="R353" i="76" s="1"/>
  <c r="O354" i="76" s="1"/>
  <c r="Q355" i="80"/>
  <c r="R355" i="80" s="1"/>
  <c r="O356" i="80" s="1"/>
  <c r="Q352" i="73"/>
  <c r="R352" i="73" s="1"/>
  <c r="O353" i="73" s="1"/>
  <c r="Q352" i="6"/>
  <c r="R352" i="6" s="1"/>
  <c r="O353" i="6" s="1"/>
  <c r="Q351" i="79"/>
  <c r="R351" i="79" s="1"/>
  <c r="O352" i="79" s="1"/>
  <c r="Q362" i="68"/>
  <c r="R362" i="68" s="1"/>
  <c r="O363" i="68" s="1"/>
  <c r="Q358" i="72"/>
  <c r="R358" i="72" s="1"/>
  <c r="O359" i="72" s="1"/>
  <c r="Q350" i="70"/>
  <c r="R350" i="70" s="1"/>
  <c r="O351" i="70" s="1"/>
  <c r="Q353" i="6" l="1"/>
  <c r="R353" i="6" s="1"/>
  <c r="O354" i="6" s="1"/>
  <c r="Q363" i="68"/>
  <c r="R363" i="68" s="1"/>
  <c r="O364" i="68" s="1"/>
  <c r="Q352" i="74"/>
  <c r="R352" i="74" s="1"/>
  <c r="O353" i="74" s="1"/>
  <c r="Q351" i="70"/>
  <c r="R351" i="70" s="1"/>
  <c r="O352" i="70" s="1"/>
  <c r="Q361" i="50"/>
  <c r="R361" i="50" s="1"/>
  <c r="O362" i="50" s="1"/>
  <c r="Q353" i="49"/>
  <c r="R353" i="49" s="1"/>
  <c r="O354" i="49" s="1"/>
  <c r="Q359" i="81"/>
  <c r="R359" i="81" s="1"/>
  <c r="O360" i="81" s="1"/>
  <c r="Q362" i="31"/>
  <c r="R362" i="31" s="1"/>
  <c r="O363" i="31" s="1"/>
  <c r="Q353" i="1"/>
  <c r="R353" i="1" s="1"/>
  <c r="O354" i="1" s="1"/>
  <c r="Q363" i="30"/>
  <c r="R363" i="30" s="1"/>
  <c r="O364" i="30" s="1"/>
  <c r="Q356" i="80"/>
  <c r="R356" i="80" s="1"/>
  <c r="O357" i="80" s="1"/>
  <c r="Q359" i="72"/>
  <c r="R359" i="72" s="1"/>
  <c r="O360" i="72" s="1"/>
  <c r="Q353" i="73"/>
  <c r="R353" i="73" s="1"/>
  <c r="O354" i="73" s="1"/>
  <c r="Q365" i="67"/>
  <c r="R365" i="67" s="1"/>
  <c r="O366" i="67" s="1"/>
  <c r="Q364" i="28"/>
  <c r="R364" i="28" s="1"/>
  <c r="O365" i="28" s="1"/>
  <c r="Q361" i="51"/>
  <c r="R361" i="51" s="1"/>
  <c r="O362" i="51" s="1"/>
  <c r="Q355" i="75"/>
  <c r="R355" i="75" s="1"/>
  <c r="O356" i="75" s="1"/>
  <c r="Q353" i="78"/>
  <c r="R353" i="78" s="1"/>
  <c r="O354" i="78" s="1"/>
  <c r="Q352" i="79"/>
  <c r="R352" i="79" s="1"/>
  <c r="O353" i="79" s="1"/>
  <c r="Q354" i="76"/>
  <c r="R354" i="76" s="1"/>
  <c r="O355" i="76" s="1"/>
  <c r="Q355" i="76" l="1"/>
  <c r="R355" i="76" s="1"/>
  <c r="O356" i="76" s="1"/>
  <c r="Q354" i="49"/>
  <c r="R354" i="49" s="1"/>
  <c r="O355" i="49" s="1"/>
  <c r="Q360" i="72"/>
  <c r="R360" i="72" s="1"/>
  <c r="O361" i="72" s="1"/>
  <c r="Q362" i="50"/>
  <c r="R362" i="50" s="1"/>
  <c r="O363" i="50" s="1"/>
  <c r="Q364" i="68"/>
  <c r="R364" i="68" s="1"/>
  <c r="O365" i="68" s="1"/>
  <c r="Q354" i="1"/>
  <c r="R354" i="1" s="1"/>
  <c r="O355" i="1" s="1"/>
  <c r="Q352" i="70"/>
  <c r="R352" i="70" s="1"/>
  <c r="O353" i="70" s="1"/>
  <c r="Q364" i="30"/>
  <c r="R364" i="30" s="1"/>
  <c r="O365" i="30" s="1"/>
  <c r="Q366" i="67"/>
  <c r="R366" i="67" s="1"/>
  <c r="O367" i="67" s="1"/>
  <c r="Q363" i="31"/>
  <c r="R363" i="31" s="1"/>
  <c r="O364" i="31" s="1"/>
  <c r="Q362" i="51"/>
  <c r="R362" i="51" s="1"/>
  <c r="O363" i="51" s="1"/>
  <c r="Q360" i="81"/>
  <c r="R360" i="81" s="1"/>
  <c r="O361" i="81" s="1"/>
  <c r="Q354" i="78"/>
  <c r="R354" i="78" s="1"/>
  <c r="O355" i="78" s="1"/>
  <c r="Q365" i="28"/>
  <c r="R365" i="28" s="1"/>
  <c r="O366" i="28" s="1"/>
  <c r="Q357" i="80"/>
  <c r="R357" i="80" s="1"/>
  <c r="O358" i="80" s="1"/>
  <c r="Q353" i="74"/>
  <c r="R353" i="74" s="1"/>
  <c r="O354" i="74" s="1"/>
  <c r="Q354" i="6"/>
  <c r="R354" i="6" s="1"/>
  <c r="O355" i="6" s="1"/>
  <c r="Q353" i="79"/>
  <c r="R353" i="79" s="1"/>
  <c r="O354" i="79" s="1"/>
  <c r="Q356" i="75"/>
  <c r="R356" i="75" s="1"/>
  <c r="O357" i="75" s="1"/>
  <c r="Q354" i="73"/>
  <c r="R354" i="73" s="1"/>
  <c r="O355" i="73" s="1"/>
  <c r="Q361" i="72" l="1"/>
  <c r="R361" i="72" s="1"/>
  <c r="O362" i="72" s="1"/>
  <c r="Q367" i="67"/>
  <c r="R367" i="67" s="1"/>
  <c r="O368" i="67" s="1"/>
  <c r="Q355" i="1"/>
  <c r="R355" i="1" s="1"/>
  <c r="O356" i="1" s="1"/>
  <c r="Q353" i="70"/>
  <c r="R353" i="70" s="1"/>
  <c r="O354" i="70" s="1"/>
  <c r="Q355" i="73"/>
  <c r="R355" i="73" s="1"/>
  <c r="O356" i="73" s="1"/>
  <c r="Q355" i="6"/>
  <c r="R355" i="6" s="1"/>
  <c r="O356" i="6" s="1"/>
  <c r="Q363" i="51"/>
  <c r="R363" i="51" s="1"/>
  <c r="O364" i="51" s="1"/>
  <c r="Q365" i="68"/>
  <c r="R365" i="68" s="1"/>
  <c r="O366" i="68" s="1"/>
  <c r="Q358" i="80"/>
  <c r="R358" i="80" s="1"/>
  <c r="O359" i="80" s="1"/>
  <c r="Q357" i="75"/>
  <c r="R357" i="75" s="1"/>
  <c r="O358" i="75" s="1"/>
  <c r="Q354" i="74"/>
  <c r="R354" i="74" s="1"/>
  <c r="O355" i="74" s="1"/>
  <c r="Q355" i="78"/>
  <c r="R355" i="78" s="1"/>
  <c r="O356" i="78" s="1"/>
  <c r="Q363" i="50"/>
  <c r="R363" i="50" s="1"/>
  <c r="O364" i="50" s="1"/>
  <c r="Q356" i="76"/>
  <c r="R356" i="76" s="1"/>
  <c r="O357" i="76" s="1"/>
  <c r="Q366" i="28"/>
  <c r="Q368" i="28" s="1"/>
  <c r="R368" i="28" s="1"/>
  <c r="S368" i="28" s="1"/>
  <c r="Q361" i="81"/>
  <c r="R361" i="81" s="1"/>
  <c r="O362" i="81" s="1"/>
  <c r="Q364" i="31"/>
  <c r="R364" i="31" s="1"/>
  <c r="O365" i="31" s="1"/>
  <c r="Q365" i="30"/>
  <c r="R365" i="30" s="1"/>
  <c r="O366" i="30" s="1"/>
  <c r="Q355" i="49"/>
  <c r="R355" i="49" s="1"/>
  <c r="O356" i="49" s="1"/>
  <c r="Q354" i="79"/>
  <c r="R354" i="79" s="1"/>
  <c r="O355" i="79" s="1"/>
  <c r="Q356" i="6" l="1"/>
  <c r="R356" i="6" s="1"/>
  <c r="O357" i="6" s="1"/>
  <c r="Q356" i="1"/>
  <c r="R356" i="1" s="1"/>
  <c r="O357" i="1" s="1"/>
  <c r="Q355" i="79"/>
  <c r="R355" i="79" s="1"/>
  <c r="O356" i="79" s="1"/>
  <c r="Q368" i="67"/>
  <c r="R368" i="67" s="1"/>
  <c r="O369" i="67" s="1"/>
  <c r="Q364" i="50"/>
  <c r="R364" i="50" s="1"/>
  <c r="O365" i="50" s="1"/>
  <c r="Q366" i="68"/>
  <c r="R366" i="68" s="1"/>
  <c r="O367" i="68" s="1"/>
  <c r="Q358" i="75"/>
  <c r="R358" i="75" s="1"/>
  <c r="O359" i="75" s="1"/>
  <c r="Q362" i="72"/>
  <c r="R362" i="72" s="1"/>
  <c r="O363" i="72" s="1"/>
  <c r="Q356" i="78"/>
  <c r="R356" i="78" s="1"/>
  <c r="O357" i="78" s="1"/>
  <c r="Q354" i="70"/>
  <c r="R354" i="70" s="1"/>
  <c r="O355" i="70" s="1"/>
  <c r="Q362" i="81"/>
  <c r="R362" i="81" s="1"/>
  <c r="O363" i="81" s="1"/>
  <c r="Q355" i="74"/>
  <c r="R355" i="74" s="1"/>
  <c r="O356" i="74" s="1"/>
  <c r="Q359" i="80"/>
  <c r="R359" i="80" s="1"/>
  <c r="O360" i="80" s="1"/>
  <c r="Q364" i="51"/>
  <c r="R364" i="51" s="1"/>
  <c r="O365" i="51" s="1"/>
  <c r="Q356" i="73"/>
  <c r="R356" i="73" s="1"/>
  <c r="O357" i="73" s="1"/>
  <c r="Q366" i="30"/>
  <c r="R366" i="30" s="1"/>
  <c r="O367" i="30" s="1"/>
  <c r="Q357" i="76"/>
  <c r="R357" i="76" s="1"/>
  <c r="O358" i="76" s="1"/>
  <c r="Q356" i="49"/>
  <c r="R356" i="49" s="1"/>
  <c r="O357" i="49" s="1"/>
  <c r="Q365" i="31"/>
  <c r="R365" i="31" s="1"/>
  <c r="O366" i="31" s="1"/>
  <c r="R366" i="28"/>
  <c r="Q357" i="78" l="1"/>
  <c r="R357" i="78" s="1"/>
  <c r="O358" i="78" s="1"/>
  <c r="Q363" i="72"/>
  <c r="R363" i="72" s="1"/>
  <c r="O364" i="72" s="1"/>
  <c r="Q369" i="67"/>
  <c r="R369" i="67" s="1"/>
  <c r="O370" i="67" s="1"/>
  <c r="Q363" i="81"/>
  <c r="R363" i="81" s="1"/>
  <c r="O364" i="81" s="1"/>
  <c r="Q357" i="6"/>
  <c r="R357" i="6" s="1"/>
  <c r="O358" i="6" s="1"/>
  <c r="Q357" i="49"/>
  <c r="R357" i="49" s="1"/>
  <c r="O358" i="49" s="1"/>
  <c r="Q355" i="70"/>
  <c r="R355" i="70" s="1"/>
  <c r="O356" i="70" s="1"/>
  <c r="Q367" i="68"/>
  <c r="R367" i="68" s="1"/>
  <c r="O368" i="68" s="1"/>
  <c r="Q357" i="1"/>
  <c r="R357" i="1" s="1"/>
  <c r="O358" i="1" s="1"/>
  <c r="Q365" i="51"/>
  <c r="R365" i="51" s="1"/>
  <c r="O366" i="51" s="1"/>
  <c r="Q356" i="74"/>
  <c r="R356" i="74" s="1"/>
  <c r="O357" i="74" s="1"/>
  <c r="Q358" i="76"/>
  <c r="R358" i="76" s="1"/>
  <c r="O359" i="76" s="1"/>
  <c r="Q360" i="80"/>
  <c r="R360" i="80" s="1"/>
  <c r="O361" i="80" s="1"/>
  <c r="Q359" i="75"/>
  <c r="R359" i="75" s="1"/>
  <c r="O360" i="75" s="1"/>
  <c r="Q365" i="50"/>
  <c r="R365" i="50" s="1"/>
  <c r="O366" i="50" s="1"/>
  <c r="Q356" i="79"/>
  <c r="R356" i="79" s="1"/>
  <c r="O357" i="79" s="1"/>
  <c r="Q367" i="30"/>
  <c r="R367" i="30" s="1"/>
  <c r="O368" i="30" s="1"/>
  <c r="Q366" i="31"/>
  <c r="R366" i="31" s="1"/>
  <c r="O367" i="31" s="1"/>
  <c r="Q357" i="73"/>
  <c r="R357" i="73" s="1"/>
  <c r="O358" i="73" s="1"/>
  <c r="Q357" i="74" l="1"/>
  <c r="R357" i="74" s="1"/>
  <c r="O358" i="74" s="1"/>
  <c r="Q358" i="49"/>
  <c r="R358" i="49" s="1"/>
  <c r="O359" i="49" s="1"/>
  <c r="Q370" i="67"/>
  <c r="R370" i="67" s="1"/>
  <c r="O371" i="67" s="1"/>
  <c r="Q357" i="79"/>
  <c r="R357" i="79" s="1"/>
  <c r="O358" i="79" s="1"/>
  <c r="Q368" i="68"/>
  <c r="R368" i="68" s="1"/>
  <c r="O369" i="68" s="1"/>
  <c r="Q364" i="81"/>
  <c r="R364" i="81" s="1"/>
  <c r="O365" i="81" s="1"/>
  <c r="Q364" i="72"/>
  <c r="R364" i="72" s="1"/>
  <c r="O365" i="72" s="1"/>
  <c r="Q367" i="31"/>
  <c r="R367" i="31" s="1"/>
  <c r="O368" i="31" s="1"/>
  <c r="Q359" i="76"/>
  <c r="R359" i="76" s="1"/>
  <c r="O360" i="76" s="1"/>
  <c r="Q358" i="73"/>
  <c r="R358" i="73" s="1"/>
  <c r="O359" i="73" s="1"/>
  <c r="Q366" i="50"/>
  <c r="R366" i="50" s="1"/>
  <c r="O367" i="50" s="1"/>
  <c r="Q358" i="1"/>
  <c r="R358" i="1" s="1"/>
  <c r="O359" i="1" s="1"/>
  <c r="Q356" i="70"/>
  <c r="R356" i="70" s="1"/>
  <c r="O357" i="70" s="1"/>
  <c r="Q358" i="6"/>
  <c r="R358" i="6" s="1"/>
  <c r="O359" i="6" s="1"/>
  <c r="Q358" i="78"/>
  <c r="R358" i="78" s="1"/>
  <c r="O359" i="78" s="1"/>
  <c r="Q360" i="75"/>
  <c r="R360" i="75" s="1"/>
  <c r="O361" i="75" s="1"/>
  <c r="Q366" i="51"/>
  <c r="R366" i="51" s="1"/>
  <c r="O367" i="51" s="1"/>
  <c r="Q368" i="30"/>
  <c r="R368" i="30" s="1"/>
  <c r="O369" i="30" s="1"/>
  <c r="Q361" i="80"/>
  <c r="R361" i="80" s="1"/>
  <c r="O362" i="80" s="1"/>
  <c r="Q365" i="72" l="1"/>
  <c r="R365" i="72" s="1"/>
  <c r="O366" i="72" s="1"/>
  <c r="Q367" i="50"/>
  <c r="R367" i="50" s="1"/>
  <c r="O368" i="50" s="1"/>
  <c r="Q367" i="51"/>
  <c r="R367" i="51" s="1"/>
  <c r="O368" i="51" s="1"/>
  <c r="Q357" i="70"/>
  <c r="Q359" i="70" s="1"/>
  <c r="R359" i="70" s="1"/>
  <c r="S359" i="70" s="1"/>
  <c r="Q368" i="31"/>
  <c r="R368" i="31" s="1"/>
  <c r="O369" i="31" s="1"/>
  <c r="Q371" i="67"/>
  <c r="R371" i="67" s="1"/>
  <c r="O372" i="67" s="1"/>
  <c r="Q359" i="1"/>
  <c r="R359" i="1" s="1"/>
  <c r="O360" i="1" s="1"/>
  <c r="Q359" i="73"/>
  <c r="R359" i="73" s="1"/>
  <c r="O360" i="73" s="1"/>
  <c r="Q365" i="81"/>
  <c r="R365" i="81" s="1"/>
  <c r="O366" i="81" s="1"/>
  <c r="Q358" i="79"/>
  <c r="R358" i="79" s="1"/>
  <c r="O359" i="79" s="1"/>
  <c r="Q359" i="49"/>
  <c r="R359" i="49" s="1"/>
  <c r="O360" i="49" s="1"/>
  <c r="Q369" i="30"/>
  <c r="R369" i="30" s="1"/>
  <c r="O370" i="30" s="1"/>
  <c r="Q361" i="75"/>
  <c r="R361" i="75" s="1"/>
  <c r="O362" i="75" s="1"/>
  <c r="Q362" i="80"/>
  <c r="R362" i="80" s="1"/>
  <c r="O363" i="80" s="1"/>
  <c r="Q359" i="78"/>
  <c r="R359" i="78" s="1"/>
  <c r="O360" i="78" s="1"/>
  <c r="Q369" i="68"/>
  <c r="R369" i="68" s="1"/>
  <c r="O370" i="68" s="1"/>
  <c r="Q358" i="74"/>
  <c r="R358" i="74" s="1"/>
  <c r="O359" i="74" s="1"/>
  <c r="Q359" i="6"/>
  <c r="R359" i="6" s="1"/>
  <c r="O360" i="6" s="1"/>
  <c r="Q360" i="76"/>
  <c r="R360" i="76" s="1"/>
  <c r="O361" i="76" s="1"/>
  <c r="Q363" i="80" l="1"/>
  <c r="R363" i="80" s="1"/>
  <c r="O364" i="80" s="1"/>
  <c r="Q360" i="73"/>
  <c r="R360" i="73" s="1"/>
  <c r="O361" i="73" s="1"/>
  <c r="Q368" i="50"/>
  <c r="R368" i="50" s="1"/>
  <c r="O369" i="50" s="1"/>
  <c r="Q359" i="74"/>
  <c r="R359" i="74" s="1"/>
  <c r="O360" i="74" s="1"/>
  <c r="Q359" i="79"/>
  <c r="R359" i="79" s="1"/>
  <c r="O360" i="79" s="1"/>
  <c r="Q360" i="6"/>
  <c r="R360" i="6" s="1"/>
  <c r="O361" i="6" s="1"/>
  <c r="Q370" i="68"/>
  <c r="R370" i="68" s="1"/>
  <c r="O371" i="68" s="1"/>
  <c r="Q361" i="76"/>
  <c r="R361" i="76" s="1"/>
  <c r="O362" i="76" s="1"/>
  <c r="Q360" i="78"/>
  <c r="R360" i="78" s="1"/>
  <c r="O361" i="78" s="1"/>
  <c r="Q370" i="30"/>
  <c r="R370" i="30" s="1"/>
  <c r="O371" i="30" s="1"/>
  <c r="Q366" i="81"/>
  <c r="R366" i="81" s="1"/>
  <c r="O367" i="81" s="1"/>
  <c r="Q372" i="67"/>
  <c r="R372" i="67" s="1"/>
  <c r="O373" i="67" s="1"/>
  <c r="R357" i="70"/>
  <c r="Q362" i="75"/>
  <c r="R362" i="75" s="1"/>
  <c r="O363" i="75" s="1"/>
  <c r="Q360" i="1"/>
  <c r="R360" i="1" s="1"/>
  <c r="O361" i="1" s="1"/>
  <c r="Q369" i="31"/>
  <c r="R369" i="31" s="1"/>
  <c r="O370" i="31" s="1"/>
  <c r="Q368" i="51"/>
  <c r="R368" i="51" s="1"/>
  <c r="O369" i="51" s="1"/>
  <c r="Q366" i="72"/>
  <c r="R366" i="72" s="1"/>
  <c r="O367" i="72" s="1"/>
  <c r="Q360" i="49"/>
  <c r="R360" i="49" s="1"/>
  <c r="O361" i="49" s="1"/>
  <c r="Q369" i="50" l="1"/>
  <c r="R369" i="50" s="1"/>
  <c r="O370" i="50" s="1"/>
  <c r="Q367" i="81"/>
  <c r="R367" i="81" s="1"/>
  <c r="O368" i="81" s="1"/>
  <c r="Q360" i="79"/>
  <c r="R360" i="79" s="1"/>
  <c r="O361" i="79" s="1"/>
  <c r="Q369" i="51"/>
  <c r="R369" i="51" s="1"/>
  <c r="O370" i="51" s="1"/>
  <c r="Q361" i="78"/>
  <c r="R361" i="78" s="1"/>
  <c r="O362" i="78" s="1"/>
  <c r="Q361" i="49"/>
  <c r="R361" i="49" s="1"/>
  <c r="O362" i="49" s="1"/>
  <c r="Q371" i="30"/>
  <c r="R371" i="30" s="1"/>
  <c r="O372" i="30" s="1"/>
  <c r="Q371" i="68"/>
  <c r="R371" i="68" s="1"/>
  <c r="O372" i="68" s="1"/>
  <c r="Q360" i="74"/>
  <c r="R360" i="74" s="1"/>
  <c r="O361" i="74" s="1"/>
  <c r="Q364" i="80"/>
  <c r="R364" i="80" s="1"/>
  <c r="O365" i="80" s="1"/>
  <c r="Q373" i="67"/>
  <c r="R373" i="67" s="1"/>
  <c r="O374" i="67" s="1"/>
  <c r="Q361" i="6"/>
  <c r="R361" i="6" s="1"/>
  <c r="O362" i="6" s="1"/>
  <c r="Q361" i="73"/>
  <c r="R361" i="73" s="1"/>
  <c r="O362" i="73" s="1"/>
  <c r="Q361" i="1"/>
  <c r="R361" i="1" s="1"/>
  <c r="O362" i="1" s="1"/>
  <c r="Q367" i="72"/>
  <c r="R367" i="72" s="1"/>
  <c r="O368" i="72" s="1"/>
  <c r="Q363" i="75"/>
  <c r="R363" i="75" s="1"/>
  <c r="O364" i="75" s="1"/>
  <c r="Q362" i="76"/>
  <c r="R362" i="76" s="1"/>
  <c r="O363" i="76" s="1"/>
  <c r="Q370" i="31"/>
  <c r="R370" i="31" s="1"/>
  <c r="O371" i="31" s="1"/>
  <c r="Q364" i="75" l="1"/>
  <c r="R364" i="75" s="1"/>
  <c r="O365" i="75" s="1"/>
  <c r="Q368" i="72"/>
  <c r="R368" i="72" s="1"/>
  <c r="O369" i="72" s="1"/>
  <c r="Q362" i="49"/>
  <c r="R362" i="49" s="1"/>
  <c r="O363" i="49" s="1"/>
  <c r="Q365" i="80"/>
  <c r="R365" i="80" s="1"/>
  <c r="O366" i="80" s="1"/>
  <c r="Q363" i="76"/>
  <c r="R363" i="76" s="1"/>
  <c r="O364" i="76" s="1"/>
  <c r="Q362" i="1"/>
  <c r="R362" i="1" s="1"/>
  <c r="O363" i="1" s="1"/>
  <c r="Q372" i="68"/>
  <c r="R372" i="68" s="1"/>
  <c r="O373" i="68" s="1"/>
  <c r="Q370" i="51"/>
  <c r="R370" i="51" s="1"/>
  <c r="O371" i="51" s="1"/>
  <c r="Q368" i="81"/>
  <c r="R368" i="81" s="1"/>
  <c r="O369" i="81" s="1"/>
  <c r="Q362" i="6"/>
  <c r="R362" i="6" s="1"/>
  <c r="O363" i="6" s="1"/>
  <c r="Q374" i="67"/>
  <c r="R374" i="67" s="1"/>
  <c r="O375" i="67" s="1"/>
  <c r="Q361" i="74"/>
  <c r="R361" i="74" s="1"/>
  <c r="O362" i="74" s="1"/>
  <c r="Q372" i="30"/>
  <c r="R372" i="30" s="1"/>
  <c r="O373" i="30" s="1"/>
  <c r="Q362" i="78"/>
  <c r="R362" i="78" s="1"/>
  <c r="O363" i="78" s="1"/>
  <c r="Q361" i="79"/>
  <c r="R361" i="79" s="1"/>
  <c r="O362" i="79" s="1"/>
  <c r="Q370" i="50"/>
  <c r="R370" i="50" s="1"/>
  <c r="O371" i="50" s="1"/>
  <c r="Q371" i="31"/>
  <c r="R371" i="31" s="1"/>
  <c r="O372" i="31" s="1"/>
  <c r="Q362" i="73"/>
  <c r="R362" i="73" s="1"/>
  <c r="O363" i="73" s="1"/>
  <c r="Q362" i="79" l="1"/>
  <c r="R362" i="79" s="1"/>
  <c r="O363" i="79" s="1"/>
  <c r="Q369" i="81"/>
  <c r="R369" i="81" s="1"/>
  <c r="O370" i="81" s="1"/>
  <c r="Q375" i="67"/>
  <c r="R375" i="67" s="1"/>
  <c r="O376" i="67" s="1"/>
  <c r="Q363" i="49"/>
  <c r="R363" i="49" s="1"/>
  <c r="O364" i="49" s="1"/>
  <c r="Q373" i="30"/>
  <c r="R373" i="30" s="1"/>
  <c r="O374" i="30" s="1"/>
  <c r="Q365" i="75"/>
  <c r="R365" i="75" s="1"/>
  <c r="O366" i="75" s="1"/>
  <c r="Q363" i="6"/>
  <c r="R363" i="6" s="1"/>
  <c r="O364" i="6" s="1"/>
  <c r="Q363" i="1"/>
  <c r="R363" i="1" s="1"/>
  <c r="O364" i="1" s="1"/>
  <c r="Q366" i="80"/>
  <c r="R366" i="80" s="1"/>
  <c r="O367" i="80" s="1"/>
  <c r="Q369" i="72"/>
  <c r="R369" i="72" s="1"/>
  <c r="O370" i="72" s="1"/>
  <c r="Q363" i="78"/>
  <c r="R363" i="78" s="1"/>
  <c r="O364" i="78" s="1"/>
  <c r="Q371" i="50"/>
  <c r="R371" i="50" s="1"/>
  <c r="O372" i="50" s="1"/>
  <c r="Q371" i="51"/>
  <c r="R371" i="51" s="1"/>
  <c r="O372" i="51" s="1"/>
  <c r="Q372" i="31"/>
  <c r="R372" i="31" s="1"/>
  <c r="O373" i="31" s="1"/>
  <c r="Q373" i="68"/>
  <c r="R373" i="68" s="1"/>
  <c r="O374" i="68" s="1"/>
  <c r="Q364" i="76"/>
  <c r="R364" i="76" s="1"/>
  <c r="O365" i="76" s="1"/>
  <c r="Q363" i="73"/>
  <c r="R363" i="73" s="1"/>
  <c r="O364" i="73" s="1"/>
  <c r="Q362" i="74"/>
  <c r="R362" i="74" s="1"/>
  <c r="O363" i="74" s="1"/>
  <c r="Q363" i="74" l="1"/>
  <c r="R363" i="74" s="1"/>
  <c r="O364" i="74" s="1"/>
  <c r="Q370" i="81"/>
  <c r="R370" i="81" s="1"/>
  <c r="O371" i="81" s="1"/>
  <c r="Q373" i="31"/>
  <c r="R373" i="31" s="1"/>
  <c r="O374" i="31" s="1"/>
  <c r="Q372" i="50"/>
  <c r="R372" i="50" s="1"/>
  <c r="O373" i="50" s="1"/>
  <c r="Q364" i="73"/>
  <c r="R364" i="73" s="1"/>
  <c r="O365" i="73" s="1"/>
  <c r="Q364" i="78"/>
  <c r="R364" i="78" s="1"/>
  <c r="O365" i="78" s="1"/>
  <c r="Q364" i="1"/>
  <c r="R364" i="1" s="1"/>
  <c r="O365" i="1" s="1"/>
  <c r="Q365" i="76"/>
  <c r="R365" i="76" s="1"/>
  <c r="O366" i="76" s="1"/>
  <c r="Q370" i="72"/>
  <c r="R370" i="72" s="1"/>
  <c r="O371" i="72" s="1"/>
  <c r="Q366" i="75"/>
  <c r="R366" i="75" s="1"/>
  <c r="O367" i="75" s="1"/>
  <c r="Q364" i="49"/>
  <c r="R364" i="49" s="1"/>
  <c r="O365" i="49" s="1"/>
  <c r="Q374" i="68"/>
  <c r="R374" i="68" s="1"/>
  <c r="O375" i="68" s="1"/>
  <c r="Q364" i="6"/>
  <c r="R364" i="6" s="1"/>
  <c r="O365" i="6" s="1"/>
  <c r="Q376" i="67"/>
  <c r="R376" i="67" s="1"/>
  <c r="O377" i="67" s="1"/>
  <c r="Q363" i="79"/>
  <c r="R363" i="79" s="1"/>
  <c r="O364" i="79" s="1"/>
  <c r="Q372" i="51"/>
  <c r="R372" i="51" s="1"/>
  <c r="O373" i="51" s="1"/>
  <c r="Q367" i="80"/>
  <c r="R367" i="80" s="1"/>
  <c r="O368" i="80" s="1"/>
  <c r="Q374" i="30"/>
  <c r="R374" i="30" s="1"/>
  <c r="O375" i="30" s="1"/>
  <c r="Q371" i="81" l="1"/>
  <c r="R371" i="81" s="1"/>
  <c r="O372" i="81" s="1"/>
  <c r="Q365" i="1"/>
  <c r="R365" i="1" s="1"/>
  <c r="O366" i="1" s="1"/>
  <c r="Q364" i="74"/>
  <c r="R364" i="74" s="1"/>
  <c r="O365" i="74" s="1"/>
  <c r="Q375" i="30"/>
  <c r="R375" i="30" s="1"/>
  <c r="O376" i="30" s="1"/>
  <c r="Q373" i="51"/>
  <c r="R373" i="51" s="1"/>
  <c r="O374" i="51" s="1"/>
  <c r="Q375" i="68"/>
  <c r="R375" i="68" s="1"/>
  <c r="O376" i="68" s="1"/>
  <c r="Q367" i="75"/>
  <c r="R367" i="75" s="1"/>
  <c r="O368" i="75" s="1"/>
  <c r="Q366" i="76"/>
  <c r="R366" i="76" s="1"/>
  <c r="O367" i="76" s="1"/>
  <c r="Q365" i="78"/>
  <c r="R365" i="78" s="1"/>
  <c r="O366" i="78" s="1"/>
  <c r="Q373" i="50"/>
  <c r="R373" i="50" s="1"/>
  <c r="O374" i="50" s="1"/>
  <c r="Q377" i="67"/>
  <c r="R377" i="67" s="1"/>
  <c r="O378" i="67" s="1"/>
  <c r="Q364" i="79"/>
  <c r="R364" i="79" s="1"/>
  <c r="O365" i="79" s="1"/>
  <c r="Q365" i="6"/>
  <c r="R365" i="6" s="1"/>
  <c r="O366" i="6" s="1"/>
  <c r="Q365" i="49"/>
  <c r="R365" i="49" s="1"/>
  <c r="O366" i="49" s="1"/>
  <c r="Q371" i="72"/>
  <c r="R371" i="72" s="1"/>
  <c r="O372" i="72" s="1"/>
  <c r="Q365" i="73"/>
  <c r="R365" i="73" s="1"/>
  <c r="O366" i="73" s="1"/>
  <c r="Q374" i="31"/>
  <c r="R374" i="31" s="1"/>
  <c r="O375" i="31" s="1"/>
  <c r="Q368" i="80"/>
  <c r="R368" i="80" s="1"/>
  <c r="O369" i="80" s="1"/>
  <c r="Q372" i="72" l="1"/>
  <c r="R372" i="72" s="1"/>
  <c r="O373" i="72" s="1"/>
  <c r="Q374" i="50"/>
  <c r="R374" i="50" s="1"/>
  <c r="O375" i="50" s="1"/>
  <c r="Q374" i="51"/>
  <c r="R374" i="51" s="1"/>
  <c r="O375" i="51" s="1"/>
  <c r="Q365" i="74"/>
  <c r="R365" i="74" s="1"/>
  <c r="O366" i="74" s="1"/>
  <c r="Q366" i="6"/>
  <c r="R366" i="6" s="1"/>
  <c r="O367" i="6" s="1"/>
  <c r="Q375" i="31"/>
  <c r="R375" i="31" s="1"/>
  <c r="O376" i="31" s="1"/>
  <c r="Q366" i="78"/>
  <c r="R366" i="78" s="1"/>
  <c r="O367" i="78" s="1"/>
  <c r="Q372" i="81"/>
  <c r="R372" i="81" s="1"/>
  <c r="O373" i="81" s="1"/>
  <c r="Q369" i="80"/>
  <c r="R369" i="80" s="1"/>
  <c r="O370" i="80" s="1"/>
  <c r="Q367" i="76"/>
  <c r="R367" i="76" s="1"/>
  <c r="O368" i="76" s="1"/>
  <c r="Q376" i="68"/>
  <c r="R376" i="68" s="1"/>
  <c r="O377" i="68" s="1"/>
  <c r="Q376" i="30"/>
  <c r="R376" i="30" s="1"/>
  <c r="O377" i="30" s="1"/>
  <c r="Q366" i="1"/>
  <c r="R366" i="1" s="1"/>
  <c r="O367" i="1" s="1"/>
  <c r="Q365" i="79"/>
  <c r="R365" i="79" s="1"/>
  <c r="O366" i="79" s="1"/>
  <c r="Q366" i="49"/>
  <c r="R366" i="49" s="1"/>
  <c r="O367" i="49" s="1"/>
  <c r="Q366" i="73"/>
  <c r="R366" i="73" s="1"/>
  <c r="O367" i="73" s="1"/>
  <c r="Q378" i="67"/>
  <c r="R378" i="67" s="1"/>
  <c r="O379" i="67" s="1"/>
  <c r="Q368" i="75"/>
  <c r="R368" i="75" s="1"/>
  <c r="O369" i="75" s="1"/>
  <c r="Q368" i="76" l="1"/>
  <c r="R368" i="76" s="1"/>
  <c r="O369" i="76" s="1"/>
  <c r="Q369" i="75"/>
  <c r="R369" i="75" s="1"/>
  <c r="O370" i="75" s="1"/>
  <c r="Q377" i="30"/>
  <c r="R377" i="30" s="1"/>
  <c r="O378" i="30" s="1"/>
  <c r="Q377" i="68"/>
  <c r="R377" i="68" s="1"/>
  <c r="O378" i="68" s="1"/>
  <c r="Q373" i="81"/>
  <c r="R373" i="81" s="1"/>
  <c r="O374" i="81" s="1"/>
  <c r="Q375" i="50"/>
  <c r="R375" i="50" s="1"/>
  <c r="O376" i="50" s="1"/>
  <c r="Q366" i="79"/>
  <c r="R366" i="79" s="1"/>
  <c r="O367" i="79" s="1"/>
  <c r="Q367" i="78"/>
  <c r="R367" i="78" s="1"/>
  <c r="O368" i="78" s="1"/>
  <c r="Q366" i="74"/>
  <c r="R366" i="74" s="1"/>
  <c r="O367" i="74" s="1"/>
  <c r="Q367" i="73"/>
  <c r="R367" i="73" s="1"/>
  <c r="O368" i="73" s="1"/>
  <c r="Q367" i="1"/>
  <c r="R367" i="1" s="1"/>
  <c r="O368" i="1" s="1"/>
  <c r="Q376" i="31"/>
  <c r="R376" i="31" s="1"/>
  <c r="O377" i="31" s="1"/>
  <c r="Q367" i="49"/>
  <c r="R367" i="49" s="1"/>
  <c r="O368" i="49" s="1"/>
  <c r="Q370" i="80"/>
  <c r="R370" i="80" s="1"/>
  <c r="O371" i="80" s="1"/>
  <c r="Q367" i="6"/>
  <c r="R367" i="6" s="1"/>
  <c r="O368" i="6" s="1"/>
  <c r="Q375" i="51"/>
  <c r="R375" i="51" s="1"/>
  <c r="O376" i="51" s="1"/>
  <c r="Q373" i="72"/>
  <c r="Q375" i="72" s="1"/>
  <c r="R375" i="72" s="1"/>
  <c r="S375" i="72" s="1"/>
  <c r="Q379" i="67"/>
  <c r="R379" i="67" s="1"/>
  <c r="O380" i="67" s="1"/>
  <c r="R373" i="72" l="1"/>
  <c r="Q368" i="6"/>
  <c r="R368" i="6" s="1"/>
  <c r="O369" i="6" s="1"/>
  <c r="Q380" i="67"/>
  <c r="R380" i="67" s="1"/>
  <c r="O381" i="67" s="1"/>
  <c r="Q368" i="1"/>
  <c r="R368" i="1" s="1"/>
  <c r="O369" i="1" s="1"/>
  <c r="Q371" i="80"/>
  <c r="R371" i="80" s="1"/>
  <c r="O372" i="80" s="1"/>
  <c r="Q377" i="31"/>
  <c r="R377" i="31" s="1"/>
  <c r="O378" i="31" s="1"/>
  <c r="Q368" i="73"/>
  <c r="R368" i="73" s="1"/>
  <c r="O369" i="73" s="1"/>
  <c r="Q368" i="78"/>
  <c r="R368" i="78" s="1"/>
  <c r="O369" i="78" s="1"/>
  <c r="Q376" i="50"/>
  <c r="R376" i="50" s="1"/>
  <c r="O377" i="50" s="1"/>
  <c r="Q378" i="68"/>
  <c r="R378" i="68" s="1"/>
  <c r="O379" i="68" s="1"/>
  <c r="Q370" i="75"/>
  <c r="R370" i="75" s="1"/>
  <c r="O371" i="75" s="1"/>
  <c r="Q376" i="51"/>
  <c r="R376" i="51" s="1"/>
  <c r="O377" i="51" s="1"/>
  <c r="Q368" i="49"/>
  <c r="R368" i="49" s="1"/>
  <c r="O369" i="49" s="1"/>
  <c r="Q367" i="74"/>
  <c r="R367" i="74" s="1"/>
  <c r="O368" i="74" s="1"/>
  <c r="Q367" i="79"/>
  <c r="R367" i="79" s="1"/>
  <c r="O368" i="79" s="1"/>
  <c r="Q374" i="81"/>
  <c r="R374" i="81" s="1"/>
  <c r="O375" i="81" s="1"/>
  <c r="Q378" i="30"/>
  <c r="R378" i="30" s="1"/>
  <c r="O379" i="30" s="1"/>
  <c r="Q369" i="76"/>
  <c r="R369" i="76" s="1"/>
  <c r="O370" i="76" s="1"/>
  <c r="Q369" i="73" l="1"/>
  <c r="R369" i="73" s="1"/>
  <c r="O370" i="73" s="1"/>
  <c r="Q381" i="67"/>
  <c r="R381" i="67" s="1"/>
  <c r="O382" i="67" s="1"/>
  <c r="Q370" i="76"/>
  <c r="R370" i="76" s="1"/>
  <c r="O371" i="76" s="1"/>
  <c r="Q377" i="50"/>
  <c r="R377" i="50" s="1"/>
  <c r="O378" i="50" s="1"/>
  <c r="Q372" i="80"/>
  <c r="R372" i="80" s="1"/>
  <c r="O373" i="80" s="1"/>
  <c r="Q369" i="6"/>
  <c r="R369" i="6" s="1"/>
  <c r="O370" i="6" s="1"/>
  <c r="Q369" i="49"/>
  <c r="R369" i="49" s="1"/>
  <c r="O370" i="49" s="1"/>
  <c r="Q371" i="75"/>
  <c r="R371" i="75" s="1"/>
  <c r="O372" i="75" s="1"/>
  <c r="Q379" i="30"/>
  <c r="R379" i="30" s="1"/>
  <c r="O380" i="30" s="1"/>
  <c r="Q368" i="74"/>
  <c r="R368" i="74" s="1"/>
  <c r="O369" i="74" s="1"/>
  <c r="Q379" i="68"/>
  <c r="R379" i="68" s="1"/>
  <c r="O380" i="68" s="1"/>
  <c r="Q378" i="31"/>
  <c r="R378" i="31" s="1"/>
  <c r="O379" i="31" s="1"/>
  <c r="Q369" i="1"/>
  <c r="R369" i="1" s="1"/>
  <c r="O370" i="1" s="1"/>
  <c r="Q368" i="79"/>
  <c r="R368" i="79" s="1"/>
  <c r="O369" i="79" s="1"/>
  <c r="Q375" i="81"/>
  <c r="R375" i="81" s="1"/>
  <c r="O376" i="81" s="1"/>
  <c r="Q377" i="51"/>
  <c r="R377" i="51" s="1"/>
  <c r="O378" i="51" s="1"/>
  <c r="Q369" i="78"/>
  <c r="R369" i="78" s="1"/>
  <c r="O370" i="78" s="1"/>
  <c r="Q379" i="31" l="1"/>
  <c r="R379" i="31" s="1"/>
  <c r="O380" i="31" s="1"/>
  <c r="Q369" i="79"/>
  <c r="Q371" i="79" s="1"/>
  <c r="R371" i="79" s="1"/>
  <c r="S371" i="79" s="1"/>
  <c r="Q380" i="68"/>
  <c r="R380" i="68" s="1"/>
  <c r="O381" i="68" s="1"/>
  <c r="Q378" i="50"/>
  <c r="R378" i="50" s="1"/>
  <c r="O379" i="50" s="1"/>
  <c r="Q378" i="51"/>
  <c r="R378" i="51" s="1"/>
  <c r="O379" i="51" s="1"/>
  <c r="Q372" i="75"/>
  <c r="R372" i="75" s="1"/>
  <c r="O373" i="75" s="1"/>
  <c r="Q376" i="81"/>
  <c r="R376" i="81" s="1"/>
  <c r="O377" i="81" s="1"/>
  <c r="Q369" i="74"/>
  <c r="R369" i="74" s="1"/>
  <c r="O370" i="74" s="1"/>
  <c r="Q370" i="6"/>
  <c r="R370" i="6" s="1"/>
  <c r="O371" i="6" s="1"/>
  <c r="Q382" i="67"/>
  <c r="R382" i="67" s="1"/>
  <c r="O383" i="67" s="1"/>
  <c r="Q370" i="78"/>
  <c r="R370" i="78" s="1"/>
  <c r="O371" i="78" s="1"/>
  <c r="Q380" i="30"/>
  <c r="R380" i="30" s="1"/>
  <c r="O381" i="30" s="1"/>
  <c r="Q373" i="80"/>
  <c r="R373" i="80" s="1"/>
  <c r="O374" i="80" s="1"/>
  <c r="Q371" i="76"/>
  <c r="R371" i="76" s="1"/>
  <c r="O372" i="76" s="1"/>
  <c r="Q370" i="73"/>
  <c r="R370" i="73" s="1"/>
  <c r="O371" i="73" s="1"/>
  <c r="Q370" i="1"/>
  <c r="R370" i="1" s="1"/>
  <c r="O371" i="1" s="1"/>
  <c r="Q370" i="49"/>
  <c r="R370" i="49" s="1"/>
  <c r="O371" i="49" s="1"/>
  <c r="Q383" i="67" l="1"/>
  <c r="R383" i="67" s="1"/>
  <c r="O384" i="67" s="1"/>
  <c r="Q379" i="50"/>
  <c r="R379" i="50" s="1"/>
  <c r="O380" i="50" s="1"/>
  <c r="Q374" i="80"/>
  <c r="R374" i="80" s="1"/>
  <c r="O375" i="80" s="1"/>
  <c r="Q372" i="76"/>
  <c r="R372" i="76" s="1"/>
  <c r="O373" i="76" s="1"/>
  <c r="Q371" i="78"/>
  <c r="R371" i="78" s="1"/>
  <c r="O372" i="78" s="1"/>
  <c r="Q373" i="75"/>
  <c r="R373" i="75" s="1"/>
  <c r="O374" i="75" s="1"/>
  <c r="Q370" i="74"/>
  <c r="R370" i="74" s="1"/>
  <c r="O371" i="74" s="1"/>
  <c r="R369" i="79"/>
  <c r="Q381" i="30"/>
  <c r="R381" i="30" s="1"/>
  <c r="O382" i="30" s="1"/>
  <c r="Q371" i="49"/>
  <c r="R371" i="49" s="1"/>
  <c r="O372" i="49" s="1"/>
  <c r="Q371" i="6"/>
  <c r="R371" i="6" s="1"/>
  <c r="O372" i="6" s="1"/>
  <c r="Q379" i="51"/>
  <c r="R379" i="51" s="1"/>
  <c r="O380" i="51" s="1"/>
  <c r="Q381" i="68"/>
  <c r="R381" i="68" s="1"/>
  <c r="O382" i="68" s="1"/>
  <c r="Q380" i="31"/>
  <c r="R380" i="31" s="1"/>
  <c r="O381" i="31" s="1"/>
  <c r="Q371" i="1"/>
  <c r="R371" i="1" s="1"/>
  <c r="O372" i="1" s="1"/>
  <c r="Q371" i="73"/>
  <c r="R371" i="73" s="1"/>
  <c r="O372" i="73" s="1"/>
  <c r="Q377" i="81"/>
  <c r="R377" i="81" s="1"/>
  <c r="O378" i="81" s="1"/>
  <c r="Q382" i="68" l="1"/>
  <c r="R382" i="68" s="1"/>
  <c r="O383" i="68" s="1"/>
  <c r="Q372" i="1"/>
  <c r="R372" i="1" s="1"/>
  <c r="O373" i="1" s="1"/>
  <c r="Q373" i="76"/>
  <c r="R373" i="76" s="1"/>
  <c r="O374" i="76" s="1"/>
  <c r="Q380" i="50"/>
  <c r="R380" i="50" s="1"/>
  <c r="O381" i="50" s="1"/>
  <c r="Q378" i="81"/>
  <c r="R378" i="81" s="1"/>
  <c r="O379" i="81" s="1"/>
  <c r="Q372" i="6"/>
  <c r="R372" i="6" s="1"/>
  <c r="O373" i="6" s="1"/>
  <c r="Q374" i="75"/>
  <c r="R374" i="75" s="1"/>
  <c r="O375" i="75" s="1"/>
  <c r="Q380" i="51"/>
  <c r="R380" i="51" s="1"/>
  <c r="O381" i="51" s="1"/>
  <c r="Q382" i="30"/>
  <c r="R382" i="30" s="1"/>
  <c r="O383" i="30" s="1"/>
  <c r="Q372" i="49"/>
  <c r="R372" i="49" s="1"/>
  <c r="O373" i="49" s="1"/>
  <c r="Q372" i="73"/>
  <c r="R372" i="73" s="1"/>
  <c r="O373" i="73" s="1"/>
  <c r="Q371" i="74"/>
  <c r="R371" i="74" s="1"/>
  <c r="O372" i="74" s="1"/>
  <c r="Q375" i="80"/>
  <c r="R375" i="80" s="1"/>
  <c r="O376" i="80" s="1"/>
  <c r="Q384" i="67"/>
  <c r="R384" i="67" s="1"/>
  <c r="O385" i="67" s="1"/>
  <c r="Q381" i="31"/>
  <c r="R381" i="31" s="1"/>
  <c r="O382" i="31" s="1"/>
  <c r="Q372" i="78"/>
  <c r="R372" i="78" s="1"/>
  <c r="O373" i="78" s="1"/>
  <c r="Q372" i="74" l="1"/>
  <c r="R372" i="74" s="1"/>
  <c r="O373" i="74" s="1"/>
  <c r="Q373" i="6"/>
  <c r="R373" i="6" s="1"/>
  <c r="O374" i="6" s="1"/>
  <c r="Q374" i="76"/>
  <c r="R374" i="76" s="1"/>
  <c r="O375" i="76" s="1"/>
  <c r="Q373" i="1"/>
  <c r="R373" i="1" s="1"/>
  <c r="O374" i="1" s="1"/>
  <c r="Q373" i="73"/>
  <c r="R373" i="73" s="1"/>
  <c r="O374" i="73" s="1"/>
  <c r="Q382" i="31"/>
  <c r="R382" i="31" s="1"/>
  <c r="O383" i="31" s="1"/>
  <c r="Q385" i="67"/>
  <c r="R385" i="67" s="1"/>
  <c r="O386" i="67" s="1"/>
  <c r="Q373" i="49"/>
  <c r="R373" i="49" s="1"/>
  <c r="O374" i="49" s="1"/>
  <c r="Q373" i="78"/>
  <c r="R373" i="78" s="1"/>
  <c r="O374" i="78" s="1"/>
  <c r="Q375" i="75"/>
  <c r="R375" i="75" s="1"/>
  <c r="O376" i="75" s="1"/>
  <c r="Q381" i="50"/>
  <c r="R381" i="50" s="1"/>
  <c r="O382" i="50" s="1"/>
  <c r="Q376" i="80"/>
  <c r="R376" i="80" s="1"/>
  <c r="O377" i="80" s="1"/>
  <c r="Q381" i="51"/>
  <c r="R381" i="51" s="1"/>
  <c r="O382" i="51" s="1"/>
  <c r="Q383" i="68"/>
  <c r="R383" i="68" s="1"/>
  <c r="O384" i="68" s="1"/>
  <c r="Q383" i="30"/>
  <c r="R383" i="30" s="1"/>
  <c r="O384" i="30" s="1"/>
  <c r="Q379" i="81"/>
  <c r="R379" i="81" s="1"/>
  <c r="O380" i="81" s="1"/>
  <c r="Q374" i="1" l="1"/>
  <c r="R374" i="1" s="1"/>
  <c r="O375" i="1" s="1"/>
  <c r="Q384" i="68"/>
  <c r="R384" i="68" s="1"/>
  <c r="O385" i="68" s="1"/>
  <c r="Q375" i="76"/>
  <c r="R375" i="76" s="1"/>
  <c r="O376" i="76" s="1"/>
  <c r="Q380" i="81"/>
  <c r="R380" i="81" s="1"/>
  <c r="O381" i="81" s="1"/>
  <c r="Q377" i="80"/>
  <c r="R377" i="80" s="1"/>
  <c r="O378" i="80" s="1"/>
  <c r="Q376" i="75"/>
  <c r="R376" i="75" s="1"/>
  <c r="O377" i="75" s="1"/>
  <c r="Q374" i="49"/>
  <c r="R374" i="49" s="1"/>
  <c r="O375" i="49" s="1"/>
  <c r="Q383" i="31"/>
  <c r="R383" i="31" s="1"/>
  <c r="O384" i="31" s="1"/>
  <c r="Q374" i="6"/>
  <c r="R374" i="6" s="1"/>
  <c r="O375" i="6" s="1"/>
  <c r="Q382" i="51"/>
  <c r="R382" i="51" s="1"/>
  <c r="O383" i="51" s="1"/>
  <c r="Q382" i="50"/>
  <c r="R382" i="50" s="1"/>
  <c r="O383" i="50" s="1"/>
  <c r="Q374" i="78"/>
  <c r="R374" i="78" s="1"/>
  <c r="O375" i="78" s="1"/>
  <c r="Q386" i="67"/>
  <c r="R386" i="67" s="1"/>
  <c r="O387" i="67" s="1"/>
  <c r="Q374" i="73"/>
  <c r="R374" i="73" s="1"/>
  <c r="O375" i="73" s="1"/>
  <c r="Q373" i="74"/>
  <c r="R373" i="74" s="1"/>
  <c r="O374" i="74" s="1"/>
  <c r="Q384" i="30"/>
  <c r="R384" i="30" s="1"/>
  <c r="O385" i="30" s="1"/>
  <c r="Q375" i="73" l="1"/>
  <c r="R375" i="73" s="1"/>
  <c r="O376" i="73" s="1"/>
  <c r="Q377" i="75"/>
  <c r="R377" i="75" s="1"/>
  <c r="O378" i="75" s="1"/>
  <c r="Q384" i="31"/>
  <c r="R384" i="31" s="1"/>
  <c r="O385" i="31" s="1"/>
  <c r="Q387" i="67"/>
  <c r="R387" i="67" s="1"/>
  <c r="O388" i="67" s="1"/>
  <c r="Q385" i="30"/>
  <c r="R385" i="30" s="1"/>
  <c r="O386" i="30" s="1"/>
  <c r="Q378" i="80"/>
  <c r="R378" i="80" s="1"/>
  <c r="O379" i="80" s="1"/>
  <c r="Q385" i="68"/>
  <c r="R385" i="68" s="1"/>
  <c r="O386" i="68" s="1"/>
  <c r="Q383" i="51"/>
  <c r="R383" i="51" s="1"/>
  <c r="O384" i="51" s="1"/>
  <c r="Q381" i="81"/>
  <c r="R381" i="81" s="1"/>
  <c r="O382" i="81" s="1"/>
  <c r="Q383" i="50"/>
  <c r="R383" i="50" s="1"/>
  <c r="O384" i="50" s="1"/>
  <c r="Q375" i="78"/>
  <c r="R375" i="78" s="1"/>
  <c r="O376" i="78" s="1"/>
  <c r="Q374" i="74"/>
  <c r="R374" i="74" s="1"/>
  <c r="O375" i="74" s="1"/>
  <c r="Q375" i="6"/>
  <c r="R375" i="6" s="1"/>
  <c r="O376" i="6" s="1"/>
  <c r="Q376" i="76"/>
  <c r="R376" i="76" s="1"/>
  <c r="O377" i="76" s="1"/>
  <c r="Q375" i="1"/>
  <c r="R375" i="1" s="1"/>
  <c r="O376" i="1" s="1"/>
  <c r="Q375" i="49"/>
  <c r="R375" i="49" s="1"/>
  <c r="O376" i="49" s="1"/>
  <c r="Q384" i="51" l="1"/>
  <c r="R384" i="51" s="1"/>
  <c r="O385" i="51" s="1"/>
  <c r="Q379" i="80"/>
  <c r="R379" i="80" s="1"/>
  <c r="O380" i="80" s="1"/>
  <c r="Q378" i="75"/>
  <c r="R378" i="75" s="1"/>
  <c r="O379" i="75" s="1"/>
  <c r="Q376" i="6"/>
  <c r="R376" i="6" s="1"/>
  <c r="O377" i="6" s="1"/>
  <c r="Q376" i="49"/>
  <c r="R376" i="49" s="1"/>
  <c r="O377" i="49" s="1"/>
  <c r="Q386" i="30"/>
  <c r="R386" i="30" s="1"/>
  <c r="O387" i="30" s="1"/>
  <c r="Q384" i="50"/>
  <c r="R384" i="50" s="1"/>
  <c r="O385" i="50" s="1"/>
  <c r="Q388" i="67"/>
  <c r="R388" i="67" s="1"/>
  <c r="O389" i="67" s="1"/>
  <c r="Q375" i="74"/>
  <c r="R375" i="74" s="1"/>
  <c r="O376" i="74" s="1"/>
  <c r="Q377" i="76"/>
  <c r="R377" i="76" s="1"/>
  <c r="O378" i="76" s="1"/>
  <c r="Q382" i="81"/>
  <c r="R382" i="81" s="1"/>
  <c r="O383" i="81" s="1"/>
  <c r="Q385" i="31"/>
  <c r="R385" i="31" s="1"/>
  <c r="O386" i="31" s="1"/>
  <c r="Q376" i="73"/>
  <c r="R376" i="73" s="1"/>
  <c r="O377" i="73" s="1"/>
  <c r="Q376" i="1"/>
  <c r="R376" i="1" s="1"/>
  <c r="O377" i="1" s="1"/>
  <c r="Q376" i="78"/>
  <c r="R376" i="78" s="1"/>
  <c r="O377" i="78" s="1"/>
  <c r="Q386" i="68"/>
  <c r="R386" i="68" s="1"/>
  <c r="O387" i="68" s="1"/>
  <c r="Q387" i="30" l="1"/>
  <c r="R387" i="30" s="1"/>
  <c r="O388" i="30" s="1"/>
  <c r="Q379" i="75"/>
  <c r="R379" i="75" s="1"/>
  <c r="O380" i="75" s="1"/>
  <c r="Q389" i="67"/>
  <c r="R389" i="67" s="1"/>
  <c r="O390" i="67" s="1"/>
  <c r="Q377" i="73"/>
  <c r="R377" i="73" s="1"/>
  <c r="O378" i="73" s="1"/>
  <c r="Q377" i="1"/>
  <c r="R377" i="1" s="1"/>
  <c r="O378" i="1" s="1"/>
  <c r="Q377" i="49"/>
  <c r="R377" i="49" s="1"/>
  <c r="O378" i="49" s="1"/>
  <c r="Q380" i="80"/>
  <c r="R380" i="80" s="1"/>
  <c r="O381" i="80" s="1"/>
  <c r="Q387" i="68"/>
  <c r="R387" i="68" s="1"/>
  <c r="O388" i="68" s="1"/>
  <c r="Q378" i="76"/>
  <c r="R378" i="76" s="1"/>
  <c r="O379" i="76" s="1"/>
  <c r="Q386" i="31"/>
  <c r="R386" i="31" s="1"/>
  <c r="O387" i="31" s="1"/>
  <c r="Q377" i="6"/>
  <c r="R377" i="6" s="1"/>
  <c r="O378" i="6" s="1"/>
  <c r="Q377" i="78"/>
  <c r="R377" i="78" s="1"/>
  <c r="O378" i="78" s="1"/>
  <c r="Q376" i="74"/>
  <c r="R376" i="74" s="1"/>
  <c r="O377" i="74" s="1"/>
  <c r="Q385" i="51"/>
  <c r="R385" i="51" s="1"/>
  <c r="O386" i="51" s="1"/>
  <c r="Q383" i="81"/>
  <c r="R383" i="81" s="1"/>
  <c r="O384" i="81" s="1"/>
  <c r="Q385" i="50"/>
  <c r="R385" i="50" s="1"/>
  <c r="O386" i="50" s="1"/>
  <c r="Q384" i="81" l="1"/>
  <c r="R384" i="81" s="1"/>
  <c r="O385" i="81" s="1"/>
  <c r="Q386" i="51"/>
  <c r="R386" i="51" s="1"/>
  <c r="O387" i="51" s="1"/>
  <c r="Q378" i="78"/>
  <c r="R378" i="78" s="1"/>
  <c r="O379" i="78" s="1"/>
  <c r="Q378" i="49"/>
  <c r="R378" i="49" s="1"/>
  <c r="O379" i="49" s="1"/>
  <c r="Q380" i="75"/>
  <c r="R380" i="75" s="1"/>
  <c r="O381" i="75" s="1"/>
  <c r="Q390" i="67"/>
  <c r="R390" i="67" s="1"/>
  <c r="O391" i="67" s="1"/>
  <c r="Q388" i="68"/>
  <c r="R388" i="68" s="1"/>
  <c r="O389" i="68" s="1"/>
  <c r="Q378" i="1"/>
  <c r="R378" i="1" s="1"/>
  <c r="O379" i="1" s="1"/>
  <c r="Q377" i="74"/>
  <c r="R377" i="74" s="1"/>
  <c r="O378" i="74" s="1"/>
  <c r="Q387" i="31"/>
  <c r="R387" i="31" s="1"/>
  <c r="O388" i="31" s="1"/>
  <c r="Q388" i="30"/>
  <c r="R388" i="30" s="1"/>
  <c r="O389" i="30" s="1"/>
  <c r="Q386" i="50"/>
  <c r="R386" i="50" s="1"/>
  <c r="O387" i="50" s="1"/>
  <c r="Q378" i="73"/>
  <c r="R378" i="73" s="1"/>
  <c r="O379" i="73" s="1"/>
  <c r="Q379" i="76"/>
  <c r="R379" i="76" s="1"/>
  <c r="O380" i="76" s="1"/>
  <c r="Q378" i="6"/>
  <c r="R378" i="6" s="1"/>
  <c r="O379" i="6" s="1"/>
  <c r="Q381" i="80"/>
  <c r="R381" i="80" s="1"/>
  <c r="O382" i="80" s="1"/>
  <c r="Q382" i="80" l="1"/>
  <c r="Q384" i="80" s="1"/>
  <c r="R384" i="80" s="1"/>
  <c r="S384" i="80" s="1"/>
  <c r="Q379" i="1"/>
  <c r="R379" i="1" s="1"/>
  <c r="O380" i="1" s="1"/>
  <c r="Q379" i="49"/>
  <c r="R379" i="49" s="1"/>
  <c r="O380" i="49" s="1"/>
  <c r="Q387" i="51"/>
  <c r="R387" i="51" s="1"/>
  <c r="O388" i="51" s="1"/>
  <c r="Q387" i="50"/>
  <c r="R387" i="50" s="1"/>
  <c r="O388" i="50" s="1"/>
  <c r="Q380" i="76"/>
  <c r="R380" i="76" s="1"/>
  <c r="O381" i="76" s="1"/>
  <c r="Q378" i="74"/>
  <c r="R378" i="74" s="1"/>
  <c r="O379" i="74" s="1"/>
  <c r="Q391" i="67"/>
  <c r="R391" i="67" s="1"/>
  <c r="O392" i="67" s="1"/>
  <c r="Q379" i="6"/>
  <c r="R379" i="6" s="1"/>
  <c r="O380" i="6" s="1"/>
  <c r="Q388" i="31"/>
  <c r="R388" i="31" s="1"/>
  <c r="O389" i="31" s="1"/>
  <c r="Q379" i="73"/>
  <c r="R379" i="73" s="1"/>
  <c r="O380" i="73" s="1"/>
  <c r="Q389" i="68"/>
  <c r="R389" i="68" s="1"/>
  <c r="O390" i="68" s="1"/>
  <c r="Q379" i="78"/>
  <c r="R379" i="78" s="1"/>
  <c r="O380" i="78" s="1"/>
  <c r="Q385" i="81"/>
  <c r="R385" i="81" s="1"/>
  <c r="O386" i="81" s="1"/>
  <c r="Q389" i="30"/>
  <c r="R389" i="30" s="1"/>
  <c r="O390" i="30" s="1"/>
  <c r="Q381" i="75"/>
  <c r="R381" i="75" s="1"/>
  <c r="O382" i="75" s="1"/>
  <c r="R382" i="80" l="1"/>
  <c r="Q382" i="75"/>
  <c r="Q384" i="75" s="1"/>
  <c r="R384" i="75" s="1"/>
  <c r="S384" i="75" s="1"/>
  <c r="Q381" i="76"/>
  <c r="R381" i="76" s="1"/>
  <c r="O382" i="76" s="1"/>
  <c r="Q380" i="49"/>
  <c r="R380" i="49" s="1"/>
  <c r="O381" i="49" s="1"/>
  <c r="Q380" i="6"/>
  <c r="R380" i="6" s="1"/>
  <c r="O381" i="6" s="1"/>
  <c r="Q380" i="1"/>
  <c r="R380" i="1" s="1"/>
  <c r="O381" i="1" s="1"/>
  <c r="Q390" i="30"/>
  <c r="R390" i="30" s="1"/>
  <c r="O391" i="30" s="1"/>
  <c r="Q392" i="67"/>
  <c r="R392" i="67" s="1"/>
  <c r="O393" i="67" s="1"/>
  <c r="Q386" i="81"/>
  <c r="R386" i="81" s="1"/>
  <c r="O387" i="81" s="1"/>
  <c r="Q380" i="73"/>
  <c r="R380" i="73" s="1"/>
  <c r="O381" i="73" s="1"/>
  <c r="Q380" i="78"/>
  <c r="R380" i="78" s="1"/>
  <c r="O381" i="78" s="1"/>
  <c r="Q379" i="74"/>
  <c r="R379" i="74" s="1"/>
  <c r="O380" i="74" s="1"/>
  <c r="Q388" i="51"/>
  <c r="R388" i="51" s="1"/>
  <c r="O389" i="51" s="1"/>
  <c r="Q390" i="68"/>
  <c r="R390" i="68" s="1"/>
  <c r="O391" i="68" s="1"/>
  <c r="Q389" i="31"/>
  <c r="R389" i="31" s="1"/>
  <c r="O390" i="31" s="1"/>
  <c r="Q388" i="50"/>
  <c r="R388" i="50" s="1"/>
  <c r="O389" i="50" s="1"/>
  <c r="R382" i="75" l="1"/>
  <c r="Q387" i="81"/>
  <c r="R387" i="81" s="1"/>
  <c r="O388" i="81" s="1"/>
  <c r="Q393" i="67"/>
  <c r="R393" i="67" s="1"/>
  <c r="O394" i="67" s="1"/>
  <c r="Q381" i="6"/>
  <c r="R381" i="6" s="1"/>
  <c r="O382" i="6" s="1"/>
  <c r="Q391" i="68"/>
  <c r="R391" i="68" s="1"/>
  <c r="O392" i="68" s="1"/>
  <c r="Q381" i="78"/>
  <c r="R381" i="78" s="1"/>
  <c r="O382" i="78" s="1"/>
  <c r="Q389" i="51"/>
  <c r="R389" i="51" s="1"/>
  <c r="O390" i="51" s="1"/>
  <c r="Q381" i="73"/>
  <c r="R381" i="73" s="1"/>
  <c r="O382" i="73" s="1"/>
  <c r="Q381" i="49"/>
  <c r="R381" i="49" s="1"/>
  <c r="O382" i="49" s="1"/>
  <c r="Q389" i="50"/>
  <c r="R389" i="50" s="1"/>
  <c r="O390" i="50" s="1"/>
  <c r="Q381" i="1"/>
  <c r="R381" i="1" s="1"/>
  <c r="O382" i="1" s="1"/>
  <c r="Q390" i="31"/>
  <c r="R390" i="31" s="1"/>
  <c r="O391" i="31" s="1"/>
  <c r="Q391" i="30"/>
  <c r="R391" i="30" s="1"/>
  <c r="O392" i="30" s="1"/>
  <c r="Q382" i="76"/>
  <c r="Q384" i="76" s="1"/>
  <c r="R384" i="76" s="1"/>
  <c r="S384" i="76" s="1"/>
  <c r="Q380" i="74"/>
  <c r="R380" i="74" s="1"/>
  <c r="O381" i="74" s="1"/>
  <c r="R382" i="76" l="1"/>
  <c r="Q382" i="1"/>
  <c r="Q384" i="1" s="1"/>
  <c r="R384" i="1" s="1"/>
  <c r="S384" i="1" s="1"/>
  <c r="Q392" i="68"/>
  <c r="R392" i="68" s="1"/>
  <c r="O393" i="68" s="1"/>
  <c r="Q392" i="30"/>
  <c r="R392" i="30" s="1"/>
  <c r="O393" i="30" s="1"/>
  <c r="Q394" i="67"/>
  <c r="R394" i="67" s="1"/>
  <c r="O395" i="67" s="1"/>
  <c r="Q382" i="49"/>
  <c r="Q384" i="49" s="1"/>
  <c r="R384" i="49" s="1"/>
  <c r="S384" i="49" s="1"/>
  <c r="Q381" i="74"/>
  <c r="R381" i="74" s="1"/>
  <c r="O382" i="74" s="1"/>
  <c r="Q390" i="50"/>
  <c r="R390" i="50" s="1"/>
  <c r="O391" i="50" s="1"/>
  <c r="Q390" i="51"/>
  <c r="R390" i="51" s="1"/>
  <c r="O391" i="51" s="1"/>
  <c r="Q391" i="31"/>
  <c r="R391" i="31" s="1"/>
  <c r="O392" i="31" s="1"/>
  <c r="Q382" i="73"/>
  <c r="Q384" i="73" s="1"/>
  <c r="R384" i="73" s="1"/>
  <c r="S384" i="73" s="1"/>
  <c r="Q382" i="78"/>
  <c r="R382" i="78" s="1"/>
  <c r="O383" i="78" s="1"/>
  <c r="Q382" i="6"/>
  <c r="Q384" i="6" s="1"/>
  <c r="R384" i="6" s="1"/>
  <c r="S384" i="6" s="1"/>
  <c r="Q388" i="81"/>
  <c r="R388" i="81" s="1"/>
  <c r="O389" i="81" s="1"/>
  <c r="R382" i="1" l="1"/>
  <c r="R382" i="49"/>
  <c r="Q391" i="51"/>
  <c r="R391" i="51" s="1"/>
  <c r="O392" i="51" s="1"/>
  <c r="Q393" i="30"/>
  <c r="R393" i="30" s="1"/>
  <c r="O394" i="30" s="1"/>
  <c r="Q393" i="68"/>
  <c r="R393" i="68" s="1"/>
  <c r="O394" i="68" s="1"/>
  <c r="Q382" i="74"/>
  <c r="Q384" i="74" s="1"/>
  <c r="R384" i="74" s="1"/>
  <c r="S384" i="74" s="1"/>
  <c r="Q389" i="81"/>
  <c r="R389" i="81" s="1"/>
  <c r="O390" i="81" s="1"/>
  <c r="Q383" i="78"/>
  <c r="R383" i="78" s="1"/>
  <c r="O384" i="78" s="1"/>
  <c r="Q392" i="31"/>
  <c r="R392" i="31" s="1"/>
  <c r="O393" i="31" s="1"/>
  <c r="Q391" i="50"/>
  <c r="R391" i="50" s="1"/>
  <c r="O392" i="50" s="1"/>
  <c r="R382" i="6"/>
  <c r="R382" i="73"/>
  <c r="Q395" i="67"/>
  <c r="R395" i="67" s="1"/>
  <c r="O396" i="67" s="1"/>
  <c r="Q393" i="31" l="1"/>
  <c r="R393" i="31" s="1"/>
  <c r="O394" i="31" s="1"/>
  <c r="Q394" i="68"/>
  <c r="R394" i="68" s="1"/>
  <c r="O395" i="68" s="1"/>
  <c r="Q392" i="50"/>
  <c r="R392" i="50" s="1"/>
  <c r="O393" i="50" s="1"/>
  <c r="Q390" i="81"/>
  <c r="R390" i="81" s="1"/>
  <c r="O391" i="81" s="1"/>
  <c r="Q392" i="51"/>
  <c r="R392" i="51" s="1"/>
  <c r="O393" i="51" s="1"/>
  <c r="Q394" i="30"/>
  <c r="R394" i="30" s="1"/>
  <c r="O395" i="30" s="1"/>
  <c r="R382" i="74"/>
  <c r="Q396" i="67"/>
  <c r="R396" i="67" s="1"/>
  <c r="O397" i="67" s="1"/>
  <c r="Q384" i="78"/>
  <c r="R384" i="78" s="1"/>
  <c r="O385" i="78" s="1"/>
  <c r="Q395" i="68" l="1"/>
  <c r="R395" i="68" s="1"/>
  <c r="O396" i="68" s="1"/>
  <c r="Q393" i="50"/>
  <c r="R393" i="50" s="1"/>
  <c r="O394" i="50" s="1"/>
  <c r="Q391" i="81"/>
  <c r="R391" i="81" s="1"/>
  <c r="O392" i="81" s="1"/>
  <c r="Q385" i="78"/>
  <c r="R385" i="78" s="1"/>
  <c r="O386" i="78" s="1"/>
  <c r="Q395" i="30"/>
  <c r="R395" i="30" s="1"/>
  <c r="O396" i="30" s="1"/>
  <c r="Q397" i="67"/>
  <c r="R397" i="67"/>
  <c r="O398" i="67" s="1"/>
  <c r="Q393" i="51"/>
  <c r="R393" i="51" s="1"/>
  <c r="O394" i="51" s="1"/>
  <c r="Q394" i="31"/>
  <c r="R394" i="31" s="1"/>
  <c r="O395" i="31" s="1"/>
  <c r="Q395" i="31" l="1"/>
  <c r="R395" i="31" s="1"/>
  <c r="O396" i="31" s="1"/>
  <c r="Q396" i="30"/>
  <c r="R396" i="30" s="1"/>
  <c r="O397" i="30" s="1"/>
  <c r="Q396" i="68"/>
  <c r="R396" i="68" s="1"/>
  <c r="O397" i="68" s="1"/>
  <c r="Q398" i="67"/>
  <c r="R398" i="67" s="1"/>
  <c r="O399" i="67" s="1"/>
  <c r="Q394" i="50"/>
  <c r="R394" i="50" s="1"/>
  <c r="O395" i="50" s="1"/>
  <c r="Q392" i="81"/>
  <c r="R392" i="81" s="1"/>
  <c r="O393" i="81" s="1"/>
  <c r="Q386" i="78"/>
  <c r="R386" i="78" s="1"/>
  <c r="O387" i="78" s="1"/>
  <c r="Q394" i="51"/>
  <c r="R394" i="51" s="1"/>
  <c r="O395" i="51" s="1"/>
  <c r="Q393" i="81" l="1"/>
  <c r="R393" i="81" s="1"/>
  <c r="O394" i="81" s="1"/>
  <c r="Q395" i="50"/>
  <c r="R395" i="50" s="1"/>
  <c r="O396" i="50" s="1"/>
  <c r="Q397" i="68"/>
  <c r="R397" i="68" s="1"/>
  <c r="O398" i="68" s="1"/>
  <c r="Q387" i="78"/>
  <c r="R387" i="78" s="1"/>
  <c r="O388" i="78" s="1"/>
  <c r="Q396" i="31"/>
  <c r="R396" i="31" s="1"/>
  <c r="O397" i="31" s="1"/>
  <c r="Q395" i="51"/>
  <c r="R395" i="51" s="1"/>
  <c r="O396" i="51" s="1"/>
  <c r="Q397" i="30"/>
  <c r="R397" i="30" s="1"/>
  <c r="O398" i="30" s="1"/>
  <c r="Q399" i="67"/>
  <c r="R399" i="67" s="1"/>
  <c r="O400" i="67" s="1"/>
  <c r="Q396" i="51" l="1"/>
  <c r="R396" i="51" s="1"/>
  <c r="O397" i="51" s="1"/>
  <c r="Q397" i="31"/>
  <c r="R397" i="31" s="1"/>
  <c r="O398" i="31" s="1"/>
  <c r="Q398" i="68"/>
  <c r="R398" i="68" s="1"/>
  <c r="O399" i="68" s="1"/>
  <c r="Q398" i="30"/>
  <c r="R398" i="30" s="1"/>
  <c r="O399" i="30" s="1"/>
  <c r="Q394" i="81"/>
  <c r="Q396" i="81" s="1"/>
  <c r="R396" i="81" s="1"/>
  <c r="S396" i="81" s="1"/>
  <c r="Q388" i="78"/>
  <c r="R388" i="78" s="1"/>
  <c r="O389" i="78" s="1"/>
  <c r="Q396" i="50"/>
  <c r="R396" i="50" s="1"/>
  <c r="O397" i="50" s="1"/>
  <c r="Q400" i="67"/>
  <c r="R400" i="67" s="1"/>
  <c r="O401" i="67" s="1"/>
  <c r="Q399" i="68" l="1"/>
  <c r="R399" i="68" s="1"/>
  <c r="O400" i="68" s="1"/>
  <c r="Q398" i="31"/>
  <c r="R398" i="31" s="1"/>
  <c r="O399" i="31" s="1"/>
  <c r="Q397" i="51"/>
  <c r="R397" i="51" s="1"/>
  <c r="O398" i="51" s="1"/>
  <c r="Q401" i="67"/>
  <c r="R401" i="67" s="1"/>
  <c r="O402" i="67" s="1"/>
  <c r="Q399" i="30"/>
  <c r="R399" i="30" s="1"/>
  <c r="O400" i="30" s="1"/>
  <c r="Q397" i="50"/>
  <c r="R397" i="50" s="1"/>
  <c r="O398" i="50" s="1"/>
  <c r="Q389" i="78"/>
  <c r="R389" i="78" s="1"/>
  <c r="O390" i="78" s="1"/>
  <c r="R394" i="81"/>
  <c r="Q398" i="50" l="1"/>
  <c r="R398" i="50" s="1"/>
  <c r="O399" i="50" s="1"/>
  <c r="Q402" i="67"/>
  <c r="R402" i="67" s="1"/>
  <c r="O403" i="67" s="1"/>
  <c r="Q399" i="31"/>
  <c r="R399" i="31" s="1"/>
  <c r="O400" i="31" s="1"/>
  <c r="Q390" i="78"/>
  <c r="R390" i="78" s="1"/>
  <c r="O391" i="78" s="1"/>
  <c r="Q398" i="51"/>
  <c r="R398" i="51" s="1"/>
  <c r="O399" i="51" s="1"/>
  <c r="Q400" i="68"/>
  <c r="R400" i="68" s="1"/>
  <c r="O401" i="68" s="1"/>
  <c r="Q400" i="30"/>
  <c r="R400" i="30" s="1"/>
  <c r="O401" i="30" s="1"/>
  <c r="Q399" i="51" l="1"/>
  <c r="R399" i="51" s="1"/>
  <c r="O400" i="51" s="1"/>
  <c r="Q403" i="67"/>
  <c r="R403" i="67" s="1"/>
  <c r="O404" i="67" s="1"/>
  <c r="Q391" i="78"/>
  <c r="R391" i="78" s="1"/>
  <c r="O392" i="78" s="1"/>
  <c r="Q400" i="31"/>
  <c r="R400" i="31" s="1"/>
  <c r="O401" i="31" s="1"/>
  <c r="Q399" i="50"/>
  <c r="R399" i="50" s="1"/>
  <c r="O400" i="50" s="1"/>
  <c r="Q401" i="68"/>
  <c r="R401" i="68" s="1"/>
  <c r="O402" i="68" s="1"/>
  <c r="Q401" i="30"/>
  <c r="R401" i="30" s="1"/>
  <c r="O402" i="30" s="1"/>
  <c r="Q392" i="78" l="1"/>
  <c r="R392" i="78" s="1"/>
  <c r="O393" i="78" s="1"/>
  <c r="Q404" i="67"/>
  <c r="R404" i="67" s="1"/>
  <c r="O405" i="67" s="1"/>
  <c r="Q400" i="50"/>
  <c r="R400" i="50" s="1"/>
  <c r="O401" i="50" s="1"/>
  <c r="Q402" i="30"/>
  <c r="R402" i="30" s="1"/>
  <c r="O403" i="30" s="1"/>
  <c r="Q400" i="51"/>
  <c r="R400" i="51" s="1"/>
  <c r="O401" i="51" s="1"/>
  <c r="Q401" i="31"/>
  <c r="R401" i="31" s="1"/>
  <c r="O402" i="31" s="1"/>
  <c r="Q402" i="68"/>
  <c r="R402" i="68" s="1"/>
  <c r="O403" i="68" s="1"/>
  <c r="Q405" i="67" l="1"/>
  <c r="R405" i="67" s="1"/>
  <c r="O406" i="67" s="1"/>
  <c r="Q403" i="68"/>
  <c r="R403" i="68" s="1"/>
  <c r="O404" i="68" s="1"/>
  <c r="Q403" i="30"/>
  <c r="R403" i="30" s="1"/>
  <c r="O404" i="30" s="1"/>
  <c r="Q401" i="51"/>
  <c r="R401" i="51" s="1"/>
  <c r="O402" i="51" s="1"/>
  <c r="Q393" i="78"/>
  <c r="R393" i="78" s="1"/>
  <c r="O394" i="78" s="1"/>
  <c r="Q402" i="31"/>
  <c r="R402" i="31" s="1"/>
  <c r="O403" i="31" s="1"/>
  <c r="Q401" i="50"/>
  <c r="R401" i="50" s="1"/>
  <c r="O402" i="50" s="1"/>
  <c r="Q402" i="51" l="1"/>
  <c r="R402" i="51" s="1"/>
  <c r="O403" i="51" s="1"/>
  <c r="Q403" i="31"/>
  <c r="R403" i="31" s="1"/>
  <c r="O404" i="31" s="1"/>
  <c r="Q404" i="30"/>
  <c r="R404" i="30" s="1"/>
  <c r="O405" i="30" s="1"/>
  <c r="Q406" i="67"/>
  <c r="R406" i="67" s="1"/>
  <c r="O407" i="67" s="1"/>
  <c r="Q404" i="68"/>
  <c r="R404" i="68" s="1"/>
  <c r="O405" i="68" s="1"/>
  <c r="Q402" i="50"/>
  <c r="R402" i="50" s="1"/>
  <c r="O403" i="50" s="1"/>
  <c r="Q394" i="78"/>
  <c r="Q396" i="78" s="1"/>
  <c r="R396" i="78" s="1"/>
  <c r="S396" i="78" s="1"/>
  <c r="R394" i="78" l="1"/>
  <c r="Q405" i="30"/>
  <c r="R405" i="30" s="1"/>
  <c r="O406" i="30" s="1"/>
  <c r="Q407" i="67"/>
  <c r="R407" i="67" s="1"/>
  <c r="O408" i="67" s="1"/>
  <c r="Q403" i="50"/>
  <c r="R403" i="50" s="1"/>
  <c r="O404" i="50" s="1"/>
  <c r="Q404" i="31"/>
  <c r="R404" i="31" s="1"/>
  <c r="O405" i="31" s="1"/>
  <c r="Q405" i="68"/>
  <c r="R405" i="68" s="1"/>
  <c r="O406" i="68" s="1"/>
  <c r="Q403" i="51"/>
  <c r="R403" i="51" s="1"/>
  <c r="O404" i="51" s="1"/>
  <c r="Q404" i="50" l="1"/>
  <c r="R404" i="50" s="1"/>
  <c r="O405" i="50" s="1"/>
  <c r="Q408" i="67"/>
  <c r="R408" i="67" s="1"/>
  <c r="O409" i="67" s="1"/>
  <c r="Q405" i="31"/>
  <c r="R405" i="31" s="1"/>
  <c r="O406" i="31" s="1"/>
  <c r="Q406" i="68"/>
  <c r="R406" i="68" s="1"/>
  <c r="O407" i="68" s="1"/>
  <c r="Q406" i="30"/>
  <c r="R406" i="30" s="1"/>
  <c r="O407" i="30" s="1"/>
  <c r="Q404" i="51"/>
  <c r="R404" i="51" s="1"/>
  <c r="O405" i="51" s="1"/>
  <c r="Q407" i="30" l="1"/>
  <c r="R407" i="30" s="1"/>
  <c r="O408" i="30" s="1"/>
  <c r="Q406" i="31"/>
  <c r="R406" i="31" s="1"/>
  <c r="O407" i="31" s="1"/>
  <c r="Q405" i="50"/>
  <c r="R405" i="50" s="1"/>
  <c r="O406" i="50" s="1"/>
  <c r="Q405" i="51"/>
  <c r="R405" i="51" s="1"/>
  <c r="O406" i="51" s="1"/>
  <c r="Q407" i="68"/>
  <c r="R407" i="68" s="1"/>
  <c r="O408" i="68" s="1"/>
  <c r="Q409" i="67"/>
  <c r="R409" i="67" s="1"/>
  <c r="O410" i="67" s="1"/>
  <c r="Q406" i="51" l="1"/>
  <c r="R406" i="51" s="1"/>
  <c r="O407" i="51" s="1"/>
  <c r="Q410" i="67"/>
  <c r="R410" i="67" s="1"/>
  <c r="O411" i="67" s="1"/>
  <c r="Q407" i="31"/>
  <c r="R407" i="31" s="1"/>
  <c r="O408" i="31" s="1"/>
  <c r="Q408" i="68"/>
  <c r="R408" i="68" s="1"/>
  <c r="O409" i="68" s="1"/>
  <c r="Q406" i="50"/>
  <c r="R406" i="50" s="1"/>
  <c r="O407" i="50" s="1"/>
  <c r="Q408" i="30"/>
  <c r="R408" i="30" s="1"/>
  <c r="O409" i="30" s="1"/>
  <c r="Q407" i="50" l="1"/>
  <c r="R407" i="50" s="1"/>
  <c r="O408" i="50" s="1"/>
  <c r="Q408" i="31"/>
  <c r="R408" i="31" s="1"/>
  <c r="O409" i="31" s="1"/>
  <c r="Q409" i="68"/>
  <c r="R409" i="68" s="1"/>
  <c r="O410" i="68" s="1"/>
  <c r="Q407" i="51"/>
  <c r="R407" i="51" s="1"/>
  <c r="O408" i="51" s="1"/>
  <c r="Q409" i="30"/>
  <c r="R409" i="30" s="1"/>
  <c r="O410" i="30" s="1"/>
  <c r="Q411" i="67"/>
  <c r="R411" i="67" s="1"/>
  <c r="O412" i="67" s="1"/>
  <c r="Q410" i="68" l="1"/>
  <c r="R410" i="68" s="1"/>
  <c r="O411" i="68" s="1"/>
  <c r="Q409" i="31"/>
  <c r="R409" i="31" s="1"/>
  <c r="O410" i="31" s="1"/>
  <c r="Q410" i="30"/>
  <c r="R410" i="30" s="1"/>
  <c r="O411" i="30" s="1"/>
  <c r="Q408" i="50"/>
  <c r="R408" i="50" s="1"/>
  <c r="O409" i="50" s="1"/>
  <c r="Q412" i="67"/>
  <c r="R412" i="67" s="1"/>
  <c r="O413" i="67" s="1"/>
  <c r="Q408" i="51"/>
  <c r="R408" i="51" s="1"/>
  <c r="O409" i="51" s="1"/>
  <c r="Q410" i="31" l="1"/>
  <c r="R410" i="31" s="1"/>
  <c r="O411" i="31" s="1"/>
  <c r="Q409" i="51"/>
  <c r="R409" i="51" s="1"/>
  <c r="O410" i="51" s="1"/>
  <c r="Q409" i="50"/>
  <c r="R409" i="50" s="1"/>
  <c r="O410" i="50" s="1"/>
  <c r="Q411" i="30"/>
  <c r="R411" i="30" s="1"/>
  <c r="O412" i="30" s="1"/>
  <c r="Q411" i="68"/>
  <c r="R411" i="68" s="1"/>
  <c r="O412" i="68" s="1"/>
  <c r="Q413" i="67"/>
  <c r="R413" i="67" s="1"/>
  <c r="O414" i="67" s="1"/>
  <c r="Q412" i="30" l="1"/>
  <c r="R412" i="30" s="1"/>
  <c r="O413" i="30" s="1"/>
  <c r="Q410" i="51"/>
  <c r="R410" i="51" s="1"/>
  <c r="O411" i="51" s="1"/>
  <c r="Q412" i="68"/>
  <c r="R412" i="68" s="1"/>
  <c r="O413" i="68" s="1"/>
  <c r="Q411" i="31"/>
  <c r="R411" i="31" s="1"/>
  <c r="O412" i="31" s="1"/>
  <c r="Q414" i="67"/>
  <c r="R414" i="67" s="1"/>
  <c r="O415" i="67" s="1"/>
  <c r="Q410" i="50"/>
  <c r="R410" i="50" s="1"/>
  <c r="O411" i="50" s="1"/>
  <c r="Q413" i="68" l="1"/>
  <c r="R413" i="68" s="1"/>
  <c r="O414" i="68" s="1"/>
  <c r="Q412" i="31"/>
  <c r="R412" i="31" s="1"/>
  <c r="O413" i="31" s="1"/>
  <c r="Q415" i="67"/>
  <c r="R415" i="67" s="1"/>
  <c r="O416" i="67" s="1"/>
  <c r="Q413" i="30"/>
  <c r="R413" i="30" s="1"/>
  <c r="O414" i="30" s="1"/>
  <c r="Q411" i="50"/>
  <c r="R411" i="50" s="1"/>
  <c r="O412" i="50" s="1"/>
  <c r="Q411" i="51"/>
  <c r="R411" i="51" s="1"/>
  <c r="O412" i="51" s="1"/>
  <c r="Q413" i="31" l="1"/>
  <c r="R413" i="31" s="1"/>
  <c r="O414" i="31" s="1"/>
  <c r="Q414" i="30"/>
  <c r="R414" i="30" s="1"/>
  <c r="O415" i="30" s="1"/>
  <c r="Q412" i="50"/>
  <c r="R412" i="50" s="1"/>
  <c r="O413" i="50" s="1"/>
  <c r="Q414" i="68"/>
  <c r="R414" i="68" s="1"/>
  <c r="O415" i="68" s="1"/>
  <c r="Q412" i="51"/>
  <c r="R412" i="51" s="1"/>
  <c r="O413" i="51" s="1"/>
  <c r="Q416" i="67"/>
  <c r="R416" i="67" s="1"/>
  <c r="O417" i="67" s="1"/>
  <c r="Q413" i="51" l="1"/>
  <c r="R413" i="51" s="1"/>
  <c r="O414" i="51" s="1"/>
  <c r="Q413" i="50"/>
  <c r="R413" i="50" s="1"/>
  <c r="O414" i="50" s="1"/>
  <c r="Q417" i="67"/>
  <c r="R417" i="67" s="1"/>
  <c r="O418" i="67" s="1"/>
  <c r="Q415" i="30"/>
  <c r="R415" i="30" s="1"/>
  <c r="O416" i="30" s="1"/>
  <c r="Q414" i="31"/>
  <c r="R414" i="31" s="1"/>
  <c r="O415" i="31" s="1"/>
  <c r="Q415" i="68"/>
  <c r="R415" i="68" s="1"/>
  <c r="O416" i="68" s="1"/>
  <c r="Q415" i="31" l="1"/>
  <c r="R415" i="31" s="1"/>
  <c r="O416" i="31" s="1"/>
  <c r="Q418" i="67"/>
  <c r="R418" i="67" s="1"/>
  <c r="O419" i="67" s="1"/>
  <c r="Q416" i="30"/>
  <c r="R416" i="30" s="1"/>
  <c r="O417" i="30" s="1"/>
  <c r="Q414" i="51"/>
  <c r="R414" i="51" s="1"/>
  <c r="O415" i="51" s="1"/>
  <c r="Q416" i="68"/>
  <c r="R416" i="68" s="1"/>
  <c r="O417" i="68" s="1"/>
  <c r="Q414" i="50"/>
  <c r="R414" i="50" s="1"/>
  <c r="O415" i="50" s="1"/>
  <c r="Q415" i="51" l="1"/>
  <c r="R415" i="51" s="1"/>
  <c r="O416" i="51" s="1"/>
  <c r="Q415" i="50"/>
  <c r="R415" i="50" s="1"/>
  <c r="O416" i="50" s="1"/>
  <c r="Q419" i="67"/>
  <c r="R419" i="67" s="1"/>
  <c r="O420" i="67" s="1"/>
  <c r="Q417" i="30"/>
  <c r="R417" i="30" s="1"/>
  <c r="O418" i="30" s="1"/>
  <c r="Q416" i="31"/>
  <c r="R416" i="31" s="1"/>
  <c r="O417" i="31" s="1"/>
  <c r="Q417" i="68"/>
  <c r="R417" i="68" s="1"/>
  <c r="O418" i="68" s="1"/>
  <c r="Q417" i="31" l="1"/>
  <c r="R417" i="31" s="1"/>
  <c r="O418" i="31" s="1"/>
  <c r="Q416" i="51"/>
  <c r="R416" i="51" s="1"/>
  <c r="O417" i="51" s="1"/>
  <c r="Q418" i="30"/>
  <c r="R418" i="30" s="1"/>
  <c r="O419" i="30" s="1"/>
  <c r="Q418" i="68"/>
  <c r="R418" i="68" s="1"/>
  <c r="O419" i="68" s="1"/>
  <c r="Q420" i="67"/>
  <c r="R420" i="67" s="1"/>
  <c r="O421" i="67" s="1"/>
  <c r="Q416" i="50"/>
  <c r="R416" i="50" s="1"/>
  <c r="O417" i="50" s="1"/>
  <c r="Q417" i="51" l="1"/>
  <c r="R417" i="51" s="1"/>
  <c r="O418" i="51" s="1"/>
  <c r="Q417" i="50"/>
  <c r="R417" i="50" s="1"/>
  <c r="O418" i="50" s="1"/>
  <c r="Q419" i="30"/>
  <c r="R419" i="30" s="1"/>
  <c r="O420" i="30" s="1"/>
  <c r="Q418" i="31"/>
  <c r="R418" i="31" s="1"/>
  <c r="O419" i="31" s="1"/>
  <c r="Q419" i="68"/>
  <c r="R419" i="68" s="1"/>
  <c r="O420" i="68" s="1"/>
  <c r="Q421" i="67"/>
  <c r="R421" i="67" s="1"/>
  <c r="O422" i="67" s="1"/>
  <c r="Q422" i="67" l="1"/>
  <c r="R422" i="67" s="1"/>
  <c r="O423" i="67" s="1"/>
  <c r="Q419" i="31"/>
  <c r="R419" i="31" s="1"/>
  <c r="O420" i="31" s="1"/>
  <c r="Q420" i="30"/>
  <c r="R420" i="30" s="1"/>
  <c r="O421" i="30" s="1"/>
  <c r="Q418" i="51"/>
  <c r="R418" i="51" s="1"/>
  <c r="O419" i="51" s="1"/>
  <c r="Q418" i="50"/>
  <c r="R418" i="50" s="1"/>
  <c r="O419" i="50" s="1"/>
  <c r="Q420" i="68"/>
  <c r="R420" i="68" s="1"/>
  <c r="O421" i="68" s="1"/>
  <c r="Q420" i="31" l="1"/>
  <c r="R420" i="31" s="1"/>
  <c r="O421" i="31" s="1"/>
  <c r="Q421" i="30"/>
  <c r="R421" i="30" s="1"/>
  <c r="O422" i="30" s="1"/>
  <c r="Q421" i="68"/>
  <c r="R421" i="68" s="1"/>
  <c r="O422" i="68" s="1"/>
  <c r="Q419" i="50"/>
  <c r="R419" i="50" s="1"/>
  <c r="O420" i="50" s="1"/>
  <c r="Q423" i="67"/>
  <c r="R423" i="67" s="1"/>
  <c r="O424" i="67" s="1"/>
  <c r="Q419" i="51"/>
  <c r="R419" i="51" s="1"/>
  <c r="O420" i="51" s="1"/>
  <c r="Q424" i="67" l="1"/>
  <c r="R424" i="67" s="1"/>
  <c r="O425" i="67" s="1"/>
  <c r="Q420" i="50"/>
  <c r="R420" i="50" s="1"/>
  <c r="O421" i="50" s="1"/>
  <c r="Q422" i="68"/>
  <c r="R422" i="68" s="1"/>
  <c r="O423" i="68" s="1"/>
  <c r="Q421" i="31"/>
  <c r="R421" i="31" s="1"/>
  <c r="O422" i="31" s="1"/>
  <c r="Q420" i="51"/>
  <c r="R420" i="51" s="1"/>
  <c r="O421" i="51" s="1"/>
  <c r="Q422" i="30"/>
  <c r="R422" i="30" s="1"/>
  <c r="O423" i="30" s="1"/>
  <c r="Q423" i="30" l="1"/>
  <c r="R423" i="30" s="1"/>
  <c r="O424" i="30" s="1"/>
  <c r="Q423" i="68"/>
  <c r="R423" i="68" s="1"/>
  <c r="O424" i="68" s="1"/>
  <c r="Q421" i="50"/>
  <c r="R421" i="50" s="1"/>
  <c r="O422" i="50" s="1"/>
  <c r="Q421" i="51"/>
  <c r="R421" i="51" s="1"/>
  <c r="O422" i="51" s="1"/>
  <c r="Q425" i="67"/>
  <c r="R425" i="67" s="1"/>
  <c r="O426" i="67" s="1"/>
  <c r="Q422" i="31"/>
  <c r="R422" i="31" s="1"/>
  <c r="O423" i="31" s="1"/>
  <c r="Q424" i="68" l="1"/>
  <c r="R424" i="68" s="1"/>
  <c r="O425" i="68" s="1"/>
  <c r="Q423" i="31"/>
  <c r="R423" i="31" s="1"/>
  <c r="O424" i="31" s="1"/>
  <c r="Q422" i="51"/>
  <c r="R422" i="51" s="1"/>
  <c r="O423" i="51" s="1"/>
  <c r="Q422" i="50"/>
  <c r="R422" i="50" s="1"/>
  <c r="O423" i="50" s="1"/>
  <c r="Q424" i="30"/>
  <c r="R424" i="30" s="1"/>
  <c r="O425" i="30" s="1"/>
  <c r="Q426" i="67"/>
  <c r="R426" i="67" s="1"/>
  <c r="O427" i="67" s="1"/>
  <c r="Q424" i="31" l="1"/>
  <c r="R424" i="31" s="1"/>
  <c r="O425" i="31" s="1"/>
  <c r="Q427" i="67"/>
  <c r="R427" i="67" s="1"/>
  <c r="O428" i="67" s="1"/>
  <c r="Q423" i="51"/>
  <c r="R423" i="51" s="1"/>
  <c r="O424" i="51" s="1"/>
  <c r="Q425" i="68"/>
  <c r="R425" i="68" s="1"/>
  <c r="O426" i="68" s="1"/>
  <c r="Q423" i="50"/>
  <c r="R423" i="50" s="1"/>
  <c r="O424" i="50" s="1"/>
  <c r="Q425" i="30"/>
  <c r="R425" i="30" s="1"/>
  <c r="O426" i="30" s="1"/>
  <c r="Q424" i="51" l="1"/>
  <c r="R424" i="51" s="1"/>
  <c r="O425" i="51" s="1"/>
  <c r="Q426" i="30"/>
  <c r="R426" i="30" s="1"/>
  <c r="O427" i="30" s="1"/>
  <c r="Q428" i="67"/>
  <c r="R428" i="67" s="1"/>
  <c r="O429" i="67" s="1"/>
  <c r="Q424" i="50"/>
  <c r="R424" i="50" s="1"/>
  <c r="O425" i="50" s="1"/>
  <c r="Q425" i="31"/>
  <c r="R425" i="31" s="1"/>
  <c r="O426" i="31" s="1"/>
  <c r="Q426" i="68"/>
  <c r="R426" i="68" s="1"/>
  <c r="O427" i="68" s="1"/>
  <c r="Q425" i="50" l="1"/>
  <c r="R425" i="50" s="1"/>
  <c r="O426" i="50" s="1"/>
  <c r="Q425" i="51"/>
  <c r="R425" i="51" s="1"/>
  <c r="O426" i="51" s="1"/>
  <c r="Q429" i="67"/>
  <c r="R429" i="67" s="1"/>
  <c r="O430" i="67" s="1"/>
  <c r="Q427" i="68"/>
  <c r="R427" i="68" s="1"/>
  <c r="O428" i="68" s="1"/>
  <c r="Q427" i="30"/>
  <c r="R427" i="30" s="1"/>
  <c r="O428" i="30" s="1"/>
  <c r="Q426" i="31"/>
  <c r="R426" i="31" s="1"/>
  <c r="O427" i="31" s="1"/>
  <c r="Q427" i="31" l="1"/>
  <c r="R427" i="31" s="1"/>
  <c r="O428" i="31" s="1"/>
  <c r="Q428" i="68"/>
  <c r="R428" i="68" s="1"/>
  <c r="O429" i="68" s="1"/>
  <c r="Q430" i="67"/>
  <c r="R430" i="67" s="1"/>
  <c r="O431" i="67" s="1"/>
  <c r="Q426" i="50"/>
  <c r="R426" i="50" s="1"/>
  <c r="O427" i="50" s="1"/>
  <c r="Q426" i="51"/>
  <c r="R426" i="51" s="1"/>
  <c r="O427" i="51" s="1"/>
  <c r="Q428" i="30"/>
  <c r="R428" i="30" s="1"/>
  <c r="O429" i="30" s="1"/>
  <c r="Q429" i="68" l="1"/>
  <c r="R429" i="68" s="1"/>
  <c r="O430" i="68" s="1"/>
  <c r="Q427" i="51"/>
  <c r="R427" i="51" s="1"/>
  <c r="O428" i="51" s="1"/>
  <c r="Q427" i="50"/>
  <c r="R427" i="50" s="1"/>
  <c r="O428" i="50" s="1"/>
  <c r="Q429" i="30"/>
  <c r="R429" i="30" s="1"/>
  <c r="O430" i="30" s="1"/>
  <c r="Q428" i="31"/>
  <c r="R428" i="31" s="1"/>
  <c r="O429" i="31" s="1"/>
  <c r="Q431" i="67"/>
  <c r="R431" i="67" s="1"/>
  <c r="O432" i="67" s="1"/>
  <c r="Q429" i="31" l="1"/>
  <c r="R429" i="31" s="1"/>
  <c r="O430" i="31" s="1"/>
  <c r="Q430" i="30"/>
  <c r="R430" i="30" s="1"/>
  <c r="O431" i="30" s="1"/>
  <c r="Q432" i="67"/>
  <c r="R432" i="67" s="1"/>
  <c r="O433" i="67" s="1"/>
  <c r="Q428" i="51"/>
  <c r="R428" i="51" s="1"/>
  <c r="O429" i="51" s="1"/>
  <c r="Q428" i="50"/>
  <c r="R428" i="50" s="1"/>
  <c r="O429" i="50" s="1"/>
  <c r="Q430" i="68"/>
  <c r="R430" i="68" s="1"/>
  <c r="O431" i="68" s="1"/>
  <c r="Q431" i="30" l="1"/>
  <c r="R431" i="30" s="1"/>
  <c r="O432" i="30" s="1"/>
  <c r="Q431" i="68"/>
  <c r="R431" i="68" s="1"/>
  <c r="O432" i="68" s="1"/>
  <c r="Q429" i="51"/>
  <c r="R429" i="51" s="1"/>
  <c r="O430" i="51" s="1"/>
  <c r="Q433" i="67"/>
  <c r="R433" i="67" s="1"/>
  <c r="O434" i="67" s="1"/>
  <c r="Q430" i="31"/>
  <c r="R430" i="31" s="1"/>
  <c r="O431" i="31" s="1"/>
  <c r="Q429" i="50"/>
  <c r="R429" i="50" s="1"/>
  <c r="O430" i="50" s="1"/>
  <c r="Q432" i="68" l="1"/>
  <c r="R432" i="68" s="1"/>
  <c r="O433" i="68" s="1"/>
  <c r="Q431" i="31"/>
  <c r="R431" i="31" s="1"/>
  <c r="O432" i="31" s="1"/>
  <c r="Q434" i="67"/>
  <c r="R434" i="67" s="1"/>
  <c r="O435" i="67" s="1"/>
  <c r="Q430" i="50"/>
  <c r="R430" i="50" s="1"/>
  <c r="O431" i="50" s="1"/>
  <c r="Q432" i="30"/>
  <c r="R432" i="30" s="1"/>
  <c r="O433" i="30" s="1"/>
  <c r="Q430" i="51"/>
  <c r="R430" i="51" s="1"/>
  <c r="O431" i="51" s="1"/>
  <c r="Q431" i="50" l="1"/>
  <c r="R431" i="50" s="1"/>
  <c r="O432" i="50" s="1"/>
  <c r="Q431" i="51"/>
  <c r="R431" i="51" s="1"/>
  <c r="O432" i="51" s="1"/>
  <c r="Q435" i="67"/>
  <c r="R435" i="67" s="1"/>
  <c r="O436" i="67" s="1"/>
  <c r="Q433" i="68"/>
  <c r="R433" i="68" s="1"/>
  <c r="O434" i="68" s="1"/>
  <c r="Q432" i="31"/>
  <c r="R432" i="31" s="1"/>
  <c r="O433" i="31" s="1"/>
  <c r="Q433" i="30"/>
  <c r="R433" i="30" s="1"/>
  <c r="O434" i="30" s="1"/>
  <c r="Q433" i="31" l="1"/>
  <c r="R433" i="31" s="1"/>
  <c r="O434" i="31" s="1"/>
  <c r="Q434" i="68"/>
  <c r="R434" i="68" s="1"/>
  <c r="O435" i="68" s="1"/>
  <c r="Q436" i="67"/>
  <c r="R436" i="67" s="1"/>
  <c r="O437" i="67" s="1"/>
  <c r="Q432" i="50"/>
  <c r="R432" i="50" s="1"/>
  <c r="O433" i="50" s="1"/>
  <c r="Q434" i="30"/>
  <c r="R434" i="30" s="1"/>
  <c r="O435" i="30" s="1"/>
  <c r="Q432" i="51"/>
  <c r="R432" i="51" s="1"/>
  <c r="O433" i="51" s="1"/>
  <c r="Q435" i="30" l="1"/>
  <c r="R435" i="30" s="1"/>
  <c r="O436" i="30" s="1"/>
  <c r="Q434" i="31"/>
  <c r="R434" i="31" s="1"/>
  <c r="O435" i="31" s="1"/>
  <c r="Q433" i="51"/>
  <c r="R433" i="51" s="1"/>
  <c r="O434" i="51" s="1"/>
  <c r="Q435" i="68"/>
  <c r="R435" i="68" s="1"/>
  <c r="O436" i="68" s="1"/>
  <c r="Q433" i="50"/>
  <c r="R433" i="50" s="1"/>
  <c r="O434" i="50" s="1"/>
  <c r="Q437" i="67"/>
  <c r="R437" i="67" s="1"/>
  <c r="O438" i="67" s="1"/>
  <c r="Q436" i="68" l="1"/>
  <c r="R436" i="68" s="1"/>
  <c r="O437" i="68" s="1"/>
  <c r="Q438" i="67"/>
  <c r="R438" i="67" s="1"/>
  <c r="O439" i="67" s="1"/>
  <c r="Q436" i="30"/>
  <c r="R436" i="30" s="1"/>
  <c r="O437" i="30" s="1"/>
  <c r="Q435" i="31"/>
  <c r="R435" i="31" s="1"/>
  <c r="O436" i="31" s="1"/>
  <c r="Q434" i="51"/>
  <c r="R434" i="51" s="1"/>
  <c r="O435" i="51" s="1"/>
  <c r="Q434" i="50"/>
  <c r="R434" i="50" s="1"/>
  <c r="O435" i="50" s="1"/>
  <c r="Q437" i="30" l="1"/>
  <c r="R437" i="30" s="1"/>
  <c r="O438" i="30" s="1"/>
  <c r="Q439" i="67"/>
  <c r="R439" i="67" s="1"/>
  <c r="O440" i="67" s="1"/>
  <c r="Q437" i="68"/>
  <c r="R437" i="68" s="1"/>
  <c r="O438" i="68" s="1"/>
  <c r="Q435" i="50"/>
  <c r="R435" i="50" s="1"/>
  <c r="O436" i="50" s="1"/>
  <c r="Q436" i="31"/>
  <c r="R436" i="31" s="1"/>
  <c r="O437" i="31" s="1"/>
  <c r="Q435" i="51"/>
  <c r="R435" i="51" s="1"/>
  <c r="O436" i="51" s="1"/>
  <c r="Q436" i="50" l="1"/>
  <c r="R436" i="50" s="1"/>
  <c r="O437" i="50" s="1"/>
  <c r="Q438" i="68"/>
  <c r="R438" i="68" s="1"/>
  <c r="O439" i="68" s="1"/>
  <c r="Q436" i="51"/>
  <c r="R436" i="51" s="1"/>
  <c r="O437" i="51" s="1"/>
  <c r="Q440" i="67"/>
  <c r="R440" i="67" s="1"/>
  <c r="O441" i="67" s="1"/>
  <c r="Q437" i="31"/>
  <c r="R437" i="31" s="1"/>
  <c r="O438" i="31" s="1"/>
  <c r="Q438" i="30"/>
  <c r="R438" i="30" s="1"/>
  <c r="O439" i="30" s="1"/>
  <c r="Q439" i="68" l="1"/>
  <c r="R439" i="68" s="1"/>
  <c r="O440" i="68" s="1"/>
  <c r="Q439" i="30"/>
  <c r="R439" i="30" s="1"/>
  <c r="O440" i="30" s="1"/>
  <c r="Q437" i="51"/>
  <c r="R437" i="51" s="1"/>
  <c r="O438" i="51" s="1"/>
  <c r="Q437" i="50"/>
  <c r="R437" i="50" s="1"/>
  <c r="O438" i="50" s="1"/>
  <c r="Q441" i="67"/>
  <c r="R441" i="67" s="1"/>
  <c r="O442" i="67" s="1"/>
  <c r="Q438" i="31"/>
  <c r="R438" i="31" s="1"/>
  <c r="O439" i="31" s="1"/>
  <c r="Q439" i="31" l="1"/>
  <c r="R439" i="31" s="1"/>
  <c r="O440" i="31" s="1"/>
  <c r="Q440" i="68"/>
  <c r="R440" i="68" s="1"/>
  <c r="O441" i="68" s="1"/>
  <c r="Q438" i="50"/>
  <c r="R438" i="50" s="1"/>
  <c r="O439" i="50" s="1"/>
  <c r="Q438" i="51"/>
  <c r="R438" i="51" s="1"/>
  <c r="O439" i="51" s="1"/>
  <c r="Q440" i="30"/>
  <c r="R440" i="30" s="1"/>
  <c r="O441" i="30" s="1"/>
  <c r="Q442" i="67"/>
  <c r="R442" i="67" s="1"/>
  <c r="O443" i="67" s="1"/>
  <c r="Q441" i="30" l="1"/>
  <c r="R441" i="30" s="1"/>
  <c r="O442" i="30" s="1"/>
  <c r="Q439" i="51"/>
  <c r="R439" i="51" s="1"/>
  <c r="O440" i="51" s="1"/>
  <c r="Q439" i="50"/>
  <c r="R439" i="50" s="1"/>
  <c r="O440" i="50" s="1"/>
  <c r="Q440" i="31"/>
  <c r="R440" i="31" s="1"/>
  <c r="O441" i="31" s="1"/>
  <c r="Q443" i="67"/>
  <c r="R443" i="67" s="1"/>
  <c r="O444" i="67" s="1"/>
  <c r="Q441" i="68"/>
  <c r="R441" i="68" s="1"/>
  <c r="O442" i="68" s="1"/>
  <c r="Q440" i="51" l="1"/>
  <c r="R440" i="51" s="1"/>
  <c r="O441" i="51" s="1"/>
  <c r="Q444" i="67"/>
  <c r="R444" i="67" s="1"/>
  <c r="O445" i="67" s="1"/>
  <c r="Q442" i="68"/>
  <c r="R442" i="68" s="1"/>
  <c r="O443" i="68" s="1"/>
  <c r="Q442" i="30"/>
  <c r="R442" i="30" s="1"/>
  <c r="O443" i="30" s="1"/>
  <c r="Q441" i="31"/>
  <c r="R441" i="31" s="1"/>
  <c r="O442" i="31" s="1"/>
  <c r="Q440" i="50"/>
  <c r="R440" i="50" s="1"/>
  <c r="O441" i="50" s="1"/>
  <c r="Q445" i="67" l="1"/>
  <c r="R445" i="67" s="1"/>
  <c r="O446" i="67" s="1"/>
  <c r="Q442" i="31"/>
  <c r="R442" i="31" s="1"/>
  <c r="O443" i="31" s="1"/>
  <c r="Q443" i="30"/>
  <c r="R443" i="30" s="1"/>
  <c r="O444" i="30" s="1"/>
  <c r="Q441" i="50"/>
  <c r="R441" i="50" s="1"/>
  <c r="O442" i="50" s="1"/>
  <c r="Q443" i="68"/>
  <c r="R443" i="68" s="1"/>
  <c r="O444" i="68" s="1"/>
  <c r="Q441" i="51"/>
  <c r="R441" i="51" s="1"/>
  <c r="O442" i="51" s="1"/>
  <c r="Q442" i="51" l="1"/>
  <c r="R442" i="51" s="1"/>
  <c r="O443" i="51" s="1"/>
  <c r="Q444" i="68"/>
  <c r="R444" i="68" s="1"/>
  <c r="O445" i="68" s="1"/>
  <c r="Q446" i="67"/>
  <c r="R446" i="67" s="1"/>
  <c r="O447" i="67" s="1"/>
  <c r="Q442" i="50"/>
  <c r="R442" i="50" s="1"/>
  <c r="O443" i="50" s="1"/>
  <c r="Q443" i="31"/>
  <c r="R443" i="31" s="1"/>
  <c r="O444" i="31" s="1"/>
  <c r="Q444" i="30"/>
  <c r="R444" i="30" s="1"/>
  <c r="O445" i="30" s="1"/>
  <c r="Q443" i="50" l="1"/>
  <c r="R443" i="50" s="1"/>
  <c r="O444" i="50" s="1"/>
  <c r="Q445" i="68"/>
  <c r="R445" i="68" s="1"/>
  <c r="O446" i="68" s="1"/>
  <c r="Q444" i="31"/>
  <c r="R444" i="31" s="1"/>
  <c r="O445" i="31" s="1"/>
  <c r="Q443" i="51"/>
  <c r="R443" i="51" s="1"/>
  <c r="O444" i="51" s="1"/>
  <c r="Q445" i="30"/>
  <c r="R445" i="30" s="1"/>
  <c r="O446" i="30" s="1"/>
  <c r="Q447" i="67"/>
  <c r="R447" i="67" s="1"/>
  <c r="O448" i="67" s="1"/>
  <c r="Q445" i="31" l="1"/>
  <c r="R445" i="31" s="1"/>
  <c r="O446" i="31" s="1"/>
  <c r="Q446" i="68"/>
  <c r="R446" i="68" s="1"/>
  <c r="O447" i="68" s="1"/>
  <c r="Q448" i="67"/>
  <c r="R448" i="67" s="1"/>
  <c r="O449" i="67" s="1"/>
  <c r="Q446" i="30"/>
  <c r="R446" i="30" s="1"/>
  <c r="O447" i="30" s="1"/>
  <c r="Q444" i="50"/>
  <c r="R444" i="50" s="1"/>
  <c r="O445" i="50" s="1"/>
  <c r="Q444" i="51"/>
  <c r="R444" i="51" s="1"/>
  <c r="O445" i="51" s="1"/>
  <c r="Q447" i="30" l="1"/>
  <c r="R447" i="30" s="1"/>
  <c r="O448" i="30" s="1"/>
  <c r="Q445" i="51"/>
  <c r="R445" i="51" s="1"/>
  <c r="O446" i="51" s="1"/>
  <c r="Q449" i="67"/>
  <c r="R449" i="67" s="1"/>
  <c r="O450" i="67" s="1"/>
  <c r="Q446" i="31"/>
  <c r="R446" i="31" s="1"/>
  <c r="O447" i="31" s="1"/>
  <c r="Q447" i="68"/>
  <c r="R447" i="68" s="1"/>
  <c r="O448" i="68" s="1"/>
  <c r="Q445" i="50"/>
  <c r="R445" i="50" s="1"/>
  <c r="O446" i="50" s="1"/>
  <c r="Q450" i="67" l="1"/>
  <c r="R450" i="67" s="1"/>
  <c r="O451" i="67" s="1"/>
  <c r="Q446" i="50"/>
  <c r="R446" i="50" s="1"/>
  <c r="O447" i="50" s="1"/>
  <c r="Q448" i="30"/>
  <c r="R448" i="30" s="1"/>
  <c r="O449" i="30" s="1"/>
  <c r="Q446" i="51"/>
  <c r="R446" i="51" s="1"/>
  <c r="O447" i="51" s="1"/>
  <c r="Q447" i="31"/>
  <c r="R447" i="31" s="1"/>
  <c r="O448" i="31" s="1"/>
  <c r="Q448" i="68"/>
  <c r="R448" i="68" s="1"/>
  <c r="O449" i="68" s="1"/>
  <c r="Q448" i="31" l="1"/>
  <c r="R448" i="31" s="1"/>
  <c r="O449" i="31" s="1"/>
  <c r="Q447" i="51"/>
  <c r="R447" i="51" s="1"/>
  <c r="O448" i="51" s="1"/>
  <c r="Q447" i="50"/>
  <c r="R447" i="50" s="1"/>
  <c r="O448" i="50" s="1"/>
  <c r="Q449" i="30"/>
  <c r="R449" i="30" s="1"/>
  <c r="O450" i="30" s="1"/>
  <c r="Q451" i="67"/>
  <c r="R451" i="67" s="1"/>
  <c r="O452" i="67" s="1"/>
  <c r="Q449" i="68"/>
  <c r="R449" i="68" s="1"/>
  <c r="O450" i="68" s="1"/>
  <c r="Q450" i="68" l="1"/>
  <c r="R450" i="68" s="1"/>
  <c r="O451" i="68" s="1"/>
  <c r="Q450" i="30"/>
  <c r="R450" i="30" s="1"/>
  <c r="O451" i="30" s="1"/>
  <c r="Q448" i="50"/>
  <c r="R448" i="50" s="1"/>
  <c r="O449" i="50" s="1"/>
  <c r="Q449" i="31"/>
  <c r="R449" i="31" s="1"/>
  <c r="O450" i="31" s="1"/>
  <c r="Q448" i="51"/>
  <c r="R448" i="51" s="1"/>
  <c r="O449" i="51" s="1"/>
  <c r="Q452" i="67"/>
  <c r="R452" i="67" s="1"/>
  <c r="O453" i="67" s="1"/>
  <c r="Q451" i="30" l="1"/>
  <c r="R451" i="30" s="1"/>
  <c r="O452" i="30" s="1"/>
  <c r="Q453" i="67"/>
  <c r="R453" i="67" s="1"/>
  <c r="O454" i="67" s="1"/>
  <c r="Q449" i="51"/>
  <c r="R449" i="51" s="1"/>
  <c r="O450" i="51" s="1"/>
  <c r="Q451" i="68"/>
  <c r="R451" i="68" s="1"/>
  <c r="O452" i="68" s="1"/>
  <c r="Q450" i="31"/>
  <c r="R450" i="31" s="1"/>
  <c r="O451" i="31" s="1"/>
  <c r="Q449" i="50"/>
  <c r="R449" i="50" s="1"/>
  <c r="O450" i="50" s="1"/>
  <c r="Q454" i="67" l="1"/>
  <c r="R454" i="67" s="1"/>
  <c r="O455" i="67" s="1"/>
  <c r="Q450" i="50"/>
  <c r="R450" i="50" s="1"/>
  <c r="O451" i="50" s="1"/>
  <c r="Q451" i="31"/>
  <c r="R451" i="31" s="1"/>
  <c r="O452" i="31" s="1"/>
  <c r="Q452" i="68"/>
  <c r="R452" i="68" s="1"/>
  <c r="O453" i="68" s="1"/>
  <c r="Q452" i="30"/>
  <c r="R452" i="30" s="1"/>
  <c r="O453" i="30" s="1"/>
  <c r="Q450" i="51"/>
  <c r="R450" i="51" s="1"/>
  <c r="O451" i="51" s="1"/>
  <c r="Q453" i="30" l="1"/>
  <c r="R453" i="30" s="1"/>
  <c r="O454" i="30" s="1"/>
  <c r="Q455" i="67"/>
  <c r="R455" i="67" s="1"/>
  <c r="O456" i="67" s="1"/>
  <c r="Q453" i="68"/>
  <c r="R453" i="68" s="1"/>
  <c r="O454" i="68" s="1"/>
  <c r="Q452" i="31"/>
  <c r="R452" i="31" s="1"/>
  <c r="O453" i="31" s="1"/>
  <c r="Q451" i="51"/>
  <c r="R451" i="51" s="1"/>
  <c r="O452" i="51" s="1"/>
  <c r="Q451" i="50"/>
  <c r="R451" i="50" s="1"/>
  <c r="O452" i="50" s="1"/>
  <c r="Q452" i="50" l="1"/>
  <c r="R452" i="50" s="1"/>
  <c r="O453" i="50" s="1"/>
  <c r="Q453" i="31"/>
  <c r="R453" i="31" s="1"/>
  <c r="O454" i="31" s="1"/>
  <c r="Q454" i="68"/>
  <c r="R454" i="68" s="1"/>
  <c r="O455" i="68" s="1"/>
  <c r="Q454" i="30"/>
  <c r="R454" i="30" s="1"/>
  <c r="O455" i="30" s="1"/>
  <c r="Q456" i="67"/>
  <c r="R456" i="67" s="1"/>
  <c r="O457" i="67" s="1"/>
  <c r="Q452" i="51"/>
  <c r="R452" i="51" s="1"/>
  <c r="O453" i="51" s="1"/>
  <c r="Q453" i="51" l="1"/>
  <c r="R453" i="51" s="1"/>
  <c r="O454" i="51" s="1"/>
  <c r="Q454" i="31"/>
  <c r="R454" i="31" s="1"/>
  <c r="O455" i="31" s="1"/>
  <c r="Q457" i="67"/>
  <c r="R457" i="67" s="1"/>
  <c r="O458" i="67" s="1"/>
  <c r="Q453" i="50"/>
  <c r="R453" i="50" s="1"/>
  <c r="O454" i="50" s="1"/>
  <c r="Q455" i="30"/>
  <c r="R455" i="30" s="1"/>
  <c r="O456" i="30" s="1"/>
  <c r="Q455" i="68"/>
  <c r="R455" i="68" s="1"/>
  <c r="O456" i="68" s="1"/>
  <c r="Q458" i="67" l="1"/>
  <c r="R458" i="67" s="1"/>
  <c r="O459" i="67" s="1"/>
  <c r="Q456" i="68"/>
  <c r="R456" i="68" s="1"/>
  <c r="O457" i="68" s="1"/>
  <c r="Q454" i="51"/>
  <c r="R454" i="51" s="1"/>
  <c r="O455" i="51" s="1"/>
  <c r="Q454" i="50"/>
  <c r="R454" i="50" s="1"/>
  <c r="O455" i="50" s="1"/>
  <c r="Q455" i="31"/>
  <c r="R455" i="31" s="1"/>
  <c r="O456" i="31" s="1"/>
  <c r="Q456" i="30"/>
  <c r="R456" i="30" s="1"/>
  <c r="O457" i="30" s="1"/>
  <c r="Q455" i="50" l="1"/>
  <c r="R455" i="50" s="1"/>
  <c r="O456" i="50" s="1"/>
  <c r="Q459" i="67"/>
  <c r="R459" i="67" s="1"/>
  <c r="O460" i="67" s="1"/>
  <c r="Q455" i="51"/>
  <c r="R455" i="51" s="1"/>
  <c r="O456" i="51" s="1"/>
  <c r="Q457" i="30"/>
  <c r="R457" i="30" s="1"/>
  <c r="O458" i="30" s="1"/>
  <c r="Q457" i="68"/>
  <c r="R457" i="68" s="1"/>
  <c r="O458" i="68" s="1"/>
  <c r="Q456" i="31"/>
  <c r="R456" i="31" s="1"/>
  <c r="O457" i="31" s="1"/>
  <c r="Q458" i="68" l="1"/>
  <c r="R458" i="68" s="1"/>
  <c r="O459" i="68" s="1"/>
  <c r="Q458" i="30"/>
  <c r="R458" i="30" s="1"/>
  <c r="O459" i="30" s="1"/>
  <c r="Q456" i="51"/>
  <c r="R456" i="51" s="1"/>
  <c r="O457" i="51" s="1"/>
  <c r="Q456" i="50"/>
  <c r="R456" i="50" s="1"/>
  <c r="O457" i="50" s="1"/>
  <c r="Q457" i="31"/>
  <c r="R457" i="31" s="1"/>
  <c r="O458" i="31" s="1"/>
  <c r="Q460" i="67"/>
  <c r="R460" i="67" s="1"/>
  <c r="O461" i="67" s="1"/>
  <c r="Q457" i="50" l="1"/>
  <c r="R457" i="50" s="1"/>
  <c r="O458" i="50" s="1"/>
  <c r="Q459" i="30"/>
  <c r="R459" i="30" s="1"/>
  <c r="O460" i="30" s="1"/>
  <c r="Q458" i="31"/>
  <c r="R458" i="31" s="1"/>
  <c r="O459" i="31" s="1"/>
  <c r="Q459" i="68"/>
  <c r="R459" i="68" s="1"/>
  <c r="O460" i="68" s="1"/>
  <c r="Q461" i="67"/>
  <c r="R461" i="67" s="1"/>
  <c r="O462" i="67" s="1"/>
  <c r="Q457" i="51"/>
  <c r="R457" i="51" s="1"/>
  <c r="O458" i="51" s="1"/>
  <c r="Q460" i="30" l="1"/>
  <c r="R460" i="30" s="1"/>
  <c r="O461" i="30" s="1"/>
  <c r="Q460" i="68"/>
  <c r="R460" i="68" s="1"/>
  <c r="O461" i="68" s="1"/>
  <c r="Q458" i="50"/>
  <c r="R458" i="50" s="1"/>
  <c r="O459" i="50" s="1"/>
  <c r="Q459" i="31"/>
  <c r="R459" i="31" s="1"/>
  <c r="O460" i="31" s="1"/>
  <c r="Q458" i="51"/>
  <c r="R458" i="51" s="1"/>
  <c r="O459" i="51" s="1"/>
  <c r="Q462" i="67"/>
  <c r="R462" i="67" s="1"/>
  <c r="O463" i="67" s="1"/>
  <c r="Q461" i="30" l="1"/>
  <c r="R461" i="30" s="1"/>
  <c r="O462" i="30" s="1"/>
  <c r="Q463" i="67"/>
  <c r="R463" i="67" s="1"/>
  <c r="O464" i="67" s="1"/>
  <c r="Q460" i="31"/>
  <c r="R460" i="31" s="1"/>
  <c r="O461" i="31" s="1"/>
  <c r="Q459" i="50"/>
  <c r="R459" i="50" s="1"/>
  <c r="O460" i="50" s="1"/>
  <c r="Q461" i="68"/>
  <c r="R461" i="68" s="1"/>
  <c r="O462" i="68" s="1"/>
  <c r="Q459" i="51"/>
  <c r="R459" i="51" s="1"/>
  <c r="O460" i="51" s="1"/>
  <c r="Q462" i="68" l="1"/>
  <c r="R462" i="68" s="1"/>
  <c r="O463" i="68" s="1"/>
  <c r="Q460" i="50"/>
  <c r="R460" i="50" s="1"/>
  <c r="O461" i="50" s="1"/>
  <c r="Q461" i="31"/>
  <c r="R461" i="31" s="1"/>
  <c r="O462" i="31" s="1"/>
  <c r="Q462" i="30"/>
  <c r="R462" i="30" s="1"/>
  <c r="O463" i="30" s="1"/>
  <c r="Q460" i="51"/>
  <c r="R460" i="51" s="1"/>
  <c r="O461" i="51" s="1"/>
  <c r="Q464" i="67"/>
  <c r="R464" i="67" s="1"/>
  <c r="O465" i="67" s="1"/>
  <c r="Q463" i="30" l="1"/>
  <c r="R463" i="30" s="1"/>
  <c r="O464" i="30" s="1"/>
  <c r="Q465" i="67"/>
  <c r="R465" i="67" s="1"/>
  <c r="O466" i="67" s="1"/>
  <c r="Q463" i="68"/>
  <c r="R463" i="68" s="1"/>
  <c r="O464" i="68" s="1"/>
  <c r="Q462" i="31"/>
  <c r="R462" i="31" s="1"/>
  <c r="O463" i="31" s="1"/>
  <c r="Q461" i="50"/>
  <c r="R461" i="50" s="1"/>
  <c r="O462" i="50" s="1"/>
  <c r="Q461" i="51"/>
  <c r="R461" i="51" s="1"/>
  <c r="O462" i="51" s="1"/>
  <c r="Q462" i="51" l="1"/>
  <c r="R462" i="51" s="1"/>
  <c r="O463" i="51" s="1"/>
  <c r="Q466" i="67"/>
  <c r="R466" i="67" s="1"/>
  <c r="O467" i="67" s="1"/>
  <c r="Q464" i="68"/>
  <c r="R464" i="68" s="1"/>
  <c r="O465" i="68" s="1"/>
  <c r="Q464" i="30"/>
  <c r="R464" i="30" s="1"/>
  <c r="O465" i="30" s="1"/>
  <c r="Q463" i="31"/>
  <c r="R463" i="31" s="1"/>
  <c r="O464" i="31" s="1"/>
  <c r="Q462" i="50"/>
  <c r="R462" i="50" s="1"/>
  <c r="O463" i="50" s="1"/>
  <c r="Q463" i="50" l="1"/>
  <c r="R463" i="50" s="1"/>
  <c r="O464" i="50" s="1"/>
  <c r="Q463" i="51"/>
  <c r="R463" i="51" s="1"/>
  <c r="O464" i="51" s="1"/>
  <c r="Q465" i="30"/>
  <c r="R465" i="30" s="1"/>
  <c r="O466" i="30" s="1"/>
  <c r="Q465" i="68"/>
  <c r="R465" i="68" s="1"/>
  <c r="O466" i="68" s="1"/>
  <c r="Q467" i="67"/>
  <c r="R467" i="67" s="1"/>
  <c r="O468" i="67" s="1"/>
  <c r="Q464" i="31"/>
  <c r="R464" i="31" s="1"/>
  <c r="O465" i="31" s="1"/>
  <c r="Q466" i="68" l="1"/>
  <c r="R466" i="68" s="1"/>
  <c r="O467" i="68" s="1"/>
  <c r="Q468" i="67"/>
  <c r="R468" i="67" s="1"/>
  <c r="O469" i="67" s="1"/>
  <c r="Q466" i="30"/>
  <c r="R466" i="30" s="1"/>
  <c r="O467" i="30" s="1"/>
  <c r="Q464" i="51"/>
  <c r="R464" i="51" s="1"/>
  <c r="O465" i="51" s="1"/>
  <c r="Q465" i="31"/>
  <c r="R465" i="31" s="1"/>
  <c r="O466" i="31" s="1"/>
  <c r="Q464" i="50"/>
  <c r="R464" i="50" s="1"/>
  <c r="O465" i="50" s="1"/>
  <c r="Q465" i="51" l="1"/>
  <c r="R465" i="51" s="1"/>
  <c r="O466" i="51" s="1"/>
  <c r="Q467" i="68"/>
  <c r="R467" i="68" s="1"/>
  <c r="O468" i="68" s="1"/>
  <c r="Q467" i="30"/>
  <c r="R467" i="30" s="1"/>
  <c r="O468" i="30" s="1"/>
  <c r="Q465" i="50"/>
  <c r="R465" i="50" s="1"/>
  <c r="O466" i="50" s="1"/>
  <c r="Q469" i="67"/>
  <c r="R469" i="67" s="1"/>
  <c r="O470" i="67" s="1"/>
  <c r="Q466" i="31"/>
  <c r="R466" i="31" s="1"/>
  <c r="O467" i="31" s="1"/>
  <c r="Q466" i="50" l="1"/>
  <c r="R466" i="50" s="1"/>
  <c r="O467" i="50" s="1"/>
  <c r="Q470" i="67"/>
  <c r="R470" i="67" s="1"/>
  <c r="O471" i="67" s="1"/>
  <c r="Q466" i="51"/>
  <c r="R466" i="51" s="1"/>
  <c r="O467" i="51" s="1"/>
  <c r="Q467" i="31"/>
  <c r="R467" i="31" s="1"/>
  <c r="O468" i="31" s="1"/>
  <c r="Q468" i="68"/>
  <c r="R468" i="68" s="1"/>
  <c r="O469" i="68" s="1"/>
  <c r="Q468" i="30"/>
  <c r="R468" i="30" s="1"/>
  <c r="O469" i="30" s="1"/>
  <c r="Q469" i="30" l="1"/>
  <c r="R469" i="30" s="1"/>
  <c r="O470" i="30" s="1"/>
  <c r="Q467" i="50"/>
  <c r="R467" i="50" s="1"/>
  <c r="O468" i="50" s="1"/>
  <c r="Q468" i="31"/>
  <c r="R468" i="31" s="1"/>
  <c r="O469" i="31" s="1"/>
  <c r="Q467" i="51"/>
  <c r="R467" i="51" s="1"/>
  <c r="O468" i="51" s="1"/>
  <c r="Q471" i="67"/>
  <c r="R471" i="67" s="1"/>
  <c r="O472" i="67" s="1"/>
  <c r="Q469" i="68"/>
  <c r="R469" i="68" s="1"/>
  <c r="O470" i="68" s="1"/>
  <c r="Q470" i="68" l="1"/>
  <c r="R470" i="68" s="1"/>
  <c r="O471" i="68" s="1"/>
  <c r="Q468" i="51"/>
  <c r="R468" i="51" s="1"/>
  <c r="O469" i="51" s="1"/>
  <c r="Q469" i="31"/>
  <c r="R469" i="31" s="1"/>
  <c r="O470" i="31" s="1"/>
  <c r="Q470" i="30"/>
  <c r="R470" i="30" s="1"/>
  <c r="O471" i="30" s="1"/>
  <c r="Q468" i="50"/>
  <c r="R468" i="50" s="1"/>
  <c r="O469" i="50" s="1"/>
  <c r="Q472" i="67"/>
  <c r="R472" i="67" s="1"/>
  <c r="O473" i="67" s="1"/>
  <c r="Q471" i="30" l="1"/>
  <c r="R471" i="30" s="1"/>
  <c r="O472" i="30" s="1"/>
  <c r="Q469" i="51"/>
  <c r="R469" i="51" s="1"/>
  <c r="O470" i="51" s="1"/>
  <c r="Q473" i="67"/>
  <c r="R473" i="67" s="1"/>
  <c r="O474" i="67" s="1"/>
  <c r="Q469" i="50"/>
  <c r="R469" i="50" s="1"/>
  <c r="O470" i="50" s="1"/>
  <c r="Q471" i="68"/>
  <c r="R471" i="68" s="1"/>
  <c r="O472" i="68" s="1"/>
  <c r="Q470" i="31"/>
  <c r="R470" i="31" s="1"/>
  <c r="O471" i="31" s="1"/>
  <c r="Q470" i="51" l="1"/>
  <c r="R470" i="51" s="1"/>
  <c r="O471" i="51" s="1"/>
  <c r="Q470" i="50"/>
  <c r="R470" i="50" s="1"/>
  <c r="O471" i="50" s="1"/>
  <c r="Q472" i="68"/>
  <c r="R472" i="68" s="1"/>
  <c r="O473" i="68" s="1"/>
  <c r="Q472" i="30"/>
  <c r="R472" i="30" s="1"/>
  <c r="O473" i="30" s="1"/>
  <c r="Q471" i="31"/>
  <c r="R471" i="31" s="1"/>
  <c r="O472" i="31" s="1"/>
  <c r="Q474" i="67"/>
  <c r="R474" i="67" s="1"/>
  <c r="O475" i="67" s="1"/>
  <c r="Q475" i="67" l="1"/>
  <c r="R475" i="67" s="1"/>
  <c r="O476" i="67" s="1"/>
  <c r="Q472" i="31"/>
  <c r="R472" i="31" s="1"/>
  <c r="O473" i="31" s="1"/>
  <c r="Q473" i="30"/>
  <c r="R473" i="30" s="1"/>
  <c r="O474" i="30" s="1"/>
  <c r="Q471" i="51"/>
  <c r="R471" i="51" s="1"/>
  <c r="O472" i="51" s="1"/>
  <c r="Q471" i="50"/>
  <c r="R471" i="50" s="1"/>
  <c r="O472" i="50" s="1"/>
  <c r="Q473" i="68"/>
  <c r="R473" i="68" s="1"/>
  <c r="O474" i="68" s="1"/>
  <c r="Q474" i="68" l="1"/>
  <c r="R474" i="68" s="1"/>
  <c r="O475" i="68" s="1"/>
  <c r="Q472" i="51"/>
  <c r="R472" i="51" s="1"/>
  <c r="O473" i="51" s="1"/>
  <c r="Q474" i="30"/>
  <c r="R474" i="30" s="1"/>
  <c r="O475" i="30" s="1"/>
  <c r="Q476" i="67"/>
  <c r="R476" i="67" s="1"/>
  <c r="O477" i="67" s="1"/>
  <c r="Q473" i="31"/>
  <c r="R473" i="31" s="1"/>
  <c r="O474" i="31" s="1"/>
  <c r="Q472" i="50"/>
  <c r="R472" i="50" s="1"/>
  <c r="O473" i="50" s="1"/>
  <c r="Q473" i="51" l="1"/>
  <c r="R473" i="51" s="1"/>
  <c r="O474" i="51" s="1"/>
  <c r="Q477" i="67"/>
  <c r="R477" i="67" s="1"/>
  <c r="O478" i="67" s="1"/>
  <c r="Q473" i="50"/>
  <c r="R473" i="50" s="1"/>
  <c r="O474" i="50" s="1"/>
  <c r="Q474" i="31"/>
  <c r="R474" i="31" s="1"/>
  <c r="O475" i="31" s="1"/>
  <c r="Q475" i="68"/>
  <c r="R475" i="68" s="1"/>
  <c r="O476" i="68" s="1"/>
  <c r="Q475" i="30"/>
  <c r="R475" i="30" s="1"/>
  <c r="O476" i="30" s="1"/>
  <c r="Q475" i="31" l="1"/>
  <c r="R475" i="31" s="1"/>
  <c r="O476" i="31" s="1"/>
  <c r="Q474" i="50"/>
  <c r="R474" i="50" s="1"/>
  <c r="O475" i="50" s="1"/>
  <c r="Q476" i="30"/>
  <c r="R476" i="30" s="1"/>
  <c r="O477" i="30" s="1"/>
  <c r="Q474" i="51"/>
  <c r="R474" i="51" s="1"/>
  <c r="O475" i="51" s="1"/>
  <c r="Q478" i="67"/>
  <c r="R478" i="67" s="1"/>
  <c r="O479" i="67" s="1"/>
  <c r="Q476" i="68"/>
  <c r="R476" i="68" s="1"/>
  <c r="O477" i="68" s="1"/>
  <c r="Q475" i="50" l="1"/>
  <c r="R475" i="50" s="1"/>
  <c r="O476" i="50" s="1"/>
  <c r="Q477" i="68"/>
  <c r="R477" i="68" s="1"/>
  <c r="O478" i="68" s="1"/>
  <c r="Q477" i="30"/>
  <c r="R477" i="30" s="1"/>
  <c r="O478" i="30" s="1"/>
  <c r="Q475" i="51"/>
  <c r="R475" i="51" s="1"/>
  <c r="O476" i="51" s="1"/>
  <c r="Q476" i="31"/>
  <c r="R476" i="31" s="1"/>
  <c r="O477" i="31" s="1"/>
  <c r="Q479" i="67"/>
  <c r="R479" i="67" s="1"/>
  <c r="O480" i="67" s="1"/>
  <c r="Q480" i="67" l="1"/>
  <c r="R480" i="67" s="1"/>
  <c r="O481" i="67" s="1"/>
  <c r="Q477" i="31"/>
  <c r="R477" i="31" s="1"/>
  <c r="O478" i="31" s="1"/>
  <c r="Q476" i="50"/>
  <c r="R476" i="50" s="1"/>
  <c r="O477" i="50" s="1"/>
  <c r="Q476" i="51"/>
  <c r="R476" i="51" s="1"/>
  <c r="O477" i="51" s="1"/>
  <c r="Q478" i="68"/>
  <c r="R478" i="68" s="1"/>
  <c r="O479" i="68" s="1"/>
  <c r="Q478" i="30"/>
  <c r="R478" i="30" s="1"/>
  <c r="O479" i="30" s="1"/>
  <c r="Q479" i="30" l="1"/>
  <c r="R479" i="30" s="1"/>
  <c r="O480" i="30" s="1"/>
  <c r="Q479" i="68"/>
  <c r="R479" i="68" s="1"/>
  <c r="O480" i="68" s="1"/>
  <c r="Q477" i="50"/>
  <c r="R477" i="50" s="1"/>
  <c r="O478" i="50" s="1"/>
  <c r="Q481" i="67"/>
  <c r="R481" i="67" s="1"/>
  <c r="O482" i="67" s="1"/>
  <c r="Q477" i="51"/>
  <c r="R477" i="51" s="1"/>
  <c r="O478" i="51" s="1"/>
  <c r="Q478" i="31"/>
  <c r="R478" i="31" s="1"/>
  <c r="O479" i="31" s="1"/>
  <c r="Q480" i="30" l="1"/>
  <c r="R480" i="30" s="1"/>
  <c r="O481" i="30" s="1"/>
  <c r="Q479" i="31"/>
  <c r="R479" i="31" s="1"/>
  <c r="O480" i="31" s="1"/>
  <c r="Q482" i="67"/>
  <c r="R482" i="67" s="1"/>
  <c r="O483" i="67" s="1"/>
  <c r="Q478" i="50"/>
  <c r="R478" i="50" s="1"/>
  <c r="O479" i="50" s="1"/>
  <c r="Q480" i="68"/>
  <c r="R480" i="68" s="1"/>
  <c r="O481" i="68" s="1"/>
  <c r="Q478" i="51"/>
  <c r="R478" i="51" s="1"/>
  <c r="O479" i="51" s="1"/>
  <c r="Q479" i="50" l="1"/>
  <c r="R479" i="50" s="1"/>
  <c r="O480" i="50" s="1"/>
  <c r="Q479" i="51"/>
  <c r="R479" i="51" s="1"/>
  <c r="O480" i="51" s="1"/>
  <c r="Q481" i="68"/>
  <c r="R481" i="68" s="1"/>
  <c r="O482" i="68" s="1"/>
  <c r="Q481" i="30"/>
  <c r="R481" i="30" s="1"/>
  <c r="O482" i="30" s="1"/>
  <c r="Q480" i="31"/>
  <c r="R480" i="31" s="1"/>
  <c r="O481" i="31" s="1"/>
  <c r="Q483" i="67"/>
  <c r="R483" i="67" s="1"/>
  <c r="O484" i="67" s="1"/>
  <c r="Q480" i="51" l="1"/>
  <c r="R480" i="51" s="1"/>
  <c r="O481" i="51" s="1"/>
  <c r="Q482" i="30"/>
  <c r="R482" i="30" s="1"/>
  <c r="O483" i="30" s="1"/>
  <c r="Q482" i="68"/>
  <c r="R482" i="68" s="1"/>
  <c r="O483" i="68" s="1"/>
  <c r="Q480" i="50"/>
  <c r="R480" i="50" s="1"/>
  <c r="O481" i="50" s="1"/>
  <c r="Q484" i="67"/>
  <c r="R484" i="67" s="1"/>
  <c r="O485" i="67" s="1"/>
  <c r="Q481" i="31"/>
  <c r="R481" i="31" s="1"/>
  <c r="O482" i="31" s="1"/>
  <c r="Q481" i="50" l="1"/>
  <c r="R481" i="50" s="1"/>
  <c r="O482" i="50" s="1"/>
  <c r="Q483" i="30"/>
  <c r="R483" i="30" s="1"/>
  <c r="O484" i="30" s="1"/>
  <c r="Q485" i="67"/>
  <c r="R485" i="67" s="1"/>
  <c r="O486" i="67" s="1"/>
  <c r="Q481" i="51"/>
  <c r="R481" i="51" s="1"/>
  <c r="O482" i="51" s="1"/>
  <c r="Q482" i="31"/>
  <c r="R482" i="31" s="1"/>
  <c r="O483" i="31" s="1"/>
  <c r="Q483" i="68"/>
  <c r="R483" i="68" s="1"/>
  <c r="O484" i="68" s="1"/>
  <c r="Q484" i="30" l="1"/>
  <c r="R484" i="30" s="1"/>
  <c r="O485" i="30" s="1"/>
  <c r="Q484" i="68"/>
  <c r="R484" i="68" s="1"/>
  <c r="O485" i="68" s="1"/>
  <c r="Q483" i="31"/>
  <c r="R483" i="31" s="1"/>
  <c r="O484" i="31" s="1"/>
  <c r="Q482" i="50"/>
  <c r="R482" i="50" s="1"/>
  <c r="O483" i="50" s="1"/>
  <c r="Q482" i="51"/>
  <c r="R482" i="51" s="1"/>
  <c r="O483" i="51" s="1"/>
  <c r="Q486" i="67"/>
  <c r="R486" i="67" s="1"/>
  <c r="O487" i="67" s="1"/>
  <c r="Q483" i="50" l="1"/>
  <c r="R483" i="50" s="1"/>
  <c r="O484" i="50" s="1"/>
  <c r="Q484" i="31"/>
  <c r="R484" i="31" s="1"/>
  <c r="O485" i="31" s="1"/>
  <c r="Q487" i="67"/>
  <c r="R487" i="67" s="1"/>
  <c r="O488" i="67" s="1"/>
  <c r="Q485" i="30"/>
  <c r="R485" i="30" s="1"/>
  <c r="O486" i="30" s="1"/>
  <c r="Q485" i="68"/>
  <c r="R485" i="68" s="1"/>
  <c r="O486" i="68" s="1"/>
  <c r="Q483" i="51"/>
  <c r="R483" i="51" s="1"/>
  <c r="O484" i="51" s="1"/>
  <c r="Q484" i="51" l="1"/>
  <c r="R484" i="51" s="1"/>
  <c r="O485" i="51" s="1"/>
  <c r="Q486" i="68"/>
  <c r="Q488" i="68" s="1"/>
  <c r="R488" i="68" s="1"/>
  <c r="S488" i="68" s="1"/>
  <c r="Q488" i="67"/>
  <c r="R488" i="67" s="1"/>
  <c r="O489" i="67" s="1"/>
  <c r="Q484" i="50"/>
  <c r="R484" i="50" s="1"/>
  <c r="O485" i="50" s="1"/>
  <c r="Q486" i="30"/>
  <c r="Q488" i="30" s="1"/>
  <c r="R488" i="30" s="1"/>
  <c r="S488" i="30" s="1"/>
  <c r="Q485" i="31"/>
  <c r="R485" i="31" s="1"/>
  <c r="O486" i="31" s="1"/>
  <c r="R486" i="68" l="1"/>
  <c r="Q485" i="51"/>
  <c r="R485" i="51" s="1"/>
  <c r="O486" i="51" s="1"/>
  <c r="Q486" i="31"/>
  <c r="Q488" i="31" s="1"/>
  <c r="R488" i="31" s="1"/>
  <c r="S488" i="31" s="1"/>
  <c r="Q485" i="50"/>
  <c r="R485" i="50" s="1"/>
  <c r="O486" i="50" s="1"/>
  <c r="Q489" i="67"/>
  <c r="R489" i="67" s="1"/>
  <c r="O490" i="67" s="1"/>
  <c r="R486" i="30"/>
  <c r="Q486" i="51" l="1"/>
  <c r="Q488" i="51" s="1"/>
  <c r="R488" i="51" s="1"/>
  <c r="S488" i="51" s="1"/>
  <c r="Q490" i="67"/>
  <c r="R490" i="67" s="1"/>
  <c r="O491" i="67" s="1"/>
  <c r="R486" i="31"/>
  <c r="Q486" i="50"/>
  <c r="Q488" i="50" s="1"/>
  <c r="R488" i="50" s="1"/>
  <c r="S488" i="50" s="1"/>
  <c r="R486" i="51" l="1"/>
  <c r="R486" i="50"/>
  <c r="Q491" i="67"/>
  <c r="R491" i="67" s="1"/>
  <c r="O492" i="67" s="1"/>
  <c r="Q492" i="67" l="1"/>
  <c r="R492" i="67" s="1"/>
  <c r="O493" i="67" s="1"/>
  <c r="Q493" i="67" l="1"/>
  <c r="R493" i="67" s="1"/>
  <c r="O494" i="67" s="1"/>
  <c r="Q494" i="67" l="1"/>
  <c r="R494" i="67" s="1"/>
  <c r="O495" i="67" s="1"/>
  <c r="Q495" i="67" l="1"/>
  <c r="R495" i="67" s="1"/>
  <c r="O496" i="67" s="1"/>
  <c r="Q496" i="67" l="1"/>
  <c r="R496" i="67" s="1"/>
  <c r="O497" i="67" s="1"/>
  <c r="Q497" i="67" l="1"/>
  <c r="R497" i="67" s="1"/>
  <c r="O498" i="67" s="1"/>
  <c r="Q498" i="67" l="1"/>
  <c r="R498" i="67" s="1"/>
  <c r="O499" i="67" s="1"/>
  <c r="Q499" i="67" l="1"/>
  <c r="R499" i="67" s="1"/>
  <c r="O500" i="67" s="1"/>
  <c r="Q500" i="67" l="1"/>
  <c r="R500" i="67" s="1"/>
  <c r="O501" i="67" s="1"/>
  <c r="Q501" i="67" l="1"/>
  <c r="R501" i="67" s="1"/>
  <c r="O502" i="67" s="1"/>
  <c r="Q502" i="67" l="1"/>
  <c r="R502" i="67" s="1"/>
  <c r="O503" i="67" s="1"/>
  <c r="Q503" i="67" l="1"/>
  <c r="R503" i="67" s="1"/>
  <c r="O504" i="67" s="1"/>
  <c r="Q504" i="67" l="1"/>
  <c r="R504" i="67" s="1"/>
  <c r="O505" i="67" s="1"/>
  <c r="Q505" i="67" l="1"/>
  <c r="R505" i="67" s="1"/>
  <c r="O506" i="67" s="1"/>
  <c r="Q506" i="67" l="1"/>
  <c r="R506" i="67" s="1"/>
  <c r="O507" i="67" s="1"/>
  <c r="Q507" i="67" l="1"/>
  <c r="R507" i="67" s="1"/>
  <c r="O508" i="67" s="1"/>
  <c r="Q508" i="67" l="1"/>
  <c r="R508" i="67" s="1"/>
  <c r="O509" i="67" s="1"/>
  <c r="Q509" i="67" l="1"/>
  <c r="R509" i="67" s="1"/>
  <c r="O510" i="67" s="1"/>
  <c r="Q510" i="67" l="1"/>
  <c r="R510" i="67" s="1"/>
  <c r="O511" i="67" s="1"/>
  <c r="Q511" i="67" l="1"/>
  <c r="R511" i="67" s="1"/>
  <c r="O512" i="67" s="1"/>
  <c r="Q512" i="67" l="1"/>
  <c r="R512" i="67" s="1"/>
  <c r="O513" i="67" s="1"/>
  <c r="Q513" i="67" l="1"/>
  <c r="R513" i="67" s="1"/>
  <c r="O514" i="67" s="1"/>
  <c r="Q514" i="67" l="1"/>
  <c r="R514" i="67" s="1"/>
  <c r="O515" i="67" s="1"/>
  <c r="Q515" i="67" l="1"/>
  <c r="R515" i="67" s="1"/>
  <c r="O516" i="67" s="1"/>
  <c r="Q516" i="67" l="1"/>
  <c r="R516" i="67" s="1"/>
  <c r="O517" i="67" s="1"/>
  <c r="Q517" i="67" l="1"/>
  <c r="R517" i="67" s="1"/>
  <c r="O518" i="67" s="1"/>
  <c r="Q518" i="67" l="1"/>
  <c r="R518" i="67" s="1"/>
  <c r="O519" i="67" s="1"/>
  <c r="Q519" i="67" l="1"/>
  <c r="R519" i="67" s="1"/>
  <c r="O520" i="67" s="1"/>
  <c r="Q520" i="67" l="1"/>
  <c r="R520" i="67" s="1"/>
  <c r="O521" i="67" s="1"/>
  <c r="Q521" i="67" l="1"/>
  <c r="R521" i="67" s="1"/>
  <c r="O522" i="67" s="1"/>
  <c r="Q522" i="67" l="1"/>
  <c r="R522" i="67" s="1"/>
  <c r="O523" i="67" s="1"/>
  <c r="Q523" i="67" l="1"/>
  <c r="R523" i="67" s="1"/>
  <c r="O524" i="67" s="1"/>
  <c r="Q524" i="67" l="1"/>
  <c r="R524" i="67" s="1"/>
  <c r="O525" i="67" s="1"/>
  <c r="Q525" i="67" l="1"/>
  <c r="R525" i="67" s="1"/>
  <c r="O526" i="67" s="1"/>
  <c r="Q526" i="67" l="1"/>
  <c r="R526" i="67" s="1"/>
  <c r="O527" i="67" s="1"/>
  <c r="Q527" i="67" l="1"/>
  <c r="R527" i="67" s="1"/>
  <c r="O528" i="67" s="1"/>
  <c r="Q528" i="67" l="1"/>
  <c r="R528" i="67" s="1"/>
  <c r="O529" i="67" s="1"/>
  <c r="Q529" i="67" l="1"/>
  <c r="R529" i="67" s="1"/>
  <c r="O530" i="67" s="1"/>
  <c r="Q530" i="67" l="1"/>
  <c r="R530" i="67" s="1"/>
  <c r="O531" i="67" s="1"/>
  <c r="Q531" i="67" l="1"/>
  <c r="R531" i="67" s="1"/>
  <c r="O532" i="67" s="1"/>
  <c r="Q532" i="67" l="1"/>
  <c r="R532" i="67" s="1"/>
  <c r="O533" i="67" s="1"/>
  <c r="Q533" i="67" l="1"/>
  <c r="R533" i="67" s="1"/>
  <c r="O534" i="67" s="1"/>
  <c r="Q534" i="67" l="1"/>
  <c r="R534" i="67" s="1"/>
  <c r="O535" i="67" s="1"/>
  <c r="Q535" i="67" l="1"/>
  <c r="R535" i="67" s="1"/>
  <c r="O536" i="67" s="1"/>
  <c r="Q536" i="67" l="1"/>
  <c r="R536" i="67" s="1"/>
  <c r="O537" i="67" s="1"/>
  <c r="Q537" i="67" l="1"/>
  <c r="R537" i="67" s="1"/>
  <c r="O538" i="67" s="1"/>
  <c r="Q538" i="67" l="1"/>
  <c r="Q540" i="67" s="1"/>
  <c r="R540" i="67" s="1"/>
  <c r="S540" i="67" s="1"/>
  <c r="R538" i="67" l="1"/>
</calcChain>
</file>

<file path=xl/sharedStrings.xml><?xml version="1.0" encoding="utf-8"?>
<sst xmlns="http://schemas.openxmlformats.org/spreadsheetml/2006/main" count="97368" uniqueCount="4897">
  <si>
    <t>LAMP, 120 VOLT  100 WATT  MEDIUM  A-19           P/N 100A/RS</t>
  </si>
  <si>
    <t>CONDUIT, ALUMINUM    1     IN  10 FT  WITH COUPLING</t>
  </si>
  <si>
    <t>ANGLE, HOT ROLL  3     X 3     X 1/4</t>
  </si>
  <si>
    <t>STRAP, PIPE RIGID     1 IN                      P/N 702 1 EG</t>
  </si>
  <si>
    <t>STRAP, PIPE RIGID   3/4 IN                    P/N 702 3/4 EG</t>
  </si>
  <si>
    <t>TAMPA ELECTRIC COMPANY</t>
  </si>
  <si>
    <t>FOSSIL-FUELED GENERATING STATIONS</t>
  </si>
  <si>
    <t>PROJECTED FUTURE DOLLAR DISMANTLEMENT COST BY PLANT</t>
  </si>
  <si>
    <t>ESTIMATED FUTURE DOLLAR DISMANTLEMENT COST</t>
  </si>
  <si>
    <t>Labor</t>
  </si>
  <si>
    <t>Mat &amp; Eq</t>
  </si>
  <si>
    <t>Disposal</t>
  </si>
  <si>
    <t>Salvage</t>
  </si>
  <si>
    <t>Year</t>
  </si>
  <si>
    <t>Inflation</t>
  </si>
  <si>
    <t>PLANT</t>
  </si>
  <si>
    <t>Study</t>
  </si>
  <si>
    <t>Expenditure</t>
  </si>
  <si>
    <t>-</t>
  </si>
  <si>
    <t>Capital Recovery Year</t>
  </si>
  <si>
    <t>Amount To Accrue</t>
  </si>
  <si>
    <t>PV of Amount to Accrue</t>
  </si>
  <si>
    <t>Capital Recovery Years</t>
  </si>
  <si>
    <t>MOUNT, CABLE TIE (1.00 X 1.00) MAX WIDTH .190 4-WAY</t>
  </si>
  <si>
    <t>WHIP, WELDERS  10 FT</t>
  </si>
  <si>
    <t>BALLAST, HIGH PRESSURE SODIUM  150W MULTIVOLT    P/N H2015L</t>
  </si>
  <si>
    <t>OPER ACCRUAL FRINGE</t>
  </si>
  <si>
    <t>OPER REVERAL FRINGE</t>
  </si>
  <si>
    <t>OPER SUCCESS SHARING</t>
  </si>
  <si>
    <t>DESCRIPTION - JE90010</t>
  </si>
  <si>
    <t>COVERALL, PROTECTIVE/DISPOSABLE W/HOOD &amp; BOOTS  WH     LARGE</t>
  </si>
  <si>
    <t>COVERALL, PROTECTIVE/DISPOSABLE W/HOOD &amp; BOOTS  WH    MEDIUM</t>
  </si>
  <si>
    <t>COVERALL, PROTECTIVE/DISPOSABLE W/HOOD &amp; BOOTS  WH XXX-LARGE</t>
  </si>
  <si>
    <t>BLADE, H.S. METAL CUTTING  B&amp;D #40113  14 TOOTH  6 IN LG</t>
  </si>
  <si>
    <t>BODY, CONNECTOR 15A 125    V 3W 2P STR BLD HUBBELL #PA5004</t>
  </si>
  <si>
    <t>CABLE, TYPE SO 600V 12 AWG 3 COND</t>
  </si>
  <si>
    <t>LIGHTER, SPARK  3- FLINT  GAS IGNITER</t>
  </si>
  <si>
    <t>CLIP, WIRE ROPE    1/2  IN</t>
  </si>
  <si>
    <t>Final Dismantling Study Costs</t>
  </si>
  <si>
    <t>O/T SUPV PAY DISTR</t>
  </si>
  <si>
    <t>O/T OFF PAY DISTR</t>
  </si>
  <si>
    <t>OFF ACCRUAL UNDISTR</t>
  </si>
  <si>
    <t>OFF REVERSL UNDISTR</t>
  </si>
  <si>
    <t>OFFICE S/T REDIST</t>
  </si>
  <si>
    <t>S/T OFF PAY DISTR</t>
  </si>
  <si>
    <t>OFF ACCRUAL FRINGE</t>
  </si>
  <si>
    <t>OFF REVERAL FRINGE</t>
  </si>
  <si>
    <t>OFF SUCCESS SHARING</t>
  </si>
  <si>
    <t>16310  CLEAR   00.3358</t>
  </si>
  <si>
    <t>RESPIRATOR, PARTICULATE  N95 RATED  NIOSH 42CFR84   P/N 8210</t>
  </si>
  <si>
    <t>SHIELD, FACE  DARK GREEN  15-1/2 X 9 IN LONG  .060 THICKNESS</t>
  </si>
  <si>
    <t>TAPE, VINYL    ELECTRICAL               .007    3/4 X  66 FT</t>
  </si>
  <si>
    <t>SPRAYER, GARDEN  1.5 GAL POLYETHYLENE TANK</t>
  </si>
  <si>
    <t>GRATING, GALVANIZED  (NON-SERRATED)  36 IN X 24 FT</t>
  </si>
  <si>
    <t>COMPOUND, SWEEPING, 50 LB CONTAINER</t>
  </si>
  <si>
    <t>PLUG, 250VDC/600VAC  60A  4W  4P  C-H #APJ6475</t>
  </si>
  <si>
    <t>Check Figures</t>
  </si>
  <si>
    <t>Multiplier to</t>
  </si>
  <si>
    <t>BATTERY, 6     VOLT  SPRING TYPE  2-5/8" X 2-5/8" X 4" 12/BX</t>
  </si>
  <si>
    <t>BLEACH, HOUSEHOLD  5.25% SODIUM HYPOCHLORITE</t>
  </si>
  <si>
    <t>BRACKET, FACE SHIELD                                P/N 100G</t>
  </si>
  <si>
    <t>BAG, WOVEN POLYPROPYLENE  26 IN X 40 IN</t>
  </si>
  <si>
    <t>BROOM, PUSH  OFFICE          18 IN  W/O HANDLE</t>
  </si>
  <si>
    <t>HANDLE, BROOM  18 IN OFFICE PUSH  5 IN METAL THREAD</t>
  </si>
  <si>
    <t>COVER, CONDULET  FORM 7  FERALOY  2     IN  C/H 670F</t>
  </si>
  <si>
    <t>GASKET, NEOPRENE  CONDULET  SOLID FORM 7   2     IN C/H</t>
  </si>
  <si>
    <t>HUB, ZINC  SCRU-TITE  2     IN</t>
  </si>
  <si>
    <t>Total Big Bend Power Station</t>
  </si>
  <si>
    <t>Total Bayside Power Station</t>
  </si>
  <si>
    <t>Total Polk Power Station</t>
  </si>
  <si>
    <t>Total Gannon Power Station</t>
  </si>
  <si>
    <t>Total Dismantlement Accrual</t>
  </si>
  <si>
    <t>PAD, ABSORBENT OIL  100 SHEET/BALE</t>
  </si>
  <si>
    <t>GLOVE, DRIVER  GRAIN PALM W/SPLIT LEATHER BACK         SMALL</t>
  </si>
  <si>
    <t>Grand Total</t>
  </si>
  <si>
    <t>WOOD, CONSTRUCTION FIR   2 IN X  4 IN X 16 FT  OR EQUAL</t>
  </si>
  <si>
    <t>PLYWOOD, EXTERIOR SHEATHING CD  3/4 IN X 4 FT X 8 FT</t>
  </si>
  <si>
    <t>HVY VEH DIST  LA</t>
  </si>
  <si>
    <t>BOOTS, RUBBER KNEE  SAFETY TOE  SIZE  8</t>
  </si>
  <si>
    <t>BOOTS, RUBBER KNEE  SAFETY TOE  SIZE 10</t>
  </si>
  <si>
    <t>DRUM, 55 GAL  OPEN HEAD W/BOLT TYPE LOCK RING</t>
  </si>
  <si>
    <t>BOOTS, RUBBER KNEE  SAFETY TOE  SIZE  9</t>
  </si>
  <si>
    <t>PERMIT, ENERGY SUPPLY HOT WORK  2-PART  50/PK    P/N 6016261</t>
  </si>
  <si>
    <t>CONNECTOR, SEALTIGHT STRAIGHT           3/4 IN   GEDNEY ONLY</t>
  </si>
  <si>
    <t>CONNECTOR, SEALTIGHT STRAIGHT         1     IN   GEDNEY ONLY</t>
  </si>
  <si>
    <t>LUBRICANT, WIRE PULLING  IDEAL  YELLOW  77        P/N 31-351</t>
  </si>
  <si>
    <t>ARO Transfer</t>
  </si>
  <si>
    <t>RWIP Transfer</t>
  </si>
  <si>
    <t>L,M,D,S</t>
  </si>
  <si>
    <t>Materials</t>
  </si>
  <si>
    <t>Labor Total</t>
  </si>
  <si>
    <t>Salvage Total</t>
  </si>
  <si>
    <t>Materials Total</t>
  </si>
  <si>
    <t>Dismantling Activity</t>
  </si>
  <si>
    <t>COVERALL, PROTECTIVE/DISPOSABLE W/HOOD &amp; BOOTS  WH  XX-LARGE</t>
  </si>
  <si>
    <t>FLUID, METAL CUTTING  SPRAY TAP HB-1  QT CAN  W/SPOUT</t>
  </si>
  <si>
    <t>RESPIRATOR, 3M  HALF FACE  MEDIUM 6200 SERIES</t>
  </si>
  <si>
    <t>ELECTRODE, WELDING   7018         3/32 IN   ATOM ARC</t>
  </si>
  <si>
    <t>CLOTH, HI-TEMP HEAT RESISTANT  ASB SUB  1/16 IN X 36 IN</t>
  </si>
  <si>
    <t>ELECTRODE, WELDING   6010         1/8  IN</t>
  </si>
  <si>
    <t>ELECTRODE, WELDING   7018         1/8  IN   ATOM ARC</t>
  </si>
  <si>
    <t>PLUG, EAR  PURA-FIT FOAM RUBBER CONTOUR SHAPE DISPOSABLE</t>
  </si>
  <si>
    <t>FILTER, 3M  FOR ACID GAS/DUST/FUMES/MISTS/ASBESTOS  P/N 2096</t>
  </si>
  <si>
    <t>COVERALL, PROTECTIVE/DISPOSABLE W/HOOD &amp; BOOTS  WH   X-LARGE</t>
  </si>
  <si>
    <t>Summary of Surviving Assets</t>
  </si>
  <si>
    <t>Summary of Retired Assets</t>
  </si>
  <si>
    <t>Total Dismantlement Costs</t>
  </si>
  <si>
    <t>BOOTS, RUBBER KNEE  SAFETY TOE  SIZE 12</t>
  </si>
  <si>
    <t>HEADLIGHT,  WITH HEADBAND AND KRYPTON LAMP</t>
  </si>
  <si>
    <t>As of December 31, 2006</t>
  </si>
  <si>
    <t>GLOVES, WELDING  LEATHER     MEDIUM</t>
  </si>
  <si>
    <t>Equals: Amount To Accrue</t>
  </si>
  <si>
    <t>Earnings Rate</t>
  </si>
  <si>
    <t>Monthly Rate</t>
  </si>
  <si>
    <t>Months to Accrue</t>
  </si>
  <si>
    <t>Monthly Amount</t>
  </si>
  <si>
    <t>COMPUTATION OF ANNUAL ACCRUAL</t>
  </si>
  <si>
    <t>Annual</t>
  </si>
  <si>
    <t>Rate of</t>
  </si>
  <si>
    <t>Change</t>
  </si>
  <si>
    <t>Multiplier</t>
  </si>
  <si>
    <t>Date</t>
  </si>
  <si>
    <t>Recovery</t>
  </si>
  <si>
    <t>Capital</t>
  </si>
  <si>
    <t>Cost</t>
  </si>
  <si>
    <t>Estimate</t>
  </si>
  <si>
    <t>Per Study</t>
  </si>
  <si>
    <t>Dollars</t>
  </si>
  <si>
    <t>Dismantlement</t>
  </si>
  <si>
    <t>Materials &amp; Eq</t>
  </si>
  <si>
    <t>Year of</t>
  </si>
  <si>
    <t>Total</t>
  </si>
  <si>
    <t>Dollar</t>
  </si>
  <si>
    <t>Future</t>
  </si>
  <si>
    <t>Period</t>
  </si>
  <si>
    <t>Cost at</t>
  </si>
  <si>
    <t>Study Date</t>
  </si>
  <si>
    <t>Reserve</t>
  </si>
  <si>
    <t>Estimate in</t>
  </si>
  <si>
    <t>Bayside Common</t>
  </si>
  <si>
    <t>Bayside Unit #1 CT &amp; PB</t>
  </si>
  <si>
    <t>Bayside Unit #2 CT &amp; PB</t>
  </si>
  <si>
    <t>Big Bend Common</t>
  </si>
  <si>
    <t>Big Bend Unit #1 &amp; #2 FGD</t>
  </si>
  <si>
    <t>Big Bend Unit #1 Turbine &amp; Coal</t>
  </si>
  <si>
    <t>Big Bend Unit #2 Turbine &amp; Coal</t>
  </si>
  <si>
    <t>Big Bend Unit #3 &amp; #4 FGD</t>
  </si>
  <si>
    <t>Big Bend Unit #4 Turbine &amp; Coal</t>
  </si>
  <si>
    <t>City of Tampa</t>
  </si>
  <si>
    <t>Gannon Common</t>
  </si>
  <si>
    <t>Gannon CT's</t>
  </si>
  <si>
    <t>Polk Common &amp; Gasifier</t>
  </si>
  <si>
    <t>Polk Unit #1 Power Block</t>
  </si>
  <si>
    <t>Polk Unit #2 Power Block</t>
  </si>
  <si>
    <t>Polk Unit #3 Power Block</t>
  </si>
  <si>
    <t>LABOR</t>
  </si>
  <si>
    <t>EQUIPMENT</t>
  </si>
  <si>
    <t>DISPOSAL</t>
  </si>
  <si>
    <t>SALVAGE</t>
  </si>
  <si>
    <t>TOTAL</t>
  </si>
  <si>
    <t>Tampa Electric Company</t>
  </si>
  <si>
    <t xml:space="preserve">MATERIALS &amp; </t>
  </si>
  <si>
    <t>Check Figure</t>
  </si>
  <si>
    <t>Summary of Dismantling Accruals</t>
  </si>
  <si>
    <t>S</t>
  </si>
  <si>
    <t>Status</t>
  </si>
  <si>
    <t>R</t>
  </si>
  <si>
    <t>Variance</t>
  </si>
  <si>
    <t>Phillips Station</t>
  </si>
  <si>
    <t>Big Bend Unit #3 Turbine &amp; Coal</t>
  </si>
  <si>
    <t>MATERIALS</t>
  </si>
  <si>
    <t>&amp; EQUIPMENT</t>
  </si>
  <si>
    <t>GL_YR</t>
  </si>
  <si>
    <t>GL_MTH</t>
  </si>
  <si>
    <t>ORG_LC</t>
  </si>
  <si>
    <t>FERC</t>
  </si>
  <si>
    <t>PNT</t>
  </si>
  <si>
    <t>RSRC</t>
  </si>
  <si>
    <t>BNFT_LC</t>
  </si>
  <si>
    <t>Amount</t>
  </si>
  <si>
    <t>TRNS_DSC</t>
  </si>
  <si>
    <t>JE_NO</t>
  </si>
  <si>
    <t>PRMY_REF</t>
  </si>
  <si>
    <t>TAPE, VINYL PLASTIC  ORANGE   1/2 X 20 FT</t>
  </si>
  <si>
    <t>Year of Study</t>
  </si>
  <si>
    <t>Estimates</t>
  </si>
  <si>
    <t>Are in ___</t>
  </si>
  <si>
    <t>Intitial Cost</t>
  </si>
  <si>
    <t>2006 G/L Balance</t>
  </si>
  <si>
    <t>REV-RIPTION - JE90010</t>
  </si>
  <si>
    <t>S/T SUPV PAY DISTR</t>
  </si>
  <si>
    <t>SUPERVISORY S/T REDIST</t>
  </si>
  <si>
    <t>SUPV ACCRUAL UNDISTR</t>
  </si>
  <si>
    <t>SUPV REVERSL UNDISTR</t>
  </si>
  <si>
    <t>SUPV ACCRUAL FRINGE</t>
  </si>
  <si>
    <t>SUPV REVERAL FRINGE</t>
  </si>
  <si>
    <t>SUPV SUCCESS SHARING</t>
  </si>
  <si>
    <t>OPER ACCRUAL UNDISTR</t>
  </si>
  <si>
    <t>OPER REVERSL UNDISTR</t>
  </si>
  <si>
    <t>OPERATING S/T REDIST</t>
  </si>
  <si>
    <t>S/T OPER PAY DISTR</t>
  </si>
  <si>
    <t>GANON AP ACR- JE90010</t>
  </si>
  <si>
    <t>REV-N AP ACR- JE90010</t>
  </si>
  <si>
    <t>VALVE, GATE   1-1/2 IN   800SP  SW  T-PATT A= 4- 3/4      FS</t>
  </si>
  <si>
    <t>ACCOUNTS PAYABLE</t>
  </si>
  <si>
    <t>CO-OP ACCRUAL UNDISTR</t>
  </si>
  <si>
    <t>CO-OP S/T REDIST</t>
  </si>
  <si>
    <t>S/T CO-OP PAY DISTR</t>
  </si>
  <si>
    <t>CO-OP ACCRUAL FRINGE</t>
  </si>
  <si>
    <t>O/T OPER PAY DISTR</t>
  </si>
  <si>
    <t>MINOR MAT ISSUE 0.0001</t>
  </si>
  <si>
    <t>CO-OP REVERSL UNDISTR</t>
  </si>
  <si>
    <t>CO-OP REVERAL FRINGE</t>
  </si>
  <si>
    <t>MINOR MAT ISSUE 0.0003</t>
  </si>
  <si>
    <t>MEALS REIMBURSEMENT</t>
  </si>
  <si>
    <t>COUPLING, STEEL  3000#    SW  SCH  80   2     IN</t>
  </si>
  <si>
    <t>LOCK, PADLOCK  MASTER NO. 1D  KEYED DIFFERENT          LARGE</t>
  </si>
  <si>
    <t>DISINFECTANT, 128 OUNCE  LYSOL</t>
  </si>
  <si>
    <t>RESPIRATOR, FUME/DUST/MIST/OZONE  10 EA/BX          P/N 8514</t>
  </si>
  <si>
    <t>SLEEVES, WELDERS CAPE  W/DETACHABLE BIB  LARGE</t>
  </si>
  <si>
    <t>LAMP, HIGH PRESSURE SODIUM    150W UNIVERSAL MTG</t>
  </si>
  <si>
    <t>LAMP, METAL HALIDE 175W, UNIVERSAL MOUNTING</t>
  </si>
  <si>
    <t>BLADE, HSS 44-7/8 IN X 1/2 IN X .020 TK  18 TEETH PER IN</t>
  </si>
  <si>
    <t>BOOTS, RUBBER KNEE  SAFETY TOE  SIZE 13</t>
  </si>
  <si>
    <t>HUB, ZINC  SCRU-TITE  1     IN</t>
  </si>
  <si>
    <t>LANTERN, WEATHER PROOF FLOATING  EVEREADY</t>
  </si>
  <si>
    <t>PLUG, CONNECTOR 15A  125V  3W  2P  STR  BLD</t>
  </si>
  <si>
    <t>U-BOLT,  6      PIPE  A=1/2  B= 6-3/4  C= 9- 7/16  HT</t>
  </si>
  <si>
    <t>Comparison to Prior Filing</t>
  </si>
  <si>
    <t>CURRENT</t>
  </si>
  <si>
    <t>ACCRUAL</t>
  </si>
  <si>
    <t>COMPANY</t>
  </si>
  <si>
    <t>PROPOSED</t>
  </si>
  <si>
    <t>(01/01/2007)</t>
  </si>
  <si>
    <t>CHANGE IN</t>
  </si>
  <si>
    <t>Station Analysis</t>
  </si>
  <si>
    <t>Per Last Unit</t>
  </si>
  <si>
    <t>AIR FRESHENER, CONTROL MIST  AEROSOL CAN  LIME/CITRUS</t>
  </si>
  <si>
    <t>16304  CLEAR   00.0000</t>
  </si>
  <si>
    <t>Post Reserve Transfers</t>
  </si>
  <si>
    <t>Proposed Reserve Transfers</t>
  </si>
  <si>
    <t>Total Dismantling Reserves</t>
  </si>
  <si>
    <t>Total Reserve Deficiency</t>
  </si>
  <si>
    <t>FPSC Accrual</t>
  </si>
  <si>
    <t>(01/01/2012</t>
  </si>
  <si>
    <t>Bayside CT's 3-6</t>
  </si>
  <si>
    <t>Big Bend CT 4</t>
  </si>
  <si>
    <t>As of December 31, 2011</t>
  </si>
  <si>
    <t>Bayside CT 3-6</t>
  </si>
  <si>
    <t>Before Reserve Transfers</t>
  </si>
  <si>
    <t>2011 G/L Balance</t>
  </si>
  <si>
    <t>As of December 31, 2010</t>
  </si>
  <si>
    <t>Summary of Dismantling - Expenditures</t>
  </si>
  <si>
    <t>Summary of Dismantling - Accruals</t>
  </si>
  <si>
    <t>Final Dismantling Study - Reserve Balances</t>
  </si>
  <si>
    <t>2010 G/L Balance</t>
  </si>
  <si>
    <t>Dismantling Study - Reserve Balances</t>
  </si>
  <si>
    <t>Dismantling Study - Reserve Transfers</t>
  </si>
  <si>
    <t>FPSC Approved</t>
  </si>
  <si>
    <t>Activity from 1/1/2007 to 12/31/2010 - Actual</t>
  </si>
  <si>
    <t>Activity from 1/1/2011 to 12/31/2011 - Budget</t>
  </si>
  <si>
    <t>961</t>
  </si>
  <si>
    <t>108</t>
  </si>
  <si>
    <t>51</t>
  </si>
  <si>
    <t>000</t>
  </si>
  <si>
    <t>058018</t>
  </si>
  <si>
    <t>52</t>
  </si>
  <si>
    <t>53</t>
  </si>
  <si>
    <t>54</t>
  </si>
  <si>
    <t>936</t>
  </si>
  <si>
    <t>005050</t>
  </si>
  <si>
    <t>907876</t>
  </si>
  <si>
    <t>090010</t>
  </si>
  <si>
    <t>906080</t>
  </si>
  <si>
    <t>908182</t>
  </si>
  <si>
    <t>908184</t>
  </si>
  <si>
    <t>908205</t>
  </si>
  <si>
    <t>50</t>
  </si>
  <si>
    <t>005001</t>
  </si>
  <si>
    <t>003065</t>
  </si>
  <si>
    <t>005004</t>
  </si>
  <si>
    <t>971</t>
  </si>
  <si>
    <t>005017</t>
  </si>
  <si>
    <t>005019</t>
  </si>
  <si>
    <t>005069</t>
  </si>
  <si>
    <t>005121</t>
  </si>
  <si>
    <t>005127</t>
  </si>
  <si>
    <t>916730</t>
  </si>
  <si>
    <t>911576</t>
  </si>
  <si>
    <t>911577</t>
  </si>
  <si>
    <t>920377</t>
  </si>
  <si>
    <t>910426</t>
  </si>
  <si>
    <t>911233</t>
  </si>
  <si>
    <t>911235</t>
  </si>
  <si>
    <t>920906</t>
  </si>
  <si>
    <t>090110</t>
  </si>
  <si>
    <t>013896</t>
  </si>
  <si>
    <t>040061</t>
  </si>
  <si>
    <t>005092</t>
  </si>
  <si>
    <t>005093</t>
  </si>
  <si>
    <t>005094</t>
  </si>
  <si>
    <t>910404</t>
  </si>
  <si>
    <t>914333</t>
  </si>
  <si>
    <t>916723</t>
  </si>
  <si>
    <t>920653</t>
  </si>
  <si>
    <t>920654</t>
  </si>
  <si>
    <t>920660</t>
  </si>
  <si>
    <t>039968</t>
  </si>
  <si>
    <t>040124</t>
  </si>
  <si>
    <t>917397</t>
  </si>
  <si>
    <t>005065</t>
  </si>
  <si>
    <t>006501</t>
  </si>
  <si>
    <t>967</t>
  </si>
  <si>
    <t>005018</t>
  </si>
  <si>
    <t>005110</t>
  </si>
  <si>
    <t>005122</t>
  </si>
  <si>
    <t>55</t>
  </si>
  <si>
    <t>972</t>
  </si>
  <si>
    <t>973</t>
  </si>
  <si>
    <t>005010</t>
  </si>
  <si>
    <t>005015</t>
  </si>
  <si>
    <t>005060</t>
  </si>
  <si>
    <t>005141</t>
  </si>
  <si>
    <t>914</t>
  </si>
  <si>
    <t>005009</t>
  </si>
  <si>
    <t>005012</t>
  </si>
  <si>
    <t>005059</t>
  </si>
  <si>
    <t>005021</t>
  </si>
  <si>
    <t>005101</t>
  </si>
  <si>
    <t>005107</t>
  </si>
  <si>
    <t>922839</t>
  </si>
  <si>
    <t>924009</t>
  </si>
  <si>
    <t>924010</t>
  </si>
  <si>
    <t>924012</t>
  </si>
  <si>
    <t>925966</t>
  </si>
  <si>
    <t>929916</t>
  </si>
  <si>
    <t>930125</t>
  </si>
  <si>
    <t>921030</t>
  </si>
  <si>
    <t>921032</t>
  </si>
  <si>
    <t>921852</t>
  </si>
  <si>
    <t>928663</t>
  </si>
  <si>
    <t>928664</t>
  </si>
  <si>
    <t>922817</t>
  </si>
  <si>
    <t>927733</t>
  </si>
  <si>
    <t>928246</t>
  </si>
  <si>
    <t>040276</t>
  </si>
  <si>
    <t>040565</t>
  </si>
  <si>
    <t>56</t>
  </si>
  <si>
    <t>040511</t>
  </si>
  <si>
    <t>040519</t>
  </si>
  <si>
    <t>190</t>
  </si>
  <si>
    <t>014873</t>
  </si>
  <si>
    <t>014874</t>
  </si>
  <si>
    <t>040282</t>
  </si>
  <si>
    <t>040289</t>
  </si>
  <si>
    <t>040290</t>
  </si>
  <si>
    <t>040291</t>
  </si>
  <si>
    <t>970</t>
  </si>
  <si>
    <t>100</t>
  </si>
  <si>
    <t>927035</t>
  </si>
  <si>
    <t>005016</t>
  </si>
  <si>
    <t>005013</t>
  </si>
  <si>
    <t>934809</t>
  </si>
  <si>
    <t>935189</t>
  </si>
  <si>
    <t>935191</t>
  </si>
  <si>
    <t>939845</t>
  </si>
  <si>
    <t>940023</t>
  </si>
  <si>
    <t>940435</t>
  </si>
  <si>
    <t>940436</t>
  </si>
  <si>
    <t>940498</t>
  </si>
  <si>
    <t>940917</t>
  </si>
  <si>
    <t>931275</t>
  </si>
  <si>
    <t>933002</t>
  </si>
  <si>
    <t>940494</t>
  </si>
  <si>
    <t>930901</t>
  </si>
  <si>
    <t>934202</t>
  </si>
  <si>
    <t>934211</t>
  </si>
  <si>
    <t>935187</t>
  </si>
  <si>
    <t>937935</t>
  </si>
  <si>
    <t>939834</t>
  </si>
  <si>
    <t>939853</t>
  </si>
  <si>
    <t>940493</t>
  </si>
  <si>
    <t>940495</t>
  </si>
  <si>
    <t>940497</t>
  </si>
  <si>
    <t>939171</t>
  </si>
  <si>
    <t>939172</t>
  </si>
  <si>
    <t>939436</t>
  </si>
  <si>
    <t>934201</t>
  </si>
  <si>
    <t>939132</t>
  </si>
  <si>
    <t>040</t>
  </si>
  <si>
    <t>937568</t>
  </si>
  <si>
    <t>939850</t>
  </si>
  <si>
    <t>439</t>
  </si>
  <si>
    <t>932190</t>
  </si>
  <si>
    <t>937745</t>
  </si>
  <si>
    <t>005111</t>
  </si>
  <si>
    <t>005117</t>
  </si>
  <si>
    <t>947403</t>
  </si>
  <si>
    <t>948606</t>
  </si>
  <si>
    <t>948607</t>
  </si>
  <si>
    <t>948609</t>
  </si>
  <si>
    <t>950540</t>
  </si>
  <si>
    <t>950544</t>
  </si>
  <si>
    <t>950556</t>
  </si>
  <si>
    <t>950749</t>
  </si>
  <si>
    <t>951263</t>
  </si>
  <si>
    <t>951306</t>
  </si>
  <si>
    <t>951307</t>
  </si>
  <si>
    <t>951317</t>
  </si>
  <si>
    <t>943692</t>
  </si>
  <si>
    <t>943694</t>
  </si>
  <si>
    <t>943695</t>
  </si>
  <si>
    <t>942023</t>
  </si>
  <si>
    <t>951303</t>
  </si>
  <si>
    <t>949278</t>
  </si>
  <si>
    <t>063014</t>
  </si>
  <si>
    <t>063015</t>
  </si>
  <si>
    <t>063016</t>
  </si>
  <si>
    <t>063017</t>
  </si>
  <si>
    <t>063018</t>
  </si>
  <si>
    <t>954208</t>
  </si>
  <si>
    <t>954212</t>
  </si>
  <si>
    <t>958501</t>
  </si>
  <si>
    <t>958503</t>
  </si>
  <si>
    <t>959122</t>
  </si>
  <si>
    <t>959126</t>
  </si>
  <si>
    <t>959614</t>
  </si>
  <si>
    <t>959336</t>
  </si>
  <si>
    <t>012995</t>
  </si>
  <si>
    <t>041308</t>
  </si>
  <si>
    <t>041310</t>
  </si>
  <si>
    <t>041314</t>
  </si>
  <si>
    <t>958533</t>
  </si>
  <si>
    <t>958534</t>
  </si>
  <si>
    <t>960050</t>
  </si>
  <si>
    <t>960768</t>
  </si>
  <si>
    <t>952727</t>
  </si>
  <si>
    <t>958485</t>
  </si>
  <si>
    <t>041338</t>
  </si>
  <si>
    <t>041359</t>
  </si>
  <si>
    <t>961148</t>
  </si>
  <si>
    <t>954110</t>
  </si>
  <si>
    <t>954111</t>
  </si>
  <si>
    <t>958005</t>
  </si>
  <si>
    <t>958007</t>
  </si>
  <si>
    <t>959615</t>
  </si>
  <si>
    <t>959617</t>
  </si>
  <si>
    <t>951918</t>
  </si>
  <si>
    <t>958487</t>
  </si>
  <si>
    <t>959326</t>
  </si>
  <si>
    <t>087841</t>
  </si>
  <si>
    <t>959748</t>
  </si>
  <si>
    <t>958928</t>
  </si>
  <si>
    <t>075617</t>
  </si>
  <si>
    <t>951648</t>
  </si>
  <si>
    <t>953651</t>
  </si>
  <si>
    <t>005105</t>
  </si>
  <si>
    <t>005112</t>
  </si>
  <si>
    <t>951810</t>
  </si>
  <si>
    <t>953692</t>
  </si>
  <si>
    <t>928</t>
  </si>
  <si>
    <t>961689</t>
  </si>
  <si>
    <t>961690</t>
  </si>
  <si>
    <t>962917</t>
  </si>
  <si>
    <t>964844</t>
  </si>
  <si>
    <t>964845</t>
  </si>
  <si>
    <t>967985</t>
  </si>
  <si>
    <t>968635</t>
  </si>
  <si>
    <t>968637</t>
  </si>
  <si>
    <t>968638</t>
  </si>
  <si>
    <t>968642</t>
  </si>
  <si>
    <t>968645</t>
  </si>
  <si>
    <t>970036</t>
  </si>
  <si>
    <t>001</t>
  </si>
  <si>
    <t>967632</t>
  </si>
  <si>
    <t>969719</t>
  </si>
  <si>
    <t>961679</t>
  </si>
  <si>
    <t>041637</t>
  </si>
  <si>
    <t>041728</t>
  </si>
  <si>
    <t>041802</t>
  </si>
  <si>
    <t>041808</t>
  </si>
  <si>
    <t>041809</t>
  </si>
  <si>
    <t>087918</t>
  </si>
  <si>
    <t>968634</t>
  </si>
  <si>
    <t>967992</t>
  </si>
  <si>
    <t>970972</t>
  </si>
  <si>
    <t>041691</t>
  </si>
  <si>
    <t>087946</t>
  </si>
  <si>
    <t>962775</t>
  </si>
  <si>
    <t>962777</t>
  </si>
  <si>
    <t>967709</t>
  </si>
  <si>
    <t>967983</t>
  </si>
  <si>
    <t>965998</t>
  </si>
  <si>
    <t>965999</t>
  </si>
  <si>
    <t>966000</t>
  </si>
  <si>
    <t>966001</t>
  </si>
  <si>
    <t>966002</t>
  </si>
  <si>
    <t>966003</t>
  </si>
  <si>
    <t>966056</t>
  </si>
  <si>
    <t>963845</t>
  </si>
  <si>
    <t>972785</t>
  </si>
  <si>
    <t>972786</t>
  </si>
  <si>
    <t>977071</t>
  </si>
  <si>
    <t>977478</t>
  </si>
  <si>
    <t>978710</t>
  </si>
  <si>
    <t>978749</t>
  </si>
  <si>
    <t>978751</t>
  </si>
  <si>
    <t>978752</t>
  </si>
  <si>
    <t>979685</t>
  </si>
  <si>
    <t>974161</t>
  </si>
  <si>
    <t>976368</t>
  </si>
  <si>
    <t>024396</t>
  </si>
  <si>
    <t>024535</t>
  </si>
  <si>
    <t>024574</t>
  </si>
  <si>
    <t>042050</t>
  </si>
  <si>
    <t>042051</t>
  </si>
  <si>
    <t>042072</t>
  </si>
  <si>
    <t>042073</t>
  </si>
  <si>
    <t>042091</t>
  </si>
  <si>
    <t>042110</t>
  </si>
  <si>
    <t>042134</t>
  </si>
  <si>
    <t>975773</t>
  </si>
  <si>
    <t>978917</t>
  </si>
  <si>
    <t>973359</t>
  </si>
  <si>
    <t>973361</t>
  </si>
  <si>
    <t>973364</t>
  </si>
  <si>
    <t>973375</t>
  </si>
  <si>
    <t>978700</t>
  </si>
  <si>
    <t>978706</t>
  </si>
  <si>
    <t>980044</t>
  </si>
  <si>
    <t>976525</t>
  </si>
  <si>
    <t>978708</t>
  </si>
  <si>
    <t>978957</t>
  </si>
  <si>
    <t>979389</t>
  </si>
  <si>
    <t>974953</t>
  </si>
  <si>
    <t>982605</t>
  </si>
  <si>
    <t>985812</t>
  </si>
  <si>
    <t>986079</t>
  </si>
  <si>
    <t>986080</t>
  </si>
  <si>
    <t>990745</t>
  </si>
  <si>
    <t>991001</t>
  </si>
  <si>
    <t>991216</t>
  </si>
  <si>
    <t>042262</t>
  </si>
  <si>
    <t>042264</t>
  </si>
  <si>
    <t>042625</t>
  </si>
  <si>
    <t>088416</t>
  </si>
  <si>
    <t>088448</t>
  </si>
  <si>
    <t>088460</t>
  </si>
  <si>
    <t>985811</t>
  </si>
  <si>
    <t>985802</t>
  </si>
  <si>
    <t>990742</t>
  </si>
  <si>
    <t>986290</t>
  </si>
  <si>
    <t>986291</t>
  </si>
  <si>
    <t>986292</t>
  </si>
  <si>
    <t>986293</t>
  </si>
  <si>
    <t>983492</t>
  </si>
  <si>
    <t>983500</t>
  </si>
  <si>
    <t>990949</t>
  </si>
  <si>
    <t>991263</t>
  </si>
  <si>
    <t>988756</t>
  </si>
  <si>
    <t>991716</t>
  </si>
  <si>
    <t>990997</t>
  </si>
  <si>
    <t>990998</t>
  </si>
  <si>
    <t>990999</t>
  </si>
  <si>
    <t>987544</t>
  </si>
  <si>
    <t>989397</t>
  </si>
  <si>
    <t>990682</t>
  </si>
  <si>
    <t>996563</t>
  </si>
  <si>
    <t>998438</t>
  </si>
  <si>
    <t>998458</t>
  </si>
  <si>
    <t>088628</t>
  </si>
  <si>
    <t>043049</t>
  </si>
  <si>
    <t>088763</t>
  </si>
  <si>
    <t>028042</t>
  </si>
  <si>
    <t>043108</t>
  </si>
  <si>
    <t>043113</t>
  </si>
  <si>
    <t>043116</t>
  </si>
  <si>
    <t>043126</t>
  </si>
  <si>
    <t>043130</t>
  </si>
  <si>
    <t>088780</t>
  </si>
  <si>
    <t>993513</t>
  </si>
  <si>
    <t>000673</t>
  </si>
  <si>
    <t>995563</t>
  </si>
  <si>
    <t>995567</t>
  </si>
  <si>
    <t>995573</t>
  </si>
  <si>
    <t>043081</t>
  </si>
  <si>
    <t>998015</t>
  </si>
  <si>
    <t>000586</t>
  </si>
  <si>
    <t>998830</t>
  </si>
  <si>
    <t>998831</t>
  </si>
  <si>
    <t>998832</t>
  </si>
  <si>
    <t>998833</t>
  </si>
  <si>
    <t>992345</t>
  </si>
  <si>
    <t>043100</t>
  </si>
  <si>
    <t>043103</t>
  </si>
  <si>
    <t>043133</t>
  </si>
  <si>
    <t>043138</t>
  </si>
  <si>
    <t>997326</t>
  </si>
  <si>
    <t>006631</t>
  </si>
  <si>
    <t>934</t>
  </si>
  <si>
    <t>004085</t>
  </si>
  <si>
    <t>004351</t>
  </si>
  <si>
    <t>004353</t>
  </si>
  <si>
    <t>008656</t>
  </si>
  <si>
    <t>009454</t>
  </si>
  <si>
    <t>009574</t>
  </si>
  <si>
    <t>009575</t>
  </si>
  <si>
    <t>011104</t>
  </si>
  <si>
    <t>011083</t>
  </si>
  <si>
    <t>043167</t>
  </si>
  <si>
    <t>007852</t>
  </si>
  <si>
    <t>009613</t>
  </si>
  <si>
    <t>043166</t>
  </si>
  <si>
    <t>043174</t>
  </si>
  <si>
    <t>043181</t>
  </si>
  <si>
    <t>043225</t>
  </si>
  <si>
    <t>043294</t>
  </si>
  <si>
    <t>043313</t>
  </si>
  <si>
    <t>043315</t>
  </si>
  <si>
    <t>043366</t>
  </si>
  <si>
    <t>043427</t>
  </si>
  <si>
    <t>005918</t>
  </si>
  <si>
    <t>007851</t>
  </si>
  <si>
    <t>004374</t>
  </si>
  <si>
    <t>007893</t>
  </si>
  <si>
    <t>009965</t>
  </si>
  <si>
    <t>010356</t>
  </si>
  <si>
    <t>005383</t>
  </si>
  <si>
    <t>005555</t>
  </si>
  <si>
    <t>008476</t>
  </si>
  <si>
    <t>043200</t>
  </si>
  <si>
    <t>043215</t>
  </si>
  <si>
    <t>043279</t>
  </si>
  <si>
    <t>043325</t>
  </si>
  <si>
    <t>002959</t>
  </si>
  <si>
    <t>006155</t>
  </si>
  <si>
    <t>006156</t>
  </si>
  <si>
    <t>006548</t>
  </si>
  <si>
    <t>006951</t>
  </si>
  <si>
    <t>009967</t>
  </si>
  <si>
    <t>009968</t>
  </si>
  <si>
    <t>090033</t>
  </si>
  <si>
    <t>043147</t>
  </si>
  <si>
    <t>002790</t>
  </si>
  <si>
    <t>006971</t>
  </si>
  <si>
    <t>010224</t>
  </si>
  <si>
    <t>007865</t>
  </si>
  <si>
    <t>007866</t>
  </si>
  <si>
    <t>043165</t>
  </si>
  <si>
    <t>002050</t>
  </si>
  <si>
    <t>002070</t>
  </si>
  <si>
    <t>002071</t>
  </si>
  <si>
    <t>018893</t>
  </si>
  <si>
    <t>015284</t>
  </si>
  <si>
    <t>015860</t>
  </si>
  <si>
    <t>016205</t>
  </si>
  <si>
    <t>016206</t>
  </si>
  <si>
    <t>016989</t>
  </si>
  <si>
    <t>016990</t>
  </si>
  <si>
    <t>016991</t>
  </si>
  <si>
    <t>016992</t>
  </si>
  <si>
    <t>017983</t>
  </si>
  <si>
    <t>017984</t>
  </si>
  <si>
    <t>018123</t>
  </si>
  <si>
    <t>021382</t>
  </si>
  <si>
    <t>021383</t>
  </si>
  <si>
    <t>017222</t>
  </si>
  <si>
    <t>014068</t>
  </si>
  <si>
    <t>014069</t>
  </si>
  <si>
    <t>016203</t>
  </si>
  <si>
    <t>014018</t>
  </si>
  <si>
    <t>020871</t>
  </si>
  <si>
    <t>013920</t>
  </si>
  <si>
    <t>018797</t>
  </si>
  <si>
    <t>018798</t>
  </si>
  <si>
    <t>013149</t>
  </si>
  <si>
    <t>013150</t>
  </si>
  <si>
    <t>013853</t>
  </si>
  <si>
    <t>015157</t>
  </si>
  <si>
    <t>019835</t>
  </si>
  <si>
    <t>043621</t>
  </si>
  <si>
    <t>043705</t>
  </si>
  <si>
    <t>043715</t>
  </si>
  <si>
    <t>043719</t>
  </si>
  <si>
    <t>018725</t>
  </si>
  <si>
    <t>014005</t>
  </si>
  <si>
    <t>014554</t>
  </si>
  <si>
    <t>014725</t>
  </si>
  <si>
    <t>014550</t>
  </si>
  <si>
    <t>014552</t>
  </si>
  <si>
    <t>015855</t>
  </si>
  <si>
    <t>018799</t>
  </si>
  <si>
    <t>015099</t>
  </si>
  <si>
    <t>070</t>
  </si>
  <si>
    <t>012814</t>
  </si>
  <si>
    <t>019610</t>
  </si>
  <si>
    <t>021554</t>
  </si>
  <si>
    <t>019018</t>
  </si>
  <si>
    <t>981</t>
  </si>
  <si>
    <t>024624</t>
  </si>
  <si>
    <t>022380</t>
  </si>
  <si>
    <t>026105</t>
  </si>
  <si>
    <t>028761</t>
  </si>
  <si>
    <t>029171</t>
  </si>
  <si>
    <t>028008</t>
  </si>
  <si>
    <t>025084</t>
  </si>
  <si>
    <t>027875</t>
  </si>
  <si>
    <t>028837</t>
  </si>
  <si>
    <t>027630</t>
  </si>
  <si>
    <t>028039</t>
  </si>
  <si>
    <t>022437</t>
  </si>
  <si>
    <t>023555</t>
  </si>
  <si>
    <t>025060</t>
  </si>
  <si>
    <t>028762</t>
  </si>
  <si>
    <t>044044</t>
  </si>
  <si>
    <t>024429</t>
  </si>
  <si>
    <t>024853</t>
  </si>
  <si>
    <t>033566</t>
  </si>
  <si>
    <t>043862</t>
  </si>
  <si>
    <t>044461</t>
  </si>
  <si>
    <t>032481</t>
  </si>
  <si>
    <t>035965</t>
  </si>
  <si>
    <t>037663</t>
  </si>
  <si>
    <t>037664</t>
  </si>
  <si>
    <t>037665</t>
  </si>
  <si>
    <t>031633</t>
  </si>
  <si>
    <t>031773</t>
  </si>
  <si>
    <t>034533</t>
  </si>
  <si>
    <t>038752</t>
  </si>
  <si>
    <t>040644</t>
  </si>
  <si>
    <t>041069</t>
  </si>
  <si>
    <t>041073</t>
  </si>
  <si>
    <t>034596</t>
  </si>
  <si>
    <t>038348</t>
  </si>
  <si>
    <t>040026</t>
  </si>
  <si>
    <t>040027</t>
  </si>
  <si>
    <t>035030</t>
  </si>
  <si>
    <t>089996</t>
  </si>
  <si>
    <t>031630</t>
  </si>
  <si>
    <t>034583</t>
  </si>
  <si>
    <t>034584</t>
  </si>
  <si>
    <t>040353</t>
  </si>
  <si>
    <t>045145</t>
  </si>
  <si>
    <t>031825</t>
  </si>
  <si>
    <t>033192</t>
  </si>
  <si>
    <t>035023</t>
  </si>
  <si>
    <t>035121</t>
  </si>
  <si>
    <t>035538</t>
  </si>
  <si>
    <t>041210</t>
  </si>
  <si>
    <t>038119</t>
  </si>
  <si>
    <t>038394</t>
  </si>
  <si>
    <t>038396</t>
  </si>
  <si>
    <t>038408</t>
  </si>
  <si>
    <t>039196</t>
  </si>
  <si>
    <t>042258</t>
  </si>
  <si>
    <t>045274</t>
  </si>
  <si>
    <t>046698</t>
  </si>
  <si>
    <t>047717</t>
  </si>
  <si>
    <t>047718</t>
  </si>
  <si>
    <t>043490</t>
  </si>
  <si>
    <t>043640</t>
  </si>
  <si>
    <t>043882</t>
  </si>
  <si>
    <t>047261</t>
  </si>
  <si>
    <t>047869</t>
  </si>
  <si>
    <t>048345</t>
  </si>
  <si>
    <t>048915</t>
  </si>
  <si>
    <t>048920</t>
  </si>
  <si>
    <t>042721</t>
  </si>
  <si>
    <t>043896</t>
  </si>
  <si>
    <t>043899</t>
  </si>
  <si>
    <t>043911</t>
  </si>
  <si>
    <t>047185</t>
  </si>
  <si>
    <t>050109</t>
  </si>
  <si>
    <t>048974</t>
  </si>
  <si>
    <t>048975</t>
  </si>
  <si>
    <t>050646</t>
  </si>
  <si>
    <t>050647</t>
  </si>
  <si>
    <t>044630</t>
  </si>
  <si>
    <t>047344</t>
  </si>
  <si>
    <t>048072</t>
  </si>
  <si>
    <t>049022</t>
  </si>
  <si>
    <t>044090</t>
  </si>
  <si>
    <t>050049</t>
  </si>
  <si>
    <t>050653</t>
  </si>
  <si>
    <t>041520</t>
  </si>
  <si>
    <t>041521</t>
  </si>
  <si>
    <t>041550</t>
  </si>
  <si>
    <t>058214</t>
  </si>
  <si>
    <t>061986</t>
  </si>
  <si>
    <t>058215</t>
  </si>
  <si>
    <t>052925</t>
  </si>
  <si>
    <t>053213</t>
  </si>
  <si>
    <t>054564</t>
  </si>
  <si>
    <t>055354</t>
  </si>
  <si>
    <t>055510</t>
  </si>
  <si>
    <t>056176</t>
  </si>
  <si>
    <t>060027</t>
  </si>
  <si>
    <t>060102</t>
  </si>
  <si>
    <t>060475</t>
  </si>
  <si>
    <t>060650</t>
  </si>
  <si>
    <t>060653</t>
  </si>
  <si>
    <t>061002</t>
  </si>
  <si>
    <t>061901</t>
  </si>
  <si>
    <t>058087</t>
  </si>
  <si>
    <t>058088</t>
  </si>
  <si>
    <t>058089</t>
  </si>
  <si>
    <t>061126</t>
  </si>
  <si>
    <t>015891</t>
  </si>
  <si>
    <t>045745</t>
  </si>
  <si>
    <t>052943</t>
  </si>
  <si>
    <t>053176</t>
  </si>
  <si>
    <t>055338</t>
  </si>
  <si>
    <t>056105</t>
  </si>
  <si>
    <t>058790</t>
  </si>
  <si>
    <t>058799</t>
  </si>
  <si>
    <t>058801</t>
  </si>
  <si>
    <t>058803</t>
  </si>
  <si>
    <t>058805</t>
  </si>
  <si>
    <t>058807</t>
  </si>
  <si>
    <t>058809</t>
  </si>
  <si>
    <t>058812</t>
  </si>
  <si>
    <t>058815</t>
  </si>
  <si>
    <t>058816</t>
  </si>
  <si>
    <t>058818</t>
  </si>
  <si>
    <t>058820</t>
  </si>
  <si>
    <t>054439</t>
  </si>
  <si>
    <t>055233</t>
  </si>
  <si>
    <t>059826</t>
  </si>
  <si>
    <t>059828</t>
  </si>
  <si>
    <t>055546</t>
  </si>
  <si>
    <t>052923</t>
  </si>
  <si>
    <t>052924</t>
  </si>
  <si>
    <t>053865</t>
  </si>
  <si>
    <t>055243</t>
  </si>
  <si>
    <t>055252</t>
  </si>
  <si>
    <t>056673</t>
  </si>
  <si>
    <t>045925</t>
  </si>
  <si>
    <t>045999</t>
  </si>
  <si>
    <t>046057</t>
  </si>
  <si>
    <t>057555</t>
  </si>
  <si>
    <t>052906</t>
  </si>
  <si>
    <t>058150</t>
  </si>
  <si>
    <t>068943</t>
  </si>
  <si>
    <t>073290</t>
  </si>
  <si>
    <t>068115</t>
  </si>
  <si>
    <t>066270</t>
  </si>
  <si>
    <t>066800</t>
  </si>
  <si>
    <t>068117</t>
  </si>
  <si>
    <t>063598</t>
  </si>
  <si>
    <t>063599</t>
  </si>
  <si>
    <t>063919</t>
  </si>
  <si>
    <t>068904</t>
  </si>
  <si>
    <t>069422</t>
  </si>
  <si>
    <t>069429</t>
  </si>
  <si>
    <t>069430</t>
  </si>
  <si>
    <t>069622</t>
  </si>
  <si>
    <t>071957</t>
  </si>
  <si>
    <t>073492</t>
  </si>
  <si>
    <t>073517</t>
  </si>
  <si>
    <t>073521</t>
  </si>
  <si>
    <t>073523</t>
  </si>
  <si>
    <t>073529</t>
  </si>
  <si>
    <t>073532</t>
  </si>
  <si>
    <t>073552</t>
  </si>
  <si>
    <t>069757</t>
  </si>
  <si>
    <t>046153</t>
  </si>
  <si>
    <t>046158</t>
  </si>
  <si>
    <t>068901</t>
  </si>
  <si>
    <t>069391</t>
  </si>
  <si>
    <t>069707</t>
  </si>
  <si>
    <t>069708</t>
  </si>
  <si>
    <t>070378</t>
  </si>
  <si>
    <t>072681</t>
  </si>
  <si>
    <t>073202</t>
  </si>
  <si>
    <t>073530</t>
  </si>
  <si>
    <t>046175</t>
  </si>
  <si>
    <t>046338</t>
  </si>
  <si>
    <t>069379</t>
  </si>
  <si>
    <t>073548</t>
  </si>
  <si>
    <t>010</t>
  </si>
  <si>
    <t>058026</t>
  </si>
  <si>
    <t>150</t>
  </si>
  <si>
    <t>073556</t>
  </si>
  <si>
    <t>065308</t>
  </si>
  <si>
    <t>067481</t>
  </si>
  <si>
    <t>067482</t>
  </si>
  <si>
    <t>067484</t>
  </si>
  <si>
    <t>067495</t>
  </si>
  <si>
    <t>067498</t>
  </si>
  <si>
    <t>067499</t>
  </si>
  <si>
    <t>067501</t>
  </si>
  <si>
    <t>067503</t>
  </si>
  <si>
    <t>070507</t>
  </si>
  <si>
    <t>070508</t>
  </si>
  <si>
    <t>917</t>
  </si>
  <si>
    <t>071821</t>
  </si>
  <si>
    <t>083064</t>
  </si>
  <si>
    <t>076575</t>
  </si>
  <si>
    <t>073960</t>
  </si>
  <si>
    <t>076894</t>
  </si>
  <si>
    <t>077046</t>
  </si>
  <si>
    <t>077053</t>
  </si>
  <si>
    <t>077497</t>
  </si>
  <si>
    <t>077498</t>
  </si>
  <si>
    <t>077501</t>
  </si>
  <si>
    <t>077507</t>
  </si>
  <si>
    <t>078339</t>
  </si>
  <si>
    <t>080405</t>
  </si>
  <si>
    <t>080407</t>
  </si>
  <si>
    <t>080409</t>
  </si>
  <si>
    <t>081348</t>
  </si>
  <si>
    <t>082446</t>
  </si>
  <si>
    <t>082490</t>
  </si>
  <si>
    <t>079862</t>
  </si>
  <si>
    <t>016422</t>
  </si>
  <si>
    <t>042578</t>
  </si>
  <si>
    <t>046393</t>
  </si>
  <si>
    <t>046408</t>
  </si>
  <si>
    <t>046409</t>
  </si>
  <si>
    <t>046421</t>
  </si>
  <si>
    <t>046422</t>
  </si>
  <si>
    <t>046423</t>
  </si>
  <si>
    <t>046424</t>
  </si>
  <si>
    <t>046425</t>
  </si>
  <si>
    <t>046426</t>
  </si>
  <si>
    <t>046427</t>
  </si>
  <si>
    <t>046428</t>
  </si>
  <si>
    <t>046443</t>
  </si>
  <si>
    <t>046448</t>
  </si>
  <si>
    <t>046504</t>
  </si>
  <si>
    <t>046527</t>
  </si>
  <si>
    <t>046528</t>
  </si>
  <si>
    <t>046566</t>
  </si>
  <si>
    <t>046619</t>
  </si>
  <si>
    <t>046627</t>
  </si>
  <si>
    <t>046676</t>
  </si>
  <si>
    <t>090820</t>
  </si>
  <si>
    <t>074066</t>
  </si>
  <si>
    <t>077785</t>
  </si>
  <si>
    <t>077853</t>
  </si>
  <si>
    <t>078337</t>
  </si>
  <si>
    <t>080204</t>
  </si>
  <si>
    <t>080976</t>
  </si>
  <si>
    <t>081110</t>
  </si>
  <si>
    <t>083428</t>
  </si>
  <si>
    <t>083432</t>
  </si>
  <si>
    <t>075148</t>
  </si>
  <si>
    <t>081485</t>
  </si>
  <si>
    <t>081489</t>
  </si>
  <si>
    <t>074347</t>
  </si>
  <si>
    <t>074348</t>
  </si>
  <si>
    <t>077499</t>
  </si>
  <si>
    <t>077742</t>
  </si>
  <si>
    <t>074023</t>
  </si>
  <si>
    <t>074026</t>
  </si>
  <si>
    <t>072055</t>
  </si>
  <si>
    <t>071974</t>
  </si>
  <si>
    <t>081656</t>
  </si>
  <si>
    <t>535</t>
  </si>
  <si>
    <t>089057</t>
  </si>
  <si>
    <t>089968</t>
  </si>
  <si>
    <t>091310</t>
  </si>
  <si>
    <t>094283</t>
  </si>
  <si>
    <t>091707</t>
  </si>
  <si>
    <t>085408</t>
  </si>
  <si>
    <t>086025</t>
  </si>
  <si>
    <t>086031</t>
  </si>
  <si>
    <t>086034</t>
  </si>
  <si>
    <t>086891</t>
  </si>
  <si>
    <t>087903</t>
  </si>
  <si>
    <t>088601</t>
  </si>
  <si>
    <t>088603</t>
  </si>
  <si>
    <t>088604</t>
  </si>
  <si>
    <t>088877</t>
  </si>
  <si>
    <t>088878</t>
  </si>
  <si>
    <t>091307</t>
  </si>
  <si>
    <t>091308</t>
  </si>
  <si>
    <t>092580</t>
  </si>
  <si>
    <t>093401</t>
  </si>
  <si>
    <t>089676</t>
  </si>
  <si>
    <t>090802</t>
  </si>
  <si>
    <t>016613</t>
  </si>
  <si>
    <t>046791</t>
  </si>
  <si>
    <t>046828</t>
  </si>
  <si>
    <t>046830</t>
  </si>
  <si>
    <t>046831</t>
  </si>
  <si>
    <t>046899</t>
  </si>
  <si>
    <t>090997</t>
  </si>
  <si>
    <t>084994</t>
  </si>
  <si>
    <t>085777</t>
  </si>
  <si>
    <t>088789</t>
  </si>
  <si>
    <t>089702</t>
  </si>
  <si>
    <t>089744</t>
  </si>
  <si>
    <t>089745</t>
  </si>
  <si>
    <t>091120</t>
  </si>
  <si>
    <t>091126</t>
  </si>
  <si>
    <t>084823</t>
  </si>
  <si>
    <t>088597</t>
  </si>
  <si>
    <t>085159</t>
  </si>
  <si>
    <t>085160</t>
  </si>
  <si>
    <t>094225</t>
  </si>
  <si>
    <t>094226</t>
  </si>
  <si>
    <t>088356</t>
  </si>
  <si>
    <t>091302</t>
  </si>
  <si>
    <t>086487</t>
  </si>
  <si>
    <t>086424</t>
  </si>
  <si>
    <t>097950</t>
  </si>
  <si>
    <t>100439</t>
  </si>
  <si>
    <t>097436</t>
  </si>
  <si>
    <t>097437</t>
  </si>
  <si>
    <t>097864</t>
  </si>
  <si>
    <t>098459</t>
  </si>
  <si>
    <t>098973</t>
  </si>
  <si>
    <t>098975</t>
  </si>
  <si>
    <t>098976</t>
  </si>
  <si>
    <t>098979</t>
  </si>
  <si>
    <t>101891</t>
  </si>
  <si>
    <t>103340</t>
  </si>
  <si>
    <t>103341</t>
  </si>
  <si>
    <t>103342</t>
  </si>
  <si>
    <t>103958</t>
  </si>
  <si>
    <t>097177</t>
  </si>
  <si>
    <t>047121</t>
  </si>
  <si>
    <t>047171</t>
  </si>
  <si>
    <t>047199</t>
  </si>
  <si>
    <t>097243</t>
  </si>
  <si>
    <t>101220</t>
  </si>
  <si>
    <t>102923</t>
  </si>
  <si>
    <t>095130</t>
  </si>
  <si>
    <t>099712</t>
  </si>
  <si>
    <t>047191</t>
  </si>
  <si>
    <t>099928</t>
  </si>
  <si>
    <t>098947</t>
  </si>
  <si>
    <t>098948</t>
  </si>
  <si>
    <t>096320</t>
  </si>
  <si>
    <t>096331</t>
  </si>
  <si>
    <t>099380</t>
  </si>
  <si>
    <t>106617</t>
  </si>
  <si>
    <t>108918</t>
  </si>
  <si>
    <t>114737</t>
  </si>
  <si>
    <t>105457</t>
  </si>
  <si>
    <t>108911</t>
  </si>
  <si>
    <t>104970</t>
  </si>
  <si>
    <t>105011</t>
  </si>
  <si>
    <t>105686</t>
  </si>
  <si>
    <t>105687</t>
  </si>
  <si>
    <t>105689</t>
  </si>
  <si>
    <t>106247</t>
  </si>
  <si>
    <t>106249</t>
  </si>
  <si>
    <t>109034</t>
  </si>
  <si>
    <t>109053</t>
  </si>
  <si>
    <t>110338</t>
  </si>
  <si>
    <t>111502</t>
  </si>
  <si>
    <t>111854</t>
  </si>
  <si>
    <t>111855</t>
  </si>
  <si>
    <t>112161</t>
  </si>
  <si>
    <t>112316</t>
  </si>
  <si>
    <t>112318</t>
  </si>
  <si>
    <t>112319</t>
  </si>
  <si>
    <t>113471</t>
  </si>
  <si>
    <t>113500</t>
  </si>
  <si>
    <t>113882</t>
  </si>
  <si>
    <t>113887</t>
  </si>
  <si>
    <t>114170</t>
  </si>
  <si>
    <t>114175</t>
  </si>
  <si>
    <t>114964</t>
  </si>
  <si>
    <t>105884</t>
  </si>
  <si>
    <t>107288</t>
  </si>
  <si>
    <t>047402</t>
  </si>
  <si>
    <t>047418</t>
  </si>
  <si>
    <t>047424</t>
  </si>
  <si>
    <t>047428</t>
  </si>
  <si>
    <t>047434</t>
  </si>
  <si>
    <t>047446</t>
  </si>
  <si>
    <t>047506</t>
  </si>
  <si>
    <t>048647</t>
  </si>
  <si>
    <t>105412</t>
  </si>
  <si>
    <t>105413</t>
  </si>
  <si>
    <t>105414</t>
  </si>
  <si>
    <t>105418</t>
  </si>
  <si>
    <t>107674</t>
  </si>
  <si>
    <t>107709</t>
  </si>
  <si>
    <t>107710</t>
  </si>
  <si>
    <t>107716</t>
  </si>
  <si>
    <t>107957</t>
  </si>
  <si>
    <t>110282</t>
  </si>
  <si>
    <t>112324</t>
  </si>
  <si>
    <t>112343</t>
  </si>
  <si>
    <t>047508</t>
  </si>
  <si>
    <t>047549</t>
  </si>
  <si>
    <t>106798</t>
  </si>
  <si>
    <t>110779</t>
  </si>
  <si>
    <t>114061</t>
  </si>
  <si>
    <t>114952</t>
  </si>
  <si>
    <t>119010</t>
  </si>
  <si>
    <t>123605</t>
  </si>
  <si>
    <t>119011</t>
  </si>
  <si>
    <t>119280</t>
  </si>
  <si>
    <t>115341</t>
  </si>
  <si>
    <t>115374</t>
  </si>
  <si>
    <t>115377</t>
  </si>
  <si>
    <t>116197</t>
  </si>
  <si>
    <t>116897</t>
  </si>
  <si>
    <t>117292</t>
  </si>
  <si>
    <t>117297</t>
  </si>
  <si>
    <t>118001</t>
  </si>
  <si>
    <t>118057</t>
  </si>
  <si>
    <t>118060</t>
  </si>
  <si>
    <t>118070</t>
  </si>
  <si>
    <t>118631</t>
  </si>
  <si>
    <t>120159</t>
  </si>
  <si>
    <t>120939</t>
  </si>
  <si>
    <t>122689</t>
  </si>
  <si>
    <t>122696</t>
  </si>
  <si>
    <t>122757</t>
  </si>
  <si>
    <t>116926</t>
  </si>
  <si>
    <t>047723</t>
  </si>
  <si>
    <t>047743</t>
  </si>
  <si>
    <t>047748</t>
  </si>
  <si>
    <t>047752</t>
  </si>
  <si>
    <t>047763</t>
  </si>
  <si>
    <t>047778</t>
  </si>
  <si>
    <t>047839</t>
  </si>
  <si>
    <t>115690</t>
  </si>
  <si>
    <t>115691</t>
  </si>
  <si>
    <t>115692</t>
  </si>
  <si>
    <t>115693</t>
  </si>
  <si>
    <t>119459</t>
  </si>
  <si>
    <t>047767</t>
  </si>
  <si>
    <t>047876</t>
  </si>
  <si>
    <t>047894</t>
  </si>
  <si>
    <t>122693</t>
  </si>
  <si>
    <t>047731</t>
  </si>
  <si>
    <t>120739</t>
  </si>
  <si>
    <t>122052</t>
  </si>
  <si>
    <t>122806</t>
  </si>
  <si>
    <t>123052</t>
  </si>
  <si>
    <t>118882</t>
  </si>
  <si>
    <t>120075</t>
  </si>
  <si>
    <t>125113</t>
  </si>
  <si>
    <t>820</t>
  </si>
  <si>
    <t>124580</t>
  </si>
  <si>
    <t>124593</t>
  </si>
  <si>
    <t>124892</t>
  </si>
  <si>
    <t>124893</t>
  </si>
  <si>
    <t>125617</t>
  </si>
  <si>
    <t>126147</t>
  </si>
  <si>
    <t>130224</t>
  </si>
  <si>
    <t>130235</t>
  </si>
  <si>
    <t>131224</t>
  </si>
  <si>
    <t>131607</t>
  </si>
  <si>
    <t>131608</t>
  </si>
  <si>
    <t>131609</t>
  </si>
  <si>
    <t>131610</t>
  </si>
  <si>
    <t>132894</t>
  </si>
  <si>
    <t>133687</t>
  </si>
  <si>
    <t>135553</t>
  </si>
  <si>
    <t>135554</t>
  </si>
  <si>
    <t>135555</t>
  </si>
  <si>
    <t>135556</t>
  </si>
  <si>
    <t>125371</t>
  </si>
  <si>
    <t>133579</t>
  </si>
  <si>
    <t>133583</t>
  </si>
  <si>
    <t>047960</t>
  </si>
  <si>
    <t>124914</t>
  </si>
  <si>
    <t>124930</t>
  </si>
  <si>
    <t>125156</t>
  </si>
  <si>
    <t>126559</t>
  </si>
  <si>
    <t>127460</t>
  </si>
  <si>
    <t>133765</t>
  </si>
  <si>
    <t>124894</t>
  </si>
  <si>
    <t>127250</t>
  </si>
  <si>
    <t>127251</t>
  </si>
  <si>
    <t>047980</t>
  </si>
  <si>
    <t>130985</t>
  </si>
  <si>
    <t>125063</t>
  </si>
  <si>
    <t>125066</t>
  </si>
  <si>
    <t>125340</t>
  </si>
  <si>
    <t>125341</t>
  </si>
  <si>
    <t>127246</t>
  </si>
  <si>
    <t>048022</t>
  </si>
  <si>
    <t>128791</t>
  </si>
  <si>
    <t>129078</t>
  </si>
  <si>
    <t>129079</t>
  </si>
  <si>
    <t>922</t>
  </si>
  <si>
    <t>048254</t>
  </si>
  <si>
    <t>048262</t>
  </si>
  <si>
    <t>052061</t>
  </si>
  <si>
    <t>131555</t>
  </si>
  <si>
    <t>136434</t>
  </si>
  <si>
    <t>137047</t>
  </si>
  <si>
    <t>137144</t>
  </si>
  <si>
    <t>138427</t>
  </si>
  <si>
    <t>138627</t>
  </si>
  <si>
    <t>139374</t>
  </si>
  <si>
    <t>139375</t>
  </si>
  <si>
    <t>139376</t>
  </si>
  <si>
    <t>140912</t>
  </si>
  <si>
    <t>142317</t>
  </si>
  <si>
    <t>143138</t>
  </si>
  <si>
    <t>143140</t>
  </si>
  <si>
    <t>143347</t>
  </si>
  <si>
    <t>143348</t>
  </si>
  <si>
    <t>143266</t>
  </si>
  <si>
    <t>143269</t>
  </si>
  <si>
    <t>048488</t>
  </si>
  <si>
    <t>136924</t>
  </si>
  <si>
    <t>137288</t>
  </si>
  <si>
    <t>137291</t>
  </si>
  <si>
    <t>137294</t>
  </si>
  <si>
    <t>138172</t>
  </si>
  <si>
    <t>139445</t>
  </si>
  <si>
    <t>144028</t>
  </si>
  <si>
    <t>144030</t>
  </si>
  <si>
    <t>048275</t>
  </si>
  <si>
    <t>048276</t>
  </si>
  <si>
    <t>048297</t>
  </si>
  <si>
    <t>048561</t>
  </si>
  <si>
    <t>144027</t>
  </si>
  <si>
    <t>136938</t>
  </si>
  <si>
    <t>136958</t>
  </si>
  <si>
    <t>136964</t>
  </si>
  <si>
    <t>141679</t>
  </si>
  <si>
    <t>141344</t>
  </si>
  <si>
    <t>137611</t>
  </si>
  <si>
    <t>149644</t>
  </si>
  <si>
    <t>145130</t>
  </si>
  <si>
    <t>151654</t>
  </si>
  <si>
    <t>152026</t>
  </si>
  <si>
    <t>152027</t>
  </si>
  <si>
    <t>148695</t>
  </si>
  <si>
    <t>148702</t>
  </si>
  <si>
    <t>148782</t>
  </si>
  <si>
    <t>149639</t>
  </si>
  <si>
    <t>153486</t>
  </si>
  <si>
    <t>152206</t>
  </si>
  <si>
    <t>005002</t>
  </si>
  <si>
    <t>149739</t>
  </si>
  <si>
    <t>152144</t>
  </si>
  <si>
    <t>153321</t>
  </si>
  <si>
    <t>153800</t>
  </si>
  <si>
    <t>146849</t>
  </si>
  <si>
    <t>152117</t>
  </si>
  <si>
    <t>152119</t>
  </si>
  <si>
    <t>154366</t>
  </si>
  <si>
    <t>048609</t>
  </si>
  <si>
    <t>048610</t>
  </si>
  <si>
    <t>048613</t>
  </si>
  <si>
    <t>048619</t>
  </si>
  <si>
    <t>048661</t>
  </si>
  <si>
    <t>048665</t>
  </si>
  <si>
    <t>054006</t>
  </si>
  <si>
    <t>154164</t>
  </si>
  <si>
    <t>146560</t>
  </si>
  <si>
    <t>151831</t>
  </si>
  <si>
    <t>154401</t>
  </si>
  <si>
    <t>156389</t>
  </si>
  <si>
    <t>161784</t>
  </si>
  <si>
    <t>156129</t>
  </si>
  <si>
    <t>156140</t>
  </si>
  <si>
    <t>157880</t>
  </si>
  <si>
    <t>158015</t>
  </si>
  <si>
    <t>158018</t>
  </si>
  <si>
    <t>159517</t>
  </si>
  <si>
    <t>159828</t>
  </si>
  <si>
    <t>160889</t>
  </si>
  <si>
    <t>161835</t>
  </si>
  <si>
    <t>161839</t>
  </si>
  <si>
    <t>163991</t>
  </si>
  <si>
    <t>164183</t>
  </si>
  <si>
    <t>164190</t>
  </si>
  <si>
    <t>164520</t>
  </si>
  <si>
    <t>166215</t>
  </si>
  <si>
    <t>160646</t>
  </si>
  <si>
    <t>049073</t>
  </si>
  <si>
    <t>049093</t>
  </si>
  <si>
    <t>049094</t>
  </si>
  <si>
    <t>049110</t>
  </si>
  <si>
    <t>049112</t>
  </si>
  <si>
    <t>049127</t>
  </si>
  <si>
    <t>156119</t>
  </si>
  <si>
    <t>164884</t>
  </si>
  <si>
    <t>166573</t>
  </si>
  <si>
    <t>049042</t>
  </si>
  <si>
    <t>049286</t>
  </si>
  <si>
    <t>049305</t>
  </si>
  <si>
    <t>093904</t>
  </si>
  <si>
    <t>167363</t>
  </si>
  <si>
    <t>168006</t>
  </si>
  <si>
    <t>168067</t>
  </si>
  <si>
    <t>169548</t>
  </si>
  <si>
    <t>169962</t>
  </si>
  <si>
    <t>170980</t>
  </si>
  <si>
    <t>171244</t>
  </si>
  <si>
    <t>171534</t>
  </si>
  <si>
    <t>171538</t>
  </si>
  <si>
    <t>172273</t>
  </si>
  <si>
    <t>172637</t>
  </si>
  <si>
    <t>174049</t>
  </si>
  <si>
    <t>174050</t>
  </si>
  <si>
    <t>174051</t>
  </si>
  <si>
    <t>174054</t>
  </si>
  <si>
    <t>174374</t>
  </si>
  <si>
    <t>174457</t>
  </si>
  <si>
    <t>175140</t>
  </si>
  <si>
    <t>175143</t>
  </si>
  <si>
    <t>175768</t>
  </si>
  <si>
    <t>175893</t>
  </si>
  <si>
    <t>176344</t>
  </si>
  <si>
    <t>169876</t>
  </si>
  <si>
    <t>175232</t>
  </si>
  <si>
    <t>168282</t>
  </si>
  <si>
    <t>176752</t>
  </si>
  <si>
    <t>175284</t>
  </si>
  <si>
    <t>167828</t>
  </si>
  <si>
    <t>172256</t>
  </si>
  <si>
    <t>177281</t>
  </si>
  <si>
    <t>181874</t>
  </si>
  <si>
    <t>177420</t>
  </si>
  <si>
    <t>177422</t>
  </si>
  <si>
    <t>177526</t>
  </si>
  <si>
    <t>177658</t>
  </si>
  <si>
    <t>181090</t>
  </si>
  <si>
    <t>184253</t>
  </si>
  <si>
    <t>185855</t>
  </si>
  <si>
    <t>186703</t>
  </si>
  <si>
    <t>178483</t>
  </si>
  <si>
    <t>182499</t>
  </si>
  <si>
    <t>185957</t>
  </si>
  <si>
    <t>178312</t>
  </si>
  <si>
    <t>178313</t>
  </si>
  <si>
    <t>182924</t>
  </si>
  <si>
    <t>184248</t>
  </si>
  <si>
    <t>184249</t>
  </si>
  <si>
    <t>184252</t>
  </si>
  <si>
    <t>185440</t>
  </si>
  <si>
    <t>197103</t>
  </si>
  <si>
    <t>187952</t>
  </si>
  <si>
    <t>190816</t>
  </si>
  <si>
    <t>190820</t>
  </si>
  <si>
    <t>191965</t>
  </si>
  <si>
    <t>192132</t>
  </si>
  <si>
    <t>192209</t>
  </si>
  <si>
    <t>192216</t>
  </si>
  <si>
    <t>192577</t>
  </si>
  <si>
    <t>193756</t>
  </si>
  <si>
    <t>193791</t>
  </si>
  <si>
    <t>195936</t>
  </si>
  <si>
    <t>196550</t>
  </si>
  <si>
    <t>196466</t>
  </si>
  <si>
    <t>191506</t>
  </si>
  <si>
    <t>193726</t>
  </si>
  <si>
    <t>193957</t>
  </si>
  <si>
    <t>196203</t>
  </si>
  <si>
    <t>190015</t>
  </si>
  <si>
    <t>193795</t>
  </si>
  <si>
    <t>191936</t>
  </si>
  <si>
    <t>198918</t>
  </si>
  <si>
    <t>198921</t>
  </si>
  <si>
    <t>200041</t>
  </si>
  <si>
    <t>200045</t>
  </si>
  <si>
    <t>200049</t>
  </si>
  <si>
    <t>203146</t>
  </si>
  <si>
    <t>205933</t>
  </si>
  <si>
    <t>205970</t>
  </si>
  <si>
    <t>205972</t>
  </si>
  <si>
    <t>050664</t>
  </si>
  <si>
    <t>202768</t>
  </si>
  <si>
    <t>202781</t>
  </si>
  <si>
    <t>206632</t>
  </si>
  <si>
    <t>206634</t>
  </si>
  <si>
    <t>206635</t>
  </si>
  <si>
    <t>209553</t>
  </si>
  <si>
    <t>213339</t>
  </si>
  <si>
    <t>216592</t>
  </si>
  <si>
    <t>218219</t>
  </si>
  <si>
    <t>208563</t>
  </si>
  <si>
    <t>208919</t>
  </si>
  <si>
    <t>217642</t>
  </si>
  <si>
    <t>209835</t>
  </si>
  <si>
    <t>214603</t>
  </si>
  <si>
    <t>005131</t>
  </si>
  <si>
    <t>005137</t>
  </si>
  <si>
    <t>221373</t>
  </si>
  <si>
    <t>221377</t>
  </si>
  <si>
    <t>223959</t>
  </si>
  <si>
    <t>224755</t>
  </si>
  <si>
    <t>226969</t>
  </si>
  <si>
    <t>227451</t>
  </si>
  <si>
    <t>228835</t>
  </si>
  <si>
    <t>228837</t>
  </si>
  <si>
    <t>223563</t>
  </si>
  <si>
    <t>224839</t>
  </si>
  <si>
    <t>051105</t>
  </si>
  <si>
    <t>051207</t>
  </si>
  <si>
    <t>051209</t>
  </si>
  <si>
    <t>051217</t>
  </si>
  <si>
    <t>051282</t>
  </si>
  <si>
    <t>051285</t>
  </si>
  <si>
    <t>223817</t>
  </si>
  <si>
    <t>224364</t>
  </si>
  <si>
    <t>225660</t>
  </si>
  <si>
    <t>228729</t>
  </si>
  <si>
    <t>228749</t>
  </si>
  <si>
    <t>992</t>
  </si>
  <si>
    <t>229454</t>
  </si>
  <si>
    <t>230070</t>
  </si>
  <si>
    <t>232559</t>
  </si>
  <si>
    <t>232562</t>
  </si>
  <si>
    <t>233493</t>
  </si>
  <si>
    <t>234079</t>
  </si>
  <si>
    <t>234153</t>
  </si>
  <si>
    <t>235763</t>
  </si>
  <si>
    <t>235937</t>
  </si>
  <si>
    <t>235982</t>
  </si>
  <si>
    <t>235983</t>
  </si>
  <si>
    <t>235984</t>
  </si>
  <si>
    <t>238958</t>
  </si>
  <si>
    <t>239258</t>
  </si>
  <si>
    <t>239259</t>
  </si>
  <si>
    <t>239261</t>
  </si>
  <si>
    <t>051434</t>
  </si>
  <si>
    <t>051510</t>
  </si>
  <si>
    <t>051521</t>
  </si>
  <si>
    <t>051523</t>
  </si>
  <si>
    <t>051545</t>
  </si>
  <si>
    <t>229958</t>
  </si>
  <si>
    <t>231622</t>
  </si>
  <si>
    <t>232401</t>
  </si>
  <si>
    <t>232402</t>
  </si>
  <si>
    <t>234403</t>
  </si>
  <si>
    <t>236277</t>
  </si>
  <si>
    <t>237594</t>
  </si>
  <si>
    <t>239262</t>
  </si>
  <si>
    <t>239301</t>
  </si>
  <si>
    <t>239326</t>
  </si>
  <si>
    <t>232301</t>
  </si>
  <si>
    <t>233334</t>
  </si>
  <si>
    <t>234148</t>
  </si>
  <si>
    <t>238957</t>
  </si>
  <si>
    <t>051566</t>
  </si>
  <si>
    <t>233998</t>
  </si>
  <si>
    <t>923</t>
  </si>
  <si>
    <t>005100</t>
  </si>
  <si>
    <t>005102</t>
  </si>
  <si>
    <t>239776</t>
  </si>
  <si>
    <t>243388</t>
  </si>
  <si>
    <t>241262</t>
  </si>
  <si>
    <t>242171</t>
  </si>
  <si>
    <t>242277</t>
  </si>
  <si>
    <t>242278</t>
  </si>
  <si>
    <t>242301</t>
  </si>
  <si>
    <t>243436</t>
  </si>
  <si>
    <t>243754</t>
  </si>
  <si>
    <t>243848</t>
  </si>
  <si>
    <t>244378</t>
  </si>
  <si>
    <t>245531</t>
  </si>
  <si>
    <t>246462</t>
  </si>
  <si>
    <t>247676</t>
  </si>
  <si>
    <t>247928</t>
  </si>
  <si>
    <t>247942</t>
  </si>
  <si>
    <t>245828</t>
  </si>
  <si>
    <t>246423</t>
  </si>
  <si>
    <t>051665</t>
  </si>
  <si>
    <t>051671</t>
  </si>
  <si>
    <t>051672</t>
  </si>
  <si>
    <t>051688</t>
  </si>
  <si>
    <t>051895</t>
  </si>
  <si>
    <t>051896</t>
  </si>
  <si>
    <t>051969</t>
  </si>
  <si>
    <t>244897</t>
  </si>
  <si>
    <t>245234</t>
  </si>
  <si>
    <t>240734</t>
  </si>
  <si>
    <t>242170</t>
  </si>
  <si>
    <t>244369</t>
  </si>
  <si>
    <t>244372</t>
  </si>
  <si>
    <t>247454</t>
  </si>
  <si>
    <t>247455</t>
  </si>
  <si>
    <t>250688</t>
  </si>
  <si>
    <t>251855</t>
  </si>
  <si>
    <t>252097</t>
  </si>
  <si>
    <t>252098</t>
  </si>
  <si>
    <t>254741</t>
  </si>
  <si>
    <t>255323</t>
  </si>
  <si>
    <t>255324</t>
  </si>
  <si>
    <t>255325</t>
  </si>
  <si>
    <t>255326</t>
  </si>
  <si>
    <t>255327</t>
  </si>
  <si>
    <t>257215</t>
  </si>
  <si>
    <t>257218</t>
  </si>
  <si>
    <t>258413</t>
  </si>
  <si>
    <t>258883</t>
  </si>
  <si>
    <t>258884</t>
  </si>
  <si>
    <t>258886</t>
  </si>
  <si>
    <t>259206</t>
  </si>
  <si>
    <t>259647</t>
  </si>
  <si>
    <t>253165</t>
  </si>
  <si>
    <t>259510</t>
  </si>
  <si>
    <t>300</t>
  </si>
  <si>
    <t>259897</t>
  </si>
  <si>
    <t>052030</t>
  </si>
  <si>
    <t>052051</t>
  </si>
  <si>
    <t>052054</t>
  </si>
  <si>
    <t>052058</t>
  </si>
  <si>
    <t>052059</t>
  </si>
  <si>
    <t>052125</t>
  </si>
  <si>
    <t>052126</t>
  </si>
  <si>
    <t>052259</t>
  </si>
  <si>
    <t>052268</t>
  </si>
  <si>
    <t>052269</t>
  </si>
  <si>
    <t>052270</t>
  </si>
  <si>
    <t>052329</t>
  </si>
  <si>
    <t>052335</t>
  </si>
  <si>
    <t>072891</t>
  </si>
  <si>
    <t>073653</t>
  </si>
  <si>
    <t>093999</t>
  </si>
  <si>
    <t>251907</t>
  </si>
  <si>
    <t>251909</t>
  </si>
  <si>
    <t>251910</t>
  </si>
  <si>
    <t>251911</t>
  </si>
  <si>
    <t>253409</t>
  </si>
  <si>
    <t>254740</t>
  </si>
  <si>
    <t>248460</t>
  </si>
  <si>
    <t>104</t>
  </si>
  <si>
    <t>262259</t>
  </si>
  <si>
    <t>262739</t>
  </si>
  <si>
    <t>264778</t>
  </si>
  <si>
    <t>264902</t>
  </si>
  <si>
    <t>264903</t>
  </si>
  <si>
    <t>266020</t>
  </si>
  <si>
    <t>266722</t>
  </si>
  <si>
    <t>266723</t>
  </si>
  <si>
    <t>266724</t>
  </si>
  <si>
    <t>266822</t>
  </si>
  <si>
    <t>260148</t>
  </si>
  <si>
    <t>052331</t>
  </si>
  <si>
    <t>052337</t>
  </si>
  <si>
    <t>052681</t>
  </si>
  <si>
    <t>052682</t>
  </si>
  <si>
    <t>052688</t>
  </si>
  <si>
    <t>076527</t>
  </si>
  <si>
    <t>265507</t>
  </si>
  <si>
    <t>265615</t>
  </si>
  <si>
    <t>265941</t>
  </si>
  <si>
    <t>266244</t>
  </si>
  <si>
    <t>262727</t>
  </si>
  <si>
    <t>465</t>
  </si>
  <si>
    <t>268612</t>
  </si>
  <si>
    <t>271829</t>
  </si>
  <si>
    <t>271830</t>
  </si>
  <si>
    <t>271831</t>
  </si>
  <si>
    <t>271838</t>
  </si>
  <si>
    <t>272701</t>
  </si>
  <si>
    <t>272702</t>
  </si>
  <si>
    <t>272711</t>
  </si>
  <si>
    <t>272869</t>
  </si>
  <si>
    <t>274373</t>
  </si>
  <si>
    <t>275043</t>
  </si>
  <si>
    <t>275045</t>
  </si>
  <si>
    <t>268996</t>
  </si>
  <si>
    <t>269000</t>
  </si>
  <si>
    <t>268585</t>
  </si>
  <si>
    <t>268586</t>
  </si>
  <si>
    <t>274405</t>
  </si>
  <si>
    <t>275318</t>
  </si>
  <si>
    <t>277364</t>
  </si>
  <si>
    <t>278805</t>
  </si>
  <si>
    <t>278827</t>
  </si>
  <si>
    <t>280059</t>
  </si>
  <si>
    <t>281154</t>
  </si>
  <si>
    <t>281951</t>
  </si>
  <si>
    <t>281952</t>
  </si>
  <si>
    <t>282251</t>
  </si>
  <si>
    <t>283598</t>
  </si>
  <si>
    <t>283599</t>
  </si>
  <si>
    <t>287302</t>
  </si>
  <si>
    <t>287371</t>
  </si>
  <si>
    <t>281557</t>
  </si>
  <si>
    <t>281562</t>
  </si>
  <si>
    <t>288152</t>
  </si>
  <si>
    <t>053313</t>
  </si>
  <si>
    <t>053316</t>
  </si>
  <si>
    <t>053322</t>
  </si>
  <si>
    <t>053331</t>
  </si>
  <si>
    <t>053335</t>
  </si>
  <si>
    <t>053563</t>
  </si>
  <si>
    <t>080229</t>
  </si>
  <si>
    <t>277793</t>
  </si>
  <si>
    <t>281167</t>
  </si>
  <si>
    <t>281207</t>
  </si>
  <si>
    <t>281209</t>
  </si>
  <si>
    <t>053273</t>
  </si>
  <si>
    <t>053274</t>
  </si>
  <si>
    <t>287981</t>
  </si>
  <si>
    <t>288288</t>
  </si>
  <si>
    <t>277961</t>
  </si>
  <si>
    <t>288863</t>
  </si>
  <si>
    <t>290653</t>
  </si>
  <si>
    <t>290654</t>
  </si>
  <si>
    <t>292532</t>
  </si>
  <si>
    <t>293811</t>
  </si>
  <si>
    <t>294141</t>
  </si>
  <si>
    <t>294839</t>
  </si>
  <si>
    <t>295013</t>
  </si>
  <si>
    <t>295632</t>
  </si>
  <si>
    <t>295658</t>
  </si>
  <si>
    <t>296944</t>
  </si>
  <si>
    <t>297675</t>
  </si>
  <si>
    <t>298465</t>
  </si>
  <si>
    <t>298834</t>
  </si>
  <si>
    <t>298842</t>
  </si>
  <si>
    <t>293109</t>
  </si>
  <si>
    <t>289404</t>
  </si>
  <si>
    <t>292500</t>
  </si>
  <si>
    <t>294162</t>
  </si>
  <si>
    <t>053857</t>
  </si>
  <si>
    <t>530</t>
  </si>
  <si>
    <t>005005</t>
  </si>
  <si>
    <t>002133</t>
  </si>
  <si>
    <t>007876</t>
  </si>
  <si>
    <t>070429</t>
  </si>
  <si>
    <t>926</t>
  </si>
  <si>
    <t>300034</t>
  </si>
  <si>
    <t>300035</t>
  </si>
  <si>
    <t>300498</t>
  </si>
  <si>
    <t>300798</t>
  </si>
  <si>
    <t>303856</t>
  </si>
  <si>
    <t>303860</t>
  </si>
  <si>
    <t>305875</t>
  </si>
  <si>
    <t>308450</t>
  </si>
  <si>
    <t>309358</t>
  </si>
  <si>
    <t>309829</t>
  </si>
  <si>
    <t>309832</t>
  </si>
  <si>
    <t>305496</t>
  </si>
  <si>
    <t>308672</t>
  </si>
  <si>
    <t>053995</t>
  </si>
  <si>
    <t>054079</t>
  </si>
  <si>
    <t>054086</t>
  </si>
  <si>
    <t>054097</t>
  </si>
  <si>
    <t>054156</t>
  </si>
  <si>
    <t>054191</t>
  </si>
  <si>
    <t>054194</t>
  </si>
  <si>
    <t>054195</t>
  </si>
  <si>
    <t>300552</t>
  </si>
  <si>
    <t>302686</t>
  </si>
  <si>
    <t>302753</t>
  </si>
  <si>
    <t>305074</t>
  </si>
  <si>
    <t>308451</t>
  </si>
  <si>
    <t>308655</t>
  </si>
  <si>
    <t>090118</t>
  </si>
  <si>
    <t>021759</t>
  </si>
  <si>
    <t>054153</t>
  </si>
  <si>
    <t>054157</t>
  </si>
  <si>
    <t>054159</t>
  </si>
  <si>
    <t>054185</t>
  </si>
  <si>
    <t>054187</t>
  </si>
  <si>
    <t>302752</t>
  </si>
  <si>
    <t>297960</t>
  </si>
  <si>
    <t>310717</t>
  </si>
  <si>
    <t>310917</t>
  </si>
  <si>
    <t>313011</t>
  </si>
  <si>
    <t>313070</t>
  </si>
  <si>
    <t>313863</t>
  </si>
  <si>
    <t>313864</t>
  </si>
  <si>
    <t>314265</t>
  </si>
  <si>
    <t>314431</t>
  </si>
  <si>
    <t>314432</t>
  </si>
  <si>
    <t>314790</t>
  </si>
  <si>
    <t>318053</t>
  </si>
  <si>
    <t>318271</t>
  </si>
  <si>
    <t>318777</t>
  </si>
  <si>
    <t>318961</t>
  </si>
  <si>
    <t>319103</t>
  </si>
  <si>
    <t>318429</t>
  </si>
  <si>
    <t>054356</t>
  </si>
  <si>
    <t>054358</t>
  </si>
  <si>
    <t>054359</t>
  </si>
  <si>
    <t>054395</t>
  </si>
  <si>
    <t>054398</t>
  </si>
  <si>
    <t>054420</t>
  </si>
  <si>
    <t>054494</t>
  </si>
  <si>
    <t>054499</t>
  </si>
  <si>
    <t>054506</t>
  </si>
  <si>
    <t>087423</t>
  </si>
  <si>
    <t>312424</t>
  </si>
  <si>
    <t>312427</t>
  </si>
  <si>
    <t>312452</t>
  </si>
  <si>
    <t>312453</t>
  </si>
  <si>
    <t>317496</t>
  </si>
  <si>
    <t>317899</t>
  </si>
  <si>
    <t>317900</t>
  </si>
  <si>
    <t>317901</t>
  </si>
  <si>
    <t>317902</t>
  </si>
  <si>
    <t>318276</t>
  </si>
  <si>
    <t>317837</t>
  </si>
  <si>
    <t>054485</t>
  </si>
  <si>
    <t>054489</t>
  </si>
  <si>
    <t>054504</t>
  </si>
  <si>
    <t>310724</t>
  </si>
  <si>
    <t>310736</t>
  </si>
  <si>
    <t>313059</t>
  </si>
  <si>
    <t>315151</t>
  </si>
  <si>
    <t>309250</t>
  </si>
  <si>
    <t>321506</t>
  </si>
  <si>
    <t>321508</t>
  </si>
  <si>
    <t>324627</t>
  </si>
  <si>
    <t>324904</t>
  </si>
  <si>
    <t>325170</t>
  </si>
  <si>
    <t>325325</t>
  </si>
  <si>
    <t>325326</t>
  </si>
  <si>
    <t>325499</t>
  </si>
  <si>
    <t>325500</t>
  </si>
  <si>
    <t>325501</t>
  </si>
  <si>
    <t>325711</t>
  </si>
  <si>
    <t>327408</t>
  </si>
  <si>
    <t>329520</t>
  </si>
  <si>
    <t>329573</t>
  </si>
  <si>
    <t>329418</t>
  </si>
  <si>
    <t>054576</t>
  </si>
  <si>
    <t>054578</t>
  </si>
  <si>
    <t>054579</t>
  </si>
  <si>
    <t>054581</t>
  </si>
  <si>
    <t>320196</t>
  </si>
  <si>
    <t>320197</t>
  </si>
  <si>
    <t>320198</t>
  </si>
  <si>
    <t>320199</t>
  </si>
  <si>
    <t>320200</t>
  </si>
  <si>
    <t>325502</t>
  </si>
  <si>
    <t>325532</t>
  </si>
  <si>
    <t>325533</t>
  </si>
  <si>
    <t>325534</t>
  </si>
  <si>
    <t>325535</t>
  </si>
  <si>
    <t>325536</t>
  </si>
  <si>
    <t>325537</t>
  </si>
  <si>
    <t>326413</t>
  </si>
  <si>
    <t>327767</t>
  </si>
  <si>
    <t>327768</t>
  </si>
  <si>
    <t>328415</t>
  </si>
  <si>
    <t>329079</t>
  </si>
  <si>
    <t>329371</t>
  </si>
  <si>
    <t>329574</t>
  </si>
  <si>
    <t>329593</t>
  </si>
  <si>
    <t>329598</t>
  </si>
  <si>
    <t>324785</t>
  </si>
  <si>
    <t>321845</t>
  </si>
  <si>
    <t>054620</t>
  </si>
  <si>
    <t>054731</t>
  </si>
  <si>
    <t>054771</t>
  </si>
  <si>
    <t>054823</t>
  </si>
  <si>
    <t>054824</t>
  </si>
  <si>
    <t>326298</t>
  </si>
  <si>
    <t>330127</t>
  </si>
  <si>
    <t>332208</t>
  </si>
  <si>
    <t>332211</t>
  </si>
  <si>
    <t>332213</t>
  </si>
  <si>
    <t>332430</t>
  </si>
  <si>
    <t>332479</t>
  </si>
  <si>
    <t>332480</t>
  </si>
  <si>
    <t>332718</t>
  </si>
  <si>
    <t>332720</t>
  </si>
  <si>
    <t>334975</t>
  </si>
  <si>
    <t>334976</t>
  </si>
  <si>
    <t>334977</t>
  </si>
  <si>
    <t>334986</t>
  </si>
  <si>
    <t>335250</t>
  </si>
  <si>
    <t>335254</t>
  </si>
  <si>
    <t>335640</t>
  </si>
  <si>
    <t>335642</t>
  </si>
  <si>
    <t>335873</t>
  </si>
  <si>
    <t>335875</t>
  </si>
  <si>
    <t>335929</t>
  </si>
  <si>
    <t>335998</t>
  </si>
  <si>
    <t>335999</t>
  </si>
  <si>
    <t>336377</t>
  </si>
  <si>
    <t>336378</t>
  </si>
  <si>
    <t>336380</t>
  </si>
  <si>
    <t>337892</t>
  </si>
  <si>
    <t>338640</t>
  </si>
  <si>
    <t>338763</t>
  </si>
  <si>
    <t>339157</t>
  </si>
  <si>
    <t>339159</t>
  </si>
  <si>
    <t>335635</t>
  </si>
  <si>
    <t>055061</t>
  </si>
  <si>
    <t>055099</t>
  </si>
  <si>
    <t>329916</t>
  </si>
  <si>
    <t>335504</t>
  </si>
  <si>
    <t>335505</t>
  </si>
  <si>
    <t>335506</t>
  </si>
  <si>
    <t>335965</t>
  </si>
  <si>
    <t>337659</t>
  </si>
  <si>
    <t>338084</t>
  </si>
  <si>
    <t>330500</t>
  </si>
  <si>
    <t>055112</t>
  </si>
  <si>
    <t>055115</t>
  </si>
  <si>
    <t>337648</t>
  </si>
  <si>
    <t>338622</t>
  </si>
  <si>
    <t>339514</t>
  </si>
  <si>
    <t>058007</t>
  </si>
  <si>
    <t>054973</t>
  </si>
  <si>
    <t>054997</t>
  </si>
  <si>
    <t>055087</t>
  </si>
  <si>
    <t>055101</t>
  </si>
  <si>
    <t>055180</t>
  </si>
  <si>
    <t>335546</t>
  </si>
  <si>
    <t>340879</t>
  </si>
  <si>
    <t>340881</t>
  </si>
  <si>
    <t>340884</t>
  </si>
  <si>
    <t>340885</t>
  </si>
  <si>
    <t>340907</t>
  </si>
  <si>
    <t>340955</t>
  </si>
  <si>
    <t>340956</t>
  </si>
  <si>
    <t>341861</t>
  </si>
  <si>
    <t>342054</t>
  </si>
  <si>
    <t>342055</t>
  </si>
  <si>
    <t>342056</t>
  </si>
  <si>
    <t>342750</t>
  </si>
  <si>
    <t>342955</t>
  </si>
  <si>
    <t>344091</t>
  </si>
  <si>
    <t>344612</t>
  </si>
  <si>
    <t>344716</t>
  </si>
  <si>
    <t>345212</t>
  </si>
  <si>
    <t>346068</t>
  </si>
  <si>
    <t>346105</t>
  </si>
  <si>
    <t>346106</t>
  </si>
  <si>
    <t>346107</t>
  </si>
  <si>
    <t>346109</t>
  </si>
  <si>
    <t>346589</t>
  </si>
  <si>
    <t>346592</t>
  </si>
  <si>
    <t>347273</t>
  </si>
  <si>
    <t>347405</t>
  </si>
  <si>
    <t>347406</t>
  </si>
  <si>
    <t>347408</t>
  </si>
  <si>
    <t>347409</t>
  </si>
  <si>
    <t>348132</t>
  </si>
  <si>
    <t>348133</t>
  </si>
  <si>
    <t>348134</t>
  </si>
  <si>
    <t>348136</t>
  </si>
  <si>
    <t>348138</t>
  </si>
  <si>
    <t>348882</t>
  </si>
  <si>
    <t>349143</t>
  </si>
  <si>
    <t>058010</t>
  </si>
  <si>
    <t>341849</t>
  </si>
  <si>
    <t>344269</t>
  </si>
  <si>
    <t>345100</t>
  </si>
  <si>
    <t>033146</t>
  </si>
  <si>
    <t>033147</t>
  </si>
  <si>
    <t>033152</t>
  </si>
  <si>
    <t>033153</t>
  </si>
  <si>
    <t>055220</t>
  </si>
  <si>
    <t>055348</t>
  </si>
  <si>
    <t>055404</t>
  </si>
  <si>
    <t>055415</t>
  </si>
  <si>
    <t>340654</t>
  </si>
  <si>
    <t>340656</t>
  </si>
  <si>
    <t>341940</t>
  </si>
  <si>
    <t>344166</t>
  </si>
  <si>
    <t>344167</t>
  </si>
  <si>
    <t>344169</t>
  </si>
  <si>
    <t>344775</t>
  </si>
  <si>
    <t>345150</t>
  </si>
  <si>
    <t>345151</t>
  </si>
  <si>
    <t>345152</t>
  </si>
  <si>
    <t>346955</t>
  </si>
  <si>
    <t>346959</t>
  </si>
  <si>
    <t>346961</t>
  </si>
  <si>
    <t>347308</t>
  </si>
  <si>
    <t>347317</t>
  </si>
  <si>
    <t>347341</t>
  </si>
  <si>
    <t>348130</t>
  </si>
  <si>
    <t>349190</t>
  </si>
  <si>
    <t>349191</t>
  </si>
  <si>
    <t>349192</t>
  </si>
  <si>
    <t>341645</t>
  </si>
  <si>
    <t>341647</t>
  </si>
  <si>
    <t>340559</t>
  </si>
  <si>
    <t>341600</t>
  </si>
  <si>
    <t>344461</t>
  </si>
  <si>
    <t>344465</t>
  </si>
  <si>
    <t>344650</t>
  </si>
  <si>
    <t>347376</t>
  </si>
  <si>
    <t>055211</t>
  </si>
  <si>
    <t>055355</t>
  </si>
  <si>
    <t>055372</t>
  </si>
  <si>
    <t>340347</t>
  </si>
  <si>
    <t>005040</t>
  </si>
  <si>
    <t>350466</t>
  </si>
  <si>
    <t>350470</t>
  </si>
  <si>
    <t>350477</t>
  </si>
  <si>
    <t>350480</t>
  </si>
  <si>
    <t>350481</t>
  </si>
  <si>
    <t>350485</t>
  </si>
  <si>
    <t>350487</t>
  </si>
  <si>
    <t>350489</t>
  </si>
  <si>
    <t>350588</t>
  </si>
  <si>
    <t>350589</t>
  </si>
  <si>
    <t>352169</t>
  </si>
  <si>
    <t>352273</t>
  </si>
  <si>
    <t>352500</t>
  </si>
  <si>
    <t>352633</t>
  </si>
  <si>
    <t>352766</t>
  </si>
  <si>
    <t>352859</t>
  </si>
  <si>
    <t>354976</t>
  </si>
  <si>
    <t>355287</t>
  </si>
  <si>
    <t>355293</t>
  </si>
  <si>
    <t>355296</t>
  </si>
  <si>
    <t>356762</t>
  </si>
  <si>
    <t>357307</t>
  </si>
  <si>
    <t>357954</t>
  </si>
  <si>
    <t>357958</t>
  </si>
  <si>
    <t>357964</t>
  </si>
  <si>
    <t>358328</t>
  </si>
  <si>
    <t>358330</t>
  </si>
  <si>
    <t>358443</t>
  </si>
  <si>
    <t>355272</t>
  </si>
  <si>
    <t>055435</t>
  </si>
  <si>
    <t>055472</t>
  </si>
  <si>
    <t>055474</t>
  </si>
  <si>
    <t>055503</t>
  </si>
  <si>
    <t>055516</t>
  </si>
  <si>
    <t>055517</t>
  </si>
  <si>
    <t>055518</t>
  </si>
  <si>
    <t>055554</t>
  </si>
  <si>
    <t>055559</t>
  </si>
  <si>
    <t>055572</t>
  </si>
  <si>
    <t>055573</t>
  </si>
  <si>
    <t>055591</t>
  </si>
  <si>
    <t>055597</t>
  </si>
  <si>
    <t>055599</t>
  </si>
  <si>
    <t>055605</t>
  </si>
  <si>
    <t>055606</t>
  </si>
  <si>
    <t>055611</t>
  </si>
  <si>
    <t>055695</t>
  </si>
  <si>
    <t>093312</t>
  </si>
  <si>
    <t>094618</t>
  </si>
  <si>
    <t>094624</t>
  </si>
  <si>
    <t>350143</t>
  </si>
  <si>
    <t>350146</t>
  </si>
  <si>
    <t>351691</t>
  </si>
  <si>
    <t>351692</t>
  </si>
  <si>
    <t>351702</t>
  </si>
  <si>
    <t>352764</t>
  </si>
  <si>
    <t>355150</t>
  </si>
  <si>
    <t>356452</t>
  </si>
  <si>
    <t>356657</t>
  </si>
  <si>
    <t>356658</t>
  </si>
  <si>
    <t>356659</t>
  </si>
  <si>
    <t>356660</t>
  </si>
  <si>
    <t>356661</t>
  </si>
  <si>
    <t>356662</t>
  </si>
  <si>
    <t>356663</t>
  </si>
  <si>
    <t>356664</t>
  </si>
  <si>
    <t>358450</t>
  </si>
  <si>
    <t>358473</t>
  </si>
  <si>
    <t>351429</t>
  </si>
  <si>
    <t>351430</t>
  </si>
  <si>
    <t>352658</t>
  </si>
  <si>
    <t>355057</t>
  </si>
  <si>
    <t>358774</t>
  </si>
  <si>
    <t>358913</t>
  </si>
  <si>
    <t>358918</t>
  </si>
  <si>
    <t>004</t>
  </si>
  <si>
    <t>353448</t>
  </si>
  <si>
    <t>361776</t>
  </si>
  <si>
    <t>361783</t>
  </si>
  <si>
    <t>361793</t>
  </si>
  <si>
    <t>361881</t>
  </si>
  <si>
    <t>362831</t>
  </si>
  <si>
    <t>362832</t>
  </si>
  <si>
    <t>362833</t>
  </si>
  <si>
    <t>362836</t>
  </si>
  <si>
    <t>363460</t>
  </si>
  <si>
    <t>363559</t>
  </si>
  <si>
    <t>364782</t>
  </si>
  <si>
    <t>364783</t>
  </si>
  <si>
    <t>365529</t>
  </si>
  <si>
    <t>365690</t>
  </si>
  <si>
    <t>365885</t>
  </si>
  <si>
    <t>365886</t>
  </si>
  <si>
    <t>365887</t>
  </si>
  <si>
    <t>366052</t>
  </si>
  <si>
    <t>366053</t>
  </si>
  <si>
    <t>366713</t>
  </si>
  <si>
    <t>366717</t>
  </si>
  <si>
    <t>367206</t>
  </si>
  <si>
    <t>367208</t>
  </si>
  <si>
    <t>367367</t>
  </si>
  <si>
    <t>368096</t>
  </si>
  <si>
    <t>368097</t>
  </si>
  <si>
    <t>368223</t>
  </si>
  <si>
    <t>368502</t>
  </si>
  <si>
    <t>368721</t>
  </si>
  <si>
    <t>368744</t>
  </si>
  <si>
    <t>368746</t>
  </si>
  <si>
    <t>368821</t>
  </si>
  <si>
    <t>368822</t>
  </si>
  <si>
    <t>368823</t>
  </si>
  <si>
    <t>368824</t>
  </si>
  <si>
    <t>368825</t>
  </si>
  <si>
    <t>368926</t>
  </si>
  <si>
    <t>368325</t>
  </si>
  <si>
    <t>368331</t>
  </si>
  <si>
    <t>055742</t>
  </si>
  <si>
    <t>055755</t>
  </si>
  <si>
    <t>055756</t>
  </si>
  <si>
    <t>055762</t>
  </si>
  <si>
    <t>055763</t>
  </si>
  <si>
    <t>055790</t>
  </si>
  <si>
    <t>055842</t>
  </si>
  <si>
    <t>055862</t>
  </si>
  <si>
    <t>055867</t>
  </si>
  <si>
    <t>056011</t>
  </si>
  <si>
    <t>056142</t>
  </si>
  <si>
    <t>362025</t>
  </si>
  <si>
    <t>362647</t>
  </si>
  <si>
    <t>362649</t>
  </si>
  <si>
    <t>365841</t>
  </si>
  <si>
    <t>365884</t>
  </si>
  <si>
    <t>365888</t>
  </si>
  <si>
    <t>365889</t>
  </si>
  <si>
    <t>365893</t>
  </si>
  <si>
    <t>367291</t>
  </si>
  <si>
    <t>368178</t>
  </si>
  <si>
    <t>368713</t>
  </si>
  <si>
    <t>369350</t>
  </si>
  <si>
    <t>369351</t>
  </si>
  <si>
    <t>361962</t>
  </si>
  <si>
    <t>056065</t>
  </si>
  <si>
    <t>056069</t>
  </si>
  <si>
    <t>056071</t>
  </si>
  <si>
    <t>056072</t>
  </si>
  <si>
    <t>056074</t>
  </si>
  <si>
    <t>056075</t>
  </si>
  <si>
    <t>056076</t>
  </si>
  <si>
    <t>056077</t>
  </si>
  <si>
    <t>056078</t>
  </si>
  <si>
    <t>056080</t>
  </si>
  <si>
    <t>056081</t>
  </si>
  <si>
    <t>356006</t>
  </si>
  <si>
    <t>356023</t>
  </si>
  <si>
    <t>372398</t>
  </si>
  <si>
    <t>372399</t>
  </si>
  <si>
    <t>372400</t>
  </si>
  <si>
    <t>372401</t>
  </si>
  <si>
    <t>372412</t>
  </si>
  <si>
    <t>372605</t>
  </si>
  <si>
    <t>372606</t>
  </si>
  <si>
    <t>372785</t>
  </si>
  <si>
    <t>373163</t>
  </si>
  <si>
    <t>373166</t>
  </si>
  <si>
    <t>373224</t>
  </si>
  <si>
    <t>374245</t>
  </si>
  <si>
    <t>374431</t>
  </si>
  <si>
    <t>374434</t>
  </si>
  <si>
    <t>376432</t>
  </si>
  <si>
    <t>376438</t>
  </si>
  <si>
    <t>376484</t>
  </si>
  <si>
    <t>376500</t>
  </si>
  <si>
    <t>376504</t>
  </si>
  <si>
    <t>376940</t>
  </si>
  <si>
    <t>378279</t>
  </si>
  <si>
    <t>378320</t>
  </si>
  <si>
    <t>378644</t>
  </si>
  <si>
    <t>378892</t>
  </si>
  <si>
    <t>370679</t>
  </si>
  <si>
    <t>373421</t>
  </si>
  <si>
    <t>374633</t>
  </si>
  <si>
    <t>378714</t>
  </si>
  <si>
    <t>056144</t>
  </si>
  <si>
    <t>056189</t>
  </si>
  <si>
    <t>056247</t>
  </si>
  <si>
    <t>056251</t>
  </si>
  <si>
    <t>056283</t>
  </si>
  <si>
    <t>056285</t>
  </si>
  <si>
    <t>372129</t>
  </si>
  <si>
    <t>376506</t>
  </si>
  <si>
    <t>378225</t>
  </si>
  <si>
    <t>378893</t>
  </si>
  <si>
    <t>370272</t>
  </si>
  <si>
    <t>370273</t>
  </si>
  <si>
    <t>370275</t>
  </si>
  <si>
    <t>374288</t>
  </si>
  <si>
    <t>375775</t>
  </si>
  <si>
    <t>377164</t>
  </si>
  <si>
    <t>056073</t>
  </si>
  <si>
    <t>056079</t>
  </si>
  <si>
    <t>373534</t>
  </si>
  <si>
    <t>373536</t>
  </si>
  <si>
    <t>373537</t>
  </si>
  <si>
    <t>373538</t>
  </si>
  <si>
    <t>373540</t>
  </si>
  <si>
    <t>368082</t>
  </si>
  <si>
    <t>374417</t>
  </si>
  <si>
    <t>098483</t>
  </si>
  <si>
    <t>TRC PAYMENT</t>
  </si>
  <si>
    <t>30EG0107,010707,LAH</t>
  </si>
  <si>
    <t>111317,010707,LAH</t>
  </si>
  <si>
    <t>111336,011407,LAH</t>
  </si>
  <si>
    <t>111346,011707,BRS</t>
  </si>
  <si>
    <t>111440,012107,LAH</t>
  </si>
  <si>
    <t>ADDER, RELAY  4 POLE  600 VOLT P/N 766A029G01</t>
  </si>
  <si>
    <t>BLADE, FAN                                   P/N 3939A284P21</t>
  </si>
  <si>
    <t>BREAKER, CIRCUIT  FAN CONTROL  600VAC  40A  3P   P/N 1773696</t>
  </si>
  <si>
    <t>BUSHING, TRANSFORMER   23   KV  4000A  LAPP   #B-88743</t>
  </si>
  <si>
    <t>BUSHING, TRANSFORMER   23   KV  4000A  LAPP   #SDB88743-70</t>
  </si>
  <si>
    <t>BUSHING, TRANSFORMER  138   KV   800A  G. E.  #11B440BB</t>
  </si>
  <si>
    <t>COIL, 440VAC                                    P/N 22D151G4</t>
  </si>
  <si>
    <t>CONNECTOR, ELECTRICAL PLUG-FEMALE            P/N 10-72822-2S</t>
  </si>
  <si>
    <t>CONTACTOR, MAGNETIC  COOLER  600VAC  90A CL     P/N A201K3CX</t>
  </si>
  <si>
    <t>CONTACTS AND SPRINGS, NR330  S#1625563-A</t>
  </si>
  <si>
    <t>GASKET, DRESSER COUPLING 4 IN STEEL PIPE GRADE 42 NON-ARMOR</t>
  </si>
  <si>
    <t>GAUGE, LIQUID LEVEL   LIQUID RELAY            P/N 241B546P21</t>
  </si>
  <si>
    <t>GAUGE, LIQUID LEVEL   MAIN TANK                P/N 117X312G1</t>
  </si>
  <si>
    <t>MOTOR, FAN  1/3HP  3PH  230/460V 1425/1725 RPM    3993A328P1</t>
  </si>
  <si>
    <t>PUMP, OIL CIRCULATING  3AL 5HP 1730RPM 440V   P/N 5K213HG474</t>
  </si>
  <si>
    <t>PUMP, OIL CIRCULATING  3PH 2HP 440V          P/N 606D831G02</t>
  </si>
  <si>
    <t>RECEPTICAL, PUMP  3 PRONG MALE W/GASKET       P/N 575A835H01</t>
  </si>
  <si>
    <t>RECEPTICLE, MALE  3 WIRE                         P/N 230A758</t>
  </si>
  <si>
    <t>RECPTICLE, PLUG  (MALE END)                    P/N 56D710H02</t>
  </si>
  <si>
    <t>RECPTICLE, PUMP LEAD (FEMALE END)             P/N 56D7107601</t>
  </si>
  <si>
    <t>RELAY, CONTROL  AUX  550VAC                      P/N 1546999</t>
  </si>
  <si>
    <t>RELAY, CONTROL  240 VAC   AR660W              P/N 766A028G03</t>
  </si>
  <si>
    <t>RELAY, INTERLOCKING  115VAC  60A  TYPE HFA   P/N 12HFA11A49F</t>
  </si>
  <si>
    <t>RELAY, OVERLOAD  SIZE 1                       P/N CR-124C081</t>
  </si>
  <si>
    <t>RING, OIL SEALING   COOLING PUMP              P/N 356A389P21</t>
  </si>
  <si>
    <t>STORES CLEAR   00.0935</t>
  </si>
  <si>
    <t>VALVE, REGULATING REDUCING  2000-100, 6-10, 1/2 PSI</t>
  </si>
  <si>
    <t>S/T A/L FRINGE SUPV</t>
  </si>
  <si>
    <t>1191 INCENFEE 4THQT</t>
  </si>
  <si>
    <t>1191 INCENFEE3RD QT</t>
  </si>
  <si>
    <t>4,012207,BRS</t>
  </si>
  <si>
    <t>4RET,012207,BRS</t>
  </si>
  <si>
    <t>9000001541,020407,L</t>
  </si>
  <si>
    <t>3174268101,022807,D</t>
  </si>
  <si>
    <t>3875,013107,BRS</t>
  </si>
  <si>
    <t>5,013107,LAH</t>
  </si>
  <si>
    <t>5RET,013107,LAH</t>
  </si>
  <si>
    <t>CLAMP, BEAM RIGID CONDUIT  RIGHT ANGLE TYPE RC   1-1/2 IN</t>
  </si>
  <si>
    <t>16310  CLEAR   00.5031</t>
  </si>
  <si>
    <t>16311  CLEAR   00.3080</t>
  </si>
  <si>
    <t>16312  CLEAR   00.0849</t>
  </si>
  <si>
    <t>111489,012807,BRS</t>
  </si>
  <si>
    <t>111537,013107,BRS</t>
  </si>
  <si>
    <t>111568,020407,LAH</t>
  </si>
  <si>
    <t>111601,021107,BRS</t>
  </si>
  <si>
    <t>111674,021807,LAH</t>
  </si>
  <si>
    <t>111701,022507,BRS</t>
  </si>
  <si>
    <t>CAP, STEEL  150#    BW  SCH  40   4    IN  SMLS ELIPOSIDAL</t>
  </si>
  <si>
    <t>SHOVEL, ROUND POINT, SIZE 2, HEAVY GAGE, 47" HARD WOOD HANDL</t>
  </si>
  <si>
    <t>35006,022807,KMC</t>
  </si>
  <si>
    <t>069096 01</t>
  </si>
  <si>
    <t>069097 01</t>
  </si>
  <si>
    <t>069290 01</t>
  </si>
  <si>
    <t>O/T A/L FRINGE SUPV</t>
  </si>
  <si>
    <t>S/T A/L FRINGE CO-OP</t>
  </si>
  <si>
    <t>MINOR MAT ISSUE 0.0016</t>
  </si>
  <si>
    <t>S/T A/L FRINGE OPER</t>
  </si>
  <si>
    <t>BS DEMO PROJECT 156</t>
  </si>
  <si>
    <t>BS DEMO 156053 3/24</t>
  </si>
  <si>
    <t>BS DEMO 156162 3/31</t>
  </si>
  <si>
    <t>BS DEMO 156388 4/14</t>
  </si>
  <si>
    <t>BS DEMO 156515 4/21</t>
  </si>
  <si>
    <t>111884,031107,LAH</t>
  </si>
  <si>
    <t>154906 1/13</t>
  </si>
  <si>
    <t>45652,022007,GTG</t>
  </si>
  <si>
    <t>7,022807,DMM</t>
  </si>
  <si>
    <t>7RET,022807,DMM</t>
  </si>
  <si>
    <t>9000002022,022507,B</t>
  </si>
  <si>
    <t>9000002028,030407,B</t>
  </si>
  <si>
    <t>111802,030407,LAH</t>
  </si>
  <si>
    <t>111941,031807,LAH</t>
  </si>
  <si>
    <t>112008,032507,BRS</t>
  </si>
  <si>
    <t>16310  CLEAR   00.5832</t>
  </si>
  <si>
    <t>16311  CLEAR   00.2418</t>
  </si>
  <si>
    <t>16312  CLEAR   00.0639</t>
  </si>
  <si>
    <t>CONDUIT, ALUMINUM    2     IN  10 FT  WITH COUPLING</t>
  </si>
  <si>
    <t>CONDULET, FORM 7  TYPE LB-67  THRD  2     IN  CROUSE-HINDS</t>
  </si>
  <si>
    <t>BS DEMO 156627</t>
  </si>
  <si>
    <t>BS DEMO 156735 5/5</t>
  </si>
  <si>
    <t>BS DEMO 156848 5/12</t>
  </si>
  <si>
    <t>BS DEMO 156960 5/19</t>
  </si>
  <si>
    <t>112477,050607,BRS</t>
  </si>
  <si>
    <t>9000002034,031107,N</t>
  </si>
  <si>
    <t>9000002397,031807,N</t>
  </si>
  <si>
    <t>9000002684,040107,L</t>
  </si>
  <si>
    <t>1909,042007,NWS</t>
  </si>
  <si>
    <t>7A,033007,LAH</t>
  </si>
  <si>
    <t>7ARET,033007,DMM</t>
  </si>
  <si>
    <t>9000002464,032507,L</t>
  </si>
  <si>
    <t>112093,040107,LAH</t>
  </si>
  <si>
    <t>112210,040807,NWS</t>
  </si>
  <si>
    <t>112246,041507,NWS</t>
  </si>
  <si>
    <t>112301,042207,LAH</t>
  </si>
  <si>
    <t>112379,042907,LAH</t>
  </si>
  <si>
    <t>112546,051607,BRS</t>
  </si>
  <si>
    <t>9000002396,031807,N</t>
  </si>
  <si>
    <t>9000002465,032507,B</t>
  </si>
  <si>
    <t>9000002683,040107,L</t>
  </si>
  <si>
    <t>9000002688,040807,L</t>
  </si>
  <si>
    <t>1285601091,033007,D</t>
  </si>
  <si>
    <t>1290657561,041007,D</t>
  </si>
  <si>
    <t>577668,041707,DMM</t>
  </si>
  <si>
    <t>112223,041307,NWS</t>
  </si>
  <si>
    <t>4042,050407,NWS</t>
  </si>
  <si>
    <t>081879,043007,MRS</t>
  </si>
  <si>
    <t>069651 01</t>
  </si>
  <si>
    <t>112380,042907,LAH</t>
  </si>
  <si>
    <t>517654R8A,031207,DM</t>
  </si>
  <si>
    <t>S/T A/L FRINGE OFF</t>
  </si>
  <si>
    <t>BS DEMO 157090 5/26</t>
  </si>
  <si>
    <t>BS DEMO 157209 6/2</t>
  </si>
  <si>
    <t>BS DEMO 157328 6/9</t>
  </si>
  <si>
    <t>DEMO BS 157450 6/16</t>
  </si>
  <si>
    <t>112561,051307,BRS</t>
  </si>
  <si>
    <t>112625,052007,NWS</t>
  </si>
  <si>
    <t>112660,052707,BRS</t>
  </si>
  <si>
    <t>112770,060307,BRS</t>
  </si>
  <si>
    <t>112821,061007,BRS</t>
  </si>
  <si>
    <t>2889,041507,MFL</t>
  </si>
  <si>
    <t>2895,042207,MFL</t>
  </si>
  <si>
    <t>9000003311,042907,M</t>
  </si>
  <si>
    <t>8,050107,DMM</t>
  </si>
  <si>
    <t>8RET,050107,DMM</t>
  </si>
  <si>
    <t>9,051407,DMM</t>
  </si>
  <si>
    <t>112334,042607,LAH</t>
  </si>
  <si>
    <t>9000003322,051307,M</t>
  </si>
  <si>
    <t>085777,053107,MRS</t>
  </si>
  <si>
    <t>070148 01</t>
  </si>
  <si>
    <t>070150 01</t>
  </si>
  <si>
    <t>BEARING, FAF 204K, MRC 204S, NDH 3204, NSK 6204, SKF 6204</t>
  </si>
  <si>
    <t>BRUSH, CARBON               EXCITER   P/N 10-101232-788-2-04</t>
  </si>
  <si>
    <t>BUSHING, BOTTOM=8A &amp; TOP=8B  SAME</t>
  </si>
  <si>
    <t>BUSHING, CROSSOVER  #357                      187D357BX1-147</t>
  </si>
  <si>
    <t>CAGE,                                          P/N A61718</t>
  </si>
  <si>
    <t>CAGE, 3 IN %                                  P/N A75704</t>
  </si>
  <si>
    <t>CAP ASSY, FULL                              P/N 607-9235-001</t>
  </si>
  <si>
    <t>CAP ASSY, HORIZONTAL DIVIDED                P/N 607-9235-002</t>
  </si>
  <si>
    <t>COMPOUND, CHESTERTON ABRASION CONTROL                P/N 858</t>
  </si>
  <si>
    <t>CONTACT, CARTRIDGE REAR DECK (FOR RELAY TYPE 700N)PN 700-C1</t>
  </si>
  <si>
    <t>CONVERTER, DC TO DC                           P/N 404A148H02</t>
  </si>
  <si>
    <t>COUPLING, FLEXIBLE  #31  1-1/2 SIER BATH  1-1/8 BORE</t>
  </si>
  <si>
    <t>COUPLING, HALF    5/8 IN BORE  ALUMINUM  STANDARD KEYWAY</t>
  </si>
  <si>
    <t>DISPLAY, BARGRAPH                              P/N W750-2W52</t>
  </si>
  <si>
    <t>DRIVER, BALL                                  P/N 15-1500-02</t>
  </si>
  <si>
    <t>FILTER, BARGRAPH                              P/N 4260A11H01</t>
  </si>
  <si>
    <t>FILTER, PUSHBUTTON DISPLAY  GREEN             P/N 4259A98H16</t>
  </si>
  <si>
    <t>FILTER, PUSHBUTTON DISPLAY  RED               P/N 4259A98H13</t>
  </si>
  <si>
    <t>FINGER CLUSTER ASSY,                          P/N 679C711G08</t>
  </si>
  <si>
    <t>GASKET, #102-D  7 X 10-3/8 X 1/32 TH  DURABLA</t>
  </si>
  <si>
    <t>GASKET, BONNET                                 P/N A6173490</t>
  </si>
  <si>
    <t>GASKET, BONNET                                 P/N A74690</t>
  </si>
  <si>
    <t>GASKET, FLEXITALLIC     C.F. BRAUN  DWG #A97533-0</t>
  </si>
  <si>
    <t>GASKET, OUTBOARD                         P/N 2MFL216X1-HYDRL</t>
  </si>
  <si>
    <t>GASKET, SEAT RING                              P/N A61745</t>
  </si>
  <si>
    <t>GASKET, SPIRAL WOUND                           P/N A72537</t>
  </si>
  <si>
    <t>GASKET, STYLE R  1500#  5       X  5- 5/8  X .175 304SS/F.C.</t>
  </si>
  <si>
    <t>GASKET, STYLE R  2500#  1- 1/2  X  1- 7/8  X .125 304SS/F.C.</t>
  </si>
  <si>
    <t>GASKET, STYLE 100  CORRUGATED IRON  13- 5/8  X 11- 9/16 IN</t>
  </si>
  <si>
    <t>GASKET, UPPER BEARING  #102F                     P/N 1074903</t>
  </si>
  <si>
    <t>GASKET, 102A,102B &amp; 102C  8 X 10-5/16 X 1/64 TH  DURABLA</t>
  </si>
  <si>
    <t>HEATER, OVERLOAD  TYPE NO N-8</t>
  </si>
  <si>
    <t>HEATER, OVERLOAD CODE MARKING AK1.9  STYLE NO 966474-H</t>
  </si>
  <si>
    <t>HOLDER, BRUSH  P/N 692B656G2</t>
  </si>
  <si>
    <t>I.C., 16 PIN  DIP              TEXAS INSTRUMENT P/N SN75468N</t>
  </si>
  <si>
    <t>I.C., 7805 VOLTAGE REGULATOR           MOTOROLA P/N MC7805CT</t>
  </si>
  <si>
    <t>KEY, SHAFT SLEEVE &amp; BRG  #281 &amp; 291                  11A9Y75</t>
  </si>
  <si>
    <t>KEY, SPIDER BEARING  #103-C  1/4 X 1/4 X 1-1/4</t>
  </si>
  <si>
    <t>KIT, DIAPHRAGM  LOW RANGE                       P/N 258136A1</t>
  </si>
  <si>
    <t>KIT, SEAL  FALK STEELFLEX COUPLING  TYPE F  SIZE 7</t>
  </si>
  <si>
    <t>KIT, TUBE PLUG  HEAT EXCHANGER                 P/N P-2530-M</t>
  </si>
  <si>
    <t>MODULE, OPERATOR INTERFACE GROUP 27 W/SETPOINT   #2246D22G17</t>
  </si>
  <si>
    <t>O-RING, #20A11CM218        20A11CM218</t>
  </si>
  <si>
    <t>O-RING, CHECK VALVE CARTRIDGE      IT 408-B P/N 408-0068-065</t>
  </si>
  <si>
    <t>O-RING, MANUAL OVERRIDE                           P/N 199810</t>
  </si>
  <si>
    <t>PACKING SET,                                      P/N A74212</t>
  </si>
  <si>
    <t>PACKING SET, DIE FORMED  3/4 IN X 1-1/2 IN  STYLE 5600</t>
  </si>
  <si>
    <t>PACKING, HEAD  DIVISION  #9</t>
  </si>
  <si>
    <t>PIN, HINGE SS                                    P/N 0007979</t>
  </si>
  <si>
    <t>PLUG/STEM ASSY,                                P/N A73023</t>
  </si>
  <si>
    <t>PLUG,                                          P/N A69287</t>
  </si>
  <si>
    <t>PLUG, SEAL  0MM                                P/N A73056</t>
  </si>
  <si>
    <t>PLUG, TUBE  0.520  CARBON STEEL               P/N PRP-0520-C</t>
  </si>
  <si>
    <t>POSITIONER,                                   P/N A79104</t>
  </si>
  <si>
    <t>RELAY, AUXILIARY  TYPE SG                      P/N 1205616-C</t>
  </si>
  <si>
    <t>RELAY, OPEN TYPE  2 POLE  120VAC COIL         P/N 700-C110A1</t>
  </si>
  <si>
    <t>RESISTOR, 1000 OHM  115 W  ITEM 13  STYLE 1649965</t>
  </si>
  <si>
    <t>RESISTOR, 3000 OHM   50W  ITEM 14  STYLE 125A520H27</t>
  </si>
  <si>
    <t>RETAINER, SEAL                                 P/N A73012</t>
  </si>
  <si>
    <t>RING, CASING WEAR  1ST STAGE  #76-B                1768932</t>
  </si>
  <si>
    <t>RING, LOAD                                     P/N A61733</t>
  </si>
  <si>
    <t>RING, RETAINING  BOTTOM BEARING  #89B            P/N 1100084</t>
  </si>
  <si>
    <t>RING, SEAT                                     P/N A70457</t>
  </si>
  <si>
    <t>RING, SEAT                                     P/N A72477</t>
  </si>
  <si>
    <t>RING, SPLIT  #252A                             187D252AX1-20</t>
  </si>
  <si>
    <t>RING, SPLIT  #252B                             112D252CX1-20</t>
  </si>
  <si>
    <t>RING, SPTRAL RETAINING                         P/N A73058</t>
  </si>
  <si>
    <t>SCREW, LOCK  #82                                043D82X3-746</t>
  </si>
  <si>
    <t>SEAL, NAT   7607              SL  A=1.730  B=2.336  C=.280</t>
  </si>
  <si>
    <t>SEAT,  BUNA-N                                     P/N 144- 6</t>
  </si>
  <si>
    <t>SHEAVE, 1VP34    3- 1/4  OD X VARIABLE W 1 GRV (5/8   SHAFT)</t>
  </si>
  <si>
    <t>SLEEVE, BOWL BEARING SHAFT  #71-B                  1608282</t>
  </si>
  <si>
    <t>SLEEVE, INTERMEDIATE  #57                       137D57AX1-20</t>
  </si>
  <si>
    <t>SLEEVE, JOURNAL  #135                        162B135CX1A-20K</t>
  </si>
  <si>
    <t>SLEEVE, SHAFT  BOTTOM BEARING  #71-A</t>
  </si>
  <si>
    <t>SLEEVE, SHAFT  SPIDER BEARING        #71-D       P/N 1608290</t>
  </si>
  <si>
    <t>SLEEVE, SPACER  #77-C</t>
  </si>
  <si>
    <t>SLEEVE, SPACING  #167                         137D167BX1-20K</t>
  </si>
  <si>
    <t>SLEEVE, UPPER SHAFT BEARING  #71E</t>
  </si>
  <si>
    <t>SPRING, STA  MAIN &amp; INTERMED  #412A288P1</t>
  </si>
  <si>
    <t>STEM, VALVE                                  P/N 11A1805X102</t>
  </si>
  <si>
    <t>SWITCH ASSY, LEFT HAND                        P/N 20-3200-04</t>
  </si>
  <si>
    <t>SWITCH ASSY, RIGHT HAND                       P/N 20-3200-03</t>
  </si>
  <si>
    <t>SWITCH, PUSHBUTTON  2PDT                      P/N 4259A98H03</t>
  </si>
  <si>
    <t>SWITCH, QMR60 3 POLE  60A                     P/N 565B714G44</t>
  </si>
  <si>
    <t>SWITCH, TOGGLE  DPDT                              P/N 8832K6</t>
  </si>
  <si>
    <t>TUBE, ELECTRON  2050A</t>
  </si>
  <si>
    <t>TUBE, ELECTRON  6SN7GTA  6SN7GTB  6SN7GT  5692</t>
  </si>
  <si>
    <t>WASHER, CUP  PTFE                              P/N 61772</t>
  </si>
  <si>
    <t>WASHER, LOCK  BEARING BOTTOM SLEEVE  #104</t>
  </si>
  <si>
    <t>16310  CLEAR   00.4322</t>
  </si>
  <si>
    <t>16311  CLEAR   00.2218</t>
  </si>
  <si>
    <t>16312  CLEAR   00.0946</t>
  </si>
  <si>
    <t>MINOR MAT ISSUE 0.0006</t>
  </si>
  <si>
    <t>BS DEMO 157593</t>
  </si>
  <si>
    <t>BS DEMO 157718 6/30</t>
  </si>
  <si>
    <t>BS DEMO 157846 7/7</t>
  </si>
  <si>
    <t>BS DEMO 157972 7/14</t>
  </si>
  <si>
    <t>112881,062107,BRS</t>
  </si>
  <si>
    <t>112893,062407,BRS</t>
  </si>
  <si>
    <t>9000003796,062407,M</t>
  </si>
  <si>
    <t>9000003801,070107,M</t>
  </si>
  <si>
    <t>LINER, PLASTIC  10 GAL  0.3 MIL   15" X 9" X 23"      MEDIUM</t>
  </si>
  <si>
    <t>LINER, PLASTIC  30 GAL  1 MIL     16" X 14" X 36"     MEDIUM</t>
  </si>
  <si>
    <t>16310  CLEAR   00.4250</t>
  </si>
  <si>
    <t>16311  CLEAR   00.2642</t>
  </si>
  <si>
    <t>16312  CLEAR   00.1120</t>
  </si>
  <si>
    <t>1813871,060807,BRS</t>
  </si>
  <si>
    <t>1814210,061307,BRS</t>
  </si>
  <si>
    <t>588030,062707,MFL</t>
  </si>
  <si>
    <t>949447CORR</t>
  </si>
  <si>
    <t>950572CORR</t>
  </si>
  <si>
    <t>950575CORR</t>
  </si>
  <si>
    <t>112811,060807,BRS</t>
  </si>
  <si>
    <t>112871,062107,BRS</t>
  </si>
  <si>
    <t>49222,071907,DMM</t>
  </si>
  <si>
    <t>10,053107,BRS</t>
  </si>
  <si>
    <t>10RET,053107,BRS</t>
  </si>
  <si>
    <t>4087,061507,BRS</t>
  </si>
  <si>
    <t>4088,061507,BRS</t>
  </si>
  <si>
    <t>9000003434,061007,M</t>
  </si>
  <si>
    <t>9000003784,061707,M</t>
  </si>
  <si>
    <t>112860,061407,BRS</t>
  </si>
  <si>
    <t>9000003316,050607,M</t>
  </si>
  <si>
    <t>9000003430,060307,M</t>
  </si>
  <si>
    <t>0702021,063007,MRS</t>
  </si>
  <si>
    <t>089439,063007,MRS</t>
  </si>
  <si>
    <t>SEAL, FLANGE                                    P/N 400-1065</t>
  </si>
  <si>
    <t>SIEVE,  #16 US STD  OPENING   1.18MM  WIRE DIA 0.65OMM BRASS</t>
  </si>
  <si>
    <t>SIEVE,  #30 US STD  OPENING 600   MM  WIRE DIA 0.390MM BRASS</t>
  </si>
  <si>
    <t>SIEVE, #200 US STD  OPENING  0.075MM                  BRASS</t>
  </si>
  <si>
    <t>SIEVE, #325 US STD  OPENING  0.045MM  WIRE DIA 0.03MM BRASS</t>
  </si>
  <si>
    <t>SIEVE, COVER  8 IN</t>
  </si>
  <si>
    <t>SIEVE, TESTING   #50  8 IN DIA.</t>
  </si>
  <si>
    <t>SIEVE, TESTING  #100  8 IN DIA.</t>
  </si>
  <si>
    <t>SIEVE, TESTING  3/8 IN  9.5MM BRASS             P/N 8323-L46</t>
  </si>
  <si>
    <t>O/T A/L FRINGE OFF</t>
  </si>
  <si>
    <t>BS DEMO 158120 7/21</t>
  </si>
  <si>
    <t>BS DEMO 158246 7/28</t>
  </si>
  <si>
    <t>BS DEMO 158647 8/18</t>
  </si>
  <si>
    <t>112887,061707,BRS</t>
  </si>
  <si>
    <t>113002,070107,BRS</t>
  </si>
  <si>
    <t>113092,070807,BRS</t>
  </si>
  <si>
    <t>113148,071507,BRS</t>
  </si>
  <si>
    <t>113181,071907,BRS</t>
  </si>
  <si>
    <t>113211,072007,BRS</t>
  </si>
  <si>
    <t>113281,072907,BRS</t>
  </si>
  <si>
    <t>9000003435,061007,M</t>
  </si>
  <si>
    <t>9000003783,061707,M</t>
  </si>
  <si>
    <t>BS DEMO 158503 8/11</t>
  </si>
  <si>
    <t>158377 8/4</t>
  </si>
  <si>
    <t>9000003797,062407,M</t>
  </si>
  <si>
    <t>HANGER, "C" CLAMP  3/8 IN HANGER ROD  ADJ THRU 3/4 IN FLANGE</t>
  </si>
  <si>
    <t>LAMP, FLUORESCENT  RAP START     2 PIN   40W   P/N F40CWRSSS</t>
  </si>
  <si>
    <t>LAMP, HIGH PRESSURE SODIUM    100W      UNIVERSAL MTG</t>
  </si>
  <si>
    <t>TREAD, STAIR  1 X 3/16 BRG BAR X  9- 3/4  W X 36" L  GALV</t>
  </si>
  <si>
    <t>16310  CLEAR   00.3239</t>
  </si>
  <si>
    <t>16311  CLEAR   00.2085</t>
  </si>
  <si>
    <t>16312  CLEAR   00.0600</t>
  </si>
  <si>
    <t>113056,063007,BRS</t>
  </si>
  <si>
    <t>113335,080807,BRS</t>
  </si>
  <si>
    <t>11359,080507,KGW</t>
  </si>
  <si>
    <t>HAMMER, CLAW  16 OZ</t>
  </si>
  <si>
    <t>METAL, EXPANDED FLATTENED  MILD STEEL 1/2 IN #13 4 FT X 8 FT</t>
  </si>
  <si>
    <t>11,063007,BRS</t>
  </si>
  <si>
    <t>11RET,063007,BRS</t>
  </si>
  <si>
    <t>A44770,070707,BRS</t>
  </si>
  <si>
    <t>093045,073107,MRS</t>
  </si>
  <si>
    <t>16313154,103105,KMC</t>
  </si>
  <si>
    <t>16336794,113005,KMC</t>
  </si>
  <si>
    <t>16359394,123105,KMC</t>
  </si>
  <si>
    <t>16381724,013106,KMC</t>
  </si>
  <si>
    <t>16405364,022806,KMC</t>
  </si>
  <si>
    <t>16427844,033106,KMC</t>
  </si>
  <si>
    <t>1675410,063007,KMC</t>
  </si>
  <si>
    <t>BS DEMO 159150 9/15</t>
  </si>
  <si>
    <t>113651,091807,KGW</t>
  </si>
  <si>
    <t>159026 9/8</t>
  </si>
  <si>
    <t>9000004307,072207,M</t>
  </si>
  <si>
    <t>9000004316,072907,M</t>
  </si>
  <si>
    <t>9000004785,081907,M</t>
  </si>
  <si>
    <t>9000004791,082607,M</t>
  </si>
  <si>
    <t>9000004798,081207,M</t>
  </si>
  <si>
    <t>9000009036,080507,M</t>
  </si>
  <si>
    <t>BS DEMO 158774 8/25</t>
  </si>
  <si>
    <t>158900 9/1</t>
  </si>
  <si>
    <t>BUSHING, METAL  1     IN</t>
  </si>
  <si>
    <t>BUSHING, METAL  1-1/2 IN</t>
  </si>
  <si>
    <t>BUSHING, REDUCING  1-1/2 IN TO 1   IN</t>
  </si>
  <si>
    <t>CONNECTOR, SEALTIGHT 90 DEG NON-INSUL 1     IN   GEDNEY ONLY</t>
  </si>
  <si>
    <t>HUB, ZINC  SCRU-TITE  1-1/2 IN</t>
  </si>
  <si>
    <t>RECEPTACLE, GROUND FAULT INTERRUPTER  120V  20A   P/N 2095-I</t>
  </si>
  <si>
    <t>RECEPTACLE, SINGLE  30A  250V  3W  3P  TW LK     P/N 71130FR</t>
  </si>
  <si>
    <t>UNILET, SINGLE GANG   3/4 IN  BOTT. CONN  2-11/16 IN DEEP</t>
  </si>
  <si>
    <t>WHEEL, FLEX  2 IN DIA X 1-1/2 IN WIDTH  120 GRIT   25000 RPM</t>
  </si>
  <si>
    <t>WIRE, BUILDING HOOK-UP TYPE THHN 600V 12 AWG STR      BLACK</t>
  </si>
  <si>
    <t>WIRE, BUILDING HOOK-UP TYPE THHN 600V 12 AWG STR      GREEN</t>
  </si>
  <si>
    <t>WIRE, BUILDING HOOK-UP TYPE THHN 600V 12 AWG STR      WHITE</t>
  </si>
  <si>
    <t>16310  CLEAR   00.3371</t>
  </si>
  <si>
    <t>16311  CLEAR   00.3328</t>
  </si>
  <si>
    <t>16312  CLEAR   00.0998</t>
  </si>
  <si>
    <t>A44843,061707,KGW</t>
  </si>
  <si>
    <t>9000004301,071507,M</t>
  </si>
  <si>
    <t>113393,081207,KGW</t>
  </si>
  <si>
    <t>113435,081907,KGW</t>
  </si>
  <si>
    <t>113472,082207,KGW</t>
  </si>
  <si>
    <t>113477,082607,KGW</t>
  </si>
  <si>
    <t>113532,090207,KGW</t>
  </si>
  <si>
    <t>113593,090907,KGW</t>
  </si>
  <si>
    <t>113639,091607,KGW</t>
  </si>
  <si>
    <t>ALL CRANE</t>
  </si>
  <si>
    <t>A44844,061707,KGW</t>
  </si>
  <si>
    <t>A44844,090107,KGW</t>
  </si>
  <si>
    <t>113560,083107,KGW</t>
  </si>
  <si>
    <t>096781,083107,MRS</t>
  </si>
  <si>
    <t>531,053107,MRS</t>
  </si>
  <si>
    <t>113740,093007,KGW</t>
  </si>
  <si>
    <t>113818,100707,KGW</t>
  </si>
  <si>
    <t>159296 9/22 BS DEMO</t>
  </si>
  <si>
    <t>79398,092507,KGW</t>
  </si>
  <si>
    <t>79398,092807,KGW</t>
  </si>
  <si>
    <t>9000004988,090907,M</t>
  </si>
  <si>
    <t>900004995,091607,MF</t>
  </si>
  <si>
    <t>BOARD, SCAFFOLD 1-1/2 IN X 9-3/4 IN X 16 FT  OSHA/ANSI APPR</t>
  </si>
  <si>
    <t>16310  CLEAR   00.3229</t>
  </si>
  <si>
    <t>16311  CLEAR   00.3265</t>
  </si>
  <si>
    <t>16312  CLEAR   00.0470</t>
  </si>
  <si>
    <t>113790,093007,KGW</t>
  </si>
  <si>
    <t>113686,092307,KGW</t>
  </si>
  <si>
    <t>113888,101407,KGW</t>
  </si>
  <si>
    <t>JOINT CK D&amp;S</t>
  </si>
  <si>
    <t>JOINT CK H&amp;E</t>
  </si>
  <si>
    <t>JOINT CK PRAXAIR</t>
  </si>
  <si>
    <t>JOINT CK U BROTHERS</t>
  </si>
  <si>
    <t>A44997,081907,KGW</t>
  </si>
  <si>
    <t>A45033,082607,KGW</t>
  </si>
  <si>
    <t>28999,082207,KGW</t>
  </si>
  <si>
    <t>28999,100407,KGW</t>
  </si>
  <si>
    <t>44771R,061007,KGW</t>
  </si>
  <si>
    <t>0708001,093007,MRS</t>
  </si>
  <si>
    <t>369451,101707,KMC</t>
  </si>
  <si>
    <t>BS DDEMO 159551 10/</t>
  </si>
  <si>
    <t>BS DEMO 159678 10/1</t>
  </si>
  <si>
    <t>BS 159425 9/29</t>
  </si>
  <si>
    <t>100295,093007,MRS</t>
  </si>
  <si>
    <t>900003805A,070807,M</t>
  </si>
  <si>
    <t>BS OUTAGE 159956 11</t>
  </si>
  <si>
    <t>BS OUTAGE 160208</t>
  </si>
  <si>
    <t>160080 11/3</t>
  </si>
  <si>
    <t>PLYWOOD, EXTERIOR SHEATHING CD  3/8 IN X 4 FT X 8 FT</t>
  </si>
  <si>
    <t>16310  CLEAR   00.1896</t>
  </si>
  <si>
    <t>16311  CLEAR   00.4088</t>
  </si>
  <si>
    <t>16312  CLEAR   00.0772</t>
  </si>
  <si>
    <t>CABLE, WELDING  2/0 CU   500 FT REEL  BLACK JACKET</t>
  </si>
  <si>
    <t>CONNECTOR, MECH.  TWECO #2-MBC-2 1/0, 2/0, 3/0  FEMALE</t>
  </si>
  <si>
    <t>CONNECTOR, MECH. 1/0, 2/0, 3/0  MALE  (2/BOX)</t>
  </si>
  <si>
    <t>GLOVES, WELDING  LEATHER     LARGE</t>
  </si>
  <si>
    <t>ENVIRONMENTAL RECYC</t>
  </si>
  <si>
    <t>113950,102107,KGW</t>
  </si>
  <si>
    <t>114034,102807,KGW</t>
  </si>
  <si>
    <t>114113,103107,KGW</t>
  </si>
  <si>
    <t>114194,111107,DMM</t>
  </si>
  <si>
    <t>103998,103107,MRS</t>
  </si>
  <si>
    <t>105149301,101107,KM</t>
  </si>
  <si>
    <t>105180901,101507,KM</t>
  </si>
  <si>
    <t>105351401,103007,KM</t>
  </si>
  <si>
    <t>105361501,103107,KM</t>
  </si>
  <si>
    <t>168367741,103107,KM</t>
  </si>
  <si>
    <t>9000003321,051307,M</t>
  </si>
  <si>
    <t>MP EXP</t>
  </si>
  <si>
    <t>A46857,120207,KSW</t>
  </si>
  <si>
    <t>BS OUTAGE 160740 12</t>
  </si>
  <si>
    <t>BS OUTAGE 160896 12</t>
  </si>
  <si>
    <t>160487 12/1</t>
  </si>
  <si>
    <t>160613 12/8</t>
  </si>
  <si>
    <t>77850,121907,MRS</t>
  </si>
  <si>
    <t>9000004819,090207,M</t>
  </si>
  <si>
    <t>4174900466,121607,M</t>
  </si>
  <si>
    <t>16310  CLEAR   00.5093</t>
  </si>
  <si>
    <t>16311  CLEAR   00.3295</t>
  </si>
  <si>
    <t>16312  CLEAR   00.1871</t>
  </si>
  <si>
    <t>062313011,120507,KS</t>
  </si>
  <si>
    <t>609035,112707,MFL</t>
  </si>
  <si>
    <t>071681 01</t>
  </si>
  <si>
    <t>071682 01</t>
  </si>
  <si>
    <t>BULB, FLASHLIGHT  FOR ULTRA-STINGER                P/N 78914</t>
  </si>
  <si>
    <t>GLOVE, DRIVER  GRAIN PALM W/SPLIT LEATHER BACK         LARGE</t>
  </si>
  <si>
    <t>GLOVE, DRIVER  GRAIN PALM W/SPLIT LEATHER BACK        MEDIUM</t>
  </si>
  <si>
    <t>GLOVES, LEATHER PALM  RUBBERIZED, SIZE MEDIUM</t>
  </si>
  <si>
    <t>RESPIRATOR, 3M  HALF FACE  LARGE  6300 SERIES</t>
  </si>
  <si>
    <t>3125311500,113007,K</t>
  </si>
  <si>
    <t>609028,112707,MFL</t>
  </si>
  <si>
    <t>21,112807,DMM</t>
  </si>
  <si>
    <t>062346411,112907,KS</t>
  </si>
  <si>
    <t>114377,120207,KSW</t>
  </si>
  <si>
    <t>114505,120907,KSW</t>
  </si>
  <si>
    <t>114259,111807,DMM</t>
  </si>
  <si>
    <t>114310,112507,KSW</t>
  </si>
  <si>
    <t>114343,112907,KSW</t>
  </si>
  <si>
    <t>ANGLE, HOT ROLL  4     X 4     X 3/8</t>
  </si>
  <si>
    <t>BATTERY, ALKALINE  SIZE AA            1.5V          P/N EN91</t>
  </si>
  <si>
    <t>BROOMS, WAREHOUSE, CORN, #40.</t>
  </si>
  <si>
    <t>CLIP, WIRE ROPE    5/16 IN</t>
  </si>
  <si>
    <t>114128,110407,KSW</t>
  </si>
  <si>
    <t>114232,111607,KSW</t>
  </si>
  <si>
    <t>114236,111607,KSW</t>
  </si>
  <si>
    <t>114238,111607,KSW</t>
  </si>
  <si>
    <t>114294,112107,KSW</t>
  </si>
  <si>
    <t>6999- BAYSIDE TURBI</t>
  </si>
  <si>
    <t>7010-BAYSIDE TURBIN</t>
  </si>
  <si>
    <t>007958 TIC600</t>
  </si>
  <si>
    <t>007959 TIC600</t>
  </si>
  <si>
    <t>1832083,112807,KSW</t>
  </si>
  <si>
    <t>3502183401,111607,K</t>
  </si>
  <si>
    <t>107690,113007,MRS</t>
  </si>
  <si>
    <t>105642001,112807,KM</t>
  </si>
  <si>
    <t>105652201,112807,KM</t>
  </si>
  <si>
    <t>REV-XP</t>
  </si>
  <si>
    <t>4337,122007,KSW</t>
  </si>
  <si>
    <t>4337,122307,KSW</t>
  </si>
  <si>
    <t>46547,122607,KSW</t>
  </si>
  <si>
    <t>79770,121907,KSW</t>
  </si>
  <si>
    <t>79771,121907,KSW</t>
  </si>
  <si>
    <t>79772,121907,KSW</t>
  </si>
  <si>
    <t>79773,121907,KSW</t>
  </si>
  <si>
    <t>79774,120907,KSW</t>
  </si>
  <si>
    <t>79775,121607,KSW</t>
  </si>
  <si>
    <t>79775,121907,KSW</t>
  </si>
  <si>
    <t>79795,123107,KSW</t>
  </si>
  <si>
    <t>79797,122007,KSW</t>
  </si>
  <si>
    <t>9000006680,120907,K</t>
  </si>
  <si>
    <t>9000006711,121607,K</t>
  </si>
  <si>
    <t>9000006672,120207,M</t>
  </si>
  <si>
    <t>4189600465,010108,M</t>
  </si>
  <si>
    <t>77826,121707,MRS</t>
  </si>
  <si>
    <t>77874,122207,MRS</t>
  </si>
  <si>
    <t>114731REV,122807,KS</t>
  </si>
  <si>
    <t>1834642,121907,KSW</t>
  </si>
  <si>
    <t>9000006385,120707,K</t>
  </si>
  <si>
    <t>9000006683,121407,M</t>
  </si>
  <si>
    <t>9000006718,122807,M</t>
  </si>
  <si>
    <t>IV612379,121907,KSW</t>
  </si>
  <si>
    <t>610101,120407,KSW</t>
  </si>
  <si>
    <t>612231,121807,KSW</t>
  </si>
  <si>
    <t>9000006380,112507,K</t>
  </si>
  <si>
    <t>114788,010608,KSW</t>
  </si>
  <si>
    <t>LAMP, FLOODLIGHT 120V 150 MED SKIRT              P/N PAR 38</t>
  </si>
  <si>
    <t>RAINWEAR,  SUIT     MEDIUM                       P/N 200-3 M</t>
  </si>
  <si>
    <t>RAINWEAR,  SUIT     X-LARGE                     P/N 200-3 XL</t>
  </si>
  <si>
    <t>16310  CLEAR   00.4381</t>
  </si>
  <si>
    <t>16311  CLEAR   00.1792</t>
  </si>
  <si>
    <t>16312  CLEAR   00.0649</t>
  </si>
  <si>
    <t>1994802-8/FRT</t>
  </si>
  <si>
    <t>114572,121607,KSW</t>
  </si>
  <si>
    <t>114667,122107,KSW</t>
  </si>
  <si>
    <t>114728,122807,KSW</t>
  </si>
  <si>
    <t>114700,122807,KSW</t>
  </si>
  <si>
    <t>114732,123107,KSW</t>
  </si>
  <si>
    <t>114754,123007,KSW</t>
  </si>
  <si>
    <t>9000006671,120207,B</t>
  </si>
  <si>
    <t>160471,113007,KSW</t>
  </si>
  <si>
    <t>BS OUTAGE 161074 12</t>
  </si>
  <si>
    <t>37600</t>
  </si>
  <si>
    <t>111297,123107,MRS</t>
  </si>
  <si>
    <t>071785 01</t>
  </si>
  <si>
    <t>115082,020308,KSW</t>
  </si>
  <si>
    <t>115181,021008,KSW</t>
  </si>
  <si>
    <t>9000006878,122307,K</t>
  </si>
  <si>
    <t>900007389,012008,KS</t>
  </si>
  <si>
    <t>114880,013108,MRS</t>
  </si>
  <si>
    <t>0185537,021108,KSW</t>
  </si>
  <si>
    <t>062871311,020708,KS</t>
  </si>
  <si>
    <t>1838280,012908,KSW</t>
  </si>
  <si>
    <t>0710028,020708,KSW</t>
  </si>
  <si>
    <t>0710028RET,020708,K</t>
  </si>
  <si>
    <t>114825,011308,KSW</t>
  </si>
  <si>
    <t>114875,012008,KSW</t>
  </si>
  <si>
    <t>114993,012708,KSW</t>
  </si>
  <si>
    <t>115125,020808,KSW</t>
  </si>
  <si>
    <t>16310  CLEAR   00.4516</t>
  </si>
  <si>
    <t>16311  CLEAR   00.1808</t>
  </si>
  <si>
    <t>16312  CLEAR   00.0583</t>
  </si>
  <si>
    <t>114505A,120907,KSW</t>
  </si>
  <si>
    <t>9000006684,122107,K</t>
  </si>
  <si>
    <t>071992 01</t>
  </si>
  <si>
    <t>HANDRAIL, ASTM A500  GR B  SCH 40  1 1/2 IN DIA</t>
  </si>
  <si>
    <t>RECEPTACLE, PLUG IN GRND FLT INTER. 3 OUTLET  P/N XG2-12-2TT</t>
  </si>
  <si>
    <t>MINOR MAT ISSUE 0.0566</t>
  </si>
  <si>
    <t>115039,013108,KSW</t>
  </si>
  <si>
    <t>115452,022908,KSW</t>
  </si>
  <si>
    <t>47072,020808,KSW</t>
  </si>
  <si>
    <t>47107,021108,KSW</t>
  </si>
  <si>
    <t>80074,022308,DMM</t>
  </si>
  <si>
    <t>80074,022908,DMM</t>
  </si>
  <si>
    <t>9000007942,012708,D</t>
  </si>
  <si>
    <t>9000008055,020308,D</t>
  </si>
  <si>
    <t>07220700,022808,KSW</t>
  </si>
  <si>
    <t>106610201,022608,DM</t>
  </si>
  <si>
    <t>106675701,030308,DM</t>
  </si>
  <si>
    <t>618265,020508,KSW</t>
  </si>
  <si>
    <t>9000008043,022908,K</t>
  </si>
  <si>
    <t>16310  CLEAR   00.2924</t>
  </si>
  <si>
    <t>16311  CLEAR   00.2495</t>
  </si>
  <si>
    <t>16312  CLEAR   00.0394</t>
  </si>
  <si>
    <t>115215,021408,DMM</t>
  </si>
  <si>
    <t>115345,022808,KSW</t>
  </si>
  <si>
    <t>115346,022808,KSW</t>
  </si>
  <si>
    <t>79966,013108,DMM</t>
  </si>
  <si>
    <t>79966,020108,DMM</t>
  </si>
  <si>
    <t>VINEGAR, WHITE  1 GAL CONTAINER</t>
  </si>
  <si>
    <t>062876111,021108,DM</t>
  </si>
  <si>
    <t>062876112,021208,MR</t>
  </si>
  <si>
    <t>620580,022008,KSW</t>
  </si>
  <si>
    <t>31939,022908,KSW</t>
  </si>
  <si>
    <t>FLASH TUBE,                                      P/N 4663-01</t>
  </si>
  <si>
    <t>TUBE, FLASH  SERIES 8000                      P/N 803-0419-B</t>
  </si>
  <si>
    <t>2064524-3</t>
  </si>
  <si>
    <t>106456401,021208,KM</t>
  </si>
  <si>
    <t>106537001,021908,KM</t>
  </si>
  <si>
    <t>10654801,022808,KMC</t>
  </si>
  <si>
    <t>072444 01</t>
  </si>
  <si>
    <t>AIR-REINA</t>
  </si>
  <si>
    <t>MINOR MAT ISSUE 0.1228</t>
  </si>
  <si>
    <t>031446,031708,DMM</t>
  </si>
  <si>
    <t>11536,030208,KSW</t>
  </si>
  <si>
    <t>115512,030908,KSW</t>
  </si>
  <si>
    <t>80169,030408,KSW</t>
  </si>
  <si>
    <t>80169,031808,KSW</t>
  </si>
  <si>
    <t>80176,031508,KSW</t>
  </si>
  <si>
    <t>80176,031808,KSW</t>
  </si>
  <si>
    <t>9000008124,021008,K</t>
  </si>
  <si>
    <t>9000008512,030208,K</t>
  </si>
  <si>
    <t>9000008518,030908,K</t>
  </si>
  <si>
    <t>0185966,030508,KSW</t>
  </si>
  <si>
    <t>063022811,022608,DM</t>
  </si>
  <si>
    <t>063065211,030308,DM</t>
  </si>
  <si>
    <t>063116911,030708,DM</t>
  </si>
  <si>
    <t>106835901,031708,KS</t>
  </si>
  <si>
    <t>3617206801,031808,K</t>
  </si>
  <si>
    <t>0802008,030408,DMM</t>
  </si>
  <si>
    <t>0802008RET,030408,D</t>
  </si>
  <si>
    <t>0803012,040408,KSW</t>
  </si>
  <si>
    <t>0803012RET,040408,K</t>
  </si>
  <si>
    <t>AVIATION OBSTRUCTIO</t>
  </si>
  <si>
    <t>2064513-2</t>
  </si>
  <si>
    <t>115659,032008,KSW</t>
  </si>
  <si>
    <t>35949057,022108,DMM</t>
  </si>
  <si>
    <t>9000007954,020808,K</t>
  </si>
  <si>
    <t>D3038688,022908,KSW</t>
  </si>
  <si>
    <t>R3038949,032508,KSW</t>
  </si>
  <si>
    <t>072547 01</t>
  </si>
  <si>
    <t>072548 01</t>
  </si>
  <si>
    <t>072585 01</t>
  </si>
  <si>
    <t>MINOR MAT ISSUE 0.0360</t>
  </si>
  <si>
    <t>049398 VO CORR</t>
  </si>
  <si>
    <t>08274,042508,ALH</t>
  </si>
  <si>
    <t>08274,042908,ALH</t>
  </si>
  <si>
    <t>08276,050108,ALH</t>
  </si>
  <si>
    <t>08276,050608,ALH</t>
  </si>
  <si>
    <t>115880,033108,KSW</t>
  </si>
  <si>
    <t>116167,042708,ALH</t>
  </si>
  <si>
    <t>116231,043008,KSW</t>
  </si>
  <si>
    <t>116289,050208,ALH</t>
  </si>
  <si>
    <t>116366,051108,ALH</t>
  </si>
  <si>
    <t>212411,042208,KSW</t>
  </si>
  <si>
    <t>80186,022208,KSW</t>
  </si>
  <si>
    <t>80186,032008,DMM</t>
  </si>
  <si>
    <t>80195,032208,KSW</t>
  </si>
  <si>
    <t>80195,032508,KSW</t>
  </si>
  <si>
    <t>9000008906,033008,D</t>
  </si>
  <si>
    <t>9000009192,041308,K</t>
  </si>
  <si>
    <t>0000123342,041508,M</t>
  </si>
  <si>
    <t>0000125555,043008,M</t>
  </si>
  <si>
    <t>118530,022908,MRS</t>
  </si>
  <si>
    <t>122031,033108,MRS</t>
  </si>
  <si>
    <t>16310  CLEAR   00.4633</t>
  </si>
  <si>
    <t>16311  CLEAR   00.1835</t>
  </si>
  <si>
    <t>16312  CLEAR   00.0565</t>
  </si>
  <si>
    <t>106856704,031808,KS</t>
  </si>
  <si>
    <t>107225601,041808,KS</t>
  </si>
  <si>
    <t>22624,021408,KSW</t>
  </si>
  <si>
    <t>3617206802,041508,D</t>
  </si>
  <si>
    <t>116072,041708,DMM</t>
  </si>
  <si>
    <t>1275428,040708,KSW</t>
  </si>
  <si>
    <t>0804004,050408,KSW</t>
  </si>
  <si>
    <t>0804004RET,050408,K</t>
  </si>
  <si>
    <t>116086,042008,KSW</t>
  </si>
  <si>
    <t>115624,031608,KSW</t>
  </si>
  <si>
    <t>115669,032008,KSW</t>
  </si>
  <si>
    <t>115716,032308,KSW</t>
  </si>
  <si>
    <t>115816,033108,KSW</t>
  </si>
  <si>
    <t>116068,041708,KSW</t>
  </si>
  <si>
    <t>116207,043008,KSW</t>
  </si>
  <si>
    <t>CEMENT, PVC  GRAY  UNI-WELD 1700</t>
  </si>
  <si>
    <t>PRIMER CLEANER  FOR PVC PIPE AND FITTINGS  P/N UNI-WELD 8800</t>
  </si>
  <si>
    <t>R3039239,042208,KSW</t>
  </si>
  <si>
    <t>MINOR MAT ISSUE 0.0798</t>
  </si>
  <si>
    <t>BS OUTAGE</t>
  </si>
  <si>
    <t>08287,050708,DMM</t>
  </si>
  <si>
    <t>116465,051808,KSW</t>
  </si>
  <si>
    <t>116504,052508,KSW</t>
  </si>
  <si>
    <t>116599,053008,KSW</t>
  </si>
  <si>
    <t>163854 6/30 DEMO BS</t>
  </si>
  <si>
    <t>216656,050208,DMM</t>
  </si>
  <si>
    <t>216658,050208,DMM</t>
  </si>
  <si>
    <t>47804,051608,KSW</t>
  </si>
  <si>
    <t>47804,052608,KSW</t>
  </si>
  <si>
    <t>47827,052308,KSW</t>
  </si>
  <si>
    <t>47828,052108,KSW</t>
  </si>
  <si>
    <t>47848,053008,KSW</t>
  </si>
  <si>
    <t>47848,060108,KSW</t>
  </si>
  <si>
    <t>47888,060708,KSW</t>
  </si>
  <si>
    <t>9000008760,032308,D</t>
  </si>
  <si>
    <t>9000009201,042008,D</t>
  </si>
  <si>
    <t>9000009587,050408,D</t>
  </si>
  <si>
    <t>0000129045,053108,M</t>
  </si>
  <si>
    <t>TAPE, PULLING, POLYSTER, RATED AT 1250#, W/PRINTED SEQ. FTG.</t>
  </si>
  <si>
    <t>WIRE, BUILDING HOOK-UP TYPE THHN 600V 12 AWG STR      BLUE</t>
  </si>
  <si>
    <t>WIRE, BUILDING HOOK-UP TYPE THHN 600V 12 AWG STR      RED</t>
  </si>
  <si>
    <t>16310  CLEAR   00.5543</t>
  </si>
  <si>
    <t>16311  CLEAR   00.2045</t>
  </si>
  <si>
    <t>16312  CLEAR   00.1054</t>
  </si>
  <si>
    <t>063568911,050508,KS</t>
  </si>
  <si>
    <t>063610011,050708,KS</t>
  </si>
  <si>
    <t>063610012,052908,KS</t>
  </si>
  <si>
    <t>08311,052008,DMM</t>
  </si>
  <si>
    <t>23042,052208,KSW</t>
  </si>
  <si>
    <t>23044,052208,KSW</t>
  </si>
  <si>
    <t>29682,013108,KSW</t>
  </si>
  <si>
    <t>116534,053008,KSW</t>
  </si>
  <si>
    <t>9000009411,042708,D</t>
  </si>
  <si>
    <t>R3039561,052008,KSW</t>
  </si>
  <si>
    <t xml:space="preserve"> PAYROLL RECLASS</t>
  </si>
  <si>
    <t>073081 01</t>
  </si>
  <si>
    <t>073278 01</t>
  </si>
  <si>
    <t>47885,060708,KSW</t>
  </si>
  <si>
    <t>MINOR MAT ISSUE 0.0533</t>
  </si>
  <si>
    <t>116752,061508,KSW</t>
  </si>
  <si>
    <t>116754,061908,KSW</t>
  </si>
  <si>
    <t>116757,061908,KSW</t>
  </si>
  <si>
    <t>116795,062008,KSW</t>
  </si>
  <si>
    <t>116880,063008,DMM</t>
  </si>
  <si>
    <t>361720685,070808,MR</t>
  </si>
  <si>
    <t>48344,061908,KSW</t>
  </si>
  <si>
    <t>48344,070108,KSW</t>
  </si>
  <si>
    <t>80476,053008,KSW</t>
  </si>
  <si>
    <t>9000009878,051108,D</t>
  </si>
  <si>
    <t>9000009912,051808,D</t>
  </si>
  <si>
    <t>9000010102,052608,D</t>
  </si>
  <si>
    <t>9000010285,060108,D</t>
  </si>
  <si>
    <t>9000011144,060808,D</t>
  </si>
  <si>
    <t>9000011202,061508,D</t>
  </si>
  <si>
    <t>9000011388,062208,D</t>
  </si>
  <si>
    <t>0000132579,063008,M</t>
  </si>
  <si>
    <t>BUSHING, REDUCING    3/4 IN TO 1/2 IN</t>
  </si>
  <si>
    <t>BUSHING, REDUCING  1     IN TO 1/2 IN</t>
  </si>
  <si>
    <t>BUSHING, REDUCING  2     IN TO 1</t>
  </si>
  <si>
    <t>CLAMP, BEAM RIGID CONDUIT  RIGHT ANGLE TYPE RC   2     IN</t>
  </si>
  <si>
    <t>CONDUIT, ALUMINUM    1-1/2 IN  10 FT  WITH COUPLING</t>
  </si>
  <si>
    <t>CONDULET, FORM 7  TYPE LB-57  THRD  1-1/2 IN  CROUSE-HINDS</t>
  </si>
  <si>
    <t>CONDULET, FORM 7  TYPE LL-57  THRD  1-1/2 IN  CROUSE-HINDS</t>
  </si>
  <si>
    <t>CONDULET, FORM 7  TYPE LR-57  THRD  1-1/2 IN  CROUSE-HINDS</t>
  </si>
  <si>
    <t>CORD, EXTENSION  50 FT  W/DUPLEX RECEPTACLE  16/3 W/GROUND</t>
  </si>
  <si>
    <t>COVER, CONDULET  FORM 7  FERALOY  1-1/2 IN  C/H</t>
  </si>
  <si>
    <t>GASKET, NEOPRENE  CONDULET  SOLID FORM 7 1-1/2IN P/N GASK575</t>
  </si>
  <si>
    <t>PHOTO CONTROL, 1000W  GRAY  COVER   120V</t>
  </si>
  <si>
    <t>STRAP, PIPE RIGID 1-1/2 IN                  P/N 702 1 1/2 EG</t>
  </si>
  <si>
    <t>STRAP, PIPE RIGID 2     IN                      P/N 702 2 EG</t>
  </si>
  <si>
    <t>16310  CLEAR   00.4995</t>
  </si>
  <si>
    <t>16311  CLEAR   00.2798</t>
  </si>
  <si>
    <t>16312  CLEAR   00.0234</t>
  </si>
  <si>
    <t>080204 TAM069</t>
  </si>
  <si>
    <t>2076023001,061008,K</t>
  </si>
  <si>
    <t>2076023002,062308,D</t>
  </si>
  <si>
    <t>2077848001,070808,K</t>
  </si>
  <si>
    <t>2077848002,070908,K</t>
  </si>
  <si>
    <t>224648,060408,KSW</t>
  </si>
  <si>
    <t>23140,061708,KSW</t>
  </si>
  <si>
    <t>231660,063008,DMM</t>
  </si>
  <si>
    <t>361720683,051308,DM</t>
  </si>
  <si>
    <t>636704,061708,DMM</t>
  </si>
  <si>
    <t>1279377,051408,DMM</t>
  </si>
  <si>
    <t>1282697,061608,DMM</t>
  </si>
  <si>
    <t>28975100,061608,DMM</t>
  </si>
  <si>
    <t>0805018,060508,KSW</t>
  </si>
  <si>
    <t>0805018RET,060508,K</t>
  </si>
  <si>
    <t>116756,061908,KSW</t>
  </si>
  <si>
    <t>BAYSIDE -164446 7/3</t>
  </si>
  <si>
    <t>073563 01</t>
  </si>
  <si>
    <t>9000009061,040608,D</t>
  </si>
  <si>
    <t>9000009200,042008,D</t>
  </si>
  <si>
    <t>9000011387,062208,D</t>
  </si>
  <si>
    <t>9000011630,070608,D</t>
  </si>
  <si>
    <t>900001196A,071308,D</t>
  </si>
  <si>
    <t>MINOR MAT ISSUE 0.0645</t>
  </si>
  <si>
    <t>116674,060808,KSW</t>
  </si>
  <si>
    <t>116868,062708,KSW</t>
  </si>
  <si>
    <t>116930,070308,KSW</t>
  </si>
  <si>
    <t>116974,071108,KSW</t>
  </si>
  <si>
    <t>117002,071808,KSW</t>
  </si>
  <si>
    <t>117037,072508,KSW</t>
  </si>
  <si>
    <t>117103,073008,KSW</t>
  </si>
  <si>
    <t>117158,080608,DMM</t>
  </si>
  <si>
    <t>3617206806,071508,D</t>
  </si>
  <si>
    <t>9000011511,062908,D</t>
  </si>
  <si>
    <t>9000011633,070608,D</t>
  </si>
  <si>
    <t>9000011961,071308,D</t>
  </si>
  <si>
    <t>9000012071,072008,D</t>
  </si>
  <si>
    <t>9000012286,072708,D</t>
  </si>
  <si>
    <t>9000012486,080308,D</t>
  </si>
  <si>
    <t>0000136126,073108,M</t>
  </si>
  <si>
    <t>0488466,072308,MRS</t>
  </si>
  <si>
    <t>ADAPTER, CONDUIT  PVC  FEMALE  1     IN  SCH 40  SOC X FPT</t>
  </si>
  <si>
    <t>16310  CLEAR   00.7310</t>
  </si>
  <si>
    <t>16311  CLEAR   00.2266</t>
  </si>
  <si>
    <t>16312  CLEAR   00.1681</t>
  </si>
  <si>
    <t>S207784805,072308,K</t>
  </si>
  <si>
    <t>2067409001,050108,K</t>
  </si>
  <si>
    <t>208487701,072308,KS</t>
  </si>
  <si>
    <t>2085298001,080108,K</t>
  </si>
  <si>
    <t>2088657001,073108,K</t>
  </si>
  <si>
    <t>33785,073008,KSW</t>
  </si>
  <si>
    <t>3617206804,061008,D</t>
  </si>
  <si>
    <t>639416,071008,DMM</t>
  </si>
  <si>
    <t>29686,071508,DMM</t>
  </si>
  <si>
    <t>38770,071808,KSW</t>
  </si>
  <si>
    <t>40751601,063008,KSW</t>
  </si>
  <si>
    <t>40751601RE,063008,K</t>
  </si>
  <si>
    <t>40751602,073108,KSW</t>
  </si>
  <si>
    <t>40751602RE,073108,K</t>
  </si>
  <si>
    <t>INV#164956 - RMG SV</t>
  </si>
  <si>
    <t>073689 01</t>
  </si>
  <si>
    <t>073702 01</t>
  </si>
  <si>
    <t>073787 01</t>
  </si>
  <si>
    <t>9000012070,072008,D</t>
  </si>
  <si>
    <t>9000011510,062908,D</t>
  </si>
  <si>
    <t>084748 VO CORR</t>
  </si>
  <si>
    <t>MINOR MAT ISSUE 0.0967</t>
  </si>
  <si>
    <t>000012867,083108,DM</t>
  </si>
  <si>
    <t>117202,081508,KSW</t>
  </si>
  <si>
    <t>117227,081708,KSW</t>
  </si>
  <si>
    <t>117258,082408,KSW</t>
  </si>
  <si>
    <t>117266,083108,KSW</t>
  </si>
  <si>
    <t>117322,083108,KSW</t>
  </si>
  <si>
    <t>117323,083108,KSW</t>
  </si>
  <si>
    <t>117327,083108,KSW</t>
  </si>
  <si>
    <t>241395,080708,DMM</t>
  </si>
  <si>
    <t>247489,090308,DMM</t>
  </si>
  <si>
    <t>9000012562,081008,D</t>
  </si>
  <si>
    <t>9000012709,081708,D</t>
  </si>
  <si>
    <t>9000012828,082408,D</t>
  </si>
  <si>
    <t>0000137518,081508,M</t>
  </si>
  <si>
    <t>16310  CLEAR   00.2032</t>
  </si>
  <si>
    <t>16311  CLEAR   00.1578</t>
  </si>
  <si>
    <t>16312  CLEAR   00.0362</t>
  </si>
  <si>
    <t>2088302001,080608,K</t>
  </si>
  <si>
    <t>2095527001,082908,K</t>
  </si>
  <si>
    <t>645129,082508,DMM</t>
  </si>
  <si>
    <t>1286483,072308,DMM</t>
  </si>
  <si>
    <t>1287963,080608,DMM</t>
  </si>
  <si>
    <t>0806002,061908,KSW</t>
  </si>
  <si>
    <t>40751603,083108,KSW</t>
  </si>
  <si>
    <t>40751603RE,083108,K</t>
  </si>
  <si>
    <t>073888 01</t>
  </si>
  <si>
    <t>073954 01</t>
  </si>
  <si>
    <t>9000012866,083108,D</t>
  </si>
  <si>
    <t>MINOR MAT ISSUE 0.0631</t>
  </si>
  <si>
    <t>074066 VO CORR</t>
  </si>
  <si>
    <t>081110 VO CORR</t>
  </si>
  <si>
    <t>117060,072508,KSW</t>
  </si>
  <si>
    <t>117146,080308,KSW</t>
  </si>
  <si>
    <t>117305,083108,KSW</t>
  </si>
  <si>
    <t>117378,090708,KSW</t>
  </si>
  <si>
    <t>117393,091208,KSW</t>
  </si>
  <si>
    <t>117425,091408,KSW</t>
  </si>
  <si>
    <t>117430,091708,KSW</t>
  </si>
  <si>
    <t>117434,091808,KSW</t>
  </si>
  <si>
    <t>117464,092108,KSW</t>
  </si>
  <si>
    <t>117521,092808,KSW</t>
  </si>
  <si>
    <t>117546,100208,KSW</t>
  </si>
  <si>
    <t>117576,093008,KSW</t>
  </si>
  <si>
    <t>117626,100408,KSW</t>
  </si>
  <si>
    <t>117642,100908,KSW</t>
  </si>
  <si>
    <t>117643,100908,KSW</t>
  </si>
  <si>
    <t>117697,101008,KSW</t>
  </si>
  <si>
    <t>12666,091108,DMM</t>
  </si>
  <si>
    <t>12666,091708,DMM</t>
  </si>
  <si>
    <t>12698,091808,DMM</t>
  </si>
  <si>
    <t>12698,092408,DMM</t>
  </si>
  <si>
    <t>12752,092208,MFL</t>
  </si>
  <si>
    <t>12752,100208,MFL</t>
  </si>
  <si>
    <t>48812,091108,KSW</t>
  </si>
  <si>
    <t>80894,083108,DMM</t>
  </si>
  <si>
    <t>81900001,090708,DMM</t>
  </si>
  <si>
    <t>81900006,091408,DMM</t>
  </si>
  <si>
    <t>0000139671,083108,M</t>
  </si>
  <si>
    <t>0000141021,091508,M</t>
  </si>
  <si>
    <t>CLIP, WIRE ROPE    5/8  IN</t>
  </si>
  <si>
    <t>16311  CLEAR   00.1880</t>
  </si>
  <si>
    <t>16312  CLEAR   00.0535</t>
  </si>
  <si>
    <t>PURCHASE OF THREE S</t>
  </si>
  <si>
    <t>1863927,091608,KSW</t>
  </si>
  <si>
    <t>2088437001,082808,K</t>
  </si>
  <si>
    <t>2088438002,090208,K</t>
  </si>
  <si>
    <t>2088438003,090408,K</t>
  </si>
  <si>
    <t>2088438004,090808,K</t>
  </si>
  <si>
    <t>2088438005,091508,K</t>
  </si>
  <si>
    <t>2100197003,092408,K</t>
  </si>
  <si>
    <t>3218939701,092008,K</t>
  </si>
  <si>
    <t>34871,091708,KSW</t>
  </si>
  <si>
    <t>35059,092508,KSW</t>
  </si>
  <si>
    <t>BAG, PLASTIC  ASBESTOS DISPOSAL GANNON  33 IN X 50 IN X .006</t>
  </si>
  <si>
    <t>1290704,090308,DMM</t>
  </si>
  <si>
    <t>1293571,090208,DMM</t>
  </si>
  <si>
    <t>40751604,093008,KSW</t>
  </si>
  <si>
    <t>40751604RE,093008,K</t>
  </si>
  <si>
    <t>MINOR MAT ISSUE 0.1390</t>
  </si>
  <si>
    <t>074305 01</t>
  </si>
  <si>
    <t>117201,081008,KSW</t>
  </si>
  <si>
    <t>117713,101708,KSW</t>
  </si>
  <si>
    <t>117723,102008,KSW</t>
  </si>
  <si>
    <t>117770,101708,KSW</t>
  </si>
  <si>
    <t>117778,102308,KSW</t>
  </si>
  <si>
    <t>117785,102308,KSW</t>
  </si>
  <si>
    <t>117945,103108,KSW</t>
  </si>
  <si>
    <t>12797,100908,DMM</t>
  </si>
  <si>
    <t>12797,101408,DMM</t>
  </si>
  <si>
    <t>256503,100808,DMM</t>
  </si>
  <si>
    <t>29922,101308,DMM</t>
  </si>
  <si>
    <t>3911712300,102008,D</t>
  </si>
  <si>
    <t>3911712301,102708,D</t>
  </si>
  <si>
    <t>80988,091008,DMM</t>
  </si>
  <si>
    <t>80988,091908,DMM</t>
  </si>
  <si>
    <t>81900012,092108,DMM</t>
  </si>
  <si>
    <t>81900017,092808,DMM</t>
  </si>
  <si>
    <t>81900031,101908,DMM</t>
  </si>
  <si>
    <t>81900042,110208,DMM</t>
  </si>
  <si>
    <t>0000142898,093008,M</t>
  </si>
  <si>
    <t>LAMP, METAL HALIDE   175W  UNIVERSAL MOUNTING      P/N M175U</t>
  </si>
  <si>
    <t>16310  CLEAR   00.6883</t>
  </si>
  <si>
    <t>16311  CLEAR   00.1848</t>
  </si>
  <si>
    <t>16312  CLEAR   00.0331</t>
  </si>
  <si>
    <t>513501,101408,KSW</t>
  </si>
  <si>
    <t>644985,082208,DMM</t>
  </si>
  <si>
    <t>650420,100708,DMM</t>
  </si>
  <si>
    <t>650592,100808,DMM</t>
  </si>
  <si>
    <t>651344,101408,DMM</t>
  </si>
  <si>
    <t>GLASSES, SAFETY  GENESIS  CLEAR LENS  ANTIFOG     P/N S3200X</t>
  </si>
  <si>
    <t>GLASSES, SAFETY  I/O     ANSI Z87.1 RATED    P/N 11328-00000</t>
  </si>
  <si>
    <t>GLASSES, SAFETY  SMOKED  ANSI Z87.1 RATED    P/N 11327-00000</t>
  </si>
  <si>
    <t>GLOVE, DRIVER  GRAIN PALM W/SPLIT LEATHER BACK       X-LARGE</t>
  </si>
  <si>
    <t>1297001,110308,DMM</t>
  </si>
  <si>
    <t>SWITCH, CONTROL TYPE SBM                 P/N SBM-D3D25T1S2V1</t>
  </si>
  <si>
    <t>2102298001,101308,D</t>
  </si>
  <si>
    <t>MINOR MAT ISSUE 0.0687</t>
  </si>
  <si>
    <t>074391 01</t>
  </si>
  <si>
    <t>INVOICE: ARINV-1093</t>
  </si>
  <si>
    <t>2106309002,101408,D</t>
  </si>
  <si>
    <t>2106309003,101408,D</t>
  </si>
  <si>
    <t>064926311,102008,DM</t>
  </si>
  <si>
    <t>1458,102408,DMM</t>
  </si>
  <si>
    <t>00207</t>
  </si>
  <si>
    <t xml:space="preserve"> EMP EXP</t>
  </si>
  <si>
    <t>117855,102408,KSW</t>
  </si>
  <si>
    <t>118001,103108,DMM</t>
  </si>
  <si>
    <t>118048,110708,DMM</t>
  </si>
  <si>
    <t>13073,111908,LJA</t>
  </si>
  <si>
    <t>13073,112608,LJA</t>
  </si>
  <si>
    <t>263730,110708,LJA</t>
  </si>
  <si>
    <t>270846,120508,LJA</t>
  </si>
  <si>
    <t>30089,121208,LJA</t>
  </si>
  <si>
    <t>30091,121208,LJA</t>
  </si>
  <si>
    <t>30092,121208,MFL</t>
  </si>
  <si>
    <t>40770601,102208,LJA</t>
  </si>
  <si>
    <t>40770601RE,102208,L</t>
  </si>
  <si>
    <t>40770602,113008,LJA</t>
  </si>
  <si>
    <t>40770602RE,113008,D</t>
  </si>
  <si>
    <t>49196,110608,LJA</t>
  </si>
  <si>
    <t>81235,103108,LJA</t>
  </si>
  <si>
    <t>81235,111808,LJA</t>
  </si>
  <si>
    <t>819000038,102608,DM</t>
  </si>
  <si>
    <t>81900022,100508,DMM</t>
  </si>
  <si>
    <t>81900027,101208,DMM</t>
  </si>
  <si>
    <t>81900050,110908,LJA</t>
  </si>
  <si>
    <t>0000146341,103108,M</t>
  </si>
  <si>
    <t>0000147870,111508,M</t>
  </si>
  <si>
    <t>0000149757,113008,M</t>
  </si>
  <si>
    <t>16310  CLEAR   00.3289</t>
  </si>
  <si>
    <t>16311  CLEAR   00.2762</t>
  </si>
  <si>
    <t>16312  CLEAR   00.0436</t>
  </si>
  <si>
    <t>IV654881,111108,LJA</t>
  </si>
  <si>
    <t>1869819,110508,DMM</t>
  </si>
  <si>
    <t>2100197001,092308,L</t>
  </si>
  <si>
    <t>2106130001,102708,D</t>
  </si>
  <si>
    <t>35438,101508,DMM</t>
  </si>
  <si>
    <t>656471,112508,LJA</t>
  </si>
  <si>
    <t>117964,103108,DMM</t>
  </si>
  <si>
    <t>118132,111408,LJA</t>
  </si>
  <si>
    <t>118250,112108,LJA</t>
  </si>
  <si>
    <t>30089,102308,LJA</t>
  </si>
  <si>
    <t>30091,110608,LJA</t>
  </si>
  <si>
    <t>30092,111208,MFL</t>
  </si>
  <si>
    <t>MINOR MAT ISSUE 0.0792</t>
  </si>
  <si>
    <t>074614 01</t>
  </si>
  <si>
    <t>117854,102408,DMM</t>
  </si>
  <si>
    <t>118027,110708,DMM</t>
  </si>
  <si>
    <t>118131,111408,LJA</t>
  </si>
  <si>
    <t>49121,102408,DMM</t>
  </si>
  <si>
    <t>49149,103108,DMM</t>
  </si>
  <si>
    <t>BUSHING, METAL  2     IN</t>
  </si>
  <si>
    <t>16310  CLEAR   00.4293</t>
  </si>
  <si>
    <t>16311  CLEAR   00.1201</t>
  </si>
  <si>
    <t>16312  CLEAR   00.0279</t>
  </si>
  <si>
    <t>REV- EXP</t>
  </si>
  <si>
    <t>118687,123108,LJA</t>
  </si>
  <si>
    <t>13203,120908,LJA</t>
  </si>
  <si>
    <t>13203,121808,LJA</t>
  </si>
  <si>
    <t>30087,121208,LJA</t>
  </si>
  <si>
    <t>30088,121208,LJA</t>
  </si>
  <si>
    <t>30090,121208,LJA</t>
  </si>
  <si>
    <t>30093,121208,LJA</t>
  </si>
  <si>
    <t>30094,101508,LJA</t>
  </si>
  <si>
    <t>30094,121208,LJA</t>
  </si>
  <si>
    <t>40770603R,123108,LJ</t>
  </si>
  <si>
    <t>430770603,123108,LJ</t>
  </si>
  <si>
    <t>8100085,121408,LJA</t>
  </si>
  <si>
    <t>81900054,111608,LJA</t>
  </si>
  <si>
    <t>81900058,112308,LJA</t>
  </si>
  <si>
    <t>81900067,120708,LJA</t>
  </si>
  <si>
    <t>81900089,122108,LJA</t>
  </si>
  <si>
    <t>0000153148,123108,M</t>
  </si>
  <si>
    <t>0000154622,011509,M</t>
  </si>
  <si>
    <t>118157,112008,LJA</t>
  </si>
  <si>
    <t>118333,113008,LJA</t>
  </si>
  <si>
    <t>118431,120508,MFL</t>
  </si>
  <si>
    <t>118497,121408,LJA</t>
  </si>
  <si>
    <t>118599,122108,LJA</t>
  </si>
  <si>
    <t>118666,122808,LJA</t>
  </si>
  <si>
    <t>118705,010209,KAG</t>
  </si>
  <si>
    <t>118752,011109,KAG</t>
  </si>
  <si>
    <t>30087,101008,LJA</t>
  </si>
  <si>
    <t>30088,101608,LJA</t>
  </si>
  <si>
    <t>30090,103008,LJA</t>
  </si>
  <si>
    <t>BOOTS, RUBBER KNEE  SAFETY TOE  SIZE  7</t>
  </si>
  <si>
    <t>HANDLE, SQUEEGEE  WOODEN  60 INCH                P/N 4026200</t>
  </si>
  <si>
    <t>SQUEEGEE, RUBBER 30 IN WIDE WITHOUT HANDLE</t>
  </si>
  <si>
    <t>TAG, BARRICADE  DANGER  RED  TYVEK  4X8-1/2      P/N 6341267</t>
  </si>
  <si>
    <t>118759,011609,KAG</t>
  </si>
  <si>
    <t>2120260001,122308,L</t>
  </si>
  <si>
    <t>81900114,011109,LJA</t>
  </si>
  <si>
    <t>2123247001,010909,K</t>
  </si>
  <si>
    <t>1300929,120908,DMM</t>
  </si>
  <si>
    <t>13267,122208,MFL</t>
  </si>
  <si>
    <t>13267,123008,MFL</t>
  </si>
  <si>
    <t>13270,122308,MFL</t>
  </si>
  <si>
    <t>280102,011609,LJA</t>
  </si>
  <si>
    <t>81900046,111308,LJA</t>
  </si>
  <si>
    <t>0000156522,013109,M</t>
  </si>
  <si>
    <t>065905211</t>
  </si>
  <si>
    <t>1866571,100708,LJA</t>
  </si>
  <si>
    <t>2105061001,101308,L</t>
  </si>
  <si>
    <t>118784,011609,KAG</t>
  </si>
  <si>
    <t>118823,012309,KAG</t>
  </si>
  <si>
    <t>118837,012909,KAG</t>
  </si>
  <si>
    <t>118905,013009,KAG</t>
  </si>
  <si>
    <t>SHIELD, FACE  CLEAR PLASTIC  V-5 HEADGEAR           P/N V-64</t>
  </si>
  <si>
    <t>16310  CLEAR   00.6193</t>
  </si>
  <si>
    <t>16311  CLEAR   00.1584</t>
  </si>
  <si>
    <t>16312  CLEAR   00.0054</t>
  </si>
  <si>
    <t>16134081</t>
  </si>
  <si>
    <t>075211 01</t>
  </si>
  <si>
    <t>118982,020609,LJA</t>
  </si>
  <si>
    <t>119015,021309,KAG</t>
  </si>
  <si>
    <t>119077,022009,KAG</t>
  </si>
  <si>
    <t>119175,022709,KAG</t>
  </si>
  <si>
    <t>119255,030809,KAG</t>
  </si>
  <si>
    <t>1306145,012709,LJA</t>
  </si>
  <si>
    <t>285860,021309,LJA</t>
  </si>
  <si>
    <t>30245,010609,KAG</t>
  </si>
  <si>
    <t>30245,021309,KAG</t>
  </si>
  <si>
    <t>40770604,012109,LJA</t>
  </si>
  <si>
    <t>49903,022709,KAG</t>
  </si>
  <si>
    <t>81900096,122808,DMM</t>
  </si>
  <si>
    <t>81900109,010409,DMM</t>
  </si>
  <si>
    <t>81900118,011809,DMM</t>
  </si>
  <si>
    <t>81900122,012509,DMM</t>
  </si>
  <si>
    <t>81900159,022209,LJA</t>
  </si>
  <si>
    <t>0000159850,022809,M</t>
  </si>
  <si>
    <t>HANDLE, BROOM  18IN  OFFICE PUSH  5IN METAL THREAD</t>
  </si>
  <si>
    <t>16310  CLEAR   00.4441</t>
  </si>
  <si>
    <t>16311  CLEAR   00.2144</t>
  </si>
  <si>
    <t>16312  CLEAR   00.0110</t>
  </si>
  <si>
    <t>3960264801,122308,L</t>
  </si>
  <si>
    <t>118912,013109,DMM</t>
  </si>
  <si>
    <t>119258,031209,LJA</t>
  </si>
  <si>
    <t>075441 01</t>
  </si>
  <si>
    <t>075460 01</t>
  </si>
  <si>
    <t>DEF DEBIT TO CAPITAL</t>
  </si>
  <si>
    <t>119323,031309,KAG</t>
  </si>
  <si>
    <t>119371,032009,KAG</t>
  </si>
  <si>
    <t>119449,032709,KAG</t>
  </si>
  <si>
    <t>119450,032709,KAG</t>
  </si>
  <si>
    <t>119615,041009,KAG</t>
  </si>
  <si>
    <t>1311505,031809,MFL</t>
  </si>
  <si>
    <t>296657,031309,MFL</t>
  </si>
  <si>
    <t>302523,040309,MFL</t>
  </si>
  <si>
    <t>40770604RE,012109,D</t>
  </si>
  <si>
    <t>49966,030409,KAG</t>
  </si>
  <si>
    <t>49997,031309,KAG</t>
  </si>
  <si>
    <t>50084,032209,DMM</t>
  </si>
  <si>
    <t>50179,040309,KAG</t>
  </si>
  <si>
    <t>81900073,113008,MFL</t>
  </si>
  <si>
    <t>81900136,020109,KAG</t>
  </si>
  <si>
    <t>81900145,020809,MFL</t>
  </si>
  <si>
    <t>81900153A,021509,LJ</t>
  </si>
  <si>
    <t>81900168,030109,MFL</t>
  </si>
  <si>
    <t>81900175,030809,MFL</t>
  </si>
  <si>
    <t>81900189,032209,MFL</t>
  </si>
  <si>
    <t>81900198,032909,MFL</t>
  </si>
  <si>
    <t>81900207,040509,MFL</t>
  </si>
  <si>
    <t>0000161325,031509,M</t>
  </si>
  <si>
    <t>0000163186,033109,M</t>
  </si>
  <si>
    <t>118920,013109,DMM</t>
  </si>
  <si>
    <t>119026,021909,MFL</t>
  </si>
  <si>
    <t>13632,021909,KAG</t>
  </si>
  <si>
    <t>13632,031109,KAG</t>
  </si>
  <si>
    <t>BACK CHARGES</t>
  </si>
  <si>
    <t>119558,040409,KAG</t>
  </si>
  <si>
    <t>119559,040409,KAG</t>
  </si>
  <si>
    <t>119700,041709,KAG</t>
  </si>
  <si>
    <t>50219,040709,KAG</t>
  </si>
  <si>
    <t>81900182,031509,MFL</t>
  </si>
  <si>
    <t>0000164637,041509,M</t>
  </si>
  <si>
    <t>0000166447,043009,M</t>
  </si>
  <si>
    <t>066306211,032609,DM</t>
  </si>
  <si>
    <t>2064526-45</t>
  </si>
  <si>
    <t>119085,022609,DMM</t>
  </si>
  <si>
    <t>119183,022809,DMM</t>
  </si>
  <si>
    <t>119376,032709,DMM</t>
  </si>
  <si>
    <t>119625,041609,DMM</t>
  </si>
  <si>
    <t>119626,041609,DMM</t>
  </si>
  <si>
    <t>119711,042409,DMM</t>
  </si>
  <si>
    <t>119807,043009,DMM</t>
  </si>
  <si>
    <t>075910 01</t>
  </si>
  <si>
    <t>4139702601,061609,M</t>
  </si>
  <si>
    <t>F64989,060409,MRS</t>
  </si>
  <si>
    <t>F65012,060909,MRS</t>
  </si>
  <si>
    <t>120057,051509,DMM</t>
  </si>
  <si>
    <t>120094,052209,DMM</t>
  </si>
  <si>
    <t>120111,052909,KMC</t>
  </si>
  <si>
    <t>130090601,032609,MR</t>
  </si>
  <si>
    <t>30394,012809,KMC</t>
  </si>
  <si>
    <t>30394,040309,KMC</t>
  </si>
  <si>
    <t>312429,051509,KMC</t>
  </si>
  <si>
    <t>81900238,051009,MFL</t>
  </si>
  <si>
    <t>81900246,051709,KMC</t>
  </si>
  <si>
    <t>81900251,052409,MRS</t>
  </si>
  <si>
    <t>81900262,060709,MRS</t>
  </si>
  <si>
    <t>0000170001,053109,M</t>
  </si>
  <si>
    <t>IV677533,060109,MRS</t>
  </si>
  <si>
    <t>IV678956,061109,MRS</t>
  </si>
  <si>
    <t>066941011,060409,MR</t>
  </si>
  <si>
    <t>110620130,060409,KM</t>
  </si>
  <si>
    <t>119927,051109,DMM</t>
  </si>
  <si>
    <t>076010 01</t>
  </si>
  <si>
    <t>130090701,053109,MR</t>
  </si>
  <si>
    <t>4150222101,070109,M</t>
  </si>
  <si>
    <t>4161800601,070109,M</t>
  </si>
  <si>
    <t>130091102,071309,MR</t>
  </si>
  <si>
    <t>130091201,071309,MR</t>
  </si>
  <si>
    <t>81900268,061409,MRS</t>
  </si>
  <si>
    <t>81900281,062109,MRS</t>
  </si>
  <si>
    <t>81900285,062809,MRS</t>
  </si>
  <si>
    <t>81900294,070509,MRS</t>
  </si>
  <si>
    <t>81900300,071209,MRS</t>
  </si>
  <si>
    <t>16310  CLEAR   00.4832</t>
  </si>
  <si>
    <t>16311  CLEAR   00.2452</t>
  </si>
  <si>
    <t>16312  CLEAR   00.0308</t>
  </si>
  <si>
    <t>IV680876,062909,MRS</t>
  </si>
  <si>
    <t>067227811,070609,MR</t>
  </si>
  <si>
    <t>39868,062409,KMC</t>
  </si>
  <si>
    <t>39887,062509,KMC</t>
  </si>
  <si>
    <t>40023,070609,KMC</t>
  </si>
  <si>
    <t>338402,081409,MRS</t>
  </si>
  <si>
    <t>81900311,072609,MRS</t>
  </si>
  <si>
    <t>81900317,080209,MRS</t>
  </si>
  <si>
    <t>81900324,080909,MRS</t>
  </si>
  <si>
    <t>0000173359,063009,M</t>
  </si>
  <si>
    <t>PART-TIME S/T REDIST</t>
  </si>
  <si>
    <t>PRT-TIME ACC UNDISTR</t>
  </si>
  <si>
    <t>S/T PRT-TIME PAY DISTR</t>
  </si>
  <si>
    <t>P-TME ACCRUAL FRINGE</t>
  </si>
  <si>
    <t>PRT/TM SUCCESS SHARING</t>
  </si>
  <si>
    <t>S/T A/L FRINGE P-TME</t>
  </si>
  <si>
    <t>F65516,091009,CLF</t>
  </si>
  <si>
    <t>F65553,091809,CLF</t>
  </si>
  <si>
    <t>345869,091109,CLF</t>
  </si>
  <si>
    <t>81900331,081609,CLF</t>
  </si>
  <si>
    <t>81900336,082309,CLF</t>
  </si>
  <si>
    <t>81900341,082809,CLF</t>
  </si>
  <si>
    <t>81900348,090409,CLF</t>
  </si>
  <si>
    <t>81900352,091109,CLF</t>
  </si>
  <si>
    <t>0000176741,073109,M</t>
  </si>
  <si>
    <t>0000180083,083109,C</t>
  </si>
  <si>
    <t>GLASSES, SAFETY CLEAR  ANTIFOG  PATRIOT FRAME 3000</t>
  </si>
  <si>
    <t>16310  CLEAR   00.3192</t>
  </si>
  <si>
    <t>16311  CLEAR   00.2071</t>
  </si>
  <si>
    <t>16312  CLEAR   00.0273</t>
  </si>
  <si>
    <t>067840711,090309,CL</t>
  </si>
  <si>
    <t>067840712,091609,CL</t>
  </si>
  <si>
    <t>110119476,090209,CL</t>
  </si>
  <si>
    <t>110151267,091109,CL</t>
  </si>
  <si>
    <t>539199,091509,CLF</t>
  </si>
  <si>
    <t>076855 01</t>
  </si>
  <si>
    <t>PRT-TIME REV UNDISTR</t>
  </si>
  <si>
    <t>P-TME REVERAL FRINGE</t>
  </si>
  <si>
    <t>INV.#121249 09/29/0</t>
  </si>
  <si>
    <t>121177,091809,KMC</t>
  </si>
  <si>
    <t>121239,092509,CLF</t>
  </si>
  <si>
    <t>121329,100209,CLF</t>
  </si>
  <si>
    <t>121355,100909,CLF</t>
  </si>
  <si>
    <t>121356,100909,CLF</t>
  </si>
  <si>
    <t>121394,100909,CLF</t>
  </si>
  <si>
    <t>352759,100909,CLF</t>
  </si>
  <si>
    <t>4229676301,100709,C</t>
  </si>
  <si>
    <t>4258682202,101509,C</t>
  </si>
  <si>
    <t>81900357,091809,CLF</t>
  </si>
  <si>
    <t>81900362,092709,CLF</t>
  </si>
  <si>
    <t>81900367,100409,CLF</t>
  </si>
  <si>
    <t>81900372,101109,CLF</t>
  </si>
  <si>
    <t>82266,092109,CLF</t>
  </si>
  <si>
    <t>82266A,093009,CLF</t>
  </si>
  <si>
    <t>CUP, PAPER  DRINKING HOT (8 OZ)              P/N 378HT-J8000</t>
  </si>
  <si>
    <t>16310  CLEAR   00.1973</t>
  </si>
  <si>
    <t>16311  CLEAR   00.1628</t>
  </si>
  <si>
    <t>16312  CLEAR   00.0285</t>
  </si>
  <si>
    <t>INV.#692039 10/07/0</t>
  </si>
  <si>
    <t>TPAIV69066,092409,K</t>
  </si>
  <si>
    <t>068220911,100809,CL</t>
  </si>
  <si>
    <t>068220912,101409,CL</t>
  </si>
  <si>
    <t>110206009,092509,CL</t>
  </si>
  <si>
    <t>110211211,092809,CL</t>
  </si>
  <si>
    <t>110224275,093009,CL</t>
  </si>
  <si>
    <t>110313111,100909,CL</t>
  </si>
  <si>
    <t>121413,101509,CLF</t>
  </si>
  <si>
    <t>41544,092909,CLF</t>
  </si>
  <si>
    <t>4223923901,100109,C</t>
  </si>
  <si>
    <t>4226132201,100609,C</t>
  </si>
  <si>
    <t>4226132202,101409,C</t>
  </si>
  <si>
    <t>4229021301,100709,C</t>
  </si>
  <si>
    <t>077010 01</t>
  </si>
  <si>
    <t>077074 01</t>
  </si>
  <si>
    <t>077097 01</t>
  </si>
  <si>
    <t>MINOR MAT ISSUE 0.0004</t>
  </si>
  <si>
    <t>O/T A/L FRINGE OPER</t>
  </si>
  <si>
    <t>121456,101609,CLF</t>
  </si>
  <si>
    <t>121460,102109,CLF</t>
  </si>
  <si>
    <t>121539,102309,CLF</t>
  </si>
  <si>
    <t>121629,103009,CLF</t>
  </si>
  <si>
    <t>121681,103109,CLF</t>
  </si>
  <si>
    <t>121847,111409,CLF</t>
  </si>
  <si>
    <t>360937,110609,CLF</t>
  </si>
  <si>
    <t>4229676302,102309,C</t>
  </si>
  <si>
    <t>4229676303,110509,C</t>
  </si>
  <si>
    <t>53445,102109,CLF</t>
  </si>
  <si>
    <t>81900377,101609,CLF</t>
  </si>
  <si>
    <t>81900382,102309,CLF</t>
  </si>
  <si>
    <t>81900388,103009,CLF</t>
  </si>
  <si>
    <t>81900392,110809,CLF</t>
  </si>
  <si>
    <t>0000183465,093009,C</t>
  </si>
  <si>
    <t>186839,103109,CLF</t>
  </si>
  <si>
    <t>GLASSES, SAFETY  DARK LENS  SLATE TEMPLES  LEXA  ANTIFOG</t>
  </si>
  <si>
    <t>16310  CLEAR   00.4416</t>
  </si>
  <si>
    <t>16311  CLEAR   00.2793</t>
  </si>
  <si>
    <t>16312  CLEAR   00.0221</t>
  </si>
  <si>
    <t>121657,103109,CLF</t>
  </si>
  <si>
    <t>695228,110409,CLF</t>
  </si>
  <si>
    <t>4223923902,102909,C</t>
  </si>
  <si>
    <t>4223923903,111309,C</t>
  </si>
  <si>
    <t>4226132203,102309,C</t>
  </si>
  <si>
    <t>4226132204,110309,C</t>
  </si>
  <si>
    <t>4229021302,110409,C</t>
  </si>
  <si>
    <t>4229021303,111309,C</t>
  </si>
  <si>
    <t>121173,092209,CLF</t>
  </si>
  <si>
    <t>121926,112009,CLF</t>
  </si>
  <si>
    <t>122021,112509,CLF</t>
  </si>
  <si>
    <t>122040,113009,CLF</t>
  </si>
  <si>
    <t>122041,113009,CLF</t>
  </si>
  <si>
    <t>122168,120609,CLF</t>
  </si>
  <si>
    <t>122182,121109,CLF</t>
  </si>
  <si>
    <t>122183,121109,CLF</t>
  </si>
  <si>
    <t>122234,121509,CLF</t>
  </si>
  <si>
    <t>122237,121609,CLF</t>
  </si>
  <si>
    <t>122312,122009,CLF</t>
  </si>
  <si>
    <t>369657,121109,CLF</t>
  </si>
  <si>
    <t>65753,102109,CLF</t>
  </si>
  <si>
    <t>81900398,111509,CLF</t>
  </si>
  <si>
    <t>81900408,112209,CLF</t>
  </si>
  <si>
    <t>81900410,112509,CLF</t>
  </si>
  <si>
    <t>81900414,120609,CLF</t>
  </si>
  <si>
    <t>81900420,121309,CLF</t>
  </si>
  <si>
    <t>0000188131,111509,C</t>
  </si>
  <si>
    <t>0000190225,113009,C</t>
  </si>
  <si>
    <t>FLASHLIGHT, STINGER  COMPLETE                      P/N 75001</t>
  </si>
  <si>
    <t>RAINWEAR, SUIT  XX LARGE  DISPOSIBLE             P/N 0703XXL</t>
  </si>
  <si>
    <t>16310  CLEAR   00.1431</t>
  </si>
  <si>
    <t>16311  CLEAR   00.0352</t>
  </si>
  <si>
    <t>16312  CLEAR   00.0047</t>
  </si>
  <si>
    <t>INV.#42171 11/02/09</t>
  </si>
  <si>
    <t>41686,100609,CLF</t>
  </si>
  <si>
    <t>41798,101209,CLF</t>
  </si>
  <si>
    <t>42256,110609,CLF</t>
  </si>
  <si>
    <t>121134,091109,CLF</t>
  </si>
  <si>
    <t>4226132205,120209,C</t>
  </si>
  <si>
    <t>193293/11132009/SLB</t>
  </si>
  <si>
    <t>077425 01</t>
  </si>
  <si>
    <t>122235,121309,CLF</t>
  </si>
  <si>
    <t>122248,121209,CLF</t>
  </si>
  <si>
    <t>122416,122309,CLF</t>
  </si>
  <si>
    <t>122446A,123009,CLF</t>
  </si>
  <si>
    <t>122446B,123009,CLF</t>
  </si>
  <si>
    <t>122554,123109,CLF</t>
  </si>
  <si>
    <t>122608,011310,CLF</t>
  </si>
  <si>
    <t>122618,010810,CLF</t>
  </si>
  <si>
    <t>81900427,121909,CLF</t>
  </si>
  <si>
    <t>81900434,122309,CLF</t>
  </si>
  <si>
    <t>81900440,123109,CLF</t>
  </si>
  <si>
    <t>0000191511,121509,K</t>
  </si>
  <si>
    <t>VALVE, GATE   2     IN   800SP  SW  T-PATT A= 5- 1/8      FS</t>
  </si>
  <si>
    <t>16310  CLEAR   00.2853</t>
  </si>
  <si>
    <t>16311  CLEAR   00.3130</t>
  </si>
  <si>
    <t>16312  CLEAR   00.1721</t>
  </si>
  <si>
    <t>TPAIV70145,010710,C</t>
  </si>
  <si>
    <t>069185111,010710,CL</t>
  </si>
  <si>
    <t>119153401,010710,CL</t>
  </si>
  <si>
    <t>42663,120209,CLF</t>
  </si>
  <si>
    <t>INV.#81900432 12/29</t>
  </si>
  <si>
    <t>077668 01</t>
  </si>
  <si>
    <t>077777 01</t>
  </si>
  <si>
    <t>F66195,011910,CLF</t>
  </si>
  <si>
    <t>121764,110609,CLF</t>
  </si>
  <si>
    <t>122677,011710,CLF</t>
  </si>
  <si>
    <t>122723,012710,CLF</t>
  </si>
  <si>
    <t>122730,012710,CLF</t>
  </si>
  <si>
    <t>122731,012210,CLF</t>
  </si>
  <si>
    <t>4338024302,020510,C</t>
  </si>
  <si>
    <t>81900448,010810,CLF</t>
  </si>
  <si>
    <t>81900453A,011510,CL</t>
  </si>
  <si>
    <t>81900459,012210,CLF</t>
  </si>
  <si>
    <t>81900466,013110,CLF</t>
  </si>
  <si>
    <t>81900473,020710,CLF</t>
  </si>
  <si>
    <t>000193595B,123109,C</t>
  </si>
  <si>
    <t>000194877B,011510,C</t>
  </si>
  <si>
    <t>INV.#069272411 01/1</t>
  </si>
  <si>
    <t>INV.#069272412 01/1</t>
  </si>
  <si>
    <t>INV.#069272413 01/2</t>
  </si>
  <si>
    <t>43162,021010,CLF</t>
  </si>
  <si>
    <t>077908 01</t>
  </si>
  <si>
    <t>SUPV PERFORM SHARING</t>
  </si>
  <si>
    <t>OFF PERFORM SHARING</t>
  </si>
  <si>
    <t>1227941,012910,CLF</t>
  </si>
  <si>
    <t>122877,020510,KAG</t>
  </si>
  <si>
    <t>122882,021210,TAD</t>
  </si>
  <si>
    <t>122920,021410,MFL</t>
  </si>
  <si>
    <t>122963,022310,CLF</t>
  </si>
  <si>
    <t>1229971,021910,CLF</t>
  </si>
  <si>
    <t>123023,022610,CLF</t>
  </si>
  <si>
    <t>123134,030610,CLF</t>
  </si>
  <si>
    <t>81900481,021210,CLF</t>
  </si>
  <si>
    <t>81900489,021910,CLF</t>
  </si>
  <si>
    <t>81900498,022610,CLF</t>
  </si>
  <si>
    <t>82829,020410,CLF</t>
  </si>
  <si>
    <t>82829A,022810,CLF</t>
  </si>
  <si>
    <t>0000200354,022810,C</t>
  </si>
  <si>
    <t>0000201688,031510,C</t>
  </si>
  <si>
    <t>000196980A,013110,C</t>
  </si>
  <si>
    <t>HOSE, FIRE  RIGID RUBBER   1-1/2 IN X 75 FT  FIRE REEL ONLY</t>
  </si>
  <si>
    <t>PIPE, STEEL  A106B  SMLS  PE  SCH  80   2     IN</t>
  </si>
  <si>
    <t>TEE, STEEL  3000#    SW  SCH  80   2     IN</t>
  </si>
  <si>
    <t>16310  CLEAR   00.2600</t>
  </si>
  <si>
    <t>16311  CLEAR   00.1200</t>
  </si>
  <si>
    <t>16312  CLEAR   00.0567</t>
  </si>
  <si>
    <t>069521511,021210,CL</t>
  </si>
  <si>
    <t>3316762301,022310,C</t>
  </si>
  <si>
    <t>43740,020510,CLF</t>
  </si>
  <si>
    <t>43867,021110,CLF</t>
  </si>
  <si>
    <t>078006 01</t>
  </si>
  <si>
    <t>078123 01</t>
  </si>
  <si>
    <t>TPAIV70855,031010,K</t>
  </si>
  <si>
    <t>155600,031710,KMC</t>
  </si>
  <si>
    <t>123196,031210,CLF</t>
  </si>
  <si>
    <t>123371,033110,KMC</t>
  </si>
  <si>
    <t>123487,040910,KMC</t>
  </si>
  <si>
    <t>390321,031210,KMC</t>
  </si>
  <si>
    <t>40828501,021910,KMC</t>
  </si>
  <si>
    <t>52474,031810,KMC</t>
  </si>
  <si>
    <t>52492,032210,KMC</t>
  </si>
  <si>
    <t>52533,032910,KMC</t>
  </si>
  <si>
    <t>81900507,030710,CLF</t>
  </si>
  <si>
    <t>81900515,031410,CLF</t>
  </si>
  <si>
    <t>81900522,032110,CLF</t>
  </si>
  <si>
    <t>81900528,032710,CLF</t>
  </si>
  <si>
    <t>81900536,040110,CLF</t>
  </si>
  <si>
    <t>81900541,041010,CLF</t>
  </si>
  <si>
    <t>000203768A,033110,C</t>
  </si>
  <si>
    <t>060049111A,032410,C</t>
  </si>
  <si>
    <t>060049112,040110,CL</t>
  </si>
  <si>
    <t>123258,032410,KMC</t>
  </si>
  <si>
    <t>078300 01</t>
  </si>
  <si>
    <t>16310  CLEAR   00.4152</t>
  </si>
  <si>
    <t>16311  CLEAR   00.1762</t>
  </si>
  <si>
    <t>16312  CLEAR   00.0815</t>
  </si>
  <si>
    <t>MINOR MAT ISSUE 0.2185</t>
  </si>
  <si>
    <t>PALLET, WOOD  3'-6" X 3'-6", PT PINE  DWG M-5180</t>
  </si>
  <si>
    <t>POLE, WOOD, SOUTHERN YELLOW PINE, 50', CL1, CCA</t>
  </si>
  <si>
    <t>STORES CLEAR   00.1340</t>
  </si>
  <si>
    <t>OPER PERFORM SHARING</t>
  </si>
  <si>
    <t>MINOR MAT ISSUE 0.0018</t>
  </si>
  <si>
    <t>123584,041510,KMC</t>
  </si>
  <si>
    <t>123612,042310,KMC</t>
  </si>
  <si>
    <t>123680,043010,KMC</t>
  </si>
  <si>
    <t>123787,050710,KMC</t>
  </si>
  <si>
    <t>396063,040910,KSS</t>
  </si>
  <si>
    <t>52547,040510,KMC</t>
  </si>
  <si>
    <t>52755,050710,KMC</t>
  </si>
  <si>
    <t>81900548,041510,CLF</t>
  </si>
  <si>
    <t>81900554,042310,CLF</t>
  </si>
  <si>
    <t>81900562,043010,CLF</t>
  </si>
  <si>
    <t>81900867,050710,CLF</t>
  </si>
  <si>
    <t>0000207104,043010,C</t>
  </si>
  <si>
    <t>000208371A,051510,C</t>
  </si>
  <si>
    <t>CONNECTION, DOUBLE MALE    1-1/2 NST X 1-1/2 NST #378</t>
  </si>
  <si>
    <t>PIPE, STEEL  A106B  SMLS  PE  SCH  80   1-1/2 IN</t>
  </si>
  <si>
    <t>16310  CLEAR   00.1811</t>
  </si>
  <si>
    <t>16311  CLEAR   00.2529</t>
  </si>
  <si>
    <t>16312  CLEAR   00.0866</t>
  </si>
  <si>
    <t>E.S. VEHICLE RECLASS</t>
  </si>
  <si>
    <t>060390911,042910,CL</t>
  </si>
  <si>
    <t>119521901,031910,KM</t>
  </si>
  <si>
    <t>119804601,051710,KM</t>
  </si>
  <si>
    <t>123719</t>
  </si>
  <si>
    <t>714028,042610,CLF</t>
  </si>
  <si>
    <t>715766,051010,CLF</t>
  </si>
  <si>
    <t>078613 01</t>
  </si>
  <si>
    <t>078619 01</t>
  </si>
  <si>
    <t>CHANNEL, GALV STEEL  1-5/8 IN X 1-5/8 IN X 10 FT  12 GA</t>
  </si>
  <si>
    <t>CONDUIT, ALUMINUM      1/2 IN  10 FT  WITH COUPLING</t>
  </si>
  <si>
    <t>CONDUIT, ALUMINUM      3/4 IN  10 FT  WITH COUPLING</t>
  </si>
  <si>
    <t>CONNECTOR, SEALTIGHT 45 DEG NON-INSUL   3/4 IN   GEDNEY ONLY</t>
  </si>
  <si>
    <t>NUT, SPRING  TITE-GRIP  1/4 -20                     P/N N224</t>
  </si>
  <si>
    <t>060429311,042910,CL</t>
  </si>
  <si>
    <t>MINOR MAT ISSUE 0.1696</t>
  </si>
  <si>
    <t>MINOR MAT ISSUE 0.0511</t>
  </si>
  <si>
    <t>123868,051410,KMC</t>
  </si>
  <si>
    <t>123905,052010,KMC</t>
  </si>
  <si>
    <t>123951,052110,KMC</t>
  </si>
  <si>
    <t>123994,052810,KMC</t>
  </si>
  <si>
    <t>124106,060410,KMC</t>
  </si>
  <si>
    <t>1241711,061610,KMC</t>
  </si>
  <si>
    <t>1241712,061610,KMC</t>
  </si>
  <si>
    <t>200578,060910,CLF</t>
  </si>
  <si>
    <t>404083,051410,KSS</t>
  </si>
  <si>
    <t>52794,051010,KMC</t>
  </si>
  <si>
    <t>5398,052110,KMC</t>
  </si>
  <si>
    <t>5399,052410,KMC</t>
  </si>
  <si>
    <t>81900573,051410,CLF</t>
  </si>
  <si>
    <t>81900581,052210,CLF</t>
  </si>
  <si>
    <t>81900588,052810,KMC</t>
  </si>
  <si>
    <t>81900594,060610,KMC</t>
  </si>
  <si>
    <t>000211711A,061510,C</t>
  </si>
  <si>
    <t>ELBOW, STEEL  3000#  SW  SCH  80   2-1/2 IN  90 DEG</t>
  </si>
  <si>
    <t>INSERT, STEEL  3000#  SW        1-1/2 IN X 1     IN REDUCER</t>
  </si>
  <si>
    <t>LAMP, FLUORESCENT  RAP START  R.D.C. 215W  P/N F96T12/CW/VHO</t>
  </si>
  <si>
    <t>REDUCER, CONCENTRIC  STEEL  BW   SCH  STD   2     X 1-1/2</t>
  </si>
  <si>
    <t>16310  CLEAR   00.5049</t>
  </si>
  <si>
    <t>16311  CLEAR   00.2019</t>
  </si>
  <si>
    <t>16312  CLEAR   00.0558</t>
  </si>
  <si>
    <t>S22389731,061010,KM</t>
  </si>
  <si>
    <t>060945411,061410,KM</t>
  </si>
  <si>
    <t>110730057,061110,KM</t>
  </si>
  <si>
    <t>110730058,061110,KM</t>
  </si>
  <si>
    <t>110748444,061610,KM</t>
  </si>
  <si>
    <t>110748446,061610,KM</t>
  </si>
  <si>
    <t>119878601,052110,CL</t>
  </si>
  <si>
    <t>119878602,052710,CL</t>
  </si>
  <si>
    <t>124171,061610,KMC</t>
  </si>
  <si>
    <t>717154,052110,CLF</t>
  </si>
  <si>
    <t>717302,052410,CLF</t>
  </si>
  <si>
    <t>078843 01</t>
  </si>
  <si>
    <t>44537978    05/24/1</t>
  </si>
  <si>
    <t>CLIP, WIRE ROPE    3/8  IN</t>
  </si>
  <si>
    <t>S22333331,051810,KM</t>
  </si>
  <si>
    <t>S22333332,051810,KM</t>
  </si>
  <si>
    <t>S22333333,052110,KM</t>
  </si>
  <si>
    <t>124176,061110,CLF</t>
  </si>
  <si>
    <t>124227,061810,CLF</t>
  </si>
  <si>
    <t>124247,062710,CLF</t>
  </si>
  <si>
    <t>124423,070910,KMC</t>
  </si>
  <si>
    <t>124494,071610,KMC</t>
  </si>
  <si>
    <t>201179,062310,CLF</t>
  </si>
  <si>
    <t>410188,061110,MFL</t>
  </si>
  <si>
    <t>416445,070910,CLF</t>
  </si>
  <si>
    <t>4462309901,063010,C</t>
  </si>
  <si>
    <t>4468285301,070610,C</t>
  </si>
  <si>
    <t>81900601,061310,CLF</t>
  </si>
  <si>
    <t>81900607,062010,CLF</t>
  </si>
  <si>
    <t>81900613,062710,CLF</t>
  </si>
  <si>
    <t>81900618,070210,CLF</t>
  </si>
  <si>
    <t>0002150431,071510,K</t>
  </si>
  <si>
    <t>TARPAULIN, 12 FT X 16 FT  18 OZ VINYL NYLON       W/GROMMETS</t>
  </si>
  <si>
    <t>16310  CLEAR   00.5775</t>
  </si>
  <si>
    <t>16311  CLEAR   00.1987</t>
  </si>
  <si>
    <t>16312  CLEAR   00.0885</t>
  </si>
  <si>
    <t>S22353362,071610,KM</t>
  </si>
  <si>
    <t>061277111,071310,CL</t>
  </si>
  <si>
    <t>110760502,061810,KM</t>
  </si>
  <si>
    <t>110766157,062110,KM</t>
  </si>
  <si>
    <t>110766158,062110,KM</t>
  </si>
  <si>
    <t>110784344,062110,KM</t>
  </si>
  <si>
    <t>110784346,062410,KM</t>
  </si>
  <si>
    <t>110810863,063010,CL</t>
  </si>
  <si>
    <t>110810865,063010,CL</t>
  </si>
  <si>
    <t>110878402,070210,CL</t>
  </si>
  <si>
    <t>110883239,070610,CL</t>
  </si>
  <si>
    <t>110888919,070710,CL</t>
  </si>
  <si>
    <t>110888921,070710,CL</t>
  </si>
  <si>
    <t>124326A,063010,CLF</t>
  </si>
  <si>
    <t>124326B,063010,CLF</t>
  </si>
  <si>
    <t>124465,072010,KMC</t>
  </si>
  <si>
    <t>124516,072310,KMC</t>
  </si>
  <si>
    <t>1903266727,062410,C</t>
  </si>
  <si>
    <t>2235336001,070910,C</t>
  </si>
  <si>
    <t>2241237001,062210,C</t>
  </si>
  <si>
    <t>2241237003,062810,C</t>
  </si>
  <si>
    <t>43158,070710,CLF</t>
  </si>
  <si>
    <t>43158A,070710,CLF</t>
  </si>
  <si>
    <t>078916 01</t>
  </si>
  <si>
    <t>078943 01</t>
  </si>
  <si>
    <t>079020 01</t>
  </si>
  <si>
    <t>079042 01</t>
  </si>
  <si>
    <t>079082 01</t>
  </si>
  <si>
    <t>0106011,063010,CLF</t>
  </si>
  <si>
    <t>0215690     06/29/1</t>
  </si>
  <si>
    <t>EXTINGUISHER, FIRE  ABC  20 LB</t>
  </si>
  <si>
    <t>EXTINGUISHER, FIRE  CO2  15 LB</t>
  </si>
  <si>
    <t>MINOR MAT ISSUE 0.0031</t>
  </si>
  <si>
    <t>124370,070210,KMC</t>
  </si>
  <si>
    <t>124560,072310,KMC</t>
  </si>
  <si>
    <t>124646,073010,KMC</t>
  </si>
  <si>
    <t>124653,073010,KMC</t>
  </si>
  <si>
    <t>1246531,073010,KMC</t>
  </si>
  <si>
    <t>202551,072810,CLF</t>
  </si>
  <si>
    <t>202921A,073110,CLF</t>
  </si>
  <si>
    <t>202921B,073110,CLF</t>
  </si>
  <si>
    <t>202921C,073110,CLF</t>
  </si>
  <si>
    <t>202921D,073110,CLF</t>
  </si>
  <si>
    <t>202921E,073110,CLF</t>
  </si>
  <si>
    <t>31858,072610,CLF</t>
  </si>
  <si>
    <t>31901,081610,CLF</t>
  </si>
  <si>
    <t>422182,080610,CLF</t>
  </si>
  <si>
    <t>4461304102,062910,C</t>
  </si>
  <si>
    <t>4461304103,072710,C</t>
  </si>
  <si>
    <t>4462309902,072810,C</t>
  </si>
  <si>
    <t>4468285302,080310,C</t>
  </si>
  <si>
    <t>4473233701,071210,C</t>
  </si>
  <si>
    <t>4473233702,080910,C</t>
  </si>
  <si>
    <t>4488903202,072710,C</t>
  </si>
  <si>
    <t>4488903203,080310,C</t>
  </si>
  <si>
    <t>4505416401,081210,K</t>
  </si>
  <si>
    <t>4513361801,081310,K</t>
  </si>
  <si>
    <t>53165,070910,KMC</t>
  </si>
  <si>
    <t>53191,071610,KMC</t>
  </si>
  <si>
    <t>53264,073010,KMC</t>
  </si>
  <si>
    <t>5452,072010,KMC</t>
  </si>
  <si>
    <t>81300650,080810,CLF</t>
  </si>
  <si>
    <t>81900629,071810,CLF</t>
  </si>
  <si>
    <t>81900634,072510,CLF</t>
  </si>
  <si>
    <t>81900646,080110,CLF</t>
  </si>
  <si>
    <t>83350,073110,CLF</t>
  </si>
  <si>
    <t>83355,071910,CLF</t>
  </si>
  <si>
    <t>83355A,073110,CLF</t>
  </si>
  <si>
    <t>83357,071510,CLF</t>
  </si>
  <si>
    <t>83357A,073110,CLF</t>
  </si>
  <si>
    <t>000217117A,073110,C</t>
  </si>
  <si>
    <t>STRAP, CONDUIT  1-HOLE  EMT  1/2 IN</t>
  </si>
  <si>
    <t>16310  CLEAR   00.3942</t>
  </si>
  <si>
    <t>16311  CLEAR   00.1574</t>
  </si>
  <si>
    <t>16312  CLEAR   00.1111</t>
  </si>
  <si>
    <t>S22353364,080210,KM</t>
  </si>
  <si>
    <t>061612411,081210,CL</t>
  </si>
  <si>
    <t>1148653-01</t>
  </si>
  <si>
    <t>1148653-02</t>
  </si>
  <si>
    <t>1148654-01</t>
  </si>
  <si>
    <t>159628,061110,KMC</t>
  </si>
  <si>
    <t>MENDER, HOSE    1/2 IN  BOSS  DIXON  M-1</t>
  </si>
  <si>
    <t xml:space="preserve">              6 CHG</t>
  </si>
  <si>
    <t>P31129  08/17/10</t>
  </si>
  <si>
    <t>110084144</t>
  </si>
  <si>
    <t>644872   08/09/10</t>
  </si>
  <si>
    <t>079166 01</t>
  </si>
  <si>
    <t>079273 01</t>
  </si>
  <si>
    <t>079288 01</t>
  </si>
  <si>
    <t>CUP, PAPER  CONE SHAPE  WITH ROLLED RIM  4 OZ  200/TUBE</t>
  </si>
  <si>
    <t>LINER, PLASTIC  55 GAL  1.4 MIL   38" X 58"    XX HEAVY DUTY</t>
  </si>
  <si>
    <t>RAGS, CLEAN  RECYCLED  WHITE  LINT FREE  MED WEIGHT COTTON</t>
  </si>
  <si>
    <t>TAPE, BARRICADE "CAUTION CAUTION"</t>
  </si>
  <si>
    <t>MINOR MAT ISSUE 0.0191</t>
  </si>
  <si>
    <t xml:space="preserve">              6</t>
  </si>
  <si>
    <t>S26399,082710,CLF</t>
  </si>
  <si>
    <t>1,073110,CLF</t>
  </si>
  <si>
    <t>124681,080610,KMC</t>
  </si>
  <si>
    <t>124747,081310,KMC</t>
  </si>
  <si>
    <t>124794,082010,KMC</t>
  </si>
  <si>
    <t>124808,082710,CLF</t>
  </si>
  <si>
    <t>124889,083110,CLF</t>
  </si>
  <si>
    <t>124890,083110,CLF</t>
  </si>
  <si>
    <t>124892,083110,CLF</t>
  </si>
  <si>
    <t>124954,090310,CLF</t>
  </si>
  <si>
    <t>202922,073110,CLF</t>
  </si>
  <si>
    <t>202987,080610,CLF</t>
  </si>
  <si>
    <t>203506,081910,CLF</t>
  </si>
  <si>
    <t>203711,082610,CLF</t>
  </si>
  <si>
    <t>203724A,082610,CLF</t>
  </si>
  <si>
    <t>203724B,082610,CLF</t>
  </si>
  <si>
    <t>203724C,082610,CLF</t>
  </si>
  <si>
    <t>203724D,082610,CLF</t>
  </si>
  <si>
    <t>203882,082710,CLF</t>
  </si>
  <si>
    <t>204411,091310,CLF</t>
  </si>
  <si>
    <t>204412,091310,CLF</t>
  </si>
  <si>
    <t>204418,091310,CLF</t>
  </si>
  <si>
    <t>204455,091510,CLF</t>
  </si>
  <si>
    <t>430529,091010,CLF</t>
  </si>
  <si>
    <t>4461304104,082410,C</t>
  </si>
  <si>
    <t>4462309903,082510,C</t>
  </si>
  <si>
    <t>4468285303,083110,C</t>
  </si>
  <si>
    <t>4473233703,090610,C</t>
  </si>
  <si>
    <t>4488903204,081810,C</t>
  </si>
  <si>
    <t>53219,072010,CLF</t>
  </si>
  <si>
    <t>53317,080310,CLF</t>
  </si>
  <si>
    <t>5488,081110,CLF</t>
  </si>
  <si>
    <t>81900624B,070910,CL</t>
  </si>
  <si>
    <t>81900655,081310,CLF</t>
  </si>
  <si>
    <t>81900662,082210,CLF</t>
  </si>
  <si>
    <t>81900666,082710,CLF</t>
  </si>
  <si>
    <t>81900671,090310,CLF</t>
  </si>
  <si>
    <t>83398,081610,CLF</t>
  </si>
  <si>
    <t>0000213779,063010,C</t>
  </si>
  <si>
    <t>000218397B,081510,C</t>
  </si>
  <si>
    <t>000220479A,083110,C</t>
  </si>
  <si>
    <t>16310  CLEAR   00.5223</t>
  </si>
  <si>
    <t>16311  CLEAR   00.1981</t>
  </si>
  <si>
    <t>16312  CLEAR   00.1047</t>
  </si>
  <si>
    <t>INV.#061639811 08/1</t>
  </si>
  <si>
    <t>INV.#061722111 08/2</t>
  </si>
  <si>
    <t>061736511,082610,CL</t>
  </si>
  <si>
    <t>061742411,082510,CL</t>
  </si>
  <si>
    <t>061742422,083110,CL</t>
  </si>
  <si>
    <t>061816311,083010,CL</t>
  </si>
  <si>
    <t>061836811,083110,CL</t>
  </si>
  <si>
    <t>061836812,083110,CL</t>
  </si>
  <si>
    <t>061903811,090710,CL</t>
  </si>
  <si>
    <t>061910911,090810,CL</t>
  </si>
  <si>
    <t>110120515</t>
  </si>
  <si>
    <t>110157115</t>
  </si>
  <si>
    <t>110169245</t>
  </si>
  <si>
    <t>115225901,082310,KM</t>
  </si>
  <si>
    <t>115225902,082710,CL</t>
  </si>
  <si>
    <t>124894A,083110,CLF</t>
  </si>
  <si>
    <t>124894B,083110,CLF</t>
  </si>
  <si>
    <t>124929,090310,CLF</t>
  </si>
  <si>
    <t>2235336005,082710,C</t>
  </si>
  <si>
    <t>2235336006,083010,C</t>
  </si>
  <si>
    <t>2235336007,090910,C</t>
  </si>
  <si>
    <t>INV#176905 - BAYSID</t>
  </si>
  <si>
    <t>INV#176906 - BAYSID</t>
  </si>
  <si>
    <t>10WX6253844   08/25</t>
  </si>
  <si>
    <t>110102066</t>
  </si>
  <si>
    <t>203745   08/26/10</t>
  </si>
  <si>
    <t>645280   08/24/10</t>
  </si>
  <si>
    <t>645443   08/27/10</t>
  </si>
  <si>
    <t>645448   09/10/10</t>
  </si>
  <si>
    <t>079474 01</t>
  </si>
  <si>
    <t>079554 01</t>
  </si>
  <si>
    <t>079496 01</t>
  </si>
  <si>
    <t>079497 01</t>
  </si>
  <si>
    <t>079505 01</t>
  </si>
  <si>
    <t>CARTRIDGE, FOR MULTI-GAS/VAPOR 3M 6000 (ORGNC VPRS INC. NH4)</t>
  </si>
  <si>
    <t>TAPE, PVC SEALING -PACKAGING, SHIPPING 180 FT/RL</t>
  </si>
  <si>
    <t>TAPE, STEEL MEASURING  1 IN WIDTH X 25 FT LENGTH  P/N 33-425</t>
  </si>
  <si>
    <t>MINOR MAT ISSUE 0.0112</t>
  </si>
  <si>
    <t>INV.#1881786RD 09/2</t>
  </si>
  <si>
    <t>125079,091710,KMC</t>
  </si>
  <si>
    <t>125111,092410,KMC</t>
  </si>
  <si>
    <t>125198,092910,KMC</t>
  </si>
  <si>
    <t>125254,100110,KMC</t>
  </si>
  <si>
    <t>125262,100710,KMC</t>
  </si>
  <si>
    <t>1886697RD</t>
  </si>
  <si>
    <t>2,090110,CLF</t>
  </si>
  <si>
    <t>204762,092210,CLF</t>
  </si>
  <si>
    <t>204771A,092210,CLF</t>
  </si>
  <si>
    <t>204771B,092210,CLF</t>
  </si>
  <si>
    <t>204771C,092210,CLF</t>
  </si>
  <si>
    <t>204771D,092210,CLF</t>
  </si>
  <si>
    <t>205344,093010,CLF</t>
  </si>
  <si>
    <t>205540,100810,CLF</t>
  </si>
  <si>
    <t>205612,101110,CLF</t>
  </si>
  <si>
    <t>205650,101310,CLF</t>
  </si>
  <si>
    <t>205777,101410,KMC</t>
  </si>
  <si>
    <t>3,093010,CLF</t>
  </si>
  <si>
    <t>4461304105,092110,C</t>
  </si>
  <si>
    <t>4462309904,092210,C</t>
  </si>
  <si>
    <t>4468285304,092810,C</t>
  </si>
  <si>
    <t>4473233704,100410,C</t>
  </si>
  <si>
    <t>4570671701,092310,C</t>
  </si>
  <si>
    <t>4576733901,092810,C</t>
  </si>
  <si>
    <t>81900675,091010,CLF</t>
  </si>
  <si>
    <t>81900680,091910,CLF</t>
  </si>
  <si>
    <t>81900685,092610,CLF</t>
  </si>
  <si>
    <t>81900689,092610,CLF</t>
  </si>
  <si>
    <t>81900691,100110,CLF</t>
  </si>
  <si>
    <t>81900695,101010,CLF</t>
  </si>
  <si>
    <t>000224037B,093010,C</t>
  </si>
  <si>
    <t>FUSE, GOULD TRI-ONIC CLASS RK5  1A  250V            P/N TRM1</t>
  </si>
  <si>
    <t>OIL, MOISTURE ABSORBING  AIR MOTOR  PT CAN           P/N 10P</t>
  </si>
  <si>
    <t>VALVE, BUTTERFLY KEYSTONE  6" FIG 222-786 W/HANDLE    LUGGED</t>
  </si>
  <si>
    <t>16310  CLEAR   00.7183</t>
  </si>
  <si>
    <t>16311  CLEAR   00.2610</t>
  </si>
  <si>
    <t>16312  CLEAR   00.2525</t>
  </si>
  <si>
    <t>SP38010271,100410,K</t>
  </si>
  <si>
    <t>00601482,091010,CXG</t>
  </si>
  <si>
    <t>06167113,091510,CLF</t>
  </si>
  <si>
    <t>061929412,091410,CL</t>
  </si>
  <si>
    <t>110301510</t>
  </si>
  <si>
    <t>110307479</t>
  </si>
  <si>
    <t>110307482</t>
  </si>
  <si>
    <t>110332012,092210,KM</t>
  </si>
  <si>
    <t>110332014,092210,KM</t>
  </si>
  <si>
    <t>110338292</t>
  </si>
  <si>
    <t>110338295</t>
  </si>
  <si>
    <t>110350976</t>
  </si>
  <si>
    <t>1103640*9</t>
  </si>
  <si>
    <t>110444985</t>
  </si>
  <si>
    <t>115226001,082710,KM</t>
  </si>
  <si>
    <t>125039,091610,KMC</t>
  </si>
  <si>
    <t>300424800,091410,KS</t>
  </si>
  <si>
    <t>47682,092410,KMC</t>
  </si>
  <si>
    <t>INV#177343 - GANNON</t>
  </si>
  <si>
    <t>INV#177345 - GATE #</t>
  </si>
  <si>
    <t>205780    10/14/10</t>
  </si>
  <si>
    <t>205781   10/14/10</t>
  </si>
  <si>
    <t>645999   09/29/10</t>
  </si>
  <si>
    <t>646491     10/07/10</t>
  </si>
  <si>
    <t>86346   10/04/10</t>
  </si>
  <si>
    <t>079579 01</t>
  </si>
  <si>
    <t>079652 01</t>
  </si>
  <si>
    <t>079699 01</t>
  </si>
  <si>
    <t>079752 01</t>
  </si>
  <si>
    <t>079770 01</t>
  </si>
  <si>
    <t>079812 01</t>
  </si>
  <si>
    <t>079842 01</t>
  </si>
  <si>
    <t>079859 01</t>
  </si>
  <si>
    <t>INV#177888 - BAYSID</t>
  </si>
  <si>
    <t>110480612,111110,MM</t>
  </si>
  <si>
    <t>110480614,101310,KM</t>
  </si>
  <si>
    <t>110480636,111110,MM</t>
  </si>
  <si>
    <t>110480637,101310,KM</t>
  </si>
  <si>
    <t>110504815,101910,KM</t>
  </si>
  <si>
    <t>110504817,101910,KM</t>
  </si>
  <si>
    <t>125023,091010,KMC</t>
  </si>
  <si>
    <t>125360,101510,KMC</t>
  </si>
  <si>
    <t>125522,103110,MMH</t>
  </si>
  <si>
    <t>130100601,103110,MM</t>
  </si>
  <si>
    <t>16756,101410,KMC</t>
  </si>
  <si>
    <t>16757,102110,MMH</t>
  </si>
  <si>
    <t>1887381RD</t>
  </si>
  <si>
    <t>205795,101410,KMC</t>
  </si>
  <si>
    <t>206304,102710,KMC</t>
  </si>
  <si>
    <t>206367,102810,KMC</t>
  </si>
  <si>
    <t>206440,102910,MMH</t>
  </si>
  <si>
    <t>2064401,102910,MMH</t>
  </si>
  <si>
    <t>206857,111010,MMH</t>
  </si>
  <si>
    <t>207074,111210,MMH</t>
  </si>
  <si>
    <t>446130416,101910,KM</t>
  </si>
  <si>
    <t>44613047,111210,MMH</t>
  </si>
  <si>
    <t>4462309900,102010,K</t>
  </si>
  <si>
    <t>446230996,111210,MM</t>
  </si>
  <si>
    <t>446828536,111210,MM</t>
  </si>
  <si>
    <t>456961521,110210,KM</t>
  </si>
  <si>
    <t>458030512,102510,MM</t>
  </si>
  <si>
    <t>458030513,102910,MM</t>
  </si>
  <si>
    <t>4593769200,102510,K</t>
  </si>
  <si>
    <t>459603663,110810,MM</t>
  </si>
  <si>
    <t>459603664,111210,MM</t>
  </si>
  <si>
    <t>7900174,010110,MMH</t>
  </si>
  <si>
    <t>8002238,102610,KMC</t>
  </si>
  <si>
    <t>81900700,101710,KMC</t>
  </si>
  <si>
    <t>819007051,102410,KM</t>
  </si>
  <si>
    <t>81900710,103110,MMH</t>
  </si>
  <si>
    <t>81900721,110710,KMC</t>
  </si>
  <si>
    <t>0000225119,101510,M</t>
  </si>
  <si>
    <t>0000227209,103110,M</t>
  </si>
  <si>
    <t>BAR, BURNING  10.5 FT X .675 INCH DIAMETER  P/N A12 67B1050C</t>
  </si>
  <si>
    <t>16310  CLEAR   00.2475</t>
  </si>
  <si>
    <t>16311  CLEAR   00.3141</t>
  </si>
  <si>
    <t>16312  CLEAR   00.0385</t>
  </si>
  <si>
    <t>06-26356-11</t>
  </si>
  <si>
    <t>0621527-11</t>
  </si>
  <si>
    <t>0623968-11</t>
  </si>
  <si>
    <t>062396812</t>
  </si>
  <si>
    <t>110480579</t>
  </si>
  <si>
    <t>110486788,101410,KM</t>
  </si>
  <si>
    <t>110511120</t>
  </si>
  <si>
    <t>110517067,102110,KM</t>
  </si>
  <si>
    <t>110517068,102110,KM</t>
  </si>
  <si>
    <t>110628615</t>
  </si>
  <si>
    <t>125334,101510,KMC</t>
  </si>
  <si>
    <t>19788,100510,MMH</t>
  </si>
  <si>
    <t>19789,100510,MMH</t>
  </si>
  <si>
    <t>100 PR TELEPHONE CA</t>
  </si>
  <si>
    <t>079937 01</t>
  </si>
  <si>
    <t>079974 01</t>
  </si>
  <si>
    <t>CONDULET, FORM 7  TYPE LB-27     3/4 IN        CROUSE HINDS</t>
  </si>
  <si>
    <t>CONDULET, FORM 7  TYPE LB-37  THRD  1     IN  CROUSE-HINDS</t>
  </si>
  <si>
    <t>CONDULET, FORM 7  TYPE T-27   THRD    3/4 IN  CROUSE-HINDS</t>
  </si>
  <si>
    <t>CONDULET, FORM 7  TYPE T-37   THRD  1     IN  CROUSE-HINDS</t>
  </si>
  <si>
    <t>COVER, CONDULET  FORM 7  FERALOY    3/4 IN  C/H</t>
  </si>
  <si>
    <t>COVER, CONDULET  FORM 7  FERALOY  1     IN  C/H</t>
  </si>
  <si>
    <t>GASKET, NEOPRENE  CONDULET  SOLID FORM 7     3/4 IN C/H</t>
  </si>
  <si>
    <t>GASKET, NEOPRENE  CONDULET  SOLID FORM 7   1     IN C/H</t>
  </si>
  <si>
    <t>GLOBE, GLASS  SMALL                             P/N H2000-GN</t>
  </si>
  <si>
    <t>GUARD, SMALL GLOBE                              P/N H2000-NG</t>
  </si>
  <si>
    <t>HUB, ZINC  SCRU-TITE    3/4 IN</t>
  </si>
  <si>
    <t>MOUNT, STRAIGHT STANCHION 1-1/4 IN W/BLST CVR   P/N H2000-5S</t>
  </si>
  <si>
    <t>125317,100810,MMH</t>
  </si>
  <si>
    <t>125415,102210,MMH</t>
  </si>
  <si>
    <t>125474,102910,MMH</t>
  </si>
  <si>
    <t>125621,110510,MMH</t>
  </si>
  <si>
    <t>125665,111210,MMH</t>
  </si>
  <si>
    <t>125694</t>
  </si>
  <si>
    <t>1256944</t>
  </si>
  <si>
    <t>125724,111910,MMH</t>
  </si>
  <si>
    <t>125792,112810,KMC</t>
  </si>
  <si>
    <t>125795</t>
  </si>
  <si>
    <t>125918,120310,MMH</t>
  </si>
  <si>
    <t>126026</t>
  </si>
  <si>
    <t>206368</t>
  </si>
  <si>
    <t>458961523,113010,KM</t>
  </si>
  <si>
    <t>458961524,120210,KM</t>
  </si>
  <si>
    <t>54017,111210,KMC</t>
  </si>
  <si>
    <t>790017,120110,KMC</t>
  </si>
  <si>
    <t>81900717,103110,MMH</t>
  </si>
  <si>
    <t>81900728,111410,MMH</t>
  </si>
  <si>
    <t>81900735,112110,KMC</t>
  </si>
  <si>
    <t>81900741,112110,KMC</t>
  </si>
  <si>
    <t>81900742,112810,KMC</t>
  </si>
  <si>
    <t>81900748,120510,KMC</t>
  </si>
  <si>
    <t>81900754,121210,MMH</t>
  </si>
  <si>
    <t>0000228461,111510,M</t>
  </si>
  <si>
    <t>0000230546,113010,K</t>
  </si>
  <si>
    <t>0000231803,121510,M</t>
  </si>
  <si>
    <t>125521</t>
  </si>
  <si>
    <t>GOGGLES, SPLASH, IMPACT PROTECTION  UVEX STEALTH  ANTIFOG</t>
  </si>
  <si>
    <t>KIT, SERVICE  POWER MODULE                        P/N 127909</t>
  </si>
  <si>
    <t>16310  CLEAR   00.6231</t>
  </si>
  <si>
    <t>16311  CLEAR   00.4691</t>
  </si>
  <si>
    <t>16312  CLEAR   00.1001</t>
  </si>
  <si>
    <t>1010625,121710,MMH</t>
  </si>
  <si>
    <t>125694,112310,MMH</t>
  </si>
  <si>
    <t>1256941,112310,MMH</t>
  </si>
  <si>
    <t>125934,121010,KMC</t>
  </si>
  <si>
    <t>126025</t>
  </si>
  <si>
    <t>45896152-002</t>
  </si>
  <si>
    <t>INV#178337 - GATE 9</t>
  </si>
  <si>
    <t>INV#178338 - BAYSID</t>
  </si>
  <si>
    <t>INV#5786 - AR 15 TR</t>
  </si>
  <si>
    <t>10704</t>
  </si>
  <si>
    <t>062993911</t>
  </si>
  <si>
    <t>644649   12/09/10</t>
  </si>
  <si>
    <t>080136 01</t>
  </si>
  <si>
    <t>22393961,112410,KMC</t>
  </si>
  <si>
    <t>22393962,112410,KMC</t>
  </si>
  <si>
    <t>22508961,112410,KMC</t>
  </si>
  <si>
    <t>22508962,112910,KMC</t>
  </si>
  <si>
    <t>22508963,113010,KMC</t>
  </si>
  <si>
    <t>GOGGLES, SAFETY  FOAM SPAT. TEMPLE/STRAP  CLEAR LENS 2.0 MAG</t>
  </si>
  <si>
    <t>HAT, HARD  TOPGARD CLASS B  SLOTTED  YELLOW       P/N 454721</t>
  </si>
  <si>
    <t>(All)</t>
  </si>
  <si>
    <t>Dismantling from 1/1/2007 to 12/31/2010 - Actuals</t>
  </si>
  <si>
    <t>Dismantling from 1/1/2011 to 12/31/2011 - Budget</t>
  </si>
  <si>
    <t>144</t>
  </si>
  <si>
    <t>TRFR COMPL COR DISM</t>
  </si>
  <si>
    <t>090070</t>
  </si>
  <si>
    <t>TRFR COMPL SALV DISM</t>
  </si>
  <si>
    <t>140</t>
  </si>
  <si>
    <t xml:space="preserve"> RECLS PROCEEDS &amp; CHGS</t>
  </si>
  <si>
    <t>093908</t>
  </si>
  <si>
    <t>in 2011 Dollars</t>
  </si>
  <si>
    <t>Effective January 1, 2012</t>
  </si>
  <si>
    <t>No Contingency</t>
  </si>
  <si>
    <t>Includes Contingency @</t>
  </si>
  <si>
    <t>Contingency Amounts @</t>
  </si>
  <si>
    <t>Bayside Unit #1</t>
  </si>
  <si>
    <t>Bayside Unit #2</t>
  </si>
  <si>
    <t>Big Bend Unit #1</t>
  </si>
  <si>
    <t>Big Bend Unit #2</t>
  </si>
  <si>
    <t>Big Bend Unit #3</t>
  </si>
  <si>
    <t>Big Bend Unit #4</t>
  </si>
  <si>
    <t>Polk Common</t>
  </si>
  <si>
    <t>Polk Unit #1</t>
  </si>
  <si>
    <t>Polk Unit #2</t>
  </si>
  <si>
    <t>Polk Unit #3</t>
  </si>
  <si>
    <t>Polk Unit #4</t>
  </si>
  <si>
    <t>Polk Unit #5</t>
  </si>
  <si>
    <t>Gannon Unit #1</t>
  </si>
  <si>
    <t>Gannon Unit #2</t>
  </si>
  <si>
    <t>Gannon Unit #3</t>
  </si>
  <si>
    <t>Gannon Unit #4</t>
  </si>
  <si>
    <t>Gannon Unit #5</t>
  </si>
  <si>
    <t>Gannon Unit #6</t>
  </si>
  <si>
    <t xml:space="preserve">    Gannon Unit #5 ST</t>
  </si>
  <si>
    <t xml:space="preserve">    Gannon Unit #6 ST</t>
  </si>
  <si>
    <t>% Split</t>
  </si>
  <si>
    <t>Annual % Change</t>
  </si>
  <si>
    <t>Nov 2011 Inflation Index</t>
  </si>
  <si>
    <t>Dismantlement Accruals</t>
  </si>
  <si>
    <t>Attachment C</t>
  </si>
  <si>
    <t>CURRENT ACCRUAL</t>
  </si>
  <si>
    <t>COMPANY PROPOSED ACCRUAL</t>
  </si>
  <si>
    <t>COMPANY PROPOSED CHANGE IN ACCRUAL</t>
  </si>
  <si>
    <t>STAFF RECOMMENDED ACCRUAL*</t>
  </si>
  <si>
    <t>STAFF RECOMMENDED CHANGE IN ACCRUAL</t>
  </si>
  <si>
    <t>(01/01/2012)</t>
  </si>
  <si>
    <t>$</t>
  </si>
  <si>
    <t xml:space="preserve">     Gannon Unit #5 Turbine</t>
  </si>
  <si>
    <t xml:space="preserve">     Gannon Unit #6 Turbine</t>
  </si>
  <si>
    <t>Big Bend CT’s</t>
  </si>
  <si>
    <t>Polk Unit #4 Power Block</t>
  </si>
  <si>
    <t>Polk Unit #5 Power Block</t>
  </si>
  <si>
    <t>Old</t>
  </si>
  <si>
    <t>New</t>
  </si>
  <si>
    <t>True-up</t>
  </si>
  <si>
    <t>YTD April</t>
  </si>
  <si>
    <t>Depr Run</t>
  </si>
  <si>
    <t>As of December 31, 2021</t>
  </si>
  <si>
    <t>Effective January 1, 2022</t>
  </si>
  <si>
    <t>Bayside Unit #1 (3xGT - HSRG - ST)</t>
  </si>
  <si>
    <t>Bayside Unit #2 (4xGT - HSRG - ST)</t>
  </si>
  <si>
    <t>Bayside GT's 3-6</t>
  </si>
  <si>
    <t>Big Bend GT 4</t>
  </si>
  <si>
    <t>Big Bend GT's 5-6</t>
  </si>
  <si>
    <t>Polk Unit #1 (Gasifier - GT - HRSG - ST)</t>
  </si>
  <si>
    <t>Polk 2-5 (4xGT - HRSG - ST)</t>
  </si>
  <si>
    <t>Solar Sites</t>
  </si>
  <si>
    <t>Tampa International Airport Solar</t>
  </si>
  <si>
    <t>Big Bend Solar</t>
  </si>
  <si>
    <t>Legoland Way Solar</t>
  </si>
  <si>
    <t>Balm Solar</t>
  </si>
  <si>
    <t>Bonnie Mine Solar</t>
  </si>
  <si>
    <t>Grange Hall Solar</t>
  </si>
  <si>
    <t>Lake Hancock Solar</t>
  </si>
  <si>
    <t>Lithia Solar</t>
  </si>
  <si>
    <t>Little Manatee River Solar</t>
  </si>
  <si>
    <t>Payne Creek Solar</t>
  </si>
  <si>
    <t>Peace Creek Solar</t>
  </si>
  <si>
    <t>Wimauma Solar</t>
  </si>
  <si>
    <t>Total Solar Sites</t>
  </si>
  <si>
    <t>in 2020 Dollars</t>
  </si>
  <si>
    <t>Moody's Analytics</t>
  </si>
  <si>
    <t>Scroll down for annual numbers…</t>
  </si>
  <si>
    <t>Black = actual historical data</t>
  </si>
  <si>
    <t>Green = Moody's historical estimate</t>
  </si>
  <si>
    <t>Red = Moody's Economy.com forecast</t>
  </si>
  <si>
    <t>Plant Acctg. Uses</t>
  </si>
  <si>
    <t>Line Clearance Usages</t>
  </si>
  <si>
    <t>concept:</t>
  </si>
  <si>
    <t>GDP Chain Price Deflator (2012=100)</t>
  </si>
  <si>
    <t>Annualized % change</t>
  </si>
  <si>
    <t>Intermediate Goods, Producer Prices (1982=100)</t>
  </si>
  <si>
    <t>Compensation Per Hour , Productivity and Costs (2012=100)</t>
  </si>
  <si>
    <t>geography:</t>
  </si>
  <si>
    <t>U.S.</t>
  </si>
  <si>
    <t>Last Historical:</t>
  </si>
  <si>
    <t>Fcst Model Names=&gt;</t>
  </si>
  <si>
    <t>Month</t>
  </si>
  <si>
    <t>GDPCPD_Idx</t>
  </si>
  <si>
    <t>GDPCPD_Pct</t>
  </si>
  <si>
    <t>USIntmGdsPP_Idx</t>
  </si>
  <si>
    <t>USIntmGdsPP_Pct</t>
  </si>
  <si>
    <t>USCompPHr_ProdCosts_Idx</t>
  </si>
  <si>
    <t>USCompPHr_ProdCosts_Pct</t>
  </si>
  <si>
    <t>&lt;=======</t>
  </si>
  <si>
    <t>forecast</t>
  </si>
  <si>
    <t>Annual Averages</t>
  </si>
  <si>
    <t>Annual Average Growth Rates</t>
  </si>
  <si>
    <t>1973 - 1977</t>
  </si>
  <si>
    <t>1978 - 1982</t>
  </si>
  <si>
    <t>1983 - 1987</t>
  </si>
  <si>
    <t>1988 - 1992</t>
  </si>
  <si>
    <t>1993 - 1997</t>
  </si>
  <si>
    <t>1998 - 2002</t>
  </si>
  <si>
    <t>2003 - 2007</t>
  </si>
  <si>
    <t>2008 - 2012</t>
  </si>
  <si>
    <t>2013 - 2017</t>
  </si>
  <si>
    <t>2018 - 2022</t>
  </si>
  <si>
    <t>2023 - 2027</t>
  </si>
  <si>
    <t>2028 - 2032</t>
  </si>
  <si>
    <t>2033 - 2037</t>
  </si>
  <si>
    <t>2038 - 2042</t>
  </si>
  <si>
    <t>from 2022</t>
  </si>
  <si>
    <t>Intermediate Goods, Producer Prices
(1982=100)</t>
  </si>
  <si>
    <t>GDP Chain Price Deflator
(2012=100)</t>
  </si>
  <si>
    <t>Moody's Inflation Forecast - Labor</t>
  </si>
  <si>
    <t>Moody's Inflation Forecast - Disposal</t>
  </si>
  <si>
    <t>Compensation Per Hour, Productivity and Costs
(2012=100)</t>
  </si>
  <si>
    <t>Compound</t>
  </si>
  <si>
    <t/>
  </si>
  <si>
    <t>These did not subtotal into the approval order correctly</t>
  </si>
  <si>
    <t>Activity from 1/1/2011 to 12/31/2011 - Actual</t>
  </si>
  <si>
    <t>Comparison to Prior Filing in 2003</t>
  </si>
  <si>
    <t>(12/31/2006)</t>
  </si>
  <si>
    <t xml:space="preserve">    Gannon Unit #5 Turbine</t>
  </si>
  <si>
    <t xml:space="preserve">    Gannon Unit #6 Turbine</t>
  </si>
  <si>
    <t>N</t>
  </si>
  <si>
    <t>Big Bend CT</t>
  </si>
  <si>
    <t>Gannon Unit #1 Turbine &amp; Coal</t>
  </si>
  <si>
    <t>Gannon Unit #2 Turbine &amp; Coal</t>
  </si>
  <si>
    <t>Gannon Unit #3 Turbine &amp; Coal</t>
  </si>
  <si>
    <t>Gannon Unit #4 Turbine &amp; Coal</t>
  </si>
  <si>
    <t>Gannon Unit #5 Coal</t>
  </si>
  <si>
    <t>Gannon Unit #6 Coal</t>
  </si>
  <si>
    <t>Sold</t>
  </si>
  <si>
    <t>Dinner Lake</t>
  </si>
  <si>
    <t>Hookers Point</t>
  </si>
  <si>
    <t>Gannon Power Station</t>
  </si>
  <si>
    <t>2021 G/L Balance</t>
  </si>
  <si>
    <t>Comp</t>
  </si>
  <si>
    <t>Gl Post Mo Yr</t>
  </si>
  <si>
    <t>Gl Je Code</t>
  </si>
  <si>
    <t xml:space="preserve">Work Order </t>
  </si>
  <si>
    <t>Activity Code</t>
  </si>
  <si>
    <t>Gl Account</t>
  </si>
  <si>
    <t>Utility Account Description</t>
  </si>
  <si>
    <t>Sub Account</t>
  </si>
  <si>
    <t>Long Description</t>
  </si>
  <si>
    <t>Posting Quantity</t>
  </si>
  <si>
    <t>Posting Amount</t>
  </si>
  <si>
    <t>Ret Unit</t>
  </si>
  <si>
    <t>In Service Year</t>
  </si>
  <si>
    <t>Asset Location</t>
  </si>
  <si>
    <t>Ldg Asset Id</t>
  </si>
  <si>
    <t>Retire Method</t>
  </si>
  <si>
    <t>Misc Description</t>
  </si>
  <si>
    <t>Cost Of Removal</t>
  </si>
  <si>
    <t>Salvage Cash</t>
  </si>
  <si>
    <t>Salvage Returns</t>
  </si>
  <si>
    <t>Gain Loss</t>
  </si>
  <si>
    <t>gain loss reversal</t>
  </si>
  <si>
    <t>reserve credits</t>
  </si>
  <si>
    <t>Subledger Indicator</t>
  </si>
  <si>
    <t>Pend Trans</t>
  </si>
  <si>
    <t>Description</t>
  </si>
  <si>
    <t>Special Flag</t>
  </si>
  <si>
    <t>Books Schema</t>
  </si>
  <si>
    <t>Bus Segment</t>
  </si>
  <si>
    <t>Func Class</t>
  </si>
  <si>
    <t>Property Group</t>
  </si>
  <si>
    <t>ferc activity code</t>
  </si>
  <si>
    <t>disposition code</t>
  </si>
  <si>
    <t>User Id</t>
  </si>
  <si>
    <t>Time Stamp</t>
  </si>
  <si>
    <t>Tampa Electric</t>
  </si>
  <si>
    <t xml:space="preserve">AUTOUNIT          </t>
  </si>
  <si>
    <t>10850-2008</t>
  </si>
  <si>
    <t xml:space="preserve">URET </t>
  </si>
  <si>
    <t>108 Dismantling</t>
  </si>
  <si>
    <t>None</t>
  </si>
  <si>
    <t>Dismantling GN CM</t>
  </si>
  <si>
    <t>GANNON COMMON</t>
  </si>
  <si>
    <t>Specific</t>
  </si>
  <si>
    <t>Work Order Addition</t>
  </si>
  <si>
    <t>all</t>
  </si>
  <si>
    <t>TEC Electric</t>
  </si>
  <si>
    <t>Electric Dismantling</t>
  </si>
  <si>
    <t>Dismantling</t>
  </si>
  <si>
    <t>Retirement</t>
  </si>
  <si>
    <t>PWRPLANT</t>
  </si>
  <si>
    <t>10851-2008</t>
  </si>
  <si>
    <t>Dismantling GN 1</t>
  </si>
  <si>
    <t>GANNON UNIT 1</t>
  </si>
  <si>
    <t>10854-2008</t>
  </si>
  <si>
    <t>Dismantling GN 4</t>
  </si>
  <si>
    <t>GANNON UNIT 4</t>
  </si>
  <si>
    <t>10852-2008</t>
  </si>
  <si>
    <t>Dismantling GN 2</t>
  </si>
  <si>
    <t>GANNON UNIT 2</t>
  </si>
  <si>
    <t>10855-2008</t>
  </si>
  <si>
    <t>Dismantling GN 5</t>
  </si>
  <si>
    <t>GANNON UNIT 5</t>
  </si>
  <si>
    <t>10853-2008</t>
  </si>
  <si>
    <t>Dismantling GN 3</t>
  </si>
  <si>
    <t>GANNON UNIT 3</t>
  </si>
  <si>
    <t>A2341876</t>
  </si>
  <si>
    <t>A2341873</t>
  </si>
  <si>
    <t>A2341879</t>
  </si>
  <si>
    <t>A2341875</t>
  </si>
  <si>
    <t>A2341877</t>
  </si>
  <si>
    <t>A2408990</t>
  </si>
  <si>
    <t xml:space="preserve">MANUNIT           </t>
  </si>
  <si>
    <t>A2384622</t>
  </si>
  <si>
    <t>A2431955</t>
  </si>
  <si>
    <t>A2453296</t>
  </si>
  <si>
    <t>A2453294</t>
  </si>
  <si>
    <t>A2467431</t>
  </si>
  <si>
    <t>A2528073</t>
  </si>
  <si>
    <t>A2528075</t>
  </si>
  <si>
    <t>A2528076</t>
  </si>
  <si>
    <t>A2551876</t>
  </si>
  <si>
    <t>A2585754</t>
  </si>
  <si>
    <t>A2582282</t>
  </si>
  <si>
    <t>A2582286</t>
  </si>
  <si>
    <t>A2582287</t>
  </si>
  <si>
    <t>A2585773</t>
  </si>
  <si>
    <t>A2617446</t>
  </si>
  <si>
    <t>Net $0 Unitization</t>
  </si>
  <si>
    <t>Company</t>
  </si>
  <si>
    <t>Fp Number</t>
  </si>
  <si>
    <t>Fp Description</t>
  </si>
  <si>
    <t>Fp Work Order Type</t>
  </si>
  <si>
    <t>Wo Number</t>
  </si>
  <si>
    <t>Wo Description</t>
  </si>
  <si>
    <t>2201</t>
  </si>
  <si>
    <t>NEW-02314</t>
  </si>
  <si>
    <t>Dismantling Gannon</t>
  </si>
  <si>
    <t>FP-ES-Dismantling Capital</t>
  </si>
  <si>
    <t xml:space="preserve">GN 1 Dismantlement Activities 2012 </t>
  </si>
  <si>
    <t xml:space="preserve">GN 3 Dismantlement Activities 2012 </t>
  </si>
  <si>
    <t xml:space="preserve">GN 4 Dismantlement Activities 2012 </t>
  </si>
  <si>
    <t xml:space="preserve">GN 5 Dismantlement Activities 2012 </t>
  </si>
  <si>
    <t>GN  Common Dismantlement Activities</t>
  </si>
  <si>
    <t>Gannon Dismantlement - Bayside Mana</t>
  </si>
  <si>
    <t>GN 5 Dismantlement Activities 2014</t>
  </si>
  <si>
    <t>GN 6 Dismantlement Activities 2014</t>
  </si>
  <si>
    <t>GN 5 Dismantlement Activities 2015</t>
  </si>
  <si>
    <t>GN 6 Dismantlement Activities 2015</t>
  </si>
  <si>
    <t xml:space="preserve">GN Common Dismantlement Activities </t>
  </si>
  <si>
    <t>Gannon Common Dismantlement Activit</t>
  </si>
  <si>
    <t>Gannon 6 Dismantlement Activiites 2</t>
  </si>
  <si>
    <t>Gannon 5 Dismantlement Activities 2</t>
  </si>
  <si>
    <t>GN DEMO SALVAGE only</t>
  </si>
  <si>
    <t>Coalfield Diesel Tank Dismantlement</t>
  </si>
  <si>
    <t>GN 1-4 Circ Tunnel (Screen Well Dis</t>
  </si>
  <si>
    <t>GN Dismantle No.2 Dem. &amp; Waste Neut</t>
  </si>
  <si>
    <t>Gannon Dismantlement - Blanket Time</t>
  </si>
  <si>
    <t>NEW-02964</t>
  </si>
  <si>
    <t>Dismantling Gannon Unit 1</t>
  </si>
  <si>
    <t>NEW-02966</t>
  </si>
  <si>
    <t>Dismantling Gannon Unit 3</t>
  </si>
  <si>
    <t>NEW-02968</t>
  </si>
  <si>
    <t>Dismantling Gannon Unit 5</t>
  </si>
  <si>
    <t>Dismantling Gannon Common</t>
  </si>
  <si>
    <t>NEW-02965</t>
  </si>
  <si>
    <t>Dismantling Gannon Unit 2</t>
  </si>
  <si>
    <t>NEW-02967</t>
  </si>
  <si>
    <t>Dismantling Gannon Unit 4</t>
  </si>
  <si>
    <t>10850-2008,10851-2008,10852-2008,10853-2008,10854-2008,10855-2008,A2341873,A2341875,A2341876,A2341877,A2341879,A2384622,A2408990,A2431955,A2453294,A2453296,A2467431,A2528073,A2528075,A2528076,A2551876,A2582282,A2582286,A2582287,A2585754,A2585773,A2617446</t>
  </si>
  <si>
    <t>Cost Element</t>
  </si>
  <si>
    <t>Cost Element Description</t>
  </si>
  <si>
    <t>Work Order Number</t>
  </si>
  <si>
    <t>Order Number</t>
  </si>
  <si>
    <t>Account</t>
  </si>
  <si>
    <t>Month Number</t>
  </si>
  <si>
    <t>GL Journal Category</t>
  </si>
  <si>
    <t xml:space="preserve"> </t>
  </si>
  <si>
    <t>Labor Expense Reclass</t>
  </si>
  <si>
    <t>A25822820001</t>
  </si>
  <si>
    <t>CR</t>
  </si>
  <si>
    <t>A25822820134</t>
  </si>
  <si>
    <t>Empl Exp - Meals &amp; Entertainment 100% De</t>
  </si>
  <si>
    <t>A23418760001</t>
  </si>
  <si>
    <t>Empl Exp - Meals &amp; Entertainment 50% Ded</t>
  </si>
  <si>
    <t>A23418730001</t>
  </si>
  <si>
    <t>A24532940001</t>
  </si>
  <si>
    <t>A25822860001</t>
  </si>
  <si>
    <t>Empl Exp - Mileage</t>
  </si>
  <si>
    <t>A23418750001</t>
  </si>
  <si>
    <t>A23418770001</t>
  </si>
  <si>
    <t>A23418790001</t>
  </si>
  <si>
    <t>A24089900001</t>
  </si>
  <si>
    <t>A24532960001</t>
  </si>
  <si>
    <t>A24674310001</t>
  </si>
  <si>
    <t>Empl Exp - Miscellaneous Expense</t>
  </si>
  <si>
    <t>Contractor Services</t>
  </si>
  <si>
    <t>A23214610001</t>
  </si>
  <si>
    <t>A23214610002</t>
  </si>
  <si>
    <t>A23418730002</t>
  </si>
  <si>
    <t>A23418740013</t>
  </si>
  <si>
    <t>A23418740014</t>
  </si>
  <si>
    <t>A23418750003</t>
  </si>
  <si>
    <t>A23418750006</t>
  </si>
  <si>
    <t>A23418760004</t>
  </si>
  <si>
    <t>A23418770004</t>
  </si>
  <si>
    <t>A23418790002</t>
  </si>
  <si>
    <t>A23418790005</t>
  </si>
  <si>
    <t>A23418790014</t>
  </si>
  <si>
    <t>A23418790017</t>
  </si>
  <si>
    <t>A23418790028</t>
  </si>
  <si>
    <t>A23418790030</t>
  </si>
  <si>
    <t>A23418790035</t>
  </si>
  <si>
    <t>A23418790036</t>
  </si>
  <si>
    <t>A23418790040</t>
  </si>
  <si>
    <t>A23418790042</t>
  </si>
  <si>
    <t>A23717810001</t>
  </si>
  <si>
    <t>A23418730012</t>
  </si>
  <si>
    <t>A23418730019</t>
  </si>
  <si>
    <t>A23418730029</t>
  </si>
  <si>
    <t>A23418730033</t>
  </si>
  <si>
    <t>A23418750016</t>
  </si>
  <si>
    <t>A23418760013</t>
  </si>
  <si>
    <t>A23418760016</t>
  </si>
  <si>
    <t>A23418760020</t>
  </si>
  <si>
    <t>A23418770011</t>
  </si>
  <si>
    <t>A23418770013</t>
  </si>
  <si>
    <t>A23418770016</t>
  </si>
  <si>
    <t>A23418770017</t>
  </si>
  <si>
    <t>A23418770018</t>
  </si>
  <si>
    <t>A23418770022</t>
  </si>
  <si>
    <t>A23418770030</t>
  </si>
  <si>
    <t>A23418770032</t>
  </si>
  <si>
    <t>A23418770040</t>
  </si>
  <si>
    <t>A23418770041</t>
  </si>
  <si>
    <t>A23418790010</t>
  </si>
  <si>
    <t>A23418790043</t>
  </si>
  <si>
    <t>A23418790044</t>
  </si>
  <si>
    <t>A23418790045</t>
  </si>
  <si>
    <t>A23418790047</t>
  </si>
  <si>
    <t>A23418790049</t>
  </si>
  <si>
    <t>A23418790050</t>
  </si>
  <si>
    <t>A23418790052</t>
  </si>
  <si>
    <t>A23418790053</t>
  </si>
  <si>
    <t>A23418790054</t>
  </si>
  <si>
    <t>A23418790056</t>
  </si>
  <si>
    <t>A23418790070</t>
  </si>
  <si>
    <t>A23418790071</t>
  </si>
  <si>
    <t>A23418790072</t>
  </si>
  <si>
    <t>A23846220001</t>
  </si>
  <si>
    <t>A24089900002</t>
  </si>
  <si>
    <t>A24089900006</t>
  </si>
  <si>
    <t>A24089900008</t>
  </si>
  <si>
    <t>A24089900009</t>
  </si>
  <si>
    <t>A24089900011</t>
  </si>
  <si>
    <t>A24089900013</t>
  </si>
  <si>
    <t>A24089900017</t>
  </si>
  <si>
    <t>A24089900020</t>
  </si>
  <si>
    <t>A24089900021</t>
  </si>
  <si>
    <t>A24089900023</t>
  </si>
  <si>
    <t>A24089900025</t>
  </si>
  <si>
    <t>A24089900034</t>
  </si>
  <si>
    <t>A24089900035</t>
  </si>
  <si>
    <t>A24089900036</t>
  </si>
  <si>
    <t>A24089900037</t>
  </si>
  <si>
    <t>A24089900038</t>
  </si>
  <si>
    <t>A24089900039</t>
  </si>
  <si>
    <t>A24089900040</t>
  </si>
  <si>
    <t>A24089900051</t>
  </si>
  <si>
    <t>A24089900056</t>
  </si>
  <si>
    <t>A24089900057</t>
  </si>
  <si>
    <t>A24089900058</t>
  </si>
  <si>
    <t>A24089900064</t>
  </si>
  <si>
    <t>A24089900068</t>
  </si>
  <si>
    <t>A24089900078</t>
  </si>
  <si>
    <t>A24089900081</t>
  </si>
  <si>
    <t>A24089900083</t>
  </si>
  <si>
    <t>A24089900084</t>
  </si>
  <si>
    <t>A24089900085</t>
  </si>
  <si>
    <t>A24089900086</t>
  </si>
  <si>
    <t>A24089900087</t>
  </si>
  <si>
    <t>A24532940003</t>
  </si>
  <si>
    <t>A24532940006</t>
  </si>
  <si>
    <t>A24532940007</t>
  </si>
  <si>
    <t>A24532940009</t>
  </si>
  <si>
    <t>A24532940010</t>
  </si>
  <si>
    <t>A24532940011</t>
  </si>
  <si>
    <t>A24532940013</t>
  </si>
  <si>
    <t>A24532940020</t>
  </si>
  <si>
    <t>A24532940024</t>
  </si>
  <si>
    <t>A24532940025</t>
  </si>
  <si>
    <t>A24532940026</t>
  </si>
  <si>
    <t>A24532940027</t>
  </si>
  <si>
    <t>A24532940030</t>
  </si>
  <si>
    <t>A24532940033</t>
  </si>
  <si>
    <t>A24532940034</t>
  </si>
  <si>
    <t>A24532940036</t>
  </si>
  <si>
    <t>A24532940037</t>
  </si>
  <si>
    <t>A24532940042</t>
  </si>
  <si>
    <t>A24532940043</t>
  </si>
  <si>
    <t>A24532940044</t>
  </si>
  <si>
    <t>A24532940046</t>
  </si>
  <si>
    <t>A24532940047</t>
  </si>
  <si>
    <t>A24532940052</t>
  </si>
  <si>
    <t>A24532960006</t>
  </si>
  <si>
    <t>A24532960008</t>
  </si>
  <si>
    <t>A24532960010</t>
  </si>
  <si>
    <t>A24532960011</t>
  </si>
  <si>
    <t>A24532960014</t>
  </si>
  <si>
    <t>A24532960022</t>
  </si>
  <si>
    <t>A24532960023</t>
  </si>
  <si>
    <t>A24532960027</t>
  </si>
  <si>
    <t>A24532960029</t>
  </si>
  <si>
    <t>A24532960033</t>
  </si>
  <si>
    <t>A24532960038</t>
  </si>
  <si>
    <t>A24674310003</t>
  </si>
  <si>
    <t>A24674310006</t>
  </si>
  <si>
    <t>A24674310008</t>
  </si>
  <si>
    <t>A24674310009</t>
  </si>
  <si>
    <t>A24674310011</t>
  </si>
  <si>
    <t>A24674310012</t>
  </si>
  <si>
    <t>A24674310019</t>
  </si>
  <si>
    <t>A24674310020</t>
  </si>
  <si>
    <t>A24674310021</t>
  </si>
  <si>
    <t>A25280730002</t>
  </si>
  <si>
    <t>A25280730004</t>
  </si>
  <si>
    <t>A25280730005</t>
  </si>
  <si>
    <t>A25280730006</t>
  </si>
  <si>
    <t>A25280730007</t>
  </si>
  <si>
    <t>A25280730009</t>
  </si>
  <si>
    <t>A25280730011</t>
  </si>
  <si>
    <t>A25280730012</t>
  </si>
  <si>
    <t>A25280730013</t>
  </si>
  <si>
    <t>A25280730015</t>
  </si>
  <si>
    <t>A25280730016</t>
  </si>
  <si>
    <t>A25280730024</t>
  </si>
  <si>
    <t>A25280730033</t>
  </si>
  <si>
    <t>A25280750002</t>
  </si>
  <si>
    <t>A25280750004</t>
  </si>
  <si>
    <t>A25280750006</t>
  </si>
  <si>
    <t>A25280750011</t>
  </si>
  <si>
    <t>A25280750015</t>
  </si>
  <si>
    <t>A25280750020</t>
  </si>
  <si>
    <t>A25280760002</t>
  </si>
  <si>
    <t>A25280760003</t>
  </si>
  <si>
    <t>A25280760004</t>
  </si>
  <si>
    <t>A25280760007</t>
  </si>
  <si>
    <t>A25280760009</t>
  </si>
  <si>
    <t>A25280760010</t>
  </si>
  <si>
    <t>A25280760011</t>
  </si>
  <si>
    <t>A25280760013</t>
  </si>
  <si>
    <t>A25280760018</t>
  </si>
  <si>
    <t>A25280760019</t>
  </si>
  <si>
    <t>A25280760020</t>
  </si>
  <si>
    <t>A25280760025</t>
  </si>
  <si>
    <t>A25280760032</t>
  </si>
  <si>
    <t>A25280760033</t>
  </si>
  <si>
    <t>A25280760034</t>
  </si>
  <si>
    <t>A25280760036</t>
  </si>
  <si>
    <t>A25280760037</t>
  </si>
  <si>
    <t>A25280760038</t>
  </si>
  <si>
    <t>A25280760039</t>
  </si>
  <si>
    <t>A25280760042</t>
  </si>
  <si>
    <t>A25280760043</t>
  </si>
  <si>
    <t>A25280760044</t>
  </si>
  <si>
    <t>A25280760045</t>
  </si>
  <si>
    <t>A25280760046</t>
  </si>
  <si>
    <t>A25280760047</t>
  </si>
  <si>
    <t>A25280760051</t>
  </si>
  <si>
    <t>A25280760052</t>
  </si>
  <si>
    <t>A25280760053</t>
  </si>
  <si>
    <t>A25280760054</t>
  </si>
  <si>
    <t>A25280760056</t>
  </si>
  <si>
    <t>A25280760057</t>
  </si>
  <si>
    <t>A25280760058</t>
  </si>
  <si>
    <t>A25280760059</t>
  </si>
  <si>
    <t>A25280760060</t>
  </si>
  <si>
    <t>A25280760061</t>
  </si>
  <si>
    <t>A25280760062</t>
  </si>
  <si>
    <t>A25280760063</t>
  </si>
  <si>
    <t>A25280760065</t>
  </si>
  <si>
    <t>A25280760068</t>
  </si>
  <si>
    <t>A25280760070</t>
  </si>
  <si>
    <t>A25280760078</t>
  </si>
  <si>
    <t>A25518760001</t>
  </si>
  <si>
    <t>A25822820002</t>
  </si>
  <si>
    <t>A25822820004</t>
  </si>
  <si>
    <t>A25822820005</t>
  </si>
  <si>
    <t>A25822820006</t>
  </si>
  <si>
    <t>A25822820007</t>
  </si>
  <si>
    <t>A25822820019</t>
  </si>
  <si>
    <t>A25822820022</t>
  </si>
  <si>
    <t>A25822820026</t>
  </si>
  <si>
    <t>A25822820028</t>
  </si>
  <si>
    <t>A25822820031</t>
  </si>
  <si>
    <t>A25822820032</t>
  </si>
  <si>
    <t>A25822820033</t>
  </si>
  <si>
    <t>A25822820034</t>
  </si>
  <si>
    <t>A25822820035</t>
  </si>
  <si>
    <t>A25822820038</t>
  </si>
  <si>
    <t>A25822820041</t>
  </si>
  <si>
    <t>A25822820042</t>
  </si>
  <si>
    <t>A25822820044</t>
  </si>
  <si>
    <t>A25822820045</t>
  </si>
  <si>
    <t>A25822820046</t>
  </si>
  <si>
    <t>A25822820047</t>
  </si>
  <si>
    <t>A25822820048</t>
  </si>
  <si>
    <t>A25822820049</t>
  </si>
  <si>
    <t>A25822820050</t>
  </si>
  <si>
    <t>A25822820052</t>
  </si>
  <si>
    <t>A25822820053</t>
  </si>
  <si>
    <t>A25822820055</t>
  </si>
  <si>
    <t>A25822820058</t>
  </si>
  <si>
    <t>A25822820059</t>
  </si>
  <si>
    <t>A25822820060</t>
  </si>
  <si>
    <t>A25822820062</t>
  </si>
  <si>
    <t>A25822820064</t>
  </si>
  <si>
    <t>A25822820066</t>
  </si>
  <si>
    <t>A25822820067</t>
  </si>
  <si>
    <t>A25822820068</t>
  </si>
  <si>
    <t>A25822820070</t>
  </si>
  <si>
    <t>A25822820075</t>
  </si>
  <si>
    <t>A25822820076</t>
  </si>
  <si>
    <t>A25822820077</t>
  </si>
  <si>
    <t>A25822820078</t>
  </si>
  <si>
    <t>A25822820081</t>
  </si>
  <si>
    <t>A25822820082</t>
  </si>
  <si>
    <t>A25822820083</t>
  </si>
  <si>
    <t>A25822820084</t>
  </si>
  <si>
    <t>A25822820085</t>
  </si>
  <si>
    <t>A25822820090</t>
  </si>
  <si>
    <t>A25822820092</t>
  </si>
  <si>
    <t>A25822820093</t>
  </si>
  <si>
    <t>A25822820094</t>
  </si>
  <si>
    <t>A25822820095</t>
  </si>
  <si>
    <t>A25822820096</t>
  </si>
  <si>
    <t>A25822820098</t>
  </si>
  <si>
    <t>A25822820099</t>
  </si>
  <si>
    <t>A25822820103</t>
  </si>
  <si>
    <t>A25822820105</t>
  </si>
  <si>
    <t>A25822820106</t>
  </si>
  <si>
    <t>A25822820107</t>
  </si>
  <si>
    <t>A25822820108</t>
  </si>
  <si>
    <t>A25822820116</t>
  </si>
  <si>
    <t>A25822820118</t>
  </si>
  <si>
    <t>A25822820119</t>
  </si>
  <si>
    <t>A25822820121</t>
  </si>
  <si>
    <t>A25822820124</t>
  </si>
  <si>
    <t>A25822820125</t>
  </si>
  <si>
    <t>A25822820131</t>
  </si>
  <si>
    <t>A25822820133</t>
  </si>
  <si>
    <t>A25822820138</t>
  </si>
  <si>
    <t>A25822820140</t>
  </si>
  <si>
    <t>A25822820141</t>
  </si>
  <si>
    <t>A25822820142</t>
  </si>
  <si>
    <t>A25822820143</t>
  </si>
  <si>
    <t>A25822820144</t>
  </si>
  <si>
    <t>A25822820146</t>
  </si>
  <si>
    <t>A25822820147</t>
  </si>
  <si>
    <t>A25822820148</t>
  </si>
  <si>
    <t>A25822820154</t>
  </si>
  <si>
    <t>A25822820158</t>
  </si>
  <si>
    <t>A25822820160</t>
  </si>
  <si>
    <t>A25822820163</t>
  </si>
  <si>
    <t>A25822820167</t>
  </si>
  <si>
    <t>A25822820168</t>
  </si>
  <si>
    <t>A25822820170</t>
  </si>
  <si>
    <t>A25822820171</t>
  </si>
  <si>
    <t>A25822820172</t>
  </si>
  <si>
    <t>A25822820173</t>
  </si>
  <si>
    <t>A25822820174</t>
  </si>
  <si>
    <t>A25822820175</t>
  </si>
  <si>
    <t>A25822820177</t>
  </si>
  <si>
    <t>A25822820178</t>
  </si>
  <si>
    <t>A25822820180</t>
  </si>
  <si>
    <t>A25822820183</t>
  </si>
  <si>
    <t>A25822820184</t>
  </si>
  <si>
    <t>A25822820185</t>
  </si>
  <si>
    <t>A25822820186</t>
  </si>
  <si>
    <t>A25822820188</t>
  </si>
  <si>
    <t>A25822820189</t>
  </si>
  <si>
    <t>A25822820193</t>
  </si>
  <si>
    <t>A25822820198</t>
  </si>
  <si>
    <t>A25822820199</t>
  </si>
  <si>
    <t>A25822820207</t>
  </si>
  <si>
    <t>A25822820208</t>
  </si>
  <si>
    <t>A25822820210</t>
  </si>
  <si>
    <t>A25822820211</t>
  </si>
  <si>
    <t>A25822820212</t>
  </si>
  <si>
    <t>A25822820214</t>
  </si>
  <si>
    <t>A25822820215</t>
  </si>
  <si>
    <t>A25822820217</t>
  </si>
  <si>
    <t>A25822820220</t>
  </si>
  <si>
    <t>A25822820222</t>
  </si>
  <si>
    <t>A25822820223</t>
  </si>
  <si>
    <t>A25822820224</t>
  </si>
  <si>
    <t>A25822820228</t>
  </si>
  <si>
    <t>A25822820231</t>
  </si>
  <si>
    <t>A25822820233</t>
  </si>
  <si>
    <t>A25822820234</t>
  </si>
  <si>
    <t>A25822820235</t>
  </si>
  <si>
    <t>A25822820242</t>
  </si>
  <si>
    <t>A25822820249</t>
  </si>
  <si>
    <t>A25822820250</t>
  </si>
  <si>
    <t>A25822820252</t>
  </si>
  <si>
    <t>A25822820253</t>
  </si>
  <si>
    <t>A25822820261</t>
  </si>
  <si>
    <t>A25822820263</t>
  </si>
  <si>
    <t>A25822820264</t>
  </si>
  <si>
    <t>A25822820267</t>
  </si>
  <si>
    <t>A25822820271</t>
  </si>
  <si>
    <t>A25822820273</t>
  </si>
  <si>
    <t>A25822820280</t>
  </si>
  <si>
    <t>A25822820282</t>
  </si>
  <si>
    <t>A25822820289</t>
  </si>
  <si>
    <t>A25822820291</t>
  </si>
  <si>
    <t>A25822820296</t>
  </si>
  <si>
    <t>A25822860002</t>
  </si>
  <si>
    <t>A25822860006</t>
  </si>
  <si>
    <t>A25822860008</t>
  </si>
  <si>
    <t>A25822860009</t>
  </si>
  <si>
    <t>A25822860010</t>
  </si>
  <si>
    <t>A25822860011</t>
  </si>
  <si>
    <t>A25822860012</t>
  </si>
  <si>
    <t>A25822860013</t>
  </si>
  <si>
    <t>A25822860014</t>
  </si>
  <si>
    <t>A25822860015</t>
  </si>
  <si>
    <t>A25822860016</t>
  </si>
  <si>
    <t>A25822860017</t>
  </si>
  <si>
    <t>A25822860018</t>
  </si>
  <si>
    <t>A25822860020</t>
  </si>
  <si>
    <t>A25822860024</t>
  </si>
  <si>
    <t>A25822860025</t>
  </si>
  <si>
    <t>A25822860026</t>
  </si>
  <si>
    <t>A25822860032</t>
  </si>
  <si>
    <t>A25822860033</t>
  </si>
  <si>
    <t>A25822860041</t>
  </si>
  <si>
    <t>A25822860042</t>
  </si>
  <si>
    <t>A25822860046</t>
  </si>
  <si>
    <t>A25822860047</t>
  </si>
  <si>
    <t>A25822860048</t>
  </si>
  <si>
    <t>A25822860055</t>
  </si>
  <si>
    <t>A25822860057</t>
  </si>
  <si>
    <t>A25822860067</t>
  </si>
  <si>
    <t>A25822860070</t>
  </si>
  <si>
    <t>A25822860071</t>
  </si>
  <si>
    <t>A25822860072</t>
  </si>
  <si>
    <t>A25822860073</t>
  </si>
  <si>
    <t>A25822860076</t>
  </si>
  <si>
    <t>A25822860077</t>
  </si>
  <si>
    <t>A25822860080</t>
  </si>
  <si>
    <t>A25822860081</t>
  </si>
  <si>
    <t>A25822860088</t>
  </si>
  <si>
    <t>A25822860092</t>
  </si>
  <si>
    <t>A25822860095</t>
  </si>
  <si>
    <t>A25822860097</t>
  </si>
  <si>
    <t>A25822860100</t>
  </si>
  <si>
    <t>A25822870006</t>
  </si>
  <si>
    <t>A25822870007</t>
  </si>
  <si>
    <t>A25822870008</t>
  </si>
  <si>
    <t>A25822870010</t>
  </si>
  <si>
    <t>A25822870016</t>
  </si>
  <si>
    <t>A25822870019</t>
  </si>
  <si>
    <t>A25822870020</t>
  </si>
  <si>
    <t>A25822870021</t>
  </si>
  <si>
    <t>A25822870022</t>
  </si>
  <si>
    <t>A25822870023</t>
  </si>
  <si>
    <t>A25822870025</t>
  </si>
  <si>
    <t>A25822870027</t>
  </si>
  <si>
    <t>A25822870028</t>
  </si>
  <si>
    <t>A25822870030</t>
  </si>
  <si>
    <t>A25822870033</t>
  </si>
  <si>
    <t>A25857540003</t>
  </si>
  <si>
    <t>A25857540004</t>
  </si>
  <si>
    <t>A25857730003</t>
  </si>
  <si>
    <t>A25857730004</t>
  </si>
  <si>
    <t>A25857730006</t>
  </si>
  <si>
    <t>A25857730007</t>
  </si>
  <si>
    <t>A25857730008</t>
  </si>
  <si>
    <t>A25857730010</t>
  </si>
  <si>
    <t>Security Services</t>
  </si>
  <si>
    <t>A23418770038</t>
  </si>
  <si>
    <t>A25280750003</t>
  </si>
  <si>
    <t>A25280760067</t>
  </si>
  <si>
    <t>A25822820111</t>
  </si>
  <si>
    <t>Outside Services Expense Reclass</t>
  </si>
  <si>
    <t>Mat &amp; Supp - Furniture &amp; Computer/Office</t>
  </si>
  <si>
    <t>Mat &amp; Supp - General and Office Supplies</t>
  </si>
  <si>
    <t>Mat &amp; Supp - Lubricants</t>
  </si>
  <si>
    <t>Mat &amp; Supp - Operations Consumables</t>
  </si>
  <si>
    <t>A23418760017</t>
  </si>
  <si>
    <t>A24532960007</t>
  </si>
  <si>
    <t>Mat &amp; Supp - Outside Material Purchases</t>
  </si>
  <si>
    <t>A23418790018</t>
  </si>
  <si>
    <t>A24532940049</t>
  </si>
  <si>
    <t>A25822820024</t>
  </si>
  <si>
    <t>A25822820039</t>
  </si>
  <si>
    <t>A25822820040</t>
  </si>
  <si>
    <t>A25822820063</t>
  </si>
  <si>
    <t>A25822820102</t>
  </si>
  <si>
    <t>A25822860023</t>
  </si>
  <si>
    <t>Mat &amp; Supp - Inventory Issue</t>
  </si>
  <si>
    <t>A23418790066</t>
  </si>
  <si>
    <t>A25822870001</t>
  </si>
  <si>
    <t>Utilities - Telecom</t>
  </si>
  <si>
    <t>Utilities - Water</t>
  </si>
  <si>
    <t>A25280760069</t>
  </si>
  <si>
    <t>A25822820104</t>
  </si>
  <si>
    <t>Miscellaneous Billing Exp Material Sales</t>
  </si>
  <si>
    <t>A24532940035</t>
  </si>
  <si>
    <t>Miscellaneous Billing Exp General</t>
  </si>
  <si>
    <t>Permitting</t>
  </si>
  <si>
    <t>A&amp;G Allocation</t>
  </si>
  <si>
    <t>CR_ALLOC</t>
  </si>
  <si>
    <t>CR_ALLOC_PMO</t>
  </si>
  <si>
    <t>A24319550001</t>
  </si>
  <si>
    <t>CR_ALLOC_IOTOPM</t>
  </si>
  <si>
    <t>A25822860063</t>
  </si>
  <si>
    <t>A25822870011</t>
  </si>
  <si>
    <t>A25857540001</t>
  </si>
  <si>
    <t>A25857730001</t>
  </si>
  <si>
    <t>A26174460001</t>
  </si>
  <si>
    <t>Stores Allocation</t>
  </si>
  <si>
    <t>Self Help Allocation</t>
  </si>
  <si>
    <t>Other Operational Expense - Miscellaneou</t>
  </si>
  <si>
    <t>A23214620001</t>
  </si>
  <si>
    <t>Other Operational Expense Reclass</t>
  </si>
  <si>
    <t>A1000200</t>
  </si>
  <si>
    <t>Assessed Fleet Charges</t>
  </si>
  <si>
    <t>A23418740001</t>
  </si>
  <si>
    <t>A23418740002</t>
  </si>
  <si>
    <t>A23418780001</t>
  </si>
  <si>
    <t>A23564980001</t>
  </si>
  <si>
    <t>A24532940002</t>
  </si>
  <si>
    <t>A1000201</t>
  </si>
  <si>
    <t>Assessed Small Tools Clearing Charges</t>
  </si>
  <si>
    <t>A1000300</t>
  </si>
  <si>
    <t>Assessed Stores Clearing Charges</t>
  </si>
  <si>
    <t>A1000301</t>
  </si>
  <si>
    <t>Assessed Self Help Charges</t>
  </si>
  <si>
    <t>R6010000</t>
  </si>
  <si>
    <t>SLR Straight Time Blended Labor</t>
  </si>
  <si>
    <t>R6010010</t>
  </si>
  <si>
    <t>SLR Overtime Blended Labor</t>
  </si>
  <si>
    <t>Re-Stock Salvage</t>
  </si>
  <si>
    <t>1080000</t>
  </si>
  <si>
    <t>058003</t>
  </si>
  <si>
    <t>1080001</t>
  </si>
  <si>
    <t>6018999</t>
  </si>
  <si>
    <t>6030030</t>
  </si>
  <si>
    <t>6030040</t>
  </si>
  <si>
    <t>6030050</t>
  </si>
  <si>
    <t>6030800</t>
  </si>
  <si>
    <t>6100100</t>
  </si>
  <si>
    <t>6100160</t>
  </si>
  <si>
    <t>6108999</t>
  </si>
  <si>
    <t>6400010</t>
  </si>
  <si>
    <t>6400020</t>
  </si>
  <si>
    <t>6400050</t>
  </si>
  <si>
    <t>6400060</t>
  </si>
  <si>
    <t>6400100</t>
  </si>
  <si>
    <t>6401000</t>
  </si>
  <si>
    <t>6401300</t>
  </si>
  <si>
    <t>6730030</t>
  </si>
  <si>
    <t>6730060</t>
  </si>
  <si>
    <t>6780020</t>
  </si>
  <si>
    <t>6780800</t>
  </si>
  <si>
    <t>6790210</t>
  </si>
  <si>
    <t>6790305</t>
  </si>
  <si>
    <t>6790321</t>
  </si>
  <si>
    <t>6790323</t>
  </si>
  <si>
    <t>6790800</t>
  </si>
  <si>
    <t>6798999</t>
  </si>
  <si>
    <t>Sum of Amount</t>
  </si>
  <si>
    <t>System</t>
  </si>
  <si>
    <t>Legacy</t>
  </si>
  <si>
    <t>SAP</t>
  </si>
  <si>
    <t>Type</t>
  </si>
  <si>
    <t>Mats</t>
  </si>
  <si>
    <t>Contractor</t>
  </si>
  <si>
    <t>SumOfTRNS_AMT</t>
  </si>
  <si>
    <t>(blank)</t>
  </si>
  <si>
    <t>Sum of SumOfTRNS_AMT</t>
  </si>
  <si>
    <t>Total Future Exp</t>
  </si>
  <si>
    <t>Start</t>
  </si>
  <si>
    <t>Compound Average Growth</t>
  </si>
  <si>
    <t>Moody's Inflation Forecast - Materials</t>
  </si>
  <si>
    <t>Costs</t>
  </si>
  <si>
    <t>Component</t>
  </si>
  <si>
    <t>4-yr Avg</t>
  </si>
  <si>
    <t>2011 ESTIMATE</t>
  </si>
  <si>
    <t>2017 ESTIMATE</t>
  </si>
  <si>
    <t>2020 ESTIMATE - DRAFT</t>
  </si>
  <si>
    <t>Environmental</t>
  </si>
  <si>
    <t>Polk Common (Gasifier)</t>
  </si>
  <si>
    <t>Polk Unit #1 (GT - HRSG - ST)</t>
  </si>
  <si>
    <t>Inflation Adjustment from 2011 to 2020</t>
  </si>
  <si>
    <t>Inflation Adjustments from 2017 to 2020</t>
  </si>
  <si>
    <t>Inflation Adjustments from 2020 to 2020</t>
  </si>
  <si>
    <t>Less Gannon, COT, Phillips</t>
  </si>
  <si>
    <t>Less Solar Sites</t>
  </si>
  <si>
    <t>Compare this amount</t>
  </si>
  <si>
    <t>2017 vs. 2011 difference</t>
  </si>
  <si>
    <t>2017 Big Bend Up</t>
  </si>
  <si>
    <t>2020 vs. 2017 difference</t>
  </si>
  <si>
    <t>2020 Big Bend Up</t>
  </si>
  <si>
    <t>2017 Bayside Up</t>
  </si>
  <si>
    <t>2017 Polk Up</t>
  </si>
  <si>
    <t>2020 Bayside Up</t>
  </si>
  <si>
    <t>2020 Polk Up</t>
  </si>
  <si>
    <t>2020 vs. 2011 difference</t>
  </si>
  <si>
    <t>(01/01/2022)</t>
  </si>
  <si>
    <t>Big Bend Common (Handling)</t>
  </si>
  <si>
    <t>Polk Common (Handling)</t>
  </si>
  <si>
    <t>Legoland Solar</t>
  </si>
  <si>
    <t>Tampa International</t>
  </si>
  <si>
    <t>ENVIRONMENTAL</t>
  </si>
  <si>
    <t>&amp; DISPOSAL</t>
  </si>
  <si>
    <t>Big Bend change in estimate</t>
  </si>
  <si>
    <t>Polk change in estimate</t>
  </si>
  <si>
    <t>CHANGE</t>
  </si>
  <si>
    <t>Bayside change in estimate</t>
  </si>
  <si>
    <t>New Solar Units 1st estimate</t>
  </si>
  <si>
    <t>"Retired" units accruals stop</t>
  </si>
  <si>
    <t>ENERGY SUPPLY - GENERATING UNIT</t>
  </si>
  <si>
    <t>CAPITAL RECOVERY DATES</t>
  </si>
  <si>
    <t>Year End</t>
  </si>
  <si>
    <t>Maximum</t>
  </si>
  <si>
    <t>Gen. Max.</t>
  </si>
  <si>
    <t>10-year</t>
  </si>
  <si>
    <t>In-svc</t>
  </si>
  <si>
    <t>Current</t>
  </si>
  <si>
    <t>Remaining</t>
  </si>
  <si>
    <t>Plant</t>
  </si>
  <si>
    <t>Nameplate</t>
  </si>
  <si>
    <t>Summer</t>
  </si>
  <si>
    <t>Winter</t>
  </si>
  <si>
    <t>Unit</t>
  </si>
  <si>
    <t>Fuel</t>
  </si>
  <si>
    <t>Lifespan</t>
  </si>
  <si>
    <t>Age</t>
  </si>
  <si>
    <t>Life</t>
  </si>
  <si>
    <t>Name</t>
  </si>
  <si>
    <t>Unit No.</t>
  </si>
  <si>
    <t>KW</t>
  </si>
  <si>
    <t>MW</t>
  </si>
  <si>
    <t xml:space="preserve"> in Years</t>
  </si>
  <si>
    <t>Big Bend Station</t>
  </si>
  <si>
    <t>31X</t>
  </si>
  <si>
    <t>Common</t>
  </si>
  <si>
    <t>ST</t>
  </si>
  <si>
    <t>NG</t>
  </si>
  <si>
    <t>BIT/NG</t>
  </si>
  <si>
    <t>SCR 1</t>
  </si>
  <si>
    <t>SCR 2</t>
  </si>
  <si>
    <t>SCR 3</t>
  </si>
  <si>
    <t>SCR 4</t>
  </si>
  <si>
    <t>34X</t>
  </si>
  <si>
    <t>CT 4</t>
  </si>
  <si>
    <t>GT</t>
  </si>
  <si>
    <t>NG/DFO</t>
  </si>
  <si>
    <t>CT 5</t>
  </si>
  <si>
    <t>CT 6</t>
  </si>
  <si>
    <t>NGCC</t>
  </si>
  <si>
    <t>Bayside Station</t>
  </si>
  <si>
    <t>CC</t>
  </si>
  <si>
    <t>CT 3</t>
  </si>
  <si>
    <t>Polk Station</t>
  </si>
  <si>
    <t>IGCC</t>
  </si>
  <si>
    <t>PC/BIT/NG</t>
  </si>
  <si>
    <t>CCST 2-5</t>
  </si>
  <si>
    <t>TIA Solar</t>
  </si>
  <si>
    <t>PV</t>
  </si>
  <si>
    <t>Solar</t>
  </si>
  <si>
    <t>Big Bend Solar + Battery</t>
  </si>
  <si>
    <t>Durance Solar</t>
  </si>
  <si>
    <t>Mountain View Solar</t>
  </si>
  <si>
    <t>Future Solar 1</t>
  </si>
  <si>
    <t>Future Solar 2</t>
  </si>
  <si>
    <t>Future Solar 3</t>
  </si>
  <si>
    <t>Future Solar 4</t>
  </si>
  <si>
    <t>Other Future Generation</t>
  </si>
  <si>
    <t>Reciprocating Engine x 5</t>
  </si>
  <si>
    <t>IC</t>
  </si>
  <si>
    <t>Battery Storage x 3</t>
  </si>
  <si>
    <t>BA</t>
  </si>
  <si>
    <t>N/A</t>
  </si>
  <si>
    <t xml:space="preserve"> MW</t>
  </si>
  <si>
    <t>In-service</t>
  </si>
  <si>
    <t>Retiring BB1 BB2</t>
  </si>
  <si>
    <t>Future Gen</t>
  </si>
  <si>
    <t>*On standby</t>
  </si>
  <si>
    <t>Unit Type:</t>
  </si>
  <si>
    <t>Fuel Type:</t>
  </si>
  <si>
    <t>BA = Battery Storage</t>
  </si>
  <si>
    <t>BIT = Bituminous Coal</t>
  </si>
  <si>
    <t>CC = Combined Cycle</t>
  </si>
  <si>
    <t>DFO = Distillate Fuel Oil</t>
  </si>
  <si>
    <t>GT = GasTurbine</t>
  </si>
  <si>
    <t>NG = Natural Gas</t>
  </si>
  <si>
    <t>IC = Internal Combustion</t>
  </si>
  <si>
    <t>PC = Petroleum Coke</t>
  </si>
  <si>
    <t>PV = Photovoltaic</t>
  </si>
  <si>
    <t>SOLAR = Solar Energy</t>
  </si>
  <si>
    <t>ST = Steam Turbine</t>
  </si>
  <si>
    <t>IGCC = Integrated Gasification CC</t>
  </si>
  <si>
    <t>Reserve @ 12/31/2021</t>
  </si>
  <si>
    <t>Accumlated</t>
  </si>
  <si>
    <t>2046</t>
  </si>
  <si>
    <t>Activity from 1/1/2012 to 12/31/2020 - Actual</t>
  </si>
  <si>
    <t>Activity from 1/1/2012 to 12/31/2020- Actual</t>
  </si>
  <si>
    <t>As of December 31, 2020</t>
  </si>
  <si>
    <t>2020 G/L Balance</t>
  </si>
  <si>
    <t>Activity from 1/1/2021 to 12/31/2021 - Budget</t>
  </si>
  <si>
    <t>If Contigency @ 0%</t>
  </si>
  <si>
    <t>Reserve Deficiency (After Escalation to future recovery year)</t>
  </si>
  <si>
    <t>If Contigency @ 10%</t>
  </si>
  <si>
    <t>If Contigency @ 5%</t>
  </si>
  <si>
    <t>2020 ESTIMATE</t>
  </si>
  <si>
    <t>Direct Cost</t>
  </si>
  <si>
    <t>General Condition</t>
  </si>
  <si>
    <t>Escalation</t>
  </si>
  <si>
    <t>Project Cost</t>
  </si>
  <si>
    <t>Surviving Assets</t>
  </si>
  <si>
    <t>No Contingency for</t>
  </si>
  <si>
    <t>October 2020 delivery</t>
  </si>
  <si>
    <t>NOTE: Annual data, along with Annual % change and AAGR are calculated beneath the monthly data on this spreadsheet.</t>
  </si>
  <si>
    <t>Engineering</t>
  </si>
  <si>
    <t>General</t>
  </si>
  <si>
    <t>Indirect</t>
  </si>
  <si>
    <t>Contigency</t>
  </si>
  <si>
    <t>Demolition</t>
  </si>
  <si>
    <t>Post Demo</t>
  </si>
  <si>
    <t>Pre Demo</t>
  </si>
  <si>
    <t>Subtotal</t>
  </si>
  <si>
    <t>BB Unit #1 Prorated</t>
  </si>
  <si>
    <t>BB Unit #2 Prorated</t>
  </si>
  <si>
    <t>BB Unit #3 Prorated</t>
  </si>
  <si>
    <t>Enviro / Disposal</t>
  </si>
  <si>
    <t>ENVIROMENTAL</t>
  </si>
  <si>
    <t>Reserve Deficiency (Before Escalation)</t>
  </si>
  <si>
    <t>Station</t>
  </si>
  <si>
    <t>CCST 5-6</t>
  </si>
  <si>
    <t>Future Solar 5</t>
  </si>
  <si>
    <t>15% Contigency</t>
  </si>
  <si>
    <t>Adjusted to 15% contigency</t>
  </si>
  <si>
    <t>Unit 1 Turbine Building</t>
  </si>
  <si>
    <t>Unit 2 Turbine Building</t>
  </si>
  <si>
    <t>Unit 3 Turbine Building</t>
  </si>
  <si>
    <t>Office &amp; Warehouse</t>
  </si>
  <si>
    <t>Water Usage for Dust Control</t>
  </si>
  <si>
    <t>Boiler 1</t>
  </si>
  <si>
    <t>Boiler 2</t>
  </si>
  <si>
    <t>Boiler 3</t>
  </si>
  <si>
    <t>Boiler 4</t>
  </si>
  <si>
    <t>FGD 1&amp;2</t>
  </si>
  <si>
    <t>FGD 3&amp;4</t>
  </si>
  <si>
    <t>Unit 1 (3xCT + CCST)</t>
  </si>
  <si>
    <t>Unit 2 (4xCT + CCST)</t>
  </si>
  <si>
    <t>Unit 1 (Gasifier + CCST)</t>
  </si>
  <si>
    <t>CT 2</t>
  </si>
  <si>
    <t>KW Capacity</t>
  </si>
  <si>
    <t>BB Unit 1 Summary</t>
  </si>
  <si>
    <t>BB Unit 1 Detail</t>
  </si>
  <si>
    <t>BB Unit 2 Summary</t>
  </si>
  <si>
    <t>BB Unit 2 Detail</t>
  </si>
  <si>
    <t>BB Unit 3 Summary</t>
  </si>
  <si>
    <t>BB Unit 3 Detail</t>
  </si>
  <si>
    <t>Bates Stamped Page 1149</t>
  </si>
  <si>
    <t>Bates Stamped Page 1150</t>
  </si>
  <si>
    <t>Deficiency</t>
  </si>
  <si>
    <t>@ 12/31/2021</t>
  </si>
  <si>
    <t>October 2020 Inflation Index</t>
  </si>
  <si>
    <t>actual or historical estimate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</si>
</sst>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\(#,##0.000\)"/>
    <numFmt numFmtId="165" formatCode="0_)"/>
    <numFmt numFmtId="166" formatCode="_(* #,##0_);_(* \(#,##0\);_(* &quot;-&quot;??_);_(@_)"/>
    <numFmt numFmtId="167" formatCode="0.0%"/>
    <numFmt numFmtId="168" formatCode="0.000000"/>
    <numFmt numFmtId="169" formatCode="mm/dd/yy;@"/>
    <numFmt numFmtId="170" formatCode="yyyy\-mmm"/>
    <numFmt numFmtId="171" formatCode="yyyy"/>
    <numFmt numFmtId="172" formatCode="_(* #,##0.0_);_(* \(#,##0.0\);_(* &quot;-&quot;??_);_(@_)"/>
    <numFmt numFmtId="173" formatCode="0_);\(0\)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b/>
      <u/>
      <sz val="10"/>
      <name val="Arial"/>
      <family val="2"/>
    </font>
    <font>
      <b/>
      <sz val="12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u/>
      <sz val="10"/>
      <color indexed="12"/>
      <name val="Arial"/>
      <family val="2"/>
    </font>
    <font>
      <b/>
      <sz val="12"/>
      <color rgb="FF0000FF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2"/>
      <color rgb="FFFF0000"/>
      <name val="Arial"/>
      <family val="2"/>
    </font>
    <font>
      <u/>
      <sz val="10"/>
      <color theme="10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0"/>
      <color rgb="FF0000FF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0"/>
      <color rgb="FF0000FF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u val="singleAccounting"/>
      <sz val="10"/>
      <color indexed="12"/>
      <name val="Arial"/>
      <family val="2"/>
    </font>
    <font>
      <b/>
      <u val="singleAccounting"/>
      <sz val="10"/>
      <name val="Arial"/>
      <family val="2"/>
    </font>
    <font>
      <u val="singleAccounting"/>
      <sz val="10"/>
      <name val="Arial"/>
      <family val="2"/>
    </font>
    <font>
      <b/>
      <sz val="8"/>
      <name val="Arial"/>
      <family val="2"/>
    </font>
    <font>
      <sz val="12"/>
      <name val="Helv"/>
    </font>
    <font>
      <sz val="9"/>
      <name val="Arial"/>
      <family val="2"/>
    </font>
    <font>
      <b/>
      <sz val="16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23">
    <xf numFmtId="0" fontId="0" fillId="0" borderId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0" fontId="2" fillId="0" borderId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168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1" fillId="0" borderId="0"/>
    <xf numFmtId="0" fontId="32" fillId="0" borderId="0"/>
    <xf numFmtId="9" fontId="36" fillId="0" borderId="0" applyFont="0" applyFill="0" applyBorder="0" applyAlignment="0" applyProtection="0"/>
    <xf numFmtId="0" fontId="41" fillId="0" borderId="0"/>
  </cellStyleXfs>
  <cellXfs count="764">
    <xf numFmtId="0" fontId="0" fillId="0" borderId="0" xfId="0"/>
    <xf numFmtId="0" fontId="3" fillId="0" borderId="0" xfId="0" applyFont="1"/>
    <xf numFmtId="0" fontId="3" fillId="0" borderId="0" xfId="0" applyFont="1" applyAlignment="1" applyProtection="1">
      <alignment horizontal="fill"/>
    </xf>
    <xf numFmtId="165" fontId="3" fillId="0" borderId="0" xfId="0" applyNumberFormat="1" applyFont="1" applyAlignment="1" applyProtection="1">
      <alignment horizontal="fill"/>
    </xf>
    <xf numFmtId="165" fontId="3" fillId="0" borderId="0" xfId="0" applyNumberFormat="1" applyFont="1" applyProtection="1"/>
    <xf numFmtId="0" fontId="3" fillId="0" borderId="0" xfId="0" applyFont="1" applyProtection="1"/>
    <xf numFmtId="0" fontId="6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right"/>
    </xf>
    <xf numFmtId="164" fontId="3" fillId="0" borderId="0" xfId="0" applyNumberFormat="1" applyFont="1" applyAlignment="1" applyProtection="1">
      <alignment horizontal="center"/>
    </xf>
    <xf numFmtId="0" fontId="3" fillId="0" borderId="0" xfId="0" applyFont="1" applyAlignment="1">
      <alignment horizontal="center"/>
    </xf>
    <xf numFmtId="165" fontId="3" fillId="0" borderId="0" xfId="0" applyNumberFormat="1" applyFont="1" applyAlignment="1" applyProtection="1">
      <alignment horizontal="center"/>
    </xf>
    <xf numFmtId="0" fontId="6" fillId="0" borderId="0" xfId="0" applyFont="1"/>
    <xf numFmtId="0" fontId="3" fillId="2" borderId="0" xfId="0" applyFont="1" applyFill="1" applyAlignment="1" applyProtection="1">
      <alignment horizontal="center"/>
    </xf>
    <xf numFmtId="0" fontId="8" fillId="0" borderId="0" xfId="0" applyFont="1" applyAlignment="1" applyProtection="1">
      <alignment horizontal="left"/>
    </xf>
    <xf numFmtId="0" fontId="6" fillId="0" borderId="0" xfId="0" applyFont="1" applyAlignment="1">
      <alignment horizontal="center"/>
    </xf>
    <xf numFmtId="164" fontId="6" fillId="0" borderId="0" xfId="0" applyNumberFormat="1" applyFont="1" applyAlignment="1" applyProtection="1">
      <alignment horizontal="center"/>
    </xf>
    <xf numFmtId="38" fontId="3" fillId="0" borderId="0" xfId="0" applyNumberFormat="1" applyFont="1" applyProtection="1"/>
    <xf numFmtId="38" fontId="3" fillId="0" borderId="0" xfId="0" applyNumberFormat="1" applyFont="1"/>
    <xf numFmtId="38" fontId="3" fillId="0" borderId="0" xfId="0" applyNumberFormat="1" applyFont="1" applyAlignment="1" applyProtection="1">
      <alignment horizontal="center"/>
    </xf>
    <xf numFmtId="38" fontId="6" fillId="0" borderId="0" xfId="0" applyNumberFormat="1" applyFont="1" applyProtection="1"/>
    <xf numFmtId="38" fontId="3" fillId="0" borderId="0" xfId="0" applyNumberFormat="1" applyFont="1" applyAlignment="1">
      <alignment horizontal="right"/>
    </xf>
    <xf numFmtId="0" fontId="3" fillId="0" borderId="0" xfId="0" quotePrefix="1" applyFont="1" applyAlignment="1" applyProtection="1">
      <alignment horizontal="fill"/>
    </xf>
    <xf numFmtId="0" fontId="6" fillId="0" borderId="0" xfId="0" quotePrefix="1" applyFont="1" applyAlignment="1" applyProtection="1">
      <alignment horizontal="center"/>
    </xf>
    <xf numFmtId="10" fontId="3" fillId="0" borderId="0" xfId="4" applyNumberFormat="1" applyFont="1" applyProtection="1"/>
    <xf numFmtId="0" fontId="3" fillId="0" borderId="0" xfId="0" applyFont="1" applyAlignment="1"/>
    <xf numFmtId="38" fontId="3" fillId="0" borderId="0" xfId="0" applyNumberFormat="1" applyFont="1" applyAlignment="1" applyProtection="1"/>
    <xf numFmtId="10" fontId="3" fillId="0" borderId="0" xfId="4" applyNumberFormat="1" applyFont="1" applyAlignment="1" applyProtection="1"/>
    <xf numFmtId="10" fontId="3" fillId="0" borderId="0" xfId="0" applyNumberFormat="1" applyFont="1"/>
    <xf numFmtId="0" fontId="6" fillId="0" borderId="0" xfId="0" quotePrefix="1" applyFont="1" applyAlignment="1" applyProtection="1">
      <alignment horizontal="right"/>
    </xf>
    <xf numFmtId="0" fontId="6" fillId="0" borderId="0" xfId="0" applyFont="1" applyAlignment="1">
      <alignment horizontal="right"/>
    </xf>
    <xf numFmtId="38" fontId="6" fillId="0" borderId="0" xfId="0" applyNumberFormat="1" applyFont="1"/>
    <xf numFmtId="0" fontId="3" fillId="0" borderId="1" xfId="0" applyFont="1" applyBorder="1"/>
    <xf numFmtId="165" fontId="3" fillId="0" borderId="0" xfId="0" applyNumberFormat="1" applyFont="1" applyAlignment="1" applyProtection="1"/>
    <xf numFmtId="0" fontId="3" fillId="0" borderId="0" xfId="0" applyFont="1" applyAlignment="1" applyProtection="1"/>
    <xf numFmtId="0" fontId="9" fillId="0" borderId="0" xfId="0" applyFont="1" applyAlignment="1" applyProtection="1">
      <alignment horizontal="center"/>
    </xf>
    <xf numFmtId="38" fontId="6" fillId="0" borderId="0" xfId="0" applyNumberFormat="1" applyFont="1" applyAlignment="1" applyProtection="1"/>
    <xf numFmtId="8" fontId="3" fillId="0" borderId="0" xfId="0" applyNumberFormat="1" applyFont="1"/>
    <xf numFmtId="37" fontId="6" fillId="0" borderId="0" xfId="0" applyNumberFormat="1" applyFont="1" applyAlignment="1" applyProtection="1"/>
    <xf numFmtId="0" fontId="3" fillId="0" borderId="0" xfId="0" applyFont="1" applyFill="1"/>
    <xf numFmtId="37" fontId="4" fillId="0" borderId="0" xfId="0" applyNumberFormat="1" applyFont="1" applyAlignment="1" applyProtection="1"/>
    <xf numFmtId="38" fontId="7" fillId="0" borderId="0" xfId="0" applyNumberFormat="1" applyFont="1" applyProtection="1"/>
    <xf numFmtId="0" fontId="6" fillId="0" borderId="0" xfId="0" applyFont="1" applyFill="1" applyAlignment="1" applyProtection="1">
      <alignment horizontal="center"/>
    </xf>
    <xf numFmtId="37" fontId="6" fillId="0" borderId="0" xfId="0" applyNumberFormat="1" applyFont="1" applyFill="1" applyAlignment="1" applyProtection="1"/>
    <xf numFmtId="165" fontId="3" fillId="0" borderId="0" xfId="0" applyNumberFormat="1" applyFont="1" applyBorder="1" applyAlignment="1" applyProtection="1">
      <alignment horizontal="center"/>
    </xf>
    <xf numFmtId="165" fontId="3" fillId="0" borderId="0" xfId="0" applyNumberFormat="1" applyFont="1" applyBorder="1" applyAlignment="1" applyProtection="1">
      <alignment horizontal="right"/>
    </xf>
    <xf numFmtId="38" fontId="3" fillId="2" borderId="0" xfId="0" applyNumberFormat="1" applyFont="1" applyFill="1" applyAlignment="1" applyProtection="1"/>
    <xf numFmtId="165" fontId="7" fillId="0" borderId="0" xfId="0" applyNumberFormat="1" applyFont="1" applyAlignment="1" applyProtection="1">
      <alignment horizontal="center"/>
      <protection locked="0"/>
    </xf>
    <xf numFmtId="0" fontId="6" fillId="0" borderId="0" xfId="0" applyFont="1" applyFill="1" applyAlignment="1" applyProtection="1">
      <alignment horizontal="center"/>
      <protection locked="0"/>
    </xf>
    <xf numFmtId="0" fontId="6" fillId="3" borderId="0" xfId="0" quotePrefix="1" applyFont="1" applyFill="1" applyAlignment="1" applyProtection="1">
      <alignment horizontal="center"/>
      <protection locked="0"/>
    </xf>
    <xf numFmtId="14" fontId="7" fillId="3" borderId="0" xfId="0" quotePrefix="1" applyNumberFormat="1" applyFont="1" applyFill="1" applyAlignment="1" applyProtection="1">
      <alignment horizontal="right"/>
      <protection locked="0"/>
    </xf>
    <xf numFmtId="38" fontId="0" fillId="0" borderId="0" xfId="0" applyNumberFormat="1"/>
    <xf numFmtId="0" fontId="2" fillId="0" borderId="0" xfId="3"/>
    <xf numFmtId="0" fontId="3" fillId="0" borderId="0" xfId="3" applyFont="1"/>
    <xf numFmtId="0" fontId="8" fillId="0" borderId="0" xfId="3" applyFont="1"/>
    <xf numFmtId="0" fontId="8" fillId="0" borderId="0" xfId="3" quotePrefix="1" applyFont="1" applyAlignment="1">
      <alignment horizontal="left"/>
    </xf>
    <xf numFmtId="0" fontId="10" fillId="3" borderId="0" xfId="3" applyFont="1" applyFill="1"/>
    <xf numFmtId="38" fontId="2" fillId="2" borderId="0" xfId="3" applyNumberFormat="1" applyFill="1" applyBorder="1"/>
    <xf numFmtId="0" fontId="2" fillId="2" borderId="0" xfId="3" applyFill="1"/>
    <xf numFmtId="38" fontId="3" fillId="0" borderId="0" xfId="3" applyNumberFormat="1" applyFont="1" applyFill="1" applyBorder="1"/>
    <xf numFmtId="38" fontId="6" fillId="0" borderId="0" xfId="3" applyNumberFormat="1" applyFont="1" applyFill="1" applyBorder="1"/>
    <xf numFmtId="0" fontId="3" fillId="0" borderId="0" xfId="3" applyFont="1" applyFill="1"/>
    <xf numFmtId="0" fontId="6" fillId="0" borderId="0" xfId="3" applyFont="1" applyFill="1" applyBorder="1" applyAlignment="1">
      <alignment horizontal="center"/>
    </xf>
    <xf numFmtId="38" fontId="3" fillId="0" borderId="0" xfId="3" quotePrefix="1" applyNumberFormat="1" applyFont="1" applyFill="1" applyBorder="1" applyAlignment="1">
      <alignment horizontal="fill"/>
    </xf>
    <xf numFmtId="0" fontId="3" fillId="0" borderId="0" xfId="3" quotePrefix="1" applyFont="1" applyFill="1" applyAlignment="1">
      <alignment horizontal="left"/>
    </xf>
    <xf numFmtId="0" fontId="11" fillId="0" borderId="0" xfId="3" applyFont="1" applyAlignment="1">
      <alignment horizontal="center"/>
    </xf>
    <xf numFmtId="0" fontId="8" fillId="0" borderId="0" xfId="0" applyNumberFormat="1" applyFont="1"/>
    <xf numFmtId="0" fontId="0" fillId="0" borderId="0" xfId="0" applyNumberFormat="1"/>
    <xf numFmtId="0" fontId="0" fillId="0" borderId="0" xfId="0" applyNumberFormat="1" applyAlignment="1">
      <alignment horizontal="center"/>
    </xf>
    <xf numFmtId="0" fontId="6" fillId="0" borderId="0" xfId="0" applyNumberFormat="1" applyFont="1" applyAlignment="1">
      <alignment horizontal="center"/>
    </xf>
    <xf numFmtId="0" fontId="6" fillId="0" borderId="2" xfId="0" applyNumberFormat="1" applyFont="1" applyBorder="1" applyAlignment="1">
      <alignment horizontal="center"/>
    </xf>
    <xf numFmtId="38" fontId="2" fillId="0" borderId="0" xfId="1" applyNumberFormat="1"/>
    <xf numFmtId="38" fontId="6" fillId="0" borderId="0" xfId="1" applyNumberFormat="1" applyFont="1"/>
    <xf numFmtId="38" fontId="3" fillId="0" borderId="0" xfId="1" applyNumberFormat="1" applyFont="1"/>
    <xf numFmtId="38" fontId="3" fillId="0" borderId="0" xfId="3" quotePrefix="1" applyNumberFormat="1" applyFont="1" applyFill="1" applyBorder="1" applyAlignment="1">
      <alignment horizontal="left"/>
    </xf>
    <xf numFmtId="0" fontId="3" fillId="0" borderId="0" xfId="3" quotePrefix="1" applyFont="1" applyFill="1" applyBorder="1" applyAlignment="1">
      <alignment horizontal="left"/>
    </xf>
    <xf numFmtId="0" fontId="0" fillId="2" borderId="0" xfId="0" applyNumberFormat="1" applyFill="1"/>
    <xf numFmtId="0" fontId="12" fillId="0" borderId="0" xfId="0" applyNumberFormat="1" applyFont="1"/>
    <xf numFmtId="38" fontId="0" fillId="2" borderId="0" xfId="0" applyNumberFormat="1" applyFill="1"/>
    <xf numFmtId="0" fontId="0" fillId="0" borderId="0" xfId="0" quotePrefix="1" applyNumberFormat="1" applyBorder="1" applyAlignment="1">
      <alignment horizontal="fill"/>
    </xf>
    <xf numFmtId="0" fontId="6" fillId="0" borderId="0" xfId="3" quotePrefix="1" applyFont="1" applyFill="1" applyBorder="1" applyAlignment="1">
      <alignment horizontal="center"/>
    </xf>
    <xf numFmtId="0" fontId="6" fillId="0" borderId="0" xfId="0" quotePrefix="1" applyNumberFormat="1" applyFont="1" applyAlignment="1">
      <alignment horizontal="center"/>
    </xf>
    <xf numFmtId="38" fontId="2" fillId="0" borderId="0" xfId="3" applyNumberFormat="1"/>
    <xf numFmtId="0" fontId="10" fillId="3" borderId="0" xfId="0" quotePrefix="1" applyNumberFormat="1" applyFont="1" applyFill="1" applyAlignment="1">
      <alignment horizontal="left"/>
    </xf>
    <xf numFmtId="0" fontId="2" fillId="0" borderId="0" xfId="3" applyAlignment="1">
      <alignment horizontal="center"/>
    </xf>
    <xf numFmtId="43" fontId="2" fillId="0" borderId="0" xfId="1"/>
    <xf numFmtId="0" fontId="0" fillId="0" borderId="4" xfId="0" applyBorder="1"/>
    <xf numFmtId="0" fontId="6" fillId="0" borderId="0" xfId="3" quotePrefix="1" applyFont="1" applyAlignment="1">
      <alignment horizontal="right"/>
    </xf>
    <xf numFmtId="0" fontId="6" fillId="0" borderId="0" xfId="3" applyFont="1" applyAlignment="1">
      <alignment horizontal="right"/>
    </xf>
    <xf numFmtId="0" fontId="10" fillId="3" borderId="0" xfId="3" quotePrefix="1" applyFont="1" applyFill="1" applyAlignment="1">
      <alignment horizontal="left"/>
    </xf>
    <xf numFmtId="38" fontId="6" fillId="0" borderId="0" xfId="3" applyNumberFormat="1" applyFont="1"/>
    <xf numFmtId="38" fontId="9" fillId="0" borderId="0" xfId="1" applyNumberFormat="1" applyFont="1"/>
    <xf numFmtId="0" fontId="2" fillId="4" borderId="0" xfId="3" applyFill="1"/>
    <xf numFmtId="0" fontId="0" fillId="3" borderId="0" xfId="0" applyFill="1"/>
    <xf numFmtId="0" fontId="6" fillId="3" borderId="0" xfId="0" applyFont="1" applyFill="1"/>
    <xf numFmtId="0" fontId="0" fillId="0" borderId="4" xfId="0" applyBorder="1" applyAlignment="1">
      <alignment horizontal="left"/>
    </xf>
    <xf numFmtId="38" fontId="7" fillId="0" borderId="0" xfId="3" applyNumberFormat="1" applyFont="1"/>
    <xf numFmtId="0" fontId="6" fillId="0" borderId="0" xfId="0" quotePrefix="1" applyFont="1" applyAlignment="1">
      <alignment horizontal="center"/>
    </xf>
    <xf numFmtId="38" fontId="11" fillId="0" borderId="0" xfId="1" applyNumberFormat="1" applyFont="1"/>
    <xf numFmtId="0" fontId="8" fillId="0" borderId="0" xfId="0" quotePrefix="1" applyNumberFormat="1" applyFont="1" applyAlignment="1">
      <alignment horizontal="left"/>
    </xf>
    <xf numFmtId="0" fontId="0" fillId="0" borderId="0" xfId="0" applyNumberFormat="1" applyAlignment="1">
      <alignment horizontal="right"/>
    </xf>
    <xf numFmtId="0" fontId="6" fillId="0" borderId="0" xfId="0" quotePrefix="1" applyFont="1" applyAlignment="1">
      <alignment horizontal="right"/>
    </xf>
    <xf numFmtId="38" fontId="16" fillId="0" borderId="0" xfId="3" applyNumberFormat="1" applyFont="1" applyFill="1" applyBorder="1"/>
    <xf numFmtId="38" fontId="9" fillId="0" borderId="0" xfId="3" applyNumberFormat="1" applyFont="1" applyFill="1" applyBorder="1"/>
    <xf numFmtId="0" fontId="6" fillId="0" borderId="0" xfId="3" quotePrefix="1" applyFont="1" applyFill="1" applyAlignment="1">
      <alignment horizontal="left"/>
    </xf>
    <xf numFmtId="38" fontId="16" fillId="0" borderId="0" xfId="3" quotePrefix="1" applyNumberFormat="1" applyFont="1" applyFill="1" applyBorder="1" applyAlignment="1">
      <alignment horizontal="left"/>
    </xf>
    <xf numFmtId="38" fontId="17" fillId="0" borderId="0" xfId="1" applyNumberFormat="1" applyFont="1"/>
    <xf numFmtId="38" fontId="15" fillId="0" borderId="0" xfId="1" applyNumberFormat="1" applyFont="1"/>
    <xf numFmtId="0" fontId="2" fillId="0" borderId="2" xfId="3" applyBorder="1" applyAlignment="1">
      <alignment horizontal="center"/>
    </xf>
    <xf numFmtId="0" fontId="6" fillId="0" borderId="2" xfId="3" applyFont="1" applyBorder="1" applyAlignment="1">
      <alignment horizontal="right"/>
    </xf>
    <xf numFmtId="38" fontId="6" fillId="0" borderId="2" xfId="3" applyNumberFormat="1" applyFont="1" applyBorder="1"/>
    <xf numFmtId="38" fontId="3" fillId="0" borderId="2" xfId="3" quotePrefix="1" applyNumberFormat="1" applyFont="1" applyFill="1" applyBorder="1" applyAlignment="1">
      <alignment horizontal="fill"/>
    </xf>
    <xf numFmtId="38" fontId="6" fillId="0" borderId="2" xfId="3" quotePrefix="1" applyNumberFormat="1" applyFont="1" applyFill="1" applyBorder="1" applyAlignment="1">
      <alignment horizontal="fill"/>
    </xf>
    <xf numFmtId="0" fontId="6" fillId="0" borderId="2" xfId="3" quotePrefix="1" applyFont="1" applyBorder="1" applyAlignment="1">
      <alignment horizontal="right"/>
    </xf>
    <xf numFmtId="0" fontId="6" fillId="0" borderId="2" xfId="3" applyFont="1" applyFill="1" applyBorder="1" applyAlignment="1">
      <alignment horizontal="center"/>
    </xf>
    <xf numFmtId="0" fontId="6" fillId="0" borderId="2" xfId="0" applyNumberFormat="1" applyFont="1" applyBorder="1" applyAlignment="1">
      <alignment horizontal="left"/>
    </xf>
    <xf numFmtId="0" fontId="16" fillId="0" borderId="0" xfId="3" quotePrefix="1" applyFont="1" applyFill="1" applyBorder="1" applyAlignment="1">
      <alignment horizontal="left"/>
    </xf>
    <xf numFmtId="165" fontId="6" fillId="0" borderId="0" xfId="0" applyNumberFormat="1" applyFont="1" applyAlignment="1" applyProtection="1">
      <alignment horizontal="center"/>
      <protection locked="0"/>
    </xf>
    <xf numFmtId="0" fontId="4" fillId="0" borderId="0" xfId="3" applyFont="1" applyAlignment="1">
      <alignment horizontal="center"/>
    </xf>
    <xf numFmtId="0" fontId="18" fillId="3" borderId="0" xfId="0" quotePrefix="1" applyFont="1" applyFill="1" applyAlignment="1">
      <alignment horizontal="left"/>
    </xf>
    <xf numFmtId="38" fontId="2" fillId="0" borderId="0" xfId="3" applyNumberFormat="1" applyAlignment="1">
      <alignment horizontal="left"/>
    </xf>
    <xf numFmtId="0" fontId="19" fillId="6" borderId="4" xfId="6" applyFont="1" applyFill="1" applyBorder="1" applyAlignment="1">
      <alignment horizontal="center"/>
    </xf>
    <xf numFmtId="43" fontId="19" fillId="6" borderId="4" xfId="1" applyFont="1" applyFill="1" applyBorder="1" applyAlignment="1">
      <alignment horizontal="center"/>
    </xf>
    <xf numFmtId="43" fontId="19" fillId="0" borderId="5" xfId="1" applyFont="1" applyFill="1" applyBorder="1" applyAlignment="1">
      <alignment horizontal="right"/>
    </xf>
    <xf numFmtId="0" fontId="19" fillId="6" borderId="3" xfId="6" applyFont="1" applyFill="1" applyBorder="1" applyAlignment="1">
      <alignment horizontal="center"/>
    </xf>
    <xf numFmtId="0" fontId="6" fillId="3" borderId="6" xfId="3" applyFont="1" applyFill="1" applyBorder="1" applyAlignment="1">
      <alignment horizontal="center"/>
    </xf>
    <xf numFmtId="166" fontId="19" fillId="6" borderId="4" xfId="1" applyNumberFormat="1" applyFont="1" applyFill="1" applyBorder="1" applyAlignment="1">
      <alignment horizontal="center"/>
    </xf>
    <xf numFmtId="166" fontId="19" fillId="0" borderId="5" xfId="1" applyNumberFormat="1" applyFont="1" applyFill="1" applyBorder="1" applyAlignment="1">
      <alignment horizontal="right" wrapText="1"/>
    </xf>
    <xf numFmtId="9" fontId="10" fillId="3" borderId="0" xfId="0" quotePrefix="1" applyNumberFormat="1" applyFont="1" applyFill="1" applyAlignment="1">
      <alignment horizontal="left"/>
    </xf>
    <xf numFmtId="9" fontId="0" fillId="2" borderId="0" xfId="0" applyNumberFormat="1" applyFill="1"/>
    <xf numFmtId="9" fontId="2" fillId="0" borderId="0" xfId="3" applyNumberFormat="1"/>
    <xf numFmtId="0" fontId="3" fillId="0" borderId="0" xfId="0" applyNumberFormat="1" applyFont="1" applyAlignment="1">
      <alignment horizontal="center"/>
    </xf>
    <xf numFmtId="0" fontId="3" fillId="0" borderId="0" xfId="0" quotePrefix="1" applyNumberFormat="1" applyFont="1" applyBorder="1" applyAlignment="1">
      <alignment horizontal="fill"/>
    </xf>
    <xf numFmtId="38" fontId="16" fillId="0" borderId="0" xfId="1" applyNumberFormat="1" applyFont="1"/>
    <xf numFmtId="9" fontId="2" fillId="0" borderId="0" xfId="4"/>
    <xf numFmtId="9" fontId="0" fillId="2" borderId="0" xfId="4" applyFont="1" applyFill="1"/>
    <xf numFmtId="38" fontId="14" fillId="0" borderId="0" xfId="1" applyNumberFormat="1" applyFont="1"/>
    <xf numFmtId="0" fontId="22" fillId="5" borderId="0" xfId="8" applyFont="1" applyFill="1" applyAlignment="1">
      <alignment horizontal="left" vertical="center"/>
    </xf>
    <xf numFmtId="0" fontId="2" fillId="0" borderId="0" xfId="8" applyFont="1" applyAlignment="1">
      <alignment horizontal="center" vertical="center"/>
    </xf>
    <xf numFmtId="0" fontId="2" fillId="0" borderId="0" xfId="8" applyFont="1" applyAlignment="1">
      <alignment vertical="center"/>
    </xf>
    <xf numFmtId="0" fontId="2" fillId="0" borderId="0" xfId="8"/>
    <xf numFmtId="0" fontId="6" fillId="0" borderId="0" xfId="8" applyFont="1" applyAlignment="1">
      <alignment horizontal="left" vertical="center"/>
    </xf>
    <xf numFmtId="0" fontId="6" fillId="8" borderId="0" xfId="8" applyFont="1" applyFill="1" applyAlignment="1">
      <alignment horizontal="center" vertical="top" wrapText="1"/>
    </xf>
    <xf numFmtId="0" fontId="6" fillId="0" borderId="0" xfId="8" applyFont="1" applyAlignment="1">
      <alignment horizontal="center" vertical="top" wrapText="1"/>
    </xf>
    <xf numFmtId="0" fontId="23" fillId="0" borderId="9" xfId="9" applyFont="1" applyBorder="1" applyAlignment="1">
      <alignment horizontal="left" vertical="center"/>
    </xf>
    <xf numFmtId="0" fontId="6" fillId="8" borderId="9" xfId="8" applyFont="1" applyFill="1" applyBorder="1" applyAlignment="1">
      <alignment horizontal="center" vertical="center"/>
    </xf>
    <xf numFmtId="0" fontId="6" fillId="0" borderId="9" xfId="8" applyFont="1" applyBorder="1" applyAlignment="1">
      <alignment horizontal="center" vertical="center"/>
    </xf>
    <xf numFmtId="0" fontId="2" fillId="8" borderId="9" xfId="8" applyFont="1" applyFill="1" applyBorder="1" applyAlignment="1">
      <alignment vertical="center"/>
    </xf>
    <xf numFmtId="0" fontId="23" fillId="0" borderId="0" xfId="9" applyFont="1" applyAlignment="1">
      <alignment horizontal="left" vertical="center"/>
    </xf>
    <xf numFmtId="0" fontId="2" fillId="8" borderId="0" xfId="8" applyFont="1" applyFill="1" applyAlignment="1">
      <alignment horizontal="center" vertical="center"/>
    </xf>
    <xf numFmtId="0" fontId="2" fillId="8" borderId="0" xfId="8" applyFont="1" applyFill="1" applyAlignment="1">
      <alignment vertical="center"/>
    </xf>
    <xf numFmtId="0" fontId="2" fillId="0" borderId="0" xfId="8" applyFont="1" applyAlignment="1">
      <alignment horizontal="left" vertical="center"/>
    </xf>
    <xf numFmtId="166" fontId="2" fillId="8" borderId="0" xfId="1" applyNumberFormat="1" applyFont="1" applyFill="1" applyAlignment="1">
      <alignment horizontal="center" vertical="center"/>
    </xf>
    <xf numFmtId="166" fontId="2" fillId="0" borderId="0" xfId="1" applyNumberFormat="1" applyFont="1" applyAlignment="1">
      <alignment horizontal="center" vertical="center"/>
    </xf>
    <xf numFmtId="166" fontId="2" fillId="8" borderId="0" xfId="1" applyNumberFormat="1" applyFont="1" applyFill="1" applyAlignment="1">
      <alignment vertical="center"/>
    </xf>
    <xf numFmtId="166" fontId="6" fillId="8" borderId="10" xfId="1" applyNumberFormat="1" applyFont="1" applyFill="1" applyBorder="1" applyAlignment="1">
      <alignment horizontal="center" vertical="center"/>
    </xf>
    <xf numFmtId="166" fontId="6" fillId="0" borderId="10" xfId="1" applyNumberFormat="1" applyFont="1" applyBorder="1" applyAlignment="1">
      <alignment horizontal="center" vertical="center"/>
    </xf>
    <xf numFmtId="166" fontId="6" fillId="8" borderId="10" xfId="1" applyNumberFormat="1" applyFont="1" applyFill="1" applyBorder="1" applyAlignment="1">
      <alignment vertical="center"/>
    </xf>
    <xf numFmtId="0" fontId="2" fillId="0" borderId="0" xfId="8" applyAlignment="1">
      <alignment horizontal="center"/>
    </xf>
    <xf numFmtId="166" fontId="6" fillId="8" borderId="0" xfId="1" applyNumberFormat="1" applyFont="1" applyFill="1" applyBorder="1" applyAlignment="1">
      <alignment horizontal="center" vertical="center"/>
    </xf>
    <xf numFmtId="166" fontId="6" fillId="0" borderId="0" xfId="1" applyNumberFormat="1" applyFont="1" applyBorder="1" applyAlignment="1">
      <alignment horizontal="center" vertical="center"/>
    </xf>
    <xf numFmtId="166" fontId="6" fillId="8" borderId="0" xfId="1" applyNumberFormat="1" applyFont="1" applyFill="1" applyBorder="1" applyAlignment="1">
      <alignment vertical="center"/>
    </xf>
    <xf numFmtId="43" fontId="24" fillId="5" borderId="0" xfId="1" applyNumberFormat="1" applyFont="1" applyFill="1" applyAlignment="1">
      <alignment horizontal="center"/>
    </xf>
    <xf numFmtId="43" fontId="2" fillId="0" borderId="0" xfId="8" applyNumberFormat="1"/>
    <xf numFmtId="0" fontId="0" fillId="0" borderId="0" xfId="0" applyAlignment="1">
      <alignment vertical="center"/>
    </xf>
    <xf numFmtId="0" fontId="24" fillId="5" borderId="9" xfId="0" applyFont="1" applyFill="1" applyBorder="1" applyAlignment="1">
      <alignment horizontal="center" vertical="center"/>
    </xf>
    <xf numFmtId="17" fontId="0" fillId="0" borderId="0" xfId="0" applyNumberFormat="1" applyAlignment="1">
      <alignment horizontal="right" vertical="center"/>
    </xf>
    <xf numFmtId="43" fontId="0" fillId="0" borderId="0" xfId="1" applyFont="1" applyAlignment="1">
      <alignment vertical="center"/>
    </xf>
    <xf numFmtId="0" fontId="24" fillId="5" borderId="0" xfId="0" applyFont="1" applyFill="1" applyAlignment="1">
      <alignment horizontal="center" vertical="center"/>
    </xf>
    <xf numFmtId="17" fontId="0" fillId="0" borderId="9" xfId="0" applyNumberFormat="1" applyBorder="1" applyAlignment="1">
      <alignment horizontal="right" vertical="center"/>
    </xf>
    <xf numFmtId="43" fontId="0" fillId="0" borderId="9" xfId="1" applyFont="1" applyBorder="1" applyAlignment="1">
      <alignment vertical="center"/>
    </xf>
    <xf numFmtId="43" fontId="0" fillId="0" borderId="9" xfId="0" applyNumberFormat="1" applyBorder="1" applyAlignment="1">
      <alignment vertical="center"/>
    </xf>
    <xf numFmtId="43" fontId="24" fillId="5" borderId="10" xfId="0" applyNumberFormat="1" applyFont="1" applyFill="1" applyBorder="1" applyAlignment="1">
      <alignment vertical="center"/>
    </xf>
    <xf numFmtId="43" fontId="0" fillId="0" borderId="0" xfId="0" applyNumberFormat="1" applyAlignment="1">
      <alignment vertical="center"/>
    </xf>
    <xf numFmtId="166" fontId="24" fillId="5" borderId="10" xfId="0" applyNumberFormat="1" applyFont="1" applyFill="1" applyBorder="1" applyAlignment="1">
      <alignment vertical="center"/>
    </xf>
    <xf numFmtId="166" fontId="0" fillId="0" borderId="0" xfId="0" applyNumberFormat="1" applyAlignment="1">
      <alignment vertical="center"/>
    </xf>
    <xf numFmtId="0" fontId="12" fillId="0" borderId="0" xfId="0" applyFont="1"/>
    <xf numFmtId="0" fontId="8" fillId="0" borderId="0" xfId="0" quotePrefix="1" applyFont="1" applyAlignment="1">
      <alignment horizontal="left"/>
    </xf>
    <xf numFmtId="0" fontId="19" fillId="0" borderId="5" xfId="6" applyFont="1" applyBorder="1" applyAlignment="1">
      <alignment horizontal="center"/>
    </xf>
    <xf numFmtId="0" fontId="19" fillId="0" borderId="5" xfId="6" applyFont="1" applyBorder="1"/>
    <xf numFmtId="0" fontId="19" fillId="0" borderId="5" xfId="6" applyFont="1" applyBorder="1" applyAlignment="1">
      <alignment horizontal="center" wrapText="1"/>
    </xf>
    <xf numFmtId="0" fontId="2" fillId="3" borderId="0" xfId="3" applyFill="1"/>
    <xf numFmtId="0" fontId="6" fillId="0" borderId="0" xfId="3" quotePrefix="1" applyFont="1" applyAlignment="1">
      <alignment horizontal="center"/>
    </xf>
    <xf numFmtId="0" fontId="6" fillId="0" borderId="0" xfId="3" applyFont="1" applyAlignment="1">
      <alignment horizontal="center"/>
    </xf>
    <xf numFmtId="0" fontId="6" fillId="2" borderId="0" xfId="3" applyFont="1" applyFill="1" applyAlignment="1">
      <alignment horizontal="center"/>
    </xf>
    <xf numFmtId="0" fontId="6" fillId="0" borderId="0" xfId="3" applyFont="1" applyAlignment="1">
      <alignment horizontal="left"/>
    </xf>
    <xf numFmtId="38" fontId="2" fillId="0" borderId="0" xfId="3" quotePrefix="1" applyNumberFormat="1" applyAlignment="1">
      <alignment horizontal="fill"/>
    </xf>
    <xf numFmtId="38" fontId="6" fillId="0" borderId="0" xfId="3" quotePrefix="1" applyNumberFormat="1" applyFont="1" applyAlignment="1">
      <alignment horizontal="fill"/>
    </xf>
    <xf numFmtId="38" fontId="2" fillId="2" borderId="0" xfId="3" applyNumberFormat="1" applyFill="1"/>
    <xf numFmtId="38" fontId="2" fillId="0" borderId="0" xfId="3" quotePrefix="1" applyNumberFormat="1" applyAlignment="1">
      <alignment horizontal="left"/>
    </xf>
    <xf numFmtId="0" fontId="2" fillId="0" borderId="0" xfId="3" quotePrefix="1" applyAlignment="1">
      <alignment horizontal="left"/>
    </xf>
    <xf numFmtId="38" fontId="14" fillId="0" borderId="0" xfId="3" quotePrefix="1" applyNumberFormat="1" applyFont="1" applyAlignment="1">
      <alignment horizontal="left"/>
    </xf>
    <xf numFmtId="38" fontId="14" fillId="0" borderId="0" xfId="3" applyNumberFormat="1" applyFont="1"/>
    <xf numFmtId="38" fontId="9" fillId="0" borderId="0" xfId="3" applyNumberFormat="1" applyFont="1"/>
    <xf numFmtId="0" fontId="6" fillId="0" borderId="0" xfId="3" quotePrefix="1" applyFont="1" applyAlignment="1">
      <alignment horizontal="left"/>
    </xf>
    <xf numFmtId="38" fontId="2" fillId="7" borderId="0" xfId="3" applyNumberFormat="1" applyFill="1"/>
    <xf numFmtId="0" fontId="14" fillId="0" borderId="0" xfId="3" quotePrefix="1" applyFont="1" applyAlignment="1">
      <alignment horizontal="left"/>
    </xf>
    <xf numFmtId="0" fontId="4" fillId="0" borderId="2" xfId="3" applyFont="1" applyBorder="1" applyAlignment="1">
      <alignment horizontal="center"/>
    </xf>
    <xf numFmtId="38" fontId="2" fillId="0" borderId="2" xfId="3" quotePrefix="1" applyNumberFormat="1" applyBorder="1" applyAlignment="1">
      <alignment horizontal="fill"/>
    </xf>
    <xf numFmtId="38" fontId="2" fillId="0" borderId="2" xfId="3" applyNumberFormat="1" applyBorder="1"/>
    <xf numFmtId="38" fontId="6" fillId="0" borderId="2" xfId="3" quotePrefix="1" applyNumberFormat="1" applyFont="1" applyBorder="1" applyAlignment="1">
      <alignment horizontal="fill"/>
    </xf>
    <xf numFmtId="0" fontId="0" fillId="2" borderId="0" xfId="0" applyFill="1"/>
    <xf numFmtId="0" fontId="2" fillId="0" borderId="0" xfId="3" applyAlignment="1">
      <alignment horizontal="right"/>
    </xf>
    <xf numFmtId="166" fontId="2" fillId="0" borderId="0" xfId="1" applyNumberFormat="1" applyFont="1" applyFill="1"/>
    <xf numFmtId="43" fontId="2" fillId="0" borderId="0" xfId="1" applyFont="1" applyFill="1"/>
    <xf numFmtId="9" fontId="2" fillId="0" borderId="0" xfId="4" applyFont="1" applyFill="1" applyBorder="1"/>
    <xf numFmtId="0" fontId="2" fillId="0" borderId="0" xfId="0" applyFont="1" applyAlignment="1">
      <alignment horizontal="center"/>
    </xf>
    <xf numFmtId="167" fontId="2" fillId="0" borderId="0" xfId="4" applyNumberFormat="1" applyFont="1" applyFill="1" applyBorder="1" applyAlignment="1">
      <alignment vertical="center"/>
    </xf>
    <xf numFmtId="38" fontId="2" fillId="0" borderId="0" xfId="3" quotePrefix="1" applyNumberFormat="1" applyFont="1" applyFill="1" applyBorder="1" applyAlignment="1">
      <alignment horizontal="left"/>
    </xf>
    <xf numFmtId="0" fontId="2" fillId="0" borderId="0" xfId="3" quotePrefix="1" applyFont="1" applyFill="1" applyBorder="1" applyAlignment="1">
      <alignment horizontal="left"/>
    </xf>
    <xf numFmtId="0" fontId="2" fillId="0" borderId="0" xfId="17"/>
    <xf numFmtId="0" fontId="8" fillId="0" borderId="0" xfId="17" applyFont="1"/>
    <xf numFmtId="0" fontId="12" fillId="0" borderId="0" xfId="13" applyFont="1"/>
    <xf numFmtId="0" fontId="2" fillId="2" borderId="0" xfId="17" applyFill="1"/>
    <xf numFmtId="0" fontId="8" fillId="0" borderId="0" xfId="17" quotePrefix="1" applyFont="1" applyAlignment="1">
      <alignment horizontal="left"/>
    </xf>
    <xf numFmtId="0" fontId="10" fillId="3" borderId="0" xfId="17" applyFont="1" applyFill="1"/>
    <xf numFmtId="0" fontId="10" fillId="3" borderId="0" xfId="17" quotePrefix="1" applyFont="1" applyFill="1" applyAlignment="1">
      <alignment horizontal="left"/>
    </xf>
    <xf numFmtId="0" fontId="2" fillId="3" borderId="0" xfId="17" applyFill="1"/>
    <xf numFmtId="0" fontId="6" fillId="0" borderId="0" xfId="17" applyFont="1" applyAlignment="1">
      <alignment horizontal="center"/>
    </xf>
    <xf numFmtId="0" fontId="6" fillId="0" borderId="0" xfId="17" applyFont="1"/>
    <xf numFmtId="0" fontId="6" fillId="2" borderId="0" xfId="17" applyFont="1" applyFill="1" applyAlignment="1">
      <alignment horizontal="center"/>
    </xf>
    <xf numFmtId="0" fontId="6" fillId="0" borderId="2" xfId="17" applyFont="1" applyBorder="1" applyAlignment="1">
      <alignment horizontal="center"/>
    </xf>
    <xf numFmtId="0" fontId="6" fillId="0" borderId="2" xfId="17" applyFont="1" applyBorder="1" applyAlignment="1">
      <alignment horizontal="left"/>
    </xf>
    <xf numFmtId="0" fontId="6" fillId="0" borderId="2" xfId="17" quotePrefix="1" applyFont="1" applyBorder="1" applyAlignment="1">
      <alignment horizontal="center"/>
    </xf>
    <xf numFmtId="38" fontId="2" fillId="0" borderId="0" xfId="17" quotePrefix="1" applyNumberFormat="1" applyAlignment="1">
      <alignment horizontal="fill"/>
    </xf>
    <xf numFmtId="38" fontId="6" fillId="0" borderId="0" xfId="17" quotePrefix="1" applyNumberFormat="1" applyFont="1" applyAlignment="1">
      <alignment horizontal="fill"/>
    </xf>
    <xf numFmtId="0" fontId="4" fillId="0" borderId="0" xfId="17" applyFont="1" applyAlignment="1">
      <alignment horizontal="center"/>
    </xf>
    <xf numFmtId="38" fontId="2" fillId="0" borderId="0" xfId="17" applyNumberFormat="1"/>
    <xf numFmtId="38" fontId="6" fillId="0" borderId="0" xfId="17" applyNumberFormat="1" applyFont="1"/>
    <xf numFmtId="38" fontId="2" fillId="2" borderId="0" xfId="17" applyNumberFormat="1" applyFill="1"/>
    <xf numFmtId="38" fontId="2" fillId="0" borderId="0" xfId="17" quotePrefix="1" applyNumberFormat="1" applyAlignment="1">
      <alignment horizontal="left"/>
    </xf>
    <xf numFmtId="38" fontId="14" fillId="0" borderId="0" xfId="17" applyNumberFormat="1" applyFont="1"/>
    <xf numFmtId="38" fontId="9" fillId="0" borderId="0" xfId="17" applyNumberFormat="1" applyFont="1"/>
    <xf numFmtId="0" fontId="6" fillId="0" borderId="0" xfId="17" quotePrefix="1" applyFont="1" applyAlignment="1">
      <alignment horizontal="left"/>
    </xf>
    <xf numFmtId="0" fontId="2" fillId="0" borderId="0" xfId="17" applyAlignment="1">
      <alignment horizontal="center"/>
    </xf>
    <xf numFmtId="38" fontId="14" fillId="0" borderId="0" xfId="17" quotePrefix="1" applyNumberFormat="1" applyFont="1" applyAlignment="1">
      <alignment horizontal="left"/>
    </xf>
    <xf numFmtId="0" fontId="14" fillId="0" borderId="0" xfId="17" applyFont="1"/>
    <xf numFmtId="38" fontId="2" fillId="0" borderId="2" xfId="17" quotePrefix="1" applyNumberFormat="1" applyBorder="1" applyAlignment="1">
      <alignment horizontal="fill"/>
    </xf>
    <xf numFmtId="38" fontId="6" fillId="0" borderId="2" xfId="17" quotePrefix="1" applyNumberFormat="1" applyFont="1" applyBorder="1" applyAlignment="1">
      <alignment horizontal="fill"/>
    </xf>
    <xf numFmtId="0" fontId="2" fillId="0" borderId="2" xfId="17" applyBorder="1" applyAlignment="1">
      <alignment horizontal="center"/>
    </xf>
    <xf numFmtId="0" fontId="6" fillId="0" borderId="2" xfId="17" quotePrefix="1" applyFont="1" applyBorder="1" applyAlignment="1">
      <alignment horizontal="right"/>
    </xf>
    <xf numFmtId="38" fontId="6" fillId="0" borderId="2" xfId="17" applyNumberFormat="1" applyFont="1" applyBorder="1"/>
    <xf numFmtId="0" fontId="2" fillId="0" borderId="0" xfId="17" quotePrefix="1" applyAlignment="1">
      <alignment horizontal="left"/>
    </xf>
    <xf numFmtId="0" fontId="6" fillId="0" borderId="2" xfId="17" applyFont="1" applyBorder="1" applyAlignment="1">
      <alignment horizontal="right"/>
    </xf>
    <xf numFmtId="0" fontId="2" fillId="2" borderId="0" xfId="13" applyFill="1"/>
    <xf numFmtId="0" fontId="0" fillId="8" borderId="0" xfId="0" applyFill="1"/>
    <xf numFmtId="49" fontId="1" fillId="0" borderId="0" xfId="18" applyNumberFormat="1"/>
    <xf numFmtId="17" fontId="1" fillId="0" borderId="0" xfId="18" applyNumberFormat="1"/>
    <xf numFmtId="0" fontId="1" fillId="0" borderId="0" xfId="18"/>
    <xf numFmtId="8" fontId="1" fillId="0" borderId="0" xfId="18" applyNumberFormat="1"/>
    <xf numFmtId="14" fontId="1" fillId="0" borderId="0" xfId="18" applyNumberFormat="1"/>
    <xf numFmtId="49" fontId="1" fillId="0" borderId="0" xfId="19" applyNumberFormat="1"/>
    <xf numFmtId="49" fontId="1" fillId="0" borderId="0" xfId="19" applyNumberFormat="1" applyAlignment="1">
      <alignment wrapText="1"/>
    </xf>
    <xf numFmtId="49" fontId="1" fillId="0" borderId="0" xfId="19" quotePrefix="1" applyNumberFormat="1"/>
    <xf numFmtId="49" fontId="28" fillId="5" borderId="0" xfId="19" applyNumberFormat="1" applyFont="1" applyFill="1"/>
    <xf numFmtId="17" fontId="1" fillId="0" borderId="0" xfId="18" applyNumberFormat="1" applyAlignment="1">
      <alignment horizontal="center"/>
    </xf>
    <xf numFmtId="0" fontId="0" fillId="0" borderId="0" xfId="0" applyAlignment="1">
      <alignment horizontal="center"/>
    </xf>
    <xf numFmtId="49" fontId="1" fillId="0" borderId="0" xfId="18" applyNumberFormat="1" applyAlignment="1">
      <alignment horizontal="center"/>
    </xf>
    <xf numFmtId="0" fontId="1" fillId="0" borderId="0" xfId="18" applyAlignment="1">
      <alignment horizontal="center"/>
    </xf>
    <xf numFmtId="43" fontId="30" fillId="7" borderId="0" xfId="1" applyFont="1" applyFill="1"/>
    <xf numFmtId="43" fontId="2" fillId="7" borderId="0" xfId="1" applyFont="1" applyFill="1"/>
    <xf numFmtId="166" fontId="24" fillId="5" borderId="10" xfId="1" applyNumberFormat="1" applyFont="1" applyFill="1" applyBorder="1"/>
    <xf numFmtId="0" fontId="1" fillId="0" borderId="0" xfId="19" applyNumberFormat="1"/>
    <xf numFmtId="49" fontId="1" fillId="0" borderId="0" xfId="19" quotePrefix="1" applyNumberFormat="1" applyAlignment="1">
      <alignment horizontal="left"/>
    </xf>
    <xf numFmtId="43" fontId="0" fillId="0" borderId="0" xfId="1" applyFont="1"/>
    <xf numFmtId="49" fontId="28" fillId="5" borderId="0" xfId="18" applyNumberFormat="1" applyFont="1" applyFill="1" applyAlignment="1">
      <alignment horizontal="center"/>
    </xf>
    <xf numFmtId="0" fontId="28" fillId="5" borderId="0" xfId="18" applyFont="1" applyFill="1" applyAlignment="1">
      <alignment horizontal="center"/>
    </xf>
    <xf numFmtId="49" fontId="28" fillId="5" borderId="0" xfId="18" applyNumberFormat="1" applyFont="1" applyFill="1"/>
    <xf numFmtId="0" fontId="28" fillId="5" borderId="0" xfId="18" applyFont="1" applyFill="1"/>
    <xf numFmtId="43" fontId="28" fillId="5" borderId="0" xfId="1" applyFont="1" applyFill="1"/>
    <xf numFmtId="166" fontId="0" fillId="0" borderId="0" xfId="0" applyNumberFormat="1"/>
    <xf numFmtId="49" fontId="28" fillId="5" borderId="9" xfId="19" applyNumberFormat="1" applyFont="1" applyFill="1" applyBorder="1"/>
    <xf numFmtId="49" fontId="28" fillId="5" borderId="9" xfId="19" applyNumberFormat="1" applyFont="1" applyFill="1" applyBorder="1" applyAlignment="1">
      <alignment horizontal="center"/>
    </xf>
    <xf numFmtId="49" fontId="1" fillId="0" borderId="0" xfId="19" applyNumberFormat="1" applyAlignment="1">
      <alignment horizontal="center"/>
    </xf>
    <xf numFmtId="0" fontId="28" fillId="5" borderId="9" xfId="19" applyFont="1" applyFill="1" applyBorder="1" applyAlignment="1">
      <alignment horizontal="center"/>
    </xf>
    <xf numFmtId="0" fontId="1" fillId="0" borderId="0" xfId="19" applyAlignment="1">
      <alignment horizontal="center"/>
    </xf>
    <xf numFmtId="43" fontId="28" fillId="5" borderId="9" xfId="1" applyFont="1" applyFill="1" applyBorder="1"/>
    <xf numFmtId="43" fontId="1" fillId="0" borderId="0" xfId="1" applyFont="1"/>
    <xf numFmtId="0" fontId="0" fillId="0" borderId="0" xfId="0" pivotButton="1"/>
    <xf numFmtId="43" fontId="0" fillId="0" borderId="0" xfId="0" applyNumberFormat="1"/>
    <xf numFmtId="43" fontId="29" fillId="7" borderId="9" xfId="1" applyFont="1" applyFill="1" applyBorder="1" applyAlignment="1">
      <alignment horizontal="center"/>
    </xf>
    <xf numFmtId="43" fontId="30" fillId="7" borderId="0" xfId="1" applyFont="1" applyFill="1" applyAlignment="1">
      <alignment horizontal="center"/>
    </xf>
    <xf numFmtId="0" fontId="0" fillId="8" borderId="0" xfId="0" pivotButton="1" applyFill="1"/>
    <xf numFmtId="49" fontId="1" fillId="0" borderId="0" xfId="18" pivotButton="1" applyNumberFormat="1" applyAlignment="1">
      <alignment horizontal="center"/>
    </xf>
    <xf numFmtId="17" fontId="1" fillId="0" borderId="0" xfId="18" pivotButton="1" applyNumberFormat="1" applyAlignment="1">
      <alignment horizontal="center"/>
    </xf>
    <xf numFmtId="0" fontId="1" fillId="0" borderId="0" xfId="18" pivotButton="1" applyAlignment="1">
      <alignment horizontal="center"/>
    </xf>
    <xf numFmtId="49" fontId="1" fillId="0" borderId="0" xfId="18" pivotButton="1" applyNumberFormat="1"/>
    <xf numFmtId="0" fontId="1" fillId="0" borderId="0" xfId="18" pivotButton="1"/>
    <xf numFmtId="8" fontId="1" fillId="0" borderId="0" xfId="18" pivotButton="1" applyNumberFormat="1"/>
    <xf numFmtId="17" fontId="1" fillId="0" borderId="0" xfId="18" pivotButton="1" applyNumberFormat="1"/>
    <xf numFmtId="43" fontId="30" fillId="7" borderId="0" xfId="1" pivotButton="1" applyFont="1" applyFill="1"/>
    <xf numFmtId="14" fontId="1" fillId="0" borderId="0" xfId="18" pivotButton="1" applyNumberFormat="1"/>
    <xf numFmtId="0" fontId="31" fillId="6" borderId="4" xfId="20" applyFont="1" applyFill="1" applyBorder="1" applyAlignment="1">
      <alignment horizontal="center"/>
    </xf>
    <xf numFmtId="0" fontId="31" fillId="0" borderId="5" xfId="20" applyFont="1" applyFill="1" applyBorder="1" applyAlignment="1">
      <alignment horizontal="center" wrapText="1"/>
    </xf>
    <xf numFmtId="43" fontId="31" fillId="6" borderId="4" xfId="1" applyFont="1" applyFill="1" applyBorder="1" applyAlignment="1">
      <alignment horizontal="center"/>
    </xf>
    <xf numFmtId="43" fontId="31" fillId="0" borderId="5" xfId="1" applyFont="1" applyFill="1" applyBorder="1" applyAlignment="1">
      <alignment horizontal="right" wrapText="1"/>
    </xf>
    <xf numFmtId="38" fontId="3" fillId="2" borderId="0" xfId="0" applyNumberFormat="1" applyFont="1" applyFill="1" applyAlignment="1" applyProtection="1">
      <alignment horizontal="center"/>
    </xf>
    <xf numFmtId="0" fontId="8" fillId="0" borderId="0" xfId="0" applyFont="1" applyAlignment="1" applyProtection="1">
      <alignment horizontal="centerContinuous"/>
    </xf>
    <xf numFmtId="0" fontId="3" fillId="0" borderId="0" xfId="0" applyFont="1" applyAlignment="1">
      <alignment horizontal="centerContinuous"/>
    </xf>
    <xf numFmtId="164" fontId="3" fillId="0" borderId="0" xfId="0" applyNumberFormat="1" applyFont="1" applyAlignment="1" applyProtection="1">
      <alignment horizontal="centerContinuous"/>
    </xf>
    <xf numFmtId="0" fontId="0" fillId="0" borderId="0" xfId="0" applyAlignment="1">
      <alignment horizontal="left"/>
    </xf>
    <xf numFmtId="166" fontId="33" fillId="9" borderId="14" xfId="0" applyNumberFormat="1" applyFont="1" applyFill="1" applyBorder="1" applyAlignment="1">
      <alignment horizontal="center"/>
    </xf>
    <xf numFmtId="166" fontId="24" fillId="5" borderId="10" xfId="0" applyNumberFormat="1" applyFont="1" applyFill="1" applyBorder="1"/>
    <xf numFmtId="43" fontId="24" fillId="5" borderId="10" xfId="0" applyNumberFormat="1" applyFont="1" applyFill="1" applyBorder="1"/>
    <xf numFmtId="0" fontId="6" fillId="0" borderId="0" xfId="0" applyFont="1" applyAlignment="1">
      <alignment horizontal="left"/>
    </xf>
    <xf numFmtId="37" fontId="2" fillId="0" borderId="0" xfId="3" applyNumberFormat="1" applyFont="1" applyFill="1"/>
    <xf numFmtId="0" fontId="6" fillId="0" borderId="0" xfId="0" quotePrefix="1" applyFont="1" applyBorder="1" applyAlignment="1" applyProtection="1">
      <alignment horizontal="right"/>
    </xf>
    <xf numFmtId="0" fontId="6" fillId="0" borderId="0" xfId="0" quotePrefix="1" applyFont="1" applyFill="1" applyAlignment="1" applyProtection="1">
      <alignment horizontal="center"/>
    </xf>
    <xf numFmtId="0" fontId="6" fillId="0" borderId="0" xfId="0" applyFont="1" applyBorder="1" applyAlignment="1" applyProtection="1">
      <alignment horizontal="right"/>
    </xf>
    <xf numFmtId="38" fontId="2" fillId="0" borderId="0" xfId="0" applyNumberFormat="1" applyFont="1" applyBorder="1" applyAlignment="1" applyProtection="1"/>
    <xf numFmtId="165" fontId="6" fillId="0" borderId="0" xfId="0" applyNumberFormat="1" applyFont="1" applyAlignment="1" applyProtection="1">
      <alignment horizontal="center"/>
    </xf>
    <xf numFmtId="0" fontId="26" fillId="0" borderId="1" xfId="0" applyFont="1" applyFill="1" applyBorder="1" applyAlignment="1" applyProtection="1">
      <alignment horizontal="center"/>
    </xf>
    <xf numFmtId="0" fontId="26" fillId="0" borderId="0" xfId="0" applyFont="1" applyFill="1" applyAlignment="1" applyProtection="1">
      <alignment horizontal="center"/>
    </xf>
    <xf numFmtId="38" fontId="2" fillId="0" borderId="0" xfId="0" applyNumberFormat="1" applyFont="1" applyProtection="1"/>
    <xf numFmtId="0" fontId="8" fillId="0" borderId="0" xfId="0" quotePrefix="1" applyFont="1" applyAlignment="1" applyProtection="1">
      <alignment horizontal="centerContinuous"/>
    </xf>
    <xf numFmtId="0" fontId="6" fillId="3" borderId="0" xfId="0" applyFont="1" applyFill="1" applyAlignment="1" applyProtection="1"/>
    <xf numFmtId="0" fontId="9" fillId="0" borderId="0" xfId="0" quotePrefix="1" applyFont="1" applyAlignment="1">
      <alignment horizontal="right"/>
    </xf>
    <xf numFmtId="0" fontId="9" fillId="0" borderId="0" xfId="0" applyFont="1" applyFill="1" applyAlignment="1" applyProtection="1">
      <alignment horizontal="center"/>
    </xf>
    <xf numFmtId="0" fontId="9" fillId="0" borderId="0" xfId="0" quotePrefix="1" applyFont="1" applyFill="1" applyAlignment="1" applyProtection="1">
      <alignment horizontal="center"/>
    </xf>
    <xf numFmtId="0" fontId="2" fillId="0" borderId="0" xfId="0" applyFont="1"/>
    <xf numFmtId="166" fontId="0" fillId="0" borderId="0" xfId="1" applyNumberFormat="1" applyFont="1"/>
    <xf numFmtId="166" fontId="27" fillId="0" borderId="0" xfId="0" applyNumberFormat="1" applyFont="1"/>
    <xf numFmtId="166" fontId="2" fillId="0" borderId="0" xfId="1" applyNumberFormat="1" applyFont="1" applyAlignment="1">
      <alignment vertical="center"/>
    </xf>
    <xf numFmtId="167" fontId="2" fillId="0" borderId="0" xfId="4" applyNumberFormat="1" applyFont="1" applyFill="1" applyBorder="1"/>
    <xf numFmtId="0" fontId="6" fillId="0" borderId="9" xfId="0" applyFont="1" applyBorder="1" applyAlignment="1">
      <alignment horizontal="center"/>
    </xf>
    <xf numFmtId="43" fontId="34" fillId="3" borderId="0" xfId="1" applyFont="1" applyFill="1" applyAlignment="1" applyProtection="1">
      <alignment horizontal="center"/>
    </xf>
    <xf numFmtId="43" fontId="6" fillId="3" borderId="0" xfId="1" applyFont="1" applyFill="1" applyAlignment="1" applyProtection="1">
      <alignment horizontal="center"/>
    </xf>
    <xf numFmtId="0" fontId="2" fillId="0" borderId="0" xfId="3" applyAlignment="1">
      <alignment vertical="center"/>
    </xf>
    <xf numFmtId="0" fontId="3" fillId="0" borderId="0" xfId="3" applyFont="1" applyFill="1" applyAlignment="1">
      <alignment vertical="center"/>
    </xf>
    <xf numFmtId="0" fontId="3" fillId="0" borderId="0" xfId="3" applyFont="1" applyFill="1" applyBorder="1" applyAlignment="1">
      <alignment vertical="center"/>
    </xf>
    <xf numFmtId="0" fontId="6" fillId="0" borderId="0" xfId="3" quotePrefix="1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left" vertical="center"/>
    </xf>
    <xf numFmtId="0" fontId="6" fillId="0" borderId="2" xfId="3" quotePrefix="1" applyFont="1" applyFill="1" applyBorder="1" applyAlignment="1">
      <alignment horizontal="center" vertical="center"/>
    </xf>
    <xf numFmtId="38" fontId="3" fillId="0" borderId="0" xfId="3" quotePrefix="1" applyNumberFormat="1" applyFont="1" applyFill="1" applyBorder="1" applyAlignment="1">
      <alignment horizontal="fill" vertical="center"/>
    </xf>
    <xf numFmtId="38" fontId="6" fillId="0" borderId="0" xfId="3" quotePrefix="1" applyNumberFormat="1" applyFont="1" applyFill="1" applyBorder="1" applyAlignment="1">
      <alignment horizontal="fill" vertical="center"/>
    </xf>
    <xf numFmtId="38" fontId="2" fillId="0" borderId="0" xfId="3" applyNumberFormat="1" applyAlignment="1">
      <alignment horizontal="left" vertical="center"/>
    </xf>
    <xf numFmtId="37" fontId="2" fillId="0" borderId="0" xfId="3" applyNumberFormat="1" applyFont="1" applyFill="1" applyBorder="1" applyAlignment="1">
      <alignment vertical="center"/>
    </xf>
    <xf numFmtId="37" fontId="6" fillId="0" borderId="0" xfId="3" applyNumberFormat="1" applyFont="1" applyFill="1" applyBorder="1" applyAlignment="1">
      <alignment vertical="center"/>
    </xf>
    <xf numFmtId="38" fontId="2" fillId="0" borderId="0" xfId="3" quotePrefix="1" applyNumberFormat="1" applyAlignment="1">
      <alignment horizontal="left" vertical="center"/>
    </xf>
    <xf numFmtId="38" fontId="14" fillId="0" borderId="0" xfId="3" quotePrefix="1" applyNumberFormat="1" applyFont="1" applyAlignment="1">
      <alignment horizontal="left" vertical="center"/>
    </xf>
    <xf numFmtId="37" fontId="14" fillId="0" borderId="0" xfId="3" applyNumberFormat="1" applyFont="1" applyFill="1" applyBorder="1" applyAlignment="1">
      <alignment vertical="center"/>
    </xf>
    <xf numFmtId="37" fontId="9" fillId="0" borderId="0" xfId="3" applyNumberFormat="1" applyFont="1" applyFill="1" applyBorder="1" applyAlignment="1">
      <alignment vertical="center"/>
    </xf>
    <xf numFmtId="0" fontId="6" fillId="0" borderId="0" xfId="3" quotePrefix="1" applyFont="1" applyAlignment="1">
      <alignment horizontal="left" vertical="center"/>
    </xf>
    <xf numFmtId="0" fontId="2" fillId="0" borderId="0" xfId="3" applyAlignment="1">
      <alignment horizontal="left" vertical="center"/>
    </xf>
    <xf numFmtId="0" fontId="2" fillId="0" borderId="0" xfId="3" quotePrefix="1" applyAlignment="1">
      <alignment horizontal="left" vertical="center"/>
    </xf>
    <xf numFmtId="0" fontId="14" fillId="0" borderId="0" xfId="3" quotePrefix="1" applyFont="1" applyAlignment="1">
      <alignment horizontal="left" vertical="center"/>
    </xf>
    <xf numFmtId="0" fontId="2" fillId="7" borderId="0" xfId="3" quotePrefix="1" applyFill="1" applyAlignment="1">
      <alignment horizontal="left" vertical="center"/>
    </xf>
    <xf numFmtId="0" fontId="14" fillId="0" borderId="0" xfId="3" applyFont="1" applyAlignment="1">
      <alignment vertical="center"/>
    </xf>
    <xf numFmtId="0" fontId="6" fillId="0" borderId="0" xfId="3" applyFont="1" applyAlignment="1">
      <alignment vertical="center"/>
    </xf>
    <xf numFmtId="37" fontId="2" fillId="0" borderId="2" xfId="3" quotePrefix="1" applyNumberFormat="1" applyFont="1" applyFill="1" applyBorder="1" applyAlignment="1">
      <alignment horizontal="fill" vertical="center"/>
    </xf>
    <xf numFmtId="37" fontId="6" fillId="0" borderId="2" xfId="3" quotePrefix="1" applyNumberFormat="1" applyFont="1" applyFill="1" applyBorder="1" applyAlignment="1">
      <alignment horizontal="fill" vertical="center"/>
    </xf>
    <xf numFmtId="37" fontId="2" fillId="0" borderId="0" xfId="3" quotePrefix="1" applyNumberFormat="1" applyFont="1" applyFill="1" applyBorder="1" applyAlignment="1">
      <alignment horizontal="fill" vertical="center"/>
    </xf>
    <xf numFmtId="37" fontId="6" fillId="0" borderId="0" xfId="3" quotePrefix="1" applyNumberFormat="1" applyFont="1" applyFill="1" applyBorder="1" applyAlignment="1">
      <alignment horizontal="fill" vertical="center"/>
    </xf>
    <xf numFmtId="0" fontId="2" fillId="0" borderId="0" xfId="3" quotePrefix="1" applyFont="1" applyFill="1" applyAlignment="1">
      <alignment horizontal="left" vertical="center"/>
    </xf>
    <xf numFmtId="37" fontId="25" fillId="0" borderId="0" xfId="1" applyNumberFormat="1" applyFont="1" applyAlignment="1">
      <alignment vertical="center"/>
    </xf>
    <xf numFmtId="38" fontId="6" fillId="0" borderId="0" xfId="3" applyNumberFormat="1" applyFont="1" applyFill="1" applyBorder="1" applyAlignment="1">
      <alignment vertical="center"/>
    </xf>
    <xf numFmtId="0" fontId="14" fillId="0" borderId="0" xfId="3" applyFont="1" applyAlignment="1">
      <alignment horizontal="left" vertical="center"/>
    </xf>
    <xf numFmtId="0" fontId="6" fillId="0" borderId="0" xfId="3" applyFont="1" applyAlignment="1">
      <alignment horizontal="left" vertical="center"/>
    </xf>
    <xf numFmtId="38" fontId="6" fillId="0" borderId="2" xfId="3" quotePrefix="1" applyNumberFormat="1" applyFont="1" applyFill="1" applyBorder="1" applyAlignment="1">
      <alignment horizontal="fill" vertical="center"/>
    </xf>
    <xf numFmtId="0" fontId="6" fillId="0" borderId="2" xfId="3" quotePrefix="1" applyFont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8" fillId="0" borderId="0" xfId="0" quotePrefix="1" applyFont="1" applyAlignment="1">
      <alignment horizontal="left" vertical="center"/>
    </xf>
    <xf numFmtId="38" fontId="2" fillId="0" borderId="0" xfId="3" quotePrefix="1" applyNumberFormat="1" applyAlignment="1">
      <alignment horizontal="fill" vertical="center"/>
    </xf>
    <xf numFmtId="38" fontId="2" fillId="0" borderId="0" xfId="3" applyNumberFormat="1" applyFont="1" applyFill="1" applyBorder="1" applyAlignment="1">
      <alignment vertical="center"/>
    </xf>
    <xf numFmtId="38" fontId="2" fillId="0" borderId="0" xfId="3" applyNumberFormat="1" applyAlignment="1">
      <alignment vertical="center"/>
    </xf>
    <xf numFmtId="38" fontId="14" fillId="0" borderId="0" xfId="3" applyNumberFormat="1" applyFont="1" applyFill="1" applyBorder="1" applyAlignment="1">
      <alignment vertical="center"/>
    </xf>
    <xf numFmtId="38" fontId="9" fillId="0" borderId="0" xfId="3" applyNumberFormat="1" applyFont="1" applyFill="1" applyBorder="1" applyAlignment="1">
      <alignment vertical="center"/>
    </xf>
    <xf numFmtId="38" fontId="14" fillId="0" borderId="0" xfId="3" applyNumberFormat="1" applyFont="1" applyAlignment="1">
      <alignment vertical="center"/>
    </xf>
    <xf numFmtId="38" fontId="2" fillId="0" borderId="0" xfId="3" quotePrefix="1" applyNumberFormat="1" applyFont="1" applyFill="1" applyBorder="1" applyAlignment="1">
      <alignment horizontal="fill" vertical="center"/>
    </xf>
    <xf numFmtId="0" fontId="2" fillId="0" borderId="0" xfId="3" quotePrefix="1" applyFont="1" applyAlignment="1">
      <alignment horizontal="left" vertical="center"/>
    </xf>
    <xf numFmtId="0" fontId="6" fillId="0" borderId="0" xfId="3" quotePrefix="1" applyFont="1" applyFill="1" applyAlignment="1">
      <alignment horizontal="left" vertical="center"/>
    </xf>
    <xf numFmtId="0" fontId="2" fillId="0" borderId="0" xfId="3" quotePrefix="1" applyFont="1" applyFill="1" applyBorder="1" applyAlignment="1">
      <alignment horizontal="left" vertical="center"/>
    </xf>
    <xf numFmtId="37" fontId="2" fillId="0" borderId="2" xfId="3" applyNumberFormat="1" applyFont="1" applyFill="1" applyBorder="1" applyAlignment="1">
      <alignment vertical="center"/>
    </xf>
    <xf numFmtId="37" fontId="6" fillId="0" borderId="2" xfId="3" applyNumberFormat="1" applyFont="1" applyFill="1" applyBorder="1" applyAlignment="1">
      <alignment vertical="center"/>
    </xf>
    <xf numFmtId="38" fontId="6" fillId="0" borderId="2" xfId="3" applyNumberFormat="1" applyFont="1" applyFill="1" applyBorder="1" applyAlignment="1">
      <alignment vertical="center"/>
    </xf>
    <xf numFmtId="38" fontId="2" fillId="0" borderId="2" xfId="3" quotePrefix="1" applyNumberFormat="1" applyBorder="1" applyAlignment="1">
      <alignment horizontal="left" vertical="center"/>
    </xf>
    <xf numFmtId="38" fontId="2" fillId="0" borderId="2" xfId="3" quotePrefix="1" applyNumberFormat="1" applyBorder="1" applyAlignment="1">
      <alignment horizontal="fill" vertical="center"/>
    </xf>
    <xf numFmtId="0" fontId="0" fillId="2" borderId="0" xfId="0" applyFill="1" applyAlignment="1">
      <alignment vertical="center"/>
    </xf>
    <xf numFmtId="0" fontId="6" fillId="0" borderId="0" xfId="0" applyFont="1" applyAlignment="1">
      <alignment vertical="center"/>
    </xf>
    <xf numFmtId="166" fontId="2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6" fillId="0" borderId="0" xfId="0" quotePrefix="1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9" fontId="2" fillId="0" borderId="0" xfId="21" applyFont="1" applyAlignment="1">
      <alignment horizontal="center" vertical="center"/>
    </xf>
    <xf numFmtId="9" fontId="27" fillId="0" borderId="0" xfId="21" applyFont="1" applyAlignment="1">
      <alignment horizontal="center" vertical="center"/>
    </xf>
    <xf numFmtId="0" fontId="22" fillId="3" borderId="0" xfId="0" quotePrefix="1" applyFont="1" applyFill="1" applyAlignment="1">
      <alignment horizontal="left" vertical="center"/>
    </xf>
    <xf numFmtId="0" fontId="6" fillId="0" borderId="0" xfId="0" applyFont="1" applyAlignment="1">
      <alignment horizontal="center" vertical="center"/>
    </xf>
    <xf numFmtId="166" fontId="6" fillId="0" borderId="0" xfId="1" applyNumberFormat="1" applyFont="1" applyAlignment="1">
      <alignment vertical="center"/>
    </xf>
    <xf numFmtId="166" fontId="39" fillId="0" borderId="0" xfId="1" applyNumberFormat="1" applyFont="1" applyAlignment="1">
      <alignment vertical="center"/>
    </xf>
    <xf numFmtId="166" fontId="9" fillId="0" borderId="0" xfId="1" applyNumberFormat="1" applyFont="1" applyAlignment="1">
      <alignment vertical="center"/>
    </xf>
    <xf numFmtId="166" fontId="38" fillId="0" borderId="0" xfId="1" applyNumberFormat="1" applyFont="1" applyAlignment="1">
      <alignment vertical="center"/>
    </xf>
    <xf numFmtId="166" fontId="2" fillId="0" borderId="2" xfId="1" quotePrefix="1" applyNumberFormat="1" applyFont="1" applyBorder="1" applyAlignment="1">
      <alignment horizontal="fill" vertical="center"/>
    </xf>
    <xf numFmtId="166" fontId="6" fillId="0" borderId="2" xfId="1" quotePrefix="1" applyNumberFormat="1" applyFont="1" applyBorder="1" applyAlignment="1">
      <alignment horizontal="fill" vertical="center"/>
    </xf>
    <xf numFmtId="166" fontId="6" fillId="0" borderId="2" xfId="1" applyNumberFormat="1" applyFont="1" applyBorder="1" applyAlignment="1">
      <alignment vertical="center"/>
    </xf>
    <xf numFmtId="166" fontId="14" fillId="0" borderId="0" xfId="1" applyNumberFormat="1" applyFont="1" applyAlignment="1">
      <alignment vertical="center"/>
    </xf>
    <xf numFmtId="38" fontId="14" fillId="0" borderId="0" xfId="3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2" borderId="0" xfId="0" applyFont="1" applyFill="1" applyAlignment="1">
      <alignment vertical="center"/>
    </xf>
    <xf numFmtId="166" fontId="2" fillId="2" borderId="0" xfId="1" applyNumberFormat="1" applyFont="1" applyFill="1" applyAlignment="1">
      <alignment vertical="center"/>
    </xf>
    <xf numFmtId="0" fontId="2" fillId="0" borderId="0" xfId="0" applyFont="1" applyAlignment="1">
      <alignment horizontal="right" vertical="center"/>
    </xf>
    <xf numFmtId="0" fontId="6" fillId="0" borderId="0" xfId="0" quotePrefix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166" fontId="6" fillId="0" borderId="10" xfId="0" applyNumberFormat="1" applyFont="1" applyBorder="1" applyAlignment="1">
      <alignment vertical="center"/>
    </xf>
    <xf numFmtId="166" fontId="6" fillId="0" borderId="0" xfId="0" applyNumberFormat="1" applyFont="1" applyAlignment="1">
      <alignment vertical="center"/>
    </xf>
    <xf numFmtId="166" fontId="2" fillId="0" borderId="15" xfId="0" applyNumberFormat="1" applyFont="1" applyBorder="1" applyAlignment="1">
      <alignment vertical="center"/>
    </xf>
    <xf numFmtId="166" fontId="2" fillId="0" borderId="0" xfId="0" applyNumberFormat="1" applyFont="1" applyBorder="1" applyAlignment="1">
      <alignment vertical="center"/>
    </xf>
    <xf numFmtId="166" fontId="2" fillId="0" borderId="9" xfId="0" applyNumberFormat="1" applyFont="1" applyBorder="1" applyAlignment="1">
      <alignment vertical="center"/>
    </xf>
    <xf numFmtId="166" fontId="4" fillId="0" borderId="0" xfId="1" applyNumberFormat="1" applyFont="1" applyAlignment="1">
      <alignment vertical="center"/>
    </xf>
    <xf numFmtId="166" fontId="17" fillId="0" borderId="0" xfId="1" applyNumberFormat="1" applyFont="1" applyAlignment="1">
      <alignment vertical="center"/>
    </xf>
    <xf numFmtId="166" fontId="2" fillId="0" borderId="0" xfId="1" applyNumberFormat="1" applyAlignment="1">
      <alignment vertical="center"/>
    </xf>
    <xf numFmtId="166" fontId="37" fillId="0" borderId="0" xfId="1" applyNumberFormat="1" applyFont="1" applyAlignment="1">
      <alignment vertical="center"/>
    </xf>
    <xf numFmtId="0" fontId="2" fillId="7" borderId="0" xfId="3" quotePrefix="1" applyFill="1" applyAlignment="1">
      <alignment vertical="center"/>
    </xf>
    <xf numFmtId="0" fontId="2" fillId="0" borderId="0" xfId="3" quotePrefix="1" applyAlignment="1">
      <alignment vertical="center"/>
    </xf>
    <xf numFmtId="38" fontId="2" fillId="0" borderId="2" xfId="3" quotePrefix="1" applyNumberFormat="1" applyBorder="1" applyAlignment="1">
      <alignment vertical="center"/>
    </xf>
    <xf numFmtId="166" fontId="2" fillId="0" borderId="2" xfId="1" quotePrefix="1" applyNumberFormat="1" applyBorder="1" applyAlignment="1">
      <alignment horizontal="fill" vertical="center"/>
    </xf>
    <xf numFmtId="0" fontId="6" fillId="0" borderId="2" xfId="3" quotePrefix="1" applyFont="1" applyBorder="1" applyAlignment="1">
      <alignment vertical="center"/>
    </xf>
    <xf numFmtId="38" fontId="2" fillId="0" borderId="0" xfId="3" quotePrefix="1" applyNumberFormat="1" applyAlignment="1">
      <alignment vertical="center"/>
    </xf>
    <xf numFmtId="0" fontId="2" fillId="0" borderId="0" xfId="3" quotePrefix="1" applyFont="1" applyAlignment="1">
      <alignment vertical="center"/>
    </xf>
    <xf numFmtId="166" fontId="0" fillId="2" borderId="0" xfId="1" applyNumberFormat="1" applyFont="1" applyFill="1" applyAlignment="1">
      <alignment vertical="center"/>
    </xf>
    <xf numFmtId="0" fontId="0" fillId="0" borderId="0" xfId="0" applyAlignment="1">
      <alignment horizontal="right" vertical="center"/>
    </xf>
    <xf numFmtId="166" fontId="0" fillId="0" borderId="0" xfId="1" applyNumberFormat="1" applyFont="1" applyAlignment="1">
      <alignment vertical="center"/>
    </xf>
    <xf numFmtId="166" fontId="0" fillId="0" borderId="0" xfId="1" applyNumberFormat="1" applyFont="1" applyFill="1"/>
    <xf numFmtId="0" fontId="6" fillId="0" borderId="0" xfId="3" quotePrefix="1" applyFont="1" applyFill="1" applyBorder="1" applyAlignment="1">
      <alignment horizontal="left" vertical="center"/>
    </xf>
    <xf numFmtId="166" fontId="2" fillId="0" borderId="0" xfId="11" applyNumberFormat="1" applyFont="1" applyFill="1" applyAlignment="1">
      <alignment horizontal="center" vertical="center"/>
    </xf>
    <xf numFmtId="172" fontId="2" fillId="0" borderId="0" xfId="11" applyNumberFormat="1" applyFont="1" applyFill="1" applyAlignment="1">
      <alignment horizontal="center" vertical="center"/>
    </xf>
    <xf numFmtId="166" fontId="2" fillId="0" borderId="0" xfId="11" applyNumberFormat="1" applyFont="1" applyFill="1" applyAlignment="1">
      <alignment vertical="center"/>
    </xf>
    <xf numFmtId="172" fontId="2" fillId="0" borderId="0" xfId="11" applyNumberFormat="1" applyFont="1" applyFill="1" applyAlignment="1">
      <alignment vertical="center"/>
    </xf>
    <xf numFmtId="1" fontId="2" fillId="0" borderId="1" xfId="11" applyNumberFormat="1" applyFont="1" applyFill="1" applyBorder="1" applyAlignment="1" applyProtection="1">
      <alignment horizontal="center" vertical="center"/>
    </xf>
    <xf numFmtId="166" fontId="2" fillId="0" borderId="0" xfId="11" applyNumberFormat="1" applyFont="1" applyFill="1" applyBorder="1" applyAlignment="1">
      <alignment vertical="center"/>
    </xf>
    <xf numFmtId="172" fontId="2" fillId="0" borderId="0" xfId="11" applyNumberFormat="1" applyFont="1" applyFill="1" applyBorder="1" applyAlignment="1">
      <alignment vertical="center"/>
    </xf>
    <xf numFmtId="166" fontId="2" fillId="0" borderId="0" xfId="11" applyNumberFormat="1" applyFont="1" applyFill="1" applyAlignment="1">
      <alignment horizontal="right" vertical="center"/>
    </xf>
    <xf numFmtId="172" fontId="2" fillId="0" borderId="0" xfId="11" applyNumberFormat="1" applyFont="1" applyFill="1" applyAlignment="1">
      <alignment horizontal="right" vertical="center"/>
    </xf>
    <xf numFmtId="0" fontId="0" fillId="0" borderId="0" xfId="0" applyNumberFormat="1" applyFill="1"/>
    <xf numFmtId="0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 vertical="center"/>
    </xf>
    <xf numFmtId="0" fontId="9" fillId="0" borderId="0" xfId="0" applyNumberFormat="1" applyFont="1" applyFill="1" applyAlignment="1">
      <alignment horizontal="right"/>
    </xf>
    <xf numFmtId="166" fontId="0" fillId="0" borderId="0" xfId="0" applyNumberFormat="1" applyFill="1" applyAlignment="1">
      <alignment horizontal="center" vertical="center"/>
    </xf>
    <xf numFmtId="166" fontId="27" fillId="0" borderId="0" xfId="1" applyNumberFormat="1" applyFont="1" applyFill="1"/>
    <xf numFmtId="0" fontId="6" fillId="0" borderId="0" xfId="0" applyNumberFormat="1" applyFont="1" applyFill="1" applyAlignment="1">
      <alignment horizontal="right"/>
    </xf>
    <xf numFmtId="0" fontId="24" fillId="0" borderId="0" xfId="0" applyNumberFormat="1" applyFont="1" applyFill="1" applyAlignment="1">
      <alignment horizontal="right"/>
    </xf>
    <xf numFmtId="0" fontId="9" fillId="0" borderId="0" xfId="0" applyNumberFormat="1" applyFont="1" applyFill="1" applyAlignment="1">
      <alignment horizontal="center"/>
    </xf>
    <xf numFmtId="166" fontId="6" fillId="0" borderId="0" xfId="1" applyNumberFormat="1" applyFont="1" applyFill="1"/>
    <xf numFmtId="166" fontId="6" fillId="0" borderId="18" xfId="1" applyNumberFormat="1" applyFont="1" applyFill="1" applyBorder="1"/>
    <xf numFmtId="166" fontId="6" fillId="0" borderId="10" xfId="1" applyNumberFormat="1" applyFont="1" applyFill="1" applyBorder="1"/>
    <xf numFmtId="0" fontId="6" fillId="0" borderId="0" xfId="0" applyNumberFormat="1" applyFont="1" applyFill="1"/>
    <xf numFmtId="0" fontId="0" fillId="0" borderId="0" xfId="0" applyNumberFormat="1" applyFill="1" applyAlignment="1">
      <alignment horizontal="center"/>
    </xf>
    <xf numFmtId="9" fontId="25" fillId="0" borderId="0" xfId="4" applyFont="1" applyFill="1" applyAlignment="1">
      <alignment horizontal="center"/>
    </xf>
    <xf numFmtId="9" fontId="27" fillId="0" borderId="0" xfId="4" applyFont="1" applyFill="1" applyAlignment="1">
      <alignment horizontal="center"/>
    </xf>
    <xf numFmtId="9" fontId="6" fillId="0" borderId="0" xfId="4" applyFont="1" applyFill="1" applyAlignment="1">
      <alignment horizontal="center"/>
    </xf>
    <xf numFmtId="166" fontId="6" fillId="0" borderId="15" xfId="1" applyNumberFormat="1" applyFont="1" applyFill="1" applyBorder="1"/>
    <xf numFmtId="0" fontId="0" fillId="8" borderId="0" xfId="0" applyNumberFormat="1" applyFill="1"/>
    <xf numFmtId="37" fontId="0" fillId="0" borderId="0" xfId="0" applyNumberFormat="1"/>
    <xf numFmtId="0" fontId="6" fillId="0" borderId="0" xfId="0" applyFont="1" applyBorder="1" applyAlignment="1">
      <alignment horizontal="center"/>
    </xf>
    <xf numFmtId="37" fontId="25" fillId="0" borderId="15" xfId="1" applyNumberFormat="1" applyFont="1" applyBorder="1" applyAlignment="1">
      <alignment vertical="center"/>
    </xf>
    <xf numFmtId="37" fontId="6" fillId="0" borderId="21" xfId="0" applyNumberFormat="1" applyFont="1" applyBorder="1"/>
    <xf numFmtId="14" fontId="6" fillId="0" borderId="0" xfId="0" applyNumberFormat="1" applyFont="1" applyBorder="1" applyAlignment="1">
      <alignment horizontal="center"/>
    </xf>
    <xf numFmtId="14" fontId="6" fillId="0" borderId="9" xfId="0" quotePrefix="1" applyNumberFormat="1" applyFont="1" applyBorder="1" applyAlignment="1">
      <alignment horizontal="center"/>
    </xf>
    <xf numFmtId="0" fontId="2" fillId="0" borderId="0" xfId="3" applyFont="1" applyFill="1" applyAlignment="1">
      <alignment vertical="center"/>
    </xf>
    <xf numFmtId="0" fontId="2" fillId="0" borderId="0" xfId="3" applyFont="1" applyFill="1" applyBorder="1" applyAlignment="1">
      <alignment vertical="center"/>
    </xf>
    <xf numFmtId="38" fontId="2" fillId="0" borderId="2" xfId="3" quotePrefix="1" applyNumberFormat="1" applyFont="1" applyFill="1" applyBorder="1" applyAlignment="1">
      <alignment horizontal="left" vertical="center"/>
    </xf>
    <xf numFmtId="38" fontId="2" fillId="0" borderId="0" xfId="3" quotePrefix="1" applyNumberFormat="1" applyFont="1" applyFill="1" applyBorder="1" applyAlignment="1">
      <alignment horizontal="left" vertical="center"/>
    </xf>
    <xf numFmtId="38" fontId="2" fillId="0" borderId="0" xfId="3" applyNumberFormat="1" applyFont="1" applyFill="1" applyBorder="1" applyAlignment="1">
      <alignment horizontal="left" vertical="center"/>
    </xf>
    <xf numFmtId="0" fontId="2" fillId="0" borderId="0" xfId="3" applyFont="1" applyFill="1" applyAlignment="1">
      <alignment horizontal="left" vertical="center"/>
    </xf>
    <xf numFmtId="38" fontId="2" fillId="0" borderId="0" xfId="3" applyNumberFormat="1" applyFont="1" applyFill="1" applyBorder="1"/>
    <xf numFmtId="38" fontId="2" fillId="0" borderId="2" xfId="3" quotePrefix="1" applyNumberFormat="1" applyFont="1" applyFill="1" applyBorder="1" applyAlignment="1">
      <alignment horizontal="fill" vertical="center"/>
    </xf>
    <xf numFmtId="38" fontId="2" fillId="0" borderId="0" xfId="1" applyNumberFormat="1" applyFont="1" applyFill="1" applyAlignment="1">
      <alignment vertical="center"/>
    </xf>
    <xf numFmtId="38" fontId="14" fillId="0" borderId="0" xfId="3" quotePrefix="1" applyNumberFormat="1" applyFont="1" applyFill="1" applyBorder="1" applyAlignment="1">
      <alignment horizontal="left" vertical="center"/>
    </xf>
    <xf numFmtId="38" fontId="2" fillId="0" borderId="0" xfId="3" applyNumberFormat="1" applyFont="1" applyFill="1" applyAlignment="1">
      <alignment vertical="center"/>
    </xf>
    <xf numFmtId="0" fontId="14" fillId="0" borderId="0" xfId="3" quotePrefix="1" applyFont="1" applyFill="1" applyBorder="1" applyAlignment="1">
      <alignment horizontal="left" vertical="center"/>
    </xf>
    <xf numFmtId="38" fontId="2" fillId="0" borderId="2" xfId="3" applyNumberFormat="1" applyFont="1" applyFill="1" applyBorder="1" applyAlignment="1">
      <alignment vertical="center"/>
    </xf>
    <xf numFmtId="0" fontId="2" fillId="0" borderId="0" xfId="3" applyFont="1" applyFill="1" applyAlignment="1">
      <alignment horizontal="right" vertical="center"/>
    </xf>
    <xf numFmtId="166" fontId="2" fillId="0" borderId="0" xfId="1" applyNumberFormat="1" applyFont="1" applyFill="1" applyAlignment="1">
      <alignment vertical="center"/>
    </xf>
    <xf numFmtId="37" fontId="2" fillId="0" borderId="0" xfId="3" applyNumberFormat="1" applyFont="1" applyFill="1" applyAlignment="1">
      <alignment vertical="center"/>
    </xf>
    <xf numFmtId="0" fontId="2" fillId="0" borderId="0" xfId="3" applyFont="1" applyFill="1"/>
    <xf numFmtId="38" fontId="14" fillId="0" borderId="0" xfId="3" applyNumberFormat="1" applyFont="1" applyFill="1" applyBorder="1"/>
    <xf numFmtId="0" fontId="2" fillId="0" borderId="0" xfId="3" quotePrefix="1" applyFont="1" applyFill="1" applyAlignment="1">
      <alignment horizontal="left"/>
    </xf>
    <xf numFmtId="38" fontId="14" fillId="0" borderId="0" xfId="3" quotePrefix="1" applyNumberFormat="1" applyFont="1" applyFill="1" applyBorder="1" applyAlignment="1">
      <alignment horizontal="left"/>
    </xf>
    <xf numFmtId="0" fontId="2" fillId="0" borderId="0" xfId="3" applyFont="1" applyFill="1" applyBorder="1"/>
    <xf numFmtId="0" fontId="14" fillId="0" borderId="0" xfId="3" quotePrefix="1" applyFont="1" applyFill="1" applyBorder="1" applyAlignment="1">
      <alignment horizontal="left"/>
    </xf>
    <xf numFmtId="0" fontId="8" fillId="0" borderId="0" xfId="3" applyFont="1" applyFill="1" applyAlignment="1">
      <alignment vertical="center"/>
    </xf>
    <xf numFmtId="0" fontId="6" fillId="0" borderId="0" xfId="0" applyNumberFormat="1" applyFont="1" applyFill="1" applyAlignment="1">
      <alignment vertical="center"/>
    </xf>
    <xf numFmtId="0" fontId="8" fillId="0" borderId="0" xfId="3" quotePrefix="1" applyFont="1" applyFill="1" applyAlignment="1">
      <alignment horizontal="left" vertical="center"/>
    </xf>
    <xf numFmtId="2" fontId="2" fillId="0" borderId="0" xfId="3" applyNumberFormat="1" applyFont="1" applyFill="1" applyBorder="1" applyAlignment="1">
      <alignment horizontal="center" vertical="center"/>
    </xf>
    <xf numFmtId="38" fontId="2" fillId="0" borderId="0" xfId="3" applyNumberFormat="1" applyFont="1" applyFill="1" applyAlignment="1">
      <alignment horizontal="left" vertical="center"/>
    </xf>
    <xf numFmtId="1" fontId="2" fillId="0" borderId="0" xfId="3" applyNumberFormat="1" applyFont="1" applyFill="1" applyBorder="1" applyAlignment="1">
      <alignment horizontal="center" vertical="center"/>
    </xf>
    <xf numFmtId="38" fontId="2" fillId="0" borderId="0" xfId="3" quotePrefix="1" applyNumberFormat="1" applyFont="1" applyFill="1" applyAlignment="1">
      <alignment horizontal="left" vertical="center"/>
    </xf>
    <xf numFmtId="38" fontId="14" fillId="0" borderId="0" xfId="3" quotePrefix="1" applyNumberFormat="1" applyFont="1" applyFill="1" applyAlignment="1">
      <alignment horizontal="left" vertical="center"/>
    </xf>
    <xf numFmtId="0" fontId="14" fillId="0" borderId="0" xfId="3" quotePrefix="1" applyFont="1" applyFill="1" applyAlignment="1">
      <alignment horizontal="left" vertical="center"/>
    </xf>
    <xf numFmtId="0" fontId="14" fillId="0" borderId="0" xfId="3" applyFont="1" applyFill="1" applyAlignment="1">
      <alignment horizontal="left" vertical="center"/>
    </xf>
    <xf numFmtId="0" fontId="6" fillId="0" borderId="0" xfId="3" applyFont="1" applyFill="1" applyAlignment="1">
      <alignment horizontal="left" vertical="center"/>
    </xf>
    <xf numFmtId="0" fontId="6" fillId="0" borderId="2" xfId="3" quotePrefix="1" applyFont="1" applyFill="1" applyBorder="1" applyAlignment="1">
      <alignment horizontal="left" vertical="center"/>
    </xf>
    <xf numFmtId="0" fontId="2" fillId="0" borderId="0" xfId="0" applyNumberFormat="1" applyFont="1" applyFill="1" applyAlignment="1">
      <alignment vertical="center"/>
    </xf>
    <xf numFmtId="0" fontId="2" fillId="0" borderId="0" xfId="0" applyNumberFormat="1" applyFont="1" applyFill="1"/>
    <xf numFmtId="0" fontId="2" fillId="0" borderId="0" xfId="0" applyNumberFormat="1" applyFont="1" applyFill="1" applyAlignment="1">
      <alignment horizontal="right"/>
    </xf>
    <xf numFmtId="38" fontId="2" fillId="0" borderId="0" xfId="1" applyNumberFormat="1" applyFont="1" applyFill="1"/>
    <xf numFmtId="38" fontId="2" fillId="0" borderId="0" xfId="0" applyNumberFormat="1" applyFont="1" applyFill="1"/>
    <xf numFmtId="0" fontId="6" fillId="0" borderId="0" xfId="3" applyFont="1" applyFill="1" applyAlignment="1">
      <alignment horizontal="right"/>
    </xf>
    <xf numFmtId="0" fontId="2" fillId="0" borderId="0" xfId="3" quotePrefix="1" applyFont="1" applyFill="1" applyAlignment="1">
      <alignment horizontal="right"/>
    </xf>
    <xf numFmtId="37" fontId="6" fillId="0" borderId="10" xfId="3" applyNumberFormat="1" applyFont="1" applyFill="1" applyBorder="1"/>
    <xf numFmtId="0" fontId="8" fillId="0" borderId="0" xfId="0" applyNumberFormat="1" applyFont="1" applyFill="1" applyAlignment="1">
      <alignment vertical="center"/>
    </xf>
    <xf numFmtId="0" fontId="2" fillId="0" borderId="0" xfId="0" applyNumberFormat="1" applyFont="1" applyFill="1" applyAlignment="1">
      <alignment horizontal="center" vertical="center"/>
    </xf>
    <xf numFmtId="0" fontId="8" fillId="0" borderId="0" xfId="0" quotePrefix="1" applyNumberFormat="1" applyFont="1" applyFill="1" applyAlignment="1">
      <alignment horizontal="left" vertical="center"/>
    </xf>
    <xf numFmtId="0" fontId="35" fillId="0" borderId="0" xfId="0" quotePrefix="1" applyNumberFormat="1" applyFont="1" applyFill="1" applyAlignment="1">
      <alignment horizontal="left" vertical="center"/>
    </xf>
    <xf numFmtId="9" fontId="8" fillId="0" borderId="0" xfId="0" quotePrefix="1" applyNumberFormat="1" applyFont="1" applyFill="1" applyAlignment="1">
      <alignment horizontal="left" vertical="center"/>
    </xf>
    <xf numFmtId="0" fontId="2" fillId="0" borderId="0" xfId="0" quotePrefix="1" applyNumberFormat="1" applyFont="1" applyFill="1" applyBorder="1" applyAlignment="1">
      <alignment horizontal="fill" vertical="center"/>
    </xf>
    <xf numFmtId="37" fontId="2" fillId="0" borderId="0" xfId="1" applyNumberFormat="1" applyFont="1" applyFill="1" applyAlignment="1">
      <alignment vertical="center"/>
    </xf>
    <xf numFmtId="37" fontId="6" fillId="0" borderId="0" xfId="1" applyNumberFormat="1" applyFont="1" applyFill="1" applyAlignment="1">
      <alignment vertical="center"/>
    </xf>
    <xf numFmtId="38" fontId="6" fillId="0" borderId="0" xfId="1" applyNumberFormat="1" applyFont="1" applyFill="1" applyAlignment="1">
      <alignment vertical="center"/>
    </xf>
    <xf numFmtId="9" fontId="2" fillId="0" borderId="0" xfId="4" applyFont="1" applyFill="1" applyAlignment="1">
      <alignment horizontal="center" vertical="center"/>
    </xf>
    <xf numFmtId="37" fontId="14" fillId="0" borderId="0" xfId="1" applyNumberFormat="1" applyFont="1" applyFill="1" applyAlignment="1">
      <alignment vertical="center"/>
    </xf>
    <xf numFmtId="37" fontId="9" fillId="0" borderId="0" xfId="1" applyNumberFormat="1" applyFont="1" applyFill="1" applyAlignment="1">
      <alignment vertical="center"/>
    </xf>
    <xf numFmtId="38" fontId="14" fillId="0" borderId="0" xfId="1" applyNumberFormat="1" applyFont="1" applyFill="1" applyAlignment="1">
      <alignment vertical="center"/>
    </xf>
    <xf numFmtId="38" fontId="9" fillId="0" borderId="0" xfId="1" applyNumberFormat="1" applyFont="1" applyFill="1" applyAlignment="1">
      <alignment vertical="center"/>
    </xf>
    <xf numFmtId="38" fontId="2" fillId="0" borderId="0" xfId="3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left" vertical="center"/>
    </xf>
    <xf numFmtId="38" fontId="2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right" vertical="center"/>
    </xf>
    <xf numFmtId="38" fontId="2" fillId="0" borderId="0" xfId="0" applyNumberFormat="1" applyFont="1" applyFill="1" applyAlignment="1">
      <alignment vertical="center"/>
    </xf>
    <xf numFmtId="38" fontId="6" fillId="0" borderId="0" xfId="0" applyNumberFormat="1" applyFont="1" applyFill="1" applyAlignment="1">
      <alignment vertical="center"/>
    </xf>
    <xf numFmtId="0" fontId="2" fillId="0" borderId="0" xfId="0" applyNumberFormat="1" applyFont="1" applyFill="1" applyAlignment="1">
      <alignment horizontal="center"/>
    </xf>
    <xf numFmtId="37" fontId="6" fillId="0" borderId="0" xfId="0" applyNumberFormat="1" applyFont="1" applyFill="1" applyAlignment="1">
      <alignment vertical="center"/>
    </xf>
    <xf numFmtId="0" fontId="6" fillId="0" borderId="0" xfId="3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8" fillId="0" borderId="0" xfId="0" quotePrefix="1" applyFont="1" applyFill="1" applyAlignment="1">
      <alignment horizontal="left" vertical="center"/>
    </xf>
    <xf numFmtId="0" fontId="6" fillId="0" borderId="0" xfId="3" applyFont="1" applyFill="1" applyAlignment="1">
      <alignment horizontal="center" vertical="center"/>
    </xf>
    <xf numFmtId="38" fontId="2" fillId="0" borderId="0" xfId="3" quotePrefix="1" applyNumberFormat="1" applyFont="1" applyFill="1" applyAlignment="1">
      <alignment horizontal="fill" vertical="center"/>
    </xf>
    <xf numFmtId="38" fontId="6" fillId="0" borderId="0" xfId="3" quotePrefix="1" applyNumberFormat="1" applyFont="1" applyFill="1" applyAlignment="1">
      <alignment horizontal="fill" vertical="center"/>
    </xf>
    <xf numFmtId="37" fontId="14" fillId="0" borderId="0" xfId="3" applyNumberFormat="1" applyFont="1" applyFill="1" applyAlignment="1">
      <alignment vertical="center"/>
    </xf>
    <xf numFmtId="38" fontId="14" fillId="0" borderId="0" xfId="3" applyNumberFormat="1" applyFont="1" applyFill="1" applyAlignment="1">
      <alignment vertical="center"/>
    </xf>
    <xf numFmtId="37" fontId="2" fillId="0" borderId="0" xfId="3" quotePrefix="1" applyNumberFormat="1" applyFont="1" applyFill="1" applyAlignment="1">
      <alignment horizontal="fill" vertical="center"/>
    </xf>
    <xf numFmtId="37" fontId="6" fillId="0" borderId="0" xfId="3" applyNumberFormat="1" applyFont="1" applyFill="1" applyAlignment="1">
      <alignment vertical="center"/>
    </xf>
    <xf numFmtId="38" fontId="6" fillId="0" borderId="0" xfId="3" applyNumberFormat="1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6" fillId="0" borderId="0" xfId="3" applyFont="1" applyFill="1" applyAlignment="1">
      <alignment horizontal="right" vertical="center"/>
    </xf>
    <xf numFmtId="9" fontId="2" fillId="0" borderId="0" xfId="0" applyNumberFormat="1" applyFont="1" applyFill="1" applyAlignment="1">
      <alignment vertical="center"/>
    </xf>
    <xf numFmtId="0" fontId="6" fillId="0" borderId="0" xfId="3" quotePrefix="1" applyFont="1" applyFill="1" applyAlignment="1">
      <alignment horizontal="right" vertical="center"/>
    </xf>
    <xf numFmtId="166" fontId="2" fillId="0" borderId="0" xfId="0" applyNumberFormat="1" applyFont="1" applyFill="1" applyAlignment="1">
      <alignment vertical="center"/>
    </xf>
    <xf numFmtId="38" fontId="2" fillId="0" borderId="0" xfId="3" applyNumberFormat="1" applyFont="1" applyFill="1"/>
    <xf numFmtId="38" fontId="6" fillId="0" borderId="0" xfId="3" applyNumberFormat="1" applyFont="1" applyFill="1"/>
    <xf numFmtId="166" fontId="2" fillId="0" borderId="0" xfId="3" applyNumberFormat="1" applyFont="1" applyFill="1"/>
    <xf numFmtId="38" fontId="14" fillId="0" borderId="0" xfId="3" applyNumberFormat="1" applyFont="1" applyFill="1"/>
    <xf numFmtId="38" fontId="9" fillId="0" borderId="0" xfId="3" applyNumberFormat="1" applyFont="1" applyFill="1"/>
    <xf numFmtId="9" fontId="2" fillId="0" borderId="0" xfId="3" applyNumberFormat="1" applyFont="1" applyFill="1"/>
    <xf numFmtId="38" fontId="14" fillId="0" borderId="0" xfId="3" quotePrefix="1" applyNumberFormat="1" applyFont="1" applyFill="1" applyAlignment="1">
      <alignment horizontal="left"/>
    </xf>
    <xf numFmtId="0" fontId="14" fillId="0" borderId="0" xfId="3" quotePrefix="1" applyFont="1" applyFill="1" applyAlignment="1">
      <alignment horizontal="left"/>
    </xf>
    <xf numFmtId="0" fontId="14" fillId="0" borderId="0" xfId="3" applyFont="1" applyFill="1" applyAlignment="1">
      <alignment vertical="center"/>
    </xf>
    <xf numFmtId="0" fontId="6" fillId="0" borderId="2" xfId="3" quotePrefix="1" applyFont="1" applyFill="1" applyBorder="1" applyAlignment="1">
      <alignment horizontal="right" vertical="center"/>
    </xf>
    <xf numFmtId="0" fontId="43" fillId="0" borderId="0" xfId="0" applyFont="1" applyFill="1"/>
    <xf numFmtId="0" fontId="2" fillId="0" borderId="0" xfId="0" applyFont="1" applyFill="1" applyAlignment="1">
      <alignment horizontal="center"/>
    </xf>
    <xf numFmtId="0" fontId="6" fillId="0" borderId="0" xfId="0" applyFont="1" applyFill="1"/>
    <xf numFmtId="0" fontId="2" fillId="0" borderId="0" xfId="0" applyFont="1" applyFill="1"/>
    <xf numFmtId="0" fontId="2" fillId="0" borderId="0" xfId="13" applyFont="1" applyFill="1" applyAlignment="1">
      <alignment vertical="center"/>
    </xf>
    <xf numFmtId="49" fontId="43" fillId="0" borderId="0" xfId="0" applyNumberFormat="1" applyFont="1" applyFill="1" applyAlignment="1">
      <alignment horizontal="left"/>
    </xf>
    <xf numFmtId="15" fontId="2" fillId="0" borderId="0" xfId="0" applyNumberFormat="1" applyFont="1" applyFill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6" fillId="0" borderId="7" xfId="0" applyFont="1" applyFill="1" applyBorder="1"/>
    <xf numFmtId="0" fontId="26" fillId="0" borderId="7" xfId="0" applyFont="1" applyFill="1" applyBorder="1" applyAlignment="1">
      <alignment horizontal="center"/>
    </xf>
    <xf numFmtId="0" fontId="35" fillId="0" borderId="7" xfId="0" applyFont="1" applyFill="1" applyBorder="1"/>
    <xf numFmtId="0" fontId="35" fillId="0" borderId="8" xfId="0" applyFont="1" applyFill="1" applyBorder="1"/>
    <xf numFmtId="0" fontId="26" fillId="0" borderId="11" xfId="0" applyFont="1" applyFill="1" applyBorder="1"/>
    <xf numFmtId="0" fontId="26" fillId="0" borderId="11" xfId="0" applyFont="1" applyFill="1" applyBorder="1" applyAlignment="1">
      <alignment horizontal="center"/>
    </xf>
    <xf numFmtId="0" fontId="26" fillId="0" borderId="8" xfId="0" applyFont="1" applyFill="1" applyBorder="1" applyAlignment="1">
      <alignment horizontal="center"/>
    </xf>
    <xf numFmtId="0" fontId="26" fillId="0" borderId="0" xfId="13" applyFont="1" applyFill="1" applyAlignment="1">
      <alignment vertical="center"/>
    </xf>
    <xf numFmtId="0" fontId="2" fillId="0" borderId="7" xfId="0" applyFont="1" applyFill="1" applyBorder="1" applyAlignment="1">
      <alignment wrapText="1"/>
    </xf>
    <xf numFmtId="0" fontId="2" fillId="0" borderId="7" xfId="0" applyFont="1" applyFill="1" applyBorder="1" applyAlignment="1">
      <alignment horizontal="center" wrapText="1"/>
    </xf>
    <xf numFmtId="49" fontId="2" fillId="0" borderId="7" xfId="0" applyNumberFormat="1" applyFont="1" applyFill="1" applyBorder="1" applyAlignment="1">
      <alignment horizontal="center" wrapText="1"/>
    </xf>
    <xf numFmtId="0" fontId="2" fillId="0" borderId="8" xfId="0" applyFont="1" applyFill="1" applyBorder="1" applyAlignment="1">
      <alignment wrapText="1"/>
    </xf>
    <xf numFmtId="49" fontId="2" fillId="0" borderId="8" xfId="0" applyNumberFormat="1" applyFont="1" applyFill="1" applyBorder="1" applyAlignment="1">
      <alignment wrapText="1"/>
    </xf>
    <xf numFmtId="0" fontId="2" fillId="0" borderId="8" xfId="0" applyFont="1" applyFill="1" applyBorder="1" applyAlignment="1">
      <alignment horizontal="center" wrapText="1"/>
    </xf>
    <xf numFmtId="0" fontId="2" fillId="0" borderId="12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169" fontId="2" fillId="0" borderId="12" xfId="0" applyNumberFormat="1" applyFont="1" applyFill="1" applyBorder="1" applyAlignment="1">
      <alignment horizontal="center" wrapText="1"/>
    </xf>
    <xf numFmtId="169" fontId="2" fillId="0" borderId="13" xfId="0" applyNumberFormat="1" applyFont="1" applyFill="1" applyBorder="1" applyAlignment="1">
      <alignment horizontal="center" wrapText="1"/>
    </xf>
    <xf numFmtId="169" fontId="2" fillId="0" borderId="12" xfId="0" applyNumberFormat="1" applyFont="1" applyFill="1" applyBorder="1" applyAlignment="1">
      <alignment horizontal="center"/>
    </xf>
    <xf numFmtId="169" fontId="2" fillId="0" borderId="13" xfId="0" applyNumberFormat="1" applyFont="1" applyFill="1" applyBorder="1" applyAlignment="1">
      <alignment horizontal="center"/>
    </xf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2" fillId="0" borderId="12" xfId="0" applyFont="1" applyFill="1" applyBorder="1"/>
    <xf numFmtId="0" fontId="2" fillId="0" borderId="13" xfId="0" applyFont="1" applyFill="1" applyBorder="1"/>
    <xf numFmtId="169" fontId="6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center"/>
    </xf>
    <xf numFmtId="1" fontId="6" fillId="0" borderId="0" xfId="0" applyNumberFormat="1" applyFont="1" applyFill="1" applyAlignment="1">
      <alignment horizontal="center"/>
    </xf>
    <xf numFmtId="2" fontId="2" fillId="0" borderId="0" xfId="0" applyNumberFormat="1" applyFont="1" applyFill="1"/>
    <xf numFmtId="2" fontId="2" fillId="0" borderId="0" xfId="13" applyNumberFormat="1" applyFont="1" applyFill="1" applyAlignment="1">
      <alignment vertical="center"/>
    </xf>
    <xf numFmtId="2" fontId="6" fillId="0" borderId="9" xfId="13" applyNumberFormat="1" applyFont="1" applyFill="1" applyBorder="1" applyAlignment="1">
      <alignment vertical="center"/>
    </xf>
    <xf numFmtId="0" fontId="2" fillId="0" borderId="9" xfId="13" applyFont="1" applyFill="1" applyBorder="1" applyAlignment="1">
      <alignment vertical="center"/>
    </xf>
    <xf numFmtId="2" fontId="2" fillId="0" borderId="9" xfId="13" applyNumberFormat="1" applyFont="1" applyFill="1" applyBorder="1" applyAlignment="1">
      <alignment vertical="center"/>
    </xf>
    <xf numFmtId="2" fontId="2" fillId="0" borderId="0" xfId="13" applyNumberFormat="1" applyFont="1" applyFill="1" applyBorder="1" applyAlignment="1">
      <alignment vertical="center"/>
    </xf>
    <xf numFmtId="2" fontId="6" fillId="0" borderId="0" xfId="13" applyNumberFormat="1" applyFont="1" applyFill="1" applyAlignment="1">
      <alignment vertical="center"/>
    </xf>
    <xf numFmtId="169" fontId="6" fillId="0" borderId="9" xfId="0" applyNumberFormat="1" applyFont="1" applyFill="1" applyBorder="1" applyAlignment="1">
      <alignment horizontal="left"/>
    </xf>
    <xf numFmtId="1" fontId="6" fillId="0" borderId="9" xfId="0" applyNumberFormat="1" applyFont="1" applyFill="1" applyBorder="1" applyAlignment="1">
      <alignment horizontal="center"/>
    </xf>
    <xf numFmtId="2" fontId="2" fillId="0" borderId="9" xfId="0" applyNumberFormat="1" applyFont="1" applyFill="1" applyBorder="1"/>
    <xf numFmtId="170" fontId="6" fillId="0" borderId="0" xfId="0" applyNumberFormat="1" applyFont="1" applyFill="1"/>
    <xf numFmtId="171" fontId="2" fillId="0" borderId="0" xfId="0" applyNumberFormat="1" applyFont="1" applyFill="1"/>
    <xf numFmtId="171" fontId="6" fillId="0" borderId="0" xfId="0" applyNumberFormat="1" applyFont="1" applyFill="1"/>
    <xf numFmtId="4" fontId="2" fillId="0" borderId="0" xfId="0" applyNumberFormat="1" applyFont="1" applyFill="1"/>
    <xf numFmtId="0" fontId="6" fillId="0" borderId="9" xfId="0" applyFont="1" applyFill="1" applyBorder="1" applyAlignment="1">
      <alignment horizontal="center"/>
    </xf>
    <xf numFmtId="4" fontId="2" fillId="0" borderId="9" xfId="0" applyNumberFormat="1" applyFont="1" applyFill="1" applyBorder="1"/>
    <xf numFmtId="49" fontId="6" fillId="0" borderId="0" xfId="0" applyNumberFormat="1" applyFont="1" applyFill="1" applyAlignment="1">
      <alignment horizontal="right"/>
    </xf>
    <xf numFmtId="0" fontId="6" fillId="0" borderId="0" xfId="0" applyFont="1" applyFill="1" applyAlignment="1">
      <alignment horizontal="right"/>
    </xf>
    <xf numFmtId="167" fontId="2" fillId="0" borderId="0" xfId="13" applyNumberFormat="1" applyFont="1" applyFill="1" applyAlignment="1">
      <alignment horizontal="center" vertical="center"/>
    </xf>
    <xf numFmtId="49" fontId="40" fillId="0" borderId="7" xfId="13" quotePrefix="1" applyNumberFormat="1" applyFont="1" applyFill="1" applyBorder="1" applyAlignment="1">
      <alignment horizontal="center" vertical="center"/>
    </xf>
    <xf numFmtId="0" fontId="40" fillId="0" borderId="7" xfId="13" applyFont="1" applyFill="1" applyBorder="1" applyAlignment="1">
      <alignment horizontal="center" vertical="center"/>
    </xf>
    <xf numFmtId="0" fontId="40" fillId="0" borderId="7" xfId="13" quotePrefix="1" applyFont="1" applyFill="1" applyBorder="1" applyAlignment="1">
      <alignment horizontal="center" vertical="center"/>
    </xf>
    <xf numFmtId="171" fontId="6" fillId="0" borderId="0" xfId="13" applyNumberFormat="1" applyFont="1" applyFill="1" applyAlignment="1">
      <alignment vertical="center"/>
    </xf>
    <xf numFmtId="14" fontId="2" fillId="0" borderId="0" xfId="0" applyNumberFormat="1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Alignment="1" applyProtection="1">
      <alignment horizontal="center"/>
    </xf>
    <xf numFmtId="0" fontId="2" fillId="0" borderId="0" xfId="0" quotePrefix="1" applyFont="1" applyFill="1" applyAlignment="1" applyProtection="1">
      <alignment horizontal="fill"/>
    </xf>
    <xf numFmtId="165" fontId="2" fillId="0" borderId="0" xfId="0" applyNumberFormat="1" applyFont="1" applyFill="1" applyAlignment="1" applyProtection="1">
      <alignment horizontal="center"/>
    </xf>
    <xf numFmtId="10" fontId="2" fillId="0" borderId="0" xfId="0" applyNumberFormat="1" applyFont="1" applyFill="1" applyAlignment="1" applyProtection="1">
      <alignment horizontal="center"/>
      <protection locked="0"/>
    </xf>
    <xf numFmtId="0" fontId="6" fillId="0" borderId="0" xfId="0" applyFont="1" applyFill="1" applyAlignment="1" applyProtection="1">
      <alignment horizontal="left"/>
    </xf>
    <xf numFmtId="0" fontId="6" fillId="0" borderId="0" xfId="0" quotePrefix="1" applyFont="1" applyFill="1" applyAlignment="1" applyProtection="1">
      <alignment horizontal="center"/>
      <protection locked="0"/>
    </xf>
    <xf numFmtId="165" fontId="6" fillId="0" borderId="0" xfId="0" applyNumberFormat="1" applyFont="1" applyFill="1" applyAlignment="1" applyProtection="1">
      <alignment horizontal="center"/>
    </xf>
    <xf numFmtId="164" fontId="2" fillId="0" borderId="0" xfId="0" applyNumberFormat="1" applyFont="1" applyFill="1" applyAlignment="1" applyProtection="1">
      <alignment horizontal="center"/>
    </xf>
    <xf numFmtId="0" fontId="8" fillId="0" borderId="0" xfId="0" applyFont="1" applyFill="1" applyAlignment="1">
      <alignment horizontal="centerContinuous" vertical="center"/>
    </xf>
    <xf numFmtId="0" fontId="6" fillId="0" borderId="0" xfId="0" applyFont="1" applyFill="1" applyAlignment="1">
      <alignment horizontal="centerContinuous" vertical="center"/>
    </xf>
    <xf numFmtId="0" fontId="6" fillId="0" borderId="0" xfId="0" applyFont="1" applyFill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17" xfId="0" quotePrefix="1" applyFont="1" applyFill="1" applyBorder="1" applyAlignment="1">
      <alignment horizontal="center" vertical="center"/>
    </xf>
    <xf numFmtId="0" fontId="6" fillId="0" borderId="0" xfId="0" quotePrefix="1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quotePrefix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quotePrefix="1" applyFont="1" applyFill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quotePrefix="1" applyFont="1" applyFill="1" applyBorder="1" applyAlignment="1">
      <alignment horizontal="center" vertical="center"/>
    </xf>
    <xf numFmtId="0" fontId="6" fillId="0" borderId="0" xfId="0" applyFont="1" applyFill="1" applyAlignment="1">
      <alignment horizontal="right" vertical="center"/>
    </xf>
    <xf numFmtId="3" fontId="2" fillId="0" borderId="1" xfId="0" quotePrefix="1" applyNumberFormat="1" applyFont="1" applyFill="1" applyBorder="1" applyAlignment="1">
      <alignment horizontal="center" vertical="center"/>
    </xf>
    <xf numFmtId="3" fontId="2" fillId="0" borderId="0" xfId="0" quotePrefix="1" applyNumberFormat="1" applyFont="1" applyFill="1" applyAlignment="1">
      <alignment horizontal="center" vertical="center"/>
    </xf>
    <xf numFmtId="172" fontId="2" fillId="0" borderId="0" xfId="0" applyNumberFormat="1" applyFont="1" applyFill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0" xfId="0" quotePrefix="1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2" fillId="0" borderId="0" xfId="11" applyNumberFormat="1" applyFont="1" applyFill="1" applyBorder="1" applyAlignment="1" applyProtection="1">
      <alignment horizontal="center" vertical="center"/>
    </xf>
    <xf numFmtId="173" fontId="2" fillId="0" borderId="0" xfId="11" applyNumberFormat="1" applyFont="1" applyFill="1" applyBorder="1" applyAlignment="1">
      <alignment horizontal="center" vertical="center"/>
    </xf>
    <xf numFmtId="173" fontId="2" fillId="0" borderId="1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Alignment="1">
      <alignment horizontal="center" vertical="center"/>
    </xf>
    <xf numFmtId="1" fontId="2" fillId="0" borderId="0" xfId="0" quotePrefix="1" applyNumberFormat="1" applyFont="1" applyFill="1" applyAlignment="1">
      <alignment horizontal="center" vertical="center"/>
    </xf>
    <xf numFmtId="166" fontId="6" fillId="0" borderId="18" xfId="11" applyNumberFormat="1" applyFont="1" applyFill="1" applyBorder="1" applyAlignment="1">
      <alignment vertical="center"/>
    </xf>
    <xf numFmtId="172" fontId="6" fillId="0" borderId="18" xfId="11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173" fontId="2" fillId="0" borderId="0" xfId="0" quotePrefix="1" applyNumberFormat="1" applyFont="1" applyFill="1" applyAlignment="1">
      <alignment horizontal="center" vertical="center"/>
    </xf>
    <xf numFmtId="173" fontId="2" fillId="0" borderId="0" xfId="0" applyNumberFormat="1" applyFont="1" applyFill="1" applyAlignment="1">
      <alignment vertical="center"/>
    </xf>
    <xf numFmtId="173" fontId="2" fillId="0" borderId="1" xfId="0" applyNumberFormat="1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73" fontId="2" fillId="0" borderId="1" xfId="0" quotePrefix="1" applyNumberFormat="1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center"/>
    </xf>
    <xf numFmtId="173" fontId="2" fillId="0" borderId="1" xfId="11" applyNumberFormat="1" applyFont="1" applyFill="1" applyBorder="1" applyAlignment="1">
      <alignment horizontal="center" vertical="center"/>
    </xf>
    <xf numFmtId="0" fontId="2" fillId="0" borderId="19" xfId="0" quotePrefix="1" applyFont="1" applyFill="1" applyBorder="1" applyAlignment="1">
      <alignment horizontal="center" vertical="center"/>
    </xf>
    <xf numFmtId="166" fontId="6" fillId="0" borderId="0" xfId="11" applyNumberFormat="1" applyFont="1" applyFill="1" applyBorder="1" applyAlignment="1">
      <alignment vertical="center"/>
    </xf>
    <xf numFmtId="172" fontId="6" fillId="0" borderId="0" xfId="11" applyNumberFormat="1" applyFont="1" applyFill="1" applyBorder="1" applyAlignment="1">
      <alignment vertical="center"/>
    </xf>
    <xf numFmtId="0" fontId="6" fillId="0" borderId="0" xfId="0" quotePrefix="1" applyFont="1" applyFill="1" applyAlignment="1">
      <alignment horizontal="right" vertical="center"/>
    </xf>
    <xf numFmtId="43" fontId="6" fillId="0" borderId="0" xfId="11" applyFont="1" applyFill="1" applyBorder="1" applyAlignment="1">
      <alignment vertical="center"/>
    </xf>
    <xf numFmtId="166" fontId="6" fillId="0" borderId="0" xfId="11" applyNumberFormat="1" applyFont="1" applyFill="1" applyBorder="1" applyAlignment="1">
      <alignment horizontal="center" vertical="center"/>
    </xf>
    <xf numFmtId="0" fontId="2" fillId="0" borderId="1" xfId="0" applyFont="1" applyFill="1" applyBorder="1"/>
    <xf numFmtId="0" fontId="6" fillId="0" borderId="0" xfId="0" applyFont="1" applyFill="1" applyAlignment="1">
      <alignment horizontal="left" vertical="center"/>
    </xf>
    <xf numFmtId="166" fontId="9" fillId="0" borderId="0" xfId="11" applyNumberFormat="1" applyFont="1" applyFill="1" applyAlignment="1" applyProtection="1">
      <alignment horizontal="right" vertical="center"/>
    </xf>
    <xf numFmtId="1" fontId="2" fillId="0" borderId="0" xfId="0" quotePrefix="1" applyNumberFormat="1" applyFont="1" applyFill="1" applyAlignment="1">
      <alignment horizontal="left" vertical="center"/>
    </xf>
    <xf numFmtId="43" fontId="6" fillId="0" borderId="0" xfId="11" quotePrefix="1" applyFont="1" applyFill="1" applyAlignment="1" applyProtection="1">
      <alignment horizontal="right" vertical="center"/>
    </xf>
    <xf numFmtId="166" fontId="6" fillId="0" borderId="0" xfId="11" applyNumberFormat="1" applyFont="1" applyFill="1" applyAlignment="1" applyProtection="1">
      <alignment vertical="center"/>
    </xf>
    <xf numFmtId="172" fontId="6" fillId="0" borderId="0" xfId="11" applyNumberFormat="1" applyFont="1" applyFill="1" applyAlignment="1" applyProtection="1">
      <alignment vertical="center"/>
    </xf>
    <xf numFmtId="167" fontId="2" fillId="0" borderId="0" xfId="0" quotePrefix="1" applyNumberFormat="1" applyFont="1" applyFill="1" applyAlignment="1">
      <alignment horizontal="left" vertical="center"/>
    </xf>
    <xf numFmtId="166" fontId="6" fillId="0" borderId="10" xfId="11" applyNumberFormat="1" applyFont="1" applyFill="1" applyBorder="1" applyAlignment="1" applyProtection="1">
      <alignment vertical="center"/>
    </xf>
    <xf numFmtId="172" fontId="6" fillId="0" borderId="10" xfId="11" applyNumberFormat="1" applyFont="1" applyFill="1" applyBorder="1" applyAlignment="1" applyProtection="1">
      <alignment vertical="center"/>
    </xf>
    <xf numFmtId="0" fontId="2" fillId="0" borderId="0" xfId="0" quotePrefix="1" applyFont="1" applyFill="1" applyAlignment="1">
      <alignment horizontal="left" vertical="center"/>
    </xf>
    <xf numFmtId="166" fontId="2" fillId="0" borderId="0" xfId="11" applyNumberFormat="1" applyFont="1" applyFill="1" applyAlignment="1" applyProtection="1">
      <alignment vertical="center"/>
    </xf>
    <xf numFmtId="0" fontId="9" fillId="0" borderId="0" xfId="0" quotePrefix="1" applyFont="1" applyFill="1" applyAlignment="1">
      <alignment horizontal="left" vertical="center"/>
    </xf>
    <xf numFmtId="0" fontId="2" fillId="0" borderId="0" xfId="11" quotePrefix="1" applyNumberFormat="1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2" fillId="0" borderId="0" xfId="11" applyNumberFormat="1" applyFont="1" applyFill="1" applyAlignment="1">
      <alignment vertical="center"/>
    </xf>
    <xf numFmtId="1" fontId="42" fillId="0" borderId="0" xfId="0" applyNumberFormat="1" applyFont="1" applyFill="1" applyAlignment="1">
      <alignment horizontal="center" vertical="center"/>
    </xf>
    <xf numFmtId="1" fontId="42" fillId="0" borderId="0" xfId="0" quotePrefix="1" applyNumberFormat="1" applyFont="1" applyFill="1" applyAlignment="1">
      <alignment horizontal="left" vertical="center"/>
    </xf>
    <xf numFmtId="0" fontId="42" fillId="0" borderId="0" xfId="0" quotePrefix="1" applyFont="1" applyFill="1" applyAlignment="1">
      <alignment horizontal="left" vertical="center"/>
    </xf>
    <xf numFmtId="0" fontId="2" fillId="0" borderId="0" xfId="13" applyFont="1" applyFill="1"/>
    <xf numFmtId="0" fontId="6" fillId="0" borderId="20" xfId="0" applyFont="1" applyFill="1" applyBorder="1" applyAlignment="1">
      <alignment horizontal="center" vertical="center"/>
    </xf>
    <xf numFmtId="43" fontId="2" fillId="0" borderId="0" xfId="0" applyNumberFormat="1" applyFont="1" applyFill="1"/>
    <xf numFmtId="0" fontId="2" fillId="0" borderId="0" xfId="3" applyFont="1" applyFill="1" applyAlignment="1">
      <alignment horizontal="center"/>
    </xf>
    <xf numFmtId="0" fontId="8" fillId="0" borderId="0" xfId="3" applyFont="1" applyFill="1"/>
    <xf numFmtId="0" fontId="8" fillId="0" borderId="0" xfId="3" quotePrefix="1" applyFont="1" applyFill="1" applyAlignment="1">
      <alignment horizontal="left"/>
    </xf>
    <xf numFmtId="0" fontId="6" fillId="0" borderId="0" xfId="3" applyFont="1" applyFill="1" applyAlignment="1">
      <alignment horizontal="center"/>
    </xf>
    <xf numFmtId="0" fontId="6" fillId="0" borderId="2" xfId="3" applyFont="1" applyFill="1" applyBorder="1" applyAlignment="1">
      <alignment horizontal="left"/>
    </xf>
    <xf numFmtId="0" fontId="6" fillId="0" borderId="2" xfId="3" quotePrefix="1" applyFont="1" applyFill="1" applyBorder="1" applyAlignment="1">
      <alignment horizontal="center"/>
    </xf>
    <xf numFmtId="38" fontId="2" fillId="0" borderId="0" xfId="3" quotePrefix="1" applyNumberFormat="1" applyFont="1" applyFill="1" applyAlignment="1">
      <alignment horizontal="fill"/>
    </xf>
    <xf numFmtId="38" fontId="6" fillId="0" borderId="0" xfId="3" quotePrefix="1" applyNumberFormat="1" applyFont="1" applyFill="1" applyAlignment="1">
      <alignment horizontal="fill"/>
    </xf>
    <xf numFmtId="37" fontId="6" fillId="0" borderId="0" xfId="3" applyNumberFormat="1" applyFont="1" applyFill="1"/>
    <xf numFmtId="37" fontId="14" fillId="0" borderId="0" xfId="3" applyNumberFormat="1" applyFont="1" applyFill="1"/>
    <xf numFmtId="37" fontId="9" fillId="0" borderId="0" xfId="3" applyNumberFormat="1" applyFont="1" applyFill="1"/>
    <xf numFmtId="37" fontId="2" fillId="0" borderId="0" xfId="3" quotePrefix="1" applyNumberFormat="1" applyFont="1" applyFill="1" applyAlignment="1">
      <alignment horizontal="fill"/>
    </xf>
    <xf numFmtId="37" fontId="6" fillId="0" borderId="0" xfId="3" quotePrefix="1" applyNumberFormat="1" applyFont="1" applyFill="1" applyAlignment="1">
      <alignment horizontal="fill"/>
    </xf>
    <xf numFmtId="37" fontId="2" fillId="0" borderId="0" xfId="3" applyNumberFormat="1" applyFont="1" applyFill="1" applyAlignment="1">
      <alignment horizontal="center"/>
    </xf>
    <xf numFmtId="0" fontId="14" fillId="0" borderId="0" xfId="3" applyFont="1" applyFill="1"/>
    <xf numFmtId="0" fontId="6" fillId="0" borderId="0" xfId="3" applyFont="1" applyFill="1"/>
    <xf numFmtId="38" fontId="2" fillId="0" borderId="2" xfId="3" quotePrefix="1" applyNumberFormat="1" applyFont="1" applyFill="1" applyBorder="1" applyAlignment="1">
      <alignment horizontal="fill"/>
    </xf>
    <xf numFmtId="37" fontId="2" fillId="0" borderId="2" xfId="3" quotePrefix="1" applyNumberFormat="1" applyFont="1" applyFill="1" applyBorder="1" applyAlignment="1">
      <alignment horizontal="fill"/>
    </xf>
    <xf numFmtId="37" fontId="6" fillId="0" borderId="2" xfId="3" quotePrefix="1" applyNumberFormat="1" applyFont="1" applyFill="1" applyBorder="1" applyAlignment="1">
      <alignment horizontal="fill"/>
    </xf>
    <xf numFmtId="0" fontId="2" fillId="0" borderId="2" xfId="3" applyFont="1" applyFill="1" applyBorder="1" applyAlignment="1">
      <alignment horizontal="center"/>
    </xf>
    <xf numFmtId="0" fontId="6" fillId="0" borderId="2" xfId="3" quotePrefix="1" applyFont="1" applyFill="1" applyBorder="1" applyAlignment="1">
      <alignment horizontal="right"/>
    </xf>
    <xf numFmtId="37" fontId="6" fillId="0" borderId="2" xfId="3" applyNumberFormat="1" applyFont="1" applyFill="1" applyBorder="1"/>
    <xf numFmtId="0" fontId="6" fillId="0" borderId="2" xfId="3" applyFont="1" applyFill="1" applyBorder="1" applyAlignment="1">
      <alignment horizontal="right"/>
    </xf>
    <xf numFmtId="0" fontId="2" fillId="0" borderId="0" xfId="0" applyFont="1" applyFill="1" applyAlignment="1">
      <alignment horizontal="right"/>
    </xf>
    <xf numFmtId="9" fontId="2" fillId="0" borderId="0" xfId="4" applyFont="1" applyFill="1"/>
    <xf numFmtId="8" fontId="30" fillId="0" borderId="0" xfId="16" applyNumberFormat="1" applyFont="1" applyFill="1"/>
    <xf numFmtId="8" fontId="2" fillId="0" borderId="0" xfId="3" applyNumberFormat="1" applyFont="1" applyFill="1"/>
    <xf numFmtId="0" fontId="8" fillId="0" borderId="0" xfId="0" quotePrefix="1" applyFont="1" applyFill="1" applyAlignment="1" applyProtection="1">
      <alignment horizontal="centerContinuous"/>
    </xf>
    <xf numFmtId="0" fontId="8" fillId="0" borderId="0" xfId="0" applyFont="1" applyFill="1" applyAlignment="1" applyProtection="1">
      <alignment horizontal="centerContinuous"/>
    </xf>
    <xf numFmtId="0" fontId="8" fillId="0" borderId="0" xfId="0" applyFont="1" applyFill="1" applyAlignment="1" applyProtection="1">
      <alignment horizontal="left"/>
    </xf>
    <xf numFmtId="0" fontId="6" fillId="0" borderId="0" xfId="0" quotePrefix="1" applyFont="1" applyFill="1" applyAlignment="1">
      <alignment horizontal="center"/>
    </xf>
    <xf numFmtId="0" fontId="6" fillId="0" borderId="0" xfId="0" applyFont="1" applyFill="1" applyAlignment="1" applyProtection="1"/>
    <xf numFmtId="164" fontId="6" fillId="0" borderId="0" xfId="0" applyNumberFormat="1" applyFont="1" applyFill="1" applyAlignment="1" applyProtection="1">
      <alignment horizontal="center"/>
    </xf>
    <xf numFmtId="0" fontId="6" fillId="0" borderId="0" xfId="0" quotePrefix="1" applyFont="1" applyFill="1" applyAlignment="1" applyProtection="1">
      <alignment horizontal="right"/>
    </xf>
    <xf numFmtId="0" fontId="6" fillId="0" borderId="0" xfId="0" applyFont="1" applyFill="1" applyAlignment="1" applyProtection="1">
      <alignment horizontal="right"/>
    </xf>
    <xf numFmtId="0" fontId="6" fillId="0" borderId="0" xfId="0" applyFont="1" applyFill="1" applyBorder="1" applyAlignment="1" applyProtection="1">
      <alignment horizontal="right"/>
    </xf>
    <xf numFmtId="0" fontId="6" fillId="0" borderId="0" xfId="0" quotePrefix="1" applyFont="1" applyFill="1" applyBorder="1" applyAlignment="1" applyProtection="1">
      <alignment horizontal="right"/>
    </xf>
    <xf numFmtId="38" fontId="2" fillId="0" borderId="0" xfId="0" applyNumberFormat="1" applyFont="1" applyFill="1" applyBorder="1" applyAlignment="1" applyProtection="1"/>
    <xf numFmtId="38" fontId="6" fillId="0" borderId="0" xfId="0" applyNumberFormat="1" applyFont="1" applyFill="1" applyProtection="1"/>
    <xf numFmtId="43" fontId="6" fillId="0" borderId="0" xfId="1" applyFont="1" applyFill="1" applyAlignment="1" applyProtection="1">
      <alignment horizontal="center"/>
    </xf>
    <xf numFmtId="38" fontId="6" fillId="0" borderId="0" xfId="0" applyNumberFormat="1" applyFont="1" applyFill="1" applyAlignment="1" applyProtection="1"/>
    <xf numFmtId="0" fontId="9" fillId="0" borderId="0" xfId="0" applyFont="1" applyFill="1" applyAlignment="1">
      <alignment horizontal="right"/>
    </xf>
    <xf numFmtId="0" fontId="6" fillId="0" borderId="0" xfId="0" quotePrefix="1" applyFont="1" applyFill="1" applyAlignment="1">
      <alignment horizontal="right"/>
    </xf>
    <xf numFmtId="165" fontId="6" fillId="0" borderId="0" xfId="0" applyNumberFormat="1" applyFont="1" applyFill="1" applyAlignment="1" applyProtection="1">
      <alignment horizontal="center"/>
      <protection locked="0"/>
    </xf>
    <xf numFmtId="38" fontId="2" fillId="0" borderId="0" xfId="0" applyNumberFormat="1" applyFont="1" applyFill="1" applyProtection="1"/>
    <xf numFmtId="38" fontId="6" fillId="0" borderId="0" xfId="0" applyNumberFormat="1" applyFont="1" applyFill="1"/>
    <xf numFmtId="0" fontId="2" fillId="0" borderId="0" xfId="0" applyFont="1" applyFill="1" applyAlignment="1">
      <alignment horizontal="centerContinuous"/>
    </xf>
    <xf numFmtId="164" fontId="2" fillId="0" borderId="0" xfId="0" applyNumberFormat="1" applyFont="1" applyFill="1" applyAlignment="1" applyProtection="1">
      <alignment horizontal="centerContinuous"/>
    </xf>
    <xf numFmtId="0" fontId="2" fillId="0" borderId="0" xfId="0" applyFont="1" applyFill="1" applyAlignment="1" applyProtection="1"/>
    <xf numFmtId="0" fontId="2" fillId="0" borderId="0" xfId="0" applyFont="1" applyFill="1" applyAlignment="1" applyProtection="1">
      <alignment horizontal="fill"/>
    </xf>
    <xf numFmtId="165" fontId="2" fillId="0" borderId="0" xfId="0" applyNumberFormat="1" applyFont="1" applyFill="1" applyAlignment="1" applyProtection="1">
      <alignment horizontal="fill"/>
    </xf>
    <xf numFmtId="165" fontId="2" fillId="0" borderId="0" xfId="0" applyNumberFormat="1" applyFont="1" applyFill="1" applyBorder="1" applyAlignment="1" applyProtection="1">
      <alignment horizontal="right"/>
    </xf>
    <xf numFmtId="165" fontId="2" fillId="0" borderId="0" xfId="0" applyNumberFormat="1" applyFont="1" applyFill="1" applyAlignment="1" applyProtection="1"/>
    <xf numFmtId="38" fontId="2" fillId="0" borderId="0" xfId="0" applyNumberFormat="1" applyFont="1" applyFill="1" applyAlignment="1" applyProtection="1"/>
    <xf numFmtId="37" fontId="2" fillId="0" borderId="0" xfId="0" applyNumberFormat="1" applyFont="1" applyFill="1" applyAlignment="1" applyProtection="1"/>
    <xf numFmtId="165" fontId="2" fillId="0" borderId="0" xfId="0" applyNumberFormat="1" applyFont="1" applyFill="1" applyBorder="1" applyAlignment="1" applyProtection="1">
      <alignment horizontal="center"/>
    </xf>
    <xf numFmtId="38" fontId="2" fillId="0" borderId="0" xfId="0" applyNumberFormat="1" applyFont="1" applyFill="1" applyAlignment="1" applyProtection="1">
      <alignment horizontal="center"/>
    </xf>
    <xf numFmtId="0" fontId="2" fillId="0" borderId="0" xfId="0" applyFont="1" applyFill="1" applyAlignment="1"/>
    <xf numFmtId="10" fontId="2" fillId="0" borderId="0" xfId="4" applyNumberFormat="1" applyFont="1" applyFill="1" applyAlignment="1" applyProtection="1"/>
    <xf numFmtId="10" fontId="2" fillId="0" borderId="0" xfId="0" applyNumberFormat="1" applyFont="1" applyFill="1"/>
    <xf numFmtId="38" fontId="2" fillId="0" borderId="0" xfId="0" applyNumberFormat="1" applyFont="1" applyFill="1" applyAlignment="1">
      <alignment horizontal="right"/>
    </xf>
    <xf numFmtId="14" fontId="6" fillId="0" borderId="0" xfId="0" quotePrefix="1" applyNumberFormat="1" applyFont="1" applyFill="1" applyAlignment="1" applyProtection="1">
      <alignment horizontal="right"/>
      <protection locked="0"/>
    </xf>
    <xf numFmtId="0" fontId="2" fillId="0" borderId="0" xfId="0" applyFont="1" applyFill="1" applyProtection="1"/>
    <xf numFmtId="165" fontId="2" fillId="0" borderId="0" xfId="0" applyNumberFormat="1" applyFont="1" applyFill="1" applyProtection="1"/>
    <xf numFmtId="165" fontId="2" fillId="0" borderId="0" xfId="0" applyNumberFormat="1" applyFont="1" applyFill="1"/>
    <xf numFmtId="166" fontId="2" fillId="0" borderId="0" xfId="0" applyNumberFormat="1" applyFont="1" applyFill="1"/>
    <xf numFmtId="10" fontId="2" fillId="0" borderId="0" xfId="4" applyNumberFormat="1" applyFont="1" applyFill="1" applyProtection="1"/>
    <xf numFmtId="8" fontId="2" fillId="0" borderId="0" xfId="0" applyNumberFormat="1" applyFont="1" applyFill="1"/>
    <xf numFmtId="0" fontId="9" fillId="0" borderId="0" xfId="0" quotePrefix="1" applyFont="1" applyFill="1" applyAlignment="1">
      <alignment horizontal="right"/>
    </xf>
    <xf numFmtId="43" fontId="6" fillId="0" borderId="0" xfId="1" quotePrefix="1" applyFont="1" applyFill="1" applyAlignment="1" applyProtection="1">
      <alignment horizontal="center"/>
    </xf>
    <xf numFmtId="165" fontId="6" fillId="0" borderId="0" xfId="0" quotePrefix="1" applyNumberFormat="1" applyFont="1" applyFill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/>
    </xf>
    <xf numFmtId="0" fontId="6" fillId="0" borderId="0" xfId="0" quotePrefix="1" applyFont="1" applyFill="1" applyAlignment="1" applyProtection="1">
      <alignment horizontal="center" vertical="center" wrapText="1"/>
    </xf>
    <xf numFmtId="0" fontId="6" fillId="0" borderId="0" xfId="0" applyFont="1" applyFill="1" applyAlignment="1" applyProtection="1">
      <alignment horizontal="center" vertical="center" wrapText="1"/>
    </xf>
    <xf numFmtId="10" fontId="35" fillId="0" borderId="0" xfId="0" quotePrefix="1" applyNumberFormat="1" applyFont="1" applyFill="1" applyAlignment="1">
      <alignment horizontal="center"/>
    </xf>
    <xf numFmtId="0" fontId="2" fillId="0" borderId="0" xfId="3" applyFont="1" applyFill="1" applyAlignment="1">
      <alignment horizontal="left" vertical="center" wrapText="1"/>
    </xf>
    <xf numFmtId="14" fontId="6" fillId="0" borderId="0" xfId="0" quotePrefix="1" applyNumberFormat="1" applyFont="1" applyFill="1" applyAlignment="1" applyProtection="1">
      <alignment horizontal="center" wrapText="1"/>
    </xf>
    <xf numFmtId="14" fontId="6" fillId="3" borderId="0" xfId="0" quotePrefix="1" applyNumberFormat="1" applyFont="1" applyFill="1" applyAlignment="1" applyProtection="1">
      <alignment horizontal="center" wrapText="1"/>
    </xf>
  </cellXfs>
  <cellStyles count="23">
    <cellStyle name="Comma" xfId="1" builtinId="3"/>
    <cellStyle name="Comma 2" xfId="2" xr:uid="{00000000-0005-0000-0000-000001000000}"/>
    <cellStyle name="Comma 2 2" xfId="10" xr:uid="{00000000-0005-0000-0000-000002000000}"/>
    <cellStyle name="Comma 3" xfId="11" xr:uid="{00000000-0005-0000-0000-000003000000}"/>
    <cellStyle name="Currency 2" xfId="12" xr:uid="{00000000-0005-0000-0000-000004000000}"/>
    <cellStyle name="Hyperlink" xfId="9" builtinId="8"/>
    <cellStyle name="Normal" xfId="0" builtinId="0"/>
    <cellStyle name="Normal 2" xfId="13" xr:uid="{00000000-0005-0000-0000-000007000000}"/>
    <cellStyle name="Normal 3" xfId="8" xr:uid="{00000000-0005-0000-0000-000008000000}"/>
    <cellStyle name="Normal 3 2" xfId="14" xr:uid="{00000000-0005-0000-0000-000009000000}"/>
    <cellStyle name="Normal 4" xfId="22" xr:uid="{C53A7867-B309-450D-BF81-A9E9F6DE9D46}"/>
    <cellStyle name="Normal_2012 FPSC Accruals" xfId="16" xr:uid="{4993EB55-409B-4CF1-A616-2C9314704A96}"/>
    <cellStyle name="Normal_COR + Salvage 2012-2019" xfId="19" xr:uid="{F9CD0BAC-973B-43D2-914F-DC0E599D203C}"/>
    <cellStyle name="Normal_Dismantling Estimate in 2006 Dollars" xfId="3" xr:uid="{00000000-0005-0000-0000-00000A000000}"/>
    <cellStyle name="Normal_Dismantling Estimate in 2006 Dollars 2" xfId="17" xr:uid="{61726505-CA93-4F99-9B83-6FF842607F5B}"/>
    <cellStyle name="Normal_Reserves Dec 31, 2011" xfId="6" xr:uid="{00000000-0005-0000-0000-00000C000000}"/>
    <cellStyle name="Normal_Sheet1" xfId="20" xr:uid="{AE40DB0D-4EAD-4999-9EDC-CBF64DD01603}"/>
    <cellStyle name="Normal_Sheet3" xfId="18" xr:uid="{1F70EA85-C288-4385-9A65-92ABFEE120AA}"/>
    <cellStyle name="Percent" xfId="4" builtinId="5"/>
    <cellStyle name="Percent 2" xfId="5" xr:uid="{00000000-0005-0000-0000-00000E000000}"/>
    <cellStyle name="Percent 3" xfId="7" xr:uid="{00000000-0005-0000-0000-00000F000000}"/>
    <cellStyle name="Percent 4" xfId="21" xr:uid="{2E41A963-144C-405A-A1EF-294F0BE98BCD}"/>
    <cellStyle name="Style 1" xfId="15" xr:uid="{00000000-0005-0000-0000-000010000000}"/>
  </cellStyles>
  <dxfs count="1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35" formatCode="_(* #,##0.00_);_(* \(#,##0.0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35" formatCode="_(* #,##0.00_);_(* \(#,##0.00\);_(* &quot;-&quot;??_);_(@_)"/>
    </dxf>
    <dxf>
      <alignment horizontal="center"/>
    </dxf>
    <dxf>
      <numFmt numFmtId="35" formatCode="_(* #,##0.00_);_(* \(#,##0.00\);_(* &quot;-&quot;??_);_(@_)"/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pivotCacheDefinition" Target="pivotCache/pivotCacheDefinition1.xml"/><Relationship Id="rId64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7.png"/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4" Type="http://schemas.openxmlformats.org/officeDocument/2006/relationships/image" Target="../media/image3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40.png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122812</xdr:colOff>
      <xdr:row>36</xdr:row>
      <xdr:rowOff>123081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04762" cy="59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10</xdr:col>
      <xdr:colOff>313383</xdr:colOff>
      <xdr:row>92</xdr:row>
      <xdr:rowOff>113598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267825"/>
          <a:ext cx="7542858" cy="56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114300</xdr:rowOff>
    </xdr:from>
    <xdr:to>
      <xdr:col>13</xdr:col>
      <xdr:colOff>278499</xdr:colOff>
      <xdr:row>134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576550"/>
          <a:ext cx="9422499" cy="5854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70</xdr:row>
      <xdr:rowOff>47625</xdr:rowOff>
    </xdr:from>
    <xdr:to>
      <xdr:col>9</xdr:col>
      <xdr:colOff>894509</xdr:colOff>
      <xdr:row>115</xdr:row>
      <xdr:rowOff>37183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574D95-52E7-4FD9-A7A7-FDD320EEF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505825"/>
          <a:ext cx="6723809" cy="7333333"/>
        </a:xfrm>
        <a:prstGeom prst="rect">
          <a:avLst/>
        </a:prstGeom>
      </xdr:spPr>
    </xdr:pic>
    <xdr:clientData/>
  </xdr:twoCellAnchor>
  <xdr:twoCellAnchor editAs="oneCell">
    <xdr:from>
      <xdr:col>15</xdr:col>
      <xdr:colOff>228600</xdr:colOff>
      <xdr:row>0</xdr:row>
      <xdr:rowOff>0</xdr:rowOff>
    </xdr:from>
    <xdr:to>
      <xdr:col>37</xdr:col>
      <xdr:colOff>169781</xdr:colOff>
      <xdr:row>62</xdr:row>
      <xdr:rowOff>65771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FE8A28-8C1F-4773-933D-650A53350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35150" y="0"/>
          <a:ext cx="13352381" cy="722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494465</xdr:colOff>
      <xdr:row>49</xdr:row>
      <xdr:rowOff>142875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E0833C1-BA60-434B-9EBB-C900AC585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04915" cy="807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133350</xdr:rowOff>
    </xdr:from>
    <xdr:to>
      <xdr:col>12</xdr:col>
      <xdr:colOff>459959</xdr:colOff>
      <xdr:row>47</xdr:row>
      <xdr:rowOff>103811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A6ABFCE-213A-4D6C-84B5-24E07780C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33350"/>
          <a:ext cx="7965658" cy="75809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90</xdr:row>
      <xdr:rowOff>114300</xdr:rowOff>
    </xdr:from>
    <xdr:to>
      <xdr:col>12</xdr:col>
      <xdr:colOff>494369</xdr:colOff>
      <xdr:row>113</xdr:row>
      <xdr:rowOff>66215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79F8831-ACC2-4197-8224-59C47EBFB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14687550"/>
          <a:ext cx="7447619" cy="3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28</xdr:row>
      <xdr:rowOff>114300</xdr:rowOff>
    </xdr:from>
    <xdr:to>
      <xdr:col>12</xdr:col>
      <xdr:colOff>322926</xdr:colOff>
      <xdr:row>57</xdr:row>
      <xdr:rowOff>47046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B7511C1-FFEA-4FC3-9E4C-7DD94FE33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375" y="4648200"/>
          <a:ext cx="7390476" cy="46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115</xdr:row>
      <xdr:rowOff>85725</xdr:rowOff>
    </xdr:from>
    <xdr:to>
      <xdr:col>12</xdr:col>
      <xdr:colOff>427695</xdr:colOff>
      <xdr:row>138</xdr:row>
      <xdr:rowOff>123355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1F74F7A-05D4-44FE-A4BD-C2E653E98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0525" y="18707100"/>
          <a:ext cx="7438095" cy="3761905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0</xdr:row>
      <xdr:rowOff>0</xdr:rowOff>
    </xdr:from>
    <xdr:to>
      <xdr:col>28</xdr:col>
      <xdr:colOff>256240</xdr:colOff>
      <xdr:row>22</xdr:row>
      <xdr:rowOff>47174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7B3BF76-6174-4281-835D-2FF107505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77275" y="0"/>
          <a:ext cx="7476190" cy="3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59</xdr:row>
      <xdr:rowOff>95250</xdr:rowOff>
    </xdr:from>
    <xdr:to>
      <xdr:col>12</xdr:col>
      <xdr:colOff>437217</xdr:colOff>
      <xdr:row>88</xdr:row>
      <xdr:rowOff>113711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46457CB-08B8-4322-A81D-FF7352007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" y="9648825"/>
          <a:ext cx="7466667" cy="4714286"/>
        </a:xfrm>
        <a:prstGeom prst="rect">
          <a:avLst/>
        </a:prstGeom>
      </xdr:spPr>
    </xdr:pic>
    <xdr:clientData/>
  </xdr:twoCellAnchor>
  <xdr:twoCellAnchor editAs="oneCell">
    <xdr:from>
      <xdr:col>16</xdr:col>
      <xdr:colOff>180975</xdr:colOff>
      <xdr:row>29</xdr:row>
      <xdr:rowOff>28575</xdr:rowOff>
    </xdr:from>
    <xdr:to>
      <xdr:col>28</xdr:col>
      <xdr:colOff>361013</xdr:colOff>
      <xdr:row>52</xdr:row>
      <xdr:rowOff>37633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67E9447-8D56-4685-819E-0BD4DF8B7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763000" y="4724400"/>
          <a:ext cx="7495238" cy="3733333"/>
        </a:xfrm>
        <a:prstGeom prst="rect">
          <a:avLst/>
        </a:prstGeom>
      </xdr:spPr>
    </xdr:pic>
    <xdr:clientData/>
  </xdr:twoCellAnchor>
  <xdr:twoCellAnchor editAs="oneCell">
    <xdr:from>
      <xdr:col>34</xdr:col>
      <xdr:colOff>447675</xdr:colOff>
      <xdr:row>19</xdr:row>
      <xdr:rowOff>114300</xdr:rowOff>
    </xdr:from>
    <xdr:to>
      <xdr:col>46</xdr:col>
      <xdr:colOff>589618</xdr:colOff>
      <xdr:row>42</xdr:row>
      <xdr:rowOff>75739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7A4A7CB-5AB2-418E-BDD8-2E6C2F961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259800" y="3190875"/>
          <a:ext cx="7457143" cy="3685714"/>
        </a:xfrm>
        <a:prstGeom prst="rect">
          <a:avLst/>
        </a:prstGeom>
      </xdr:spPr>
    </xdr:pic>
    <xdr:clientData/>
  </xdr:twoCellAnchor>
  <xdr:twoCellAnchor editAs="oneCell">
    <xdr:from>
      <xdr:col>16</xdr:col>
      <xdr:colOff>66675</xdr:colOff>
      <xdr:row>90</xdr:row>
      <xdr:rowOff>76200</xdr:rowOff>
    </xdr:from>
    <xdr:to>
      <xdr:col>28</xdr:col>
      <xdr:colOff>84808</xdr:colOff>
      <xdr:row>112</xdr:row>
      <xdr:rowOff>28136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6E939BE-5135-4C13-916F-BECABBFC2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648700" y="14649450"/>
          <a:ext cx="7333333" cy="3514286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85725</xdr:colOff>
      <xdr:row>115</xdr:row>
      <xdr:rowOff>123825</xdr:rowOff>
    </xdr:from>
    <xdr:to>
      <xdr:col>28</xdr:col>
      <xdr:colOff>284811</xdr:colOff>
      <xdr:row>137</xdr:row>
      <xdr:rowOff>142427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279235D-1DD8-4132-81B1-45B102955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667750" y="18745200"/>
          <a:ext cx="7514286" cy="35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0</xdr:row>
      <xdr:rowOff>0</xdr:rowOff>
    </xdr:from>
    <xdr:to>
      <xdr:col>12</xdr:col>
      <xdr:colOff>513401</xdr:colOff>
      <xdr:row>26</xdr:row>
      <xdr:rowOff>94712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2CF2963-BFD7-4B27-99A4-E62FDF3AE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23850" y="0"/>
          <a:ext cx="7590476" cy="4304762"/>
        </a:xfrm>
        <a:prstGeom prst="rect">
          <a:avLst/>
        </a:prstGeom>
      </xdr:spPr>
    </xdr:pic>
    <xdr:clientData/>
  </xdr:twoCellAnchor>
  <xdr:twoCellAnchor editAs="oneCell">
    <xdr:from>
      <xdr:col>16</xdr:col>
      <xdr:colOff>104775</xdr:colOff>
      <xdr:row>140</xdr:row>
      <xdr:rowOff>47625</xdr:rowOff>
    </xdr:from>
    <xdr:to>
      <xdr:col>28</xdr:col>
      <xdr:colOff>427670</xdr:colOff>
      <xdr:row>163</xdr:row>
      <xdr:rowOff>85255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F84DEB2-52FA-4E83-B2DF-ADAFE7F53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686800" y="22717125"/>
          <a:ext cx="7638095" cy="3761905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</xdr:colOff>
      <xdr:row>60</xdr:row>
      <xdr:rowOff>114300</xdr:rowOff>
    </xdr:from>
    <xdr:to>
      <xdr:col>28</xdr:col>
      <xdr:colOff>494326</xdr:colOff>
      <xdr:row>84</xdr:row>
      <xdr:rowOff>47148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65785B-D13F-4184-A173-03AD89DCE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601075" y="9829800"/>
          <a:ext cx="7790476" cy="3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141</xdr:row>
      <xdr:rowOff>28575</xdr:rowOff>
    </xdr:from>
    <xdr:to>
      <xdr:col>12</xdr:col>
      <xdr:colOff>446749</xdr:colOff>
      <xdr:row>163</xdr:row>
      <xdr:rowOff>94796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5E6E467-2D7A-4B5D-9336-DAF8635E3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8150" y="22860000"/>
          <a:ext cx="7409524" cy="36285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103846</xdr:colOff>
      <xdr:row>50</xdr:row>
      <xdr:rowOff>56151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2968B-C947-47A8-948D-DBB03BAED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"/>
          <a:ext cx="7428571" cy="79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95251</xdr:rowOff>
    </xdr:from>
    <xdr:to>
      <xdr:col>7</xdr:col>
      <xdr:colOff>166135</xdr:colOff>
      <xdr:row>68</xdr:row>
      <xdr:rowOff>9181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5770D8-76DD-4275-B92D-0B5FA4BE0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1"/>
          <a:ext cx="7490860" cy="28285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66674</xdr:rowOff>
    </xdr:from>
    <xdr:to>
      <xdr:col>7</xdr:col>
      <xdr:colOff>252859</xdr:colOff>
      <xdr:row>100</xdr:row>
      <xdr:rowOff>8875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9C1F9DA-CC9C-4962-A707-BAD58FE39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077574"/>
          <a:ext cx="7577584" cy="51238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266699</xdr:colOff>
      <xdr:row>59</xdr:row>
      <xdr:rowOff>116396</xdr:rowOff>
    </xdr:from>
    <xdr:to>
      <xdr:col>42</xdr:col>
      <xdr:colOff>219075</xdr:colOff>
      <xdr:row>75</xdr:row>
      <xdr:rowOff>47328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F4FE991-E0CF-46A9-A8CF-169F45EF2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68949" y="9669971"/>
          <a:ext cx="10315576" cy="2540782"/>
        </a:xfrm>
        <a:prstGeom prst="rect">
          <a:avLst/>
        </a:prstGeom>
      </xdr:spPr>
    </xdr:pic>
    <xdr:clientData/>
  </xdr:twoCellAnchor>
  <xdr:twoCellAnchor editAs="oneCell">
    <xdr:from>
      <xdr:col>25</xdr:col>
      <xdr:colOff>180974</xdr:colOff>
      <xdr:row>76</xdr:row>
      <xdr:rowOff>55878</xdr:rowOff>
    </xdr:from>
    <xdr:to>
      <xdr:col>43</xdr:col>
      <xdr:colOff>133349</xdr:colOff>
      <xdr:row>129</xdr:row>
      <xdr:rowOff>46563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793576B-95DF-466C-BD0A-80FA2B540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83224" y="12381228"/>
          <a:ext cx="10925175" cy="8601285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129</xdr:row>
      <xdr:rowOff>0</xdr:rowOff>
    </xdr:from>
    <xdr:to>
      <xdr:col>44</xdr:col>
      <xdr:colOff>522438</xdr:colOff>
      <xdr:row>181</xdr:row>
      <xdr:rowOff>84662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B0CDB67-65CC-4580-8B06-C4B56A74C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5450" y="19935825"/>
          <a:ext cx="11495238" cy="85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485773</xdr:colOff>
      <xdr:row>0</xdr:row>
      <xdr:rowOff>0</xdr:rowOff>
    </xdr:from>
    <xdr:to>
      <xdr:col>8</xdr:col>
      <xdr:colOff>152399</xdr:colOff>
      <xdr:row>44</xdr:row>
      <xdr:rowOff>103871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8DF97AB-277E-4364-9109-9F9A2369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5773" y="0"/>
          <a:ext cx="7372351" cy="72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723898</xdr:colOff>
      <xdr:row>0</xdr:row>
      <xdr:rowOff>47625</xdr:rowOff>
    </xdr:from>
    <xdr:to>
      <xdr:col>8</xdr:col>
      <xdr:colOff>390524</xdr:colOff>
      <xdr:row>44</xdr:row>
      <xdr:rowOff>151496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11F3767-5D66-469B-8D66-738D02767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3898" y="47625"/>
          <a:ext cx="7372351" cy="7228571"/>
        </a:xfrm>
        <a:prstGeom prst="rect">
          <a:avLst/>
        </a:prstGeom>
      </xdr:spPr>
    </xdr:pic>
    <xdr:clientData/>
  </xdr:twoCellAnchor>
  <xdr:twoCellAnchor editAs="oneCell">
    <xdr:from>
      <xdr:col>43</xdr:col>
      <xdr:colOff>495300</xdr:colOff>
      <xdr:row>60</xdr:row>
      <xdr:rowOff>85725</xdr:rowOff>
    </xdr:from>
    <xdr:to>
      <xdr:col>62</xdr:col>
      <xdr:colOff>398546</xdr:colOff>
      <xdr:row>78</xdr:row>
      <xdr:rowOff>34804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845D91B-82C2-4A7B-98A5-A9507EC97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470350" y="9810750"/>
          <a:ext cx="11485646" cy="2882779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59</xdr:row>
      <xdr:rowOff>124878</xdr:rowOff>
    </xdr:from>
    <xdr:to>
      <xdr:col>25</xdr:col>
      <xdr:colOff>142875</xdr:colOff>
      <xdr:row>75</xdr:row>
      <xdr:rowOff>104409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1F31AE6-90BA-4A6D-B5E0-ED09B4806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10475" y="9678453"/>
          <a:ext cx="10534650" cy="2589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0</xdr:rowOff>
    </xdr:from>
    <xdr:to>
      <xdr:col>7</xdr:col>
      <xdr:colOff>152401</xdr:colOff>
      <xdr:row>44</xdr:row>
      <xdr:rowOff>103871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BD5A2B9-5940-4D40-AC1C-76C2D4E75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0"/>
          <a:ext cx="7372351" cy="7228571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60</xdr:row>
      <xdr:rowOff>19050</xdr:rowOff>
    </xdr:from>
    <xdr:to>
      <xdr:col>27</xdr:col>
      <xdr:colOff>198546</xdr:colOff>
      <xdr:row>80</xdr:row>
      <xdr:rowOff>56738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5802120-8555-48CD-A40A-CB8431E9F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91425" y="9744075"/>
          <a:ext cx="11828571" cy="3295238"/>
        </a:xfrm>
        <a:prstGeom prst="rect">
          <a:avLst/>
        </a:prstGeom>
      </xdr:spPr>
    </xdr:pic>
    <xdr:clientData/>
  </xdr:twoCellAnchor>
  <xdr:twoCellAnchor editAs="oneCell">
    <xdr:from>
      <xdr:col>27</xdr:col>
      <xdr:colOff>457200</xdr:colOff>
      <xdr:row>62</xdr:row>
      <xdr:rowOff>142875</xdr:rowOff>
    </xdr:from>
    <xdr:to>
      <xdr:col>47</xdr:col>
      <xdr:colOff>268394</xdr:colOff>
      <xdr:row>80</xdr:row>
      <xdr:rowOff>122306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0428F77-8DF2-4DC8-86C9-AA36E6941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0" y="10201275"/>
          <a:ext cx="12003194" cy="2903606"/>
        </a:xfrm>
        <a:prstGeom prst="rect">
          <a:avLst/>
        </a:prstGeom>
      </xdr:spPr>
    </xdr:pic>
    <xdr:clientData/>
  </xdr:twoCellAnchor>
  <xdr:twoCellAnchor editAs="oneCell">
    <xdr:from>
      <xdr:col>47</xdr:col>
      <xdr:colOff>590550</xdr:colOff>
      <xdr:row>63</xdr:row>
      <xdr:rowOff>47625</xdr:rowOff>
    </xdr:from>
    <xdr:to>
      <xdr:col>67</xdr:col>
      <xdr:colOff>503312</xdr:colOff>
      <xdr:row>81</xdr:row>
      <xdr:rowOff>123450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61FCA-B24A-4A08-9BCF-3588030AC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004000" y="10267950"/>
          <a:ext cx="12104762" cy="3000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81</xdr:row>
      <xdr:rowOff>141693</xdr:rowOff>
    </xdr:from>
    <xdr:to>
      <xdr:col>47</xdr:col>
      <xdr:colOff>257175</xdr:colOff>
      <xdr:row>139</xdr:row>
      <xdr:rowOff>132298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DA7E7F8-E454-431F-9BFA-5A73A546E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897725" y="13438593"/>
          <a:ext cx="11772900" cy="9401305"/>
        </a:xfrm>
        <a:prstGeom prst="rect">
          <a:avLst/>
        </a:prstGeom>
      </xdr:spPr>
    </xdr:pic>
    <xdr:clientData/>
  </xdr:twoCellAnchor>
  <xdr:twoCellAnchor editAs="oneCell">
    <xdr:from>
      <xdr:col>27</xdr:col>
      <xdr:colOff>533400</xdr:colOff>
      <xdr:row>139</xdr:row>
      <xdr:rowOff>84469</xdr:rowOff>
    </xdr:from>
    <xdr:to>
      <xdr:col>47</xdr:col>
      <xdr:colOff>76200</xdr:colOff>
      <xdr:row>186</xdr:row>
      <xdr:rowOff>56314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98205EC-1838-4EFD-9D8B-19EEC9BAB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754850" y="23096869"/>
          <a:ext cx="11734800" cy="75823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881273</xdr:colOff>
      <xdr:row>0</xdr:row>
      <xdr:rowOff>0</xdr:rowOff>
    </xdr:from>
    <xdr:to>
      <xdr:col>6</xdr:col>
      <xdr:colOff>228599</xdr:colOff>
      <xdr:row>50</xdr:row>
      <xdr:rowOff>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D27208-5503-4EEC-B59B-4867B7FB1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1273" y="0"/>
          <a:ext cx="6195801" cy="8153400"/>
        </a:xfrm>
        <a:prstGeom prst="rect">
          <a:avLst/>
        </a:prstGeom>
      </xdr:spPr>
    </xdr:pic>
    <xdr:clientData/>
  </xdr:twoCellAnchor>
  <xdr:twoCellAnchor editAs="oneCell">
    <xdr:from>
      <xdr:col>7</xdr:col>
      <xdr:colOff>152399</xdr:colOff>
      <xdr:row>68</xdr:row>
      <xdr:rowOff>38100</xdr:rowOff>
    </xdr:from>
    <xdr:to>
      <xdr:col>24</xdr:col>
      <xdr:colOff>439920</xdr:colOff>
      <xdr:row>86</xdr:row>
      <xdr:rowOff>47625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CE979E3-1115-435D-864E-32426AC67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7124" y="11068050"/>
          <a:ext cx="10355445" cy="2933700"/>
        </a:xfrm>
        <a:prstGeom prst="rect">
          <a:avLst/>
        </a:prstGeom>
      </xdr:spPr>
    </xdr:pic>
    <xdr:clientData/>
  </xdr:twoCellAnchor>
  <xdr:twoCellAnchor editAs="oneCell">
    <xdr:from>
      <xdr:col>25</xdr:col>
      <xdr:colOff>104774</xdr:colOff>
      <xdr:row>70</xdr:row>
      <xdr:rowOff>28575</xdr:rowOff>
    </xdr:from>
    <xdr:to>
      <xdr:col>43</xdr:col>
      <xdr:colOff>313121</xdr:colOff>
      <xdr:row>86</xdr:row>
      <xdr:rowOff>137825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C2275CB-BDA3-42D1-B2AE-9395EA44F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107024" y="11382375"/>
          <a:ext cx="11181147" cy="2709575"/>
        </a:xfrm>
        <a:prstGeom prst="rect">
          <a:avLst/>
        </a:prstGeom>
      </xdr:spPr>
    </xdr:pic>
    <xdr:clientData/>
  </xdr:twoCellAnchor>
  <xdr:twoCellAnchor editAs="oneCell">
    <xdr:from>
      <xdr:col>25</xdr:col>
      <xdr:colOff>123825</xdr:colOff>
      <xdr:row>87</xdr:row>
      <xdr:rowOff>442</xdr:rowOff>
    </xdr:from>
    <xdr:to>
      <xdr:col>42</xdr:col>
      <xdr:colOff>571500</xdr:colOff>
      <xdr:row>140</xdr:row>
      <xdr:rowOff>27573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1701BE5-4968-49CD-962D-A8A654A18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126075" y="14268892"/>
          <a:ext cx="10810875" cy="8628206"/>
        </a:xfrm>
        <a:prstGeom prst="rect">
          <a:avLst/>
        </a:prstGeom>
      </xdr:spPr>
    </xdr:pic>
    <xdr:clientData/>
  </xdr:twoCellAnchor>
  <xdr:twoCellAnchor editAs="oneCell">
    <xdr:from>
      <xdr:col>25</xdr:col>
      <xdr:colOff>95250</xdr:colOff>
      <xdr:row>89</xdr:row>
      <xdr:rowOff>0</xdr:rowOff>
    </xdr:from>
    <xdr:to>
      <xdr:col>42</xdr:col>
      <xdr:colOff>533400</xdr:colOff>
      <xdr:row>115</xdr:row>
      <xdr:rowOff>121583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35CEFEE-4578-4664-8239-1BD9DF95A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97500" y="23204626"/>
          <a:ext cx="10801350" cy="4350683"/>
        </a:xfrm>
        <a:prstGeom prst="rect">
          <a:avLst/>
        </a:prstGeom>
      </xdr:spPr>
    </xdr:pic>
    <xdr:clientData/>
  </xdr:twoCellAnchor>
  <xdr:twoCellAnchor editAs="oneCell">
    <xdr:from>
      <xdr:col>43</xdr:col>
      <xdr:colOff>534456</xdr:colOff>
      <xdr:row>71</xdr:row>
      <xdr:rowOff>142875</xdr:rowOff>
    </xdr:from>
    <xdr:to>
      <xdr:col>62</xdr:col>
      <xdr:colOff>275052</xdr:colOff>
      <xdr:row>89</xdr:row>
      <xdr:rowOff>66675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3896850-7BF2-48C5-83BF-E219FCB5B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509506" y="11658600"/>
          <a:ext cx="11322996" cy="284797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039.408111921293" createdVersion="6" refreshedVersion="6" minRefreshableVersion="3" recordCount="347" xr:uid="{C3EE8496-70C2-49AE-9CC9-14AD3F067A53}">
  <cacheSource type="worksheet">
    <worksheetSource ref="A1:G1048576" sheet="Legacy 2012"/>
  </cacheSource>
  <cacheFields count="7">
    <cacheField name="GL_YR" numFmtId="0">
      <sharedItems containsString="0" containsBlank="1" containsNumber="1" containsInteger="1" minValue="2012" maxValue="2012"/>
    </cacheField>
    <cacheField name="GL_MTH" numFmtId="0">
      <sharedItems containsString="0" containsBlank="1" containsNumber="1" containsInteger="1" minValue="1" maxValue="6"/>
    </cacheField>
    <cacheField name="FERC" numFmtId="0">
      <sharedItems containsBlank="1"/>
    </cacheField>
    <cacheField name="PNT" numFmtId="0">
      <sharedItems containsBlank="1"/>
    </cacheField>
    <cacheField name="RSRC" numFmtId="0">
      <sharedItems containsString="0" containsBlank="1" containsNumber="1" containsInteger="1" minValue="0" maxValue="99" count="12">
        <n v="3"/>
        <n v="7"/>
        <n v="99"/>
        <n v="6"/>
        <n v="72"/>
        <n v="70"/>
        <n v="0"/>
        <n v="40"/>
        <n v="2"/>
        <n v="30"/>
        <n v="39"/>
        <m/>
      </sharedItems>
    </cacheField>
    <cacheField name="SumOfTRNS_AMT" numFmtId="43">
      <sharedItems containsString="0" containsBlank="1" containsNumber="1" minValue="-1039148" maxValue="658399.55000000005"/>
    </cacheField>
    <cacheField name="JE_N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039.594477314815" createdVersion="6" refreshedVersion="6" minRefreshableVersion="3" recordCount="2752" xr:uid="{B1DEE19E-E826-41A0-81E8-96F2E33703B1}">
  <cacheSource type="worksheet">
    <worksheetSource ref="J1:T1048576" sheet="COR + Salvage 2012-2019"/>
  </cacheSource>
  <cacheFields count="11">
    <cacheField name="Company" numFmtId="0">
      <sharedItems containsBlank="1"/>
    </cacheField>
    <cacheField name="Cost Element" numFmtId="0">
      <sharedItems containsBlank="1"/>
    </cacheField>
    <cacheField name="Cost Element Description" numFmtId="0">
      <sharedItems containsBlank="1" count="33">
        <s v=" "/>
        <s v="A&amp;G Allocation"/>
        <s v="Assessed Fleet Charges"/>
        <s v="Assessed Self Help Charges"/>
        <s v="Assessed Small Tools Clearing Charges"/>
        <s v="Assessed Stores Clearing Charges"/>
        <s v="Contractor Services"/>
        <s v="Empl Exp - Meals &amp; Entertainment 100% De"/>
        <s v="Empl Exp - Meals &amp; Entertainment 50% Ded"/>
        <s v="Empl Exp - Mileage"/>
        <s v="Empl Exp - Miscellaneous Expense"/>
        <s v="Labor Expense Reclass"/>
        <s v="Mat &amp; Supp - Furniture &amp; Computer/Office"/>
        <s v="Mat &amp; Supp - General and Office Supplies"/>
        <s v="Mat &amp; Supp - Inventory Issue"/>
        <s v="Mat &amp; Supp - Lubricants"/>
        <s v="Mat &amp; Supp - Operations Consumables"/>
        <s v="Mat &amp; Supp - Outside Material Purchases"/>
        <s v="Miscellaneous Billing Exp General"/>
        <s v="Miscellaneous Billing Exp Material Sales"/>
        <s v="Other Operational Expense - Miscellaneou"/>
        <s v="Other Operational Expense Reclass"/>
        <s v="Outside Services Expense Reclass"/>
        <s v="Permitting"/>
        <s v="Re-Stock Salvage"/>
        <s v="Security Services"/>
        <s v="Self Help Allocation"/>
        <s v="SLR Overtime Blended Labor"/>
        <s v="SLR Straight Time Blended Labor"/>
        <s v="Stores Allocation"/>
        <s v="Utilities - Telecom"/>
        <s v="Utilities - Water"/>
        <m/>
      </sharedItems>
    </cacheField>
    <cacheField name="Work Order Number" numFmtId="0">
      <sharedItems containsBlank="1"/>
    </cacheField>
    <cacheField name="Order Number" numFmtId="0">
      <sharedItems containsBlank="1"/>
    </cacheField>
    <cacheField name="Account" numFmtId="0">
      <sharedItems containsBlank="1"/>
    </cacheField>
    <cacheField name="Month Number" numFmtId="0">
      <sharedItems containsString="0" containsBlank="1" containsNumber="1" containsInteger="1" minValue="201201" maxValue="201706"/>
    </cacheField>
    <cacheField name="GL Journal Category" numFmtId="0">
      <sharedItems containsBlank="1"/>
    </cacheField>
    <cacheField name="Amount" numFmtId="43">
      <sharedItems containsString="0" containsBlank="1" containsNumber="1" minValue="-1039148" maxValue="661510.1"/>
    </cacheField>
    <cacheField name="Type" numFmtId="43">
      <sharedItems containsBlank="1" count="6">
        <s v="Legacy"/>
        <s v="Labor"/>
        <s v="Mats"/>
        <s v="Contractor"/>
        <s v="Salvage"/>
        <m/>
      </sharedItems>
    </cacheField>
    <cacheField name="System" numFmtId="43">
      <sharedItems containsBlank="1" count="3">
        <s v="Legacy"/>
        <s v="SAP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7">
  <r>
    <n v="2012"/>
    <n v="1"/>
    <s v="108"/>
    <s v="50"/>
    <x v="0"/>
    <n v="-206594.82"/>
    <s v="090110"/>
  </r>
  <r>
    <n v="2012"/>
    <n v="2"/>
    <s v="108"/>
    <s v="50"/>
    <x v="0"/>
    <n v="-555402.17000000004"/>
    <s v="090110"/>
  </r>
  <r>
    <n v="2012"/>
    <n v="3"/>
    <s v="108"/>
    <s v="50"/>
    <x v="0"/>
    <n v="-92815.82"/>
    <s v="090110"/>
  </r>
  <r>
    <n v="2012"/>
    <n v="4"/>
    <s v="108"/>
    <s v="50"/>
    <x v="0"/>
    <n v="-443701.6"/>
    <s v="090110"/>
  </r>
  <r>
    <n v="2012"/>
    <n v="5"/>
    <s v="108"/>
    <s v="50"/>
    <x v="0"/>
    <n v="-388830.75"/>
    <s v="090110"/>
  </r>
  <r>
    <n v="2012"/>
    <n v="6"/>
    <s v="108"/>
    <s v="50"/>
    <x v="0"/>
    <n v="-292247.7"/>
    <s v="090110"/>
  </r>
  <r>
    <n v="2012"/>
    <n v="2"/>
    <s v="108"/>
    <s v="50"/>
    <x v="1"/>
    <n v="-47.85"/>
    <s v="090110"/>
  </r>
  <r>
    <n v="2012"/>
    <n v="3"/>
    <s v="108"/>
    <s v="50"/>
    <x v="1"/>
    <n v="-12663"/>
    <s v="090110"/>
  </r>
  <r>
    <n v="2012"/>
    <n v="5"/>
    <s v="108"/>
    <s v="50"/>
    <x v="1"/>
    <n v="-1258"/>
    <s v="090110"/>
  </r>
  <r>
    <n v="2012"/>
    <n v="1"/>
    <s v="108"/>
    <s v="50"/>
    <x v="2"/>
    <n v="0"/>
    <s v="090070"/>
  </r>
  <r>
    <n v="2012"/>
    <n v="2"/>
    <s v="108"/>
    <s v="50"/>
    <x v="2"/>
    <n v="0"/>
    <s v="090070"/>
  </r>
  <r>
    <n v="2012"/>
    <n v="3"/>
    <s v="108"/>
    <s v="50"/>
    <x v="2"/>
    <n v="0"/>
    <s v="090070"/>
  </r>
  <r>
    <n v="2012"/>
    <n v="4"/>
    <s v="108"/>
    <s v="50"/>
    <x v="2"/>
    <n v="0"/>
    <s v="090070"/>
  </r>
  <r>
    <n v="2012"/>
    <n v="5"/>
    <s v="108"/>
    <s v="50"/>
    <x v="2"/>
    <n v="0"/>
    <s v="090070"/>
  </r>
  <r>
    <n v="2012"/>
    <n v="6"/>
    <s v="108"/>
    <s v="50"/>
    <x v="2"/>
    <n v="0"/>
    <s v="090070"/>
  </r>
  <r>
    <n v="2012"/>
    <n v="1"/>
    <s v="108"/>
    <s v="50"/>
    <x v="0"/>
    <n v="26671.700000001118"/>
    <s v="090010"/>
  </r>
  <r>
    <n v="2012"/>
    <n v="2"/>
    <s v="108"/>
    <s v="50"/>
    <x v="0"/>
    <n v="92815.82"/>
    <s v="090010"/>
  </r>
  <r>
    <n v="2012"/>
    <n v="3"/>
    <s v="108"/>
    <s v="50"/>
    <x v="0"/>
    <n v="443701.6"/>
    <s v="090010"/>
  </r>
  <r>
    <n v="2012"/>
    <n v="4"/>
    <s v="108"/>
    <s v="50"/>
    <x v="0"/>
    <n v="388830.75"/>
    <s v="090010"/>
  </r>
  <r>
    <n v="2012"/>
    <n v="5"/>
    <s v="108"/>
    <s v="50"/>
    <x v="0"/>
    <n v="292247.7"/>
    <s v="090010"/>
  </r>
  <r>
    <n v="2012"/>
    <n v="6"/>
    <s v="108"/>
    <s v="50"/>
    <x v="0"/>
    <n v="268653.74"/>
    <s v="090010"/>
  </r>
  <r>
    <n v="2012"/>
    <n v="2"/>
    <s v="108"/>
    <s v="50"/>
    <x v="1"/>
    <n v="12663"/>
    <s v="090010"/>
  </r>
  <r>
    <n v="2012"/>
    <n v="4"/>
    <s v="108"/>
    <s v="50"/>
    <x v="1"/>
    <n v="1258"/>
    <s v="090010"/>
  </r>
  <r>
    <n v="2012"/>
    <n v="4"/>
    <s v="108"/>
    <s v="50"/>
    <x v="3"/>
    <n v="-66000"/>
    <s v="058003"/>
  </r>
  <r>
    <n v="2012"/>
    <n v="5"/>
    <s v="108"/>
    <s v="50"/>
    <x v="4"/>
    <n v="77.209999999999994"/>
    <s v="005141"/>
  </r>
  <r>
    <n v="2012"/>
    <n v="1"/>
    <s v="108"/>
    <s v="50"/>
    <x v="5"/>
    <n v="394.6"/>
    <s v="005127"/>
  </r>
  <r>
    <n v="2012"/>
    <n v="2"/>
    <s v="108"/>
    <s v="50"/>
    <x v="5"/>
    <n v="437.55"/>
    <s v="005127"/>
  </r>
  <r>
    <n v="2012"/>
    <n v="3"/>
    <s v="108"/>
    <s v="50"/>
    <x v="5"/>
    <n v="386.3"/>
    <s v="005127"/>
  </r>
  <r>
    <n v="2012"/>
    <n v="4"/>
    <s v="108"/>
    <s v="50"/>
    <x v="5"/>
    <n v="372.13"/>
    <s v="005127"/>
  </r>
  <r>
    <n v="2012"/>
    <n v="5"/>
    <s v="108"/>
    <s v="50"/>
    <x v="5"/>
    <n v="446.3"/>
    <s v="005127"/>
  </r>
  <r>
    <n v="2012"/>
    <n v="6"/>
    <s v="108"/>
    <s v="50"/>
    <x v="5"/>
    <n v="683.3"/>
    <s v="005127"/>
  </r>
  <r>
    <n v="2012"/>
    <n v="1"/>
    <s v="108"/>
    <s v="50"/>
    <x v="5"/>
    <n v="1009.7"/>
    <s v="005122"/>
  </r>
  <r>
    <n v="2012"/>
    <n v="2"/>
    <s v="108"/>
    <s v="50"/>
    <x v="5"/>
    <n v="1080.94"/>
    <s v="005122"/>
  </r>
  <r>
    <n v="2012"/>
    <n v="3"/>
    <s v="108"/>
    <s v="50"/>
    <x v="5"/>
    <n v="745.03"/>
    <s v="005122"/>
  </r>
  <r>
    <n v="2012"/>
    <n v="4"/>
    <s v="108"/>
    <s v="50"/>
    <x v="5"/>
    <n v="1026.51"/>
    <s v="005122"/>
  </r>
  <r>
    <n v="2012"/>
    <n v="5"/>
    <s v="108"/>
    <s v="50"/>
    <x v="5"/>
    <n v="1264.5899999999999"/>
    <s v="005122"/>
  </r>
  <r>
    <n v="2012"/>
    <n v="6"/>
    <s v="108"/>
    <s v="50"/>
    <x v="5"/>
    <n v="1817.88"/>
    <s v="005122"/>
  </r>
  <r>
    <n v="2012"/>
    <n v="1"/>
    <s v="108"/>
    <s v="50"/>
    <x v="5"/>
    <n v="6487.81"/>
    <s v="005121"/>
  </r>
  <r>
    <n v="2012"/>
    <n v="2"/>
    <s v="108"/>
    <s v="50"/>
    <x v="5"/>
    <n v="7232.53"/>
    <s v="005121"/>
  </r>
  <r>
    <n v="2012"/>
    <n v="3"/>
    <s v="108"/>
    <s v="50"/>
    <x v="5"/>
    <n v="6594.64"/>
    <s v="005121"/>
  </r>
  <r>
    <n v="2012"/>
    <n v="4"/>
    <s v="108"/>
    <s v="50"/>
    <x v="5"/>
    <n v="6043.8"/>
    <s v="005121"/>
  </r>
  <r>
    <n v="2012"/>
    <n v="5"/>
    <s v="108"/>
    <s v="50"/>
    <x v="5"/>
    <n v="7214.95"/>
    <s v="005121"/>
  </r>
  <r>
    <n v="2012"/>
    <n v="6"/>
    <s v="108"/>
    <s v="50"/>
    <x v="5"/>
    <n v="11164.65"/>
    <s v="005121"/>
  </r>
  <r>
    <n v="2012"/>
    <n v="1"/>
    <s v="108"/>
    <s v="50"/>
    <x v="4"/>
    <n v="12.77"/>
    <s v="005117"/>
  </r>
  <r>
    <n v="2012"/>
    <n v="2"/>
    <s v="108"/>
    <s v="50"/>
    <x v="4"/>
    <n v="10.42"/>
    <s v="005117"/>
  </r>
  <r>
    <n v="2012"/>
    <n v="3"/>
    <s v="108"/>
    <s v="50"/>
    <x v="4"/>
    <n v="9.7200000000000006"/>
    <s v="005117"/>
  </r>
  <r>
    <n v="2012"/>
    <n v="4"/>
    <s v="108"/>
    <s v="50"/>
    <x v="4"/>
    <n v="7.96"/>
    <s v="005117"/>
  </r>
  <r>
    <n v="2012"/>
    <n v="1"/>
    <s v="108"/>
    <s v="50"/>
    <x v="4"/>
    <n v="242.74"/>
    <s v="005111"/>
  </r>
  <r>
    <n v="2012"/>
    <n v="2"/>
    <s v="108"/>
    <s v="50"/>
    <x v="4"/>
    <n v="197.92"/>
    <s v="005111"/>
  </r>
  <r>
    <n v="2012"/>
    <n v="3"/>
    <s v="108"/>
    <s v="50"/>
    <x v="4"/>
    <n v="184.8"/>
    <s v="005111"/>
  </r>
  <r>
    <n v="2012"/>
    <n v="4"/>
    <s v="108"/>
    <s v="50"/>
    <x v="4"/>
    <n v="151.27000000000001"/>
    <s v="005111"/>
  </r>
  <r>
    <n v="2012"/>
    <n v="1"/>
    <s v="108"/>
    <s v="50"/>
    <x v="6"/>
    <n v="2657.1"/>
    <s v="005110"/>
  </r>
  <r>
    <n v="2012"/>
    <n v="2"/>
    <s v="108"/>
    <s v="50"/>
    <x v="6"/>
    <n v="2844.58"/>
    <s v="005110"/>
  </r>
  <r>
    <n v="2012"/>
    <n v="3"/>
    <s v="108"/>
    <s v="50"/>
    <x v="6"/>
    <n v="1960.61"/>
    <s v="005110"/>
  </r>
  <r>
    <n v="2012"/>
    <n v="4"/>
    <s v="108"/>
    <s v="50"/>
    <x v="6"/>
    <n v="2701.34"/>
    <s v="005110"/>
  </r>
  <r>
    <n v="2012"/>
    <n v="5"/>
    <s v="108"/>
    <s v="50"/>
    <x v="6"/>
    <n v="3327.87"/>
    <s v="005110"/>
  </r>
  <r>
    <n v="2012"/>
    <n v="6"/>
    <s v="108"/>
    <s v="50"/>
    <x v="6"/>
    <n v="4783.8900000000003"/>
    <s v="005110"/>
  </r>
  <r>
    <n v="2012"/>
    <n v="1"/>
    <s v="108"/>
    <s v="50"/>
    <x v="3"/>
    <n v="0"/>
    <s v="005094"/>
  </r>
  <r>
    <n v="2012"/>
    <n v="2"/>
    <s v="108"/>
    <s v="50"/>
    <x v="3"/>
    <n v="0"/>
    <s v="005094"/>
  </r>
  <r>
    <n v="2012"/>
    <n v="3"/>
    <s v="108"/>
    <s v="50"/>
    <x v="3"/>
    <n v="0"/>
    <s v="005094"/>
  </r>
  <r>
    <n v="2012"/>
    <n v="4"/>
    <s v="108"/>
    <s v="50"/>
    <x v="3"/>
    <n v="0"/>
    <s v="005094"/>
  </r>
  <r>
    <n v="2012"/>
    <n v="5"/>
    <s v="108"/>
    <s v="50"/>
    <x v="3"/>
    <n v="0"/>
    <s v="005094"/>
  </r>
  <r>
    <n v="2012"/>
    <n v="6"/>
    <s v="108"/>
    <s v="50"/>
    <x v="3"/>
    <n v="0"/>
    <s v="005094"/>
  </r>
  <r>
    <n v="2012"/>
    <n v="1"/>
    <s v="108"/>
    <s v="50"/>
    <x v="3"/>
    <n v="22.69"/>
    <s v="005093"/>
  </r>
  <r>
    <n v="2012"/>
    <n v="2"/>
    <s v="108"/>
    <s v="50"/>
    <x v="3"/>
    <n v="545.14"/>
    <s v="005093"/>
  </r>
  <r>
    <n v="2012"/>
    <n v="3"/>
    <s v="108"/>
    <s v="50"/>
    <x v="3"/>
    <n v="138.53"/>
    <s v="005093"/>
  </r>
  <r>
    <n v="2012"/>
    <n v="4"/>
    <s v="108"/>
    <s v="50"/>
    <x v="3"/>
    <n v="0"/>
    <s v="005093"/>
  </r>
  <r>
    <n v="2012"/>
    <n v="5"/>
    <s v="108"/>
    <s v="50"/>
    <x v="3"/>
    <n v="0"/>
    <s v="005093"/>
  </r>
  <r>
    <n v="2012"/>
    <n v="6"/>
    <s v="108"/>
    <s v="50"/>
    <x v="3"/>
    <n v="0"/>
    <s v="005093"/>
  </r>
  <r>
    <n v="2012"/>
    <n v="1"/>
    <s v="108"/>
    <s v="50"/>
    <x v="3"/>
    <n v="1424.15"/>
    <s v="005092"/>
  </r>
  <r>
    <n v="2012"/>
    <n v="2"/>
    <s v="108"/>
    <s v="50"/>
    <x v="3"/>
    <n v="4353.29"/>
    <s v="005092"/>
  </r>
  <r>
    <n v="2012"/>
    <n v="3"/>
    <s v="108"/>
    <s v="50"/>
    <x v="3"/>
    <n v="12430.89"/>
    <s v="005092"/>
  </r>
  <r>
    <n v="2012"/>
    <n v="4"/>
    <s v="108"/>
    <s v="50"/>
    <x v="3"/>
    <n v="884.75"/>
    <s v="005092"/>
  </r>
  <r>
    <n v="2012"/>
    <n v="5"/>
    <s v="108"/>
    <s v="50"/>
    <x v="3"/>
    <n v="12.45"/>
    <s v="005092"/>
  </r>
  <r>
    <n v="2012"/>
    <n v="6"/>
    <s v="108"/>
    <s v="50"/>
    <x v="3"/>
    <n v="1243.56"/>
    <s v="005092"/>
  </r>
  <r>
    <n v="2012"/>
    <n v="1"/>
    <s v="108"/>
    <s v="50"/>
    <x v="6"/>
    <n v="4098.4799999999996"/>
    <s v="005069"/>
  </r>
  <r>
    <n v="2012"/>
    <n v="2"/>
    <s v="108"/>
    <s v="50"/>
    <x v="6"/>
    <n v="977.55"/>
    <s v="005069"/>
  </r>
  <r>
    <n v="2012"/>
    <n v="3"/>
    <s v="108"/>
    <s v="50"/>
    <x v="6"/>
    <n v="1519.6"/>
    <s v="005069"/>
  </r>
  <r>
    <n v="2012"/>
    <n v="4"/>
    <s v="108"/>
    <s v="50"/>
    <x v="6"/>
    <n v="2144.02"/>
    <s v="005069"/>
  </r>
  <r>
    <n v="2012"/>
    <n v="5"/>
    <s v="108"/>
    <s v="50"/>
    <x v="6"/>
    <n v="1085.2"/>
    <s v="005069"/>
  </r>
  <r>
    <n v="2012"/>
    <n v="6"/>
    <s v="108"/>
    <s v="50"/>
    <x v="6"/>
    <n v="4580.62"/>
    <s v="005069"/>
  </r>
  <r>
    <n v="2012"/>
    <n v="1"/>
    <s v="108"/>
    <s v="50"/>
    <x v="0"/>
    <n v="-6649.5"/>
    <s v="005065"/>
  </r>
  <r>
    <n v="2012"/>
    <n v="1"/>
    <s v="108"/>
    <s v="50"/>
    <x v="7"/>
    <n v="-196861.59"/>
    <s v="005065"/>
  </r>
  <r>
    <n v="2012"/>
    <n v="2"/>
    <s v="108"/>
    <s v="50"/>
    <x v="7"/>
    <n v="-141181.31"/>
    <s v="005065"/>
  </r>
  <r>
    <n v="2012"/>
    <n v="3"/>
    <s v="108"/>
    <s v="50"/>
    <x v="7"/>
    <n v="-10219.629999999999"/>
    <s v="005065"/>
  </r>
  <r>
    <n v="2012"/>
    <n v="6"/>
    <s v="108"/>
    <s v="50"/>
    <x v="7"/>
    <n v="-25827"/>
    <s v="005065"/>
  </r>
  <r>
    <n v="2012"/>
    <n v="1"/>
    <s v="108"/>
    <s v="50"/>
    <x v="8"/>
    <n v="86.82"/>
    <s v="005060"/>
  </r>
  <r>
    <n v="2012"/>
    <n v="2"/>
    <s v="108"/>
    <s v="50"/>
    <x v="8"/>
    <n v="31.8"/>
    <s v="005060"/>
  </r>
  <r>
    <n v="2012"/>
    <n v="3"/>
    <s v="108"/>
    <s v="50"/>
    <x v="8"/>
    <n v="123.21"/>
    <s v="005060"/>
  </r>
  <r>
    <n v="2012"/>
    <n v="4"/>
    <s v="108"/>
    <s v="50"/>
    <x v="8"/>
    <n v="29.28"/>
    <s v="005060"/>
  </r>
  <r>
    <n v="2012"/>
    <n v="5"/>
    <s v="108"/>
    <s v="50"/>
    <x v="8"/>
    <n v="1.58"/>
    <s v="005060"/>
  </r>
  <r>
    <n v="2012"/>
    <n v="1"/>
    <s v="108"/>
    <s v="50"/>
    <x v="0"/>
    <n v="118297.37"/>
    <s v="005050"/>
  </r>
  <r>
    <n v="2012"/>
    <n v="2"/>
    <s v="108"/>
    <s v="50"/>
    <x v="0"/>
    <n v="91381.07"/>
    <s v="005050"/>
  </r>
  <r>
    <n v="2012"/>
    <n v="3"/>
    <s v="108"/>
    <s v="50"/>
    <x v="0"/>
    <n v="181889.47"/>
    <s v="005050"/>
  </r>
  <r>
    <n v="2012"/>
    <n v="4"/>
    <s v="108"/>
    <s v="50"/>
    <x v="0"/>
    <n v="108958.8"/>
    <s v="005050"/>
  </r>
  <r>
    <n v="2012"/>
    <n v="5"/>
    <s v="108"/>
    <s v="50"/>
    <x v="0"/>
    <n v="658399.55000000005"/>
    <s v="005050"/>
  </r>
  <r>
    <n v="2012"/>
    <n v="6"/>
    <s v="108"/>
    <s v="50"/>
    <x v="0"/>
    <n v="288005.17"/>
    <s v="005050"/>
  </r>
  <r>
    <n v="2012"/>
    <n v="1"/>
    <s v="108"/>
    <s v="50"/>
    <x v="1"/>
    <n v="20000"/>
    <s v="005050"/>
  </r>
  <r>
    <n v="2012"/>
    <n v="2"/>
    <s v="108"/>
    <s v="50"/>
    <x v="1"/>
    <n v="6450.76"/>
    <s v="005050"/>
  </r>
  <r>
    <n v="2012"/>
    <n v="3"/>
    <s v="108"/>
    <s v="50"/>
    <x v="1"/>
    <n v="15048.48"/>
    <s v="005050"/>
  </r>
  <r>
    <n v="2012"/>
    <n v="5"/>
    <s v="108"/>
    <s v="50"/>
    <x v="1"/>
    <n v="3082.24"/>
    <s v="005050"/>
  </r>
  <r>
    <n v="2012"/>
    <n v="6"/>
    <s v="108"/>
    <s v="50"/>
    <x v="1"/>
    <n v="1399.56"/>
    <s v="005050"/>
  </r>
  <r>
    <n v="2012"/>
    <n v="1"/>
    <s v="108"/>
    <s v="50"/>
    <x v="9"/>
    <n v="330.4"/>
    <s v="005050"/>
  </r>
  <r>
    <n v="2012"/>
    <n v="2"/>
    <s v="108"/>
    <s v="50"/>
    <x v="9"/>
    <n v="38.86"/>
    <s v="005050"/>
  </r>
  <r>
    <n v="2012"/>
    <n v="3"/>
    <s v="108"/>
    <s v="50"/>
    <x v="10"/>
    <n v="28.31"/>
    <s v="005050"/>
  </r>
  <r>
    <n v="2012"/>
    <n v="4"/>
    <s v="108"/>
    <s v="50"/>
    <x v="10"/>
    <n v="18.87"/>
    <s v="005050"/>
  </r>
  <r>
    <n v="2012"/>
    <n v="5"/>
    <s v="108"/>
    <s v="50"/>
    <x v="10"/>
    <n v="28.31"/>
    <s v="005050"/>
  </r>
  <r>
    <n v="2012"/>
    <n v="6"/>
    <s v="108"/>
    <s v="50"/>
    <x v="10"/>
    <n v="63.76"/>
    <s v="005050"/>
  </r>
  <r>
    <n v="2012"/>
    <n v="2"/>
    <s v="108"/>
    <s v="50"/>
    <x v="3"/>
    <n v="1.64"/>
    <s v="005021"/>
  </r>
  <r>
    <n v="2012"/>
    <n v="5"/>
    <s v="108"/>
    <s v="50"/>
    <x v="3"/>
    <n v="0.2"/>
    <s v="005021"/>
  </r>
  <r>
    <n v="2012"/>
    <n v="1"/>
    <s v="108"/>
    <s v="50"/>
    <x v="6"/>
    <n v="12974.7"/>
    <s v="005019"/>
  </r>
  <r>
    <n v="2012"/>
    <n v="2"/>
    <s v="108"/>
    <s v="50"/>
    <x v="6"/>
    <n v="18056.330000000002"/>
    <s v="005019"/>
  </r>
  <r>
    <n v="2012"/>
    <n v="3"/>
    <s v="108"/>
    <s v="50"/>
    <x v="6"/>
    <n v="15834.71"/>
    <s v="005019"/>
  </r>
  <r>
    <n v="2012"/>
    <n v="4"/>
    <s v="108"/>
    <s v="50"/>
    <x v="6"/>
    <n v="13760.69"/>
    <s v="005019"/>
  </r>
  <r>
    <n v="2012"/>
    <n v="5"/>
    <s v="108"/>
    <s v="50"/>
    <x v="6"/>
    <n v="17901.509999999998"/>
    <s v="005019"/>
  </r>
  <r>
    <n v="2012"/>
    <n v="6"/>
    <s v="108"/>
    <s v="50"/>
    <x v="6"/>
    <n v="24800.03"/>
    <s v="005019"/>
  </r>
  <r>
    <n v="2012"/>
    <n v="1"/>
    <s v="108"/>
    <s v="50"/>
    <x v="6"/>
    <n v="-323.14"/>
    <s v="005018"/>
  </r>
  <r>
    <n v="2012"/>
    <n v="2"/>
    <s v="108"/>
    <s v="50"/>
    <x v="6"/>
    <n v="-2900.95"/>
    <s v="005018"/>
  </r>
  <r>
    <n v="2012"/>
    <n v="3"/>
    <s v="108"/>
    <s v="50"/>
    <x v="6"/>
    <n v="-3928.18"/>
    <s v="005018"/>
  </r>
  <r>
    <n v="2012"/>
    <n v="4"/>
    <s v="108"/>
    <s v="50"/>
    <x v="6"/>
    <n v="-5549.85"/>
    <s v="005018"/>
  </r>
  <r>
    <n v="2012"/>
    <n v="5"/>
    <s v="108"/>
    <s v="50"/>
    <x v="6"/>
    <n v="-6729.04"/>
    <s v="005018"/>
  </r>
  <r>
    <n v="2012"/>
    <n v="6"/>
    <s v="108"/>
    <s v="50"/>
    <x v="6"/>
    <n v="-10411.950000000001"/>
    <s v="005018"/>
  </r>
  <r>
    <n v="2012"/>
    <n v="1"/>
    <s v="108"/>
    <s v="50"/>
    <x v="5"/>
    <n v="-122.8"/>
    <s v="005018"/>
  </r>
  <r>
    <n v="2012"/>
    <n v="2"/>
    <s v="108"/>
    <s v="50"/>
    <x v="5"/>
    <n v="-1102.3599999999999"/>
    <s v="005018"/>
  </r>
  <r>
    <n v="2012"/>
    <n v="3"/>
    <s v="108"/>
    <s v="50"/>
    <x v="5"/>
    <n v="-1492.71"/>
    <s v="005018"/>
  </r>
  <r>
    <n v="2012"/>
    <n v="4"/>
    <s v="108"/>
    <s v="50"/>
    <x v="5"/>
    <n v="-2108.96"/>
    <s v="005018"/>
  </r>
  <r>
    <n v="2012"/>
    <n v="5"/>
    <s v="108"/>
    <s v="50"/>
    <x v="5"/>
    <n v="-2557.0300000000002"/>
    <s v="005018"/>
  </r>
  <r>
    <n v="2012"/>
    <n v="6"/>
    <s v="108"/>
    <s v="50"/>
    <x v="5"/>
    <n v="-3956.54"/>
    <s v="005018"/>
  </r>
  <r>
    <n v="2012"/>
    <n v="1"/>
    <s v="108"/>
    <s v="50"/>
    <x v="6"/>
    <n v="2900.95"/>
    <s v="005017"/>
  </r>
  <r>
    <n v="2012"/>
    <n v="2"/>
    <s v="108"/>
    <s v="50"/>
    <x v="6"/>
    <n v="3928.18"/>
    <s v="005017"/>
  </r>
  <r>
    <n v="2012"/>
    <n v="3"/>
    <s v="108"/>
    <s v="50"/>
    <x v="6"/>
    <n v="5549.85"/>
    <s v="005017"/>
  </r>
  <r>
    <n v="2012"/>
    <n v="4"/>
    <s v="108"/>
    <s v="50"/>
    <x v="6"/>
    <n v="6729.04"/>
    <s v="005017"/>
  </r>
  <r>
    <n v="2012"/>
    <n v="5"/>
    <s v="108"/>
    <s v="50"/>
    <x v="6"/>
    <n v="10411.950000000001"/>
    <s v="005017"/>
  </r>
  <r>
    <n v="2012"/>
    <n v="6"/>
    <s v="108"/>
    <s v="50"/>
    <x v="6"/>
    <n v="820.6"/>
    <s v="005017"/>
  </r>
  <r>
    <n v="2012"/>
    <n v="1"/>
    <s v="108"/>
    <s v="50"/>
    <x v="5"/>
    <n v="1102.3599999999999"/>
    <s v="005017"/>
  </r>
  <r>
    <n v="2012"/>
    <n v="2"/>
    <s v="108"/>
    <s v="50"/>
    <x v="5"/>
    <n v="1492.71"/>
    <s v="005017"/>
  </r>
  <r>
    <n v="2012"/>
    <n v="3"/>
    <s v="108"/>
    <s v="50"/>
    <x v="5"/>
    <n v="2108.96"/>
    <s v="005017"/>
  </r>
  <r>
    <n v="2012"/>
    <n v="4"/>
    <s v="108"/>
    <s v="50"/>
    <x v="5"/>
    <n v="2557.0300000000002"/>
    <s v="005017"/>
  </r>
  <r>
    <n v="2012"/>
    <n v="5"/>
    <s v="108"/>
    <s v="50"/>
    <x v="5"/>
    <n v="3956.54"/>
    <s v="005017"/>
  </r>
  <r>
    <n v="2012"/>
    <n v="6"/>
    <s v="108"/>
    <s v="50"/>
    <x v="5"/>
    <n v="311.83999999999997"/>
    <s v="005017"/>
  </r>
  <r>
    <n v="2012"/>
    <n v="2"/>
    <s v="108"/>
    <s v="50"/>
    <x v="8"/>
    <n v="-204.89"/>
    <s v="005016"/>
  </r>
  <r>
    <n v="2012"/>
    <n v="3"/>
    <s v="108"/>
    <s v="50"/>
    <x v="8"/>
    <n v="-186"/>
    <s v="005016"/>
  </r>
  <r>
    <n v="2012"/>
    <n v="4"/>
    <s v="108"/>
    <s v="50"/>
    <x v="8"/>
    <n v="-225.78"/>
    <s v="005016"/>
  </r>
  <r>
    <n v="2012"/>
    <n v="5"/>
    <s v="108"/>
    <s v="50"/>
    <x v="8"/>
    <n v="-213.26"/>
    <s v="005016"/>
  </r>
  <r>
    <n v="2012"/>
    <n v="6"/>
    <s v="108"/>
    <s v="50"/>
    <x v="8"/>
    <n v="-130.57"/>
    <s v="005016"/>
  </r>
  <r>
    <n v="2012"/>
    <n v="2"/>
    <s v="108"/>
    <s v="50"/>
    <x v="4"/>
    <n v="-77.86"/>
    <s v="005016"/>
  </r>
  <r>
    <n v="2012"/>
    <n v="3"/>
    <s v="108"/>
    <s v="50"/>
    <x v="4"/>
    <n v="-70.680000000000007"/>
    <s v="005016"/>
  </r>
  <r>
    <n v="2012"/>
    <n v="4"/>
    <s v="108"/>
    <s v="50"/>
    <x v="4"/>
    <n v="-85.79"/>
    <s v="005016"/>
  </r>
  <r>
    <n v="2012"/>
    <n v="5"/>
    <s v="108"/>
    <s v="50"/>
    <x v="4"/>
    <n v="-81.040000000000006"/>
    <s v="005016"/>
  </r>
  <r>
    <n v="2012"/>
    <n v="6"/>
    <s v="108"/>
    <s v="50"/>
    <x v="4"/>
    <n v="-49.62"/>
    <s v="005016"/>
  </r>
  <r>
    <n v="2012"/>
    <n v="1"/>
    <s v="108"/>
    <s v="50"/>
    <x v="8"/>
    <n v="204.89"/>
    <s v="005015"/>
  </r>
  <r>
    <n v="2012"/>
    <n v="2"/>
    <s v="108"/>
    <s v="50"/>
    <x v="8"/>
    <n v="186"/>
    <s v="005015"/>
  </r>
  <r>
    <n v="2012"/>
    <n v="3"/>
    <s v="108"/>
    <s v="50"/>
    <x v="8"/>
    <n v="225.78"/>
    <s v="005015"/>
  </r>
  <r>
    <n v="2012"/>
    <n v="4"/>
    <s v="108"/>
    <s v="50"/>
    <x v="8"/>
    <n v="213.26"/>
    <s v="005015"/>
  </r>
  <r>
    <n v="2012"/>
    <n v="5"/>
    <s v="108"/>
    <s v="50"/>
    <x v="8"/>
    <n v="130.57"/>
    <s v="005015"/>
  </r>
  <r>
    <n v="2012"/>
    <n v="1"/>
    <s v="108"/>
    <s v="50"/>
    <x v="4"/>
    <n v="77.86"/>
    <s v="005015"/>
  </r>
  <r>
    <n v="2012"/>
    <n v="2"/>
    <s v="108"/>
    <s v="50"/>
    <x v="4"/>
    <n v="70.680000000000007"/>
    <s v="005015"/>
  </r>
  <r>
    <n v="2012"/>
    <n v="3"/>
    <s v="108"/>
    <s v="50"/>
    <x v="4"/>
    <n v="85.79"/>
    <s v="005015"/>
  </r>
  <r>
    <n v="2012"/>
    <n v="4"/>
    <s v="108"/>
    <s v="50"/>
    <x v="4"/>
    <n v="81.040000000000006"/>
    <s v="005015"/>
  </r>
  <r>
    <n v="2012"/>
    <n v="5"/>
    <s v="108"/>
    <s v="50"/>
    <x v="4"/>
    <n v="49.62"/>
    <s v="005015"/>
  </r>
  <r>
    <n v="2012"/>
    <n v="1"/>
    <s v="108"/>
    <s v="50"/>
    <x v="8"/>
    <n v="551.98"/>
    <s v="005010"/>
  </r>
  <r>
    <n v="2012"/>
    <n v="2"/>
    <s v="108"/>
    <s v="50"/>
    <x v="8"/>
    <n v="489.03"/>
    <s v="005010"/>
  </r>
  <r>
    <n v="2012"/>
    <n v="3"/>
    <s v="108"/>
    <s v="50"/>
    <x v="8"/>
    <n v="363.13"/>
    <s v="005010"/>
  </r>
  <r>
    <n v="2012"/>
    <n v="4"/>
    <s v="108"/>
    <s v="50"/>
    <x v="8"/>
    <n v="368.81"/>
    <s v="005010"/>
  </r>
  <r>
    <n v="2012"/>
    <n v="5"/>
    <s v="108"/>
    <s v="50"/>
    <x v="8"/>
    <n v="201.6"/>
    <s v="005010"/>
  </r>
  <r>
    <n v="2012"/>
    <n v="1"/>
    <s v="108"/>
    <s v="50"/>
    <x v="3"/>
    <n v="0"/>
    <s v="005004"/>
  </r>
  <r>
    <n v="2012"/>
    <n v="2"/>
    <s v="108"/>
    <s v="50"/>
    <x v="3"/>
    <n v="55.47"/>
    <s v="005004"/>
  </r>
  <r>
    <n v="2012"/>
    <n v="3"/>
    <s v="108"/>
    <s v="50"/>
    <x v="3"/>
    <n v="0"/>
    <s v="005004"/>
  </r>
  <r>
    <n v="2012"/>
    <n v="4"/>
    <s v="108"/>
    <s v="50"/>
    <x v="3"/>
    <n v="0"/>
    <s v="005004"/>
  </r>
  <r>
    <n v="2012"/>
    <n v="5"/>
    <s v="108"/>
    <s v="50"/>
    <x v="3"/>
    <n v="0"/>
    <s v="005004"/>
  </r>
  <r>
    <n v="2012"/>
    <n v="6"/>
    <s v="108"/>
    <s v="50"/>
    <x v="3"/>
    <n v="0"/>
    <s v="005004"/>
  </r>
  <r>
    <n v="2012"/>
    <n v="1"/>
    <s v="108"/>
    <s v="50"/>
    <x v="3"/>
    <n v="43.62"/>
    <s v="005002"/>
  </r>
  <r>
    <n v="2012"/>
    <n v="2"/>
    <s v="108"/>
    <s v="50"/>
    <x v="3"/>
    <n v="71.260000000000005"/>
    <s v="005002"/>
  </r>
  <r>
    <n v="2012"/>
    <n v="3"/>
    <s v="108"/>
    <s v="50"/>
    <x v="3"/>
    <n v="613.55999999999995"/>
    <s v="005002"/>
  </r>
  <r>
    <n v="2012"/>
    <n v="4"/>
    <s v="108"/>
    <s v="50"/>
    <x v="3"/>
    <n v="45.91"/>
    <s v="005002"/>
  </r>
  <r>
    <n v="2012"/>
    <n v="1"/>
    <s v="108"/>
    <s v="50"/>
    <x v="3"/>
    <n v="10448.59"/>
    <s v="005001"/>
  </r>
  <r>
    <n v="2012"/>
    <n v="2"/>
    <s v="108"/>
    <s v="50"/>
    <x v="3"/>
    <n v="38549.480000000003"/>
    <s v="005001"/>
  </r>
  <r>
    <n v="2012"/>
    <n v="3"/>
    <s v="108"/>
    <s v="50"/>
    <x v="3"/>
    <n v="61006.49"/>
    <s v="005001"/>
  </r>
  <r>
    <n v="2012"/>
    <n v="4"/>
    <s v="108"/>
    <s v="50"/>
    <x v="3"/>
    <n v="-21731.98"/>
    <s v="005001"/>
  </r>
  <r>
    <n v="2012"/>
    <n v="5"/>
    <s v="108"/>
    <s v="50"/>
    <x v="3"/>
    <n v="69.67"/>
    <s v="005001"/>
  </r>
  <r>
    <n v="2012"/>
    <n v="6"/>
    <s v="108"/>
    <s v="50"/>
    <x v="3"/>
    <n v="288.56"/>
    <s v="005001"/>
  </r>
  <r>
    <n v="2012"/>
    <n v="1"/>
    <s v="108"/>
    <s v="51"/>
    <x v="0"/>
    <n v="-4355.8599999999997"/>
    <s v="090110"/>
  </r>
  <r>
    <n v="2012"/>
    <n v="1"/>
    <s v="108"/>
    <s v="51"/>
    <x v="2"/>
    <n v="0"/>
    <s v="090070"/>
  </r>
  <r>
    <n v="2012"/>
    <n v="2"/>
    <s v="108"/>
    <s v="51"/>
    <x v="2"/>
    <n v="0"/>
    <s v="090070"/>
  </r>
  <r>
    <n v="2012"/>
    <n v="3"/>
    <s v="108"/>
    <s v="51"/>
    <x v="2"/>
    <n v="0"/>
    <s v="090070"/>
  </r>
  <r>
    <n v="2012"/>
    <n v="4"/>
    <s v="108"/>
    <s v="51"/>
    <x v="2"/>
    <n v="0"/>
    <s v="090070"/>
  </r>
  <r>
    <n v="2012"/>
    <n v="5"/>
    <s v="108"/>
    <s v="51"/>
    <x v="2"/>
    <n v="0"/>
    <s v="090070"/>
  </r>
  <r>
    <n v="2012"/>
    <n v="1"/>
    <s v="108"/>
    <s v="51"/>
    <x v="5"/>
    <n v="50.23"/>
    <s v="005127"/>
  </r>
  <r>
    <n v="2012"/>
    <n v="2"/>
    <s v="108"/>
    <s v="51"/>
    <x v="5"/>
    <n v="12.85"/>
    <s v="005127"/>
  </r>
  <r>
    <n v="2012"/>
    <n v="3"/>
    <s v="108"/>
    <s v="51"/>
    <x v="5"/>
    <n v="8.8800000000000008"/>
    <s v="005127"/>
  </r>
  <r>
    <n v="2012"/>
    <n v="4"/>
    <s v="108"/>
    <s v="51"/>
    <x v="5"/>
    <n v="9.27"/>
    <s v="005127"/>
  </r>
  <r>
    <n v="2012"/>
    <n v="1"/>
    <s v="108"/>
    <s v="51"/>
    <x v="5"/>
    <n v="248.83"/>
    <s v="005122"/>
  </r>
  <r>
    <n v="2012"/>
    <n v="1"/>
    <s v="108"/>
    <s v="51"/>
    <x v="5"/>
    <n v="705.5"/>
    <s v="005121"/>
  </r>
  <r>
    <n v="2012"/>
    <n v="2"/>
    <s v="108"/>
    <s v="51"/>
    <x v="5"/>
    <n v="244.15"/>
    <s v="005121"/>
  </r>
  <r>
    <n v="2012"/>
    <n v="3"/>
    <s v="108"/>
    <s v="51"/>
    <x v="5"/>
    <n v="168.64"/>
    <s v="005121"/>
  </r>
  <r>
    <n v="2012"/>
    <n v="4"/>
    <s v="108"/>
    <s v="51"/>
    <x v="5"/>
    <n v="176.22"/>
    <s v="005121"/>
  </r>
  <r>
    <n v="2012"/>
    <n v="4"/>
    <s v="108"/>
    <s v="51"/>
    <x v="4"/>
    <n v="0.93"/>
    <s v="005117"/>
  </r>
  <r>
    <n v="2012"/>
    <n v="4"/>
    <s v="108"/>
    <s v="51"/>
    <x v="4"/>
    <n v="17.59"/>
    <s v="005111"/>
  </r>
  <r>
    <n v="2012"/>
    <n v="1"/>
    <s v="108"/>
    <s v="51"/>
    <x v="6"/>
    <n v="654.80999999999995"/>
    <s v="005110"/>
  </r>
  <r>
    <n v="2012"/>
    <n v="1"/>
    <s v="108"/>
    <s v="51"/>
    <x v="6"/>
    <n v="459.27"/>
    <s v="005069"/>
  </r>
  <r>
    <n v="2012"/>
    <n v="2"/>
    <s v="108"/>
    <s v="51"/>
    <x v="6"/>
    <n v="29.23"/>
    <s v="005069"/>
  </r>
  <r>
    <n v="2012"/>
    <n v="3"/>
    <s v="108"/>
    <s v="51"/>
    <x v="6"/>
    <n v="34.950000000000003"/>
    <s v="005069"/>
  </r>
  <r>
    <n v="2012"/>
    <n v="4"/>
    <s v="108"/>
    <s v="51"/>
    <x v="6"/>
    <n v="54.88"/>
    <s v="005069"/>
  </r>
  <r>
    <n v="2012"/>
    <n v="4"/>
    <s v="108"/>
    <s v="51"/>
    <x v="8"/>
    <n v="3.4"/>
    <s v="005060"/>
  </r>
  <r>
    <n v="2012"/>
    <n v="1"/>
    <s v="108"/>
    <s v="51"/>
    <x v="0"/>
    <n v="7401.62"/>
    <s v="005050"/>
  </r>
  <r>
    <n v="2012"/>
    <n v="1"/>
    <s v="108"/>
    <s v="51"/>
    <x v="6"/>
    <n v="1397.31"/>
    <s v="005019"/>
  </r>
  <r>
    <n v="2012"/>
    <n v="2"/>
    <s v="108"/>
    <s v="51"/>
    <x v="6"/>
    <n v="613.27"/>
    <s v="005019"/>
  </r>
  <r>
    <n v="2012"/>
    <n v="3"/>
    <s v="108"/>
    <s v="51"/>
    <x v="6"/>
    <n v="408.85"/>
    <s v="005019"/>
  </r>
  <r>
    <n v="2012"/>
    <n v="4"/>
    <s v="108"/>
    <s v="51"/>
    <x v="6"/>
    <n v="408.85"/>
    <s v="005019"/>
  </r>
  <r>
    <n v="2012"/>
    <n v="1"/>
    <s v="108"/>
    <s v="51"/>
    <x v="6"/>
    <n v="-341.68"/>
    <s v="005018"/>
  </r>
  <r>
    <n v="2012"/>
    <n v="2"/>
    <s v="108"/>
    <s v="51"/>
    <x v="6"/>
    <n v="-381.9"/>
    <s v="005018"/>
  </r>
  <r>
    <n v="2012"/>
    <n v="3"/>
    <s v="108"/>
    <s v="51"/>
    <x v="6"/>
    <n v="-114.64"/>
    <s v="005018"/>
  </r>
  <r>
    <n v="2012"/>
    <n v="4"/>
    <s v="108"/>
    <s v="51"/>
    <x v="6"/>
    <n v="-126.5"/>
    <s v="005018"/>
  </r>
  <r>
    <n v="2012"/>
    <n v="5"/>
    <s v="108"/>
    <s v="51"/>
    <x v="6"/>
    <n v="-165.01"/>
    <s v="005018"/>
  </r>
  <r>
    <n v="2012"/>
    <n v="1"/>
    <s v="108"/>
    <s v="51"/>
    <x v="5"/>
    <n v="-129.84"/>
    <s v="005018"/>
  </r>
  <r>
    <n v="2012"/>
    <n v="2"/>
    <s v="108"/>
    <s v="51"/>
    <x v="5"/>
    <n v="-145.12"/>
    <s v="005018"/>
  </r>
  <r>
    <n v="2012"/>
    <n v="3"/>
    <s v="108"/>
    <s v="51"/>
    <x v="5"/>
    <n v="-43.56"/>
    <s v="005018"/>
  </r>
  <r>
    <n v="2012"/>
    <n v="4"/>
    <s v="108"/>
    <s v="51"/>
    <x v="5"/>
    <n v="-48.07"/>
    <s v="005018"/>
  </r>
  <r>
    <n v="2012"/>
    <n v="5"/>
    <s v="108"/>
    <s v="51"/>
    <x v="5"/>
    <n v="-62.7"/>
    <s v="005018"/>
  </r>
  <r>
    <n v="2012"/>
    <n v="1"/>
    <s v="108"/>
    <s v="51"/>
    <x v="6"/>
    <n v="381.9"/>
    <s v="005017"/>
  </r>
  <r>
    <n v="2012"/>
    <n v="2"/>
    <s v="108"/>
    <s v="51"/>
    <x v="6"/>
    <n v="114.64"/>
    <s v="005017"/>
  </r>
  <r>
    <n v="2012"/>
    <n v="3"/>
    <s v="108"/>
    <s v="51"/>
    <x v="6"/>
    <n v="126.5"/>
    <s v="005017"/>
  </r>
  <r>
    <n v="2012"/>
    <n v="4"/>
    <s v="108"/>
    <s v="51"/>
    <x v="6"/>
    <n v="165.01"/>
    <s v="005017"/>
  </r>
  <r>
    <n v="2012"/>
    <n v="1"/>
    <s v="108"/>
    <s v="51"/>
    <x v="5"/>
    <n v="145.12"/>
    <s v="005017"/>
  </r>
  <r>
    <n v="2012"/>
    <n v="2"/>
    <s v="108"/>
    <s v="51"/>
    <x v="5"/>
    <n v="43.56"/>
    <s v="005017"/>
  </r>
  <r>
    <n v="2012"/>
    <n v="3"/>
    <s v="108"/>
    <s v="51"/>
    <x v="5"/>
    <n v="48.07"/>
    <s v="005017"/>
  </r>
  <r>
    <n v="2012"/>
    <n v="4"/>
    <s v="108"/>
    <s v="51"/>
    <x v="5"/>
    <n v="62.7"/>
    <s v="005017"/>
  </r>
  <r>
    <n v="2012"/>
    <n v="1"/>
    <s v="108"/>
    <s v="51"/>
    <x v="8"/>
    <n v="-51.35"/>
    <s v="005016"/>
  </r>
  <r>
    <n v="2012"/>
    <n v="5"/>
    <s v="108"/>
    <s v="51"/>
    <x v="8"/>
    <n v="-24.79"/>
    <s v="005016"/>
  </r>
  <r>
    <n v="2012"/>
    <n v="1"/>
    <s v="108"/>
    <s v="51"/>
    <x v="4"/>
    <n v="-19.510000000000002"/>
    <s v="005016"/>
  </r>
  <r>
    <n v="2012"/>
    <n v="5"/>
    <s v="108"/>
    <s v="51"/>
    <x v="4"/>
    <n v="-9.42"/>
    <s v="005016"/>
  </r>
  <r>
    <n v="2012"/>
    <n v="4"/>
    <s v="108"/>
    <s v="51"/>
    <x v="8"/>
    <n v="24.79"/>
    <s v="005015"/>
  </r>
  <r>
    <n v="2012"/>
    <n v="4"/>
    <s v="108"/>
    <s v="51"/>
    <x v="4"/>
    <n v="9.42"/>
    <s v="005015"/>
  </r>
  <r>
    <n v="2012"/>
    <n v="4"/>
    <s v="108"/>
    <s v="51"/>
    <x v="8"/>
    <n v="42.88"/>
    <s v="005010"/>
  </r>
  <r>
    <n v="2012"/>
    <n v="1"/>
    <s v="108"/>
    <s v="52"/>
    <x v="0"/>
    <n v="-4566.08"/>
    <s v="090110"/>
  </r>
  <r>
    <n v="2012"/>
    <n v="1"/>
    <s v="108"/>
    <s v="52"/>
    <x v="2"/>
    <n v="0"/>
    <s v="090070"/>
  </r>
  <r>
    <n v="2012"/>
    <n v="2"/>
    <s v="108"/>
    <s v="52"/>
    <x v="2"/>
    <n v="0"/>
    <s v="090070"/>
  </r>
  <r>
    <n v="2012"/>
    <n v="1"/>
    <s v="108"/>
    <s v="52"/>
    <x v="5"/>
    <n v="8.93"/>
    <s v="005127"/>
  </r>
  <r>
    <n v="2012"/>
    <n v="1"/>
    <s v="108"/>
    <s v="52"/>
    <x v="5"/>
    <n v="169.76"/>
    <s v="005121"/>
  </r>
  <r>
    <n v="2012"/>
    <n v="1"/>
    <s v="108"/>
    <s v="52"/>
    <x v="6"/>
    <n v="109.43"/>
    <s v="005069"/>
  </r>
  <r>
    <n v="2012"/>
    <n v="1"/>
    <s v="108"/>
    <s v="52"/>
    <x v="0"/>
    <n v="8212.39"/>
    <s v="005050"/>
  </r>
  <r>
    <n v="2012"/>
    <n v="1"/>
    <s v="108"/>
    <s v="52"/>
    <x v="6"/>
    <n v="337.31"/>
    <s v="005019"/>
  </r>
  <r>
    <n v="2012"/>
    <n v="1"/>
    <s v="108"/>
    <s v="52"/>
    <x v="6"/>
    <n v="-44.26"/>
    <s v="005018"/>
  </r>
  <r>
    <n v="2012"/>
    <n v="2"/>
    <s v="108"/>
    <s v="52"/>
    <x v="6"/>
    <n v="-62.35"/>
    <s v="005018"/>
  </r>
  <r>
    <n v="2012"/>
    <n v="1"/>
    <s v="108"/>
    <s v="52"/>
    <x v="5"/>
    <n v="-16.82"/>
    <s v="005018"/>
  </r>
  <r>
    <n v="2012"/>
    <n v="2"/>
    <s v="108"/>
    <s v="52"/>
    <x v="5"/>
    <n v="-23.69"/>
    <s v="005018"/>
  </r>
  <r>
    <n v="2012"/>
    <n v="1"/>
    <s v="108"/>
    <s v="52"/>
    <x v="6"/>
    <n v="62.35"/>
    <s v="005017"/>
  </r>
  <r>
    <n v="2012"/>
    <n v="1"/>
    <s v="108"/>
    <s v="52"/>
    <x v="5"/>
    <n v="23.69"/>
    <s v="005017"/>
  </r>
  <r>
    <n v="2012"/>
    <n v="1"/>
    <s v="108"/>
    <s v="52"/>
    <x v="8"/>
    <n v="-15.44"/>
    <s v="005016"/>
  </r>
  <r>
    <n v="2012"/>
    <n v="1"/>
    <s v="108"/>
    <s v="52"/>
    <x v="4"/>
    <n v="-5.87"/>
    <s v="005016"/>
  </r>
  <r>
    <n v="2012"/>
    <n v="1"/>
    <s v="108"/>
    <s v="53"/>
    <x v="0"/>
    <n v="-6462.78"/>
    <s v="090110"/>
  </r>
  <r>
    <n v="2012"/>
    <n v="1"/>
    <s v="108"/>
    <s v="53"/>
    <x v="2"/>
    <n v="0"/>
    <s v="090070"/>
  </r>
  <r>
    <n v="2012"/>
    <n v="2"/>
    <s v="108"/>
    <s v="53"/>
    <x v="2"/>
    <n v="0"/>
    <s v="090070"/>
  </r>
  <r>
    <n v="2012"/>
    <n v="3"/>
    <s v="108"/>
    <s v="53"/>
    <x v="2"/>
    <n v="0"/>
    <s v="090070"/>
  </r>
  <r>
    <n v="2012"/>
    <n v="1"/>
    <s v="108"/>
    <s v="53"/>
    <x v="5"/>
    <n v="18.420000000000002"/>
    <s v="005127"/>
  </r>
  <r>
    <n v="2012"/>
    <n v="1"/>
    <s v="108"/>
    <s v="53"/>
    <x v="5"/>
    <n v="180.25"/>
    <s v="005122"/>
  </r>
  <r>
    <n v="2012"/>
    <n v="1"/>
    <s v="108"/>
    <s v="53"/>
    <x v="5"/>
    <n v="169.76"/>
    <s v="005121"/>
  </r>
  <r>
    <n v="2012"/>
    <n v="1"/>
    <s v="108"/>
    <s v="53"/>
    <x v="6"/>
    <n v="474.34"/>
    <s v="005110"/>
  </r>
  <r>
    <n v="2012"/>
    <n v="1"/>
    <s v="108"/>
    <s v="53"/>
    <x v="6"/>
    <n v="109.43"/>
    <s v="005069"/>
  </r>
  <r>
    <n v="2012"/>
    <n v="1"/>
    <s v="108"/>
    <s v="53"/>
    <x v="0"/>
    <n v="105228.42"/>
    <s v="005050"/>
  </r>
  <r>
    <n v="2012"/>
    <n v="2"/>
    <s v="108"/>
    <s v="53"/>
    <x v="0"/>
    <n v="22911"/>
    <s v="005050"/>
  </r>
  <r>
    <n v="2012"/>
    <n v="3"/>
    <s v="108"/>
    <s v="53"/>
    <x v="0"/>
    <n v="139234.23999999999"/>
    <s v="005050"/>
  </r>
  <r>
    <n v="2012"/>
    <n v="1"/>
    <s v="108"/>
    <s v="53"/>
    <x v="6"/>
    <n v="337.31"/>
    <s v="005019"/>
  </r>
  <r>
    <n v="2012"/>
    <n v="1"/>
    <s v="108"/>
    <s v="53"/>
    <x v="6"/>
    <n v="-122.53"/>
    <s v="005018"/>
  </r>
  <r>
    <n v="2012"/>
    <n v="2"/>
    <s v="108"/>
    <s v="53"/>
    <x v="6"/>
    <n v="-150.03"/>
    <s v="005018"/>
  </r>
  <r>
    <n v="2012"/>
    <n v="1"/>
    <s v="108"/>
    <s v="53"/>
    <x v="5"/>
    <n v="-46.56"/>
    <s v="005018"/>
  </r>
  <r>
    <n v="2012"/>
    <n v="2"/>
    <s v="108"/>
    <s v="53"/>
    <x v="5"/>
    <n v="-57.01"/>
    <s v="005018"/>
  </r>
  <r>
    <n v="2012"/>
    <n v="1"/>
    <s v="108"/>
    <s v="53"/>
    <x v="6"/>
    <n v="150.03"/>
    <s v="005017"/>
  </r>
  <r>
    <n v="2012"/>
    <n v="1"/>
    <s v="108"/>
    <s v="53"/>
    <x v="5"/>
    <n v="57.01"/>
    <s v="005017"/>
  </r>
  <r>
    <n v="2012"/>
    <n v="1"/>
    <s v="108"/>
    <s v="53"/>
    <x v="8"/>
    <n v="-15.44"/>
    <s v="005016"/>
  </r>
  <r>
    <n v="2012"/>
    <n v="1"/>
    <s v="108"/>
    <s v="53"/>
    <x v="4"/>
    <n v="-5.87"/>
    <s v="005016"/>
  </r>
  <r>
    <n v="2012"/>
    <n v="1"/>
    <s v="108"/>
    <s v="54"/>
    <x v="0"/>
    <n v="-1039148"/>
    <s v="090110"/>
  </r>
  <r>
    <n v="2012"/>
    <n v="3"/>
    <s v="108"/>
    <s v="54"/>
    <x v="0"/>
    <n v="-281054.3"/>
    <s v="090110"/>
  </r>
  <r>
    <n v="2012"/>
    <n v="1"/>
    <s v="108"/>
    <s v="54"/>
    <x v="2"/>
    <n v="0"/>
    <s v="090070"/>
  </r>
  <r>
    <n v="2012"/>
    <n v="2"/>
    <s v="108"/>
    <s v="54"/>
    <x v="2"/>
    <n v="0"/>
    <s v="090070"/>
  </r>
  <r>
    <n v="2012"/>
    <n v="3"/>
    <s v="108"/>
    <s v="54"/>
    <x v="2"/>
    <n v="0"/>
    <s v="090070"/>
  </r>
  <r>
    <n v="2012"/>
    <n v="4"/>
    <s v="108"/>
    <s v="54"/>
    <x v="2"/>
    <n v="0"/>
    <s v="090070"/>
  </r>
  <r>
    <n v="2012"/>
    <n v="5"/>
    <s v="108"/>
    <s v="54"/>
    <x v="2"/>
    <n v="0"/>
    <s v="090070"/>
  </r>
  <r>
    <n v="2012"/>
    <n v="2"/>
    <s v="108"/>
    <s v="54"/>
    <x v="0"/>
    <n v="281054.3"/>
    <s v="090010"/>
  </r>
  <r>
    <n v="2012"/>
    <n v="1"/>
    <s v="108"/>
    <s v="54"/>
    <x v="5"/>
    <n v="12.23"/>
    <s v="005127"/>
  </r>
  <r>
    <n v="2012"/>
    <n v="1"/>
    <s v="108"/>
    <s v="54"/>
    <x v="5"/>
    <n v="232.46"/>
    <s v="005121"/>
  </r>
  <r>
    <n v="2012"/>
    <n v="4"/>
    <s v="108"/>
    <s v="54"/>
    <x v="4"/>
    <n v="0.93"/>
    <s v="005117"/>
  </r>
  <r>
    <n v="2012"/>
    <n v="4"/>
    <s v="108"/>
    <s v="54"/>
    <x v="4"/>
    <n v="17.59"/>
    <s v="005111"/>
  </r>
  <r>
    <n v="2012"/>
    <n v="1"/>
    <s v="108"/>
    <s v="54"/>
    <x v="6"/>
    <n v="151.19999999999999"/>
    <s v="005069"/>
  </r>
  <r>
    <n v="2012"/>
    <n v="4"/>
    <s v="108"/>
    <s v="54"/>
    <x v="8"/>
    <n v="3.4"/>
    <s v="005060"/>
  </r>
  <r>
    <n v="2012"/>
    <n v="1"/>
    <s v="108"/>
    <s v="54"/>
    <x v="0"/>
    <n v="636988.09"/>
    <s v="005050"/>
  </r>
  <r>
    <n v="2012"/>
    <n v="2"/>
    <s v="108"/>
    <s v="54"/>
    <x v="0"/>
    <n v="264125.78999999998"/>
    <s v="005050"/>
  </r>
  <r>
    <n v="2012"/>
    <n v="3"/>
    <s v="108"/>
    <s v="54"/>
    <x v="0"/>
    <n v="128212.56"/>
    <s v="005050"/>
  </r>
  <r>
    <n v="2012"/>
    <n v="1"/>
    <s v="108"/>
    <s v="54"/>
    <x v="10"/>
    <n v="9.44"/>
    <s v="005050"/>
  </r>
  <r>
    <n v="2012"/>
    <n v="1"/>
    <s v="108"/>
    <s v="54"/>
    <x v="6"/>
    <n v="460.53"/>
    <s v="005019"/>
  </r>
  <r>
    <n v="2012"/>
    <n v="1"/>
    <s v="108"/>
    <s v="54"/>
    <x v="6"/>
    <n v="-77.86"/>
    <s v="005018"/>
  </r>
  <r>
    <n v="2012"/>
    <n v="2"/>
    <s v="108"/>
    <s v="54"/>
    <x v="6"/>
    <n v="-85.9"/>
    <s v="005018"/>
  </r>
  <r>
    <n v="2012"/>
    <n v="1"/>
    <s v="108"/>
    <s v="54"/>
    <x v="5"/>
    <n v="-29.59"/>
    <s v="005018"/>
  </r>
  <r>
    <n v="2012"/>
    <n v="2"/>
    <s v="108"/>
    <s v="54"/>
    <x v="5"/>
    <n v="-32.64"/>
    <s v="005018"/>
  </r>
  <r>
    <n v="2012"/>
    <n v="1"/>
    <s v="108"/>
    <s v="54"/>
    <x v="6"/>
    <n v="85.9"/>
    <s v="005017"/>
  </r>
  <r>
    <n v="2012"/>
    <n v="1"/>
    <s v="108"/>
    <s v="54"/>
    <x v="5"/>
    <n v="32.64"/>
    <s v="005017"/>
  </r>
  <r>
    <n v="2012"/>
    <n v="1"/>
    <s v="108"/>
    <s v="54"/>
    <x v="8"/>
    <n v="-15.44"/>
    <s v="005016"/>
  </r>
  <r>
    <n v="2012"/>
    <n v="5"/>
    <s v="108"/>
    <s v="54"/>
    <x v="8"/>
    <n v="-24.79"/>
    <s v="005016"/>
  </r>
  <r>
    <n v="2012"/>
    <n v="1"/>
    <s v="108"/>
    <s v="54"/>
    <x v="4"/>
    <n v="-5.87"/>
    <s v="005016"/>
  </r>
  <r>
    <n v="2012"/>
    <n v="5"/>
    <s v="108"/>
    <s v="54"/>
    <x v="4"/>
    <n v="-9.42"/>
    <s v="005016"/>
  </r>
  <r>
    <n v="2012"/>
    <n v="4"/>
    <s v="108"/>
    <s v="54"/>
    <x v="8"/>
    <n v="24.79"/>
    <s v="005015"/>
  </r>
  <r>
    <n v="2012"/>
    <n v="4"/>
    <s v="108"/>
    <s v="54"/>
    <x v="4"/>
    <n v="9.42"/>
    <s v="005015"/>
  </r>
  <r>
    <n v="2012"/>
    <n v="4"/>
    <s v="108"/>
    <s v="54"/>
    <x v="8"/>
    <n v="42.88"/>
    <s v="005010"/>
  </r>
  <r>
    <n v="2012"/>
    <n v="1"/>
    <s v="108"/>
    <s v="55"/>
    <x v="2"/>
    <n v="0"/>
    <s v="090070"/>
  </r>
  <r>
    <n v="2012"/>
    <n v="2"/>
    <s v="108"/>
    <s v="55"/>
    <x v="2"/>
    <n v="0"/>
    <s v="090070"/>
  </r>
  <r>
    <n v="2012"/>
    <n v="1"/>
    <s v="108"/>
    <s v="55"/>
    <x v="5"/>
    <n v="3.16"/>
    <s v="005127"/>
  </r>
  <r>
    <n v="2012"/>
    <n v="1"/>
    <s v="108"/>
    <s v="55"/>
    <x v="5"/>
    <n v="60.08"/>
    <s v="005122"/>
  </r>
  <r>
    <n v="2012"/>
    <n v="1"/>
    <s v="108"/>
    <s v="55"/>
    <x v="6"/>
    <n v="158.11000000000001"/>
    <s v="005110"/>
  </r>
  <r>
    <n v="2012"/>
    <n v="2"/>
    <s v="108"/>
    <s v="55"/>
    <x v="6"/>
    <n v="-29.22"/>
    <s v="005018"/>
  </r>
  <r>
    <n v="2012"/>
    <n v="2"/>
    <s v="108"/>
    <s v="55"/>
    <x v="5"/>
    <n v="-11.1"/>
    <s v="005018"/>
  </r>
  <r>
    <n v="2012"/>
    <n v="1"/>
    <s v="108"/>
    <s v="55"/>
    <x v="6"/>
    <n v="29.22"/>
    <s v="005017"/>
  </r>
  <r>
    <n v="2012"/>
    <n v="1"/>
    <s v="108"/>
    <s v="55"/>
    <x v="5"/>
    <n v="11.1"/>
    <s v="005017"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52">
  <r>
    <s v="2201"/>
    <s v=" "/>
    <x v="0"/>
    <s v="10850-2008"/>
    <s v=" "/>
    <s v="1080000"/>
    <n v="201201"/>
    <s v="090110"/>
    <n v="-206594.82"/>
    <x v="0"/>
    <x v="0"/>
  </r>
  <r>
    <s v="2201"/>
    <s v=" "/>
    <x v="0"/>
    <s v="10850-2008"/>
    <s v=" "/>
    <s v="1080000"/>
    <n v="201201"/>
    <s v="090070"/>
    <n v="0"/>
    <x v="0"/>
    <x v="0"/>
  </r>
  <r>
    <s v="2201"/>
    <s v=" "/>
    <x v="0"/>
    <s v="10850-2008"/>
    <s v=" "/>
    <s v="1080000"/>
    <n v="201201"/>
    <s v="090010"/>
    <n v="26671.700000001118"/>
    <x v="0"/>
    <x v="0"/>
  </r>
  <r>
    <s v="2201"/>
    <s v=" "/>
    <x v="0"/>
    <s v="10850-2008"/>
    <s v=" "/>
    <s v="1080000"/>
    <n v="201201"/>
    <s v="005127"/>
    <n v="394.6"/>
    <x v="0"/>
    <x v="0"/>
  </r>
  <r>
    <s v="2201"/>
    <s v=" "/>
    <x v="0"/>
    <s v="10850-2008"/>
    <s v=" "/>
    <s v="1080000"/>
    <n v="201201"/>
    <s v="005122"/>
    <n v="1009.7"/>
    <x v="0"/>
    <x v="0"/>
  </r>
  <r>
    <s v="2201"/>
    <s v=" "/>
    <x v="0"/>
    <s v="10850-2008"/>
    <s v=" "/>
    <s v="1080000"/>
    <n v="201201"/>
    <s v="005121"/>
    <n v="6487.81"/>
    <x v="0"/>
    <x v="0"/>
  </r>
  <r>
    <s v="2201"/>
    <s v=" "/>
    <x v="0"/>
    <s v="10850-2008"/>
    <s v=" "/>
    <s v="1080000"/>
    <n v="201201"/>
    <s v="005117"/>
    <n v="12.77"/>
    <x v="0"/>
    <x v="0"/>
  </r>
  <r>
    <s v="2201"/>
    <s v=" "/>
    <x v="0"/>
    <s v="10850-2008"/>
    <s v=" "/>
    <s v="1080000"/>
    <n v="201201"/>
    <s v="005111"/>
    <n v="242.74"/>
    <x v="0"/>
    <x v="0"/>
  </r>
  <r>
    <s v="2201"/>
    <s v=" "/>
    <x v="0"/>
    <s v="10850-2008"/>
    <s v=" "/>
    <s v="1080000"/>
    <n v="201201"/>
    <s v="005110"/>
    <n v="2657.1"/>
    <x v="0"/>
    <x v="0"/>
  </r>
  <r>
    <s v="2201"/>
    <s v=" "/>
    <x v="0"/>
    <s v="10850-2008"/>
    <s v=" "/>
    <s v="1080000"/>
    <n v="201201"/>
    <s v="005094"/>
    <n v="0"/>
    <x v="0"/>
    <x v="0"/>
  </r>
  <r>
    <s v="2201"/>
    <s v=" "/>
    <x v="0"/>
    <s v="10850-2008"/>
    <s v=" "/>
    <s v="1080000"/>
    <n v="201201"/>
    <s v="005093"/>
    <n v="22.69"/>
    <x v="0"/>
    <x v="0"/>
  </r>
  <r>
    <s v="2201"/>
    <s v=" "/>
    <x v="0"/>
    <s v="10850-2008"/>
    <s v=" "/>
    <s v="1080000"/>
    <n v="201201"/>
    <s v="005092"/>
    <n v="1424.15"/>
    <x v="0"/>
    <x v="0"/>
  </r>
  <r>
    <s v="2201"/>
    <s v=" "/>
    <x v="0"/>
    <s v="10850-2008"/>
    <s v=" "/>
    <s v="1080000"/>
    <n v="201201"/>
    <s v="005069"/>
    <n v="4098.4799999999996"/>
    <x v="0"/>
    <x v="0"/>
  </r>
  <r>
    <s v="2201"/>
    <s v=" "/>
    <x v="0"/>
    <s v="10850-2008"/>
    <s v=" "/>
    <s v="1080000"/>
    <n v="201201"/>
    <s v="005065"/>
    <n v="-6649.5"/>
    <x v="0"/>
    <x v="0"/>
  </r>
  <r>
    <s v="2201"/>
    <s v=" "/>
    <x v="0"/>
    <s v="10850-2008"/>
    <s v=" "/>
    <s v="1080000"/>
    <n v="201201"/>
    <s v="005060"/>
    <n v="86.82"/>
    <x v="0"/>
    <x v="0"/>
  </r>
  <r>
    <s v="2201"/>
    <s v=" "/>
    <x v="0"/>
    <s v="10850-2008"/>
    <s v=" "/>
    <s v="1080000"/>
    <n v="201201"/>
    <s v="005050"/>
    <n v="138627.76999999999"/>
    <x v="0"/>
    <x v="0"/>
  </r>
  <r>
    <s v="2201"/>
    <s v=" "/>
    <x v="0"/>
    <s v="10850-2008"/>
    <s v=" "/>
    <s v="1080000"/>
    <n v="201201"/>
    <s v="005019"/>
    <n v="12974.7"/>
    <x v="0"/>
    <x v="0"/>
  </r>
  <r>
    <s v="2201"/>
    <s v=" "/>
    <x v="0"/>
    <s v="10850-2008"/>
    <s v=" "/>
    <s v="1080000"/>
    <n v="201201"/>
    <s v="005018"/>
    <n v="-445.94"/>
    <x v="0"/>
    <x v="0"/>
  </r>
  <r>
    <s v="2201"/>
    <s v=" "/>
    <x v="0"/>
    <s v="10850-2008"/>
    <s v=" "/>
    <s v="1080000"/>
    <n v="201201"/>
    <s v="005017"/>
    <n v="4003.31"/>
    <x v="0"/>
    <x v="0"/>
  </r>
  <r>
    <s v="2201"/>
    <s v=" "/>
    <x v="0"/>
    <s v="10850-2008"/>
    <s v=" "/>
    <s v="1080000"/>
    <n v="201201"/>
    <s v="005015"/>
    <n v="282.75"/>
    <x v="0"/>
    <x v="0"/>
  </r>
  <r>
    <s v="2201"/>
    <s v=" "/>
    <x v="0"/>
    <s v="10850-2008"/>
    <s v=" "/>
    <s v="1080000"/>
    <n v="201201"/>
    <s v="005010"/>
    <n v="551.98"/>
    <x v="0"/>
    <x v="0"/>
  </r>
  <r>
    <s v="2201"/>
    <s v=" "/>
    <x v="0"/>
    <s v="10850-2008"/>
    <s v=" "/>
    <s v="1080000"/>
    <n v="201201"/>
    <s v="005004"/>
    <n v="0"/>
    <x v="0"/>
    <x v="0"/>
  </r>
  <r>
    <s v="2201"/>
    <s v=" "/>
    <x v="0"/>
    <s v="10850-2008"/>
    <s v=" "/>
    <s v="1080000"/>
    <n v="201201"/>
    <s v="005002"/>
    <n v="43.62"/>
    <x v="0"/>
    <x v="0"/>
  </r>
  <r>
    <s v="2201"/>
    <s v=" "/>
    <x v="0"/>
    <s v="10850-2008"/>
    <s v=" "/>
    <s v="1080000"/>
    <n v="201201"/>
    <s v="005001"/>
    <n v="10448.59"/>
    <x v="0"/>
    <x v="0"/>
  </r>
  <r>
    <s v="2201"/>
    <s v=" "/>
    <x v="0"/>
    <s v="10851-2008"/>
    <s v=" "/>
    <s v="1080000"/>
    <n v="201201"/>
    <s v="090110"/>
    <n v="-4355.8599999999997"/>
    <x v="0"/>
    <x v="0"/>
  </r>
  <r>
    <s v="2201"/>
    <s v=" "/>
    <x v="0"/>
    <s v="10851-2008"/>
    <s v=" "/>
    <s v="1080000"/>
    <n v="201201"/>
    <s v="090070"/>
    <n v="0"/>
    <x v="0"/>
    <x v="0"/>
  </r>
  <r>
    <s v="2201"/>
    <s v=" "/>
    <x v="0"/>
    <s v="10851-2008"/>
    <s v=" "/>
    <s v="1080000"/>
    <n v="201201"/>
    <s v="005127"/>
    <n v="50.23"/>
    <x v="0"/>
    <x v="0"/>
  </r>
  <r>
    <s v="2201"/>
    <s v=" "/>
    <x v="0"/>
    <s v="10851-2008"/>
    <s v=" "/>
    <s v="1080000"/>
    <n v="201201"/>
    <s v="005122"/>
    <n v="248.83"/>
    <x v="0"/>
    <x v="0"/>
  </r>
  <r>
    <s v="2201"/>
    <s v=" "/>
    <x v="0"/>
    <s v="10851-2008"/>
    <s v=" "/>
    <s v="1080000"/>
    <n v="201201"/>
    <s v="005121"/>
    <n v="705.5"/>
    <x v="0"/>
    <x v="0"/>
  </r>
  <r>
    <s v="2201"/>
    <s v=" "/>
    <x v="0"/>
    <s v="10851-2008"/>
    <s v=" "/>
    <s v="1080000"/>
    <n v="201201"/>
    <s v="005110"/>
    <n v="654.80999999999995"/>
    <x v="0"/>
    <x v="0"/>
  </r>
  <r>
    <s v="2201"/>
    <s v=" "/>
    <x v="0"/>
    <s v="10851-2008"/>
    <s v=" "/>
    <s v="1080000"/>
    <n v="201201"/>
    <s v="005069"/>
    <n v="459.27"/>
    <x v="0"/>
    <x v="0"/>
  </r>
  <r>
    <s v="2201"/>
    <s v=" "/>
    <x v="0"/>
    <s v="10851-2008"/>
    <s v=" "/>
    <s v="1080000"/>
    <n v="201201"/>
    <s v="005050"/>
    <n v="7401.62"/>
    <x v="0"/>
    <x v="0"/>
  </r>
  <r>
    <s v="2201"/>
    <s v=" "/>
    <x v="0"/>
    <s v="10851-2008"/>
    <s v=" "/>
    <s v="1080000"/>
    <n v="201201"/>
    <s v="005019"/>
    <n v="1397.31"/>
    <x v="0"/>
    <x v="0"/>
  </r>
  <r>
    <s v="2201"/>
    <s v=" "/>
    <x v="0"/>
    <s v="10851-2008"/>
    <s v=" "/>
    <s v="1080000"/>
    <n v="201201"/>
    <s v="005018"/>
    <n v="-471.52"/>
    <x v="0"/>
    <x v="0"/>
  </r>
  <r>
    <s v="2201"/>
    <s v=" "/>
    <x v="0"/>
    <s v="10851-2008"/>
    <s v=" "/>
    <s v="1080000"/>
    <n v="201201"/>
    <s v="005017"/>
    <n v="527.02"/>
    <x v="0"/>
    <x v="0"/>
  </r>
  <r>
    <s v="2201"/>
    <s v=" "/>
    <x v="0"/>
    <s v="10851-2008"/>
    <s v=" "/>
    <s v="1080000"/>
    <n v="201201"/>
    <s v="005016"/>
    <n v="-70.86"/>
    <x v="0"/>
    <x v="0"/>
  </r>
  <r>
    <s v="2201"/>
    <s v=" "/>
    <x v="0"/>
    <s v="10852-2008"/>
    <s v=" "/>
    <s v="1080000"/>
    <n v="201201"/>
    <s v="090110"/>
    <n v="-4566.08"/>
    <x v="0"/>
    <x v="0"/>
  </r>
  <r>
    <s v="2201"/>
    <s v=" "/>
    <x v="0"/>
    <s v="10852-2008"/>
    <s v=" "/>
    <s v="1080000"/>
    <n v="201201"/>
    <s v="090070"/>
    <n v="0"/>
    <x v="0"/>
    <x v="0"/>
  </r>
  <r>
    <s v="2201"/>
    <s v=" "/>
    <x v="0"/>
    <s v="10852-2008"/>
    <s v=" "/>
    <s v="1080000"/>
    <n v="201201"/>
    <s v="005127"/>
    <n v="8.93"/>
    <x v="0"/>
    <x v="0"/>
  </r>
  <r>
    <s v="2201"/>
    <s v=" "/>
    <x v="0"/>
    <s v="10852-2008"/>
    <s v=" "/>
    <s v="1080000"/>
    <n v="201201"/>
    <s v="005121"/>
    <n v="169.76"/>
    <x v="0"/>
    <x v="0"/>
  </r>
  <r>
    <s v="2201"/>
    <s v=" "/>
    <x v="0"/>
    <s v="10852-2008"/>
    <s v=" "/>
    <s v="1080000"/>
    <n v="201201"/>
    <s v="005069"/>
    <n v="109.43"/>
    <x v="0"/>
    <x v="0"/>
  </r>
  <r>
    <s v="2201"/>
    <s v=" "/>
    <x v="0"/>
    <s v="10852-2008"/>
    <s v=" "/>
    <s v="1080000"/>
    <n v="201201"/>
    <s v="005050"/>
    <n v="8212.39"/>
    <x v="0"/>
    <x v="0"/>
  </r>
  <r>
    <s v="2201"/>
    <s v=" "/>
    <x v="0"/>
    <s v="10852-2008"/>
    <s v=" "/>
    <s v="1080000"/>
    <n v="201201"/>
    <s v="005019"/>
    <n v="337.31"/>
    <x v="0"/>
    <x v="0"/>
  </r>
  <r>
    <s v="2201"/>
    <s v=" "/>
    <x v="0"/>
    <s v="10852-2008"/>
    <s v=" "/>
    <s v="1080000"/>
    <n v="201201"/>
    <s v="005018"/>
    <n v="-61.08"/>
    <x v="0"/>
    <x v="0"/>
  </r>
  <r>
    <s v="2201"/>
    <s v=" "/>
    <x v="0"/>
    <s v="10852-2008"/>
    <s v=" "/>
    <s v="1080000"/>
    <n v="201201"/>
    <s v="005017"/>
    <n v="86.04"/>
    <x v="0"/>
    <x v="0"/>
  </r>
  <r>
    <s v="2201"/>
    <s v=" "/>
    <x v="0"/>
    <s v="10852-2008"/>
    <s v=" "/>
    <s v="1080000"/>
    <n v="201201"/>
    <s v="005016"/>
    <n v="-21.31"/>
    <x v="0"/>
    <x v="0"/>
  </r>
  <r>
    <s v="2201"/>
    <s v=" "/>
    <x v="0"/>
    <s v="10853-2008"/>
    <s v=" "/>
    <s v="1080000"/>
    <n v="201201"/>
    <s v="090110"/>
    <n v="-6462.78"/>
    <x v="0"/>
    <x v="0"/>
  </r>
  <r>
    <s v="2201"/>
    <s v=" "/>
    <x v="0"/>
    <s v="10853-2008"/>
    <s v=" "/>
    <s v="1080000"/>
    <n v="201201"/>
    <s v="090070"/>
    <n v="0"/>
    <x v="0"/>
    <x v="0"/>
  </r>
  <r>
    <s v="2201"/>
    <s v=" "/>
    <x v="0"/>
    <s v="10853-2008"/>
    <s v=" "/>
    <s v="1080000"/>
    <n v="201201"/>
    <s v="005127"/>
    <n v="18.420000000000002"/>
    <x v="0"/>
    <x v="0"/>
  </r>
  <r>
    <s v="2201"/>
    <s v=" "/>
    <x v="0"/>
    <s v="10853-2008"/>
    <s v=" "/>
    <s v="1080000"/>
    <n v="201201"/>
    <s v="005122"/>
    <n v="180.25"/>
    <x v="0"/>
    <x v="0"/>
  </r>
  <r>
    <s v="2201"/>
    <s v=" "/>
    <x v="0"/>
    <s v="10853-2008"/>
    <s v=" "/>
    <s v="1080000"/>
    <n v="201201"/>
    <s v="005121"/>
    <n v="169.76"/>
    <x v="0"/>
    <x v="0"/>
  </r>
  <r>
    <s v="2201"/>
    <s v=" "/>
    <x v="0"/>
    <s v="10853-2008"/>
    <s v=" "/>
    <s v="1080000"/>
    <n v="201201"/>
    <s v="005110"/>
    <n v="474.34"/>
    <x v="0"/>
    <x v="0"/>
  </r>
  <r>
    <s v="2201"/>
    <s v=" "/>
    <x v="0"/>
    <s v="10853-2008"/>
    <s v=" "/>
    <s v="1080000"/>
    <n v="201201"/>
    <s v="005069"/>
    <n v="109.43"/>
    <x v="0"/>
    <x v="0"/>
  </r>
  <r>
    <s v="2201"/>
    <s v=" "/>
    <x v="0"/>
    <s v="10853-2008"/>
    <s v=" "/>
    <s v="1080000"/>
    <n v="201201"/>
    <s v="005050"/>
    <n v="105228.42"/>
    <x v="0"/>
    <x v="0"/>
  </r>
  <r>
    <s v="2201"/>
    <s v=" "/>
    <x v="0"/>
    <s v="10853-2008"/>
    <s v=" "/>
    <s v="1080000"/>
    <n v="201201"/>
    <s v="005019"/>
    <n v="337.31"/>
    <x v="0"/>
    <x v="0"/>
  </r>
  <r>
    <s v="2201"/>
    <s v=" "/>
    <x v="0"/>
    <s v="10853-2008"/>
    <s v=" "/>
    <s v="1080000"/>
    <n v="201201"/>
    <s v="005018"/>
    <n v="-169.09"/>
    <x v="0"/>
    <x v="0"/>
  </r>
  <r>
    <s v="2201"/>
    <s v=" "/>
    <x v="0"/>
    <s v="10853-2008"/>
    <s v=" "/>
    <s v="1080000"/>
    <n v="201201"/>
    <s v="005017"/>
    <n v="207.04"/>
    <x v="0"/>
    <x v="0"/>
  </r>
  <r>
    <s v="2201"/>
    <s v=" "/>
    <x v="0"/>
    <s v="10853-2008"/>
    <s v=" "/>
    <s v="1080000"/>
    <n v="201201"/>
    <s v="005016"/>
    <n v="-21.31"/>
    <x v="0"/>
    <x v="0"/>
  </r>
  <r>
    <s v="2201"/>
    <s v=" "/>
    <x v="0"/>
    <s v="10854-2008"/>
    <s v=" "/>
    <s v="1080000"/>
    <n v="201201"/>
    <s v="090110"/>
    <n v="-1039148"/>
    <x v="0"/>
    <x v="0"/>
  </r>
  <r>
    <s v="2201"/>
    <s v=" "/>
    <x v="0"/>
    <s v="10854-2008"/>
    <s v=" "/>
    <s v="1080000"/>
    <n v="201201"/>
    <s v="090070"/>
    <n v="0"/>
    <x v="0"/>
    <x v="0"/>
  </r>
  <r>
    <s v="2201"/>
    <s v=" "/>
    <x v="0"/>
    <s v="10854-2008"/>
    <s v=" "/>
    <s v="1080000"/>
    <n v="201201"/>
    <s v="005127"/>
    <n v="12.23"/>
    <x v="0"/>
    <x v="0"/>
  </r>
  <r>
    <s v="2201"/>
    <s v=" "/>
    <x v="0"/>
    <s v="10854-2008"/>
    <s v=" "/>
    <s v="1080000"/>
    <n v="201201"/>
    <s v="005121"/>
    <n v="232.46"/>
    <x v="0"/>
    <x v="0"/>
  </r>
  <r>
    <s v="2201"/>
    <s v=" "/>
    <x v="0"/>
    <s v="10854-2008"/>
    <s v=" "/>
    <s v="1080000"/>
    <n v="201201"/>
    <s v="005069"/>
    <n v="151.19999999999999"/>
    <x v="0"/>
    <x v="0"/>
  </r>
  <r>
    <s v="2201"/>
    <s v=" "/>
    <x v="0"/>
    <s v="10854-2008"/>
    <s v=" "/>
    <s v="1080000"/>
    <n v="201201"/>
    <s v="005050"/>
    <n v="636997.53"/>
    <x v="0"/>
    <x v="0"/>
  </r>
  <r>
    <s v="2201"/>
    <s v=" "/>
    <x v="0"/>
    <s v="10854-2008"/>
    <s v=" "/>
    <s v="1080000"/>
    <n v="201201"/>
    <s v="005019"/>
    <n v="460.53"/>
    <x v="0"/>
    <x v="0"/>
  </r>
  <r>
    <s v="2201"/>
    <s v=" "/>
    <x v="0"/>
    <s v="10854-2008"/>
    <s v=" "/>
    <s v="1080000"/>
    <n v="201201"/>
    <s v="005018"/>
    <n v="-107.45"/>
    <x v="0"/>
    <x v="0"/>
  </r>
  <r>
    <s v="2201"/>
    <s v=" "/>
    <x v="0"/>
    <s v="10854-2008"/>
    <s v=" "/>
    <s v="1080000"/>
    <n v="201201"/>
    <s v="005017"/>
    <n v="118.54"/>
    <x v="0"/>
    <x v="0"/>
  </r>
  <r>
    <s v="2201"/>
    <s v=" "/>
    <x v="0"/>
    <s v="10854-2008"/>
    <s v=" "/>
    <s v="1080000"/>
    <n v="201201"/>
    <s v="005016"/>
    <n v="-21.31"/>
    <x v="0"/>
    <x v="0"/>
  </r>
  <r>
    <s v="2201"/>
    <s v=" "/>
    <x v="0"/>
    <s v="10855-2008"/>
    <s v=" "/>
    <s v="1080000"/>
    <n v="201201"/>
    <s v="090070"/>
    <n v="0"/>
    <x v="0"/>
    <x v="0"/>
  </r>
  <r>
    <s v="2201"/>
    <s v=" "/>
    <x v="0"/>
    <s v="10855-2008"/>
    <s v=" "/>
    <s v="1080000"/>
    <n v="201201"/>
    <s v="005127"/>
    <n v="3.16"/>
    <x v="0"/>
    <x v="0"/>
  </r>
  <r>
    <s v="2201"/>
    <s v=" "/>
    <x v="0"/>
    <s v="10855-2008"/>
    <s v=" "/>
    <s v="1080000"/>
    <n v="201201"/>
    <s v="005122"/>
    <n v="60.08"/>
    <x v="0"/>
    <x v="0"/>
  </r>
  <r>
    <s v="2201"/>
    <s v=" "/>
    <x v="0"/>
    <s v="10855-2008"/>
    <s v=" "/>
    <s v="1080000"/>
    <n v="201201"/>
    <s v="005110"/>
    <n v="158.11000000000001"/>
    <x v="0"/>
    <x v="0"/>
  </r>
  <r>
    <s v="2201"/>
    <s v=" "/>
    <x v="0"/>
    <s v="10855-2008"/>
    <s v=" "/>
    <s v="1080000"/>
    <n v="201201"/>
    <s v="005017"/>
    <n v="40.32"/>
    <x v="0"/>
    <x v="0"/>
  </r>
  <r>
    <s v="2201"/>
    <s v=" "/>
    <x v="0"/>
    <s v="10850-2008"/>
    <s v=" "/>
    <s v="1080000"/>
    <n v="201202"/>
    <s v="090110"/>
    <n v="-555450.02"/>
    <x v="0"/>
    <x v="0"/>
  </r>
  <r>
    <s v="2201"/>
    <s v=" "/>
    <x v="0"/>
    <s v="10850-2008"/>
    <s v=" "/>
    <s v="1080000"/>
    <n v="201202"/>
    <s v="090070"/>
    <n v="0"/>
    <x v="0"/>
    <x v="0"/>
  </r>
  <r>
    <s v="2201"/>
    <s v=" "/>
    <x v="0"/>
    <s v="10850-2008"/>
    <s v=" "/>
    <s v="1080000"/>
    <n v="201202"/>
    <s v="090010"/>
    <n v="105478.82"/>
    <x v="0"/>
    <x v="0"/>
  </r>
  <r>
    <s v="2201"/>
    <s v=" "/>
    <x v="0"/>
    <s v="10850-2008"/>
    <s v=" "/>
    <s v="1080000"/>
    <n v="201202"/>
    <s v="005127"/>
    <n v="437.55"/>
    <x v="0"/>
    <x v="0"/>
  </r>
  <r>
    <s v="2201"/>
    <s v=" "/>
    <x v="0"/>
    <s v="10850-2008"/>
    <s v=" "/>
    <s v="1080000"/>
    <n v="201202"/>
    <s v="005122"/>
    <n v="1080.94"/>
    <x v="0"/>
    <x v="0"/>
  </r>
  <r>
    <s v="2201"/>
    <s v=" "/>
    <x v="0"/>
    <s v="10850-2008"/>
    <s v=" "/>
    <s v="1080000"/>
    <n v="201202"/>
    <s v="005121"/>
    <n v="7232.53"/>
    <x v="0"/>
    <x v="0"/>
  </r>
  <r>
    <s v="2201"/>
    <s v=" "/>
    <x v="0"/>
    <s v="10850-2008"/>
    <s v=" "/>
    <s v="1080000"/>
    <n v="201202"/>
    <s v="005117"/>
    <n v="10.42"/>
    <x v="0"/>
    <x v="0"/>
  </r>
  <r>
    <s v="2201"/>
    <s v=" "/>
    <x v="0"/>
    <s v="10850-2008"/>
    <s v=" "/>
    <s v="1080000"/>
    <n v="201202"/>
    <s v="005111"/>
    <n v="197.92"/>
    <x v="0"/>
    <x v="0"/>
  </r>
  <r>
    <s v="2201"/>
    <s v=" "/>
    <x v="0"/>
    <s v="10850-2008"/>
    <s v=" "/>
    <s v="1080000"/>
    <n v="201202"/>
    <s v="005110"/>
    <n v="2844.58"/>
    <x v="0"/>
    <x v="0"/>
  </r>
  <r>
    <s v="2201"/>
    <s v=" "/>
    <x v="0"/>
    <s v="10850-2008"/>
    <s v=" "/>
    <s v="1080000"/>
    <n v="201202"/>
    <s v="005094"/>
    <n v="0"/>
    <x v="0"/>
    <x v="0"/>
  </r>
  <r>
    <s v="2201"/>
    <s v=" "/>
    <x v="0"/>
    <s v="10850-2008"/>
    <s v=" "/>
    <s v="1080000"/>
    <n v="201202"/>
    <s v="005093"/>
    <n v="545.14"/>
    <x v="0"/>
    <x v="0"/>
  </r>
  <r>
    <s v="2201"/>
    <s v=" "/>
    <x v="0"/>
    <s v="10850-2008"/>
    <s v=" "/>
    <s v="1080000"/>
    <n v="201202"/>
    <s v="005092"/>
    <n v="4353.29"/>
    <x v="0"/>
    <x v="0"/>
  </r>
  <r>
    <s v="2201"/>
    <s v=" "/>
    <x v="0"/>
    <s v="10850-2008"/>
    <s v=" "/>
    <s v="1080000"/>
    <n v="201202"/>
    <s v="005069"/>
    <n v="977.55"/>
    <x v="0"/>
    <x v="0"/>
  </r>
  <r>
    <s v="2201"/>
    <s v=" "/>
    <x v="0"/>
    <s v="10850-2008"/>
    <s v=" "/>
    <s v="1080000"/>
    <n v="201202"/>
    <s v="005060"/>
    <n v="31.8"/>
    <x v="0"/>
    <x v="0"/>
  </r>
  <r>
    <s v="2201"/>
    <s v=" "/>
    <x v="0"/>
    <s v="10850-2008"/>
    <s v=" "/>
    <s v="1080000"/>
    <n v="201202"/>
    <s v="005050"/>
    <n v="97870.69"/>
    <x v="0"/>
    <x v="0"/>
  </r>
  <r>
    <s v="2201"/>
    <s v=" "/>
    <x v="0"/>
    <s v="10850-2008"/>
    <s v=" "/>
    <s v="1080000"/>
    <n v="201202"/>
    <s v="005021"/>
    <n v="1.64"/>
    <x v="0"/>
    <x v="0"/>
  </r>
  <r>
    <s v="2201"/>
    <s v=" "/>
    <x v="0"/>
    <s v="10850-2008"/>
    <s v=" "/>
    <s v="1080000"/>
    <n v="201202"/>
    <s v="005019"/>
    <n v="18056.330000000002"/>
    <x v="0"/>
    <x v="0"/>
  </r>
  <r>
    <s v="2201"/>
    <s v=" "/>
    <x v="0"/>
    <s v="10850-2008"/>
    <s v=" "/>
    <s v="1080000"/>
    <n v="201202"/>
    <s v="005018"/>
    <n v="-4003.31"/>
    <x v="0"/>
    <x v="0"/>
  </r>
  <r>
    <s v="2201"/>
    <s v=" "/>
    <x v="0"/>
    <s v="10850-2008"/>
    <s v=" "/>
    <s v="1080000"/>
    <n v="201202"/>
    <s v="005017"/>
    <n v="5420.89"/>
    <x v="0"/>
    <x v="0"/>
  </r>
  <r>
    <s v="2201"/>
    <s v=" "/>
    <x v="0"/>
    <s v="10850-2008"/>
    <s v=" "/>
    <s v="1080000"/>
    <n v="201202"/>
    <s v="005016"/>
    <n v="-282.75"/>
    <x v="0"/>
    <x v="0"/>
  </r>
  <r>
    <s v="2201"/>
    <s v=" "/>
    <x v="0"/>
    <s v="10850-2008"/>
    <s v=" "/>
    <s v="1080000"/>
    <n v="201202"/>
    <s v="005015"/>
    <n v="256.68"/>
    <x v="0"/>
    <x v="0"/>
  </r>
  <r>
    <s v="2201"/>
    <s v=" "/>
    <x v="0"/>
    <s v="10850-2008"/>
    <s v=" "/>
    <s v="1080000"/>
    <n v="201202"/>
    <s v="005010"/>
    <n v="489.03"/>
    <x v="0"/>
    <x v="0"/>
  </r>
  <r>
    <s v="2201"/>
    <s v=" "/>
    <x v="0"/>
    <s v="10850-2008"/>
    <s v=" "/>
    <s v="1080000"/>
    <n v="201202"/>
    <s v="005004"/>
    <n v="55.47"/>
    <x v="0"/>
    <x v="0"/>
  </r>
  <r>
    <s v="2201"/>
    <s v=" "/>
    <x v="0"/>
    <s v="10850-2008"/>
    <s v=" "/>
    <s v="1080000"/>
    <n v="201202"/>
    <s v="005002"/>
    <n v="71.260000000000005"/>
    <x v="0"/>
    <x v="0"/>
  </r>
  <r>
    <s v="2201"/>
    <s v=" "/>
    <x v="0"/>
    <s v="10850-2008"/>
    <s v=" "/>
    <s v="1080000"/>
    <n v="201202"/>
    <s v="005001"/>
    <n v="38549.480000000003"/>
    <x v="0"/>
    <x v="0"/>
  </r>
  <r>
    <s v="2201"/>
    <s v=" "/>
    <x v="0"/>
    <s v="10851-2008"/>
    <s v=" "/>
    <s v="1080000"/>
    <n v="201202"/>
    <s v="090070"/>
    <n v="0"/>
    <x v="0"/>
    <x v="0"/>
  </r>
  <r>
    <s v="2201"/>
    <s v=" "/>
    <x v="0"/>
    <s v="10851-2008"/>
    <s v=" "/>
    <s v="1080000"/>
    <n v="201202"/>
    <s v="005127"/>
    <n v="12.85"/>
    <x v="0"/>
    <x v="0"/>
  </r>
  <r>
    <s v="2201"/>
    <s v=" "/>
    <x v="0"/>
    <s v="10851-2008"/>
    <s v=" "/>
    <s v="1080000"/>
    <n v="201202"/>
    <s v="005121"/>
    <n v="244.15"/>
    <x v="0"/>
    <x v="0"/>
  </r>
  <r>
    <s v="2201"/>
    <s v=" "/>
    <x v="0"/>
    <s v="10851-2008"/>
    <s v=" "/>
    <s v="1080000"/>
    <n v="201202"/>
    <s v="005069"/>
    <n v="29.23"/>
    <x v="0"/>
    <x v="0"/>
  </r>
  <r>
    <s v="2201"/>
    <s v=" "/>
    <x v="0"/>
    <s v="10851-2008"/>
    <s v=" "/>
    <s v="1080000"/>
    <n v="201202"/>
    <s v="005019"/>
    <n v="613.27"/>
    <x v="0"/>
    <x v="0"/>
  </r>
  <r>
    <s v="2201"/>
    <s v=" "/>
    <x v="0"/>
    <s v="10851-2008"/>
    <s v=" "/>
    <s v="1080000"/>
    <n v="201202"/>
    <s v="005018"/>
    <n v="-527.02"/>
    <x v="0"/>
    <x v="0"/>
  </r>
  <r>
    <s v="2201"/>
    <s v=" "/>
    <x v="0"/>
    <s v="10851-2008"/>
    <s v=" "/>
    <s v="1080000"/>
    <n v="201202"/>
    <s v="005017"/>
    <n v="158.19999999999999"/>
    <x v="0"/>
    <x v="0"/>
  </r>
  <r>
    <s v="2201"/>
    <s v=" "/>
    <x v="0"/>
    <s v="10852-2008"/>
    <s v=" "/>
    <s v="1080000"/>
    <n v="201202"/>
    <s v="090070"/>
    <n v="0"/>
    <x v="0"/>
    <x v="0"/>
  </r>
  <r>
    <s v="2201"/>
    <s v=" "/>
    <x v="0"/>
    <s v="10852-2008"/>
    <s v=" "/>
    <s v="1080000"/>
    <n v="201202"/>
    <s v="005018"/>
    <n v="-86.04"/>
    <x v="0"/>
    <x v="0"/>
  </r>
  <r>
    <s v="2201"/>
    <s v=" "/>
    <x v="0"/>
    <s v="10853-2008"/>
    <s v=" "/>
    <s v="1080000"/>
    <n v="201202"/>
    <s v="090070"/>
    <n v="0"/>
    <x v="0"/>
    <x v="0"/>
  </r>
  <r>
    <s v="2201"/>
    <s v=" "/>
    <x v="0"/>
    <s v="10853-2008"/>
    <s v=" "/>
    <s v="1080000"/>
    <n v="201202"/>
    <s v="005050"/>
    <n v="22911"/>
    <x v="0"/>
    <x v="0"/>
  </r>
  <r>
    <s v="2201"/>
    <s v=" "/>
    <x v="0"/>
    <s v="10853-2008"/>
    <s v=" "/>
    <s v="1080000"/>
    <n v="201202"/>
    <s v="005018"/>
    <n v="-207.04"/>
    <x v="0"/>
    <x v="0"/>
  </r>
  <r>
    <s v="2201"/>
    <s v=" "/>
    <x v="0"/>
    <s v="10854-2008"/>
    <s v=" "/>
    <s v="1080000"/>
    <n v="201202"/>
    <s v="090070"/>
    <n v="0"/>
    <x v="0"/>
    <x v="0"/>
  </r>
  <r>
    <s v="2201"/>
    <s v=" "/>
    <x v="0"/>
    <s v="10854-2008"/>
    <s v=" "/>
    <s v="1080000"/>
    <n v="201202"/>
    <s v="090010"/>
    <n v="281054.3"/>
    <x v="0"/>
    <x v="0"/>
  </r>
  <r>
    <s v="2201"/>
    <s v=" "/>
    <x v="0"/>
    <s v="10854-2008"/>
    <s v=" "/>
    <s v="1080000"/>
    <n v="201202"/>
    <s v="005050"/>
    <n v="264125.78999999998"/>
    <x v="0"/>
    <x v="0"/>
  </r>
  <r>
    <s v="2201"/>
    <s v=" "/>
    <x v="0"/>
    <s v="10854-2008"/>
    <s v=" "/>
    <s v="1080000"/>
    <n v="201202"/>
    <s v="005018"/>
    <n v="-118.54"/>
    <x v="0"/>
    <x v="0"/>
  </r>
  <r>
    <s v="2201"/>
    <s v=" "/>
    <x v="0"/>
    <s v="10855-2008"/>
    <s v=" "/>
    <s v="1080000"/>
    <n v="201202"/>
    <s v="090070"/>
    <n v="0"/>
    <x v="0"/>
    <x v="0"/>
  </r>
  <r>
    <s v="2201"/>
    <s v=" "/>
    <x v="0"/>
    <s v="10855-2008"/>
    <s v=" "/>
    <s v="1080000"/>
    <n v="201202"/>
    <s v="005018"/>
    <n v="-40.32"/>
    <x v="0"/>
    <x v="0"/>
  </r>
  <r>
    <s v="2201"/>
    <s v=" "/>
    <x v="0"/>
    <s v="10850-2008"/>
    <s v=" "/>
    <s v="1080000"/>
    <n v="201203"/>
    <s v="090110"/>
    <n v="-105478.82"/>
    <x v="0"/>
    <x v="0"/>
  </r>
  <r>
    <s v="2201"/>
    <s v=" "/>
    <x v="0"/>
    <s v="10850-2008"/>
    <s v=" "/>
    <s v="1080000"/>
    <n v="201203"/>
    <s v="090070"/>
    <n v="0"/>
    <x v="0"/>
    <x v="0"/>
  </r>
  <r>
    <s v="2201"/>
    <s v=" "/>
    <x v="0"/>
    <s v="10850-2008"/>
    <s v=" "/>
    <s v="1080000"/>
    <n v="201203"/>
    <s v="090010"/>
    <n v="443701.6"/>
    <x v="0"/>
    <x v="0"/>
  </r>
  <r>
    <s v="2201"/>
    <s v=" "/>
    <x v="0"/>
    <s v="10850-2008"/>
    <s v=" "/>
    <s v="1080000"/>
    <n v="201203"/>
    <s v="005127"/>
    <n v="386.3"/>
    <x v="0"/>
    <x v="0"/>
  </r>
  <r>
    <s v="2201"/>
    <s v=" "/>
    <x v="0"/>
    <s v="10850-2008"/>
    <s v=" "/>
    <s v="1080000"/>
    <n v="201203"/>
    <s v="005122"/>
    <n v="745.03"/>
    <x v="0"/>
    <x v="0"/>
  </r>
  <r>
    <s v="2201"/>
    <s v=" "/>
    <x v="0"/>
    <s v="10850-2008"/>
    <s v=" "/>
    <s v="1080000"/>
    <n v="201203"/>
    <s v="005121"/>
    <n v="6594.64"/>
    <x v="0"/>
    <x v="0"/>
  </r>
  <r>
    <s v="2201"/>
    <s v=" "/>
    <x v="0"/>
    <s v="10850-2008"/>
    <s v=" "/>
    <s v="1080000"/>
    <n v="201203"/>
    <s v="005117"/>
    <n v="9.7200000000000006"/>
    <x v="0"/>
    <x v="0"/>
  </r>
  <r>
    <s v="2201"/>
    <s v=" "/>
    <x v="0"/>
    <s v="10850-2008"/>
    <s v=" "/>
    <s v="1080000"/>
    <n v="201203"/>
    <s v="005111"/>
    <n v="184.8"/>
    <x v="0"/>
    <x v="0"/>
  </r>
  <r>
    <s v="2201"/>
    <s v=" "/>
    <x v="0"/>
    <s v="10850-2008"/>
    <s v=" "/>
    <s v="1080000"/>
    <n v="201203"/>
    <s v="005110"/>
    <n v="1960.61"/>
    <x v="0"/>
    <x v="0"/>
  </r>
  <r>
    <s v="2201"/>
    <s v=" "/>
    <x v="0"/>
    <s v="10850-2008"/>
    <s v=" "/>
    <s v="1080000"/>
    <n v="201203"/>
    <s v="005094"/>
    <n v="0"/>
    <x v="0"/>
    <x v="0"/>
  </r>
  <r>
    <s v="2201"/>
    <s v=" "/>
    <x v="0"/>
    <s v="10850-2008"/>
    <s v=" "/>
    <s v="1080000"/>
    <n v="201203"/>
    <s v="005093"/>
    <n v="138.53"/>
    <x v="0"/>
    <x v="0"/>
  </r>
  <r>
    <s v="2201"/>
    <s v=" "/>
    <x v="0"/>
    <s v="10850-2008"/>
    <s v=" "/>
    <s v="1080000"/>
    <n v="201203"/>
    <s v="005092"/>
    <n v="12430.89"/>
    <x v="0"/>
    <x v="0"/>
  </r>
  <r>
    <s v="2201"/>
    <s v=" "/>
    <x v="0"/>
    <s v="10850-2008"/>
    <s v=" "/>
    <s v="1080000"/>
    <n v="201203"/>
    <s v="005069"/>
    <n v="1519.6"/>
    <x v="0"/>
    <x v="0"/>
  </r>
  <r>
    <s v="2201"/>
    <s v=" "/>
    <x v="0"/>
    <s v="10850-2008"/>
    <s v=" "/>
    <s v="1080000"/>
    <n v="201203"/>
    <s v="005060"/>
    <n v="123.21"/>
    <x v="0"/>
    <x v="0"/>
  </r>
  <r>
    <s v="2201"/>
    <s v=" "/>
    <x v="0"/>
    <s v="10850-2008"/>
    <s v=" "/>
    <s v="1080000"/>
    <n v="201203"/>
    <s v="005050"/>
    <n v="196966.26"/>
    <x v="0"/>
    <x v="0"/>
  </r>
  <r>
    <s v="2201"/>
    <s v=" "/>
    <x v="0"/>
    <s v="10850-2008"/>
    <s v=" "/>
    <s v="1080000"/>
    <n v="201203"/>
    <s v="005019"/>
    <n v="15834.71"/>
    <x v="0"/>
    <x v="0"/>
  </r>
  <r>
    <s v="2201"/>
    <s v=" "/>
    <x v="0"/>
    <s v="10850-2008"/>
    <s v=" "/>
    <s v="1080000"/>
    <n v="201203"/>
    <s v="005018"/>
    <n v="-5420.89"/>
    <x v="0"/>
    <x v="0"/>
  </r>
  <r>
    <s v="2201"/>
    <s v=" "/>
    <x v="0"/>
    <s v="10850-2008"/>
    <s v=" "/>
    <s v="1080000"/>
    <n v="201203"/>
    <s v="005017"/>
    <n v="7658.81"/>
    <x v="0"/>
    <x v="0"/>
  </r>
  <r>
    <s v="2201"/>
    <s v=" "/>
    <x v="0"/>
    <s v="10850-2008"/>
    <s v=" "/>
    <s v="1080000"/>
    <n v="201203"/>
    <s v="005016"/>
    <n v="-256.68"/>
    <x v="0"/>
    <x v="0"/>
  </r>
  <r>
    <s v="2201"/>
    <s v=" "/>
    <x v="0"/>
    <s v="10850-2008"/>
    <s v=" "/>
    <s v="1080000"/>
    <n v="201203"/>
    <s v="005015"/>
    <n v="311.57"/>
    <x v="0"/>
    <x v="0"/>
  </r>
  <r>
    <s v="2201"/>
    <s v=" "/>
    <x v="0"/>
    <s v="10850-2008"/>
    <s v=" "/>
    <s v="1080000"/>
    <n v="201203"/>
    <s v="005010"/>
    <n v="363.13"/>
    <x v="0"/>
    <x v="0"/>
  </r>
  <r>
    <s v="2201"/>
    <s v=" "/>
    <x v="0"/>
    <s v="10850-2008"/>
    <s v=" "/>
    <s v="1080000"/>
    <n v="201203"/>
    <s v="005004"/>
    <n v="0"/>
    <x v="0"/>
    <x v="0"/>
  </r>
  <r>
    <s v="2201"/>
    <s v=" "/>
    <x v="0"/>
    <s v="10850-2008"/>
    <s v=" "/>
    <s v="1080000"/>
    <n v="201203"/>
    <s v="005002"/>
    <n v="613.55999999999995"/>
    <x v="0"/>
    <x v="0"/>
  </r>
  <r>
    <s v="2201"/>
    <s v=" "/>
    <x v="0"/>
    <s v="10850-2008"/>
    <s v=" "/>
    <s v="1080000"/>
    <n v="201203"/>
    <s v="005001"/>
    <n v="61006.49"/>
    <x v="0"/>
    <x v="0"/>
  </r>
  <r>
    <s v="2201"/>
    <s v=" "/>
    <x v="0"/>
    <s v="10851-2008"/>
    <s v=" "/>
    <s v="1080000"/>
    <n v="201203"/>
    <s v="090070"/>
    <n v="0"/>
    <x v="0"/>
    <x v="0"/>
  </r>
  <r>
    <s v="2201"/>
    <s v=" "/>
    <x v="0"/>
    <s v="10851-2008"/>
    <s v=" "/>
    <s v="1080000"/>
    <n v="201203"/>
    <s v="005127"/>
    <n v="8.8800000000000008"/>
    <x v="0"/>
    <x v="0"/>
  </r>
  <r>
    <s v="2201"/>
    <s v=" "/>
    <x v="0"/>
    <s v="10851-2008"/>
    <s v=" "/>
    <s v="1080000"/>
    <n v="201203"/>
    <s v="005121"/>
    <n v="168.64"/>
    <x v="0"/>
    <x v="0"/>
  </r>
  <r>
    <s v="2201"/>
    <s v=" "/>
    <x v="0"/>
    <s v="10851-2008"/>
    <s v=" "/>
    <s v="1080000"/>
    <n v="201203"/>
    <s v="005069"/>
    <n v="34.950000000000003"/>
    <x v="0"/>
    <x v="0"/>
  </r>
  <r>
    <s v="2201"/>
    <s v=" "/>
    <x v="0"/>
    <s v="10851-2008"/>
    <s v=" "/>
    <s v="1080000"/>
    <n v="201203"/>
    <s v="005019"/>
    <n v="408.85"/>
    <x v="0"/>
    <x v="0"/>
  </r>
  <r>
    <s v="2201"/>
    <s v=" "/>
    <x v="0"/>
    <s v="10851-2008"/>
    <s v=" "/>
    <s v="1080000"/>
    <n v="201203"/>
    <s v="005018"/>
    <n v="-158.19999999999999"/>
    <x v="0"/>
    <x v="0"/>
  </r>
  <r>
    <s v="2201"/>
    <s v=" "/>
    <x v="0"/>
    <s v="10851-2008"/>
    <s v=" "/>
    <s v="1080000"/>
    <n v="201203"/>
    <s v="005017"/>
    <n v="174.57"/>
    <x v="0"/>
    <x v="0"/>
  </r>
  <r>
    <s v="2201"/>
    <s v=" "/>
    <x v="0"/>
    <s v="10853-2008"/>
    <s v=" "/>
    <s v="1080000"/>
    <n v="201203"/>
    <s v="090070"/>
    <n v="0"/>
    <x v="0"/>
    <x v="0"/>
  </r>
  <r>
    <s v="2201"/>
    <s v=" "/>
    <x v="0"/>
    <s v="10853-2008"/>
    <s v=" "/>
    <s v="1080000"/>
    <n v="201203"/>
    <s v="005050"/>
    <n v="139234.23999999999"/>
    <x v="0"/>
    <x v="0"/>
  </r>
  <r>
    <s v="2201"/>
    <s v=" "/>
    <x v="0"/>
    <s v="10854-2008"/>
    <s v=" "/>
    <s v="1080000"/>
    <n v="201203"/>
    <s v="090110"/>
    <n v="-281054.3"/>
    <x v="0"/>
    <x v="0"/>
  </r>
  <r>
    <s v="2201"/>
    <s v=" "/>
    <x v="0"/>
    <s v="10854-2008"/>
    <s v=" "/>
    <s v="1080000"/>
    <n v="201203"/>
    <s v="090070"/>
    <n v="0"/>
    <x v="0"/>
    <x v="0"/>
  </r>
  <r>
    <s v="2201"/>
    <s v=" "/>
    <x v="0"/>
    <s v="10854-2008"/>
    <s v=" "/>
    <s v="1080000"/>
    <n v="201203"/>
    <s v="005050"/>
    <n v="128212.56"/>
    <x v="0"/>
    <x v="0"/>
  </r>
  <r>
    <s v="2201"/>
    <s v=" "/>
    <x v="0"/>
    <s v="10850-2008"/>
    <s v=" "/>
    <s v="1080000"/>
    <n v="201204"/>
    <s v="090110"/>
    <n v="-443701.6"/>
    <x v="0"/>
    <x v="0"/>
  </r>
  <r>
    <s v="2201"/>
    <s v=" "/>
    <x v="0"/>
    <s v="10850-2008"/>
    <s v=" "/>
    <s v="1080000"/>
    <n v="201204"/>
    <s v="090070"/>
    <n v="0"/>
    <x v="0"/>
    <x v="0"/>
  </r>
  <r>
    <s v="2201"/>
    <s v=" "/>
    <x v="0"/>
    <s v="10850-2008"/>
    <s v=" "/>
    <s v="1080000"/>
    <n v="201204"/>
    <s v="090010"/>
    <n v="390088.75"/>
    <x v="0"/>
    <x v="0"/>
  </r>
  <r>
    <s v="2201"/>
    <s v=" "/>
    <x v="0"/>
    <s v="10850-2008"/>
    <s v=" "/>
    <s v="1080000"/>
    <n v="201204"/>
    <s v="058003"/>
    <n v="-66000"/>
    <x v="0"/>
    <x v="0"/>
  </r>
  <r>
    <s v="2201"/>
    <s v=" "/>
    <x v="0"/>
    <s v="10850-2008"/>
    <s v=" "/>
    <s v="1080000"/>
    <n v="201204"/>
    <s v="005127"/>
    <n v="372.13"/>
    <x v="0"/>
    <x v="0"/>
  </r>
  <r>
    <s v="2201"/>
    <s v=" "/>
    <x v="0"/>
    <s v="10850-2008"/>
    <s v=" "/>
    <s v="1080000"/>
    <n v="201204"/>
    <s v="005122"/>
    <n v="1026.51"/>
    <x v="0"/>
    <x v="0"/>
  </r>
  <r>
    <s v="2201"/>
    <s v=" "/>
    <x v="0"/>
    <s v="10850-2008"/>
    <s v=" "/>
    <s v="1080000"/>
    <n v="201204"/>
    <s v="005121"/>
    <n v="6043.8"/>
    <x v="0"/>
    <x v="0"/>
  </r>
  <r>
    <s v="2201"/>
    <s v=" "/>
    <x v="0"/>
    <s v="10850-2008"/>
    <s v=" "/>
    <s v="1080000"/>
    <n v="201204"/>
    <s v="005117"/>
    <n v="7.96"/>
    <x v="0"/>
    <x v="0"/>
  </r>
  <r>
    <s v="2201"/>
    <s v=" "/>
    <x v="0"/>
    <s v="10850-2008"/>
    <s v=" "/>
    <s v="1080000"/>
    <n v="201204"/>
    <s v="005111"/>
    <n v="151.27000000000001"/>
    <x v="0"/>
    <x v="0"/>
  </r>
  <r>
    <s v="2201"/>
    <s v=" "/>
    <x v="0"/>
    <s v="10850-2008"/>
    <s v=" "/>
    <s v="1080000"/>
    <n v="201204"/>
    <s v="005110"/>
    <n v="2701.34"/>
    <x v="0"/>
    <x v="0"/>
  </r>
  <r>
    <s v="2201"/>
    <s v=" "/>
    <x v="0"/>
    <s v="10850-2008"/>
    <s v=" "/>
    <s v="1080000"/>
    <n v="201204"/>
    <s v="005094"/>
    <n v="0"/>
    <x v="0"/>
    <x v="0"/>
  </r>
  <r>
    <s v="2201"/>
    <s v=" "/>
    <x v="0"/>
    <s v="10850-2008"/>
    <s v=" "/>
    <s v="1080000"/>
    <n v="201204"/>
    <s v="005093"/>
    <n v="0"/>
    <x v="0"/>
    <x v="0"/>
  </r>
  <r>
    <s v="2201"/>
    <s v=" "/>
    <x v="0"/>
    <s v="10850-2008"/>
    <s v=" "/>
    <s v="1080000"/>
    <n v="201204"/>
    <s v="005092"/>
    <n v="884.75"/>
    <x v="0"/>
    <x v="0"/>
  </r>
  <r>
    <s v="2201"/>
    <s v=" "/>
    <x v="0"/>
    <s v="10850-2008"/>
    <s v=" "/>
    <s v="1080000"/>
    <n v="201204"/>
    <s v="005069"/>
    <n v="2144.02"/>
    <x v="0"/>
    <x v="0"/>
  </r>
  <r>
    <s v="2201"/>
    <s v=" "/>
    <x v="0"/>
    <s v="10850-2008"/>
    <s v=" "/>
    <s v="1080000"/>
    <n v="201204"/>
    <s v="005060"/>
    <n v="29.28"/>
    <x v="0"/>
    <x v="0"/>
  </r>
  <r>
    <s v="2201"/>
    <s v=" "/>
    <x v="0"/>
    <s v="10850-2008"/>
    <s v=" "/>
    <s v="1080000"/>
    <n v="201204"/>
    <s v="005050"/>
    <n v="108977.67"/>
    <x v="0"/>
    <x v="0"/>
  </r>
  <r>
    <s v="2201"/>
    <s v=" "/>
    <x v="0"/>
    <s v="10850-2008"/>
    <s v=" "/>
    <s v="1080000"/>
    <n v="201204"/>
    <s v="005019"/>
    <n v="13760.69"/>
    <x v="0"/>
    <x v="0"/>
  </r>
  <r>
    <s v="2201"/>
    <s v=" "/>
    <x v="0"/>
    <s v="10850-2008"/>
    <s v=" "/>
    <s v="1080000"/>
    <n v="201204"/>
    <s v="005018"/>
    <n v="-7658.81"/>
    <x v="0"/>
    <x v="0"/>
  </r>
  <r>
    <s v="2201"/>
    <s v=" "/>
    <x v="0"/>
    <s v="10850-2008"/>
    <s v=" "/>
    <s v="1080000"/>
    <n v="201204"/>
    <s v="005017"/>
    <n v="9286.07"/>
    <x v="0"/>
    <x v="0"/>
  </r>
  <r>
    <s v="2201"/>
    <s v=" "/>
    <x v="0"/>
    <s v="10850-2008"/>
    <s v=" "/>
    <s v="1080000"/>
    <n v="201204"/>
    <s v="005016"/>
    <n v="-311.57"/>
    <x v="0"/>
    <x v="0"/>
  </r>
  <r>
    <s v="2201"/>
    <s v=" "/>
    <x v="0"/>
    <s v="10850-2008"/>
    <s v=" "/>
    <s v="1080000"/>
    <n v="201204"/>
    <s v="005015"/>
    <n v="294.3"/>
    <x v="0"/>
    <x v="0"/>
  </r>
  <r>
    <s v="2201"/>
    <s v=" "/>
    <x v="0"/>
    <s v="10850-2008"/>
    <s v=" "/>
    <s v="1080000"/>
    <n v="201204"/>
    <s v="005010"/>
    <n v="368.81"/>
    <x v="0"/>
    <x v="0"/>
  </r>
  <r>
    <s v="2201"/>
    <s v=" "/>
    <x v="0"/>
    <s v="10850-2008"/>
    <s v=" "/>
    <s v="1080000"/>
    <n v="201204"/>
    <s v="005004"/>
    <n v="0"/>
    <x v="0"/>
    <x v="0"/>
  </r>
  <r>
    <s v="2201"/>
    <s v=" "/>
    <x v="0"/>
    <s v="10850-2008"/>
    <s v=" "/>
    <s v="1080000"/>
    <n v="201204"/>
    <s v="005002"/>
    <n v="45.91"/>
    <x v="0"/>
    <x v="0"/>
  </r>
  <r>
    <s v="2201"/>
    <s v=" "/>
    <x v="0"/>
    <s v="10850-2008"/>
    <s v=" "/>
    <s v="1080000"/>
    <n v="201204"/>
    <s v="005001"/>
    <n v="-21731.98"/>
    <x v="0"/>
    <x v="0"/>
  </r>
  <r>
    <s v="2201"/>
    <s v=" "/>
    <x v="0"/>
    <s v="10851-2008"/>
    <s v=" "/>
    <s v="1080000"/>
    <n v="201204"/>
    <s v="090070"/>
    <n v="0"/>
    <x v="0"/>
    <x v="0"/>
  </r>
  <r>
    <s v="2201"/>
    <s v=" "/>
    <x v="0"/>
    <s v="10851-2008"/>
    <s v=" "/>
    <s v="1080000"/>
    <n v="201204"/>
    <s v="005127"/>
    <n v="9.27"/>
    <x v="0"/>
    <x v="0"/>
  </r>
  <r>
    <s v="2201"/>
    <s v=" "/>
    <x v="0"/>
    <s v="10851-2008"/>
    <s v=" "/>
    <s v="1080000"/>
    <n v="201204"/>
    <s v="005121"/>
    <n v="176.22"/>
    <x v="0"/>
    <x v="0"/>
  </r>
  <r>
    <s v="2201"/>
    <s v=" "/>
    <x v="0"/>
    <s v="10851-2008"/>
    <s v=" "/>
    <s v="1080000"/>
    <n v="201204"/>
    <s v="005117"/>
    <n v="0.93"/>
    <x v="0"/>
    <x v="0"/>
  </r>
  <r>
    <s v="2201"/>
    <s v=" "/>
    <x v="0"/>
    <s v="10851-2008"/>
    <s v=" "/>
    <s v="1080000"/>
    <n v="201204"/>
    <s v="005111"/>
    <n v="17.59"/>
    <x v="0"/>
    <x v="0"/>
  </r>
  <r>
    <s v="2201"/>
    <s v=" "/>
    <x v="0"/>
    <s v="10851-2008"/>
    <s v=" "/>
    <s v="1080000"/>
    <n v="201204"/>
    <s v="005069"/>
    <n v="54.88"/>
    <x v="0"/>
    <x v="0"/>
  </r>
  <r>
    <s v="2201"/>
    <s v=" "/>
    <x v="0"/>
    <s v="10851-2008"/>
    <s v=" "/>
    <s v="1080000"/>
    <n v="201204"/>
    <s v="005060"/>
    <n v="3.4"/>
    <x v="0"/>
    <x v="0"/>
  </r>
  <r>
    <s v="2201"/>
    <s v=" "/>
    <x v="0"/>
    <s v="10851-2008"/>
    <s v=" "/>
    <s v="1080000"/>
    <n v="201204"/>
    <s v="005019"/>
    <n v="408.85"/>
    <x v="0"/>
    <x v="0"/>
  </r>
  <r>
    <s v="2201"/>
    <s v=" "/>
    <x v="0"/>
    <s v="10851-2008"/>
    <s v=" "/>
    <s v="1080000"/>
    <n v="201204"/>
    <s v="005018"/>
    <n v="-174.57"/>
    <x v="0"/>
    <x v="0"/>
  </r>
  <r>
    <s v="2201"/>
    <s v=" "/>
    <x v="0"/>
    <s v="10851-2008"/>
    <s v=" "/>
    <s v="1080000"/>
    <n v="201204"/>
    <s v="005017"/>
    <n v="227.71"/>
    <x v="0"/>
    <x v="0"/>
  </r>
  <r>
    <s v="2201"/>
    <s v=" "/>
    <x v="0"/>
    <s v="10851-2008"/>
    <s v=" "/>
    <s v="1080000"/>
    <n v="201204"/>
    <s v="005015"/>
    <n v="34.21"/>
    <x v="0"/>
    <x v="0"/>
  </r>
  <r>
    <s v="2201"/>
    <s v=" "/>
    <x v="0"/>
    <s v="10851-2008"/>
    <s v=" "/>
    <s v="1080000"/>
    <n v="201204"/>
    <s v="005010"/>
    <n v="42.88"/>
    <x v="0"/>
    <x v="0"/>
  </r>
  <r>
    <s v="2201"/>
    <s v=" "/>
    <x v="0"/>
    <s v="10854-2008"/>
    <s v=" "/>
    <s v="1080000"/>
    <n v="201204"/>
    <s v="090070"/>
    <n v="0"/>
    <x v="0"/>
    <x v="0"/>
  </r>
  <r>
    <s v="2201"/>
    <s v=" "/>
    <x v="0"/>
    <s v="10854-2008"/>
    <s v=" "/>
    <s v="1080000"/>
    <n v="201204"/>
    <s v="005117"/>
    <n v="0.93"/>
    <x v="0"/>
    <x v="0"/>
  </r>
  <r>
    <s v="2201"/>
    <s v=" "/>
    <x v="0"/>
    <s v="10854-2008"/>
    <s v=" "/>
    <s v="1080000"/>
    <n v="201204"/>
    <s v="005111"/>
    <n v="17.59"/>
    <x v="0"/>
    <x v="0"/>
  </r>
  <r>
    <s v="2201"/>
    <s v=" "/>
    <x v="0"/>
    <s v="10854-2008"/>
    <s v=" "/>
    <s v="1080000"/>
    <n v="201204"/>
    <s v="005060"/>
    <n v="3.4"/>
    <x v="0"/>
    <x v="0"/>
  </r>
  <r>
    <s v="2201"/>
    <s v=" "/>
    <x v="0"/>
    <s v="10854-2008"/>
    <s v=" "/>
    <s v="1080000"/>
    <n v="201204"/>
    <s v="005015"/>
    <n v="34.21"/>
    <x v="0"/>
    <x v="0"/>
  </r>
  <r>
    <s v="2201"/>
    <s v=" "/>
    <x v="0"/>
    <s v="10854-2008"/>
    <s v=" "/>
    <s v="1080000"/>
    <n v="201204"/>
    <s v="005010"/>
    <n v="42.88"/>
    <x v="0"/>
    <x v="0"/>
  </r>
  <r>
    <s v="2201"/>
    <s v=" "/>
    <x v="0"/>
    <s v="10850-2008"/>
    <s v=" "/>
    <s v="1080000"/>
    <n v="201205"/>
    <s v="090110"/>
    <n v="-390088.75"/>
    <x v="0"/>
    <x v="0"/>
  </r>
  <r>
    <s v="2201"/>
    <s v=" "/>
    <x v="0"/>
    <s v="10850-2008"/>
    <s v=" "/>
    <s v="1080000"/>
    <n v="201205"/>
    <s v="090070"/>
    <n v="0"/>
    <x v="0"/>
    <x v="0"/>
  </r>
  <r>
    <s v="2201"/>
    <s v=" "/>
    <x v="0"/>
    <s v="10850-2008"/>
    <s v=" "/>
    <s v="1080000"/>
    <n v="201205"/>
    <s v="090010"/>
    <n v="292247.7"/>
    <x v="0"/>
    <x v="0"/>
  </r>
  <r>
    <s v="2201"/>
    <s v=" "/>
    <x v="0"/>
    <s v="10850-2008"/>
    <s v=" "/>
    <s v="1080000"/>
    <n v="201205"/>
    <s v="005141"/>
    <n v="77.209999999999994"/>
    <x v="0"/>
    <x v="0"/>
  </r>
  <r>
    <s v="2201"/>
    <s v=" "/>
    <x v="0"/>
    <s v="10850-2008"/>
    <s v=" "/>
    <s v="1080000"/>
    <n v="201205"/>
    <s v="005127"/>
    <n v="446.3"/>
    <x v="0"/>
    <x v="0"/>
  </r>
  <r>
    <s v="2201"/>
    <s v=" "/>
    <x v="0"/>
    <s v="10850-2008"/>
    <s v=" "/>
    <s v="1080000"/>
    <n v="201205"/>
    <s v="005122"/>
    <n v="1264.5899999999999"/>
    <x v="0"/>
    <x v="0"/>
  </r>
  <r>
    <s v="2201"/>
    <s v=" "/>
    <x v="0"/>
    <s v="10850-2008"/>
    <s v=" "/>
    <s v="1080000"/>
    <n v="201205"/>
    <s v="005121"/>
    <n v="7214.95"/>
    <x v="0"/>
    <x v="0"/>
  </r>
  <r>
    <s v="2201"/>
    <s v=" "/>
    <x v="0"/>
    <s v="10850-2008"/>
    <s v=" "/>
    <s v="1080000"/>
    <n v="201205"/>
    <s v="005110"/>
    <n v="3327.87"/>
    <x v="0"/>
    <x v="0"/>
  </r>
  <r>
    <s v="2201"/>
    <s v=" "/>
    <x v="0"/>
    <s v="10850-2008"/>
    <s v=" "/>
    <s v="1080000"/>
    <n v="201205"/>
    <s v="005094"/>
    <n v="0"/>
    <x v="0"/>
    <x v="0"/>
  </r>
  <r>
    <s v="2201"/>
    <s v=" "/>
    <x v="0"/>
    <s v="10850-2008"/>
    <s v=" "/>
    <s v="1080000"/>
    <n v="201205"/>
    <s v="005093"/>
    <n v="0"/>
    <x v="0"/>
    <x v="0"/>
  </r>
  <r>
    <s v="2201"/>
    <s v=" "/>
    <x v="0"/>
    <s v="10850-2008"/>
    <s v=" "/>
    <s v="1080000"/>
    <n v="201205"/>
    <s v="005092"/>
    <n v="12.45"/>
    <x v="0"/>
    <x v="0"/>
  </r>
  <r>
    <s v="2201"/>
    <s v=" "/>
    <x v="0"/>
    <s v="10850-2008"/>
    <s v=" "/>
    <s v="1080000"/>
    <n v="201205"/>
    <s v="005069"/>
    <n v="1085.2"/>
    <x v="0"/>
    <x v="0"/>
  </r>
  <r>
    <s v="2201"/>
    <s v=" "/>
    <x v="0"/>
    <s v="10850-2008"/>
    <s v=" "/>
    <s v="1080000"/>
    <n v="201205"/>
    <s v="005060"/>
    <n v="1.58"/>
    <x v="0"/>
    <x v="0"/>
  </r>
  <r>
    <s v="2201"/>
    <s v=" "/>
    <x v="0"/>
    <s v="10850-2008"/>
    <s v=" "/>
    <s v="1080000"/>
    <n v="201205"/>
    <s v="005050"/>
    <n v="661510.1"/>
    <x v="0"/>
    <x v="0"/>
  </r>
  <r>
    <s v="2201"/>
    <s v=" "/>
    <x v="0"/>
    <s v="10850-2008"/>
    <s v=" "/>
    <s v="1080000"/>
    <n v="201205"/>
    <s v="005021"/>
    <n v="0.2"/>
    <x v="0"/>
    <x v="0"/>
  </r>
  <r>
    <s v="2201"/>
    <s v=" "/>
    <x v="0"/>
    <s v="10850-2008"/>
    <s v=" "/>
    <s v="1080000"/>
    <n v="201205"/>
    <s v="005019"/>
    <n v="17901.509999999998"/>
    <x v="0"/>
    <x v="0"/>
  </r>
  <r>
    <s v="2201"/>
    <s v=" "/>
    <x v="0"/>
    <s v="10850-2008"/>
    <s v=" "/>
    <s v="1080000"/>
    <n v="201205"/>
    <s v="005018"/>
    <n v="-9286.07"/>
    <x v="0"/>
    <x v="0"/>
  </r>
  <r>
    <s v="2201"/>
    <s v=" "/>
    <x v="0"/>
    <s v="10850-2008"/>
    <s v=" "/>
    <s v="1080000"/>
    <n v="201205"/>
    <s v="005017"/>
    <n v="14368.49"/>
    <x v="0"/>
    <x v="0"/>
  </r>
  <r>
    <s v="2201"/>
    <s v=" "/>
    <x v="0"/>
    <s v="10850-2008"/>
    <s v=" "/>
    <s v="1080000"/>
    <n v="201205"/>
    <s v="005016"/>
    <n v="-294.3"/>
    <x v="0"/>
    <x v="0"/>
  </r>
  <r>
    <s v="2201"/>
    <s v=" "/>
    <x v="0"/>
    <s v="10850-2008"/>
    <s v=" "/>
    <s v="1080000"/>
    <n v="201205"/>
    <s v="005015"/>
    <n v="180.19"/>
    <x v="0"/>
    <x v="0"/>
  </r>
  <r>
    <s v="2201"/>
    <s v=" "/>
    <x v="0"/>
    <s v="10850-2008"/>
    <s v=" "/>
    <s v="1080000"/>
    <n v="201205"/>
    <s v="005010"/>
    <n v="201.6"/>
    <x v="0"/>
    <x v="0"/>
  </r>
  <r>
    <s v="2201"/>
    <s v=" "/>
    <x v="0"/>
    <s v="10850-2008"/>
    <s v=" "/>
    <s v="1080000"/>
    <n v="201205"/>
    <s v="005004"/>
    <n v="0"/>
    <x v="0"/>
    <x v="0"/>
  </r>
  <r>
    <s v="2201"/>
    <s v=" "/>
    <x v="0"/>
    <s v="10850-2008"/>
    <s v=" "/>
    <s v="1080000"/>
    <n v="201205"/>
    <s v="005001"/>
    <n v="69.67"/>
    <x v="0"/>
    <x v="0"/>
  </r>
  <r>
    <s v="2201"/>
    <s v=" "/>
    <x v="0"/>
    <s v="10851-2008"/>
    <s v=" "/>
    <s v="1080000"/>
    <n v="201205"/>
    <s v="090070"/>
    <n v="0"/>
    <x v="0"/>
    <x v="0"/>
  </r>
  <r>
    <s v="2201"/>
    <s v=" "/>
    <x v="0"/>
    <s v="10851-2008"/>
    <s v=" "/>
    <s v="1080000"/>
    <n v="201205"/>
    <s v="005018"/>
    <n v="-227.71"/>
    <x v="0"/>
    <x v="0"/>
  </r>
  <r>
    <s v="2201"/>
    <s v=" "/>
    <x v="0"/>
    <s v="10851-2008"/>
    <s v=" "/>
    <s v="1080000"/>
    <n v="201205"/>
    <s v="005016"/>
    <n v="-34.21"/>
    <x v="0"/>
    <x v="0"/>
  </r>
  <r>
    <s v="2201"/>
    <s v=" "/>
    <x v="0"/>
    <s v="10854-2008"/>
    <s v=" "/>
    <s v="1080000"/>
    <n v="201205"/>
    <s v="090070"/>
    <n v="0"/>
    <x v="0"/>
    <x v="0"/>
  </r>
  <r>
    <s v="2201"/>
    <s v=" "/>
    <x v="0"/>
    <s v="10854-2008"/>
    <s v=" "/>
    <s v="1080000"/>
    <n v="201205"/>
    <s v="005016"/>
    <n v="-34.21"/>
    <x v="0"/>
    <x v="0"/>
  </r>
  <r>
    <s v="2201"/>
    <s v=" "/>
    <x v="0"/>
    <s v="10850-2008"/>
    <s v=" "/>
    <s v="1080000"/>
    <n v="201206"/>
    <s v="090110"/>
    <n v="-292247.7"/>
    <x v="0"/>
    <x v="0"/>
  </r>
  <r>
    <s v="2201"/>
    <s v=" "/>
    <x v="0"/>
    <s v="10850-2008"/>
    <s v=" "/>
    <s v="1080000"/>
    <n v="201206"/>
    <s v="090070"/>
    <n v="0"/>
    <x v="0"/>
    <x v="0"/>
  </r>
  <r>
    <s v="2201"/>
    <s v=" "/>
    <x v="0"/>
    <s v="10850-2008"/>
    <s v=" "/>
    <s v="1080000"/>
    <n v="201206"/>
    <s v="090010"/>
    <n v="268653.74"/>
    <x v="0"/>
    <x v="0"/>
  </r>
  <r>
    <s v="2201"/>
    <s v=" "/>
    <x v="0"/>
    <s v="10850-2008"/>
    <s v=" "/>
    <s v="1080000"/>
    <n v="201206"/>
    <s v="005127"/>
    <n v="683.3"/>
    <x v="0"/>
    <x v="0"/>
  </r>
  <r>
    <s v="2201"/>
    <s v=" "/>
    <x v="0"/>
    <s v="10850-2008"/>
    <s v=" "/>
    <s v="1080000"/>
    <n v="201206"/>
    <s v="005122"/>
    <n v="1817.88"/>
    <x v="0"/>
    <x v="0"/>
  </r>
  <r>
    <s v="2201"/>
    <s v=" "/>
    <x v="0"/>
    <s v="10850-2008"/>
    <s v=" "/>
    <s v="1080000"/>
    <n v="201206"/>
    <s v="005121"/>
    <n v="11164.65"/>
    <x v="0"/>
    <x v="0"/>
  </r>
  <r>
    <s v="2201"/>
    <s v=" "/>
    <x v="0"/>
    <s v="10850-2008"/>
    <s v=" "/>
    <s v="1080000"/>
    <n v="201206"/>
    <s v="005110"/>
    <n v="4783.8900000000003"/>
    <x v="0"/>
    <x v="0"/>
  </r>
  <r>
    <s v="2201"/>
    <s v=" "/>
    <x v="0"/>
    <s v="10850-2008"/>
    <s v=" "/>
    <s v="1080000"/>
    <n v="201206"/>
    <s v="005094"/>
    <n v="0"/>
    <x v="0"/>
    <x v="0"/>
  </r>
  <r>
    <s v="2201"/>
    <s v=" "/>
    <x v="0"/>
    <s v="10850-2008"/>
    <s v=" "/>
    <s v="1080000"/>
    <n v="201206"/>
    <s v="005093"/>
    <n v="0"/>
    <x v="0"/>
    <x v="0"/>
  </r>
  <r>
    <s v="2201"/>
    <s v=" "/>
    <x v="0"/>
    <s v="10850-2008"/>
    <s v=" "/>
    <s v="1080000"/>
    <n v="201206"/>
    <s v="005092"/>
    <n v="1243.56"/>
    <x v="0"/>
    <x v="0"/>
  </r>
  <r>
    <s v="2201"/>
    <s v=" "/>
    <x v="0"/>
    <s v="10850-2008"/>
    <s v=" "/>
    <s v="1080000"/>
    <n v="201206"/>
    <s v="005069"/>
    <n v="4580.62"/>
    <x v="0"/>
    <x v="0"/>
  </r>
  <r>
    <s v="2201"/>
    <s v=" "/>
    <x v="0"/>
    <s v="10850-2008"/>
    <s v=" "/>
    <s v="1080000"/>
    <n v="201206"/>
    <s v="005050"/>
    <n v="289468.49"/>
    <x v="0"/>
    <x v="0"/>
  </r>
  <r>
    <s v="2201"/>
    <s v=" "/>
    <x v="0"/>
    <s v="10850-2008"/>
    <s v=" "/>
    <s v="1080000"/>
    <n v="201206"/>
    <s v="005019"/>
    <n v="24800.03"/>
    <x v="0"/>
    <x v="0"/>
  </r>
  <r>
    <s v="2201"/>
    <s v=" "/>
    <x v="0"/>
    <s v="10850-2008"/>
    <s v=" "/>
    <s v="1080000"/>
    <n v="201206"/>
    <s v="005018"/>
    <n v="-14368.49"/>
    <x v="0"/>
    <x v="0"/>
  </r>
  <r>
    <s v="2201"/>
    <s v=" "/>
    <x v="0"/>
    <s v="10850-2008"/>
    <s v=" "/>
    <s v="1080000"/>
    <n v="201206"/>
    <s v="005017"/>
    <n v="1132.44"/>
    <x v="0"/>
    <x v="0"/>
  </r>
  <r>
    <s v="2201"/>
    <s v=" "/>
    <x v="0"/>
    <s v="10850-2008"/>
    <s v=" "/>
    <s v="1080000"/>
    <n v="201206"/>
    <s v="005016"/>
    <n v="-180.19"/>
    <x v="0"/>
    <x v="0"/>
  </r>
  <r>
    <s v="2201"/>
    <s v=" "/>
    <x v="0"/>
    <s v="10850-2008"/>
    <s v=" "/>
    <s v="1080000"/>
    <n v="201206"/>
    <s v="005004"/>
    <n v="0"/>
    <x v="0"/>
    <x v="0"/>
  </r>
  <r>
    <s v="2201"/>
    <s v=" "/>
    <x v="0"/>
    <s v="10850-2008"/>
    <s v=" "/>
    <s v="1080000"/>
    <n v="201206"/>
    <s v="005001"/>
    <n v="288.56"/>
    <x v="0"/>
    <x v="0"/>
  </r>
  <r>
    <s v="2201"/>
    <s v="6790305"/>
    <x v="1"/>
    <s v="10850-2008"/>
    <s v=" "/>
    <s v="1080001"/>
    <n v="201207"/>
    <s v="CR_ALLOC"/>
    <n v="2033.3"/>
    <x v="1"/>
    <x v="1"/>
  </r>
  <r>
    <s v="2201"/>
    <s v="6790305"/>
    <x v="1"/>
    <s v="10850-2008"/>
    <s v=" "/>
    <s v="1080001"/>
    <n v="201208"/>
    <s v="CR_ALLOC"/>
    <n v="2608.87"/>
    <x v="1"/>
    <x v="1"/>
  </r>
  <r>
    <s v="2201"/>
    <s v="6790305"/>
    <x v="1"/>
    <s v="10850-2008"/>
    <s v=" "/>
    <s v="1080001"/>
    <n v="201209"/>
    <s v="CR_ALLOC"/>
    <n v="3872.71"/>
    <x v="1"/>
    <x v="1"/>
  </r>
  <r>
    <s v="2201"/>
    <s v="6790305"/>
    <x v="1"/>
    <s v="10850-2008"/>
    <s v=" "/>
    <s v="1080001"/>
    <n v="201210"/>
    <s v="CR_ALLOC"/>
    <n v="2870.55"/>
    <x v="1"/>
    <x v="1"/>
  </r>
  <r>
    <s v="2201"/>
    <s v="6790305"/>
    <x v="1"/>
    <s v="10850-2008"/>
    <s v=" "/>
    <s v="1080001"/>
    <n v="201211"/>
    <s v="CR_ALLOC"/>
    <n v="3136.77"/>
    <x v="1"/>
    <x v="1"/>
  </r>
  <r>
    <s v="2201"/>
    <s v="6790305"/>
    <x v="1"/>
    <s v="10850-2008"/>
    <s v=" "/>
    <s v="1080001"/>
    <n v="201212"/>
    <s v="CR_ALLOC"/>
    <n v="3143.77"/>
    <x v="1"/>
    <x v="1"/>
  </r>
  <r>
    <s v="2201"/>
    <s v="6790305"/>
    <x v="1"/>
    <s v="10850-2008"/>
    <s v=" "/>
    <s v="1080001"/>
    <n v="201301"/>
    <s v="CR_ALLOC"/>
    <n v="2851.92"/>
    <x v="1"/>
    <x v="1"/>
  </r>
  <r>
    <s v="2201"/>
    <s v="6790305"/>
    <x v="1"/>
    <s v="A2408990"/>
    <s v=" "/>
    <s v="1080001"/>
    <n v="201301"/>
    <s v="CR_ALLOC"/>
    <n v="1220.1600000000001"/>
    <x v="1"/>
    <x v="1"/>
  </r>
  <r>
    <s v="2201"/>
    <s v="6790305"/>
    <x v="1"/>
    <s v="10850-2008"/>
    <s v=" "/>
    <s v="1080001"/>
    <n v="201302"/>
    <s v="CR_ALLOC"/>
    <n v="1121.23"/>
    <x v="1"/>
    <x v="1"/>
  </r>
  <r>
    <s v="2201"/>
    <s v="6790305"/>
    <x v="1"/>
    <s v="A2408990"/>
    <s v=" "/>
    <s v="1080001"/>
    <n v="201302"/>
    <s v="CR_ALLOC"/>
    <n v="1150.3599999999999"/>
    <x v="1"/>
    <x v="1"/>
  </r>
  <r>
    <s v="2201"/>
    <s v="6790305"/>
    <x v="1"/>
    <s v="10850-2008"/>
    <s v=" "/>
    <s v="1080001"/>
    <n v="201303"/>
    <s v="CR_ALLOC"/>
    <n v="1298.21"/>
    <x v="1"/>
    <x v="1"/>
  </r>
  <r>
    <s v="2201"/>
    <s v="6790305"/>
    <x v="1"/>
    <s v="A2408990"/>
    <s v=" "/>
    <s v="1080001"/>
    <n v="201303"/>
    <s v="CR_ALLOC"/>
    <n v="612.53"/>
    <x v="1"/>
    <x v="1"/>
  </r>
  <r>
    <s v="2201"/>
    <s v="6790305"/>
    <x v="1"/>
    <s v="10850-2008"/>
    <s v=" "/>
    <s v="1080001"/>
    <n v="201304"/>
    <s v="CR_ALLOC"/>
    <n v="1328.9"/>
    <x v="1"/>
    <x v="1"/>
  </r>
  <r>
    <s v="2201"/>
    <s v="6790305"/>
    <x v="1"/>
    <s v="A2408990"/>
    <s v=" "/>
    <s v="1080001"/>
    <n v="201304"/>
    <s v="CR_ALLOC"/>
    <n v="535.29"/>
    <x v="1"/>
    <x v="1"/>
  </r>
  <r>
    <s v="2201"/>
    <s v="6790305"/>
    <x v="1"/>
    <s v="10850-2008"/>
    <s v=" "/>
    <s v="1080001"/>
    <n v="201305"/>
    <s v="CR_ALLOC"/>
    <n v="1108.44"/>
    <x v="1"/>
    <x v="1"/>
  </r>
  <r>
    <s v="2201"/>
    <s v="6790305"/>
    <x v="1"/>
    <s v="A2408990"/>
    <s v=" "/>
    <s v="1080001"/>
    <n v="201305"/>
    <s v="CR_ALLOC"/>
    <n v="958.28"/>
    <x v="1"/>
    <x v="1"/>
  </r>
  <r>
    <s v="2201"/>
    <s v="6790305"/>
    <x v="1"/>
    <s v="A2431955"/>
    <s v=" "/>
    <s v="1080001"/>
    <n v="201305"/>
    <s v="CR_ALLOC"/>
    <n v="19.41"/>
    <x v="1"/>
    <x v="1"/>
  </r>
  <r>
    <s v="2201"/>
    <s v="6790305"/>
    <x v="1"/>
    <s v="10850-2008"/>
    <s v=" "/>
    <s v="1080001"/>
    <n v="201306"/>
    <s v="CR_ALLOC"/>
    <n v="1778.39"/>
    <x v="1"/>
    <x v="1"/>
  </r>
  <r>
    <s v="2201"/>
    <s v="6790305"/>
    <x v="1"/>
    <s v="A2408990"/>
    <s v=" "/>
    <s v="1080001"/>
    <n v="201306"/>
    <s v="CR_ALLOC"/>
    <n v="600.16999999999996"/>
    <x v="1"/>
    <x v="1"/>
  </r>
  <r>
    <s v="2201"/>
    <s v="6790305"/>
    <x v="1"/>
    <s v="A2431955"/>
    <s v=" "/>
    <s v="1080001"/>
    <n v="201306"/>
    <s v="CR_ALLOC"/>
    <n v="130.85"/>
    <x v="1"/>
    <x v="1"/>
  </r>
  <r>
    <s v="2201"/>
    <s v="6790305"/>
    <x v="1"/>
    <s v="10850-2008"/>
    <s v=" "/>
    <s v="1080001"/>
    <n v="201307"/>
    <s v="CR_ALLOC"/>
    <n v="1344.28"/>
    <x v="1"/>
    <x v="1"/>
  </r>
  <r>
    <s v="2201"/>
    <s v="6790305"/>
    <x v="1"/>
    <s v="A2408990"/>
    <s v=" "/>
    <s v="1080001"/>
    <n v="201307"/>
    <s v="CR_ALLOC"/>
    <n v="860.25"/>
    <x v="1"/>
    <x v="1"/>
  </r>
  <r>
    <s v="2201"/>
    <s v="6790305"/>
    <x v="1"/>
    <s v="A2431955"/>
    <s v=" "/>
    <s v="1080001"/>
    <n v="201307"/>
    <s v="CR_ALLOC"/>
    <n v="152.88"/>
    <x v="1"/>
    <x v="1"/>
  </r>
  <r>
    <s v="2201"/>
    <s v="6790305"/>
    <x v="1"/>
    <s v="10850-2008"/>
    <s v=" "/>
    <s v="1080001"/>
    <n v="201308"/>
    <s v="CR_ALLOC"/>
    <n v="1359.96"/>
    <x v="1"/>
    <x v="1"/>
  </r>
  <r>
    <s v="2201"/>
    <s v="6790305"/>
    <x v="1"/>
    <s v="A2408990"/>
    <s v=" "/>
    <s v="1080001"/>
    <n v="201308"/>
    <s v="CR_ALLOC"/>
    <n v="483.61"/>
    <x v="1"/>
    <x v="1"/>
  </r>
  <r>
    <s v="2201"/>
    <s v="6790305"/>
    <x v="1"/>
    <s v="A2431955"/>
    <s v=" "/>
    <s v="1080001"/>
    <n v="201308"/>
    <s v="CR_ALLOC"/>
    <n v="190.04"/>
    <x v="1"/>
    <x v="1"/>
  </r>
  <r>
    <s v="2201"/>
    <s v="6790305"/>
    <x v="1"/>
    <s v="10850-2008"/>
    <s v=" "/>
    <s v="1080001"/>
    <n v="201309"/>
    <s v="CR_ALLOC"/>
    <n v="1890.87"/>
    <x v="1"/>
    <x v="1"/>
  </r>
  <r>
    <s v="2201"/>
    <s v="6790305"/>
    <x v="1"/>
    <s v="A2408990"/>
    <s v=" "/>
    <s v="1080001"/>
    <n v="201309"/>
    <s v="CR_ALLOC"/>
    <n v="537.78"/>
    <x v="1"/>
    <x v="1"/>
  </r>
  <r>
    <s v="2201"/>
    <s v="6790305"/>
    <x v="1"/>
    <s v="A2431955"/>
    <s v=" "/>
    <s v="1080001"/>
    <n v="201309"/>
    <s v="CR_ALLOC"/>
    <n v="218.67"/>
    <x v="1"/>
    <x v="1"/>
  </r>
  <r>
    <s v="2201"/>
    <s v="6790305"/>
    <x v="1"/>
    <s v="10850-2008"/>
    <s v=" "/>
    <s v="1080001"/>
    <n v="201310"/>
    <s v="CR_ALLOC"/>
    <n v="1482.12"/>
    <x v="1"/>
    <x v="1"/>
  </r>
  <r>
    <s v="2201"/>
    <s v="6790305"/>
    <x v="1"/>
    <s v="A2408990"/>
    <s v=" "/>
    <s v="1080001"/>
    <n v="201310"/>
    <s v="CR_ALLOC"/>
    <n v="495.07"/>
    <x v="1"/>
    <x v="1"/>
  </r>
  <r>
    <s v="2201"/>
    <s v="6790305"/>
    <x v="1"/>
    <s v="A2431955"/>
    <s v=" "/>
    <s v="1080001"/>
    <n v="201310"/>
    <s v="CR_ALLOC"/>
    <n v="205.49"/>
    <x v="1"/>
    <x v="1"/>
  </r>
  <r>
    <s v="2201"/>
    <s v="6790305"/>
    <x v="1"/>
    <s v="10850-2008"/>
    <s v=" "/>
    <s v="1080001"/>
    <n v="201311"/>
    <s v="CR_ALLOC"/>
    <n v="1429.17"/>
    <x v="1"/>
    <x v="1"/>
  </r>
  <r>
    <s v="2201"/>
    <s v="6790305"/>
    <x v="1"/>
    <s v="A2408990"/>
    <s v=" "/>
    <s v="1080001"/>
    <n v="201311"/>
    <s v="CR_ALLOC"/>
    <n v="347.62"/>
    <x v="1"/>
    <x v="1"/>
  </r>
  <r>
    <s v="2201"/>
    <s v="6790305"/>
    <x v="1"/>
    <s v="A2431955"/>
    <s v=" "/>
    <s v="1080001"/>
    <n v="201311"/>
    <s v="CR_ALLOC"/>
    <n v="237.17"/>
    <x v="1"/>
    <x v="1"/>
  </r>
  <r>
    <s v="2201"/>
    <s v="6790305"/>
    <x v="1"/>
    <s v="10850-2008"/>
    <s v=" "/>
    <s v="1080001"/>
    <n v="201312"/>
    <s v="CR_ALLOC"/>
    <n v="1734.92"/>
    <x v="1"/>
    <x v="1"/>
  </r>
  <r>
    <s v="2201"/>
    <s v="6790305"/>
    <x v="1"/>
    <s v="A2408990"/>
    <s v=" "/>
    <s v="1080001"/>
    <n v="201312"/>
    <s v="CR_ALLOC"/>
    <n v="461.23"/>
    <x v="1"/>
    <x v="1"/>
  </r>
  <r>
    <s v="2201"/>
    <s v="6790305"/>
    <x v="1"/>
    <s v="A2431955"/>
    <s v=" "/>
    <s v="1080001"/>
    <n v="201312"/>
    <s v="CR_ALLOC"/>
    <n v="286.3"/>
    <x v="1"/>
    <x v="1"/>
  </r>
  <r>
    <s v="2201"/>
    <s v="6790305"/>
    <x v="1"/>
    <s v="10850-2008"/>
    <s v=" "/>
    <s v="1080001"/>
    <n v="201401"/>
    <s v="CR_ALLOC"/>
    <n v="998.16"/>
    <x v="1"/>
    <x v="1"/>
  </r>
  <r>
    <s v="2201"/>
    <s v="6790305"/>
    <x v="1"/>
    <s v="A2408990"/>
    <s v=" "/>
    <s v="1080001"/>
    <n v="201401"/>
    <s v="CR_ALLOC"/>
    <n v="147.75"/>
    <x v="1"/>
    <x v="1"/>
  </r>
  <r>
    <s v="2201"/>
    <s v="6790305"/>
    <x v="1"/>
    <s v="A2431955"/>
    <s v=" "/>
    <s v="1080001"/>
    <n v="201401"/>
    <s v="CR_ALLOC"/>
    <n v="156.81"/>
    <x v="1"/>
    <x v="1"/>
  </r>
  <r>
    <s v="2201"/>
    <s v="6790305"/>
    <x v="1"/>
    <s v="A2453294"/>
    <s v=" "/>
    <s v="1080001"/>
    <n v="201401"/>
    <s v="CR_ALLOC"/>
    <n v="601.84"/>
    <x v="1"/>
    <x v="1"/>
  </r>
  <r>
    <s v="2201"/>
    <s v="6790305"/>
    <x v="1"/>
    <s v="A2453296"/>
    <s v=" "/>
    <s v="1080001"/>
    <n v="201401"/>
    <s v="CR_ALLOC"/>
    <n v="860.75"/>
    <x v="1"/>
    <x v="1"/>
  </r>
  <r>
    <s v="2201"/>
    <s v="6790305"/>
    <x v="1"/>
    <s v="10850-2008"/>
    <s v=" "/>
    <s v="1080001"/>
    <n v="201402"/>
    <s v="CR_ALLOC"/>
    <n v="789.32"/>
    <x v="1"/>
    <x v="1"/>
  </r>
  <r>
    <s v="2201"/>
    <s v="6790305"/>
    <x v="1"/>
    <s v="A2431955"/>
    <s v=" "/>
    <s v="1080001"/>
    <n v="201402"/>
    <s v="CR_ALLOC"/>
    <n v="172.52"/>
    <x v="1"/>
    <x v="1"/>
  </r>
  <r>
    <s v="2201"/>
    <s v="6790305"/>
    <x v="1"/>
    <s v="A2453294"/>
    <s v=" "/>
    <s v="1080001"/>
    <n v="201402"/>
    <s v="CR_ALLOC"/>
    <n v="599.64"/>
    <x v="1"/>
    <x v="1"/>
  </r>
  <r>
    <s v="2201"/>
    <s v="6790305"/>
    <x v="1"/>
    <s v="A2453296"/>
    <s v=" "/>
    <s v="1080001"/>
    <n v="201402"/>
    <s v="CR_ALLOC"/>
    <n v="751.18"/>
    <x v="1"/>
    <x v="1"/>
  </r>
  <r>
    <s v="2201"/>
    <s v="6790305"/>
    <x v="1"/>
    <s v="10850-2008"/>
    <s v=" "/>
    <s v="1080001"/>
    <n v="201403"/>
    <s v="CR_ALLOC"/>
    <n v="771.18"/>
    <x v="1"/>
    <x v="1"/>
  </r>
  <r>
    <s v="2201"/>
    <s v="6790305"/>
    <x v="1"/>
    <s v="A2431955"/>
    <s v=" "/>
    <s v="1080001"/>
    <n v="201403"/>
    <s v="CR_ALLOC"/>
    <n v="444.9"/>
    <x v="1"/>
    <x v="1"/>
  </r>
  <r>
    <s v="2201"/>
    <s v="6790305"/>
    <x v="1"/>
    <s v="A2453294"/>
    <s v=" "/>
    <s v="1080001"/>
    <n v="201403"/>
    <s v="CR_ALLOC"/>
    <n v="649.95000000000005"/>
    <x v="1"/>
    <x v="1"/>
  </r>
  <r>
    <s v="2201"/>
    <s v="6790305"/>
    <x v="1"/>
    <s v="A2453296"/>
    <s v=" "/>
    <s v="1080001"/>
    <n v="201403"/>
    <s v="CR_ALLOC"/>
    <n v="885.59"/>
    <x v="1"/>
    <x v="1"/>
  </r>
  <r>
    <s v="2201"/>
    <s v="6790305"/>
    <x v="1"/>
    <s v="A2467431"/>
    <s v=" "/>
    <s v="1080001"/>
    <n v="201403"/>
    <s v="CR_ALLOC"/>
    <n v="90.33"/>
    <x v="1"/>
    <x v="1"/>
  </r>
  <r>
    <s v="2201"/>
    <s v="6790305"/>
    <x v="1"/>
    <s v="10850-2008"/>
    <s v=" "/>
    <s v="1080001"/>
    <n v="201404"/>
    <s v="CR_ALLOC"/>
    <n v="574.4"/>
    <x v="1"/>
    <x v="1"/>
  </r>
  <r>
    <s v="2201"/>
    <s v="6790305"/>
    <x v="1"/>
    <s v="A2431955"/>
    <s v=" "/>
    <s v="1080001"/>
    <n v="201404"/>
    <s v="CR_ALLOC"/>
    <n v="374.14"/>
    <x v="1"/>
    <x v="1"/>
  </r>
  <r>
    <s v="2201"/>
    <s v="6790305"/>
    <x v="1"/>
    <s v="A2453294"/>
    <s v=" "/>
    <s v="1080001"/>
    <n v="201404"/>
    <s v="CR_ALLOC"/>
    <n v="1112.97"/>
    <x v="1"/>
    <x v="1"/>
  </r>
  <r>
    <s v="2201"/>
    <s v="6790305"/>
    <x v="1"/>
    <s v="A2453296"/>
    <s v=" "/>
    <s v="1080001"/>
    <n v="201404"/>
    <s v="CR_ALLOC"/>
    <n v="726.38"/>
    <x v="1"/>
    <x v="1"/>
  </r>
  <r>
    <s v="2201"/>
    <s v="6790305"/>
    <x v="1"/>
    <s v="10850-2008"/>
    <s v=" "/>
    <s v="1080001"/>
    <n v="201405"/>
    <s v="CR_ALLOC"/>
    <n v="605.76"/>
    <x v="1"/>
    <x v="1"/>
  </r>
  <r>
    <s v="2201"/>
    <s v="6790305"/>
    <x v="1"/>
    <s v="A2431955"/>
    <s v=" "/>
    <s v="1080001"/>
    <n v="201405"/>
    <s v="CR_ALLOC"/>
    <n v="301.89999999999998"/>
    <x v="1"/>
    <x v="1"/>
  </r>
  <r>
    <s v="2201"/>
    <s v="6790305"/>
    <x v="1"/>
    <s v="A2453294"/>
    <s v=" "/>
    <s v="1080001"/>
    <n v="201405"/>
    <s v="CR_ALLOC"/>
    <n v="944.62"/>
    <x v="1"/>
    <x v="1"/>
  </r>
  <r>
    <s v="2201"/>
    <s v="6790305"/>
    <x v="1"/>
    <s v="A2453296"/>
    <s v=" "/>
    <s v="1080001"/>
    <n v="201405"/>
    <s v="CR_ALLOC"/>
    <n v="835.02"/>
    <x v="1"/>
    <x v="1"/>
  </r>
  <r>
    <s v="2201"/>
    <s v="6790305"/>
    <x v="1"/>
    <s v="A2467431"/>
    <s v=" "/>
    <s v="1080001"/>
    <n v="201405"/>
    <s v="CR_ALLOC"/>
    <n v="295.69"/>
    <x v="1"/>
    <x v="1"/>
  </r>
  <r>
    <s v="2201"/>
    <s v="6790305"/>
    <x v="1"/>
    <s v="10850-2008"/>
    <s v=" "/>
    <s v="1080001"/>
    <n v="201406"/>
    <s v="CR_ALLOC"/>
    <n v="704.64"/>
    <x v="1"/>
    <x v="1"/>
  </r>
  <r>
    <s v="2201"/>
    <s v="6790305"/>
    <x v="1"/>
    <s v="A2431955"/>
    <s v=" "/>
    <s v="1080001"/>
    <n v="201406"/>
    <s v="CR_ALLOC"/>
    <n v="387.53"/>
    <x v="1"/>
    <x v="1"/>
  </r>
  <r>
    <s v="2201"/>
    <s v="6790305"/>
    <x v="1"/>
    <s v="A2453294"/>
    <s v=" "/>
    <s v="1080001"/>
    <n v="201406"/>
    <s v="CR_ALLOC"/>
    <n v="1017.22"/>
    <x v="1"/>
    <x v="1"/>
  </r>
  <r>
    <s v="2201"/>
    <s v="6790305"/>
    <x v="1"/>
    <s v="A2453296"/>
    <s v=" "/>
    <s v="1080001"/>
    <n v="201406"/>
    <s v="CR_ALLOC"/>
    <n v="1295.92"/>
    <x v="1"/>
    <x v="1"/>
  </r>
  <r>
    <s v="2201"/>
    <s v="6790305"/>
    <x v="1"/>
    <s v="A2467431"/>
    <s v=" "/>
    <s v="1080001"/>
    <n v="201406"/>
    <s v="CR_ALLOC"/>
    <n v="465.45"/>
    <x v="1"/>
    <x v="1"/>
  </r>
  <r>
    <s v="2201"/>
    <s v="6790305"/>
    <x v="1"/>
    <s v="10850-2008"/>
    <s v=" "/>
    <s v="1080001"/>
    <n v="201407"/>
    <s v="CR_ALLOC"/>
    <n v="1056.01"/>
    <x v="1"/>
    <x v="1"/>
  </r>
  <r>
    <s v="2201"/>
    <s v="6790305"/>
    <x v="1"/>
    <s v="A2431955"/>
    <s v=" "/>
    <s v="1080001"/>
    <n v="201407"/>
    <s v="CR_ALLOC"/>
    <n v="387.13"/>
    <x v="1"/>
    <x v="1"/>
  </r>
  <r>
    <s v="2201"/>
    <s v="6790305"/>
    <x v="1"/>
    <s v="A2453294"/>
    <s v=" "/>
    <s v="1080001"/>
    <n v="201407"/>
    <s v="CR_ALLOC"/>
    <n v="1088.22"/>
    <x v="1"/>
    <x v="1"/>
  </r>
  <r>
    <s v="2201"/>
    <s v="6790305"/>
    <x v="1"/>
    <s v="A2453296"/>
    <s v=" "/>
    <s v="1080001"/>
    <n v="201407"/>
    <s v="CR_ALLOC"/>
    <n v="1179.06"/>
    <x v="1"/>
    <x v="1"/>
  </r>
  <r>
    <s v="2201"/>
    <s v="6790305"/>
    <x v="1"/>
    <s v="A2467431"/>
    <s v=" "/>
    <s v="1080001"/>
    <n v="201407"/>
    <s v="CR_ALLOC"/>
    <n v="500.59"/>
    <x v="1"/>
    <x v="1"/>
  </r>
  <r>
    <s v="2201"/>
    <s v="6790305"/>
    <x v="1"/>
    <s v="10850-2008"/>
    <s v=" "/>
    <s v="1080001"/>
    <n v="201408"/>
    <s v="CR_ALLOC"/>
    <n v="1212.31"/>
    <x v="1"/>
    <x v="1"/>
  </r>
  <r>
    <s v="2201"/>
    <s v="6790305"/>
    <x v="1"/>
    <s v="A2431955"/>
    <s v=" "/>
    <s v="1080001"/>
    <n v="201408"/>
    <s v="CR_ALLOC"/>
    <n v="408.92"/>
    <x v="1"/>
    <x v="1"/>
  </r>
  <r>
    <s v="2201"/>
    <s v="6790305"/>
    <x v="1"/>
    <s v="A2453294"/>
    <s v=" "/>
    <s v="1080001"/>
    <n v="201408"/>
    <s v="CR_ALLOC"/>
    <n v="1174.5999999999999"/>
    <x v="1"/>
    <x v="1"/>
  </r>
  <r>
    <s v="2201"/>
    <s v="6790305"/>
    <x v="1"/>
    <s v="A2453296"/>
    <s v=" "/>
    <s v="1080001"/>
    <n v="201408"/>
    <s v="CR_ALLOC"/>
    <n v="829.69"/>
    <x v="1"/>
    <x v="1"/>
  </r>
  <r>
    <s v="2201"/>
    <s v="6790305"/>
    <x v="1"/>
    <s v="A2467431"/>
    <s v=" "/>
    <s v="1080001"/>
    <n v="201408"/>
    <s v="CR_ALLOC"/>
    <n v="959.66"/>
    <x v="1"/>
    <x v="1"/>
  </r>
  <r>
    <s v="2201"/>
    <s v="6790305"/>
    <x v="1"/>
    <s v="10850-2008"/>
    <s v=" "/>
    <s v="1080001"/>
    <n v="201409"/>
    <s v="CR_ALLOC"/>
    <n v="1001.5"/>
    <x v="1"/>
    <x v="1"/>
  </r>
  <r>
    <s v="2201"/>
    <s v="6790305"/>
    <x v="1"/>
    <s v="A2431955"/>
    <s v=" "/>
    <s v="1080001"/>
    <n v="201409"/>
    <s v="CR_ALLOC"/>
    <n v="475.16"/>
    <x v="1"/>
    <x v="1"/>
  </r>
  <r>
    <s v="2201"/>
    <s v="6790305"/>
    <x v="1"/>
    <s v="A2453294"/>
    <s v=" "/>
    <s v="1080001"/>
    <n v="201409"/>
    <s v="CR_ALLOC"/>
    <n v="1206.4100000000001"/>
    <x v="1"/>
    <x v="1"/>
  </r>
  <r>
    <s v="2201"/>
    <s v="6790305"/>
    <x v="1"/>
    <s v="A2453296"/>
    <s v=" "/>
    <s v="1080001"/>
    <n v="201409"/>
    <s v="CR_ALLOC"/>
    <n v="1164.76"/>
    <x v="1"/>
    <x v="1"/>
  </r>
  <r>
    <s v="2201"/>
    <s v="6790305"/>
    <x v="1"/>
    <s v="A2467431"/>
    <s v=" "/>
    <s v="1080001"/>
    <n v="201409"/>
    <s v="CR_ALLOC"/>
    <n v="761.39"/>
    <x v="1"/>
    <x v="1"/>
  </r>
  <r>
    <s v="2201"/>
    <s v="6790305"/>
    <x v="1"/>
    <s v="10850-2008"/>
    <s v=" "/>
    <s v="1080001"/>
    <n v="201410"/>
    <s v="CR_ALLOC"/>
    <n v="1194.69"/>
    <x v="1"/>
    <x v="1"/>
  </r>
  <r>
    <s v="2201"/>
    <s v="6790305"/>
    <x v="1"/>
    <s v="A2431955"/>
    <s v=" "/>
    <s v="1080001"/>
    <n v="201410"/>
    <s v="CR_ALLOC"/>
    <n v="583.12"/>
    <x v="1"/>
    <x v="1"/>
  </r>
  <r>
    <s v="2201"/>
    <s v="6790305"/>
    <x v="1"/>
    <s v="A2453294"/>
    <s v=" "/>
    <s v="1080001"/>
    <n v="201410"/>
    <s v="CR_ALLOC"/>
    <n v="1457.42"/>
    <x v="1"/>
    <x v="1"/>
  </r>
  <r>
    <s v="2201"/>
    <s v="6790305"/>
    <x v="1"/>
    <s v="A2453296"/>
    <s v=" "/>
    <s v="1080001"/>
    <n v="201410"/>
    <s v="CR_ALLOC"/>
    <n v="1199.67"/>
    <x v="1"/>
    <x v="1"/>
  </r>
  <r>
    <s v="2201"/>
    <s v="6790305"/>
    <x v="1"/>
    <s v="A2467431"/>
    <s v=" "/>
    <s v="1080001"/>
    <n v="201410"/>
    <s v="CR_ALLOC"/>
    <n v="1037.1199999999999"/>
    <x v="1"/>
    <x v="1"/>
  </r>
  <r>
    <s v="2201"/>
    <s v="6790305"/>
    <x v="1"/>
    <s v="10850-2008"/>
    <s v=" "/>
    <s v="1080001"/>
    <n v="201411"/>
    <s v="CR_ALLOC"/>
    <n v="1008.51"/>
    <x v="1"/>
    <x v="1"/>
  </r>
  <r>
    <s v="2201"/>
    <s v="6790305"/>
    <x v="1"/>
    <s v="A2431955"/>
    <s v=" "/>
    <s v="1080001"/>
    <n v="201411"/>
    <s v="CR_ALLOC"/>
    <n v="493.6"/>
    <x v="1"/>
    <x v="1"/>
  </r>
  <r>
    <s v="2201"/>
    <s v="6790305"/>
    <x v="1"/>
    <s v="A2453294"/>
    <s v=" "/>
    <s v="1080001"/>
    <n v="201411"/>
    <s v="CR_ALLOC"/>
    <n v="1207.71"/>
    <x v="1"/>
    <x v="1"/>
  </r>
  <r>
    <s v="2201"/>
    <s v="6790305"/>
    <x v="1"/>
    <s v="A2453296"/>
    <s v=" "/>
    <s v="1080001"/>
    <n v="201411"/>
    <s v="CR_ALLOC"/>
    <n v="904.17"/>
    <x v="1"/>
    <x v="1"/>
  </r>
  <r>
    <s v="2201"/>
    <s v="6790305"/>
    <x v="1"/>
    <s v="A2467431"/>
    <s v=" "/>
    <s v="1080001"/>
    <n v="201411"/>
    <s v="CR_ALLOC"/>
    <n v="811.98"/>
    <x v="1"/>
    <x v="1"/>
  </r>
  <r>
    <s v="2201"/>
    <s v="6790305"/>
    <x v="1"/>
    <s v="10850-2008"/>
    <s v=" "/>
    <s v="1080001"/>
    <n v="201412"/>
    <s v="CR_ALLOC"/>
    <n v="1061.54"/>
    <x v="1"/>
    <x v="1"/>
  </r>
  <r>
    <s v="2201"/>
    <s v="6790305"/>
    <x v="1"/>
    <s v="A2431955"/>
    <s v=" "/>
    <s v="1080001"/>
    <n v="201412"/>
    <s v="CR_ALLOC"/>
    <n v="495.86"/>
    <x v="1"/>
    <x v="1"/>
  </r>
  <r>
    <s v="2201"/>
    <s v="6790305"/>
    <x v="1"/>
    <s v="A2453294"/>
    <s v=" "/>
    <s v="1080001"/>
    <n v="201412"/>
    <s v="CR_ALLOC"/>
    <n v="981.47"/>
    <x v="1"/>
    <x v="1"/>
  </r>
  <r>
    <s v="2201"/>
    <s v="6790305"/>
    <x v="1"/>
    <s v="A2453296"/>
    <s v=" "/>
    <s v="1080001"/>
    <n v="201412"/>
    <s v="CR_ALLOC"/>
    <n v="1113.6099999999999"/>
    <x v="1"/>
    <x v="1"/>
  </r>
  <r>
    <s v="2201"/>
    <s v="6790305"/>
    <x v="1"/>
    <s v="A2467431"/>
    <s v=" "/>
    <s v="1080001"/>
    <n v="201412"/>
    <s v="CR_ALLOC"/>
    <n v="800.13"/>
    <x v="1"/>
    <x v="1"/>
  </r>
  <r>
    <s v="2201"/>
    <s v="6790305"/>
    <x v="1"/>
    <s v="10850-2008"/>
    <s v="A23418750001"/>
    <s v="1080001"/>
    <n v="201501"/>
    <s v="CR_ALLOC_PMO"/>
    <n v="490.89"/>
    <x v="1"/>
    <x v="1"/>
  </r>
  <r>
    <s v="2201"/>
    <s v="6790305"/>
    <x v="1"/>
    <s v="10850-2008"/>
    <s v="A23418770001"/>
    <s v="1080001"/>
    <n v="201501"/>
    <s v="CR_ALLOC_PMO"/>
    <n v="298.20999999999998"/>
    <x v="1"/>
    <x v="1"/>
  </r>
  <r>
    <s v="2201"/>
    <s v="6790305"/>
    <x v="1"/>
    <s v="A2431955"/>
    <s v="A24319550001"/>
    <s v="1080001"/>
    <n v="201501"/>
    <s v="CR_ALLOC_PMO"/>
    <n v="423.39"/>
    <x v="1"/>
    <x v="1"/>
  </r>
  <r>
    <s v="2201"/>
    <s v="6790305"/>
    <x v="1"/>
    <s v="A2453294"/>
    <s v="A24532940001"/>
    <s v="1080001"/>
    <n v="201501"/>
    <s v="CR_ALLOC_PMO"/>
    <n v="574.44000000000005"/>
    <x v="1"/>
    <x v="1"/>
  </r>
  <r>
    <s v="2201"/>
    <s v="6790305"/>
    <x v="1"/>
    <s v="A2453296"/>
    <s v="A24532960001"/>
    <s v="1080001"/>
    <n v="201501"/>
    <s v="CR_ALLOC_PMO"/>
    <n v="737.51"/>
    <x v="1"/>
    <x v="1"/>
  </r>
  <r>
    <s v="2201"/>
    <s v="6790305"/>
    <x v="1"/>
    <s v="A2467431"/>
    <s v="A24674310001"/>
    <s v="1080001"/>
    <n v="201501"/>
    <s v="CR_ALLOC_PMO"/>
    <n v="627.83000000000004"/>
    <x v="1"/>
    <x v="1"/>
  </r>
  <r>
    <s v="2201"/>
    <s v="6790305"/>
    <x v="1"/>
    <s v="10850-2008"/>
    <s v="A23418750001"/>
    <s v="1080001"/>
    <n v="201502"/>
    <s v="CR_ALLOC_PMO"/>
    <n v="60.51"/>
    <x v="1"/>
    <x v="1"/>
  </r>
  <r>
    <s v="2201"/>
    <s v="6790305"/>
    <x v="1"/>
    <s v="A2431955"/>
    <s v="A24319550001"/>
    <s v="1080001"/>
    <n v="201502"/>
    <s v="CR_ALLOC_PMO"/>
    <n v="449.42"/>
    <x v="1"/>
    <x v="1"/>
  </r>
  <r>
    <s v="2201"/>
    <s v="6790305"/>
    <x v="1"/>
    <s v="A2453294"/>
    <s v="A24532940001"/>
    <s v="1080001"/>
    <n v="201502"/>
    <s v="CR_ALLOC_PMO"/>
    <n v="291.14"/>
    <x v="1"/>
    <x v="1"/>
  </r>
  <r>
    <s v="2201"/>
    <s v="6790305"/>
    <x v="1"/>
    <s v="A2453296"/>
    <s v="A24532960001"/>
    <s v="1080001"/>
    <n v="201502"/>
    <s v="CR_ALLOC_PMO"/>
    <n v="85.96"/>
    <x v="1"/>
    <x v="1"/>
  </r>
  <r>
    <s v="2201"/>
    <s v="6790305"/>
    <x v="1"/>
    <s v="A2467431"/>
    <s v="A24674310001"/>
    <s v="1080001"/>
    <n v="201502"/>
    <s v="CR_ALLOC_PMO"/>
    <n v="86.18"/>
    <x v="1"/>
    <x v="1"/>
  </r>
  <r>
    <s v="2201"/>
    <s v="6790305"/>
    <x v="1"/>
    <s v="A2528073"/>
    <s v="A25280730002"/>
    <s v="1080001"/>
    <n v="201502"/>
    <s v="CR_ALLOC_PMO"/>
    <n v="37.29"/>
    <x v="1"/>
    <x v="1"/>
  </r>
  <r>
    <s v="2201"/>
    <s v="6790305"/>
    <x v="1"/>
    <s v="10850-2008"/>
    <s v="A23418750001"/>
    <s v="1080001"/>
    <n v="201503"/>
    <s v="CR_ALLOC_PMO"/>
    <n v="260.14"/>
    <x v="1"/>
    <x v="1"/>
  </r>
  <r>
    <s v="2201"/>
    <s v="6790305"/>
    <x v="1"/>
    <s v="A2431955"/>
    <s v="A24319550001"/>
    <s v="1080001"/>
    <n v="201503"/>
    <s v="CR_ALLOC_PMO"/>
    <n v="460.09"/>
    <x v="1"/>
    <x v="1"/>
  </r>
  <r>
    <s v="2201"/>
    <s v="6790305"/>
    <x v="1"/>
    <s v="A2453294"/>
    <s v="A24532940001"/>
    <s v="1080001"/>
    <n v="201503"/>
    <s v="CR_ALLOC_PMO"/>
    <n v="252.77"/>
    <x v="1"/>
    <x v="1"/>
  </r>
  <r>
    <s v="2201"/>
    <s v="6790305"/>
    <x v="1"/>
    <s v="A2467431"/>
    <s v="A24674310001"/>
    <s v="1080001"/>
    <n v="201503"/>
    <s v="CR_ALLOC_PMO"/>
    <n v="174.78"/>
    <x v="1"/>
    <x v="1"/>
  </r>
  <r>
    <s v="2201"/>
    <s v="6790305"/>
    <x v="1"/>
    <s v="A2528073"/>
    <s v="A25280730002"/>
    <s v="1080001"/>
    <n v="201503"/>
    <s v="CR_ALLOC_PMO"/>
    <n v="28.7"/>
    <x v="1"/>
    <x v="1"/>
  </r>
  <r>
    <s v="2201"/>
    <s v="6790305"/>
    <x v="1"/>
    <s v="10850-2008"/>
    <s v="A23418750001"/>
    <s v="1080001"/>
    <n v="201504"/>
    <s v="CR_ALLOC_PMO"/>
    <n v="27.78"/>
    <x v="1"/>
    <x v="1"/>
  </r>
  <r>
    <s v="2201"/>
    <s v="6790305"/>
    <x v="1"/>
    <s v="A2431955"/>
    <s v="A24319550001"/>
    <s v="1080001"/>
    <n v="201504"/>
    <s v="CR_ALLOC_PMO"/>
    <n v="488.64"/>
    <x v="1"/>
    <x v="1"/>
  </r>
  <r>
    <s v="2201"/>
    <s v="6790305"/>
    <x v="1"/>
    <s v="A2453294"/>
    <s v="A24532940001"/>
    <s v="1080001"/>
    <n v="201504"/>
    <s v="CR_ALLOC_PMO"/>
    <n v="241.07"/>
    <x v="1"/>
    <x v="1"/>
  </r>
  <r>
    <s v="2201"/>
    <s v="6790305"/>
    <x v="1"/>
    <s v="A2467431"/>
    <s v="A24674310001"/>
    <s v="1080001"/>
    <n v="201504"/>
    <s v="CR_ALLOC_PMO"/>
    <n v="275.89999999999998"/>
    <x v="1"/>
    <x v="1"/>
  </r>
  <r>
    <s v="2201"/>
    <s v="6790305"/>
    <x v="1"/>
    <s v="10850-2008"/>
    <s v="A23418750001"/>
    <s v="1080001"/>
    <n v="201505"/>
    <s v="CR_ALLOC_PMO"/>
    <n v="201.35"/>
    <x v="1"/>
    <x v="1"/>
  </r>
  <r>
    <s v="2201"/>
    <s v="6790305"/>
    <x v="1"/>
    <s v="A2431955"/>
    <s v="A24319550001"/>
    <s v="1080001"/>
    <n v="201505"/>
    <s v="CR_ALLOC_PMO"/>
    <n v="459.84"/>
    <x v="1"/>
    <x v="1"/>
  </r>
  <r>
    <s v="2201"/>
    <s v="6790305"/>
    <x v="1"/>
    <s v="A2453294"/>
    <s v="A24532940001"/>
    <s v="1080001"/>
    <n v="201505"/>
    <s v="CR_ALLOC_PMO"/>
    <n v="508.5"/>
    <x v="1"/>
    <x v="1"/>
  </r>
  <r>
    <s v="2201"/>
    <s v="6790305"/>
    <x v="1"/>
    <s v="A2467431"/>
    <s v="A24674310001"/>
    <s v="1080001"/>
    <n v="201505"/>
    <s v="CR_ALLOC_PMO"/>
    <n v="400.33"/>
    <x v="1"/>
    <x v="1"/>
  </r>
  <r>
    <s v="2201"/>
    <s v="6790305"/>
    <x v="1"/>
    <s v="A2431955"/>
    <s v="A24319550001"/>
    <s v="1080001"/>
    <n v="201506"/>
    <s v="CR_ALLOC_PMO"/>
    <n v="359.28"/>
    <x v="1"/>
    <x v="1"/>
  </r>
  <r>
    <s v="2201"/>
    <s v="6790305"/>
    <x v="1"/>
    <s v="A2453294"/>
    <s v="A24532940001"/>
    <s v="1080001"/>
    <n v="201506"/>
    <s v="CR_ALLOC_PMO"/>
    <n v="455.8"/>
    <x v="1"/>
    <x v="1"/>
  </r>
  <r>
    <s v="2201"/>
    <s v="6790305"/>
    <x v="1"/>
    <s v="A2467431"/>
    <s v="A24674310001"/>
    <s v="1080001"/>
    <n v="201506"/>
    <s v="CR_ALLOC_PMO"/>
    <n v="322.89999999999998"/>
    <x v="1"/>
    <x v="1"/>
  </r>
  <r>
    <s v="2201"/>
    <s v="6790305"/>
    <x v="1"/>
    <s v="A2431955"/>
    <s v="A24319550001"/>
    <s v="1080001"/>
    <n v="201507"/>
    <s v="CR_ALLOC_PMO"/>
    <n v="397.09"/>
    <x v="1"/>
    <x v="1"/>
  </r>
  <r>
    <s v="2201"/>
    <s v="6790305"/>
    <x v="1"/>
    <s v="A2453294"/>
    <s v="A24532940001"/>
    <s v="1080001"/>
    <n v="201507"/>
    <s v="CR_ALLOC_PMO"/>
    <n v="503.32"/>
    <x v="1"/>
    <x v="1"/>
  </r>
  <r>
    <s v="2201"/>
    <s v="6790305"/>
    <x v="1"/>
    <s v="A2467431"/>
    <s v="A24674310001"/>
    <s v="1080001"/>
    <n v="201507"/>
    <s v="CR_ALLOC_PMO"/>
    <n v="436.79"/>
    <x v="1"/>
    <x v="1"/>
  </r>
  <r>
    <s v="2201"/>
    <s v="6790305"/>
    <x v="1"/>
    <s v="A2431955"/>
    <s v="A24319550001"/>
    <s v="1080001"/>
    <n v="201508"/>
    <s v="CR_ALLOC_PMO"/>
    <n v="707.93"/>
    <x v="1"/>
    <x v="1"/>
  </r>
  <r>
    <s v="2201"/>
    <s v="6790305"/>
    <x v="1"/>
    <s v="A2453294"/>
    <s v="A24532940001"/>
    <s v="1080001"/>
    <n v="201508"/>
    <s v="CR_ALLOC_PMO"/>
    <n v="497.63"/>
    <x v="1"/>
    <x v="1"/>
  </r>
  <r>
    <s v="2201"/>
    <s v="6790305"/>
    <x v="1"/>
    <s v="A2467431"/>
    <s v="A24674310001"/>
    <s v="1080001"/>
    <n v="201508"/>
    <s v="CR_ALLOC_PMO"/>
    <n v="523.94000000000005"/>
    <x v="1"/>
    <x v="1"/>
  </r>
  <r>
    <s v="2201"/>
    <s v="6790305"/>
    <x v="1"/>
    <s v="A2431955"/>
    <s v="A24319550001"/>
    <s v="1080001"/>
    <n v="201509"/>
    <s v="CR_ALLOC_PMO"/>
    <n v="668.74"/>
    <x v="1"/>
    <x v="1"/>
  </r>
  <r>
    <s v="2201"/>
    <s v="6790305"/>
    <x v="1"/>
    <s v="A2453294"/>
    <s v="A24532940001"/>
    <s v="1080001"/>
    <n v="201509"/>
    <s v="CR_ALLOC_PMO"/>
    <n v="315.89"/>
    <x v="1"/>
    <x v="1"/>
  </r>
  <r>
    <s v="2201"/>
    <s v="6790305"/>
    <x v="1"/>
    <s v="A2467431"/>
    <s v="A24674310001"/>
    <s v="1080001"/>
    <n v="201509"/>
    <s v="CR_ALLOC_PMO"/>
    <n v="574.37"/>
    <x v="1"/>
    <x v="1"/>
  </r>
  <r>
    <s v="2201"/>
    <s v="6790305"/>
    <x v="1"/>
    <s v="A2582282"/>
    <s v="A25822820001"/>
    <s v="1080001"/>
    <n v="201601"/>
    <s v="CR_ALLOC_IOTOPM"/>
    <n v="918.56"/>
    <x v="1"/>
    <x v="1"/>
  </r>
  <r>
    <s v="2201"/>
    <s v="6790305"/>
    <x v="1"/>
    <s v="A2582282"/>
    <s v="A25822820024"/>
    <s v="1080001"/>
    <n v="201601"/>
    <s v="CR_ALLOC_IOTOPM"/>
    <n v="65.77"/>
    <x v="1"/>
    <x v="1"/>
  </r>
  <r>
    <s v="2201"/>
    <s v="6790305"/>
    <x v="1"/>
    <s v="A2582286"/>
    <s v="A25822860001"/>
    <s v="1080001"/>
    <n v="201601"/>
    <s v="CR_ALLOC_IOTOPM"/>
    <n v="1024.43"/>
    <x v="1"/>
    <x v="1"/>
  </r>
  <r>
    <s v="2201"/>
    <s v="6790305"/>
    <x v="1"/>
    <s v="A2582287"/>
    <s v="A25822870001"/>
    <s v="1080001"/>
    <n v="201601"/>
    <s v="CR_ALLOC_IOTOPM"/>
    <n v="579.15"/>
    <x v="1"/>
    <x v="1"/>
  </r>
  <r>
    <s v="2201"/>
    <s v="6790305"/>
    <x v="1"/>
    <s v="A2582282"/>
    <s v="A25822820001"/>
    <s v="1080001"/>
    <n v="201602"/>
    <s v="CR_ALLOC_IOTOPM"/>
    <n v="4037.81"/>
    <x v="1"/>
    <x v="1"/>
  </r>
  <r>
    <s v="2201"/>
    <s v="6790305"/>
    <x v="1"/>
    <s v="A2582286"/>
    <s v="A25822860001"/>
    <s v="1080001"/>
    <n v="201602"/>
    <s v="CR_ALLOC_IOTOPM"/>
    <n v="1764.86"/>
    <x v="1"/>
    <x v="1"/>
  </r>
  <r>
    <s v="2201"/>
    <s v="6790305"/>
    <x v="1"/>
    <s v="A2582287"/>
    <s v="A25822870001"/>
    <s v="1080001"/>
    <n v="201602"/>
    <s v="CR_ALLOC_IOTOPM"/>
    <n v="766.1"/>
    <x v="1"/>
    <x v="1"/>
  </r>
  <r>
    <s v="2201"/>
    <s v="6790305"/>
    <x v="1"/>
    <s v="A2582287"/>
    <s v="A25822870011"/>
    <s v="1080001"/>
    <n v="201602"/>
    <s v="CR_ALLOC_IOTOPM"/>
    <n v="595.21"/>
    <x v="1"/>
    <x v="1"/>
  </r>
  <r>
    <s v="2201"/>
    <s v="6790305"/>
    <x v="1"/>
    <s v="A2585754"/>
    <s v="A25857540001"/>
    <s v="1080001"/>
    <n v="201602"/>
    <s v="CR_ALLOC_IOTOPM"/>
    <n v="64.66"/>
    <x v="1"/>
    <x v="1"/>
  </r>
  <r>
    <s v="2201"/>
    <s v="6790305"/>
    <x v="1"/>
    <s v="A2585773"/>
    <s v="A25857730001"/>
    <s v="1080001"/>
    <n v="201602"/>
    <s v="CR_ALLOC_IOTOPM"/>
    <n v="96.99"/>
    <x v="1"/>
    <x v="1"/>
  </r>
  <r>
    <s v="2201"/>
    <s v="6790305"/>
    <x v="1"/>
    <s v="A2582282"/>
    <s v="A25822820001"/>
    <s v="1080001"/>
    <n v="201603"/>
    <s v="CR_ALLOC_IOTOPM"/>
    <n v="2223.1799999999998"/>
    <x v="1"/>
    <x v="1"/>
  </r>
  <r>
    <s v="2201"/>
    <s v="6790305"/>
    <x v="1"/>
    <s v="A2582286"/>
    <s v="A25822860001"/>
    <s v="1080001"/>
    <n v="201603"/>
    <s v="CR_ALLOC_IOTOPM"/>
    <n v="1456.8"/>
    <x v="1"/>
    <x v="1"/>
  </r>
  <r>
    <s v="2201"/>
    <s v="6790305"/>
    <x v="1"/>
    <s v="A2582287"/>
    <s v="A25822870001"/>
    <s v="1080001"/>
    <n v="201603"/>
    <s v="CR_ALLOC_IOTOPM"/>
    <n v="711.32"/>
    <x v="1"/>
    <x v="1"/>
  </r>
  <r>
    <s v="2201"/>
    <s v="6790305"/>
    <x v="1"/>
    <s v="A2582287"/>
    <s v="A25822870011"/>
    <s v="1080001"/>
    <n v="201603"/>
    <s v="CR_ALLOC_IOTOPM"/>
    <n v="470.69"/>
    <x v="1"/>
    <x v="1"/>
  </r>
  <r>
    <s v="2201"/>
    <s v="6790305"/>
    <x v="1"/>
    <s v="A2585754"/>
    <s v="A25857540001"/>
    <s v="1080001"/>
    <n v="201603"/>
    <s v="CR_ALLOC_IOTOPM"/>
    <n v="70.89"/>
    <x v="1"/>
    <x v="1"/>
  </r>
  <r>
    <s v="2201"/>
    <s v="6790305"/>
    <x v="1"/>
    <s v="A2585773"/>
    <s v="A25857730001"/>
    <s v="1080001"/>
    <n v="201603"/>
    <s v="CR_ALLOC_IOTOPM"/>
    <n v="125.73"/>
    <x v="1"/>
    <x v="1"/>
  </r>
  <r>
    <s v="2201"/>
    <s v="6790305"/>
    <x v="1"/>
    <s v="A2582282"/>
    <s v="A25822820001"/>
    <s v="1080001"/>
    <n v="201604"/>
    <s v="CR_ALLOC_IOTOPM"/>
    <n v="2210.9699999999998"/>
    <x v="1"/>
    <x v="1"/>
  </r>
  <r>
    <s v="2201"/>
    <s v="6790305"/>
    <x v="1"/>
    <s v="A2582286"/>
    <s v="A25822860001"/>
    <s v="1080001"/>
    <n v="201604"/>
    <s v="CR_ALLOC_IOTOPM"/>
    <n v="1598.91"/>
    <x v="1"/>
    <x v="1"/>
  </r>
  <r>
    <s v="2201"/>
    <s v="6790305"/>
    <x v="1"/>
    <s v="A2582287"/>
    <s v="A25822870001"/>
    <s v="1080001"/>
    <n v="201604"/>
    <s v="CR_ALLOC_IOTOPM"/>
    <n v="499.7"/>
    <x v="1"/>
    <x v="1"/>
  </r>
  <r>
    <s v="2201"/>
    <s v="6790305"/>
    <x v="1"/>
    <s v="A2582287"/>
    <s v="A25822870011"/>
    <s v="1080001"/>
    <n v="201604"/>
    <s v="CR_ALLOC_IOTOPM"/>
    <n v="515.09"/>
    <x v="1"/>
    <x v="1"/>
  </r>
  <r>
    <s v="2201"/>
    <s v="6790305"/>
    <x v="1"/>
    <s v="A2585754"/>
    <s v="A25857540001"/>
    <s v="1080001"/>
    <n v="201604"/>
    <s v="CR_ALLOC_IOTOPM"/>
    <n v="199.95"/>
    <x v="1"/>
    <x v="1"/>
  </r>
  <r>
    <s v="2201"/>
    <s v="6790305"/>
    <x v="1"/>
    <s v="A2585773"/>
    <s v="A25857730001"/>
    <s v="1080001"/>
    <n v="201604"/>
    <s v="CR_ALLOC_IOTOPM"/>
    <n v="712.5"/>
    <x v="1"/>
    <x v="1"/>
  </r>
  <r>
    <s v="2201"/>
    <s v="6790305"/>
    <x v="1"/>
    <s v="A2582282"/>
    <s v="A25822820001"/>
    <s v="1080001"/>
    <n v="201605"/>
    <s v="CR_ALLOC_IOTOPM"/>
    <n v="1848.82"/>
    <x v="1"/>
    <x v="1"/>
  </r>
  <r>
    <s v="2201"/>
    <s v="6790305"/>
    <x v="1"/>
    <s v="A2582286"/>
    <s v="A25822860001"/>
    <s v="1080001"/>
    <n v="201605"/>
    <s v="CR_ALLOC_IOTOPM"/>
    <n v="1021.86"/>
    <x v="1"/>
    <x v="1"/>
  </r>
  <r>
    <s v="2201"/>
    <s v="6790305"/>
    <x v="1"/>
    <s v="A2582287"/>
    <s v="A25822870001"/>
    <s v="1080001"/>
    <n v="201605"/>
    <s v="CR_ALLOC_IOTOPM"/>
    <n v="509.47"/>
    <x v="1"/>
    <x v="1"/>
  </r>
  <r>
    <s v="2201"/>
    <s v="6790305"/>
    <x v="1"/>
    <s v="A2582287"/>
    <s v="A25822870011"/>
    <s v="1080001"/>
    <n v="201605"/>
    <s v="CR_ALLOC_IOTOPM"/>
    <n v="499.79"/>
    <x v="1"/>
    <x v="1"/>
  </r>
  <r>
    <s v="2201"/>
    <s v="6790305"/>
    <x v="1"/>
    <s v="A2585754"/>
    <s v="A25857540001"/>
    <s v="1080001"/>
    <n v="201605"/>
    <s v="CR_ALLOC_IOTOPM"/>
    <n v="232.53"/>
    <x v="1"/>
    <x v="1"/>
  </r>
  <r>
    <s v="2201"/>
    <s v="6790305"/>
    <x v="1"/>
    <s v="A2585773"/>
    <s v="A25857730001"/>
    <s v="1080001"/>
    <n v="201605"/>
    <s v="CR_ALLOC_IOTOPM"/>
    <n v="408.83"/>
    <x v="1"/>
    <x v="1"/>
  </r>
  <r>
    <s v="2201"/>
    <s v="6790305"/>
    <x v="1"/>
    <s v="A2582282"/>
    <s v="A25822820001"/>
    <s v="1080001"/>
    <n v="201606"/>
    <s v="CR_ALLOC_IOTOPM"/>
    <n v="1685.08"/>
    <x v="1"/>
    <x v="1"/>
  </r>
  <r>
    <s v="2201"/>
    <s v="6790305"/>
    <x v="1"/>
    <s v="A2582286"/>
    <s v="A25822860001"/>
    <s v="1080001"/>
    <n v="201606"/>
    <s v="CR_ALLOC_IOTOPM"/>
    <n v="936.91"/>
    <x v="1"/>
    <x v="1"/>
  </r>
  <r>
    <s v="2201"/>
    <s v="6790305"/>
    <x v="1"/>
    <s v="A2582287"/>
    <s v="A25822870001"/>
    <s v="1080001"/>
    <n v="201606"/>
    <s v="CR_ALLOC_IOTOPM"/>
    <n v="646.1"/>
    <x v="1"/>
    <x v="1"/>
  </r>
  <r>
    <s v="2201"/>
    <s v="6790305"/>
    <x v="1"/>
    <s v="A2582287"/>
    <s v="A25822870011"/>
    <s v="1080001"/>
    <n v="201606"/>
    <s v="CR_ALLOC_IOTOPM"/>
    <n v="414.26"/>
    <x v="1"/>
    <x v="1"/>
  </r>
  <r>
    <s v="2201"/>
    <s v="6790305"/>
    <x v="1"/>
    <s v="A2585754"/>
    <s v="A25857540001"/>
    <s v="1080001"/>
    <n v="201606"/>
    <s v="CR_ALLOC_IOTOPM"/>
    <n v="229.53"/>
    <x v="1"/>
    <x v="1"/>
  </r>
  <r>
    <s v="2201"/>
    <s v="6790305"/>
    <x v="1"/>
    <s v="A2585773"/>
    <s v="A25857730001"/>
    <s v="1080001"/>
    <n v="201606"/>
    <s v="CR_ALLOC_IOTOPM"/>
    <n v="453.15"/>
    <x v="1"/>
    <x v="1"/>
  </r>
  <r>
    <s v="2201"/>
    <s v="6790305"/>
    <x v="1"/>
    <s v="A2582282"/>
    <s v="A25822820001"/>
    <s v="1080001"/>
    <n v="201607"/>
    <s v="CR_ALLOC_IOTOPM"/>
    <n v="2260.9899999999998"/>
    <x v="1"/>
    <x v="1"/>
  </r>
  <r>
    <s v="2201"/>
    <s v="6790305"/>
    <x v="1"/>
    <s v="A2582286"/>
    <s v="A25822860001"/>
    <s v="1080001"/>
    <n v="201607"/>
    <s v="CR_ALLOC_IOTOPM"/>
    <n v="1114.52"/>
    <x v="1"/>
    <x v="1"/>
  </r>
  <r>
    <s v="2201"/>
    <s v="6790305"/>
    <x v="1"/>
    <s v="A2582287"/>
    <s v="A25822870001"/>
    <s v="1080001"/>
    <n v="201607"/>
    <s v="CR_ALLOC_IOTOPM"/>
    <n v="623"/>
    <x v="1"/>
    <x v="1"/>
  </r>
  <r>
    <s v="2201"/>
    <s v="6790305"/>
    <x v="1"/>
    <s v="A2582287"/>
    <s v="A25822870011"/>
    <s v="1080001"/>
    <n v="201607"/>
    <s v="CR_ALLOC_IOTOPM"/>
    <n v="560.64"/>
    <x v="1"/>
    <x v="1"/>
  </r>
  <r>
    <s v="2201"/>
    <s v="6790305"/>
    <x v="1"/>
    <s v="A2585754"/>
    <s v="A25857540001"/>
    <s v="1080001"/>
    <n v="201607"/>
    <s v="CR_ALLOC_IOTOPM"/>
    <n v="180.8"/>
    <x v="1"/>
    <x v="1"/>
  </r>
  <r>
    <s v="2201"/>
    <s v="6790305"/>
    <x v="1"/>
    <s v="A2585773"/>
    <s v="A25857730001"/>
    <s v="1080001"/>
    <n v="201607"/>
    <s v="CR_ALLOC_IOTOPM"/>
    <n v="260.5"/>
    <x v="1"/>
    <x v="1"/>
  </r>
  <r>
    <s v="2201"/>
    <s v="6790305"/>
    <x v="1"/>
    <s v="A2582282"/>
    <s v="A25822820001"/>
    <s v="1080001"/>
    <n v="201608"/>
    <s v="CR_ALLOC_IOTOPM"/>
    <n v="2597.92"/>
    <x v="1"/>
    <x v="1"/>
  </r>
  <r>
    <s v="2201"/>
    <s v="6790305"/>
    <x v="1"/>
    <s v="A2582286"/>
    <s v="A25822860001"/>
    <s v="1080001"/>
    <n v="201608"/>
    <s v="CR_ALLOC_IOTOPM"/>
    <n v="1092.94"/>
    <x v="1"/>
    <x v="1"/>
  </r>
  <r>
    <s v="2201"/>
    <s v="6790305"/>
    <x v="1"/>
    <s v="A2582287"/>
    <s v="A25822870001"/>
    <s v="1080001"/>
    <n v="201608"/>
    <s v="CR_ALLOC_IOTOPM"/>
    <n v="530.9"/>
    <x v="1"/>
    <x v="1"/>
  </r>
  <r>
    <s v="2201"/>
    <s v="6790305"/>
    <x v="1"/>
    <s v="A2582287"/>
    <s v="A25822870011"/>
    <s v="1080001"/>
    <n v="201608"/>
    <s v="CR_ALLOC_IOTOPM"/>
    <n v="605.79999999999995"/>
    <x v="1"/>
    <x v="1"/>
  </r>
  <r>
    <s v="2201"/>
    <s v="6790305"/>
    <x v="1"/>
    <s v="A2585754"/>
    <s v="A25857540001"/>
    <s v="1080001"/>
    <n v="201608"/>
    <s v="CR_ALLOC_IOTOPM"/>
    <n v="28.28"/>
    <x v="1"/>
    <x v="1"/>
  </r>
  <r>
    <s v="2201"/>
    <s v="6790305"/>
    <x v="1"/>
    <s v="A2585773"/>
    <s v="A25857730001"/>
    <s v="1080001"/>
    <n v="201608"/>
    <s v="CR_ALLOC_IOTOPM"/>
    <n v="421.5"/>
    <x v="1"/>
    <x v="1"/>
  </r>
  <r>
    <s v="2201"/>
    <s v="6790305"/>
    <x v="1"/>
    <s v="A2582282"/>
    <s v="A25822820001"/>
    <s v="1080001"/>
    <n v="201609"/>
    <s v="CR_ALLOC_IOTOPM"/>
    <n v="2459.34"/>
    <x v="1"/>
    <x v="1"/>
  </r>
  <r>
    <s v="2201"/>
    <s v="6790305"/>
    <x v="1"/>
    <s v="A2582286"/>
    <s v="A25822860001"/>
    <s v="1080001"/>
    <n v="201609"/>
    <s v="CR_ALLOC_IOTOPM"/>
    <n v="1285.6099999999999"/>
    <x v="1"/>
    <x v="1"/>
  </r>
  <r>
    <s v="2201"/>
    <s v="6790305"/>
    <x v="1"/>
    <s v="A2582287"/>
    <s v="A25822870001"/>
    <s v="1080001"/>
    <n v="201609"/>
    <s v="CR_ALLOC_IOTOPM"/>
    <n v="116.41"/>
    <x v="1"/>
    <x v="1"/>
  </r>
  <r>
    <s v="2201"/>
    <s v="6790305"/>
    <x v="1"/>
    <s v="A2582287"/>
    <s v="A25822870011"/>
    <s v="1080001"/>
    <n v="201609"/>
    <s v="CR_ALLOC_IOTOPM"/>
    <n v="555.22"/>
    <x v="1"/>
    <x v="1"/>
  </r>
  <r>
    <s v="2201"/>
    <s v="6790305"/>
    <x v="1"/>
    <s v="A2585754"/>
    <s v="A25857540001"/>
    <s v="1080001"/>
    <n v="201609"/>
    <s v="CR_ALLOC_IOTOPM"/>
    <n v="129.21"/>
    <x v="1"/>
    <x v="1"/>
  </r>
  <r>
    <s v="2201"/>
    <s v="6790305"/>
    <x v="1"/>
    <s v="A2585773"/>
    <s v="A25857730001"/>
    <s v="1080001"/>
    <n v="201609"/>
    <s v="CR_ALLOC_IOTOPM"/>
    <n v="477.48"/>
    <x v="1"/>
    <x v="1"/>
  </r>
  <r>
    <s v="2201"/>
    <s v="6790305"/>
    <x v="1"/>
    <s v="A2431955"/>
    <s v="A24319550001"/>
    <s v="1080001"/>
    <n v="201610"/>
    <s v="CR_ALLOC_IOTOPM"/>
    <n v="717.84"/>
    <x v="1"/>
    <x v="1"/>
  </r>
  <r>
    <s v="2201"/>
    <s v="6790305"/>
    <x v="1"/>
    <s v="A2582282"/>
    <s v="A25822820001"/>
    <s v="1080001"/>
    <n v="201610"/>
    <s v="CR_ALLOC_IOTOPM"/>
    <n v="2682.64"/>
    <x v="1"/>
    <x v="1"/>
  </r>
  <r>
    <s v="2201"/>
    <s v="6790305"/>
    <x v="1"/>
    <s v="A2582286"/>
    <s v="A25822860001"/>
    <s v="1080001"/>
    <n v="201610"/>
    <s v="CR_ALLOC_IOTOPM"/>
    <n v="741.96"/>
    <x v="1"/>
    <x v="1"/>
  </r>
  <r>
    <s v="2201"/>
    <s v="6790305"/>
    <x v="1"/>
    <s v="A2582286"/>
    <s v="A25822860063"/>
    <s v="1080001"/>
    <n v="201610"/>
    <s v="CR_ALLOC_IOTOPM"/>
    <n v="20.94"/>
    <x v="1"/>
    <x v="1"/>
  </r>
  <r>
    <s v="2201"/>
    <s v="6790305"/>
    <x v="1"/>
    <s v="A2582287"/>
    <s v="A25822870011"/>
    <s v="1080001"/>
    <n v="201610"/>
    <s v="CR_ALLOC_IOTOPM"/>
    <n v="511.53"/>
    <x v="1"/>
    <x v="1"/>
  </r>
  <r>
    <s v="2201"/>
    <s v="6790305"/>
    <x v="1"/>
    <s v="A2585754"/>
    <s v="A25857540001"/>
    <s v="1080001"/>
    <n v="201610"/>
    <s v="CR_ALLOC_IOTOPM"/>
    <n v="142.41"/>
    <x v="1"/>
    <x v="1"/>
  </r>
  <r>
    <s v="2201"/>
    <s v="6790305"/>
    <x v="1"/>
    <s v="A2585773"/>
    <s v="A25857730001"/>
    <s v="1080001"/>
    <n v="201610"/>
    <s v="CR_ALLOC_IOTOPM"/>
    <n v="400.79"/>
    <x v="1"/>
    <x v="1"/>
  </r>
  <r>
    <s v="2201"/>
    <s v="6790305"/>
    <x v="1"/>
    <s v="A2617446"/>
    <s v="A26174460001"/>
    <s v="1080001"/>
    <n v="201610"/>
    <s v="CR_ALLOC_IOTOPM"/>
    <n v="700.58"/>
    <x v="1"/>
    <x v="1"/>
  </r>
  <r>
    <s v="2201"/>
    <s v="6790305"/>
    <x v="1"/>
    <s v="A2582282"/>
    <s v="A25822820001"/>
    <s v="1080001"/>
    <n v="201611"/>
    <s v="CR_ALLOC_IOTOPM"/>
    <n v="1821.35"/>
    <x v="1"/>
    <x v="1"/>
  </r>
  <r>
    <s v="2201"/>
    <s v="6790305"/>
    <x v="1"/>
    <s v="A2582286"/>
    <s v="A25822860001"/>
    <s v="1080001"/>
    <n v="201611"/>
    <s v="CR_ALLOC_IOTOPM"/>
    <n v="911.84"/>
    <x v="1"/>
    <x v="1"/>
  </r>
  <r>
    <s v="2201"/>
    <s v="6790305"/>
    <x v="1"/>
    <s v="A2582287"/>
    <s v="A25822870011"/>
    <s v="1080001"/>
    <n v="201611"/>
    <s v="CR_ALLOC_IOTOPM"/>
    <n v="542.41999999999996"/>
    <x v="1"/>
    <x v="1"/>
  </r>
  <r>
    <s v="2201"/>
    <s v="6790305"/>
    <x v="1"/>
    <s v="A2585754"/>
    <s v="A25857540001"/>
    <s v="1080001"/>
    <n v="201611"/>
    <s v="CR_ALLOC_IOTOPM"/>
    <n v="232.95"/>
    <x v="1"/>
    <x v="1"/>
  </r>
  <r>
    <s v="2201"/>
    <s v="6790305"/>
    <x v="1"/>
    <s v="A2585773"/>
    <s v="A25857730001"/>
    <s v="1080001"/>
    <n v="201611"/>
    <s v="CR_ALLOC_IOTOPM"/>
    <n v="132.83000000000001"/>
    <x v="1"/>
    <x v="1"/>
  </r>
  <r>
    <s v="2201"/>
    <s v="6790305"/>
    <x v="1"/>
    <s v="A2617446"/>
    <s v="A26174460001"/>
    <s v="1080001"/>
    <n v="201611"/>
    <s v="CR_ALLOC_IOTOPM"/>
    <n v="1242.96"/>
    <x v="1"/>
    <x v="1"/>
  </r>
  <r>
    <s v="2201"/>
    <s v="6790305"/>
    <x v="1"/>
    <s v="A2582282"/>
    <s v="A25822820001"/>
    <s v="1080001"/>
    <n v="201612"/>
    <s v="CR_ALLOC_IOTOPM"/>
    <n v="1076.8900000000001"/>
    <x v="1"/>
    <x v="1"/>
  </r>
  <r>
    <s v="2201"/>
    <s v="6790305"/>
    <x v="1"/>
    <s v="A2582286"/>
    <s v="A25822860001"/>
    <s v="1080001"/>
    <n v="201612"/>
    <s v="CR_ALLOC_IOTOPM"/>
    <n v="684.95"/>
    <x v="1"/>
    <x v="1"/>
  </r>
  <r>
    <s v="2201"/>
    <s v="6790305"/>
    <x v="1"/>
    <s v="A2585754"/>
    <s v="A25857540001"/>
    <s v="1080001"/>
    <n v="201612"/>
    <s v="CR_ALLOC_IOTOPM"/>
    <n v="439.82"/>
    <x v="1"/>
    <x v="1"/>
  </r>
  <r>
    <s v="2201"/>
    <s v="6790305"/>
    <x v="1"/>
    <s v="A2585773"/>
    <s v="A25857730001"/>
    <s v="1080001"/>
    <n v="201612"/>
    <s v="CR_ALLOC_IOTOPM"/>
    <n v="9.2100000000000009"/>
    <x v="1"/>
    <x v="1"/>
  </r>
  <r>
    <s v="2201"/>
    <s v="6790305"/>
    <x v="1"/>
    <s v="A2582282"/>
    <s v="A25822820001"/>
    <s v="1080001"/>
    <n v="201701"/>
    <s v="CR_ALLOC_IOTOPM"/>
    <n v="1212.3800000000001"/>
    <x v="1"/>
    <x v="1"/>
  </r>
  <r>
    <s v="2201"/>
    <s v="6790305"/>
    <x v="1"/>
    <s v="A2582286"/>
    <s v="A25822860001"/>
    <s v="1080001"/>
    <n v="201701"/>
    <s v="CR_ALLOC_IOTOPM"/>
    <n v="585.16"/>
    <x v="1"/>
    <x v="1"/>
  </r>
  <r>
    <s v="2201"/>
    <s v="6790305"/>
    <x v="1"/>
    <s v="A2585754"/>
    <s v="A25857540001"/>
    <s v="1080001"/>
    <n v="201701"/>
    <s v="CR_ALLOC_IOTOPM"/>
    <n v="98.39"/>
    <x v="1"/>
    <x v="1"/>
  </r>
  <r>
    <s v="2201"/>
    <s v="6790305"/>
    <x v="1"/>
    <s v="A2585773"/>
    <s v="A25857730001"/>
    <s v="1080001"/>
    <n v="201701"/>
    <s v="CR_ALLOC_IOTOPM"/>
    <n v="33.24"/>
    <x v="1"/>
    <x v="1"/>
  </r>
  <r>
    <s v="2201"/>
    <s v="6790305"/>
    <x v="1"/>
    <s v="A2582282"/>
    <s v="A25822820001"/>
    <s v="1080001"/>
    <n v="201702"/>
    <s v="CR_ALLOC_IOTOPM"/>
    <n v="641.15"/>
    <x v="1"/>
    <x v="1"/>
  </r>
  <r>
    <s v="2201"/>
    <s v="6790305"/>
    <x v="1"/>
    <s v="A2582282"/>
    <s v="A25822820001"/>
    <s v="1080001"/>
    <n v="201703"/>
    <s v="CR_ALLOC_IOTOPM"/>
    <n v="625.53"/>
    <x v="1"/>
    <x v="1"/>
  </r>
  <r>
    <s v="2201"/>
    <s v="6790305"/>
    <x v="1"/>
    <s v="A2582282"/>
    <s v="A25822820001"/>
    <s v="1080001"/>
    <n v="201704"/>
    <s v="CR_ALLOC_IOTOPM"/>
    <n v="303.7"/>
    <x v="1"/>
    <x v="1"/>
  </r>
  <r>
    <s v="2201"/>
    <s v="6790305"/>
    <x v="1"/>
    <s v="A2582282"/>
    <s v="A25822820001"/>
    <s v="1080001"/>
    <n v="201705"/>
    <s v="CR_ALLOC_IOTOPM"/>
    <n v="660.77"/>
    <x v="1"/>
    <x v="1"/>
  </r>
  <r>
    <s v="2201"/>
    <s v="6790305"/>
    <x v="1"/>
    <s v="A2582282"/>
    <s v="A25822820001"/>
    <s v="1080001"/>
    <n v="201706"/>
    <s v="CR_ALLOC_IOTOPM"/>
    <n v="659.13"/>
    <x v="1"/>
    <x v="1"/>
  </r>
  <r>
    <s v="2201"/>
    <s v="A1000200"/>
    <x v="2"/>
    <s v="10850-2008"/>
    <s v="A23214610001"/>
    <s v="1080001"/>
    <n v="201207"/>
    <s v="CR"/>
    <n v="0.61"/>
    <x v="1"/>
    <x v="1"/>
  </r>
  <r>
    <s v="2201"/>
    <s v="A1000200"/>
    <x v="2"/>
    <s v="10850-2008"/>
    <s v="A23418730001"/>
    <s v="1080001"/>
    <n v="201207"/>
    <s v="CR"/>
    <n v="0.97"/>
    <x v="1"/>
    <x v="1"/>
  </r>
  <r>
    <s v="2201"/>
    <s v="A1000200"/>
    <x v="2"/>
    <s v="10850-2008"/>
    <s v="A23418740001"/>
    <s v="1080001"/>
    <n v="201207"/>
    <s v="CR"/>
    <n v="0.93"/>
    <x v="1"/>
    <x v="1"/>
  </r>
  <r>
    <s v="2201"/>
    <s v="A1000200"/>
    <x v="2"/>
    <s v="10850-2008"/>
    <s v="A23418740002"/>
    <s v="1080001"/>
    <n v="201207"/>
    <s v="CR"/>
    <n v="0.16"/>
    <x v="1"/>
    <x v="1"/>
  </r>
  <r>
    <s v="2201"/>
    <s v="A1000200"/>
    <x v="2"/>
    <s v="10850-2008"/>
    <s v="A23418750001"/>
    <s v="1080001"/>
    <n v="201207"/>
    <s v="CR"/>
    <n v="0.06"/>
    <x v="1"/>
    <x v="1"/>
  </r>
  <r>
    <s v="2201"/>
    <s v="A1000200"/>
    <x v="2"/>
    <s v="10850-2008"/>
    <s v="A23418760001"/>
    <s v="1080001"/>
    <n v="201207"/>
    <s v="CR"/>
    <n v="0.04"/>
    <x v="1"/>
    <x v="1"/>
  </r>
  <r>
    <s v="2201"/>
    <s v="A1000200"/>
    <x v="2"/>
    <s v="10850-2008"/>
    <s v="A23418770001"/>
    <s v="1080001"/>
    <n v="201207"/>
    <s v="CR"/>
    <n v="0.11"/>
    <x v="1"/>
    <x v="1"/>
  </r>
  <r>
    <s v="2201"/>
    <s v="A1000200"/>
    <x v="2"/>
    <s v="10850-2008"/>
    <s v="A23418770004"/>
    <s v="1080001"/>
    <n v="201207"/>
    <s v="CR"/>
    <n v="0.37"/>
    <x v="1"/>
    <x v="1"/>
  </r>
  <r>
    <s v="2201"/>
    <s v="A1000200"/>
    <x v="2"/>
    <s v="10850-2008"/>
    <s v="A23418790001"/>
    <s v="1080001"/>
    <n v="201207"/>
    <s v="CR"/>
    <n v="0.88"/>
    <x v="1"/>
    <x v="1"/>
  </r>
  <r>
    <s v="2201"/>
    <s v="A1000200"/>
    <x v="2"/>
    <s v="10850-2008"/>
    <s v="A23418790002"/>
    <s v="1080001"/>
    <n v="201207"/>
    <s v="CR"/>
    <n v="27.67"/>
    <x v="1"/>
    <x v="1"/>
  </r>
  <r>
    <s v="2201"/>
    <s v="A1000200"/>
    <x v="2"/>
    <s v="10850-2008"/>
    <s v="A23418790005"/>
    <s v="1080001"/>
    <n v="201207"/>
    <s v="CR"/>
    <n v="-0.33"/>
    <x v="1"/>
    <x v="1"/>
  </r>
  <r>
    <s v="2201"/>
    <s v="A1000200"/>
    <x v="2"/>
    <s v="10850-2008"/>
    <s v="A23418790017"/>
    <s v="1080001"/>
    <n v="201207"/>
    <s v="CR"/>
    <n v="0.18"/>
    <x v="1"/>
    <x v="1"/>
  </r>
  <r>
    <s v="2201"/>
    <s v="A1000200"/>
    <x v="2"/>
    <s v="10850-2008"/>
    <s v="A23418790028"/>
    <s v="1080001"/>
    <n v="201207"/>
    <s v="CR"/>
    <n v="0.22"/>
    <x v="1"/>
    <x v="1"/>
  </r>
  <r>
    <s v="2201"/>
    <s v="A1000200"/>
    <x v="2"/>
    <s v="10850-2008"/>
    <s v="A23418790030"/>
    <s v="1080001"/>
    <n v="201207"/>
    <s v="CR"/>
    <n v="0.08"/>
    <x v="1"/>
    <x v="1"/>
  </r>
  <r>
    <s v="2201"/>
    <s v="A1000200"/>
    <x v="2"/>
    <s v="10850-2008"/>
    <s v="A23418790036"/>
    <s v="1080001"/>
    <n v="201207"/>
    <s v="CR"/>
    <n v="0.15"/>
    <x v="1"/>
    <x v="1"/>
  </r>
  <r>
    <s v="2201"/>
    <s v="A1000200"/>
    <x v="2"/>
    <s v="10850-2008"/>
    <s v="A23418790040"/>
    <s v="1080001"/>
    <n v="201207"/>
    <s v="CR"/>
    <n v="7.0000000000000007E-2"/>
    <x v="1"/>
    <x v="1"/>
  </r>
  <r>
    <s v="2201"/>
    <s v="A1000200"/>
    <x v="2"/>
    <s v="10850-2008"/>
    <s v="A23418790042"/>
    <s v="1080001"/>
    <n v="201207"/>
    <s v="CR"/>
    <n v="1.24"/>
    <x v="1"/>
    <x v="1"/>
  </r>
  <r>
    <s v="2201"/>
    <s v="A1000200"/>
    <x v="2"/>
    <s v="10850-2008"/>
    <s v="A23564980001"/>
    <s v="1080001"/>
    <n v="201207"/>
    <s v="CR"/>
    <n v="0.44"/>
    <x v="1"/>
    <x v="1"/>
  </r>
  <r>
    <s v="2201"/>
    <s v="A1000200"/>
    <x v="2"/>
    <s v="10850-2008"/>
    <s v="A23717810001"/>
    <s v="1080001"/>
    <n v="201207"/>
    <s v="CR"/>
    <n v="0.19"/>
    <x v="1"/>
    <x v="1"/>
  </r>
  <r>
    <s v="2201"/>
    <s v="A1000200"/>
    <x v="2"/>
    <s v="A2341873"/>
    <s v="A23418730002"/>
    <s v="1080001"/>
    <n v="201207"/>
    <s v="CR"/>
    <n v="-0.01"/>
    <x v="1"/>
    <x v="1"/>
  </r>
  <r>
    <s v="2201"/>
    <s v="A1000200"/>
    <x v="2"/>
    <s v="A2341873"/>
    <s v="A23418730012"/>
    <s v="1080001"/>
    <n v="201207"/>
    <s v="CR"/>
    <n v="0.22"/>
    <x v="1"/>
    <x v="1"/>
  </r>
  <r>
    <s v="2201"/>
    <s v="A1000200"/>
    <x v="2"/>
    <s v="A2341873"/>
    <s v="A23418730019"/>
    <s v="1080001"/>
    <n v="201207"/>
    <s v="CR"/>
    <n v="18.670000000000002"/>
    <x v="1"/>
    <x v="1"/>
  </r>
  <r>
    <s v="2201"/>
    <s v="A1000200"/>
    <x v="2"/>
    <s v="A2341876"/>
    <s v="A23418760013"/>
    <s v="1080001"/>
    <n v="201207"/>
    <s v="CR"/>
    <n v="0.12"/>
    <x v="1"/>
    <x v="1"/>
  </r>
  <r>
    <s v="2201"/>
    <s v="A1000200"/>
    <x v="2"/>
    <s v="A2341879"/>
    <s v="A23418790010"/>
    <s v="1080001"/>
    <n v="201207"/>
    <s v="CR"/>
    <n v="0.09"/>
    <x v="1"/>
    <x v="1"/>
  </r>
  <r>
    <s v="2201"/>
    <s v="A1000200"/>
    <x v="2"/>
    <s v="A2341879"/>
    <s v="A23418790014"/>
    <s v="1080001"/>
    <n v="201207"/>
    <s v="CR"/>
    <n v="0.04"/>
    <x v="1"/>
    <x v="1"/>
  </r>
  <r>
    <s v="2201"/>
    <s v="A1000200"/>
    <x v="2"/>
    <s v="A2341879"/>
    <s v="A23418790044"/>
    <s v="1080001"/>
    <n v="201207"/>
    <s v="CR"/>
    <n v="7.0000000000000007E-2"/>
    <x v="1"/>
    <x v="1"/>
  </r>
  <r>
    <s v="2201"/>
    <s v="A1000200"/>
    <x v="2"/>
    <s v="A2341879"/>
    <s v="A23418790047"/>
    <s v="1080001"/>
    <n v="201207"/>
    <s v="CR"/>
    <n v="0.17"/>
    <x v="1"/>
    <x v="1"/>
  </r>
  <r>
    <s v="2201"/>
    <s v="A1000200"/>
    <x v="2"/>
    <s v="10850-2008"/>
    <s v="A23214610001"/>
    <s v="1080001"/>
    <n v="201208"/>
    <s v="CR"/>
    <n v="-0.35"/>
    <x v="1"/>
    <x v="1"/>
  </r>
  <r>
    <s v="2201"/>
    <s v="A1000200"/>
    <x v="2"/>
    <s v="10850-2008"/>
    <s v="A23418730001"/>
    <s v="1080001"/>
    <n v="201208"/>
    <s v="CR"/>
    <n v="2.27"/>
    <x v="1"/>
    <x v="1"/>
  </r>
  <r>
    <s v="2201"/>
    <s v="A1000200"/>
    <x v="2"/>
    <s v="10850-2008"/>
    <s v="A23418740001"/>
    <s v="1080001"/>
    <n v="201208"/>
    <s v="CR"/>
    <n v="11.71"/>
    <x v="1"/>
    <x v="1"/>
  </r>
  <r>
    <s v="2201"/>
    <s v="A1000200"/>
    <x v="2"/>
    <s v="10850-2008"/>
    <s v="A23418740014"/>
    <s v="1080001"/>
    <n v="201208"/>
    <s v="CR"/>
    <n v="3.26"/>
    <x v="1"/>
    <x v="1"/>
  </r>
  <r>
    <s v="2201"/>
    <s v="A1000200"/>
    <x v="2"/>
    <s v="10850-2008"/>
    <s v="A23418760001"/>
    <s v="1080001"/>
    <n v="201208"/>
    <s v="CR"/>
    <n v="2.91"/>
    <x v="1"/>
    <x v="1"/>
  </r>
  <r>
    <s v="2201"/>
    <s v="A1000200"/>
    <x v="2"/>
    <s v="10850-2008"/>
    <s v="A23418770001"/>
    <s v="1080001"/>
    <n v="201208"/>
    <s v="CR"/>
    <n v="0.21"/>
    <x v="1"/>
    <x v="1"/>
  </r>
  <r>
    <s v="2201"/>
    <s v="A1000200"/>
    <x v="2"/>
    <s v="10850-2008"/>
    <s v="A23418770004"/>
    <s v="1080001"/>
    <n v="201208"/>
    <s v="CR"/>
    <n v="2.4700000000000002"/>
    <x v="1"/>
    <x v="1"/>
  </r>
  <r>
    <s v="2201"/>
    <s v="A1000200"/>
    <x v="2"/>
    <s v="10850-2008"/>
    <s v="A23418790001"/>
    <s v="1080001"/>
    <n v="201208"/>
    <s v="CR"/>
    <n v="9.7799999999999994"/>
    <x v="1"/>
    <x v="1"/>
  </r>
  <r>
    <s v="2201"/>
    <s v="A1000200"/>
    <x v="2"/>
    <s v="10850-2008"/>
    <s v="A23418790002"/>
    <s v="1080001"/>
    <n v="201208"/>
    <s v="CR"/>
    <n v="-334.38"/>
    <x v="1"/>
    <x v="1"/>
  </r>
  <r>
    <s v="2201"/>
    <s v="A1000200"/>
    <x v="2"/>
    <s v="10850-2008"/>
    <s v="A23418790005"/>
    <s v="1080001"/>
    <n v="201208"/>
    <s v="CR"/>
    <n v="9.7100000000000009"/>
    <x v="1"/>
    <x v="1"/>
  </r>
  <r>
    <s v="2201"/>
    <s v="A1000200"/>
    <x v="2"/>
    <s v="10850-2008"/>
    <s v="A23418790030"/>
    <s v="1080001"/>
    <n v="201208"/>
    <s v="CR"/>
    <n v="0.89"/>
    <x v="1"/>
    <x v="1"/>
  </r>
  <r>
    <s v="2201"/>
    <s v="A1000200"/>
    <x v="2"/>
    <s v="10850-2008"/>
    <s v="A23418790036"/>
    <s v="1080001"/>
    <n v="201208"/>
    <s v="CR"/>
    <n v="-0.4"/>
    <x v="1"/>
    <x v="1"/>
  </r>
  <r>
    <s v="2201"/>
    <s v="A1000200"/>
    <x v="2"/>
    <s v="10850-2008"/>
    <s v="A23418790042"/>
    <s v="1080001"/>
    <n v="201208"/>
    <s v="CR"/>
    <n v="-10.8"/>
    <x v="1"/>
    <x v="1"/>
  </r>
  <r>
    <s v="2201"/>
    <s v="A1000200"/>
    <x v="2"/>
    <s v="10850-2008"/>
    <s v="A23564980001"/>
    <s v="1080001"/>
    <n v="201208"/>
    <s v="CR"/>
    <n v="3.03"/>
    <x v="1"/>
    <x v="1"/>
  </r>
  <r>
    <s v="2201"/>
    <s v="A1000200"/>
    <x v="2"/>
    <s v="A2341873"/>
    <s v="A23418730002"/>
    <s v="1080001"/>
    <n v="201208"/>
    <s v="CR"/>
    <n v="1.96"/>
    <x v="1"/>
    <x v="1"/>
  </r>
  <r>
    <s v="2201"/>
    <s v="A1000200"/>
    <x v="2"/>
    <s v="A2341873"/>
    <s v="A23418730012"/>
    <s v="1080001"/>
    <n v="201208"/>
    <s v="CR"/>
    <n v="-1.93"/>
    <x v="1"/>
    <x v="1"/>
  </r>
  <r>
    <s v="2201"/>
    <s v="A1000200"/>
    <x v="2"/>
    <s v="A2341873"/>
    <s v="A23418730019"/>
    <s v="1080001"/>
    <n v="201208"/>
    <s v="CR"/>
    <n v="-116.9"/>
    <x v="1"/>
    <x v="1"/>
  </r>
  <r>
    <s v="2201"/>
    <s v="A1000200"/>
    <x v="2"/>
    <s v="A2341876"/>
    <s v="A23418760013"/>
    <s v="1080001"/>
    <n v="201208"/>
    <s v="CR"/>
    <n v="0.88"/>
    <x v="1"/>
    <x v="1"/>
  </r>
  <r>
    <s v="2201"/>
    <s v="A1000200"/>
    <x v="2"/>
    <s v="A2341876"/>
    <s v="A23418760016"/>
    <s v="1080001"/>
    <n v="201208"/>
    <s v="CR"/>
    <n v="6.64"/>
    <x v="1"/>
    <x v="1"/>
  </r>
  <r>
    <s v="2201"/>
    <s v="A1000200"/>
    <x v="2"/>
    <s v="A2341879"/>
    <s v="A23418790010"/>
    <s v="1080001"/>
    <n v="201208"/>
    <s v="CR"/>
    <n v="0.38"/>
    <x v="1"/>
    <x v="1"/>
  </r>
  <r>
    <s v="2201"/>
    <s v="A1000200"/>
    <x v="2"/>
    <s v="A2341879"/>
    <s v="A23418790028"/>
    <s v="1080001"/>
    <n v="201208"/>
    <s v="CR"/>
    <n v="0.36"/>
    <x v="1"/>
    <x v="1"/>
  </r>
  <r>
    <s v="2201"/>
    <s v="A1000200"/>
    <x v="2"/>
    <s v="A2341879"/>
    <s v="A23418790043"/>
    <s v="1080001"/>
    <n v="201208"/>
    <s v="CR"/>
    <n v="1.48"/>
    <x v="1"/>
    <x v="1"/>
  </r>
  <r>
    <s v="2201"/>
    <s v="A1000200"/>
    <x v="2"/>
    <s v="A2341879"/>
    <s v="A23418790045"/>
    <s v="1080001"/>
    <n v="201208"/>
    <s v="CR"/>
    <n v="0.88"/>
    <x v="1"/>
    <x v="1"/>
  </r>
  <r>
    <s v="2201"/>
    <s v="A1000200"/>
    <x v="2"/>
    <s v="A2341879"/>
    <s v="A23418790050"/>
    <s v="1080001"/>
    <n v="201208"/>
    <s v="CR"/>
    <n v="2.38"/>
    <x v="1"/>
    <x v="1"/>
  </r>
  <r>
    <s v="2201"/>
    <s v="A1000200"/>
    <x v="2"/>
    <s v="A2341879"/>
    <s v="A23418790052"/>
    <s v="1080001"/>
    <n v="201208"/>
    <s v="CR"/>
    <n v="0.98"/>
    <x v="1"/>
    <x v="1"/>
  </r>
  <r>
    <s v="2201"/>
    <s v="A1000200"/>
    <x v="2"/>
    <s v="A2341879"/>
    <s v="A23418790053"/>
    <s v="1080001"/>
    <n v="201208"/>
    <s v="CR"/>
    <n v="0.22"/>
    <x v="1"/>
    <x v="1"/>
  </r>
  <r>
    <s v="2201"/>
    <s v="A1000200"/>
    <x v="2"/>
    <s v="10850-2008"/>
    <s v="A23214610001"/>
    <s v="1080001"/>
    <n v="201209"/>
    <s v="CR"/>
    <n v="-0.33"/>
    <x v="1"/>
    <x v="1"/>
  </r>
  <r>
    <s v="2201"/>
    <s v="A1000200"/>
    <x v="2"/>
    <s v="10850-2008"/>
    <s v="A23418730001"/>
    <s v="1080001"/>
    <n v="201209"/>
    <s v="CR"/>
    <n v="2.71"/>
    <x v="1"/>
    <x v="1"/>
  </r>
  <r>
    <s v="2201"/>
    <s v="A1000200"/>
    <x v="2"/>
    <s v="10850-2008"/>
    <s v="A23418740001"/>
    <s v="1080001"/>
    <n v="201209"/>
    <s v="CR"/>
    <n v="2.52"/>
    <x v="1"/>
    <x v="1"/>
  </r>
  <r>
    <s v="2201"/>
    <s v="A1000200"/>
    <x v="2"/>
    <s v="10850-2008"/>
    <s v="A23418740014"/>
    <s v="1080001"/>
    <n v="201209"/>
    <s v="CR"/>
    <n v="2.3199999999999998"/>
    <x v="1"/>
    <x v="1"/>
  </r>
  <r>
    <s v="2201"/>
    <s v="A1000200"/>
    <x v="2"/>
    <s v="10850-2008"/>
    <s v="A23418750001"/>
    <s v="1080001"/>
    <n v="201209"/>
    <s v="CR"/>
    <n v="1.35"/>
    <x v="1"/>
    <x v="1"/>
  </r>
  <r>
    <s v="2201"/>
    <s v="A1000200"/>
    <x v="2"/>
    <s v="10850-2008"/>
    <s v="A23418760001"/>
    <s v="1080001"/>
    <n v="201209"/>
    <s v="CR"/>
    <n v="0.56000000000000005"/>
    <x v="1"/>
    <x v="1"/>
  </r>
  <r>
    <s v="2201"/>
    <s v="A1000200"/>
    <x v="2"/>
    <s v="10850-2008"/>
    <s v="A23418770001"/>
    <s v="1080001"/>
    <n v="201209"/>
    <s v="CR"/>
    <n v="0.08"/>
    <x v="1"/>
    <x v="1"/>
  </r>
  <r>
    <s v="2201"/>
    <s v="A1000200"/>
    <x v="2"/>
    <s v="10850-2008"/>
    <s v="A23418770004"/>
    <s v="1080001"/>
    <n v="201209"/>
    <s v="CR"/>
    <n v="-0.16"/>
    <x v="1"/>
    <x v="1"/>
  </r>
  <r>
    <s v="2201"/>
    <s v="A1000200"/>
    <x v="2"/>
    <s v="10850-2008"/>
    <s v="A23418790001"/>
    <s v="1080001"/>
    <n v="201209"/>
    <s v="CR"/>
    <n v="2.72"/>
    <x v="1"/>
    <x v="1"/>
  </r>
  <r>
    <s v="2201"/>
    <s v="A1000200"/>
    <x v="2"/>
    <s v="10850-2008"/>
    <s v="A23418790005"/>
    <s v="1080001"/>
    <n v="201209"/>
    <s v="CR"/>
    <n v="1.78"/>
    <x v="1"/>
    <x v="1"/>
  </r>
  <r>
    <s v="2201"/>
    <s v="A1000200"/>
    <x v="2"/>
    <s v="10850-2008"/>
    <s v="A23564980001"/>
    <s v="1080001"/>
    <n v="201209"/>
    <s v="CR"/>
    <n v="0.68"/>
    <x v="1"/>
    <x v="1"/>
  </r>
  <r>
    <s v="2201"/>
    <s v="A1000200"/>
    <x v="2"/>
    <s v="A2341873"/>
    <s v="A23418730012"/>
    <s v="1080001"/>
    <n v="201209"/>
    <s v="CR"/>
    <n v="2.77"/>
    <x v="1"/>
    <x v="1"/>
  </r>
  <r>
    <s v="2201"/>
    <s v="A1000200"/>
    <x v="2"/>
    <s v="A2341873"/>
    <s v="A23418730029"/>
    <s v="1080001"/>
    <n v="201209"/>
    <s v="CR"/>
    <n v="0.57999999999999996"/>
    <x v="1"/>
    <x v="1"/>
  </r>
  <r>
    <s v="2201"/>
    <s v="A1000200"/>
    <x v="2"/>
    <s v="A2341873"/>
    <s v="A23418730033"/>
    <s v="1080001"/>
    <n v="201209"/>
    <s v="CR"/>
    <n v="0.13"/>
    <x v="1"/>
    <x v="1"/>
  </r>
  <r>
    <s v="2201"/>
    <s v="A1000200"/>
    <x v="2"/>
    <s v="A2341876"/>
    <s v="A23418760013"/>
    <s v="1080001"/>
    <n v="201209"/>
    <s v="CR"/>
    <n v="-7.0000000000000007E-2"/>
    <x v="1"/>
    <x v="1"/>
  </r>
  <r>
    <s v="2201"/>
    <s v="A1000200"/>
    <x v="2"/>
    <s v="A2341879"/>
    <s v="A23418790002"/>
    <s v="1080001"/>
    <n v="201209"/>
    <s v="CR"/>
    <n v="108.55"/>
    <x v="1"/>
    <x v="1"/>
  </r>
  <r>
    <s v="2201"/>
    <s v="A1000200"/>
    <x v="2"/>
    <s v="A2341879"/>
    <s v="A23418790028"/>
    <s v="1080001"/>
    <n v="201209"/>
    <s v="CR"/>
    <n v="0.19"/>
    <x v="1"/>
    <x v="1"/>
  </r>
  <r>
    <s v="2201"/>
    <s v="A1000200"/>
    <x v="2"/>
    <s v="A2341879"/>
    <s v="A23418790030"/>
    <s v="1080001"/>
    <n v="201209"/>
    <s v="CR"/>
    <n v="0.1"/>
    <x v="1"/>
    <x v="1"/>
  </r>
  <r>
    <s v="2201"/>
    <s v="A1000200"/>
    <x v="2"/>
    <s v="A2341879"/>
    <s v="A23418790036"/>
    <s v="1080001"/>
    <n v="201209"/>
    <s v="CR"/>
    <n v="0.11"/>
    <x v="1"/>
    <x v="1"/>
  </r>
  <r>
    <s v="2201"/>
    <s v="A1000200"/>
    <x v="2"/>
    <s v="A2341879"/>
    <s v="A23418790049"/>
    <s v="1080001"/>
    <n v="201209"/>
    <s v="CR"/>
    <n v="0.1"/>
    <x v="1"/>
    <x v="1"/>
  </r>
  <r>
    <s v="2201"/>
    <s v="A1000200"/>
    <x v="2"/>
    <s v="A2341879"/>
    <s v="A23418790050"/>
    <s v="1080001"/>
    <n v="201209"/>
    <s v="CR"/>
    <n v="-0.06"/>
    <x v="1"/>
    <x v="1"/>
  </r>
  <r>
    <s v="2201"/>
    <s v="A1000200"/>
    <x v="2"/>
    <s v="A2341879"/>
    <s v="A23418790053"/>
    <s v="1080001"/>
    <n v="201209"/>
    <s v="CR"/>
    <n v="0.22"/>
    <x v="1"/>
    <x v="1"/>
  </r>
  <r>
    <s v="2201"/>
    <s v="A1000200"/>
    <x v="2"/>
    <s v="A2341879"/>
    <s v="A23418790054"/>
    <s v="1080001"/>
    <n v="201209"/>
    <s v="CR"/>
    <n v="0.28999999999999998"/>
    <x v="1"/>
    <x v="1"/>
  </r>
  <r>
    <s v="2201"/>
    <s v="A1000200"/>
    <x v="2"/>
    <s v="A2341879"/>
    <s v="A23418790056"/>
    <s v="1080001"/>
    <n v="201209"/>
    <s v="CR"/>
    <n v="2.16"/>
    <x v="1"/>
    <x v="1"/>
  </r>
  <r>
    <s v="2201"/>
    <s v="A1000200"/>
    <x v="2"/>
    <s v="10850-2008"/>
    <s v="A23418730001"/>
    <s v="1080001"/>
    <n v="201210"/>
    <s v="CR"/>
    <n v="13.33"/>
    <x v="1"/>
    <x v="1"/>
  </r>
  <r>
    <s v="2201"/>
    <s v="A1000200"/>
    <x v="2"/>
    <s v="10850-2008"/>
    <s v="A23418740001"/>
    <s v="1080001"/>
    <n v="201210"/>
    <s v="CR"/>
    <n v="20.6"/>
    <x v="1"/>
    <x v="1"/>
  </r>
  <r>
    <s v="2201"/>
    <s v="A1000200"/>
    <x v="2"/>
    <s v="10850-2008"/>
    <s v="A23418750001"/>
    <s v="1080001"/>
    <n v="201210"/>
    <s v="CR"/>
    <n v="8.64"/>
    <x v="1"/>
    <x v="1"/>
  </r>
  <r>
    <s v="2201"/>
    <s v="A1000200"/>
    <x v="2"/>
    <s v="10850-2008"/>
    <s v="A23418760001"/>
    <s v="1080001"/>
    <n v="201210"/>
    <s v="CR"/>
    <n v="8.74"/>
    <x v="1"/>
    <x v="1"/>
  </r>
  <r>
    <s v="2201"/>
    <s v="A1000200"/>
    <x v="2"/>
    <s v="10850-2008"/>
    <s v="A23418770001"/>
    <s v="1080001"/>
    <n v="201210"/>
    <s v="CR"/>
    <n v="0.53"/>
    <x v="1"/>
    <x v="1"/>
  </r>
  <r>
    <s v="2201"/>
    <s v="A1000200"/>
    <x v="2"/>
    <s v="10850-2008"/>
    <s v="A23418790001"/>
    <s v="1080001"/>
    <n v="201210"/>
    <s v="CR"/>
    <n v="29.05"/>
    <x v="1"/>
    <x v="1"/>
  </r>
  <r>
    <s v="2201"/>
    <s v="A1000200"/>
    <x v="2"/>
    <s v="10850-2008"/>
    <s v="A23564980001"/>
    <s v="1080001"/>
    <n v="201210"/>
    <s v="CR"/>
    <n v="6.68"/>
    <x v="1"/>
    <x v="1"/>
  </r>
  <r>
    <s v="2201"/>
    <s v="A1000200"/>
    <x v="2"/>
    <s v="10850-2008"/>
    <s v="A23418730001"/>
    <s v="1080001"/>
    <n v="201211"/>
    <s v="CR"/>
    <n v="12.18"/>
    <x v="1"/>
    <x v="1"/>
  </r>
  <r>
    <s v="2201"/>
    <s v="A1000200"/>
    <x v="2"/>
    <s v="10850-2008"/>
    <s v="A23418740001"/>
    <s v="1080001"/>
    <n v="201211"/>
    <s v="CR"/>
    <n v="15.12"/>
    <x v="1"/>
    <x v="1"/>
  </r>
  <r>
    <s v="2201"/>
    <s v="A1000200"/>
    <x v="2"/>
    <s v="10850-2008"/>
    <s v="A23418750001"/>
    <s v="1080001"/>
    <n v="201211"/>
    <s v="CR"/>
    <n v="8.5399999999999991"/>
    <x v="1"/>
    <x v="1"/>
  </r>
  <r>
    <s v="2201"/>
    <s v="A1000200"/>
    <x v="2"/>
    <s v="10850-2008"/>
    <s v="A23418760001"/>
    <s v="1080001"/>
    <n v="201211"/>
    <s v="CR"/>
    <n v="10.24"/>
    <x v="1"/>
    <x v="1"/>
  </r>
  <r>
    <s v="2201"/>
    <s v="A1000200"/>
    <x v="2"/>
    <s v="10850-2008"/>
    <s v="A23418770001"/>
    <s v="1080001"/>
    <n v="201211"/>
    <s v="CR"/>
    <n v="3.18"/>
    <x v="1"/>
    <x v="1"/>
  </r>
  <r>
    <s v="2201"/>
    <s v="A1000200"/>
    <x v="2"/>
    <s v="10850-2008"/>
    <s v="A23418790001"/>
    <s v="1080001"/>
    <n v="201211"/>
    <s v="CR"/>
    <n v="19.02"/>
    <x v="1"/>
    <x v="1"/>
  </r>
  <r>
    <s v="2201"/>
    <s v="A1000200"/>
    <x v="2"/>
    <s v="10850-2008"/>
    <s v="A23564980001"/>
    <s v="1080001"/>
    <n v="201211"/>
    <s v="CR"/>
    <n v="5.26"/>
    <x v="1"/>
    <x v="1"/>
  </r>
  <r>
    <s v="2201"/>
    <s v="A1000200"/>
    <x v="2"/>
    <s v="10850-2008"/>
    <s v="A23418730001"/>
    <s v="1080001"/>
    <n v="201212"/>
    <s v="CR"/>
    <n v="6.58"/>
    <x v="1"/>
    <x v="1"/>
  </r>
  <r>
    <s v="2201"/>
    <s v="A1000200"/>
    <x v="2"/>
    <s v="10850-2008"/>
    <s v="A23418740001"/>
    <s v="1080001"/>
    <n v="201212"/>
    <s v="CR"/>
    <n v="43.72"/>
    <x v="1"/>
    <x v="1"/>
  </r>
  <r>
    <s v="2201"/>
    <s v="A1000200"/>
    <x v="2"/>
    <s v="10850-2008"/>
    <s v="A23418750001"/>
    <s v="1080001"/>
    <n v="201212"/>
    <s v="CR"/>
    <n v="8.49"/>
    <x v="1"/>
    <x v="1"/>
  </r>
  <r>
    <s v="2201"/>
    <s v="A1000200"/>
    <x v="2"/>
    <s v="10850-2008"/>
    <s v="A23418760001"/>
    <s v="1080001"/>
    <n v="201212"/>
    <s v="CR"/>
    <n v="9.44"/>
    <x v="1"/>
    <x v="1"/>
  </r>
  <r>
    <s v="2201"/>
    <s v="A1000200"/>
    <x v="2"/>
    <s v="10850-2008"/>
    <s v="A23418770001"/>
    <s v="1080001"/>
    <n v="201212"/>
    <s v="CR"/>
    <n v="6.22"/>
    <x v="1"/>
    <x v="1"/>
  </r>
  <r>
    <s v="2201"/>
    <s v="A1000200"/>
    <x v="2"/>
    <s v="10850-2008"/>
    <s v="A23418790001"/>
    <s v="1080001"/>
    <n v="201212"/>
    <s v="CR"/>
    <n v="34.47"/>
    <x v="1"/>
    <x v="1"/>
  </r>
  <r>
    <s v="2201"/>
    <s v="A1000200"/>
    <x v="2"/>
    <s v="10850-2008"/>
    <s v="A23564980001"/>
    <s v="1080001"/>
    <n v="201212"/>
    <s v="CR"/>
    <n v="10.77"/>
    <x v="1"/>
    <x v="1"/>
  </r>
  <r>
    <s v="2201"/>
    <s v="A1000200"/>
    <x v="2"/>
    <s v="10850-2008"/>
    <s v="A23418740001"/>
    <s v="1080001"/>
    <n v="201301"/>
    <s v="CR"/>
    <n v="145.08000000000001"/>
    <x v="1"/>
    <x v="1"/>
  </r>
  <r>
    <s v="2201"/>
    <s v="A1000200"/>
    <x v="2"/>
    <s v="10850-2008"/>
    <s v="A23418750001"/>
    <s v="1080001"/>
    <n v="201301"/>
    <s v="CR"/>
    <n v="19.14"/>
    <x v="1"/>
    <x v="1"/>
  </r>
  <r>
    <s v="2201"/>
    <s v="A1000200"/>
    <x v="2"/>
    <s v="10850-2008"/>
    <s v="A23418760001"/>
    <s v="1080001"/>
    <n v="201301"/>
    <s v="CR"/>
    <n v="26.11"/>
    <x v="1"/>
    <x v="1"/>
  </r>
  <r>
    <s v="2201"/>
    <s v="A1000200"/>
    <x v="2"/>
    <s v="10850-2008"/>
    <s v="A23418770001"/>
    <s v="1080001"/>
    <n v="201301"/>
    <s v="CR"/>
    <n v="37.26"/>
    <x v="1"/>
    <x v="1"/>
  </r>
  <r>
    <s v="2201"/>
    <s v="A1000200"/>
    <x v="2"/>
    <s v="10850-2008"/>
    <s v="A23418780001"/>
    <s v="1080001"/>
    <n v="201301"/>
    <s v="CR"/>
    <n v="11.18"/>
    <x v="1"/>
    <x v="1"/>
  </r>
  <r>
    <s v="2201"/>
    <s v="A1000200"/>
    <x v="2"/>
    <s v="10850-2008"/>
    <s v="A23418790001"/>
    <s v="1080001"/>
    <n v="201301"/>
    <s v="CR"/>
    <n v="62.69"/>
    <x v="1"/>
    <x v="1"/>
  </r>
  <r>
    <s v="2201"/>
    <s v="A1000200"/>
    <x v="2"/>
    <s v="10850-2008"/>
    <s v="A23564980001"/>
    <s v="1080001"/>
    <n v="201301"/>
    <s v="CR"/>
    <n v="14.1"/>
    <x v="1"/>
    <x v="1"/>
  </r>
  <r>
    <s v="2201"/>
    <s v="A1000200"/>
    <x v="2"/>
    <s v="A2408990"/>
    <s v="A24089900001"/>
    <s v="1080001"/>
    <n v="201301"/>
    <s v="CR"/>
    <n v="135"/>
    <x v="1"/>
    <x v="1"/>
  </r>
  <r>
    <s v="2201"/>
    <s v="A1000200"/>
    <x v="2"/>
    <s v="10850-2008"/>
    <s v="A23418740001"/>
    <s v="1080001"/>
    <n v="201302"/>
    <s v="CR"/>
    <n v="44.12"/>
    <x v="1"/>
    <x v="1"/>
  </r>
  <r>
    <s v="2201"/>
    <s v="A1000200"/>
    <x v="2"/>
    <s v="10850-2008"/>
    <s v="A23418790001"/>
    <s v="1080001"/>
    <n v="201302"/>
    <s v="CR"/>
    <n v="32.04"/>
    <x v="1"/>
    <x v="1"/>
  </r>
  <r>
    <s v="2201"/>
    <s v="A1000200"/>
    <x v="2"/>
    <s v="10850-2008"/>
    <s v="A23564980001"/>
    <s v="1080001"/>
    <n v="201302"/>
    <s v="CR"/>
    <n v="6.03"/>
    <x v="1"/>
    <x v="1"/>
  </r>
  <r>
    <s v="2201"/>
    <s v="A1000200"/>
    <x v="2"/>
    <s v="A2408990"/>
    <s v="A24089900001"/>
    <s v="1080001"/>
    <n v="201302"/>
    <s v="CR"/>
    <n v="84.34"/>
    <x v="1"/>
    <x v="1"/>
  </r>
  <r>
    <s v="2201"/>
    <s v="A1000200"/>
    <x v="2"/>
    <s v="10850-2008"/>
    <s v="A23418740001"/>
    <s v="1080001"/>
    <n v="201303"/>
    <s v="CR"/>
    <n v="72.25"/>
    <x v="1"/>
    <x v="1"/>
  </r>
  <r>
    <s v="2201"/>
    <s v="A1000200"/>
    <x v="2"/>
    <s v="10850-2008"/>
    <s v="A23418790001"/>
    <s v="1080001"/>
    <n v="201303"/>
    <s v="CR"/>
    <n v="25.44"/>
    <x v="1"/>
    <x v="1"/>
  </r>
  <r>
    <s v="2201"/>
    <s v="A1000200"/>
    <x v="2"/>
    <s v="10850-2008"/>
    <s v="A23564980001"/>
    <s v="1080001"/>
    <n v="201303"/>
    <s v="CR"/>
    <n v="5.42"/>
    <x v="1"/>
    <x v="1"/>
  </r>
  <r>
    <s v="2201"/>
    <s v="A1000200"/>
    <x v="2"/>
    <s v="A2408990"/>
    <s v="A24089900001"/>
    <s v="1080001"/>
    <n v="201303"/>
    <s v="CR"/>
    <n v="48.65"/>
    <x v="1"/>
    <x v="1"/>
  </r>
  <r>
    <s v="2201"/>
    <s v="A1000200"/>
    <x v="2"/>
    <s v="10850-2008"/>
    <s v="A23418740001"/>
    <s v="1080001"/>
    <n v="201304"/>
    <s v="CR"/>
    <n v="110.57"/>
    <x v="1"/>
    <x v="1"/>
  </r>
  <r>
    <s v="2201"/>
    <s v="A1000200"/>
    <x v="2"/>
    <s v="10850-2008"/>
    <s v="A23418770001"/>
    <s v="1080001"/>
    <n v="201304"/>
    <s v="CR"/>
    <n v="5.63"/>
    <x v="1"/>
    <x v="1"/>
  </r>
  <r>
    <s v="2201"/>
    <s v="A1000200"/>
    <x v="2"/>
    <s v="10850-2008"/>
    <s v="A23418790001"/>
    <s v="1080001"/>
    <n v="201304"/>
    <s v="CR"/>
    <n v="39.64"/>
    <x v="1"/>
    <x v="1"/>
  </r>
  <r>
    <s v="2201"/>
    <s v="A1000200"/>
    <x v="2"/>
    <s v="10850-2008"/>
    <s v="A23564980001"/>
    <s v="1080001"/>
    <n v="201304"/>
    <s v="CR"/>
    <n v="14.02"/>
    <x v="1"/>
    <x v="1"/>
  </r>
  <r>
    <s v="2201"/>
    <s v="A1000200"/>
    <x v="2"/>
    <s v="A2408990"/>
    <s v="A24089900001"/>
    <s v="1080001"/>
    <n v="201304"/>
    <s v="CR"/>
    <n v="68.42"/>
    <x v="1"/>
    <x v="1"/>
  </r>
  <r>
    <s v="2201"/>
    <s v="A1000200"/>
    <x v="2"/>
    <s v="10850-2008"/>
    <s v="A23418740001"/>
    <s v="1080001"/>
    <n v="201305"/>
    <s v="CR"/>
    <n v="-26.38"/>
    <x v="1"/>
    <x v="1"/>
  </r>
  <r>
    <s v="2201"/>
    <s v="A1000200"/>
    <x v="2"/>
    <s v="10850-2008"/>
    <s v="A23418750001"/>
    <s v="1080001"/>
    <n v="201305"/>
    <s v="CR"/>
    <n v="-7.5"/>
    <x v="1"/>
    <x v="1"/>
  </r>
  <r>
    <s v="2201"/>
    <s v="A1000200"/>
    <x v="2"/>
    <s v="10850-2008"/>
    <s v="A23418770001"/>
    <s v="1080001"/>
    <n v="201305"/>
    <s v="CR"/>
    <n v="-17.05"/>
    <x v="1"/>
    <x v="1"/>
  </r>
  <r>
    <s v="2201"/>
    <s v="A1000200"/>
    <x v="2"/>
    <s v="10850-2008"/>
    <s v="A23418790001"/>
    <s v="1080001"/>
    <n v="201305"/>
    <s v="CR"/>
    <n v="-7.21"/>
    <x v="1"/>
    <x v="1"/>
  </r>
  <r>
    <s v="2201"/>
    <s v="A1000200"/>
    <x v="2"/>
    <s v="10850-2008"/>
    <s v="A23564980001"/>
    <s v="1080001"/>
    <n v="201305"/>
    <s v="CR"/>
    <n v="-2.11"/>
    <x v="1"/>
    <x v="1"/>
  </r>
  <r>
    <s v="2201"/>
    <s v="A1000200"/>
    <x v="2"/>
    <s v="A2408990"/>
    <s v="A24089900001"/>
    <s v="1080001"/>
    <n v="201305"/>
    <s v="CR"/>
    <n v="-52.09"/>
    <x v="1"/>
    <x v="1"/>
  </r>
  <r>
    <s v="2201"/>
    <s v="A1000200"/>
    <x v="2"/>
    <s v="A2431955"/>
    <s v="A24319550001"/>
    <s v="1080001"/>
    <n v="201305"/>
    <s v="CR"/>
    <n v="-1.06"/>
    <x v="1"/>
    <x v="1"/>
  </r>
  <r>
    <s v="2201"/>
    <s v="A1000200"/>
    <x v="2"/>
    <s v="10850-2008"/>
    <s v="A23418740001"/>
    <s v="1080001"/>
    <n v="201306"/>
    <s v="CR"/>
    <n v="3.29"/>
    <x v="1"/>
    <x v="1"/>
  </r>
  <r>
    <s v="2201"/>
    <s v="A1000200"/>
    <x v="2"/>
    <s v="10850-2008"/>
    <s v="A23418770001"/>
    <s v="1080001"/>
    <n v="201306"/>
    <s v="CR"/>
    <n v="8.5299999999999994"/>
    <x v="1"/>
    <x v="1"/>
  </r>
  <r>
    <s v="2201"/>
    <s v="A1000200"/>
    <x v="2"/>
    <s v="10850-2008"/>
    <s v="A23418780001"/>
    <s v="1080001"/>
    <n v="201306"/>
    <s v="CR"/>
    <n v="0.37"/>
    <x v="1"/>
    <x v="1"/>
  </r>
  <r>
    <s v="2201"/>
    <s v="A1000200"/>
    <x v="2"/>
    <s v="10850-2008"/>
    <s v="A23418790001"/>
    <s v="1080001"/>
    <n v="201306"/>
    <s v="CR"/>
    <n v="0.47"/>
    <x v="1"/>
    <x v="1"/>
  </r>
  <r>
    <s v="2201"/>
    <s v="A1000200"/>
    <x v="2"/>
    <s v="A2408990"/>
    <s v="A24089900001"/>
    <s v="1080001"/>
    <n v="201306"/>
    <s v="CR"/>
    <n v="4.2699999999999996"/>
    <x v="1"/>
    <x v="1"/>
  </r>
  <r>
    <s v="2201"/>
    <s v="A1000200"/>
    <x v="2"/>
    <s v="A2431955"/>
    <s v="A24319550001"/>
    <s v="1080001"/>
    <n v="201306"/>
    <s v="CR"/>
    <n v="0.93"/>
    <x v="1"/>
    <x v="1"/>
  </r>
  <r>
    <s v="2201"/>
    <s v="A1000200"/>
    <x v="2"/>
    <s v="10850-2008"/>
    <s v="A23418740001"/>
    <s v="1080001"/>
    <n v="201307"/>
    <s v="CR"/>
    <n v="6.65"/>
    <x v="1"/>
    <x v="1"/>
  </r>
  <r>
    <s v="2201"/>
    <s v="A1000200"/>
    <x v="2"/>
    <s v="10850-2008"/>
    <s v="A23418770001"/>
    <s v="1080001"/>
    <n v="201307"/>
    <s v="CR"/>
    <n v="15.96"/>
    <x v="1"/>
    <x v="1"/>
  </r>
  <r>
    <s v="2201"/>
    <s v="A1000200"/>
    <x v="2"/>
    <s v="A2408990"/>
    <s v="A24089900001"/>
    <s v="1080001"/>
    <n v="201307"/>
    <s v="CR"/>
    <n v="14.47"/>
    <x v="1"/>
    <x v="1"/>
  </r>
  <r>
    <s v="2201"/>
    <s v="A1000200"/>
    <x v="2"/>
    <s v="A2431955"/>
    <s v="A24319550001"/>
    <s v="1080001"/>
    <n v="201307"/>
    <s v="CR"/>
    <n v="2.57"/>
    <x v="1"/>
    <x v="1"/>
  </r>
  <r>
    <s v="2201"/>
    <s v="A1000200"/>
    <x v="2"/>
    <s v="10850-2008"/>
    <s v="A23418740001"/>
    <s v="1080001"/>
    <n v="201308"/>
    <s v="CR"/>
    <n v="30.87"/>
    <x v="1"/>
    <x v="1"/>
  </r>
  <r>
    <s v="2201"/>
    <s v="A1000200"/>
    <x v="2"/>
    <s v="10850-2008"/>
    <s v="A23418750001"/>
    <s v="1080001"/>
    <n v="201308"/>
    <s v="CR"/>
    <n v="1.8"/>
    <x v="1"/>
    <x v="1"/>
  </r>
  <r>
    <s v="2201"/>
    <s v="A1000200"/>
    <x v="2"/>
    <s v="10850-2008"/>
    <s v="A23418770001"/>
    <s v="1080001"/>
    <n v="201308"/>
    <s v="CR"/>
    <n v="39.42"/>
    <x v="1"/>
    <x v="1"/>
  </r>
  <r>
    <s v="2201"/>
    <s v="A1000200"/>
    <x v="2"/>
    <s v="A2408990"/>
    <s v="A24089900001"/>
    <s v="1080001"/>
    <n v="201308"/>
    <s v="CR"/>
    <n v="25.64"/>
    <x v="1"/>
    <x v="1"/>
  </r>
  <r>
    <s v="2201"/>
    <s v="A1000200"/>
    <x v="2"/>
    <s v="A2431955"/>
    <s v="A24319550001"/>
    <s v="1080001"/>
    <n v="201308"/>
    <s v="CR"/>
    <n v="10.07"/>
    <x v="1"/>
    <x v="1"/>
  </r>
  <r>
    <s v="2201"/>
    <s v="A1000200"/>
    <x v="2"/>
    <s v="10850-2008"/>
    <s v="A23418740001"/>
    <s v="1080001"/>
    <n v="201309"/>
    <s v="CR"/>
    <n v="53.55"/>
    <x v="1"/>
    <x v="1"/>
  </r>
  <r>
    <s v="2201"/>
    <s v="A1000200"/>
    <x v="2"/>
    <s v="10850-2008"/>
    <s v="A23418770001"/>
    <s v="1080001"/>
    <n v="201309"/>
    <s v="CR"/>
    <n v="91.01"/>
    <x v="1"/>
    <x v="1"/>
  </r>
  <r>
    <s v="2201"/>
    <s v="A1000200"/>
    <x v="2"/>
    <s v="A2408990"/>
    <s v="A24089900001"/>
    <s v="1080001"/>
    <n v="201309"/>
    <s v="CR"/>
    <n v="40.99"/>
    <x v="1"/>
    <x v="1"/>
  </r>
  <r>
    <s v="2201"/>
    <s v="A1000200"/>
    <x v="2"/>
    <s v="A2431955"/>
    <s v="A24319550001"/>
    <s v="1080001"/>
    <n v="201309"/>
    <s v="CR"/>
    <n v="18.11"/>
    <x v="1"/>
    <x v="1"/>
  </r>
  <r>
    <s v="2201"/>
    <s v="A1000200"/>
    <x v="2"/>
    <s v="10850-2008"/>
    <s v="A23418740001"/>
    <s v="1080001"/>
    <n v="201310"/>
    <s v="CR"/>
    <n v="9"/>
    <x v="1"/>
    <x v="1"/>
  </r>
  <r>
    <s v="2201"/>
    <s v="A1000200"/>
    <x v="2"/>
    <s v="10850-2008"/>
    <s v="A23418770001"/>
    <s v="1080001"/>
    <n v="201310"/>
    <s v="CR"/>
    <n v="109.04"/>
    <x v="1"/>
    <x v="1"/>
  </r>
  <r>
    <s v="2201"/>
    <s v="A1000200"/>
    <x v="2"/>
    <s v="A2408990"/>
    <s v="A24089900001"/>
    <s v="1080001"/>
    <n v="201310"/>
    <s v="CR"/>
    <n v="39.43"/>
    <x v="1"/>
    <x v="1"/>
  </r>
  <r>
    <s v="2201"/>
    <s v="A1000200"/>
    <x v="2"/>
    <s v="A2431955"/>
    <s v="A24319550001"/>
    <s v="1080001"/>
    <n v="201310"/>
    <s v="CR"/>
    <n v="16.37"/>
    <x v="1"/>
    <x v="1"/>
  </r>
  <r>
    <s v="2201"/>
    <s v="A1000200"/>
    <x v="2"/>
    <s v="10850-2008"/>
    <s v="A23418750001"/>
    <s v="1080001"/>
    <n v="201311"/>
    <s v="CR"/>
    <n v="4.55"/>
    <x v="1"/>
    <x v="1"/>
  </r>
  <r>
    <s v="2201"/>
    <s v="A1000200"/>
    <x v="2"/>
    <s v="10850-2008"/>
    <s v="A23418770001"/>
    <s v="1080001"/>
    <n v="201311"/>
    <s v="CR"/>
    <n v="106.73"/>
    <x v="1"/>
    <x v="1"/>
  </r>
  <r>
    <s v="2201"/>
    <s v="A1000200"/>
    <x v="2"/>
    <s v="A2408990"/>
    <s v="A24089900001"/>
    <s v="1080001"/>
    <n v="201311"/>
    <s v="CR"/>
    <n v="27.07"/>
    <x v="1"/>
    <x v="1"/>
  </r>
  <r>
    <s v="2201"/>
    <s v="A1000200"/>
    <x v="2"/>
    <s v="A2431955"/>
    <s v="A24319550001"/>
    <s v="1080001"/>
    <n v="201311"/>
    <s v="CR"/>
    <n v="18.47"/>
    <x v="1"/>
    <x v="1"/>
  </r>
  <r>
    <s v="2201"/>
    <s v="A1000200"/>
    <x v="2"/>
    <s v="10850-2008"/>
    <s v="A23418750001"/>
    <s v="1080001"/>
    <n v="201312"/>
    <s v="CR"/>
    <n v="8.2799999999999994"/>
    <x v="1"/>
    <x v="1"/>
  </r>
  <r>
    <s v="2201"/>
    <s v="A1000200"/>
    <x v="2"/>
    <s v="10850-2008"/>
    <s v="A23418770001"/>
    <s v="1080001"/>
    <n v="201312"/>
    <s v="CR"/>
    <n v="84.28"/>
    <x v="1"/>
    <x v="1"/>
  </r>
  <r>
    <s v="2201"/>
    <s v="A1000200"/>
    <x v="2"/>
    <s v="A2408990"/>
    <s v="A24089900001"/>
    <s v="1080001"/>
    <n v="201312"/>
    <s v="CR"/>
    <n v="24.61"/>
    <x v="1"/>
    <x v="1"/>
  </r>
  <r>
    <s v="2201"/>
    <s v="A1000200"/>
    <x v="2"/>
    <s v="A2431955"/>
    <s v="A24319550001"/>
    <s v="1080001"/>
    <n v="201312"/>
    <s v="CR"/>
    <n v="15.28"/>
    <x v="1"/>
    <x v="1"/>
  </r>
  <r>
    <s v="2201"/>
    <s v="A1000200"/>
    <x v="2"/>
    <s v="10850-2008"/>
    <s v="A23418770001"/>
    <s v="1080001"/>
    <n v="201401"/>
    <s v="CR"/>
    <n v="72.48"/>
    <x v="1"/>
    <x v="1"/>
  </r>
  <r>
    <s v="2201"/>
    <s v="A1000200"/>
    <x v="2"/>
    <s v="A2408990"/>
    <s v="A24089900001"/>
    <s v="1080001"/>
    <n v="201401"/>
    <s v="CR"/>
    <n v="10.73"/>
    <x v="1"/>
    <x v="1"/>
  </r>
  <r>
    <s v="2201"/>
    <s v="A1000200"/>
    <x v="2"/>
    <s v="A2431955"/>
    <s v="A24319550001"/>
    <s v="1080001"/>
    <n v="201401"/>
    <s v="CR"/>
    <n v="11.39"/>
    <x v="1"/>
    <x v="1"/>
  </r>
  <r>
    <s v="2201"/>
    <s v="A1000200"/>
    <x v="2"/>
    <s v="A2453294"/>
    <s v="A24532940001"/>
    <s v="1080001"/>
    <n v="201401"/>
    <s v="CR"/>
    <n v="43.7"/>
    <x v="1"/>
    <x v="1"/>
  </r>
  <r>
    <s v="2201"/>
    <s v="A1000200"/>
    <x v="2"/>
    <s v="A2453296"/>
    <s v="A24532960001"/>
    <s v="1080001"/>
    <n v="201401"/>
    <s v="CR"/>
    <n v="62.5"/>
    <x v="1"/>
    <x v="1"/>
  </r>
  <r>
    <s v="2201"/>
    <s v="A1000200"/>
    <x v="2"/>
    <s v="10850-2008"/>
    <s v="A23418770001"/>
    <s v="1080001"/>
    <n v="201402"/>
    <s v="CR"/>
    <n v="31.53"/>
    <x v="1"/>
    <x v="1"/>
  </r>
  <r>
    <s v="2201"/>
    <s v="A1000200"/>
    <x v="2"/>
    <s v="A2431955"/>
    <s v="A24319550001"/>
    <s v="1080001"/>
    <n v="201402"/>
    <s v="CR"/>
    <n v="6.89"/>
    <x v="1"/>
    <x v="1"/>
  </r>
  <r>
    <s v="2201"/>
    <s v="A1000200"/>
    <x v="2"/>
    <s v="A2453294"/>
    <s v="A24532940001"/>
    <s v="1080001"/>
    <n v="201402"/>
    <s v="CR"/>
    <n v="23.95"/>
    <x v="1"/>
    <x v="1"/>
  </r>
  <r>
    <s v="2201"/>
    <s v="A1000200"/>
    <x v="2"/>
    <s v="A2453296"/>
    <s v="A24532960001"/>
    <s v="1080001"/>
    <n v="201402"/>
    <s v="CR"/>
    <n v="30.01"/>
    <x v="1"/>
    <x v="1"/>
  </r>
  <r>
    <s v="2201"/>
    <s v="A1000200"/>
    <x v="2"/>
    <s v="10850-2008"/>
    <s v="A23418770001"/>
    <s v="1080001"/>
    <n v="201403"/>
    <s v="CR"/>
    <n v="70.92"/>
    <x v="1"/>
    <x v="1"/>
  </r>
  <r>
    <s v="2201"/>
    <s v="A1000200"/>
    <x v="2"/>
    <s v="A2431955"/>
    <s v="A24319550001"/>
    <s v="1080001"/>
    <n v="201403"/>
    <s v="CR"/>
    <n v="40.909999999999997"/>
    <x v="1"/>
    <x v="1"/>
  </r>
  <r>
    <s v="2201"/>
    <s v="A1000200"/>
    <x v="2"/>
    <s v="A2453294"/>
    <s v="A24532940001"/>
    <s v="1080001"/>
    <n v="201403"/>
    <s v="CR"/>
    <n v="59.77"/>
    <x v="1"/>
    <x v="1"/>
  </r>
  <r>
    <s v="2201"/>
    <s v="A1000200"/>
    <x v="2"/>
    <s v="A2453296"/>
    <s v="A24532960001"/>
    <s v="1080001"/>
    <n v="201403"/>
    <s v="CR"/>
    <n v="81.44"/>
    <x v="1"/>
    <x v="1"/>
  </r>
  <r>
    <s v="2201"/>
    <s v="A1000200"/>
    <x v="2"/>
    <s v="A2467431"/>
    <s v="A24674310001"/>
    <s v="1080001"/>
    <n v="201403"/>
    <s v="CR"/>
    <n v="8.31"/>
    <x v="1"/>
    <x v="1"/>
  </r>
  <r>
    <s v="2201"/>
    <s v="A1000200"/>
    <x v="2"/>
    <s v="10850-2008"/>
    <s v="A23418770001"/>
    <s v="1080001"/>
    <n v="201404"/>
    <s v="CR"/>
    <n v="109.34"/>
    <x v="1"/>
    <x v="1"/>
  </r>
  <r>
    <s v="2201"/>
    <s v="A1000200"/>
    <x v="2"/>
    <s v="A2431955"/>
    <s v="A24319550001"/>
    <s v="1080001"/>
    <n v="201404"/>
    <s v="CR"/>
    <n v="71.22"/>
    <x v="1"/>
    <x v="1"/>
  </r>
  <r>
    <s v="2201"/>
    <s v="A1000200"/>
    <x v="2"/>
    <s v="A2453294"/>
    <s v="A24532940001"/>
    <s v="1080001"/>
    <n v="201404"/>
    <s v="CR"/>
    <n v="211.86"/>
    <x v="1"/>
    <x v="1"/>
  </r>
  <r>
    <s v="2201"/>
    <s v="A1000200"/>
    <x v="2"/>
    <s v="A2453296"/>
    <s v="A24532960001"/>
    <s v="1080001"/>
    <n v="201404"/>
    <s v="CR"/>
    <n v="138.27000000000001"/>
    <x v="1"/>
    <x v="1"/>
  </r>
  <r>
    <s v="2201"/>
    <s v="A1000200"/>
    <x v="2"/>
    <s v="10850-2008"/>
    <s v="A23418770001"/>
    <s v="1080001"/>
    <n v="201405"/>
    <s v="CR"/>
    <n v="-35.96"/>
    <x v="1"/>
    <x v="1"/>
  </r>
  <r>
    <s v="2201"/>
    <s v="A1000200"/>
    <x v="2"/>
    <s v="A2431955"/>
    <s v="A24319550001"/>
    <s v="1080001"/>
    <n v="201405"/>
    <s v="CR"/>
    <n v="-17.920000000000002"/>
    <x v="1"/>
    <x v="1"/>
  </r>
  <r>
    <s v="2201"/>
    <s v="A1000200"/>
    <x v="2"/>
    <s v="A2453294"/>
    <s v="A24532940001"/>
    <s v="1080001"/>
    <n v="201405"/>
    <s v="CR"/>
    <n v="-56.07"/>
    <x v="1"/>
    <x v="1"/>
  </r>
  <r>
    <s v="2201"/>
    <s v="A1000200"/>
    <x v="2"/>
    <s v="A2453296"/>
    <s v="A24532960001"/>
    <s v="1080001"/>
    <n v="201405"/>
    <s v="CR"/>
    <n v="-49.57"/>
    <x v="1"/>
    <x v="1"/>
  </r>
  <r>
    <s v="2201"/>
    <s v="A1000200"/>
    <x v="2"/>
    <s v="A2467431"/>
    <s v="A24674310001"/>
    <s v="1080001"/>
    <n v="201405"/>
    <s v="CR"/>
    <n v="-17.55"/>
    <x v="1"/>
    <x v="1"/>
  </r>
  <r>
    <s v="2201"/>
    <s v="A1000200"/>
    <x v="2"/>
    <s v="10850-2008"/>
    <s v="A23418750001"/>
    <s v="1080001"/>
    <n v="201406"/>
    <s v="CR"/>
    <n v="2.65"/>
    <x v="1"/>
    <x v="1"/>
  </r>
  <r>
    <s v="2201"/>
    <s v="A1000200"/>
    <x v="2"/>
    <s v="10850-2008"/>
    <s v="A23418770001"/>
    <s v="1080001"/>
    <n v="201406"/>
    <s v="CR"/>
    <n v="10.74"/>
    <x v="1"/>
    <x v="1"/>
  </r>
  <r>
    <s v="2201"/>
    <s v="A1000200"/>
    <x v="2"/>
    <s v="A2431955"/>
    <s v="A24319550001"/>
    <s v="1080001"/>
    <n v="201406"/>
    <s v="CR"/>
    <n v="7.37"/>
    <x v="1"/>
    <x v="1"/>
  </r>
  <r>
    <s v="2201"/>
    <s v="A1000200"/>
    <x v="2"/>
    <s v="A2453294"/>
    <s v="A24532940001"/>
    <s v="1080001"/>
    <n v="201406"/>
    <s v="CR"/>
    <n v="19.34"/>
    <x v="1"/>
    <x v="1"/>
  </r>
  <r>
    <s v="2201"/>
    <s v="A1000200"/>
    <x v="2"/>
    <s v="A2453296"/>
    <s v="A24532960001"/>
    <s v="1080001"/>
    <n v="201406"/>
    <s v="CR"/>
    <n v="24.63"/>
    <x v="1"/>
    <x v="1"/>
  </r>
  <r>
    <s v="2201"/>
    <s v="A1000200"/>
    <x v="2"/>
    <s v="A2467431"/>
    <s v="A24674310001"/>
    <s v="1080001"/>
    <n v="201406"/>
    <s v="CR"/>
    <n v="8.85"/>
    <x v="1"/>
    <x v="1"/>
  </r>
  <r>
    <s v="2201"/>
    <s v="A1000200"/>
    <x v="2"/>
    <s v="10850-2008"/>
    <s v="A23418750001"/>
    <s v="1080001"/>
    <n v="201407"/>
    <s v="CR"/>
    <n v="0.65"/>
    <x v="1"/>
    <x v="1"/>
  </r>
  <r>
    <s v="2201"/>
    <s v="A1000200"/>
    <x v="2"/>
    <s v="10850-2008"/>
    <s v="A23418770001"/>
    <s v="1080001"/>
    <n v="201407"/>
    <s v="CR"/>
    <n v="0.85"/>
    <x v="1"/>
    <x v="1"/>
  </r>
  <r>
    <s v="2201"/>
    <s v="A1000200"/>
    <x v="2"/>
    <s v="A2431955"/>
    <s v="A24319550001"/>
    <s v="1080001"/>
    <n v="201407"/>
    <s v="CR"/>
    <n v="0.55000000000000004"/>
    <x v="1"/>
    <x v="1"/>
  </r>
  <r>
    <s v="2201"/>
    <s v="A1000200"/>
    <x v="2"/>
    <s v="A2453294"/>
    <s v="A24532940001"/>
    <s v="1080001"/>
    <n v="201407"/>
    <s v="CR"/>
    <n v="1.55"/>
    <x v="1"/>
    <x v="1"/>
  </r>
  <r>
    <s v="2201"/>
    <s v="A1000200"/>
    <x v="2"/>
    <s v="A2453296"/>
    <s v="A24532960001"/>
    <s v="1080001"/>
    <n v="201407"/>
    <s v="CR"/>
    <n v="1.68"/>
    <x v="1"/>
    <x v="1"/>
  </r>
  <r>
    <s v="2201"/>
    <s v="A1000200"/>
    <x v="2"/>
    <s v="A2467431"/>
    <s v="A24674310001"/>
    <s v="1080001"/>
    <n v="201407"/>
    <s v="CR"/>
    <n v="0.71"/>
    <x v="1"/>
    <x v="1"/>
  </r>
  <r>
    <s v="2201"/>
    <s v="A1000200"/>
    <x v="2"/>
    <s v="10850-2008"/>
    <s v="A23418750001"/>
    <s v="1080001"/>
    <n v="201408"/>
    <s v="CR"/>
    <n v="3.66"/>
    <x v="1"/>
    <x v="1"/>
  </r>
  <r>
    <s v="2201"/>
    <s v="A1000200"/>
    <x v="2"/>
    <s v="10850-2008"/>
    <s v="A23418770001"/>
    <s v="1080001"/>
    <n v="201408"/>
    <s v="CR"/>
    <n v="4.62"/>
    <x v="1"/>
    <x v="1"/>
  </r>
  <r>
    <s v="2201"/>
    <s v="A1000200"/>
    <x v="2"/>
    <s v="A2431955"/>
    <s v="A24319550001"/>
    <s v="1080001"/>
    <n v="201408"/>
    <s v="CR"/>
    <n v="2.79"/>
    <x v="1"/>
    <x v="1"/>
  </r>
  <r>
    <s v="2201"/>
    <s v="A1000200"/>
    <x v="2"/>
    <s v="A2453294"/>
    <s v="A24532940001"/>
    <s v="1080001"/>
    <n v="201408"/>
    <s v="CR"/>
    <n v="8.02"/>
    <x v="1"/>
    <x v="1"/>
  </r>
  <r>
    <s v="2201"/>
    <s v="A1000200"/>
    <x v="2"/>
    <s v="A2453296"/>
    <s v="A24532960001"/>
    <s v="1080001"/>
    <n v="201408"/>
    <s v="CR"/>
    <n v="5.67"/>
    <x v="1"/>
    <x v="1"/>
  </r>
  <r>
    <s v="2201"/>
    <s v="A1000200"/>
    <x v="2"/>
    <s v="A2467431"/>
    <s v="A24674310001"/>
    <s v="1080001"/>
    <n v="201408"/>
    <s v="CR"/>
    <n v="6.55"/>
    <x v="1"/>
    <x v="1"/>
  </r>
  <r>
    <s v="2201"/>
    <s v="A1000200"/>
    <x v="2"/>
    <s v="10850-2008"/>
    <s v="A23418750001"/>
    <s v="1080001"/>
    <n v="201409"/>
    <s v="CR"/>
    <n v="0.01"/>
    <x v="1"/>
    <x v="1"/>
  </r>
  <r>
    <s v="2201"/>
    <s v="A1000200"/>
    <x v="2"/>
    <s v="10850-2008"/>
    <s v="A23418770001"/>
    <s v="1080001"/>
    <n v="201409"/>
    <s v="CR"/>
    <n v="0.03"/>
    <x v="1"/>
    <x v="1"/>
  </r>
  <r>
    <s v="2201"/>
    <s v="A1000200"/>
    <x v="2"/>
    <s v="A2431955"/>
    <s v="A24319550001"/>
    <s v="1080001"/>
    <n v="201409"/>
    <s v="CR"/>
    <n v="0.02"/>
    <x v="1"/>
    <x v="1"/>
  </r>
  <r>
    <s v="2201"/>
    <s v="A1000200"/>
    <x v="2"/>
    <s v="A2453294"/>
    <s v="A24532940001"/>
    <s v="1080001"/>
    <n v="201409"/>
    <s v="CR"/>
    <n v="0.05"/>
    <x v="1"/>
    <x v="1"/>
  </r>
  <r>
    <s v="2201"/>
    <s v="A1000200"/>
    <x v="2"/>
    <s v="A2453296"/>
    <s v="A24532960001"/>
    <s v="1080001"/>
    <n v="201409"/>
    <s v="CR"/>
    <n v="0.05"/>
    <x v="1"/>
    <x v="1"/>
  </r>
  <r>
    <s v="2201"/>
    <s v="A1000200"/>
    <x v="2"/>
    <s v="A2467431"/>
    <s v="A24674310001"/>
    <s v="1080001"/>
    <n v="201409"/>
    <s v="CR"/>
    <n v="0.03"/>
    <x v="1"/>
    <x v="1"/>
  </r>
  <r>
    <s v="2201"/>
    <s v="A1000200"/>
    <x v="2"/>
    <s v="10850-2008"/>
    <s v="A23418750001"/>
    <s v="1080001"/>
    <n v="201410"/>
    <s v="CR"/>
    <n v="0.74"/>
    <x v="1"/>
    <x v="1"/>
  </r>
  <r>
    <s v="2201"/>
    <s v="A1000200"/>
    <x v="2"/>
    <s v="10850-2008"/>
    <s v="A23418770001"/>
    <s v="1080001"/>
    <n v="201410"/>
    <s v="CR"/>
    <n v="1.32"/>
    <x v="1"/>
    <x v="1"/>
  </r>
  <r>
    <s v="2201"/>
    <s v="A1000200"/>
    <x v="2"/>
    <s v="A2431955"/>
    <s v="A24319550001"/>
    <s v="1080001"/>
    <n v="201410"/>
    <s v="CR"/>
    <n v="1.01"/>
    <x v="1"/>
    <x v="1"/>
  </r>
  <r>
    <s v="2201"/>
    <s v="A1000200"/>
    <x v="2"/>
    <s v="A2453294"/>
    <s v="A24532940001"/>
    <s v="1080001"/>
    <n v="201410"/>
    <s v="CR"/>
    <n v="2.5099999999999998"/>
    <x v="1"/>
    <x v="1"/>
  </r>
  <r>
    <s v="2201"/>
    <s v="A1000200"/>
    <x v="2"/>
    <s v="A2453294"/>
    <s v="A24532940002"/>
    <s v="1080001"/>
    <n v="201410"/>
    <s v="CR"/>
    <n v="0.01"/>
    <x v="1"/>
    <x v="1"/>
  </r>
  <r>
    <s v="2201"/>
    <s v="A1000200"/>
    <x v="2"/>
    <s v="A2453296"/>
    <s v="A24532960001"/>
    <s v="1080001"/>
    <n v="201410"/>
    <s v="CR"/>
    <n v="2.0699999999999998"/>
    <x v="1"/>
    <x v="1"/>
  </r>
  <r>
    <s v="2201"/>
    <s v="A1000200"/>
    <x v="2"/>
    <s v="A2467431"/>
    <s v="A24674310001"/>
    <s v="1080001"/>
    <n v="201410"/>
    <s v="CR"/>
    <n v="1.79"/>
    <x v="1"/>
    <x v="1"/>
  </r>
  <r>
    <s v="2201"/>
    <s v="A1000200"/>
    <x v="2"/>
    <s v="10850-2008"/>
    <s v="A23418750001"/>
    <s v="1080001"/>
    <n v="201411"/>
    <s v="CR"/>
    <n v="0.01"/>
    <x v="1"/>
    <x v="1"/>
  </r>
  <r>
    <s v="2201"/>
    <s v="A1000200"/>
    <x v="2"/>
    <s v="10850-2008"/>
    <s v="A23418770001"/>
    <s v="1080001"/>
    <n v="201411"/>
    <s v="CR"/>
    <n v="0.01"/>
    <x v="1"/>
    <x v="1"/>
  </r>
  <r>
    <s v="2201"/>
    <s v="A1000200"/>
    <x v="2"/>
    <s v="A2431955"/>
    <s v="A24319550001"/>
    <s v="1080001"/>
    <n v="201411"/>
    <s v="CR"/>
    <n v="0.01"/>
    <x v="1"/>
    <x v="1"/>
  </r>
  <r>
    <s v="2201"/>
    <s v="A1000200"/>
    <x v="2"/>
    <s v="A2453294"/>
    <s v="A24532940001"/>
    <s v="1080001"/>
    <n v="201411"/>
    <s v="CR"/>
    <n v="0.03"/>
    <x v="1"/>
    <x v="1"/>
  </r>
  <r>
    <s v="2201"/>
    <s v="A1000200"/>
    <x v="2"/>
    <s v="A2453296"/>
    <s v="A24532960001"/>
    <s v="1080001"/>
    <n v="201411"/>
    <s v="CR"/>
    <n v="0.02"/>
    <x v="1"/>
    <x v="1"/>
  </r>
  <r>
    <s v="2201"/>
    <s v="A1000200"/>
    <x v="2"/>
    <s v="A2467431"/>
    <s v="A24674310001"/>
    <s v="1080001"/>
    <n v="201411"/>
    <s v="CR"/>
    <n v="0.02"/>
    <x v="1"/>
    <x v="1"/>
  </r>
  <r>
    <s v="2201"/>
    <s v="A1000200"/>
    <x v="2"/>
    <s v="10850-2008"/>
    <s v="A23418750001"/>
    <s v="1080001"/>
    <n v="201502"/>
    <s v="CR"/>
    <n v="0.26"/>
    <x v="1"/>
    <x v="1"/>
  </r>
  <r>
    <s v="2201"/>
    <s v="A1000200"/>
    <x v="2"/>
    <s v="A2431955"/>
    <s v="A24319550001"/>
    <s v="1080001"/>
    <n v="201502"/>
    <s v="CR"/>
    <n v="1.9"/>
    <x v="1"/>
    <x v="1"/>
  </r>
  <r>
    <s v="2201"/>
    <s v="A1000200"/>
    <x v="2"/>
    <s v="A2453294"/>
    <s v="A24532940001"/>
    <s v="1080001"/>
    <n v="201502"/>
    <s v="CR"/>
    <n v="1.23"/>
    <x v="1"/>
    <x v="1"/>
  </r>
  <r>
    <s v="2201"/>
    <s v="A1000200"/>
    <x v="2"/>
    <s v="A2453296"/>
    <s v="A24532960001"/>
    <s v="1080001"/>
    <n v="201502"/>
    <s v="CR"/>
    <n v="0.36"/>
    <x v="1"/>
    <x v="1"/>
  </r>
  <r>
    <s v="2201"/>
    <s v="A1000200"/>
    <x v="2"/>
    <s v="A2467431"/>
    <s v="A24674310001"/>
    <s v="1080001"/>
    <n v="201502"/>
    <s v="CR"/>
    <n v="0.36"/>
    <x v="1"/>
    <x v="1"/>
  </r>
  <r>
    <s v="2201"/>
    <s v="A1000200"/>
    <x v="2"/>
    <s v="A2528073"/>
    <s v="A25280730002"/>
    <s v="1080001"/>
    <n v="201502"/>
    <s v="CR"/>
    <n v="0.16"/>
    <x v="1"/>
    <x v="1"/>
  </r>
  <r>
    <s v="2201"/>
    <s v="A1000200"/>
    <x v="2"/>
    <s v="10850-2008"/>
    <s v="A23418750001"/>
    <s v="1080001"/>
    <n v="201503"/>
    <s v="CR"/>
    <n v="0.03"/>
    <x v="1"/>
    <x v="1"/>
  </r>
  <r>
    <s v="2201"/>
    <s v="A1000200"/>
    <x v="2"/>
    <s v="A2431955"/>
    <s v="A24319550001"/>
    <s v="1080001"/>
    <n v="201503"/>
    <s v="CR"/>
    <n v="0.05"/>
    <x v="1"/>
    <x v="1"/>
  </r>
  <r>
    <s v="2201"/>
    <s v="A1000200"/>
    <x v="2"/>
    <s v="A2453294"/>
    <s v="A24532940001"/>
    <s v="1080001"/>
    <n v="201503"/>
    <s v="CR"/>
    <n v="0.03"/>
    <x v="1"/>
    <x v="1"/>
  </r>
  <r>
    <s v="2201"/>
    <s v="A1000200"/>
    <x v="2"/>
    <s v="A2467431"/>
    <s v="A24674310001"/>
    <s v="1080001"/>
    <n v="201503"/>
    <s v="CR"/>
    <n v="0.02"/>
    <x v="1"/>
    <x v="1"/>
  </r>
  <r>
    <s v="2201"/>
    <s v="A1000200"/>
    <x v="2"/>
    <s v="10850-2008"/>
    <s v="A23418750001"/>
    <s v="1080001"/>
    <n v="201504"/>
    <s v="CR"/>
    <n v="0.01"/>
    <x v="1"/>
    <x v="1"/>
  </r>
  <r>
    <s v="2201"/>
    <s v="A1000200"/>
    <x v="2"/>
    <s v="A2431955"/>
    <s v="A24319550001"/>
    <s v="1080001"/>
    <n v="201504"/>
    <s v="CR"/>
    <n v="0.11"/>
    <x v="1"/>
    <x v="1"/>
  </r>
  <r>
    <s v="2201"/>
    <s v="A1000200"/>
    <x v="2"/>
    <s v="A2453294"/>
    <s v="A24532940001"/>
    <s v="1080001"/>
    <n v="201504"/>
    <s v="CR"/>
    <n v="0.05"/>
    <x v="1"/>
    <x v="1"/>
  </r>
  <r>
    <s v="2201"/>
    <s v="A1000200"/>
    <x v="2"/>
    <s v="A2467431"/>
    <s v="A24674310001"/>
    <s v="1080001"/>
    <n v="201504"/>
    <s v="CR"/>
    <n v="0.06"/>
    <x v="1"/>
    <x v="1"/>
  </r>
  <r>
    <s v="2201"/>
    <s v="A1000200"/>
    <x v="2"/>
    <s v="10850-2008"/>
    <s v="A23418750001"/>
    <s v="1080001"/>
    <n v="201505"/>
    <s v="CR"/>
    <n v="0.01"/>
    <x v="1"/>
    <x v="1"/>
  </r>
  <r>
    <s v="2201"/>
    <s v="A1000200"/>
    <x v="2"/>
    <s v="A2431955"/>
    <s v="A24319550001"/>
    <s v="1080001"/>
    <n v="201505"/>
    <s v="CR"/>
    <n v="0.03"/>
    <x v="1"/>
    <x v="1"/>
  </r>
  <r>
    <s v="2201"/>
    <s v="A1000200"/>
    <x v="2"/>
    <s v="A2453294"/>
    <s v="A24532940001"/>
    <s v="1080001"/>
    <n v="201505"/>
    <s v="CR"/>
    <n v="0.03"/>
    <x v="1"/>
    <x v="1"/>
  </r>
  <r>
    <s v="2201"/>
    <s v="A1000200"/>
    <x v="2"/>
    <s v="A2467431"/>
    <s v="A24674310001"/>
    <s v="1080001"/>
    <n v="201505"/>
    <s v="CR"/>
    <n v="0.03"/>
    <x v="1"/>
    <x v="1"/>
  </r>
  <r>
    <s v="2201"/>
    <s v="A1000200"/>
    <x v="2"/>
    <s v="A2453294"/>
    <s v="A24532940001"/>
    <s v="1080001"/>
    <n v="201507"/>
    <s v="CR"/>
    <n v="0.01"/>
    <x v="1"/>
    <x v="1"/>
  </r>
  <r>
    <s v="2201"/>
    <s v="A1000200"/>
    <x v="2"/>
    <s v="A2467431"/>
    <s v="A24674310001"/>
    <s v="1080001"/>
    <n v="201507"/>
    <s v="CR"/>
    <n v="0.01"/>
    <x v="1"/>
    <x v="1"/>
  </r>
  <r>
    <s v="2201"/>
    <s v="A1000200"/>
    <x v="2"/>
    <s v="A2431955"/>
    <s v="A24319550001"/>
    <s v="1080001"/>
    <n v="201508"/>
    <s v="CR"/>
    <n v="0.01"/>
    <x v="1"/>
    <x v="1"/>
  </r>
  <r>
    <s v="2201"/>
    <s v="A1000200"/>
    <x v="2"/>
    <s v="A2453294"/>
    <s v="A24532940001"/>
    <s v="1080001"/>
    <n v="201508"/>
    <s v="CR"/>
    <n v="0.01"/>
    <x v="1"/>
    <x v="1"/>
  </r>
  <r>
    <s v="2201"/>
    <s v="A1000200"/>
    <x v="2"/>
    <s v="A2467431"/>
    <s v="A24674310001"/>
    <s v="1080001"/>
    <n v="201508"/>
    <s v="CR"/>
    <n v="0.01"/>
    <x v="1"/>
    <x v="1"/>
  </r>
  <r>
    <s v="2201"/>
    <s v="A1000200"/>
    <x v="2"/>
    <s v="A2431955"/>
    <s v="A24319550001"/>
    <s v="1080001"/>
    <n v="201509"/>
    <s v="CR"/>
    <n v="1.18"/>
    <x v="1"/>
    <x v="1"/>
  </r>
  <r>
    <s v="2201"/>
    <s v="A1000200"/>
    <x v="2"/>
    <s v="A2453294"/>
    <s v="A24532940001"/>
    <s v="1080001"/>
    <n v="201509"/>
    <s v="CR"/>
    <n v="0.56000000000000005"/>
    <x v="1"/>
    <x v="1"/>
  </r>
  <r>
    <s v="2201"/>
    <s v="A1000200"/>
    <x v="2"/>
    <s v="A2467431"/>
    <s v="A24674310001"/>
    <s v="1080001"/>
    <n v="201509"/>
    <s v="CR"/>
    <n v="1.01"/>
    <x v="1"/>
    <x v="1"/>
  </r>
  <r>
    <s v="2201"/>
    <s v="A1000200"/>
    <x v="2"/>
    <s v="A2431955"/>
    <s v="A24319550001"/>
    <s v="1080001"/>
    <n v="201510"/>
    <s v="CR"/>
    <n v="0.18"/>
    <x v="1"/>
    <x v="1"/>
  </r>
  <r>
    <s v="2201"/>
    <s v="A1000200"/>
    <x v="2"/>
    <s v="A2453294"/>
    <s v="A24532940001"/>
    <s v="1080001"/>
    <n v="201510"/>
    <s v="CR"/>
    <n v="0.14000000000000001"/>
    <x v="1"/>
    <x v="1"/>
  </r>
  <r>
    <s v="2201"/>
    <s v="A1000200"/>
    <x v="2"/>
    <s v="A2467431"/>
    <s v="A24674310001"/>
    <s v="1080001"/>
    <n v="201510"/>
    <s v="CR"/>
    <n v="0.28000000000000003"/>
    <x v="1"/>
    <x v="1"/>
  </r>
  <r>
    <s v="2201"/>
    <s v="A1000200"/>
    <x v="2"/>
    <s v="A2431955"/>
    <s v="A24319550001"/>
    <s v="1080001"/>
    <n v="201511"/>
    <s v="CR"/>
    <n v="0.11"/>
    <x v="1"/>
    <x v="1"/>
  </r>
  <r>
    <s v="2201"/>
    <s v="A1000200"/>
    <x v="2"/>
    <s v="A2431955"/>
    <s v="A24319550001"/>
    <s v="1080001"/>
    <n v="201512"/>
    <s v="CR"/>
    <n v="3.75"/>
    <x v="1"/>
    <x v="1"/>
  </r>
  <r>
    <s v="2201"/>
    <s v="A1000200"/>
    <x v="2"/>
    <s v="A2431955"/>
    <s v="A24319550001"/>
    <s v="1080001"/>
    <n v="201603"/>
    <s v="CR"/>
    <n v="0.02"/>
    <x v="1"/>
    <x v="1"/>
  </r>
  <r>
    <s v="2201"/>
    <s v="A1000200"/>
    <x v="2"/>
    <s v="A2582282"/>
    <s v="A25822820001"/>
    <s v="1080001"/>
    <n v="201603"/>
    <s v="CR"/>
    <n v="0.03"/>
    <x v="1"/>
    <x v="1"/>
  </r>
  <r>
    <s v="2201"/>
    <s v="A1000200"/>
    <x v="2"/>
    <s v="A2582286"/>
    <s v="A25822860001"/>
    <s v="1080001"/>
    <n v="201603"/>
    <s v="CR"/>
    <n v="0.02"/>
    <x v="1"/>
    <x v="1"/>
  </r>
  <r>
    <s v="2201"/>
    <s v="A1000200"/>
    <x v="2"/>
    <s v="A2582287"/>
    <s v="A25822870001"/>
    <s v="1080001"/>
    <n v="201603"/>
    <s v="CR"/>
    <n v="0.01"/>
    <x v="1"/>
    <x v="1"/>
  </r>
  <r>
    <s v="2201"/>
    <s v="A1000200"/>
    <x v="2"/>
    <s v="A2582287"/>
    <s v="A25822870011"/>
    <s v="1080001"/>
    <n v="201603"/>
    <s v="CR"/>
    <n v="0.01"/>
    <x v="1"/>
    <x v="1"/>
  </r>
  <r>
    <s v="2201"/>
    <s v="A1000200"/>
    <x v="2"/>
    <s v="A2431955"/>
    <s v="A24319550001"/>
    <s v="1080001"/>
    <n v="201604"/>
    <s v="CR"/>
    <n v="35.43"/>
    <x v="1"/>
    <x v="1"/>
  </r>
  <r>
    <s v="2201"/>
    <s v="A1000200"/>
    <x v="2"/>
    <s v="A2582282"/>
    <s v="A25822820001"/>
    <s v="1080001"/>
    <n v="201604"/>
    <s v="CR"/>
    <n v="59.41"/>
    <x v="1"/>
    <x v="1"/>
  </r>
  <r>
    <s v="2201"/>
    <s v="A1000200"/>
    <x v="2"/>
    <s v="A2582286"/>
    <s v="A25822860001"/>
    <s v="1080001"/>
    <n v="201604"/>
    <s v="CR"/>
    <n v="42.97"/>
    <x v="1"/>
    <x v="1"/>
  </r>
  <r>
    <s v="2201"/>
    <s v="A1000200"/>
    <x v="2"/>
    <s v="A2582287"/>
    <s v="A25822870001"/>
    <s v="1080001"/>
    <n v="201604"/>
    <s v="CR"/>
    <n v="13.43"/>
    <x v="1"/>
    <x v="1"/>
  </r>
  <r>
    <s v="2201"/>
    <s v="A1000200"/>
    <x v="2"/>
    <s v="A2582287"/>
    <s v="A25822870011"/>
    <s v="1080001"/>
    <n v="201604"/>
    <s v="CR"/>
    <n v="13.84"/>
    <x v="1"/>
    <x v="1"/>
  </r>
  <r>
    <s v="2201"/>
    <s v="A1000200"/>
    <x v="2"/>
    <s v="A2431955"/>
    <s v="A24319550001"/>
    <s v="1080001"/>
    <n v="201605"/>
    <s v="CR"/>
    <n v="118.78"/>
    <x v="1"/>
    <x v="1"/>
  </r>
  <r>
    <s v="2201"/>
    <s v="A1000200"/>
    <x v="2"/>
    <s v="A2582282"/>
    <s v="A25822820001"/>
    <s v="1080001"/>
    <n v="201605"/>
    <s v="CR"/>
    <n v="187.43"/>
    <x v="1"/>
    <x v="1"/>
  </r>
  <r>
    <s v="2201"/>
    <s v="A1000200"/>
    <x v="2"/>
    <s v="A2582286"/>
    <s v="A25822860001"/>
    <s v="1080001"/>
    <n v="201605"/>
    <s v="CR"/>
    <n v="103.6"/>
    <x v="1"/>
    <x v="1"/>
  </r>
  <r>
    <s v="2201"/>
    <s v="A1000200"/>
    <x v="2"/>
    <s v="A2582287"/>
    <s v="A25822870001"/>
    <s v="1080001"/>
    <n v="201605"/>
    <s v="CR"/>
    <n v="51.65"/>
    <x v="1"/>
    <x v="1"/>
  </r>
  <r>
    <s v="2201"/>
    <s v="A1000200"/>
    <x v="2"/>
    <s v="A2582287"/>
    <s v="A25822870011"/>
    <s v="1080001"/>
    <n v="201605"/>
    <s v="CR"/>
    <n v="50.67"/>
    <x v="1"/>
    <x v="1"/>
  </r>
  <r>
    <s v="2201"/>
    <s v="A1000200"/>
    <x v="2"/>
    <s v="A2431955"/>
    <s v="A24319550001"/>
    <s v="1080001"/>
    <n v="201606"/>
    <s v="CR"/>
    <n v="64.37"/>
    <x v="1"/>
    <x v="1"/>
  </r>
  <r>
    <s v="2201"/>
    <s v="A1000200"/>
    <x v="2"/>
    <s v="A2582282"/>
    <s v="A25822820001"/>
    <s v="1080001"/>
    <n v="201606"/>
    <s v="CR"/>
    <n v="86.15"/>
    <x v="1"/>
    <x v="1"/>
  </r>
  <r>
    <s v="2201"/>
    <s v="A1000200"/>
    <x v="2"/>
    <s v="A2582286"/>
    <s v="A25822860001"/>
    <s v="1080001"/>
    <n v="201606"/>
    <s v="CR"/>
    <n v="47.9"/>
    <x v="1"/>
    <x v="1"/>
  </r>
  <r>
    <s v="2201"/>
    <s v="A1000200"/>
    <x v="2"/>
    <s v="A2582287"/>
    <s v="A25822870001"/>
    <s v="1080001"/>
    <n v="201606"/>
    <s v="CR"/>
    <n v="33.03"/>
    <x v="1"/>
    <x v="1"/>
  </r>
  <r>
    <s v="2201"/>
    <s v="A1000200"/>
    <x v="2"/>
    <s v="A2582287"/>
    <s v="A25822870011"/>
    <s v="1080001"/>
    <n v="201606"/>
    <s v="CR"/>
    <n v="21.18"/>
    <x v="1"/>
    <x v="1"/>
  </r>
  <r>
    <s v="2201"/>
    <s v="A1000200"/>
    <x v="2"/>
    <s v="A2431955"/>
    <s v="A24319550001"/>
    <s v="1080001"/>
    <n v="201607"/>
    <s v="CR"/>
    <n v="208.95"/>
    <x v="1"/>
    <x v="1"/>
  </r>
  <r>
    <s v="2201"/>
    <s v="A1000200"/>
    <x v="2"/>
    <s v="A2582282"/>
    <s v="A25822820001"/>
    <s v="1080001"/>
    <n v="201607"/>
    <s v="CR"/>
    <n v="342.5"/>
    <x v="1"/>
    <x v="1"/>
  </r>
  <r>
    <s v="2201"/>
    <s v="A1000200"/>
    <x v="2"/>
    <s v="A2582286"/>
    <s v="A25822860001"/>
    <s v="1080001"/>
    <n v="201607"/>
    <s v="CR"/>
    <n v="168.83"/>
    <x v="1"/>
    <x v="1"/>
  </r>
  <r>
    <s v="2201"/>
    <s v="A1000200"/>
    <x v="2"/>
    <s v="A2582287"/>
    <s v="A25822870001"/>
    <s v="1080001"/>
    <n v="201607"/>
    <s v="CR"/>
    <n v="94.37"/>
    <x v="1"/>
    <x v="1"/>
  </r>
  <r>
    <s v="2201"/>
    <s v="A1000200"/>
    <x v="2"/>
    <s v="A2582287"/>
    <s v="A25822870011"/>
    <s v="1080001"/>
    <n v="201607"/>
    <s v="CR"/>
    <n v="84.93"/>
    <x v="1"/>
    <x v="1"/>
  </r>
  <r>
    <s v="2201"/>
    <s v="A1000200"/>
    <x v="2"/>
    <s v="A2431955"/>
    <s v="A24319550001"/>
    <s v="1080001"/>
    <n v="201608"/>
    <s v="CR"/>
    <n v="351.58"/>
    <x v="1"/>
    <x v="1"/>
  </r>
  <r>
    <s v="2201"/>
    <s v="A1000200"/>
    <x v="2"/>
    <s v="A2582282"/>
    <s v="A25822820001"/>
    <s v="1080001"/>
    <n v="201608"/>
    <s v="CR"/>
    <n v="694.07"/>
    <x v="1"/>
    <x v="1"/>
  </r>
  <r>
    <s v="2201"/>
    <s v="A1000200"/>
    <x v="2"/>
    <s v="A2582286"/>
    <s v="A25822860001"/>
    <s v="1080001"/>
    <n v="201608"/>
    <s v="CR"/>
    <n v="291.99"/>
    <x v="1"/>
    <x v="1"/>
  </r>
  <r>
    <s v="2201"/>
    <s v="A1000200"/>
    <x v="2"/>
    <s v="A2582287"/>
    <s v="A25822870001"/>
    <s v="1080001"/>
    <n v="201608"/>
    <s v="CR"/>
    <n v="141.84"/>
    <x v="1"/>
    <x v="1"/>
  </r>
  <r>
    <s v="2201"/>
    <s v="A1000200"/>
    <x v="2"/>
    <s v="A2582287"/>
    <s v="A25822870011"/>
    <s v="1080001"/>
    <n v="201608"/>
    <s v="CR"/>
    <n v="161.85"/>
    <x v="1"/>
    <x v="1"/>
  </r>
  <r>
    <s v="2201"/>
    <s v="A1000200"/>
    <x v="2"/>
    <s v="A2431955"/>
    <s v="A24319550001"/>
    <s v="1080001"/>
    <n v="201609"/>
    <s v="CR"/>
    <n v="91.76"/>
    <x v="1"/>
    <x v="1"/>
  </r>
  <r>
    <s v="2201"/>
    <s v="A1000200"/>
    <x v="2"/>
    <s v="A2582282"/>
    <s v="A25822820001"/>
    <s v="1080001"/>
    <n v="201609"/>
    <s v="CR"/>
    <n v="156.44999999999999"/>
    <x v="1"/>
    <x v="1"/>
  </r>
  <r>
    <s v="2201"/>
    <s v="A1000200"/>
    <x v="2"/>
    <s v="A2582286"/>
    <s v="A25822860001"/>
    <s v="1080001"/>
    <n v="201609"/>
    <s v="CR"/>
    <n v="81.78"/>
    <x v="1"/>
    <x v="1"/>
  </r>
  <r>
    <s v="2201"/>
    <s v="A1000200"/>
    <x v="2"/>
    <s v="A2582287"/>
    <s v="A25822870001"/>
    <s v="1080001"/>
    <n v="201609"/>
    <s v="CR"/>
    <n v="7.41"/>
    <x v="1"/>
    <x v="1"/>
  </r>
  <r>
    <s v="2201"/>
    <s v="A1000200"/>
    <x v="2"/>
    <s v="A2582287"/>
    <s v="A25822870011"/>
    <s v="1080001"/>
    <n v="201609"/>
    <s v="CR"/>
    <n v="35.32"/>
    <x v="1"/>
    <x v="1"/>
  </r>
  <r>
    <s v="2201"/>
    <s v="A1000200"/>
    <x v="2"/>
    <s v="A2431955"/>
    <s v="A24319550001"/>
    <s v="1080001"/>
    <n v="201610"/>
    <s v="CR"/>
    <n v="56.51"/>
    <x v="1"/>
    <x v="1"/>
  </r>
  <r>
    <s v="2201"/>
    <s v="A1000200"/>
    <x v="2"/>
    <s v="A2582282"/>
    <s v="A25822820001"/>
    <s v="1080001"/>
    <n v="201610"/>
    <s v="CR"/>
    <n v="211.19"/>
    <x v="1"/>
    <x v="1"/>
  </r>
  <r>
    <s v="2201"/>
    <s v="A1000200"/>
    <x v="2"/>
    <s v="A2582286"/>
    <s v="A25822860001"/>
    <s v="1080001"/>
    <n v="201610"/>
    <s v="CR"/>
    <n v="58.41"/>
    <x v="1"/>
    <x v="1"/>
  </r>
  <r>
    <s v="2201"/>
    <s v="A1000200"/>
    <x v="2"/>
    <s v="A2582287"/>
    <s v="A25822870011"/>
    <s v="1080001"/>
    <n v="201610"/>
    <s v="CR"/>
    <n v="40.270000000000003"/>
    <x v="1"/>
    <x v="1"/>
  </r>
  <r>
    <s v="2201"/>
    <s v="A1000200"/>
    <x v="2"/>
    <s v="A2582282"/>
    <s v="A25822820001"/>
    <s v="1080001"/>
    <n v="201611"/>
    <s v="CR"/>
    <n v="206.88"/>
    <x v="1"/>
    <x v="1"/>
  </r>
  <r>
    <s v="2201"/>
    <s v="A1000200"/>
    <x v="2"/>
    <s v="A2582286"/>
    <s v="A25822860001"/>
    <s v="1080001"/>
    <n v="201611"/>
    <s v="CR"/>
    <n v="103.57"/>
    <x v="1"/>
    <x v="1"/>
  </r>
  <r>
    <s v="2201"/>
    <s v="A1000200"/>
    <x v="2"/>
    <s v="A2582287"/>
    <s v="A25822870011"/>
    <s v="1080001"/>
    <n v="201611"/>
    <s v="CR"/>
    <n v="61.61"/>
    <x v="1"/>
    <x v="1"/>
  </r>
  <r>
    <s v="2201"/>
    <s v="A1000200"/>
    <x v="2"/>
    <s v="A2582282"/>
    <s v="A25822820001"/>
    <s v="1080001"/>
    <n v="201612"/>
    <s v="CR"/>
    <n v="486.2"/>
    <x v="1"/>
    <x v="1"/>
  </r>
  <r>
    <s v="2201"/>
    <s v="A1000200"/>
    <x v="2"/>
    <s v="A2582286"/>
    <s v="A25822860001"/>
    <s v="1080001"/>
    <n v="201612"/>
    <s v="CR"/>
    <n v="309.24"/>
    <x v="1"/>
    <x v="1"/>
  </r>
  <r>
    <s v="2201"/>
    <s v="A1000301"/>
    <x v="3"/>
    <s v="10850-2008"/>
    <s v="A23214610001"/>
    <s v="1080001"/>
    <n v="201207"/>
    <s v="CR"/>
    <n v="113.7"/>
    <x v="2"/>
    <x v="1"/>
  </r>
  <r>
    <s v="2201"/>
    <s v="A1000301"/>
    <x v="3"/>
    <s v="10850-2008"/>
    <s v="A23418770004"/>
    <s v="1080001"/>
    <n v="201207"/>
    <s v="CR"/>
    <n v="54.8"/>
    <x v="2"/>
    <x v="1"/>
  </r>
  <r>
    <s v="2201"/>
    <s v="A1000301"/>
    <x v="3"/>
    <s v="A2341876"/>
    <s v="A23418760013"/>
    <s v="1080001"/>
    <n v="201207"/>
    <s v="CR"/>
    <n v="25.65"/>
    <x v="2"/>
    <x v="1"/>
  </r>
  <r>
    <s v="2201"/>
    <s v="A1000301"/>
    <x v="3"/>
    <s v="10850-2008"/>
    <s v="A23418790005"/>
    <s v="1080001"/>
    <n v="201209"/>
    <s v="CR"/>
    <n v="-3.53"/>
    <x v="2"/>
    <x v="1"/>
  </r>
  <r>
    <s v="2201"/>
    <s v="A1000301"/>
    <x v="3"/>
    <s v="A2341879"/>
    <s v="A23418790053"/>
    <s v="1080001"/>
    <n v="201209"/>
    <s v="CR"/>
    <n v="-1.23"/>
    <x v="2"/>
    <x v="1"/>
  </r>
  <r>
    <s v="2201"/>
    <s v="A1000301"/>
    <x v="3"/>
    <s v="A2408990"/>
    <s v="A24089900035"/>
    <s v="1080001"/>
    <n v="201303"/>
    <s v="CR"/>
    <n v="1.88"/>
    <x v="2"/>
    <x v="1"/>
  </r>
  <r>
    <s v="2201"/>
    <s v="A1000301"/>
    <x v="3"/>
    <s v="A2408990"/>
    <s v="A24089900037"/>
    <s v="1080001"/>
    <n v="201304"/>
    <s v="CR"/>
    <n v="4.63"/>
    <x v="2"/>
    <x v="1"/>
  </r>
  <r>
    <s v="2201"/>
    <s v="A1000301"/>
    <x v="3"/>
    <s v="10850-2008"/>
    <s v="A23418770001"/>
    <s v="1080001"/>
    <n v="201307"/>
    <s v="CR"/>
    <n v="8.66"/>
    <x v="2"/>
    <x v="1"/>
  </r>
  <r>
    <s v="2201"/>
    <s v="A1000301"/>
    <x v="3"/>
    <s v="A2341877"/>
    <s v="A23418770013"/>
    <s v="1080001"/>
    <n v="201307"/>
    <s v="CR"/>
    <n v="18.25"/>
    <x v="2"/>
    <x v="1"/>
  </r>
  <r>
    <s v="2201"/>
    <s v="A1000301"/>
    <x v="3"/>
    <s v="A2341877"/>
    <s v="A23418770013"/>
    <s v="1080001"/>
    <n v="201308"/>
    <s v="CR"/>
    <n v="7.48"/>
    <x v="2"/>
    <x v="1"/>
  </r>
  <r>
    <s v="2201"/>
    <s v="A1000301"/>
    <x v="3"/>
    <s v="A2408990"/>
    <s v="A24089900039"/>
    <s v="1080001"/>
    <n v="201308"/>
    <s v="CR"/>
    <n v="9.27"/>
    <x v="2"/>
    <x v="1"/>
  </r>
  <r>
    <s v="2201"/>
    <s v="A1000301"/>
    <x v="3"/>
    <s v="A2341877"/>
    <s v="A23418770040"/>
    <s v="1080001"/>
    <n v="201309"/>
    <s v="CR"/>
    <n v="1.49"/>
    <x v="2"/>
    <x v="1"/>
  </r>
  <r>
    <s v="2201"/>
    <s v="A1000301"/>
    <x v="3"/>
    <s v="A2408990"/>
    <s v="A24089900083"/>
    <s v="1080001"/>
    <n v="201310"/>
    <s v="CR"/>
    <n v="1.74"/>
    <x v="2"/>
    <x v="1"/>
  </r>
  <r>
    <s v="2201"/>
    <s v="A1000301"/>
    <x v="3"/>
    <s v="A2453294"/>
    <s v="A24532940027"/>
    <s v="1080001"/>
    <n v="201402"/>
    <s v="CR"/>
    <n v="18.25"/>
    <x v="2"/>
    <x v="1"/>
  </r>
  <r>
    <s v="2201"/>
    <s v="A1000301"/>
    <x v="3"/>
    <s v="A2453294"/>
    <s v="A24532940027"/>
    <s v="1080001"/>
    <n v="201403"/>
    <s v="CR"/>
    <n v="13.69"/>
    <x v="2"/>
    <x v="1"/>
  </r>
  <r>
    <s v="2201"/>
    <s v="A1000301"/>
    <x v="3"/>
    <s v="A2453294"/>
    <s v="A24532940030"/>
    <s v="1080001"/>
    <n v="201403"/>
    <s v="CR"/>
    <n v="16.190000000000001"/>
    <x v="2"/>
    <x v="1"/>
  </r>
  <r>
    <s v="2201"/>
    <s v="A1000301"/>
    <x v="3"/>
    <s v="A2453294"/>
    <s v="A24532940026"/>
    <s v="1080001"/>
    <n v="201404"/>
    <s v="CR"/>
    <n v="0.53"/>
    <x v="2"/>
    <x v="1"/>
  </r>
  <r>
    <s v="2201"/>
    <s v="A1000301"/>
    <x v="3"/>
    <s v="A2453296"/>
    <s v="A24532960006"/>
    <s v="1080001"/>
    <n v="201408"/>
    <s v="CR"/>
    <n v="8.36"/>
    <x v="2"/>
    <x v="1"/>
  </r>
  <r>
    <s v="2201"/>
    <s v="A1000301"/>
    <x v="3"/>
    <s v="A2453296"/>
    <s v="A24532960023"/>
    <s v="1080001"/>
    <n v="201408"/>
    <s v="CR"/>
    <n v="2"/>
    <x v="2"/>
    <x v="1"/>
  </r>
  <r>
    <s v="2201"/>
    <s v="A1000301"/>
    <x v="3"/>
    <s v="A2467431"/>
    <s v="A24674310020"/>
    <s v="1080001"/>
    <n v="201410"/>
    <s v="CR"/>
    <n v="13.28"/>
    <x v="2"/>
    <x v="1"/>
  </r>
  <r>
    <s v="2201"/>
    <s v="A1000301"/>
    <x v="3"/>
    <s v="A2467431"/>
    <s v="A24674310020"/>
    <s v="1080001"/>
    <n v="201411"/>
    <s v="CR"/>
    <n v="5.24"/>
    <x v="2"/>
    <x v="1"/>
  </r>
  <r>
    <s v="2201"/>
    <s v="A1000301"/>
    <x v="3"/>
    <s v="A2528073"/>
    <s v="A25280730004"/>
    <s v="1080001"/>
    <n v="201503"/>
    <s v="CR"/>
    <n v="44.38"/>
    <x v="2"/>
    <x v="1"/>
  </r>
  <r>
    <s v="2201"/>
    <s v="A1000301"/>
    <x v="3"/>
    <s v="A2528073"/>
    <s v="A25280730016"/>
    <s v="1080001"/>
    <n v="201507"/>
    <s v="CR"/>
    <n v="1.1499999999999999"/>
    <x v="2"/>
    <x v="1"/>
  </r>
  <r>
    <s v="2201"/>
    <s v="A1000301"/>
    <x v="3"/>
    <s v="A2528073"/>
    <s v="A25280730024"/>
    <s v="1080001"/>
    <n v="201507"/>
    <s v="CR"/>
    <n v="4.24"/>
    <x v="2"/>
    <x v="1"/>
  </r>
  <r>
    <s v="2201"/>
    <s v="A1000301"/>
    <x v="3"/>
    <s v="A2528076"/>
    <s v="A25280760052"/>
    <s v="1080001"/>
    <n v="201508"/>
    <s v="CR"/>
    <n v="10.18"/>
    <x v="2"/>
    <x v="1"/>
  </r>
  <r>
    <s v="2201"/>
    <s v="A1000301"/>
    <x v="3"/>
    <s v="A2528073"/>
    <s v="A25280730033"/>
    <s v="1080001"/>
    <n v="201509"/>
    <s v="CR"/>
    <n v="0.53"/>
    <x v="2"/>
    <x v="1"/>
  </r>
  <r>
    <s v="2201"/>
    <s v="A1000301"/>
    <x v="3"/>
    <s v="A2528076"/>
    <s v="A25280760061"/>
    <s v="1080001"/>
    <n v="201510"/>
    <s v="CR"/>
    <n v="17.739999999999998"/>
    <x v="2"/>
    <x v="1"/>
  </r>
  <r>
    <s v="2201"/>
    <s v="A1000301"/>
    <x v="3"/>
    <s v="A2528076"/>
    <s v="A25280760063"/>
    <s v="1080001"/>
    <n v="201510"/>
    <s v="CR"/>
    <n v="0.51"/>
    <x v="2"/>
    <x v="1"/>
  </r>
  <r>
    <s v="2201"/>
    <s v="A1000301"/>
    <x v="3"/>
    <s v="A2528076"/>
    <s v="A25280760065"/>
    <s v="1080001"/>
    <n v="201510"/>
    <s v="CR"/>
    <n v="4.8099999999999996"/>
    <x v="2"/>
    <x v="1"/>
  </r>
  <r>
    <s v="2201"/>
    <s v="A1000301"/>
    <x v="3"/>
    <s v="A2528076"/>
    <s v="A25280760063"/>
    <s v="1080001"/>
    <n v="201512"/>
    <s v="CR"/>
    <n v="0.82"/>
    <x v="2"/>
    <x v="1"/>
  </r>
  <r>
    <s v="2201"/>
    <s v="A1000301"/>
    <x v="3"/>
    <s v="A2582282"/>
    <s v="A25822820002"/>
    <s v="1080001"/>
    <n v="201602"/>
    <s v="CR"/>
    <n v="3.6"/>
    <x v="2"/>
    <x v="1"/>
  </r>
  <r>
    <s v="2201"/>
    <s v="A1000301"/>
    <x v="3"/>
    <s v="A2582282"/>
    <s v="A25822820026"/>
    <s v="1080001"/>
    <n v="201602"/>
    <s v="CR"/>
    <n v="16.03"/>
    <x v="2"/>
    <x v="1"/>
  </r>
  <r>
    <s v="2201"/>
    <s v="A1000301"/>
    <x v="3"/>
    <s v="A2582287"/>
    <s v="A25822870010"/>
    <s v="1080001"/>
    <n v="201602"/>
    <s v="CR"/>
    <n v="18.559999999999999"/>
    <x v="2"/>
    <x v="1"/>
  </r>
  <r>
    <s v="2201"/>
    <s v="A1000301"/>
    <x v="3"/>
    <s v="A2582282"/>
    <s v="A25822820002"/>
    <s v="1080001"/>
    <n v="201603"/>
    <s v="CR"/>
    <n v="0.19"/>
    <x v="2"/>
    <x v="1"/>
  </r>
  <r>
    <s v="2201"/>
    <s v="A1000301"/>
    <x v="3"/>
    <s v="A2582287"/>
    <s v="A25822870010"/>
    <s v="1080001"/>
    <n v="201603"/>
    <s v="CR"/>
    <n v="5.53"/>
    <x v="2"/>
    <x v="1"/>
  </r>
  <r>
    <s v="2201"/>
    <s v="A1000301"/>
    <x v="3"/>
    <s v="A2582287"/>
    <s v="A25822870001"/>
    <s v="1080001"/>
    <n v="201604"/>
    <s v="CR"/>
    <n v="48.7"/>
    <x v="2"/>
    <x v="1"/>
  </r>
  <r>
    <s v="2201"/>
    <s v="A1000301"/>
    <x v="3"/>
    <s v="A2582287"/>
    <s v="A25822870010"/>
    <s v="1080001"/>
    <n v="201604"/>
    <s v="CR"/>
    <n v="13.58"/>
    <x v="2"/>
    <x v="1"/>
  </r>
  <r>
    <s v="2201"/>
    <s v="A1000301"/>
    <x v="3"/>
    <s v="A2582282"/>
    <s v="A25822820002"/>
    <s v="1080001"/>
    <n v="201605"/>
    <s v="CR"/>
    <n v="32.619999999999997"/>
    <x v="2"/>
    <x v="1"/>
  </r>
  <r>
    <s v="2201"/>
    <s v="A1000301"/>
    <x v="3"/>
    <s v="A2582282"/>
    <s v="A25822820004"/>
    <s v="1080001"/>
    <n v="201605"/>
    <s v="CR"/>
    <n v="11.35"/>
    <x v="2"/>
    <x v="1"/>
  </r>
  <r>
    <s v="2201"/>
    <s v="A1000301"/>
    <x v="3"/>
    <s v="A2582282"/>
    <s v="A25822820001"/>
    <s v="1080001"/>
    <n v="201606"/>
    <s v="CR"/>
    <n v="35.68"/>
    <x v="2"/>
    <x v="1"/>
  </r>
  <r>
    <s v="2201"/>
    <s v="A1000301"/>
    <x v="3"/>
    <s v="A2582282"/>
    <s v="A25822820002"/>
    <s v="1080001"/>
    <n v="201606"/>
    <s v="CR"/>
    <n v="20.36"/>
    <x v="2"/>
    <x v="1"/>
  </r>
  <r>
    <s v="2201"/>
    <s v="A1000301"/>
    <x v="3"/>
    <s v="A2582286"/>
    <s v="A25822860012"/>
    <s v="1080001"/>
    <n v="201606"/>
    <s v="CR"/>
    <n v="43.92"/>
    <x v="2"/>
    <x v="1"/>
  </r>
  <r>
    <s v="2201"/>
    <s v="A1000301"/>
    <x v="3"/>
    <s v="A2582286"/>
    <s v="A25822860012"/>
    <s v="1080001"/>
    <n v="201607"/>
    <s v="CR"/>
    <n v="8.0299999999999994"/>
    <x v="2"/>
    <x v="1"/>
  </r>
  <r>
    <s v="2201"/>
    <s v="A1000301"/>
    <x v="3"/>
    <s v="A2582286"/>
    <s v="A25822860012"/>
    <s v="1080001"/>
    <n v="201608"/>
    <s v="CR"/>
    <n v="154.97999999999999"/>
    <x v="2"/>
    <x v="1"/>
  </r>
  <r>
    <s v="2201"/>
    <s v="A1000201"/>
    <x v="4"/>
    <s v="10850-2008"/>
    <s v="A23418730001"/>
    <s v="1080001"/>
    <n v="201208"/>
    <s v="CR"/>
    <n v="16.23"/>
    <x v="2"/>
    <x v="1"/>
  </r>
  <r>
    <s v="2201"/>
    <s v="A1000201"/>
    <x v="4"/>
    <s v="10850-2008"/>
    <s v="A23418740001"/>
    <s v="1080001"/>
    <n v="201208"/>
    <s v="CR"/>
    <n v="83.9"/>
    <x v="2"/>
    <x v="1"/>
  </r>
  <r>
    <s v="2201"/>
    <s v="A1000201"/>
    <x v="4"/>
    <s v="10850-2008"/>
    <s v="A23418760001"/>
    <s v="1080001"/>
    <n v="201208"/>
    <s v="CR"/>
    <n v="20.87"/>
    <x v="2"/>
    <x v="1"/>
  </r>
  <r>
    <s v="2201"/>
    <s v="A1000201"/>
    <x v="4"/>
    <s v="10850-2008"/>
    <s v="A23418770001"/>
    <s v="1080001"/>
    <n v="201208"/>
    <s v="CR"/>
    <n v="1.51"/>
    <x v="2"/>
    <x v="1"/>
  </r>
  <r>
    <s v="2201"/>
    <s v="A1000201"/>
    <x v="4"/>
    <s v="10850-2008"/>
    <s v="A23418790001"/>
    <s v="1080001"/>
    <n v="201208"/>
    <s v="CR"/>
    <n v="70.040000000000006"/>
    <x v="2"/>
    <x v="1"/>
  </r>
  <r>
    <s v="2201"/>
    <s v="A1000201"/>
    <x v="4"/>
    <s v="10850-2008"/>
    <s v="A23564980001"/>
    <s v="1080001"/>
    <n v="201208"/>
    <s v="CR"/>
    <n v="21.69"/>
    <x v="2"/>
    <x v="1"/>
  </r>
  <r>
    <s v="2201"/>
    <s v="A1000201"/>
    <x v="4"/>
    <s v="10850-2008"/>
    <s v="A23418730001"/>
    <s v="1080001"/>
    <n v="201209"/>
    <s v="CR"/>
    <n v="-31.07"/>
    <x v="2"/>
    <x v="1"/>
  </r>
  <r>
    <s v="2201"/>
    <s v="A1000201"/>
    <x v="4"/>
    <s v="10850-2008"/>
    <s v="A23418740001"/>
    <s v="1080001"/>
    <n v="201209"/>
    <s v="CR"/>
    <n v="-28.92"/>
    <x v="2"/>
    <x v="1"/>
  </r>
  <r>
    <s v="2201"/>
    <s v="A1000201"/>
    <x v="4"/>
    <s v="10850-2008"/>
    <s v="A23418750001"/>
    <s v="1080001"/>
    <n v="201209"/>
    <s v="CR"/>
    <n v="-15.48"/>
    <x v="2"/>
    <x v="1"/>
  </r>
  <r>
    <s v="2201"/>
    <s v="A1000201"/>
    <x v="4"/>
    <s v="10850-2008"/>
    <s v="A23418760001"/>
    <s v="1080001"/>
    <n v="201209"/>
    <s v="CR"/>
    <n v="-6.38"/>
    <x v="2"/>
    <x v="1"/>
  </r>
  <r>
    <s v="2201"/>
    <s v="A1000201"/>
    <x v="4"/>
    <s v="10850-2008"/>
    <s v="A23418770001"/>
    <s v="1080001"/>
    <n v="201209"/>
    <s v="CR"/>
    <n v="-0.97"/>
    <x v="2"/>
    <x v="1"/>
  </r>
  <r>
    <s v="2201"/>
    <s v="A1000201"/>
    <x v="4"/>
    <s v="10850-2008"/>
    <s v="A23418790001"/>
    <s v="1080001"/>
    <n v="201209"/>
    <s v="CR"/>
    <n v="-31.24"/>
    <x v="2"/>
    <x v="1"/>
  </r>
  <r>
    <s v="2201"/>
    <s v="A1000201"/>
    <x v="4"/>
    <s v="10850-2008"/>
    <s v="A23564980001"/>
    <s v="1080001"/>
    <n v="201209"/>
    <s v="CR"/>
    <n v="-7.83"/>
    <x v="2"/>
    <x v="1"/>
  </r>
  <r>
    <s v="2201"/>
    <s v="A1000201"/>
    <x v="4"/>
    <s v="10850-2008"/>
    <s v="A23418730001"/>
    <s v="1080001"/>
    <n v="201210"/>
    <s v="CR"/>
    <n v="1.37"/>
    <x v="2"/>
    <x v="1"/>
  </r>
  <r>
    <s v="2201"/>
    <s v="A1000201"/>
    <x v="4"/>
    <s v="10850-2008"/>
    <s v="A23418740001"/>
    <s v="1080001"/>
    <n v="201210"/>
    <s v="CR"/>
    <n v="2.13"/>
    <x v="2"/>
    <x v="1"/>
  </r>
  <r>
    <s v="2201"/>
    <s v="A1000201"/>
    <x v="4"/>
    <s v="10850-2008"/>
    <s v="A23418750001"/>
    <s v="1080001"/>
    <n v="201210"/>
    <s v="CR"/>
    <n v="0.89"/>
    <x v="2"/>
    <x v="1"/>
  </r>
  <r>
    <s v="2201"/>
    <s v="A1000201"/>
    <x v="4"/>
    <s v="10850-2008"/>
    <s v="A23418760001"/>
    <s v="1080001"/>
    <n v="201210"/>
    <s v="CR"/>
    <n v="0.9"/>
    <x v="2"/>
    <x v="1"/>
  </r>
  <r>
    <s v="2201"/>
    <s v="A1000201"/>
    <x v="4"/>
    <s v="10850-2008"/>
    <s v="A23418770001"/>
    <s v="1080001"/>
    <n v="201210"/>
    <s v="CR"/>
    <n v="0.06"/>
    <x v="2"/>
    <x v="1"/>
  </r>
  <r>
    <s v="2201"/>
    <s v="A1000201"/>
    <x v="4"/>
    <s v="10850-2008"/>
    <s v="A23418790001"/>
    <s v="1080001"/>
    <n v="201210"/>
    <s v="CR"/>
    <n v="3"/>
    <x v="2"/>
    <x v="1"/>
  </r>
  <r>
    <s v="2201"/>
    <s v="A1000201"/>
    <x v="4"/>
    <s v="10850-2008"/>
    <s v="A23564980001"/>
    <s v="1080001"/>
    <n v="201210"/>
    <s v="CR"/>
    <n v="0.69"/>
    <x v="2"/>
    <x v="1"/>
  </r>
  <r>
    <s v="2201"/>
    <s v="A1000201"/>
    <x v="4"/>
    <s v="10850-2008"/>
    <s v="A23418740001"/>
    <s v="1080001"/>
    <n v="201302"/>
    <s v="CR"/>
    <n v="1.74"/>
    <x v="2"/>
    <x v="1"/>
  </r>
  <r>
    <s v="2201"/>
    <s v="A1000201"/>
    <x v="4"/>
    <s v="10850-2008"/>
    <s v="A23418790001"/>
    <s v="1080001"/>
    <n v="201302"/>
    <s v="CR"/>
    <n v="1.26"/>
    <x v="2"/>
    <x v="1"/>
  </r>
  <r>
    <s v="2201"/>
    <s v="A1000201"/>
    <x v="4"/>
    <s v="10850-2008"/>
    <s v="A23564980001"/>
    <s v="1080001"/>
    <n v="201302"/>
    <s v="CR"/>
    <n v="0.24"/>
    <x v="2"/>
    <x v="1"/>
  </r>
  <r>
    <s v="2201"/>
    <s v="A1000201"/>
    <x v="4"/>
    <s v="A2408990"/>
    <s v="A24089900001"/>
    <s v="1080001"/>
    <n v="201302"/>
    <s v="CR"/>
    <n v="3.32"/>
    <x v="2"/>
    <x v="1"/>
  </r>
  <r>
    <s v="2201"/>
    <s v="A1000300"/>
    <x v="5"/>
    <s v="10850-2008"/>
    <s v="A23214610001"/>
    <s v="1080001"/>
    <n v="201207"/>
    <s v="CR"/>
    <n v="1248.58"/>
    <x v="2"/>
    <x v="1"/>
  </r>
  <r>
    <s v="2201"/>
    <s v="A1000300"/>
    <x v="5"/>
    <s v="10850-2008"/>
    <s v="A23418770004"/>
    <s v="1080001"/>
    <n v="201207"/>
    <s v="CR"/>
    <n v="601.78"/>
    <x v="2"/>
    <x v="1"/>
  </r>
  <r>
    <s v="2201"/>
    <s v="A1000300"/>
    <x v="5"/>
    <s v="A2341876"/>
    <s v="A23418760013"/>
    <s v="1080001"/>
    <n v="201207"/>
    <s v="CR"/>
    <n v="281.62"/>
    <x v="2"/>
    <x v="1"/>
  </r>
  <r>
    <s v="2201"/>
    <s v="A1000300"/>
    <x v="5"/>
    <s v="10850-2008"/>
    <s v="A23418790005"/>
    <s v="1080001"/>
    <n v="201209"/>
    <s v="CR"/>
    <n v="28.95"/>
    <x v="2"/>
    <x v="1"/>
  </r>
  <r>
    <s v="2201"/>
    <s v="A1000300"/>
    <x v="5"/>
    <s v="A2341879"/>
    <s v="A23418790053"/>
    <s v="1080001"/>
    <n v="201209"/>
    <s v="CR"/>
    <n v="10.08"/>
    <x v="2"/>
    <x v="1"/>
  </r>
  <r>
    <s v="2201"/>
    <s v="A1000300"/>
    <x v="5"/>
    <s v="A2341879"/>
    <s v="A23418790053"/>
    <s v="1080001"/>
    <n v="201211"/>
    <s v="CR"/>
    <n v="54.19"/>
    <x v="2"/>
    <x v="1"/>
  </r>
  <r>
    <s v="2201"/>
    <s v="A1000300"/>
    <x v="5"/>
    <s v="A2341879"/>
    <s v="A23418790066"/>
    <s v="1080001"/>
    <n v="201212"/>
    <s v="CR"/>
    <n v="114.76"/>
    <x v="2"/>
    <x v="1"/>
  </r>
  <r>
    <s v="2201"/>
    <s v="A1000300"/>
    <x v="5"/>
    <s v="A2408990"/>
    <s v="A24089900001"/>
    <s v="1080001"/>
    <n v="201301"/>
    <s v="CR"/>
    <n v="7.9"/>
    <x v="2"/>
    <x v="1"/>
  </r>
  <r>
    <s v="2201"/>
    <s v="A1000300"/>
    <x v="5"/>
    <s v="A2408990"/>
    <s v="A24089900002"/>
    <s v="1080001"/>
    <n v="201301"/>
    <s v="CR"/>
    <n v="33.54"/>
    <x v="2"/>
    <x v="1"/>
  </r>
  <r>
    <s v="2201"/>
    <s v="A1000300"/>
    <x v="5"/>
    <s v="A2341877"/>
    <s v="A23418770017"/>
    <s v="1080001"/>
    <n v="201302"/>
    <s v="CR"/>
    <n v="14.14"/>
    <x v="2"/>
    <x v="1"/>
  </r>
  <r>
    <s v="2201"/>
    <s v="A1000300"/>
    <x v="5"/>
    <s v="A2408990"/>
    <s v="A24089900035"/>
    <s v="1080001"/>
    <n v="201303"/>
    <s v="CR"/>
    <n v="45"/>
    <x v="2"/>
    <x v="1"/>
  </r>
  <r>
    <s v="2201"/>
    <s v="A1000300"/>
    <x v="5"/>
    <s v="A2408990"/>
    <s v="A24089900037"/>
    <s v="1080001"/>
    <n v="201304"/>
    <s v="CR"/>
    <n v="13.3"/>
    <x v="2"/>
    <x v="1"/>
  </r>
  <r>
    <s v="2201"/>
    <s v="A1000300"/>
    <x v="5"/>
    <s v="10850-2008"/>
    <s v="A23418770001"/>
    <s v="1080001"/>
    <n v="201307"/>
    <s v="CR"/>
    <n v="21.13"/>
    <x v="2"/>
    <x v="1"/>
  </r>
  <r>
    <s v="2201"/>
    <s v="A1000300"/>
    <x v="5"/>
    <s v="A2341877"/>
    <s v="A23418770013"/>
    <s v="1080001"/>
    <n v="201307"/>
    <s v="CR"/>
    <n v="44.54"/>
    <x v="2"/>
    <x v="1"/>
  </r>
  <r>
    <s v="2201"/>
    <s v="A1000300"/>
    <x v="5"/>
    <s v="A2341877"/>
    <s v="A23418770013"/>
    <s v="1080001"/>
    <n v="201308"/>
    <s v="CR"/>
    <n v="26.85"/>
    <x v="2"/>
    <x v="1"/>
  </r>
  <r>
    <s v="2201"/>
    <s v="A1000300"/>
    <x v="5"/>
    <s v="A2408990"/>
    <s v="A24089900039"/>
    <s v="1080001"/>
    <n v="201308"/>
    <s v="CR"/>
    <n v="33.299999999999997"/>
    <x v="2"/>
    <x v="1"/>
  </r>
  <r>
    <s v="2201"/>
    <s v="A1000300"/>
    <x v="5"/>
    <s v="A2341877"/>
    <s v="A23418770040"/>
    <s v="1080001"/>
    <n v="201309"/>
    <s v="CR"/>
    <n v="5.07"/>
    <x v="2"/>
    <x v="1"/>
  </r>
  <r>
    <s v="2201"/>
    <s v="A1000300"/>
    <x v="5"/>
    <s v="A2408990"/>
    <s v="A24089900083"/>
    <s v="1080001"/>
    <n v="201310"/>
    <s v="CR"/>
    <n v="9.66"/>
    <x v="2"/>
    <x v="1"/>
  </r>
  <r>
    <s v="2201"/>
    <s v="A1000300"/>
    <x v="5"/>
    <s v="A2453294"/>
    <s v="A24532940027"/>
    <s v="1080001"/>
    <n v="201402"/>
    <s v="CR"/>
    <n v="52.89"/>
    <x v="2"/>
    <x v="1"/>
  </r>
  <r>
    <s v="2201"/>
    <s v="A1000300"/>
    <x v="5"/>
    <s v="A2453294"/>
    <s v="A24532940027"/>
    <s v="1080001"/>
    <n v="201403"/>
    <s v="CR"/>
    <n v="36.86"/>
    <x v="2"/>
    <x v="1"/>
  </r>
  <r>
    <s v="2201"/>
    <s v="A1000300"/>
    <x v="5"/>
    <s v="A2453294"/>
    <s v="A24532940030"/>
    <s v="1080001"/>
    <n v="201403"/>
    <s v="CR"/>
    <n v="43.58"/>
    <x v="2"/>
    <x v="1"/>
  </r>
  <r>
    <s v="2201"/>
    <s v="A1000300"/>
    <x v="5"/>
    <s v="A2453294"/>
    <s v="A24532940026"/>
    <s v="1080001"/>
    <n v="201404"/>
    <s v="CR"/>
    <n v="1.58"/>
    <x v="2"/>
    <x v="1"/>
  </r>
  <r>
    <s v="2201"/>
    <s v="A1000300"/>
    <x v="5"/>
    <s v="A2453296"/>
    <s v="A24532960006"/>
    <s v="1080001"/>
    <n v="201408"/>
    <s v="CR"/>
    <n v="35.4"/>
    <x v="2"/>
    <x v="1"/>
  </r>
  <r>
    <s v="2201"/>
    <s v="A1000300"/>
    <x v="5"/>
    <s v="A2453296"/>
    <s v="A24532960023"/>
    <s v="1080001"/>
    <n v="201408"/>
    <s v="CR"/>
    <n v="8.4499999999999993"/>
    <x v="2"/>
    <x v="1"/>
  </r>
  <r>
    <s v="2201"/>
    <s v="A1000300"/>
    <x v="5"/>
    <s v="A2467431"/>
    <s v="A24674310020"/>
    <s v="1080001"/>
    <n v="201410"/>
    <s v="CR"/>
    <n v="57.8"/>
    <x v="2"/>
    <x v="1"/>
  </r>
  <r>
    <s v="2201"/>
    <s v="A1000300"/>
    <x v="5"/>
    <s v="A2467431"/>
    <s v="A24674310020"/>
    <s v="1080001"/>
    <n v="201411"/>
    <s v="CR"/>
    <n v="12.23"/>
    <x v="2"/>
    <x v="1"/>
  </r>
  <r>
    <s v="2201"/>
    <s v="A1000300"/>
    <x v="5"/>
    <s v="A2528073"/>
    <s v="A25280730004"/>
    <s v="1080001"/>
    <n v="201503"/>
    <s v="CR"/>
    <n v="62.13"/>
    <x v="2"/>
    <x v="1"/>
  </r>
  <r>
    <s v="2201"/>
    <s v="A1000300"/>
    <x v="5"/>
    <s v="A2528073"/>
    <s v="A25280730016"/>
    <s v="1080001"/>
    <n v="201507"/>
    <s v="CR"/>
    <n v="3.8"/>
    <x v="2"/>
    <x v="1"/>
  </r>
  <r>
    <s v="2201"/>
    <s v="A1000300"/>
    <x v="5"/>
    <s v="A2528073"/>
    <s v="A25280730024"/>
    <s v="1080001"/>
    <n v="201507"/>
    <s v="CR"/>
    <n v="13.98"/>
    <x v="2"/>
    <x v="1"/>
  </r>
  <r>
    <s v="2201"/>
    <s v="A1000300"/>
    <x v="5"/>
    <s v="A2528076"/>
    <s v="A25280760052"/>
    <s v="1080001"/>
    <n v="201508"/>
    <s v="CR"/>
    <n v="16.61"/>
    <x v="2"/>
    <x v="1"/>
  </r>
  <r>
    <s v="2201"/>
    <s v="A1000300"/>
    <x v="5"/>
    <s v="A2528073"/>
    <s v="A25280730033"/>
    <s v="1080001"/>
    <n v="201509"/>
    <s v="CR"/>
    <n v="1.51"/>
    <x v="2"/>
    <x v="1"/>
  </r>
  <r>
    <s v="2201"/>
    <s v="A1000300"/>
    <x v="5"/>
    <s v="A2528076"/>
    <s v="A25280760061"/>
    <s v="1080001"/>
    <n v="201510"/>
    <s v="CR"/>
    <n v="28.49"/>
    <x v="2"/>
    <x v="1"/>
  </r>
  <r>
    <s v="2201"/>
    <s v="A1000300"/>
    <x v="5"/>
    <s v="A2528076"/>
    <s v="A25280760063"/>
    <s v="1080001"/>
    <n v="201510"/>
    <s v="CR"/>
    <n v="0.83"/>
    <x v="2"/>
    <x v="1"/>
  </r>
  <r>
    <s v="2201"/>
    <s v="A1000300"/>
    <x v="5"/>
    <s v="A2528076"/>
    <s v="A25280760065"/>
    <s v="1080001"/>
    <n v="201510"/>
    <s v="CR"/>
    <n v="7.73"/>
    <x v="2"/>
    <x v="1"/>
  </r>
  <r>
    <s v="2201"/>
    <s v="A1000300"/>
    <x v="5"/>
    <s v="A2528076"/>
    <s v="A25280760063"/>
    <s v="1080001"/>
    <n v="201512"/>
    <s v="CR"/>
    <n v="1.06"/>
    <x v="2"/>
    <x v="1"/>
  </r>
  <r>
    <s v="2201"/>
    <s v="A1000300"/>
    <x v="5"/>
    <s v="A2582282"/>
    <s v="A25822820002"/>
    <s v="1080001"/>
    <n v="201602"/>
    <s v="CR"/>
    <n v="3.4"/>
    <x v="2"/>
    <x v="1"/>
  </r>
  <r>
    <s v="2201"/>
    <s v="A1000300"/>
    <x v="5"/>
    <s v="A2582282"/>
    <s v="A25822820026"/>
    <s v="1080001"/>
    <n v="201602"/>
    <s v="CR"/>
    <n v="15.15"/>
    <x v="2"/>
    <x v="1"/>
  </r>
  <r>
    <s v="2201"/>
    <s v="A1000300"/>
    <x v="5"/>
    <s v="A2582287"/>
    <s v="A25822870010"/>
    <s v="1080001"/>
    <n v="201602"/>
    <s v="CR"/>
    <n v="17.54"/>
    <x v="2"/>
    <x v="1"/>
  </r>
  <r>
    <s v="2201"/>
    <s v="A1000300"/>
    <x v="5"/>
    <s v="A2582282"/>
    <s v="A25822820002"/>
    <s v="1080001"/>
    <n v="201603"/>
    <s v="CR"/>
    <n v="0.15"/>
    <x v="2"/>
    <x v="1"/>
  </r>
  <r>
    <s v="2201"/>
    <s v="A1000300"/>
    <x v="5"/>
    <s v="A2582287"/>
    <s v="A25822870010"/>
    <s v="1080001"/>
    <n v="201603"/>
    <s v="CR"/>
    <n v="4.47"/>
    <x v="2"/>
    <x v="1"/>
  </r>
  <r>
    <s v="2201"/>
    <s v="A1000300"/>
    <x v="5"/>
    <s v="A2582287"/>
    <s v="A25822870001"/>
    <s v="1080001"/>
    <n v="201604"/>
    <s v="CR"/>
    <n v="48.34"/>
    <x v="2"/>
    <x v="1"/>
  </r>
  <r>
    <s v="2201"/>
    <s v="A1000300"/>
    <x v="5"/>
    <s v="A2582287"/>
    <s v="A25822870010"/>
    <s v="1080001"/>
    <n v="201604"/>
    <s v="CR"/>
    <n v="13.48"/>
    <x v="2"/>
    <x v="1"/>
  </r>
  <r>
    <s v="2201"/>
    <s v="A1000300"/>
    <x v="5"/>
    <s v="A2582282"/>
    <s v="A25822820002"/>
    <s v="1080001"/>
    <n v="201605"/>
    <s v="CR"/>
    <n v="34.799999999999997"/>
    <x v="2"/>
    <x v="1"/>
  </r>
  <r>
    <s v="2201"/>
    <s v="A1000300"/>
    <x v="5"/>
    <s v="A2582282"/>
    <s v="A25822820004"/>
    <s v="1080001"/>
    <n v="201605"/>
    <s v="CR"/>
    <n v="12.1"/>
    <x v="2"/>
    <x v="1"/>
  </r>
  <r>
    <s v="2201"/>
    <s v="A1000300"/>
    <x v="5"/>
    <s v="A2582282"/>
    <s v="A25822820001"/>
    <s v="1080001"/>
    <n v="201606"/>
    <s v="CR"/>
    <n v="29.07"/>
    <x v="2"/>
    <x v="1"/>
  </r>
  <r>
    <s v="2201"/>
    <s v="A1000300"/>
    <x v="5"/>
    <s v="A2582282"/>
    <s v="A25822820002"/>
    <s v="1080001"/>
    <n v="201606"/>
    <s v="CR"/>
    <n v="16.59"/>
    <x v="2"/>
    <x v="1"/>
  </r>
  <r>
    <s v="2201"/>
    <s v="A1000300"/>
    <x v="5"/>
    <s v="A2582286"/>
    <s v="A25822860012"/>
    <s v="1080001"/>
    <n v="201606"/>
    <s v="CR"/>
    <n v="35.79"/>
    <x v="2"/>
    <x v="1"/>
  </r>
  <r>
    <s v="2201"/>
    <s v="A1000300"/>
    <x v="5"/>
    <s v="A2582286"/>
    <s v="A25822860012"/>
    <s v="1080001"/>
    <n v="201607"/>
    <s v="CR"/>
    <n v="7.09"/>
    <x v="2"/>
    <x v="1"/>
  </r>
  <r>
    <s v="2201"/>
    <s v="A1000300"/>
    <x v="5"/>
    <s v="A2582286"/>
    <s v="A25822860012"/>
    <s v="1080001"/>
    <n v="201608"/>
    <s v="CR"/>
    <n v="107.43"/>
    <x v="2"/>
    <x v="1"/>
  </r>
  <r>
    <s v="2201"/>
    <s v="6100100"/>
    <x v="6"/>
    <s v="10850-2008"/>
    <s v="A23214610001"/>
    <s v="1080001"/>
    <n v="201207"/>
    <s v="CR"/>
    <n v="5511.55"/>
    <x v="3"/>
    <x v="1"/>
  </r>
  <r>
    <s v="2201"/>
    <s v="6100100"/>
    <x v="6"/>
    <s v="10850-2008"/>
    <s v="A23418730001"/>
    <s v="1080001"/>
    <n v="201207"/>
    <s v="CR"/>
    <n v="2775.36"/>
    <x v="3"/>
    <x v="1"/>
  </r>
  <r>
    <s v="2201"/>
    <s v="6100100"/>
    <x v="6"/>
    <s v="10850-2008"/>
    <s v="A23418730002"/>
    <s v="1080001"/>
    <n v="201207"/>
    <s v="CR"/>
    <n v="-5169.99"/>
    <x v="3"/>
    <x v="1"/>
  </r>
  <r>
    <s v="2201"/>
    <s v="6100100"/>
    <x v="6"/>
    <s v="10850-2008"/>
    <s v="A23418770004"/>
    <s v="1080001"/>
    <n v="201207"/>
    <s v="CR"/>
    <n v="3401.75"/>
    <x v="3"/>
    <x v="1"/>
  </r>
  <r>
    <s v="2201"/>
    <s v="6100100"/>
    <x v="6"/>
    <s v="10850-2008"/>
    <s v="A23418790002"/>
    <s v="1080001"/>
    <n v="201207"/>
    <s v="CR"/>
    <n v="251325"/>
    <x v="3"/>
    <x v="1"/>
  </r>
  <r>
    <s v="2201"/>
    <s v="6100100"/>
    <x v="6"/>
    <s v="10850-2008"/>
    <s v="A23418790005"/>
    <s v="1080001"/>
    <n v="201207"/>
    <s v="CR"/>
    <n v="-3024.56"/>
    <x v="3"/>
    <x v="1"/>
  </r>
  <r>
    <s v="2201"/>
    <s v="6100100"/>
    <x v="6"/>
    <s v="10850-2008"/>
    <s v="A23418790014"/>
    <s v="1080001"/>
    <n v="201207"/>
    <s v="CR"/>
    <n v="356.79"/>
    <x v="3"/>
    <x v="1"/>
  </r>
  <r>
    <s v="2201"/>
    <s v="6100100"/>
    <x v="6"/>
    <s v="10850-2008"/>
    <s v="A23418790017"/>
    <s v="1080001"/>
    <n v="201207"/>
    <s v="CR"/>
    <n v="1621.2"/>
    <x v="3"/>
    <x v="1"/>
  </r>
  <r>
    <s v="2201"/>
    <s v="6100100"/>
    <x v="6"/>
    <s v="10850-2008"/>
    <s v="A23418790028"/>
    <s v="1080001"/>
    <n v="201207"/>
    <s v="CR"/>
    <n v="2042"/>
    <x v="3"/>
    <x v="1"/>
  </r>
  <r>
    <s v="2201"/>
    <s v="6100100"/>
    <x v="6"/>
    <s v="10850-2008"/>
    <s v="A23418790030"/>
    <s v="1080001"/>
    <n v="201207"/>
    <s v="CR"/>
    <n v="700.72"/>
    <x v="3"/>
    <x v="1"/>
  </r>
  <r>
    <s v="2201"/>
    <s v="6100100"/>
    <x v="6"/>
    <s v="10850-2008"/>
    <s v="A23418790036"/>
    <s v="1080001"/>
    <n v="201207"/>
    <s v="CR"/>
    <n v="1341.76"/>
    <x v="3"/>
    <x v="1"/>
  </r>
  <r>
    <s v="2201"/>
    <s v="6100100"/>
    <x v="6"/>
    <s v="10850-2008"/>
    <s v="A23418790040"/>
    <s v="1080001"/>
    <n v="201207"/>
    <s v="CR"/>
    <n v="641.04"/>
    <x v="3"/>
    <x v="1"/>
  </r>
  <r>
    <s v="2201"/>
    <s v="6100100"/>
    <x v="6"/>
    <s v="10850-2008"/>
    <s v="A23418790042"/>
    <s v="1080001"/>
    <n v="201207"/>
    <s v="CR"/>
    <n v="11267.08"/>
    <x v="3"/>
    <x v="1"/>
  </r>
  <r>
    <s v="2201"/>
    <s v="6100100"/>
    <x v="6"/>
    <s v="10850-2008"/>
    <s v="A23717810001"/>
    <s v="1080001"/>
    <n v="201207"/>
    <s v="CR"/>
    <n v="1710.64"/>
    <x v="3"/>
    <x v="1"/>
  </r>
  <r>
    <s v="2201"/>
    <s v="6100100"/>
    <x v="6"/>
    <s v="A2341873"/>
    <s v="A23418730002"/>
    <s v="1080001"/>
    <n v="201207"/>
    <s v="CR"/>
    <n v="5063.1400000000003"/>
    <x v="3"/>
    <x v="1"/>
  </r>
  <r>
    <s v="2201"/>
    <s v="6100100"/>
    <x v="6"/>
    <s v="A2341873"/>
    <s v="A23418730012"/>
    <s v="1080001"/>
    <n v="201207"/>
    <s v="CR"/>
    <n v="2008.55"/>
    <x v="3"/>
    <x v="1"/>
  </r>
  <r>
    <s v="2201"/>
    <s v="6100100"/>
    <x v="6"/>
    <s v="A2341873"/>
    <s v="A23418730019"/>
    <s v="1080001"/>
    <n v="201207"/>
    <s v="CR"/>
    <n v="169605.76000000001"/>
    <x v="3"/>
    <x v="1"/>
  </r>
  <r>
    <s v="2201"/>
    <s v="6100100"/>
    <x v="6"/>
    <s v="A2341876"/>
    <s v="A23418760013"/>
    <s v="1080001"/>
    <n v="201207"/>
    <s v="CR"/>
    <n v="1073.5999999999999"/>
    <x v="3"/>
    <x v="1"/>
  </r>
  <r>
    <s v="2201"/>
    <s v="6100100"/>
    <x v="6"/>
    <s v="A2341879"/>
    <s v="A23418790010"/>
    <s v="1080001"/>
    <n v="201207"/>
    <s v="CR"/>
    <n v="811.72"/>
    <x v="3"/>
    <x v="1"/>
  </r>
  <r>
    <s v="2201"/>
    <s v="6100100"/>
    <x v="6"/>
    <s v="A2341879"/>
    <s v="A23418790044"/>
    <s v="1080001"/>
    <n v="201207"/>
    <s v="CR"/>
    <n v="614.08000000000004"/>
    <x v="3"/>
    <x v="1"/>
  </r>
  <r>
    <s v="2201"/>
    <s v="6100100"/>
    <x v="6"/>
    <s v="A2341879"/>
    <s v="A23418790047"/>
    <s v="1080001"/>
    <n v="201207"/>
    <s v="CR"/>
    <n v="1530"/>
    <x v="3"/>
    <x v="1"/>
  </r>
  <r>
    <s v="2201"/>
    <s v="6100100"/>
    <x v="6"/>
    <s v="10850-2008"/>
    <s v="A23214610001"/>
    <s v="1080001"/>
    <n v="201208"/>
    <s v="CR"/>
    <n v="-362"/>
    <x v="3"/>
    <x v="1"/>
  </r>
  <r>
    <s v="2201"/>
    <s v="6100100"/>
    <x v="6"/>
    <s v="10850-2008"/>
    <s v="A23418740014"/>
    <s v="1080001"/>
    <n v="201208"/>
    <s v="CR"/>
    <n v="3401.4"/>
    <x v="3"/>
    <x v="1"/>
  </r>
  <r>
    <s v="2201"/>
    <s v="6100100"/>
    <x v="6"/>
    <s v="10850-2008"/>
    <s v="A23418770004"/>
    <s v="1080001"/>
    <n v="201208"/>
    <s v="CR"/>
    <n v="2578.96"/>
    <x v="3"/>
    <x v="1"/>
  </r>
  <r>
    <s v="2201"/>
    <s v="6100100"/>
    <x v="6"/>
    <s v="10850-2008"/>
    <s v="A23418790002"/>
    <s v="1080001"/>
    <n v="201208"/>
    <s v="CR"/>
    <n v="-348710"/>
    <x v="3"/>
    <x v="1"/>
  </r>
  <r>
    <s v="2201"/>
    <s v="6100100"/>
    <x v="6"/>
    <s v="10850-2008"/>
    <s v="A23418790005"/>
    <s v="1080001"/>
    <n v="201208"/>
    <s v="CR"/>
    <n v="10128.44"/>
    <x v="3"/>
    <x v="1"/>
  </r>
  <r>
    <s v="2201"/>
    <s v="6100100"/>
    <x v="6"/>
    <s v="10850-2008"/>
    <s v="A23418790017"/>
    <s v="1080001"/>
    <n v="201208"/>
    <s v="CR"/>
    <n v="1621.2"/>
    <x v="3"/>
    <x v="1"/>
  </r>
  <r>
    <s v="2201"/>
    <s v="6100100"/>
    <x v="6"/>
    <s v="10850-2008"/>
    <s v="A23418790030"/>
    <s v="1080001"/>
    <n v="201208"/>
    <s v="CR"/>
    <n v="927.84"/>
    <x v="3"/>
    <x v="1"/>
  </r>
  <r>
    <s v="2201"/>
    <s v="6100100"/>
    <x v="6"/>
    <s v="10850-2008"/>
    <s v="A23418790036"/>
    <s v="1080001"/>
    <n v="201208"/>
    <s v="CR"/>
    <n v="-413.92"/>
    <x v="3"/>
    <x v="1"/>
  </r>
  <r>
    <s v="2201"/>
    <s v="6100100"/>
    <x v="6"/>
    <s v="10850-2008"/>
    <s v="A23418790042"/>
    <s v="1080001"/>
    <n v="201208"/>
    <s v="CR"/>
    <n v="-11267.08"/>
    <x v="3"/>
    <x v="1"/>
  </r>
  <r>
    <s v="2201"/>
    <s v="6100100"/>
    <x v="6"/>
    <s v="10850-2008"/>
    <s v="A23717810001"/>
    <s v="1080001"/>
    <n v="201208"/>
    <s v="CR"/>
    <n v="0"/>
    <x v="3"/>
    <x v="1"/>
  </r>
  <r>
    <s v="2201"/>
    <s v="6100100"/>
    <x v="6"/>
    <s v="A2341873"/>
    <s v="A23418730002"/>
    <s v="1080001"/>
    <n v="201208"/>
    <s v="CR"/>
    <n v="2042.44"/>
    <x v="3"/>
    <x v="1"/>
  </r>
  <r>
    <s v="2201"/>
    <s v="6100100"/>
    <x v="6"/>
    <s v="A2341873"/>
    <s v="A23418730012"/>
    <s v="1080001"/>
    <n v="201208"/>
    <s v="CR"/>
    <n v="-2008.55"/>
    <x v="3"/>
    <x v="1"/>
  </r>
  <r>
    <s v="2201"/>
    <s v="6100100"/>
    <x v="6"/>
    <s v="A2341873"/>
    <s v="A23418730019"/>
    <s v="1080001"/>
    <n v="201208"/>
    <s v="CR"/>
    <n v="-121913.89"/>
    <x v="3"/>
    <x v="1"/>
  </r>
  <r>
    <s v="2201"/>
    <s v="6100100"/>
    <x v="6"/>
    <s v="A2341876"/>
    <s v="A23418760013"/>
    <s v="1080001"/>
    <n v="201208"/>
    <s v="CR"/>
    <n v="913.21"/>
    <x v="3"/>
    <x v="1"/>
  </r>
  <r>
    <s v="2201"/>
    <s v="6100100"/>
    <x v="6"/>
    <s v="A2341876"/>
    <s v="A23418760016"/>
    <s v="1080001"/>
    <n v="201208"/>
    <s v="CR"/>
    <n v="6927.18"/>
    <x v="3"/>
    <x v="1"/>
  </r>
  <r>
    <s v="2201"/>
    <s v="6100100"/>
    <x v="6"/>
    <s v="A2341879"/>
    <s v="A23418790010"/>
    <s v="1080001"/>
    <n v="201208"/>
    <s v="CR"/>
    <n v="399.68"/>
    <x v="3"/>
    <x v="1"/>
  </r>
  <r>
    <s v="2201"/>
    <s v="6100100"/>
    <x v="6"/>
    <s v="A2341879"/>
    <s v="A23418790017"/>
    <s v="1080001"/>
    <n v="201208"/>
    <s v="CR"/>
    <n v="-1621.2"/>
    <x v="3"/>
    <x v="1"/>
  </r>
  <r>
    <s v="2201"/>
    <s v="6100100"/>
    <x v="6"/>
    <s v="A2341879"/>
    <s v="A23418790028"/>
    <s v="1080001"/>
    <n v="201208"/>
    <s v="CR"/>
    <n v="374.4"/>
    <x v="3"/>
    <x v="1"/>
  </r>
  <r>
    <s v="2201"/>
    <s v="6100100"/>
    <x v="6"/>
    <s v="A2341879"/>
    <s v="A23418790043"/>
    <s v="1080001"/>
    <n v="201208"/>
    <s v="CR"/>
    <n v="1541.76"/>
    <x v="3"/>
    <x v="1"/>
  </r>
  <r>
    <s v="2201"/>
    <s v="6100100"/>
    <x v="6"/>
    <s v="A2341879"/>
    <s v="A23418790044"/>
    <s v="1080001"/>
    <n v="201208"/>
    <s v="CR"/>
    <n v="0"/>
    <x v="3"/>
    <x v="1"/>
  </r>
  <r>
    <s v="2201"/>
    <s v="6100100"/>
    <x v="6"/>
    <s v="A2341879"/>
    <s v="A23418790045"/>
    <s v="1080001"/>
    <n v="201208"/>
    <s v="CR"/>
    <n v="918.24"/>
    <x v="3"/>
    <x v="1"/>
  </r>
  <r>
    <s v="2201"/>
    <s v="6100100"/>
    <x v="6"/>
    <s v="A2341879"/>
    <s v="A23418790047"/>
    <s v="1080001"/>
    <n v="201208"/>
    <s v="CR"/>
    <n v="0"/>
    <x v="3"/>
    <x v="1"/>
  </r>
  <r>
    <s v="2201"/>
    <s v="6100100"/>
    <x v="6"/>
    <s v="A2341879"/>
    <s v="A23418790050"/>
    <s v="1080001"/>
    <n v="201208"/>
    <s v="CR"/>
    <n v="2483.86"/>
    <x v="3"/>
    <x v="1"/>
  </r>
  <r>
    <s v="2201"/>
    <s v="6100100"/>
    <x v="6"/>
    <s v="A2341879"/>
    <s v="A23418790052"/>
    <s v="1080001"/>
    <n v="201208"/>
    <s v="CR"/>
    <n v="1020"/>
    <x v="3"/>
    <x v="1"/>
  </r>
  <r>
    <s v="2201"/>
    <s v="6100100"/>
    <x v="6"/>
    <s v="A2341879"/>
    <s v="A23418790053"/>
    <s v="1080001"/>
    <n v="201208"/>
    <s v="CR"/>
    <n v="234.24"/>
    <x v="3"/>
    <x v="1"/>
  </r>
  <r>
    <s v="2201"/>
    <s v="6100100"/>
    <x v="6"/>
    <s v="10850-2008"/>
    <s v="A23214610001"/>
    <s v="1080001"/>
    <n v="201209"/>
    <s v="CR"/>
    <n v="-1191.5899999999999"/>
    <x v="3"/>
    <x v="1"/>
  </r>
  <r>
    <s v="2201"/>
    <s v="6100100"/>
    <x v="6"/>
    <s v="10850-2008"/>
    <s v="A23418740014"/>
    <s v="1080001"/>
    <n v="201209"/>
    <s v="CR"/>
    <n v="8492.68"/>
    <x v="3"/>
    <x v="1"/>
  </r>
  <r>
    <s v="2201"/>
    <s v="6100100"/>
    <x v="6"/>
    <s v="10850-2008"/>
    <s v="A23418770004"/>
    <s v="1080001"/>
    <n v="201209"/>
    <s v="CR"/>
    <n v="-580.25"/>
    <x v="3"/>
    <x v="1"/>
  </r>
  <r>
    <s v="2201"/>
    <s v="6100100"/>
    <x v="6"/>
    <s v="10850-2008"/>
    <s v="A23418790005"/>
    <s v="1080001"/>
    <n v="201209"/>
    <s v="CR"/>
    <n v="6506.32"/>
    <x v="3"/>
    <x v="1"/>
  </r>
  <r>
    <s v="2201"/>
    <s v="6100100"/>
    <x v="6"/>
    <s v="10850-2008"/>
    <s v="A23418790030"/>
    <s v="1080001"/>
    <n v="201209"/>
    <s v="CR"/>
    <n v="377.3"/>
    <x v="3"/>
    <x v="1"/>
  </r>
  <r>
    <s v="2201"/>
    <s v="6100100"/>
    <x v="6"/>
    <s v="10850-2008"/>
    <s v="A23418790036"/>
    <s v="1080001"/>
    <n v="201209"/>
    <s v="CR"/>
    <n v="413.92"/>
    <x v="3"/>
    <x v="1"/>
  </r>
  <r>
    <s v="2201"/>
    <s v="6100100"/>
    <x v="6"/>
    <s v="10850-2008"/>
    <s v="A23418790042"/>
    <s v="1080001"/>
    <n v="201209"/>
    <s v="CR"/>
    <n v="0"/>
    <x v="3"/>
    <x v="1"/>
  </r>
  <r>
    <s v="2201"/>
    <s v="6100100"/>
    <x v="6"/>
    <s v="A2341873"/>
    <s v="A23418730012"/>
    <s v="1080001"/>
    <n v="201209"/>
    <s v="CR"/>
    <n v="10137.19"/>
    <x v="3"/>
    <x v="1"/>
  </r>
  <r>
    <s v="2201"/>
    <s v="6100100"/>
    <x v="6"/>
    <s v="A2341873"/>
    <s v="A23418730029"/>
    <s v="1080001"/>
    <n v="201209"/>
    <s v="CR"/>
    <n v="2127.7600000000002"/>
    <x v="3"/>
    <x v="1"/>
  </r>
  <r>
    <s v="2201"/>
    <s v="6100100"/>
    <x v="6"/>
    <s v="A2341873"/>
    <s v="A23418730033"/>
    <s v="1080001"/>
    <n v="201209"/>
    <s v="CR"/>
    <n v="468.48"/>
    <x v="3"/>
    <x v="1"/>
  </r>
  <r>
    <s v="2201"/>
    <s v="6100100"/>
    <x v="6"/>
    <s v="A2341876"/>
    <s v="A23418760013"/>
    <s v="1080001"/>
    <n v="201209"/>
    <s v="CR"/>
    <n v="-269.39999999999998"/>
    <x v="3"/>
    <x v="1"/>
  </r>
  <r>
    <s v="2201"/>
    <s v="6100100"/>
    <x v="6"/>
    <s v="A2341879"/>
    <s v="A23418790002"/>
    <s v="1080001"/>
    <n v="201209"/>
    <s v="CR"/>
    <n v="397710"/>
    <x v="3"/>
    <x v="1"/>
  </r>
  <r>
    <s v="2201"/>
    <s v="6100100"/>
    <x v="6"/>
    <s v="A2341879"/>
    <s v="A23418790028"/>
    <s v="1080001"/>
    <n v="201209"/>
    <s v="CR"/>
    <n v="711.6"/>
    <x v="3"/>
    <x v="1"/>
  </r>
  <r>
    <s v="2201"/>
    <s v="6100100"/>
    <x v="6"/>
    <s v="A2341879"/>
    <s v="A23418790030"/>
    <s v="1080001"/>
    <n v="201209"/>
    <s v="CR"/>
    <n v="0"/>
    <x v="3"/>
    <x v="1"/>
  </r>
  <r>
    <s v="2201"/>
    <s v="6100100"/>
    <x v="6"/>
    <s v="A2341879"/>
    <s v="A23418790036"/>
    <s v="1080001"/>
    <n v="201209"/>
    <s v="CR"/>
    <n v="0"/>
    <x v="3"/>
    <x v="1"/>
  </r>
  <r>
    <s v="2201"/>
    <s v="6100100"/>
    <x v="6"/>
    <s v="A2341879"/>
    <s v="A23418790043"/>
    <s v="1080001"/>
    <n v="201209"/>
    <s v="CR"/>
    <n v="0"/>
    <x v="3"/>
    <x v="1"/>
  </r>
  <r>
    <s v="2201"/>
    <s v="6100100"/>
    <x v="6"/>
    <s v="A2341879"/>
    <s v="A23418790044"/>
    <s v="1080001"/>
    <n v="201209"/>
    <s v="CR"/>
    <n v="0"/>
    <x v="3"/>
    <x v="1"/>
  </r>
  <r>
    <s v="2201"/>
    <s v="6100100"/>
    <x v="6"/>
    <s v="A2341879"/>
    <s v="A23418790049"/>
    <s v="1080001"/>
    <n v="201209"/>
    <s v="CR"/>
    <n v="356.79"/>
    <x v="3"/>
    <x v="1"/>
  </r>
  <r>
    <s v="2201"/>
    <s v="6100100"/>
    <x v="6"/>
    <s v="A2341879"/>
    <s v="A23418790050"/>
    <s v="1080001"/>
    <n v="201209"/>
    <s v="CR"/>
    <n v="-220.02"/>
    <x v="3"/>
    <x v="1"/>
  </r>
  <r>
    <s v="2201"/>
    <s v="6100100"/>
    <x v="6"/>
    <s v="A2341879"/>
    <s v="A23418790052"/>
    <s v="1080001"/>
    <n v="201209"/>
    <s v="CR"/>
    <n v="0"/>
    <x v="3"/>
    <x v="1"/>
  </r>
  <r>
    <s v="2201"/>
    <s v="6100100"/>
    <x v="6"/>
    <s v="A2341879"/>
    <s v="A23418790053"/>
    <s v="1080001"/>
    <n v="201209"/>
    <s v="CR"/>
    <n v="819.84"/>
    <x v="3"/>
    <x v="1"/>
  </r>
  <r>
    <s v="2201"/>
    <s v="6100100"/>
    <x v="6"/>
    <s v="A2341879"/>
    <s v="A23418790054"/>
    <s v="1080001"/>
    <n v="201209"/>
    <s v="CR"/>
    <n v="1080.02"/>
    <x v="3"/>
    <x v="1"/>
  </r>
  <r>
    <s v="2201"/>
    <s v="6100100"/>
    <x v="6"/>
    <s v="A2341879"/>
    <s v="A23418790056"/>
    <s v="1080001"/>
    <n v="201209"/>
    <s v="CR"/>
    <n v="7903.48"/>
    <x v="3"/>
    <x v="1"/>
  </r>
  <r>
    <s v="2201"/>
    <s v="6100100"/>
    <x v="6"/>
    <s v="10850-2008"/>
    <s v="A23214610002"/>
    <s v="1080001"/>
    <n v="201210"/>
    <s v="CR"/>
    <n v="1442.64"/>
    <x v="3"/>
    <x v="1"/>
  </r>
  <r>
    <s v="2201"/>
    <s v="6100100"/>
    <x v="6"/>
    <s v="10850-2008"/>
    <s v="A23418740014"/>
    <s v="1080001"/>
    <n v="201210"/>
    <s v="CR"/>
    <n v="10419.36"/>
    <x v="3"/>
    <x v="1"/>
  </r>
  <r>
    <s v="2201"/>
    <s v="6100100"/>
    <x v="6"/>
    <s v="10850-2008"/>
    <s v="A23418790005"/>
    <s v="1080001"/>
    <n v="201210"/>
    <s v="CR"/>
    <n v="3821.2"/>
    <x v="3"/>
    <x v="1"/>
  </r>
  <r>
    <s v="2201"/>
    <s v="6100100"/>
    <x v="6"/>
    <s v="10850-2008"/>
    <s v="A23418790042"/>
    <s v="1080001"/>
    <n v="201210"/>
    <s v="CR"/>
    <n v="286.8"/>
    <x v="3"/>
    <x v="1"/>
  </r>
  <r>
    <s v="2201"/>
    <s v="6100100"/>
    <x v="6"/>
    <s v="A2341873"/>
    <s v="A23418730029"/>
    <s v="1080001"/>
    <n v="201210"/>
    <s v="CR"/>
    <n v="0"/>
    <x v="3"/>
    <x v="1"/>
  </r>
  <r>
    <s v="2201"/>
    <s v="6100100"/>
    <x v="6"/>
    <s v="A2341873"/>
    <s v="A23418730033"/>
    <s v="1080001"/>
    <n v="201210"/>
    <s v="CR"/>
    <n v="1031.04"/>
    <x v="3"/>
    <x v="1"/>
  </r>
  <r>
    <s v="2201"/>
    <s v="6100100"/>
    <x v="6"/>
    <s v="A2341879"/>
    <s v="A23418790002"/>
    <s v="1080001"/>
    <n v="201210"/>
    <s v="CR"/>
    <n v="209885"/>
    <x v="3"/>
    <x v="1"/>
  </r>
  <r>
    <s v="2201"/>
    <s v="6100100"/>
    <x v="6"/>
    <s v="A2341879"/>
    <s v="A23418790030"/>
    <s v="1080001"/>
    <n v="201210"/>
    <s v="CR"/>
    <n v="413.92"/>
    <x v="3"/>
    <x v="1"/>
  </r>
  <r>
    <s v="2201"/>
    <s v="6100100"/>
    <x v="6"/>
    <s v="A2341879"/>
    <s v="A23418790043"/>
    <s v="1080001"/>
    <n v="201210"/>
    <s v="CR"/>
    <n v="513.91999999999996"/>
    <x v="3"/>
    <x v="1"/>
  </r>
  <r>
    <s v="2201"/>
    <s v="6100100"/>
    <x v="6"/>
    <s v="A2341879"/>
    <s v="A23418790044"/>
    <s v="1080001"/>
    <n v="201210"/>
    <s v="CR"/>
    <n v="614.08000000000004"/>
    <x v="3"/>
    <x v="1"/>
  </r>
  <r>
    <s v="2201"/>
    <s v="6100100"/>
    <x v="6"/>
    <s v="A2341879"/>
    <s v="A23418790053"/>
    <s v="1080001"/>
    <n v="201210"/>
    <s v="CR"/>
    <n v="-18.86"/>
    <x v="3"/>
    <x v="1"/>
  </r>
  <r>
    <s v="2201"/>
    <s v="6100100"/>
    <x v="6"/>
    <s v="A2341879"/>
    <s v="A23418790054"/>
    <s v="1080001"/>
    <n v="201210"/>
    <s v="CR"/>
    <n v="711.78"/>
    <x v="3"/>
    <x v="1"/>
  </r>
  <r>
    <s v="2201"/>
    <s v="6100100"/>
    <x v="6"/>
    <s v="A2341879"/>
    <s v="A23418790056"/>
    <s v="1080001"/>
    <n v="201210"/>
    <s v="CR"/>
    <n v="1038.02"/>
    <x v="3"/>
    <x v="1"/>
  </r>
  <r>
    <s v="2201"/>
    <s v="6100100"/>
    <x v="6"/>
    <s v="10850-2008"/>
    <s v="A23418740013"/>
    <s v="1080001"/>
    <n v="201211"/>
    <s v="CR"/>
    <n v="9940.7199999999993"/>
    <x v="3"/>
    <x v="1"/>
  </r>
  <r>
    <s v="2201"/>
    <s v="6100100"/>
    <x v="6"/>
    <s v="10850-2008"/>
    <s v="A23418740014"/>
    <s v="1080001"/>
    <n v="201211"/>
    <s v="CR"/>
    <n v="-7294.8"/>
    <x v="3"/>
    <x v="1"/>
  </r>
  <r>
    <s v="2201"/>
    <s v="6100100"/>
    <x v="6"/>
    <s v="10850-2008"/>
    <s v="A23418750006"/>
    <s v="1080001"/>
    <n v="201211"/>
    <s v="CR"/>
    <n v="7208.96"/>
    <x v="3"/>
    <x v="1"/>
  </r>
  <r>
    <s v="2201"/>
    <s v="6100100"/>
    <x v="6"/>
    <s v="10850-2008"/>
    <s v="A23418760001"/>
    <s v="1080001"/>
    <n v="201211"/>
    <s v="CR"/>
    <n v="15188.49"/>
    <x v="3"/>
    <x v="1"/>
  </r>
  <r>
    <s v="2201"/>
    <s v="6100100"/>
    <x v="6"/>
    <s v="10850-2008"/>
    <s v="A23418760004"/>
    <s v="1080001"/>
    <n v="201211"/>
    <s v="CR"/>
    <n v="15296.54"/>
    <x v="3"/>
    <x v="1"/>
  </r>
  <r>
    <s v="2201"/>
    <s v="6100100"/>
    <x v="6"/>
    <s v="10850-2008"/>
    <s v="A23418790005"/>
    <s v="1080001"/>
    <n v="201211"/>
    <s v="CR"/>
    <n v="966.72"/>
    <x v="3"/>
    <x v="1"/>
  </r>
  <r>
    <s v="2201"/>
    <s v="6100100"/>
    <x v="6"/>
    <s v="10850-2008"/>
    <s v="A23418790035"/>
    <s v="1080001"/>
    <n v="201211"/>
    <s v="CR"/>
    <n v="220.9"/>
    <x v="3"/>
    <x v="1"/>
  </r>
  <r>
    <s v="2201"/>
    <s v="6100100"/>
    <x v="6"/>
    <s v="10850-2008"/>
    <s v="A23418790042"/>
    <s v="1080001"/>
    <n v="201211"/>
    <s v="CR"/>
    <n v="-286.8"/>
    <x v="3"/>
    <x v="1"/>
  </r>
  <r>
    <s v="2201"/>
    <s v="6100100"/>
    <x v="6"/>
    <s v="A2341873"/>
    <s v="A23418730012"/>
    <s v="1080001"/>
    <n v="201211"/>
    <s v="CR"/>
    <n v="2250"/>
    <x v="3"/>
    <x v="1"/>
  </r>
  <r>
    <s v="2201"/>
    <s v="6100100"/>
    <x v="6"/>
    <s v="A2341873"/>
    <s v="A23418730033"/>
    <s v="1080001"/>
    <n v="201211"/>
    <s v="CR"/>
    <n v="-749.76"/>
    <x v="3"/>
    <x v="1"/>
  </r>
  <r>
    <s v="2201"/>
    <s v="6100100"/>
    <x v="6"/>
    <s v="A2341875"/>
    <s v="A23418750016"/>
    <s v="1080001"/>
    <n v="201211"/>
    <s v="CR"/>
    <n v="4875"/>
    <x v="3"/>
    <x v="1"/>
  </r>
  <r>
    <s v="2201"/>
    <s v="6100100"/>
    <x v="6"/>
    <s v="A2341876"/>
    <s v="A23418760020"/>
    <s v="1080001"/>
    <n v="201211"/>
    <s v="CR"/>
    <n v="4755.6899999999996"/>
    <x v="3"/>
    <x v="1"/>
  </r>
  <r>
    <s v="2201"/>
    <s v="6100100"/>
    <x v="6"/>
    <s v="A2341879"/>
    <s v="A23418790002"/>
    <s v="1080001"/>
    <n v="201211"/>
    <s v="CR"/>
    <n v="367520"/>
    <x v="3"/>
    <x v="1"/>
  </r>
  <r>
    <s v="2201"/>
    <s v="6100100"/>
    <x v="6"/>
    <s v="A2341879"/>
    <s v="A23418790014"/>
    <s v="1080001"/>
    <n v="201211"/>
    <s v="CR"/>
    <n v="236.37"/>
    <x v="3"/>
    <x v="1"/>
  </r>
  <r>
    <s v="2201"/>
    <s v="6100100"/>
    <x v="6"/>
    <s v="A2341879"/>
    <s v="A23418790030"/>
    <s v="1080001"/>
    <n v="201211"/>
    <s v="CR"/>
    <n v="-413.92"/>
    <x v="3"/>
    <x v="1"/>
  </r>
  <r>
    <s v="2201"/>
    <s v="6100100"/>
    <x v="6"/>
    <s v="A2341879"/>
    <s v="A23418790036"/>
    <s v="1080001"/>
    <n v="201211"/>
    <s v="CR"/>
    <n v="3000"/>
    <x v="3"/>
    <x v="1"/>
  </r>
  <r>
    <s v="2201"/>
    <s v="6100100"/>
    <x v="6"/>
    <s v="A2341879"/>
    <s v="A23418790043"/>
    <s v="1080001"/>
    <n v="201211"/>
    <s v="CR"/>
    <n v="-513.91999999999996"/>
    <x v="3"/>
    <x v="1"/>
  </r>
  <r>
    <s v="2201"/>
    <s v="6100100"/>
    <x v="6"/>
    <s v="A2341879"/>
    <s v="A23418790044"/>
    <s v="1080001"/>
    <n v="201211"/>
    <s v="CR"/>
    <n v="420.32"/>
    <x v="3"/>
    <x v="1"/>
  </r>
  <r>
    <s v="2201"/>
    <s v="6100100"/>
    <x v="6"/>
    <s v="A2341879"/>
    <s v="A23418790053"/>
    <s v="1080001"/>
    <n v="201211"/>
    <s v="CR"/>
    <n v="443.11"/>
    <x v="3"/>
    <x v="1"/>
  </r>
  <r>
    <s v="2201"/>
    <s v="6100100"/>
    <x v="6"/>
    <s v="A2341879"/>
    <s v="A23418790054"/>
    <s v="1080001"/>
    <n v="201211"/>
    <s v="CR"/>
    <n v="-430.5"/>
    <x v="3"/>
    <x v="1"/>
  </r>
  <r>
    <s v="2201"/>
    <s v="6100100"/>
    <x v="6"/>
    <s v="A2341879"/>
    <s v="A23418790056"/>
    <s v="1080001"/>
    <n v="201211"/>
    <s v="CR"/>
    <n v="2411.58"/>
    <x v="3"/>
    <x v="1"/>
  </r>
  <r>
    <s v="2201"/>
    <s v="6100100"/>
    <x v="6"/>
    <s v="10850-2008"/>
    <s v="A23418740013"/>
    <s v="1080001"/>
    <n v="201212"/>
    <s v="CR"/>
    <n v="14626.92"/>
    <x v="3"/>
    <x v="1"/>
  </r>
  <r>
    <s v="2201"/>
    <s v="6100100"/>
    <x v="6"/>
    <s v="10850-2008"/>
    <s v="A23418740014"/>
    <s v="1080001"/>
    <n v="201212"/>
    <s v="CR"/>
    <n v="0"/>
    <x v="3"/>
    <x v="1"/>
  </r>
  <r>
    <s v="2201"/>
    <s v="6100100"/>
    <x v="6"/>
    <s v="10850-2008"/>
    <s v="A23418750003"/>
    <s v="1080001"/>
    <n v="201212"/>
    <s v="CR"/>
    <n v="32446.799999999999"/>
    <x v="3"/>
    <x v="1"/>
  </r>
  <r>
    <s v="2201"/>
    <s v="6100100"/>
    <x v="6"/>
    <s v="10850-2008"/>
    <s v="A23418750006"/>
    <s v="1080001"/>
    <n v="201212"/>
    <s v="CR"/>
    <n v="-266.39999999999998"/>
    <x v="3"/>
    <x v="1"/>
  </r>
  <r>
    <s v="2201"/>
    <s v="6100100"/>
    <x v="6"/>
    <s v="10850-2008"/>
    <s v="A23418760004"/>
    <s v="1080001"/>
    <n v="201212"/>
    <s v="CR"/>
    <n v="12991.41"/>
    <x v="3"/>
    <x v="1"/>
  </r>
  <r>
    <s v="2201"/>
    <s v="6100100"/>
    <x v="6"/>
    <s v="10850-2008"/>
    <s v="A23418790005"/>
    <s v="1080001"/>
    <n v="201212"/>
    <s v="CR"/>
    <n v="244.96"/>
    <x v="3"/>
    <x v="1"/>
  </r>
  <r>
    <s v="2201"/>
    <s v="6100100"/>
    <x v="6"/>
    <s v="10850-2008"/>
    <s v="A23418790035"/>
    <s v="1080001"/>
    <n v="201212"/>
    <s v="CR"/>
    <n v="15.47"/>
    <x v="3"/>
    <x v="1"/>
  </r>
  <r>
    <s v="2201"/>
    <s v="6100100"/>
    <x v="6"/>
    <s v="10850-2008"/>
    <s v="A23418790042"/>
    <s v="1080001"/>
    <n v="201212"/>
    <s v="CR"/>
    <n v="588.32000000000005"/>
    <x v="3"/>
    <x v="1"/>
  </r>
  <r>
    <s v="2201"/>
    <s v="6100100"/>
    <x v="6"/>
    <s v="A2341875"/>
    <s v="A23418750016"/>
    <s v="1080001"/>
    <n v="201212"/>
    <s v="CR"/>
    <n v="234.25"/>
    <x v="3"/>
    <x v="1"/>
  </r>
  <r>
    <s v="2201"/>
    <s v="6100100"/>
    <x v="6"/>
    <s v="A2341876"/>
    <s v="A23418760016"/>
    <s v="1080001"/>
    <n v="201212"/>
    <s v="CR"/>
    <n v="-6927.18"/>
    <x v="3"/>
    <x v="1"/>
  </r>
  <r>
    <s v="2201"/>
    <s v="6100100"/>
    <x v="6"/>
    <s v="A2341877"/>
    <s v="A23418770011"/>
    <s v="1080001"/>
    <n v="201212"/>
    <s v="CR"/>
    <n v="248759"/>
    <x v="3"/>
    <x v="1"/>
  </r>
  <r>
    <s v="2201"/>
    <s v="6100100"/>
    <x v="6"/>
    <s v="A2341879"/>
    <s v="A23418790002"/>
    <s v="1080001"/>
    <n v="201212"/>
    <s v="CR"/>
    <n v="177711"/>
    <x v="3"/>
    <x v="1"/>
  </r>
  <r>
    <s v="2201"/>
    <s v="6100100"/>
    <x v="6"/>
    <s v="A2341879"/>
    <s v="A23418790049"/>
    <s v="1080001"/>
    <n v="201212"/>
    <s v="CR"/>
    <n v="472.74"/>
    <x v="3"/>
    <x v="1"/>
  </r>
  <r>
    <s v="2201"/>
    <s v="6100100"/>
    <x v="6"/>
    <s v="A2341879"/>
    <s v="A23418790053"/>
    <s v="1080001"/>
    <n v="201212"/>
    <s v="CR"/>
    <n v="0"/>
    <x v="3"/>
    <x v="1"/>
  </r>
  <r>
    <s v="2201"/>
    <s v="6100100"/>
    <x v="6"/>
    <s v="A2341879"/>
    <s v="A23418790056"/>
    <s v="1080001"/>
    <n v="201212"/>
    <s v="CR"/>
    <n v="4619.9399999999996"/>
    <x v="3"/>
    <x v="1"/>
  </r>
  <r>
    <s v="2201"/>
    <s v="6100100"/>
    <x v="6"/>
    <s v="A2341879"/>
    <s v="A23418790071"/>
    <s v="1080001"/>
    <n v="201212"/>
    <s v="CR"/>
    <n v="1310.9"/>
    <x v="3"/>
    <x v="1"/>
  </r>
  <r>
    <s v="2201"/>
    <s v="6100100"/>
    <x v="6"/>
    <s v="A2341879"/>
    <s v="A23418790072"/>
    <s v="1080001"/>
    <n v="201212"/>
    <s v="CR"/>
    <n v="2135.0100000000002"/>
    <x v="3"/>
    <x v="1"/>
  </r>
  <r>
    <s v="2201"/>
    <s v="6100100"/>
    <x v="6"/>
    <s v="10850-2008"/>
    <s v="A23418740013"/>
    <s v="1080001"/>
    <n v="201301"/>
    <s v="CR"/>
    <n v="-832.96"/>
    <x v="3"/>
    <x v="1"/>
  </r>
  <r>
    <s v="2201"/>
    <s v="6100100"/>
    <x v="6"/>
    <s v="10850-2008"/>
    <s v="A23418740014"/>
    <s v="1080001"/>
    <n v="201301"/>
    <s v="CR"/>
    <n v="4954.8"/>
    <x v="3"/>
    <x v="1"/>
  </r>
  <r>
    <s v="2201"/>
    <s v="6100100"/>
    <x v="6"/>
    <s v="10850-2008"/>
    <s v="A23418750006"/>
    <s v="1080001"/>
    <n v="201301"/>
    <s v="CR"/>
    <n v="6115.84"/>
    <x v="3"/>
    <x v="1"/>
  </r>
  <r>
    <s v="2201"/>
    <s v="6100100"/>
    <x v="6"/>
    <s v="10850-2008"/>
    <s v="A23418760004"/>
    <s v="1080001"/>
    <n v="201301"/>
    <s v="CR"/>
    <n v="-995.64"/>
    <x v="3"/>
    <x v="1"/>
  </r>
  <r>
    <s v="2201"/>
    <s v="6100100"/>
    <x v="6"/>
    <s v="10850-2008"/>
    <s v="A23418790005"/>
    <s v="1080001"/>
    <n v="201301"/>
    <s v="CR"/>
    <n v="1641.2"/>
    <x v="3"/>
    <x v="1"/>
  </r>
  <r>
    <s v="2201"/>
    <s v="6100100"/>
    <x v="6"/>
    <s v="10850-2008"/>
    <s v="A23418790042"/>
    <s v="1080001"/>
    <n v="201301"/>
    <s v="CR"/>
    <n v="150"/>
    <x v="3"/>
    <x v="1"/>
  </r>
  <r>
    <s v="2201"/>
    <s v="6100100"/>
    <x v="6"/>
    <s v="A2341873"/>
    <s v="A23418730012"/>
    <s v="1080001"/>
    <n v="201301"/>
    <s v="CR"/>
    <n v="2000"/>
    <x v="3"/>
    <x v="1"/>
  </r>
  <r>
    <s v="2201"/>
    <s v="6100100"/>
    <x v="6"/>
    <s v="A2341873"/>
    <s v="A23418730019"/>
    <s v="1080001"/>
    <n v="201301"/>
    <s v="CR"/>
    <n v="912.41"/>
    <x v="3"/>
    <x v="1"/>
  </r>
  <r>
    <s v="2201"/>
    <s v="6100100"/>
    <x v="6"/>
    <s v="A2341875"/>
    <s v="A23418750016"/>
    <s v="1080001"/>
    <n v="201301"/>
    <s v="CR"/>
    <n v="5216.25"/>
    <x v="3"/>
    <x v="1"/>
  </r>
  <r>
    <s v="2201"/>
    <s v="6100100"/>
    <x v="6"/>
    <s v="A2341877"/>
    <s v="A23418770011"/>
    <s v="1080001"/>
    <n v="201301"/>
    <s v="CR"/>
    <n v="0"/>
    <x v="3"/>
    <x v="1"/>
  </r>
  <r>
    <s v="2201"/>
    <s v="6100100"/>
    <x v="6"/>
    <s v="A2341879"/>
    <s v="A23418790002"/>
    <s v="1080001"/>
    <n v="201301"/>
    <s v="CR"/>
    <n v="0"/>
    <x v="3"/>
    <x v="1"/>
  </r>
  <r>
    <s v="2201"/>
    <s v="6100100"/>
    <x v="6"/>
    <s v="A2341879"/>
    <s v="A23418790053"/>
    <s v="1080001"/>
    <n v="201301"/>
    <s v="CR"/>
    <n v="241.98"/>
    <x v="3"/>
    <x v="1"/>
  </r>
  <r>
    <s v="2201"/>
    <s v="6100100"/>
    <x v="6"/>
    <s v="A2341879"/>
    <s v="A23418790056"/>
    <s v="1080001"/>
    <n v="201301"/>
    <s v="CR"/>
    <n v="3799.02"/>
    <x v="3"/>
    <x v="1"/>
  </r>
  <r>
    <s v="2201"/>
    <s v="6100100"/>
    <x v="6"/>
    <s v="A2341879"/>
    <s v="A23418790070"/>
    <s v="1080001"/>
    <n v="201301"/>
    <s v="CR"/>
    <n v="10026.379999999999"/>
    <x v="3"/>
    <x v="1"/>
  </r>
  <r>
    <s v="2201"/>
    <s v="6100100"/>
    <x v="6"/>
    <s v="A2341879"/>
    <s v="A23418790071"/>
    <s v="1080001"/>
    <n v="201301"/>
    <s v="CR"/>
    <n v="-486.6"/>
    <x v="3"/>
    <x v="1"/>
  </r>
  <r>
    <s v="2201"/>
    <s v="6100100"/>
    <x v="6"/>
    <s v="A2384622"/>
    <s v="A23846220001"/>
    <s v="1080001"/>
    <n v="201301"/>
    <s v="CR"/>
    <n v="-8745.35"/>
    <x v="3"/>
    <x v="1"/>
  </r>
  <r>
    <s v="2201"/>
    <s v="6100100"/>
    <x v="6"/>
    <s v="A2408990"/>
    <s v="A24089900011"/>
    <s v="1080001"/>
    <n v="201301"/>
    <s v="CR"/>
    <n v="3225.12"/>
    <x v="3"/>
    <x v="1"/>
  </r>
  <r>
    <s v="2201"/>
    <s v="6100100"/>
    <x v="6"/>
    <s v="A2408990"/>
    <s v="A24089900017"/>
    <s v="1080001"/>
    <n v="201301"/>
    <s v="CR"/>
    <n v="2048.12"/>
    <x v="3"/>
    <x v="1"/>
  </r>
  <r>
    <s v="2201"/>
    <s v="6100100"/>
    <x v="6"/>
    <s v="A2408990"/>
    <s v="A24089900020"/>
    <s v="1080001"/>
    <n v="201301"/>
    <s v="CR"/>
    <n v="649"/>
    <x v="3"/>
    <x v="1"/>
  </r>
  <r>
    <s v="2201"/>
    <s v="6100100"/>
    <x v="6"/>
    <s v="A2408990"/>
    <s v="A24089900021"/>
    <s v="1080001"/>
    <n v="201301"/>
    <s v="CR"/>
    <n v="2928.24"/>
    <x v="3"/>
    <x v="1"/>
  </r>
  <r>
    <s v="2201"/>
    <s v="6100100"/>
    <x v="6"/>
    <s v="10850-2008"/>
    <s v="A23418790002"/>
    <s v="1080001"/>
    <n v="201302"/>
    <s v="CR"/>
    <n v="248759"/>
    <x v="3"/>
    <x v="1"/>
  </r>
  <r>
    <s v="2201"/>
    <s v="6100100"/>
    <x v="6"/>
    <s v="10850-2008"/>
    <s v="A23418790005"/>
    <s v="1080001"/>
    <n v="201302"/>
    <s v="CR"/>
    <n v="2570.3200000000002"/>
    <x v="3"/>
    <x v="1"/>
  </r>
  <r>
    <s v="2201"/>
    <s v="6100100"/>
    <x v="6"/>
    <s v="A2341873"/>
    <s v="A23418730019"/>
    <s v="1080001"/>
    <n v="201302"/>
    <s v="CR"/>
    <n v="7192.32"/>
    <x v="3"/>
    <x v="1"/>
  </r>
  <r>
    <s v="2201"/>
    <s v="6100100"/>
    <x v="6"/>
    <s v="A2341877"/>
    <s v="A23418770011"/>
    <s v="1080001"/>
    <n v="201302"/>
    <s v="CR"/>
    <n v="-248759"/>
    <x v="3"/>
    <x v="1"/>
  </r>
  <r>
    <s v="2201"/>
    <s v="6100100"/>
    <x v="6"/>
    <s v="A2341877"/>
    <s v="A23418770017"/>
    <s v="1080001"/>
    <n v="201302"/>
    <s v="CR"/>
    <n v="686.72"/>
    <x v="3"/>
    <x v="1"/>
  </r>
  <r>
    <s v="2201"/>
    <s v="6100100"/>
    <x v="6"/>
    <s v="A2341879"/>
    <s v="A23418790053"/>
    <s v="1080001"/>
    <n v="201302"/>
    <s v="CR"/>
    <n v="799.36"/>
    <x v="3"/>
    <x v="1"/>
  </r>
  <r>
    <s v="2201"/>
    <s v="6100100"/>
    <x v="6"/>
    <s v="A2341879"/>
    <s v="A23418790056"/>
    <s v="1080001"/>
    <n v="201302"/>
    <s v="CR"/>
    <n v="448.71"/>
    <x v="3"/>
    <x v="1"/>
  </r>
  <r>
    <s v="2201"/>
    <s v="6100100"/>
    <x v="6"/>
    <s v="A2341879"/>
    <s v="A23418790070"/>
    <s v="1080001"/>
    <n v="201302"/>
    <s v="CR"/>
    <n v="-10026.379999999999"/>
    <x v="3"/>
    <x v="1"/>
  </r>
  <r>
    <s v="2201"/>
    <s v="6100100"/>
    <x v="6"/>
    <s v="A2408990"/>
    <s v="A24089900002"/>
    <s v="1080001"/>
    <n v="201302"/>
    <s v="CR"/>
    <n v="7410.7"/>
    <x v="3"/>
    <x v="1"/>
  </r>
  <r>
    <s v="2201"/>
    <s v="6100100"/>
    <x v="6"/>
    <s v="A2408990"/>
    <s v="A24089900006"/>
    <s v="1080001"/>
    <n v="201302"/>
    <s v="CR"/>
    <n v="30400"/>
    <x v="3"/>
    <x v="1"/>
  </r>
  <r>
    <s v="2201"/>
    <s v="6100100"/>
    <x v="6"/>
    <s v="A2408990"/>
    <s v="A24089900009"/>
    <s v="1080001"/>
    <n v="201302"/>
    <s v="CR"/>
    <n v="4764.04"/>
    <x v="3"/>
    <x v="1"/>
  </r>
  <r>
    <s v="2201"/>
    <s v="6100100"/>
    <x v="6"/>
    <s v="A2408990"/>
    <s v="A24089900011"/>
    <s v="1080001"/>
    <n v="201302"/>
    <s v="CR"/>
    <n v="2752.96"/>
    <x v="3"/>
    <x v="1"/>
  </r>
  <r>
    <s v="2201"/>
    <s v="6100100"/>
    <x v="6"/>
    <s v="A2408990"/>
    <s v="A24089900013"/>
    <s v="1080001"/>
    <n v="201302"/>
    <s v="CR"/>
    <n v="499.55"/>
    <x v="3"/>
    <x v="1"/>
  </r>
  <r>
    <s v="2201"/>
    <s v="6100100"/>
    <x v="6"/>
    <s v="A2408990"/>
    <s v="A24089900017"/>
    <s v="1080001"/>
    <n v="201302"/>
    <s v="CR"/>
    <n v="337.12"/>
    <x v="3"/>
    <x v="1"/>
  </r>
  <r>
    <s v="2201"/>
    <s v="6100100"/>
    <x v="6"/>
    <s v="A2408990"/>
    <s v="A24089900020"/>
    <s v="1080001"/>
    <n v="201302"/>
    <s v="CR"/>
    <n v="0"/>
    <x v="3"/>
    <x v="1"/>
  </r>
  <r>
    <s v="2201"/>
    <s v="6100100"/>
    <x v="6"/>
    <s v="A2408990"/>
    <s v="A24089900021"/>
    <s v="1080001"/>
    <n v="201302"/>
    <s v="CR"/>
    <n v="1385.72"/>
    <x v="3"/>
    <x v="1"/>
  </r>
  <r>
    <s v="2201"/>
    <s v="6100100"/>
    <x v="6"/>
    <s v="A2408990"/>
    <s v="A24089900023"/>
    <s v="1080001"/>
    <n v="201302"/>
    <s v="CR"/>
    <n v="6346.8"/>
    <x v="3"/>
    <x v="1"/>
  </r>
  <r>
    <s v="2201"/>
    <s v="6100100"/>
    <x v="6"/>
    <s v="A2408990"/>
    <s v="A24089900025"/>
    <s v="1080001"/>
    <n v="201302"/>
    <s v="CR"/>
    <n v="615.44000000000005"/>
    <x v="3"/>
    <x v="1"/>
  </r>
  <r>
    <s v="2201"/>
    <s v="6100100"/>
    <x v="6"/>
    <s v="10850-2008"/>
    <s v="A23418790005"/>
    <s v="1080001"/>
    <n v="201303"/>
    <s v="CR"/>
    <n v="-2570.3200000000002"/>
    <x v="3"/>
    <x v="1"/>
  </r>
  <r>
    <s v="2201"/>
    <s v="6100100"/>
    <x v="6"/>
    <s v="A2341873"/>
    <s v="A23418730019"/>
    <s v="1080001"/>
    <n v="201303"/>
    <s v="CR"/>
    <n v="1123.07"/>
    <x v="3"/>
    <x v="1"/>
  </r>
  <r>
    <s v="2201"/>
    <s v="6100100"/>
    <x v="6"/>
    <s v="A2341877"/>
    <s v="A23418770017"/>
    <s v="1080001"/>
    <n v="201303"/>
    <s v="CR"/>
    <n v="0"/>
    <x v="3"/>
    <x v="1"/>
  </r>
  <r>
    <s v="2201"/>
    <s v="6100100"/>
    <x v="6"/>
    <s v="A2408990"/>
    <s v="A24089900002"/>
    <s v="1080001"/>
    <n v="201303"/>
    <s v="CR"/>
    <n v="1644.38"/>
    <x v="3"/>
    <x v="1"/>
  </r>
  <r>
    <s v="2201"/>
    <s v="6100100"/>
    <x v="6"/>
    <s v="A2408990"/>
    <s v="A24089900006"/>
    <s v="1080001"/>
    <n v="201303"/>
    <s v="CR"/>
    <n v="0"/>
    <x v="3"/>
    <x v="1"/>
  </r>
  <r>
    <s v="2201"/>
    <s v="6100100"/>
    <x v="6"/>
    <s v="A2408990"/>
    <s v="A24089900009"/>
    <s v="1080001"/>
    <n v="201303"/>
    <s v="CR"/>
    <n v="-3864.84"/>
    <x v="3"/>
    <x v="1"/>
  </r>
  <r>
    <s v="2201"/>
    <s v="6100100"/>
    <x v="6"/>
    <s v="A2408990"/>
    <s v="A24089900011"/>
    <s v="1080001"/>
    <n v="201303"/>
    <s v="CR"/>
    <n v="429.68"/>
    <x v="3"/>
    <x v="1"/>
  </r>
  <r>
    <s v="2201"/>
    <s v="6100100"/>
    <x v="6"/>
    <s v="A2408990"/>
    <s v="A24089900023"/>
    <s v="1080001"/>
    <n v="201303"/>
    <s v="CR"/>
    <n v="0"/>
    <x v="3"/>
    <x v="1"/>
  </r>
  <r>
    <s v="2201"/>
    <s v="6100100"/>
    <x v="6"/>
    <s v="A2408990"/>
    <s v="A24089900025"/>
    <s v="1080001"/>
    <n v="201303"/>
    <s v="CR"/>
    <n v="0"/>
    <x v="3"/>
    <x v="1"/>
  </r>
  <r>
    <s v="2201"/>
    <s v="6100100"/>
    <x v="6"/>
    <s v="A2408990"/>
    <s v="A24089900034"/>
    <s v="1080001"/>
    <n v="201303"/>
    <s v="CR"/>
    <n v="2069.3000000000002"/>
    <x v="3"/>
    <x v="1"/>
  </r>
  <r>
    <s v="2201"/>
    <s v="6100100"/>
    <x v="6"/>
    <s v="A2408990"/>
    <s v="A24089900035"/>
    <s v="1080001"/>
    <n v="201303"/>
    <s v="CR"/>
    <n v="4327.42"/>
    <x v="3"/>
    <x v="1"/>
  </r>
  <r>
    <s v="2201"/>
    <s v="6100100"/>
    <x v="6"/>
    <s v="A2408990"/>
    <s v="A24089900036"/>
    <s v="1080001"/>
    <n v="201303"/>
    <s v="CR"/>
    <n v="5041.33"/>
    <x v="3"/>
    <x v="1"/>
  </r>
  <r>
    <s v="2201"/>
    <s v="6100100"/>
    <x v="6"/>
    <s v="A2341873"/>
    <s v="A23418730019"/>
    <s v="1080001"/>
    <n v="201304"/>
    <s v="CR"/>
    <n v="1712"/>
    <x v="3"/>
    <x v="1"/>
  </r>
  <r>
    <s v="2201"/>
    <s v="6100100"/>
    <x v="6"/>
    <s v="A2408990"/>
    <s v="A24089900009"/>
    <s v="1080001"/>
    <n v="201304"/>
    <s v="CR"/>
    <n v="236.36"/>
    <x v="3"/>
    <x v="1"/>
  </r>
  <r>
    <s v="2201"/>
    <s v="6100100"/>
    <x v="6"/>
    <s v="A2408990"/>
    <s v="A24089900036"/>
    <s v="1080001"/>
    <n v="201304"/>
    <s v="CR"/>
    <n v="-2872.01"/>
    <x v="3"/>
    <x v="1"/>
  </r>
  <r>
    <s v="2201"/>
    <s v="6100100"/>
    <x v="6"/>
    <s v="A2408990"/>
    <s v="A24089900037"/>
    <s v="1080001"/>
    <n v="201304"/>
    <s v="CR"/>
    <n v="4211.75"/>
    <x v="3"/>
    <x v="1"/>
  </r>
  <r>
    <s v="2201"/>
    <s v="6100100"/>
    <x v="6"/>
    <s v="A2341877"/>
    <s v="A23418770016"/>
    <s v="1080001"/>
    <n v="201305"/>
    <s v="CR"/>
    <n v="756.72"/>
    <x v="3"/>
    <x v="1"/>
  </r>
  <r>
    <s v="2201"/>
    <s v="6100100"/>
    <x v="6"/>
    <s v="A2341877"/>
    <s v="A23418770018"/>
    <s v="1080001"/>
    <n v="201305"/>
    <s v="CR"/>
    <n v="9007.08"/>
    <x v="3"/>
    <x v="1"/>
  </r>
  <r>
    <s v="2201"/>
    <s v="6100100"/>
    <x v="6"/>
    <s v="A2408990"/>
    <s v="A24089900008"/>
    <s v="1080001"/>
    <n v="201305"/>
    <s v="CR"/>
    <n v="898.8"/>
    <x v="3"/>
    <x v="1"/>
  </r>
  <r>
    <s v="2201"/>
    <s v="6100100"/>
    <x v="6"/>
    <s v="A2408990"/>
    <s v="A24089900009"/>
    <s v="1080001"/>
    <n v="201305"/>
    <s v="CR"/>
    <n v="945.44"/>
    <x v="3"/>
    <x v="1"/>
  </r>
  <r>
    <s v="2201"/>
    <s v="6100100"/>
    <x v="6"/>
    <s v="A2408990"/>
    <s v="A24089900036"/>
    <s v="1080001"/>
    <n v="201305"/>
    <s v="CR"/>
    <n v="3647.41"/>
    <x v="3"/>
    <x v="1"/>
  </r>
  <r>
    <s v="2201"/>
    <s v="6100100"/>
    <x v="6"/>
    <s v="A2408990"/>
    <s v="A24089900037"/>
    <s v="1080001"/>
    <n v="201305"/>
    <s v="CR"/>
    <n v="2749.21"/>
    <x v="3"/>
    <x v="1"/>
  </r>
  <r>
    <s v="2201"/>
    <s v="6100100"/>
    <x v="6"/>
    <s v="A2408990"/>
    <s v="A24089900038"/>
    <s v="1080001"/>
    <n v="201305"/>
    <s v="CR"/>
    <n v="1067.24"/>
    <x v="3"/>
    <x v="1"/>
  </r>
  <r>
    <s v="2201"/>
    <s v="6100100"/>
    <x v="6"/>
    <s v="A2341873"/>
    <s v="A23418730019"/>
    <s v="1080001"/>
    <n v="201306"/>
    <s v="CR"/>
    <n v="610.94000000000005"/>
    <x v="3"/>
    <x v="1"/>
  </r>
  <r>
    <s v="2201"/>
    <s v="6100100"/>
    <x v="6"/>
    <s v="A2341877"/>
    <s v="A23418770013"/>
    <s v="1080001"/>
    <n v="201306"/>
    <s v="CR"/>
    <n v="1346.28"/>
    <x v="3"/>
    <x v="1"/>
  </r>
  <r>
    <s v="2201"/>
    <s v="6100100"/>
    <x v="6"/>
    <s v="A2341877"/>
    <s v="A23418770016"/>
    <s v="1080001"/>
    <n v="201306"/>
    <s v="CR"/>
    <n v="0"/>
    <x v="3"/>
    <x v="1"/>
  </r>
  <r>
    <s v="2201"/>
    <s v="6100100"/>
    <x v="6"/>
    <s v="A2341877"/>
    <s v="A23418770018"/>
    <s v="1080001"/>
    <n v="201306"/>
    <s v="CR"/>
    <n v="27115.98"/>
    <x v="3"/>
    <x v="1"/>
  </r>
  <r>
    <s v="2201"/>
    <s v="6100100"/>
    <x v="6"/>
    <s v="A2341877"/>
    <s v="A23418770030"/>
    <s v="1080001"/>
    <n v="201306"/>
    <s v="CR"/>
    <n v="2053.2800000000002"/>
    <x v="3"/>
    <x v="1"/>
  </r>
  <r>
    <s v="2201"/>
    <s v="6100100"/>
    <x v="6"/>
    <s v="A2408990"/>
    <s v="A24089900008"/>
    <s v="1080001"/>
    <n v="201306"/>
    <s v="CR"/>
    <n v="299.60000000000002"/>
    <x v="3"/>
    <x v="1"/>
  </r>
  <r>
    <s v="2201"/>
    <s v="6100100"/>
    <x v="6"/>
    <s v="A2408990"/>
    <s v="A24089900056"/>
    <s v="1080001"/>
    <n v="201306"/>
    <s v="CR"/>
    <n v="1916"/>
    <x v="3"/>
    <x v="1"/>
  </r>
  <r>
    <s v="2201"/>
    <s v="6100100"/>
    <x v="6"/>
    <s v="A2408990"/>
    <s v="A24089900057"/>
    <s v="1080001"/>
    <n v="201306"/>
    <s v="CR"/>
    <n v="1800"/>
    <x v="3"/>
    <x v="1"/>
  </r>
  <r>
    <s v="2201"/>
    <s v="6100100"/>
    <x v="6"/>
    <s v="A2408990"/>
    <s v="A24089900058"/>
    <s v="1080001"/>
    <n v="201306"/>
    <s v="CR"/>
    <n v="2657.84"/>
    <x v="3"/>
    <x v="1"/>
  </r>
  <r>
    <s v="2201"/>
    <s v="6100100"/>
    <x v="6"/>
    <s v="A2408990"/>
    <s v="A24089900064"/>
    <s v="1080001"/>
    <n v="201306"/>
    <s v="CR"/>
    <n v="2250.0500000000002"/>
    <x v="3"/>
    <x v="1"/>
  </r>
  <r>
    <s v="2201"/>
    <s v="6100100"/>
    <x v="6"/>
    <s v="10850-2008"/>
    <s v="A23418790002"/>
    <s v="1080001"/>
    <n v="201307"/>
    <s v="CR"/>
    <n v="151290"/>
    <x v="3"/>
    <x v="1"/>
  </r>
  <r>
    <s v="2201"/>
    <s v="6100100"/>
    <x v="6"/>
    <s v="A2341877"/>
    <s v="A23418770013"/>
    <s v="1080001"/>
    <n v="201307"/>
    <s v="CR"/>
    <n v="30286.03"/>
    <x v="3"/>
    <x v="1"/>
  </r>
  <r>
    <s v="2201"/>
    <s v="6100100"/>
    <x v="6"/>
    <s v="A2341877"/>
    <s v="A23418770016"/>
    <s v="1080001"/>
    <n v="201307"/>
    <s v="CR"/>
    <n v="1552.6"/>
    <x v="3"/>
    <x v="1"/>
  </r>
  <r>
    <s v="2201"/>
    <s v="6100100"/>
    <x v="6"/>
    <s v="A2341877"/>
    <s v="A23418770018"/>
    <s v="1080001"/>
    <n v="201307"/>
    <s v="CR"/>
    <n v="1165.23"/>
    <x v="3"/>
    <x v="1"/>
  </r>
  <r>
    <s v="2201"/>
    <s v="6100100"/>
    <x v="6"/>
    <s v="A2341877"/>
    <s v="A23418770030"/>
    <s v="1080001"/>
    <n v="201307"/>
    <s v="CR"/>
    <n v="573.6"/>
    <x v="3"/>
    <x v="1"/>
  </r>
  <r>
    <s v="2201"/>
    <s v="6100100"/>
    <x v="6"/>
    <s v="A2341877"/>
    <s v="A23418770032"/>
    <s v="1080001"/>
    <n v="201307"/>
    <s v="CR"/>
    <n v="1433.92"/>
    <x v="3"/>
    <x v="1"/>
  </r>
  <r>
    <s v="2201"/>
    <s v="6100100"/>
    <x v="6"/>
    <s v="A2408990"/>
    <s v="A24089900008"/>
    <s v="1080001"/>
    <n v="201307"/>
    <s v="CR"/>
    <n v="299.60000000000002"/>
    <x v="3"/>
    <x v="1"/>
  </r>
  <r>
    <s v="2201"/>
    <s v="6100100"/>
    <x v="6"/>
    <s v="A2408990"/>
    <s v="A24089900009"/>
    <s v="1080001"/>
    <n v="201307"/>
    <s v="CR"/>
    <n v="472.72"/>
    <x v="3"/>
    <x v="1"/>
  </r>
  <r>
    <s v="2201"/>
    <s v="6100100"/>
    <x v="6"/>
    <s v="A2408990"/>
    <s v="A24089900056"/>
    <s v="1080001"/>
    <n v="201307"/>
    <s v="CR"/>
    <n v="1443.12"/>
    <x v="3"/>
    <x v="1"/>
  </r>
  <r>
    <s v="2201"/>
    <s v="6100100"/>
    <x v="6"/>
    <s v="A2408990"/>
    <s v="A24089900058"/>
    <s v="1080001"/>
    <n v="201307"/>
    <s v="CR"/>
    <n v="0"/>
    <x v="3"/>
    <x v="1"/>
  </r>
  <r>
    <s v="2201"/>
    <s v="6100100"/>
    <x v="6"/>
    <s v="A2408990"/>
    <s v="A24089900064"/>
    <s v="1080001"/>
    <n v="201307"/>
    <s v="CR"/>
    <n v="0"/>
    <x v="3"/>
    <x v="1"/>
  </r>
  <r>
    <s v="2201"/>
    <s v="6100100"/>
    <x v="6"/>
    <s v="A2341873"/>
    <s v="A23418730019"/>
    <s v="1080001"/>
    <n v="201308"/>
    <s v="CR"/>
    <n v="6295.38"/>
    <x v="3"/>
    <x v="1"/>
  </r>
  <r>
    <s v="2201"/>
    <s v="6100100"/>
    <x v="6"/>
    <s v="A2341877"/>
    <s v="A23418770013"/>
    <s v="1080001"/>
    <n v="201308"/>
    <s v="CR"/>
    <n v="-3112.87"/>
    <x v="3"/>
    <x v="1"/>
  </r>
  <r>
    <s v="2201"/>
    <s v="6100100"/>
    <x v="6"/>
    <s v="A2341877"/>
    <s v="A23418770016"/>
    <s v="1080001"/>
    <n v="201308"/>
    <s v="CR"/>
    <n v="1254"/>
    <x v="3"/>
    <x v="1"/>
  </r>
  <r>
    <s v="2201"/>
    <s v="6100100"/>
    <x v="6"/>
    <s v="A2341877"/>
    <s v="A23418770022"/>
    <s v="1080001"/>
    <n v="201308"/>
    <s v="CR"/>
    <n v="113622"/>
    <x v="3"/>
    <x v="1"/>
  </r>
  <r>
    <s v="2201"/>
    <s v="6100100"/>
    <x v="6"/>
    <s v="A2341877"/>
    <s v="A23418770032"/>
    <s v="1080001"/>
    <n v="201308"/>
    <s v="CR"/>
    <n v="0"/>
    <x v="3"/>
    <x v="1"/>
  </r>
  <r>
    <s v="2201"/>
    <s v="6100100"/>
    <x v="6"/>
    <s v="A2408990"/>
    <s v="A24089900008"/>
    <s v="1080001"/>
    <n v="201308"/>
    <s v="CR"/>
    <n v="299.60000000000002"/>
    <x v="3"/>
    <x v="1"/>
  </r>
  <r>
    <s v="2201"/>
    <s v="6100100"/>
    <x v="6"/>
    <s v="A2408990"/>
    <s v="A24089900009"/>
    <s v="1080001"/>
    <n v="201308"/>
    <s v="CR"/>
    <n v="236.36"/>
    <x v="3"/>
    <x v="1"/>
  </r>
  <r>
    <s v="2201"/>
    <s v="6100100"/>
    <x v="6"/>
    <s v="A2408990"/>
    <s v="A24089900039"/>
    <s v="1080001"/>
    <n v="201308"/>
    <s v="CR"/>
    <n v="4968"/>
    <x v="3"/>
    <x v="1"/>
  </r>
  <r>
    <s v="2201"/>
    <s v="6100100"/>
    <x v="6"/>
    <s v="A2408990"/>
    <s v="A24089900068"/>
    <s v="1080001"/>
    <n v="201308"/>
    <s v="CR"/>
    <n v="4631.6400000000003"/>
    <x v="3"/>
    <x v="1"/>
  </r>
  <r>
    <s v="2201"/>
    <s v="6100100"/>
    <x v="6"/>
    <s v="A2341873"/>
    <s v="A23418730019"/>
    <s v="1080001"/>
    <n v="201309"/>
    <s v="CR"/>
    <n v="-0.5"/>
    <x v="3"/>
    <x v="1"/>
  </r>
  <r>
    <s v="2201"/>
    <s v="6100100"/>
    <x v="6"/>
    <s v="A2341877"/>
    <s v="A23418770016"/>
    <s v="1080001"/>
    <n v="201309"/>
    <s v="CR"/>
    <n v="0.48"/>
    <x v="3"/>
    <x v="1"/>
  </r>
  <r>
    <s v="2201"/>
    <s v="6100100"/>
    <x v="6"/>
    <s v="A2341877"/>
    <s v="A23418770022"/>
    <s v="1080001"/>
    <n v="201309"/>
    <s v="CR"/>
    <n v="0.3"/>
    <x v="3"/>
    <x v="1"/>
  </r>
  <r>
    <s v="2201"/>
    <s v="6100100"/>
    <x v="6"/>
    <s v="A2341877"/>
    <s v="A23418770040"/>
    <s v="1080001"/>
    <n v="201309"/>
    <s v="CR"/>
    <n v="1572"/>
    <x v="3"/>
    <x v="1"/>
  </r>
  <r>
    <s v="2201"/>
    <s v="6100100"/>
    <x v="6"/>
    <s v="A2408990"/>
    <s v="A24089900008"/>
    <s v="1080001"/>
    <n v="201309"/>
    <s v="CR"/>
    <n v="0"/>
    <x v="3"/>
    <x v="1"/>
  </r>
  <r>
    <s v="2201"/>
    <s v="6100100"/>
    <x v="6"/>
    <s v="A2408990"/>
    <s v="A24089900009"/>
    <s v="1080001"/>
    <n v="201309"/>
    <s v="CR"/>
    <n v="236.36"/>
    <x v="3"/>
    <x v="1"/>
  </r>
  <r>
    <s v="2201"/>
    <s v="6100100"/>
    <x v="6"/>
    <s v="A2408990"/>
    <s v="A24089900039"/>
    <s v="1080001"/>
    <n v="201309"/>
    <s v="CR"/>
    <n v="0.48"/>
    <x v="3"/>
    <x v="1"/>
  </r>
  <r>
    <s v="2201"/>
    <s v="6100100"/>
    <x v="6"/>
    <s v="A2408990"/>
    <s v="A24089900040"/>
    <s v="1080001"/>
    <n v="201309"/>
    <s v="CR"/>
    <n v="1067.24"/>
    <x v="3"/>
    <x v="1"/>
  </r>
  <r>
    <s v="2201"/>
    <s v="6100100"/>
    <x v="6"/>
    <s v="A2341877"/>
    <s v="A23418770022"/>
    <s v="1080001"/>
    <n v="201310"/>
    <s v="CR"/>
    <n v="367625"/>
    <x v="3"/>
    <x v="1"/>
  </r>
  <r>
    <s v="2201"/>
    <s v="6100100"/>
    <x v="6"/>
    <s v="A2341877"/>
    <s v="A23418770040"/>
    <s v="1080001"/>
    <n v="201310"/>
    <s v="CR"/>
    <n v="1572.04"/>
    <x v="3"/>
    <x v="1"/>
  </r>
  <r>
    <s v="2201"/>
    <s v="6100100"/>
    <x v="6"/>
    <s v="A2341877"/>
    <s v="A23418770041"/>
    <s v="1080001"/>
    <n v="201310"/>
    <s v="CR"/>
    <n v="716"/>
    <x v="3"/>
    <x v="1"/>
  </r>
  <r>
    <s v="2201"/>
    <s v="6100100"/>
    <x v="6"/>
    <s v="A2408990"/>
    <s v="A24089900009"/>
    <s v="1080001"/>
    <n v="201310"/>
    <s v="CR"/>
    <n v="269.5"/>
    <x v="3"/>
    <x v="1"/>
  </r>
  <r>
    <s v="2201"/>
    <s v="6100100"/>
    <x v="6"/>
    <s v="A2408990"/>
    <s v="A24089900051"/>
    <s v="1080001"/>
    <n v="201310"/>
    <s v="CR"/>
    <n v="39150"/>
    <x v="3"/>
    <x v="1"/>
  </r>
  <r>
    <s v="2201"/>
    <s v="6100100"/>
    <x v="6"/>
    <s v="A2408990"/>
    <s v="A24089900083"/>
    <s v="1080001"/>
    <n v="201310"/>
    <s v="CR"/>
    <n v="3724.75"/>
    <x v="3"/>
    <x v="1"/>
  </r>
  <r>
    <s v="2201"/>
    <s v="6100100"/>
    <x v="6"/>
    <s v="A2408990"/>
    <s v="A24089900084"/>
    <s v="1080001"/>
    <n v="201310"/>
    <s v="CR"/>
    <n v="1030.19"/>
    <x v="3"/>
    <x v="1"/>
  </r>
  <r>
    <s v="2201"/>
    <s v="6100100"/>
    <x v="6"/>
    <s v="A2341877"/>
    <s v="A23418770022"/>
    <s v="1080001"/>
    <n v="201311"/>
    <s v="CR"/>
    <n v="209000"/>
    <x v="3"/>
    <x v="1"/>
  </r>
  <r>
    <s v="2201"/>
    <s v="6100100"/>
    <x v="6"/>
    <s v="A2341877"/>
    <s v="A23418770040"/>
    <s v="1080001"/>
    <n v="201311"/>
    <s v="CR"/>
    <n v="-1572"/>
    <x v="3"/>
    <x v="1"/>
  </r>
  <r>
    <s v="2201"/>
    <s v="6100100"/>
    <x v="6"/>
    <s v="A2341877"/>
    <s v="A23418770041"/>
    <s v="1080001"/>
    <n v="201311"/>
    <s v="CR"/>
    <n v="376.45"/>
    <x v="3"/>
    <x v="1"/>
  </r>
  <r>
    <s v="2201"/>
    <s v="6100100"/>
    <x v="6"/>
    <s v="A2408990"/>
    <s v="A24089900078"/>
    <s v="1080001"/>
    <n v="201311"/>
    <s v="CR"/>
    <n v="358.24"/>
    <x v="3"/>
    <x v="1"/>
  </r>
  <r>
    <s v="2201"/>
    <s v="6100100"/>
    <x v="6"/>
    <s v="A2408990"/>
    <s v="A24089900081"/>
    <s v="1080001"/>
    <n v="201311"/>
    <s v="CR"/>
    <n v="2011"/>
    <x v="3"/>
    <x v="1"/>
  </r>
  <r>
    <s v="2201"/>
    <s v="6100100"/>
    <x v="6"/>
    <s v="A2341877"/>
    <s v="A23418770022"/>
    <s v="1080001"/>
    <n v="201312"/>
    <s v="CR"/>
    <n v="298175"/>
    <x v="3"/>
    <x v="1"/>
  </r>
  <r>
    <s v="2201"/>
    <s v="6100100"/>
    <x v="6"/>
    <s v="A2408990"/>
    <s v="A24089900081"/>
    <s v="1080001"/>
    <n v="201312"/>
    <s v="CR"/>
    <n v="-0.34"/>
    <x v="3"/>
    <x v="1"/>
  </r>
  <r>
    <s v="2201"/>
    <s v="6100100"/>
    <x v="6"/>
    <s v="A2408990"/>
    <s v="A24089900085"/>
    <s v="1080001"/>
    <n v="201312"/>
    <s v="CR"/>
    <n v="1671"/>
    <x v="3"/>
    <x v="1"/>
  </r>
  <r>
    <s v="2201"/>
    <s v="6100100"/>
    <x v="6"/>
    <s v="A2408990"/>
    <s v="A24089900086"/>
    <s v="1080001"/>
    <n v="201312"/>
    <s v="CR"/>
    <n v="875"/>
    <x v="3"/>
    <x v="1"/>
  </r>
  <r>
    <s v="2201"/>
    <s v="6100100"/>
    <x v="6"/>
    <s v="A2408990"/>
    <s v="A24089900087"/>
    <s v="1080001"/>
    <n v="201312"/>
    <s v="CR"/>
    <n v="10927"/>
    <x v="3"/>
    <x v="1"/>
  </r>
  <r>
    <s v="2201"/>
    <s v="6100100"/>
    <x v="6"/>
    <s v="A2341877"/>
    <s v="A23418770022"/>
    <s v="1080001"/>
    <n v="201401"/>
    <s v="CR"/>
    <n v="193500"/>
    <x v="3"/>
    <x v="1"/>
  </r>
  <r>
    <s v="2201"/>
    <s v="6100100"/>
    <x v="6"/>
    <s v="A2408990"/>
    <s v="A24089900085"/>
    <s v="1080001"/>
    <n v="201401"/>
    <s v="CR"/>
    <n v="-0.36"/>
    <x v="3"/>
    <x v="1"/>
  </r>
  <r>
    <s v="2201"/>
    <s v="6100100"/>
    <x v="6"/>
    <s v="A2408990"/>
    <s v="A24089900086"/>
    <s v="1080001"/>
    <n v="201401"/>
    <s v="CR"/>
    <n v="0"/>
    <x v="3"/>
    <x v="1"/>
  </r>
  <r>
    <s v="2201"/>
    <s v="6100100"/>
    <x v="6"/>
    <s v="A2453294"/>
    <s v="A24532940006"/>
    <s v="1080001"/>
    <n v="201401"/>
    <s v="CR"/>
    <n v="3896.52"/>
    <x v="3"/>
    <x v="1"/>
  </r>
  <r>
    <s v="2201"/>
    <s v="6100100"/>
    <x v="6"/>
    <s v="A2341877"/>
    <s v="A23418770022"/>
    <s v="1080001"/>
    <n v="201402"/>
    <s v="CR"/>
    <n v="152598.88"/>
    <x v="3"/>
    <x v="1"/>
  </r>
  <r>
    <s v="2201"/>
    <s v="6100100"/>
    <x v="6"/>
    <s v="A2453294"/>
    <s v="A24532940006"/>
    <s v="1080001"/>
    <n v="201402"/>
    <s v="CR"/>
    <n v="2525"/>
    <x v="3"/>
    <x v="1"/>
  </r>
  <r>
    <s v="2201"/>
    <s v="6100100"/>
    <x v="6"/>
    <s v="A2453294"/>
    <s v="A24532940007"/>
    <s v="1080001"/>
    <n v="201402"/>
    <s v="CR"/>
    <n v="8777.52"/>
    <x v="3"/>
    <x v="1"/>
  </r>
  <r>
    <s v="2201"/>
    <s v="6100100"/>
    <x v="6"/>
    <s v="A2453294"/>
    <s v="A24532940009"/>
    <s v="1080001"/>
    <n v="201402"/>
    <s v="CR"/>
    <n v="753.75"/>
    <x v="3"/>
    <x v="1"/>
  </r>
  <r>
    <s v="2201"/>
    <s v="6100100"/>
    <x v="6"/>
    <s v="A2453294"/>
    <s v="A24532940010"/>
    <s v="1080001"/>
    <n v="201402"/>
    <s v="CR"/>
    <n v="9210"/>
    <x v="3"/>
    <x v="1"/>
  </r>
  <r>
    <s v="2201"/>
    <s v="6100100"/>
    <x v="6"/>
    <s v="A2453294"/>
    <s v="A24532940011"/>
    <s v="1080001"/>
    <n v="201402"/>
    <s v="CR"/>
    <n v="3948"/>
    <x v="3"/>
    <x v="1"/>
  </r>
  <r>
    <s v="2201"/>
    <s v="6100100"/>
    <x v="6"/>
    <s v="A2453294"/>
    <s v="A24532940027"/>
    <s v="1080001"/>
    <n v="201402"/>
    <s v="CR"/>
    <n v="1519"/>
    <x v="3"/>
    <x v="1"/>
  </r>
  <r>
    <s v="2201"/>
    <s v="6100100"/>
    <x v="6"/>
    <s v="A2341877"/>
    <s v="A23418770022"/>
    <s v="1080001"/>
    <n v="201403"/>
    <s v="CR"/>
    <n v="187200.4"/>
    <x v="3"/>
    <x v="1"/>
  </r>
  <r>
    <s v="2201"/>
    <s v="6100100"/>
    <x v="6"/>
    <s v="A2453294"/>
    <s v="A24532940006"/>
    <s v="1080001"/>
    <n v="201403"/>
    <s v="CR"/>
    <n v="2919.11"/>
    <x v="3"/>
    <x v="1"/>
  </r>
  <r>
    <s v="2201"/>
    <s v="6100100"/>
    <x v="6"/>
    <s v="A2453294"/>
    <s v="A24532940009"/>
    <s v="1080001"/>
    <n v="201403"/>
    <s v="CR"/>
    <n v="14450"/>
    <x v="3"/>
    <x v="1"/>
  </r>
  <r>
    <s v="2201"/>
    <s v="6100100"/>
    <x v="6"/>
    <s v="A2453294"/>
    <s v="A24532940010"/>
    <s v="1080001"/>
    <n v="201403"/>
    <s v="CR"/>
    <n v="2726"/>
    <x v="3"/>
    <x v="1"/>
  </r>
  <r>
    <s v="2201"/>
    <s v="6100100"/>
    <x v="6"/>
    <s v="A2453294"/>
    <s v="A24532940011"/>
    <s v="1080001"/>
    <n v="201403"/>
    <s v="CR"/>
    <n v="0.2"/>
    <x v="3"/>
    <x v="1"/>
  </r>
  <r>
    <s v="2201"/>
    <s v="6100100"/>
    <x v="6"/>
    <s v="A2453294"/>
    <s v="A24532940024"/>
    <s v="1080001"/>
    <n v="201403"/>
    <s v="CR"/>
    <n v="4028.94"/>
    <x v="3"/>
    <x v="1"/>
  </r>
  <r>
    <s v="2201"/>
    <s v="6100100"/>
    <x v="6"/>
    <s v="A2453294"/>
    <s v="A24532940026"/>
    <s v="1080001"/>
    <n v="201403"/>
    <s v="CR"/>
    <n v="1768"/>
    <x v="3"/>
    <x v="1"/>
  </r>
  <r>
    <s v="2201"/>
    <s v="6100100"/>
    <x v="6"/>
    <s v="A2453294"/>
    <s v="A24532940027"/>
    <s v="1080001"/>
    <n v="201403"/>
    <s v="CR"/>
    <n v="8383.41"/>
    <x v="3"/>
    <x v="1"/>
  </r>
  <r>
    <s v="2201"/>
    <s v="6100100"/>
    <x v="6"/>
    <s v="A2453294"/>
    <s v="A24532940030"/>
    <s v="1080001"/>
    <n v="201403"/>
    <s v="CR"/>
    <n v="931.04"/>
    <x v="3"/>
    <x v="1"/>
  </r>
  <r>
    <s v="2201"/>
    <s v="6100100"/>
    <x v="6"/>
    <s v="A2467431"/>
    <s v="A24674310006"/>
    <s v="1080001"/>
    <n v="201403"/>
    <s v="CR"/>
    <n v="10086"/>
    <x v="3"/>
    <x v="1"/>
  </r>
  <r>
    <s v="2201"/>
    <s v="6100100"/>
    <x v="6"/>
    <s v="A2341877"/>
    <s v="A23418770022"/>
    <s v="1080001"/>
    <n v="201404"/>
    <s v="CR"/>
    <n v="416700"/>
    <x v="3"/>
    <x v="1"/>
  </r>
  <r>
    <s v="2201"/>
    <s v="6100100"/>
    <x v="6"/>
    <s v="A2453294"/>
    <s v="A24532940006"/>
    <s v="1080001"/>
    <n v="201404"/>
    <s v="CR"/>
    <n v="1263.24"/>
    <x v="3"/>
    <x v="1"/>
  </r>
  <r>
    <s v="2201"/>
    <s v="6100100"/>
    <x v="6"/>
    <s v="A2453294"/>
    <s v="A24532940010"/>
    <s v="1080001"/>
    <n v="201404"/>
    <s v="CR"/>
    <n v="-0.48"/>
    <x v="3"/>
    <x v="1"/>
  </r>
  <r>
    <s v="2201"/>
    <s v="6100100"/>
    <x v="6"/>
    <s v="A2453294"/>
    <s v="A24532940024"/>
    <s v="1080001"/>
    <n v="201404"/>
    <s v="CR"/>
    <n v="5565.51"/>
    <x v="3"/>
    <x v="1"/>
  </r>
  <r>
    <s v="2201"/>
    <s v="6100100"/>
    <x v="6"/>
    <s v="A2453294"/>
    <s v="A24532940025"/>
    <s v="1080001"/>
    <n v="201404"/>
    <s v="CR"/>
    <n v="5469"/>
    <x v="3"/>
    <x v="1"/>
  </r>
  <r>
    <s v="2201"/>
    <s v="6100100"/>
    <x v="6"/>
    <s v="A2453294"/>
    <s v="A24532940026"/>
    <s v="1080001"/>
    <n v="201404"/>
    <s v="CR"/>
    <n v="7439.75"/>
    <x v="3"/>
    <x v="1"/>
  </r>
  <r>
    <s v="2201"/>
    <s v="6100100"/>
    <x v="6"/>
    <s v="A2453294"/>
    <s v="A24532940027"/>
    <s v="1080001"/>
    <n v="201404"/>
    <s v="CR"/>
    <n v="0.04"/>
    <x v="3"/>
    <x v="1"/>
  </r>
  <r>
    <s v="2201"/>
    <s v="6100100"/>
    <x v="6"/>
    <s v="A2453294"/>
    <s v="A24532940033"/>
    <s v="1080001"/>
    <n v="201404"/>
    <s v="CR"/>
    <n v="21"/>
    <x v="3"/>
    <x v="1"/>
  </r>
  <r>
    <s v="2201"/>
    <s v="6100100"/>
    <x v="6"/>
    <s v="A2467431"/>
    <s v="A24674310006"/>
    <s v="1080001"/>
    <n v="201404"/>
    <s v="CR"/>
    <n v="0.01"/>
    <x v="3"/>
    <x v="1"/>
  </r>
  <r>
    <s v="2201"/>
    <s v="6100100"/>
    <x v="6"/>
    <s v="A2341877"/>
    <s v="A23418770022"/>
    <s v="1080001"/>
    <n v="201405"/>
    <s v="CR"/>
    <n v="249555"/>
    <x v="3"/>
    <x v="1"/>
  </r>
  <r>
    <s v="2201"/>
    <s v="6100100"/>
    <x v="6"/>
    <s v="A2453294"/>
    <s v="A24532940006"/>
    <s v="1080001"/>
    <n v="201405"/>
    <s v="CR"/>
    <n v="6568.43"/>
    <x v="3"/>
    <x v="1"/>
  </r>
  <r>
    <s v="2201"/>
    <s v="6100100"/>
    <x v="6"/>
    <s v="A2453294"/>
    <s v="A24532940020"/>
    <s v="1080001"/>
    <n v="201405"/>
    <s v="CR"/>
    <n v="5063.22"/>
    <x v="3"/>
    <x v="1"/>
  </r>
  <r>
    <s v="2201"/>
    <s v="6100100"/>
    <x v="6"/>
    <s v="A2453294"/>
    <s v="A24532940024"/>
    <s v="1080001"/>
    <n v="201405"/>
    <s v="CR"/>
    <n v="0"/>
    <x v="3"/>
    <x v="1"/>
  </r>
  <r>
    <s v="2201"/>
    <s v="6100100"/>
    <x v="6"/>
    <s v="A2453294"/>
    <s v="A24532940025"/>
    <s v="1080001"/>
    <n v="201405"/>
    <s v="CR"/>
    <n v="-982.28"/>
    <x v="3"/>
    <x v="1"/>
  </r>
  <r>
    <s v="2201"/>
    <s v="6100100"/>
    <x v="6"/>
    <s v="A2453294"/>
    <s v="A24532940026"/>
    <s v="1080001"/>
    <n v="201405"/>
    <s v="CR"/>
    <n v="-0.49"/>
    <x v="3"/>
    <x v="1"/>
  </r>
  <r>
    <s v="2201"/>
    <s v="6100100"/>
    <x v="6"/>
    <s v="A2453294"/>
    <s v="A24532940033"/>
    <s v="1080001"/>
    <n v="201405"/>
    <s v="CR"/>
    <n v="55.99"/>
    <x v="3"/>
    <x v="1"/>
  </r>
  <r>
    <s v="2201"/>
    <s v="6100100"/>
    <x v="6"/>
    <s v="A2453294"/>
    <s v="A24532940034"/>
    <s v="1080001"/>
    <n v="201405"/>
    <s v="CR"/>
    <n v="2120.7399999999998"/>
    <x v="3"/>
    <x v="1"/>
  </r>
  <r>
    <s v="2201"/>
    <s v="6100100"/>
    <x v="6"/>
    <s v="A2453296"/>
    <s v="A24532960006"/>
    <s v="1080001"/>
    <n v="201405"/>
    <s v="CR"/>
    <n v="501"/>
    <x v="3"/>
    <x v="1"/>
  </r>
  <r>
    <s v="2201"/>
    <s v="6100100"/>
    <x v="6"/>
    <s v="A2453296"/>
    <s v="A24532960008"/>
    <s v="1080001"/>
    <n v="201405"/>
    <s v="CR"/>
    <n v="874"/>
    <x v="3"/>
    <x v="1"/>
  </r>
  <r>
    <s v="2201"/>
    <s v="6100100"/>
    <x v="6"/>
    <s v="A2453296"/>
    <s v="A24532960010"/>
    <s v="1080001"/>
    <n v="201405"/>
    <s v="CR"/>
    <n v="1663.14"/>
    <x v="3"/>
    <x v="1"/>
  </r>
  <r>
    <s v="2201"/>
    <s v="6100100"/>
    <x v="6"/>
    <s v="A2453296"/>
    <s v="A24532960011"/>
    <s v="1080001"/>
    <n v="201405"/>
    <s v="CR"/>
    <n v="2020"/>
    <x v="3"/>
    <x v="1"/>
  </r>
  <r>
    <s v="2201"/>
    <s v="6100100"/>
    <x v="6"/>
    <s v="A2467431"/>
    <s v="A24674310009"/>
    <s v="1080001"/>
    <n v="201405"/>
    <s v="CR"/>
    <n v="372.12"/>
    <x v="3"/>
    <x v="1"/>
  </r>
  <r>
    <s v="2201"/>
    <s v="6100100"/>
    <x v="6"/>
    <s v="A2341877"/>
    <s v="A23418770022"/>
    <s v="1080001"/>
    <n v="201406"/>
    <s v="CR"/>
    <n v="161318.70000000001"/>
    <x v="3"/>
    <x v="1"/>
  </r>
  <r>
    <s v="2201"/>
    <s v="6100100"/>
    <x v="6"/>
    <s v="A2453294"/>
    <s v="A24532940006"/>
    <s v="1080001"/>
    <n v="201406"/>
    <s v="CR"/>
    <n v="2288.48"/>
    <x v="3"/>
    <x v="1"/>
  </r>
  <r>
    <s v="2201"/>
    <s v="6100100"/>
    <x v="6"/>
    <s v="A2453294"/>
    <s v="A24532940037"/>
    <s v="1080001"/>
    <n v="201406"/>
    <s v="CR"/>
    <n v="874"/>
    <x v="3"/>
    <x v="1"/>
  </r>
  <r>
    <s v="2201"/>
    <s v="6100100"/>
    <x v="6"/>
    <s v="A2453294"/>
    <s v="A24532940044"/>
    <s v="1080001"/>
    <n v="201406"/>
    <s v="CR"/>
    <n v="602.83000000000004"/>
    <x v="3"/>
    <x v="1"/>
  </r>
  <r>
    <s v="2201"/>
    <s v="6100100"/>
    <x v="6"/>
    <s v="A2453296"/>
    <s v="A24532960006"/>
    <s v="1080001"/>
    <n v="201406"/>
    <s v="CR"/>
    <n v="0.36"/>
    <x v="3"/>
    <x v="1"/>
  </r>
  <r>
    <s v="2201"/>
    <s v="6100100"/>
    <x v="6"/>
    <s v="A2453296"/>
    <s v="A24532960008"/>
    <s v="1080001"/>
    <n v="201406"/>
    <s v="CR"/>
    <n v="-0.44"/>
    <x v="3"/>
    <x v="1"/>
  </r>
  <r>
    <s v="2201"/>
    <s v="6100100"/>
    <x v="6"/>
    <s v="A2453296"/>
    <s v="A24532960011"/>
    <s v="1080001"/>
    <n v="201406"/>
    <s v="CR"/>
    <n v="-223.92"/>
    <x v="3"/>
    <x v="1"/>
  </r>
  <r>
    <s v="2201"/>
    <s v="6100100"/>
    <x v="6"/>
    <s v="A2453296"/>
    <s v="A24532960014"/>
    <s v="1080001"/>
    <n v="201406"/>
    <s v="CR"/>
    <n v="948"/>
    <x v="3"/>
    <x v="1"/>
  </r>
  <r>
    <s v="2201"/>
    <s v="6100100"/>
    <x v="6"/>
    <s v="A2467431"/>
    <s v="A24674310008"/>
    <s v="1080001"/>
    <n v="201406"/>
    <s v="CR"/>
    <n v="1766"/>
    <x v="3"/>
    <x v="1"/>
  </r>
  <r>
    <s v="2201"/>
    <s v="6100100"/>
    <x v="6"/>
    <s v="10850-2008"/>
    <s v="A23418730002"/>
    <s v="1080001"/>
    <n v="201407"/>
    <s v="CR"/>
    <n v="0"/>
    <x v="3"/>
    <x v="1"/>
  </r>
  <r>
    <s v="2201"/>
    <s v="6100100"/>
    <x v="6"/>
    <s v="10850-2008"/>
    <s v="A23418770004"/>
    <s v="1080001"/>
    <n v="201407"/>
    <s v="CR"/>
    <n v="-0.03"/>
    <x v="3"/>
    <x v="1"/>
  </r>
  <r>
    <s v="2201"/>
    <s v="6100100"/>
    <x v="6"/>
    <s v="A2341877"/>
    <s v="A23418770022"/>
    <s v="1080001"/>
    <n v="201407"/>
    <s v="CR"/>
    <n v="348797.7"/>
    <x v="3"/>
    <x v="1"/>
  </r>
  <r>
    <s v="2201"/>
    <s v="6100100"/>
    <x v="6"/>
    <s v="A2408990"/>
    <s v="A24089900021"/>
    <s v="1080001"/>
    <n v="201407"/>
    <s v="CR"/>
    <n v="0"/>
    <x v="3"/>
    <x v="1"/>
  </r>
  <r>
    <s v="2201"/>
    <s v="6100100"/>
    <x v="6"/>
    <s v="A2453294"/>
    <s v="A24532940006"/>
    <s v="1080001"/>
    <n v="201407"/>
    <s v="CR"/>
    <n v="4054.14"/>
    <x v="3"/>
    <x v="1"/>
  </r>
  <r>
    <s v="2201"/>
    <s v="6100100"/>
    <x v="6"/>
    <s v="A2453294"/>
    <s v="A24532940013"/>
    <s v="1080001"/>
    <n v="201407"/>
    <s v="CR"/>
    <n v="106941"/>
    <x v="3"/>
    <x v="1"/>
  </r>
  <r>
    <s v="2201"/>
    <s v="6100100"/>
    <x v="6"/>
    <s v="A2453294"/>
    <s v="A24532940036"/>
    <s v="1080001"/>
    <n v="201407"/>
    <s v="CR"/>
    <n v="1488.48"/>
    <x v="3"/>
    <x v="1"/>
  </r>
  <r>
    <s v="2201"/>
    <s v="6100100"/>
    <x v="6"/>
    <s v="A2453294"/>
    <s v="A24532940037"/>
    <s v="1080001"/>
    <n v="201407"/>
    <s v="CR"/>
    <n v="-0.44"/>
    <x v="3"/>
    <x v="1"/>
  </r>
  <r>
    <s v="2201"/>
    <s v="6100100"/>
    <x v="6"/>
    <s v="A2453294"/>
    <s v="A24532940043"/>
    <s v="1080001"/>
    <n v="201407"/>
    <s v="CR"/>
    <n v="111.98"/>
    <x v="3"/>
    <x v="1"/>
  </r>
  <r>
    <s v="2201"/>
    <s v="6100100"/>
    <x v="6"/>
    <s v="A2453294"/>
    <s v="A24532940044"/>
    <s v="1080001"/>
    <n v="201407"/>
    <s v="CR"/>
    <n v="187.93"/>
    <x v="3"/>
    <x v="1"/>
  </r>
  <r>
    <s v="2201"/>
    <s v="6100100"/>
    <x v="6"/>
    <s v="A2453296"/>
    <s v="A24532960006"/>
    <s v="1080001"/>
    <n v="201407"/>
    <s v="CR"/>
    <n v="2583.16"/>
    <x v="3"/>
    <x v="1"/>
  </r>
  <r>
    <s v="2201"/>
    <s v="6100100"/>
    <x v="6"/>
    <s v="A2453296"/>
    <s v="A24532960014"/>
    <s v="1080001"/>
    <n v="201407"/>
    <s v="CR"/>
    <n v="372.51"/>
    <x v="3"/>
    <x v="1"/>
  </r>
  <r>
    <s v="2201"/>
    <s v="6100100"/>
    <x v="6"/>
    <s v="A2467431"/>
    <s v="A24674310008"/>
    <s v="1080001"/>
    <n v="201407"/>
    <s v="CR"/>
    <n v="835.42"/>
    <x v="3"/>
    <x v="1"/>
  </r>
  <r>
    <s v="2201"/>
    <s v="6100100"/>
    <x v="6"/>
    <s v="A2467431"/>
    <s v="A24674310011"/>
    <s v="1080001"/>
    <n v="201407"/>
    <s v="CR"/>
    <n v="1275"/>
    <x v="3"/>
    <x v="1"/>
  </r>
  <r>
    <s v="2201"/>
    <s v="6100100"/>
    <x v="6"/>
    <s v="A2467431"/>
    <s v="A24674310012"/>
    <s v="1080001"/>
    <n v="201407"/>
    <s v="CR"/>
    <n v="3048"/>
    <x v="3"/>
    <x v="1"/>
  </r>
  <r>
    <s v="2201"/>
    <s v="6100100"/>
    <x v="6"/>
    <s v="A2341877"/>
    <s v="A23418770022"/>
    <s v="1080001"/>
    <n v="201408"/>
    <s v="CR"/>
    <n v="-0.1"/>
    <x v="3"/>
    <x v="1"/>
  </r>
  <r>
    <s v="2201"/>
    <s v="6100100"/>
    <x v="6"/>
    <s v="A2453294"/>
    <s v="A24532940006"/>
    <s v="1080001"/>
    <n v="201408"/>
    <s v="CR"/>
    <n v="3394.43"/>
    <x v="3"/>
    <x v="1"/>
  </r>
  <r>
    <s v="2201"/>
    <s v="6100100"/>
    <x v="6"/>
    <s v="A2453294"/>
    <s v="A24532940013"/>
    <s v="1080001"/>
    <n v="201408"/>
    <s v="CR"/>
    <n v="2623"/>
    <x v="3"/>
    <x v="1"/>
  </r>
  <r>
    <s v="2201"/>
    <s v="6100100"/>
    <x v="6"/>
    <s v="A2453296"/>
    <s v="A24532960006"/>
    <s v="1080001"/>
    <n v="201408"/>
    <s v="CR"/>
    <n v="1269.56"/>
    <x v="3"/>
    <x v="1"/>
  </r>
  <r>
    <s v="2201"/>
    <s v="6100100"/>
    <x v="6"/>
    <s v="A2453296"/>
    <s v="A24532960022"/>
    <s v="1080001"/>
    <n v="201408"/>
    <s v="CR"/>
    <n v="372.12"/>
    <x v="3"/>
    <x v="1"/>
  </r>
  <r>
    <s v="2201"/>
    <s v="6100100"/>
    <x v="6"/>
    <s v="A2453296"/>
    <s v="A24532960023"/>
    <s v="1080001"/>
    <n v="201408"/>
    <s v="CR"/>
    <n v="1848.24"/>
    <x v="3"/>
    <x v="1"/>
  </r>
  <r>
    <s v="2201"/>
    <s v="6100100"/>
    <x v="6"/>
    <s v="A2453296"/>
    <s v="A24532960027"/>
    <s v="1080001"/>
    <n v="201408"/>
    <s v="CR"/>
    <n v="870"/>
    <x v="3"/>
    <x v="1"/>
  </r>
  <r>
    <s v="2201"/>
    <s v="6100100"/>
    <x v="6"/>
    <s v="A2453296"/>
    <s v="A24532960029"/>
    <s v="1080001"/>
    <n v="201408"/>
    <s v="CR"/>
    <n v="2514"/>
    <x v="3"/>
    <x v="1"/>
  </r>
  <r>
    <s v="2201"/>
    <s v="6100100"/>
    <x v="6"/>
    <s v="A2467431"/>
    <s v="A24674310001"/>
    <s v="1080001"/>
    <n v="201408"/>
    <s v="CR"/>
    <n v="32.159999999999997"/>
    <x v="3"/>
    <x v="1"/>
  </r>
  <r>
    <s v="2201"/>
    <s v="6100100"/>
    <x v="6"/>
    <s v="A2467431"/>
    <s v="A24674310011"/>
    <s v="1080001"/>
    <n v="201408"/>
    <s v="CR"/>
    <n v="816.15"/>
    <x v="3"/>
    <x v="1"/>
  </r>
  <r>
    <s v="2201"/>
    <s v="6100100"/>
    <x v="6"/>
    <s v="A2467431"/>
    <s v="A24674310012"/>
    <s v="1080001"/>
    <n v="201408"/>
    <s v="CR"/>
    <n v="377.06"/>
    <x v="3"/>
    <x v="1"/>
  </r>
  <r>
    <s v="2201"/>
    <s v="6100100"/>
    <x v="6"/>
    <s v="A2453294"/>
    <s v="A24532940003"/>
    <s v="1080001"/>
    <n v="201409"/>
    <s v="CR"/>
    <n v="22743"/>
    <x v="3"/>
    <x v="1"/>
  </r>
  <r>
    <s v="2201"/>
    <s v="6100100"/>
    <x v="6"/>
    <s v="A2453294"/>
    <s v="A24532940006"/>
    <s v="1080001"/>
    <n v="201409"/>
    <s v="CR"/>
    <n v="4886.66"/>
    <x v="3"/>
    <x v="1"/>
  </r>
  <r>
    <s v="2201"/>
    <s v="6100100"/>
    <x v="6"/>
    <s v="A2453294"/>
    <s v="A24532940013"/>
    <s v="1080001"/>
    <n v="201409"/>
    <s v="CR"/>
    <n v="24415.43"/>
    <x v="3"/>
    <x v="1"/>
  </r>
  <r>
    <s v="2201"/>
    <s v="6100100"/>
    <x v="6"/>
    <s v="A2453294"/>
    <s v="A24532940024"/>
    <s v="1080001"/>
    <n v="201409"/>
    <s v="CR"/>
    <n v="39396"/>
    <x v="3"/>
    <x v="1"/>
  </r>
  <r>
    <s v="2201"/>
    <s v="6100100"/>
    <x v="6"/>
    <s v="A2453294"/>
    <s v="A24532940042"/>
    <s v="1080001"/>
    <n v="201409"/>
    <s v="CR"/>
    <n v="668"/>
    <x v="3"/>
    <x v="1"/>
  </r>
  <r>
    <s v="2201"/>
    <s v="6100100"/>
    <x v="6"/>
    <s v="A2453294"/>
    <s v="A24532940043"/>
    <s v="1080001"/>
    <n v="201409"/>
    <s v="CR"/>
    <n v="1208"/>
    <x v="3"/>
    <x v="1"/>
  </r>
  <r>
    <s v="2201"/>
    <s v="6100100"/>
    <x v="6"/>
    <s v="A2453294"/>
    <s v="A24532940046"/>
    <s v="1080001"/>
    <n v="201409"/>
    <s v="CR"/>
    <n v="455"/>
    <x v="3"/>
    <x v="1"/>
  </r>
  <r>
    <s v="2201"/>
    <s v="6100100"/>
    <x v="6"/>
    <s v="A2453294"/>
    <s v="A24532940047"/>
    <s v="1080001"/>
    <n v="201409"/>
    <s v="CR"/>
    <n v="1018"/>
    <x v="3"/>
    <x v="1"/>
  </r>
  <r>
    <s v="2201"/>
    <s v="6100100"/>
    <x v="6"/>
    <s v="A2453296"/>
    <s v="A24532960006"/>
    <s v="1080001"/>
    <n v="201409"/>
    <s v="CR"/>
    <n v="0.47"/>
    <x v="3"/>
    <x v="1"/>
  </r>
  <r>
    <s v="2201"/>
    <s v="6100100"/>
    <x v="6"/>
    <s v="A2453296"/>
    <s v="A24532960022"/>
    <s v="1080001"/>
    <n v="201409"/>
    <s v="CR"/>
    <n v="336.32"/>
    <x v="3"/>
    <x v="1"/>
  </r>
  <r>
    <s v="2201"/>
    <s v="6100100"/>
    <x v="6"/>
    <s v="A2453296"/>
    <s v="A24532960027"/>
    <s v="1080001"/>
    <n v="201409"/>
    <s v="CR"/>
    <n v="372.52"/>
    <x v="3"/>
    <x v="1"/>
  </r>
  <r>
    <s v="2201"/>
    <s v="6100100"/>
    <x v="6"/>
    <s v="A2453296"/>
    <s v="A24532960029"/>
    <s v="1080001"/>
    <n v="201409"/>
    <s v="CR"/>
    <n v="1018.19"/>
    <x v="3"/>
    <x v="1"/>
  </r>
  <r>
    <s v="2201"/>
    <s v="6100100"/>
    <x v="6"/>
    <s v="A2467431"/>
    <s v="A24674310001"/>
    <s v="1080001"/>
    <n v="201409"/>
    <s v="CR"/>
    <n v="16.079999999999998"/>
    <x v="3"/>
    <x v="1"/>
  </r>
  <r>
    <s v="2201"/>
    <s v="6100100"/>
    <x v="6"/>
    <s v="A2467431"/>
    <s v="A24674310003"/>
    <s v="1080001"/>
    <n v="201409"/>
    <s v="CR"/>
    <n v="73552.5"/>
    <x v="3"/>
    <x v="1"/>
  </r>
  <r>
    <s v="2201"/>
    <s v="6100100"/>
    <x v="6"/>
    <s v="A2467431"/>
    <s v="A24674310011"/>
    <s v="1080001"/>
    <n v="201409"/>
    <s v="CR"/>
    <n v="400"/>
    <x v="3"/>
    <x v="1"/>
  </r>
  <r>
    <s v="2201"/>
    <s v="6100100"/>
    <x v="6"/>
    <s v="A2467431"/>
    <s v="A24674310012"/>
    <s v="1080001"/>
    <n v="201409"/>
    <s v="CR"/>
    <n v="799.99"/>
    <x v="3"/>
    <x v="1"/>
  </r>
  <r>
    <s v="2201"/>
    <s v="6100100"/>
    <x v="6"/>
    <s v="A2467431"/>
    <s v="A24674310019"/>
    <s v="1080001"/>
    <n v="201409"/>
    <s v="CR"/>
    <n v="3809.5"/>
    <x v="3"/>
    <x v="1"/>
  </r>
  <r>
    <s v="2201"/>
    <s v="6100100"/>
    <x v="6"/>
    <s v="A2453294"/>
    <s v="A24532940003"/>
    <s v="1080001"/>
    <n v="201410"/>
    <s v="CR"/>
    <n v="-22743"/>
    <x v="3"/>
    <x v="1"/>
  </r>
  <r>
    <s v="2201"/>
    <s v="6100100"/>
    <x v="6"/>
    <s v="A2453294"/>
    <s v="A24532940006"/>
    <s v="1080001"/>
    <n v="201410"/>
    <s v="CR"/>
    <n v="4044.47"/>
    <x v="3"/>
    <x v="1"/>
  </r>
  <r>
    <s v="2201"/>
    <s v="6100100"/>
    <x v="6"/>
    <s v="A2453294"/>
    <s v="A24532940013"/>
    <s v="1080001"/>
    <n v="201410"/>
    <s v="CR"/>
    <n v="11797.57"/>
    <x v="3"/>
    <x v="1"/>
  </r>
  <r>
    <s v="2201"/>
    <s v="6100100"/>
    <x v="6"/>
    <s v="A2453294"/>
    <s v="A24532940024"/>
    <s v="1080001"/>
    <n v="201410"/>
    <s v="CR"/>
    <n v="-39396"/>
    <x v="3"/>
    <x v="1"/>
  </r>
  <r>
    <s v="2201"/>
    <s v="6100100"/>
    <x v="6"/>
    <s v="A2453294"/>
    <s v="A24532940042"/>
    <s v="1080001"/>
    <n v="201410"/>
    <s v="CR"/>
    <n v="-668"/>
    <x v="3"/>
    <x v="1"/>
  </r>
  <r>
    <s v="2201"/>
    <s v="6100100"/>
    <x v="6"/>
    <s v="A2453294"/>
    <s v="A24532940043"/>
    <s v="1080001"/>
    <n v="201410"/>
    <s v="CR"/>
    <n v="-1208"/>
    <x v="3"/>
    <x v="1"/>
  </r>
  <r>
    <s v="2201"/>
    <s v="6100100"/>
    <x v="6"/>
    <s v="A2453294"/>
    <s v="A24532940046"/>
    <s v="1080001"/>
    <n v="201410"/>
    <s v="CR"/>
    <n v="1087.04"/>
    <x v="3"/>
    <x v="1"/>
  </r>
  <r>
    <s v="2201"/>
    <s v="6100100"/>
    <x v="6"/>
    <s v="A2453294"/>
    <s v="A24532940047"/>
    <s v="1080001"/>
    <n v="201410"/>
    <s v="CR"/>
    <n v="442.76"/>
    <x v="3"/>
    <x v="1"/>
  </r>
  <r>
    <s v="2201"/>
    <s v="6100100"/>
    <x v="6"/>
    <s v="A2453296"/>
    <s v="A24532960033"/>
    <s v="1080001"/>
    <n v="201410"/>
    <s v="CR"/>
    <n v="111.98"/>
    <x v="3"/>
    <x v="1"/>
  </r>
  <r>
    <s v="2201"/>
    <s v="6100100"/>
    <x v="6"/>
    <s v="A2467431"/>
    <s v="A24674310003"/>
    <s v="1080001"/>
    <n v="201410"/>
    <s v="CR"/>
    <n v="133200"/>
    <x v="3"/>
    <x v="1"/>
  </r>
  <r>
    <s v="2201"/>
    <s v="6100100"/>
    <x v="6"/>
    <s v="A2453294"/>
    <s v="A24532940006"/>
    <s v="1080001"/>
    <n v="201411"/>
    <s v="CR"/>
    <n v="2367.8000000000002"/>
    <x v="3"/>
    <x v="1"/>
  </r>
  <r>
    <s v="2201"/>
    <s v="6100100"/>
    <x v="6"/>
    <s v="A2453294"/>
    <s v="A24532940052"/>
    <s v="1080001"/>
    <n v="201411"/>
    <s v="CR"/>
    <n v="873"/>
    <x v="3"/>
    <x v="1"/>
  </r>
  <r>
    <s v="2201"/>
    <s v="6100100"/>
    <x v="6"/>
    <s v="A2467431"/>
    <s v="A24674310001"/>
    <s v="1080001"/>
    <n v="201411"/>
    <s v="CR"/>
    <n v="160.80000000000001"/>
    <x v="3"/>
    <x v="1"/>
  </r>
  <r>
    <s v="2201"/>
    <s v="6100100"/>
    <x v="6"/>
    <s v="A2467431"/>
    <s v="A24674310012"/>
    <s v="1080001"/>
    <n v="201411"/>
    <s v="CR"/>
    <n v="800"/>
    <x v="3"/>
    <x v="1"/>
  </r>
  <r>
    <s v="2201"/>
    <s v="6100100"/>
    <x v="6"/>
    <s v="A2467431"/>
    <s v="A24674310020"/>
    <s v="1080001"/>
    <n v="201411"/>
    <s v="CR"/>
    <n v="5269"/>
    <x v="3"/>
    <x v="1"/>
  </r>
  <r>
    <s v="2201"/>
    <s v="6100100"/>
    <x v="6"/>
    <s v="A2453294"/>
    <s v="A24532940006"/>
    <s v="1080001"/>
    <n v="201412"/>
    <s v="CR"/>
    <n v="2062.88"/>
    <x v="3"/>
    <x v="1"/>
  </r>
  <r>
    <s v="2201"/>
    <s v="6100100"/>
    <x v="6"/>
    <s v="A2453294"/>
    <s v="A24532940052"/>
    <s v="1080001"/>
    <n v="201412"/>
    <s v="CR"/>
    <n v="90.36"/>
    <x v="3"/>
    <x v="1"/>
  </r>
  <r>
    <s v="2201"/>
    <s v="6100100"/>
    <x v="6"/>
    <s v="A2453296"/>
    <s v="A24532960038"/>
    <s v="1080001"/>
    <n v="201412"/>
    <s v="CR"/>
    <n v="1425"/>
    <x v="3"/>
    <x v="1"/>
  </r>
  <r>
    <s v="2201"/>
    <s v="6100100"/>
    <x v="6"/>
    <s v="A2467431"/>
    <s v="A24674310003"/>
    <s v="1080001"/>
    <n v="201412"/>
    <s v="CR"/>
    <n v="410348"/>
    <x v="3"/>
    <x v="1"/>
  </r>
  <r>
    <s v="2201"/>
    <s v="6100100"/>
    <x v="6"/>
    <s v="A2467431"/>
    <s v="A24674310012"/>
    <s v="1080001"/>
    <n v="201412"/>
    <s v="CR"/>
    <n v="800"/>
    <x v="3"/>
    <x v="1"/>
  </r>
  <r>
    <s v="2201"/>
    <s v="6100100"/>
    <x v="6"/>
    <s v="A2467431"/>
    <s v="A24674310020"/>
    <s v="1080001"/>
    <n v="201412"/>
    <s v="CR"/>
    <n v="1519.23"/>
    <x v="3"/>
    <x v="1"/>
  </r>
  <r>
    <s v="2201"/>
    <s v="6100100"/>
    <x v="6"/>
    <s v="A2453294"/>
    <s v="A24532940006"/>
    <s v="1080001"/>
    <n v="201501"/>
    <s v="CR"/>
    <n v="932.14"/>
    <x v="3"/>
    <x v="1"/>
  </r>
  <r>
    <s v="2201"/>
    <s v="6100100"/>
    <x v="6"/>
    <s v="A2467431"/>
    <s v="A24674310003"/>
    <s v="1080001"/>
    <n v="201501"/>
    <s v="CR"/>
    <n v="-0.26"/>
    <x v="3"/>
    <x v="1"/>
  </r>
  <r>
    <s v="2201"/>
    <s v="6100100"/>
    <x v="6"/>
    <s v="A2467431"/>
    <s v="A24674310020"/>
    <s v="1080001"/>
    <n v="201501"/>
    <s v="CR"/>
    <n v="-0.48"/>
    <x v="3"/>
    <x v="1"/>
  </r>
  <r>
    <s v="2201"/>
    <s v="6100100"/>
    <x v="6"/>
    <s v="A2528073"/>
    <s v="A25280730002"/>
    <s v="1080001"/>
    <n v="201501"/>
    <s v="CR"/>
    <n v="3128"/>
    <x v="3"/>
    <x v="1"/>
  </r>
  <r>
    <s v="2201"/>
    <s v="6100100"/>
    <x v="6"/>
    <s v="A2528073"/>
    <s v="A25280730007"/>
    <s v="1080001"/>
    <n v="201501"/>
    <s v="CR"/>
    <n v="1006"/>
    <x v="3"/>
    <x v="1"/>
  </r>
  <r>
    <s v="2201"/>
    <s v="6100100"/>
    <x v="6"/>
    <s v="A2528076"/>
    <s v="A25280760002"/>
    <s v="1080001"/>
    <n v="201501"/>
    <s v="CR"/>
    <n v="3318"/>
    <x v="3"/>
    <x v="1"/>
  </r>
  <r>
    <s v="2201"/>
    <s v="6100100"/>
    <x v="6"/>
    <s v="A2528076"/>
    <s v="A25280760003"/>
    <s v="1080001"/>
    <n v="201501"/>
    <s v="CR"/>
    <n v="190.96"/>
    <x v="3"/>
    <x v="1"/>
  </r>
  <r>
    <s v="2201"/>
    <s v="6100100"/>
    <x v="6"/>
    <s v="A2453294"/>
    <s v="A24532940006"/>
    <s v="1080001"/>
    <n v="201502"/>
    <s v="CR"/>
    <n v="789"/>
    <x v="3"/>
    <x v="1"/>
  </r>
  <r>
    <s v="2201"/>
    <s v="6100100"/>
    <x v="6"/>
    <s v="A2467431"/>
    <s v="A24674310001"/>
    <s v="1080001"/>
    <n v="201502"/>
    <s v="CR"/>
    <n v="321.60000000000002"/>
    <x v="3"/>
    <x v="1"/>
  </r>
  <r>
    <s v="2201"/>
    <s v="6100100"/>
    <x v="6"/>
    <s v="A2467431"/>
    <s v="A24674310003"/>
    <s v="1080001"/>
    <n v="201502"/>
    <s v="CR"/>
    <n v="-96"/>
    <x v="3"/>
    <x v="1"/>
  </r>
  <r>
    <s v="2201"/>
    <s v="6100100"/>
    <x v="6"/>
    <s v="A2467431"/>
    <s v="A24674310021"/>
    <s v="1080001"/>
    <n v="201502"/>
    <s v="CR"/>
    <n v="14554"/>
    <x v="3"/>
    <x v="1"/>
  </r>
  <r>
    <s v="2201"/>
    <s v="6100100"/>
    <x v="6"/>
    <s v="A2528073"/>
    <s v="A25280730002"/>
    <s v="1080001"/>
    <n v="201502"/>
    <s v="CR"/>
    <n v="2025.39"/>
    <x v="3"/>
    <x v="1"/>
  </r>
  <r>
    <s v="2201"/>
    <s v="6100100"/>
    <x v="6"/>
    <s v="A2528073"/>
    <s v="A25280730006"/>
    <s v="1080001"/>
    <n v="201502"/>
    <s v="CR"/>
    <n v="12036.52"/>
    <x v="3"/>
    <x v="1"/>
  </r>
  <r>
    <s v="2201"/>
    <s v="6100100"/>
    <x v="6"/>
    <s v="A2528073"/>
    <s v="A25280730007"/>
    <s v="1080001"/>
    <n v="201502"/>
    <s v="CR"/>
    <n v="614.88"/>
    <x v="3"/>
    <x v="1"/>
  </r>
  <r>
    <s v="2201"/>
    <s v="6100100"/>
    <x v="6"/>
    <s v="A2528075"/>
    <s v="A25280750006"/>
    <s v="1080001"/>
    <n v="201502"/>
    <s v="CR"/>
    <n v="1331.88"/>
    <x v="3"/>
    <x v="1"/>
  </r>
  <r>
    <s v="2201"/>
    <s v="6100100"/>
    <x v="6"/>
    <s v="A2528076"/>
    <s v="A25280760002"/>
    <s v="1080001"/>
    <n v="201502"/>
    <s v="CR"/>
    <n v="7814.16"/>
    <x v="3"/>
    <x v="1"/>
  </r>
  <r>
    <s v="2201"/>
    <s v="6100100"/>
    <x v="6"/>
    <s v="A2528076"/>
    <s v="A25280760004"/>
    <s v="1080001"/>
    <n v="201502"/>
    <s v="CR"/>
    <n v="1662.11"/>
    <x v="3"/>
    <x v="1"/>
  </r>
  <r>
    <s v="2201"/>
    <s v="6100100"/>
    <x v="6"/>
    <s v="A2528076"/>
    <s v="A25280760013"/>
    <s v="1080001"/>
    <n v="201502"/>
    <s v="CR"/>
    <n v="223.96"/>
    <x v="3"/>
    <x v="1"/>
  </r>
  <r>
    <s v="2201"/>
    <s v="6100100"/>
    <x v="6"/>
    <s v="A2528076"/>
    <s v="A25280760018"/>
    <s v="1080001"/>
    <n v="201502"/>
    <s v="CR"/>
    <n v="2789"/>
    <x v="3"/>
    <x v="1"/>
  </r>
  <r>
    <s v="2201"/>
    <s v="6100100"/>
    <x v="6"/>
    <s v="A2453294"/>
    <s v="A24532940006"/>
    <s v="1080001"/>
    <n v="201503"/>
    <s v="CR"/>
    <n v="-789"/>
    <x v="3"/>
    <x v="1"/>
  </r>
  <r>
    <s v="2201"/>
    <s v="6100100"/>
    <x v="6"/>
    <s v="A2467431"/>
    <s v="A24674310001"/>
    <s v="1080001"/>
    <n v="201503"/>
    <s v="CR"/>
    <n v="1608"/>
    <x v="3"/>
    <x v="1"/>
  </r>
  <r>
    <s v="2201"/>
    <s v="6100100"/>
    <x v="6"/>
    <s v="A2467431"/>
    <s v="A24674310003"/>
    <s v="1080001"/>
    <n v="201503"/>
    <s v="CR"/>
    <n v="101688.7"/>
    <x v="3"/>
    <x v="1"/>
  </r>
  <r>
    <s v="2201"/>
    <s v="6100100"/>
    <x v="6"/>
    <s v="A2467431"/>
    <s v="A24674310021"/>
    <s v="1080001"/>
    <n v="201503"/>
    <s v="CR"/>
    <n v="-14554"/>
    <x v="3"/>
    <x v="1"/>
  </r>
  <r>
    <s v="2201"/>
    <s v="6100100"/>
    <x v="6"/>
    <s v="A2528073"/>
    <s v="A25280730002"/>
    <s v="1080001"/>
    <n v="201503"/>
    <s v="CR"/>
    <n v="499"/>
    <x v="3"/>
    <x v="1"/>
  </r>
  <r>
    <s v="2201"/>
    <s v="6100100"/>
    <x v="6"/>
    <s v="A2528073"/>
    <s v="A25280730004"/>
    <s v="1080001"/>
    <n v="201503"/>
    <s v="CR"/>
    <n v="2898"/>
    <x v="3"/>
    <x v="1"/>
  </r>
  <r>
    <s v="2201"/>
    <s v="6100100"/>
    <x v="6"/>
    <s v="A2528073"/>
    <s v="A25280730006"/>
    <s v="1080001"/>
    <n v="201503"/>
    <s v="CR"/>
    <n v="11030.73"/>
    <x v="3"/>
    <x v="1"/>
  </r>
  <r>
    <s v="2201"/>
    <s v="6100100"/>
    <x v="6"/>
    <s v="A2528073"/>
    <s v="A25280730007"/>
    <s v="1080001"/>
    <n v="201503"/>
    <s v="CR"/>
    <n v="482.24"/>
    <x v="3"/>
    <x v="1"/>
  </r>
  <r>
    <s v="2201"/>
    <s v="6100100"/>
    <x v="6"/>
    <s v="A2528073"/>
    <s v="A25280730009"/>
    <s v="1080001"/>
    <n v="201503"/>
    <s v="CR"/>
    <n v="843"/>
    <x v="3"/>
    <x v="1"/>
  </r>
  <r>
    <s v="2201"/>
    <s v="6100100"/>
    <x v="6"/>
    <s v="A2528075"/>
    <s v="A25280750011"/>
    <s v="1080001"/>
    <n v="201503"/>
    <s v="CR"/>
    <n v="2405"/>
    <x v="3"/>
    <x v="1"/>
  </r>
  <r>
    <s v="2201"/>
    <s v="6100100"/>
    <x v="6"/>
    <s v="A2528076"/>
    <s v="A25280760002"/>
    <s v="1080001"/>
    <n v="201503"/>
    <s v="CR"/>
    <n v="5466.59"/>
    <x v="3"/>
    <x v="1"/>
  </r>
  <r>
    <s v="2201"/>
    <s v="6100100"/>
    <x v="6"/>
    <s v="A2528076"/>
    <s v="A25280760003"/>
    <s v="1080001"/>
    <n v="201503"/>
    <s v="CR"/>
    <n v="171.44"/>
    <x v="3"/>
    <x v="1"/>
  </r>
  <r>
    <s v="2201"/>
    <s v="6100100"/>
    <x v="6"/>
    <s v="A2528076"/>
    <s v="A25280760018"/>
    <s v="1080001"/>
    <n v="201503"/>
    <s v="CR"/>
    <n v="-0.28000000000000003"/>
    <x v="3"/>
    <x v="1"/>
  </r>
  <r>
    <s v="2201"/>
    <s v="6100100"/>
    <x v="6"/>
    <s v="A2528076"/>
    <s v="A25280760019"/>
    <s v="1080001"/>
    <n v="201503"/>
    <s v="CR"/>
    <n v="233.84"/>
    <x v="3"/>
    <x v="1"/>
  </r>
  <r>
    <s v="2201"/>
    <s v="6100100"/>
    <x v="6"/>
    <s v="A2528076"/>
    <s v="A25280760020"/>
    <s v="1080001"/>
    <n v="201503"/>
    <s v="CR"/>
    <n v="817.02"/>
    <x v="3"/>
    <x v="1"/>
  </r>
  <r>
    <s v="2201"/>
    <s v="6100100"/>
    <x v="6"/>
    <s v="A2467431"/>
    <s v="A24674310001"/>
    <s v="1080001"/>
    <n v="201504"/>
    <s v="CR"/>
    <n v="450.24"/>
    <x v="3"/>
    <x v="1"/>
  </r>
  <r>
    <s v="2201"/>
    <s v="6100100"/>
    <x v="6"/>
    <s v="A2467431"/>
    <s v="A24674310003"/>
    <s v="1080001"/>
    <n v="201504"/>
    <s v="CR"/>
    <n v="55215"/>
    <x v="3"/>
    <x v="1"/>
  </r>
  <r>
    <s v="2201"/>
    <s v="6100100"/>
    <x v="6"/>
    <s v="A2528073"/>
    <s v="A25280730004"/>
    <s v="1080001"/>
    <n v="201504"/>
    <s v="CR"/>
    <n v="6265.39"/>
    <x v="3"/>
    <x v="1"/>
  </r>
  <r>
    <s v="2201"/>
    <s v="6100100"/>
    <x v="6"/>
    <s v="A2528073"/>
    <s v="A25280730009"/>
    <s v="1080001"/>
    <n v="201504"/>
    <s v="CR"/>
    <n v="0.02"/>
    <x v="3"/>
    <x v="1"/>
  </r>
  <r>
    <s v="2201"/>
    <s v="6100100"/>
    <x v="6"/>
    <s v="A2528073"/>
    <s v="A25280730012"/>
    <s v="1080001"/>
    <n v="201504"/>
    <s v="CR"/>
    <n v="289.7"/>
    <x v="3"/>
    <x v="1"/>
  </r>
  <r>
    <s v="2201"/>
    <s v="6100100"/>
    <x v="6"/>
    <s v="A2528075"/>
    <s v="A25280750011"/>
    <s v="1080001"/>
    <n v="201504"/>
    <s v="CR"/>
    <n v="0.44"/>
    <x v="3"/>
    <x v="1"/>
  </r>
  <r>
    <s v="2201"/>
    <s v="6100100"/>
    <x v="6"/>
    <s v="A2528076"/>
    <s v="A25280760002"/>
    <s v="1080001"/>
    <n v="201504"/>
    <s v="CR"/>
    <n v="3417.26"/>
    <x v="3"/>
    <x v="1"/>
  </r>
  <r>
    <s v="2201"/>
    <s v="6100100"/>
    <x v="6"/>
    <s v="A2528076"/>
    <s v="A25280760007"/>
    <s v="1080001"/>
    <n v="201504"/>
    <s v="CR"/>
    <n v="284.48"/>
    <x v="3"/>
    <x v="1"/>
  </r>
  <r>
    <s v="2201"/>
    <s v="6100100"/>
    <x v="6"/>
    <s v="A2528076"/>
    <s v="A25280760009"/>
    <s v="1080001"/>
    <n v="201504"/>
    <s v="CR"/>
    <n v="4334.3999999999996"/>
    <x v="3"/>
    <x v="1"/>
  </r>
  <r>
    <s v="2201"/>
    <s v="6100100"/>
    <x v="6"/>
    <s v="A2528076"/>
    <s v="A25280760010"/>
    <s v="1080001"/>
    <n v="201504"/>
    <s v="CR"/>
    <n v="4910.8"/>
    <x v="3"/>
    <x v="1"/>
  </r>
  <r>
    <s v="2201"/>
    <s v="6100100"/>
    <x v="6"/>
    <s v="A2528076"/>
    <s v="A25280760013"/>
    <s v="1080001"/>
    <n v="201504"/>
    <s v="CR"/>
    <n v="1081.5"/>
    <x v="3"/>
    <x v="1"/>
  </r>
  <r>
    <s v="2201"/>
    <s v="6100100"/>
    <x v="6"/>
    <s v="A2528076"/>
    <s v="A25280760018"/>
    <s v="1080001"/>
    <n v="201504"/>
    <s v="CR"/>
    <n v="19.2"/>
    <x v="3"/>
    <x v="1"/>
  </r>
  <r>
    <s v="2201"/>
    <s v="6100100"/>
    <x v="6"/>
    <s v="A2467431"/>
    <s v="A24674310003"/>
    <s v="1080001"/>
    <n v="201505"/>
    <s v="CR"/>
    <n v="-10000"/>
    <x v="3"/>
    <x v="1"/>
  </r>
  <r>
    <s v="2201"/>
    <s v="6100100"/>
    <x v="6"/>
    <s v="A2528073"/>
    <s v="A25280730004"/>
    <s v="1080001"/>
    <n v="201505"/>
    <s v="CR"/>
    <n v="991.84"/>
    <x v="3"/>
    <x v="1"/>
  </r>
  <r>
    <s v="2201"/>
    <s v="6100100"/>
    <x v="6"/>
    <s v="A2528073"/>
    <s v="A25280730013"/>
    <s v="1080001"/>
    <n v="201505"/>
    <s v="CR"/>
    <n v="756"/>
    <x v="3"/>
    <x v="1"/>
  </r>
  <r>
    <s v="2201"/>
    <s v="6100100"/>
    <x v="6"/>
    <s v="A2528076"/>
    <s v="A25280760002"/>
    <s v="1080001"/>
    <n v="201505"/>
    <s v="CR"/>
    <n v="5785.17"/>
    <x v="3"/>
    <x v="1"/>
  </r>
  <r>
    <s v="2201"/>
    <s v="6100100"/>
    <x v="6"/>
    <s v="A2528076"/>
    <s v="A25280760018"/>
    <s v="1080001"/>
    <n v="201505"/>
    <s v="CR"/>
    <n v="88.04"/>
    <x v="3"/>
    <x v="1"/>
  </r>
  <r>
    <s v="2201"/>
    <s v="6100100"/>
    <x v="6"/>
    <s v="A2528076"/>
    <s v="A25280760025"/>
    <s v="1080001"/>
    <n v="201505"/>
    <s v="CR"/>
    <n v="2794"/>
    <x v="3"/>
    <x v="1"/>
  </r>
  <r>
    <s v="2201"/>
    <s v="6100100"/>
    <x v="6"/>
    <s v="A2467431"/>
    <s v="A24674310003"/>
    <s v="1080001"/>
    <n v="201506"/>
    <s v="CR"/>
    <n v="-52079"/>
    <x v="3"/>
    <x v="1"/>
  </r>
  <r>
    <s v="2201"/>
    <s v="6100100"/>
    <x v="6"/>
    <s v="A2528073"/>
    <s v="A25280730004"/>
    <s v="1080001"/>
    <n v="201506"/>
    <s v="CR"/>
    <n v="650.53"/>
    <x v="3"/>
    <x v="1"/>
  </r>
  <r>
    <s v="2201"/>
    <s v="6100100"/>
    <x v="6"/>
    <s v="A2528073"/>
    <s v="A25280730013"/>
    <s v="1080001"/>
    <n v="201506"/>
    <s v="CR"/>
    <n v="-378.24"/>
    <x v="3"/>
    <x v="1"/>
  </r>
  <r>
    <s v="2201"/>
    <s v="6100100"/>
    <x v="6"/>
    <s v="A2528073"/>
    <s v="A25280730016"/>
    <s v="1080001"/>
    <n v="201506"/>
    <s v="CR"/>
    <n v="2227"/>
    <x v="3"/>
    <x v="1"/>
  </r>
  <r>
    <s v="2201"/>
    <s v="6100100"/>
    <x v="6"/>
    <s v="A2528075"/>
    <s v="A25280750015"/>
    <s v="1080001"/>
    <n v="201506"/>
    <s v="CR"/>
    <n v="1062.49"/>
    <x v="3"/>
    <x v="1"/>
  </r>
  <r>
    <s v="2201"/>
    <s v="6100100"/>
    <x v="6"/>
    <s v="A2528076"/>
    <s v="A25280760002"/>
    <s v="1080001"/>
    <n v="201506"/>
    <s v="CR"/>
    <n v="6587.54"/>
    <x v="3"/>
    <x v="1"/>
  </r>
  <r>
    <s v="2201"/>
    <s v="6100100"/>
    <x v="6"/>
    <s v="A2528076"/>
    <s v="A25280760003"/>
    <s v="1080001"/>
    <n v="201506"/>
    <s v="CR"/>
    <n v="909"/>
    <x v="3"/>
    <x v="1"/>
  </r>
  <r>
    <s v="2201"/>
    <s v="6100100"/>
    <x v="6"/>
    <s v="A2528076"/>
    <s v="A25280760025"/>
    <s v="1080001"/>
    <n v="201506"/>
    <s v="CR"/>
    <n v="1222.22"/>
    <x v="3"/>
    <x v="1"/>
  </r>
  <r>
    <s v="2201"/>
    <s v="6100100"/>
    <x v="6"/>
    <s v="A2467431"/>
    <s v="A24674310003"/>
    <s v="1080001"/>
    <n v="201507"/>
    <s v="CR"/>
    <n v="-0.4"/>
    <x v="3"/>
    <x v="1"/>
  </r>
  <r>
    <s v="2201"/>
    <s v="6100100"/>
    <x v="6"/>
    <s v="A2528073"/>
    <s v="A25280730004"/>
    <s v="1080001"/>
    <n v="201507"/>
    <s v="CR"/>
    <n v="474.14"/>
    <x v="3"/>
    <x v="1"/>
  </r>
  <r>
    <s v="2201"/>
    <s v="6100100"/>
    <x v="6"/>
    <s v="A2528073"/>
    <s v="A25280730005"/>
    <s v="1080001"/>
    <n v="201507"/>
    <s v="CR"/>
    <n v="10860"/>
    <x v="3"/>
    <x v="1"/>
  </r>
  <r>
    <s v="2201"/>
    <s v="6100100"/>
    <x v="6"/>
    <s v="A2528073"/>
    <s v="A25280730015"/>
    <s v="1080001"/>
    <n v="201507"/>
    <s v="CR"/>
    <n v="2831.88"/>
    <x v="3"/>
    <x v="1"/>
  </r>
  <r>
    <s v="2201"/>
    <s v="6100100"/>
    <x v="6"/>
    <s v="A2528073"/>
    <s v="A25280730016"/>
    <s v="1080001"/>
    <n v="201507"/>
    <s v="CR"/>
    <n v="5233.6499999999996"/>
    <x v="3"/>
    <x v="1"/>
  </r>
  <r>
    <s v="2201"/>
    <s v="6100100"/>
    <x v="6"/>
    <s v="A2528073"/>
    <s v="A25280730024"/>
    <s v="1080001"/>
    <n v="201507"/>
    <s v="CR"/>
    <n v="1403.06"/>
    <x v="3"/>
    <x v="1"/>
  </r>
  <r>
    <s v="2201"/>
    <s v="6100100"/>
    <x v="6"/>
    <s v="A2528075"/>
    <s v="A25280750004"/>
    <s v="1080001"/>
    <n v="201507"/>
    <s v="CR"/>
    <n v="13502.82"/>
    <x v="3"/>
    <x v="1"/>
  </r>
  <r>
    <s v="2201"/>
    <s v="6100100"/>
    <x v="6"/>
    <s v="A2528075"/>
    <s v="A25280750020"/>
    <s v="1080001"/>
    <n v="201507"/>
    <s v="CR"/>
    <n v="5083.74"/>
    <x v="3"/>
    <x v="1"/>
  </r>
  <r>
    <s v="2201"/>
    <s v="6100100"/>
    <x v="6"/>
    <s v="A2528076"/>
    <s v="A25280760002"/>
    <s v="1080001"/>
    <n v="201507"/>
    <s v="CR"/>
    <n v="6493.02"/>
    <x v="3"/>
    <x v="1"/>
  </r>
  <r>
    <s v="2201"/>
    <s v="6100100"/>
    <x v="6"/>
    <s v="A2528076"/>
    <s v="A25280760003"/>
    <s v="1080001"/>
    <n v="201507"/>
    <s v="CR"/>
    <n v="0.32"/>
    <x v="3"/>
    <x v="1"/>
  </r>
  <r>
    <s v="2201"/>
    <s v="6100100"/>
    <x v="6"/>
    <s v="A2528076"/>
    <s v="A25280760025"/>
    <s v="1080001"/>
    <n v="201507"/>
    <s v="CR"/>
    <n v="175.36"/>
    <x v="3"/>
    <x v="1"/>
  </r>
  <r>
    <s v="2201"/>
    <s v="6100100"/>
    <x v="6"/>
    <s v="A2528076"/>
    <s v="A25280760032"/>
    <s v="1080001"/>
    <n v="201507"/>
    <s v="CR"/>
    <n v="889.7"/>
    <x v="3"/>
    <x v="1"/>
  </r>
  <r>
    <s v="2201"/>
    <s v="6100100"/>
    <x v="6"/>
    <s v="A2528076"/>
    <s v="A25280760053"/>
    <s v="1080001"/>
    <n v="201507"/>
    <s v="CR"/>
    <n v="2377"/>
    <x v="3"/>
    <x v="1"/>
  </r>
  <r>
    <s v="2201"/>
    <s v="6100100"/>
    <x v="6"/>
    <s v="A2528076"/>
    <s v="A25280760054"/>
    <s v="1080001"/>
    <n v="201507"/>
    <s v="CR"/>
    <n v="1145"/>
    <x v="3"/>
    <x v="1"/>
  </r>
  <r>
    <s v="2201"/>
    <s v="6100100"/>
    <x v="6"/>
    <s v="A2528075"/>
    <s v="A25280750020"/>
    <s v="1080001"/>
    <n v="201508"/>
    <s v="CR"/>
    <n v="3715.9"/>
    <x v="3"/>
    <x v="1"/>
  </r>
  <r>
    <s v="2201"/>
    <s v="6100100"/>
    <x v="6"/>
    <s v="A2528076"/>
    <s v="A25280760002"/>
    <s v="1080001"/>
    <n v="201508"/>
    <s v="CR"/>
    <n v="4930.7299999999996"/>
    <x v="3"/>
    <x v="1"/>
  </r>
  <r>
    <s v="2201"/>
    <s v="6100100"/>
    <x v="6"/>
    <s v="A2528076"/>
    <s v="A25280760011"/>
    <s v="1080001"/>
    <n v="201508"/>
    <s v="CR"/>
    <n v="4473"/>
    <x v="3"/>
    <x v="1"/>
  </r>
  <r>
    <s v="2201"/>
    <s v="6100100"/>
    <x v="6"/>
    <s v="A2528076"/>
    <s v="A25280760033"/>
    <s v="1080001"/>
    <n v="201508"/>
    <s v="CR"/>
    <n v="1013"/>
    <x v="3"/>
    <x v="1"/>
  </r>
  <r>
    <s v="2201"/>
    <s v="6100100"/>
    <x v="6"/>
    <s v="A2528076"/>
    <s v="A25280760038"/>
    <s v="1080001"/>
    <n v="201508"/>
    <s v="CR"/>
    <n v="4615"/>
    <x v="3"/>
    <x v="1"/>
  </r>
  <r>
    <s v="2201"/>
    <s v="6100100"/>
    <x v="6"/>
    <s v="A2528076"/>
    <s v="A25280760039"/>
    <s v="1080001"/>
    <n v="201508"/>
    <s v="CR"/>
    <n v="487.22"/>
    <x v="3"/>
    <x v="1"/>
  </r>
  <r>
    <s v="2201"/>
    <s v="6100100"/>
    <x v="6"/>
    <s v="A2528076"/>
    <s v="A25280760052"/>
    <s v="1080001"/>
    <n v="201508"/>
    <s v="CR"/>
    <n v="12381.07"/>
    <x v="3"/>
    <x v="1"/>
  </r>
  <r>
    <s v="2201"/>
    <s v="6100100"/>
    <x v="6"/>
    <s v="A2528076"/>
    <s v="A25280760053"/>
    <s v="1080001"/>
    <n v="201508"/>
    <s v="CR"/>
    <n v="1203.28"/>
    <x v="3"/>
    <x v="1"/>
  </r>
  <r>
    <s v="2201"/>
    <s v="6100100"/>
    <x v="6"/>
    <s v="A2528076"/>
    <s v="A25280760054"/>
    <s v="1080001"/>
    <n v="201508"/>
    <s v="CR"/>
    <n v="1373.92"/>
    <x v="3"/>
    <x v="1"/>
  </r>
  <r>
    <s v="2201"/>
    <s v="6100100"/>
    <x v="6"/>
    <s v="A2528076"/>
    <s v="A25280760056"/>
    <s v="1080001"/>
    <n v="201508"/>
    <s v="CR"/>
    <n v="725"/>
    <x v="3"/>
    <x v="1"/>
  </r>
  <r>
    <s v="2201"/>
    <s v="6100100"/>
    <x v="6"/>
    <s v="A2528076"/>
    <s v="A25280760057"/>
    <s v="1080001"/>
    <n v="201508"/>
    <s v="CR"/>
    <n v="21"/>
    <x v="3"/>
    <x v="1"/>
  </r>
  <r>
    <s v="2201"/>
    <s v="6100100"/>
    <x v="6"/>
    <s v="A2551876"/>
    <s v="A25518760001"/>
    <s v="1080001"/>
    <n v="201508"/>
    <s v="CR"/>
    <n v="6680.11"/>
    <x v="3"/>
    <x v="1"/>
  </r>
  <r>
    <s v="2201"/>
    <s v="6100100"/>
    <x v="6"/>
    <s v="A2467431"/>
    <s v="A24674310003"/>
    <s v="1080001"/>
    <n v="201509"/>
    <s v="CR"/>
    <n v="91697"/>
    <x v="3"/>
    <x v="1"/>
  </r>
  <r>
    <s v="2201"/>
    <s v="6100100"/>
    <x v="6"/>
    <s v="A2528073"/>
    <s v="A25280730033"/>
    <s v="1080001"/>
    <n v="201509"/>
    <s v="CR"/>
    <n v="916"/>
    <x v="3"/>
    <x v="1"/>
  </r>
  <r>
    <s v="2201"/>
    <s v="6100100"/>
    <x v="6"/>
    <s v="A2528075"/>
    <s v="A25280750020"/>
    <s v="1080001"/>
    <n v="201509"/>
    <s v="CR"/>
    <n v="13962.45"/>
    <x v="3"/>
    <x v="1"/>
  </r>
  <r>
    <s v="2201"/>
    <s v="6100100"/>
    <x v="6"/>
    <s v="A2528076"/>
    <s v="A25280760002"/>
    <s v="1080001"/>
    <n v="201509"/>
    <s v="CR"/>
    <n v="11146.7"/>
    <x v="3"/>
    <x v="1"/>
  </r>
  <r>
    <s v="2201"/>
    <s v="6100100"/>
    <x v="6"/>
    <s v="A2528076"/>
    <s v="A25280760011"/>
    <s v="1080001"/>
    <n v="201509"/>
    <s v="CR"/>
    <n v="13418"/>
    <x v="3"/>
    <x v="1"/>
  </r>
  <r>
    <s v="2201"/>
    <s v="6100100"/>
    <x v="6"/>
    <s v="A2528076"/>
    <s v="A25280760033"/>
    <s v="1080001"/>
    <n v="201509"/>
    <s v="CR"/>
    <n v="-1013"/>
    <x v="3"/>
    <x v="1"/>
  </r>
  <r>
    <s v="2201"/>
    <s v="6100100"/>
    <x v="6"/>
    <s v="A2528076"/>
    <s v="A25280760038"/>
    <s v="1080001"/>
    <n v="201509"/>
    <s v="CR"/>
    <n v="849.47"/>
    <x v="3"/>
    <x v="1"/>
  </r>
  <r>
    <s v="2201"/>
    <s v="6100100"/>
    <x v="6"/>
    <s v="A2528076"/>
    <s v="A25280760042"/>
    <s v="1080001"/>
    <n v="201509"/>
    <s v="CR"/>
    <n v="1172.9000000000001"/>
    <x v="3"/>
    <x v="1"/>
  </r>
  <r>
    <s v="2201"/>
    <s v="6100100"/>
    <x v="6"/>
    <s v="A2528076"/>
    <s v="A25280760052"/>
    <s v="1080001"/>
    <n v="201509"/>
    <s v="CR"/>
    <n v="1294.6300000000001"/>
    <x v="3"/>
    <x v="1"/>
  </r>
  <r>
    <s v="2201"/>
    <s v="6100100"/>
    <x v="6"/>
    <s v="A2528076"/>
    <s v="A25280760054"/>
    <s v="1080001"/>
    <n v="201509"/>
    <s v="CR"/>
    <n v="6001.87"/>
    <x v="3"/>
    <x v="1"/>
  </r>
  <r>
    <s v="2201"/>
    <s v="6100100"/>
    <x v="6"/>
    <s v="A2528076"/>
    <s v="A25280760056"/>
    <s v="1080001"/>
    <n v="201509"/>
    <s v="CR"/>
    <n v="-0.24"/>
    <x v="3"/>
    <x v="1"/>
  </r>
  <r>
    <s v="2201"/>
    <s v="6100100"/>
    <x v="6"/>
    <s v="A2528076"/>
    <s v="A25280760057"/>
    <s v="1080001"/>
    <n v="201509"/>
    <s v="CR"/>
    <n v="111.98"/>
    <x v="3"/>
    <x v="1"/>
  </r>
  <r>
    <s v="2201"/>
    <s v="6100100"/>
    <x v="6"/>
    <s v="A2528076"/>
    <s v="A25280760058"/>
    <s v="1080001"/>
    <n v="201509"/>
    <s v="CR"/>
    <n v="1012.5"/>
    <x v="3"/>
    <x v="1"/>
  </r>
  <r>
    <s v="2201"/>
    <s v="6100100"/>
    <x v="6"/>
    <s v="A2528076"/>
    <s v="A25280760059"/>
    <s v="1080001"/>
    <n v="201509"/>
    <s v="CR"/>
    <n v="10465.32"/>
    <x v="3"/>
    <x v="1"/>
  </r>
  <r>
    <s v="2201"/>
    <s v="6100100"/>
    <x v="6"/>
    <s v="A2528076"/>
    <s v="A25280760061"/>
    <s v="1080001"/>
    <n v="201509"/>
    <s v="CR"/>
    <n v="647"/>
    <x v="3"/>
    <x v="1"/>
  </r>
  <r>
    <s v="2201"/>
    <s v="6100100"/>
    <x v="6"/>
    <s v="A2551876"/>
    <s v="A25518760001"/>
    <s v="1080001"/>
    <n v="201509"/>
    <s v="CR"/>
    <n v="315.05"/>
    <x v="3"/>
    <x v="1"/>
  </r>
  <r>
    <s v="2201"/>
    <s v="6100100"/>
    <x v="6"/>
    <s v="A2467431"/>
    <s v="A24674310003"/>
    <s v="1080001"/>
    <n v="201510"/>
    <s v="CR"/>
    <n v="0.4"/>
    <x v="3"/>
    <x v="1"/>
  </r>
  <r>
    <s v="2201"/>
    <s v="6100100"/>
    <x v="6"/>
    <s v="A2528073"/>
    <s v="A25280730033"/>
    <s v="1080001"/>
    <n v="201510"/>
    <s v="CR"/>
    <n v="5505.59"/>
    <x v="3"/>
    <x v="1"/>
  </r>
  <r>
    <s v="2201"/>
    <s v="6100100"/>
    <x v="6"/>
    <s v="A2528075"/>
    <s v="A25280750020"/>
    <s v="1080001"/>
    <n v="201510"/>
    <s v="CR"/>
    <n v="4263.74"/>
    <x v="3"/>
    <x v="1"/>
  </r>
  <r>
    <s v="2201"/>
    <s v="6100100"/>
    <x v="6"/>
    <s v="A2528076"/>
    <s v="A25280760002"/>
    <s v="1080001"/>
    <n v="201510"/>
    <s v="CR"/>
    <n v="-0.43"/>
    <x v="3"/>
    <x v="1"/>
  </r>
  <r>
    <s v="2201"/>
    <s v="6100100"/>
    <x v="6"/>
    <s v="A2528076"/>
    <s v="A25280760011"/>
    <s v="1080001"/>
    <n v="201510"/>
    <s v="CR"/>
    <n v="23364"/>
    <x v="3"/>
    <x v="1"/>
  </r>
  <r>
    <s v="2201"/>
    <s v="6100100"/>
    <x v="6"/>
    <s v="A2528076"/>
    <s v="A25280760043"/>
    <s v="1080001"/>
    <n v="201510"/>
    <s v="CR"/>
    <n v="2820"/>
    <x v="3"/>
    <x v="1"/>
  </r>
  <r>
    <s v="2201"/>
    <s v="6100100"/>
    <x v="6"/>
    <s v="A2528076"/>
    <s v="A25280760054"/>
    <s v="1080001"/>
    <n v="201510"/>
    <s v="CR"/>
    <n v="3418.88"/>
    <x v="3"/>
    <x v="1"/>
  </r>
  <r>
    <s v="2201"/>
    <s v="6100100"/>
    <x v="6"/>
    <s v="A2528076"/>
    <s v="A25280760059"/>
    <s v="1080001"/>
    <n v="201510"/>
    <s v="CR"/>
    <n v="3654.35"/>
    <x v="3"/>
    <x v="1"/>
  </r>
  <r>
    <s v="2201"/>
    <s v="6100100"/>
    <x v="6"/>
    <s v="A2528076"/>
    <s v="A25280760060"/>
    <s v="1080001"/>
    <n v="201510"/>
    <s v="CR"/>
    <n v="872.27"/>
    <x v="3"/>
    <x v="1"/>
  </r>
  <r>
    <s v="2201"/>
    <s v="6100100"/>
    <x v="6"/>
    <s v="A2528076"/>
    <s v="A25280760061"/>
    <s v="1080001"/>
    <n v="201510"/>
    <s v="CR"/>
    <n v="12034.76"/>
    <x v="3"/>
    <x v="1"/>
  </r>
  <r>
    <s v="2201"/>
    <s v="6100100"/>
    <x v="6"/>
    <s v="A2528076"/>
    <s v="A25280760062"/>
    <s v="1080001"/>
    <n v="201510"/>
    <s v="CR"/>
    <n v="2306"/>
    <x v="3"/>
    <x v="1"/>
  </r>
  <r>
    <s v="2201"/>
    <s v="6100100"/>
    <x v="6"/>
    <s v="A2528076"/>
    <s v="A25280760063"/>
    <s v="1080001"/>
    <n v="201510"/>
    <s v="CR"/>
    <n v="5498"/>
    <x v="3"/>
    <x v="1"/>
  </r>
  <r>
    <s v="2201"/>
    <s v="6100100"/>
    <x v="6"/>
    <s v="A2528076"/>
    <s v="A25280760065"/>
    <s v="1080001"/>
    <n v="201510"/>
    <s v="CR"/>
    <n v="9039"/>
    <x v="3"/>
    <x v="1"/>
  </r>
  <r>
    <s v="2201"/>
    <s v="6100100"/>
    <x v="6"/>
    <s v="A2528073"/>
    <s v="A25280730011"/>
    <s v="1080001"/>
    <n v="201511"/>
    <s v="CR"/>
    <n v="3293.68"/>
    <x v="3"/>
    <x v="1"/>
  </r>
  <r>
    <s v="2201"/>
    <s v="6100100"/>
    <x v="6"/>
    <s v="A2528075"/>
    <s v="A25280750020"/>
    <s v="1080001"/>
    <n v="201511"/>
    <s v="CR"/>
    <n v="3231.98"/>
    <x v="3"/>
    <x v="1"/>
  </r>
  <r>
    <s v="2201"/>
    <s v="6100100"/>
    <x v="6"/>
    <s v="A2528076"/>
    <s v="A25280760011"/>
    <s v="1080001"/>
    <n v="201511"/>
    <s v="CR"/>
    <n v="11406"/>
    <x v="3"/>
    <x v="1"/>
  </r>
  <r>
    <s v="2201"/>
    <s v="6100100"/>
    <x v="6"/>
    <s v="A2528076"/>
    <s v="A25280760043"/>
    <s v="1080001"/>
    <n v="201511"/>
    <s v="CR"/>
    <n v="0"/>
    <x v="3"/>
    <x v="1"/>
  </r>
  <r>
    <s v="2201"/>
    <s v="6100100"/>
    <x v="6"/>
    <s v="A2528076"/>
    <s v="A25280760054"/>
    <s v="1080001"/>
    <n v="201511"/>
    <s v="CR"/>
    <n v="0"/>
    <x v="3"/>
    <x v="1"/>
  </r>
  <r>
    <s v="2201"/>
    <s v="6100100"/>
    <x v="6"/>
    <s v="A2528076"/>
    <s v="A25280760061"/>
    <s v="1080001"/>
    <n v="201511"/>
    <s v="CR"/>
    <n v="1922.58"/>
    <x v="3"/>
    <x v="1"/>
  </r>
  <r>
    <s v="2201"/>
    <s v="6100100"/>
    <x v="6"/>
    <s v="A2528076"/>
    <s v="A25280760062"/>
    <s v="1080001"/>
    <n v="201511"/>
    <s v="CR"/>
    <n v="1962.68"/>
    <x v="3"/>
    <x v="1"/>
  </r>
  <r>
    <s v="2201"/>
    <s v="6100100"/>
    <x v="6"/>
    <s v="A2528076"/>
    <s v="A25280760063"/>
    <s v="1080001"/>
    <n v="201511"/>
    <s v="CR"/>
    <n v="4958.6000000000004"/>
    <x v="3"/>
    <x v="1"/>
  </r>
  <r>
    <s v="2201"/>
    <s v="6100100"/>
    <x v="6"/>
    <s v="A2528076"/>
    <s v="A25280760065"/>
    <s v="1080001"/>
    <n v="201511"/>
    <s v="CR"/>
    <n v="4202.9799999999996"/>
    <x v="3"/>
    <x v="1"/>
  </r>
  <r>
    <s v="2201"/>
    <s v="6100100"/>
    <x v="6"/>
    <s v="A2467431"/>
    <s v="A24674310003"/>
    <s v="1080001"/>
    <n v="201512"/>
    <s v="CR"/>
    <n v="523900.8"/>
    <x v="3"/>
    <x v="1"/>
  </r>
  <r>
    <s v="2201"/>
    <s v="6100100"/>
    <x v="6"/>
    <s v="A2528073"/>
    <s v="A25280730011"/>
    <s v="1080001"/>
    <n v="201512"/>
    <s v="CR"/>
    <n v="-974"/>
    <x v="3"/>
    <x v="1"/>
  </r>
  <r>
    <s v="2201"/>
    <s v="6100100"/>
    <x v="6"/>
    <s v="A2528075"/>
    <s v="A25280750020"/>
    <s v="1080001"/>
    <n v="201512"/>
    <s v="CR"/>
    <n v="4499.45"/>
    <x v="3"/>
    <x v="1"/>
  </r>
  <r>
    <s v="2201"/>
    <s v="6100100"/>
    <x v="6"/>
    <s v="A2528076"/>
    <s v="A25280760011"/>
    <s v="1080001"/>
    <n v="201512"/>
    <s v="CR"/>
    <n v="52285"/>
    <x v="3"/>
    <x v="1"/>
  </r>
  <r>
    <s v="2201"/>
    <s v="6100100"/>
    <x v="6"/>
    <s v="A2528076"/>
    <s v="A25280760043"/>
    <s v="1080001"/>
    <n v="201512"/>
    <s v="CR"/>
    <n v="0"/>
    <x v="3"/>
    <x v="1"/>
  </r>
  <r>
    <s v="2201"/>
    <s v="6100100"/>
    <x v="6"/>
    <s v="A2528076"/>
    <s v="A25280760044"/>
    <s v="1080001"/>
    <n v="201512"/>
    <s v="CR"/>
    <n v="15060"/>
    <x v="3"/>
    <x v="1"/>
  </r>
  <r>
    <s v="2201"/>
    <s v="6100100"/>
    <x v="6"/>
    <s v="A2528076"/>
    <s v="A25280760051"/>
    <s v="1080001"/>
    <n v="201512"/>
    <s v="CR"/>
    <n v="474.18"/>
    <x v="3"/>
    <x v="1"/>
  </r>
  <r>
    <s v="2201"/>
    <s v="6100100"/>
    <x v="6"/>
    <s v="A2528076"/>
    <s v="A25280760054"/>
    <s v="1080001"/>
    <n v="201512"/>
    <s v="CR"/>
    <n v="-1839"/>
    <x v="3"/>
    <x v="1"/>
  </r>
  <r>
    <s v="2201"/>
    <s v="6100100"/>
    <x v="6"/>
    <s v="A2528076"/>
    <s v="A25280760061"/>
    <s v="1080001"/>
    <n v="201512"/>
    <s v="CR"/>
    <n v="-961"/>
    <x v="3"/>
    <x v="1"/>
  </r>
  <r>
    <s v="2201"/>
    <s v="6100100"/>
    <x v="6"/>
    <s v="A2528076"/>
    <s v="A25280760062"/>
    <s v="1080001"/>
    <n v="201512"/>
    <s v="CR"/>
    <n v="2288.84"/>
    <x v="3"/>
    <x v="1"/>
  </r>
  <r>
    <s v="2201"/>
    <s v="6100100"/>
    <x v="6"/>
    <s v="A2528076"/>
    <s v="A25280760063"/>
    <s v="1080001"/>
    <n v="201512"/>
    <s v="CR"/>
    <n v="5244"/>
    <x v="3"/>
    <x v="1"/>
  </r>
  <r>
    <s v="2201"/>
    <s v="6100100"/>
    <x v="6"/>
    <s v="A2528076"/>
    <s v="A25280760065"/>
    <s v="1080001"/>
    <n v="201512"/>
    <s v="CR"/>
    <n v="1725"/>
    <x v="3"/>
    <x v="1"/>
  </r>
  <r>
    <s v="2201"/>
    <s v="6100100"/>
    <x v="6"/>
    <s v="A2528076"/>
    <s v="A25280760068"/>
    <s v="1080001"/>
    <n v="201512"/>
    <s v="CR"/>
    <n v="1901"/>
    <x v="3"/>
    <x v="1"/>
  </r>
  <r>
    <s v="2201"/>
    <s v="6100100"/>
    <x v="6"/>
    <s v="A2528076"/>
    <s v="A25280760070"/>
    <s v="1080001"/>
    <n v="201512"/>
    <s v="CR"/>
    <n v="38493"/>
    <x v="3"/>
    <x v="1"/>
  </r>
  <r>
    <s v="2201"/>
    <s v="6100100"/>
    <x v="6"/>
    <s v="A2528073"/>
    <s v="A25280730002"/>
    <s v="1080001"/>
    <n v="201601"/>
    <s v="CR"/>
    <n v="1571"/>
    <x v="3"/>
    <x v="1"/>
  </r>
  <r>
    <s v="2201"/>
    <s v="6100100"/>
    <x v="6"/>
    <s v="A2528075"/>
    <s v="A25280750020"/>
    <s v="1080001"/>
    <n v="201601"/>
    <s v="CR"/>
    <n v="2869.06"/>
    <x v="3"/>
    <x v="1"/>
  </r>
  <r>
    <s v="2201"/>
    <s v="6100100"/>
    <x v="6"/>
    <s v="A2528076"/>
    <s v="A25280760036"/>
    <s v="1080001"/>
    <n v="201601"/>
    <s v="CR"/>
    <n v="7784.54"/>
    <x v="3"/>
    <x v="1"/>
  </r>
  <r>
    <s v="2201"/>
    <s v="6100100"/>
    <x v="6"/>
    <s v="A2528076"/>
    <s v="A25280760037"/>
    <s v="1080001"/>
    <n v="201601"/>
    <s v="CR"/>
    <n v="7200"/>
    <x v="3"/>
    <x v="1"/>
  </r>
  <r>
    <s v="2201"/>
    <s v="6100100"/>
    <x v="6"/>
    <s v="A2528076"/>
    <s v="A25280760043"/>
    <s v="1080001"/>
    <n v="201601"/>
    <s v="CR"/>
    <n v="0.05"/>
    <x v="3"/>
    <x v="1"/>
  </r>
  <r>
    <s v="2201"/>
    <s v="6100100"/>
    <x v="6"/>
    <s v="A2528076"/>
    <s v="A25280760044"/>
    <s v="1080001"/>
    <n v="201601"/>
    <s v="CR"/>
    <n v="0"/>
    <x v="3"/>
    <x v="1"/>
  </r>
  <r>
    <s v="2201"/>
    <s v="6100100"/>
    <x v="6"/>
    <s v="A2528076"/>
    <s v="A25280760062"/>
    <s v="1080001"/>
    <n v="201601"/>
    <s v="CR"/>
    <n v="787.39"/>
    <x v="3"/>
    <x v="1"/>
  </r>
  <r>
    <s v="2201"/>
    <s v="6100100"/>
    <x v="6"/>
    <s v="A2528076"/>
    <s v="A25280760063"/>
    <s v="1080001"/>
    <n v="201601"/>
    <s v="CR"/>
    <n v="3109.95"/>
    <x v="3"/>
    <x v="1"/>
  </r>
  <r>
    <s v="2201"/>
    <s v="6100100"/>
    <x v="6"/>
    <s v="A2528076"/>
    <s v="A25280760065"/>
    <s v="1080001"/>
    <n v="201601"/>
    <s v="CR"/>
    <n v="6391.44"/>
    <x v="3"/>
    <x v="1"/>
  </r>
  <r>
    <s v="2201"/>
    <s v="6100100"/>
    <x v="6"/>
    <s v="A2528076"/>
    <s v="A25280760068"/>
    <s v="1080001"/>
    <n v="201601"/>
    <s v="CR"/>
    <n v="-0.2"/>
    <x v="3"/>
    <x v="1"/>
  </r>
  <r>
    <s v="2201"/>
    <s v="6100100"/>
    <x v="6"/>
    <s v="A2528076"/>
    <s v="A25280760070"/>
    <s v="1080001"/>
    <n v="201601"/>
    <s v="CR"/>
    <n v="98968.5"/>
    <x v="3"/>
    <x v="1"/>
  </r>
  <r>
    <s v="2201"/>
    <s v="6100100"/>
    <x v="6"/>
    <s v="A2528076"/>
    <s v="A25280760078"/>
    <s v="1080001"/>
    <n v="201601"/>
    <s v="CR"/>
    <n v="1221"/>
    <x v="3"/>
    <x v="1"/>
  </r>
  <r>
    <s v="2201"/>
    <s v="6100100"/>
    <x v="6"/>
    <s v="A2582282"/>
    <s v="A25822820002"/>
    <s v="1080001"/>
    <n v="201601"/>
    <s v="CR"/>
    <n v="4005"/>
    <x v="3"/>
    <x v="1"/>
  </r>
  <r>
    <s v="2201"/>
    <s v="6100100"/>
    <x v="6"/>
    <s v="A2582282"/>
    <s v="A25822820022"/>
    <s v="1080001"/>
    <n v="201601"/>
    <s v="CR"/>
    <n v="1259"/>
    <x v="3"/>
    <x v="1"/>
  </r>
  <r>
    <s v="2201"/>
    <s v="6100100"/>
    <x v="6"/>
    <s v="A2582286"/>
    <s v="A25822860006"/>
    <s v="1080001"/>
    <n v="201601"/>
    <s v="CR"/>
    <n v="11561"/>
    <x v="3"/>
    <x v="1"/>
  </r>
  <r>
    <s v="2201"/>
    <s v="6100100"/>
    <x v="6"/>
    <s v="A2582286"/>
    <s v="A25822860008"/>
    <s v="1080001"/>
    <n v="201601"/>
    <s v="CR"/>
    <n v="4082"/>
    <x v="3"/>
    <x v="1"/>
  </r>
  <r>
    <s v="2201"/>
    <s v="6100100"/>
    <x v="6"/>
    <s v="A2582286"/>
    <s v="A25822860009"/>
    <s v="1080001"/>
    <n v="201601"/>
    <s v="CR"/>
    <n v="2710"/>
    <x v="3"/>
    <x v="1"/>
  </r>
  <r>
    <s v="2201"/>
    <s v="6100100"/>
    <x v="6"/>
    <s v="A2582286"/>
    <s v="A25822860014"/>
    <s v="1080001"/>
    <n v="201601"/>
    <s v="CR"/>
    <n v="4042"/>
    <x v="3"/>
    <x v="1"/>
  </r>
  <r>
    <s v="2201"/>
    <s v="6100100"/>
    <x v="6"/>
    <s v="A2467431"/>
    <s v="A24674310003"/>
    <s v="1080001"/>
    <n v="201602"/>
    <s v="CR"/>
    <n v="65730.600000000006"/>
    <x v="3"/>
    <x v="1"/>
  </r>
  <r>
    <s v="2201"/>
    <s v="6100100"/>
    <x v="6"/>
    <s v="A2528073"/>
    <s v="A25280730002"/>
    <s v="1080001"/>
    <n v="201602"/>
    <s v="CR"/>
    <n v="0.12"/>
    <x v="3"/>
    <x v="1"/>
  </r>
  <r>
    <s v="2201"/>
    <s v="6100100"/>
    <x v="6"/>
    <s v="A2528076"/>
    <s v="A25280760037"/>
    <s v="1080001"/>
    <n v="201602"/>
    <s v="CR"/>
    <n v="-0.35"/>
    <x v="3"/>
    <x v="1"/>
  </r>
  <r>
    <s v="2201"/>
    <s v="6100100"/>
    <x v="6"/>
    <s v="A2528076"/>
    <s v="A25280760044"/>
    <s v="1080001"/>
    <n v="201602"/>
    <s v="CR"/>
    <n v="-0.08"/>
    <x v="3"/>
    <x v="1"/>
  </r>
  <r>
    <s v="2201"/>
    <s v="6100100"/>
    <x v="6"/>
    <s v="A2528076"/>
    <s v="A25280760045"/>
    <s v="1080001"/>
    <n v="201602"/>
    <s v="CR"/>
    <n v="15748.19"/>
    <x v="3"/>
    <x v="1"/>
  </r>
  <r>
    <s v="2201"/>
    <s v="6100100"/>
    <x v="6"/>
    <s v="A2528076"/>
    <s v="A25280760046"/>
    <s v="1080001"/>
    <n v="201602"/>
    <s v="CR"/>
    <n v="15748.19"/>
    <x v="3"/>
    <x v="1"/>
  </r>
  <r>
    <s v="2201"/>
    <s v="6100100"/>
    <x v="6"/>
    <s v="A2528076"/>
    <s v="A25280760047"/>
    <s v="1080001"/>
    <n v="201602"/>
    <s v="CR"/>
    <n v="13170.55"/>
    <x v="3"/>
    <x v="1"/>
  </r>
  <r>
    <s v="2201"/>
    <s v="6100100"/>
    <x v="6"/>
    <s v="A2528076"/>
    <s v="A25280760062"/>
    <s v="1080001"/>
    <n v="201602"/>
    <s v="CR"/>
    <n v="1051"/>
    <x v="3"/>
    <x v="1"/>
  </r>
  <r>
    <s v="2201"/>
    <s v="6100100"/>
    <x v="6"/>
    <s v="A2528076"/>
    <s v="A25280760063"/>
    <s v="1080001"/>
    <n v="201602"/>
    <s v="CR"/>
    <n v="-163.98"/>
    <x v="3"/>
    <x v="1"/>
  </r>
  <r>
    <s v="2201"/>
    <s v="6100100"/>
    <x v="6"/>
    <s v="A2528076"/>
    <s v="A25280760065"/>
    <s v="1080001"/>
    <n v="201602"/>
    <s v="CR"/>
    <n v="0.04"/>
    <x v="3"/>
    <x v="1"/>
  </r>
  <r>
    <s v="2201"/>
    <s v="6100100"/>
    <x v="6"/>
    <s v="A2528076"/>
    <s v="A25280760070"/>
    <s v="1080001"/>
    <n v="201602"/>
    <s v="CR"/>
    <n v="158130"/>
    <x v="3"/>
    <x v="1"/>
  </r>
  <r>
    <s v="2201"/>
    <s v="6100100"/>
    <x v="6"/>
    <s v="A2528076"/>
    <s v="A25280760078"/>
    <s v="1080001"/>
    <n v="201602"/>
    <s v="CR"/>
    <n v="-0.48"/>
    <x v="3"/>
    <x v="1"/>
  </r>
  <r>
    <s v="2201"/>
    <s v="6100100"/>
    <x v="6"/>
    <s v="A2551876"/>
    <s v="A25518760001"/>
    <s v="1080001"/>
    <n v="201602"/>
    <s v="CR"/>
    <n v="896"/>
    <x v="3"/>
    <x v="1"/>
  </r>
  <r>
    <s v="2201"/>
    <s v="6100100"/>
    <x v="6"/>
    <s v="A2582282"/>
    <s v="A25822820002"/>
    <s v="1080001"/>
    <n v="201602"/>
    <s v="CR"/>
    <n v="5968.32"/>
    <x v="3"/>
    <x v="1"/>
  </r>
  <r>
    <s v="2201"/>
    <s v="6100100"/>
    <x v="6"/>
    <s v="A2582282"/>
    <s v="A25822820004"/>
    <s v="1080001"/>
    <n v="201602"/>
    <s v="CR"/>
    <n v="11746.65"/>
    <x v="3"/>
    <x v="1"/>
  </r>
  <r>
    <s v="2201"/>
    <s v="6100100"/>
    <x v="6"/>
    <s v="A2582282"/>
    <s v="A25822820022"/>
    <s v="1080001"/>
    <n v="201602"/>
    <s v="CR"/>
    <n v="-0.32"/>
    <x v="3"/>
    <x v="1"/>
  </r>
  <r>
    <s v="2201"/>
    <s v="6100100"/>
    <x v="6"/>
    <s v="A2582282"/>
    <s v="A25822820026"/>
    <s v="1080001"/>
    <n v="201602"/>
    <s v="CR"/>
    <n v="4556.8999999999996"/>
    <x v="3"/>
    <x v="1"/>
  </r>
  <r>
    <s v="2201"/>
    <s v="6100100"/>
    <x v="6"/>
    <s v="A2582282"/>
    <s v="A25822820028"/>
    <s v="1080001"/>
    <n v="201602"/>
    <s v="CR"/>
    <n v="3083"/>
    <x v="3"/>
    <x v="1"/>
  </r>
  <r>
    <s v="2201"/>
    <s v="6100100"/>
    <x v="6"/>
    <s v="A2582282"/>
    <s v="A25822820031"/>
    <s v="1080001"/>
    <n v="201602"/>
    <s v="CR"/>
    <n v="8513.2000000000007"/>
    <x v="3"/>
    <x v="1"/>
  </r>
  <r>
    <s v="2201"/>
    <s v="6100100"/>
    <x v="6"/>
    <s v="A2582282"/>
    <s v="A25822820032"/>
    <s v="1080001"/>
    <n v="201602"/>
    <s v="CR"/>
    <n v="8937.7199999999993"/>
    <x v="3"/>
    <x v="1"/>
  </r>
  <r>
    <s v="2201"/>
    <s v="6100100"/>
    <x v="6"/>
    <s v="A2582282"/>
    <s v="A25822820033"/>
    <s v="1080001"/>
    <n v="201602"/>
    <s v="CR"/>
    <n v="8513.2000000000007"/>
    <x v="3"/>
    <x v="1"/>
  </r>
  <r>
    <s v="2201"/>
    <s v="6100100"/>
    <x v="6"/>
    <s v="A2582282"/>
    <s v="A25822820034"/>
    <s v="1080001"/>
    <n v="201602"/>
    <s v="CR"/>
    <n v="7678"/>
    <x v="3"/>
    <x v="1"/>
  </r>
  <r>
    <s v="2201"/>
    <s v="6100100"/>
    <x v="6"/>
    <s v="A2582282"/>
    <s v="A25822820035"/>
    <s v="1080001"/>
    <n v="201602"/>
    <s v="CR"/>
    <n v="120"/>
    <x v="3"/>
    <x v="1"/>
  </r>
  <r>
    <s v="2201"/>
    <s v="6100100"/>
    <x v="6"/>
    <s v="A2582282"/>
    <s v="A25822820038"/>
    <s v="1080001"/>
    <n v="201602"/>
    <s v="CR"/>
    <n v="3900"/>
    <x v="3"/>
    <x v="1"/>
  </r>
  <r>
    <s v="2201"/>
    <s v="6100100"/>
    <x v="6"/>
    <s v="A2582282"/>
    <s v="A25822820047"/>
    <s v="1080001"/>
    <n v="201602"/>
    <s v="CR"/>
    <n v="442"/>
    <x v="3"/>
    <x v="1"/>
  </r>
  <r>
    <s v="2201"/>
    <s v="6100100"/>
    <x v="6"/>
    <s v="A2582282"/>
    <s v="A25822820048"/>
    <s v="1080001"/>
    <n v="201602"/>
    <s v="CR"/>
    <n v="451"/>
    <x v="3"/>
    <x v="1"/>
  </r>
  <r>
    <s v="2201"/>
    <s v="6100100"/>
    <x v="6"/>
    <s v="A2582282"/>
    <s v="A25822820049"/>
    <s v="1080001"/>
    <n v="201602"/>
    <s v="CR"/>
    <n v="2244"/>
    <x v="3"/>
    <x v="1"/>
  </r>
  <r>
    <s v="2201"/>
    <s v="6100100"/>
    <x v="6"/>
    <s v="A2582286"/>
    <s v="A25822860006"/>
    <s v="1080001"/>
    <n v="201602"/>
    <s v="CR"/>
    <n v="2075"/>
    <x v="3"/>
    <x v="1"/>
  </r>
  <r>
    <s v="2201"/>
    <s v="6100100"/>
    <x v="6"/>
    <s v="A2582286"/>
    <s v="A25822860008"/>
    <s v="1080001"/>
    <n v="201602"/>
    <s v="CR"/>
    <n v="42.69"/>
    <x v="3"/>
    <x v="1"/>
  </r>
  <r>
    <s v="2201"/>
    <s v="6100100"/>
    <x v="6"/>
    <s v="A2582286"/>
    <s v="A25822860009"/>
    <s v="1080001"/>
    <n v="201602"/>
    <s v="CR"/>
    <n v="4599.8500000000004"/>
    <x v="3"/>
    <x v="1"/>
  </r>
  <r>
    <s v="2201"/>
    <s v="6100100"/>
    <x v="6"/>
    <s v="A2582286"/>
    <s v="A25822860013"/>
    <s v="1080001"/>
    <n v="201602"/>
    <s v="CR"/>
    <n v="1332"/>
    <x v="3"/>
    <x v="1"/>
  </r>
  <r>
    <s v="2201"/>
    <s v="6100100"/>
    <x v="6"/>
    <s v="A2582286"/>
    <s v="A25822860014"/>
    <s v="1080001"/>
    <n v="201602"/>
    <s v="CR"/>
    <n v="11019.08"/>
    <x v="3"/>
    <x v="1"/>
  </r>
  <r>
    <s v="2201"/>
    <s v="6100100"/>
    <x v="6"/>
    <s v="A2582287"/>
    <s v="A25822870006"/>
    <s v="1080001"/>
    <n v="201602"/>
    <s v="CR"/>
    <n v="6178.94"/>
    <x v="3"/>
    <x v="1"/>
  </r>
  <r>
    <s v="2201"/>
    <s v="6100100"/>
    <x v="6"/>
    <s v="A2582287"/>
    <s v="A25822870007"/>
    <s v="1080001"/>
    <n v="201602"/>
    <s v="CR"/>
    <n v="13773"/>
    <x v="3"/>
    <x v="1"/>
  </r>
  <r>
    <s v="2201"/>
    <s v="6100100"/>
    <x v="6"/>
    <s v="A2582287"/>
    <s v="A25822870010"/>
    <s v="1080001"/>
    <n v="201602"/>
    <s v="CR"/>
    <n v="14656.66"/>
    <x v="3"/>
    <x v="1"/>
  </r>
  <r>
    <s v="2201"/>
    <s v="6100100"/>
    <x v="6"/>
    <s v="A2582287"/>
    <s v="A25822870021"/>
    <s v="1080001"/>
    <n v="201602"/>
    <s v="CR"/>
    <n v="643"/>
    <x v="3"/>
    <x v="1"/>
  </r>
  <r>
    <s v="2201"/>
    <s v="6100100"/>
    <x v="6"/>
    <s v="A2582287"/>
    <s v="A25822870022"/>
    <s v="1080001"/>
    <n v="201602"/>
    <s v="CR"/>
    <n v="1036"/>
    <x v="3"/>
    <x v="1"/>
  </r>
  <r>
    <s v="2201"/>
    <s v="6100100"/>
    <x v="6"/>
    <s v="A2467431"/>
    <s v="A24674310003"/>
    <s v="1080001"/>
    <n v="201603"/>
    <s v="CR"/>
    <n v="17209.8"/>
    <x v="3"/>
    <x v="1"/>
  </r>
  <r>
    <s v="2201"/>
    <s v="6100100"/>
    <x v="6"/>
    <s v="A2528076"/>
    <s v="A25280760062"/>
    <s v="1080001"/>
    <n v="201603"/>
    <s v="CR"/>
    <n v="480.2"/>
    <x v="3"/>
    <x v="1"/>
  </r>
  <r>
    <s v="2201"/>
    <s v="6100100"/>
    <x v="6"/>
    <s v="A2528076"/>
    <s v="A25280760063"/>
    <s v="1080001"/>
    <n v="201603"/>
    <s v="CR"/>
    <n v="1139"/>
    <x v="3"/>
    <x v="1"/>
  </r>
  <r>
    <s v="2201"/>
    <s v="6100100"/>
    <x v="6"/>
    <s v="A2528076"/>
    <s v="A25280760070"/>
    <s v="1080001"/>
    <n v="201603"/>
    <s v="CR"/>
    <n v="158130"/>
    <x v="3"/>
    <x v="1"/>
  </r>
  <r>
    <s v="2201"/>
    <s v="6100100"/>
    <x v="6"/>
    <s v="A2582282"/>
    <s v="A25822820001"/>
    <s v="1080001"/>
    <n v="201603"/>
    <s v="CR"/>
    <n v="114"/>
    <x v="3"/>
    <x v="1"/>
  </r>
  <r>
    <s v="2201"/>
    <s v="6100100"/>
    <x v="6"/>
    <s v="A2582282"/>
    <s v="A25822820002"/>
    <s v="1080001"/>
    <n v="201603"/>
    <s v="CR"/>
    <n v="7937.22"/>
    <x v="3"/>
    <x v="1"/>
  </r>
  <r>
    <s v="2201"/>
    <s v="6100100"/>
    <x v="6"/>
    <s v="A2582282"/>
    <s v="A25822820004"/>
    <s v="1080001"/>
    <n v="201603"/>
    <s v="CR"/>
    <n v="2562.17"/>
    <x v="3"/>
    <x v="1"/>
  </r>
  <r>
    <s v="2201"/>
    <s v="6100100"/>
    <x v="6"/>
    <s v="A2582282"/>
    <s v="A25822820005"/>
    <s v="1080001"/>
    <n v="201603"/>
    <s v="CR"/>
    <n v="10186"/>
    <x v="3"/>
    <x v="1"/>
  </r>
  <r>
    <s v="2201"/>
    <s v="6100100"/>
    <x v="6"/>
    <s v="A2582282"/>
    <s v="A25822820006"/>
    <s v="1080001"/>
    <n v="201603"/>
    <s v="CR"/>
    <n v="15346"/>
    <x v="3"/>
    <x v="1"/>
  </r>
  <r>
    <s v="2201"/>
    <s v="6100100"/>
    <x v="6"/>
    <s v="A2582282"/>
    <s v="A25822820007"/>
    <s v="1080001"/>
    <n v="201603"/>
    <s v="CR"/>
    <n v="8981"/>
    <x v="3"/>
    <x v="1"/>
  </r>
  <r>
    <s v="2201"/>
    <s v="6100100"/>
    <x v="6"/>
    <s v="A2582282"/>
    <s v="A25822820019"/>
    <s v="1080001"/>
    <n v="201603"/>
    <s v="CR"/>
    <n v="2985.3"/>
    <x v="3"/>
    <x v="1"/>
  </r>
  <r>
    <s v="2201"/>
    <s v="6100100"/>
    <x v="6"/>
    <s v="A2582282"/>
    <s v="A25822820026"/>
    <s v="1080001"/>
    <n v="201603"/>
    <s v="CR"/>
    <n v="893.9"/>
    <x v="3"/>
    <x v="1"/>
  </r>
  <r>
    <s v="2201"/>
    <s v="6100100"/>
    <x v="6"/>
    <s v="A2582282"/>
    <s v="A25822820028"/>
    <s v="1080001"/>
    <n v="201603"/>
    <s v="CR"/>
    <n v="-0.04"/>
    <x v="3"/>
    <x v="1"/>
  </r>
  <r>
    <s v="2201"/>
    <s v="6100100"/>
    <x v="6"/>
    <s v="A2582282"/>
    <s v="A25822820031"/>
    <s v="1080001"/>
    <n v="201603"/>
    <s v="CR"/>
    <n v="0"/>
    <x v="3"/>
    <x v="1"/>
  </r>
  <r>
    <s v="2201"/>
    <s v="6100100"/>
    <x v="6"/>
    <s v="A2582282"/>
    <s v="A25822820032"/>
    <s v="1080001"/>
    <n v="201603"/>
    <s v="CR"/>
    <n v="0"/>
    <x v="3"/>
    <x v="1"/>
  </r>
  <r>
    <s v="2201"/>
    <s v="6100100"/>
    <x v="6"/>
    <s v="A2582282"/>
    <s v="A25822820033"/>
    <s v="1080001"/>
    <n v="201603"/>
    <s v="CR"/>
    <n v="0"/>
    <x v="3"/>
    <x v="1"/>
  </r>
  <r>
    <s v="2201"/>
    <s v="6100100"/>
    <x v="6"/>
    <s v="A2582282"/>
    <s v="A25822820034"/>
    <s v="1080001"/>
    <n v="201603"/>
    <s v="CR"/>
    <n v="0"/>
    <x v="3"/>
    <x v="1"/>
  </r>
  <r>
    <s v="2201"/>
    <s v="6100100"/>
    <x v="6"/>
    <s v="A2582282"/>
    <s v="A25822820035"/>
    <s v="1080001"/>
    <n v="201603"/>
    <s v="CR"/>
    <n v="20.8"/>
    <x v="3"/>
    <x v="1"/>
  </r>
  <r>
    <s v="2201"/>
    <s v="6100100"/>
    <x v="6"/>
    <s v="A2582282"/>
    <s v="A25822820038"/>
    <s v="1080001"/>
    <n v="201603"/>
    <s v="CR"/>
    <n v="-66.209999999999994"/>
    <x v="3"/>
    <x v="1"/>
  </r>
  <r>
    <s v="2201"/>
    <s v="6100100"/>
    <x v="6"/>
    <s v="A2582282"/>
    <s v="A25822820041"/>
    <s v="1080001"/>
    <n v="201603"/>
    <s v="CR"/>
    <n v="718"/>
    <x v="3"/>
    <x v="1"/>
  </r>
  <r>
    <s v="2201"/>
    <s v="6100100"/>
    <x v="6"/>
    <s v="A2582282"/>
    <s v="A25822820042"/>
    <s v="1080001"/>
    <n v="201603"/>
    <s v="CR"/>
    <n v="5843.12"/>
    <x v="3"/>
    <x v="1"/>
  </r>
  <r>
    <s v="2201"/>
    <s v="6100100"/>
    <x v="6"/>
    <s v="A2582282"/>
    <s v="A25822820044"/>
    <s v="1080001"/>
    <n v="201603"/>
    <s v="CR"/>
    <n v="2123"/>
    <x v="3"/>
    <x v="1"/>
  </r>
  <r>
    <s v="2201"/>
    <s v="6100100"/>
    <x v="6"/>
    <s v="A2582282"/>
    <s v="A25822820045"/>
    <s v="1080001"/>
    <n v="201603"/>
    <s v="CR"/>
    <n v="4098"/>
    <x v="3"/>
    <x v="1"/>
  </r>
  <r>
    <s v="2201"/>
    <s v="6100100"/>
    <x v="6"/>
    <s v="A2582282"/>
    <s v="A25822820046"/>
    <s v="1080001"/>
    <n v="201603"/>
    <s v="CR"/>
    <n v="3961.93"/>
    <x v="3"/>
    <x v="1"/>
  </r>
  <r>
    <s v="2201"/>
    <s v="6100100"/>
    <x v="6"/>
    <s v="A2582282"/>
    <s v="A25822820047"/>
    <s v="1080001"/>
    <n v="201603"/>
    <s v="CR"/>
    <n v="1672.4"/>
    <x v="3"/>
    <x v="1"/>
  </r>
  <r>
    <s v="2201"/>
    <s v="6100100"/>
    <x v="6"/>
    <s v="A2582282"/>
    <s v="A25822820048"/>
    <s v="1080001"/>
    <n v="201603"/>
    <s v="CR"/>
    <n v="1266.44"/>
    <x v="3"/>
    <x v="1"/>
  </r>
  <r>
    <s v="2201"/>
    <s v="6100100"/>
    <x v="6"/>
    <s v="A2582282"/>
    <s v="A25822820049"/>
    <s v="1080001"/>
    <n v="201603"/>
    <s v="CR"/>
    <n v="6077.04"/>
    <x v="3"/>
    <x v="1"/>
  </r>
  <r>
    <s v="2201"/>
    <s v="6100100"/>
    <x v="6"/>
    <s v="A2582282"/>
    <s v="A25822820050"/>
    <s v="1080001"/>
    <n v="201603"/>
    <s v="CR"/>
    <n v="4162"/>
    <x v="3"/>
    <x v="1"/>
  </r>
  <r>
    <s v="2201"/>
    <s v="6100100"/>
    <x v="6"/>
    <s v="A2582282"/>
    <s v="A25822820053"/>
    <s v="1080001"/>
    <n v="201603"/>
    <s v="CR"/>
    <n v="247.46"/>
    <x v="3"/>
    <x v="1"/>
  </r>
  <r>
    <s v="2201"/>
    <s v="6100100"/>
    <x v="6"/>
    <s v="A2582282"/>
    <s v="A25822820055"/>
    <s v="1080001"/>
    <n v="201603"/>
    <s v="CR"/>
    <n v="2545"/>
    <x v="3"/>
    <x v="1"/>
  </r>
  <r>
    <s v="2201"/>
    <s v="6100100"/>
    <x v="6"/>
    <s v="A2582282"/>
    <s v="A25822820058"/>
    <s v="1080001"/>
    <n v="201603"/>
    <s v="CR"/>
    <n v="384"/>
    <x v="3"/>
    <x v="1"/>
  </r>
  <r>
    <s v="2201"/>
    <s v="6100100"/>
    <x v="6"/>
    <s v="A2582282"/>
    <s v="A25822820059"/>
    <s v="1080001"/>
    <n v="201603"/>
    <s v="CR"/>
    <n v="7948"/>
    <x v="3"/>
    <x v="1"/>
  </r>
  <r>
    <s v="2201"/>
    <s v="6100100"/>
    <x v="6"/>
    <s v="A2582282"/>
    <s v="A25822820060"/>
    <s v="1080001"/>
    <n v="201603"/>
    <s v="CR"/>
    <n v="1122"/>
    <x v="3"/>
    <x v="1"/>
  </r>
  <r>
    <s v="2201"/>
    <s v="6100100"/>
    <x v="6"/>
    <s v="A2582282"/>
    <s v="A25822820062"/>
    <s v="1080001"/>
    <n v="201603"/>
    <s v="CR"/>
    <n v="3060"/>
    <x v="3"/>
    <x v="1"/>
  </r>
  <r>
    <s v="2201"/>
    <s v="6100100"/>
    <x v="6"/>
    <s v="A2582282"/>
    <s v="A25822820066"/>
    <s v="1080001"/>
    <n v="201603"/>
    <s v="CR"/>
    <n v="1496"/>
    <x v="3"/>
    <x v="1"/>
  </r>
  <r>
    <s v="2201"/>
    <s v="6100100"/>
    <x v="6"/>
    <s v="A2582282"/>
    <s v="A25822820067"/>
    <s v="1080001"/>
    <n v="201603"/>
    <s v="CR"/>
    <n v="2843"/>
    <x v="3"/>
    <x v="1"/>
  </r>
  <r>
    <s v="2201"/>
    <s v="6100100"/>
    <x v="6"/>
    <s v="A2582282"/>
    <s v="A25822820070"/>
    <s v="1080001"/>
    <n v="201603"/>
    <s v="CR"/>
    <n v="8127"/>
    <x v="3"/>
    <x v="1"/>
  </r>
  <r>
    <s v="2201"/>
    <s v="6100100"/>
    <x v="6"/>
    <s v="A2582286"/>
    <s v="A25822860006"/>
    <s v="1080001"/>
    <n v="201603"/>
    <s v="CR"/>
    <n v="0"/>
    <x v="3"/>
    <x v="1"/>
  </r>
  <r>
    <s v="2201"/>
    <s v="6100100"/>
    <x v="6"/>
    <s v="A2582286"/>
    <s v="A25822860009"/>
    <s v="1080001"/>
    <n v="201603"/>
    <s v="CR"/>
    <n v="1100.08"/>
    <x v="3"/>
    <x v="1"/>
  </r>
  <r>
    <s v="2201"/>
    <s v="6100100"/>
    <x v="6"/>
    <s v="A2582286"/>
    <s v="A25822860010"/>
    <s v="1080001"/>
    <n v="201603"/>
    <s v="CR"/>
    <n v="4904"/>
    <x v="3"/>
    <x v="1"/>
  </r>
  <r>
    <s v="2201"/>
    <s v="6100100"/>
    <x v="6"/>
    <s v="A2582286"/>
    <s v="A25822860013"/>
    <s v="1080001"/>
    <n v="201603"/>
    <s v="CR"/>
    <n v="-0.48"/>
    <x v="3"/>
    <x v="1"/>
  </r>
  <r>
    <s v="2201"/>
    <s v="6100100"/>
    <x v="6"/>
    <s v="A2582286"/>
    <s v="A25822860014"/>
    <s v="1080001"/>
    <n v="201603"/>
    <s v="CR"/>
    <n v="8590.27"/>
    <x v="3"/>
    <x v="1"/>
  </r>
  <r>
    <s v="2201"/>
    <s v="6100100"/>
    <x v="6"/>
    <s v="A2582286"/>
    <s v="A25822860015"/>
    <s v="1080001"/>
    <n v="201603"/>
    <s v="CR"/>
    <n v="1165"/>
    <x v="3"/>
    <x v="1"/>
  </r>
  <r>
    <s v="2201"/>
    <s v="6100100"/>
    <x v="6"/>
    <s v="A2582286"/>
    <s v="A25822860016"/>
    <s v="1080001"/>
    <n v="201603"/>
    <s v="CR"/>
    <n v="2040"/>
    <x v="3"/>
    <x v="1"/>
  </r>
  <r>
    <s v="2201"/>
    <s v="6100100"/>
    <x v="6"/>
    <s v="A2582286"/>
    <s v="A25822860018"/>
    <s v="1080001"/>
    <n v="201603"/>
    <s v="CR"/>
    <n v="371"/>
    <x v="3"/>
    <x v="1"/>
  </r>
  <r>
    <s v="2201"/>
    <s v="6100100"/>
    <x v="6"/>
    <s v="A2582287"/>
    <s v="A25822870006"/>
    <s v="1080001"/>
    <n v="201603"/>
    <s v="CR"/>
    <n v="6059.09"/>
    <x v="3"/>
    <x v="1"/>
  </r>
  <r>
    <s v="2201"/>
    <s v="6100100"/>
    <x v="6"/>
    <s v="A2582287"/>
    <s v="A25822870007"/>
    <s v="1080001"/>
    <n v="201603"/>
    <s v="CR"/>
    <n v="43170.75"/>
    <x v="3"/>
    <x v="1"/>
  </r>
  <r>
    <s v="2201"/>
    <s v="6100100"/>
    <x v="6"/>
    <s v="A2582287"/>
    <s v="A25822870010"/>
    <s v="1080001"/>
    <n v="201603"/>
    <s v="CR"/>
    <n v="33988"/>
    <x v="3"/>
    <x v="1"/>
  </r>
  <r>
    <s v="2201"/>
    <s v="6100100"/>
    <x v="6"/>
    <s v="A2582287"/>
    <s v="A25822870016"/>
    <s v="1080001"/>
    <n v="201603"/>
    <s v="CR"/>
    <n v="315"/>
    <x v="3"/>
    <x v="1"/>
  </r>
  <r>
    <s v="2201"/>
    <s v="6100100"/>
    <x v="6"/>
    <s v="A2582287"/>
    <s v="A25822870021"/>
    <s v="1080001"/>
    <n v="201603"/>
    <s v="CR"/>
    <n v="-0.41"/>
    <x v="3"/>
    <x v="1"/>
  </r>
  <r>
    <s v="2201"/>
    <s v="6100100"/>
    <x v="6"/>
    <s v="A2582287"/>
    <s v="A25822870022"/>
    <s v="1080001"/>
    <n v="201603"/>
    <s v="CR"/>
    <n v="6538"/>
    <x v="3"/>
    <x v="1"/>
  </r>
  <r>
    <s v="2201"/>
    <s v="6100100"/>
    <x v="6"/>
    <s v="A2582287"/>
    <s v="A25822870023"/>
    <s v="1080001"/>
    <n v="201603"/>
    <s v="CR"/>
    <n v="190"/>
    <x v="3"/>
    <x v="1"/>
  </r>
  <r>
    <s v="2201"/>
    <s v="6100100"/>
    <x v="6"/>
    <s v="A2582287"/>
    <s v="A25822870027"/>
    <s v="1080001"/>
    <n v="201603"/>
    <s v="CR"/>
    <n v="2006"/>
    <x v="3"/>
    <x v="1"/>
  </r>
  <r>
    <s v="2201"/>
    <s v="6100100"/>
    <x v="6"/>
    <s v="A2582287"/>
    <s v="A25822870028"/>
    <s v="1080001"/>
    <n v="201603"/>
    <s v="CR"/>
    <n v="5007"/>
    <x v="3"/>
    <x v="1"/>
  </r>
  <r>
    <s v="2201"/>
    <s v="6100100"/>
    <x v="6"/>
    <s v="A2582287"/>
    <s v="A25822870030"/>
    <s v="1080001"/>
    <n v="201603"/>
    <s v="CR"/>
    <n v="1317"/>
    <x v="3"/>
    <x v="1"/>
  </r>
  <r>
    <s v="2201"/>
    <s v="6100100"/>
    <x v="6"/>
    <s v="A2467431"/>
    <s v="A24674310003"/>
    <s v="1080001"/>
    <n v="201604"/>
    <s v="CR"/>
    <n v="11466"/>
    <x v="3"/>
    <x v="1"/>
  </r>
  <r>
    <s v="2201"/>
    <s v="6100100"/>
    <x v="6"/>
    <s v="A2528076"/>
    <s v="A25280760034"/>
    <s v="1080001"/>
    <n v="201604"/>
    <s v="CR"/>
    <n v="8120.99"/>
    <x v="3"/>
    <x v="1"/>
  </r>
  <r>
    <s v="2201"/>
    <s v="6100100"/>
    <x v="6"/>
    <s v="A2528076"/>
    <s v="A25280760063"/>
    <s v="1080001"/>
    <n v="201604"/>
    <s v="CR"/>
    <n v="0.04"/>
    <x v="3"/>
    <x v="1"/>
  </r>
  <r>
    <s v="2201"/>
    <s v="6100100"/>
    <x v="6"/>
    <s v="A2582282"/>
    <s v="A25822820001"/>
    <s v="1080001"/>
    <n v="201604"/>
    <s v="CR"/>
    <n v="1985.72"/>
    <x v="3"/>
    <x v="1"/>
  </r>
  <r>
    <s v="2201"/>
    <s v="6100100"/>
    <x v="6"/>
    <s v="A2582282"/>
    <s v="A25822820002"/>
    <s v="1080001"/>
    <n v="201604"/>
    <s v="CR"/>
    <n v="3790.52"/>
    <x v="3"/>
    <x v="1"/>
  </r>
  <r>
    <s v="2201"/>
    <s v="6100100"/>
    <x v="6"/>
    <s v="A2582282"/>
    <s v="A25822820006"/>
    <s v="1080001"/>
    <n v="201604"/>
    <s v="CR"/>
    <n v="-3186.43"/>
    <x v="3"/>
    <x v="1"/>
  </r>
  <r>
    <s v="2201"/>
    <s v="6100100"/>
    <x v="6"/>
    <s v="A2582282"/>
    <s v="A25822820007"/>
    <s v="1080001"/>
    <n v="201604"/>
    <s v="CR"/>
    <n v="5579.44"/>
    <x v="3"/>
    <x v="1"/>
  </r>
  <r>
    <s v="2201"/>
    <s v="6100100"/>
    <x v="6"/>
    <s v="A2582282"/>
    <s v="A25822820026"/>
    <s v="1080001"/>
    <n v="201604"/>
    <s v="CR"/>
    <n v="-0.48"/>
    <x v="3"/>
    <x v="1"/>
  </r>
  <r>
    <s v="2201"/>
    <s v="6100100"/>
    <x v="6"/>
    <s v="A2582282"/>
    <s v="A25822820034"/>
    <s v="1080001"/>
    <n v="201604"/>
    <s v="CR"/>
    <n v="0"/>
    <x v="3"/>
    <x v="1"/>
  </r>
  <r>
    <s v="2201"/>
    <s v="6100100"/>
    <x v="6"/>
    <s v="A2582282"/>
    <s v="A25822820041"/>
    <s v="1080001"/>
    <n v="201604"/>
    <s v="CR"/>
    <n v="0.48"/>
    <x v="3"/>
    <x v="1"/>
  </r>
  <r>
    <s v="2201"/>
    <s v="6100100"/>
    <x v="6"/>
    <s v="A2582282"/>
    <s v="A25822820042"/>
    <s v="1080001"/>
    <n v="201604"/>
    <s v="CR"/>
    <n v="0.24"/>
    <x v="3"/>
    <x v="1"/>
  </r>
  <r>
    <s v="2201"/>
    <s v="6100100"/>
    <x v="6"/>
    <s v="A2582282"/>
    <s v="A25822820044"/>
    <s v="1080001"/>
    <n v="201604"/>
    <s v="CR"/>
    <n v="0.5"/>
    <x v="3"/>
    <x v="1"/>
  </r>
  <r>
    <s v="2201"/>
    <s v="6100100"/>
    <x v="6"/>
    <s v="A2582282"/>
    <s v="A25822820045"/>
    <s v="1080001"/>
    <n v="201604"/>
    <s v="CR"/>
    <n v="0.5"/>
    <x v="3"/>
    <x v="1"/>
  </r>
  <r>
    <s v="2201"/>
    <s v="6100100"/>
    <x v="6"/>
    <s v="A2582282"/>
    <s v="A25822820046"/>
    <s v="1080001"/>
    <n v="201604"/>
    <s v="CR"/>
    <n v="0"/>
    <x v="3"/>
    <x v="1"/>
  </r>
  <r>
    <s v="2201"/>
    <s v="6100100"/>
    <x v="6"/>
    <s v="A2582282"/>
    <s v="A25822820047"/>
    <s v="1080001"/>
    <n v="201604"/>
    <s v="CR"/>
    <n v="602.08000000000004"/>
    <x v="3"/>
    <x v="1"/>
  </r>
  <r>
    <s v="2201"/>
    <s v="6100100"/>
    <x v="6"/>
    <s v="A2582282"/>
    <s v="A25822820048"/>
    <s v="1080001"/>
    <n v="201604"/>
    <s v="CR"/>
    <n v="85.44"/>
    <x v="3"/>
    <x v="1"/>
  </r>
  <r>
    <s v="2201"/>
    <s v="6100100"/>
    <x v="6"/>
    <s v="A2582282"/>
    <s v="A25822820049"/>
    <s v="1080001"/>
    <n v="201604"/>
    <s v="CR"/>
    <n v="0.24"/>
    <x v="3"/>
    <x v="1"/>
  </r>
  <r>
    <s v="2201"/>
    <s v="6100100"/>
    <x v="6"/>
    <s v="A2582282"/>
    <s v="A25822820050"/>
    <s v="1080001"/>
    <n v="201604"/>
    <s v="CR"/>
    <n v="0.64"/>
    <x v="3"/>
    <x v="1"/>
  </r>
  <r>
    <s v="2201"/>
    <s v="6100100"/>
    <x v="6"/>
    <s v="A2582282"/>
    <s v="A25822820052"/>
    <s v="1080001"/>
    <n v="201604"/>
    <s v="CR"/>
    <n v="20883"/>
    <x v="3"/>
    <x v="1"/>
  </r>
  <r>
    <s v="2201"/>
    <s v="6100100"/>
    <x v="6"/>
    <s v="A2582282"/>
    <s v="A25822820055"/>
    <s v="1080001"/>
    <n v="201604"/>
    <s v="CR"/>
    <n v="0"/>
    <x v="3"/>
    <x v="1"/>
  </r>
  <r>
    <s v="2201"/>
    <s v="6100100"/>
    <x v="6"/>
    <s v="A2582282"/>
    <s v="A25822820058"/>
    <s v="1080001"/>
    <n v="201604"/>
    <s v="CR"/>
    <n v="0.04"/>
    <x v="3"/>
    <x v="1"/>
  </r>
  <r>
    <s v="2201"/>
    <s v="6100100"/>
    <x v="6"/>
    <s v="A2582282"/>
    <s v="A25822820059"/>
    <s v="1080001"/>
    <n v="201604"/>
    <s v="CR"/>
    <n v="0.61"/>
    <x v="3"/>
    <x v="1"/>
  </r>
  <r>
    <s v="2201"/>
    <s v="6100100"/>
    <x v="6"/>
    <s v="A2582282"/>
    <s v="A25822820060"/>
    <s v="1080001"/>
    <n v="201604"/>
    <s v="CR"/>
    <n v="2244.7199999999998"/>
    <x v="3"/>
    <x v="1"/>
  </r>
  <r>
    <s v="2201"/>
    <s v="6100100"/>
    <x v="6"/>
    <s v="A2582282"/>
    <s v="A25822820064"/>
    <s v="1080001"/>
    <n v="201604"/>
    <s v="CR"/>
    <n v="14683"/>
    <x v="3"/>
    <x v="1"/>
  </r>
  <r>
    <s v="2201"/>
    <s v="6100100"/>
    <x v="6"/>
    <s v="A2582282"/>
    <s v="A25822820066"/>
    <s v="1080001"/>
    <n v="201604"/>
    <s v="CR"/>
    <n v="2618.88"/>
    <x v="3"/>
    <x v="1"/>
  </r>
  <r>
    <s v="2201"/>
    <s v="6100100"/>
    <x v="6"/>
    <s v="A2582282"/>
    <s v="A25822820067"/>
    <s v="1080001"/>
    <n v="201604"/>
    <s v="CR"/>
    <n v="673.4"/>
    <x v="3"/>
    <x v="1"/>
  </r>
  <r>
    <s v="2201"/>
    <s v="6100100"/>
    <x v="6"/>
    <s v="A2582282"/>
    <s v="A25822820068"/>
    <s v="1080001"/>
    <n v="201604"/>
    <s v="CR"/>
    <n v="24403.34"/>
    <x v="3"/>
    <x v="1"/>
  </r>
  <r>
    <s v="2201"/>
    <s v="6100100"/>
    <x v="6"/>
    <s v="A2582282"/>
    <s v="A25822820070"/>
    <s v="1080001"/>
    <n v="201604"/>
    <s v="CR"/>
    <n v="922.68"/>
    <x v="3"/>
    <x v="1"/>
  </r>
  <r>
    <s v="2201"/>
    <s v="6100100"/>
    <x v="6"/>
    <s v="A2582282"/>
    <s v="A25822820075"/>
    <s v="1080001"/>
    <n v="201604"/>
    <s v="CR"/>
    <n v="2587"/>
    <x v="3"/>
    <x v="1"/>
  </r>
  <r>
    <s v="2201"/>
    <s v="6100100"/>
    <x v="6"/>
    <s v="A2582282"/>
    <s v="A25822820076"/>
    <s v="1080001"/>
    <n v="201604"/>
    <s v="CR"/>
    <n v="5355"/>
    <x v="3"/>
    <x v="1"/>
  </r>
  <r>
    <s v="2201"/>
    <s v="6100100"/>
    <x v="6"/>
    <s v="A2582282"/>
    <s v="A25822820077"/>
    <s v="1080001"/>
    <n v="201604"/>
    <s v="CR"/>
    <n v="33172.800000000003"/>
    <x v="3"/>
    <x v="1"/>
  </r>
  <r>
    <s v="2201"/>
    <s v="6100100"/>
    <x v="6"/>
    <s v="A2582282"/>
    <s v="A25822820078"/>
    <s v="1080001"/>
    <n v="201604"/>
    <s v="CR"/>
    <n v="7173.48"/>
    <x v="3"/>
    <x v="1"/>
  </r>
  <r>
    <s v="2201"/>
    <s v="6100100"/>
    <x v="6"/>
    <s v="A2582282"/>
    <s v="A25822820081"/>
    <s v="1080001"/>
    <n v="201604"/>
    <s v="CR"/>
    <n v="126"/>
    <x v="3"/>
    <x v="1"/>
  </r>
  <r>
    <s v="2201"/>
    <s v="6100100"/>
    <x v="6"/>
    <s v="A2582282"/>
    <s v="A25822820082"/>
    <s v="1080001"/>
    <n v="201604"/>
    <s v="CR"/>
    <n v="6271"/>
    <x v="3"/>
    <x v="1"/>
  </r>
  <r>
    <s v="2201"/>
    <s v="6100100"/>
    <x v="6"/>
    <s v="A2582282"/>
    <s v="A25822820084"/>
    <s v="1080001"/>
    <n v="201604"/>
    <s v="CR"/>
    <n v="11250"/>
    <x v="3"/>
    <x v="1"/>
  </r>
  <r>
    <s v="2201"/>
    <s v="6100100"/>
    <x v="6"/>
    <s v="A2582282"/>
    <s v="A25822820085"/>
    <s v="1080001"/>
    <n v="201604"/>
    <s v="CR"/>
    <n v="2575.16"/>
    <x v="3"/>
    <x v="1"/>
  </r>
  <r>
    <s v="2201"/>
    <s v="6100100"/>
    <x v="6"/>
    <s v="A2582282"/>
    <s v="A25822820093"/>
    <s v="1080001"/>
    <n v="201604"/>
    <s v="CR"/>
    <n v="11267"/>
    <x v="3"/>
    <x v="1"/>
  </r>
  <r>
    <s v="2201"/>
    <s v="6100100"/>
    <x v="6"/>
    <s v="A2582282"/>
    <s v="A25822820094"/>
    <s v="1080001"/>
    <n v="201604"/>
    <s v="CR"/>
    <n v="7923.08"/>
    <x v="3"/>
    <x v="1"/>
  </r>
  <r>
    <s v="2201"/>
    <s v="6100100"/>
    <x v="6"/>
    <s v="A2582282"/>
    <s v="A25822820096"/>
    <s v="1080001"/>
    <n v="201604"/>
    <s v="CR"/>
    <n v="1682"/>
    <x v="3"/>
    <x v="1"/>
  </r>
  <r>
    <s v="2201"/>
    <s v="6100100"/>
    <x v="6"/>
    <s v="A2582286"/>
    <s v="A25822860006"/>
    <s v="1080001"/>
    <n v="201604"/>
    <s v="CR"/>
    <n v="0"/>
    <x v="3"/>
    <x v="1"/>
  </r>
  <r>
    <s v="2201"/>
    <s v="6100100"/>
    <x v="6"/>
    <s v="A2582286"/>
    <s v="A25822860009"/>
    <s v="1080001"/>
    <n v="201604"/>
    <s v="CR"/>
    <n v="0"/>
    <x v="3"/>
    <x v="1"/>
  </r>
  <r>
    <s v="2201"/>
    <s v="6100100"/>
    <x v="6"/>
    <s v="A2582286"/>
    <s v="A25822860010"/>
    <s v="1080001"/>
    <n v="201604"/>
    <s v="CR"/>
    <n v="3477.32"/>
    <x v="3"/>
    <x v="1"/>
  </r>
  <r>
    <s v="2201"/>
    <s v="6100100"/>
    <x v="6"/>
    <s v="A2582286"/>
    <s v="A25822860014"/>
    <s v="1080001"/>
    <n v="201604"/>
    <s v="CR"/>
    <n v="3315.17"/>
    <x v="3"/>
    <x v="1"/>
  </r>
  <r>
    <s v="2201"/>
    <s v="6100100"/>
    <x v="6"/>
    <s v="A2582286"/>
    <s v="A25822860015"/>
    <s v="1080001"/>
    <n v="201604"/>
    <s v="CR"/>
    <n v="0.57999999999999996"/>
    <x v="3"/>
    <x v="1"/>
  </r>
  <r>
    <s v="2201"/>
    <s v="6100100"/>
    <x v="6"/>
    <s v="A2582286"/>
    <s v="A25822860017"/>
    <s v="1080001"/>
    <n v="201604"/>
    <s v="CR"/>
    <n v="6018.84"/>
    <x v="3"/>
    <x v="1"/>
  </r>
  <r>
    <s v="2201"/>
    <s v="6100100"/>
    <x v="6"/>
    <s v="A2582286"/>
    <s v="A25822860018"/>
    <s v="1080001"/>
    <n v="201604"/>
    <s v="CR"/>
    <n v="4055.35"/>
    <x v="3"/>
    <x v="1"/>
  </r>
  <r>
    <s v="2201"/>
    <s v="6100100"/>
    <x v="6"/>
    <s v="A2582286"/>
    <s v="A25822860020"/>
    <s v="1080001"/>
    <n v="201604"/>
    <s v="CR"/>
    <n v="375"/>
    <x v="3"/>
    <x v="1"/>
  </r>
  <r>
    <s v="2201"/>
    <s v="6100100"/>
    <x v="6"/>
    <s v="A2582286"/>
    <s v="A25822860024"/>
    <s v="1080001"/>
    <n v="201604"/>
    <s v="CR"/>
    <n v="745"/>
    <x v="3"/>
    <x v="1"/>
  </r>
  <r>
    <s v="2201"/>
    <s v="6100100"/>
    <x v="6"/>
    <s v="A2582286"/>
    <s v="A25822860025"/>
    <s v="1080001"/>
    <n v="201604"/>
    <s v="CR"/>
    <n v="890"/>
    <x v="3"/>
    <x v="1"/>
  </r>
  <r>
    <s v="2201"/>
    <s v="6100100"/>
    <x v="6"/>
    <s v="A2582287"/>
    <s v="A25822870006"/>
    <s v="1080001"/>
    <n v="201604"/>
    <s v="CR"/>
    <n v="0"/>
    <x v="3"/>
    <x v="1"/>
  </r>
  <r>
    <s v="2201"/>
    <s v="6100100"/>
    <x v="6"/>
    <s v="A2582287"/>
    <s v="A25822870007"/>
    <s v="1080001"/>
    <n v="201604"/>
    <s v="CR"/>
    <n v="6310.73"/>
    <x v="3"/>
    <x v="1"/>
  </r>
  <r>
    <s v="2201"/>
    <s v="6100100"/>
    <x v="6"/>
    <s v="A2582287"/>
    <s v="A25822870010"/>
    <s v="1080001"/>
    <n v="201604"/>
    <s v="CR"/>
    <n v="2880.49"/>
    <x v="3"/>
    <x v="1"/>
  </r>
  <r>
    <s v="2201"/>
    <s v="6100100"/>
    <x v="6"/>
    <s v="A2582287"/>
    <s v="A25822870016"/>
    <s v="1080001"/>
    <n v="201604"/>
    <s v="CR"/>
    <n v="2198.8000000000002"/>
    <x v="3"/>
    <x v="1"/>
  </r>
  <r>
    <s v="2201"/>
    <s v="6100100"/>
    <x v="6"/>
    <s v="A2582287"/>
    <s v="A25822870019"/>
    <s v="1080001"/>
    <n v="201604"/>
    <s v="CR"/>
    <n v="2971.2"/>
    <x v="3"/>
    <x v="1"/>
  </r>
  <r>
    <s v="2201"/>
    <s v="6100100"/>
    <x v="6"/>
    <s v="A2582287"/>
    <s v="A25822870020"/>
    <s v="1080001"/>
    <n v="201604"/>
    <s v="CR"/>
    <n v="3604.65"/>
    <x v="3"/>
    <x v="1"/>
  </r>
  <r>
    <s v="2201"/>
    <s v="6100100"/>
    <x v="6"/>
    <s v="A2582287"/>
    <s v="A25822870022"/>
    <s v="1080001"/>
    <n v="201604"/>
    <s v="CR"/>
    <n v="1206.6400000000001"/>
    <x v="3"/>
    <x v="1"/>
  </r>
  <r>
    <s v="2201"/>
    <s v="6100100"/>
    <x v="6"/>
    <s v="A2582287"/>
    <s v="A25822870023"/>
    <s v="1080001"/>
    <n v="201604"/>
    <s v="CR"/>
    <n v="0"/>
    <x v="3"/>
    <x v="1"/>
  </r>
  <r>
    <s v="2201"/>
    <s v="6100100"/>
    <x v="6"/>
    <s v="A2582287"/>
    <s v="A25822870025"/>
    <s v="1080001"/>
    <n v="201604"/>
    <s v="CR"/>
    <n v="4775.8100000000004"/>
    <x v="3"/>
    <x v="1"/>
  </r>
  <r>
    <s v="2201"/>
    <s v="6100100"/>
    <x v="6"/>
    <s v="A2582287"/>
    <s v="A25822870027"/>
    <s v="1080001"/>
    <n v="201604"/>
    <s v="CR"/>
    <n v="-0.74"/>
    <x v="3"/>
    <x v="1"/>
  </r>
  <r>
    <s v="2201"/>
    <s v="6100100"/>
    <x v="6"/>
    <s v="A2582287"/>
    <s v="A25822870028"/>
    <s v="1080001"/>
    <n v="201604"/>
    <s v="CR"/>
    <n v="3214.14"/>
    <x v="3"/>
    <x v="1"/>
  </r>
  <r>
    <s v="2201"/>
    <s v="6100100"/>
    <x v="6"/>
    <s v="A2582287"/>
    <s v="A25822870030"/>
    <s v="1080001"/>
    <n v="201604"/>
    <s v="CR"/>
    <n v="0.2"/>
    <x v="3"/>
    <x v="1"/>
  </r>
  <r>
    <s v="2201"/>
    <s v="6100100"/>
    <x v="6"/>
    <s v="A2582287"/>
    <s v="A25822870033"/>
    <s v="1080001"/>
    <n v="201604"/>
    <s v="CR"/>
    <n v="3690.43"/>
    <x v="3"/>
    <x v="1"/>
  </r>
  <r>
    <s v="2201"/>
    <s v="6100100"/>
    <x v="6"/>
    <s v="A2585773"/>
    <s v="A25857730004"/>
    <s v="1080001"/>
    <n v="201604"/>
    <s v="CR"/>
    <n v="1496"/>
    <x v="3"/>
    <x v="1"/>
  </r>
  <r>
    <s v="2201"/>
    <s v="6100100"/>
    <x v="6"/>
    <s v="A2467431"/>
    <s v="A24674310003"/>
    <s v="1080001"/>
    <n v="201605"/>
    <s v="CR"/>
    <n v="-11466"/>
    <x v="3"/>
    <x v="1"/>
  </r>
  <r>
    <s v="2201"/>
    <s v="6100100"/>
    <x v="6"/>
    <s v="A2528075"/>
    <s v="A25280750002"/>
    <s v="1080001"/>
    <n v="201605"/>
    <s v="CR"/>
    <n v="43596"/>
    <x v="3"/>
    <x v="1"/>
  </r>
  <r>
    <s v="2201"/>
    <s v="6100100"/>
    <x v="6"/>
    <s v="A2528076"/>
    <s v="A25280760070"/>
    <s v="1080001"/>
    <n v="201605"/>
    <s v="CR"/>
    <n v="158877"/>
    <x v="3"/>
    <x v="1"/>
  </r>
  <r>
    <s v="2201"/>
    <s v="6100100"/>
    <x v="6"/>
    <s v="A2582282"/>
    <s v="A25822820002"/>
    <s v="1080001"/>
    <n v="201605"/>
    <s v="CR"/>
    <n v="4209.3599999999997"/>
    <x v="3"/>
    <x v="1"/>
  </r>
  <r>
    <s v="2201"/>
    <s v="6100100"/>
    <x v="6"/>
    <s v="A2582282"/>
    <s v="A25822820034"/>
    <s v="1080001"/>
    <n v="201605"/>
    <s v="CR"/>
    <n v="-7678"/>
    <x v="3"/>
    <x v="1"/>
  </r>
  <r>
    <s v="2201"/>
    <s v="6100100"/>
    <x v="6"/>
    <s v="A2582282"/>
    <s v="A25822820052"/>
    <s v="1080001"/>
    <n v="201605"/>
    <s v="CR"/>
    <n v="8009.24"/>
    <x v="3"/>
    <x v="1"/>
  </r>
  <r>
    <s v="2201"/>
    <s v="6100100"/>
    <x v="6"/>
    <s v="A2582282"/>
    <s v="A25822820064"/>
    <s v="1080001"/>
    <n v="201605"/>
    <s v="CR"/>
    <n v="1299.8"/>
    <x v="3"/>
    <x v="1"/>
  </r>
  <r>
    <s v="2201"/>
    <s v="6100100"/>
    <x v="6"/>
    <s v="A2582282"/>
    <s v="A25822820067"/>
    <s v="1080001"/>
    <n v="201605"/>
    <s v="CR"/>
    <n v="0.32"/>
    <x v="3"/>
    <x v="1"/>
  </r>
  <r>
    <s v="2201"/>
    <s v="6100100"/>
    <x v="6"/>
    <s v="A2582282"/>
    <s v="A25822820068"/>
    <s v="1080001"/>
    <n v="201605"/>
    <s v="CR"/>
    <n v="23809.85"/>
    <x v="3"/>
    <x v="1"/>
  </r>
  <r>
    <s v="2201"/>
    <s v="6100100"/>
    <x v="6"/>
    <s v="A2582282"/>
    <s v="A25822820075"/>
    <s v="1080001"/>
    <n v="201605"/>
    <s v="CR"/>
    <n v="2629.3"/>
    <x v="3"/>
    <x v="1"/>
  </r>
  <r>
    <s v="2201"/>
    <s v="6100100"/>
    <x v="6"/>
    <s v="A2582282"/>
    <s v="A25822820076"/>
    <s v="1080001"/>
    <n v="201605"/>
    <s v="CR"/>
    <n v="0"/>
    <x v="3"/>
    <x v="1"/>
  </r>
  <r>
    <s v="2201"/>
    <s v="6100100"/>
    <x v="6"/>
    <s v="A2582282"/>
    <s v="A25822820077"/>
    <s v="1080001"/>
    <n v="201605"/>
    <s v="CR"/>
    <n v="38359.599999999999"/>
    <x v="3"/>
    <x v="1"/>
  </r>
  <r>
    <s v="2201"/>
    <s v="6100100"/>
    <x v="6"/>
    <s v="A2582282"/>
    <s v="A25822820078"/>
    <s v="1080001"/>
    <n v="201605"/>
    <s v="CR"/>
    <n v="0.32"/>
    <x v="3"/>
    <x v="1"/>
  </r>
  <r>
    <s v="2201"/>
    <s v="6100100"/>
    <x v="6"/>
    <s v="A2582282"/>
    <s v="A25822820082"/>
    <s v="1080001"/>
    <n v="201605"/>
    <s v="CR"/>
    <n v="982.02"/>
    <x v="3"/>
    <x v="1"/>
  </r>
  <r>
    <s v="2201"/>
    <s v="6100100"/>
    <x v="6"/>
    <s v="A2582282"/>
    <s v="A25822820083"/>
    <s v="1080001"/>
    <n v="201605"/>
    <s v="CR"/>
    <n v="1121.05"/>
    <x v="3"/>
    <x v="1"/>
  </r>
  <r>
    <s v="2201"/>
    <s v="6100100"/>
    <x v="6"/>
    <s v="A2582282"/>
    <s v="A25822820084"/>
    <s v="1080001"/>
    <n v="201605"/>
    <s v="CR"/>
    <n v="0"/>
    <x v="3"/>
    <x v="1"/>
  </r>
  <r>
    <s v="2201"/>
    <s v="6100100"/>
    <x v="6"/>
    <s v="A2582282"/>
    <s v="A25822820092"/>
    <s v="1080001"/>
    <n v="201605"/>
    <s v="CR"/>
    <n v="14180"/>
    <x v="3"/>
    <x v="1"/>
  </r>
  <r>
    <s v="2201"/>
    <s v="6100100"/>
    <x v="6"/>
    <s v="A2582282"/>
    <s v="A25822820093"/>
    <s v="1080001"/>
    <n v="201605"/>
    <s v="CR"/>
    <n v="11068"/>
    <x v="3"/>
    <x v="1"/>
  </r>
  <r>
    <s v="2201"/>
    <s v="6100100"/>
    <x v="6"/>
    <s v="A2582282"/>
    <s v="A25822820094"/>
    <s v="1080001"/>
    <n v="201605"/>
    <s v="CR"/>
    <n v="-0.6"/>
    <x v="3"/>
    <x v="1"/>
  </r>
  <r>
    <s v="2201"/>
    <s v="6100100"/>
    <x v="6"/>
    <s v="A2582282"/>
    <s v="A25822820096"/>
    <s v="1080001"/>
    <n v="201605"/>
    <s v="CR"/>
    <n v="0"/>
    <x v="3"/>
    <x v="1"/>
  </r>
  <r>
    <s v="2201"/>
    <s v="6100100"/>
    <x v="6"/>
    <s v="A2582282"/>
    <s v="A25822820098"/>
    <s v="1080001"/>
    <n v="201605"/>
    <s v="CR"/>
    <n v="5748.19"/>
    <x v="3"/>
    <x v="1"/>
  </r>
  <r>
    <s v="2201"/>
    <s v="6100100"/>
    <x v="6"/>
    <s v="A2582282"/>
    <s v="A25822820103"/>
    <s v="1080001"/>
    <n v="201605"/>
    <s v="CR"/>
    <n v="3256.07"/>
    <x v="3"/>
    <x v="1"/>
  </r>
  <r>
    <s v="2201"/>
    <s v="6100100"/>
    <x v="6"/>
    <s v="A2582282"/>
    <s v="A25822820106"/>
    <s v="1080001"/>
    <n v="201605"/>
    <s v="CR"/>
    <n v="1934"/>
    <x v="3"/>
    <x v="1"/>
  </r>
  <r>
    <s v="2201"/>
    <s v="6100100"/>
    <x v="6"/>
    <s v="A2582282"/>
    <s v="A25822820116"/>
    <s v="1080001"/>
    <n v="201605"/>
    <s v="CR"/>
    <n v="2880"/>
    <x v="3"/>
    <x v="1"/>
  </r>
  <r>
    <s v="2201"/>
    <s v="6100100"/>
    <x v="6"/>
    <s v="A2582286"/>
    <s v="A25822860006"/>
    <s v="1080001"/>
    <n v="201605"/>
    <s v="CR"/>
    <n v="0"/>
    <x v="3"/>
    <x v="1"/>
  </r>
  <r>
    <s v="2201"/>
    <s v="6100100"/>
    <x v="6"/>
    <s v="A2582286"/>
    <s v="A25822860010"/>
    <s v="1080001"/>
    <n v="201605"/>
    <s v="CR"/>
    <n v="0"/>
    <x v="3"/>
    <x v="1"/>
  </r>
  <r>
    <s v="2201"/>
    <s v="6100100"/>
    <x v="6"/>
    <s v="A2582286"/>
    <s v="A25822860012"/>
    <s v="1080001"/>
    <n v="201605"/>
    <s v="CR"/>
    <n v="939"/>
    <x v="3"/>
    <x v="1"/>
  </r>
  <r>
    <s v="2201"/>
    <s v="6100100"/>
    <x v="6"/>
    <s v="A2582286"/>
    <s v="A25822860014"/>
    <s v="1080001"/>
    <n v="201605"/>
    <s v="CR"/>
    <n v="10561.62"/>
    <x v="3"/>
    <x v="1"/>
  </r>
  <r>
    <s v="2201"/>
    <s v="6100100"/>
    <x v="6"/>
    <s v="A2582286"/>
    <s v="A25822860016"/>
    <s v="1080001"/>
    <n v="201605"/>
    <s v="CR"/>
    <n v="2104"/>
    <x v="3"/>
    <x v="1"/>
  </r>
  <r>
    <s v="2201"/>
    <s v="6100100"/>
    <x v="6"/>
    <s v="A2582286"/>
    <s v="A25822860017"/>
    <s v="1080001"/>
    <n v="201605"/>
    <s v="CR"/>
    <n v="0.04"/>
    <x v="3"/>
    <x v="1"/>
  </r>
  <r>
    <s v="2201"/>
    <s v="6100100"/>
    <x v="6"/>
    <s v="A2582286"/>
    <s v="A25822860018"/>
    <s v="1080001"/>
    <n v="201605"/>
    <s v="CR"/>
    <n v="842"/>
    <x v="3"/>
    <x v="1"/>
  </r>
  <r>
    <s v="2201"/>
    <s v="6100100"/>
    <x v="6"/>
    <s v="A2582286"/>
    <s v="A25822860020"/>
    <s v="1080001"/>
    <n v="201605"/>
    <s v="CR"/>
    <n v="-0.92"/>
    <x v="3"/>
    <x v="1"/>
  </r>
  <r>
    <s v="2201"/>
    <s v="6100100"/>
    <x v="6"/>
    <s v="A2582286"/>
    <s v="A25822860024"/>
    <s v="1080001"/>
    <n v="201605"/>
    <s v="CR"/>
    <n v="0"/>
    <x v="3"/>
    <x v="1"/>
  </r>
  <r>
    <s v="2201"/>
    <s v="6100100"/>
    <x v="6"/>
    <s v="A2582286"/>
    <s v="A25822860025"/>
    <s v="1080001"/>
    <n v="201605"/>
    <s v="CR"/>
    <n v="-0.4"/>
    <x v="3"/>
    <x v="1"/>
  </r>
  <r>
    <s v="2201"/>
    <s v="6100100"/>
    <x v="6"/>
    <s v="A2582286"/>
    <s v="A25822860026"/>
    <s v="1080001"/>
    <n v="201605"/>
    <s v="CR"/>
    <n v="4001"/>
    <x v="3"/>
    <x v="1"/>
  </r>
  <r>
    <s v="2201"/>
    <s v="6100100"/>
    <x v="6"/>
    <s v="A2582286"/>
    <s v="A25822860032"/>
    <s v="1080001"/>
    <n v="201605"/>
    <s v="CR"/>
    <n v="3165"/>
    <x v="3"/>
    <x v="1"/>
  </r>
  <r>
    <s v="2201"/>
    <s v="6100100"/>
    <x v="6"/>
    <s v="A2582286"/>
    <s v="A25822860033"/>
    <s v="1080001"/>
    <n v="201605"/>
    <s v="CR"/>
    <n v="748.16"/>
    <x v="3"/>
    <x v="1"/>
  </r>
  <r>
    <s v="2201"/>
    <s v="6100100"/>
    <x v="6"/>
    <s v="A2582286"/>
    <s v="A25822860042"/>
    <s v="1080001"/>
    <n v="201605"/>
    <s v="CR"/>
    <n v="3007"/>
    <x v="3"/>
    <x v="1"/>
  </r>
  <r>
    <s v="2201"/>
    <s v="6100100"/>
    <x v="6"/>
    <s v="A2582286"/>
    <s v="A25822860047"/>
    <s v="1080001"/>
    <n v="201605"/>
    <s v="CR"/>
    <n v="715"/>
    <x v="3"/>
    <x v="1"/>
  </r>
  <r>
    <s v="2201"/>
    <s v="6100100"/>
    <x v="6"/>
    <s v="A2582286"/>
    <s v="A25822860048"/>
    <s v="1080001"/>
    <n v="201605"/>
    <s v="CR"/>
    <n v="2649"/>
    <x v="3"/>
    <x v="1"/>
  </r>
  <r>
    <s v="2201"/>
    <s v="6100100"/>
    <x v="6"/>
    <s v="A2582287"/>
    <s v="A25822870006"/>
    <s v="1080001"/>
    <n v="201605"/>
    <s v="CR"/>
    <n v="0"/>
    <x v="3"/>
    <x v="1"/>
  </r>
  <r>
    <s v="2201"/>
    <s v="6100100"/>
    <x v="6"/>
    <s v="A2582287"/>
    <s v="A25822870007"/>
    <s v="1080001"/>
    <n v="201605"/>
    <s v="CR"/>
    <n v="2498.3200000000002"/>
    <x v="3"/>
    <x v="1"/>
  </r>
  <r>
    <s v="2201"/>
    <s v="6100100"/>
    <x v="6"/>
    <s v="A2582287"/>
    <s v="A25822870010"/>
    <s v="1080001"/>
    <n v="201605"/>
    <s v="CR"/>
    <n v="0"/>
    <x v="3"/>
    <x v="1"/>
  </r>
  <r>
    <s v="2201"/>
    <s v="6100100"/>
    <x v="6"/>
    <s v="A2582287"/>
    <s v="A25822870016"/>
    <s v="1080001"/>
    <n v="201605"/>
    <s v="CR"/>
    <n v="550.44000000000005"/>
    <x v="3"/>
    <x v="1"/>
  </r>
  <r>
    <s v="2201"/>
    <s v="6100100"/>
    <x v="6"/>
    <s v="A2582287"/>
    <s v="A25822870019"/>
    <s v="1080001"/>
    <n v="201605"/>
    <s v="CR"/>
    <n v="0"/>
    <x v="3"/>
    <x v="1"/>
  </r>
  <r>
    <s v="2201"/>
    <s v="6100100"/>
    <x v="6"/>
    <s v="A2582287"/>
    <s v="A25822870020"/>
    <s v="1080001"/>
    <n v="201605"/>
    <s v="CR"/>
    <n v="0"/>
    <x v="3"/>
    <x v="1"/>
  </r>
  <r>
    <s v="2201"/>
    <s v="6100100"/>
    <x v="6"/>
    <s v="A2582287"/>
    <s v="A25822870022"/>
    <s v="1080001"/>
    <n v="201605"/>
    <s v="CR"/>
    <n v="-302.48"/>
    <x v="3"/>
    <x v="1"/>
  </r>
  <r>
    <s v="2201"/>
    <s v="6100100"/>
    <x v="6"/>
    <s v="A2582287"/>
    <s v="A25822870023"/>
    <s v="1080001"/>
    <n v="201605"/>
    <s v="CR"/>
    <n v="0"/>
    <x v="3"/>
    <x v="1"/>
  </r>
  <r>
    <s v="2201"/>
    <s v="6100100"/>
    <x v="6"/>
    <s v="A2582287"/>
    <s v="A25822870028"/>
    <s v="1080001"/>
    <n v="201605"/>
    <s v="CR"/>
    <n v="-828.82"/>
    <x v="3"/>
    <x v="1"/>
  </r>
  <r>
    <s v="2201"/>
    <s v="6100100"/>
    <x v="6"/>
    <s v="A2582287"/>
    <s v="A25822870033"/>
    <s v="1080001"/>
    <n v="201605"/>
    <s v="CR"/>
    <n v="47.97"/>
    <x v="3"/>
    <x v="1"/>
  </r>
  <r>
    <s v="2201"/>
    <s v="6100100"/>
    <x v="6"/>
    <s v="A2585773"/>
    <s v="A25857730004"/>
    <s v="1080001"/>
    <n v="201605"/>
    <s v="CR"/>
    <n v="1777.2"/>
    <x v="3"/>
    <x v="1"/>
  </r>
  <r>
    <s v="2201"/>
    <s v="6100100"/>
    <x v="6"/>
    <s v="A2528075"/>
    <s v="A25280750002"/>
    <s v="1080001"/>
    <n v="201606"/>
    <s v="CR"/>
    <n v="16789"/>
    <x v="3"/>
    <x v="1"/>
  </r>
  <r>
    <s v="2201"/>
    <s v="6100100"/>
    <x v="6"/>
    <s v="A2528076"/>
    <s v="A25280760070"/>
    <s v="1080001"/>
    <n v="201606"/>
    <s v="CR"/>
    <n v="242831.5"/>
    <x v="3"/>
    <x v="1"/>
  </r>
  <r>
    <s v="2201"/>
    <s v="6100100"/>
    <x v="6"/>
    <s v="A2582282"/>
    <s v="A25822820002"/>
    <s v="1080001"/>
    <n v="201606"/>
    <s v="CR"/>
    <n v="8807.74"/>
    <x v="3"/>
    <x v="1"/>
  </r>
  <r>
    <s v="2201"/>
    <s v="6100100"/>
    <x v="6"/>
    <s v="A2582282"/>
    <s v="A25822820034"/>
    <s v="1080001"/>
    <n v="201606"/>
    <s v="CR"/>
    <n v="7678"/>
    <x v="3"/>
    <x v="1"/>
  </r>
  <r>
    <s v="2201"/>
    <s v="6100100"/>
    <x v="6"/>
    <s v="A2582282"/>
    <s v="A25822820052"/>
    <s v="1080001"/>
    <n v="201606"/>
    <s v="CR"/>
    <n v="13356.51"/>
    <x v="3"/>
    <x v="1"/>
  </r>
  <r>
    <s v="2201"/>
    <s v="6100100"/>
    <x v="6"/>
    <s v="A2582282"/>
    <s v="A25822820064"/>
    <s v="1080001"/>
    <n v="201606"/>
    <s v="CR"/>
    <n v="-0.28000000000000003"/>
    <x v="3"/>
    <x v="1"/>
  </r>
  <r>
    <s v="2201"/>
    <s v="6100100"/>
    <x v="6"/>
    <s v="A2582282"/>
    <s v="A25822820068"/>
    <s v="1080001"/>
    <n v="201606"/>
    <s v="CR"/>
    <n v="1052.6300000000001"/>
    <x v="3"/>
    <x v="1"/>
  </r>
  <r>
    <s v="2201"/>
    <s v="6100100"/>
    <x v="6"/>
    <s v="A2582282"/>
    <s v="A25822820075"/>
    <s v="1080001"/>
    <n v="201606"/>
    <s v="CR"/>
    <n v="-238.27"/>
    <x v="3"/>
    <x v="1"/>
  </r>
  <r>
    <s v="2201"/>
    <s v="6100100"/>
    <x v="6"/>
    <s v="A2582282"/>
    <s v="A25822820077"/>
    <s v="1080001"/>
    <n v="201606"/>
    <s v="CR"/>
    <n v="33737.919999999998"/>
    <x v="3"/>
    <x v="1"/>
  </r>
  <r>
    <s v="2201"/>
    <s v="6100100"/>
    <x v="6"/>
    <s v="A2582282"/>
    <s v="A25822820078"/>
    <s v="1080001"/>
    <n v="201606"/>
    <s v="CR"/>
    <n v="0.48"/>
    <x v="3"/>
    <x v="1"/>
  </r>
  <r>
    <s v="2201"/>
    <s v="6100100"/>
    <x v="6"/>
    <s v="A2582282"/>
    <s v="A25822820083"/>
    <s v="1080001"/>
    <n v="201606"/>
    <s v="CR"/>
    <n v="1121.05"/>
    <x v="3"/>
    <x v="1"/>
  </r>
  <r>
    <s v="2201"/>
    <s v="6100100"/>
    <x v="6"/>
    <s v="A2582282"/>
    <s v="A25822820084"/>
    <s v="1080001"/>
    <n v="201606"/>
    <s v="CR"/>
    <n v="0"/>
    <x v="3"/>
    <x v="1"/>
  </r>
  <r>
    <s v="2201"/>
    <s v="6100100"/>
    <x v="6"/>
    <s v="A2582282"/>
    <s v="A25822820092"/>
    <s v="1080001"/>
    <n v="201606"/>
    <s v="CR"/>
    <n v="0"/>
    <x v="3"/>
    <x v="1"/>
  </r>
  <r>
    <s v="2201"/>
    <s v="6100100"/>
    <x v="6"/>
    <s v="A2582282"/>
    <s v="A25822820093"/>
    <s v="1080001"/>
    <n v="201606"/>
    <s v="CR"/>
    <n v="0"/>
    <x v="3"/>
    <x v="1"/>
  </r>
  <r>
    <s v="2201"/>
    <s v="6100100"/>
    <x v="6"/>
    <s v="A2582282"/>
    <s v="A25822820094"/>
    <s v="1080001"/>
    <n v="201606"/>
    <s v="CR"/>
    <n v="0.24"/>
    <x v="3"/>
    <x v="1"/>
  </r>
  <r>
    <s v="2201"/>
    <s v="6100100"/>
    <x v="6"/>
    <s v="A2582282"/>
    <s v="A25822820095"/>
    <s v="1080001"/>
    <n v="201606"/>
    <s v="CR"/>
    <n v="262.3"/>
    <x v="3"/>
    <x v="1"/>
  </r>
  <r>
    <s v="2201"/>
    <s v="6100100"/>
    <x v="6"/>
    <s v="A2582282"/>
    <s v="A25822820096"/>
    <s v="1080001"/>
    <n v="201606"/>
    <s v="CR"/>
    <n v="0.48"/>
    <x v="3"/>
    <x v="1"/>
  </r>
  <r>
    <s v="2201"/>
    <s v="6100100"/>
    <x v="6"/>
    <s v="A2582282"/>
    <s v="A25822820098"/>
    <s v="1080001"/>
    <n v="201606"/>
    <s v="CR"/>
    <n v="0.36"/>
    <x v="3"/>
    <x v="1"/>
  </r>
  <r>
    <s v="2201"/>
    <s v="6100100"/>
    <x v="6"/>
    <s v="A2582282"/>
    <s v="A25822820103"/>
    <s v="1080001"/>
    <n v="201606"/>
    <s v="CR"/>
    <n v="664.88"/>
    <x v="3"/>
    <x v="1"/>
  </r>
  <r>
    <s v="2201"/>
    <s v="6100100"/>
    <x v="6"/>
    <s v="A2582282"/>
    <s v="A25822820105"/>
    <s v="1080001"/>
    <n v="201606"/>
    <s v="CR"/>
    <n v="18739.939999999999"/>
    <x v="3"/>
    <x v="1"/>
  </r>
  <r>
    <s v="2201"/>
    <s v="6100100"/>
    <x v="6"/>
    <s v="A2582282"/>
    <s v="A25822820106"/>
    <s v="1080001"/>
    <n v="201606"/>
    <s v="CR"/>
    <n v="0.24"/>
    <x v="3"/>
    <x v="1"/>
  </r>
  <r>
    <s v="2201"/>
    <s v="6100100"/>
    <x v="6"/>
    <s v="A2582282"/>
    <s v="A25822820108"/>
    <s v="1080001"/>
    <n v="201606"/>
    <s v="CR"/>
    <n v="20431"/>
    <x v="3"/>
    <x v="1"/>
  </r>
  <r>
    <s v="2201"/>
    <s v="6100100"/>
    <x v="6"/>
    <s v="A2582282"/>
    <s v="A25822820116"/>
    <s v="1080001"/>
    <n v="201606"/>
    <s v="CR"/>
    <n v="215"/>
    <x v="3"/>
    <x v="1"/>
  </r>
  <r>
    <s v="2201"/>
    <s v="6100100"/>
    <x v="6"/>
    <s v="A2582282"/>
    <s v="A25822820121"/>
    <s v="1080001"/>
    <n v="201606"/>
    <s v="CR"/>
    <n v="10387"/>
    <x v="3"/>
    <x v="1"/>
  </r>
  <r>
    <s v="2201"/>
    <s v="6100100"/>
    <x v="6"/>
    <s v="A2582282"/>
    <s v="A25822820131"/>
    <s v="1080001"/>
    <n v="201606"/>
    <s v="CR"/>
    <n v="386"/>
    <x v="3"/>
    <x v="1"/>
  </r>
  <r>
    <s v="2201"/>
    <s v="6100100"/>
    <x v="6"/>
    <s v="A2582282"/>
    <s v="A25822820140"/>
    <s v="1080001"/>
    <n v="201606"/>
    <s v="CR"/>
    <n v="706"/>
    <x v="3"/>
    <x v="1"/>
  </r>
  <r>
    <s v="2201"/>
    <s v="6100100"/>
    <x v="6"/>
    <s v="A2582282"/>
    <s v="A25822820143"/>
    <s v="1080001"/>
    <n v="201606"/>
    <s v="CR"/>
    <n v="17261.18"/>
    <x v="3"/>
    <x v="1"/>
  </r>
  <r>
    <s v="2201"/>
    <s v="6100100"/>
    <x v="6"/>
    <s v="A2582286"/>
    <s v="A25822860002"/>
    <s v="1080001"/>
    <n v="201606"/>
    <s v="CR"/>
    <n v="17413.599999999999"/>
    <x v="3"/>
    <x v="1"/>
  </r>
  <r>
    <s v="2201"/>
    <s v="6100100"/>
    <x v="6"/>
    <s v="A2582286"/>
    <s v="A25822860006"/>
    <s v="1080001"/>
    <n v="201606"/>
    <s v="CR"/>
    <n v="-150"/>
    <x v="3"/>
    <x v="1"/>
  </r>
  <r>
    <s v="2201"/>
    <s v="6100100"/>
    <x v="6"/>
    <s v="A2582286"/>
    <s v="A25822860012"/>
    <s v="1080001"/>
    <n v="201606"/>
    <s v="CR"/>
    <n v="22899.77"/>
    <x v="3"/>
    <x v="1"/>
  </r>
  <r>
    <s v="2201"/>
    <s v="6100100"/>
    <x v="6"/>
    <s v="A2582286"/>
    <s v="A25822860014"/>
    <s v="1080001"/>
    <n v="201606"/>
    <s v="CR"/>
    <n v="2255.7600000000002"/>
    <x v="3"/>
    <x v="1"/>
  </r>
  <r>
    <s v="2201"/>
    <s v="6100100"/>
    <x v="6"/>
    <s v="A2582286"/>
    <s v="A25822860016"/>
    <s v="1080001"/>
    <n v="201606"/>
    <s v="CR"/>
    <n v="12788.5"/>
    <x v="3"/>
    <x v="1"/>
  </r>
  <r>
    <s v="2201"/>
    <s v="6100100"/>
    <x v="6"/>
    <s v="A2582286"/>
    <s v="A25822860018"/>
    <s v="1080001"/>
    <n v="201606"/>
    <s v="CR"/>
    <n v="0.08"/>
    <x v="3"/>
    <x v="1"/>
  </r>
  <r>
    <s v="2201"/>
    <s v="6100100"/>
    <x v="6"/>
    <s v="A2582286"/>
    <s v="A25822860020"/>
    <s v="1080001"/>
    <n v="201606"/>
    <s v="CR"/>
    <n v="374.08"/>
    <x v="3"/>
    <x v="1"/>
  </r>
  <r>
    <s v="2201"/>
    <s v="6100100"/>
    <x v="6"/>
    <s v="A2582286"/>
    <s v="A25822860024"/>
    <s v="1080001"/>
    <n v="201606"/>
    <s v="CR"/>
    <n v="-0.48"/>
    <x v="3"/>
    <x v="1"/>
  </r>
  <r>
    <s v="2201"/>
    <s v="6100100"/>
    <x v="6"/>
    <s v="A2582286"/>
    <s v="A25822860026"/>
    <s v="1080001"/>
    <n v="201606"/>
    <s v="CR"/>
    <n v="3279.4"/>
    <x v="3"/>
    <x v="1"/>
  </r>
  <r>
    <s v="2201"/>
    <s v="6100100"/>
    <x v="6"/>
    <s v="A2582286"/>
    <s v="A25822860032"/>
    <s v="1080001"/>
    <n v="201606"/>
    <s v="CR"/>
    <n v="0.52"/>
    <x v="3"/>
    <x v="1"/>
  </r>
  <r>
    <s v="2201"/>
    <s v="6100100"/>
    <x v="6"/>
    <s v="A2582286"/>
    <s v="A25822860033"/>
    <s v="1080001"/>
    <n v="201606"/>
    <s v="CR"/>
    <n v="100"/>
    <x v="3"/>
    <x v="1"/>
  </r>
  <r>
    <s v="2201"/>
    <s v="6100100"/>
    <x v="6"/>
    <s v="A2582286"/>
    <s v="A25822860041"/>
    <s v="1080001"/>
    <n v="201606"/>
    <s v="CR"/>
    <n v="5689.44"/>
    <x v="3"/>
    <x v="1"/>
  </r>
  <r>
    <s v="2201"/>
    <s v="6100100"/>
    <x v="6"/>
    <s v="A2582286"/>
    <s v="A25822860042"/>
    <s v="1080001"/>
    <n v="201606"/>
    <s v="CR"/>
    <n v="0.2"/>
    <x v="3"/>
    <x v="1"/>
  </r>
  <r>
    <s v="2201"/>
    <s v="6100100"/>
    <x v="6"/>
    <s v="A2582286"/>
    <s v="A25822860046"/>
    <s v="1080001"/>
    <n v="201606"/>
    <s v="CR"/>
    <n v="21432.86"/>
    <x v="3"/>
    <x v="1"/>
  </r>
  <r>
    <s v="2201"/>
    <s v="6100100"/>
    <x v="6"/>
    <s v="A2582286"/>
    <s v="A25822860047"/>
    <s v="1080001"/>
    <n v="201606"/>
    <s v="CR"/>
    <n v="-0.2"/>
    <x v="3"/>
    <x v="1"/>
  </r>
  <r>
    <s v="2201"/>
    <s v="6100100"/>
    <x v="6"/>
    <s v="A2582286"/>
    <s v="A25822860048"/>
    <s v="1080001"/>
    <n v="201606"/>
    <s v="CR"/>
    <n v="-646.36"/>
    <x v="3"/>
    <x v="1"/>
  </r>
  <r>
    <s v="2201"/>
    <s v="6100100"/>
    <x v="6"/>
    <s v="A2582286"/>
    <s v="A25822860055"/>
    <s v="1080001"/>
    <n v="201606"/>
    <s v="CR"/>
    <n v="13466"/>
    <x v="3"/>
    <x v="1"/>
  </r>
  <r>
    <s v="2201"/>
    <s v="6100100"/>
    <x v="6"/>
    <s v="A2582287"/>
    <s v="A25822870006"/>
    <s v="1080001"/>
    <n v="201606"/>
    <s v="CR"/>
    <n v="-319"/>
    <x v="3"/>
    <x v="1"/>
  </r>
  <r>
    <s v="2201"/>
    <s v="6100100"/>
    <x v="6"/>
    <s v="A2582287"/>
    <s v="A25822870007"/>
    <s v="1080001"/>
    <n v="201606"/>
    <s v="CR"/>
    <n v="30778.16"/>
    <x v="3"/>
    <x v="1"/>
  </r>
  <r>
    <s v="2201"/>
    <s v="6100100"/>
    <x v="6"/>
    <s v="A2582287"/>
    <s v="A25822870008"/>
    <s v="1080001"/>
    <n v="201606"/>
    <s v="CR"/>
    <n v="2147"/>
    <x v="3"/>
    <x v="1"/>
  </r>
  <r>
    <s v="2201"/>
    <s v="6100100"/>
    <x v="6"/>
    <s v="A2582287"/>
    <s v="A25822870016"/>
    <s v="1080001"/>
    <n v="201606"/>
    <s v="CR"/>
    <n v="0.12"/>
    <x v="3"/>
    <x v="1"/>
  </r>
  <r>
    <s v="2201"/>
    <s v="6100100"/>
    <x v="6"/>
    <s v="A2582287"/>
    <s v="A25822870019"/>
    <s v="1080001"/>
    <n v="201606"/>
    <s v="CR"/>
    <n v="0"/>
    <x v="3"/>
    <x v="1"/>
  </r>
  <r>
    <s v="2201"/>
    <s v="6100100"/>
    <x v="6"/>
    <s v="A2582287"/>
    <s v="A25822870020"/>
    <s v="1080001"/>
    <n v="201606"/>
    <s v="CR"/>
    <n v="0"/>
    <x v="3"/>
    <x v="1"/>
  </r>
  <r>
    <s v="2201"/>
    <s v="6100100"/>
    <x v="6"/>
    <s v="A2582287"/>
    <s v="A25822870022"/>
    <s v="1080001"/>
    <n v="201606"/>
    <s v="CR"/>
    <n v="-0.48"/>
    <x v="3"/>
    <x v="1"/>
  </r>
  <r>
    <s v="2201"/>
    <s v="6100100"/>
    <x v="6"/>
    <s v="A2582287"/>
    <s v="A25822870023"/>
    <s v="1080001"/>
    <n v="201606"/>
    <s v="CR"/>
    <n v="-0.16"/>
    <x v="3"/>
    <x v="1"/>
  </r>
  <r>
    <s v="2201"/>
    <s v="6100100"/>
    <x v="6"/>
    <s v="A2582287"/>
    <s v="A25822870028"/>
    <s v="1080001"/>
    <n v="201606"/>
    <s v="CR"/>
    <n v="-0.4"/>
    <x v="3"/>
    <x v="1"/>
  </r>
  <r>
    <s v="2201"/>
    <s v="6100100"/>
    <x v="6"/>
    <s v="A2585773"/>
    <s v="A25857730003"/>
    <s v="1080001"/>
    <n v="201606"/>
    <s v="CR"/>
    <n v="21740"/>
    <x v="3"/>
    <x v="1"/>
  </r>
  <r>
    <s v="2201"/>
    <s v="6100100"/>
    <x v="6"/>
    <s v="A2585773"/>
    <s v="A25857730004"/>
    <s v="1080001"/>
    <n v="201606"/>
    <s v="CR"/>
    <n v="1496.32"/>
    <x v="3"/>
    <x v="1"/>
  </r>
  <r>
    <s v="2201"/>
    <s v="6100100"/>
    <x v="6"/>
    <s v="A2528075"/>
    <s v="A25280750002"/>
    <s v="1080001"/>
    <n v="201607"/>
    <s v="CR"/>
    <n v="-16789"/>
    <x v="3"/>
    <x v="1"/>
  </r>
  <r>
    <s v="2201"/>
    <s v="6100100"/>
    <x v="6"/>
    <s v="A2582282"/>
    <s v="A25822820002"/>
    <s v="1080001"/>
    <n v="201607"/>
    <s v="CR"/>
    <n v="13988.08"/>
    <x v="3"/>
    <x v="1"/>
  </r>
  <r>
    <s v="2201"/>
    <s v="6100100"/>
    <x v="6"/>
    <s v="A2582282"/>
    <s v="A25822820052"/>
    <s v="1080001"/>
    <n v="201607"/>
    <s v="CR"/>
    <n v="4390"/>
    <x v="3"/>
    <x v="1"/>
  </r>
  <r>
    <s v="2201"/>
    <s v="6100100"/>
    <x v="6"/>
    <s v="A2582282"/>
    <s v="A25822820077"/>
    <s v="1080001"/>
    <n v="201607"/>
    <s v="CR"/>
    <n v="-0.04"/>
    <x v="3"/>
    <x v="1"/>
  </r>
  <r>
    <s v="2201"/>
    <s v="6100100"/>
    <x v="6"/>
    <s v="A2582282"/>
    <s v="A25822820090"/>
    <s v="1080001"/>
    <n v="201607"/>
    <s v="CR"/>
    <n v="12848.4"/>
    <x v="3"/>
    <x v="1"/>
  </r>
  <r>
    <s v="2201"/>
    <s v="6100100"/>
    <x v="6"/>
    <s v="A2582282"/>
    <s v="A25822820105"/>
    <s v="1080001"/>
    <n v="201607"/>
    <s v="CR"/>
    <n v="5572"/>
    <x v="3"/>
    <x v="1"/>
  </r>
  <r>
    <s v="2201"/>
    <s v="6100100"/>
    <x v="6"/>
    <s v="A2582282"/>
    <s v="A25822820107"/>
    <s v="1080001"/>
    <n v="201607"/>
    <s v="CR"/>
    <n v="7906.64"/>
    <x v="3"/>
    <x v="1"/>
  </r>
  <r>
    <s v="2201"/>
    <s v="6100100"/>
    <x v="6"/>
    <s v="A2582282"/>
    <s v="A25822820108"/>
    <s v="1080001"/>
    <n v="201607"/>
    <s v="CR"/>
    <n v="8276.1299999999992"/>
    <x v="3"/>
    <x v="1"/>
  </r>
  <r>
    <s v="2201"/>
    <s v="6100100"/>
    <x v="6"/>
    <s v="A2582282"/>
    <s v="A25822820119"/>
    <s v="1080001"/>
    <n v="201607"/>
    <s v="CR"/>
    <n v="4110.24"/>
    <x v="3"/>
    <x v="1"/>
  </r>
  <r>
    <s v="2201"/>
    <s v="6100100"/>
    <x v="6"/>
    <s v="A2582282"/>
    <s v="A25822820121"/>
    <s v="1080001"/>
    <n v="201607"/>
    <s v="CR"/>
    <n v="-4200"/>
    <x v="3"/>
    <x v="1"/>
  </r>
  <r>
    <s v="2201"/>
    <s v="6100100"/>
    <x v="6"/>
    <s v="A2582282"/>
    <s v="A25822820124"/>
    <s v="1080001"/>
    <n v="201607"/>
    <s v="CR"/>
    <n v="7492"/>
    <x v="3"/>
    <x v="1"/>
  </r>
  <r>
    <s v="2201"/>
    <s v="6100100"/>
    <x v="6"/>
    <s v="A2582282"/>
    <s v="A25822820125"/>
    <s v="1080001"/>
    <n v="201607"/>
    <s v="CR"/>
    <n v="2234"/>
    <x v="3"/>
    <x v="1"/>
  </r>
  <r>
    <s v="2201"/>
    <s v="6100100"/>
    <x v="6"/>
    <s v="A2582282"/>
    <s v="A25822820131"/>
    <s v="1080001"/>
    <n v="201607"/>
    <s v="CR"/>
    <n v="-0.4"/>
    <x v="3"/>
    <x v="1"/>
  </r>
  <r>
    <s v="2201"/>
    <s v="6100100"/>
    <x v="6"/>
    <s v="A2582282"/>
    <s v="A25822820140"/>
    <s v="1080001"/>
    <n v="201607"/>
    <s v="CR"/>
    <n v="0.32"/>
    <x v="3"/>
    <x v="1"/>
  </r>
  <r>
    <s v="2201"/>
    <s v="6100100"/>
    <x v="6"/>
    <s v="A2582282"/>
    <s v="A25822820141"/>
    <s v="1080001"/>
    <n v="201607"/>
    <s v="CR"/>
    <n v="6202.7"/>
    <x v="3"/>
    <x v="1"/>
  </r>
  <r>
    <s v="2201"/>
    <s v="6100100"/>
    <x v="6"/>
    <s v="A2582282"/>
    <s v="A25822820142"/>
    <s v="1080001"/>
    <n v="201607"/>
    <s v="CR"/>
    <n v="4420.7"/>
    <x v="3"/>
    <x v="1"/>
  </r>
  <r>
    <s v="2201"/>
    <s v="6100100"/>
    <x v="6"/>
    <s v="A2582282"/>
    <s v="A25822820144"/>
    <s v="1080001"/>
    <n v="201607"/>
    <s v="CR"/>
    <n v="12015.1"/>
    <x v="3"/>
    <x v="1"/>
  </r>
  <r>
    <s v="2201"/>
    <s v="6100100"/>
    <x v="6"/>
    <s v="A2582282"/>
    <s v="A25822820146"/>
    <s v="1080001"/>
    <n v="201607"/>
    <s v="CR"/>
    <n v="4663"/>
    <x v="3"/>
    <x v="1"/>
  </r>
  <r>
    <s v="2201"/>
    <s v="6100100"/>
    <x v="6"/>
    <s v="A2582282"/>
    <s v="A25822820147"/>
    <s v="1080001"/>
    <n v="201607"/>
    <s v="CR"/>
    <n v="4528"/>
    <x v="3"/>
    <x v="1"/>
  </r>
  <r>
    <s v="2201"/>
    <s v="6100100"/>
    <x v="6"/>
    <s v="A2582282"/>
    <s v="A25822820148"/>
    <s v="1080001"/>
    <n v="201607"/>
    <s v="CR"/>
    <n v="5063"/>
    <x v="3"/>
    <x v="1"/>
  </r>
  <r>
    <s v="2201"/>
    <s v="6100100"/>
    <x v="6"/>
    <s v="A2582286"/>
    <s v="A25822860002"/>
    <s v="1080001"/>
    <n v="201607"/>
    <s v="CR"/>
    <n v="5128.16"/>
    <x v="3"/>
    <x v="1"/>
  </r>
  <r>
    <s v="2201"/>
    <s v="6100100"/>
    <x v="6"/>
    <s v="A2582286"/>
    <s v="A25822860012"/>
    <s v="1080001"/>
    <n v="201607"/>
    <s v="CR"/>
    <n v="16195.32"/>
    <x v="3"/>
    <x v="1"/>
  </r>
  <r>
    <s v="2201"/>
    <s v="6100100"/>
    <x v="6"/>
    <s v="A2582286"/>
    <s v="A25822860014"/>
    <s v="1080001"/>
    <n v="201607"/>
    <s v="CR"/>
    <n v="172244.29"/>
    <x v="3"/>
    <x v="1"/>
  </r>
  <r>
    <s v="2201"/>
    <s v="6100100"/>
    <x v="6"/>
    <s v="A2582286"/>
    <s v="A25822860026"/>
    <s v="1080001"/>
    <n v="201607"/>
    <s v="CR"/>
    <n v="0.16"/>
    <x v="3"/>
    <x v="1"/>
  </r>
  <r>
    <s v="2201"/>
    <s v="6100100"/>
    <x v="6"/>
    <s v="A2582286"/>
    <s v="A25822860046"/>
    <s v="1080001"/>
    <n v="201607"/>
    <s v="CR"/>
    <n v="14540.51"/>
    <x v="3"/>
    <x v="1"/>
  </r>
  <r>
    <s v="2201"/>
    <s v="6100100"/>
    <x v="6"/>
    <s v="A2582286"/>
    <s v="A25822860055"/>
    <s v="1080001"/>
    <n v="201607"/>
    <s v="CR"/>
    <n v="0.23"/>
    <x v="3"/>
    <x v="1"/>
  </r>
  <r>
    <s v="2201"/>
    <s v="6100100"/>
    <x v="6"/>
    <s v="A2582286"/>
    <s v="A25822860070"/>
    <s v="1080001"/>
    <n v="201607"/>
    <s v="CR"/>
    <n v="872.96"/>
    <x v="3"/>
    <x v="1"/>
  </r>
  <r>
    <s v="2201"/>
    <s v="6100100"/>
    <x v="6"/>
    <s v="A2582286"/>
    <s v="A25822860072"/>
    <s v="1080001"/>
    <n v="201607"/>
    <s v="CR"/>
    <n v="6457.18"/>
    <x v="3"/>
    <x v="1"/>
  </r>
  <r>
    <s v="2201"/>
    <s v="6100100"/>
    <x v="6"/>
    <s v="A2582286"/>
    <s v="A25822860073"/>
    <s v="1080001"/>
    <n v="201607"/>
    <s v="CR"/>
    <n v="528.11"/>
    <x v="3"/>
    <x v="1"/>
  </r>
  <r>
    <s v="2201"/>
    <s v="6100100"/>
    <x v="6"/>
    <s v="A2582286"/>
    <s v="A25822860080"/>
    <s v="1080001"/>
    <n v="201607"/>
    <s v="CR"/>
    <n v="760"/>
    <x v="3"/>
    <x v="1"/>
  </r>
  <r>
    <s v="2201"/>
    <s v="6100100"/>
    <x v="6"/>
    <s v="A2582286"/>
    <s v="A25822860081"/>
    <s v="1080001"/>
    <n v="201607"/>
    <s v="CR"/>
    <n v="3480"/>
    <x v="3"/>
    <x v="1"/>
  </r>
  <r>
    <s v="2201"/>
    <s v="6100100"/>
    <x v="6"/>
    <s v="A2582287"/>
    <s v="A25822870007"/>
    <s v="1080001"/>
    <n v="201607"/>
    <s v="CR"/>
    <n v="-0.25"/>
    <x v="3"/>
    <x v="1"/>
  </r>
  <r>
    <s v="2201"/>
    <s v="6100100"/>
    <x v="6"/>
    <s v="A2582287"/>
    <s v="A25822870008"/>
    <s v="1080001"/>
    <n v="201607"/>
    <s v="CR"/>
    <n v="18653.98"/>
    <x v="3"/>
    <x v="1"/>
  </r>
  <r>
    <s v="2201"/>
    <s v="6100100"/>
    <x v="6"/>
    <s v="A2585773"/>
    <s v="A25857730003"/>
    <s v="1080001"/>
    <n v="201607"/>
    <s v="CR"/>
    <n v="21745"/>
    <x v="3"/>
    <x v="1"/>
  </r>
  <r>
    <s v="2201"/>
    <s v="6100100"/>
    <x v="6"/>
    <s v="A2585773"/>
    <s v="A25857730006"/>
    <s v="1080001"/>
    <n v="201607"/>
    <s v="CR"/>
    <n v="1886.48"/>
    <x v="3"/>
    <x v="1"/>
  </r>
  <r>
    <s v="2201"/>
    <s v="6100100"/>
    <x v="6"/>
    <s v="A2582282"/>
    <s v="A25822820002"/>
    <s v="1080001"/>
    <n v="201608"/>
    <s v="CR"/>
    <n v="6775.19"/>
    <x v="3"/>
    <x v="1"/>
  </r>
  <r>
    <s v="2201"/>
    <s v="6100100"/>
    <x v="6"/>
    <s v="A2582282"/>
    <s v="A25822820052"/>
    <s v="1080001"/>
    <n v="201608"/>
    <s v="CR"/>
    <n v="-2862"/>
    <x v="3"/>
    <x v="1"/>
  </r>
  <r>
    <s v="2201"/>
    <s v="6100100"/>
    <x v="6"/>
    <s v="A2582282"/>
    <s v="A25822820083"/>
    <s v="1080001"/>
    <n v="201608"/>
    <s v="CR"/>
    <n v="2242.1"/>
    <x v="3"/>
    <x v="1"/>
  </r>
  <r>
    <s v="2201"/>
    <s v="6100100"/>
    <x v="6"/>
    <s v="A2582282"/>
    <s v="A25822820090"/>
    <s v="1080001"/>
    <n v="201608"/>
    <s v="CR"/>
    <n v="19154.71"/>
    <x v="3"/>
    <x v="1"/>
  </r>
  <r>
    <s v="2201"/>
    <s v="6100100"/>
    <x v="6"/>
    <s v="A2582282"/>
    <s v="A25822820099"/>
    <s v="1080001"/>
    <n v="201608"/>
    <s v="CR"/>
    <n v="11267"/>
    <x v="3"/>
    <x v="1"/>
  </r>
  <r>
    <s v="2201"/>
    <s v="6100100"/>
    <x v="6"/>
    <s v="A2582282"/>
    <s v="A25822820118"/>
    <s v="1080001"/>
    <n v="201608"/>
    <s v="CR"/>
    <n v="1087"/>
    <x v="3"/>
    <x v="1"/>
  </r>
  <r>
    <s v="2201"/>
    <s v="6100100"/>
    <x v="6"/>
    <s v="A2582282"/>
    <s v="A25822820121"/>
    <s v="1080001"/>
    <n v="201608"/>
    <s v="CR"/>
    <n v="-6187"/>
    <x v="3"/>
    <x v="1"/>
  </r>
  <r>
    <s v="2201"/>
    <s v="6100100"/>
    <x v="6"/>
    <s v="A2582282"/>
    <s v="A25822820124"/>
    <s v="1080001"/>
    <n v="201608"/>
    <s v="CR"/>
    <n v="3922"/>
    <x v="3"/>
    <x v="1"/>
  </r>
  <r>
    <s v="2201"/>
    <s v="6100100"/>
    <x v="6"/>
    <s v="A2582282"/>
    <s v="A25822820125"/>
    <s v="1080001"/>
    <n v="201608"/>
    <s v="CR"/>
    <n v="2958.46"/>
    <x v="3"/>
    <x v="1"/>
  </r>
  <r>
    <s v="2201"/>
    <s v="6100100"/>
    <x v="6"/>
    <s v="A2582282"/>
    <s v="A25822820133"/>
    <s v="1080001"/>
    <n v="201608"/>
    <s v="CR"/>
    <n v="4037.5"/>
    <x v="3"/>
    <x v="1"/>
  </r>
  <r>
    <s v="2201"/>
    <s v="6100100"/>
    <x v="6"/>
    <s v="A2582282"/>
    <s v="A25822820140"/>
    <s v="1080001"/>
    <n v="201608"/>
    <s v="CR"/>
    <n v="112.2"/>
    <x v="3"/>
    <x v="1"/>
  </r>
  <r>
    <s v="2201"/>
    <s v="6100100"/>
    <x v="6"/>
    <s v="A2582282"/>
    <s v="A25822820141"/>
    <s v="1080001"/>
    <n v="201608"/>
    <s v="CR"/>
    <n v="-13.57"/>
    <x v="3"/>
    <x v="1"/>
  </r>
  <r>
    <s v="2201"/>
    <s v="6100100"/>
    <x v="6"/>
    <s v="A2582282"/>
    <s v="A25822820143"/>
    <s v="1080001"/>
    <n v="201608"/>
    <s v="CR"/>
    <n v="14323.6"/>
    <x v="3"/>
    <x v="1"/>
  </r>
  <r>
    <s v="2201"/>
    <s v="6100100"/>
    <x v="6"/>
    <s v="A2582282"/>
    <s v="A25822820144"/>
    <s v="1080001"/>
    <n v="201608"/>
    <s v="CR"/>
    <n v="0"/>
    <x v="3"/>
    <x v="1"/>
  </r>
  <r>
    <s v="2201"/>
    <s v="6100100"/>
    <x v="6"/>
    <s v="A2582282"/>
    <s v="A25822820146"/>
    <s v="1080001"/>
    <n v="201608"/>
    <s v="CR"/>
    <n v="13443.42"/>
    <x v="3"/>
    <x v="1"/>
  </r>
  <r>
    <s v="2201"/>
    <s v="6100100"/>
    <x v="6"/>
    <s v="A2582282"/>
    <s v="A25822820147"/>
    <s v="1080001"/>
    <n v="201608"/>
    <s v="CR"/>
    <n v="345.42"/>
    <x v="3"/>
    <x v="1"/>
  </r>
  <r>
    <s v="2201"/>
    <s v="6100100"/>
    <x v="6"/>
    <s v="A2582282"/>
    <s v="A25822820148"/>
    <s v="1080001"/>
    <n v="201608"/>
    <s v="CR"/>
    <n v="955.32"/>
    <x v="3"/>
    <x v="1"/>
  </r>
  <r>
    <s v="2201"/>
    <s v="6100100"/>
    <x v="6"/>
    <s v="A2582282"/>
    <s v="A25822820160"/>
    <s v="1080001"/>
    <n v="201608"/>
    <s v="CR"/>
    <n v="10477"/>
    <x v="3"/>
    <x v="1"/>
  </r>
  <r>
    <s v="2201"/>
    <s v="6100100"/>
    <x v="6"/>
    <s v="A2582282"/>
    <s v="A25822820167"/>
    <s v="1080001"/>
    <n v="201608"/>
    <s v="CR"/>
    <n v="4145"/>
    <x v="3"/>
    <x v="1"/>
  </r>
  <r>
    <s v="2201"/>
    <s v="6100100"/>
    <x v="6"/>
    <s v="A2582282"/>
    <s v="A25822820172"/>
    <s v="1080001"/>
    <n v="201608"/>
    <s v="CR"/>
    <n v="4595"/>
    <x v="3"/>
    <x v="1"/>
  </r>
  <r>
    <s v="2201"/>
    <s v="6100100"/>
    <x v="6"/>
    <s v="A2582282"/>
    <s v="A25822820174"/>
    <s v="1080001"/>
    <n v="201608"/>
    <s v="CR"/>
    <n v="1652"/>
    <x v="3"/>
    <x v="1"/>
  </r>
  <r>
    <s v="2201"/>
    <s v="6100100"/>
    <x v="6"/>
    <s v="A2582282"/>
    <s v="A25822820177"/>
    <s v="1080001"/>
    <n v="201608"/>
    <s v="CR"/>
    <n v="8889"/>
    <x v="3"/>
    <x v="1"/>
  </r>
  <r>
    <s v="2201"/>
    <s v="6100100"/>
    <x v="6"/>
    <s v="A2582282"/>
    <s v="A25822820180"/>
    <s v="1080001"/>
    <n v="201608"/>
    <s v="CR"/>
    <n v="876"/>
    <x v="3"/>
    <x v="1"/>
  </r>
  <r>
    <s v="2201"/>
    <s v="6100100"/>
    <x v="6"/>
    <s v="A2582282"/>
    <s v="A25822820186"/>
    <s v="1080001"/>
    <n v="201608"/>
    <s v="CR"/>
    <n v="812"/>
    <x v="3"/>
    <x v="1"/>
  </r>
  <r>
    <s v="2201"/>
    <s v="6100100"/>
    <x v="6"/>
    <s v="A2582282"/>
    <s v="A25822820188"/>
    <s v="1080001"/>
    <n v="201608"/>
    <s v="CR"/>
    <n v="4941.22"/>
    <x v="3"/>
    <x v="1"/>
  </r>
  <r>
    <s v="2201"/>
    <s v="6100100"/>
    <x v="6"/>
    <s v="A2582282"/>
    <s v="A25822820189"/>
    <s v="1080001"/>
    <n v="201608"/>
    <s v="CR"/>
    <n v="6638"/>
    <x v="3"/>
    <x v="1"/>
  </r>
  <r>
    <s v="2201"/>
    <s v="6100100"/>
    <x v="6"/>
    <s v="A2582282"/>
    <s v="A25822820198"/>
    <s v="1080001"/>
    <n v="201608"/>
    <s v="CR"/>
    <n v="1205"/>
    <x v="3"/>
    <x v="1"/>
  </r>
  <r>
    <s v="2201"/>
    <s v="6100100"/>
    <x v="6"/>
    <s v="A2582286"/>
    <s v="A25822860002"/>
    <s v="1080001"/>
    <n v="201608"/>
    <s v="CR"/>
    <n v="7191.12"/>
    <x v="3"/>
    <x v="1"/>
  </r>
  <r>
    <s v="2201"/>
    <s v="6100100"/>
    <x v="6"/>
    <s v="A2582286"/>
    <s v="A25822860012"/>
    <s v="1080001"/>
    <n v="201608"/>
    <s v="CR"/>
    <n v="16101.5"/>
    <x v="3"/>
    <x v="1"/>
  </r>
  <r>
    <s v="2201"/>
    <s v="6100100"/>
    <x v="6"/>
    <s v="A2582286"/>
    <s v="A25822860014"/>
    <s v="1080001"/>
    <n v="201608"/>
    <s v="CR"/>
    <n v="-160132.57"/>
    <x v="3"/>
    <x v="1"/>
  </r>
  <r>
    <s v="2201"/>
    <s v="6100100"/>
    <x v="6"/>
    <s v="A2582286"/>
    <s v="A25822860046"/>
    <s v="1080001"/>
    <n v="201608"/>
    <s v="CR"/>
    <n v="12814.38"/>
    <x v="3"/>
    <x v="1"/>
  </r>
  <r>
    <s v="2201"/>
    <s v="6100100"/>
    <x v="6"/>
    <s v="A2582286"/>
    <s v="A25822860055"/>
    <s v="1080001"/>
    <n v="201608"/>
    <s v="CR"/>
    <n v="0.47"/>
    <x v="3"/>
    <x v="1"/>
  </r>
  <r>
    <s v="2201"/>
    <s v="6100100"/>
    <x v="6"/>
    <s v="A2582286"/>
    <s v="A25822860067"/>
    <s v="1080001"/>
    <n v="201608"/>
    <s v="CR"/>
    <n v="13407.01"/>
    <x v="3"/>
    <x v="1"/>
  </r>
  <r>
    <s v="2201"/>
    <s v="6100100"/>
    <x v="6"/>
    <s v="A2582286"/>
    <s v="A25822860071"/>
    <s v="1080001"/>
    <n v="201608"/>
    <s v="CR"/>
    <n v="5722"/>
    <x v="3"/>
    <x v="1"/>
  </r>
  <r>
    <s v="2201"/>
    <s v="6100100"/>
    <x v="6"/>
    <s v="A2582286"/>
    <s v="A25822860072"/>
    <s v="1080001"/>
    <n v="201608"/>
    <s v="CR"/>
    <n v="1680.52"/>
    <x v="3"/>
    <x v="1"/>
  </r>
  <r>
    <s v="2201"/>
    <s v="6100100"/>
    <x v="6"/>
    <s v="A2582286"/>
    <s v="A25822860076"/>
    <s v="1080001"/>
    <n v="201608"/>
    <s v="CR"/>
    <n v="876"/>
    <x v="3"/>
    <x v="1"/>
  </r>
  <r>
    <s v="2201"/>
    <s v="6100100"/>
    <x v="6"/>
    <s v="A2582286"/>
    <s v="A25822860077"/>
    <s v="1080001"/>
    <n v="201608"/>
    <s v="CR"/>
    <n v="3425.2"/>
    <x v="3"/>
    <x v="1"/>
  </r>
  <r>
    <s v="2201"/>
    <s v="6100100"/>
    <x v="6"/>
    <s v="A2582286"/>
    <s v="A25822860080"/>
    <s v="1080001"/>
    <n v="201608"/>
    <s v="CR"/>
    <n v="872.56"/>
    <x v="3"/>
    <x v="1"/>
  </r>
  <r>
    <s v="2201"/>
    <s v="6100100"/>
    <x v="6"/>
    <s v="A2582286"/>
    <s v="A25822860081"/>
    <s v="1080001"/>
    <n v="201608"/>
    <s v="CR"/>
    <n v="0"/>
    <x v="3"/>
    <x v="1"/>
  </r>
  <r>
    <s v="2201"/>
    <s v="6100100"/>
    <x v="6"/>
    <s v="A2582286"/>
    <s v="A25822860088"/>
    <s v="1080001"/>
    <n v="201608"/>
    <s v="CR"/>
    <n v="742"/>
    <x v="3"/>
    <x v="1"/>
  </r>
  <r>
    <s v="2201"/>
    <s v="6100100"/>
    <x v="6"/>
    <s v="A2582286"/>
    <s v="A25822860092"/>
    <s v="1080001"/>
    <n v="201608"/>
    <s v="CR"/>
    <n v="1330"/>
    <x v="3"/>
    <x v="1"/>
  </r>
  <r>
    <s v="2201"/>
    <s v="6100100"/>
    <x v="6"/>
    <s v="A2582286"/>
    <s v="A25822860100"/>
    <s v="1080001"/>
    <n v="201608"/>
    <s v="CR"/>
    <n v="1811"/>
    <x v="3"/>
    <x v="1"/>
  </r>
  <r>
    <s v="2201"/>
    <s v="6100100"/>
    <x v="6"/>
    <s v="A2582287"/>
    <s v="A25822870008"/>
    <s v="1080001"/>
    <n v="201608"/>
    <s v="CR"/>
    <n v="0.6"/>
    <x v="3"/>
    <x v="1"/>
  </r>
  <r>
    <s v="2201"/>
    <s v="6100100"/>
    <x v="6"/>
    <s v="A2585773"/>
    <s v="A25857730006"/>
    <s v="1080001"/>
    <n v="201608"/>
    <s v="CR"/>
    <n v="-0.36"/>
    <x v="3"/>
    <x v="1"/>
  </r>
  <r>
    <s v="2201"/>
    <s v="6100100"/>
    <x v="6"/>
    <s v="A2585773"/>
    <s v="A25857730007"/>
    <s v="1080001"/>
    <n v="201608"/>
    <s v="CR"/>
    <n v="20444.439999999999"/>
    <x v="3"/>
    <x v="1"/>
  </r>
  <r>
    <s v="2201"/>
    <s v="6100100"/>
    <x v="6"/>
    <s v="A2582282"/>
    <s v="A25822820002"/>
    <s v="1080001"/>
    <n v="201609"/>
    <s v="CR"/>
    <n v="-0.46"/>
    <x v="3"/>
    <x v="1"/>
  </r>
  <r>
    <s v="2201"/>
    <s v="6100100"/>
    <x v="6"/>
    <s v="A2582282"/>
    <s v="A25822820052"/>
    <s v="1080001"/>
    <n v="201609"/>
    <s v="CR"/>
    <n v="0"/>
    <x v="3"/>
    <x v="1"/>
  </r>
  <r>
    <s v="2201"/>
    <s v="6100100"/>
    <x v="6"/>
    <s v="A2582282"/>
    <s v="A25822820090"/>
    <s v="1080001"/>
    <n v="201609"/>
    <s v="CR"/>
    <n v="-2468.34"/>
    <x v="3"/>
    <x v="1"/>
  </r>
  <r>
    <s v="2201"/>
    <s v="6100100"/>
    <x v="6"/>
    <s v="A2582282"/>
    <s v="A25822820099"/>
    <s v="1080001"/>
    <n v="201609"/>
    <s v="CR"/>
    <n v="6633.57"/>
    <x v="3"/>
    <x v="1"/>
  </r>
  <r>
    <s v="2201"/>
    <s v="6100100"/>
    <x v="6"/>
    <s v="A2582282"/>
    <s v="A25822820118"/>
    <s v="1080001"/>
    <n v="201609"/>
    <s v="CR"/>
    <n v="8242.92"/>
    <x v="3"/>
    <x v="1"/>
  </r>
  <r>
    <s v="2201"/>
    <s v="6100100"/>
    <x v="6"/>
    <s v="A2582282"/>
    <s v="A25822820125"/>
    <s v="1080001"/>
    <n v="201609"/>
    <s v="CR"/>
    <n v="917"/>
    <x v="3"/>
    <x v="1"/>
  </r>
  <r>
    <s v="2201"/>
    <s v="6100100"/>
    <x v="6"/>
    <s v="A2582282"/>
    <s v="A25822820133"/>
    <s v="1080001"/>
    <n v="201609"/>
    <s v="CR"/>
    <n v="74.94"/>
    <x v="3"/>
    <x v="1"/>
  </r>
  <r>
    <s v="2201"/>
    <s v="6100100"/>
    <x v="6"/>
    <s v="A2582282"/>
    <s v="A25822820138"/>
    <s v="1080001"/>
    <n v="201609"/>
    <s v="CR"/>
    <n v="2983.14"/>
    <x v="3"/>
    <x v="1"/>
  </r>
  <r>
    <s v="2201"/>
    <s v="6100100"/>
    <x v="6"/>
    <s v="A2582282"/>
    <s v="A25822820144"/>
    <s v="1080001"/>
    <n v="201609"/>
    <s v="CR"/>
    <n v="0"/>
    <x v="3"/>
    <x v="1"/>
  </r>
  <r>
    <s v="2201"/>
    <s v="6100100"/>
    <x v="6"/>
    <s v="A2582282"/>
    <s v="A25822820158"/>
    <s v="1080001"/>
    <n v="201609"/>
    <s v="CR"/>
    <n v="15762"/>
    <x v="3"/>
    <x v="1"/>
  </r>
  <r>
    <s v="2201"/>
    <s v="6100100"/>
    <x v="6"/>
    <s v="A2582282"/>
    <s v="A25822820160"/>
    <s v="1080001"/>
    <n v="201609"/>
    <s v="CR"/>
    <n v="4986.26"/>
    <x v="3"/>
    <x v="1"/>
  </r>
  <r>
    <s v="2201"/>
    <s v="6100100"/>
    <x v="6"/>
    <s v="A2582282"/>
    <s v="A25822820163"/>
    <s v="1080001"/>
    <n v="201609"/>
    <s v="CR"/>
    <n v="1849"/>
    <x v="3"/>
    <x v="1"/>
  </r>
  <r>
    <s v="2201"/>
    <s v="6100100"/>
    <x v="6"/>
    <s v="A2582282"/>
    <s v="A25822820167"/>
    <s v="1080001"/>
    <n v="201609"/>
    <s v="CR"/>
    <n v="0.08"/>
    <x v="3"/>
    <x v="1"/>
  </r>
  <r>
    <s v="2201"/>
    <s v="6100100"/>
    <x v="6"/>
    <s v="A2582282"/>
    <s v="A25822820170"/>
    <s v="1080001"/>
    <n v="201609"/>
    <s v="CR"/>
    <n v="15464"/>
    <x v="3"/>
    <x v="1"/>
  </r>
  <r>
    <s v="2201"/>
    <s v="6100100"/>
    <x v="6"/>
    <s v="A2582282"/>
    <s v="A25822820171"/>
    <s v="1080001"/>
    <n v="201609"/>
    <s v="CR"/>
    <n v="10375"/>
    <x v="3"/>
    <x v="1"/>
  </r>
  <r>
    <s v="2201"/>
    <s v="6100100"/>
    <x v="6"/>
    <s v="A2582282"/>
    <s v="A25822820172"/>
    <s v="1080001"/>
    <n v="201609"/>
    <s v="CR"/>
    <n v="-0.06"/>
    <x v="3"/>
    <x v="1"/>
  </r>
  <r>
    <s v="2201"/>
    <s v="6100100"/>
    <x v="6"/>
    <s v="A2582282"/>
    <s v="A25822820173"/>
    <s v="1080001"/>
    <n v="201609"/>
    <s v="CR"/>
    <n v="4350"/>
    <x v="3"/>
    <x v="1"/>
  </r>
  <r>
    <s v="2201"/>
    <s v="6100100"/>
    <x v="6"/>
    <s v="A2582282"/>
    <s v="A25822820174"/>
    <s v="1080001"/>
    <n v="201609"/>
    <s v="CR"/>
    <n v="0.1"/>
    <x v="3"/>
    <x v="1"/>
  </r>
  <r>
    <s v="2201"/>
    <s v="6100100"/>
    <x v="6"/>
    <s v="A2582282"/>
    <s v="A25822820175"/>
    <s v="1080001"/>
    <n v="201609"/>
    <s v="CR"/>
    <n v="2707"/>
    <x v="3"/>
    <x v="1"/>
  </r>
  <r>
    <s v="2201"/>
    <s v="6100100"/>
    <x v="6"/>
    <s v="A2582282"/>
    <s v="A25822820177"/>
    <s v="1080001"/>
    <n v="201609"/>
    <s v="CR"/>
    <n v="7068"/>
    <x v="3"/>
    <x v="1"/>
  </r>
  <r>
    <s v="2201"/>
    <s v="6100100"/>
    <x v="6"/>
    <s v="A2582282"/>
    <s v="A25822820178"/>
    <s v="1080001"/>
    <n v="201609"/>
    <s v="CR"/>
    <n v="1356"/>
    <x v="3"/>
    <x v="1"/>
  </r>
  <r>
    <s v="2201"/>
    <s v="6100100"/>
    <x v="6"/>
    <s v="A2582282"/>
    <s v="A25822820180"/>
    <s v="1080001"/>
    <n v="201609"/>
    <s v="CR"/>
    <n v="199.6"/>
    <x v="3"/>
    <x v="1"/>
  </r>
  <r>
    <s v="2201"/>
    <s v="6100100"/>
    <x v="6"/>
    <s v="A2582282"/>
    <s v="A25822820183"/>
    <s v="1080001"/>
    <n v="201609"/>
    <s v="CR"/>
    <n v="873"/>
    <x v="3"/>
    <x v="1"/>
  </r>
  <r>
    <s v="2201"/>
    <s v="6100100"/>
    <x v="6"/>
    <s v="A2582282"/>
    <s v="A25822820184"/>
    <s v="1080001"/>
    <n v="201609"/>
    <s v="CR"/>
    <n v="5684"/>
    <x v="3"/>
    <x v="1"/>
  </r>
  <r>
    <s v="2201"/>
    <s v="6100100"/>
    <x v="6"/>
    <s v="A2582282"/>
    <s v="A25822820185"/>
    <s v="1080001"/>
    <n v="201609"/>
    <s v="CR"/>
    <n v="4694"/>
    <x v="3"/>
    <x v="1"/>
  </r>
  <r>
    <s v="2201"/>
    <s v="6100100"/>
    <x v="6"/>
    <s v="A2582282"/>
    <s v="A25822820186"/>
    <s v="1080001"/>
    <n v="201609"/>
    <s v="CR"/>
    <n v="5.22"/>
    <x v="3"/>
    <x v="1"/>
  </r>
  <r>
    <s v="2201"/>
    <s v="6100100"/>
    <x v="6"/>
    <s v="A2582282"/>
    <s v="A25822820188"/>
    <s v="1080001"/>
    <n v="201609"/>
    <s v="CR"/>
    <n v="-2438"/>
    <x v="3"/>
    <x v="1"/>
  </r>
  <r>
    <s v="2201"/>
    <s v="6100100"/>
    <x v="6"/>
    <s v="A2582282"/>
    <s v="A25822820189"/>
    <s v="1080001"/>
    <n v="201609"/>
    <s v="CR"/>
    <n v="8937.2800000000007"/>
    <x v="3"/>
    <x v="1"/>
  </r>
  <r>
    <s v="2201"/>
    <s v="6100100"/>
    <x v="6"/>
    <s v="A2582282"/>
    <s v="A25822820193"/>
    <s v="1080001"/>
    <n v="201609"/>
    <s v="CR"/>
    <n v="3139.6"/>
    <x v="3"/>
    <x v="1"/>
  </r>
  <r>
    <s v="2201"/>
    <s v="6100100"/>
    <x v="6"/>
    <s v="A2582282"/>
    <s v="A25822820198"/>
    <s v="1080001"/>
    <n v="201609"/>
    <s v="CR"/>
    <n v="12946"/>
    <x v="3"/>
    <x v="1"/>
  </r>
  <r>
    <s v="2201"/>
    <s v="6100100"/>
    <x v="6"/>
    <s v="A2582282"/>
    <s v="A25822820199"/>
    <s v="1080001"/>
    <n v="201609"/>
    <s v="CR"/>
    <n v="4092.24"/>
    <x v="3"/>
    <x v="1"/>
  </r>
  <r>
    <s v="2201"/>
    <s v="6100100"/>
    <x v="6"/>
    <s v="A2582282"/>
    <s v="A25822820208"/>
    <s v="1080001"/>
    <n v="201609"/>
    <s v="CR"/>
    <n v="1413"/>
    <x v="3"/>
    <x v="1"/>
  </r>
  <r>
    <s v="2201"/>
    <s v="6100100"/>
    <x v="6"/>
    <s v="A2582282"/>
    <s v="A25822820210"/>
    <s v="1080001"/>
    <n v="201609"/>
    <s v="CR"/>
    <n v="882"/>
    <x v="3"/>
    <x v="1"/>
  </r>
  <r>
    <s v="2201"/>
    <s v="6100100"/>
    <x v="6"/>
    <s v="A2582282"/>
    <s v="A25822820215"/>
    <s v="1080001"/>
    <n v="201609"/>
    <s v="CR"/>
    <n v="1348"/>
    <x v="3"/>
    <x v="1"/>
  </r>
  <r>
    <s v="2201"/>
    <s v="6100100"/>
    <x v="6"/>
    <s v="A2582282"/>
    <s v="A25822820217"/>
    <s v="1080001"/>
    <n v="201609"/>
    <s v="CR"/>
    <n v="185"/>
    <x v="3"/>
    <x v="1"/>
  </r>
  <r>
    <s v="2201"/>
    <s v="6100100"/>
    <x v="6"/>
    <s v="A2582282"/>
    <s v="A25822820220"/>
    <s v="1080001"/>
    <n v="201609"/>
    <s v="CR"/>
    <n v="5778"/>
    <x v="3"/>
    <x v="1"/>
  </r>
  <r>
    <s v="2201"/>
    <s v="6100100"/>
    <x v="6"/>
    <s v="A2582282"/>
    <s v="A25822820223"/>
    <s v="1080001"/>
    <n v="201609"/>
    <s v="CR"/>
    <n v="706"/>
    <x v="3"/>
    <x v="1"/>
  </r>
  <r>
    <s v="2201"/>
    <s v="6100100"/>
    <x v="6"/>
    <s v="A2582282"/>
    <s v="A25822820234"/>
    <s v="1080001"/>
    <n v="201609"/>
    <s v="CR"/>
    <n v="6302"/>
    <x v="3"/>
    <x v="1"/>
  </r>
  <r>
    <s v="2201"/>
    <s v="6100100"/>
    <x v="6"/>
    <s v="A2582286"/>
    <s v="A25822860002"/>
    <s v="1080001"/>
    <n v="201609"/>
    <s v="CR"/>
    <n v="-0.16"/>
    <x v="3"/>
    <x v="1"/>
  </r>
  <r>
    <s v="2201"/>
    <s v="6100100"/>
    <x v="6"/>
    <s v="A2582286"/>
    <s v="A25822860011"/>
    <s v="1080001"/>
    <n v="201609"/>
    <s v="CR"/>
    <n v="4427"/>
    <x v="3"/>
    <x v="1"/>
  </r>
  <r>
    <s v="2201"/>
    <s v="6100100"/>
    <x v="6"/>
    <s v="A2582286"/>
    <s v="A25822860012"/>
    <s v="1080001"/>
    <n v="201609"/>
    <s v="CR"/>
    <n v="7117.83"/>
    <x v="3"/>
    <x v="1"/>
  </r>
  <r>
    <s v="2201"/>
    <s v="6100100"/>
    <x v="6"/>
    <s v="A2582286"/>
    <s v="A25822860014"/>
    <s v="1080001"/>
    <n v="201609"/>
    <s v="CR"/>
    <n v="3301.03"/>
    <x v="3"/>
    <x v="1"/>
  </r>
  <r>
    <s v="2201"/>
    <s v="6100100"/>
    <x v="6"/>
    <s v="A2582286"/>
    <s v="A25822860046"/>
    <s v="1080001"/>
    <n v="201609"/>
    <s v="CR"/>
    <n v="-7529"/>
    <x v="3"/>
    <x v="1"/>
  </r>
  <r>
    <s v="2201"/>
    <s v="6100100"/>
    <x v="6"/>
    <s v="A2582286"/>
    <s v="A25822860057"/>
    <s v="1080001"/>
    <n v="201609"/>
    <s v="CR"/>
    <n v="20301.64"/>
    <x v="3"/>
    <x v="1"/>
  </r>
  <r>
    <s v="2201"/>
    <s v="6100100"/>
    <x v="6"/>
    <s v="A2582286"/>
    <s v="A25822860067"/>
    <s v="1080001"/>
    <n v="201609"/>
    <s v="CR"/>
    <n v="30494.46"/>
    <x v="3"/>
    <x v="1"/>
  </r>
  <r>
    <s v="2201"/>
    <s v="6100100"/>
    <x v="6"/>
    <s v="A2582286"/>
    <s v="A25822860071"/>
    <s v="1080001"/>
    <n v="201609"/>
    <s v="CR"/>
    <n v="2370.7600000000002"/>
    <x v="3"/>
    <x v="1"/>
  </r>
  <r>
    <s v="2201"/>
    <s v="6100100"/>
    <x v="6"/>
    <s v="A2582286"/>
    <s v="A25822860076"/>
    <s v="1080001"/>
    <n v="201609"/>
    <s v="CR"/>
    <n v="199.6"/>
    <x v="3"/>
    <x v="1"/>
  </r>
  <r>
    <s v="2201"/>
    <s v="6100100"/>
    <x v="6"/>
    <s v="A2582286"/>
    <s v="A25822860081"/>
    <s v="1080001"/>
    <n v="201609"/>
    <s v="CR"/>
    <n v="0.48"/>
    <x v="3"/>
    <x v="1"/>
  </r>
  <r>
    <s v="2201"/>
    <s v="6100100"/>
    <x v="6"/>
    <s v="A2582286"/>
    <s v="A25822860088"/>
    <s v="1080001"/>
    <n v="201609"/>
    <s v="CR"/>
    <n v="100.16"/>
    <x v="3"/>
    <x v="1"/>
  </r>
  <r>
    <s v="2201"/>
    <s v="6100100"/>
    <x v="6"/>
    <s v="A2582286"/>
    <s v="A25822860092"/>
    <s v="1080001"/>
    <n v="201609"/>
    <s v="CR"/>
    <n v="40.08"/>
    <x v="3"/>
    <x v="1"/>
  </r>
  <r>
    <s v="2201"/>
    <s v="6100100"/>
    <x v="6"/>
    <s v="A2582286"/>
    <s v="A25822860100"/>
    <s v="1080001"/>
    <n v="201609"/>
    <s v="CR"/>
    <n v="-1811"/>
    <x v="3"/>
    <x v="1"/>
  </r>
  <r>
    <s v="2201"/>
    <s v="6100100"/>
    <x v="6"/>
    <s v="A2582287"/>
    <s v="A25822870022"/>
    <s v="1080001"/>
    <n v="201609"/>
    <s v="CR"/>
    <n v="1484"/>
    <x v="3"/>
    <x v="1"/>
  </r>
  <r>
    <s v="2201"/>
    <s v="6100100"/>
    <x v="6"/>
    <s v="A2585754"/>
    <s v="A25857540004"/>
    <s v="1080001"/>
    <n v="201609"/>
    <s v="CR"/>
    <n v="9103.83"/>
    <x v="3"/>
    <x v="1"/>
  </r>
  <r>
    <s v="2201"/>
    <s v="6100100"/>
    <x v="6"/>
    <s v="A2585773"/>
    <s v="A25857730007"/>
    <s v="1080001"/>
    <n v="201609"/>
    <s v="CR"/>
    <n v="1100.25"/>
    <x v="3"/>
    <x v="1"/>
  </r>
  <r>
    <s v="2201"/>
    <s v="6100100"/>
    <x v="6"/>
    <s v="A2582282"/>
    <s v="A25822820001"/>
    <s v="1080001"/>
    <n v="201610"/>
    <s v="CR"/>
    <n v="7232"/>
    <x v="3"/>
    <x v="1"/>
  </r>
  <r>
    <s v="2201"/>
    <s v="6100100"/>
    <x v="6"/>
    <s v="A2582282"/>
    <s v="A25822820052"/>
    <s v="1080001"/>
    <n v="201610"/>
    <s v="CR"/>
    <n v="0"/>
    <x v="3"/>
    <x v="1"/>
  </r>
  <r>
    <s v="2201"/>
    <s v="6100100"/>
    <x v="6"/>
    <s v="A2582282"/>
    <s v="A25822820083"/>
    <s v="1080001"/>
    <n v="201610"/>
    <s v="CR"/>
    <n v="1121.05"/>
    <x v="3"/>
    <x v="1"/>
  </r>
  <r>
    <s v="2201"/>
    <s v="6100100"/>
    <x v="6"/>
    <s v="A2582282"/>
    <s v="A25822820090"/>
    <s v="1080001"/>
    <n v="201610"/>
    <s v="CR"/>
    <n v="934"/>
    <x v="3"/>
    <x v="1"/>
  </r>
  <r>
    <s v="2201"/>
    <s v="6100100"/>
    <x v="6"/>
    <s v="A2582282"/>
    <s v="A25822820099"/>
    <s v="1080001"/>
    <n v="201610"/>
    <s v="CR"/>
    <n v="-6633.48"/>
    <x v="3"/>
    <x v="1"/>
  </r>
  <r>
    <s v="2201"/>
    <s v="6100100"/>
    <x v="6"/>
    <s v="A2582282"/>
    <s v="A25822820118"/>
    <s v="1080001"/>
    <n v="201610"/>
    <s v="CR"/>
    <n v="1805.96"/>
    <x v="3"/>
    <x v="1"/>
  </r>
  <r>
    <s v="2201"/>
    <s v="6100100"/>
    <x v="6"/>
    <s v="A2582282"/>
    <s v="A25822820125"/>
    <s v="1080001"/>
    <n v="201610"/>
    <s v="CR"/>
    <n v="-917.5"/>
    <x v="3"/>
    <x v="1"/>
  </r>
  <r>
    <s v="2201"/>
    <s v="6100100"/>
    <x v="6"/>
    <s v="A2582282"/>
    <s v="A25822820144"/>
    <s v="1080001"/>
    <n v="201610"/>
    <s v="CR"/>
    <n v="0"/>
    <x v="3"/>
    <x v="1"/>
  </r>
  <r>
    <s v="2201"/>
    <s v="6100100"/>
    <x v="6"/>
    <s v="A2582282"/>
    <s v="A25822820146"/>
    <s v="1080001"/>
    <n v="201610"/>
    <s v="CR"/>
    <n v="2864"/>
    <x v="3"/>
    <x v="1"/>
  </r>
  <r>
    <s v="2201"/>
    <s v="6100100"/>
    <x v="6"/>
    <s v="A2582282"/>
    <s v="A25822820154"/>
    <s v="1080001"/>
    <n v="201610"/>
    <s v="CR"/>
    <n v="410.24"/>
    <x v="3"/>
    <x v="1"/>
  </r>
  <r>
    <s v="2201"/>
    <s v="6100100"/>
    <x v="6"/>
    <s v="A2582282"/>
    <s v="A25822820158"/>
    <s v="1080001"/>
    <n v="201610"/>
    <s v="CR"/>
    <n v="490.34"/>
    <x v="3"/>
    <x v="1"/>
  </r>
  <r>
    <s v="2201"/>
    <s v="6100100"/>
    <x v="6"/>
    <s v="A2582282"/>
    <s v="A25822820160"/>
    <s v="1080001"/>
    <n v="201610"/>
    <s v="CR"/>
    <n v="623.49"/>
    <x v="3"/>
    <x v="1"/>
  </r>
  <r>
    <s v="2201"/>
    <s v="6100100"/>
    <x v="6"/>
    <s v="A2582282"/>
    <s v="A25822820167"/>
    <s v="1080001"/>
    <n v="201610"/>
    <s v="CR"/>
    <n v="-122.76"/>
    <x v="3"/>
    <x v="1"/>
  </r>
  <r>
    <s v="2201"/>
    <s v="6100100"/>
    <x v="6"/>
    <s v="A2582282"/>
    <s v="A25822820168"/>
    <s v="1080001"/>
    <n v="201610"/>
    <s v="CR"/>
    <n v="5542"/>
    <x v="3"/>
    <x v="1"/>
  </r>
  <r>
    <s v="2201"/>
    <s v="6100100"/>
    <x v="6"/>
    <s v="A2582282"/>
    <s v="A25822820170"/>
    <s v="1080001"/>
    <n v="201610"/>
    <s v="CR"/>
    <n v="23258.400000000001"/>
    <x v="3"/>
    <x v="1"/>
  </r>
  <r>
    <s v="2201"/>
    <s v="6100100"/>
    <x v="6"/>
    <s v="A2582282"/>
    <s v="A25822820171"/>
    <s v="1080001"/>
    <n v="201610"/>
    <s v="CR"/>
    <n v="13027.25"/>
    <x v="3"/>
    <x v="1"/>
  </r>
  <r>
    <s v="2201"/>
    <s v="6100100"/>
    <x v="6"/>
    <s v="A2582282"/>
    <s v="A25822820175"/>
    <s v="1080001"/>
    <n v="201610"/>
    <s v="CR"/>
    <n v="0"/>
    <x v="3"/>
    <x v="1"/>
  </r>
  <r>
    <s v="2201"/>
    <s v="6100100"/>
    <x v="6"/>
    <s v="A2582282"/>
    <s v="A25822820178"/>
    <s v="1080001"/>
    <n v="201610"/>
    <s v="CR"/>
    <n v="2288.25"/>
    <x v="3"/>
    <x v="1"/>
  </r>
  <r>
    <s v="2201"/>
    <s v="6100100"/>
    <x v="6"/>
    <s v="A2582282"/>
    <s v="A25822820183"/>
    <s v="1080001"/>
    <n v="201610"/>
    <s v="CR"/>
    <n v="4619.96"/>
    <x v="3"/>
    <x v="1"/>
  </r>
  <r>
    <s v="2201"/>
    <s v="6100100"/>
    <x v="6"/>
    <s v="A2582282"/>
    <s v="A25822820184"/>
    <s v="1080001"/>
    <n v="201610"/>
    <s v="CR"/>
    <n v="7360"/>
    <x v="3"/>
    <x v="1"/>
  </r>
  <r>
    <s v="2201"/>
    <s v="6100100"/>
    <x v="6"/>
    <s v="A2582282"/>
    <s v="A25822820185"/>
    <s v="1080001"/>
    <n v="201610"/>
    <s v="CR"/>
    <n v="0"/>
    <x v="3"/>
    <x v="1"/>
  </r>
  <r>
    <s v="2201"/>
    <s v="6100100"/>
    <x v="6"/>
    <s v="A2582282"/>
    <s v="A25822820193"/>
    <s v="1080001"/>
    <n v="201610"/>
    <s v="CR"/>
    <n v="-1570"/>
    <x v="3"/>
    <x v="1"/>
  </r>
  <r>
    <s v="2201"/>
    <s v="6100100"/>
    <x v="6"/>
    <s v="A2582282"/>
    <s v="A25822820198"/>
    <s v="1080001"/>
    <n v="201610"/>
    <s v="CR"/>
    <n v="-6673.64"/>
    <x v="3"/>
    <x v="1"/>
  </r>
  <r>
    <s v="2201"/>
    <s v="6100100"/>
    <x v="6"/>
    <s v="A2582282"/>
    <s v="A25822820199"/>
    <s v="1080001"/>
    <n v="201610"/>
    <s v="CR"/>
    <n v="8131.96"/>
    <x v="3"/>
    <x v="1"/>
  </r>
  <r>
    <s v="2201"/>
    <s v="6100100"/>
    <x v="6"/>
    <s v="A2582282"/>
    <s v="A25822820207"/>
    <s v="1080001"/>
    <n v="201610"/>
    <s v="CR"/>
    <n v="2825.92"/>
    <x v="3"/>
    <x v="1"/>
  </r>
  <r>
    <s v="2201"/>
    <s v="6100100"/>
    <x v="6"/>
    <s v="A2582282"/>
    <s v="A25822820208"/>
    <s v="1080001"/>
    <n v="201610"/>
    <s v="CR"/>
    <n v="-0.36"/>
    <x v="3"/>
    <x v="1"/>
  </r>
  <r>
    <s v="2201"/>
    <s v="6100100"/>
    <x v="6"/>
    <s v="A2582282"/>
    <s v="A25822820210"/>
    <s v="1080001"/>
    <n v="201610"/>
    <s v="CR"/>
    <n v="525.16"/>
    <x v="3"/>
    <x v="1"/>
  </r>
  <r>
    <s v="2201"/>
    <s v="6100100"/>
    <x v="6"/>
    <s v="A2582282"/>
    <s v="A25822820212"/>
    <s v="1080001"/>
    <n v="201610"/>
    <s v="CR"/>
    <n v="4467.99"/>
    <x v="3"/>
    <x v="1"/>
  </r>
  <r>
    <s v="2201"/>
    <s v="6100100"/>
    <x v="6"/>
    <s v="A2582282"/>
    <s v="A25822820214"/>
    <s v="1080001"/>
    <n v="201610"/>
    <s v="CR"/>
    <n v="1253"/>
    <x v="3"/>
    <x v="1"/>
  </r>
  <r>
    <s v="2201"/>
    <s v="6100100"/>
    <x v="6"/>
    <s v="A2582282"/>
    <s v="A25822820215"/>
    <s v="1080001"/>
    <n v="201610"/>
    <s v="CR"/>
    <n v="9.6"/>
    <x v="3"/>
    <x v="1"/>
  </r>
  <r>
    <s v="2201"/>
    <s v="6100100"/>
    <x v="6"/>
    <s v="A2582282"/>
    <s v="A25822820217"/>
    <s v="1080001"/>
    <n v="201610"/>
    <s v="CR"/>
    <n v="12.06"/>
    <x v="3"/>
    <x v="1"/>
  </r>
  <r>
    <s v="2201"/>
    <s v="6100100"/>
    <x v="6"/>
    <s v="A2582282"/>
    <s v="A25822820220"/>
    <s v="1080001"/>
    <n v="201610"/>
    <s v="CR"/>
    <n v="2927"/>
    <x v="3"/>
    <x v="1"/>
  </r>
  <r>
    <s v="2201"/>
    <s v="6100100"/>
    <x v="6"/>
    <s v="A2582282"/>
    <s v="A25822820222"/>
    <s v="1080001"/>
    <n v="201610"/>
    <s v="CR"/>
    <n v="1641.76"/>
    <x v="3"/>
    <x v="1"/>
  </r>
  <r>
    <s v="2201"/>
    <s v="6100100"/>
    <x v="6"/>
    <s v="A2582282"/>
    <s v="A25822820223"/>
    <s v="1080001"/>
    <n v="201610"/>
    <s v="CR"/>
    <n v="2190.96"/>
    <x v="3"/>
    <x v="1"/>
  </r>
  <r>
    <s v="2201"/>
    <s v="6100100"/>
    <x v="6"/>
    <s v="A2582282"/>
    <s v="A25822820224"/>
    <s v="1080001"/>
    <n v="201610"/>
    <s v="CR"/>
    <n v="2713.96"/>
    <x v="3"/>
    <x v="1"/>
  </r>
  <r>
    <s v="2201"/>
    <s v="6100100"/>
    <x v="6"/>
    <s v="A2582282"/>
    <s v="A25822820228"/>
    <s v="1080001"/>
    <n v="201610"/>
    <s v="CR"/>
    <n v="2356"/>
    <x v="3"/>
    <x v="1"/>
  </r>
  <r>
    <s v="2201"/>
    <s v="6100100"/>
    <x v="6"/>
    <s v="A2582282"/>
    <s v="A25822820231"/>
    <s v="1080001"/>
    <n v="201610"/>
    <s v="CR"/>
    <n v="5444"/>
    <x v="3"/>
    <x v="1"/>
  </r>
  <r>
    <s v="2201"/>
    <s v="6100100"/>
    <x v="6"/>
    <s v="A2582282"/>
    <s v="A25822820233"/>
    <s v="1080001"/>
    <n v="201610"/>
    <s v="CR"/>
    <n v="2840.16"/>
    <x v="3"/>
    <x v="1"/>
  </r>
  <r>
    <s v="2201"/>
    <s v="6100100"/>
    <x v="6"/>
    <s v="A2582282"/>
    <s v="A25822820234"/>
    <s v="1080001"/>
    <n v="201610"/>
    <s v="CR"/>
    <n v="404.28"/>
    <x v="3"/>
    <x v="1"/>
  </r>
  <r>
    <s v="2201"/>
    <s v="6100100"/>
    <x v="6"/>
    <s v="A2582282"/>
    <s v="A25822820235"/>
    <s v="1080001"/>
    <n v="201610"/>
    <s v="CR"/>
    <n v="2790.16"/>
    <x v="3"/>
    <x v="1"/>
  </r>
  <r>
    <s v="2201"/>
    <s v="6100100"/>
    <x v="6"/>
    <s v="A2582282"/>
    <s v="A25822820242"/>
    <s v="1080001"/>
    <n v="201610"/>
    <s v="CR"/>
    <n v="3862.71"/>
    <x v="3"/>
    <x v="1"/>
  </r>
  <r>
    <s v="2201"/>
    <s v="6100100"/>
    <x v="6"/>
    <s v="A2582282"/>
    <s v="A25822820249"/>
    <s v="1080001"/>
    <n v="201610"/>
    <s v="CR"/>
    <n v="10945"/>
    <x v="3"/>
    <x v="1"/>
  </r>
  <r>
    <s v="2201"/>
    <s v="6100100"/>
    <x v="6"/>
    <s v="A2582282"/>
    <s v="A25822820250"/>
    <s v="1080001"/>
    <n v="201610"/>
    <s v="CR"/>
    <n v="1134"/>
    <x v="3"/>
    <x v="1"/>
  </r>
  <r>
    <s v="2201"/>
    <s v="6100100"/>
    <x v="6"/>
    <s v="A2582282"/>
    <s v="A25822820263"/>
    <s v="1080001"/>
    <n v="201610"/>
    <s v="CR"/>
    <n v="2200"/>
    <x v="3"/>
    <x v="1"/>
  </r>
  <r>
    <s v="2201"/>
    <s v="6100100"/>
    <x v="6"/>
    <s v="A2582286"/>
    <s v="A25822860011"/>
    <s v="1080001"/>
    <n v="201610"/>
    <s v="CR"/>
    <n v="-0.34"/>
    <x v="3"/>
    <x v="1"/>
  </r>
  <r>
    <s v="2201"/>
    <s v="6100100"/>
    <x v="6"/>
    <s v="A2582286"/>
    <s v="A25822860012"/>
    <s v="1080001"/>
    <n v="201610"/>
    <s v="CR"/>
    <n v="0.12"/>
    <x v="3"/>
    <x v="1"/>
  </r>
  <r>
    <s v="2201"/>
    <s v="6100100"/>
    <x v="6"/>
    <s v="A2582286"/>
    <s v="A25822860014"/>
    <s v="1080001"/>
    <n v="201610"/>
    <s v="CR"/>
    <n v="4494.58"/>
    <x v="3"/>
    <x v="1"/>
  </r>
  <r>
    <s v="2201"/>
    <s v="6100100"/>
    <x v="6"/>
    <s v="A2582286"/>
    <s v="A25822860057"/>
    <s v="1080001"/>
    <n v="201610"/>
    <s v="CR"/>
    <n v="9060.6"/>
    <x v="3"/>
    <x v="1"/>
  </r>
  <r>
    <s v="2201"/>
    <s v="6100100"/>
    <x v="6"/>
    <s v="A2582286"/>
    <s v="A25822860067"/>
    <s v="1080001"/>
    <n v="201610"/>
    <s v="CR"/>
    <n v="2213.1"/>
    <x v="3"/>
    <x v="1"/>
  </r>
  <r>
    <s v="2201"/>
    <s v="6100100"/>
    <x v="6"/>
    <s v="A2582286"/>
    <s v="A25822860071"/>
    <s v="1080001"/>
    <n v="201610"/>
    <s v="CR"/>
    <n v="4683.78"/>
    <x v="3"/>
    <x v="1"/>
  </r>
  <r>
    <s v="2201"/>
    <s v="6100100"/>
    <x v="6"/>
    <s v="A2582286"/>
    <s v="A25822860095"/>
    <s v="1080001"/>
    <n v="201610"/>
    <s v="CR"/>
    <n v="627.20000000000005"/>
    <x v="3"/>
    <x v="1"/>
  </r>
  <r>
    <s v="2201"/>
    <s v="6100100"/>
    <x v="6"/>
    <s v="A2582287"/>
    <s v="A25822870022"/>
    <s v="1080001"/>
    <n v="201610"/>
    <s v="CR"/>
    <n v="0.32"/>
    <x v="3"/>
    <x v="1"/>
  </r>
  <r>
    <s v="2201"/>
    <s v="6100100"/>
    <x v="6"/>
    <s v="A2585754"/>
    <s v="A25857540003"/>
    <s v="1080001"/>
    <n v="201610"/>
    <s v="CR"/>
    <n v="200000"/>
    <x v="3"/>
    <x v="1"/>
  </r>
  <r>
    <s v="2201"/>
    <s v="6100100"/>
    <x v="6"/>
    <s v="A2585773"/>
    <s v="A25857730007"/>
    <s v="1080001"/>
    <n v="201610"/>
    <s v="CR"/>
    <n v="3911"/>
    <x v="3"/>
    <x v="1"/>
  </r>
  <r>
    <s v="2201"/>
    <s v="6100100"/>
    <x v="6"/>
    <s v="A2585773"/>
    <s v="A25857730010"/>
    <s v="1080001"/>
    <n v="201610"/>
    <s v="CR"/>
    <n v="31896.5"/>
    <x v="3"/>
    <x v="1"/>
  </r>
  <r>
    <s v="2201"/>
    <s v="6100100"/>
    <x v="6"/>
    <s v="A2582282"/>
    <s v="A25822820001"/>
    <s v="1080001"/>
    <n v="201611"/>
    <s v="CR"/>
    <n v="2012.8"/>
    <x v="3"/>
    <x v="1"/>
  </r>
  <r>
    <s v="2201"/>
    <s v="6100100"/>
    <x v="6"/>
    <s v="A2582282"/>
    <s v="A25822820052"/>
    <s v="1080001"/>
    <n v="201611"/>
    <s v="CR"/>
    <n v="-3081"/>
    <x v="3"/>
    <x v="1"/>
  </r>
  <r>
    <s v="2201"/>
    <s v="6100100"/>
    <x v="6"/>
    <s v="A2582282"/>
    <s v="A25822820083"/>
    <s v="1080001"/>
    <n v="201611"/>
    <s v="CR"/>
    <n v="1121.05"/>
    <x v="3"/>
    <x v="1"/>
  </r>
  <r>
    <s v="2201"/>
    <s v="6100100"/>
    <x v="6"/>
    <s v="A2582282"/>
    <s v="A25822820090"/>
    <s v="1080001"/>
    <n v="201611"/>
    <s v="CR"/>
    <n v="-934"/>
    <x v="3"/>
    <x v="1"/>
  </r>
  <r>
    <s v="2201"/>
    <s v="6100100"/>
    <x v="6"/>
    <s v="A2582282"/>
    <s v="A25822820105"/>
    <s v="1080001"/>
    <n v="201611"/>
    <s v="CR"/>
    <n v="35546.86"/>
    <x v="3"/>
    <x v="1"/>
  </r>
  <r>
    <s v="2201"/>
    <s v="6100100"/>
    <x v="6"/>
    <s v="A2582282"/>
    <s v="A25822820146"/>
    <s v="1080001"/>
    <n v="201611"/>
    <s v="CR"/>
    <n v="-0.13"/>
    <x v="3"/>
    <x v="1"/>
  </r>
  <r>
    <s v="2201"/>
    <s v="6100100"/>
    <x v="6"/>
    <s v="A2582282"/>
    <s v="A25822820158"/>
    <s v="1080001"/>
    <n v="201611"/>
    <s v="CR"/>
    <n v="372.9"/>
    <x v="3"/>
    <x v="1"/>
  </r>
  <r>
    <s v="2201"/>
    <s v="6100100"/>
    <x v="6"/>
    <s v="A2582282"/>
    <s v="A25822820168"/>
    <s v="1080001"/>
    <n v="201611"/>
    <s v="CR"/>
    <n v="5554.29"/>
    <x v="3"/>
    <x v="1"/>
  </r>
  <r>
    <s v="2201"/>
    <s v="6100100"/>
    <x v="6"/>
    <s v="A2582282"/>
    <s v="A25822820170"/>
    <s v="1080001"/>
    <n v="201611"/>
    <s v="CR"/>
    <n v="16935"/>
    <x v="3"/>
    <x v="1"/>
  </r>
  <r>
    <s v="2201"/>
    <s v="6100100"/>
    <x v="6"/>
    <s v="A2582282"/>
    <s v="A25822820171"/>
    <s v="1080001"/>
    <n v="201611"/>
    <s v="CR"/>
    <n v="438.73"/>
    <x v="3"/>
    <x v="1"/>
  </r>
  <r>
    <s v="2201"/>
    <s v="6100100"/>
    <x v="6"/>
    <s v="A2582282"/>
    <s v="A25822820175"/>
    <s v="1080001"/>
    <n v="201611"/>
    <s v="CR"/>
    <n v="0"/>
    <x v="3"/>
    <x v="1"/>
  </r>
  <r>
    <s v="2201"/>
    <s v="6100100"/>
    <x v="6"/>
    <s v="A2582282"/>
    <s v="A25822820178"/>
    <s v="1080001"/>
    <n v="201611"/>
    <s v="CR"/>
    <n v="142.05000000000001"/>
    <x v="3"/>
    <x v="1"/>
  </r>
  <r>
    <s v="2201"/>
    <s v="6100100"/>
    <x v="6"/>
    <s v="A2582282"/>
    <s v="A25822820183"/>
    <s v="1080001"/>
    <n v="201611"/>
    <s v="CR"/>
    <n v="-1752.56"/>
    <x v="3"/>
    <x v="1"/>
  </r>
  <r>
    <s v="2201"/>
    <s v="6100100"/>
    <x v="6"/>
    <s v="A2582282"/>
    <s v="A25822820184"/>
    <s v="1080001"/>
    <n v="201611"/>
    <s v="CR"/>
    <n v="0.14000000000000001"/>
    <x v="3"/>
    <x v="1"/>
  </r>
  <r>
    <s v="2201"/>
    <s v="6100100"/>
    <x v="6"/>
    <s v="A2582282"/>
    <s v="A25822820185"/>
    <s v="1080001"/>
    <n v="201611"/>
    <s v="CR"/>
    <n v="-0.32"/>
    <x v="3"/>
    <x v="1"/>
  </r>
  <r>
    <s v="2201"/>
    <s v="6100100"/>
    <x v="6"/>
    <s v="A2582282"/>
    <s v="A25822820198"/>
    <s v="1080001"/>
    <n v="201611"/>
    <s v="CR"/>
    <n v="0.37"/>
    <x v="3"/>
    <x v="1"/>
  </r>
  <r>
    <s v="2201"/>
    <s v="6100100"/>
    <x v="6"/>
    <s v="A2582282"/>
    <s v="A25822820199"/>
    <s v="1080001"/>
    <n v="201611"/>
    <s v="CR"/>
    <n v="-108.32"/>
    <x v="3"/>
    <x v="1"/>
  </r>
  <r>
    <s v="2201"/>
    <s v="6100100"/>
    <x v="6"/>
    <s v="A2582282"/>
    <s v="A25822820207"/>
    <s v="1080001"/>
    <n v="201611"/>
    <s v="CR"/>
    <n v="-464.72"/>
    <x v="3"/>
    <x v="1"/>
  </r>
  <r>
    <s v="2201"/>
    <s v="6100100"/>
    <x v="6"/>
    <s v="A2582282"/>
    <s v="A25822820211"/>
    <s v="1080001"/>
    <n v="201611"/>
    <s v="CR"/>
    <n v="18625"/>
    <x v="3"/>
    <x v="1"/>
  </r>
  <r>
    <s v="2201"/>
    <s v="6100100"/>
    <x v="6"/>
    <s v="A2582282"/>
    <s v="A25822820212"/>
    <s v="1080001"/>
    <n v="201611"/>
    <s v="CR"/>
    <n v="0.08"/>
    <x v="3"/>
    <x v="1"/>
  </r>
  <r>
    <s v="2201"/>
    <s v="6100100"/>
    <x v="6"/>
    <s v="A2582282"/>
    <s v="A25822820214"/>
    <s v="1080001"/>
    <n v="201611"/>
    <s v="CR"/>
    <n v="175"/>
    <x v="3"/>
    <x v="1"/>
  </r>
  <r>
    <s v="2201"/>
    <s v="6100100"/>
    <x v="6"/>
    <s v="A2582282"/>
    <s v="A25822820220"/>
    <s v="1080001"/>
    <n v="201611"/>
    <s v="CR"/>
    <n v="3002.92"/>
    <x v="3"/>
    <x v="1"/>
  </r>
  <r>
    <s v="2201"/>
    <s v="6100100"/>
    <x v="6"/>
    <s v="A2582282"/>
    <s v="A25822820222"/>
    <s v="1080001"/>
    <n v="201611"/>
    <s v="CR"/>
    <n v="-820.88"/>
    <x v="3"/>
    <x v="1"/>
  </r>
  <r>
    <s v="2201"/>
    <s v="6100100"/>
    <x v="6"/>
    <s v="A2582282"/>
    <s v="A25822820223"/>
    <s v="1080001"/>
    <n v="201611"/>
    <s v="CR"/>
    <n v="-1448.48"/>
    <x v="3"/>
    <x v="1"/>
  </r>
  <r>
    <s v="2201"/>
    <s v="6100100"/>
    <x v="6"/>
    <s v="A2582282"/>
    <s v="A25822820224"/>
    <s v="1080001"/>
    <n v="201611"/>
    <s v="CR"/>
    <n v="0.48"/>
    <x v="3"/>
    <x v="1"/>
  </r>
  <r>
    <s v="2201"/>
    <s v="6100100"/>
    <x v="6"/>
    <s v="A2582282"/>
    <s v="A25822820228"/>
    <s v="1080001"/>
    <n v="201611"/>
    <s v="CR"/>
    <n v="-0.32"/>
    <x v="3"/>
    <x v="1"/>
  </r>
  <r>
    <s v="2201"/>
    <s v="6100100"/>
    <x v="6"/>
    <s v="A2582282"/>
    <s v="A25822820231"/>
    <s v="1080001"/>
    <n v="201611"/>
    <s v="CR"/>
    <n v="0.64"/>
    <x v="3"/>
    <x v="1"/>
  </r>
  <r>
    <s v="2201"/>
    <s v="6100100"/>
    <x v="6"/>
    <s v="A2582282"/>
    <s v="A25822820249"/>
    <s v="1080001"/>
    <n v="201611"/>
    <s v="CR"/>
    <n v="-0.5"/>
    <x v="3"/>
    <x v="1"/>
  </r>
  <r>
    <s v="2201"/>
    <s v="6100100"/>
    <x v="6"/>
    <s v="A2582282"/>
    <s v="A25822820250"/>
    <s v="1080001"/>
    <n v="201611"/>
    <s v="CR"/>
    <n v="-0.4"/>
    <x v="3"/>
    <x v="1"/>
  </r>
  <r>
    <s v="2201"/>
    <s v="6100100"/>
    <x v="6"/>
    <s v="A2582282"/>
    <s v="A25822820252"/>
    <s v="1080001"/>
    <n v="201611"/>
    <s v="CR"/>
    <n v="4210"/>
    <x v="3"/>
    <x v="1"/>
  </r>
  <r>
    <s v="2201"/>
    <s v="6100100"/>
    <x v="6"/>
    <s v="A2582282"/>
    <s v="A25822820253"/>
    <s v="1080001"/>
    <n v="201611"/>
    <s v="CR"/>
    <n v="7055"/>
    <x v="3"/>
    <x v="1"/>
  </r>
  <r>
    <s v="2201"/>
    <s v="6100100"/>
    <x v="6"/>
    <s v="A2582282"/>
    <s v="A25822820261"/>
    <s v="1080001"/>
    <n v="201611"/>
    <s v="CR"/>
    <n v="379.68"/>
    <x v="3"/>
    <x v="1"/>
  </r>
  <r>
    <s v="2201"/>
    <s v="6100100"/>
    <x v="6"/>
    <s v="A2582282"/>
    <s v="A25822820264"/>
    <s v="1080001"/>
    <n v="201611"/>
    <s v="CR"/>
    <n v="4175.18"/>
    <x v="3"/>
    <x v="1"/>
  </r>
  <r>
    <s v="2201"/>
    <s v="6100100"/>
    <x v="6"/>
    <s v="A2582282"/>
    <s v="A25822820271"/>
    <s v="1080001"/>
    <n v="201611"/>
    <s v="CR"/>
    <n v="2374.85"/>
    <x v="3"/>
    <x v="1"/>
  </r>
  <r>
    <s v="2201"/>
    <s v="6100100"/>
    <x v="6"/>
    <s v="A2582286"/>
    <s v="A25822860014"/>
    <s v="1080001"/>
    <n v="201611"/>
    <s v="CR"/>
    <n v="1743.25"/>
    <x v="3"/>
    <x v="1"/>
  </r>
  <r>
    <s v="2201"/>
    <s v="6100100"/>
    <x v="6"/>
    <s v="A2582286"/>
    <s v="A25822860057"/>
    <s v="1080001"/>
    <n v="201611"/>
    <s v="CR"/>
    <n v="-5217.92"/>
    <x v="3"/>
    <x v="1"/>
  </r>
  <r>
    <s v="2201"/>
    <s v="6100100"/>
    <x v="6"/>
    <s v="A2582286"/>
    <s v="A25822860071"/>
    <s v="1080001"/>
    <n v="201611"/>
    <s v="CR"/>
    <n v="-4276.8900000000003"/>
    <x v="3"/>
    <x v="1"/>
  </r>
  <r>
    <s v="2201"/>
    <s v="6100100"/>
    <x v="6"/>
    <s v="A2582286"/>
    <s v="A25822860095"/>
    <s v="1080001"/>
    <n v="201611"/>
    <s v="CR"/>
    <n v="-313.60000000000002"/>
    <x v="3"/>
    <x v="1"/>
  </r>
  <r>
    <s v="2201"/>
    <s v="6100100"/>
    <x v="6"/>
    <s v="A2582286"/>
    <s v="A25822860097"/>
    <s v="1080001"/>
    <n v="201611"/>
    <s v="CR"/>
    <n v="254.96"/>
    <x v="3"/>
    <x v="1"/>
  </r>
  <r>
    <s v="2201"/>
    <s v="6100100"/>
    <x v="6"/>
    <s v="A2585754"/>
    <s v="A25857540003"/>
    <s v="1080001"/>
    <n v="201611"/>
    <s v="CR"/>
    <n v="154377.88"/>
    <x v="3"/>
    <x v="1"/>
  </r>
  <r>
    <s v="2201"/>
    <s v="6100100"/>
    <x v="6"/>
    <s v="A2582282"/>
    <s v="A25822820001"/>
    <s v="1080001"/>
    <n v="201612"/>
    <s v="CR"/>
    <n v="4181"/>
    <x v="3"/>
    <x v="1"/>
  </r>
  <r>
    <s v="2201"/>
    <s v="6100100"/>
    <x v="6"/>
    <s v="A2582282"/>
    <s v="A25822820106"/>
    <s v="1080001"/>
    <n v="201612"/>
    <s v="CR"/>
    <n v="18402"/>
    <x v="3"/>
    <x v="1"/>
  </r>
  <r>
    <s v="2201"/>
    <s v="6100100"/>
    <x v="6"/>
    <s v="A2582282"/>
    <s v="A25822820170"/>
    <s v="1080001"/>
    <n v="201612"/>
    <s v="CR"/>
    <n v="0"/>
    <x v="3"/>
    <x v="1"/>
  </r>
  <r>
    <s v="2201"/>
    <s v="6100100"/>
    <x v="6"/>
    <s v="A2582282"/>
    <s v="A25822820171"/>
    <s v="1080001"/>
    <n v="201612"/>
    <s v="CR"/>
    <n v="0"/>
    <x v="3"/>
    <x v="1"/>
  </r>
  <r>
    <s v="2201"/>
    <s v="6100100"/>
    <x v="6"/>
    <s v="A2582282"/>
    <s v="A25822820175"/>
    <s v="1080001"/>
    <n v="201612"/>
    <s v="CR"/>
    <n v="-2707"/>
    <x v="3"/>
    <x v="1"/>
  </r>
  <r>
    <s v="2201"/>
    <s v="6100100"/>
    <x v="6"/>
    <s v="A2582282"/>
    <s v="A25822820184"/>
    <s v="1080001"/>
    <n v="201612"/>
    <s v="CR"/>
    <n v="0"/>
    <x v="3"/>
    <x v="1"/>
  </r>
  <r>
    <s v="2201"/>
    <s v="6100100"/>
    <x v="6"/>
    <s v="A2582282"/>
    <s v="A25822820199"/>
    <s v="1080001"/>
    <n v="201612"/>
    <s v="CR"/>
    <n v="5579"/>
    <x v="3"/>
    <x v="1"/>
  </r>
  <r>
    <s v="2201"/>
    <s v="6100100"/>
    <x v="6"/>
    <s v="A2582282"/>
    <s v="A25822820249"/>
    <s v="1080001"/>
    <n v="201612"/>
    <s v="CR"/>
    <n v="0"/>
    <x v="3"/>
    <x v="1"/>
  </r>
  <r>
    <s v="2201"/>
    <s v="6100100"/>
    <x v="6"/>
    <s v="A2582282"/>
    <s v="A25822820250"/>
    <s v="1080001"/>
    <n v="201612"/>
    <s v="CR"/>
    <n v="0"/>
    <x v="3"/>
    <x v="1"/>
  </r>
  <r>
    <s v="2201"/>
    <s v="6100100"/>
    <x v="6"/>
    <s v="A2582282"/>
    <s v="A25822820253"/>
    <s v="1080001"/>
    <n v="201612"/>
    <s v="CR"/>
    <n v="860"/>
    <x v="3"/>
    <x v="1"/>
  </r>
  <r>
    <s v="2201"/>
    <s v="6100100"/>
    <x v="6"/>
    <s v="A2582282"/>
    <s v="A25822820261"/>
    <s v="1080001"/>
    <n v="201612"/>
    <s v="CR"/>
    <n v="0"/>
    <x v="3"/>
    <x v="1"/>
  </r>
  <r>
    <s v="2201"/>
    <s v="6100100"/>
    <x v="6"/>
    <s v="A2582282"/>
    <s v="A25822820271"/>
    <s v="1080001"/>
    <n v="201612"/>
    <s v="CR"/>
    <n v="1555.92"/>
    <x v="3"/>
    <x v="1"/>
  </r>
  <r>
    <s v="2201"/>
    <s v="6100100"/>
    <x v="6"/>
    <s v="A2582282"/>
    <s v="A25822820273"/>
    <s v="1080001"/>
    <n v="201612"/>
    <s v="CR"/>
    <n v="1121.05"/>
    <x v="3"/>
    <x v="1"/>
  </r>
  <r>
    <s v="2201"/>
    <s v="6100100"/>
    <x v="6"/>
    <s v="A2582286"/>
    <s v="A25822860014"/>
    <s v="1080001"/>
    <n v="201612"/>
    <s v="CR"/>
    <n v="6461.56"/>
    <x v="3"/>
    <x v="1"/>
  </r>
  <r>
    <s v="2201"/>
    <s v="6100100"/>
    <x v="6"/>
    <s v="A2582286"/>
    <s v="A25822860057"/>
    <s v="1080001"/>
    <n v="201612"/>
    <s v="CR"/>
    <n v="10005.6"/>
    <x v="3"/>
    <x v="1"/>
  </r>
  <r>
    <s v="2201"/>
    <s v="6100100"/>
    <x v="6"/>
    <s v="A2585754"/>
    <s v="A25857540003"/>
    <s v="1080001"/>
    <n v="201612"/>
    <s v="CR"/>
    <n v="86880.21"/>
    <x v="3"/>
    <x v="1"/>
  </r>
  <r>
    <s v="2201"/>
    <s v="6100100"/>
    <x v="6"/>
    <s v="A2585773"/>
    <s v="A25857730007"/>
    <s v="1080001"/>
    <n v="201612"/>
    <s v="CR"/>
    <n v="5911"/>
    <x v="3"/>
    <x v="1"/>
  </r>
  <r>
    <s v="2201"/>
    <s v="6100100"/>
    <x v="6"/>
    <s v="A2585773"/>
    <s v="A25857730008"/>
    <s v="1080001"/>
    <n v="201612"/>
    <s v="CR"/>
    <n v="3000"/>
    <x v="3"/>
    <x v="1"/>
  </r>
  <r>
    <s v="2201"/>
    <s v="6100100"/>
    <x v="6"/>
    <s v="A2582282"/>
    <s v="A25822820001"/>
    <s v="1080001"/>
    <n v="201701"/>
    <s v="CR"/>
    <n v="1808"/>
    <x v="3"/>
    <x v="1"/>
  </r>
  <r>
    <s v="2201"/>
    <s v="6100100"/>
    <x v="6"/>
    <s v="A2582282"/>
    <s v="A25822820143"/>
    <s v="1080001"/>
    <n v="201701"/>
    <s v="CR"/>
    <n v="5843.4"/>
    <x v="3"/>
    <x v="1"/>
  </r>
  <r>
    <s v="2201"/>
    <s v="6100100"/>
    <x v="6"/>
    <s v="A2582282"/>
    <s v="A25822820170"/>
    <s v="1080001"/>
    <n v="201701"/>
    <s v="CR"/>
    <n v="12259.48"/>
    <x v="3"/>
    <x v="1"/>
  </r>
  <r>
    <s v="2201"/>
    <s v="6100100"/>
    <x v="6"/>
    <s v="A2582282"/>
    <s v="A25822820171"/>
    <s v="1080001"/>
    <n v="201701"/>
    <s v="CR"/>
    <n v="1107.5999999999999"/>
    <x v="3"/>
    <x v="1"/>
  </r>
  <r>
    <s v="2201"/>
    <s v="6100100"/>
    <x v="6"/>
    <s v="A2582282"/>
    <s v="A25822820184"/>
    <s v="1080001"/>
    <n v="201701"/>
    <s v="CR"/>
    <n v="600"/>
    <x v="3"/>
    <x v="1"/>
  </r>
  <r>
    <s v="2201"/>
    <s v="6100100"/>
    <x v="6"/>
    <s v="A2582282"/>
    <s v="A25822820199"/>
    <s v="1080001"/>
    <n v="201701"/>
    <s v="CR"/>
    <n v="0"/>
    <x v="3"/>
    <x v="1"/>
  </r>
  <r>
    <s v="2201"/>
    <s v="6100100"/>
    <x v="6"/>
    <s v="A2582282"/>
    <s v="A25822820249"/>
    <s v="1080001"/>
    <n v="201701"/>
    <s v="CR"/>
    <n v="718.77"/>
    <x v="3"/>
    <x v="1"/>
  </r>
  <r>
    <s v="2201"/>
    <s v="6100100"/>
    <x v="6"/>
    <s v="A2582282"/>
    <s v="A25822820250"/>
    <s v="1080001"/>
    <n v="201701"/>
    <s v="CR"/>
    <n v="75"/>
    <x v="3"/>
    <x v="1"/>
  </r>
  <r>
    <s v="2201"/>
    <s v="6100100"/>
    <x v="6"/>
    <s v="A2582282"/>
    <s v="A25822820280"/>
    <s v="1080001"/>
    <n v="201701"/>
    <s v="CR"/>
    <n v="4980.95"/>
    <x v="3"/>
    <x v="1"/>
  </r>
  <r>
    <s v="2201"/>
    <s v="6100100"/>
    <x v="6"/>
    <s v="A2582286"/>
    <s v="A25822860014"/>
    <s v="1080001"/>
    <n v="201701"/>
    <s v="CR"/>
    <n v="3161.7"/>
    <x v="3"/>
    <x v="1"/>
  </r>
  <r>
    <s v="2201"/>
    <s v="6100100"/>
    <x v="6"/>
    <s v="A2582286"/>
    <s v="A25822860057"/>
    <s v="1080001"/>
    <n v="201701"/>
    <s v="CR"/>
    <n v="1048.6400000000001"/>
    <x v="3"/>
    <x v="1"/>
  </r>
  <r>
    <s v="2201"/>
    <s v="6100100"/>
    <x v="6"/>
    <s v="A2585754"/>
    <s v="A25857540003"/>
    <s v="1080001"/>
    <n v="201701"/>
    <s v="CR"/>
    <n v="108457.91"/>
    <x v="3"/>
    <x v="1"/>
  </r>
  <r>
    <s v="2201"/>
    <s v="6100100"/>
    <x v="6"/>
    <s v="A2585773"/>
    <s v="A25857730007"/>
    <s v="1080001"/>
    <n v="201701"/>
    <s v="CR"/>
    <n v="1898"/>
    <x v="3"/>
    <x v="1"/>
  </r>
  <r>
    <s v="2201"/>
    <s v="6100100"/>
    <x v="6"/>
    <s v="A2585773"/>
    <s v="A25857730008"/>
    <s v="1080001"/>
    <n v="201701"/>
    <s v="CR"/>
    <n v="-3000"/>
    <x v="3"/>
    <x v="1"/>
  </r>
  <r>
    <s v="2201"/>
    <s v="6100100"/>
    <x v="6"/>
    <s v="A2582282"/>
    <s v="A25822820001"/>
    <s v="1080001"/>
    <n v="201702"/>
    <s v="CR"/>
    <n v="84.18"/>
    <x v="3"/>
    <x v="1"/>
  </r>
  <r>
    <s v="2201"/>
    <s v="6100100"/>
    <x v="6"/>
    <s v="A2582282"/>
    <s v="A25822820170"/>
    <s v="1080001"/>
    <n v="201702"/>
    <s v="CR"/>
    <n v="-552.20000000000005"/>
    <x v="3"/>
    <x v="1"/>
  </r>
  <r>
    <s v="2201"/>
    <s v="6100100"/>
    <x v="6"/>
    <s v="A2582282"/>
    <s v="A25822820280"/>
    <s v="1080001"/>
    <n v="201702"/>
    <s v="CR"/>
    <n v="6238.92"/>
    <x v="3"/>
    <x v="1"/>
  </r>
  <r>
    <s v="2201"/>
    <s v="6100100"/>
    <x v="6"/>
    <s v="A2582282"/>
    <s v="A25822820282"/>
    <s v="1080001"/>
    <n v="201702"/>
    <s v="CR"/>
    <n v="5572.81"/>
    <x v="3"/>
    <x v="1"/>
  </r>
  <r>
    <s v="2201"/>
    <s v="6100100"/>
    <x v="6"/>
    <s v="A2582282"/>
    <s v="A25822820289"/>
    <s v="1080001"/>
    <n v="201702"/>
    <s v="CR"/>
    <n v="1297.68"/>
    <x v="3"/>
    <x v="1"/>
  </r>
  <r>
    <s v="2201"/>
    <s v="6100100"/>
    <x v="6"/>
    <s v="A2582282"/>
    <s v="A25822820291"/>
    <s v="1080001"/>
    <n v="201702"/>
    <s v="CR"/>
    <n v="373.53"/>
    <x v="3"/>
    <x v="1"/>
  </r>
  <r>
    <s v="2201"/>
    <s v="6100100"/>
    <x v="6"/>
    <s v="A2582282"/>
    <s v="A25822820296"/>
    <s v="1080001"/>
    <n v="201702"/>
    <s v="CR"/>
    <n v="1121.05"/>
    <x v="3"/>
    <x v="1"/>
  </r>
  <r>
    <s v="2201"/>
    <s v="6100100"/>
    <x v="6"/>
    <s v="A2585754"/>
    <s v="A25857540003"/>
    <s v="1080001"/>
    <n v="201702"/>
    <s v="CR"/>
    <n v="-96618.91"/>
    <x v="3"/>
    <x v="1"/>
  </r>
  <r>
    <s v="2201"/>
    <s v="6100100"/>
    <x v="6"/>
    <s v="A2582282"/>
    <s v="A25822820280"/>
    <s v="1080001"/>
    <n v="201703"/>
    <s v="CR"/>
    <n v="0"/>
    <x v="3"/>
    <x v="1"/>
  </r>
  <r>
    <s v="2201"/>
    <s v="6100100"/>
    <x v="6"/>
    <s v="A2582282"/>
    <s v="A25822820282"/>
    <s v="1080001"/>
    <n v="201703"/>
    <s v="CR"/>
    <n v="4588.3900000000003"/>
    <x v="3"/>
    <x v="1"/>
  </r>
  <r>
    <s v="2201"/>
    <s v="6100100"/>
    <x v="6"/>
    <s v="A2582282"/>
    <s v="A25822820289"/>
    <s v="1080001"/>
    <n v="201703"/>
    <s v="CR"/>
    <n v="0"/>
    <x v="3"/>
    <x v="1"/>
  </r>
  <r>
    <s v="2201"/>
    <s v="6100100"/>
    <x v="6"/>
    <s v="A2582282"/>
    <s v="A25822820282"/>
    <s v="1080001"/>
    <n v="201704"/>
    <s v="CR"/>
    <n v="0"/>
    <x v="3"/>
    <x v="1"/>
  </r>
  <r>
    <s v="2201"/>
    <s v="6100100"/>
    <x v="6"/>
    <s v="A2582282"/>
    <s v="A25822820282"/>
    <s v="1080001"/>
    <n v="201705"/>
    <s v="CR"/>
    <n v="509.82"/>
    <x v="3"/>
    <x v="1"/>
  </r>
  <r>
    <s v="2201"/>
    <s v="6100100"/>
    <x v="6"/>
    <s v="A2582282"/>
    <s v="A25822820267"/>
    <s v="1080001"/>
    <n v="201706"/>
    <s v="CR"/>
    <n v="12891.08"/>
    <x v="3"/>
    <x v="1"/>
  </r>
  <r>
    <s v="2201"/>
    <s v="6100100"/>
    <x v="6"/>
    <s v="A2582282"/>
    <s v="A25822820282"/>
    <s v="1080001"/>
    <n v="201706"/>
    <s v="CR"/>
    <n v="4286.54"/>
    <x v="3"/>
    <x v="1"/>
  </r>
  <r>
    <s v="2201"/>
    <s v="6030030"/>
    <x v="7"/>
    <s v="10850-2008"/>
    <s v="A23418760001"/>
    <s v="1080001"/>
    <n v="201211"/>
    <s v="CR"/>
    <n v="297.17"/>
    <x v="1"/>
    <x v="1"/>
  </r>
  <r>
    <s v="2201"/>
    <s v="6030040"/>
    <x v="8"/>
    <s v="10850-2008"/>
    <s v="A23418730001"/>
    <s v="1080001"/>
    <n v="201210"/>
    <s v="CR"/>
    <n v="46"/>
    <x v="1"/>
    <x v="1"/>
  </r>
  <r>
    <s v="2201"/>
    <s v="6030040"/>
    <x v="8"/>
    <s v="A2453294"/>
    <s v="A24532940001"/>
    <s v="1080001"/>
    <n v="201407"/>
    <s v="CR"/>
    <n v="1.1499999999999999"/>
    <x v="1"/>
    <x v="1"/>
  </r>
  <r>
    <s v="2201"/>
    <s v="6030040"/>
    <x v="8"/>
    <s v="A2582286"/>
    <s v="A25822860001"/>
    <s v="1080001"/>
    <n v="201601"/>
    <s v="CR"/>
    <n v="44.98"/>
    <x v="1"/>
    <x v="1"/>
  </r>
  <r>
    <s v="2201"/>
    <s v="6030040"/>
    <x v="8"/>
    <s v="A2582282"/>
    <s v="A25822820001"/>
    <s v="1080001"/>
    <n v="201605"/>
    <s v="CR"/>
    <n v="479.77"/>
    <x v="1"/>
    <x v="1"/>
  </r>
  <r>
    <s v="2201"/>
    <s v="6030040"/>
    <x v="8"/>
    <s v="A2582282"/>
    <s v="A25822820001"/>
    <s v="1080001"/>
    <n v="201606"/>
    <s v="CR"/>
    <n v="41.05"/>
    <x v="1"/>
    <x v="1"/>
  </r>
  <r>
    <s v="2201"/>
    <s v="6030040"/>
    <x v="8"/>
    <s v="A2582282"/>
    <s v="A25822820001"/>
    <s v="1080001"/>
    <n v="201611"/>
    <s v="CR"/>
    <n v="712.92"/>
    <x v="1"/>
    <x v="1"/>
  </r>
  <r>
    <s v="2201"/>
    <s v="6030040"/>
    <x v="8"/>
    <s v="A2582282"/>
    <s v="A25822820001"/>
    <s v="1080001"/>
    <n v="201612"/>
    <s v="CR"/>
    <n v="84.89"/>
    <x v="1"/>
    <x v="1"/>
  </r>
  <r>
    <s v="2201"/>
    <s v="6030040"/>
    <x v="8"/>
    <s v="A2582286"/>
    <s v="A25822860001"/>
    <s v="1080001"/>
    <n v="201612"/>
    <s v="CR"/>
    <n v="30"/>
    <x v="1"/>
    <x v="1"/>
  </r>
  <r>
    <s v="2201"/>
    <s v="6030050"/>
    <x v="9"/>
    <s v="10850-2008"/>
    <s v="A23418790001"/>
    <s v="1080001"/>
    <n v="201208"/>
    <s v="CR"/>
    <n v="34.340000000000003"/>
    <x v="1"/>
    <x v="1"/>
  </r>
  <r>
    <s v="2201"/>
    <s v="6030050"/>
    <x v="9"/>
    <s v="10850-2008"/>
    <s v="A23418730001"/>
    <s v="1080001"/>
    <n v="201210"/>
    <s v="CR"/>
    <n v="11.66"/>
    <x v="1"/>
    <x v="1"/>
  </r>
  <r>
    <s v="2201"/>
    <s v="6030050"/>
    <x v="9"/>
    <s v="10850-2008"/>
    <s v="A23418770001"/>
    <s v="1080001"/>
    <n v="201210"/>
    <s v="CR"/>
    <n v="69.959999999999994"/>
    <x v="1"/>
    <x v="1"/>
  </r>
  <r>
    <s v="2201"/>
    <s v="6030050"/>
    <x v="9"/>
    <s v="10850-2008"/>
    <s v="A23418790001"/>
    <s v="1080001"/>
    <n v="201210"/>
    <s v="CR"/>
    <n v="47.1"/>
    <x v="1"/>
    <x v="1"/>
  </r>
  <r>
    <s v="2201"/>
    <s v="6030050"/>
    <x v="9"/>
    <s v="10850-2008"/>
    <s v="A23418750001"/>
    <s v="1080001"/>
    <n v="201211"/>
    <s v="CR"/>
    <n v="11.66"/>
    <x v="1"/>
    <x v="1"/>
  </r>
  <r>
    <s v="2201"/>
    <s v="6030050"/>
    <x v="9"/>
    <s v="10850-2008"/>
    <s v="A23418790001"/>
    <s v="1080001"/>
    <n v="201211"/>
    <s v="CR"/>
    <n v="39.979999999999997"/>
    <x v="1"/>
    <x v="1"/>
  </r>
  <r>
    <s v="2201"/>
    <s v="6030050"/>
    <x v="9"/>
    <s v="10850-2008"/>
    <s v="A23418790001"/>
    <s v="1080001"/>
    <n v="201212"/>
    <s v="CR"/>
    <n v="28.28"/>
    <x v="1"/>
    <x v="1"/>
  </r>
  <r>
    <s v="2201"/>
    <s v="6030050"/>
    <x v="9"/>
    <s v="10850-2008"/>
    <s v="A23418770001"/>
    <s v="1080001"/>
    <n v="201302"/>
    <s v="CR"/>
    <n v="140.24"/>
    <x v="1"/>
    <x v="1"/>
  </r>
  <r>
    <s v="2201"/>
    <s v="6030050"/>
    <x v="9"/>
    <s v="10850-2008"/>
    <s v="A23418790001"/>
    <s v="1080001"/>
    <n v="201302"/>
    <s v="CR"/>
    <n v="19.22"/>
    <x v="1"/>
    <x v="1"/>
  </r>
  <r>
    <s v="2201"/>
    <s v="6030050"/>
    <x v="9"/>
    <s v="10850-2008"/>
    <s v="A23418790001"/>
    <s v="1080001"/>
    <n v="201303"/>
    <s v="CR"/>
    <n v="9.61"/>
    <x v="1"/>
    <x v="1"/>
  </r>
  <r>
    <s v="2201"/>
    <s v="6030050"/>
    <x v="9"/>
    <s v="10850-2008"/>
    <s v="A23418790001"/>
    <s v="1080001"/>
    <n v="201305"/>
    <s v="CR"/>
    <n v="29.95"/>
    <x v="1"/>
    <x v="1"/>
  </r>
  <r>
    <s v="2201"/>
    <s v="6030050"/>
    <x v="9"/>
    <s v="10850-2008"/>
    <s v="A23418770001"/>
    <s v="1080001"/>
    <n v="201306"/>
    <s v="CR"/>
    <n v="11.87"/>
    <x v="1"/>
    <x v="1"/>
  </r>
  <r>
    <s v="2201"/>
    <s v="6030050"/>
    <x v="9"/>
    <s v="A2408990"/>
    <s v="A24089900001"/>
    <s v="1080001"/>
    <n v="201306"/>
    <s v="CR"/>
    <n v="28.83"/>
    <x v="1"/>
    <x v="1"/>
  </r>
  <r>
    <s v="2201"/>
    <s v="6030050"/>
    <x v="9"/>
    <s v="10850-2008"/>
    <s v="A23418770001"/>
    <s v="1080001"/>
    <n v="201307"/>
    <s v="CR"/>
    <n v="23.74"/>
    <x v="1"/>
    <x v="1"/>
  </r>
  <r>
    <s v="2201"/>
    <s v="6030050"/>
    <x v="9"/>
    <s v="10850-2008"/>
    <s v="A23418770001"/>
    <s v="1080001"/>
    <n v="201308"/>
    <s v="CR"/>
    <n v="23.72"/>
    <x v="1"/>
    <x v="1"/>
  </r>
  <r>
    <s v="2201"/>
    <s v="6030050"/>
    <x v="9"/>
    <s v="10850-2008"/>
    <s v="A23418770001"/>
    <s v="1080001"/>
    <n v="201310"/>
    <s v="CR"/>
    <n v="5.93"/>
    <x v="1"/>
    <x v="1"/>
  </r>
  <r>
    <s v="2201"/>
    <s v="6030050"/>
    <x v="9"/>
    <s v="10850-2008"/>
    <s v="A23418770001"/>
    <s v="1080001"/>
    <n v="201311"/>
    <s v="CR"/>
    <n v="11.87"/>
    <x v="1"/>
    <x v="1"/>
  </r>
  <r>
    <s v="2201"/>
    <s v="6030050"/>
    <x v="9"/>
    <s v="A2408990"/>
    <s v="A24089900001"/>
    <s v="1080001"/>
    <n v="201312"/>
    <s v="CR"/>
    <n v="68.94"/>
    <x v="1"/>
    <x v="1"/>
  </r>
  <r>
    <s v="2201"/>
    <s v="6030050"/>
    <x v="9"/>
    <s v="A2453294"/>
    <s v="A24532940001"/>
    <s v="1080001"/>
    <n v="201407"/>
    <s v="CR"/>
    <n v="75.209999999999994"/>
    <x v="1"/>
    <x v="1"/>
  </r>
  <r>
    <s v="2201"/>
    <s v="6030050"/>
    <x v="9"/>
    <s v="A2467431"/>
    <s v="A24674310001"/>
    <s v="1080001"/>
    <n v="201407"/>
    <s v="CR"/>
    <n v="11.76"/>
    <x v="1"/>
    <x v="1"/>
  </r>
  <r>
    <s v="2201"/>
    <s v="6030050"/>
    <x v="9"/>
    <s v="A2453294"/>
    <s v="A24532940001"/>
    <s v="1080001"/>
    <n v="201408"/>
    <s v="CR"/>
    <n v="9.8000000000000007"/>
    <x v="1"/>
    <x v="1"/>
  </r>
  <r>
    <s v="2201"/>
    <s v="6030050"/>
    <x v="9"/>
    <s v="A2467431"/>
    <s v="A24674310001"/>
    <s v="1080001"/>
    <n v="201408"/>
    <s v="CR"/>
    <n v="88.2"/>
    <x v="1"/>
    <x v="1"/>
  </r>
  <r>
    <s v="2201"/>
    <s v="6030050"/>
    <x v="9"/>
    <s v="A2453296"/>
    <s v="A24532960001"/>
    <s v="1080001"/>
    <n v="201409"/>
    <s v="CR"/>
    <n v="11.76"/>
    <x v="1"/>
    <x v="1"/>
  </r>
  <r>
    <s v="2201"/>
    <s v="6030050"/>
    <x v="9"/>
    <s v="A2467431"/>
    <s v="A24674310001"/>
    <s v="1080001"/>
    <n v="201409"/>
    <s v="CR"/>
    <n v="11.76"/>
    <x v="1"/>
    <x v="1"/>
  </r>
  <r>
    <s v="2201"/>
    <s v="6030050"/>
    <x v="9"/>
    <s v="A2453294"/>
    <s v="A24532940001"/>
    <s v="1080001"/>
    <n v="201502"/>
    <s v="CR"/>
    <n v="26.9"/>
    <x v="1"/>
    <x v="1"/>
  </r>
  <r>
    <s v="2201"/>
    <s v="6030050"/>
    <x v="9"/>
    <s v="A2467431"/>
    <s v="A24674310001"/>
    <s v="1080001"/>
    <n v="201502"/>
    <s v="CR"/>
    <n v="15.63"/>
    <x v="1"/>
    <x v="1"/>
  </r>
  <r>
    <s v="2201"/>
    <s v="6030050"/>
    <x v="9"/>
    <s v="A2453294"/>
    <s v="A24532940001"/>
    <s v="1080001"/>
    <n v="201505"/>
    <s v="CR"/>
    <n v="17.79"/>
    <x v="1"/>
    <x v="1"/>
  </r>
  <r>
    <s v="2201"/>
    <s v="6030050"/>
    <x v="9"/>
    <s v="A2467431"/>
    <s v="A24674310001"/>
    <s v="1080001"/>
    <n v="201505"/>
    <s v="CR"/>
    <n v="12.08"/>
    <x v="1"/>
    <x v="1"/>
  </r>
  <r>
    <s v="2201"/>
    <s v="6030050"/>
    <x v="9"/>
    <s v="A2582282"/>
    <s v="A25822820001"/>
    <s v="1080001"/>
    <n v="201602"/>
    <s v="CR"/>
    <n v="172.72"/>
    <x v="1"/>
    <x v="1"/>
  </r>
  <r>
    <s v="2201"/>
    <s v="6030050"/>
    <x v="9"/>
    <s v="A2582282"/>
    <s v="A25822820001"/>
    <s v="1080001"/>
    <n v="201603"/>
    <s v="CR"/>
    <n v="21.33"/>
    <x v="1"/>
    <x v="1"/>
  </r>
  <r>
    <s v="2201"/>
    <s v="6030050"/>
    <x v="9"/>
    <s v="A2582282"/>
    <s v="A25822820001"/>
    <s v="1080001"/>
    <n v="201605"/>
    <s v="CR"/>
    <n v="1260.9000000000001"/>
    <x v="1"/>
    <x v="1"/>
  </r>
  <r>
    <s v="2201"/>
    <s v="6030050"/>
    <x v="9"/>
    <s v="A2582282"/>
    <s v="A25822820001"/>
    <s v="1080001"/>
    <n v="201610"/>
    <s v="CR"/>
    <n v="10.039999999999999"/>
    <x v="1"/>
    <x v="1"/>
  </r>
  <r>
    <s v="2201"/>
    <s v="6030050"/>
    <x v="9"/>
    <s v="A2582282"/>
    <s v="A25822820001"/>
    <s v="1080001"/>
    <n v="201611"/>
    <s v="CR"/>
    <n v="2114.64"/>
    <x v="1"/>
    <x v="1"/>
  </r>
  <r>
    <s v="2201"/>
    <s v="6030050"/>
    <x v="9"/>
    <s v="A2582282"/>
    <s v="A25822820001"/>
    <s v="1080001"/>
    <n v="201612"/>
    <s v="CR"/>
    <n v="44.28"/>
    <x v="1"/>
    <x v="1"/>
  </r>
  <r>
    <s v="2201"/>
    <s v="6030050"/>
    <x v="9"/>
    <s v="A2582282"/>
    <s v="A25822820001"/>
    <s v="1080001"/>
    <n v="201701"/>
    <s v="CR"/>
    <n v="4.32"/>
    <x v="1"/>
    <x v="1"/>
  </r>
  <r>
    <s v="2201"/>
    <s v="6030800"/>
    <x v="10"/>
    <s v="A2582282"/>
    <s v="A25822820001"/>
    <s v="1080001"/>
    <n v="201611"/>
    <s v="CR"/>
    <n v="32.04"/>
    <x v="1"/>
    <x v="1"/>
  </r>
  <r>
    <s v="2201"/>
    <s v="6018999"/>
    <x v="11"/>
    <s v="A2582282"/>
    <s v="A25822820134"/>
    <s v="1080001"/>
    <n v="201606"/>
    <s v="CR"/>
    <n v="336.82"/>
    <x v="1"/>
    <x v="1"/>
  </r>
  <r>
    <s v="2201"/>
    <s v="6018999"/>
    <x v="11"/>
    <s v="A2582282"/>
    <s v="A25822820001"/>
    <s v="1080001"/>
    <n v="201609"/>
    <s v="CR"/>
    <n v="574.4"/>
    <x v="1"/>
    <x v="1"/>
  </r>
  <r>
    <s v="2201"/>
    <s v="6018999"/>
    <x v="11"/>
    <s v="A2582282"/>
    <s v="A25822820001"/>
    <s v="1080001"/>
    <n v="201610"/>
    <s v="CR"/>
    <n v="-46.75"/>
    <x v="1"/>
    <x v="1"/>
  </r>
  <r>
    <s v="2201"/>
    <s v="6400010"/>
    <x v="12"/>
    <s v="A2528073"/>
    <s v="A25280730011"/>
    <s v="1080001"/>
    <n v="201601"/>
    <s v="CR"/>
    <n v="44"/>
    <x v="2"/>
    <x v="1"/>
  </r>
  <r>
    <s v="2201"/>
    <s v="6400010"/>
    <x v="12"/>
    <s v="A2528076"/>
    <s v="A25280760043"/>
    <s v="1080001"/>
    <n v="201601"/>
    <s v="CR"/>
    <n v="3031.9"/>
    <x v="2"/>
    <x v="1"/>
  </r>
  <r>
    <s v="2201"/>
    <s v="6400010"/>
    <x v="12"/>
    <s v="A2582282"/>
    <s v="A25822820004"/>
    <s v="1080001"/>
    <n v="201602"/>
    <s v="CR"/>
    <n v="6877.18"/>
    <x v="2"/>
    <x v="1"/>
  </r>
  <r>
    <s v="2201"/>
    <s v="6400010"/>
    <x v="12"/>
    <s v="A2582286"/>
    <s v="A25822860006"/>
    <s v="1080001"/>
    <n v="201602"/>
    <s v="CR"/>
    <n v="215"/>
    <x v="2"/>
    <x v="1"/>
  </r>
  <r>
    <s v="2201"/>
    <s v="6400010"/>
    <x v="12"/>
    <s v="A2582282"/>
    <s v="A25822820004"/>
    <s v="1080001"/>
    <n v="201603"/>
    <s v="CR"/>
    <n v="1062.3399999999999"/>
    <x v="2"/>
    <x v="1"/>
  </r>
  <r>
    <s v="2201"/>
    <s v="6400010"/>
    <x v="12"/>
    <s v="A2582282"/>
    <s v="A25822820005"/>
    <s v="1080001"/>
    <n v="201603"/>
    <s v="CR"/>
    <n v="3410.86"/>
    <x v="2"/>
    <x v="1"/>
  </r>
  <r>
    <s v="2201"/>
    <s v="6400010"/>
    <x v="12"/>
    <s v="A2582282"/>
    <s v="A25822820028"/>
    <s v="1080001"/>
    <n v="201603"/>
    <s v="CR"/>
    <n v="100.83"/>
    <x v="2"/>
    <x v="1"/>
  </r>
  <r>
    <s v="2201"/>
    <s v="6400010"/>
    <x v="12"/>
    <s v="A2582282"/>
    <s v="A25822820042"/>
    <s v="1080001"/>
    <n v="201603"/>
    <s v="CR"/>
    <n v="333.62"/>
    <x v="2"/>
    <x v="1"/>
  </r>
  <r>
    <s v="2201"/>
    <s v="6400010"/>
    <x v="12"/>
    <s v="A2582282"/>
    <s v="A25822820053"/>
    <s v="1080001"/>
    <n v="201603"/>
    <s v="CR"/>
    <n v="20"/>
    <x v="2"/>
    <x v="1"/>
  </r>
  <r>
    <s v="2201"/>
    <s v="6400010"/>
    <x v="12"/>
    <s v="A2582287"/>
    <s v="A25822870016"/>
    <s v="1080001"/>
    <n v="201603"/>
    <s v="CR"/>
    <n v="220.62"/>
    <x v="2"/>
    <x v="1"/>
  </r>
  <r>
    <s v="2201"/>
    <s v="6400010"/>
    <x v="12"/>
    <s v="A2582287"/>
    <s v="A25822870021"/>
    <s v="1080001"/>
    <n v="201603"/>
    <s v="CR"/>
    <n v="30"/>
    <x v="2"/>
    <x v="1"/>
  </r>
  <r>
    <s v="2201"/>
    <s v="6400010"/>
    <x v="12"/>
    <s v="A2582287"/>
    <s v="A25822870022"/>
    <s v="1080001"/>
    <n v="201603"/>
    <s v="CR"/>
    <n v="108.84"/>
    <x v="2"/>
    <x v="1"/>
  </r>
  <r>
    <s v="2201"/>
    <s v="6400010"/>
    <x v="12"/>
    <s v="A2582282"/>
    <s v="A25822820068"/>
    <s v="1080001"/>
    <n v="201605"/>
    <s v="CR"/>
    <n v="1444"/>
    <x v="2"/>
    <x v="1"/>
  </r>
  <r>
    <s v="2201"/>
    <s v="6400010"/>
    <x v="12"/>
    <s v="A2582282"/>
    <s v="A25822820077"/>
    <s v="1080001"/>
    <n v="201605"/>
    <s v="CR"/>
    <n v="1267"/>
    <x v="2"/>
    <x v="1"/>
  </r>
  <r>
    <s v="2201"/>
    <s v="6400010"/>
    <x v="12"/>
    <s v="A2582282"/>
    <s v="A25822820068"/>
    <s v="1080001"/>
    <n v="201606"/>
    <s v="CR"/>
    <n v="-1444"/>
    <x v="2"/>
    <x v="1"/>
  </r>
  <r>
    <s v="2201"/>
    <s v="6400010"/>
    <x v="12"/>
    <s v="A2582282"/>
    <s v="A25822820077"/>
    <s v="1080001"/>
    <n v="201606"/>
    <s v="CR"/>
    <n v="-1267"/>
    <x v="2"/>
    <x v="1"/>
  </r>
  <r>
    <s v="2201"/>
    <s v="6400020"/>
    <x v="13"/>
    <s v="A2453294"/>
    <s v="A24532940027"/>
    <s v="1080001"/>
    <n v="201403"/>
    <s v="CR"/>
    <n v="136.54"/>
    <x v="2"/>
    <x v="1"/>
  </r>
  <r>
    <s v="2201"/>
    <s v="6400020"/>
    <x v="13"/>
    <s v="A2453294"/>
    <s v="A24532940001"/>
    <s v="1080001"/>
    <n v="201407"/>
    <s v="CR"/>
    <n v="192.59"/>
    <x v="2"/>
    <x v="1"/>
  </r>
  <r>
    <s v="2201"/>
    <s v="6400020"/>
    <x v="13"/>
    <s v="A2582282"/>
    <s v="A25822820050"/>
    <s v="1080001"/>
    <n v="201604"/>
    <s v="CR"/>
    <n v="80.75"/>
    <x v="2"/>
    <x v="1"/>
  </r>
  <r>
    <s v="2201"/>
    <s v="6400020"/>
    <x v="13"/>
    <s v="A2582282"/>
    <s v="A25822820064"/>
    <s v="1080001"/>
    <n v="201604"/>
    <s v="CR"/>
    <n v="320.76"/>
    <x v="2"/>
    <x v="1"/>
  </r>
  <r>
    <s v="2201"/>
    <s v="6400020"/>
    <x v="13"/>
    <s v="A2582287"/>
    <s v="A25822870022"/>
    <s v="1080001"/>
    <n v="201604"/>
    <s v="CR"/>
    <n v="102"/>
    <x v="2"/>
    <x v="1"/>
  </r>
  <r>
    <s v="2201"/>
    <s v="6400020"/>
    <x v="13"/>
    <s v="A2582287"/>
    <s v="A25822870027"/>
    <s v="1080001"/>
    <n v="201604"/>
    <s v="CR"/>
    <n v="102"/>
    <x v="2"/>
    <x v="1"/>
  </r>
  <r>
    <s v="2201"/>
    <s v="6400020"/>
    <x v="13"/>
    <s v="A2582287"/>
    <s v="A25822870028"/>
    <s v="1080001"/>
    <n v="201604"/>
    <s v="CR"/>
    <n v="182.75"/>
    <x v="2"/>
    <x v="1"/>
  </r>
  <r>
    <s v="2201"/>
    <s v="6400020"/>
    <x v="13"/>
    <s v="A2582282"/>
    <s v="A25822820002"/>
    <s v="1080001"/>
    <n v="201607"/>
    <s v="CR"/>
    <n v="492.03"/>
    <x v="2"/>
    <x v="1"/>
  </r>
  <r>
    <s v="2201"/>
    <s v="6400020"/>
    <x v="13"/>
    <s v="A2585773"/>
    <s v="A25857730003"/>
    <s v="1080001"/>
    <n v="201608"/>
    <s v="CR"/>
    <n v="41"/>
    <x v="2"/>
    <x v="1"/>
  </r>
  <r>
    <s v="2201"/>
    <s v="6401000"/>
    <x v="14"/>
    <s v="10850-2008"/>
    <s v="A23214610001"/>
    <s v="1080001"/>
    <n v="201207"/>
    <s v="CR"/>
    <n v="115.36"/>
    <x v="2"/>
    <x v="1"/>
  </r>
  <r>
    <s v="2201"/>
    <s v="6401000"/>
    <x v="14"/>
    <s v="10850-2008"/>
    <s v="A23418770004"/>
    <s v="1080001"/>
    <n v="201207"/>
    <s v="CR"/>
    <n v="55.6"/>
    <x v="2"/>
    <x v="1"/>
  </r>
  <r>
    <s v="2201"/>
    <s v="6401000"/>
    <x v="14"/>
    <s v="A2341876"/>
    <s v="A23418760013"/>
    <s v="1080001"/>
    <n v="201207"/>
    <s v="CR"/>
    <n v="26.02"/>
    <x v="2"/>
    <x v="1"/>
  </r>
  <r>
    <s v="2201"/>
    <s v="6401000"/>
    <x v="14"/>
    <s v="10850-2008"/>
    <s v="A23418790005"/>
    <s v="1080001"/>
    <n v="201209"/>
    <s v="CR"/>
    <n v="56.56"/>
    <x v="2"/>
    <x v="1"/>
  </r>
  <r>
    <s v="2201"/>
    <s v="6401000"/>
    <x v="14"/>
    <s v="A2341879"/>
    <s v="A23418790053"/>
    <s v="1080001"/>
    <n v="201209"/>
    <s v="CR"/>
    <n v="19.7"/>
    <x v="2"/>
    <x v="1"/>
  </r>
  <r>
    <s v="2201"/>
    <s v="6401000"/>
    <x v="14"/>
    <s v="A2341879"/>
    <s v="A23418790053"/>
    <s v="1080001"/>
    <n v="201211"/>
    <s v="CR"/>
    <n v="180.64"/>
    <x v="2"/>
    <x v="1"/>
  </r>
  <r>
    <s v="2201"/>
    <s v="6401000"/>
    <x v="14"/>
    <s v="A2341879"/>
    <s v="A23418790066"/>
    <s v="1080001"/>
    <n v="201212"/>
    <s v="CR"/>
    <n v="195.42"/>
    <x v="2"/>
    <x v="1"/>
  </r>
  <r>
    <s v="2201"/>
    <s v="6401000"/>
    <x v="14"/>
    <s v="A2408990"/>
    <s v="A24089900001"/>
    <s v="1080001"/>
    <n v="201301"/>
    <s v="CR"/>
    <n v="15.86"/>
    <x v="2"/>
    <x v="1"/>
  </r>
  <r>
    <s v="2201"/>
    <s v="6401000"/>
    <x v="14"/>
    <s v="A2408990"/>
    <s v="A24089900002"/>
    <s v="1080001"/>
    <n v="201301"/>
    <s v="CR"/>
    <n v="67.319999999999993"/>
    <x v="2"/>
    <x v="1"/>
  </r>
  <r>
    <s v="2201"/>
    <s v="6401000"/>
    <x v="14"/>
    <s v="A2341877"/>
    <s v="A23418770017"/>
    <s v="1080001"/>
    <n v="201302"/>
    <s v="CR"/>
    <n v="56.22"/>
    <x v="2"/>
    <x v="1"/>
  </r>
  <r>
    <s v="2201"/>
    <s v="6401000"/>
    <x v="14"/>
    <s v="A2408990"/>
    <s v="A24089900035"/>
    <s v="1080001"/>
    <n v="201303"/>
    <s v="CR"/>
    <n v="90.83"/>
    <x v="2"/>
    <x v="1"/>
  </r>
  <r>
    <s v="2201"/>
    <s v="6401000"/>
    <x v="14"/>
    <s v="A2408990"/>
    <s v="A24089900037"/>
    <s v="1080001"/>
    <n v="201304"/>
    <s v="CR"/>
    <n v="75.78"/>
    <x v="2"/>
    <x v="1"/>
  </r>
  <r>
    <s v="2201"/>
    <s v="6401000"/>
    <x v="14"/>
    <s v="10850-2008"/>
    <s v="A23418770001"/>
    <s v="1080001"/>
    <n v="201307"/>
    <s v="CR"/>
    <n v="120.71"/>
    <x v="2"/>
    <x v="1"/>
  </r>
  <r>
    <s v="2201"/>
    <s v="6401000"/>
    <x v="14"/>
    <s v="A2341877"/>
    <s v="A23418770013"/>
    <s v="1080001"/>
    <n v="201307"/>
    <s v="CR"/>
    <n v="254.41"/>
    <x v="2"/>
    <x v="1"/>
  </r>
  <r>
    <s v="2201"/>
    <s v="6401000"/>
    <x v="14"/>
    <s v="A2341877"/>
    <s v="A23418770013"/>
    <s v="1080001"/>
    <n v="201308"/>
    <s v="CR"/>
    <n v="56.42"/>
    <x v="2"/>
    <x v="1"/>
  </r>
  <r>
    <s v="2201"/>
    <s v="6401000"/>
    <x v="14"/>
    <s v="A2408990"/>
    <s v="A24089900039"/>
    <s v="1080001"/>
    <n v="201308"/>
    <s v="CR"/>
    <n v="70.03"/>
    <x v="2"/>
    <x v="1"/>
  </r>
  <r>
    <s v="2201"/>
    <s v="6401000"/>
    <x v="14"/>
    <s v="A2341877"/>
    <s v="A23418770040"/>
    <s v="1080001"/>
    <n v="201309"/>
    <s v="CR"/>
    <n v="8.2799999999999994"/>
    <x v="2"/>
    <x v="1"/>
  </r>
  <r>
    <s v="2201"/>
    <s v="6401000"/>
    <x v="14"/>
    <s v="A2408990"/>
    <s v="A24089900083"/>
    <s v="1080001"/>
    <n v="201310"/>
    <s v="CR"/>
    <n v="19.12"/>
    <x v="2"/>
    <x v="1"/>
  </r>
  <r>
    <s v="2201"/>
    <s v="6401000"/>
    <x v="14"/>
    <s v="A2453294"/>
    <s v="A24532940027"/>
    <s v="1080001"/>
    <n v="201402"/>
    <s v="CR"/>
    <n v="41.1"/>
    <x v="2"/>
    <x v="1"/>
  </r>
  <r>
    <s v="2201"/>
    <s v="6401000"/>
    <x v="14"/>
    <s v="A2453294"/>
    <s v="A24532940001"/>
    <s v="1080001"/>
    <n v="201403"/>
    <s v="CR"/>
    <n v="-47.02"/>
    <x v="2"/>
    <x v="1"/>
  </r>
  <r>
    <s v="2201"/>
    <s v="6401000"/>
    <x v="14"/>
    <s v="A2453294"/>
    <s v="A24532940027"/>
    <s v="1080001"/>
    <n v="201403"/>
    <s v="CR"/>
    <n v="71.75"/>
    <x v="2"/>
    <x v="1"/>
  </r>
  <r>
    <s v="2201"/>
    <s v="6401000"/>
    <x v="14"/>
    <s v="A2453294"/>
    <s v="A24532940030"/>
    <s v="1080001"/>
    <n v="201403"/>
    <s v="CR"/>
    <n v="84.83"/>
    <x v="2"/>
    <x v="1"/>
  </r>
  <r>
    <s v="2201"/>
    <s v="6401000"/>
    <x v="14"/>
    <s v="A2453294"/>
    <s v="A24532940026"/>
    <s v="1080001"/>
    <n v="201404"/>
    <s v="CR"/>
    <n v="3.43"/>
    <x v="2"/>
    <x v="1"/>
  </r>
  <r>
    <s v="2201"/>
    <s v="6401000"/>
    <x v="14"/>
    <s v="A2453296"/>
    <s v="A24532960006"/>
    <s v="1080001"/>
    <n v="201408"/>
    <s v="CR"/>
    <n v="37.270000000000003"/>
    <x v="2"/>
    <x v="1"/>
  </r>
  <r>
    <s v="2201"/>
    <s v="6401000"/>
    <x v="14"/>
    <s v="A2453296"/>
    <s v="A24532960023"/>
    <s v="1080001"/>
    <n v="201408"/>
    <s v="CR"/>
    <n v="8.9"/>
    <x v="2"/>
    <x v="1"/>
  </r>
  <r>
    <s v="2201"/>
    <s v="6401000"/>
    <x v="14"/>
    <s v="A2467431"/>
    <s v="A24674310020"/>
    <s v="1080001"/>
    <n v="201410"/>
    <s v="CR"/>
    <n v="168.12"/>
    <x v="2"/>
    <x v="1"/>
  </r>
  <r>
    <s v="2201"/>
    <s v="6401000"/>
    <x v="14"/>
    <s v="A2467431"/>
    <s v="A24674310020"/>
    <s v="1080001"/>
    <n v="201411"/>
    <s v="CR"/>
    <n v="18.53"/>
    <x v="2"/>
    <x v="1"/>
  </r>
  <r>
    <s v="2201"/>
    <s v="6401000"/>
    <x v="14"/>
    <s v="A2528073"/>
    <s v="A25280730004"/>
    <s v="1080001"/>
    <n v="201503"/>
    <s v="CR"/>
    <n v="235.78"/>
    <x v="2"/>
    <x v="1"/>
  </r>
  <r>
    <s v="2201"/>
    <s v="6401000"/>
    <x v="14"/>
    <s v="A2528073"/>
    <s v="A25280730016"/>
    <s v="1080001"/>
    <n v="201507"/>
    <s v="CR"/>
    <n v="13.38"/>
    <x v="2"/>
    <x v="1"/>
  </r>
  <r>
    <s v="2201"/>
    <s v="6401000"/>
    <x v="14"/>
    <s v="A2528073"/>
    <s v="A25280730024"/>
    <s v="1080001"/>
    <n v="201507"/>
    <s v="CR"/>
    <n v="49.22"/>
    <x v="2"/>
    <x v="1"/>
  </r>
  <r>
    <s v="2201"/>
    <s v="6401000"/>
    <x v="14"/>
    <s v="A2528076"/>
    <s v="A25280760052"/>
    <s v="1080001"/>
    <n v="201508"/>
    <s v="CR"/>
    <n v="67.75"/>
    <x v="2"/>
    <x v="1"/>
  </r>
  <r>
    <s v="2201"/>
    <s v="6401000"/>
    <x v="14"/>
    <s v="A2528073"/>
    <s v="A25280730033"/>
    <s v="1080001"/>
    <n v="201509"/>
    <s v="CR"/>
    <n v="13.39"/>
    <x v="2"/>
    <x v="1"/>
  </r>
  <r>
    <s v="2201"/>
    <s v="6401000"/>
    <x v="14"/>
    <s v="A2528076"/>
    <s v="A25280760061"/>
    <s v="1080001"/>
    <n v="201510"/>
    <s v="CR"/>
    <n v="189.49"/>
    <x v="2"/>
    <x v="1"/>
  </r>
  <r>
    <s v="2201"/>
    <s v="6401000"/>
    <x v="14"/>
    <s v="A2528076"/>
    <s v="A25280760063"/>
    <s v="1080001"/>
    <n v="201510"/>
    <s v="CR"/>
    <n v="5.49"/>
    <x v="2"/>
    <x v="1"/>
  </r>
  <r>
    <s v="2201"/>
    <s v="6401000"/>
    <x v="14"/>
    <s v="A2528076"/>
    <s v="A25280760065"/>
    <s v="1080001"/>
    <n v="201510"/>
    <s v="CR"/>
    <n v="51.43"/>
    <x v="2"/>
    <x v="1"/>
  </r>
  <r>
    <s v="2201"/>
    <s v="6401000"/>
    <x v="14"/>
    <s v="A2528076"/>
    <s v="A25280760063"/>
    <s v="1080001"/>
    <n v="201512"/>
    <s v="CR"/>
    <n v="6.97"/>
    <x v="2"/>
    <x v="1"/>
  </r>
  <r>
    <s v="2201"/>
    <s v="6401000"/>
    <x v="14"/>
    <s v="A2582282"/>
    <s v="A25822820002"/>
    <s v="1080001"/>
    <n v="201602"/>
    <s v="CR"/>
    <n v="14.66"/>
    <x v="2"/>
    <x v="1"/>
  </r>
  <r>
    <s v="2201"/>
    <s v="6401000"/>
    <x v="14"/>
    <s v="A2582282"/>
    <s v="A25822820026"/>
    <s v="1080001"/>
    <n v="201602"/>
    <s v="CR"/>
    <n v="65.38"/>
    <x v="2"/>
    <x v="1"/>
  </r>
  <r>
    <s v="2201"/>
    <s v="6401000"/>
    <x v="14"/>
    <s v="A2582282"/>
    <s v="A25822820047"/>
    <s v="1080001"/>
    <n v="201602"/>
    <s v="CR"/>
    <n v="45.79"/>
    <x v="2"/>
    <x v="1"/>
  </r>
  <r>
    <s v="2201"/>
    <s v="6401000"/>
    <x v="14"/>
    <s v="A2582287"/>
    <s v="A25822870007"/>
    <s v="1080001"/>
    <n v="201602"/>
    <s v="CR"/>
    <n v="307.23"/>
    <x v="2"/>
    <x v="1"/>
  </r>
  <r>
    <s v="2201"/>
    <s v="6401000"/>
    <x v="14"/>
    <s v="A2582287"/>
    <s v="A25822870010"/>
    <s v="1080001"/>
    <n v="201602"/>
    <s v="CR"/>
    <n v="75.680000000000007"/>
    <x v="2"/>
    <x v="1"/>
  </r>
  <r>
    <s v="2201"/>
    <s v="6401000"/>
    <x v="14"/>
    <s v="A2582282"/>
    <s v="A25822820002"/>
    <s v="1080001"/>
    <n v="201603"/>
    <s v="CR"/>
    <n v="1.71"/>
    <x v="2"/>
    <x v="1"/>
  </r>
  <r>
    <s v="2201"/>
    <s v="6401000"/>
    <x v="14"/>
    <s v="A2582282"/>
    <s v="A25822820055"/>
    <s v="1080001"/>
    <n v="201603"/>
    <s v="CR"/>
    <n v="41.58"/>
    <x v="2"/>
    <x v="1"/>
  </r>
  <r>
    <s v="2201"/>
    <s v="6401000"/>
    <x v="14"/>
    <s v="A2582286"/>
    <s v="A25822860015"/>
    <s v="1080001"/>
    <n v="201603"/>
    <s v="CR"/>
    <n v="8.66"/>
    <x v="2"/>
    <x v="1"/>
  </r>
  <r>
    <s v="2201"/>
    <s v="6401000"/>
    <x v="14"/>
    <s v="A2582287"/>
    <s v="A25822870007"/>
    <s v="1080001"/>
    <n v="201603"/>
    <s v="CR"/>
    <n v="340.04"/>
    <x v="2"/>
    <x v="1"/>
  </r>
  <r>
    <s v="2201"/>
    <s v="6401000"/>
    <x v="14"/>
    <s v="A2582287"/>
    <s v="A25822870010"/>
    <s v="1080001"/>
    <n v="201603"/>
    <s v="CR"/>
    <n v="50.68"/>
    <x v="2"/>
    <x v="1"/>
  </r>
  <r>
    <s v="2201"/>
    <s v="6401000"/>
    <x v="14"/>
    <s v="A2582282"/>
    <s v="A25822820052"/>
    <s v="1080001"/>
    <n v="201604"/>
    <s v="CR"/>
    <n v="20.81"/>
    <x v="2"/>
    <x v="1"/>
  </r>
  <r>
    <s v="2201"/>
    <s v="6401000"/>
    <x v="14"/>
    <s v="A2582282"/>
    <s v="A25822820059"/>
    <s v="1080001"/>
    <n v="201604"/>
    <s v="CR"/>
    <n v="14.12"/>
    <x v="2"/>
    <x v="1"/>
  </r>
  <r>
    <s v="2201"/>
    <s v="6401000"/>
    <x v="14"/>
    <s v="A2582282"/>
    <s v="A25822820068"/>
    <s v="1080001"/>
    <n v="201604"/>
    <s v="CR"/>
    <n v="112.95"/>
    <x v="2"/>
    <x v="1"/>
  </r>
  <r>
    <s v="2201"/>
    <s v="6401000"/>
    <x v="14"/>
    <s v="A2582282"/>
    <s v="A25822820077"/>
    <s v="1080001"/>
    <n v="201604"/>
    <s v="CR"/>
    <n v="1586.48"/>
    <x v="2"/>
    <x v="1"/>
  </r>
  <r>
    <s v="2201"/>
    <s v="6401000"/>
    <x v="14"/>
    <s v="A2582282"/>
    <s v="A25822820094"/>
    <s v="1080001"/>
    <n v="201604"/>
    <s v="CR"/>
    <n v="20.96"/>
    <x v="2"/>
    <x v="1"/>
  </r>
  <r>
    <s v="2201"/>
    <s v="6401000"/>
    <x v="14"/>
    <s v="A2582286"/>
    <s v="A25822860017"/>
    <s v="1080001"/>
    <n v="201604"/>
    <s v="CR"/>
    <n v="31.2"/>
    <x v="2"/>
    <x v="1"/>
  </r>
  <r>
    <s v="2201"/>
    <s v="6401000"/>
    <x v="14"/>
    <s v="A2582287"/>
    <s v="A25822870001"/>
    <s v="1080001"/>
    <n v="201604"/>
    <s v="CR"/>
    <n v="61.25"/>
    <x v="2"/>
    <x v="1"/>
  </r>
  <r>
    <s v="2201"/>
    <s v="6401000"/>
    <x v="14"/>
    <s v="A2582287"/>
    <s v="A25822870007"/>
    <s v="1080001"/>
    <n v="201604"/>
    <s v="CR"/>
    <n v="141.22"/>
    <x v="2"/>
    <x v="1"/>
  </r>
  <r>
    <s v="2201"/>
    <s v="6401000"/>
    <x v="14"/>
    <s v="A2582287"/>
    <s v="A25822870010"/>
    <s v="1080001"/>
    <n v="201604"/>
    <s v="CR"/>
    <n v="17.079999999999998"/>
    <x v="2"/>
    <x v="1"/>
  </r>
  <r>
    <s v="2201"/>
    <s v="6401000"/>
    <x v="14"/>
    <s v="A2582282"/>
    <s v="A25822820002"/>
    <s v="1080001"/>
    <n v="201605"/>
    <s v="CR"/>
    <n v="51.17"/>
    <x v="2"/>
    <x v="1"/>
  </r>
  <r>
    <s v="2201"/>
    <s v="6401000"/>
    <x v="14"/>
    <s v="A2582282"/>
    <s v="A25822820004"/>
    <s v="1080001"/>
    <n v="201605"/>
    <s v="CR"/>
    <n v="17.8"/>
    <x v="2"/>
    <x v="1"/>
  </r>
  <r>
    <s v="2201"/>
    <s v="6401000"/>
    <x v="14"/>
    <s v="A2582282"/>
    <s v="A25822820052"/>
    <s v="1080001"/>
    <n v="201605"/>
    <s v="CR"/>
    <n v="18.97"/>
    <x v="2"/>
    <x v="1"/>
  </r>
  <r>
    <s v="2201"/>
    <s v="6401000"/>
    <x v="14"/>
    <s v="A2582282"/>
    <s v="A25822820068"/>
    <s v="1080001"/>
    <n v="201605"/>
    <s v="CR"/>
    <n v="83.35"/>
    <x v="2"/>
    <x v="1"/>
  </r>
  <r>
    <s v="2201"/>
    <s v="6401000"/>
    <x v="14"/>
    <s v="A2582282"/>
    <s v="A25822820077"/>
    <s v="1080001"/>
    <n v="201605"/>
    <s v="CR"/>
    <n v="963.78"/>
    <x v="2"/>
    <x v="1"/>
  </r>
  <r>
    <s v="2201"/>
    <s v="6401000"/>
    <x v="14"/>
    <s v="A2582282"/>
    <s v="A25822820098"/>
    <s v="1080001"/>
    <n v="201605"/>
    <s v="CR"/>
    <n v="62.53"/>
    <x v="2"/>
    <x v="1"/>
  </r>
  <r>
    <s v="2201"/>
    <s v="6401000"/>
    <x v="14"/>
    <s v="A2582287"/>
    <s v="A25822870007"/>
    <s v="1080001"/>
    <n v="201605"/>
    <s v="CR"/>
    <n v="1.69"/>
    <x v="2"/>
    <x v="1"/>
  </r>
  <r>
    <s v="2201"/>
    <s v="6401000"/>
    <x v="14"/>
    <s v="A2585773"/>
    <s v="A25857730004"/>
    <s v="1080001"/>
    <n v="201605"/>
    <s v="CR"/>
    <n v="76.760000000000005"/>
    <x v="2"/>
    <x v="1"/>
  </r>
  <r>
    <s v="2201"/>
    <s v="6401000"/>
    <x v="14"/>
    <s v="A2582282"/>
    <s v="A25822820001"/>
    <s v="1080001"/>
    <n v="201606"/>
    <s v="CR"/>
    <n v="19.23"/>
    <x v="2"/>
    <x v="1"/>
  </r>
  <r>
    <s v="2201"/>
    <s v="6401000"/>
    <x v="14"/>
    <s v="A2582282"/>
    <s v="A25822820002"/>
    <s v="1080001"/>
    <n v="201606"/>
    <s v="CR"/>
    <n v="10.97"/>
    <x v="2"/>
    <x v="1"/>
  </r>
  <r>
    <s v="2201"/>
    <s v="6401000"/>
    <x v="14"/>
    <s v="A2582286"/>
    <s v="A25822860012"/>
    <s v="1080001"/>
    <n v="201606"/>
    <s v="CR"/>
    <n v="23.67"/>
    <x v="2"/>
    <x v="1"/>
  </r>
  <r>
    <s v="2201"/>
    <s v="6401000"/>
    <x v="14"/>
    <s v="A2582286"/>
    <s v="A25822860046"/>
    <s v="1080001"/>
    <n v="201606"/>
    <s v="CR"/>
    <n v="8.51"/>
    <x v="2"/>
    <x v="1"/>
  </r>
  <r>
    <s v="2201"/>
    <s v="6401000"/>
    <x v="14"/>
    <s v="A2582287"/>
    <s v="A25822870007"/>
    <s v="1080001"/>
    <n v="201606"/>
    <s v="CR"/>
    <n v="14.31"/>
    <x v="2"/>
    <x v="1"/>
  </r>
  <r>
    <s v="2201"/>
    <s v="6401000"/>
    <x v="14"/>
    <s v="A2582287"/>
    <s v="A25822870008"/>
    <s v="1080001"/>
    <n v="201606"/>
    <s v="CR"/>
    <n v="12.26"/>
    <x v="2"/>
    <x v="1"/>
  </r>
  <r>
    <s v="2201"/>
    <s v="6401000"/>
    <x v="14"/>
    <s v="A2582282"/>
    <s v="A25822820108"/>
    <s v="1080001"/>
    <n v="201607"/>
    <s v="CR"/>
    <n v="9.4499999999999993"/>
    <x v="2"/>
    <x v="1"/>
  </r>
  <r>
    <s v="2201"/>
    <s v="6401000"/>
    <x v="14"/>
    <s v="A2582282"/>
    <s v="A25822820147"/>
    <s v="1080001"/>
    <n v="201607"/>
    <s v="CR"/>
    <n v="34.03"/>
    <x v="2"/>
    <x v="1"/>
  </r>
  <r>
    <s v="2201"/>
    <s v="6401000"/>
    <x v="14"/>
    <s v="A2582286"/>
    <s v="A25822860012"/>
    <s v="1080001"/>
    <n v="201607"/>
    <s v="CR"/>
    <n v="5.9"/>
    <x v="2"/>
    <x v="1"/>
  </r>
  <r>
    <s v="2201"/>
    <s v="6401000"/>
    <x v="14"/>
    <s v="A2582286"/>
    <s v="A25822860046"/>
    <s v="1080001"/>
    <n v="201607"/>
    <s v="CR"/>
    <n v="23.13"/>
    <x v="2"/>
    <x v="1"/>
  </r>
  <r>
    <s v="2201"/>
    <s v="6401000"/>
    <x v="14"/>
    <s v="A2582282"/>
    <s v="A25822820148"/>
    <s v="1080001"/>
    <n v="201608"/>
    <s v="CR"/>
    <n v="36.25"/>
    <x v="2"/>
    <x v="1"/>
  </r>
  <r>
    <s v="2201"/>
    <s v="6401000"/>
    <x v="14"/>
    <s v="A2582286"/>
    <s v="A25822860012"/>
    <s v="1080001"/>
    <n v="201608"/>
    <s v="CR"/>
    <n v="80.72"/>
    <x v="2"/>
    <x v="1"/>
  </r>
  <r>
    <s v="2201"/>
    <s v="6401000"/>
    <x v="14"/>
    <s v="A2582282"/>
    <s v="A25822820118"/>
    <s v="1080001"/>
    <n v="201609"/>
    <s v="CR"/>
    <n v="7.67"/>
    <x v="2"/>
    <x v="1"/>
  </r>
  <r>
    <s v="2201"/>
    <s v="6401000"/>
    <x v="14"/>
    <s v="A2582282"/>
    <s v="A25822820234"/>
    <s v="1080001"/>
    <n v="201609"/>
    <s v="CR"/>
    <n v="3.7"/>
    <x v="2"/>
    <x v="1"/>
  </r>
  <r>
    <s v="2201"/>
    <s v="6401000"/>
    <x v="14"/>
    <s v="A2582286"/>
    <s v="A25822860067"/>
    <s v="1080001"/>
    <n v="201609"/>
    <s v="CR"/>
    <n v="8.5399999999999991"/>
    <x v="2"/>
    <x v="1"/>
  </r>
  <r>
    <s v="2201"/>
    <s v="6401000"/>
    <x v="14"/>
    <s v="A2582282"/>
    <s v="A25822820168"/>
    <s v="1080001"/>
    <n v="201610"/>
    <s v="CR"/>
    <n v="31.97"/>
    <x v="2"/>
    <x v="1"/>
  </r>
  <r>
    <s v="2201"/>
    <s v="6401000"/>
    <x v="14"/>
    <s v="A2582282"/>
    <s v="A25822820212"/>
    <s v="1080001"/>
    <n v="201610"/>
    <s v="CR"/>
    <n v="5.29"/>
    <x v="2"/>
    <x v="1"/>
  </r>
  <r>
    <s v="2201"/>
    <s v="6401000"/>
    <x v="14"/>
    <s v="A2582282"/>
    <s v="A25822820235"/>
    <s v="1080001"/>
    <n v="201610"/>
    <s v="CR"/>
    <n v="30.03"/>
    <x v="2"/>
    <x v="1"/>
  </r>
  <r>
    <s v="2201"/>
    <s v="6401000"/>
    <x v="14"/>
    <s v="A2582286"/>
    <s v="A25822860067"/>
    <s v="1080001"/>
    <n v="201610"/>
    <s v="CR"/>
    <n v="13.69"/>
    <x v="2"/>
    <x v="1"/>
  </r>
  <r>
    <s v="2201"/>
    <s v="6401000"/>
    <x v="14"/>
    <s v="A2582282"/>
    <s v="A25822820171"/>
    <s v="1080001"/>
    <n v="201611"/>
    <s v="CR"/>
    <n v="0"/>
    <x v="2"/>
    <x v="1"/>
  </r>
  <r>
    <s v="2201"/>
    <s v="6401000"/>
    <x v="14"/>
    <s v="A2585754"/>
    <s v="A25857540003"/>
    <s v="1080001"/>
    <n v="201612"/>
    <s v="CR"/>
    <n v="100.06"/>
    <x v="2"/>
    <x v="1"/>
  </r>
  <r>
    <s v="2201"/>
    <s v="6401000"/>
    <x v="14"/>
    <s v="A2582282"/>
    <s v="A25822820282"/>
    <s v="1080001"/>
    <n v="201705"/>
    <s v="CR"/>
    <n v="20.399999999999999"/>
    <x v="2"/>
    <x v="1"/>
  </r>
  <r>
    <s v="2201"/>
    <s v="6400050"/>
    <x v="15"/>
    <s v="10850-2008"/>
    <s v="A23418760001"/>
    <s v="1080001"/>
    <n v="201211"/>
    <s v="CR"/>
    <n v="10000"/>
    <x v="2"/>
    <x v="1"/>
  </r>
  <r>
    <s v="2201"/>
    <s v="6400060"/>
    <x v="16"/>
    <s v="A2341876"/>
    <s v="A23418760017"/>
    <s v="1080001"/>
    <n v="201208"/>
    <s v="CR"/>
    <n v="82654.100000000006"/>
    <x v="2"/>
    <x v="1"/>
  </r>
  <r>
    <s v="2201"/>
    <s v="6400060"/>
    <x v="16"/>
    <s v="A2341876"/>
    <s v="A23418760017"/>
    <s v="1080001"/>
    <n v="201209"/>
    <s v="CR"/>
    <n v="17733.62"/>
    <x v="2"/>
    <x v="1"/>
  </r>
  <r>
    <s v="2201"/>
    <s v="6400060"/>
    <x v="16"/>
    <s v="A2341876"/>
    <s v="A23418760017"/>
    <s v="1080001"/>
    <n v="201210"/>
    <s v="CR"/>
    <n v="18000"/>
    <x v="2"/>
    <x v="1"/>
  </r>
  <r>
    <s v="2201"/>
    <s v="6400060"/>
    <x v="16"/>
    <s v="A2341876"/>
    <s v="A23418760017"/>
    <s v="1080001"/>
    <n v="201211"/>
    <s v="CR"/>
    <n v="14923.46"/>
    <x v="2"/>
    <x v="1"/>
  </r>
  <r>
    <s v="2201"/>
    <s v="6400060"/>
    <x v="16"/>
    <s v="A2341876"/>
    <s v="A23418760017"/>
    <s v="1080001"/>
    <n v="201212"/>
    <s v="CR"/>
    <n v="12791"/>
    <x v="2"/>
    <x v="1"/>
  </r>
  <r>
    <s v="2201"/>
    <s v="6400060"/>
    <x v="16"/>
    <s v="A2341876"/>
    <s v="A23418760017"/>
    <s v="1080001"/>
    <n v="201301"/>
    <s v="CR"/>
    <n v="18000"/>
    <x v="2"/>
    <x v="1"/>
  </r>
  <r>
    <s v="2201"/>
    <s v="6400060"/>
    <x v="16"/>
    <s v="A2341877"/>
    <s v="A23418770013"/>
    <s v="1080001"/>
    <n v="201307"/>
    <s v="CR"/>
    <n v="15000"/>
    <x v="2"/>
    <x v="1"/>
  </r>
  <r>
    <s v="2201"/>
    <s v="6400060"/>
    <x v="16"/>
    <s v="A2341877"/>
    <s v="A23418770013"/>
    <s v="1080001"/>
    <n v="201308"/>
    <s v="CR"/>
    <n v="5500"/>
    <x v="2"/>
    <x v="1"/>
  </r>
  <r>
    <s v="2201"/>
    <s v="6400060"/>
    <x v="16"/>
    <s v="A2341877"/>
    <s v="A23418770022"/>
    <s v="1080001"/>
    <n v="201311"/>
    <s v="CR"/>
    <n v="12582.85"/>
    <x v="2"/>
    <x v="1"/>
  </r>
  <r>
    <s v="2201"/>
    <s v="6400060"/>
    <x v="16"/>
    <s v="A2341877"/>
    <s v="A23418770022"/>
    <s v="1080001"/>
    <n v="201312"/>
    <s v="CR"/>
    <n v="5370"/>
    <x v="2"/>
    <x v="1"/>
  </r>
  <r>
    <s v="2201"/>
    <s v="6400060"/>
    <x v="16"/>
    <s v="A2341877"/>
    <s v="A23418770022"/>
    <s v="1080001"/>
    <n v="201401"/>
    <s v="CR"/>
    <n v="5938.2"/>
    <x v="2"/>
    <x v="1"/>
  </r>
  <r>
    <s v="2201"/>
    <s v="6400060"/>
    <x v="16"/>
    <s v="A2453296"/>
    <s v="A24532960007"/>
    <s v="1080001"/>
    <n v="201402"/>
    <s v="CR"/>
    <n v="6740.87"/>
    <x v="2"/>
    <x v="1"/>
  </r>
  <r>
    <s v="2201"/>
    <s v="6400060"/>
    <x v="16"/>
    <s v="A2453296"/>
    <s v="A24532960007"/>
    <s v="1080001"/>
    <n v="201403"/>
    <s v="CR"/>
    <n v="4888"/>
    <x v="2"/>
    <x v="1"/>
  </r>
  <r>
    <s v="2201"/>
    <s v="6400060"/>
    <x v="16"/>
    <s v="A2453296"/>
    <s v="A24532960007"/>
    <s v="1080001"/>
    <n v="201404"/>
    <s v="CR"/>
    <n v="11087"/>
    <x v="2"/>
    <x v="1"/>
  </r>
  <r>
    <s v="2201"/>
    <s v="6400060"/>
    <x v="16"/>
    <s v="A2453296"/>
    <s v="A24532960007"/>
    <s v="1080001"/>
    <n v="201405"/>
    <s v="CR"/>
    <n v="7825"/>
    <x v="2"/>
    <x v="1"/>
  </r>
  <r>
    <s v="2201"/>
    <s v="6400060"/>
    <x v="16"/>
    <s v="A2453296"/>
    <s v="A24532960007"/>
    <s v="1080001"/>
    <n v="201406"/>
    <s v="CR"/>
    <n v="12000"/>
    <x v="2"/>
    <x v="1"/>
  </r>
  <r>
    <s v="2201"/>
    <s v="6400060"/>
    <x v="16"/>
    <s v="A2453296"/>
    <s v="A24532960007"/>
    <s v="1080001"/>
    <n v="201407"/>
    <s v="CR"/>
    <n v="11036"/>
    <x v="2"/>
    <x v="1"/>
  </r>
  <r>
    <s v="2201"/>
    <s v="6400060"/>
    <x v="16"/>
    <s v="A2453296"/>
    <s v="A24532960007"/>
    <s v="1080001"/>
    <n v="201408"/>
    <s v="CR"/>
    <n v="12045"/>
    <x v="2"/>
    <x v="1"/>
  </r>
  <r>
    <s v="2201"/>
    <s v="6400060"/>
    <x v="16"/>
    <s v="A2453296"/>
    <s v="A24532960007"/>
    <s v="1080001"/>
    <n v="201410"/>
    <s v="CR"/>
    <n v="10000"/>
    <x v="2"/>
    <x v="1"/>
  </r>
  <r>
    <s v="2201"/>
    <s v="6400060"/>
    <x v="16"/>
    <s v="A2453296"/>
    <s v="A24532960007"/>
    <s v="1080001"/>
    <n v="201411"/>
    <s v="CR"/>
    <n v="7000"/>
    <x v="2"/>
    <x v="1"/>
  </r>
  <r>
    <s v="2201"/>
    <s v="6400060"/>
    <x v="16"/>
    <s v="A2453296"/>
    <s v="A24532960007"/>
    <s v="1080001"/>
    <n v="201412"/>
    <s v="CR"/>
    <n v="20000"/>
    <x v="2"/>
    <x v="1"/>
  </r>
  <r>
    <s v="2201"/>
    <s v="6400060"/>
    <x v="16"/>
    <s v="A2453296"/>
    <s v="A24532960007"/>
    <s v="1080001"/>
    <n v="201501"/>
    <s v="CR"/>
    <n v="5000"/>
    <x v="2"/>
    <x v="1"/>
  </r>
  <r>
    <s v="2201"/>
    <s v="6400060"/>
    <x v="16"/>
    <s v="A2453296"/>
    <s v="A24532960007"/>
    <s v="1080001"/>
    <n v="201502"/>
    <s v="CR"/>
    <n v="9075"/>
    <x v="2"/>
    <x v="1"/>
  </r>
  <r>
    <s v="2201"/>
    <s v="6400060"/>
    <x v="16"/>
    <s v="A2453296"/>
    <s v="A24532960007"/>
    <s v="1080001"/>
    <n v="201504"/>
    <s v="CR"/>
    <n v="4921"/>
    <x v="2"/>
    <x v="1"/>
  </r>
  <r>
    <s v="2201"/>
    <s v="6400060"/>
    <x v="16"/>
    <s v="A2453296"/>
    <s v="A24532960007"/>
    <s v="1080001"/>
    <n v="201505"/>
    <s v="CR"/>
    <n v="9801"/>
    <x v="2"/>
    <x v="1"/>
  </r>
  <r>
    <s v="2201"/>
    <s v="6400060"/>
    <x v="16"/>
    <s v="A2453296"/>
    <s v="A24532960007"/>
    <s v="1080001"/>
    <n v="201506"/>
    <s v="CR"/>
    <n v="17378"/>
    <x v="2"/>
    <x v="1"/>
  </r>
  <r>
    <s v="2201"/>
    <s v="6400060"/>
    <x v="16"/>
    <s v="A2453296"/>
    <s v="A24532960007"/>
    <s v="1080001"/>
    <n v="201507"/>
    <s v="CR"/>
    <n v="13618"/>
    <x v="2"/>
    <x v="1"/>
  </r>
  <r>
    <s v="2201"/>
    <s v="6400060"/>
    <x v="16"/>
    <s v="A2453296"/>
    <s v="A24532960007"/>
    <s v="1080001"/>
    <n v="201509"/>
    <s v="CR"/>
    <n v="47408.35"/>
    <x v="2"/>
    <x v="1"/>
  </r>
  <r>
    <s v="2201"/>
    <s v="6400060"/>
    <x v="16"/>
    <s v="A2453296"/>
    <s v="A24532960007"/>
    <s v="1080001"/>
    <n v="201510"/>
    <s v="CR"/>
    <n v="-21718"/>
    <x v="2"/>
    <x v="1"/>
  </r>
  <r>
    <s v="2201"/>
    <s v="6400060"/>
    <x v="16"/>
    <s v="A2528076"/>
    <s v="A25280760054"/>
    <s v="1080001"/>
    <n v="201510"/>
    <s v="CR"/>
    <n v="230.16"/>
    <x v="2"/>
    <x v="1"/>
  </r>
  <r>
    <s v="2201"/>
    <s v="6400060"/>
    <x v="16"/>
    <s v="A2582282"/>
    <s v="A25822820068"/>
    <s v="1080001"/>
    <n v="201606"/>
    <s v="CR"/>
    <n v="606"/>
    <x v="2"/>
    <x v="1"/>
  </r>
  <r>
    <s v="2201"/>
    <s v="6400060"/>
    <x v="16"/>
    <s v="A2582282"/>
    <s v="A25822820068"/>
    <s v="1080001"/>
    <n v="201607"/>
    <s v="CR"/>
    <n v="-606"/>
    <x v="2"/>
    <x v="1"/>
  </r>
  <r>
    <s v="2201"/>
    <s v="6400100"/>
    <x v="17"/>
    <s v="A2341879"/>
    <s v="A23418790043"/>
    <s v="1080001"/>
    <n v="201207"/>
    <s v="CR"/>
    <n v="820.68"/>
    <x v="2"/>
    <x v="1"/>
  </r>
  <r>
    <s v="2201"/>
    <s v="6400100"/>
    <x v="17"/>
    <s v="A2341879"/>
    <s v="A23418790014"/>
    <s v="1080001"/>
    <n v="201208"/>
    <s v="CR"/>
    <n v="220.9"/>
    <x v="2"/>
    <x v="1"/>
  </r>
  <r>
    <s v="2201"/>
    <s v="6400100"/>
    <x v="17"/>
    <s v="A2341879"/>
    <s v="A23418790018"/>
    <s v="1080001"/>
    <n v="201208"/>
    <s v="CR"/>
    <n v="554.34"/>
    <x v="2"/>
    <x v="1"/>
  </r>
  <r>
    <s v="2201"/>
    <s v="6400100"/>
    <x v="17"/>
    <s v="A2341879"/>
    <s v="A23418790035"/>
    <s v="1080001"/>
    <n v="201208"/>
    <s v="CR"/>
    <n v="441.8"/>
    <x v="2"/>
    <x v="1"/>
  </r>
  <r>
    <s v="2201"/>
    <s v="6400100"/>
    <x v="17"/>
    <s v="A2341879"/>
    <s v="A23418790043"/>
    <s v="1080001"/>
    <n v="201208"/>
    <s v="CR"/>
    <n v="273.56"/>
    <x v="2"/>
    <x v="1"/>
  </r>
  <r>
    <s v="2201"/>
    <s v="6400100"/>
    <x v="17"/>
    <s v="10850-2008"/>
    <s v="A23418740014"/>
    <s v="1080001"/>
    <n v="201209"/>
    <s v="CR"/>
    <n v="526.04999999999995"/>
    <x v="2"/>
    <x v="1"/>
  </r>
  <r>
    <s v="2201"/>
    <s v="6400100"/>
    <x v="17"/>
    <s v="A2341873"/>
    <s v="A23418730012"/>
    <s v="1080001"/>
    <n v="201209"/>
    <s v="CR"/>
    <n v="2162.84"/>
    <x v="2"/>
    <x v="1"/>
  </r>
  <r>
    <s v="2201"/>
    <s v="6400100"/>
    <x v="17"/>
    <s v="A2341879"/>
    <s v="A23418790014"/>
    <s v="1080001"/>
    <n v="201209"/>
    <s v="CR"/>
    <n v="506.76"/>
    <x v="2"/>
    <x v="1"/>
  </r>
  <r>
    <s v="2201"/>
    <s v="6400100"/>
    <x v="17"/>
    <s v="A2341879"/>
    <s v="A23418790018"/>
    <s v="1080001"/>
    <n v="201209"/>
    <s v="CR"/>
    <n v="38.82"/>
    <x v="2"/>
    <x v="1"/>
  </r>
  <r>
    <s v="2201"/>
    <s v="6400100"/>
    <x v="17"/>
    <s v="A2341879"/>
    <s v="A23418790035"/>
    <s v="1080001"/>
    <n v="201209"/>
    <s v="CR"/>
    <n v="251.84"/>
    <x v="2"/>
    <x v="1"/>
  </r>
  <r>
    <s v="2201"/>
    <s v="6400100"/>
    <x v="17"/>
    <s v="A2341879"/>
    <s v="A23418790043"/>
    <s v="1080001"/>
    <n v="201209"/>
    <s v="CR"/>
    <n v="3.65"/>
    <x v="2"/>
    <x v="1"/>
  </r>
  <r>
    <s v="2201"/>
    <s v="6400100"/>
    <x v="17"/>
    <s v="A2341879"/>
    <s v="A23418790053"/>
    <s v="1080001"/>
    <n v="201209"/>
    <s v="CR"/>
    <n v="1159.51"/>
    <x v="2"/>
    <x v="1"/>
  </r>
  <r>
    <s v="2201"/>
    <s v="6400100"/>
    <x v="17"/>
    <s v="10850-2008"/>
    <s v="A23214610001"/>
    <s v="1080001"/>
    <n v="201210"/>
    <s v="CR"/>
    <n v="53.39"/>
    <x v="2"/>
    <x v="1"/>
  </r>
  <r>
    <s v="2201"/>
    <s v="6400100"/>
    <x v="17"/>
    <s v="10850-2008"/>
    <s v="A23214610002"/>
    <s v="1080001"/>
    <n v="201210"/>
    <s v="CR"/>
    <n v="99.48"/>
    <x v="2"/>
    <x v="1"/>
  </r>
  <r>
    <s v="2201"/>
    <s v="6400100"/>
    <x v="17"/>
    <s v="10850-2008"/>
    <s v="A23418740014"/>
    <s v="1080001"/>
    <n v="201210"/>
    <s v="CR"/>
    <n v="470.95"/>
    <x v="2"/>
    <x v="1"/>
  </r>
  <r>
    <s v="2201"/>
    <s v="6400100"/>
    <x v="17"/>
    <s v="10850-2008"/>
    <s v="A23418790035"/>
    <s v="1080001"/>
    <n v="201210"/>
    <s v="CR"/>
    <n v="32.090000000000003"/>
    <x v="2"/>
    <x v="1"/>
  </r>
  <r>
    <s v="2201"/>
    <s v="6400100"/>
    <x v="17"/>
    <s v="A2341879"/>
    <s v="A23418790014"/>
    <s v="1080001"/>
    <n v="201210"/>
    <s v="CR"/>
    <n v="254.92"/>
    <x v="2"/>
    <x v="1"/>
  </r>
  <r>
    <s v="2201"/>
    <s v="6400100"/>
    <x v="17"/>
    <s v="A2341879"/>
    <s v="A23418790035"/>
    <s v="1080001"/>
    <n v="201210"/>
    <s v="CR"/>
    <n v="491.29"/>
    <x v="2"/>
    <x v="1"/>
  </r>
  <r>
    <s v="2201"/>
    <s v="6400100"/>
    <x v="17"/>
    <s v="10850-2008"/>
    <s v="A23214610002"/>
    <s v="1080001"/>
    <n v="201211"/>
    <s v="CR"/>
    <n v="0.79"/>
    <x v="2"/>
    <x v="1"/>
  </r>
  <r>
    <s v="2201"/>
    <s v="6400100"/>
    <x v="17"/>
    <s v="10850-2008"/>
    <s v="A23418750006"/>
    <s v="1080001"/>
    <n v="201211"/>
    <s v="CR"/>
    <n v="1032.69"/>
    <x v="2"/>
    <x v="1"/>
  </r>
  <r>
    <s v="2201"/>
    <s v="6400100"/>
    <x v="17"/>
    <s v="A2341876"/>
    <s v="A23418760020"/>
    <s v="1080001"/>
    <n v="201211"/>
    <s v="CR"/>
    <n v="1193.6600000000001"/>
    <x v="2"/>
    <x v="1"/>
  </r>
  <r>
    <s v="2201"/>
    <s v="6400100"/>
    <x v="17"/>
    <s v="10850-2008"/>
    <s v="A23418740013"/>
    <s v="1080001"/>
    <n v="201212"/>
    <s v="CR"/>
    <n v="736"/>
    <x v="2"/>
    <x v="1"/>
  </r>
  <r>
    <s v="2201"/>
    <s v="6400100"/>
    <x v="17"/>
    <s v="10850-2008"/>
    <s v="A23418760004"/>
    <s v="1080001"/>
    <n v="201212"/>
    <s v="CR"/>
    <n v="2194.0100000000002"/>
    <x v="2"/>
    <x v="1"/>
  </r>
  <r>
    <s v="2201"/>
    <s v="6400100"/>
    <x v="17"/>
    <s v="A2341876"/>
    <s v="A23418760020"/>
    <s v="1080001"/>
    <n v="201212"/>
    <s v="CR"/>
    <n v="-0.01"/>
    <x v="2"/>
    <x v="1"/>
  </r>
  <r>
    <s v="2201"/>
    <s v="6400100"/>
    <x v="17"/>
    <s v="10850-2008"/>
    <s v="A23418740014"/>
    <s v="1080001"/>
    <n v="201301"/>
    <s v="CR"/>
    <n v="2888.77"/>
    <x v="2"/>
    <x v="1"/>
  </r>
  <r>
    <s v="2201"/>
    <s v="6400100"/>
    <x v="17"/>
    <s v="10850-2008"/>
    <s v="A23418750006"/>
    <s v="1080001"/>
    <n v="201301"/>
    <s v="CR"/>
    <n v="1022.96"/>
    <x v="2"/>
    <x v="1"/>
  </r>
  <r>
    <s v="2201"/>
    <s v="6400100"/>
    <x v="17"/>
    <s v="A2341873"/>
    <s v="A23418730012"/>
    <s v="1080001"/>
    <n v="201301"/>
    <s v="CR"/>
    <n v="225.05"/>
    <x v="2"/>
    <x v="1"/>
  </r>
  <r>
    <s v="2201"/>
    <s v="6400100"/>
    <x v="17"/>
    <s v="A2408990"/>
    <s v="A24089900011"/>
    <s v="1080001"/>
    <n v="201302"/>
    <s v="CR"/>
    <n v="191.49"/>
    <x v="2"/>
    <x v="1"/>
  </r>
  <r>
    <s v="2201"/>
    <s v="6400100"/>
    <x v="17"/>
    <s v="A2408990"/>
    <s v="A24089900020"/>
    <s v="1080001"/>
    <n v="201302"/>
    <s v="CR"/>
    <n v="907.77"/>
    <x v="2"/>
    <x v="1"/>
  </r>
  <r>
    <s v="2201"/>
    <s v="6400100"/>
    <x v="17"/>
    <s v="A2408990"/>
    <s v="A24089900025"/>
    <s v="1080001"/>
    <n v="201303"/>
    <s v="CR"/>
    <n v="100"/>
    <x v="2"/>
    <x v="1"/>
  </r>
  <r>
    <s v="2201"/>
    <s v="6400100"/>
    <x v="17"/>
    <s v="A2408990"/>
    <s v="A24089900035"/>
    <s v="1080001"/>
    <n v="201303"/>
    <s v="CR"/>
    <n v="1232.4000000000001"/>
    <x v="2"/>
    <x v="1"/>
  </r>
  <r>
    <s v="2201"/>
    <s v="6400100"/>
    <x v="17"/>
    <s v="A2408990"/>
    <s v="A24089900037"/>
    <s v="1080001"/>
    <n v="201304"/>
    <s v="CR"/>
    <n v="14.13"/>
    <x v="2"/>
    <x v="1"/>
  </r>
  <r>
    <s v="2201"/>
    <s v="6400100"/>
    <x v="17"/>
    <s v="A2341877"/>
    <s v="A23418770018"/>
    <s v="1080001"/>
    <n v="201305"/>
    <s v="CR"/>
    <n v="3698.5"/>
    <x v="2"/>
    <x v="1"/>
  </r>
  <r>
    <s v="2201"/>
    <s v="6400100"/>
    <x v="17"/>
    <s v="A2408990"/>
    <s v="A24089900037"/>
    <s v="1080001"/>
    <n v="201305"/>
    <s v="CR"/>
    <n v="-0.92"/>
    <x v="2"/>
    <x v="1"/>
  </r>
  <r>
    <s v="2201"/>
    <s v="6400100"/>
    <x v="17"/>
    <s v="A2408990"/>
    <s v="A24089900038"/>
    <s v="1080001"/>
    <n v="201305"/>
    <s v="CR"/>
    <n v="174.55"/>
    <x v="2"/>
    <x v="1"/>
  </r>
  <r>
    <s v="2201"/>
    <s v="6400100"/>
    <x v="17"/>
    <s v="A2341877"/>
    <s v="A23418770018"/>
    <s v="1080001"/>
    <n v="201306"/>
    <s v="CR"/>
    <n v="1438.09"/>
    <x v="2"/>
    <x v="1"/>
  </r>
  <r>
    <s v="2201"/>
    <s v="6400100"/>
    <x v="17"/>
    <s v="A2408990"/>
    <s v="A24089900057"/>
    <s v="1080001"/>
    <n v="201306"/>
    <s v="CR"/>
    <n v="400"/>
    <x v="2"/>
    <x v="1"/>
  </r>
  <r>
    <s v="2201"/>
    <s v="6400100"/>
    <x v="17"/>
    <s v="A2341877"/>
    <s v="A23418770018"/>
    <s v="1080001"/>
    <n v="201307"/>
    <s v="CR"/>
    <n v="700"/>
    <x v="2"/>
    <x v="1"/>
  </r>
  <r>
    <s v="2201"/>
    <s v="6400100"/>
    <x v="17"/>
    <s v="A2341877"/>
    <s v="A23418770013"/>
    <s v="1080001"/>
    <n v="201308"/>
    <s v="CR"/>
    <n v="140.04"/>
    <x v="2"/>
    <x v="1"/>
  </r>
  <r>
    <s v="2201"/>
    <s v="6400100"/>
    <x v="17"/>
    <s v="A2341877"/>
    <s v="A23418770018"/>
    <s v="1080001"/>
    <n v="201308"/>
    <s v="CR"/>
    <n v="1742.27"/>
    <x v="2"/>
    <x v="1"/>
  </r>
  <r>
    <s v="2201"/>
    <s v="6400100"/>
    <x v="17"/>
    <s v="10850-2008"/>
    <s v="A23418760004"/>
    <s v="1080001"/>
    <n v="201309"/>
    <s v="CR"/>
    <n v="0.01"/>
    <x v="2"/>
    <x v="1"/>
  </r>
  <r>
    <s v="2201"/>
    <s v="6400100"/>
    <x v="17"/>
    <s v="A2341876"/>
    <s v="A23418760020"/>
    <s v="1080001"/>
    <n v="201309"/>
    <s v="CR"/>
    <n v="0.01"/>
    <x v="2"/>
    <x v="1"/>
  </r>
  <r>
    <s v="2201"/>
    <s v="6400100"/>
    <x v="17"/>
    <s v="A2341877"/>
    <s v="A23418770041"/>
    <s v="1080001"/>
    <n v="201312"/>
    <s v="CR"/>
    <n v="1296.75"/>
    <x v="2"/>
    <x v="1"/>
  </r>
  <r>
    <s v="2201"/>
    <s v="6400100"/>
    <x v="17"/>
    <s v="A2453294"/>
    <s v="A24532940010"/>
    <s v="1080001"/>
    <n v="201403"/>
    <s v="CR"/>
    <n v="502.84"/>
    <x v="2"/>
    <x v="1"/>
  </r>
  <r>
    <s v="2201"/>
    <s v="6400100"/>
    <x v="17"/>
    <s v="A2453294"/>
    <s v="A24532940020"/>
    <s v="1080001"/>
    <n v="201405"/>
    <s v="CR"/>
    <n v="612.63"/>
    <x v="2"/>
    <x v="1"/>
  </r>
  <r>
    <s v="2201"/>
    <s v="6400100"/>
    <x v="17"/>
    <s v="A2453294"/>
    <s v="A24532940006"/>
    <s v="1080001"/>
    <n v="201406"/>
    <s v="CR"/>
    <n v="234.12"/>
    <x v="2"/>
    <x v="1"/>
  </r>
  <r>
    <s v="2201"/>
    <s v="6400100"/>
    <x v="17"/>
    <s v="A2467431"/>
    <s v="A24674310012"/>
    <s v="1080001"/>
    <n v="201407"/>
    <s v="CR"/>
    <n v="798.97"/>
    <x v="2"/>
    <x v="1"/>
  </r>
  <r>
    <s v="2201"/>
    <s v="6400100"/>
    <x v="17"/>
    <s v="A2453294"/>
    <s v="A24532940043"/>
    <s v="1080001"/>
    <n v="201410"/>
    <s v="CR"/>
    <n v="1207.5"/>
    <x v="2"/>
    <x v="1"/>
  </r>
  <r>
    <s v="2201"/>
    <s v="6400100"/>
    <x v="17"/>
    <s v="A2453294"/>
    <s v="A24532940046"/>
    <s v="1080001"/>
    <n v="201410"/>
    <s v="CR"/>
    <n v="455.02"/>
    <x v="2"/>
    <x v="1"/>
  </r>
  <r>
    <s v="2201"/>
    <s v="6400100"/>
    <x v="17"/>
    <s v="A2453294"/>
    <s v="A24532940047"/>
    <s v="1080001"/>
    <n v="201410"/>
    <s v="CR"/>
    <n v="21"/>
    <x v="2"/>
    <x v="1"/>
  </r>
  <r>
    <s v="2201"/>
    <s v="6400100"/>
    <x v="17"/>
    <s v="A2453294"/>
    <s v="A24532940049"/>
    <s v="1080001"/>
    <n v="201410"/>
    <s v="CR"/>
    <n v="21"/>
    <x v="2"/>
    <x v="1"/>
  </r>
  <r>
    <s v="2201"/>
    <s v="6400100"/>
    <x v="17"/>
    <s v="A2453296"/>
    <s v="A24532960033"/>
    <s v="1080001"/>
    <n v="201410"/>
    <s v="CR"/>
    <n v="136.29"/>
    <x v="2"/>
    <x v="1"/>
  </r>
  <r>
    <s v="2201"/>
    <s v="6400100"/>
    <x v="17"/>
    <s v="A2467431"/>
    <s v="A24674310012"/>
    <s v="1080001"/>
    <n v="201410"/>
    <s v="CR"/>
    <n v="800"/>
    <x v="2"/>
    <x v="1"/>
  </r>
  <r>
    <s v="2201"/>
    <s v="6400100"/>
    <x v="17"/>
    <s v="A2467431"/>
    <s v="A24674310020"/>
    <s v="1080001"/>
    <n v="201412"/>
    <s v="CR"/>
    <n v="1036.1400000000001"/>
    <x v="2"/>
    <x v="1"/>
  </r>
  <r>
    <s v="2201"/>
    <s v="6400100"/>
    <x v="17"/>
    <s v="A2453294"/>
    <s v="A24532940010"/>
    <s v="1080001"/>
    <n v="201502"/>
    <s v="CR"/>
    <n v="214"/>
    <x v="2"/>
    <x v="1"/>
  </r>
  <r>
    <s v="2201"/>
    <s v="6400100"/>
    <x v="17"/>
    <s v="A2528073"/>
    <s v="A25280730002"/>
    <s v="1080001"/>
    <n v="201502"/>
    <s v="CR"/>
    <n v="243.19"/>
    <x v="2"/>
    <x v="1"/>
  </r>
  <r>
    <s v="2201"/>
    <s v="6400100"/>
    <x v="17"/>
    <s v="A2528075"/>
    <s v="A25280750004"/>
    <s v="1080001"/>
    <n v="201507"/>
    <s v="CR"/>
    <n v="1250"/>
    <x v="2"/>
    <x v="1"/>
  </r>
  <r>
    <s v="2201"/>
    <s v="6400100"/>
    <x v="17"/>
    <s v="A2528076"/>
    <s v="A25280760054"/>
    <s v="1080001"/>
    <n v="201510"/>
    <s v="CR"/>
    <n v="1797.89"/>
    <x v="2"/>
    <x v="1"/>
  </r>
  <r>
    <s v="2201"/>
    <s v="6400100"/>
    <x v="17"/>
    <s v="A2582282"/>
    <s v="A25822820004"/>
    <s v="1080001"/>
    <n v="201603"/>
    <s v="CR"/>
    <n v="2771.89"/>
    <x v="2"/>
    <x v="1"/>
  </r>
  <r>
    <s v="2201"/>
    <s v="6400100"/>
    <x v="17"/>
    <s v="A2582282"/>
    <s v="A25822820039"/>
    <s v="1080001"/>
    <n v="201603"/>
    <s v="CR"/>
    <n v="1794.49"/>
    <x v="2"/>
    <x v="1"/>
  </r>
  <r>
    <s v="2201"/>
    <s v="6400100"/>
    <x v="17"/>
    <s v="A2582282"/>
    <s v="A25822820040"/>
    <s v="1080001"/>
    <n v="201603"/>
    <s v="CR"/>
    <n v="698.66"/>
    <x v="2"/>
    <x v="1"/>
  </r>
  <r>
    <s v="2201"/>
    <s v="6400100"/>
    <x v="17"/>
    <s v="A2582282"/>
    <s v="A25822820062"/>
    <s v="1080001"/>
    <n v="201603"/>
    <s v="CR"/>
    <n v="430"/>
    <x v="2"/>
    <x v="1"/>
  </r>
  <r>
    <s v="2201"/>
    <s v="6400100"/>
    <x v="17"/>
    <s v="A2582287"/>
    <s v="A25822870010"/>
    <s v="1080001"/>
    <n v="201603"/>
    <s v="CR"/>
    <n v="773.67"/>
    <x v="2"/>
    <x v="1"/>
  </r>
  <r>
    <s v="2201"/>
    <s v="6400100"/>
    <x v="17"/>
    <s v="A2582282"/>
    <s v="A25822820004"/>
    <s v="1080001"/>
    <n v="201604"/>
    <s v="CR"/>
    <n v="2329.58"/>
    <x v="2"/>
    <x v="1"/>
  </r>
  <r>
    <s v="2201"/>
    <s v="6400100"/>
    <x v="17"/>
    <s v="A2582282"/>
    <s v="A25822820006"/>
    <s v="1080001"/>
    <n v="201604"/>
    <s v="CR"/>
    <n v="3486.6"/>
    <x v="2"/>
    <x v="1"/>
  </r>
  <r>
    <s v="2201"/>
    <s v="6400100"/>
    <x v="17"/>
    <s v="A2582282"/>
    <s v="A25822820007"/>
    <s v="1080001"/>
    <n v="201604"/>
    <s v="CR"/>
    <n v="4489.54"/>
    <x v="2"/>
    <x v="1"/>
  </r>
  <r>
    <s v="2201"/>
    <s v="6400100"/>
    <x v="17"/>
    <s v="A2582282"/>
    <s v="A25822820024"/>
    <s v="1080001"/>
    <n v="201604"/>
    <s v="CR"/>
    <n v="15579.78"/>
    <x v="2"/>
    <x v="1"/>
  </r>
  <r>
    <s v="2201"/>
    <s v="6400100"/>
    <x v="17"/>
    <s v="A2582282"/>
    <s v="A25822820041"/>
    <s v="1080001"/>
    <n v="201604"/>
    <s v="CR"/>
    <n v="75"/>
    <x v="2"/>
    <x v="1"/>
  </r>
  <r>
    <s v="2201"/>
    <s v="6400100"/>
    <x v="17"/>
    <s v="A2582282"/>
    <s v="A25822820042"/>
    <s v="1080001"/>
    <n v="201604"/>
    <s v="CR"/>
    <n v="197.17"/>
    <x v="2"/>
    <x v="1"/>
  </r>
  <r>
    <s v="2201"/>
    <s v="6400100"/>
    <x v="17"/>
    <s v="A2582282"/>
    <s v="A25822820059"/>
    <s v="1080001"/>
    <n v="201604"/>
    <s v="CR"/>
    <n v="884.51"/>
    <x v="2"/>
    <x v="1"/>
  </r>
  <r>
    <s v="2201"/>
    <s v="6400100"/>
    <x v="17"/>
    <s v="A2582282"/>
    <s v="A25822820063"/>
    <s v="1080001"/>
    <n v="201604"/>
    <s v="CR"/>
    <n v="460.66"/>
    <x v="2"/>
    <x v="1"/>
  </r>
  <r>
    <s v="2201"/>
    <s v="6400100"/>
    <x v="17"/>
    <s v="A2582282"/>
    <s v="A25822820070"/>
    <s v="1080001"/>
    <n v="201604"/>
    <s v="CR"/>
    <n v="200"/>
    <x v="2"/>
    <x v="1"/>
  </r>
  <r>
    <s v="2201"/>
    <s v="6400100"/>
    <x v="17"/>
    <s v="A2582282"/>
    <s v="A25822820075"/>
    <s v="1080001"/>
    <n v="201604"/>
    <s v="CR"/>
    <n v="112.2"/>
    <x v="2"/>
    <x v="1"/>
  </r>
  <r>
    <s v="2201"/>
    <s v="6400100"/>
    <x v="17"/>
    <s v="A2582286"/>
    <s v="A25822860009"/>
    <s v="1080001"/>
    <n v="201604"/>
    <s v="CR"/>
    <n v="139.22999999999999"/>
    <x v="2"/>
    <x v="1"/>
  </r>
  <r>
    <s v="2201"/>
    <s v="6400100"/>
    <x v="17"/>
    <s v="A2582286"/>
    <s v="A25822860017"/>
    <s v="1080001"/>
    <n v="201604"/>
    <s v="CR"/>
    <n v="113.47"/>
    <x v="2"/>
    <x v="1"/>
  </r>
  <r>
    <s v="2201"/>
    <s v="6400100"/>
    <x v="17"/>
    <s v="A2582287"/>
    <s v="A25822870010"/>
    <s v="1080001"/>
    <n v="201604"/>
    <s v="CR"/>
    <n v="2491.62"/>
    <x v="2"/>
    <x v="1"/>
  </r>
  <r>
    <s v="2201"/>
    <s v="6400100"/>
    <x v="17"/>
    <s v="A2582282"/>
    <s v="A25822820004"/>
    <s v="1080001"/>
    <n v="201605"/>
    <s v="CR"/>
    <n v="357.5"/>
    <x v="2"/>
    <x v="1"/>
  </r>
  <r>
    <s v="2201"/>
    <s v="6400100"/>
    <x v="17"/>
    <s v="A2582282"/>
    <s v="A25822820052"/>
    <s v="1080001"/>
    <n v="201605"/>
    <s v="CR"/>
    <n v="2471.89"/>
    <x v="2"/>
    <x v="1"/>
  </r>
  <r>
    <s v="2201"/>
    <s v="6400100"/>
    <x v="17"/>
    <s v="A2582282"/>
    <s v="A25822820060"/>
    <s v="1080001"/>
    <n v="201605"/>
    <s v="CR"/>
    <n v="550"/>
    <x v="2"/>
    <x v="1"/>
  </r>
  <r>
    <s v="2201"/>
    <s v="6400100"/>
    <x v="17"/>
    <s v="A2582282"/>
    <s v="A25822820064"/>
    <s v="1080001"/>
    <n v="201605"/>
    <s v="CR"/>
    <n v="70.12"/>
    <x v="2"/>
    <x v="1"/>
  </r>
  <r>
    <s v="2201"/>
    <s v="6400100"/>
    <x v="17"/>
    <s v="A2582282"/>
    <s v="A25822820066"/>
    <s v="1080001"/>
    <n v="201605"/>
    <s v="CR"/>
    <n v="301.68"/>
    <x v="2"/>
    <x v="1"/>
  </r>
  <r>
    <s v="2201"/>
    <s v="6400100"/>
    <x v="17"/>
    <s v="A2582282"/>
    <s v="A25822820075"/>
    <s v="1080001"/>
    <n v="201605"/>
    <s v="CR"/>
    <n v="443.07"/>
    <x v="2"/>
    <x v="1"/>
  </r>
  <r>
    <s v="2201"/>
    <s v="6400100"/>
    <x v="17"/>
    <s v="A2582282"/>
    <s v="A25822820077"/>
    <s v="1080001"/>
    <n v="201605"/>
    <s v="CR"/>
    <n v="2084.7600000000002"/>
    <x v="2"/>
    <x v="1"/>
  </r>
  <r>
    <s v="2201"/>
    <s v="6400100"/>
    <x v="17"/>
    <s v="A2582282"/>
    <s v="A25822820094"/>
    <s v="1080001"/>
    <n v="201605"/>
    <s v="CR"/>
    <n v="1100"/>
    <x v="2"/>
    <x v="1"/>
  </r>
  <r>
    <s v="2201"/>
    <s v="6400100"/>
    <x v="17"/>
    <s v="A2582282"/>
    <s v="A25822820095"/>
    <s v="1080001"/>
    <n v="201605"/>
    <s v="CR"/>
    <n v="789.25"/>
    <x v="2"/>
    <x v="1"/>
  </r>
  <r>
    <s v="2201"/>
    <s v="6400100"/>
    <x v="17"/>
    <s v="A2582282"/>
    <s v="A25822820096"/>
    <s v="1080001"/>
    <n v="201605"/>
    <s v="CR"/>
    <n v="20.399999999999999"/>
    <x v="2"/>
    <x v="1"/>
  </r>
  <r>
    <s v="2201"/>
    <s v="6400100"/>
    <x v="17"/>
    <s v="A2582282"/>
    <s v="A25822820102"/>
    <s v="1080001"/>
    <n v="201605"/>
    <s v="CR"/>
    <n v="564.01"/>
    <x v="2"/>
    <x v="1"/>
  </r>
  <r>
    <s v="2201"/>
    <s v="6400100"/>
    <x v="17"/>
    <s v="A2582286"/>
    <s v="A25822860020"/>
    <s v="1080001"/>
    <n v="201605"/>
    <s v="CR"/>
    <n v="300"/>
    <x v="2"/>
    <x v="1"/>
  </r>
  <r>
    <s v="2201"/>
    <s v="6400100"/>
    <x v="17"/>
    <s v="A2582286"/>
    <s v="A25822860023"/>
    <s v="1080001"/>
    <n v="201605"/>
    <s v="CR"/>
    <n v="63"/>
    <x v="2"/>
    <x v="1"/>
  </r>
  <r>
    <s v="2201"/>
    <s v="6400100"/>
    <x v="17"/>
    <s v="A2582287"/>
    <s v="A25822870007"/>
    <s v="1080001"/>
    <n v="201605"/>
    <s v="CR"/>
    <n v="2839.32"/>
    <x v="2"/>
    <x v="1"/>
  </r>
  <r>
    <s v="2201"/>
    <s v="6400100"/>
    <x v="17"/>
    <s v="A2582287"/>
    <s v="A25822870010"/>
    <s v="1080001"/>
    <n v="201605"/>
    <s v="CR"/>
    <n v="1300.48"/>
    <x v="2"/>
    <x v="1"/>
  </r>
  <r>
    <s v="2201"/>
    <s v="6400100"/>
    <x v="17"/>
    <s v="A2582287"/>
    <s v="A25822870022"/>
    <s v="1080001"/>
    <n v="201605"/>
    <s v="CR"/>
    <n v="664.02"/>
    <x v="2"/>
    <x v="1"/>
  </r>
  <r>
    <s v="2201"/>
    <s v="6400100"/>
    <x v="17"/>
    <s v="A2582287"/>
    <s v="A25822870027"/>
    <s v="1080001"/>
    <n v="201605"/>
    <s v="CR"/>
    <n v="233.75"/>
    <x v="2"/>
    <x v="1"/>
  </r>
  <r>
    <s v="2201"/>
    <s v="6400100"/>
    <x v="17"/>
    <s v="A2585773"/>
    <s v="A25857730004"/>
    <s v="1080001"/>
    <n v="201605"/>
    <s v="CR"/>
    <n v="562"/>
    <x v="2"/>
    <x v="1"/>
  </r>
  <r>
    <s v="2201"/>
    <s v="6400100"/>
    <x v="17"/>
    <s v="A2582282"/>
    <s v="A25822820068"/>
    <s v="1080001"/>
    <n v="201606"/>
    <s v="CR"/>
    <n v="3570.71"/>
    <x v="2"/>
    <x v="1"/>
  </r>
  <r>
    <s v="2201"/>
    <s v="6400100"/>
    <x v="17"/>
    <s v="A2582282"/>
    <s v="A25822820075"/>
    <s v="1080001"/>
    <n v="201606"/>
    <s v="CR"/>
    <n v="249.91"/>
    <x v="2"/>
    <x v="1"/>
  </r>
  <r>
    <s v="2201"/>
    <s v="6400100"/>
    <x v="17"/>
    <s v="A2582282"/>
    <s v="A25822820077"/>
    <s v="1080001"/>
    <n v="201606"/>
    <s v="CR"/>
    <n v="4009.86"/>
    <x v="2"/>
    <x v="1"/>
  </r>
  <r>
    <s v="2201"/>
    <s v="6400100"/>
    <x v="17"/>
    <s v="A2582286"/>
    <s v="A25822860012"/>
    <s v="1080001"/>
    <n v="201606"/>
    <s v="CR"/>
    <n v="3996"/>
    <x v="2"/>
    <x v="1"/>
  </r>
  <r>
    <s v="2201"/>
    <s v="6400100"/>
    <x v="17"/>
    <s v="A2582286"/>
    <s v="A25822860020"/>
    <s v="1080001"/>
    <n v="201606"/>
    <s v="CR"/>
    <n v="0"/>
    <x v="2"/>
    <x v="1"/>
  </r>
  <r>
    <s v="2201"/>
    <s v="6400100"/>
    <x v="17"/>
    <s v="A2582286"/>
    <s v="A25822860032"/>
    <s v="1080001"/>
    <n v="201606"/>
    <s v="CR"/>
    <n v="221"/>
    <x v="2"/>
    <x v="1"/>
  </r>
  <r>
    <s v="2201"/>
    <s v="6400100"/>
    <x v="17"/>
    <s v="A2582286"/>
    <s v="A25822860041"/>
    <s v="1080001"/>
    <n v="201606"/>
    <s v="CR"/>
    <n v="160"/>
    <x v="2"/>
    <x v="1"/>
  </r>
  <r>
    <s v="2201"/>
    <s v="6400100"/>
    <x v="17"/>
    <s v="A2585773"/>
    <s v="A25857730004"/>
    <s v="1080001"/>
    <n v="201606"/>
    <s v="CR"/>
    <n v="0.2"/>
    <x v="2"/>
    <x v="1"/>
  </r>
  <r>
    <s v="2201"/>
    <s v="6400100"/>
    <x v="17"/>
    <s v="A2582282"/>
    <s v="A25822820068"/>
    <s v="1080001"/>
    <n v="201607"/>
    <s v="CR"/>
    <n v="606.16"/>
    <x v="2"/>
    <x v="1"/>
  </r>
  <r>
    <s v="2201"/>
    <s v="6400100"/>
    <x v="17"/>
    <s v="A2582282"/>
    <s v="A25822820090"/>
    <s v="1080001"/>
    <n v="201607"/>
    <s v="CR"/>
    <n v="1407.8"/>
    <x v="2"/>
    <x v="1"/>
  </r>
  <r>
    <s v="2201"/>
    <s v="6400100"/>
    <x v="17"/>
    <s v="A2582286"/>
    <s v="A25822860012"/>
    <s v="1080001"/>
    <n v="201607"/>
    <s v="CR"/>
    <n v="9613.8700000000008"/>
    <x v="2"/>
    <x v="1"/>
  </r>
  <r>
    <s v="2201"/>
    <s v="6400100"/>
    <x v="17"/>
    <s v="A2582286"/>
    <s v="A25822860055"/>
    <s v="1080001"/>
    <n v="201607"/>
    <s v="CR"/>
    <n v="354.07"/>
    <x v="2"/>
    <x v="1"/>
  </r>
  <r>
    <s v="2201"/>
    <s v="6400100"/>
    <x v="17"/>
    <s v="A2582286"/>
    <s v="A25822860057"/>
    <s v="1080001"/>
    <n v="201607"/>
    <s v="CR"/>
    <n v="10599.36"/>
    <x v="2"/>
    <x v="1"/>
  </r>
  <r>
    <s v="2201"/>
    <s v="6400100"/>
    <x v="17"/>
    <s v="A2582286"/>
    <s v="A25822860072"/>
    <s v="1080001"/>
    <n v="201607"/>
    <s v="CR"/>
    <n v="518.04999999999995"/>
    <x v="2"/>
    <x v="1"/>
  </r>
  <r>
    <s v="2201"/>
    <s v="6400100"/>
    <x v="17"/>
    <s v="A2582287"/>
    <s v="A25822870007"/>
    <s v="1080001"/>
    <n v="201607"/>
    <s v="CR"/>
    <n v="1355.29"/>
    <x v="2"/>
    <x v="1"/>
  </r>
  <r>
    <s v="2201"/>
    <s v="6400100"/>
    <x v="17"/>
    <s v="A2582287"/>
    <s v="A25822870008"/>
    <s v="1080001"/>
    <n v="201607"/>
    <s v="CR"/>
    <n v="2743.24"/>
    <x v="2"/>
    <x v="1"/>
  </r>
  <r>
    <s v="2201"/>
    <s v="6400100"/>
    <x v="17"/>
    <s v="A2582282"/>
    <s v="A25822820090"/>
    <s v="1080001"/>
    <n v="201608"/>
    <s v="CR"/>
    <n v="2269.6999999999998"/>
    <x v="2"/>
    <x v="1"/>
  </r>
  <r>
    <s v="2201"/>
    <s v="6400100"/>
    <x v="17"/>
    <s v="A2582282"/>
    <s v="A25822820107"/>
    <s v="1080001"/>
    <n v="201608"/>
    <s v="CR"/>
    <n v="1323.6"/>
    <x v="2"/>
    <x v="1"/>
  </r>
  <r>
    <s v="2201"/>
    <s v="6400100"/>
    <x v="17"/>
    <s v="A2582282"/>
    <s v="A25822820124"/>
    <s v="1080001"/>
    <n v="201608"/>
    <s v="CR"/>
    <n v="1965"/>
    <x v="2"/>
    <x v="1"/>
  </r>
  <r>
    <s v="2201"/>
    <s v="6400100"/>
    <x v="17"/>
    <s v="A2582282"/>
    <s v="A25822820146"/>
    <s v="1080001"/>
    <n v="201608"/>
    <s v="CR"/>
    <n v="74.680000000000007"/>
    <x v="2"/>
    <x v="1"/>
  </r>
  <r>
    <s v="2201"/>
    <s v="6400100"/>
    <x v="17"/>
    <s v="A2582282"/>
    <s v="A25822820148"/>
    <s v="1080001"/>
    <n v="201608"/>
    <s v="CR"/>
    <n v="85.13"/>
    <x v="2"/>
    <x v="1"/>
  </r>
  <r>
    <s v="2201"/>
    <s v="6400100"/>
    <x v="17"/>
    <s v="A2582286"/>
    <s v="A25822860055"/>
    <s v="1080001"/>
    <n v="201608"/>
    <s v="CR"/>
    <n v="75"/>
    <x v="2"/>
    <x v="1"/>
  </r>
  <r>
    <s v="2201"/>
    <s v="6400100"/>
    <x v="17"/>
    <s v="A2582286"/>
    <s v="A25822860070"/>
    <s v="1080001"/>
    <n v="201608"/>
    <s v="CR"/>
    <n v="175"/>
    <x v="2"/>
    <x v="1"/>
  </r>
  <r>
    <s v="2201"/>
    <s v="6400100"/>
    <x v="17"/>
    <s v="A2582287"/>
    <s v="A25822870008"/>
    <s v="1080001"/>
    <n v="201608"/>
    <s v="CR"/>
    <n v="1387.96"/>
    <x v="2"/>
    <x v="1"/>
  </r>
  <r>
    <s v="2201"/>
    <s v="6400100"/>
    <x v="17"/>
    <s v="A2582282"/>
    <s v="A25822820138"/>
    <s v="1080001"/>
    <n v="201609"/>
    <s v="CR"/>
    <n v="80"/>
    <x v="2"/>
    <x v="1"/>
  </r>
  <r>
    <s v="2201"/>
    <s v="6400100"/>
    <x v="17"/>
    <s v="A2582282"/>
    <s v="A25822820160"/>
    <s v="1080001"/>
    <n v="201609"/>
    <s v="CR"/>
    <n v="265"/>
    <x v="2"/>
    <x v="1"/>
  </r>
  <r>
    <s v="2201"/>
    <s v="6400100"/>
    <x v="17"/>
    <s v="A2582282"/>
    <s v="A25822820167"/>
    <s v="1080001"/>
    <n v="201609"/>
    <s v="CR"/>
    <n v="470"/>
    <x v="2"/>
    <x v="1"/>
  </r>
  <r>
    <s v="2201"/>
    <s v="6400100"/>
    <x v="17"/>
    <s v="A2582282"/>
    <s v="A25822820172"/>
    <s v="1080001"/>
    <n v="201609"/>
    <s v="CR"/>
    <n v="470"/>
    <x v="2"/>
    <x v="1"/>
  </r>
  <r>
    <s v="2201"/>
    <s v="6400100"/>
    <x v="17"/>
    <s v="A2582282"/>
    <s v="A25822820174"/>
    <s v="1080001"/>
    <n v="201609"/>
    <s v="CR"/>
    <n v="200"/>
    <x v="2"/>
    <x v="1"/>
  </r>
  <r>
    <s v="2201"/>
    <s v="6400100"/>
    <x v="17"/>
    <s v="A2582282"/>
    <s v="A25822820177"/>
    <s v="1080001"/>
    <n v="201609"/>
    <s v="CR"/>
    <n v="2190"/>
    <x v="2"/>
    <x v="1"/>
  </r>
  <r>
    <s v="2201"/>
    <s v="6400100"/>
    <x v="17"/>
    <s v="A2582282"/>
    <s v="A25822820189"/>
    <s v="1080001"/>
    <n v="201609"/>
    <s v="CR"/>
    <n v="285"/>
    <x v="2"/>
    <x v="1"/>
  </r>
  <r>
    <s v="2201"/>
    <s v="6400100"/>
    <x v="17"/>
    <s v="A2582282"/>
    <s v="A25822820193"/>
    <s v="1080001"/>
    <n v="201609"/>
    <s v="CR"/>
    <n v="300"/>
    <x v="2"/>
    <x v="1"/>
  </r>
  <r>
    <s v="2201"/>
    <s v="6400100"/>
    <x v="17"/>
    <s v="A2582282"/>
    <s v="A25822820208"/>
    <s v="1080001"/>
    <n v="201609"/>
    <s v="CR"/>
    <n v="126"/>
    <x v="2"/>
    <x v="1"/>
  </r>
  <r>
    <s v="2201"/>
    <s v="6400100"/>
    <x v="17"/>
    <s v="A2582286"/>
    <s v="A25822860012"/>
    <s v="1080001"/>
    <n v="201609"/>
    <s v="CR"/>
    <n v="1605.06"/>
    <x v="2"/>
    <x v="1"/>
  </r>
  <r>
    <s v="2201"/>
    <s v="6400100"/>
    <x v="17"/>
    <s v="A2582286"/>
    <s v="A25822860067"/>
    <s v="1080001"/>
    <n v="201609"/>
    <s v="CR"/>
    <n v="342.96"/>
    <x v="2"/>
    <x v="1"/>
  </r>
  <r>
    <s v="2201"/>
    <s v="6400100"/>
    <x v="17"/>
    <s v="A2582282"/>
    <s v="A25822820193"/>
    <s v="1080001"/>
    <n v="201610"/>
    <s v="CR"/>
    <n v="-150"/>
    <x v="2"/>
    <x v="1"/>
  </r>
  <r>
    <s v="2201"/>
    <s v="6400100"/>
    <x v="17"/>
    <s v="A2582282"/>
    <s v="A25822820198"/>
    <s v="1080001"/>
    <n v="201610"/>
    <s v="CR"/>
    <n v="1205.3599999999999"/>
    <x v="2"/>
    <x v="1"/>
  </r>
  <r>
    <s v="2201"/>
    <s v="6400100"/>
    <x v="17"/>
    <s v="A2582282"/>
    <s v="A25822820208"/>
    <s v="1080001"/>
    <n v="201610"/>
    <s v="CR"/>
    <n v="-63"/>
    <x v="2"/>
    <x v="1"/>
  </r>
  <r>
    <s v="2201"/>
    <s v="6400100"/>
    <x v="17"/>
    <s v="A2582282"/>
    <s v="A25822820210"/>
    <s v="1080001"/>
    <n v="201610"/>
    <s v="CR"/>
    <n v="882.16"/>
    <x v="2"/>
    <x v="1"/>
  </r>
  <r>
    <s v="2201"/>
    <s v="6400100"/>
    <x v="17"/>
    <s v="A2582282"/>
    <s v="A25822820212"/>
    <s v="1080001"/>
    <n v="201610"/>
    <s v="CR"/>
    <n v="1011.75"/>
    <x v="2"/>
    <x v="1"/>
  </r>
  <r>
    <s v="2201"/>
    <s v="6400100"/>
    <x v="17"/>
    <s v="A2582282"/>
    <s v="A25822820224"/>
    <s v="1080001"/>
    <n v="201610"/>
    <s v="CR"/>
    <n v="191.25"/>
    <x v="2"/>
    <x v="1"/>
  </r>
  <r>
    <s v="2201"/>
    <s v="6400100"/>
    <x v="17"/>
    <s v="A2582282"/>
    <s v="A25822820198"/>
    <s v="1080001"/>
    <n v="201611"/>
    <s v="CR"/>
    <n v="-1205.3599999999999"/>
    <x v="2"/>
    <x v="1"/>
  </r>
  <r>
    <s v="2201"/>
    <s v="6400100"/>
    <x v="17"/>
    <s v="A2582282"/>
    <s v="A25822820210"/>
    <s v="1080001"/>
    <n v="201611"/>
    <s v="CR"/>
    <n v="-882.16"/>
    <x v="2"/>
    <x v="1"/>
  </r>
  <r>
    <s v="2201"/>
    <s v="6400100"/>
    <x v="17"/>
    <s v="A2582282"/>
    <s v="A25822820212"/>
    <s v="1080001"/>
    <n v="201611"/>
    <s v="CR"/>
    <n v="98.26"/>
    <x v="2"/>
    <x v="1"/>
  </r>
  <r>
    <s v="2201"/>
    <s v="6400100"/>
    <x v="17"/>
    <s v="A2582282"/>
    <s v="A25822820220"/>
    <s v="1080001"/>
    <n v="201611"/>
    <s v="CR"/>
    <n v="1350"/>
    <x v="2"/>
    <x v="1"/>
  </r>
  <r>
    <s v="2201"/>
    <s v="6400100"/>
    <x v="17"/>
    <s v="A2582282"/>
    <s v="A25822820228"/>
    <s v="1080001"/>
    <n v="201611"/>
    <s v="CR"/>
    <n v="300"/>
    <x v="2"/>
    <x v="1"/>
  </r>
  <r>
    <s v="2201"/>
    <s v="6400100"/>
    <x v="17"/>
    <s v="A2582282"/>
    <s v="A25822820231"/>
    <s v="1080001"/>
    <n v="201611"/>
    <s v="CR"/>
    <n v="700"/>
    <x v="2"/>
    <x v="1"/>
  </r>
  <r>
    <s v="2201"/>
    <s v="6400100"/>
    <x v="17"/>
    <s v="A2582286"/>
    <s v="A25822860067"/>
    <s v="1080001"/>
    <n v="201612"/>
    <s v="CR"/>
    <n v="162.63999999999999"/>
    <x v="2"/>
    <x v="1"/>
  </r>
  <r>
    <s v="2201"/>
    <s v="6400100"/>
    <x v="17"/>
    <s v="A2582282"/>
    <s v="A25822820170"/>
    <s v="1080001"/>
    <n v="201701"/>
    <s v="CR"/>
    <n v="5669.83"/>
    <x v="2"/>
    <x v="1"/>
  </r>
  <r>
    <s v="2201"/>
    <s v="6400100"/>
    <x v="17"/>
    <s v="A2582282"/>
    <s v="A25822820171"/>
    <s v="1080001"/>
    <n v="201701"/>
    <s v="CR"/>
    <n v="1680.66"/>
    <x v="2"/>
    <x v="1"/>
  </r>
  <r>
    <s v="2201"/>
    <s v="6400100"/>
    <x v="17"/>
    <s v="A2582286"/>
    <s v="A25822860057"/>
    <s v="1080001"/>
    <n v="201701"/>
    <s v="CR"/>
    <n v="497.4"/>
    <x v="2"/>
    <x v="1"/>
  </r>
  <r>
    <s v="2201"/>
    <s v="6780800"/>
    <x v="18"/>
    <s v="A2528076"/>
    <s v="A25280760063"/>
    <s v="1080001"/>
    <n v="201510"/>
    <s v="CR"/>
    <n v="-3000"/>
    <x v="4"/>
    <x v="1"/>
  </r>
  <r>
    <s v="2201"/>
    <s v="6780020"/>
    <x v="19"/>
    <s v="A2384622"/>
    <s v="A23846220001"/>
    <s v="1080001"/>
    <n v="201208"/>
    <s v="CR"/>
    <n v="-2933.26"/>
    <x v="4"/>
    <x v="1"/>
  </r>
  <r>
    <s v="2201"/>
    <s v="6780020"/>
    <x v="19"/>
    <s v="A2384622"/>
    <s v="A23846220001"/>
    <s v="1080001"/>
    <n v="201210"/>
    <s v="CR"/>
    <n v="-1655.86"/>
    <x v="4"/>
    <x v="1"/>
  </r>
  <r>
    <s v="2201"/>
    <s v="6780020"/>
    <x v="19"/>
    <s v="A2453294"/>
    <s v="A24532940035"/>
    <s v="1080001"/>
    <n v="201405"/>
    <s v="CR"/>
    <n v="-4921.71"/>
    <x v="4"/>
    <x v="1"/>
  </r>
  <r>
    <s v="2201"/>
    <s v="6780020"/>
    <x v="19"/>
    <s v="A2453294"/>
    <s v="A24532940035"/>
    <s v="1080001"/>
    <n v="201406"/>
    <s v="CR"/>
    <n v="-632.39"/>
    <x v="4"/>
    <x v="1"/>
  </r>
  <r>
    <s v="2201"/>
    <s v="6780020"/>
    <x v="19"/>
    <s v="A2453294"/>
    <s v="A24532940035"/>
    <s v="1080001"/>
    <n v="201505"/>
    <s v="CR"/>
    <n v="-1178.8399999999999"/>
    <x v="4"/>
    <x v="1"/>
  </r>
  <r>
    <s v="2201"/>
    <s v="6790800"/>
    <x v="20"/>
    <s v="10850-2008"/>
    <s v="A23214610001"/>
    <s v="1080001"/>
    <n v="201309"/>
    <s v="CR"/>
    <n v="362"/>
    <x v="2"/>
    <x v="1"/>
  </r>
  <r>
    <s v="2201"/>
    <s v="6790800"/>
    <x v="20"/>
    <s v="10850-2008"/>
    <s v="A23214610002"/>
    <s v="1080001"/>
    <n v="201309"/>
    <s v="CR"/>
    <n v="19.16"/>
    <x v="2"/>
    <x v="1"/>
  </r>
  <r>
    <s v="2201"/>
    <s v="6790800"/>
    <x v="20"/>
    <s v="10850-2008"/>
    <s v="A23214620001"/>
    <s v="1080001"/>
    <n v="201309"/>
    <s v="CR"/>
    <n v="99.8"/>
    <x v="2"/>
    <x v="1"/>
  </r>
  <r>
    <s v="2201"/>
    <s v="6790800"/>
    <x v="20"/>
    <s v="10850-2008"/>
    <s v="A23418750006"/>
    <s v="1080001"/>
    <n v="201309"/>
    <s v="CR"/>
    <n v="266.39999999999998"/>
    <x v="2"/>
    <x v="1"/>
  </r>
  <r>
    <s v="2201"/>
    <s v="6790800"/>
    <x v="20"/>
    <s v="10850-2008"/>
    <s v="A23418770004"/>
    <s v="1080001"/>
    <n v="201309"/>
    <s v="CR"/>
    <n v="-974.07"/>
    <x v="2"/>
    <x v="1"/>
  </r>
  <r>
    <s v="2201"/>
    <s v="6790800"/>
    <x v="20"/>
    <s v="10850-2008"/>
    <s v="A23418790005"/>
    <s v="1080001"/>
    <n v="201309"/>
    <s v="CR"/>
    <n v="19.52"/>
    <x v="2"/>
    <x v="1"/>
  </r>
  <r>
    <s v="2201"/>
    <s v="6790800"/>
    <x v="20"/>
    <s v="10850-2008"/>
    <s v="A23418790028"/>
    <s v="1080001"/>
    <n v="201309"/>
    <s v="CR"/>
    <n v="-711.6"/>
    <x v="2"/>
    <x v="1"/>
  </r>
  <r>
    <s v="2201"/>
    <s v="6790800"/>
    <x v="20"/>
    <s v="A2341879"/>
    <s v="A23418790050"/>
    <s v="1080001"/>
    <n v="201309"/>
    <s v="CR"/>
    <n v="220.02"/>
    <x v="2"/>
    <x v="1"/>
  </r>
  <r>
    <s v="2201"/>
    <s v="6790800"/>
    <x v="20"/>
    <s v="A2341879"/>
    <s v="A23418790053"/>
    <s v="1080001"/>
    <n v="201309"/>
    <s v="CR"/>
    <n v="993.55"/>
    <x v="2"/>
    <x v="1"/>
  </r>
  <r>
    <s v="2201"/>
    <s v="6790800"/>
    <x v="20"/>
    <s v="A2341879"/>
    <s v="A23418790054"/>
    <s v="1080001"/>
    <n v="201309"/>
    <s v="CR"/>
    <n v="-281.27999999999997"/>
    <x v="2"/>
    <x v="1"/>
  </r>
  <r>
    <s v="2201"/>
    <s v="6790800"/>
    <x v="20"/>
    <s v="A2341879"/>
    <s v="A23418790071"/>
    <s v="1080001"/>
    <n v="201309"/>
    <s v="CR"/>
    <n v="486.6"/>
    <x v="2"/>
    <x v="1"/>
  </r>
  <r>
    <s v="2201"/>
    <s v="6790800"/>
    <x v="20"/>
    <s v="A2408990"/>
    <s v="A24089900002"/>
    <s v="1080001"/>
    <n v="201309"/>
    <s v="CR"/>
    <n v="355.26"/>
    <x v="2"/>
    <x v="1"/>
  </r>
  <r>
    <s v="2201"/>
    <s v="6798999"/>
    <x v="21"/>
    <s v="A2582282"/>
    <s v="A25822820134"/>
    <s v="1080001"/>
    <n v="201606"/>
    <s v="CR"/>
    <n v="83.1"/>
    <x v="1"/>
    <x v="1"/>
  </r>
  <r>
    <s v="2201"/>
    <s v="6108999"/>
    <x v="22"/>
    <s v="A2582282"/>
    <s v="A25822820083"/>
    <s v="1080001"/>
    <n v="201605"/>
    <s v="CR"/>
    <n v="1131.75"/>
    <x v="1"/>
    <x v="1"/>
  </r>
  <r>
    <s v="2201"/>
    <s v="6108999"/>
    <x v="22"/>
    <s v="A2582282"/>
    <s v="A25822820134"/>
    <s v="1080001"/>
    <n v="201606"/>
    <s v="CR"/>
    <n v="444.3"/>
    <x v="1"/>
    <x v="1"/>
  </r>
  <r>
    <s v="2201"/>
    <s v="6790210"/>
    <x v="23"/>
    <s v="A2528076"/>
    <s v="A25280760070"/>
    <s v="1080001"/>
    <n v="201606"/>
    <s v="CR"/>
    <n v="400"/>
    <x v="1"/>
    <x v="1"/>
  </r>
  <r>
    <s v="2201"/>
    <s v="6401300"/>
    <x v="24"/>
    <s v="10850-2008"/>
    <s v=" "/>
    <s v="1080000"/>
    <n v="201201"/>
    <s v="005065"/>
    <n v="-196861.59"/>
    <x v="4"/>
    <x v="0"/>
  </r>
  <r>
    <s v="2201"/>
    <s v="6401300"/>
    <x v="24"/>
    <s v="10850-2008"/>
    <s v=" "/>
    <s v="1080000"/>
    <n v="201202"/>
    <s v="005065"/>
    <n v="-141181.31"/>
    <x v="4"/>
    <x v="0"/>
  </r>
  <r>
    <s v="2201"/>
    <s v="6401300"/>
    <x v="24"/>
    <s v="10850-2008"/>
    <s v=" "/>
    <s v="1080000"/>
    <n v="201203"/>
    <s v="005065"/>
    <n v="-10219.629999999999"/>
    <x v="4"/>
    <x v="0"/>
  </r>
  <r>
    <s v="2201"/>
    <s v="6401300"/>
    <x v="24"/>
    <s v="10850-2008"/>
    <s v=" "/>
    <s v="1080000"/>
    <n v="201206"/>
    <s v="005065"/>
    <n v="-25827"/>
    <x v="4"/>
    <x v="0"/>
  </r>
  <r>
    <s v="2201"/>
    <s v="6100160"/>
    <x v="25"/>
    <s v="A2341876"/>
    <s v="A23418760016"/>
    <s v="1080001"/>
    <n v="201208"/>
    <s v="CR"/>
    <n v="6881"/>
    <x v="1"/>
    <x v="1"/>
  </r>
  <r>
    <s v="2201"/>
    <s v="6100160"/>
    <x v="25"/>
    <s v="A2341876"/>
    <s v="A23418760016"/>
    <s v="1080001"/>
    <n v="201209"/>
    <s v="CR"/>
    <n v="7204.27"/>
    <x v="1"/>
    <x v="1"/>
  </r>
  <r>
    <s v="2201"/>
    <s v="6100160"/>
    <x v="25"/>
    <s v="A2341876"/>
    <s v="A23418760016"/>
    <s v="1080001"/>
    <n v="201210"/>
    <s v="CR"/>
    <n v="13294.42"/>
    <x v="1"/>
    <x v="1"/>
  </r>
  <r>
    <s v="2201"/>
    <s v="6100160"/>
    <x v="25"/>
    <s v="A2341876"/>
    <s v="A23418760016"/>
    <s v="1080001"/>
    <n v="201211"/>
    <s v="CR"/>
    <n v="8127.89"/>
    <x v="1"/>
    <x v="1"/>
  </r>
  <r>
    <s v="2201"/>
    <s v="6100160"/>
    <x v="25"/>
    <s v="A2341876"/>
    <s v="A23418760016"/>
    <s v="1080001"/>
    <n v="201212"/>
    <s v="CR"/>
    <n v="6650.09"/>
    <x v="1"/>
    <x v="1"/>
  </r>
  <r>
    <s v="2201"/>
    <s v="6100160"/>
    <x v="25"/>
    <s v="A2341876"/>
    <s v="A23418760016"/>
    <s v="1080001"/>
    <n v="201301"/>
    <s v="CR"/>
    <n v="6095.92"/>
    <x v="1"/>
    <x v="1"/>
  </r>
  <r>
    <s v="2201"/>
    <s v="6100160"/>
    <x v="25"/>
    <s v="A2341876"/>
    <s v="A23418760016"/>
    <s v="1080001"/>
    <n v="201302"/>
    <s v="CR"/>
    <n v="1108.3499999999999"/>
    <x v="1"/>
    <x v="1"/>
  </r>
  <r>
    <s v="2201"/>
    <s v="6100160"/>
    <x v="25"/>
    <s v="10850-2008"/>
    <s v="A23418770038"/>
    <s v="1080001"/>
    <n v="201308"/>
    <s v="CR"/>
    <n v="3213.08"/>
    <x v="1"/>
    <x v="1"/>
  </r>
  <r>
    <s v="2201"/>
    <s v="6100160"/>
    <x v="25"/>
    <s v="10850-2008"/>
    <s v="A23418770038"/>
    <s v="1080001"/>
    <n v="201309"/>
    <s v="CR"/>
    <n v="6693.62"/>
    <x v="1"/>
    <x v="1"/>
  </r>
  <r>
    <s v="2201"/>
    <s v="6100160"/>
    <x v="25"/>
    <s v="10850-2008"/>
    <s v="A23418770038"/>
    <s v="1080001"/>
    <n v="201310"/>
    <s v="CR"/>
    <n v="4818.8500000000004"/>
    <x v="1"/>
    <x v="1"/>
  </r>
  <r>
    <s v="2201"/>
    <s v="6100160"/>
    <x v="25"/>
    <s v="10850-2008"/>
    <s v="A23418770038"/>
    <s v="1080001"/>
    <n v="201311"/>
    <s v="CR"/>
    <n v="5086.57"/>
    <x v="1"/>
    <x v="1"/>
  </r>
  <r>
    <s v="2201"/>
    <s v="6100160"/>
    <x v="25"/>
    <s v="10850-2008"/>
    <s v="A23418770038"/>
    <s v="1080001"/>
    <n v="201312"/>
    <s v="CR"/>
    <n v="4283.42"/>
    <x v="1"/>
    <x v="1"/>
  </r>
  <r>
    <s v="2201"/>
    <s v="6100160"/>
    <x v="25"/>
    <s v="10850-2008"/>
    <s v="A23418770038"/>
    <s v="1080001"/>
    <n v="201401"/>
    <s v="CR"/>
    <n v="4952.91"/>
    <x v="1"/>
    <x v="1"/>
  </r>
  <r>
    <s v="2201"/>
    <s v="6100160"/>
    <x v="25"/>
    <s v="A2453294"/>
    <s v="A24532940003"/>
    <s v="1080001"/>
    <n v="201402"/>
    <s v="CR"/>
    <n v="5086.57"/>
    <x v="1"/>
    <x v="1"/>
  </r>
  <r>
    <s v="2201"/>
    <s v="6100160"/>
    <x v="25"/>
    <s v="A2453294"/>
    <s v="A24532940003"/>
    <s v="1080001"/>
    <n v="201403"/>
    <s v="CR"/>
    <n v="4283.42"/>
    <x v="1"/>
    <x v="1"/>
  </r>
  <r>
    <s v="2201"/>
    <s v="6100160"/>
    <x v="25"/>
    <s v="A2453294"/>
    <s v="A24532940003"/>
    <s v="1080001"/>
    <n v="201404"/>
    <s v="CR"/>
    <n v="4551.1400000000003"/>
    <x v="1"/>
    <x v="1"/>
  </r>
  <r>
    <s v="2201"/>
    <s v="6100160"/>
    <x v="25"/>
    <s v="A2453294"/>
    <s v="A24532940003"/>
    <s v="1080001"/>
    <n v="201405"/>
    <s v="CR"/>
    <n v="4830.01"/>
    <x v="1"/>
    <x v="1"/>
  </r>
  <r>
    <s v="2201"/>
    <s v="6100160"/>
    <x v="25"/>
    <s v="A2453294"/>
    <s v="A24532940003"/>
    <s v="1080001"/>
    <n v="201406"/>
    <s v="CR"/>
    <n v="4952.78"/>
    <x v="1"/>
    <x v="1"/>
  </r>
  <r>
    <s v="2201"/>
    <s v="6100160"/>
    <x v="25"/>
    <s v="A2453294"/>
    <s v="A24532940003"/>
    <s v="1080001"/>
    <n v="201407"/>
    <s v="CR"/>
    <n v="5354.4"/>
    <x v="1"/>
    <x v="1"/>
  </r>
  <r>
    <s v="2201"/>
    <s v="6100160"/>
    <x v="25"/>
    <s v="A2453294"/>
    <s v="A24532940003"/>
    <s v="1080001"/>
    <n v="201408"/>
    <s v="CR"/>
    <n v="5488.2"/>
    <x v="1"/>
    <x v="1"/>
  </r>
  <r>
    <s v="2201"/>
    <s v="6100160"/>
    <x v="25"/>
    <s v="A2453294"/>
    <s v="A24532940003"/>
    <s v="1080001"/>
    <n v="201409"/>
    <s v="CR"/>
    <n v="4283.42"/>
    <x v="1"/>
    <x v="1"/>
  </r>
  <r>
    <s v="2201"/>
    <s v="6100160"/>
    <x v="25"/>
    <s v="A2453294"/>
    <s v="A24532940003"/>
    <s v="1080001"/>
    <n v="201410"/>
    <s v="CR"/>
    <n v="4963.8900000000003"/>
    <x v="1"/>
    <x v="1"/>
  </r>
  <r>
    <s v="2201"/>
    <s v="6100160"/>
    <x v="25"/>
    <s v="A2453294"/>
    <s v="A24532940003"/>
    <s v="1080001"/>
    <n v="201411"/>
    <s v="CR"/>
    <n v="6291.35"/>
    <x v="1"/>
    <x v="1"/>
  </r>
  <r>
    <s v="2201"/>
    <s v="6100160"/>
    <x v="25"/>
    <s v="A2453294"/>
    <s v="A24532940003"/>
    <s v="1080001"/>
    <n v="201412"/>
    <s v="CR"/>
    <n v="4818.84"/>
    <x v="1"/>
    <x v="1"/>
  </r>
  <r>
    <s v="2201"/>
    <s v="6100160"/>
    <x v="25"/>
    <s v="A2528075"/>
    <s v="A25280750004"/>
    <s v="1080001"/>
    <n v="201501"/>
    <s v="CR"/>
    <n v="5354.28"/>
    <x v="1"/>
    <x v="1"/>
  </r>
  <r>
    <s v="2201"/>
    <s v="6100160"/>
    <x v="25"/>
    <s v="A2453294"/>
    <s v="A24532940003"/>
    <s v="1080001"/>
    <n v="201502"/>
    <s v="CR"/>
    <n v="5516.06"/>
    <x v="1"/>
    <x v="1"/>
  </r>
  <r>
    <s v="2201"/>
    <s v="6100160"/>
    <x v="25"/>
    <s v="A2453294"/>
    <s v="A24532940003"/>
    <s v="1080001"/>
    <n v="201503"/>
    <s v="CR"/>
    <n v="5516.07"/>
    <x v="1"/>
    <x v="1"/>
  </r>
  <r>
    <s v="2201"/>
    <s v="6100160"/>
    <x v="25"/>
    <s v="A2453294"/>
    <s v="A24532940003"/>
    <s v="1080001"/>
    <n v="201504"/>
    <s v="CR"/>
    <n v="6067.67"/>
    <x v="1"/>
    <x v="1"/>
  </r>
  <r>
    <s v="2201"/>
    <s v="6100160"/>
    <x v="25"/>
    <s v="A2528075"/>
    <s v="A25280750004"/>
    <s v="1080001"/>
    <n v="201505"/>
    <s v="CR"/>
    <n v="7412.21"/>
    <x v="1"/>
    <x v="1"/>
  </r>
  <r>
    <s v="2201"/>
    <s v="6100160"/>
    <x v="25"/>
    <s v="A2528075"/>
    <s v="A25280750004"/>
    <s v="1080001"/>
    <n v="201506"/>
    <s v="CR"/>
    <n v="5791.87"/>
    <x v="1"/>
    <x v="1"/>
  </r>
  <r>
    <s v="2201"/>
    <s v="6100160"/>
    <x v="25"/>
    <s v="A2528075"/>
    <s v="A25280750004"/>
    <s v="1080001"/>
    <n v="201508"/>
    <s v="CR"/>
    <n v="2677.14"/>
    <x v="1"/>
    <x v="1"/>
  </r>
  <r>
    <s v="2201"/>
    <s v="6100160"/>
    <x v="25"/>
    <s v="A2528075"/>
    <s v="A25280750003"/>
    <s v="1080001"/>
    <n v="201509"/>
    <s v="CR"/>
    <n v="1338.57"/>
    <x v="1"/>
    <x v="1"/>
  </r>
  <r>
    <s v="2201"/>
    <s v="6100160"/>
    <x v="25"/>
    <s v="A2528075"/>
    <s v="A25280750004"/>
    <s v="1080001"/>
    <n v="201509"/>
    <s v="CR"/>
    <n v="5266.71"/>
    <x v="1"/>
    <x v="1"/>
  </r>
  <r>
    <s v="2201"/>
    <s v="6100160"/>
    <x v="25"/>
    <s v="A2528075"/>
    <s v="A25280750004"/>
    <s v="1080001"/>
    <n v="201510"/>
    <s v="CR"/>
    <n v="87.57"/>
    <x v="1"/>
    <x v="1"/>
  </r>
  <r>
    <s v="2201"/>
    <s v="6100160"/>
    <x v="25"/>
    <s v="A2528076"/>
    <s v="A25280760067"/>
    <s v="1080001"/>
    <n v="201511"/>
    <s v="CR"/>
    <n v="11278.62"/>
    <x v="1"/>
    <x v="1"/>
  </r>
  <r>
    <s v="2201"/>
    <s v="6100160"/>
    <x v="25"/>
    <s v="A2528076"/>
    <s v="A25280760067"/>
    <s v="1080001"/>
    <n v="201512"/>
    <s v="CR"/>
    <n v="15093.98"/>
    <x v="1"/>
    <x v="1"/>
  </r>
  <r>
    <s v="2201"/>
    <s v="6100160"/>
    <x v="25"/>
    <s v="A2528076"/>
    <s v="A25280760067"/>
    <s v="1080001"/>
    <n v="201601"/>
    <s v="CR"/>
    <n v="10987.99"/>
    <x v="1"/>
    <x v="1"/>
  </r>
  <r>
    <s v="2201"/>
    <s v="6100160"/>
    <x v="25"/>
    <s v="A2528076"/>
    <s v="A25280760067"/>
    <s v="1080001"/>
    <n v="201602"/>
    <s v="CR"/>
    <n v="13760.44"/>
    <x v="1"/>
    <x v="1"/>
  </r>
  <r>
    <s v="2201"/>
    <s v="6100160"/>
    <x v="25"/>
    <s v="A2528075"/>
    <s v="A25280750004"/>
    <s v="1080001"/>
    <n v="201603"/>
    <s v="CR"/>
    <n v="5622.26"/>
    <x v="1"/>
    <x v="1"/>
  </r>
  <r>
    <s v="2201"/>
    <s v="6100160"/>
    <x v="25"/>
    <s v="A2528075"/>
    <s v="A25280750004"/>
    <s v="1080001"/>
    <n v="201604"/>
    <s v="CR"/>
    <n v="5354.28"/>
    <x v="1"/>
    <x v="1"/>
  </r>
  <r>
    <s v="2201"/>
    <s v="6100160"/>
    <x v="25"/>
    <s v="A2528075"/>
    <s v="A25280750004"/>
    <s v="1080001"/>
    <n v="201605"/>
    <s v="CR"/>
    <n v="2677.14"/>
    <x v="1"/>
    <x v="1"/>
  </r>
  <r>
    <s v="2201"/>
    <s v="6100160"/>
    <x v="25"/>
    <s v="A2582282"/>
    <s v="A25822820111"/>
    <s v="1080001"/>
    <n v="201605"/>
    <s v="CR"/>
    <n v="5622"/>
    <x v="1"/>
    <x v="1"/>
  </r>
  <r>
    <s v="2201"/>
    <s v="6100160"/>
    <x v="25"/>
    <s v="A2582282"/>
    <s v="A25822820111"/>
    <s v="1080001"/>
    <n v="201606"/>
    <s v="CR"/>
    <n v="6954.99"/>
    <x v="1"/>
    <x v="1"/>
  </r>
  <r>
    <s v="2201"/>
    <s v="6100160"/>
    <x v="25"/>
    <s v="A2582282"/>
    <s v="A25822820111"/>
    <s v="1080001"/>
    <n v="201607"/>
    <s v="CR"/>
    <n v="5354.28"/>
    <x v="1"/>
    <x v="1"/>
  </r>
  <r>
    <s v="2201"/>
    <s v="6100160"/>
    <x v="25"/>
    <s v="A2582282"/>
    <s v="A25822820111"/>
    <s v="1080001"/>
    <n v="201608"/>
    <s v="CR"/>
    <n v="4283.42"/>
    <x v="1"/>
    <x v="1"/>
  </r>
  <r>
    <s v="2201"/>
    <s v="6100160"/>
    <x v="25"/>
    <s v="A2582282"/>
    <s v="A25822820111"/>
    <s v="1080001"/>
    <n v="201609"/>
    <s v="CR"/>
    <n v="5783.81"/>
    <x v="1"/>
    <x v="1"/>
  </r>
  <r>
    <s v="2201"/>
    <s v="6100160"/>
    <x v="25"/>
    <s v="A2582282"/>
    <s v="A25822820111"/>
    <s v="1080001"/>
    <n v="201610"/>
    <s v="CR"/>
    <n v="5828.62"/>
    <x v="1"/>
    <x v="1"/>
  </r>
  <r>
    <s v="2201"/>
    <s v="6100160"/>
    <x v="25"/>
    <s v="A2582282"/>
    <s v="A25822820111"/>
    <s v="1080001"/>
    <n v="201611"/>
    <s v="CR"/>
    <n v="6692.86"/>
    <x v="1"/>
    <x v="1"/>
  </r>
  <r>
    <s v="2201"/>
    <s v="6100160"/>
    <x v="25"/>
    <s v="A2582282"/>
    <s v="A25822820111"/>
    <s v="1080001"/>
    <n v="201612"/>
    <s v="CR"/>
    <n v="2677.14"/>
    <x v="1"/>
    <x v="1"/>
  </r>
  <r>
    <s v="2201"/>
    <s v="6100160"/>
    <x v="25"/>
    <s v="A2582282"/>
    <s v="A25822820111"/>
    <s v="1080001"/>
    <n v="201701"/>
    <s v="CR"/>
    <n v="9403.66"/>
    <x v="1"/>
    <x v="1"/>
  </r>
  <r>
    <s v="2201"/>
    <s v="6100160"/>
    <x v="25"/>
    <s v="A2582282"/>
    <s v="A25822820111"/>
    <s v="1080001"/>
    <n v="201702"/>
    <s v="CR"/>
    <n v="7005.2"/>
    <x v="1"/>
    <x v="1"/>
  </r>
  <r>
    <s v="2201"/>
    <s v="6100160"/>
    <x v="25"/>
    <s v="A2582282"/>
    <s v="A25822820111"/>
    <s v="1080001"/>
    <n v="201703"/>
    <s v="CR"/>
    <n v="3430.42"/>
    <x v="1"/>
    <x v="1"/>
  </r>
  <r>
    <s v="2201"/>
    <s v="6100160"/>
    <x v="25"/>
    <s v="A2582282"/>
    <s v="A25822820111"/>
    <s v="1080001"/>
    <n v="201704"/>
    <s v="CR"/>
    <n v="3179.54"/>
    <x v="1"/>
    <x v="1"/>
  </r>
  <r>
    <s v="2201"/>
    <s v="6790323"/>
    <x v="26"/>
    <s v="A2582282"/>
    <s v="A25822820282"/>
    <s v="1080001"/>
    <n v="201705"/>
    <s v="CR_ALLOC_IOTOPM"/>
    <n v="1.34"/>
    <x v="1"/>
    <x v="1"/>
  </r>
  <r>
    <s v="2201"/>
    <s v="R6010010"/>
    <x v="27"/>
    <s v="10850-2008"/>
    <s v="A23418730001"/>
    <s v="1080001"/>
    <n v="201207"/>
    <s v="CR"/>
    <n v="2337.92"/>
    <x v="1"/>
    <x v="1"/>
  </r>
  <r>
    <s v="2201"/>
    <s v="R6010010"/>
    <x v="27"/>
    <s v="10850-2008"/>
    <s v="A23418740001"/>
    <s v="1080001"/>
    <n v="201207"/>
    <s v="CR"/>
    <n v="1669.94"/>
    <x v="1"/>
    <x v="1"/>
  </r>
  <r>
    <s v="2201"/>
    <s v="R6010010"/>
    <x v="27"/>
    <s v="10850-2008"/>
    <s v="A23418740002"/>
    <s v="1080001"/>
    <n v="201207"/>
    <s v="CR"/>
    <n v="1419.45"/>
    <x v="1"/>
    <x v="1"/>
  </r>
  <r>
    <s v="2201"/>
    <s v="R6010010"/>
    <x v="27"/>
    <s v="10850-2008"/>
    <s v="A23418790001"/>
    <s v="1080001"/>
    <n v="201207"/>
    <s v="CR"/>
    <n v="2755.4"/>
    <x v="1"/>
    <x v="1"/>
  </r>
  <r>
    <s v="2201"/>
    <s v="R6010010"/>
    <x v="27"/>
    <s v="10850-2008"/>
    <s v="A23418740001"/>
    <s v="1080001"/>
    <n v="201208"/>
    <s v="CR"/>
    <n v="440.56"/>
    <x v="1"/>
    <x v="1"/>
  </r>
  <r>
    <s v="2201"/>
    <s v="R6010010"/>
    <x v="27"/>
    <s v="10850-2008"/>
    <s v="A23418760001"/>
    <s v="1080001"/>
    <n v="201208"/>
    <s v="CR"/>
    <n v="518.30999999999995"/>
    <x v="1"/>
    <x v="1"/>
  </r>
  <r>
    <s v="2201"/>
    <s v="R6010010"/>
    <x v="27"/>
    <s v="10850-2008"/>
    <s v="A23418790001"/>
    <s v="1080001"/>
    <n v="201208"/>
    <s v="CR"/>
    <n v="375.77"/>
    <x v="1"/>
    <x v="1"/>
  </r>
  <r>
    <s v="2201"/>
    <s v="R6010010"/>
    <x v="27"/>
    <s v="10850-2008"/>
    <s v="A23418730001"/>
    <s v="1080001"/>
    <n v="201209"/>
    <s v="CR"/>
    <n v="4301.08"/>
    <x v="1"/>
    <x v="1"/>
  </r>
  <r>
    <s v="2201"/>
    <s v="R6010010"/>
    <x v="27"/>
    <s v="10850-2008"/>
    <s v="A23418740001"/>
    <s v="1080001"/>
    <n v="201209"/>
    <s v="CR"/>
    <n v="400.1"/>
    <x v="1"/>
    <x v="1"/>
  </r>
  <r>
    <s v="2201"/>
    <s v="R6010010"/>
    <x v="27"/>
    <s v="10850-2008"/>
    <s v="A23418750001"/>
    <s v="1080001"/>
    <n v="201209"/>
    <s v="CR"/>
    <n v="2700.68"/>
    <x v="1"/>
    <x v="1"/>
  </r>
  <r>
    <s v="2201"/>
    <s v="R6010010"/>
    <x v="27"/>
    <s v="10850-2008"/>
    <s v="A23418760001"/>
    <s v="1080001"/>
    <n v="201209"/>
    <s v="CR"/>
    <n v="400.1"/>
    <x v="1"/>
    <x v="1"/>
  </r>
  <r>
    <s v="2201"/>
    <s v="R6010010"/>
    <x v="27"/>
    <s v="10850-2008"/>
    <s v="A23418790001"/>
    <s v="1080001"/>
    <n v="201209"/>
    <s v="CR"/>
    <n v="2700.68"/>
    <x v="1"/>
    <x v="1"/>
  </r>
  <r>
    <s v="2201"/>
    <s v="R6010010"/>
    <x v="27"/>
    <s v="10850-2008"/>
    <s v="A23418730001"/>
    <s v="1080001"/>
    <n v="201210"/>
    <s v="CR"/>
    <n v="542.41"/>
    <x v="1"/>
    <x v="1"/>
  </r>
  <r>
    <s v="2201"/>
    <s v="R6010010"/>
    <x v="27"/>
    <s v="10850-2008"/>
    <s v="A23418750001"/>
    <s v="1080001"/>
    <n v="201210"/>
    <s v="CR"/>
    <n v="488.17"/>
    <x v="1"/>
    <x v="1"/>
  </r>
  <r>
    <s v="2201"/>
    <s v="R6010010"/>
    <x v="27"/>
    <s v="10850-2008"/>
    <s v="A23418760001"/>
    <s v="1080001"/>
    <n v="201210"/>
    <s v="CR"/>
    <n v="307.37"/>
    <x v="1"/>
    <x v="1"/>
  </r>
  <r>
    <s v="2201"/>
    <s v="R6010010"/>
    <x v="27"/>
    <s v="10850-2008"/>
    <s v="A23418790001"/>
    <s v="1080001"/>
    <n v="201210"/>
    <s v="CR"/>
    <n v="723.21"/>
    <x v="1"/>
    <x v="1"/>
  </r>
  <r>
    <s v="2201"/>
    <s v="R6010010"/>
    <x v="27"/>
    <s v="10850-2008"/>
    <s v="A23418750001"/>
    <s v="1080001"/>
    <n v="201211"/>
    <s v="CR"/>
    <n v="668.31"/>
    <x v="1"/>
    <x v="1"/>
  </r>
  <r>
    <s v="2201"/>
    <s v="R6010010"/>
    <x v="27"/>
    <s v="10850-2008"/>
    <s v="A23418760001"/>
    <s v="1080001"/>
    <n v="201211"/>
    <s v="CR"/>
    <n v="509.19"/>
    <x v="1"/>
    <x v="1"/>
  </r>
  <r>
    <s v="2201"/>
    <s v="R6010010"/>
    <x v="27"/>
    <s v="10850-2008"/>
    <s v="A23418770001"/>
    <s v="1080001"/>
    <n v="201211"/>
    <s v="CR"/>
    <n v="588.75"/>
    <x v="1"/>
    <x v="1"/>
  </r>
  <r>
    <s v="2201"/>
    <s v="R6010010"/>
    <x v="27"/>
    <s v="10850-2008"/>
    <s v="A23418790001"/>
    <s v="1080001"/>
    <n v="201211"/>
    <s v="CR"/>
    <n v="397.81"/>
    <x v="1"/>
    <x v="1"/>
  </r>
  <r>
    <s v="2201"/>
    <s v="R6010010"/>
    <x v="27"/>
    <s v="10850-2008"/>
    <s v="A23418730001"/>
    <s v="1080001"/>
    <n v="201212"/>
    <s v="CR"/>
    <n v="131.47"/>
    <x v="1"/>
    <x v="1"/>
  </r>
  <r>
    <s v="2201"/>
    <s v="R6010010"/>
    <x v="27"/>
    <s v="10850-2008"/>
    <s v="A23418740001"/>
    <s v="1080001"/>
    <n v="201212"/>
    <s v="CR"/>
    <n v="118.32"/>
    <x v="1"/>
    <x v="1"/>
  </r>
  <r>
    <s v="2201"/>
    <s v="R6010010"/>
    <x v="27"/>
    <s v="10850-2008"/>
    <s v="A23418750001"/>
    <s v="1080001"/>
    <n v="201212"/>
    <s v="CR"/>
    <n v="65.73"/>
    <x v="1"/>
    <x v="1"/>
  </r>
  <r>
    <s v="2201"/>
    <s v="R6010010"/>
    <x v="27"/>
    <s v="10850-2008"/>
    <s v="A23418760001"/>
    <s v="1080001"/>
    <n v="201212"/>
    <s v="CR"/>
    <n v="170.91"/>
    <x v="1"/>
    <x v="1"/>
  </r>
  <r>
    <s v="2201"/>
    <s v="R6010010"/>
    <x v="27"/>
    <s v="10850-2008"/>
    <s v="A23418770001"/>
    <s v="1080001"/>
    <n v="201212"/>
    <s v="CR"/>
    <n v="867.69"/>
    <x v="1"/>
    <x v="1"/>
  </r>
  <r>
    <s v="2201"/>
    <s v="R6010010"/>
    <x v="27"/>
    <s v="10850-2008"/>
    <s v="A23418790001"/>
    <s v="1080001"/>
    <n v="201212"/>
    <s v="CR"/>
    <n v="276.08"/>
    <x v="1"/>
    <x v="1"/>
  </r>
  <r>
    <s v="2201"/>
    <s v="R6010010"/>
    <x v="27"/>
    <s v="10850-2008"/>
    <s v="A23418750001"/>
    <s v="1080001"/>
    <n v="201301"/>
    <s v="CR"/>
    <n v="158.12"/>
    <x v="1"/>
    <x v="1"/>
  </r>
  <r>
    <s v="2201"/>
    <s v="R6010010"/>
    <x v="27"/>
    <s v="10850-2008"/>
    <s v="A23418760001"/>
    <s v="1080001"/>
    <n v="201301"/>
    <s v="CR"/>
    <n v="105.41"/>
    <x v="1"/>
    <x v="1"/>
  </r>
  <r>
    <s v="2201"/>
    <s v="R6010010"/>
    <x v="27"/>
    <s v="10850-2008"/>
    <s v="A23418790001"/>
    <s v="1080001"/>
    <n v="201301"/>
    <s v="CR"/>
    <n v="421.65"/>
    <x v="1"/>
    <x v="1"/>
  </r>
  <r>
    <s v="2201"/>
    <s v="R6010010"/>
    <x v="27"/>
    <s v="A2408990"/>
    <s v="A24089900001"/>
    <s v="1080001"/>
    <n v="201301"/>
    <s v="CR"/>
    <n v="2055.5300000000002"/>
    <x v="1"/>
    <x v="1"/>
  </r>
  <r>
    <s v="2201"/>
    <s v="R6010010"/>
    <x v="27"/>
    <s v="A2408990"/>
    <s v="A24089900001"/>
    <s v="1080001"/>
    <n v="201302"/>
    <s v="CR"/>
    <n v="1961.09"/>
    <x v="1"/>
    <x v="1"/>
  </r>
  <r>
    <s v="2201"/>
    <s v="R6010010"/>
    <x v="27"/>
    <s v="A2408990"/>
    <s v="A24089900001"/>
    <s v="1080001"/>
    <n v="201303"/>
    <s v="CR"/>
    <n v="1070.6400000000001"/>
    <x v="1"/>
    <x v="1"/>
  </r>
  <r>
    <s v="2201"/>
    <s v="R6010010"/>
    <x v="27"/>
    <s v="10850-2008"/>
    <s v="A23418770001"/>
    <s v="1080001"/>
    <n v="201305"/>
    <s v="CR"/>
    <n v="315.87"/>
    <x v="1"/>
    <x v="1"/>
  </r>
  <r>
    <s v="2201"/>
    <s v="R6010010"/>
    <x v="27"/>
    <s v="A2408990"/>
    <s v="A24089900001"/>
    <s v="1080001"/>
    <n v="201305"/>
    <s v="CR"/>
    <n v="500.12"/>
    <x v="1"/>
    <x v="1"/>
  </r>
  <r>
    <s v="2201"/>
    <s v="R6010010"/>
    <x v="27"/>
    <s v="10850-2008"/>
    <s v="A23418770001"/>
    <s v="1080001"/>
    <n v="201306"/>
    <s v="CR"/>
    <n v="3546.78"/>
    <x v="1"/>
    <x v="1"/>
  </r>
  <r>
    <s v="2201"/>
    <s v="R6010010"/>
    <x v="27"/>
    <s v="A2408990"/>
    <s v="A24089900001"/>
    <s v="1080001"/>
    <n v="201306"/>
    <s v="CR"/>
    <n v="287.58"/>
    <x v="1"/>
    <x v="1"/>
  </r>
  <r>
    <s v="2201"/>
    <s v="R6010010"/>
    <x v="27"/>
    <s v="10850-2008"/>
    <s v="A23418770001"/>
    <s v="1080001"/>
    <n v="201307"/>
    <s v="CR"/>
    <n v="1864.22"/>
    <x v="1"/>
    <x v="1"/>
  </r>
  <r>
    <s v="2201"/>
    <s v="R6010010"/>
    <x v="27"/>
    <s v="A2408990"/>
    <s v="A24089900001"/>
    <s v="1080001"/>
    <n v="201307"/>
    <s v="CR"/>
    <n v="2316.15"/>
    <x v="1"/>
    <x v="1"/>
  </r>
  <r>
    <s v="2201"/>
    <s v="R6010010"/>
    <x v="27"/>
    <s v="10850-2008"/>
    <s v="A23418770001"/>
    <s v="1080001"/>
    <n v="201308"/>
    <s v="CR"/>
    <n v="2792.9"/>
    <x v="1"/>
    <x v="1"/>
  </r>
  <r>
    <s v="2201"/>
    <s v="R6010010"/>
    <x v="27"/>
    <s v="A2408990"/>
    <s v="A24089900001"/>
    <s v="1080001"/>
    <n v="201308"/>
    <s v="CR"/>
    <n v="1088.76"/>
    <x v="1"/>
    <x v="1"/>
  </r>
  <r>
    <s v="2201"/>
    <s v="R6010010"/>
    <x v="27"/>
    <s v="10850-2008"/>
    <s v="A23418770001"/>
    <s v="1080001"/>
    <n v="201309"/>
    <s v="CR"/>
    <n v="3378.11"/>
    <x v="1"/>
    <x v="1"/>
  </r>
  <r>
    <s v="2201"/>
    <s v="R6010010"/>
    <x v="27"/>
    <s v="A2408990"/>
    <s v="A24089900001"/>
    <s v="1080001"/>
    <n v="201309"/>
    <s v="CR"/>
    <n v="48.96"/>
    <x v="1"/>
    <x v="1"/>
  </r>
  <r>
    <s v="2201"/>
    <s v="R6010010"/>
    <x v="27"/>
    <s v="10850-2008"/>
    <s v="A23418770001"/>
    <s v="1080001"/>
    <n v="201310"/>
    <s v="CR"/>
    <n v="3158.26"/>
    <x v="1"/>
    <x v="1"/>
  </r>
  <r>
    <s v="2201"/>
    <s v="R6010010"/>
    <x v="27"/>
    <s v="A2408990"/>
    <s v="A24089900001"/>
    <s v="1080001"/>
    <n v="201310"/>
    <s v="CR"/>
    <n v="657.97"/>
    <x v="1"/>
    <x v="1"/>
  </r>
  <r>
    <s v="2201"/>
    <s v="R6010010"/>
    <x v="27"/>
    <s v="10850-2008"/>
    <s v="A23418770001"/>
    <s v="1080001"/>
    <n v="201311"/>
    <s v="CR"/>
    <n v="2810.64"/>
    <x v="1"/>
    <x v="1"/>
  </r>
  <r>
    <s v="2201"/>
    <s v="R6010010"/>
    <x v="27"/>
    <s v="A2408990"/>
    <s v="A24089900001"/>
    <s v="1080001"/>
    <n v="201311"/>
    <s v="CR"/>
    <n v="259.44"/>
    <x v="1"/>
    <x v="1"/>
  </r>
  <r>
    <s v="2201"/>
    <s v="R6010010"/>
    <x v="27"/>
    <s v="10850-2008"/>
    <s v="A23418770001"/>
    <s v="1080001"/>
    <n v="201312"/>
    <s v="CR"/>
    <n v="4322.2"/>
    <x v="1"/>
    <x v="1"/>
  </r>
  <r>
    <s v="2201"/>
    <s v="R6010010"/>
    <x v="27"/>
    <s v="10850-2008"/>
    <s v="A23418770001"/>
    <s v="1080001"/>
    <n v="201401"/>
    <s v="CR"/>
    <n v="1036.78"/>
    <x v="1"/>
    <x v="1"/>
  </r>
  <r>
    <s v="2201"/>
    <s v="R6010010"/>
    <x v="27"/>
    <s v="A2453296"/>
    <s v="A24532960001"/>
    <s v="1080001"/>
    <n v="201401"/>
    <s v="CR"/>
    <n v="4233.5"/>
    <x v="1"/>
    <x v="1"/>
  </r>
  <r>
    <s v="2201"/>
    <s v="R6010010"/>
    <x v="27"/>
    <s v="A2453296"/>
    <s v="A24532960001"/>
    <s v="1080001"/>
    <n v="201402"/>
    <s v="CR"/>
    <n v="2600.4299999999998"/>
    <x v="1"/>
    <x v="1"/>
  </r>
  <r>
    <s v="2201"/>
    <s v="R6010010"/>
    <x v="27"/>
    <s v="A2453296"/>
    <s v="A24532960001"/>
    <s v="1080001"/>
    <n v="201403"/>
    <s v="CR"/>
    <n v="3001.77"/>
    <x v="1"/>
    <x v="1"/>
  </r>
  <r>
    <s v="2201"/>
    <s v="R6010010"/>
    <x v="27"/>
    <s v="A2453296"/>
    <s v="A24532960001"/>
    <s v="1080001"/>
    <n v="201404"/>
    <s v="CR"/>
    <n v="2133.09"/>
    <x v="1"/>
    <x v="1"/>
  </r>
  <r>
    <s v="2201"/>
    <s v="R6010010"/>
    <x v="27"/>
    <s v="A2453296"/>
    <s v="A24532960001"/>
    <s v="1080001"/>
    <n v="201405"/>
    <s v="CR"/>
    <n v="3674.43"/>
    <x v="1"/>
    <x v="1"/>
  </r>
  <r>
    <s v="2201"/>
    <s v="R6010010"/>
    <x v="27"/>
    <s v="A2453296"/>
    <s v="A24532960001"/>
    <s v="1080001"/>
    <n v="201406"/>
    <s v="CR"/>
    <n v="4965.22"/>
    <x v="1"/>
    <x v="1"/>
  </r>
  <r>
    <s v="2201"/>
    <s v="R6010010"/>
    <x v="27"/>
    <s v="A2453296"/>
    <s v="A24532960001"/>
    <s v="1080001"/>
    <n v="201407"/>
    <s v="CR"/>
    <n v="3228.39"/>
    <x v="1"/>
    <x v="1"/>
  </r>
  <r>
    <s v="2201"/>
    <s v="R6010010"/>
    <x v="27"/>
    <s v="A2467431"/>
    <s v="A24674310001"/>
    <s v="1080001"/>
    <n v="201407"/>
    <s v="CR"/>
    <n v="529.25"/>
    <x v="1"/>
    <x v="1"/>
  </r>
  <r>
    <s v="2201"/>
    <s v="R6010010"/>
    <x v="27"/>
    <s v="A2453296"/>
    <s v="A24532960001"/>
    <s v="1080001"/>
    <n v="201408"/>
    <s v="CR"/>
    <n v="2536.16"/>
    <x v="1"/>
    <x v="1"/>
  </r>
  <r>
    <s v="2201"/>
    <s v="R6010010"/>
    <x v="27"/>
    <s v="A2467431"/>
    <s v="A24674310001"/>
    <s v="1080001"/>
    <n v="201408"/>
    <s v="CR"/>
    <n v="861.34"/>
    <x v="1"/>
    <x v="1"/>
  </r>
  <r>
    <s v="2201"/>
    <s v="R6010010"/>
    <x v="27"/>
    <s v="A2453294"/>
    <s v="A24532940001"/>
    <s v="1080001"/>
    <n v="201409"/>
    <s v="CR"/>
    <n v="50.91"/>
    <x v="1"/>
    <x v="1"/>
  </r>
  <r>
    <s v="2201"/>
    <s v="R6010010"/>
    <x v="27"/>
    <s v="A2453296"/>
    <s v="A24532960001"/>
    <s v="1080001"/>
    <n v="201409"/>
    <s v="CR"/>
    <n v="3665.66"/>
    <x v="1"/>
    <x v="1"/>
  </r>
  <r>
    <s v="2201"/>
    <s v="R6010010"/>
    <x v="27"/>
    <s v="A2467431"/>
    <s v="A24674310001"/>
    <s v="1080001"/>
    <n v="201409"/>
    <s v="CR"/>
    <n v="1680.1"/>
    <x v="1"/>
    <x v="1"/>
  </r>
  <r>
    <s v="2201"/>
    <s v="R6010010"/>
    <x v="27"/>
    <s v="A2453294"/>
    <s v="A24532940001"/>
    <s v="1080001"/>
    <n v="201410"/>
    <s v="CR"/>
    <n v="1555.4"/>
    <x v="1"/>
    <x v="1"/>
  </r>
  <r>
    <s v="2201"/>
    <s v="R6010010"/>
    <x v="27"/>
    <s v="A2453296"/>
    <s v="A24532960001"/>
    <s v="1080001"/>
    <n v="201410"/>
    <s v="CR"/>
    <n v="3110.79"/>
    <x v="1"/>
    <x v="1"/>
  </r>
  <r>
    <s v="2201"/>
    <s v="R6010010"/>
    <x v="27"/>
    <s v="A2467431"/>
    <s v="A24674310001"/>
    <s v="1080001"/>
    <n v="201410"/>
    <s v="CR"/>
    <n v="1925.73"/>
    <x v="1"/>
    <x v="1"/>
  </r>
  <r>
    <s v="2201"/>
    <s v="R6010010"/>
    <x v="27"/>
    <s v="A2453294"/>
    <s v="A24532940001"/>
    <s v="1080001"/>
    <n v="201411"/>
    <s v="CR"/>
    <n v="348.29"/>
    <x v="1"/>
    <x v="1"/>
  </r>
  <r>
    <s v="2201"/>
    <s v="R6010010"/>
    <x v="27"/>
    <s v="A2453296"/>
    <s v="A24532960001"/>
    <s v="1080001"/>
    <n v="201411"/>
    <s v="CR"/>
    <n v="1741.46"/>
    <x v="1"/>
    <x v="1"/>
  </r>
  <r>
    <s v="2201"/>
    <s v="R6010010"/>
    <x v="27"/>
    <s v="A2467431"/>
    <s v="A24674310001"/>
    <s v="1080001"/>
    <n v="201411"/>
    <s v="CR"/>
    <n v="2612.1799999999998"/>
    <x v="1"/>
    <x v="1"/>
  </r>
  <r>
    <s v="2201"/>
    <s v="R6010010"/>
    <x v="27"/>
    <s v="A2453294"/>
    <s v="A24532940001"/>
    <s v="1080001"/>
    <n v="201412"/>
    <s v="CR"/>
    <n v="1006.37"/>
    <x v="1"/>
    <x v="1"/>
  </r>
  <r>
    <s v="2201"/>
    <s v="R6010010"/>
    <x v="27"/>
    <s v="A2453296"/>
    <s v="A24532960001"/>
    <s v="1080001"/>
    <n v="201412"/>
    <s v="CR"/>
    <n v="2571.84"/>
    <x v="1"/>
    <x v="1"/>
  </r>
  <r>
    <s v="2201"/>
    <s v="R6010010"/>
    <x v="27"/>
    <s v="A2467431"/>
    <s v="A24674310001"/>
    <s v="1080001"/>
    <n v="201412"/>
    <s v="CR"/>
    <n v="3690.03"/>
    <x v="1"/>
    <x v="1"/>
  </r>
  <r>
    <s v="2201"/>
    <s v="R6010010"/>
    <x v="27"/>
    <s v="A2453296"/>
    <s v="A24532960001"/>
    <s v="1080001"/>
    <n v="201501"/>
    <s v="CR"/>
    <n v="534.78"/>
    <x v="1"/>
    <x v="1"/>
  </r>
  <r>
    <s v="2201"/>
    <s v="R6010010"/>
    <x v="27"/>
    <s v="A2467431"/>
    <s v="A24674310001"/>
    <s v="1080001"/>
    <n v="201501"/>
    <s v="CR"/>
    <n v="3208.66"/>
    <x v="1"/>
    <x v="1"/>
  </r>
  <r>
    <s v="2201"/>
    <s v="R6010010"/>
    <x v="27"/>
    <s v="A2582282"/>
    <s v="A25822820001"/>
    <s v="1080001"/>
    <n v="201601"/>
    <s v="CR"/>
    <n v="347.92"/>
    <x v="1"/>
    <x v="1"/>
  </r>
  <r>
    <s v="2201"/>
    <s v="R6010010"/>
    <x v="27"/>
    <s v="A2582286"/>
    <s v="A25822860001"/>
    <s v="1080001"/>
    <n v="201601"/>
    <s v="CR"/>
    <n v="1046.81"/>
    <x v="1"/>
    <x v="1"/>
  </r>
  <r>
    <s v="2201"/>
    <s v="R6010010"/>
    <x v="27"/>
    <s v="A2582282"/>
    <s v="A25822820001"/>
    <s v="1080001"/>
    <n v="201602"/>
    <s v="CR"/>
    <n v="1830.15"/>
    <x v="1"/>
    <x v="1"/>
  </r>
  <r>
    <s v="2201"/>
    <s v="R6010010"/>
    <x v="27"/>
    <s v="A2582286"/>
    <s v="A25822860001"/>
    <s v="1080001"/>
    <n v="201602"/>
    <s v="CR"/>
    <n v="2037.49"/>
    <x v="1"/>
    <x v="1"/>
  </r>
  <r>
    <s v="2201"/>
    <s v="R6010010"/>
    <x v="27"/>
    <s v="A2582287"/>
    <s v="A25822870001"/>
    <s v="1080001"/>
    <n v="201602"/>
    <s v="CR"/>
    <n v="771.9"/>
    <x v="1"/>
    <x v="1"/>
  </r>
  <r>
    <s v="2201"/>
    <s v="R6010010"/>
    <x v="27"/>
    <s v="A2582282"/>
    <s v="A25822820001"/>
    <s v="1080001"/>
    <n v="201603"/>
    <s v="CR"/>
    <n v="658.55"/>
    <x v="1"/>
    <x v="1"/>
  </r>
  <r>
    <s v="2201"/>
    <s v="R6010010"/>
    <x v="27"/>
    <s v="A2582286"/>
    <s v="A25822860001"/>
    <s v="1080001"/>
    <n v="201603"/>
    <s v="CR"/>
    <n v="3987.9"/>
    <x v="1"/>
    <x v="1"/>
  </r>
  <r>
    <s v="2201"/>
    <s v="R6010010"/>
    <x v="27"/>
    <s v="A2582287"/>
    <s v="A25822870001"/>
    <s v="1080001"/>
    <n v="201603"/>
    <s v="CR"/>
    <n v="292.69"/>
    <x v="1"/>
    <x v="1"/>
  </r>
  <r>
    <s v="2201"/>
    <s v="R6010010"/>
    <x v="27"/>
    <s v="A2582287"/>
    <s v="A25822870011"/>
    <s v="1080001"/>
    <n v="201603"/>
    <s v="CR"/>
    <n v="278.22000000000003"/>
    <x v="1"/>
    <x v="1"/>
  </r>
  <r>
    <s v="2201"/>
    <s v="R6010010"/>
    <x v="27"/>
    <s v="A2582286"/>
    <s v="A25822860001"/>
    <s v="1080001"/>
    <n v="201604"/>
    <s v="CR"/>
    <n v="3260.11"/>
    <x v="1"/>
    <x v="1"/>
  </r>
  <r>
    <s v="2201"/>
    <s v="R6010010"/>
    <x v="27"/>
    <s v="A2582286"/>
    <s v="A25822860001"/>
    <s v="1080001"/>
    <n v="201605"/>
    <s v="CR"/>
    <n v="1142.48"/>
    <x v="1"/>
    <x v="1"/>
  </r>
  <r>
    <s v="2201"/>
    <s v="R6010010"/>
    <x v="27"/>
    <s v="A2582282"/>
    <s v="A25822820001"/>
    <s v="1080001"/>
    <n v="201606"/>
    <s v="CR"/>
    <n v="196.84"/>
    <x v="1"/>
    <x v="1"/>
  </r>
  <r>
    <s v="2201"/>
    <s v="R6010010"/>
    <x v="27"/>
    <s v="A2582287"/>
    <s v="A25822870001"/>
    <s v="1080001"/>
    <n v="201606"/>
    <s v="CR"/>
    <n v="393.67"/>
    <x v="1"/>
    <x v="1"/>
  </r>
  <r>
    <s v="2201"/>
    <s v="R6010010"/>
    <x v="27"/>
    <s v="A2582282"/>
    <s v="A25822820001"/>
    <s v="1080001"/>
    <n v="201607"/>
    <s v="CR"/>
    <n v="114.94"/>
    <x v="1"/>
    <x v="1"/>
  </r>
  <r>
    <s v="2201"/>
    <s v="R6010010"/>
    <x v="27"/>
    <s v="A2582286"/>
    <s v="A25822860001"/>
    <s v="1080001"/>
    <n v="201607"/>
    <s v="CR"/>
    <n v="459.76"/>
    <x v="1"/>
    <x v="1"/>
  </r>
  <r>
    <s v="2201"/>
    <s v="R6010010"/>
    <x v="27"/>
    <s v="A2582287"/>
    <s v="A25822870011"/>
    <s v="1080001"/>
    <n v="201608"/>
    <s v="CR"/>
    <n v="269.95"/>
    <x v="1"/>
    <x v="1"/>
  </r>
  <r>
    <s v="2201"/>
    <s v="R6010010"/>
    <x v="27"/>
    <s v="A2582282"/>
    <s v="A25822820001"/>
    <s v="1080001"/>
    <n v="201609"/>
    <s v="CR"/>
    <n v="1544.13"/>
    <x v="1"/>
    <x v="1"/>
  </r>
  <r>
    <s v="2201"/>
    <s v="R6010010"/>
    <x v="27"/>
    <s v="A2582286"/>
    <s v="A25822860001"/>
    <s v="1080001"/>
    <n v="201609"/>
    <s v="CR"/>
    <n v="869.98"/>
    <x v="1"/>
    <x v="1"/>
  </r>
  <r>
    <s v="2201"/>
    <s v="R6010010"/>
    <x v="27"/>
    <s v="A2582287"/>
    <s v="A25822870011"/>
    <s v="1080001"/>
    <n v="201609"/>
    <s v="CR"/>
    <n v="441.24"/>
    <x v="1"/>
    <x v="1"/>
  </r>
  <r>
    <s v="2201"/>
    <s v="R6010010"/>
    <x v="27"/>
    <s v="A2585754"/>
    <s v="A25857540001"/>
    <s v="1080001"/>
    <n v="201609"/>
    <s v="CR"/>
    <n v="111.3"/>
    <x v="1"/>
    <x v="1"/>
  </r>
  <r>
    <s v="2201"/>
    <s v="R6010010"/>
    <x v="27"/>
    <s v="A2585773"/>
    <s v="A25857730001"/>
    <s v="1080001"/>
    <n v="201609"/>
    <s v="CR"/>
    <n v="296.79000000000002"/>
    <x v="1"/>
    <x v="1"/>
  </r>
  <r>
    <s v="2201"/>
    <s v="R6010010"/>
    <x v="27"/>
    <s v="A2582282"/>
    <s v="A25822820001"/>
    <s v="1080001"/>
    <n v="201610"/>
    <s v="CR"/>
    <n v="2014.66"/>
    <x v="1"/>
    <x v="1"/>
  </r>
  <r>
    <s v="2201"/>
    <s v="R6010010"/>
    <x v="27"/>
    <s v="A2582286"/>
    <s v="A25822860001"/>
    <s v="1080001"/>
    <n v="201610"/>
    <s v="CR"/>
    <n v="0"/>
    <x v="1"/>
    <x v="1"/>
  </r>
  <r>
    <s v="2201"/>
    <s v="R6010010"/>
    <x v="27"/>
    <s v="A2585754"/>
    <s v="A25857540001"/>
    <s v="1080001"/>
    <n v="201610"/>
    <s v="CR"/>
    <n v="201.47"/>
    <x v="1"/>
    <x v="1"/>
  </r>
  <r>
    <s v="2201"/>
    <s v="R6010010"/>
    <x v="27"/>
    <s v="A2582282"/>
    <s v="A25822820001"/>
    <s v="1080001"/>
    <n v="201611"/>
    <s v="CR"/>
    <n v="3419.8"/>
    <x v="1"/>
    <x v="1"/>
  </r>
  <r>
    <s v="2201"/>
    <s v="R6010010"/>
    <x v="27"/>
    <s v="A2582286"/>
    <s v="A25822860001"/>
    <s v="1080001"/>
    <n v="201611"/>
    <s v="CR"/>
    <n v="1418.7"/>
    <x v="1"/>
    <x v="1"/>
  </r>
  <r>
    <s v="2201"/>
    <s v="R6010010"/>
    <x v="27"/>
    <s v="A2582287"/>
    <s v="A25822870011"/>
    <s v="1080001"/>
    <n v="201611"/>
    <s v="CR"/>
    <n v="934.46"/>
    <x v="1"/>
    <x v="1"/>
  </r>
  <r>
    <s v="2201"/>
    <s v="R6010010"/>
    <x v="27"/>
    <s v="A2582286"/>
    <s v="A25822860001"/>
    <s v="1080001"/>
    <n v="201612"/>
    <s v="CR"/>
    <n v="1275.23"/>
    <x v="1"/>
    <x v="1"/>
  </r>
  <r>
    <s v="2201"/>
    <s v="R6010010"/>
    <x v="27"/>
    <s v="A2585754"/>
    <s v="A25857540001"/>
    <s v="1080001"/>
    <n v="201612"/>
    <s v="CR"/>
    <n v="483.2"/>
    <x v="1"/>
    <x v="1"/>
  </r>
  <r>
    <s v="2201"/>
    <s v="R6010000"/>
    <x v="28"/>
    <s v="10850-2008"/>
    <s v="A23418730001"/>
    <s v="1080001"/>
    <n v="201207"/>
    <s v="CR"/>
    <n v="3676.74"/>
    <x v="1"/>
    <x v="1"/>
  </r>
  <r>
    <s v="2201"/>
    <s v="R6010000"/>
    <x v="28"/>
    <s v="10850-2008"/>
    <s v="A23418740001"/>
    <s v="1080001"/>
    <n v="201207"/>
    <s v="CR"/>
    <n v="6749.99"/>
    <x v="1"/>
    <x v="1"/>
  </r>
  <r>
    <s v="2201"/>
    <s v="R6010000"/>
    <x v="28"/>
    <s v="10850-2008"/>
    <s v="A23418750001"/>
    <s v="1080001"/>
    <n v="201207"/>
    <s v="CR"/>
    <n v="583.61"/>
    <x v="1"/>
    <x v="1"/>
  </r>
  <r>
    <s v="2201"/>
    <s v="R6010000"/>
    <x v="28"/>
    <s v="10850-2008"/>
    <s v="A23418760001"/>
    <s v="1080001"/>
    <n v="201207"/>
    <s v="CR"/>
    <n v="380.76"/>
    <x v="1"/>
    <x v="1"/>
  </r>
  <r>
    <s v="2201"/>
    <s v="R6010000"/>
    <x v="28"/>
    <s v="10850-2008"/>
    <s v="A23418770001"/>
    <s v="1080001"/>
    <n v="201207"/>
    <s v="CR"/>
    <n v="964.37"/>
    <x v="1"/>
    <x v="1"/>
  </r>
  <r>
    <s v="2201"/>
    <s v="R6010000"/>
    <x v="28"/>
    <s v="10850-2008"/>
    <s v="A23418790001"/>
    <s v="1080001"/>
    <n v="201207"/>
    <s v="CR"/>
    <n v="5213"/>
    <x v="1"/>
    <x v="1"/>
  </r>
  <r>
    <s v="2201"/>
    <s v="R6010000"/>
    <x v="28"/>
    <s v="10850-2008"/>
    <s v="A23564980001"/>
    <s v="1080001"/>
    <n v="201207"/>
    <s v="CR"/>
    <n v="3996.28"/>
    <x v="1"/>
    <x v="1"/>
  </r>
  <r>
    <s v="2201"/>
    <s v="R6010000"/>
    <x v="28"/>
    <s v="10850-2008"/>
    <s v="A23418730001"/>
    <s v="1080001"/>
    <n v="201208"/>
    <s v="CR"/>
    <n v="2362.6"/>
    <x v="1"/>
    <x v="1"/>
  </r>
  <r>
    <s v="2201"/>
    <s v="R6010000"/>
    <x v="28"/>
    <s v="10850-2008"/>
    <s v="A23418740001"/>
    <s v="1080001"/>
    <n v="201208"/>
    <s v="CR"/>
    <n v="11774.17"/>
    <x v="1"/>
    <x v="1"/>
  </r>
  <r>
    <s v="2201"/>
    <s v="R6010000"/>
    <x v="28"/>
    <s v="10850-2008"/>
    <s v="A23418760001"/>
    <s v="1080001"/>
    <n v="201208"/>
    <s v="CR"/>
    <n v="2519.6999999999998"/>
    <x v="1"/>
    <x v="1"/>
  </r>
  <r>
    <s v="2201"/>
    <s v="R6010000"/>
    <x v="28"/>
    <s v="10850-2008"/>
    <s v="A23418770001"/>
    <s v="1080001"/>
    <n v="201208"/>
    <s v="CR"/>
    <n v="219.52"/>
    <x v="1"/>
    <x v="1"/>
  </r>
  <r>
    <s v="2201"/>
    <s v="R6010000"/>
    <x v="28"/>
    <s v="10850-2008"/>
    <s v="A23418790001"/>
    <s v="1080001"/>
    <n v="201208"/>
    <s v="CR"/>
    <n v="9820.7000000000007"/>
    <x v="1"/>
    <x v="1"/>
  </r>
  <r>
    <s v="2201"/>
    <s v="R6010000"/>
    <x v="28"/>
    <s v="10850-2008"/>
    <s v="A23564980001"/>
    <s v="1080001"/>
    <n v="201208"/>
    <s v="CR"/>
    <n v="3157.06"/>
    <x v="1"/>
    <x v="1"/>
  </r>
  <r>
    <s v="2201"/>
    <s v="R6010000"/>
    <x v="28"/>
    <s v="10850-2008"/>
    <s v="A23418730001"/>
    <s v="1080001"/>
    <n v="201209"/>
    <s v="CR"/>
    <n v="5626.26"/>
    <x v="1"/>
    <x v="1"/>
  </r>
  <r>
    <s v="2201"/>
    <s v="R6010000"/>
    <x v="28"/>
    <s v="10850-2008"/>
    <s v="A23418740001"/>
    <s v="1080001"/>
    <n v="201209"/>
    <s v="CR"/>
    <n v="8839.2999999999993"/>
    <x v="1"/>
    <x v="1"/>
  </r>
  <r>
    <s v="2201"/>
    <s v="R6010000"/>
    <x v="28"/>
    <s v="10850-2008"/>
    <s v="A23418750001"/>
    <s v="1080001"/>
    <n v="201209"/>
    <s v="CR"/>
    <n v="2246.02"/>
    <x v="1"/>
    <x v="1"/>
  </r>
  <r>
    <s v="2201"/>
    <s v="R6010000"/>
    <x v="28"/>
    <s v="10850-2008"/>
    <s v="A23418760001"/>
    <s v="1080001"/>
    <n v="201209"/>
    <s v="CR"/>
    <n v="1637.05"/>
    <x v="1"/>
    <x v="1"/>
  </r>
  <r>
    <s v="2201"/>
    <s v="R6010000"/>
    <x v="28"/>
    <s v="10850-2008"/>
    <s v="A23418770001"/>
    <s v="1080001"/>
    <n v="201209"/>
    <s v="CR"/>
    <n v="310.75"/>
    <x v="1"/>
    <x v="1"/>
  </r>
  <r>
    <s v="2201"/>
    <s v="R6010000"/>
    <x v="28"/>
    <s v="10850-2008"/>
    <s v="A23418790001"/>
    <s v="1080001"/>
    <n v="201209"/>
    <s v="CR"/>
    <n v="7278.83"/>
    <x v="1"/>
    <x v="1"/>
  </r>
  <r>
    <s v="2201"/>
    <s v="R6010000"/>
    <x v="28"/>
    <s v="10850-2008"/>
    <s v="A23564980001"/>
    <s v="1080001"/>
    <n v="201209"/>
    <s v="CR"/>
    <n v="2501.9899999999998"/>
    <x v="1"/>
    <x v="1"/>
  </r>
  <r>
    <s v="2201"/>
    <s v="R6010000"/>
    <x v="28"/>
    <s v="10850-2008"/>
    <s v="A23418730001"/>
    <s v="1080001"/>
    <n v="201210"/>
    <s v="CR"/>
    <n v="4960.2700000000004"/>
    <x v="1"/>
    <x v="1"/>
  </r>
  <r>
    <s v="2201"/>
    <s v="R6010000"/>
    <x v="28"/>
    <s v="10850-2008"/>
    <s v="A23418740001"/>
    <s v="1080001"/>
    <n v="201210"/>
    <s v="CR"/>
    <n v="8506.01"/>
    <x v="1"/>
    <x v="1"/>
  </r>
  <r>
    <s v="2201"/>
    <s v="R6010000"/>
    <x v="28"/>
    <s v="10850-2008"/>
    <s v="A23418750001"/>
    <s v="1080001"/>
    <n v="201210"/>
    <s v="CR"/>
    <n v="3079.49"/>
    <x v="1"/>
    <x v="1"/>
  </r>
  <r>
    <s v="2201"/>
    <s v="R6010000"/>
    <x v="28"/>
    <s v="10850-2008"/>
    <s v="A23418760001"/>
    <s v="1080001"/>
    <n v="201210"/>
    <s v="CR"/>
    <n v="3300.31"/>
    <x v="1"/>
    <x v="1"/>
  </r>
  <r>
    <s v="2201"/>
    <s v="R6010000"/>
    <x v="28"/>
    <s v="10850-2008"/>
    <s v="A23418770001"/>
    <s v="1080001"/>
    <n v="201210"/>
    <s v="CR"/>
    <n v="220.82"/>
    <x v="1"/>
    <x v="1"/>
  </r>
  <r>
    <s v="2201"/>
    <s v="R6010000"/>
    <x v="28"/>
    <s v="10850-2008"/>
    <s v="A23418790001"/>
    <s v="1080001"/>
    <n v="201210"/>
    <s v="CR"/>
    <n v="11271.71"/>
    <x v="1"/>
    <x v="1"/>
  </r>
  <r>
    <s v="2201"/>
    <s v="R6010000"/>
    <x v="28"/>
    <s v="10850-2008"/>
    <s v="A23564980001"/>
    <s v="1080001"/>
    <n v="201210"/>
    <s v="CR"/>
    <n v="2760.09"/>
    <x v="1"/>
    <x v="1"/>
  </r>
  <r>
    <s v="2201"/>
    <s v="R6010000"/>
    <x v="28"/>
    <s v="10850-2008"/>
    <s v="A23418730001"/>
    <s v="1080001"/>
    <n v="201211"/>
    <s v="CR"/>
    <n v="6548.46"/>
    <x v="1"/>
    <x v="1"/>
  </r>
  <r>
    <s v="2201"/>
    <s v="R6010000"/>
    <x v="28"/>
    <s v="10850-2008"/>
    <s v="A23418740001"/>
    <s v="1080001"/>
    <n v="201211"/>
    <s v="CR"/>
    <n v="8125.23"/>
    <x v="1"/>
    <x v="1"/>
  </r>
  <r>
    <s v="2201"/>
    <s v="R6010000"/>
    <x v="28"/>
    <s v="10850-2008"/>
    <s v="A23418750001"/>
    <s v="1080001"/>
    <n v="201211"/>
    <s v="CR"/>
    <n v="3920.61"/>
    <x v="1"/>
    <x v="1"/>
  </r>
  <r>
    <s v="2201"/>
    <s v="R6010000"/>
    <x v="28"/>
    <s v="10850-2008"/>
    <s v="A23418760001"/>
    <s v="1080001"/>
    <n v="201211"/>
    <s v="CR"/>
    <n v="4994.33"/>
    <x v="1"/>
    <x v="1"/>
  </r>
  <r>
    <s v="2201"/>
    <s v="R6010000"/>
    <x v="28"/>
    <s v="10850-2008"/>
    <s v="A23418770001"/>
    <s v="1080001"/>
    <n v="201211"/>
    <s v="CR"/>
    <n v="1118.18"/>
    <x v="1"/>
    <x v="1"/>
  </r>
  <r>
    <s v="2201"/>
    <s v="R6010000"/>
    <x v="28"/>
    <s v="10850-2008"/>
    <s v="A23418790001"/>
    <s v="1080001"/>
    <n v="201211"/>
    <s v="CR"/>
    <n v="9826.65"/>
    <x v="1"/>
    <x v="1"/>
  </r>
  <r>
    <s v="2201"/>
    <s v="R6010000"/>
    <x v="28"/>
    <s v="10850-2008"/>
    <s v="A23564980001"/>
    <s v="1080001"/>
    <n v="201211"/>
    <s v="CR"/>
    <n v="2824.87"/>
    <x v="1"/>
    <x v="1"/>
  </r>
  <r>
    <s v="2201"/>
    <s v="R6010000"/>
    <x v="28"/>
    <s v="10850-2008"/>
    <s v="A23418730001"/>
    <s v="1080001"/>
    <n v="201212"/>
    <s v="CR"/>
    <n v="2013.96"/>
    <x v="1"/>
    <x v="1"/>
  </r>
  <r>
    <s v="2201"/>
    <s v="R6010000"/>
    <x v="28"/>
    <s v="10850-2008"/>
    <s v="A23418740001"/>
    <s v="1080001"/>
    <n v="201212"/>
    <s v="CR"/>
    <n v="14146.24"/>
    <x v="1"/>
    <x v="1"/>
  </r>
  <r>
    <s v="2201"/>
    <s v="R6010000"/>
    <x v="28"/>
    <s v="10850-2008"/>
    <s v="A23418750001"/>
    <s v="1080001"/>
    <n v="201212"/>
    <s v="CR"/>
    <n v="2702.81"/>
    <x v="1"/>
    <x v="1"/>
  </r>
  <r>
    <s v="2201"/>
    <s v="R6010000"/>
    <x v="28"/>
    <s v="10850-2008"/>
    <s v="A23418760001"/>
    <s v="1080001"/>
    <n v="201212"/>
    <s v="CR"/>
    <n v="2909.81"/>
    <x v="1"/>
    <x v="1"/>
  </r>
  <r>
    <s v="2201"/>
    <s v="R6010000"/>
    <x v="28"/>
    <s v="10850-2008"/>
    <s v="A23418770001"/>
    <s v="1080001"/>
    <n v="201212"/>
    <s v="CR"/>
    <n v="1162.52"/>
    <x v="1"/>
    <x v="1"/>
  </r>
  <r>
    <s v="2201"/>
    <s v="R6010000"/>
    <x v="28"/>
    <s v="10850-2008"/>
    <s v="A23418790001"/>
    <s v="1080001"/>
    <n v="201212"/>
    <s v="CR"/>
    <n v="10969.25"/>
    <x v="1"/>
    <x v="1"/>
  </r>
  <r>
    <s v="2201"/>
    <s v="R6010000"/>
    <x v="28"/>
    <s v="10850-2008"/>
    <s v="A23564980001"/>
    <s v="1080001"/>
    <n v="201212"/>
    <s v="CR"/>
    <n v="3513.87"/>
    <x v="1"/>
    <x v="1"/>
  </r>
  <r>
    <s v="2201"/>
    <s v="R6010000"/>
    <x v="28"/>
    <s v="10850-2008"/>
    <s v="A23418740001"/>
    <s v="1080001"/>
    <n v="201301"/>
    <s v="CR"/>
    <n v="15919.68"/>
    <x v="1"/>
    <x v="1"/>
  </r>
  <r>
    <s v="2201"/>
    <s v="R6010000"/>
    <x v="28"/>
    <s v="10850-2008"/>
    <s v="A23418750001"/>
    <s v="1080001"/>
    <n v="201301"/>
    <s v="CR"/>
    <n v="1942.22"/>
    <x v="1"/>
    <x v="1"/>
  </r>
  <r>
    <s v="2201"/>
    <s v="R6010000"/>
    <x v="28"/>
    <s v="10850-2008"/>
    <s v="A23418760001"/>
    <s v="1080001"/>
    <n v="201301"/>
    <s v="CR"/>
    <n v="2759.93"/>
    <x v="1"/>
    <x v="1"/>
  </r>
  <r>
    <s v="2201"/>
    <s v="R6010000"/>
    <x v="28"/>
    <s v="10850-2008"/>
    <s v="A23418770001"/>
    <s v="1080001"/>
    <n v="201301"/>
    <s v="CR"/>
    <n v="4088.56"/>
    <x v="1"/>
    <x v="1"/>
  </r>
  <r>
    <s v="2201"/>
    <s v="R6010000"/>
    <x v="28"/>
    <s v="10850-2008"/>
    <s v="A23418780001"/>
    <s v="1080001"/>
    <n v="201301"/>
    <s v="CR"/>
    <n v="1226.57"/>
    <x v="1"/>
    <x v="1"/>
  </r>
  <r>
    <s v="2201"/>
    <s v="R6010000"/>
    <x v="28"/>
    <s v="10850-2008"/>
    <s v="A23418790001"/>
    <s v="1080001"/>
    <n v="201301"/>
    <s v="CR"/>
    <n v="6457.11"/>
    <x v="1"/>
    <x v="1"/>
  </r>
  <r>
    <s v="2201"/>
    <s v="R6010000"/>
    <x v="28"/>
    <s v="10850-2008"/>
    <s v="A23564980001"/>
    <s v="1080001"/>
    <n v="201301"/>
    <s v="CR"/>
    <n v="1546.97"/>
    <x v="1"/>
    <x v="1"/>
  </r>
  <r>
    <s v="2201"/>
    <s v="R6010000"/>
    <x v="28"/>
    <s v="A2408990"/>
    <s v="A24089900001"/>
    <s v="1080001"/>
    <n v="201301"/>
    <s v="CR"/>
    <n v="12758.82"/>
    <x v="1"/>
    <x v="1"/>
  </r>
  <r>
    <s v="2201"/>
    <s v="R6010000"/>
    <x v="28"/>
    <s v="10850-2008"/>
    <s v="A23418740001"/>
    <s v="1080001"/>
    <n v="201302"/>
    <s v="CR"/>
    <n v="6733.28"/>
    <x v="1"/>
    <x v="1"/>
  </r>
  <r>
    <s v="2201"/>
    <s v="R6010000"/>
    <x v="28"/>
    <s v="10850-2008"/>
    <s v="A23418790001"/>
    <s v="1080001"/>
    <n v="201302"/>
    <s v="CR"/>
    <n v="4889.8599999999997"/>
    <x v="1"/>
    <x v="1"/>
  </r>
  <r>
    <s v="2201"/>
    <s v="R6010000"/>
    <x v="28"/>
    <s v="10850-2008"/>
    <s v="A23564980001"/>
    <s v="1080001"/>
    <n v="201302"/>
    <s v="CR"/>
    <n v="920.7"/>
    <x v="1"/>
    <x v="1"/>
  </r>
  <r>
    <s v="2201"/>
    <s v="R6010000"/>
    <x v="28"/>
    <s v="A2408990"/>
    <s v="A24089900001"/>
    <s v="1080001"/>
    <n v="201302"/>
    <s v="CR"/>
    <n v="10908.65"/>
    <x v="1"/>
    <x v="1"/>
  </r>
  <r>
    <s v="2201"/>
    <s v="R6010000"/>
    <x v="28"/>
    <s v="10850-2008"/>
    <s v="A23418740001"/>
    <s v="1080001"/>
    <n v="201303"/>
    <s v="CR"/>
    <n v="10700.84"/>
    <x v="1"/>
    <x v="1"/>
  </r>
  <r>
    <s v="2201"/>
    <s v="R6010000"/>
    <x v="28"/>
    <s v="10850-2008"/>
    <s v="A23418790001"/>
    <s v="1080001"/>
    <n v="201303"/>
    <s v="CR"/>
    <n v="3768.24"/>
    <x v="1"/>
    <x v="1"/>
  </r>
  <r>
    <s v="2201"/>
    <s v="R6010000"/>
    <x v="28"/>
    <s v="10850-2008"/>
    <s v="A23564980001"/>
    <s v="1080001"/>
    <n v="201303"/>
    <s v="CR"/>
    <n v="803.04"/>
    <x v="1"/>
    <x v="1"/>
  </r>
  <r>
    <s v="2201"/>
    <s v="R6010000"/>
    <x v="28"/>
    <s v="A2408990"/>
    <s v="A24089900001"/>
    <s v="1080001"/>
    <n v="201303"/>
    <s v="CR"/>
    <n v="6135.1"/>
    <x v="1"/>
    <x v="1"/>
  </r>
  <r>
    <s v="2201"/>
    <s v="R6010000"/>
    <x v="28"/>
    <s v="10850-2008"/>
    <s v="A23418740001"/>
    <s v="1080001"/>
    <n v="201304"/>
    <s v="CR"/>
    <n v="10354.040000000001"/>
    <x v="1"/>
    <x v="1"/>
  </r>
  <r>
    <s v="2201"/>
    <s v="R6010000"/>
    <x v="28"/>
    <s v="10850-2008"/>
    <s v="A23418770001"/>
    <s v="1080001"/>
    <n v="201304"/>
    <s v="CR"/>
    <n v="527.05999999999995"/>
    <x v="1"/>
    <x v="1"/>
  </r>
  <r>
    <s v="2201"/>
    <s v="R6010000"/>
    <x v="28"/>
    <s v="10850-2008"/>
    <s v="A23418790001"/>
    <s v="1080001"/>
    <n v="201304"/>
    <s v="CR"/>
    <n v="3711.9"/>
    <x v="1"/>
    <x v="1"/>
  </r>
  <r>
    <s v="2201"/>
    <s v="R6010000"/>
    <x v="28"/>
    <s v="10850-2008"/>
    <s v="A23564980001"/>
    <s v="1080001"/>
    <n v="201304"/>
    <s v="CR"/>
    <n v="1312.72"/>
    <x v="1"/>
    <x v="1"/>
  </r>
  <r>
    <s v="2201"/>
    <s v="R6010000"/>
    <x v="28"/>
    <s v="A2408990"/>
    <s v="A24089900001"/>
    <s v="1080001"/>
    <n v="201304"/>
    <s v="CR"/>
    <n v="6406.95"/>
    <x v="1"/>
    <x v="1"/>
  </r>
  <r>
    <s v="2201"/>
    <s v="R6010000"/>
    <x v="28"/>
    <s v="10850-2008"/>
    <s v="A23418740001"/>
    <s v="1080001"/>
    <n v="201305"/>
    <s v="CR"/>
    <n v="6915.08"/>
    <x v="1"/>
    <x v="1"/>
  </r>
  <r>
    <s v="2201"/>
    <s v="R6010000"/>
    <x v="28"/>
    <s v="10850-2008"/>
    <s v="A23418750001"/>
    <s v="1080001"/>
    <n v="201305"/>
    <s v="CR"/>
    <n v="1964.52"/>
    <x v="1"/>
    <x v="1"/>
  </r>
  <r>
    <s v="2201"/>
    <s v="R6010000"/>
    <x v="28"/>
    <s v="10850-2008"/>
    <s v="A23418770001"/>
    <s v="1080001"/>
    <n v="201305"/>
    <s v="CR"/>
    <n v="4154.16"/>
    <x v="1"/>
    <x v="1"/>
  </r>
  <r>
    <s v="2201"/>
    <s v="R6010000"/>
    <x v="28"/>
    <s v="10850-2008"/>
    <s v="A23418790001"/>
    <s v="1080001"/>
    <n v="201305"/>
    <s v="CR"/>
    <n v="1889.96"/>
    <x v="1"/>
    <x v="1"/>
  </r>
  <r>
    <s v="2201"/>
    <s v="R6010000"/>
    <x v="28"/>
    <s v="10850-2008"/>
    <s v="A23564980001"/>
    <s v="1080001"/>
    <n v="201305"/>
    <s v="CR"/>
    <n v="553.20000000000005"/>
    <x v="1"/>
    <x v="1"/>
  </r>
  <r>
    <s v="2201"/>
    <s v="R6010000"/>
    <x v="28"/>
    <s v="A2408990"/>
    <s v="A24089900001"/>
    <s v="1080001"/>
    <n v="201305"/>
    <s v="CR"/>
    <n v="13153.23"/>
    <x v="1"/>
    <x v="1"/>
  </r>
  <r>
    <s v="2201"/>
    <s v="R6010000"/>
    <x v="28"/>
    <s v="A2431955"/>
    <s v="A24319550001"/>
    <s v="1080001"/>
    <n v="201305"/>
    <s v="CR"/>
    <n v="276.60000000000002"/>
    <x v="1"/>
    <x v="1"/>
  </r>
  <r>
    <s v="2201"/>
    <s v="R6010000"/>
    <x v="28"/>
    <s v="10850-2008"/>
    <s v="A23418740001"/>
    <s v="1080001"/>
    <n v="201306"/>
    <s v="CR"/>
    <n v="5352.18"/>
    <x v="1"/>
    <x v="1"/>
  </r>
  <r>
    <s v="2201"/>
    <s v="R6010000"/>
    <x v="28"/>
    <s v="10850-2008"/>
    <s v="A23418770001"/>
    <s v="1080001"/>
    <n v="201306"/>
    <s v="CR"/>
    <n v="10337.02"/>
    <x v="1"/>
    <x v="1"/>
  </r>
  <r>
    <s v="2201"/>
    <s v="R6010000"/>
    <x v="28"/>
    <s v="10850-2008"/>
    <s v="A23418780001"/>
    <s v="1080001"/>
    <n v="201306"/>
    <s v="CR"/>
    <n v="603.80999999999995"/>
    <x v="1"/>
    <x v="1"/>
  </r>
  <r>
    <s v="2201"/>
    <s v="R6010000"/>
    <x v="28"/>
    <s v="10850-2008"/>
    <s v="A23418790001"/>
    <s v="1080001"/>
    <n v="201306"/>
    <s v="CR"/>
    <n v="770.98"/>
    <x v="1"/>
    <x v="1"/>
  </r>
  <r>
    <s v="2201"/>
    <s v="R6010000"/>
    <x v="28"/>
    <s v="A2408990"/>
    <s v="A24089900001"/>
    <s v="1080001"/>
    <n v="201306"/>
    <s v="CR"/>
    <n v="6668.07"/>
    <x v="1"/>
    <x v="1"/>
  </r>
  <r>
    <s v="2201"/>
    <s v="R6010000"/>
    <x v="28"/>
    <s v="A2431955"/>
    <s v="A24319550001"/>
    <s v="1080001"/>
    <n v="201306"/>
    <s v="CR"/>
    <n v="1516.49"/>
    <x v="1"/>
    <x v="1"/>
  </r>
  <r>
    <s v="2201"/>
    <s v="R6010000"/>
    <x v="28"/>
    <s v="10850-2008"/>
    <s v="A23418740001"/>
    <s v="1080001"/>
    <n v="201307"/>
    <s v="CR"/>
    <n v="4855.7"/>
    <x v="1"/>
    <x v="1"/>
  </r>
  <r>
    <s v="2201"/>
    <s v="R6010000"/>
    <x v="28"/>
    <s v="10850-2008"/>
    <s v="A23418770001"/>
    <s v="1080001"/>
    <n v="201307"/>
    <s v="CR"/>
    <n v="9799.08"/>
    <x v="1"/>
    <x v="1"/>
  </r>
  <r>
    <s v="2201"/>
    <s v="R6010000"/>
    <x v="28"/>
    <s v="A2408990"/>
    <s v="A24089900001"/>
    <s v="1080001"/>
    <n v="201307"/>
    <s v="CR"/>
    <n v="8254.89"/>
    <x v="1"/>
    <x v="1"/>
  </r>
  <r>
    <s v="2201"/>
    <s v="R6010000"/>
    <x v="28"/>
    <s v="A2431955"/>
    <s v="A24319550001"/>
    <s v="1080001"/>
    <n v="201307"/>
    <s v="CR"/>
    <n v="1878.69"/>
    <x v="1"/>
    <x v="1"/>
  </r>
  <r>
    <s v="2201"/>
    <s v="R6010000"/>
    <x v="28"/>
    <s v="10850-2008"/>
    <s v="A23418740001"/>
    <s v="1080001"/>
    <n v="201308"/>
    <s v="CR"/>
    <n v="6910.86"/>
    <x v="1"/>
    <x v="1"/>
  </r>
  <r>
    <s v="2201"/>
    <s v="R6010000"/>
    <x v="28"/>
    <s v="10850-2008"/>
    <s v="A23418750001"/>
    <s v="1080001"/>
    <n v="201308"/>
    <s v="CR"/>
    <n v="403.23"/>
    <x v="1"/>
    <x v="1"/>
  </r>
  <r>
    <s v="2201"/>
    <s v="R6010000"/>
    <x v="28"/>
    <s v="10850-2008"/>
    <s v="A23418770001"/>
    <s v="1080001"/>
    <n v="201308"/>
    <s v="CR"/>
    <n v="6032.3"/>
    <x v="1"/>
    <x v="1"/>
  </r>
  <r>
    <s v="2201"/>
    <s v="R6010000"/>
    <x v="28"/>
    <s v="A2408990"/>
    <s v="A24089900001"/>
    <s v="1080001"/>
    <n v="201308"/>
    <s v="CR"/>
    <n v="4650.42"/>
    <x v="1"/>
    <x v="1"/>
  </r>
  <r>
    <s v="2201"/>
    <s v="R6010000"/>
    <x v="28"/>
    <s v="A2431955"/>
    <s v="A24319550001"/>
    <s v="1080001"/>
    <n v="201308"/>
    <s v="CR"/>
    <n v="2255.29"/>
    <x v="1"/>
    <x v="1"/>
  </r>
  <r>
    <s v="2201"/>
    <s v="R6010000"/>
    <x v="28"/>
    <s v="10850-2008"/>
    <s v="A23418740001"/>
    <s v="1080001"/>
    <n v="201309"/>
    <s v="CR"/>
    <n v="7062.02"/>
    <x v="1"/>
    <x v="1"/>
  </r>
  <r>
    <s v="2201"/>
    <s v="R6010000"/>
    <x v="28"/>
    <s v="10850-2008"/>
    <s v="A23418770001"/>
    <s v="1080001"/>
    <n v="201309"/>
    <s v="CR"/>
    <n v="8623.9500000000007"/>
    <x v="1"/>
    <x v="1"/>
  </r>
  <r>
    <s v="2201"/>
    <s v="R6010000"/>
    <x v="28"/>
    <s v="A2408990"/>
    <s v="A24089900001"/>
    <s v="1080001"/>
    <n v="201309"/>
    <s v="CR"/>
    <n v="5356.35"/>
    <x v="1"/>
    <x v="1"/>
  </r>
  <r>
    <s v="2201"/>
    <s v="R6010000"/>
    <x v="28"/>
    <s v="A2431955"/>
    <s v="A24319550001"/>
    <s v="1080001"/>
    <n v="201309"/>
    <s v="CR"/>
    <n v="2388.96"/>
    <x v="1"/>
    <x v="1"/>
  </r>
  <r>
    <s v="2201"/>
    <s v="R6010000"/>
    <x v="28"/>
    <s v="10850-2008"/>
    <s v="A23418740001"/>
    <s v="1080001"/>
    <n v="201310"/>
    <s v="CR"/>
    <n v="1402.96"/>
    <x v="1"/>
    <x v="1"/>
  </r>
  <r>
    <s v="2201"/>
    <s v="R6010000"/>
    <x v="28"/>
    <s v="10850-2008"/>
    <s v="A23418770001"/>
    <s v="1080001"/>
    <n v="201310"/>
    <s v="CR"/>
    <n v="13843.82"/>
    <x v="1"/>
    <x v="1"/>
  </r>
  <r>
    <s v="2201"/>
    <s v="R6010000"/>
    <x v="28"/>
    <s v="A2408990"/>
    <s v="A24089900001"/>
    <s v="1080001"/>
    <n v="201310"/>
    <s v="CR"/>
    <n v="5489.81"/>
    <x v="1"/>
    <x v="1"/>
  </r>
  <r>
    <s v="2201"/>
    <s v="R6010000"/>
    <x v="28"/>
    <s v="A2431955"/>
    <s v="A24319550001"/>
    <s v="1080001"/>
    <n v="201310"/>
    <s v="CR"/>
    <n v="2551.8000000000002"/>
    <x v="1"/>
    <x v="1"/>
  </r>
  <r>
    <s v="2201"/>
    <s v="R6010000"/>
    <x v="28"/>
    <s v="10850-2008"/>
    <s v="A23418750001"/>
    <s v="1080001"/>
    <n v="201311"/>
    <s v="CR"/>
    <n v="683.15"/>
    <x v="1"/>
    <x v="1"/>
  </r>
  <r>
    <s v="2201"/>
    <s v="R6010000"/>
    <x v="28"/>
    <s v="10850-2008"/>
    <s v="A23418770001"/>
    <s v="1080001"/>
    <n v="201311"/>
    <s v="CR"/>
    <n v="13206.31"/>
    <x v="1"/>
    <x v="1"/>
  </r>
  <r>
    <s v="2201"/>
    <s v="R6010000"/>
    <x v="28"/>
    <s v="A2408990"/>
    <s v="A24089900001"/>
    <s v="1080001"/>
    <n v="201311"/>
    <s v="CR"/>
    <n v="3802.54"/>
    <x v="1"/>
    <x v="1"/>
  </r>
  <r>
    <s v="2201"/>
    <s v="R6010000"/>
    <x v="28"/>
    <s v="A2431955"/>
    <s v="A24319550001"/>
    <s v="1080001"/>
    <n v="201311"/>
    <s v="CR"/>
    <n v="2771.4"/>
    <x v="1"/>
    <x v="1"/>
  </r>
  <r>
    <s v="2201"/>
    <s v="R6010000"/>
    <x v="28"/>
    <s v="10850-2008"/>
    <s v="A23418750001"/>
    <s v="1080001"/>
    <n v="201312"/>
    <s v="CR"/>
    <n v="1836.16"/>
    <x v="1"/>
    <x v="1"/>
  </r>
  <r>
    <s v="2201"/>
    <s v="R6010000"/>
    <x v="28"/>
    <s v="10850-2008"/>
    <s v="A23418770001"/>
    <s v="1080001"/>
    <n v="201312"/>
    <s v="CR"/>
    <n v="14361.47"/>
    <x v="1"/>
    <x v="1"/>
  </r>
  <r>
    <s v="2201"/>
    <s v="R6010000"/>
    <x v="28"/>
    <s v="A2408990"/>
    <s v="A24089900001"/>
    <s v="1080001"/>
    <n v="201312"/>
    <s v="CR"/>
    <n v="5455.23"/>
    <x v="1"/>
    <x v="1"/>
  </r>
  <r>
    <s v="2201"/>
    <s v="R6010000"/>
    <x v="28"/>
    <s v="A2431955"/>
    <s v="A24319550001"/>
    <s v="1080001"/>
    <n v="201312"/>
    <s v="CR"/>
    <n v="3386.19"/>
    <x v="1"/>
    <x v="1"/>
  </r>
  <r>
    <s v="2201"/>
    <s v="R6010000"/>
    <x v="28"/>
    <s v="10850-2008"/>
    <s v="A23418770001"/>
    <s v="1080001"/>
    <n v="201401"/>
    <s v="CR"/>
    <n v="9658.5"/>
    <x v="1"/>
    <x v="1"/>
  </r>
  <r>
    <s v="2201"/>
    <s v="R6010000"/>
    <x v="28"/>
    <s v="A2408990"/>
    <s v="A24089900001"/>
    <s v="1080001"/>
    <n v="201401"/>
    <s v="CR"/>
    <n v="1583.12"/>
    <x v="1"/>
    <x v="1"/>
  </r>
  <r>
    <s v="2201"/>
    <s v="R6010000"/>
    <x v="28"/>
    <s v="A2431955"/>
    <s v="A24319550001"/>
    <s v="1080001"/>
    <n v="201401"/>
    <s v="CR"/>
    <n v="1680.25"/>
    <x v="1"/>
    <x v="1"/>
  </r>
  <r>
    <s v="2201"/>
    <s v="R6010000"/>
    <x v="28"/>
    <s v="A2453294"/>
    <s v="A24532940001"/>
    <s v="1080001"/>
    <n v="201401"/>
    <s v="CR"/>
    <n v="6448.76"/>
    <x v="1"/>
    <x v="1"/>
  </r>
  <r>
    <s v="2201"/>
    <s v="R6010000"/>
    <x v="28"/>
    <s v="A2453296"/>
    <s v="A24532960001"/>
    <s v="1080001"/>
    <n v="201401"/>
    <s v="CR"/>
    <n v="4989.47"/>
    <x v="1"/>
    <x v="1"/>
  </r>
  <r>
    <s v="2201"/>
    <s v="R6010000"/>
    <x v="28"/>
    <s v="10850-2008"/>
    <s v="A23418770001"/>
    <s v="1080001"/>
    <n v="201402"/>
    <s v="CR"/>
    <n v="6783.54"/>
    <x v="1"/>
    <x v="1"/>
  </r>
  <r>
    <s v="2201"/>
    <s v="R6010000"/>
    <x v="28"/>
    <s v="A2431955"/>
    <s v="A24319550001"/>
    <s v="1080001"/>
    <n v="201402"/>
    <s v="CR"/>
    <n v="1482.68"/>
    <x v="1"/>
    <x v="1"/>
  </r>
  <r>
    <s v="2201"/>
    <s v="R6010000"/>
    <x v="28"/>
    <s v="A2453294"/>
    <s v="A24532940001"/>
    <s v="1080001"/>
    <n v="201402"/>
    <s v="CR"/>
    <n v="5153.42"/>
    <x v="1"/>
    <x v="1"/>
  </r>
  <r>
    <s v="2201"/>
    <s v="R6010000"/>
    <x v="28"/>
    <s v="A2453296"/>
    <s v="A24532960001"/>
    <s v="1080001"/>
    <n v="201402"/>
    <s v="CR"/>
    <n v="3855.31"/>
    <x v="1"/>
    <x v="1"/>
  </r>
  <r>
    <s v="2201"/>
    <s v="R6010000"/>
    <x v="28"/>
    <s v="10850-2008"/>
    <s v="A23418770001"/>
    <s v="1080001"/>
    <n v="201403"/>
    <s v="CR"/>
    <n v="7413.42"/>
    <x v="1"/>
    <x v="1"/>
  </r>
  <r>
    <s v="2201"/>
    <s v="R6010000"/>
    <x v="28"/>
    <s v="A2431955"/>
    <s v="A24319550001"/>
    <s v="1080001"/>
    <n v="201403"/>
    <s v="CR"/>
    <n v="4276.87"/>
    <x v="1"/>
    <x v="1"/>
  </r>
  <r>
    <s v="2201"/>
    <s v="R6010000"/>
    <x v="28"/>
    <s v="A2453294"/>
    <s v="A24532940001"/>
    <s v="1080001"/>
    <n v="201403"/>
    <s v="CR"/>
    <n v="6248.03"/>
    <x v="1"/>
    <x v="1"/>
  </r>
  <r>
    <s v="2201"/>
    <s v="R6010000"/>
    <x v="28"/>
    <s v="A2453296"/>
    <s v="A24532960001"/>
    <s v="1080001"/>
    <n v="201403"/>
    <s v="CR"/>
    <n v="5511.47"/>
    <x v="1"/>
    <x v="1"/>
  </r>
  <r>
    <s v="2201"/>
    <s v="R6010000"/>
    <x v="28"/>
    <s v="A2467431"/>
    <s v="A24674310001"/>
    <s v="1080001"/>
    <n v="201403"/>
    <s v="CR"/>
    <n v="868.35"/>
    <x v="1"/>
    <x v="1"/>
  </r>
  <r>
    <s v="2201"/>
    <s v="R6010000"/>
    <x v="28"/>
    <s v="10850-2008"/>
    <s v="A23418770001"/>
    <s v="1080001"/>
    <n v="201404"/>
    <s v="CR"/>
    <n v="5981.82"/>
    <x v="1"/>
    <x v="1"/>
  </r>
  <r>
    <s v="2201"/>
    <s v="R6010000"/>
    <x v="28"/>
    <s v="A2431955"/>
    <s v="A24319550001"/>
    <s v="1080001"/>
    <n v="201404"/>
    <s v="CR"/>
    <n v="3896.34"/>
    <x v="1"/>
    <x v="1"/>
  </r>
  <r>
    <s v="2201"/>
    <s v="R6010000"/>
    <x v="28"/>
    <s v="A2453294"/>
    <s v="A24532940001"/>
    <s v="1080001"/>
    <n v="201404"/>
    <s v="CR"/>
    <n v="11590.62"/>
    <x v="1"/>
    <x v="1"/>
  </r>
  <r>
    <s v="2201"/>
    <s v="R6010000"/>
    <x v="28"/>
    <s v="A2453296"/>
    <s v="A24532960001"/>
    <s v="1080001"/>
    <n v="201404"/>
    <s v="CR"/>
    <n v="5431.54"/>
    <x v="1"/>
    <x v="1"/>
  </r>
  <r>
    <s v="2201"/>
    <s v="R6010000"/>
    <x v="28"/>
    <s v="10850-2008"/>
    <s v="A23418770001"/>
    <s v="1080001"/>
    <n v="201405"/>
    <s v="CR"/>
    <n v="6705.29"/>
    <x v="1"/>
    <x v="1"/>
  </r>
  <r>
    <s v="2201"/>
    <s v="R6010000"/>
    <x v="28"/>
    <s v="A2431955"/>
    <s v="A24319550001"/>
    <s v="1080001"/>
    <n v="201405"/>
    <s v="CR"/>
    <n v="3341.81"/>
    <x v="1"/>
    <x v="1"/>
  </r>
  <r>
    <s v="2201"/>
    <s v="R6010000"/>
    <x v="28"/>
    <s v="A2453294"/>
    <s v="A24532940001"/>
    <s v="1080001"/>
    <n v="201405"/>
    <s v="CR"/>
    <n v="10456.26"/>
    <x v="1"/>
    <x v="1"/>
  </r>
  <r>
    <s v="2201"/>
    <s v="R6010000"/>
    <x v="28"/>
    <s v="A2453296"/>
    <s v="A24532960001"/>
    <s v="1080001"/>
    <n v="201405"/>
    <s v="CR"/>
    <n v="5568.56"/>
    <x v="1"/>
    <x v="1"/>
  </r>
  <r>
    <s v="2201"/>
    <s v="R6010000"/>
    <x v="28"/>
    <s v="A2467431"/>
    <s v="A24674310001"/>
    <s v="1080001"/>
    <n v="201405"/>
    <s v="CR"/>
    <n v="3273.01"/>
    <x v="1"/>
    <x v="1"/>
  </r>
  <r>
    <s v="2201"/>
    <s v="R6010000"/>
    <x v="28"/>
    <s v="10850-2008"/>
    <s v="A23418750001"/>
    <s v="1080001"/>
    <n v="201406"/>
    <s v="CR"/>
    <n v="1457.71"/>
    <x v="1"/>
    <x v="1"/>
  </r>
  <r>
    <s v="2201"/>
    <s v="R6010000"/>
    <x v="28"/>
    <s v="10850-2008"/>
    <s v="A23418770001"/>
    <s v="1080001"/>
    <n v="201406"/>
    <s v="CR"/>
    <n v="5898.53"/>
    <x v="1"/>
    <x v="1"/>
  </r>
  <r>
    <s v="2201"/>
    <s v="R6010000"/>
    <x v="28"/>
    <s v="A2431955"/>
    <s v="A24319550001"/>
    <s v="1080001"/>
    <n v="201406"/>
    <s v="CR"/>
    <n v="4045.67"/>
    <x v="1"/>
    <x v="1"/>
  </r>
  <r>
    <s v="2201"/>
    <s v="R6010000"/>
    <x v="28"/>
    <s v="A2453294"/>
    <s v="A24532940001"/>
    <s v="1080001"/>
    <n v="201406"/>
    <s v="CR"/>
    <n v="10619.49"/>
    <x v="1"/>
    <x v="1"/>
  </r>
  <r>
    <s v="2201"/>
    <s v="R6010000"/>
    <x v="28"/>
    <s v="A2453296"/>
    <s v="A24532960001"/>
    <s v="1080001"/>
    <n v="201406"/>
    <s v="CR"/>
    <n v="8563.7199999999993"/>
    <x v="1"/>
    <x v="1"/>
  </r>
  <r>
    <s v="2201"/>
    <s v="R6010000"/>
    <x v="28"/>
    <s v="A2467431"/>
    <s v="A24674310001"/>
    <s v="1080001"/>
    <n v="201406"/>
    <s v="CR"/>
    <n v="4859.12"/>
    <x v="1"/>
    <x v="1"/>
  </r>
  <r>
    <s v="2201"/>
    <s v="R6010000"/>
    <x v="28"/>
    <s v="10850-2008"/>
    <s v="A23418750001"/>
    <s v="1080001"/>
    <n v="201407"/>
    <s v="CR"/>
    <n v="4771.7"/>
    <x v="1"/>
    <x v="1"/>
  </r>
  <r>
    <s v="2201"/>
    <s v="R6010000"/>
    <x v="28"/>
    <s v="10850-2008"/>
    <s v="A23418770001"/>
    <s v="1080001"/>
    <n v="201407"/>
    <s v="CR"/>
    <n v="6229.94"/>
    <x v="1"/>
    <x v="1"/>
  </r>
  <r>
    <s v="2201"/>
    <s v="R6010000"/>
    <x v="28"/>
    <s v="A2431955"/>
    <s v="A24319550001"/>
    <s v="1080001"/>
    <n v="201407"/>
    <s v="CR"/>
    <n v="4033.15"/>
    <x v="1"/>
    <x v="1"/>
  </r>
  <r>
    <s v="2201"/>
    <s v="R6010000"/>
    <x v="28"/>
    <s v="A2453294"/>
    <s v="A24532940001"/>
    <s v="1080001"/>
    <n v="201407"/>
    <s v="CR"/>
    <n v="11337.23"/>
    <x v="1"/>
    <x v="1"/>
  </r>
  <r>
    <s v="2201"/>
    <s v="R6010000"/>
    <x v="28"/>
    <s v="A2453296"/>
    <s v="A24532960001"/>
    <s v="1080001"/>
    <n v="201407"/>
    <s v="CR"/>
    <n v="9055.23"/>
    <x v="1"/>
    <x v="1"/>
  </r>
  <r>
    <s v="2201"/>
    <s v="R6010000"/>
    <x v="28"/>
    <s v="A2467431"/>
    <s v="A24674310001"/>
    <s v="1080001"/>
    <n v="201407"/>
    <s v="CR"/>
    <n v="4685.96"/>
    <x v="1"/>
    <x v="1"/>
  </r>
  <r>
    <s v="2201"/>
    <s v="R6010000"/>
    <x v="28"/>
    <s v="10850-2008"/>
    <s v="A23418750001"/>
    <s v="1080001"/>
    <n v="201408"/>
    <s v="CR"/>
    <n v="5354.06"/>
    <x v="1"/>
    <x v="1"/>
  </r>
  <r>
    <s v="2201"/>
    <s v="R6010000"/>
    <x v="28"/>
    <s v="10850-2008"/>
    <s v="A23418770001"/>
    <s v="1080001"/>
    <n v="201408"/>
    <s v="CR"/>
    <n v="6754.95"/>
    <x v="1"/>
    <x v="1"/>
  </r>
  <r>
    <s v="2201"/>
    <s v="R6010000"/>
    <x v="28"/>
    <s v="A2431955"/>
    <s v="A24319550001"/>
    <s v="1080001"/>
    <n v="201408"/>
    <s v="CR"/>
    <n v="4084.43"/>
    <x v="1"/>
    <x v="1"/>
  </r>
  <r>
    <s v="2201"/>
    <s v="R6010000"/>
    <x v="28"/>
    <s v="A2453294"/>
    <s v="A24532940001"/>
    <s v="1080001"/>
    <n v="201408"/>
    <s v="CR"/>
    <n v="11732.36"/>
    <x v="1"/>
    <x v="1"/>
  </r>
  <r>
    <s v="2201"/>
    <s v="R6010000"/>
    <x v="28"/>
    <s v="A2453296"/>
    <s v="A24532960001"/>
    <s v="1080001"/>
    <n v="201408"/>
    <s v="CR"/>
    <n v="5751.11"/>
    <x v="1"/>
    <x v="1"/>
  </r>
  <r>
    <s v="2201"/>
    <s v="R6010000"/>
    <x v="28"/>
    <s v="A2467431"/>
    <s v="A24674310001"/>
    <s v="1080001"/>
    <n v="201408"/>
    <s v="CR"/>
    <n v="8724.06"/>
    <x v="1"/>
    <x v="1"/>
  </r>
  <r>
    <s v="2201"/>
    <s v="R6010000"/>
    <x v="28"/>
    <s v="10850-2008"/>
    <s v="A23418750001"/>
    <s v="1080001"/>
    <n v="201409"/>
    <s v="CR"/>
    <n v="3495.38"/>
    <x v="1"/>
    <x v="1"/>
  </r>
  <r>
    <s v="2201"/>
    <s v="R6010000"/>
    <x v="28"/>
    <s v="10850-2008"/>
    <s v="A23418770001"/>
    <s v="1080001"/>
    <n v="201409"/>
    <s v="CR"/>
    <n v="6683.18"/>
    <x v="1"/>
    <x v="1"/>
  </r>
  <r>
    <s v="2201"/>
    <s v="R6010000"/>
    <x v="28"/>
    <s v="A2431955"/>
    <s v="A24319550001"/>
    <s v="1080001"/>
    <n v="201409"/>
    <s v="CR"/>
    <n v="4829.1400000000003"/>
    <x v="1"/>
    <x v="1"/>
  </r>
  <r>
    <s v="2201"/>
    <s v="R6010000"/>
    <x v="28"/>
    <s v="A2453294"/>
    <s v="A24532940001"/>
    <s v="1080001"/>
    <n v="201409"/>
    <s v="CR"/>
    <n v="12210.21"/>
    <x v="1"/>
    <x v="1"/>
  </r>
  <r>
    <s v="2201"/>
    <s v="R6010000"/>
    <x v="28"/>
    <s v="A2453296"/>
    <s v="A24532960001"/>
    <s v="1080001"/>
    <n v="201409"/>
    <s v="CR"/>
    <n v="8172.09"/>
    <x v="1"/>
    <x v="1"/>
  </r>
  <r>
    <s v="2201"/>
    <s v="R6010000"/>
    <x v="28"/>
    <s v="A2467431"/>
    <s v="A24674310001"/>
    <s v="1080001"/>
    <n v="201409"/>
    <s v="CR"/>
    <n v="6058.16"/>
    <x v="1"/>
    <x v="1"/>
  </r>
  <r>
    <s v="2201"/>
    <s v="R6010000"/>
    <x v="28"/>
    <s v="10850-2008"/>
    <s v="A23418750001"/>
    <s v="1080001"/>
    <n v="201410"/>
    <s v="CR"/>
    <n v="4750.42"/>
    <x v="1"/>
    <x v="1"/>
  </r>
  <r>
    <s v="2201"/>
    <s v="R6010000"/>
    <x v="28"/>
    <s v="10850-2008"/>
    <s v="A23418770001"/>
    <s v="1080001"/>
    <n v="201410"/>
    <s v="CR"/>
    <n v="8521.49"/>
    <x v="1"/>
    <x v="1"/>
  </r>
  <r>
    <s v="2201"/>
    <s v="R6010000"/>
    <x v="28"/>
    <s v="A2431955"/>
    <s v="A24319550001"/>
    <s v="1080001"/>
    <n v="201410"/>
    <s v="CR"/>
    <n v="6477.99"/>
    <x v="1"/>
    <x v="1"/>
  </r>
  <r>
    <s v="2201"/>
    <s v="R6010000"/>
    <x v="28"/>
    <s v="A2453294"/>
    <s v="A24532940001"/>
    <s v="1080001"/>
    <n v="201410"/>
    <s v="CR"/>
    <n v="14581.3"/>
    <x v="1"/>
    <x v="1"/>
  </r>
  <r>
    <s v="2201"/>
    <s v="R6010000"/>
    <x v="28"/>
    <s v="A2453294"/>
    <s v="A24532940002"/>
    <s v="1080001"/>
    <n v="201410"/>
    <s v="CR"/>
    <n v="53.89"/>
    <x v="1"/>
    <x v="1"/>
  </r>
  <r>
    <s v="2201"/>
    <s v="R6010000"/>
    <x v="28"/>
    <s v="A2453296"/>
    <s v="A24532960001"/>
    <s v="1080001"/>
    <n v="201410"/>
    <s v="CR"/>
    <n v="10216.41"/>
    <x v="1"/>
    <x v="1"/>
  </r>
  <r>
    <s v="2201"/>
    <s v="R6010000"/>
    <x v="28"/>
    <s v="A2467431"/>
    <s v="A24674310001"/>
    <s v="1080001"/>
    <n v="201410"/>
    <s v="CR"/>
    <n v="9595.77"/>
    <x v="1"/>
    <x v="1"/>
  </r>
  <r>
    <s v="2201"/>
    <s v="R6010000"/>
    <x v="28"/>
    <s v="10850-2008"/>
    <s v="A23418750001"/>
    <s v="1080001"/>
    <n v="201411"/>
    <s v="CR"/>
    <n v="3468.74"/>
    <x v="1"/>
    <x v="1"/>
  </r>
  <r>
    <s v="2201"/>
    <s v="R6010000"/>
    <x v="28"/>
    <s v="10850-2008"/>
    <s v="A23418770001"/>
    <s v="1080001"/>
    <n v="201411"/>
    <s v="CR"/>
    <n v="6748.98"/>
    <x v="1"/>
    <x v="1"/>
  </r>
  <r>
    <s v="2201"/>
    <s v="R6010000"/>
    <x v="28"/>
    <s v="A2431955"/>
    <s v="A24319550001"/>
    <s v="1080001"/>
    <n v="201411"/>
    <s v="CR"/>
    <n v="5000.8999999999996"/>
    <x v="1"/>
    <x v="1"/>
  </r>
  <r>
    <s v="2201"/>
    <s v="R6010000"/>
    <x v="28"/>
    <s v="A2453294"/>
    <s v="A24532940001"/>
    <s v="1080001"/>
    <n v="201411"/>
    <s v="CR"/>
    <n v="11887.67"/>
    <x v="1"/>
    <x v="1"/>
  </r>
  <r>
    <s v="2201"/>
    <s v="R6010000"/>
    <x v="28"/>
    <s v="A2453296"/>
    <s v="A24532960001"/>
    <s v="1080001"/>
    <n v="201411"/>
    <s v="CR"/>
    <n v="7419.19"/>
    <x v="1"/>
    <x v="1"/>
  </r>
  <r>
    <s v="2201"/>
    <s v="R6010000"/>
    <x v="28"/>
    <s v="A2467431"/>
    <s v="A24674310001"/>
    <s v="1080001"/>
    <n v="201411"/>
    <s v="CR"/>
    <n v="5614.43"/>
    <x v="1"/>
    <x v="1"/>
  </r>
  <r>
    <s v="2201"/>
    <s v="R6010000"/>
    <x v="28"/>
    <s v="10850-2008"/>
    <s v="A23418750001"/>
    <s v="1080001"/>
    <n v="201412"/>
    <s v="CR"/>
    <n v="4513.58"/>
    <x v="1"/>
    <x v="1"/>
  </r>
  <r>
    <s v="2201"/>
    <s v="R6010000"/>
    <x v="28"/>
    <s v="10850-2008"/>
    <s v="A23418770001"/>
    <s v="1080001"/>
    <n v="201412"/>
    <s v="CR"/>
    <n v="7023.58"/>
    <x v="1"/>
    <x v="1"/>
  </r>
  <r>
    <s v="2201"/>
    <s v="R6010000"/>
    <x v="28"/>
    <s v="A2431955"/>
    <s v="A24319550001"/>
    <s v="1080001"/>
    <n v="201412"/>
    <s v="CR"/>
    <n v="5389.11"/>
    <x v="1"/>
    <x v="1"/>
  </r>
  <r>
    <s v="2201"/>
    <s v="R6010000"/>
    <x v="28"/>
    <s v="A2453294"/>
    <s v="A24532940001"/>
    <s v="1080001"/>
    <n v="201412"/>
    <s v="CR"/>
    <n v="9660.5499999999993"/>
    <x v="1"/>
    <x v="1"/>
  </r>
  <r>
    <s v="2201"/>
    <s v="R6010000"/>
    <x v="28"/>
    <s v="A2453296"/>
    <s v="A24532960001"/>
    <s v="1080001"/>
    <n v="201412"/>
    <s v="CR"/>
    <n v="9531.2199999999993"/>
    <x v="1"/>
    <x v="1"/>
  </r>
  <r>
    <s v="2201"/>
    <s v="R6010000"/>
    <x v="28"/>
    <s v="A2467431"/>
    <s v="A24674310001"/>
    <s v="1080001"/>
    <n v="201412"/>
    <s v="CR"/>
    <n v="5006.05"/>
    <x v="1"/>
    <x v="1"/>
  </r>
  <r>
    <s v="2201"/>
    <s v="R6010000"/>
    <x v="28"/>
    <s v="10850-2008"/>
    <s v="A23418750001"/>
    <s v="1080001"/>
    <n v="201501"/>
    <s v="CR"/>
    <n v="5163.3599999999997"/>
    <x v="1"/>
    <x v="1"/>
  </r>
  <r>
    <s v="2201"/>
    <s v="R6010000"/>
    <x v="28"/>
    <s v="10850-2008"/>
    <s v="A23418770001"/>
    <s v="1080001"/>
    <n v="201501"/>
    <s v="CR"/>
    <n v="3136.7"/>
    <x v="1"/>
    <x v="1"/>
  </r>
  <r>
    <s v="2201"/>
    <s v="R6010000"/>
    <x v="28"/>
    <s v="A2431955"/>
    <s v="A24319550001"/>
    <s v="1080001"/>
    <n v="201501"/>
    <s v="CR"/>
    <n v="4453.3599999999997"/>
    <x v="1"/>
    <x v="1"/>
  </r>
  <r>
    <s v="2201"/>
    <s v="R6010000"/>
    <x v="28"/>
    <s v="A2453294"/>
    <s v="A24532940001"/>
    <s v="1080001"/>
    <n v="201501"/>
    <s v="CR"/>
    <n v="6042.07"/>
    <x v="1"/>
    <x v="1"/>
  </r>
  <r>
    <s v="2201"/>
    <s v="R6010000"/>
    <x v="28"/>
    <s v="A2453296"/>
    <s v="A24532960001"/>
    <s v="1080001"/>
    <n v="201501"/>
    <s v="CR"/>
    <n v="7222.61"/>
    <x v="1"/>
    <x v="1"/>
  </r>
  <r>
    <s v="2201"/>
    <s v="R6010000"/>
    <x v="28"/>
    <s v="A2467431"/>
    <s v="A24674310001"/>
    <s v="1080001"/>
    <n v="201501"/>
    <s v="CR"/>
    <n v="3395.07"/>
    <x v="1"/>
    <x v="1"/>
  </r>
  <r>
    <s v="2201"/>
    <s v="R6010000"/>
    <x v="28"/>
    <s v="10850-2008"/>
    <s v="A23418750001"/>
    <s v="1080001"/>
    <n v="201502"/>
    <s v="CR"/>
    <n v="443.67"/>
    <x v="1"/>
    <x v="1"/>
  </r>
  <r>
    <s v="2201"/>
    <s v="R6010000"/>
    <x v="28"/>
    <s v="A2431955"/>
    <s v="A24319550001"/>
    <s v="1080001"/>
    <n v="201502"/>
    <s v="CR"/>
    <n v="3295.15"/>
    <x v="1"/>
    <x v="1"/>
  </r>
  <r>
    <s v="2201"/>
    <s v="R6010000"/>
    <x v="28"/>
    <s v="A2453294"/>
    <s v="A24532940001"/>
    <s v="1080001"/>
    <n v="201502"/>
    <s v="CR"/>
    <n v="2134.66"/>
    <x v="1"/>
    <x v="1"/>
  </r>
  <r>
    <s v="2201"/>
    <s v="R6010000"/>
    <x v="28"/>
    <s v="A2453296"/>
    <s v="A24532960001"/>
    <s v="1080001"/>
    <n v="201502"/>
    <s v="CR"/>
    <n v="630.25"/>
    <x v="1"/>
    <x v="1"/>
  </r>
  <r>
    <s v="2201"/>
    <s v="R6010000"/>
    <x v="28"/>
    <s v="A2467431"/>
    <s v="A24674310001"/>
    <s v="1080001"/>
    <n v="201502"/>
    <s v="CR"/>
    <n v="631.88"/>
    <x v="1"/>
    <x v="1"/>
  </r>
  <r>
    <s v="2201"/>
    <s v="R6010000"/>
    <x v="28"/>
    <s v="A2528073"/>
    <s v="A25280730002"/>
    <s v="1080001"/>
    <n v="201502"/>
    <s v="CR"/>
    <n v="273.38"/>
    <x v="1"/>
    <x v="1"/>
  </r>
  <r>
    <s v="2201"/>
    <s v="R6010000"/>
    <x v="28"/>
    <s v="10850-2008"/>
    <s v="A23418750001"/>
    <s v="1080001"/>
    <n v="201503"/>
    <s v="CR"/>
    <n v="3221.75"/>
    <x v="1"/>
    <x v="1"/>
  </r>
  <r>
    <s v="2201"/>
    <s v="R6010000"/>
    <x v="28"/>
    <s v="A2431955"/>
    <s v="A24319550001"/>
    <s v="1080001"/>
    <n v="201503"/>
    <s v="CR"/>
    <n v="5698.02"/>
    <x v="1"/>
    <x v="1"/>
  </r>
  <r>
    <s v="2201"/>
    <s v="R6010000"/>
    <x v="28"/>
    <s v="A2453294"/>
    <s v="A24532940001"/>
    <s v="1080001"/>
    <n v="201503"/>
    <s v="CR"/>
    <n v="3130.45"/>
    <x v="1"/>
    <x v="1"/>
  </r>
  <r>
    <s v="2201"/>
    <s v="R6010000"/>
    <x v="28"/>
    <s v="A2467431"/>
    <s v="A24674310001"/>
    <s v="1080001"/>
    <n v="201503"/>
    <s v="CR"/>
    <n v="2164.58"/>
    <x v="1"/>
    <x v="1"/>
  </r>
  <r>
    <s v="2201"/>
    <s v="R6010000"/>
    <x v="28"/>
    <s v="A2528073"/>
    <s v="A25280730002"/>
    <s v="1080001"/>
    <n v="201503"/>
    <s v="CR"/>
    <n v="355.43"/>
    <x v="1"/>
    <x v="1"/>
  </r>
  <r>
    <s v="2201"/>
    <s v="R6010000"/>
    <x v="28"/>
    <s v="10850-2008"/>
    <s v="A23418750001"/>
    <s v="1080001"/>
    <n v="201504"/>
    <s v="CR"/>
    <n v="284.45999999999998"/>
    <x v="1"/>
    <x v="1"/>
  </r>
  <r>
    <s v="2201"/>
    <s v="R6010000"/>
    <x v="28"/>
    <s v="A2431955"/>
    <s v="A24319550001"/>
    <s v="1080001"/>
    <n v="201504"/>
    <s v="CR"/>
    <n v="5003.42"/>
    <x v="1"/>
    <x v="1"/>
  </r>
  <r>
    <s v="2201"/>
    <s v="R6010000"/>
    <x v="28"/>
    <s v="A2453294"/>
    <s v="A24532940001"/>
    <s v="1080001"/>
    <n v="201504"/>
    <s v="CR"/>
    <n v="2468.4499999999998"/>
    <x v="1"/>
    <x v="1"/>
  </r>
  <r>
    <s v="2201"/>
    <s v="R6010000"/>
    <x v="28"/>
    <s v="A2467431"/>
    <s v="A24674310001"/>
    <s v="1080001"/>
    <n v="201504"/>
    <s v="CR"/>
    <n v="2825.09"/>
    <x v="1"/>
    <x v="1"/>
  </r>
  <r>
    <s v="2201"/>
    <s v="R6010000"/>
    <x v="28"/>
    <s v="10850-2008"/>
    <s v="A23418750001"/>
    <s v="1080001"/>
    <n v="201505"/>
    <s v="CR"/>
    <n v="1935.14"/>
    <x v="1"/>
    <x v="1"/>
  </r>
  <r>
    <s v="2201"/>
    <s v="R6010000"/>
    <x v="28"/>
    <s v="A2431955"/>
    <s v="A24319550001"/>
    <s v="1080001"/>
    <n v="201505"/>
    <s v="CR"/>
    <n v="4419.4399999999996"/>
    <x v="1"/>
    <x v="1"/>
  </r>
  <r>
    <s v="2201"/>
    <s v="R6010000"/>
    <x v="28"/>
    <s v="A2453294"/>
    <s v="A24532940001"/>
    <s v="1080001"/>
    <n v="201505"/>
    <s v="CR"/>
    <n v="4887.04"/>
    <x v="1"/>
    <x v="1"/>
  </r>
  <r>
    <s v="2201"/>
    <s v="R6010000"/>
    <x v="28"/>
    <s v="A2467431"/>
    <s v="A24674310001"/>
    <s v="1080001"/>
    <n v="201505"/>
    <s v="CR"/>
    <n v="3847.47"/>
    <x v="1"/>
    <x v="1"/>
  </r>
  <r>
    <s v="2201"/>
    <s v="R6010000"/>
    <x v="28"/>
    <s v="A2431955"/>
    <s v="A24319550001"/>
    <s v="1080001"/>
    <n v="201506"/>
    <s v="CR"/>
    <n v="3486.9"/>
    <x v="1"/>
    <x v="1"/>
  </r>
  <r>
    <s v="2201"/>
    <s v="R6010000"/>
    <x v="28"/>
    <s v="A2453294"/>
    <s v="A24532940001"/>
    <s v="1080001"/>
    <n v="201506"/>
    <s v="CR"/>
    <n v="4423.6499999999996"/>
    <x v="1"/>
    <x v="1"/>
  </r>
  <r>
    <s v="2201"/>
    <s v="R6010000"/>
    <x v="28"/>
    <s v="A2467431"/>
    <s v="A24674310001"/>
    <s v="1080001"/>
    <n v="201506"/>
    <s v="CR"/>
    <n v="3133.83"/>
    <x v="1"/>
    <x v="1"/>
  </r>
  <r>
    <s v="2201"/>
    <s v="R6010000"/>
    <x v="28"/>
    <s v="10850-2008"/>
    <s v="A23418750001"/>
    <s v="1080001"/>
    <n v="201507"/>
    <s v="CR"/>
    <n v="585.89"/>
    <x v="1"/>
    <x v="1"/>
  </r>
  <r>
    <s v="2201"/>
    <s v="R6010000"/>
    <x v="28"/>
    <s v="A2431955"/>
    <s v="A24319550001"/>
    <s v="1080001"/>
    <n v="201507"/>
    <s v="CR"/>
    <n v="3951.11"/>
    <x v="1"/>
    <x v="1"/>
  </r>
  <r>
    <s v="2201"/>
    <s v="R6010000"/>
    <x v="28"/>
    <s v="A2453294"/>
    <s v="A24532940001"/>
    <s v="1080001"/>
    <n v="201507"/>
    <s v="CR"/>
    <n v="5008.09"/>
    <x v="1"/>
    <x v="1"/>
  </r>
  <r>
    <s v="2201"/>
    <s v="R6010000"/>
    <x v="28"/>
    <s v="A2467431"/>
    <s v="A24674310001"/>
    <s v="1080001"/>
    <n v="201507"/>
    <s v="CR"/>
    <n v="4346.05"/>
    <x v="1"/>
    <x v="1"/>
  </r>
  <r>
    <s v="2201"/>
    <s v="R6010000"/>
    <x v="28"/>
    <s v="A2431955"/>
    <s v="A24319550001"/>
    <s v="1080001"/>
    <n v="201508"/>
    <s v="CR"/>
    <n v="6714.6"/>
    <x v="1"/>
    <x v="1"/>
  </r>
  <r>
    <s v="2201"/>
    <s v="R6010000"/>
    <x v="28"/>
    <s v="A2453294"/>
    <s v="A24532940001"/>
    <s v="1080001"/>
    <n v="201508"/>
    <s v="CR"/>
    <n v="4719.8900000000003"/>
    <x v="1"/>
    <x v="1"/>
  </r>
  <r>
    <s v="2201"/>
    <s v="R6010000"/>
    <x v="28"/>
    <s v="A2467431"/>
    <s v="A24674310001"/>
    <s v="1080001"/>
    <n v="201508"/>
    <s v="CR"/>
    <n v="4969.49"/>
    <x v="1"/>
    <x v="1"/>
  </r>
  <r>
    <s v="2201"/>
    <s v="R6010000"/>
    <x v="28"/>
    <s v="A2431955"/>
    <s v="A24319550001"/>
    <s v="1080001"/>
    <n v="201509"/>
    <s v="CR"/>
    <n v="6474.68"/>
    <x v="1"/>
    <x v="1"/>
  </r>
  <r>
    <s v="2201"/>
    <s v="R6010000"/>
    <x v="28"/>
    <s v="A2453294"/>
    <s v="A24532940001"/>
    <s v="1080001"/>
    <n v="201509"/>
    <s v="CR"/>
    <n v="3058.38"/>
    <x v="1"/>
    <x v="1"/>
  </r>
  <r>
    <s v="2201"/>
    <s v="R6010000"/>
    <x v="28"/>
    <s v="A2467431"/>
    <s v="A24674310001"/>
    <s v="1080001"/>
    <n v="201509"/>
    <s v="CR"/>
    <n v="5560.97"/>
    <x v="1"/>
    <x v="1"/>
  </r>
  <r>
    <s v="2201"/>
    <s v="R6010000"/>
    <x v="28"/>
    <s v="A2431955"/>
    <s v="A24319550001"/>
    <s v="1080001"/>
    <n v="201510"/>
    <s v="CR"/>
    <n v="3796.56"/>
    <x v="1"/>
    <x v="1"/>
  </r>
  <r>
    <s v="2201"/>
    <s v="R6010000"/>
    <x v="28"/>
    <s v="A2453294"/>
    <s v="A24532940001"/>
    <s v="1080001"/>
    <n v="201510"/>
    <s v="CR"/>
    <n v="2841.92"/>
    <x v="1"/>
    <x v="1"/>
  </r>
  <r>
    <s v="2201"/>
    <s v="R6010000"/>
    <x v="28"/>
    <s v="A2467431"/>
    <s v="A24674310001"/>
    <s v="1080001"/>
    <n v="201510"/>
    <s v="CR"/>
    <n v="5776.62"/>
    <x v="1"/>
    <x v="1"/>
  </r>
  <r>
    <s v="2201"/>
    <s v="R6010000"/>
    <x v="28"/>
    <s v="A2431955"/>
    <s v="A24319550001"/>
    <s v="1080001"/>
    <n v="201511"/>
    <s v="CR"/>
    <n v="4477.16"/>
    <x v="1"/>
    <x v="1"/>
  </r>
  <r>
    <s v="2201"/>
    <s v="R6010000"/>
    <x v="28"/>
    <s v="A2431955"/>
    <s v="A24319550001"/>
    <s v="1080001"/>
    <n v="201512"/>
    <s v="CR"/>
    <n v="3217.37"/>
    <x v="1"/>
    <x v="1"/>
  </r>
  <r>
    <s v="2201"/>
    <s v="R6010000"/>
    <x v="28"/>
    <s v="A2431955"/>
    <s v="A24319550001"/>
    <s v="1080001"/>
    <n v="201601"/>
    <s v="CR"/>
    <n v="4911.6899999999996"/>
    <x v="1"/>
    <x v="1"/>
  </r>
  <r>
    <s v="2201"/>
    <s v="R6010000"/>
    <x v="28"/>
    <s v="A2582282"/>
    <s v="A25822820001"/>
    <s v="1080001"/>
    <n v="201601"/>
    <s v="CR"/>
    <n v="7113.66"/>
    <x v="1"/>
    <x v="1"/>
  </r>
  <r>
    <s v="2201"/>
    <s v="R6010000"/>
    <x v="28"/>
    <s v="A2582282"/>
    <s v="A25822820024"/>
    <s v="1080001"/>
    <n v="201601"/>
    <s v="CR"/>
    <n v="534.29"/>
    <x v="1"/>
    <x v="1"/>
  </r>
  <r>
    <s v="2201"/>
    <s v="R6010000"/>
    <x v="28"/>
    <s v="A2582286"/>
    <s v="A25822860001"/>
    <s v="1080001"/>
    <n v="201601"/>
    <s v="CR"/>
    <n v="7274.72"/>
    <x v="1"/>
    <x v="1"/>
  </r>
  <r>
    <s v="2201"/>
    <s v="R6010000"/>
    <x v="28"/>
    <s v="A2582287"/>
    <s v="A25822870001"/>
    <s v="1080001"/>
    <n v="201601"/>
    <s v="CR"/>
    <n v="4704.4799999999996"/>
    <x v="1"/>
    <x v="1"/>
  </r>
  <r>
    <s v="2201"/>
    <s v="R6010000"/>
    <x v="28"/>
    <s v="A2431955"/>
    <s v="A24319550001"/>
    <s v="1080001"/>
    <n v="201602"/>
    <s v="CR"/>
    <n v="11451.22"/>
    <x v="1"/>
    <x v="1"/>
  </r>
  <r>
    <s v="2201"/>
    <s v="R6010000"/>
    <x v="28"/>
    <s v="A2582282"/>
    <s v="A25822820001"/>
    <s v="1080001"/>
    <n v="201602"/>
    <s v="CR"/>
    <n v="31464.07"/>
    <x v="1"/>
    <x v="1"/>
  </r>
  <r>
    <s v="2201"/>
    <s v="R6010000"/>
    <x v="28"/>
    <s v="A2582286"/>
    <s v="A25822860001"/>
    <s v="1080001"/>
    <n v="201602"/>
    <s v="CR"/>
    <n v="12514.87"/>
    <x v="1"/>
    <x v="1"/>
  </r>
  <r>
    <s v="2201"/>
    <s v="R6010000"/>
    <x v="28"/>
    <s v="A2582287"/>
    <s v="A25822870001"/>
    <s v="1080001"/>
    <n v="201602"/>
    <s v="CR"/>
    <n v="5545.08"/>
    <x v="1"/>
    <x v="1"/>
  </r>
  <r>
    <s v="2201"/>
    <s v="R6010000"/>
    <x v="28"/>
    <s v="A2582287"/>
    <s v="A25822870011"/>
    <s v="1080001"/>
    <n v="201602"/>
    <s v="CR"/>
    <n v="4907.8500000000004"/>
    <x v="1"/>
    <x v="1"/>
  </r>
  <r>
    <s v="2201"/>
    <s v="R6010000"/>
    <x v="28"/>
    <s v="A2585754"/>
    <s v="A25857540001"/>
    <s v="1080001"/>
    <n v="201602"/>
    <s v="CR"/>
    <n v="533.16999999999996"/>
    <x v="1"/>
    <x v="1"/>
  </r>
  <r>
    <s v="2201"/>
    <s v="R6010000"/>
    <x v="28"/>
    <s v="A2585773"/>
    <s v="A25857730001"/>
    <s v="1080001"/>
    <n v="201602"/>
    <s v="CR"/>
    <n v="799.75"/>
    <x v="1"/>
    <x v="1"/>
  </r>
  <r>
    <s v="2201"/>
    <s v="R6010000"/>
    <x v="28"/>
    <s v="A2431955"/>
    <s v="A24319550001"/>
    <s v="1080001"/>
    <n v="201603"/>
    <s v="CR"/>
    <n v="13750.8"/>
    <x v="1"/>
    <x v="1"/>
  </r>
  <r>
    <s v="2201"/>
    <s v="R6010000"/>
    <x v="28"/>
    <s v="A2582282"/>
    <s v="A25822820001"/>
    <s v="1080001"/>
    <n v="201603"/>
    <s v="CR"/>
    <n v="20054.919999999998"/>
    <x v="1"/>
    <x v="1"/>
  </r>
  <r>
    <s v="2201"/>
    <s v="R6010000"/>
    <x v="28"/>
    <s v="A2582286"/>
    <s v="A25822860001"/>
    <s v="1080001"/>
    <n v="201603"/>
    <s v="CR"/>
    <n v="9585.17"/>
    <x v="1"/>
    <x v="1"/>
  </r>
  <r>
    <s v="2201"/>
    <s v="R6010000"/>
    <x v="28"/>
    <s v="A2582287"/>
    <s v="A25822870001"/>
    <s v="1080001"/>
    <n v="201603"/>
    <s v="CR"/>
    <n v="6334.69"/>
    <x v="1"/>
    <x v="1"/>
  </r>
  <r>
    <s v="2201"/>
    <s v="R6010000"/>
    <x v="28"/>
    <s v="A2582287"/>
    <s v="A25822870011"/>
    <s v="1080001"/>
    <n v="201603"/>
    <s v="CR"/>
    <n v="4107.2299999999996"/>
    <x v="1"/>
    <x v="1"/>
  </r>
  <r>
    <s v="2201"/>
    <s v="R6010000"/>
    <x v="28"/>
    <s v="A2585754"/>
    <s v="A25857540001"/>
    <s v="1080001"/>
    <n v="201603"/>
    <s v="CR"/>
    <n v="660.47"/>
    <x v="1"/>
    <x v="1"/>
  </r>
  <r>
    <s v="2201"/>
    <s v="R6010000"/>
    <x v="28"/>
    <s v="A2585773"/>
    <s v="A25857730001"/>
    <s v="1080001"/>
    <n v="201603"/>
    <s v="CR"/>
    <n v="1171.46"/>
    <x v="1"/>
    <x v="1"/>
  </r>
  <r>
    <s v="2201"/>
    <s v="R6010000"/>
    <x v="28"/>
    <s v="A2431955"/>
    <s v="A24319550001"/>
    <s v="1080001"/>
    <n v="201604"/>
    <s v="CR"/>
    <n v="11408.95"/>
    <x v="1"/>
    <x v="1"/>
  </r>
  <r>
    <s v="2201"/>
    <s v="R6010000"/>
    <x v="28"/>
    <s v="A2582282"/>
    <s v="A25822820001"/>
    <s v="1080001"/>
    <n v="201604"/>
    <s v="CR"/>
    <n v="19132.46"/>
    <x v="1"/>
    <x v="1"/>
  </r>
  <r>
    <s v="2201"/>
    <s v="R6010000"/>
    <x v="28"/>
    <s v="A2582286"/>
    <s v="A25822860001"/>
    <s v="1080001"/>
    <n v="201604"/>
    <s v="CR"/>
    <n v="10575.98"/>
    <x v="1"/>
    <x v="1"/>
  </r>
  <r>
    <s v="2201"/>
    <s v="R6010000"/>
    <x v="28"/>
    <s v="A2582287"/>
    <s v="A25822870001"/>
    <s v="1080001"/>
    <n v="201604"/>
    <s v="CR"/>
    <n v="4324.1499999999996"/>
    <x v="1"/>
    <x v="1"/>
  </r>
  <r>
    <s v="2201"/>
    <s v="R6010000"/>
    <x v="28"/>
    <s v="A2582287"/>
    <s v="A25822870011"/>
    <s v="1080001"/>
    <n v="201604"/>
    <s v="CR"/>
    <n v="4457.32"/>
    <x v="1"/>
    <x v="1"/>
  </r>
  <r>
    <s v="2201"/>
    <s v="R6010000"/>
    <x v="28"/>
    <s v="A2585754"/>
    <s v="A25857540001"/>
    <s v="1080001"/>
    <n v="201604"/>
    <s v="CR"/>
    <n v="1730.26"/>
    <x v="1"/>
    <x v="1"/>
  </r>
  <r>
    <s v="2201"/>
    <s v="R6010000"/>
    <x v="28"/>
    <s v="A2585773"/>
    <s v="A25857730001"/>
    <s v="1080001"/>
    <n v="201604"/>
    <s v="CR"/>
    <n v="6165.61"/>
    <x v="1"/>
    <x v="1"/>
  </r>
  <r>
    <s v="2201"/>
    <s v="R6010000"/>
    <x v="28"/>
    <s v="A2431955"/>
    <s v="A24319550001"/>
    <s v="1080001"/>
    <n v="201605"/>
    <s v="CR"/>
    <n v="11912.79"/>
    <x v="1"/>
    <x v="1"/>
  </r>
  <r>
    <s v="2201"/>
    <s v="R6010000"/>
    <x v="28"/>
    <s v="A2582282"/>
    <s v="A25822820001"/>
    <s v="1080001"/>
    <n v="201605"/>
    <s v="CR"/>
    <n v="18799.03"/>
    <x v="1"/>
    <x v="1"/>
  </r>
  <r>
    <s v="2201"/>
    <s v="R6010000"/>
    <x v="28"/>
    <s v="A2582286"/>
    <s v="A25822860001"/>
    <s v="1080001"/>
    <n v="201605"/>
    <s v="CR"/>
    <n v="9247.92"/>
    <x v="1"/>
    <x v="1"/>
  </r>
  <r>
    <s v="2201"/>
    <s v="R6010000"/>
    <x v="28"/>
    <s v="A2582287"/>
    <s v="A25822870001"/>
    <s v="1080001"/>
    <n v="201605"/>
    <s v="CR"/>
    <n v="5180.34"/>
    <x v="1"/>
    <x v="1"/>
  </r>
  <r>
    <s v="2201"/>
    <s v="R6010000"/>
    <x v="28"/>
    <s v="A2582287"/>
    <s v="A25822870011"/>
    <s v="1080001"/>
    <n v="201605"/>
    <s v="CR"/>
    <n v="5081.88"/>
    <x v="1"/>
    <x v="1"/>
  </r>
  <r>
    <s v="2201"/>
    <s v="R6010000"/>
    <x v="28"/>
    <s v="A2585754"/>
    <s v="A25857540001"/>
    <s v="1080001"/>
    <n v="201605"/>
    <s v="CR"/>
    <n v="2364.4"/>
    <x v="1"/>
    <x v="1"/>
  </r>
  <r>
    <s v="2201"/>
    <s v="R6010000"/>
    <x v="28"/>
    <s v="A2585773"/>
    <s v="A25857730001"/>
    <s v="1080001"/>
    <n v="201605"/>
    <s v="CR"/>
    <n v="4157.05"/>
    <x v="1"/>
    <x v="1"/>
  </r>
  <r>
    <s v="2201"/>
    <s v="R6010000"/>
    <x v="28"/>
    <s v="A2431955"/>
    <s v="A24319550001"/>
    <s v="1080001"/>
    <n v="201606"/>
    <s v="CR"/>
    <n v="11383.99"/>
    <x v="1"/>
    <x v="1"/>
  </r>
  <r>
    <s v="2201"/>
    <s v="R6010000"/>
    <x v="28"/>
    <s v="A2582282"/>
    <s v="A25822820001"/>
    <s v="1080001"/>
    <n v="201606"/>
    <s v="CR"/>
    <n v="15039.99"/>
    <x v="1"/>
    <x v="1"/>
  </r>
  <r>
    <s v="2201"/>
    <s v="R6010000"/>
    <x v="28"/>
    <s v="A2582286"/>
    <s v="A25822860001"/>
    <s v="1080001"/>
    <n v="201606"/>
    <s v="CR"/>
    <n v="8471.74"/>
    <x v="1"/>
    <x v="1"/>
  </r>
  <r>
    <s v="2201"/>
    <s v="R6010000"/>
    <x v="28"/>
    <s v="A2582287"/>
    <s v="A25822870001"/>
    <s v="1080001"/>
    <n v="201606"/>
    <s v="CR"/>
    <n v="5448.47"/>
    <x v="1"/>
    <x v="1"/>
  </r>
  <r>
    <s v="2201"/>
    <s v="R6010000"/>
    <x v="28"/>
    <s v="A2582287"/>
    <s v="A25822870011"/>
    <s v="1080001"/>
    <n v="201606"/>
    <s v="CR"/>
    <n v="3745.81"/>
    <x v="1"/>
    <x v="1"/>
  </r>
  <r>
    <s v="2201"/>
    <s v="R6010000"/>
    <x v="28"/>
    <s v="A2585754"/>
    <s v="A25857540001"/>
    <s v="1080001"/>
    <n v="201606"/>
    <s v="CR"/>
    <n v="2075.44"/>
    <x v="1"/>
    <x v="1"/>
  </r>
  <r>
    <s v="2201"/>
    <s v="R6010000"/>
    <x v="28"/>
    <s v="A2585773"/>
    <s v="A25857730001"/>
    <s v="1080001"/>
    <n v="201606"/>
    <s v="CR"/>
    <n v="4097.47"/>
    <x v="1"/>
    <x v="1"/>
  </r>
  <r>
    <s v="2201"/>
    <s v="R6010000"/>
    <x v="28"/>
    <s v="A2431955"/>
    <s v="A24319550001"/>
    <s v="1080001"/>
    <n v="201607"/>
    <s v="CR"/>
    <n v="12268.35"/>
    <x v="1"/>
    <x v="1"/>
  </r>
  <r>
    <s v="2201"/>
    <s v="R6010000"/>
    <x v="28"/>
    <s v="A2582282"/>
    <s v="A25822820001"/>
    <s v="1080001"/>
    <n v="201607"/>
    <s v="CR"/>
    <n v="19994.16"/>
    <x v="1"/>
    <x v="1"/>
  </r>
  <r>
    <s v="2201"/>
    <s v="R6010000"/>
    <x v="28"/>
    <s v="A2582286"/>
    <s v="A25822860001"/>
    <s v="1080001"/>
    <n v="201607"/>
    <s v="CR"/>
    <n v="9452.7000000000007"/>
    <x v="1"/>
    <x v="1"/>
  </r>
  <r>
    <s v="2201"/>
    <s v="R6010000"/>
    <x v="28"/>
    <s v="A2582287"/>
    <s v="A25822870001"/>
    <s v="1080001"/>
    <n v="201607"/>
    <s v="CR"/>
    <n v="5540.91"/>
    <x v="1"/>
    <x v="1"/>
  </r>
  <r>
    <s v="2201"/>
    <s v="R6010000"/>
    <x v="28"/>
    <s v="A2582287"/>
    <s v="A25822870011"/>
    <s v="1080001"/>
    <n v="201607"/>
    <s v="CR"/>
    <n v="4986.29"/>
    <x v="1"/>
    <x v="1"/>
  </r>
  <r>
    <s v="2201"/>
    <s v="R6010000"/>
    <x v="28"/>
    <s v="A2585754"/>
    <s v="A25857540001"/>
    <s v="1080001"/>
    <n v="201607"/>
    <s v="CR"/>
    <n v="1608"/>
    <x v="1"/>
    <x v="1"/>
  </r>
  <r>
    <s v="2201"/>
    <s v="R6010000"/>
    <x v="28"/>
    <s v="A2585773"/>
    <s v="A25857730001"/>
    <s v="1080001"/>
    <n v="201607"/>
    <s v="CR"/>
    <n v="2316.88"/>
    <x v="1"/>
    <x v="1"/>
  </r>
  <r>
    <s v="2201"/>
    <s v="R6010000"/>
    <x v="28"/>
    <s v="A2431955"/>
    <s v="A24319550001"/>
    <s v="1080001"/>
    <n v="201608"/>
    <s v="CR"/>
    <n v="12236.22"/>
    <x v="1"/>
    <x v="1"/>
  </r>
  <r>
    <s v="2201"/>
    <s v="R6010000"/>
    <x v="28"/>
    <s v="A2582282"/>
    <s v="A25822820001"/>
    <s v="1080001"/>
    <n v="201608"/>
    <s v="CR"/>
    <n v="24155.96"/>
    <x v="1"/>
    <x v="1"/>
  </r>
  <r>
    <s v="2201"/>
    <s v="R6010000"/>
    <x v="28"/>
    <s v="A2582286"/>
    <s v="A25822860001"/>
    <s v="1080001"/>
    <n v="201608"/>
    <s v="CR"/>
    <n v="10162.35"/>
    <x v="1"/>
    <x v="1"/>
  </r>
  <r>
    <s v="2201"/>
    <s v="R6010000"/>
    <x v="28"/>
    <s v="A2582287"/>
    <s v="A25822870001"/>
    <s v="1080001"/>
    <n v="201608"/>
    <s v="CR"/>
    <n v="4936.37"/>
    <x v="1"/>
    <x v="1"/>
  </r>
  <r>
    <s v="2201"/>
    <s v="R6010000"/>
    <x v="28"/>
    <s v="A2582287"/>
    <s v="A25822870011"/>
    <s v="1080001"/>
    <n v="201608"/>
    <s v="CR"/>
    <n v="5362.88"/>
    <x v="1"/>
    <x v="1"/>
  </r>
  <r>
    <s v="2201"/>
    <s v="R6010000"/>
    <x v="28"/>
    <s v="A2585754"/>
    <s v="A25857540001"/>
    <s v="1080001"/>
    <n v="201608"/>
    <s v="CR"/>
    <n v="262.93"/>
    <x v="1"/>
    <x v="1"/>
  </r>
  <r>
    <s v="2201"/>
    <s v="R6010000"/>
    <x v="28"/>
    <s v="A2585773"/>
    <s v="A25857730001"/>
    <s v="1080001"/>
    <n v="201608"/>
    <s v="CR"/>
    <n v="3919.15"/>
    <x v="1"/>
    <x v="1"/>
  </r>
  <r>
    <s v="2201"/>
    <s v="R6010000"/>
    <x v="28"/>
    <s v="A2431955"/>
    <s v="A24319550001"/>
    <s v="1080001"/>
    <n v="201609"/>
    <s v="CR"/>
    <n v="12603.38"/>
    <x v="1"/>
    <x v="1"/>
  </r>
  <r>
    <s v="2201"/>
    <s v="R6010000"/>
    <x v="28"/>
    <s v="A2582282"/>
    <s v="A25822820001"/>
    <s v="1080001"/>
    <n v="201609"/>
    <s v="CR"/>
    <n v="19944.900000000001"/>
    <x v="1"/>
    <x v="1"/>
  </r>
  <r>
    <s v="2201"/>
    <s v="R6010000"/>
    <x v="28"/>
    <s v="A2582286"/>
    <s v="A25822860001"/>
    <s v="1080001"/>
    <n v="201609"/>
    <s v="CR"/>
    <n v="10363.34"/>
    <x v="1"/>
    <x v="1"/>
  </r>
  <r>
    <s v="2201"/>
    <s v="R6010000"/>
    <x v="28"/>
    <s v="A2582287"/>
    <s v="A25822870001"/>
    <s v="1080001"/>
    <n v="201609"/>
    <s v="CR"/>
    <n v="1017.16"/>
    <x v="1"/>
    <x v="1"/>
  </r>
  <r>
    <s v="2201"/>
    <s v="R6010000"/>
    <x v="28"/>
    <s v="A2582287"/>
    <s v="A25822870011"/>
    <s v="1080001"/>
    <n v="201609"/>
    <s v="CR"/>
    <n v="4410.16"/>
    <x v="1"/>
    <x v="1"/>
  </r>
  <r>
    <s v="2201"/>
    <s v="R6010000"/>
    <x v="28"/>
    <s v="A2585754"/>
    <s v="A25857540001"/>
    <s v="1080001"/>
    <n v="201609"/>
    <s v="CR"/>
    <n v="1017.67"/>
    <x v="1"/>
    <x v="1"/>
  </r>
  <r>
    <s v="2201"/>
    <s v="R6010000"/>
    <x v="28"/>
    <s v="A2585773"/>
    <s v="A25857730001"/>
    <s v="1080001"/>
    <n v="201609"/>
    <s v="CR"/>
    <n v="3875.33"/>
    <x v="1"/>
    <x v="1"/>
  </r>
  <r>
    <s v="2201"/>
    <s v="R6010000"/>
    <x v="28"/>
    <s v="A2431955"/>
    <s v="A24319550001"/>
    <s v="1080001"/>
    <n v="201610"/>
    <s v="CR"/>
    <n v="5955.94"/>
    <x v="1"/>
    <x v="1"/>
  </r>
  <r>
    <s v="2201"/>
    <s v="R6010000"/>
    <x v="28"/>
    <s v="A2582282"/>
    <s v="A25822820001"/>
    <s v="1080001"/>
    <n v="201610"/>
    <s v="CR"/>
    <n v="20243.25"/>
    <x v="1"/>
    <x v="1"/>
  </r>
  <r>
    <s v="2201"/>
    <s v="R6010000"/>
    <x v="28"/>
    <s v="A2582286"/>
    <s v="A25822860001"/>
    <s v="1080001"/>
    <n v="201610"/>
    <s v="CR"/>
    <n v="6156.04"/>
    <x v="1"/>
    <x v="1"/>
  </r>
  <r>
    <s v="2201"/>
    <s v="R6010000"/>
    <x v="28"/>
    <s v="A2582286"/>
    <s v="A25822860063"/>
    <s v="1080001"/>
    <n v="201610"/>
    <s v="CR"/>
    <n v="173.74"/>
    <x v="1"/>
    <x v="1"/>
  </r>
  <r>
    <s v="2201"/>
    <s v="R6010000"/>
    <x v="28"/>
    <s v="A2582287"/>
    <s v="A25822870011"/>
    <s v="1080001"/>
    <n v="201610"/>
    <s v="CR"/>
    <n v="4244.21"/>
    <x v="1"/>
    <x v="1"/>
  </r>
  <r>
    <s v="2201"/>
    <s v="R6010000"/>
    <x v="28"/>
    <s v="A2585754"/>
    <s v="A25857540001"/>
    <s v="1080001"/>
    <n v="201610"/>
    <s v="CR"/>
    <n v="980.11"/>
    <x v="1"/>
    <x v="1"/>
  </r>
  <r>
    <s v="2201"/>
    <s v="R6010000"/>
    <x v="28"/>
    <s v="A2585773"/>
    <s v="A25857730001"/>
    <s v="1080001"/>
    <n v="201610"/>
    <s v="CR"/>
    <n v="3325.35"/>
    <x v="1"/>
    <x v="1"/>
  </r>
  <r>
    <s v="2201"/>
    <s v="R6010000"/>
    <x v="28"/>
    <s v="A2617446"/>
    <s v="A26174460001"/>
    <s v="1080001"/>
    <n v="201610"/>
    <s v="CR"/>
    <n v="5812.69"/>
    <x v="1"/>
    <x v="1"/>
  </r>
  <r>
    <s v="2201"/>
    <s v="R6010000"/>
    <x v="28"/>
    <s v="A2582282"/>
    <s v="A25822820001"/>
    <s v="1080001"/>
    <n v="201611"/>
    <s v="CR"/>
    <n v="12600.19"/>
    <x v="1"/>
    <x v="1"/>
  </r>
  <r>
    <s v="2201"/>
    <s v="R6010000"/>
    <x v="28"/>
    <s v="A2582286"/>
    <s v="A25822860001"/>
    <s v="1080001"/>
    <n v="201611"/>
    <s v="CR"/>
    <n v="6601.57"/>
    <x v="1"/>
    <x v="1"/>
  </r>
  <r>
    <s v="2201"/>
    <s v="R6010000"/>
    <x v="28"/>
    <s v="A2582287"/>
    <s v="A25822870011"/>
    <s v="1080001"/>
    <n v="201611"/>
    <s v="CR"/>
    <n v="3836.53"/>
    <x v="1"/>
    <x v="1"/>
  </r>
  <r>
    <s v="2201"/>
    <s v="R6010000"/>
    <x v="28"/>
    <s v="A2585754"/>
    <s v="A25857540001"/>
    <s v="1080001"/>
    <n v="201611"/>
    <s v="CR"/>
    <n v="2048.9699999999998"/>
    <x v="1"/>
    <x v="1"/>
  </r>
  <r>
    <s v="2201"/>
    <s v="R6010000"/>
    <x v="28"/>
    <s v="A2585773"/>
    <s v="A25857730001"/>
    <s v="1080001"/>
    <n v="201611"/>
    <s v="CR"/>
    <n v="1168.3599999999999"/>
    <x v="1"/>
    <x v="1"/>
  </r>
  <r>
    <s v="2201"/>
    <s v="R6010000"/>
    <x v="28"/>
    <s v="A2617446"/>
    <s v="A26174460001"/>
    <s v="1080001"/>
    <n v="201611"/>
    <s v="CR"/>
    <n v="10932.71"/>
    <x v="1"/>
    <x v="1"/>
  </r>
  <r>
    <s v="2201"/>
    <s v="R6010000"/>
    <x v="28"/>
    <s v="A2582282"/>
    <s v="A25822820001"/>
    <s v="1080001"/>
    <n v="201612"/>
    <s v="CR"/>
    <n v="9396.1"/>
    <x v="1"/>
    <x v="1"/>
  </r>
  <r>
    <s v="2201"/>
    <s v="R6010000"/>
    <x v="28"/>
    <s v="A2582286"/>
    <s v="A25822860001"/>
    <s v="1080001"/>
    <n v="201612"/>
    <s v="CR"/>
    <n v="4701.07"/>
    <x v="1"/>
    <x v="1"/>
  </r>
  <r>
    <s v="2201"/>
    <s v="R6010000"/>
    <x v="28"/>
    <s v="A2585754"/>
    <s v="A25857540001"/>
    <s v="1080001"/>
    <n v="201612"/>
    <s v="CR"/>
    <n v="3354.29"/>
    <x v="1"/>
    <x v="1"/>
  </r>
  <r>
    <s v="2201"/>
    <s v="R6010000"/>
    <x v="28"/>
    <s v="A2585773"/>
    <s v="A25857730001"/>
    <s v="1080001"/>
    <n v="201612"/>
    <s v="CR"/>
    <n v="80.39"/>
    <x v="1"/>
    <x v="1"/>
  </r>
  <r>
    <s v="2201"/>
    <s v="R6010000"/>
    <x v="28"/>
    <s v="A2582282"/>
    <s v="A25822820001"/>
    <s v="1080001"/>
    <n v="201701"/>
    <s v="CR"/>
    <n v="8020.24"/>
    <x v="1"/>
    <x v="1"/>
  </r>
  <r>
    <s v="2201"/>
    <s v="R6010000"/>
    <x v="28"/>
    <s v="A2582286"/>
    <s v="A25822860001"/>
    <s v="1080001"/>
    <n v="201701"/>
    <s v="CR"/>
    <n v="3871.02"/>
    <x v="1"/>
    <x v="1"/>
  </r>
  <r>
    <s v="2201"/>
    <s v="R6010000"/>
    <x v="28"/>
    <s v="A2585754"/>
    <s v="A25857540001"/>
    <s v="1080001"/>
    <n v="201701"/>
    <s v="CR"/>
    <n v="650.88"/>
    <x v="1"/>
    <x v="1"/>
  </r>
  <r>
    <s v="2201"/>
    <s v="R6010000"/>
    <x v="28"/>
    <s v="A2585773"/>
    <s v="A25857730001"/>
    <s v="1080001"/>
    <n v="201701"/>
    <s v="CR"/>
    <n v="219.92"/>
    <x v="1"/>
    <x v="1"/>
  </r>
  <r>
    <s v="2201"/>
    <s v="R6010000"/>
    <x v="28"/>
    <s v="A2582282"/>
    <s v="A25822820001"/>
    <s v="1080001"/>
    <n v="201702"/>
    <s v="CR"/>
    <n v="3937.04"/>
    <x v="1"/>
    <x v="1"/>
  </r>
  <r>
    <s v="2201"/>
    <s v="R6010000"/>
    <x v="28"/>
    <s v="A2582286"/>
    <s v="A25822860001"/>
    <s v="1080001"/>
    <n v="201702"/>
    <s v="CR"/>
    <n v="34.64"/>
    <x v="1"/>
    <x v="1"/>
  </r>
  <r>
    <s v="2201"/>
    <s v="R6010000"/>
    <x v="28"/>
    <s v="A2585754"/>
    <s v="A25857540001"/>
    <s v="1080001"/>
    <n v="201702"/>
    <s v="CR"/>
    <n v="69.290000000000006"/>
    <x v="1"/>
    <x v="1"/>
  </r>
  <r>
    <s v="2201"/>
    <s v="R6010000"/>
    <x v="28"/>
    <s v="A2585773"/>
    <s v="A25857730001"/>
    <s v="1080001"/>
    <n v="201702"/>
    <s v="CR"/>
    <n v="69.290000000000006"/>
    <x v="1"/>
    <x v="1"/>
  </r>
  <r>
    <s v="2201"/>
    <s v="R6010000"/>
    <x v="28"/>
    <s v="A2582282"/>
    <s v="A25822820001"/>
    <s v="1080001"/>
    <n v="201703"/>
    <s v="CR"/>
    <n v="4407.3100000000004"/>
    <x v="1"/>
    <x v="1"/>
  </r>
  <r>
    <s v="2201"/>
    <s v="R6010000"/>
    <x v="28"/>
    <s v="A2582282"/>
    <s v="A25822820001"/>
    <s v="1080001"/>
    <n v="201704"/>
    <s v="CR"/>
    <n v="1722.75"/>
    <x v="1"/>
    <x v="1"/>
  </r>
  <r>
    <s v="2201"/>
    <s v="R6010000"/>
    <x v="28"/>
    <s v="A2582282"/>
    <s v="A25822820001"/>
    <s v="1080001"/>
    <n v="201705"/>
    <s v="CR"/>
    <n v="4629.32"/>
    <x v="1"/>
    <x v="1"/>
  </r>
  <r>
    <s v="2201"/>
    <s v="R6010000"/>
    <x v="28"/>
    <s v="A2582282"/>
    <s v="A25822820001"/>
    <s v="1080001"/>
    <n v="201706"/>
    <s v="CR"/>
    <n v="4210.1899999999996"/>
    <x v="1"/>
    <x v="1"/>
  </r>
  <r>
    <s v="2201"/>
    <s v="6790321"/>
    <x v="29"/>
    <s v="A2582282"/>
    <s v="A25822820282"/>
    <s v="1080001"/>
    <n v="201705"/>
    <s v="CR_ALLOC_IOTOPM"/>
    <n v="1.76"/>
    <x v="1"/>
    <x v="1"/>
  </r>
  <r>
    <s v="2201"/>
    <s v="6730030"/>
    <x v="30"/>
    <s v="A2453296"/>
    <s v="A24532960007"/>
    <s v="1080001"/>
    <n v="201503"/>
    <s v="CR"/>
    <n v="4698"/>
    <x v="1"/>
    <x v="1"/>
  </r>
  <r>
    <s v="2201"/>
    <s v="6730060"/>
    <x v="31"/>
    <s v="A2453296"/>
    <s v="A24532960007"/>
    <s v="1080001"/>
    <n v="201510"/>
    <s v="CR"/>
    <n v="21718.17"/>
    <x v="1"/>
    <x v="1"/>
  </r>
  <r>
    <s v="2201"/>
    <s v="6730060"/>
    <x v="31"/>
    <s v="A2453296"/>
    <s v="A24532960007"/>
    <s v="1080001"/>
    <n v="201511"/>
    <s v="CR"/>
    <n v="32010.98"/>
    <x v="1"/>
    <x v="1"/>
  </r>
  <r>
    <s v="2201"/>
    <s v="6730060"/>
    <x v="31"/>
    <s v="A2528076"/>
    <s v="A25280760069"/>
    <s v="1080001"/>
    <n v="201512"/>
    <s v="CR"/>
    <n v="35915.599999999999"/>
    <x v="1"/>
    <x v="1"/>
  </r>
  <r>
    <s v="2201"/>
    <s v="6730060"/>
    <x v="31"/>
    <s v="A2528076"/>
    <s v="A25280760069"/>
    <s v="1080001"/>
    <n v="201601"/>
    <s v="CR"/>
    <n v="0.4"/>
    <x v="1"/>
    <x v="1"/>
  </r>
  <r>
    <s v="2201"/>
    <s v="6730060"/>
    <x v="31"/>
    <s v="A2528076"/>
    <s v="A25280760069"/>
    <s v="1080001"/>
    <n v="201602"/>
    <s v="CR"/>
    <n v="6729.2"/>
    <x v="1"/>
    <x v="1"/>
  </r>
  <r>
    <s v="2201"/>
    <s v="6730060"/>
    <x v="31"/>
    <s v="A2528076"/>
    <s v="A25280760069"/>
    <s v="1080001"/>
    <n v="201603"/>
    <s v="CR"/>
    <n v="10128.200000000001"/>
    <x v="1"/>
    <x v="1"/>
  </r>
  <r>
    <s v="2201"/>
    <s v="6730060"/>
    <x v="31"/>
    <s v="A2528076"/>
    <s v="A25280760069"/>
    <s v="1080001"/>
    <n v="201604"/>
    <s v="CR"/>
    <n v="17316.45"/>
    <x v="1"/>
    <x v="1"/>
  </r>
  <r>
    <s v="2201"/>
    <s v="6730060"/>
    <x v="31"/>
    <s v="A2582282"/>
    <s v="A25822820104"/>
    <s v="1080001"/>
    <n v="201605"/>
    <s v="CR"/>
    <n v="17794.7"/>
    <x v="1"/>
    <x v="1"/>
  </r>
  <r>
    <s v="2201"/>
    <s v="6730060"/>
    <x v="31"/>
    <s v="A2582282"/>
    <s v="A25822820104"/>
    <s v="1080001"/>
    <n v="201606"/>
    <s v="CR"/>
    <n v="12624.65"/>
    <x v="1"/>
    <x v="1"/>
  </r>
  <r>
    <s v="2201"/>
    <s v="6730060"/>
    <x v="31"/>
    <s v="A2582282"/>
    <s v="A25822820104"/>
    <s v="1080001"/>
    <n v="201607"/>
    <s v="CR"/>
    <n v="19589.25"/>
    <x v="1"/>
    <x v="1"/>
  </r>
  <r>
    <s v="2201"/>
    <s v="6730060"/>
    <x v="31"/>
    <s v="A2582282"/>
    <s v="A25822820104"/>
    <s v="1080001"/>
    <n v="201608"/>
    <s v="CR"/>
    <n v="19058.95"/>
    <x v="1"/>
    <x v="1"/>
  </r>
  <r>
    <s v="2201"/>
    <s v="6730060"/>
    <x v="31"/>
    <s v="A2582282"/>
    <s v="A25822820104"/>
    <s v="1080001"/>
    <n v="201609"/>
    <s v="CR"/>
    <n v="15887.95"/>
    <x v="1"/>
    <x v="1"/>
  </r>
  <r>
    <s v="2201"/>
    <s v="6730060"/>
    <x v="31"/>
    <s v="A2582282"/>
    <s v="A25822820104"/>
    <s v="1080001"/>
    <n v="201610"/>
    <s v="CR"/>
    <n v="15124.85"/>
    <x v="1"/>
    <x v="1"/>
  </r>
  <r>
    <s v="2201"/>
    <s v="6730060"/>
    <x v="31"/>
    <s v="A2582282"/>
    <s v="A25822820104"/>
    <s v="1080001"/>
    <n v="201611"/>
    <s v="CR"/>
    <n v="7332.4"/>
    <x v="1"/>
    <x v="1"/>
  </r>
  <r>
    <s v="2201"/>
    <s v="6730060"/>
    <x v="31"/>
    <s v="A2582282"/>
    <s v="A25822820104"/>
    <s v="1080001"/>
    <n v="201612"/>
    <s v="CR"/>
    <n v="11573.15"/>
    <x v="1"/>
    <x v="1"/>
  </r>
  <r>
    <s v="2201"/>
    <s v="6730060"/>
    <x v="31"/>
    <s v="A2582282"/>
    <s v="A25822820104"/>
    <s v="1080001"/>
    <n v="201701"/>
    <s v="CR"/>
    <n v="19828.45"/>
    <x v="1"/>
    <x v="1"/>
  </r>
  <r>
    <s v="2201"/>
    <s v="6730060"/>
    <x v="31"/>
    <s v="A2582282"/>
    <s v="A25822820104"/>
    <s v="1080001"/>
    <n v="201702"/>
    <s v="CR"/>
    <n v="12347.2"/>
    <x v="1"/>
    <x v="1"/>
  </r>
  <r>
    <m/>
    <m/>
    <x v="32"/>
    <m/>
    <m/>
    <m/>
    <m/>
    <m/>
    <m/>
    <x v="5"/>
    <x v="2"/>
  </r>
  <r>
    <m/>
    <m/>
    <x v="32"/>
    <m/>
    <m/>
    <m/>
    <m/>
    <m/>
    <m/>
    <x v="5"/>
    <x v="2"/>
  </r>
  <r>
    <m/>
    <m/>
    <x v="32"/>
    <m/>
    <m/>
    <m/>
    <m/>
    <m/>
    <m/>
    <x v="5"/>
    <x v="2"/>
  </r>
  <r>
    <m/>
    <m/>
    <x v="32"/>
    <m/>
    <m/>
    <m/>
    <m/>
    <m/>
    <m/>
    <x v="5"/>
    <x v="2"/>
  </r>
  <r>
    <m/>
    <m/>
    <x v="32"/>
    <m/>
    <m/>
    <m/>
    <m/>
    <m/>
    <m/>
    <x v="5"/>
    <x v="2"/>
  </r>
  <r>
    <m/>
    <m/>
    <x v="32"/>
    <m/>
    <m/>
    <m/>
    <m/>
    <m/>
    <m/>
    <x v="5"/>
    <x v="2"/>
  </r>
  <r>
    <m/>
    <m/>
    <x v="32"/>
    <m/>
    <m/>
    <m/>
    <m/>
    <m/>
    <m/>
    <x v="5"/>
    <x v="2"/>
  </r>
  <r>
    <m/>
    <m/>
    <x v="32"/>
    <m/>
    <m/>
    <m/>
    <m/>
    <m/>
    <m/>
    <x v="5"/>
    <x v="2"/>
  </r>
  <r>
    <m/>
    <m/>
    <x v="32"/>
    <m/>
    <m/>
    <m/>
    <m/>
    <m/>
    <m/>
    <x v="5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6A471D-1101-4599-9FC4-7E5064E074CF}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I1:J15" firstHeaderRow="2" firstDataRow="2" firstDataCol="1"/>
  <pivotFields count="7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3">
        <item x="6"/>
        <item x="8"/>
        <item x="0"/>
        <item x="3"/>
        <item x="1"/>
        <item x="9"/>
        <item x="10"/>
        <item x="7"/>
        <item x="5"/>
        <item x="4"/>
        <item x="2"/>
        <item x="11"/>
        <item t="default"/>
      </items>
    </pivotField>
    <pivotField dataField="1" compact="0" outline="0" showAll="0"/>
    <pivotField compact="0" outline="0" showAll="0"/>
  </pivotFields>
  <rowFields count="1">
    <field x="4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Sum of SumOfTRNS_AMT" fld="5" baseField="0" baseItem="0" numFmtId="43"/>
  </dataFields>
  <formats count="2">
    <format dxfId="14">
      <pivotArea outline="0" collapsedLevelsAreSubtotals="1" fieldPosition="0"/>
    </format>
    <format dxfId="13">
      <pivotArea dataOnly="0" labelOnly="1" outline="0" fieldPosition="0">
        <references count="1">
          <reference field="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A3C2B4-E918-4D06-B882-997D425DADC5}" name="PivotTable4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X39:AA46" firstHeaderRow="1" firstDataRow="2" firstDataCol="1"/>
  <pivotFields count="11">
    <pivotField compact="0" outline="0" showAll="0"/>
    <pivotField compact="0" outline="0" showAll="0"/>
    <pivotField compact="0" outline="0" showAll="0" sortType="ascending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axis="axisRow" compact="0" outline="0" showAll="0">
      <items count="7">
        <item x="3"/>
        <item x="1"/>
        <item x="2"/>
        <item x="4"/>
        <item x="5"/>
        <item x="0"/>
        <item t="default"/>
      </items>
    </pivotField>
    <pivotField axis="axisCol" compact="0" outline="0" showAll="0">
      <items count="4">
        <item x="0"/>
        <item x="1"/>
        <item h="1" x="2"/>
        <item t="default"/>
      </items>
    </pivotField>
  </pivotFields>
  <rowFields count="1">
    <field x="9"/>
  </rowFields>
  <rowItems count="6">
    <i>
      <x/>
    </i>
    <i>
      <x v="1"/>
    </i>
    <i>
      <x v="2"/>
    </i>
    <i>
      <x v="3"/>
    </i>
    <i>
      <x v="5"/>
    </i>
    <i t="grand">
      <x/>
    </i>
  </rowItems>
  <colFields count="1">
    <field x="10"/>
  </colFields>
  <colItems count="3">
    <i>
      <x/>
    </i>
    <i>
      <x v="1"/>
    </i>
    <i t="grand">
      <x/>
    </i>
  </colItems>
  <dataFields count="1">
    <dataField name="Sum of Amount" fld="8" baseField="0" baseItem="0" numFmtId="166"/>
  </dataFields>
  <formats count="4">
    <format dxfId="8">
      <pivotArea dataOnly="0" grandCol="1" outline="0" axis="axisCol" fieldPosition="0"/>
    </format>
    <format dxfId="7">
      <pivotArea dataOnly="0" outline="0" fieldPosition="0">
        <references count="1">
          <reference field="10" count="1">
            <x v="0"/>
          </reference>
        </references>
      </pivotArea>
    </format>
    <format dxfId="6">
      <pivotArea dataOnly="0" outline="0" fieldPosition="0">
        <references count="1">
          <reference field="10" count="1">
            <x v="1"/>
          </reference>
        </references>
      </pivotArea>
    </format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A9FEB9-811C-40B9-9623-AB8BD1B8C6D6}" name="PivotTable3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X1:AA35" firstHeaderRow="1" firstDataRow="2" firstDataCol="1"/>
  <pivotFields count="11">
    <pivotField compact="0" outline="0" showAll="0"/>
    <pivotField compact="0" outline="0" showAll="0"/>
    <pivotField axis="axisRow" compact="0" outline="0" showAll="0" sortType="ascending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axis="axisCol" compact="0" outline="0" showAll="0">
      <items count="4">
        <item x="0"/>
        <item x="1"/>
        <item h="1" x="2"/>
        <item t="default"/>
      </items>
    </pivotField>
  </pivotFields>
  <rowFields count="1">
    <field x="2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10"/>
  </colFields>
  <colItems count="3">
    <i>
      <x/>
    </i>
    <i>
      <x v="1"/>
    </i>
    <i t="grand">
      <x/>
    </i>
  </colItems>
  <dataFields count="1">
    <dataField name="Sum of Amount" fld="8" baseField="0" baseItem="0" numFmtId="166"/>
  </dataFields>
  <formats count="4">
    <format dxfId="12">
      <pivotArea dataOnly="0" grandCol="1" outline="0" axis="axisCol" fieldPosition="0"/>
    </format>
    <format dxfId="11">
      <pivotArea dataOnly="0" outline="0" fieldPosition="0">
        <references count="1">
          <reference field="10" count="1">
            <x v="0"/>
          </reference>
        </references>
      </pivotArea>
    </format>
    <format dxfId="10">
      <pivotArea dataOnly="0" outline="0" fieldPosition="0">
        <references count="1">
          <reference field="10" count="1">
            <x v="1"/>
          </reference>
        </references>
      </pivotArea>
    </format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72BEA-ADE4-4DCC-9C0D-1CEB7EA4B5DC}">
  <sheetPr>
    <tabColor theme="1"/>
    <pageSetUpPr fitToPage="1"/>
  </sheetPr>
  <dimension ref="A1:N60"/>
  <sheetViews>
    <sheetView zoomScaleNormal="100" workbookViewId="0">
      <selection activeCell="A85" sqref="A85"/>
    </sheetView>
  </sheetViews>
  <sheetFormatPr defaultColWidth="9" defaultRowHeight="12.75" x14ac:dyDescent="0.2"/>
  <cols>
    <col min="1" max="1" width="6.5703125" style="209" bestFit="1" customWidth="1"/>
    <col min="2" max="2" width="28.42578125" style="209" customWidth="1"/>
    <col min="3" max="7" width="12.7109375" style="209" customWidth="1"/>
    <col min="8" max="8" width="3.42578125" style="209" bestFit="1" customWidth="1"/>
    <col min="9" max="9" width="6.5703125" style="209" bestFit="1" customWidth="1"/>
    <col min="10" max="10" width="28.42578125" style="209" customWidth="1"/>
    <col min="11" max="13" width="12.7109375" style="209" customWidth="1"/>
    <col min="14" max="14" width="2.7109375" style="209" customWidth="1"/>
    <col min="15" max="16384" width="9" style="209"/>
  </cols>
  <sheetData>
    <row r="1" spans="1:14" ht="15.75" x14ac:dyDescent="0.25">
      <c r="B1" s="210" t="s">
        <v>160</v>
      </c>
      <c r="D1" s="211"/>
      <c r="H1" s="212"/>
      <c r="J1" s="210" t="s">
        <v>160</v>
      </c>
      <c r="N1" s="212"/>
    </row>
    <row r="2" spans="1:14" ht="15.75" x14ac:dyDescent="0.25">
      <c r="B2" s="213" t="s">
        <v>163</v>
      </c>
      <c r="H2" s="212"/>
      <c r="J2" s="213" t="s">
        <v>163</v>
      </c>
      <c r="N2" s="212"/>
    </row>
    <row r="3" spans="1:14" ht="15.75" x14ac:dyDescent="0.25">
      <c r="B3" s="214" t="s">
        <v>243</v>
      </c>
      <c r="H3" s="212"/>
      <c r="J3" s="215" t="s">
        <v>4046</v>
      </c>
      <c r="K3" s="216"/>
      <c r="L3" s="217" t="s">
        <v>231</v>
      </c>
      <c r="M3" s="217" t="s">
        <v>231</v>
      </c>
      <c r="N3" s="212"/>
    </row>
    <row r="4" spans="1:14" x14ac:dyDescent="0.2">
      <c r="B4" s="218"/>
      <c r="H4" s="212"/>
      <c r="J4" s="218"/>
      <c r="K4" s="217" t="s">
        <v>229</v>
      </c>
      <c r="L4" s="217" t="s">
        <v>232</v>
      </c>
      <c r="M4" s="217" t="s">
        <v>232</v>
      </c>
      <c r="N4" s="212"/>
    </row>
    <row r="5" spans="1:14" x14ac:dyDescent="0.2">
      <c r="D5" s="217" t="s">
        <v>161</v>
      </c>
      <c r="E5" s="217"/>
      <c r="F5" s="217"/>
      <c r="G5" s="217"/>
      <c r="H5" s="219"/>
      <c r="K5" s="217" t="s">
        <v>230</v>
      </c>
      <c r="L5" s="217" t="s">
        <v>230</v>
      </c>
      <c r="M5" s="217" t="s">
        <v>234</v>
      </c>
      <c r="N5" s="212"/>
    </row>
    <row r="6" spans="1:14" ht="13.5" thickBot="1" x14ac:dyDescent="0.25">
      <c r="A6" s="220" t="s">
        <v>165</v>
      </c>
      <c r="B6" s="221" t="s">
        <v>15</v>
      </c>
      <c r="C6" s="220" t="s">
        <v>155</v>
      </c>
      <c r="D6" s="220" t="s">
        <v>156</v>
      </c>
      <c r="E6" s="220" t="s">
        <v>157</v>
      </c>
      <c r="F6" s="220" t="s">
        <v>158</v>
      </c>
      <c r="G6" s="220" t="s">
        <v>159</v>
      </c>
      <c r="H6" s="219"/>
      <c r="I6" s="220" t="s">
        <v>165</v>
      </c>
      <c r="J6" s="221" t="s">
        <v>15</v>
      </c>
      <c r="K6" s="222" t="s">
        <v>4047</v>
      </c>
      <c r="L6" s="222" t="s">
        <v>233</v>
      </c>
      <c r="M6" s="220" t="s">
        <v>230</v>
      </c>
      <c r="N6" s="212"/>
    </row>
    <row r="7" spans="1:14" x14ac:dyDescent="0.2">
      <c r="A7" s="223"/>
      <c r="B7" s="223"/>
      <c r="C7" s="223"/>
      <c r="D7" s="223"/>
      <c r="E7" s="223"/>
      <c r="F7" s="223"/>
      <c r="G7" s="224"/>
      <c r="H7" s="212"/>
      <c r="I7" s="223"/>
      <c r="J7" s="223"/>
      <c r="K7" s="223"/>
      <c r="L7" s="223"/>
      <c r="M7" s="223"/>
      <c r="N7" s="212"/>
    </row>
    <row r="8" spans="1:14" x14ac:dyDescent="0.2">
      <c r="A8" s="225" t="s">
        <v>164</v>
      </c>
      <c r="B8" s="226" t="s">
        <v>139</v>
      </c>
      <c r="C8" s="226">
        <v>36270</v>
      </c>
      <c r="D8" s="226">
        <v>14581</v>
      </c>
      <c r="E8" s="226">
        <v>2047</v>
      </c>
      <c r="F8" s="226">
        <v>-5422</v>
      </c>
      <c r="G8" s="227">
        <v>47476</v>
      </c>
      <c r="H8" s="228"/>
      <c r="I8" s="225" t="s">
        <v>164</v>
      </c>
      <c r="J8" s="226" t="s">
        <v>139</v>
      </c>
      <c r="K8" s="226">
        <v>103920</v>
      </c>
      <c r="L8" s="226">
        <v>47476</v>
      </c>
      <c r="M8" s="226">
        <v>-56444</v>
      </c>
      <c r="N8" s="212"/>
    </row>
    <row r="9" spans="1:14" x14ac:dyDescent="0.2">
      <c r="A9" s="225" t="s">
        <v>164</v>
      </c>
      <c r="B9" s="229" t="s">
        <v>140</v>
      </c>
      <c r="C9" s="226">
        <v>52185</v>
      </c>
      <c r="D9" s="226">
        <v>20807</v>
      </c>
      <c r="E9" s="226">
        <v>3047</v>
      </c>
      <c r="F9" s="226">
        <v>-7114</v>
      </c>
      <c r="G9" s="227">
        <v>68925</v>
      </c>
      <c r="H9" s="228"/>
      <c r="I9" s="225" t="s">
        <v>164</v>
      </c>
      <c r="J9" s="229" t="s">
        <v>140</v>
      </c>
      <c r="K9" s="226">
        <v>199295</v>
      </c>
      <c r="L9" s="226">
        <v>68925</v>
      </c>
      <c r="M9" s="226">
        <v>-130370</v>
      </c>
      <c r="N9" s="212"/>
    </row>
    <row r="10" spans="1:14" x14ac:dyDescent="0.2">
      <c r="A10" s="225" t="s">
        <v>164</v>
      </c>
      <c r="B10" s="209" t="s">
        <v>4048</v>
      </c>
      <c r="C10" s="226">
        <v>4871</v>
      </c>
      <c r="D10" s="226">
        <v>4147</v>
      </c>
      <c r="E10" s="226">
        <v>-349</v>
      </c>
      <c r="F10" s="226">
        <v>-489</v>
      </c>
      <c r="G10" s="227">
        <v>8180</v>
      </c>
      <c r="H10" s="228"/>
      <c r="I10" s="225" t="s">
        <v>164</v>
      </c>
      <c r="J10" s="209" t="s">
        <v>4048</v>
      </c>
      <c r="K10" s="226">
        <v>172992</v>
      </c>
      <c r="L10" s="226">
        <v>8180</v>
      </c>
      <c r="M10" s="226">
        <v>-164812</v>
      </c>
      <c r="N10" s="212"/>
    </row>
    <row r="11" spans="1:14" x14ac:dyDescent="0.2">
      <c r="A11" s="225" t="s">
        <v>164</v>
      </c>
      <c r="B11" s="229" t="s">
        <v>141</v>
      </c>
      <c r="C11" s="226">
        <v>69244</v>
      </c>
      <c r="D11" s="226">
        <v>27582</v>
      </c>
      <c r="E11" s="226">
        <v>4059</v>
      </c>
      <c r="F11" s="226">
        <v>-9330</v>
      </c>
      <c r="G11" s="227">
        <v>91555</v>
      </c>
      <c r="H11" s="228"/>
      <c r="I11" s="225" t="s">
        <v>164</v>
      </c>
      <c r="J11" s="229" t="s">
        <v>141</v>
      </c>
      <c r="K11" s="226">
        <v>273648</v>
      </c>
      <c r="L11" s="226">
        <v>91555</v>
      </c>
      <c r="M11" s="226">
        <v>-182093</v>
      </c>
      <c r="N11" s="212"/>
    </row>
    <row r="12" spans="1:14" x14ac:dyDescent="0.2">
      <c r="A12" s="225" t="s">
        <v>164</v>
      </c>
      <c r="B12" s="209" t="s">
        <v>4049</v>
      </c>
      <c r="C12" s="226">
        <v>6639</v>
      </c>
      <c r="D12" s="226">
        <v>4190</v>
      </c>
      <c r="E12" s="226">
        <v>-42</v>
      </c>
      <c r="F12" s="226">
        <v>-1006</v>
      </c>
      <c r="G12" s="227">
        <v>9781</v>
      </c>
      <c r="H12" s="228"/>
      <c r="I12" s="225" t="s">
        <v>164</v>
      </c>
      <c r="J12" s="209" t="s">
        <v>4049</v>
      </c>
      <c r="K12" s="226">
        <v>97196</v>
      </c>
      <c r="L12" s="226">
        <v>9781</v>
      </c>
      <c r="M12" s="226">
        <v>-87415</v>
      </c>
      <c r="N12" s="212"/>
    </row>
    <row r="13" spans="1:14" x14ac:dyDescent="0.2">
      <c r="A13" s="225" t="s">
        <v>4050</v>
      </c>
      <c r="B13" s="190" t="s">
        <v>248</v>
      </c>
      <c r="C13" s="230">
        <v>0</v>
      </c>
      <c r="D13" s="230">
        <v>0</v>
      </c>
      <c r="E13" s="230">
        <v>0</v>
      </c>
      <c r="F13" s="230">
        <v>0</v>
      </c>
      <c r="G13" s="231">
        <v>0</v>
      </c>
      <c r="H13" s="228"/>
      <c r="I13" s="225" t="s">
        <v>4050</v>
      </c>
      <c r="J13" s="190" t="s">
        <v>248</v>
      </c>
      <c r="K13" s="230">
        <v>0</v>
      </c>
      <c r="L13" s="230">
        <v>0</v>
      </c>
      <c r="M13" s="230">
        <v>0</v>
      </c>
      <c r="N13" s="212"/>
    </row>
    <row r="14" spans="1:14" x14ac:dyDescent="0.2">
      <c r="A14" s="225"/>
      <c r="B14" s="232" t="s">
        <v>68</v>
      </c>
      <c r="C14" s="227">
        <v>169209</v>
      </c>
      <c r="D14" s="227">
        <v>71307</v>
      </c>
      <c r="E14" s="227">
        <v>8762</v>
      </c>
      <c r="F14" s="227">
        <v>-23361</v>
      </c>
      <c r="G14" s="227">
        <v>225917</v>
      </c>
      <c r="H14" s="228"/>
      <c r="I14" s="225"/>
      <c r="J14" s="232" t="s">
        <v>68</v>
      </c>
      <c r="K14" s="227">
        <v>847051</v>
      </c>
      <c r="L14" s="227">
        <v>225917</v>
      </c>
      <c r="M14" s="227">
        <v>-621134</v>
      </c>
      <c r="N14" s="212"/>
    </row>
    <row r="15" spans="1:14" x14ac:dyDescent="0.2">
      <c r="A15" s="233"/>
      <c r="C15" s="223"/>
      <c r="D15" s="223"/>
      <c r="E15" s="223"/>
      <c r="F15" s="223"/>
      <c r="G15" s="224"/>
      <c r="H15" s="212"/>
      <c r="I15" s="233"/>
      <c r="K15" s="223"/>
      <c r="L15" s="223"/>
      <c r="M15" s="223"/>
      <c r="N15" s="212"/>
    </row>
    <row r="16" spans="1:14" x14ac:dyDescent="0.2">
      <c r="A16" s="225" t="s">
        <v>164</v>
      </c>
      <c r="B16" s="209" t="s">
        <v>142</v>
      </c>
      <c r="C16" s="226">
        <v>103068</v>
      </c>
      <c r="D16" s="226">
        <v>33516</v>
      </c>
      <c r="E16" s="226">
        <v>6039</v>
      </c>
      <c r="F16" s="226">
        <v>7412</v>
      </c>
      <c r="G16" s="227">
        <v>150035</v>
      </c>
      <c r="H16" s="228"/>
      <c r="I16" s="225" t="s">
        <v>164</v>
      </c>
      <c r="J16" s="209" t="s">
        <v>142</v>
      </c>
      <c r="K16" s="226">
        <v>396163</v>
      </c>
      <c r="L16" s="226">
        <v>150035</v>
      </c>
      <c r="M16" s="226">
        <v>-246128</v>
      </c>
      <c r="N16" s="212"/>
    </row>
    <row r="17" spans="1:14" x14ac:dyDescent="0.2">
      <c r="A17" s="225" t="s">
        <v>164</v>
      </c>
      <c r="B17" s="209" t="s">
        <v>144</v>
      </c>
      <c r="C17" s="226">
        <v>72600</v>
      </c>
      <c r="D17" s="226">
        <v>34462</v>
      </c>
      <c r="E17" s="226">
        <v>-12341</v>
      </c>
      <c r="F17" s="226">
        <v>23874</v>
      </c>
      <c r="G17" s="227">
        <v>118595</v>
      </c>
      <c r="H17" s="228"/>
      <c r="I17" s="225" t="s">
        <v>164</v>
      </c>
      <c r="J17" s="209" t="s">
        <v>144</v>
      </c>
      <c r="K17" s="226">
        <v>247815</v>
      </c>
      <c r="L17" s="226">
        <v>118595</v>
      </c>
      <c r="M17" s="226">
        <v>-129220</v>
      </c>
      <c r="N17" s="212"/>
    </row>
    <row r="18" spans="1:14" x14ac:dyDescent="0.2">
      <c r="A18" s="225" t="s">
        <v>164</v>
      </c>
      <c r="B18" s="209" t="s">
        <v>145</v>
      </c>
      <c r="C18" s="226">
        <v>96825</v>
      </c>
      <c r="D18" s="226">
        <v>34473</v>
      </c>
      <c r="E18" s="226">
        <v>-3127</v>
      </c>
      <c r="F18" s="226">
        <v>24267</v>
      </c>
      <c r="G18" s="227">
        <v>152438</v>
      </c>
      <c r="H18" s="228"/>
      <c r="I18" s="225" t="s">
        <v>164</v>
      </c>
      <c r="J18" s="209" t="s">
        <v>145</v>
      </c>
      <c r="K18" s="226">
        <v>391667</v>
      </c>
      <c r="L18" s="226">
        <v>152438</v>
      </c>
      <c r="M18" s="226">
        <v>-239229</v>
      </c>
      <c r="N18" s="212"/>
    </row>
    <row r="19" spans="1:14" x14ac:dyDescent="0.2">
      <c r="A19" s="225" t="s">
        <v>164</v>
      </c>
      <c r="B19" s="209" t="s">
        <v>169</v>
      </c>
      <c r="C19" s="226">
        <v>101845</v>
      </c>
      <c r="D19" s="226">
        <v>34650</v>
      </c>
      <c r="E19" s="226">
        <v>274</v>
      </c>
      <c r="F19" s="226">
        <v>22156</v>
      </c>
      <c r="G19" s="227">
        <v>158925</v>
      </c>
      <c r="H19" s="228"/>
      <c r="I19" s="225" t="s">
        <v>164</v>
      </c>
      <c r="J19" s="209" t="s">
        <v>169</v>
      </c>
      <c r="K19" s="226">
        <v>444968</v>
      </c>
      <c r="L19" s="226">
        <v>158925</v>
      </c>
      <c r="M19" s="226">
        <v>-286043</v>
      </c>
      <c r="N19" s="212"/>
    </row>
    <row r="20" spans="1:14" x14ac:dyDescent="0.2">
      <c r="A20" s="225" t="s">
        <v>164</v>
      </c>
      <c r="B20" s="209" t="s">
        <v>147</v>
      </c>
      <c r="C20" s="226">
        <v>14242</v>
      </c>
      <c r="D20" s="226">
        <v>39384</v>
      </c>
      <c r="E20" s="226">
        <v>7964</v>
      </c>
      <c r="F20" s="226">
        <v>43949</v>
      </c>
      <c r="G20" s="227">
        <v>105539</v>
      </c>
      <c r="H20" s="228"/>
      <c r="I20" s="225" t="s">
        <v>164</v>
      </c>
      <c r="J20" s="209" t="s">
        <v>147</v>
      </c>
      <c r="K20" s="226">
        <v>387539</v>
      </c>
      <c r="L20" s="226">
        <v>105539</v>
      </c>
      <c r="M20" s="226">
        <v>-282000</v>
      </c>
      <c r="N20" s="212"/>
    </row>
    <row r="21" spans="1:14" x14ac:dyDescent="0.2">
      <c r="A21" s="225" t="s">
        <v>164</v>
      </c>
      <c r="B21" s="209" t="s">
        <v>143</v>
      </c>
      <c r="C21" s="226">
        <v>51774</v>
      </c>
      <c r="D21" s="226">
        <v>17999</v>
      </c>
      <c r="E21" s="226">
        <v>3479</v>
      </c>
      <c r="F21" s="226">
        <v>3709</v>
      </c>
      <c r="G21" s="227">
        <v>76961</v>
      </c>
      <c r="H21" s="228"/>
      <c r="I21" s="225" t="s">
        <v>164</v>
      </c>
      <c r="J21" s="209" t="s">
        <v>143</v>
      </c>
      <c r="K21" s="226">
        <v>149978</v>
      </c>
      <c r="L21" s="226">
        <v>76961</v>
      </c>
      <c r="M21" s="226">
        <v>-73017</v>
      </c>
      <c r="N21" s="212"/>
    </row>
    <row r="22" spans="1:14" x14ac:dyDescent="0.2">
      <c r="A22" s="225" t="s">
        <v>164</v>
      </c>
      <c r="B22" s="209" t="s">
        <v>146</v>
      </c>
      <c r="C22" s="226">
        <v>51774</v>
      </c>
      <c r="D22" s="226">
        <v>17998</v>
      </c>
      <c r="E22" s="226">
        <v>3478</v>
      </c>
      <c r="F22" s="226">
        <v>3709</v>
      </c>
      <c r="G22" s="227">
        <v>76959</v>
      </c>
      <c r="H22" s="228"/>
      <c r="I22" s="225" t="s">
        <v>164</v>
      </c>
      <c r="J22" s="209" t="s">
        <v>146</v>
      </c>
      <c r="K22" s="226">
        <v>149980</v>
      </c>
      <c r="L22" s="226">
        <v>76959</v>
      </c>
      <c r="M22" s="226">
        <v>-73021</v>
      </c>
      <c r="N22" s="212"/>
    </row>
    <row r="23" spans="1:14" x14ac:dyDescent="0.2">
      <c r="A23" s="225" t="s">
        <v>164</v>
      </c>
      <c r="B23" s="234" t="s">
        <v>4051</v>
      </c>
      <c r="C23" s="230">
        <v>2456</v>
      </c>
      <c r="D23" s="230">
        <v>3870</v>
      </c>
      <c r="E23" s="230">
        <v>-2512</v>
      </c>
      <c r="F23" s="230">
        <v>21371</v>
      </c>
      <c r="G23" s="231">
        <v>25185</v>
      </c>
      <c r="H23" s="228"/>
      <c r="I23" s="225" t="s">
        <v>164</v>
      </c>
      <c r="J23" s="234" t="s">
        <v>4051</v>
      </c>
      <c r="K23" s="230">
        <v>12454</v>
      </c>
      <c r="L23" s="230">
        <v>25185</v>
      </c>
      <c r="M23" s="230">
        <v>12731</v>
      </c>
      <c r="N23" s="212"/>
    </row>
    <row r="24" spans="1:14" x14ac:dyDescent="0.2">
      <c r="A24" s="225"/>
      <c r="B24" s="232" t="s">
        <v>67</v>
      </c>
      <c r="C24" s="227">
        <v>494584</v>
      </c>
      <c r="D24" s="227">
        <v>216352</v>
      </c>
      <c r="E24" s="227">
        <v>3254</v>
      </c>
      <c r="F24" s="227">
        <v>150447</v>
      </c>
      <c r="G24" s="227">
        <v>864637</v>
      </c>
      <c r="H24" s="228"/>
      <c r="I24" s="225"/>
      <c r="J24" s="232" t="s">
        <v>67</v>
      </c>
      <c r="K24" s="227">
        <v>2180564</v>
      </c>
      <c r="L24" s="227">
        <v>864637</v>
      </c>
      <c r="M24" s="227">
        <v>-1315927</v>
      </c>
      <c r="N24" s="212"/>
    </row>
    <row r="25" spans="1:14" x14ac:dyDescent="0.2">
      <c r="A25" s="233"/>
      <c r="C25" s="226"/>
      <c r="D25" s="226"/>
      <c r="E25" s="226"/>
      <c r="F25" s="226"/>
      <c r="G25" s="227"/>
      <c r="H25" s="228"/>
      <c r="I25" s="233"/>
      <c r="K25" s="226"/>
      <c r="L25" s="226"/>
      <c r="M25" s="226"/>
      <c r="N25" s="212"/>
    </row>
    <row r="26" spans="1:14" x14ac:dyDescent="0.2">
      <c r="A26" s="225" t="s">
        <v>164</v>
      </c>
      <c r="B26" s="209" t="s">
        <v>151</v>
      </c>
      <c r="C26" s="226">
        <v>21384</v>
      </c>
      <c r="D26" s="226">
        <v>64351</v>
      </c>
      <c r="E26" s="226">
        <v>15248</v>
      </c>
      <c r="F26" s="226">
        <v>12246</v>
      </c>
      <c r="G26" s="227">
        <v>113229</v>
      </c>
      <c r="H26" s="228"/>
      <c r="I26" s="225" t="s">
        <v>164</v>
      </c>
      <c r="J26" s="209" t="s">
        <v>151</v>
      </c>
      <c r="K26" s="226">
        <v>532151</v>
      </c>
      <c r="L26" s="226">
        <v>113229</v>
      </c>
      <c r="M26" s="226">
        <v>-418922</v>
      </c>
      <c r="N26" s="212"/>
    </row>
    <row r="27" spans="1:14" x14ac:dyDescent="0.2">
      <c r="A27" s="225" t="s">
        <v>164</v>
      </c>
      <c r="B27" s="209" t="s">
        <v>152</v>
      </c>
      <c r="C27" s="226">
        <v>-39257</v>
      </c>
      <c r="D27" s="226">
        <v>8523</v>
      </c>
      <c r="E27" s="226">
        <v>2044</v>
      </c>
      <c r="F27" s="226">
        <v>15822</v>
      </c>
      <c r="G27" s="227">
        <v>-12868</v>
      </c>
      <c r="H27" s="228"/>
      <c r="I27" s="225" t="s">
        <v>164</v>
      </c>
      <c r="J27" s="209" t="s">
        <v>152</v>
      </c>
      <c r="K27" s="226">
        <v>62584</v>
      </c>
      <c r="L27" s="226">
        <v>-12868</v>
      </c>
      <c r="M27" s="226">
        <v>-75452</v>
      </c>
      <c r="N27" s="212"/>
    </row>
    <row r="28" spans="1:14" x14ac:dyDescent="0.2">
      <c r="A28" s="225" t="s">
        <v>164</v>
      </c>
      <c r="B28" s="209" t="s">
        <v>153</v>
      </c>
      <c r="C28" s="226">
        <v>18219</v>
      </c>
      <c r="D28" s="226">
        <v>9433</v>
      </c>
      <c r="E28" s="226">
        <v>2226</v>
      </c>
      <c r="F28" s="226">
        <v>-3294</v>
      </c>
      <c r="G28" s="227">
        <v>26584</v>
      </c>
      <c r="H28" s="228"/>
      <c r="I28" s="225" t="s">
        <v>164</v>
      </c>
      <c r="J28" s="209" t="s">
        <v>153</v>
      </c>
      <c r="K28" s="226">
        <v>9881</v>
      </c>
      <c r="L28" s="226">
        <v>26584</v>
      </c>
      <c r="M28" s="226">
        <v>16703</v>
      </c>
      <c r="N28" s="212"/>
    </row>
    <row r="29" spans="1:14" x14ac:dyDescent="0.2">
      <c r="A29" s="225" t="s">
        <v>164</v>
      </c>
      <c r="B29" s="235" t="s">
        <v>154</v>
      </c>
      <c r="C29" s="230">
        <v>21566</v>
      </c>
      <c r="D29" s="230">
        <v>9486</v>
      </c>
      <c r="E29" s="230">
        <v>2237</v>
      </c>
      <c r="F29" s="230">
        <v>-4407</v>
      </c>
      <c r="G29" s="231">
        <v>28882</v>
      </c>
      <c r="H29" s="228"/>
      <c r="I29" s="225" t="s">
        <v>164</v>
      </c>
      <c r="J29" s="235" t="s">
        <v>154</v>
      </c>
      <c r="K29" s="230">
        <v>10721</v>
      </c>
      <c r="L29" s="230">
        <v>28882</v>
      </c>
      <c r="M29" s="230">
        <v>18161</v>
      </c>
      <c r="N29" s="212"/>
    </row>
    <row r="30" spans="1:14" x14ac:dyDescent="0.2">
      <c r="A30" s="225"/>
      <c r="B30" s="235"/>
      <c r="C30" s="230"/>
      <c r="D30" s="230"/>
      <c r="E30" s="230"/>
      <c r="F30" s="230"/>
      <c r="G30" s="231"/>
      <c r="H30" s="228"/>
      <c r="I30" s="225"/>
      <c r="J30" s="235"/>
      <c r="K30" s="230"/>
      <c r="L30" s="230"/>
      <c r="M30" s="230"/>
      <c r="N30" s="212"/>
    </row>
    <row r="31" spans="1:14" x14ac:dyDescent="0.2">
      <c r="A31" s="225"/>
      <c r="B31" s="235"/>
      <c r="C31" s="230"/>
      <c r="D31" s="230"/>
      <c r="E31" s="230"/>
      <c r="F31" s="230"/>
      <c r="G31" s="231"/>
      <c r="H31" s="228"/>
      <c r="I31" s="225"/>
      <c r="J31" s="235"/>
      <c r="K31" s="230"/>
      <c r="L31" s="230"/>
      <c r="M31" s="230"/>
      <c r="N31" s="212"/>
    </row>
    <row r="32" spans="1:14" x14ac:dyDescent="0.2">
      <c r="A32" s="225"/>
      <c r="B32" s="232" t="s">
        <v>69</v>
      </c>
      <c r="C32" s="227">
        <v>21912</v>
      </c>
      <c r="D32" s="227">
        <v>91793</v>
      </c>
      <c r="E32" s="227">
        <v>21755</v>
      </c>
      <c r="F32" s="227">
        <v>20367</v>
      </c>
      <c r="G32" s="227">
        <v>155827</v>
      </c>
      <c r="H32" s="228"/>
      <c r="I32" s="225"/>
      <c r="J32" s="232" t="s">
        <v>69</v>
      </c>
      <c r="K32" s="227">
        <v>615337</v>
      </c>
      <c r="L32" s="227">
        <v>155827</v>
      </c>
      <c r="M32" s="227">
        <v>-459510</v>
      </c>
      <c r="N32" s="212"/>
    </row>
    <row r="33" spans="1:14" x14ac:dyDescent="0.2">
      <c r="A33" s="233"/>
      <c r="H33" s="228"/>
      <c r="I33" s="233"/>
      <c r="N33" s="212"/>
    </row>
    <row r="34" spans="1:14" x14ac:dyDescent="0.2">
      <c r="A34" s="225" t="s">
        <v>164</v>
      </c>
      <c r="B34" s="226" t="s">
        <v>148</v>
      </c>
      <c r="C34" s="226">
        <v>19169</v>
      </c>
      <c r="D34" s="226">
        <v>2858</v>
      </c>
      <c r="E34" s="226">
        <v>215</v>
      </c>
      <c r="F34" s="226">
        <v>-9069</v>
      </c>
      <c r="G34" s="227">
        <v>13173</v>
      </c>
      <c r="H34" s="228"/>
      <c r="I34" s="225" t="s">
        <v>164</v>
      </c>
      <c r="J34" s="226" t="s">
        <v>148</v>
      </c>
      <c r="K34" s="226">
        <v>20665</v>
      </c>
      <c r="L34" s="226">
        <v>13173</v>
      </c>
      <c r="M34" s="226">
        <v>-7492</v>
      </c>
      <c r="N34" s="212"/>
    </row>
    <row r="35" spans="1:14" x14ac:dyDescent="0.2">
      <c r="A35" s="233"/>
      <c r="H35" s="228"/>
      <c r="I35" s="233"/>
      <c r="N35" s="212"/>
    </row>
    <row r="36" spans="1:14" x14ac:dyDescent="0.2">
      <c r="A36" s="225" t="s">
        <v>164</v>
      </c>
      <c r="B36" s="209" t="s">
        <v>168</v>
      </c>
      <c r="C36" s="226">
        <v>169923</v>
      </c>
      <c r="D36" s="226">
        <v>70264</v>
      </c>
      <c r="E36" s="226">
        <v>-40462</v>
      </c>
      <c r="F36" s="226">
        <v>-122293</v>
      </c>
      <c r="G36" s="227">
        <v>77432</v>
      </c>
      <c r="H36" s="228"/>
      <c r="I36" s="225" t="s">
        <v>164</v>
      </c>
      <c r="J36" s="209" t="s">
        <v>168</v>
      </c>
      <c r="K36" s="226">
        <v>74865</v>
      </c>
      <c r="L36" s="226">
        <v>77432</v>
      </c>
      <c r="M36" s="226">
        <v>2567</v>
      </c>
      <c r="N36" s="212"/>
    </row>
    <row r="37" spans="1:14" ht="13.5" thickBot="1" x14ac:dyDescent="0.25">
      <c r="A37" s="236"/>
      <c r="B37" s="236"/>
      <c r="C37" s="236"/>
      <c r="D37" s="236"/>
      <c r="E37" s="236"/>
      <c r="F37" s="236"/>
      <c r="G37" s="237"/>
      <c r="H37" s="228"/>
      <c r="I37" s="236"/>
      <c r="J37" s="236"/>
      <c r="K37" s="236"/>
      <c r="L37" s="236"/>
      <c r="M37" s="236"/>
      <c r="N37" s="212"/>
    </row>
    <row r="38" spans="1:14" ht="13.5" thickBot="1" x14ac:dyDescent="0.25">
      <c r="A38" s="238"/>
      <c r="B38" s="239" t="s">
        <v>104</v>
      </c>
      <c r="C38" s="240">
        <v>874797</v>
      </c>
      <c r="D38" s="240">
        <v>452574</v>
      </c>
      <c r="E38" s="240">
        <v>-6476</v>
      </c>
      <c r="F38" s="240">
        <v>16091</v>
      </c>
      <c r="G38" s="240">
        <v>1336986</v>
      </c>
      <c r="H38" s="228"/>
      <c r="I38" s="238"/>
      <c r="J38" s="239" t="s">
        <v>104</v>
      </c>
      <c r="K38" s="240">
        <v>3738482</v>
      </c>
      <c r="L38" s="240">
        <v>1336986</v>
      </c>
      <c r="M38" s="240">
        <v>-2401496</v>
      </c>
      <c r="N38" s="212"/>
    </row>
    <row r="39" spans="1:14" x14ac:dyDescent="0.2">
      <c r="A39" s="223"/>
      <c r="B39" s="223"/>
      <c r="C39" s="223"/>
      <c r="D39" s="223"/>
      <c r="E39" s="223"/>
      <c r="F39" s="223"/>
      <c r="G39" s="224"/>
      <c r="H39" s="228"/>
      <c r="I39" s="223"/>
      <c r="J39" s="223"/>
      <c r="K39" s="223"/>
      <c r="L39" s="223"/>
      <c r="M39" s="223"/>
      <c r="N39" s="212"/>
    </row>
    <row r="40" spans="1:14" x14ac:dyDescent="0.2">
      <c r="A40" s="223"/>
      <c r="B40" s="223"/>
      <c r="C40" s="223"/>
      <c r="D40" s="223"/>
      <c r="E40" s="223"/>
      <c r="F40" s="223"/>
      <c r="G40" s="224"/>
      <c r="H40" s="228"/>
      <c r="I40" s="223"/>
      <c r="J40" s="223"/>
      <c r="K40" s="223"/>
      <c r="L40" s="223"/>
      <c r="M40" s="223"/>
      <c r="N40" s="212"/>
    </row>
    <row r="41" spans="1:14" x14ac:dyDescent="0.2">
      <c r="A41" s="225" t="s">
        <v>166</v>
      </c>
      <c r="B41" s="209" t="s">
        <v>149</v>
      </c>
      <c r="C41" s="226">
        <v>0</v>
      </c>
      <c r="D41" s="226">
        <v>0</v>
      </c>
      <c r="E41" s="226">
        <v>0</v>
      </c>
      <c r="F41" s="226">
        <v>0</v>
      </c>
      <c r="G41" s="227">
        <v>0</v>
      </c>
      <c r="H41" s="228"/>
      <c r="I41" s="225" t="s">
        <v>166</v>
      </c>
      <c r="J41" s="209" t="s">
        <v>149</v>
      </c>
      <c r="K41" s="226">
        <v>71854</v>
      </c>
      <c r="L41" s="226">
        <v>0</v>
      </c>
      <c r="M41" s="226">
        <v>-71854</v>
      </c>
      <c r="N41" s="212"/>
    </row>
    <row r="42" spans="1:14" x14ac:dyDescent="0.2">
      <c r="A42" s="225" t="s">
        <v>166</v>
      </c>
      <c r="B42" s="241" t="s">
        <v>4052</v>
      </c>
      <c r="C42" s="226">
        <v>0</v>
      </c>
      <c r="D42" s="226">
        <v>0</v>
      </c>
      <c r="E42" s="226">
        <v>0</v>
      </c>
      <c r="F42" s="226">
        <v>0</v>
      </c>
      <c r="G42" s="227">
        <v>0</v>
      </c>
      <c r="H42" s="228"/>
      <c r="I42" s="225" t="s">
        <v>166</v>
      </c>
      <c r="J42" s="241" t="s">
        <v>4052</v>
      </c>
      <c r="K42" s="226">
        <v>0</v>
      </c>
      <c r="L42" s="226">
        <v>0</v>
      </c>
      <c r="M42" s="226">
        <v>0</v>
      </c>
      <c r="N42" s="212"/>
    </row>
    <row r="43" spans="1:14" x14ac:dyDescent="0.2">
      <c r="A43" s="225" t="s">
        <v>166</v>
      </c>
      <c r="B43" s="241" t="s">
        <v>4053</v>
      </c>
      <c r="C43" s="226">
        <v>0</v>
      </c>
      <c r="D43" s="226">
        <v>0</v>
      </c>
      <c r="E43" s="226">
        <v>0</v>
      </c>
      <c r="F43" s="226">
        <v>0</v>
      </c>
      <c r="G43" s="227">
        <v>0</v>
      </c>
      <c r="H43" s="228"/>
      <c r="I43" s="225" t="s">
        <v>166</v>
      </c>
      <c r="J43" s="241" t="s">
        <v>4053</v>
      </c>
      <c r="K43" s="226">
        <v>0</v>
      </c>
      <c r="L43" s="226">
        <v>0</v>
      </c>
      <c r="M43" s="226">
        <v>0</v>
      </c>
      <c r="N43" s="212"/>
    </row>
    <row r="44" spans="1:14" x14ac:dyDescent="0.2">
      <c r="A44" s="225" t="s">
        <v>166</v>
      </c>
      <c r="B44" s="241" t="s">
        <v>4054</v>
      </c>
      <c r="C44" s="226">
        <v>0</v>
      </c>
      <c r="D44" s="226">
        <v>0</v>
      </c>
      <c r="E44" s="226">
        <v>0</v>
      </c>
      <c r="F44" s="226">
        <v>0</v>
      </c>
      <c r="G44" s="227">
        <v>0</v>
      </c>
      <c r="H44" s="228"/>
      <c r="I44" s="225" t="s">
        <v>166</v>
      </c>
      <c r="J44" s="241" t="s">
        <v>4054</v>
      </c>
      <c r="K44" s="226">
        <v>25844</v>
      </c>
      <c r="L44" s="226">
        <v>0</v>
      </c>
      <c r="M44" s="226">
        <v>-25844</v>
      </c>
      <c r="N44" s="212"/>
    </row>
    <row r="45" spans="1:14" x14ac:dyDescent="0.2">
      <c r="A45" s="225" t="s">
        <v>166</v>
      </c>
      <c r="B45" s="241" t="s">
        <v>4055</v>
      </c>
      <c r="C45" s="226">
        <v>0</v>
      </c>
      <c r="D45" s="226">
        <v>0</v>
      </c>
      <c r="E45" s="226">
        <v>0</v>
      </c>
      <c r="F45" s="226">
        <v>0</v>
      </c>
      <c r="G45" s="227">
        <v>0</v>
      </c>
      <c r="H45" s="228"/>
      <c r="I45" s="225" t="s">
        <v>166</v>
      </c>
      <c r="J45" s="241" t="s">
        <v>4055</v>
      </c>
      <c r="K45" s="226">
        <v>40723</v>
      </c>
      <c r="L45" s="226">
        <v>0</v>
      </c>
      <c r="M45" s="226">
        <v>-40723</v>
      </c>
      <c r="N45" s="212"/>
    </row>
    <row r="46" spans="1:14" x14ac:dyDescent="0.2">
      <c r="A46" s="225" t="s">
        <v>166</v>
      </c>
      <c r="B46" s="241" t="s">
        <v>4056</v>
      </c>
      <c r="C46" s="226">
        <v>0</v>
      </c>
      <c r="D46" s="226">
        <v>0</v>
      </c>
      <c r="E46" s="226">
        <v>0</v>
      </c>
      <c r="F46" s="226">
        <v>0</v>
      </c>
      <c r="G46" s="227">
        <v>0</v>
      </c>
      <c r="H46" s="228"/>
      <c r="I46" s="225" t="s">
        <v>166</v>
      </c>
      <c r="J46" s="241" t="s">
        <v>4056</v>
      </c>
      <c r="K46" s="226">
        <v>0</v>
      </c>
      <c r="L46" s="226">
        <v>0</v>
      </c>
      <c r="M46" s="226">
        <v>0</v>
      </c>
      <c r="N46" s="212"/>
    </row>
    <row r="47" spans="1:14" x14ac:dyDescent="0.2">
      <c r="A47" s="225" t="s">
        <v>166</v>
      </c>
      <c r="B47" s="209" t="s">
        <v>4057</v>
      </c>
      <c r="C47" s="226">
        <v>0</v>
      </c>
      <c r="D47" s="226">
        <v>0</v>
      </c>
      <c r="E47" s="226">
        <v>0</v>
      </c>
      <c r="F47" s="226">
        <v>0</v>
      </c>
      <c r="G47" s="227">
        <v>0</v>
      </c>
      <c r="H47" s="228"/>
      <c r="I47" s="225" t="s">
        <v>166</v>
      </c>
      <c r="J47" s="209" t="s">
        <v>4057</v>
      </c>
      <c r="K47" s="226">
        <v>0</v>
      </c>
      <c r="L47" s="226">
        <v>0</v>
      </c>
      <c r="M47" s="226">
        <v>0</v>
      </c>
      <c r="N47" s="212"/>
    </row>
    <row r="48" spans="1:14" x14ac:dyDescent="0.2">
      <c r="A48" s="225" t="s">
        <v>166</v>
      </c>
      <c r="B48" s="230" t="s">
        <v>150</v>
      </c>
      <c r="C48" s="230">
        <v>0</v>
      </c>
      <c r="D48" s="230">
        <v>0</v>
      </c>
      <c r="E48" s="230">
        <v>0</v>
      </c>
      <c r="F48" s="230">
        <v>0</v>
      </c>
      <c r="G48" s="231">
        <v>0</v>
      </c>
      <c r="H48" s="228"/>
      <c r="I48" s="225" t="s">
        <v>166</v>
      </c>
      <c r="J48" s="230" t="s">
        <v>150</v>
      </c>
      <c r="K48" s="230">
        <v>0</v>
      </c>
      <c r="L48" s="230">
        <v>0</v>
      </c>
      <c r="M48" s="230">
        <v>0</v>
      </c>
      <c r="N48" s="212"/>
    </row>
    <row r="49" spans="1:14" x14ac:dyDescent="0.2">
      <c r="A49" s="233"/>
      <c r="B49" s="232" t="s">
        <v>70</v>
      </c>
      <c r="C49" s="227">
        <v>0</v>
      </c>
      <c r="D49" s="227">
        <v>0</v>
      </c>
      <c r="E49" s="227">
        <v>0</v>
      </c>
      <c r="F49" s="227">
        <v>0</v>
      </c>
      <c r="G49" s="227">
        <v>0</v>
      </c>
      <c r="H49" s="228"/>
      <c r="I49" s="233"/>
      <c r="J49" s="232" t="s">
        <v>70</v>
      </c>
      <c r="K49" s="227">
        <v>138421</v>
      </c>
      <c r="L49" s="227">
        <v>0</v>
      </c>
      <c r="M49" s="227">
        <v>-138421</v>
      </c>
      <c r="N49" s="212"/>
    </row>
    <row r="50" spans="1:14" ht="13.5" thickBot="1" x14ac:dyDescent="0.25">
      <c r="A50" s="236"/>
      <c r="B50" s="236"/>
      <c r="C50" s="236"/>
      <c r="D50" s="236"/>
      <c r="E50" s="236"/>
      <c r="F50" s="236"/>
      <c r="G50" s="237"/>
      <c r="H50" s="228"/>
      <c r="I50" s="236"/>
      <c r="J50" s="236"/>
      <c r="K50" s="236"/>
      <c r="L50" s="236"/>
      <c r="M50" s="236"/>
      <c r="N50" s="212"/>
    </row>
    <row r="51" spans="1:14" ht="13.5" thickBot="1" x14ac:dyDescent="0.25">
      <c r="A51" s="238"/>
      <c r="B51" s="239" t="s">
        <v>105</v>
      </c>
      <c r="C51" s="240">
        <v>0</v>
      </c>
      <c r="D51" s="240">
        <v>0</v>
      </c>
      <c r="E51" s="240">
        <v>0</v>
      </c>
      <c r="F51" s="240">
        <v>0</v>
      </c>
      <c r="G51" s="240">
        <v>0</v>
      </c>
      <c r="H51" s="228"/>
      <c r="I51" s="238"/>
      <c r="J51" s="239" t="s">
        <v>105</v>
      </c>
      <c r="K51" s="240">
        <v>138421</v>
      </c>
      <c r="L51" s="240">
        <v>0</v>
      </c>
      <c r="M51" s="240">
        <v>-138421</v>
      </c>
      <c r="N51" s="212"/>
    </row>
    <row r="52" spans="1:14" x14ac:dyDescent="0.2">
      <c r="A52" s="223"/>
      <c r="B52" s="223"/>
      <c r="C52" s="223"/>
      <c r="D52" s="223"/>
      <c r="E52" s="223"/>
      <c r="F52" s="223"/>
      <c r="G52" s="224"/>
      <c r="H52" s="228"/>
      <c r="I52" s="223"/>
      <c r="J52" s="223"/>
      <c r="K52" s="223"/>
      <c r="L52" s="223"/>
      <c r="M52" s="223"/>
      <c r="N52" s="212"/>
    </row>
    <row r="53" spans="1:14" x14ac:dyDescent="0.2">
      <c r="A53" s="223"/>
      <c r="B53" s="223"/>
      <c r="C53" s="223"/>
      <c r="D53" s="223"/>
      <c r="E53" s="223"/>
      <c r="F53" s="223"/>
      <c r="G53" s="224"/>
      <c r="H53" s="228"/>
      <c r="I53" s="223"/>
      <c r="J53" s="223"/>
      <c r="K53" s="223"/>
      <c r="L53" s="223"/>
      <c r="M53" s="223"/>
      <c r="N53" s="212"/>
    </row>
    <row r="54" spans="1:14" x14ac:dyDescent="0.2">
      <c r="A54" s="225" t="s">
        <v>4058</v>
      </c>
      <c r="B54" s="209" t="s">
        <v>4059</v>
      </c>
      <c r="C54" s="226">
        <v>0</v>
      </c>
      <c r="D54" s="226">
        <v>0</v>
      </c>
      <c r="E54" s="226">
        <v>0</v>
      </c>
      <c r="F54" s="226">
        <v>0</v>
      </c>
      <c r="G54" s="227">
        <v>0</v>
      </c>
      <c r="H54" s="228"/>
      <c r="I54" s="225" t="s">
        <v>4058</v>
      </c>
      <c r="J54" s="209" t="s">
        <v>4059</v>
      </c>
      <c r="K54" s="226">
        <v>0</v>
      </c>
      <c r="L54" s="226">
        <v>0</v>
      </c>
      <c r="M54" s="226">
        <v>0</v>
      </c>
      <c r="N54" s="212"/>
    </row>
    <row r="55" spans="1:14" x14ac:dyDescent="0.2">
      <c r="A55" s="233"/>
      <c r="B55" s="226"/>
      <c r="C55" s="226"/>
      <c r="D55" s="226"/>
      <c r="E55" s="226"/>
      <c r="F55" s="226"/>
      <c r="G55" s="227"/>
      <c r="H55" s="228"/>
      <c r="I55" s="233"/>
      <c r="J55" s="226"/>
      <c r="K55" s="226"/>
      <c r="L55" s="226"/>
      <c r="M55" s="226"/>
      <c r="N55" s="212"/>
    </row>
    <row r="56" spans="1:14" x14ac:dyDescent="0.2">
      <c r="A56" s="225" t="s">
        <v>4058</v>
      </c>
      <c r="B56" s="209" t="s">
        <v>4060</v>
      </c>
      <c r="C56" s="226">
        <v>0</v>
      </c>
      <c r="D56" s="226">
        <v>0</v>
      </c>
      <c r="E56" s="226">
        <v>0</v>
      </c>
      <c r="F56" s="226">
        <v>0</v>
      </c>
      <c r="G56" s="227">
        <v>0</v>
      </c>
      <c r="H56" s="228"/>
      <c r="I56" s="225" t="s">
        <v>4058</v>
      </c>
      <c r="J56" s="209" t="s">
        <v>4060</v>
      </c>
      <c r="K56" s="226">
        <v>0</v>
      </c>
      <c r="L56" s="226">
        <v>0</v>
      </c>
      <c r="M56" s="226">
        <v>0</v>
      </c>
      <c r="N56" s="212"/>
    </row>
    <row r="57" spans="1:14" x14ac:dyDescent="0.2">
      <c r="A57" s="223"/>
      <c r="B57" s="223"/>
      <c r="C57" s="223"/>
      <c r="D57" s="223"/>
      <c r="E57" s="223"/>
      <c r="F57" s="223"/>
      <c r="G57" s="224"/>
      <c r="H57" s="228"/>
      <c r="I57" s="223"/>
      <c r="J57" s="223"/>
      <c r="K57" s="223"/>
      <c r="L57" s="223"/>
      <c r="M57" s="223"/>
      <c r="N57" s="212"/>
    </row>
    <row r="58" spans="1:14" ht="13.5" thickBot="1" x14ac:dyDescent="0.25">
      <c r="A58" s="236"/>
      <c r="B58" s="236"/>
      <c r="C58" s="236"/>
      <c r="D58" s="236"/>
      <c r="E58" s="236"/>
      <c r="F58" s="236"/>
      <c r="G58" s="237"/>
      <c r="H58" s="228"/>
      <c r="I58" s="236"/>
      <c r="J58" s="236"/>
      <c r="K58" s="236"/>
      <c r="L58" s="236"/>
      <c r="M58" s="236"/>
      <c r="N58" s="212"/>
    </row>
    <row r="59" spans="1:14" ht="13.5" thickBot="1" x14ac:dyDescent="0.25">
      <c r="A59" s="238"/>
      <c r="B59" s="242" t="s">
        <v>71</v>
      </c>
      <c r="C59" s="240">
        <v>874797</v>
      </c>
      <c r="D59" s="240">
        <v>452574</v>
      </c>
      <c r="E59" s="240">
        <v>-6476</v>
      </c>
      <c r="F59" s="240">
        <v>16091</v>
      </c>
      <c r="G59" s="240">
        <v>1336986</v>
      </c>
      <c r="H59" s="228"/>
      <c r="I59" s="238"/>
      <c r="J59" s="242" t="s">
        <v>71</v>
      </c>
      <c r="K59" s="240">
        <v>3876903</v>
      </c>
      <c r="L59" s="240">
        <v>1336986</v>
      </c>
      <c r="M59" s="240">
        <v>-2539917</v>
      </c>
      <c r="N59" s="212"/>
    </row>
    <row r="60" spans="1:14" x14ac:dyDescent="0.2">
      <c r="A60" s="228"/>
      <c r="B60" s="228"/>
      <c r="C60" s="228"/>
      <c r="D60" s="228"/>
      <c r="E60" s="228"/>
      <c r="F60" s="228"/>
      <c r="G60" s="212"/>
      <c r="H60" s="212"/>
      <c r="I60" s="228"/>
      <c r="J60" s="228"/>
      <c r="K60" s="228"/>
      <c r="L60" s="228"/>
      <c r="M60" s="228"/>
      <c r="N60" s="243"/>
    </row>
  </sheetData>
  <printOptions horizontalCentered="1"/>
  <pageMargins left="1" right="1" top="1" bottom="1" header="1" footer="1"/>
  <pageSetup scale="47" orientation="portrait" blackAndWhite="1" vertic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2"/>
    <pageSetUpPr fitToPage="1"/>
  </sheetPr>
  <dimension ref="A1:M97"/>
  <sheetViews>
    <sheetView tabSelected="1" view="pageBreakPreview" zoomScaleNormal="100" zoomScaleSheetLayoutView="100" workbookViewId="0">
      <pane ySplit="6" topLeftCell="A7" activePane="bottomLeft" state="frozen"/>
      <selection pane="bottomLeft" activeCell="A7" sqref="A7"/>
    </sheetView>
  </sheetViews>
  <sheetFormatPr defaultRowHeight="12.75" x14ac:dyDescent="0.2"/>
  <cols>
    <col min="1" max="1" width="34.85546875" style="475" customWidth="1"/>
    <col min="2" max="6" width="14" style="475" customWidth="1"/>
    <col min="7" max="7" width="4.42578125" style="475" customWidth="1"/>
    <col min="8" max="8" width="35.140625" style="475" customWidth="1"/>
    <col min="9" max="11" width="14" style="475" customWidth="1"/>
    <col min="12" max="12" width="2.7109375" style="475" customWidth="1"/>
    <col min="13" max="16384" width="9.140625" style="475"/>
  </cols>
  <sheetData>
    <row r="1" spans="1:12" ht="15.75" x14ac:dyDescent="0.2">
      <c r="A1" s="481" t="s">
        <v>160</v>
      </c>
      <c r="B1" s="459"/>
      <c r="C1" s="482"/>
      <c r="D1" s="459"/>
      <c r="E1" s="459"/>
      <c r="F1" s="459"/>
      <c r="G1" s="459"/>
      <c r="H1" s="481" t="s">
        <v>160</v>
      </c>
      <c r="I1" s="459"/>
      <c r="J1" s="459"/>
      <c r="K1" s="459"/>
      <c r="L1" s="460"/>
    </row>
    <row r="2" spans="1:12" ht="15.75" x14ac:dyDescent="0.2">
      <c r="A2" s="483" t="s">
        <v>163</v>
      </c>
      <c r="B2" s="459"/>
      <c r="C2" s="459"/>
      <c r="D2" s="459"/>
      <c r="E2" s="459"/>
      <c r="F2" s="459"/>
      <c r="G2" s="459"/>
      <c r="H2" s="483" t="s">
        <v>163</v>
      </c>
      <c r="I2" s="459"/>
      <c r="J2" s="459"/>
      <c r="K2" s="459"/>
      <c r="L2" s="460"/>
    </row>
    <row r="3" spans="1:12" ht="15.75" x14ac:dyDescent="0.2">
      <c r="A3" s="481" t="s">
        <v>243</v>
      </c>
      <c r="B3" s="459"/>
      <c r="C3" s="459"/>
      <c r="D3" s="459"/>
      <c r="E3" s="459"/>
      <c r="F3" s="459"/>
      <c r="G3" s="459"/>
      <c r="H3" s="481" t="s">
        <v>228</v>
      </c>
      <c r="I3" s="459"/>
      <c r="J3" s="330" t="s">
        <v>231</v>
      </c>
      <c r="K3" s="330" t="s">
        <v>231</v>
      </c>
      <c r="L3" s="460"/>
    </row>
    <row r="4" spans="1:12" ht="15.75" x14ac:dyDescent="0.2">
      <c r="A4" s="483" t="s">
        <v>3972</v>
      </c>
      <c r="B4" s="459"/>
      <c r="C4" s="459"/>
      <c r="D4" s="459"/>
      <c r="E4" s="459"/>
      <c r="F4" s="459"/>
      <c r="G4" s="459"/>
      <c r="H4" s="483" t="s">
        <v>4895</v>
      </c>
      <c r="I4" s="330" t="s">
        <v>229</v>
      </c>
      <c r="J4" s="330" t="s">
        <v>232</v>
      </c>
      <c r="K4" s="330" t="s">
        <v>232</v>
      </c>
      <c r="L4" s="460"/>
    </row>
    <row r="5" spans="1:12" x14ac:dyDescent="0.2">
      <c r="A5" s="459"/>
      <c r="B5" s="460"/>
      <c r="C5" s="329" t="s">
        <v>170</v>
      </c>
      <c r="D5" s="424" t="s">
        <v>4862</v>
      </c>
      <c r="E5" s="330"/>
      <c r="F5" s="330"/>
      <c r="G5" s="330"/>
      <c r="H5" s="459"/>
      <c r="I5" s="330" t="s">
        <v>230</v>
      </c>
      <c r="J5" s="330" t="s">
        <v>230</v>
      </c>
      <c r="K5" s="330" t="s">
        <v>234</v>
      </c>
      <c r="L5" s="460"/>
    </row>
    <row r="6" spans="1:12" ht="13.5" thickBot="1" x14ac:dyDescent="0.25">
      <c r="A6" s="332" t="s">
        <v>15</v>
      </c>
      <c r="B6" s="331" t="s">
        <v>155</v>
      </c>
      <c r="C6" s="333" t="s">
        <v>171</v>
      </c>
      <c r="D6" s="331" t="s">
        <v>4740</v>
      </c>
      <c r="E6" s="331" t="s">
        <v>158</v>
      </c>
      <c r="F6" s="331" t="s">
        <v>159</v>
      </c>
      <c r="G6" s="330"/>
      <c r="H6" s="332" t="s">
        <v>15</v>
      </c>
      <c r="I6" s="333" t="s">
        <v>3959</v>
      </c>
      <c r="J6" s="333" t="s">
        <v>4734</v>
      </c>
      <c r="K6" s="331" t="s">
        <v>230</v>
      </c>
      <c r="L6" s="460"/>
    </row>
    <row r="7" spans="1:12" x14ac:dyDescent="0.2">
      <c r="A7" s="369"/>
      <c r="B7" s="369"/>
      <c r="C7" s="369"/>
      <c r="D7" s="369"/>
      <c r="E7" s="369"/>
      <c r="F7" s="335"/>
      <c r="G7" s="484"/>
      <c r="H7" s="369"/>
      <c r="I7" s="369"/>
      <c r="J7" s="369"/>
      <c r="K7" s="369"/>
      <c r="L7" s="460"/>
    </row>
    <row r="8" spans="1:12" x14ac:dyDescent="0.2">
      <c r="A8" s="485" t="s">
        <v>139</v>
      </c>
      <c r="B8" s="337">
        <f>ROUND('Bayside Common'!V20,0)</f>
        <v>22963</v>
      </c>
      <c r="C8" s="337">
        <f>ROUND('Bayside Common'!W20,0)</f>
        <v>35278</v>
      </c>
      <c r="D8" s="337">
        <f>ROUND('Bayside Common'!X20,0)</f>
        <v>204614</v>
      </c>
      <c r="E8" s="337">
        <f>ROUND('Bayside Common'!Y20,0)</f>
        <v>7692</v>
      </c>
      <c r="F8" s="338">
        <f t="shared" ref="F8:F11" si="0">SUM(B8:E8)</f>
        <v>270547</v>
      </c>
      <c r="G8" s="486"/>
      <c r="H8" s="485" t="s">
        <v>139</v>
      </c>
      <c r="I8" s="337">
        <f>'2012 FPSC Accruals'!G8</f>
        <v>130996</v>
      </c>
      <c r="J8" s="337">
        <f>F8</f>
        <v>270547</v>
      </c>
      <c r="K8" s="337">
        <f>J8-I8</f>
        <v>139551</v>
      </c>
      <c r="L8" s="460"/>
    </row>
    <row r="9" spans="1:12" x14ac:dyDescent="0.2">
      <c r="A9" s="487" t="s">
        <v>3973</v>
      </c>
      <c r="B9" s="337">
        <f>ROUND('Bayside Unit #1 (3xGT ...'!V20,0)</f>
        <v>143587</v>
      </c>
      <c r="C9" s="337">
        <f>ROUND('Bayside Unit #1 (3xGT ...'!W20,0)</f>
        <v>191546</v>
      </c>
      <c r="D9" s="337">
        <f>ROUND('Bayside Unit #1 (3xGT ...'!X20,0)</f>
        <v>-64984</v>
      </c>
      <c r="E9" s="337">
        <f>ROUND('Bayside Unit #1 (3xGT ...'!Y20,0)</f>
        <v>-202180</v>
      </c>
      <c r="F9" s="338">
        <f t="shared" si="0"/>
        <v>67969</v>
      </c>
      <c r="G9" s="486"/>
      <c r="H9" s="487" t="s">
        <v>3973</v>
      </c>
      <c r="I9" s="337">
        <f>'2012 FPSC Accruals'!G9</f>
        <v>74301</v>
      </c>
      <c r="J9" s="337">
        <f>F9</f>
        <v>67969</v>
      </c>
      <c r="K9" s="337">
        <f t="shared" ref="K9:K21" si="1">J9-I9</f>
        <v>-6332</v>
      </c>
      <c r="L9" s="460"/>
    </row>
    <row r="10" spans="1:12" x14ac:dyDescent="0.2">
      <c r="A10" s="487" t="s">
        <v>3974</v>
      </c>
      <c r="B10" s="337">
        <f>ROUND('Bayside Unit #2 (4xGT ...'!V20,0)</f>
        <v>189560</v>
      </c>
      <c r="C10" s="337">
        <f>ROUND('Bayside Unit #2 (4xGT ...'!W20,0)</f>
        <v>253725</v>
      </c>
      <c r="D10" s="337">
        <f>ROUND('Bayside Unit #2 (4xGT ...'!X20,0)</f>
        <v>-65479</v>
      </c>
      <c r="E10" s="337">
        <f>ROUND('Bayside Unit #2 (4xGT ...'!Y20,0)</f>
        <v>-270140</v>
      </c>
      <c r="F10" s="338">
        <f t="shared" si="0"/>
        <v>107666</v>
      </c>
      <c r="G10" s="486"/>
      <c r="H10" s="487" t="s">
        <v>3974</v>
      </c>
      <c r="I10" s="337">
        <f>'2012 FPSC Accruals'!G10</f>
        <v>101744</v>
      </c>
      <c r="J10" s="337">
        <f>F10</f>
        <v>107666</v>
      </c>
      <c r="K10" s="337">
        <f t="shared" si="1"/>
        <v>5922</v>
      </c>
      <c r="L10" s="460"/>
    </row>
    <row r="11" spans="1:12" x14ac:dyDescent="0.2">
      <c r="A11" s="488" t="s">
        <v>3975</v>
      </c>
      <c r="B11" s="341">
        <f>ROUND('Bayside GTs 3-6'!V20,0)</f>
        <v>31557</v>
      </c>
      <c r="C11" s="341">
        <f>ROUND('Bayside GTs 3-6'!W20,0)</f>
        <v>32711</v>
      </c>
      <c r="D11" s="341">
        <f>ROUND('Bayside GTs 3-6'!X20,0)</f>
        <v>-1994</v>
      </c>
      <c r="E11" s="341">
        <f>ROUND('Bayside GTs 3-6'!Y20,0)</f>
        <v>-62564</v>
      </c>
      <c r="F11" s="342">
        <f t="shared" si="0"/>
        <v>-290</v>
      </c>
      <c r="G11" s="486"/>
      <c r="H11" s="488" t="s">
        <v>3975</v>
      </c>
      <c r="I11" s="341">
        <f>'2012 FPSC Accruals'!G11</f>
        <v>20438</v>
      </c>
      <c r="J11" s="341">
        <f>F11</f>
        <v>-290</v>
      </c>
      <c r="K11" s="341">
        <f t="shared" ref="K11" si="2">J11-I11</f>
        <v>-20728</v>
      </c>
      <c r="L11" s="460"/>
    </row>
    <row r="12" spans="1:12" x14ac:dyDescent="0.2">
      <c r="A12" s="371" t="s">
        <v>68</v>
      </c>
      <c r="B12" s="338">
        <f>SUM(B8:B11)</f>
        <v>387667</v>
      </c>
      <c r="C12" s="338">
        <f t="shared" ref="C12:E12" si="3">SUM(C8:C11)</f>
        <v>513260</v>
      </c>
      <c r="D12" s="338">
        <f t="shared" si="3"/>
        <v>72157</v>
      </c>
      <c r="E12" s="338">
        <f t="shared" si="3"/>
        <v>-527192</v>
      </c>
      <c r="F12" s="338">
        <f t="shared" ref="F12" si="4">SUM(F8:F11)</f>
        <v>445892</v>
      </c>
      <c r="G12" s="486"/>
      <c r="H12" s="371" t="s">
        <v>68</v>
      </c>
      <c r="I12" s="338">
        <f t="shared" ref="I12" si="5">SUM(I8:I11)</f>
        <v>327479</v>
      </c>
      <c r="J12" s="338">
        <f t="shared" ref="J12" si="6">SUM(J8:J11)</f>
        <v>445892</v>
      </c>
      <c r="K12" s="338">
        <f t="shared" ref="K12" si="7">SUM(K8:K11)</f>
        <v>118413</v>
      </c>
      <c r="L12" s="460"/>
    </row>
    <row r="13" spans="1:12" x14ac:dyDescent="0.2">
      <c r="A13" s="464"/>
      <c r="B13" s="352"/>
      <c r="C13" s="352"/>
      <c r="D13" s="352"/>
      <c r="E13" s="352"/>
      <c r="F13" s="353"/>
      <c r="G13" s="486"/>
      <c r="H13" s="464"/>
      <c r="I13" s="352"/>
      <c r="J13" s="352"/>
      <c r="K13" s="352"/>
      <c r="L13" s="460"/>
    </row>
    <row r="14" spans="1:12" x14ac:dyDescent="0.2">
      <c r="A14" s="354" t="s">
        <v>4735</v>
      </c>
      <c r="B14" s="337">
        <f>ROUND('Big Bend Common (Handling)'!V20,0)</f>
        <v>-56464</v>
      </c>
      <c r="C14" s="337">
        <f>ROUND('Big Bend Common (Handling)'!W20,0)</f>
        <v>90317</v>
      </c>
      <c r="D14" s="337">
        <f>ROUND('Big Bend Common (Handling)'!X20,0)</f>
        <v>1682433</v>
      </c>
      <c r="E14" s="337">
        <f>ROUND('Big Bend Common (Handling)'!Y20,0)</f>
        <v>40091</v>
      </c>
      <c r="F14" s="338">
        <f>SUM(B14:E14)</f>
        <v>1756377</v>
      </c>
      <c r="G14" s="486"/>
      <c r="H14" s="354" t="s">
        <v>4735</v>
      </c>
      <c r="I14" s="337">
        <f>'2012 FPSC Accruals'!G14</f>
        <v>698900</v>
      </c>
      <c r="J14" s="337">
        <f>F14</f>
        <v>1756377</v>
      </c>
      <c r="K14" s="337">
        <f t="shared" si="1"/>
        <v>1057477</v>
      </c>
      <c r="L14" s="460"/>
    </row>
    <row r="15" spans="1:12" x14ac:dyDescent="0.2">
      <c r="A15" s="354" t="s">
        <v>3934</v>
      </c>
      <c r="B15" s="337">
        <f>ROUND('Big Bend Unit #4'!V20,0)</f>
        <v>118538</v>
      </c>
      <c r="C15" s="337">
        <f>ROUND('Big Bend Unit #4'!W20,0)</f>
        <v>210742</v>
      </c>
      <c r="D15" s="337">
        <f>ROUND('Big Bend Unit #4'!X20,0)</f>
        <v>82060</v>
      </c>
      <c r="E15" s="337">
        <f>ROUND('Big Bend Unit #4'!Y20,0)</f>
        <v>-33412</v>
      </c>
      <c r="F15" s="338">
        <f t="shared" ref="F15:F16" si="8">SUM(B15:E15)</f>
        <v>377928</v>
      </c>
      <c r="G15" s="486"/>
      <c r="H15" s="354" t="s">
        <v>3934</v>
      </c>
      <c r="I15" s="337">
        <f>'2012 FPSC Accruals'!G16</f>
        <v>102098</v>
      </c>
      <c r="J15" s="337">
        <f>F15</f>
        <v>377928</v>
      </c>
      <c r="K15" s="337">
        <f t="shared" si="1"/>
        <v>275830</v>
      </c>
      <c r="L15" s="460"/>
    </row>
    <row r="16" spans="1:12" x14ac:dyDescent="0.2">
      <c r="A16" s="487" t="s">
        <v>3976</v>
      </c>
      <c r="B16" s="337">
        <f>ROUND('Big Bend GT 4'!V20,0)</f>
        <v>7423</v>
      </c>
      <c r="C16" s="337">
        <f>ROUND('Big Bend GT 4'!W20,0)</f>
        <v>7750</v>
      </c>
      <c r="D16" s="337">
        <f>ROUND('Big Bend GT 4'!X20,0)</f>
        <v>-351</v>
      </c>
      <c r="E16" s="337">
        <f>ROUND('Big Bend GT 4'!Y20,0)</f>
        <v>-11621</v>
      </c>
      <c r="F16" s="338">
        <f t="shared" si="8"/>
        <v>3201</v>
      </c>
      <c r="G16" s="486"/>
      <c r="H16" s="487" t="s">
        <v>3976</v>
      </c>
      <c r="I16" s="337">
        <f>'2012 FPSC Accruals'!G17</f>
        <v>6339</v>
      </c>
      <c r="J16" s="337">
        <f>F16</f>
        <v>3201</v>
      </c>
      <c r="K16" s="337">
        <f t="shared" si="1"/>
        <v>-3138</v>
      </c>
      <c r="L16" s="460"/>
    </row>
    <row r="17" spans="1:12" x14ac:dyDescent="0.2">
      <c r="A17" s="488" t="s">
        <v>3977</v>
      </c>
      <c r="B17" s="341">
        <f>ROUND('Big Bend GTs 5-6'!V20,0)</f>
        <v>181958</v>
      </c>
      <c r="C17" s="341">
        <f>ROUND('Big Bend GTs 5-6'!W20,0)</f>
        <v>174556</v>
      </c>
      <c r="D17" s="341">
        <f>ROUND('Big Bend GTs 5-6'!X20,0)</f>
        <v>3764</v>
      </c>
      <c r="E17" s="341">
        <f>ROUND('Big Bend GTs 5-6'!Y20,0)</f>
        <v>-185893</v>
      </c>
      <c r="F17" s="342">
        <f t="shared" ref="F17" si="9">SUM(B17:E17)</f>
        <v>174385</v>
      </c>
      <c r="G17" s="486"/>
      <c r="H17" s="488" t="s">
        <v>3977</v>
      </c>
      <c r="I17" s="341">
        <f>'2012 FPSC Accruals'!G18</f>
        <v>0</v>
      </c>
      <c r="J17" s="341">
        <f>F17</f>
        <v>174385</v>
      </c>
      <c r="K17" s="341">
        <f t="shared" ref="K17" si="10">J17-I17</f>
        <v>174385</v>
      </c>
      <c r="L17" s="460"/>
    </row>
    <row r="18" spans="1:12" x14ac:dyDescent="0.2">
      <c r="A18" s="371" t="s">
        <v>67</v>
      </c>
      <c r="B18" s="338">
        <f>SUM(B14:B17)</f>
        <v>251455</v>
      </c>
      <c r="C18" s="338">
        <f>SUM(C14:C17)</f>
        <v>483365</v>
      </c>
      <c r="D18" s="338">
        <f>SUM(D14:D17)</f>
        <v>1767906</v>
      </c>
      <c r="E18" s="338">
        <f>SUM(E14:E17)</f>
        <v>-190835</v>
      </c>
      <c r="F18" s="338">
        <f>SUM(F14:F17)</f>
        <v>2311891</v>
      </c>
      <c r="G18" s="486"/>
      <c r="H18" s="371" t="s">
        <v>67</v>
      </c>
      <c r="I18" s="338">
        <f>SUM(I14:I17)</f>
        <v>807337</v>
      </c>
      <c r="J18" s="338">
        <f>SUM(J14:J17)</f>
        <v>2311891</v>
      </c>
      <c r="K18" s="338">
        <f>SUM(K14:K17)</f>
        <v>1504554</v>
      </c>
      <c r="L18" s="460"/>
    </row>
    <row r="19" spans="1:12" x14ac:dyDescent="0.2">
      <c r="A19" s="464"/>
      <c r="B19" s="337"/>
      <c r="C19" s="337"/>
      <c r="D19" s="337"/>
      <c r="E19" s="337"/>
      <c r="F19" s="338"/>
      <c r="G19" s="486"/>
      <c r="H19" s="464"/>
      <c r="I19" s="337"/>
      <c r="J19" s="337"/>
      <c r="K19" s="337"/>
      <c r="L19" s="460"/>
    </row>
    <row r="20" spans="1:12" x14ac:dyDescent="0.2">
      <c r="A20" s="354" t="s">
        <v>4736</v>
      </c>
      <c r="B20" s="337">
        <f>ROUND('Polk Common (Handling)'!V20,0)</f>
        <v>6407</v>
      </c>
      <c r="C20" s="337">
        <f>ROUND('Polk Common (Handling)'!W20,0)</f>
        <v>-47452</v>
      </c>
      <c r="D20" s="337">
        <f>ROUND('Polk Common (Handling)'!X20,0)</f>
        <v>377774</v>
      </c>
      <c r="E20" s="337">
        <f>ROUND('Polk Common (Handling)'!Y20,0)</f>
        <v>94148</v>
      </c>
      <c r="F20" s="338">
        <f t="shared" ref="F20:F25" si="11">SUM(B20:E20)</f>
        <v>430877</v>
      </c>
      <c r="G20" s="486"/>
      <c r="H20" s="354" t="s">
        <v>4736</v>
      </c>
      <c r="I20" s="337">
        <f>'2012 FPSC Accruals'!G21</f>
        <v>-283233</v>
      </c>
      <c r="J20" s="337">
        <f t="shared" ref="J20:J26" si="12">F20</f>
        <v>430877</v>
      </c>
      <c r="K20" s="337">
        <f t="shared" si="1"/>
        <v>714110</v>
      </c>
      <c r="L20" s="460"/>
    </row>
    <row r="21" spans="1:12" x14ac:dyDescent="0.2">
      <c r="A21" s="354" t="s">
        <v>3978</v>
      </c>
      <c r="B21" s="337">
        <f>ROUND('Polk Unit #1 (Gasifier ...'!V20,0)</f>
        <v>134938</v>
      </c>
      <c r="C21" s="337">
        <f>ROUND('Polk Unit #1 (Gasifier ...'!W20,0)</f>
        <v>163105</v>
      </c>
      <c r="D21" s="337">
        <f>ROUND('Polk Unit #1 (Gasifier ...'!X20,0)</f>
        <v>3852</v>
      </c>
      <c r="E21" s="337">
        <f>ROUND('Polk Unit #1 (Gasifier ...'!Y20,0)</f>
        <v>-151927</v>
      </c>
      <c r="F21" s="338">
        <f t="shared" si="11"/>
        <v>149968</v>
      </c>
      <c r="G21" s="486"/>
      <c r="H21" s="354" t="s">
        <v>3978</v>
      </c>
      <c r="I21" s="337">
        <f>'2012 FPSC Accruals'!G22</f>
        <v>-2690</v>
      </c>
      <c r="J21" s="337">
        <f t="shared" si="12"/>
        <v>149968</v>
      </c>
      <c r="K21" s="337">
        <f t="shared" si="1"/>
        <v>152658</v>
      </c>
      <c r="L21" s="460"/>
    </row>
    <row r="22" spans="1:12" x14ac:dyDescent="0.2">
      <c r="A22" s="354" t="s">
        <v>3937</v>
      </c>
      <c r="B22" s="337">
        <f>ROUND('Polk Unit #2'!V20,0)</f>
        <v>0</v>
      </c>
      <c r="C22" s="337">
        <f>ROUND('Polk Unit #2'!W20,0)</f>
        <v>0</v>
      </c>
      <c r="D22" s="337">
        <f>ROUND('Polk Unit #2'!X20,0)</f>
        <v>0</v>
      </c>
      <c r="E22" s="337">
        <f>ROUND('Polk Unit #2'!Y20,0)</f>
        <v>0</v>
      </c>
      <c r="F22" s="338">
        <f t="shared" si="11"/>
        <v>0</v>
      </c>
      <c r="G22" s="486"/>
      <c r="H22" s="354" t="s">
        <v>3937</v>
      </c>
      <c r="I22" s="337">
        <f>'2012 FPSC Accruals'!G23</f>
        <v>-11439</v>
      </c>
      <c r="J22" s="337">
        <f t="shared" si="12"/>
        <v>0</v>
      </c>
      <c r="K22" s="337">
        <f>J22-I22</f>
        <v>11439</v>
      </c>
      <c r="L22" s="460"/>
    </row>
    <row r="23" spans="1:12" x14ac:dyDescent="0.2">
      <c r="A23" s="354" t="s">
        <v>3938</v>
      </c>
      <c r="B23" s="337">
        <f>ROUND('Polk Unit #3'!V20,0)</f>
        <v>0</v>
      </c>
      <c r="C23" s="337">
        <f>ROUND('Polk Unit #3'!W20,0)</f>
        <v>0</v>
      </c>
      <c r="D23" s="337">
        <f>ROUND('Polk Unit #3'!X20,0)</f>
        <v>0</v>
      </c>
      <c r="E23" s="337">
        <f>ROUND('Polk Unit #3'!Y20,0)</f>
        <v>0</v>
      </c>
      <c r="F23" s="338">
        <f t="shared" si="11"/>
        <v>0</v>
      </c>
      <c r="G23" s="486"/>
      <c r="H23" s="354" t="s">
        <v>3938</v>
      </c>
      <c r="I23" s="337">
        <f>'2012 FPSC Accruals'!G24</f>
        <v>-5680</v>
      </c>
      <c r="J23" s="337">
        <f t="shared" si="12"/>
        <v>0</v>
      </c>
      <c r="K23" s="337">
        <f>J23-I23</f>
        <v>5680</v>
      </c>
      <c r="L23" s="460"/>
    </row>
    <row r="24" spans="1:12" x14ac:dyDescent="0.2">
      <c r="A24" s="354" t="s">
        <v>3939</v>
      </c>
      <c r="B24" s="337">
        <f>ROUND('Polk Unit #4'!V20,0)</f>
        <v>0</v>
      </c>
      <c r="C24" s="337">
        <f>ROUND('Polk Unit #4'!W20,0)</f>
        <v>0</v>
      </c>
      <c r="D24" s="337">
        <f>ROUND('Polk Unit #4'!X20,0)</f>
        <v>0</v>
      </c>
      <c r="E24" s="337">
        <f>ROUND('Polk Unit #4'!Y20,0)</f>
        <v>0</v>
      </c>
      <c r="F24" s="338">
        <f t="shared" si="11"/>
        <v>0</v>
      </c>
      <c r="G24" s="486"/>
      <c r="H24" s="354" t="s">
        <v>3939</v>
      </c>
      <c r="I24" s="337">
        <v>0</v>
      </c>
      <c r="J24" s="337">
        <f t="shared" si="12"/>
        <v>0</v>
      </c>
      <c r="K24" s="337">
        <f>J24-I24</f>
        <v>0</v>
      </c>
      <c r="L24" s="460"/>
    </row>
    <row r="25" spans="1:12" x14ac:dyDescent="0.2">
      <c r="A25" s="354" t="s">
        <v>3940</v>
      </c>
      <c r="B25" s="337">
        <f>ROUND('Polk Unit #5'!V20,0)</f>
        <v>0</v>
      </c>
      <c r="C25" s="337">
        <f>ROUND('Polk Unit #5'!W20,0)</f>
        <v>0</v>
      </c>
      <c r="D25" s="337">
        <f>ROUND('Polk Unit #5'!X20,0)</f>
        <v>0</v>
      </c>
      <c r="E25" s="337">
        <f>ROUND('Polk Unit #5'!Y20,0)</f>
        <v>0</v>
      </c>
      <c r="F25" s="338">
        <f t="shared" si="11"/>
        <v>0</v>
      </c>
      <c r="G25" s="486"/>
      <c r="H25" s="354" t="s">
        <v>3940</v>
      </c>
      <c r="I25" s="337">
        <v>0</v>
      </c>
      <c r="J25" s="337">
        <f t="shared" si="12"/>
        <v>0</v>
      </c>
      <c r="K25" s="337">
        <f>J25-I25</f>
        <v>0</v>
      </c>
      <c r="L25" s="460"/>
    </row>
    <row r="26" spans="1:12" x14ac:dyDescent="0.2">
      <c r="A26" s="489" t="s">
        <v>3979</v>
      </c>
      <c r="B26" s="341">
        <f>ROUND('Polk 2-5 (4xGT ...'!V20,0)</f>
        <v>168798</v>
      </c>
      <c r="C26" s="341">
        <f>ROUND('Polk 2-5 (4xGT ...'!W20,0)</f>
        <v>171884</v>
      </c>
      <c r="D26" s="341">
        <f>ROUND('Polk 2-5 (4xGT ...'!X20,0)</f>
        <v>-14</v>
      </c>
      <c r="E26" s="341">
        <f>ROUND('Polk 2-5 (4xGT ...'!Y20,0)</f>
        <v>-241259</v>
      </c>
      <c r="F26" s="342">
        <f t="shared" ref="F26" si="13">SUM(B26:E26)</f>
        <v>99409</v>
      </c>
      <c r="G26" s="486"/>
      <c r="H26" s="489" t="s">
        <v>3979</v>
      </c>
      <c r="I26" s="341">
        <f>'2012 FPSC Accruals'!G27</f>
        <v>0</v>
      </c>
      <c r="J26" s="341">
        <f t="shared" si="12"/>
        <v>99409</v>
      </c>
      <c r="K26" s="341">
        <f>J26-I26</f>
        <v>99409</v>
      </c>
      <c r="L26" s="460"/>
    </row>
    <row r="27" spans="1:12" x14ac:dyDescent="0.2">
      <c r="A27" s="371" t="s">
        <v>69</v>
      </c>
      <c r="B27" s="338">
        <f>SUM(B20:B26)</f>
        <v>310143</v>
      </c>
      <c r="C27" s="338">
        <f t="shared" ref="C27:E27" si="14">SUM(C20:C26)</f>
        <v>287537</v>
      </c>
      <c r="D27" s="338">
        <f t="shared" si="14"/>
        <v>381612</v>
      </c>
      <c r="E27" s="338">
        <f t="shared" si="14"/>
        <v>-299038</v>
      </c>
      <c r="F27" s="338">
        <f t="shared" ref="F27" si="15">SUM(F20:F26)</f>
        <v>680254</v>
      </c>
      <c r="G27" s="486"/>
      <c r="H27" s="371" t="s">
        <v>69</v>
      </c>
      <c r="I27" s="338">
        <f t="shared" ref="I27" si="16">SUM(I20:I26)</f>
        <v>-303042</v>
      </c>
      <c r="J27" s="338">
        <f t="shared" ref="J27" si="17">SUM(J20:J26)</f>
        <v>680254</v>
      </c>
      <c r="K27" s="338">
        <f t="shared" ref="K27" si="18">SUM(K20:K26)</f>
        <v>983296</v>
      </c>
      <c r="L27" s="460"/>
    </row>
    <row r="28" spans="1:12" x14ac:dyDescent="0.2">
      <c r="A28" s="464"/>
      <c r="B28" s="474"/>
      <c r="C28" s="474"/>
      <c r="D28" s="474"/>
      <c r="E28" s="474"/>
      <c r="F28" s="474"/>
      <c r="G28" s="486"/>
      <c r="H28" s="464"/>
      <c r="I28" s="474"/>
      <c r="J28" s="474"/>
      <c r="K28" s="474"/>
      <c r="L28" s="460"/>
    </row>
    <row r="29" spans="1:12" x14ac:dyDescent="0.2">
      <c r="A29" s="354" t="s">
        <v>3980</v>
      </c>
      <c r="B29" s="474"/>
      <c r="C29" s="474"/>
      <c r="D29" s="474"/>
      <c r="E29" s="474"/>
      <c r="F29" s="474"/>
      <c r="G29" s="486"/>
      <c r="H29" s="354" t="s">
        <v>3980</v>
      </c>
      <c r="I29" s="474"/>
      <c r="J29" s="474"/>
      <c r="K29" s="474"/>
      <c r="L29" s="460"/>
    </row>
    <row r="30" spans="1:12" x14ac:dyDescent="0.2">
      <c r="A30" s="354" t="s">
        <v>4738</v>
      </c>
      <c r="B30" s="337">
        <f>ROUND('Tampa International'!V20,0)</f>
        <v>23104</v>
      </c>
      <c r="C30" s="337">
        <f>ROUND('Tampa International'!W20,0)</f>
        <v>22551</v>
      </c>
      <c r="D30" s="337">
        <f>ROUND('Tampa International'!X20,0)</f>
        <v>3848</v>
      </c>
      <c r="E30" s="337">
        <f>ROUND('Tampa International'!Y20,0)</f>
        <v>-12696</v>
      </c>
      <c r="F30" s="338">
        <f t="shared" ref="F30:F41" si="19">SUM(B30:E30)</f>
        <v>36807</v>
      </c>
      <c r="G30" s="486"/>
      <c r="H30" s="354" t="s">
        <v>4738</v>
      </c>
      <c r="I30" s="337">
        <f>'2012 FPSC Accruals'!G31</f>
        <v>0</v>
      </c>
      <c r="J30" s="337">
        <f t="shared" ref="J30:J41" si="20">F30</f>
        <v>36807</v>
      </c>
      <c r="K30" s="337">
        <f t="shared" ref="K30:K41" si="21">J30-I30</f>
        <v>36807</v>
      </c>
      <c r="L30" s="460"/>
    </row>
    <row r="31" spans="1:12" x14ac:dyDescent="0.2">
      <c r="A31" s="464" t="s">
        <v>3982</v>
      </c>
      <c r="B31" s="337">
        <f>ROUND('Big Bend Solar'!V20,0)</f>
        <v>94664</v>
      </c>
      <c r="C31" s="337">
        <f>ROUND('Big Bend Solar'!W20,0)</f>
        <v>92240</v>
      </c>
      <c r="D31" s="337">
        <f>ROUND('Big Bend Solar'!X20,0)</f>
        <v>59369</v>
      </c>
      <c r="E31" s="337">
        <f>ROUND('Big Bend Solar'!Y20,0)</f>
        <v>-33270</v>
      </c>
      <c r="F31" s="338">
        <f t="shared" si="19"/>
        <v>213003</v>
      </c>
      <c r="G31" s="486"/>
      <c r="H31" s="464" t="s">
        <v>3982</v>
      </c>
      <c r="I31" s="337">
        <f>'2012 FPSC Accruals'!G32</f>
        <v>0</v>
      </c>
      <c r="J31" s="337">
        <f t="shared" si="20"/>
        <v>213003</v>
      </c>
      <c r="K31" s="337">
        <f t="shared" si="21"/>
        <v>213003</v>
      </c>
      <c r="L31" s="460"/>
    </row>
    <row r="32" spans="1:12" x14ac:dyDescent="0.2">
      <c r="A32" s="354" t="s">
        <v>4737</v>
      </c>
      <c r="B32" s="337">
        <f>ROUND('Legoland Solar'!V20,0)</f>
        <v>3969</v>
      </c>
      <c r="C32" s="337">
        <f>ROUND('Legoland Solar'!W20,0)</f>
        <v>3869</v>
      </c>
      <c r="D32" s="337">
        <f>ROUND('Legoland Solar'!X20,0)</f>
        <v>1432</v>
      </c>
      <c r="E32" s="337">
        <f>ROUND('Legoland Solar'!Y20,0)</f>
        <v>-1109</v>
      </c>
      <c r="F32" s="338">
        <f t="shared" si="19"/>
        <v>8161</v>
      </c>
      <c r="G32" s="486"/>
      <c r="H32" s="354" t="s">
        <v>4737</v>
      </c>
      <c r="I32" s="337">
        <f>'2012 FPSC Accruals'!G33</f>
        <v>0</v>
      </c>
      <c r="J32" s="337">
        <f t="shared" si="20"/>
        <v>8161</v>
      </c>
      <c r="K32" s="337">
        <f t="shared" si="21"/>
        <v>8161</v>
      </c>
      <c r="L32" s="460"/>
    </row>
    <row r="33" spans="1:12" x14ac:dyDescent="0.2">
      <c r="A33" s="464" t="s">
        <v>3984</v>
      </c>
      <c r="B33" s="337">
        <f>ROUND('Balm Solar'!V20,0)</f>
        <v>451787</v>
      </c>
      <c r="C33" s="337">
        <f>ROUND('Balm Solar'!W20,0)</f>
        <v>439728</v>
      </c>
      <c r="D33" s="337">
        <f>ROUND('Balm Solar'!X20,0)</f>
        <v>129789</v>
      </c>
      <c r="E33" s="337">
        <f>ROUND('Balm Solar'!Y20,0)</f>
        <v>-295982</v>
      </c>
      <c r="F33" s="338">
        <f t="shared" si="19"/>
        <v>725322</v>
      </c>
      <c r="G33" s="486"/>
      <c r="H33" s="464" t="s">
        <v>3984</v>
      </c>
      <c r="I33" s="337">
        <f>'2012 FPSC Accruals'!G34</f>
        <v>0</v>
      </c>
      <c r="J33" s="337">
        <f t="shared" si="20"/>
        <v>725322</v>
      </c>
      <c r="K33" s="337">
        <f t="shared" si="21"/>
        <v>725322</v>
      </c>
      <c r="L33" s="460"/>
    </row>
    <row r="34" spans="1:12" x14ac:dyDescent="0.2">
      <c r="A34" s="464" t="s">
        <v>3985</v>
      </c>
      <c r="B34" s="337">
        <f>ROUND('Bonnie Mine Solar'!V20,0)</f>
        <v>150775</v>
      </c>
      <c r="C34" s="337">
        <f>ROUND('Bonnie Mine Solar'!W20,0)</f>
        <v>146578</v>
      </c>
      <c r="D34" s="337">
        <f>ROUND('Bonnie Mine Solar'!X20,0)</f>
        <v>84838</v>
      </c>
      <c r="E34" s="337">
        <f>ROUND('Bonnie Mine Solar'!Y20,0)</f>
        <v>-92767</v>
      </c>
      <c r="F34" s="338">
        <f t="shared" si="19"/>
        <v>289424</v>
      </c>
      <c r="G34" s="486"/>
      <c r="H34" s="464" t="s">
        <v>3985</v>
      </c>
      <c r="I34" s="337">
        <f>'2012 FPSC Accruals'!G35</f>
        <v>0</v>
      </c>
      <c r="J34" s="337">
        <f t="shared" si="20"/>
        <v>289424</v>
      </c>
      <c r="K34" s="337">
        <f t="shared" si="21"/>
        <v>289424</v>
      </c>
      <c r="L34" s="460"/>
    </row>
    <row r="35" spans="1:12" x14ac:dyDescent="0.2">
      <c r="A35" s="464" t="s">
        <v>3986</v>
      </c>
      <c r="B35" s="337">
        <f>ROUND('Grange Hall Solar'!V20,0)</f>
        <v>245366</v>
      </c>
      <c r="C35" s="337">
        <f>ROUND('Grange Hall Solar'!W20,0)</f>
        <v>238517</v>
      </c>
      <c r="D35" s="337">
        <f>ROUND('Grange Hall Solar'!X20,0)</f>
        <v>88112</v>
      </c>
      <c r="E35" s="337">
        <f>ROUND('Grange Hall Solar'!Y20,0)</f>
        <v>-140125</v>
      </c>
      <c r="F35" s="338">
        <f t="shared" si="19"/>
        <v>431870</v>
      </c>
      <c r="G35" s="486"/>
      <c r="H35" s="464" t="s">
        <v>3986</v>
      </c>
      <c r="I35" s="337">
        <f>'2012 FPSC Accruals'!G36</f>
        <v>0</v>
      </c>
      <c r="J35" s="337">
        <f t="shared" si="20"/>
        <v>431870</v>
      </c>
      <c r="K35" s="337">
        <f t="shared" si="21"/>
        <v>431870</v>
      </c>
      <c r="L35" s="460"/>
    </row>
    <row r="36" spans="1:12" x14ac:dyDescent="0.2">
      <c r="A36" s="464" t="s">
        <v>3987</v>
      </c>
      <c r="B36" s="337">
        <f>ROUND('Lake Hancock Solar'!V20,0)</f>
        <v>190542</v>
      </c>
      <c r="C36" s="337">
        <f>ROUND('Lake Hancock Solar'!W20,0)</f>
        <v>185232</v>
      </c>
      <c r="D36" s="337">
        <f>ROUND('Lake Hancock Solar'!X20,0)</f>
        <v>73110</v>
      </c>
      <c r="E36" s="337">
        <f>ROUND('Lake Hancock Solar'!Y20,0)</f>
        <v>-111252</v>
      </c>
      <c r="F36" s="338">
        <f t="shared" si="19"/>
        <v>337632</v>
      </c>
      <c r="G36" s="486"/>
      <c r="H36" s="464" t="s">
        <v>3987</v>
      </c>
      <c r="I36" s="337">
        <f>'2012 FPSC Accruals'!G37</f>
        <v>0</v>
      </c>
      <c r="J36" s="337">
        <f t="shared" si="20"/>
        <v>337632</v>
      </c>
      <c r="K36" s="337">
        <f t="shared" si="21"/>
        <v>337632</v>
      </c>
      <c r="L36" s="460"/>
    </row>
    <row r="37" spans="1:12" x14ac:dyDescent="0.2">
      <c r="A37" s="464" t="s">
        <v>3988</v>
      </c>
      <c r="B37" s="337">
        <f>ROUND('Lithia Solar'!V20,0)</f>
        <v>277008</v>
      </c>
      <c r="C37" s="337">
        <f>ROUND('Lithia Solar'!W20,0)</f>
        <v>269277</v>
      </c>
      <c r="D37" s="337">
        <f>ROUND('Lithia Solar'!X20,0)</f>
        <v>141859</v>
      </c>
      <c r="E37" s="337">
        <f>ROUND('Lithia Solar'!Y20,0)</f>
        <v>-163566</v>
      </c>
      <c r="F37" s="338">
        <f t="shared" si="19"/>
        <v>524578</v>
      </c>
      <c r="G37" s="486"/>
      <c r="H37" s="464" t="s">
        <v>3988</v>
      </c>
      <c r="I37" s="337">
        <f>'2012 FPSC Accruals'!G38</f>
        <v>0</v>
      </c>
      <c r="J37" s="337">
        <f t="shared" si="20"/>
        <v>524578</v>
      </c>
      <c r="K37" s="337">
        <f t="shared" si="21"/>
        <v>524578</v>
      </c>
      <c r="L37" s="460"/>
    </row>
    <row r="38" spans="1:12" x14ac:dyDescent="0.2">
      <c r="A38" s="354" t="s">
        <v>3989</v>
      </c>
      <c r="B38" s="337">
        <f>ROUND('Little Manatee River Solar'!V20,0)</f>
        <v>287540</v>
      </c>
      <c r="C38" s="337">
        <f>ROUND('Little Manatee River Solar'!W20,0)</f>
        <v>279179</v>
      </c>
      <c r="D38" s="337">
        <f>ROUND('Little Manatee River Solar'!X20,0)</f>
        <v>141775</v>
      </c>
      <c r="E38" s="337">
        <f>ROUND('Little Manatee River Solar'!Y20,0)</f>
        <v>-172054</v>
      </c>
      <c r="F38" s="338">
        <f t="shared" si="19"/>
        <v>536440</v>
      </c>
      <c r="G38" s="486"/>
      <c r="H38" s="354" t="s">
        <v>3989</v>
      </c>
      <c r="I38" s="337">
        <f>'2012 FPSC Accruals'!G39</f>
        <v>0</v>
      </c>
      <c r="J38" s="337">
        <f t="shared" si="20"/>
        <v>536440</v>
      </c>
      <c r="K38" s="337">
        <f t="shared" si="21"/>
        <v>536440</v>
      </c>
      <c r="L38" s="460"/>
    </row>
    <row r="39" spans="1:12" x14ac:dyDescent="0.2">
      <c r="A39" s="464" t="s">
        <v>3990</v>
      </c>
      <c r="B39" s="337">
        <f>ROUND('Payne Creek Solar'!V20,0)</f>
        <v>288488</v>
      </c>
      <c r="C39" s="337">
        <f>ROUND('Payne Creek Solar'!W20,0)</f>
        <v>280778</v>
      </c>
      <c r="D39" s="337">
        <f>ROUND('Payne Creek Solar'!X20,0)</f>
        <v>134024</v>
      </c>
      <c r="E39" s="337">
        <f>ROUND('Payne Creek Solar'!Y20,0)</f>
        <v>-167594</v>
      </c>
      <c r="F39" s="338">
        <f t="shared" si="19"/>
        <v>535696</v>
      </c>
      <c r="G39" s="486"/>
      <c r="H39" s="464" t="s">
        <v>3990</v>
      </c>
      <c r="I39" s="337">
        <f>'2012 FPSC Accruals'!G40</f>
        <v>0</v>
      </c>
      <c r="J39" s="337">
        <f t="shared" si="20"/>
        <v>535696</v>
      </c>
      <c r="K39" s="337">
        <f t="shared" si="21"/>
        <v>535696</v>
      </c>
      <c r="L39" s="460"/>
    </row>
    <row r="40" spans="1:12" x14ac:dyDescent="0.2">
      <c r="A40" s="464" t="s">
        <v>3991</v>
      </c>
      <c r="B40" s="337">
        <f>ROUND('Peace Creek Solar'!V20,0)</f>
        <v>213277</v>
      </c>
      <c r="C40" s="337">
        <f>ROUND('Peace Creek Solar'!W20,0)</f>
        <v>207333</v>
      </c>
      <c r="D40" s="337">
        <f>ROUND('Peace Creek Solar'!X20,0)</f>
        <v>80543</v>
      </c>
      <c r="E40" s="337">
        <f>ROUND('Peace Creek Solar'!Y20,0)</f>
        <v>-127220</v>
      </c>
      <c r="F40" s="338">
        <f t="shared" si="19"/>
        <v>373933</v>
      </c>
      <c r="G40" s="486"/>
      <c r="H40" s="464" t="s">
        <v>3991</v>
      </c>
      <c r="I40" s="337">
        <f>'2012 FPSC Accruals'!G41</f>
        <v>0</v>
      </c>
      <c r="J40" s="337">
        <f t="shared" si="20"/>
        <v>373933</v>
      </c>
      <c r="K40" s="337">
        <f t="shared" si="21"/>
        <v>373933</v>
      </c>
      <c r="L40" s="460"/>
    </row>
    <row r="41" spans="1:12" x14ac:dyDescent="0.2">
      <c r="A41" s="490" t="s">
        <v>3992</v>
      </c>
      <c r="B41" s="341">
        <f>ROUND('Wimauma Solar'!V20,0)</f>
        <v>271110</v>
      </c>
      <c r="C41" s="341">
        <f>ROUND('Wimauma Solar'!W20,0)</f>
        <v>263230</v>
      </c>
      <c r="D41" s="341">
        <f>ROUND('Wimauma Solar'!X20,0)</f>
        <v>180704</v>
      </c>
      <c r="E41" s="341">
        <f>ROUND('Wimauma Solar'!Y20,0)</f>
        <v>-151204</v>
      </c>
      <c r="F41" s="342">
        <f t="shared" si="19"/>
        <v>563840</v>
      </c>
      <c r="G41" s="486"/>
      <c r="H41" s="490" t="s">
        <v>3992</v>
      </c>
      <c r="I41" s="341">
        <f>'2012 FPSC Accruals'!G42</f>
        <v>0</v>
      </c>
      <c r="J41" s="341">
        <f t="shared" si="20"/>
        <v>563840</v>
      </c>
      <c r="K41" s="341">
        <f t="shared" si="21"/>
        <v>563840</v>
      </c>
      <c r="L41" s="460"/>
    </row>
    <row r="42" spans="1:12" x14ac:dyDescent="0.2">
      <c r="A42" s="491" t="s">
        <v>3993</v>
      </c>
      <c r="B42" s="338">
        <f>SUM(B30:B41)</f>
        <v>2497630</v>
      </c>
      <c r="C42" s="338">
        <f t="shared" ref="C42:E42" si="22">SUM(C30:C41)</f>
        <v>2428512</v>
      </c>
      <c r="D42" s="338">
        <f t="shared" si="22"/>
        <v>1119403</v>
      </c>
      <c r="E42" s="338">
        <f t="shared" si="22"/>
        <v>-1468839</v>
      </c>
      <c r="F42" s="338">
        <f t="shared" ref="F42" si="23">SUM(F30:F41)</f>
        <v>4576706</v>
      </c>
      <c r="G42" s="486"/>
      <c r="H42" s="491" t="s">
        <v>3993</v>
      </c>
      <c r="I42" s="338">
        <f t="shared" ref="I42:K42" si="24">SUM(I30:I41)</f>
        <v>0</v>
      </c>
      <c r="J42" s="338">
        <f t="shared" si="24"/>
        <v>4576706</v>
      </c>
      <c r="K42" s="338">
        <f t="shared" si="24"/>
        <v>4576706</v>
      </c>
      <c r="L42" s="460"/>
    </row>
    <row r="43" spans="1:12" ht="13.5" thickBot="1" x14ac:dyDescent="0.25">
      <c r="A43" s="461"/>
      <c r="B43" s="350"/>
      <c r="C43" s="350"/>
      <c r="D43" s="350"/>
      <c r="E43" s="350"/>
      <c r="F43" s="351"/>
      <c r="G43" s="486"/>
      <c r="H43" s="461"/>
      <c r="I43" s="350"/>
      <c r="J43" s="350"/>
      <c r="K43" s="350"/>
      <c r="L43" s="460"/>
    </row>
    <row r="44" spans="1:12" ht="24.75" customHeight="1" thickBot="1" x14ac:dyDescent="0.25">
      <c r="A44" s="492" t="s">
        <v>104</v>
      </c>
      <c r="B44" s="374">
        <f>SUM(B12,B18,B27,B42)</f>
        <v>3446895</v>
      </c>
      <c r="C44" s="374">
        <f>SUM(C12,C18,C27,C42)</f>
        <v>3712674</v>
      </c>
      <c r="D44" s="374">
        <f>SUM(D12,D18,D27,D42)</f>
        <v>3341078</v>
      </c>
      <c r="E44" s="374">
        <f>SUM(E12,E18,E27,E42)</f>
        <v>-2485904</v>
      </c>
      <c r="F44" s="374">
        <f>SUM(F12,F18,F27,F42)</f>
        <v>8014743</v>
      </c>
      <c r="G44" s="486"/>
      <c r="H44" s="492" t="s">
        <v>104</v>
      </c>
      <c r="I44" s="374">
        <f>SUM(I12,I18,I27,I42)</f>
        <v>831774</v>
      </c>
      <c r="J44" s="374">
        <f>SUM(J12,J18,J27,J42)</f>
        <v>8014743</v>
      </c>
      <c r="K44" s="374">
        <f>SUM(K12,K18,K27,K42)</f>
        <v>7182969</v>
      </c>
      <c r="L44" s="460"/>
    </row>
    <row r="45" spans="1:12" x14ac:dyDescent="0.2">
      <c r="A45" s="462"/>
      <c r="B45" s="352"/>
      <c r="C45" s="352"/>
      <c r="D45" s="352"/>
      <c r="E45" s="352"/>
      <c r="F45" s="353"/>
      <c r="G45" s="486"/>
      <c r="H45" s="462"/>
      <c r="I45" s="352"/>
      <c r="J45" s="352"/>
      <c r="K45" s="352"/>
      <c r="L45" s="460"/>
    </row>
    <row r="46" spans="1:12" x14ac:dyDescent="0.2">
      <c r="A46" s="354" t="s">
        <v>3931</v>
      </c>
      <c r="B46" s="337">
        <v>0</v>
      </c>
      <c r="C46" s="337">
        <v>0</v>
      </c>
      <c r="D46" s="337">
        <v>0</v>
      </c>
      <c r="E46" s="337">
        <v>0</v>
      </c>
      <c r="F46" s="338">
        <f>SUM(B46:E46)</f>
        <v>0</v>
      </c>
      <c r="G46" s="486"/>
      <c r="H46" s="354" t="s">
        <v>3931</v>
      </c>
      <c r="I46" s="337">
        <f>'2012 FPSC Accruals'!G47</f>
        <v>91195</v>
      </c>
      <c r="J46" s="337">
        <f>F46</f>
        <v>0</v>
      </c>
      <c r="K46" s="337">
        <f>J46-I46</f>
        <v>-91195</v>
      </c>
      <c r="L46" s="460"/>
    </row>
    <row r="47" spans="1:12" x14ac:dyDescent="0.2">
      <c r="A47" s="338"/>
      <c r="B47" s="338"/>
      <c r="C47" s="338"/>
      <c r="D47" s="338"/>
      <c r="E47" s="338"/>
      <c r="F47" s="338"/>
      <c r="G47" s="486"/>
      <c r="H47" s="354"/>
      <c r="I47" s="337"/>
      <c r="J47" s="337"/>
      <c r="K47" s="337"/>
      <c r="L47" s="460"/>
    </row>
    <row r="48" spans="1:12" x14ac:dyDescent="0.2">
      <c r="A48" s="354" t="s">
        <v>3932</v>
      </c>
      <c r="B48" s="337">
        <v>0</v>
      </c>
      <c r="C48" s="337">
        <v>0</v>
      </c>
      <c r="D48" s="337">
        <v>0</v>
      </c>
      <c r="E48" s="337">
        <v>0</v>
      </c>
      <c r="F48" s="338">
        <f>SUM(B48:E48)</f>
        <v>0</v>
      </c>
      <c r="G48" s="486"/>
      <c r="H48" s="354" t="s">
        <v>3932</v>
      </c>
      <c r="I48" s="337">
        <f>'2012 FPSC Accruals'!G49</f>
        <v>89603</v>
      </c>
      <c r="J48" s="337">
        <f>F48</f>
        <v>0</v>
      </c>
      <c r="K48" s="337">
        <f>J48-I48</f>
        <v>-89603</v>
      </c>
      <c r="L48" s="460"/>
    </row>
    <row r="49" spans="1:12" x14ac:dyDescent="0.2">
      <c r="A49" s="462"/>
      <c r="B49" s="352"/>
      <c r="C49" s="352"/>
      <c r="D49" s="352"/>
      <c r="E49" s="352"/>
      <c r="F49" s="353"/>
      <c r="G49" s="486"/>
      <c r="H49" s="462"/>
      <c r="I49" s="352"/>
      <c r="J49" s="352"/>
      <c r="K49" s="352"/>
      <c r="L49" s="460"/>
    </row>
    <row r="50" spans="1:12" x14ac:dyDescent="0.2">
      <c r="A50" s="354" t="s">
        <v>3933</v>
      </c>
      <c r="B50" s="337">
        <v>0</v>
      </c>
      <c r="C50" s="337">
        <v>0</v>
      </c>
      <c r="D50" s="337">
        <v>0</v>
      </c>
      <c r="E50" s="337">
        <v>0</v>
      </c>
      <c r="F50" s="338">
        <f>SUM(B50:E50)</f>
        <v>0</v>
      </c>
      <c r="G50" s="486"/>
      <c r="H50" s="354" t="s">
        <v>3933</v>
      </c>
      <c r="I50" s="337">
        <f>'2012 FPSC Accruals'!G51</f>
        <v>106214</v>
      </c>
      <c r="J50" s="337">
        <f>F50</f>
        <v>0</v>
      </c>
      <c r="K50" s="337">
        <f>J50-I50</f>
        <v>-106214</v>
      </c>
      <c r="L50" s="460"/>
    </row>
    <row r="51" spans="1:12" x14ac:dyDescent="0.2">
      <c r="A51" s="462"/>
      <c r="B51" s="352"/>
      <c r="C51" s="352"/>
      <c r="D51" s="352"/>
      <c r="E51" s="352"/>
      <c r="F51" s="353"/>
      <c r="G51" s="486"/>
      <c r="H51" s="462"/>
      <c r="I51" s="352"/>
      <c r="J51" s="352"/>
      <c r="K51" s="352"/>
      <c r="L51" s="460"/>
    </row>
    <row r="52" spans="1:12" x14ac:dyDescent="0.2">
      <c r="A52" s="463" t="s">
        <v>148</v>
      </c>
      <c r="B52" s="337">
        <v>0</v>
      </c>
      <c r="C52" s="337">
        <v>0</v>
      </c>
      <c r="D52" s="337">
        <v>0</v>
      </c>
      <c r="E52" s="337">
        <v>0</v>
      </c>
      <c r="F52" s="338">
        <f>SUM(B52:E52)</f>
        <v>0</v>
      </c>
      <c r="G52" s="486"/>
      <c r="H52" s="463" t="s">
        <v>148</v>
      </c>
      <c r="I52" s="337">
        <f>'2012 FPSC Accruals'!G53</f>
        <v>7356</v>
      </c>
      <c r="J52" s="337">
        <f>F52</f>
        <v>0</v>
      </c>
      <c r="K52" s="337">
        <f>J52-I52</f>
        <v>-7356</v>
      </c>
      <c r="L52" s="460"/>
    </row>
    <row r="53" spans="1:12" x14ac:dyDescent="0.2">
      <c r="A53" s="464"/>
      <c r="B53" s="474"/>
      <c r="C53" s="474"/>
      <c r="D53" s="474"/>
      <c r="E53" s="474"/>
      <c r="F53" s="474"/>
      <c r="G53" s="486"/>
      <c r="H53" s="464"/>
      <c r="I53" s="474"/>
      <c r="J53" s="474"/>
      <c r="K53" s="474"/>
      <c r="L53" s="460"/>
    </row>
    <row r="54" spans="1:12" x14ac:dyDescent="0.2">
      <c r="A54" s="464" t="s">
        <v>168</v>
      </c>
      <c r="B54" s="337">
        <v>0</v>
      </c>
      <c r="C54" s="337">
        <v>0</v>
      </c>
      <c r="D54" s="337">
        <v>0</v>
      </c>
      <c r="E54" s="337">
        <v>0</v>
      </c>
      <c r="F54" s="338">
        <f>SUM(B54:E54)</f>
        <v>0</v>
      </c>
      <c r="G54" s="486"/>
      <c r="H54" s="464" t="s">
        <v>168</v>
      </c>
      <c r="I54" s="337">
        <f>'2012 FPSC Accruals'!G55</f>
        <v>59952</v>
      </c>
      <c r="J54" s="337">
        <f>F54</f>
        <v>0</v>
      </c>
      <c r="K54" s="337">
        <f>J54-I54</f>
        <v>-59952</v>
      </c>
      <c r="L54" s="460"/>
    </row>
    <row r="55" spans="1:12" x14ac:dyDescent="0.2">
      <c r="A55" s="462"/>
      <c r="B55" s="352"/>
      <c r="C55" s="352"/>
      <c r="D55" s="352"/>
      <c r="E55" s="352"/>
      <c r="F55" s="353"/>
      <c r="G55" s="486"/>
      <c r="H55" s="462"/>
      <c r="I55" s="352"/>
      <c r="J55" s="352"/>
      <c r="K55" s="352"/>
      <c r="L55" s="460"/>
    </row>
    <row r="56" spans="1:12" x14ac:dyDescent="0.2">
      <c r="A56" s="354" t="s">
        <v>4061</v>
      </c>
      <c r="B56" s="337">
        <v>0</v>
      </c>
      <c r="C56" s="337">
        <v>0</v>
      </c>
      <c r="D56" s="337">
        <v>0</v>
      </c>
      <c r="E56" s="337">
        <v>0</v>
      </c>
      <c r="F56" s="338">
        <f>SUM(B56:E56)</f>
        <v>0</v>
      </c>
      <c r="G56" s="486"/>
      <c r="H56" s="354" t="s">
        <v>4061</v>
      </c>
      <c r="I56" s="337">
        <f>'2012 FPSC Accruals'!G57</f>
        <v>0</v>
      </c>
      <c r="J56" s="337">
        <f>F56</f>
        <v>0</v>
      </c>
      <c r="K56" s="337">
        <f>J56-I56</f>
        <v>0</v>
      </c>
      <c r="L56" s="460"/>
    </row>
    <row r="57" spans="1:12" ht="13.5" thickBot="1" x14ac:dyDescent="0.25">
      <c r="A57" s="461"/>
      <c r="B57" s="350"/>
      <c r="C57" s="350"/>
      <c r="D57" s="350"/>
      <c r="E57" s="350"/>
      <c r="F57" s="351"/>
      <c r="G57" s="486"/>
      <c r="H57" s="461"/>
      <c r="I57" s="350"/>
      <c r="J57" s="350"/>
      <c r="K57" s="350"/>
      <c r="L57" s="460"/>
    </row>
    <row r="58" spans="1:12" ht="24.75" customHeight="1" thickBot="1" x14ac:dyDescent="0.25">
      <c r="A58" s="492" t="s">
        <v>105</v>
      </c>
      <c r="B58" s="374">
        <f>SUM(B46:B57)</f>
        <v>0</v>
      </c>
      <c r="C58" s="374">
        <f>SUM(C46:C57)</f>
        <v>0</v>
      </c>
      <c r="D58" s="374">
        <f>SUM(D46:D57)</f>
        <v>0</v>
      </c>
      <c r="E58" s="374">
        <f>SUM(E46:E57)</f>
        <v>0</v>
      </c>
      <c r="F58" s="374">
        <f>SUM(F46:F57)</f>
        <v>0</v>
      </c>
      <c r="G58" s="486"/>
      <c r="H58" s="492" t="s">
        <v>105</v>
      </c>
      <c r="I58" s="374">
        <f>SUM(I46:I57)</f>
        <v>354320</v>
      </c>
      <c r="J58" s="374">
        <f>SUM(J46:J57)</f>
        <v>0</v>
      </c>
      <c r="K58" s="374">
        <f>SUM(K46:K57)</f>
        <v>-354320</v>
      </c>
      <c r="L58" s="460"/>
    </row>
    <row r="59" spans="1:12" x14ac:dyDescent="0.2">
      <c r="A59" s="462"/>
      <c r="B59" s="352"/>
      <c r="C59" s="352"/>
      <c r="D59" s="352"/>
      <c r="E59" s="352"/>
      <c r="F59" s="353"/>
      <c r="G59" s="486"/>
      <c r="H59" s="462"/>
      <c r="I59" s="352"/>
      <c r="J59" s="352"/>
      <c r="K59" s="352"/>
      <c r="L59" s="460"/>
    </row>
    <row r="60" spans="1:12" ht="13.5" thickBot="1" x14ac:dyDescent="0.25">
      <c r="A60" s="461"/>
      <c r="B60" s="350"/>
      <c r="C60" s="350"/>
      <c r="D60" s="350"/>
      <c r="E60" s="350"/>
      <c r="F60" s="351"/>
      <c r="G60" s="486"/>
      <c r="H60" s="461"/>
      <c r="I60" s="350"/>
      <c r="J60" s="350"/>
      <c r="K60" s="350"/>
      <c r="L60" s="460"/>
    </row>
    <row r="61" spans="1:12" ht="24.75" customHeight="1" thickBot="1" x14ac:dyDescent="0.25">
      <c r="A61" s="332" t="s">
        <v>71</v>
      </c>
      <c r="B61" s="374">
        <f>SUM(B44,B58)</f>
        <v>3446895</v>
      </c>
      <c r="C61" s="374">
        <f t="shared" ref="C61:E61" si="25">SUM(C44,C58)</f>
        <v>3712674</v>
      </c>
      <c r="D61" s="374">
        <f t="shared" si="25"/>
        <v>3341078</v>
      </c>
      <c r="E61" s="374">
        <f t="shared" si="25"/>
        <v>-2485904</v>
      </c>
      <c r="F61" s="374">
        <f>SUM(F44,F58)</f>
        <v>8014743</v>
      </c>
      <c r="G61" s="486"/>
      <c r="H61" s="332" t="s">
        <v>71</v>
      </c>
      <c r="I61" s="374">
        <f>SUM(I44,I58)</f>
        <v>1186094</v>
      </c>
      <c r="J61" s="374">
        <f>SUM(J44,J58)</f>
        <v>8014743</v>
      </c>
      <c r="K61" s="374">
        <f>SUM(K44,K58)</f>
        <v>6828649</v>
      </c>
      <c r="L61" s="460"/>
    </row>
    <row r="62" spans="1:12" x14ac:dyDescent="0.2">
      <c r="A62" s="364"/>
      <c r="B62" s="364"/>
      <c r="C62" s="364"/>
      <c r="D62" s="364"/>
      <c r="E62" s="364"/>
      <c r="F62" s="460"/>
      <c r="G62" s="484"/>
      <c r="H62" s="364"/>
      <c r="I62" s="364"/>
      <c r="J62" s="364"/>
      <c r="K62" s="364"/>
      <c r="L62" s="493"/>
    </row>
    <row r="63" spans="1:12" x14ac:dyDescent="0.2">
      <c r="G63" s="494"/>
      <c r="H63" s="495" t="s">
        <v>56</v>
      </c>
      <c r="I63" s="496">
        <f>'2012 FPSC Accruals'!G62</f>
        <v>1186094</v>
      </c>
      <c r="J63" s="496">
        <f>F61</f>
        <v>8014743</v>
      </c>
      <c r="K63" s="465">
        <f>J63-I63</f>
        <v>6828649</v>
      </c>
      <c r="L63" s="494"/>
    </row>
    <row r="64" spans="1:12" x14ac:dyDescent="0.2">
      <c r="G64" s="494"/>
      <c r="H64" s="495" t="s">
        <v>167</v>
      </c>
      <c r="I64" s="497">
        <f>I63-I61</f>
        <v>0</v>
      </c>
      <c r="J64" s="497">
        <f>J63-J61</f>
        <v>0</v>
      </c>
      <c r="K64" s="497">
        <f>K63-K61</f>
        <v>0</v>
      </c>
      <c r="L64" s="494"/>
    </row>
    <row r="65" spans="7:13" x14ac:dyDescent="0.2">
      <c r="G65" s="494"/>
      <c r="H65" s="494"/>
      <c r="I65" s="494"/>
      <c r="J65" s="494"/>
      <c r="K65" s="494"/>
      <c r="L65" s="494"/>
    </row>
    <row r="66" spans="7:13" x14ac:dyDescent="0.2">
      <c r="G66" s="494"/>
      <c r="H66" s="498" t="str">
        <f>'Cost Estimates in 2020'!A4&amp;" "&amp;TEXT('Cost Estimates in 2020'!B4,"00%")</f>
        <v>Includes Contingency @ 15%</v>
      </c>
      <c r="I66" s="61" t="s">
        <v>229</v>
      </c>
      <c r="J66" s="61" t="s">
        <v>232</v>
      </c>
      <c r="K66" s="79" t="s">
        <v>4743</v>
      </c>
      <c r="L66" s="494"/>
    </row>
    <row r="67" spans="7:13" x14ac:dyDescent="0.2">
      <c r="G67" s="494"/>
      <c r="H67" s="499" t="s">
        <v>4744</v>
      </c>
      <c r="I67" s="304">
        <f>I12</f>
        <v>327479</v>
      </c>
      <c r="J67" s="304">
        <f>J12</f>
        <v>445892</v>
      </c>
      <c r="K67" s="304">
        <f>K12</f>
        <v>118413</v>
      </c>
      <c r="L67" s="494"/>
    </row>
    <row r="68" spans="7:13" x14ac:dyDescent="0.2">
      <c r="G68" s="494"/>
      <c r="H68" s="499" t="s">
        <v>4741</v>
      </c>
      <c r="I68" s="304">
        <f>I18</f>
        <v>807337</v>
      </c>
      <c r="J68" s="304">
        <f>J18</f>
        <v>2311891</v>
      </c>
      <c r="K68" s="304">
        <f>K18</f>
        <v>1504554</v>
      </c>
      <c r="L68" s="494"/>
    </row>
    <row r="69" spans="7:13" x14ac:dyDescent="0.2">
      <c r="G69" s="494"/>
      <c r="H69" s="499" t="s">
        <v>4742</v>
      </c>
      <c r="I69" s="304">
        <f>I27</f>
        <v>-303042</v>
      </c>
      <c r="J69" s="304">
        <f>J27</f>
        <v>680254</v>
      </c>
      <c r="K69" s="304">
        <f>K27</f>
        <v>983296</v>
      </c>
      <c r="L69" s="494"/>
    </row>
    <row r="70" spans="7:13" x14ac:dyDescent="0.2">
      <c r="G70" s="494"/>
      <c r="H70" s="499" t="s">
        <v>4745</v>
      </c>
      <c r="I70" s="304">
        <f>I42</f>
        <v>0</v>
      </c>
      <c r="J70" s="304">
        <f>J42</f>
        <v>4576706</v>
      </c>
      <c r="K70" s="304">
        <f>K42</f>
        <v>4576706</v>
      </c>
      <c r="L70" s="494"/>
    </row>
    <row r="71" spans="7:13" x14ac:dyDescent="0.2">
      <c r="G71" s="494"/>
      <c r="H71" s="499" t="s">
        <v>4746</v>
      </c>
      <c r="I71" s="304">
        <f>I58</f>
        <v>354320</v>
      </c>
      <c r="J71" s="304">
        <f>J58</f>
        <v>0</v>
      </c>
      <c r="K71" s="304">
        <f>K58</f>
        <v>-354320</v>
      </c>
      <c r="L71" s="494"/>
    </row>
    <row r="72" spans="7:13" ht="13.5" thickBot="1" x14ac:dyDescent="0.25">
      <c r="G72" s="494"/>
      <c r="H72" s="498" t="s">
        <v>131</v>
      </c>
      <c r="I72" s="500">
        <f>SUM(I67:I71)</f>
        <v>1186094</v>
      </c>
      <c r="J72" s="500">
        <f>SUM(J67:J71)</f>
        <v>8014743</v>
      </c>
      <c r="K72" s="500">
        <f>SUM(K67:K71)</f>
        <v>6828649</v>
      </c>
      <c r="L72" s="494"/>
    </row>
    <row r="73" spans="7:13" ht="13.5" thickTop="1" x14ac:dyDescent="0.2">
      <c r="G73" s="494"/>
      <c r="H73" s="494"/>
      <c r="I73" s="494"/>
      <c r="J73" s="494"/>
      <c r="K73" s="494"/>
      <c r="L73" s="494"/>
    </row>
    <row r="74" spans="7:13" x14ac:dyDescent="0.2">
      <c r="G74" s="494"/>
      <c r="H74" s="498" t="s">
        <v>4839</v>
      </c>
      <c r="I74" s="61" t="s">
        <v>229</v>
      </c>
      <c r="J74" s="61" t="s">
        <v>232</v>
      </c>
      <c r="K74" s="79" t="s">
        <v>4743</v>
      </c>
      <c r="L74" s="494"/>
    </row>
    <row r="75" spans="7:13" x14ac:dyDescent="0.2">
      <c r="G75" s="494"/>
      <c r="H75" s="499" t="s">
        <v>4744</v>
      </c>
      <c r="I75" s="304">
        <v>327479</v>
      </c>
      <c r="J75" s="304">
        <v>362425</v>
      </c>
      <c r="K75" s="304">
        <v>34946</v>
      </c>
      <c r="L75" s="494"/>
    </row>
    <row r="76" spans="7:13" x14ac:dyDescent="0.2">
      <c r="G76" s="494"/>
      <c r="H76" s="499" t="s">
        <v>4741</v>
      </c>
      <c r="I76" s="304">
        <v>807337</v>
      </c>
      <c r="J76" s="304">
        <v>2085985</v>
      </c>
      <c r="K76" s="304">
        <v>1278648</v>
      </c>
      <c r="L76" s="494"/>
    </row>
    <row r="77" spans="7:13" x14ac:dyDescent="0.2">
      <c r="G77" s="494"/>
      <c r="H77" s="499" t="s">
        <v>4742</v>
      </c>
      <c r="I77" s="304">
        <v>-303042</v>
      </c>
      <c r="J77" s="304">
        <v>614855</v>
      </c>
      <c r="K77" s="304">
        <v>917897</v>
      </c>
      <c r="L77" s="494"/>
    </row>
    <row r="78" spans="7:13" x14ac:dyDescent="0.2">
      <c r="G78" s="494"/>
      <c r="H78" s="499" t="s">
        <v>4745</v>
      </c>
      <c r="I78" s="304">
        <v>0</v>
      </c>
      <c r="J78" s="304">
        <v>4313856</v>
      </c>
      <c r="K78" s="304">
        <v>4313856</v>
      </c>
      <c r="L78" s="494"/>
    </row>
    <row r="79" spans="7:13" x14ac:dyDescent="0.2">
      <c r="G79" s="494"/>
      <c r="H79" s="499" t="s">
        <v>4746</v>
      </c>
      <c r="I79" s="304">
        <v>354320</v>
      </c>
      <c r="J79" s="304">
        <v>0</v>
      </c>
      <c r="K79" s="304">
        <v>-354320</v>
      </c>
      <c r="L79" s="494"/>
    </row>
    <row r="80" spans="7:13" ht="13.5" thickBot="1" x14ac:dyDescent="0.25">
      <c r="G80" s="494"/>
      <c r="H80" s="498" t="s">
        <v>131</v>
      </c>
      <c r="I80" s="500">
        <f>SUM(I75:I79)</f>
        <v>1186094</v>
      </c>
      <c r="J80" s="500">
        <f>SUM(J75:J79)</f>
        <v>7377121</v>
      </c>
      <c r="K80" s="500">
        <f>SUM(K75:K79)</f>
        <v>6191027</v>
      </c>
      <c r="L80" s="494"/>
      <c r="M80" s="304"/>
    </row>
    <row r="81" spans="7:13" ht="13.5" thickTop="1" x14ac:dyDescent="0.2">
      <c r="G81" s="494"/>
      <c r="H81" s="494"/>
      <c r="I81" s="494"/>
      <c r="J81" s="494"/>
      <c r="K81" s="494"/>
      <c r="L81" s="494"/>
    </row>
    <row r="82" spans="7:13" x14ac:dyDescent="0.2">
      <c r="G82" s="494"/>
      <c r="H82" s="498" t="s">
        <v>4840</v>
      </c>
      <c r="I82" s="61" t="s">
        <v>229</v>
      </c>
      <c r="J82" s="61" t="s">
        <v>232</v>
      </c>
      <c r="K82" s="79" t="s">
        <v>4743</v>
      </c>
      <c r="L82" s="494"/>
    </row>
    <row r="83" spans="7:13" x14ac:dyDescent="0.2">
      <c r="G83" s="494"/>
      <c r="H83" s="499" t="s">
        <v>4744</v>
      </c>
      <c r="I83" s="304">
        <v>327479</v>
      </c>
      <c r="J83" s="304">
        <v>278960</v>
      </c>
      <c r="K83" s="304">
        <v>-48519</v>
      </c>
      <c r="L83" s="494"/>
    </row>
    <row r="84" spans="7:13" x14ac:dyDescent="0.2">
      <c r="G84" s="494"/>
      <c r="H84" s="499" t="s">
        <v>4741</v>
      </c>
      <c r="I84" s="304">
        <v>807337</v>
      </c>
      <c r="J84" s="304">
        <v>1860080</v>
      </c>
      <c r="K84" s="304">
        <v>1052743</v>
      </c>
      <c r="L84" s="494"/>
    </row>
    <row r="85" spans="7:13" x14ac:dyDescent="0.2">
      <c r="G85" s="494"/>
      <c r="H85" s="499" t="s">
        <v>4742</v>
      </c>
      <c r="I85" s="304">
        <v>-303042</v>
      </c>
      <c r="J85" s="304">
        <v>549456</v>
      </c>
      <c r="K85" s="304">
        <v>852498</v>
      </c>
      <c r="L85" s="494"/>
    </row>
    <row r="86" spans="7:13" x14ac:dyDescent="0.2">
      <c r="G86" s="494"/>
      <c r="H86" s="499" t="s">
        <v>4745</v>
      </c>
      <c r="I86" s="304">
        <v>0</v>
      </c>
      <c r="J86" s="304">
        <v>4051005</v>
      </c>
      <c r="K86" s="304">
        <v>4051005</v>
      </c>
      <c r="L86" s="494"/>
    </row>
    <row r="87" spans="7:13" x14ac:dyDescent="0.2">
      <c r="G87" s="494"/>
      <c r="H87" s="499" t="s">
        <v>4746</v>
      </c>
      <c r="I87" s="304">
        <v>354320</v>
      </c>
      <c r="J87" s="304">
        <v>0</v>
      </c>
      <c r="K87" s="304">
        <v>-354320</v>
      </c>
      <c r="L87" s="494"/>
    </row>
    <row r="88" spans="7:13" ht="13.5" thickBot="1" x14ac:dyDescent="0.25">
      <c r="G88" s="494"/>
      <c r="H88" s="498" t="s">
        <v>131</v>
      </c>
      <c r="I88" s="500">
        <f>SUM(I83:I87)</f>
        <v>1186094</v>
      </c>
      <c r="J88" s="500">
        <f>SUM(J83:J87)</f>
        <v>6739501</v>
      </c>
      <c r="K88" s="500">
        <f>SUM(K83:K87)</f>
        <v>5553407</v>
      </c>
      <c r="L88" s="494"/>
      <c r="M88" s="304"/>
    </row>
    <row r="89" spans="7:13" ht="13.5" thickTop="1" x14ac:dyDescent="0.2">
      <c r="G89" s="494"/>
      <c r="H89" s="494"/>
      <c r="I89" s="494"/>
      <c r="J89" s="494"/>
      <c r="K89" s="494"/>
      <c r="L89" s="494"/>
    </row>
    <row r="90" spans="7:13" x14ac:dyDescent="0.2">
      <c r="G90" s="494"/>
      <c r="H90" s="498" t="s">
        <v>4837</v>
      </c>
      <c r="I90" s="61" t="s">
        <v>229</v>
      </c>
      <c r="J90" s="61" t="s">
        <v>232</v>
      </c>
      <c r="K90" s="79" t="s">
        <v>4743</v>
      </c>
      <c r="L90" s="494"/>
    </row>
    <row r="91" spans="7:13" x14ac:dyDescent="0.2">
      <c r="G91" s="494"/>
      <c r="H91" s="499" t="s">
        <v>4744</v>
      </c>
      <c r="I91" s="304">
        <v>327479</v>
      </c>
      <c r="J91" s="304">
        <v>195493</v>
      </c>
      <c r="K91" s="304">
        <v>-131986</v>
      </c>
      <c r="L91" s="494"/>
    </row>
    <row r="92" spans="7:13" x14ac:dyDescent="0.2">
      <c r="G92" s="494"/>
      <c r="H92" s="499" t="s">
        <v>4741</v>
      </c>
      <c r="I92" s="304">
        <v>807337</v>
      </c>
      <c r="J92" s="304">
        <v>1634176</v>
      </c>
      <c r="K92" s="304">
        <v>826839</v>
      </c>
      <c r="L92" s="494"/>
    </row>
    <row r="93" spans="7:13" x14ac:dyDescent="0.2">
      <c r="G93" s="494"/>
      <c r="H93" s="499" t="s">
        <v>4742</v>
      </c>
      <c r="I93" s="304">
        <v>-303042</v>
      </c>
      <c r="J93" s="304">
        <v>484055</v>
      </c>
      <c r="K93" s="304">
        <v>787097</v>
      </c>
      <c r="L93" s="494"/>
    </row>
    <row r="94" spans="7:13" x14ac:dyDescent="0.2">
      <c r="G94" s="494"/>
      <c r="H94" s="499" t="s">
        <v>4745</v>
      </c>
      <c r="I94" s="304">
        <v>0</v>
      </c>
      <c r="J94" s="304">
        <v>3788156</v>
      </c>
      <c r="K94" s="304">
        <v>3788156</v>
      </c>
      <c r="L94" s="494"/>
    </row>
    <row r="95" spans="7:13" x14ac:dyDescent="0.2">
      <c r="G95" s="494"/>
      <c r="H95" s="499" t="s">
        <v>4746</v>
      </c>
      <c r="I95" s="304">
        <v>354320</v>
      </c>
      <c r="J95" s="304">
        <v>0</v>
      </c>
      <c r="K95" s="304">
        <v>-354320</v>
      </c>
      <c r="L95" s="494"/>
    </row>
    <row r="96" spans="7:13" ht="13.5" thickBot="1" x14ac:dyDescent="0.25">
      <c r="G96" s="494"/>
      <c r="H96" s="498" t="s">
        <v>131</v>
      </c>
      <c r="I96" s="500">
        <f>SUM(I91:I95)</f>
        <v>1186094</v>
      </c>
      <c r="J96" s="500">
        <f>SUM(J91:J95)</f>
        <v>6101880</v>
      </c>
      <c r="K96" s="500">
        <f>SUM(K91:K95)</f>
        <v>4915786</v>
      </c>
      <c r="L96" s="494"/>
      <c r="M96" s="304"/>
    </row>
    <row r="97" spans="7:12" ht="13.5" thickTop="1" x14ac:dyDescent="0.2">
      <c r="G97" s="494"/>
      <c r="H97" s="494"/>
      <c r="I97" s="494"/>
      <c r="J97" s="494"/>
      <c r="K97" s="494"/>
      <c r="L97" s="494"/>
    </row>
  </sheetData>
  <phoneticPr fontId="5" type="noConversion"/>
  <printOptions horizontalCentered="1"/>
  <pageMargins left="1" right="1" top="1" bottom="1" header="1" footer="1"/>
  <pageSetup scale="80" orientation="portrait" blackAndWhite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2"/>
    <pageSetUpPr fitToPage="1"/>
  </sheetPr>
  <dimension ref="A1:U65"/>
  <sheetViews>
    <sheetView view="pageBreakPreview" zoomScaleNormal="100" zoomScaleSheetLayoutView="100" workbookViewId="0">
      <pane ySplit="6" topLeftCell="A7" activePane="bottomLeft" state="frozen"/>
      <selection sqref="A1:XFD1048576"/>
      <selection pane="bottomLeft" activeCell="A7" sqref="A7"/>
    </sheetView>
  </sheetViews>
  <sheetFormatPr defaultRowHeight="12.75" x14ac:dyDescent="0.2"/>
  <cols>
    <col min="1" max="1" width="35.140625" style="494" bestFit="1" customWidth="1"/>
    <col min="2" max="6" width="14" style="494" customWidth="1"/>
    <col min="7" max="7" width="4.140625" style="494" customWidth="1"/>
    <col min="8" max="8" width="35.140625" style="494" bestFit="1" customWidth="1"/>
    <col min="9" max="10" width="14" style="494" customWidth="1"/>
    <col min="11" max="11" width="15.5703125" style="494" customWidth="1"/>
    <col min="12" max="13" width="14" style="494" customWidth="1"/>
    <col min="14" max="14" width="7.140625" style="521" customWidth="1"/>
    <col min="15" max="15" width="35.140625" style="494" bestFit="1" customWidth="1"/>
    <col min="16" max="20" width="14" style="494" customWidth="1"/>
    <col min="21" max="21" width="2.5703125" style="494" bestFit="1" customWidth="1"/>
    <col min="22" max="16384" width="9.140625" style="494"/>
  </cols>
  <sheetData>
    <row r="1" spans="1:20" ht="15.75" x14ac:dyDescent="0.2">
      <c r="A1" s="501" t="s">
        <v>160</v>
      </c>
      <c r="B1" s="493"/>
      <c r="C1" s="482"/>
      <c r="D1" s="493"/>
      <c r="E1" s="493"/>
      <c r="F1" s="493"/>
      <c r="G1" s="493"/>
      <c r="H1" s="501" t="s">
        <v>160</v>
      </c>
      <c r="I1" s="493"/>
      <c r="J1" s="482"/>
      <c r="K1" s="493"/>
      <c r="L1" s="493"/>
      <c r="M1" s="493"/>
      <c r="N1" s="502"/>
      <c r="O1" s="501" t="s">
        <v>160</v>
      </c>
      <c r="P1" s="493"/>
      <c r="Q1" s="482"/>
      <c r="R1" s="493"/>
      <c r="S1" s="493"/>
      <c r="T1" s="493"/>
    </row>
    <row r="2" spans="1:20" ht="15.75" x14ac:dyDescent="0.2">
      <c r="A2" s="503" t="s">
        <v>38</v>
      </c>
      <c r="B2" s="493"/>
      <c r="C2" s="493"/>
      <c r="D2" s="493"/>
      <c r="E2" s="493"/>
      <c r="F2" s="493"/>
      <c r="G2" s="493"/>
      <c r="H2" s="503" t="s">
        <v>38</v>
      </c>
      <c r="I2" s="493"/>
      <c r="J2" s="493"/>
      <c r="K2" s="493"/>
      <c r="L2" s="493"/>
      <c r="M2" s="493"/>
      <c r="N2" s="502"/>
      <c r="O2" s="503" t="s">
        <v>38</v>
      </c>
      <c r="P2" s="493"/>
      <c r="Q2" s="493"/>
      <c r="R2" s="493"/>
      <c r="S2" s="493"/>
      <c r="T2" s="493"/>
    </row>
    <row r="3" spans="1:20" ht="15.75" x14ac:dyDescent="0.2">
      <c r="A3" s="503" t="s">
        <v>3994</v>
      </c>
      <c r="B3" s="504" t="s">
        <v>4846</v>
      </c>
      <c r="C3" s="493"/>
      <c r="D3" s="493"/>
      <c r="E3" s="493"/>
      <c r="F3" s="493"/>
      <c r="G3" s="493"/>
      <c r="H3" s="503" t="s">
        <v>3994</v>
      </c>
      <c r="I3" s="493"/>
      <c r="J3" s="493"/>
      <c r="K3" s="493"/>
      <c r="L3" s="493"/>
      <c r="M3" s="493"/>
      <c r="N3" s="502"/>
      <c r="O3" s="503" t="s">
        <v>3994</v>
      </c>
      <c r="P3" s="504" t="s">
        <v>4846</v>
      </c>
      <c r="Q3" s="493"/>
      <c r="R3" s="493"/>
      <c r="S3" s="493"/>
      <c r="T3" s="493"/>
    </row>
    <row r="4" spans="1:20" ht="15.75" x14ac:dyDescent="0.2">
      <c r="A4" s="503" t="s">
        <v>3927</v>
      </c>
      <c r="B4" s="505">
        <v>0.15</v>
      </c>
      <c r="C4" s="493"/>
      <c r="D4" s="493"/>
      <c r="E4" s="493"/>
      <c r="F4" s="493"/>
      <c r="G4" s="493"/>
      <c r="H4" s="503" t="s">
        <v>4847</v>
      </c>
      <c r="I4" s="504" t="s">
        <v>4846</v>
      </c>
      <c r="J4" s="493"/>
      <c r="K4" s="493"/>
      <c r="L4" s="493"/>
      <c r="M4" s="493"/>
      <c r="N4" s="502"/>
      <c r="O4" s="503" t="s">
        <v>3928</v>
      </c>
      <c r="P4" s="505">
        <f>B4</f>
        <v>0.15</v>
      </c>
      <c r="Q4" s="493"/>
      <c r="R4" s="493"/>
      <c r="S4" s="493"/>
      <c r="T4" s="493"/>
    </row>
    <row r="5" spans="1:20" x14ac:dyDescent="0.2">
      <c r="A5" s="459"/>
      <c r="B5" s="460"/>
      <c r="C5" s="329" t="s">
        <v>170</v>
      </c>
      <c r="D5" s="424" t="s">
        <v>4739</v>
      </c>
      <c r="E5" s="330"/>
      <c r="F5" s="330"/>
      <c r="G5" s="493"/>
      <c r="H5" s="459"/>
      <c r="I5" s="460"/>
      <c r="J5" s="329" t="s">
        <v>170</v>
      </c>
      <c r="K5" s="424" t="s">
        <v>4739</v>
      </c>
      <c r="L5" s="330"/>
      <c r="M5" s="330"/>
      <c r="N5" s="502"/>
      <c r="O5" s="459"/>
      <c r="P5" s="460"/>
      <c r="Q5" s="329" t="s">
        <v>170</v>
      </c>
      <c r="R5" s="424" t="s">
        <v>4739</v>
      </c>
      <c r="S5" s="330"/>
      <c r="T5" s="330"/>
    </row>
    <row r="6" spans="1:20" ht="13.5" thickBot="1" x14ac:dyDescent="0.25">
      <c r="A6" s="332" t="s">
        <v>15</v>
      </c>
      <c r="B6" s="331" t="s">
        <v>155</v>
      </c>
      <c r="C6" s="333" t="s">
        <v>171</v>
      </c>
      <c r="D6" s="331" t="s">
        <v>4740</v>
      </c>
      <c r="E6" s="331" t="s">
        <v>158</v>
      </c>
      <c r="F6" s="331" t="s">
        <v>159</v>
      </c>
      <c r="G6" s="493"/>
      <c r="H6" s="332" t="s">
        <v>15</v>
      </c>
      <c r="I6" s="331" t="s">
        <v>155</v>
      </c>
      <c r="J6" s="333" t="s">
        <v>171</v>
      </c>
      <c r="K6" s="331" t="s">
        <v>4740</v>
      </c>
      <c r="L6" s="331" t="s">
        <v>158</v>
      </c>
      <c r="M6" s="331" t="s">
        <v>159</v>
      </c>
      <c r="N6" s="502"/>
      <c r="O6" s="332" t="s">
        <v>15</v>
      </c>
      <c r="P6" s="331" t="s">
        <v>155</v>
      </c>
      <c r="Q6" s="333" t="s">
        <v>171</v>
      </c>
      <c r="R6" s="331" t="s">
        <v>4740</v>
      </c>
      <c r="S6" s="331" t="s">
        <v>158</v>
      </c>
      <c r="T6" s="331" t="s">
        <v>159</v>
      </c>
    </row>
    <row r="7" spans="1:20" x14ac:dyDescent="0.2">
      <c r="A7" s="506"/>
      <c r="B7" s="506"/>
      <c r="C7" s="506"/>
      <c r="D7" s="506"/>
      <c r="E7" s="506"/>
      <c r="F7" s="506"/>
      <c r="G7" s="493"/>
      <c r="H7" s="506"/>
      <c r="I7" s="506"/>
      <c r="J7" s="506"/>
      <c r="K7" s="506"/>
      <c r="L7" s="506"/>
      <c r="M7" s="506"/>
      <c r="N7" s="502"/>
      <c r="O7" s="506"/>
      <c r="P7" s="506"/>
      <c r="Q7" s="506"/>
      <c r="R7" s="506"/>
      <c r="S7" s="506"/>
      <c r="T7" s="506"/>
    </row>
    <row r="8" spans="1:20" x14ac:dyDescent="0.2">
      <c r="A8" s="485" t="s">
        <v>139</v>
      </c>
      <c r="B8" s="507">
        <f t="shared" ref="B8:E11" si="0">I8+P8</f>
        <v>1439800</v>
      </c>
      <c r="C8" s="507">
        <f t="shared" si="0"/>
        <v>1407600</v>
      </c>
      <c r="D8" s="507">
        <f t="shared" si="0"/>
        <v>5467100</v>
      </c>
      <c r="E8" s="507">
        <f t="shared" si="0"/>
        <v>-399000</v>
      </c>
      <c r="F8" s="508">
        <f t="shared" ref="F8:F11" si="1">SUM(B8:E8)</f>
        <v>7915500</v>
      </c>
      <c r="G8" s="493"/>
      <c r="H8" s="485" t="s">
        <v>139</v>
      </c>
      <c r="I8" s="467">
        <v>1252000</v>
      </c>
      <c r="J8" s="467">
        <v>1224000</v>
      </c>
      <c r="K8" s="467">
        <f>66000+4688000</f>
        <v>4754000</v>
      </c>
      <c r="L8" s="467">
        <v>-399000</v>
      </c>
      <c r="M8" s="509">
        <f t="shared" ref="M8:M11" si="2">SUM(I8:L8)</f>
        <v>6831000</v>
      </c>
      <c r="N8" s="510"/>
      <c r="O8" s="485" t="s">
        <v>139</v>
      </c>
      <c r="P8" s="467">
        <f t="shared" ref="P8:R11" si="3">ROUND(I8*$P$4,0)</f>
        <v>187800</v>
      </c>
      <c r="Q8" s="467">
        <f t="shared" si="3"/>
        <v>183600</v>
      </c>
      <c r="R8" s="467">
        <f t="shared" si="3"/>
        <v>713100</v>
      </c>
      <c r="S8" s="467">
        <v>0</v>
      </c>
      <c r="T8" s="509">
        <f t="shared" ref="T8:T11" si="4">SUM(P8:S8)</f>
        <v>1084500</v>
      </c>
    </row>
    <row r="9" spans="1:20" x14ac:dyDescent="0.2">
      <c r="A9" s="487" t="s">
        <v>3973</v>
      </c>
      <c r="B9" s="507">
        <f t="shared" si="0"/>
        <v>3577650</v>
      </c>
      <c r="C9" s="507">
        <f t="shared" si="0"/>
        <v>3496000</v>
      </c>
      <c r="D9" s="507">
        <f t="shared" si="0"/>
        <v>88550</v>
      </c>
      <c r="E9" s="507">
        <f t="shared" si="0"/>
        <v>-4312000</v>
      </c>
      <c r="F9" s="508">
        <f t="shared" si="1"/>
        <v>2850200</v>
      </c>
      <c r="G9" s="493"/>
      <c r="H9" s="487" t="s">
        <v>3973</v>
      </c>
      <c r="I9" s="467">
        <v>3111000</v>
      </c>
      <c r="J9" s="467">
        <v>3040000</v>
      </c>
      <c r="K9" s="467">
        <f>77000+0</f>
        <v>77000</v>
      </c>
      <c r="L9" s="467">
        <v>-4312000</v>
      </c>
      <c r="M9" s="509">
        <f>SUM(I9:L9)</f>
        <v>1916000</v>
      </c>
      <c r="N9" s="510"/>
      <c r="O9" s="487" t="s">
        <v>3973</v>
      </c>
      <c r="P9" s="467">
        <f t="shared" si="3"/>
        <v>466650</v>
      </c>
      <c r="Q9" s="467">
        <f t="shared" si="3"/>
        <v>456000</v>
      </c>
      <c r="R9" s="467">
        <f t="shared" si="3"/>
        <v>11550</v>
      </c>
      <c r="S9" s="467">
        <v>0</v>
      </c>
      <c r="T9" s="509">
        <f t="shared" si="4"/>
        <v>934200</v>
      </c>
    </row>
    <row r="10" spans="1:20" x14ac:dyDescent="0.2">
      <c r="A10" s="487" t="s">
        <v>3974</v>
      </c>
      <c r="B10" s="507">
        <f t="shared" si="0"/>
        <v>4650600</v>
      </c>
      <c r="C10" s="507">
        <f t="shared" si="0"/>
        <v>4542500</v>
      </c>
      <c r="D10" s="507">
        <f t="shared" si="0"/>
        <v>82800</v>
      </c>
      <c r="E10" s="507">
        <f t="shared" si="0"/>
        <v>-5558000</v>
      </c>
      <c r="F10" s="508">
        <f t="shared" si="1"/>
        <v>3717900</v>
      </c>
      <c r="G10" s="493"/>
      <c r="H10" s="487" t="s">
        <v>3974</v>
      </c>
      <c r="I10" s="467">
        <v>4044000</v>
      </c>
      <c r="J10" s="467">
        <v>3950000</v>
      </c>
      <c r="K10" s="467">
        <f>72000+0</f>
        <v>72000</v>
      </c>
      <c r="L10" s="467">
        <v>-5558000</v>
      </c>
      <c r="M10" s="509">
        <f t="shared" si="2"/>
        <v>2508000</v>
      </c>
      <c r="N10" s="510"/>
      <c r="O10" s="487" t="s">
        <v>3974</v>
      </c>
      <c r="P10" s="467">
        <f t="shared" si="3"/>
        <v>606600</v>
      </c>
      <c r="Q10" s="467">
        <f t="shared" si="3"/>
        <v>592500</v>
      </c>
      <c r="R10" s="467">
        <f t="shared" si="3"/>
        <v>10800</v>
      </c>
      <c r="S10" s="467">
        <v>0</v>
      </c>
      <c r="T10" s="509">
        <f t="shared" si="4"/>
        <v>1209900</v>
      </c>
    </row>
    <row r="11" spans="1:20" x14ac:dyDescent="0.2">
      <c r="A11" s="488" t="s">
        <v>3975</v>
      </c>
      <c r="B11" s="511">
        <f t="shared" si="0"/>
        <v>677350</v>
      </c>
      <c r="C11" s="511">
        <f t="shared" si="0"/>
        <v>663550</v>
      </c>
      <c r="D11" s="511">
        <f t="shared" si="0"/>
        <v>10350</v>
      </c>
      <c r="E11" s="511">
        <f t="shared" si="0"/>
        <v>-1259000</v>
      </c>
      <c r="F11" s="512">
        <f t="shared" si="1"/>
        <v>92250</v>
      </c>
      <c r="G11" s="493"/>
      <c r="H11" s="488" t="s">
        <v>3975</v>
      </c>
      <c r="I11" s="513">
        <v>589000</v>
      </c>
      <c r="J11" s="513">
        <v>577000</v>
      </c>
      <c r="K11" s="513">
        <f>9000+0</f>
        <v>9000</v>
      </c>
      <c r="L11" s="513">
        <v>-1259000</v>
      </c>
      <c r="M11" s="514">
        <f t="shared" si="2"/>
        <v>-84000</v>
      </c>
      <c r="N11" s="510"/>
      <c r="O11" s="488" t="s">
        <v>3975</v>
      </c>
      <c r="P11" s="513">
        <f t="shared" si="3"/>
        <v>88350</v>
      </c>
      <c r="Q11" s="513">
        <f t="shared" si="3"/>
        <v>86550</v>
      </c>
      <c r="R11" s="513">
        <f t="shared" si="3"/>
        <v>1350</v>
      </c>
      <c r="S11" s="513">
        <v>0</v>
      </c>
      <c r="T11" s="514">
        <f t="shared" si="4"/>
        <v>176250</v>
      </c>
    </row>
    <row r="12" spans="1:20" x14ac:dyDescent="0.2">
      <c r="A12" s="371" t="s">
        <v>68</v>
      </c>
      <c r="B12" s="338">
        <f>SUM(B8:B11)</f>
        <v>10345400</v>
      </c>
      <c r="C12" s="338">
        <f>SUM(C8:C11)</f>
        <v>10109650</v>
      </c>
      <c r="D12" s="338">
        <f>SUM(D8:D11)</f>
        <v>5648800</v>
      </c>
      <c r="E12" s="338">
        <f>SUM(E8:E11)</f>
        <v>-11528000</v>
      </c>
      <c r="F12" s="338">
        <f>SUM(F8:F11)</f>
        <v>14575850</v>
      </c>
      <c r="G12" s="493"/>
      <c r="H12" s="371" t="s">
        <v>68</v>
      </c>
      <c r="I12" s="356">
        <f>SUM(I8:I11)</f>
        <v>8996000</v>
      </c>
      <c r="J12" s="356">
        <f>SUM(J8:J11)</f>
        <v>8791000</v>
      </c>
      <c r="K12" s="356">
        <f>SUM(K8:K11)</f>
        <v>4912000</v>
      </c>
      <c r="L12" s="356">
        <f>SUM(L8:L11)</f>
        <v>-11528000</v>
      </c>
      <c r="M12" s="356">
        <f>SUM(M8:M11)</f>
        <v>11171000</v>
      </c>
      <c r="N12" s="510"/>
      <c r="O12" s="371" t="s">
        <v>68</v>
      </c>
      <c r="P12" s="356">
        <f>SUM(P8:P11)</f>
        <v>1349400</v>
      </c>
      <c r="Q12" s="356">
        <f>SUM(Q8:Q11)</f>
        <v>1318650</v>
      </c>
      <c r="R12" s="356">
        <f>SUM(R8:R11)</f>
        <v>736800</v>
      </c>
      <c r="S12" s="356">
        <f>SUM(S8:S11)</f>
        <v>0</v>
      </c>
      <c r="T12" s="356">
        <f>SUM(T8:T11)</f>
        <v>3404850</v>
      </c>
    </row>
    <row r="13" spans="1:20" x14ac:dyDescent="0.2">
      <c r="A13" s="464"/>
      <c r="B13" s="507"/>
      <c r="C13" s="507"/>
      <c r="D13" s="507"/>
      <c r="E13" s="507"/>
      <c r="F13" s="508"/>
      <c r="G13" s="493"/>
      <c r="H13" s="464"/>
      <c r="I13" s="467"/>
      <c r="J13" s="467"/>
      <c r="K13" s="467"/>
      <c r="L13" s="467"/>
      <c r="M13" s="509"/>
      <c r="N13" s="502"/>
      <c r="O13" s="464"/>
      <c r="P13" s="467"/>
      <c r="Q13" s="467"/>
      <c r="R13" s="467"/>
      <c r="S13" s="467"/>
      <c r="T13" s="509"/>
    </row>
    <row r="14" spans="1:20" x14ac:dyDescent="0.2">
      <c r="A14" s="354" t="s">
        <v>4735</v>
      </c>
      <c r="B14" s="507">
        <f t="shared" ref="B14:E17" si="5">I14+P14</f>
        <v>2245950</v>
      </c>
      <c r="C14" s="507">
        <f t="shared" si="5"/>
        <v>2196500</v>
      </c>
      <c r="D14" s="507">
        <f t="shared" si="5"/>
        <v>66260700</v>
      </c>
      <c r="E14" s="507">
        <f t="shared" si="5"/>
        <v>-606000</v>
      </c>
      <c r="F14" s="508">
        <f t="shared" ref="F14:F16" si="6">SUM(B14:E14)</f>
        <v>70097150</v>
      </c>
      <c r="G14" s="493"/>
      <c r="H14" s="354" t="s">
        <v>4735</v>
      </c>
      <c r="I14" s="467">
        <f>357000+1596000</f>
        <v>1953000</v>
      </c>
      <c r="J14" s="467">
        <f>349000+1561000</f>
        <v>1910000</v>
      </c>
      <c r="K14" s="467">
        <f>45000+9492000+99000+47982000</f>
        <v>57618000</v>
      </c>
      <c r="L14" s="467">
        <f>-187000-419000</f>
        <v>-606000</v>
      </c>
      <c r="M14" s="509">
        <f t="shared" ref="M14:M16" si="7">SUM(I14:L14)</f>
        <v>60875000</v>
      </c>
      <c r="N14" s="510"/>
      <c r="O14" s="354" t="s">
        <v>4735</v>
      </c>
      <c r="P14" s="467">
        <f t="shared" ref="P14:R17" si="8">ROUND(I14*$P$4,0)</f>
        <v>292950</v>
      </c>
      <c r="Q14" s="467">
        <f t="shared" si="8"/>
        <v>286500</v>
      </c>
      <c r="R14" s="467">
        <f t="shared" si="8"/>
        <v>8642700</v>
      </c>
      <c r="S14" s="467">
        <v>0</v>
      </c>
      <c r="T14" s="509">
        <f t="shared" ref="T14:T16" si="9">SUM(P14:S14)</f>
        <v>9222150</v>
      </c>
    </row>
    <row r="15" spans="1:20" x14ac:dyDescent="0.2">
      <c r="A15" s="354" t="s">
        <v>3934</v>
      </c>
      <c r="B15" s="507">
        <f t="shared" si="5"/>
        <v>4062950</v>
      </c>
      <c r="C15" s="507">
        <f t="shared" si="5"/>
        <v>3972100</v>
      </c>
      <c r="D15" s="507">
        <f t="shared" si="5"/>
        <v>1705450</v>
      </c>
      <c r="E15" s="507">
        <f t="shared" si="5"/>
        <v>-3014000</v>
      </c>
      <c r="F15" s="508">
        <f t="shared" si="6"/>
        <v>6726500</v>
      </c>
      <c r="G15" s="493"/>
      <c r="H15" s="354" t="s">
        <v>3934</v>
      </c>
      <c r="I15" s="467">
        <v>3533000</v>
      </c>
      <c r="J15" s="467">
        <v>3454000</v>
      </c>
      <c r="K15" s="467">
        <f>550000+933000</f>
        <v>1483000</v>
      </c>
      <c r="L15" s="467">
        <v>-3014000</v>
      </c>
      <c r="M15" s="509">
        <f t="shared" si="7"/>
        <v>5456000</v>
      </c>
      <c r="N15" s="510"/>
      <c r="O15" s="354" t="s">
        <v>3934</v>
      </c>
      <c r="P15" s="467">
        <f t="shared" si="8"/>
        <v>529950</v>
      </c>
      <c r="Q15" s="467">
        <f t="shared" si="8"/>
        <v>518100</v>
      </c>
      <c r="R15" s="467">
        <f t="shared" si="8"/>
        <v>222450</v>
      </c>
      <c r="S15" s="467">
        <v>0</v>
      </c>
      <c r="T15" s="509">
        <f t="shared" si="9"/>
        <v>1270500</v>
      </c>
    </row>
    <row r="16" spans="1:20" x14ac:dyDescent="0.2">
      <c r="A16" s="487" t="s">
        <v>3976</v>
      </c>
      <c r="B16" s="507">
        <f t="shared" si="5"/>
        <v>163300</v>
      </c>
      <c r="C16" s="507">
        <f t="shared" si="5"/>
        <v>159850</v>
      </c>
      <c r="D16" s="507">
        <f t="shared" si="5"/>
        <v>8050</v>
      </c>
      <c r="E16" s="507">
        <f t="shared" si="5"/>
        <v>-244000</v>
      </c>
      <c r="F16" s="508">
        <f t="shared" si="6"/>
        <v>87200</v>
      </c>
      <c r="G16" s="493"/>
      <c r="H16" s="487" t="s">
        <v>3976</v>
      </c>
      <c r="I16" s="467">
        <v>142000</v>
      </c>
      <c r="J16" s="467">
        <v>139000</v>
      </c>
      <c r="K16" s="467">
        <f>7000+0</f>
        <v>7000</v>
      </c>
      <c r="L16" s="467">
        <v>-244000</v>
      </c>
      <c r="M16" s="509">
        <f t="shared" si="7"/>
        <v>44000</v>
      </c>
      <c r="N16" s="510"/>
      <c r="O16" s="487" t="s">
        <v>3976</v>
      </c>
      <c r="P16" s="467">
        <f t="shared" si="8"/>
        <v>21300</v>
      </c>
      <c r="Q16" s="467">
        <f t="shared" si="8"/>
        <v>20850</v>
      </c>
      <c r="R16" s="467">
        <f t="shared" si="8"/>
        <v>1050</v>
      </c>
      <c r="S16" s="467">
        <v>0</v>
      </c>
      <c r="T16" s="509">
        <f t="shared" si="9"/>
        <v>43200</v>
      </c>
    </row>
    <row r="17" spans="1:20" x14ac:dyDescent="0.2">
      <c r="A17" s="488" t="s">
        <v>3977</v>
      </c>
      <c r="B17" s="511">
        <f t="shared" si="5"/>
        <v>4021550</v>
      </c>
      <c r="C17" s="511">
        <f t="shared" si="5"/>
        <v>3930700</v>
      </c>
      <c r="D17" s="511">
        <f t="shared" si="5"/>
        <v>95450</v>
      </c>
      <c r="E17" s="511">
        <f t="shared" si="5"/>
        <v>-4186000</v>
      </c>
      <c r="F17" s="512">
        <f t="shared" ref="F17" si="10">SUM(B17:E17)</f>
        <v>3861700</v>
      </c>
      <c r="G17" s="493"/>
      <c r="H17" s="488" t="s">
        <v>3977</v>
      </c>
      <c r="I17" s="513">
        <v>3497000</v>
      </c>
      <c r="J17" s="513">
        <v>3418000</v>
      </c>
      <c r="K17" s="513">
        <f>83000+0</f>
        <v>83000</v>
      </c>
      <c r="L17" s="513">
        <v>-4186000</v>
      </c>
      <c r="M17" s="514">
        <f t="shared" ref="M17" si="11">SUM(I17:L17)</f>
        <v>2812000</v>
      </c>
      <c r="N17" s="510"/>
      <c r="O17" s="488" t="s">
        <v>3977</v>
      </c>
      <c r="P17" s="513">
        <f t="shared" si="8"/>
        <v>524550</v>
      </c>
      <c r="Q17" s="513">
        <f t="shared" si="8"/>
        <v>512700</v>
      </c>
      <c r="R17" s="513">
        <f t="shared" si="8"/>
        <v>12450</v>
      </c>
      <c r="S17" s="513">
        <v>0</v>
      </c>
      <c r="T17" s="514">
        <f t="shared" ref="T17" si="12">SUM(P17:S17)</f>
        <v>1049700</v>
      </c>
    </row>
    <row r="18" spans="1:20" x14ac:dyDescent="0.2">
      <c r="A18" s="371" t="s">
        <v>67</v>
      </c>
      <c r="B18" s="338">
        <f>SUM(B14:B17)</f>
        <v>10493750</v>
      </c>
      <c r="C18" s="338">
        <f>SUM(C14:C17)</f>
        <v>10259150</v>
      </c>
      <c r="D18" s="338">
        <f>SUM(D14:D17)</f>
        <v>68069650</v>
      </c>
      <c r="E18" s="338">
        <f>SUM(E14:E17)</f>
        <v>-8050000</v>
      </c>
      <c r="F18" s="338">
        <f>SUM(F14:F17)</f>
        <v>80772550</v>
      </c>
      <c r="G18" s="493"/>
      <c r="H18" s="371" t="s">
        <v>67</v>
      </c>
      <c r="I18" s="356">
        <f>SUM(I14:I17)</f>
        <v>9125000</v>
      </c>
      <c r="J18" s="356">
        <f>SUM(J14:J17)</f>
        <v>8921000</v>
      </c>
      <c r="K18" s="356">
        <f>SUM(K14:K17)</f>
        <v>59191000</v>
      </c>
      <c r="L18" s="356">
        <f>SUM(L14:L17)</f>
        <v>-8050000</v>
      </c>
      <c r="M18" s="356">
        <f>SUM(M14:M17)</f>
        <v>69187000</v>
      </c>
      <c r="N18" s="510"/>
      <c r="O18" s="371" t="s">
        <v>67</v>
      </c>
      <c r="P18" s="356">
        <f>SUM(P14:P17)</f>
        <v>1368750</v>
      </c>
      <c r="Q18" s="356">
        <f>SUM(Q14:Q17)</f>
        <v>1338150</v>
      </c>
      <c r="R18" s="356">
        <f>SUM(R14:R17)</f>
        <v>8878650</v>
      </c>
      <c r="S18" s="356">
        <f>SUM(S14:S17)</f>
        <v>0</v>
      </c>
      <c r="T18" s="356">
        <f>SUM(T14:T17)</f>
        <v>11585550</v>
      </c>
    </row>
    <row r="19" spans="1:20" x14ac:dyDescent="0.2">
      <c r="A19" s="464"/>
      <c r="B19" s="507"/>
      <c r="C19" s="507"/>
      <c r="D19" s="507"/>
      <c r="E19" s="507"/>
      <c r="F19" s="508"/>
      <c r="G19" s="493"/>
      <c r="H19" s="464"/>
      <c r="I19" s="467"/>
      <c r="J19" s="467"/>
      <c r="K19" s="467"/>
      <c r="L19" s="467"/>
      <c r="M19" s="509"/>
      <c r="N19" s="502"/>
      <c r="O19" s="464"/>
      <c r="P19" s="467"/>
      <c r="Q19" s="467"/>
      <c r="R19" s="467"/>
      <c r="S19" s="467"/>
      <c r="T19" s="509"/>
    </row>
    <row r="20" spans="1:20" x14ac:dyDescent="0.2">
      <c r="A20" s="354" t="s">
        <v>4736</v>
      </c>
      <c r="B20" s="507">
        <f t="shared" ref="B20:E26" si="13">I20+P20</f>
        <v>1614600</v>
      </c>
      <c r="C20" s="507">
        <f t="shared" si="13"/>
        <v>1580100</v>
      </c>
      <c r="D20" s="507">
        <f t="shared" si="13"/>
        <v>8423750</v>
      </c>
      <c r="E20" s="507">
        <f t="shared" si="13"/>
        <v>-327000</v>
      </c>
      <c r="F20" s="508">
        <f>SUM(B20:E20)</f>
        <v>11291450</v>
      </c>
      <c r="G20" s="493"/>
      <c r="H20" s="354" t="s">
        <v>4736</v>
      </c>
      <c r="I20" s="467">
        <f>317000+1087000</f>
        <v>1404000</v>
      </c>
      <c r="J20" s="467">
        <f>310000+1064000</f>
        <v>1374000</v>
      </c>
      <c r="K20" s="467">
        <f>52000+0+785000+6488000</f>
        <v>7325000</v>
      </c>
      <c r="L20" s="467">
        <f>-121000-206000</f>
        <v>-327000</v>
      </c>
      <c r="M20" s="509">
        <f>SUM(I20:L20)</f>
        <v>9776000</v>
      </c>
      <c r="N20" s="510"/>
      <c r="O20" s="354" t="s">
        <v>4736</v>
      </c>
      <c r="P20" s="467">
        <f t="shared" ref="P20:R26" si="14">ROUND(I20*$P$4,0)</f>
        <v>210600</v>
      </c>
      <c r="Q20" s="467">
        <f t="shared" si="14"/>
        <v>206100</v>
      </c>
      <c r="R20" s="467">
        <f t="shared" si="14"/>
        <v>1098750</v>
      </c>
      <c r="S20" s="467">
        <v>0</v>
      </c>
      <c r="T20" s="509">
        <f>SUM(P20:S20)</f>
        <v>1515450</v>
      </c>
    </row>
    <row r="21" spans="1:20" x14ac:dyDescent="0.2">
      <c r="A21" s="354" t="s">
        <v>3978</v>
      </c>
      <c r="B21" s="507">
        <f t="shared" si="13"/>
        <v>2531150</v>
      </c>
      <c r="C21" s="507">
        <f t="shared" si="13"/>
        <v>2473650</v>
      </c>
      <c r="D21" s="507">
        <f t="shared" si="13"/>
        <v>57500</v>
      </c>
      <c r="E21" s="507">
        <f t="shared" si="13"/>
        <v>-3325000</v>
      </c>
      <c r="F21" s="508">
        <f>SUM(B21:E21)</f>
        <v>1737300</v>
      </c>
      <c r="G21" s="493"/>
      <c r="H21" s="354" t="s">
        <v>3978</v>
      </c>
      <c r="I21" s="467">
        <v>2201000</v>
      </c>
      <c r="J21" s="467">
        <v>2151000</v>
      </c>
      <c r="K21" s="467">
        <f>50000+0</f>
        <v>50000</v>
      </c>
      <c r="L21" s="467">
        <v>-3325000</v>
      </c>
      <c r="M21" s="509">
        <f>SUM(I21:L21)</f>
        <v>1077000</v>
      </c>
      <c r="N21" s="510"/>
      <c r="O21" s="354" t="s">
        <v>3978</v>
      </c>
      <c r="P21" s="467">
        <f t="shared" si="14"/>
        <v>330150</v>
      </c>
      <c r="Q21" s="467">
        <f t="shared" si="14"/>
        <v>322650</v>
      </c>
      <c r="R21" s="467">
        <f t="shared" si="14"/>
        <v>7500</v>
      </c>
      <c r="S21" s="467">
        <v>0</v>
      </c>
      <c r="T21" s="509">
        <f>SUM(P21:S21)</f>
        <v>660300</v>
      </c>
    </row>
    <row r="22" spans="1:20" x14ac:dyDescent="0.2">
      <c r="A22" s="354" t="s">
        <v>3937</v>
      </c>
      <c r="B22" s="507">
        <f t="shared" si="13"/>
        <v>0</v>
      </c>
      <c r="C22" s="507">
        <f t="shared" si="13"/>
        <v>0</v>
      </c>
      <c r="D22" s="507">
        <f t="shared" si="13"/>
        <v>0</v>
      </c>
      <c r="E22" s="507">
        <f t="shared" si="13"/>
        <v>0</v>
      </c>
      <c r="F22" s="508">
        <f>SUM(B22:E22)</f>
        <v>0</v>
      </c>
      <c r="G22" s="493"/>
      <c r="H22" s="354" t="s">
        <v>3937</v>
      </c>
      <c r="I22" s="467">
        <v>0</v>
      </c>
      <c r="J22" s="467">
        <v>0</v>
      </c>
      <c r="K22" s="467">
        <v>0</v>
      </c>
      <c r="L22" s="467">
        <v>0</v>
      </c>
      <c r="M22" s="509">
        <f>SUM(I22:L22)</f>
        <v>0</v>
      </c>
      <c r="N22" s="510"/>
      <c r="O22" s="354" t="s">
        <v>3937</v>
      </c>
      <c r="P22" s="467">
        <f t="shared" si="14"/>
        <v>0</v>
      </c>
      <c r="Q22" s="467">
        <f t="shared" si="14"/>
        <v>0</v>
      </c>
      <c r="R22" s="467">
        <f t="shared" si="14"/>
        <v>0</v>
      </c>
      <c r="S22" s="467">
        <v>0</v>
      </c>
      <c r="T22" s="509">
        <f>SUM(P22:S22)</f>
        <v>0</v>
      </c>
    </row>
    <row r="23" spans="1:20" x14ac:dyDescent="0.2">
      <c r="A23" s="354" t="s">
        <v>3938</v>
      </c>
      <c r="B23" s="507">
        <f t="shared" si="13"/>
        <v>0</v>
      </c>
      <c r="C23" s="507">
        <f t="shared" si="13"/>
        <v>0</v>
      </c>
      <c r="D23" s="507">
        <f t="shared" si="13"/>
        <v>0</v>
      </c>
      <c r="E23" s="507">
        <f t="shared" si="13"/>
        <v>0</v>
      </c>
      <c r="F23" s="508">
        <f t="shared" ref="F23:F25" si="15">SUM(B23:E23)</f>
        <v>0</v>
      </c>
      <c r="G23" s="493"/>
      <c r="H23" s="354" t="s">
        <v>3938</v>
      </c>
      <c r="I23" s="467">
        <v>0</v>
      </c>
      <c r="J23" s="467">
        <v>0</v>
      </c>
      <c r="K23" s="467">
        <v>0</v>
      </c>
      <c r="L23" s="467">
        <v>0</v>
      </c>
      <c r="M23" s="509">
        <f t="shared" ref="M23:M25" si="16">SUM(I23:L23)</f>
        <v>0</v>
      </c>
      <c r="N23" s="510"/>
      <c r="O23" s="354" t="s">
        <v>3938</v>
      </c>
      <c r="P23" s="467">
        <f t="shared" si="14"/>
        <v>0</v>
      </c>
      <c r="Q23" s="467">
        <f t="shared" si="14"/>
        <v>0</v>
      </c>
      <c r="R23" s="467">
        <f t="shared" si="14"/>
        <v>0</v>
      </c>
      <c r="S23" s="467">
        <v>0</v>
      </c>
      <c r="T23" s="509">
        <f t="shared" ref="T23:T25" si="17">SUM(P23:S23)</f>
        <v>0</v>
      </c>
    </row>
    <row r="24" spans="1:20" x14ac:dyDescent="0.2">
      <c r="A24" s="354" t="s">
        <v>3939</v>
      </c>
      <c r="B24" s="507">
        <f t="shared" si="13"/>
        <v>0</v>
      </c>
      <c r="C24" s="507">
        <f t="shared" si="13"/>
        <v>0</v>
      </c>
      <c r="D24" s="507">
        <f t="shared" si="13"/>
        <v>0</v>
      </c>
      <c r="E24" s="507">
        <f t="shared" si="13"/>
        <v>0</v>
      </c>
      <c r="F24" s="508">
        <f t="shared" si="15"/>
        <v>0</v>
      </c>
      <c r="G24" s="493"/>
      <c r="H24" s="354" t="s">
        <v>3939</v>
      </c>
      <c r="I24" s="467">
        <v>0</v>
      </c>
      <c r="J24" s="467">
        <v>0</v>
      </c>
      <c r="K24" s="467">
        <v>0</v>
      </c>
      <c r="L24" s="467">
        <v>0</v>
      </c>
      <c r="M24" s="509">
        <f t="shared" si="16"/>
        <v>0</v>
      </c>
      <c r="N24" s="510"/>
      <c r="O24" s="354" t="s">
        <v>3939</v>
      </c>
      <c r="P24" s="467">
        <f t="shared" si="14"/>
        <v>0</v>
      </c>
      <c r="Q24" s="467">
        <f t="shared" si="14"/>
        <v>0</v>
      </c>
      <c r="R24" s="467">
        <f t="shared" si="14"/>
        <v>0</v>
      </c>
      <c r="S24" s="467">
        <v>0</v>
      </c>
      <c r="T24" s="509">
        <f t="shared" si="17"/>
        <v>0</v>
      </c>
    </row>
    <row r="25" spans="1:20" x14ac:dyDescent="0.2">
      <c r="A25" s="354" t="s">
        <v>3940</v>
      </c>
      <c r="B25" s="507">
        <f t="shared" si="13"/>
        <v>0</v>
      </c>
      <c r="C25" s="507">
        <f t="shared" si="13"/>
        <v>0</v>
      </c>
      <c r="D25" s="507">
        <f t="shared" si="13"/>
        <v>0</v>
      </c>
      <c r="E25" s="507">
        <f t="shared" si="13"/>
        <v>0</v>
      </c>
      <c r="F25" s="508">
        <f t="shared" si="15"/>
        <v>0</v>
      </c>
      <c r="G25" s="493"/>
      <c r="H25" s="354" t="s">
        <v>3940</v>
      </c>
      <c r="I25" s="467">
        <v>0</v>
      </c>
      <c r="J25" s="467">
        <v>0</v>
      </c>
      <c r="K25" s="467">
        <v>0</v>
      </c>
      <c r="L25" s="467">
        <v>0</v>
      </c>
      <c r="M25" s="509">
        <f t="shared" si="16"/>
        <v>0</v>
      </c>
      <c r="N25" s="510"/>
      <c r="O25" s="354" t="s">
        <v>3940</v>
      </c>
      <c r="P25" s="467">
        <f t="shared" si="14"/>
        <v>0</v>
      </c>
      <c r="Q25" s="467">
        <f t="shared" si="14"/>
        <v>0</v>
      </c>
      <c r="R25" s="467">
        <f t="shared" si="14"/>
        <v>0</v>
      </c>
      <c r="S25" s="467">
        <v>0</v>
      </c>
      <c r="T25" s="509">
        <f t="shared" si="17"/>
        <v>0</v>
      </c>
    </row>
    <row r="26" spans="1:20" x14ac:dyDescent="0.2">
      <c r="A26" s="489" t="s">
        <v>3979</v>
      </c>
      <c r="B26" s="511">
        <f t="shared" si="13"/>
        <v>3859400</v>
      </c>
      <c r="C26" s="511">
        <f t="shared" si="13"/>
        <v>3770850</v>
      </c>
      <c r="D26" s="511">
        <f t="shared" si="13"/>
        <v>3450</v>
      </c>
      <c r="E26" s="511">
        <f t="shared" si="13"/>
        <v>-5433000</v>
      </c>
      <c r="F26" s="512">
        <f t="shared" ref="F26" si="18">SUM(B26:E26)</f>
        <v>2200700</v>
      </c>
      <c r="G26" s="493"/>
      <c r="H26" s="489" t="s">
        <v>3979</v>
      </c>
      <c r="I26" s="513">
        <v>3356000</v>
      </c>
      <c r="J26" s="513">
        <v>3279000</v>
      </c>
      <c r="K26" s="513">
        <f>3000+0</f>
        <v>3000</v>
      </c>
      <c r="L26" s="513">
        <v>-5433000</v>
      </c>
      <c r="M26" s="514">
        <f t="shared" ref="M26" si="19">SUM(I26:L26)</f>
        <v>1205000</v>
      </c>
      <c r="N26" s="510"/>
      <c r="O26" s="489" t="s">
        <v>3979</v>
      </c>
      <c r="P26" s="513">
        <f t="shared" si="14"/>
        <v>503400</v>
      </c>
      <c r="Q26" s="513">
        <f t="shared" si="14"/>
        <v>491850</v>
      </c>
      <c r="R26" s="513">
        <f t="shared" si="14"/>
        <v>450</v>
      </c>
      <c r="S26" s="513">
        <v>0</v>
      </c>
      <c r="T26" s="514">
        <f t="shared" ref="T26" si="20">SUM(P26:S26)</f>
        <v>995700</v>
      </c>
    </row>
    <row r="27" spans="1:20" x14ac:dyDescent="0.2">
      <c r="A27" s="371" t="s">
        <v>69</v>
      </c>
      <c r="B27" s="338">
        <f>SUM(B20:B26)</f>
        <v>8005150</v>
      </c>
      <c r="C27" s="338">
        <f t="shared" ref="C27:F27" si="21">SUM(C20:C26)</f>
        <v>7824600</v>
      </c>
      <c r="D27" s="338">
        <f t="shared" si="21"/>
        <v>8484700</v>
      </c>
      <c r="E27" s="338">
        <f t="shared" si="21"/>
        <v>-9085000</v>
      </c>
      <c r="F27" s="338">
        <f t="shared" si="21"/>
        <v>15229450</v>
      </c>
      <c r="G27" s="493"/>
      <c r="H27" s="371" t="s">
        <v>69</v>
      </c>
      <c r="I27" s="356">
        <f>SUM(I20:I26)</f>
        <v>6961000</v>
      </c>
      <c r="J27" s="356">
        <f t="shared" ref="J27" si="22">SUM(J20:J26)</f>
        <v>6804000</v>
      </c>
      <c r="K27" s="356">
        <f t="shared" ref="K27" si="23">SUM(K20:K26)</f>
        <v>7378000</v>
      </c>
      <c r="L27" s="356">
        <f t="shared" ref="L27" si="24">SUM(L20:L26)</f>
        <v>-9085000</v>
      </c>
      <c r="M27" s="356">
        <f t="shared" ref="M27" si="25">SUM(M20:M26)</f>
        <v>12058000</v>
      </c>
      <c r="N27" s="510"/>
      <c r="O27" s="371" t="s">
        <v>69</v>
      </c>
      <c r="P27" s="356">
        <f>SUM(P20:P26)</f>
        <v>1044150</v>
      </c>
      <c r="Q27" s="356">
        <f t="shared" ref="Q27" si="26">SUM(Q20:Q26)</f>
        <v>1020600</v>
      </c>
      <c r="R27" s="356">
        <f t="shared" ref="R27" si="27">SUM(R20:R26)</f>
        <v>1106700</v>
      </c>
      <c r="S27" s="356">
        <f t="shared" ref="S27" si="28">SUM(S20:S26)</f>
        <v>0</v>
      </c>
      <c r="T27" s="356">
        <f t="shared" ref="T27" si="29">SUM(T20:T26)</f>
        <v>3171450</v>
      </c>
    </row>
    <row r="28" spans="1:20" x14ac:dyDescent="0.2">
      <c r="A28" s="464"/>
      <c r="B28" s="507"/>
      <c r="C28" s="507"/>
      <c r="D28" s="507"/>
      <c r="E28" s="507"/>
      <c r="F28" s="508"/>
      <c r="G28" s="493"/>
      <c r="H28" s="464"/>
      <c r="I28" s="467"/>
      <c r="J28" s="467"/>
      <c r="K28" s="467"/>
      <c r="L28" s="467"/>
      <c r="M28" s="509"/>
      <c r="N28" s="510"/>
      <c r="O28" s="464"/>
      <c r="P28" s="467"/>
      <c r="Q28" s="467"/>
      <c r="R28" s="467"/>
      <c r="S28" s="467"/>
      <c r="T28" s="509"/>
    </row>
    <row r="29" spans="1:20" x14ac:dyDescent="0.2">
      <c r="A29" s="354" t="s">
        <v>3980</v>
      </c>
      <c r="B29" s="507"/>
      <c r="C29" s="507"/>
      <c r="D29" s="507"/>
      <c r="E29" s="507"/>
      <c r="F29" s="508"/>
      <c r="G29" s="493"/>
      <c r="H29" s="354" t="s">
        <v>3980</v>
      </c>
      <c r="I29" s="467"/>
      <c r="J29" s="467"/>
      <c r="K29" s="467"/>
      <c r="L29" s="467"/>
      <c r="M29" s="509"/>
      <c r="N29" s="510"/>
      <c r="O29" s="354" t="s">
        <v>3980</v>
      </c>
      <c r="P29" s="467"/>
      <c r="Q29" s="467"/>
      <c r="R29" s="467"/>
      <c r="S29" s="467"/>
      <c r="T29" s="509"/>
    </row>
    <row r="30" spans="1:20" x14ac:dyDescent="0.2">
      <c r="A30" s="354" t="s">
        <v>4738</v>
      </c>
      <c r="B30" s="507">
        <f t="shared" ref="B30:B41" si="30">I30+P30</f>
        <v>360755</v>
      </c>
      <c r="C30" s="507">
        <f t="shared" ref="C30:C41" si="31">J30+Q30</f>
        <v>352590</v>
      </c>
      <c r="D30" s="507">
        <f t="shared" ref="D30:D41" si="32">K30+R30</f>
        <v>65090</v>
      </c>
      <c r="E30" s="507">
        <f t="shared" ref="E30:E41" si="33">L30+S30</f>
        <v>-198500</v>
      </c>
      <c r="F30" s="508">
        <f t="shared" ref="F30:F41" si="34">SUM(B30:E30)</f>
        <v>579935</v>
      </c>
      <c r="G30" s="493"/>
      <c r="H30" s="354" t="s">
        <v>4738</v>
      </c>
      <c r="I30" s="467">
        <v>313700</v>
      </c>
      <c r="J30" s="467">
        <v>306600</v>
      </c>
      <c r="K30" s="467">
        <f>28100+28500</f>
        <v>56600</v>
      </c>
      <c r="L30" s="467">
        <v>-198500</v>
      </c>
      <c r="M30" s="509">
        <f t="shared" ref="M30:M41" si="35">SUM(I30:L30)</f>
        <v>478400</v>
      </c>
      <c r="N30" s="510"/>
      <c r="O30" s="354" t="s">
        <v>4738</v>
      </c>
      <c r="P30" s="467">
        <f t="shared" ref="P30:P41" si="36">ROUND(I30*$P$4,0)</f>
        <v>47055</v>
      </c>
      <c r="Q30" s="467">
        <f t="shared" ref="Q30:Q41" si="37">ROUND(J30*$P$4,0)</f>
        <v>45990</v>
      </c>
      <c r="R30" s="467">
        <f t="shared" ref="R30:R41" si="38">ROUND(K30*$P$4,0)</f>
        <v>8490</v>
      </c>
      <c r="S30" s="467">
        <v>0</v>
      </c>
      <c r="T30" s="509">
        <f t="shared" ref="T30:T41" si="39">SUM(P30:S30)</f>
        <v>101535</v>
      </c>
    </row>
    <row r="31" spans="1:20" x14ac:dyDescent="0.2">
      <c r="A31" s="464" t="s">
        <v>3982</v>
      </c>
      <c r="B31" s="507">
        <f t="shared" si="30"/>
        <v>1570440</v>
      </c>
      <c r="C31" s="507">
        <f t="shared" si="31"/>
        <v>1534560</v>
      </c>
      <c r="D31" s="507">
        <f t="shared" si="32"/>
        <v>1074675</v>
      </c>
      <c r="E31" s="507">
        <f t="shared" si="33"/>
        <v>-553500</v>
      </c>
      <c r="F31" s="508">
        <f t="shared" si="34"/>
        <v>3626175</v>
      </c>
      <c r="G31" s="493"/>
      <c r="H31" s="464" t="s">
        <v>3982</v>
      </c>
      <c r="I31" s="467">
        <v>1365600</v>
      </c>
      <c r="J31" s="467">
        <v>1334400</v>
      </c>
      <c r="K31" s="467">
        <f>508200+426300</f>
        <v>934500</v>
      </c>
      <c r="L31" s="467">
        <v>-553500</v>
      </c>
      <c r="M31" s="509">
        <f t="shared" si="35"/>
        <v>3081000</v>
      </c>
      <c r="N31" s="510"/>
      <c r="O31" s="464" t="s">
        <v>3982</v>
      </c>
      <c r="P31" s="467">
        <f t="shared" si="36"/>
        <v>204840</v>
      </c>
      <c r="Q31" s="467">
        <f t="shared" si="37"/>
        <v>200160</v>
      </c>
      <c r="R31" s="467">
        <f t="shared" si="38"/>
        <v>140175</v>
      </c>
      <c r="S31" s="467">
        <v>0</v>
      </c>
      <c r="T31" s="509">
        <f t="shared" si="39"/>
        <v>545175</v>
      </c>
    </row>
    <row r="32" spans="1:20" x14ac:dyDescent="0.2">
      <c r="A32" s="354" t="s">
        <v>4737</v>
      </c>
      <c r="B32" s="507">
        <f t="shared" si="30"/>
        <v>63940</v>
      </c>
      <c r="C32" s="507">
        <f t="shared" si="31"/>
        <v>62445</v>
      </c>
      <c r="D32" s="507">
        <f t="shared" si="32"/>
        <v>25070</v>
      </c>
      <c r="E32" s="507">
        <f t="shared" si="33"/>
        <v>-17900</v>
      </c>
      <c r="F32" s="508">
        <f t="shared" si="34"/>
        <v>133555</v>
      </c>
      <c r="G32" s="493"/>
      <c r="H32" s="354" t="s">
        <v>4737</v>
      </c>
      <c r="I32" s="467">
        <v>55600</v>
      </c>
      <c r="J32" s="467">
        <v>54300</v>
      </c>
      <c r="K32" s="467">
        <f>8800+13000</f>
        <v>21800</v>
      </c>
      <c r="L32" s="467">
        <v>-17900</v>
      </c>
      <c r="M32" s="509">
        <f t="shared" si="35"/>
        <v>113800</v>
      </c>
      <c r="N32" s="510"/>
      <c r="O32" s="354" t="s">
        <v>4737</v>
      </c>
      <c r="P32" s="467">
        <f t="shared" si="36"/>
        <v>8340</v>
      </c>
      <c r="Q32" s="467">
        <f t="shared" si="37"/>
        <v>8145</v>
      </c>
      <c r="R32" s="467">
        <f t="shared" si="38"/>
        <v>3270</v>
      </c>
      <c r="S32" s="467">
        <v>0</v>
      </c>
      <c r="T32" s="509">
        <f t="shared" si="39"/>
        <v>19755</v>
      </c>
    </row>
    <row r="33" spans="1:21" x14ac:dyDescent="0.2">
      <c r="A33" s="464" t="s">
        <v>3984</v>
      </c>
      <c r="B33" s="507">
        <f t="shared" si="30"/>
        <v>7705230</v>
      </c>
      <c r="C33" s="507">
        <f t="shared" si="31"/>
        <v>7529165</v>
      </c>
      <c r="D33" s="507">
        <f t="shared" si="32"/>
        <v>2424430</v>
      </c>
      <c r="E33" s="507">
        <f t="shared" si="33"/>
        <v>-5067900</v>
      </c>
      <c r="F33" s="508">
        <f t="shared" si="34"/>
        <v>12590925</v>
      </c>
      <c r="G33" s="493"/>
      <c r="H33" s="464" t="s">
        <v>3984</v>
      </c>
      <c r="I33" s="467">
        <v>6700200</v>
      </c>
      <c r="J33" s="467">
        <v>6547100</v>
      </c>
      <c r="K33" s="467">
        <f>596700+1511500</f>
        <v>2108200</v>
      </c>
      <c r="L33" s="467">
        <v>-5067900</v>
      </c>
      <c r="M33" s="509">
        <f t="shared" si="35"/>
        <v>10287600</v>
      </c>
      <c r="N33" s="510"/>
      <c r="O33" s="464" t="s">
        <v>3984</v>
      </c>
      <c r="P33" s="467">
        <f t="shared" si="36"/>
        <v>1005030</v>
      </c>
      <c r="Q33" s="467">
        <f t="shared" si="37"/>
        <v>982065</v>
      </c>
      <c r="R33" s="467">
        <f t="shared" si="38"/>
        <v>316230</v>
      </c>
      <c r="S33" s="467">
        <v>0</v>
      </c>
      <c r="T33" s="509">
        <f t="shared" si="39"/>
        <v>2303325</v>
      </c>
    </row>
    <row r="34" spans="1:21" x14ac:dyDescent="0.2">
      <c r="A34" s="464" t="s">
        <v>3985</v>
      </c>
      <c r="B34" s="507">
        <f t="shared" si="30"/>
        <v>2639595</v>
      </c>
      <c r="C34" s="507">
        <f t="shared" si="31"/>
        <v>2579450</v>
      </c>
      <c r="D34" s="507">
        <f t="shared" si="32"/>
        <v>1633000</v>
      </c>
      <c r="E34" s="507">
        <f t="shared" si="33"/>
        <v>-1632500</v>
      </c>
      <c r="F34" s="508">
        <f t="shared" si="34"/>
        <v>5219545</v>
      </c>
      <c r="G34" s="493"/>
      <c r="H34" s="464" t="s">
        <v>3985</v>
      </c>
      <c r="I34" s="467">
        <v>2295300</v>
      </c>
      <c r="J34" s="467">
        <v>2243000</v>
      </c>
      <c r="K34" s="467">
        <f>235900+1184100</f>
        <v>1420000</v>
      </c>
      <c r="L34" s="467">
        <v>-1632500</v>
      </c>
      <c r="M34" s="509">
        <f t="shared" si="35"/>
        <v>4325800</v>
      </c>
      <c r="N34" s="510"/>
      <c r="O34" s="464" t="s">
        <v>3985</v>
      </c>
      <c r="P34" s="467">
        <f t="shared" si="36"/>
        <v>344295</v>
      </c>
      <c r="Q34" s="467">
        <f t="shared" si="37"/>
        <v>336450</v>
      </c>
      <c r="R34" s="467">
        <f t="shared" si="38"/>
        <v>213000</v>
      </c>
      <c r="S34" s="467">
        <v>0</v>
      </c>
      <c r="T34" s="509">
        <f t="shared" si="39"/>
        <v>893745</v>
      </c>
    </row>
    <row r="35" spans="1:21" x14ac:dyDescent="0.2">
      <c r="A35" s="464" t="s">
        <v>3986</v>
      </c>
      <c r="B35" s="507">
        <f t="shared" si="30"/>
        <v>4295595</v>
      </c>
      <c r="C35" s="507">
        <f t="shared" si="31"/>
        <v>4197385</v>
      </c>
      <c r="D35" s="507">
        <f t="shared" si="32"/>
        <v>1696020</v>
      </c>
      <c r="E35" s="507">
        <f t="shared" si="33"/>
        <v>-2465900</v>
      </c>
      <c r="F35" s="508">
        <f t="shared" si="34"/>
        <v>7723100</v>
      </c>
      <c r="G35" s="493"/>
      <c r="H35" s="464" t="s">
        <v>3986</v>
      </c>
      <c r="I35" s="467">
        <v>3735300</v>
      </c>
      <c r="J35" s="467">
        <v>3649900</v>
      </c>
      <c r="K35" s="467">
        <f>479600+995200</f>
        <v>1474800</v>
      </c>
      <c r="L35" s="467">
        <v>-2465900</v>
      </c>
      <c r="M35" s="509">
        <f t="shared" si="35"/>
        <v>6394100</v>
      </c>
      <c r="N35" s="510"/>
      <c r="O35" s="464" t="s">
        <v>3986</v>
      </c>
      <c r="P35" s="467">
        <f t="shared" si="36"/>
        <v>560295</v>
      </c>
      <c r="Q35" s="467">
        <f t="shared" si="37"/>
        <v>547485</v>
      </c>
      <c r="R35" s="467">
        <f t="shared" si="38"/>
        <v>221220</v>
      </c>
      <c r="S35" s="467">
        <v>0</v>
      </c>
      <c r="T35" s="509">
        <f t="shared" si="39"/>
        <v>1329000</v>
      </c>
    </row>
    <row r="36" spans="1:21" x14ac:dyDescent="0.2">
      <c r="A36" s="464" t="s">
        <v>3987</v>
      </c>
      <c r="B36" s="507">
        <f t="shared" si="30"/>
        <v>3335805</v>
      </c>
      <c r="C36" s="507">
        <f t="shared" si="31"/>
        <v>3259675</v>
      </c>
      <c r="D36" s="507">
        <f t="shared" si="32"/>
        <v>1407255</v>
      </c>
      <c r="E36" s="507">
        <f t="shared" si="33"/>
        <v>-1957800</v>
      </c>
      <c r="F36" s="508">
        <f t="shared" si="34"/>
        <v>6044935</v>
      </c>
      <c r="G36" s="493"/>
      <c r="H36" s="464" t="s">
        <v>3987</v>
      </c>
      <c r="I36" s="467">
        <v>2900700</v>
      </c>
      <c r="J36" s="467">
        <v>2834500</v>
      </c>
      <c r="K36" s="467">
        <f>317800+905900</f>
        <v>1223700</v>
      </c>
      <c r="L36" s="467">
        <v>-1957800</v>
      </c>
      <c r="M36" s="509">
        <f>SUM(I36:L36)</f>
        <v>5001100</v>
      </c>
      <c r="N36" s="510"/>
      <c r="O36" s="464" t="s">
        <v>3987</v>
      </c>
      <c r="P36" s="467">
        <f t="shared" si="36"/>
        <v>435105</v>
      </c>
      <c r="Q36" s="467">
        <f t="shared" si="37"/>
        <v>425175</v>
      </c>
      <c r="R36" s="467">
        <f t="shared" si="38"/>
        <v>183555</v>
      </c>
      <c r="S36" s="467">
        <v>0</v>
      </c>
      <c r="T36" s="509">
        <f t="shared" si="39"/>
        <v>1043835</v>
      </c>
    </row>
    <row r="37" spans="1:21" x14ac:dyDescent="0.2">
      <c r="A37" s="464" t="s">
        <v>3988</v>
      </c>
      <c r="B37" s="507">
        <f t="shared" si="30"/>
        <v>4849550</v>
      </c>
      <c r="C37" s="507">
        <f t="shared" si="31"/>
        <v>4738690</v>
      </c>
      <c r="D37" s="507">
        <f t="shared" si="32"/>
        <v>2730560</v>
      </c>
      <c r="E37" s="507">
        <f t="shared" si="33"/>
        <v>-2878400</v>
      </c>
      <c r="F37" s="508">
        <f t="shared" si="34"/>
        <v>9440400</v>
      </c>
      <c r="G37" s="493"/>
      <c r="H37" s="464" t="s">
        <v>3988</v>
      </c>
      <c r="I37" s="467">
        <v>4217000</v>
      </c>
      <c r="J37" s="467">
        <v>4120600</v>
      </c>
      <c r="K37" s="467">
        <f>598500+1775900</f>
        <v>2374400</v>
      </c>
      <c r="L37" s="467">
        <v>-2878400</v>
      </c>
      <c r="M37" s="509">
        <f t="shared" si="35"/>
        <v>7833600</v>
      </c>
      <c r="N37" s="510"/>
      <c r="O37" s="464" t="s">
        <v>3988</v>
      </c>
      <c r="P37" s="467">
        <f t="shared" si="36"/>
        <v>632550</v>
      </c>
      <c r="Q37" s="467">
        <f t="shared" si="37"/>
        <v>618090</v>
      </c>
      <c r="R37" s="467">
        <f t="shared" si="38"/>
        <v>356160</v>
      </c>
      <c r="S37" s="467">
        <v>0</v>
      </c>
      <c r="T37" s="509">
        <f t="shared" si="39"/>
        <v>1606800</v>
      </c>
    </row>
    <row r="38" spans="1:21" x14ac:dyDescent="0.2">
      <c r="A38" s="354" t="s">
        <v>3989</v>
      </c>
      <c r="B38" s="507">
        <f t="shared" si="30"/>
        <v>5160510</v>
      </c>
      <c r="C38" s="507">
        <f t="shared" si="31"/>
        <v>5042635</v>
      </c>
      <c r="D38" s="507">
        <f t="shared" si="32"/>
        <v>2808185</v>
      </c>
      <c r="E38" s="507">
        <f t="shared" si="33"/>
        <v>-3107700</v>
      </c>
      <c r="F38" s="508">
        <f t="shared" si="34"/>
        <v>9903630</v>
      </c>
      <c r="G38" s="493"/>
      <c r="H38" s="354" t="s">
        <v>3989</v>
      </c>
      <c r="I38" s="467">
        <v>4487400</v>
      </c>
      <c r="J38" s="467">
        <v>4384900</v>
      </c>
      <c r="K38" s="467">
        <f>646000+1795900</f>
        <v>2441900</v>
      </c>
      <c r="L38" s="467">
        <v>-3107700</v>
      </c>
      <c r="M38" s="509">
        <f t="shared" si="35"/>
        <v>8206500</v>
      </c>
      <c r="N38" s="510"/>
      <c r="O38" s="354" t="s">
        <v>3989</v>
      </c>
      <c r="P38" s="467">
        <f t="shared" si="36"/>
        <v>673110</v>
      </c>
      <c r="Q38" s="467">
        <f t="shared" si="37"/>
        <v>657735</v>
      </c>
      <c r="R38" s="467">
        <f t="shared" si="38"/>
        <v>366285</v>
      </c>
      <c r="S38" s="467">
        <v>0</v>
      </c>
      <c r="T38" s="509">
        <f t="shared" si="39"/>
        <v>1697130</v>
      </c>
    </row>
    <row r="39" spans="1:21" x14ac:dyDescent="0.2">
      <c r="A39" s="464" t="s">
        <v>3990</v>
      </c>
      <c r="B39" s="507">
        <f t="shared" si="30"/>
        <v>4920160</v>
      </c>
      <c r="C39" s="507">
        <f t="shared" si="31"/>
        <v>4807575</v>
      </c>
      <c r="D39" s="507">
        <f t="shared" si="32"/>
        <v>2503550</v>
      </c>
      <c r="E39" s="507">
        <f t="shared" si="33"/>
        <v>-2869600</v>
      </c>
      <c r="F39" s="508">
        <f t="shared" si="34"/>
        <v>9361685</v>
      </c>
      <c r="G39" s="493"/>
      <c r="H39" s="464" t="s">
        <v>3990</v>
      </c>
      <c r="I39" s="467">
        <v>4278400</v>
      </c>
      <c r="J39" s="467">
        <v>4180500</v>
      </c>
      <c r="K39" s="467">
        <f>536600+1640400</f>
        <v>2177000</v>
      </c>
      <c r="L39" s="467">
        <v>-2869600</v>
      </c>
      <c r="M39" s="509">
        <f t="shared" si="35"/>
        <v>7766300</v>
      </c>
      <c r="N39" s="510"/>
      <c r="O39" s="464" t="s">
        <v>3990</v>
      </c>
      <c r="P39" s="467">
        <f t="shared" si="36"/>
        <v>641760</v>
      </c>
      <c r="Q39" s="467">
        <f t="shared" si="37"/>
        <v>627075</v>
      </c>
      <c r="R39" s="467">
        <f t="shared" si="38"/>
        <v>326550</v>
      </c>
      <c r="S39" s="467">
        <v>0</v>
      </c>
      <c r="T39" s="509">
        <f t="shared" si="39"/>
        <v>1595385</v>
      </c>
    </row>
    <row r="40" spans="1:21" x14ac:dyDescent="0.2">
      <c r="A40" s="464" t="s">
        <v>3991</v>
      </c>
      <c r="B40" s="507">
        <f t="shared" si="30"/>
        <v>3733820</v>
      </c>
      <c r="C40" s="507">
        <f t="shared" si="31"/>
        <v>3648605</v>
      </c>
      <c r="D40" s="507">
        <f t="shared" si="32"/>
        <v>1550315</v>
      </c>
      <c r="E40" s="507">
        <f t="shared" si="33"/>
        <v>-2238800</v>
      </c>
      <c r="F40" s="508">
        <f t="shared" si="34"/>
        <v>6693940</v>
      </c>
      <c r="G40" s="493"/>
      <c r="H40" s="464" t="s">
        <v>3991</v>
      </c>
      <c r="I40" s="467">
        <v>3246800</v>
      </c>
      <c r="J40" s="467">
        <v>3172700</v>
      </c>
      <c r="K40" s="467">
        <f>377600+970500</f>
        <v>1348100</v>
      </c>
      <c r="L40" s="467">
        <v>-2238800</v>
      </c>
      <c r="M40" s="509">
        <f t="shared" si="35"/>
        <v>5528800</v>
      </c>
      <c r="N40" s="510"/>
      <c r="O40" s="464" t="s">
        <v>3991</v>
      </c>
      <c r="P40" s="467">
        <f t="shared" si="36"/>
        <v>487020</v>
      </c>
      <c r="Q40" s="467">
        <f t="shared" si="37"/>
        <v>475905</v>
      </c>
      <c r="R40" s="467">
        <f t="shared" si="38"/>
        <v>202215</v>
      </c>
      <c r="S40" s="467">
        <v>0</v>
      </c>
      <c r="T40" s="509">
        <f t="shared" si="39"/>
        <v>1165140</v>
      </c>
    </row>
    <row r="41" spans="1:21" x14ac:dyDescent="0.2">
      <c r="A41" s="490" t="s">
        <v>3992</v>
      </c>
      <c r="B41" s="511">
        <f t="shared" si="30"/>
        <v>4865650</v>
      </c>
      <c r="C41" s="511">
        <f t="shared" si="31"/>
        <v>4754560</v>
      </c>
      <c r="D41" s="511">
        <f t="shared" si="32"/>
        <v>3579260</v>
      </c>
      <c r="E41" s="511">
        <f t="shared" si="33"/>
        <v>-2731100</v>
      </c>
      <c r="F41" s="512">
        <f t="shared" si="34"/>
        <v>10468370</v>
      </c>
      <c r="G41" s="493"/>
      <c r="H41" s="490" t="s">
        <v>3992</v>
      </c>
      <c r="I41" s="513">
        <v>4231000</v>
      </c>
      <c r="J41" s="513">
        <v>4134400</v>
      </c>
      <c r="K41" s="513">
        <f>609000+2503400</f>
        <v>3112400</v>
      </c>
      <c r="L41" s="513">
        <v>-2731100</v>
      </c>
      <c r="M41" s="514">
        <f t="shared" si="35"/>
        <v>8746700</v>
      </c>
      <c r="N41" s="510"/>
      <c r="O41" s="490" t="s">
        <v>3992</v>
      </c>
      <c r="P41" s="513">
        <f t="shared" si="36"/>
        <v>634650</v>
      </c>
      <c r="Q41" s="513">
        <f t="shared" si="37"/>
        <v>620160</v>
      </c>
      <c r="R41" s="513">
        <f t="shared" si="38"/>
        <v>466860</v>
      </c>
      <c r="S41" s="513">
        <v>0</v>
      </c>
      <c r="T41" s="514">
        <f t="shared" si="39"/>
        <v>1721670</v>
      </c>
    </row>
    <row r="42" spans="1:21" x14ac:dyDescent="0.2">
      <c r="A42" s="491" t="s">
        <v>3993</v>
      </c>
      <c r="B42" s="338">
        <f>SUM(B30:B41)</f>
        <v>43501050</v>
      </c>
      <c r="C42" s="338">
        <f t="shared" ref="C42:F42" si="40">SUM(C30:C41)</f>
        <v>42507335</v>
      </c>
      <c r="D42" s="338">
        <f t="shared" si="40"/>
        <v>21497410</v>
      </c>
      <c r="E42" s="338">
        <f t="shared" si="40"/>
        <v>-25719600</v>
      </c>
      <c r="F42" s="338">
        <f t="shared" si="40"/>
        <v>81786195</v>
      </c>
      <c r="G42" s="493"/>
      <c r="H42" s="491" t="s">
        <v>3993</v>
      </c>
      <c r="I42" s="356">
        <f>SUM(I30:I41)</f>
        <v>37827000</v>
      </c>
      <c r="J42" s="356">
        <f t="shared" ref="J42" si="41">SUM(J30:J41)</f>
        <v>36962900</v>
      </c>
      <c r="K42" s="356">
        <f t="shared" ref="K42" si="42">SUM(K30:K41)</f>
        <v>18693400</v>
      </c>
      <c r="L42" s="356">
        <f t="shared" ref="L42:M42" si="43">SUM(L30:L41)</f>
        <v>-25719600</v>
      </c>
      <c r="M42" s="356">
        <f t="shared" si="43"/>
        <v>67763700</v>
      </c>
      <c r="N42" s="510"/>
      <c r="O42" s="491" t="s">
        <v>3993</v>
      </c>
      <c r="P42" s="356">
        <f>SUM(P30:P41)</f>
        <v>5674050</v>
      </c>
      <c r="Q42" s="356">
        <f t="shared" ref="Q42" si="44">SUM(Q30:Q41)</f>
        <v>5544435</v>
      </c>
      <c r="R42" s="356">
        <f t="shared" ref="R42" si="45">SUM(R30:R41)</f>
        <v>2804010</v>
      </c>
      <c r="S42" s="356">
        <f t="shared" ref="S42" si="46">SUM(S30:S41)</f>
        <v>0</v>
      </c>
      <c r="T42" s="356">
        <f t="shared" ref="T42" si="47">SUM(T30:T41)</f>
        <v>14022495</v>
      </c>
    </row>
    <row r="43" spans="1:21" ht="13.5" thickBot="1" x14ac:dyDescent="0.25">
      <c r="A43" s="461"/>
      <c r="B43" s="350"/>
      <c r="C43" s="350"/>
      <c r="D43" s="350"/>
      <c r="E43" s="350"/>
      <c r="F43" s="351"/>
      <c r="G43" s="493"/>
      <c r="H43" s="461"/>
      <c r="I43" s="466"/>
      <c r="J43" s="466"/>
      <c r="K43" s="466"/>
      <c r="L43" s="466"/>
      <c r="M43" s="359"/>
      <c r="N43" s="502"/>
      <c r="O43" s="461"/>
      <c r="P43" s="466"/>
      <c r="Q43" s="466"/>
      <c r="R43" s="466"/>
      <c r="S43" s="466"/>
      <c r="T43" s="359"/>
    </row>
    <row r="44" spans="1:21" ht="24.75" customHeight="1" thickBot="1" x14ac:dyDescent="0.25">
      <c r="A44" s="492" t="s">
        <v>104</v>
      </c>
      <c r="B44" s="374">
        <f>SUM(B12,B18,B27,B42)</f>
        <v>72345350</v>
      </c>
      <c r="C44" s="374">
        <f>SUM(C12,C18,C27,C42)</f>
        <v>70700735</v>
      </c>
      <c r="D44" s="374">
        <f>SUM(D12,D18,D27,D42)</f>
        <v>103700560</v>
      </c>
      <c r="E44" s="374">
        <f>SUM(E12,E18,E27,E42)</f>
        <v>-54382600</v>
      </c>
      <c r="F44" s="374">
        <f>SUM(F12,F18,F27,F42)</f>
        <v>192364045</v>
      </c>
      <c r="G44" s="493"/>
      <c r="H44" s="492" t="s">
        <v>104</v>
      </c>
      <c r="I44" s="375">
        <f>SUM(I12,I18,I27,I42)</f>
        <v>62909000</v>
      </c>
      <c r="J44" s="375">
        <f>SUM(J12,J18,J27,J42)</f>
        <v>61478900</v>
      </c>
      <c r="K44" s="375">
        <f>SUM(K12,K18,K27,K42)</f>
        <v>90174400</v>
      </c>
      <c r="L44" s="375">
        <f>SUM(L12,L18,L27,L42)</f>
        <v>-54382600</v>
      </c>
      <c r="M44" s="375">
        <f>SUM(M12,M18,M27,M42)</f>
        <v>160179700</v>
      </c>
      <c r="N44" s="515"/>
      <c r="O44" s="492" t="s">
        <v>104</v>
      </c>
      <c r="P44" s="375">
        <f>SUM(P12,P18,P27,P42)</f>
        <v>9436350</v>
      </c>
      <c r="Q44" s="375">
        <f>SUM(Q12,Q18,Q27,Q42)</f>
        <v>9221835</v>
      </c>
      <c r="R44" s="375">
        <f>SUM(R12,R18,R27,R42)</f>
        <v>13526160</v>
      </c>
      <c r="S44" s="375">
        <f>SUM(S12,S18,S27,S42)</f>
        <v>0</v>
      </c>
      <c r="T44" s="375">
        <f>SUM(T12,T18,T27,T42)</f>
        <v>32184345</v>
      </c>
      <c r="U44" s="465"/>
    </row>
    <row r="45" spans="1:21" x14ac:dyDescent="0.2">
      <c r="A45" s="462"/>
      <c r="B45" s="507"/>
      <c r="C45" s="507"/>
      <c r="D45" s="507"/>
      <c r="E45" s="507"/>
      <c r="F45" s="508"/>
      <c r="G45" s="493"/>
      <c r="H45" s="462"/>
      <c r="I45" s="467"/>
      <c r="J45" s="467"/>
      <c r="K45" s="467"/>
      <c r="L45" s="467"/>
      <c r="M45" s="509"/>
      <c r="N45" s="502"/>
      <c r="O45" s="462"/>
      <c r="P45" s="467"/>
      <c r="Q45" s="467"/>
      <c r="R45" s="467"/>
      <c r="S45" s="467"/>
      <c r="T45" s="509"/>
    </row>
    <row r="46" spans="1:21" x14ac:dyDescent="0.2">
      <c r="A46" s="354" t="s">
        <v>3931</v>
      </c>
      <c r="B46" s="507">
        <f>I46+P46</f>
        <v>22918131</v>
      </c>
      <c r="C46" s="507">
        <f>J46+Q46</f>
        <v>5224264</v>
      </c>
      <c r="D46" s="507">
        <f>K46+R46</f>
        <v>6932465</v>
      </c>
      <c r="E46" s="507">
        <f>L46+S46</f>
        <v>-3548900</v>
      </c>
      <c r="F46" s="508">
        <f>SUM(B46:E46)</f>
        <v>31525960</v>
      </c>
      <c r="G46" s="493"/>
      <c r="H46" s="354" t="s">
        <v>3931</v>
      </c>
      <c r="I46" s="467">
        <v>22918131</v>
      </c>
      <c r="J46" s="467">
        <v>5224264</v>
      </c>
      <c r="K46" s="467">
        <v>6932465</v>
      </c>
      <c r="L46" s="467">
        <v>-3548900</v>
      </c>
      <c r="M46" s="509">
        <f>SUM(I46:L46)</f>
        <v>31525960</v>
      </c>
      <c r="N46" s="510"/>
      <c r="O46" s="354" t="s">
        <v>3931</v>
      </c>
      <c r="P46" s="467">
        <v>0</v>
      </c>
      <c r="Q46" s="467">
        <v>0</v>
      </c>
      <c r="R46" s="467">
        <v>0</v>
      </c>
      <c r="S46" s="467">
        <v>0</v>
      </c>
      <c r="T46" s="509">
        <f>SUM(P46:S46)</f>
        <v>0</v>
      </c>
    </row>
    <row r="47" spans="1:21" x14ac:dyDescent="0.2">
      <c r="A47" s="354"/>
      <c r="B47" s="507"/>
      <c r="C47" s="507"/>
      <c r="D47" s="507"/>
      <c r="E47" s="507"/>
      <c r="F47" s="508"/>
      <c r="G47" s="493"/>
      <c r="H47" s="354"/>
      <c r="I47" s="467"/>
      <c r="J47" s="467"/>
      <c r="K47" s="467"/>
      <c r="L47" s="467"/>
      <c r="M47" s="509"/>
      <c r="N47" s="510"/>
      <c r="O47" s="354"/>
      <c r="P47" s="467"/>
      <c r="Q47" s="467"/>
      <c r="R47" s="467"/>
      <c r="S47" s="467"/>
      <c r="T47" s="509"/>
    </row>
    <row r="48" spans="1:21" x14ac:dyDescent="0.2">
      <c r="A48" s="354" t="s">
        <v>3932</v>
      </c>
      <c r="B48" s="507">
        <f>I48+P48</f>
        <v>30722481</v>
      </c>
      <c r="C48" s="507">
        <f>J48+Q48</f>
        <v>9312183</v>
      </c>
      <c r="D48" s="507">
        <f>K48+R48</f>
        <v>6706700</v>
      </c>
      <c r="E48" s="507">
        <f>L48+S48</f>
        <v>-4217943</v>
      </c>
      <c r="F48" s="508">
        <f>SUM(B48:E48)</f>
        <v>42523421</v>
      </c>
      <c r="G48" s="493"/>
      <c r="H48" s="354" t="s">
        <v>3932</v>
      </c>
      <c r="I48" s="467">
        <v>30722481</v>
      </c>
      <c r="J48" s="467">
        <v>9312183</v>
      </c>
      <c r="K48" s="467">
        <v>6706700</v>
      </c>
      <c r="L48" s="467">
        <v>-4217943</v>
      </c>
      <c r="M48" s="509">
        <f>SUM(I48:L48)</f>
        <v>42523421</v>
      </c>
      <c r="N48" s="510"/>
      <c r="O48" s="354" t="s">
        <v>3932</v>
      </c>
      <c r="P48" s="467">
        <v>0</v>
      </c>
      <c r="Q48" s="467">
        <v>0</v>
      </c>
      <c r="R48" s="467">
        <v>0</v>
      </c>
      <c r="S48" s="467">
        <v>0</v>
      </c>
      <c r="T48" s="509">
        <f>SUM(P48:S48)</f>
        <v>0</v>
      </c>
    </row>
    <row r="49" spans="1:21" x14ac:dyDescent="0.2">
      <c r="A49" s="462"/>
      <c r="B49" s="507"/>
      <c r="C49" s="507"/>
      <c r="D49" s="507"/>
      <c r="E49" s="507"/>
      <c r="F49" s="508"/>
      <c r="G49" s="493"/>
      <c r="H49" s="462"/>
      <c r="I49" s="467"/>
      <c r="J49" s="467"/>
      <c r="K49" s="467"/>
      <c r="L49" s="467"/>
      <c r="M49" s="509"/>
      <c r="N49" s="502"/>
      <c r="O49" s="462"/>
      <c r="P49" s="467"/>
      <c r="Q49" s="467"/>
      <c r="R49" s="467"/>
      <c r="S49" s="467"/>
      <c r="T49" s="509"/>
    </row>
    <row r="50" spans="1:21" x14ac:dyDescent="0.2">
      <c r="A50" s="354" t="s">
        <v>3933</v>
      </c>
      <c r="B50" s="507">
        <f>I50+P50</f>
        <v>35121954</v>
      </c>
      <c r="C50" s="507">
        <f>J50+Q50</f>
        <v>8491551</v>
      </c>
      <c r="D50" s="507">
        <f>K50+R50</f>
        <v>6954738</v>
      </c>
      <c r="E50" s="507">
        <f>L50+S50</f>
        <v>-5226829</v>
      </c>
      <c r="F50" s="508">
        <f>SUM(B50:E50)</f>
        <v>45341414</v>
      </c>
      <c r="G50" s="493"/>
      <c r="H50" s="354" t="s">
        <v>3933</v>
      </c>
      <c r="I50" s="467">
        <v>35121954</v>
      </c>
      <c r="J50" s="467">
        <v>8491551</v>
      </c>
      <c r="K50" s="467">
        <v>6954738</v>
      </c>
      <c r="L50" s="467">
        <v>-5226829</v>
      </c>
      <c r="M50" s="509">
        <f>SUM(I50:L50)</f>
        <v>45341414</v>
      </c>
      <c r="N50" s="510"/>
      <c r="O50" s="354" t="s">
        <v>3933</v>
      </c>
      <c r="P50" s="467">
        <v>0</v>
      </c>
      <c r="Q50" s="467">
        <v>0</v>
      </c>
      <c r="R50" s="467">
        <v>0</v>
      </c>
      <c r="S50" s="467">
        <v>0</v>
      </c>
      <c r="T50" s="509">
        <f>SUM(P50:S50)</f>
        <v>0</v>
      </c>
    </row>
    <row r="51" spans="1:21" x14ac:dyDescent="0.2">
      <c r="A51" s="462"/>
      <c r="B51" s="507"/>
      <c r="C51" s="507"/>
      <c r="D51" s="507"/>
      <c r="E51" s="507"/>
      <c r="F51" s="508"/>
      <c r="G51" s="493"/>
      <c r="H51" s="462"/>
      <c r="I51" s="467"/>
      <c r="J51" s="467"/>
      <c r="K51" s="467"/>
      <c r="L51" s="467"/>
      <c r="M51" s="509"/>
      <c r="N51" s="502"/>
      <c r="O51" s="462"/>
      <c r="P51" s="467"/>
      <c r="Q51" s="467"/>
      <c r="R51" s="467"/>
      <c r="S51" s="467"/>
      <c r="T51" s="509"/>
    </row>
    <row r="52" spans="1:21" x14ac:dyDescent="0.2">
      <c r="A52" s="485" t="s">
        <v>148</v>
      </c>
      <c r="B52" s="507">
        <f>I52+P52</f>
        <v>0</v>
      </c>
      <c r="C52" s="507">
        <f>J52+Q52</f>
        <v>0</v>
      </c>
      <c r="D52" s="507">
        <f>K52+R52</f>
        <v>0</v>
      </c>
      <c r="E52" s="507">
        <f>L52+S52</f>
        <v>0</v>
      </c>
      <c r="F52" s="508">
        <f>SUM(B52:E52)</f>
        <v>0</v>
      </c>
      <c r="G52" s="493"/>
      <c r="H52" s="485" t="s">
        <v>148</v>
      </c>
      <c r="I52" s="467">
        <v>0</v>
      </c>
      <c r="J52" s="467">
        <v>0</v>
      </c>
      <c r="K52" s="467">
        <v>0</v>
      </c>
      <c r="L52" s="467">
        <v>0</v>
      </c>
      <c r="M52" s="509">
        <f>SUM(I52:L52)</f>
        <v>0</v>
      </c>
      <c r="N52" s="510"/>
      <c r="O52" s="485" t="s">
        <v>148</v>
      </c>
      <c r="P52" s="467">
        <v>0</v>
      </c>
      <c r="Q52" s="467">
        <v>0</v>
      </c>
      <c r="R52" s="467">
        <v>0</v>
      </c>
      <c r="S52" s="467">
        <v>0</v>
      </c>
      <c r="T52" s="509">
        <f>SUM(P52:S52)</f>
        <v>0</v>
      </c>
    </row>
    <row r="53" spans="1:21" x14ac:dyDescent="0.2">
      <c r="A53" s="464"/>
      <c r="B53" s="507"/>
      <c r="C53" s="507"/>
      <c r="D53" s="507"/>
      <c r="E53" s="507"/>
      <c r="F53" s="508"/>
      <c r="G53" s="493"/>
      <c r="H53" s="464"/>
      <c r="I53" s="467"/>
      <c r="J53" s="467"/>
      <c r="K53" s="467"/>
      <c r="L53" s="467"/>
      <c r="M53" s="509"/>
      <c r="N53" s="502"/>
      <c r="O53" s="464"/>
      <c r="P53" s="467"/>
      <c r="Q53" s="467"/>
      <c r="R53" s="467"/>
      <c r="S53" s="467"/>
      <c r="T53" s="509"/>
    </row>
    <row r="54" spans="1:21" x14ac:dyDescent="0.2">
      <c r="A54" s="464" t="s">
        <v>168</v>
      </c>
      <c r="B54" s="507">
        <f>I54+P54</f>
        <v>0</v>
      </c>
      <c r="C54" s="507">
        <f>J54+Q54</f>
        <v>0</v>
      </c>
      <c r="D54" s="507">
        <f>K54+R54</f>
        <v>0</v>
      </c>
      <c r="E54" s="507">
        <f>L54+S54</f>
        <v>0</v>
      </c>
      <c r="F54" s="508">
        <f>SUM(B54:E54)</f>
        <v>0</v>
      </c>
      <c r="G54" s="493"/>
      <c r="H54" s="464" t="s">
        <v>168</v>
      </c>
      <c r="I54" s="467">
        <v>0</v>
      </c>
      <c r="J54" s="467">
        <v>0</v>
      </c>
      <c r="K54" s="467">
        <v>0</v>
      </c>
      <c r="L54" s="467">
        <v>0</v>
      </c>
      <c r="M54" s="509">
        <f>SUM(I54:L54)</f>
        <v>0</v>
      </c>
      <c r="N54" s="510"/>
      <c r="O54" s="464" t="s">
        <v>168</v>
      </c>
      <c r="P54" s="467">
        <v>0</v>
      </c>
      <c r="Q54" s="467">
        <v>0</v>
      </c>
      <c r="R54" s="467">
        <v>0</v>
      </c>
      <c r="S54" s="467">
        <v>0</v>
      </c>
      <c r="T54" s="509">
        <f>SUM(P54:S54)</f>
        <v>0</v>
      </c>
    </row>
    <row r="55" spans="1:21" x14ac:dyDescent="0.2">
      <c r="A55" s="462"/>
      <c r="B55" s="507"/>
      <c r="C55" s="507"/>
      <c r="D55" s="507"/>
      <c r="E55" s="507"/>
      <c r="F55" s="508"/>
      <c r="G55" s="493"/>
      <c r="H55" s="462"/>
      <c r="I55" s="467"/>
      <c r="J55" s="467"/>
      <c r="K55" s="467"/>
      <c r="L55" s="467"/>
      <c r="M55" s="509"/>
      <c r="N55" s="502"/>
      <c r="O55" s="462"/>
      <c r="P55" s="467"/>
      <c r="Q55" s="467"/>
      <c r="R55" s="467"/>
      <c r="S55" s="467"/>
      <c r="T55" s="509"/>
    </row>
    <row r="56" spans="1:21" s="446" customFormat="1" x14ac:dyDescent="0.2">
      <c r="A56" s="354" t="s">
        <v>4061</v>
      </c>
      <c r="B56" s="507">
        <f>I56+P56</f>
        <v>0</v>
      </c>
      <c r="C56" s="507">
        <f>J56+Q56</f>
        <v>0</v>
      </c>
      <c r="D56" s="507">
        <f>K56+R56</f>
        <v>0</v>
      </c>
      <c r="E56" s="507">
        <f>L56+S56</f>
        <v>0</v>
      </c>
      <c r="F56" s="508">
        <f t="shared" ref="F56" si="48">SUM(B56:E56)</f>
        <v>0</v>
      </c>
      <c r="G56" s="493"/>
      <c r="H56" s="354" t="s">
        <v>4061</v>
      </c>
      <c r="I56" s="467">
        <v>0</v>
      </c>
      <c r="J56" s="467">
        <v>0</v>
      </c>
      <c r="K56" s="467">
        <v>0</v>
      </c>
      <c r="L56" s="467">
        <v>0</v>
      </c>
      <c r="M56" s="509">
        <f t="shared" ref="M56" si="49">SUM(I56:L56)</f>
        <v>0</v>
      </c>
      <c r="N56" s="510"/>
      <c r="O56" s="354" t="s">
        <v>4061</v>
      </c>
      <c r="P56" s="467">
        <v>0</v>
      </c>
      <c r="Q56" s="467">
        <v>0</v>
      </c>
      <c r="R56" s="467">
        <v>0</v>
      </c>
      <c r="S56" s="467">
        <v>0</v>
      </c>
      <c r="T56" s="509">
        <f t="shared" ref="T56" si="50">SUM(P56:S56)</f>
        <v>0</v>
      </c>
    </row>
    <row r="57" spans="1:21" ht="13.5" thickBot="1" x14ac:dyDescent="0.25">
      <c r="A57" s="461"/>
      <c r="B57" s="350"/>
      <c r="C57" s="350"/>
      <c r="D57" s="350"/>
      <c r="E57" s="350"/>
      <c r="F57" s="351"/>
      <c r="G57" s="493"/>
      <c r="H57" s="461"/>
      <c r="I57" s="466"/>
      <c r="J57" s="466"/>
      <c r="K57" s="466"/>
      <c r="L57" s="466"/>
      <c r="M57" s="359"/>
      <c r="N57" s="515"/>
      <c r="O57" s="461"/>
      <c r="P57" s="466"/>
      <c r="Q57" s="466"/>
      <c r="R57" s="466"/>
      <c r="S57" s="466"/>
      <c r="T57" s="359"/>
      <c r="U57" s="465"/>
    </row>
    <row r="58" spans="1:21" ht="24.75" customHeight="1" thickBot="1" x14ac:dyDescent="0.25">
      <c r="A58" s="492" t="s">
        <v>105</v>
      </c>
      <c r="B58" s="374">
        <f>SUM(B46:B57)</f>
        <v>88762566</v>
      </c>
      <c r="C58" s="374">
        <f>SUM(C46:C57)</f>
        <v>23027998</v>
      </c>
      <c r="D58" s="374">
        <f>SUM(D46:D57)</f>
        <v>20593903</v>
      </c>
      <c r="E58" s="374">
        <f>SUM(E46:E57)</f>
        <v>-12993672</v>
      </c>
      <c r="F58" s="374">
        <f>SUM(F46:F57)</f>
        <v>119390795</v>
      </c>
      <c r="G58" s="493"/>
      <c r="H58" s="492" t="s">
        <v>105</v>
      </c>
      <c r="I58" s="374">
        <f>SUM(I46:I57)</f>
        <v>88762566</v>
      </c>
      <c r="J58" s="374">
        <f>SUM(J46:J57)</f>
        <v>23027998</v>
      </c>
      <c r="K58" s="374">
        <f>SUM(K46:K57)</f>
        <v>20593903</v>
      </c>
      <c r="L58" s="375">
        <f>SUM(L46:L57)</f>
        <v>-12993672</v>
      </c>
      <c r="M58" s="374">
        <f>SUM(M46:M57)</f>
        <v>119390795</v>
      </c>
      <c r="N58" s="515"/>
      <c r="O58" s="492" t="s">
        <v>105</v>
      </c>
      <c r="P58" s="374">
        <f>SUM(P46:P57)</f>
        <v>0</v>
      </c>
      <c r="Q58" s="374">
        <f>SUM(Q46:Q57)</f>
        <v>0</v>
      </c>
      <c r="R58" s="374">
        <f>SUM(R46:R57)</f>
        <v>0</v>
      </c>
      <c r="S58" s="374">
        <f>SUM(S46:S57)</f>
        <v>0</v>
      </c>
      <c r="T58" s="374">
        <f>SUM(T46:T57)</f>
        <v>0</v>
      </c>
      <c r="U58" s="465"/>
    </row>
    <row r="59" spans="1:21" x14ac:dyDescent="0.2">
      <c r="A59" s="516"/>
      <c r="B59" s="507"/>
      <c r="C59" s="507"/>
      <c r="D59" s="507"/>
      <c r="E59" s="507"/>
      <c r="F59" s="508"/>
      <c r="G59" s="493"/>
      <c r="H59" s="516"/>
      <c r="I59" s="467"/>
      <c r="J59" s="467"/>
      <c r="K59" s="467"/>
      <c r="L59" s="467"/>
      <c r="M59" s="509"/>
      <c r="N59" s="502"/>
      <c r="O59" s="516"/>
      <c r="P59" s="467"/>
      <c r="Q59" s="467"/>
      <c r="R59" s="467"/>
      <c r="S59" s="467"/>
      <c r="T59" s="509"/>
    </row>
    <row r="60" spans="1:21" ht="13.5" thickBot="1" x14ac:dyDescent="0.25">
      <c r="A60" s="461"/>
      <c r="B60" s="350"/>
      <c r="C60" s="350"/>
      <c r="D60" s="350"/>
      <c r="E60" s="350"/>
      <c r="F60" s="351"/>
      <c r="G60" s="493"/>
      <c r="H60" s="461"/>
      <c r="I60" s="466"/>
      <c r="J60" s="466"/>
      <c r="K60" s="466"/>
      <c r="L60" s="466"/>
      <c r="M60" s="359"/>
      <c r="N60" s="502"/>
      <c r="O60" s="461"/>
      <c r="P60" s="466"/>
      <c r="Q60" s="466"/>
      <c r="R60" s="466"/>
      <c r="S60" s="466"/>
      <c r="T60" s="359"/>
    </row>
    <row r="61" spans="1:21" ht="24.75" customHeight="1" thickBot="1" x14ac:dyDescent="0.25">
      <c r="A61" s="492" t="s">
        <v>106</v>
      </c>
      <c r="B61" s="374">
        <f>SUM(B44,B58)</f>
        <v>161107916</v>
      </c>
      <c r="C61" s="374">
        <f>SUM(C44,C58)</f>
        <v>93728733</v>
      </c>
      <c r="D61" s="374">
        <f>SUM(D44,D58)</f>
        <v>124294463</v>
      </c>
      <c r="E61" s="374">
        <f>SUM(E44,E58)</f>
        <v>-67376272</v>
      </c>
      <c r="F61" s="374">
        <f>SUM(F44,F58)</f>
        <v>311754840</v>
      </c>
      <c r="G61" s="493"/>
      <c r="H61" s="492" t="s">
        <v>106</v>
      </c>
      <c r="I61" s="375">
        <f>SUM(I44,I58)</f>
        <v>151671566</v>
      </c>
      <c r="J61" s="375">
        <f>SUM(J44,J58)</f>
        <v>84506898</v>
      </c>
      <c r="K61" s="375">
        <f>SUM(K44,K58)</f>
        <v>110768303</v>
      </c>
      <c r="L61" s="375">
        <f>SUM(L44,L58)</f>
        <v>-67376272</v>
      </c>
      <c r="M61" s="375">
        <f>SUM(M44,M58)</f>
        <v>279570495</v>
      </c>
      <c r="N61" s="517"/>
      <c r="O61" s="492" t="s">
        <v>106</v>
      </c>
      <c r="P61" s="375">
        <f>SUM(P44,P58)</f>
        <v>9436350</v>
      </c>
      <c r="Q61" s="375">
        <f>SUM(Q44,Q58)</f>
        <v>9221835</v>
      </c>
      <c r="R61" s="375">
        <f>SUM(R44,R58)</f>
        <v>13526160</v>
      </c>
      <c r="S61" s="375">
        <f>SUM(S44,S58)</f>
        <v>0</v>
      </c>
      <c r="T61" s="375">
        <f>SUM(T44,T58)</f>
        <v>32184345</v>
      </c>
      <c r="U61" s="497"/>
    </row>
    <row r="62" spans="1:21" x14ac:dyDescent="0.2">
      <c r="A62" s="493"/>
      <c r="B62" s="493"/>
      <c r="C62" s="493"/>
      <c r="D62" s="493"/>
      <c r="E62" s="493"/>
      <c r="F62" s="493"/>
      <c r="G62" s="493"/>
      <c r="H62" s="493"/>
      <c r="I62" s="493"/>
      <c r="J62" s="493"/>
      <c r="K62" s="493"/>
      <c r="L62" s="493"/>
      <c r="M62" s="493"/>
      <c r="N62" s="502"/>
      <c r="O62" s="493"/>
      <c r="P62" s="493"/>
      <c r="Q62" s="493"/>
      <c r="R62" s="493"/>
      <c r="S62" s="493"/>
      <c r="T62" s="493"/>
    </row>
    <row r="63" spans="1:21" x14ac:dyDescent="0.2">
      <c r="A63" s="518" t="s">
        <v>56</v>
      </c>
      <c r="B63" s="507">
        <f>I44+P44+I58</f>
        <v>161107916</v>
      </c>
      <c r="C63" s="507">
        <f t="shared" ref="C63:E63" si="51">J44+Q44+J58</f>
        <v>93728733</v>
      </c>
      <c r="D63" s="507">
        <f t="shared" si="51"/>
        <v>124294463</v>
      </c>
      <c r="E63" s="507">
        <f t="shared" si="51"/>
        <v>-67376272</v>
      </c>
      <c r="F63" s="509">
        <f>SUM(B63:E63)</f>
        <v>311754840</v>
      </c>
      <c r="G63" s="493"/>
      <c r="H63" s="518" t="s">
        <v>56</v>
      </c>
      <c r="I63" s="467">
        <v>151671566</v>
      </c>
      <c r="J63" s="467">
        <v>84506898</v>
      </c>
      <c r="K63" s="467">
        <v>110768303</v>
      </c>
      <c r="L63" s="467">
        <v>-67376272</v>
      </c>
      <c r="M63" s="509">
        <f>SUM(I63:L63)</f>
        <v>279570495</v>
      </c>
      <c r="N63" s="517"/>
      <c r="O63" s="518" t="s">
        <v>56</v>
      </c>
      <c r="P63" s="467">
        <f>I44*$P$4</f>
        <v>9436350</v>
      </c>
      <c r="Q63" s="467">
        <f>J44*$P$4</f>
        <v>9221835</v>
      </c>
      <c r="R63" s="467">
        <f>K44*$P$4</f>
        <v>13526160</v>
      </c>
      <c r="S63" s="467">
        <v>0</v>
      </c>
      <c r="T63" s="509">
        <f>SUM(P63:S63)</f>
        <v>32184345</v>
      </c>
    </row>
    <row r="64" spans="1:21" x14ac:dyDescent="0.2">
      <c r="A64" s="518" t="s">
        <v>167</v>
      </c>
      <c r="B64" s="519">
        <f>B63-B61</f>
        <v>0</v>
      </c>
      <c r="C64" s="519">
        <f>C63-C61</f>
        <v>0</v>
      </c>
      <c r="D64" s="519">
        <f>D63-D61</f>
        <v>0</v>
      </c>
      <c r="E64" s="519">
        <f>E63-E61</f>
        <v>0</v>
      </c>
      <c r="F64" s="520">
        <f>F63-F61</f>
        <v>0</v>
      </c>
      <c r="G64" s="493"/>
      <c r="H64" s="518" t="s">
        <v>167</v>
      </c>
      <c r="I64" s="519">
        <f>I63-I61</f>
        <v>0</v>
      </c>
      <c r="J64" s="519">
        <f>J63-J61</f>
        <v>0</v>
      </c>
      <c r="K64" s="519">
        <f>K63-K61</f>
        <v>0</v>
      </c>
      <c r="L64" s="519">
        <f>L63-L61</f>
        <v>0</v>
      </c>
      <c r="M64" s="520">
        <f>M63-M61</f>
        <v>0</v>
      </c>
      <c r="N64" s="502"/>
      <c r="O64" s="518" t="s">
        <v>167</v>
      </c>
      <c r="P64" s="519">
        <f>P63-P61</f>
        <v>0</v>
      </c>
      <c r="Q64" s="519">
        <f>Q63-Q61</f>
        <v>0</v>
      </c>
      <c r="R64" s="519">
        <f>R63-R61</f>
        <v>0</v>
      </c>
      <c r="S64" s="519">
        <f>S63-S61</f>
        <v>0</v>
      </c>
      <c r="T64" s="520">
        <f>T63-T61</f>
        <v>0</v>
      </c>
    </row>
    <row r="65" spans="1:20" x14ac:dyDescent="0.2">
      <c r="A65" s="493"/>
      <c r="B65" s="493"/>
      <c r="C65" s="493"/>
      <c r="D65" s="493"/>
      <c r="E65" s="493"/>
      <c r="F65" s="493"/>
      <c r="G65" s="493"/>
      <c r="H65" s="493"/>
      <c r="I65" s="493"/>
      <c r="J65" s="493"/>
      <c r="K65" s="493"/>
      <c r="L65" s="493"/>
      <c r="M65" s="493"/>
      <c r="N65" s="502"/>
      <c r="O65" s="493"/>
      <c r="P65" s="493"/>
      <c r="Q65" s="493"/>
      <c r="R65" s="493"/>
      <c r="S65" s="493"/>
      <c r="T65" s="493"/>
    </row>
  </sheetData>
  <phoneticPr fontId="5" type="noConversion"/>
  <printOptions horizontalCentered="1"/>
  <pageMargins left="1" right="1" top="1" bottom="1" header="1" footer="1"/>
  <pageSetup scale="79" orientation="portrait" blackAndWhite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2"/>
    <pageSetUpPr fitToPage="1"/>
  </sheetPr>
  <dimension ref="A1:CT94"/>
  <sheetViews>
    <sheetView view="pageBreakPreview" zoomScaleNormal="98" zoomScaleSheetLayoutView="100" workbookViewId="0">
      <pane ySplit="7" topLeftCell="A8" activePane="bottomLeft" state="frozen"/>
      <selection sqref="A1:XFD1048576"/>
      <selection pane="bottomLeft" activeCell="A8" sqref="A8"/>
    </sheetView>
  </sheetViews>
  <sheetFormatPr defaultRowHeight="12.75" x14ac:dyDescent="0.2"/>
  <cols>
    <col min="1" max="1" width="36.140625" style="475" customWidth="1"/>
    <col min="2" max="6" width="14.28515625" style="475" customWidth="1"/>
    <col min="7" max="7" width="2.5703125" style="475" bestFit="1" customWidth="1"/>
    <col min="8" max="8" width="35.7109375" style="475" customWidth="1"/>
    <col min="9" max="13" width="14.28515625" style="475" customWidth="1"/>
    <col min="14" max="14" width="2.5703125" style="475" bestFit="1" customWidth="1"/>
    <col min="15" max="15" width="35.28515625" style="475" customWidth="1"/>
    <col min="16" max="20" width="14.28515625" style="475" customWidth="1"/>
    <col min="21" max="21" width="2.5703125" style="475" bestFit="1" customWidth="1"/>
    <col min="22" max="22" width="34.85546875" style="475" customWidth="1"/>
    <col min="23" max="27" width="14.28515625" style="475" customWidth="1"/>
    <col min="28" max="28" width="2.5703125" style="475" bestFit="1" customWidth="1"/>
    <col min="29" max="29" width="35.42578125" style="475" customWidth="1"/>
    <col min="30" max="34" width="14.28515625" style="475" customWidth="1"/>
    <col min="35" max="35" width="2.5703125" style="475" bestFit="1" customWidth="1"/>
    <col min="36" max="36" width="35.42578125" style="475" customWidth="1"/>
    <col min="37" max="41" width="14.28515625" style="475" customWidth="1"/>
    <col min="42" max="42" width="2.5703125" style="475" bestFit="1" customWidth="1"/>
    <col min="43" max="43" width="35.28515625" style="475" customWidth="1"/>
    <col min="44" max="48" width="14.28515625" style="475" customWidth="1"/>
    <col min="49" max="49" width="2.5703125" style="475" bestFit="1" customWidth="1"/>
    <col min="50" max="50" width="35.28515625" style="475" customWidth="1"/>
    <col min="51" max="55" width="14.28515625" style="475" customWidth="1"/>
    <col min="56" max="56" width="2.5703125" style="475" bestFit="1" customWidth="1"/>
    <col min="57" max="57" width="28.7109375" style="475" customWidth="1"/>
    <col min="58" max="62" width="14.28515625" style="475" customWidth="1"/>
    <col min="63" max="63" width="2.5703125" style="475" bestFit="1" customWidth="1"/>
    <col min="64" max="64" width="33.28515625" style="475" customWidth="1"/>
    <col min="65" max="69" width="14.28515625" style="475" customWidth="1"/>
    <col min="70" max="70" width="2.5703125" style="475" bestFit="1" customWidth="1"/>
    <col min="71" max="71" width="28.7109375" style="475" customWidth="1"/>
    <col min="72" max="76" width="14.28515625" style="475" customWidth="1"/>
    <col min="77" max="77" width="2.5703125" style="475" bestFit="1" customWidth="1"/>
    <col min="78" max="78" width="28.7109375" style="475" customWidth="1"/>
    <col min="79" max="83" width="14.28515625" style="475" customWidth="1"/>
    <col min="84" max="84" width="2.5703125" style="475" bestFit="1" customWidth="1"/>
    <col min="85" max="85" width="28.7109375" style="475" customWidth="1"/>
    <col min="86" max="90" width="14.28515625" style="475" customWidth="1"/>
    <col min="91" max="91" width="2.5703125" style="475" bestFit="1" customWidth="1"/>
    <col min="92" max="92" width="28.7109375" style="475" customWidth="1"/>
    <col min="93" max="97" width="14.28515625" style="475" customWidth="1"/>
    <col min="98" max="98" width="2.5703125" style="475" bestFit="1" customWidth="1"/>
    <col min="99" max="16384" width="9.140625" style="475"/>
  </cols>
  <sheetData>
    <row r="1" spans="1:98" ht="15.75" x14ac:dyDescent="0.2">
      <c r="A1" s="481" t="s">
        <v>160</v>
      </c>
      <c r="B1" s="459"/>
      <c r="C1" s="482"/>
      <c r="D1" s="459"/>
      <c r="E1" s="459"/>
      <c r="F1" s="459"/>
      <c r="G1" s="459"/>
      <c r="H1" s="481" t="s">
        <v>160</v>
      </c>
      <c r="I1" s="474"/>
      <c r="J1" s="522"/>
      <c r="K1" s="474"/>
      <c r="L1" s="474"/>
      <c r="M1" s="474"/>
      <c r="N1" s="459"/>
      <c r="O1" s="481" t="s">
        <v>160</v>
      </c>
      <c r="P1" s="459"/>
      <c r="Q1" s="459"/>
      <c r="R1" s="459"/>
      <c r="S1" s="459"/>
      <c r="T1" s="459"/>
      <c r="U1" s="459"/>
      <c r="V1" s="481" t="s">
        <v>160</v>
      </c>
      <c r="W1" s="459"/>
      <c r="X1" s="459"/>
      <c r="Y1" s="459"/>
      <c r="Z1" s="459"/>
      <c r="AA1" s="459"/>
      <c r="AB1" s="459"/>
      <c r="AC1" s="481" t="s">
        <v>160</v>
      </c>
      <c r="AD1" s="459"/>
      <c r="AE1" s="459"/>
      <c r="AF1" s="459"/>
      <c r="AG1" s="459"/>
      <c r="AH1" s="459"/>
      <c r="AI1" s="459"/>
      <c r="AJ1" s="481" t="s">
        <v>160</v>
      </c>
      <c r="AK1" s="459"/>
      <c r="AL1" s="459"/>
      <c r="AM1" s="459"/>
      <c r="AN1" s="459"/>
      <c r="AO1" s="459"/>
      <c r="AP1" s="459"/>
      <c r="AQ1" s="481" t="s">
        <v>160</v>
      </c>
      <c r="AR1" s="459"/>
      <c r="AS1" s="523" t="s">
        <v>4891</v>
      </c>
      <c r="AT1" s="523"/>
      <c r="AU1" s="459"/>
      <c r="AV1" s="459"/>
      <c r="AW1" s="459"/>
      <c r="AX1" s="481" t="s">
        <v>160</v>
      </c>
      <c r="AY1" s="459"/>
      <c r="AZ1" s="459"/>
      <c r="BA1" s="459"/>
      <c r="BB1" s="459"/>
      <c r="BC1" s="459"/>
      <c r="BD1" s="459"/>
      <c r="BE1" s="481" t="s">
        <v>160</v>
      </c>
      <c r="BF1" s="459"/>
      <c r="BG1" s="524"/>
      <c r="BH1" s="459"/>
      <c r="BI1" s="459"/>
      <c r="BJ1" s="459"/>
      <c r="BK1" s="459"/>
      <c r="BL1" s="481" t="s">
        <v>160</v>
      </c>
      <c r="BM1" s="459"/>
      <c r="BN1" s="523" t="s">
        <v>4892</v>
      </c>
      <c r="BO1" s="523"/>
      <c r="BP1" s="459"/>
      <c r="BQ1" s="459"/>
      <c r="BR1" s="459"/>
      <c r="BS1" s="481" t="s">
        <v>160</v>
      </c>
      <c r="BT1" s="459"/>
      <c r="BU1" s="459"/>
      <c r="BV1" s="459"/>
      <c r="BW1" s="459"/>
      <c r="BX1" s="459"/>
      <c r="BY1" s="459"/>
      <c r="BZ1" s="481" t="s">
        <v>160</v>
      </c>
      <c r="CA1" s="459"/>
      <c r="CD1" s="459"/>
      <c r="CE1" s="459"/>
      <c r="CF1" s="459"/>
      <c r="CG1" s="481" t="s">
        <v>160</v>
      </c>
      <c r="CH1" s="459"/>
      <c r="CI1" s="459"/>
      <c r="CJ1" s="459"/>
      <c r="CK1" s="459"/>
      <c r="CL1" s="459"/>
      <c r="CM1" s="459"/>
      <c r="CN1" s="481" t="s">
        <v>160</v>
      </c>
      <c r="CO1" s="459"/>
      <c r="CP1" s="459"/>
      <c r="CQ1" s="459"/>
      <c r="CR1" s="459"/>
      <c r="CS1" s="459"/>
      <c r="CT1" s="459"/>
    </row>
    <row r="2" spans="1:98" ht="15.75" x14ac:dyDescent="0.2">
      <c r="A2" s="503" t="s">
        <v>254</v>
      </c>
      <c r="B2" s="459"/>
      <c r="C2" s="459"/>
      <c r="D2" s="459"/>
      <c r="E2" s="459"/>
      <c r="F2" s="459"/>
      <c r="G2" s="459"/>
      <c r="H2" s="503" t="s">
        <v>257</v>
      </c>
      <c r="I2" s="474"/>
      <c r="J2" s="474"/>
      <c r="K2" s="474"/>
      <c r="L2" s="474"/>
      <c r="M2" s="474"/>
      <c r="N2" s="459"/>
      <c r="O2" s="503" t="s">
        <v>256</v>
      </c>
      <c r="P2" s="459"/>
      <c r="Q2" s="459"/>
      <c r="R2" s="459"/>
      <c r="S2" s="459"/>
      <c r="T2" s="459"/>
      <c r="U2" s="459"/>
      <c r="V2" s="483" t="s">
        <v>253</v>
      </c>
      <c r="W2" s="459"/>
      <c r="X2" s="459"/>
      <c r="Y2" s="459"/>
      <c r="Z2" s="459"/>
      <c r="AA2" s="459"/>
      <c r="AB2" s="459"/>
      <c r="AC2" s="483" t="s">
        <v>252</v>
      </c>
      <c r="AD2" s="459"/>
      <c r="AE2" s="459"/>
      <c r="AF2" s="459"/>
      <c r="AG2" s="459"/>
      <c r="AH2" s="459"/>
      <c r="AI2" s="459"/>
      <c r="AJ2" s="503" t="s">
        <v>256</v>
      </c>
      <c r="AK2" s="459"/>
      <c r="AL2" s="459"/>
      <c r="AM2" s="459"/>
      <c r="AN2" s="459"/>
      <c r="AO2" s="459"/>
      <c r="AP2" s="459"/>
      <c r="AQ2" s="503" t="s">
        <v>253</v>
      </c>
      <c r="AR2" s="459"/>
      <c r="AS2" s="459"/>
      <c r="AT2" s="459"/>
      <c r="AU2" s="459"/>
      <c r="AV2" s="459"/>
      <c r="AW2" s="459"/>
      <c r="AX2" s="503" t="s">
        <v>252</v>
      </c>
      <c r="AY2" s="459"/>
      <c r="AZ2" s="459"/>
      <c r="BA2" s="459"/>
      <c r="BB2" s="459"/>
      <c r="BC2" s="459"/>
      <c r="BD2" s="459"/>
      <c r="BE2" s="525" t="s">
        <v>254</v>
      </c>
      <c r="BF2" s="459"/>
      <c r="BG2" s="459"/>
      <c r="BH2" s="459"/>
      <c r="BI2" s="459"/>
      <c r="BJ2" s="459"/>
      <c r="BK2" s="459"/>
      <c r="BL2" s="525" t="s">
        <v>257</v>
      </c>
      <c r="BM2" s="459"/>
      <c r="BN2" s="459"/>
      <c r="BO2" s="459"/>
      <c r="BP2" s="459"/>
      <c r="BQ2" s="459"/>
      <c r="BR2" s="459"/>
      <c r="BS2" s="525" t="s">
        <v>256</v>
      </c>
      <c r="BT2" s="459"/>
      <c r="BU2" s="459"/>
      <c r="BV2" s="459"/>
      <c r="BW2" s="459"/>
      <c r="BX2" s="459"/>
      <c r="BY2" s="459"/>
      <c r="BZ2" s="483" t="s">
        <v>253</v>
      </c>
      <c r="CA2" s="459"/>
      <c r="CB2" s="459"/>
      <c r="CC2" s="459"/>
      <c r="CD2" s="459"/>
      <c r="CE2" s="459"/>
      <c r="CF2" s="459"/>
      <c r="CG2" s="483" t="s">
        <v>252</v>
      </c>
      <c r="CH2" s="459"/>
      <c r="CI2" s="459"/>
      <c r="CJ2" s="459"/>
      <c r="CK2" s="459"/>
      <c r="CL2" s="459"/>
      <c r="CM2" s="459"/>
      <c r="CN2" s="525" t="s">
        <v>256</v>
      </c>
      <c r="CO2" s="459"/>
      <c r="CP2" s="459"/>
      <c r="CQ2" s="459"/>
      <c r="CR2" s="459"/>
      <c r="CS2" s="459"/>
      <c r="CT2" s="459"/>
    </row>
    <row r="3" spans="1:98" ht="15.75" x14ac:dyDescent="0.2">
      <c r="A3" s="483" t="s">
        <v>3971</v>
      </c>
      <c r="B3" s="459"/>
      <c r="C3" s="459"/>
      <c r="D3" s="459"/>
      <c r="E3" s="459"/>
      <c r="F3" s="459"/>
      <c r="G3" s="459"/>
      <c r="H3" s="483" t="s">
        <v>3971</v>
      </c>
      <c r="I3" s="474"/>
      <c r="J3" s="474"/>
      <c r="K3" s="474"/>
      <c r="L3" s="474"/>
      <c r="M3" s="474"/>
      <c r="N3" s="459"/>
      <c r="O3" s="483" t="s">
        <v>3971</v>
      </c>
      <c r="P3" s="459"/>
      <c r="Q3" s="459"/>
      <c r="R3" s="459"/>
      <c r="S3" s="459"/>
      <c r="T3" s="459"/>
      <c r="U3" s="459"/>
      <c r="V3" s="483" t="s">
        <v>4836</v>
      </c>
      <c r="W3" s="459"/>
      <c r="X3" s="459"/>
      <c r="Y3" s="459"/>
      <c r="Z3" s="459"/>
      <c r="AA3" s="459"/>
      <c r="AB3" s="459"/>
      <c r="AC3" s="483" t="s">
        <v>4836</v>
      </c>
      <c r="AD3" s="459"/>
      <c r="AE3" s="459"/>
      <c r="AF3" s="459"/>
      <c r="AG3" s="459"/>
      <c r="AH3" s="459"/>
      <c r="AI3" s="459"/>
      <c r="AJ3" s="483" t="s">
        <v>4834</v>
      </c>
      <c r="AK3" s="459"/>
      <c r="AL3" s="459"/>
      <c r="AM3" s="459"/>
      <c r="AN3" s="459"/>
      <c r="AO3" s="459"/>
      <c r="AP3" s="459"/>
      <c r="AQ3" s="483" t="s">
        <v>4833</v>
      </c>
      <c r="AR3" s="459"/>
      <c r="AS3" s="459"/>
      <c r="AT3" s="459"/>
      <c r="AU3" s="459"/>
      <c r="AV3" s="459"/>
      <c r="AW3" s="459"/>
      <c r="AX3" s="483" t="s">
        <v>4832</v>
      </c>
      <c r="AY3" s="459"/>
      <c r="AZ3" s="459"/>
      <c r="BA3" s="459"/>
      <c r="BB3" s="459"/>
      <c r="BC3" s="459"/>
      <c r="BD3" s="459"/>
      <c r="BE3" s="483" t="s">
        <v>247</v>
      </c>
      <c r="BF3" s="459"/>
      <c r="BG3" s="459"/>
      <c r="BH3" s="459"/>
      <c r="BI3" s="459"/>
      <c r="BJ3" s="459"/>
      <c r="BK3" s="459"/>
      <c r="BL3" s="483" t="s">
        <v>247</v>
      </c>
      <c r="BM3" s="459"/>
      <c r="BN3" s="459"/>
      <c r="BO3" s="459"/>
      <c r="BP3" s="459"/>
      <c r="BQ3" s="459"/>
      <c r="BR3" s="459"/>
      <c r="BS3" s="483" t="s">
        <v>247</v>
      </c>
      <c r="BT3" s="459"/>
      <c r="BU3" s="459"/>
      <c r="BV3" s="459"/>
      <c r="BW3" s="459"/>
      <c r="BX3" s="459"/>
      <c r="BY3" s="459"/>
      <c r="BZ3" s="483" t="s">
        <v>4045</v>
      </c>
      <c r="CA3" s="459"/>
      <c r="CB3" s="459"/>
      <c r="CC3" s="459"/>
      <c r="CD3" s="459"/>
      <c r="CE3" s="459"/>
      <c r="CF3" s="459"/>
      <c r="CG3" s="483" t="s">
        <v>4045</v>
      </c>
      <c r="CH3" s="459"/>
      <c r="CI3" s="459"/>
      <c r="CJ3" s="459"/>
      <c r="CK3" s="459"/>
      <c r="CL3" s="459"/>
      <c r="CM3" s="459"/>
      <c r="CN3" s="483" t="s">
        <v>251</v>
      </c>
      <c r="CO3" s="459"/>
      <c r="CP3" s="459"/>
      <c r="CQ3" s="459"/>
      <c r="CR3" s="459"/>
      <c r="CS3" s="459"/>
      <c r="CT3" s="459"/>
    </row>
    <row r="4" spans="1:98" ht="15.75" x14ac:dyDescent="0.2">
      <c r="A4" s="481" t="s">
        <v>239</v>
      </c>
      <c r="B4" s="459"/>
      <c r="C4" s="459"/>
      <c r="D4" s="459"/>
      <c r="E4" s="459"/>
      <c r="F4" s="459"/>
      <c r="G4" s="459"/>
      <c r="H4" s="481" t="s">
        <v>240</v>
      </c>
      <c r="I4" s="474"/>
      <c r="J4" s="474"/>
      <c r="K4" s="474"/>
      <c r="L4" s="474"/>
      <c r="M4" s="474"/>
      <c r="N4" s="459"/>
      <c r="O4" s="481" t="s">
        <v>249</v>
      </c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459"/>
      <c r="BA4" s="459"/>
      <c r="BB4" s="459"/>
      <c r="BC4" s="459"/>
      <c r="BD4" s="459"/>
      <c r="BE4" s="481" t="s">
        <v>239</v>
      </c>
      <c r="BF4" s="459"/>
      <c r="BG4" s="459"/>
      <c r="BH4" s="459"/>
      <c r="BI4" s="459"/>
      <c r="BJ4" s="459"/>
      <c r="BK4" s="459"/>
      <c r="BL4" s="481" t="s">
        <v>240</v>
      </c>
      <c r="BM4" s="459"/>
      <c r="BN4" s="459"/>
      <c r="BO4" s="459"/>
      <c r="BP4" s="459"/>
      <c r="BQ4" s="459"/>
      <c r="BR4" s="459"/>
      <c r="BS4" s="481" t="s">
        <v>249</v>
      </c>
      <c r="BT4" s="459"/>
      <c r="BU4" s="459"/>
      <c r="BV4" s="459"/>
      <c r="BW4" s="459"/>
      <c r="BX4" s="459"/>
      <c r="BY4" s="459"/>
      <c r="BZ4" s="459"/>
      <c r="CA4" s="459"/>
      <c r="CB4" s="459"/>
      <c r="CC4" s="459"/>
      <c r="CD4" s="459"/>
      <c r="CE4" s="459"/>
      <c r="CF4" s="459"/>
      <c r="CG4" s="459"/>
      <c r="CH4" s="459"/>
      <c r="CI4" s="459"/>
      <c r="CJ4" s="459"/>
      <c r="CK4" s="459"/>
      <c r="CL4" s="459"/>
      <c r="CM4" s="459"/>
      <c r="CN4" s="459"/>
      <c r="CO4" s="459"/>
      <c r="CP4" s="459"/>
      <c r="CQ4" s="459"/>
      <c r="CR4" s="459"/>
      <c r="CS4" s="459"/>
      <c r="CT4" s="459"/>
    </row>
    <row r="5" spans="1:98" x14ac:dyDescent="0.2">
      <c r="A5" s="459"/>
      <c r="B5" s="460"/>
      <c r="C5" s="329" t="s">
        <v>170</v>
      </c>
      <c r="D5" s="424" t="s">
        <v>4739</v>
      </c>
      <c r="E5" s="330"/>
      <c r="F5" s="330"/>
      <c r="G5" s="330"/>
      <c r="H5" s="459"/>
      <c r="I5" s="460"/>
      <c r="J5" s="329" t="s">
        <v>170</v>
      </c>
      <c r="K5" s="424" t="s">
        <v>4739</v>
      </c>
      <c r="L5" s="330"/>
      <c r="M5" s="330"/>
      <c r="N5" s="330"/>
      <c r="O5" s="459"/>
      <c r="P5" s="460"/>
      <c r="Q5" s="329" t="s">
        <v>170</v>
      </c>
      <c r="R5" s="424" t="s">
        <v>4739</v>
      </c>
      <c r="S5" s="330"/>
      <c r="T5" s="330"/>
      <c r="U5" s="330"/>
      <c r="V5" s="459"/>
      <c r="W5" s="460"/>
      <c r="X5" s="329" t="s">
        <v>170</v>
      </c>
      <c r="Y5" s="424" t="s">
        <v>4739</v>
      </c>
      <c r="Z5" s="330"/>
      <c r="AA5" s="330"/>
      <c r="AB5" s="330"/>
      <c r="AC5" s="459"/>
      <c r="AD5" s="460"/>
      <c r="AE5" s="329" t="s">
        <v>170</v>
      </c>
      <c r="AF5" s="424" t="s">
        <v>4739</v>
      </c>
      <c r="AG5" s="330"/>
      <c r="AH5" s="330"/>
      <c r="AI5" s="330"/>
      <c r="AJ5" s="459"/>
      <c r="AK5" s="460"/>
      <c r="AL5" s="329" t="s">
        <v>170</v>
      </c>
      <c r="AM5" s="424" t="s">
        <v>4739</v>
      </c>
      <c r="AN5" s="330"/>
      <c r="AO5" s="330"/>
      <c r="AP5" s="330"/>
      <c r="AQ5" s="459"/>
      <c r="AR5" s="460"/>
      <c r="AS5" s="329" t="s">
        <v>170</v>
      </c>
      <c r="AT5" s="424" t="s">
        <v>4739</v>
      </c>
      <c r="AU5" s="330"/>
      <c r="AV5" s="330"/>
      <c r="AW5" s="330"/>
      <c r="AX5" s="459"/>
      <c r="AY5" s="460"/>
      <c r="AZ5" s="329" t="s">
        <v>170</v>
      </c>
      <c r="BA5" s="424" t="s">
        <v>4739</v>
      </c>
      <c r="BB5" s="330"/>
      <c r="BC5" s="330"/>
      <c r="BD5" s="330"/>
      <c r="BE5" s="459"/>
      <c r="BF5" s="460"/>
      <c r="BG5" s="329" t="s">
        <v>170</v>
      </c>
      <c r="BH5" s="424" t="s">
        <v>4739</v>
      </c>
      <c r="BI5" s="330"/>
      <c r="BJ5" s="330"/>
      <c r="BK5" s="526"/>
      <c r="BL5" s="459"/>
      <c r="BM5" s="460"/>
      <c r="BN5" s="329" t="s">
        <v>170</v>
      </c>
      <c r="BO5" s="424" t="s">
        <v>4739</v>
      </c>
      <c r="BP5" s="330"/>
      <c r="BQ5" s="330"/>
      <c r="BR5" s="526"/>
      <c r="BS5" s="459"/>
      <c r="BT5" s="460"/>
      <c r="BU5" s="329" t="s">
        <v>170</v>
      </c>
      <c r="BV5" s="424" t="s">
        <v>4739</v>
      </c>
      <c r="BW5" s="330"/>
      <c r="BX5" s="330"/>
      <c r="BY5" s="526"/>
      <c r="BZ5" s="459"/>
      <c r="CA5" s="460"/>
      <c r="CB5" s="329" t="s">
        <v>170</v>
      </c>
      <c r="CC5" s="424" t="s">
        <v>4739</v>
      </c>
      <c r="CD5" s="330"/>
      <c r="CE5" s="330"/>
      <c r="CF5" s="526"/>
      <c r="CG5" s="459"/>
      <c r="CH5" s="460"/>
      <c r="CI5" s="329" t="s">
        <v>170</v>
      </c>
      <c r="CJ5" s="424" t="s">
        <v>4739</v>
      </c>
      <c r="CK5" s="330"/>
      <c r="CL5" s="330"/>
      <c r="CM5" s="526"/>
      <c r="CN5" s="459"/>
      <c r="CO5" s="460"/>
      <c r="CP5" s="329" t="s">
        <v>170</v>
      </c>
      <c r="CQ5" s="424" t="s">
        <v>4739</v>
      </c>
      <c r="CR5" s="330"/>
      <c r="CS5" s="330"/>
      <c r="CT5" s="526"/>
    </row>
    <row r="6" spans="1:98" ht="13.5" thickBot="1" x14ac:dyDescent="0.25">
      <c r="A6" s="332" t="s">
        <v>15</v>
      </c>
      <c r="B6" s="331" t="s">
        <v>155</v>
      </c>
      <c r="C6" s="333" t="s">
        <v>171</v>
      </c>
      <c r="D6" s="331" t="s">
        <v>4740</v>
      </c>
      <c r="E6" s="331" t="s">
        <v>158</v>
      </c>
      <c r="F6" s="331" t="s">
        <v>159</v>
      </c>
      <c r="G6" s="330"/>
      <c r="H6" s="332" t="s">
        <v>15</v>
      </c>
      <c r="I6" s="331" t="s">
        <v>155</v>
      </c>
      <c r="J6" s="333" t="s">
        <v>171</v>
      </c>
      <c r="K6" s="331" t="s">
        <v>4740</v>
      </c>
      <c r="L6" s="331" t="s">
        <v>158</v>
      </c>
      <c r="M6" s="331" t="s">
        <v>159</v>
      </c>
      <c r="N6" s="330"/>
      <c r="O6" s="332" t="s">
        <v>15</v>
      </c>
      <c r="P6" s="331" t="s">
        <v>155</v>
      </c>
      <c r="Q6" s="333" t="s">
        <v>171</v>
      </c>
      <c r="R6" s="331" t="s">
        <v>4740</v>
      </c>
      <c r="S6" s="331" t="s">
        <v>158</v>
      </c>
      <c r="T6" s="331" t="s">
        <v>159</v>
      </c>
      <c r="U6" s="330"/>
      <c r="V6" s="332" t="s">
        <v>15</v>
      </c>
      <c r="W6" s="331" t="s">
        <v>155</v>
      </c>
      <c r="X6" s="333" t="s">
        <v>171</v>
      </c>
      <c r="Y6" s="331" t="s">
        <v>4740</v>
      </c>
      <c r="Z6" s="331" t="s">
        <v>158</v>
      </c>
      <c r="AA6" s="331" t="s">
        <v>159</v>
      </c>
      <c r="AB6" s="330"/>
      <c r="AC6" s="332" t="s">
        <v>15</v>
      </c>
      <c r="AD6" s="331" t="s">
        <v>155</v>
      </c>
      <c r="AE6" s="333" t="s">
        <v>171</v>
      </c>
      <c r="AF6" s="331" t="s">
        <v>4740</v>
      </c>
      <c r="AG6" s="331" t="s">
        <v>158</v>
      </c>
      <c r="AH6" s="331" t="s">
        <v>159</v>
      </c>
      <c r="AI6" s="330"/>
      <c r="AJ6" s="332" t="s">
        <v>15</v>
      </c>
      <c r="AK6" s="331" t="s">
        <v>155</v>
      </c>
      <c r="AL6" s="333" t="s">
        <v>171</v>
      </c>
      <c r="AM6" s="331" t="s">
        <v>4740</v>
      </c>
      <c r="AN6" s="331" t="s">
        <v>158</v>
      </c>
      <c r="AO6" s="331" t="s">
        <v>159</v>
      </c>
      <c r="AP6" s="330"/>
      <c r="AQ6" s="332" t="s">
        <v>15</v>
      </c>
      <c r="AR6" s="331" t="s">
        <v>155</v>
      </c>
      <c r="AS6" s="333" t="s">
        <v>171</v>
      </c>
      <c r="AT6" s="331" t="s">
        <v>4740</v>
      </c>
      <c r="AU6" s="331" t="s">
        <v>158</v>
      </c>
      <c r="AV6" s="331" t="s">
        <v>159</v>
      </c>
      <c r="AW6" s="330"/>
      <c r="AX6" s="332" t="s">
        <v>15</v>
      </c>
      <c r="AY6" s="331" t="s">
        <v>155</v>
      </c>
      <c r="AZ6" s="333" t="s">
        <v>171</v>
      </c>
      <c r="BA6" s="331" t="s">
        <v>4740</v>
      </c>
      <c r="BB6" s="331" t="s">
        <v>158</v>
      </c>
      <c r="BC6" s="331" t="s">
        <v>159</v>
      </c>
      <c r="BD6" s="330"/>
      <c r="BE6" s="332" t="s">
        <v>15</v>
      </c>
      <c r="BF6" s="331" t="s">
        <v>155</v>
      </c>
      <c r="BG6" s="333" t="s">
        <v>171</v>
      </c>
      <c r="BH6" s="331" t="s">
        <v>4740</v>
      </c>
      <c r="BI6" s="331" t="s">
        <v>158</v>
      </c>
      <c r="BJ6" s="331" t="s">
        <v>159</v>
      </c>
      <c r="BK6" s="526"/>
      <c r="BL6" s="332" t="s">
        <v>15</v>
      </c>
      <c r="BM6" s="331" t="s">
        <v>155</v>
      </c>
      <c r="BN6" s="333" t="s">
        <v>171</v>
      </c>
      <c r="BO6" s="331" t="s">
        <v>4740</v>
      </c>
      <c r="BP6" s="331" t="s">
        <v>158</v>
      </c>
      <c r="BQ6" s="331" t="s">
        <v>159</v>
      </c>
      <c r="BR6" s="526"/>
      <c r="BS6" s="332" t="s">
        <v>15</v>
      </c>
      <c r="BT6" s="331" t="s">
        <v>155</v>
      </c>
      <c r="BU6" s="333" t="s">
        <v>171</v>
      </c>
      <c r="BV6" s="331" t="s">
        <v>4740</v>
      </c>
      <c r="BW6" s="331" t="s">
        <v>158</v>
      </c>
      <c r="BX6" s="331" t="s">
        <v>159</v>
      </c>
      <c r="BY6" s="526"/>
      <c r="BZ6" s="332" t="s">
        <v>15</v>
      </c>
      <c r="CA6" s="331" t="s">
        <v>155</v>
      </c>
      <c r="CB6" s="333" t="s">
        <v>171</v>
      </c>
      <c r="CC6" s="331" t="s">
        <v>4740</v>
      </c>
      <c r="CD6" s="331" t="s">
        <v>158</v>
      </c>
      <c r="CE6" s="331" t="s">
        <v>159</v>
      </c>
      <c r="CF6" s="526"/>
      <c r="CG6" s="332" t="s">
        <v>15</v>
      </c>
      <c r="CH6" s="331" t="s">
        <v>155</v>
      </c>
      <c r="CI6" s="333" t="s">
        <v>171</v>
      </c>
      <c r="CJ6" s="331" t="s">
        <v>4740</v>
      </c>
      <c r="CK6" s="331" t="s">
        <v>158</v>
      </c>
      <c r="CL6" s="331" t="s">
        <v>159</v>
      </c>
      <c r="CM6" s="526"/>
      <c r="CN6" s="332" t="s">
        <v>15</v>
      </c>
      <c r="CO6" s="331" t="s">
        <v>155</v>
      </c>
      <c r="CP6" s="333" t="s">
        <v>171</v>
      </c>
      <c r="CQ6" s="331" t="s">
        <v>4740</v>
      </c>
      <c r="CR6" s="331" t="s">
        <v>158</v>
      </c>
      <c r="CS6" s="331" t="s">
        <v>159</v>
      </c>
      <c r="CT6" s="526"/>
    </row>
    <row r="7" spans="1:98" x14ac:dyDescent="0.2">
      <c r="A7" s="369"/>
      <c r="B7" s="369"/>
      <c r="C7" s="369"/>
      <c r="D7" s="369"/>
      <c r="E7" s="369"/>
      <c r="F7" s="335"/>
      <c r="G7" s="460"/>
      <c r="H7" s="369"/>
      <c r="I7" s="352"/>
      <c r="J7" s="352"/>
      <c r="K7" s="352"/>
      <c r="L7" s="352"/>
      <c r="M7" s="353"/>
      <c r="N7" s="460"/>
      <c r="O7" s="369"/>
      <c r="P7" s="369"/>
      <c r="Q7" s="369"/>
      <c r="R7" s="369"/>
      <c r="S7" s="369"/>
      <c r="T7" s="335"/>
      <c r="U7" s="460"/>
      <c r="V7" s="369"/>
      <c r="W7" s="369"/>
      <c r="X7" s="369"/>
      <c r="Y7" s="369"/>
      <c r="Z7" s="369"/>
      <c r="AA7" s="335"/>
      <c r="AB7" s="460"/>
      <c r="AC7" s="369"/>
      <c r="AD7" s="369"/>
      <c r="AE7" s="369"/>
      <c r="AF7" s="369"/>
      <c r="AG7" s="369"/>
      <c r="AH7" s="335"/>
      <c r="AI7" s="460"/>
      <c r="AJ7" s="369"/>
      <c r="AK7" s="369"/>
      <c r="AL7" s="369"/>
      <c r="AM7" s="369"/>
      <c r="AN7" s="369"/>
      <c r="AO7" s="335"/>
      <c r="AP7" s="460"/>
      <c r="AQ7" s="369"/>
      <c r="AR7" s="369"/>
      <c r="AS7" s="369"/>
      <c r="AT7" s="369"/>
      <c r="AU7" s="369"/>
      <c r="AV7" s="335"/>
      <c r="AW7" s="460"/>
      <c r="AX7" s="369"/>
      <c r="AY7" s="369"/>
      <c r="AZ7" s="369"/>
      <c r="BA7" s="369"/>
      <c r="BB7" s="369"/>
      <c r="BC7" s="335"/>
      <c r="BD7" s="460"/>
      <c r="BE7" s="527"/>
      <c r="BF7" s="527"/>
      <c r="BG7" s="527"/>
      <c r="BH7" s="527"/>
      <c r="BI7" s="527"/>
      <c r="BJ7" s="528"/>
      <c r="BK7" s="459"/>
      <c r="BL7" s="527"/>
      <c r="BM7" s="527"/>
      <c r="BN7" s="527"/>
      <c r="BO7" s="527"/>
      <c r="BP7" s="527"/>
      <c r="BQ7" s="528"/>
      <c r="BR7" s="459"/>
      <c r="BS7" s="527"/>
      <c r="BT7" s="527"/>
      <c r="BU7" s="527"/>
      <c r="BV7" s="527"/>
      <c r="BW7" s="527"/>
      <c r="BX7" s="528"/>
      <c r="BY7" s="459"/>
      <c r="BZ7" s="527"/>
      <c r="CA7" s="527"/>
      <c r="CB7" s="527"/>
      <c r="CC7" s="527"/>
      <c r="CD7" s="527"/>
      <c r="CE7" s="528"/>
      <c r="CF7" s="459"/>
      <c r="CG7" s="527"/>
      <c r="CH7" s="527"/>
      <c r="CI7" s="527"/>
      <c r="CJ7" s="527"/>
      <c r="CK7" s="527"/>
      <c r="CL7" s="528"/>
      <c r="CM7" s="459"/>
      <c r="CN7" s="527"/>
      <c r="CO7" s="527"/>
      <c r="CP7" s="527"/>
      <c r="CQ7" s="527"/>
      <c r="CR7" s="527"/>
      <c r="CS7" s="528"/>
      <c r="CT7" s="459"/>
    </row>
    <row r="8" spans="1:98" x14ac:dyDescent="0.2">
      <c r="A8" s="485" t="s">
        <v>139</v>
      </c>
      <c r="B8" s="337">
        <f t="shared" ref="B8:E11" si="0">ROUND(P8+I8,0)</f>
        <v>2190362</v>
      </c>
      <c r="C8" s="337">
        <f t="shared" si="0"/>
        <v>1643109</v>
      </c>
      <c r="D8" s="337">
        <f t="shared" si="0"/>
        <v>2734244</v>
      </c>
      <c r="E8" s="337">
        <f t="shared" si="0"/>
        <v>-1115957</v>
      </c>
      <c r="F8" s="338">
        <f t="shared" ref="F8:F11" si="1">SUM(B8:E8)</f>
        <v>5451758</v>
      </c>
      <c r="G8" s="364"/>
      <c r="H8" s="485" t="s">
        <v>139</v>
      </c>
      <c r="I8" s="467">
        <f>-I$56-SUM(I9,I10)</f>
        <v>816300</v>
      </c>
      <c r="J8" s="467">
        <f>-J$56-SUM(J9,J10)</f>
        <v>1071183</v>
      </c>
      <c r="K8" s="467">
        <f>-K$56-SUM(K9,K10)</f>
        <v>1749070</v>
      </c>
      <c r="L8" s="467">
        <f>-L$56-SUM(L9,L10)</f>
        <v>-735732</v>
      </c>
      <c r="M8" s="338">
        <f>SUM(I8:L8)</f>
        <v>2900821</v>
      </c>
      <c r="N8" s="364"/>
      <c r="O8" s="485" t="s">
        <v>139</v>
      </c>
      <c r="P8" s="337">
        <f t="shared" ref="P8:S11" si="2">AK8-AD8+W8</f>
        <v>1374062</v>
      </c>
      <c r="Q8" s="337">
        <f t="shared" si="2"/>
        <v>571926</v>
      </c>
      <c r="R8" s="337">
        <f t="shared" si="2"/>
        <v>985174</v>
      </c>
      <c r="S8" s="337">
        <f t="shared" si="2"/>
        <v>-380225</v>
      </c>
      <c r="T8" s="338">
        <f t="shared" ref="T8:T11" si="3">SUM(P8:S8)</f>
        <v>2550937</v>
      </c>
      <c r="U8" s="364"/>
      <c r="V8" s="485" t="s">
        <v>139</v>
      </c>
      <c r="W8" s="364">
        <f>'2012 FPSC Accruals'!C8*1</f>
        <v>18509</v>
      </c>
      <c r="X8" s="364">
        <f>'2012 FPSC Accruals'!D8*1</f>
        <v>31158</v>
      </c>
      <c r="Y8" s="364">
        <f>'2012 FPSC Accruals'!E8*1</f>
        <v>89985</v>
      </c>
      <c r="Z8" s="364">
        <f>'2012 FPSC Accruals'!F8*1</f>
        <v>-8656</v>
      </c>
      <c r="AA8" s="356">
        <f>SUM(W8:Z8)</f>
        <v>130996</v>
      </c>
      <c r="AB8" s="364"/>
      <c r="AC8" s="485" t="s">
        <v>139</v>
      </c>
      <c r="AD8" s="364">
        <v>0</v>
      </c>
      <c r="AE8" s="364">
        <v>0</v>
      </c>
      <c r="AF8" s="364">
        <v>0</v>
      </c>
      <c r="AG8" s="364">
        <v>0</v>
      </c>
      <c r="AH8" s="356">
        <f>SUM(AD8:AG8)</f>
        <v>0</v>
      </c>
      <c r="AI8" s="364"/>
      <c r="AJ8" s="485" t="s">
        <v>139</v>
      </c>
      <c r="AK8" s="337">
        <f t="shared" ref="AK8:AN11" si="4">ROUND(BF8-AY8+AR8,0)</f>
        <v>1355553</v>
      </c>
      <c r="AL8" s="337">
        <f t="shared" si="4"/>
        <v>540768</v>
      </c>
      <c r="AM8" s="337">
        <f t="shared" si="4"/>
        <v>895189</v>
      </c>
      <c r="AN8" s="337">
        <f t="shared" si="4"/>
        <v>-371569</v>
      </c>
      <c r="AO8" s="338">
        <f t="shared" ref="AO8" si="5">SUM(AK8:AN8)</f>
        <v>2419941</v>
      </c>
      <c r="AP8" s="364"/>
      <c r="AQ8" s="485" t="s">
        <v>139</v>
      </c>
      <c r="AR8" s="364">
        <f>'2012 FPSC Accruals'!C8*9</f>
        <v>166581</v>
      </c>
      <c r="AS8" s="364">
        <f>'2012 FPSC Accruals'!D8*9</f>
        <v>280422</v>
      </c>
      <c r="AT8" s="364">
        <f>'2012 FPSC Accruals'!E8*9</f>
        <v>809865</v>
      </c>
      <c r="AU8" s="364">
        <f>'2012 FPSC Accruals'!F8*9</f>
        <v>-77904</v>
      </c>
      <c r="AV8" s="356">
        <f>SUM(AR8:AU8)</f>
        <v>1178964</v>
      </c>
      <c r="AW8" s="364"/>
      <c r="AX8" s="485" t="s">
        <v>139</v>
      </c>
      <c r="AY8" s="364">
        <v>0</v>
      </c>
      <c r="AZ8" s="364">
        <v>0</v>
      </c>
      <c r="BA8" s="364">
        <v>0</v>
      </c>
      <c r="BB8" s="364">
        <v>0</v>
      </c>
      <c r="BC8" s="356">
        <f>SUM(AY8:BB8)</f>
        <v>0</v>
      </c>
      <c r="BD8" s="364"/>
      <c r="BE8" s="485" t="s">
        <v>139</v>
      </c>
      <c r="BF8" s="474">
        <f t="shared" ref="BF8:BI10" si="6">BM8+BT8</f>
        <v>1188972</v>
      </c>
      <c r="BG8" s="474">
        <f t="shared" si="6"/>
        <v>260346</v>
      </c>
      <c r="BH8" s="474">
        <f t="shared" si="6"/>
        <v>85324</v>
      </c>
      <c r="BI8" s="474">
        <f t="shared" si="6"/>
        <v>-293665</v>
      </c>
      <c r="BJ8" s="338">
        <f>SUM(BF8:BI8)</f>
        <v>1240977</v>
      </c>
      <c r="BK8" s="469"/>
      <c r="BL8" s="485" t="s">
        <v>139</v>
      </c>
      <c r="BM8" s="469">
        <v>664981</v>
      </c>
      <c r="BN8" s="469">
        <v>52630</v>
      </c>
      <c r="BO8" s="469">
        <v>72280</v>
      </c>
      <c r="BP8" s="469">
        <v>-137596</v>
      </c>
      <c r="BQ8" s="356">
        <f>SUM(BM8:BP8)</f>
        <v>652295</v>
      </c>
      <c r="BR8" s="469"/>
      <c r="BS8" s="485" t="s">
        <v>139</v>
      </c>
      <c r="BT8" s="469">
        <f t="shared" ref="BT8:BW10" si="7">CO8-CH8+CA8</f>
        <v>523991</v>
      </c>
      <c r="BU8" s="469">
        <f t="shared" si="7"/>
        <v>207716</v>
      </c>
      <c r="BV8" s="469">
        <f t="shared" si="7"/>
        <v>13044</v>
      </c>
      <c r="BW8" s="469">
        <f t="shared" si="7"/>
        <v>-156069</v>
      </c>
      <c r="BX8" s="356">
        <f>SUM(BT8:BW8)</f>
        <v>588682</v>
      </c>
      <c r="BY8" s="469"/>
      <c r="BZ8" s="485" t="s">
        <v>139</v>
      </c>
      <c r="CA8" s="469">
        <v>36270</v>
      </c>
      <c r="CB8" s="469">
        <v>14581</v>
      </c>
      <c r="CC8" s="469">
        <v>2047</v>
      </c>
      <c r="CD8" s="469">
        <v>-5422</v>
      </c>
      <c r="CE8" s="356">
        <f>SUM(CA8:CD8)</f>
        <v>47476</v>
      </c>
      <c r="CF8" s="469"/>
      <c r="CG8" s="485" t="s">
        <v>139</v>
      </c>
      <c r="CH8" s="469">
        <v>0</v>
      </c>
      <c r="CI8" s="469">
        <v>0</v>
      </c>
      <c r="CJ8" s="469">
        <v>0</v>
      </c>
      <c r="CK8" s="469">
        <v>0</v>
      </c>
      <c r="CL8" s="356">
        <f>SUM(CH8:CK8)</f>
        <v>0</v>
      </c>
      <c r="CM8" s="469"/>
      <c r="CN8" s="485" t="s">
        <v>139</v>
      </c>
      <c r="CO8" s="474">
        <v>487721</v>
      </c>
      <c r="CP8" s="474">
        <v>193135</v>
      </c>
      <c r="CQ8" s="474">
        <v>10997</v>
      </c>
      <c r="CR8" s="474">
        <v>-150647</v>
      </c>
      <c r="CS8" s="338">
        <f>SUM(CO8:CR8)</f>
        <v>541206</v>
      </c>
      <c r="CT8" s="469"/>
    </row>
    <row r="9" spans="1:98" x14ac:dyDescent="0.2">
      <c r="A9" s="487" t="s">
        <v>3973</v>
      </c>
      <c r="B9" s="337">
        <f t="shared" si="0"/>
        <v>3004186</v>
      </c>
      <c r="C9" s="337">
        <f t="shared" si="0"/>
        <v>1999667</v>
      </c>
      <c r="D9" s="337">
        <f t="shared" si="0"/>
        <v>1318821</v>
      </c>
      <c r="E9" s="337">
        <f t="shared" si="0"/>
        <v>-3107854</v>
      </c>
      <c r="F9" s="338">
        <f t="shared" si="1"/>
        <v>3214820</v>
      </c>
      <c r="G9" s="364"/>
      <c r="H9" s="487" t="s">
        <v>3973</v>
      </c>
      <c r="I9" s="467">
        <f t="shared" ref="I9:L10" si="8">-ROUND(I$56/4*1,0)</f>
        <v>408150</v>
      </c>
      <c r="J9" s="467">
        <f t="shared" si="8"/>
        <v>535591</v>
      </c>
      <c r="K9" s="467">
        <f t="shared" si="8"/>
        <v>874536</v>
      </c>
      <c r="L9" s="467">
        <f t="shared" si="8"/>
        <v>-367867</v>
      </c>
      <c r="M9" s="338">
        <f>SUM(I9:L9)</f>
        <v>1450410</v>
      </c>
      <c r="N9" s="364"/>
      <c r="O9" s="487" t="s">
        <v>3973</v>
      </c>
      <c r="P9" s="337">
        <f t="shared" si="2"/>
        <v>2596036</v>
      </c>
      <c r="Q9" s="337">
        <f t="shared" si="2"/>
        <v>1464076</v>
      </c>
      <c r="R9" s="337">
        <f t="shared" si="2"/>
        <v>444285</v>
      </c>
      <c r="S9" s="337">
        <f t="shared" si="2"/>
        <v>-2739987</v>
      </c>
      <c r="T9" s="338">
        <f t="shared" si="3"/>
        <v>1764410</v>
      </c>
      <c r="U9" s="364"/>
      <c r="V9" s="487" t="s">
        <v>3973</v>
      </c>
      <c r="W9" s="364">
        <f>'2012 FPSC Accruals'!C9*1</f>
        <v>167502</v>
      </c>
      <c r="X9" s="364">
        <f>'2012 FPSC Accruals'!D9*1</f>
        <v>110033</v>
      </c>
      <c r="Y9" s="364">
        <f>'2012 FPSC Accruals'!E9*1</f>
        <v>42364</v>
      </c>
      <c r="Z9" s="364">
        <f>'2012 FPSC Accruals'!F9*1</f>
        <v>-245598</v>
      </c>
      <c r="AA9" s="356">
        <f>SUM(W9:Z9)</f>
        <v>74301</v>
      </c>
      <c r="AB9" s="364"/>
      <c r="AC9" s="487" t="s">
        <v>3973</v>
      </c>
      <c r="AD9" s="364">
        <v>0</v>
      </c>
      <c r="AE9" s="364">
        <v>0</v>
      </c>
      <c r="AF9" s="364">
        <v>0</v>
      </c>
      <c r="AG9" s="364">
        <v>0</v>
      </c>
      <c r="AH9" s="356">
        <f>SUM(AD9:AG9)</f>
        <v>0</v>
      </c>
      <c r="AI9" s="364"/>
      <c r="AJ9" s="487" t="s">
        <v>3973</v>
      </c>
      <c r="AK9" s="337">
        <f t="shared" si="4"/>
        <v>2428534</v>
      </c>
      <c r="AL9" s="337">
        <f t="shared" si="4"/>
        <v>1354043</v>
      </c>
      <c r="AM9" s="337">
        <f t="shared" si="4"/>
        <v>401921</v>
      </c>
      <c r="AN9" s="337">
        <f t="shared" si="4"/>
        <v>-2494389</v>
      </c>
      <c r="AO9" s="338">
        <f t="shared" ref="AO9:AO11" si="9">SUM(AK9:AN9)</f>
        <v>1690109</v>
      </c>
      <c r="AP9" s="364"/>
      <c r="AQ9" s="487" t="s">
        <v>3973</v>
      </c>
      <c r="AR9" s="364">
        <f>'2012 FPSC Accruals'!C9*9</f>
        <v>1507518</v>
      </c>
      <c r="AS9" s="364">
        <f>'2012 FPSC Accruals'!D9*9</f>
        <v>990297</v>
      </c>
      <c r="AT9" s="364">
        <f>'2012 FPSC Accruals'!E9*9</f>
        <v>381276</v>
      </c>
      <c r="AU9" s="364">
        <f>'2012 FPSC Accruals'!F9*9</f>
        <v>-2210382</v>
      </c>
      <c r="AV9" s="356">
        <f>SUM(AR9:AU9)</f>
        <v>668709</v>
      </c>
      <c r="AW9" s="364"/>
      <c r="AX9" s="487" t="s">
        <v>3973</v>
      </c>
      <c r="AY9" s="364">
        <v>0</v>
      </c>
      <c r="AZ9" s="364">
        <v>0</v>
      </c>
      <c r="BA9" s="364">
        <v>0</v>
      </c>
      <c r="BB9" s="364">
        <v>0</v>
      </c>
      <c r="BC9" s="356">
        <f>SUM(AY9:BB9)</f>
        <v>0</v>
      </c>
      <c r="BD9" s="364"/>
      <c r="BE9" s="487" t="s">
        <v>3929</v>
      </c>
      <c r="BF9" s="474">
        <f t="shared" si="6"/>
        <v>921016</v>
      </c>
      <c r="BG9" s="474">
        <f t="shared" si="6"/>
        <v>363746</v>
      </c>
      <c r="BH9" s="474">
        <f t="shared" si="6"/>
        <v>20645</v>
      </c>
      <c r="BI9" s="474">
        <f t="shared" si="6"/>
        <v>-284007</v>
      </c>
      <c r="BJ9" s="338">
        <f>SUM(BF9:BI9)</f>
        <v>1021400</v>
      </c>
      <c r="BK9" s="469"/>
      <c r="BL9" s="487" t="s">
        <v>3929</v>
      </c>
      <c r="BM9" s="469">
        <v>-386268</v>
      </c>
      <c r="BN9" s="469">
        <v>-27372</v>
      </c>
      <c r="BO9" s="469">
        <v>-43284</v>
      </c>
      <c r="BP9" s="469">
        <v>81444</v>
      </c>
      <c r="BQ9" s="356">
        <f>SUM(BM9:BP9)</f>
        <v>-375480</v>
      </c>
      <c r="BR9" s="469"/>
      <c r="BS9" s="487" t="s">
        <v>3929</v>
      </c>
      <c r="BT9" s="469">
        <f t="shared" si="7"/>
        <v>1307284</v>
      </c>
      <c r="BU9" s="469">
        <f t="shared" si="7"/>
        <v>391118</v>
      </c>
      <c r="BV9" s="469">
        <f t="shared" si="7"/>
        <v>63929</v>
      </c>
      <c r="BW9" s="469">
        <f t="shared" si="7"/>
        <v>-365451</v>
      </c>
      <c r="BX9" s="356">
        <f t="shared" ref="BX9:BX10" si="10">SUM(BT9:BW9)</f>
        <v>1396880</v>
      </c>
      <c r="BY9" s="469"/>
      <c r="BZ9" s="487" t="s">
        <v>3929</v>
      </c>
      <c r="CA9" s="469">
        <v>57056</v>
      </c>
      <c r="CB9" s="469">
        <v>24954</v>
      </c>
      <c r="CC9" s="469">
        <v>2698</v>
      </c>
      <c r="CD9" s="469">
        <v>-7603</v>
      </c>
      <c r="CE9" s="356">
        <f>SUM(CA9:CD9)</f>
        <v>77105</v>
      </c>
      <c r="CF9" s="469"/>
      <c r="CG9" s="487" t="s">
        <v>3929</v>
      </c>
      <c r="CH9" s="469">
        <v>0</v>
      </c>
      <c r="CI9" s="469">
        <v>0</v>
      </c>
      <c r="CJ9" s="469">
        <v>0</v>
      </c>
      <c r="CK9" s="469">
        <v>0</v>
      </c>
      <c r="CL9" s="356">
        <f>SUM(CH9:CK9)</f>
        <v>0</v>
      </c>
      <c r="CM9" s="469"/>
      <c r="CN9" s="487" t="s">
        <v>3929</v>
      </c>
      <c r="CO9" s="474">
        <v>1250228</v>
      </c>
      <c r="CP9" s="474">
        <v>366164</v>
      </c>
      <c r="CQ9" s="474">
        <v>61231</v>
      </c>
      <c r="CR9" s="474">
        <v>-357848</v>
      </c>
      <c r="CS9" s="338">
        <f>SUM(CO9:CR9)</f>
        <v>1319775</v>
      </c>
      <c r="CT9" s="469"/>
    </row>
    <row r="10" spans="1:98" x14ac:dyDescent="0.2">
      <c r="A10" s="487" t="s">
        <v>3974</v>
      </c>
      <c r="B10" s="337">
        <f t="shared" si="0"/>
        <v>3850493</v>
      </c>
      <c r="C10" s="337">
        <f t="shared" si="0"/>
        <v>2507114</v>
      </c>
      <c r="D10" s="337">
        <f t="shared" si="0"/>
        <v>1319444</v>
      </c>
      <c r="E10" s="337">
        <f t="shared" si="0"/>
        <v>-3826359</v>
      </c>
      <c r="F10" s="338">
        <f t="shared" si="1"/>
        <v>3850692</v>
      </c>
      <c r="G10" s="364"/>
      <c r="H10" s="487" t="s">
        <v>3974</v>
      </c>
      <c r="I10" s="467">
        <f t="shared" si="8"/>
        <v>408150</v>
      </c>
      <c r="J10" s="467">
        <f t="shared" si="8"/>
        <v>535591</v>
      </c>
      <c r="K10" s="467">
        <f t="shared" si="8"/>
        <v>874536</v>
      </c>
      <c r="L10" s="467">
        <f t="shared" si="8"/>
        <v>-367867</v>
      </c>
      <c r="M10" s="338">
        <f>SUM(I10:L10)</f>
        <v>1450410</v>
      </c>
      <c r="N10" s="364"/>
      <c r="O10" s="487" t="s">
        <v>3974</v>
      </c>
      <c r="P10" s="337">
        <f t="shared" si="2"/>
        <v>3442343</v>
      </c>
      <c r="Q10" s="337">
        <f t="shared" si="2"/>
        <v>1971523</v>
      </c>
      <c r="R10" s="337">
        <f t="shared" si="2"/>
        <v>444908</v>
      </c>
      <c r="S10" s="337">
        <f t="shared" si="2"/>
        <v>-3458492</v>
      </c>
      <c r="T10" s="338">
        <f t="shared" si="3"/>
        <v>2400282</v>
      </c>
      <c r="U10" s="364"/>
      <c r="V10" s="487" t="s">
        <v>3974</v>
      </c>
      <c r="W10" s="364">
        <f>'2012 FPSC Accruals'!C10*1</f>
        <v>219386</v>
      </c>
      <c r="X10" s="364">
        <f>'2012 FPSC Accruals'!D10*1</f>
        <v>147862</v>
      </c>
      <c r="Y10" s="364">
        <f>'2012 FPSC Accruals'!E10*1</f>
        <v>41722</v>
      </c>
      <c r="Z10" s="364">
        <f>'2012 FPSC Accruals'!F10*1</f>
        <v>-307226</v>
      </c>
      <c r="AA10" s="356">
        <f>SUM(W10:Z10)</f>
        <v>101744</v>
      </c>
      <c r="AB10" s="364"/>
      <c r="AC10" s="487" t="s">
        <v>3974</v>
      </c>
      <c r="AD10" s="364">
        <v>0</v>
      </c>
      <c r="AE10" s="364">
        <v>0</v>
      </c>
      <c r="AF10" s="364">
        <v>0</v>
      </c>
      <c r="AG10" s="364">
        <v>0</v>
      </c>
      <c r="AH10" s="356">
        <f>SUM(AD10:AG10)</f>
        <v>0</v>
      </c>
      <c r="AI10" s="364"/>
      <c r="AJ10" s="487" t="s">
        <v>3974</v>
      </c>
      <c r="AK10" s="337">
        <f t="shared" si="4"/>
        <v>3222957</v>
      </c>
      <c r="AL10" s="337">
        <f t="shared" si="4"/>
        <v>1823661</v>
      </c>
      <c r="AM10" s="337">
        <f t="shared" si="4"/>
        <v>403186</v>
      </c>
      <c r="AN10" s="337">
        <f t="shared" si="4"/>
        <v>-3151266</v>
      </c>
      <c r="AO10" s="338">
        <f t="shared" si="9"/>
        <v>2298538</v>
      </c>
      <c r="AP10" s="364"/>
      <c r="AQ10" s="487" t="s">
        <v>3974</v>
      </c>
      <c r="AR10" s="364">
        <f>'2012 FPSC Accruals'!C10*9</f>
        <v>1974474</v>
      </c>
      <c r="AS10" s="364">
        <f>'2012 FPSC Accruals'!D10*9</f>
        <v>1330758</v>
      </c>
      <c r="AT10" s="364">
        <f>'2012 FPSC Accruals'!E10*9</f>
        <v>375498</v>
      </c>
      <c r="AU10" s="364">
        <f>'2012 FPSC Accruals'!F10*9</f>
        <v>-2765034</v>
      </c>
      <c r="AV10" s="356">
        <f>SUM(AR10:AU10)</f>
        <v>915696</v>
      </c>
      <c r="AW10" s="364"/>
      <c r="AX10" s="487" t="s">
        <v>3974</v>
      </c>
      <c r="AY10" s="364">
        <v>0</v>
      </c>
      <c r="AZ10" s="364">
        <v>0</v>
      </c>
      <c r="BA10" s="364">
        <v>0</v>
      </c>
      <c r="BB10" s="364">
        <v>0</v>
      </c>
      <c r="BC10" s="356">
        <f>SUM(AY10:BB10)</f>
        <v>0</v>
      </c>
      <c r="BD10" s="364"/>
      <c r="BE10" s="487" t="s">
        <v>3930</v>
      </c>
      <c r="BF10" s="474">
        <f t="shared" si="6"/>
        <v>1248483</v>
      </c>
      <c r="BG10" s="474">
        <f t="shared" si="6"/>
        <v>492903</v>
      </c>
      <c r="BH10" s="474">
        <f t="shared" si="6"/>
        <v>27688</v>
      </c>
      <c r="BI10" s="474">
        <f t="shared" si="6"/>
        <v>-386232</v>
      </c>
      <c r="BJ10" s="338">
        <f>SUM(BF10:BI10)</f>
        <v>1382842</v>
      </c>
      <c r="BK10" s="469"/>
      <c r="BL10" s="487" t="s">
        <v>3930</v>
      </c>
      <c r="BM10" s="469">
        <v>-278713</v>
      </c>
      <c r="BN10" s="469">
        <v>-25258</v>
      </c>
      <c r="BO10" s="469">
        <v>-28996</v>
      </c>
      <c r="BP10" s="469">
        <v>56152</v>
      </c>
      <c r="BQ10" s="356">
        <f>SUM(BM10:BP10)</f>
        <v>-276815</v>
      </c>
      <c r="BR10" s="469"/>
      <c r="BS10" s="487" t="s">
        <v>3930</v>
      </c>
      <c r="BT10" s="469">
        <f t="shared" si="7"/>
        <v>1527196</v>
      </c>
      <c r="BU10" s="469">
        <f t="shared" si="7"/>
        <v>518161</v>
      </c>
      <c r="BV10" s="469">
        <f t="shared" si="7"/>
        <v>56684</v>
      </c>
      <c r="BW10" s="469">
        <f t="shared" si="7"/>
        <v>-442384</v>
      </c>
      <c r="BX10" s="356">
        <f t="shared" si="10"/>
        <v>1659657</v>
      </c>
      <c r="BY10" s="469"/>
      <c r="BZ10" s="487" t="s">
        <v>3930</v>
      </c>
      <c r="CA10" s="469">
        <v>75883</v>
      </c>
      <c r="CB10" s="469">
        <v>31772</v>
      </c>
      <c r="CC10" s="469">
        <v>4017</v>
      </c>
      <c r="CD10" s="469">
        <v>-10336</v>
      </c>
      <c r="CE10" s="356">
        <f>SUM(CA10:CD10)</f>
        <v>101336</v>
      </c>
      <c r="CF10" s="469"/>
      <c r="CG10" s="487" t="s">
        <v>3930</v>
      </c>
      <c r="CH10" s="469">
        <v>0</v>
      </c>
      <c r="CI10" s="469">
        <v>0</v>
      </c>
      <c r="CJ10" s="469">
        <v>0</v>
      </c>
      <c r="CK10" s="469">
        <v>0</v>
      </c>
      <c r="CL10" s="356">
        <f>SUM(CH10:CK10)</f>
        <v>0</v>
      </c>
      <c r="CM10" s="469"/>
      <c r="CN10" s="487" t="s">
        <v>3930</v>
      </c>
      <c r="CO10" s="474">
        <v>1451313</v>
      </c>
      <c r="CP10" s="474">
        <v>486389</v>
      </c>
      <c r="CQ10" s="474">
        <v>52667</v>
      </c>
      <c r="CR10" s="474">
        <v>-432048</v>
      </c>
      <c r="CS10" s="338">
        <f>SUM(CO10:CR10)</f>
        <v>1558321</v>
      </c>
      <c r="CT10" s="469"/>
    </row>
    <row r="11" spans="1:98" x14ac:dyDescent="0.2">
      <c r="A11" s="488" t="s">
        <v>3975</v>
      </c>
      <c r="B11" s="341">
        <f t="shared" si="0"/>
        <v>263600</v>
      </c>
      <c r="C11" s="341">
        <f t="shared" si="0"/>
        <v>183570</v>
      </c>
      <c r="D11" s="341">
        <f t="shared" si="0"/>
        <v>87180</v>
      </c>
      <c r="E11" s="341">
        <f t="shared" si="0"/>
        <v>-329970</v>
      </c>
      <c r="F11" s="342">
        <f t="shared" si="1"/>
        <v>204380</v>
      </c>
      <c r="G11" s="364"/>
      <c r="H11" s="488" t="s">
        <v>3975</v>
      </c>
      <c r="I11" s="513">
        <v>0</v>
      </c>
      <c r="J11" s="513">
        <v>0</v>
      </c>
      <c r="K11" s="513">
        <v>0</v>
      </c>
      <c r="L11" s="513">
        <v>0</v>
      </c>
      <c r="M11" s="342">
        <f t="shared" ref="M11" si="11">SUM(I11:L11)</f>
        <v>0</v>
      </c>
      <c r="N11" s="364"/>
      <c r="O11" s="488" t="s">
        <v>3975</v>
      </c>
      <c r="P11" s="341">
        <f t="shared" si="2"/>
        <v>263600</v>
      </c>
      <c r="Q11" s="341">
        <f t="shared" si="2"/>
        <v>183570</v>
      </c>
      <c r="R11" s="341">
        <f t="shared" si="2"/>
        <v>87180</v>
      </c>
      <c r="S11" s="341">
        <f t="shared" si="2"/>
        <v>-329970</v>
      </c>
      <c r="T11" s="342">
        <f t="shared" si="3"/>
        <v>204380</v>
      </c>
      <c r="U11" s="364"/>
      <c r="V11" s="488" t="s">
        <v>3975</v>
      </c>
      <c r="W11" s="366">
        <f>'2012 FPSC Accruals'!C11*1</f>
        <v>26360</v>
      </c>
      <c r="X11" s="366">
        <f>'2012 FPSC Accruals'!D11*1</f>
        <v>18357</v>
      </c>
      <c r="Y11" s="366">
        <f>'2012 FPSC Accruals'!E11*1</f>
        <v>8718</v>
      </c>
      <c r="Z11" s="366">
        <f>'2012 FPSC Accruals'!F11*1</f>
        <v>-32997</v>
      </c>
      <c r="AA11" s="367">
        <f t="shared" ref="AA11" si="12">SUM(W11:Z11)</f>
        <v>20438</v>
      </c>
      <c r="AB11" s="364"/>
      <c r="AC11" s="488" t="s">
        <v>3975</v>
      </c>
      <c r="AD11" s="366">
        <v>0</v>
      </c>
      <c r="AE11" s="366">
        <v>0</v>
      </c>
      <c r="AF11" s="366">
        <v>0</v>
      </c>
      <c r="AG11" s="366">
        <v>0</v>
      </c>
      <c r="AH11" s="367">
        <f t="shared" ref="AH11" si="13">SUM(AD11:AG11)</f>
        <v>0</v>
      </c>
      <c r="AI11" s="364"/>
      <c r="AJ11" s="488" t="s">
        <v>3975</v>
      </c>
      <c r="AK11" s="341">
        <f t="shared" si="4"/>
        <v>237240</v>
      </c>
      <c r="AL11" s="341">
        <f t="shared" si="4"/>
        <v>165213</v>
      </c>
      <c r="AM11" s="341">
        <f t="shared" si="4"/>
        <v>78462</v>
      </c>
      <c r="AN11" s="341">
        <f t="shared" si="4"/>
        <v>-296973</v>
      </c>
      <c r="AO11" s="342">
        <f t="shared" si="9"/>
        <v>183942</v>
      </c>
      <c r="AP11" s="364"/>
      <c r="AQ11" s="488" t="s">
        <v>3975</v>
      </c>
      <c r="AR11" s="366">
        <f>'2012 FPSC Accruals'!C11*9</f>
        <v>237240</v>
      </c>
      <c r="AS11" s="366">
        <f>'2012 FPSC Accruals'!D11*9</f>
        <v>165213</v>
      </c>
      <c r="AT11" s="366">
        <f>'2012 FPSC Accruals'!E11*9</f>
        <v>78462</v>
      </c>
      <c r="AU11" s="366">
        <f>'2012 FPSC Accruals'!F11*9</f>
        <v>-296973</v>
      </c>
      <c r="AV11" s="367">
        <f t="shared" ref="AV11" si="14">SUM(AR11:AU11)</f>
        <v>183942</v>
      </c>
      <c r="AW11" s="364"/>
      <c r="AX11" s="488" t="s">
        <v>3975</v>
      </c>
      <c r="AY11" s="366">
        <v>0</v>
      </c>
      <c r="AZ11" s="366">
        <v>0</v>
      </c>
      <c r="BA11" s="366">
        <v>0</v>
      </c>
      <c r="BB11" s="366">
        <v>0</v>
      </c>
      <c r="BC11" s="367">
        <f t="shared" ref="BC11" si="15">SUM(AY11:BB11)</f>
        <v>0</v>
      </c>
      <c r="BD11" s="364"/>
      <c r="BE11" s="488" t="s">
        <v>245</v>
      </c>
      <c r="BF11" s="529"/>
      <c r="BG11" s="529"/>
      <c r="BH11" s="529"/>
      <c r="BI11" s="529"/>
      <c r="BJ11" s="342"/>
      <c r="BK11" s="469"/>
      <c r="BL11" s="488"/>
      <c r="BM11" s="530"/>
      <c r="BN11" s="530"/>
      <c r="BO11" s="530"/>
      <c r="BP11" s="530"/>
      <c r="BQ11" s="367"/>
      <c r="BR11" s="469"/>
      <c r="BS11" s="488"/>
      <c r="BT11" s="469"/>
      <c r="BU11" s="469"/>
      <c r="BV11" s="469"/>
      <c r="BW11" s="469"/>
      <c r="BX11" s="367"/>
      <c r="BY11" s="469"/>
      <c r="BZ11" s="488"/>
      <c r="CA11" s="530"/>
      <c r="CB11" s="530"/>
      <c r="CC11" s="530"/>
      <c r="CD11" s="530"/>
      <c r="CE11" s="367"/>
      <c r="CF11" s="469"/>
      <c r="CG11" s="488"/>
      <c r="CH11" s="530"/>
      <c r="CI11" s="530"/>
      <c r="CJ11" s="530"/>
      <c r="CK11" s="530"/>
      <c r="CL11" s="367"/>
      <c r="CM11" s="469"/>
      <c r="CN11" s="488"/>
      <c r="CO11" s="529"/>
      <c r="CP11" s="529"/>
      <c r="CQ11" s="529"/>
      <c r="CR11" s="529"/>
      <c r="CS11" s="342"/>
      <c r="CT11" s="469"/>
    </row>
    <row r="12" spans="1:98" x14ac:dyDescent="0.2">
      <c r="A12" s="371" t="s">
        <v>68</v>
      </c>
      <c r="B12" s="338">
        <f>SUM(B8:B11)</f>
        <v>9308641</v>
      </c>
      <c r="C12" s="338">
        <f>SUM(C8:C11)</f>
        <v>6333460</v>
      </c>
      <c r="D12" s="338">
        <f>SUM(D8:D11)</f>
        <v>5459689</v>
      </c>
      <c r="E12" s="338">
        <f>SUM(E8:E11)</f>
        <v>-8380140</v>
      </c>
      <c r="F12" s="338">
        <f>SUM(F8:F11)</f>
        <v>12721650</v>
      </c>
      <c r="G12" s="364"/>
      <c r="H12" s="371" t="s">
        <v>68</v>
      </c>
      <c r="I12" s="338">
        <f>SUM(I8:I11)</f>
        <v>1632600</v>
      </c>
      <c r="J12" s="338">
        <f>SUM(J8:J11)</f>
        <v>2142365</v>
      </c>
      <c r="K12" s="338">
        <f>SUM(K8:K11)</f>
        <v>3498142</v>
      </c>
      <c r="L12" s="338">
        <f>SUM(L8:L11)</f>
        <v>-1471466</v>
      </c>
      <c r="M12" s="338">
        <f>SUM(M8:M11)</f>
        <v>5801641</v>
      </c>
      <c r="N12" s="364"/>
      <c r="O12" s="371" t="s">
        <v>68</v>
      </c>
      <c r="P12" s="338">
        <f>SUM(P8:P11)</f>
        <v>7676041</v>
      </c>
      <c r="Q12" s="338">
        <f>SUM(Q8:Q11)</f>
        <v>4191095</v>
      </c>
      <c r="R12" s="338">
        <f>SUM(R8:R11)</f>
        <v>1961547</v>
      </c>
      <c r="S12" s="338">
        <f>SUM(S8:S11)</f>
        <v>-6908674</v>
      </c>
      <c r="T12" s="338">
        <f>SUM(T8:T11)</f>
        <v>6920009</v>
      </c>
      <c r="U12" s="364"/>
      <c r="V12" s="371" t="s">
        <v>68</v>
      </c>
      <c r="W12" s="356">
        <f>SUM(W8:W11)</f>
        <v>431757</v>
      </c>
      <c r="X12" s="356">
        <f>SUM(X8:X11)</f>
        <v>307410</v>
      </c>
      <c r="Y12" s="356">
        <f>SUM(Y8:Y11)</f>
        <v>182789</v>
      </c>
      <c r="Z12" s="356">
        <f>SUM(Z8:Z11)</f>
        <v>-594477</v>
      </c>
      <c r="AA12" s="356">
        <f>SUM(AA8:AA11)</f>
        <v>327479</v>
      </c>
      <c r="AB12" s="364"/>
      <c r="AC12" s="371" t="s">
        <v>68</v>
      </c>
      <c r="AD12" s="356">
        <f>SUM(AD8:AD11)</f>
        <v>0</v>
      </c>
      <c r="AE12" s="356">
        <f>SUM(AE8:AE11)</f>
        <v>0</v>
      </c>
      <c r="AF12" s="356">
        <f>SUM(AF8:AF11)</f>
        <v>0</v>
      </c>
      <c r="AG12" s="356">
        <f>SUM(AG8:AG11)</f>
        <v>0</v>
      </c>
      <c r="AH12" s="356">
        <f>SUM(AH8:AH11)</f>
        <v>0</v>
      </c>
      <c r="AI12" s="364"/>
      <c r="AJ12" s="371" t="s">
        <v>68</v>
      </c>
      <c r="AK12" s="338">
        <f>SUM(AK8:AK11)</f>
        <v>7244284</v>
      </c>
      <c r="AL12" s="338">
        <f>SUM(AL8:AL11)</f>
        <v>3883685</v>
      </c>
      <c r="AM12" s="338">
        <f>SUM(AM8:AM11)</f>
        <v>1778758</v>
      </c>
      <c r="AN12" s="338">
        <f>SUM(AN8:AN11)</f>
        <v>-6314197</v>
      </c>
      <c r="AO12" s="338">
        <f>SUM(AO8:AO11)</f>
        <v>6592530</v>
      </c>
      <c r="AP12" s="364"/>
      <c r="AQ12" s="371" t="s">
        <v>68</v>
      </c>
      <c r="AR12" s="356">
        <f>SUM(AR8:AR11)</f>
        <v>3885813</v>
      </c>
      <c r="AS12" s="356">
        <f>SUM(AS8:AS11)</f>
        <v>2766690</v>
      </c>
      <c r="AT12" s="356">
        <f>SUM(AT8:AT11)</f>
        <v>1645101</v>
      </c>
      <c r="AU12" s="356">
        <f>SUM(AU8:AU11)</f>
        <v>-5350293</v>
      </c>
      <c r="AV12" s="356">
        <f>SUM(AV8:AV11)</f>
        <v>2947311</v>
      </c>
      <c r="AW12" s="364"/>
      <c r="AX12" s="371" t="s">
        <v>68</v>
      </c>
      <c r="AY12" s="356">
        <f>SUM(AY8:AY11)</f>
        <v>0</v>
      </c>
      <c r="AZ12" s="356">
        <f>SUM(AZ8:AZ11)</f>
        <v>0</v>
      </c>
      <c r="BA12" s="356">
        <f>SUM(BA8:BA11)</f>
        <v>0</v>
      </c>
      <c r="BB12" s="356">
        <f>SUM(BB8:BB11)</f>
        <v>0</v>
      </c>
      <c r="BC12" s="356">
        <f>SUM(BC8:BC11)</f>
        <v>0</v>
      </c>
      <c r="BD12" s="364"/>
      <c r="BE12" s="371" t="s">
        <v>68</v>
      </c>
      <c r="BF12" s="338">
        <f>SUM(BF8:BF11)</f>
        <v>3358471</v>
      </c>
      <c r="BG12" s="338">
        <f>SUM(BG8:BG11)</f>
        <v>1116995</v>
      </c>
      <c r="BH12" s="338">
        <f>SUM(BH8:BH11)</f>
        <v>133657</v>
      </c>
      <c r="BI12" s="338">
        <f>SUM(BI8:BI11)</f>
        <v>-963904</v>
      </c>
      <c r="BJ12" s="338">
        <f>SUM(BJ8:BJ11)</f>
        <v>3645219</v>
      </c>
      <c r="BK12" s="469"/>
      <c r="BL12" s="371" t="s">
        <v>68</v>
      </c>
      <c r="BM12" s="356">
        <f>SUM(BM8:BM11)</f>
        <v>0</v>
      </c>
      <c r="BN12" s="356">
        <f>SUM(BN8:BN11)</f>
        <v>0</v>
      </c>
      <c r="BO12" s="356">
        <f>SUM(BO8:BO11)</f>
        <v>0</v>
      </c>
      <c r="BP12" s="356">
        <f>SUM(BP8:BP11)</f>
        <v>0</v>
      </c>
      <c r="BQ12" s="356">
        <f>SUM(BQ8:BQ11)</f>
        <v>0</v>
      </c>
      <c r="BR12" s="469"/>
      <c r="BS12" s="371" t="s">
        <v>68</v>
      </c>
      <c r="BT12" s="356">
        <f>SUM(BT8:BT11)</f>
        <v>3358471</v>
      </c>
      <c r="BU12" s="356">
        <f>SUM(BU8:BU11)</f>
        <v>1116995</v>
      </c>
      <c r="BV12" s="356">
        <f>SUM(BV8:BV11)</f>
        <v>133657</v>
      </c>
      <c r="BW12" s="356">
        <f>SUM(BW8:BW11)</f>
        <v>-963904</v>
      </c>
      <c r="BX12" s="356">
        <f>SUM(BX8:BX11)</f>
        <v>3645219</v>
      </c>
      <c r="BY12" s="469"/>
      <c r="BZ12" s="371" t="s">
        <v>68</v>
      </c>
      <c r="CA12" s="356">
        <f>SUM(CA8:CA11)</f>
        <v>169209</v>
      </c>
      <c r="CB12" s="356">
        <f t="shared" ref="CB12:CE12" si="16">SUM(CB8:CB11)</f>
        <v>71307</v>
      </c>
      <c r="CC12" s="356">
        <f t="shared" si="16"/>
        <v>8762</v>
      </c>
      <c r="CD12" s="356">
        <f t="shared" si="16"/>
        <v>-23361</v>
      </c>
      <c r="CE12" s="356">
        <f t="shared" si="16"/>
        <v>225917</v>
      </c>
      <c r="CF12" s="469"/>
      <c r="CG12" s="371" t="s">
        <v>68</v>
      </c>
      <c r="CH12" s="356">
        <f>SUM(CH8:CH11)</f>
        <v>0</v>
      </c>
      <c r="CI12" s="356">
        <f>SUM(CI8:CI11)</f>
        <v>0</v>
      </c>
      <c r="CJ12" s="356">
        <f>SUM(CJ8:CJ11)</f>
        <v>0</v>
      </c>
      <c r="CK12" s="356">
        <f>SUM(CK8:CK11)</f>
        <v>0</v>
      </c>
      <c r="CL12" s="356">
        <f>SUM(CL8:CL11)</f>
        <v>0</v>
      </c>
      <c r="CM12" s="469"/>
      <c r="CN12" s="371" t="s">
        <v>68</v>
      </c>
      <c r="CO12" s="338">
        <f>SUM(CO8:CO11)</f>
        <v>3189262</v>
      </c>
      <c r="CP12" s="338">
        <f>SUM(CP8:CP11)</f>
        <v>1045688</v>
      </c>
      <c r="CQ12" s="338">
        <f>SUM(CQ8:CQ11)</f>
        <v>124895</v>
      </c>
      <c r="CR12" s="338">
        <f>SUM(CR8:CR11)</f>
        <v>-940543</v>
      </c>
      <c r="CS12" s="338">
        <f>SUM(CS8:CS11)</f>
        <v>3419302</v>
      </c>
      <c r="CT12" s="469"/>
    </row>
    <row r="13" spans="1:98" x14ac:dyDescent="0.2">
      <c r="A13" s="464"/>
      <c r="B13" s="352"/>
      <c r="C13" s="352"/>
      <c r="D13" s="352"/>
      <c r="E13" s="352"/>
      <c r="F13" s="353"/>
      <c r="G13" s="460"/>
      <c r="H13" s="464"/>
      <c r="I13" s="352"/>
      <c r="J13" s="352"/>
      <c r="K13" s="352"/>
      <c r="L13" s="352"/>
      <c r="M13" s="353"/>
      <c r="N13" s="460"/>
      <c r="O13" s="464"/>
      <c r="P13" s="352"/>
      <c r="Q13" s="352"/>
      <c r="R13" s="352"/>
      <c r="S13" s="352"/>
      <c r="T13" s="353"/>
      <c r="U13" s="460"/>
      <c r="V13" s="464"/>
      <c r="W13" s="369"/>
      <c r="X13" s="369"/>
      <c r="Y13" s="369"/>
      <c r="Z13" s="369"/>
      <c r="AA13" s="335"/>
      <c r="AB13" s="460"/>
      <c r="AC13" s="464"/>
      <c r="AD13" s="369"/>
      <c r="AE13" s="369"/>
      <c r="AF13" s="369"/>
      <c r="AG13" s="369"/>
      <c r="AH13" s="335"/>
      <c r="AI13" s="460"/>
      <c r="AJ13" s="464"/>
      <c r="AK13" s="352"/>
      <c r="AL13" s="352"/>
      <c r="AM13" s="352"/>
      <c r="AN13" s="352"/>
      <c r="AO13" s="353"/>
      <c r="AP13" s="460"/>
      <c r="AQ13" s="464"/>
      <c r="AR13" s="369"/>
      <c r="AS13" s="369"/>
      <c r="AT13" s="369"/>
      <c r="AU13" s="369"/>
      <c r="AV13" s="335"/>
      <c r="AW13" s="460"/>
      <c r="AX13" s="464"/>
      <c r="AY13" s="369"/>
      <c r="AZ13" s="369"/>
      <c r="BA13" s="369"/>
      <c r="BB13" s="369"/>
      <c r="BC13" s="335"/>
      <c r="BD13" s="364"/>
      <c r="BE13" s="464"/>
      <c r="BF13" s="531"/>
      <c r="BG13" s="531"/>
      <c r="BH13" s="531"/>
      <c r="BI13" s="531"/>
      <c r="BJ13" s="353"/>
      <c r="BK13" s="459"/>
      <c r="BL13" s="464"/>
      <c r="BM13" s="527"/>
      <c r="BN13" s="527"/>
      <c r="BO13" s="527"/>
      <c r="BP13" s="527"/>
      <c r="BQ13" s="335"/>
      <c r="BR13" s="364"/>
      <c r="BS13" s="464"/>
      <c r="BT13" s="527"/>
      <c r="BU13" s="527"/>
      <c r="BV13" s="527"/>
      <c r="BW13" s="527"/>
      <c r="BX13" s="335"/>
      <c r="BY13" s="364"/>
      <c r="BZ13" s="464"/>
      <c r="CA13" s="527"/>
      <c r="CB13" s="527"/>
      <c r="CC13" s="527"/>
      <c r="CD13" s="527"/>
      <c r="CE13" s="335"/>
      <c r="CF13" s="364"/>
      <c r="CG13" s="464"/>
      <c r="CH13" s="527"/>
      <c r="CI13" s="527"/>
      <c r="CJ13" s="527"/>
      <c r="CK13" s="527"/>
      <c r="CL13" s="335"/>
      <c r="CM13" s="364"/>
      <c r="CN13" s="464"/>
      <c r="CO13" s="531"/>
      <c r="CP13" s="531"/>
      <c r="CQ13" s="531"/>
      <c r="CR13" s="531"/>
      <c r="CS13" s="353"/>
      <c r="CT13" s="459"/>
    </row>
    <row r="14" spans="1:98" x14ac:dyDescent="0.2">
      <c r="A14" s="354" t="s">
        <v>4735</v>
      </c>
      <c r="B14" s="337">
        <f t="shared" ref="B14:E17" si="17">ROUND(P14+I14,0)</f>
        <v>5956944</v>
      </c>
      <c r="C14" s="337">
        <f t="shared" si="17"/>
        <v>1489519</v>
      </c>
      <c r="D14" s="337">
        <f t="shared" si="17"/>
        <v>63049539</v>
      </c>
      <c r="E14" s="337">
        <f t="shared" si="17"/>
        <v>-2341037</v>
      </c>
      <c r="F14" s="338">
        <f t="shared" ref="F14:F16" si="18">SUM(B14:E14)</f>
        <v>68154965</v>
      </c>
      <c r="G14" s="459"/>
      <c r="H14" s="354" t="s">
        <v>4735</v>
      </c>
      <c r="I14" s="467">
        <v>0</v>
      </c>
      <c r="J14" s="467">
        <v>0</v>
      </c>
      <c r="K14" s="467">
        <v>0</v>
      </c>
      <c r="L14" s="467">
        <v>0</v>
      </c>
      <c r="M14" s="338">
        <f t="shared" ref="M14" si="19">SUM(I14:L14)</f>
        <v>0</v>
      </c>
      <c r="N14" s="459"/>
      <c r="O14" s="354" t="s">
        <v>4735</v>
      </c>
      <c r="P14" s="337">
        <f t="shared" ref="P14:S17" si="20">AK14-AD14+W14</f>
        <v>5956944</v>
      </c>
      <c r="Q14" s="337">
        <f t="shared" si="20"/>
        <v>1489519</v>
      </c>
      <c r="R14" s="337">
        <f t="shared" si="20"/>
        <v>63049539</v>
      </c>
      <c r="S14" s="337">
        <f t="shared" si="20"/>
        <v>-2341037</v>
      </c>
      <c r="T14" s="338">
        <f t="shared" ref="T14:T16" si="21">SUM(P14:S14)</f>
        <v>68154965</v>
      </c>
      <c r="U14" s="459"/>
      <c r="V14" s="354" t="s">
        <v>4735</v>
      </c>
      <c r="W14" s="364">
        <f>'2012 FPSC Accruals'!C14*1</f>
        <v>35609</v>
      </c>
      <c r="X14" s="364">
        <f>'2012 FPSC Accruals'!D14*1</f>
        <v>101318</v>
      </c>
      <c r="Y14" s="364">
        <f>'2012 FPSC Accruals'!E14*1</f>
        <v>689024</v>
      </c>
      <c r="Z14" s="364">
        <f>'2012 FPSC Accruals'!F14*1</f>
        <v>-127051</v>
      </c>
      <c r="AA14" s="356">
        <f t="shared" ref="AA14" si="22">SUM(W14:Z14)</f>
        <v>698900</v>
      </c>
      <c r="AB14" s="364"/>
      <c r="AC14" s="354" t="s">
        <v>4735</v>
      </c>
      <c r="AD14" s="364">
        <v>0</v>
      </c>
      <c r="AE14" s="364">
        <v>0</v>
      </c>
      <c r="AF14" s="364">
        <v>0</v>
      </c>
      <c r="AG14" s="364">
        <v>0</v>
      </c>
      <c r="AH14" s="356">
        <f t="shared" ref="AH14" si="23">SUM(AD14:AG14)</f>
        <v>0</v>
      </c>
      <c r="AI14" s="364"/>
      <c r="AJ14" s="354" t="s">
        <v>4735</v>
      </c>
      <c r="AK14" s="337">
        <f t="shared" ref="AK14:AN17" si="24">ROUND(BF14-AY14+AR14,0)</f>
        <v>5921335</v>
      </c>
      <c r="AL14" s="337">
        <f t="shared" si="24"/>
        <v>1388201</v>
      </c>
      <c r="AM14" s="337">
        <f t="shared" si="24"/>
        <v>62360515</v>
      </c>
      <c r="AN14" s="337">
        <f t="shared" si="24"/>
        <v>-2213986</v>
      </c>
      <c r="AO14" s="338">
        <f t="shared" ref="AO14:AO17" si="25">SUM(AK14:AN14)</f>
        <v>67456065</v>
      </c>
      <c r="AP14" s="364"/>
      <c r="AQ14" s="354" t="s">
        <v>4735</v>
      </c>
      <c r="AR14" s="364">
        <f>'2012 FPSC Accruals'!C14*9</f>
        <v>320481</v>
      </c>
      <c r="AS14" s="364">
        <f>'2012 FPSC Accruals'!D14*9</f>
        <v>911862</v>
      </c>
      <c r="AT14" s="364">
        <f>'2012 FPSC Accruals'!E14*9</f>
        <v>6201216</v>
      </c>
      <c r="AU14" s="364">
        <f>'2012 FPSC Accruals'!F14*9</f>
        <v>-1143459</v>
      </c>
      <c r="AV14" s="356">
        <f t="shared" ref="AV14:AV16" si="26">SUM(AR14:AU14)</f>
        <v>6290100</v>
      </c>
      <c r="AW14" s="364"/>
      <c r="AX14" s="354" t="s">
        <v>4735</v>
      </c>
      <c r="AY14" s="364">
        <v>0</v>
      </c>
      <c r="AZ14" s="364">
        <v>0</v>
      </c>
      <c r="BA14" s="364">
        <v>0</v>
      </c>
      <c r="BB14" s="364">
        <v>0</v>
      </c>
      <c r="BC14" s="356">
        <f t="shared" ref="BC14" si="27">SUM(AY14:BB14)</f>
        <v>0</v>
      </c>
      <c r="BD14" s="364"/>
      <c r="BE14" s="464" t="s">
        <v>142</v>
      </c>
      <c r="BF14" s="474">
        <f t="shared" ref="BF14:BI16" si="28">BM14+BT14</f>
        <v>5600854</v>
      </c>
      <c r="BG14" s="474">
        <f t="shared" si="28"/>
        <v>476339</v>
      </c>
      <c r="BH14" s="474">
        <f t="shared" si="28"/>
        <v>56159299</v>
      </c>
      <c r="BI14" s="474">
        <f t="shared" si="28"/>
        <v>-1070527</v>
      </c>
      <c r="BJ14" s="338">
        <f t="shared" ref="BJ14" si="29">SUM(BF14:BI14)</f>
        <v>61165965</v>
      </c>
      <c r="BK14" s="364"/>
      <c r="BL14" s="464" t="s">
        <v>142</v>
      </c>
      <c r="BM14" s="469">
        <v>-3000000</v>
      </c>
      <c r="BN14" s="469">
        <v>200000</v>
      </c>
      <c r="BO14" s="469">
        <v>56000000</v>
      </c>
      <c r="BP14" s="469">
        <v>122138</v>
      </c>
      <c r="BQ14" s="356">
        <f t="shared" ref="BQ14" si="30">SUM(BM14:BP14)</f>
        <v>53322138</v>
      </c>
      <c r="BR14" s="364"/>
      <c r="BS14" s="464" t="s">
        <v>142</v>
      </c>
      <c r="BT14" s="469">
        <f t="shared" ref="BT14:BW16" si="31">CO14-CH14+CA14</f>
        <v>8600854</v>
      </c>
      <c r="BU14" s="469">
        <f t="shared" si="31"/>
        <v>276339</v>
      </c>
      <c r="BV14" s="469">
        <f t="shared" si="31"/>
        <v>159299</v>
      </c>
      <c r="BW14" s="469">
        <f t="shared" si="31"/>
        <v>-1192665</v>
      </c>
      <c r="BX14" s="356">
        <f t="shared" ref="BX14:BX16" si="32">SUM(BT14:BW14)</f>
        <v>7843827</v>
      </c>
      <c r="BY14" s="364"/>
      <c r="BZ14" s="464" t="s">
        <v>142</v>
      </c>
      <c r="CA14" s="469">
        <v>103068</v>
      </c>
      <c r="CB14" s="469">
        <v>33516</v>
      </c>
      <c r="CC14" s="469">
        <v>6039</v>
      </c>
      <c r="CD14" s="469">
        <v>7412</v>
      </c>
      <c r="CE14" s="356">
        <f t="shared" ref="CE14:CE16" si="33">SUM(CA14:CD14)</f>
        <v>150035</v>
      </c>
      <c r="CF14" s="364"/>
      <c r="CG14" s="464" t="s">
        <v>142</v>
      </c>
      <c r="CH14" s="469">
        <v>0</v>
      </c>
      <c r="CI14" s="469">
        <v>0</v>
      </c>
      <c r="CJ14" s="469">
        <v>0</v>
      </c>
      <c r="CK14" s="469">
        <v>0</v>
      </c>
      <c r="CL14" s="356">
        <f t="shared" ref="CL14" si="34">SUM(CH14:CK14)</f>
        <v>0</v>
      </c>
      <c r="CM14" s="364"/>
      <c r="CN14" s="464" t="s">
        <v>142</v>
      </c>
      <c r="CO14" s="474">
        <v>8497786</v>
      </c>
      <c r="CP14" s="474">
        <v>242823</v>
      </c>
      <c r="CQ14" s="474">
        <v>153260</v>
      </c>
      <c r="CR14" s="474">
        <v>-1200077</v>
      </c>
      <c r="CS14" s="338">
        <f t="shared" ref="CS14" si="35">SUM(CO14:CR14)</f>
        <v>7693792</v>
      </c>
      <c r="CT14" s="364"/>
    </row>
    <row r="15" spans="1:98" x14ac:dyDescent="0.2">
      <c r="A15" s="354" t="s">
        <v>3934</v>
      </c>
      <c r="B15" s="337">
        <f t="shared" si="17"/>
        <v>4213230</v>
      </c>
      <c r="C15" s="337">
        <f t="shared" si="17"/>
        <v>1285860</v>
      </c>
      <c r="D15" s="337">
        <f t="shared" si="17"/>
        <v>529398</v>
      </c>
      <c r="E15" s="337">
        <f t="shared" si="17"/>
        <v>-4731402</v>
      </c>
      <c r="F15" s="338">
        <f t="shared" si="18"/>
        <v>1297086</v>
      </c>
      <c r="G15" s="364"/>
      <c r="H15" s="354" t="s">
        <v>3934</v>
      </c>
      <c r="I15" s="467">
        <v>0</v>
      </c>
      <c r="J15" s="467">
        <v>0</v>
      </c>
      <c r="K15" s="467">
        <v>0</v>
      </c>
      <c r="L15" s="467">
        <v>0</v>
      </c>
      <c r="M15" s="338">
        <f t="shared" ref="M15:M17" si="36">SUM(I15:L15)</f>
        <v>0</v>
      </c>
      <c r="N15" s="364"/>
      <c r="O15" s="354" t="s">
        <v>3934</v>
      </c>
      <c r="P15" s="337">
        <f t="shared" si="20"/>
        <v>4213230</v>
      </c>
      <c r="Q15" s="337">
        <f t="shared" si="20"/>
        <v>1285860</v>
      </c>
      <c r="R15" s="337">
        <f t="shared" si="20"/>
        <v>529398</v>
      </c>
      <c r="S15" s="337">
        <f t="shared" si="20"/>
        <v>-4731402</v>
      </c>
      <c r="T15" s="338">
        <f t="shared" si="21"/>
        <v>1297086</v>
      </c>
      <c r="U15" s="364"/>
      <c r="V15" s="354" t="s">
        <v>3934</v>
      </c>
      <c r="W15" s="364">
        <f>'2012 FPSC Accruals'!C16*1</f>
        <v>99046</v>
      </c>
      <c r="X15" s="364">
        <f>'2012 FPSC Accruals'!D16*1</f>
        <v>74378</v>
      </c>
      <c r="Y15" s="364">
        <f>'2012 FPSC Accruals'!E16*1</f>
        <v>34602</v>
      </c>
      <c r="Z15" s="364">
        <f>'2012 FPSC Accruals'!F16*1</f>
        <v>-105928</v>
      </c>
      <c r="AA15" s="356">
        <f t="shared" ref="AA15:AA17" si="37">SUM(W15:Z15)</f>
        <v>102098</v>
      </c>
      <c r="AB15" s="459"/>
      <c r="AC15" s="354" t="s">
        <v>3934</v>
      </c>
      <c r="AD15" s="364">
        <v>0</v>
      </c>
      <c r="AE15" s="364">
        <v>0</v>
      </c>
      <c r="AF15" s="364">
        <v>0</v>
      </c>
      <c r="AG15" s="364">
        <v>0</v>
      </c>
      <c r="AH15" s="356">
        <f t="shared" ref="AH15:AH17" si="38">SUM(AD15:AG15)</f>
        <v>0</v>
      </c>
      <c r="AI15" s="364"/>
      <c r="AJ15" s="354" t="s">
        <v>3934</v>
      </c>
      <c r="AK15" s="337">
        <f t="shared" si="24"/>
        <v>4114184</v>
      </c>
      <c r="AL15" s="337">
        <f t="shared" si="24"/>
        <v>1211482</v>
      </c>
      <c r="AM15" s="337">
        <f t="shared" si="24"/>
        <v>494796</v>
      </c>
      <c r="AN15" s="337">
        <f t="shared" si="24"/>
        <v>-4625474</v>
      </c>
      <c r="AO15" s="338">
        <f t="shared" si="25"/>
        <v>1194988</v>
      </c>
      <c r="AP15" s="364"/>
      <c r="AQ15" s="354" t="s">
        <v>3934</v>
      </c>
      <c r="AR15" s="364">
        <f>'2012 FPSC Accruals'!C16*9</f>
        <v>891414</v>
      </c>
      <c r="AS15" s="364">
        <f>'2012 FPSC Accruals'!D16*9</f>
        <v>669402</v>
      </c>
      <c r="AT15" s="364">
        <f>'2012 FPSC Accruals'!E16*9</f>
        <v>311418</v>
      </c>
      <c r="AU15" s="364">
        <f>'2012 FPSC Accruals'!F16*9</f>
        <v>-953352</v>
      </c>
      <c r="AV15" s="356">
        <f t="shared" si="26"/>
        <v>918882</v>
      </c>
      <c r="AW15" s="364"/>
      <c r="AX15" s="354" t="s">
        <v>3934</v>
      </c>
      <c r="AY15" s="364">
        <v>0</v>
      </c>
      <c r="AZ15" s="364">
        <v>0</v>
      </c>
      <c r="BA15" s="364">
        <v>0</v>
      </c>
      <c r="BB15" s="364">
        <v>0</v>
      </c>
      <c r="BC15" s="356">
        <f t="shared" ref="BC15:BC17" si="39">SUM(AY15:BB15)</f>
        <v>0</v>
      </c>
      <c r="BD15" s="364"/>
      <c r="BE15" s="354" t="s">
        <v>3934</v>
      </c>
      <c r="BF15" s="474">
        <f t="shared" si="28"/>
        <v>3222770</v>
      </c>
      <c r="BG15" s="474">
        <f t="shared" si="28"/>
        <v>542080</v>
      </c>
      <c r="BH15" s="474">
        <f t="shared" si="28"/>
        <v>183378</v>
      </c>
      <c r="BI15" s="474">
        <f t="shared" si="28"/>
        <v>-3672121.5</v>
      </c>
      <c r="BJ15" s="338">
        <f t="shared" ref="BJ15:BJ16" si="40">SUM(BF15:BI15)</f>
        <v>276106.5</v>
      </c>
      <c r="BK15" s="364"/>
      <c r="BL15" s="354" t="s">
        <v>3934</v>
      </c>
      <c r="BM15" s="469">
        <f>ROUND('Reserves Dec 31, 2011'!K20+'Reserves Dec 31, 2011'!K22/2,0)</f>
        <v>-19421705</v>
      </c>
      <c r="BN15" s="469">
        <f>ROUND('Reserves Dec 31, 2011'!L20+'Reserves Dec 31, 2011'!L22/2,0)</f>
        <v>-69824</v>
      </c>
      <c r="BO15" s="469">
        <f>ROUND('Reserves Dec 31, 2011'!M20+'Reserves Dec 31, 2011'!M22/2,0)</f>
        <v>-34944</v>
      </c>
      <c r="BP15" s="469">
        <f>ROUND('Reserves Dec 31, 2011'!N20+'Reserves Dec 31, 2011'!N22/2,0)</f>
        <v>310409</v>
      </c>
      <c r="BQ15" s="356">
        <f t="shared" ref="BQ15:BQ17" si="41">SUM(BM15:BP15)</f>
        <v>-19216064</v>
      </c>
      <c r="BR15" s="364"/>
      <c r="BS15" s="354" t="s">
        <v>3934</v>
      </c>
      <c r="BT15" s="469">
        <f t="shared" si="31"/>
        <v>22644475</v>
      </c>
      <c r="BU15" s="469">
        <f t="shared" si="31"/>
        <v>611904</v>
      </c>
      <c r="BV15" s="469">
        <f t="shared" si="31"/>
        <v>218322</v>
      </c>
      <c r="BW15" s="469">
        <f t="shared" si="31"/>
        <v>-3982530.5</v>
      </c>
      <c r="BX15" s="356">
        <f t="shared" si="32"/>
        <v>19492170.5</v>
      </c>
      <c r="BY15" s="364"/>
      <c r="BZ15" s="354" t="s">
        <v>3934</v>
      </c>
      <c r="CA15" s="469">
        <v>40129</v>
      </c>
      <c r="CB15" s="469">
        <v>48383</v>
      </c>
      <c r="CC15" s="469">
        <v>9703</v>
      </c>
      <c r="CD15" s="469">
        <v>45803.5</v>
      </c>
      <c r="CE15" s="356">
        <f t="shared" si="33"/>
        <v>144018.5</v>
      </c>
      <c r="CF15" s="364"/>
      <c r="CG15" s="354" t="s">
        <v>3934</v>
      </c>
      <c r="CH15" s="469">
        <v>0</v>
      </c>
      <c r="CI15" s="469">
        <v>0</v>
      </c>
      <c r="CJ15" s="469">
        <v>0</v>
      </c>
      <c r="CK15" s="469">
        <v>0</v>
      </c>
      <c r="CL15" s="356">
        <f t="shared" ref="CL15:CL17" si="42">SUM(CH15:CK15)</f>
        <v>0</v>
      </c>
      <c r="CM15" s="364"/>
      <c r="CN15" s="354" t="s">
        <v>3934</v>
      </c>
      <c r="CO15" s="474">
        <v>22604346</v>
      </c>
      <c r="CP15" s="474">
        <v>563521</v>
      </c>
      <c r="CQ15" s="474">
        <v>208619</v>
      </c>
      <c r="CR15" s="474">
        <v>-4028334</v>
      </c>
      <c r="CS15" s="338">
        <f t="shared" ref="CS15:CS17" si="43">SUM(CO15:CR15)</f>
        <v>19348152</v>
      </c>
      <c r="CT15" s="364"/>
    </row>
    <row r="16" spans="1:98" x14ac:dyDescent="0.2">
      <c r="A16" s="487" t="s">
        <v>3976</v>
      </c>
      <c r="B16" s="337">
        <f t="shared" si="17"/>
        <v>70370</v>
      </c>
      <c r="C16" s="337">
        <f t="shared" si="17"/>
        <v>49010</v>
      </c>
      <c r="D16" s="337">
        <f t="shared" si="17"/>
        <v>26500</v>
      </c>
      <c r="E16" s="337">
        <f t="shared" si="17"/>
        <v>-82490</v>
      </c>
      <c r="F16" s="338">
        <f t="shared" si="18"/>
        <v>63390</v>
      </c>
      <c r="G16" s="364"/>
      <c r="H16" s="487" t="s">
        <v>3976</v>
      </c>
      <c r="I16" s="467">
        <v>0</v>
      </c>
      <c r="J16" s="467">
        <v>0</v>
      </c>
      <c r="K16" s="467">
        <v>0</v>
      </c>
      <c r="L16" s="467">
        <v>0</v>
      </c>
      <c r="M16" s="338">
        <f t="shared" si="36"/>
        <v>0</v>
      </c>
      <c r="N16" s="364"/>
      <c r="O16" s="487" t="s">
        <v>3976</v>
      </c>
      <c r="P16" s="337">
        <f t="shared" si="20"/>
        <v>70370</v>
      </c>
      <c r="Q16" s="337">
        <f t="shared" si="20"/>
        <v>49010</v>
      </c>
      <c r="R16" s="337">
        <f t="shared" si="20"/>
        <v>26500</v>
      </c>
      <c r="S16" s="337">
        <f t="shared" si="20"/>
        <v>-82490</v>
      </c>
      <c r="T16" s="338">
        <f t="shared" si="21"/>
        <v>63390</v>
      </c>
      <c r="U16" s="364"/>
      <c r="V16" s="487" t="s">
        <v>3976</v>
      </c>
      <c r="W16" s="364">
        <f>'2012 FPSC Accruals'!C17*1</f>
        <v>7037</v>
      </c>
      <c r="X16" s="364">
        <f>'2012 FPSC Accruals'!D17*1</f>
        <v>4901</v>
      </c>
      <c r="Y16" s="364">
        <f>'2012 FPSC Accruals'!E17*1</f>
        <v>2650</v>
      </c>
      <c r="Z16" s="364">
        <f>'2012 FPSC Accruals'!F17*1</f>
        <v>-8249</v>
      </c>
      <c r="AA16" s="356">
        <f t="shared" si="37"/>
        <v>6339</v>
      </c>
      <c r="AB16" s="364"/>
      <c r="AC16" s="487" t="s">
        <v>3976</v>
      </c>
      <c r="AD16" s="364">
        <v>0</v>
      </c>
      <c r="AE16" s="364">
        <v>0</v>
      </c>
      <c r="AF16" s="364">
        <v>0</v>
      </c>
      <c r="AG16" s="364">
        <v>0</v>
      </c>
      <c r="AH16" s="356">
        <f t="shared" si="38"/>
        <v>0</v>
      </c>
      <c r="AI16" s="364"/>
      <c r="AJ16" s="487" t="s">
        <v>3976</v>
      </c>
      <c r="AK16" s="337">
        <f t="shared" si="24"/>
        <v>63333</v>
      </c>
      <c r="AL16" s="337">
        <f t="shared" si="24"/>
        <v>44109</v>
      </c>
      <c r="AM16" s="337">
        <f t="shared" si="24"/>
        <v>23850</v>
      </c>
      <c r="AN16" s="337">
        <f t="shared" si="24"/>
        <v>-74241</v>
      </c>
      <c r="AO16" s="338">
        <f t="shared" si="25"/>
        <v>57051</v>
      </c>
      <c r="AP16" s="364"/>
      <c r="AQ16" s="487" t="s">
        <v>3976</v>
      </c>
      <c r="AR16" s="364">
        <f>'2012 FPSC Accruals'!C17*9</f>
        <v>63333</v>
      </c>
      <c r="AS16" s="364">
        <f>'2012 FPSC Accruals'!D17*9</f>
        <v>44109</v>
      </c>
      <c r="AT16" s="364">
        <f>'2012 FPSC Accruals'!E17*9</f>
        <v>23850</v>
      </c>
      <c r="AU16" s="364">
        <f>'2012 FPSC Accruals'!F17*9</f>
        <v>-74241</v>
      </c>
      <c r="AV16" s="356">
        <f t="shared" si="26"/>
        <v>57051</v>
      </c>
      <c r="AW16" s="364"/>
      <c r="AX16" s="487" t="s">
        <v>3976</v>
      </c>
      <c r="AY16" s="364">
        <v>0</v>
      </c>
      <c r="AZ16" s="364">
        <v>0</v>
      </c>
      <c r="BA16" s="364">
        <v>0</v>
      </c>
      <c r="BB16" s="364">
        <v>0</v>
      </c>
      <c r="BC16" s="356">
        <f t="shared" si="39"/>
        <v>0</v>
      </c>
      <c r="BD16" s="364"/>
      <c r="BE16" s="487" t="s">
        <v>4051</v>
      </c>
      <c r="BF16" s="474">
        <f t="shared" si="28"/>
        <v>0</v>
      </c>
      <c r="BG16" s="474">
        <f t="shared" si="28"/>
        <v>0</v>
      </c>
      <c r="BH16" s="474">
        <f t="shared" si="28"/>
        <v>0</v>
      </c>
      <c r="BI16" s="474">
        <f t="shared" si="28"/>
        <v>0</v>
      </c>
      <c r="BJ16" s="338">
        <f t="shared" si="40"/>
        <v>0</v>
      </c>
      <c r="BK16" s="469"/>
      <c r="BL16" s="487" t="s">
        <v>4051</v>
      </c>
      <c r="BM16" s="469">
        <v>-2052003</v>
      </c>
      <c r="BN16" s="469">
        <v>-74343</v>
      </c>
      <c r="BO16" s="469">
        <v>-215270</v>
      </c>
      <c r="BP16" s="469">
        <v>1433740</v>
      </c>
      <c r="BQ16" s="356">
        <f t="shared" si="41"/>
        <v>-907876</v>
      </c>
      <c r="BR16" s="469"/>
      <c r="BS16" s="487" t="s">
        <v>4051</v>
      </c>
      <c r="BT16" s="469">
        <f t="shared" si="31"/>
        <v>2052003</v>
      </c>
      <c r="BU16" s="469">
        <f t="shared" si="31"/>
        <v>74343</v>
      </c>
      <c r="BV16" s="469">
        <f t="shared" si="31"/>
        <v>215270</v>
      </c>
      <c r="BW16" s="469">
        <f t="shared" si="31"/>
        <v>-1433740</v>
      </c>
      <c r="BX16" s="356">
        <f t="shared" si="32"/>
        <v>907876</v>
      </c>
      <c r="BY16" s="469"/>
      <c r="BZ16" s="487" t="s">
        <v>4051</v>
      </c>
      <c r="CA16" s="469">
        <v>2456</v>
      </c>
      <c r="CB16" s="469">
        <v>3870</v>
      </c>
      <c r="CC16" s="469">
        <v>-2512</v>
      </c>
      <c r="CD16" s="469">
        <v>21371</v>
      </c>
      <c r="CE16" s="356">
        <f t="shared" si="33"/>
        <v>25185</v>
      </c>
      <c r="CF16" s="469"/>
      <c r="CG16" s="487" t="s">
        <v>4051</v>
      </c>
      <c r="CH16" s="469">
        <v>0</v>
      </c>
      <c r="CI16" s="469">
        <v>0</v>
      </c>
      <c r="CJ16" s="469">
        <v>0</v>
      </c>
      <c r="CK16" s="469">
        <v>0</v>
      </c>
      <c r="CL16" s="356">
        <f t="shared" si="42"/>
        <v>0</v>
      </c>
      <c r="CM16" s="469"/>
      <c r="CN16" s="487" t="s">
        <v>4051</v>
      </c>
      <c r="CO16" s="474">
        <v>2049547</v>
      </c>
      <c r="CP16" s="474">
        <v>70473</v>
      </c>
      <c r="CQ16" s="474">
        <v>217782</v>
      </c>
      <c r="CR16" s="474">
        <v>-1455111</v>
      </c>
      <c r="CS16" s="338">
        <f t="shared" si="43"/>
        <v>882691</v>
      </c>
      <c r="CT16" s="469"/>
    </row>
    <row r="17" spans="1:98" x14ac:dyDescent="0.2">
      <c r="A17" s="488" t="s">
        <v>3977</v>
      </c>
      <c r="B17" s="341">
        <f t="shared" si="17"/>
        <v>0</v>
      </c>
      <c r="C17" s="341">
        <f t="shared" si="17"/>
        <v>0</v>
      </c>
      <c r="D17" s="341">
        <f t="shared" si="17"/>
        <v>0</v>
      </c>
      <c r="E17" s="341">
        <f t="shared" si="17"/>
        <v>0</v>
      </c>
      <c r="F17" s="342">
        <f t="shared" ref="F17" si="44">SUM(B17:E17)</f>
        <v>0</v>
      </c>
      <c r="G17" s="364"/>
      <c r="H17" s="488" t="s">
        <v>3977</v>
      </c>
      <c r="I17" s="513">
        <v>0</v>
      </c>
      <c r="J17" s="513">
        <v>0</v>
      </c>
      <c r="K17" s="513">
        <v>0</v>
      </c>
      <c r="L17" s="513">
        <v>0</v>
      </c>
      <c r="M17" s="342">
        <f t="shared" si="36"/>
        <v>0</v>
      </c>
      <c r="N17" s="364"/>
      <c r="O17" s="488" t="s">
        <v>3977</v>
      </c>
      <c r="P17" s="341">
        <f t="shared" si="20"/>
        <v>0</v>
      </c>
      <c r="Q17" s="341">
        <f t="shared" si="20"/>
        <v>0</v>
      </c>
      <c r="R17" s="341">
        <f t="shared" si="20"/>
        <v>0</v>
      </c>
      <c r="S17" s="341">
        <f t="shared" si="20"/>
        <v>0</v>
      </c>
      <c r="T17" s="342">
        <f t="shared" ref="T17" si="45">SUM(P17:S17)</f>
        <v>0</v>
      </c>
      <c r="U17" s="364"/>
      <c r="V17" s="488" t="s">
        <v>3977</v>
      </c>
      <c r="W17" s="366">
        <f>'2012 FPSC Accruals'!C18*1</f>
        <v>0</v>
      </c>
      <c r="X17" s="366">
        <f>'2012 FPSC Accruals'!D18*1</f>
        <v>0</v>
      </c>
      <c r="Y17" s="366">
        <f>'2012 FPSC Accruals'!E18*1</f>
        <v>0</v>
      </c>
      <c r="Z17" s="366">
        <f>'2012 FPSC Accruals'!F18*1</f>
        <v>0</v>
      </c>
      <c r="AA17" s="367">
        <f t="shared" si="37"/>
        <v>0</v>
      </c>
      <c r="AB17" s="364"/>
      <c r="AC17" s="488" t="s">
        <v>3977</v>
      </c>
      <c r="AD17" s="366">
        <v>0</v>
      </c>
      <c r="AE17" s="366">
        <v>0</v>
      </c>
      <c r="AF17" s="366">
        <v>0</v>
      </c>
      <c r="AG17" s="366">
        <v>0</v>
      </c>
      <c r="AH17" s="367">
        <f t="shared" si="38"/>
        <v>0</v>
      </c>
      <c r="AI17" s="364"/>
      <c r="AJ17" s="488" t="s">
        <v>3977</v>
      </c>
      <c r="AK17" s="337">
        <f t="shared" si="24"/>
        <v>0</v>
      </c>
      <c r="AL17" s="337">
        <f t="shared" si="24"/>
        <v>0</v>
      </c>
      <c r="AM17" s="337">
        <f t="shared" si="24"/>
        <v>0</v>
      </c>
      <c r="AN17" s="337">
        <f t="shared" si="24"/>
        <v>0</v>
      </c>
      <c r="AO17" s="342">
        <f t="shared" si="25"/>
        <v>0</v>
      </c>
      <c r="AP17" s="364"/>
      <c r="AQ17" s="488" t="s">
        <v>3977</v>
      </c>
      <c r="AR17" s="366">
        <f>'2012 FPSC Accruals'!C18*9</f>
        <v>0</v>
      </c>
      <c r="AS17" s="366">
        <f>'2012 FPSC Accruals'!D18*9</f>
        <v>0</v>
      </c>
      <c r="AT17" s="366">
        <f>'2012 FPSC Accruals'!E18*9</f>
        <v>0</v>
      </c>
      <c r="AU17" s="366">
        <f>'2012 FPSC Accruals'!F18*9</f>
        <v>0</v>
      </c>
      <c r="AV17" s="367">
        <f t="shared" ref="AV17" si="46">SUM(AR17:AU17)</f>
        <v>0</v>
      </c>
      <c r="AW17" s="364"/>
      <c r="AX17" s="488" t="s">
        <v>3977</v>
      </c>
      <c r="AY17" s="366">
        <v>0</v>
      </c>
      <c r="AZ17" s="366">
        <v>0</v>
      </c>
      <c r="BA17" s="366">
        <v>0</v>
      </c>
      <c r="BB17" s="366">
        <v>0</v>
      </c>
      <c r="BC17" s="367">
        <f t="shared" si="39"/>
        <v>0</v>
      </c>
      <c r="BD17" s="364"/>
      <c r="BE17" s="468" t="s">
        <v>3977</v>
      </c>
      <c r="BF17" s="529"/>
      <c r="BG17" s="529"/>
      <c r="BH17" s="529"/>
      <c r="BI17" s="529"/>
      <c r="BJ17" s="342"/>
      <c r="BK17" s="469"/>
      <c r="BL17" s="468"/>
      <c r="BM17" s="530"/>
      <c r="BN17" s="530"/>
      <c r="BO17" s="530"/>
      <c r="BP17" s="530"/>
      <c r="BQ17" s="367">
        <f t="shared" si="41"/>
        <v>0</v>
      </c>
      <c r="BR17" s="469"/>
      <c r="BS17" s="468"/>
      <c r="BT17" s="530"/>
      <c r="BU17" s="530"/>
      <c r="BV17" s="530"/>
      <c r="BW17" s="530"/>
      <c r="BX17" s="367">
        <f t="shared" ref="BX17" si="47">SUM(BT17:BW17)</f>
        <v>0</v>
      </c>
      <c r="BY17" s="469"/>
      <c r="BZ17" s="468"/>
      <c r="CA17" s="530"/>
      <c r="CB17" s="530"/>
      <c r="CC17" s="530"/>
      <c r="CD17" s="530"/>
      <c r="CE17" s="356"/>
      <c r="CF17" s="469"/>
      <c r="CG17" s="488"/>
      <c r="CH17" s="530"/>
      <c r="CI17" s="530"/>
      <c r="CJ17" s="530"/>
      <c r="CK17" s="530"/>
      <c r="CL17" s="367">
        <f t="shared" si="42"/>
        <v>0</v>
      </c>
      <c r="CM17" s="469"/>
      <c r="CN17" s="488"/>
      <c r="CO17" s="529"/>
      <c r="CP17" s="529"/>
      <c r="CQ17" s="529"/>
      <c r="CR17" s="529"/>
      <c r="CS17" s="342">
        <f t="shared" si="43"/>
        <v>0</v>
      </c>
      <c r="CT17" s="469"/>
    </row>
    <row r="18" spans="1:98" x14ac:dyDescent="0.2">
      <c r="A18" s="371" t="s">
        <v>67</v>
      </c>
      <c r="B18" s="338">
        <f>SUM(B14:B17)</f>
        <v>10240544</v>
      </c>
      <c r="C18" s="338">
        <f>SUM(C14:C17)</f>
        <v>2824389</v>
      </c>
      <c r="D18" s="338">
        <f>SUM(D14:D17)</f>
        <v>63605437</v>
      </c>
      <c r="E18" s="338">
        <f>SUM(E14:E17)</f>
        <v>-7154929</v>
      </c>
      <c r="F18" s="338">
        <f>SUM(F14:F17)</f>
        <v>69515441</v>
      </c>
      <c r="G18" s="364"/>
      <c r="H18" s="371" t="s">
        <v>67</v>
      </c>
      <c r="I18" s="338">
        <f>SUM(I14:I17)</f>
        <v>0</v>
      </c>
      <c r="J18" s="338">
        <f>SUM(J14:J17)</f>
        <v>0</v>
      </c>
      <c r="K18" s="338">
        <f>SUM(K14:K17)</f>
        <v>0</v>
      </c>
      <c r="L18" s="338">
        <f>SUM(L14:L17)</f>
        <v>0</v>
      </c>
      <c r="M18" s="338">
        <f>SUM(M14:M17)</f>
        <v>0</v>
      </c>
      <c r="N18" s="364"/>
      <c r="O18" s="371" t="s">
        <v>67</v>
      </c>
      <c r="P18" s="338">
        <f>SUM(P14:P17)</f>
        <v>10240544</v>
      </c>
      <c r="Q18" s="338">
        <f>SUM(Q14:Q17)</f>
        <v>2824389</v>
      </c>
      <c r="R18" s="338">
        <f>SUM(R14:R17)</f>
        <v>63605437</v>
      </c>
      <c r="S18" s="338">
        <f>SUM(S14:S17)</f>
        <v>-7154929</v>
      </c>
      <c r="T18" s="338">
        <f>SUM(T14:T17)</f>
        <v>69515441</v>
      </c>
      <c r="U18" s="364"/>
      <c r="V18" s="371" t="s">
        <v>67</v>
      </c>
      <c r="W18" s="356">
        <f>SUM(W14:W17)</f>
        <v>141692</v>
      </c>
      <c r="X18" s="356">
        <f>SUM(X14:X17)</f>
        <v>180597</v>
      </c>
      <c r="Y18" s="356">
        <f>SUM(Y14:Y17)</f>
        <v>726276</v>
      </c>
      <c r="Z18" s="356">
        <f>SUM(Z14:Z17)</f>
        <v>-241228</v>
      </c>
      <c r="AA18" s="356">
        <f>SUM(AA14:AA17)</f>
        <v>807337</v>
      </c>
      <c r="AB18" s="364"/>
      <c r="AC18" s="371" t="s">
        <v>67</v>
      </c>
      <c r="AD18" s="356">
        <f>SUM(AD14:AD17)</f>
        <v>0</v>
      </c>
      <c r="AE18" s="356">
        <f>SUM(AE14:AE17)</f>
        <v>0</v>
      </c>
      <c r="AF18" s="356">
        <f>SUM(AF14:AF17)</f>
        <v>0</v>
      </c>
      <c r="AG18" s="356">
        <f>SUM(AG14:AG17)</f>
        <v>0</v>
      </c>
      <c r="AH18" s="356">
        <f>SUM(AH14:AH17)</f>
        <v>0</v>
      </c>
      <c r="AI18" s="364"/>
      <c r="AJ18" s="371" t="s">
        <v>67</v>
      </c>
      <c r="AK18" s="338">
        <f>SUM(AK14:AK17)</f>
        <v>10098852</v>
      </c>
      <c r="AL18" s="338">
        <f>SUM(AL14:AL17)</f>
        <v>2643792</v>
      </c>
      <c r="AM18" s="338">
        <f>SUM(AM14:AM17)</f>
        <v>62879161</v>
      </c>
      <c r="AN18" s="338">
        <f>SUM(AN14:AN17)</f>
        <v>-6913701</v>
      </c>
      <c r="AO18" s="338">
        <f>SUM(AO14:AO17)</f>
        <v>68708104</v>
      </c>
      <c r="AP18" s="364"/>
      <c r="AQ18" s="371" t="s">
        <v>67</v>
      </c>
      <c r="AR18" s="356">
        <f>SUM(AR14:AR17)</f>
        <v>1275228</v>
      </c>
      <c r="AS18" s="356">
        <f>SUM(AS14:AS17)</f>
        <v>1625373</v>
      </c>
      <c r="AT18" s="356">
        <f>SUM(AT14:AT17)</f>
        <v>6536484</v>
      </c>
      <c r="AU18" s="356">
        <f>SUM(AU14:AU17)</f>
        <v>-2171052</v>
      </c>
      <c r="AV18" s="356">
        <f>SUM(AV14:AV17)</f>
        <v>7266033</v>
      </c>
      <c r="AW18" s="364"/>
      <c r="AX18" s="371" t="s">
        <v>67</v>
      </c>
      <c r="AY18" s="356">
        <f>SUM(AY14:AY17)</f>
        <v>0</v>
      </c>
      <c r="AZ18" s="356">
        <f>SUM(AZ14:AZ17)</f>
        <v>0</v>
      </c>
      <c r="BA18" s="356">
        <f>SUM(BA14:BA17)</f>
        <v>0</v>
      </c>
      <c r="BB18" s="356">
        <f>SUM(BB14:BB17)</f>
        <v>0</v>
      </c>
      <c r="BC18" s="356">
        <f>SUM(BC14:BC17)</f>
        <v>0</v>
      </c>
      <c r="BD18" s="364"/>
      <c r="BE18" s="371" t="s">
        <v>67</v>
      </c>
      <c r="BF18" s="338">
        <f>SUM(BF14:BF17)</f>
        <v>8823624</v>
      </c>
      <c r="BG18" s="338">
        <f>SUM(BG14:BG17)</f>
        <v>1018419</v>
      </c>
      <c r="BH18" s="338">
        <f>SUM(BH14:BH17)</f>
        <v>56342677</v>
      </c>
      <c r="BI18" s="338">
        <f>SUM(BI14:BI17)</f>
        <v>-4742648.5</v>
      </c>
      <c r="BJ18" s="338">
        <f>SUM(BJ14:BJ17)</f>
        <v>61442071.5</v>
      </c>
      <c r="BK18" s="469"/>
      <c r="BL18" s="371" t="s">
        <v>67</v>
      </c>
      <c r="BM18" s="356">
        <f>SUM(BM14:BM17)</f>
        <v>-24473708</v>
      </c>
      <c r="BN18" s="356">
        <f>SUM(BN14:BN17)</f>
        <v>55833</v>
      </c>
      <c r="BO18" s="356">
        <f>SUM(BO14:BO17)</f>
        <v>55749786</v>
      </c>
      <c r="BP18" s="356">
        <f>SUM(BP14:BP17)</f>
        <v>1866287</v>
      </c>
      <c r="BQ18" s="356">
        <f>SUM(BQ14:BQ17)</f>
        <v>33198198</v>
      </c>
      <c r="BR18" s="469"/>
      <c r="BS18" s="371" t="s">
        <v>67</v>
      </c>
      <c r="BT18" s="356">
        <f>SUM(BT14:BT17)</f>
        <v>33297332</v>
      </c>
      <c r="BU18" s="356">
        <f>SUM(BU14:BU17)</f>
        <v>962586</v>
      </c>
      <c r="BV18" s="356">
        <f>SUM(BV14:BV17)</f>
        <v>592891</v>
      </c>
      <c r="BW18" s="356">
        <f>SUM(BW14:BW17)</f>
        <v>-6608935.5</v>
      </c>
      <c r="BX18" s="356">
        <f>SUM(BX14:BX17)</f>
        <v>28243873.5</v>
      </c>
      <c r="BY18" s="469"/>
      <c r="BZ18" s="371" t="s">
        <v>67</v>
      </c>
      <c r="CA18" s="356">
        <f>SUM(CA14:CA17)</f>
        <v>145653</v>
      </c>
      <c r="CB18" s="356">
        <f>SUM(CB14:CB17)</f>
        <v>85769</v>
      </c>
      <c r="CC18" s="356">
        <f>SUM(CC14:CC17)</f>
        <v>13230</v>
      </c>
      <c r="CD18" s="356">
        <f>SUM(CD14:CD17)</f>
        <v>74586.5</v>
      </c>
      <c r="CE18" s="356">
        <f>SUM(CE14:CE17)</f>
        <v>319238.5</v>
      </c>
      <c r="CF18" s="469"/>
      <c r="CG18" s="371" t="s">
        <v>67</v>
      </c>
      <c r="CH18" s="356">
        <f>SUM(CH14:CH17)</f>
        <v>0</v>
      </c>
      <c r="CI18" s="356">
        <f>SUM(CI14:CI17)</f>
        <v>0</v>
      </c>
      <c r="CJ18" s="356">
        <f>SUM(CJ14:CJ17)</f>
        <v>0</v>
      </c>
      <c r="CK18" s="356">
        <f>SUM(CK14:CK17)</f>
        <v>0</v>
      </c>
      <c r="CL18" s="356">
        <f>SUM(CL14:CL17)</f>
        <v>0</v>
      </c>
      <c r="CM18" s="469"/>
      <c r="CN18" s="371" t="s">
        <v>67</v>
      </c>
      <c r="CO18" s="338">
        <f>SUM(CO14:CO17)</f>
        <v>33151679</v>
      </c>
      <c r="CP18" s="338">
        <f>SUM(CP14:CP17)</f>
        <v>876817</v>
      </c>
      <c r="CQ18" s="338">
        <f>SUM(CQ14:CQ17)</f>
        <v>579661</v>
      </c>
      <c r="CR18" s="338">
        <f>SUM(CR14:CR17)</f>
        <v>-6683522</v>
      </c>
      <c r="CS18" s="338">
        <f>SUM(CS14:CS17)</f>
        <v>27924635</v>
      </c>
      <c r="CT18" s="469"/>
    </row>
    <row r="19" spans="1:98" x14ac:dyDescent="0.2">
      <c r="A19" s="464"/>
      <c r="B19" s="337"/>
      <c r="C19" s="337"/>
      <c r="D19" s="337"/>
      <c r="E19" s="337"/>
      <c r="F19" s="338"/>
      <c r="G19" s="364"/>
      <c r="H19" s="464"/>
      <c r="I19" s="337"/>
      <c r="J19" s="337"/>
      <c r="K19" s="337"/>
      <c r="L19" s="337"/>
      <c r="M19" s="338"/>
      <c r="N19" s="364"/>
      <c r="O19" s="464"/>
      <c r="P19" s="337"/>
      <c r="Q19" s="337"/>
      <c r="R19" s="337"/>
      <c r="S19" s="337"/>
      <c r="T19" s="338"/>
      <c r="U19" s="364"/>
      <c r="V19" s="464"/>
      <c r="W19" s="364"/>
      <c r="X19" s="364"/>
      <c r="Y19" s="364"/>
      <c r="Z19" s="364"/>
      <c r="AA19" s="356"/>
      <c r="AB19" s="364"/>
      <c r="AC19" s="464"/>
      <c r="AD19" s="364"/>
      <c r="AE19" s="364"/>
      <c r="AF19" s="364"/>
      <c r="AG19" s="364"/>
      <c r="AH19" s="356"/>
      <c r="AI19" s="364"/>
      <c r="AJ19" s="464"/>
      <c r="AK19" s="337"/>
      <c r="AL19" s="337"/>
      <c r="AM19" s="337"/>
      <c r="AN19" s="337"/>
      <c r="AO19" s="338"/>
      <c r="AP19" s="364"/>
      <c r="AQ19" s="464"/>
      <c r="AR19" s="364"/>
      <c r="AS19" s="364"/>
      <c r="AT19" s="364"/>
      <c r="AU19" s="364"/>
      <c r="AV19" s="356"/>
      <c r="AW19" s="364"/>
      <c r="AX19" s="464"/>
      <c r="AY19" s="364"/>
      <c r="AZ19" s="364"/>
      <c r="BA19" s="364"/>
      <c r="BB19" s="364"/>
      <c r="BC19" s="356"/>
      <c r="BD19" s="364"/>
      <c r="BE19" s="464"/>
      <c r="BF19" s="474"/>
      <c r="BG19" s="474"/>
      <c r="BH19" s="474"/>
      <c r="BI19" s="474"/>
      <c r="BJ19" s="338"/>
      <c r="BK19" s="469"/>
      <c r="BL19" s="464"/>
      <c r="BM19" s="469"/>
      <c r="BN19" s="469"/>
      <c r="BO19" s="469"/>
      <c r="BP19" s="469"/>
      <c r="BQ19" s="356"/>
      <c r="BR19" s="469"/>
      <c r="BS19" s="464"/>
      <c r="BT19" s="469"/>
      <c r="BU19" s="469"/>
      <c r="BV19" s="469"/>
      <c r="BW19" s="469"/>
      <c r="BX19" s="356"/>
      <c r="BY19" s="469"/>
      <c r="BZ19" s="464"/>
      <c r="CA19" s="469"/>
      <c r="CB19" s="469"/>
      <c r="CC19" s="469"/>
      <c r="CD19" s="469"/>
      <c r="CE19" s="356"/>
      <c r="CF19" s="469"/>
      <c r="CG19" s="464"/>
      <c r="CH19" s="469"/>
      <c r="CI19" s="469"/>
      <c r="CJ19" s="469"/>
      <c r="CK19" s="469"/>
      <c r="CL19" s="356"/>
      <c r="CM19" s="469"/>
      <c r="CN19" s="464"/>
      <c r="CO19" s="474"/>
      <c r="CP19" s="474"/>
      <c r="CQ19" s="474"/>
      <c r="CR19" s="474"/>
      <c r="CS19" s="338"/>
      <c r="CT19" s="469"/>
    </row>
    <row r="20" spans="1:98" x14ac:dyDescent="0.2">
      <c r="A20" s="354" t="s">
        <v>4736</v>
      </c>
      <c r="B20" s="337">
        <f t="shared" ref="B20:E26" si="48">ROUND(P20+I20,0)</f>
        <v>3022480</v>
      </c>
      <c r="C20" s="337">
        <f t="shared" si="48"/>
        <v>4720281</v>
      </c>
      <c r="D20" s="337">
        <f t="shared" si="48"/>
        <v>2738555</v>
      </c>
      <c r="E20" s="337">
        <f t="shared" si="48"/>
        <v>-3771592</v>
      </c>
      <c r="F20" s="338">
        <f t="shared" ref="F20:F25" si="49">SUM(B20:E20)</f>
        <v>6709724</v>
      </c>
      <c r="G20" s="364"/>
      <c r="H20" s="354" t="s">
        <v>4736</v>
      </c>
      <c r="I20" s="467">
        <v>0</v>
      </c>
      <c r="J20" s="467">
        <v>0</v>
      </c>
      <c r="K20" s="467">
        <v>0</v>
      </c>
      <c r="L20" s="467">
        <v>0</v>
      </c>
      <c r="M20" s="338">
        <f>SUM(I20:L20)</f>
        <v>0</v>
      </c>
      <c r="N20" s="364"/>
      <c r="O20" s="354" t="s">
        <v>4736</v>
      </c>
      <c r="P20" s="337">
        <f t="shared" ref="P20:S26" si="50">AK20-AD20+W20</f>
        <v>3022480</v>
      </c>
      <c r="Q20" s="337">
        <f t="shared" si="50"/>
        <v>4720281</v>
      </c>
      <c r="R20" s="337">
        <f t="shared" si="50"/>
        <v>2738555</v>
      </c>
      <c r="S20" s="337">
        <f t="shared" si="50"/>
        <v>-3771592</v>
      </c>
      <c r="T20" s="338">
        <f>SUM(P20:S20)</f>
        <v>6709724</v>
      </c>
      <c r="U20" s="364"/>
      <c r="V20" s="354" t="s">
        <v>4736</v>
      </c>
      <c r="W20" s="364">
        <f>'2012 FPSC Accruals'!C21*1</f>
        <v>19159</v>
      </c>
      <c r="X20" s="364">
        <f>'2012 FPSC Accruals'!D21*1</f>
        <v>28389</v>
      </c>
      <c r="Y20" s="364">
        <f>'2012 FPSC Accruals'!E21*1</f>
        <v>31</v>
      </c>
      <c r="Z20" s="364">
        <f>'2012 FPSC Accruals'!F21*1</f>
        <v>-330812</v>
      </c>
      <c r="AA20" s="356">
        <f>SUM(W20:Z20)</f>
        <v>-283233</v>
      </c>
      <c r="AB20" s="364"/>
      <c r="AC20" s="354" t="s">
        <v>4736</v>
      </c>
      <c r="AD20" s="364">
        <v>0</v>
      </c>
      <c r="AE20" s="364">
        <v>0</v>
      </c>
      <c r="AF20" s="364">
        <v>0</v>
      </c>
      <c r="AG20" s="364">
        <v>0</v>
      </c>
      <c r="AH20" s="356">
        <f>SUM(AD20:AG20)</f>
        <v>0</v>
      </c>
      <c r="AI20" s="364"/>
      <c r="AJ20" s="354" t="s">
        <v>4736</v>
      </c>
      <c r="AK20" s="337">
        <f t="shared" ref="AK20:AN26" si="51">ROUND(BF20-AY20+AR20,0)</f>
        <v>3003321</v>
      </c>
      <c r="AL20" s="337">
        <f t="shared" si="51"/>
        <v>4691892</v>
      </c>
      <c r="AM20" s="337">
        <f t="shared" si="51"/>
        <v>2738524</v>
      </c>
      <c r="AN20" s="337">
        <f t="shared" si="51"/>
        <v>-3440780</v>
      </c>
      <c r="AO20" s="338">
        <f t="shared" ref="AO20:AO26" si="52">SUM(AK20:AN20)</f>
        <v>6992957</v>
      </c>
      <c r="AP20" s="364"/>
      <c r="AQ20" s="354" t="s">
        <v>4736</v>
      </c>
      <c r="AR20" s="364">
        <f>'2012 FPSC Accruals'!C21*9</f>
        <v>172431</v>
      </c>
      <c r="AS20" s="364">
        <f>'2012 FPSC Accruals'!D21*9</f>
        <v>255501</v>
      </c>
      <c r="AT20" s="364">
        <f>'2012 FPSC Accruals'!E21*9</f>
        <v>279</v>
      </c>
      <c r="AU20" s="364">
        <f>'2012 FPSC Accruals'!F21*9</f>
        <v>-2977308</v>
      </c>
      <c r="AV20" s="356">
        <f>SUM(AR20:AU20)</f>
        <v>-2549097</v>
      </c>
      <c r="AW20" s="364"/>
      <c r="AX20" s="354" t="s">
        <v>4736</v>
      </c>
      <c r="AY20" s="364">
        <v>0</v>
      </c>
      <c r="AZ20" s="364">
        <v>0</v>
      </c>
      <c r="BA20" s="364">
        <v>0</v>
      </c>
      <c r="BB20" s="364">
        <v>0</v>
      </c>
      <c r="BC20" s="356">
        <f>SUM(AY20:BB20)</f>
        <v>0</v>
      </c>
      <c r="BD20" s="364"/>
      <c r="BE20" s="354" t="s">
        <v>3935</v>
      </c>
      <c r="BF20" s="474">
        <f t="shared" ref="BF20:BI23" si="53">BM20+BT20</f>
        <v>2830890</v>
      </c>
      <c r="BG20" s="474">
        <f t="shared" si="53"/>
        <v>4436391</v>
      </c>
      <c r="BH20" s="474">
        <f t="shared" si="53"/>
        <v>2738245</v>
      </c>
      <c r="BI20" s="474">
        <f t="shared" si="53"/>
        <v>-463472</v>
      </c>
      <c r="BJ20" s="338">
        <f>SUM(BF20:BI20)</f>
        <v>9542054</v>
      </c>
      <c r="BK20" s="469"/>
      <c r="BL20" s="354" t="s">
        <v>3935</v>
      </c>
      <c r="BM20" s="469">
        <v>-6000000</v>
      </c>
      <c r="BN20" s="469">
        <v>4000000</v>
      </c>
      <c r="BO20" s="469">
        <v>2640000</v>
      </c>
      <c r="BP20" s="469">
        <v>1880000</v>
      </c>
      <c r="BQ20" s="356">
        <f>SUM(BM20:BP20)</f>
        <v>2520000</v>
      </c>
      <c r="BR20" s="469"/>
      <c r="BS20" s="354" t="s">
        <v>3935</v>
      </c>
      <c r="BT20" s="469">
        <f t="shared" ref="BT20:BW23" si="54">CO20-CH20+CA20</f>
        <v>8830890</v>
      </c>
      <c r="BU20" s="469">
        <f t="shared" si="54"/>
        <v>436391</v>
      </c>
      <c r="BV20" s="469">
        <f t="shared" si="54"/>
        <v>98245</v>
      </c>
      <c r="BW20" s="469">
        <f t="shared" si="54"/>
        <v>-2343472</v>
      </c>
      <c r="BX20" s="356">
        <f t="shared" ref="BX20:BX23" si="55">SUM(BT20:BW20)</f>
        <v>7022054</v>
      </c>
      <c r="BY20" s="469"/>
      <c r="BZ20" s="354" t="s">
        <v>3935</v>
      </c>
      <c r="CA20" s="469">
        <v>21384</v>
      </c>
      <c r="CB20" s="469">
        <v>64351</v>
      </c>
      <c r="CC20" s="469">
        <v>15248</v>
      </c>
      <c r="CD20" s="469">
        <v>12246</v>
      </c>
      <c r="CE20" s="356">
        <f>SUM(CA20:CD20)</f>
        <v>113229</v>
      </c>
      <c r="CF20" s="469"/>
      <c r="CG20" s="354" t="s">
        <v>3935</v>
      </c>
      <c r="CH20" s="469">
        <v>0</v>
      </c>
      <c r="CI20" s="469">
        <v>0</v>
      </c>
      <c r="CJ20" s="469">
        <v>0</v>
      </c>
      <c r="CK20" s="469">
        <v>0</v>
      </c>
      <c r="CL20" s="356">
        <f>SUM(CH20:CK20)</f>
        <v>0</v>
      </c>
      <c r="CM20" s="469"/>
      <c r="CN20" s="354" t="s">
        <v>3935</v>
      </c>
      <c r="CO20" s="474">
        <v>8809506</v>
      </c>
      <c r="CP20" s="474">
        <v>372040</v>
      </c>
      <c r="CQ20" s="474">
        <v>82997</v>
      </c>
      <c r="CR20" s="474">
        <v>-2355718</v>
      </c>
      <c r="CS20" s="338">
        <f>SUM(CO20:CR20)</f>
        <v>6908825</v>
      </c>
      <c r="CT20" s="469"/>
    </row>
    <row r="21" spans="1:98" x14ac:dyDescent="0.2">
      <c r="A21" s="354" t="s">
        <v>3978</v>
      </c>
      <c r="B21" s="337">
        <f t="shared" si="48"/>
        <v>1676291</v>
      </c>
      <c r="C21" s="337">
        <f t="shared" si="48"/>
        <v>1170202</v>
      </c>
      <c r="D21" s="337">
        <f t="shared" si="48"/>
        <v>20827</v>
      </c>
      <c r="E21" s="337">
        <f t="shared" si="48"/>
        <v>-2654177</v>
      </c>
      <c r="F21" s="338">
        <f t="shared" si="49"/>
        <v>213143</v>
      </c>
      <c r="G21" s="364"/>
      <c r="H21" s="354" t="s">
        <v>3978</v>
      </c>
      <c r="I21" s="467">
        <v>0</v>
      </c>
      <c r="J21" s="467">
        <v>0</v>
      </c>
      <c r="K21" s="467">
        <v>0</v>
      </c>
      <c r="L21" s="467">
        <v>0</v>
      </c>
      <c r="M21" s="338">
        <f>SUM(I21:L21)</f>
        <v>0</v>
      </c>
      <c r="N21" s="364"/>
      <c r="O21" s="354" t="s">
        <v>3978</v>
      </c>
      <c r="P21" s="337">
        <f t="shared" si="50"/>
        <v>1676291</v>
      </c>
      <c r="Q21" s="337">
        <f t="shared" si="50"/>
        <v>1170202</v>
      </c>
      <c r="R21" s="337">
        <f t="shared" si="50"/>
        <v>20827</v>
      </c>
      <c r="S21" s="337">
        <f t="shared" si="50"/>
        <v>-2654177</v>
      </c>
      <c r="T21" s="338">
        <f>SUM(P21:S21)</f>
        <v>213143</v>
      </c>
      <c r="U21" s="364"/>
      <c r="V21" s="354" t="s">
        <v>3978</v>
      </c>
      <c r="W21" s="364">
        <f>'2012 FPSC Accruals'!C22*1</f>
        <v>8297</v>
      </c>
      <c r="X21" s="364">
        <f>'2012 FPSC Accruals'!D22*1</f>
        <v>7779</v>
      </c>
      <c r="Y21" s="364">
        <f>'2012 FPSC Accruals'!E22*1</f>
        <v>105</v>
      </c>
      <c r="Z21" s="364">
        <f>'2012 FPSC Accruals'!F22*1</f>
        <v>-18871</v>
      </c>
      <c r="AA21" s="356">
        <f>SUM(W21:Z21)</f>
        <v>-2690</v>
      </c>
      <c r="AB21" s="364"/>
      <c r="AC21" s="354" t="s">
        <v>3978</v>
      </c>
      <c r="AD21" s="364">
        <v>0</v>
      </c>
      <c r="AE21" s="364">
        <v>0</v>
      </c>
      <c r="AF21" s="364">
        <v>0</v>
      </c>
      <c r="AG21" s="364">
        <v>0</v>
      </c>
      <c r="AH21" s="356">
        <f>SUM(AD21:AG21)</f>
        <v>0</v>
      </c>
      <c r="AI21" s="364"/>
      <c r="AJ21" s="354" t="s">
        <v>3978</v>
      </c>
      <c r="AK21" s="337">
        <f t="shared" si="51"/>
        <v>1667994</v>
      </c>
      <c r="AL21" s="337">
        <f t="shared" si="51"/>
        <v>1162423</v>
      </c>
      <c r="AM21" s="337">
        <f t="shared" si="51"/>
        <v>20722</v>
      </c>
      <c r="AN21" s="337">
        <f t="shared" si="51"/>
        <v>-2635306</v>
      </c>
      <c r="AO21" s="338">
        <f t="shared" si="52"/>
        <v>215833</v>
      </c>
      <c r="AP21" s="364"/>
      <c r="AQ21" s="354" t="s">
        <v>3978</v>
      </c>
      <c r="AR21" s="364">
        <f>'2012 FPSC Accruals'!C22*9</f>
        <v>74673</v>
      </c>
      <c r="AS21" s="364">
        <f>'2012 FPSC Accruals'!D22*9</f>
        <v>70011</v>
      </c>
      <c r="AT21" s="364">
        <f>'2012 FPSC Accruals'!E22*9</f>
        <v>945</v>
      </c>
      <c r="AU21" s="364">
        <f>'2012 FPSC Accruals'!F22*9</f>
        <v>-169839</v>
      </c>
      <c r="AV21" s="356">
        <f>SUM(AR21:AU21)</f>
        <v>-24210</v>
      </c>
      <c r="AW21" s="364"/>
      <c r="AX21" s="354" t="s">
        <v>3978</v>
      </c>
      <c r="AY21" s="364">
        <v>0</v>
      </c>
      <c r="AZ21" s="364">
        <v>0</v>
      </c>
      <c r="BA21" s="364">
        <v>0</v>
      </c>
      <c r="BB21" s="364">
        <v>0</v>
      </c>
      <c r="BC21" s="356">
        <f>SUM(AY21:BB21)</f>
        <v>0</v>
      </c>
      <c r="BD21" s="364"/>
      <c r="BE21" s="354" t="s">
        <v>3936</v>
      </c>
      <c r="BF21" s="474">
        <f t="shared" si="53"/>
        <v>1593321</v>
      </c>
      <c r="BG21" s="474">
        <f t="shared" si="53"/>
        <v>1092412</v>
      </c>
      <c r="BH21" s="474">
        <f t="shared" si="53"/>
        <v>19777</v>
      </c>
      <c r="BI21" s="474">
        <f t="shared" si="53"/>
        <v>-2465467</v>
      </c>
      <c r="BJ21" s="338">
        <f>SUM(BF21:BI21)</f>
        <v>240043</v>
      </c>
      <c r="BK21" s="469"/>
      <c r="BL21" s="354" t="s">
        <v>3936</v>
      </c>
      <c r="BM21" s="469">
        <v>-2000000</v>
      </c>
      <c r="BN21" s="469">
        <v>1000000</v>
      </c>
      <c r="BO21" s="469">
        <v>0</v>
      </c>
      <c r="BP21" s="469">
        <v>-1500000</v>
      </c>
      <c r="BQ21" s="356">
        <f>SUM(BM21:BP21)</f>
        <v>-2500000</v>
      </c>
      <c r="BR21" s="469"/>
      <c r="BS21" s="354" t="s">
        <v>3936</v>
      </c>
      <c r="BT21" s="469">
        <f t="shared" si="54"/>
        <v>3593321</v>
      </c>
      <c r="BU21" s="469">
        <f t="shared" si="54"/>
        <v>92412</v>
      </c>
      <c r="BV21" s="469">
        <f t="shared" si="54"/>
        <v>19777</v>
      </c>
      <c r="BW21" s="469">
        <f t="shared" si="54"/>
        <v>-965467</v>
      </c>
      <c r="BX21" s="356">
        <f t="shared" si="55"/>
        <v>2740043</v>
      </c>
      <c r="BY21" s="469"/>
      <c r="BZ21" s="354" t="s">
        <v>3936</v>
      </c>
      <c r="CA21" s="469">
        <v>-39257</v>
      </c>
      <c r="CB21" s="469">
        <v>8523</v>
      </c>
      <c r="CC21" s="469">
        <v>2044</v>
      </c>
      <c r="CD21" s="469">
        <v>15822</v>
      </c>
      <c r="CE21" s="356">
        <f>SUM(CA21:CD21)</f>
        <v>-12868</v>
      </c>
      <c r="CF21" s="469"/>
      <c r="CG21" s="354" t="s">
        <v>3936</v>
      </c>
      <c r="CH21" s="469">
        <v>0</v>
      </c>
      <c r="CI21" s="469">
        <v>0</v>
      </c>
      <c r="CJ21" s="469">
        <v>0</v>
      </c>
      <c r="CK21" s="469">
        <v>0</v>
      </c>
      <c r="CL21" s="356">
        <f>SUM(CH21:CK21)</f>
        <v>0</v>
      </c>
      <c r="CM21" s="469"/>
      <c r="CN21" s="354" t="s">
        <v>3936</v>
      </c>
      <c r="CO21" s="474">
        <v>3632578</v>
      </c>
      <c r="CP21" s="474">
        <v>83889</v>
      </c>
      <c r="CQ21" s="474">
        <v>17733</v>
      </c>
      <c r="CR21" s="474">
        <v>-981289</v>
      </c>
      <c r="CS21" s="338">
        <f>SUM(CO21:CR21)</f>
        <v>2752911</v>
      </c>
      <c r="CT21" s="469"/>
    </row>
    <row r="22" spans="1:98" x14ac:dyDescent="0.2">
      <c r="A22" s="354" t="s">
        <v>3937</v>
      </c>
      <c r="B22" s="337">
        <f t="shared" si="48"/>
        <v>0</v>
      </c>
      <c r="C22" s="337">
        <f t="shared" si="48"/>
        <v>0</v>
      </c>
      <c r="D22" s="337">
        <f t="shared" si="48"/>
        <v>0</v>
      </c>
      <c r="E22" s="337">
        <f t="shared" si="48"/>
        <v>0</v>
      </c>
      <c r="F22" s="338">
        <f t="shared" si="49"/>
        <v>0</v>
      </c>
      <c r="G22" s="364"/>
      <c r="H22" s="354" t="s">
        <v>3937</v>
      </c>
      <c r="I22" s="467">
        <f>-P22</f>
        <v>-531631</v>
      </c>
      <c r="J22" s="467">
        <f t="shared" ref="J22:L23" si="56">-Q22</f>
        <v>-201983</v>
      </c>
      <c r="K22" s="467">
        <f t="shared" si="56"/>
        <v>-3375</v>
      </c>
      <c r="L22" s="467">
        <f t="shared" si="56"/>
        <v>481717</v>
      </c>
      <c r="M22" s="338">
        <f>SUM(I22:L22)</f>
        <v>-255272</v>
      </c>
      <c r="N22" s="364"/>
      <c r="O22" s="354" t="s">
        <v>3937</v>
      </c>
      <c r="P22" s="337">
        <f t="shared" si="50"/>
        <v>531631</v>
      </c>
      <c r="Q22" s="337">
        <f t="shared" si="50"/>
        <v>201983</v>
      </c>
      <c r="R22" s="337">
        <f t="shared" si="50"/>
        <v>3375</v>
      </c>
      <c r="S22" s="337">
        <f t="shared" si="50"/>
        <v>-481717</v>
      </c>
      <c r="T22" s="338">
        <f>SUM(P22:S22)</f>
        <v>255272</v>
      </c>
      <c r="U22" s="364"/>
      <c r="V22" s="354" t="s">
        <v>3937</v>
      </c>
      <c r="W22" s="364">
        <f>'2012 FPSC Accruals'!C23*1</f>
        <v>10576</v>
      </c>
      <c r="X22" s="364">
        <f>'2012 FPSC Accruals'!D23*1</f>
        <v>15042</v>
      </c>
      <c r="Y22" s="364">
        <f>'2012 FPSC Accruals'!E23*1</f>
        <v>240</v>
      </c>
      <c r="Z22" s="364">
        <f>'2012 FPSC Accruals'!F23*1</f>
        <v>-37297</v>
      </c>
      <c r="AA22" s="356">
        <f>SUM(W22:Z22)</f>
        <v>-11439</v>
      </c>
      <c r="AB22" s="364"/>
      <c r="AC22" s="354" t="s">
        <v>3937</v>
      </c>
      <c r="AD22" s="364">
        <v>0</v>
      </c>
      <c r="AE22" s="364">
        <v>0</v>
      </c>
      <c r="AF22" s="364">
        <v>0</v>
      </c>
      <c r="AG22" s="364">
        <v>0</v>
      </c>
      <c r="AH22" s="356">
        <f>SUM(AD22:AG22)</f>
        <v>0</v>
      </c>
      <c r="AI22" s="364"/>
      <c r="AJ22" s="354" t="s">
        <v>3937</v>
      </c>
      <c r="AK22" s="337">
        <f t="shared" si="51"/>
        <v>521055</v>
      </c>
      <c r="AL22" s="337">
        <f t="shared" si="51"/>
        <v>186941</v>
      </c>
      <c r="AM22" s="337">
        <f t="shared" si="51"/>
        <v>3135</v>
      </c>
      <c r="AN22" s="337">
        <f t="shared" si="51"/>
        <v>-444420</v>
      </c>
      <c r="AO22" s="338">
        <f t="shared" si="52"/>
        <v>266711</v>
      </c>
      <c r="AP22" s="364"/>
      <c r="AQ22" s="354" t="s">
        <v>3937</v>
      </c>
      <c r="AR22" s="364">
        <f>'2012 FPSC Accruals'!C23*9</f>
        <v>95184</v>
      </c>
      <c r="AS22" s="364">
        <f>'2012 FPSC Accruals'!D23*9</f>
        <v>135378</v>
      </c>
      <c r="AT22" s="364">
        <f>'2012 FPSC Accruals'!E23*9</f>
        <v>2160</v>
      </c>
      <c r="AU22" s="364">
        <f>'2012 FPSC Accruals'!F23*9</f>
        <v>-335673</v>
      </c>
      <c r="AV22" s="356">
        <f>SUM(AR22:AU22)</f>
        <v>-102951</v>
      </c>
      <c r="AW22" s="364"/>
      <c r="AX22" s="354" t="s">
        <v>3937</v>
      </c>
      <c r="AY22" s="364">
        <v>0</v>
      </c>
      <c r="AZ22" s="364">
        <v>0</v>
      </c>
      <c r="BA22" s="364">
        <v>0</v>
      </c>
      <c r="BB22" s="364">
        <v>0</v>
      </c>
      <c r="BC22" s="356">
        <f>SUM(AY22:BB22)</f>
        <v>0</v>
      </c>
      <c r="BD22" s="364"/>
      <c r="BE22" s="354" t="s">
        <v>3937</v>
      </c>
      <c r="BF22" s="474">
        <f t="shared" si="53"/>
        <v>425871</v>
      </c>
      <c r="BG22" s="474">
        <f t="shared" si="53"/>
        <v>51563</v>
      </c>
      <c r="BH22" s="474">
        <f t="shared" si="53"/>
        <v>975</v>
      </c>
      <c r="BI22" s="474">
        <f t="shared" si="53"/>
        <v>-108747</v>
      </c>
      <c r="BJ22" s="338">
        <f>SUM(BF22:BI22)</f>
        <v>369662</v>
      </c>
      <c r="BK22" s="469"/>
      <c r="BL22" s="354" t="s">
        <v>3937</v>
      </c>
      <c r="BM22" s="469">
        <v>0</v>
      </c>
      <c r="BN22" s="469">
        <v>0</v>
      </c>
      <c r="BO22" s="469">
        <v>-11000</v>
      </c>
      <c r="BP22" s="469">
        <v>0</v>
      </c>
      <c r="BQ22" s="356">
        <f>SUM(BM22:BP22)</f>
        <v>-11000</v>
      </c>
      <c r="BR22" s="469"/>
      <c r="BS22" s="354" t="s">
        <v>3937</v>
      </c>
      <c r="BT22" s="469">
        <f t="shared" si="54"/>
        <v>425871</v>
      </c>
      <c r="BU22" s="469">
        <f t="shared" si="54"/>
        <v>51563</v>
      </c>
      <c r="BV22" s="469">
        <f t="shared" si="54"/>
        <v>11975</v>
      </c>
      <c r="BW22" s="469">
        <f t="shared" si="54"/>
        <v>-108747</v>
      </c>
      <c r="BX22" s="356">
        <f t="shared" si="55"/>
        <v>380662</v>
      </c>
      <c r="BY22" s="469"/>
      <c r="BZ22" s="354" t="s">
        <v>3937</v>
      </c>
      <c r="CA22" s="469">
        <v>18219</v>
      </c>
      <c r="CB22" s="469">
        <v>9433</v>
      </c>
      <c r="CC22" s="469">
        <v>2226</v>
      </c>
      <c r="CD22" s="469">
        <v>-3294</v>
      </c>
      <c r="CE22" s="356">
        <f>SUM(CA22:CD22)</f>
        <v>26584</v>
      </c>
      <c r="CF22" s="469"/>
      <c r="CG22" s="354" t="s">
        <v>3937</v>
      </c>
      <c r="CH22" s="469">
        <v>0</v>
      </c>
      <c r="CI22" s="469">
        <v>0</v>
      </c>
      <c r="CJ22" s="469">
        <v>0</v>
      </c>
      <c r="CK22" s="469">
        <v>0</v>
      </c>
      <c r="CL22" s="356">
        <f>SUM(CH22:CK22)</f>
        <v>0</v>
      </c>
      <c r="CM22" s="469"/>
      <c r="CN22" s="354" t="s">
        <v>3937</v>
      </c>
      <c r="CO22" s="474">
        <v>407652</v>
      </c>
      <c r="CP22" s="474">
        <v>42130</v>
      </c>
      <c r="CQ22" s="474">
        <v>9749</v>
      </c>
      <c r="CR22" s="474">
        <v>-105453</v>
      </c>
      <c r="CS22" s="338">
        <f>SUM(CO22:CR22)</f>
        <v>354078</v>
      </c>
      <c r="CT22" s="469"/>
    </row>
    <row r="23" spans="1:98" x14ac:dyDescent="0.2">
      <c r="A23" s="354" t="s">
        <v>3938</v>
      </c>
      <c r="B23" s="337">
        <f t="shared" si="48"/>
        <v>0</v>
      </c>
      <c r="C23" s="337">
        <f t="shared" si="48"/>
        <v>0</v>
      </c>
      <c r="D23" s="337">
        <f t="shared" si="48"/>
        <v>0</v>
      </c>
      <c r="E23" s="337">
        <f t="shared" si="48"/>
        <v>0</v>
      </c>
      <c r="F23" s="338">
        <f t="shared" si="49"/>
        <v>0</v>
      </c>
      <c r="G23" s="364"/>
      <c r="H23" s="354" t="s">
        <v>3938</v>
      </c>
      <c r="I23" s="467">
        <f t="shared" ref="I23" si="57">-P23</f>
        <v>-405987</v>
      </c>
      <c r="J23" s="467">
        <f t="shared" si="56"/>
        <v>-192414</v>
      </c>
      <c r="K23" s="467">
        <f t="shared" si="56"/>
        <v>-4383</v>
      </c>
      <c r="L23" s="467">
        <f t="shared" si="56"/>
        <v>425316</v>
      </c>
      <c r="M23" s="338">
        <f>SUM(I23:L23)</f>
        <v>-177468</v>
      </c>
      <c r="N23" s="364"/>
      <c r="O23" s="354" t="s">
        <v>3938</v>
      </c>
      <c r="P23" s="337">
        <f t="shared" si="50"/>
        <v>405987</v>
      </c>
      <c r="Q23" s="337">
        <f t="shared" si="50"/>
        <v>192414</v>
      </c>
      <c r="R23" s="337">
        <f t="shared" si="50"/>
        <v>4383</v>
      </c>
      <c r="S23" s="337">
        <f t="shared" si="50"/>
        <v>-425316</v>
      </c>
      <c r="T23" s="338">
        <f>SUM(P23:S23)</f>
        <v>177468</v>
      </c>
      <c r="U23" s="364"/>
      <c r="V23" s="354" t="s">
        <v>3938</v>
      </c>
      <c r="W23" s="364">
        <f>'2012 FPSC Accruals'!C24*1</f>
        <v>16457</v>
      </c>
      <c r="X23" s="364">
        <f>'2012 FPSC Accruals'!D24*1</f>
        <v>14323</v>
      </c>
      <c r="Y23" s="364">
        <f>'2012 FPSC Accruals'!E24*1</f>
        <v>186</v>
      </c>
      <c r="Z23" s="364">
        <f>'2012 FPSC Accruals'!F24*1</f>
        <v>-36646</v>
      </c>
      <c r="AA23" s="356">
        <f>SUM(W23:Z23)</f>
        <v>-5680</v>
      </c>
      <c r="AB23" s="364"/>
      <c r="AC23" s="354" t="s">
        <v>3938</v>
      </c>
      <c r="AD23" s="364">
        <v>0</v>
      </c>
      <c r="AE23" s="364">
        <v>0</v>
      </c>
      <c r="AF23" s="364">
        <v>0</v>
      </c>
      <c r="AG23" s="364">
        <v>0</v>
      </c>
      <c r="AH23" s="356">
        <f>SUM(AD23:AG23)</f>
        <v>0</v>
      </c>
      <c r="AI23" s="364"/>
      <c r="AJ23" s="354" t="s">
        <v>3938</v>
      </c>
      <c r="AK23" s="337">
        <f t="shared" si="51"/>
        <v>389530</v>
      </c>
      <c r="AL23" s="337">
        <f t="shared" si="51"/>
        <v>178091</v>
      </c>
      <c r="AM23" s="337">
        <f t="shared" si="51"/>
        <v>4197</v>
      </c>
      <c r="AN23" s="337">
        <f t="shared" si="51"/>
        <v>-388670</v>
      </c>
      <c r="AO23" s="338">
        <f t="shared" si="52"/>
        <v>183148</v>
      </c>
      <c r="AP23" s="364"/>
      <c r="AQ23" s="354" t="s">
        <v>3938</v>
      </c>
      <c r="AR23" s="364">
        <f>'2012 FPSC Accruals'!C24*9</f>
        <v>148113</v>
      </c>
      <c r="AS23" s="364">
        <f>'2012 FPSC Accruals'!D24*9</f>
        <v>128907</v>
      </c>
      <c r="AT23" s="364">
        <f>'2012 FPSC Accruals'!E24*9</f>
        <v>1674</v>
      </c>
      <c r="AU23" s="364">
        <f>'2012 FPSC Accruals'!F24*9</f>
        <v>-329814</v>
      </c>
      <c r="AV23" s="356">
        <f>SUM(AR23:AU23)</f>
        <v>-51120</v>
      </c>
      <c r="AW23" s="364"/>
      <c r="AX23" s="354" t="s">
        <v>3938</v>
      </c>
      <c r="AY23" s="364">
        <v>0</v>
      </c>
      <c r="AZ23" s="364">
        <v>0</v>
      </c>
      <c r="BA23" s="364">
        <v>0</v>
      </c>
      <c r="BB23" s="364">
        <v>0</v>
      </c>
      <c r="BC23" s="356">
        <f>SUM(AY23:BB23)</f>
        <v>0</v>
      </c>
      <c r="BD23" s="364"/>
      <c r="BE23" s="354" t="s">
        <v>3938</v>
      </c>
      <c r="BF23" s="474">
        <f t="shared" si="53"/>
        <v>241417</v>
      </c>
      <c r="BG23" s="474">
        <f t="shared" si="53"/>
        <v>49184</v>
      </c>
      <c r="BH23" s="474">
        <f t="shared" si="53"/>
        <v>2523</v>
      </c>
      <c r="BI23" s="474">
        <f t="shared" si="53"/>
        <v>-58856</v>
      </c>
      <c r="BJ23" s="338">
        <f>SUM(BF23:BI23)</f>
        <v>234268</v>
      </c>
      <c r="BK23" s="469"/>
      <c r="BL23" s="354" t="s">
        <v>3938</v>
      </c>
      <c r="BM23" s="469">
        <v>0</v>
      </c>
      <c r="BN23" s="469">
        <v>0</v>
      </c>
      <c r="BO23" s="469">
        <v>-9000</v>
      </c>
      <c r="BP23" s="469">
        <v>0</v>
      </c>
      <c r="BQ23" s="356">
        <f>SUM(BM23:BP23)</f>
        <v>-9000</v>
      </c>
      <c r="BR23" s="469"/>
      <c r="BS23" s="354" t="s">
        <v>3938</v>
      </c>
      <c r="BT23" s="469">
        <f t="shared" si="54"/>
        <v>241417</v>
      </c>
      <c r="BU23" s="469">
        <f t="shared" si="54"/>
        <v>49184</v>
      </c>
      <c r="BV23" s="469">
        <f t="shared" si="54"/>
        <v>11523</v>
      </c>
      <c r="BW23" s="469">
        <f t="shared" si="54"/>
        <v>-58856</v>
      </c>
      <c r="BX23" s="356">
        <f t="shared" si="55"/>
        <v>243268</v>
      </c>
      <c r="BY23" s="469"/>
      <c r="BZ23" s="354" t="s">
        <v>3938</v>
      </c>
      <c r="CA23" s="469">
        <v>21566</v>
      </c>
      <c r="CB23" s="469">
        <v>9486</v>
      </c>
      <c r="CC23" s="469">
        <v>2237</v>
      </c>
      <c r="CD23" s="469">
        <v>-4407</v>
      </c>
      <c r="CE23" s="356">
        <f>SUM(CA23:CD23)</f>
        <v>28882</v>
      </c>
      <c r="CF23" s="469"/>
      <c r="CG23" s="354" t="s">
        <v>3938</v>
      </c>
      <c r="CH23" s="469">
        <v>0</v>
      </c>
      <c r="CI23" s="469">
        <v>0</v>
      </c>
      <c r="CJ23" s="469">
        <v>0</v>
      </c>
      <c r="CK23" s="469">
        <v>0</v>
      </c>
      <c r="CL23" s="356">
        <f>SUM(CH23:CK23)</f>
        <v>0</v>
      </c>
      <c r="CM23" s="469"/>
      <c r="CN23" s="354" t="s">
        <v>3938</v>
      </c>
      <c r="CO23" s="474">
        <v>219851</v>
      </c>
      <c r="CP23" s="474">
        <v>39698</v>
      </c>
      <c r="CQ23" s="474">
        <v>9286</v>
      </c>
      <c r="CR23" s="474">
        <v>-54449</v>
      </c>
      <c r="CS23" s="338">
        <f>SUM(CO23:CR23)</f>
        <v>214386</v>
      </c>
      <c r="CT23" s="469"/>
    </row>
    <row r="24" spans="1:98" x14ac:dyDescent="0.2">
      <c r="A24" s="354" t="s">
        <v>3939</v>
      </c>
      <c r="B24" s="337">
        <f t="shared" si="48"/>
        <v>0</v>
      </c>
      <c r="C24" s="337">
        <f t="shared" si="48"/>
        <v>0</v>
      </c>
      <c r="D24" s="337">
        <f t="shared" si="48"/>
        <v>0</v>
      </c>
      <c r="E24" s="337">
        <f t="shared" si="48"/>
        <v>0</v>
      </c>
      <c r="F24" s="338">
        <f t="shared" si="49"/>
        <v>0</v>
      </c>
      <c r="G24" s="364"/>
      <c r="H24" s="354" t="s">
        <v>3939</v>
      </c>
      <c r="I24" s="467">
        <v>0</v>
      </c>
      <c r="J24" s="467">
        <v>0</v>
      </c>
      <c r="K24" s="467">
        <v>0</v>
      </c>
      <c r="L24" s="467">
        <v>0</v>
      </c>
      <c r="M24" s="338">
        <f t="shared" ref="M24:M26" si="58">SUM(I24:L24)</f>
        <v>0</v>
      </c>
      <c r="N24" s="364"/>
      <c r="O24" s="354" t="s">
        <v>3939</v>
      </c>
      <c r="P24" s="337">
        <f t="shared" si="50"/>
        <v>0</v>
      </c>
      <c r="Q24" s="337">
        <f t="shared" si="50"/>
        <v>0</v>
      </c>
      <c r="R24" s="337">
        <f t="shared" si="50"/>
        <v>0</v>
      </c>
      <c r="S24" s="337">
        <f t="shared" si="50"/>
        <v>0</v>
      </c>
      <c r="T24" s="338">
        <f t="shared" ref="T24:T25" si="59">SUM(P24:S24)</f>
        <v>0</v>
      </c>
      <c r="U24" s="364"/>
      <c r="V24" s="354" t="s">
        <v>3939</v>
      </c>
      <c r="W24" s="364"/>
      <c r="X24" s="364"/>
      <c r="Y24" s="364"/>
      <c r="Z24" s="364"/>
      <c r="AA24" s="356">
        <f t="shared" ref="AA24:AA26" si="60">SUM(W24:Z24)</f>
        <v>0</v>
      </c>
      <c r="AB24" s="364"/>
      <c r="AC24" s="354" t="s">
        <v>3939</v>
      </c>
      <c r="AD24" s="364">
        <v>0</v>
      </c>
      <c r="AE24" s="364">
        <v>0</v>
      </c>
      <c r="AF24" s="364">
        <v>0</v>
      </c>
      <c r="AG24" s="364">
        <v>0</v>
      </c>
      <c r="AH24" s="356">
        <f t="shared" ref="AH24:AH26" si="61">SUM(AD24:AG24)</f>
        <v>0</v>
      </c>
      <c r="AI24" s="364"/>
      <c r="AJ24" s="354" t="s">
        <v>3939</v>
      </c>
      <c r="AK24" s="337">
        <f t="shared" si="51"/>
        <v>0</v>
      </c>
      <c r="AL24" s="337">
        <f t="shared" si="51"/>
        <v>0</v>
      </c>
      <c r="AM24" s="337">
        <f t="shared" si="51"/>
        <v>0</v>
      </c>
      <c r="AN24" s="337">
        <f t="shared" si="51"/>
        <v>0</v>
      </c>
      <c r="AO24" s="338">
        <f t="shared" si="52"/>
        <v>0</v>
      </c>
      <c r="AP24" s="364"/>
      <c r="AQ24" s="354" t="s">
        <v>3939</v>
      </c>
      <c r="AR24" s="364"/>
      <c r="AS24" s="364"/>
      <c r="AT24" s="364"/>
      <c r="AU24" s="364"/>
      <c r="AV24" s="356">
        <f t="shared" ref="AV24:AV25" si="62">SUM(AR24:AU24)</f>
        <v>0</v>
      </c>
      <c r="AW24" s="364"/>
      <c r="AX24" s="354" t="s">
        <v>3939</v>
      </c>
      <c r="AY24" s="364">
        <v>0</v>
      </c>
      <c r="AZ24" s="364">
        <v>0</v>
      </c>
      <c r="BA24" s="364">
        <v>0</v>
      </c>
      <c r="BB24" s="364">
        <v>0</v>
      </c>
      <c r="BC24" s="356">
        <f t="shared" ref="BC24:BC26" si="63">SUM(AY24:BB24)</f>
        <v>0</v>
      </c>
      <c r="BD24" s="364"/>
      <c r="BE24" s="372" t="s">
        <v>3939</v>
      </c>
      <c r="BF24" s="474"/>
      <c r="BG24" s="474"/>
      <c r="BH24" s="474"/>
      <c r="BI24" s="474"/>
      <c r="BJ24" s="338"/>
      <c r="BK24" s="469"/>
      <c r="BL24" s="354"/>
      <c r="BM24" s="469"/>
      <c r="BN24" s="469"/>
      <c r="BO24" s="469"/>
      <c r="BP24" s="469"/>
      <c r="BQ24" s="356"/>
      <c r="BR24" s="469"/>
      <c r="BS24" s="354"/>
      <c r="BT24" s="469"/>
      <c r="BU24" s="469"/>
      <c r="BV24" s="469"/>
      <c r="BW24" s="469"/>
      <c r="BX24" s="356"/>
      <c r="BY24" s="469"/>
      <c r="BZ24" s="354"/>
      <c r="CA24" s="469"/>
      <c r="CB24" s="469"/>
      <c r="CC24" s="469"/>
      <c r="CD24" s="469"/>
      <c r="CE24" s="356"/>
      <c r="CF24" s="469"/>
      <c r="CG24" s="354"/>
      <c r="CH24" s="469"/>
      <c r="CI24" s="469"/>
      <c r="CJ24" s="469"/>
      <c r="CK24" s="469"/>
      <c r="CL24" s="356"/>
      <c r="CM24" s="469"/>
      <c r="CN24" s="354"/>
      <c r="CO24" s="474"/>
      <c r="CP24" s="474"/>
      <c r="CQ24" s="474"/>
      <c r="CR24" s="474"/>
      <c r="CS24" s="338"/>
      <c r="CT24" s="469"/>
    </row>
    <row r="25" spans="1:98" x14ac:dyDescent="0.2">
      <c r="A25" s="354" t="s">
        <v>3940</v>
      </c>
      <c r="B25" s="337">
        <f t="shared" si="48"/>
        <v>0</v>
      </c>
      <c r="C25" s="337">
        <f t="shared" si="48"/>
        <v>0</v>
      </c>
      <c r="D25" s="337">
        <f t="shared" si="48"/>
        <v>0</v>
      </c>
      <c r="E25" s="337">
        <f t="shared" si="48"/>
        <v>0</v>
      </c>
      <c r="F25" s="338">
        <f t="shared" si="49"/>
        <v>0</v>
      </c>
      <c r="G25" s="460"/>
      <c r="H25" s="354" t="s">
        <v>3940</v>
      </c>
      <c r="I25" s="467">
        <v>0</v>
      </c>
      <c r="J25" s="467">
        <v>0</v>
      </c>
      <c r="K25" s="467">
        <v>0</v>
      </c>
      <c r="L25" s="467">
        <v>0</v>
      </c>
      <c r="M25" s="338">
        <f t="shared" si="58"/>
        <v>0</v>
      </c>
      <c r="N25" s="460"/>
      <c r="O25" s="354" t="s">
        <v>3940</v>
      </c>
      <c r="P25" s="337">
        <f t="shared" si="50"/>
        <v>0</v>
      </c>
      <c r="Q25" s="337">
        <f t="shared" si="50"/>
        <v>0</v>
      </c>
      <c r="R25" s="337">
        <f t="shared" si="50"/>
        <v>0</v>
      </c>
      <c r="S25" s="337">
        <f t="shared" si="50"/>
        <v>0</v>
      </c>
      <c r="T25" s="338">
        <f t="shared" si="59"/>
        <v>0</v>
      </c>
      <c r="U25" s="460"/>
      <c r="V25" s="354" t="s">
        <v>3940</v>
      </c>
      <c r="W25" s="364"/>
      <c r="X25" s="364"/>
      <c r="Y25" s="364"/>
      <c r="Z25" s="364"/>
      <c r="AA25" s="356">
        <f t="shared" si="60"/>
        <v>0</v>
      </c>
      <c r="AB25" s="460"/>
      <c r="AC25" s="354" t="s">
        <v>3940</v>
      </c>
      <c r="AD25" s="364">
        <v>0</v>
      </c>
      <c r="AE25" s="364">
        <v>0</v>
      </c>
      <c r="AF25" s="364">
        <v>0</v>
      </c>
      <c r="AG25" s="364">
        <v>0</v>
      </c>
      <c r="AH25" s="356">
        <f t="shared" si="61"/>
        <v>0</v>
      </c>
      <c r="AI25" s="460"/>
      <c r="AJ25" s="354" t="s">
        <v>3940</v>
      </c>
      <c r="AK25" s="337">
        <f t="shared" si="51"/>
        <v>0</v>
      </c>
      <c r="AL25" s="337">
        <f t="shared" si="51"/>
        <v>0</v>
      </c>
      <c r="AM25" s="337">
        <f t="shared" si="51"/>
        <v>0</v>
      </c>
      <c r="AN25" s="337">
        <f t="shared" si="51"/>
        <v>0</v>
      </c>
      <c r="AO25" s="338">
        <f t="shared" si="52"/>
        <v>0</v>
      </c>
      <c r="AP25" s="460"/>
      <c r="AQ25" s="354" t="s">
        <v>3940</v>
      </c>
      <c r="AR25" s="364"/>
      <c r="AS25" s="364"/>
      <c r="AT25" s="364"/>
      <c r="AU25" s="364"/>
      <c r="AV25" s="356">
        <f t="shared" si="62"/>
        <v>0</v>
      </c>
      <c r="AW25" s="460"/>
      <c r="AX25" s="354" t="s">
        <v>3940</v>
      </c>
      <c r="AY25" s="364">
        <v>0</v>
      </c>
      <c r="AZ25" s="364">
        <v>0</v>
      </c>
      <c r="BA25" s="364">
        <v>0</v>
      </c>
      <c r="BB25" s="364">
        <v>0</v>
      </c>
      <c r="BC25" s="356">
        <f t="shared" si="63"/>
        <v>0</v>
      </c>
      <c r="BD25" s="460"/>
      <c r="BE25" s="372" t="s">
        <v>3940</v>
      </c>
      <c r="BF25" s="474"/>
      <c r="BG25" s="474"/>
      <c r="BH25" s="474"/>
      <c r="BI25" s="474"/>
      <c r="BJ25" s="338"/>
      <c r="BK25" s="459"/>
      <c r="BL25" s="354"/>
      <c r="BM25" s="469"/>
      <c r="BN25" s="469"/>
      <c r="BO25" s="469"/>
      <c r="BP25" s="469"/>
      <c r="BQ25" s="356"/>
      <c r="BR25" s="459"/>
      <c r="BS25" s="354"/>
      <c r="BT25" s="469"/>
      <c r="BU25" s="469"/>
      <c r="BV25" s="469"/>
      <c r="BW25" s="469"/>
      <c r="BX25" s="356"/>
      <c r="BY25" s="459"/>
      <c r="BZ25" s="354"/>
      <c r="CA25" s="469"/>
      <c r="CB25" s="469"/>
      <c r="CC25" s="469"/>
      <c r="CD25" s="469"/>
      <c r="CE25" s="356"/>
      <c r="CF25" s="459"/>
      <c r="CG25" s="354"/>
      <c r="CH25" s="469"/>
      <c r="CI25" s="469"/>
      <c r="CJ25" s="469"/>
      <c r="CK25" s="469"/>
      <c r="CL25" s="356"/>
      <c r="CM25" s="459"/>
      <c r="CN25" s="354"/>
      <c r="CO25" s="474"/>
      <c r="CP25" s="474"/>
      <c r="CQ25" s="474"/>
      <c r="CR25" s="474"/>
      <c r="CS25" s="338"/>
      <c r="CT25" s="459"/>
    </row>
    <row r="26" spans="1:98" x14ac:dyDescent="0.2">
      <c r="A26" s="489" t="s">
        <v>3979</v>
      </c>
      <c r="B26" s="341">
        <f t="shared" si="48"/>
        <v>937618</v>
      </c>
      <c r="C26" s="341">
        <f t="shared" si="48"/>
        <v>394397</v>
      </c>
      <c r="D26" s="341">
        <f t="shared" si="48"/>
        <v>7758</v>
      </c>
      <c r="E26" s="341">
        <f t="shared" si="48"/>
        <v>-907033</v>
      </c>
      <c r="F26" s="342">
        <f t="shared" ref="F26" si="64">SUM(B26:E26)</f>
        <v>432740</v>
      </c>
      <c r="G26" s="460"/>
      <c r="H26" s="489" t="s">
        <v>3979</v>
      </c>
      <c r="I26" s="513">
        <f>-SUM(I22,I23,I24,I25)</f>
        <v>937618</v>
      </c>
      <c r="J26" s="513">
        <f t="shared" ref="J26:L26" si="65">-SUM(J22,J23,J24,J25)</f>
        <v>394397</v>
      </c>
      <c r="K26" s="513">
        <f t="shared" si="65"/>
        <v>7758</v>
      </c>
      <c r="L26" s="513">
        <f t="shared" si="65"/>
        <v>-907033</v>
      </c>
      <c r="M26" s="342">
        <f t="shared" si="58"/>
        <v>432740</v>
      </c>
      <c r="N26" s="460"/>
      <c r="O26" s="489" t="s">
        <v>3979</v>
      </c>
      <c r="P26" s="341">
        <f t="shared" si="50"/>
        <v>0</v>
      </c>
      <c r="Q26" s="341">
        <f t="shared" si="50"/>
        <v>0</v>
      </c>
      <c r="R26" s="341">
        <f t="shared" si="50"/>
        <v>0</v>
      </c>
      <c r="S26" s="341">
        <f t="shared" si="50"/>
        <v>0</v>
      </c>
      <c r="T26" s="342">
        <f t="shared" ref="T26" si="66">SUM(P26:S26)</f>
        <v>0</v>
      </c>
      <c r="U26" s="460"/>
      <c r="V26" s="489" t="s">
        <v>3979</v>
      </c>
      <c r="W26" s="366">
        <f>'2012 FPSC Accruals'!C27*1</f>
        <v>0</v>
      </c>
      <c r="X26" s="366">
        <f>'2012 FPSC Accruals'!D27*1</f>
        <v>0</v>
      </c>
      <c r="Y26" s="366">
        <f>'2012 FPSC Accruals'!E27*1</f>
        <v>0</v>
      </c>
      <c r="Z26" s="366">
        <f>'2012 FPSC Accruals'!F27*1</f>
        <v>0</v>
      </c>
      <c r="AA26" s="367">
        <f t="shared" si="60"/>
        <v>0</v>
      </c>
      <c r="AB26" s="460"/>
      <c r="AC26" s="489" t="s">
        <v>3979</v>
      </c>
      <c r="AD26" s="366">
        <v>0</v>
      </c>
      <c r="AE26" s="366">
        <v>0</v>
      </c>
      <c r="AF26" s="366">
        <v>0</v>
      </c>
      <c r="AG26" s="366">
        <v>0</v>
      </c>
      <c r="AH26" s="367">
        <f t="shared" si="61"/>
        <v>0</v>
      </c>
      <c r="AI26" s="460"/>
      <c r="AJ26" s="489" t="s">
        <v>3979</v>
      </c>
      <c r="AK26" s="337">
        <f t="shared" si="51"/>
        <v>0</v>
      </c>
      <c r="AL26" s="337">
        <f t="shared" si="51"/>
        <v>0</v>
      </c>
      <c r="AM26" s="337">
        <f t="shared" si="51"/>
        <v>0</v>
      </c>
      <c r="AN26" s="337">
        <f t="shared" si="51"/>
        <v>0</v>
      </c>
      <c r="AO26" s="342">
        <f t="shared" si="52"/>
        <v>0</v>
      </c>
      <c r="AP26" s="460"/>
      <c r="AQ26" s="489" t="s">
        <v>3979</v>
      </c>
      <c r="AR26" s="366">
        <f>'2012 FPSC Accruals'!C27*9</f>
        <v>0</v>
      </c>
      <c r="AS26" s="366">
        <f>'2012 FPSC Accruals'!D27*9</f>
        <v>0</v>
      </c>
      <c r="AT26" s="366">
        <f>'2012 FPSC Accruals'!E27*9</f>
        <v>0</v>
      </c>
      <c r="AU26" s="366">
        <f>'2012 FPSC Accruals'!F27*9</f>
        <v>0</v>
      </c>
      <c r="AV26" s="367">
        <f t="shared" ref="AV26" si="67">SUM(AR26:AU26)</f>
        <v>0</v>
      </c>
      <c r="AW26" s="460"/>
      <c r="AX26" s="489" t="s">
        <v>3979</v>
      </c>
      <c r="AY26" s="366">
        <v>0</v>
      </c>
      <c r="AZ26" s="366">
        <v>0</v>
      </c>
      <c r="BA26" s="366">
        <v>0</v>
      </c>
      <c r="BB26" s="366">
        <v>0</v>
      </c>
      <c r="BC26" s="367">
        <f t="shared" si="63"/>
        <v>0</v>
      </c>
      <c r="BD26" s="460"/>
      <c r="BE26" s="470" t="s">
        <v>3979</v>
      </c>
      <c r="BF26" s="529"/>
      <c r="BG26" s="529"/>
      <c r="BH26" s="529"/>
      <c r="BI26" s="529"/>
      <c r="BJ26" s="342"/>
      <c r="BK26" s="459"/>
      <c r="BL26" s="489"/>
      <c r="BM26" s="530"/>
      <c r="BN26" s="530"/>
      <c r="BO26" s="530"/>
      <c r="BP26" s="530"/>
      <c r="BQ26" s="367"/>
      <c r="BR26" s="459"/>
      <c r="BS26" s="489"/>
      <c r="BT26" s="530"/>
      <c r="BU26" s="530"/>
      <c r="BV26" s="530"/>
      <c r="BW26" s="530"/>
      <c r="BX26" s="367"/>
      <c r="BY26" s="459"/>
      <c r="BZ26" s="489"/>
      <c r="CA26" s="530"/>
      <c r="CB26" s="530"/>
      <c r="CC26" s="530"/>
      <c r="CD26" s="530"/>
      <c r="CE26" s="367"/>
      <c r="CF26" s="459"/>
      <c r="CG26" s="489"/>
      <c r="CH26" s="530"/>
      <c r="CI26" s="530"/>
      <c r="CJ26" s="530"/>
      <c r="CK26" s="530"/>
      <c r="CL26" s="367"/>
      <c r="CM26" s="459"/>
      <c r="CN26" s="489"/>
      <c r="CO26" s="529"/>
      <c r="CP26" s="529"/>
      <c r="CQ26" s="529"/>
      <c r="CR26" s="529"/>
      <c r="CS26" s="342"/>
      <c r="CT26" s="459"/>
    </row>
    <row r="27" spans="1:98" x14ac:dyDescent="0.2">
      <c r="A27" s="371" t="s">
        <v>69</v>
      </c>
      <c r="B27" s="338">
        <f>SUM(B20:B26)</f>
        <v>5636389</v>
      </c>
      <c r="C27" s="338">
        <f t="shared" ref="C27:F27" si="68">SUM(C20:C26)</f>
        <v>6284880</v>
      </c>
      <c r="D27" s="338">
        <f t="shared" si="68"/>
        <v>2767140</v>
      </c>
      <c r="E27" s="338">
        <f t="shared" si="68"/>
        <v>-7332802</v>
      </c>
      <c r="F27" s="338">
        <f t="shared" si="68"/>
        <v>7355607</v>
      </c>
      <c r="G27" s="460"/>
      <c r="H27" s="371" t="s">
        <v>69</v>
      </c>
      <c r="I27" s="338">
        <f>SUM(I20:I26)</f>
        <v>0</v>
      </c>
      <c r="J27" s="338">
        <f t="shared" ref="J27" si="69">SUM(J20:J26)</f>
        <v>0</v>
      </c>
      <c r="K27" s="338">
        <f t="shared" ref="K27" si="70">SUM(K20:K26)</f>
        <v>0</v>
      </c>
      <c r="L27" s="338">
        <f t="shared" ref="L27" si="71">SUM(L20:L26)</f>
        <v>0</v>
      </c>
      <c r="M27" s="338">
        <f t="shared" ref="M27" si="72">SUM(M20:M26)</f>
        <v>0</v>
      </c>
      <c r="N27" s="460"/>
      <c r="O27" s="371" t="s">
        <v>69</v>
      </c>
      <c r="P27" s="338">
        <f>SUM(P20:P26)</f>
        <v>5636389</v>
      </c>
      <c r="Q27" s="338">
        <f t="shared" ref="Q27" si="73">SUM(Q20:Q26)</f>
        <v>6284880</v>
      </c>
      <c r="R27" s="338">
        <f t="shared" ref="R27" si="74">SUM(R20:R26)</f>
        <v>2767140</v>
      </c>
      <c r="S27" s="338">
        <f t="shared" ref="S27" si="75">SUM(S20:S26)</f>
        <v>-7332802</v>
      </c>
      <c r="T27" s="338">
        <f t="shared" ref="T27" si="76">SUM(T20:T26)</f>
        <v>7355607</v>
      </c>
      <c r="U27" s="460"/>
      <c r="V27" s="371" t="s">
        <v>69</v>
      </c>
      <c r="W27" s="356">
        <f>SUM(W20:W26)</f>
        <v>54489</v>
      </c>
      <c r="X27" s="356">
        <f t="shared" ref="X27" si="77">SUM(X20:X26)</f>
        <v>65533</v>
      </c>
      <c r="Y27" s="356">
        <f t="shared" ref="Y27" si="78">SUM(Y20:Y26)</f>
        <v>562</v>
      </c>
      <c r="Z27" s="356">
        <f t="shared" ref="Z27" si="79">SUM(Z20:Z26)</f>
        <v>-423626</v>
      </c>
      <c r="AA27" s="356">
        <f t="shared" ref="AA27" si="80">SUM(AA20:AA26)</f>
        <v>-303042</v>
      </c>
      <c r="AB27" s="459"/>
      <c r="AC27" s="371" t="s">
        <v>69</v>
      </c>
      <c r="AD27" s="356">
        <f>SUM(AD20:AD26)</f>
        <v>0</v>
      </c>
      <c r="AE27" s="356">
        <f t="shared" ref="AE27" si="81">SUM(AE20:AE26)</f>
        <v>0</v>
      </c>
      <c r="AF27" s="356">
        <f t="shared" ref="AF27" si="82">SUM(AF20:AF26)</f>
        <v>0</v>
      </c>
      <c r="AG27" s="356">
        <f t="shared" ref="AG27" si="83">SUM(AG20:AG26)</f>
        <v>0</v>
      </c>
      <c r="AH27" s="356">
        <f t="shared" ref="AH27" si="84">SUM(AH20:AH26)</f>
        <v>0</v>
      </c>
      <c r="AI27" s="460"/>
      <c r="AJ27" s="371" t="s">
        <v>69</v>
      </c>
      <c r="AK27" s="338">
        <f>SUM(AK20:AK26)</f>
        <v>5581900</v>
      </c>
      <c r="AL27" s="338">
        <f t="shared" ref="AL27" si="85">SUM(AL20:AL26)</f>
        <v>6219347</v>
      </c>
      <c r="AM27" s="338">
        <f t="shared" ref="AM27" si="86">SUM(AM20:AM26)</f>
        <v>2766578</v>
      </c>
      <c r="AN27" s="338">
        <f t="shared" ref="AN27" si="87">SUM(AN20:AN26)</f>
        <v>-6909176</v>
      </c>
      <c r="AO27" s="338">
        <f t="shared" ref="AO27" si="88">SUM(AO20:AO26)</f>
        <v>7658649</v>
      </c>
      <c r="AP27" s="460"/>
      <c r="AQ27" s="371" t="s">
        <v>69</v>
      </c>
      <c r="AR27" s="356">
        <f>SUM(AR20:AR26)</f>
        <v>490401</v>
      </c>
      <c r="AS27" s="356">
        <f t="shared" ref="AS27" si="89">SUM(AS20:AS26)</f>
        <v>589797</v>
      </c>
      <c r="AT27" s="356">
        <f t="shared" ref="AT27" si="90">SUM(AT20:AT26)</f>
        <v>5058</v>
      </c>
      <c r="AU27" s="356">
        <f t="shared" ref="AU27" si="91">SUM(AU20:AU26)</f>
        <v>-3812634</v>
      </c>
      <c r="AV27" s="356">
        <f t="shared" ref="AV27" si="92">SUM(AV20:AV26)</f>
        <v>-2727378</v>
      </c>
      <c r="AW27" s="460"/>
      <c r="AX27" s="371" t="s">
        <v>69</v>
      </c>
      <c r="AY27" s="356">
        <f>SUM(AY20:AY26)</f>
        <v>0</v>
      </c>
      <c r="AZ27" s="356">
        <f t="shared" ref="AZ27" si="93">SUM(AZ20:AZ26)</f>
        <v>0</v>
      </c>
      <c r="BA27" s="356">
        <f t="shared" ref="BA27" si="94">SUM(BA20:BA26)</f>
        <v>0</v>
      </c>
      <c r="BB27" s="356">
        <f t="shared" ref="BB27" si="95">SUM(BB20:BB26)</f>
        <v>0</v>
      </c>
      <c r="BC27" s="356">
        <f t="shared" ref="BC27" si="96">SUM(BC20:BC26)</f>
        <v>0</v>
      </c>
      <c r="BD27" s="460"/>
      <c r="BE27" s="371" t="s">
        <v>69</v>
      </c>
      <c r="BF27" s="338">
        <f>SUM(BF20:BF26)</f>
        <v>5091499</v>
      </c>
      <c r="BG27" s="338">
        <f t="shared" ref="BG27" si="97">SUM(BG20:BG26)</f>
        <v>5629550</v>
      </c>
      <c r="BH27" s="338">
        <f t="shared" ref="BH27" si="98">SUM(BH20:BH26)</f>
        <v>2761520</v>
      </c>
      <c r="BI27" s="338">
        <f t="shared" ref="BI27:BJ27" si="99">SUM(BI20:BI26)</f>
        <v>-3096542</v>
      </c>
      <c r="BJ27" s="338">
        <f t="shared" si="99"/>
        <v>10386027</v>
      </c>
      <c r="BK27" s="459"/>
      <c r="BL27" s="371" t="s">
        <v>69</v>
      </c>
      <c r="BM27" s="356">
        <f>SUM(BM20:BM26)</f>
        <v>-8000000</v>
      </c>
      <c r="BN27" s="356">
        <f t="shared" ref="BN27" si="100">SUM(BN20:BN26)</f>
        <v>5000000</v>
      </c>
      <c r="BO27" s="356">
        <f t="shared" ref="BO27" si="101">SUM(BO20:BO26)</f>
        <v>2620000</v>
      </c>
      <c r="BP27" s="356">
        <f t="shared" ref="BP27:BQ27" si="102">SUM(BP20:BP26)</f>
        <v>380000</v>
      </c>
      <c r="BQ27" s="356">
        <f t="shared" si="102"/>
        <v>0</v>
      </c>
      <c r="BR27" s="459"/>
      <c r="BS27" s="371" t="s">
        <v>69</v>
      </c>
      <c r="BT27" s="356">
        <f>SUM(BT20:BT26)</f>
        <v>13091499</v>
      </c>
      <c r="BU27" s="356">
        <f t="shared" ref="BU27" si="103">SUM(BU20:BU26)</f>
        <v>629550</v>
      </c>
      <c r="BV27" s="356">
        <f t="shared" ref="BV27" si="104">SUM(BV20:BV26)</f>
        <v>141520</v>
      </c>
      <c r="BW27" s="356">
        <f t="shared" ref="BW27:BX27" si="105">SUM(BW20:BW26)</f>
        <v>-3476542</v>
      </c>
      <c r="BX27" s="356">
        <f t="shared" si="105"/>
        <v>10386027</v>
      </c>
      <c r="BY27" s="459"/>
      <c r="BZ27" s="371" t="s">
        <v>69</v>
      </c>
      <c r="CA27" s="356">
        <f>SUM(CA20:CA26)</f>
        <v>21912</v>
      </c>
      <c r="CB27" s="356">
        <f t="shared" ref="CB27:CE27" si="106">SUM(CB20:CB26)</f>
        <v>91793</v>
      </c>
      <c r="CC27" s="356">
        <f t="shared" si="106"/>
        <v>21755</v>
      </c>
      <c r="CD27" s="356">
        <f t="shared" si="106"/>
        <v>20367</v>
      </c>
      <c r="CE27" s="356">
        <f t="shared" si="106"/>
        <v>155827</v>
      </c>
      <c r="CF27" s="459"/>
      <c r="CG27" s="371" t="s">
        <v>69</v>
      </c>
      <c r="CH27" s="356">
        <f>SUM(CH20:CH26)</f>
        <v>0</v>
      </c>
      <c r="CI27" s="356">
        <f t="shared" ref="CI27" si="107">SUM(CI20:CI26)</f>
        <v>0</v>
      </c>
      <c r="CJ27" s="356">
        <f t="shared" ref="CJ27" si="108">SUM(CJ20:CJ26)</f>
        <v>0</v>
      </c>
      <c r="CK27" s="356">
        <f t="shared" ref="CK27:CL27" si="109">SUM(CK20:CK26)</f>
        <v>0</v>
      </c>
      <c r="CL27" s="356">
        <f t="shared" si="109"/>
        <v>0</v>
      </c>
      <c r="CM27" s="459"/>
      <c r="CN27" s="371" t="s">
        <v>69</v>
      </c>
      <c r="CO27" s="338">
        <f>SUM(CO20:CO26)</f>
        <v>13069587</v>
      </c>
      <c r="CP27" s="338">
        <f t="shared" ref="CP27" si="110">SUM(CP20:CP26)</f>
        <v>537757</v>
      </c>
      <c r="CQ27" s="338">
        <f t="shared" ref="CQ27" si="111">SUM(CQ20:CQ26)</f>
        <v>119765</v>
      </c>
      <c r="CR27" s="338">
        <f t="shared" ref="CR27:CS27" si="112">SUM(CR20:CR26)</f>
        <v>-3496909</v>
      </c>
      <c r="CS27" s="338">
        <f t="shared" si="112"/>
        <v>10230200</v>
      </c>
      <c r="CT27" s="459"/>
    </row>
    <row r="28" spans="1:98" x14ac:dyDescent="0.2">
      <c r="A28" s="464"/>
      <c r="B28" s="337"/>
      <c r="C28" s="337"/>
      <c r="D28" s="337"/>
      <c r="E28" s="337"/>
      <c r="F28" s="338"/>
      <c r="G28" s="459"/>
      <c r="H28" s="464"/>
      <c r="I28" s="337"/>
      <c r="J28" s="337"/>
      <c r="K28" s="337"/>
      <c r="L28" s="337"/>
      <c r="M28" s="338"/>
      <c r="N28" s="459"/>
      <c r="O28" s="464"/>
      <c r="P28" s="337"/>
      <c r="Q28" s="337"/>
      <c r="R28" s="337"/>
      <c r="S28" s="337"/>
      <c r="T28" s="338"/>
      <c r="U28" s="459"/>
      <c r="V28" s="464"/>
      <c r="W28" s="364"/>
      <c r="X28" s="364"/>
      <c r="Y28" s="364"/>
      <c r="Z28" s="364"/>
      <c r="AA28" s="356"/>
      <c r="AB28" s="459"/>
      <c r="AC28" s="464"/>
      <c r="AD28" s="364"/>
      <c r="AE28" s="364"/>
      <c r="AF28" s="364"/>
      <c r="AG28" s="364"/>
      <c r="AH28" s="356"/>
      <c r="AI28" s="459"/>
      <c r="AJ28" s="464"/>
      <c r="AK28" s="337"/>
      <c r="AL28" s="337"/>
      <c r="AM28" s="337"/>
      <c r="AN28" s="337"/>
      <c r="AO28" s="338"/>
      <c r="AP28" s="459"/>
      <c r="AQ28" s="464"/>
      <c r="AR28" s="364"/>
      <c r="AS28" s="364"/>
      <c r="AT28" s="364"/>
      <c r="AU28" s="364"/>
      <c r="AV28" s="356"/>
      <c r="AW28" s="459"/>
      <c r="AX28" s="464"/>
      <c r="AY28" s="364"/>
      <c r="AZ28" s="364"/>
      <c r="BA28" s="364"/>
      <c r="BB28" s="364"/>
      <c r="BC28" s="356"/>
      <c r="BD28" s="459"/>
      <c r="BE28" s="464"/>
      <c r="BF28" s="474"/>
      <c r="BG28" s="474"/>
      <c r="BH28" s="474"/>
      <c r="BI28" s="474"/>
      <c r="BJ28" s="338"/>
      <c r="BK28" s="459"/>
      <c r="BL28" s="464"/>
      <c r="BM28" s="469"/>
      <c r="BN28" s="469"/>
      <c r="BO28" s="469"/>
      <c r="BP28" s="469"/>
      <c r="BQ28" s="356"/>
      <c r="BR28" s="459"/>
      <c r="BS28" s="464"/>
      <c r="BT28" s="469"/>
      <c r="BU28" s="469"/>
      <c r="BV28" s="469"/>
      <c r="BW28" s="469"/>
      <c r="BX28" s="356"/>
      <c r="BY28" s="459"/>
      <c r="BZ28" s="464"/>
      <c r="CA28" s="469"/>
      <c r="CB28" s="469"/>
      <c r="CC28" s="469"/>
      <c r="CD28" s="469"/>
      <c r="CE28" s="356"/>
      <c r="CF28" s="459"/>
      <c r="CG28" s="464"/>
      <c r="CH28" s="469"/>
      <c r="CI28" s="469"/>
      <c r="CJ28" s="469"/>
      <c r="CK28" s="469"/>
      <c r="CL28" s="356"/>
      <c r="CM28" s="459"/>
      <c r="CN28" s="464"/>
      <c r="CO28" s="474"/>
      <c r="CP28" s="474"/>
      <c r="CQ28" s="474"/>
      <c r="CR28" s="474"/>
      <c r="CS28" s="338"/>
      <c r="CT28" s="459"/>
    </row>
    <row r="29" spans="1:98" x14ac:dyDescent="0.2">
      <c r="A29" s="354" t="s">
        <v>3980</v>
      </c>
      <c r="B29" s="337"/>
      <c r="C29" s="337"/>
      <c r="D29" s="337"/>
      <c r="E29" s="337"/>
      <c r="F29" s="338"/>
      <c r="G29" s="459"/>
      <c r="H29" s="354" t="s">
        <v>3980</v>
      </c>
      <c r="I29" s="337"/>
      <c r="J29" s="337"/>
      <c r="K29" s="337"/>
      <c r="L29" s="337"/>
      <c r="M29" s="338"/>
      <c r="N29" s="459"/>
      <c r="O29" s="354" t="s">
        <v>3980</v>
      </c>
      <c r="P29" s="337"/>
      <c r="Q29" s="337"/>
      <c r="R29" s="337"/>
      <c r="S29" s="337"/>
      <c r="T29" s="338"/>
      <c r="U29" s="459"/>
      <c r="V29" s="354" t="s">
        <v>3980</v>
      </c>
      <c r="W29" s="364"/>
      <c r="X29" s="364"/>
      <c r="Y29" s="364"/>
      <c r="Z29" s="364"/>
      <c r="AA29" s="356"/>
      <c r="AB29" s="459"/>
      <c r="AC29" s="354" t="s">
        <v>3980</v>
      </c>
      <c r="AD29" s="364"/>
      <c r="AE29" s="364"/>
      <c r="AF29" s="364"/>
      <c r="AG29" s="364"/>
      <c r="AH29" s="356"/>
      <c r="AI29" s="459"/>
      <c r="AJ29" s="354" t="s">
        <v>3980</v>
      </c>
      <c r="AK29" s="337"/>
      <c r="AL29" s="337"/>
      <c r="AM29" s="337"/>
      <c r="AN29" s="337"/>
      <c r="AO29" s="338"/>
      <c r="AP29" s="459"/>
      <c r="AQ29" s="354" t="s">
        <v>3980</v>
      </c>
      <c r="AR29" s="364"/>
      <c r="AS29" s="364"/>
      <c r="AT29" s="364"/>
      <c r="AU29" s="364"/>
      <c r="AV29" s="356"/>
      <c r="AW29" s="459"/>
      <c r="AX29" s="354" t="s">
        <v>3980</v>
      </c>
      <c r="AY29" s="364"/>
      <c r="AZ29" s="364"/>
      <c r="BA29" s="364"/>
      <c r="BB29" s="364"/>
      <c r="BC29" s="356"/>
      <c r="BD29" s="459"/>
      <c r="BE29" s="354" t="s">
        <v>3980</v>
      </c>
      <c r="BF29" s="474"/>
      <c r="BG29" s="474"/>
      <c r="BH29" s="474"/>
      <c r="BI29" s="474"/>
      <c r="BJ29" s="338"/>
      <c r="BK29" s="459"/>
      <c r="BL29" s="464"/>
      <c r="BM29" s="469"/>
      <c r="BN29" s="469"/>
      <c r="BO29" s="469"/>
      <c r="BP29" s="469"/>
      <c r="BQ29" s="356"/>
      <c r="BR29" s="459"/>
      <c r="BS29" s="464"/>
      <c r="BT29" s="469"/>
      <c r="BU29" s="469"/>
      <c r="BV29" s="469"/>
      <c r="BW29" s="469"/>
      <c r="BX29" s="356"/>
      <c r="BY29" s="459"/>
      <c r="BZ29" s="464"/>
      <c r="CA29" s="469"/>
      <c r="CB29" s="469"/>
      <c r="CC29" s="469"/>
      <c r="CD29" s="469"/>
      <c r="CE29" s="356"/>
      <c r="CF29" s="459"/>
      <c r="CG29" s="464"/>
      <c r="CH29" s="469"/>
      <c r="CI29" s="469"/>
      <c r="CJ29" s="469"/>
      <c r="CK29" s="469"/>
      <c r="CL29" s="356"/>
      <c r="CM29" s="459"/>
      <c r="CN29" s="464"/>
      <c r="CO29" s="474"/>
      <c r="CP29" s="474"/>
      <c r="CQ29" s="474"/>
      <c r="CR29" s="474"/>
      <c r="CS29" s="338"/>
      <c r="CT29" s="459"/>
    </row>
    <row r="30" spans="1:98" x14ac:dyDescent="0.2">
      <c r="A30" s="354" t="s">
        <v>4738</v>
      </c>
      <c r="B30" s="337">
        <f t="shared" ref="B30:B41" si="113">ROUND(P30+I30,0)</f>
        <v>0</v>
      </c>
      <c r="C30" s="337">
        <f t="shared" ref="C30:C41" si="114">ROUND(Q30+J30,0)</f>
        <v>0</v>
      </c>
      <c r="D30" s="337">
        <f t="shared" ref="D30:D41" si="115">ROUND(R30+K30,0)</f>
        <v>0</v>
      </c>
      <c r="E30" s="337">
        <f t="shared" ref="E30:E41" si="116">ROUND(S30+L30,0)</f>
        <v>0</v>
      </c>
      <c r="F30" s="338">
        <f t="shared" ref="F30:F39" si="117">SUM(B30:E30)</f>
        <v>0</v>
      </c>
      <c r="G30" s="459"/>
      <c r="H30" s="354" t="s">
        <v>4738</v>
      </c>
      <c r="I30" s="467">
        <v>0</v>
      </c>
      <c r="J30" s="467">
        <v>0</v>
      </c>
      <c r="K30" s="467">
        <v>0</v>
      </c>
      <c r="L30" s="467">
        <v>0</v>
      </c>
      <c r="M30" s="338">
        <f t="shared" ref="M30:M41" si="118">SUM(I30:L30)</f>
        <v>0</v>
      </c>
      <c r="N30" s="459"/>
      <c r="O30" s="354" t="s">
        <v>4738</v>
      </c>
      <c r="P30" s="337">
        <f t="shared" ref="P30:P41" si="119">AK30-AD30+W30</f>
        <v>0</v>
      </c>
      <c r="Q30" s="337">
        <f t="shared" ref="Q30:Q41" si="120">AL30-AE30+X30</f>
        <v>0</v>
      </c>
      <c r="R30" s="337">
        <f t="shared" ref="R30:R41" si="121">AM30-AF30+Y30</f>
        <v>0</v>
      </c>
      <c r="S30" s="337">
        <f t="shared" ref="S30:S41" si="122">AN30-AG30+Z30</f>
        <v>0</v>
      </c>
      <c r="T30" s="338">
        <f t="shared" ref="T30:T39" si="123">SUM(P30:S30)</f>
        <v>0</v>
      </c>
      <c r="U30" s="459"/>
      <c r="V30" s="354" t="s">
        <v>4738</v>
      </c>
      <c r="W30" s="364">
        <f>'2012 FPSC Accruals'!C31*1</f>
        <v>0</v>
      </c>
      <c r="X30" s="364">
        <f>'2012 FPSC Accruals'!D31*1</f>
        <v>0</v>
      </c>
      <c r="Y30" s="364">
        <f>'2012 FPSC Accruals'!E31*1</f>
        <v>0</v>
      </c>
      <c r="Z30" s="364">
        <f>'2012 FPSC Accruals'!F31*1</f>
        <v>0</v>
      </c>
      <c r="AA30" s="356">
        <f t="shared" ref="AA30:AA41" si="124">SUM(W30:Z30)</f>
        <v>0</v>
      </c>
      <c r="AB30" s="459"/>
      <c r="AC30" s="354" t="s">
        <v>4738</v>
      </c>
      <c r="AD30" s="364">
        <v>0</v>
      </c>
      <c r="AE30" s="364">
        <v>0</v>
      </c>
      <c r="AF30" s="364">
        <v>0</v>
      </c>
      <c r="AG30" s="364">
        <v>0</v>
      </c>
      <c r="AH30" s="356">
        <f t="shared" ref="AH30:AH41" si="125">SUM(AD30:AG30)</f>
        <v>0</v>
      </c>
      <c r="AI30" s="459"/>
      <c r="AJ30" s="354" t="s">
        <v>4738</v>
      </c>
      <c r="AK30" s="337">
        <f t="shared" ref="AK30:AK41" si="126">ROUND(BF30-AY30+AR30,0)</f>
        <v>0</v>
      </c>
      <c r="AL30" s="337">
        <f t="shared" ref="AL30:AL41" si="127">ROUND(BG30-AZ30+AS30,0)</f>
        <v>0</v>
      </c>
      <c r="AM30" s="337">
        <f t="shared" ref="AM30:AM41" si="128">ROUND(BH30-BA30+AT30,0)</f>
        <v>0</v>
      </c>
      <c r="AN30" s="337">
        <f t="shared" ref="AN30:AN41" si="129">ROUND(BI30-BB30+AU30,0)</f>
        <v>0</v>
      </c>
      <c r="AO30" s="338">
        <f t="shared" ref="AO30:AO41" si="130">SUM(AK30:AN30)</f>
        <v>0</v>
      </c>
      <c r="AP30" s="459"/>
      <c r="AQ30" s="354" t="s">
        <v>4738</v>
      </c>
      <c r="AR30" s="364">
        <f>'2012 FPSC Accruals'!C31*9</f>
        <v>0</v>
      </c>
      <c r="AS30" s="364">
        <f>'2012 FPSC Accruals'!D31*9</f>
        <v>0</v>
      </c>
      <c r="AT30" s="364">
        <f>'2012 FPSC Accruals'!E31*9</f>
        <v>0</v>
      </c>
      <c r="AU30" s="364">
        <f>'2012 FPSC Accruals'!F31*9</f>
        <v>0</v>
      </c>
      <c r="AV30" s="356">
        <f t="shared" ref="AV30:AV39" si="131">SUM(AR30:AU30)</f>
        <v>0</v>
      </c>
      <c r="AW30" s="459"/>
      <c r="AX30" s="354" t="s">
        <v>4738</v>
      </c>
      <c r="AY30" s="364">
        <v>0</v>
      </c>
      <c r="AZ30" s="364">
        <v>0</v>
      </c>
      <c r="BA30" s="364">
        <v>0</v>
      </c>
      <c r="BB30" s="364">
        <v>0</v>
      </c>
      <c r="BC30" s="356">
        <f t="shared" ref="BC30:BC41" si="132">SUM(AY30:BB30)</f>
        <v>0</v>
      </c>
      <c r="BD30" s="459"/>
      <c r="BE30" s="354" t="s">
        <v>4738</v>
      </c>
      <c r="BF30" s="474"/>
      <c r="BG30" s="474"/>
      <c r="BH30" s="474"/>
      <c r="BI30" s="474"/>
      <c r="BJ30" s="338"/>
      <c r="BK30" s="459"/>
      <c r="BL30" s="464"/>
      <c r="BM30" s="469"/>
      <c r="BN30" s="469"/>
      <c r="BO30" s="469"/>
      <c r="BP30" s="469"/>
      <c r="BQ30" s="356"/>
      <c r="BR30" s="459"/>
      <c r="BS30" s="464"/>
      <c r="BT30" s="469"/>
      <c r="BU30" s="469"/>
      <c r="BV30" s="469"/>
      <c r="BW30" s="469"/>
      <c r="BX30" s="356"/>
      <c r="BY30" s="459"/>
      <c r="BZ30" s="464"/>
      <c r="CA30" s="469"/>
      <c r="CB30" s="469"/>
      <c r="CC30" s="469"/>
      <c r="CD30" s="469"/>
      <c r="CE30" s="356"/>
      <c r="CF30" s="459"/>
      <c r="CG30" s="464"/>
      <c r="CH30" s="469"/>
      <c r="CI30" s="469"/>
      <c r="CJ30" s="469"/>
      <c r="CK30" s="469"/>
      <c r="CL30" s="356"/>
      <c r="CM30" s="459"/>
      <c r="CN30" s="464"/>
      <c r="CO30" s="474"/>
      <c r="CP30" s="474"/>
      <c r="CQ30" s="474"/>
      <c r="CR30" s="474"/>
      <c r="CS30" s="338"/>
      <c r="CT30" s="459"/>
    </row>
    <row r="31" spans="1:98" x14ac:dyDescent="0.2">
      <c r="A31" s="464" t="s">
        <v>3982</v>
      </c>
      <c r="B31" s="337">
        <f t="shared" si="113"/>
        <v>0</v>
      </c>
      <c r="C31" s="337">
        <f t="shared" si="114"/>
        <v>0</v>
      </c>
      <c r="D31" s="337">
        <f t="shared" si="115"/>
        <v>0</v>
      </c>
      <c r="E31" s="337">
        <f t="shared" si="116"/>
        <v>0</v>
      </c>
      <c r="F31" s="338">
        <f t="shared" si="117"/>
        <v>0</v>
      </c>
      <c r="G31" s="459"/>
      <c r="H31" s="464" t="s">
        <v>3982</v>
      </c>
      <c r="I31" s="467">
        <v>0</v>
      </c>
      <c r="J31" s="467">
        <v>0</v>
      </c>
      <c r="K31" s="467">
        <v>0</v>
      </c>
      <c r="L31" s="467">
        <v>0</v>
      </c>
      <c r="M31" s="338">
        <f t="shared" si="118"/>
        <v>0</v>
      </c>
      <c r="N31" s="459"/>
      <c r="O31" s="464" t="s">
        <v>3982</v>
      </c>
      <c r="P31" s="337">
        <f t="shared" si="119"/>
        <v>0</v>
      </c>
      <c r="Q31" s="337">
        <f t="shared" si="120"/>
        <v>0</v>
      </c>
      <c r="R31" s="337">
        <f t="shared" si="121"/>
        <v>0</v>
      </c>
      <c r="S31" s="337">
        <f t="shared" si="122"/>
        <v>0</v>
      </c>
      <c r="T31" s="338">
        <f t="shared" si="123"/>
        <v>0</v>
      </c>
      <c r="U31" s="459"/>
      <c r="V31" s="464" t="s">
        <v>3982</v>
      </c>
      <c r="W31" s="364">
        <f>'2012 FPSC Accruals'!C32*1</f>
        <v>0</v>
      </c>
      <c r="X31" s="364">
        <f>'2012 FPSC Accruals'!D32*1</f>
        <v>0</v>
      </c>
      <c r="Y31" s="364">
        <f>'2012 FPSC Accruals'!E32*1</f>
        <v>0</v>
      </c>
      <c r="Z31" s="364">
        <f>'2012 FPSC Accruals'!F32*1</f>
        <v>0</v>
      </c>
      <c r="AA31" s="356">
        <f t="shared" si="124"/>
        <v>0</v>
      </c>
      <c r="AB31" s="459"/>
      <c r="AC31" s="464" t="s">
        <v>3982</v>
      </c>
      <c r="AD31" s="364">
        <v>0</v>
      </c>
      <c r="AE31" s="364">
        <v>0</v>
      </c>
      <c r="AF31" s="364">
        <v>0</v>
      </c>
      <c r="AG31" s="364">
        <v>0</v>
      </c>
      <c r="AH31" s="356">
        <f t="shared" si="125"/>
        <v>0</v>
      </c>
      <c r="AI31" s="459"/>
      <c r="AJ31" s="464" t="s">
        <v>3982</v>
      </c>
      <c r="AK31" s="337">
        <f t="shared" si="126"/>
        <v>0</v>
      </c>
      <c r="AL31" s="337">
        <f t="shared" si="127"/>
        <v>0</v>
      </c>
      <c r="AM31" s="337">
        <f t="shared" si="128"/>
        <v>0</v>
      </c>
      <c r="AN31" s="337">
        <f t="shared" si="129"/>
        <v>0</v>
      </c>
      <c r="AO31" s="338">
        <f t="shared" si="130"/>
        <v>0</v>
      </c>
      <c r="AP31" s="459"/>
      <c r="AQ31" s="464" t="s">
        <v>3982</v>
      </c>
      <c r="AR31" s="364">
        <f>'2012 FPSC Accruals'!C32*9</f>
        <v>0</v>
      </c>
      <c r="AS31" s="364">
        <f>'2012 FPSC Accruals'!D32*9</f>
        <v>0</v>
      </c>
      <c r="AT31" s="364">
        <f>'2012 FPSC Accruals'!E32*9</f>
        <v>0</v>
      </c>
      <c r="AU31" s="364">
        <f>'2012 FPSC Accruals'!F32*9</f>
        <v>0</v>
      </c>
      <c r="AV31" s="356">
        <f t="shared" si="131"/>
        <v>0</v>
      </c>
      <c r="AW31" s="459"/>
      <c r="AX31" s="464" t="s">
        <v>3982</v>
      </c>
      <c r="AY31" s="364">
        <v>0</v>
      </c>
      <c r="AZ31" s="364">
        <v>0</v>
      </c>
      <c r="BA31" s="364">
        <v>0</v>
      </c>
      <c r="BB31" s="364">
        <v>0</v>
      </c>
      <c r="BC31" s="356">
        <f t="shared" si="132"/>
        <v>0</v>
      </c>
      <c r="BD31" s="459"/>
      <c r="BE31" s="464" t="s">
        <v>3982</v>
      </c>
      <c r="BF31" s="474"/>
      <c r="BG31" s="474"/>
      <c r="BH31" s="474"/>
      <c r="BI31" s="474"/>
      <c r="BJ31" s="338"/>
      <c r="BK31" s="459"/>
      <c r="BL31" s="464"/>
      <c r="BM31" s="469"/>
      <c r="BN31" s="469"/>
      <c r="BO31" s="469"/>
      <c r="BP31" s="469"/>
      <c r="BQ31" s="356"/>
      <c r="BR31" s="459"/>
      <c r="BS31" s="464"/>
      <c r="BT31" s="469"/>
      <c r="BU31" s="469"/>
      <c r="BV31" s="469"/>
      <c r="BW31" s="469"/>
      <c r="BX31" s="356"/>
      <c r="BY31" s="459"/>
      <c r="BZ31" s="464"/>
      <c r="CA31" s="469"/>
      <c r="CB31" s="469"/>
      <c r="CC31" s="469"/>
      <c r="CD31" s="469"/>
      <c r="CE31" s="356"/>
      <c r="CF31" s="459"/>
      <c r="CG31" s="464"/>
      <c r="CH31" s="469"/>
      <c r="CI31" s="469"/>
      <c r="CJ31" s="469"/>
      <c r="CK31" s="469"/>
      <c r="CL31" s="356"/>
      <c r="CM31" s="459"/>
      <c r="CN31" s="464"/>
      <c r="CO31" s="474"/>
      <c r="CP31" s="474"/>
      <c r="CQ31" s="474"/>
      <c r="CR31" s="474"/>
      <c r="CS31" s="338"/>
      <c r="CT31" s="459"/>
    </row>
    <row r="32" spans="1:98" x14ac:dyDescent="0.2">
      <c r="A32" s="354" t="s">
        <v>4737</v>
      </c>
      <c r="B32" s="337">
        <f t="shared" si="113"/>
        <v>0</v>
      </c>
      <c r="C32" s="337">
        <f t="shared" si="114"/>
        <v>0</v>
      </c>
      <c r="D32" s="337">
        <f t="shared" si="115"/>
        <v>0</v>
      </c>
      <c r="E32" s="337">
        <f t="shared" si="116"/>
        <v>0</v>
      </c>
      <c r="F32" s="338">
        <f t="shared" si="117"/>
        <v>0</v>
      </c>
      <c r="G32" s="459"/>
      <c r="H32" s="354" t="s">
        <v>4737</v>
      </c>
      <c r="I32" s="467">
        <v>0</v>
      </c>
      <c r="J32" s="467">
        <v>0</v>
      </c>
      <c r="K32" s="467">
        <v>0</v>
      </c>
      <c r="L32" s="467">
        <v>0</v>
      </c>
      <c r="M32" s="338">
        <f t="shared" si="118"/>
        <v>0</v>
      </c>
      <c r="N32" s="459"/>
      <c r="O32" s="354" t="s">
        <v>4737</v>
      </c>
      <c r="P32" s="337">
        <f t="shared" si="119"/>
        <v>0</v>
      </c>
      <c r="Q32" s="337">
        <f t="shared" si="120"/>
        <v>0</v>
      </c>
      <c r="R32" s="337">
        <f t="shared" si="121"/>
        <v>0</v>
      </c>
      <c r="S32" s="337">
        <f t="shared" si="122"/>
        <v>0</v>
      </c>
      <c r="T32" s="338">
        <f t="shared" si="123"/>
        <v>0</v>
      </c>
      <c r="U32" s="459"/>
      <c r="V32" s="354" t="s">
        <v>4737</v>
      </c>
      <c r="W32" s="364">
        <f>'2012 FPSC Accruals'!C33*1</f>
        <v>0</v>
      </c>
      <c r="X32" s="364">
        <f>'2012 FPSC Accruals'!D33*1</f>
        <v>0</v>
      </c>
      <c r="Y32" s="364">
        <f>'2012 FPSC Accruals'!E33*1</f>
        <v>0</v>
      </c>
      <c r="Z32" s="364">
        <f>'2012 FPSC Accruals'!F33*1</f>
        <v>0</v>
      </c>
      <c r="AA32" s="356">
        <f t="shared" si="124"/>
        <v>0</v>
      </c>
      <c r="AB32" s="459"/>
      <c r="AC32" s="354" t="s">
        <v>4737</v>
      </c>
      <c r="AD32" s="364">
        <v>0</v>
      </c>
      <c r="AE32" s="364">
        <v>0</v>
      </c>
      <c r="AF32" s="364">
        <v>0</v>
      </c>
      <c r="AG32" s="364">
        <v>0</v>
      </c>
      <c r="AH32" s="356">
        <f t="shared" si="125"/>
        <v>0</v>
      </c>
      <c r="AI32" s="459"/>
      <c r="AJ32" s="354" t="s">
        <v>4737</v>
      </c>
      <c r="AK32" s="337">
        <f t="shared" si="126"/>
        <v>0</v>
      </c>
      <c r="AL32" s="337">
        <f t="shared" si="127"/>
        <v>0</v>
      </c>
      <c r="AM32" s="337">
        <f t="shared" si="128"/>
        <v>0</v>
      </c>
      <c r="AN32" s="337">
        <f t="shared" si="129"/>
        <v>0</v>
      </c>
      <c r="AO32" s="338">
        <f t="shared" si="130"/>
        <v>0</v>
      </c>
      <c r="AP32" s="459"/>
      <c r="AQ32" s="354" t="s">
        <v>4737</v>
      </c>
      <c r="AR32" s="364">
        <f>'2012 FPSC Accruals'!C33*9</f>
        <v>0</v>
      </c>
      <c r="AS32" s="364">
        <f>'2012 FPSC Accruals'!D33*9</f>
        <v>0</v>
      </c>
      <c r="AT32" s="364">
        <f>'2012 FPSC Accruals'!E33*9</f>
        <v>0</v>
      </c>
      <c r="AU32" s="364">
        <f>'2012 FPSC Accruals'!F33*9</f>
        <v>0</v>
      </c>
      <c r="AV32" s="356">
        <f t="shared" si="131"/>
        <v>0</v>
      </c>
      <c r="AW32" s="459"/>
      <c r="AX32" s="354" t="s">
        <v>4737</v>
      </c>
      <c r="AY32" s="364">
        <v>0</v>
      </c>
      <c r="AZ32" s="364">
        <v>0</v>
      </c>
      <c r="BA32" s="364">
        <v>0</v>
      </c>
      <c r="BB32" s="364">
        <v>0</v>
      </c>
      <c r="BC32" s="356">
        <f t="shared" si="132"/>
        <v>0</v>
      </c>
      <c r="BD32" s="459"/>
      <c r="BE32" s="354" t="s">
        <v>4737</v>
      </c>
      <c r="BF32" s="474"/>
      <c r="BG32" s="474"/>
      <c r="BH32" s="474"/>
      <c r="BI32" s="474"/>
      <c r="BJ32" s="338"/>
      <c r="BK32" s="459"/>
      <c r="BL32" s="464"/>
      <c r="BM32" s="469"/>
      <c r="BN32" s="469"/>
      <c r="BO32" s="469"/>
      <c r="BP32" s="469"/>
      <c r="BQ32" s="356"/>
      <c r="BR32" s="459"/>
      <c r="BS32" s="464"/>
      <c r="BT32" s="469"/>
      <c r="BU32" s="469"/>
      <c r="BV32" s="469"/>
      <c r="BW32" s="469"/>
      <c r="BX32" s="356"/>
      <c r="BY32" s="459"/>
      <c r="BZ32" s="464"/>
      <c r="CA32" s="469"/>
      <c r="CB32" s="469"/>
      <c r="CC32" s="469"/>
      <c r="CD32" s="469"/>
      <c r="CE32" s="356"/>
      <c r="CF32" s="459"/>
      <c r="CG32" s="464"/>
      <c r="CH32" s="469"/>
      <c r="CI32" s="469"/>
      <c r="CJ32" s="469"/>
      <c r="CK32" s="469"/>
      <c r="CL32" s="356"/>
      <c r="CM32" s="459"/>
      <c r="CN32" s="464"/>
      <c r="CO32" s="474"/>
      <c r="CP32" s="474"/>
      <c r="CQ32" s="474"/>
      <c r="CR32" s="474"/>
      <c r="CS32" s="338"/>
      <c r="CT32" s="459"/>
    </row>
    <row r="33" spans="1:98" x14ac:dyDescent="0.2">
      <c r="A33" s="464" t="s">
        <v>3984</v>
      </c>
      <c r="B33" s="337">
        <f t="shared" si="113"/>
        <v>0</v>
      </c>
      <c r="C33" s="337">
        <f t="shared" si="114"/>
        <v>0</v>
      </c>
      <c r="D33" s="337">
        <f t="shared" si="115"/>
        <v>0</v>
      </c>
      <c r="E33" s="337">
        <f t="shared" si="116"/>
        <v>0</v>
      </c>
      <c r="F33" s="338">
        <f t="shared" si="117"/>
        <v>0</v>
      </c>
      <c r="G33" s="459"/>
      <c r="H33" s="464" t="s">
        <v>3984</v>
      </c>
      <c r="I33" s="467">
        <v>0</v>
      </c>
      <c r="J33" s="467">
        <v>0</v>
      </c>
      <c r="K33" s="467">
        <v>0</v>
      </c>
      <c r="L33" s="467">
        <v>0</v>
      </c>
      <c r="M33" s="338">
        <f t="shared" si="118"/>
        <v>0</v>
      </c>
      <c r="N33" s="459"/>
      <c r="O33" s="464" t="s">
        <v>3984</v>
      </c>
      <c r="P33" s="337">
        <f t="shared" si="119"/>
        <v>0</v>
      </c>
      <c r="Q33" s="337">
        <f t="shared" si="120"/>
        <v>0</v>
      </c>
      <c r="R33" s="337">
        <f t="shared" si="121"/>
        <v>0</v>
      </c>
      <c r="S33" s="337">
        <f t="shared" si="122"/>
        <v>0</v>
      </c>
      <c r="T33" s="338">
        <f t="shared" si="123"/>
        <v>0</v>
      </c>
      <c r="U33" s="459"/>
      <c r="V33" s="464" t="s">
        <v>3984</v>
      </c>
      <c r="W33" s="364">
        <f>'2012 FPSC Accruals'!C34*1</f>
        <v>0</v>
      </c>
      <c r="X33" s="364">
        <f>'2012 FPSC Accruals'!D34*1</f>
        <v>0</v>
      </c>
      <c r="Y33" s="364">
        <f>'2012 FPSC Accruals'!E34*1</f>
        <v>0</v>
      </c>
      <c r="Z33" s="364">
        <f>'2012 FPSC Accruals'!F34*1</f>
        <v>0</v>
      </c>
      <c r="AA33" s="356">
        <f t="shared" si="124"/>
        <v>0</v>
      </c>
      <c r="AB33" s="459"/>
      <c r="AC33" s="464" t="s">
        <v>3984</v>
      </c>
      <c r="AD33" s="364">
        <v>0</v>
      </c>
      <c r="AE33" s="364">
        <v>0</v>
      </c>
      <c r="AF33" s="364">
        <v>0</v>
      </c>
      <c r="AG33" s="364">
        <v>0</v>
      </c>
      <c r="AH33" s="356">
        <f t="shared" si="125"/>
        <v>0</v>
      </c>
      <c r="AI33" s="459"/>
      <c r="AJ33" s="464" t="s">
        <v>3984</v>
      </c>
      <c r="AK33" s="337">
        <f t="shared" si="126"/>
        <v>0</v>
      </c>
      <c r="AL33" s="337">
        <f t="shared" si="127"/>
        <v>0</v>
      </c>
      <c r="AM33" s="337">
        <f t="shared" si="128"/>
        <v>0</v>
      </c>
      <c r="AN33" s="337">
        <f t="shared" si="129"/>
        <v>0</v>
      </c>
      <c r="AO33" s="338">
        <f t="shared" si="130"/>
        <v>0</v>
      </c>
      <c r="AP33" s="459"/>
      <c r="AQ33" s="464" t="s">
        <v>3984</v>
      </c>
      <c r="AR33" s="364">
        <f>'2012 FPSC Accruals'!C34*9</f>
        <v>0</v>
      </c>
      <c r="AS33" s="364">
        <f>'2012 FPSC Accruals'!D34*9</f>
        <v>0</v>
      </c>
      <c r="AT33" s="364">
        <f>'2012 FPSC Accruals'!E34*9</f>
        <v>0</v>
      </c>
      <c r="AU33" s="364">
        <f>'2012 FPSC Accruals'!F34*9</f>
        <v>0</v>
      </c>
      <c r="AV33" s="356">
        <f t="shared" si="131"/>
        <v>0</v>
      </c>
      <c r="AW33" s="459"/>
      <c r="AX33" s="464" t="s">
        <v>3984</v>
      </c>
      <c r="AY33" s="364">
        <v>0</v>
      </c>
      <c r="AZ33" s="364">
        <v>0</v>
      </c>
      <c r="BA33" s="364">
        <v>0</v>
      </c>
      <c r="BB33" s="364">
        <v>0</v>
      </c>
      <c r="BC33" s="356">
        <f t="shared" si="132"/>
        <v>0</v>
      </c>
      <c r="BD33" s="459"/>
      <c r="BE33" s="464" t="s">
        <v>3984</v>
      </c>
      <c r="BF33" s="474"/>
      <c r="BG33" s="474"/>
      <c r="BH33" s="474"/>
      <c r="BI33" s="474"/>
      <c r="BJ33" s="338"/>
      <c r="BK33" s="459"/>
      <c r="BL33" s="464"/>
      <c r="BM33" s="469"/>
      <c r="BN33" s="469"/>
      <c r="BO33" s="469"/>
      <c r="BP33" s="469"/>
      <c r="BQ33" s="356"/>
      <c r="BR33" s="459"/>
      <c r="BS33" s="464"/>
      <c r="BT33" s="469"/>
      <c r="BU33" s="469"/>
      <c r="BV33" s="469"/>
      <c r="BW33" s="469"/>
      <c r="BX33" s="356"/>
      <c r="BY33" s="459"/>
      <c r="BZ33" s="464"/>
      <c r="CA33" s="469"/>
      <c r="CB33" s="469"/>
      <c r="CC33" s="469"/>
      <c r="CD33" s="469"/>
      <c r="CE33" s="356"/>
      <c r="CF33" s="459"/>
      <c r="CG33" s="464"/>
      <c r="CH33" s="469"/>
      <c r="CI33" s="469"/>
      <c r="CJ33" s="469"/>
      <c r="CK33" s="469"/>
      <c r="CL33" s="356"/>
      <c r="CM33" s="459"/>
      <c r="CN33" s="464"/>
      <c r="CO33" s="474"/>
      <c r="CP33" s="474"/>
      <c r="CQ33" s="474"/>
      <c r="CR33" s="474"/>
      <c r="CS33" s="338"/>
      <c r="CT33" s="459"/>
    </row>
    <row r="34" spans="1:98" x14ac:dyDescent="0.2">
      <c r="A34" s="464" t="s">
        <v>3985</v>
      </c>
      <c r="B34" s="337">
        <f t="shared" si="113"/>
        <v>0</v>
      </c>
      <c r="C34" s="337">
        <f t="shared" si="114"/>
        <v>0</v>
      </c>
      <c r="D34" s="337">
        <f t="shared" si="115"/>
        <v>0</v>
      </c>
      <c r="E34" s="337">
        <f t="shared" si="116"/>
        <v>0</v>
      </c>
      <c r="F34" s="338">
        <f t="shared" si="117"/>
        <v>0</v>
      </c>
      <c r="G34" s="459"/>
      <c r="H34" s="464" t="s">
        <v>3985</v>
      </c>
      <c r="I34" s="467">
        <v>0</v>
      </c>
      <c r="J34" s="467">
        <v>0</v>
      </c>
      <c r="K34" s="467">
        <v>0</v>
      </c>
      <c r="L34" s="467">
        <v>0</v>
      </c>
      <c r="M34" s="338">
        <f t="shared" si="118"/>
        <v>0</v>
      </c>
      <c r="N34" s="459"/>
      <c r="O34" s="464" t="s">
        <v>3985</v>
      </c>
      <c r="P34" s="337">
        <f t="shared" si="119"/>
        <v>0</v>
      </c>
      <c r="Q34" s="337">
        <f t="shared" si="120"/>
        <v>0</v>
      </c>
      <c r="R34" s="337">
        <f t="shared" si="121"/>
        <v>0</v>
      </c>
      <c r="S34" s="337">
        <f t="shared" si="122"/>
        <v>0</v>
      </c>
      <c r="T34" s="338">
        <f t="shared" si="123"/>
        <v>0</v>
      </c>
      <c r="U34" s="459"/>
      <c r="V34" s="464" t="s">
        <v>3985</v>
      </c>
      <c r="W34" s="364">
        <f>'2012 FPSC Accruals'!C35*1</f>
        <v>0</v>
      </c>
      <c r="X34" s="364">
        <f>'2012 FPSC Accruals'!D35*1</f>
        <v>0</v>
      </c>
      <c r="Y34" s="364">
        <f>'2012 FPSC Accruals'!E35*1</f>
        <v>0</v>
      </c>
      <c r="Z34" s="364">
        <f>'2012 FPSC Accruals'!F35*1</f>
        <v>0</v>
      </c>
      <c r="AA34" s="356">
        <f t="shared" si="124"/>
        <v>0</v>
      </c>
      <c r="AB34" s="459"/>
      <c r="AC34" s="464" t="s">
        <v>3985</v>
      </c>
      <c r="AD34" s="364">
        <v>0</v>
      </c>
      <c r="AE34" s="364">
        <v>0</v>
      </c>
      <c r="AF34" s="364">
        <v>0</v>
      </c>
      <c r="AG34" s="364">
        <v>0</v>
      </c>
      <c r="AH34" s="356">
        <f t="shared" si="125"/>
        <v>0</v>
      </c>
      <c r="AI34" s="459"/>
      <c r="AJ34" s="464" t="s">
        <v>3985</v>
      </c>
      <c r="AK34" s="337">
        <f t="shared" si="126"/>
        <v>0</v>
      </c>
      <c r="AL34" s="337">
        <f t="shared" si="127"/>
        <v>0</v>
      </c>
      <c r="AM34" s="337">
        <f t="shared" si="128"/>
        <v>0</v>
      </c>
      <c r="AN34" s="337">
        <f t="shared" si="129"/>
        <v>0</v>
      </c>
      <c r="AO34" s="338">
        <f t="shared" si="130"/>
        <v>0</v>
      </c>
      <c r="AP34" s="459"/>
      <c r="AQ34" s="464" t="s">
        <v>3985</v>
      </c>
      <c r="AR34" s="364">
        <f>'2012 FPSC Accruals'!C35*9</f>
        <v>0</v>
      </c>
      <c r="AS34" s="364">
        <f>'2012 FPSC Accruals'!D35*9</f>
        <v>0</v>
      </c>
      <c r="AT34" s="364">
        <f>'2012 FPSC Accruals'!E35*9</f>
        <v>0</v>
      </c>
      <c r="AU34" s="364">
        <f>'2012 FPSC Accruals'!F35*9</f>
        <v>0</v>
      </c>
      <c r="AV34" s="356">
        <f t="shared" si="131"/>
        <v>0</v>
      </c>
      <c r="AW34" s="459"/>
      <c r="AX34" s="464" t="s">
        <v>3985</v>
      </c>
      <c r="AY34" s="364">
        <v>0</v>
      </c>
      <c r="AZ34" s="364">
        <v>0</v>
      </c>
      <c r="BA34" s="364">
        <v>0</v>
      </c>
      <c r="BB34" s="364">
        <v>0</v>
      </c>
      <c r="BC34" s="356">
        <f t="shared" si="132"/>
        <v>0</v>
      </c>
      <c r="BD34" s="459"/>
      <c r="BE34" s="464" t="s">
        <v>3985</v>
      </c>
      <c r="BF34" s="474"/>
      <c r="BG34" s="474"/>
      <c r="BH34" s="474"/>
      <c r="BI34" s="474"/>
      <c r="BJ34" s="338"/>
      <c r="BK34" s="459"/>
      <c r="BL34" s="464"/>
      <c r="BM34" s="469"/>
      <c r="BN34" s="469"/>
      <c r="BO34" s="469"/>
      <c r="BP34" s="469"/>
      <c r="BQ34" s="356"/>
      <c r="BR34" s="459"/>
      <c r="BS34" s="464"/>
      <c r="BT34" s="469"/>
      <c r="BU34" s="469"/>
      <c r="BV34" s="469"/>
      <c r="BW34" s="469"/>
      <c r="BX34" s="356"/>
      <c r="BY34" s="459"/>
      <c r="BZ34" s="464"/>
      <c r="CA34" s="469"/>
      <c r="CB34" s="469"/>
      <c r="CC34" s="469"/>
      <c r="CD34" s="469"/>
      <c r="CE34" s="356"/>
      <c r="CF34" s="459"/>
      <c r="CG34" s="464"/>
      <c r="CH34" s="469"/>
      <c r="CI34" s="469"/>
      <c r="CJ34" s="469"/>
      <c r="CK34" s="469"/>
      <c r="CL34" s="356"/>
      <c r="CM34" s="459"/>
      <c r="CN34" s="464"/>
      <c r="CO34" s="474"/>
      <c r="CP34" s="474"/>
      <c r="CQ34" s="474"/>
      <c r="CR34" s="474"/>
      <c r="CS34" s="338"/>
      <c r="CT34" s="459"/>
    </row>
    <row r="35" spans="1:98" x14ac:dyDescent="0.2">
      <c r="A35" s="464" t="s">
        <v>3986</v>
      </c>
      <c r="B35" s="337">
        <f t="shared" si="113"/>
        <v>0</v>
      </c>
      <c r="C35" s="337">
        <f t="shared" si="114"/>
        <v>0</v>
      </c>
      <c r="D35" s="337">
        <f t="shared" si="115"/>
        <v>0</v>
      </c>
      <c r="E35" s="337">
        <f t="shared" si="116"/>
        <v>0</v>
      </c>
      <c r="F35" s="338">
        <f t="shared" si="117"/>
        <v>0</v>
      </c>
      <c r="G35" s="459"/>
      <c r="H35" s="464" t="s">
        <v>3986</v>
      </c>
      <c r="I35" s="467">
        <v>0</v>
      </c>
      <c r="J35" s="467">
        <v>0</v>
      </c>
      <c r="K35" s="467">
        <v>0</v>
      </c>
      <c r="L35" s="467">
        <v>0</v>
      </c>
      <c r="M35" s="338">
        <f t="shared" si="118"/>
        <v>0</v>
      </c>
      <c r="N35" s="459"/>
      <c r="O35" s="464" t="s">
        <v>3986</v>
      </c>
      <c r="P35" s="337">
        <f t="shared" si="119"/>
        <v>0</v>
      </c>
      <c r="Q35" s="337">
        <f t="shared" si="120"/>
        <v>0</v>
      </c>
      <c r="R35" s="337">
        <f t="shared" si="121"/>
        <v>0</v>
      </c>
      <c r="S35" s="337">
        <f t="shared" si="122"/>
        <v>0</v>
      </c>
      <c r="T35" s="338">
        <f t="shared" si="123"/>
        <v>0</v>
      </c>
      <c r="U35" s="459"/>
      <c r="V35" s="464" t="s">
        <v>3986</v>
      </c>
      <c r="W35" s="364">
        <f>'2012 FPSC Accruals'!C36*1</f>
        <v>0</v>
      </c>
      <c r="X35" s="364">
        <f>'2012 FPSC Accruals'!D36*1</f>
        <v>0</v>
      </c>
      <c r="Y35" s="364">
        <f>'2012 FPSC Accruals'!E36*1</f>
        <v>0</v>
      </c>
      <c r="Z35" s="364">
        <f>'2012 FPSC Accruals'!F36*1</f>
        <v>0</v>
      </c>
      <c r="AA35" s="356">
        <f t="shared" si="124"/>
        <v>0</v>
      </c>
      <c r="AB35" s="459"/>
      <c r="AC35" s="464" t="s">
        <v>3986</v>
      </c>
      <c r="AD35" s="364">
        <v>0</v>
      </c>
      <c r="AE35" s="364">
        <v>0</v>
      </c>
      <c r="AF35" s="364">
        <v>0</v>
      </c>
      <c r="AG35" s="364">
        <v>0</v>
      </c>
      <c r="AH35" s="356">
        <f t="shared" si="125"/>
        <v>0</v>
      </c>
      <c r="AI35" s="459"/>
      <c r="AJ35" s="464" t="s">
        <v>3986</v>
      </c>
      <c r="AK35" s="337">
        <f t="shared" si="126"/>
        <v>0</v>
      </c>
      <c r="AL35" s="337">
        <f t="shared" si="127"/>
        <v>0</v>
      </c>
      <c r="AM35" s="337">
        <f t="shared" si="128"/>
        <v>0</v>
      </c>
      <c r="AN35" s="337">
        <f t="shared" si="129"/>
        <v>0</v>
      </c>
      <c r="AO35" s="338">
        <f t="shared" si="130"/>
        <v>0</v>
      </c>
      <c r="AP35" s="459"/>
      <c r="AQ35" s="464" t="s">
        <v>3986</v>
      </c>
      <c r="AR35" s="364">
        <f>'2012 FPSC Accruals'!C36*9</f>
        <v>0</v>
      </c>
      <c r="AS35" s="364">
        <f>'2012 FPSC Accruals'!D36*9</f>
        <v>0</v>
      </c>
      <c r="AT35" s="364">
        <f>'2012 FPSC Accruals'!E36*9</f>
        <v>0</v>
      </c>
      <c r="AU35" s="364">
        <f>'2012 FPSC Accruals'!F36*9</f>
        <v>0</v>
      </c>
      <c r="AV35" s="356">
        <f t="shared" si="131"/>
        <v>0</v>
      </c>
      <c r="AW35" s="459"/>
      <c r="AX35" s="464" t="s">
        <v>3986</v>
      </c>
      <c r="AY35" s="364">
        <v>0</v>
      </c>
      <c r="AZ35" s="364">
        <v>0</v>
      </c>
      <c r="BA35" s="364">
        <v>0</v>
      </c>
      <c r="BB35" s="364">
        <v>0</v>
      </c>
      <c r="BC35" s="356">
        <f t="shared" si="132"/>
        <v>0</v>
      </c>
      <c r="BD35" s="459"/>
      <c r="BE35" s="464" t="s">
        <v>3986</v>
      </c>
      <c r="BF35" s="474"/>
      <c r="BG35" s="474"/>
      <c r="BH35" s="474"/>
      <c r="BI35" s="474"/>
      <c r="BJ35" s="338"/>
      <c r="BK35" s="459"/>
      <c r="BL35" s="464"/>
      <c r="BM35" s="469"/>
      <c r="BN35" s="469"/>
      <c r="BO35" s="469"/>
      <c r="BP35" s="469"/>
      <c r="BQ35" s="356"/>
      <c r="BR35" s="459"/>
      <c r="BS35" s="464"/>
      <c r="BT35" s="469"/>
      <c r="BU35" s="469"/>
      <c r="BV35" s="469"/>
      <c r="BW35" s="469"/>
      <c r="BX35" s="356"/>
      <c r="BY35" s="459"/>
      <c r="BZ35" s="464"/>
      <c r="CA35" s="469"/>
      <c r="CB35" s="469"/>
      <c r="CC35" s="469"/>
      <c r="CD35" s="469"/>
      <c r="CE35" s="356"/>
      <c r="CF35" s="459"/>
      <c r="CG35" s="464"/>
      <c r="CH35" s="469"/>
      <c r="CI35" s="469"/>
      <c r="CJ35" s="469"/>
      <c r="CK35" s="469"/>
      <c r="CL35" s="356"/>
      <c r="CM35" s="459"/>
      <c r="CN35" s="464"/>
      <c r="CO35" s="474"/>
      <c r="CP35" s="474"/>
      <c r="CQ35" s="474"/>
      <c r="CR35" s="474"/>
      <c r="CS35" s="338"/>
      <c r="CT35" s="459"/>
    </row>
    <row r="36" spans="1:98" x14ac:dyDescent="0.2">
      <c r="A36" s="464" t="s">
        <v>3987</v>
      </c>
      <c r="B36" s="337">
        <f t="shared" si="113"/>
        <v>0</v>
      </c>
      <c r="C36" s="337">
        <f t="shared" si="114"/>
        <v>0</v>
      </c>
      <c r="D36" s="337">
        <f t="shared" si="115"/>
        <v>0</v>
      </c>
      <c r="E36" s="337">
        <f t="shared" si="116"/>
        <v>0</v>
      </c>
      <c r="F36" s="338">
        <f t="shared" si="117"/>
        <v>0</v>
      </c>
      <c r="G36" s="459"/>
      <c r="H36" s="464" t="s">
        <v>3987</v>
      </c>
      <c r="I36" s="467">
        <v>0</v>
      </c>
      <c r="J36" s="467">
        <v>0</v>
      </c>
      <c r="K36" s="467">
        <v>0</v>
      </c>
      <c r="L36" s="467">
        <v>0</v>
      </c>
      <c r="M36" s="338">
        <f t="shared" si="118"/>
        <v>0</v>
      </c>
      <c r="N36" s="459"/>
      <c r="O36" s="464" t="s">
        <v>3987</v>
      </c>
      <c r="P36" s="337">
        <f t="shared" si="119"/>
        <v>0</v>
      </c>
      <c r="Q36" s="337">
        <f t="shared" si="120"/>
        <v>0</v>
      </c>
      <c r="R36" s="337">
        <f t="shared" si="121"/>
        <v>0</v>
      </c>
      <c r="S36" s="337">
        <f t="shared" si="122"/>
        <v>0</v>
      </c>
      <c r="T36" s="338">
        <f t="shared" si="123"/>
        <v>0</v>
      </c>
      <c r="U36" s="459"/>
      <c r="V36" s="464" t="s">
        <v>3987</v>
      </c>
      <c r="W36" s="364">
        <f>'2012 FPSC Accruals'!C37*1</f>
        <v>0</v>
      </c>
      <c r="X36" s="364">
        <f>'2012 FPSC Accruals'!D37*1</f>
        <v>0</v>
      </c>
      <c r="Y36" s="364">
        <f>'2012 FPSC Accruals'!E37*1</f>
        <v>0</v>
      </c>
      <c r="Z36" s="364">
        <f>'2012 FPSC Accruals'!F37*1</f>
        <v>0</v>
      </c>
      <c r="AA36" s="356">
        <f t="shared" si="124"/>
        <v>0</v>
      </c>
      <c r="AB36" s="459"/>
      <c r="AC36" s="464" t="s">
        <v>3987</v>
      </c>
      <c r="AD36" s="364">
        <v>0</v>
      </c>
      <c r="AE36" s="364">
        <v>0</v>
      </c>
      <c r="AF36" s="364">
        <v>0</v>
      </c>
      <c r="AG36" s="364">
        <v>0</v>
      </c>
      <c r="AH36" s="356">
        <f t="shared" si="125"/>
        <v>0</v>
      </c>
      <c r="AI36" s="459"/>
      <c r="AJ36" s="464" t="s">
        <v>3987</v>
      </c>
      <c r="AK36" s="337">
        <f t="shared" si="126"/>
        <v>0</v>
      </c>
      <c r="AL36" s="337">
        <f t="shared" si="127"/>
        <v>0</v>
      </c>
      <c r="AM36" s="337">
        <f t="shared" si="128"/>
        <v>0</v>
      </c>
      <c r="AN36" s="337">
        <f t="shared" si="129"/>
        <v>0</v>
      </c>
      <c r="AO36" s="338">
        <f t="shared" si="130"/>
        <v>0</v>
      </c>
      <c r="AP36" s="459"/>
      <c r="AQ36" s="464" t="s">
        <v>3987</v>
      </c>
      <c r="AR36" s="364">
        <f>'2012 FPSC Accruals'!C37*9</f>
        <v>0</v>
      </c>
      <c r="AS36" s="364">
        <f>'2012 FPSC Accruals'!D37*9</f>
        <v>0</v>
      </c>
      <c r="AT36" s="364">
        <f>'2012 FPSC Accruals'!E37*9</f>
        <v>0</v>
      </c>
      <c r="AU36" s="364">
        <f>'2012 FPSC Accruals'!F37*9</f>
        <v>0</v>
      </c>
      <c r="AV36" s="356">
        <f t="shared" si="131"/>
        <v>0</v>
      </c>
      <c r="AW36" s="459"/>
      <c r="AX36" s="464" t="s">
        <v>3987</v>
      </c>
      <c r="AY36" s="364">
        <v>0</v>
      </c>
      <c r="AZ36" s="364">
        <v>0</v>
      </c>
      <c r="BA36" s="364">
        <v>0</v>
      </c>
      <c r="BB36" s="364">
        <v>0</v>
      </c>
      <c r="BC36" s="356">
        <f t="shared" si="132"/>
        <v>0</v>
      </c>
      <c r="BD36" s="459"/>
      <c r="BE36" s="464" t="s">
        <v>3987</v>
      </c>
      <c r="BF36" s="474"/>
      <c r="BG36" s="474"/>
      <c r="BH36" s="474"/>
      <c r="BI36" s="474"/>
      <c r="BJ36" s="338"/>
      <c r="BK36" s="459"/>
      <c r="BL36" s="464"/>
      <c r="BM36" s="469"/>
      <c r="BN36" s="469"/>
      <c r="BO36" s="469"/>
      <c r="BP36" s="469"/>
      <c r="BQ36" s="356"/>
      <c r="BR36" s="459"/>
      <c r="BS36" s="464"/>
      <c r="BT36" s="469"/>
      <c r="BU36" s="469"/>
      <c r="BV36" s="469"/>
      <c r="BW36" s="469"/>
      <c r="BX36" s="356"/>
      <c r="BY36" s="459"/>
      <c r="BZ36" s="464"/>
      <c r="CA36" s="469"/>
      <c r="CB36" s="469"/>
      <c r="CC36" s="469"/>
      <c r="CD36" s="469"/>
      <c r="CE36" s="356"/>
      <c r="CF36" s="459"/>
      <c r="CG36" s="464"/>
      <c r="CH36" s="469"/>
      <c r="CI36" s="469"/>
      <c r="CJ36" s="469"/>
      <c r="CK36" s="469"/>
      <c r="CL36" s="356"/>
      <c r="CM36" s="459"/>
      <c r="CN36" s="464"/>
      <c r="CO36" s="474"/>
      <c r="CP36" s="474"/>
      <c r="CQ36" s="474"/>
      <c r="CR36" s="474"/>
      <c r="CS36" s="338"/>
      <c r="CT36" s="459"/>
    </row>
    <row r="37" spans="1:98" x14ac:dyDescent="0.2">
      <c r="A37" s="464" t="s">
        <v>3988</v>
      </c>
      <c r="B37" s="337">
        <f t="shared" si="113"/>
        <v>0</v>
      </c>
      <c r="C37" s="337">
        <f t="shared" si="114"/>
        <v>0</v>
      </c>
      <c r="D37" s="337">
        <f t="shared" si="115"/>
        <v>0</v>
      </c>
      <c r="E37" s="337">
        <f t="shared" si="116"/>
        <v>0</v>
      </c>
      <c r="F37" s="338">
        <f t="shared" si="117"/>
        <v>0</v>
      </c>
      <c r="G37" s="459"/>
      <c r="H37" s="464" t="s">
        <v>3988</v>
      </c>
      <c r="I37" s="467">
        <v>0</v>
      </c>
      <c r="J37" s="467">
        <v>0</v>
      </c>
      <c r="K37" s="467">
        <v>0</v>
      </c>
      <c r="L37" s="467">
        <v>0</v>
      </c>
      <c r="M37" s="338">
        <f t="shared" si="118"/>
        <v>0</v>
      </c>
      <c r="N37" s="459"/>
      <c r="O37" s="464" t="s">
        <v>3988</v>
      </c>
      <c r="P37" s="337">
        <f t="shared" si="119"/>
        <v>0</v>
      </c>
      <c r="Q37" s="337">
        <f t="shared" si="120"/>
        <v>0</v>
      </c>
      <c r="R37" s="337">
        <f t="shared" si="121"/>
        <v>0</v>
      </c>
      <c r="S37" s="337">
        <f t="shared" si="122"/>
        <v>0</v>
      </c>
      <c r="T37" s="338">
        <f t="shared" si="123"/>
        <v>0</v>
      </c>
      <c r="U37" s="459"/>
      <c r="V37" s="464" t="s">
        <v>3988</v>
      </c>
      <c r="W37" s="364">
        <f>'2012 FPSC Accruals'!C38*1</f>
        <v>0</v>
      </c>
      <c r="X37" s="364">
        <f>'2012 FPSC Accruals'!D38*1</f>
        <v>0</v>
      </c>
      <c r="Y37" s="364">
        <f>'2012 FPSC Accruals'!E38*1</f>
        <v>0</v>
      </c>
      <c r="Z37" s="364">
        <f>'2012 FPSC Accruals'!F38*1</f>
        <v>0</v>
      </c>
      <c r="AA37" s="356">
        <f t="shared" si="124"/>
        <v>0</v>
      </c>
      <c r="AB37" s="459"/>
      <c r="AC37" s="464" t="s">
        <v>3988</v>
      </c>
      <c r="AD37" s="364">
        <v>0</v>
      </c>
      <c r="AE37" s="364">
        <v>0</v>
      </c>
      <c r="AF37" s="364">
        <v>0</v>
      </c>
      <c r="AG37" s="364">
        <v>0</v>
      </c>
      <c r="AH37" s="356">
        <f t="shared" si="125"/>
        <v>0</v>
      </c>
      <c r="AI37" s="459"/>
      <c r="AJ37" s="464" t="s">
        <v>3988</v>
      </c>
      <c r="AK37" s="337">
        <f t="shared" si="126"/>
        <v>0</v>
      </c>
      <c r="AL37" s="337">
        <f t="shared" si="127"/>
        <v>0</v>
      </c>
      <c r="AM37" s="337">
        <f t="shared" si="128"/>
        <v>0</v>
      </c>
      <c r="AN37" s="337">
        <f t="shared" si="129"/>
        <v>0</v>
      </c>
      <c r="AO37" s="338">
        <f t="shared" si="130"/>
        <v>0</v>
      </c>
      <c r="AP37" s="459"/>
      <c r="AQ37" s="464" t="s">
        <v>3988</v>
      </c>
      <c r="AR37" s="364">
        <f>'2012 FPSC Accruals'!C38*9</f>
        <v>0</v>
      </c>
      <c r="AS37" s="364">
        <f>'2012 FPSC Accruals'!D38*9</f>
        <v>0</v>
      </c>
      <c r="AT37" s="364">
        <f>'2012 FPSC Accruals'!E38*9</f>
        <v>0</v>
      </c>
      <c r="AU37" s="364">
        <f>'2012 FPSC Accruals'!F38*9</f>
        <v>0</v>
      </c>
      <c r="AV37" s="356">
        <f t="shared" si="131"/>
        <v>0</v>
      </c>
      <c r="AW37" s="459"/>
      <c r="AX37" s="464" t="s">
        <v>3988</v>
      </c>
      <c r="AY37" s="364">
        <v>0</v>
      </c>
      <c r="AZ37" s="364">
        <v>0</v>
      </c>
      <c r="BA37" s="364">
        <v>0</v>
      </c>
      <c r="BB37" s="364">
        <v>0</v>
      </c>
      <c r="BC37" s="356">
        <f t="shared" si="132"/>
        <v>0</v>
      </c>
      <c r="BD37" s="459"/>
      <c r="BE37" s="464" t="s">
        <v>3988</v>
      </c>
      <c r="BF37" s="474"/>
      <c r="BG37" s="474"/>
      <c r="BH37" s="474"/>
      <c r="BI37" s="474"/>
      <c r="BJ37" s="338"/>
      <c r="BK37" s="459"/>
      <c r="BL37" s="464"/>
      <c r="BM37" s="469"/>
      <c r="BN37" s="469"/>
      <c r="BO37" s="469"/>
      <c r="BP37" s="469"/>
      <c r="BQ37" s="356"/>
      <c r="BR37" s="459"/>
      <c r="BS37" s="464"/>
      <c r="BT37" s="469"/>
      <c r="BU37" s="469"/>
      <c r="BV37" s="469"/>
      <c r="BW37" s="469"/>
      <c r="BX37" s="356"/>
      <c r="BY37" s="459"/>
      <c r="BZ37" s="464"/>
      <c r="CA37" s="469"/>
      <c r="CB37" s="469"/>
      <c r="CC37" s="469"/>
      <c r="CD37" s="469"/>
      <c r="CE37" s="356"/>
      <c r="CF37" s="459"/>
      <c r="CG37" s="464"/>
      <c r="CH37" s="469"/>
      <c r="CI37" s="469"/>
      <c r="CJ37" s="469"/>
      <c r="CK37" s="469"/>
      <c r="CL37" s="356"/>
      <c r="CM37" s="459"/>
      <c r="CN37" s="464"/>
      <c r="CO37" s="474"/>
      <c r="CP37" s="474"/>
      <c r="CQ37" s="474"/>
      <c r="CR37" s="474"/>
      <c r="CS37" s="338"/>
      <c r="CT37" s="459"/>
    </row>
    <row r="38" spans="1:98" x14ac:dyDescent="0.2">
      <c r="A38" s="354" t="s">
        <v>3989</v>
      </c>
      <c r="B38" s="337">
        <f t="shared" si="113"/>
        <v>0</v>
      </c>
      <c r="C38" s="337">
        <f t="shared" si="114"/>
        <v>0</v>
      </c>
      <c r="D38" s="337">
        <f t="shared" si="115"/>
        <v>0</v>
      </c>
      <c r="E38" s="337">
        <f t="shared" si="116"/>
        <v>0</v>
      </c>
      <c r="F38" s="338">
        <f t="shared" si="117"/>
        <v>0</v>
      </c>
      <c r="G38" s="459"/>
      <c r="H38" s="354" t="s">
        <v>3989</v>
      </c>
      <c r="I38" s="467">
        <v>0</v>
      </c>
      <c r="J38" s="467">
        <v>0</v>
      </c>
      <c r="K38" s="467">
        <v>0</v>
      </c>
      <c r="L38" s="467">
        <v>0</v>
      </c>
      <c r="M38" s="338">
        <f t="shared" si="118"/>
        <v>0</v>
      </c>
      <c r="N38" s="459"/>
      <c r="O38" s="354" t="s">
        <v>3989</v>
      </c>
      <c r="P38" s="337">
        <f t="shared" si="119"/>
        <v>0</v>
      </c>
      <c r="Q38" s="337">
        <f t="shared" si="120"/>
        <v>0</v>
      </c>
      <c r="R38" s="337">
        <f t="shared" si="121"/>
        <v>0</v>
      </c>
      <c r="S38" s="337">
        <f t="shared" si="122"/>
        <v>0</v>
      </c>
      <c r="T38" s="338">
        <f t="shared" si="123"/>
        <v>0</v>
      </c>
      <c r="U38" s="459"/>
      <c r="V38" s="354" t="s">
        <v>3989</v>
      </c>
      <c r="W38" s="364">
        <f>'2012 FPSC Accruals'!C39*1</f>
        <v>0</v>
      </c>
      <c r="X38" s="364">
        <f>'2012 FPSC Accruals'!D39*1</f>
        <v>0</v>
      </c>
      <c r="Y38" s="364">
        <f>'2012 FPSC Accruals'!E39*1</f>
        <v>0</v>
      </c>
      <c r="Z38" s="364">
        <f>'2012 FPSC Accruals'!F39*1</f>
        <v>0</v>
      </c>
      <c r="AA38" s="356">
        <f t="shared" si="124"/>
        <v>0</v>
      </c>
      <c r="AB38" s="459"/>
      <c r="AC38" s="354" t="s">
        <v>3989</v>
      </c>
      <c r="AD38" s="364">
        <v>0</v>
      </c>
      <c r="AE38" s="364">
        <v>0</v>
      </c>
      <c r="AF38" s="364">
        <v>0</v>
      </c>
      <c r="AG38" s="364">
        <v>0</v>
      </c>
      <c r="AH38" s="356">
        <f t="shared" si="125"/>
        <v>0</v>
      </c>
      <c r="AI38" s="459"/>
      <c r="AJ38" s="354" t="s">
        <v>3989</v>
      </c>
      <c r="AK38" s="337">
        <f t="shared" si="126"/>
        <v>0</v>
      </c>
      <c r="AL38" s="337">
        <f t="shared" si="127"/>
        <v>0</v>
      </c>
      <c r="AM38" s="337">
        <f t="shared" si="128"/>
        <v>0</v>
      </c>
      <c r="AN38" s="337">
        <f t="shared" si="129"/>
        <v>0</v>
      </c>
      <c r="AO38" s="338">
        <f t="shared" si="130"/>
        <v>0</v>
      </c>
      <c r="AP38" s="459"/>
      <c r="AQ38" s="354" t="s">
        <v>3989</v>
      </c>
      <c r="AR38" s="364">
        <f>'2012 FPSC Accruals'!C39*9</f>
        <v>0</v>
      </c>
      <c r="AS38" s="364">
        <f>'2012 FPSC Accruals'!D39*9</f>
        <v>0</v>
      </c>
      <c r="AT38" s="364">
        <f>'2012 FPSC Accruals'!E39*9</f>
        <v>0</v>
      </c>
      <c r="AU38" s="364">
        <f>'2012 FPSC Accruals'!F39*9</f>
        <v>0</v>
      </c>
      <c r="AV38" s="356">
        <f t="shared" si="131"/>
        <v>0</v>
      </c>
      <c r="AW38" s="459"/>
      <c r="AX38" s="354" t="s">
        <v>3989</v>
      </c>
      <c r="AY38" s="364">
        <v>0</v>
      </c>
      <c r="AZ38" s="364">
        <v>0</v>
      </c>
      <c r="BA38" s="364">
        <v>0</v>
      </c>
      <c r="BB38" s="364">
        <v>0</v>
      </c>
      <c r="BC38" s="356">
        <f t="shared" si="132"/>
        <v>0</v>
      </c>
      <c r="BD38" s="459"/>
      <c r="BE38" s="354" t="s">
        <v>3989</v>
      </c>
      <c r="BF38" s="474"/>
      <c r="BG38" s="474"/>
      <c r="BH38" s="474"/>
      <c r="BI38" s="474"/>
      <c r="BJ38" s="338"/>
      <c r="BK38" s="459"/>
      <c r="BL38" s="464"/>
      <c r="BM38" s="469"/>
      <c r="BN38" s="469"/>
      <c r="BO38" s="469"/>
      <c r="BP38" s="469"/>
      <c r="BQ38" s="356"/>
      <c r="BR38" s="459"/>
      <c r="BS38" s="464"/>
      <c r="BT38" s="469"/>
      <c r="BU38" s="469"/>
      <c r="BV38" s="469"/>
      <c r="BW38" s="469"/>
      <c r="BX38" s="356"/>
      <c r="BY38" s="459"/>
      <c r="BZ38" s="464"/>
      <c r="CA38" s="469"/>
      <c r="CB38" s="469"/>
      <c r="CC38" s="469"/>
      <c r="CD38" s="469"/>
      <c r="CE38" s="356"/>
      <c r="CF38" s="459"/>
      <c r="CG38" s="464"/>
      <c r="CH38" s="469"/>
      <c r="CI38" s="469"/>
      <c r="CJ38" s="469"/>
      <c r="CK38" s="469"/>
      <c r="CL38" s="356"/>
      <c r="CM38" s="459"/>
      <c r="CN38" s="464"/>
      <c r="CO38" s="474"/>
      <c r="CP38" s="474"/>
      <c r="CQ38" s="474"/>
      <c r="CR38" s="474"/>
      <c r="CS38" s="338"/>
      <c r="CT38" s="459"/>
    </row>
    <row r="39" spans="1:98" x14ac:dyDescent="0.2">
      <c r="A39" s="464" t="s">
        <v>3990</v>
      </c>
      <c r="B39" s="337">
        <f t="shared" si="113"/>
        <v>0</v>
      </c>
      <c r="C39" s="337">
        <f t="shared" si="114"/>
        <v>0</v>
      </c>
      <c r="D39" s="337">
        <f t="shared" si="115"/>
        <v>0</v>
      </c>
      <c r="E39" s="337">
        <f t="shared" si="116"/>
        <v>0</v>
      </c>
      <c r="F39" s="338">
        <f t="shared" si="117"/>
        <v>0</v>
      </c>
      <c r="G39" s="459"/>
      <c r="H39" s="464" t="s">
        <v>3990</v>
      </c>
      <c r="I39" s="467">
        <v>0</v>
      </c>
      <c r="J39" s="467">
        <v>0</v>
      </c>
      <c r="K39" s="467">
        <v>0</v>
      </c>
      <c r="L39" s="467">
        <v>0</v>
      </c>
      <c r="M39" s="338">
        <f t="shared" si="118"/>
        <v>0</v>
      </c>
      <c r="N39" s="459"/>
      <c r="O39" s="464" t="s">
        <v>3990</v>
      </c>
      <c r="P39" s="337">
        <f t="shared" si="119"/>
        <v>0</v>
      </c>
      <c r="Q39" s="337">
        <f t="shared" si="120"/>
        <v>0</v>
      </c>
      <c r="R39" s="337">
        <f t="shared" si="121"/>
        <v>0</v>
      </c>
      <c r="S39" s="337">
        <f t="shared" si="122"/>
        <v>0</v>
      </c>
      <c r="T39" s="338">
        <f t="shared" si="123"/>
        <v>0</v>
      </c>
      <c r="U39" s="459"/>
      <c r="V39" s="464" t="s">
        <v>3990</v>
      </c>
      <c r="W39" s="364">
        <f>'2012 FPSC Accruals'!C40*1</f>
        <v>0</v>
      </c>
      <c r="X39" s="364">
        <f>'2012 FPSC Accruals'!D40*1</f>
        <v>0</v>
      </c>
      <c r="Y39" s="364">
        <f>'2012 FPSC Accruals'!E40*1</f>
        <v>0</v>
      </c>
      <c r="Z39" s="364">
        <f>'2012 FPSC Accruals'!F40*1</f>
        <v>0</v>
      </c>
      <c r="AA39" s="356">
        <f t="shared" si="124"/>
        <v>0</v>
      </c>
      <c r="AB39" s="459"/>
      <c r="AC39" s="464" t="s">
        <v>3990</v>
      </c>
      <c r="AD39" s="364">
        <v>0</v>
      </c>
      <c r="AE39" s="364">
        <v>0</v>
      </c>
      <c r="AF39" s="364">
        <v>0</v>
      </c>
      <c r="AG39" s="364">
        <v>0</v>
      </c>
      <c r="AH39" s="356">
        <f t="shared" si="125"/>
        <v>0</v>
      </c>
      <c r="AI39" s="459"/>
      <c r="AJ39" s="464" t="s">
        <v>3990</v>
      </c>
      <c r="AK39" s="337">
        <f t="shared" si="126"/>
        <v>0</v>
      </c>
      <c r="AL39" s="337">
        <f t="shared" si="127"/>
        <v>0</v>
      </c>
      <c r="AM39" s="337">
        <f t="shared" si="128"/>
        <v>0</v>
      </c>
      <c r="AN39" s="337">
        <f t="shared" si="129"/>
        <v>0</v>
      </c>
      <c r="AO39" s="338">
        <f t="shared" si="130"/>
        <v>0</v>
      </c>
      <c r="AP39" s="459"/>
      <c r="AQ39" s="464" t="s">
        <v>3990</v>
      </c>
      <c r="AR39" s="364">
        <f>'2012 FPSC Accruals'!C40*9</f>
        <v>0</v>
      </c>
      <c r="AS39" s="364">
        <f>'2012 FPSC Accruals'!D40*9</f>
        <v>0</v>
      </c>
      <c r="AT39" s="364">
        <f>'2012 FPSC Accruals'!E40*9</f>
        <v>0</v>
      </c>
      <c r="AU39" s="364">
        <f>'2012 FPSC Accruals'!F40*9</f>
        <v>0</v>
      </c>
      <c r="AV39" s="356">
        <f t="shared" si="131"/>
        <v>0</v>
      </c>
      <c r="AW39" s="459"/>
      <c r="AX39" s="464" t="s">
        <v>3990</v>
      </c>
      <c r="AY39" s="364">
        <v>0</v>
      </c>
      <c r="AZ39" s="364">
        <v>0</v>
      </c>
      <c r="BA39" s="364">
        <v>0</v>
      </c>
      <c r="BB39" s="364">
        <v>0</v>
      </c>
      <c r="BC39" s="356">
        <f t="shared" si="132"/>
        <v>0</v>
      </c>
      <c r="BD39" s="459"/>
      <c r="BE39" s="464" t="s">
        <v>3990</v>
      </c>
      <c r="BF39" s="474"/>
      <c r="BG39" s="474"/>
      <c r="BH39" s="474"/>
      <c r="BI39" s="474"/>
      <c r="BJ39" s="338"/>
      <c r="BK39" s="459"/>
      <c r="BL39" s="464"/>
      <c r="BM39" s="469"/>
      <c r="BN39" s="469"/>
      <c r="BO39" s="469"/>
      <c r="BP39" s="469"/>
      <c r="BQ39" s="356"/>
      <c r="BR39" s="459"/>
      <c r="BS39" s="464"/>
      <c r="BT39" s="469"/>
      <c r="BU39" s="469"/>
      <c r="BV39" s="469"/>
      <c r="BW39" s="469"/>
      <c r="BX39" s="356"/>
      <c r="BY39" s="459"/>
      <c r="BZ39" s="464"/>
      <c r="CA39" s="469"/>
      <c r="CB39" s="469"/>
      <c r="CC39" s="469"/>
      <c r="CD39" s="469"/>
      <c r="CE39" s="356"/>
      <c r="CF39" s="459"/>
      <c r="CG39" s="464"/>
      <c r="CH39" s="469"/>
      <c r="CI39" s="469"/>
      <c r="CJ39" s="469"/>
      <c r="CK39" s="469"/>
      <c r="CL39" s="356"/>
      <c r="CM39" s="459"/>
      <c r="CN39" s="464"/>
      <c r="CO39" s="474"/>
      <c r="CP39" s="474"/>
      <c r="CQ39" s="474"/>
      <c r="CR39" s="474"/>
      <c r="CS39" s="338"/>
      <c r="CT39" s="459"/>
    </row>
    <row r="40" spans="1:98" x14ac:dyDescent="0.2">
      <c r="A40" s="464" t="s">
        <v>3991</v>
      </c>
      <c r="B40" s="337">
        <f t="shared" si="113"/>
        <v>0</v>
      </c>
      <c r="C40" s="337">
        <f t="shared" si="114"/>
        <v>0</v>
      </c>
      <c r="D40" s="337">
        <f t="shared" si="115"/>
        <v>0</v>
      </c>
      <c r="E40" s="337">
        <f t="shared" si="116"/>
        <v>0</v>
      </c>
      <c r="F40" s="338">
        <f t="shared" ref="F40:F41" si="133">SUM(B40:E40)</f>
        <v>0</v>
      </c>
      <c r="G40" s="459"/>
      <c r="H40" s="464" t="s">
        <v>3991</v>
      </c>
      <c r="I40" s="467">
        <v>0</v>
      </c>
      <c r="J40" s="467">
        <v>0</v>
      </c>
      <c r="K40" s="467">
        <v>0</v>
      </c>
      <c r="L40" s="467">
        <v>0</v>
      </c>
      <c r="M40" s="338">
        <f t="shared" si="118"/>
        <v>0</v>
      </c>
      <c r="N40" s="459"/>
      <c r="O40" s="464" t="s">
        <v>3991</v>
      </c>
      <c r="P40" s="337">
        <f t="shared" si="119"/>
        <v>0</v>
      </c>
      <c r="Q40" s="337">
        <f t="shared" si="120"/>
        <v>0</v>
      </c>
      <c r="R40" s="337">
        <f t="shared" si="121"/>
        <v>0</v>
      </c>
      <c r="S40" s="337">
        <f t="shared" si="122"/>
        <v>0</v>
      </c>
      <c r="T40" s="338">
        <f t="shared" ref="T40:T41" si="134">SUM(P40:S40)</f>
        <v>0</v>
      </c>
      <c r="U40" s="459"/>
      <c r="V40" s="464" t="s">
        <v>3991</v>
      </c>
      <c r="W40" s="364">
        <f>'2012 FPSC Accruals'!C41*1</f>
        <v>0</v>
      </c>
      <c r="X40" s="364">
        <f>'2012 FPSC Accruals'!D41*1</f>
        <v>0</v>
      </c>
      <c r="Y40" s="364">
        <f>'2012 FPSC Accruals'!E41*1</f>
        <v>0</v>
      </c>
      <c r="Z40" s="364">
        <f>'2012 FPSC Accruals'!F41*1</f>
        <v>0</v>
      </c>
      <c r="AA40" s="356">
        <f t="shared" si="124"/>
        <v>0</v>
      </c>
      <c r="AB40" s="459"/>
      <c r="AC40" s="464" t="s">
        <v>3991</v>
      </c>
      <c r="AD40" s="364">
        <v>0</v>
      </c>
      <c r="AE40" s="364">
        <v>0</v>
      </c>
      <c r="AF40" s="364">
        <v>0</v>
      </c>
      <c r="AG40" s="364">
        <v>0</v>
      </c>
      <c r="AH40" s="356">
        <f t="shared" si="125"/>
        <v>0</v>
      </c>
      <c r="AI40" s="459"/>
      <c r="AJ40" s="464" t="s">
        <v>3991</v>
      </c>
      <c r="AK40" s="337">
        <f t="shared" si="126"/>
        <v>0</v>
      </c>
      <c r="AL40" s="337">
        <f t="shared" si="127"/>
        <v>0</v>
      </c>
      <c r="AM40" s="337">
        <f t="shared" si="128"/>
        <v>0</v>
      </c>
      <c r="AN40" s="337">
        <f t="shared" si="129"/>
        <v>0</v>
      </c>
      <c r="AO40" s="338">
        <f t="shared" si="130"/>
        <v>0</v>
      </c>
      <c r="AP40" s="459"/>
      <c r="AQ40" s="464" t="s">
        <v>3991</v>
      </c>
      <c r="AR40" s="364">
        <f>'2012 FPSC Accruals'!C41*9</f>
        <v>0</v>
      </c>
      <c r="AS40" s="364">
        <f>'2012 FPSC Accruals'!D41*9</f>
        <v>0</v>
      </c>
      <c r="AT40" s="364">
        <f>'2012 FPSC Accruals'!E41*9</f>
        <v>0</v>
      </c>
      <c r="AU40" s="364">
        <f>'2012 FPSC Accruals'!F41*9</f>
        <v>0</v>
      </c>
      <c r="AV40" s="356">
        <f t="shared" ref="AV40:AV41" si="135">SUM(AR40:AU40)</f>
        <v>0</v>
      </c>
      <c r="AW40" s="459"/>
      <c r="AX40" s="464" t="s">
        <v>3991</v>
      </c>
      <c r="AY40" s="364">
        <v>0</v>
      </c>
      <c r="AZ40" s="364">
        <v>0</v>
      </c>
      <c r="BA40" s="364">
        <v>0</v>
      </c>
      <c r="BB40" s="364">
        <v>0</v>
      </c>
      <c r="BC40" s="356">
        <f t="shared" si="132"/>
        <v>0</v>
      </c>
      <c r="BD40" s="459"/>
      <c r="BE40" s="464" t="s">
        <v>3991</v>
      </c>
      <c r="BF40" s="474"/>
      <c r="BG40" s="474"/>
      <c r="BH40" s="474"/>
      <c r="BI40" s="474"/>
      <c r="BJ40" s="338"/>
      <c r="BK40" s="459"/>
      <c r="BL40" s="464"/>
      <c r="BM40" s="469"/>
      <c r="BN40" s="469"/>
      <c r="BO40" s="469"/>
      <c r="BP40" s="469"/>
      <c r="BQ40" s="356"/>
      <c r="BR40" s="459"/>
      <c r="BS40" s="464"/>
      <c r="BT40" s="469"/>
      <c r="BU40" s="469"/>
      <c r="BV40" s="469"/>
      <c r="BW40" s="469"/>
      <c r="BX40" s="356"/>
      <c r="BY40" s="459"/>
      <c r="BZ40" s="464"/>
      <c r="CA40" s="469"/>
      <c r="CB40" s="469"/>
      <c r="CC40" s="469"/>
      <c r="CD40" s="469"/>
      <c r="CE40" s="356"/>
      <c r="CF40" s="459"/>
      <c r="CG40" s="464"/>
      <c r="CH40" s="469"/>
      <c r="CI40" s="469"/>
      <c r="CJ40" s="469"/>
      <c r="CK40" s="469"/>
      <c r="CL40" s="356"/>
      <c r="CM40" s="459"/>
      <c r="CN40" s="464"/>
      <c r="CO40" s="474"/>
      <c r="CP40" s="474"/>
      <c r="CQ40" s="474"/>
      <c r="CR40" s="474"/>
      <c r="CS40" s="338"/>
      <c r="CT40" s="459"/>
    </row>
    <row r="41" spans="1:98" x14ac:dyDescent="0.2">
      <c r="A41" s="490" t="s">
        <v>3992</v>
      </c>
      <c r="B41" s="341">
        <f t="shared" si="113"/>
        <v>0</v>
      </c>
      <c r="C41" s="341">
        <f t="shared" si="114"/>
        <v>0</v>
      </c>
      <c r="D41" s="341">
        <f t="shared" si="115"/>
        <v>0</v>
      </c>
      <c r="E41" s="341">
        <f t="shared" si="116"/>
        <v>0</v>
      </c>
      <c r="F41" s="342">
        <f t="shared" si="133"/>
        <v>0</v>
      </c>
      <c r="G41" s="459"/>
      <c r="H41" s="490" t="s">
        <v>3992</v>
      </c>
      <c r="I41" s="513">
        <v>0</v>
      </c>
      <c r="J41" s="513">
        <v>0</v>
      </c>
      <c r="K41" s="513">
        <v>0</v>
      </c>
      <c r="L41" s="513">
        <v>0</v>
      </c>
      <c r="M41" s="342">
        <f t="shared" si="118"/>
        <v>0</v>
      </c>
      <c r="N41" s="459"/>
      <c r="O41" s="490" t="s">
        <v>3992</v>
      </c>
      <c r="P41" s="341">
        <f t="shared" si="119"/>
        <v>0</v>
      </c>
      <c r="Q41" s="341">
        <f t="shared" si="120"/>
        <v>0</v>
      </c>
      <c r="R41" s="341">
        <f t="shared" si="121"/>
        <v>0</v>
      </c>
      <c r="S41" s="341">
        <f t="shared" si="122"/>
        <v>0</v>
      </c>
      <c r="T41" s="342">
        <f t="shared" si="134"/>
        <v>0</v>
      </c>
      <c r="U41" s="459"/>
      <c r="V41" s="490" t="s">
        <v>3992</v>
      </c>
      <c r="W41" s="366">
        <f>'2012 FPSC Accruals'!C42*1</f>
        <v>0</v>
      </c>
      <c r="X41" s="366">
        <f>'2012 FPSC Accruals'!D42*1</f>
        <v>0</v>
      </c>
      <c r="Y41" s="366">
        <f>'2012 FPSC Accruals'!E42*1</f>
        <v>0</v>
      </c>
      <c r="Z41" s="366">
        <f>'2012 FPSC Accruals'!F42*1</f>
        <v>0</v>
      </c>
      <c r="AA41" s="367">
        <f t="shared" si="124"/>
        <v>0</v>
      </c>
      <c r="AB41" s="459"/>
      <c r="AC41" s="490" t="s">
        <v>3992</v>
      </c>
      <c r="AD41" s="366">
        <v>0</v>
      </c>
      <c r="AE41" s="366">
        <v>0</v>
      </c>
      <c r="AF41" s="366">
        <v>0</v>
      </c>
      <c r="AG41" s="366">
        <v>0</v>
      </c>
      <c r="AH41" s="367">
        <f t="shared" si="125"/>
        <v>0</v>
      </c>
      <c r="AI41" s="459"/>
      <c r="AJ41" s="490" t="s">
        <v>3992</v>
      </c>
      <c r="AK41" s="337">
        <f t="shared" si="126"/>
        <v>0</v>
      </c>
      <c r="AL41" s="337">
        <f t="shared" si="127"/>
        <v>0</v>
      </c>
      <c r="AM41" s="337">
        <f t="shared" si="128"/>
        <v>0</v>
      </c>
      <c r="AN41" s="337">
        <f t="shared" si="129"/>
        <v>0</v>
      </c>
      <c r="AO41" s="338">
        <f t="shared" si="130"/>
        <v>0</v>
      </c>
      <c r="AP41" s="459"/>
      <c r="AQ41" s="490" t="s">
        <v>3992</v>
      </c>
      <c r="AR41" s="366">
        <f>'2012 FPSC Accruals'!C42*9</f>
        <v>0</v>
      </c>
      <c r="AS41" s="366">
        <f>'2012 FPSC Accruals'!D42*9</f>
        <v>0</v>
      </c>
      <c r="AT41" s="366">
        <f>'2012 FPSC Accruals'!E42*9</f>
        <v>0</v>
      </c>
      <c r="AU41" s="366">
        <f>'2012 FPSC Accruals'!F42*9</f>
        <v>0</v>
      </c>
      <c r="AV41" s="367">
        <f t="shared" si="135"/>
        <v>0</v>
      </c>
      <c r="AW41" s="459"/>
      <c r="AX41" s="490" t="s">
        <v>3992</v>
      </c>
      <c r="AY41" s="366">
        <v>0</v>
      </c>
      <c r="AZ41" s="366">
        <v>0</v>
      </c>
      <c r="BA41" s="366">
        <v>0</v>
      </c>
      <c r="BB41" s="366">
        <v>0</v>
      </c>
      <c r="BC41" s="367">
        <f t="shared" si="132"/>
        <v>0</v>
      </c>
      <c r="BD41" s="459"/>
      <c r="BE41" s="490" t="s">
        <v>3992</v>
      </c>
      <c r="BF41" s="474"/>
      <c r="BG41" s="474"/>
      <c r="BH41" s="474"/>
      <c r="BI41" s="474"/>
      <c r="BJ41" s="342"/>
      <c r="BK41" s="459"/>
      <c r="BL41" s="464"/>
      <c r="BM41" s="469"/>
      <c r="BN41" s="469"/>
      <c r="BO41" s="469"/>
      <c r="BP41" s="469"/>
      <c r="BQ41" s="367"/>
      <c r="BR41" s="459"/>
      <c r="BS41" s="464"/>
      <c r="BT41" s="469"/>
      <c r="BU41" s="469"/>
      <c r="BV41" s="469"/>
      <c r="BW41" s="469"/>
      <c r="BX41" s="367"/>
      <c r="BY41" s="459"/>
      <c r="BZ41" s="464"/>
      <c r="CA41" s="469"/>
      <c r="CB41" s="469"/>
      <c r="CC41" s="469"/>
      <c r="CD41" s="469"/>
      <c r="CE41" s="367"/>
      <c r="CF41" s="459"/>
      <c r="CG41" s="464"/>
      <c r="CH41" s="469"/>
      <c r="CI41" s="469"/>
      <c r="CJ41" s="469"/>
      <c r="CK41" s="469"/>
      <c r="CL41" s="367"/>
      <c r="CM41" s="459"/>
      <c r="CN41" s="464"/>
      <c r="CO41" s="474"/>
      <c r="CP41" s="474"/>
      <c r="CQ41" s="474"/>
      <c r="CR41" s="474"/>
      <c r="CS41" s="342"/>
      <c r="CT41" s="459"/>
    </row>
    <row r="42" spans="1:98" x14ac:dyDescent="0.2">
      <c r="A42" s="491" t="s">
        <v>3993</v>
      </c>
      <c r="B42" s="338">
        <f>SUM(B30:B41)</f>
        <v>0</v>
      </c>
      <c r="C42" s="338">
        <f t="shared" ref="C42:F42" si="136">SUM(C30:C41)</f>
        <v>0</v>
      </c>
      <c r="D42" s="338">
        <f t="shared" si="136"/>
        <v>0</v>
      </c>
      <c r="E42" s="338">
        <f t="shared" si="136"/>
        <v>0</v>
      </c>
      <c r="F42" s="338">
        <f t="shared" si="136"/>
        <v>0</v>
      </c>
      <c r="G42" s="459"/>
      <c r="H42" s="491" t="s">
        <v>3993</v>
      </c>
      <c r="I42" s="338">
        <f t="shared" ref="I42" si="137">SUM(I30:I41)</f>
        <v>0</v>
      </c>
      <c r="J42" s="338">
        <f t="shared" ref="J42" si="138">SUM(J30:J41)</f>
        <v>0</v>
      </c>
      <c r="K42" s="338">
        <f t="shared" ref="K42" si="139">SUM(K30:K41)</f>
        <v>0</v>
      </c>
      <c r="L42" s="338">
        <f t="shared" ref="L42" si="140">SUM(L30:L41)</f>
        <v>0</v>
      </c>
      <c r="M42" s="338">
        <f t="shared" ref="M42" si="141">SUM(M30:M41)</f>
        <v>0</v>
      </c>
      <c r="N42" s="459"/>
      <c r="O42" s="491" t="s">
        <v>3993</v>
      </c>
      <c r="P42" s="338">
        <f>SUM(P30:P41)</f>
        <v>0</v>
      </c>
      <c r="Q42" s="338">
        <f t="shared" ref="Q42:T42" si="142">SUM(Q30:Q41)</f>
        <v>0</v>
      </c>
      <c r="R42" s="338">
        <f t="shared" si="142"/>
        <v>0</v>
      </c>
      <c r="S42" s="338">
        <f t="shared" si="142"/>
        <v>0</v>
      </c>
      <c r="T42" s="338">
        <f t="shared" si="142"/>
        <v>0</v>
      </c>
      <c r="U42" s="459"/>
      <c r="V42" s="491" t="s">
        <v>3993</v>
      </c>
      <c r="W42" s="356">
        <f t="shared" ref="W42" si="143">SUM(W30:W41)</f>
        <v>0</v>
      </c>
      <c r="X42" s="356">
        <f t="shared" ref="X42" si="144">SUM(X30:X41)</f>
        <v>0</v>
      </c>
      <c r="Y42" s="356">
        <f t="shared" ref="Y42" si="145">SUM(Y30:Y41)</f>
        <v>0</v>
      </c>
      <c r="Z42" s="356">
        <f t="shared" ref="Z42" si="146">SUM(Z30:Z41)</f>
        <v>0</v>
      </c>
      <c r="AA42" s="356">
        <f t="shared" ref="AA42" si="147">SUM(AA30:AA41)</f>
        <v>0</v>
      </c>
      <c r="AB42" s="459"/>
      <c r="AC42" s="491" t="s">
        <v>3993</v>
      </c>
      <c r="AD42" s="356">
        <f t="shared" ref="AD42" si="148">SUM(AD30:AD41)</f>
        <v>0</v>
      </c>
      <c r="AE42" s="356">
        <f t="shared" ref="AE42" si="149">SUM(AE30:AE41)</f>
        <v>0</v>
      </c>
      <c r="AF42" s="356">
        <f t="shared" ref="AF42" si="150">SUM(AF30:AF41)</f>
        <v>0</v>
      </c>
      <c r="AG42" s="356">
        <f t="shared" ref="AG42" si="151">SUM(AG30:AG41)</f>
        <v>0</v>
      </c>
      <c r="AH42" s="356">
        <f t="shared" ref="AH42" si="152">SUM(AH30:AH41)</f>
        <v>0</v>
      </c>
      <c r="AI42" s="459"/>
      <c r="AJ42" s="491" t="s">
        <v>3993</v>
      </c>
      <c r="AK42" s="338">
        <f t="shared" ref="AK42" si="153">SUM(AK30:AK41)</f>
        <v>0</v>
      </c>
      <c r="AL42" s="338">
        <f t="shared" ref="AL42" si="154">SUM(AL30:AL41)</f>
        <v>0</v>
      </c>
      <c r="AM42" s="338">
        <f t="shared" ref="AM42" si="155">SUM(AM30:AM41)</f>
        <v>0</v>
      </c>
      <c r="AN42" s="338">
        <f t="shared" ref="AN42" si="156">SUM(AN30:AN41)</f>
        <v>0</v>
      </c>
      <c r="AO42" s="338">
        <f t="shared" ref="AO42" si="157">SUM(AO30:AO41)</f>
        <v>0</v>
      </c>
      <c r="AP42" s="459"/>
      <c r="AQ42" s="491" t="s">
        <v>3993</v>
      </c>
      <c r="AR42" s="356">
        <f t="shared" ref="AR42" si="158">SUM(AR30:AR41)</f>
        <v>0</v>
      </c>
      <c r="AS42" s="356">
        <f t="shared" ref="AS42" si="159">SUM(AS30:AS41)</f>
        <v>0</v>
      </c>
      <c r="AT42" s="356">
        <f t="shared" ref="AT42" si="160">SUM(AT30:AT41)</f>
        <v>0</v>
      </c>
      <c r="AU42" s="356">
        <f t="shared" ref="AU42" si="161">SUM(AU30:AU41)</f>
        <v>0</v>
      </c>
      <c r="AV42" s="356">
        <f t="shared" ref="AV42" si="162">SUM(AV30:AV41)</f>
        <v>0</v>
      </c>
      <c r="AW42" s="459"/>
      <c r="AX42" s="491" t="s">
        <v>3993</v>
      </c>
      <c r="AY42" s="356">
        <f t="shared" ref="AY42" si="163">SUM(AY30:AY41)</f>
        <v>0</v>
      </c>
      <c r="AZ42" s="356">
        <f t="shared" ref="AZ42" si="164">SUM(AZ30:AZ41)</f>
        <v>0</v>
      </c>
      <c r="BA42" s="356">
        <f t="shared" ref="BA42" si="165">SUM(BA30:BA41)</f>
        <v>0</v>
      </c>
      <c r="BB42" s="356">
        <f t="shared" ref="BB42" si="166">SUM(BB30:BB41)</f>
        <v>0</v>
      </c>
      <c r="BC42" s="356">
        <f t="shared" ref="BC42" si="167">SUM(BC30:BC41)</f>
        <v>0</v>
      </c>
      <c r="BD42" s="459"/>
      <c r="BE42" s="491" t="s">
        <v>3993</v>
      </c>
      <c r="BF42" s="474"/>
      <c r="BG42" s="474"/>
      <c r="BH42" s="474"/>
      <c r="BI42" s="474"/>
      <c r="BJ42" s="338"/>
      <c r="BK42" s="459"/>
      <c r="BL42" s="464"/>
      <c r="BM42" s="469"/>
      <c r="BN42" s="469"/>
      <c r="BO42" s="469"/>
      <c r="BP42" s="469"/>
      <c r="BQ42" s="356"/>
      <c r="BR42" s="459"/>
      <c r="BS42" s="464"/>
      <c r="BT42" s="469"/>
      <c r="BU42" s="469"/>
      <c r="BV42" s="469"/>
      <c r="BW42" s="469"/>
      <c r="BX42" s="356"/>
      <c r="BY42" s="459"/>
      <c r="BZ42" s="464"/>
      <c r="CA42" s="469"/>
      <c r="CB42" s="469"/>
      <c r="CC42" s="469"/>
      <c r="CD42" s="469"/>
      <c r="CE42" s="356"/>
      <c r="CF42" s="459"/>
      <c r="CG42" s="464"/>
      <c r="CH42" s="469"/>
      <c r="CI42" s="469"/>
      <c r="CJ42" s="469"/>
      <c r="CK42" s="469"/>
      <c r="CL42" s="356"/>
      <c r="CM42" s="459"/>
      <c r="CN42" s="464"/>
      <c r="CO42" s="474"/>
      <c r="CP42" s="474"/>
      <c r="CQ42" s="474"/>
      <c r="CR42" s="474"/>
      <c r="CS42" s="338"/>
      <c r="CT42" s="459"/>
    </row>
    <row r="43" spans="1:98" ht="13.5" thickBot="1" x14ac:dyDescent="0.25">
      <c r="A43" s="461"/>
      <c r="B43" s="373"/>
      <c r="C43" s="373"/>
      <c r="D43" s="373"/>
      <c r="E43" s="373"/>
      <c r="F43" s="374"/>
      <c r="G43" s="460"/>
      <c r="H43" s="461"/>
      <c r="I43" s="373"/>
      <c r="J43" s="373"/>
      <c r="K43" s="373"/>
      <c r="L43" s="373"/>
      <c r="M43" s="374"/>
      <c r="N43" s="460"/>
      <c r="O43" s="461"/>
      <c r="P43" s="373"/>
      <c r="Q43" s="373"/>
      <c r="R43" s="373"/>
      <c r="S43" s="373"/>
      <c r="T43" s="374"/>
      <c r="U43" s="460"/>
      <c r="V43" s="461"/>
      <c r="W43" s="471"/>
      <c r="X43" s="471"/>
      <c r="Y43" s="471"/>
      <c r="Z43" s="471"/>
      <c r="AA43" s="375"/>
      <c r="AB43" s="459"/>
      <c r="AC43" s="461"/>
      <c r="AD43" s="471"/>
      <c r="AE43" s="471"/>
      <c r="AF43" s="471"/>
      <c r="AG43" s="471"/>
      <c r="AH43" s="375"/>
      <c r="AI43" s="460"/>
      <c r="AJ43" s="461"/>
      <c r="AK43" s="373"/>
      <c r="AL43" s="373"/>
      <c r="AM43" s="373"/>
      <c r="AN43" s="373"/>
      <c r="AO43" s="374"/>
      <c r="AP43" s="460"/>
      <c r="AQ43" s="461"/>
      <c r="AR43" s="471"/>
      <c r="AS43" s="471"/>
      <c r="AT43" s="471"/>
      <c r="AU43" s="471"/>
      <c r="AV43" s="375"/>
      <c r="AW43" s="460"/>
      <c r="AX43" s="461"/>
      <c r="AY43" s="471"/>
      <c r="AZ43" s="471"/>
      <c r="BA43" s="471"/>
      <c r="BB43" s="471"/>
      <c r="BC43" s="375"/>
      <c r="BD43" s="460"/>
      <c r="BE43" s="461"/>
      <c r="BF43" s="373"/>
      <c r="BG43" s="373"/>
      <c r="BH43" s="373"/>
      <c r="BI43" s="373"/>
      <c r="BJ43" s="374"/>
      <c r="BK43" s="459"/>
      <c r="BL43" s="461"/>
      <c r="BM43" s="471"/>
      <c r="BN43" s="471"/>
      <c r="BO43" s="471"/>
      <c r="BP43" s="471"/>
      <c r="BQ43" s="375"/>
      <c r="BR43" s="459"/>
      <c r="BS43" s="461"/>
      <c r="BT43" s="471"/>
      <c r="BU43" s="471"/>
      <c r="BV43" s="471"/>
      <c r="BW43" s="471"/>
      <c r="BX43" s="375"/>
      <c r="BY43" s="459"/>
      <c r="BZ43" s="461"/>
      <c r="CA43" s="471"/>
      <c r="CB43" s="471"/>
      <c r="CC43" s="471"/>
      <c r="CD43" s="471"/>
      <c r="CE43" s="375"/>
      <c r="CF43" s="459"/>
      <c r="CG43" s="461"/>
      <c r="CH43" s="471"/>
      <c r="CI43" s="471"/>
      <c r="CJ43" s="471"/>
      <c r="CK43" s="471"/>
      <c r="CL43" s="375"/>
      <c r="CM43" s="459"/>
      <c r="CN43" s="461"/>
      <c r="CO43" s="373"/>
      <c r="CP43" s="373"/>
      <c r="CQ43" s="373"/>
      <c r="CR43" s="373"/>
      <c r="CS43" s="374"/>
      <c r="CT43" s="459"/>
    </row>
    <row r="44" spans="1:98" ht="24.75" customHeight="1" thickBot="1" x14ac:dyDescent="0.25">
      <c r="A44" s="492" t="s">
        <v>104</v>
      </c>
      <c r="B44" s="374">
        <f>SUM(B12,B18,B27,B42)</f>
        <v>25185574</v>
      </c>
      <c r="C44" s="374">
        <f>SUM(C12,C18,C27,C42)</f>
        <v>15442729</v>
      </c>
      <c r="D44" s="374">
        <f>SUM(D12,D18,D27,D42)</f>
        <v>71832266</v>
      </c>
      <c r="E44" s="374">
        <f>SUM(E12,E18,E27,E42)</f>
        <v>-22867871</v>
      </c>
      <c r="F44" s="374">
        <f>SUM(F12,F18,F27,F42)</f>
        <v>89592698</v>
      </c>
      <c r="G44" s="364"/>
      <c r="H44" s="492" t="s">
        <v>104</v>
      </c>
      <c r="I44" s="374">
        <f>SUM(I12,I18,I27,I42)</f>
        <v>1632600</v>
      </c>
      <c r="J44" s="374">
        <f>SUM(J12,J18,J27,J42)</f>
        <v>2142365</v>
      </c>
      <c r="K44" s="374">
        <f>SUM(K12,K18,K27,K42)</f>
        <v>3498142</v>
      </c>
      <c r="L44" s="374">
        <f>SUM(L12,L18,L27,L42)</f>
        <v>-1471466</v>
      </c>
      <c r="M44" s="374">
        <f>SUM(M12,M18,M27,M42)</f>
        <v>5801641</v>
      </c>
      <c r="N44" s="364"/>
      <c r="O44" s="492" t="s">
        <v>104</v>
      </c>
      <c r="P44" s="374">
        <f>SUM(P12,P18,P27,P42)</f>
        <v>23552974</v>
      </c>
      <c r="Q44" s="374">
        <f>SUM(Q12,Q18,Q27,Q42)</f>
        <v>13300364</v>
      </c>
      <c r="R44" s="374">
        <f>SUM(R12,R18,R27,R42)</f>
        <v>68334124</v>
      </c>
      <c r="S44" s="374">
        <f>SUM(S12,S18,S27,S42)</f>
        <v>-21396405</v>
      </c>
      <c r="T44" s="374">
        <f>SUM(T12,T18,T27,T42)</f>
        <v>83791057</v>
      </c>
      <c r="U44" s="364">
        <f>SUM(P44:S44)-T44</f>
        <v>0</v>
      </c>
      <c r="V44" s="492" t="s">
        <v>104</v>
      </c>
      <c r="W44" s="375">
        <f>SUM(W12,W18,W27,W42)</f>
        <v>627938</v>
      </c>
      <c r="X44" s="375">
        <f>SUM(X12,X18,X27,X42)</f>
        <v>553540</v>
      </c>
      <c r="Y44" s="375">
        <f>SUM(Y12,Y18,Y27,Y42)</f>
        <v>909627</v>
      </c>
      <c r="Z44" s="375">
        <f>SUM(Z12,Z18,Z27,Z42)</f>
        <v>-1259331</v>
      </c>
      <c r="AA44" s="375">
        <f>SUM(AA12,AA18,AA27,AA42)</f>
        <v>831774</v>
      </c>
      <c r="AB44" s="364"/>
      <c r="AC44" s="492" t="s">
        <v>104</v>
      </c>
      <c r="AD44" s="375">
        <f>SUM(AD12,AD18,AD27,AD42)</f>
        <v>0</v>
      </c>
      <c r="AE44" s="375">
        <f>SUM(AE12,AE18,AE27,AE42)</f>
        <v>0</v>
      </c>
      <c r="AF44" s="375">
        <f>SUM(AF12,AF18,AF27,AF42)</f>
        <v>0</v>
      </c>
      <c r="AG44" s="375">
        <f>SUM(AG12,AG18,AG27,AG42)</f>
        <v>0</v>
      </c>
      <c r="AH44" s="375">
        <f>SUM(AH12,AH18,AH27,AH42)</f>
        <v>0</v>
      </c>
      <c r="AI44" s="364"/>
      <c r="AJ44" s="492" t="s">
        <v>104</v>
      </c>
      <c r="AK44" s="374">
        <f>SUM(AK12,AK18,AK27,AK42)</f>
        <v>22925036</v>
      </c>
      <c r="AL44" s="374">
        <f>SUM(AL12,AL18,AL27,AL42)</f>
        <v>12746824</v>
      </c>
      <c r="AM44" s="374">
        <f>SUM(AM12,AM18,AM27,AM42)</f>
        <v>67424497</v>
      </c>
      <c r="AN44" s="374">
        <f>SUM(AN12,AN18,AN27,AN42)</f>
        <v>-20137074</v>
      </c>
      <c r="AO44" s="374">
        <f>SUM(AO12,AO18,AO27,AO42)</f>
        <v>82959283</v>
      </c>
      <c r="AP44" s="364"/>
      <c r="AQ44" s="492" t="s">
        <v>104</v>
      </c>
      <c r="AR44" s="375">
        <f>SUM(AR12,AR18,AR27,AR42)</f>
        <v>5651442</v>
      </c>
      <c r="AS44" s="375">
        <f>SUM(AS12,AS18,AS27,AS42)</f>
        <v>4981860</v>
      </c>
      <c r="AT44" s="375">
        <f>SUM(AT12,AT18,AT27,AT42)</f>
        <v>8186643</v>
      </c>
      <c r="AU44" s="375">
        <f>SUM(AU12,AU18,AU27,AU42)</f>
        <v>-11333979</v>
      </c>
      <c r="AV44" s="375">
        <f>SUM(AV12,AV18,AV27,AV42)</f>
        <v>7485966</v>
      </c>
      <c r="AW44" s="364"/>
      <c r="AX44" s="492" t="s">
        <v>104</v>
      </c>
      <c r="AY44" s="375">
        <f>SUM(AY12,AY18,AY27,AY42)</f>
        <v>0</v>
      </c>
      <c r="AZ44" s="375">
        <f>SUM(AZ12,AZ18,AZ27,AZ42)</f>
        <v>0</v>
      </c>
      <c r="BA44" s="375">
        <f>SUM(BA12,BA18,BA27,BA42)</f>
        <v>0</v>
      </c>
      <c r="BB44" s="375">
        <f>SUM(BB12,BB18,BB27,BB42)</f>
        <v>0</v>
      </c>
      <c r="BC44" s="375">
        <f>SUM(BC12,BC18,BC27,BC42)</f>
        <v>0</v>
      </c>
      <c r="BD44" s="364"/>
      <c r="BE44" s="492" t="s">
        <v>104</v>
      </c>
      <c r="BF44" s="374">
        <f>SUM(BF12,BF18,BF27,BF42)</f>
        <v>17273594</v>
      </c>
      <c r="BG44" s="374">
        <f>SUM(BG12,BG18,BG27,BG42)</f>
        <v>7764964</v>
      </c>
      <c r="BH44" s="374">
        <f>SUM(BH12,BH18,BH27,BH42)</f>
        <v>59237854</v>
      </c>
      <c r="BI44" s="374">
        <f>SUM(BI12,BI18,BI27,BI42)</f>
        <v>-8803094.5</v>
      </c>
      <c r="BJ44" s="374">
        <f>SUM(BJ12,BJ18,BJ27,BJ42)</f>
        <v>75473317.5</v>
      </c>
      <c r="BK44" s="469"/>
      <c r="BL44" s="492" t="s">
        <v>104</v>
      </c>
      <c r="BM44" s="375">
        <f>SUM(BM12,BM18,BM27,BM42)</f>
        <v>-32473708</v>
      </c>
      <c r="BN44" s="375">
        <f>SUM(BN12,BN18,BN27,BN42)</f>
        <v>5055833</v>
      </c>
      <c r="BO44" s="375">
        <f>SUM(BO12,BO18,BO27,BO42)</f>
        <v>58369786</v>
      </c>
      <c r="BP44" s="375">
        <f>SUM(BP12,BP18,BP27,BP42)</f>
        <v>2246287</v>
      </c>
      <c r="BQ44" s="375">
        <f>SUM(BQ12,BQ18,BQ27,BQ42)</f>
        <v>33198198</v>
      </c>
      <c r="BR44" s="469"/>
      <c r="BS44" s="492" t="s">
        <v>104</v>
      </c>
      <c r="BT44" s="375">
        <f>SUM(BT12,BT18,BT27,BT42)</f>
        <v>49747302</v>
      </c>
      <c r="BU44" s="375">
        <f>SUM(BU12,BU18,BU27,BU42)</f>
        <v>2709131</v>
      </c>
      <c r="BV44" s="375">
        <f>SUM(BV12,BV18,BV27,BV42)</f>
        <v>868068</v>
      </c>
      <c r="BW44" s="375">
        <f>SUM(BW12,BW18,BW27,BW42)</f>
        <v>-11049381.5</v>
      </c>
      <c r="BX44" s="375">
        <f>SUM(BX12,BX18,BX27,BX42)</f>
        <v>42275119.5</v>
      </c>
      <c r="BY44" s="469"/>
      <c r="BZ44" s="492" t="s">
        <v>104</v>
      </c>
      <c r="CA44" s="375">
        <f>SUM(CA12,CA18,CA27,CA42)</f>
        <v>336774</v>
      </c>
      <c r="CB44" s="375">
        <f>SUM(CB12,CB18,CB27,CB42)</f>
        <v>248869</v>
      </c>
      <c r="CC44" s="375">
        <f>SUM(CC12,CC18,CC27,CC42)</f>
        <v>43747</v>
      </c>
      <c r="CD44" s="375">
        <f>SUM(CD12,CD18,CD27,CD42)</f>
        <v>71592.5</v>
      </c>
      <c r="CE44" s="375">
        <f>SUM(CE12,CE18,CE27,CE42)</f>
        <v>700982.5</v>
      </c>
      <c r="CF44" s="469"/>
      <c r="CG44" s="492" t="s">
        <v>104</v>
      </c>
      <c r="CH44" s="375">
        <f>SUM(CH12,CH18,CH27,CH42)</f>
        <v>0</v>
      </c>
      <c r="CI44" s="375">
        <f>SUM(CI12,CI18,CI27,CI42)</f>
        <v>0</v>
      </c>
      <c r="CJ44" s="375">
        <f>SUM(CJ12,CJ18,CJ27,CJ42)</f>
        <v>0</v>
      </c>
      <c r="CK44" s="375">
        <f>SUM(CK12,CK18,CK27,CK42)</f>
        <v>0</v>
      </c>
      <c r="CL44" s="375">
        <f>SUM(CL12,CL18,CL27,CL42)</f>
        <v>0</v>
      </c>
      <c r="CM44" s="469"/>
      <c r="CN44" s="492" t="s">
        <v>104</v>
      </c>
      <c r="CO44" s="374">
        <f>SUM(CO12,CO18,CO27,CO42)</f>
        <v>49410528</v>
      </c>
      <c r="CP44" s="374">
        <f>SUM(CP12,CP18,CP27,CP42)</f>
        <v>2460262</v>
      </c>
      <c r="CQ44" s="374">
        <f>SUM(CQ12,CQ18,CQ27,CQ42)</f>
        <v>824321</v>
      </c>
      <c r="CR44" s="374">
        <f>SUM(CR12,CR18,CR27,CR42)</f>
        <v>-11120974</v>
      </c>
      <c r="CS44" s="374">
        <f>SUM(CS12,CS18,CS27,CS42)</f>
        <v>41574137</v>
      </c>
      <c r="CT44" s="469"/>
    </row>
    <row r="45" spans="1:98" x14ac:dyDescent="0.2">
      <c r="A45" s="462"/>
      <c r="B45" s="337"/>
      <c r="C45" s="337"/>
      <c r="D45" s="337"/>
      <c r="E45" s="337"/>
      <c r="F45" s="338"/>
      <c r="G45" s="460"/>
      <c r="H45" s="462"/>
      <c r="I45" s="337"/>
      <c r="J45" s="337"/>
      <c r="K45" s="337"/>
      <c r="L45" s="337"/>
      <c r="M45" s="338"/>
      <c r="N45" s="460"/>
      <c r="O45" s="462"/>
      <c r="P45" s="337"/>
      <c r="Q45" s="337"/>
      <c r="R45" s="337"/>
      <c r="S45" s="337"/>
      <c r="T45" s="338"/>
      <c r="U45" s="460"/>
      <c r="V45" s="462"/>
      <c r="W45" s="364"/>
      <c r="X45" s="364"/>
      <c r="Y45" s="364"/>
      <c r="Z45" s="364"/>
      <c r="AA45" s="356"/>
      <c r="AB45" s="460"/>
      <c r="AC45" s="462"/>
      <c r="AD45" s="364"/>
      <c r="AE45" s="364"/>
      <c r="AF45" s="364"/>
      <c r="AG45" s="364"/>
      <c r="AH45" s="356"/>
      <c r="AI45" s="460"/>
      <c r="AJ45" s="462"/>
      <c r="AK45" s="337"/>
      <c r="AL45" s="337"/>
      <c r="AM45" s="337"/>
      <c r="AN45" s="337"/>
      <c r="AO45" s="338"/>
      <c r="AP45" s="460"/>
      <c r="AQ45" s="462"/>
      <c r="AR45" s="364"/>
      <c r="AS45" s="364"/>
      <c r="AT45" s="364"/>
      <c r="AU45" s="364"/>
      <c r="AV45" s="356"/>
      <c r="AW45" s="460"/>
      <c r="AX45" s="462"/>
      <c r="AY45" s="364"/>
      <c r="AZ45" s="364"/>
      <c r="BA45" s="364"/>
      <c r="BB45" s="364"/>
      <c r="BC45" s="356"/>
      <c r="BD45" s="460"/>
      <c r="BE45" s="487"/>
      <c r="BF45" s="474"/>
      <c r="BG45" s="474"/>
      <c r="BH45" s="474"/>
      <c r="BI45" s="474"/>
      <c r="BJ45" s="338"/>
      <c r="BK45" s="459"/>
      <c r="BL45" s="487"/>
      <c r="BM45" s="469"/>
      <c r="BN45" s="469"/>
      <c r="BO45" s="469"/>
      <c r="BP45" s="469"/>
      <c r="BQ45" s="356"/>
      <c r="BR45" s="459"/>
      <c r="BS45" s="487"/>
      <c r="BT45" s="469"/>
      <c r="BU45" s="469"/>
      <c r="BV45" s="469"/>
      <c r="BW45" s="469"/>
      <c r="BX45" s="356"/>
      <c r="BY45" s="459"/>
      <c r="BZ45" s="487"/>
      <c r="CA45" s="469"/>
      <c r="CB45" s="469"/>
      <c r="CC45" s="469"/>
      <c r="CD45" s="469"/>
      <c r="CE45" s="356"/>
      <c r="CF45" s="459"/>
      <c r="CG45" s="487"/>
      <c r="CH45" s="469"/>
      <c r="CI45" s="469"/>
      <c r="CJ45" s="469"/>
      <c r="CK45" s="469"/>
      <c r="CL45" s="356"/>
      <c r="CM45" s="459"/>
      <c r="CN45" s="487"/>
      <c r="CO45" s="474"/>
      <c r="CP45" s="474"/>
      <c r="CQ45" s="474"/>
      <c r="CR45" s="474"/>
      <c r="CS45" s="338"/>
      <c r="CT45" s="459"/>
    </row>
    <row r="46" spans="1:98" x14ac:dyDescent="0.2">
      <c r="A46" s="354" t="s">
        <v>3931</v>
      </c>
      <c r="B46" s="337">
        <f>ROUND(P46+I46,0)</f>
        <v>4818583</v>
      </c>
      <c r="C46" s="337">
        <f>ROUND(Q46+J46,0)</f>
        <v>2333109</v>
      </c>
      <c r="D46" s="337">
        <f>ROUND(R46+K46,0)</f>
        <v>1204610</v>
      </c>
      <c r="E46" s="337">
        <f>ROUND(S46+L46,0)</f>
        <v>-5302194</v>
      </c>
      <c r="F46" s="338">
        <f>SUM(B46:E46)</f>
        <v>3054108</v>
      </c>
      <c r="G46" s="459"/>
      <c r="H46" s="354" t="s">
        <v>3931</v>
      </c>
      <c r="I46" s="467">
        <f>ROUND((-I$52-I$54)/3,0)</f>
        <v>601610</v>
      </c>
      <c r="J46" s="467">
        <f>ROUND((-J$52-J$54)/3,0)</f>
        <v>452799</v>
      </c>
      <c r="K46" s="467">
        <f>ROUND((-K$52-K$54)/3,0)</f>
        <v>290170</v>
      </c>
      <c r="L46" s="467">
        <f>ROUND((-L$52-L$54)/3,0)</f>
        <v>-394272</v>
      </c>
      <c r="M46" s="338">
        <f>SUM(I46:L46)</f>
        <v>950307</v>
      </c>
      <c r="N46" s="459"/>
      <c r="O46" s="354" t="s">
        <v>3931</v>
      </c>
      <c r="P46" s="337">
        <f>AK46-AD46+W46</f>
        <v>4216973</v>
      </c>
      <c r="Q46" s="337">
        <f>AL46-AE46+X46</f>
        <v>1880310</v>
      </c>
      <c r="R46" s="337">
        <f>AM46-AF46+Y46</f>
        <v>914440</v>
      </c>
      <c r="S46" s="337">
        <f>AN46-AG46+Z46</f>
        <v>-4907922</v>
      </c>
      <c r="T46" s="338">
        <f>SUM(P46:S46)</f>
        <v>2103801</v>
      </c>
      <c r="U46" s="459"/>
      <c r="V46" s="354" t="s">
        <v>3931</v>
      </c>
      <c r="W46" s="364">
        <f>'2012 FPSC Accruals'!C47*1</f>
        <v>54803</v>
      </c>
      <c r="X46" s="364">
        <f>'2012 FPSC Accruals'!D47*1</f>
        <v>70497</v>
      </c>
      <c r="Y46" s="364">
        <f>'2012 FPSC Accruals'!E47*1</f>
        <v>29604</v>
      </c>
      <c r="Z46" s="364">
        <f>'2012 FPSC Accruals'!F47*1</f>
        <v>-63709</v>
      </c>
      <c r="AA46" s="356">
        <f>SUM(W46:Z46)</f>
        <v>91195</v>
      </c>
      <c r="AB46" s="459"/>
      <c r="AC46" s="354" t="s">
        <v>3931</v>
      </c>
      <c r="AD46" s="364">
        <v>0</v>
      </c>
      <c r="AE46" s="364">
        <v>0</v>
      </c>
      <c r="AF46" s="364">
        <v>0</v>
      </c>
      <c r="AG46" s="364">
        <v>0</v>
      </c>
      <c r="AH46" s="356">
        <f>SUM(AD46:AG46)</f>
        <v>0</v>
      </c>
      <c r="AI46" s="364"/>
      <c r="AJ46" s="354" t="s">
        <v>3931</v>
      </c>
      <c r="AK46" s="337">
        <f>ROUND(BF46-AY46+AR46,0)</f>
        <v>4162170</v>
      </c>
      <c r="AL46" s="337">
        <f>ROUND(BG46-AZ46+AS46,0)</f>
        <v>1809813</v>
      </c>
      <c r="AM46" s="337">
        <f>ROUND(BH46-BA46+AT46,0)</f>
        <v>884836</v>
      </c>
      <c r="AN46" s="337">
        <f>ROUND(BI46-BB46+AU46,0)</f>
        <v>-4844213</v>
      </c>
      <c r="AO46" s="338">
        <f t="shared" ref="AO46" si="168">SUM(AK46:AN46)</f>
        <v>2012606</v>
      </c>
      <c r="AP46" s="364"/>
      <c r="AQ46" s="354" t="s">
        <v>3931</v>
      </c>
      <c r="AR46" s="364">
        <f>'2012 FPSC Accruals'!C47*9</f>
        <v>493227</v>
      </c>
      <c r="AS46" s="364">
        <f>'2012 FPSC Accruals'!D47*9</f>
        <v>634473</v>
      </c>
      <c r="AT46" s="364">
        <f>'2012 FPSC Accruals'!E47*9</f>
        <v>266436</v>
      </c>
      <c r="AU46" s="364">
        <f>'2012 FPSC Accruals'!F47*9</f>
        <v>-573381</v>
      </c>
      <c r="AV46" s="356">
        <f>SUM(AR46:AU46)</f>
        <v>820755</v>
      </c>
      <c r="AW46" s="364"/>
      <c r="AX46" s="354" t="s">
        <v>3931</v>
      </c>
      <c r="AY46" s="364">
        <v>0</v>
      </c>
      <c r="AZ46" s="364">
        <v>0</v>
      </c>
      <c r="BA46" s="364">
        <v>0</v>
      </c>
      <c r="BB46" s="364">
        <v>0</v>
      </c>
      <c r="BC46" s="356">
        <f>SUM(AY46:BB46)</f>
        <v>0</v>
      </c>
      <c r="BD46" s="364"/>
      <c r="BE46" s="354" t="s">
        <v>3931</v>
      </c>
      <c r="BF46" s="474">
        <f>BM46+BT46</f>
        <v>3668943</v>
      </c>
      <c r="BG46" s="474">
        <f>BN46+BU46</f>
        <v>1175340</v>
      </c>
      <c r="BH46" s="474">
        <f>BO46+BV46</f>
        <v>618400</v>
      </c>
      <c r="BI46" s="474">
        <f>BP46+BW46</f>
        <v>-4270831.5</v>
      </c>
      <c r="BJ46" s="338">
        <f>SUM(BF46:BI46)</f>
        <v>1191851.5</v>
      </c>
      <c r="BK46" s="364"/>
      <c r="BL46" s="354" t="s">
        <v>3931</v>
      </c>
      <c r="BM46" s="469">
        <f>ROUND('Reserves Dec 31, 2011'!K17+'Reserves Dec 31, 2011'!K21/2,0)</f>
        <v>-10921705</v>
      </c>
      <c r="BN46" s="469">
        <f>ROUND('Reserves Dec 31, 2011'!L17+'Reserves Dec 31, 2011'!L21/2,0)</f>
        <v>730175</v>
      </c>
      <c r="BO46" s="469">
        <f>ROUND('Reserves Dec 31, 2011'!M17+'Reserves Dec 31, 2011'!M21/2,0)</f>
        <v>-684945</v>
      </c>
      <c r="BP46" s="469">
        <f>ROUND('Reserves Dec 31, 2011'!N17+'Reserves Dec 31, 2011'!N21/2,0)+1</f>
        <v>-1689591</v>
      </c>
      <c r="BQ46" s="356">
        <f>SUM(BM46:BP46)</f>
        <v>-12566066</v>
      </c>
      <c r="BR46" s="364"/>
      <c r="BS46" s="354" t="s">
        <v>3931</v>
      </c>
      <c r="BT46" s="469">
        <f>CO46-CH46+CA46</f>
        <v>14590648</v>
      </c>
      <c r="BU46" s="469">
        <f>CP46-CI46+CB46</f>
        <v>445165</v>
      </c>
      <c r="BV46" s="469">
        <f>CQ46-CJ46+CC46</f>
        <v>1303345</v>
      </c>
      <c r="BW46" s="469">
        <f>CR46-CK46+CD46</f>
        <v>-2581240.5</v>
      </c>
      <c r="BX46" s="356">
        <f t="shared" ref="BX46" si="169">SUM(BT46:BW46)</f>
        <v>13757917.5</v>
      </c>
      <c r="BY46" s="364"/>
      <c r="BZ46" s="354" t="s">
        <v>3931</v>
      </c>
      <c r="CA46" s="469">
        <f>'2007 FPSC Accruals'!C17+'2007 FPSC Accruals'!C21/2</f>
        <v>98487</v>
      </c>
      <c r="CB46" s="469">
        <f>'2007 FPSC Accruals'!D17+'2007 FPSC Accruals'!D21/2</f>
        <v>43461.5</v>
      </c>
      <c r="CC46" s="469">
        <f>'2007 FPSC Accruals'!E17+'2007 FPSC Accruals'!E21/2</f>
        <v>-10601.5</v>
      </c>
      <c r="CD46" s="469">
        <f>'2007 FPSC Accruals'!F17+'2007 FPSC Accruals'!F21/2</f>
        <v>25728.5</v>
      </c>
      <c r="CE46" s="356">
        <f>SUM(CA46:CD46)</f>
        <v>157075.5</v>
      </c>
      <c r="CF46" s="364"/>
      <c r="CG46" s="354" t="s">
        <v>3931</v>
      </c>
      <c r="CH46" s="469">
        <v>0</v>
      </c>
      <c r="CI46" s="469">
        <v>0</v>
      </c>
      <c r="CJ46" s="469">
        <v>0</v>
      </c>
      <c r="CK46" s="469">
        <v>0</v>
      </c>
      <c r="CL46" s="356">
        <f>SUM(CH46:CK46)</f>
        <v>0</v>
      </c>
      <c r="CM46" s="364"/>
      <c r="CN46" s="354" t="s">
        <v>3931</v>
      </c>
      <c r="CO46" s="474">
        <v>14492161</v>
      </c>
      <c r="CP46" s="474">
        <v>401703.5</v>
      </c>
      <c r="CQ46" s="474">
        <v>1313946.5</v>
      </c>
      <c r="CR46" s="474">
        <v>-2606969</v>
      </c>
      <c r="CS46" s="338">
        <f>SUM(CO46:CR46)</f>
        <v>13600842</v>
      </c>
      <c r="CT46" s="364"/>
    </row>
    <row r="47" spans="1:98" x14ac:dyDescent="0.2">
      <c r="A47" s="354"/>
      <c r="B47" s="337"/>
      <c r="C47" s="337"/>
      <c r="D47" s="337"/>
      <c r="E47" s="337"/>
      <c r="F47" s="338"/>
      <c r="G47" s="459"/>
      <c r="H47" s="354"/>
      <c r="I47" s="467"/>
      <c r="J47" s="467"/>
      <c r="K47" s="467"/>
      <c r="L47" s="467"/>
      <c r="M47" s="338"/>
      <c r="N47" s="459"/>
      <c r="O47" s="354"/>
      <c r="P47" s="337"/>
      <c r="Q47" s="337"/>
      <c r="R47" s="337"/>
      <c r="S47" s="337"/>
      <c r="T47" s="338"/>
      <c r="U47" s="459"/>
      <c r="V47" s="354"/>
      <c r="W47" s="364"/>
      <c r="X47" s="364"/>
      <c r="Y47" s="364"/>
      <c r="Z47" s="364"/>
      <c r="AA47" s="356"/>
      <c r="AB47" s="459"/>
      <c r="AC47" s="354"/>
      <c r="AD47" s="364"/>
      <c r="AE47" s="364"/>
      <c r="AF47" s="364"/>
      <c r="AG47" s="364"/>
      <c r="AH47" s="356"/>
      <c r="AI47" s="364"/>
      <c r="AJ47" s="354"/>
      <c r="AK47" s="337"/>
      <c r="AL47" s="337"/>
      <c r="AM47" s="337"/>
      <c r="AN47" s="337"/>
      <c r="AO47" s="338"/>
      <c r="AP47" s="364"/>
      <c r="AQ47" s="354"/>
      <c r="AR47" s="364"/>
      <c r="AS47" s="364"/>
      <c r="AT47" s="364"/>
      <c r="AU47" s="364"/>
      <c r="AV47" s="356"/>
      <c r="AW47" s="364"/>
      <c r="AX47" s="354"/>
      <c r="AY47" s="364"/>
      <c r="AZ47" s="364"/>
      <c r="BA47" s="364"/>
      <c r="BB47" s="364"/>
      <c r="BC47" s="356"/>
      <c r="BD47" s="364"/>
      <c r="BE47" s="354"/>
      <c r="BF47" s="474"/>
      <c r="BG47" s="474"/>
      <c r="BH47" s="474"/>
      <c r="BI47" s="474"/>
      <c r="BJ47" s="338"/>
      <c r="BK47" s="364"/>
      <c r="BL47" s="354"/>
      <c r="BM47" s="469"/>
      <c r="BN47" s="469"/>
      <c r="BO47" s="469"/>
      <c r="BP47" s="469"/>
      <c r="BQ47" s="356"/>
      <c r="BR47" s="364"/>
      <c r="BS47" s="354"/>
      <c r="BT47" s="469"/>
      <c r="BU47" s="469"/>
      <c r="BV47" s="469"/>
      <c r="BW47" s="469"/>
      <c r="BX47" s="356"/>
      <c r="BY47" s="364"/>
      <c r="BZ47" s="354"/>
      <c r="CA47" s="469"/>
      <c r="CB47" s="469"/>
      <c r="CC47" s="469"/>
      <c r="CD47" s="469"/>
      <c r="CE47" s="356"/>
      <c r="CF47" s="364"/>
      <c r="CG47" s="354"/>
      <c r="CH47" s="469"/>
      <c r="CI47" s="469"/>
      <c r="CJ47" s="469"/>
      <c r="CK47" s="469"/>
      <c r="CL47" s="356"/>
      <c r="CM47" s="364"/>
      <c r="CN47" s="354"/>
      <c r="CO47" s="474"/>
      <c r="CP47" s="474"/>
      <c r="CQ47" s="474"/>
      <c r="CR47" s="474"/>
      <c r="CS47" s="338"/>
      <c r="CT47" s="364"/>
    </row>
    <row r="48" spans="1:98" x14ac:dyDescent="0.2">
      <c r="A48" s="354" t="s">
        <v>3932</v>
      </c>
      <c r="B48" s="337">
        <f>ROUND(P48+I48,0)</f>
        <v>4519071</v>
      </c>
      <c r="C48" s="337">
        <f>ROUND(Q48+J48,0)</f>
        <v>2070069</v>
      </c>
      <c r="D48" s="337">
        <f>ROUND(R48+K48,0)</f>
        <v>1257895</v>
      </c>
      <c r="E48" s="337">
        <f>ROUND(S48+L48,0)</f>
        <v>-4965898</v>
      </c>
      <c r="F48" s="338">
        <f>SUM(B48:E48)</f>
        <v>2881137</v>
      </c>
      <c r="G48" s="364"/>
      <c r="H48" s="354" t="s">
        <v>3932</v>
      </c>
      <c r="I48" s="467">
        <f>ROUND((-I$52-I$54)/3,0)</f>
        <v>601610</v>
      </c>
      <c r="J48" s="467">
        <f>ROUND((-J$52-J$54)/3,0)</f>
        <v>452799</v>
      </c>
      <c r="K48" s="467">
        <f>ROUND((-K$52-K$54)/3,0)</f>
        <v>290170</v>
      </c>
      <c r="L48" s="467">
        <f>ROUND((-L$52-L$54)/3,0)</f>
        <v>-394272</v>
      </c>
      <c r="M48" s="338">
        <f>SUM(I48:L48)</f>
        <v>950307</v>
      </c>
      <c r="N48" s="364"/>
      <c r="O48" s="354" t="s">
        <v>3932</v>
      </c>
      <c r="P48" s="337">
        <f>AK48-AD48+W48</f>
        <v>3917461</v>
      </c>
      <c r="Q48" s="337">
        <f>AL48-AE48+X48</f>
        <v>1617270</v>
      </c>
      <c r="R48" s="337">
        <f>AM48-AF48+Y48</f>
        <v>967725</v>
      </c>
      <c r="S48" s="337">
        <f>AN48-AG48+Z48</f>
        <v>-4571626</v>
      </c>
      <c r="T48" s="338">
        <f>SUM(P48:S48)</f>
        <v>1930830</v>
      </c>
      <c r="U48" s="364"/>
      <c r="V48" s="354" t="s">
        <v>3932</v>
      </c>
      <c r="W48" s="364">
        <f>'2012 FPSC Accruals'!C49*1</f>
        <v>69144</v>
      </c>
      <c r="X48" s="364">
        <f>'2012 FPSC Accruals'!D49*1</f>
        <v>74261</v>
      </c>
      <c r="Y48" s="364">
        <f>'2012 FPSC Accruals'!E49*1</f>
        <v>23819</v>
      </c>
      <c r="Z48" s="364">
        <f>'2012 FPSC Accruals'!F49*1</f>
        <v>-77621</v>
      </c>
      <c r="AA48" s="356">
        <f>SUM(W48:Z48)</f>
        <v>89603</v>
      </c>
      <c r="AB48" s="364"/>
      <c r="AC48" s="354" t="s">
        <v>3932</v>
      </c>
      <c r="AD48" s="364">
        <v>0</v>
      </c>
      <c r="AE48" s="364">
        <v>0</v>
      </c>
      <c r="AF48" s="364">
        <v>0</v>
      </c>
      <c r="AG48" s="364">
        <v>0</v>
      </c>
      <c r="AH48" s="356">
        <f>SUM(AD48:AG48)</f>
        <v>0</v>
      </c>
      <c r="AI48" s="364"/>
      <c r="AJ48" s="354" t="s">
        <v>3932</v>
      </c>
      <c r="AK48" s="337">
        <f>ROUND(BF48-AY48+AR48,0)</f>
        <v>3848317</v>
      </c>
      <c r="AL48" s="337">
        <f>ROUND(BG48-AZ48+AS48,0)</f>
        <v>1543009</v>
      </c>
      <c r="AM48" s="337">
        <f>ROUND(BH48-BA48+AT48,0)</f>
        <v>943906</v>
      </c>
      <c r="AN48" s="337">
        <f>ROUND(BI48-BB48+AU48,0)</f>
        <v>-4494005</v>
      </c>
      <c r="AO48" s="338">
        <f>SUM(AK48:AN48)</f>
        <v>1841227</v>
      </c>
      <c r="AP48" s="364"/>
      <c r="AQ48" s="354" t="s">
        <v>3932</v>
      </c>
      <c r="AR48" s="364">
        <f>'2012 FPSC Accruals'!C49*9</f>
        <v>622296</v>
      </c>
      <c r="AS48" s="364">
        <f>'2012 FPSC Accruals'!D49*9</f>
        <v>668349</v>
      </c>
      <c r="AT48" s="364">
        <f>'2012 FPSC Accruals'!E49*9</f>
        <v>214371</v>
      </c>
      <c r="AU48" s="364">
        <f>'2012 FPSC Accruals'!F49*9</f>
        <v>-698589</v>
      </c>
      <c r="AV48" s="356">
        <f>SUM(AR48:AU48)</f>
        <v>806427</v>
      </c>
      <c r="AW48" s="364"/>
      <c r="AX48" s="354" t="s">
        <v>3932</v>
      </c>
      <c r="AY48" s="364">
        <v>0</v>
      </c>
      <c r="AZ48" s="364">
        <v>0</v>
      </c>
      <c r="BA48" s="364">
        <v>0</v>
      </c>
      <c r="BB48" s="364">
        <v>0</v>
      </c>
      <c r="BC48" s="356">
        <f>SUM(AY48:BB48)</f>
        <v>0</v>
      </c>
      <c r="BD48" s="364"/>
      <c r="BE48" s="354" t="s">
        <v>3932</v>
      </c>
      <c r="BF48" s="474">
        <f>BM48+BT48</f>
        <v>3226021</v>
      </c>
      <c r="BG48" s="474">
        <f>BN48+BU48</f>
        <v>874660</v>
      </c>
      <c r="BH48" s="474">
        <f>BO48+BV48</f>
        <v>729535</v>
      </c>
      <c r="BI48" s="474">
        <f>BP48+BW48</f>
        <v>-3795415.5</v>
      </c>
      <c r="BJ48" s="338">
        <f>SUM(BF48:BI48)</f>
        <v>1034800.5</v>
      </c>
      <c r="BK48" s="469"/>
      <c r="BL48" s="354" t="s">
        <v>3932</v>
      </c>
      <c r="BM48" s="469">
        <f>ROUND('Reserves Dec 31, 2011'!K18+'Reserves Dec 31, 2011'!K21/2,0)</f>
        <v>-9421705</v>
      </c>
      <c r="BN48" s="469">
        <f>ROUND('Reserves Dec 31, 2011'!L18+'Reserves Dec 31, 2011'!L21/2,0)</f>
        <v>430175</v>
      </c>
      <c r="BO48" s="469">
        <f>ROUND('Reserves Dec 31, 2011'!M18+'Reserves Dec 31, 2011'!M21/2,0)</f>
        <v>-34945</v>
      </c>
      <c r="BP48" s="469">
        <f>ROUND('Reserves Dec 31, 2011'!N18+'Reserves Dec 31, 2011'!N21/2,0)</f>
        <v>-1189592</v>
      </c>
      <c r="BQ48" s="356">
        <f>SUM(BM48:BP48)</f>
        <v>-10216067</v>
      </c>
      <c r="BR48" s="469"/>
      <c r="BS48" s="354" t="s">
        <v>3932</v>
      </c>
      <c r="BT48" s="469">
        <f>CO48-CH48+CA48</f>
        <v>12647726</v>
      </c>
      <c r="BU48" s="469">
        <f>CP48-CI48+CB48</f>
        <v>444485</v>
      </c>
      <c r="BV48" s="469">
        <f>CQ48-CJ48+CC48</f>
        <v>764480</v>
      </c>
      <c r="BW48" s="469">
        <f>CR48-CK48+CD48</f>
        <v>-2605823.5</v>
      </c>
      <c r="BX48" s="356">
        <f>SUM(BT48:BW48)</f>
        <v>11250867.5</v>
      </c>
      <c r="BY48" s="469"/>
      <c r="BZ48" s="354" t="s">
        <v>3932</v>
      </c>
      <c r="CA48" s="469">
        <v>122712</v>
      </c>
      <c r="CB48" s="469">
        <v>43472.5</v>
      </c>
      <c r="CC48" s="469">
        <v>-1387.5</v>
      </c>
      <c r="CD48" s="469">
        <v>26121.5</v>
      </c>
      <c r="CE48" s="356">
        <f>SUM(CA48:CD48)</f>
        <v>190918.5</v>
      </c>
      <c r="CF48" s="469"/>
      <c r="CG48" s="354" t="s">
        <v>3932</v>
      </c>
      <c r="CH48" s="469">
        <v>0</v>
      </c>
      <c r="CI48" s="469">
        <v>0</v>
      </c>
      <c r="CJ48" s="469">
        <v>0</v>
      </c>
      <c r="CK48" s="469">
        <v>0</v>
      </c>
      <c r="CL48" s="356">
        <f>SUM(CH48:CK48)</f>
        <v>0</v>
      </c>
      <c r="CM48" s="469"/>
      <c r="CN48" s="354" t="s">
        <v>3932</v>
      </c>
      <c r="CO48" s="474">
        <v>12525014</v>
      </c>
      <c r="CP48" s="474">
        <v>401012.5</v>
      </c>
      <c r="CQ48" s="474">
        <v>765867.5</v>
      </c>
      <c r="CR48" s="474">
        <v>-2631945</v>
      </c>
      <c r="CS48" s="338">
        <f>SUM(CO48:CR48)</f>
        <v>11059949</v>
      </c>
      <c r="CT48" s="469"/>
    </row>
    <row r="49" spans="1:98" x14ac:dyDescent="0.2">
      <c r="A49" s="462"/>
      <c r="B49" s="337"/>
      <c r="C49" s="337"/>
      <c r="D49" s="337"/>
      <c r="E49" s="337"/>
      <c r="F49" s="338"/>
      <c r="G49" s="460"/>
      <c r="H49" s="462"/>
      <c r="I49" s="337"/>
      <c r="J49" s="337"/>
      <c r="K49" s="337"/>
      <c r="L49" s="337"/>
      <c r="M49" s="338"/>
      <c r="N49" s="460"/>
      <c r="O49" s="462"/>
      <c r="P49" s="337"/>
      <c r="Q49" s="337"/>
      <c r="R49" s="337"/>
      <c r="S49" s="337"/>
      <c r="T49" s="338"/>
      <c r="U49" s="460"/>
      <c r="V49" s="462"/>
      <c r="W49" s="364"/>
      <c r="X49" s="364"/>
      <c r="Y49" s="364"/>
      <c r="Z49" s="364"/>
      <c r="AA49" s="356"/>
      <c r="AB49" s="460"/>
      <c r="AC49" s="462"/>
      <c r="AD49" s="364"/>
      <c r="AE49" s="364"/>
      <c r="AF49" s="364"/>
      <c r="AG49" s="364"/>
      <c r="AH49" s="356"/>
      <c r="AI49" s="460"/>
      <c r="AJ49" s="462"/>
      <c r="AK49" s="337"/>
      <c r="AL49" s="337"/>
      <c r="AM49" s="337"/>
      <c r="AN49" s="337"/>
      <c r="AO49" s="338"/>
      <c r="AP49" s="460"/>
      <c r="AQ49" s="462"/>
      <c r="AR49" s="364"/>
      <c r="AS49" s="364"/>
      <c r="AT49" s="364"/>
      <c r="AU49" s="364"/>
      <c r="AV49" s="356"/>
      <c r="AW49" s="460"/>
      <c r="AX49" s="462"/>
      <c r="AY49" s="364"/>
      <c r="AZ49" s="364"/>
      <c r="BA49" s="364"/>
      <c r="BB49" s="364"/>
      <c r="BC49" s="356"/>
      <c r="BD49" s="460"/>
      <c r="BE49" s="487"/>
      <c r="BF49" s="474"/>
      <c r="BG49" s="474"/>
      <c r="BH49" s="474"/>
      <c r="BI49" s="474"/>
      <c r="BJ49" s="338"/>
      <c r="BK49" s="459"/>
      <c r="BL49" s="487"/>
      <c r="BM49" s="469"/>
      <c r="BN49" s="469"/>
      <c r="BO49" s="469"/>
      <c r="BP49" s="469"/>
      <c r="BQ49" s="356"/>
      <c r="BR49" s="459"/>
      <c r="BS49" s="487"/>
      <c r="BT49" s="469"/>
      <c r="BU49" s="469"/>
      <c r="BV49" s="469"/>
      <c r="BW49" s="469"/>
      <c r="BX49" s="356"/>
      <c r="BY49" s="459"/>
      <c r="BZ49" s="487"/>
      <c r="CA49" s="469"/>
      <c r="CB49" s="469"/>
      <c r="CC49" s="469"/>
      <c r="CD49" s="469"/>
      <c r="CE49" s="356"/>
      <c r="CF49" s="459"/>
      <c r="CG49" s="487"/>
      <c r="CH49" s="469"/>
      <c r="CI49" s="469"/>
      <c r="CJ49" s="469"/>
      <c r="CK49" s="469"/>
      <c r="CL49" s="356"/>
      <c r="CM49" s="459"/>
      <c r="CN49" s="487"/>
      <c r="CO49" s="474"/>
      <c r="CP49" s="474"/>
      <c r="CQ49" s="474"/>
      <c r="CR49" s="474"/>
      <c r="CS49" s="338"/>
      <c r="CT49" s="459"/>
    </row>
    <row r="50" spans="1:98" x14ac:dyDescent="0.2">
      <c r="A50" s="354" t="s">
        <v>3933</v>
      </c>
      <c r="B50" s="337">
        <f>ROUND(P50+I50,0)</f>
        <v>4342549</v>
      </c>
      <c r="C50" s="337">
        <f>ROUND(Q50+J50,0)</f>
        <v>1876699</v>
      </c>
      <c r="D50" s="337">
        <f>ROUND(R50+K50,0)</f>
        <v>1079345</v>
      </c>
      <c r="E50" s="337">
        <f>ROUND(S50+L50,0)</f>
        <v>-4931851</v>
      </c>
      <c r="F50" s="338">
        <f>SUM(B50:E50)</f>
        <v>2366742</v>
      </c>
      <c r="G50" s="459"/>
      <c r="H50" s="354" t="s">
        <v>3933</v>
      </c>
      <c r="I50" s="467">
        <f>-SUM(I52,I54)-SUM(I46,I48)</f>
        <v>601609</v>
      </c>
      <c r="J50" s="467">
        <f>-SUM(J52,J54)-SUM(J46,J48)</f>
        <v>452800</v>
      </c>
      <c r="K50" s="467">
        <f>-SUM(K52,K54)-SUM(K46,K48)</f>
        <v>290170</v>
      </c>
      <c r="L50" s="467">
        <f>-SUM(L52,L54)-SUM(L46,L48)</f>
        <v>-394272</v>
      </c>
      <c r="M50" s="338">
        <f>SUM(I50:L50)</f>
        <v>950307</v>
      </c>
      <c r="N50" s="459"/>
      <c r="O50" s="354" t="s">
        <v>3933</v>
      </c>
      <c r="P50" s="337">
        <f>AK50-AD50+W50</f>
        <v>3740940</v>
      </c>
      <c r="Q50" s="337">
        <f>AL50-AE50+X50</f>
        <v>1423899</v>
      </c>
      <c r="R50" s="337">
        <f>AM50-AF50+Y50</f>
        <v>789175</v>
      </c>
      <c r="S50" s="337">
        <f>AN50-AG50+Z50</f>
        <v>-4537579</v>
      </c>
      <c r="T50" s="338">
        <f>SUM(P50:S50)</f>
        <v>1416435</v>
      </c>
      <c r="U50" s="459"/>
      <c r="V50" s="354" t="s">
        <v>3933</v>
      </c>
      <c r="W50" s="364">
        <f>'2012 FPSC Accruals'!C51*1</f>
        <v>91751</v>
      </c>
      <c r="X50" s="364">
        <f>'2012 FPSC Accruals'!D51*1</f>
        <v>76030</v>
      </c>
      <c r="Y50" s="364">
        <f>'2012 FPSC Accruals'!E51*1</f>
        <v>25857</v>
      </c>
      <c r="Z50" s="364">
        <f>'2012 FPSC Accruals'!F51*1</f>
        <v>-87424</v>
      </c>
      <c r="AA50" s="356">
        <f>SUM(W50:Z50)</f>
        <v>106214</v>
      </c>
      <c r="AB50" s="459"/>
      <c r="AC50" s="354" t="s">
        <v>3933</v>
      </c>
      <c r="AD50" s="364">
        <v>0</v>
      </c>
      <c r="AE50" s="364">
        <v>0</v>
      </c>
      <c r="AF50" s="364">
        <v>0</v>
      </c>
      <c r="AG50" s="364">
        <v>0</v>
      </c>
      <c r="AH50" s="356">
        <f>SUM(AD50:AG50)</f>
        <v>0</v>
      </c>
      <c r="AI50" s="364"/>
      <c r="AJ50" s="354" t="s">
        <v>3933</v>
      </c>
      <c r="AK50" s="337">
        <f>ROUND(BF50-AY50+AR50,0)</f>
        <v>3649189</v>
      </c>
      <c r="AL50" s="337">
        <f>ROUND(BG50-AZ50+AS50,0)</f>
        <v>1347869</v>
      </c>
      <c r="AM50" s="337">
        <f>ROUND(BH50-BA50+AT50,0)</f>
        <v>763318</v>
      </c>
      <c r="AN50" s="337">
        <f>ROUND(BI50-BB50+AU50,0)</f>
        <v>-4450155</v>
      </c>
      <c r="AO50" s="338">
        <f>SUM(AK50:AN50)</f>
        <v>1310221</v>
      </c>
      <c r="AP50" s="364"/>
      <c r="AQ50" s="354" t="s">
        <v>3933</v>
      </c>
      <c r="AR50" s="364">
        <f>'2012 FPSC Accruals'!C51*9</f>
        <v>825759</v>
      </c>
      <c r="AS50" s="364">
        <f>'2012 FPSC Accruals'!D51*9</f>
        <v>684270</v>
      </c>
      <c r="AT50" s="364">
        <f>'2012 FPSC Accruals'!E51*9</f>
        <v>232713</v>
      </c>
      <c r="AU50" s="364">
        <f>'2012 FPSC Accruals'!F51*9</f>
        <v>-786816</v>
      </c>
      <c r="AV50" s="356">
        <f>SUM(AR50:AU50)</f>
        <v>955926</v>
      </c>
      <c r="AW50" s="364"/>
      <c r="AX50" s="354" t="s">
        <v>3933</v>
      </c>
      <c r="AY50" s="364">
        <v>0</v>
      </c>
      <c r="AZ50" s="364">
        <v>0</v>
      </c>
      <c r="BA50" s="364">
        <v>0</v>
      </c>
      <c r="BB50" s="364">
        <v>0</v>
      </c>
      <c r="BC50" s="356">
        <f>SUM(AY50:BB50)</f>
        <v>0</v>
      </c>
      <c r="BD50" s="364"/>
      <c r="BE50" s="354" t="s">
        <v>3933</v>
      </c>
      <c r="BF50" s="474">
        <f>BM50+BT50</f>
        <v>2823430</v>
      </c>
      <c r="BG50" s="474">
        <f>BN50+BU50</f>
        <v>663599</v>
      </c>
      <c r="BH50" s="474">
        <f>BO50+BV50</f>
        <v>530605</v>
      </c>
      <c r="BI50" s="474">
        <f>BP50+BW50</f>
        <v>-3663338.5</v>
      </c>
      <c r="BJ50" s="338">
        <f>SUM(BF50:BI50)</f>
        <v>354295.5</v>
      </c>
      <c r="BK50" s="364"/>
      <c r="BL50" s="354" t="s">
        <v>3933</v>
      </c>
      <c r="BM50" s="469">
        <f>ROUND('Reserves Dec 31, 2011'!K19+'Reserves Dec 31, 2011'!K22/2,0)</f>
        <v>-9421705</v>
      </c>
      <c r="BN50" s="469">
        <f>ROUND('Reserves Dec 31, 2011'!L19+'Reserves Dec 31, 2011'!L22/2,0)</f>
        <v>230176</v>
      </c>
      <c r="BO50" s="469">
        <f>ROUND('Reserves Dec 31, 2011'!M19+'Reserves Dec 31, 2011'!M22/2,0)</f>
        <v>-34944</v>
      </c>
      <c r="BP50" s="469">
        <f>ROUND('Reserves Dec 31, 2011'!N19+'Reserves Dec 31, 2011'!N22/2,0)</f>
        <v>-1189592</v>
      </c>
      <c r="BQ50" s="356">
        <f>SUM(BM50:BP50)</f>
        <v>-10416065</v>
      </c>
      <c r="BR50" s="364"/>
      <c r="BS50" s="354" t="s">
        <v>3933</v>
      </c>
      <c r="BT50" s="469">
        <f>CO50-CH50+CA50</f>
        <v>12245135</v>
      </c>
      <c r="BU50" s="469">
        <f>CP50-CI50+CB50</f>
        <v>433423</v>
      </c>
      <c r="BV50" s="469">
        <f>CQ50-CJ50+CC50</f>
        <v>565549</v>
      </c>
      <c r="BW50" s="469">
        <f>CR50-CK50+CD50</f>
        <v>-2473746.5</v>
      </c>
      <c r="BX50" s="356">
        <f>SUM(BT50:BW50)</f>
        <v>10770360.5</v>
      </c>
      <c r="BY50" s="364"/>
      <c r="BZ50" s="354" t="s">
        <v>3933</v>
      </c>
      <c r="CA50" s="469">
        <v>127732</v>
      </c>
      <c r="CB50" s="469">
        <v>43649</v>
      </c>
      <c r="CC50" s="469">
        <v>2013</v>
      </c>
      <c r="CD50" s="469">
        <v>24010.5</v>
      </c>
      <c r="CE50" s="356">
        <f>SUM(CA50:CD50)</f>
        <v>197404.5</v>
      </c>
      <c r="CF50" s="364"/>
      <c r="CG50" s="354" t="s">
        <v>3933</v>
      </c>
      <c r="CH50" s="469">
        <v>0</v>
      </c>
      <c r="CI50" s="469">
        <v>0</v>
      </c>
      <c r="CJ50" s="469">
        <v>0</v>
      </c>
      <c r="CK50" s="469">
        <v>0</v>
      </c>
      <c r="CL50" s="356">
        <f>SUM(CH50:CK50)</f>
        <v>0</v>
      </c>
      <c r="CM50" s="364"/>
      <c r="CN50" s="354" t="s">
        <v>3933</v>
      </c>
      <c r="CO50" s="474">
        <v>12117403</v>
      </c>
      <c r="CP50" s="474">
        <v>389774</v>
      </c>
      <c r="CQ50" s="474">
        <v>563536</v>
      </c>
      <c r="CR50" s="474">
        <v>-2497757</v>
      </c>
      <c r="CS50" s="338">
        <f>SUM(CO50:CR50)</f>
        <v>10572956</v>
      </c>
      <c r="CT50" s="364"/>
    </row>
    <row r="51" spans="1:98" x14ac:dyDescent="0.2">
      <c r="A51" s="462"/>
      <c r="B51" s="337"/>
      <c r="C51" s="337"/>
      <c r="D51" s="337"/>
      <c r="E51" s="337"/>
      <c r="F51" s="338"/>
      <c r="G51" s="460"/>
      <c r="H51" s="462"/>
      <c r="I51" s="337"/>
      <c r="J51" s="337"/>
      <c r="K51" s="337"/>
      <c r="L51" s="337"/>
      <c r="M51" s="338"/>
      <c r="N51" s="460"/>
      <c r="O51" s="462"/>
      <c r="P51" s="337"/>
      <c r="Q51" s="337"/>
      <c r="R51" s="337"/>
      <c r="S51" s="337"/>
      <c r="T51" s="338"/>
      <c r="U51" s="460"/>
      <c r="V51" s="462"/>
      <c r="W51" s="364"/>
      <c r="X51" s="364"/>
      <c r="Y51" s="364"/>
      <c r="Z51" s="364"/>
      <c r="AA51" s="356"/>
      <c r="AB51" s="460"/>
      <c r="AC51" s="462"/>
      <c r="AD51" s="364"/>
      <c r="AE51" s="364"/>
      <c r="AF51" s="364"/>
      <c r="AG51" s="364"/>
      <c r="AH51" s="356"/>
      <c r="AI51" s="460"/>
      <c r="AJ51" s="462"/>
      <c r="AK51" s="337"/>
      <c r="AL51" s="337"/>
      <c r="AM51" s="337"/>
      <c r="AN51" s="337"/>
      <c r="AO51" s="338"/>
      <c r="AP51" s="460"/>
      <c r="AQ51" s="462"/>
      <c r="AR51" s="364"/>
      <c r="AS51" s="364"/>
      <c r="AT51" s="364"/>
      <c r="AU51" s="364"/>
      <c r="AV51" s="356"/>
      <c r="AW51" s="460"/>
      <c r="AX51" s="462"/>
      <c r="AY51" s="364"/>
      <c r="AZ51" s="364"/>
      <c r="BA51" s="364"/>
      <c r="BB51" s="364"/>
      <c r="BC51" s="356"/>
      <c r="BD51" s="460"/>
      <c r="BE51" s="487"/>
      <c r="BF51" s="474"/>
      <c r="BG51" s="474"/>
      <c r="BH51" s="474"/>
      <c r="BI51" s="474"/>
      <c r="BJ51" s="338"/>
      <c r="BK51" s="459"/>
      <c r="BL51" s="487"/>
      <c r="BM51" s="469"/>
      <c r="BN51" s="469"/>
      <c r="BO51" s="469"/>
      <c r="BP51" s="469"/>
      <c r="BQ51" s="356"/>
      <c r="BR51" s="459"/>
      <c r="BS51" s="487"/>
      <c r="BT51" s="469"/>
      <c r="BU51" s="469"/>
      <c r="BV51" s="469"/>
      <c r="BW51" s="469"/>
      <c r="BX51" s="356"/>
      <c r="BY51" s="459"/>
      <c r="BZ51" s="487"/>
      <c r="CA51" s="469"/>
      <c r="CB51" s="469"/>
      <c r="CC51" s="469"/>
      <c r="CD51" s="469"/>
      <c r="CE51" s="356"/>
      <c r="CF51" s="459"/>
      <c r="CG51" s="487"/>
      <c r="CH51" s="469"/>
      <c r="CI51" s="469"/>
      <c r="CJ51" s="469"/>
      <c r="CK51" s="469"/>
      <c r="CL51" s="356"/>
      <c r="CM51" s="459"/>
      <c r="CN51" s="487"/>
      <c r="CO51" s="474"/>
      <c r="CP51" s="474"/>
      <c r="CQ51" s="474"/>
      <c r="CR51" s="474"/>
      <c r="CS51" s="338"/>
      <c r="CT51" s="459"/>
    </row>
    <row r="52" spans="1:98" x14ac:dyDescent="0.2">
      <c r="A52" s="463" t="s">
        <v>148</v>
      </c>
      <c r="B52" s="337">
        <f>ROUND(P52+I52,0)</f>
        <v>0</v>
      </c>
      <c r="C52" s="337">
        <f>ROUND(Q52+J52,0)</f>
        <v>0</v>
      </c>
      <c r="D52" s="337">
        <f>ROUND(R52+K52,0)</f>
        <v>0</v>
      </c>
      <c r="E52" s="337">
        <f>ROUND(S52+L52,0)</f>
        <v>0</v>
      </c>
      <c r="F52" s="338">
        <f>SUM(B52:E52)</f>
        <v>0</v>
      </c>
      <c r="G52" s="364"/>
      <c r="H52" s="463" t="s">
        <v>148</v>
      </c>
      <c r="I52" s="467">
        <f>-P52</f>
        <v>-218050</v>
      </c>
      <c r="J52" s="467">
        <f>-Q52</f>
        <v>-51145</v>
      </c>
      <c r="K52" s="467">
        <f>-R52</f>
        <v>-19745</v>
      </c>
      <c r="L52" s="467">
        <f>-S52</f>
        <v>78841</v>
      </c>
      <c r="M52" s="338">
        <f t="shared" ref="M52" si="170">SUM(I52:L52)</f>
        <v>-210099</v>
      </c>
      <c r="N52" s="364"/>
      <c r="O52" s="463" t="s">
        <v>148</v>
      </c>
      <c r="P52" s="337">
        <f>AK52-AD52+W52</f>
        <v>218050</v>
      </c>
      <c r="Q52" s="337">
        <f>AL52-AE52+X52</f>
        <v>51145</v>
      </c>
      <c r="R52" s="337">
        <f>AM52-AF52+Y52</f>
        <v>19745</v>
      </c>
      <c r="S52" s="337">
        <f>AN52-AG52+Z52</f>
        <v>-78841</v>
      </c>
      <c r="T52" s="338">
        <f>SUM(P52:S52)</f>
        <v>210099</v>
      </c>
      <c r="U52" s="364"/>
      <c r="V52" s="463" t="s">
        <v>148</v>
      </c>
      <c r="W52" s="364">
        <f>'2012 FPSC Accruals'!C53*1</f>
        <v>2670</v>
      </c>
      <c r="X52" s="364">
        <f>'2012 FPSC Accruals'!D53*1</f>
        <v>3560</v>
      </c>
      <c r="Y52" s="364">
        <f>'2012 FPSC Accruals'!E53*1</f>
        <v>1843</v>
      </c>
      <c r="Z52" s="364">
        <f>'2012 FPSC Accruals'!F53*1</f>
        <v>-717</v>
      </c>
      <c r="AA52" s="356">
        <f>SUM(W52:Z52)</f>
        <v>7356</v>
      </c>
      <c r="AB52" s="364"/>
      <c r="AC52" s="463" t="s">
        <v>148</v>
      </c>
      <c r="AD52" s="364">
        <v>0</v>
      </c>
      <c r="AE52" s="364">
        <v>0</v>
      </c>
      <c r="AF52" s="364">
        <v>0</v>
      </c>
      <c r="AG52" s="364">
        <v>0</v>
      </c>
      <c r="AH52" s="356">
        <f>SUM(AD52:AG52)</f>
        <v>0</v>
      </c>
      <c r="AI52" s="364"/>
      <c r="AJ52" s="463" t="s">
        <v>148</v>
      </c>
      <c r="AK52" s="337">
        <f>ROUND(BF52-AY52+AR52,0)</f>
        <v>215380</v>
      </c>
      <c r="AL52" s="337">
        <f>ROUND(BG52-AZ52+AS52,0)</f>
        <v>47585</v>
      </c>
      <c r="AM52" s="337">
        <f>ROUND(BH52-BA52+AT52,0)</f>
        <v>17902</v>
      </c>
      <c r="AN52" s="337">
        <f>ROUND(BI52-BB52+AU52,0)</f>
        <v>-78124</v>
      </c>
      <c r="AO52" s="338">
        <f t="shared" ref="AO52" si="171">SUM(AK52:AN52)</f>
        <v>202743</v>
      </c>
      <c r="AP52" s="364"/>
      <c r="AQ52" s="463" t="s">
        <v>148</v>
      </c>
      <c r="AR52" s="364">
        <f>'2012 FPSC Accruals'!C53*9</f>
        <v>24030</v>
      </c>
      <c r="AS52" s="364">
        <f>'2012 FPSC Accruals'!D53*9</f>
        <v>32040</v>
      </c>
      <c r="AT52" s="364">
        <f>'2012 FPSC Accruals'!E53*9</f>
        <v>16587</v>
      </c>
      <c r="AU52" s="364">
        <f>'2012 FPSC Accruals'!F53*9</f>
        <v>-6453</v>
      </c>
      <c r="AV52" s="356">
        <f>SUM(AR52:AU52)</f>
        <v>66204</v>
      </c>
      <c r="AW52" s="364"/>
      <c r="AX52" s="463" t="s">
        <v>148</v>
      </c>
      <c r="AY52" s="364">
        <v>0</v>
      </c>
      <c r="AZ52" s="364">
        <v>0</v>
      </c>
      <c r="BA52" s="364">
        <v>0</v>
      </c>
      <c r="BB52" s="364">
        <v>0</v>
      </c>
      <c r="BC52" s="356">
        <f>SUM(AY52:BB52)</f>
        <v>0</v>
      </c>
      <c r="BD52" s="364"/>
      <c r="BE52" s="485" t="s">
        <v>148</v>
      </c>
      <c r="BF52" s="474">
        <f>BM52+BT52</f>
        <v>191350</v>
      </c>
      <c r="BG52" s="474">
        <f>BN52+BU52</f>
        <v>15545</v>
      </c>
      <c r="BH52" s="474">
        <f>BO52+BV52</f>
        <v>1315</v>
      </c>
      <c r="BI52" s="474">
        <f>BP52+BW52</f>
        <v>-71671</v>
      </c>
      <c r="BJ52" s="338">
        <f>SUM(BF52:BI52)</f>
        <v>136539</v>
      </c>
      <c r="BK52" s="469"/>
      <c r="BL52" s="485" t="s">
        <v>148</v>
      </c>
      <c r="BM52" s="469">
        <v>0</v>
      </c>
      <c r="BN52" s="469">
        <v>0</v>
      </c>
      <c r="BO52" s="469">
        <v>0</v>
      </c>
      <c r="BP52" s="469">
        <v>0</v>
      </c>
      <c r="BQ52" s="356">
        <f>SUM(BM52:BP52)</f>
        <v>0</v>
      </c>
      <c r="BR52" s="469"/>
      <c r="BS52" s="485" t="s">
        <v>148</v>
      </c>
      <c r="BT52" s="469">
        <f>CO52-CH52+CA52</f>
        <v>191350</v>
      </c>
      <c r="BU52" s="469">
        <f>CP52-CI52+CB52</f>
        <v>15545</v>
      </c>
      <c r="BV52" s="469">
        <f>CQ52-CJ52+CC52</f>
        <v>1315</v>
      </c>
      <c r="BW52" s="469">
        <f>CR52-CK52+CD52</f>
        <v>-71671</v>
      </c>
      <c r="BX52" s="356">
        <f t="shared" ref="BX52" si="172">SUM(BT52:BW52)</f>
        <v>136539</v>
      </c>
      <c r="BY52" s="469"/>
      <c r="BZ52" s="485" t="s">
        <v>148</v>
      </c>
      <c r="CA52" s="469">
        <v>19169</v>
      </c>
      <c r="CB52" s="469">
        <v>2858</v>
      </c>
      <c r="CC52" s="469">
        <v>215</v>
      </c>
      <c r="CD52" s="469">
        <v>-9069</v>
      </c>
      <c r="CE52" s="356">
        <f>SUM(CA52:CD52)</f>
        <v>13173</v>
      </c>
      <c r="CF52" s="469"/>
      <c r="CG52" s="485" t="s">
        <v>148</v>
      </c>
      <c r="CH52" s="469">
        <v>0</v>
      </c>
      <c r="CI52" s="469">
        <v>0</v>
      </c>
      <c r="CJ52" s="469">
        <v>0</v>
      </c>
      <c r="CK52" s="469">
        <v>0</v>
      </c>
      <c r="CL52" s="356">
        <f>SUM(CH52:CK52)</f>
        <v>0</v>
      </c>
      <c r="CM52" s="469"/>
      <c r="CN52" s="485" t="s">
        <v>148</v>
      </c>
      <c r="CO52" s="474">
        <v>172181</v>
      </c>
      <c r="CP52" s="474">
        <v>12687</v>
      </c>
      <c r="CQ52" s="474">
        <v>1100</v>
      </c>
      <c r="CR52" s="474">
        <v>-62602</v>
      </c>
      <c r="CS52" s="338">
        <f>SUM(CO52:CR52)</f>
        <v>123366</v>
      </c>
      <c r="CT52" s="469"/>
    </row>
    <row r="53" spans="1:98" x14ac:dyDescent="0.2">
      <c r="A53" s="464"/>
      <c r="B53" s="337"/>
      <c r="C53" s="337"/>
      <c r="D53" s="337"/>
      <c r="E53" s="337"/>
      <c r="F53" s="338"/>
      <c r="G53" s="460"/>
      <c r="H53" s="464"/>
      <c r="I53" s="337"/>
      <c r="J53" s="337"/>
      <c r="K53" s="337"/>
      <c r="L53" s="337"/>
      <c r="M53" s="338"/>
      <c r="N53" s="460"/>
      <c r="O53" s="464"/>
      <c r="P53" s="337"/>
      <c r="Q53" s="337"/>
      <c r="R53" s="337"/>
      <c r="S53" s="337"/>
      <c r="T53" s="338"/>
      <c r="U53" s="460"/>
      <c r="V53" s="464"/>
      <c r="W53" s="364"/>
      <c r="X53" s="364"/>
      <c r="Y53" s="364"/>
      <c r="Z53" s="364"/>
      <c r="AA53" s="356"/>
      <c r="AB53" s="460"/>
      <c r="AC53" s="464"/>
      <c r="AD53" s="364"/>
      <c r="AE53" s="364"/>
      <c r="AF53" s="364"/>
      <c r="AG53" s="364"/>
      <c r="AH53" s="356"/>
      <c r="AI53" s="460"/>
      <c r="AJ53" s="464"/>
      <c r="AK53" s="337"/>
      <c r="AL53" s="337"/>
      <c r="AM53" s="337"/>
      <c r="AN53" s="337"/>
      <c r="AO53" s="338"/>
      <c r="AP53" s="460"/>
      <c r="AQ53" s="464"/>
      <c r="AR53" s="364"/>
      <c r="AS53" s="364"/>
      <c r="AT53" s="364"/>
      <c r="AU53" s="364"/>
      <c r="AV53" s="356"/>
      <c r="AW53" s="460"/>
      <c r="AX53" s="464"/>
      <c r="AY53" s="364"/>
      <c r="AZ53" s="364"/>
      <c r="BA53" s="364"/>
      <c r="BB53" s="364"/>
      <c r="BC53" s="356"/>
      <c r="BD53" s="460"/>
      <c r="BE53" s="464"/>
      <c r="BF53" s="474"/>
      <c r="BG53" s="474"/>
      <c r="BH53" s="474"/>
      <c r="BI53" s="474"/>
      <c r="BJ53" s="338"/>
      <c r="BK53" s="459"/>
      <c r="BL53" s="464"/>
      <c r="BM53" s="469"/>
      <c r="BN53" s="469"/>
      <c r="BO53" s="469"/>
      <c r="BP53" s="469"/>
      <c r="BQ53" s="356"/>
      <c r="BR53" s="459"/>
      <c r="BS53" s="464"/>
      <c r="BT53" s="469"/>
      <c r="BU53" s="469"/>
      <c r="BV53" s="469"/>
      <c r="BW53" s="469"/>
      <c r="BX53" s="356"/>
      <c r="BY53" s="459"/>
      <c r="BZ53" s="464"/>
      <c r="CA53" s="469"/>
      <c r="CB53" s="469"/>
      <c r="CC53" s="469"/>
      <c r="CD53" s="469"/>
      <c r="CE53" s="356"/>
      <c r="CF53" s="459"/>
      <c r="CG53" s="464"/>
      <c r="CH53" s="469"/>
      <c r="CI53" s="469"/>
      <c r="CJ53" s="469"/>
      <c r="CK53" s="469"/>
      <c r="CL53" s="356"/>
      <c r="CM53" s="459"/>
      <c r="CN53" s="464"/>
      <c r="CO53" s="474"/>
      <c r="CP53" s="474"/>
      <c r="CQ53" s="474"/>
      <c r="CR53" s="474"/>
      <c r="CS53" s="338"/>
      <c r="CT53" s="459"/>
    </row>
    <row r="54" spans="1:98" x14ac:dyDescent="0.2">
      <c r="A54" s="464" t="s">
        <v>168</v>
      </c>
      <c r="B54" s="337">
        <f>ROUND(P54+I54,0)</f>
        <v>0</v>
      </c>
      <c r="C54" s="337">
        <f>ROUND(Q54+J54,0)</f>
        <v>0</v>
      </c>
      <c r="D54" s="337">
        <f>ROUND(R54+K54,0)</f>
        <v>0</v>
      </c>
      <c r="E54" s="337">
        <f>ROUND(S54+L54,0)</f>
        <v>0</v>
      </c>
      <c r="F54" s="338">
        <f>SUM(B54:E54)</f>
        <v>0</v>
      </c>
      <c r="G54" s="460"/>
      <c r="H54" s="464" t="s">
        <v>168</v>
      </c>
      <c r="I54" s="467">
        <f>-P54</f>
        <v>-1586779</v>
      </c>
      <c r="J54" s="467">
        <f>-Q54</f>
        <v>-1307253</v>
      </c>
      <c r="K54" s="467">
        <f>-R54</f>
        <v>-850765</v>
      </c>
      <c r="L54" s="467">
        <f>-S54</f>
        <v>1103975</v>
      </c>
      <c r="M54" s="338">
        <f t="shared" ref="M54" si="173">SUM(I54:L54)</f>
        <v>-2640822</v>
      </c>
      <c r="N54" s="460"/>
      <c r="O54" s="464" t="s">
        <v>168</v>
      </c>
      <c r="P54" s="337">
        <f>AK54-AD54+W54</f>
        <v>1586779</v>
      </c>
      <c r="Q54" s="337">
        <f>AL54-AE54+X54</f>
        <v>1307253</v>
      </c>
      <c r="R54" s="337">
        <f>AM54-AF54+Y54</f>
        <v>850765</v>
      </c>
      <c r="S54" s="337">
        <f>AN54-AG54+Z54</f>
        <v>-1103975</v>
      </c>
      <c r="T54" s="338">
        <f>SUM(P54:S54)</f>
        <v>2640822</v>
      </c>
      <c r="U54" s="460"/>
      <c r="V54" s="464" t="s">
        <v>168</v>
      </c>
      <c r="W54" s="364">
        <f>'2012 FPSC Accruals'!C55*1</f>
        <v>14331</v>
      </c>
      <c r="X54" s="364">
        <f>'2012 FPSC Accruals'!D55*1</f>
        <v>43501</v>
      </c>
      <c r="Y54" s="364">
        <f>'2012 FPSC Accruals'!E55*1</f>
        <v>27020</v>
      </c>
      <c r="Z54" s="364">
        <f>'2012 FPSC Accruals'!F55*1</f>
        <v>-24900</v>
      </c>
      <c r="AA54" s="356">
        <f>SUM(W54:Z54)</f>
        <v>59952</v>
      </c>
      <c r="AB54" s="460"/>
      <c r="AC54" s="464" t="s">
        <v>168</v>
      </c>
      <c r="AD54" s="364">
        <v>0</v>
      </c>
      <c r="AE54" s="364">
        <v>0</v>
      </c>
      <c r="AF54" s="364">
        <v>0</v>
      </c>
      <c r="AG54" s="364">
        <v>0</v>
      </c>
      <c r="AH54" s="356">
        <f>SUM(AD54:AG54)</f>
        <v>0</v>
      </c>
      <c r="AI54" s="460"/>
      <c r="AJ54" s="464" t="s">
        <v>168</v>
      </c>
      <c r="AK54" s="337">
        <f>ROUND(BF54-AY54+AR54,0)</f>
        <v>1572448</v>
      </c>
      <c r="AL54" s="337">
        <f>ROUND(BG54-AZ54+AS54,0)</f>
        <v>1263752</v>
      </c>
      <c r="AM54" s="337">
        <f>ROUND(BH54-BA54+AT54,0)</f>
        <v>823745</v>
      </c>
      <c r="AN54" s="337">
        <f>ROUND(BI54-BB54+AU54,0)</f>
        <v>-1079075</v>
      </c>
      <c r="AO54" s="338">
        <f t="shared" ref="AO54" si="174">SUM(AK54:AN54)</f>
        <v>2580870</v>
      </c>
      <c r="AP54" s="460"/>
      <c r="AQ54" s="464" t="s">
        <v>168</v>
      </c>
      <c r="AR54" s="364">
        <f>'2012 FPSC Accruals'!C55*9</f>
        <v>128979</v>
      </c>
      <c r="AS54" s="364">
        <f>'2012 FPSC Accruals'!D55*9</f>
        <v>391509</v>
      </c>
      <c r="AT54" s="364">
        <f>'2012 FPSC Accruals'!E55*9</f>
        <v>243180</v>
      </c>
      <c r="AU54" s="364">
        <f>'2012 FPSC Accruals'!F55*9</f>
        <v>-224100</v>
      </c>
      <c r="AV54" s="356">
        <f>SUM(AR54:AU54)</f>
        <v>539568</v>
      </c>
      <c r="AW54" s="460"/>
      <c r="AX54" s="464" t="s">
        <v>168</v>
      </c>
      <c r="AY54" s="364">
        <v>0</v>
      </c>
      <c r="AZ54" s="364">
        <v>0</v>
      </c>
      <c r="BA54" s="364">
        <v>0</v>
      </c>
      <c r="BB54" s="364">
        <v>0</v>
      </c>
      <c r="BC54" s="356">
        <f>SUM(AY54:BB54)</f>
        <v>0</v>
      </c>
      <c r="BD54" s="460"/>
      <c r="BE54" s="464" t="s">
        <v>168</v>
      </c>
      <c r="BF54" s="474">
        <f>BM54+BT54</f>
        <v>1443469</v>
      </c>
      <c r="BG54" s="474">
        <f>BN54+BU54</f>
        <v>872243</v>
      </c>
      <c r="BH54" s="474">
        <f>BO54+BV54</f>
        <v>580565</v>
      </c>
      <c r="BI54" s="474">
        <f>BP54+BW54</f>
        <v>-854975</v>
      </c>
      <c r="BJ54" s="338">
        <f>SUM(BF54:BI54)</f>
        <v>2041302</v>
      </c>
      <c r="BK54" s="459"/>
      <c r="BL54" s="464" t="s">
        <v>168</v>
      </c>
      <c r="BM54" s="469">
        <v>-1500000</v>
      </c>
      <c r="BN54" s="469">
        <v>500000</v>
      </c>
      <c r="BO54" s="469">
        <v>500000</v>
      </c>
      <c r="BP54" s="469">
        <v>500000</v>
      </c>
      <c r="BQ54" s="356">
        <f>SUM(BM54:BP54)</f>
        <v>0</v>
      </c>
      <c r="BR54" s="459"/>
      <c r="BS54" s="464" t="s">
        <v>168</v>
      </c>
      <c r="BT54" s="469">
        <f>CO54-CH54+CA54</f>
        <v>2943469</v>
      </c>
      <c r="BU54" s="469">
        <f>CP54-CI54+CB54</f>
        <v>372243</v>
      </c>
      <c r="BV54" s="469">
        <f>CQ54-CJ54+CC54</f>
        <v>80565</v>
      </c>
      <c r="BW54" s="469">
        <f>CR54-CK54+CD54</f>
        <v>-1354975</v>
      </c>
      <c r="BX54" s="356">
        <f t="shared" ref="BX54" si="175">SUM(BT54:BW54)</f>
        <v>2041302</v>
      </c>
      <c r="BY54" s="459"/>
      <c r="BZ54" s="464" t="s">
        <v>168</v>
      </c>
      <c r="CA54" s="469">
        <v>169923</v>
      </c>
      <c r="CB54" s="469">
        <v>70264</v>
      </c>
      <c r="CC54" s="469">
        <v>-40462</v>
      </c>
      <c r="CD54" s="469">
        <v>-122293</v>
      </c>
      <c r="CE54" s="356">
        <f>SUM(CA54:CD54)</f>
        <v>77432</v>
      </c>
      <c r="CF54" s="459"/>
      <c r="CG54" s="464" t="s">
        <v>168</v>
      </c>
      <c r="CH54" s="469">
        <v>0</v>
      </c>
      <c r="CI54" s="469">
        <v>0</v>
      </c>
      <c r="CJ54" s="469">
        <v>0</v>
      </c>
      <c r="CK54" s="469">
        <v>0</v>
      </c>
      <c r="CL54" s="356">
        <f>SUM(CH54:CK54)</f>
        <v>0</v>
      </c>
      <c r="CM54" s="459"/>
      <c r="CN54" s="464" t="s">
        <v>168</v>
      </c>
      <c r="CO54" s="474">
        <v>2773546</v>
      </c>
      <c r="CP54" s="474">
        <v>301979</v>
      </c>
      <c r="CQ54" s="474">
        <v>121027</v>
      </c>
      <c r="CR54" s="474">
        <v>-1232682</v>
      </c>
      <c r="CS54" s="338">
        <f>SUM(CO54:CR54)</f>
        <v>1963870</v>
      </c>
      <c r="CT54" s="459"/>
    </row>
    <row r="55" spans="1:98" x14ac:dyDescent="0.2">
      <c r="A55" s="462"/>
      <c r="B55" s="337"/>
      <c r="C55" s="337"/>
      <c r="D55" s="337"/>
      <c r="E55" s="337"/>
      <c r="F55" s="338"/>
      <c r="G55" s="460"/>
      <c r="H55" s="462"/>
      <c r="I55" s="337"/>
      <c r="J55" s="337"/>
      <c r="K55" s="337"/>
      <c r="L55" s="337"/>
      <c r="M55" s="338"/>
      <c r="N55" s="460"/>
      <c r="O55" s="462"/>
      <c r="P55" s="337"/>
      <c r="Q55" s="337"/>
      <c r="R55" s="337"/>
      <c r="S55" s="337"/>
      <c r="T55" s="338"/>
      <c r="U55" s="460"/>
      <c r="V55" s="462"/>
      <c r="W55" s="364"/>
      <c r="X55" s="364"/>
      <c r="Y55" s="364"/>
      <c r="Z55" s="364"/>
      <c r="AA55" s="356"/>
      <c r="AB55" s="460"/>
      <c r="AC55" s="462"/>
      <c r="AD55" s="364"/>
      <c r="AE55" s="364"/>
      <c r="AF55" s="364"/>
      <c r="AG55" s="364"/>
      <c r="AH55" s="356"/>
      <c r="AI55" s="460"/>
      <c r="AJ55" s="462"/>
      <c r="AK55" s="337"/>
      <c r="AL55" s="337"/>
      <c r="AM55" s="337"/>
      <c r="AN55" s="337"/>
      <c r="AO55" s="338"/>
      <c r="AP55" s="460"/>
      <c r="AQ55" s="462"/>
      <c r="AR55" s="364"/>
      <c r="AS55" s="364"/>
      <c r="AT55" s="364"/>
      <c r="AU55" s="364"/>
      <c r="AV55" s="356"/>
      <c r="AW55" s="460"/>
      <c r="AX55" s="462"/>
      <c r="AY55" s="364"/>
      <c r="AZ55" s="364"/>
      <c r="BA55" s="364"/>
      <c r="BB55" s="364"/>
      <c r="BC55" s="356"/>
      <c r="BD55" s="460"/>
      <c r="BE55" s="487"/>
      <c r="BF55" s="474"/>
      <c r="BG55" s="474"/>
      <c r="BH55" s="474"/>
      <c r="BI55" s="474"/>
      <c r="BJ55" s="338"/>
      <c r="BK55" s="459"/>
      <c r="BL55" s="487"/>
      <c r="BM55" s="469"/>
      <c r="BN55" s="469"/>
      <c r="BO55" s="469"/>
      <c r="BP55" s="469"/>
      <c r="BQ55" s="356"/>
      <c r="BR55" s="459"/>
      <c r="BS55" s="487"/>
      <c r="BT55" s="469"/>
      <c r="BU55" s="469"/>
      <c r="BV55" s="469"/>
      <c r="BW55" s="469"/>
      <c r="BX55" s="356"/>
      <c r="BY55" s="459"/>
      <c r="BZ55" s="487"/>
      <c r="CA55" s="469"/>
      <c r="CB55" s="469"/>
      <c r="CC55" s="469"/>
      <c r="CD55" s="469"/>
      <c r="CE55" s="356"/>
      <c r="CF55" s="459"/>
      <c r="CG55" s="487"/>
      <c r="CH55" s="469"/>
      <c r="CI55" s="469"/>
      <c r="CJ55" s="469"/>
      <c r="CK55" s="469"/>
      <c r="CL55" s="356"/>
      <c r="CM55" s="459"/>
      <c r="CN55" s="487"/>
      <c r="CO55" s="474"/>
      <c r="CP55" s="474"/>
      <c r="CQ55" s="474"/>
      <c r="CR55" s="474"/>
      <c r="CS55" s="338"/>
      <c r="CT55" s="459"/>
    </row>
    <row r="56" spans="1:98" x14ac:dyDescent="0.2">
      <c r="A56" s="354" t="s">
        <v>4061</v>
      </c>
      <c r="B56" s="337">
        <f>ROUND(P56+I56,0)</f>
        <v>0</v>
      </c>
      <c r="C56" s="337">
        <f>ROUND(Q56+J56,0)</f>
        <v>0</v>
      </c>
      <c r="D56" s="337">
        <f>ROUND(R56+K56,0)</f>
        <v>0</v>
      </c>
      <c r="E56" s="337">
        <f>ROUND(S56+L56,0)</f>
        <v>0</v>
      </c>
      <c r="F56" s="338">
        <f>SUM(B56:E56)</f>
        <v>0</v>
      </c>
      <c r="G56" s="364"/>
      <c r="H56" s="354" t="s">
        <v>4061</v>
      </c>
      <c r="I56" s="467">
        <f>-P56</f>
        <v>-1632600</v>
      </c>
      <c r="J56" s="467">
        <f t="shared" ref="J56:L56" si="176">-Q56</f>
        <v>-2142365</v>
      </c>
      <c r="K56" s="467">
        <f t="shared" si="176"/>
        <v>-3498142</v>
      </c>
      <c r="L56" s="467">
        <f t="shared" si="176"/>
        <v>1471466</v>
      </c>
      <c r="M56" s="338">
        <f t="shared" ref="M56" si="177">SUM(I56:L56)</f>
        <v>-5801641</v>
      </c>
      <c r="N56" s="364"/>
      <c r="O56" s="354" t="s">
        <v>4061</v>
      </c>
      <c r="P56" s="337">
        <f>AK56-AD56+W56</f>
        <v>1632600</v>
      </c>
      <c r="Q56" s="337">
        <f>AL56-AE56+X56</f>
        <v>2142365</v>
      </c>
      <c r="R56" s="337">
        <f>AM56-AF56+Y56</f>
        <v>3498142</v>
      </c>
      <c r="S56" s="337">
        <f>AN56-AG56+Z56</f>
        <v>-1471466</v>
      </c>
      <c r="T56" s="338">
        <f t="shared" ref="T56" si="178">SUM(P56:S56)</f>
        <v>5801641</v>
      </c>
      <c r="U56" s="364"/>
      <c r="V56" s="354" t="s">
        <v>4061</v>
      </c>
      <c r="W56" s="364">
        <f>'2012 FPSC Accruals'!C57*1</f>
        <v>0</v>
      </c>
      <c r="X56" s="364">
        <f>'2012 FPSC Accruals'!D57*1</f>
        <v>0</v>
      </c>
      <c r="Y56" s="364">
        <f>'2012 FPSC Accruals'!E57*1</f>
        <v>0</v>
      </c>
      <c r="Z56" s="364">
        <f>'2012 FPSC Accruals'!F57*1</f>
        <v>0</v>
      </c>
      <c r="AA56" s="356">
        <f>SUM(W56:Z56)</f>
        <v>0</v>
      </c>
      <c r="AB56" s="364"/>
      <c r="AC56" s="354" t="s">
        <v>4061</v>
      </c>
      <c r="AD56" s="364">
        <v>0</v>
      </c>
      <c r="AE56" s="364">
        <v>0</v>
      </c>
      <c r="AF56" s="364">
        <v>0</v>
      </c>
      <c r="AG56" s="364">
        <v>0</v>
      </c>
      <c r="AH56" s="356">
        <f t="shared" ref="AH56" si="179">SUM(AD56:AG56)</f>
        <v>0</v>
      </c>
      <c r="AI56" s="364"/>
      <c r="AJ56" s="354" t="s">
        <v>4061</v>
      </c>
      <c r="AK56" s="337">
        <f>ROUND(BF56-AY56+AR56,0)</f>
        <v>1632600</v>
      </c>
      <c r="AL56" s="337">
        <f>ROUND(BG56-AZ56+AS56,0)</f>
        <v>2142365</v>
      </c>
      <c r="AM56" s="337">
        <f>ROUND(BH56-BA56+AT56,0)</f>
        <v>3498142</v>
      </c>
      <c r="AN56" s="337">
        <f>ROUND(BI56-BB56+AU56,0)+1</f>
        <v>-1471466</v>
      </c>
      <c r="AO56" s="338">
        <f t="shared" ref="AO56" si="180">SUM(AK56:AN56)</f>
        <v>5801641</v>
      </c>
      <c r="AP56" s="364"/>
      <c r="AQ56" s="354" t="s">
        <v>4061</v>
      </c>
      <c r="AR56" s="364">
        <f>'2012 FPSC Accruals'!C57*9</f>
        <v>0</v>
      </c>
      <c r="AS56" s="364">
        <f>'2012 FPSC Accruals'!D57*9</f>
        <v>0</v>
      </c>
      <c r="AT56" s="364">
        <f>'2012 FPSC Accruals'!E57*9</f>
        <v>0</v>
      </c>
      <c r="AU56" s="364">
        <f>'2012 FPSC Accruals'!F57*9</f>
        <v>0</v>
      </c>
      <c r="AV56" s="356">
        <f t="shared" ref="AV56" si="181">SUM(AR56:AU56)</f>
        <v>0</v>
      </c>
      <c r="AW56" s="364"/>
      <c r="AX56" s="354" t="s">
        <v>4061</v>
      </c>
      <c r="AY56" s="364">
        <f>BC71-BB56-BA56-AZ56</f>
        <v>7345294.0900000082</v>
      </c>
      <c r="AZ56" s="364">
        <f>BC69+ROUND(BC67/3,0)</f>
        <v>4195245.7700000005</v>
      </c>
      <c r="BA56" s="364">
        <f>ROUND(BC67/3,0)</f>
        <v>3513207</v>
      </c>
      <c r="BB56" s="364">
        <f>BC70</f>
        <v>-388411.59</v>
      </c>
      <c r="BC56" s="356">
        <f t="shared" ref="BC56" si="182">SUM(AY56:BB56)</f>
        <v>14665335.270000009</v>
      </c>
      <c r="BD56" s="364"/>
      <c r="BE56" s="354" t="s">
        <v>4061</v>
      </c>
      <c r="BF56" s="474">
        <f>BM56+BT56</f>
        <v>8977894.0000000149</v>
      </c>
      <c r="BG56" s="474">
        <f>BN56+BU56</f>
        <v>6337610.5099999998</v>
      </c>
      <c r="BH56" s="474">
        <f>BO56+BV56</f>
        <v>7011349</v>
      </c>
      <c r="BI56" s="474">
        <f>BP56+BW56</f>
        <v>-1859878.629999999</v>
      </c>
      <c r="BJ56" s="338">
        <f t="shared" ref="BJ56" si="183">SUM(BF56:BI56)</f>
        <v>20466974.880000014</v>
      </c>
      <c r="BK56" s="469"/>
      <c r="BL56" s="354" t="s">
        <v>4061</v>
      </c>
      <c r="BM56" s="356">
        <v>-14008661</v>
      </c>
      <c r="BN56" s="356">
        <v>6788310</v>
      </c>
      <c r="BO56" s="356">
        <v>432053</v>
      </c>
      <c r="BP56" s="356">
        <v>6788298</v>
      </c>
      <c r="BQ56" s="356">
        <f t="shared" ref="BQ56" si="184">SUM(BM56:BP56)</f>
        <v>0</v>
      </c>
      <c r="BR56" s="469"/>
      <c r="BS56" s="354" t="s">
        <v>4061</v>
      </c>
      <c r="BT56" s="469">
        <f>CO56-CH56+CA56</f>
        <v>22986555.000000015</v>
      </c>
      <c r="BU56" s="469">
        <f>CP56-CI56+CB56</f>
        <v>-450699.48999999982</v>
      </c>
      <c r="BV56" s="469">
        <f>CQ56-CJ56+CC56</f>
        <v>6579296</v>
      </c>
      <c r="BW56" s="469">
        <f>CR56-CK56+CD56</f>
        <v>-8648176.629999999</v>
      </c>
      <c r="BX56" s="356">
        <f t="shared" ref="BX56" si="185">SUM(BT56:BW56)</f>
        <v>20466974.880000018</v>
      </c>
      <c r="BY56" s="469"/>
      <c r="BZ56" s="354" t="s">
        <v>4061</v>
      </c>
      <c r="CA56" s="364">
        <v>0</v>
      </c>
      <c r="CB56" s="364">
        <v>0</v>
      </c>
      <c r="CC56" s="364">
        <v>0</v>
      </c>
      <c r="CD56" s="364">
        <v>0</v>
      </c>
      <c r="CE56" s="356">
        <f t="shared" ref="CE56" si="186">SUM(CA56:CD56)</f>
        <v>0</v>
      </c>
      <c r="CF56" s="469"/>
      <c r="CG56" s="354" t="s">
        <v>4061</v>
      </c>
      <c r="CH56" s="364">
        <f>4269084</f>
        <v>4269084</v>
      </c>
      <c r="CI56" s="364"/>
      <c r="CJ56" s="364"/>
      <c r="CK56" s="364">
        <v>-1547742</v>
      </c>
      <c r="CL56" s="356">
        <f t="shared" ref="CL56" si="187">SUM(CH56:CK56)</f>
        <v>2721342</v>
      </c>
      <c r="CM56" s="469"/>
      <c r="CN56" s="354" t="s">
        <v>4061</v>
      </c>
      <c r="CO56" s="337">
        <v>27255639.000000015</v>
      </c>
      <c r="CP56" s="337">
        <v>-450699.48999999982</v>
      </c>
      <c r="CQ56" s="337">
        <v>6579296</v>
      </c>
      <c r="CR56" s="337">
        <v>-10195918.629999999</v>
      </c>
      <c r="CS56" s="338">
        <f t="shared" ref="CS56" si="188">SUM(CO56:CR56)</f>
        <v>23188316.880000018</v>
      </c>
      <c r="CT56" s="469"/>
    </row>
    <row r="57" spans="1:98" ht="13.5" thickBot="1" x14ac:dyDescent="0.25">
      <c r="A57" s="461"/>
      <c r="B57" s="350"/>
      <c r="C57" s="350"/>
      <c r="D57" s="350"/>
      <c r="E57" s="350"/>
      <c r="F57" s="351"/>
      <c r="G57" s="364"/>
      <c r="H57" s="461"/>
      <c r="I57" s="350"/>
      <c r="J57" s="350"/>
      <c r="K57" s="350"/>
      <c r="L57" s="350"/>
      <c r="M57" s="351"/>
      <c r="N57" s="364"/>
      <c r="O57" s="461"/>
      <c r="P57" s="350"/>
      <c r="Q57" s="350"/>
      <c r="R57" s="350"/>
      <c r="S57" s="350"/>
      <c r="T57" s="351"/>
      <c r="U57" s="364"/>
      <c r="V57" s="461"/>
      <c r="W57" s="466"/>
      <c r="X57" s="466"/>
      <c r="Y57" s="466"/>
      <c r="Z57" s="466"/>
      <c r="AA57" s="359"/>
      <c r="AB57" s="364"/>
      <c r="AC57" s="461"/>
      <c r="AD57" s="466"/>
      <c r="AE57" s="466"/>
      <c r="AF57" s="466"/>
      <c r="AG57" s="466"/>
      <c r="AH57" s="359"/>
      <c r="AI57" s="364"/>
      <c r="AJ57" s="461"/>
      <c r="AK57" s="350"/>
      <c r="AL57" s="350"/>
      <c r="AM57" s="350"/>
      <c r="AN57" s="350"/>
      <c r="AO57" s="351"/>
      <c r="AP57" s="364"/>
      <c r="AQ57" s="461"/>
      <c r="AR57" s="466"/>
      <c r="AS57" s="466"/>
      <c r="AT57" s="466"/>
      <c r="AU57" s="466"/>
      <c r="AV57" s="359"/>
      <c r="AW57" s="364"/>
      <c r="AX57" s="461"/>
      <c r="AY57" s="466"/>
      <c r="AZ57" s="466"/>
      <c r="BA57" s="466"/>
      <c r="BB57" s="466"/>
      <c r="BC57" s="359"/>
      <c r="BD57" s="364"/>
      <c r="BE57" s="461"/>
      <c r="BF57" s="350"/>
      <c r="BG57" s="350"/>
      <c r="BH57" s="350"/>
      <c r="BI57" s="350"/>
      <c r="BJ57" s="351"/>
      <c r="BK57" s="469"/>
      <c r="BL57" s="461"/>
      <c r="BM57" s="466"/>
      <c r="BN57" s="466"/>
      <c r="BO57" s="466"/>
      <c r="BP57" s="466"/>
      <c r="BQ57" s="359"/>
      <c r="BR57" s="469"/>
      <c r="BS57" s="461"/>
      <c r="BT57" s="466"/>
      <c r="BU57" s="466"/>
      <c r="BV57" s="466"/>
      <c r="BW57" s="466"/>
      <c r="BX57" s="359"/>
      <c r="BY57" s="469"/>
      <c r="BZ57" s="461"/>
      <c r="CA57" s="466"/>
      <c r="CB57" s="466"/>
      <c r="CC57" s="466"/>
      <c r="CD57" s="466"/>
      <c r="CE57" s="359"/>
      <c r="CF57" s="469"/>
      <c r="CG57" s="461"/>
      <c r="CH57" s="466"/>
      <c r="CI57" s="466"/>
      <c r="CJ57" s="466"/>
      <c r="CK57" s="466"/>
      <c r="CL57" s="359"/>
      <c r="CM57" s="469"/>
      <c r="CN57" s="461"/>
      <c r="CO57" s="350"/>
      <c r="CP57" s="350"/>
      <c r="CQ57" s="350"/>
      <c r="CR57" s="350"/>
      <c r="CS57" s="351"/>
      <c r="CT57" s="469"/>
    </row>
    <row r="58" spans="1:98" ht="24.75" customHeight="1" thickBot="1" x14ac:dyDescent="0.25">
      <c r="A58" s="492" t="s">
        <v>105</v>
      </c>
      <c r="B58" s="374">
        <f>SUM(B46:B57)</f>
        <v>13680203</v>
      </c>
      <c r="C58" s="374">
        <f t="shared" ref="C58:F58" si="189">SUM(C46:C57)</f>
        <v>6279877</v>
      </c>
      <c r="D58" s="374">
        <f t="shared" si="189"/>
        <v>3541850</v>
      </c>
      <c r="E58" s="374">
        <f t="shared" si="189"/>
        <v>-15199943</v>
      </c>
      <c r="F58" s="374">
        <f t="shared" si="189"/>
        <v>8301987</v>
      </c>
      <c r="G58" s="364"/>
      <c r="H58" s="492" t="s">
        <v>105</v>
      </c>
      <c r="I58" s="374">
        <f>SUM(I46:I57)</f>
        <v>-1632600</v>
      </c>
      <c r="J58" s="374">
        <f t="shared" ref="J58" si="190">SUM(J46:J57)</f>
        <v>-2142365</v>
      </c>
      <c r="K58" s="374">
        <f t="shared" ref="K58" si="191">SUM(K46:K57)</f>
        <v>-3498142</v>
      </c>
      <c r="L58" s="374">
        <f t="shared" ref="L58" si="192">SUM(L46:L57)</f>
        <v>1471466</v>
      </c>
      <c r="M58" s="374">
        <f t="shared" ref="M58" si="193">SUM(M46:M57)</f>
        <v>-5801641</v>
      </c>
      <c r="N58" s="364"/>
      <c r="O58" s="492" t="s">
        <v>105</v>
      </c>
      <c r="P58" s="374">
        <f>SUM(P46:P57)</f>
        <v>15312803</v>
      </c>
      <c r="Q58" s="374">
        <f t="shared" ref="Q58" si="194">SUM(Q46:Q57)</f>
        <v>8422242</v>
      </c>
      <c r="R58" s="374">
        <f t="shared" ref="R58" si="195">SUM(R46:R57)</f>
        <v>7039992</v>
      </c>
      <c r="S58" s="374">
        <f t="shared" ref="S58" si="196">SUM(S46:S57)</f>
        <v>-16671409</v>
      </c>
      <c r="T58" s="374">
        <f t="shared" ref="T58" si="197">SUM(T46:T57)</f>
        <v>14103628</v>
      </c>
      <c r="U58" s="364">
        <f>SUM(P58:S58)-T58</f>
        <v>0</v>
      </c>
      <c r="V58" s="492" t="s">
        <v>105</v>
      </c>
      <c r="W58" s="374">
        <f>SUM(W46:W57)</f>
        <v>232699</v>
      </c>
      <c r="X58" s="374">
        <f t="shared" ref="X58" si="198">SUM(X46:X57)</f>
        <v>267849</v>
      </c>
      <c r="Y58" s="374">
        <f t="shared" ref="Y58" si="199">SUM(Y46:Y57)</f>
        <v>108143</v>
      </c>
      <c r="Z58" s="374">
        <f t="shared" ref="Z58" si="200">SUM(Z46:Z57)</f>
        <v>-254371</v>
      </c>
      <c r="AA58" s="374">
        <f t="shared" ref="AA58" si="201">SUM(AA46:AA57)</f>
        <v>354320</v>
      </c>
      <c r="AB58" s="364"/>
      <c r="AC58" s="492" t="s">
        <v>105</v>
      </c>
      <c r="AD58" s="374">
        <f>SUM(AD46:AD57)</f>
        <v>0</v>
      </c>
      <c r="AE58" s="374">
        <f t="shared" ref="AE58" si="202">SUM(AE46:AE57)</f>
        <v>0</v>
      </c>
      <c r="AF58" s="374">
        <f t="shared" ref="AF58" si="203">SUM(AF46:AF57)</f>
        <v>0</v>
      </c>
      <c r="AG58" s="374">
        <f t="shared" ref="AG58" si="204">SUM(AG46:AG57)</f>
        <v>0</v>
      </c>
      <c r="AH58" s="374">
        <f t="shared" ref="AH58" si="205">SUM(AH46:AH57)</f>
        <v>0</v>
      </c>
      <c r="AI58" s="364"/>
      <c r="AJ58" s="492" t="s">
        <v>105</v>
      </c>
      <c r="AK58" s="374">
        <f>SUM(AK46:AK57)</f>
        <v>15080104</v>
      </c>
      <c r="AL58" s="374">
        <f t="shared" ref="AL58" si="206">SUM(AL46:AL57)</f>
        <v>8154393</v>
      </c>
      <c r="AM58" s="374">
        <f t="shared" ref="AM58" si="207">SUM(AM46:AM57)</f>
        <v>6931849</v>
      </c>
      <c r="AN58" s="374">
        <f t="shared" ref="AN58" si="208">SUM(AN46:AN57)</f>
        <v>-16417038</v>
      </c>
      <c r="AO58" s="374">
        <f t="shared" ref="AO58" si="209">SUM(AO46:AO57)</f>
        <v>13749308</v>
      </c>
      <c r="AP58" s="364"/>
      <c r="AQ58" s="492" t="s">
        <v>105</v>
      </c>
      <c r="AR58" s="374">
        <f>SUM(AR46:AR57)</f>
        <v>2094291</v>
      </c>
      <c r="AS58" s="374">
        <f t="shared" ref="AS58" si="210">SUM(AS46:AS57)</f>
        <v>2410641</v>
      </c>
      <c r="AT58" s="374">
        <f t="shared" ref="AT58" si="211">SUM(AT46:AT57)</f>
        <v>973287</v>
      </c>
      <c r="AU58" s="374">
        <f t="shared" ref="AU58" si="212">SUM(AU46:AU57)</f>
        <v>-2289339</v>
      </c>
      <c r="AV58" s="374">
        <f t="shared" ref="AV58" si="213">SUM(AV46:AV57)</f>
        <v>3188880</v>
      </c>
      <c r="AW58" s="364"/>
      <c r="AX58" s="492" t="s">
        <v>105</v>
      </c>
      <c r="AY58" s="374">
        <f>SUM(AY46:AY57)</f>
        <v>7345294.0900000082</v>
      </c>
      <c r="AZ58" s="374">
        <f t="shared" ref="AZ58" si="214">SUM(AZ46:AZ57)</f>
        <v>4195245.7700000005</v>
      </c>
      <c r="BA58" s="374">
        <f t="shared" ref="BA58" si="215">SUM(BA46:BA57)</f>
        <v>3513207</v>
      </c>
      <c r="BB58" s="374">
        <f t="shared" ref="BB58" si="216">SUM(BB46:BB57)</f>
        <v>-388411.59</v>
      </c>
      <c r="BC58" s="374">
        <f t="shared" ref="BC58" si="217">SUM(BC46:BC57)</f>
        <v>14665335.270000009</v>
      </c>
      <c r="BD58" s="364"/>
      <c r="BE58" s="492" t="s">
        <v>105</v>
      </c>
      <c r="BF58" s="374">
        <f>SUM(BF46:BF57)</f>
        <v>20331107.000000015</v>
      </c>
      <c r="BG58" s="374">
        <f t="shared" ref="BG58" si="218">SUM(BG46:BG57)</f>
        <v>9938997.5099999998</v>
      </c>
      <c r="BH58" s="374">
        <f t="shared" ref="BH58" si="219">SUM(BH46:BH57)</f>
        <v>9471769</v>
      </c>
      <c r="BI58" s="374">
        <f t="shared" ref="BI58" si="220">SUM(BI46:BI57)</f>
        <v>-14516110.129999999</v>
      </c>
      <c r="BJ58" s="374">
        <f t="shared" ref="BJ58" si="221">SUM(BJ46:BJ57)</f>
        <v>25225763.380000014</v>
      </c>
      <c r="BK58" s="469"/>
      <c r="BL58" s="492" t="s">
        <v>105</v>
      </c>
      <c r="BM58" s="374">
        <f>SUM(BM46:BM57)</f>
        <v>-45273776</v>
      </c>
      <c r="BN58" s="374">
        <f t="shared" ref="BN58" si="222">SUM(BN46:BN57)</f>
        <v>8678836</v>
      </c>
      <c r="BO58" s="374">
        <f t="shared" ref="BO58" si="223">SUM(BO46:BO57)</f>
        <v>177219</v>
      </c>
      <c r="BP58" s="374">
        <f t="shared" ref="BP58" si="224">SUM(BP46:BP57)</f>
        <v>3219523</v>
      </c>
      <c r="BQ58" s="374">
        <f t="shared" ref="BQ58" si="225">SUM(BQ46:BQ57)</f>
        <v>-33198198</v>
      </c>
      <c r="BR58" s="469"/>
      <c r="BS58" s="492" t="s">
        <v>105</v>
      </c>
      <c r="BT58" s="374">
        <f>SUM(BT46:BT57)</f>
        <v>65604883.000000015</v>
      </c>
      <c r="BU58" s="374">
        <f t="shared" ref="BU58" si="226">SUM(BU46:BU57)</f>
        <v>1260161.5100000002</v>
      </c>
      <c r="BV58" s="374">
        <f t="shared" ref="BV58" si="227">SUM(BV46:BV57)</f>
        <v>9294550</v>
      </c>
      <c r="BW58" s="374">
        <f t="shared" ref="BW58" si="228">SUM(BW46:BW57)</f>
        <v>-17735633.129999999</v>
      </c>
      <c r="BX58" s="374">
        <f t="shared" ref="BX58" si="229">SUM(BX46:BX57)</f>
        <v>58423961.380000018</v>
      </c>
      <c r="BY58" s="469"/>
      <c r="BZ58" s="492" t="s">
        <v>105</v>
      </c>
      <c r="CA58" s="374">
        <f>SUM(CA46:CA57)</f>
        <v>538023</v>
      </c>
      <c r="CB58" s="374">
        <f t="shared" ref="CB58" si="230">SUM(CB46:CB57)</f>
        <v>203705</v>
      </c>
      <c r="CC58" s="374">
        <f t="shared" ref="CC58" si="231">SUM(CC46:CC57)</f>
        <v>-50223</v>
      </c>
      <c r="CD58" s="374">
        <f t="shared" ref="CD58" si="232">SUM(CD46:CD57)</f>
        <v>-55501.5</v>
      </c>
      <c r="CE58" s="374">
        <f t="shared" ref="CE58" si="233">SUM(CE46:CE57)</f>
        <v>636003.5</v>
      </c>
      <c r="CF58" s="469"/>
      <c r="CG58" s="492" t="s">
        <v>105</v>
      </c>
      <c r="CH58" s="374">
        <f>SUM(CH46:CH57)</f>
        <v>4269084</v>
      </c>
      <c r="CI58" s="374">
        <f t="shared" ref="CI58" si="234">SUM(CI46:CI57)</f>
        <v>0</v>
      </c>
      <c r="CJ58" s="374">
        <f t="shared" ref="CJ58" si="235">SUM(CJ46:CJ57)</f>
        <v>0</v>
      </c>
      <c r="CK58" s="374">
        <f t="shared" ref="CK58" si="236">SUM(CK46:CK57)</f>
        <v>-1547742</v>
      </c>
      <c r="CL58" s="374">
        <f t="shared" ref="CL58" si="237">SUM(CL46:CL57)</f>
        <v>2721342</v>
      </c>
      <c r="CM58" s="469"/>
      <c r="CN58" s="492" t="s">
        <v>105</v>
      </c>
      <c r="CO58" s="374">
        <f>SUM(CO46:CO57)</f>
        <v>69335944.000000015</v>
      </c>
      <c r="CP58" s="374">
        <f t="shared" ref="CP58" si="238">SUM(CP46:CP57)</f>
        <v>1056456.5100000002</v>
      </c>
      <c r="CQ58" s="374">
        <f t="shared" ref="CQ58" si="239">SUM(CQ46:CQ57)</f>
        <v>9344773</v>
      </c>
      <c r="CR58" s="374">
        <f t="shared" ref="CR58" si="240">SUM(CR46:CR57)</f>
        <v>-19227873.629999999</v>
      </c>
      <c r="CS58" s="374">
        <f t="shared" ref="CS58" si="241">SUM(CS46:CS57)</f>
        <v>60509299.880000018</v>
      </c>
      <c r="CT58" s="469"/>
    </row>
    <row r="59" spans="1:98" x14ac:dyDescent="0.2">
      <c r="A59" s="371"/>
      <c r="B59" s="338"/>
      <c r="C59" s="338"/>
      <c r="D59" s="338"/>
      <c r="E59" s="338"/>
      <c r="F59" s="338"/>
      <c r="G59" s="364"/>
      <c r="H59" s="371"/>
      <c r="I59" s="338"/>
      <c r="J59" s="338"/>
      <c r="K59" s="338"/>
      <c r="L59" s="338"/>
      <c r="M59" s="338"/>
      <c r="N59" s="364"/>
      <c r="O59" s="371"/>
      <c r="P59" s="338"/>
      <c r="Q59" s="338"/>
      <c r="R59" s="338"/>
      <c r="S59" s="338"/>
      <c r="T59" s="338"/>
      <c r="U59" s="364"/>
      <c r="V59" s="371"/>
      <c r="W59" s="356"/>
      <c r="X59" s="356"/>
      <c r="Y59" s="356"/>
      <c r="Z59" s="356"/>
      <c r="AA59" s="356"/>
      <c r="AB59" s="364"/>
      <c r="AC59" s="371"/>
      <c r="AD59" s="356"/>
      <c r="AE59" s="356"/>
      <c r="AF59" s="356"/>
      <c r="AG59" s="356"/>
      <c r="AH59" s="356"/>
      <c r="AI59" s="364"/>
      <c r="AJ59" s="371"/>
      <c r="AK59" s="338"/>
      <c r="AL59" s="338"/>
      <c r="AM59" s="338"/>
      <c r="AN59" s="338"/>
      <c r="AO59" s="338"/>
      <c r="AP59" s="364"/>
      <c r="AQ59" s="371"/>
      <c r="AR59" s="356"/>
      <c r="AS59" s="356"/>
      <c r="AT59" s="356"/>
      <c r="AU59" s="356"/>
      <c r="AV59" s="356"/>
      <c r="AW59" s="364"/>
      <c r="AX59" s="371"/>
      <c r="AY59" s="356"/>
      <c r="AZ59" s="356"/>
      <c r="BA59" s="356"/>
      <c r="BB59" s="356"/>
      <c r="BC59" s="356"/>
      <c r="BD59" s="364"/>
      <c r="BE59" s="371"/>
      <c r="BF59" s="532"/>
      <c r="BG59" s="532"/>
      <c r="BH59" s="532"/>
      <c r="BI59" s="532"/>
      <c r="BJ59" s="338"/>
      <c r="BK59" s="469"/>
      <c r="BL59" s="371"/>
      <c r="BM59" s="533"/>
      <c r="BN59" s="533"/>
      <c r="BO59" s="533"/>
      <c r="BP59" s="533"/>
      <c r="BQ59" s="356"/>
      <c r="BR59" s="469"/>
      <c r="BS59" s="371"/>
      <c r="BT59" s="533"/>
      <c r="BU59" s="533"/>
      <c r="BV59" s="533"/>
      <c r="BW59" s="533"/>
      <c r="BX59" s="356"/>
      <c r="BY59" s="469"/>
      <c r="BZ59" s="371"/>
      <c r="CA59" s="533"/>
      <c r="CB59" s="533"/>
      <c r="CC59" s="533"/>
      <c r="CD59" s="533"/>
      <c r="CE59" s="356"/>
      <c r="CF59" s="469"/>
      <c r="CG59" s="371"/>
      <c r="CH59" s="533"/>
      <c r="CI59" s="533"/>
      <c r="CJ59" s="533"/>
      <c r="CK59" s="533"/>
      <c r="CL59" s="356"/>
      <c r="CM59" s="469"/>
      <c r="CN59" s="371"/>
      <c r="CO59" s="532"/>
      <c r="CP59" s="532"/>
      <c r="CQ59" s="532"/>
      <c r="CR59" s="532"/>
      <c r="CS59" s="338"/>
      <c r="CT59" s="469"/>
    </row>
    <row r="60" spans="1:98" ht="13.5" thickBot="1" x14ac:dyDescent="0.25">
      <c r="A60" s="466"/>
      <c r="B60" s="350"/>
      <c r="C60" s="350"/>
      <c r="D60" s="350"/>
      <c r="E60" s="350"/>
      <c r="F60" s="351"/>
      <c r="G60" s="493"/>
      <c r="H60" s="466"/>
      <c r="I60" s="350"/>
      <c r="J60" s="350"/>
      <c r="K60" s="350"/>
      <c r="L60" s="350"/>
      <c r="M60" s="351"/>
      <c r="N60" s="493"/>
      <c r="O60" s="466"/>
      <c r="P60" s="350"/>
      <c r="Q60" s="350"/>
      <c r="R60" s="350"/>
      <c r="S60" s="350"/>
      <c r="T60" s="351"/>
      <c r="U60" s="493"/>
      <c r="V60" s="466"/>
      <c r="W60" s="466"/>
      <c r="X60" s="466"/>
      <c r="Y60" s="466"/>
      <c r="Z60" s="466"/>
      <c r="AA60" s="359"/>
      <c r="AB60" s="493"/>
      <c r="AC60" s="466"/>
      <c r="AD60" s="466"/>
      <c r="AE60" s="466"/>
      <c r="AF60" s="466"/>
      <c r="AG60" s="466"/>
      <c r="AH60" s="359"/>
      <c r="AI60" s="493"/>
      <c r="AJ60" s="466"/>
      <c r="AK60" s="350"/>
      <c r="AL60" s="350"/>
      <c r="AM60" s="350"/>
      <c r="AN60" s="350"/>
      <c r="AO60" s="351"/>
      <c r="AP60" s="493"/>
      <c r="AQ60" s="466"/>
      <c r="AR60" s="466"/>
      <c r="AS60" s="466"/>
      <c r="AT60" s="466"/>
      <c r="AU60" s="466"/>
      <c r="AV60" s="359"/>
      <c r="AW60" s="493"/>
      <c r="AX60" s="466"/>
      <c r="AY60" s="466"/>
      <c r="AZ60" s="466"/>
      <c r="BA60" s="466"/>
      <c r="BB60" s="466"/>
      <c r="BC60" s="359"/>
      <c r="BD60" s="493"/>
      <c r="BE60" s="461"/>
      <c r="BF60" s="350"/>
      <c r="BG60" s="350"/>
      <c r="BH60" s="350"/>
      <c r="BI60" s="350"/>
      <c r="BJ60" s="351"/>
      <c r="BK60" s="534"/>
      <c r="BL60" s="461"/>
      <c r="BM60" s="466"/>
      <c r="BN60" s="466"/>
      <c r="BO60" s="466"/>
      <c r="BP60" s="466"/>
      <c r="BQ60" s="359"/>
      <c r="BR60" s="534"/>
      <c r="BS60" s="461"/>
      <c r="BT60" s="466"/>
      <c r="BU60" s="466"/>
      <c r="BV60" s="466"/>
      <c r="BW60" s="466"/>
      <c r="BX60" s="359"/>
      <c r="BY60" s="534"/>
      <c r="BZ60" s="461"/>
      <c r="CA60" s="466"/>
      <c r="CB60" s="466"/>
      <c r="CC60" s="466"/>
      <c r="CD60" s="466"/>
      <c r="CE60" s="359"/>
      <c r="CF60" s="534"/>
      <c r="CG60" s="461"/>
      <c r="CH60" s="466"/>
      <c r="CI60" s="466"/>
      <c r="CJ60" s="466"/>
      <c r="CK60" s="466"/>
      <c r="CL60" s="359"/>
      <c r="CM60" s="534"/>
      <c r="CN60" s="461"/>
      <c r="CO60" s="350"/>
      <c r="CP60" s="350"/>
      <c r="CQ60" s="350"/>
      <c r="CR60" s="350"/>
      <c r="CS60" s="351"/>
      <c r="CT60" s="534"/>
    </row>
    <row r="61" spans="1:98" ht="24.75" customHeight="1" thickBot="1" x14ac:dyDescent="0.25">
      <c r="A61" s="332" t="s">
        <v>241</v>
      </c>
      <c r="B61" s="374">
        <f>SUM(B44,B58)</f>
        <v>38865777</v>
      </c>
      <c r="C61" s="374">
        <f>SUM(C44,C58)</f>
        <v>21722606</v>
      </c>
      <c r="D61" s="374">
        <f>SUM(D44,D58)</f>
        <v>75374116</v>
      </c>
      <c r="E61" s="374">
        <f>SUM(E44,E58)</f>
        <v>-38067814</v>
      </c>
      <c r="F61" s="374">
        <f>SUM(F44,F58)</f>
        <v>97894685</v>
      </c>
      <c r="G61" s="519"/>
      <c r="H61" s="332" t="s">
        <v>241</v>
      </c>
      <c r="I61" s="374">
        <f>SUM(I44,I58)</f>
        <v>0</v>
      </c>
      <c r="J61" s="374">
        <f>SUM(J44,J58)</f>
        <v>0</v>
      </c>
      <c r="K61" s="374">
        <f>SUM(K44,K58)</f>
        <v>0</v>
      </c>
      <c r="L61" s="374">
        <f>SUM(L44,L58)</f>
        <v>0</v>
      </c>
      <c r="M61" s="374">
        <f>SUM(M44,M58)</f>
        <v>0</v>
      </c>
      <c r="N61" s="519"/>
      <c r="O61" s="332" t="s">
        <v>241</v>
      </c>
      <c r="P61" s="374">
        <f>SUM(P44,P58)</f>
        <v>38865777</v>
      </c>
      <c r="Q61" s="374">
        <f>SUM(Q44,Q58)</f>
        <v>21722606</v>
      </c>
      <c r="R61" s="374">
        <f>SUM(R44,R58)</f>
        <v>75374116</v>
      </c>
      <c r="S61" s="374">
        <f>SUM(S44,S58)</f>
        <v>-38067814</v>
      </c>
      <c r="T61" s="374">
        <f>SUM(T44,T58)</f>
        <v>97894685</v>
      </c>
      <c r="U61" s="519">
        <f>SUM(P61:S61)-T61</f>
        <v>0</v>
      </c>
      <c r="V61" s="332" t="s">
        <v>241</v>
      </c>
      <c r="W61" s="375">
        <f>SUM(W44,W58)</f>
        <v>860637</v>
      </c>
      <c r="X61" s="375">
        <f>SUM(X44,X58)</f>
        <v>821389</v>
      </c>
      <c r="Y61" s="375">
        <f>SUM(Y44,Y58)</f>
        <v>1017770</v>
      </c>
      <c r="Z61" s="375">
        <f>SUM(Z44,Z58)</f>
        <v>-1513702</v>
      </c>
      <c r="AA61" s="375">
        <f>SUM(AA44,AA58)</f>
        <v>1186094</v>
      </c>
      <c r="AB61" s="519"/>
      <c r="AC61" s="332" t="s">
        <v>241</v>
      </c>
      <c r="AD61" s="375">
        <f>SUM(AD44,AD58)</f>
        <v>0</v>
      </c>
      <c r="AE61" s="375">
        <f>SUM(AE44,AE58)</f>
        <v>0</v>
      </c>
      <c r="AF61" s="375">
        <f>SUM(AF44,AF58)</f>
        <v>0</v>
      </c>
      <c r="AG61" s="375">
        <f>SUM(AG44,AG58)</f>
        <v>0</v>
      </c>
      <c r="AH61" s="375">
        <f>SUM(AH44,AH58)</f>
        <v>0</v>
      </c>
      <c r="AI61" s="519"/>
      <c r="AJ61" s="332" t="s">
        <v>241</v>
      </c>
      <c r="AK61" s="374">
        <f>SUM(AK44,AK58)</f>
        <v>38005140</v>
      </c>
      <c r="AL61" s="374">
        <f>SUM(AL44,AL58)</f>
        <v>20901217</v>
      </c>
      <c r="AM61" s="374">
        <f>SUM(AM44,AM58)</f>
        <v>74356346</v>
      </c>
      <c r="AN61" s="374">
        <f>SUM(AN44,AN58)</f>
        <v>-36554112</v>
      </c>
      <c r="AO61" s="374">
        <f>SUM(AO44,AO58)</f>
        <v>96708591</v>
      </c>
      <c r="AP61" s="519"/>
      <c r="AQ61" s="332" t="s">
        <v>241</v>
      </c>
      <c r="AR61" s="375">
        <f>SUM(AR44,AR58)</f>
        <v>7745733</v>
      </c>
      <c r="AS61" s="375">
        <f>SUM(AS44,AS58)</f>
        <v>7392501</v>
      </c>
      <c r="AT61" s="375">
        <f>SUM(AT44,AT58)</f>
        <v>9159930</v>
      </c>
      <c r="AU61" s="375">
        <f>SUM(AU44,AU58)</f>
        <v>-13623318</v>
      </c>
      <c r="AV61" s="375">
        <f>SUM(AV44,AV58)</f>
        <v>10674846</v>
      </c>
      <c r="AW61" s="519"/>
      <c r="AX61" s="332" t="s">
        <v>241</v>
      </c>
      <c r="AY61" s="375">
        <f>SUM(AY44,AY58)</f>
        <v>7345294.0900000082</v>
      </c>
      <c r="AZ61" s="375">
        <f>SUM(AZ44,AZ58)</f>
        <v>4195245.7700000005</v>
      </c>
      <c r="BA61" s="375">
        <f>SUM(BA44,BA58)</f>
        <v>3513207</v>
      </c>
      <c r="BB61" s="375">
        <f>SUM(BB44,BB58)</f>
        <v>-388411.59</v>
      </c>
      <c r="BC61" s="375">
        <f>SUM(BC44,BC58)</f>
        <v>14665335.270000009</v>
      </c>
      <c r="BD61" s="519"/>
      <c r="BE61" s="332" t="s">
        <v>241</v>
      </c>
      <c r="BF61" s="374">
        <f>SUM(BF44,BF58)</f>
        <v>37604701.000000015</v>
      </c>
      <c r="BG61" s="374">
        <f>SUM(BG44,BG58)</f>
        <v>17703961.509999998</v>
      </c>
      <c r="BH61" s="374">
        <f>SUM(BH44,BH58)</f>
        <v>68709623</v>
      </c>
      <c r="BI61" s="374">
        <f>SUM(BI44,BI58)</f>
        <v>-23319204.629999999</v>
      </c>
      <c r="BJ61" s="374">
        <f>SUM(BJ44,BJ58)</f>
        <v>100699080.88000001</v>
      </c>
      <c r="BK61" s="519"/>
      <c r="BL61" s="332" t="s">
        <v>241</v>
      </c>
      <c r="BM61" s="375">
        <f>SUM(BM44,BM58)</f>
        <v>-77747484</v>
      </c>
      <c r="BN61" s="375">
        <f>SUM(BN44,BN58)</f>
        <v>13734669</v>
      </c>
      <c r="BO61" s="375">
        <f>SUM(BO44,BO58)</f>
        <v>58547005</v>
      </c>
      <c r="BP61" s="375">
        <f>SUM(BP44,BP58)</f>
        <v>5465810</v>
      </c>
      <c r="BQ61" s="375">
        <f>SUM(BQ44,BQ58)</f>
        <v>0</v>
      </c>
      <c r="BR61" s="519"/>
      <c r="BS61" s="332" t="s">
        <v>241</v>
      </c>
      <c r="BT61" s="375">
        <f>SUM(BT44,BT58)</f>
        <v>115352185.00000001</v>
      </c>
      <c r="BU61" s="375">
        <f t="shared" ref="BU61:BX61" si="242">SUM(BU44,BU58)</f>
        <v>3969292.5100000002</v>
      </c>
      <c r="BV61" s="375">
        <f t="shared" si="242"/>
        <v>10162618</v>
      </c>
      <c r="BW61" s="375">
        <f t="shared" si="242"/>
        <v>-28785014.629999999</v>
      </c>
      <c r="BX61" s="375">
        <f t="shared" si="242"/>
        <v>100699080.88000003</v>
      </c>
      <c r="BY61" s="519"/>
      <c r="BZ61" s="332" t="s">
        <v>241</v>
      </c>
      <c r="CA61" s="375">
        <f>SUM(CA44,CA58)</f>
        <v>874797</v>
      </c>
      <c r="CB61" s="375">
        <f>SUM(CB44,CB58)</f>
        <v>452574</v>
      </c>
      <c r="CC61" s="375">
        <f>SUM(CC44,CC58)</f>
        <v>-6476</v>
      </c>
      <c r="CD61" s="375">
        <f>SUM(CD44,CD58)</f>
        <v>16091</v>
      </c>
      <c r="CE61" s="375">
        <f>SUM(CE44,CE58)</f>
        <v>1336986</v>
      </c>
      <c r="CF61" s="519"/>
      <c r="CG61" s="332" t="s">
        <v>241</v>
      </c>
      <c r="CH61" s="375">
        <f>SUM(CH44,CH58)</f>
        <v>4269084</v>
      </c>
      <c r="CI61" s="375">
        <f>SUM(CI44,CI58)</f>
        <v>0</v>
      </c>
      <c r="CJ61" s="375">
        <f>SUM(CJ44,CJ58)</f>
        <v>0</v>
      </c>
      <c r="CK61" s="375">
        <f>SUM(CK44,CK58)</f>
        <v>-1547742</v>
      </c>
      <c r="CL61" s="375">
        <f>SUM(CL44,CL58)</f>
        <v>2721342</v>
      </c>
      <c r="CM61" s="519"/>
      <c r="CN61" s="332" t="s">
        <v>241</v>
      </c>
      <c r="CO61" s="374">
        <f>SUM(CO44,CO58)</f>
        <v>118746472.00000001</v>
      </c>
      <c r="CP61" s="374">
        <f>SUM(CP44,CP58)</f>
        <v>3516718.5100000002</v>
      </c>
      <c r="CQ61" s="374">
        <f>SUM(CQ44,CQ58)</f>
        <v>10169094</v>
      </c>
      <c r="CR61" s="374">
        <f>SUM(CR44,CR58)</f>
        <v>-30348847.629999999</v>
      </c>
      <c r="CS61" s="374">
        <f>SUM(CS44,CS58)</f>
        <v>102083436.88000003</v>
      </c>
      <c r="CT61" s="519"/>
    </row>
    <row r="62" spans="1:98" x14ac:dyDescent="0.2">
      <c r="A62" s="459"/>
      <c r="B62" s="459"/>
      <c r="C62" s="459"/>
      <c r="D62" s="459"/>
      <c r="E62" s="459"/>
      <c r="F62" s="459"/>
      <c r="G62" s="459"/>
      <c r="H62" s="459"/>
      <c r="I62" s="474"/>
      <c r="J62" s="474"/>
      <c r="K62" s="474"/>
      <c r="L62" s="474"/>
      <c r="M62" s="474"/>
      <c r="N62" s="459"/>
      <c r="O62" s="459"/>
      <c r="P62" s="459"/>
      <c r="Q62" s="459"/>
      <c r="R62" s="459"/>
      <c r="S62" s="459"/>
      <c r="T62" s="459"/>
      <c r="U62" s="364"/>
      <c r="V62" s="459"/>
      <c r="W62" s="459"/>
      <c r="X62" s="459"/>
      <c r="Y62" s="459"/>
      <c r="Z62" s="459"/>
      <c r="AA62" s="459"/>
      <c r="AB62" s="364"/>
      <c r="AC62" s="459"/>
      <c r="AD62" s="459"/>
      <c r="AE62" s="459"/>
      <c r="AF62" s="459"/>
      <c r="AG62" s="459"/>
      <c r="AH62" s="459"/>
      <c r="AI62" s="364"/>
      <c r="AJ62" s="459"/>
      <c r="AK62" s="459"/>
      <c r="AL62" s="459"/>
      <c r="AM62" s="459"/>
      <c r="AN62" s="459"/>
      <c r="AO62" s="459"/>
      <c r="AP62" s="364"/>
      <c r="AQ62" s="459"/>
      <c r="AR62" s="459"/>
      <c r="AS62" s="459"/>
      <c r="AT62" s="459"/>
      <c r="AU62" s="459"/>
      <c r="AV62" s="459"/>
      <c r="AW62" s="364"/>
      <c r="AX62" s="459"/>
      <c r="AY62" s="459"/>
      <c r="AZ62" s="459"/>
      <c r="BA62" s="459"/>
      <c r="BB62" s="459"/>
      <c r="BC62" s="459"/>
      <c r="BD62" s="364"/>
      <c r="BE62" s="459"/>
      <c r="BF62" s="459"/>
      <c r="BG62" s="459"/>
      <c r="BH62" s="459"/>
      <c r="BI62" s="459"/>
      <c r="BJ62" s="459"/>
      <c r="BK62" s="459"/>
      <c r="BL62" s="459"/>
      <c r="BM62" s="459"/>
      <c r="BN62" s="459"/>
      <c r="BO62" s="459"/>
      <c r="BP62" s="459"/>
      <c r="BQ62" s="459"/>
      <c r="BR62" s="459"/>
      <c r="BS62" s="459"/>
      <c r="BT62" s="459"/>
      <c r="BU62" s="459"/>
      <c r="BV62" s="459"/>
      <c r="BW62" s="459"/>
      <c r="BX62" s="459"/>
      <c r="BY62" s="469"/>
      <c r="BZ62" s="459"/>
      <c r="CA62" s="459"/>
      <c r="CB62" s="459"/>
      <c r="CC62" s="459"/>
      <c r="CD62" s="459"/>
      <c r="CE62" s="459"/>
      <c r="CF62" s="469"/>
      <c r="CG62" s="459"/>
      <c r="CH62" s="459"/>
      <c r="CI62" s="459"/>
      <c r="CJ62" s="459"/>
      <c r="CK62" s="459"/>
      <c r="CL62" s="459"/>
      <c r="CM62" s="469"/>
      <c r="CN62" s="459"/>
      <c r="CO62" s="459"/>
      <c r="CP62" s="459"/>
      <c r="CQ62" s="459"/>
      <c r="CR62" s="459"/>
      <c r="CS62" s="459"/>
      <c r="CT62" s="469"/>
    </row>
    <row r="63" spans="1:98" x14ac:dyDescent="0.2">
      <c r="A63" s="472" t="s">
        <v>162</v>
      </c>
      <c r="B63" s="364">
        <v>38865777</v>
      </c>
      <c r="C63" s="364">
        <v>21722606</v>
      </c>
      <c r="D63" s="364">
        <v>75374116</v>
      </c>
      <c r="E63" s="364">
        <v>-38067814</v>
      </c>
      <c r="F63" s="356">
        <f>SUM(B63:E63)</f>
        <v>97894685</v>
      </c>
      <c r="G63" s="459"/>
      <c r="H63" s="472" t="s">
        <v>162</v>
      </c>
      <c r="I63" s="337">
        <v>0</v>
      </c>
      <c r="J63" s="337">
        <v>0</v>
      </c>
      <c r="K63" s="337">
        <v>0</v>
      </c>
      <c r="L63" s="337">
        <v>0</v>
      </c>
      <c r="M63" s="338">
        <f>SUM(I63:L63)</f>
        <v>0</v>
      </c>
      <c r="N63" s="459"/>
      <c r="O63" s="472" t="s">
        <v>162</v>
      </c>
      <c r="P63" s="364">
        <v>38865777</v>
      </c>
      <c r="Q63" s="364">
        <v>21722606</v>
      </c>
      <c r="R63" s="364">
        <v>75374116</v>
      </c>
      <c r="S63" s="364">
        <v>-38067814</v>
      </c>
      <c r="T63" s="356">
        <f>SUM(P63:S63)</f>
        <v>97894685</v>
      </c>
      <c r="U63" s="459"/>
      <c r="V63" s="472" t="s">
        <v>162</v>
      </c>
      <c r="W63" s="364">
        <f>'2012 FPSC Accruals'!C62*1</f>
        <v>860637</v>
      </c>
      <c r="X63" s="364">
        <f>'2012 FPSC Accruals'!D62*1</f>
        <v>821389</v>
      </c>
      <c r="Y63" s="364">
        <f>'2012 FPSC Accruals'!E62*1</f>
        <v>1017770</v>
      </c>
      <c r="Z63" s="364">
        <f>'2012 FPSC Accruals'!F62*1</f>
        <v>-1513702</v>
      </c>
      <c r="AA63" s="356">
        <f>SUM(W63:Z63)</f>
        <v>1186094</v>
      </c>
      <c r="AB63" s="459"/>
      <c r="AC63" s="472" t="s">
        <v>162</v>
      </c>
      <c r="AD63" s="364">
        <v>0</v>
      </c>
      <c r="AE63" s="364">
        <v>0</v>
      </c>
      <c r="AF63" s="364">
        <v>0</v>
      </c>
      <c r="AG63" s="364">
        <v>0</v>
      </c>
      <c r="AH63" s="356">
        <f>SUM(AD63:AG63)</f>
        <v>0</v>
      </c>
      <c r="AI63" s="459"/>
      <c r="AJ63" s="472" t="s">
        <v>162</v>
      </c>
      <c r="AK63" s="364">
        <v>38005140</v>
      </c>
      <c r="AL63" s="364">
        <v>20901217</v>
      </c>
      <c r="AM63" s="364">
        <v>74356346</v>
      </c>
      <c r="AN63" s="364">
        <v>-36554112</v>
      </c>
      <c r="AO63" s="356">
        <f>SUM(AK63:AN63)</f>
        <v>96708591</v>
      </c>
      <c r="AP63" s="459"/>
      <c r="AQ63" s="472" t="s">
        <v>162</v>
      </c>
      <c r="AR63" s="364">
        <f>'2012 FPSC Accruals'!C62*9</f>
        <v>7745733</v>
      </c>
      <c r="AS63" s="364">
        <f>'2012 FPSC Accruals'!D62*9</f>
        <v>7392501</v>
      </c>
      <c r="AT63" s="364">
        <f>'2012 FPSC Accruals'!E62*9</f>
        <v>9159930</v>
      </c>
      <c r="AU63" s="364">
        <f>'2012 FPSC Accruals'!F62*9</f>
        <v>-13623318</v>
      </c>
      <c r="AV63" s="356">
        <f>SUM(AR63:AU63)</f>
        <v>10674846</v>
      </c>
      <c r="AW63" s="459"/>
      <c r="AX63" s="472" t="s">
        <v>162</v>
      </c>
      <c r="AY63" s="364">
        <v>7345294</v>
      </c>
      <c r="AZ63" s="364">
        <v>4195246</v>
      </c>
      <c r="BA63" s="364">
        <v>3513207</v>
      </c>
      <c r="BB63" s="364">
        <v>-388412</v>
      </c>
      <c r="BC63" s="356">
        <f>SUM(AY63:BB63)</f>
        <v>14665335</v>
      </c>
      <c r="BD63" s="459"/>
      <c r="BE63" s="472" t="s">
        <v>162</v>
      </c>
      <c r="BF63" s="469">
        <v>37604701.000000015</v>
      </c>
      <c r="BG63" s="469">
        <v>17703961.509999998</v>
      </c>
      <c r="BH63" s="469">
        <v>68709623</v>
      </c>
      <c r="BI63" s="469">
        <v>-23319204.629999999</v>
      </c>
      <c r="BJ63" s="356">
        <f>SUM(BF63:BI63)</f>
        <v>100699080.88000003</v>
      </c>
      <c r="BK63" s="459"/>
      <c r="BL63" s="472" t="s">
        <v>162</v>
      </c>
      <c r="BM63" s="469">
        <v>-77747484</v>
      </c>
      <c r="BN63" s="469">
        <v>13734669</v>
      </c>
      <c r="BO63" s="469">
        <v>58547005</v>
      </c>
      <c r="BP63" s="469">
        <v>5465810</v>
      </c>
      <c r="BQ63" s="356">
        <f>SUM(BM63:BP63)</f>
        <v>0</v>
      </c>
      <c r="BR63" s="459"/>
      <c r="BS63" s="472" t="s">
        <v>162</v>
      </c>
      <c r="BT63" s="469">
        <v>115352185.00000001</v>
      </c>
      <c r="BU63" s="469">
        <v>3969292.5100000002</v>
      </c>
      <c r="BV63" s="469">
        <v>10162618</v>
      </c>
      <c r="BW63" s="469">
        <v>-28785014.629999999</v>
      </c>
      <c r="BX63" s="356">
        <f>SUM(BT63:BW63)</f>
        <v>100699080.88000003</v>
      </c>
      <c r="BY63" s="459"/>
      <c r="BZ63" s="472" t="s">
        <v>162</v>
      </c>
      <c r="CA63" s="469">
        <v>874797</v>
      </c>
      <c r="CB63" s="469">
        <v>452574</v>
      </c>
      <c r="CC63" s="469">
        <v>-6476</v>
      </c>
      <c r="CD63" s="469">
        <v>16091</v>
      </c>
      <c r="CE63" s="356">
        <f>SUM(CA63:CD63)</f>
        <v>1336986</v>
      </c>
      <c r="CF63" s="459"/>
      <c r="CG63" s="472" t="s">
        <v>162</v>
      </c>
      <c r="CH63" s="469">
        <v>4269084</v>
      </c>
      <c r="CI63" s="469">
        <v>0</v>
      </c>
      <c r="CJ63" s="469">
        <v>0</v>
      </c>
      <c r="CK63" s="469">
        <v>-1547742</v>
      </c>
      <c r="CL63" s="356">
        <f>SUM(CH63:CK63)</f>
        <v>2721342</v>
      </c>
      <c r="CM63" s="459"/>
      <c r="CN63" s="472" t="s">
        <v>162</v>
      </c>
      <c r="CO63" s="469">
        <v>118746472.00000001</v>
      </c>
      <c r="CP63" s="469">
        <v>3516718.51</v>
      </c>
      <c r="CQ63" s="469">
        <v>10169094</v>
      </c>
      <c r="CR63" s="469">
        <v>-30348847.629999999</v>
      </c>
      <c r="CS63" s="356">
        <f>SUM(CO63:CR63)</f>
        <v>102083436.88000003</v>
      </c>
      <c r="CT63" s="459"/>
    </row>
    <row r="64" spans="1:98" x14ac:dyDescent="0.2">
      <c r="A64" s="472" t="s">
        <v>167</v>
      </c>
      <c r="B64" s="473">
        <f>B63-B61</f>
        <v>0</v>
      </c>
      <c r="C64" s="473">
        <f>C63-C61</f>
        <v>0</v>
      </c>
      <c r="D64" s="473">
        <f>D63-D61</f>
        <v>0</v>
      </c>
      <c r="E64" s="473">
        <f>E63-E61</f>
        <v>0</v>
      </c>
      <c r="F64" s="473">
        <f>F63-F61</f>
        <v>0</v>
      </c>
      <c r="G64" s="459"/>
      <c r="H64" s="472" t="s">
        <v>167</v>
      </c>
      <c r="I64" s="474">
        <f>I63-I61</f>
        <v>0</v>
      </c>
      <c r="J64" s="474">
        <f>J63-J61</f>
        <v>0</v>
      </c>
      <c r="K64" s="474">
        <f>K63-K61</f>
        <v>0</v>
      </c>
      <c r="L64" s="474">
        <f>L63-L61</f>
        <v>0</v>
      </c>
      <c r="M64" s="474">
        <f>M63-M61</f>
        <v>0</v>
      </c>
      <c r="N64" s="459"/>
      <c r="O64" s="472" t="s">
        <v>167</v>
      </c>
      <c r="P64" s="469">
        <f>P63-P61</f>
        <v>0</v>
      </c>
      <c r="Q64" s="469">
        <f>Q63-Q61</f>
        <v>0</v>
      </c>
      <c r="R64" s="469">
        <f>R63-R61</f>
        <v>0</v>
      </c>
      <c r="S64" s="469">
        <f>S63-S61</f>
        <v>0</v>
      </c>
      <c r="T64" s="469">
        <f>T63-T61</f>
        <v>0</v>
      </c>
      <c r="U64" s="459"/>
      <c r="V64" s="472" t="s">
        <v>167</v>
      </c>
      <c r="W64" s="469">
        <f>W63-W61</f>
        <v>0</v>
      </c>
      <c r="X64" s="469">
        <f>X63-X61</f>
        <v>0</v>
      </c>
      <c r="Y64" s="469">
        <f>Y63-Y61</f>
        <v>0</v>
      </c>
      <c r="Z64" s="469">
        <f>Z63-Z61</f>
        <v>0</v>
      </c>
      <c r="AA64" s="469">
        <f>AA63-AA61</f>
        <v>0</v>
      </c>
      <c r="AB64" s="459"/>
      <c r="AC64" s="472" t="s">
        <v>167</v>
      </c>
      <c r="AD64" s="469">
        <f>AD63-AD61</f>
        <v>0</v>
      </c>
      <c r="AE64" s="469">
        <f>AE63-AE61</f>
        <v>0</v>
      </c>
      <c r="AF64" s="469">
        <f>AF63-AF61</f>
        <v>0</v>
      </c>
      <c r="AG64" s="469">
        <f>AG63-AG61</f>
        <v>0</v>
      </c>
      <c r="AH64" s="469">
        <f>AH63-AH61</f>
        <v>0</v>
      </c>
      <c r="AI64" s="459"/>
      <c r="AJ64" s="472" t="s">
        <v>167</v>
      </c>
      <c r="AK64" s="469">
        <f>AK63-AK61</f>
        <v>0</v>
      </c>
      <c r="AL64" s="469">
        <f>AL63-AL61</f>
        <v>0</v>
      </c>
      <c r="AM64" s="469">
        <f>AM63-AM61</f>
        <v>0</v>
      </c>
      <c r="AN64" s="469">
        <f>AN63-AN61</f>
        <v>0</v>
      </c>
      <c r="AO64" s="469">
        <f>AO63-AO61</f>
        <v>0</v>
      </c>
      <c r="AP64" s="459"/>
      <c r="AQ64" s="472" t="s">
        <v>167</v>
      </c>
      <c r="AR64" s="469">
        <f>AR63-AR61</f>
        <v>0</v>
      </c>
      <c r="AS64" s="469">
        <f>AS63-AS61</f>
        <v>0</v>
      </c>
      <c r="AT64" s="469">
        <f>AT63-AT61</f>
        <v>0</v>
      </c>
      <c r="AU64" s="469">
        <f>AU63-AU61</f>
        <v>0</v>
      </c>
      <c r="AV64" s="469">
        <f>AV63-AV61</f>
        <v>0</v>
      </c>
      <c r="AW64" s="459"/>
      <c r="AX64" s="472" t="s">
        <v>167</v>
      </c>
      <c r="AY64" s="469">
        <f>AY63-AY61</f>
        <v>-9.000000823289156E-2</v>
      </c>
      <c r="AZ64" s="469">
        <f>AZ63-AZ61</f>
        <v>0.22999999951571226</v>
      </c>
      <c r="BA64" s="469">
        <f>BA63-BA61</f>
        <v>0</v>
      </c>
      <c r="BB64" s="469">
        <f>BB63-BB61</f>
        <v>-0.40999999997438863</v>
      </c>
      <c r="BC64" s="469">
        <f>BC63-BC61</f>
        <v>-0.27000000886619091</v>
      </c>
      <c r="BD64" s="459"/>
      <c r="BE64" s="472" t="s">
        <v>167</v>
      </c>
      <c r="BF64" s="469">
        <f t="shared" ref="BF64" si="243">BF63-BF61</f>
        <v>0</v>
      </c>
      <c r="BG64" s="469">
        <f t="shared" ref="BG64" si="244">BG63-BG61</f>
        <v>0</v>
      </c>
      <c r="BH64" s="469">
        <f t="shared" ref="BH64" si="245">BH63-BH61</f>
        <v>0</v>
      </c>
      <c r="BI64" s="469">
        <f t="shared" ref="BI64:BJ64" si="246">BI63-BI61</f>
        <v>0</v>
      </c>
      <c r="BJ64" s="469">
        <f t="shared" si="246"/>
        <v>0</v>
      </c>
      <c r="BK64" s="459"/>
      <c r="BL64" s="472" t="s">
        <v>167</v>
      </c>
      <c r="BM64" s="469">
        <f t="shared" ref="BM64" si="247">BM63-BM61</f>
        <v>0</v>
      </c>
      <c r="BN64" s="469">
        <f t="shared" ref="BN64" si="248">BN63-BN61</f>
        <v>0</v>
      </c>
      <c r="BO64" s="469">
        <f t="shared" ref="BO64" si="249">BO63-BO61</f>
        <v>0</v>
      </c>
      <c r="BP64" s="469">
        <f t="shared" ref="BP64" si="250">BP63-BP61</f>
        <v>0</v>
      </c>
      <c r="BQ64" s="469">
        <f t="shared" ref="BQ64" si="251">BQ63-BQ61</f>
        <v>0</v>
      </c>
      <c r="BR64" s="459"/>
      <c r="BS64" s="472" t="s">
        <v>167</v>
      </c>
      <c r="BT64" s="469">
        <f t="shared" ref="BT64" si="252">BT63-BT61</f>
        <v>0</v>
      </c>
      <c r="BU64" s="469">
        <f t="shared" ref="BU64" si="253">BU63-BU61</f>
        <v>0</v>
      </c>
      <c r="BV64" s="469">
        <f t="shared" ref="BV64" si="254">BV63-BV61</f>
        <v>0</v>
      </c>
      <c r="BW64" s="469">
        <f t="shared" ref="BW64" si="255">BW63-BW61</f>
        <v>0</v>
      </c>
      <c r="BX64" s="469">
        <f>BX63-BX61</f>
        <v>0</v>
      </c>
      <c r="BY64" s="459"/>
      <c r="BZ64" s="472" t="s">
        <v>167</v>
      </c>
      <c r="CA64" s="469">
        <f t="shared" ref="CA64" si="256">CA63-CA61</f>
        <v>0</v>
      </c>
      <c r="CB64" s="469">
        <f t="shared" ref="CB64" si="257">CB63-CB61</f>
        <v>0</v>
      </c>
      <c r="CC64" s="469">
        <f t="shared" ref="CC64" si="258">CC63-CC61</f>
        <v>0</v>
      </c>
      <c r="CD64" s="469">
        <f t="shared" ref="CD64" si="259">CD63-CD61</f>
        <v>0</v>
      </c>
      <c r="CE64" s="469">
        <f t="shared" ref="CE64" si="260">CE63-CE61</f>
        <v>0</v>
      </c>
      <c r="CF64" s="459"/>
      <c r="CG64" s="472" t="s">
        <v>167</v>
      </c>
      <c r="CH64" s="469">
        <f t="shared" ref="CH64:CL64" si="261">CH63-CH61</f>
        <v>0</v>
      </c>
      <c r="CI64" s="469">
        <f t="shared" si="261"/>
        <v>0</v>
      </c>
      <c r="CJ64" s="469">
        <f t="shared" si="261"/>
        <v>0</v>
      </c>
      <c r="CK64" s="469">
        <f t="shared" si="261"/>
        <v>0</v>
      </c>
      <c r="CL64" s="469">
        <f t="shared" si="261"/>
        <v>0</v>
      </c>
      <c r="CM64" s="459"/>
      <c r="CN64" s="472" t="s">
        <v>167</v>
      </c>
      <c r="CO64" s="469">
        <f>CO63-CO61</f>
        <v>0</v>
      </c>
      <c r="CP64" s="469">
        <f t="shared" ref="CP64:CS64" si="262">CP63-CP61</f>
        <v>0</v>
      </c>
      <c r="CQ64" s="469">
        <f t="shared" si="262"/>
        <v>0</v>
      </c>
      <c r="CR64" s="469">
        <f t="shared" si="262"/>
        <v>0</v>
      </c>
      <c r="CS64" s="469">
        <f t="shared" si="262"/>
        <v>0</v>
      </c>
      <c r="CT64" s="459"/>
    </row>
    <row r="65" spans="1:98" x14ac:dyDescent="0.2">
      <c r="A65" s="493"/>
      <c r="B65" s="493"/>
      <c r="C65" s="493"/>
      <c r="D65" s="493"/>
      <c r="E65" s="493"/>
      <c r="F65" s="519"/>
      <c r="G65" s="493"/>
      <c r="H65" s="459"/>
      <c r="I65" s="474"/>
      <c r="J65" s="474"/>
      <c r="K65" s="474"/>
      <c r="L65" s="474"/>
      <c r="M65" s="474"/>
      <c r="N65" s="493"/>
      <c r="O65" s="459"/>
      <c r="P65" s="459"/>
      <c r="Q65" s="459"/>
      <c r="R65" s="459"/>
      <c r="S65" s="459"/>
      <c r="T65" s="459"/>
      <c r="U65" s="459"/>
      <c r="V65" s="459"/>
      <c r="W65" s="459"/>
      <c r="X65" s="459"/>
      <c r="Y65" s="459"/>
      <c r="Z65" s="459"/>
      <c r="AA65" s="459"/>
      <c r="AB65" s="459"/>
      <c r="AC65" s="459"/>
      <c r="AD65" s="459"/>
      <c r="AE65" s="459"/>
      <c r="AF65" s="459"/>
      <c r="AG65" s="459"/>
      <c r="AH65" s="459"/>
      <c r="AI65" s="459"/>
      <c r="AJ65" s="493"/>
      <c r="AK65" s="493"/>
      <c r="AL65" s="493"/>
      <c r="AM65" s="493"/>
      <c r="AN65" s="493"/>
      <c r="AO65" s="519"/>
      <c r="AP65" s="493"/>
      <c r="AQ65" s="459"/>
      <c r="AR65" s="459"/>
      <c r="AS65" s="459"/>
      <c r="AT65" s="459"/>
      <c r="AU65" s="459"/>
      <c r="AV65" s="459"/>
      <c r="AW65" s="459"/>
      <c r="AX65" s="459"/>
      <c r="AY65" s="459"/>
      <c r="AZ65" s="459"/>
      <c r="BA65" s="459"/>
      <c r="BB65" s="459"/>
      <c r="BC65" s="459"/>
      <c r="BD65" s="459"/>
      <c r="BE65" s="534"/>
      <c r="BF65" s="534"/>
      <c r="BG65" s="534"/>
      <c r="BH65" s="534"/>
      <c r="BI65" s="534"/>
      <c r="BJ65" s="519"/>
      <c r="BK65" s="534"/>
      <c r="BL65" s="459"/>
      <c r="BM65" s="459"/>
      <c r="BN65" s="459"/>
      <c r="BO65" s="459"/>
      <c r="BP65" s="459"/>
      <c r="BQ65" s="459"/>
      <c r="BR65" s="534"/>
      <c r="BS65" s="459"/>
      <c r="BT65" s="459"/>
      <c r="BU65" s="459"/>
      <c r="BV65" s="459"/>
      <c r="BW65" s="459"/>
      <c r="BX65" s="459"/>
      <c r="BY65" s="459"/>
      <c r="BZ65" s="459"/>
      <c r="CA65" s="459"/>
      <c r="CB65" s="459"/>
      <c r="CC65" s="459"/>
      <c r="CD65" s="459"/>
      <c r="CE65" s="459"/>
      <c r="CF65" s="459"/>
      <c r="CG65" s="459"/>
      <c r="CH65" s="459"/>
      <c r="CI65" s="459"/>
      <c r="CJ65" s="459"/>
      <c r="CK65" s="459"/>
      <c r="CL65" s="459"/>
      <c r="CM65" s="459"/>
      <c r="CN65" s="534"/>
      <c r="CO65" s="534"/>
      <c r="CP65" s="534"/>
      <c r="CQ65" s="534"/>
      <c r="CR65" s="534"/>
      <c r="CS65" s="519"/>
      <c r="CT65" s="534"/>
    </row>
    <row r="66" spans="1:98" x14ac:dyDescent="0.2">
      <c r="A66" s="459"/>
      <c r="B66" s="459"/>
      <c r="C66" s="459"/>
      <c r="D66" s="459"/>
      <c r="E66" s="535" t="s">
        <v>86</v>
      </c>
      <c r="F66" s="514">
        <f>ROUND(T66,0)</f>
        <v>0</v>
      </c>
      <c r="G66" s="493"/>
      <c r="H66" s="459"/>
      <c r="I66" s="337"/>
      <c r="J66" s="337"/>
      <c r="K66" s="337"/>
      <c r="L66" s="337"/>
      <c r="M66" s="338"/>
      <c r="N66" s="536"/>
      <c r="O66" s="459"/>
      <c r="P66" s="459"/>
      <c r="Q66" s="459"/>
      <c r="R66" s="459"/>
      <c r="S66" s="535" t="s">
        <v>86</v>
      </c>
      <c r="T66" s="514">
        <f>(-12100000-4194039)*0</f>
        <v>0</v>
      </c>
      <c r="U66" s="493"/>
      <c r="V66" s="459"/>
      <c r="W66" s="459"/>
      <c r="X66" s="459"/>
      <c r="Y66" s="459"/>
      <c r="Z66" s="459"/>
      <c r="AA66" s="459"/>
      <c r="AB66" s="459"/>
      <c r="AC66" s="459"/>
      <c r="AD66" s="459"/>
      <c r="AE66" s="459"/>
      <c r="AF66" s="459"/>
      <c r="AG66" s="459"/>
      <c r="AH66" s="469"/>
      <c r="AI66" s="493"/>
      <c r="AJ66" s="459"/>
      <c r="AK66" s="459"/>
      <c r="AL66" s="459"/>
      <c r="AM66" s="459"/>
      <c r="AN66" s="535" t="s">
        <v>86</v>
      </c>
      <c r="AO66" s="514">
        <f>(-12100000-4194039)*0</f>
        <v>0</v>
      </c>
      <c r="AP66" s="493"/>
      <c r="AQ66" s="459"/>
      <c r="AR66" s="459"/>
      <c r="AS66" s="459"/>
      <c r="AT66" s="459"/>
      <c r="AU66" s="459"/>
      <c r="AV66" s="459"/>
      <c r="AW66" s="459"/>
      <c r="AX66" s="459"/>
      <c r="AY66" s="459"/>
      <c r="AZ66" s="459"/>
      <c r="BA66" s="459"/>
      <c r="BB66" s="459"/>
      <c r="BC66" s="459"/>
      <c r="BD66" s="493"/>
      <c r="BE66" s="459"/>
      <c r="BF66" s="459"/>
      <c r="BG66" s="459"/>
      <c r="BH66" s="459"/>
      <c r="BI66" s="535" t="s">
        <v>86</v>
      </c>
      <c r="BJ66" s="514">
        <v>-16294039</v>
      </c>
      <c r="BK66" s="534"/>
      <c r="BL66" s="459"/>
      <c r="BM66" s="469"/>
      <c r="BN66" s="469"/>
      <c r="BO66" s="469"/>
      <c r="BP66" s="469"/>
      <c r="BQ66" s="533"/>
      <c r="BR66" s="536"/>
      <c r="BS66" s="459"/>
      <c r="BT66" s="459"/>
      <c r="BU66" s="459"/>
      <c r="BV66" s="459"/>
      <c r="BW66" s="535" t="s">
        <v>86</v>
      </c>
      <c r="BX66" s="514">
        <v>-16294039</v>
      </c>
      <c r="BY66" s="534"/>
      <c r="BZ66" s="459"/>
      <c r="CA66" s="459"/>
      <c r="CB66" s="459"/>
      <c r="CC66" s="459"/>
      <c r="CD66" s="459"/>
      <c r="CE66" s="459"/>
      <c r="CF66" s="459"/>
      <c r="CG66" s="459"/>
      <c r="CH66" s="459"/>
      <c r="CI66" s="459"/>
      <c r="CJ66" s="459"/>
      <c r="CK66" s="459"/>
      <c r="CL66" s="469"/>
      <c r="CM66" s="534"/>
      <c r="CN66" s="459"/>
      <c r="CO66" s="459"/>
      <c r="CP66" s="459"/>
      <c r="CQ66" s="459"/>
      <c r="CR66" s="535" t="s">
        <v>86</v>
      </c>
      <c r="CS66" s="514">
        <v>-16294039</v>
      </c>
      <c r="CT66" s="534"/>
    </row>
    <row r="67" spans="1:98" x14ac:dyDescent="0.2">
      <c r="A67" s="459"/>
      <c r="B67" s="459"/>
      <c r="C67" s="459"/>
      <c r="D67" s="459"/>
      <c r="E67" s="537" t="s">
        <v>4062</v>
      </c>
      <c r="F67" s="533">
        <f>F61+F66</f>
        <v>97894685</v>
      </c>
      <c r="G67" s="493"/>
      <c r="H67" s="459"/>
      <c r="I67" s="364">
        <f>ROUND(-I61/2,0)</f>
        <v>0</v>
      </c>
      <c r="J67" s="364">
        <f t="shared" ref="J67:L67" si="263">ROUND(-J61/2,0)</f>
        <v>0</v>
      </c>
      <c r="K67" s="364">
        <f t="shared" si="263"/>
        <v>0</v>
      </c>
      <c r="L67" s="364">
        <f t="shared" si="263"/>
        <v>0</v>
      </c>
      <c r="M67" s="356"/>
      <c r="N67" s="536"/>
      <c r="O67" s="459"/>
      <c r="P67" s="459"/>
      <c r="Q67" s="459"/>
      <c r="R67" s="459"/>
      <c r="S67" s="537" t="s">
        <v>4062</v>
      </c>
      <c r="T67" s="533">
        <f>T61+T66</f>
        <v>97894685</v>
      </c>
      <c r="U67" s="493"/>
      <c r="V67" s="459"/>
      <c r="W67" s="459"/>
      <c r="X67" s="459"/>
      <c r="Y67" s="459"/>
      <c r="Z67" s="459"/>
      <c r="AA67" s="459"/>
      <c r="AB67" s="459"/>
      <c r="AC67" s="459"/>
      <c r="AD67" s="459"/>
      <c r="AE67" s="459"/>
      <c r="AF67" s="459"/>
      <c r="AG67" s="459"/>
      <c r="AH67" s="459"/>
      <c r="AI67" s="493"/>
      <c r="AJ67" s="459"/>
      <c r="AK67" s="459"/>
      <c r="AL67" s="459"/>
      <c r="AM67" s="459"/>
      <c r="AN67" s="537" t="s">
        <v>4835</v>
      </c>
      <c r="AO67" s="533">
        <f>AO61+AO66</f>
        <v>96708591</v>
      </c>
      <c r="AP67" s="493"/>
      <c r="AQ67" s="459"/>
      <c r="AR67" s="459"/>
      <c r="AS67" s="459"/>
      <c r="AT67" s="459"/>
      <c r="AU67" s="459"/>
      <c r="AV67" s="459"/>
      <c r="AW67" s="459"/>
      <c r="AX67" s="459"/>
      <c r="AY67" s="459"/>
      <c r="AZ67" s="459"/>
      <c r="BA67" s="459"/>
      <c r="BB67" s="524" t="str">
        <f>'COR + Salvage 2012-2019'!X51</f>
        <v>Contractor</v>
      </c>
      <c r="BC67" s="538">
        <f>'COR + Salvage 2012-2019'!AA51</f>
        <v>10539620.720000008</v>
      </c>
      <c r="BD67" s="493"/>
      <c r="BE67" s="459"/>
      <c r="BF67" s="459"/>
      <c r="BG67" s="459"/>
      <c r="BH67" s="459"/>
      <c r="BI67" s="537" t="s">
        <v>250</v>
      </c>
      <c r="BJ67" s="533">
        <f>BJ61+BJ66</f>
        <v>84405041.88000001</v>
      </c>
      <c r="BK67" s="534"/>
      <c r="BL67" s="459"/>
      <c r="BM67" s="469"/>
      <c r="BN67" s="469"/>
      <c r="BO67" s="469"/>
      <c r="BP67" s="469"/>
      <c r="BQ67" s="533"/>
      <c r="BR67" s="536"/>
      <c r="BS67" s="459"/>
      <c r="BT67" s="459"/>
      <c r="BU67" s="459"/>
      <c r="BV67" s="459"/>
      <c r="BW67" s="537" t="s">
        <v>250</v>
      </c>
      <c r="BX67" s="533">
        <f>BX61+BX66</f>
        <v>84405041.880000025</v>
      </c>
      <c r="BY67" s="534"/>
      <c r="BZ67" s="459"/>
      <c r="CA67" s="459"/>
      <c r="CB67" s="459"/>
      <c r="CC67" s="459"/>
      <c r="CD67" s="459"/>
      <c r="CE67" s="459"/>
      <c r="CF67" s="459"/>
      <c r="CG67" s="459"/>
      <c r="CH67" s="459"/>
      <c r="CI67" s="459"/>
      <c r="CJ67" s="459"/>
      <c r="CK67" s="459"/>
      <c r="CL67" s="459"/>
      <c r="CM67" s="534"/>
      <c r="CN67" s="459"/>
      <c r="CO67" s="459"/>
      <c r="CP67" s="459"/>
      <c r="CQ67" s="459"/>
      <c r="CR67" s="537" t="s">
        <v>255</v>
      </c>
      <c r="CS67" s="533">
        <f>CS61+CS66</f>
        <v>85789397.880000025</v>
      </c>
      <c r="CT67" s="534"/>
    </row>
    <row r="68" spans="1:98" x14ac:dyDescent="0.2">
      <c r="A68" s="459"/>
      <c r="B68" s="459"/>
      <c r="C68" s="459"/>
      <c r="D68" s="459"/>
      <c r="E68" s="472" t="s">
        <v>162</v>
      </c>
      <c r="F68" s="533">
        <f>T68+M61</f>
        <v>97894685</v>
      </c>
      <c r="G68" s="493"/>
      <c r="H68" s="459"/>
      <c r="I68" s="364">
        <f>ROUND(-I61/4,0)</f>
        <v>0</v>
      </c>
      <c r="J68" s="364">
        <f t="shared" ref="J68:L68" si="264">ROUND(-J61/4,0)</f>
        <v>0</v>
      </c>
      <c r="K68" s="364">
        <f t="shared" si="264"/>
        <v>0</v>
      </c>
      <c r="L68" s="364">
        <f t="shared" si="264"/>
        <v>0</v>
      </c>
      <c r="M68" s="356"/>
      <c r="N68" s="536"/>
      <c r="O68" s="459"/>
      <c r="P68" s="459"/>
      <c r="Q68" s="459"/>
      <c r="R68" s="459"/>
      <c r="S68" s="472" t="s">
        <v>162</v>
      </c>
      <c r="T68" s="533">
        <f>AO68-AH61+AA61</f>
        <v>97894685</v>
      </c>
      <c r="U68" s="493"/>
      <c r="V68" s="485"/>
      <c r="W68" s="459"/>
      <c r="X68" s="459"/>
      <c r="Y68" s="459"/>
      <c r="Z68" s="459"/>
      <c r="AA68" s="469"/>
      <c r="AB68" s="469"/>
      <c r="AC68" s="469"/>
      <c r="AD68" s="469"/>
      <c r="AE68" s="469"/>
      <c r="AF68" s="469"/>
      <c r="AG68" s="459"/>
      <c r="AH68" s="469"/>
      <c r="AI68" s="493"/>
      <c r="AJ68" s="459"/>
      <c r="AK68" s="459"/>
      <c r="AL68" s="459"/>
      <c r="AM68" s="459"/>
      <c r="AN68" s="472" t="s">
        <v>162</v>
      </c>
      <c r="AO68" s="533">
        <v>96708591</v>
      </c>
      <c r="AP68" s="493"/>
      <c r="AQ68" s="459"/>
      <c r="AR68" s="459"/>
      <c r="AS68" s="459"/>
      <c r="AT68" s="459"/>
      <c r="AU68" s="459"/>
      <c r="AV68" s="459"/>
      <c r="AW68" s="459"/>
      <c r="AX68" s="459"/>
      <c r="AY68" s="459"/>
      <c r="AZ68" s="459"/>
      <c r="BA68" s="459"/>
      <c r="BB68" s="524" t="str">
        <f>'COR + Salvage 2012-2019'!X52</f>
        <v>Labor</v>
      </c>
      <c r="BC68" s="538">
        <f>'COR + Salvage 2012-2019'!AA52</f>
        <v>3832087.370000001</v>
      </c>
      <c r="BD68" s="493"/>
      <c r="BE68" s="459"/>
      <c r="BF68" s="459"/>
      <c r="BG68" s="459"/>
      <c r="BH68" s="459"/>
      <c r="BI68" s="472" t="s">
        <v>162</v>
      </c>
      <c r="BJ68" s="533">
        <v>84405042</v>
      </c>
      <c r="BK68" s="534"/>
      <c r="BL68" s="459"/>
      <c r="BM68" s="469"/>
      <c r="BN68" s="469"/>
      <c r="BO68" s="469"/>
      <c r="BP68" s="469"/>
      <c r="BQ68" s="533"/>
      <c r="BR68" s="536"/>
      <c r="BS68" s="459"/>
      <c r="BT68" s="459"/>
      <c r="BU68" s="459"/>
      <c r="BV68" s="459"/>
      <c r="BW68" s="472" t="s">
        <v>162</v>
      </c>
      <c r="BX68" s="533">
        <v>84405042</v>
      </c>
      <c r="BY68" s="534"/>
      <c r="BZ68" s="485"/>
      <c r="CA68" s="459"/>
      <c r="CB68" s="459"/>
      <c r="CC68" s="459"/>
      <c r="CD68" s="459"/>
      <c r="CE68" s="469"/>
      <c r="CF68" s="459"/>
      <c r="CG68" s="459"/>
      <c r="CH68" s="459"/>
      <c r="CI68" s="459"/>
      <c r="CJ68" s="459"/>
      <c r="CK68" s="459"/>
      <c r="CL68" s="469"/>
      <c r="CM68" s="534"/>
      <c r="CN68" s="459"/>
      <c r="CO68" s="459"/>
      <c r="CP68" s="459"/>
      <c r="CQ68" s="459"/>
      <c r="CR68" s="472" t="s">
        <v>162</v>
      </c>
      <c r="CS68" s="533">
        <v>85789398</v>
      </c>
      <c r="CT68" s="534"/>
    </row>
    <row r="69" spans="1:98" x14ac:dyDescent="0.2">
      <c r="A69" s="459"/>
      <c r="B69" s="459"/>
      <c r="C69" s="459"/>
      <c r="D69" s="459"/>
      <c r="E69" s="472" t="s">
        <v>167</v>
      </c>
      <c r="F69" s="469">
        <f>F68-F67</f>
        <v>0</v>
      </c>
      <c r="G69" s="493"/>
      <c r="H69" s="354"/>
      <c r="I69" s="364"/>
      <c r="J69" s="364"/>
      <c r="K69" s="364"/>
      <c r="L69" s="364"/>
      <c r="M69" s="356"/>
      <c r="N69" s="536"/>
      <c r="O69" s="459"/>
      <c r="P69" s="459"/>
      <c r="Q69" s="459"/>
      <c r="R69" s="459"/>
      <c r="S69" s="472" t="s">
        <v>167</v>
      </c>
      <c r="T69" s="469">
        <f>T68-T67</f>
        <v>0</v>
      </c>
      <c r="U69" s="493"/>
      <c r="V69" s="459"/>
      <c r="W69" s="459"/>
      <c r="X69" s="459"/>
      <c r="Y69" s="459"/>
      <c r="Z69" s="459"/>
      <c r="AA69" s="459"/>
      <c r="AB69" s="459"/>
      <c r="AC69" s="459"/>
      <c r="AD69" s="459"/>
      <c r="AE69" s="459"/>
      <c r="AF69" s="459"/>
      <c r="AG69" s="459"/>
      <c r="AH69" s="459"/>
      <c r="AI69" s="493"/>
      <c r="AJ69" s="459"/>
      <c r="AK69" s="459"/>
      <c r="AL69" s="459"/>
      <c r="AM69" s="459"/>
      <c r="AN69" s="472" t="s">
        <v>167</v>
      </c>
      <c r="AO69" s="469">
        <f>AO68-AO67</f>
        <v>0</v>
      </c>
      <c r="AP69" s="493"/>
      <c r="AQ69" s="459"/>
      <c r="AR69" s="459"/>
      <c r="AS69" s="459"/>
      <c r="AT69" s="459"/>
      <c r="AU69" s="459"/>
      <c r="AV69" s="459"/>
      <c r="AW69" s="459"/>
      <c r="AX69" s="459"/>
      <c r="AY69" s="459"/>
      <c r="AZ69" s="459"/>
      <c r="BA69" s="459"/>
      <c r="BB69" s="524" t="str">
        <f>'COR + Salvage 2012-2019'!X53</f>
        <v>Mats</v>
      </c>
      <c r="BC69" s="538">
        <f>'COR + Salvage 2012-2019'!AA53</f>
        <v>682038.77000000037</v>
      </c>
      <c r="BD69" s="493"/>
      <c r="BE69" s="459"/>
      <c r="BF69" s="459"/>
      <c r="BG69" s="459"/>
      <c r="BH69" s="459"/>
      <c r="BI69" s="472" t="s">
        <v>167</v>
      </c>
      <c r="BJ69" s="469">
        <f>BJ67-BJ68</f>
        <v>-0.11999998986721039</v>
      </c>
      <c r="BK69" s="534"/>
      <c r="BL69" s="354"/>
      <c r="BM69" s="469"/>
      <c r="BN69" s="469"/>
      <c r="BO69" s="469"/>
      <c r="BP69" s="469"/>
      <c r="BQ69" s="533"/>
      <c r="BR69" s="536"/>
      <c r="BS69" s="459"/>
      <c r="BT69" s="459"/>
      <c r="BU69" s="459"/>
      <c r="BV69" s="459"/>
      <c r="BW69" s="472" t="s">
        <v>167</v>
      </c>
      <c r="BX69" s="469">
        <f>BX67-BX68</f>
        <v>-0.11999997496604919</v>
      </c>
      <c r="BY69" s="534"/>
      <c r="BZ69" s="459"/>
      <c r="CA69" s="459"/>
      <c r="CB69" s="459"/>
      <c r="CC69" s="459"/>
      <c r="CD69" s="459"/>
      <c r="CE69" s="459"/>
      <c r="CF69" s="459"/>
      <c r="CG69" s="459"/>
      <c r="CH69" s="459"/>
      <c r="CI69" s="459"/>
      <c r="CJ69" s="459"/>
      <c r="CK69" s="459"/>
      <c r="CL69" s="459"/>
      <c r="CM69" s="534"/>
      <c r="CN69" s="459"/>
      <c r="CO69" s="459"/>
      <c r="CP69" s="459"/>
      <c r="CQ69" s="459"/>
      <c r="CR69" s="472" t="s">
        <v>167</v>
      </c>
      <c r="CS69" s="469">
        <f>CS67-CS68</f>
        <v>-0.11999997496604919</v>
      </c>
      <c r="CT69" s="534"/>
    </row>
    <row r="70" spans="1:98" x14ac:dyDescent="0.2">
      <c r="A70" s="493"/>
      <c r="B70" s="493"/>
      <c r="C70" s="493"/>
      <c r="D70" s="493"/>
      <c r="E70" s="493"/>
      <c r="F70" s="493"/>
      <c r="G70" s="536"/>
      <c r="H70" s="536"/>
      <c r="I70" s="536"/>
      <c r="J70" s="536"/>
      <c r="K70" s="536"/>
      <c r="L70" s="536"/>
      <c r="M70" s="536"/>
      <c r="N70" s="536"/>
      <c r="O70" s="493"/>
      <c r="P70" s="493"/>
      <c r="Q70" s="493"/>
      <c r="R70" s="493"/>
      <c r="S70" s="493"/>
      <c r="T70" s="493"/>
      <c r="U70" s="493"/>
      <c r="V70" s="459"/>
      <c r="W70" s="459"/>
      <c r="X70" s="459"/>
      <c r="Y70" s="459"/>
      <c r="Z70" s="459"/>
      <c r="AA70" s="459"/>
      <c r="AB70" s="459"/>
      <c r="AC70" s="459"/>
      <c r="AD70" s="459"/>
      <c r="AE70" s="459"/>
      <c r="AF70" s="459"/>
      <c r="AG70" s="459"/>
      <c r="AH70" s="459"/>
      <c r="AI70" s="493"/>
      <c r="AJ70" s="493"/>
      <c r="AK70" s="493"/>
      <c r="AL70" s="493"/>
      <c r="AM70" s="493"/>
      <c r="AN70" s="493"/>
      <c r="AO70" s="493"/>
      <c r="AP70" s="493"/>
      <c r="AQ70" s="459"/>
      <c r="AR70" s="459"/>
      <c r="AS70" s="459"/>
      <c r="AT70" s="459"/>
      <c r="AU70" s="459"/>
      <c r="AV70" s="459"/>
      <c r="AW70" s="459"/>
      <c r="AX70" s="538"/>
      <c r="AY70" s="459"/>
      <c r="AZ70" s="459"/>
      <c r="BA70" s="459"/>
      <c r="BB70" s="524" t="str">
        <f>'COR + Salvage 2012-2019'!X54</f>
        <v>Salvage</v>
      </c>
      <c r="BC70" s="538">
        <f>'COR + Salvage 2012-2019'!AA54</f>
        <v>-388411.59</v>
      </c>
      <c r="BD70" s="493"/>
      <c r="BE70" s="534"/>
      <c r="BF70" s="534"/>
      <c r="BG70" s="534"/>
      <c r="BH70" s="534"/>
      <c r="BI70" s="534"/>
      <c r="BJ70" s="534"/>
      <c r="BK70" s="534"/>
      <c r="BL70" s="354"/>
      <c r="BM70" s="469"/>
      <c r="BN70" s="469"/>
      <c r="BO70" s="469"/>
      <c r="BP70" s="469"/>
      <c r="BQ70" s="533"/>
      <c r="BR70" s="536"/>
      <c r="BS70" s="534"/>
      <c r="BT70" s="534"/>
      <c r="BU70" s="534"/>
      <c r="BV70" s="534"/>
      <c r="BW70" s="534"/>
      <c r="BX70" s="534"/>
      <c r="BY70" s="534"/>
      <c r="BZ70" s="459"/>
      <c r="CA70" s="459"/>
      <c r="CB70" s="459"/>
      <c r="CC70" s="459"/>
      <c r="CD70" s="459"/>
      <c r="CE70" s="459"/>
      <c r="CF70" s="459"/>
      <c r="CG70" s="459"/>
      <c r="CH70" s="459"/>
      <c r="CI70" s="459"/>
      <c r="CJ70" s="459"/>
      <c r="CK70" s="459"/>
      <c r="CL70" s="459"/>
      <c r="CM70" s="534"/>
      <c r="CN70" s="534"/>
      <c r="CO70" s="534"/>
      <c r="CP70" s="534"/>
      <c r="CQ70" s="534"/>
      <c r="CR70" s="534"/>
      <c r="CS70" s="534"/>
      <c r="CT70" s="534"/>
    </row>
    <row r="71" spans="1:98" ht="13.5" thickBot="1" x14ac:dyDescent="0.25">
      <c r="F71" s="539"/>
      <c r="I71" s="465"/>
      <c r="J71" s="465"/>
      <c r="K71" s="465"/>
      <c r="L71" s="465"/>
      <c r="M71" s="59"/>
      <c r="BA71" s="203"/>
      <c r="BC71" s="445">
        <f>SUM(BC67:BC70)</f>
        <v>14665335.270000009</v>
      </c>
      <c r="BJ71" s="539"/>
      <c r="BM71" s="539"/>
      <c r="BN71" s="539"/>
      <c r="BO71" s="539"/>
      <c r="BP71" s="539"/>
      <c r="BQ71" s="540"/>
    </row>
    <row r="72" spans="1:98" ht="13.5" thickTop="1" x14ac:dyDescent="0.2">
      <c r="F72" s="539"/>
      <c r="I72" s="465"/>
      <c r="J72" s="465"/>
      <c r="K72" s="465"/>
      <c r="L72" s="465"/>
      <c r="M72" s="59"/>
      <c r="BA72" s="203"/>
      <c r="BC72" s="541">
        <f>BC70-BB58</f>
        <v>0</v>
      </c>
      <c r="BJ72" s="539"/>
      <c r="BM72" s="539"/>
      <c r="BN72" s="539"/>
      <c r="BO72" s="539"/>
      <c r="BP72" s="539"/>
      <c r="BQ72" s="540"/>
    </row>
    <row r="73" spans="1:98" x14ac:dyDescent="0.2">
      <c r="F73" s="539"/>
      <c r="H73" s="476"/>
      <c r="I73" s="476"/>
      <c r="J73" s="476"/>
      <c r="K73" s="476"/>
      <c r="L73" s="476"/>
      <c r="M73" s="102"/>
      <c r="BA73" s="203"/>
      <c r="BJ73" s="539"/>
      <c r="BL73" s="542"/>
      <c r="BM73" s="542"/>
      <c r="BN73" s="542"/>
      <c r="BO73" s="542"/>
      <c r="BP73" s="542"/>
      <c r="BQ73" s="543"/>
    </row>
    <row r="74" spans="1:98" x14ac:dyDescent="0.2">
      <c r="F74" s="539"/>
      <c r="H74" s="103"/>
      <c r="I74" s="59"/>
      <c r="J74" s="59"/>
      <c r="K74" s="59"/>
      <c r="L74" s="59"/>
      <c r="M74" s="59"/>
      <c r="N74" s="544"/>
      <c r="BA74" s="203"/>
      <c r="BJ74" s="539"/>
      <c r="BL74" s="103"/>
      <c r="BM74" s="540"/>
      <c r="BN74" s="540"/>
      <c r="BO74" s="540"/>
      <c r="BP74" s="540"/>
      <c r="BQ74" s="540"/>
      <c r="BR74" s="544"/>
    </row>
    <row r="75" spans="1:98" x14ac:dyDescent="0.2">
      <c r="F75" s="539"/>
      <c r="H75" s="477"/>
      <c r="I75" s="465"/>
      <c r="J75" s="465"/>
      <c r="K75" s="465"/>
      <c r="L75" s="465"/>
      <c r="M75" s="204"/>
      <c r="N75" s="544"/>
      <c r="BJ75" s="539"/>
      <c r="BL75" s="477"/>
      <c r="BM75" s="539"/>
      <c r="BN75" s="539"/>
      <c r="BO75" s="539"/>
      <c r="BP75" s="539"/>
      <c r="BQ75" s="204"/>
      <c r="BR75" s="544"/>
    </row>
    <row r="76" spans="1:98" x14ac:dyDescent="0.2">
      <c r="F76" s="539"/>
      <c r="H76" s="477"/>
      <c r="I76" s="465"/>
      <c r="J76" s="465"/>
      <c r="K76" s="465"/>
      <c r="L76" s="465"/>
      <c r="M76" s="204"/>
      <c r="N76" s="544"/>
      <c r="BJ76" s="539"/>
      <c r="BL76" s="477"/>
      <c r="BM76" s="539"/>
      <c r="BN76" s="539"/>
      <c r="BO76" s="539"/>
      <c r="BP76" s="539"/>
      <c r="BQ76" s="204"/>
      <c r="BR76" s="544"/>
    </row>
    <row r="77" spans="1:98" x14ac:dyDescent="0.2">
      <c r="F77" s="539"/>
      <c r="H77" s="477"/>
      <c r="I77" s="465"/>
      <c r="J77" s="465"/>
      <c r="K77" s="465"/>
      <c r="L77" s="465"/>
      <c r="M77" s="204"/>
      <c r="N77" s="544"/>
      <c r="BJ77" s="539"/>
      <c r="BL77" s="477"/>
      <c r="BM77" s="539"/>
      <c r="BN77" s="539"/>
      <c r="BO77" s="539"/>
      <c r="BP77" s="539"/>
      <c r="BQ77" s="204"/>
      <c r="BR77" s="544"/>
    </row>
    <row r="78" spans="1:98" x14ac:dyDescent="0.2">
      <c r="F78" s="539"/>
      <c r="H78" s="477"/>
      <c r="I78" s="465"/>
      <c r="J78" s="465"/>
      <c r="K78" s="465"/>
      <c r="L78" s="465"/>
      <c r="M78" s="59"/>
      <c r="BJ78" s="539"/>
      <c r="BL78" s="477"/>
      <c r="BM78" s="539"/>
      <c r="BN78" s="539"/>
      <c r="BO78" s="539"/>
      <c r="BP78" s="539"/>
      <c r="BQ78" s="540"/>
    </row>
    <row r="79" spans="1:98" x14ac:dyDescent="0.2">
      <c r="F79" s="539"/>
      <c r="H79" s="477"/>
      <c r="I79" s="465"/>
      <c r="J79" s="465"/>
      <c r="K79" s="465"/>
      <c r="L79" s="465"/>
      <c r="M79" s="59"/>
      <c r="BJ79" s="539"/>
      <c r="BL79" s="477"/>
      <c r="BM79" s="539"/>
      <c r="BN79" s="539"/>
      <c r="BO79" s="539"/>
      <c r="BP79" s="539"/>
      <c r="BQ79" s="540"/>
    </row>
    <row r="80" spans="1:98" x14ac:dyDescent="0.2">
      <c r="F80" s="539"/>
      <c r="H80" s="477"/>
      <c r="I80" s="465"/>
      <c r="J80" s="465"/>
      <c r="K80" s="465"/>
      <c r="L80" s="465"/>
      <c r="M80" s="59"/>
      <c r="BJ80" s="539"/>
      <c r="BL80" s="477"/>
      <c r="BM80" s="539"/>
      <c r="BN80" s="539"/>
      <c r="BO80" s="539"/>
      <c r="BP80" s="539"/>
      <c r="BQ80" s="540"/>
    </row>
    <row r="81" spans="6:69" x14ac:dyDescent="0.2">
      <c r="F81" s="539"/>
      <c r="H81" s="478"/>
      <c r="I81" s="465"/>
      <c r="J81" s="465"/>
      <c r="K81" s="465"/>
      <c r="L81" s="465"/>
      <c r="M81" s="102"/>
      <c r="BJ81" s="539"/>
      <c r="BL81" s="545"/>
      <c r="BM81" s="539"/>
      <c r="BN81" s="539"/>
      <c r="BO81" s="539"/>
      <c r="BP81" s="539"/>
      <c r="BQ81" s="543"/>
    </row>
    <row r="82" spans="6:69" x14ac:dyDescent="0.2">
      <c r="F82" s="539"/>
      <c r="H82" s="103"/>
      <c r="I82" s="465"/>
      <c r="J82" s="465"/>
      <c r="K82" s="465"/>
      <c r="L82" s="465"/>
      <c r="M82" s="59"/>
      <c r="BJ82" s="539"/>
      <c r="BL82" s="103"/>
      <c r="BM82" s="539"/>
      <c r="BN82" s="539"/>
      <c r="BO82" s="539"/>
      <c r="BP82" s="539"/>
      <c r="BQ82" s="540"/>
    </row>
    <row r="83" spans="6:69" x14ac:dyDescent="0.2">
      <c r="F83" s="539"/>
      <c r="I83" s="204"/>
      <c r="J83" s="204"/>
      <c r="K83" s="204"/>
      <c r="L83" s="204"/>
      <c r="M83" s="59"/>
      <c r="BJ83" s="539"/>
      <c r="BM83" s="204"/>
      <c r="BN83" s="204"/>
      <c r="BO83" s="204"/>
      <c r="BP83" s="204"/>
      <c r="BQ83" s="540"/>
    </row>
    <row r="84" spans="6:69" x14ac:dyDescent="0.2">
      <c r="F84" s="539"/>
      <c r="H84" s="479"/>
      <c r="I84" s="465"/>
      <c r="J84" s="465"/>
      <c r="K84" s="465"/>
      <c r="L84" s="465"/>
      <c r="M84" s="59"/>
      <c r="BJ84" s="539"/>
      <c r="BM84" s="539"/>
      <c r="BN84" s="539"/>
      <c r="BO84" s="539"/>
      <c r="BP84" s="539"/>
      <c r="BQ84" s="540"/>
    </row>
    <row r="85" spans="6:69" x14ac:dyDescent="0.2">
      <c r="F85" s="539"/>
      <c r="H85" s="479"/>
      <c r="I85" s="465"/>
      <c r="J85" s="465"/>
      <c r="K85" s="465"/>
      <c r="L85" s="465"/>
      <c r="M85" s="59"/>
      <c r="BJ85" s="539"/>
      <c r="BM85" s="539"/>
      <c r="BN85" s="539"/>
      <c r="BO85" s="539"/>
      <c r="BP85" s="539"/>
      <c r="BQ85" s="540"/>
    </row>
    <row r="86" spans="6:69" x14ac:dyDescent="0.2">
      <c r="H86" s="479"/>
      <c r="I86" s="465"/>
      <c r="J86" s="465"/>
      <c r="K86" s="465"/>
      <c r="L86" s="465"/>
      <c r="M86" s="59"/>
      <c r="BM86" s="539"/>
      <c r="BN86" s="539"/>
      <c r="BO86" s="539"/>
      <c r="BP86" s="539"/>
      <c r="BQ86" s="540"/>
    </row>
    <row r="87" spans="6:69" x14ac:dyDescent="0.2">
      <c r="H87" s="208"/>
      <c r="I87" s="465"/>
      <c r="J87" s="465"/>
      <c r="K87" s="465"/>
      <c r="L87" s="465"/>
      <c r="M87" s="59"/>
      <c r="BL87" s="477"/>
      <c r="BM87" s="539"/>
      <c r="BN87" s="539"/>
      <c r="BO87" s="539"/>
      <c r="BP87" s="539"/>
      <c r="BQ87" s="540"/>
    </row>
    <row r="88" spans="6:69" x14ac:dyDescent="0.2">
      <c r="H88" s="208"/>
      <c r="I88" s="465"/>
      <c r="J88" s="465"/>
      <c r="K88" s="465"/>
      <c r="L88" s="465"/>
      <c r="M88" s="59"/>
      <c r="BL88" s="477"/>
      <c r="BM88" s="539"/>
      <c r="BN88" s="539"/>
      <c r="BO88" s="539"/>
      <c r="BP88" s="539"/>
      <c r="BQ88" s="540"/>
    </row>
    <row r="89" spans="6:69" x14ac:dyDescent="0.2">
      <c r="H89" s="480"/>
      <c r="I89" s="476"/>
      <c r="J89" s="476"/>
      <c r="K89" s="476"/>
      <c r="L89" s="476"/>
      <c r="M89" s="102"/>
      <c r="BL89" s="546"/>
      <c r="BM89" s="542"/>
      <c r="BN89" s="542"/>
      <c r="BO89" s="542"/>
      <c r="BP89" s="542"/>
      <c r="BQ89" s="543"/>
    </row>
    <row r="90" spans="6:69" x14ac:dyDescent="0.2">
      <c r="H90" s="103"/>
      <c r="I90" s="59"/>
      <c r="J90" s="59"/>
      <c r="K90" s="59"/>
      <c r="L90" s="59"/>
      <c r="M90" s="59"/>
      <c r="BL90" s="103"/>
      <c r="BM90" s="540"/>
      <c r="BN90" s="540"/>
      <c r="BO90" s="540"/>
      <c r="BP90" s="540"/>
      <c r="BQ90" s="540"/>
    </row>
    <row r="92" spans="6:69" x14ac:dyDescent="0.2">
      <c r="H92" s="465"/>
      <c r="I92" s="465"/>
      <c r="J92" s="465"/>
      <c r="K92" s="465"/>
      <c r="L92" s="465"/>
      <c r="M92" s="59"/>
      <c r="BL92" s="539"/>
      <c r="BM92" s="539"/>
      <c r="BN92" s="539"/>
      <c r="BO92" s="539"/>
      <c r="BP92" s="539"/>
      <c r="BQ92" s="540"/>
    </row>
    <row r="94" spans="6:69" x14ac:dyDescent="0.2">
      <c r="I94" s="465"/>
      <c r="J94" s="465"/>
      <c r="K94" s="465"/>
      <c r="L94" s="465"/>
      <c r="M94" s="59"/>
      <c r="BM94" s="539"/>
      <c r="BN94" s="539"/>
      <c r="BO94" s="539"/>
      <c r="BP94" s="539"/>
      <c r="BQ94" s="540"/>
    </row>
  </sheetData>
  <phoneticPr fontId="5" type="noConversion"/>
  <printOptions horizontalCentered="1"/>
  <pageMargins left="1" right="1" top="1" bottom="1" header="1" footer="1"/>
  <pageSetup scale="78" orientation="portrait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2"/>
    <pageSetUpPr fitToPage="1"/>
  </sheetPr>
  <dimension ref="A1:M65"/>
  <sheetViews>
    <sheetView view="pageBreakPreview" zoomScaleNormal="100" zoomScaleSheetLayoutView="100" workbookViewId="0">
      <pane ySplit="7" topLeftCell="A8" activePane="bottomLeft" state="frozen"/>
      <selection sqref="A1:XFD1048576"/>
      <selection pane="bottomLeft" activeCell="A8" sqref="A8"/>
    </sheetView>
  </sheetViews>
  <sheetFormatPr defaultRowHeight="12.75" x14ac:dyDescent="0.2"/>
  <cols>
    <col min="1" max="1" width="35.140625" style="475" customWidth="1"/>
    <col min="2" max="6" width="14.140625" style="475" customWidth="1"/>
    <col min="7" max="7" width="3.42578125" style="475" bestFit="1" customWidth="1"/>
    <col min="8" max="8" width="35.140625" style="475" customWidth="1"/>
    <col min="9" max="13" width="14.140625" style="475" customWidth="1"/>
    <col min="14" max="16384" width="9.140625" style="475"/>
  </cols>
  <sheetData>
    <row r="1" spans="1:13" ht="15.75" x14ac:dyDescent="0.2">
      <c r="A1" s="481" t="s">
        <v>160</v>
      </c>
      <c r="B1" s="459"/>
      <c r="C1" s="482"/>
      <c r="D1" s="459"/>
      <c r="E1" s="459"/>
      <c r="F1" s="459"/>
      <c r="G1" s="459"/>
      <c r="H1" s="481" t="s">
        <v>160</v>
      </c>
      <c r="I1" s="459"/>
      <c r="J1" s="482"/>
      <c r="K1" s="459"/>
      <c r="L1" s="459"/>
      <c r="M1" s="459"/>
    </row>
    <row r="2" spans="1:13" ht="15.75" x14ac:dyDescent="0.2">
      <c r="A2" s="483" t="s">
        <v>163</v>
      </c>
      <c r="B2" s="459"/>
      <c r="C2" s="459"/>
      <c r="D2" s="459"/>
      <c r="E2" s="459"/>
      <c r="F2" s="459"/>
      <c r="G2" s="459"/>
      <c r="H2" s="483" t="s">
        <v>163</v>
      </c>
      <c r="I2" s="459"/>
      <c r="J2" s="459"/>
      <c r="K2" s="459"/>
      <c r="L2" s="459"/>
      <c r="M2" s="459"/>
    </row>
    <row r="3" spans="1:13" ht="15.75" x14ac:dyDescent="0.2">
      <c r="A3" s="483" t="s">
        <v>4863</v>
      </c>
      <c r="B3" s="483"/>
      <c r="C3" s="483"/>
      <c r="D3" s="459"/>
      <c r="E3" s="459"/>
      <c r="F3" s="459"/>
      <c r="G3" s="459"/>
      <c r="H3" s="483" t="s">
        <v>4838</v>
      </c>
      <c r="I3" s="483"/>
      <c r="J3" s="483"/>
      <c r="K3" s="459"/>
      <c r="L3" s="459"/>
      <c r="M3" s="459"/>
    </row>
    <row r="4" spans="1:13" x14ac:dyDescent="0.2">
      <c r="A4" s="459"/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</row>
    <row r="5" spans="1:13" x14ac:dyDescent="0.2">
      <c r="A5" s="459"/>
      <c r="B5" s="460"/>
      <c r="C5" s="329" t="s">
        <v>170</v>
      </c>
      <c r="D5" s="424" t="s">
        <v>4739</v>
      </c>
      <c r="E5" s="330"/>
      <c r="F5" s="330"/>
      <c r="G5" s="330"/>
      <c r="H5" s="459"/>
      <c r="I5" s="460"/>
      <c r="J5" s="329" t="s">
        <v>170</v>
      </c>
      <c r="K5" s="424" t="s">
        <v>4739</v>
      </c>
      <c r="L5" s="330"/>
      <c r="M5" s="330"/>
    </row>
    <row r="6" spans="1:13" ht="13.5" thickBot="1" x14ac:dyDescent="0.25">
      <c r="A6" s="332" t="s">
        <v>15</v>
      </c>
      <c r="B6" s="331" t="s">
        <v>155</v>
      </c>
      <c r="C6" s="333" t="s">
        <v>171</v>
      </c>
      <c r="D6" s="331" t="s">
        <v>4740</v>
      </c>
      <c r="E6" s="331" t="s">
        <v>158</v>
      </c>
      <c r="F6" s="331" t="s">
        <v>159</v>
      </c>
      <c r="G6" s="330"/>
      <c r="H6" s="332" t="s">
        <v>15</v>
      </c>
      <c r="I6" s="331" t="s">
        <v>155</v>
      </c>
      <c r="J6" s="333" t="s">
        <v>171</v>
      </c>
      <c r="K6" s="331" t="s">
        <v>4740</v>
      </c>
      <c r="L6" s="331" t="s">
        <v>158</v>
      </c>
      <c r="M6" s="331" t="s">
        <v>159</v>
      </c>
    </row>
    <row r="7" spans="1:13" x14ac:dyDescent="0.2">
      <c r="A7" s="369"/>
      <c r="B7" s="369"/>
      <c r="C7" s="369"/>
      <c r="D7" s="369"/>
      <c r="E7" s="369"/>
      <c r="F7" s="335"/>
      <c r="G7" s="460"/>
      <c r="H7" s="369"/>
      <c r="I7" s="369"/>
      <c r="J7" s="369"/>
      <c r="K7" s="369"/>
      <c r="L7" s="369"/>
      <c r="M7" s="335"/>
    </row>
    <row r="8" spans="1:13" x14ac:dyDescent="0.2">
      <c r="A8" s="485" t="s">
        <v>139</v>
      </c>
      <c r="B8" s="337">
        <f>'Reserves Dec 31, 2021'!B8-'Cost Estimates in 2020'!B8</f>
        <v>750562</v>
      </c>
      <c r="C8" s="337">
        <f>'Reserves Dec 31, 2021'!C8-'Cost Estimates in 2020'!C8</f>
        <v>235509</v>
      </c>
      <c r="D8" s="337">
        <f>'Reserves Dec 31, 2021'!D8-'Cost Estimates in 2020'!D8</f>
        <v>-2732856</v>
      </c>
      <c r="E8" s="337">
        <f>'Reserves Dec 31, 2021'!E8-'Cost Estimates in 2020'!E8</f>
        <v>-716957</v>
      </c>
      <c r="F8" s="338">
        <f>SUM(B8:E8)</f>
        <v>-2463742</v>
      </c>
      <c r="G8" s="364"/>
      <c r="H8" s="485" t="s">
        <v>139</v>
      </c>
      <c r="I8" s="337">
        <f>-ROUND('Bayside Common'!Q10,0)</f>
        <v>-848477</v>
      </c>
      <c r="J8" s="337">
        <f>-ROUND('Bayside Common'!R10,0)</f>
        <v>-1296533</v>
      </c>
      <c r="K8" s="337">
        <f>-ROUND('Bayside Common'!S10,0)</f>
        <v>-7044876</v>
      </c>
      <c r="L8" s="337">
        <f>-ROUND('Bayside Common'!T10,0)</f>
        <v>-282683</v>
      </c>
      <c r="M8" s="338">
        <f>SUM(I8:L8)</f>
        <v>-9472569</v>
      </c>
    </row>
    <row r="9" spans="1:13" x14ac:dyDescent="0.2">
      <c r="A9" s="487" t="s">
        <v>3973</v>
      </c>
      <c r="B9" s="337">
        <f>'Reserves Dec 31, 2021'!B9-'Cost Estimates in 2020'!B9</f>
        <v>-573464</v>
      </c>
      <c r="C9" s="337">
        <f>'Reserves Dec 31, 2021'!C9-'Cost Estimates in 2020'!C9</f>
        <v>-1496333</v>
      </c>
      <c r="D9" s="337">
        <f>'Reserves Dec 31, 2021'!D9-'Cost Estimates in 2020'!D9</f>
        <v>1230271</v>
      </c>
      <c r="E9" s="337">
        <f>'Reserves Dec 31, 2021'!E9-'Cost Estimates in 2020'!E9</f>
        <v>1204146</v>
      </c>
      <c r="F9" s="338">
        <f>SUM(B9:E9)</f>
        <v>364620</v>
      </c>
      <c r="G9" s="364"/>
      <c r="H9" s="487" t="s">
        <v>3973</v>
      </c>
      <c r="I9" s="337">
        <f>-ROUND('Bayside Unit #1 (3xGT ...'!Q10,0)</f>
        <v>-2696902</v>
      </c>
      <c r="J9" s="337">
        <f>-ROUND('Bayside Unit #1 (3xGT ...'!R10,0)</f>
        <v>-3605815</v>
      </c>
      <c r="K9" s="337">
        <f>-ROUND('Bayside Unit #1 (3xGT ...'!S10,0)</f>
        <v>1188839</v>
      </c>
      <c r="L9" s="337">
        <f>-ROUND('Bayside Unit #1 (3xGT ...'!T10,0)</f>
        <v>3806001</v>
      </c>
      <c r="M9" s="338">
        <f>SUM(I9:L9)</f>
        <v>-1307877</v>
      </c>
    </row>
    <row r="10" spans="1:13" x14ac:dyDescent="0.2">
      <c r="A10" s="487" t="s">
        <v>3974</v>
      </c>
      <c r="B10" s="337">
        <f>'Reserves Dec 31, 2021'!B10-'Cost Estimates in 2020'!B10</f>
        <v>-800107</v>
      </c>
      <c r="C10" s="337">
        <f>'Reserves Dec 31, 2021'!C10-'Cost Estimates in 2020'!C10</f>
        <v>-2035386</v>
      </c>
      <c r="D10" s="337">
        <f>'Reserves Dec 31, 2021'!D10-'Cost Estimates in 2020'!D10</f>
        <v>1236644</v>
      </c>
      <c r="E10" s="337">
        <f>'Reserves Dec 31, 2021'!E10-'Cost Estimates in 2020'!E10</f>
        <v>1731641</v>
      </c>
      <c r="F10" s="338">
        <f>SUM(B10:E10)</f>
        <v>132792</v>
      </c>
      <c r="G10" s="364"/>
      <c r="H10" s="487" t="s">
        <v>3974</v>
      </c>
      <c r="I10" s="337">
        <f>-ROUND('Bayside Unit #2 (4xGT ...'!Q10,0)</f>
        <v>-3560372</v>
      </c>
      <c r="J10" s="337">
        <f>-ROUND('Bayside Unit #2 (4xGT ...'!R10,0)</f>
        <v>-4776325</v>
      </c>
      <c r="K10" s="337">
        <f>-ROUND('Bayside Unit #2 (4xGT ...'!S10,0)</f>
        <v>1197902</v>
      </c>
      <c r="L10" s="337">
        <f>-ROUND('Bayside Unit #2 (4xGT ...'!T10,0)</f>
        <v>5085331</v>
      </c>
      <c r="M10" s="338">
        <f>SUM(I10:L10)</f>
        <v>-2053464</v>
      </c>
    </row>
    <row r="11" spans="1:13" x14ac:dyDescent="0.2">
      <c r="A11" s="488" t="s">
        <v>3975</v>
      </c>
      <c r="B11" s="341">
        <f>'Reserves Dec 31, 2021'!B11-'Cost Estimates in 2020'!B11</f>
        <v>-413750</v>
      </c>
      <c r="C11" s="341">
        <f>'Reserves Dec 31, 2021'!C11-'Cost Estimates in 2020'!C11</f>
        <v>-479980</v>
      </c>
      <c r="D11" s="341">
        <f>'Reserves Dec 31, 2021'!D11-'Cost Estimates in 2020'!D11</f>
        <v>76830</v>
      </c>
      <c r="E11" s="341">
        <f>'Reserves Dec 31, 2021'!E11-'Cost Estimates in 2020'!E11</f>
        <v>929030</v>
      </c>
      <c r="F11" s="342">
        <f>SUM(B11:E11)</f>
        <v>112130</v>
      </c>
      <c r="G11" s="364"/>
      <c r="H11" s="488" t="s">
        <v>3975</v>
      </c>
      <c r="I11" s="341">
        <f>-ROUND('Bayside GTs 3-6'!Q10,0)</f>
        <v>-1166013</v>
      </c>
      <c r="J11" s="341">
        <f>-ROUND('Bayside GTs 3-6'!R10,0)</f>
        <v>-1202192</v>
      </c>
      <c r="K11" s="341">
        <f>-ROUND('Bayside GTs 3-6'!S10,0)</f>
        <v>68667</v>
      </c>
      <c r="L11" s="341">
        <f>-ROUND('Bayside GTs 3-6'!T10,0)</f>
        <v>2299334</v>
      </c>
      <c r="M11" s="342">
        <f>SUM(I11:L11)</f>
        <v>-204</v>
      </c>
    </row>
    <row r="12" spans="1:13" x14ac:dyDescent="0.2">
      <c r="A12" s="371" t="s">
        <v>68</v>
      </c>
      <c r="B12" s="338">
        <f>SUM(B8:B11)</f>
        <v>-1036759</v>
      </c>
      <c r="C12" s="338">
        <f t="shared" ref="C12:F12" si="0">SUM(C8:C11)</f>
        <v>-3776190</v>
      </c>
      <c r="D12" s="338">
        <f t="shared" si="0"/>
        <v>-189111</v>
      </c>
      <c r="E12" s="338">
        <f t="shared" si="0"/>
        <v>3147860</v>
      </c>
      <c r="F12" s="338">
        <f t="shared" si="0"/>
        <v>-1854200</v>
      </c>
      <c r="G12" s="364"/>
      <c r="H12" s="371" t="s">
        <v>68</v>
      </c>
      <c r="I12" s="338">
        <f>SUM(I8:I11)</f>
        <v>-8271764</v>
      </c>
      <c r="J12" s="338">
        <f t="shared" ref="J12:L12" si="1">SUM(J8:J11)</f>
        <v>-10880865</v>
      </c>
      <c r="K12" s="338">
        <f t="shared" si="1"/>
        <v>-4589468</v>
      </c>
      <c r="L12" s="338">
        <f t="shared" si="1"/>
        <v>10907983</v>
      </c>
      <c r="M12" s="338">
        <f t="shared" ref="M12" si="2">SUM(M8:M11)</f>
        <v>-12834114</v>
      </c>
    </row>
    <row r="13" spans="1:13" x14ac:dyDescent="0.2">
      <c r="A13" s="464"/>
      <c r="B13" s="338"/>
      <c r="C13" s="338"/>
      <c r="D13" s="338"/>
      <c r="E13" s="338"/>
      <c r="F13" s="338"/>
      <c r="G13" s="364"/>
      <c r="H13" s="464"/>
      <c r="I13" s="338"/>
      <c r="J13" s="338"/>
      <c r="K13" s="338"/>
      <c r="L13" s="338"/>
      <c r="M13" s="338"/>
    </row>
    <row r="14" spans="1:13" x14ac:dyDescent="0.2">
      <c r="A14" s="354" t="s">
        <v>4735</v>
      </c>
      <c r="B14" s="337">
        <f>'Reserves Dec 31, 2021'!B14-'Cost Estimates in 2020'!B14</f>
        <v>3710994</v>
      </c>
      <c r="C14" s="337">
        <f>'Reserves Dec 31, 2021'!C14-'Cost Estimates in 2020'!C14</f>
        <v>-706981</v>
      </c>
      <c r="D14" s="337">
        <f>'Reserves Dec 31, 2021'!D14-'Cost Estimates in 2020'!D14</f>
        <v>-3211161</v>
      </c>
      <c r="E14" s="337">
        <f>'Reserves Dec 31, 2021'!E14-'Cost Estimates in 2020'!E14</f>
        <v>-1735037</v>
      </c>
      <c r="F14" s="338">
        <f t="shared" ref="F14:F16" si="3">SUM(B14:E14)</f>
        <v>-1942185</v>
      </c>
      <c r="G14" s="460"/>
      <c r="H14" s="354" t="s">
        <v>4735</v>
      </c>
      <c r="I14" s="337">
        <f>-ROUND('Big Bend Common (Handling)'!Q10,0)</f>
        <v>1679199</v>
      </c>
      <c r="J14" s="337">
        <f>-ROUND('Big Bend Common (Handling)'!R10,0)</f>
        <v>-2681489</v>
      </c>
      <c r="K14" s="337">
        <f>-ROUND('Big Bend Common (Handling)'!S10,0)</f>
        <v>-47464596</v>
      </c>
      <c r="L14" s="337">
        <f>-ROUND('Big Bend Common (Handling)'!T10,0)</f>
        <v>-1190283</v>
      </c>
      <c r="M14" s="338">
        <f t="shared" ref="M14:M16" si="4">SUM(I14:L14)</f>
        <v>-49657169</v>
      </c>
    </row>
    <row r="15" spans="1:13" x14ac:dyDescent="0.2">
      <c r="A15" s="354" t="s">
        <v>3934</v>
      </c>
      <c r="B15" s="337">
        <f>'Reserves Dec 31, 2021'!B15-'Cost Estimates in 2020'!B15</f>
        <v>150280</v>
      </c>
      <c r="C15" s="337">
        <f>'Reserves Dec 31, 2021'!C15-'Cost Estimates in 2020'!C15</f>
        <v>-2686240</v>
      </c>
      <c r="D15" s="337">
        <f>'Reserves Dec 31, 2021'!D15-'Cost Estimates in 2020'!D15</f>
        <v>-1176052</v>
      </c>
      <c r="E15" s="337">
        <f>'Reserves Dec 31, 2021'!E15-'Cost Estimates in 2020'!E15</f>
        <v>-1717402</v>
      </c>
      <c r="F15" s="338">
        <f t="shared" si="3"/>
        <v>-5429414</v>
      </c>
      <c r="G15" s="364"/>
      <c r="H15" s="354" t="s">
        <v>3934</v>
      </c>
      <c r="I15" s="337">
        <f>-ROUND('Big Bend Unit #4'!Q10,0)</f>
        <v>-3525261</v>
      </c>
      <c r="J15" s="337">
        <f>-ROUND('Big Bend Unit #4'!R10,0)</f>
        <v>-6256895</v>
      </c>
      <c r="K15" s="337">
        <f>-ROUND('Big Bend Unit #4'!S10,0)</f>
        <v>-2315068</v>
      </c>
      <c r="L15" s="337">
        <f>-ROUND('Big Bend Unit #4'!T10,0)</f>
        <v>991985</v>
      </c>
      <c r="M15" s="338">
        <f t="shared" si="4"/>
        <v>-11105239</v>
      </c>
    </row>
    <row r="16" spans="1:13" x14ac:dyDescent="0.2">
      <c r="A16" s="487" t="s">
        <v>3976</v>
      </c>
      <c r="B16" s="337">
        <f>'Reserves Dec 31, 2021'!B16-'Cost Estimates in 2020'!B16</f>
        <v>-92930</v>
      </c>
      <c r="C16" s="337">
        <f>'Reserves Dec 31, 2021'!C16-'Cost Estimates in 2020'!C16</f>
        <v>-110840</v>
      </c>
      <c r="D16" s="337">
        <f>'Reserves Dec 31, 2021'!D16-'Cost Estimates in 2020'!D16</f>
        <v>18450</v>
      </c>
      <c r="E16" s="337">
        <f>'Reserves Dec 31, 2021'!E16-'Cost Estimates in 2020'!E16</f>
        <v>161510</v>
      </c>
      <c r="F16" s="338">
        <f t="shared" si="3"/>
        <v>-23810</v>
      </c>
      <c r="G16" s="364"/>
      <c r="H16" s="487" t="s">
        <v>3976</v>
      </c>
      <c r="I16" s="337">
        <f>-ROUND('Big Bend GT 4'!Q10,0)</f>
        <v>-274291</v>
      </c>
      <c r="J16" s="337">
        <f>-ROUND('Big Bend GT 4'!R10,0)</f>
        <v>-284822</v>
      </c>
      <c r="K16" s="337">
        <f>-ROUND('Big Bend GT 4'!S10,0)</f>
        <v>12101</v>
      </c>
      <c r="L16" s="337">
        <f>-ROUND('Big Bend GT 4'!T10,0)</f>
        <v>427081</v>
      </c>
      <c r="M16" s="338">
        <f t="shared" si="4"/>
        <v>-119931</v>
      </c>
    </row>
    <row r="17" spans="1:13" x14ac:dyDescent="0.2">
      <c r="A17" s="488" t="s">
        <v>3977</v>
      </c>
      <c r="B17" s="341">
        <f>'Reserves Dec 31, 2021'!B17-'Cost Estimates in 2020'!B17</f>
        <v>-4021550</v>
      </c>
      <c r="C17" s="341">
        <f>'Reserves Dec 31, 2021'!C17-'Cost Estimates in 2020'!C17</f>
        <v>-3930700</v>
      </c>
      <c r="D17" s="341">
        <f>'Reserves Dec 31, 2021'!D17-'Cost Estimates in 2020'!D17</f>
        <v>-95450</v>
      </c>
      <c r="E17" s="341">
        <f>'Reserves Dec 31, 2021'!E17-'Cost Estimates in 2020'!E17</f>
        <v>4186000</v>
      </c>
      <c r="F17" s="342">
        <f>SUM(B17:E17)</f>
        <v>-3861700</v>
      </c>
      <c r="G17" s="364"/>
      <c r="H17" s="488" t="s">
        <v>3977</v>
      </c>
      <c r="I17" s="341"/>
      <c r="J17" s="341"/>
      <c r="K17" s="341"/>
      <c r="L17" s="341"/>
      <c r="M17" s="342">
        <f>SUM(I17:L17)</f>
        <v>0</v>
      </c>
    </row>
    <row r="18" spans="1:13" x14ac:dyDescent="0.2">
      <c r="A18" s="371" t="s">
        <v>67</v>
      </c>
      <c r="B18" s="338">
        <f>SUM(B14:B17)</f>
        <v>-253206</v>
      </c>
      <c r="C18" s="338">
        <f>SUM(C14:C17)</f>
        <v>-7434761</v>
      </c>
      <c r="D18" s="338">
        <f>SUM(D14:D17)</f>
        <v>-4464213</v>
      </c>
      <c r="E18" s="338">
        <f>SUM(E14:E17)</f>
        <v>895071</v>
      </c>
      <c r="F18" s="338">
        <f>SUM(F14:F17)</f>
        <v>-11257109</v>
      </c>
      <c r="G18" s="364"/>
      <c r="H18" s="371" t="s">
        <v>67</v>
      </c>
      <c r="I18" s="338">
        <f>SUM(I14:I17)</f>
        <v>-2120353</v>
      </c>
      <c r="J18" s="338">
        <f>SUM(J14:J17)</f>
        <v>-9223206</v>
      </c>
      <c r="K18" s="338">
        <f>SUM(K14:K17)</f>
        <v>-49767563</v>
      </c>
      <c r="L18" s="338">
        <f>SUM(L14:L17)</f>
        <v>228783</v>
      </c>
      <c r="M18" s="338">
        <f>SUM(M14:M17)</f>
        <v>-60882339</v>
      </c>
    </row>
    <row r="19" spans="1:13" x14ac:dyDescent="0.2">
      <c r="A19" s="464"/>
      <c r="B19" s="337"/>
      <c r="C19" s="337"/>
      <c r="D19" s="337"/>
      <c r="E19" s="337"/>
      <c r="F19" s="338"/>
      <c r="G19" s="364"/>
      <c r="H19" s="464"/>
      <c r="I19" s="337"/>
      <c r="J19" s="337"/>
      <c r="K19" s="337"/>
      <c r="L19" s="337"/>
      <c r="M19" s="338"/>
    </row>
    <row r="20" spans="1:13" x14ac:dyDescent="0.2">
      <c r="A20" s="354" t="s">
        <v>4736</v>
      </c>
      <c r="B20" s="337">
        <f>'Reserves Dec 31, 2021'!B20-'Cost Estimates in 2020'!B20</f>
        <v>1407880</v>
      </c>
      <c r="C20" s="337">
        <f>'Reserves Dec 31, 2021'!C20-'Cost Estimates in 2020'!C20</f>
        <v>3140181</v>
      </c>
      <c r="D20" s="337">
        <f>'Reserves Dec 31, 2021'!D20-'Cost Estimates in 2020'!D20</f>
        <v>-5685195</v>
      </c>
      <c r="E20" s="337">
        <f>'Reserves Dec 31, 2021'!E20-'Cost Estimates in 2020'!E20</f>
        <v>-3444592</v>
      </c>
      <c r="F20" s="338">
        <f>SUM(B20:E20)</f>
        <v>-4581726</v>
      </c>
      <c r="G20" s="364"/>
      <c r="H20" s="354" t="s">
        <v>4736</v>
      </c>
      <c r="I20" s="337">
        <f>-ROUND('Polk Common (Handling)'!Q10,0)</f>
        <v>-212991</v>
      </c>
      <c r="J20" s="337">
        <f>-ROUND('Polk Common (Handling)'!R10,0)</f>
        <v>1572620</v>
      </c>
      <c r="K20" s="337">
        <f>-ROUND('Polk Common (Handling)'!S10,0)</f>
        <v>-11811656</v>
      </c>
      <c r="L20" s="337">
        <f>-ROUND('Polk Common (Handling)'!T10,0)</f>
        <v>-3120187</v>
      </c>
      <c r="M20" s="338">
        <f>SUM(I20:L20)</f>
        <v>-13572214</v>
      </c>
    </row>
    <row r="21" spans="1:13" x14ac:dyDescent="0.2">
      <c r="A21" s="354" t="s">
        <v>3978</v>
      </c>
      <c r="B21" s="337">
        <f>'Reserves Dec 31, 2021'!B21-'Cost Estimates in 2020'!B21</f>
        <v>-854859</v>
      </c>
      <c r="C21" s="337">
        <f>'Reserves Dec 31, 2021'!C21-'Cost Estimates in 2020'!C21</f>
        <v>-1303448</v>
      </c>
      <c r="D21" s="337">
        <f>'Reserves Dec 31, 2021'!D21-'Cost Estimates in 2020'!D21</f>
        <v>-36673</v>
      </c>
      <c r="E21" s="337">
        <f>'Reserves Dec 31, 2021'!E21-'Cost Estimates in 2020'!E21</f>
        <v>670823</v>
      </c>
      <c r="F21" s="338">
        <f>SUM(B21:E21)</f>
        <v>-1524157</v>
      </c>
      <c r="G21" s="364"/>
      <c r="H21" s="354" t="s">
        <v>3978</v>
      </c>
      <c r="I21" s="337">
        <f>-ROUND('Polk Unit #1 (Gasifier ...'!Q10,0)</f>
        <v>-2158647</v>
      </c>
      <c r="J21" s="337">
        <f>-ROUND('Polk Unit #1 (Gasifier ...'!R10,0)</f>
        <v>-2619899</v>
      </c>
      <c r="K21" s="337">
        <f>-ROUND('Polk Unit #1 (Gasifier ...'!S10,0)</f>
        <v>-60375</v>
      </c>
      <c r="L21" s="337">
        <f>-ROUND('Polk Unit #1 (Gasifier ...'!T10,0)</f>
        <v>2440354</v>
      </c>
      <c r="M21" s="338">
        <f>SUM(I21:L21)</f>
        <v>-2398567</v>
      </c>
    </row>
    <row r="22" spans="1:13" x14ac:dyDescent="0.2">
      <c r="A22" s="354" t="s">
        <v>3937</v>
      </c>
      <c r="B22" s="337">
        <f>'Reserves Dec 31, 2021'!B22-'Cost Estimates in 2020'!B22</f>
        <v>0</v>
      </c>
      <c r="C22" s="337">
        <f>'Reserves Dec 31, 2021'!C22-'Cost Estimates in 2020'!C22</f>
        <v>0</v>
      </c>
      <c r="D22" s="337">
        <f>'Reserves Dec 31, 2021'!D22-'Cost Estimates in 2020'!D22</f>
        <v>0</v>
      </c>
      <c r="E22" s="337">
        <f>'Reserves Dec 31, 2021'!E22-'Cost Estimates in 2020'!E22</f>
        <v>0</v>
      </c>
      <c r="F22" s="338">
        <f>SUM(B22:E22)</f>
        <v>0</v>
      </c>
      <c r="G22" s="364"/>
      <c r="H22" s="354" t="s">
        <v>3937</v>
      </c>
      <c r="I22" s="337">
        <f>-ROUND('Polk Unit #2'!Q10,0)</f>
        <v>0</v>
      </c>
      <c r="J22" s="337">
        <f>-ROUND('Polk Unit #2'!R10,0)</f>
        <v>0</v>
      </c>
      <c r="K22" s="337">
        <f>-ROUND('Polk Unit #2'!S10,0)</f>
        <v>0</v>
      </c>
      <c r="L22" s="337">
        <f>-ROUND('Polk Unit #2'!T10,0)</f>
        <v>0</v>
      </c>
      <c r="M22" s="338">
        <f>SUM(I22:L22)</f>
        <v>0</v>
      </c>
    </row>
    <row r="23" spans="1:13" x14ac:dyDescent="0.2">
      <c r="A23" s="354" t="s">
        <v>3938</v>
      </c>
      <c r="B23" s="337">
        <f>'Reserves Dec 31, 2021'!B23-'Cost Estimates in 2020'!B23</f>
        <v>0</v>
      </c>
      <c r="C23" s="337">
        <f>'Reserves Dec 31, 2021'!C23-'Cost Estimates in 2020'!C23</f>
        <v>0</v>
      </c>
      <c r="D23" s="337">
        <f>'Reserves Dec 31, 2021'!D23-'Cost Estimates in 2020'!D23</f>
        <v>0</v>
      </c>
      <c r="E23" s="337">
        <f>'Reserves Dec 31, 2021'!E23-'Cost Estimates in 2020'!E23</f>
        <v>0</v>
      </c>
      <c r="F23" s="338">
        <f t="shared" ref="F23:F25" si="5">SUM(B23:E23)</f>
        <v>0</v>
      </c>
      <c r="G23" s="364"/>
      <c r="H23" s="354" t="s">
        <v>3938</v>
      </c>
      <c r="I23" s="337">
        <f>-ROUND('Polk Unit #3'!Q10,0)</f>
        <v>0</v>
      </c>
      <c r="J23" s="337">
        <f>-ROUND('Polk Unit #3'!R10,0)</f>
        <v>0</v>
      </c>
      <c r="K23" s="337">
        <f>-ROUND('Polk Unit #3'!S10,0)</f>
        <v>0</v>
      </c>
      <c r="L23" s="337">
        <f>-ROUND('Polk Unit #3'!T10,0)</f>
        <v>0</v>
      </c>
      <c r="M23" s="338">
        <f t="shared" ref="M23:M25" si="6">SUM(I23:L23)</f>
        <v>0</v>
      </c>
    </row>
    <row r="24" spans="1:13" x14ac:dyDescent="0.2">
      <c r="A24" s="354" t="s">
        <v>3939</v>
      </c>
      <c r="B24" s="337">
        <f>'Reserves Dec 31, 2021'!B24-'Cost Estimates in 2020'!B24</f>
        <v>0</v>
      </c>
      <c r="C24" s="337">
        <f>'Reserves Dec 31, 2021'!C24-'Cost Estimates in 2020'!C24</f>
        <v>0</v>
      </c>
      <c r="D24" s="337">
        <f>'Reserves Dec 31, 2021'!D24-'Cost Estimates in 2020'!D24</f>
        <v>0</v>
      </c>
      <c r="E24" s="337">
        <f>'Reserves Dec 31, 2021'!E24-'Cost Estimates in 2020'!E24</f>
        <v>0</v>
      </c>
      <c r="F24" s="338">
        <f t="shared" si="5"/>
        <v>0</v>
      </c>
      <c r="G24" s="364"/>
      <c r="H24" s="354" t="s">
        <v>3939</v>
      </c>
      <c r="I24" s="337">
        <f>-ROUND('Polk Unit #4'!Q10,0)</f>
        <v>0</v>
      </c>
      <c r="J24" s="337">
        <f>-ROUND('Polk Unit #4'!R10,0)</f>
        <v>0</v>
      </c>
      <c r="K24" s="337">
        <f>-ROUND('Polk Unit #4'!S10,0)</f>
        <v>0</v>
      </c>
      <c r="L24" s="337">
        <f>-ROUND('Polk Unit #4'!T10,0)</f>
        <v>0</v>
      </c>
      <c r="M24" s="338">
        <f t="shared" si="6"/>
        <v>0</v>
      </c>
    </row>
    <row r="25" spans="1:13" x14ac:dyDescent="0.2">
      <c r="A25" s="354" t="s">
        <v>3940</v>
      </c>
      <c r="B25" s="337">
        <f>'Reserves Dec 31, 2021'!B25-'Cost Estimates in 2020'!B25</f>
        <v>0</v>
      </c>
      <c r="C25" s="337">
        <f>'Reserves Dec 31, 2021'!C25-'Cost Estimates in 2020'!C25</f>
        <v>0</v>
      </c>
      <c r="D25" s="337">
        <f>'Reserves Dec 31, 2021'!D25-'Cost Estimates in 2020'!D25</f>
        <v>0</v>
      </c>
      <c r="E25" s="337">
        <f>'Reserves Dec 31, 2021'!E25-'Cost Estimates in 2020'!E25</f>
        <v>0</v>
      </c>
      <c r="F25" s="338">
        <f t="shared" si="5"/>
        <v>0</v>
      </c>
      <c r="G25" s="364"/>
      <c r="H25" s="354" t="s">
        <v>3940</v>
      </c>
      <c r="I25" s="337">
        <f>-ROUND('Polk Unit #5'!Q10,0)</f>
        <v>0</v>
      </c>
      <c r="J25" s="337">
        <f>-ROUND('Polk Unit #5'!R10,0)</f>
        <v>0</v>
      </c>
      <c r="K25" s="337">
        <f>-ROUND('Polk Unit #5'!S10,0)</f>
        <v>0</v>
      </c>
      <c r="L25" s="337">
        <f>-ROUND('Polk Unit #5'!T10,0)</f>
        <v>0</v>
      </c>
      <c r="M25" s="338">
        <f t="shared" si="6"/>
        <v>0</v>
      </c>
    </row>
    <row r="26" spans="1:13" x14ac:dyDescent="0.2">
      <c r="A26" s="489" t="s">
        <v>3979</v>
      </c>
      <c r="B26" s="341">
        <f>'Reserves Dec 31, 2021'!B26-'Cost Estimates in 2020'!B26</f>
        <v>-2921782</v>
      </c>
      <c r="C26" s="341">
        <f>'Reserves Dec 31, 2021'!C26-'Cost Estimates in 2020'!C26</f>
        <v>-3376453</v>
      </c>
      <c r="D26" s="341">
        <f>'Reserves Dec 31, 2021'!D26-'Cost Estimates in 2020'!D26</f>
        <v>4308</v>
      </c>
      <c r="E26" s="341">
        <f>'Reserves Dec 31, 2021'!E26-'Cost Estimates in 2020'!E26</f>
        <v>4525967</v>
      </c>
      <c r="F26" s="342">
        <f>SUM(B26:E26)</f>
        <v>-1767960</v>
      </c>
      <c r="G26" s="364"/>
      <c r="H26" s="489" t="s">
        <v>3979</v>
      </c>
      <c r="I26" s="341">
        <f>-ROUND('Polk 2-5 (4xGT ...'!Q10,0)</f>
        <v>-9093890</v>
      </c>
      <c r="J26" s="341">
        <f>-ROUND('Polk 2-5 (4xGT ...'!R10,0)</f>
        <v>-9113429</v>
      </c>
      <c r="K26" s="341">
        <f>-ROUND('Polk 2-5 (4xGT ...'!S10,0)</f>
        <v>661</v>
      </c>
      <c r="L26" s="341">
        <f>-ROUND('Polk 2-5 (4xGT ...'!T10,0)</f>
        <v>12791740</v>
      </c>
      <c r="M26" s="342">
        <f>SUM(I26:L26)</f>
        <v>-5414918</v>
      </c>
    </row>
    <row r="27" spans="1:13" x14ac:dyDescent="0.2">
      <c r="A27" s="371" t="s">
        <v>69</v>
      </c>
      <c r="B27" s="338">
        <f>SUM(B20:B26)</f>
        <v>-2368761</v>
      </c>
      <c r="C27" s="338">
        <f t="shared" ref="C27:F27" si="7">SUM(C20:C26)</f>
        <v>-1539720</v>
      </c>
      <c r="D27" s="338">
        <f t="shared" si="7"/>
        <v>-5717560</v>
      </c>
      <c r="E27" s="338">
        <f t="shared" si="7"/>
        <v>1752198</v>
      </c>
      <c r="F27" s="338">
        <f t="shared" si="7"/>
        <v>-7873843</v>
      </c>
      <c r="G27" s="364"/>
      <c r="H27" s="371" t="s">
        <v>69</v>
      </c>
      <c r="I27" s="338">
        <f>SUM(I20:I26)</f>
        <v>-11465528</v>
      </c>
      <c r="J27" s="338">
        <f t="shared" ref="J27:L27" si="8">SUM(J20:J26)</f>
        <v>-10160708</v>
      </c>
      <c r="K27" s="338">
        <f t="shared" si="8"/>
        <v>-11871370</v>
      </c>
      <c r="L27" s="338">
        <f t="shared" si="8"/>
        <v>12111907</v>
      </c>
      <c r="M27" s="338">
        <f t="shared" ref="M27" si="9">SUM(M20:M26)</f>
        <v>-21385699</v>
      </c>
    </row>
    <row r="28" spans="1:13" x14ac:dyDescent="0.2">
      <c r="A28" s="459"/>
      <c r="B28" s="474"/>
      <c r="C28" s="474"/>
      <c r="D28" s="474"/>
      <c r="E28" s="474"/>
      <c r="F28" s="474"/>
      <c r="G28" s="364"/>
      <c r="H28" s="459"/>
      <c r="I28" s="474"/>
      <c r="J28" s="474"/>
      <c r="K28" s="474"/>
      <c r="L28" s="474"/>
      <c r="M28" s="474"/>
    </row>
    <row r="29" spans="1:13" x14ac:dyDescent="0.2">
      <c r="A29" s="354" t="s">
        <v>3980</v>
      </c>
      <c r="B29" s="474"/>
      <c r="C29" s="474"/>
      <c r="D29" s="474"/>
      <c r="E29" s="474"/>
      <c r="F29" s="474"/>
      <c r="G29" s="364"/>
      <c r="H29" s="354" t="s">
        <v>3980</v>
      </c>
      <c r="I29" s="474"/>
      <c r="J29" s="474"/>
      <c r="K29" s="474"/>
      <c r="L29" s="474"/>
      <c r="M29" s="474"/>
    </row>
    <row r="30" spans="1:13" x14ac:dyDescent="0.2">
      <c r="A30" s="354" t="s">
        <v>4738</v>
      </c>
      <c r="B30" s="337">
        <f>'Reserves Dec 31, 2021'!B30-'Cost Estimates in 2020'!B30</f>
        <v>-360755</v>
      </c>
      <c r="C30" s="337">
        <f>'Reserves Dec 31, 2021'!C30-'Cost Estimates in 2020'!C30</f>
        <v>-352590</v>
      </c>
      <c r="D30" s="337">
        <f>'Reserves Dec 31, 2021'!D30-'Cost Estimates in 2020'!D30</f>
        <v>-65090</v>
      </c>
      <c r="E30" s="337">
        <f>'Reserves Dec 31, 2021'!E30-'Cost Estimates in 2020'!E30</f>
        <v>198500</v>
      </c>
      <c r="F30" s="338">
        <f t="shared" ref="F30:F41" si="10">SUM(B30:E30)</f>
        <v>-579935</v>
      </c>
      <c r="G30" s="364"/>
      <c r="H30" s="354" t="s">
        <v>4738</v>
      </c>
      <c r="I30" s="337">
        <f>-ROUND('Tampa International'!Q10,0)</f>
        <v>-687111</v>
      </c>
      <c r="J30" s="337">
        <f>-ROUND('Tampa International'!R10,0)</f>
        <v>-669545</v>
      </c>
      <c r="K30" s="337">
        <f>-ROUND('Tampa International'!S10,0)</f>
        <v>-108562</v>
      </c>
      <c r="L30" s="337">
        <f>-ROUND('Tampa International'!T10,0)</f>
        <v>376938</v>
      </c>
      <c r="M30" s="338">
        <f t="shared" ref="M30:M41" si="11">SUM(I30:L30)</f>
        <v>-1088280</v>
      </c>
    </row>
    <row r="31" spans="1:13" x14ac:dyDescent="0.2">
      <c r="A31" s="459" t="s">
        <v>3982</v>
      </c>
      <c r="B31" s="337">
        <f>'Reserves Dec 31, 2021'!B31-'Cost Estimates in 2020'!B31</f>
        <v>-1570440</v>
      </c>
      <c r="C31" s="337">
        <f>'Reserves Dec 31, 2021'!C31-'Cost Estimates in 2020'!C31</f>
        <v>-1534560</v>
      </c>
      <c r="D31" s="337">
        <f>'Reserves Dec 31, 2021'!D31-'Cost Estimates in 2020'!D31</f>
        <v>-1074675</v>
      </c>
      <c r="E31" s="337">
        <f>'Reserves Dec 31, 2021'!E31-'Cost Estimates in 2020'!E31</f>
        <v>553500</v>
      </c>
      <c r="F31" s="338">
        <f t="shared" si="10"/>
        <v>-3626175</v>
      </c>
      <c r="G31" s="364"/>
      <c r="H31" s="459" t="s">
        <v>3982</v>
      </c>
      <c r="I31" s="337">
        <f>-ROUND('Big Bend Solar'!Q10,0)</f>
        <v>-3146980</v>
      </c>
      <c r="J31" s="337">
        <f>-ROUND('Big Bend Solar'!R10,0)</f>
        <v>-3056942</v>
      </c>
      <c r="K31" s="337">
        <f>-ROUND('Big Bend Solar'!S10,0)</f>
        <v>-1856269</v>
      </c>
      <c r="L31" s="337">
        <f>-ROUND('Big Bend Solar'!T10,0)</f>
        <v>1102608</v>
      </c>
      <c r="M31" s="338">
        <f t="shared" si="11"/>
        <v>-6957583</v>
      </c>
    </row>
    <row r="32" spans="1:13" x14ac:dyDescent="0.2">
      <c r="A32" s="354" t="s">
        <v>4737</v>
      </c>
      <c r="B32" s="337">
        <f>'Reserves Dec 31, 2021'!B32-'Cost Estimates in 2020'!B32</f>
        <v>-63940</v>
      </c>
      <c r="C32" s="337">
        <f>'Reserves Dec 31, 2021'!C32-'Cost Estimates in 2020'!C32</f>
        <v>-62445</v>
      </c>
      <c r="D32" s="337">
        <f>'Reserves Dec 31, 2021'!D32-'Cost Estimates in 2020'!D32</f>
        <v>-25070</v>
      </c>
      <c r="E32" s="337">
        <f>'Reserves Dec 31, 2021'!E32-'Cost Estimates in 2020'!E32</f>
        <v>17900</v>
      </c>
      <c r="F32" s="338">
        <f t="shared" si="10"/>
        <v>-133555</v>
      </c>
      <c r="G32" s="364"/>
      <c r="H32" s="354" t="s">
        <v>4737</v>
      </c>
      <c r="I32" s="337">
        <f>-ROUND('Legoland Solar'!Q10,0)</f>
        <v>-124899</v>
      </c>
      <c r="J32" s="337">
        <f>-ROUND('Legoland Solar'!R10,0)</f>
        <v>-121455</v>
      </c>
      <c r="K32" s="337">
        <f>-ROUND('Legoland Solar'!S10,0)</f>
        <v>-42554</v>
      </c>
      <c r="L32" s="337">
        <f>-ROUND('Legoland Solar'!T10,0)</f>
        <v>34815</v>
      </c>
      <c r="M32" s="338">
        <f t="shared" si="11"/>
        <v>-254093</v>
      </c>
    </row>
    <row r="33" spans="1:13" x14ac:dyDescent="0.2">
      <c r="A33" s="459" t="s">
        <v>3984</v>
      </c>
      <c r="B33" s="337">
        <f>'Reserves Dec 31, 2021'!B33-'Cost Estimates in 2020'!B33</f>
        <v>-7705230</v>
      </c>
      <c r="C33" s="337">
        <f>'Reserves Dec 31, 2021'!C33-'Cost Estimates in 2020'!C33</f>
        <v>-7529165</v>
      </c>
      <c r="D33" s="337">
        <f>'Reserves Dec 31, 2021'!D33-'Cost Estimates in 2020'!D33</f>
        <v>-2424430</v>
      </c>
      <c r="E33" s="337">
        <f>'Reserves Dec 31, 2021'!E33-'Cost Estimates in 2020'!E33</f>
        <v>5067900</v>
      </c>
      <c r="F33" s="338">
        <f t="shared" si="10"/>
        <v>-12590925</v>
      </c>
      <c r="G33" s="364"/>
      <c r="H33" s="459" t="s">
        <v>3984</v>
      </c>
      <c r="I33" s="337">
        <f>-ROUND('Balm Solar'!Q10,0)</f>
        <v>-15844771</v>
      </c>
      <c r="J33" s="337">
        <f>-ROUND('Balm Solar'!R10,0)</f>
        <v>-15357962</v>
      </c>
      <c r="K33" s="337">
        <f>-ROUND('Balm Solar'!S10,0)</f>
        <v>-4261540</v>
      </c>
      <c r="L33" s="337">
        <f>-ROUND('Balm Solar'!T10,0)</f>
        <v>10337483</v>
      </c>
      <c r="M33" s="338">
        <f t="shared" si="11"/>
        <v>-25126790</v>
      </c>
    </row>
    <row r="34" spans="1:13" x14ac:dyDescent="0.2">
      <c r="A34" s="459" t="s">
        <v>3985</v>
      </c>
      <c r="B34" s="337">
        <f>'Reserves Dec 31, 2021'!B34-'Cost Estimates in 2020'!B34</f>
        <v>-2639595</v>
      </c>
      <c r="C34" s="337">
        <f>'Reserves Dec 31, 2021'!C34-'Cost Estimates in 2020'!C34</f>
        <v>-2579450</v>
      </c>
      <c r="D34" s="337">
        <f>'Reserves Dec 31, 2021'!D34-'Cost Estimates in 2020'!D34</f>
        <v>-1633000</v>
      </c>
      <c r="E34" s="337">
        <f>'Reserves Dec 31, 2021'!E34-'Cost Estimates in 2020'!E34</f>
        <v>1632500</v>
      </c>
      <c r="F34" s="338">
        <f t="shared" si="10"/>
        <v>-5219545</v>
      </c>
      <c r="G34" s="364"/>
      <c r="H34" s="459" t="s">
        <v>3985</v>
      </c>
      <c r="I34" s="337">
        <f>-ROUND('Bonnie Mine Solar'!Q10,0)</f>
        <v>-5571123</v>
      </c>
      <c r="J34" s="337">
        <f>-ROUND('Bonnie Mine Solar'!R10,0)</f>
        <v>-5386941</v>
      </c>
      <c r="K34" s="337">
        <f>-ROUND('Bonnie Mine Solar'!S10,0)</f>
        <v>-2920982</v>
      </c>
      <c r="L34" s="337">
        <f>-ROUND('Bonnie Mine Solar'!T10,0)</f>
        <v>3409324</v>
      </c>
      <c r="M34" s="338">
        <f t="shared" si="11"/>
        <v>-10469722</v>
      </c>
    </row>
    <row r="35" spans="1:13" x14ac:dyDescent="0.2">
      <c r="A35" s="459" t="s">
        <v>3986</v>
      </c>
      <c r="B35" s="337">
        <f>'Reserves Dec 31, 2021'!B35-'Cost Estimates in 2020'!B35</f>
        <v>-4295595</v>
      </c>
      <c r="C35" s="337">
        <f>'Reserves Dec 31, 2021'!C35-'Cost Estimates in 2020'!C35</f>
        <v>-4197385</v>
      </c>
      <c r="D35" s="337">
        <f>'Reserves Dec 31, 2021'!D35-'Cost Estimates in 2020'!D35</f>
        <v>-1696020</v>
      </c>
      <c r="E35" s="337">
        <f>'Reserves Dec 31, 2021'!E35-'Cost Estimates in 2020'!E35</f>
        <v>2465900</v>
      </c>
      <c r="F35" s="338">
        <f t="shared" si="10"/>
        <v>-7723100</v>
      </c>
      <c r="G35" s="364"/>
      <c r="H35" s="459" t="s">
        <v>3986</v>
      </c>
      <c r="I35" s="337">
        <f>-ROUND('Grange Hall Solar'!Q10,0)</f>
        <v>-9066273</v>
      </c>
      <c r="J35" s="337">
        <f>-ROUND('Grange Hall Solar'!R10,0)</f>
        <v>-8765848</v>
      </c>
      <c r="K35" s="337">
        <f>-ROUND('Grange Hall Solar'!S10,0)</f>
        <v>-3033708</v>
      </c>
      <c r="L35" s="337">
        <f>-ROUND('Grange Hall Solar'!T10,0)</f>
        <v>5149803</v>
      </c>
      <c r="M35" s="338">
        <f t="shared" si="11"/>
        <v>-15716026</v>
      </c>
    </row>
    <row r="36" spans="1:13" x14ac:dyDescent="0.2">
      <c r="A36" s="459" t="s">
        <v>3987</v>
      </c>
      <c r="B36" s="337">
        <f>'Reserves Dec 31, 2021'!B36-'Cost Estimates in 2020'!B36</f>
        <v>-3335805</v>
      </c>
      <c r="C36" s="337">
        <f>'Reserves Dec 31, 2021'!C36-'Cost Estimates in 2020'!C36</f>
        <v>-3259675</v>
      </c>
      <c r="D36" s="337">
        <f>'Reserves Dec 31, 2021'!D36-'Cost Estimates in 2020'!D36</f>
        <v>-1407255</v>
      </c>
      <c r="E36" s="337">
        <f>'Reserves Dec 31, 2021'!E36-'Cost Estimates in 2020'!E36</f>
        <v>1957800</v>
      </c>
      <c r="F36" s="338">
        <f t="shared" si="10"/>
        <v>-6044935</v>
      </c>
      <c r="G36" s="364"/>
      <c r="H36" s="459" t="s">
        <v>3987</v>
      </c>
      <c r="I36" s="337">
        <f>-ROUND('Lake Hancock Solar'!Q10,0)</f>
        <v>-7040543</v>
      </c>
      <c r="J36" s="337">
        <f>-ROUND('Lake Hancock Solar'!R10,0)</f>
        <v>-6807528</v>
      </c>
      <c r="K36" s="337">
        <f>-ROUND('Lake Hancock Solar'!S10,0)</f>
        <v>-2517187</v>
      </c>
      <c r="L36" s="337">
        <f>-ROUND('Lake Hancock Solar'!T10,0)</f>
        <v>4088683</v>
      </c>
      <c r="M36" s="338">
        <f t="shared" si="11"/>
        <v>-12276575</v>
      </c>
    </row>
    <row r="37" spans="1:13" x14ac:dyDescent="0.2">
      <c r="A37" s="459" t="s">
        <v>3988</v>
      </c>
      <c r="B37" s="337">
        <f>'Reserves Dec 31, 2021'!B37-'Cost Estimates in 2020'!B37</f>
        <v>-4849550</v>
      </c>
      <c r="C37" s="337">
        <f>'Reserves Dec 31, 2021'!C37-'Cost Estimates in 2020'!C37</f>
        <v>-4738690</v>
      </c>
      <c r="D37" s="337">
        <f>'Reserves Dec 31, 2021'!D37-'Cost Estimates in 2020'!D37</f>
        <v>-2730560</v>
      </c>
      <c r="E37" s="337">
        <f>'Reserves Dec 31, 2021'!E37-'Cost Estimates in 2020'!E37</f>
        <v>2878400</v>
      </c>
      <c r="F37" s="338">
        <f t="shared" si="10"/>
        <v>-9440400</v>
      </c>
      <c r="G37" s="364"/>
      <c r="H37" s="459" t="s">
        <v>3988</v>
      </c>
      <c r="I37" s="337">
        <f>-ROUND('Lithia Solar'!Q10,0)</f>
        <v>-10235449</v>
      </c>
      <c r="J37" s="337">
        <f>-ROUND('Lithia Solar'!R10,0)</f>
        <v>-9896313</v>
      </c>
      <c r="K37" s="337">
        <f>-ROUND('Lithia Solar'!S10,0)</f>
        <v>-4884211</v>
      </c>
      <c r="L37" s="337">
        <f>-ROUND('Lithia Solar'!T10,0)</f>
        <v>6011270</v>
      </c>
      <c r="M37" s="338">
        <f t="shared" si="11"/>
        <v>-19004703</v>
      </c>
    </row>
    <row r="38" spans="1:13" x14ac:dyDescent="0.2">
      <c r="A38" s="354" t="s">
        <v>3989</v>
      </c>
      <c r="B38" s="337">
        <f>'Reserves Dec 31, 2021'!B38-'Cost Estimates in 2020'!B38</f>
        <v>-5160510</v>
      </c>
      <c r="C38" s="337">
        <f>'Reserves Dec 31, 2021'!C38-'Cost Estimates in 2020'!C38</f>
        <v>-5042635</v>
      </c>
      <c r="D38" s="337">
        <f>'Reserves Dec 31, 2021'!D38-'Cost Estimates in 2020'!D38</f>
        <v>-2808185</v>
      </c>
      <c r="E38" s="337">
        <f>'Reserves Dec 31, 2021'!E38-'Cost Estimates in 2020'!E38</f>
        <v>3107700</v>
      </c>
      <c r="F38" s="338">
        <f t="shared" si="10"/>
        <v>-9903630</v>
      </c>
      <c r="G38" s="364"/>
      <c r="H38" s="354" t="s">
        <v>3989</v>
      </c>
      <c r="I38" s="337">
        <f>-ROUND('Little Manatee River Solar'!Q10,0)</f>
        <v>-11179007</v>
      </c>
      <c r="J38" s="337">
        <f>-ROUND('Little Manatee River Solar'!R10,0)</f>
        <v>-10782042</v>
      </c>
      <c r="K38" s="337">
        <f>-ROUND('Little Manatee River Solar'!S10,0)</f>
        <v>-5111569</v>
      </c>
      <c r="L38" s="337">
        <f>-ROUND('Little Manatee River Solar'!T10,0)</f>
        <v>6644810</v>
      </c>
      <c r="M38" s="338">
        <f t="shared" si="11"/>
        <v>-20427808</v>
      </c>
    </row>
    <row r="39" spans="1:13" x14ac:dyDescent="0.2">
      <c r="A39" s="459" t="s">
        <v>3990</v>
      </c>
      <c r="B39" s="337">
        <f>'Reserves Dec 31, 2021'!B39-'Cost Estimates in 2020'!B39</f>
        <v>-4920160</v>
      </c>
      <c r="C39" s="337">
        <f>'Reserves Dec 31, 2021'!C39-'Cost Estimates in 2020'!C39</f>
        <v>-4807575</v>
      </c>
      <c r="D39" s="337">
        <f>'Reserves Dec 31, 2021'!D39-'Cost Estimates in 2020'!D39</f>
        <v>-2503550</v>
      </c>
      <c r="E39" s="337">
        <f>'Reserves Dec 31, 2021'!E39-'Cost Estimates in 2020'!E39</f>
        <v>2869600</v>
      </c>
      <c r="F39" s="338">
        <f t="shared" si="10"/>
        <v>-9361685</v>
      </c>
      <c r="G39" s="364"/>
      <c r="H39" s="459" t="s">
        <v>3990</v>
      </c>
      <c r="I39" s="337">
        <f>-ROUND('Payne Creek Solar'!Q10,0)</f>
        <v>-10117648</v>
      </c>
      <c r="J39" s="337">
        <f>-ROUND('Payne Creek Solar'!R10,0)</f>
        <v>-9806473</v>
      </c>
      <c r="K39" s="337">
        <f>-ROUND('Payne Creek Solar'!S10,0)</f>
        <v>-4400613</v>
      </c>
      <c r="L39" s="337">
        <f>-ROUND('Payne Creek Solar'!T10,0)</f>
        <v>5853399</v>
      </c>
      <c r="M39" s="338">
        <f t="shared" si="11"/>
        <v>-18471335</v>
      </c>
    </row>
    <row r="40" spans="1:13" x14ac:dyDescent="0.2">
      <c r="A40" s="459" t="s">
        <v>3991</v>
      </c>
      <c r="B40" s="337">
        <f>'Reserves Dec 31, 2021'!B40-'Cost Estimates in 2020'!B40</f>
        <v>-3733820</v>
      </c>
      <c r="C40" s="337">
        <f>'Reserves Dec 31, 2021'!C40-'Cost Estimates in 2020'!C40</f>
        <v>-3648605</v>
      </c>
      <c r="D40" s="337">
        <f>'Reserves Dec 31, 2021'!D40-'Cost Estimates in 2020'!D40</f>
        <v>-1550315</v>
      </c>
      <c r="E40" s="337">
        <f>'Reserves Dec 31, 2021'!E40-'Cost Estimates in 2020'!E40</f>
        <v>2238800</v>
      </c>
      <c r="F40" s="338">
        <f t="shared" si="10"/>
        <v>-6693940</v>
      </c>
      <c r="G40" s="364"/>
      <c r="H40" s="459" t="s">
        <v>3991</v>
      </c>
      <c r="I40" s="337">
        <f>-ROUND('Peace Creek Solar'!Q10,0)</f>
        <v>-7880592</v>
      </c>
      <c r="J40" s="337">
        <f>-ROUND('Peace Creek Solar'!R10,0)</f>
        <v>-7619772</v>
      </c>
      <c r="K40" s="337">
        <f>-ROUND('Peace Creek Solar'!S10,0)</f>
        <v>-2773082</v>
      </c>
      <c r="L40" s="337">
        <f>-ROUND('Peace Creek Solar'!T10,0)</f>
        <v>4675525</v>
      </c>
      <c r="M40" s="338">
        <f t="shared" si="11"/>
        <v>-13597921</v>
      </c>
    </row>
    <row r="41" spans="1:13" x14ac:dyDescent="0.2">
      <c r="A41" s="547" t="s">
        <v>3992</v>
      </c>
      <c r="B41" s="341">
        <f>'Reserves Dec 31, 2021'!B41-'Cost Estimates in 2020'!B41</f>
        <v>-4865650</v>
      </c>
      <c r="C41" s="341">
        <f>'Reserves Dec 31, 2021'!C41-'Cost Estimates in 2020'!C41</f>
        <v>-4754560</v>
      </c>
      <c r="D41" s="341">
        <f>'Reserves Dec 31, 2021'!D41-'Cost Estimates in 2020'!D41</f>
        <v>-3579260</v>
      </c>
      <c r="E41" s="341">
        <f>'Reserves Dec 31, 2021'!E41-'Cost Estimates in 2020'!E41</f>
        <v>2731100</v>
      </c>
      <c r="F41" s="342">
        <f t="shared" si="10"/>
        <v>-10468370</v>
      </c>
      <c r="G41" s="364"/>
      <c r="H41" s="547" t="s">
        <v>3992</v>
      </c>
      <c r="I41" s="341">
        <f>-ROUND('Wimauma Solar'!Q10,0)</f>
        <v>-10540263</v>
      </c>
      <c r="J41" s="341">
        <f>-ROUND('Wimauma Solar'!R10,0)</f>
        <v>-10166087</v>
      </c>
      <c r="K41" s="341">
        <f>-ROUND('Wimauma Solar'!S10,0)</f>
        <v>-6515111</v>
      </c>
      <c r="L41" s="341">
        <f>-ROUND('Wimauma Solar'!T10,0)</f>
        <v>5839573</v>
      </c>
      <c r="M41" s="342">
        <f t="shared" si="11"/>
        <v>-21381888</v>
      </c>
    </row>
    <row r="42" spans="1:13" x14ac:dyDescent="0.2">
      <c r="A42" s="523" t="s">
        <v>3993</v>
      </c>
      <c r="B42" s="338">
        <f>SUM(B30:B41)</f>
        <v>-43501050</v>
      </c>
      <c r="C42" s="338">
        <f t="shared" ref="C42:F42" si="12">SUM(C30:C41)</f>
        <v>-42507335</v>
      </c>
      <c r="D42" s="338">
        <f t="shared" si="12"/>
        <v>-21497410</v>
      </c>
      <c r="E42" s="338">
        <f t="shared" si="12"/>
        <v>25719600</v>
      </c>
      <c r="F42" s="338">
        <f t="shared" si="12"/>
        <v>-81786195</v>
      </c>
      <c r="G42" s="364"/>
      <c r="H42" s="523" t="s">
        <v>3993</v>
      </c>
      <c r="I42" s="338">
        <f>SUM(I30:I41)</f>
        <v>-91434659</v>
      </c>
      <c r="J42" s="338">
        <f t="shared" ref="J42:L42" si="13">SUM(J30:J41)</f>
        <v>-88436908</v>
      </c>
      <c r="K42" s="338">
        <f t="shared" si="13"/>
        <v>-38425388</v>
      </c>
      <c r="L42" s="338">
        <f t="shared" si="13"/>
        <v>53524231</v>
      </c>
      <c r="M42" s="338">
        <f t="shared" ref="M42" si="14">SUM(M30:M41)</f>
        <v>-164772724</v>
      </c>
    </row>
    <row r="43" spans="1:13" ht="13.5" thickBot="1" x14ac:dyDescent="0.25">
      <c r="A43" s="466"/>
      <c r="B43" s="350"/>
      <c r="C43" s="350"/>
      <c r="D43" s="350"/>
      <c r="E43" s="350"/>
      <c r="F43" s="351"/>
      <c r="G43" s="364"/>
      <c r="H43" s="466"/>
      <c r="I43" s="350"/>
      <c r="J43" s="350"/>
      <c r="K43" s="350"/>
      <c r="L43" s="350"/>
      <c r="M43" s="351"/>
    </row>
    <row r="44" spans="1:13" ht="24.75" customHeight="1" thickBot="1" x14ac:dyDescent="0.25">
      <c r="A44" s="548" t="s">
        <v>104</v>
      </c>
      <c r="B44" s="374">
        <f>SUM(B12,B18,B27,B42)</f>
        <v>-47159776</v>
      </c>
      <c r="C44" s="374">
        <f>SUM(C12,C18,C27,C42)</f>
        <v>-55258006</v>
      </c>
      <c r="D44" s="374">
        <f>SUM(D12,D18,D27,D42)</f>
        <v>-31868294</v>
      </c>
      <c r="E44" s="374">
        <f>SUM(E12,E18,E27,E42)</f>
        <v>31514729</v>
      </c>
      <c r="F44" s="374">
        <f>SUM(F12,F18,F27,F42)</f>
        <v>-102771347</v>
      </c>
      <c r="G44" s="364"/>
      <c r="H44" s="548" t="s">
        <v>104</v>
      </c>
      <c r="I44" s="374">
        <f>SUM(I12,I18,I27,I42)</f>
        <v>-113292304</v>
      </c>
      <c r="J44" s="374">
        <f>SUM(J12,J18,J27,J42)</f>
        <v>-118701687</v>
      </c>
      <c r="K44" s="374">
        <f>SUM(K12,K18,K27,K42)</f>
        <v>-104653789</v>
      </c>
      <c r="L44" s="374">
        <f>SUM(L12,L18,L27,L42)</f>
        <v>76772904</v>
      </c>
      <c r="M44" s="374">
        <f>SUM(M12,M18,M27,M42)</f>
        <v>-259874876</v>
      </c>
    </row>
    <row r="45" spans="1:13" x14ac:dyDescent="0.2">
      <c r="A45" s="369"/>
      <c r="B45" s="352"/>
      <c r="C45" s="352"/>
      <c r="D45" s="352"/>
      <c r="E45" s="352"/>
      <c r="F45" s="353"/>
      <c r="G45" s="364"/>
      <c r="H45" s="369"/>
      <c r="I45" s="352"/>
      <c r="J45" s="352"/>
      <c r="K45" s="352"/>
      <c r="L45" s="352"/>
      <c r="M45" s="353"/>
    </row>
    <row r="46" spans="1:13" x14ac:dyDescent="0.2">
      <c r="A46" s="354" t="s">
        <v>3931</v>
      </c>
      <c r="B46" s="337">
        <f>'Reserves Dec 31, 2021'!B46-'Cost Estimates in 2020'!B46</f>
        <v>-18099548</v>
      </c>
      <c r="C46" s="337">
        <f>'Reserves Dec 31, 2021'!C46-'Cost Estimates in 2020'!C46</f>
        <v>-2891155</v>
      </c>
      <c r="D46" s="337">
        <f>'Reserves Dec 31, 2021'!D46-'Cost Estimates in 2020'!D46</f>
        <v>-5727855</v>
      </c>
      <c r="E46" s="337">
        <f>'Reserves Dec 31, 2021'!E46-'Cost Estimates in 2020'!E46</f>
        <v>-1753294</v>
      </c>
      <c r="F46" s="338">
        <f>SUM(B46:E46)</f>
        <v>-28471852</v>
      </c>
      <c r="G46" s="364"/>
      <c r="H46" s="354" t="s">
        <v>3931</v>
      </c>
      <c r="I46" s="337">
        <f>B46</f>
        <v>-18099548</v>
      </c>
      <c r="J46" s="337">
        <f t="shared" ref="J46:L46" si="15">C46</f>
        <v>-2891155</v>
      </c>
      <c r="K46" s="337">
        <f t="shared" si="15"/>
        <v>-5727855</v>
      </c>
      <c r="L46" s="337">
        <f t="shared" si="15"/>
        <v>-1753294</v>
      </c>
      <c r="M46" s="338">
        <f>SUM(I46:L46)</f>
        <v>-28471852</v>
      </c>
    </row>
    <row r="47" spans="1:13" x14ac:dyDescent="0.2">
      <c r="A47" s="354"/>
      <c r="B47" s="337"/>
      <c r="C47" s="337"/>
      <c r="D47" s="337"/>
      <c r="E47" s="337"/>
      <c r="F47" s="338"/>
      <c r="G47" s="364"/>
      <c r="H47" s="354"/>
      <c r="I47" s="337"/>
      <c r="J47" s="337"/>
      <c r="K47" s="337"/>
      <c r="L47" s="337"/>
      <c r="M47" s="338"/>
    </row>
    <row r="48" spans="1:13" x14ac:dyDescent="0.2">
      <c r="A48" s="354" t="s">
        <v>3932</v>
      </c>
      <c r="B48" s="337">
        <f>'Reserves Dec 31, 2021'!B48-'Cost Estimates in 2020'!B48</f>
        <v>-26203410</v>
      </c>
      <c r="C48" s="337">
        <f>'Reserves Dec 31, 2021'!C48-'Cost Estimates in 2020'!C48</f>
        <v>-7242114</v>
      </c>
      <c r="D48" s="337">
        <f>'Reserves Dec 31, 2021'!D48-'Cost Estimates in 2020'!D48</f>
        <v>-5448805</v>
      </c>
      <c r="E48" s="337">
        <f>'Reserves Dec 31, 2021'!E48-'Cost Estimates in 2020'!E48</f>
        <v>-747955</v>
      </c>
      <c r="F48" s="338">
        <f>SUM(B48:E48)</f>
        <v>-39642284</v>
      </c>
      <c r="G48" s="364"/>
      <c r="H48" s="354" t="s">
        <v>3932</v>
      </c>
      <c r="I48" s="337">
        <f>B48</f>
        <v>-26203410</v>
      </c>
      <c r="J48" s="337">
        <f t="shared" ref="J48" si="16">C48</f>
        <v>-7242114</v>
      </c>
      <c r="K48" s="337">
        <f t="shared" ref="K48" si="17">D48</f>
        <v>-5448805</v>
      </c>
      <c r="L48" s="337">
        <f t="shared" ref="L48" si="18">E48</f>
        <v>-747955</v>
      </c>
      <c r="M48" s="338">
        <f>SUM(I48:L48)</f>
        <v>-39642284</v>
      </c>
    </row>
    <row r="49" spans="1:13" x14ac:dyDescent="0.2">
      <c r="A49" s="369"/>
      <c r="B49" s="352"/>
      <c r="C49" s="352"/>
      <c r="D49" s="352"/>
      <c r="E49" s="352"/>
      <c r="F49" s="353"/>
      <c r="G49" s="364"/>
      <c r="H49" s="369"/>
      <c r="I49" s="352"/>
      <c r="J49" s="352"/>
      <c r="K49" s="352"/>
      <c r="L49" s="352"/>
      <c r="M49" s="353"/>
    </row>
    <row r="50" spans="1:13" x14ac:dyDescent="0.2">
      <c r="A50" s="354" t="s">
        <v>3933</v>
      </c>
      <c r="B50" s="337">
        <f>'Reserves Dec 31, 2021'!B50-'Cost Estimates in 2020'!B50</f>
        <v>-30779405</v>
      </c>
      <c r="C50" s="337">
        <f>'Reserves Dec 31, 2021'!C50-'Cost Estimates in 2020'!C50</f>
        <v>-6614852</v>
      </c>
      <c r="D50" s="337">
        <f>'Reserves Dec 31, 2021'!D50-'Cost Estimates in 2020'!D50</f>
        <v>-5875393</v>
      </c>
      <c r="E50" s="337">
        <f>'Reserves Dec 31, 2021'!E50-'Cost Estimates in 2020'!E50</f>
        <v>294978</v>
      </c>
      <c r="F50" s="338">
        <f>SUM(B50:E50)</f>
        <v>-42974672</v>
      </c>
      <c r="G50" s="364"/>
      <c r="H50" s="354" t="s">
        <v>3933</v>
      </c>
      <c r="I50" s="337">
        <f>B50</f>
        <v>-30779405</v>
      </c>
      <c r="J50" s="337">
        <f t="shared" ref="J50" si="19">C50</f>
        <v>-6614852</v>
      </c>
      <c r="K50" s="337">
        <f t="shared" ref="K50" si="20">D50</f>
        <v>-5875393</v>
      </c>
      <c r="L50" s="337">
        <f t="shared" ref="L50" si="21">E50</f>
        <v>294978</v>
      </c>
      <c r="M50" s="338">
        <f>SUM(I50:L50)</f>
        <v>-42974672</v>
      </c>
    </row>
    <row r="51" spans="1:13" x14ac:dyDescent="0.2">
      <c r="A51" s="369"/>
      <c r="B51" s="352"/>
      <c r="C51" s="352"/>
      <c r="D51" s="352"/>
      <c r="E51" s="352"/>
      <c r="F51" s="353"/>
      <c r="G51" s="364"/>
      <c r="H51" s="369"/>
      <c r="I51" s="352"/>
      <c r="J51" s="352"/>
      <c r="K51" s="352"/>
      <c r="L51" s="352"/>
      <c r="M51" s="353"/>
    </row>
    <row r="52" spans="1:13" x14ac:dyDescent="0.2">
      <c r="A52" s="364" t="s">
        <v>148</v>
      </c>
      <c r="B52" s="337">
        <f>'Reserves Dec 31, 2021'!B52-'Cost Estimates in 2020'!B52</f>
        <v>0</v>
      </c>
      <c r="C52" s="337">
        <f>'Reserves Dec 31, 2021'!C52-'Cost Estimates in 2020'!C52</f>
        <v>0</v>
      </c>
      <c r="D52" s="337">
        <f>'Reserves Dec 31, 2021'!D52-'Cost Estimates in 2020'!D52</f>
        <v>0</v>
      </c>
      <c r="E52" s="337">
        <f>'Reserves Dec 31, 2021'!E52-'Cost Estimates in 2020'!E52</f>
        <v>0</v>
      </c>
      <c r="F52" s="338">
        <f>SUM(B52:E52)</f>
        <v>0</v>
      </c>
      <c r="G52" s="364"/>
      <c r="H52" s="364" t="s">
        <v>148</v>
      </c>
      <c r="I52" s="337">
        <v>0</v>
      </c>
      <c r="J52" s="337">
        <v>0</v>
      </c>
      <c r="K52" s="337">
        <v>0</v>
      </c>
      <c r="L52" s="337">
        <v>0</v>
      </c>
      <c r="M52" s="338">
        <f>SUM(I52:L52)</f>
        <v>0</v>
      </c>
    </row>
    <row r="53" spans="1:13" x14ac:dyDescent="0.2">
      <c r="A53" s="459"/>
      <c r="B53" s="337"/>
      <c r="C53" s="337"/>
      <c r="D53" s="337"/>
      <c r="E53" s="337"/>
      <c r="F53" s="474"/>
      <c r="G53" s="364"/>
      <c r="H53" s="459"/>
      <c r="I53" s="337"/>
      <c r="J53" s="337"/>
      <c r="K53" s="337"/>
      <c r="L53" s="337"/>
      <c r="M53" s="474"/>
    </row>
    <row r="54" spans="1:13" x14ac:dyDescent="0.2">
      <c r="A54" s="459" t="s">
        <v>168</v>
      </c>
      <c r="B54" s="337">
        <f>'Reserves Dec 31, 2021'!B54-'Cost Estimates in 2020'!B54</f>
        <v>0</v>
      </c>
      <c r="C54" s="337">
        <f>'Reserves Dec 31, 2021'!C54-'Cost Estimates in 2020'!C54</f>
        <v>0</v>
      </c>
      <c r="D54" s="337">
        <f>'Reserves Dec 31, 2021'!D54-'Cost Estimates in 2020'!D54</f>
        <v>0</v>
      </c>
      <c r="E54" s="337">
        <f>'Reserves Dec 31, 2021'!E54-'Cost Estimates in 2020'!E54</f>
        <v>0</v>
      </c>
      <c r="F54" s="338">
        <f>SUM(B54:E54)</f>
        <v>0</v>
      </c>
      <c r="G54" s="364"/>
      <c r="H54" s="459" t="s">
        <v>168</v>
      </c>
      <c r="I54" s="337">
        <v>0</v>
      </c>
      <c r="J54" s="337">
        <v>0</v>
      </c>
      <c r="K54" s="337">
        <v>0</v>
      </c>
      <c r="L54" s="337">
        <v>0</v>
      </c>
      <c r="M54" s="338">
        <f>SUM(I54:L54)</f>
        <v>0</v>
      </c>
    </row>
    <row r="55" spans="1:13" x14ac:dyDescent="0.2">
      <c r="A55" s="369"/>
      <c r="B55" s="352"/>
      <c r="C55" s="352"/>
      <c r="D55" s="352"/>
      <c r="E55" s="352"/>
      <c r="F55" s="353"/>
      <c r="G55" s="364"/>
      <c r="H55" s="369"/>
      <c r="I55" s="352"/>
      <c r="J55" s="352"/>
      <c r="K55" s="352"/>
      <c r="L55" s="352"/>
      <c r="M55" s="353"/>
    </row>
    <row r="56" spans="1:13" x14ac:dyDescent="0.2">
      <c r="A56" s="354" t="s">
        <v>4061</v>
      </c>
      <c r="B56" s="337">
        <f>'Reserves Dec 31, 2021'!B56-'Cost Estimates in 2020'!B56</f>
        <v>0</v>
      </c>
      <c r="C56" s="337">
        <f>'Reserves Dec 31, 2021'!C56-'Cost Estimates in 2020'!C56</f>
        <v>0</v>
      </c>
      <c r="D56" s="337">
        <f>'Reserves Dec 31, 2021'!D56-'Cost Estimates in 2020'!D56</f>
        <v>0</v>
      </c>
      <c r="E56" s="337">
        <f>'Reserves Dec 31, 2021'!E56-'Cost Estimates in 2020'!E56</f>
        <v>0</v>
      </c>
      <c r="F56" s="338">
        <f>SUM(B56:E56)</f>
        <v>0</v>
      </c>
      <c r="G56" s="364"/>
      <c r="H56" s="354" t="s">
        <v>4061</v>
      </c>
      <c r="I56" s="337">
        <v>0</v>
      </c>
      <c r="J56" s="337">
        <v>0</v>
      </c>
      <c r="K56" s="337">
        <v>0</v>
      </c>
      <c r="L56" s="337">
        <v>0</v>
      </c>
      <c r="M56" s="338">
        <f>SUM(I56:L56)</f>
        <v>0</v>
      </c>
    </row>
    <row r="57" spans="1:13" ht="13.5" thickBot="1" x14ac:dyDescent="0.25">
      <c r="A57" s="466"/>
      <c r="B57" s="350"/>
      <c r="C57" s="350"/>
      <c r="D57" s="350"/>
      <c r="E57" s="350"/>
      <c r="F57" s="351"/>
      <c r="G57" s="364"/>
      <c r="H57" s="466"/>
      <c r="I57" s="350"/>
      <c r="J57" s="350"/>
      <c r="K57" s="350"/>
      <c r="L57" s="350"/>
      <c r="M57" s="351"/>
    </row>
    <row r="58" spans="1:13" ht="24.75" customHeight="1" thickBot="1" x14ac:dyDescent="0.25">
      <c r="A58" s="548" t="s">
        <v>105</v>
      </c>
      <c r="B58" s="374">
        <f>SUM(B46:B57)</f>
        <v>-75082363</v>
      </c>
      <c r="C58" s="374">
        <f>SUM(C46:C57)</f>
        <v>-16748121</v>
      </c>
      <c r="D58" s="374">
        <f>SUM(D46:D57)</f>
        <v>-17052053</v>
      </c>
      <c r="E58" s="374">
        <f>SUM(E46:E57)</f>
        <v>-2206271</v>
      </c>
      <c r="F58" s="374">
        <f>SUM(F46:F57)</f>
        <v>-111088808</v>
      </c>
      <c r="G58" s="364"/>
      <c r="H58" s="548" t="s">
        <v>105</v>
      </c>
      <c r="I58" s="374">
        <f>SUM(I46:I57)</f>
        <v>-75082363</v>
      </c>
      <c r="J58" s="374">
        <f>SUM(J46:J57)</f>
        <v>-16748121</v>
      </c>
      <c r="K58" s="374">
        <f>SUM(K46:K57)</f>
        <v>-17052053</v>
      </c>
      <c r="L58" s="374">
        <f>SUM(L46:L57)</f>
        <v>-2206271</v>
      </c>
      <c r="M58" s="374">
        <f>SUM(M46:M57)</f>
        <v>-111088808</v>
      </c>
    </row>
    <row r="59" spans="1:13" x14ac:dyDescent="0.2">
      <c r="A59" s="369"/>
      <c r="B59" s="352"/>
      <c r="C59" s="352"/>
      <c r="D59" s="352"/>
      <c r="E59" s="352"/>
      <c r="F59" s="353"/>
      <c r="G59" s="364"/>
      <c r="H59" s="369"/>
      <c r="I59" s="352"/>
      <c r="J59" s="352"/>
      <c r="K59" s="352"/>
      <c r="L59" s="352"/>
      <c r="M59" s="353"/>
    </row>
    <row r="60" spans="1:13" ht="13.5" thickBot="1" x14ac:dyDescent="0.25">
      <c r="A60" s="466"/>
      <c r="B60" s="350"/>
      <c r="C60" s="350"/>
      <c r="D60" s="350"/>
      <c r="E60" s="350"/>
      <c r="F60" s="351"/>
      <c r="G60" s="364"/>
      <c r="H60" s="466"/>
      <c r="I60" s="350"/>
      <c r="J60" s="350"/>
      <c r="K60" s="350"/>
      <c r="L60" s="350"/>
      <c r="M60" s="351"/>
    </row>
    <row r="61" spans="1:13" ht="24.75" customHeight="1" thickBot="1" x14ac:dyDescent="0.25">
      <c r="A61" s="548" t="s">
        <v>242</v>
      </c>
      <c r="B61" s="374">
        <f>SUM(B44,B58)</f>
        <v>-122242139</v>
      </c>
      <c r="C61" s="374">
        <f>SUM(C44,C58)</f>
        <v>-72006127</v>
      </c>
      <c r="D61" s="374">
        <f>SUM(D44,D58)</f>
        <v>-48920347</v>
      </c>
      <c r="E61" s="374">
        <f>SUM(E44,E58)</f>
        <v>29308458</v>
      </c>
      <c r="F61" s="374">
        <f>SUM(F44,F58)</f>
        <v>-213860155</v>
      </c>
      <c r="G61" s="364"/>
      <c r="H61" s="548" t="s">
        <v>242</v>
      </c>
      <c r="I61" s="374">
        <f>SUM(I44,I58)</f>
        <v>-188374667</v>
      </c>
      <c r="J61" s="374">
        <f t="shared" ref="J61:L61" si="22">SUM(J44,J58)</f>
        <v>-135449808</v>
      </c>
      <c r="K61" s="374">
        <f t="shared" si="22"/>
        <v>-121705842</v>
      </c>
      <c r="L61" s="374">
        <f t="shared" si="22"/>
        <v>74566633</v>
      </c>
      <c r="M61" s="374">
        <f>SUM(M44,M58)</f>
        <v>-370963684</v>
      </c>
    </row>
    <row r="62" spans="1:13" x14ac:dyDescent="0.2">
      <c r="A62" s="364"/>
      <c r="B62" s="364"/>
      <c r="C62" s="364"/>
      <c r="D62" s="364"/>
      <c r="E62" s="364"/>
      <c r="F62" s="460"/>
      <c r="G62" s="460"/>
      <c r="H62" s="364"/>
      <c r="I62" s="364"/>
      <c r="J62" s="364"/>
      <c r="K62" s="364"/>
      <c r="L62" s="364"/>
      <c r="M62" s="460"/>
    </row>
    <row r="63" spans="1:13" x14ac:dyDescent="0.2">
      <c r="A63" s="472" t="s">
        <v>162</v>
      </c>
      <c r="B63" s="337">
        <f>'Reserves Dec 31, 2021'!B63-'Cost Estimates in 2020'!B63</f>
        <v>-122242139</v>
      </c>
      <c r="C63" s="337">
        <f>'Reserves Dec 31, 2021'!C63-'Cost Estimates in 2020'!C63</f>
        <v>-72006127</v>
      </c>
      <c r="D63" s="337">
        <f>'Reserves Dec 31, 2021'!D63-'Cost Estimates in 2020'!D63</f>
        <v>-48920347</v>
      </c>
      <c r="E63" s="337">
        <f>'Reserves Dec 31, 2021'!E63-'Cost Estimates in 2020'!E63</f>
        <v>29308458</v>
      </c>
      <c r="F63" s="338">
        <f>SUM(B63:E63)</f>
        <v>-213860155</v>
      </c>
      <c r="G63" s="460"/>
      <c r="H63" s="459"/>
      <c r="I63" s="459"/>
      <c r="J63" s="459"/>
      <c r="K63" s="459"/>
      <c r="L63" s="459"/>
      <c r="M63" s="459"/>
    </row>
    <row r="64" spans="1:13" x14ac:dyDescent="0.2">
      <c r="A64" s="472" t="s">
        <v>167</v>
      </c>
      <c r="B64" s="473">
        <f>B63-B61</f>
        <v>0</v>
      </c>
      <c r="C64" s="473">
        <f>C63-C61</f>
        <v>0</v>
      </c>
      <c r="D64" s="473">
        <f>D63-D61</f>
        <v>0</v>
      </c>
      <c r="E64" s="473">
        <f>E63-E61</f>
        <v>0</v>
      </c>
      <c r="F64" s="473">
        <f>F63-F61</f>
        <v>0</v>
      </c>
      <c r="G64" s="460"/>
      <c r="H64" s="459"/>
      <c r="I64" s="459"/>
      <c r="J64" s="459"/>
      <c r="K64" s="459"/>
      <c r="L64" s="459"/>
      <c r="M64" s="459"/>
    </row>
    <row r="65" spans="1:13" x14ac:dyDescent="0.2">
      <c r="A65" s="479"/>
      <c r="B65" s="479"/>
      <c r="C65" s="479"/>
      <c r="D65" s="479"/>
      <c r="E65" s="479"/>
      <c r="F65" s="479"/>
      <c r="G65" s="479"/>
      <c r="H65" s="479"/>
      <c r="I65" s="479"/>
      <c r="J65" s="479"/>
      <c r="K65" s="479"/>
      <c r="L65" s="479"/>
      <c r="M65" s="479"/>
    </row>
  </sheetData>
  <phoneticPr fontId="5" type="noConversion"/>
  <printOptions horizontalCentered="1"/>
  <pageMargins left="1" right="1" top="1" bottom="1" header="1" footer="1"/>
  <pageSetup scale="79" orientation="portrait" blackAndWhite="1" vertic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63C9C-216E-4ED9-AA32-AA977C89A66F}">
  <sheetPr>
    <tabColor rgb="FFFF0000"/>
  </sheetPr>
  <dimension ref="B2:E13"/>
  <sheetViews>
    <sheetView workbookViewId="0"/>
  </sheetViews>
  <sheetFormatPr defaultRowHeight="12.75" x14ac:dyDescent="0.2"/>
  <cols>
    <col min="2" max="2" width="16.140625" bestFit="1" customWidth="1"/>
    <col min="3" max="5" width="17.140625" customWidth="1"/>
  </cols>
  <sheetData>
    <row r="2" spans="2:5" x14ac:dyDescent="0.2">
      <c r="C2" s="454" t="s">
        <v>128</v>
      </c>
      <c r="D2" s="454" t="s">
        <v>128</v>
      </c>
      <c r="E2" s="454" t="s">
        <v>128</v>
      </c>
    </row>
    <row r="3" spans="2:5" x14ac:dyDescent="0.2">
      <c r="C3" s="454" t="s">
        <v>124</v>
      </c>
      <c r="D3" s="454" t="s">
        <v>137</v>
      </c>
      <c r="E3" s="454" t="s">
        <v>137</v>
      </c>
    </row>
    <row r="4" spans="2:5" x14ac:dyDescent="0.2">
      <c r="C4" s="323" t="s">
        <v>125</v>
      </c>
      <c r="D4" s="458" t="s">
        <v>4894</v>
      </c>
      <c r="E4" s="323" t="s">
        <v>4893</v>
      </c>
    </row>
    <row r="5" spans="2:5" x14ac:dyDescent="0.2">
      <c r="C5" s="454"/>
      <c r="D5" s="457"/>
      <c r="E5" s="454"/>
    </row>
    <row r="6" spans="2:5" x14ac:dyDescent="0.2">
      <c r="B6" s="343" t="s">
        <v>3931</v>
      </c>
      <c r="C6" s="355">
        <f>'Cost Estimates in 2020'!F46</f>
        <v>31525960</v>
      </c>
      <c r="D6" s="453">
        <f>-'Reserves Dec 31, 2021'!F46</f>
        <v>-3054108</v>
      </c>
      <c r="E6" s="453">
        <f>-C6-D6</f>
        <v>-28471852</v>
      </c>
    </row>
    <row r="7" spans="2:5" x14ac:dyDescent="0.2">
      <c r="B7" s="343"/>
      <c r="C7" s="355"/>
      <c r="E7" s="453"/>
    </row>
    <row r="8" spans="2:5" x14ac:dyDescent="0.2">
      <c r="B8" s="343" t="s">
        <v>3932</v>
      </c>
      <c r="C8" s="355">
        <f>'Cost Estimates in 2020'!F48</f>
        <v>42523421</v>
      </c>
      <c r="D8" s="453">
        <f>-'Reserves Dec 31, 2021'!F48</f>
        <v>-2881137</v>
      </c>
      <c r="E8" s="453">
        <f t="shared" ref="E8:E10" si="0">-C8-D8</f>
        <v>-39642284</v>
      </c>
    </row>
    <row r="9" spans="2:5" x14ac:dyDescent="0.2">
      <c r="B9" s="343"/>
      <c r="C9" s="355"/>
      <c r="E9" s="453"/>
    </row>
    <row r="10" spans="2:5" x14ac:dyDescent="0.2">
      <c r="B10" s="343" t="s">
        <v>3933</v>
      </c>
      <c r="C10" s="355">
        <f>'Cost Estimates in 2020'!F50</f>
        <v>45341414</v>
      </c>
      <c r="D10" s="453">
        <f>-'Reserves Dec 31, 2021'!F50</f>
        <v>-2366742</v>
      </c>
      <c r="E10" s="453">
        <f t="shared" si="0"/>
        <v>-42974672</v>
      </c>
    </row>
    <row r="11" spans="2:5" x14ac:dyDescent="0.2">
      <c r="B11" s="345"/>
      <c r="C11" s="455"/>
      <c r="D11" s="455"/>
      <c r="E11" s="455"/>
    </row>
    <row r="12" spans="2:5" ht="13.5" thickBot="1" x14ac:dyDescent="0.25">
      <c r="C12" s="456">
        <f>SUM(C6:C10)</f>
        <v>119390795</v>
      </c>
      <c r="D12" s="456">
        <f>SUM(D6:D10)</f>
        <v>-8301987</v>
      </c>
      <c r="E12" s="456">
        <f>SUM(E6:E10)</f>
        <v>-111088808</v>
      </c>
    </row>
    <row r="13" spans="2:5" ht="13.5" thickTop="1" x14ac:dyDescent="0.2"/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51521-0579-4FA4-B0B8-3F428A94E1A8}">
  <sheetPr>
    <pageSetUpPr fitToPage="1"/>
  </sheetPr>
  <dimension ref="A1:P1172"/>
  <sheetViews>
    <sheetView zoomScale="106" zoomScaleNormal="106" workbookViewId="0">
      <pane ySplit="13" topLeftCell="A14" activePane="bottomLeft" state="frozen"/>
      <selection sqref="A1:XFD1048576"/>
      <selection pane="bottomLeft" activeCell="A14" sqref="A14"/>
    </sheetView>
  </sheetViews>
  <sheetFormatPr defaultColWidth="9.140625" defaultRowHeight="12.75" x14ac:dyDescent="0.2"/>
  <cols>
    <col min="1" max="1" width="30.5703125" style="552" customWidth="1"/>
    <col min="2" max="2" width="11.28515625" style="550" customWidth="1"/>
    <col min="3" max="3" width="5.5703125" style="550" customWidth="1"/>
    <col min="4" max="4" width="13" style="552" bestFit="1" customWidth="1"/>
    <col min="5" max="5" width="10.42578125" style="552" customWidth="1"/>
    <col min="6" max="6" width="12.42578125" style="552" customWidth="1"/>
    <col min="7" max="7" width="11.140625" style="552" customWidth="1"/>
    <col min="8" max="8" width="13.28515625" style="552" customWidth="1"/>
    <col min="9" max="9" width="11.85546875" style="552" customWidth="1"/>
    <col min="10" max="11" width="9.140625" style="553"/>
    <col min="12" max="12" width="29" style="553" bestFit="1" customWidth="1"/>
    <col min="13" max="13" width="5.42578125" style="553" customWidth="1"/>
    <col min="14" max="14" width="39.7109375" style="553" bestFit="1" customWidth="1"/>
    <col min="15" max="15" width="5.42578125" style="553" customWidth="1"/>
    <col min="16" max="16" width="48.5703125" style="553" bestFit="1" customWidth="1"/>
    <col min="17" max="16384" width="9.140625" style="553"/>
  </cols>
  <sheetData>
    <row r="1" spans="1:9" ht="20.25" x14ac:dyDescent="0.3">
      <c r="A1" s="549" t="s">
        <v>3995</v>
      </c>
      <c r="D1" s="551" t="s">
        <v>3996</v>
      </c>
    </row>
    <row r="2" spans="1:9" ht="20.25" x14ac:dyDescent="0.3">
      <c r="A2" s="554" t="s">
        <v>4848</v>
      </c>
      <c r="B2" s="555"/>
      <c r="C2" s="555"/>
    </row>
    <row r="3" spans="1:9" x14ac:dyDescent="0.2">
      <c r="A3" s="552" t="s">
        <v>4849</v>
      </c>
    </row>
    <row r="5" spans="1:9" x14ac:dyDescent="0.2">
      <c r="A5" s="551" t="s">
        <v>3997</v>
      </c>
    </row>
    <row r="6" spans="1:9" x14ac:dyDescent="0.2">
      <c r="A6" s="551" t="s">
        <v>3998</v>
      </c>
    </row>
    <row r="7" spans="1:9" ht="13.5" thickBot="1" x14ac:dyDescent="0.25">
      <c r="A7" s="551" t="s">
        <v>3999</v>
      </c>
      <c r="F7" s="556"/>
      <c r="G7" s="556"/>
      <c r="H7" s="556"/>
      <c r="I7" s="556"/>
    </row>
    <row r="8" spans="1:9" ht="13.5" thickBot="1" x14ac:dyDescent="0.25">
      <c r="D8" s="557" t="s">
        <v>4000</v>
      </c>
      <c r="E8" s="558"/>
      <c r="F8" s="557" t="s">
        <v>4000</v>
      </c>
      <c r="G8" s="559"/>
      <c r="H8" s="559"/>
      <c r="I8" s="558"/>
    </row>
    <row r="9" spans="1:9" s="567" customFormat="1" ht="15.75" thickBot="1" x14ac:dyDescent="0.3">
      <c r="A9" s="560"/>
      <c r="B9" s="561"/>
      <c r="C9" s="561"/>
      <c r="D9" s="562"/>
      <c r="E9" s="563"/>
      <c r="F9" s="560"/>
      <c r="G9" s="564"/>
      <c r="H9" s="565" t="s">
        <v>4001</v>
      </c>
      <c r="I9" s="566"/>
    </row>
    <row r="10" spans="1:9" ht="64.5" thickBot="1" x14ac:dyDescent="0.25">
      <c r="A10" s="568" t="s">
        <v>4002</v>
      </c>
      <c r="B10" s="569"/>
      <c r="C10" s="569"/>
      <c r="D10" s="570" t="s">
        <v>4003</v>
      </c>
      <c r="E10" s="571" t="s">
        <v>4004</v>
      </c>
      <c r="F10" s="568" t="s">
        <v>4005</v>
      </c>
      <c r="G10" s="572" t="s">
        <v>4004</v>
      </c>
      <c r="H10" s="568" t="s">
        <v>4006</v>
      </c>
      <c r="I10" s="572" t="s">
        <v>4004</v>
      </c>
    </row>
    <row r="11" spans="1:9" ht="13.5" thickBot="1" x14ac:dyDescent="0.25">
      <c r="A11" s="568" t="s">
        <v>4007</v>
      </c>
      <c r="B11" s="569"/>
      <c r="C11" s="569"/>
      <c r="D11" s="569" t="s">
        <v>4008</v>
      </c>
      <c r="E11" s="573" t="s">
        <v>4008</v>
      </c>
      <c r="F11" s="574" t="s">
        <v>4008</v>
      </c>
      <c r="G11" s="575" t="s">
        <v>4008</v>
      </c>
      <c r="H11" s="574" t="s">
        <v>4008</v>
      </c>
      <c r="I11" s="575" t="s">
        <v>4008</v>
      </c>
    </row>
    <row r="12" spans="1:9" ht="13.5" hidden="1" thickBot="1" x14ac:dyDescent="0.25">
      <c r="A12" s="576" t="s">
        <v>4009</v>
      </c>
      <c r="B12" s="569"/>
      <c r="C12" s="569"/>
      <c r="D12" s="577">
        <v>43921</v>
      </c>
      <c r="E12" s="578">
        <v>43921</v>
      </c>
      <c r="F12" s="579">
        <v>43921</v>
      </c>
      <c r="G12" s="580">
        <v>43921</v>
      </c>
      <c r="H12" s="579">
        <v>43921</v>
      </c>
      <c r="I12" s="580">
        <v>43921</v>
      </c>
    </row>
    <row r="13" spans="1:9" ht="13.5" thickBot="1" x14ac:dyDescent="0.25">
      <c r="A13" s="581" t="s">
        <v>4010</v>
      </c>
      <c r="B13" s="582" t="s">
        <v>13</v>
      </c>
      <c r="C13" s="582" t="s">
        <v>4011</v>
      </c>
      <c r="D13" s="552" t="s">
        <v>4012</v>
      </c>
      <c r="E13" s="552" t="s">
        <v>4013</v>
      </c>
      <c r="F13" s="583" t="s">
        <v>4014</v>
      </c>
      <c r="G13" s="584" t="s">
        <v>4015</v>
      </c>
      <c r="H13" s="583" t="s">
        <v>4016</v>
      </c>
      <c r="I13" s="584" t="s">
        <v>4017</v>
      </c>
    </row>
    <row r="14" spans="1:9" x14ac:dyDescent="0.2">
      <c r="A14" s="585">
        <v>25599</v>
      </c>
      <c r="B14" s="586">
        <v>1970</v>
      </c>
      <c r="C14" s="587">
        <v>1</v>
      </c>
      <c r="D14" s="588">
        <v>21.178999999999998</v>
      </c>
      <c r="E14" s="588">
        <v>5.6219999999999999</v>
      </c>
      <c r="F14" s="588">
        <v>35</v>
      </c>
      <c r="G14" s="588">
        <v>10.882</v>
      </c>
      <c r="H14" s="588">
        <v>11.849</v>
      </c>
      <c r="I14" s="588">
        <v>7.7869999999999999</v>
      </c>
    </row>
    <row r="15" spans="1:9" x14ac:dyDescent="0.2">
      <c r="A15" s="585">
        <v>25627</v>
      </c>
      <c r="B15" s="586">
        <v>1970</v>
      </c>
      <c r="C15" s="587">
        <v>2</v>
      </c>
      <c r="D15" s="588">
        <v>21.282</v>
      </c>
      <c r="E15" s="588">
        <v>5.9850000000000003</v>
      </c>
      <c r="F15" s="588">
        <v>35</v>
      </c>
      <c r="G15" s="588">
        <v>0</v>
      </c>
      <c r="H15" s="588">
        <v>11.913</v>
      </c>
      <c r="I15" s="588">
        <v>6.72</v>
      </c>
    </row>
    <row r="16" spans="1:9" x14ac:dyDescent="0.2">
      <c r="A16" s="585">
        <v>25658</v>
      </c>
      <c r="B16" s="586">
        <v>1970</v>
      </c>
      <c r="C16" s="587">
        <v>3</v>
      </c>
      <c r="D16" s="588">
        <v>21.396000000000001</v>
      </c>
      <c r="E16" s="588">
        <v>6.6040000000000001</v>
      </c>
      <c r="F16" s="588">
        <v>34.9</v>
      </c>
      <c r="G16" s="588">
        <v>-3.375</v>
      </c>
      <c r="H16" s="588">
        <v>11.971</v>
      </c>
      <c r="I16" s="588">
        <v>5.9859999999999998</v>
      </c>
    </row>
    <row r="17" spans="1:9" x14ac:dyDescent="0.2">
      <c r="A17" s="585">
        <v>25688</v>
      </c>
      <c r="B17" s="586">
        <v>1970</v>
      </c>
      <c r="C17" s="587">
        <v>4</v>
      </c>
      <c r="D17" s="588">
        <v>21.510999999999999</v>
      </c>
      <c r="E17" s="588">
        <v>6.6280000000000001</v>
      </c>
      <c r="F17" s="588">
        <v>35.1</v>
      </c>
      <c r="G17" s="588">
        <v>7.0979999999999999</v>
      </c>
      <c r="H17" s="588">
        <v>12.03</v>
      </c>
      <c r="I17" s="588">
        <v>6.077</v>
      </c>
    </row>
    <row r="18" spans="1:9" x14ac:dyDescent="0.2">
      <c r="A18" s="585">
        <v>25719</v>
      </c>
      <c r="B18" s="586">
        <v>1970</v>
      </c>
      <c r="C18" s="587">
        <v>5</v>
      </c>
      <c r="D18" s="588">
        <v>21.603999999999999</v>
      </c>
      <c r="E18" s="588">
        <v>5.306</v>
      </c>
      <c r="F18" s="588">
        <v>35.200000000000003</v>
      </c>
      <c r="G18" s="588">
        <v>3.4729999999999999</v>
      </c>
      <c r="H18" s="588">
        <v>12.097</v>
      </c>
      <c r="I18" s="588">
        <v>6.827</v>
      </c>
    </row>
    <row r="19" spans="1:9" x14ac:dyDescent="0.2">
      <c r="A19" s="585">
        <v>25749</v>
      </c>
      <c r="B19" s="586">
        <v>1970</v>
      </c>
      <c r="C19" s="587">
        <v>6</v>
      </c>
      <c r="D19" s="588">
        <v>21.664000000000001</v>
      </c>
      <c r="E19" s="588">
        <v>3.43</v>
      </c>
      <c r="F19" s="588">
        <v>35.299999999999997</v>
      </c>
      <c r="G19" s="588">
        <v>3.4630000000000001</v>
      </c>
      <c r="H19" s="588">
        <v>12.173999999999999</v>
      </c>
      <c r="I19" s="588">
        <v>7.9130000000000003</v>
      </c>
    </row>
    <row r="20" spans="1:9" x14ac:dyDescent="0.2">
      <c r="A20" s="585">
        <v>25780</v>
      </c>
      <c r="B20" s="586">
        <v>1970</v>
      </c>
      <c r="C20" s="587">
        <v>7</v>
      </c>
      <c r="D20" s="588">
        <v>21.709</v>
      </c>
      <c r="E20" s="588">
        <v>2.4860000000000002</v>
      </c>
      <c r="F20" s="588">
        <v>35.5</v>
      </c>
      <c r="G20" s="588">
        <v>7.0149999999999997</v>
      </c>
      <c r="H20" s="588">
        <v>12.249000000000001</v>
      </c>
      <c r="I20" s="588">
        <v>7.7240000000000002</v>
      </c>
    </row>
    <row r="21" spans="1:9" x14ac:dyDescent="0.2">
      <c r="A21" s="585">
        <v>25811</v>
      </c>
      <c r="B21" s="586">
        <v>1970</v>
      </c>
      <c r="C21" s="587">
        <v>8</v>
      </c>
      <c r="D21" s="588">
        <v>21.762</v>
      </c>
      <c r="E21" s="588">
        <v>3.0059999999999998</v>
      </c>
      <c r="F21" s="588">
        <v>35.5</v>
      </c>
      <c r="G21" s="588">
        <v>0</v>
      </c>
      <c r="H21" s="588">
        <v>12.307</v>
      </c>
      <c r="I21" s="588">
        <v>5.86</v>
      </c>
    </row>
    <row r="22" spans="1:9" x14ac:dyDescent="0.2">
      <c r="A22" s="585">
        <v>25841</v>
      </c>
      <c r="B22" s="586">
        <v>1970</v>
      </c>
      <c r="C22" s="587">
        <v>9</v>
      </c>
      <c r="D22" s="588">
        <v>21.841000000000001</v>
      </c>
      <c r="E22" s="588">
        <v>4.4279999999999999</v>
      </c>
      <c r="F22" s="588">
        <v>35.6</v>
      </c>
      <c r="G22" s="588">
        <v>3.4329999999999998</v>
      </c>
      <c r="H22" s="588">
        <v>12.339</v>
      </c>
      <c r="I22" s="588">
        <v>3.077</v>
      </c>
    </row>
    <row r="23" spans="1:9" x14ac:dyDescent="0.2">
      <c r="A23" s="585">
        <v>25872</v>
      </c>
      <c r="B23" s="586">
        <v>1970</v>
      </c>
      <c r="C23" s="587">
        <v>10</v>
      </c>
      <c r="D23" s="588">
        <v>21.942</v>
      </c>
      <c r="E23" s="588">
        <v>5.6829999999999998</v>
      </c>
      <c r="F23" s="588">
        <v>35.799999999999997</v>
      </c>
      <c r="G23" s="588">
        <v>6.9539999999999997</v>
      </c>
      <c r="H23" s="588">
        <v>12.363</v>
      </c>
      <c r="I23" s="588">
        <v>2.395</v>
      </c>
    </row>
    <row r="24" spans="1:9" x14ac:dyDescent="0.2">
      <c r="A24" s="585">
        <v>25902</v>
      </c>
      <c r="B24" s="586">
        <v>1970</v>
      </c>
      <c r="C24" s="587">
        <v>11</v>
      </c>
      <c r="D24" s="588">
        <v>22.053999999999998</v>
      </c>
      <c r="E24" s="588">
        <v>6.3120000000000003</v>
      </c>
      <c r="F24" s="588">
        <v>35.9</v>
      </c>
      <c r="G24" s="588">
        <v>3.4039999999999999</v>
      </c>
      <c r="H24" s="588">
        <v>12.407999999999999</v>
      </c>
      <c r="I24" s="588">
        <v>4.4880000000000004</v>
      </c>
    </row>
    <row r="25" spans="1:9" x14ac:dyDescent="0.2">
      <c r="A25" s="585">
        <v>25933</v>
      </c>
      <c r="B25" s="586">
        <v>1970</v>
      </c>
      <c r="C25" s="587">
        <v>12</v>
      </c>
      <c r="D25" s="588">
        <v>22.169</v>
      </c>
      <c r="E25" s="588">
        <v>6.4210000000000003</v>
      </c>
      <c r="F25" s="588">
        <v>35.9</v>
      </c>
      <c r="G25" s="588">
        <v>0</v>
      </c>
      <c r="H25" s="588">
        <v>12.491</v>
      </c>
      <c r="I25" s="588">
        <v>8.3369999999999997</v>
      </c>
    </row>
    <row r="26" spans="1:9" x14ac:dyDescent="0.2">
      <c r="A26" s="585">
        <v>25964</v>
      </c>
      <c r="B26" s="586">
        <v>1971</v>
      </c>
      <c r="C26" s="587">
        <v>1</v>
      </c>
      <c r="D26" s="588">
        <v>22.283999999999999</v>
      </c>
      <c r="E26" s="588">
        <v>6.4180000000000001</v>
      </c>
      <c r="F26" s="588">
        <v>36</v>
      </c>
      <c r="G26" s="588">
        <v>3.3940000000000001</v>
      </c>
      <c r="H26" s="588">
        <v>12.596</v>
      </c>
      <c r="I26" s="588">
        <v>10.497</v>
      </c>
    </row>
    <row r="27" spans="1:9" x14ac:dyDescent="0.2">
      <c r="A27" s="585">
        <v>25992</v>
      </c>
      <c r="B27" s="586">
        <v>1971</v>
      </c>
      <c r="C27" s="587">
        <v>2</v>
      </c>
      <c r="D27" s="588">
        <v>22.390999999999998</v>
      </c>
      <c r="E27" s="588">
        <v>5.8879999999999999</v>
      </c>
      <c r="F27" s="588">
        <v>36.1</v>
      </c>
      <c r="G27" s="588">
        <v>3.3849999999999998</v>
      </c>
      <c r="H27" s="588">
        <v>12.686</v>
      </c>
      <c r="I27" s="588">
        <v>8.9740000000000002</v>
      </c>
    </row>
    <row r="28" spans="1:9" x14ac:dyDescent="0.2">
      <c r="A28" s="585">
        <v>26023</v>
      </c>
      <c r="B28" s="586">
        <v>1971</v>
      </c>
      <c r="C28" s="587">
        <v>3</v>
      </c>
      <c r="D28" s="588">
        <v>22.492999999999999</v>
      </c>
      <c r="E28" s="588">
        <v>5.6040000000000001</v>
      </c>
      <c r="F28" s="588">
        <v>36.299999999999997</v>
      </c>
      <c r="G28" s="588">
        <v>6.8550000000000004</v>
      </c>
      <c r="H28" s="588">
        <v>12.75</v>
      </c>
      <c r="I28" s="588">
        <v>6.2</v>
      </c>
    </row>
    <row r="29" spans="1:9" x14ac:dyDescent="0.2">
      <c r="A29" s="585">
        <v>26053</v>
      </c>
      <c r="B29" s="586">
        <v>1971</v>
      </c>
      <c r="C29" s="587">
        <v>4</v>
      </c>
      <c r="D29" s="588">
        <v>22.594000000000001</v>
      </c>
      <c r="E29" s="588">
        <v>5.5229999999999997</v>
      </c>
      <c r="F29" s="588">
        <v>36.299999999999997</v>
      </c>
      <c r="G29" s="588">
        <v>0</v>
      </c>
      <c r="H29" s="588">
        <v>12.8</v>
      </c>
      <c r="I29" s="588">
        <v>4.8449999999999998</v>
      </c>
    </row>
    <row r="30" spans="1:9" x14ac:dyDescent="0.2">
      <c r="A30" s="585">
        <v>26084</v>
      </c>
      <c r="B30" s="586">
        <v>1971</v>
      </c>
      <c r="C30" s="587">
        <v>5</v>
      </c>
      <c r="D30" s="588">
        <v>22.690999999999999</v>
      </c>
      <c r="E30" s="588">
        <v>5.2809999999999997</v>
      </c>
      <c r="F30" s="588">
        <v>36.5</v>
      </c>
      <c r="G30" s="588">
        <v>6.8159999999999998</v>
      </c>
      <c r="H30" s="588">
        <v>12.856999999999999</v>
      </c>
      <c r="I30" s="588">
        <v>5.4329999999999998</v>
      </c>
    </row>
    <row r="31" spans="1:9" x14ac:dyDescent="0.2">
      <c r="A31" s="585">
        <v>26114</v>
      </c>
      <c r="B31" s="586">
        <v>1971</v>
      </c>
      <c r="C31" s="587">
        <v>6</v>
      </c>
      <c r="D31" s="588">
        <v>22.783000000000001</v>
      </c>
      <c r="E31" s="588">
        <v>4.9850000000000003</v>
      </c>
      <c r="F31" s="588">
        <v>36.700000000000003</v>
      </c>
      <c r="G31" s="588">
        <v>6.7770000000000001</v>
      </c>
      <c r="H31" s="588">
        <v>12.932</v>
      </c>
      <c r="I31" s="588">
        <v>7.2350000000000003</v>
      </c>
    </row>
    <row r="32" spans="1:9" x14ac:dyDescent="0.2">
      <c r="A32" s="585">
        <v>26145</v>
      </c>
      <c r="B32" s="586">
        <v>1971</v>
      </c>
      <c r="C32" s="587">
        <v>7</v>
      </c>
      <c r="D32" s="588">
        <v>22.863</v>
      </c>
      <c r="E32" s="588">
        <v>4.3230000000000004</v>
      </c>
      <c r="F32" s="588">
        <v>36.9</v>
      </c>
      <c r="G32" s="588">
        <v>6.7389999999999999</v>
      </c>
      <c r="H32" s="588">
        <v>13.007</v>
      </c>
      <c r="I32" s="588">
        <v>7.1989999999999998</v>
      </c>
    </row>
    <row r="33" spans="1:9" x14ac:dyDescent="0.2">
      <c r="A33" s="585">
        <v>26176</v>
      </c>
      <c r="B33" s="586">
        <v>1971</v>
      </c>
      <c r="C33" s="587">
        <v>8</v>
      </c>
      <c r="D33" s="588">
        <v>22.925000000000001</v>
      </c>
      <c r="E33" s="588">
        <v>3.266</v>
      </c>
      <c r="F33" s="588">
        <v>37.200000000000003</v>
      </c>
      <c r="G33" s="588">
        <v>10.204000000000001</v>
      </c>
      <c r="H33" s="588">
        <v>13.054</v>
      </c>
      <c r="I33" s="588">
        <v>4.4349999999999996</v>
      </c>
    </row>
    <row r="34" spans="1:9" x14ac:dyDescent="0.2">
      <c r="A34" s="585">
        <v>26206</v>
      </c>
      <c r="B34" s="586">
        <v>1971</v>
      </c>
      <c r="C34" s="587">
        <v>9</v>
      </c>
      <c r="D34" s="588">
        <v>22.965</v>
      </c>
      <c r="E34" s="588">
        <v>2.1160000000000001</v>
      </c>
      <c r="F34" s="588">
        <v>37.200000000000003</v>
      </c>
      <c r="G34" s="588">
        <v>0</v>
      </c>
      <c r="H34" s="588">
        <v>13.058999999999999</v>
      </c>
      <c r="I34" s="588">
        <v>0.47199999999999998</v>
      </c>
    </row>
    <row r="35" spans="1:9" x14ac:dyDescent="0.2">
      <c r="A35" s="585">
        <v>26237</v>
      </c>
      <c r="B35" s="586">
        <v>1971</v>
      </c>
      <c r="C35" s="587">
        <v>10</v>
      </c>
      <c r="D35" s="588">
        <v>23.009</v>
      </c>
      <c r="E35" s="588">
        <v>2.3410000000000002</v>
      </c>
      <c r="F35" s="588">
        <v>37.1</v>
      </c>
      <c r="G35" s="588">
        <v>-3.1789999999999998</v>
      </c>
      <c r="H35" s="588">
        <v>13.058999999999999</v>
      </c>
      <c r="I35" s="588">
        <v>-2.3E-2</v>
      </c>
    </row>
    <row r="36" spans="1:9" x14ac:dyDescent="0.2">
      <c r="A36" s="585">
        <v>26267</v>
      </c>
      <c r="B36" s="586">
        <v>1971</v>
      </c>
      <c r="C36" s="587">
        <v>11</v>
      </c>
      <c r="D36" s="588">
        <v>23.088999999999999</v>
      </c>
      <c r="E36" s="588">
        <v>4.2729999999999997</v>
      </c>
      <c r="F36" s="588">
        <v>37.200000000000003</v>
      </c>
      <c r="G36" s="588">
        <v>3.2829999999999999</v>
      </c>
      <c r="H36" s="588">
        <v>13.103999999999999</v>
      </c>
      <c r="I36" s="588">
        <v>4.194</v>
      </c>
    </row>
    <row r="37" spans="1:9" x14ac:dyDescent="0.2">
      <c r="A37" s="585">
        <v>26298</v>
      </c>
      <c r="B37" s="586">
        <v>1971</v>
      </c>
      <c r="C37" s="587">
        <v>12</v>
      </c>
      <c r="D37" s="588">
        <v>23.222000000000001</v>
      </c>
      <c r="E37" s="588">
        <v>7.125</v>
      </c>
      <c r="F37" s="588">
        <v>37.4</v>
      </c>
      <c r="G37" s="588">
        <v>6.6459999999999999</v>
      </c>
      <c r="H37" s="588">
        <v>13.223000000000001</v>
      </c>
      <c r="I37" s="588">
        <v>11.496</v>
      </c>
    </row>
    <row r="38" spans="1:9" x14ac:dyDescent="0.2">
      <c r="A38" s="585">
        <v>26329</v>
      </c>
      <c r="B38" s="586">
        <v>1972</v>
      </c>
      <c r="C38" s="587">
        <v>1</v>
      </c>
      <c r="D38" s="588">
        <v>23.376999999999999</v>
      </c>
      <c r="E38" s="588">
        <v>8.2880000000000003</v>
      </c>
      <c r="F38" s="588">
        <v>37.5</v>
      </c>
      <c r="G38" s="588">
        <v>3.2559999999999998</v>
      </c>
      <c r="H38" s="588">
        <v>13.382</v>
      </c>
      <c r="I38" s="588">
        <v>15.398999999999999</v>
      </c>
    </row>
    <row r="39" spans="1:9" x14ac:dyDescent="0.2">
      <c r="A39" s="585">
        <v>26358</v>
      </c>
      <c r="B39" s="586">
        <v>1972</v>
      </c>
      <c r="C39" s="587">
        <v>2</v>
      </c>
      <c r="D39" s="588">
        <v>23.498000000000001</v>
      </c>
      <c r="E39" s="588">
        <v>6.41</v>
      </c>
      <c r="F39" s="588">
        <v>37.700000000000003</v>
      </c>
      <c r="G39" s="588">
        <v>6.5910000000000002</v>
      </c>
      <c r="H39" s="588">
        <v>13.515000000000001</v>
      </c>
      <c r="I39" s="588">
        <v>12.548999999999999</v>
      </c>
    </row>
    <row r="40" spans="1:9" x14ac:dyDescent="0.2">
      <c r="A40" s="585">
        <v>26389</v>
      </c>
      <c r="B40" s="586">
        <v>1972</v>
      </c>
      <c r="C40" s="587">
        <v>3</v>
      </c>
      <c r="D40" s="588">
        <v>23.56</v>
      </c>
      <c r="E40" s="588">
        <v>3.2330000000000001</v>
      </c>
      <c r="F40" s="588">
        <v>37.799999999999997</v>
      </c>
      <c r="G40" s="588">
        <v>3.23</v>
      </c>
      <c r="H40" s="588">
        <v>13.587</v>
      </c>
      <c r="I40" s="588">
        <v>6.6139999999999999</v>
      </c>
    </row>
    <row r="41" spans="1:9" x14ac:dyDescent="0.2">
      <c r="A41" s="585">
        <v>26419</v>
      </c>
      <c r="B41" s="586">
        <v>1972</v>
      </c>
      <c r="C41" s="587">
        <v>4</v>
      </c>
      <c r="D41" s="588">
        <v>23.585999999999999</v>
      </c>
      <c r="E41" s="588">
        <v>1.3029999999999999</v>
      </c>
      <c r="F41" s="588">
        <v>37.9</v>
      </c>
      <c r="G41" s="588">
        <v>3.2210000000000001</v>
      </c>
      <c r="H41" s="588">
        <v>13.618</v>
      </c>
      <c r="I41" s="588">
        <v>2.8109999999999999</v>
      </c>
    </row>
    <row r="42" spans="1:9" x14ac:dyDescent="0.2">
      <c r="A42" s="585">
        <v>26450</v>
      </c>
      <c r="B42" s="586">
        <v>1972</v>
      </c>
      <c r="C42" s="587">
        <v>5</v>
      </c>
      <c r="D42" s="588">
        <v>23.611999999999998</v>
      </c>
      <c r="E42" s="588">
        <v>1.3120000000000001</v>
      </c>
      <c r="F42" s="588">
        <v>38</v>
      </c>
      <c r="G42" s="588">
        <v>3.2130000000000001</v>
      </c>
      <c r="H42" s="588">
        <v>13.645</v>
      </c>
      <c r="I42" s="588">
        <v>2.343</v>
      </c>
    </row>
    <row r="43" spans="1:9" x14ac:dyDescent="0.2">
      <c r="A43" s="585">
        <v>26480</v>
      </c>
      <c r="B43" s="586">
        <v>1972</v>
      </c>
      <c r="C43" s="587">
        <v>6</v>
      </c>
      <c r="D43" s="588">
        <v>23.666</v>
      </c>
      <c r="E43" s="588">
        <v>2.7970000000000002</v>
      </c>
      <c r="F43" s="588">
        <v>38</v>
      </c>
      <c r="G43" s="588">
        <v>0</v>
      </c>
      <c r="H43" s="588">
        <v>13.693</v>
      </c>
      <c r="I43" s="588">
        <v>4.3899999999999997</v>
      </c>
    </row>
    <row r="44" spans="1:9" x14ac:dyDescent="0.2">
      <c r="A44" s="585">
        <v>26511</v>
      </c>
      <c r="B44" s="586">
        <v>1972</v>
      </c>
      <c r="C44" s="587">
        <v>7</v>
      </c>
      <c r="D44" s="588">
        <v>23.745000000000001</v>
      </c>
      <c r="E44" s="588">
        <v>4.1050000000000004</v>
      </c>
      <c r="F44" s="588">
        <v>38.1</v>
      </c>
      <c r="G44" s="588">
        <v>3.2040000000000002</v>
      </c>
      <c r="H44" s="588">
        <v>13.760999999999999</v>
      </c>
      <c r="I44" s="588">
        <v>6.1210000000000004</v>
      </c>
    </row>
    <row r="45" spans="1:9" x14ac:dyDescent="0.2">
      <c r="A45" s="585">
        <v>26542</v>
      </c>
      <c r="B45" s="586">
        <v>1972</v>
      </c>
      <c r="C45" s="587">
        <v>8</v>
      </c>
      <c r="D45" s="588">
        <v>23.837</v>
      </c>
      <c r="E45" s="588">
        <v>4.7160000000000002</v>
      </c>
      <c r="F45" s="588">
        <v>38.200000000000003</v>
      </c>
      <c r="G45" s="588">
        <v>3.1949999999999998</v>
      </c>
      <c r="H45" s="588">
        <v>13.835000000000001</v>
      </c>
      <c r="I45" s="588">
        <v>6.6310000000000002</v>
      </c>
    </row>
    <row r="46" spans="1:9" x14ac:dyDescent="0.2">
      <c r="A46" s="585">
        <v>26572</v>
      </c>
      <c r="B46" s="586">
        <v>1972</v>
      </c>
      <c r="C46" s="587">
        <v>9</v>
      </c>
      <c r="D46" s="588">
        <v>23.925999999999998</v>
      </c>
      <c r="E46" s="588">
        <v>4.5830000000000002</v>
      </c>
      <c r="F46" s="588">
        <v>38.5</v>
      </c>
      <c r="G46" s="588">
        <v>9.8420000000000005</v>
      </c>
      <c r="H46" s="588">
        <v>13.904999999999999</v>
      </c>
      <c r="I46" s="588">
        <v>6.1840000000000002</v>
      </c>
    </row>
    <row r="47" spans="1:9" x14ac:dyDescent="0.2">
      <c r="A47" s="585">
        <v>26603</v>
      </c>
      <c r="B47" s="586">
        <v>1972</v>
      </c>
      <c r="C47" s="587">
        <v>10</v>
      </c>
      <c r="D47" s="588">
        <v>24.013999999999999</v>
      </c>
      <c r="E47" s="588">
        <v>4.5010000000000003</v>
      </c>
      <c r="F47" s="588">
        <v>38.700000000000003</v>
      </c>
      <c r="G47" s="588">
        <v>6.415</v>
      </c>
      <c r="H47" s="588">
        <v>13.981999999999999</v>
      </c>
      <c r="I47" s="588">
        <v>6.8609999999999998</v>
      </c>
    </row>
    <row r="48" spans="1:9" x14ac:dyDescent="0.2">
      <c r="A48" s="585">
        <v>26633</v>
      </c>
      <c r="B48" s="586">
        <v>1972</v>
      </c>
      <c r="C48" s="587">
        <v>11</v>
      </c>
      <c r="D48" s="588">
        <v>24.103000000000002</v>
      </c>
      <c r="E48" s="588">
        <v>4.5720000000000001</v>
      </c>
      <c r="F48" s="588">
        <v>39</v>
      </c>
      <c r="G48" s="588">
        <v>9.7089999999999996</v>
      </c>
      <c r="H48" s="588">
        <v>14.083</v>
      </c>
      <c r="I48" s="588">
        <v>9.0719999999999992</v>
      </c>
    </row>
    <row r="49" spans="1:9" x14ac:dyDescent="0.2">
      <c r="A49" s="585">
        <v>26664</v>
      </c>
      <c r="B49" s="586">
        <v>1972</v>
      </c>
      <c r="C49" s="587">
        <v>12</v>
      </c>
      <c r="D49" s="588">
        <v>24.198</v>
      </c>
      <c r="E49" s="588">
        <v>4.7930000000000001</v>
      </c>
      <c r="F49" s="588">
        <v>39.6</v>
      </c>
      <c r="G49" s="588">
        <v>20.106999999999999</v>
      </c>
      <c r="H49" s="588">
        <v>14.217000000000001</v>
      </c>
      <c r="I49" s="588">
        <v>11.98</v>
      </c>
    </row>
    <row r="50" spans="1:9" x14ac:dyDescent="0.2">
      <c r="A50" s="585">
        <v>26695</v>
      </c>
      <c r="B50" s="586">
        <v>1973</v>
      </c>
      <c r="C50" s="587">
        <v>1</v>
      </c>
      <c r="D50" s="588">
        <v>24.300999999999998</v>
      </c>
      <c r="E50" s="588">
        <v>5.2350000000000003</v>
      </c>
      <c r="F50" s="588">
        <v>39.799999999999997</v>
      </c>
      <c r="G50" s="588">
        <v>6.2320000000000002</v>
      </c>
      <c r="H50" s="588">
        <v>14.362</v>
      </c>
      <c r="I50" s="588">
        <v>12.936</v>
      </c>
    </row>
    <row r="51" spans="1:9" x14ac:dyDescent="0.2">
      <c r="A51" s="585">
        <v>26723</v>
      </c>
      <c r="B51" s="586">
        <v>1973</v>
      </c>
      <c r="C51" s="587">
        <v>2</v>
      </c>
      <c r="D51" s="588">
        <v>24.408000000000001</v>
      </c>
      <c r="E51" s="588">
        <v>5.431</v>
      </c>
      <c r="F51" s="588">
        <v>40.4</v>
      </c>
      <c r="G51" s="588">
        <v>19.667999999999999</v>
      </c>
      <c r="H51" s="588">
        <v>14.478</v>
      </c>
      <c r="I51" s="588">
        <v>10.177</v>
      </c>
    </row>
    <row r="52" spans="1:9" x14ac:dyDescent="0.2">
      <c r="A52" s="585">
        <v>26754</v>
      </c>
      <c r="B52" s="586">
        <v>1973</v>
      </c>
      <c r="C52" s="587">
        <v>3</v>
      </c>
      <c r="D52" s="588">
        <v>24.527000000000001</v>
      </c>
      <c r="E52" s="588">
        <v>5.9909999999999997</v>
      </c>
      <c r="F52" s="588">
        <v>41.1</v>
      </c>
      <c r="G52" s="588">
        <v>22.893000000000001</v>
      </c>
      <c r="H52" s="588">
        <v>14.554</v>
      </c>
      <c r="I52" s="588">
        <v>6.468</v>
      </c>
    </row>
    <row r="53" spans="1:9" x14ac:dyDescent="0.2">
      <c r="A53" s="585">
        <v>26784</v>
      </c>
      <c r="B53" s="586">
        <v>1973</v>
      </c>
      <c r="C53" s="587">
        <v>4</v>
      </c>
      <c r="D53" s="588">
        <v>24.661999999999999</v>
      </c>
      <c r="E53" s="588">
        <v>6.8330000000000002</v>
      </c>
      <c r="F53" s="588">
        <v>41.3</v>
      </c>
      <c r="G53" s="588">
        <v>5.9980000000000002</v>
      </c>
      <c r="H53" s="588">
        <v>14.606</v>
      </c>
      <c r="I53" s="588">
        <v>4.3819999999999997</v>
      </c>
    </row>
    <row r="54" spans="1:9" x14ac:dyDescent="0.2">
      <c r="A54" s="585">
        <v>26815</v>
      </c>
      <c r="B54" s="586">
        <v>1973</v>
      </c>
      <c r="C54" s="587">
        <v>5</v>
      </c>
      <c r="D54" s="588">
        <v>24.812000000000001</v>
      </c>
      <c r="E54" s="588">
        <v>7.5309999999999997</v>
      </c>
      <c r="F54" s="588">
        <v>42.2</v>
      </c>
      <c r="G54" s="588">
        <v>29.524000000000001</v>
      </c>
      <c r="H54" s="588">
        <v>14.657999999999999</v>
      </c>
      <c r="I54" s="588">
        <v>4.3869999999999996</v>
      </c>
    </row>
    <row r="55" spans="1:9" x14ac:dyDescent="0.2">
      <c r="A55" s="585">
        <v>26845</v>
      </c>
      <c r="B55" s="586">
        <v>1973</v>
      </c>
      <c r="C55" s="587">
        <v>6</v>
      </c>
      <c r="D55" s="588">
        <v>24.974</v>
      </c>
      <c r="E55" s="588">
        <v>8.1289999999999996</v>
      </c>
      <c r="F55" s="588">
        <v>43</v>
      </c>
      <c r="G55" s="588">
        <v>25.277000000000001</v>
      </c>
      <c r="H55" s="588">
        <v>14.731</v>
      </c>
      <c r="I55" s="588">
        <v>6.1219999999999999</v>
      </c>
    </row>
    <row r="56" spans="1:9" x14ac:dyDescent="0.2">
      <c r="A56" s="585">
        <v>26876</v>
      </c>
      <c r="B56" s="586">
        <v>1973</v>
      </c>
      <c r="C56" s="587">
        <v>7</v>
      </c>
      <c r="D56" s="588">
        <v>25.138999999999999</v>
      </c>
      <c r="E56" s="588">
        <v>8.2289999999999992</v>
      </c>
      <c r="F56" s="588">
        <v>42.3</v>
      </c>
      <c r="G56" s="588">
        <v>-17.876999999999999</v>
      </c>
      <c r="H56" s="588">
        <v>14.821999999999999</v>
      </c>
      <c r="I56" s="588">
        <v>7.625</v>
      </c>
    </row>
    <row r="57" spans="1:9" x14ac:dyDescent="0.2">
      <c r="A57" s="585">
        <v>26907</v>
      </c>
      <c r="B57" s="586">
        <v>1973</v>
      </c>
      <c r="C57" s="587">
        <v>8</v>
      </c>
      <c r="D57" s="588">
        <v>25.297999999999998</v>
      </c>
      <c r="E57" s="588">
        <v>7.8330000000000002</v>
      </c>
      <c r="F57" s="588">
        <v>43.5</v>
      </c>
      <c r="G57" s="588">
        <v>39.89</v>
      </c>
      <c r="H57" s="588">
        <v>14.920999999999999</v>
      </c>
      <c r="I57" s="588">
        <v>8.3369999999999997</v>
      </c>
    </row>
    <row r="58" spans="1:9" x14ac:dyDescent="0.2">
      <c r="A58" s="585">
        <v>26937</v>
      </c>
      <c r="B58" s="586">
        <v>1973</v>
      </c>
      <c r="C58" s="587">
        <v>9</v>
      </c>
      <c r="D58" s="588">
        <v>25.437999999999999</v>
      </c>
      <c r="E58" s="588">
        <v>6.8650000000000002</v>
      </c>
      <c r="F58" s="588">
        <v>43</v>
      </c>
      <c r="G58" s="588">
        <v>-12.954000000000001</v>
      </c>
      <c r="H58" s="588">
        <v>15.018000000000001</v>
      </c>
      <c r="I58" s="588">
        <v>8.1010000000000009</v>
      </c>
    </row>
    <row r="59" spans="1:9" x14ac:dyDescent="0.2">
      <c r="A59" s="585">
        <v>26968</v>
      </c>
      <c r="B59" s="586">
        <v>1973</v>
      </c>
      <c r="C59" s="587">
        <v>10</v>
      </c>
      <c r="D59" s="588">
        <v>25.574000000000002</v>
      </c>
      <c r="E59" s="588">
        <v>6.59</v>
      </c>
      <c r="F59" s="588">
        <v>43.4</v>
      </c>
      <c r="G59" s="588">
        <v>11.752000000000001</v>
      </c>
      <c r="H59" s="588">
        <v>15.116</v>
      </c>
      <c r="I59" s="588">
        <v>8.109</v>
      </c>
    </row>
    <row r="60" spans="1:9" x14ac:dyDescent="0.2">
      <c r="A60" s="585">
        <v>26998</v>
      </c>
      <c r="B60" s="586">
        <v>1973</v>
      </c>
      <c r="C60" s="587">
        <v>11</v>
      </c>
      <c r="D60" s="588">
        <v>25.721</v>
      </c>
      <c r="E60" s="588">
        <v>7.1219999999999999</v>
      </c>
      <c r="F60" s="588">
        <v>43.8</v>
      </c>
      <c r="G60" s="588">
        <v>11.638</v>
      </c>
      <c r="H60" s="588">
        <v>15.218</v>
      </c>
      <c r="I60" s="588">
        <v>8.4559999999999995</v>
      </c>
    </row>
    <row r="61" spans="1:9" x14ac:dyDescent="0.2">
      <c r="A61" s="585">
        <v>27029</v>
      </c>
      <c r="B61" s="586">
        <v>1973</v>
      </c>
      <c r="C61" s="587">
        <v>12</v>
      </c>
      <c r="D61" s="588">
        <v>25.888999999999999</v>
      </c>
      <c r="E61" s="588">
        <v>8.1649999999999991</v>
      </c>
      <c r="F61" s="588">
        <v>44.8</v>
      </c>
      <c r="G61" s="588">
        <v>31.113</v>
      </c>
      <c r="H61" s="588">
        <v>15.329000000000001</v>
      </c>
      <c r="I61" s="588">
        <v>9.0500000000000007</v>
      </c>
    </row>
    <row r="62" spans="1:9" x14ac:dyDescent="0.2">
      <c r="A62" s="585">
        <v>27060</v>
      </c>
      <c r="B62" s="586">
        <v>1974</v>
      </c>
      <c r="C62" s="587">
        <v>1</v>
      </c>
      <c r="D62" s="588">
        <v>26.074999999999999</v>
      </c>
      <c r="E62" s="588">
        <v>8.9410000000000007</v>
      </c>
      <c r="F62" s="588">
        <v>45.9</v>
      </c>
      <c r="G62" s="588">
        <v>33.787999999999997</v>
      </c>
      <c r="H62" s="588">
        <v>15.448</v>
      </c>
      <c r="I62" s="588">
        <v>9.7449999999999992</v>
      </c>
    </row>
    <row r="63" spans="1:9" x14ac:dyDescent="0.2">
      <c r="A63" s="585">
        <v>27088</v>
      </c>
      <c r="B63" s="586">
        <v>1974</v>
      </c>
      <c r="C63" s="587">
        <v>2</v>
      </c>
      <c r="D63" s="588">
        <v>26.251000000000001</v>
      </c>
      <c r="E63" s="588">
        <v>8.4260000000000002</v>
      </c>
      <c r="F63" s="588">
        <v>46.8</v>
      </c>
      <c r="G63" s="588">
        <v>26.24</v>
      </c>
      <c r="H63" s="588">
        <v>15.566000000000001</v>
      </c>
      <c r="I63" s="588">
        <v>9.6050000000000004</v>
      </c>
    </row>
    <row r="64" spans="1:9" x14ac:dyDescent="0.2">
      <c r="A64" s="585">
        <v>27119</v>
      </c>
      <c r="B64" s="586">
        <v>1974</v>
      </c>
      <c r="C64" s="587">
        <v>3</v>
      </c>
      <c r="D64" s="588">
        <v>26.420999999999999</v>
      </c>
      <c r="E64" s="588">
        <v>8.0449999999999999</v>
      </c>
      <c r="F64" s="588">
        <v>48.1</v>
      </c>
      <c r="G64" s="588">
        <v>38.927999999999997</v>
      </c>
      <c r="H64" s="588">
        <v>15.689</v>
      </c>
      <c r="I64" s="588">
        <v>9.9090000000000007</v>
      </c>
    </row>
    <row r="65" spans="1:9" x14ac:dyDescent="0.2">
      <c r="A65" s="585">
        <v>27149</v>
      </c>
      <c r="B65" s="586">
        <v>1974</v>
      </c>
      <c r="C65" s="587">
        <v>4</v>
      </c>
      <c r="D65" s="588">
        <v>26.603999999999999</v>
      </c>
      <c r="E65" s="588">
        <v>8.6530000000000005</v>
      </c>
      <c r="F65" s="588">
        <v>49</v>
      </c>
      <c r="G65" s="588">
        <v>24.914000000000001</v>
      </c>
      <c r="H65" s="588">
        <v>15.824</v>
      </c>
      <c r="I65" s="588">
        <v>10.821999999999999</v>
      </c>
    </row>
    <row r="66" spans="1:9" x14ac:dyDescent="0.2">
      <c r="A66" s="585">
        <v>27180</v>
      </c>
      <c r="B66" s="586">
        <v>1974</v>
      </c>
      <c r="C66" s="587">
        <v>5</v>
      </c>
      <c r="D66" s="588">
        <v>26.818000000000001</v>
      </c>
      <c r="E66" s="588">
        <v>10.057</v>
      </c>
      <c r="F66" s="588">
        <v>50.6</v>
      </c>
      <c r="G66" s="588">
        <v>47.045999999999999</v>
      </c>
      <c r="H66" s="588">
        <v>15.972</v>
      </c>
      <c r="I66" s="588">
        <v>11.753</v>
      </c>
    </row>
    <row r="67" spans="1:9" x14ac:dyDescent="0.2">
      <c r="A67" s="585">
        <v>27210</v>
      </c>
      <c r="B67" s="586">
        <v>1974</v>
      </c>
      <c r="C67" s="587">
        <v>6</v>
      </c>
      <c r="D67" s="588">
        <v>27.074000000000002</v>
      </c>
      <c r="E67" s="588">
        <v>12.105</v>
      </c>
      <c r="F67" s="588">
        <v>51.5</v>
      </c>
      <c r="G67" s="588">
        <v>23.561</v>
      </c>
      <c r="H67" s="588">
        <v>16.132000000000001</v>
      </c>
      <c r="I67" s="588">
        <v>12.747999999999999</v>
      </c>
    </row>
    <row r="68" spans="1:9" x14ac:dyDescent="0.2">
      <c r="A68" s="585">
        <v>27241</v>
      </c>
      <c r="B68" s="586">
        <v>1974</v>
      </c>
      <c r="C68" s="587">
        <v>7</v>
      </c>
      <c r="D68" s="588">
        <v>27.361999999999998</v>
      </c>
      <c r="E68" s="588">
        <v>13.544</v>
      </c>
      <c r="F68" s="588">
        <v>53.4</v>
      </c>
      <c r="G68" s="588">
        <v>54.457000000000001</v>
      </c>
      <c r="H68" s="588">
        <v>16.297000000000001</v>
      </c>
      <c r="I68" s="588">
        <v>12.991</v>
      </c>
    </row>
    <row r="69" spans="1:9" x14ac:dyDescent="0.2">
      <c r="A69" s="585">
        <v>27272</v>
      </c>
      <c r="B69" s="586">
        <v>1974</v>
      </c>
      <c r="C69" s="587">
        <v>8</v>
      </c>
      <c r="D69" s="588">
        <v>27.666</v>
      </c>
      <c r="E69" s="588">
        <v>14.157</v>
      </c>
      <c r="F69" s="588">
        <v>55.8</v>
      </c>
      <c r="G69" s="588">
        <v>69.478999999999999</v>
      </c>
      <c r="H69" s="588">
        <v>16.457000000000001</v>
      </c>
      <c r="I69" s="588">
        <v>12.435</v>
      </c>
    </row>
    <row r="70" spans="1:9" x14ac:dyDescent="0.2">
      <c r="A70" s="585">
        <v>27302</v>
      </c>
      <c r="B70" s="586">
        <v>1974</v>
      </c>
      <c r="C70" s="587">
        <v>9</v>
      </c>
      <c r="D70" s="588">
        <v>27.957999999999998</v>
      </c>
      <c r="E70" s="588">
        <v>13.44</v>
      </c>
      <c r="F70" s="588">
        <v>55.9</v>
      </c>
      <c r="G70" s="588">
        <v>2.1720000000000002</v>
      </c>
      <c r="H70" s="588">
        <v>16.600999999999999</v>
      </c>
      <c r="I70" s="588">
        <v>10.978</v>
      </c>
    </row>
    <row r="71" spans="1:9" x14ac:dyDescent="0.2">
      <c r="A71" s="585">
        <v>27333</v>
      </c>
      <c r="B71" s="586">
        <v>1974</v>
      </c>
      <c r="C71" s="587">
        <v>10</v>
      </c>
      <c r="D71" s="588">
        <v>28.238</v>
      </c>
      <c r="E71" s="588">
        <v>12.702999999999999</v>
      </c>
      <c r="F71" s="588">
        <v>57.2</v>
      </c>
      <c r="G71" s="588">
        <v>31.768000000000001</v>
      </c>
      <c r="H71" s="588">
        <v>16.741</v>
      </c>
      <c r="I71" s="588">
        <v>10.670999999999999</v>
      </c>
    </row>
    <row r="72" spans="1:9" x14ac:dyDescent="0.2">
      <c r="A72" s="585">
        <v>27363</v>
      </c>
      <c r="B72" s="586">
        <v>1974</v>
      </c>
      <c r="C72" s="587">
        <v>11</v>
      </c>
      <c r="D72" s="588">
        <v>28.504000000000001</v>
      </c>
      <c r="E72" s="588">
        <v>11.9</v>
      </c>
      <c r="F72" s="588">
        <v>57.8</v>
      </c>
      <c r="G72" s="588">
        <v>13.34</v>
      </c>
      <c r="H72" s="588">
        <v>16.896000000000001</v>
      </c>
      <c r="I72" s="588">
        <v>11.679</v>
      </c>
    </row>
    <row r="73" spans="1:9" x14ac:dyDescent="0.2">
      <c r="A73" s="585">
        <v>27394</v>
      </c>
      <c r="B73" s="586">
        <v>1974</v>
      </c>
      <c r="C73" s="587">
        <v>12</v>
      </c>
      <c r="D73" s="588">
        <v>28.751999999999999</v>
      </c>
      <c r="E73" s="588">
        <v>10.943</v>
      </c>
      <c r="F73" s="588">
        <v>57.8</v>
      </c>
      <c r="G73" s="588">
        <v>0</v>
      </c>
      <c r="H73" s="588">
        <v>17.074000000000002</v>
      </c>
      <c r="I73" s="588">
        <v>13.384</v>
      </c>
    </row>
    <row r="74" spans="1:9" x14ac:dyDescent="0.2">
      <c r="A74" s="585">
        <v>27425</v>
      </c>
      <c r="B74" s="586">
        <v>1975</v>
      </c>
      <c r="C74" s="587">
        <v>1</v>
      </c>
      <c r="D74" s="588">
        <v>28.975999999999999</v>
      </c>
      <c r="E74" s="588">
        <v>9.7829999999999995</v>
      </c>
      <c r="F74" s="588">
        <v>58</v>
      </c>
      <c r="G74" s="588">
        <v>4.2320000000000002</v>
      </c>
      <c r="H74" s="588">
        <v>17.263000000000002</v>
      </c>
      <c r="I74" s="588">
        <v>14.087</v>
      </c>
    </row>
    <row r="75" spans="1:9" x14ac:dyDescent="0.2">
      <c r="A75" s="585">
        <v>27453</v>
      </c>
      <c r="B75" s="586">
        <v>1975</v>
      </c>
      <c r="C75" s="587">
        <v>2</v>
      </c>
      <c r="D75" s="588">
        <v>29.155000000000001</v>
      </c>
      <c r="E75" s="588">
        <v>7.6539999999999999</v>
      </c>
      <c r="F75" s="588">
        <v>57.8</v>
      </c>
      <c r="G75" s="588">
        <v>-4.0599999999999996</v>
      </c>
      <c r="H75" s="588">
        <v>17.428000000000001</v>
      </c>
      <c r="I75" s="588">
        <v>12.12</v>
      </c>
    </row>
    <row r="76" spans="1:9" x14ac:dyDescent="0.2">
      <c r="A76" s="585">
        <v>27484</v>
      </c>
      <c r="B76" s="586">
        <v>1975</v>
      </c>
      <c r="C76" s="587">
        <v>3</v>
      </c>
      <c r="D76" s="588">
        <v>29.295999999999999</v>
      </c>
      <c r="E76" s="588">
        <v>5.9589999999999996</v>
      </c>
      <c r="F76" s="588">
        <v>57.4</v>
      </c>
      <c r="G76" s="588">
        <v>-7.9960000000000004</v>
      </c>
      <c r="H76" s="588">
        <v>17.564</v>
      </c>
      <c r="I76" s="588">
        <v>9.8119999999999994</v>
      </c>
    </row>
    <row r="77" spans="1:9" x14ac:dyDescent="0.2">
      <c r="A77" s="585">
        <v>27514</v>
      </c>
      <c r="B77" s="586">
        <v>1975</v>
      </c>
      <c r="C77" s="587">
        <v>4</v>
      </c>
      <c r="D77" s="588">
        <v>29.422000000000001</v>
      </c>
      <c r="E77" s="588">
        <v>5.3070000000000004</v>
      </c>
      <c r="F77" s="588">
        <v>57.5</v>
      </c>
      <c r="G77" s="588">
        <v>2.1110000000000002</v>
      </c>
      <c r="H77" s="588">
        <v>17.681999999999999</v>
      </c>
      <c r="I77" s="588">
        <v>8.36</v>
      </c>
    </row>
    <row r="78" spans="1:9" x14ac:dyDescent="0.2">
      <c r="A78" s="585">
        <v>27545</v>
      </c>
      <c r="B78" s="586">
        <v>1975</v>
      </c>
      <c r="C78" s="587">
        <v>5</v>
      </c>
      <c r="D78" s="588">
        <v>29.556000000000001</v>
      </c>
      <c r="E78" s="588">
        <v>5.5949999999999998</v>
      </c>
      <c r="F78" s="588">
        <v>57.3</v>
      </c>
      <c r="G78" s="588">
        <v>-4.0949999999999998</v>
      </c>
      <c r="H78" s="588">
        <v>17.79</v>
      </c>
      <c r="I78" s="588">
        <v>7.556</v>
      </c>
    </row>
    <row r="79" spans="1:9" x14ac:dyDescent="0.2">
      <c r="A79" s="585">
        <v>27575</v>
      </c>
      <c r="B79" s="586">
        <v>1975</v>
      </c>
      <c r="C79" s="587">
        <v>6</v>
      </c>
      <c r="D79" s="588">
        <v>29.716999999999999</v>
      </c>
      <c r="E79" s="588">
        <v>6.7080000000000002</v>
      </c>
      <c r="F79" s="588">
        <v>57.3</v>
      </c>
      <c r="G79" s="588">
        <v>0</v>
      </c>
      <c r="H79" s="588">
        <v>17.898</v>
      </c>
      <c r="I79" s="588">
        <v>7.5129999999999999</v>
      </c>
    </row>
    <row r="80" spans="1:9" x14ac:dyDescent="0.2">
      <c r="A80" s="585">
        <v>27606</v>
      </c>
      <c r="B80" s="586">
        <v>1975</v>
      </c>
      <c r="C80" s="587">
        <v>7</v>
      </c>
      <c r="D80" s="588">
        <v>29.899000000000001</v>
      </c>
      <c r="E80" s="588">
        <v>7.5990000000000002</v>
      </c>
      <c r="F80" s="588">
        <v>57.5</v>
      </c>
      <c r="G80" s="588">
        <v>4.2699999999999996</v>
      </c>
      <c r="H80" s="588">
        <v>18.004000000000001</v>
      </c>
      <c r="I80" s="588">
        <v>7.3970000000000002</v>
      </c>
    </row>
    <row r="81" spans="1:9" x14ac:dyDescent="0.2">
      <c r="A81" s="585">
        <v>27637</v>
      </c>
      <c r="B81" s="586">
        <v>1975</v>
      </c>
      <c r="C81" s="587">
        <v>8</v>
      </c>
      <c r="D81" s="588">
        <v>30.091999999999999</v>
      </c>
      <c r="E81" s="588">
        <v>8.0289999999999999</v>
      </c>
      <c r="F81" s="588">
        <v>58</v>
      </c>
      <c r="G81" s="588">
        <v>10.949</v>
      </c>
      <c r="H81" s="588">
        <v>18.106999999999999</v>
      </c>
      <c r="I81" s="588">
        <v>7.0629999999999997</v>
      </c>
    </row>
    <row r="82" spans="1:9" x14ac:dyDescent="0.2">
      <c r="A82" s="585">
        <v>27667</v>
      </c>
      <c r="B82" s="586">
        <v>1975</v>
      </c>
      <c r="C82" s="587">
        <v>9</v>
      </c>
      <c r="D82" s="588">
        <v>30.277000000000001</v>
      </c>
      <c r="E82" s="588">
        <v>7.6529999999999996</v>
      </c>
      <c r="F82" s="588">
        <v>58.2</v>
      </c>
      <c r="G82" s="588">
        <v>4.2169999999999996</v>
      </c>
      <c r="H82" s="588">
        <v>18.201000000000001</v>
      </c>
      <c r="I82" s="588">
        <v>6.37</v>
      </c>
    </row>
    <row r="83" spans="1:9" x14ac:dyDescent="0.2">
      <c r="A83" s="585">
        <v>27698</v>
      </c>
      <c r="B83" s="586">
        <v>1975</v>
      </c>
      <c r="C83" s="587">
        <v>10</v>
      </c>
      <c r="D83" s="588">
        <v>30.449000000000002</v>
      </c>
      <c r="E83" s="588">
        <v>7.0229999999999997</v>
      </c>
      <c r="F83" s="588">
        <v>58.8</v>
      </c>
      <c r="G83" s="588">
        <v>13.097</v>
      </c>
      <c r="H83" s="588">
        <v>18.292999999999999</v>
      </c>
      <c r="I83" s="588">
        <v>6.2629999999999999</v>
      </c>
    </row>
    <row r="84" spans="1:9" x14ac:dyDescent="0.2">
      <c r="A84" s="585">
        <v>27728</v>
      </c>
      <c r="B84" s="586">
        <v>1975</v>
      </c>
      <c r="C84" s="587">
        <v>11</v>
      </c>
      <c r="D84" s="588">
        <v>30.599</v>
      </c>
      <c r="E84" s="588">
        <v>6.077</v>
      </c>
      <c r="F84" s="588">
        <v>59</v>
      </c>
      <c r="G84" s="588">
        <v>4.1589999999999998</v>
      </c>
      <c r="H84" s="588">
        <v>18.393000000000001</v>
      </c>
      <c r="I84" s="588">
        <v>6.79</v>
      </c>
    </row>
    <row r="85" spans="1:9" x14ac:dyDescent="0.2">
      <c r="A85" s="585">
        <v>27759</v>
      </c>
      <c r="B85" s="586">
        <v>1975</v>
      </c>
      <c r="C85" s="587">
        <v>12</v>
      </c>
      <c r="D85" s="588">
        <v>30.722999999999999</v>
      </c>
      <c r="E85" s="588">
        <v>4.9660000000000002</v>
      </c>
      <c r="F85" s="588">
        <v>59.2</v>
      </c>
      <c r="G85" s="588">
        <v>4.1449999999999996</v>
      </c>
      <c r="H85" s="588">
        <v>18.507999999999999</v>
      </c>
      <c r="I85" s="588">
        <v>7.7110000000000003</v>
      </c>
    </row>
    <row r="86" spans="1:9" x14ac:dyDescent="0.2">
      <c r="A86" s="585">
        <v>27790</v>
      </c>
      <c r="B86" s="586">
        <v>1976</v>
      </c>
      <c r="C86" s="587">
        <v>1</v>
      </c>
      <c r="D86" s="588">
        <v>30.829000000000001</v>
      </c>
      <c r="E86" s="588">
        <v>4.2450000000000001</v>
      </c>
      <c r="F86" s="588">
        <v>59.4</v>
      </c>
      <c r="G86" s="588">
        <v>4.13</v>
      </c>
      <c r="H86" s="588">
        <v>18.632000000000001</v>
      </c>
      <c r="I86" s="588">
        <v>8.3960000000000008</v>
      </c>
    </row>
    <row r="87" spans="1:9" x14ac:dyDescent="0.2">
      <c r="A87" s="585">
        <v>27819</v>
      </c>
      <c r="B87" s="586">
        <v>1976</v>
      </c>
      <c r="C87" s="587">
        <v>2</v>
      </c>
      <c r="D87" s="588">
        <v>30.925000000000001</v>
      </c>
      <c r="E87" s="588">
        <v>3.7749999999999999</v>
      </c>
      <c r="F87" s="588">
        <v>59.6</v>
      </c>
      <c r="G87" s="588">
        <v>4.1159999999999997</v>
      </c>
      <c r="H87" s="588">
        <v>18.753</v>
      </c>
      <c r="I87" s="588">
        <v>8.0510000000000002</v>
      </c>
    </row>
    <row r="88" spans="1:9" x14ac:dyDescent="0.2">
      <c r="A88" s="585">
        <v>27850</v>
      </c>
      <c r="B88" s="586">
        <v>1976</v>
      </c>
      <c r="C88" s="587">
        <v>3</v>
      </c>
      <c r="D88" s="588">
        <v>31.021000000000001</v>
      </c>
      <c r="E88" s="588">
        <v>3.8039999999999998</v>
      </c>
      <c r="F88" s="588">
        <v>59.8</v>
      </c>
      <c r="G88" s="588">
        <v>4.1020000000000003</v>
      </c>
      <c r="H88" s="588">
        <v>18.867999999999999</v>
      </c>
      <c r="I88" s="588">
        <v>7.6070000000000002</v>
      </c>
    </row>
    <row r="89" spans="1:9" x14ac:dyDescent="0.2">
      <c r="A89" s="585">
        <v>27880</v>
      </c>
      <c r="B89" s="586">
        <v>1976</v>
      </c>
      <c r="C89" s="587">
        <v>4</v>
      </c>
      <c r="D89" s="588">
        <v>31.123000000000001</v>
      </c>
      <c r="E89" s="588">
        <v>4.0199999999999996</v>
      </c>
      <c r="F89" s="588">
        <v>60</v>
      </c>
      <c r="G89" s="588">
        <v>4.0880000000000001</v>
      </c>
      <c r="H89" s="588">
        <v>18.981999999999999</v>
      </c>
      <c r="I89" s="588">
        <v>7.5330000000000004</v>
      </c>
    </row>
    <row r="90" spans="1:9" x14ac:dyDescent="0.2">
      <c r="A90" s="585">
        <v>27911</v>
      </c>
      <c r="B90" s="586">
        <v>1976</v>
      </c>
      <c r="C90" s="587">
        <v>5</v>
      </c>
      <c r="D90" s="588">
        <v>31.23</v>
      </c>
      <c r="E90" s="588">
        <v>4.2210000000000001</v>
      </c>
      <c r="F90" s="588">
        <v>60.3</v>
      </c>
      <c r="G90" s="588">
        <v>6.1680000000000001</v>
      </c>
      <c r="H90" s="588">
        <v>19.100999999999999</v>
      </c>
      <c r="I90" s="588">
        <v>7.7670000000000003</v>
      </c>
    </row>
    <row r="91" spans="1:9" x14ac:dyDescent="0.2">
      <c r="A91" s="585">
        <v>27941</v>
      </c>
      <c r="B91" s="586">
        <v>1976</v>
      </c>
      <c r="C91" s="587">
        <v>6</v>
      </c>
      <c r="D91" s="588">
        <v>31.346</v>
      </c>
      <c r="E91" s="588">
        <v>4.5119999999999996</v>
      </c>
      <c r="F91" s="588">
        <v>60.8</v>
      </c>
      <c r="G91" s="588">
        <v>10.417</v>
      </c>
      <c r="H91" s="588">
        <v>19.228999999999999</v>
      </c>
      <c r="I91" s="588">
        <v>8.3089999999999993</v>
      </c>
    </row>
    <row r="92" spans="1:9" x14ac:dyDescent="0.2">
      <c r="A92" s="585">
        <v>27972</v>
      </c>
      <c r="B92" s="586">
        <v>1976</v>
      </c>
      <c r="C92" s="587">
        <v>7</v>
      </c>
      <c r="D92" s="588">
        <v>31.474</v>
      </c>
      <c r="E92" s="588">
        <v>5.0460000000000003</v>
      </c>
      <c r="F92" s="588">
        <v>61.1</v>
      </c>
      <c r="G92" s="588">
        <v>6.0839999999999996</v>
      </c>
      <c r="H92" s="588">
        <v>19.364000000000001</v>
      </c>
      <c r="I92" s="588">
        <v>8.7840000000000007</v>
      </c>
    </row>
    <row r="93" spans="1:9" x14ac:dyDescent="0.2">
      <c r="A93" s="585">
        <v>28003</v>
      </c>
      <c r="B93" s="586">
        <v>1976</v>
      </c>
      <c r="C93" s="587">
        <v>8</v>
      </c>
      <c r="D93" s="588">
        <v>31.626999999999999</v>
      </c>
      <c r="E93" s="588">
        <v>5.9649999999999999</v>
      </c>
      <c r="F93" s="588">
        <v>61.3</v>
      </c>
      <c r="G93" s="588">
        <v>3.9990000000000001</v>
      </c>
      <c r="H93" s="588">
        <v>19.507000000000001</v>
      </c>
      <c r="I93" s="588">
        <v>9.2119999999999997</v>
      </c>
    </row>
    <row r="94" spans="1:9" x14ac:dyDescent="0.2">
      <c r="A94" s="585">
        <v>28033</v>
      </c>
      <c r="B94" s="586">
        <v>1976</v>
      </c>
      <c r="C94" s="587">
        <v>9</v>
      </c>
      <c r="D94" s="588">
        <v>31.8</v>
      </c>
      <c r="E94" s="588">
        <v>6.79</v>
      </c>
      <c r="F94" s="588">
        <v>61.9</v>
      </c>
      <c r="G94" s="588">
        <v>12.398999999999999</v>
      </c>
      <c r="H94" s="588">
        <v>19.649000000000001</v>
      </c>
      <c r="I94" s="588">
        <v>9.1150000000000002</v>
      </c>
    </row>
    <row r="95" spans="1:9" x14ac:dyDescent="0.2">
      <c r="A95" s="585">
        <v>28064</v>
      </c>
      <c r="B95" s="586">
        <v>1976</v>
      </c>
      <c r="C95" s="587">
        <v>10</v>
      </c>
      <c r="D95" s="588">
        <v>31.986999999999998</v>
      </c>
      <c r="E95" s="588">
        <v>7.2839999999999998</v>
      </c>
      <c r="F95" s="588">
        <v>62</v>
      </c>
      <c r="G95" s="588">
        <v>1.956</v>
      </c>
      <c r="H95" s="588">
        <v>19.789000000000001</v>
      </c>
      <c r="I95" s="588">
        <v>8.9160000000000004</v>
      </c>
    </row>
    <row r="96" spans="1:9" x14ac:dyDescent="0.2">
      <c r="A96" s="585">
        <v>28094</v>
      </c>
      <c r="B96" s="586">
        <v>1976</v>
      </c>
      <c r="C96" s="587">
        <v>11</v>
      </c>
      <c r="D96" s="588">
        <v>32.173000000000002</v>
      </c>
      <c r="E96" s="588">
        <v>7.1859999999999999</v>
      </c>
      <c r="F96" s="588">
        <v>62.4</v>
      </c>
      <c r="G96" s="588">
        <v>8.0229999999999997</v>
      </c>
      <c r="H96" s="588">
        <v>19.923999999999999</v>
      </c>
      <c r="I96" s="588">
        <v>8.4589999999999996</v>
      </c>
    </row>
    <row r="97" spans="1:9" x14ac:dyDescent="0.2">
      <c r="A97" s="585">
        <v>28125</v>
      </c>
      <c r="B97" s="586">
        <v>1976</v>
      </c>
      <c r="C97" s="587">
        <v>12</v>
      </c>
      <c r="D97" s="588">
        <v>32.347000000000001</v>
      </c>
      <c r="E97" s="588">
        <v>6.7050000000000001</v>
      </c>
      <c r="F97" s="588">
        <v>62.8</v>
      </c>
      <c r="G97" s="588">
        <v>7.9690000000000003</v>
      </c>
      <c r="H97" s="588">
        <v>20.05</v>
      </c>
      <c r="I97" s="588">
        <v>7.88</v>
      </c>
    </row>
    <row r="98" spans="1:9" x14ac:dyDescent="0.2">
      <c r="A98" s="585">
        <v>28156</v>
      </c>
      <c r="B98" s="586">
        <v>1977</v>
      </c>
      <c r="C98" s="587">
        <v>1</v>
      </c>
      <c r="D98" s="588">
        <v>32.518999999999998</v>
      </c>
      <c r="E98" s="588">
        <v>6.5510000000000002</v>
      </c>
      <c r="F98" s="588">
        <v>63</v>
      </c>
      <c r="G98" s="588">
        <v>3.8889999999999998</v>
      </c>
      <c r="H98" s="588">
        <v>20.175000000000001</v>
      </c>
      <c r="I98" s="588">
        <v>7.7190000000000003</v>
      </c>
    </row>
    <row r="99" spans="1:9" x14ac:dyDescent="0.2">
      <c r="A99" s="585">
        <v>28184</v>
      </c>
      <c r="B99" s="586">
        <v>1977</v>
      </c>
      <c r="C99" s="587">
        <v>2</v>
      </c>
      <c r="D99" s="588">
        <v>32.686</v>
      </c>
      <c r="E99" s="588">
        <v>6.3479999999999999</v>
      </c>
      <c r="F99" s="588">
        <v>63.3</v>
      </c>
      <c r="G99" s="588">
        <v>5.8659999999999997</v>
      </c>
      <c r="H99" s="588">
        <v>20.295999999999999</v>
      </c>
      <c r="I99" s="588">
        <v>7.4359999999999999</v>
      </c>
    </row>
    <row r="100" spans="1:9" x14ac:dyDescent="0.2">
      <c r="A100" s="585">
        <v>28215</v>
      </c>
      <c r="B100" s="586">
        <v>1977</v>
      </c>
      <c r="C100" s="587">
        <v>3</v>
      </c>
      <c r="D100" s="588">
        <v>32.862000000000002</v>
      </c>
      <c r="E100" s="588">
        <v>6.6660000000000004</v>
      </c>
      <c r="F100" s="588">
        <v>63.9</v>
      </c>
      <c r="G100" s="588">
        <v>11.987</v>
      </c>
      <c r="H100" s="588">
        <v>20.422999999999998</v>
      </c>
      <c r="I100" s="588">
        <v>7.8280000000000003</v>
      </c>
    </row>
    <row r="101" spans="1:9" x14ac:dyDescent="0.2">
      <c r="A101" s="585">
        <v>28245</v>
      </c>
      <c r="B101" s="586">
        <v>1977</v>
      </c>
      <c r="C101" s="587">
        <v>4</v>
      </c>
      <c r="D101" s="588">
        <v>33.043999999999997</v>
      </c>
      <c r="E101" s="588">
        <v>6.859</v>
      </c>
      <c r="F101" s="588">
        <v>64.400000000000006</v>
      </c>
      <c r="G101" s="588">
        <v>9.8040000000000003</v>
      </c>
      <c r="H101" s="588">
        <v>20.562999999999999</v>
      </c>
      <c r="I101" s="588">
        <v>8.516</v>
      </c>
    </row>
    <row r="102" spans="1:9" x14ac:dyDescent="0.2">
      <c r="A102" s="585">
        <v>28276</v>
      </c>
      <c r="B102" s="586">
        <v>1977</v>
      </c>
      <c r="C102" s="587">
        <v>5</v>
      </c>
      <c r="D102" s="588">
        <v>33.212000000000003</v>
      </c>
      <c r="E102" s="588">
        <v>6.266</v>
      </c>
      <c r="F102" s="588">
        <v>64.900000000000006</v>
      </c>
      <c r="G102" s="588">
        <v>9.7249999999999996</v>
      </c>
      <c r="H102" s="588">
        <v>20.709</v>
      </c>
      <c r="I102" s="588">
        <v>8.86</v>
      </c>
    </row>
    <row r="103" spans="1:9" x14ac:dyDescent="0.2">
      <c r="A103" s="585">
        <v>28306</v>
      </c>
      <c r="B103" s="586">
        <v>1977</v>
      </c>
      <c r="C103" s="587">
        <v>6</v>
      </c>
      <c r="D103" s="588">
        <v>33.357999999999997</v>
      </c>
      <c r="E103" s="588">
        <v>5.4160000000000004</v>
      </c>
      <c r="F103" s="588">
        <v>64.900000000000006</v>
      </c>
      <c r="G103" s="588">
        <v>0</v>
      </c>
      <c r="H103" s="588">
        <v>20.858000000000001</v>
      </c>
      <c r="I103" s="588">
        <v>8.9760000000000009</v>
      </c>
    </row>
    <row r="104" spans="1:9" x14ac:dyDescent="0.2">
      <c r="A104" s="585">
        <v>28337</v>
      </c>
      <c r="B104" s="586">
        <v>1977</v>
      </c>
      <c r="C104" s="587">
        <v>7</v>
      </c>
      <c r="D104" s="588">
        <v>33.497999999999998</v>
      </c>
      <c r="E104" s="588">
        <v>5.133</v>
      </c>
      <c r="F104" s="588">
        <v>65.099999999999994</v>
      </c>
      <c r="G104" s="588">
        <v>3.7610000000000001</v>
      </c>
      <c r="H104" s="588">
        <v>20.998999999999999</v>
      </c>
      <c r="I104" s="588">
        <v>8.4440000000000008</v>
      </c>
    </row>
    <row r="105" spans="1:9" x14ac:dyDescent="0.2">
      <c r="A105" s="585">
        <v>28368</v>
      </c>
      <c r="B105" s="586">
        <v>1977</v>
      </c>
      <c r="C105" s="587">
        <v>8</v>
      </c>
      <c r="D105" s="588">
        <v>33.655000000000001</v>
      </c>
      <c r="E105" s="588">
        <v>5.7859999999999996</v>
      </c>
      <c r="F105" s="588">
        <v>65.400000000000006</v>
      </c>
      <c r="G105" s="588">
        <v>5.6719999999999997</v>
      </c>
      <c r="H105" s="588">
        <v>21.123000000000001</v>
      </c>
      <c r="I105" s="588">
        <v>7.2729999999999997</v>
      </c>
    </row>
    <row r="106" spans="1:9" x14ac:dyDescent="0.2">
      <c r="A106" s="585">
        <v>28398</v>
      </c>
      <c r="B106" s="586">
        <v>1977</v>
      </c>
      <c r="C106" s="587">
        <v>9</v>
      </c>
      <c r="D106" s="588">
        <v>33.838999999999999</v>
      </c>
      <c r="E106" s="588">
        <v>6.742</v>
      </c>
      <c r="F106" s="588">
        <v>65.7</v>
      </c>
      <c r="G106" s="588">
        <v>5.6459999999999999</v>
      </c>
      <c r="H106" s="588">
        <v>21.221</v>
      </c>
      <c r="I106" s="588">
        <v>5.7210000000000001</v>
      </c>
    </row>
    <row r="107" spans="1:9" x14ac:dyDescent="0.2">
      <c r="A107" s="585">
        <v>28429</v>
      </c>
      <c r="B107" s="586">
        <v>1977</v>
      </c>
      <c r="C107" s="587">
        <v>10</v>
      </c>
      <c r="D107" s="588">
        <v>34.037999999999997</v>
      </c>
      <c r="E107" s="588">
        <v>7.2919999999999998</v>
      </c>
      <c r="F107" s="588">
        <v>65.8</v>
      </c>
      <c r="G107" s="588">
        <v>1.8420000000000001</v>
      </c>
      <c r="H107" s="588">
        <v>21.321999999999999</v>
      </c>
      <c r="I107" s="588">
        <v>5.8540000000000001</v>
      </c>
    </row>
    <row r="108" spans="1:9" x14ac:dyDescent="0.2">
      <c r="A108" s="585">
        <v>28459</v>
      </c>
      <c r="B108" s="586">
        <v>1977</v>
      </c>
      <c r="C108" s="587">
        <v>11</v>
      </c>
      <c r="D108" s="588">
        <v>34.231000000000002</v>
      </c>
      <c r="E108" s="588">
        <v>7.032</v>
      </c>
      <c r="F108" s="588">
        <v>66.3</v>
      </c>
      <c r="G108" s="588">
        <v>9.5090000000000003</v>
      </c>
      <c r="H108" s="588">
        <v>21.459</v>
      </c>
      <c r="I108" s="588">
        <v>8.0329999999999995</v>
      </c>
    </row>
    <row r="109" spans="1:9" x14ac:dyDescent="0.2">
      <c r="A109" s="585">
        <v>28490</v>
      </c>
      <c r="B109" s="586">
        <v>1977</v>
      </c>
      <c r="C109" s="587">
        <v>12</v>
      </c>
      <c r="D109" s="588">
        <v>34.405999999999999</v>
      </c>
      <c r="E109" s="588">
        <v>6.3250000000000002</v>
      </c>
      <c r="F109" s="588">
        <v>66.599999999999994</v>
      </c>
      <c r="G109" s="588">
        <v>5.5670000000000002</v>
      </c>
      <c r="H109" s="588">
        <v>21.652999999999999</v>
      </c>
      <c r="I109" s="588">
        <v>11.369</v>
      </c>
    </row>
    <row r="110" spans="1:9" x14ac:dyDescent="0.2">
      <c r="A110" s="585">
        <v>28521</v>
      </c>
      <c r="B110" s="586">
        <v>1978</v>
      </c>
      <c r="C110" s="587">
        <v>1</v>
      </c>
      <c r="D110" s="588">
        <v>34.582999999999998</v>
      </c>
      <c r="E110" s="588">
        <v>6.3419999999999996</v>
      </c>
      <c r="F110" s="588">
        <v>66.900000000000006</v>
      </c>
      <c r="G110" s="588">
        <v>5.5410000000000004</v>
      </c>
      <c r="H110" s="588">
        <v>21.873999999999999</v>
      </c>
      <c r="I110" s="588">
        <v>13.002000000000001</v>
      </c>
    </row>
    <row r="111" spans="1:9" x14ac:dyDescent="0.2">
      <c r="A111" s="585">
        <v>28549</v>
      </c>
      <c r="B111" s="586">
        <v>1978</v>
      </c>
      <c r="C111" s="587">
        <v>2</v>
      </c>
      <c r="D111" s="588">
        <v>34.774000000000001</v>
      </c>
      <c r="E111" s="588">
        <v>6.8140000000000001</v>
      </c>
      <c r="F111" s="588">
        <v>67.400000000000006</v>
      </c>
      <c r="G111" s="588">
        <v>9.3469999999999995</v>
      </c>
      <c r="H111" s="588">
        <v>22.065000000000001</v>
      </c>
      <c r="I111" s="588">
        <v>10.984999999999999</v>
      </c>
    </row>
    <row r="112" spans="1:9" x14ac:dyDescent="0.2">
      <c r="A112" s="585">
        <v>28580</v>
      </c>
      <c r="B112" s="586">
        <v>1978</v>
      </c>
      <c r="C112" s="587">
        <v>3</v>
      </c>
      <c r="D112" s="588">
        <v>35</v>
      </c>
      <c r="E112" s="588">
        <v>8.0950000000000006</v>
      </c>
      <c r="F112" s="588">
        <v>67.8</v>
      </c>
      <c r="G112" s="588">
        <v>7.359</v>
      </c>
      <c r="H112" s="588">
        <v>22.206</v>
      </c>
      <c r="I112" s="588">
        <v>7.9450000000000003</v>
      </c>
    </row>
    <row r="113" spans="1:9" x14ac:dyDescent="0.2">
      <c r="A113" s="585">
        <v>28610</v>
      </c>
      <c r="B113" s="586">
        <v>1978</v>
      </c>
      <c r="C113" s="587">
        <v>4</v>
      </c>
      <c r="D113" s="588">
        <v>35.250999999999998</v>
      </c>
      <c r="E113" s="588">
        <v>8.9719999999999995</v>
      </c>
      <c r="F113" s="588">
        <v>68.099999999999994</v>
      </c>
      <c r="G113" s="588">
        <v>5.4409999999999998</v>
      </c>
      <c r="H113" s="588">
        <v>22.315999999999999</v>
      </c>
      <c r="I113" s="588">
        <v>6.11</v>
      </c>
    </row>
    <row r="114" spans="1:9" x14ac:dyDescent="0.2">
      <c r="A114" s="585">
        <v>28641</v>
      </c>
      <c r="B114" s="586">
        <v>1978</v>
      </c>
      <c r="C114" s="587">
        <v>5</v>
      </c>
      <c r="D114" s="588">
        <v>35.49</v>
      </c>
      <c r="E114" s="588">
        <v>8.4440000000000008</v>
      </c>
      <c r="F114" s="588">
        <v>68.7</v>
      </c>
      <c r="G114" s="588">
        <v>11.1</v>
      </c>
      <c r="H114" s="588">
        <v>22.42</v>
      </c>
      <c r="I114" s="588">
        <v>5.7270000000000003</v>
      </c>
    </row>
    <row r="115" spans="1:9" x14ac:dyDescent="0.2">
      <c r="A115" s="585">
        <v>28671</v>
      </c>
      <c r="B115" s="586">
        <v>1978</v>
      </c>
      <c r="C115" s="587">
        <v>6</v>
      </c>
      <c r="D115" s="588">
        <v>35.698</v>
      </c>
      <c r="E115" s="588">
        <v>7.24</v>
      </c>
      <c r="F115" s="588">
        <v>69.2</v>
      </c>
      <c r="G115" s="588">
        <v>9.0920000000000005</v>
      </c>
      <c r="H115" s="588">
        <v>22.542000000000002</v>
      </c>
      <c r="I115" s="588">
        <v>6.7279999999999998</v>
      </c>
    </row>
    <row r="116" spans="1:9" x14ac:dyDescent="0.2">
      <c r="A116" s="585">
        <v>28702</v>
      </c>
      <c r="B116" s="586">
        <v>1978</v>
      </c>
      <c r="C116" s="587">
        <v>7</v>
      </c>
      <c r="D116" s="588">
        <v>35.89</v>
      </c>
      <c r="E116" s="588">
        <v>6.6559999999999997</v>
      </c>
      <c r="F116" s="588">
        <v>69.400000000000006</v>
      </c>
      <c r="G116" s="588">
        <v>3.524</v>
      </c>
      <c r="H116" s="588">
        <v>22.686</v>
      </c>
      <c r="I116" s="588">
        <v>7.944</v>
      </c>
    </row>
    <row r="117" spans="1:9" x14ac:dyDescent="0.2">
      <c r="A117" s="585">
        <v>28733</v>
      </c>
      <c r="B117" s="586">
        <v>1978</v>
      </c>
      <c r="C117" s="587">
        <v>8</v>
      </c>
      <c r="D117" s="588">
        <v>36.098999999999997</v>
      </c>
      <c r="E117" s="588">
        <v>7.226</v>
      </c>
      <c r="F117" s="588">
        <v>69.900000000000006</v>
      </c>
      <c r="G117" s="588">
        <v>8.9960000000000004</v>
      </c>
      <c r="H117" s="588">
        <v>22.852</v>
      </c>
      <c r="I117" s="588">
        <v>9.1170000000000009</v>
      </c>
    </row>
    <row r="118" spans="1:9" x14ac:dyDescent="0.2">
      <c r="A118" s="585">
        <v>28763</v>
      </c>
      <c r="B118" s="586">
        <v>1978</v>
      </c>
      <c r="C118" s="587">
        <v>9</v>
      </c>
      <c r="D118" s="588">
        <v>36.335999999999999</v>
      </c>
      <c r="E118" s="588">
        <v>8.1669999999999998</v>
      </c>
      <c r="F118" s="588">
        <v>70.5</v>
      </c>
      <c r="G118" s="588">
        <v>10.801</v>
      </c>
      <c r="H118" s="588">
        <v>23.03</v>
      </c>
      <c r="I118" s="588">
        <v>9.7829999999999995</v>
      </c>
    </row>
    <row r="119" spans="1:9" x14ac:dyDescent="0.2">
      <c r="A119" s="585">
        <v>28794</v>
      </c>
      <c r="B119" s="586">
        <v>1978</v>
      </c>
      <c r="C119" s="587">
        <v>10</v>
      </c>
      <c r="D119" s="588">
        <v>36.588000000000001</v>
      </c>
      <c r="E119" s="588">
        <v>8.6389999999999993</v>
      </c>
      <c r="F119" s="588">
        <v>71.3</v>
      </c>
      <c r="G119" s="588">
        <v>14.5</v>
      </c>
      <c r="H119" s="588">
        <v>23.221</v>
      </c>
      <c r="I119" s="588">
        <v>10.4</v>
      </c>
    </row>
    <row r="120" spans="1:9" x14ac:dyDescent="0.2">
      <c r="A120" s="585">
        <v>28824</v>
      </c>
      <c r="B120" s="586">
        <v>1978</v>
      </c>
      <c r="C120" s="587">
        <v>11</v>
      </c>
      <c r="D120" s="588">
        <v>36.828000000000003</v>
      </c>
      <c r="E120" s="588">
        <v>8.1590000000000007</v>
      </c>
      <c r="F120" s="588">
        <v>71.900000000000006</v>
      </c>
      <c r="G120" s="588">
        <v>10.579000000000001</v>
      </c>
      <c r="H120" s="588">
        <v>23.42</v>
      </c>
      <c r="I120" s="588">
        <v>10.811999999999999</v>
      </c>
    </row>
    <row r="121" spans="1:9" x14ac:dyDescent="0.2">
      <c r="A121" s="585">
        <v>28855</v>
      </c>
      <c r="B121" s="586">
        <v>1978</v>
      </c>
      <c r="C121" s="587">
        <v>12</v>
      </c>
      <c r="D121" s="588">
        <v>37.040999999999997</v>
      </c>
      <c r="E121" s="588">
        <v>7.1840000000000002</v>
      </c>
      <c r="F121" s="588">
        <v>72.400000000000006</v>
      </c>
      <c r="G121" s="588">
        <v>8.6720000000000006</v>
      </c>
      <c r="H121" s="588">
        <v>23.625</v>
      </c>
      <c r="I121" s="588">
        <v>11.013</v>
      </c>
    </row>
    <row r="122" spans="1:9" x14ac:dyDescent="0.2">
      <c r="A122" s="585">
        <v>28886</v>
      </c>
      <c r="B122" s="586">
        <v>1979</v>
      </c>
      <c r="C122" s="587">
        <v>1</v>
      </c>
      <c r="D122" s="588">
        <v>37.256</v>
      </c>
      <c r="E122" s="588">
        <v>7.16</v>
      </c>
      <c r="F122" s="588">
        <v>73.099999999999994</v>
      </c>
      <c r="G122" s="588">
        <v>12.24</v>
      </c>
      <c r="H122" s="588">
        <v>23.834</v>
      </c>
      <c r="I122" s="588">
        <v>11.125</v>
      </c>
    </row>
    <row r="123" spans="1:9" x14ac:dyDescent="0.2">
      <c r="A123" s="585">
        <v>28914</v>
      </c>
      <c r="B123" s="586">
        <v>1979</v>
      </c>
      <c r="C123" s="587">
        <v>2</v>
      </c>
      <c r="D123" s="588">
        <v>37.49</v>
      </c>
      <c r="E123" s="588">
        <v>7.8049999999999997</v>
      </c>
      <c r="F123" s="588">
        <v>73.7</v>
      </c>
      <c r="G123" s="588">
        <v>10.307</v>
      </c>
      <c r="H123" s="588">
        <v>24.027999999999999</v>
      </c>
      <c r="I123" s="588">
        <v>10.223000000000001</v>
      </c>
    </row>
    <row r="124" spans="1:9" x14ac:dyDescent="0.2">
      <c r="A124" s="585">
        <v>28945</v>
      </c>
      <c r="B124" s="586">
        <v>1979</v>
      </c>
      <c r="C124" s="587">
        <v>3</v>
      </c>
      <c r="D124" s="588">
        <v>37.774000000000001</v>
      </c>
      <c r="E124" s="588">
        <v>9.5039999999999996</v>
      </c>
      <c r="F124" s="588">
        <v>74.599999999999994</v>
      </c>
      <c r="G124" s="588">
        <v>15.679</v>
      </c>
      <c r="H124" s="588">
        <v>24.213999999999999</v>
      </c>
      <c r="I124" s="588">
        <v>9.7059999999999995</v>
      </c>
    </row>
    <row r="125" spans="1:9" x14ac:dyDescent="0.2">
      <c r="A125" s="585">
        <v>28975</v>
      </c>
      <c r="B125" s="586">
        <v>1979</v>
      </c>
      <c r="C125" s="587">
        <v>4</v>
      </c>
      <c r="D125" s="588">
        <v>38.1</v>
      </c>
      <c r="E125" s="588">
        <v>10.849</v>
      </c>
      <c r="F125" s="588">
        <v>75.7</v>
      </c>
      <c r="G125" s="588">
        <v>19.202000000000002</v>
      </c>
      <c r="H125" s="588">
        <v>24.399000000000001</v>
      </c>
      <c r="I125" s="588">
        <v>9.5609999999999999</v>
      </c>
    </row>
    <row r="126" spans="1:9" x14ac:dyDescent="0.2">
      <c r="A126" s="585">
        <v>29006</v>
      </c>
      <c r="B126" s="586">
        <v>1979</v>
      </c>
      <c r="C126" s="587">
        <v>5</v>
      </c>
      <c r="D126" s="588">
        <v>38.423000000000002</v>
      </c>
      <c r="E126" s="588">
        <v>10.657</v>
      </c>
      <c r="F126" s="588">
        <v>76.599999999999994</v>
      </c>
      <c r="G126" s="588">
        <v>15.238</v>
      </c>
      <c r="H126" s="588">
        <v>24.577999999999999</v>
      </c>
      <c r="I126" s="588">
        <v>9.1739999999999995</v>
      </c>
    </row>
    <row r="127" spans="1:9" x14ac:dyDescent="0.2">
      <c r="A127" s="585">
        <v>29036</v>
      </c>
      <c r="B127" s="586">
        <v>1979</v>
      </c>
      <c r="C127" s="587">
        <v>6</v>
      </c>
      <c r="D127" s="588">
        <v>38.716000000000001</v>
      </c>
      <c r="E127" s="588">
        <v>9.5559999999999992</v>
      </c>
      <c r="F127" s="588">
        <v>77.5</v>
      </c>
      <c r="G127" s="588">
        <v>15.047000000000001</v>
      </c>
      <c r="H127" s="588">
        <v>24.754000000000001</v>
      </c>
      <c r="I127" s="588">
        <v>8.9429999999999996</v>
      </c>
    </row>
    <row r="128" spans="1:9" x14ac:dyDescent="0.2">
      <c r="A128" s="585">
        <v>29067</v>
      </c>
      <c r="B128" s="586">
        <v>1979</v>
      </c>
      <c r="C128" s="587">
        <v>7</v>
      </c>
      <c r="D128" s="588">
        <v>38.978999999999999</v>
      </c>
      <c r="E128" s="588">
        <v>8.4570000000000007</v>
      </c>
      <c r="F128" s="588">
        <v>78.7</v>
      </c>
      <c r="G128" s="588">
        <v>20.248000000000001</v>
      </c>
      <c r="H128" s="588">
        <v>24.931999999999999</v>
      </c>
      <c r="I128" s="588">
        <v>8.9809999999999999</v>
      </c>
    </row>
    <row r="129" spans="1:9" x14ac:dyDescent="0.2">
      <c r="A129" s="585">
        <v>29098</v>
      </c>
      <c r="B129" s="586">
        <v>1979</v>
      </c>
      <c r="C129" s="587">
        <v>8</v>
      </c>
      <c r="D129" s="588">
        <v>39.222999999999999</v>
      </c>
      <c r="E129" s="588">
        <v>7.7859999999999996</v>
      </c>
      <c r="F129" s="588">
        <v>79.8</v>
      </c>
      <c r="G129" s="588">
        <v>18.123999999999999</v>
      </c>
      <c r="H129" s="588">
        <v>25.120999999999999</v>
      </c>
      <c r="I129" s="588">
        <v>9.48</v>
      </c>
    </row>
    <row r="130" spans="1:9" x14ac:dyDescent="0.2">
      <c r="A130" s="585">
        <v>29128</v>
      </c>
      <c r="B130" s="586">
        <v>1979</v>
      </c>
      <c r="C130" s="587">
        <v>9</v>
      </c>
      <c r="D130" s="588">
        <v>39.451000000000001</v>
      </c>
      <c r="E130" s="588">
        <v>7.1820000000000004</v>
      </c>
      <c r="F130" s="588">
        <v>81.099999999999994</v>
      </c>
      <c r="G130" s="588">
        <v>21.399000000000001</v>
      </c>
      <c r="H130" s="588">
        <v>25.318999999999999</v>
      </c>
      <c r="I130" s="588">
        <v>9.8919999999999995</v>
      </c>
    </row>
    <row r="131" spans="1:9" x14ac:dyDescent="0.2">
      <c r="A131" s="585">
        <v>29159</v>
      </c>
      <c r="B131" s="586">
        <v>1979</v>
      </c>
      <c r="C131" s="587">
        <v>10</v>
      </c>
      <c r="D131" s="588">
        <v>39.677999999999997</v>
      </c>
      <c r="E131" s="588">
        <v>7.1559999999999997</v>
      </c>
      <c r="F131" s="588">
        <v>82.4</v>
      </c>
      <c r="G131" s="588">
        <v>21.024999999999999</v>
      </c>
      <c r="H131" s="588">
        <v>25.530999999999999</v>
      </c>
      <c r="I131" s="588">
        <v>10.507999999999999</v>
      </c>
    </row>
    <row r="132" spans="1:9" x14ac:dyDescent="0.2">
      <c r="A132" s="585">
        <v>29189</v>
      </c>
      <c r="B132" s="586">
        <v>1979</v>
      </c>
      <c r="C132" s="587">
        <v>11</v>
      </c>
      <c r="D132" s="588">
        <v>39.920999999999999</v>
      </c>
      <c r="E132" s="588">
        <v>7.5960000000000001</v>
      </c>
      <c r="F132" s="588">
        <v>83.2</v>
      </c>
      <c r="G132" s="588">
        <v>12.292999999999999</v>
      </c>
      <c r="H132" s="588">
        <v>25.756</v>
      </c>
      <c r="I132" s="588">
        <v>11.1</v>
      </c>
    </row>
    <row r="133" spans="1:9" x14ac:dyDescent="0.2">
      <c r="A133" s="585">
        <v>29220</v>
      </c>
      <c r="B133" s="586">
        <v>1979</v>
      </c>
      <c r="C133" s="587">
        <v>12</v>
      </c>
      <c r="D133" s="588">
        <v>40.19</v>
      </c>
      <c r="E133" s="588">
        <v>8.3859999999999992</v>
      </c>
      <c r="F133" s="588">
        <v>84</v>
      </c>
      <c r="G133" s="588">
        <v>12.169</v>
      </c>
      <c r="H133" s="588">
        <v>25.992999999999999</v>
      </c>
      <c r="I133" s="588">
        <v>11.625999999999999</v>
      </c>
    </row>
    <row r="134" spans="1:9" x14ac:dyDescent="0.2">
      <c r="A134" s="585">
        <v>29251</v>
      </c>
      <c r="B134" s="586">
        <v>1980</v>
      </c>
      <c r="C134" s="587">
        <v>1</v>
      </c>
      <c r="D134" s="588">
        <v>40.488999999999997</v>
      </c>
      <c r="E134" s="588">
        <v>9.3040000000000003</v>
      </c>
      <c r="F134" s="588">
        <v>86</v>
      </c>
      <c r="G134" s="588">
        <v>32.625999999999998</v>
      </c>
      <c r="H134" s="588">
        <v>26.242000000000001</v>
      </c>
      <c r="I134" s="588">
        <v>12.122999999999999</v>
      </c>
    </row>
    <row r="135" spans="1:9" x14ac:dyDescent="0.2">
      <c r="A135" s="585">
        <v>29280</v>
      </c>
      <c r="B135" s="586">
        <v>1980</v>
      </c>
      <c r="C135" s="587">
        <v>2</v>
      </c>
      <c r="D135" s="588">
        <v>40.798999999999999</v>
      </c>
      <c r="E135" s="588">
        <v>9.5839999999999996</v>
      </c>
      <c r="F135" s="588">
        <v>87.6</v>
      </c>
      <c r="G135" s="588">
        <v>24.757999999999999</v>
      </c>
      <c r="H135" s="588">
        <v>26.486000000000001</v>
      </c>
      <c r="I135" s="588">
        <v>11.724</v>
      </c>
    </row>
    <row r="136" spans="1:9" x14ac:dyDescent="0.2">
      <c r="A136" s="585">
        <v>29311</v>
      </c>
      <c r="B136" s="586">
        <v>1980</v>
      </c>
      <c r="C136" s="587">
        <v>3</v>
      </c>
      <c r="D136" s="588">
        <v>41.124000000000002</v>
      </c>
      <c r="E136" s="588">
        <v>9.9710000000000001</v>
      </c>
      <c r="F136" s="588">
        <v>88.2</v>
      </c>
      <c r="G136" s="588">
        <v>8.5359999999999996</v>
      </c>
      <c r="H136" s="588">
        <v>26.727</v>
      </c>
      <c r="I136" s="588">
        <v>11.519</v>
      </c>
    </row>
    <row r="137" spans="1:9" x14ac:dyDescent="0.2">
      <c r="A137" s="585">
        <v>29341</v>
      </c>
      <c r="B137" s="586">
        <v>1980</v>
      </c>
      <c r="C137" s="587">
        <v>4</v>
      </c>
      <c r="D137" s="588">
        <v>41.456000000000003</v>
      </c>
      <c r="E137" s="588">
        <v>10.145</v>
      </c>
      <c r="F137" s="588">
        <v>88.5</v>
      </c>
      <c r="G137" s="588">
        <v>4.1589999999999998</v>
      </c>
      <c r="H137" s="588">
        <v>26.969000000000001</v>
      </c>
      <c r="I137" s="588">
        <v>11.426</v>
      </c>
    </row>
    <row r="138" spans="1:9" x14ac:dyDescent="0.2">
      <c r="A138" s="585">
        <v>29372</v>
      </c>
      <c r="B138" s="586">
        <v>1980</v>
      </c>
      <c r="C138" s="587">
        <v>5</v>
      </c>
      <c r="D138" s="588">
        <v>41.777000000000001</v>
      </c>
      <c r="E138" s="588">
        <v>9.6999999999999993</v>
      </c>
      <c r="F138" s="588">
        <v>89</v>
      </c>
      <c r="G138" s="588">
        <v>6.9939999999999998</v>
      </c>
      <c r="H138" s="588">
        <v>27.207000000000001</v>
      </c>
      <c r="I138" s="588">
        <v>11.082000000000001</v>
      </c>
    </row>
    <row r="139" spans="1:9" x14ac:dyDescent="0.2">
      <c r="A139" s="585">
        <v>29402</v>
      </c>
      <c r="B139" s="586">
        <v>1980</v>
      </c>
      <c r="C139" s="587">
        <v>6</v>
      </c>
      <c r="D139" s="588">
        <v>42.08</v>
      </c>
      <c r="E139" s="588">
        <v>9.0489999999999995</v>
      </c>
      <c r="F139" s="588">
        <v>89.8</v>
      </c>
      <c r="G139" s="588">
        <v>11.336</v>
      </c>
      <c r="H139" s="588">
        <v>27.439</v>
      </c>
      <c r="I139" s="588">
        <v>10.738</v>
      </c>
    </row>
    <row r="140" spans="1:9" x14ac:dyDescent="0.2">
      <c r="A140" s="585">
        <v>29433</v>
      </c>
      <c r="B140" s="586">
        <v>1980</v>
      </c>
      <c r="C140" s="587">
        <v>7</v>
      </c>
      <c r="D140" s="588">
        <v>42.378</v>
      </c>
      <c r="E140" s="588">
        <v>8.8409999999999993</v>
      </c>
      <c r="F140" s="588">
        <v>90.5</v>
      </c>
      <c r="G140" s="588">
        <v>9.766</v>
      </c>
      <c r="H140" s="588">
        <v>27.667999999999999</v>
      </c>
      <c r="I140" s="588">
        <v>10.505000000000001</v>
      </c>
    </row>
    <row r="141" spans="1:9" x14ac:dyDescent="0.2">
      <c r="A141" s="585">
        <v>29464</v>
      </c>
      <c r="B141" s="586">
        <v>1980</v>
      </c>
      <c r="C141" s="587">
        <v>8</v>
      </c>
      <c r="D141" s="588">
        <v>42.698</v>
      </c>
      <c r="E141" s="588">
        <v>9.4410000000000007</v>
      </c>
      <c r="F141" s="588">
        <v>91.5</v>
      </c>
      <c r="G141" s="588">
        <v>14.096</v>
      </c>
      <c r="H141" s="588">
        <v>27.902000000000001</v>
      </c>
      <c r="I141" s="588">
        <v>10.6</v>
      </c>
    </row>
    <row r="142" spans="1:9" x14ac:dyDescent="0.2">
      <c r="A142" s="585">
        <v>29494</v>
      </c>
      <c r="B142" s="586">
        <v>1980</v>
      </c>
      <c r="C142" s="587">
        <v>9</v>
      </c>
      <c r="D142" s="588">
        <v>43.045000000000002</v>
      </c>
      <c r="E142" s="588">
        <v>10.196</v>
      </c>
      <c r="F142" s="588">
        <v>91.9</v>
      </c>
      <c r="G142" s="588">
        <v>5.3739999999999997</v>
      </c>
      <c r="H142" s="588">
        <v>28.135000000000002</v>
      </c>
      <c r="I142" s="588">
        <v>10.51</v>
      </c>
    </row>
    <row r="143" spans="1:9" x14ac:dyDescent="0.2">
      <c r="A143" s="585">
        <v>29525</v>
      </c>
      <c r="B143" s="586">
        <v>1980</v>
      </c>
      <c r="C143" s="587">
        <v>10</v>
      </c>
      <c r="D143" s="588">
        <v>43.423999999999999</v>
      </c>
      <c r="E143" s="588">
        <v>11.096</v>
      </c>
      <c r="F143" s="588">
        <v>92.8</v>
      </c>
      <c r="G143" s="588">
        <v>12.406000000000001</v>
      </c>
      <c r="H143" s="588">
        <v>28.378</v>
      </c>
      <c r="I143" s="588">
        <v>10.856</v>
      </c>
    </row>
    <row r="144" spans="1:9" x14ac:dyDescent="0.2">
      <c r="A144" s="585">
        <v>29555</v>
      </c>
      <c r="B144" s="586">
        <v>1980</v>
      </c>
      <c r="C144" s="587">
        <v>11</v>
      </c>
      <c r="D144" s="588">
        <v>43.83</v>
      </c>
      <c r="E144" s="588">
        <v>11.814</v>
      </c>
      <c r="F144" s="588">
        <v>93.5</v>
      </c>
      <c r="G144" s="588">
        <v>9.4369999999999994</v>
      </c>
      <c r="H144" s="588">
        <v>28.635000000000002</v>
      </c>
      <c r="I144" s="588">
        <v>11.467000000000001</v>
      </c>
    </row>
    <row r="145" spans="1:9" x14ac:dyDescent="0.2">
      <c r="A145" s="585">
        <v>29586</v>
      </c>
      <c r="B145" s="586">
        <v>1980</v>
      </c>
      <c r="C145" s="587">
        <v>12</v>
      </c>
      <c r="D145" s="588">
        <v>44.252000000000002</v>
      </c>
      <c r="E145" s="588">
        <v>12.186999999999999</v>
      </c>
      <c r="F145" s="588">
        <v>94.4</v>
      </c>
      <c r="G145" s="588">
        <v>12.182</v>
      </c>
      <c r="H145" s="588">
        <v>28.907</v>
      </c>
      <c r="I145" s="588">
        <v>11.989000000000001</v>
      </c>
    </row>
    <row r="146" spans="1:9" x14ac:dyDescent="0.2">
      <c r="A146" s="585">
        <v>29617</v>
      </c>
      <c r="B146" s="586">
        <v>1981</v>
      </c>
      <c r="C146" s="587">
        <v>1</v>
      </c>
      <c r="D146" s="588">
        <v>44.667000000000002</v>
      </c>
      <c r="E146" s="588">
        <v>11.875</v>
      </c>
      <c r="F146" s="588">
        <v>95.6</v>
      </c>
      <c r="G146" s="588">
        <v>16.367000000000001</v>
      </c>
      <c r="H146" s="588">
        <v>29.170999999999999</v>
      </c>
      <c r="I146" s="588">
        <v>11.523</v>
      </c>
    </row>
    <row r="147" spans="1:9" x14ac:dyDescent="0.2">
      <c r="A147" s="585">
        <v>29645</v>
      </c>
      <c r="B147" s="586">
        <v>1981</v>
      </c>
      <c r="C147" s="587">
        <v>2</v>
      </c>
      <c r="D147" s="588">
        <v>45.018999999999998</v>
      </c>
      <c r="E147" s="588">
        <v>9.8539999999999992</v>
      </c>
      <c r="F147" s="588">
        <v>96.1</v>
      </c>
      <c r="G147" s="588">
        <v>6.46</v>
      </c>
      <c r="H147" s="588">
        <v>29.38</v>
      </c>
      <c r="I147" s="588">
        <v>8.9649999999999999</v>
      </c>
    </row>
    <row r="148" spans="1:9" x14ac:dyDescent="0.2">
      <c r="A148" s="585">
        <v>29676</v>
      </c>
      <c r="B148" s="586">
        <v>1981</v>
      </c>
      <c r="C148" s="587">
        <v>3</v>
      </c>
      <c r="D148" s="588">
        <v>45.307000000000002</v>
      </c>
      <c r="E148" s="588">
        <v>7.9710000000000001</v>
      </c>
      <c r="F148" s="588">
        <v>97.1</v>
      </c>
      <c r="G148" s="588">
        <v>13.227</v>
      </c>
      <c r="H148" s="588">
        <v>29.533999999999999</v>
      </c>
      <c r="I148" s="588">
        <v>6.452</v>
      </c>
    </row>
    <row r="149" spans="1:9" x14ac:dyDescent="0.2">
      <c r="A149" s="585">
        <v>29706</v>
      </c>
      <c r="B149" s="586">
        <v>1981</v>
      </c>
      <c r="C149" s="587">
        <v>4</v>
      </c>
      <c r="D149" s="588">
        <v>45.567999999999998</v>
      </c>
      <c r="E149" s="588">
        <v>7.1269999999999998</v>
      </c>
      <c r="F149" s="588">
        <v>98.3</v>
      </c>
      <c r="G149" s="588">
        <v>15.881</v>
      </c>
      <c r="H149" s="588">
        <v>29.672000000000001</v>
      </c>
      <c r="I149" s="588">
        <v>5.7839999999999998</v>
      </c>
    </row>
    <row r="150" spans="1:9" x14ac:dyDescent="0.2">
      <c r="A150" s="585">
        <v>29737</v>
      </c>
      <c r="B150" s="586">
        <v>1981</v>
      </c>
      <c r="C150" s="587">
        <v>5</v>
      </c>
      <c r="D150" s="588">
        <v>45.832000000000001</v>
      </c>
      <c r="E150" s="588">
        <v>7.17</v>
      </c>
      <c r="F150" s="588">
        <v>98.7</v>
      </c>
      <c r="G150" s="588">
        <v>4.9939999999999998</v>
      </c>
      <c r="H150" s="588">
        <v>29.846</v>
      </c>
      <c r="I150" s="588">
        <v>7.2560000000000002</v>
      </c>
    </row>
    <row r="151" spans="1:9" x14ac:dyDescent="0.2">
      <c r="A151" s="585">
        <v>29767</v>
      </c>
      <c r="B151" s="586">
        <v>1981</v>
      </c>
      <c r="C151" s="587">
        <v>6</v>
      </c>
      <c r="D151" s="588">
        <v>46.127000000000002</v>
      </c>
      <c r="E151" s="588">
        <v>8.01</v>
      </c>
      <c r="F151" s="588">
        <v>99</v>
      </c>
      <c r="G151" s="588">
        <v>3.7090000000000001</v>
      </c>
      <c r="H151" s="588">
        <v>30.085999999999999</v>
      </c>
      <c r="I151" s="588">
        <v>10.081</v>
      </c>
    </row>
    <row r="152" spans="1:9" x14ac:dyDescent="0.2">
      <c r="A152" s="585">
        <v>29798</v>
      </c>
      <c r="B152" s="586">
        <v>1981</v>
      </c>
      <c r="C152" s="587">
        <v>7</v>
      </c>
      <c r="D152" s="588">
        <v>46.44</v>
      </c>
      <c r="E152" s="588">
        <v>8.4570000000000007</v>
      </c>
      <c r="F152" s="588">
        <v>99.2</v>
      </c>
      <c r="G152" s="588">
        <v>2.4510000000000001</v>
      </c>
      <c r="H152" s="588">
        <v>30.349</v>
      </c>
      <c r="I152" s="588">
        <v>11</v>
      </c>
    </row>
    <row r="153" spans="1:9" x14ac:dyDescent="0.2">
      <c r="A153" s="585">
        <v>29829</v>
      </c>
      <c r="B153" s="586">
        <v>1981</v>
      </c>
      <c r="C153" s="587">
        <v>8</v>
      </c>
      <c r="D153" s="588">
        <v>46.747999999999998</v>
      </c>
      <c r="E153" s="588">
        <v>8.2490000000000006</v>
      </c>
      <c r="F153" s="588">
        <v>99.7</v>
      </c>
      <c r="G153" s="588">
        <v>6.2190000000000003</v>
      </c>
      <c r="H153" s="588">
        <v>30.568999999999999</v>
      </c>
      <c r="I153" s="588">
        <v>9.0719999999999992</v>
      </c>
    </row>
    <row r="154" spans="1:9" x14ac:dyDescent="0.2">
      <c r="A154" s="585">
        <v>29859</v>
      </c>
      <c r="B154" s="586">
        <v>1981</v>
      </c>
      <c r="C154" s="587">
        <v>9</v>
      </c>
      <c r="D154" s="588">
        <v>47.021000000000001</v>
      </c>
      <c r="E154" s="588">
        <v>7.2329999999999997</v>
      </c>
      <c r="F154" s="588">
        <v>99.7</v>
      </c>
      <c r="G154" s="588">
        <v>0</v>
      </c>
      <c r="H154" s="588">
        <v>30.704000000000001</v>
      </c>
      <c r="I154" s="588">
        <v>5.4320000000000004</v>
      </c>
    </row>
    <row r="155" spans="1:9" x14ac:dyDescent="0.2">
      <c r="A155" s="585">
        <v>29890</v>
      </c>
      <c r="B155" s="586">
        <v>1981</v>
      </c>
      <c r="C155" s="587">
        <v>10</v>
      </c>
      <c r="D155" s="588">
        <v>47.268999999999998</v>
      </c>
      <c r="E155" s="588">
        <v>6.52</v>
      </c>
      <c r="F155" s="588">
        <v>99.8</v>
      </c>
      <c r="G155" s="588">
        <v>1.21</v>
      </c>
      <c r="H155" s="588">
        <v>30.818999999999999</v>
      </c>
      <c r="I155" s="588">
        <v>4.5759999999999996</v>
      </c>
    </row>
    <row r="156" spans="1:9" x14ac:dyDescent="0.2">
      <c r="A156" s="585">
        <v>29920</v>
      </c>
      <c r="B156" s="586">
        <v>1981</v>
      </c>
      <c r="C156" s="587">
        <v>11</v>
      </c>
      <c r="D156" s="588">
        <v>47.506</v>
      </c>
      <c r="E156" s="588">
        <v>6.1829999999999998</v>
      </c>
      <c r="F156" s="588">
        <v>99.9</v>
      </c>
      <c r="G156" s="588">
        <v>1.2090000000000001</v>
      </c>
      <c r="H156" s="588">
        <v>31.004000000000001</v>
      </c>
      <c r="I156" s="588">
        <v>7.4610000000000003</v>
      </c>
    </row>
    <row r="157" spans="1:9" x14ac:dyDescent="0.2">
      <c r="A157" s="585">
        <v>29951</v>
      </c>
      <c r="B157" s="586">
        <v>1981</v>
      </c>
      <c r="C157" s="587">
        <v>12</v>
      </c>
      <c r="D157" s="588">
        <v>47.741</v>
      </c>
      <c r="E157" s="588">
        <v>6.1020000000000003</v>
      </c>
      <c r="F157" s="588">
        <v>100</v>
      </c>
      <c r="G157" s="588">
        <v>1.208</v>
      </c>
      <c r="H157" s="588">
        <v>31.31</v>
      </c>
      <c r="I157" s="588">
        <v>12.51</v>
      </c>
    </row>
    <row r="158" spans="1:9" x14ac:dyDescent="0.2">
      <c r="A158" s="585">
        <v>29982</v>
      </c>
      <c r="B158" s="586">
        <v>1982</v>
      </c>
      <c r="C158" s="587">
        <v>1</v>
      </c>
      <c r="D158" s="588">
        <v>47.975999999999999</v>
      </c>
      <c r="E158" s="588">
        <v>6.0659999999999998</v>
      </c>
      <c r="F158" s="588">
        <v>100.4</v>
      </c>
      <c r="G158" s="588">
        <v>4.907</v>
      </c>
      <c r="H158" s="588">
        <v>31.661999999999999</v>
      </c>
      <c r="I158" s="588">
        <v>14.326000000000001</v>
      </c>
    </row>
    <row r="159" spans="1:9" x14ac:dyDescent="0.2">
      <c r="A159" s="585">
        <v>30010</v>
      </c>
      <c r="B159" s="586">
        <v>1982</v>
      </c>
      <c r="C159" s="587">
        <v>2</v>
      </c>
      <c r="D159" s="588">
        <v>48.19</v>
      </c>
      <c r="E159" s="588">
        <v>5.4939999999999998</v>
      </c>
      <c r="F159" s="588">
        <v>100.3</v>
      </c>
      <c r="G159" s="588">
        <v>-1.1890000000000001</v>
      </c>
      <c r="H159" s="588">
        <v>31.919</v>
      </c>
      <c r="I159" s="588">
        <v>10.215</v>
      </c>
    </row>
    <row r="160" spans="1:9" x14ac:dyDescent="0.2">
      <c r="A160" s="585">
        <v>30041</v>
      </c>
      <c r="B160" s="586">
        <v>1982</v>
      </c>
      <c r="C160" s="587">
        <v>3</v>
      </c>
      <c r="D160" s="588">
        <v>48.393000000000001</v>
      </c>
      <c r="E160" s="588">
        <v>5.1769999999999996</v>
      </c>
      <c r="F160" s="588">
        <v>99.9</v>
      </c>
      <c r="G160" s="588">
        <v>-4.6820000000000004</v>
      </c>
      <c r="H160" s="588">
        <v>32.027999999999999</v>
      </c>
      <c r="I160" s="588">
        <v>4.1619999999999999</v>
      </c>
    </row>
    <row r="161" spans="1:9" x14ac:dyDescent="0.2">
      <c r="A161" s="585">
        <v>30071</v>
      </c>
      <c r="B161" s="586">
        <v>1982</v>
      </c>
      <c r="C161" s="587">
        <v>4</v>
      </c>
      <c r="D161" s="588">
        <v>48.600999999999999</v>
      </c>
      <c r="E161" s="588">
        <v>5.28</v>
      </c>
      <c r="F161" s="588">
        <v>99.7</v>
      </c>
      <c r="G161" s="588">
        <v>-2.3759999999999999</v>
      </c>
      <c r="H161" s="588">
        <v>32.048999999999999</v>
      </c>
      <c r="I161" s="588">
        <v>0.80800000000000005</v>
      </c>
    </row>
    <row r="162" spans="1:9" x14ac:dyDescent="0.2">
      <c r="A162" s="585">
        <v>30102</v>
      </c>
      <c r="B162" s="586">
        <v>1982</v>
      </c>
      <c r="C162" s="587">
        <v>5</v>
      </c>
      <c r="D162" s="588">
        <v>48.82</v>
      </c>
      <c r="E162" s="588">
        <v>5.55</v>
      </c>
      <c r="F162" s="588">
        <v>99.7</v>
      </c>
      <c r="G162" s="588">
        <v>0</v>
      </c>
      <c r="H162" s="588">
        <v>32.085999999999999</v>
      </c>
      <c r="I162" s="588">
        <v>1.365</v>
      </c>
    </row>
    <row r="163" spans="1:9" x14ac:dyDescent="0.2">
      <c r="A163" s="585">
        <v>30132</v>
      </c>
      <c r="B163" s="586">
        <v>1982</v>
      </c>
      <c r="C163" s="587">
        <v>6</v>
      </c>
      <c r="D163" s="588">
        <v>49.057000000000002</v>
      </c>
      <c r="E163" s="588">
        <v>5.9809999999999999</v>
      </c>
      <c r="F163" s="588">
        <v>99.8</v>
      </c>
      <c r="G163" s="588">
        <v>1.21</v>
      </c>
      <c r="H163" s="588">
        <v>32.213999999999999</v>
      </c>
      <c r="I163" s="588">
        <v>4.9000000000000004</v>
      </c>
    </row>
    <row r="164" spans="1:9" x14ac:dyDescent="0.2">
      <c r="A164" s="585">
        <v>30163</v>
      </c>
      <c r="B164" s="586">
        <v>1982</v>
      </c>
      <c r="C164" s="587">
        <v>7</v>
      </c>
      <c r="D164" s="588">
        <v>49.295999999999999</v>
      </c>
      <c r="E164" s="588">
        <v>6.0140000000000002</v>
      </c>
      <c r="F164" s="588">
        <v>100</v>
      </c>
      <c r="G164" s="588">
        <v>2.431</v>
      </c>
      <c r="H164" s="588">
        <v>32.412999999999997</v>
      </c>
      <c r="I164" s="588">
        <v>7.69</v>
      </c>
    </row>
    <row r="165" spans="1:9" x14ac:dyDescent="0.2">
      <c r="A165" s="585">
        <v>30194</v>
      </c>
      <c r="B165" s="586">
        <v>1982</v>
      </c>
      <c r="C165" s="587">
        <v>8</v>
      </c>
      <c r="D165" s="588">
        <v>49.518999999999998</v>
      </c>
      <c r="E165" s="588">
        <v>5.556</v>
      </c>
      <c r="F165" s="588">
        <v>99.9</v>
      </c>
      <c r="G165" s="588">
        <v>-1.1930000000000001</v>
      </c>
      <c r="H165" s="588">
        <v>32.633000000000003</v>
      </c>
      <c r="I165" s="588">
        <v>8.4420000000000002</v>
      </c>
    </row>
    <row r="166" spans="1:9" x14ac:dyDescent="0.2">
      <c r="A166" s="585">
        <v>30224</v>
      </c>
      <c r="B166" s="586">
        <v>1982</v>
      </c>
      <c r="C166" s="587">
        <v>9</v>
      </c>
      <c r="D166" s="588">
        <v>49.703000000000003</v>
      </c>
      <c r="E166" s="588">
        <v>4.5490000000000004</v>
      </c>
      <c r="F166" s="588">
        <v>100</v>
      </c>
      <c r="G166" s="588">
        <v>1.208</v>
      </c>
      <c r="H166" s="588">
        <v>32.823</v>
      </c>
      <c r="I166" s="588">
        <v>7.2210000000000001</v>
      </c>
    </row>
    <row r="167" spans="1:9" x14ac:dyDescent="0.2">
      <c r="A167" s="585">
        <v>30255</v>
      </c>
      <c r="B167" s="586">
        <v>1982</v>
      </c>
      <c r="C167" s="587">
        <v>10</v>
      </c>
      <c r="D167" s="588">
        <v>49.86</v>
      </c>
      <c r="E167" s="588">
        <v>3.855</v>
      </c>
      <c r="F167" s="588">
        <v>99.9</v>
      </c>
      <c r="G167" s="588">
        <v>-1.1930000000000001</v>
      </c>
      <c r="H167" s="588">
        <v>32.981000000000002</v>
      </c>
      <c r="I167" s="588">
        <v>5.9130000000000003</v>
      </c>
    </row>
    <row r="168" spans="1:9" x14ac:dyDescent="0.2">
      <c r="A168" s="585">
        <v>30285</v>
      </c>
      <c r="B168" s="586">
        <v>1982</v>
      </c>
      <c r="C168" s="587">
        <v>11</v>
      </c>
      <c r="D168" s="588">
        <v>50.005000000000003</v>
      </c>
      <c r="E168" s="588">
        <v>3.5579999999999998</v>
      </c>
      <c r="F168" s="588">
        <v>100.1</v>
      </c>
      <c r="G168" s="588">
        <v>2.4289999999999998</v>
      </c>
      <c r="H168" s="588">
        <v>33.110999999999997</v>
      </c>
      <c r="I168" s="588">
        <v>4.8410000000000002</v>
      </c>
    </row>
    <row r="169" spans="1:9" x14ac:dyDescent="0.2">
      <c r="A169" s="585">
        <v>30316</v>
      </c>
      <c r="B169" s="586">
        <v>1982</v>
      </c>
      <c r="C169" s="587">
        <v>12</v>
      </c>
      <c r="D169" s="588">
        <v>50.15</v>
      </c>
      <c r="E169" s="588">
        <v>3.5209999999999999</v>
      </c>
      <c r="F169" s="588">
        <v>100.1</v>
      </c>
      <c r="G169" s="588">
        <v>0</v>
      </c>
      <c r="H169" s="588">
        <v>33.220999999999997</v>
      </c>
      <c r="I169" s="588">
        <v>4.0519999999999996</v>
      </c>
    </row>
    <row r="170" spans="1:9" x14ac:dyDescent="0.2">
      <c r="A170" s="585">
        <v>30347</v>
      </c>
      <c r="B170" s="586">
        <v>1983</v>
      </c>
      <c r="C170" s="587">
        <v>1</v>
      </c>
      <c r="D170" s="588">
        <v>50.290999999999997</v>
      </c>
      <c r="E170" s="588">
        <v>3.42</v>
      </c>
      <c r="F170" s="588">
        <v>99.8</v>
      </c>
      <c r="G170" s="588">
        <v>-3.5379999999999998</v>
      </c>
      <c r="H170" s="588">
        <v>33.325000000000003</v>
      </c>
      <c r="I170" s="588">
        <v>3.839</v>
      </c>
    </row>
    <row r="171" spans="1:9" x14ac:dyDescent="0.2">
      <c r="A171" s="585">
        <v>30375</v>
      </c>
      <c r="B171" s="586">
        <v>1983</v>
      </c>
      <c r="C171" s="587">
        <v>2</v>
      </c>
      <c r="D171" s="588">
        <v>50.41</v>
      </c>
      <c r="E171" s="588">
        <v>2.883</v>
      </c>
      <c r="F171" s="588">
        <v>100</v>
      </c>
      <c r="G171" s="588">
        <v>2.431</v>
      </c>
      <c r="H171" s="588">
        <v>33.432000000000002</v>
      </c>
      <c r="I171" s="588">
        <v>3.9209999999999998</v>
      </c>
    </row>
    <row r="172" spans="1:9" x14ac:dyDescent="0.2">
      <c r="A172" s="585">
        <v>30406</v>
      </c>
      <c r="B172" s="586">
        <v>1983</v>
      </c>
      <c r="C172" s="587">
        <v>3</v>
      </c>
      <c r="D172" s="588">
        <v>50.512</v>
      </c>
      <c r="E172" s="588">
        <v>2.4689999999999999</v>
      </c>
      <c r="F172" s="588">
        <v>99.7</v>
      </c>
      <c r="G172" s="588">
        <v>-3.5409999999999999</v>
      </c>
      <c r="H172" s="588">
        <v>33.552999999999997</v>
      </c>
      <c r="I172" s="588">
        <v>4.4390000000000001</v>
      </c>
    </row>
    <row r="173" spans="1:9" x14ac:dyDescent="0.2">
      <c r="A173" s="585">
        <v>30436</v>
      </c>
      <c r="B173" s="586">
        <v>1983</v>
      </c>
      <c r="C173" s="587">
        <v>4</v>
      </c>
      <c r="D173" s="588">
        <v>50.622</v>
      </c>
      <c r="E173" s="588">
        <v>2.629</v>
      </c>
      <c r="F173" s="588">
        <v>99.5</v>
      </c>
      <c r="G173" s="588">
        <v>-2.3809999999999998</v>
      </c>
      <c r="H173" s="588">
        <v>33.676000000000002</v>
      </c>
      <c r="I173" s="588">
        <v>4.4800000000000004</v>
      </c>
    </row>
    <row r="174" spans="1:9" x14ac:dyDescent="0.2">
      <c r="A174" s="585">
        <v>30467</v>
      </c>
      <c r="B174" s="586">
        <v>1983</v>
      </c>
      <c r="C174" s="587">
        <v>5</v>
      </c>
      <c r="D174" s="588">
        <v>50.762999999999998</v>
      </c>
      <c r="E174" s="588">
        <v>3.3980000000000001</v>
      </c>
      <c r="F174" s="588">
        <v>99.8</v>
      </c>
      <c r="G174" s="588">
        <v>3.6789999999999998</v>
      </c>
      <c r="H174" s="588">
        <v>33.771000000000001</v>
      </c>
      <c r="I174" s="588">
        <v>3.42</v>
      </c>
    </row>
    <row r="175" spans="1:9" x14ac:dyDescent="0.2">
      <c r="A175" s="585">
        <v>30497</v>
      </c>
      <c r="B175" s="586">
        <v>1983</v>
      </c>
      <c r="C175" s="587">
        <v>6</v>
      </c>
      <c r="D175" s="588">
        <v>50.95</v>
      </c>
      <c r="E175" s="588">
        <v>4.5170000000000003</v>
      </c>
      <c r="F175" s="588">
        <v>100.2</v>
      </c>
      <c r="G175" s="588">
        <v>4.9169999999999998</v>
      </c>
      <c r="H175" s="588">
        <v>33.823999999999998</v>
      </c>
      <c r="I175" s="588">
        <v>1.911</v>
      </c>
    </row>
    <row r="176" spans="1:9" x14ac:dyDescent="0.2">
      <c r="A176" s="585">
        <v>30528</v>
      </c>
      <c r="B176" s="586">
        <v>1983</v>
      </c>
      <c r="C176" s="587">
        <v>7</v>
      </c>
      <c r="D176" s="588">
        <v>51.155000000000001</v>
      </c>
      <c r="E176" s="588">
        <v>4.9370000000000003</v>
      </c>
      <c r="F176" s="588">
        <v>100.5</v>
      </c>
      <c r="G176" s="588">
        <v>3.653</v>
      </c>
      <c r="H176" s="588">
        <v>33.860999999999997</v>
      </c>
      <c r="I176" s="588">
        <v>1.3260000000000001</v>
      </c>
    </row>
    <row r="177" spans="1:9" x14ac:dyDescent="0.2">
      <c r="A177" s="585">
        <v>30559</v>
      </c>
      <c r="B177" s="586">
        <v>1983</v>
      </c>
      <c r="C177" s="587">
        <v>8</v>
      </c>
      <c r="D177" s="588">
        <v>51.338000000000001</v>
      </c>
      <c r="E177" s="588">
        <v>4.3680000000000003</v>
      </c>
      <c r="F177" s="588">
        <v>100.9</v>
      </c>
      <c r="G177" s="588">
        <v>4.8819999999999997</v>
      </c>
      <c r="H177" s="588">
        <v>33.920999999999999</v>
      </c>
      <c r="I177" s="588">
        <v>2.1589999999999998</v>
      </c>
    </row>
    <row r="178" spans="1:9" x14ac:dyDescent="0.2">
      <c r="A178" s="585">
        <v>30589</v>
      </c>
      <c r="B178" s="586">
        <v>1983</v>
      </c>
      <c r="C178" s="587">
        <v>9</v>
      </c>
      <c r="D178" s="588">
        <v>51.466000000000001</v>
      </c>
      <c r="E178" s="588">
        <v>3.0459999999999998</v>
      </c>
      <c r="F178" s="588">
        <v>101.6</v>
      </c>
      <c r="G178" s="588">
        <v>8.65</v>
      </c>
      <c r="H178" s="588">
        <v>34.029000000000003</v>
      </c>
      <c r="I178" s="588">
        <v>3.8559999999999999</v>
      </c>
    </row>
    <row r="179" spans="1:9" x14ac:dyDescent="0.2">
      <c r="A179" s="585">
        <v>30620</v>
      </c>
      <c r="B179" s="586">
        <v>1983</v>
      </c>
      <c r="C179" s="587">
        <v>10</v>
      </c>
      <c r="D179" s="588">
        <v>51.569000000000003</v>
      </c>
      <c r="E179" s="588">
        <v>2.4239999999999999</v>
      </c>
      <c r="F179" s="588">
        <v>101.7</v>
      </c>
      <c r="G179" s="588">
        <v>1.1879999999999999</v>
      </c>
      <c r="H179" s="588">
        <v>34.171999999999997</v>
      </c>
      <c r="I179" s="588">
        <v>5.1630000000000003</v>
      </c>
    </row>
    <row r="180" spans="1:9" x14ac:dyDescent="0.2">
      <c r="A180" s="585">
        <v>30650</v>
      </c>
      <c r="B180" s="586">
        <v>1983</v>
      </c>
      <c r="C180" s="587">
        <v>11</v>
      </c>
      <c r="D180" s="588">
        <v>51.686999999999998</v>
      </c>
      <c r="E180" s="588">
        <v>2.7930000000000001</v>
      </c>
      <c r="F180" s="588">
        <v>101.8</v>
      </c>
      <c r="G180" s="588">
        <v>1.1859999999999999</v>
      </c>
      <c r="H180" s="588">
        <v>34.326999999999998</v>
      </c>
      <c r="I180" s="588">
        <v>5.5819999999999999</v>
      </c>
    </row>
    <row r="181" spans="1:9" x14ac:dyDescent="0.2">
      <c r="A181" s="585">
        <v>30681</v>
      </c>
      <c r="B181" s="586">
        <v>1983</v>
      </c>
      <c r="C181" s="587">
        <v>12</v>
      </c>
      <c r="D181" s="588">
        <v>51.848999999999997</v>
      </c>
      <c r="E181" s="588">
        <v>3.8170000000000002</v>
      </c>
      <c r="F181" s="588">
        <v>101.9</v>
      </c>
      <c r="G181" s="588">
        <v>1.1850000000000001</v>
      </c>
      <c r="H181" s="588">
        <v>34.473999999999997</v>
      </c>
      <c r="I181" s="588">
        <v>5.2720000000000002</v>
      </c>
    </row>
    <row r="182" spans="1:9" x14ac:dyDescent="0.2">
      <c r="A182" s="585">
        <v>30712</v>
      </c>
      <c r="B182" s="586">
        <v>1984</v>
      </c>
      <c r="C182" s="587">
        <v>1</v>
      </c>
      <c r="D182" s="588">
        <v>52.04</v>
      </c>
      <c r="E182" s="588">
        <v>4.5090000000000003</v>
      </c>
      <c r="F182" s="588">
        <v>102.1</v>
      </c>
      <c r="G182" s="588">
        <v>2.3809999999999998</v>
      </c>
      <c r="H182" s="588">
        <v>34.607999999999997</v>
      </c>
      <c r="I182" s="588">
        <v>4.774</v>
      </c>
    </row>
    <row r="183" spans="1:9" x14ac:dyDescent="0.2">
      <c r="A183" s="585">
        <v>30741</v>
      </c>
      <c r="B183" s="586">
        <v>1984</v>
      </c>
      <c r="C183" s="587">
        <v>2</v>
      </c>
      <c r="D183" s="588">
        <v>52.22</v>
      </c>
      <c r="E183" s="588">
        <v>4.2389999999999999</v>
      </c>
      <c r="F183" s="588">
        <v>102.5</v>
      </c>
      <c r="G183" s="588">
        <v>4.8040000000000003</v>
      </c>
      <c r="H183" s="588">
        <v>34.72</v>
      </c>
      <c r="I183" s="588">
        <v>3.952</v>
      </c>
    </row>
    <row r="184" spans="1:9" x14ac:dyDescent="0.2">
      <c r="A184" s="585">
        <v>30772</v>
      </c>
      <c r="B184" s="586">
        <v>1984</v>
      </c>
      <c r="C184" s="587">
        <v>3</v>
      </c>
      <c r="D184" s="588">
        <v>52.375999999999998</v>
      </c>
      <c r="E184" s="588">
        <v>3.64</v>
      </c>
      <c r="F184" s="588">
        <v>103</v>
      </c>
      <c r="G184" s="588">
        <v>6.0129999999999999</v>
      </c>
      <c r="H184" s="588">
        <v>34.817</v>
      </c>
      <c r="I184" s="588">
        <v>3.407</v>
      </c>
    </row>
    <row r="185" spans="1:9" x14ac:dyDescent="0.2">
      <c r="A185" s="585">
        <v>30802</v>
      </c>
      <c r="B185" s="586">
        <v>1984</v>
      </c>
      <c r="C185" s="587">
        <v>4</v>
      </c>
      <c r="D185" s="588">
        <v>52.521000000000001</v>
      </c>
      <c r="E185" s="588">
        <v>3.3740000000000001</v>
      </c>
      <c r="F185" s="588">
        <v>103.2</v>
      </c>
      <c r="G185" s="588">
        <v>2.355</v>
      </c>
      <c r="H185" s="588">
        <v>34.923000000000002</v>
      </c>
      <c r="I185" s="588">
        <v>3.7029999999999998</v>
      </c>
    </row>
    <row r="186" spans="1:9" x14ac:dyDescent="0.2">
      <c r="A186" s="585">
        <v>30833</v>
      </c>
      <c r="B186" s="586">
        <v>1984</v>
      </c>
      <c r="C186" s="587">
        <v>5</v>
      </c>
      <c r="D186" s="588">
        <v>52.673999999999999</v>
      </c>
      <c r="E186" s="588">
        <v>3.5569999999999999</v>
      </c>
      <c r="F186" s="588">
        <v>103.4</v>
      </c>
      <c r="G186" s="588">
        <v>2.351</v>
      </c>
      <c r="H186" s="588">
        <v>35.064</v>
      </c>
      <c r="I186" s="588">
        <v>4.9669999999999996</v>
      </c>
    </row>
    <row r="187" spans="1:9" x14ac:dyDescent="0.2">
      <c r="A187" s="585">
        <v>30863</v>
      </c>
      <c r="B187" s="586">
        <v>1984</v>
      </c>
      <c r="C187" s="587">
        <v>6</v>
      </c>
      <c r="D187" s="588">
        <v>52.847999999999999</v>
      </c>
      <c r="E187" s="588">
        <v>4.0190000000000001</v>
      </c>
      <c r="F187" s="588">
        <v>103.6</v>
      </c>
      <c r="G187" s="588">
        <v>2.3460000000000001</v>
      </c>
      <c r="H187" s="588">
        <v>35.253999999999998</v>
      </c>
      <c r="I187" s="588">
        <v>6.6760000000000002</v>
      </c>
    </row>
    <row r="188" spans="1:9" x14ac:dyDescent="0.2">
      <c r="A188" s="585">
        <v>30894</v>
      </c>
      <c r="B188" s="586">
        <v>1984</v>
      </c>
      <c r="C188" s="587">
        <v>7</v>
      </c>
      <c r="D188" s="588">
        <v>53.021999999999998</v>
      </c>
      <c r="E188" s="588">
        <v>4.0439999999999996</v>
      </c>
      <c r="F188" s="588">
        <v>103.4</v>
      </c>
      <c r="G188" s="588">
        <v>-2.2919999999999998</v>
      </c>
      <c r="H188" s="588">
        <v>35.454999999999998</v>
      </c>
      <c r="I188" s="588">
        <v>7.0910000000000002</v>
      </c>
    </row>
    <row r="189" spans="1:9" x14ac:dyDescent="0.2">
      <c r="A189" s="585">
        <v>30925</v>
      </c>
      <c r="B189" s="586">
        <v>1984</v>
      </c>
      <c r="C189" s="587">
        <v>8</v>
      </c>
      <c r="D189" s="588">
        <v>53.173000000000002</v>
      </c>
      <c r="E189" s="588">
        <v>3.4529999999999998</v>
      </c>
      <c r="F189" s="588">
        <v>103.2</v>
      </c>
      <c r="G189" s="588">
        <v>-2.2970000000000002</v>
      </c>
      <c r="H189" s="588">
        <v>35.619999999999997</v>
      </c>
      <c r="I189" s="588">
        <v>5.7240000000000002</v>
      </c>
    </row>
    <row r="190" spans="1:9" x14ac:dyDescent="0.2">
      <c r="A190" s="585">
        <v>30955</v>
      </c>
      <c r="B190" s="586">
        <v>1984</v>
      </c>
      <c r="C190" s="587">
        <v>9</v>
      </c>
      <c r="D190" s="588">
        <v>53.28</v>
      </c>
      <c r="E190" s="588">
        <v>2.4430000000000001</v>
      </c>
      <c r="F190" s="588">
        <v>103.1</v>
      </c>
      <c r="G190" s="588">
        <v>-1.157</v>
      </c>
      <c r="H190" s="588">
        <v>35.713000000000001</v>
      </c>
      <c r="I190" s="588">
        <v>3.1779999999999999</v>
      </c>
    </row>
    <row r="191" spans="1:9" x14ac:dyDescent="0.2">
      <c r="A191" s="585">
        <v>30986</v>
      </c>
      <c r="B191" s="586">
        <v>1984</v>
      </c>
      <c r="C191" s="587">
        <v>10</v>
      </c>
      <c r="D191" s="588">
        <v>53.377000000000002</v>
      </c>
      <c r="E191" s="588">
        <v>2.2069999999999999</v>
      </c>
      <c r="F191" s="588">
        <v>103.2</v>
      </c>
      <c r="G191" s="588">
        <v>1.17</v>
      </c>
      <c r="H191" s="588">
        <v>35.774000000000001</v>
      </c>
      <c r="I191" s="588">
        <v>2.06</v>
      </c>
    </row>
    <row r="192" spans="1:9" x14ac:dyDescent="0.2">
      <c r="A192" s="585">
        <v>31016</v>
      </c>
      <c r="B192" s="586">
        <v>1984</v>
      </c>
      <c r="C192" s="587">
        <v>11</v>
      </c>
      <c r="D192" s="588">
        <v>53.508000000000003</v>
      </c>
      <c r="E192" s="588">
        <v>2.9889999999999999</v>
      </c>
      <c r="F192" s="588">
        <v>103.3</v>
      </c>
      <c r="G192" s="588">
        <v>1.169</v>
      </c>
      <c r="H192" s="588">
        <v>35.86</v>
      </c>
      <c r="I192" s="588">
        <v>2.9260000000000002</v>
      </c>
    </row>
    <row r="193" spans="1:9" x14ac:dyDescent="0.2">
      <c r="A193" s="585">
        <v>31047</v>
      </c>
      <c r="B193" s="586">
        <v>1984</v>
      </c>
      <c r="C193" s="587">
        <v>12</v>
      </c>
      <c r="D193" s="588">
        <v>53.698999999999998</v>
      </c>
      <c r="E193" s="588">
        <v>4.359</v>
      </c>
      <c r="F193" s="588">
        <v>103.2</v>
      </c>
      <c r="G193" s="588">
        <v>-1.1559999999999999</v>
      </c>
      <c r="H193" s="588">
        <v>36.008000000000003</v>
      </c>
      <c r="I193" s="588">
        <v>5.0780000000000003</v>
      </c>
    </row>
    <row r="194" spans="1:9" x14ac:dyDescent="0.2">
      <c r="A194" s="585">
        <v>31078</v>
      </c>
      <c r="B194" s="586">
        <v>1985</v>
      </c>
      <c r="C194" s="587">
        <v>1</v>
      </c>
      <c r="D194" s="588">
        <v>53.917000000000002</v>
      </c>
      <c r="E194" s="588">
        <v>4.99</v>
      </c>
      <c r="F194" s="588">
        <v>103.1</v>
      </c>
      <c r="G194" s="588">
        <v>-1.157</v>
      </c>
      <c r="H194" s="588">
        <v>36.192999999999998</v>
      </c>
      <c r="I194" s="588">
        <v>6.3440000000000003</v>
      </c>
    </row>
    <row r="195" spans="1:9" x14ac:dyDescent="0.2">
      <c r="A195" s="585">
        <v>31106</v>
      </c>
      <c r="B195" s="586">
        <v>1985</v>
      </c>
      <c r="C195" s="587">
        <v>2</v>
      </c>
      <c r="D195" s="588">
        <v>54.097000000000001</v>
      </c>
      <c r="E195" s="588">
        <v>4.0819999999999999</v>
      </c>
      <c r="F195" s="588">
        <v>102.8</v>
      </c>
      <c r="G195" s="588">
        <v>-3.4359999999999999</v>
      </c>
      <c r="H195" s="588">
        <v>36.354999999999997</v>
      </c>
      <c r="I195" s="588">
        <v>5.5039999999999996</v>
      </c>
    </row>
    <row r="196" spans="1:9" x14ac:dyDescent="0.2">
      <c r="A196" s="585">
        <v>31137</v>
      </c>
      <c r="B196" s="586">
        <v>1985</v>
      </c>
      <c r="C196" s="587">
        <v>3</v>
      </c>
      <c r="D196" s="588">
        <v>54.216000000000001</v>
      </c>
      <c r="E196" s="588">
        <v>2.6760000000000002</v>
      </c>
      <c r="F196" s="588">
        <v>102.7</v>
      </c>
      <c r="G196" s="588">
        <v>-1.161</v>
      </c>
      <c r="H196" s="588">
        <v>36.472999999999999</v>
      </c>
      <c r="I196" s="588">
        <v>3.9430000000000001</v>
      </c>
    </row>
    <row r="197" spans="1:9" x14ac:dyDescent="0.2">
      <c r="A197" s="585">
        <v>31167</v>
      </c>
      <c r="B197" s="586">
        <v>1985</v>
      </c>
      <c r="C197" s="587">
        <v>4</v>
      </c>
      <c r="D197" s="588">
        <v>54.3</v>
      </c>
      <c r="E197" s="588">
        <v>1.8720000000000001</v>
      </c>
      <c r="F197" s="588">
        <v>102.9</v>
      </c>
      <c r="G197" s="588">
        <v>2.3620000000000001</v>
      </c>
      <c r="H197" s="588">
        <v>36.567999999999998</v>
      </c>
      <c r="I197" s="588">
        <v>3.1850000000000001</v>
      </c>
    </row>
    <row r="198" spans="1:9" x14ac:dyDescent="0.2">
      <c r="A198" s="585">
        <v>31198</v>
      </c>
      <c r="B198" s="586">
        <v>1985</v>
      </c>
      <c r="C198" s="587">
        <v>5</v>
      </c>
      <c r="D198" s="588">
        <v>54.386000000000003</v>
      </c>
      <c r="E198" s="588">
        <v>1.911</v>
      </c>
      <c r="F198" s="588">
        <v>103.2</v>
      </c>
      <c r="G198" s="588">
        <v>3.5550000000000002</v>
      </c>
      <c r="H198" s="588">
        <v>36.673999999999999</v>
      </c>
      <c r="I198" s="588">
        <v>3.5329999999999999</v>
      </c>
    </row>
    <row r="199" spans="1:9" x14ac:dyDescent="0.2">
      <c r="A199" s="585">
        <v>31228</v>
      </c>
      <c r="B199" s="586">
        <v>1985</v>
      </c>
      <c r="C199" s="587">
        <v>6</v>
      </c>
      <c r="D199" s="588">
        <v>54.503</v>
      </c>
      <c r="E199" s="588">
        <v>2.609</v>
      </c>
      <c r="F199" s="588">
        <v>102.6</v>
      </c>
      <c r="G199" s="588">
        <v>-6.758</v>
      </c>
      <c r="H199" s="588">
        <v>36.819000000000003</v>
      </c>
      <c r="I199" s="588">
        <v>4.8520000000000003</v>
      </c>
    </row>
    <row r="200" spans="1:9" x14ac:dyDescent="0.2">
      <c r="A200" s="585">
        <v>31259</v>
      </c>
      <c r="B200" s="586">
        <v>1985</v>
      </c>
      <c r="C200" s="587">
        <v>7</v>
      </c>
      <c r="D200" s="588">
        <v>54.637999999999998</v>
      </c>
      <c r="E200" s="588">
        <v>3.024</v>
      </c>
      <c r="F200" s="588">
        <v>102.3</v>
      </c>
      <c r="G200" s="588">
        <v>-3.4529999999999998</v>
      </c>
      <c r="H200" s="588">
        <v>37.005000000000003</v>
      </c>
      <c r="I200" s="588">
        <v>6.2290000000000001</v>
      </c>
    </row>
    <row r="201" spans="1:9" x14ac:dyDescent="0.2">
      <c r="A201" s="585">
        <v>31290</v>
      </c>
      <c r="B201" s="586">
        <v>1985</v>
      </c>
      <c r="C201" s="587">
        <v>8</v>
      </c>
      <c r="D201" s="588">
        <v>54.768000000000001</v>
      </c>
      <c r="E201" s="588">
        <v>2.8809999999999998</v>
      </c>
      <c r="F201" s="588">
        <v>102.3</v>
      </c>
      <c r="G201" s="588">
        <v>0</v>
      </c>
      <c r="H201" s="588">
        <v>37.226999999999997</v>
      </c>
      <c r="I201" s="588">
        <v>7.45</v>
      </c>
    </row>
    <row r="202" spans="1:9" x14ac:dyDescent="0.2">
      <c r="A202" s="585">
        <v>31320</v>
      </c>
      <c r="B202" s="586">
        <v>1985</v>
      </c>
      <c r="C202" s="587">
        <v>9</v>
      </c>
      <c r="D202" s="588">
        <v>54.869</v>
      </c>
      <c r="E202" s="588">
        <v>2.246</v>
      </c>
      <c r="F202" s="588">
        <v>102.2</v>
      </c>
      <c r="G202" s="588">
        <v>-1.167</v>
      </c>
      <c r="H202" s="588">
        <v>37.468000000000004</v>
      </c>
      <c r="I202" s="588">
        <v>8.0519999999999996</v>
      </c>
    </row>
    <row r="203" spans="1:9" x14ac:dyDescent="0.2">
      <c r="A203" s="585">
        <v>31351</v>
      </c>
      <c r="B203" s="586">
        <v>1985</v>
      </c>
      <c r="C203" s="587">
        <v>10</v>
      </c>
      <c r="D203" s="588">
        <v>54.953000000000003</v>
      </c>
      <c r="E203" s="588">
        <v>1.863</v>
      </c>
      <c r="F203" s="588">
        <v>102.3</v>
      </c>
      <c r="G203" s="588">
        <v>1.181</v>
      </c>
      <c r="H203" s="588">
        <v>37.713999999999999</v>
      </c>
      <c r="I203" s="588">
        <v>8.1590000000000007</v>
      </c>
    </row>
    <row r="204" spans="1:9" x14ac:dyDescent="0.2">
      <c r="A204" s="585">
        <v>31381</v>
      </c>
      <c r="B204" s="586">
        <v>1985</v>
      </c>
      <c r="C204" s="587">
        <v>11</v>
      </c>
      <c r="D204" s="588">
        <v>55.037999999999997</v>
      </c>
      <c r="E204" s="588">
        <v>1.8660000000000001</v>
      </c>
      <c r="F204" s="588">
        <v>102.5</v>
      </c>
      <c r="G204" s="588">
        <v>2.371</v>
      </c>
      <c r="H204" s="588">
        <v>37.945</v>
      </c>
      <c r="I204" s="588">
        <v>7.5949999999999998</v>
      </c>
    </row>
    <row r="205" spans="1:9" x14ac:dyDescent="0.2">
      <c r="A205" s="585">
        <v>31412</v>
      </c>
      <c r="B205" s="586">
        <v>1985</v>
      </c>
      <c r="C205" s="587">
        <v>12</v>
      </c>
      <c r="D205" s="588">
        <v>55.134</v>
      </c>
      <c r="E205" s="588">
        <v>2.1139999999999999</v>
      </c>
      <c r="F205" s="588">
        <v>102.9</v>
      </c>
      <c r="G205" s="588">
        <v>4.7850000000000001</v>
      </c>
      <c r="H205" s="588">
        <v>38.146999999999998</v>
      </c>
      <c r="I205" s="588">
        <v>6.57</v>
      </c>
    </row>
    <row r="206" spans="1:9" x14ac:dyDescent="0.2">
      <c r="A206" s="585">
        <v>31443</v>
      </c>
      <c r="B206" s="586">
        <v>1986</v>
      </c>
      <c r="C206" s="587">
        <v>1</v>
      </c>
      <c r="D206" s="588">
        <v>55.234999999999999</v>
      </c>
      <c r="E206" s="588">
        <v>2.2109999999999999</v>
      </c>
      <c r="F206" s="588">
        <v>102.4</v>
      </c>
      <c r="G206" s="588">
        <v>-5.6779999999999999</v>
      </c>
      <c r="H206" s="588">
        <v>38.326000000000001</v>
      </c>
      <c r="I206" s="588">
        <v>5.7910000000000004</v>
      </c>
    </row>
    <row r="207" spans="1:9" x14ac:dyDescent="0.2">
      <c r="A207" s="585">
        <v>31471</v>
      </c>
      <c r="B207" s="586">
        <v>1986</v>
      </c>
      <c r="C207" s="587">
        <v>2</v>
      </c>
      <c r="D207" s="588">
        <v>55.32</v>
      </c>
      <c r="E207" s="588">
        <v>1.8580000000000001</v>
      </c>
      <c r="F207" s="588">
        <v>101.2</v>
      </c>
      <c r="G207" s="588">
        <v>-13.191000000000001</v>
      </c>
      <c r="H207" s="588">
        <v>38.481999999999999</v>
      </c>
      <c r="I207" s="588">
        <v>4.9850000000000003</v>
      </c>
    </row>
    <row r="208" spans="1:9" x14ac:dyDescent="0.2">
      <c r="A208" s="585">
        <v>31502</v>
      </c>
      <c r="B208" s="586">
        <v>1986</v>
      </c>
      <c r="C208" s="587">
        <v>3</v>
      </c>
      <c r="D208" s="588">
        <v>55.384999999999998</v>
      </c>
      <c r="E208" s="588">
        <v>1.4319999999999999</v>
      </c>
      <c r="F208" s="588">
        <v>99.9</v>
      </c>
      <c r="G208" s="588">
        <v>-14.371</v>
      </c>
      <c r="H208" s="588">
        <v>38.630000000000003</v>
      </c>
      <c r="I208" s="588">
        <v>4.72</v>
      </c>
    </row>
    <row r="209" spans="1:9" x14ac:dyDescent="0.2">
      <c r="A209" s="585">
        <v>31532</v>
      </c>
      <c r="B209" s="586">
        <v>1986</v>
      </c>
      <c r="C209" s="587">
        <v>4</v>
      </c>
      <c r="D209" s="588">
        <v>55.442</v>
      </c>
      <c r="E209" s="588">
        <v>1.238</v>
      </c>
      <c r="F209" s="588">
        <v>98.9</v>
      </c>
      <c r="G209" s="588">
        <v>-11.372</v>
      </c>
      <c r="H209" s="588">
        <v>38.777999999999999</v>
      </c>
      <c r="I209" s="588">
        <v>4.7009999999999996</v>
      </c>
    </row>
    <row r="210" spans="1:9" x14ac:dyDescent="0.2">
      <c r="A210" s="585">
        <v>31563</v>
      </c>
      <c r="B210" s="586">
        <v>1986</v>
      </c>
      <c r="C210" s="587">
        <v>5</v>
      </c>
      <c r="D210" s="588">
        <v>55.502000000000002</v>
      </c>
      <c r="E210" s="588">
        <v>1.31</v>
      </c>
      <c r="F210" s="588">
        <v>98.7</v>
      </c>
      <c r="G210" s="588">
        <v>-2.4</v>
      </c>
      <c r="H210" s="588">
        <v>38.921999999999997</v>
      </c>
      <c r="I210" s="588">
        <v>4.5529999999999999</v>
      </c>
    </row>
    <row r="211" spans="1:9" x14ac:dyDescent="0.2">
      <c r="A211" s="585">
        <v>31593</v>
      </c>
      <c r="B211" s="586">
        <v>1986</v>
      </c>
      <c r="C211" s="587">
        <v>6</v>
      </c>
      <c r="D211" s="588">
        <v>55.576999999999998</v>
      </c>
      <c r="E211" s="588">
        <v>1.6279999999999999</v>
      </c>
      <c r="F211" s="588">
        <v>98.6</v>
      </c>
      <c r="G211" s="588">
        <v>-1.2090000000000001</v>
      </c>
      <c r="H211" s="588">
        <v>39.066000000000003</v>
      </c>
      <c r="I211" s="588">
        <v>4.5270000000000001</v>
      </c>
    </row>
    <row r="212" spans="1:9" x14ac:dyDescent="0.2">
      <c r="A212" s="585">
        <v>31624</v>
      </c>
      <c r="B212" s="586">
        <v>1986</v>
      </c>
      <c r="C212" s="587">
        <v>7</v>
      </c>
      <c r="D212" s="588">
        <v>55.667000000000002</v>
      </c>
      <c r="E212" s="588">
        <v>1.9570000000000001</v>
      </c>
      <c r="F212" s="588">
        <v>98</v>
      </c>
      <c r="G212" s="588">
        <v>-7.0629999999999997</v>
      </c>
      <c r="H212" s="588">
        <v>39.220999999999997</v>
      </c>
      <c r="I212" s="588">
        <v>4.8739999999999997</v>
      </c>
    </row>
    <row r="213" spans="1:9" x14ac:dyDescent="0.2">
      <c r="A213" s="585">
        <v>31655</v>
      </c>
      <c r="B213" s="586">
        <v>1986</v>
      </c>
      <c r="C213" s="587">
        <v>8</v>
      </c>
      <c r="D213" s="588">
        <v>55.77</v>
      </c>
      <c r="E213" s="588">
        <v>2.2490000000000001</v>
      </c>
      <c r="F213" s="588">
        <v>98</v>
      </c>
      <c r="G213" s="588">
        <v>0</v>
      </c>
      <c r="H213" s="588">
        <v>39.405000000000001</v>
      </c>
      <c r="I213" s="588">
        <v>5.7690000000000001</v>
      </c>
    </row>
    <row r="214" spans="1:9" x14ac:dyDescent="0.2">
      <c r="A214" s="585">
        <v>31685</v>
      </c>
      <c r="B214" s="586">
        <v>1986</v>
      </c>
      <c r="C214" s="587">
        <v>9</v>
      </c>
      <c r="D214" s="588">
        <v>55.88</v>
      </c>
      <c r="E214" s="588">
        <v>2.3849999999999998</v>
      </c>
      <c r="F214" s="588">
        <v>98.5</v>
      </c>
      <c r="G214" s="588">
        <v>6.2969999999999997</v>
      </c>
      <c r="H214" s="588">
        <v>39.613</v>
      </c>
      <c r="I214" s="588">
        <v>6.5350000000000001</v>
      </c>
    </row>
    <row r="215" spans="1:9" x14ac:dyDescent="0.2">
      <c r="A215" s="585">
        <v>31716</v>
      </c>
      <c r="B215" s="586">
        <v>1986</v>
      </c>
      <c r="C215" s="587">
        <v>10</v>
      </c>
      <c r="D215" s="588">
        <v>55.993000000000002</v>
      </c>
      <c r="E215" s="588">
        <v>2.4510000000000001</v>
      </c>
      <c r="F215" s="588">
        <v>98.3</v>
      </c>
      <c r="G215" s="588">
        <v>-2.41</v>
      </c>
      <c r="H215" s="588">
        <v>39.816000000000003</v>
      </c>
      <c r="I215" s="588">
        <v>6.3049999999999997</v>
      </c>
    </row>
    <row r="216" spans="1:9" x14ac:dyDescent="0.2">
      <c r="A216" s="585">
        <v>31746</v>
      </c>
      <c r="B216" s="586">
        <v>1986</v>
      </c>
      <c r="C216" s="587">
        <v>11</v>
      </c>
      <c r="D216" s="588">
        <v>56.103999999999999</v>
      </c>
      <c r="E216" s="588">
        <v>2.4049999999999998</v>
      </c>
      <c r="F216" s="588">
        <v>98.3</v>
      </c>
      <c r="G216" s="588">
        <v>0</v>
      </c>
      <c r="H216" s="588">
        <v>39.968000000000004</v>
      </c>
      <c r="I216" s="588">
        <v>4.6829999999999998</v>
      </c>
    </row>
    <row r="217" spans="1:9" x14ac:dyDescent="0.2">
      <c r="A217" s="585">
        <v>31777</v>
      </c>
      <c r="B217" s="586">
        <v>1986</v>
      </c>
      <c r="C217" s="587">
        <v>12</v>
      </c>
      <c r="D217" s="588">
        <v>56.21</v>
      </c>
      <c r="E217" s="588">
        <v>2.2970000000000002</v>
      </c>
      <c r="F217" s="588">
        <v>98.5</v>
      </c>
      <c r="G217" s="588">
        <v>2.4689999999999999</v>
      </c>
      <c r="H217" s="588">
        <v>40.042999999999999</v>
      </c>
      <c r="I217" s="588">
        <v>2.286</v>
      </c>
    </row>
    <row r="218" spans="1:9" x14ac:dyDescent="0.2">
      <c r="A218" s="585">
        <v>31808</v>
      </c>
      <c r="B218" s="586">
        <v>1987</v>
      </c>
      <c r="C218" s="587">
        <v>1</v>
      </c>
      <c r="D218" s="588">
        <v>56.317</v>
      </c>
      <c r="E218" s="588">
        <v>2.3109999999999999</v>
      </c>
      <c r="F218" s="588">
        <v>99</v>
      </c>
      <c r="G218" s="588">
        <v>6.2640000000000002</v>
      </c>
      <c r="H218" s="588">
        <v>40.073</v>
      </c>
      <c r="I218" s="588">
        <v>0.90900000000000003</v>
      </c>
    </row>
    <row r="219" spans="1:9" x14ac:dyDescent="0.2">
      <c r="A219" s="585">
        <v>31836</v>
      </c>
      <c r="B219" s="586">
        <v>1987</v>
      </c>
      <c r="C219" s="587">
        <v>2</v>
      </c>
      <c r="D219" s="588">
        <v>56.423999999999999</v>
      </c>
      <c r="E219" s="588">
        <v>2.2999999999999998</v>
      </c>
      <c r="F219" s="588">
        <v>99.8</v>
      </c>
      <c r="G219" s="588">
        <v>10.14</v>
      </c>
      <c r="H219" s="588">
        <v>40.104999999999997</v>
      </c>
      <c r="I219" s="588">
        <v>0.95099999999999996</v>
      </c>
    </row>
    <row r="220" spans="1:9" x14ac:dyDescent="0.2">
      <c r="A220" s="585">
        <v>31867</v>
      </c>
      <c r="B220" s="586">
        <v>1987</v>
      </c>
      <c r="C220" s="587">
        <v>3</v>
      </c>
      <c r="D220" s="588">
        <v>56.54</v>
      </c>
      <c r="E220" s="588">
        <v>2.496</v>
      </c>
      <c r="F220" s="588">
        <v>99.9</v>
      </c>
      <c r="G220" s="588">
        <v>1.2090000000000001</v>
      </c>
      <c r="H220" s="588">
        <v>40.173999999999999</v>
      </c>
      <c r="I220" s="588">
        <v>2.093</v>
      </c>
    </row>
    <row r="221" spans="1:9" x14ac:dyDescent="0.2">
      <c r="A221" s="585">
        <v>31897</v>
      </c>
      <c r="B221" s="586">
        <v>1987</v>
      </c>
      <c r="C221" s="587">
        <v>4</v>
      </c>
      <c r="D221" s="588">
        <v>56.668999999999997</v>
      </c>
      <c r="E221" s="588">
        <v>2.786</v>
      </c>
      <c r="F221" s="588">
        <v>100.3</v>
      </c>
      <c r="G221" s="588">
        <v>4.9119999999999999</v>
      </c>
      <c r="H221" s="588">
        <v>40.283000000000001</v>
      </c>
      <c r="I221" s="588">
        <v>3.2850000000000001</v>
      </c>
    </row>
    <row r="222" spans="1:9" x14ac:dyDescent="0.2">
      <c r="A222" s="585">
        <v>31928</v>
      </c>
      <c r="B222" s="586">
        <v>1987</v>
      </c>
      <c r="C222" s="587">
        <v>5</v>
      </c>
      <c r="D222" s="588">
        <v>56.808</v>
      </c>
      <c r="E222" s="588">
        <v>2.968</v>
      </c>
      <c r="F222" s="588">
        <v>100.8</v>
      </c>
      <c r="G222" s="588">
        <v>6.149</v>
      </c>
      <c r="H222" s="588">
        <v>40.414999999999999</v>
      </c>
      <c r="I222" s="588">
        <v>4.0039999999999996</v>
      </c>
    </row>
    <row r="223" spans="1:9" x14ac:dyDescent="0.2">
      <c r="A223" s="585">
        <v>31958</v>
      </c>
      <c r="B223" s="586">
        <v>1987</v>
      </c>
      <c r="C223" s="587">
        <v>6</v>
      </c>
      <c r="D223" s="588">
        <v>56.953000000000003</v>
      </c>
      <c r="E223" s="588">
        <v>3.1070000000000002</v>
      </c>
      <c r="F223" s="588">
        <v>101.4</v>
      </c>
      <c r="G223" s="588">
        <v>7.3810000000000002</v>
      </c>
      <c r="H223" s="588">
        <v>40.557000000000002</v>
      </c>
      <c r="I223" s="588">
        <v>4.3019999999999996</v>
      </c>
    </row>
    <row r="224" spans="1:9" x14ac:dyDescent="0.2">
      <c r="A224" s="585">
        <v>31989</v>
      </c>
      <c r="B224" s="586">
        <v>1987</v>
      </c>
      <c r="C224" s="587">
        <v>7</v>
      </c>
      <c r="D224" s="588">
        <v>57.100999999999999</v>
      </c>
      <c r="E224" s="588">
        <v>3.173</v>
      </c>
      <c r="F224" s="588">
        <v>101.9</v>
      </c>
      <c r="G224" s="588">
        <v>6.08</v>
      </c>
      <c r="H224" s="588">
        <v>40.700000000000003</v>
      </c>
      <c r="I224" s="588">
        <v>4.306</v>
      </c>
    </row>
    <row r="225" spans="1:9" x14ac:dyDescent="0.2">
      <c r="A225" s="585">
        <v>32020</v>
      </c>
      <c r="B225" s="586">
        <v>1987</v>
      </c>
      <c r="C225" s="587">
        <v>8</v>
      </c>
      <c r="D225" s="588">
        <v>57.252000000000002</v>
      </c>
      <c r="E225" s="588">
        <v>3.2040000000000002</v>
      </c>
      <c r="F225" s="588">
        <v>102.4</v>
      </c>
      <c r="G225" s="588">
        <v>6.05</v>
      </c>
      <c r="H225" s="588">
        <v>40.837000000000003</v>
      </c>
      <c r="I225" s="588">
        <v>4.1239999999999997</v>
      </c>
    </row>
    <row r="226" spans="1:9" x14ac:dyDescent="0.2">
      <c r="A226" s="585">
        <v>32050</v>
      </c>
      <c r="B226" s="586">
        <v>1987</v>
      </c>
      <c r="C226" s="587">
        <v>9</v>
      </c>
      <c r="D226" s="588">
        <v>57.396000000000001</v>
      </c>
      <c r="E226" s="588">
        <v>3.069</v>
      </c>
      <c r="F226" s="588">
        <v>102.6</v>
      </c>
      <c r="G226" s="588">
        <v>2.3690000000000002</v>
      </c>
      <c r="H226" s="588">
        <v>40.963999999999999</v>
      </c>
      <c r="I226" s="588">
        <v>3.7989999999999999</v>
      </c>
    </row>
    <row r="227" spans="1:9" x14ac:dyDescent="0.2">
      <c r="A227" s="585">
        <v>32081</v>
      </c>
      <c r="B227" s="586">
        <v>1987</v>
      </c>
      <c r="C227" s="587">
        <v>10</v>
      </c>
      <c r="D227" s="588">
        <v>57.536999999999999</v>
      </c>
      <c r="E227" s="588">
        <v>2.9990000000000001</v>
      </c>
      <c r="F227" s="588">
        <v>103.1</v>
      </c>
      <c r="G227" s="588">
        <v>6.0069999999999997</v>
      </c>
      <c r="H227" s="588">
        <v>41.106000000000002</v>
      </c>
      <c r="I227" s="588">
        <v>4.2389999999999999</v>
      </c>
    </row>
    <row r="228" spans="1:9" x14ac:dyDescent="0.2">
      <c r="A228" s="585">
        <v>32111</v>
      </c>
      <c r="B228" s="586">
        <v>1987</v>
      </c>
      <c r="C228" s="587">
        <v>11</v>
      </c>
      <c r="D228" s="588">
        <v>57.677999999999997</v>
      </c>
      <c r="E228" s="588">
        <v>2.964</v>
      </c>
      <c r="F228" s="588">
        <v>103.5</v>
      </c>
      <c r="G228" s="588">
        <v>4.7560000000000002</v>
      </c>
      <c r="H228" s="588">
        <v>41.292000000000002</v>
      </c>
      <c r="I228" s="588">
        <v>5.577</v>
      </c>
    </row>
    <row r="229" spans="1:9" x14ac:dyDescent="0.2">
      <c r="A229" s="585">
        <v>32142</v>
      </c>
      <c r="B229" s="586">
        <v>1987</v>
      </c>
      <c r="C229" s="587">
        <v>12</v>
      </c>
      <c r="D229" s="588">
        <v>57.819000000000003</v>
      </c>
      <c r="E229" s="588">
        <v>2.976</v>
      </c>
      <c r="F229" s="588">
        <v>103.8</v>
      </c>
      <c r="G229" s="588">
        <v>3.5339999999999998</v>
      </c>
      <c r="H229" s="588">
        <v>41.536999999999999</v>
      </c>
      <c r="I229" s="588">
        <v>7.3609999999999998</v>
      </c>
    </row>
    <row r="230" spans="1:9" x14ac:dyDescent="0.2">
      <c r="A230" s="585">
        <v>32173</v>
      </c>
      <c r="B230" s="586">
        <v>1988</v>
      </c>
      <c r="C230" s="587">
        <v>1</v>
      </c>
      <c r="D230" s="588">
        <v>57.966999999999999</v>
      </c>
      <c r="E230" s="588">
        <v>3.12</v>
      </c>
      <c r="F230" s="588">
        <v>104.1</v>
      </c>
      <c r="G230" s="588">
        <v>3.524</v>
      </c>
      <c r="H230" s="588">
        <v>41.81</v>
      </c>
      <c r="I230" s="588">
        <v>8.1820000000000004</v>
      </c>
    </row>
    <row r="231" spans="1:9" x14ac:dyDescent="0.2">
      <c r="A231" s="585">
        <v>32202</v>
      </c>
      <c r="B231" s="586">
        <v>1988</v>
      </c>
      <c r="C231" s="587">
        <v>2</v>
      </c>
      <c r="D231" s="588">
        <v>58.119</v>
      </c>
      <c r="E231" s="588">
        <v>3.198</v>
      </c>
      <c r="F231" s="588">
        <v>104.4</v>
      </c>
      <c r="G231" s="588">
        <v>3.5139999999999998</v>
      </c>
      <c r="H231" s="588">
        <v>42.048999999999999</v>
      </c>
      <c r="I231" s="588">
        <v>7.0590000000000002</v>
      </c>
    </row>
    <row r="232" spans="1:9" x14ac:dyDescent="0.2">
      <c r="A232" s="585">
        <v>32233</v>
      </c>
      <c r="B232" s="586">
        <v>1988</v>
      </c>
      <c r="C232" s="587">
        <v>3</v>
      </c>
      <c r="D232" s="588">
        <v>58.284999999999997</v>
      </c>
      <c r="E232" s="588">
        <v>3.4820000000000002</v>
      </c>
      <c r="F232" s="588">
        <v>104.8</v>
      </c>
      <c r="G232" s="588">
        <v>4.6959999999999997</v>
      </c>
      <c r="H232" s="588">
        <v>42.228999999999999</v>
      </c>
      <c r="I232" s="588">
        <v>5.27</v>
      </c>
    </row>
    <row r="233" spans="1:9" x14ac:dyDescent="0.2">
      <c r="A233" s="585">
        <v>32263</v>
      </c>
      <c r="B233" s="586">
        <v>1988</v>
      </c>
      <c r="C233" s="587">
        <v>4</v>
      </c>
      <c r="D233" s="588">
        <v>58.475000000000001</v>
      </c>
      <c r="E233" s="588">
        <v>3.9780000000000002</v>
      </c>
      <c r="F233" s="588">
        <v>105.5</v>
      </c>
      <c r="G233" s="588">
        <v>8.3160000000000007</v>
      </c>
      <c r="H233" s="588">
        <v>42.375999999999998</v>
      </c>
      <c r="I233" s="588">
        <v>4.2519999999999998</v>
      </c>
    </row>
    <row r="234" spans="1:9" x14ac:dyDescent="0.2">
      <c r="A234" s="585">
        <v>32294</v>
      </c>
      <c r="B234" s="586">
        <v>1988</v>
      </c>
      <c r="C234" s="587">
        <v>5</v>
      </c>
      <c r="D234" s="588">
        <v>58.694000000000003</v>
      </c>
      <c r="E234" s="588">
        <v>4.59</v>
      </c>
      <c r="F234" s="588">
        <v>106.2</v>
      </c>
      <c r="G234" s="588">
        <v>8.2590000000000003</v>
      </c>
      <c r="H234" s="588">
        <v>42.524999999999999</v>
      </c>
      <c r="I234" s="588">
        <v>4.3170000000000002</v>
      </c>
    </row>
    <row r="235" spans="1:9" x14ac:dyDescent="0.2">
      <c r="A235" s="585">
        <v>32324</v>
      </c>
      <c r="B235" s="586">
        <v>1988</v>
      </c>
      <c r="C235" s="587">
        <v>6</v>
      </c>
      <c r="D235" s="588">
        <v>58.942999999999998</v>
      </c>
      <c r="E235" s="588">
        <v>5.2060000000000004</v>
      </c>
      <c r="F235" s="588">
        <v>107.4</v>
      </c>
      <c r="G235" s="588">
        <v>14.435</v>
      </c>
      <c r="H235" s="588">
        <v>42.704000000000001</v>
      </c>
      <c r="I235" s="588">
        <v>5.1609999999999996</v>
      </c>
    </row>
    <row r="236" spans="1:9" x14ac:dyDescent="0.2">
      <c r="A236" s="585">
        <v>32355</v>
      </c>
      <c r="B236" s="586">
        <v>1988</v>
      </c>
      <c r="C236" s="587">
        <v>7</v>
      </c>
      <c r="D236" s="588">
        <v>59.2</v>
      </c>
      <c r="E236" s="588">
        <v>5.359</v>
      </c>
      <c r="F236" s="588">
        <v>108.3</v>
      </c>
      <c r="G236" s="588">
        <v>10.532999999999999</v>
      </c>
      <c r="H236" s="588">
        <v>42.896999999999998</v>
      </c>
      <c r="I236" s="588">
        <v>5.5590000000000002</v>
      </c>
    </row>
    <row r="237" spans="1:9" x14ac:dyDescent="0.2">
      <c r="A237" s="585">
        <v>32386</v>
      </c>
      <c r="B237" s="586">
        <v>1988</v>
      </c>
      <c r="C237" s="587">
        <v>8</v>
      </c>
      <c r="D237" s="588">
        <v>59.44</v>
      </c>
      <c r="E237" s="588">
        <v>4.9720000000000004</v>
      </c>
      <c r="F237" s="588">
        <v>108.5</v>
      </c>
      <c r="G237" s="588">
        <v>2.2389999999999999</v>
      </c>
      <c r="H237" s="588">
        <v>43.078000000000003</v>
      </c>
      <c r="I237" s="588">
        <v>5.18</v>
      </c>
    </row>
    <row r="238" spans="1:9" x14ac:dyDescent="0.2">
      <c r="A238" s="585">
        <v>32416</v>
      </c>
      <c r="B238" s="586">
        <v>1988</v>
      </c>
      <c r="C238" s="587">
        <v>9</v>
      </c>
      <c r="D238" s="588">
        <v>59.636000000000003</v>
      </c>
      <c r="E238" s="588">
        <v>4.0350000000000001</v>
      </c>
      <c r="F238" s="588">
        <v>108.7</v>
      </c>
      <c r="G238" s="588">
        <v>2.2349999999999999</v>
      </c>
      <c r="H238" s="588">
        <v>43.219000000000001</v>
      </c>
      <c r="I238" s="588">
        <v>4.0010000000000003</v>
      </c>
    </row>
    <row r="239" spans="1:9" x14ac:dyDescent="0.2">
      <c r="A239" s="585">
        <v>32447</v>
      </c>
      <c r="B239" s="586">
        <v>1988</v>
      </c>
      <c r="C239" s="587">
        <v>10</v>
      </c>
      <c r="D239" s="588">
        <v>59.804000000000002</v>
      </c>
      <c r="E239" s="588">
        <v>3.4390000000000001</v>
      </c>
      <c r="F239" s="588">
        <v>108.6</v>
      </c>
      <c r="G239" s="588">
        <v>-1.0980000000000001</v>
      </c>
      <c r="H239" s="588">
        <v>43.322000000000003</v>
      </c>
      <c r="I239" s="588">
        <v>2.9060000000000001</v>
      </c>
    </row>
    <row r="240" spans="1:9" x14ac:dyDescent="0.2">
      <c r="A240" s="585">
        <v>32477</v>
      </c>
      <c r="B240" s="586">
        <v>1988</v>
      </c>
      <c r="C240" s="587">
        <v>11</v>
      </c>
      <c r="D240" s="588">
        <v>59.966000000000001</v>
      </c>
      <c r="E240" s="588">
        <v>3.2959999999999998</v>
      </c>
      <c r="F240" s="588">
        <v>108.8</v>
      </c>
      <c r="G240" s="588">
        <v>2.2320000000000002</v>
      </c>
      <c r="H240" s="588">
        <v>43.393999999999998</v>
      </c>
      <c r="I240" s="588">
        <v>2.0099999999999998</v>
      </c>
    </row>
    <row r="241" spans="1:9" x14ac:dyDescent="0.2">
      <c r="A241" s="585">
        <v>32508</v>
      </c>
      <c r="B241" s="586">
        <v>1988</v>
      </c>
      <c r="C241" s="587">
        <v>12</v>
      </c>
      <c r="D241" s="588">
        <v>60.139000000000003</v>
      </c>
      <c r="E241" s="588">
        <v>3.5230000000000001</v>
      </c>
      <c r="F241" s="588">
        <v>109.4</v>
      </c>
      <c r="G241" s="588">
        <v>6.8220000000000001</v>
      </c>
      <c r="H241" s="588">
        <v>43.442</v>
      </c>
      <c r="I241" s="588">
        <v>1.3220000000000001</v>
      </c>
    </row>
    <row r="242" spans="1:9" x14ac:dyDescent="0.2">
      <c r="A242" s="585">
        <v>32539</v>
      </c>
      <c r="B242" s="586">
        <v>1989</v>
      </c>
      <c r="C242" s="587">
        <v>1</v>
      </c>
      <c r="D242" s="588">
        <v>60.334000000000003</v>
      </c>
      <c r="E242" s="588">
        <v>3.96</v>
      </c>
      <c r="F242" s="588">
        <v>110.8</v>
      </c>
      <c r="G242" s="588">
        <v>16.484999999999999</v>
      </c>
      <c r="H242" s="588">
        <v>43.475999999999999</v>
      </c>
      <c r="I242" s="588">
        <v>0.95599999999999996</v>
      </c>
    </row>
    <row r="243" spans="1:9" x14ac:dyDescent="0.2">
      <c r="A243" s="585">
        <v>32567</v>
      </c>
      <c r="B243" s="586">
        <v>1989</v>
      </c>
      <c r="C243" s="587">
        <v>2</v>
      </c>
      <c r="D243" s="588">
        <v>60.540999999999997</v>
      </c>
      <c r="E243" s="588">
        <v>4.1779999999999999</v>
      </c>
      <c r="F243" s="588">
        <v>111.3</v>
      </c>
      <c r="G243" s="588">
        <v>5.5519999999999996</v>
      </c>
      <c r="H243" s="588">
        <v>43.506999999999998</v>
      </c>
      <c r="I243" s="588">
        <v>0.85699999999999998</v>
      </c>
    </row>
    <row r="244" spans="1:9" x14ac:dyDescent="0.2">
      <c r="A244" s="585">
        <v>32598</v>
      </c>
      <c r="B244" s="586">
        <v>1989</v>
      </c>
      <c r="C244" s="587">
        <v>3</v>
      </c>
      <c r="D244" s="588">
        <v>60.765999999999998</v>
      </c>
      <c r="E244" s="588">
        <v>4.5519999999999996</v>
      </c>
      <c r="F244" s="588">
        <v>111.9</v>
      </c>
      <c r="G244" s="588">
        <v>6.6639999999999997</v>
      </c>
      <c r="H244" s="588">
        <v>43.545999999999999</v>
      </c>
      <c r="I244" s="588">
        <v>1.0880000000000001</v>
      </c>
    </row>
    <row r="245" spans="1:9" x14ac:dyDescent="0.2">
      <c r="A245" s="585">
        <v>32628</v>
      </c>
      <c r="B245" s="586">
        <v>1989</v>
      </c>
      <c r="C245" s="587">
        <v>4</v>
      </c>
      <c r="D245" s="588">
        <v>61</v>
      </c>
      <c r="E245" s="588">
        <v>4.7350000000000003</v>
      </c>
      <c r="F245" s="588">
        <v>112.5</v>
      </c>
      <c r="G245" s="588">
        <v>6.6280000000000001</v>
      </c>
      <c r="H245" s="588">
        <v>43.603000000000002</v>
      </c>
      <c r="I245" s="588">
        <v>1.5649999999999999</v>
      </c>
    </row>
    <row r="246" spans="1:9" x14ac:dyDescent="0.2">
      <c r="A246" s="585">
        <v>32659</v>
      </c>
      <c r="B246" s="586">
        <v>1989</v>
      </c>
      <c r="C246" s="587">
        <v>5</v>
      </c>
      <c r="D246" s="588">
        <v>61.213999999999999</v>
      </c>
      <c r="E246" s="588">
        <v>4.29</v>
      </c>
      <c r="F246" s="588">
        <v>112.6</v>
      </c>
      <c r="G246" s="588">
        <v>1.0720000000000001</v>
      </c>
      <c r="H246" s="588">
        <v>43.682000000000002</v>
      </c>
      <c r="I246" s="588">
        <v>2.202</v>
      </c>
    </row>
    <row r="247" spans="1:9" x14ac:dyDescent="0.2">
      <c r="A247" s="585">
        <v>32689</v>
      </c>
      <c r="B247" s="586">
        <v>1989</v>
      </c>
      <c r="C247" s="587">
        <v>6</v>
      </c>
      <c r="D247" s="588">
        <v>61.390999999999998</v>
      </c>
      <c r="E247" s="588">
        <v>3.5270000000000001</v>
      </c>
      <c r="F247" s="588">
        <v>112.5</v>
      </c>
      <c r="G247" s="588">
        <v>-1.0609999999999999</v>
      </c>
      <c r="H247" s="588">
        <v>43.789000000000001</v>
      </c>
      <c r="I247" s="588">
        <v>2.9670000000000001</v>
      </c>
    </row>
    <row r="248" spans="1:9" x14ac:dyDescent="0.2">
      <c r="A248" s="585">
        <v>32720</v>
      </c>
      <c r="B248" s="586">
        <v>1989</v>
      </c>
      <c r="C248" s="587">
        <v>7</v>
      </c>
      <c r="D248" s="588">
        <v>61.536000000000001</v>
      </c>
      <c r="E248" s="588">
        <v>2.8580000000000001</v>
      </c>
      <c r="F248" s="588">
        <v>112.2</v>
      </c>
      <c r="G248" s="588">
        <v>-3.153</v>
      </c>
      <c r="H248" s="588">
        <v>43.921999999999997</v>
      </c>
      <c r="I248" s="588">
        <v>3.7229999999999999</v>
      </c>
    </row>
    <row r="249" spans="1:9" x14ac:dyDescent="0.2">
      <c r="A249" s="585">
        <v>32751</v>
      </c>
      <c r="B249" s="586">
        <v>1989</v>
      </c>
      <c r="C249" s="587">
        <v>8</v>
      </c>
      <c r="D249" s="588">
        <v>61.661000000000001</v>
      </c>
      <c r="E249" s="588">
        <v>2.4660000000000002</v>
      </c>
      <c r="F249" s="588">
        <v>111.8</v>
      </c>
      <c r="G249" s="588">
        <v>-4.1950000000000003</v>
      </c>
      <c r="H249" s="588">
        <v>44.082999999999998</v>
      </c>
      <c r="I249" s="588">
        <v>4.4829999999999997</v>
      </c>
    </row>
    <row r="250" spans="1:9" x14ac:dyDescent="0.2">
      <c r="A250" s="585">
        <v>32781</v>
      </c>
      <c r="B250" s="586">
        <v>1989</v>
      </c>
      <c r="C250" s="587">
        <v>9</v>
      </c>
      <c r="D250" s="588">
        <v>61.776000000000003</v>
      </c>
      <c r="E250" s="588">
        <v>2.2650000000000001</v>
      </c>
      <c r="F250" s="588">
        <v>112.1</v>
      </c>
      <c r="G250" s="588">
        <v>3.2679999999999998</v>
      </c>
      <c r="H250" s="588">
        <v>44.265000000000001</v>
      </c>
      <c r="I250" s="588">
        <v>5.0609999999999999</v>
      </c>
    </row>
    <row r="251" spans="1:9" x14ac:dyDescent="0.2">
      <c r="A251" s="585">
        <v>32812</v>
      </c>
      <c r="B251" s="586">
        <v>1989</v>
      </c>
      <c r="C251" s="587">
        <v>10</v>
      </c>
      <c r="D251" s="588">
        <v>61.902999999999999</v>
      </c>
      <c r="E251" s="588">
        <v>2.4910000000000001</v>
      </c>
      <c r="F251" s="588">
        <v>112.2</v>
      </c>
      <c r="G251" s="588">
        <v>1.0760000000000001</v>
      </c>
      <c r="H251" s="588">
        <v>44.472999999999999</v>
      </c>
      <c r="I251" s="588">
        <v>5.7850000000000001</v>
      </c>
    </row>
    <row r="252" spans="1:9" x14ac:dyDescent="0.2">
      <c r="A252" s="585">
        <v>32842</v>
      </c>
      <c r="B252" s="586">
        <v>1989</v>
      </c>
      <c r="C252" s="587">
        <v>11</v>
      </c>
      <c r="D252" s="588">
        <v>62.061999999999998</v>
      </c>
      <c r="E252" s="588">
        <v>3.1280000000000001</v>
      </c>
      <c r="F252" s="588">
        <v>112</v>
      </c>
      <c r="G252" s="588">
        <v>-2.1179999999999999</v>
      </c>
      <c r="H252" s="588">
        <v>44.71</v>
      </c>
      <c r="I252" s="588">
        <v>6.6059999999999999</v>
      </c>
    </row>
    <row r="253" spans="1:9" x14ac:dyDescent="0.2">
      <c r="A253" s="585">
        <v>32873</v>
      </c>
      <c r="B253" s="586">
        <v>1989</v>
      </c>
      <c r="C253" s="587">
        <v>12</v>
      </c>
      <c r="D253" s="588">
        <v>62.265999999999998</v>
      </c>
      <c r="E253" s="588">
        <v>4.032</v>
      </c>
      <c r="F253" s="588">
        <v>112.2</v>
      </c>
      <c r="G253" s="588">
        <v>2.1640000000000001</v>
      </c>
      <c r="H253" s="588">
        <v>44.98</v>
      </c>
      <c r="I253" s="588">
        <v>7.4749999999999996</v>
      </c>
    </row>
    <row r="254" spans="1:9" x14ac:dyDescent="0.2">
      <c r="A254" s="585">
        <v>32904</v>
      </c>
      <c r="B254" s="586">
        <v>1990</v>
      </c>
      <c r="C254" s="587">
        <v>1</v>
      </c>
      <c r="D254" s="588">
        <v>62.509</v>
      </c>
      <c r="E254" s="588">
        <v>4.7770000000000001</v>
      </c>
      <c r="F254" s="588">
        <v>113.7</v>
      </c>
      <c r="G254" s="588">
        <v>17.277000000000001</v>
      </c>
      <c r="H254" s="588">
        <v>45.28</v>
      </c>
      <c r="I254" s="588">
        <v>8.3209999999999997</v>
      </c>
    </row>
    <row r="255" spans="1:9" x14ac:dyDescent="0.2">
      <c r="A255" s="585">
        <v>32932</v>
      </c>
      <c r="B255" s="586">
        <v>1990</v>
      </c>
      <c r="C255" s="587">
        <v>2</v>
      </c>
      <c r="D255" s="588">
        <v>62.753999999999998</v>
      </c>
      <c r="E255" s="588">
        <v>4.8010000000000002</v>
      </c>
      <c r="F255" s="588">
        <v>112.8</v>
      </c>
      <c r="G255" s="588">
        <v>-9.0960000000000001</v>
      </c>
      <c r="H255" s="588">
        <v>45.584000000000003</v>
      </c>
      <c r="I255" s="588">
        <v>8.3580000000000005</v>
      </c>
    </row>
    <row r="256" spans="1:9" x14ac:dyDescent="0.2">
      <c r="A256" s="585">
        <v>32963</v>
      </c>
      <c r="B256" s="586">
        <v>1990</v>
      </c>
      <c r="C256" s="587">
        <v>3</v>
      </c>
      <c r="D256" s="588">
        <v>62.996000000000002</v>
      </c>
      <c r="E256" s="588">
        <v>4.74</v>
      </c>
      <c r="F256" s="588">
        <v>112.9</v>
      </c>
      <c r="G256" s="588">
        <v>1.069</v>
      </c>
      <c r="H256" s="588">
        <v>45.896000000000001</v>
      </c>
      <c r="I256" s="588">
        <v>8.5299999999999994</v>
      </c>
    </row>
    <row r="257" spans="1:9" x14ac:dyDescent="0.2">
      <c r="A257" s="585">
        <v>32993</v>
      </c>
      <c r="B257" s="586">
        <v>1990</v>
      </c>
      <c r="C257" s="587">
        <v>4</v>
      </c>
      <c r="D257" s="588">
        <v>63.237000000000002</v>
      </c>
      <c r="E257" s="588">
        <v>4.6829999999999998</v>
      </c>
      <c r="F257" s="588">
        <v>113.1</v>
      </c>
      <c r="G257" s="588">
        <v>2.1469999999999998</v>
      </c>
      <c r="H257" s="588">
        <v>46.209000000000003</v>
      </c>
      <c r="I257" s="588">
        <v>8.4960000000000004</v>
      </c>
    </row>
    <row r="258" spans="1:9" x14ac:dyDescent="0.2">
      <c r="A258" s="585">
        <v>33024</v>
      </c>
      <c r="B258" s="586">
        <v>1990</v>
      </c>
      <c r="C258" s="587">
        <v>5</v>
      </c>
      <c r="D258" s="588">
        <v>63.462000000000003</v>
      </c>
      <c r="E258" s="588">
        <v>4.3470000000000004</v>
      </c>
      <c r="F258" s="588">
        <v>113.1</v>
      </c>
      <c r="G258" s="588">
        <v>0</v>
      </c>
      <c r="H258" s="588">
        <v>46.491</v>
      </c>
      <c r="I258" s="588">
        <v>7.5659999999999998</v>
      </c>
    </row>
    <row r="259" spans="1:9" x14ac:dyDescent="0.2">
      <c r="A259" s="585">
        <v>33054</v>
      </c>
      <c r="B259" s="586">
        <v>1990</v>
      </c>
      <c r="C259" s="587">
        <v>6</v>
      </c>
      <c r="D259" s="588">
        <v>63.665999999999997</v>
      </c>
      <c r="E259" s="588">
        <v>3.9319999999999999</v>
      </c>
      <c r="F259" s="588">
        <v>112.9</v>
      </c>
      <c r="G259" s="588">
        <v>-2.101</v>
      </c>
      <c r="H259" s="588">
        <v>46.726999999999997</v>
      </c>
      <c r="I259" s="588">
        <v>6.282</v>
      </c>
    </row>
    <row r="260" spans="1:9" x14ac:dyDescent="0.2">
      <c r="A260" s="585">
        <v>33085</v>
      </c>
      <c r="B260" s="586">
        <v>1990</v>
      </c>
      <c r="C260" s="587">
        <v>7</v>
      </c>
      <c r="D260" s="588">
        <v>63.848999999999997</v>
      </c>
      <c r="E260" s="588">
        <v>3.496</v>
      </c>
      <c r="F260" s="588">
        <v>112.8</v>
      </c>
      <c r="G260" s="588">
        <v>-1.0580000000000001</v>
      </c>
      <c r="H260" s="588">
        <v>46.926000000000002</v>
      </c>
      <c r="I260" s="588">
        <v>5.2190000000000003</v>
      </c>
    </row>
    <row r="261" spans="1:9" x14ac:dyDescent="0.2">
      <c r="A261" s="585">
        <v>33116</v>
      </c>
      <c r="B261" s="586">
        <v>1990</v>
      </c>
      <c r="C261" s="587">
        <v>8</v>
      </c>
      <c r="D261" s="588">
        <v>64.012</v>
      </c>
      <c r="E261" s="588">
        <v>3.117</v>
      </c>
      <c r="F261" s="588">
        <v>114</v>
      </c>
      <c r="G261" s="588">
        <v>13.54</v>
      </c>
      <c r="H261" s="588">
        <v>47.103999999999999</v>
      </c>
      <c r="I261" s="588">
        <v>4.6479999999999997</v>
      </c>
    </row>
    <row r="262" spans="1:9" x14ac:dyDescent="0.2">
      <c r="A262" s="585">
        <v>33146</v>
      </c>
      <c r="B262" s="586">
        <v>1990</v>
      </c>
      <c r="C262" s="587">
        <v>9</v>
      </c>
      <c r="D262" s="588">
        <v>64.156000000000006</v>
      </c>
      <c r="E262" s="588">
        <v>2.7389999999999999</v>
      </c>
      <c r="F262" s="588">
        <v>115.8</v>
      </c>
      <c r="G262" s="588">
        <v>20.683</v>
      </c>
      <c r="H262" s="588">
        <v>47.262999999999998</v>
      </c>
      <c r="I262" s="588">
        <v>4.1340000000000003</v>
      </c>
    </row>
    <row r="263" spans="1:9" x14ac:dyDescent="0.2">
      <c r="A263" s="585">
        <v>33177</v>
      </c>
      <c r="B263" s="586">
        <v>1990</v>
      </c>
      <c r="C263" s="587">
        <v>10</v>
      </c>
      <c r="D263" s="588">
        <v>64.304000000000002</v>
      </c>
      <c r="E263" s="588">
        <v>2.798</v>
      </c>
      <c r="F263" s="588">
        <v>117.4</v>
      </c>
      <c r="G263" s="588">
        <v>17.899999999999999</v>
      </c>
      <c r="H263" s="588">
        <v>47.393000000000001</v>
      </c>
      <c r="I263" s="588">
        <v>3.3439999999999999</v>
      </c>
    </row>
    <row r="264" spans="1:9" x14ac:dyDescent="0.2">
      <c r="A264" s="585">
        <v>33207</v>
      </c>
      <c r="B264" s="586">
        <v>1990</v>
      </c>
      <c r="C264" s="587">
        <v>11</v>
      </c>
      <c r="D264" s="588">
        <v>64.478999999999999</v>
      </c>
      <c r="E264" s="588">
        <v>3.3220000000000001</v>
      </c>
      <c r="F264" s="588">
        <v>117.7</v>
      </c>
      <c r="G264" s="588">
        <v>3.11</v>
      </c>
      <c r="H264" s="588">
        <v>47.473999999999997</v>
      </c>
      <c r="I264" s="588">
        <v>2.0569999999999999</v>
      </c>
    </row>
    <row r="265" spans="1:9" x14ac:dyDescent="0.2">
      <c r="A265" s="585">
        <v>33238</v>
      </c>
      <c r="B265" s="586">
        <v>1990</v>
      </c>
      <c r="C265" s="587">
        <v>12</v>
      </c>
      <c r="D265" s="588">
        <v>64.694999999999993</v>
      </c>
      <c r="E265" s="588">
        <v>4.0880000000000001</v>
      </c>
      <c r="F265" s="588">
        <v>116.9</v>
      </c>
      <c r="G265" s="588">
        <v>-7.8579999999999997</v>
      </c>
      <c r="H265" s="588">
        <v>47.505000000000003</v>
      </c>
      <c r="I265" s="588">
        <v>0.79600000000000004</v>
      </c>
    </row>
    <row r="266" spans="1:9" x14ac:dyDescent="0.2">
      <c r="A266" s="585">
        <v>33269</v>
      </c>
      <c r="B266" s="586">
        <v>1991</v>
      </c>
      <c r="C266" s="587">
        <v>1</v>
      </c>
      <c r="D266" s="588">
        <v>64.930000000000007</v>
      </c>
      <c r="E266" s="588">
        <v>4.4459999999999997</v>
      </c>
      <c r="F266" s="588">
        <v>116.9</v>
      </c>
      <c r="G266" s="588">
        <v>0</v>
      </c>
      <c r="H266" s="588">
        <v>47.552</v>
      </c>
      <c r="I266" s="588">
        <v>1.2050000000000001</v>
      </c>
    </row>
    <row r="267" spans="1:9" x14ac:dyDescent="0.2">
      <c r="A267" s="585">
        <v>33297</v>
      </c>
      <c r="B267" s="586">
        <v>1991</v>
      </c>
      <c r="C267" s="587">
        <v>2</v>
      </c>
      <c r="D267" s="588">
        <v>65.134</v>
      </c>
      <c r="E267" s="588">
        <v>3.8410000000000002</v>
      </c>
      <c r="F267" s="588">
        <v>115.9</v>
      </c>
      <c r="G267" s="588">
        <v>-9.7959999999999994</v>
      </c>
      <c r="H267" s="588">
        <v>47.69</v>
      </c>
      <c r="I267" s="588">
        <v>3.54</v>
      </c>
    </row>
    <row r="268" spans="1:9" x14ac:dyDescent="0.2">
      <c r="A268" s="585">
        <v>33328</v>
      </c>
      <c r="B268" s="586">
        <v>1991</v>
      </c>
      <c r="C268" s="587">
        <v>3</v>
      </c>
      <c r="D268" s="588">
        <v>65.296999999999997</v>
      </c>
      <c r="E268" s="588">
        <v>3.04</v>
      </c>
      <c r="F268" s="588">
        <v>114.7</v>
      </c>
      <c r="G268" s="588">
        <v>-11.741</v>
      </c>
      <c r="H268" s="588">
        <v>47.966999999999999</v>
      </c>
      <c r="I268" s="588">
        <v>7.173</v>
      </c>
    </row>
    <row r="269" spans="1:9" x14ac:dyDescent="0.2">
      <c r="A269" s="585">
        <v>33358</v>
      </c>
      <c r="B269" s="586">
        <v>1991</v>
      </c>
      <c r="C269" s="587">
        <v>4</v>
      </c>
      <c r="D269" s="588">
        <v>65.438999999999993</v>
      </c>
      <c r="E269" s="588">
        <v>2.6339999999999999</v>
      </c>
      <c r="F269" s="588">
        <v>114.2</v>
      </c>
      <c r="G269" s="588">
        <v>-5.1070000000000002</v>
      </c>
      <c r="H269" s="588">
        <v>48.332000000000001</v>
      </c>
      <c r="I269" s="588">
        <v>9.5380000000000003</v>
      </c>
    </row>
    <row r="270" spans="1:9" x14ac:dyDescent="0.2">
      <c r="A270" s="585">
        <v>33389</v>
      </c>
      <c r="B270" s="586">
        <v>1991</v>
      </c>
      <c r="C270" s="587">
        <v>5</v>
      </c>
      <c r="D270" s="588">
        <v>65.581999999999994</v>
      </c>
      <c r="E270" s="588">
        <v>2.6579999999999999</v>
      </c>
      <c r="F270" s="588">
        <v>114.1</v>
      </c>
      <c r="G270" s="588">
        <v>-1.046</v>
      </c>
      <c r="H270" s="588">
        <v>48.682000000000002</v>
      </c>
      <c r="I270" s="588">
        <v>9.0299999999999994</v>
      </c>
    </row>
    <row r="271" spans="1:9" x14ac:dyDescent="0.2">
      <c r="A271" s="585">
        <v>33419</v>
      </c>
      <c r="B271" s="586">
        <v>1991</v>
      </c>
      <c r="C271" s="587">
        <v>6</v>
      </c>
      <c r="D271" s="588">
        <v>65.747</v>
      </c>
      <c r="E271" s="588">
        <v>3.0579999999999998</v>
      </c>
      <c r="F271" s="588">
        <v>113.9</v>
      </c>
      <c r="G271" s="588">
        <v>-2.0830000000000002</v>
      </c>
      <c r="H271" s="588">
        <v>48.941000000000003</v>
      </c>
      <c r="I271" s="588">
        <v>6.5960000000000001</v>
      </c>
    </row>
    <row r="272" spans="1:9" x14ac:dyDescent="0.2">
      <c r="A272" s="585">
        <v>33450</v>
      </c>
      <c r="B272" s="586">
        <v>1991</v>
      </c>
      <c r="C272" s="587">
        <v>7</v>
      </c>
      <c r="D272" s="588">
        <v>65.924999999999997</v>
      </c>
      <c r="E272" s="588">
        <v>3.302</v>
      </c>
      <c r="F272" s="588">
        <v>113.6</v>
      </c>
      <c r="G272" s="588">
        <v>-3.1150000000000002</v>
      </c>
      <c r="H272" s="588">
        <v>49.116</v>
      </c>
      <c r="I272" s="588">
        <v>4.3780000000000001</v>
      </c>
    </row>
    <row r="273" spans="1:11" x14ac:dyDescent="0.2">
      <c r="A273" s="585">
        <v>33481</v>
      </c>
      <c r="B273" s="586">
        <v>1991</v>
      </c>
      <c r="C273" s="587">
        <v>8</v>
      </c>
      <c r="D273" s="588">
        <v>66.100999999999999</v>
      </c>
      <c r="E273" s="588">
        <v>3.2570000000000001</v>
      </c>
      <c r="F273" s="588">
        <v>113.8</v>
      </c>
      <c r="G273" s="588">
        <v>2.133</v>
      </c>
      <c r="H273" s="588">
        <v>49.241</v>
      </c>
      <c r="I273" s="588">
        <v>3.0950000000000002</v>
      </c>
    </row>
    <row r="274" spans="1:11" x14ac:dyDescent="0.2">
      <c r="A274" s="585">
        <v>33511</v>
      </c>
      <c r="B274" s="586">
        <v>1991</v>
      </c>
      <c r="C274" s="587">
        <v>9</v>
      </c>
      <c r="D274" s="588">
        <v>66.254999999999995</v>
      </c>
      <c r="E274" s="588">
        <v>2.8290000000000002</v>
      </c>
      <c r="F274" s="588">
        <v>114</v>
      </c>
      <c r="G274" s="588">
        <v>2.129</v>
      </c>
      <c r="H274" s="588">
        <v>49.353999999999999</v>
      </c>
      <c r="I274" s="588">
        <v>2.78</v>
      </c>
    </row>
    <row r="275" spans="1:11" x14ac:dyDescent="0.2">
      <c r="A275" s="585">
        <v>33542</v>
      </c>
      <c r="B275" s="586">
        <v>1991</v>
      </c>
      <c r="C275" s="587">
        <v>10</v>
      </c>
      <c r="D275" s="588">
        <v>66.384</v>
      </c>
      <c r="E275" s="588">
        <v>2.351</v>
      </c>
      <c r="F275" s="588">
        <v>114</v>
      </c>
      <c r="G275" s="588">
        <v>0</v>
      </c>
      <c r="H275" s="588">
        <v>49.526000000000003</v>
      </c>
      <c r="I275" s="588">
        <v>4.2619999999999996</v>
      </c>
    </row>
    <row r="276" spans="1:11" x14ac:dyDescent="0.2">
      <c r="A276" s="585">
        <v>33572</v>
      </c>
      <c r="B276" s="586">
        <v>1991</v>
      </c>
      <c r="C276" s="587">
        <v>11</v>
      </c>
      <c r="D276" s="588">
        <v>66.483999999999995</v>
      </c>
      <c r="E276" s="588">
        <v>1.8360000000000001</v>
      </c>
      <c r="F276" s="588">
        <v>114.1</v>
      </c>
      <c r="G276" s="588">
        <v>1.0580000000000001</v>
      </c>
      <c r="H276" s="588">
        <v>49.832999999999998</v>
      </c>
      <c r="I276" s="588">
        <v>7.6959999999999997</v>
      </c>
    </row>
    <row r="277" spans="1:11" x14ac:dyDescent="0.2">
      <c r="A277" s="585">
        <v>33603</v>
      </c>
      <c r="B277" s="586">
        <v>1991</v>
      </c>
      <c r="C277" s="587">
        <v>12</v>
      </c>
      <c r="D277" s="588">
        <v>66.56</v>
      </c>
      <c r="E277" s="588">
        <v>1.383</v>
      </c>
      <c r="F277" s="588">
        <v>114</v>
      </c>
      <c r="G277" s="588">
        <v>-1.0469999999999999</v>
      </c>
      <c r="H277" s="588">
        <v>50.305999999999997</v>
      </c>
      <c r="I277" s="588">
        <v>12.016999999999999</v>
      </c>
    </row>
    <row r="278" spans="1:11" s="589" customFormat="1" x14ac:dyDescent="0.2">
      <c r="A278" s="585">
        <v>33634</v>
      </c>
      <c r="B278" s="586">
        <v>1992</v>
      </c>
      <c r="C278" s="587">
        <v>1</v>
      </c>
      <c r="D278" s="588">
        <v>66.635000000000005</v>
      </c>
      <c r="E278" s="588">
        <v>1.3480000000000001</v>
      </c>
      <c r="F278" s="588">
        <v>113.4</v>
      </c>
      <c r="G278" s="588">
        <v>-6.1360000000000001</v>
      </c>
      <c r="H278" s="588">
        <v>50.841999999999999</v>
      </c>
      <c r="I278" s="588">
        <v>13.544</v>
      </c>
      <c r="J278" s="553"/>
      <c r="K278" s="553"/>
    </row>
    <row r="279" spans="1:11" s="589" customFormat="1" x14ac:dyDescent="0.2">
      <c r="A279" s="585">
        <v>33663</v>
      </c>
      <c r="B279" s="586">
        <v>1992</v>
      </c>
      <c r="C279" s="587">
        <v>2</v>
      </c>
      <c r="D279" s="588">
        <v>66.73</v>
      </c>
      <c r="E279" s="588">
        <v>1.7290000000000001</v>
      </c>
      <c r="F279" s="588">
        <v>113.8</v>
      </c>
      <c r="G279" s="588">
        <v>4.3159999999999998</v>
      </c>
      <c r="H279" s="588">
        <v>51.259</v>
      </c>
      <c r="I279" s="588">
        <v>10.294</v>
      </c>
      <c r="J279" s="553"/>
      <c r="K279" s="553"/>
    </row>
    <row r="280" spans="1:11" s="589" customFormat="1" x14ac:dyDescent="0.2">
      <c r="A280" s="585">
        <v>33694</v>
      </c>
      <c r="B280" s="586">
        <v>1992</v>
      </c>
      <c r="C280" s="587">
        <v>3</v>
      </c>
      <c r="D280" s="588">
        <v>66.863</v>
      </c>
      <c r="E280" s="588">
        <v>2.4249999999999998</v>
      </c>
      <c r="F280" s="588">
        <v>113.9</v>
      </c>
      <c r="G280" s="588">
        <v>1.06</v>
      </c>
      <c r="H280" s="588">
        <v>51.473999999999997</v>
      </c>
      <c r="I280" s="588">
        <v>5.1680000000000001</v>
      </c>
      <c r="J280" s="553"/>
      <c r="K280" s="553"/>
    </row>
    <row r="281" spans="1:11" s="589" customFormat="1" x14ac:dyDescent="0.2">
      <c r="A281" s="585">
        <v>33724</v>
      </c>
      <c r="B281" s="586">
        <v>1992</v>
      </c>
      <c r="C281" s="587">
        <v>4</v>
      </c>
      <c r="D281" s="588">
        <v>67.016000000000005</v>
      </c>
      <c r="E281" s="588">
        <v>2.7759999999999998</v>
      </c>
      <c r="F281" s="588">
        <v>114.1</v>
      </c>
      <c r="G281" s="588">
        <v>2.1280000000000001</v>
      </c>
      <c r="H281" s="588">
        <v>51.56</v>
      </c>
      <c r="I281" s="588">
        <v>2.0150000000000001</v>
      </c>
      <c r="J281" s="553"/>
      <c r="K281" s="553"/>
    </row>
    <row r="282" spans="1:11" s="589" customFormat="1" x14ac:dyDescent="0.2">
      <c r="A282" s="585">
        <v>33755</v>
      </c>
      <c r="B282" s="586">
        <v>1992</v>
      </c>
      <c r="C282" s="587">
        <v>5</v>
      </c>
      <c r="D282" s="588">
        <v>67.153000000000006</v>
      </c>
      <c r="E282" s="588">
        <v>2.4750000000000001</v>
      </c>
      <c r="F282" s="588">
        <v>114.5</v>
      </c>
      <c r="G282" s="588">
        <v>4.2889999999999997</v>
      </c>
      <c r="H282" s="588">
        <v>51.634999999999998</v>
      </c>
      <c r="I282" s="588">
        <v>1.764</v>
      </c>
      <c r="J282" s="553"/>
      <c r="K282" s="553"/>
    </row>
    <row r="283" spans="1:11" s="589" customFormat="1" x14ac:dyDescent="0.2">
      <c r="A283" s="585">
        <v>33785</v>
      </c>
      <c r="B283" s="586">
        <v>1992</v>
      </c>
      <c r="C283" s="587">
        <v>6</v>
      </c>
      <c r="D283" s="588">
        <v>67.254000000000005</v>
      </c>
      <c r="E283" s="588">
        <v>1.8169999999999999</v>
      </c>
      <c r="F283" s="588">
        <v>115.1</v>
      </c>
      <c r="G283" s="588">
        <v>6.4729999999999999</v>
      </c>
      <c r="H283" s="588">
        <v>51.792000000000002</v>
      </c>
      <c r="I283" s="588">
        <v>3.7090000000000001</v>
      </c>
      <c r="J283" s="553"/>
      <c r="K283" s="553"/>
    </row>
    <row r="284" spans="1:11" s="589" customFormat="1" x14ac:dyDescent="0.2">
      <c r="A284" s="585">
        <v>33816</v>
      </c>
      <c r="B284" s="586">
        <v>1992</v>
      </c>
      <c r="C284" s="587">
        <v>7</v>
      </c>
      <c r="D284" s="588">
        <v>67.34</v>
      </c>
      <c r="E284" s="588">
        <v>1.5529999999999999</v>
      </c>
      <c r="F284" s="588">
        <v>115.2</v>
      </c>
      <c r="G284" s="588">
        <v>1.048</v>
      </c>
      <c r="H284" s="588">
        <v>52.018999999999998</v>
      </c>
      <c r="I284" s="588">
        <v>5.3789999999999996</v>
      </c>
      <c r="J284" s="553"/>
      <c r="K284" s="553"/>
    </row>
    <row r="285" spans="1:11" s="589" customFormat="1" x14ac:dyDescent="0.2">
      <c r="A285" s="585">
        <v>33847</v>
      </c>
      <c r="B285" s="586">
        <v>1992</v>
      </c>
      <c r="C285" s="587">
        <v>8</v>
      </c>
      <c r="D285" s="588">
        <v>67.45</v>
      </c>
      <c r="E285" s="588">
        <v>1.9690000000000001</v>
      </c>
      <c r="F285" s="588">
        <v>115.1</v>
      </c>
      <c r="G285" s="588">
        <v>-1.0369999999999999</v>
      </c>
      <c r="H285" s="588">
        <v>52.271000000000001</v>
      </c>
      <c r="I285" s="588">
        <v>5.9740000000000002</v>
      </c>
      <c r="J285" s="553"/>
      <c r="K285" s="553"/>
    </row>
    <row r="286" spans="1:11" s="589" customFormat="1" x14ac:dyDescent="0.2">
      <c r="A286" s="585">
        <v>33877</v>
      </c>
      <c r="B286" s="586">
        <v>1992</v>
      </c>
      <c r="C286" s="587">
        <v>9</v>
      </c>
      <c r="D286" s="588">
        <v>67.600999999999999</v>
      </c>
      <c r="E286" s="588">
        <v>2.7210000000000001</v>
      </c>
      <c r="F286" s="588">
        <v>115.3</v>
      </c>
      <c r="G286" s="588">
        <v>2.105</v>
      </c>
      <c r="H286" s="588">
        <v>52.488999999999997</v>
      </c>
      <c r="I286" s="588">
        <v>5.1310000000000002</v>
      </c>
      <c r="J286" s="553"/>
      <c r="K286" s="553"/>
    </row>
    <row r="287" spans="1:11" s="589" customFormat="1" x14ac:dyDescent="0.2">
      <c r="A287" s="585">
        <v>33908</v>
      </c>
      <c r="B287" s="586">
        <v>1992</v>
      </c>
      <c r="C287" s="587">
        <v>10</v>
      </c>
      <c r="D287" s="588">
        <v>67.777000000000001</v>
      </c>
      <c r="E287" s="588">
        <v>3.1680000000000001</v>
      </c>
      <c r="F287" s="588">
        <v>115.3</v>
      </c>
      <c r="G287" s="588">
        <v>0</v>
      </c>
      <c r="H287" s="588">
        <v>52.618000000000002</v>
      </c>
      <c r="I287" s="588">
        <v>2.9889999999999999</v>
      </c>
      <c r="J287" s="553"/>
      <c r="K287" s="553"/>
    </row>
    <row r="288" spans="1:11" s="589" customFormat="1" x14ac:dyDescent="0.2">
      <c r="A288" s="585">
        <v>33938</v>
      </c>
      <c r="B288" s="586">
        <v>1992</v>
      </c>
      <c r="C288" s="587">
        <v>11</v>
      </c>
      <c r="D288" s="588">
        <v>67.945999999999998</v>
      </c>
      <c r="E288" s="588">
        <v>3.0449999999999999</v>
      </c>
      <c r="F288" s="588">
        <v>115.1</v>
      </c>
      <c r="G288" s="588">
        <v>-2.0619999999999998</v>
      </c>
      <c r="H288" s="588">
        <v>52.597999999999999</v>
      </c>
      <c r="I288" s="588">
        <v>-0.46</v>
      </c>
      <c r="J288" s="553"/>
      <c r="K288" s="553"/>
    </row>
    <row r="289" spans="1:11" s="589" customFormat="1" x14ac:dyDescent="0.2">
      <c r="A289" s="585">
        <v>33969</v>
      </c>
      <c r="B289" s="586">
        <v>1992</v>
      </c>
      <c r="C289" s="587">
        <v>12</v>
      </c>
      <c r="D289" s="588">
        <v>68.087999999999994</v>
      </c>
      <c r="E289" s="588">
        <v>2.5390000000000001</v>
      </c>
      <c r="F289" s="588">
        <v>115.1</v>
      </c>
      <c r="G289" s="588">
        <v>0</v>
      </c>
      <c r="H289" s="588">
        <v>52.411999999999999</v>
      </c>
      <c r="I289" s="588">
        <v>-4.1669999999999998</v>
      </c>
      <c r="J289" s="553"/>
      <c r="K289" s="553"/>
    </row>
    <row r="290" spans="1:11" s="589" customFormat="1" x14ac:dyDescent="0.2">
      <c r="A290" s="585">
        <v>34000</v>
      </c>
      <c r="B290" s="587">
        <v>1993</v>
      </c>
      <c r="C290" s="587">
        <v>1</v>
      </c>
      <c r="D290" s="588">
        <v>68.215000000000003</v>
      </c>
      <c r="E290" s="588">
        <v>2.2490000000000001</v>
      </c>
      <c r="F290" s="588">
        <v>115.4</v>
      </c>
      <c r="G290" s="588">
        <v>3.173</v>
      </c>
      <c r="H290" s="588">
        <v>52.180999999999997</v>
      </c>
      <c r="I290" s="588">
        <v>-5.1520000000000001</v>
      </c>
      <c r="J290" s="553"/>
      <c r="K290" s="553"/>
    </row>
    <row r="291" spans="1:11" s="589" customFormat="1" x14ac:dyDescent="0.2">
      <c r="A291" s="585">
        <v>34028</v>
      </c>
      <c r="B291" s="587">
        <v>1993</v>
      </c>
      <c r="C291" s="587">
        <v>2</v>
      </c>
      <c r="D291" s="588">
        <v>68.335999999999999</v>
      </c>
      <c r="E291" s="588">
        <v>2.161</v>
      </c>
      <c r="F291" s="588">
        <v>115.9</v>
      </c>
      <c r="G291" s="588">
        <v>5.3250000000000002</v>
      </c>
      <c r="H291" s="588">
        <v>52.081000000000003</v>
      </c>
      <c r="I291" s="588">
        <v>-2.2749999999999999</v>
      </c>
      <c r="J291" s="553"/>
      <c r="K291" s="553"/>
    </row>
    <row r="292" spans="1:11" s="589" customFormat="1" x14ac:dyDescent="0.2">
      <c r="A292" s="585">
        <v>34059</v>
      </c>
      <c r="B292" s="587">
        <v>1993</v>
      </c>
      <c r="C292" s="587">
        <v>3</v>
      </c>
      <c r="D292" s="588">
        <v>68.471000000000004</v>
      </c>
      <c r="E292" s="588">
        <v>2.3980000000000001</v>
      </c>
      <c r="F292" s="588">
        <v>116.3</v>
      </c>
      <c r="G292" s="588">
        <v>4.2210000000000001</v>
      </c>
      <c r="H292" s="588">
        <v>52.195</v>
      </c>
      <c r="I292" s="588">
        <v>2.6640000000000001</v>
      </c>
      <c r="J292" s="553"/>
      <c r="K292" s="553"/>
    </row>
    <row r="293" spans="1:11" s="589" customFormat="1" x14ac:dyDescent="0.2">
      <c r="A293" s="585">
        <v>34089</v>
      </c>
      <c r="B293" s="587">
        <v>1993</v>
      </c>
      <c r="C293" s="587">
        <v>4</v>
      </c>
      <c r="D293" s="588">
        <v>68.616</v>
      </c>
      <c r="E293" s="588">
        <v>2.5670000000000002</v>
      </c>
      <c r="F293" s="588">
        <v>116.6</v>
      </c>
      <c r="G293" s="588">
        <v>3.14</v>
      </c>
      <c r="H293" s="588">
        <v>52.426000000000002</v>
      </c>
      <c r="I293" s="588">
        <v>5.4210000000000003</v>
      </c>
      <c r="J293" s="553"/>
      <c r="K293" s="553"/>
    </row>
    <row r="294" spans="1:11" s="589" customFormat="1" x14ac:dyDescent="0.2">
      <c r="A294" s="585">
        <v>34120</v>
      </c>
      <c r="B294" s="587">
        <v>1993</v>
      </c>
      <c r="C294" s="587">
        <v>5</v>
      </c>
      <c r="D294" s="588">
        <v>68.751000000000005</v>
      </c>
      <c r="E294" s="588">
        <v>2.3740000000000001</v>
      </c>
      <c r="F294" s="588">
        <v>116.3</v>
      </c>
      <c r="G294" s="588">
        <v>-3.044</v>
      </c>
      <c r="H294" s="588">
        <v>52.593000000000004</v>
      </c>
      <c r="I294" s="588">
        <v>3.907</v>
      </c>
      <c r="J294" s="553"/>
      <c r="K294" s="553"/>
    </row>
    <row r="295" spans="1:11" s="589" customFormat="1" x14ac:dyDescent="0.2">
      <c r="A295" s="585">
        <v>34150</v>
      </c>
      <c r="B295" s="587">
        <v>1993</v>
      </c>
      <c r="C295" s="587">
        <v>6</v>
      </c>
      <c r="D295" s="588">
        <v>68.864999999999995</v>
      </c>
      <c r="E295" s="588">
        <v>2.016</v>
      </c>
      <c r="F295" s="588">
        <v>116.3</v>
      </c>
      <c r="G295" s="588">
        <v>0</v>
      </c>
      <c r="H295" s="588">
        <v>52.587000000000003</v>
      </c>
      <c r="I295" s="588">
        <v>-0.13800000000000001</v>
      </c>
      <c r="J295" s="553"/>
      <c r="K295" s="553"/>
    </row>
    <row r="296" spans="1:11" s="589" customFormat="1" x14ac:dyDescent="0.2">
      <c r="A296" s="585">
        <v>34181</v>
      </c>
      <c r="B296" s="587">
        <v>1993</v>
      </c>
      <c r="C296" s="587">
        <v>7</v>
      </c>
      <c r="D296" s="588">
        <v>68.97</v>
      </c>
      <c r="E296" s="588">
        <v>1.845</v>
      </c>
      <c r="F296" s="588">
        <v>116.3</v>
      </c>
      <c r="G296" s="588">
        <v>0</v>
      </c>
      <c r="H296" s="588">
        <v>52.500999999999998</v>
      </c>
      <c r="I296" s="588">
        <v>-1.9390000000000001</v>
      </c>
      <c r="J296" s="553"/>
      <c r="K296" s="553"/>
    </row>
    <row r="297" spans="1:11" s="589" customFormat="1" x14ac:dyDescent="0.2">
      <c r="A297" s="585">
        <v>34212</v>
      </c>
      <c r="B297" s="587">
        <v>1993</v>
      </c>
      <c r="C297" s="587">
        <v>8</v>
      </c>
      <c r="D297" s="588">
        <v>69.084999999999994</v>
      </c>
      <c r="E297" s="588">
        <v>2.0139999999999998</v>
      </c>
      <c r="F297" s="588">
        <v>116.2</v>
      </c>
      <c r="G297" s="588">
        <v>-1.0269999999999999</v>
      </c>
      <c r="H297" s="588">
        <v>52.500999999999998</v>
      </c>
      <c r="I297" s="588">
        <v>-1.2999999999999999E-2</v>
      </c>
      <c r="J297" s="553"/>
      <c r="K297" s="553"/>
    </row>
    <row r="298" spans="1:11" s="589" customFormat="1" x14ac:dyDescent="0.2">
      <c r="A298" s="585">
        <v>34242</v>
      </c>
      <c r="B298" s="587">
        <v>1993</v>
      </c>
      <c r="C298" s="587">
        <v>9</v>
      </c>
      <c r="D298" s="588">
        <v>69.215999999999994</v>
      </c>
      <c r="E298" s="588">
        <v>2.3109999999999999</v>
      </c>
      <c r="F298" s="588">
        <v>116.3</v>
      </c>
      <c r="G298" s="588">
        <v>1.038</v>
      </c>
      <c r="H298" s="588">
        <v>52.677999999999997</v>
      </c>
      <c r="I298" s="588">
        <v>4.1340000000000003</v>
      </c>
      <c r="J298" s="553"/>
      <c r="K298" s="553"/>
    </row>
    <row r="299" spans="1:11" s="589" customFormat="1" x14ac:dyDescent="0.2">
      <c r="A299" s="585">
        <v>34273</v>
      </c>
      <c r="B299" s="587">
        <v>1993</v>
      </c>
      <c r="C299" s="587">
        <v>10</v>
      </c>
      <c r="D299" s="588">
        <v>69.358999999999995</v>
      </c>
      <c r="E299" s="588">
        <v>2.5019999999999998</v>
      </c>
      <c r="F299" s="588">
        <v>116.4</v>
      </c>
      <c r="G299" s="588">
        <v>1.0369999999999999</v>
      </c>
      <c r="H299" s="588">
        <v>52.914000000000001</v>
      </c>
      <c r="I299" s="588">
        <v>5.51</v>
      </c>
      <c r="J299" s="553"/>
      <c r="K299" s="553"/>
    </row>
    <row r="300" spans="1:11" s="589" customFormat="1" x14ac:dyDescent="0.2">
      <c r="A300" s="585">
        <v>34303</v>
      </c>
      <c r="B300" s="587">
        <v>1993</v>
      </c>
      <c r="C300" s="587">
        <v>11</v>
      </c>
      <c r="D300" s="588">
        <v>69.498999999999995</v>
      </c>
      <c r="E300" s="588">
        <v>2.452</v>
      </c>
      <c r="F300" s="588">
        <v>116.5</v>
      </c>
      <c r="G300" s="588">
        <v>1.036</v>
      </c>
      <c r="H300" s="588">
        <v>53.024000000000001</v>
      </c>
      <c r="I300" s="588">
        <v>2.5139999999999998</v>
      </c>
      <c r="J300" s="553"/>
      <c r="K300" s="553"/>
    </row>
    <row r="301" spans="1:11" s="589" customFormat="1" x14ac:dyDescent="0.2">
      <c r="A301" s="585">
        <v>34334</v>
      </c>
      <c r="B301" s="587">
        <v>1993</v>
      </c>
      <c r="C301" s="587">
        <v>12</v>
      </c>
      <c r="D301" s="588">
        <v>69.626999999999995</v>
      </c>
      <c r="E301" s="588">
        <v>2.2250000000000001</v>
      </c>
      <c r="F301" s="588">
        <v>116.2</v>
      </c>
      <c r="G301" s="588">
        <v>-3.0470000000000002</v>
      </c>
      <c r="H301" s="588">
        <v>52.899000000000001</v>
      </c>
      <c r="I301" s="588">
        <v>-2.7919999999999998</v>
      </c>
      <c r="J301" s="553"/>
      <c r="K301" s="553"/>
    </row>
    <row r="302" spans="1:11" s="589" customFormat="1" x14ac:dyDescent="0.2">
      <c r="A302" s="585">
        <v>34365</v>
      </c>
      <c r="B302" s="587">
        <v>1994</v>
      </c>
      <c r="C302" s="587">
        <v>1</v>
      </c>
      <c r="D302" s="588">
        <v>69.745000000000005</v>
      </c>
      <c r="E302" s="588">
        <v>2.056</v>
      </c>
      <c r="F302" s="588">
        <v>116.5</v>
      </c>
      <c r="G302" s="588">
        <v>3.1419999999999999</v>
      </c>
      <c r="H302" s="588">
        <v>52.671999999999997</v>
      </c>
      <c r="I302" s="588">
        <v>-5.024</v>
      </c>
      <c r="J302" s="553"/>
      <c r="K302" s="553"/>
    </row>
    <row r="303" spans="1:11" s="589" customFormat="1" x14ac:dyDescent="0.2">
      <c r="A303" s="585">
        <v>34393</v>
      </c>
      <c r="B303" s="587">
        <v>1994</v>
      </c>
      <c r="C303" s="587">
        <v>2</v>
      </c>
      <c r="D303" s="588">
        <v>69.852000000000004</v>
      </c>
      <c r="E303" s="588">
        <v>1.8480000000000001</v>
      </c>
      <c r="F303" s="588">
        <v>116.9</v>
      </c>
      <c r="G303" s="588">
        <v>4.1989999999999998</v>
      </c>
      <c r="H303" s="588">
        <v>52.563000000000002</v>
      </c>
      <c r="I303" s="588">
        <v>-2.464</v>
      </c>
      <c r="J303" s="553"/>
      <c r="K303" s="553"/>
    </row>
    <row r="304" spans="1:11" s="589" customFormat="1" x14ac:dyDescent="0.2">
      <c r="A304" s="585">
        <v>34424</v>
      </c>
      <c r="B304" s="587">
        <v>1994</v>
      </c>
      <c r="C304" s="587">
        <v>3</v>
      </c>
      <c r="D304" s="588">
        <v>69.956999999999994</v>
      </c>
      <c r="E304" s="588">
        <v>1.8180000000000001</v>
      </c>
      <c r="F304" s="588">
        <v>117.1</v>
      </c>
      <c r="G304" s="588">
        <v>2.0720000000000001</v>
      </c>
      <c r="H304" s="588">
        <v>52.686</v>
      </c>
      <c r="I304" s="588">
        <v>2.847</v>
      </c>
      <c r="J304" s="553"/>
      <c r="K304" s="553"/>
    </row>
    <row r="305" spans="1:11" s="589" customFormat="1" x14ac:dyDescent="0.2">
      <c r="A305" s="585">
        <v>34454</v>
      </c>
      <c r="B305" s="587">
        <v>1994</v>
      </c>
      <c r="C305" s="587">
        <v>4</v>
      </c>
      <c r="D305" s="588">
        <v>70.066999999999993</v>
      </c>
      <c r="E305" s="588">
        <v>1.9079999999999999</v>
      </c>
      <c r="F305" s="588">
        <v>117.1</v>
      </c>
      <c r="G305" s="588">
        <v>0</v>
      </c>
      <c r="H305" s="588">
        <v>52.942</v>
      </c>
      <c r="I305" s="588">
        <v>5.9850000000000003</v>
      </c>
      <c r="J305" s="553"/>
      <c r="K305" s="553"/>
    </row>
    <row r="306" spans="1:11" s="589" customFormat="1" x14ac:dyDescent="0.2">
      <c r="A306" s="585">
        <v>34485</v>
      </c>
      <c r="B306" s="587">
        <v>1994</v>
      </c>
      <c r="C306" s="587">
        <v>5</v>
      </c>
      <c r="D306" s="588">
        <v>70.182000000000002</v>
      </c>
      <c r="E306" s="588">
        <v>1.9890000000000001</v>
      </c>
      <c r="F306" s="588">
        <v>117.2</v>
      </c>
      <c r="G306" s="588">
        <v>1.03</v>
      </c>
      <c r="H306" s="588">
        <v>53.139000000000003</v>
      </c>
      <c r="I306" s="588">
        <v>4.5549999999999997</v>
      </c>
      <c r="J306" s="553"/>
      <c r="K306" s="553"/>
    </row>
    <row r="307" spans="1:11" s="589" customFormat="1" x14ac:dyDescent="0.2">
      <c r="A307" s="585">
        <v>34515</v>
      </c>
      <c r="B307" s="587">
        <v>1994</v>
      </c>
      <c r="C307" s="587">
        <v>6</v>
      </c>
      <c r="D307" s="588">
        <v>70.302999999999997</v>
      </c>
      <c r="E307" s="588">
        <v>2.1</v>
      </c>
      <c r="F307" s="588">
        <v>117.8</v>
      </c>
      <c r="G307" s="588">
        <v>6.319</v>
      </c>
      <c r="H307" s="588">
        <v>53.151000000000003</v>
      </c>
      <c r="I307" s="588">
        <v>0.28599999999999998</v>
      </c>
      <c r="J307" s="553"/>
      <c r="K307" s="553"/>
    </row>
    <row r="308" spans="1:11" s="589" customFormat="1" x14ac:dyDescent="0.2">
      <c r="A308" s="585">
        <v>34546</v>
      </c>
      <c r="B308" s="587">
        <v>1994</v>
      </c>
      <c r="C308" s="587">
        <v>7</v>
      </c>
      <c r="D308" s="588">
        <v>70.430000000000007</v>
      </c>
      <c r="E308" s="588">
        <v>2.1800000000000002</v>
      </c>
      <c r="F308" s="588">
        <v>118.3</v>
      </c>
      <c r="G308" s="588">
        <v>5.2140000000000004</v>
      </c>
      <c r="H308" s="588">
        <v>53.06</v>
      </c>
      <c r="I308" s="588">
        <v>-2.048</v>
      </c>
      <c r="J308" s="553"/>
      <c r="K308" s="553"/>
    </row>
    <row r="309" spans="1:11" s="589" customFormat="1" x14ac:dyDescent="0.2">
      <c r="A309" s="585">
        <v>34577</v>
      </c>
      <c r="B309" s="587">
        <v>1994</v>
      </c>
      <c r="C309" s="587">
        <v>8</v>
      </c>
      <c r="D309" s="588">
        <v>70.56</v>
      </c>
      <c r="E309" s="588">
        <v>2.242</v>
      </c>
      <c r="F309" s="588">
        <v>119.1</v>
      </c>
      <c r="G309" s="588">
        <v>8.4239999999999995</v>
      </c>
      <c r="H309" s="588">
        <v>53.014000000000003</v>
      </c>
      <c r="I309" s="588">
        <v>-1.02</v>
      </c>
      <c r="J309" s="553"/>
      <c r="K309" s="553"/>
    </row>
    <row r="310" spans="1:11" s="589" customFormat="1" x14ac:dyDescent="0.2">
      <c r="A310" s="585">
        <v>34607</v>
      </c>
      <c r="B310" s="587">
        <v>1994</v>
      </c>
      <c r="C310" s="587">
        <v>9</v>
      </c>
      <c r="D310" s="588">
        <v>70.688000000000002</v>
      </c>
      <c r="E310" s="588">
        <v>2.1970000000000001</v>
      </c>
      <c r="F310" s="588">
        <v>119.6</v>
      </c>
      <c r="G310" s="588">
        <v>5.1559999999999997</v>
      </c>
      <c r="H310" s="588">
        <v>53.116</v>
      </c>
      <c r="I310" s="588">
        <v>2.3319999999999999</v>
      </c>
      <c r="J310" s="553"/>
      <c r="K310" s="553"/>
    </row>
    <row r="311" spans="1:11" s="589" customFormat="1" x14ac:dyDescent="0.2">
      <c r="A311" s="585">
        <v>34638</v>
      </c>
      <c r="B311" s="587">
        <v>1994</v>
      </c>
      <c r="C311" s="587">
        <v>10</v>
      </c>
      <c r="D311" s="588">
        <v>70.816999999999993</v>
      </c>
      <c r="E311" s="588">
        <v>2.2149999999999999</v>
      </c>
      <c r="F311" s="588">
        <v>120.1</v>
      </c>
      <c r="G311" s="588">
        <v>5.1340000000000003</v>
      </c>
      <c r="H311" s="588">
        <v>53.313000000000002</v>
      </c>
      <c r="I311" s="588">
        <v>4.5220000000000002</v>
      </c>
      <c r="J311" s="553"/>
      <c r="K311" s="553"/>
    </row>
    <row r="312" spans="1:11" s="589" customFormat="1" x14ac:dyDescent="0.2">
      <c r="A312" s="585">
        <v>34668</v>
      </c>
      <c r="B312" s="587">
        <v>1994</v>
      </c>
      <c r="C312" s="587">
        <v>11</v>
      </c>
      <c r="D312" s="588">
        <v>70.95</v>
      </c>
      <c r="E312" s="588">
        <v>2.2789999999999999</v>
      </c>
      <c r="F312" s="588">
        <v>121</v>
      </c>
      <c r="G312" s="588">
        <v>9.3729999999999993</v>
      </c>
      <c r="H312" s="588">
        <v>53.502000000000002</v>
      </c>
      <c r="I312" s="588">
        <v>4.3550000000000004</v>
      </c>
      <c r="J312" s="553"/>
      <c r="K312" s="553"/>
    </row>
    <row r="313" spans="1:11" s="589" customFormat="1" x14ac:dyDescent="0.2">
      <c r="A313" s="585">
        <v>34699</v>
      </c>
      <c r="B313" s="587">
        <v>1994</v>
      </c>
      <c r="C313" s="587">
        <v>12</v>
      </c>
      <c r="D313" s="588">
        <v>71.087999999999994</v>
      </c>
      <c r="E313" s="588">
        <v>2.36</v>
      </c>
      <c r="F313" s="588">
        <v>121.5</v>
      </c>
      <c r="G313" s="588">
        <v>5.0730000000000004</v>
      </c>
      <c r="H313" s="588">
        <v>53.616999999999997</v>
      </c>
      <c r="I313" s="588">
        <v>2.6040000000000001</v>
      </c>
      <c r="J313" s="553"/>
      <c r="K313" s="553"/>
    </row>
    <row r="314" spans="1:11" s="589" customFormat="1" x14ac:dyDescent="0.2">
      <c r="A314" s="585">
        <v>34730</v>
      </c>
      <c r="B314" s="587">
        <v>1995</v>
      </c>
      <c r="C314" s="587">
        <v>1</v>
      </c>
      <c r="D314" s="588">
        <v>71.228999999999999</v>
      </c>
      <c r="E314" s="588">
        <v>2.407</v>
      </c>
      <c r="F314" s="588">
        <v>122.8</v>
      </c>
      <c r="G314" s="588">
        <v>13.622999999999999</v>
      </c>
      <c r="H314" s="588">
        <v>53.689</v>
      </c>
      <c r="I314" s="588">
        <v>1.6180000000000001</v>
      </c>
      <c r="J314" s="553"/>
      <c r="K314" s="553"/>
    </row>
    <row r="315" spans="1:11" s="589" customFormat="1" x14ac:dyDescent="0.2">
      <c r="A315" s="585">
        <v>34758</v>
      </c>
      <c r="B315" s="587">
        <v>1995</v>
      </c>
      <c r="C315" s="587">
        <v>2</v>
      </c>
      <c r="D315" s="588">
        <v>71.358999999999995</v>
      </c>
      <c r="E315" s="588">
        <v>2.2050000000000001</v>
      </c>
      <c r="F315" s="588">
        <v>123.7</v>
      </c>
      <c r="G315" s="588">
        <v>9.1579999999999995</v>
      </c>
      <c r="H315" s="588">
        <v>53.774000000000001</v>
      </c>
      <c r="I315" s="588">
        <v>1.919</v>
      </c>
      <c r="J315" s="553"/>
      <c r="K315" s="553"/>
    </row>
    <row r="316" spans="1:11" s="589" customFormat="1" x14ac:dyDescent="0.2">
      <c r="A316" s="585">
        <v>34789</v>
      </c>
      <c r="B316" s="587">
        <v>1995</v>
      </c>
      <c r="C316" s="587">
        <v>3</v>
      </c>
      <c r="D316" s="588">
        <v>71.48</v>
      </c>
      <c r="E316" s="588">
        <v>2.052</v>
      </c>
      <c r="F316" s="588">
        <v>124.3</v>
      </c>
      <c r="G316" s="588">
        <v>5.9779999999999998</v>
      </c>
      <c r="H316" s="588">
        <v>53.914000000000001</v>
      </c>
      <c r="I316" s="588">
        <v>3.1829999999999998</v>
      </c>
      <c r="J316" s="553"/>
      <c r="K316" s="553"/>
    </row>
    <row r="317" spans="1:11" s="589" customFormat="1" x14ac:dyDescent="0.2">
      <c r="A317" s="585">
        <v>34819</v>
      </c>
      <c r="B317" s="587">
        <v>1995</v>
      </c>
      <c r="C317" s="587">
        <v>4</v>
      </c>
      <c r="D317" s="588">
        <v>71.596999999999994</v>
      </c>
      <c r="E317" s="588">
        <v>1.9790000000000001</v>
      </c>
      <c r="F317" s="588">
        <v>125</v>
      </c>
      <c r="G317" s="588">
        <v>6.9710000000000001</v>
      </c>
      <c r="H317" s="588">
        <v>54.091000000000001</v>
      </c>
      <c r="I317" s="588">
        <v>3.992</v>
      </c>
      <c r="J317" s="553"/>
      <c r="K317" s="553"/>
    </row>
    <row r="318" spans="1:11" s="589" customFormat="1" x14ac:dyDescent="0.2">
      <c r="A318" s="585">
        <v>34850</v>
      </c>
      <c r="B318" s="587">
        <v>1995</v>
      </c>
      <c r="C318" s="587">
        <v>5</v>
      </c>
      <c r="D318" s="588">
        <v>71.706999999999994</v>
      </c>
      <c r="E318" s="588">
        <v>1.869</v>
      </c>
      <c r="F318" s="588">
        <v>125.2</v>
      </c>
      <c r="G318" s="588">
        <v>1.9370000000000001</v>
      </c>
      <c r="H318" s="588">
        <v>54.25</v>
      </c>
      <c r="I318" s="588">
        <v>3.5960000000000001</v>
      </c>
      <c r="J318" s="553"/>
      <c r="K318" s="553"/>
    </row>
    <row r="319" spans="1:11" s="589" customFormat="1" x14ac:dyDescent="0.2">
      <c r="A319" s="585">
        <v>34880</v>
      </c>
      <c r="B319" s="587">
        <v>1995</v>
      </c>
      <c r="C319" s="587">
        <v>6</v>
      </c>
      <c r="D319" s="588">
        <v>71.813999999999993</v>
      </c>
      <c r="E319" s="588">
        <v>1.8</v>
      </c>
      <c r="F319" s="588">
        <v>125.5</v>
      </c>
      <c r="G319" s="588">
        <v>2.9140000000000001</v>
      </c>
      <c r="H319" s="588">
        <v>54.360999999999997</v>
      </c>
      <c r="I319" s="588">
        <v>2.4729999999999999</v>
      </c>
      <c r="J319" s="553"/>
      <c r="K319" s="553"/>
    </row>
    <row r="320" spans="1:11" s="589" customFormat="1" x14ac:dyDescent="0.2">
      <c r="A320" s="585">
        <v>34911</v>
      </c>
      <c r="B320" s="587">
        <v>1995</v>
      </c>
      <c r="C320" s="587">
        <v>7</v>
      </c>
      <c r="D320" s="588">
        <v>71.918999999999997</v>
      </c>
      <c r="E320" s="588">
        <v>1.7749999999999999</v>
      </c>
      <c r="F320" s="588">
        <v>125.6</v>
      </c>
      <c r="G320" s="588">
        <v>0.96</v>
      </c>
      <c r="H320" s="588">
        <v>54.44</v>
      </c>
      <c r="I320" s="588">
        <v>1.768</v>
      </c>
      <c r="J320" s="553"/>
      <c r="K320" s="553"/>
    </row>
    <row r="321" spans="1:11" s="589" customFormat="1" x14ac:dyDescent="0.2">
      <c r="A321" s="585">
        <v>34942</v>
      </c>
      <c r="B321" s="587">
        <v>1995</v>
      </c>
      <c r="C321" s="587">
        <v>8</v>
      </c>
      <c r="D321" s="588">
        <v>72.028000000000006</v>
      </c>
      <c r="E321" s="588">
        <v>1.823</v>
      </c>
      <c r="F321" s="588">
        <v>125.6</v>
      </c>
      <c r="G321" s="588">
        <v>0</v>
      </c>
      <c r="H321" s="588">
        <v>54.524999999999999</v>
      </c>
      <c r="I321" s="588">
        <v>1.89</v>
      </c>
      <c r="J321" s="553"/>
      <c r="K321" s="553"/>
    </row>
    <row r="322" spans="1:11" s="589" customFormat="1" x14ac:dyDescent="0.2">
      <c r="A322" s="585">
        <v>34972</v>
      </c>
      <c r="B322" s="587">
        <v>1995</v>
      </c>
      <c r="C322" s="587">
        <v>9</v>
      </c>
      <c r="D322" s="588">
        <v>72.138000000000005</v>
      </c>
      <c r="E322" s="588">
        <v>1.845</v>
      </c>
      <c r="F322" s="588">
        <v>125.5</v>
      </c>
      <c r="G322" s="588">
        <v>-0.95099999999999996</v>
      </c>
      <c r="H322" s="588">
        <v>54.64</v>
      </c>
      <c r="I322" s="588">
        <v>2.5609999999999999</v>
      </c>
      <c r="J322" s="553"/>
      <c r="K322" s="553"/>
    </row>
    <row r="323" spans="1:11" s="589" customFormat="1" x14ac:dyDescent="0.2">
      <c r="A323" s="585">
        <v>35003</v>
      </c>
      <c r="B323" s="587">
        <v>1995</v>
      </c>
      <c r="C323" s="587">
        <v>10</v>
      </c>
      <c r="D323" s="588">
        <v>72.251000000000005</v>
      </c>
      <c r="E323" s="588">
        <v>1.899</v>
      </c>
      <c r="F323" s="588">
        <v>125.4</v>
      </c>
      <c r="G323" s="588">
        <v>-0.95199999999999996</v>
      </c>
      <c r="H323" s="588">
        <v>54.79</v>
      </c>
      <c r="I323" s="588">
        <v>3.347</v>
      </c>
      <c r="J323" s="553"/>
      <c r="K323" s="553"/>
    </row>
    <row r="324" spans="1:11" s="589" customFormat="1" x14ac:dyDescent="0.2">
      <c r="A324" s="585">
        <v>35033</v>
      </c>
      <c r="B324" s="587">
        <v>1995</v>
      </c>
      <c r="C324" s="587">
        <v>11</v>
      </c>
      <c r="D324" s="588">
        <v>72.367000000000004</v>
      </c>
      <c r="E324" s="588">
        <v>1.9419999999999999</v>
      </c>
      <c r="F324" s="588">
        <v>125.2</v>
      </c>
      <c r="G324" s="588">
        <v>-1.897</v>
      </c>
      <c r="H324" s="588">
        <v>54.970999999999997</v>
      </c>
      <c r="I324" s="588">
        <v>4.03</v>
      </c>
      <c r="J324" s="553"/>
      <c r="K324" s="553"/>
    </row>
    <row r="325" spans="1:11" s="589" customFormat="1" x14ac:dyDescent="0.2">
      <c r="A325" s="585">
        <v>35064</v>
      </c>
      <c r="B325" s="587">
        <v>1995</v>
      </c>
      <c r="C325" s="587">
        <v>12</v>
      </c>
      <c r="D325" s="588">
        <v>72.483999999999995</v>
      </c>
      <c r="E325" s="588">
        <v>1.96</v>
      </c>
      <c r="F325" s="588">
        <v>125.4</v>
      </c>
      <c r="G325" s="588">
        <v>1.9339999999999999</v>
      </c>
      <c r="H325" s="588">
        <v>55.176000000000002</v>
      </c>
      <c r="I325" s="588">
        <v>4.5579999999999998</v>
      </c>
      <c r="J325" s="553"/>
      <c r="K325" s="553"/>
    </row>
    <row r="326" spans="1:11" s="589" customFormat="1" x14ac:dyDescent="0.2">
      <c r="A326" s="585">
        <v>35095</v>
      </c>
      <c r="B326" s="587">
        <v>1996</v>
      </c>
      <c r="C326" s="587">
        <v>1</v>
      </c>
      <c r="D326" s="588">
        <v>72.599999999999994</v>
      </c>
      <c r="E326" s="588">
        <v>1.9350000000000001</v>
      </c>
      <c r="F326" s="588">
        <v>125.5</v>
      </c>
      <c r="G326" s="588">
        <v>0.96099999999999997</v>
      </c>
      <c r="H326" s="588">
        <v>55.392000000000003</v>
      </c>
      <c r="I326" s="588">
        <v>4.8010000000000002</v>
      </c>
      <c r="J326" s="553"/>
      <c r="K326" s="553"/>
    </row>
    <row r="327" spans="1:11" s="589" customFormat="1" x14ac:dyDescent="0.2">
      <c r="A327" s="585">
        <v>35124</v>
      </c>
      <c r="B327" s="587">
        <v>1996</v>
      </c>
      <c r="C327" s="587">
        <v>2</v>
      </c>
      <c r="D327" s="588">
        <v>72.703000000000003</v>
      </c>
      <c r="E327" s="588">
        <v>1.7310000000000001</v>
      </c>
      <c r="F327" s="588">
        <v>125</v>
      </c>
      <c r="G327" s="588">
        <v>-4.6769999999999996</v>
      </c>
      <c r="H327" s="588">
        <v>55.59</v>
      </c>
      <c r="I327" s="588">
        <v>4.3959999999999999</v>
      </c>
      <c r="J327" s="553"/>
      <c r="K327" s="553"/>
    </row>
    <row r="328" spans="1:11" s="589" customFormat="1" x14ac:dyDescent="0.2">
      <c r="A328" s="585">
        <v>35155</v>
      </c>
      <c r="B328" s="587">
        <v>1996</v>
      </c>
      <c r="C328" s="587">
        <v>3</v>
      </c>
      <c r="D328" s="588">
        <v>72.796999999999997</v>
      </c>
      <c r="E328" s="588">
        <v>1.5580000000000001</v>
      </c>
      <c r="F328" s="588">
        <v>125.3</v>
      </c>
      <c r="G328" s="588">
        <v>2.9180000000000001</v>
      </c>
      <c r="H328" s="588">
        <v>55.767000000000003</v>
      </c>
      <c r="I328" s="588">
        <v>3.887</v>
      </c>
      <c r="J328" s="553"/>
      <c r="K328" s="553"/>
    </row>
    <row r="329" spans="1:11" s="589" customFormat="1" x14ac:dyDescent="0.2">
      <c r="A329" s="585">
        <v>35185</v>
      </c>
      <c r="B329" s="587">
        <v>1996</v>
      </c>
      <c r="C329" s="587">
        <v>4</v>
      </c>
      <c r="D329" s="588">
        <v>72.89</v>
      </c>
      <c r="E329" s="588">
        <v>1.5429999999999999</v>
      </c>
      <c r="F329" s="588">
        <v>125.7</v>
      </c>
      <c r="G329" s="588">
        <v>3.899</v>
      </c>
      <c r="H329" s="588">
        <v>55.932000000000002</v>
      </c>
      <c r="I329" s="588">
        <v>3.6070000000000002</v>
      </c>
      <c r="J329" s="553"/>
      <c r="K329" s="553"/>
    </row>
    <row r="330" spans="1:11" s="589" customFormat="1" x14ac:dyDescent="0.2">
      <c r="A330" s="585">
        <v>35216</v>
      </c>
      <c r="B330" s="587">
        <v>1996</v>
      </c>
      <c r="C330" s="587">
        <v>5</v>
      </c>
      <c r="D330" s="588">
        <v>72.992000000000004</v>
      </c>
      <c r="E330" s="588">
        <v>1.6890000000000001</v>
      </c>
      <c r="F330" s="588">
        <v>126.2</v>
      </c>
      <c r="G330" s="588">
        <v>4.8789999999999996</v>
      </c>
      <c r="H330" s="588">
        <v>56.094999999999999</v>
      </c>
      <c r="I330" s="588">
        <v>3.5569999999999999</v>
      </c>
      <c r="J330" s="553"/>
      <c r="K330" s="553"/>
    </row>
    <row r="331" spans="1:11" s="589" customFormat="1" x14ac:dyDescent="0.2">
      <c r="A331" s="585">
        <v>35246</v>
      </c>
      <c r="B331" s="587">
        <v>1996</v>
      </c>
      <c r="C331" s="587">
        <v>6</v>
      </c>
      <c r="D331" s="588">
        <v>73.108999999999995</v>
      </c>
      <c r="E331" s="588">
        <v>1.9450000000000001</v>
      </c>
      <c r="F331" s="588">
        <v>125.8</v>
      </c>
      <c r="G331" s="588">
        <v>-3.738</v>
      </c>
      <c r="H331" s="588">
        <v>56.262999999999998</v>
      </c>
      <c r="I331" s="588">
        <v>3.6480000000000001</v>
      </c>
      <c r="J331" s="553"/>
      <c r="K331" s="553"/>
    </row>
    <row r="332" spans="1:11" s="589" customFormat="1" x14ac:dyDescent="0.2">
      <c r="A332" s="585">
        <v>35277</v>
      </c>
      <c r="B332" s="587">
        <v>1996</v>
      </c>
      <c r="C332" s="587">
        <v>7</v>
      </c>
      <c r="D332" s="588">
        <v>73.234999999999999</v>
      </c>
      <c r="E332" s="588">
        <v>2.0779999999999998</v>
      </c>
      <c r="F332" s="588">
        <v>125.5</v>
      </c>
      <c r="G332" s="588">
        <v>-2.8239999999999998</v>
      </c>
      <c r="H332" s="588">
        <v>56.42</v>
      </c>
      <c r="I332" s="588">
        <v>3.3889999999999998</v>
      </c>
      <c r="J332" s="553"/>
      <c r="K332" s="553"/>
    </row>
    <row r="333" spans="1:11" s="589" customFormat="1" x14ac:dyDescent="0.2">
      <c r="A333" s="585">
        <v>35308</v>
      </c>
      <c r="B333" s="587">
        <v>1996</v>
      </c>
      <c r="C333" s="587">
        <v>8</v>
      </c>
      <c r="D333" s="588">
        <v>73.358000000000004</v>
      </c>
      <c r="E333" s="588">
        <v>2.0419999999999998</v>
      </c>
      <c r="F333" s="588">
        <v>125.6</v>
      </c>
      <c r="G333" s="588">
        <v>0.96</v>
      </c>
      <c r="H333" s="588">
        <v>56.543999999999997</v>
      </c>
      <c r="I333" s="588">
        <v>2.67</v>
      </c>
      <c r="J333" s="553"/>
      <c r="K333" s="553"/>
    </row>
    <row r="334" spans="1:11" s="589" customFormat="1" x14ac:dyDescent="0.2">
      <c r="A334" s="585">
        <v>35338</v>
      </c>
      <c r="B334" s="587">
        <v>1996</v>
      </c>
      <c r="C334" s="587">
        <v>9</v>
      </c>
      <c r="D334" s="588">
        <v>73.466999999999999</v>
      </c>
      <c r="E334" s="588">
        <v>1.798</v>
      </c>
      <c r="F334" s="588">
        <v>126.1</v>
      </c>
      <c r="G334" s="588">
        <v>4.883</v>
      </c>
      <c r="H334" s="588">
        <v>56.624000000000002</v>
      </c>
      <c r="I334" s="588">
        <v>1.708</v>
      </c>
      <c r="J334" s="553"/>
      <c r="K334" s="553"/>
    </row>
    <row r="335" spans="1:11" s="589" customFormat="1" x14ac:dyDescent="0.2">
      <c r="A335" s="585">
        <v>35369</v>
      </c>
      <c r="B335" s="587">
        <v>1996</v>
      </c>
      <c r="C335" s="587">
        <v>10</v>
      </c>
      <c r="D335" s="588">
        <v>73.566000000000003</v>
      </c>
      <c r="E335" s="588">
        <v>1.63</v>
      </c>
      <c r="F335" s="588">
        <v>126</v>
      </c>
      <c r="G335" s="588">
        <v>-0.94699999999999995</v>
      </c>
      <c r="H335" s="588">
        <v>56.698999999999998</v>
      </c>
      <c r="I335" s="588">
        <v>1.619</v>
      </c>
      <c r="J335" s="553"/>
      <c r="K335" s="553"/>
    </row>
    <row r="336" spans="1:11" s="589" customFormat="1" x14ac:dyDescent="0.2">
      <c r="A336" s="585">
        <v>35399</v>
      </c>
      <c r="B336" s="587">
        <v>1996</v>
      </c>
      <c r="C336" s="587">
        <v>11</v>
      </c>
      <c r="D336" s="588">
        <v>73.661000000000001</v>
      </c>
      <c r="E336" s="588">
        <v>1.5620000000000001</v>
      </c>
      <c r="F336" s="588">
        <v>125.8</v>
      </c>
      <c r="G336" s="588">
        <v>-1.8879999999999999</v>
      </c>
      <c r="H336" s="588">
        <v>56.823</v>
      </c>
      <c r="I336" s="588">
        <v>2.649</v>
      </c>
      <c r="J336" s="553"/>
      <c r="K336" s="553"/>
    </row>
    <row r="337" spans="1:11" s="589" customFormat="1" x14ac:dyDescent="0.2">
      <c r="A337" s="585">
        <v>35430</v>
      </c>
      <c r="B337" s="587">
        <v>1996</v>
      </c>
      <c r="C337" s="587">
        <v>12</v>
      </c>
      <c r="D337" s="588">
        <v>73.759</v>
      </c>
      <c r="E337" s="588">
        <v>1.5980000000000001</v>
      </c>
      <c r="F337" s="588">
        <v>126.4</v>
      </c>
      <c r="G337" s="588">
        <v>5.8760000000000003</v>
      </c>
      <c r="H337" s="588">
        <v>57.027000000000001</v>
      </c>
      <c r="I337" s="588">
        <v>4.383</v>
      </c>
      <c r="J337" s="553"/>
      <c r="K337" s="553"/>
    </row>
    <row r="338" spans="1:11" s="589" customFormat="1" x14ac:dyDescent="0.2">
      <c r="A338" s="585">
        <v>35461</v>
      </c>
      <c r="B338" s="587">
        <v>1997</v>
      </c>
      <c r="C338" s="587">
        <v>1</v>
      </c>
      <c r="D338" s="588">
        <v>73.867000000000004</v>
      </c>
      <c r="E338" s="588">
        <v>1.7809999999999999</v>
      </c>
      <c r="F338" s="588">
        <v>126.6</v>
      </c>
      <c r="G338" s="588">
        <v>1.915</v>
      </c>
      <c r="H338" s="588">
        <v>57.281999999999996</v>
      </c>
      <c r="I338" s="588">
        <v>5.5010000000000003</v>
      </c>
      <c r="J338" s="553"/>
      <c r="K338" s="553"/>
    </row>
    <row r="339" spans="1:11" s="589" customFormat="1" x14ac:dyDescent="0.2">
      <c r="A339" s="585">
        <v>35489</v>
      </c>
      <c r="B339" s="587">
        <v>1997</v>
      </c>
      <c r="C339" s="587">
        <v>2</v>
      </c>
      <c r="D339" s="588">
        <v>73.986000000000004</v>
      </c>
      <c r="E339" s="588">
        <v>1.952</v>
      </c>
      <c r="F339" s="588">
        <v>126.5</v>
      </c>
      <c r="G339" s="588">
        <v>-0.94399999999999995</v>
      </c>
      <c r="H339" s="588">
        <v>57.52</v>
      </c>
      <c r="I339" s="588">
        <v>5.1109999999999998</v>
      </c>
      <c r="J339" s="553"/>
      <c r="K339" s="553"/>
    </row>
    <row r="340" spans="1:11" s="589" customFormat="1" x14ac:dyDescent="0.2">
      <c r="A340" s="585">
        <v>35520</v>
      </c>
      <c r="B340" s="587">
        <v>1997</v>
      </c>
      <c r="C340" s="587">
        <v>3</v>
      </c>
      <c r="D340" s="588">
        <v>74.122</v>
      </c>
      <c r="E340" s="588">
        <v>2.222</v>
      </c>
      <c r="F340" s="588">
        <v>126.1</v>
      </c>
      <c r="G340" s="588">
        <v>-3.7290000000000001</v>
      </c>
      <c r="H340" s="588">
        <v>57.718000000000004</v>
      </c>
      <c r="I340" s="588">
        <v>4.2009999999999996</v>
      </c>
      <c r="J340" s="553"/>
      <c r="K340" s="553"/>
    </row>
    <row r="341" spans="1:11" s="589" customFormat="1" x14ac:dyDescent="0.2">
      <c r="A341" s="585">
        <v>35550</v>
      </c>
      <c r="B341" s="587">
        <v>1997</v>
      </c>
      <c r="C341" s="587">
        <v>4</v>
      </c>
      <c r="D341" s="588">
        <v>74.260999999999996</v>
      </c>
      <c r="E341" s="588">
        <v>2.2749999999999999</v>
      </c>
      <c r="F341" s="588">
        <v>125.6</v>
      </c>
      <c r="G341" s="588">
        <v>-4.6559999999999997</v>
      </c>
      <c r="H341" s="588">
        <v>57.884</v>
      </c>
      <c r="I341" s="588">
        <v>3.5219999999999998</v>
      </c>
      <c r="J341" s="553"/>
      <c r="K341" s="553"/>
    </row>
    <row r="342" spans="1:11" s="589" customFormat="1" x14ac:dyDescent="0.2">
      <c r="A342" s="585">
        <v>35581</v>
      </c>
      <c r="B342" s="587">
        <v>1997</v>
      </c>
      <c r="C342" s="587">
        <v>5</v>
      </c>
      <c r="D342" s="588">
        <v>74.373999999999995</v>
      </c>
      <c r="E342" s="588">
        <v>1.8420000000000001</v>
      </c>
      <c r="F342" s="588">
        <v>125.4</v>
      </c>
      <c r="G342" s="588">
        <v>-1.8939999999999999</v>
      </c>
      <c r="H342" s="588">
        <v>58.030999999999999</v>
      </c>
      <c r="I342" s="588">
        <v>3.0760000000000001</v>
      </c>
      <c r="J342" s="553"/>
      <c r="K342" s="553"/>
    </row>
    <row r="343" spans="1:11" s="589" customFormat="1" x14ac:dyDescent="0.2">
      <c r="A343" s="585">
        <v>35611</v>
      </c>
      <c r="B343" s="587">
        <v>1997</v>
      </c>
      <c r="C343" s="587">
        <v>6</v>
      </c>
      <c r="D343" s="588">
        <v>74.447999999999993</v>
      </c>
      <c r="E343" s="588">
        <v>1.1930000000000001</v>
      </c>
      <c r="F343" s="588">
        <v>125.4</v>
      </c>
      <c r="G343" s="588">
        <v>0</v>
      </c>
      <c r="H343" s="588">
        <v>58.177999999999997</v>
      </c>
      <c r="I343" s="588">
        <v>3.0859999999999999</v>
      </c>
      <c r="J343" s="553"/>
      <c r="K343" s="553"/>
    </row>
    <row r="344" spans="1:11" s="589" customFormat="1" x14ac:dyDescent="0.2">
      <c r="A344" s="585">
        <v>35642</v>
      </c>
      <c r="B344" s="587">
        <v>1997</v>
      </c>
      <c r="C344" s="587">
        <v>7</v>
      </c>
      <c r="D344" s="588">
        <v>74.501999999999995</v>
      </c>
      <c r="E344" s="588">
        <v>0.88500000000000001</v>
      </c>
      <c r="F344" s="588">
        <v>125.1</v>
      </c>
      <c r="G344" s="588">
        <v>-2.8330000000000002</v>
      </c>
      <c r="H344" s="588">
        <v>58.353999999999999</v>
      </c>
      <c r="I344" s="588">
        <v>3.6989999999999998</v>
      </c>
      <c r="J344" s="553"/>
      <c r="K344" s="553"/>
    </row>
    <row r="345" spans="1:11" s="589" customFormat="1" x14ac:dyDescent="0.2">
      <c r="A345" s="585">
        <v>35673</v>
      </c>
      <c r="B345" s="587">
        <v>1997</v>
      </c>
      <c r="C345" s="587">
        <v>8</v>
      </c>
      <c r="D345" s="588">
        <v>74.572000000000003</v>
      </c>
      <c r="E345" s="588">
        <v>1.1240000000000001</v>
      </c>
      <c r="F345" s="588">
        <v>125.3</v>
      </c>
      <c r="G345" s="588">
        <v>1.9350000000000001</v>
      </c>
      <c r="H345" s="588">
        <v>58.594000000000001</v>
      </c>
      <c r="I345" s="588">
        <v>5.0540000000000003</v>
      </c>
      <c r="J345" s="553"/>
      <c r="K345" s="553"/>
    </row>
    <row r="346" spans="1:11" s="589" customFormat="1" x14ac:dyDescent="0.2">
      <c r="A346" s="585">
        <v>35703</v>
      </c>
      <c r="B346" s="587">
        <v>1997</v>
      </c>
      <c r="C346" s="587">
        <v>9</v>
      </c>
      <c r="D346" s="588">
        <v>74.671999999999997</v>
      </c>
      <c r="E346" s="588">
        <v>1.6279999999999999</v>
      </c>
      <c r="F346" s="588">
        <v>125.5</v>
      </c>
      <c r="G346" s="588">
        <v>1.9319999999999999</v>
      </c>
      <c r="H346" s="588">
        <v>58.908999999999999</v>
      </c>
      <c r="I346" s="588">
        <v>6.6280000000000001</v>
      </c>
      <c r="J346" s="553"/>
      <c r="K346" s="553"/>
    </row>
    <row r="347" spans="1:11" s="589" customFormat="1" x14ac:dyDescent="0.2">
      <c r="A347" s="585">
        <v>35734</v>
      </c>
      <c r="B347" s="587">
        <v>1997</v>
      </c>
      <c r="C347" s="587">
        <v>10</v>
      </c>
      <c r="D347" s="588">
        <v>74.781999999999996</v>
      </c>
      <c r="E347" s="588">
        <v>1.774</v>
      </c>
      <c r="F347" s="588">
        <v>125.4</v>
      </c>
      <c r="G347" s="588">
        <v>-0.95199999999999996</v>
      </c>
      <c r="H347" s="588">
        <v>59.280999999999999</v>
      </c>
      <c r="I347" s="588">
        <v>7.851</v>
      </c>
      <c r="J347" s="553"/>
      <c r="K347" s="553"/>
    </row>
    <row r="348" spans="1:11" s="589" customFormat="1" x14ac:dyDescent="0.2">
      <c r="A348" s="585">
        <v>35764</v>
      </c>
      <c r="B348" s="587">
        <v>1997</v>
      </c>
      <c r="C348" s="587">
        <v>11</v>
      </c>
      <c r="D348" s="588">
        <v>74.864999999999995</v>
      </c>
      <c r="E348" s="588">
        <v>1.339</v>
      </c>
      <c r="F348" s="588">
        <v>125.6</v>
      </c>
      <c r="G348" s="588">
        <v>1.931</v>
      </c>
      <c r="H348" s="588">
        <v>59.679000000000002</v>
      </c>
      <c r="I348" s="588">
        <v>8.3620000000000001</v>
      </c>
      <c r="J348" s="553"/>
      <c r="K348" s="553"/>
    </row>
    <row r="349" spans="1:11" s="589" customFormat="1" x14ac:dyDescent="0.2">
      <c r="A349" s="585">
        <v>35795</v>
      </c>
      <c r="B349" s="587">
        <v>1997</v>
      </c>
      <c r="C349" s="587">
        <v>12</v>
      </c>
      <c r="D349" s="588">
        <v>74.897999999999996</v>
      </c>
      <c r="E349" s="588">
        <v>0.54500000000000004</v>
      </c>
      <c r="F349" s="588">
        <v>125.4</v>
      </c>
      <c r="G349" s="588">
        <v>-1.8939999999999999</v>
      </c>
      <c r="H349" s="588">
        <v>60.070999999999998</v>
      </c>
      <c r="I349" s="588">
        <v>8.1790000000000003</v>
      </c>
      <c r="J349" s="553"/>
      <c r="K349" s="553"/>
    </row>
    <row r="350" spans="1:11" s="589" customFormat="1" x14ac:dyDescent="0.2">
      <c r="A350" s="585">
        <v>35826</v>
      </c>
      <c r="B350" s="587">
        <v>1998</v>
      </c>
      <c r="C350" s="587">
        <v>1</v>
      </c>
      <c r="D350" s="588">
        <v>74.903999999999996</v>
      </c>
      <c r="E350" s="588">
        <v>8.7999999999999995E-2</v>
      </c>
      <c r="F350" s="588">
        <v>124.6</v>
      </c>
      <c r="G350" s="588">
        <v>-7.3929999999999998</v>
      </c>
      <c r="H350" s="588">
        <v>60.432000000000002</v>
      </c>
      <c r="I350" s="588">
        <v>7.4459999999999997</v>
      </c>
      <c r="J350" s="553"/>
      <c r="K350" s="553"/>
    </row>
    <row r="351" spans="1:11" s="589" customFormat="1" x14ac:dyDescent="0.2">
      <c r="A351" s="585">
        <v>35854</v>
      </c>
      <c r="B351" s="587">
        <v>1998</v>
      </c>
      <c r="C351" s="587">
        <v>2</v>
      </c>
      <c r="D351" s="588">
        <v>74.914000000000001</v>
      </c>
      <c r="E351" s="588">
        <v>0.161</v>
      </c>
      <c r="F351" s="588">
        <v>124.2</v>
      </c>
      <c r="G351" s="588">
        <v>-3.7850000000000001</v>
      </c>
      <c r="H351" s="588">
        <v>60.710999999999999</v>
      </c>
      <c r="I351" s="588">
        <v>5.6760000000000002</v>
      </c>
      <c r="J351" s="553"/>
      <c r="K351" s="553"/>
    </row>
    <row r="352" spans="1:11" s="589" customFormat="1" x14ac:dyDescent="0.2">
      <c r="A352" s="585">
        <v>35885</v>
      </c>
      <c r="B352" s="587">
        <v>1998</v>
      </c>
      <c r="C352" s="587">
        <v>3</v>
      </c>
      <c r="D352" s="588">
        <v>74.953000000000003</v>
      </c>
      <c r="E352" s="588">
        <v>0.629</v>
      </c>
      <c r="F352" s="588">
        <v>123.7</v>
      </c>
      <c r="G352" s="588">
        <v>-4.7249999999999996</v>
      </c>
      <c r="H352" s="588">
        <v>60.917999999999999</v>
      </c>
      <c r="I352" s="588">
        <v>4.181</v>
      </c>
      <c r="J352" s="553"/>
      <c r="K352" s="553"/>
    </row>
    <row r="353" spans="1:11" s="589" customFormat="1" x14ac:dyDescent="0.2">
      <c r="A353" s="585">
        <v>35915</v>
      </c>
      <c r="B353" s="587">
        <v>1998</v>
      </c>
      <c r="C353" s="587">
        <v>4</v>
      </c>
      <c r="D353" s="588">
        <v>75.022999999999996</v>
      </c>
      <c r="E353" s="588">
        <v>1.1259999999999999</v>
      </c>
      <c r="F353" s="588">
        <v>123.6</v>
      </c>
      <c r="G353" s="588">
        <v>-0.96599999999999997</v>
      </c>
      <c r="H353" s="588">
        <v>61.124000000000002</v>
      </c>
      <c r="I353" s="588">
        <v>4.1269999999999998</v>
      </c>
      <c r="J353" s="553"/>
      <c r="K353" s="553"/>
    </row>
    <row r="354" spans="1:11" s="589" customFormat="1" x14ac:dyDescent="0.2">
      <c r="A354" s="585">
        <v>35946</v>
      </c>
      <c r="B354" s="587">
        <v>1998</v>
      </c>
      <c r="C354" s="587">
        <v>5</v>
      </c>
      <c r="D354" s="588">
        <v>75.114999999999995</v>
      </c>
      <c r="E354" s="588">
        <v>1.48</v>
      </c>
      <c r="F354" s="588">
        <v>123.5</v>
      </c>
      <c r="G354" s="588">
        <v>-0.96699999999999997</v>
      </c>
      <c r="H354" s="588">
        <v>61.408999999999999</v>
      </c>
      <c r="I354" s="588">
        <v>5.7510000000000003</v>
      </c>
      <c r="J354" s="553"/>
      <c r="K354" s="553"/>
    </row>
    <row r="355" spans="1:11" s="589" customFormat="1" x14ac:dyDescent="0.2">
      <c r="A355" s="585">
        <v>35976</v>
      </c>
      <c r="B355" s="587">
        <v>1998</v>
      </c>
      <c r="C355" s="587">
        <v>6</v>
      </c>
      <c r="D355" s="588">
        <v>75.218999999999994</v>
      </c>
      <c r="E355" s="588">
        <v>1.675</v>
      </c>
      <c r="F355" s="588">
        <v>123.1</v>
      </c>
      <c r="G355" s="588">
        <v>-3.8180000000000001</v>
      </c>
      <c r="H355" s="588">
        <v>61.814999999999998</v>
      </c>
      <c r="I355" s="588">
        <v>8.2330000000000005</v>
      </c>
      <c r="J355" s="553"/>
      <c r="K355" s="553"/>
    </row>
    <row r="356" spans="1:11" s="589" customFormat="1" x14ac:dyDescent="0.2">
      <c r="A356" s="585">
        <v>36007</v>
      </c>
      <c r="B356" s="587">
        <v>1998</v>
      </c>
      <c r="C356" s="587">
        <v>7</v>
      </c>
      <c r="D356" s="588">
        <v>75.323999999999998</v>
      </c>
      <c r="E356" s="588">
        <v>1.6819999999999999</v>
      </c>
      <c r="F356" s="588">
        <v>123</v>
      </c>
      <c r="G356" s="588">
        <v>-0.97</v>
      </c>
      <c r="H356" s="588">
        <v>62.238</v>
      </c>
      <c r="I356" s="588">
        <v>8.52</v>
      </c>
      <c r="J356" s="553"/>
      <c r="K356" s="553"/>
    </row>
    <row r="357" spans="1:11" s="589" customFormat="1" x14ac:dyDescent="0.2">
      <c r="A357" s="585">
        <v>36038</v>
      </c>
      <c r="B357" s="587">
        <v>1998</v>
      </c>
      <c r="C357" s="587">
        <v>8</v>
      </c>
      <c r="D357" s="588">
        <v>75.418000000000006</v>
      </c>
      <c r="E357" s="588">
        <v>1.5109999999999999</v>
      </c>
      <c r="F357" s="588">
        <v>122.7</v>
      </c>
      <c r="G357" s="588">
        <v>-2.8879999999999999</v>
      </c>
      <c r="H357" s="588">
        <v>62.527000000000001</v>
      </c>
      <c r="I357" s="588">
        <v>5.7249999999999996</v>
      </c>
      <c r="J357" s="553"/>
      <c r="K357" s="553"/>
    </row>
    <row r="358" spans="1:11" s="589" customFormat="1" x14ac:dyDescent="0.2">
      <c r="A358" s="585">
        <v>36068</v>
      </c>
      <c r="B358" s="587">
        <v>1998</v>
      </c>
      <c r="C358" s="587">
        <v>9</v>
      </c>
      <c r="D358" s="588">
        <v>75.491</v>
      </c>
      <c r="E358" s="588">
        <v>1.17</v>
      </c>
      <c r="F358" s="588">
        <v>122.3</v>
      </c>
      <c r="G358" s="588">
        <v>-3.843</v>
      </c>
      <c r="H358" s="588">
        <v>62.594999999999999</v>
      </c>
      <c r="I358" s="588">
        <v>1.306</v>
      </c>
      <c r="J358" s="553"/>
      <c r="K358" s="553"/>
    </row>
    <row r="359" spans="1:11" s="589" customFormat="1" x14ac:dyDescent="0.2">
      <c r="A359" s="585">
        <v>36099</v>
      </c>
      <c r="B359" s="587">
        <v>1998</v>
      </c>
      <c r="C359" s="587">
        <v>10</v>
      </c>
      <c r="D359" s="588">
        <v>75.551000000000002</v>
      </c>
      <c r="E359" s="588">
        <v>0.96299999999999997</v>
      </c>
      <c r="F359" s="588">
        <v>122.2</v>
      </c>
      <c r="G359" s="588">
        <v>-0.97699999999999998</v>
      </c>
      <c r="H359" s="588">
        <v>62.588000000000001</v>
      </c>
      <c r="I359" s="588">
        <v>-0.14000000000000001</v>
      </c>
      <c r="J359" s="553"/>
      <c r="K359" s="553"/>
    </row>
    <row r="360" spans="1:11" s="589" customFormat="1" x14ac:dyDescent="0.2">
      <c r="A360" s="585">
        <v>36129</v>
      </c>
      <c r="B360" s="587">
        <v>1998</v>
      </c>
      <c r="C360" s="587">
        <v>11</v>
      </c>
      <c r="D360" s="588">
        <v>75.61</v>
      </c>
      <c r="E360" s="588">
        <v>0.93899999999999995</v>
      </c>
      <c r="F360" s="588">
        <v>122</v>
      </c>
      <c r="G360" s="588">
        <v>-1.946</v>
      </c>
      <c r="H360" s="588">
        <v>62.715000000000003</v>
      </c>
      <c r="I360" s="588">
        <v>2.472</v>
      </c>
      <c r="J360" s="553"/>
      <c r="K360" s="553"/>
    </row>
    <row r="361" spans="1:11" s="589" customFormat="1" x14ac:dyDescent="0.2">
      <c r="A361" s="585">
        <v>36160</v>
      </c>
      <c r="B361" s="587">
        <v>1998</v>
      </c>
      <c r="C361" s="587">
        <v>12</v>
      </c>
      <c r="D361" s="588">
        <v>75.677000000000007</v>
      </c>
      <c r="E361" s="588">
        <v>1.071</v>
      </c>
      <c r="F361" s="588">
        <v>121.3</v>
      </c>
      <c r="G361" s="588">
        <v>-6.6719999999999997</v>
      </c>
      <c r="H361" s="588">
        <v>63.103000000000002</v>
      </c>
      <c r="I361" s="588">
        <v>7.6769999999999996</v>
      </c>
      <c r="J361" s="553"/>
      <c r="K361" s="553"/>
    </row>
    <row r="362" spans="1:11" s="589" customFormat="1" x14ac:dyDescent="0.2">
      <c r="A362" s="585">
        <v>36191</v>
      </c>
      <c r="B362" s="587">
        <v>1999</v>
      </c>
      <c r="C362" s="587">
        <v>1</v>
      </c>
      <c r="D362" s="588">
        <v>75.759</v>
      </c>
      <c r="E362" s="588">
        <v>1.3080000000000001</v>
      </c>
      <c r="F362" s="588">
        <v>121.2</v>
      </c>
      <c r="G362" s="588">
        <v>-0.98499999999999999</v>
      </c>
      <c r="H362" s="588">
        <v>63.616</v>
      </c>
      <c r="I362" s="588">
        <v>10.207000000000001</v>
      </c>
      <c r="J362" s="553"/>
      <c r="K362" s="553"/>
    </row>
    <row r="363" spans="1:11" s="589" customFormat="1" x14ac:dyDescent="0.2">
      <c r="A363" s="585">
        <v>36219</v>
      </c>
      <c r="B363" s="587">
        <v>1999</v>
      </c>
      <c r="C363" s="587">
        <v>2</v>
      </c>
      <c r="D363" s="588">
        <v>75.852999999999994</v>
      </c>
      <c r="E363" s="588">
        <v>1.5009999999999999</v>
      </c>
      <c r="F363" s="588">
        <v>120.8</v>
      </c>
      <c r="G363" s="588">
        <v>-3.8889999999999998</v>
      </c>
      <c r="H363" s="588">
        <v>64.003</v>
      </c>
      <c r="I363" s="588">
        <v>7.5369999999999999</v>
      </c>
      <c r="J363" s="553"/>
      <c r="K363" s="553"/>
    </row>
    <row r="364" spans="1:11" s="589" customFormat="1" x14ac:dyDescent="0.2">
      <c r="A364" s="585">
        <v>36250</v>
      </c>
      <c r="B364" s="587">
        <v>1999</v>
      </c>
      <c r="C364" s="587">
        <v>3</v>
      </c>
      <c r="D364" s="588">
        <v>75.963999999999999</v>
      </c>
      <c r="E364" s="588">
        <v>1.7569999999999999</v>
      </c>
      <c r="F364" s="588">
        <v>121.1</v>
      </c>
      <c r="G364" s="588">
        <v>3.0209999999999999</v>
      </c>
      <c r="H364" s="588">
        <v>64.146000000000001</v>
      </c>
      <c r="I364" s="588">
        <v>2.7269999999999999</v>
      </c>
      <c r="J364" s="553"/>
      <c r="K364" s="553"/>
    </row>
    <row r="365" spans="1:11" s="589" customFormat="1" x14ac:dyDescent="0.2">
      <c r="A365" s="585">
        <v>36280</v>
      </c>
      <c r="B365" s="587">
        <v>1999</v>
      </c>
      <c r="C365" s="587">
        <v>4</v>
      </c>
      <c r="D365" s="588">
        <v>76.084000000000003</v>
      </c>
      <c r="E365" s="588">
        <v>1.911</v>
      </c>
      <c r="F365" s="588">
        <v>121.9</v>
      </c>
      <c r="G365" s="588">
        <v>8.2219999999999995</v>
      </c>
      <c r="H365" s="588">
        <v>64.138000000000005</v>
      </c>
      <c r="I365" s="588">
        <v>-0.159</v>
      </c>
      <c r="J365" s="553"/>
      <c r="K365" s="553"/>
    </row>
    <row r="366" spans="1:11" s="589" customFormat="1" x14ac:dyDescent="0.2">
      <c r="A366" s="585">
        <v>36311</v>
      </c>
      <c r="B366" s="587">
        <v>1999</v>
      </c>
      <c r="C366" s="587">
        <v>5</v>
      </c>
      <c r="D366" s="588">
        <v>76.195999999999998</v>
      </c>
      <c r="E366" s="588">
        <v>1.78</v>
      </c>
      <c r="F366" s="588">
        <v>122.2</v>
      </c>
      <c r="G366" s="588">
        <v>2.9940000000000002</v>
      </c>
      <c r="H366" s="588">
        <v>64.138999999999996</v>
      </c>
      <c r="I366" s="588">
        <v>2.9000000000000001E-2</v>
      </c>
      <c r="J366" s="553"/>
      <c r="K366" s="553"/>
    </row>
    <row r="367" spans="1:11" s="589" customFormat="1" x14ac:dyDescent="0.2">
      <c r="A367" s="585">
        <v>36341</v>
      </c>
      <c r="B367" s="587">
        <v>1999</v>
      </c>
      <c r="C367" s="587">
        <v>6</v>
      </c>
      <c r="D367" s="588">
        <v>76.290999999999997</v>
      </c>
      <c r="E367" s="588">
        <v>1.5089999999999999</v>
      </c>
      <c r="F367" s="588">
        <v>122.6</v>
      </c>
      <c r="G367" s="588">
        <v>3.9990000000000001</v>
      </c>
      <c r="H367" s="588">
        <v>64.272999999999996</v>
      </c>
      <c r="I367" s="588">
        <v>2.5390000000000001</v>
      </c>
      <c r="J367" s="553"/>
      <c r="K367" s="553"/>
    </row>
    <row r="368" spans="1:11" s="589" customFormat="1" x14ac:dyDescent="0.2">
      <c r="A368" s="585">
        <v>36372</v>
      </c>
      <c r="B368" s="587">
        <v>1999</v>
      </c>
      <c r="C368" s="587">
        <v>7</v>
      </c>
      <c r="D368" s="588">
        <v>76.376999999999995</v>
      </c>
      <c r="E368" s="588">
        <v>1.361</v>
      </c>
      <c r="F368" s="588">
        <v>123.4</v>
      </c>
      <c r="G368" s="588">
        <v>8.1180000000000003</v>
      </c>
      <c r="H368" s="588">
        <v>64.507000000000005</v>
      </c>
      <c r="I368" s="588">
        <v>4.4420000000000002</v>
      </c>
      <c r="J368" s="553"/>
      <c r="K368" s="553"/>
    </row>
    <row r="369" spans="1:11" s="589" customFormat="1" x14ac:dyDescent="0.2">
      <c r="A369" s="585">
        <v>36403</v>
      </c>
      <c r="B369" s="587">
        <v>1999</v>
      </c>
      <c r="C369" s="587">
        <v>8</v>
      </c>
      <c r="D369" s="588">
        <v>76.468000000000004</v>
      </c>
      <c r="E369" s="588">
        <v>1.45</v>
      </c>
      <c r="F369" s="588">
        <v>124.1</v>
      </c>
      <c r="G369" s="588">
        <v>7.024</v>
      </c>
      <c r="H369" s="588">
        <v>64.756</v>
      </c>
      <c r="I369" s="588">
        <v>4.734</v>
      </c>
      <c r="J369" s="553"/>
      <c r="K369" s="553"/>
    </row>
    <row r="370" spans="1:11" s="589" customFormat="1" x14ac:dyDescent="0.2">
      <c r="A370" s="585">
        <v>36433</v>
      </c>
      <c r="B370" s="587">
        <v>1999</v>
      </c>
      <c r="C370" s="587">
        <v>9</v>
      </c>
      <c r="D370" s="588">
        <v>76.573999999999998</v>
      </c>
      <c r="E370" s="588">
        <v>1.675</v>
      </c>
      <c r="F370" s="588">
        <v>124.6</v>
      </c>
      <c r="G370" s="588">
        <v>4.9429999999999996</v>
      </c>
      <c r="H370" s="588">
        <v>64.98</v>
      </c>
      <c r="I370" s="588">
        <v>4.2380000000000004</v>
      </c>
      <c r="J370" s="553"/>
      <c r="K370" s="553"/>
    </row>
    <row r="371" spans="1:11" s="589" customFormat="1" x14ac:dyDescent="0.2">
      <c r="A371" s="585">
        <v>36464</v>
      </c>
      <c r="B371" s="587">
        <v>1999</v>
      </c>
      <c r="C371" s="587">
        <v>10</v>
      </c>
      <c r="D371" s="588">
        <v>76.701999999999998</v>
      </c>
      <c r="E371" s="588">
        <v>2.0169999999999999</v>
      </c>
      <c r="F371" s="588">
        <v>124.9</v>
      </c>
      <c r="G371" s="588">
        <v>2.9279999999999999</v>
      </c>
      <c r="H371" s="588">
        <v>65.313000000000002</v>
      </c>
      <c r="I371" s="588">
        <v>6.3209999999999997</v>
      </c>
      <c r="J371" s="553"/>
      <c r="K371" s="553"/>
    </row>
    <row r="372" spans="1:11" s="589" customFormat="1" x14ac:dyDescent="0.2">
      <c r="A372" s="585">
        <v>36494</v>
      </c>
      <c r="B372" s="587">
        <v>1999</v>
      </c>
      <c r="C372" s="587">
        <v>11</v>
      </c>
      <c r="D372" s="588">
        <v>76.855000000000004</v>
      </c>
      <c r="E372" s="588">
        <v>2.4180000000000001</v>
      </c>
      <c r="F372" s="588">
        <v>125.4</v>
      </c>
      <c r="G372" s="588">
        <v>4.9109999999999996</v>
      </c>
      <c r="H372" s="588">
        <v>65.930000000000007</v>
      </c>
      <c r="I372" s="588">
        <v>11.94</v>
      </c>
      <c r="J372" s="553"/>
      <c r="K372" s="553"/>
    </row>
    <row r="373" spans="1:11" s="589" customFormat="1" x14ac:dyDescent="0.2">
      <c r="A373" s="585">
        <v>36525</v>
      </c>
      <c r="B373" s="587">
        <v>1999</v>
      </c>
      <c r="C373" s="587">
        <v>12</v>
      </c>
      <c r="D373" s="588">
        <v>77.031999999999996</v>
      </c>
      <c r="E373" s="588">
        <v>2.8090000000000002</v>
      </c>
      <c r="F373" s="588">
        <v>125.8</v>
      </c>
      <c r="G373" s="588">
        <v>3.8959999999999999</v>
      </c>
      <c r="H373" s="588">
        <v>66.894999999999996</v>
      </c>
      <c r="I373" s="588">
        <v>19.050999999999998</v>
      </c>
      <c r="J373" s="553"/>
      <c r="K373" s="553"/>
    </row>
    <row r="374" spans="1:11" s="589" customFormat="1" x14ac:dyDescent="0.2">
      <c r="A374" s="585">
        <v>36556</v>
      </c>
      <c r="B374" s="587">
        <v>2000</v>
      </c>
      <c r="C374" s="587">
        <v>1</v>
      </c>
      <c r="D374" s="588">
        <v>77.221999999999994</v>
      </c>
      <c r="E374" s="588">
        <v>3.0030000000000001</v>
      </c>
      <c r="F374" s="588">
        <v>126.4</v>
      </c>
      <c r="G374" s="588">
        <v>5.8760000000000003</v>
      </c>
      <c r="H374" s="588">
        <v>67.927000000000007</v>
      </c>
      <c r="I374" s="588">
        <v>20.163</v>
      </c>
      <c r="J374" s="553"/>
      <c r="K374" s="553"/>
    </row>
    <row r="375" spans="1:11" s="589" customFormat="1" x14ac:dyDescent="0.2">
      <c r="A375" s="585">
        <v>36585</v>
      </c>
      <c r="B375" s="587">
        <v>2000</v>
      </c>
      <c r="C375" s="587">
        <v>2</v>
      </c>
      <c r="D375" s="588">
        <v>77.397000000000006</v>
      </c>
      <c r="E375" s="588">
        <v>2.7389999999999999</v>
      </c>
      <c r="F375" s="588">
        <v>127.5</v>
      </c>
      <c r="G375" s="588">
        <v>10.958</v>
      </c>
      <c r="H375" s="588">
        <v>68.576999999999998</v>
      </c>
      <c r="I375" s="588">
        <v>12.118</v>
      </c>
      <c r="J375" s="553"/>
      <c r="K375" s="553"/>
    </row>
    <row r="376" spans="1:11" s="589" customFormat="1" x14ac:dyDescent="0.2">
      <c r="A376" s="585">
        <v>36616</v>
      </c>
      <c r="B376" s="587">
        <v>2000</v>
      </c>
      <c r="C376" s="587">
        <v>3</v>
      </c>
      <c r="D376" s="588">
        <v>77.548000000000002</v>
      </c>
      <c r="E376" s="588">
        <v>2.3809999999999998</v>
      </c>
      <c r="F376" s="588">
        <v>128.4</v>
      </c>
      <c r="G376" s="588">
        <v>8.8070000000000004</v>
      </c>
      <c r="H376" s="588">
        <v>68.649000000000001</v>
      </c>
      <c r="I376" s="588">
        <v>1.2689999999999999</v>
      </c>
      <c r="J376" s="553"/>
      <c r="K376" s="553"/>
    </row>
    <row r="377" spans="1:11" s="589" customFormat="1" x14ac:dyDescent="0.2">
      <c r="A377" s="585">
        <v>36646</v>
      </c>
      <c r="B377" s="587">
        <v>2000</v>
      </c>
      <c r="C377" s="587">
        <v>4</v>
      </c>
      <c r="D377" s="588">
        <v>77.69</v>
      </c>
      <c r="E377" s="588">
        <v>2.2160000000000002</v>
      </c>
      <c r="F377" s="588">
        <v>128.30000000000001</v>
      </c>
      <c r="G377" s="588">
        <v>-0.93100000000000005</v>
      </c>
      <c r="H377" s="588">
        <v>68.433000000000007</v>
      </c>
      <c r="I377" s="588">
        <v>-3.7130000000000001</v>
      </c>
      <c r="J377" s="553"/>
      <c r="K377" s="553"/>
    </row>
    <row r="378" spans="1:11" s="589" customFormat="1" x14ac:dyDescent="0.2">
      <c r="A378" s="585">
        <v>36677</v>
      </c>
      <c r="B378" s="587">
        <v>2000</v>
      </c>
      <c r="C378" s="587">
        <v>5</v>
      </c>
      <c r="D378" s="588">
        <v>77.835999999999999</v>
      </c>
      <c r="E378" s="588">
        <v>2.2770000000000001</v>
      </c>
      <c r="F378" s="588">
        <v>128.19999999999999</v>
      </c>
      <c r="G378" s="588">
        <v>-0.93100000000000005</v>
      </c>
      <c r="H378" s="588">
        <v>68.393000000000001</v>
      </c>
      <c r="I378" s="588">
        <v>-0.7</v>
      </c>
      <c r="J378" s="553"/>
      <c r="K378" s="553"/>
    </row>
    <row r="379" spans="1:11" s="589" customFormat="1" x14ac:dyDescent="0.2">
      <c r="A379" s="585">
        <v>36707</v>
      </c>
      <c r="B379" s="587">
        <v>2000</v>
      </c>
      <c r="C379" s="587">
        <v>6</v>
      </c>
      <c r="D379" s="588">
        <v>77.997</v>
      </c>
      <c r="E379" s="588">
        <v>2.5059999999999998</v>
      </c>
      <c r="F379" s="588">
        <v>129.30000000000001</v>
      </c>
      <c r="G379" s="588">
        <v>10.795999999999999</v>
      </c>
      <c r="H379" s="588">
        <v>68.825999999999993</v>
      </c>
      <c r="I379" s="588">
        <v>7.8680000000000003</v>
      </c>
      <c r="J379" s="553"/>
      <c r="K379" s="553"/>
    </row>
    <row r="380" spans="1:11" s="589" customFormat="1" x14ac:dyDescent="0.2">
      <c r="A380" s="585">
        <v>36738</v>
      </c>
      <c r="B380" s="587">
        <v>2000</v>
      </c>
      <c r="C380" s="587">
        <v>7</v>
      </c>
      <c r="D380" s="588">
        <v>78.164000000000001</v>
      </c>
      <c r="E380" s="588">
        <v>2.597</v>
      </c>
      <c r="F380" s="588">
        <v>129.6</v>
      </c>
      <c r="G380" s="588">
        <v>2.82</v>
      </c>
      <c r="H380" s="588">
        <v>69.504999999999995</v>
      </c>
      <c r="I380" s="588">
        <v>12.496</v>
      </c>
      <c r="J380" s="553"/>
      <c r="K380" s="553"/>
    </row>
    <row r="381" spans="1:11" s="589" customFormat="1" x14ac:dyDescent="0.2">
      <c r="A381" s="585">
        <v>36769</v>
      </c>
      <c r="B381" s="587">
        <v>2000</v>
      </c>
      <c r="C381" s="587">
        <v>8</v>
      </c>
      <c r="D381" s="588">
        <v>78.323999999999998</v>
      </c>
      <c r="E381" s="588">
        <v>2.4849999999999999</v>
      </c>
      <c r="F381" s="588">
        <v>129.30000000000001</v>
      </c>
      <c r="G381" s="588">
        <v>-2.7429999999999999</v>
      </c>
      <c r="H381" s="588">
        <v>70.028000000000006</v>
      </c>
      <c r="I381" s="588">
        <v>9.4190000000000005</v>
      </c>
      <c r="J381" s="553"/>
      <c r="K381" s="553"/>
    </row>
    <row r="382" spans="1:11" s="589" customFormat="1" x14ac:dyDescent="0.2">
      <c r="A382" s="585">
        <v>36799</v>
      </c>
      <c r="B382" s="587">
        <v>2000</v>
      </c>
      <c r="C382" s="587">
        <v>9</v>
      </c>
      <c r="D382" s="588">
        <v>78.462000000000003</v>
      </c>
      <c r="E382" s="588">
        <v>2.1480000000000001</v>
      </c>
      <c r="F382" s="588">
        <v>130.30000000000001</v>
      </c>
      <c r="G382" s="588">
        <v>9.6859999999999999</v>
      </c>
      <c r="H382" s="588">
        <v>70.13</v>
      </c>
      <c r="I382" s="588">
        <v>1.7629999999999999</v>
      </c>
      <c r="J382" s="553"/>
      <c r="K382" s="553"/>
    </row>
    <row r="383" spans="1:11" s="589" customFormat="1" x14ac:dyDescent="0.2">
      <c r="A383" s="585">
        <v>36830</v>
      </c>
      <c r="B383" s="587">
        <v>2000</v>
      </c>
      <c r="C383" s="587">
        <v>10</v>
      </c>
      <c r="D383" s="588">
        <v>78.590999999999994</v>
      </c>
      <c r="E383" s="588">
        <v>1.9850000000000001</v>
      </c>
      <c r="F383" s="588">
        <v>130.69999999999999</v>
      </c>
      <c r="G383" s="588">
        <v>3.7469999999999999</v>
      </c>
      <c r="H383" s="588">
        <v>70.043000000000006</v>
      </c>
      <c r="I383" s="588">
        <v>-1.4890000000000001</v>
      </c>
      <c r="J383" s="553"/>
      <c r="K383" s="553"/>
    </row>
    <row r="384" spans="1:11" s="589" customFormat="1" x14ac:dyDescent="0.2">
      <c r="A384" s="585">
        <v>36860</v>
      </c>
      <c r="B384" s="587">
        <v>2000</v>
      </c>
      <c r="C384" s="587">
        <v>11</v>
      </c>
      <c r="D384" s="588">
        <v>78.724000000000004</v>
      </c>
      <c r="E384" s="588">
        <v>2.0430000000000001</v>
      </c>
      <c r="F384" s="588">
        <v>130.69999999999999</v>
      </c>
      <c r="G384" s="588">
        <v>0</v>
      </c>
      <c r="H384" s="588">
        <v>70.135000000000005</v>
      </c>
      <c r="I384" s="588">
        <v>1.6020000000000001</v>
      </c>
      <c r="J384" s="553"/>
      <c r="K384" s="553"/>
    </row>
    <row r="385" spans="1:11" s="589" customFormat="1" x14ac:dyDescent="0.2">
      <c r="A385" s="585">
        <v>36891</v>
      </c>
      <c r="B385" s="587">
        <v>2000</v>
      </c>
      <c r="C385" s="587">
        <v>12</v>
      </c>
      <c r="D385" s="588">
        <v>78.872</v>
      </c>
      <c r="E385" s="588">
        <v>2.2839999999999998</v>
      </c>
      <c r="F385" s="588">
        <v>131.30000000000001</v>
      </c>
      <c r="G385" s="588">
        <v>5.65</v>
      </c>
      <c r="H385" s="588">
        <v>70.643000000000001</v>
      </c>
      <c r="I385" s="588">
        <v>9.0350000000000001</v>
      </c>
      <c r="J385" s="553"/>
      <c r="K385" s="553"/>
    </row>
    <row r="386" spans="1:11" s="589" customFormat="1" x14ac:dyDescent="0.2">
      <c r="A386" s="585">
        <v>36922</v>
      </c>
      <c r="B386" s="587">
        <v>2001</v>
      </c>
      <c r="C386" s="587">
        <v>1</v>
      </c>
      <c r="D386" s="588">
        <v>79.043000000000006</v>
      </c>
      <c r="E386" s="588">
        <v>2.6349999999999998</v>
      </c>
      <c r="F386" s="588">
        <v>132.1</v>
      </c>
      <c r="G386" s="588">
        <v>7.5620000000000003</v>
      </c>
      <c r="H386" s="588">
        <v>71.379000000000005</v>
      </c>
      <c r="I386" s="588">
        <v>13.254</v>
      </c>
      <c r="J386" s="553"/>
      <c r="K386" s="553"/>
    </row>
    <row r="387" spans="1:11" s="589" customFormat="1" x14ac:dyDescent="0.2">
      <c r="A387" s="585">
        <v>36950</v>
      </c>
      <c r="B387" s="587">
        <v>2001</v>
      </c>
      <c r="C387" s="587">
        <v>2</v>
      </c>
      <c r="D387" s="588">
        <v>79.227000000000004</v>
      </c>
      <c r="E387" s="588">
        <v>2.8210000000000002</v>
      </c>
      <c r="F387" s="588">
        <v>131.80000000000001</v>
      </c>
      <c r="G387" s="588">
        <v>-2.6909999999999998</v>
      </c>
      <c r="H387" s="588">
        <v>71.972999999999999</v>
      </c>
      <c r="I387" s="588">
        <v>10.46</v>
      </c>
      <c r="J387" s="553"/>
      <c r="K387" s="553"/>
    </row>
    <row r="388" spans="1:11" s="589" customFormat="1" x14ac:dyDescent="0.2">
      <c r="A388" s="585">
        <v>36981</v>
      </c>
      <c r="B388" s="587">
        <v>2001</v>
      </c>
      <c r="C388" s="587">
        <v>3</v>
      </c>
      <c r="D388" s="588">
        <v>79.426000000000002</v>
      </c>
      <c r="E388" s="588">
        <v>3.06</v>
      </c>
      <c r="F388" s="588">
        <v>131</v>
      </c>
      <c r="G388" s="588">
        <v>-7.0449999999999999</v>
      </c>
      <c r="H388" s="588">
        <v>72.238</v>
      </c>
      <c r="I388" s="588">
        <v>4.508</v>
      </c>
      <c r="J388" s="553"/>
      <c r="K388" s="553"/>
    </row>
    <row r="389" spans="1:11" s="589" customFormat="1" x14ac:dyDescent="0.2">
      <c r="A389" s="585">
        <v>37011</v>
      </c>
      <c r="B389" s="587">
        <v>2001</v>
      </c>
      <c r="C389" s="587">
        <v>4</v>
      </c>
      <c r="D389" s="588">
        <v>79.623000000000005</v>
      </c>
      <c r="E389" s="588">
        <v>3.0230000000000001</v>
      </c>
      <c r="F389" s="588">
        <v>130.9</v>
      </c>
      <c r="G389" s="588">
        <v>-0.91200000000000003</v>
      </c>
      <c r="H389" s="588">
        <v>72.242999999999995</v>
      </c>
      <c r="I389" s="588">
        <v>8.3000000000000004E-2</v>
      </c>
      <c r="J389" s="553"/>
      <c r="K389" s="553"/>
    </row>
    <row r="390" spans="1:11" s="589" customFormat="1" x14ac:dyDescent="0.2">
      <c r="A390" s="585">
        <v>37042</v>
      </c>
      <c r="B390" s="587">
        <v>2001</v>
      </c>
      <c r="C390" s="587">
        <v>5</v>
      </c>
      <c r="D390" s="588">
        <v>79.78</v>
      </c>
      <c r="E390" s="588">
        <v>2.3809999999999998</v>
      </c>
      <c r="F390" s="588">
        <v>131.1</v>
      </c>
      <c r="G390" s="588">
        <v>1.849</v>
      </c>
      <c r="H390" s="588">
        <v>72.138999999999996</v>
      </c>
      <c r="I390" s="588">
        <v>-1.72</v>
      </c>
      <c r="J390" s="553"/>
      <c r="K390" s="553"/>
    </row>
    <row r="391" spans="1:11" s="589" customFormat="1" x14ac:dyDescent="0.2">
      <c r="A391" s="585">
        <v>37072</v>
      </c>
      <c r="B391" s="587">
        <v>2001</v>
      </c>
      <c r="C391" s="587">
        <v>6</v>
      </c>
      <c r="D391" s="588">
        <v>79.876999999999995</v>
      </c>
      <c r="E391" s="588">
        <v>1.47</v>
      </c>
      <c r="F391" s="588">
        <v>130.9</v>
      </c>
      <c r="G391" s="588">
        <v>-1.8149999999999999</v>
      </c>
      <c r="H391" s="588">
        <v>72.067999999999998</v>
      </c>
      <c r="I391" s="588">
        <v>-1.1739999999999999</v>
      </c>
      <c r="J391" s="553"/>
      <c r="K391" s="553"/>
    </row>
    <row r="392" spans="1:11" s="589" customFormat="1" x14ac:dyDescent="0.2">
      <c r="A392" s="585">
        <v>37103</v>
      </c>
      <c r="B392" s="587">
        <v>2001</v>
      </c>
      <c r="C392" s="587">
        <v>7</v>
      </c>
      <c r="D392" s="588">
        <v>79.938000000000002</v>
      </c>
      <c r="E392" s="588">
        <v>0.92300000000000004</v>
      </c>
      <c r="F392" s="588">
        <v>129.4</v>
      </c>
      <c r="G392" s="588">
        <v>-12.917</v>
      </c>
      <c r="H392" s="588">
        <v>72.084999999999994</v>
      </c>
      <c r="I392" s="588">
        <v>0.27600000000000002</v>
      </c>
      <c r="J392" s="553"/>
      <c r="K392" s="553"/>
    </row>
    <row r="393" spans="1:11" s="589" customFormat="1" x14ac:dyDescent="0.2">
      <c r="A393" s="585">
        <v>37134</v>
      </c>
      <c r="B393" s="587">
        <v>2001</v>
      </c>
      <c r="C393" s="587">
        <v>8</v>
      </c>
      <c r="D393" s="588">
        <v>80.001999999999995</v>
      </c>
      <c r="E393" s="588">
        <v>0.97</v>
      </c>
      <c r="F393" s="588">
        <v>129.1</v>
      </c>
      <c r="G393" s="588">
        <v>-2.7469999999999999</v>
      </c>
      <c r="H393" s="588">
        <v>72.215000000000003</v>
      </c>
      <c r="I393" s="588">
        <v>2.1909999999999998</v>
      </c>
      <c r="J393" s="553"/>
      <c r="K393" s="553"/>
    </row>
    <row r="394" spans="1:11" s="589" customFormat="1" x14ac:dyDescent="0.2">
      <c r="A394" s="585">
        <v>37164</v>
      </c>
      <c r="B394" s="587">
        <v>2001</v>
      </c>
      <c r="C394" s="587">
        <v>9</v>
      </c>
      <c r="D394" s="588">
        <v>80.093000000000004</v>
      </c>
      <c r="E394" s="588">
        <v>1.367</v>
      </c>
      <c r="F394" s="588">
        <v>129.30000000000001</v>
      </c>
      <c r="G394" s="588">
        <v>1.875</v>
      </c>
      <c r="H394" s="588">
        <v>72.453999999999994</v>
      </c>
      <c r="I394" s="588">
        <v>4.048</v>
      </c>
      <c r="J394" s="553"/>
      <c r="K394" s="553"/>
    </row>
    <row r="395" spans="1:11" s="589" customFormat="1" x14ac:dyDescent="0.2">
      <c r="A395" s="585">
        <v>37195</v>
      </c>
      <c r="B395" s="587">
        <v>2001</v>
      </c>
      <c r="C395" s="587">
        <v>10</v>
      </c>
      <c r="D395" s="588">
        <v>80.197999999999993</v>
      </c>
      <c r="E395" s="588">
        <v>1.585</v>
      </c>
      <c r="F395" s="588">
        <v>127.6</v>
      </c>
      <c r="G395" s="588">
        <v>-14.685</v>
      </c>
      <c r="H395" s="588">
        <v>72.731999999999999</v>
      </c>
      <c r="I395" s="588">
        <v>4.6929999999999996</v>
      </c>
      <c r="J395" s="553"/>
      <c r="K395" s="553"/>
    </row>
    <row r="396" spans="1:11" s="589" customFormat="1" x14ac:dyDescent="0.2">
      <c r="A396" s="585">
        <v>37225</v>
      </c>
      <c r="B396" s="587">
        <v>2001</v>
      </c>
      <c r="C396" s="587">
        <v>11</v>
      </c>
      <c r="D396" s="588">
        <v>80.293000000000006</v>
      </c>
      <c r="E396" s="588">
        <v>1.4279999999999999</v>
      </c>
      <c r="F396" s="588">
        <v>127</v>
      </c>
      <c r="G396" s="588">
        <v>-5.4989999999999997</v>
      </c>
      <c r="H396" s="588">
        <v>72.953000000000003</v>
      </c>
      <c r="I396" s="588">
        <v>3.7170000000000001</v>
      </c>
      <c r="J396" s="553"/>
      <c r="K396" s="553"/>
    </row>
    <row r="397" spans="1:11" s="589" customFormat="1" x14ac:dyDescent="0.2">
      <c r="A397" s="585">
        <v>37256</v>
      </c>
      <c r="B397" s="587">
        <v>2001</v>
      </c>
      <c r="C397" s="587">
        <v>12</v>
      </c>
      <c r="D397" s="588">
        <v>80.361999999999995</v>
      </c>
      <c r="E397" s="588">
        <v>1.042</v>
      </c>
      <c r="F397" s="588">
        <v>126.1</v>
      </c>
      <c r="G397" s="588">
        <v>-8.18</v>
      </c>
      <c r="H397" s="588">
        <v>73.061999999999998</v>
      </c>
      <c r="I397" s="588">
        <v>1.798</v>
      </c>
      <c r="J397" s="553"/>
      <c r="K397" s="553"/>
    </row>
    <row r="398" spans="1:11" s="589" customFormat="1" x14ac:dyDescent="0.2">
      <c r="A398" s="585">
        <v>37287</v>
      </c>
      <c r="B398" s="587">
        <v>2002</v>
      </c>
      <c r="C398" s="587">
        <v>1</v>
      </c>
      <c r="D398" s="588">
        <v>80.421999999999997</v>
      </c>
      <c r="E398" s="588">
        <v>0.90300000000000002</v>
      </c>
      <c r="F398" s="588">
        <v>125.7</v>
      </c>
      <c r="G398" s="588">
        <v>-3.7410000000000001</v>
      </c>
      <c r="H398" s="588">
        <v>73.117999999999995</v>
      </c>
      <c r="I398" s="588">
        <v>0.92800000000000005</v>
      </c>
      <c r="J398" s="553"/>
      <c r="K398" s="553"/>
    </row>
    <row r="399" spans="1:11" s="589" customFormat="1" x14ac:dyDescent="0.2">
      <c r="A399" s="585">
        <v>37315</v>
      </c>
      <c r="B399" s="587">
        <v>2002</v>
      </c>
      <c r="C399" s="587">
        <v>2</v>
      </c>
      <c r="D399" s="588">
        <v>80.492999999999995</v>
      </c>
      <c r="E399" s="588">
        <v>1.0629999999999999</v>
      </c>
      <c r="F399" s="588">
        <v>125.5</v>
      </c>
      <c r="G399" s="588">
        <v>-1.893</v>
      </c>
      <c r="H399" s="588">
        <v>73.212000000000003</v>
      </c>
      <c r="I399" s="588">
        <v>1.552</v>
      </c>
      <c r="J399" s="553"/>
      <c r="K399" s="553"/>
    </row>
    <row r="400" spans="1:11" s="589" customFormat="1" x14ac:dyDescent="0.2">
      <c r="A400" s="585">
        <v>37346</v>
      </c>
      <c r="B400" s="587">
        <v>2002</v>
      </c>
      <c r="C400" s="587">
        <v>3</v>
      </c>
      <c r="D400" s="588">
        <v>80.593000000000004</v>
      </c>
      <c r="E400" s="588">
        <v>1.496</v>
      </c>
      <c r="F400" s="588">
        <v>126.4</v>
      </c>
      <c r="G400" s="588">
        <v>8.9529999999999994</v>
      </c>
      <c r="H400" s="588">
        <v>73.405000000000001</v>
      </c>
      <c r="I400" s="588">
        <v>3.2170000000000001</v>
      </c>
      <c r="J400" s="553"/>
      <c r="K400" s="553"/>
    </row>
    <row r="401" spans="1:11" s="589" customFormat="1" x14ac:dyDescent="0.2">
      <c r="A401" s="585">
        <v>37376</v>
      </c>
      <c r="B401" s="587">
        <v>2002</v>
      </c>
      <c r="C401" s="587">
        <v>4</v>
      </c>
      <c r="D401" s="588">
        <v>80.715000000000003</v>
      </c>
      <c r="E401" s="588">
        <v>1.829</v>
      </c>
      <c r="F401" s="588">
        <v>127.2</v>
      </c>
      <c r="G401" s="588">
        <v>7.8650000000000002</v>
      </c>
      <c r="H401" s="588">
        <v>73.664000000000001</v>
      </c>
      <c r="I401" s="588">
        <v>4.3230000000000004</v>
      </c>
      <c r="J401" s="553"/>
      <c r="K401" s="553"/>
    </row>
    <row r="402" spans="1:11" s="589" customFormat="1" x14ac:dyDescent="0.2">
      <c r="A402" s="585">
        <v>37407</v>
      </c>
      <c r="B402" s="587">
        <v>2002</v>
      </c>
      <c r="C402" s="587">
        <v>5</v>
      </c>
      <c r="D402" s="588">
        <v>80.835999999999999</v>
      </c>
      <c r="E402" s="588">
        <v>1.823</v>
      </c>
      <c r="F402" s="588">
        <v>127.1</v>
      </c>
      <c r="G402" s="588">
        <v>-0.93899999999999995</v>
      </c>
      <c r="H402" s="588">
        <v>73.906999999999996</v>
      </c>
      <c r="I402" s="588">
        <v>4.0250000000000004</v>
      </c>
      <c r="J402" s="553"/>
      <c r="K402" s="553"/>
    </row>
    <row r="403" spans="1:11" s="589" customFormat="1" x14ac:dyDescent="0.2">
      <c r="A403" s="585">
        <v>37437</v>
      </c>
      <c r="B403" s="587">
        <v>2002</v>
      </c>
      <c r="C403" s="587">
        <v>6</v>
      </c>
      <c r="D403" s="588">
        <v>80.944999999999993</v>
      </c>
      <c r="E403" s="588">
        <v>1.627</v>
      </c>
      <c r="F403" s="588">
        <v>127.3</v>
      </c>
      <c r="G403" s="588">
        <v>1.905</v>
      </c>
      <c r="H403" s="588">
        <v>74.076999999999998</v>
      </c>
      <c r="I403" s="588">
        <v>2.786</v>
      </c>
      <c r="J403" s="553"/>
      <c r="K403" s="553"/>
    </row>
    <row r="404" spans="1:11" s="589" customFormat="1" x14ac:dyDescent="0.2">
      <c r="A404" s="585">
        <v>37468</v>
      </c>
      <c r="B404" s="587">
        <v>2002</v>
      </c>
      <c r="C404" s="587">
        <v>7</v>
      </c>
      <c r="D404" s="588">
        <v>81.05</v>
      </c>
      <c r="E404" s="588">
        <v>1.573</v>
      </c>
      <c r="F404" s="588">
        <v>127.7</v>
      </c>
      <c r="G404" s="588">
        <v>3.8359999999999999</v>
      </c>
      <c r="H404" s="588">
        <v>74.183000000000007</v>
      </c>
      <c r="I404" s="588">
        <v>1.736</v>
      </c>
      <c r="J404" s="553"/>
      <c r="K404" s="553"/>
    </row>
    <row r="405" spans="1:11" s="589" customFormat="1" x14ac:dyDescent="0.2">
      <c r="A405" s="585">
        <v>37499</v>
      </c>
      <c r="B405" s="587">
        <v>2002</v>
      </c>
      <c r="C405" s="587">
        <v>8</v>
      </c>
      <c r="D405" s="588">
        <v>81.171000000000006</v>
      </c>
      <c r="E405" s="588">
        <v>1.8009999999999999</v>
      </c>
      <c r="F405" s="588">
        <v>128</v>
      </c>
      <c r="G405" s="588">
        <v>2.8559999999999999</v>
      </c>
      <c r="H405" s="588">
        <v>74.260999999999996</v>
      </c>
      <c r="I405" s="588">
        <v>1.2669999999999999</v>
      </c>
      <c r="J405" s="553"/>
      <c r="K405" s="553"/>
    </row>
    <row r="406" spans="1:11" s="589" customFormat="1" x14ac:dyDescent="0.2">
      <c r="A406" s="585">
        <v>37529</v>
      </c>
      <c r="B406" s="587">
        <v>2002</v>
      </c>
      <c r="C406" s="587">
        <v>9</v>
      </c>
      <c r="D406" s="588">
        <v>81.313999999999993</v>
      </c>
      <c r="E406" s="588">
        <v>2.1360000000000001</v>
      </c>
      <c r="F406" s="588">
        <v>128.9</v>
      </c>
      <c r="G406" s="588">
        <v>8.7720000000000002</v>
      </c>
      <c r="H406" s="588">
        <v>74.332999999999998</v>
      </c>
      <c r="I406" s="588">
        <v>1.169</v>
      </c>
      <c r="J406" s="553"/>
      <c r="K406" s="553"/>
    </row>
    <row r="407" spans="1:11" s="589" customFormat="1" x14ac:dyDescent="0.2">
      <c r="A407" s="585">
        <v>37560</v>
      </c>
      <c r="B407" s="587">
        <v>2002</v>
      </c>
      <c r="C407" s="587">
        <v>10</v>
      </c>
      <c r="D407" s="588">
        <v>81.475999999999999</v>
      </c>
      <c r="E407" s="588">
        <v>2.4129999999999998</v>
      </c>
      <c r="F407" s="588">
        <v>129.80000000000001</v>
      </c>
      <c r="G407" s="588">
        <v>8.7080000000000002</v>
      </c>
      <c r="H407" s="588">
        <v>74.400000000000006</v>
      </c>
      <c r="I407" s="588">
        <v>1.0880000000000001</v>
      </c>
      <c r="J407" s="553"/>
      <c r="K407" s="553"/>
    </row>
    <row r="408" spans="1:11" s="589" customFormat="1" x14ac:dyDescent="0.2">
      <c r="A408" s="585">
        <v>37590</v>
      </c>
      <c r="B408" s="587">
        <v>2002</v>
      </c>
      <c r="C408" s="587">
        <v>11</v>
      </c>
      <c r="D408" s="588">
        <v>81.644999999999996</v>
      </c>
      <c r="E408" s="588">
        <v>2.516</v>
      </c>
      <c r="F408" s="588">
        <v>129.9</v>
      </c>
      <c r="G408" s="588">
        <v>0.92800000000000005</v>
      </c>
      <c r="H408" s="588">
        <v>74.453999999999994</v>
      </c>
      <c r="I408" s="588">
        <v>0.879</v>
      </c>
      <c r="J408" s="553"/>
      <c r="K408" s="553"/>
    </row>
    <row r="409" spans="1:11" s="589" customFormat="1" x14ac:dyDescent="0.2">
      <c r="A409" s="585">
        <v>37621</v>
      </c>
      <c r="B409" s="587">
        <v>2002</v>
      </c>
      <c r="C409" s="587">
        <v>12</v>
      </c>
      <c r="D409" s="588">
        <v>81.808999999999997</v>
      </c>
      <c r="E409" s="588">
        <v>2.4359999999999999</v>
      </c>
      <c r="F409" s="588">
        <v>130</v>
      </c>
      <c r="G409" s="588">
        <v>0.92800000000000005</v>
      </c>
      <c r="H409" s="588">
        <v>74.504999999999995</v>
      </c>
      <c r="I409" s="588">
        <v>0.82599999999999996</v>
      </c>
      <c r="J409" s="553"/>
      <c r="K409" s="553"/>
    </row>
    <row r="410" spans="1:11" s="589" customFormat="1" x14ac:dyDescent="0.2">
      <c r="A410" s="585">
        <v>37652</v>
      </c>
      <c r="B410" s="587">
        <v>2003</v>
      </c>
      <c r="C410" s="587">
        <v>1</v>
      </c>
      <c r="D410" s="588">
        <v>81.954999999999998</v>
      </c>
      <c r="E410" s="588">
        <v>2.165</v>
      </c>
      <c r="F410" s="588">
        <v>131.4</v>
      </c>
      <c r="G410" s="588">
        <v>13.717000000000001</v>
      </c>
      <c r="H410" s="588">
        <v>74.619</v>
      </c>
      <c r="I410" s="588">
        <v>1.8460000000000001</v>
      </c>
      <c r="J410" s="553"/>
      <c r="K410" s="553"/>
    </row>
    <row r="411" spans="1:11" s="589" customFormat="1" x14ac:dyDescent="0.2">
      <c r="A411" s="585">
        <v>37680</v>
      </c>
      <c r="B411" s="587">
        <v>2003</v>
      </c>
      <c r="C411" s="587">
        <v>2</v>
      </c>
      <c r="D411" s="588">
        <v>82.06</v>
      </c>
      <c r="E411" s="588">
        <v>1.5549999999999999</v>
      </c>
      <c r="F411" s="588">
        <v>133.80000000000001</v>
      </c>
      <c r="G411" s="588">
        <v>24.259</v>
      </c>
      <c r="H411" s="588">
        <v>74.86</v>
      </c>
      <c r="I411" s="588">
        <v>3.9420000000000002</v>
      </c>
      <c r="J411" s="553"/>
      <c r="K411" s="553"/>
    </row>
    <row r="412" spans="1:11" s="589" customFormat="1" x14ac:dyDescent="0.2">
      <c r="A412" s="585">
        <v>37711</v>
      </c>
      <c r="B412" s="587">
        <v>2003</v>
      </c>
      <c r="C412" s="587">
        <v>3</v>
      </c>
      <c r="D412" s="588">
        <v>82.126999999999995</v>
      </c>
      <c r="E412" s="588">
        <v>0.98699999999999999</v>
      </c>
      <c r="F412" s="588">
        <v>136.30000000000001</v>
      </c>
      <c r="G412" s="588">
        <v>24.875</v>
      </c>
      <c r="H412" s="588">
        <v>75.27</v>
      </c>
      <c r="I412" s="588">
        <v>6.7789999999999999</v>
      </c>
      <c r="J412" s="553"/>
      <c r="K412" s="553"/>
    </row>
    <row r="413" spans="1:11" s="589" customFormat="1" x14ac:dyDescent="0.2">
      <c r="A413" s="585">
        <v>37741</v>
      </c>
      <c r="B413" s="587">
        <v>2003</v>
      </c>
      <c r="C413" s="587">
        <v>4</v>
      </c>
      <c r="D413" s="588">
        <v>82.185000000000002</v>
      </c>
      <c r="E413" s="588">
        <v>0.84899999999999998</v>
      </c>
      <c r="F413" s="588">
        <v>133.1</v>
      </c>
      <c r="G413" s="588">
        <v>-24.805</v>
      </c>
      <c r="H413" s="588">
        <v>75.781999999999996</v>
      </c>
      <c r="I413" s="588">
        <v>8.48</v>
      </c>
      <c r="J413" s="553"/>
      <c r="K413" s="553"/>
    </row>
    <row r="414" spans="1:11" s="589" customFormat="1" x14ac:dyDescent="0.2">
      <c r="A414" s="585">
        <v>37772</v>
      </c>
      <c r="B414" s="587">
        <v>2003</v>
      </c>
      <c r="C414" s="587">
        <v>5</v>
      </c>
      <c r="D414" s="588">
        <v>82.27</v>
      </c>
      <c r="E414" s="588">
        <v>1.2450000000000001</v>
      </c>
      <c r="F414" s="588">
        <v>132.4</v>
      </c>
      <c r="G414" s="588">
        <v>-6.1319999999999997</v>
      </c>
      <c r="H414" s="588">
        <v>76.257000000000005</v>
      </c>
      <c r="I414" s="588">
        <v>7.7789999999999999</v>
      </c>
      <c r="J414" s="553"/>
      <c r="K414" s="553"/>
    </row>
    <row r="415" spans="1:11" s="589" customFormat="1" x14ac:dyDescent="0.2">
      <c r="A415" s="585">
        <v>37802</v>
      </c>
      <c r="B415" s="587">
        <v>2003</v>
      </c>
      <c r="C415" s="587">
        <v>6</v>
      </c>
      <c r="D415" s="588">
        <v>82.406000000000006</v>
      </c>
      <c r="E415" s="588">
        <v>2.0070000000000001</v>
      </c>
      <c r="F415" s="588">
        <v>133.1</v>
      </c>
      <c r="G415" s="588">
        <v>6.532</v>
      </c>
      <c r="H415" s="588">
        <v>76.614000000000004</v>
      </c>
      <c r="I415" s="588">
        <v>5.7619999999999996</v>
      </c>
      <c r="J415" s="553"/>
      <c r="K415" s="553"/>
    </row>
    <row r="416" spans="1:11" s="589" customFormat="1" x14ac:dyDescent="0.2">
      <c r="A416" s="585">
        <v>37833</v>
      </c>
      <c r="B416" s="587">
        <v>2003</v>
      </c>
      <c r="C416" s="587">
        <v>7</v>
      </c>
      <c r="D416" s="588">
        <v>82.575999999999993</v>
      </c>
      <c r="E416" s="588">
        <v>2.4980000000000002</v>
      </c>
      <c r="F416" s="588">
        <v>133.30000000000001</v>
      </c>
      <c r="G416" s="588">
        <v>1.8180000000000001</v>
      </c>
      <c r="H416" s="588">
        <v>76.923000000000002</v>
      </c>
      <c r="I416" s="588">
        <v>4.9480000000000004</v>
      </c>
      <c r="J416" s="553"/>
      <c r="K416" s="553"/>
    </row>
    <row r="417" spans="1:11" s="589" customFormat="1" x14ac:dyDescent="0.2">
      <c r="A417" s="585">
        <v>37864</v>
      </c>
      <c r="B417" s="587">
        <v>2003</v>
      </c>
      <c r="C417" s="587">
        <v>8</v>
      </c>
      <c r="D417" s="588">
        <v>82.748000000000005</v>
      </c>
      <c r="E417" s="588">
        <v>2.5289999999999999</v>
      </c>
      <c r="F417" s="588">
        <v>133.9</v>
      </c>
      <c r="G417" s="588">
        <v>5.5369999999999999</v>
      </c>
      <c r="H417" s="588">
        <v>77.311000000000007</v>
      </c>
      <c r="I417" s="588">
        <v>6.234</v>
      </c>
      <c r="J417" s="553"/>
      <c r="K417" s="553"/>
    </row>
    <row r="418" spans="1:11" s="589" customFormat="1" x14ac:dyDescent="0.2">
      <c r="A418" s="585">
        <v>37894</v>
      </c>
      <c r="B418" s="587">
        <v>2003</v>
      </c>
      <c r="C418" s="587">
        <v>9</v>
      </c>
      <c r="D418" s="588">
        <v>82.894999999999996</v>
      </c>
      <c r="E418" s="588">
        <v>2.1560000000000001</v>
      </c>
      <c r="F418" s="588">
        <v>133.80000000000001</v>
      </c>
      <c r="G418" s="588">
        <v>-0.89300000000000002</v>
      </c>
      <c r="H418" s="588">
        <v>77.819000000000003</v>
      </c>
      <c r="I418" s="588">
        <v>8.1790000000000003</v>
      </c>
      <c r="J418" s="553"/>
      <c r="K418" s="553"/>
    </row>
    <row r="419" spans="1:11" s="589" customFormat="1" x14ac:dyDescent="0.2">
      <c r="A419" s="585">
        <v>37925</v>
      </c>
      <c r="B419" s="587">
        <v>2003</v>
      </c>
      <c r="C419" s="587">
        <v>10</v>
      </c>
      <c r="D419" s="588">
        <v>83.033000000000001</v>
      </c>
      <c r="E419" s="588">
        <v>2.0139999999999998</v>
      </c>
      <c r="F419" s="588">
        <v>134.19999999999999</v>
      </c>
      <c r="G419" s="588">
        <v>3.6469999999999998</v>
      </c>
      <c r="H419" s="588">
        <v>78.302000000000007</v>
      </c>
      <c r="I419" s="588">
        <v>7.7089999999999996</v>
      </c>
      <c r="J419" s="553"/>
      <c r="K419" s="553"/>
    </row>
    <row r="420" spans="1:11" s="589" customFormat="1" x14ac:dyDescent="0.2">
      <c r="A420" s="585">
        <v>37955</v>
      </c>
      <c r="B420" s="587">
        <v>2003</v>
      </c>
      <c r="C420" s="587">
        <v>11</v>
      </c>
      <c r="D420" s="588">
        <v>83.185000000000002</v>
      </c>
      <c r="E420" s="588">
        <v>2.2210000000000001</v>
      </c>
      <c r="F420" s="588">
        <v>134.19999999999999</v>
      </c>
      <c r="G420" s="588">
        <v>0</v>
      </c>
      <c r="H420" s="588">
        <v>78.549000000000007</v>
      </c>
      <c r="I420" s="588">
        <v>3.8460000000000001</v>
      </c>
      <c r="J420" s="553"/>
      <c r="K420" s="553"/>
    </row>
    <row r="421" spans="1:11" s="589" customFormat="1" x14ac:dyDescent="0.2">
      <c r="A421" s="585">
        <v>37986</v>
      </c>
      <c r="B421" s="587">
        <v>2003</v>
      </c>
      <c r="C421" s="587">
        <v>12</v>
      </c>
      <c r="D421" s="588">
        <v>83.369</v>
      </c>
      <c r="E421" s="588">
        <v>2.6890000000000001</v>
      </c>
      <c r="F421" s="588">
        <v>135</v>
      </c>
      <c r="G421" s="588">
        <v>7.3929999999999998</v>
      </c>
      <c r="H421" s="588">
        <v>78.447999999999993</v>
      </c>
      <c r="I421" s="588">
        <v>-1.53</v>
      </c>
      <c r="J421" s="553"/>
      <c r="K421" s="553"/>
    </row>
    <row r="422" spans="1:11" s="589" customFormat="1" x14ac:dyDescent="0.2">
      <c r="A422" s="585">
        <v>38017</v>
      </c>
      <c r="B422" s="587">
        <v>2004</v>
      </c>
      <c r="C422" s="587">
        <v>1</v>
      </c>
      <c r="D422" s="588">
        <v>83.587000000000003</v>
      </c>
      <c r="E422" s="588">
        <v>3.1829999999999998</v>
      </c>
      <c r="F422" s="588">
        <v>136.6</v>
      </c>
      <c r="G422" s="588">
        <v>15.186999999999999</v>
      </c>
      <c r="H422" s="588">
        <v>78.209999999999994</v>
      </c>
      <c r="I422" s="588">
        <v>-3.5830000000000002</v>
      </c>
      <c r="J422" s="553"/>
      <c r="K422" s="553"/>
    </row>
    <row r="423" spans="1:11" s="589" customFormat="1" x14ac:dyDescent="0.2">
      <c r="A423" s="585">
        <v>38046</v>
      </c>
      <c r="B423" s="587">
        <v>2004</v>
      </c>
      <c r="C423" s="587">
        <v>2</v>
      </c>
      <c r="D423" s="588">
        <v>83.82</v>
      </c>
      <c r="E423" s="588">
        <v>3.3919999999999999</v>
      </c>
      <c r="F423" s="588">
        <v>137.80000000000001</v>
      </c>
      <c r="G423" s="588">
        <v>11.066000000000001</v>
      </c>
      <c r="H423" s="588">
        <v>78.155000000000001</v>
      </c>
      <c r="I423" s="588">
        <v>-0.84099999999999997</v>
      </c>
      <c r="J423" s="553"/>
      <c r="K423" s="553"/>
    </row>
    <row r="424" spans="1:11" s="589" customFormat="1" x14ac:dyDescent="0.2">
      <c r="A424" s="585">
        <v>38077</v>
      </c>
      <c r="B424" s="587">
        <v>2004</v>
      </c>
      <c r="C424" s="587">
        <v>3</v>
      </c>
      <c r="D424" s="588">
        <v>84.063999999999993</v>
      </c>
      <c r="E424" s="588">
        <v>3.5550000000000002</v>
      </c>
      <c r="F424" s="588">
        <v>138.4</v>
      </c>
      <c r="G424" s="588">
        <v>5.3520000000000003</v>
      </c>
      <c r="H424" s="588">
        <v>78.484999999999999</v>
      </c>
      <c r="I424" s="588">
        <v>5.1779999999999999</v>
      </c>
      <c r="J424" s="553"/>
      <c r="K424" s="553"/>
    </row>
    <row r="425" spans="1:11" s="589" customFormat="1" x14ac:dyDescent="0.2">
      <c r="A425" s="585">
        <v>38107</v>
      </c>
      <c r="B425" s="587">
        <v>2004</v>
      </c>
      <c r="C425" s="587">
        <v>4</v>
      </c>
      <c r="D425" s="588">
        <v>84.308000000000007</v>
      </c>
      <c r="E425" s="588">
        <v>3.5289999999999999</v>
      </c>
      <c r="F425" s="588">
        <v>140.1</v>
      </c>
      <c r="G425" s="588">
        <v>15.778</v>
      </c>
      <c r="H425" s="588">
        <v>79.108999999999995</v>
      </c>
      <c r="I425" s="588">
        <v>9.9749999999999996</v>
      </c>
      <c r="J425" s="553"/>
      <c r="K425" s="553"/>
    </row>
    <row r="426" spans="1:11" s="589" customFormat="1" x14ac:dyDescent="0.2">
      <c r="A426" s="585">
        <v>38138</v>
      </c>
      <c r="B426" s="587">
        <v>2004</v>
      </c>
      <c r="C426" s="587">
        <v>5</v>
      </c>
      <c r="D426" s="588">
        <v>84.525999999999996</v>
      </c>
      <c r="E426" s="588">
        <v>3.1579999999999999</v>
      </c>
      <c r="F426" s="588">
        <v>141.69999999999999</v>
      </c>
      <c r="G426" s="588">
        <v>14.599</v>
      </c>
      <c r="H426" s="588">
        <v>79.826999999999998</v>
      </c>
      <c r="I426" s="588">
        <v>11.457000000000001</v>
      </c>
      <c r="J426" s="553"/>
      <c r="K426" s="553"/>
    </row>
    <row r="427" spans="1:11" s="589" customFormat="1" x14ac:dyDescent="0.2">
      <c r="A427" s="585">
        <v>38168</v>
      </c>
      <c r="B427" s="587">
        <v>2004</v>
      </c>
      <c r="C427" s="587">
        <v>6</v>
      </c>
      <c r="D427" s="588">
        <v>84.71</v>
      </c>
      <c r="E427" s="588">
        <v>2.6440000000000001</v>
      </c>
      <c r="F427" s="588">
        <v>142.19999999999999</v>
      </c>
      <c r="G427" s="588">
        <v>4.3170000000000002</v>
      </c>
      <c r="H427" s="588">
        <v>80.468999999999994</v>
      </c>
      <c r="I427" s="588">
        <v>10.087999999999999</v>
      </c>
      <c r="J427" s="553"/>
      <c r="K427" s="553"/>
    </row>
    <row r="428" spans="1:11" s="589" customFormat="1" x14ac:dyDescent="0.2">
      <c r="A428" s="585">
        <v>38199</v>
      </c>
      <c r="B428" s="587">
        <v>2004</v>
      </c>
      <c r="C428" s="587">
        <v>7</v>
      </c>
      <c r="D428" s="588">
        <v>84.876999999999995</v>
      </c>
      <c r="E428" s="588">
        <v>2.379</v>
      </c>
      <c r="F428" s="588">
        <v>142.9</v>
      </c>
      <c r="G428" s="588">
        <v>6.07</v>
      </c>
      <c r="H428" s="588">
        <v>80.965000000000003</v>
      </c>
      <c r="I428" s="588">
        <v>7.6429999999999998</v>
      </c>
      <c r="J428" s="553"/>
      <c r="K428" s="553"/>
    </row>
    <row r="429" spans="1:11" s="589" customFormat="1" x14ac:dyDescent="0.2">
      <c r="A429" s="585">
        <v>38230</v>
      </c>
      <c r="B429" s="587">
        <v>2004</v>
      </c>
      <c r="C429" s="587">
        <v>8</v>
      </c>
      <c r="D429" s="588">
        <v>85.054000000000002</v>
      </c>
      <c r="E429" s="588">
        <v>2.5379999999999998</v>
      </c>
      <c r="F429" s="588">
        <v>144.4</v>
      </c>
      <c r="G429" s="588">
        <v>13.349</v>
      </c>
      <c r="H429" s="588">
        <v>81.283000000000001</v>
      </c>
      <c r="I429" s="588">
        <v>4.8259999999999996</v>
      </c>
      <c r="J429" s="553"/>
      <c r="K429" s="553"/>
    </row>
    <row r="430" spans="1:11" s="589" customFormat="1" x14ac:dyDescent="0.2">
      <c r="A430" s="585">
        <v>38260</v>
      </c>
      <c r="B430" s="587">
        <v>2004</v>
      </c>
      <c r="C430" s="587">
        <v>9</v>
      </c>
      <c r="D430" s="588">
        <v>85.256</v>
      </c>
      <c r="E430" s="588">
        <v>2.8809999999999998</v>
      </c>
      <c r="F430" s="588">
        <v>144.80000000000001</v>
      </c>
      <c r="G430" s="588">
        <v>3.375</v>
      </c>
      <c r="H430" s="588">
        <v>81.412999999999997</v>
      </c>
      <c r="I430" s="588">
        <v>1.929</v>
      </c>
      <c r="J430" s="553"/>
      <c r="K430" s="553"/>
    </row>
    <row r="431" spans="1:11" s="589" customFormat="1" x14ac:dyDescent="0.2">
      <c r="A431" s="585">
        <v>38291</v>
      </c>
      <c r="B431" s="587">
        <v>2004</v>
      </c>
      <c r="C431" s="587">
        <v>10</v>
      </c>
      <c r="D431" s="588">
        <v>85.48</v>
      </c>
      <c r="E431" s="588">
        <v>3.2</v>
      </c>
      <c r="F431" s="588">
        <v>146.6</v>
      </c>
      <c r="G431" s="588">
        <v>15.98</v>
      </c>
      <c r="H431" s="588">
        <v>81.453999999999994</v>
      </c>
      <c r="I431" s="588">
        <v>0.60499999999999998</v>
      </c>
      <c r="J431" s="553"/>
      <c r="K431" s="553"/>
    </row>
    <row r="432" spans="1:11" s="589" customFormat="1" x14ac:dyDescent="0.2">
      <c r="A432" s="585">
        <v>38321</v>
      </c>
      <c r="B432" s="587">
        <v>2004</v>
      </c>
      <c r="C432" s="587">
        <v>11</v>
      </c>
      <c r="D432" s="588">
        <v>85.713999999999999</v>
      </c>
      <c r="E432" s="588">
        <v>3.343</v>
      </c>
      <c r="F432" s="588">
        <v>147.9</v>
      </c>
      <c r="G432" s="588">
        <v>11.176</v>
      </c>
      <c r="H432" s="588">
        <v>81.531000000000006</v>
      </c>
      <c r="I432" s="588">
        <v>1.145</v>
      </c>
      <c r="J432" s="553"/>
      <c r="K432" s="553"/>
    </row>
    <row r="433" spans="1:11" s="589" customFormat="1" x14ac:dyDescent="0.2">
      <c r="A433" s="585">
        <v>38352</v>
      </c>
      <c r="B433" s="587">
        <v>2004</v>
      </c>
      <c r="C433" s="587">
        <v>12</v>
      </c>
      <c r="D433" s="588">
        <v>85.947999999999993</v>
      </c>
      <c r="E433" s="588">
        <v>3.3239999999999998</v>
      </c>
      <c r="F433" s="588">
        <v>147.69999999999999</v>
      </c>
      <c r="G433" s="588">
        <v>-1.611</v>
      </c>
      <c r="H433" s="588">
        <v>81.724000000000004</v>
      </c>
      <c r="I433" s="588">
        <v>2.8860000000000001</v>
      </c>
      <c r="J433" s="553"/>
      <c r="K433" s="553"/>
    </row>
    <row r="434" spans="1:11" s="589" customFormat="1" x14ac:dyDescent="0.2">
      <c r="A434" s="585">
        <v>38383</v>
      </c>
      <c r="B434" s="587">
        <v>2005</v>
      </c>
      <c r="C434" s="587">
        <v>1</v>
      </c>
      <c r="D434" s="588">
        <v>86.176000000000002</v>
      </c>
      <c r="E434" s="588">
        <v>3.222</v>
      </c>
      <c r="F434" s="588">
        <v>148.5</v>
      </c>
      <c r="G434" s="588">
        <v>6.6970000000000001</v>
      </c>
      <c r="H434" s="588">
        <v>81.977000000000004</v>
      </c>
      <c r="I434" s="588">
        <v>3.78</v>
      </c>
      <c r="J434" s="553"/>
      <c r="K434" s="553"/>
    </row>
    <row r="435" spans="1:11" s="589" customFormat="1" x14ac:dyDescent="0.2">
      <c r="A435" s="585">
        <v>38411</v>
      </c>
      <c r="B435" s="587">
        <v>2005</v>
      </c>
      <c r="C435" s="587">
        <v>2</v>
      </c>
      <c r="D435" s="588">
        <v>86.373999999999995</v>
      </c>
      <c r="E435" s="588">
        <v>2.8050000000000002</v>
      </c>
      <c r="F435" s="588">
        <v>149.5</v>
      </c>
      <c r="G435" s="588">
        <v>8.3870000000000005</v>
      </c>
      <c r="H435" s="588">
        <v>82.171999999999997</v>
      </c>
      <c r="I435" s="588">
        <v>2.8919999999999999</v>
      </c>
      <c r="J435" s="553"/>
      <c r="K435" s="553"/>
    </row>
    <row r="436" spans="1:11" s="589" customFormat="1" x14ac:dyDescent="0.2">
      <c r="A436" s="585">
        <v>38442</v>
      </c>
      <c r="B436" s="587">
        <v>2005</v>
      </c>
      <c r="C436" s="587">
        <v>3</v>
      </c>
      <c r="D436" s="588">
        <v>86.555000000000007</v>
      </c>
      <c r="E436" s="588">
        <v>2.5339999999999998</v>
      </c>
      <c r="F436" s="588">
        <v>150.69999999999999</v>
      </c>
      <c r="G436" s="588">
        <v>10.069000000000001</v>
      </c>
      <c r="H436" s="588">
        <v>82.266999999999996</v>
      </c>
      <c r="I436" s="588">
        <v>1.397</v>
      </c>
      <c r="J436" s="553"/>
      <c r="K436" s="553"/>
    </row>
    <row r="437" spans="1:11" s="589" customFormat="1" x14ac:dyDescent="0.2">
      <c r="A437" s="585">
        <v>38472</v>
      </c>
      <c r="B437" s="587">
        <v>2005</v>
      </c>
      <c r="C437" s="587">
        <v>4</v>
      </c>
      <c r="D437" s="588">
        <v>86.742999999999995</v>
      </c>
      <c r="E437" s="588">
        <v>2.64</v>
      </c>
      <c r="F437" s="588">
        <v>151.30000000000001</v>
      </c>
      <c r="G437" s="588">
        <v>4.8840000000000003</v>
      </c>
      <c r="H437" s="588">
        <v>82.350999999999999</v>
      </c>
      <c r="I437" s="588">
        <v>1.2270000000000001</v>
      </c>
      <c r="J437" s="553"/>
      <c r="K437" s="553"/>
    </row>
    <row r="438" spans="1:11" s="589" customFormat="1" x14ac:dyDescent="0.2">
      <c r="A438" s="585">
        <v>38503</v>
      </c>
      <c r="B438" s="587">
        <v>2005</v>
      </c>
      <c r="C438" s="587">
        <v>5</v>
      </c>
      <c r="D438" s="588">
        <v>86.962000000000003</v>
      </c>
      <c r="E438" s="588">
        <v>3.0680000000000001</v>
      </c>
      <c r="F438" s="588">
        <v>150.6</v>
      </c>
      <c r="G438" s="588">
        <v>-5.4130000000000003</v>
      </c>
      <c r="H438" s="588">
        <v>82.557000000000002</v>
      </c>
      <c r="I438" s="588">
        <v>3.0470000000000002</v>
      </c>
      <c r="J438" s="553"/>
      <c r="K438" s="553"/>
    </row>
    <row r="439" spans="1:11" s="589" customFormat="1" x14ac:dyDescent="0.2">
      <c r="A439" s="585">
        <v>38533</v>
      </c>
      <c r="B439" s="587">
        <v>2005</v>
      </c>
      <c r="C439" s="587">
        <v>6</v>
      </c>
      <c r="D439" s="588">
        <v>87.227000000000004</v>
      </c>
      <c r="E439" s="588">
        <v>3.7269999999999999</v>
      </c>
      <c r="F439" s="588">
        <v>151.1</v>
      </c>
      <c r="G439" s="588">
        <v>4.0579999999999998</v>
      </c>
      <c r="H439" s="588">
        <v>82.956999999999994</v>
      </c>
      <c r="I439" s="588">
        <v>5.96</v>
      </c>
      <c r="J439" s="553"/>
      <c r="K439" s="553"/>
    </row>
    <row r="440" spans="1:11" s="589" customFormat="1" x14ac:dyDescent="0.2">
      <c r="A440" s="585">
        <v>38564</v>
      </c>
      <c r="B440" s="587">
        <v>2005</v>
      </c>
      <c r="C440" s="587">
        <v>7</v>
      </c>
      <c r="D440" s="588">
        <v>87.519000000000005</v>
      </c>
      <c r="E440" s="588">
        <v>4.0919999999999996</v>
      </c>
      <c r="F440" s="588">
        <v>152.30000000000001</v>
      </c>
      <c r="G440" s="588">
        <v>9.9580000000000002</v>
      </c>
      <c r="H440" s="588">
        <v>83.415999999999997</v>
      </c>
      <c r="I440" s="588">
        <v>6.8559999999999999</v>
      </c>
      <c r="J440" s="553"/>
      <c r="K440" s="553"/>
    </row>
    <row r="441" spans="1:11" s="589" customFormat="1" x14ac:dyDescent="0.2">
      <c r="A441" s="585">
        <v>38595</v>
      </c>
      <c r="B441" s="587">
        <v>2005</v>
      </c>
      <c r="C441" s="587">
        <v>8</v>
      </c>
      <c r="D441" s="588">
        <v>87.808999999999997</v>
      </c>
      <c r="E441" s="588">
        <v>4.0460000000000003</v>
      </c>
      <c r="F441" s="588">
        <v>153.19999999999999</v>
      </c>
      <c r="G441" s="588">
        <v>7.3259999999999996</v>
      </c>
      <c r="H441" s="588">
        <v>83.739000000000004</v>
      </c>
      <c r="I441" s="588">
        <v>4.7359999999999998</v>
      </c>
      <c r="J441" s="553"/>
      <c r="K441" s="553"/>
    </row>
    <row r="442" spans="1:11" s="589" customFormat="1" x14ac:dyDescent="0.2">
      <c r="A442" s="585">
        <v>38625</v>
      </c>
      <c r="B442" s="587">
        <v>2005</v>
      </c>
      <c r="C442" s="587">
        <v>9</v>
      </c>
      <c r="D442" s="588">
        <v>88.063000000000002</v>
      </c>
      <c r="E442" s="588">
        <v>3.5230000000000001</v>
      </c>
      <c r="F442" s="588">
        <v>157.19999999999999</v>
      </c>
      <c r="G442" s="588">
        <v>36.246000000000002</v>
      </c>
      <c r="H442" s="588">
        <v>83.808999999999997</v>
      </c>
      <c r="I442" s="588">
        <v>1.014</v>
      </c>
      <c r="J442" s="553"/>
      <c r="K442" s="553"/>
    </row>
    <row r="443" spans="1:11" s="589" customFormat="1" x14ac:dyDescent="0.2">
      <c r="A443" s="585">
        <v>38656</v>
      </c>
      <c r="B443" s="587">
        <v>2005</v>
      </c>
      <c r="C443" s="587">
        <v>10</v>
      </c>
      <c r="D443" s="588">
        <v>88.287000000000006</v>
      </c>
      <c r="E443" s="588">
        <v>3.0979999999999999</v>
      </c>
      <c r="F443" s="588">
        <v>162.30000000000001</v>
      </c>
      <c r="G443" s="588">
        <v>46.686999999999998</v>
      </c>
      <c r="H443" s="588">
        <v>83.82</v>
      </c>
      <c r="I443" s="588">
        <v>0.159</v>
      </c>
      <c r="J443" s="553"/>
      <c r="K443" s="553"/>
    </row>
    <row r="444" spans="1:11" s="589" customFormat="1" x14ac:dyDescent="0.2">
      <c r="A444" s="585">
        <v>38686</v>
      </c>
      <c r="B444" s="587">
        <v>2005</v>
      </c>
      <c r="C444" s="587">
        <v>11</v>
      </c>
      <c r="D444" s="588">
        <v>88.492000000000004</v>
      </c>
      <c r="E444" s="588">
        <v>2.8239999999999998</v>
      </c>
      <c r="F444" s="588">
        <v>160.30000000000001</v>
      </c>
      <c r="G444" s="588">
        <v>-13.824999999999999</v>
      </c>
      <c r="H444" s="588">
        <v>84.048000000000002</v>
      </c>
      <c r="I444" s="588">
        <v>3.3069999999999999</v>
      </c>
      <c r="J444" s="553"/>
      <c r="K444" s="553"/>
    </row>
    <row r="445" spans="1:11" s="589" customFormat="1" x14ac:dyDescent="0.2">
      <c r="A445" s="585">
        <v>38717</v>
      </c>
      <c r="B445" s="587">
        <v>2005</v>
      </c>
      <c r="C445" s="587">
        <v>12</v>
      </c>
      <c r="D445" s="588">
        <v>88.688000000000002</v>
      </c>
      <c r="E445" s="588">
        <v>2.6970000000000001</v>
      </c>
      <c r="F445" s="588">
        <v>160.19999999999999</v>
      </c>
      <c r="G445" s="588">
        <v>-0.746</v>
      </c>
      <c r="H445" s="588">
        <v>84.65</v>
      </c>
      <c r="I445" s="588">
        <v>8.9469999999999992</v>
      </c>
      <c r="J445" s="553"/>
      <c r="K445" s="553"/>
    </row>
    <row r="446" spans="1:11" s="589" customFormat="1" x14ac:dyDescent="0.2">
      <c r="A446" s="585">
        <v>38748</v>
      </c>
      <c r="B446" s="587">
        <v>2006</v>
      </c>
      <c r="C446" s="587">
        <v>1</v>
      </c>
      <c r="D446" s="588">
        <v>88.89</v>
      </c>
      <c r="E446" s="588">
        <v>2.7650000000000001</v>
      </c>
      <c r="F446" s="588">
        <v>162.4</v>
      </c>
      <c r="G446" s="588">
        <v>17.783000000000001</v>
      </c>
      <c r="H446" s="588">
        <v>85.421000000000006</v>
      </c>
      <c r="I446" s="588">
        <v>11.487</v>
      </c>
      <c r="J446" s="553"/>
      <c r="K446" s="553"/>
    </row>
    <row r="447" spans="1:11" s="589" customFormat="1" x14ac:dyDescent="0.2">
      <c r="A447" s="585">
        <v>38776</v>
      </c>
      <c r="B447" s="587">
        <v>2006</v>
      </c>
      <c r="C447" s="587">
        <v>2</v>
      </c>
      <c r="D447" s="588">
        <v>89.093999999999994</v>
      </c>
      <c r="E447" s="588">
        <v>2.7890000000000001</v>
      </c>
      <c r="F447" s="588">
        <v>161.6</v>
      </c>
      <c r="G447" s="588">
        <v>-5.7539999999999996</v>
      </c>
      <c r="H447" s="588">
        <v>85.986000000000004</v>
      </c>
      <c r="I447" s="588">
        <v>8.2420000000000009</v>
      </c>
      <c r="J447" s="553"/>
      <c r="K447" s="553"/>
    </row>
    <row r="448" spans="1:11" s="589" customFormat="1" x14ac:dyDescent="0.2">
      <c r="A448" s="585">
        <v>38807</v>
      </c>
      <c r="B448" s="587">
        <v>2006</v>
      </c>
      <c r="C448" s="587">
        <v>3</v>
      </c>
      <c r="D448" s="588">
        <v>89.317999999999998</v>
      </c>
      <c r="E448" s="588">
        <v>3.056</v>
      </c>
      <c r="F448" s="588">
        <v>161.5</v>
      </c>
      <c r="G448" s="588">
        <v>-0.74</v>
      </c>
      <c r="H448" s="588">
        <v>86.168000000000006</v>
      </c>
      <c r="I448" s="588">
        <v>2.5680000000000001</v>
      </c>
      <c r="J448" s="553"/>
      <c r="K448" s="553"/>
    </row>
    <row r="449" spans="1:11" s="589" customFormat="1" x14ac:dyDescent="0.2">
      <c r="A449" s="585">
        <v>38837</v>
      </c>
      <c r="B449" s="587">
        <v>2006</v>
      </c>
      <c r="C449" s="587">
        <v>4</v>
      </c>
      <c r="D449" s="588">
        <v>89.57</v>
      </c>
      <c r="E449" s="588">
        <v>3.4420000000000002</v>
      </c>
      <c r="F449" s="588">
        <v>163</v>
      </c>
      <c r="G449" s="588">
        <v>11.733000000000001</v>
      </c>
      <c r="H449" s="588">
        <v>86.066999999999993</v>
      </c>
      <c r="I449" s="588">
        <v>-1.393</v>
      </c>
      <c r="J449" s="553"/>
      <c r="K449" s="553"/>
    </row>
    <row r="450" spans="1:11" s="589" customFormat="1" x14ac:dyDescent="0.2">
      <c r="A450" s="585">
        <v>38868</v>
      </c>
      <c r="B450" s="587">
        <v>2006</v>
      </c>
      <c r="C450" s="587">
        <v>5</v>
      </c>
      <c r="D450" s="588">
        <v>89.841999999999999</v>
      </c>
      <c r="E450" s="588">
        <v>3.706</v>
      </c>
      <c r="F450" s="588">
        <v>164.4</v>
      </c>
      <c r="G450" s="588">
        <v>10.808</v>
      </c>
      <c r="H450" s="588">
        <v>85.884</v>
      </c>
      <c r="I450" s="588">
        <v>-2.5310000000000001</v>
      </c>
      <c r="J450" s="553"/>
      <c r="K450" s="553"/>
    </row>
    <row r="451" spans="1:11" s="589" customFormat="1" x14ac:dyDescent="0.2">
      <c r="A451" s="585">
        <v>38898</v>
      </c>
      <c r="B451" s="587">
        <v>2006</v>
      </c>
      <c r="C451" s="587">
        <v>6</v>
      </c>
      <c r="D451" s="588">
        <v>90.123000000000005</v>
      </c>
      <c r="E451" s="588">
        <v>3.8090000000000002</v>
      </c>
      <c r="F451" s="588">
        <v>165.2</v>
      </c>
      <c r="G451" s="588">
        <v>5.9980000000000002</v>
      </c>
      <c r="H451" s="588">
        <v>85.792000000000002</v>
      </c>
      <c r="I451" s="588">
        <v>-1.276</v>
      </c>
      <c r="J451" s="553"/>
      <c r="K451" s="553"/>
    </row>
    <row r="452" spans="1:11" s="589" customFormat="1" x14ac:dyDescent="0.2">
      <c r="A452" s="585">
        <v>38929</v>
      </c>
      <c r="B452" s="587">
        <v>2006</v>
      </c>
      <c r="C452" s="587">
        <v>7</v>
      </c>
      <c r="D452" s="588">
        <v>90.370999999999995</v>
      </c>
      <c r="E452" s="588">
        <v>3.3570000000000002</v>
      </c>
      <c r="F452" s="588">
        <v>165.5</v>
      </c>
      <c r="G452" s="588">
        <v>2.2010000000000001</v>
      </c>
      <c r="H452" s="588">
        <v>85.832999999999998</v>
      </c>
      <c r="I452" s="588">
        <v>0.58299999999999996</v>
      </c>
      <c r="J452" s="553"/>
      <c r="K452" s="553"/>
    </row>
    <row r="453" spans="1:11" s="589" customFormat="1" x14ac:dyDescent="0.2">
      <c r="A453" s="585">
        <v>38960</v>
      </c>
      <c r="B453" s="587">
        <v>2006</v>
      </c>
      <c r="C453" s="587">
        <v>8</v>
      </c>
      <c r="D453" s="588">
        <v>90.54</v>
      </c>
      <c r="E453" s="588">
        <v>2.2690000000000001</v>
      </c>
      <c r="F453" s="588">
        <v>166.5</v>
      </c>
      <c r="G453" s="588">
        <v>7.4969999999999999</v>
      </c>
      <c r="H453" s="588">
        <v>86.007000000000005</v>
      </c>
      <c r="I453" s="588">
        <v>2.46</v>
      </c>
      <c r="J453" s="553"/>
      <c r="K453" s="553"/>
    </row>
    <row r="454" spans="1:11" s="589" customFormat="1" x14ac:dyDescent="0.2">
      <c r="A454" s="585">
        <v>38990</v>
      </c>
      <c r="B454" s="587">
        <v>2006</v>
      </c>
      <c r="C454" s="587">
        <v>9</v>
      </c>
      <c r="D454" s="588">
        <v>90.606999999999999</v>
      </c>
      <c r="E454" s="588">
        <v>0.89700000000000002</v>
      </c>
      <c r="F454" s="588">
        <v>164.7</v>
      </c>
      <c r="G454" s="588">
        <v>-12.228999999999999</v>
      </c>
      <c r="H454" s="588">
        <v>86.314999999999998</v>
      </c>
      <c r="I454" s="588">
        <v>4.3719999999999999</v>
      </c>
      <c r="J454" s="553"/>
      <c r="K454" s="553"/>
    </row>
    <row r="455" spans="1:11" s="589" customFormat="1" x14ac:dyDescent="0.2">
      <c r="A455" s="585">
        <v>39021</v>
      </c>
      <c r="B455" s="587">
        <v>2006</v>
      </c>
      <c r="C455" s="587">
        <v>10</v>
      </c>
      <c r="D455" s="588">
        <v>90.655000000000001</v>
      </c>
      <c r="E455" s="588">
        <v>0.63700000000000001</v>
      </c>
      <c r="F455" s="588">
        <v>163</v>
      </c>
      <c r="G455" s="588">
        <v>-11.707000000000001</v>
      </c>
      <c r="H455" s="588">
        <v>86.796000000000006</v>
      </c>
      <c r="I455" s="588">
        <v>6.9039999999999999</v>
      </c>
      <c r="J455" s="553"/>
      <c r="K455" s="553"/>
    </row>
    <row r="456" spans="1:11" s="589" customFormat="1" x14ac:dyDescent="0.2">
      <c r="A456" s="585">
        <v>39051</v>
      </c>
      <c r="B456" s="587">
        <v>2006</v>
      </c>
      <c r="C456" s="587">
        <v>11</v>
      </c>
      <c r="D456" s="588">
        <v>90.793000000000006</v>
      </c>
      <c r="E456" s="588">
        <v>1.8320000000000001</v>
      </c>
      <c r="F456" s="588">
        <v>163.80000000000001</v>
      </c>
      <c r="G456" s="588">
        <v>6.0510000000000002</v>
      </c>
      <c r="H456" s="588">
        <v>87.497</v>
      </c>
      <c r="I456" s="588">
        <v>10.129</v>
      </c>
      <c r="J456" s="553"/>
      <c r="K456" s="553"/>
    </row>
    <row r="457" spans="1:11" s="589" customFormat="1" x14ac:dyDescent="0.2">
      <c r="A457" s="585">
        <v>39082</v>
      </c>
      <c r="B457" s="587">
        <v>2006</v>
      </c>
      <c r="C457" s="587">
        <v>12</v>
      </c>
      <c r="D457" s="588">
        <v>91.084999999999994</v>
      </c>
      <c r="E457" s="588">
        <v>3.9390000000000001</v>
      </c>
      <c r="F457" s="588">
        <v>164.7</v>
      </c>
      <c r="G457" s="588">
        <v>6.7960000000000003</v>
      </c>
      <c r="H457" s="588">
        <v>88.4</v>
      </c>
      <c r="I457" s="588">
        <v>13.108000000000001</v>
      </c>
      <c r="J457" s="553"/>
      <c r="K457" s="553"/>
    </row>
    <row r="458" spans="1:11" s="589" customFormat="1" x14ac:dyDescent="0.2">
      <c r="A458" s="585">
        <v>39113</v>
      </c>
      <c r="B458" s="587">
        <v>2007</v>
      </c>
      <c r="C458" s="587">
        <v>1</v>
      </c>
      <c r="D458" s="588">
        <v>91.47</v>
      </c>
      <c r="E458" s="588">
        <v>5.1870000000000003</v>
      </c>
      <c r="F458" s="588">
        <v>164.1</v>
      </c>
      <c r="G458" s="588">
        <v>-4.2850000000000001</v>
      </c>
      <c r="H458" s="588">
        <v>89.296000000000006</v>
      </c>
      <c r="I458" s="588">
        <v>12.867000000000001</v>
      </c>
      <c r="J458" s="553"/>
      <c r="K458" s="553"/>
    </row>
    <row r="459" spans="1:11" s="589" customFormat="1" x14ac:dyDescent="0.2">
      <c r="A459" s="585">
        <v>39141</v>
      </c>
      <c r="B459" s="587">
        <v>2007</v>
      </c>
      <c r="C459" s="587">
        <v>2</v>
      </c>
      <c r="D459" s="588">
        <v>91.811999999999998</v>
      </c>
      <c r="E459" s="588">
        <v>4.5759999999999996</v>
      </c>
      <c r="F459" s="588">
        <v>165.3</v>
      </c>
      <c r="G459" s="588">
        <v>9.1370000000000005</v>
      </c>
      <c r="H459" s="588">
        <v>89.861999999999995</v>
      </c>
      <c r="I459" s="588">
        <v>7.8819999999999997</v>
      </c>
      <c r="J459" s="553"/>
      <c r="K459" s="553"/>
    </row>
    <row r="460" spans="1:11" s="589" customFormat="1" x14ac:dyDescent="0.2">
      <c r="A460" s="585">
        <v>39172</v>
      </c>
      <c r="B460" s="587">
        <v>2007</v>
      </c>
      <c r="C460" s="587">
        <v>3</v>
      </c>
      <c r="D460" s="588">
        <v>92.052999999999997</v>
      </c>
      <c r="E460" s="588">
        <v>3.194</v>
      </c>
      <c r="F460" s="588">
        <v>166.7</v>
      </c>
      <c r="G460" s="588">
        <v>10.65</v>
      </c>
      <c r="H460" s="588">
        <v>89.977999999999994</v>
      </c>
      <c r="I460" s="588">
        <v>1.5580000000000001</v>
      </c>
      <c r="J460" s="553"/>
      <c r="K460" s="553"/>
    </row>
    <row r="461" spans="1:11" s="589" customFormat="1" x14ac:dyDescent="0.2">
      <c r="A461" s="585">
        <v>39202</v>
      </c>
      <c r="B461" s="587">
        <v>2007</v>
      </c>
      <c r="C461" s="587">
        <v>4</v>
      </c>
      <c r="D461" s="588">
        <v>92.215999999999994</v>
      </c>
      <c r="E461" s="588">
        <v>2.145</v>
      </c>
      <c r="F461" s="588">
        <v>168.3</v>
      </c>
      <c r="G461" s="588">
        <v>12.146000000000001</v>
      </c>
      <c r="H461" s="588">
        <v>89.801000000000002</v>
      </c>
      <c r="I461" s="588">
        <v>-2.3380000000000001</v>
      </c>
      <c r="J461" s="553"/>
      <c r="K461" s="553"/>
    </row>
    <row r="462" spans="1:11" s="589" customFormat="1" x14ac:dyDescent="0.2">
      <c r="A462" s="585">
        <v>39233</v>
      </c>
      <c r="B462" s="587">
        <v>2007</v>
      </c>
      <c r="C462" s="587">
        <v>5</v>
      </c>
      <c r="D462" s="588">
        <v>92.338999999999999</v>
      </c>
      <c r="E462" s="588">
        <v>1.617</v>
      </c>
      <c r="F462" s="588">
        <v>169.7</v>
      </c>
      <c r="G462" s="588">
        <v>10.452</v>
      </c>
      <c r="H462" s="588">
        <v>89.596000000000004</v>
      </c>
      <c r="I462" s="588">
        <v>-2.6989999999999998</v>
      </c>
      <c r="J462" s="553"/>
      <c r="K462" s="553"/>
    </row>
    <row r="463" spans="1:11" s="589" customFormat="1" x14ac:dyDescent="0.2">
      <c r="A463" s="585">
        <v>39263</v>
      </c>
      <c r="B463" s="587">
        <v>2007</v>
      </c>
      <c r="C463" s="587">
        <v>6</v>
      </c>
      <c r="D463" s="588">
        <v>92.462000000000003</v>
      </c>
      <c r="E463" s="588">
        <v>1.6160000000000001</v>
      </c>
      <c r="F463" s="588">
        <v>170.4</v>
      </c>
      <c r="G463" s="588">
        <v>5.0640000000000001</v>
      </c>
      <c r="H463" s="588">
        <v>89.575999999999993</v>
      </c>
      <c r="I463" s="588">
        <v>-0.27300000000000002</v>
      </c>
      <c r="J463" s="553"/>
      <c r="K463" s="553"/>
    </row>
    <row r="464" spans="1:11" s="589" customFormat="1" x14ac:dyDescent="0.2">
      <c r="A464" s="585">
        <v>39294</v>
      </c>
      <c r="B464" s="587">
        <v>2007</v>
      </c>
      <c r="C464" s="587">
        <v>7</v>
      </c>
      <c r="D464" s="588">
        <v>92.593000000000004</v>
      </c>
      <c r="E464" s="588">
        <v>1.702</v>
      </c>
      <c r="F464" s="588">
        <v>171.8</v>
      </c>
      <c r="G464" s="588">
        <v>10.317</v>
      </c>
      <c r="H464" s="588">
        <v>89.736000000000004</v>
      </c>
      <c r="I464" s="588">
        <v>2.1640000000000001</v>
      </c>
      <c r="J464" s="553"/>
      <c r="K464" s="553"/>
    </row>
    <row r="465" spans="1:11" s="589" customFormat="1" x14ac:dyDescent="0.2">
      <c r="A465" s="585">
        <v>39325</v>
      </c>
      <c r="B465" s="587">
        <v>2007</v>
      </c>
      <c r="C465" s="587">
        <v>8</v>
      </c>
      <c r="D465" s="588">
        <v>92.727000000000004</v>
      </c>
      <c r="E465" s="588">
        <v>1.758</v>
      </c>
      <c r="F465" s="588">
        <v>170.1</v>
      </c>
      <c r="G465" s="588">
        <v>-11.249000000000001</v>
      </c>
      <c r="H465" s="588">
        <v>90.001999999999995</v>
      </c>
      <c r="I465" s="588">
        <v>3.621</v>
      </c>
      <c r="J465" s="553"/>
      <c r="K465" s="553"/>
    </row>
    <row r="466" spans="1:11" s="589" customFormat="1" x14ac:dyDescent="0.2">
      <c r="A466" s="585">
        <v>39355</v>
      </c>
      <c r="B466" s="587">
        <v>2007</v>
      </c>
      <c r="C466" s="587">
        <v>9</v>
      </c>
      <c r="D466" s="588">
        <v>92.86</v>
      </c>
      <c r="E466" s="588">
        <v>1.7290000000000001</v>
      </c>
      <c r="F466" s="588">
        <v>171.4</v>
      </c>
      <c r="G466" s="588">
        <v>9.5670000000000002</v>
      </c>
      <c r="H466" s="588">
        <v>90.304000000000002</v>
      </c>
      <c r="I466" s="588">
        <v>4.1059999999999999</v>
      </c>
      <c r="J466" s="553"/>
      <c r="K466" s="553"/>
    </row>
    <row r="467" spans="1:11" s="589" customFormat="1" x14ac:dyDescent="0.2">
      <c r="A467" s="585">
        <v>39386</v>
      </c>
      <c r="B467" s="587">
        <v>2007</v>
      </c>
      <c r="C467" s="587">
        <v>10</v>
      </c>
      <c r="D467" s="588">
        <v>92.997</v>
      </c>
      <c r="E467" s="588">
        <v>1.79</v>
      </c>
      <c r="F467" s="588">
        <v>172.7</v>
      </c>
      <c r="G467" s="588">
        <v>9.4909999999999997</v>
      </c>
      <c r="H467" s="588">
        <v>90.634</v>
      </c>
      <c r="I467" s="588">
        <v>4.4690000000000003</v>
      </c>
      <c r="J467" s="553"/>
      <c r="K467" s="553"/>
    </row>
    <row r="468" spans="1:11" s="589" customFormat="1" x14ac:dyDescent="0.2">
      <c r="A468" s="585">
        <v>39416</v>
      </c>
      <c r="B468" s="587">
        <v>2007</v>
      </c>
      <c r="C468" s="587">
        <v>11</v>
      </c>
      <c r="D468" s="588">
        <v>93.146000000000001</v>
      </c>
      <c r="E468" s="588">
        <v>1.9390000000000001</v>
      </c>
      <c r="F468" s="588">
        <v>176.7</v>
      </c>
      <c r="G468" s="588">
        <v>31.623000000000001</v>
      </c>
      <c r="H468" s="588">
        <v>90.994</v>
      </c>
      <c r="I468" s="588">
        <v>4.8659999999999997</v>
      </c>
      <c r="J468" s="553"/>
      <c r="K468" s="553"/>
    </row>
    <row r="469" spans="1:11" s="589" customFormat="1" x14ac:dyDescent="0.2">
      <c r="A469" s="585">
        <v>39447</v>
      </c>
      <c r="B469" s="587">
        <v>2007</v>
      </c>
      <c r="C469" s="587">
        <v>12</v>
      </c>
      <c r="D469" s="588">
        <v>93.307000000000002</v>
      </c>
      <c r="E469" s="588">
        <v>2.093</v>
      </c>
      <c r="F469" s="588">
        <v>176.9</v>
      </c>
      <c r="G469" s="588">
        <v>1.367</v>
      </c>
      <c r="H469" s="588">
        <v>91.372</v>
      </c>
      <c r="I469" s="588">
        <v>5.1059999999999999</v>
      </c>
      <c r="J469" s="553"/>
      <c r="K469" s="553"/>
    </row>
    <row r="470" spans="1:11" s="589" customFormat="1" x14ac:dyDescent="0.2">
      <c r="A470" s="585">
        <v>39478</v>
      </c>
      <c r="B470" s="587">
        <v>2008</v>
      </c>
      <c r="C470" s="587">
        <v>1</v>
      </c>
      <c r="D470" s="588">
        <v>93.462999999999994</v>
      </c>
      <c r="E470" s="588">
        <v>2.0259999999999998</v>
      </c>
      <c r="F470" s="588">
        <v>179.2</v>
      </c>
      <c r="G470" s="588">
        <v>16.768000000000001</v>
      </c>
      <c r="H470" s="588">
        <v>91.718999999999994</v>
      </c>
      <c r="I470" s="588">
        <v>4.6559999999999997</v>
      </c>
      <c r="J470" s="553"/>
      <c r="K470" s="553"/>
    </row>
    <row r="471" spans="1:11" s="589" customFormat="1" x14ac:dyDescent="0.2">
      <c r="A471" s="585">
        <v>39507</v>
      </c>
      <c r="B471" s="587">
        <v>2008</v>
      </c>
      <c r="C471" s="587">
        <v>2</v>
      </c>
      <c r="D471" s="588">
        <v>93.581999999999994</v>
      </c>
      <c r="E471" s="588">
        <v>1.544</v>
      </c>
      <c r="F471" s="588">
        <v>180.8</v>
      </c>
      <c r="G471" s="588">
        <v>11.256</v>
      </c>
      <c r="H471" s="588">
        <v>91.951999999999998</v>
      </c>
      <c r="I471" s="588">
        <v>3.093</v>
      </c>
      <c r="J471" s="553"/>
      <c r="K471" s="553"/>
    </row>
    <row r="472" spans="1:11" s="589" customFormat="1" x14ac:dyDescent="0.2">
      <c r="A472" s="585">
        <v>39538</v>
      </c>
      <c r="B472" s="587">
        <v>2008</v>
      </c>
      <c r="C472" s="587">
        <v>3</v>
      </c>
      <c r="D472" s="588">
        <v>93.662000000000006</v>
      </c>
      <c r="E472" s="588">
        <v>1.0309999999999999</v>
      </c>
      <c r="F472" s="588">
        <v>184.6</v>
      </c>
      <c r="G472" s="588">
        <v>28.350999999999999</v>
      </c>
      <c r="H472" s="588">
        <v>92.043999999999997</v>
      </c>
      <c r="I472" s="588">
        <v>1.1970000000000001</v>
      </c>
      <c r="J472" s="553"/>
      <c r="K472" s="553"/>
    </row>
    <row r="473" spans="1:11" s="589" customFormat="1" x14ac:dyDescent="0.2">
      <c r="A473" s="585">
        <v>39568</v>
      </c>
      <c r="B473" s="587">
        <v>2008</v>
      </c>
      <c r="C473" s="587">
        <v>4</v>
      </c>
      <c r="D473" s="588">
        <v>93.748999999999995</v>
      </c>
      <c r="E473" s="588">
        <v>1.1100000000000001</v>
      </c>
      <c r="F473" s="588">
        <v>186.4</v>
      </c>
      <c r="G473" s="588">
        <v>12.349</v>
      </c>
      <c r="H473" s="588">
        <v>92.042000000000002</v>
      </c>
      <c r="I473" s="588">
        <v>-1.4999999999999999E-2</v>
      </c>
      <c r="J473" s="553"/>
      <c r="K473" s="553"/>
    </row>
    <row r="474" spans="1:11" s="589" customFormat="1" x14ac:dyDescent="0.2">
      <c r="A474" s="585">
        <v>39599</v>
      </c>
      <c r="B474" s="587">
        <v>2008</v>
      </c>
      <c r="C474" s="587">
        <v>5</v>
      </c>
      <c r="D474" s="588">
        <v>93.902000000000001</v>
      </c>
      <c r="E474" s="588">
        <v>1.9850000000000001</v>
      </c>
      <c r="F474" s="588">
        <v>191.1</v>
      </c>
      <c r="G474" s="588">
        <v>34.826999999999998</v>
      </c>
      <c r="H474" s="588">
        <v>92.025000000000006</v>
      </c>
      <c r="I474" s="588">
        <v>-0.23</v>
      </c>
      <c r="J474" s="553"/>
      <c r="K474" s="553"/>
    </row>
    <row r="475" spans="1:11" s="589" customFormat="1" x14ac:dyDescent="0.2">
      <c r="A475" s="585">
        <v>39629</v>
      </c>
      <c r="B475" s="587">
        <v>2008</v>
      </c>
      <c r="C475" s="587">
        <v>6</v>
      </c>
      <c r="D475" s="588">
        <v>94.155000000000001</v>
      </c>
      <c r="E475" s="588">
        <v>3.2789999999999999</v>
      </c>
      <c r="F475" s="588">
        <v>195.3</v>
      </c>
      <c r="G475" s="588">
        <v>29.806999999999999</v>
      </c>
      <c r="H475" s="588">
        <v>92.078000000000003</v>
      </c>
      <c r="I475" s="588">
        <v>0.69</v>
      </c>
      <c r="J475" s="553"/>
      <c r="K475" s="553"/>
    </row>
    <row r="476" spans="1:11" s="589" customFormat="1" x14ac:dyDescent="0.2">
      <c r="A476" s="585">
        <v>39660</v>
      </c>
      <c r="B476" s="587">
        <v>2008</v>
      </c>
      <c r="C476" s="587">
        <v>7</v>
      </c>
      <c r="D476" s="588">
        <v>94.447999999999993</v>
      </c>
      <c r="E476" s="588">
        <v>3.798</v>
      </c>
      <c r="F476" s="588">
        <v>200.6</v>
      </c>
      <c r="G476" s="588">
        <v>37.893999999999998</v>
      </c>
      <c r="H476" s="588">
        <v>92.311000000000007</v>
      </c>
      <c r="I476" s="588">
        <v>3.09</v>
      </c>
      <c r="J476" s="553"/>
      <c r="K476" s="553"/>
    </row>
    <row r="477" spans="1:11" s="589" customFormat="1" x14ac:dyDescent="0.2">
      <c r="A477" s="585">
        <v>39691</v>
      </c>
      <c r="B477" s="587">
        <v>2008</v>
      </c>
      <c r="C477" s="587">
        <v>8</v>
      </c>
      <c r="D477" s="588">
        <v>94.694000000000003</v>
      </c>
      <c r="E477" s="588">
        <v>3.173</v>
      </c>
      <c r="F477" s="588">
        <v>198.1</v>
      </c>
      <c r="G477" s="588">
        <v>-13.971</v>
      </c>
      <c r="H477" s="588">
        <v>92.850999999999999</v>
      </c>
      <c r="I477" s="588">
        <v>7.2430000000000003</v>
      </c>
      <c r="J477" s="553"/>
      <c r="K477" s="553"/>
    </row>
    <row r="478" spans="1:11" s="589" customFormat="1" x14ac:dyDescent="0.2">
      <c r="A478" s="585">
        <v>39721</v>
      </c>
      <c r="B478" s="587">
        <v>2008</v>
      </c>
      <c r="C478" s="587">
        <v>9</v>
      </c>
      <c r="D478" s="588">
        <v>94.825000000000003</v>
      </c>
      <c r="E478" s="588">
        <v>1.671</v>
      </c>
      <c r="F478" s="588">
        <v>198</v>
      </c>
      <c r="G478" s="588">
        <v>-0.60399999999999998</v>
      </c>
      <c r="H478" s="588">
        <v>93.653999999999996</v>
      </c>
      <c r="I478" s="588">
        <v>10.89</v>
      </c>
      <c r="J478" s="553"/>
      <c r="K478" s="553"/>
    </row>
    <row r="479" spans="1:11" s="589" customFormat="1" x14ac:dyDescent="0.2">
      <c r="A479" s="585">
        <v>39752</v>
      </c>
      <c r="B479" s="587">
        <v>2008</v>
      </c>
      <c r="C479" s="587">
        <v>10</v>
      </c>
      <c r="D479" s="588">
        <v>94.872</v>
      </c>
      <c r="E479" s="588">
        <v>0.59799999999999998</v>
      </c>
      <c r="F479" s="588">
        <v>189.4</v>
      </c>
      <c r="G479" s="588">
        <v>-41.308</v>
      </c>
      <c r="H479" s="588">
        <v>94.29</v>
      </c>
      <c r="I479" s="588">
        <v>8.4540000000000006</v>
      </c>
      <c r="J479" s="553"/>
      <c r="K479" s="553"/>
    </row>
    <row r="480" spans="1:11" s="589" customFormat="1" x14ac:dyDescent="0.2">
      <c r="A480" s="585">
        <v>39782</v>
      </c>
      <c r="B480" s="587">
        <v>2008</v>
      </c>
      <c r="C480" s="587">
        <v>11</v>
      </c>
      <c r="D480" s="588">
        <v>94.891999999999996</v>
      </c>
      <c r="E480" s="588">
        <v>0.249</v>
      </c>
      <c r="F480" s="588">
        <v>179.7</v>
      </c>
      <c r="G480" s="588">
        <v>-46.786999999999999</v>
      </c>
      <c r="H480" s="588">
        <v>94.198999999999998</v>
      </c>
      <c r="I480" s="588">
        <v>-1.151</v>
      </c>
      <c r="J480" s="553"/>
      <c r="K480" s="553"/>
    </row>
    <row r="481" spans="1:11" s="589" customFormat="1" x14ac:dyDescent="0.2">
      <c r="A481" s="585">
        <v>39813</v>
      </c>
      <c r="B481" s="587">
        <v>2008</v>
      </c>
      <c r="C481" s="587">
        <v>12</v>
      </c>
      <c r="D481" s="588">
        <v>94.924000000000007</v>
      </c>
      <c r="E481" s="588">
        <v>0.40300000000000002</v>
      </c>
      <c r="F481" s="588">
        <v>172.3</v>
      </c>
      <c r="G481" s="588">
        <v>-39.625999999999998</v>
      </c>
      <c r="H481" s="588">
        <v>93.117000000000004</v>
      </c>
      <c r="I481" s="588">
        <v>-12.939</v>
      </c>
      <c r="J481" s="553"/>
      <c r="K481" s="553"/>
    </row>
    <row r="482" spans="1:11" s="589" customFormat="1" x14ac:dyDescent="0.2">
      <c r="A482" s="585">
        <v>39844</v>
      </c>
      <c r="B482" s="587">
        <v>2009</v>
      </c>
      <c r="C482" s="587">
        <v>1</v>
      </c>
      <c r="D482" s="588">
        <v>94.959000000000003</v>
      </c>
      <c r="E482" s="588">
        <v>0.44600000000000001</v>
      </c>
      <c r="F482" s="588">
        <v>172.4</v>
      </c>
      <c r="G482" s="588">
        <v>0.69899999999999995</v>
      </c>
      <c r="H482" s="588">
        <v>91.712999999999994</v>
      </c>
      <c r="I482" s="588">
        <v>-16.664000000000001</v>
      </c>
      <c r="J482" s="553"/>
      <c r="K482" s="553"/>
    </row>
    <row r="483" spans="1:11" s="589" customFormat="1" x14ac:dyDescent="0.2">
      <c r="A483" s="585">
        <v>39872</v>
      </c>
      <c r="B483" s="587">
        <v>2009</v>
      </c>
      <c r="C483" s="587">
        <v>2</v>
      </c>
      <c r="D483" s="588">
        <v>94.971000000000004</v>
      </c>
      <c r="E483" s="588">
        <v>0.158</v>
      </c>
      <c r="F483" s="588">
        <v>170.9</v>
      </c>
      <c r="G483" s="588">
        <v>-9.9550000000000001</v>
      </c>
      <c r="H483" s="588">
        <v>91.016000000000005</v>
      </c>
      <c r="I483" s="588">
        <v>-8.7579999999999991</v>
      </c>
      <c r="J483" s="553"/>
      <c r="K483" s="553"/>
    </row>
    <row r="484" spans="1:11" s="589" customFormat="1" x14ac:dyDescent="0.2">
      <c r="A484" s="585">
        <v>39903</v>
      </c>
      <c r="B484" s="587">
        <v>2009</v>
      </c>
      <c r="C484" s="587">
        <v>3</v>
      </c>
      <c r="D484" s="588">
        <v>94.947999999999993</v>
      </c>
      <c r="E484" s="588">
        <v>-0.29599999999999999</v>
      </c>
      <c r="F484" s="588">
        <v>168.3</v>
      </c>
      <c r="G484" s="588">
        <v>-16.803999999999998</v>
      </c>
      <c r="H484" s="588">
        <v>91.537999999999997</v>
      </c>
      <c r="I484" s="588">
        <v>7.1109999999999998</v>
      </c>
      <c r="J484" s="553"/>
      <c r="K484" s="553"/>
    </row>
    <row r="485" spans="1:11" s="589" customFormat="1" x14ac:dyDescent="0.2">
      <c r="A485" s="585">
        <v>39933</v>
      </c>
      <c r="B485" s="587">
        <v>2009</v>
      </c>
      <c r="C485" s="587">
        <v>4</v>
      </c>
      <c r="D485" s="588">
        <v>94.9</v>
      </c>
      <c r="E485" s="588">
        <v>-0.60799999999999998</v>
      </c>
      <c r="F485" s="588">
        <v>168.4</v>
      </c>
      <c r="G485" s="588">
        <v>0.71499999999999997</v>
      </c>
      <c r="H485" s="588">
        <v>92.816999999999993</v>
      </c>
      <c r="I485" s="588">
        <v>18.117000000000001</v>
      </c>
      <c r="J485" s="553"/>
      <c r="K485" s="553"/>
    </row>
    <row r="486" spans="1:11" s="589" customFormat="1" x14ac:dyDescent="0.2">
      <c r="A486" s="585">
        <v>39964</v>
      </c>
      <c r="B486" s="587">
        <v>2009</v>
      </c>
      <c r="C486" s="587">
        <v>5</v>
      </c>
      <c r="D486" s="588">
        <v>94.849000000000004</v>
      </c>
      <c r="E486" s="588">
        <v>-0.63300000000000001</v>
      </c>
      <c r="F486" s="588">
        <v>169.4</v>
      </c>
      <c r="G486" s="588">
        <v>7.3630000000000004</v>
      </c>
      <c r="H486" s="588">
        <v>93.966999999999999</v>
      </c>
      <c r="I486" s="588">
        <v>15.917999999999999</v>
      </c>
      <c r="J486" s="553"/>
      <c r="K486" s="553"/>
    </row>
    <row r="487" spans="1:11" s="589" customFormat="1" x14ac:dyDescent="0.2">
      <c r="A487" s="585">
        <v>39994</v>
      </c>
      <c r="B487" s="587">
        <v>2009</v>
      </c>
      <c r="C487" s="587">
        <v>6</v>
      </c>
      <c r="D487" s="588">
        <v>94.819000000000003</v>
      </c>
      <c r="E487" s="588">
        <v>-0.38300000000000001</v>
      </c>
      <c r="F487" s="588">
        <v>171.7</v>
      </c>
      <c r="G487" s="588">
        <v>17.565999999999999</v>
      </c>
      <c r="H487" s="588">
        <v>94.367999999999995</v>
      </c>
      <c r="I487" s="588">
        <v>5.242</v>
      </c>
      <c r="J487" s="553"/>
      <c r="K487" s="553"/>
    </row>
    <row r="488" spans="1:11" s="589" customFormat="1" x14ac:dyDescent="0.2">
      <c r="A488" s="585">
        <v>40025</v>
      </c>
      <c r="B488" s="587">
        <v>2009</v>
      </c>
      <c r="C488" s="587">
        <v>7</v>
      </c>
      <c r="D488" s="588">
        <v>94.828000000000003</v>
      </c>
      <c r="E488" s="588">
        <v>0.107</v>
      </c>
      <c r="F488" s="588">
        <v>171.1</v>
      </c>
      <c r="G488" s="588">
        <v>-4.1139999999999999</v>
      </c>
      <c r="H488" s="588">
        <v>94.251999999999995</v>
      </c>
      <c r="I488" s="588">
        <v>-1.4650000000000001</v>
      </c>
      <c r="J488" s="553"/>
      <c r="K488" s="553"/>
    </row>
    <row r="489" spans="1:11" s="589" customFormat="1" x14ac:dyDescent="0.2">
      <c r="A489" s="585">
        <v>40056</v>
      </c>
      <c r="B489" s="587">
        <v>2009</v>
      </c>
      <c r="C489" s="587">
        <v>8</v>
      </c>
      <c r="D489" s="588">
        <v>94.893000000000001</v>
      </c>
      <c r="E489" s="588">
        <v>0.83699999999999997</v>
      </c>
      <c r="F489" s="588">
        <v>173.8</v>
      </c>
      <c r="G489" s="588">
        <v>20.669</v>
      </c>
      <c r="H489" s="588">
        <v>94.143000000000001</v>
      </c>
      <c r="I489" s="588">
        <v>-1.373</v>
      </c>
      <c r="J489" s="553"/>
      <c r="K489" s="553"/>
    </row>
    <row r="490" spans="1:11" s="589" customFormat="1" x14ac:dyDescent="0.2">
      <c r="A490" s="585">
        <v>40086</v>
      </c>
      <c r="B490" s="587">
        <v>2009</v>
      </c>
      <c r="C490" s="587">
        <v>9</v>
      </c>
      <c r="D490" s="588">
        <v>95.018000000000001</v>
      </c>
      <c r="E490" s="588">
        <v>1.591</v>
      </c>
      <c r="F490" s="588">
        <v>174.3</v>
      </c>
      <c r="G490" s="588">
        <v>3.5070000000000001</v>
      </c>
      <c r="H490" s="588">
        <v>94.388999999999996</v>
      </c>
      <c r="I490" s="588">
        <v>3.18</v>
      </c>
      <c r="J490" s="553"/>
      <c r="K490" s="553"/>
    </row>
    <row r="491" spans="1:11" s="589" customFormat="1" x14ac:dyDescent="0.2">
      <c r="A491" s="585">
        <v>40117</v>
      </c>
      <c r="B491" s="587">
        <v>2009</v>
      </c>
      <c r="C491" s="587">
        <v>10</v>
      </c>
      <c r="D491" s="588">
        <v>95.165999999999997</v>
      </c>
      <c r="E491" s="588">
        <v>1.8839999999999999</v>
      </c>
      <c r="F491" s="588">
        <v>175</v>
      </c>
      <c r="G491" s="588">
        <v>4.9269999999999996</v>
      </c>
      <c r="H491" s="588">
        <v>94.790999999999997</v>
      </c>
      <c r="I491" s="588">
        <v>5.23</v>
      </c>
      <c r="J491" s="553"/>
      <c r="K491" s="553"/>
    </row>
    <row r="492" spans="1:11" s="589" customFormat="1" x14ac:dyDescent="0.2">
      <c r="A492" s="585">
        <v>40147</v>
      </c>
      <c r="B492" s="587">
        <v>2009</v>
      </c>
      <c r="C492" s="587">
        <v>11</v>
      </c>
      <c r="D492" s="588">
        <v>95.287999999999997</v>
      </c>
      <c r="E492" s="588">
        <v>1.5429999999999999</v>
      </c>
      <c r="F492" s="588">
        <v>176.9</v>
      </c>
      <c r="G492" s="588">
        <v>13.835000000000001</v>
      </c>
      <c r="H492" s="588">
        <v>94.983000000000004</v>
      </c>
      <c r="I492" s="588">
        <v>2.4569999999999999</v>
      </c>
      <c r="J492" s="553"/>
      <c r="K492" s="553"/>
    </row>
    <row r="493" spans="1:11" s="589" customFormat="1" x14ac:dyDescent="0.2">
      <c r="A493" s="585">
        <v>40178</v>
      </c>
      <c r="B493" s="587">
        <v>2009</v>
      </c>
      <c r="C493" s="587">
        <v>12</v>
      </c>
      <c r="D493" s="588">
        <v>95.353999999999999</v>
      </c>
      <c r="E493" s="588">
        <v>0.83099999999999996</v>
      </c>
      <c r="F493" s="588">
        <v>177.8</v>
      </c>
      <c r="G493" s="588">
        <v>6.2789999999999999</v>
      </c>
      <c r="H493" s="588">
        <v>94.745000000000005</v>
      </c>
      <c r="I493" s="588">
        <v>-2.968</v>
      </c>
      <c r="J493" s="553"/>
      <c r="K493" s="553"/>
    </row>
    <row r="494" spans="1:11" s="589" customFormat="1" x14ac:dyDescent="0.2">
      <c r="A494" s="585">
        <v>40209</v>
      </c>
      <c r="B494" s="587">
        <v>2010</v>
      </c>
      <c r="C494" s="587">
        <v>1</v>
      </c>
      <c r="D494" s="588">
        <v>95.397999999999996</v>
      </c>
      <c r="E494" s="588">
        <v>0.56299999999999994</v>
      </c>
      <c r="F494" s="588">
        <v>180.8</v>
      </c>
      <c r="G494" s="588">
        <v>22.236000000000001</v>
      </c>
      <c r="H494" s="588">
        <v>94.313000000000002</v>
      </c>
      <c r="I494" s="588">
        <v>-5.3319999999999999</v>
      </c>
      <c r="J494" s="553"/>
      <c r="K494" s="553"/>
    </row>
    <row r="495" spans="1:11" s="589" customFormat="1" x14ac:dyDescent="0.2">
      <c r="A495" s="585">
        <v>40237</v>
      </c>
      <c r="B495" s="587">
        <v>2010</v>
      </c>
      <c r="C495" s="587">
        <v>2</v>
      </c>
      <c r="D495" s="588">
        <v>95.47</v>
      </c>
      <c r="E495" s="588">
        <v>0.90800000000000003</v>
      </c>
      <c r="F495" s="588">
        <v>180.4</v>
      </c>
      <c r="G495" s="588">
        <v>-2.6230000000000002</v>
      </c>
      <c r="H495" s="588">
        <v>94.09</v>
      </c>
      <c r="I495" s="588">
        <v>-2.802</v>
      </c>
      <c r="J495" s="553"/>
      <c r="K495" s="553"/>
    </row>
    <row r="496" spans="1:11" s="589" customFormat="1" x14ac:dyDescent="0.2">
      <c r="A496" s="585">
        <v>40268</v>
      </c>
      <c r="B496" s="587">
        <v>2010</v>
      </c>
      <c r="C496" s="587">
        <v>3</v>
      </c>
      <c r="D496" s="588">
        <v>95.602999999999994</v>
      </c>
      <c r="E496" s="588">
        <v>1.6819999999999999</v>
      </c>
      <c r="F496" s="588">
        <v>181.3</v>
      </c>
      <c r="G496" s="588">
        <v>6.1539999999999999</v>
      </c>
      <c r="H496" s="588">
        <v>94.296999999999997</v>
      </c>
      <c r="I496" s="588">
        <v>2.6659999999999999</v>
      </c>
      <c r="J496" s="553"/>
      <c r="K496" s="553"/>
    </row>
    <row r="497" spans="1:11" s="589" customFormat="1" x14ac:dyDescent="0.2">
      <c r="A497" s="585">
        <v>40298</v>
      </c>
      <c r="B497" s="587">
        <v>2010</v>
      </c>
      <c r="C497" s="587">
        <v>4</v>
      </c>
      <c r="D497" s="588">
        <v>95.772999999999996</v>
      </c>
      <c r="E497" s="588">
        <v>2.16</v>
      </c>
      <c r="F497" s="588">
        <v>182.8</v>
      </c>
      <c r="G497" s="588">
        <v>10.393000000000001</v>
      </c>
      <c r="H497" s="588">
        <v>94.798000000000002</v>
      </c>
      <c r="I497" s="588">
        <v>6.5670000000000002</v>
      </c>
      <c r="J497" s="553"/>
      <c r="K497" s="553"/>
    </row>
    <row r="498" spans="1:11" s="589" customFormat="1" x14ac:dyDescent="0.2">
      <c r="A498" s="585">
        <v>40329</v>
      </c>
      <c r="B498" s="587">
        <v>2010</v>
      </c>
      <c r="C498" s="587">
        <v>5</v>
      </c>
      <c r="D498" s="588">
        <v>95.927999999999997</v>
      </c>
      <c r="E498" s="588">
        <v>1.952</v>
      </c>
      <c r="F498" s="588">
        <v>183.4</v>
      </c>
      <c r="G498" s="588">
        <v>4.0110000000000001</v>
      </c>
      <c r="H498" s="588">
        <v>95.305999999999997</v>
      </c>
      <c r="I498" s="588">
        <v>6.63</v>
      </c>
      <c r="J498" s="553"/>
      <c r="K498" s="553"/>
    </row>
    <row r="499" spans="1:11" s="589" customFormat="1" x14ac:dyDescent="0.2">
      <c r="A499" s="585">
        <v>40359</v>
      </c>
      <c r="B499" s="587">
        <v>2010</v>
      </c>
      <c r="C499" s="587">
        <v>6</v>
      </c>
      <c r="D499" s="588">
        <v>96.034999999999997</v>
      </c>
      <c r="E499" s="588">
        <v>1.3460000000000001</v>
      </c>
      <c r="F499" s="588">
        <v>182.4</v>
      </c>
      <c r="G499" s="588">
        <v>-6.35</v>
      </c>
      <c r="H499" s="588">
        <v>95.602000000000004</v>
      </c>
      <c r="I499" s="588">
        <v>3.786</v>
      </c>
      <c r="J499" s="553"/>
      <c r="K499" s="553"/>
    </row>
    <row r="500" spans="1:11" s="589" customFormat="1" x14ac:dyDescent="0.2">
      <c r="A500" s="585">
        <v>40390</v>
      </c>
      <c r="B500" s="587">
        <v>2010</v>
      </c>
      <c r="C500" s="587">
        <v>7</v>
      </c>
      <c r="D500" s="588">
        <v>96.120999999999995</v>
      </c>
      <c r="E500" s="588">
        <v>1.083</v>
      </c>
      <c r="F500" s="588">
        <v>181.9</v>
      </c>
      <c r="G500" s="588">
        <v>-3.24</v>
      </c>
      <c r="H500" s="588">
        <v>95.683999999999997</v>
      </c>
      <c r="I500" s="588">
        <v>1.0309999999999999</v>
      </c>
      <c r="J500" s="553"/>
      <c r="K500" s="553"/>
    </row>
    <row r="501" spans="1:11" s="589" customFormat="1" x14ac:dyDescent="0.2">
      <c r="A501" s="585">
        <v>40421</v>
      </c>
      <c r="B501" s="587">
        <v>2010</v>
      </c>
      <c r="C501" s="587">
        <v>8</v>
      </c>
      <c r="D501" s="588">
        <v>96.234999999999999</v>
      </c>
      <c r="E501" s="588">
        <v>1.4339999999999999</v>
      </c>
      <c r="F501" s="588">
        <v>182.8</v>
      </c>
      <c r="G501" s="588">
        <v>6.1020000000000003</v>
      </c>
      <c r="H501" s="588">
        <v>95.626999999999995</v>
      </c>
      <c r="I501" s="588">
        <v>-0.71199999999999997</v>
      </c>
      <c r="J501" s="553"/>
      <c r="K501" s="553"/>
    </row>
    <row r="502" spans="1:11" s="589" customFormat="1" x14ac:dyDescent="0.2">
      <c r="A502" s="585">
        <v>40451</v>
      </c>
      <c r="B502" s="587">
        <v>2010</v>
      </c>
      <c r="C502" s="587">
        <v>9</v>
      </c>
      <c r="D502" s="588">
        <v>96.402000000000001</v>
      </c>
      <c r="E502" s="588">
        <v>2.1059999999999999</v>
      </c>
      <c r="F502" s="588">
        <v>183.5</v>
      </c>
      <c r="G502" s="588">
        <v>4.6929999999999996</v>
      </c>
      <c r="H502" s="588">
        <v>95.534999999999997</v>
      </c>
      <c r="I502" s="588">
        <v>-1.1379999999999999</v>
      </c>
      <c r="J502" s="553"/>
      <c r="K502" s="553"/>
    </row>
    <row r="503" spans="1:11" s="589" customFormat="1" x14ac:dyDescent="0.2">
      <c r="A503" s="585">
        <v>40482</v>
      </c>
      <c r="B503" s="587">
        <v>2010</v>
      </c>
      <c r="C503" s="587">
        <v>10</v>
      </c>
      <c r="D503" s="588">
        <v>96.600999999999999</v>
      </c>
      <c r="E503" s="588">
        <v>2.5049999999999999</v>
      </c>
      <c r="F503" s="588">
        <v>185.8</v>
      </c>
      <c r="G503" s="588">
        <v>16.122</v>
      </c>
      <c r="H503" s="588">
        <v>95.59</v>
      </c>
      <c r="I503" s="588">
        <v>0.69299999999999995</v>
      </c>
      <c r="J503" s="553"/>
      <c r="K503" s="553"/>
    </row>
    <row r="504" spans="1:11" s="589" customFormat="1" x14ac:dyDescent="0.2">
      <c r="A504" s="585">
        <v>40512</v>
      </c>
      <c r="B504" s="587">
        <v>2010</v>
      </c>
      <c r="C504" s="587">
        <v>11</v>
      </c>
      <c r="D504" s="588">
        <v>96.792000000000002</v>
      </c>
      <c r="E504" s="588">
        <v>2.3980000000000001</v>
      </c>
      <c r="F504" s="588">
        <v>187.3</v>
      </c>
      <c r="G504" s="588">
        <v>10.130000000000001</v>
      </c>
      <c r="H504" s="588">
        <v>95.991</v>
      </c>
      <c r="I504" s="588">
        <v>5.1459999999999999</v>
      </c>
      <c r="J504" s="553"/>
      <c r="K504" s="553"/>
    </row>
    <row r="505" spans="1:11" s="589" customFormat="1" x14ac:dyDescent="0.2">
      <c r="A505" s="585">
        <v>40543</v>
      </c>
      <c r="B505" s="587">
        <v>2010</v>
      </c>
      <c r="C505" s="587">
        <v>12</v>
      </c>
      <c r="D505" s="588">
        <v>96.95</v>
      </c>
      <c r="E505" s="588">
        <v>1.976</v>
      </c>
      <c r="F505" s="588">
        <v>189.3</v>
      </c>
      <c r="G505" s="588">
        <v>13.593999999999999</v>
      </c>
      <c r="H505" s="588">
        <v>96.804000000000002</v>
      </c>
      <c r="I505" s="588">
        <v>10.656000000000001</v>
      </c>
      <c r="J505" s="553"/>
      <c r="K505" s="553"/>
    </row>
    <row r="506" spans="1:11" s="589" customFormat="1" x14ac:dyDescent="0.2">
      <c r="A506" s="585">
        <v>40574</v>
      </c>
      <c r="B506" s="587">
        <v>2011</v>
      </c>
      <c r="C506" s="587">
        <v>1</v>
      </c>
      <c r="D506" s="588">
        <v>97.097999999999999</v>
      </c>
      <c r="E506" s="588">
        <v>1.849</v>
      </c>
      <c r="F506" s="588">
        <v>192.1</v>
      </c>
      <c r="G506" s="588">
        <v>19.266999999999999</v>
      </c>
      <c r="H506" s="588">
        <v>97.683000000000007</v>
      </c>
      <c r="I506" s="588">
        <v>11.457000000000001</v>
      </c>
      <c r="J506" s="553"/>
      <c r="K506" s="553"/>
    </row>
    <row r="507" spans="1:11" s="589" customFormat="1" x14ac:dyDescent="0.2">
      <c r="A507" s="585">
        <v>40602</v>
      </c>
      <c r="B507" s="587">
        <v>2011</v>
      </c>
      <c r="C507" s="587">
        <v>2</v>
      </c>
      <c r="D507" s="588">
        <v>97.260999999999996</v>
      </c>
      <c r="E507" s="588">
        <v>2.0270000000000001</v>
      </c>
      <c r="F507" s="588">
        <v>194.9</v>
      </c>
      <c r="G507" s="588">
        <v>18.963000000000001</v>
      </c>
      <c r="H507" s="588">
        <v>98.108000000000004</v>
      </c>
      <c r="I507" s="588">
        <v>5.34</v>
      </c>
      <c r="J507" s="553"/>
      <c r="K507" s="553"/>
    </row>
    <row r="508" spans="1:11" s="589" customFormat="1" x14ac:dyDescent="0.2">
      <c r="A508" s="585">
        <v>40633</v>
      </c>
      <c r="B508" s="587">
        <v>2011</v>
      </c>
      <c r="C508" s="587">
        <v>3</v>
      </c>
      <c r="D508" s="588">
        <v>97.468000000000004</v>
      </c>
      <c r="E508" s="588">
        <v>2.5830000000000002</v>
      </c>
      <c r="F508" s="588">
        <v>197.6</v>
      </c>
      <c r="G508" s="588">
        <v>17.951000000000001</v>
      </c>
      <c r="H508" s="588">
        <v>97.858999999999995</v>
      </c>
      <c r="I508" s="588">
        <v>-2.9940000000000002</v>
      </c>
      <c r="J508" s="553"/>
      <c r="K508" s="553"/>
    </row>
    <row r="509" spans="1:11" s="589" customFormat="1" x14ac:dyDescent="0.2">
      <c r="A509" s="585">
        <v>40663</v>
      </c>
      <c r="B509" s="587">
        <v>2011</v>
      </c>
      <c r="C509" s="587">
        <v>4</v>
      </c>
      <c r="D509" s="588">
        <v>97.715999999999994</v>
      </c>
      <c r="E509" s="588">
        <v>3.1059999999999999</v>
      </c>
      <c r="F509" s="588">
        <v>200.2</v>
      </c>
      <c r="G509" s="588">
        <v>16.984000000000002</v>
      </c>
      <c r="H509" s="588">
        <v>97.295000000000002</v>
      </c>
      <c r="I509" s="588">
        <v>-6.71</v>
      </c>
      <c r="J509" s="553"/>
      <c r="K509" s="553"/>
    </row>
    <row r="510" spans="1:11" s="589" customFormat="1" x14ac:dyDescent="0.2">
      <c r="A510" s="585">
        <v>40694</v>
      </c>
      <c r="B510" s="587">
        <v>2011</v>
      </c>
      <c r="C510" s="587">
        <v>5</v>
      </c>
      <c r="D510" s="588">
        <v>97.978999999999999</v>
      </c>
      <c r="E510" s="588">
        <v>3.2719999999999998</v>
      </c>
      <c r="F510" s="588">
        <v>202</v>
      </c>
      <c r="G510" s="588">
        <v>11.339</v>
      </c>
      <c r="H510" s="588">
        <v>97.016999999999996</v>
      </c>
      <c r="I510" s="588">
        <v>-3.3679999999999999</v>
      </c>
      <c r="J510" s="553"/>
      <c r="K510" s="553"/>
    </row>
    <row r="511" spans="1:11" s="589" customFormat="1" x14ac:dyDescent="0.2">
      <c r="A511" s="585">
        <v>40724</v>
      </c>
      <c r="B511" s="587">
        <v>2011</v>
      </c>
      <c r="C511" s="587">
        <v>6</v>
      </c>
      <c r="D511" s="588">
        <v>98.23</v>
      </c>
      <c r="E511" s="588">
        <v>3.113</v>
      </c>
      <c r="F511" s="588">
        <v>202.2</v>
      </c>
      <c r="G511" s="588">
        <v>1.1950000000000001</v>
      </c>
      <c r="H511" s="588">
        <v>97.385000000000005</v>
      </c>
      <c r="I511" s="588">
        <v>4.6459999999999999</v>
      </c>
      <c r="J511" s="553"/>
      <c r="K511" s="553"/>
    </row>
    <row r="512" spans="1:11" s="589" customFormat="1" x14ac:dyDescent="0.2">
      <c r="A512" s="585">
        <v>40755</v>
      </c>
      <c r="B512" s="587">
        <v>2011</v>
      </c>
      <c r="C512" s="587">
        <v>7</v>
      </c>
      <c r="D512" s="588">
        <v>98.433000000000007</v>
      </c>
      <c r="E512" s="588">
        <v>2.512</v>
      </c>
      <c r="F512" s="588">
        <v>203.2</v>
      </c>
      <c r="G512" s="588">
        <v>6.0990000000000002</v>
      </c>
      <c r="H512" s="588">
        <v>97.998000000000005</v>
      </c>
      <c r="I512" s="588">
        <v>7.8170000000000002</v>
      </c>
      <c r="J512" s="553"/>
      <c r="K512" s="553"/>
    </row>
    <row r="513" spans="1:11" s="589" customFormat="1" x14ac:dyDescent="0.2">
      <c r="A513" s="585">
        <v>40786</v>
      </c>
      <c r="B513" s="587">
        <v>2011</v>
      </c>
      <c r="C513" s="587">
        <v>8</v>
      </c>
      <c r="D513" s="588">
        <v>98.552000000000007</v>
      </c>
      <c r="E513" s="588">
        <v>1.4670000000000001</v>
      </c>
      <c r="F513" s="588">
        <v>201.7</v>
      </c>
      <c r="G513" s="588">
        <v>-8.5069999999999997</v>
      </c>
      <c r="H513" s="588">
        <v>98.197000000000003</v>
      </c>
      <c r="I513" s="588">
        <v>2.4620000000000002</v>
      </c>
      <c r="J513" s="553"/>
      <c r="K513" s="553"/>
    </row>
    <row r="514" spans="1:11" s="589" customFormat="1" x14ac:dyDescent="0.2">
      <c r="A514" s="585">
        <v>40816</v>
      </c>
      <c r="B514" s="587">
        <v>2011</v>
      </c>
      <c r="C514" s="587">
        <v>9</v>
      </c>
      <c r="D514" s="588">
        <v>98.573999999999998</v>
      </c>
      <c r="E514" s="588">
        <v>0.25900000000000001</v>
      </c>
      <c r="F514" s="588">
        <v>202.6</v>
      </c>
      <c r="G514" s="588">
        <v>5.4880000000000004</v>
      </c>
      <c r="H514" s="588">
        <v>97.605999999999995</v>
      </c>
      <c r="I514" s="588">
        <v>-6.9870000000000001</v>
      </c>
      <c r="J514" s="553"/>
      <c r="K514" s="553"/>
    </row>
    <row r="515" spans="1:11" s="589" customFormat="1" x14ac:dyDescent="0.2">
      <c r="A515" s="585">
        <v>40847</v>
      </c>
      <c r="B515" s="587">
        <v>2011</v>
      </c>
      <c r="C515" s="587">
        <v>10</v>
      </c>
      <c r="D515" s="588">
        <v>98.569000000000003</v>
      </c>
      <c r="E515" s="588">
        <v>-5.7000000000000002E-2</v>
      </c>
      <c r="F515" s="588">
        <v>200.6</v>
      </c>
      <c r="G515" s="588">
        <v>-11.224</v>
      </c>
      <c r="H515" s="588">
        <v>96.721000000000004</v>
      </c>
      <c r="I515" s="588">
        <v>-10.353</v>
      </c>
      <c r="J515" s="553"/>
      <c r="K515" s="553"/>
    </row>
    <row r="516" spans="1:11" s="589" customFormat="1" x14ac:dyDescent="0.2">
      <c r="A516" s="585">
        <v>40877</v>
      </c>
      <c r="B516" s="587">
        <v>2011</v>
      </c>
      <c r="C516" s="587">
        <v>11</v>
      </c>
      <c r="D516" s="588">
        <v>98.632999999999996</v>
      </c>
      <c r="E516" s="588">
        <v>0.78500000000000003</v>
      </c>
      <c r="F516" s="588">
        <v>200.9</v>
      </c>
      <c r="G516" s="588">
        <v>1.8089999999999999</v>
      </c>
      <c r="H516" s="588">
        <v>96.301000000000002</v>
      </c>
      <c r="I516" s="588">
        <v>-5.0910000000000002</v>
      </c>
      <c r="J516" s="553"/>
      <c r="K516" s="553"/>
    </row>
    <row r="517" spans="1:11" s="589" customFormat="1" x14ac:dyDescent="0.2">
      <c r="A517" s="585">
        <v>40908</v>
      </c>
      <c r="B517" s="587">
        <v>2011</v>
      </c>
      <c r="C517" s="587">
        <v>12</v>
      </c>
      <c r="D517" s="588">
        <v>98.823999999999998</v>
      </c>
      <c r="E517" s="588">
        <v>2.3519999999999999</v>
      </c>
      <c r="F517" s="588">
        <v>200.1</v>
      </c>
      <c r="G517" s="588">
        <v>-4.6749999999999998</v>
      </c>
      <c r="H517" s="588">
        <v>96.837000000000003</v>
      </c>
      <c r="I517" s="588">
        <v>6.8949999999999996</v>
      </c>
      <c r="J517" s="553"/>
      <c r="K517" s="553"/>
    </row>
    <row r="518" spans="1:11" s="589" customFormat="1" x14ac:dyDescent="0.2">
      <c r="A518" s="585">
        <v>40939</v>
      </c>
      <c r="B518" s="587">
        <v>2012</v>
      </c>
      <c r="C518" s="587">
        <v>1</v>
      </c>
      <c r="D518" s="588">
        <v>99.087000000000003</v>
      </c>
      <c r="E518" s="588">
        <v>3.2410000000000001</v>
      </c>
      <c r="F518" s="588">
        <v>200.4</v>
      </c>
      <c r="G518" s="588">
        <v>1.8140000000000001</v>
      </c>
      <c r="H518" s="588">
        <v>97.988</v>
      </c>
      <c r="I518" s="588">
        <v>15.238</v>
      </c>
      <c r="J518" s="553"/>
      <c r="K518" s="553"/>
    </row>
    <row r="519" spans="1:11" s="589" customFormat="1" x14ac:dyDescent="0.2">
      <c r="A519" s="585">
        <v>40968</v>
      </c>
      <c r="B519" s="587">
        <v>2012</v>
      </c>
      <c r="C519" s="587">
        <v>2</v>
      </c>
      <c r="D519" s="588">
        <v>99.313999999999993</v>
      </c>
      <c r="E519" s="588">
        <v>2.782</v>
      </c>
      <c r="F519" s="588">
        <v>201.1</v>
      </c>
      <c r="G519" s="588">
        <v>4.2729999999999997</v>
      </c>
      <c r="H519" s="588">
        <v>99.070999999999998</v>
      </c>
      <c r="I519" s="588">
        <v>14.093999999999999</v>
      </c>
      <c r="J519" s="553"/>
      <c r="K519" s="553"/>
    </row>
    <row r="520" spans="1:11" s="589" customFormat="1" x14ac:dyDescent="0.2">
      <c r="A520" s="585">
        <v>40999</v>
      </c>
      <c r="B520" s="587">
        <v>2012</v>
      </c>
      <c r="C520" s="587">
        <v>3</v>
      </c>
      <c r="D520" s="588">
        <v>99.451999999999998</v>
      </c>
      <c r="E520" s="588">
        <v>1.68</v>
      </c>
      <c r="F520" s="588">
        <v>203.4</v>
      </c>
      <c r="G520" s="588">
        <v>14.622</v>
      </c>
      <c r="H520" s="588">
        <v>99.653999999999996</v>
      </c>
      <c r="I520" s="588">
        <v>7.2990000000000004</v>
      </c>
      <c r="J520" s="553"/>
      <c r="K520" s="553"/>
    </row>
    <row r="521" spans="1:11" s="589" customFormat="1" x14ac:dyDescent="0.2">
      <c r="A521" s="585">
        <v>41029</v>
      </c>
      <c r="B521" s="587">
        <v>2012</v>
      </c>
      <c r="C521" s="587">
        <v>4</v>
      </c>
      <c r="D521" s="588">
        <v>99.543999999999997</v>
      </c>
      <c r="E521" s="588">
        <v>1.119</v>
      </c>
      <c r="F521" s="588">
        <v>202.3</v>
      </c>
      <c r="G521" s="588">
        <v>-6.3</v>
      </c>
      <c r="H521" s="588">
        <v>99.744</v>
      </c>
      <c r="I521" s="588">
        <v>1.0880000000000001</v>
      </c>
      <c r="J521" s="553"/>
      <c r="K521" s="553"/>
    </row>
    <row r="522" spans="1:11" s="589" customFormat="1" x14ac:dyDescent="0.2">
      <c r="A522" s="585">
        <v>41060</v>
      </c>
      <c r="B522" s="587">
        <v>2012</v>
      </c>
      <c r="C522" s="587">
        <v>5</v>
      </c>
      <c r="D522" s="588">
        <v>99.664000000000001</v>
      </c>
      <c r="E522" s="588">
        <v>1.4490000000000001</v>
      </c>
      <c r="F522" s="588">
        <v>200.5</v>
      </c>
      <c r="G522" s="588">
        <v>-10.17</v>
      </c>
      <c r="H522" s="588">
        <v>99.475999999999999</v>
      </c>
      <c r="I522" s="588">
        <v>-3.1819999999999999</v>
      </c>
      <c r="J522" s="553"/>
      <c r="K522" s="553"/>
    </row>
    <row r="523" spans="1:11" s="589" customFormat="1" x14ac:dyDescent="0.2">
      <c r="A523" s="585">
        <v>41090</v>
      </c>
      <c r="B523" s="587">
        <v>2012</v>
      </c>
      <c r="C523" s="587">
        <v>6</v>
      </c>
      <c r="D523" s="588">
        <v>99.858999999999995</v>
      </c>
      <c r="E523" s="588">
        <v>2.3809999999999998</v>
      </c>
      <c r="F523" s="588">
        <v>198.5</v>
      </c>
      <c r="G523" s="588">
        <v>-11.335000000000001</v>
      </c>
      <c r="H523" s="588">
        <v>99.058999999999997</v>
      </c>
      <c r="I523" s="588">
        <v>-4.9139999999999997</v>
      </c>
      <c r="J523" s="553"/>
      <c r="K523" s="553"/>
    </row>
    <row r="524" spans="1:11" s="589" customFormat="1" x14ac:dyDescent="0.2">
      <c r="A524" s="585">
        <v>41121</v>
      </c>
      <c r="B524" s="587">
        <v>2012</v>
      </c>
      <c r="C524" s="587">
        <v>7</v>
      </c>
      <c r="D524" s="588">
        <v>100.098</v>
      </c>
      <c r="E524" s="588">
        <v>2.907</v>
      </c>
      <c r="F524" s="588">
        <v>197.7</v>
      </c>
      <c r="G524" s="588">
        <v>-4.7300000000000004</v>
      </c>
      <c r="H524" s="588">
        <v>98.85</v>
      </c>
      <c r="I524" s="588">
        <v>-2.4990000000000001</v>
      </c>
      <c r="J524" s="553"/>
      <c r="K524" s="553"/>
    </row>
    <row r="525" spans="1:11" s="589" customFormat="1" x14ac:dyDescent="0.2">
      <c r="A525" s="585">
        <v>41152</v>
      </c>
      <c r="B525" s="587">
        <v>2012</v>
      </c>
      <c r="C525" s="587">
        <v>8</v>
      </c>
      <c r="D525" s="588">
        <v>100.322</v>
      </c>
      <c r="E525" s="588">
        <v>2.7170000000000001</v>
      </c>
      <c r="F525" s="588">
        <v>199.7</v>
      </c>
      <c r="G525" s="588">
        <v>12.837999999999999</v>
      </c>
      <c r="H525" s="588">
        <v>99.263999999999996</v>
      </c>
      <c r="I525" s="588">
        <v>5.1340000000000003</v>
      </c>
      <c r="J525" s="553"/>
      <c r="K525" s="553"/>
    </row>
    <row r="526" spans="1:11" s="589" customFormat="1" x14ac:dyDescent="0.2">
      <c r="A526" s="585">
        <v>41182</v>
      </c>
      <c r="B526" s="587">
        <v>2012</v>
      </c>
      <c r="C526" s="587">
        <v>9</v>
      </c>
      <c r="D526" s="588">
        <v>100.483</v>
      </c>
      <c r="E526" s="588">
        <v>1.9390000000000001</v>
      </c>
      <c r="F526" s="588">
        <v>201.7</v>
      </c>
      <c r="G526" s="588">
        <v>12.702999999999999</v>
      </c>
      <c r="H526" s="588">
        <v>100.44</v>
      </c>
      <c r="I526" s="588">
        <v>15.186</v>
      </c>
      <c r="J526" s="553"/>
      <c r="K526" s="553"/>
    </row>
    <row r="527" spans="1:11" s="589" customFormat="1" x14ac:dyDescent="0.2">
      <c r="A527" s="585">
        <v>41213</v>
      </c>
      <c r="B527" s="587">
        <v>2012</v>
      </c>
      <c r="C527" s="587">
        <v>10</v>
      </c>
      <c r="D527" s="588">
        <v>100.60299999999999</v>
      </c>
      <c r="E527" s="588">
        <v>1.4430000000000001</v>
      </c>
      <c r="F527" s="588">
        <v>202.1</v>
      </c>
      <c r="G527" s="588">
        <v>2.4060000000000001</v>
      </c>
      <c r="H527" s="588">
        <v>101.79900000000001</v>
      </c>
      <c r="I527" s="588">
        <v>17.498000000000001</v>
      </c>
      <c r="J527" s="553"/>
      <c r="K527" s="553"/>
    </row>
    <row r="528" spans="1:11" s="589" customFormat="1" x14ac:dyDescent="0.2">
      <c r="A528" s="585">
        <v>41243</v>
      </c>
      <c r="B528" s="587">
        <v>2012</v>
      </c>
      <c r="C528" s="587">
        <v>11</v>
      </c>
      <c r="D528" s="588">
        <v>100.72</v>
      </c>
      <c r="E528" s="588">
        <v>1.4119999999999999</v>
      </c>
      <c r="F528" s="588">
        <v>200.6</v>
      </c>
      <c r="G528" s="588">
        <v>-8.5519999999999996</v>
      </c>
      <c r="H528" s="588">
        <v>102.529</v>
      </c>
      <c r="I528" s="588">
        <v>8.9540000000000006</v>
      </c>
      <c r="J528" s="553"/>
      <c r="K528" s="553"/>
    </row>
    <row r="529" spans="1:11" s="589" customFormat="1" x14ac:dyDescent="0.2">
      <c r="A529" s="585">
        <v>41274</v>
      </c>
      <c r="B529" s="587">
        <v>2012</v>
      </c>
      <c r="C529" s="587">
        <v>12</v>
      </c>
      <c r="D529" s="588">
        <v>100.861</v>
      </c>
      <c r="E529" s="588">
        <v>1.6839999999999999</v>
      </c>
      <c r="F529" s="588">
        <v>200.7</v>
      </c>
      <c r="G529" s="588">
        <v>0.6</v>
      </c>
      <c r="H529" s="588">
        <v>102.13800000000001</v>
      </c>
      <c r="I529" s="588">
        <v>-4.4859999999999998</v>
      </c>
      <c r="J529" s="553"/>
      <c r="K529" s="553"/>
    </row>
    <row r="530" spans="1:11" s="589" customFormat="1" x14ac:dyDescent="0.2">
      <c r="A530" s="585">
        <v>41305</v>
      </c>
      <c r="B530" s="587">
        <v>2013</v>
      </c>
      <c r="C530" s="587">
        <v>1</v>
      </c>
      <c r="D530" s="588">
        <v>101.011</v>
      </c>
      <c r="E530" s="588">
        <v>1.8009999999999999</v>
      </c>
      <c r="F530" s="588">
        <v>201.6</v>
      </c>
      <c r="G530" s="588">
        <v>5.516</v>
      </c>
      <c r="H530" s="588">
        <v>101.137</v>
      </c>
      <c r="I530" s="588">
        <v>-11.138</v>
      </c>
      <c r="J530" s="553"/>
      <c r="K530" s="553"/>
    </row>
    <row r="531" spans="1:11" s="589" customFormat="1" x14ac:dyDescent="0.2">
      <c r="A531" s="585">
        <v>41333</v>
      </c>
      <c r="B531" s="587">
        <v>2013</v>
      </c>
      <c r="C531" s="587">
        <v>2</v>
      </c>
      <c r="D531" s="588">
        <v>101.13500000000001</v>
      </c>
      <c r="E531" s="588">
        <v>1.4810000000000001</v>
      </c>
      <c r="F531" s="588">
        <v>203.6</v>
      </c>
      <c r="G531" s="588">
        <v>12.576000000000001</v>
      </c>
      <c r="H531" s="588">
        <v>100.42</v>
      </c>
      <c r="I531" s="588">
        <v>-8.1929999999999996</v>
      </c>
      <c r="J531" s="553"/>
      <c r="K531" s="553"/>
    </row>
    <row r="532" spans="1:11" s="589" customFormat="1" x14ac:dyDescent="0.2">
      <c r="A532" s="585">
        <v>41364</v>
      </c>
      <c r="B532" s="587">
        <v>2013</v>
      </c>
      <c r="C532" s="587">
        <v>3</v>
      </c>
      <c r="D532" s="588">
        <v>101.22499999999999</v>
      </c>
      <c r="E532" s="588">
        <v>1.077</v>
      </c>
      <c r="F532" s="588">
        <v>201.6</v>
      </c>
      <c r="G532" s="588">
        <v>-11.170999999999999</v>
      </c>
      <c r="H532" s="588">
        <v>100.47499999999999</v>
      </c>
      <c r="I532" s="588">
        <v>0.67</v>
      </c>
      <c r="J532" s="553"/>
      <c r="K532" s="553"/>
    </row>
    <row r="533" spans="1:11" s="589" customFormat="1" x14ac:dyDescent="0.2">
      <c r="A533" s="585">
        <v>41394</v>
      </c>
      <c r="B533" s="587">
        <v>2013</v>
      </c>
      <c r="C533" s="587">
        <v>4</v>
      </c>
      <c r="D533" s="588">
        <v>101.307</v>
      </c>
      <c r="E533" s="588">
        <v>0.98</v>
      </c>
      <c r="F533" s="588">
        <v>200.5</v>
      </c>
      <c r="G533" s="588">
        <v>-6.3550000000000004</v>
      </c>
      <c r="H533" s="588">
        <v>101.042</v>
      </c>
      <c r="I533" s="588">
        <v>6.9770000000000003</v>
      </c>
      <c r="J533" s="553"/>
      <c r="K533" s="553"/>
    </row>
    <row r="534" spans="1:11" s="589" customFormat="1" x14ac:dyDescent="0.2">
      <c r="A534" s="585">
        <v>41425</v>
      </c>
      <c r="B534" s="587">
        <v>2013</v>
      </c>
      <c r="C534" s="587">
        <v>5</v>
      </c>
      <c r="D534" s="588">
        <v>101.41500000000001</v>
      </c>
      <c r="E534" s="588">
        <v>1.2789999999999999</v>
      </c>
      <c r="F534" s="588">
        <v>200.1</v>
      </c>
      <c r="G534" s="588">
        <v>-2.3679999999999999</v>
      </c>
      <c r="H534" s="588">
        <v>101.56399999999999</v>
      </c>
      <c r="I534" s="588">
        <v>6.3789999999999996</v>
      </c>
      <c r="J534" s="553"/>
      <c r="K534" s="553"/>
    </row>
    <row r="535" spans="1:11" s="589" customFormat="1" x14ac:dyDescent="0.2">
      <c r="A535" s="585">
        <v>41455</v>
      </c>
      <c r="B535" s="587">
        <v>2013</v>
      </c>
      <c r="C535" s="587">
        <v>6</v>
      </c>
      <c r="D535" s="588">
        <v>101.572</v>
      </c>
      <c r="E535" s="588">
        <v>1.88</v>
      </c>
      <c r="F535" s="588">
        <v>200.1</v>
      </c>
      <c r="G535" s="588">
        <v>0</v>
      </c>
      <c r="H535" s="588">
        <v>101.63800000000001</v>
      </c>
      <c r="I535" s="588">
        <v>0.877</v>
      </c>
      <c r="J535" s="553"/>
      <c r="K535" s="553"/>
    </row>
    <row r="536" spans="1:11" s="589" customFormat="1" x14ac:dyDescent="0.2">
      <c r="A536" s="585">
        <v>41486</v>
      </c>
      <c r="B536" s="587">
        <v>2013</v>
      </c>
      <c r="C536" s="587">
        <v>7</v>
      </c>
      <c r="D536" s="588">
        <v>101.77</v>
      </c>
      <c r="E536" s="588">
        <v>2.363</v>
      </c>
      <c r="F536" s="588">
        <v>200.2</v>
      </c>
      <c r="G536" s="588">
        <v>0.60099999999999998</v>
      </c>
      <c r="H536" s="588">
        <v>101.379</v>
      </c>
      <c r="I536" s="588">
        <v>-3.0059999999999998</v>
      </c>
      <c r="J536" s="553"/>
      <c r="K536" s="553"/>
    </row>
    <row r="537" spans="1:11" s="589" customFormat="1" x14ac:dyDescent="0.2">
      <c r="A537" s="585">
        <v>41517</v>
      </c>
      <c r="B537" s="587">
        <v>2013</v>
      </c>
      <c r="C537" s="587">
        <v>8</v>
      </c>
      <c r="D537" s="588">
        <v>101.989</v>
      </c>
      <c r="E537" s="588">
        <v>2.6190000000000002</v>
      </c>
      <c r="F537" s="588">
        <v>200.5</v>
      </c>
      <c r="G537" s="588">
        <v>1.8129999999999999</v>
      </c>
      <c r="H537" s="588">
        <v>101.081</v>
      </c>
      <c r="I537" s="588">
        <v>-3.4780000000000002</v>
      </c>
      <c r="J537" s="553"/>
      <c r="K537" s="553"/>
    </row>
    <row r="538" spans="1:11" s="589" customFormat="1" x14ac:dyDescent="0.2">
      <c r="A538" s="585">
        <v>41547</v>
      </c>
      <c r="B538" s="587">
        <v>2013</v>
      </c>
      <c r="C538" s="587">
        <v>9</v>
      </c>
      <c r="D538" s="588">
        <v>102.203</v>
      </c>
      <c r="E538" s="588">
        <v>2.5419999999999998</v>
      </c>
      <c r="F538" s="588">
        <v>200.4</v>
      </c>
      <c r="G538" s="588">
        <v>-0.59699999999999998</v>
      </c>
      <c r="H538" s="588">
        <v>100.997</v>
      </c>
      <c r="I538" s="588">
        <v>-0.99399999999999999</v>
      </c>
      <c r="J538" s="553"/>
      <c r="K538" s="553"/>
    </row>
    <row r="539" spans="1:11" s="589" customFormat="1" x14ac:dyDescent="0.2">
      <c r="A539" s="585">
        <v>41578</v>
      </c>
      <c r="B539" s="587">
        <v>2013</v>
      </c>
      <c r="C539" s="587">
        <v>10</v>
      </c>
      <c r="D539" s="588">
        <v>102.399</v>
      </c>
      <c r="E539" s="588">
        <v>2.3220000000000001</v>
      </c>
      <c r="F539" s="588">
        <v>200.2</v>
      </c>
      <c r="G539" s="588">
        <v>-1.1910000000000001</v>
      </c>
      <c r="H539" s="588">
        <v>101.218</v>
      </c>
      <c r="I539" s="588">
        <v>2.66</v>
      </c>
      <c r="J539" s="553"/>
      <c r="K539" s="553"/>
    </row>
    <row r="540" spans="1:11" s="589" customFormat="1" x14ac:dyDescent="0.2">
      <c r="A540" s="585">
        <v>41608</v>
      </c>
      <c r="B540" s="587">
        <v>2013</v>
      </c>
      <c r="C540" s="587">
        <v>11</v>
      </c>
      <c r="D540" s="588">
        <v>102.563</v>
      </c>
      <c r="E540" s="588">
        <v>1.9450000000000001</v>
      </c>
      <c r="F540" s="588">
        <v>200.1</v>
      </c>
      <c r="G540" s="588">
        <v>-0.59799999999999998</v>
      </c>
      <c r="H540" s="588">
        <v>101.785</v>
      </c>
      <c r="I540" s="588">
        <v>6.9370000000000003</v>
      </c>
      <c r="J540" s="553"/>
      <c r="K540" s="553"/>
    </row>
    <row r="541" spans="1:11" s="589" customFormat="1" x14ac:dyDescent="0.2">
      <c r="A541" s="585">
        <v>41639</v>
      </c>
      <c r="B541" s="587">
        <v>2013</v>
      </c>
      <c r="C541" s="587">
        <v>12</v>
      </c>
      <c r="D541" s="588">
        <v>102.69199999999999</v>
      </c>
      <c r="E541" s="588">
        <v>1.5169999999999999</v>
      </c>
      <c r="F541" s="588">
        <v>201</v>
      </c>
      <c r="G541" s="588">
        <v>5.5330000000000004</v>
      </c>
      <c r="H541" s="588">
        <v>102.661</v>
      </c>
      <c r="I541" s="588">
        <v>10.823</v>
      </c>
      <c r="J541" s="553"/>
      <c r="K541" s="553"/>
    </row>
    <row r="542" spans="1:11" s="589" customFormat="1" x14ac:dyDescent="0.2">
      <c r="A542" s="585">
        <v>41670</v>
      </c>
      <c r="B542" s="587">
        <v>2014</v>
      </c>
      <c r="C542" s="587">
        <v>1</v>
      </c>
      <c r="D542" s="588">
        <v>102.81100000000001</v>
      </c>
      <c r="E542" s="588">
        <v>1.4059999999999999</v>
      </c>
      <c r="F542" s="588">
        <v>202.5</v>
      </c>
      <c r="G542" s="588">
        <v>9.3320000000000007</v>
      </c>
      <c r="H542" s="588">
        <v>103.55500000000001</v>
      </c>
      <c r="I542" s="588">
        <v>10.968999999999999</v>
      </c>
      <c r="J542" s="553"/>
      <c r="K542" s="553"/>
    </row>
    <row r="543" spans="1:11" s="589" customFormat="1" x14ac:dyDescent="0.2">
      <c r="A543" s="585">
        <v>41698</v>
      </c>
      <c r="B543" s="587">
        <v>2014</v>
      </c>
      <c r="C543" s="587">
        <v>2</v>
      </c>
      <c r="D543" s="588">
        <v>102.946</v>
      </c>
      <c r="E543" s="588">
        <v>1.58</v>
      </c>
      <c r="F543" s="588">
        <v>203.2</v>
      </c>
      <c r="G543" s="588">
        <v>4.2279999999999998</v>
      </c>
      <c r="H543" s="588">
        <v>104.05200000000001</v>
      </c>
      <c r="I543" s="588">
        <v>5.9160000000000004</v>
      </c>
      <c r="J543" s="553"/>
      <c r="K543" s="553"/>
    </row>
    <row r="544" spans="1:11" s="589" customFormat="1" x14ac:dyDescent="0.2">
      <c r="A544" s="585">
        <v>41729</v>
      </c>
      <c r="B544" s="587">
        <v>2014</v>
      </c>
      <c r="C544" s="587">
        <v>3</v>
      </c>
      <c r="D544" s="588">
        <v>103.122</v>
      </c>
      <c r="E544" s="588">
        <v>2.0670000000000002</v>
      </c>
      <c r="F544" s="588">
        <v>203.5</v>
      </c>
      <c r="G544" s="588">
        <v>1.786</v>
      </c>
      <c r="H544" s="588">
        <v>103.983</v>
      </c>
      <c r="I544" s="588">
        <v>-0.79300000000000004</v>
      </c>
      <c r="J544" s="553"/>
      <c r="K544" s="553"/>
    </row>
    <row r="545" spans="1:11" s="589" customFormat="1" x14ac:dyDescent="0.2">
      <c r="A545" s="585">
        <v>41759</v>
      </c>
      <c r="B545" s="587">
        <v>2014</v>
      </c>
      <c r="C545" s="587">
        <v>4</v>
      </c>
      <c r="D545" s="588">
        <v>103.33199999999999</v>
      </c>
      <c r="E545" s="588">
        <v>2.472</v>
      </c>
      <c r="F545" s="588">
        <v>203.9</v>
      </c>
      <c r="G545" s="588">
        <v>2.3839999999999999</v>
      </c>
      <c r="H545" s="588">
        <v>103.586</v>
      </c>
      <c r="I545" s="588">
        <v>-4.4859999999999998</v>
      </c>
      <c r="J545" s="553"/>
      <c r="K545" s="553"/>
    </row>
    <row r="546" spans="1:11" s="589" customFormat="1" x14ac:dyDescent="0.2">
      <c r="A546" s="585">
        <v>41790</v>
      </c>
      <c r="B546" s="587">
        <v>2014</v>
      </c>
      <c r="C546" s="587">
        <v>5</v>
      </c>
      <c r="D546" s="588">
        <v>103.545</v>
      </c>
      <c r="E546" s="588">
        <v>2.5099999999999998</v>
      </c>
      <c r="F546" s="588">
        <v>203.1</v>
      </c>
      <c r="G546" s="588">
        <v>-4.6079999999999997</v>
      </c>
      <c r="H546" s="588">
        <v>103.271</v>
      </c>
      <c r="I546" s="588">
        <v>-3.593</v>
      </c>
      <c r="J546" s="553"/>
      <c r="K546" s="553"/>
    </row>
    <row r="547" spans="1:11" s="589" customFormat="1" x14ac:dyDescent="0.2">
      <c r="A547" s="585">
        <v>41820</v>
      </c>
      <c r="B547" s="587">
        <v>2014</v>
      </c>
      <c r="C547" s="587">
        <v>6</v>
      </c>
      <c r="D547" s="588">
        <v>103.74</v>
      </c>
      <c r="E547" s="588">
        <v>2.2799999999999998</v>
      </c>
      <c r="F547" s="588">
        <v>202.8</v>
      </c>
      <c r="G547" s="588">
        <v>-1.758</v>
      </c>
      <c r="H547" s="588">
        <v>103.33199999999999</v>
      </c>
      <c r="I547" s="588">
        <v>0.71799999999999997</v>
      </c>
      <c r="J547" s="553"/>
      <c r="K547" s="553"/>
    </row>
    <row r="548" spans="1:11" s="589" customFormat="1" x14ac:dyDescent="0.2">
      <c r="A548" s="585">
        <v>41851</v>
      </c>
      <c r="B548" s="587">
        <v>2014</v>
      </c>
      <c r="C548" s="587">
        <v>7</v>
      </c>
      <c r="D548" s="588">
        <v>103.90300000000001</v>
      </c>
      <c r="E548" s="588">
        <v>1.903</v>
      </c>
      <c r="F548" s="588">
        <v>203</v>
      </c>
      <c r="G548" s="588">
        <v>1.19</v>
      </c>
      <c r="H548" s="588">
        <v>103.687</v>
      </c>
      <c r="I548" s="588">
        <v>4.1929999999999996</v>
      </c>
      <c r="J548" s="553"/>
      <c r="K548" s="553"/>
    </row>
    <row r="549" spans="1:11" s="589" customFormat="1" x14ac:dyDescent="0.2">
      <c r="A549" s="585">
        <v>41882</v>
      </c>
      <c r="B549" s="587">
        <v>2014</v>
      </c>
      <c r="C549" s="587">
        <v>8</v>
      </c>
      <c r="D549" s="588">
        <v>104.02800000000001</v>
      </c>
      <c r="E549" s="588">
        <v>1.4490000000000001</v>
      </c>
      <c r="F549" s="588">
        <v>203.1</v>
      </c>
      <c r="G549" s="588">
        <v>0.59299999999999997</v>
      </c>
      <c r="H549" s="588">
        <v>104.124</v>
      </c>
      <c r="I549" s="588">
        <v>5.1829999999999998</v>
      </c>
      <c r="J549" s="553"/>
      <c r="K549" s="553"/>
    </row>
    <row r="550" spans="1:11" s="589" customFormat="1" x14ac:dyDescent="0.2">
      <c r="A550" s="585">
        <v>41912</v>
      </c>
      <c r="B550" s="587">
        <v>2014</v>
      </c>
      <c r="C550" s="587">
        <v>9</v>
      </c>
      <c r="D550" s="588">
        <v>104.102</v>
      </c>
      <c r="E550" s="588">
        <v>0.86299999999999999</v>
      </c>
      <c r="F550" s="588">
        <v>202.6</v>
      </c>
      <c r="G550" s="588">
        <v>-2.915</v>
      </c>
      <c r="H550" s="588">
        <v>104.47799999999999</v>
      </c>
      <c r="I550" s="588">
        <v>4.1520000000000001</v>
      </c>
      <c r="J550" s="553"/>
      <c r="K550" s="553"/>
    </row>
    <row r="551" spans="1:11" s="589" customFormat="1" x14ac:dyDescent="0.2">
      <c r="A551" s="585">
        <v>41943</v>
      </c>
      <c r="B551" s="587">
        <v>2014</v>
      </c>
      <c r="C551" s="587">
        <v>10</v>
      </c>
      <c r="D551" s="588">
        <v>104.124</v>
      </c>
      <c r="E551" s="588">
        <v>0.25600000000000001</v>
      </c>
      <c r="F551" s="588">
        <v>200.6</v>
      </c>
      <c r="G551" s="588">
        <v>-11.224</v>
      </c>
      <c r="H551" s="588">
        <v>104.789</v>
      </c>
      <c r="I551" s="588">
        <v>3.63</v>
      </c>
      <c r="J551" s="553"/>
      <c r="K551" s="553"/>
    </row>
    <row r="552" spans="1:11" s="589" customFormat="1" x14ac:dyDescent="0.2">
      <c r="A552" s="585">
        <v>41973</v>
      </c>
      <c r="B552" s="587">
        <v>2014</v>
      </c>
      <c r="C552" s="587">
        <v>11</v>
      </c>
      <c r="D552" s="588">
        <v>104.092</v>
      </c>
      <c r="E552" s="588">
        <v>-0.373</v>
      </c>
      <c r="F552" s="588">
        <v>199</v>
      </c>
      <c r="G552" s="588">
        <v>-9.1620000000000008</v>
      </c>
      <c r="H552" s="588">
        <v>105.151</v>
      </c>
      <c r="I552" s="588">
        <v>4.2240000000000002</v>
      </c>
      <c r="J552" s="553"/>
      <c r="K552" s="553"/>
    </row>
    <row r="553" spans="1:11" s="589" customFormat="1" x14ac:dyDescent="0.2">
      <c r="A553" s="585">
        <v>42004</v>
      </c>
      <c r="B553" s="587">
        <v>2014</v>
      </c>
      <c r="C553" s="587">
        <v>12</v>
      </c>
      <c r="D553" s="588">
        <v>104.018</v>
      </c>
      <c r="E553" s="588">
        <v>-0.85099999999999998</v>
      </c>
      <c r="F553" s="588">
        <v>195.5</v>
      </c>
      <c r="G553" s="588">
        <v>-19.178999999999998</v>
      </c>
      <c r="H553" s="588">
        <v>105.621</v>
      </c>
      <c r="I553" s="588">
        <v>5.4980000000000002</v>
      </c>
      <c r="J553" s="553"/>
      <c r="K553" s="553"/>
    </row>
    <row r="554" spans="1:11" s="589" customFormat="1" x14ac:dyDescent="0.2">
      <c r="A554" s="585">
        <v>42035</v>
      </c>
      <c r="B554" s="587">
        <v>2015</v>
      </c>
      <c r="C554" s="587">
        <v>1</v>
      </c>
      <c r="D554" s="588">
        <v>103.965</v>
      </c>
      <c r="E554" s="588">
        <v>-0.61299999999999999</v>
      </c>
      <c r="F554" s="588">
        <v>190.7</v>
      </c>
      <c r="G554" s="588">
        <v>-25.792999999999999</v>
      </c>
      <c r="H554" s="588">
        <v>106.14700000000001</v>
      </c>
      <c r="I554" s="588">
        <v>6.1509999999999998</v>
      </c>
      <c r="J554" s="553"/>
      <c r="K554" s="553"/>
    </row>
    <row r="555" spans="1:11" s="589" customFormat="1" x14ac:dyDescent="0.2">
      <c r="A555" s="585">
        <v>42063</v>
      </c>
      <c r="B555" s="587">
        <v>2015</v>
      </c>
      <c r="C555" s="587">
        <v>2</v>
      </c>
      <c r="D555" s="588">
        <v>104.008</v>
      </c>
      <c r="E555" s="588">
        <v>0.498</v>
      </c>
      <c r="F555" s="588">
        <v>190</v>
      </c>
      <c r="G555" s="588">
        <v>-4.3170000000000002</v>
      </c>
      <c r="H555" s="588">
        <v>106.604</v>
      </c>
      <c r="I555" s="588">
        <v>5.2839999999999998</v>
      </c>
      <c r="J555" s="553"/>
      <c r="K555" s="553"/>
    </row>
    <row r="556" spans="1:11" s="589" customFormat="1" x14ac:dyDescent="0.2">
      <c r="A556" s="585">
        <v>42094</v>
      </c>
      <c r="B556" s="587">
        <v>2015</v>
      </c>
      <c r="C556" s="587">
        <v>3</v>
      </c>
      <c r="D556" s="588">
        <v>104.185</v>
      </c>
      <c r="E556" s="588">
        <v>2.0670000000000002</v>
      </c>
      <c r="F556" s="588">
        <v>189.8</v>
      </c>
      <c r="G556" s="588">
        <v>-1.256</v>
      </c>
      <c r="H556" s="588">
        <v>106.95099999999999</v>
      </c>
      <c r="I556" s="588">
        <v>3.9750000000000001</v>
      </c>
      <c r="J556" s="553"/>
      <c r="K556" s="553"/>
    </row>
    <row r="557" spans="1:11" s="589" customFormat="1" x14ac:dyDescent="0.2">
      <c r="A557" s="585">
        <v>42124</v>
      </c>
      <c r="B557" s="587">
        <v>2015</v>
      </c>
      <c r="C557" s="587">
        <v>4</v>
      </c>
      <c r="D557" s="588">
        <v>104.443</v>
      </c>
      <c r="E557" s="588">
        <v>3.012</v>
      </c>
      <c r="F557" s="588">
        <v>188.4</v>
      </c>
      <c r="G557" s="588">
        <v>-8.5009999999999994</v>
      </c>
      <c r="H557" s="588">
        <v>107.21599999999999</v>
      </c>
      <c r="I557" s="588">
        <v>3.0129999999999999</v>
      </c>
      <c r="J557" s="553"/>
      <c r="K557" s="553"/>
    </row>
    <row r="558" spans="1:11" s="589" customFormat="1" x14ac:dyDescent="0.2">
      <c r="A558" s="585">
        <v>42155</v>
      </c>
      <c r="B558" s="587">
        <v>2015</v>
      </c>
      <c r="C558" s="587">
        <v>5</v>
      </c>
      <c r="D558" s="588">
        <v>104.678</v>
      </c>
      <c r="E558" s="588">
        <v>2.7330000000000001</v>
      </c>
      <c r="F558" s="588">
        <v>189.6</v>
      </c>
      <c r="G558" s="588">
        <v>7.9169999999999998</v>
      </c>
      <c r="H558" s="588">
        <v>107.431</v>
      </c>
      <c r="I558" s="588">
        <v>2.4359999999999999</v>
      </c>
      <c r="J558" s="553"/>
      <c r="K558" s="553"/>
    </row>
    <row r="559" spans="1:11" s="589" customFormat="1" x14ac:dyDescent="0.2">
      <c r="A559" s="585">
        <v>42185</v>
      </c>
      <c r="B559" s="587">
        <v>2015</v>
      </c>
      <c r="C559" s="587">
        <v>6</v>
      </c>
      <c r="D559" s="588">
        <v>104.819</v>
      </c>
      <c r="E559" s="588">
        <v>1.625</v>
      </c>
      <c r="F559" s="588">
        <v>190.3</v>
      </c>
      <c r="G559" s="588">
        <v>4.5209999999999999</v>
      </c>
      <c r="H559" s="588">
        <v>107.629</v>
      </c>
      <c r="I559" s="588">
        <v>2.2320000000000002</v>
      </c>
      <c r="J559" s="553"/>
      <c r="K559" s="553"/>
    </row>
    <row r="560" spans="1:11" s="589" customFormat="1" x14ac:dyDescent="0.2">
      <c r="A560" s="585">
        <v>42216</v>
      </c>
      <c r="B560" s="587">
        <v>2015</v>
      </c>
      <c r="C560" s="587">
        <v>7</v>
      </c>
      <c r="D560" s="588">
        <v>104.883</v>
      </c>
      <c r="E560" s="588">
        <v>0.73599999999999999</v>
      </c>
      <c r="F560" s="588">
        <v>189.9</v>
      </c>
      <c r="G560" s="588">
        <v>-2.4929999999999999</v>
      </c>
      <c r="H560" s="588">
        <v>107.792</v>
      </c>
      <c r="I560" s="588">
        <v>1.8320000000000001</v>
      </c>
      <c r="J560" s="553"/>
      <c r="K560" s="553"/>
    </row>
    <row r="561" spans="1:11" s="589" customFormat="1" x14ac:dyDescent="0.2">
      <c r="A561" s="585">
        <v>42247</v>
      </c>
      <c r="B561" s="587">
        <v>2015</v>
      </c>
      <c r="C561" s="587">
        <v>8</v>
      </c>
      <c r="D561" s="588">
        <v>104.92</v>
      </c>
      <c r="E561" s="588">
        <v>0.42</v>
      </c>
      <c r="F561" s="588">
        <v>188.6</v>
      </c>
      <c r="G561" s="588">
        <v>-7.9130000000000003</v>
      </c>
      <c r="H561" s="588">
        <v>107.88800000000001</v>
      </c>
      <c r="I561" s="588">
        <v>1.075</v>
      </c>
      <c r="J561" s="553"/>
      <c r="K561" s="553"/>
    </row>
    <row r="562" spans="1:11" s="589" customFormat="1" x14ac:dyDescent="0.2">
      <c r="A562" s="585">
        <v>42277</v>
      </c>
      <c r="B562" s="587">
        <v>2015</v>
      </c>
      <c r="C562" s="587">
        <v>9</v>
      </c>
      <c r="D562" s="588">
        <v>104.959</v>
      </c>
      <c r="E562" s="588">
        <v>0.45100000000000001</v>
      </c>
      <c r="F562" s="588">
        <v>186</v>
      </c>
      <c r="G562" s="588">
        <v>-15.345000000000001</v>
      </c>
      <c r="H562" s="588">
        <v>107.896</v>
      </c>
      <c r="I562" s="588">
        <v>9.4E-2</v>
      </c>
      <c r="J562" s="553"/>
      <c r="K562" s="553"/>
    </row>
    <row r="563" spans="1:11" s="589" customFormat="1" x14ac:dyDescent="0.2">
      <c r="A563" s="585">
        <v>42308</v>
      </c>
      <c r="B563" s="587">
        <v>2015</v>
      </c>
      <c r="C563" s="587">
        <v>10</v>
      </c>
      <c r="D563" s="588">
        <v>104.982</v>
      </c>
      <c r="E563" s="588">
        <v>0.26800000000000002</v>
      </c>
      <c r="F563" s="588">
        <v>185.2</v>
      </c>
      <c r="G563" s="588">
        <v>-5.0410000000000004</v>
      </c>
      <c r="H563" s="588">
        <v>107.848</v>
      </c>
      <c r="I563" s="588">
        <v>-0.53600000000000003</v>
      </c>
      <c r="J563" s="553"/>
      <c r="K563" s="553"/>
    </row>
    <row r="564" spans="1:11" s="589" customFormat="1" x14ac:dyDescent="0.2">
      <c r="A564" s="585">
        <v>42338</v>
      </c>
      <c r="B564" s="587">
        <v>2015</v>
      </c>
      <c r="C564" s="587">
        <v>11</v>
      </c>
      <c r="D564" s="588">
        <v>104.955</v>
      </c>
      <c r="E564" s="588">
        <v>-0.312</v>
      </c>
      <c r="F564" s="588">
        <v>184.4</v>
      </c>
      <c r="G564" s="588">
        <v>-5.0620000000000003</v>
      </c>
      <c r="H564" s="588">
        <v>107.78700000000001</v>
      </c>
      <c r="I564" s="588">
        <v>-0.67600000000000005</v>
      </c>
      <c r="J564" s="553"/>
      <c r="K564" s="553"/>
    </row>
    <row r="565" spans="1:11" s="589" customFormat="1" x14ac:dyDescent="0.2">
      <c r="A565" s="585">
        <v>42369</v>
      </c>
      <c r="B565" s="587">
        <v>2015</v>
      </c>
      <c r="C565" s="587">
        <v>12</v>
      </c>
      <c r="D565" s="588">
        <v>104.869</v>
      </c>
      <c r="E565" s="588">
        <v>-0.98399999999999999</v>
      </c>
      <c r="F565" s="588">
        <v>182.3</v>
      </c>
      <c r="G565" s="588">
        <v>-12.842000000000001</v>
      </c>
      <c r="H565" s="588">
        <v>107.75</v>
      </c>
      <c r="I565" s="588">
        <v>-0.40699999999999997</v>
      </c>
      <c r="J565" s="553"/>
      <c r="K565" s="553"/>
    </row>
    <row r="566" spans="1:11" s="589" customFormat="1" x14ac:dyDescent="0.2">
      <c r="A566" s="585">
        <v>42400</v>
      </c>
      <c r="B566" s="587">
        <v>2016</v>
      </c>
      <c r="C566" s="587">
        <v>1</v>
      </c>
      <c r="D566" s="588">
        <v>104.798</v>
      </c>
      <c r="E566" s="588">
        <v>-0.80700000000000005</v>
      </c>
      <c r="F566" s="588">
        <v>180.43</v>
      </c>
      <c r="G566" s="588">
        <v>-11.641</v>
      </c>
      <c r="H566" s="588">
        <v>107.753</v>
      </c>
      <c r="I566" s="588">
        <v>3.1E-2</v>
      </c>
      <c r="J566" s="553"/>
      <c r="K566" s="553"/>
    </row>
    <row r="567" spans="1:11" s="589" customFormat="1" x14ac:dyDescent="0.2">
      <c r="A567" s="585">
        <v>42429</v>
      </c>
      <c r="B567" s="587">
        <v>2016</v>
      </c>
      <c r="C567" s="587">
        <v>2</v>
      </c>
      <c r="D567" s="588">
        <v>104.84399999999999</v>
      </c>
      <c r="E567" s="588">
        <v>0.53400000000000003</v>
      </c>
      <c r="F567" s="588">
        <v>179.38900000000001</v>
      </c>
      <c r="G567" s="588">
        <v>-6.7080000000000002</v>
      </c>
      <c r="H567" s="588">
        <v>107.801</v>
      </c>
      <c r="I567" s="588">
        <v>0.54</v>
      </c>
      <c r="J567" s="553"/>
      <c r="K567" s="553"/>
    </row>
    <row r="568" spans="1:11" s="589" customFormat="1" x14ac:dyDescent="0.2">
      <c r="A568" s="585">
        <v>42460</v>
      </c>
      <c r="B568" s="587">
        <v>2016</v>
      </c>
      <c r="C568" s="587">
        <v>3</v>
      </c>
      <c r="D568" s="588">
        <v>105.06</v>
      </c>
      <c r="E568" s="588">
        <v>2.504</v>
      </c>
      <c r="F568" s="588">
        <v>179.48699999999999</v>
      </c>
      <c r="G568" s="588">
        <v>0.66100000000000003</v>
      </c>
      <c r="H568" s="588">
        <v>107.896</v>
      </c>
      <c r="I568" s="588">
        <v>1.0529999999999999</v>
      </c>
      <c r="J568" s="553"/>
      <c r="K568" s="553"/>
    </row>
    <row r="569" spans="1:11" s="589" customFormat="1" x14ac:dyDescent="0.2">
      <c r="A569" s="585">
        <v>42490</v>
      </c>
      <c r="B569" s="587">
        <v>2016</v>
      </c>
      <c r="C569" s="587">
        <v>4</v>
      </c>
      <c r="D569" s="588">
        <v>105.36799999999999</v>
      </c>
      <c r="E569" s="588">
        <v>3.5750000000000002</v>
      </c>
      <c r="F569" s="588">
        <v>180.39599999999999</v>
      </c>
      <c r="G569" s="588">
        <v>6.2469999999999999</v>
      </c>
      <c r="H569" s="588">
        <v>108.015</v>
      </c>
      <c r="I569" s="588">
        <v>1.339</v>
      </c>
      <c r="J569" s="553"/>
      <c r="K569" s="553"/>
    </row>
    <row r="570" spans="1:11" s="589" customFormat="1" x14ac:dyDescent="0.2">
      <c r="A570" s="585">
        <v>42521</v>
      </c>
      <c r="B570" s="587">
        <v>2016</v>
      </c>
      <c r="C570" s="587">
        <v>5</v>
      </c>
      <c r="D570" s="588">
        <v>105.637</v>
      </c>
      <c r="E570" s="588">
        <v>3.0960000000000001</v>
      </c>
      <c r="F570" s="588">
        <v>181.55</v>
      </c>
      <c r="G570" s="588">
        <v>7.9530000000000003</v>
      </c>
      <c r="H570" s="588">
        <v>108.13</v>
      </c>
      <c r="I570" s="588">
        <v>1.28</v>
      </c>
      <c r="J570" s="553"/>
      <c r="K570" s="553"/>
    </row>
    <row r="571" spans="1:11" s="589" customFormat="1" x14ac:dyDescent="0.2">
      <c r="A571" s="585">
        <v>42551</v>
      </c>
      <c r="B571" s="587">
        <v>2016</v>
      </c>
      <c r="C571" s="587">
        <v>6</v>
      </c>
      <c r="D571" s="588">
        <v>105.779</v>
      </c>
      <c r="E571" s="588">
        <v>1.627</v>
      </c>
      <c r="F571" s="588">
        <v>182.489</v>
      </c>
      <c r="G571" s="588">
        <v>6.3879999999999999</v>
      </c>
      <c r="H571" s="588">
        <v>108.227</v>
      </c>
      <c r="I571" s="588">
        <v>1.083</v>
      </c>
      <c r="J571" s="553"/>
      <c r="K571" s="553"/>
    </row>
    <row r="572" spans="1:11" s="589" customFormat="1" x14ac:dyDescent="0.2">
      <c r="A572" s="585">
        <v>42582</v>
      </c>
      <c r="B572" s="587">
        <v>2016</v>
      </c>
      <c r="C572" s="587">
        <v>7</v>
      </c>
      <c r="D572" s="588">
        <v>105.84099999999999</v>
      </c>
      <c r="E572" s="588">
        <v>0.71</v>
      </c>
      <c r="F572" s="588">
        <v>183.13300000000001</v>
      </c>
      <c r="G572" s="588">
        <v>4.3159999999999998</v>
      </c>
      <c r="H572" s="588">
        <v>108.348</v>
      </c>
      <c r="I572" s="588">
        <v>1.3480000000000001</v>
      </c>
      <c r="J572" s="553"/>
      <c r="K572" s="553"/>
    </row>
    <row r="573" spans="1:11" s="589" customFormat="1" x14ac:dyDescent="0.2">
      <c r="A573" s="585">
        <v>42613</v>
      </c>
      <c r="B573" s="587">
        <v>2016</v>
      </c>
      <c r="C573" s="587">
        <v>8</v>
      </c>
      <c r="D573" s="588">
        <v>105.917</v>
      </c>
      <c r="E573" s="588">
        <v>0.86599999999999999</v>
      </c>
      <c r="F573" s="588">
        <v>183.536</v>
      </c>
      <c r="G573" s="588">
        <v>2.6760000000000002</v>
      </c>
      <c r="H573" s="588">
        <v>108.55500000000001</v>
      </c>
      <c r="I573" s="588">
        <v>2.3149999999999999</v>
      </c>
      <c r="J573" s="553"/>
      <c r="K573" s="553"/>
    </row>
    <row r="574" spans="1:11" s="589" customFormat="1" x14ac:dyDescent="0.2">
      <c r="A574" s="585">
        <v>42643</v>
      </c>
      <c r="B574" s="587">
        <v>2016</v>
      </c>
      <c r="C574" s="587">
        <v>9</v>
      </c>
      <c r="D574" s="588">
        <v>106.069</v>
      </c>
      <c r="E574" s="588">
        <v>1.734</v>
      </c>
      <c r="F574" s="588">
        <v>183.786</v>
      </c>
      <c r="G574" s="588">
        <v>1.645</v>
      </c>
      <c r="H574" s="588">
        <v>108.877</v>
      </c>
      <c r="I574" s="588">
        <v>3.6230000000000002</v>
      </c>
      <c r="J574" s="553"/>
      <c r="K574" s="553"/>
    </row>
    <row r="575" spans="1:11" s="589" customFormat="1" x14ac:dyDescent="0.2">
      <c r="A575" s="585">
        <v>42674</v>
      </c>
      <c r="B575" s="587">
        <v>2016</v>
      </c>
      <c r="C575" s="587">
        <v>10</v>
      </c>
      <c r="D575" s="588">
        <v>106.28100000000001</v>
      </c>
      <c r="E575" s="588">
        <v>2.431</v>
      </c>
      <c r="F575" s="588">
        <v>184.136</v>
      </c>
      <c r="G575" s="588">
        <v>2.3079999999999998</v>
      </c>
      <c r="H575" s="588">
        <v>109.288</v>
      </c>
      <c r="I575" s="588">
        <v>4.6219999999999999</v>
      </c>
      <c r="J575" s="553"/>
      <c r="K575" s="553"/>
    </row>
    <row r="576" spans="1:11" s="589" customFormat="1" x14ac:dyDescent="0.2">
      <c r="A576" s="585">
        <v>42704</v>
      </c>
      <c r="B576" s="587">
        <v>2016</v>
      </c>
      <c r="C576" s="587">
        <v>11</v>
      </c>
      <c r="D576" s="588">
        <v>106.512</v>
      </c>
      <c r="E576" s="588">
        <v>2.6339999999999999</v>
      </c>
      <c r="F576" s="588">
        <v>184.87200000000001</v>
      </c>
      <c r="G576" s="588">
        <v>4.9039999999999999</v>
      </c>
      <c r="H576" s="588">
        <v>109.735</v>
      </c>
      <c r="I576" s="588">
        <v>5.0170000000000003</v>
      </c>
      <c r="J576" s="553"/>
      <c r="K576" s="553"/>
    </row>
    <row r="577" spans="1:11" s="589" customFormat="1" x14ac:dyDescent="0.2">
      <c r="A577" s="585">
        <v>42735</v>
      </c>
      <c r="B577" s="587">
        <v>2016</v>
      </c>
      <c r="C577" s="587">
        <v>12</v>
      </c>
      <c r="D577" s="588">
        <v>106.72499999999999</v>
      </c>
      <c r="E577" s="588">
        <v>2.4249999999999998</v>
      </c>
      <c r="F577" s="588">
        <v>186.13800000000001</v>
      </c>
      <c r="G577" s="588">
        <v>8.5389999999999997</v>
      </c>
      <c r="H577" s="588">
        <v>110.16800000000001</v>
      </c>
      <c r="I577" s="588">
        <v>4.843</v>
      </c>
      <c r="J577" s="553"/>
      <c r="K577" s="553"/>
    </row>
    <row r="578" spans="1:11" s="589" customFormat="1" x14ac:dyDescent="0.2">
      <c r="A578" s="585">
        <v>42766</v>
      </c>
      <c r="B578" s="587">
        <v>2017</v>
      </c>
      <c r="C578" s="587">
        <v>1</v>
      </c>
      <c r="D578" s="588">
        <v>106.908</v>
      </c>
      <c r="E578" s="588">
        <v>2.0790000000000002</v>
      </c>
      <c r="F578" s="588">
        <v>187.64099999999999</v>
      </c>
      <c r="G578" s="588">
        <v>10.131</v>
      </c>
      <c r="H578" s="588">
        <v>110.551</v>
      </c>
      <c r="I578" s="588">
        <v>4.2569999999999997</v>
      </c>
      <c r="J578" s="553"/>
      <c r="K578" s="553"/>
    </row>
    <row r="579" spans="1:11" s="589" customFormat="1" x14ac:dyDescent="0.2">
      <c r="A579" s="585">
        <v>42794</v>
      </c>
      <c r="B579" s="587">
        <v>2017</v>
      </c>
      <c r="C579" s="587">
        <v>2</v>
      </c>
      <c r="D579" s="588">
        <v>107.044</v>
      </c>
      <c r="E579" s="588">
        <v>1.536</v>
      </c>
      <c r="F579" s="588">
        <v>188.84</v>
      </c>
      <c r="G579" s="588">
        <v>7.94</v>
      </c>
      <c r="H579" s="588">
        <v>110.82599999999999</v>
      </c>
      <c r="I579" s="588">
        <v>3.0259999999999998</v>
      </c>
      <c r="J579" s="553"/>
      <c r="K579" s="553"/>
    </row>
    <row r="580" spans="1:11" s="589" customFormat="1" x14ac:dyDescent="0.2">
      <c r="A580" s="585">
        <v>42825</v>
      </c>
      <c r="B580" s="587">
        <v>2017</v>
      </c>
      <c r="C580" s="587">
        <v>3</v>
      </c>
      <c r="D580" s="588">
        <v>107.142</v>
      </c>
      <c r="E580" s="588">
        <v>1.1100000000000001</v>
      </c>
      <c r="F580" s="588">
        <v>189.50299999999999</v>
      </c>
      <c r="G580" s="588">
        <v>4.2969999999999997</v>
      </c>
      <c r="H580" s="588">
        <v>111.002</v>
      </c>
      <c r="I580" s="588">
        <v>1.917</v>
      </c>
      <c r="J580" s="553"/>
      <c r="K580" s="553"/>
    </row>
    <row r="581" spans="1:11" s="589" customFormat="1" x14ac:dyDescent="0.2">
      <c r="A581" s="585">
        <v>42855</v>
      </c>
      <c r="B581" s="587">
        <v>2017</v>
      </c>
      <c r="C581" s="587">
        <v>4</v>
      </c>
      <c r="D581" s="588">
        <v>107.23399999999999</v>
      </c>
      <c r="E581" s="588">
        <v>1.026</v>
      </c>
      <c r="F581" s="588">
        <v>189.75299999999999</v>
      </c>
      <c r="G581" s="588">
        <v>1.595</v>
      </c>
      <c r="H581" s="588">
        <v>111.158</v>
      </c>
      <c r="I581" s="588">
        <v>1.7050000000000001</v>
      </c>
      <c r="J581" s="553"/>
      <c r="K581" s="553"/>
    </row>
    <row r="582" spans="1:11" s="589" customFormat="1" x14ac:dyDescent="0.2">
      <c r="A582" s="585">
        <v>42886</v>
      </c>
      <c r="B582" s="587">
        <v>2017</v>
      </c>
      <c r="C582" s="587">
        <v>5</v>
      </c>
      <c r="D582" s="588">
        <v>107.351</v>
      </c>
      <c r="E582" s="588">
        <v>1.321</v>
      </c>
      <c r="F582" s="588">
        <v>189.809</v>
      </c>
      <c r="G582" s="588">
        <v>0.35699999999999998</v>
      </c>
      <c r="H582" s="588">
        <v>111.39700000000001</v>
      </c>
      <c r="I582" s="588">
        <v>2.6059999999999999</v>
      </c>
      <c r="J582" s="553"/>
      <c r="K582" s="553"/>
    </row>
    <row r="583" spans="1:11" s="589" customFormat="1" x14ac:dyDescent="0.2">
      <c r="A583" s="585">
        <v>42916</v>
      </c>
      <c r="B583" s="587">
        <v>2017</v>
      </c>
      <c r="C583" s="587">
        <v>6</v>
      </c>
      <c r="D583" s="588">
        <v>107.52</v>
      </c>
      <c r="E583" s="588">
        <v>1.907</v>
      </c>
      <c r="F583" s="588">
        <v>189.90899999999999</v>
      </c>
      <c r="G583" s="588">
        <v>0.63200000000000001</v>
      </c>
      <c r="H583" s="588">
        <v>111.791</v>
      </c>
      <c r="I583" s="588">
        <v>4.3250000000000002</v>
      </c>
      <c r="J583" s="553"/>
      <c r="K583" s="553"/>
    </row>
    <row r="584" spans="1:11" s="589" customFormat="1" x14ac:dyDescent="0.2">
      <c r="A584" s="585">
        <v>42947</v>
      </c>
      <c r="B584" s="587">
        <v>2017</v>
      </c>
      <c r="C584" s="587">
        <v>7</v>
      </c>
      <c r="D584" s="588">
        <v>107.732</v>
      </c>
      <c r="E584" s="588">
        <v>2.3959999999999999</v>
      </c>
      <c r="F584" s="588">
        <v>190.214</v>
      </c>
      <c r="G584" s="588">
        <v>1.9430000000000001</v>
      </c>
      <c r="H584" s="588">
        <v>112.309</v>
      </c>
      <c r="I584" s="588">
        <v>5.7069999999999999</v>
      </c>
      <c r="J584" s="553"/>
      <c r="K584" s="553"/>
    </row>
    <row r="585" spans="1:11" s="589" customFormat="1" x14ac:dyDescent="0.2">
      <c r="A585" s="585">
        <v>42978</v>
      </c>
      <c r="B585" s="587">
        <v>2017</v>
      </c>
      <c r="C585" s="587">
        <v>8</v>
      </c>
      <c r="D585" s="588">
        <v>107.971</v>
      </c>
      <c r="E585" s="588">
        <v>2.6880000000000002</v>
      </c>
      <c r="F585" s="588">
        <v>190.87100000000001</v>
      </c>
      <c r="G585" s="588">
        <v>4.2249999999999996</v>
      </c>
      <c r="H585" s="588">
        <v>112.893</v>
      </c>
      <c r="I585" s="588">
        <v>6.423</v>
      </c>
      <c r="J585" s="553"/>
      <c r="K585" s="553"/>
    </row>
    <row r="586" spans="1:11" s="589" customFormat="1" x14ac:dyDescent="0.2">
      <c r="A586" s="585">
        <v>43008</v>
      </c>
      <c r="B586" s="587">
        <v>2017</v>
      </c>
      <c r="C586" s="587">
        <v>9</v>
      </c>
      <c r="D586" s="588">
        <v>108.209</v>
      </c>
      <c r="E586" s="588">
        <v>2.6749999999999998</v>
      </c>
      <c r="F586" s="588">
        <v>191.92099999999999</v>
      </c>
      <c r="G586" s="588">
        <v>6.8049999999999997</v>
      </c>
      <c r="H586" s="588">
        <v>113.46299999999999</v>
      </c>
      <c r="I586" s="588">
        <v>6.2329999999999997</v>
      </c>
      <c r="J586" s="553"/>
      <c r="K586" s="553"/>
    </row>
    <row r="587" spans="1:11" s="589" customFormat="1" x14ac:dyDescent="0.2">
      <c r="A587" s="585">
        <v>43039</v>
      </c>
      <c r="B587" s="587">
        <v>2017</v>
      </c>
      <c r="C587" s="587">
        <v>10</v>
      </c>
      <c r="D587" s="588">
        <v>108.437</v>
      </c>
      <c r="E587" s="588">
        <v>2.5579999999999998</v>
      </c>
      <c r="F587" s="588">
        <v>193.21899999999999</v>
      </c>
      <c r="G587" s="588">
        <v>8.4280000000000008</v>
      </c>
      <c r="H587" s="588">
        <v>113.988</v>
      </c>
      <c r="I587" s="588">
        <v>5.6989999999999998</v>
      </c>
      <c r="J587" s="553"/>
      <c r="K587" s="553"/>
    </row>
    <row r="588" spans="1:11" s="589" customFormat="1" x14ac:dyDescent="0.2">
      <c r="A588" s="585">
        <v>43069</v>
      </c>
      <c r="B588" s="587">
        <v>2017</v>
      </c>
      <c r="C588" s="587">
        <v>11</v>
      </c>
      <c r="D588" s="588">
        <v>108.64400000000001</v>
      </c>
      <c r="E588" s="588">
        <v>2.3210000000000002</v>
      </c>
      <c r="F588" s="588">
        <v>194.54300000000001</v>
      </c>
      <c r="G588" s="588">
        <v>8.5359999999999996</v>
      </c>
      <c r="H588" s="588">
        <v>114.43600000000001</v>
      </c>
      <c r="I588" s="588">
        <v>4.8179999999999996</v>
      </c>
      <c r="J588" s="553"/>
      <c r="K588" s="553"/>
    </row>
    <row r="589" spans="1:11" s="589" customFormat="1" x14ac:dyDescent="0.2">
      <c r="A589" s="585">
        <v>43100</v>
      </c>
      <c r="B589" s="587">
        <v>2017</v>
      </c>
      <c r="C589" s="587">
        <v>12</v>
      </c>
      <c r="D589" s="588">
        <v>108.831</v>
      </c>
      <c r="E589" s="588">
        <v>2.0790000000000002</v>
      </c>
      <c r="F589" s="588">
        <v>195.72900000000001</v>
      </c>
      <c r="G589" s="588">
        <v>7.5670000000000002</v>
      </c>
      <c r="H589" s="588">
        <v>114.776</v>
      </c>
      <c r="I589" s="588">
        <v>3.6259999999999999</v>
      </c>
      <c r="J589" s="553"/>
      <c r="K589" s="553"/>
    </row>
    <row r="590" spans="1:11" s="589" customFormat="1" x14ac:dyDescent="0.2">
      <c r="A590" s="585">
        <v>43131</v>
      </c>
      <c r="B590" s="587">
        <v>2018</v>
      </c>
      <c r="C590" s="587">
        <v>1</v>
      </c>
      <c r="D590" s="588">
        <v>109.03100000000001</v>
      </c>
      <c r="E590" s="588">
        <v>2.2280000000000002</v>
      </c>
      <c r="F590" s="588">
        <v>196.81899999999999</v>
      </c>
      <c r="G590" s="588">
        <v>6.891</v>
      </c>
      <c r="H590" s="588">
        <v>114.994</v>
      </c>
      <c r="I590" s="588">
        <v>2.2999999999999998</v>
      </c>
      <c r="J590" s="553"/>
      <c r="K590" s="553"/>
    </row>
    <row r="591" spans="1:11" s="589" customFormat="1" x14ac:dyDescent="0.2">
      <c r="A591" s="585">
        <v>43159</v>
      </c>
      <c r="B591" s="587">
        <v>2018</v>
      </c>
      <c r="C591" s="587">
        <v>2</v>
      </c>
      <c r="D591" s="588">
        <v>109.26900000000001</v>
      </c>
      <c r="E591" s="588">
        <v>2.6579999999999999</v>
      </c>
      <c r="F591" s="588">
        <v>197.827</v>
      </c>
      <c r="G591" s="588">
        <v>6.3209999999999997</v>
      </c>
      <c r="H591" s="588">
        <v>115.069</v>
      </c>
      <c r="I591" s="588">
        <v>0.78800000000000003</v>
      </c>
      <c r="J591" s="553"/>
      <c r="K591" s="553"/>
    </row>
    <row r="592" spans="1:11" s="589" customFormat="1" x14ac:dyDescent="0.2">
      <c r="A592" s="585">
        <v>43190</v>
      </c>
      <c r="B592" s="587">
        <v>2018</v>
      </c>
      <c r="C592" s="587">
        <v>3</v>
      </c>
      <c r="D592" s="588">
        <v>109.574</v>
      </c>
      <c r="E592" s="588">
        <v>3.399</v>
      </c>
      <c r="F592" s="588">
        <v>198.857</v>
      </c>
      <c r="G592" s="588">
        <v>6.4290000000000003</v>
      </c>
      <c r="H592" s="588">
        <v>115.039</v>
      </c>
      <c r="I592" s="588">
        <v>-0.318</v>
      </c>
      <c r="J592" s="553"/>
      <c r="K592" s="553"/>
    </row>
    <row r="593" spans="1:11" s="589" customFormat="1" x14ac:dyDescent="0.2">
      <c r="A593" s="585">
        <v>43220</v>
      </c>
      <c r="B593" s="587">
        <v>2018</v>
      </c>
      <c r="C593" s="587">
        <v>4</v>
      </c>
      <c r="D593" s="588">
        <v>109.91</v>
      </c>
      <c r="E593" s="588">
        <v>3.738</v>
      </c>
      <c r="F593" s="588">
        <v>199.90799999999999</v>
      </c>
      <c r="G593" s="588">
        <v>6.5339999999999998</v>
      </c>
      <c r="H593" s="588">
        <v>115.048</v>
      </c>
      <c r="I593" s="588">
        <v>9.6000000000000002E-2</v>
      </c>
      <c r="J593" s="553"/>
      <c r="K593" s="553"/>
    </row>
    <row r="594" spans="1:11" s="589" customFormat="1" x14ac:dyDescent="0.2">
      <c r="A594" s="585">
        <v>43251</v>
      </c>
      <c r="B594" s="587">
        <v>2018</v>
      </c>
      <c r="C594" s="587">
        <v>5</v>
      </c>
      <c r="D594" s="588">
        <v>110.196</v>
      </c>
      <c r="E594" s="588">
        <v>3.1709999999999998</v>
      </c>
      <c r="F594" s="588">
        <v>200.88</v>
      </c>
      <c r="G594" s="588">
        <v>5.992</v>
      </c>
      <c r="H594" s="588">
        <v>115.29300000000001</v>
      </c>
      <c r="I594" s="588">
        <v>2.5859999999999999</v>
      </c>
      <c r="J594" s="553"/>
      <c r="K594" s="553"/>
    </row>
    <row r="595" spans="1:11" s="589" customFormat="1" x14ac:dyDescent="0.2">
      <c r="A595" s="585">
        <v>43281</v>
      </c>
      <c r="B595" s="587">
        <v>2018</v>
      </c>
      <c r="C595" s="587">
        <v>6</v>
      </c>
      <c r="D595" s="588">
        <v>110.389</v>
      </c>
      <c r="E595" s="588">
        <v>2.1179999999999999</v>
      </c>
      <c r="F595" s="588">
        <v>201.726</v>
      </c>
      <c r="G595" s="588">
        <v>5.1719999999999997</v>
      </c>
      <c r="H595" s="588">
        <v>115.863</v>
      </c>
      <c r="I595" s="588">
        <v>6.0910000000000002</v>
      </c>
      <c r="J595" s="553"/>
      <c r="K595" s="553"/>
    </row>
    <row r="596" spans="1:11" s="589" customFormat="1" x14ac:dyDescent="0.2">
      <c r="A596" s="585">
        <v>43312</v>
      </c>
      <c r="B596" s="587">
        <v>2018</v>
      </c>
      <c r="C596" s="587">
        <v>7</v>
      </c>
      <c r="D596" s="588">
        <v>110.52200000000001</v>
      </c>
      <c r="E596" s="588">
        <v>1.458</v>
      </c>
      <c r="F596" s="588">
        <v>202.459</v>
      </c>
      <c r="G596" s="588">
        <v>4.4489999999999998</v>
      </c>
      <c r="H596" s="588">
        <v>116.532</v>
      </c>
      <c r="I596" s="588">
        <v>7.1539999999999999</v>
      </c>
      <c r="J596" s="553"/>
      <c r="K596" s="553"/>
    </row>
    <row r="597" spans="1:11" s="589" customFormat="1" x14ac:dyDescent="0.2">
      <c r="A597" s="585">
        <v>43343</v>
      </c>
      <c r="B597" s="587">
        <v>2018</v>
      </c>
      <c r="C597" s="587">
        <v>8</v>
      </c>
      <c r="D597" s="588">
        <v>110.66</v>
      </c>
      <c r="E597" s="588">
        <v>1.508</v>
      </c>
      <c r="F597" s="588">
        <v>203.124</v>
      </c>
      <c r="G597" s="588">
        <v>4.0129999999999999</v>
      </c>
      <c r="H597" s="588">
        <v>116.973</v>
      </c>
      <c r="I597" s="588">
        <v>4.6459999999999999</v>
      </c>
      <c r="J597" s="553"/>
      <c r="K597" s="553"/>
    </row>
    <row r="598" spans="1:11" s="589" customFormat="1" x14ac:dyDescent="0.2">
      <c r="A598" s="585">
        <v>43373</v>
      </c>
      <c r="B598" s="587">
        <v>2018</v>
      </c>
      <c r="C598" s="587">
        <v>9</v>
      </c>
      <c r="D598" s="588">
        <v>110.837</v>
      </c>
      <c r="E598" s="588">
        <v>1.94</v>
      </c>
      <c r="F598" s="588">
        <v>203.661</v>
      </c>
      <c r="G598" s="588">
        <v>3.218</v>
      </c>
      <c r="H598" s="588">
        <v>116.999</v>
      </c>
      <c r="I598" s="588">
        <v>0.26700000000000002</v>
      </c>
      <c r="J598" s="553"/>
      <c r="K598" s="553"/>
    </row>
    <row r="599" spans="1:11" s="589" customFormat="1" x14ac:dyDescent="0.2">
      <c r="A599" s="585">
        <v>43404</v>
      </c>
      <c r="B599" s="587">
        <v>2018</v>
      </c>
      <c r="C599" s="587">
        <v>10</v>
      </c>
      <c r="D599" s="588">
        <v>111.027</v>
      </c>
      <c r="E599" s="588">
        <v>2.0779999999999998</v>
      </c>
      <c r="F599" s="588">
        <v>203.82599999999999</v>
      </c>
      <c r="G599" s="588">
        <v>0.97899999999999998</v>
      </c>
      <c r="H599" s="588">
        <v>116.91200000000001</v>
      </c>
      <c r="I599" s="588">
        <v>-0.89500000000000002</v>
      </c>
      <c r="J599" s="553"/>
      <c r="K599" s="553"/>
    </row>
    <row r="600" spans="1:11" s="589" customFormat="1" x14ac:dyDescent="0.2">
      <c r="A600" s="585">
        <v>43434</v>
      </c>
      <c r="B600" s="587">
        <v>2018</v>
      </c>
      <c r="C600" s="587">
        <v>11</v>
      </c>
      <c r="D600" s="588">
        <v>111.18</v>
      </c>
      <c r="E600" s="588">
        <v>1.669</v>
      </c>
      <c r="F600" s="588">
        <v>203.309</v>
      </c>
      <c r="G600" s="588">
        <v>-3.0030000000000001</v>
      </c>
      <c r="H600" s="588">
        <v>117.149</v>
      </c>
      <c r="I600" s="588">
        <v>2.464</v>
      </c>
      <c r="J600" s="553"/>
      <c r="K600" s="553"/>
    </row>
    <row r="601" spans="1:11" s="589" customFormat="1" x14ac:dyDescent="0.2">
      <c r="A601" s="585">
        <v>43465</v>
      </c>
      <c r="B601" s="587">
        <v>2018</v>
      </c>
      <c r="C601" s="587">
        <v>12</v>
      </c>
      <c r="D601" s="588">
        <v>111.27</v>
      </c>
      <c r="E601" s="588">
        <v>0.97399999999999998</v>
      </c>
      <c r="F601" s="588">
        <v>201.99799999999999</v>
      </c>
      <c r="G601" s="588">
        <v>-7.47</v>
      </c>
      <c r="H601" s="588">
        <v>117.974</v>
      </c>
      <c r="I601" s="588">
        <v>8.782</v>
      </c>
      <c r="J601" s="553"/>
      <c r="K601" s="553"/>
    </row>
    <row r="602" spans="1:11" s="589" customFormat="1" x14ac:dyDescent="0.2">
      <c r="A602" s="585">
        <v>43496</v>
      </c>
      <c r="B602" s="587">
        <v>2019</v>
      </c>
      <c r="C602" s="587">
        <v>1</v>
      </c>
      <c r="D602" s="588">
        <v>111.345</v>
      </c>
      <c r="E602" s="588">
        <v>0.80900000000000005</v>
      </c>
      <c r="F602" s="588">
        <v>200.41900000000001</v>
      </c>
      <c r="G602" s="588">
        <v>-8.9870000000000001</v>
      </c>
      <c r="H602" s="588">
        <v>119.101</v>
      </c>
      <c r="I602" s="588">
        <v>12.083</v>
      </c>
      <c r="J602" s="553"/>
      <c r="K602" s="553"/>
    </row>
    <row r="603" spans="1:11" s="589" customFormat="1" x14ac:dyDescent="0.2">
      <c r="A603" s="585">
        <v>43524</v>
      </c>
      <c r="B603" s="587">
        <v>2019</v>
      </c>
      <c r="C603" s="587">
        <v>2</v>
      </c>
      <c r="D603" s="588">
        <v>111.46599999999999</v>
      </c>
      <c r="E603" s="588">
        <v>1.3120000000000001</v>
      </c>
      <c r="F603" s="588">
        <v>199.392</v>
      </c>
      <c r="G603" s="588">
        <v>-5.9790000000000001</v>
      </c>
      <c r="H603" s="588">
        <v>119.992</v>
      </c>
      <c r="I603" s="588">
        <v>9.3610000000000007</v>
      </c>
      <c r="J603" s="553"/>
      <c r="K603" s="553"/>
    </row>
    <row r="604" spans="1:11" s="589" customFormat="1" x14ac:dyDescent="0.2">
      <c r="A604" s="585">
        <v>43555</v>
      </c>
      <c r="B604" s="587">
        <v>2019</v>
      </c>
      <c r="C604" s="587">
        <v>3</v>
      </c>
      <c r="D604" s="588">
        <v>111.67700000000001</v>
      </c>
      <c r="E604" s="588">
        <v>2.298</v>
      </c>
      <c r="F604" s="588">
        <v>199.27</v>
      </c>
      <c r="G604" s="588">
        <v>-0.73</v>
      </c>
      <c r="H604" s="588">
        <v>120.384</v>
      </c>
      <c r="I604" s="588">
        <v>3.992</v>
      </c>
      <c r="J604" s="553"/>
      <c r="K604" s="553"/>
    </row>
    <row r="605" spans="1:11" s="589" customFormat="1" x14ac:dyDescent="0.2">
      <c r="A605" s="585">
        <v>43585</v>
      </c>
      <c r="B605" s="587">
        <v>2019</v>
      </c>
      <c r="C605" s="587">
        <v>4</v>
      </c>
      <c r="D605" s="588">
        <v>111.94799999999999</v>
      </c>
      <c r="E605" s="588">
        <v>2.944</v>
      </c>
      <c r="F605" s="588">
        <v>199.61699999999999</v>
      </c>
      <c r="G605" s="588">
        <v>2.1110000000000002</v>
      </c>
      <c r="H605" s="588">
        <v>120.384</v>
      </c>
      <c r="I605" s="588">
        <v>3.0000000000000001E-3</v>
      </c>
      <c r="J605" s="553"/>
      <c r="K605" s="553"/>
    </row>
    <row r="606" spans="1:11" s="589" customFormat="1" x14ac:dyDescent="0.2">
      <c r="A606" s="585">
        <v>43616</v>
      </c>
      <c r="B606" s="587">
        <v>2019</v>
      </c>
      <c r="C606" s="587">
        <v>5</v>
      </c>
      <c r="D606" s="588">
        <v>112.203</v>
      </c>
      <c r="E606" s="588">
        <v>2.7709999999999999</v>
      </c>
      <c r="F606" s="588">
        <v>199.69</v>
      </c>
      <c r="G606" s="588">
        <v>0.437</v>
      </c>
      <c r="H606" s="588">
        <v>120.21899999999999</v>
      </c>
      <c r="I606" s="588">
        <v>-1.6359999999999999</v>
      </c>
      <c r="J606" s="553"/>
      <c r="K606" s="553"/>
    </row>
    <row r="607" spans="1:11" s="589" customFormat="1" x14ac:dyDescent="0.2">
      <c r="A607" s="585">
        <v>43646</v>
      </c>
      <c r="B607" s="587">
        <v>2019</v>
      </c>
      <c r="C607" s="587">
        <v>6</v>
      </c>
      <c r="D607" s="588">
        <v>112.392</v>
      </c>
      <c r="E607" s="588">
        <v>2.0419999999999998</v>
      </c>
      <c r="F607" s="588">
        <v>198.994</v>
      </c>
      <c r="G607" s="588">
        <v>-4.101</v>
      </c>
      <c r="H607" s="588">
        <v>120.096</v>
      </c>
      <c r="I607" s="588">
        <v>-1.22</v>
      </c>
      <c r="J607" s="553"/>
      <c r="K607" s="553"/>
    </row>
    <row r="608" spans="1:11" s="589" customFormat="1" x14ac:dyDescent="0.2">
      <c r="A608" s="585">
        <v>43677</v>
      </c>
      <c r="B608" s="587">
        <v>2019</v>
      </c>
      <c r="C608" s="587">
        <v>7</v>
      </c>
      <c r="D608" s="588">
        <v>112.51900000000001</v>
      </c>
      <c r="E608" s="588">
        <v>1.361</v>
      </c>
      <c r="F608" s="588">
        <v>197.86500000000001</v>
      </c>
      <c r="G608" s="588">
        <v>-6.6</v>
      </c>
      <c r="H608" s="588">
        <v>120.071</v>
      </c>
      <c r="I608" s="588">
        <v>-0.253</v>
      </c>
      <c r="J608" s="553"/>
      <c r="K608" s="553"/>
    </row>
    <row r="609" spans="1:15" s="589" customFormat="1" x14ac:dyDescent="0.2">
      <c r="A609" s="585">
        <v>43708</v>
      </c>
      <c r="B609" s="587">
        <v>2019</v>
      </c>
      <c r="C609" s="587">
        <v>8</v>
      </c>
      <c r="D609" s="588">
        <v>112.607</v>
      </c>
      <c r="E609" s="588">
        <v>0.94899999999999995</v>
      </c>
      <c r="F609" s="588">
        <v>196.911</v>
      </c>
      <c r="G609" s="588">
        <v>-5.6360000000000001</v>
      </c>
      <c r="H609" s="588">
        <v>120.149</v>
      </c>
      <c r="I609" s="588">
        <v>0.78100000000000003</v>
      </c>
      <c r="J609" s="553"/>
      <c r="K609" s="553"/>
    </row>
    <row r="610" spans="1:15" s="589" customFormat="1" x14ac:dyDescent="0.2">
      <c r="A610" s="585">
        <v>43738</v>
      </c>
      <c r="B610" s="587">
        <v>2019</v>
      </c>
      <c r="C610" s="587">
        <v>9</v>
      </c>
      <c r="D610" s="588">
        <v>112.68300000000001</v>
      </c>
      <c r="E610" s="588">
        <v>0.80400000000000005</v>
      </c>
      <c r="F610" s="588">
        <v>196.608</v>
      </c>
      <c r="G610" s="588">
        <v>-1.833</v>
      </c>
      <c r="H610" s="588">
        <v>120.334</v>
      </c>
      <c r="I610" s="588">
        <v>1.871</v>
      </c>
      <c r="J610" s="553"/>
      <c r="K610" s="553"/>
    </row>
    <row r="611" spans="1:15" s="589" customFormat="1" x14ac:dyDescent="0.2">
      <c r="A611" s="585">
        <v>43769</v>
      </c>
      <c r="B611" s="587">
        <v>2019</v>
      </c>
      <c r="C611" s="587">
        <v>10</v>
      </c>
      <c r="D611" s="588">
        <v>112.78700000000001</v>
      </c>
      <c r="E611" s="588">
        <v>1.113</v>
      </c>
      <c r="F611" s="588">
        <v>196.86199999999999</v>
      </c>
      <c r="G611" s="588">
        <v>1.5629999999999999</v>
      </c>
      <c r="H611" s="588">
        <v>120.64700000000001</v>
      </c>
      <c r="I611" s="588">
        <v>3.165</v>
      </c>
      <c r="J611" s="553"/>
      <c r="K611" s="553"/>
    </row>
    <row r="612" spans="1:15" s="589" customFormat="1" x14ac:dyDescent="0.2">
      <c r="A612" s="585">
        <v>43799</v>
      </c>
      <c r="B612" s="587">
        <v>2019</v>
      </c>
      <c r="C612" s="587">
        <v>11</v>
      </c>
      <c r="D612" s="588">
        <v>112.96299999999999</v>
      </c>
      <c r="E612" s="588">
        <v>1.891</v>
      </c>
      <c r="F612" s="588">
        <v>197.422</v>
      </c>
      <c r="G612" s="588">
        <v>3.4689999999999999</v>
      </c>
      <c r="H612" s="588">
        <v>121.107</v>
      </c>
      <c r="I612" s="588">
        <v>4.6710000000000003</v>
      </c>
      <c r="J612" s="553"/>
      <c r="K612" s="553"/>
    </row>
    <row r="613" spans="1:15" s="589" customFormat="1" x14ac:dyDescent="0.2">
      <c r="A613" s="585">
        <v>43830</v>
      </c>
      <c r="B613" s="587">
        <v>2019</v>
      </c>
      <c r="C613" s="587">
        <v>12</v>
      </c>
      <c r="D613" s="588">
        <v>113.217</v>
      </c>
      <c r="E613" s="588">
        <v>2.7320000000000002</v>
      </c>
      <c r="F613" s="588">
        <v>197.91800000000001</v>
      </c>
      <c r="G613" s="588">
        <v>3.0590000000000002</v>
      </c>
      <c r="H613" s="588">
        <v>121.745</v>
      </c>
      <c r="I613" s="588">
        <v>6.5019999999999998</v>
      </c>
      <c r="J613" s="553"/>
      <c r="K613" s="553"/>
    </row>
    <row r="614" spans="1:15" s="589" customFormat="1" x14ac:dyDescent="0.2">
      <c r="A614" s="585">
        <v>43861</v>
      </c>
      <c r="B614" s="587">
        <v>2020</v>
      </c>
      <c r="C614" s="587">
        <v>1</v>
      </c>
      <c r="D614" s="588">
        <v>113.437</v>
      </c>
      <c r="E614" s="588">
        <v>2.359</v>
      </c>
      <c r="F614" s="588">
        <v>197.596</v>
      </c>
      <c r="G614" s="588">
        <v>-1.9379999999999999</v>
      </c>
      <c r="H614" s="588">
        <v>122.626</v>
      </c>
      <c r="I614" s="588">
        <v>9.0399999999999991</v>
      </c>
      <c r="J614" s="553"/>
      <c r="K614" s="553"/>
    </row>
    <row r="615" spans="1:15" s="589" customFormat="1" x14ac:dyDescent="0.2">
      <c r="A615" s="585">
        <v>43890</v>
      </c>
      <c r="B615" s="587">
        <v>2020</v>
      </c>
      <c r="C615" s="587">
        <v>2</v>
      </c>
      <c r="D615" s="588">
        <v>113.467</v>
      </c>
      <c r="E615" s="588">
        <v>0.315</v>
      </c>
      <c r="F615" s="588">
        <v>195.66399999999999</v>
      </c>
      <c r="G615" s="588">
        <v>-11.121</v>
      </c>
      <c r="H615" s="588">
        <v>123.759</v>
      </c>
      <c r="I615" s="588">
        <v>11.67</v>
      </c>
      <c r="J615" s="553"/>
      <c r="K615" s="553"/>
    </row>
    <row r="616" spans="1:15" s="589" customFormat="1" x14ac:dyDescent="0.2">
      <c r="A616" s="585">
        <v>43921</v>
      </c>
      <c r="B616" s="587">
        <v>2020</v>
      </c>
      <c r="C616" s="587">
        <v>3</v>
      </c>
      <c r="D616" s="588">
        <v>113.242</v>
      </c>
      <c r="E616" s="588">
        <v>-2.3540000000000001</v>
      </c>
      <c r="F616" s="588">
        <v>191.87299999999999</v>
      </c>
      <c r="G616" s="588">
        <v>-20.928000000000001</v>
      </c>
      <c r="H616" s="588">
        <v>125.23</v>
      </c>
      <c r="I616" s="588">
        <v>15.233000000000001</v>
      </c>
      <c r="J616" s="590" t="s">
        <v>4018</v>
      </c>
      <c r="K616" s="591" t="s">
        <v>4896</v>
      </c>
      <c r="L616" s="591"/>
      <c r="M616" s="591"/>
      <c r="N616" s="592"/>
      <c r="O616" s="593"/>
    </row>
    <row r="617" spans="1:15" s="589" customFormat="1" x14ac:dyDescent="0.2">
      <c r="A617" s="585">
        <v>43951</v>
      </c>
      <c r="B617" s="587">
        <v>2020</v>
      </c>
      <c r="C617" s="587">
        <v>4</v>
      </c>
      <c r="D617" s="588">
        <v>112.922</v>
      </c>
      <c r="E617" s="588">
        <v>-3.3359999999999999</v>
      </c>
      <c r="F617" s="588">
        <v>187.73</v>
      </c>
      <c r="G617" s="588">
        <v>-23.042000000000002</v>
      </c>
      <c r="H617" s="588">
        <v>127.122</v>
      </c>
      <c r="I617" s="588">
        <v>19.72</v>
      </c>
      <c r="J617" s="594" t="s">
        <v>4018</v>
      </c>
      <c r="K617" s="553" t="s">
        <v>4019</v>
      </c>
      <c r="L617" s="553"/>
      <c r="M617" s="553"/>
    </row>
    <row r="618" spans="1:15" s="589" customFormat="1" x14ac:dyDescent="0.2">
      <c r="A618" s="585">
        <v>43982</v>
      </c>
      <c r="B618" s="587">
        <v>2020</v>
      </c>
      <c r="C618" s="587">
        <v>5</v>
      </c>
      <c r="D618" s="588">
        <v>112.75700000000001</v>
      </c>
      <c r="E618" s="588">
        <v>-1.7450000000000001</v>
      </c>
      <c r="F618" s="588">
        <v>185.512</v>
      </c>
      <c r="G618" s="588">
        <v>-13.295999999999999</v>
      </c>
      <c r="H618" s="588">
        <v>129.47900000000001</v>
      </c>
      <c r="I618" s="588">
        <v>24.664000000000001</v>
      </c>
      <c r="J618" s="553"/>
      <c r="K618" s="553"/>
    </row>
    <row r="619" spans="1:15" s="589" customFormat="1" x14ac:dyDescent="0.2">
      <c r="A619" s="595">
        <v>44012</v>
      </c>
      <c r="B619" s="596">
        <v>2020</v>
      </c>
      <c r="C619" s="596">
        <v>6</v>
      </c>
      <c r="D619" s="597">
        <v>112.905</v>
      </c>
      <c r="E619" s="597">
        <v>1.591</v>
      </c>
      <c r="F619" s="597">
        <v>186.55199999999999</v>
      </c>
      <c r="G619" s="597">
        <v>6.94</v>
      </c>
      <c r="H619" s="597">
        <v>132.35400000000001</v>
      </c>
      <c r="I619" s="597">
        <v>30.151</v>
      </c>
      <c r="J619" s="553"/>
      <c r="K619" s="553"/>
    </row>
    <row r="620" spans="1:15" s="589" customFormat="1" x14ac:dyDescent="0.2">
      <c r="A620" s="585">
        <v>44043</v>
      </c>
      <c r="B620" s="587">
        <v>2020</v>
      </c>
      <c r="C620" s="587">
        <v>7</v>
      </c>
      <c r="D620" s="588">
        <v>113.26900000000001</v>
      </c>
      <c r="E620" s="588">
        <v>3.944</v>
      </c>
      <c r="F620" s="588">
        <v>189.59899999999999</v>
      </c>
      <c r="G620" s="588">
        <v>21.465</v>
      </c>
      <c r="H620" s="588">
        <v>131.983</v>
      </c>
      <c r="I620" s="588">
        <v>-3.3159999999999998</v>
      </c>
      <c r="J620" s="553"/>
      <c r="K620" s="553"/>
    </row>
    <row r="621" spans="1:15" s="589" customFormat="1" x14ac:dyDescent="0.2">
      <c r="A621" s="585">
        <v>44074</v>
      </c>
      <c r="B621" s="587">
        <v>2020</v>
      </c>
      <c r="C621" s="587">
        <v>8</v>
      </c>
      <c r="D621" s="588">
        <v>113.66800000000001</v>
      </c>
      <c r="E621" s="588">
        <v>4.3</v>
      </c>
      <c r="F621" s="588">
        <v>192.53299999999999</v>
      </c>
      <c r="G621" s="588">
        <v>20.233000000000001</v>
      </c>
      <c r="H621" s="588">
        <v>131.51900000000001</v>
      </c>
      <c r="I621" s="588">
        <v>-4.1390000000000002</v>
      </c>
      <c r="J621" s="553"/>
      <c r="K621" s="553"/>
    </row>
    <row r="622" spans="1:15" s="589" customFormat="1" x14ac:dyDescent="0.2">
      <c r="A622" s="585">
        <v>44104</v>
      </c>
      <c r="B622" s="587">
        <v>2020</v>
      </c>
      <c r="C622" s="587">
        <v>9</v>
      </c>
      <c r="D622" s="588">
        <v>113.947</v>
      </c>
      <c r="E622" s="588">
        <v>2.9929999999999999</v>
      </c>
      <c r="F622" s="588">
        <v>193.72900000000001</v>
      </c>
      <c r="G622" s="588">
        <v>7.7110000000000003</v>
      </c>
      <c r="H622" s="588">
        <v>131.541</v>
      </c>
      <c r="I622" s="588">
        <v>0.20300000000000001</v>
      </c>
      <c r="J622" s="553"/>
      <c r="K622" s="553"/>
    </row>
    <row r="623" spans="1:15" s="589" customFormat="1" x14ac:dyDescent="0.2">
      <c r="A623" s="585">
        <v>44135</v>
      </c>
      <c r="B623" s="587">
        <v>2020</v>
      </c>
      <c r="C623" s="587">
        <v>10</v>
      </c>
      <c r="D623" s="588">
        <v>114.122</v>
      </c>
      <c r="E623" s="588">
        <v>1.8580000000000001</v>
      </c>
      <c r="F623" s="588">
        <v>193.57400000000001</v>
      </c>
      <c r="G623" s="588">
        <v>-0.95399999999999996</v>
      </c>
      <c r="H623" s="588">
        <v>131.946</v>
      </c>
      <c r="I623" s="588">
        <v>3.7589999999999999</v>
      </c>
      <c r="J623" s="553"/>
      <c r="K623" s="553"/>
    </row>
    <row r="624" spans="1:15" s="589" customFormat="1" x14ac:dyDescent="0.2">
      <c r="A624" s="585">
        <v>44165</v>
      </c>
      <c r="B624" s="587">
        <v>2020</v>
      </c>
      <c r="C624" s="587">
        <v>11</v>
      </c>
      <c r="D624" s="588">
        <v>114.247</v>
      </c>
      <c r="E624" s="588">
        <v>1.3260000000000001</v>
      </c>
      <c r="F624" s="588">
        <v>193.01599999999999</v>
      </c>
      <c r="G624" s="588">
        <v>-3.4079999999999999</v>
      </c>
      <c r="H624" s="588">
        <v>132.42500000000001</v>
      </c>
      <c r="I624" s="588">
        <v>4.4459999999999997</v>
      </c>
      <c r="J624" s="553"/>
      <c r="K624" s="553"/>
    </row>
    <row r="625" spans="1:11" s="589" customFormat="1" x14ac:dyDescent="0.2">
      <c r="A625" s="585">
        <v>44196</v>
      </c>
      <c r="B625" s="587">
        <v>2020</v>
      </c>
      <c r="C625" s="587">
        <v>12</v>
      </c>
      <c r="D625" s="588">
        <v>114.366</v>
      </c>
      <c r="E625" s="588">
        <v>1.25</v>
      </c>
      <c r="F625" s="588">
        <v>192.77099999999999</v>
      </c>
      <c r="G625" s="588">
        <v>-1.5129999999999999</v>
      </c>
      <c r="H625" s="588">
        <v>132.751</v>
      </c>
      <c r="I625" s="588">
        <v>2.992</v>
      </c>
      <c r="J625" s="553"/>
      <c r="K625" s="553"/>
    </row>
    <row r="626" spans="1:11" s="589" customFormat="1" x14ac:dyDescent="0.2">
      <c r="A626" s="585">
        <v>44227</v>
      </c>
      <c r="B626" s="587">
        <v>2021</v>
      </c>
      <c r="C626" s="587">
        <v>1</v>
      </c>
      <c r="D626" s="588">
        <v>114.486</v>
      </c>
      <c r="E626" s="588">
        <v>1.274</v>
      </c>
      <c r="F626" s="588">
        <v>192.87700000000001</v>
      </c>
      <c r="G626" s="588">
        <v>0.66400000000000003</v>
      </c>
      <c r="H626" s="588">
        <v>132.947</v>
      </c>
      <c r="I626" s="588">
        <v>1.7849999999999999</v>
      </c>
      <c r="J626" s="553"/>
      <c r="K626" s="553"/>
    </row>
    <row r="627" spans="1:11" s="589" customFormat="1" x14ac:dyDescent="0.2">
      <c r="A627" s="585">
        <v>44255</v>
      </c>
      <c r="B627" s="587">
        <v>2021</v>
      </c>
      <c r="C627" s="587">
        <v>2</v>
      </c>
      <c r="D627" s="588">
        <v>114.59699999999999</v>
      </c>
      <c r="E627" s="588">
        <v>1.169</v>
      </c>
      <c r="F627" s="588">
        <v>193.13300000000001</v>
      </c>
      <c r="G627" s="588">
        <v>1.605</v>
      </c>
      <c r="H627" s="588">
        <v>133.102</v>
      </c>
      <c r="I627" s="588">
        <v>1.41</v>
      </c>
      <c r="J627" s="553"/>
      <c r="K627" s="553"/>
    </row>
    <row r="628" spans="1:11" s="589" customFormat="1" x14ac:dyDescent="0.2">
      <c r="A628" s="585">
        <v>44286</v>
      </c>
      <c r="B628" s="587">
        <v>2021</v>
      </c>
      <c r="C628" s="587">
        <v>3</v>
      </c>
      <c r="D628" s="588">
        <v>114.705</v>
      </c>
      <c r="E628" s="588">
        <v>1.1299999999999999</v>
      </c>
      <c r="F628" s="588">
        <v>193.40600000000001</v>
      </c>
      <c r="G628" s="588">
        <v>1.712</v>
      </c>
      <c r="H628" s="588">
        <v>133.297</v>
      </c>
      <c r="I628" s="588">
        <v>1.77</v>
      </c>
      <c r="J628" s="553"/>
      <c r="K628" s="553"/>
    </row>
    <row r="629" spans="1:11" s="589" customFormat="1" x14ac:dyDescent="0.2">
      <c r="A629" s="585">
        <v>44316</v>
      </c>
      <c r="B629" s="587">
        <v>2021</v>
      </c>
      <c r="C629" s="587">
        <v>4</v>
      </c>
      <c r="D629" s="588">
        <v>114.827</v>
      </c>
      <c r="E629" s="588">
        <v>1.2869999999999999</v>
      </c>
      <c r="F629" s="588">
        <v>193.7</v>
      </c>
      <c r="G629" s="588">
        <v>1.833</v>
      </c>
      <c r="H629" s="588">
        <v>133.53</v>
      </c>
      <c r="I629" s="588">
        <v>2.1190000000000002</v>
      </c>
      <c r="J629" s="553"/>
      <c r="K629" s="553"/>
    </row>
    <row r="630" spans="1:11" s="589" customFormat="1" x14ac:dyDescent="0.2">
      <c r="A630" s="585">
        <v>44347</v>
      </c>
      <c r="B630" s="587">
        <v>2021</v>
      </c>
      <c r="C630" s="587">
        <v>5</v>
      </c>
      <c r="D630" s="588">
        <v>114.98099999999999</v>
      </c>
      <c r="E630" s="588">
        <v>1.623</v>
      </c>
      <c r="F630" s="588">
        <v>194.04</v>
      </c>
      <c r="G630" s="588">
        <v>2.133</v>
      </c>
      <c r="H630" s="588">
        <v>133.76</v>
      </c>
      <c r="I630" s="588">
        <v>2.0859999999999999</v>
      </c>
      <c r="J630" s="553"/>
      <c r="K630" s="553"/>
    </row>
    <row r="631" spans="1:11" s="589" customFormat="1" x14ac:dyDescent="0.2">
      <c r="A631" s="585">
        <v>44377</v>
      </c>
      <c r="B631" s="587">
        <v>2021</v>
      </c>
      <c r="C631" s="587">
        <v>6</v>
      </c>
      <c r="D631" s="588">
        <v>115.179</v>
      </c>
      <c r="E631" s="588">
        <v>2.0870000000000002</v>
      </c>
      <c r="F631" s="588">
        <v>194.46299999999999</v>
      </c>
      <c r="G631" s="588">
        <v>2.641</v>
      </c>
      <c r="H631" s="588">
        <v>133.96199999999999</v>
      </c>
      <c r="I631" s="588">
        <v>1.8320000000000001</v>
      </c>
      <c r="J631" s="553"/>
      <c r="K631" s="553"/>
    </row>
    <row r="632" spans="1:11" s="589" customFormat="1" x14ac:dyDescent="0.2">
      <c r="A632" s="585">
        <v>44408</v>
      </c>
      <c r="B632" s="587">
        <v>2021</v>
      </c>
      <c r="C632" s="587">
        <v>7</v>
      </c>
      <c r="D632" s="588">
        <v>115.40900000000001</v>
      </c>
      <c r="E632" s="588">
        <v>2.423</v>
      </c>
      <c r="F632" s="588">
        <v>194.98699999999999</v>
      </c>
      <c r="G632" s="588">
        <v>3.2869999999999999</v>
      </c>
      <c r="H632" s="588">
        <v>134.15</v>
      </c>
      <c r="I632" s="588">
        <v>1.6910000000000001</v>
      </c>
      <c r="J632" s="553"/>
      <c r="K632" s="553"/>
    </row>
    <row r="633" spans="1:11" s="589" customFormat="1" x14ac:dyDescent="0.2">
      <c r="A633" s="585">
        <v>44439</v>
      </c>
      <c r="B633" s="587">
        <v>2021</v>
      </c>
      <c r="C633" s="587">
        <v>8</v>
      </c>
      <c r="D633" s="588">
        <v>115.655</v>
      </c>
      <c r="E633" s="588">
        <v>2.58</v>
      </c>
      <c r="F633" s="588">
        <v>195.642</v>
      </c>
      <c r="G633" s="588">
        <v>4.1020000000000003</v>
      </c>
      <c r="H633" s="588">
        <v>134.35</v>
      </c>
      <c r="I633" s="588">
        <v>1.8049999999999999</v>
      </c>
      <c r="J633" s="553"/>
      <c r="K633" s="553"/>
    </row>
    <row r="634" spans="1:11" s="589" customFormat="1" x14ac:dyDescent="0.2">
      <c r="A634" s="585">
        <v>44469</v>
      </c>
      <c r="B634" s="587">
        <v>2021</v>
      </c>
      <c r="C634" s="587">
        <v>9</v>
      </c>
      <c r="D634" s="588">
        <v>115.892</v>
      </c>
      <c r="E634" s="588">
        <v>2.488</v>
      </c>
      <c r="F634" s="588">
        <v>196.40100000000001</v>
      </c>
      <c r="G634" s="588">
        <v>4.7610000000000001</v>
      </c>
      <c r="H634" s="588">
        <v>134.57300000000001</v>
      </c>
      <c r="I634" s="588">
        <v>2.0110000000000001</v>
      </c>
      <c r="J634" s="553"/>
      <c r="K634" s="553"/>
    </row>
    <row r="635" spans="1:11" s="589" customFormat="1" x14ac:dyDescent="0.2">
      <c r="A635" s="585">
        <v>44500</v>
      </c>
      <c r="B635" s="587">
        <v>2021</v>
      </c>
      <c r="C635" s="587">
        <v>10</v>
      </c>
      <c r="D635" s="588">
        <v>116.124</v>
      </c>
      <c r="E635" s="588">
        <v>2.4350000000000001</v>
      </c>
      <c r="F635" s="588">
        <v>197.21600000000001</v>
      </c>
      <c r="G635" s="588">
        <v>5.0949999999999998</v>
      </c>
      <c r="H635" s="588">
        <v>134.815</v>
      </c>
      <c r="I635" s="588">
        <v>2.1789999999999998</v>
      </c>
      <c r="J635" s="553"/>
      <c r="K635" s="553"/>
    </row>
    <row r="636" spans="1:11" s="589" customFormat="1" x14ac:dyDescent="0.2">
      <c r="A636" s="585">
        <v>44530</v>
      </c>
      <c r="B636" s="587">
        <v>2021</v>
      </c>
      <c r="C636" s="587">
        <v>11</v>
      </c>
      <c r="D636" s="588">
        <v>116.357</v>
      </c>
      <c r="E636" s="588">
        <v>2.4319999999999999</v>
      </c>
      <c r="F636" s="588">
        <v>198.00899999999999</v>
      </c>
      <c r="G636" s="588">
        <v>4.931</v>
      </c>
      <c r="H636" s="588">
        <v>135.06</v>
      </c>
      <c r="I636" s="588">
        <v>2.2069999999999999</v>
      </c>
      <c r="J636" s="553"/>
      <c r="K636" s="553"/>
    </row>
    <row r="637" spans="1:11" s="589" customFormat="1" x14ac:dyDescent="0.2">
      <c r="A637" s="585">
        <v>44561</v>
      </c>
      <c r="B637" s="587">
        <v>2021</v>
      </c>
      <c r="C637" s="587">
        <v>12</v>
      </c>
      <c r="D637" s="588">
        <v>116.593</v>
      </c>
      <c r="E637" s="588">
        <v>2.4590000000000001</v>
      </c>
      <c r="F637" s="588">
        <v>198.72300000000001</v>
      </c>
      <c r="G637" s="588">
        <v>4.4130000000000003</v>
      </c>
      <c r="H637" s="588">
        <v>135.29900000000001</v>
      </c>
      <c r="I637" s="588">
        <v>2.14</v>
      </c>
      <c r="J637" s="553"/>
      <c r="K637" s="553"/>
    </row>
    <row r="638" spans="1:11" s="589" customFormat="1" x14ac:dyDescent="0.2">
      <c r="A638" s="585">
        <v>44592</v>
      </c>
      <c r="B638" s="587">
        <v>2022</v>
      </c>
      <c r="C638" s="587">
        <v>1</v>
      </c>
      <c r="D638" s="588">
        <v>116.833</v>
      </c>
      <c r="E638" s="588">
        <v>2.4969999999999999</v>
      </c>
      <c r="F638" s="588">
        <v>199.38</v>
      </c>
      <c r="G638" s="588">
        <v>4.04</v>
      </c>
      <c r="H638" s="588">
        <v>135.53800000000001</v>
      </c>
      <c r="I638" s="588">
        <v>2.145</v>
      </c>
      <c r="J638" s="553"/>
      <c r="K638" s="553"/>
    </row>
    <row r="639" spans="1:11" s="589" customFormat="1" x14ac:dyDescent="0.2">
      <c r="A639" s="585">
        <v>44620</v>
      </c>
      <c r="B639" s="587">
        <v>2022</v>
      </c>
      <c r="C639" s="587">
        <v>2</v>
      </c>
      <c r="D639" s="588">
        <v>117.057</v>
      </c>
      <c r="E639" s="588">
        <v>2.3279999999999998</v>
      </c>
      <c r="F639" s="588">
        <v>199.97200000000001</v>
      </c>
      <c r="G639" s="588">
        <v>3.6240000000000001</v>
      </c>
      <c r="H639" s="588">
        <v>135.77199999999999</v>
      </c>
      <c r="I639" s="588">
        <v>2.085</v>
      </c>
      <c r="J639" s="553"/>
      <c r="K639" s="553"/>
    </row>
    <row r="640" spans="1:11" s="589" customFormat="1" x14ac:dyDescent="0.2">
      <c r="A640" s="585">
        <v>44651</v>
      </c>
      <c r="B640" s="587">
        <v>2022</v>
      </c>
      <c r="C640" s="587">
        <v>3</v>
      </c>
      <c r="D640" s="588">
        <v>117.274</v>
      </c>
      <c r="E640" s="588">
        <v>2.2490000000000001</v>
      </c>
      <c r="F640" s="588">
        <v>200.559</v>
      </c>
      <c r="G640" s="588">
        <v>3.5790000000000002</v>
      </c>
      <c r="H640" s="588">
        <v>136.01499999999999</v>
      </c>
      <c r="I640" s="588">
        <v>2.17</v>
      </c>
      <c r="J640" s="553"/>
      <c r="K640" s="553"/>
    </row>
    <row r="641" spans="1:11" s="589" customFormat="1" x14ac:dyDescent="0.2">
      <c r="A641" s="585">
        <v>44681</v>
      </c>
      <c r="B641" s="587">
        <v>2022</v>
      </c>
      <c r="C641" s="587">
        <v>4</v>
      </c>
      <c r="D641" s="588">
        <v>117.492</v>
      </c>
      <c r="E641" s="588">
        <v>2.254</v>
      </c>
      <c r="F641" s="588">
        <v>201.17400000000001</v>
      </c>
      <c r="G641" s="588">
        <v>3.7440000000000002</v>
      </c>
      <c r="H641" s="588">
        <v>136.26900000000001</v>
      </c>
      <c r="I641" s="588">
        <v>2.27</v>
      </c>
      <c r="J641" s="553"/>
      <c r="K641" s="553"/>
    </row>
    <row r="642" spans="1:11" s="589" customFormat="1" x14ac:dyDescent="0.2">
      <c r="A642" s="585">
        <v>44712</v>
      </c>
      <c r="B642" s="587">
        <v>2022</v>
      </c>
      <c r="C642" s="587">
        <v>5</v>
      </c>
      <c r="D642" s="588">
        <v>117.706</v>
      </c>
      <c r="E642" s="588">
        <v>2.2050000000000001</v>
      </c>
      <c r="F642" s="588">
        <v>201.80799999999999</v>
      </c>
      <c r="G642" s="588">
        <v>3.847</v>
      </c>
      <c r="H642" s="588">
        <v>136.517</v>
      </c>
      <c r="I642" s="588">
        <v>2.2000000000000002</v>
      </c>
      <c r="J642" s="553"/>
      <c r="K642" s="553"/>
    </row>
    <row r="643" spans="1:11" s="589" customFormat="1" x14ac:dyDescent="0.2">
      <c r="A643" s="585">
        <v>44742</v>
      </c>
      <c r="B643" s="587">
        <v>2022</v>
      </c>
      <c r="C643" s="587">
        <v>6</v>
      </c>
      <c r="D643" s="588">
        <v>117.91800000000001</v>
      </c>
      <c r="E643" s="588">
        <v>2.1789999999999998</v>
      </c>
      <c r="F643" s="588">
        <v>202.465</v>
      </c>
      <c r="G643" s="588">
        <v>3.9790000000000001</v>
      </c>
      <c r="H643" s="588">
        <v>136.749</v>
      </c>
      <c r="I643" s="588">
        <v>2.0649999999999999</v>
      </c>
      <c r="J643" s="553"/>
      <c r="K643" s="553"/>
    </row>
    <row r="644" spans="1:11" s="589" customFormat="1" x14ac:dyDescent="0.2">
      <c r="A644" s="585">
        <v>44773</v>
      </c>
      <c r="B644" s="587">
        <v>2022</v>
      </c>
      <c r="C644" s="587">
        <v>7</v>
      </c>
      <c r="D644" s="588">
        <v>118.129</v>
      </c>
      <c r="E644" s="588">
        <v>2.1749999999999998</v>
      </c>
      <c r="F644" s="588">
        <v>203.136</v>
      </c>
      <c r="G644" s="588">
        <v>4.0490000000000004</v>
      </c>
      <c r="H644" s="588">
        <v>136.97</v>
      </c>
      <c r="I644" s="588">
        <v>1.9570000000000001</v>
      </c>
      <c r="J644" s="553"/>
      <c r="K644" s="553"/>
    </row>
    <row r="645" spans="1:11" s="589" customFormat="1" x14ac:dyDescent="0.2">
      <c r="A645" s="585">
        <v>44804</v>
      </c>
      <c r="B645" s="587">
        <v>2022</v>
      </c>
      <c r="C645" s="587">
        <v>8</v>
      </c>
      <c r="D645" s="588">
        <v>118.346</v>
      </c>
      <c r="E645" s="588">
        <v>2.2290000000000001</v>
      </c>
      <c r="F645" s="588">
        <v>203.816</v>
      </c>
      <c r="G645" s="588">
        <v>4.093</v>
      </c>
      <c r="H645" s="588">
        <v>137.19</v>
      </c>
      <c r="I645" s="588">
        <v>1.9419999999999999</v>
      </c>
      <c r="J645" s="553"/>
      <c r="K645" s="553"/>
    </row>
    <row r="646" spans="1:11" s="589" customFormat="1" x14ac:dyDescent="0.2">
      <c r="A646" s="585">
        <v>44834</v>
      </c>
      <c r="B646" s="587">
        <v>2022</v>
      </c>
      <c r="C646" s="587">
        <v>9</v>
      </c>
      <c r="D646" s="588">
        <v>118.56399999999999</v>
      </c>
      <c r="E646" s="588">
        <v>2.226</v>
      </c>
      <c r="F646" s="588">
        <v>204.471</v>
      </c>
      <c r="G646" s="588">
        <v>3.9249999999999998</v>
      </c>
      <c r="H646" s="588">
        <v>137.40700000000001</v>
      </c>
      <c r="I646" s="588">
        <v>1.917</v>
      </c>
      <c r="J646" s="553"/>
      <c r="K646" s="553"/>
    </row>
    <row r="647" spans="1:11" s="589" customFormat="1" x14ac:dyDescent="0.2">
      <c r="A647" s="585">
        <v>44865</v>
      </c>
      <c r="B647" s="587">
        <v>2022</v>
      </c>
      <c r="C647" s="587">
        <v>10</v>
      </c>
      <c r="D647" s="588">
        <v>118.78400000000001</v>
      </c>
      <c r="E647" s="588">
        <v>2.2530000000000001</v>
      </c>
      <c r="F647" s="588">
        <v>205.107</v>
      </c>
      <c r="G647" s="588">
        <v>3.7919999999999998</v>
      </c>
      <c r="H647" s="588">
        <v>137.62899999999999</v>
      </c>
      <c r="I647" s="588">
        <v>1.9510000000000001</v>
      </c>
      <c r="J647" s="553"/>
      <c r="K647" s="553"/>
    </row>
    <row r="648" spans="1:11" s="589" customFormat="1" x14ac:dyDescent="0.2">
      <c r="A648" s="585">
        <v>44895</v>
      </c>
      <c r="B648" s="587">
        <v>2022</v>
      </c>
      <c r="C648" s="587">
        <v>11</v>
      </c>
      <c r="D648" s="588">
        <v>119.006</v>
      </c>
      <c r="E648" s="588">
        <v>2.2669999999999999</v>
      </c>
      <c r="F648" s="588">
        <v>205.71899999999999</v>
      </c>
      <c r="G648" s="588">
        <v>3.645</v>
      </c>
      <c r="H648" s="588">
        <v>137.857</v>
      </c>
      <c r="I648" s="588">
        <v>2.0030000000000001</v>
      </c>
      <c r="J648" s="553"/>
      <c r="K648" s="553"/>
    </row>
    <row r="649" spans="1:11" s="589" customFormat="1" x14ac:dyDescent="0.2">
      <c r="A649" s="585">
        <v>44926</v>
      </c>
      <c r="B649" s="587">
        <v>2022</v>
      </c>
      <c r="C649" s="587">
        <v>12</v>
      </c>
      <c r="D649" s="588">
        <v>119.23</v>
      </c>
      <c r="E649" s="588">
        <v>2.278</v>
      </c>
      <c r="F649" s="588">
        <v>206.304</v>
      </c>
      <c r="G649" s="588">
        <v>3.4630000000000001</v>
      </c>
      <c r="H649" s="588">
        <v>138.09100000000001</v>
      </c>
      <c r="I649" s="588">
        <v>2.0579999999999998</v>
      </c>
      <c r="J649" s="553"/>
      <c r="K649" s="553"/>
    </row>
    <row r="650" spans="1:11" x14ac:dyDescent="0.2">
      <c r="A650" s="585">
        <v>44957</v>
      </c>
      <c r="B650" s="587">
        <v>2023</v>
      </c>
      <c r="C650" s="587">
        <v>1</v>
      </c>
      <c r="D650" s="588">
        <v>119.46</v>
      </c>
      <c r="E650" s="588">
        <v>2.3420000000000001</v>
      </c>
      <c r="F650" s="588">
        <v>206.85499999999999</v>
      </c>
      <c r="G650" s="588">
        <v>3.2549999999999999</v>
      </c>
      <c r="H650" s="588">
        <v>138.32900000000001</v>
      </c>
      <c r="I650" s="588">
        <v>2.09</v>
      </c>
    </row>
    <row r="651" spans="1:11" x14ac:dyDescent="0.2">
      <c r="A651" s="585">
        <v>44985</v>
      </c>
      <c r="B651" s="587">
        <v>2023</v>
      </c>
      <c r="C651" s="587">
        <v>2</v>
      </c>
      <c r="D651" s="588">
        <v>119.684</v>
      </c>
      <c r="E651" s="588">
        <v>2.2730000000000001</v>
      </c>
      <c r="F651" s="588">
        <v>207.32499999999999</v>
      </c>
      <c r="G651" s="588">
        <v>2.7610000000000001</v>
      </c>
      <c r="H651" s="588">
        <v>138.548</v>
      </c>
      <c r="I651" s="588">
        <v>1.919</v>
      </c>
    </row>
    <row r="652" spans="1:11" x14ac:dyDescent="0.2">
      <c r="A652" s="585">
        <v>45016</v>
      </c>
      <c r="B652" s="587">
        <v>2023</v>
      </c>
      <c r="C652" s="587">
        <v>3</v>
      </c>
      <c r="D652" s="588">
        <v>119.914</v>
      </c>
      <c r="E652" s="588">
        <v>2.3290000000000002</v>
      </c>
      <c r="F652" s="588">
        <v>207.73599999999999</v>
      </c>
      <c r="G652" s="588">
        <v>2.403</v>
      </c>
      <c r="H652" s="588">
        <v>138.75700000000001</v>
      </c>
      <c r="I652" s="588">
        <v>1.823</v>
      </c>
    </row>
    <row r="653" spans="1:11" x14ac:dyDescent="0.2">
      <c r="A653" s="585">
        <v>45046</v>
      </c>
      <c r="B653" s="587">
        <v>2023</v>
      </c>
      <c r="C653" s="587">
        <v>4</v>
      </c>
      <c r="D653" s="588">
        <v>120.155</v>
      </c>
      <c r="E653" s="588">
        <v>2.4460000000000002</v>
      </c>
      <c r="F653" s="588">
        <v>208.12799999999999</v>
      </c>
      <c r="G653" s="588">
        <v>2.2869999999999999</v>
      </c>
      <c r="H653" s="588">
        <v>138.97399999999999</v>
      </c>
      <c r="I653" s="588">
        <v>1.889</v>
      </c>
    </row>
    <row r="654" spans="1:11" x14ac:dyDescent="0.2">
      <c r="A654" s="585">
        <v>45077</v>
      </c>
      <c r="B654" s="587">
        <v>2023</v>
      </c>
      <c r="C654" s="587">
        <v>5</v>
      </c>
      <c r="D654" s="588">
        <v>120.398</v>
      </c>
      <c r="E654" s="588">
        <v>2.452</v>
      </c>
      <c r="F654" s="588">
        <v>208.52500000000001</v>
      </c>
      <c r="G654" s="588">
        <v>2.319</v>
      </c>
      <c r="H654" s="588">
        <v>139.208</v>
      </c>
      <c r="I654" s="588">
        <v>2.0390000000000001</v>
      </c>
    </row>
    <row r="655" spans="1:11" x14ac:dyDescent="0.2">
      <c r="A655" s="585">
        <v>45107</v>
      </c>
      <c r="B655" s="587">
        <v>2023</v>
      </c>
      <c r="C655" s="587">
        <v>6</v>
      </c>
      <c r="D655" s="588">
        <v>120.639</v>
      </c>
      <c r="E655" s="588">
        <v>2.4319999999999999</v>
      </c>
      <c r="F655" s="588">
        <v>208.95500000000001</v>
      </c>
      <c r="G655" s="588">
        <v>2.5019999999999998</v>
      </c>
      <c r="H655" s="588">
        <v>139.46799999999999</v>
      </c>
      <c r="I655" s="588">
        <v>2.2690000000000001</v>
      </c>
    </row>
    <row r="656" spans="1:11" x14ac:dyDescent="0.2">
      <c r="A656" s="585">
        <v>45138</v>
      </c>
      <c r="B656" s="587">
        <v>2023</v>
      </c>
      <c r="C656" s="587">
        <v>7</v>
      </c>
      <c r="D656" s="588">
        <v>120.879</v>
      </c>
      <c r="E656" s="588">
        <v>2.4049999999999998</v>
      </c>
      <c r="F656" s="588">
        <v>209.399</v>
      </c>
      <c r="G656" s="588">
        <v>2.581</v>
      </c>
      <c r="H656" s="588">
        <v>139.74199999999999</v>
      </c>
      <c r="I656" s="588">
        <v>2.3820000000000001</v>
      </c>
    </row>
    <row r="657" spans="1:9" x14ac:dyDescent="0.2">
      <c r="A657" s="585">
        <v>45169</v>
      </c>
      <c r="B657" s="587">
        <v>2023</v>
      </c>
      <c r="C657" s="587">
        <v>8</v>
      </c>
      <c r="D657" s="588">
        <v>121.119</v>
      </c>
      <c r="E657" s="588">
        <v>2.4159999999999999</v>
      </c>
      <c r="F657" s="588">
        <v>209.83199999999999</v>
      </c>
      <c r="G657" s="588">
        <v>2.508</v>
      </c>
      <c r="H657" s="588">
        <v>140.012</v>
      </c>
      <c r="I657" s="588">
        <v>2.3490000000000002</v>
      </c>
    </row>
    <row r="658" spans="1:9" x14ac:dyDescent="0.2">
      <c r="A658" s="585">
        <v>45199</v>
      </c>
      <c r="B658" s="587">
        <v>2023</v>
      </c>
      <c r="C658" s="587">
        <v>9</v>
      </c>
      <c r="D658" s="588">
        <v>121.354</v>
      </c>
      <c r="E658" s="588">
        <v>2.3530000000000002</v>
      </c>
      <c r="F658" s="588">
        <v>210.221</v>
      </c>
      <c r="G658" s="588">
        <v>2.2440000000000002</v>
      </c>
      <c r="H658" s="588">
        <v>140.25700000000001</v>
      </c>
      <c r="I658" s="588">
        <v>2.113</v>
      </c>
    </row>
    <row r="659" spans="1:9" x14ac:dyDescent="0.2">
      <c r="A659" s="585">
        <v>45230</v>
      </c>
      <c r="B659" s="587">
        <v>2023</v>
      </c>
      <c r="C659" s="587">
        <v>10</v>
      </c>
      <c r="D659" s="588">
        <v>121.59</v>
      </c>
      <c r="E659" s="588">
        <v>2.355</v>
      </c>
      <c r="F659" s="588">
        <v>210.59299999999999</v>
      </c>
      <c r="G659" s="588">
        <v>2.1440000000000001</v>
      </c>
      <c r="H659" s="588">
        <v>140.48400000000001</v>
      </c>
      <c r="I659" s="588">
        <v>1.9610000000000001</v>
      </c>
    </row>
    <row r="660" spans="1:9" x14ac:dyDescent="0.2">
      <c r="A660" s="585">
        <v>45260</v>
      </c>
      <c r="B660" s="587">
        <v>2023</v>
      </c>
      <c r="C660" s="587">
        <v>11</v>
      </c>
      <c r="D660" s="588">
        <v>121.82899999999999</v>
      </c>
      <c r="E660" s="588">
        <v>2.387</v>
      </c>
      <c r="F660" s="588">
        <v>210.982</v>
      </c>
      <c r="G660" s="588">
        <v>2.2400000000000002</v>
      </c>
      <c r="H660" s="588">
        <v>140.70500000000001</v>
      </c>
      <c r="I660" s="588">
        <v>1.909</v>
      </c>
    </row>
    <row r="661" spans="1:9" x14ac:dyDescent="0.2">
      <c r="A661" s="585">
        <v>45291</v>
      </c>
      <c r="B661" s="587">
        <v>2023</v>
      </c>
      <c r="C661" s="587">
        <v>12</v>
      </c>
      <c r="D661" s="588">
        <v>122.074</v>
      </c>
      <c r="E661" s="588">
        <v>2.4409999999999998</v>
      </c>
      <c r="F661" s="588">
        <v>211.41</v>
      </c>
      <c r="G661" s="588">
        <v>2.4649999999999999</v>
      </c>
      <c r="H661" s="588">
        <v>140.93</v>
      </c>
      <c r="I661" s="588">
        <v>1.9279999999999999</v>
      </c>
    </row>
    <row r="662" spans="1:9" x14ac:dyDescent="0.2">
      <c r="A662" s="585">
        <v>45322</v>
      </c>
      <c r="B662" s="587">
        <v>2024</v>
      </c>
      <c r="C662" s="587">
        <v>1</v>
      </c>
      <c r="D662" s="588">
        <v>122.328</v>
      </c>
      <c r="E662" s="588">
        <v>2.5270000000000001</v>
      </c>
      <c r="F662" s="588">
        <v>211.87299999999999</v>
      </c>
      <c r="G662" s="588">
        <v>2.6589999999999998</v>
      </c>
      <c r="H662" s="588">
        <v>141.15899999999999</v>
      </c>
      <c r="I662" s="588">
        <v>1.976</v>
      </c>
    </row>
    <row r="663" spans="1:9" x14ac:dyDescent="0.2">
      <c r="A663" s="585">
        <v>45351</v>
      </c>
      <c r="B663" s="587">
        <v>2024</v>
      </c>
      <c r="C663" s="587">
        <v>2</v>
      </c>
      <c r="D663" s="588">
        <v>122.577</v>
      </c>
      <c r="E663" s="588">
        <v>2.4710000000000001</v>
      </c>
      <c r="F663" s="588">
        <v>212.32400000000001</v>
      </c>
      <c r="G663" s="588">
        <v>2.5819999999999999</v>
      </c>
      <c r="H663" s="588">
        <v>141.381</v>
      </c>
      <c r="I663" s="588">
        <v>1.8979999999999999</v>
      </c>
    </row>
    <row r="664" spans="1:9" x14ac:dyDescent="0.2">
      <c r="A664" s="585">
        <v>45382</v>
      </c>
      <c r="B664" s="587">
        <v>2024</v>
      </c>
      <c r="C664" s="587">
        <v>3</v>
      </c>
      <c r="D664" s="588">
        <v>122.828</v>
      </c>
      <c r="E664" s="588">
        <v>2.4780000000000002</v>
      </c>
      <c r="F664" s="588">
        <v>212.75899999999999</v>
      </c>
      <c r="G664" s="588">
        <v>2.4900000000000002</v>
      </c>
      <c r="H664" s="588">
        <v>141.59899999999999</v>
      </c>
      <c r="I664" s="588">
        <v>1.8640000000000001</v>
      </c>
    </row>
    <row r="665" spans="1:9" x14ac:dyDescent="0.2">
      <c r="A665" s="585">
        <v>45412</v>
      </c>
      <c r="B665" s="587">
        <v>2024</v>
      </c>
      <c r="C665" s="587">
        <v>4</v>
      </c>
      <c r="D665" s="588">
        <v>123.081</v>
      </c>
      <c r="E665" s="588">
        <v>2.5030000000000001</v>
      </c>
      <c r="F665" s="588">
        <v>213.18799999999999</v>
      </c>
      <c r="G665" s="588">
        <v>2.4460000000000002</v>
      </c>
      <c r="H665" s="588">
        <v>141.81700000000001</v>
      </c>
      <c r="I665" s="588">
        <v>1.871</v>
      </c>
    </row>
    <row r="666" spans="1:9" x14ac:dyDescent="0.2">
      <c r="A666" s="585">
        <v>45443</v>
      </c>
      <c r="B666" s="587">
        <v>2024</v>
      </c>
      <c r="C666" s="587">
        <v>5</v>
      </c>
      <c r="D666" s="588">
        <v>123.331</v>
      </c>
      <c r="E666" s="588">
        <v>2.4609999999999999</v>
      </c>
      <c r="F666" s="588">
        <v>213.61</v>
      </c>
      <c r="G666" s="588">
        <v>2.4020000000000001</v>
      </c>
      <c r="H666" s="588">
        <v>142.036</v>
      </c>
      <c r="I666" s="588">
        <v>1.8640000000000001</v>
      </c>
    </row>
    <row r="667" spans="1:9" x14ac:dyDescent="0.2">
      <c r="A667" s="585">
        <v>45473</v>
      </c>
      <c r="B667" s="587">
        <v>2024</v>
      </c>
      <c r="C667" s="587">
        <v>6</v>
      </c>
      <c r="D667" s="588">
        <v>123.575</v>
      </c>
      <c r="E667" s="588">
        <v>2.4039999999999999</v>
      </c>
      <c r="F667" s="588">
        <v>214.03200000000001</v>
      </c>
      <c r="G667" s="588">
        <v>2.3969999999999998</v>
      </c>
      <c r="H667" s="588">
        <v>142.255</v>
      </c>
      <c r="I667" s="588">
        <v>1.869</v>
      </c>
    </row>
    <row r="668" spans="1:9" x14ac:dyDescent="0.2">
      <c r="A668" s="585">
        <v>45504</v>
      </c>
      <c r="B668" s="587">
        <v>2024</v>
      </c>
      <c r="C668" s="587">
        <v>7</v>
      </c>
      <c r="D668" s="588">
        <v>123.815</v>
      </c>
      <c r="E668" s="588">
        <v>2.3570000000000002</v>
      </c>
      <c r="F668" s="588">
        <v>214.46</v>
      </c>
      <c r="G668" s="588">
        <v>2.423</v>
      </c>
      <c r="H668" s="588">
        <v>142.47499999999999</v>
      </c>
      <c r="I668" s="588">
        <v>1.87</v>
      </c>
    </row>
    <row r="669" spans="1:9" x14ac:dyDescent="0.2">
      <c r="A669" s="585">
        <v>45535</v>
      </c>
      <c r="B669" s="587">
        <v>2024</v>
      </c>
      <c r="C669" s="587">
        <v>8</v>
      </c>
      <c r="D669" s="588">
        <v>124.057</v>
      </c>
      <c r="E669" s="588">
        <v>2.3679999999999999</v>
      </c>
      <c r="F669" s="588">
        <v>214.904</v>
      </c>
      <c r="G669" s="588">
        <v>2.516</v>
      </c>
      <c r="H669" s="588">
        <v>142.697</v>
      </c>
      <c r="I669" s="588">
        <v>1.889</v>
      </c>
    </row>
    <row r="670" spans="1:9" x14ac:dyDescent="0.2">
      <c r="A670" s="585">
        <v>45565</v>
      </c>
      <c r="B670" s="587">
        <v>2024</v>
      </c>
      <c r="C670" s="587">
        <v>9</v>
      </c>
      <c r="D670" s="588">
        <v>124.294</v>
      </c>
      <c r="E670" s="588">
        <v>2.3170000000000002</v>
      </c>
      <c r="F670" s="588">
        <v>215.35499999999999</v>
      </c>
      <c r="G670" s="588">
        <v>2.544</v>
      </c>
      <c r="H670" s="588">
        <v>142.91399999999999</v>
      </c>
      <c r="I670" s="588">
        <v>1.84</v>
      </c>
    </row>
    <row r="671" spans="1:9" x14ac:dyDescent="0.2">
      <c r="A671" s="585">
        <v>45596</v>
      </c>
      <c r="B671" s="587">
        <v>2024</v>
      </c>
      <c r="C671" s="587">
        <v>10</v>
      </c>
      <c r="D671" s="588">
        <v>124.53</v>
      </c>
      <c r="E671" s="588">
        <v>2.2989999999999999</v>
      </c>
      <c r="F671" s="588">
        <v>215.81700000000001</v>
      </c>
      <c r="G671" s="588">
        <v>2.6070000000000002</v>
      </c>
      <c r="H671" s="588">
        <v>143.13</v>
      </c>
      <c r="I671" s="588">
        <v>1.825</v>
      </c>
    </row>
    <row r="672" spans="1:9" x14ac:dyDescent="0.2">
      <c r="A672" s="585">
        <v>45626</v>
      </c>
      <c r="B672" s="587">
        <v>2024</v>
      </c>
      <c r="C672" s="587">
        <v>11</v>
      </c>
      <c r="D672" s="588">
        <v>124.76300000000001</v>
      </c>
      <c r="E672" s="588">
        <v>2.2709999999999999</v>
      </c>
      <c r="F672" s="588">
        <v>216.28899999999999</v>
      </c>
      <c r="G672" s="588">
        <v>2.653</v>
      </c>
      <c r="H672" s="588">
        <v>143.345</v>
      </c>
      <c r="I672" s="588">
        <v>1.8169999999999999</v>
      </c>
    </row>
    <row r="673" spans="1:16" x14ac:dyDescent="0.2">
      <c r="A673" s="585">
        <v>45657</v>
      </c>
      <c r="B673" s="587">
        <v>2024</v>
      </c>
      <c r="C673" s="587">
        <v>12</v>
      </c>
      <c r="D673" s="588">
        <v>124.99299999999999</v>
      </c>
      <c r="E673" s="588">
        <v>2.2370000000000001</v>
      </c>
      <c r="F673" s="588">
        <v>216.767</v>
      </c>
      <c r="G673" s="588">
        <v>2.6859999999999999</v>
      </c>
      <c r="H673" s="588">
        <v>143.56</v>
      </c>
      <c r="I673" s="588">
        <v>1.8160000000000001</v>
      </c>
    </row>
    <row r="674" spans="1:16" x14ac:dyDescent="0.2">
      <c r="A674" s="585">
        <v>45688</v>
      </c>
      <c r="B674" s="587">
        <v>2025</v>
      </c>
      <c r="C674" s="587">
        <v>1</v>
      </c>
      <c r="D674" s="588">
        <v>125.22499999999999</v>
      </c>
      <c r="E674" s="588">
        <v>2.2480000000000002</v>
      </c>
      <c r="F674" s="588">
        <v>217.25800000000001</v>
      </c>
      <c r="G674" s="588">
        <v>2.7509999999999999</v>
      </c>
      <c r="H674" s="588">
        <v>143.78</v>
      </c>
      <c r="I674" s="588">
        <v>1.853</v>
      </c>
    </row>
    <row r="675" spans="1:16" x14ac:dyDescent="0.2">
      <c r="A675" s="585">
        <v>45716</v>
      </c>
      <c r="B675" s="587">
        <v>2025</v>
      </c>
      <c r="C675" s="587">
        <v>2</v>
      </c>
      <c r="D675" s="588">
        <v>125.44499999999999</v>
      </c>
      <c r="E675" s="588">
        <v>2.1280000000000001</v>
      </c>
      <c r="F675" s="588">
        <v>217.727</v>
      </c>
      <c r="G675" s="588">
        <v>2.6240000000000001</v>
      </c>
      <c r="H675" s="588">
        <v>143.99100000000001</v>
      </c>
      <c r="I675" s="588">
        <v>1.7769999999999999</v>
      </c>
    </row>
    <row r="676" spans="1:16" x14ac:dyDescent="0.2">
      <c r="A676" s="585">
        <v>45747</v>
      </c>
      <c r="B676" s="587">
        <v>2025</v>
      </c>
      <c r="C676" s="587">
        <v>3</v>
      </c>
      <c r="D676" s="588">
        <v>125.66500000000001</v>
      </c>
      <c r="E676" s="588">
        <v>2.125</v>
      </c>
      <c r="F676" s="588">
        <v>218.19800000000001</v>
      </c>
      <c r="G676" s="588">
        <v>2.6259999999999999</v>
      </c>
      <c r="H676" s="588">
        <v>144.20500000000001</v>
      </c>
      <c r="I676" s="588">
        <v>1.8029999999999999</v>
      </c>
    </row>
    <row r="677" spans="1:16" x14ac:dyDescent="0.2">
      <c r="A677" s="585">
        <v>45777</v>
      </c>
      <c r="B677" s="587">
        <v>2025</v>
      </c>
      <c r="C677" s="587">
        <v>4</v>
      </c>
      <c r="D677" s="588">
        <v>125.89100000000001</v>
      </c>
      <c r="E677" s="588">
        <v>2.1869999999999998</v>
      </c>
      <c r="F677" s="588">
        <v>218.68700000000001</v>
      </c>
      <c r="G677" s="588">
        <v>2.726</v>
      </c>
      <c r="H677" s="588">
        <v>144.434</v>
      </c>
      <c r="I677" s="588">
        <v>1.917</v>
      </c>
    </row>
    <row r="678" spans="1:16" x14ac:dyDescent="0.2">
      <c r="A678" s="585">
        <v>45808</v>
      </c>
      <c r="B678" s="587">
        <v>2025</v>
      </c>
      <c r="C678" s="587">
        <v>5</v>
      </c>
      <c r="D678" s="588">
        <v>126.116</v>
      </c>
      <c r="E678" s="588">
        <v>2.1629999999999998</v>
      </c>
      <c r="F678" s="588">
        <v>219.18199999999999</v>
      </c>
      <c r="G678" s="588">
        <v>2.7490000000000001</v>
      </c>
      <c r="H678" s="588">
        <v>144.673</v>
      </c>
      <c r="I678" s="588">
        <v>2.0009999999999999</v>
      </c>
    </row>
    <row r="679" spans="1:16" x14ac:dyDescent="0.2">
      <c r="A679" s="585">
        <v>45838</v>
      </c>
      <c r="B679" s="587">
        <v>2025</v>
      </c>
      <c r="C679" s="587">
        <v>6</v>
      </c>
      <c r="D679" s="588">
        <v>126.33799999999999</v>
      </c>
      <c r="E679" s="588">
        <v>2.13</v>
      </c>
      <c r="F679" s="588">
        <v>219.684</v>
      </c>
      <c r="G679" s="588">
        <v>2.782</v>
      </c>
      <c r="H679" s="588">
        <v>144.923</v>
      </c>
      <c r="I679" s="588">
        <v>2.097</v>
      </c>
    </row>
    <row r="680" spans="1:16" x14ac:dyDescent="0.2">
      <c r="A680" s="585">
        <v>45869</v>
      </c>
      <c r="B680" s="587">
        <v>2025</v>
      </c>
      <c r="C680" s="587">
        <v>7</v>
      </c>
      <c r="D680" s="588">
        <v>126.557</v>
      </c>
      <c r="E680" s="588">
        <v>2.0979999999999999</v>
      </c>
      <c r="F680" s="588">
        <v>220.19200000000001</v>
      </c>
      <c r="G680" s="588">
        <v>2.81</v>
      </c>
      <c r="H680" s="588">
        <v>145.18</v>
      </c>
      <c r="I680" s="588">
        <v>2.149</v>
      </c>
    </row>
    <row r="681" spans="1:16" x14ac:dyDescent="0.2">
      <c r="A681" s="585">
        <v>45900</v>
      </c>
      <c r="B681" s="587">
        <v>2025</v>
      </c>
      <c r="C681" s="587">
        <v>8</v>
      </c>
      <c r="D681" s="588">
        <v>126.777</v>
      </c>
      <c r="E681" s="588">
        <v>2.1059999999999999</v>
      </c>
      <c r="F681" s="588">
        <v>220.71199999999999</v>
      </c>
      <c r="G681" s="588">
        <v>2.875</v>
      </c>
      <c r="H681" s="588">
        <v>145.44</v>
      </c>
      <c r="I681" s="588">
        <v>2.173</v>
      </c>
    </row>
    <row r="682" spans="1:16" x14ac:dyDescent="0.2">
      <c r="A682" s="585">
        <v>45930</v>
      </c>
      <c r="B682" s="587">
        <v>2025</v>
      </c>
      <c r="C682" s="587">
        <v>9</v>
      </c>
      <c r="D682" s="588">
        <v>126.991</v>
      </c>
      <c r="E682" s="588">
        <v>2.0510000000000002</v>
      </c>
      <c r="F682" s="588">
        <v>221.22800000000001</v>
      </c>
      <c r="G682" s="588">
        <v>2.839</v>
      </c>
      <c r="H682" s="588">
        <v>145.691</v>
      </c>
      <c r="I682" s="588">
        <v>2.0859999999999999</v>
      </c>
    </row>
    <row r="683" spans="1:16" x14ac:dyDescent="0.2">
      <c r="A683" s="585">
        <v>45961</v>
      </c>
      <c r="B683" s="587">
        <v>2025</v>
      </c>
      <c r="C683" s="587">
        <v>10</v>
      </c>
      <c r="D683" s="588">
        <v>127.205</v>
      </c>
      <c r="E683" s="588">
        <v>2.036</v>
      </c>
      <c r="F683" s="588">
        <v>221.74799999999999</v>
      </c>
      <c r="G683" s="588">
        <v>2.855</v>
      </c>
      <c r="H683" s="588">
        <v>145.93899999999999</v>
      </c>
      <c r="I683" s="588">
        <v>2.0659999999999998</v>
      </c>
    </row>
    <row r="684" spans="1:16" x14ac:dyDescent="0.2">
      <c r="A684" s="585">
        <v>45991</v>
      </c>
      <c r="B684" s="587">
        <v>2025</v>
      </c>
      <c r="C684" s="587">
        <v>11</v>
      </c>
      <c r="D684" s="588">
        <v>127.41800000000001</v>
      </c>
      <c r="E684" s="588">
        <v>2.028</v>
      </c>
      <c r="F684" s="588">
        <v>222.273</v>
      </c>
      <c r="G684" s="588">
        <v>2.8780000000000001</v>
      </c>
      <c r="H684" s="588">
        <v>146.19200000000001</v>
      </c>
      <c r="I684" s="588">
        <v>2.0990000000000002</v>
      </c>
    </row>
    <row r="685" spans="1:16" x14ac:dyDescent="0.2">
      <c r="A685" s="585">
        <v>46022</v>
      </c>
      <c r="B685" s="587">
        <v>2025</v>
      </c>
      <c r="C685" s="587">
        <v>12</v>
      </c>
      <c r="D685" s="588">
        <v>127.631</v>
      </c>
      <c r="E685" s="588">
        <v>2.0259999999999998</v>
      </c>
      <c r="F685" s="588">
        <v>222.804</v>
      </c>
      <c r="G685" s="588">
        <v>2.9039999999999999</v>
      </c>
      <c r="H685" s="588">
        <v>146.45400000000001</v>
      </c>
      <c r="I685" s="588">
        <v>2.17</v>
      </c>
      <c r="J685" s="206"/>
      <c r="K685" s="206"/>
      <c r="L685" s="206"/>
      <c r="M685" s="206"/>
      <c r="N685" s="206"/>
      <c r="O685" s="206"/>
      <c r="P685" s="206"/>
    </row>
    <row r="686" spans="1:16" x14ac:dyDescent="0.2">
      <c r="A686" s="585">
        <v>46053</v>
      </c>
      <c r="B686" s="587">
        <v>2026</v>
      </c>
      <c r="C686" s="587">
        <v>1</v>
      </c>
      <c r="D686" s="588">
        <v>127.848</v>
      </c>
      <c r="E686" s="588">
        <v>2.0579999999999998</v>
      </c>
      <c r="F686" s="588">
        <v>223.34700000000001</v>
      </c>
      <c r="G686" s="588">
        <v>2.9670000000000001</v>
      </c>
      <c r="H686" s="588">
        <v>146.72800000000001</v>
      </c>
      <c r="I686" s="588">
        <v>2.2730000000000001</v>
      </c>
      <c r="J686" s="206"/>
      <c r="K686" s="206"/>
      <c r="L686" s="206"/>
      <c r="M686" s="206"/>
      <c r="N686" s="206"/>
      <c r="O686" s="206"/>
      <c r="P686" s="206"/>
    </row>
    <row r="687" spans="1:16" x14ac:dyDescent="0.2">
      <c r="A687" s="585">
        <v>46081</v>
      </c>
      <c r="B687" s="587">
        <v>2026</v>
      </c>
      <c r="C687" s="587">
        <v>2</v>
      </c>
      <c r="D687" s="588">
        <v>128.05500000000001</v>
      </c>
      <c r="E687" s="588">
        <v>1.958</v>
      </c>
      <c r="F687" s="588">
        <v>223.86500000000001</v>
      </c>
      <c r="G687" s="588">
        <v>2.8210000000000002</v>
      </c>
      <c r="H687" s="588">
        <v>146.995</v>
      </c>
      <c r="I687" s="588">
        <v>2.206</v>
      </c>
      <c r="J687" s="206"/>
      <c r="K687" s="206"/>
      <c r="L687" s="206"/>
      <c r="M687" s="206"/>
      <c r="N687" s="206"/>
      <c r="O687" s="206"/>
      <c r="P687" s="206"/>
    </row>
    <row r="688" spans="1:16" x14ac:dyDescent="0.2">
      <c r="A688" s="585">
        <v>46112</v>
      </c>
      <c r="B688" s="587">
        <v>2026</v>
      </c>
      <c r="C688" s="587">
        <v>3</v>
      </c>
      <c r="D688" s="588">
        <v>128.262</v>
      </c>
      <c r="E688" s="588">
        <v>1.958</v>
      </c>
      <c r="F688" s="588">
        <v>224.38300000000001</v>
      </c>
      <c r="G688" s="588">
        <v>2.8079999999999998</v>
      </c>
      <c r="H688" s="588">
        <v>147.267</v>
      </c>
      <c r="I688" s="588">
        <v>2.2349999999999999</v>
      </c>
      <c r="J688" s="206"/>
      <c r="K688" s="206"/>
      <c r="L688" s="206"/>
      <c r="M688" s="206"/>
      <c r="N688" s="206"/>
      <c r="O688" s="206"/>
      <c r="P688" s="206"/>
    </row>
    <row r="689" spans="1:16" x14ac:dyDescent="0.2">
      <c r="A689" s="585">
        <v>46142</v>
      </c>
      <c r="B689" s="587">
        <v>2026</v>
      </c>
      <c r="C689" s="587">
        <v>4</v>
      </c>
      <c r="D689" s="588">
        <v>128.476</v>
      </c>
      <c r="E689" s="588">
        <v>2.0209999999999999</v>
      </c>
      <c r="F689" s="588">
        <v>224.916</v>
      </c>
      <c r="G689" s="588">
        <v>2.8889999999999998</v>
      </c>
      <c r="H689" s="588">
        <v>147.55000000000001</v>
      </c>
      <c r="I689" s="588">
        <v>2.3380000000000001</v>
      </c>
      <c r="J689" s="206"/>
      <c r="K689" s="206"/>
      <c r="L689" s="206"/>
      <c r="M689" s="206"/>
      <c r="N689" s="206"/>
      <c r="O689" s="206"/>
      <c r="P689" s="206"/>
    </row>
    <row r="690" spans="1:16" x14ac:dyDescent="0.2">
      <c r="A690" s="585">
        <v>46173</v>
      </c>
      <c r="B690" s="587">
        <v>2026</v>
      </c>
      <c r="C690" s="587">
        <v>5</v>
      </c>
      <c r="D690" s="588">
        <v>128.68899999999999</v>
      </c>
      <c r="E690" s="588">
        <v>2.0129999999999999</v>
      </c>
      <c r="F690" s="588">
        <v>225.447</v>
      </c>
      <c r="G690" s="588">
        <v>2.8719999999999999</v>
      </c>
      <c r="H690" s="588">
        <v>147.83799999999999</v>
      </c>
      <c r="I690" s="588">
        <v>2.3660000000000001</v>
      </c>
      <c r="J690" s="206"/>
      <c r="K690" s="206"/>
      <c r="L690" s="206"/>
      <c r="M690" s="206"/>
      <c r="N690" s="206"/>
      <c r="O690" s="206"/>
      <c r="P690" s="206"/>
    </row>
    <row r="691" spans="1:16" x14ac:dyDescent="0.2">
      <c r="A691" s="585">
        <v>46203</v>
      </c>
      <c r="B691" s="587">
        <v>2026</v>
      </c>
      <c r="C691" s="587">
        <v>6</v>
      </c>
      <c r="D691" s="588">
        <v>128.90199999999999</v>
      </c>
      <c r="E691" s="588">
        <v>2.0009999999999999</v>
      </c>
      <c r="F691" s="588">
        <v>225.976</v>
      </c>
      <c r="G691" s="588">
        <v>2.8530000000000002</v>
      </c>
      <c r="H691" s="588">
        <v>148.13</v>
      </c>
      <c r="I691" s="588">
        <v>2.3929999999999998</v>
      </c>
      <c r="J691" s="206"/>
      <c r="K691" s="206"/>
      <c r="L691" s="206"/>
      <c r="M691" s="206"/>
      <c r="N691" s="206"/>
      <c r="O691" s="206"/>
      <c r="P691" s="206"/>
    </row>
    <row r="692" spans="1:16" x14ac:dyDescent="0.2">
      <c r="A692" s="585">
        <v>46234</v>
      </c>
      <c r="B692" s="587">
        <v>2026</v>
      </c>
      <c r="C692" s="587">
        <v>7</v>
      </c>
      <c r="D692" s="588">
        <v>129.113</v>
      </c>
      <c r="E692" s="588">
        <v>1.986</v>
      </c>
      <c r="F692" s="588">
        <v>226.50200000000001</v>
      </c>
      <c r="G692" s="588">
        <v>2.8290000000000002</v>
      </c>
      <c r="H692" s="588">
        <v>148.42500000000001</v>
      </c>
      <c r="I692" s="588">
        <v>2.415</v>
      </c>
      <c r="J692" s="206"/>
      <c r="K692" s="206"/>
      <c r="L692" s="206"/>
      <c r="M692" s="206"/>
      <c r="N692" s="206"/>
      <c r="O692" s="206"/>
      <c r="P692" s="206"/>
    </row>
    <row r="693" spans="1:16" x14ac:dyDescent="0.2">
      <c r="A693" s="585">
        <v>46265</v>
      </c>
      <c r="B693" s="587">
        <v>2026</v>
      </c>
      <c r="C693" s="587">
        <v>8</v>
      </c>
      <c r="D693" s="588">
        <v>129.327</v>
      </c>
      <c r="E693" s="588">
        <v>2.0009999999999999</v>
      </c>
      <c r="F693" s="588">
        <v>227.03299999999999</v>
      </c>
      <c r="G693" s="588">
        <v>2.8460000000000001</v>
      </c>
      <c r="H693" s="588">
        <v>148.727</v>
      </c>
      <c r="I693" s="588">
        <v>2.4700000000000002</v>
      </c>
      <c r="J693" s="206"/>
      <c r="K693" s="206"/>
      <c r="L693" s="206"/>
      <c r="M693" s="206"/>
      <c r="N693" s="206"/>
      <c r="O693" s="206"/>
      <c r="P693" s="206"/>
    </row>
    <row r="694" spans="1:16" x14ac:dyDescent="0.2">
      <c r="A694" s="585">
        <v>46295</v>
      </c>
      <c r="B694" s="587">
        <v>2026</v>
      </c>
      <c r="C694" s="587">
        <v>9</v>
      </c>
      <c r="D694" s="588">
        <v>129.535</v>
      </c>
      <c r="E694" s="588">
        <v>1.9530000000000001</v>
      </c>
      <c r="F694" s="588">
        <v>227.55</v>
      </c>
      <c r="G694" s="588">
        <v>2.7669999999999999</v>
      </c>
      <c r="H694" s="588">
        <v>149.02600000000001</v>
      </c>
      <c r="I694" s="588">
        <v>2.4409999999999998</v>
      </c>
      <c r="J694" s="206"/>
      <c r="K694" s="206"/>
      <c r="L694" s="206"/>
      <c r="M694" s="206"/>
      <c r="N694" s="206"/>
      <c r="O694" s="206"/>
      <c r="P694" s="206"/>
    </row>
    <row r="695" spans="1:16" x14ac:dyDescent="0.2">
      <c r="A695" s="585">
        <v>46326</v>
      </c>
      <c r="B695" s="587">
        <v>2026</v>
      </c>
      <c r="C695" s="587">
        <v>10</v>
      </c>
      <c r="D695" s="588">
        <v>129.744</v>
      </c>
      <c r="E695" s="588">
        <v>1.952</v>
      </c>
      <c r="F695" s="588">
        <v>228.06299999999999</v>
      </c>
      <c r="G695" s="588">
        <v>2.742</v>
      </c>
      <c r="H695" s="588">
        <v>149.328</v>
      </c>
      <c r="I695" s="588">
        <v>2.4620000000000002</v>
      </c>
      <c r="J695" s="206"/>
      <c r="K695" s="206"/>
      <c r="L695" s="206"/>
      <c r="M695" s="206"/>
      <c r="N695" s="206"/>
      <c r="O695" s="206"/>
      <c r="P695" s="206"/>
    </row>
    <row r="696" spans="1:16" x14ac:dyDescent="0.2">
      <c r="A696" s="585">
        <v>46356</v>
      </c>
      <c r="B696" s="587">
        <v>2026</v>
      </c>
      <c r="C696" s="587">
        <v>11</v>
      </c>
      <c r="D696" s="588">
        <v>129.95500000000001</v>
      </c>
      <c r="E696" s="588">
        <v>1.972</v>
      </c>
      <c r="F696" s="588">
        <v>228.57499999999999</v>
      </c>
      <c r="G696" s="588">
        <v>2.7280000000000002</v>
      </c>
      <c r="H696" s="588">
        <v>149.63499999999999</v>
      </c>
      <c r="I696" s="588">
        <v>2.4950000000000001</v>
      </c>
      <c r="J696" s="206"/>
      <c r="K696" s="206"/>
      <c r="L696" s="206"/>
      <c r="M696" s="206"/>
      <c r="N696" s="206"/>
      <c r="O696" s="206"/>
      <c r="P696" s="206"/>
    </row>
    <row r="697" spans="1:16" x14ac:dyDescent="0.2">
      <c r="A697" s="585">
        <v>46387</v>
      </c>
      <c r="B697" s="587">
        <v>2026</v>
      </c>
      <c r="C697" s="587">
        <v>12</v>
      </c>
      <c r="D697" s="588">
        <v>130.17099999999999</v>
      </c>
      <c r="E697" s="588">
        <v>2.0049999999999999</v>
      </c>
      <c r="F697" s="588">
        <v>229.08699999999999</v>
      </c>
      <c r="G697" s="588">
        <v>2.7210000000000001</v>
      </c>
      <c r="H697" s="588">
        <v>149.94800000000001</v>
      </c>
      <c r="I697" s="588">
        <v>2.5369999999999999</v>
      </c>
      <c r="J697" s="206"/>
      <c r="K697" s="206"/>
      <c r="L697" s="206"/>
      <c r="M697" s="206"/>
      <c r="N697" s="206"/>
      <c r="O697" s="206"/>
      <c r="P697" s="206"/>
    </row>
    <row r="698" spans="1:16" x14ac:dyDescent="0.2">
      <c r="A698" s="585">
        <v>46418</v>
      </c>
      <c r="B698" s="587">
        <v>2027</v>
      </c>
      <c r="C698" s="587">
        <v>1</v>
      </c>
      <c r="D698" s="588">
        <v>130.392</v>
      </c>
      <c r="E698" s="588">
        <v>2.0630000000000002</v>
      </c>
      <c r="F698" s="588">
        <v>229.607</v>
      </c>
      <c r="G698" s="588">
        <v>2.7570000000000001</v>
      </c>
      <c r="H698" s="588">
        <v>150.27099999999999</v>
      </c>
      <c r="I698" s="588">
        <v>2.6190000000000002</v>
      </c>
      <c r="J698" s="206"/>
      <c r="K698" s="206"/>
      <c r="L698" s="206"/>
      <c r="M698" s="206"/>
      <c r="N698" s="206"/>
      <c r="O698" s="206"/>
      <c r="P698" s="206"/>
    </row>
    <row r="699" spans="1:16" x14ac:dyDescent="0.2">
      <c r="A699" s="585">
        <v>46446</v>
      </c>
      <c r="B699" s="587">
        <v>2027</v>
      </c>
      <c r="C699" s="587">
        <v>2</v>
      </c>
      <c r="D699" s="588">
        <v>130.60499999999999</v>
      </c>
      <c r="E699" s="588">
        <v>1.972</v>
      </c>
      <c r="F699" s="588">
        <v>230.1</v>
      </c>
      <c r="G699" s="588">
        <v>2.6080000000000001</v>
      </c>
      <c r="H699" s="588">
        <v>150.583</v>
      </c>
      <c r="I699" s="588">
        <v>2.5209999999999999</v>
      </c>
      <c r="J699" s="206"/>
      <c r="K699" s="206"/>
      <c r="L699" s="206"/>
      <c r="M699" s="206"/>
      <c r="N699" s="206"/>
      <c r="O699" s="206"/>
      <c r="P699" s="206"/>
    </row>
    <row r="700" spans="1:16" x14ac:dyDescent="0.2">
      <c r="A700" s="585">
        <v>46477</v>
      </c>
      <c r="B700" s="587">
        <v>2027</v>
      </c>
      <c r="C700" s="587">
        <v>3</v>
      </c>
      <c r="D700" s="588">
        <v>130.81700000000001</v>
      </c>
      <c r="E700" s="588">
        <v>1.9710000000000001</v>
      </c>
      <c r="F700" s="588">
        <v>230.59100000000001</v>
      </c>
      <c r="G700" s="588">
        <v>2.589</v>
      </c>
      <c r="H700" s="588">
        <v>150.899</v>
      </c>
      <c r="I700" s="588">
        <v>2.5449999999999999</v>
      </c>
      <c r="J700" s="206"/>
      <c r="K700" s="206"/>
      <c r="L700" s="206"/>
      <c r="M700" s="206"/>
      <c r="N700" s="206"/>
      <c r="O700" s="206"/>
      <c r="P700" s="206"/>
    </row>
    <row r="701" spans="1:16" x14ac:dyDescent="0.2">
      <c r="A701" s="585">
        <v>46507</v>
      </c>
      <c r="B701" s="587">
        <v>2027</v>
      </c>
      <c r="C701" s="587">
        <v>4</v>
      </c>
      <c r="D701" s="588">
        <v>131.03700000000001</v>
      </c>
      <c r="E701" s="588">
        <v>2.036</v>
      </c>
      <c r="F701" s="588">
        <v>231.095</v>
      </c>
      <c r="G701" s="588">
        <v>2.657</v>
      </c>
      <c r="H701" s="588">
        <v>151.22900000000001</v>
      </c>
      <c r="I701" s="588">
        <v>2.653</v>
      </c>
      <c r="J701" s="206"/>
      <c r="K701" s="206"/>
      <c r="L701" s="206"/>
      <c r="M701" s="206"/>
      <c r="N701" s="206"/>
      <c r="O701" s="206"/>
      <c r="P701" s="206"/>
    </row>
    <row r="702" spans="1:16" x14ac:dyDescent="0.2">
      <c r="A702" s="585">
        <v>46538</v>
      </c>
      <c r="B702" s="587">
        <v>2027</v>
      </c>
      <c r="C702" s="587">
        <v>5</v>
      </c>
      <c r="D702" s="588">
        <v>131.25700000000001</v>
      </c>
      <c r="E702" s="588">
        <v>2.0350000000000001</v>
      </c>
      <c r="F702" s="588">
        <v>231.596</v>
      </c>
      <c r="G702" s="588">
        <v>2.633</v>
      </c>
      <c r="H702" s="588">
        <v>151.56100000000001</v>
      </c>
      <c r="I702" s="588">
        <v>2.6709999999999998</v>
      </c>
      <c r="J702" s="206"/>
      <c r="K702" s="206"/>
      <c r="L702" s="206"/>
      <c r="M702" s="206"/>
      <c r="N702" s="206"/>
      <c r="O702" s="206"/>
      <c r="P702" s="206"/>
    </row>
    <row r="703" spans="1:16" x14ac:dyDescent="0.2">
      <c r="A703" s="585">
        <v>46568</v>
      </c>
      <c r="B703" s="587">
        <v>2027</v>
      </c>
      <c r="C703" s="587">
        <v>6</v>
      </c>
      <c r="D703" s="588">
        <v>131.47800000000001</v>
      </c>
      <c r="E703" s="588">
        <v>2.0350000000000001</v>
      </c>
      <c r="F703" s="588">
        <v>232.095</v>
      </c>
      <c r="G703" s="588">
        <v>2.6110000000000002</v>
      </c>
      <c r="H703" s="588">
        <v>151.89599999999999</v>
      </c>
      <c r="I703" s="588">
        <v>2.6829999999999998</v>
      </c>
      <c r="J703" s="206"/>
      <c r="K703" s="206"/>
      <c r="L703" s="206"/>
      <c r="M703" s="206"/>
      <c r="N703" s="206"/>
      <c r="O703" s="206"/>
      <c r="P703" s="206"/>
    </row>
    <row r="704" spans="1:16" x14ac:dyDescent="0.2">
      <c r="A704" s="585">
        <v>46599</v>
      </c>
      <c r="B704" s="587">
        <v>2027</v>
      </c>
      <c r="C704" s="587">
        <v>7</v>
      </c>
      <c r="D704" s="588">
        <v>131.69900000000001</v>
      </c>
      <c r="E704" s="588">
        <v>2.0350000000000001</v>
      </c>
      <c r="F704" s="588">
        <v>232.59100000000001</v>
      </c>
      <c r="G704" s="588">
        <v>2.5990000000000002</v>
      </c>
      <c r="H704" s="588">
        <v>152.23099999999999</v>
      </c>
      <c r="I704" s="588">
        <v>2.681</v>
      </c>
      <c r="J704" s="206"/>
      <c r="K704" s="206"/>
      <c r="L704" s="206"/>
      <c r="M704" s="206"/>
      <c r="N704" s="206"/>
      <c r="O704" s="206"/>
      <c r="P704" s="206"/>
    </row>
    <row r="705" spans="1:16" x14ac:dyDescent="0.2">
      <c r="A705" s="585">
        <v>46630</v>
      </c>
      <c r="B705" s="587">
        <v>2027</v>
      </c>
      <c r="C705" s="587">
        <v>8</v>
      </c>
      <c r="D705" s="588">
        <v>131.92400000000001</v>
      </c>
      <c r="E705" s="588">
        <v>2.0699999999999998</v>
      </c>
      <c r="F705" s="588">
        <v>233.09700000000001</v>
      </c>
      <c r="G705" s="588">
        <v>2.6419999999999999</v>
      </c>
      <c r="H705" s="588">
        <v>152.571</v>
      </c>
      <c r="I705" s="588">
        <v>2.7069999999999999</v>
      </c>
      <c r="J705" s="206"/>
      <c r="K705" s="206"/>
      <c r="L705" s="206"/>
      <c r="M705" s="206"/>
      <c r="N705" s="206"/>
      <c r="O705" s="206"/>
      <c r="P705" s="206"/>
    </row>
    <row r="706" spans="1:16" x14ac:dyDescent="0.2">
      <c r="A706" s="585">
        <v>46660</v>
      </c>
      <c r="B706" s="587">
        <v>2027</v>
      </c>
      <c r="C706" s="587">
        <v>9</v>
      </c>
      <c r="D706" s="588">
        <v>132.14599999999999</v>
      </c>
      <c r="E706" s="588">
        <v>2.0369999999999999</v>
      </c>
      <c r="F706" s="588">
        <v>233.59800000000001</v>
      </c>
      <c r="G706" s="588">
        <v>2.6080000000000001</v>
      </c>
      <c r="H706" s="588">
        <v>152.90199999999999</v>
      </c>
      <c r="I706" s="588">
        <v>2.6360000000000001</v>
      </c>
      <c r="J706" s="206"/>
      <c r="K706" s="206"/>
      <c r="L706" s="206"/>
      <c r="M706" s="206"/>
      <c r="N706" s="206"/>
      <c r="O706" s="206"/>
      <c r="P706" s="206"/>
    </row>
    <row r="707" spans="1:16" x14ac:dyDescent="0.2">
      <c r="A707" s="585">
        <v>46691</v>
      </c>
      <c r="B707" s="587">
        <v>2027</v>
      </c>
      <c r="C707" s="587">
        <v>10</v>
      </c>
      <c r="D707" s="588">
        <v>132.36799999999999</v>
      </c>
      <c r="E707" s="588">
        <v>2.0369999999999999</v>
      </c>
      <c r="F707" s="588">
        <v>234.101</v>
      </c>
      <c r="G707" s="588">
        <v>2.6139999999999999</v>
      </c>
      <c r="H707" s="588">
        <v>153.232</v>
      </c>
      <c r="I707" s="588">
        <v>2.621</v>
      </c>
      <c r="J707" s="206"/>
      <c r="K707" s="206"/>
      <c r="L707" s="206"/>
      <c r="M707" s="206"/>
      <c r="N707" s="206"/>
      <c r="O707" s="206"/>
      <c r="P707" s="206"/>
    </row>
    <row r="708" spans="1:16" x14ac:dyDescent="0.2">
      <c r="A708" s="585">
        <v>46721</v>
      </c>
      <c r="B708" s="587">
        <v>2027</v>
      </c>
      <c r="C708" s="587">
        <v>11</v>
      </c>
      <c r="D708" s="588">
        <v>132.59100000000001</v>
      </c>
      <c r="E708" s="588">
        <v>2.0369999999999999</v>
      </c>
      <c r="F708" s="588">
        <v>234.60499999999999</v>
      </c>
      <c r="G708" s="588">
        <v>2.6150000000000002</v>
      </c>
      <c r="H708" s="588">
        <v>153.56299999999999</v>
      </c>
      <c r="I708" s="588">
        <v>2.6240000000000001</v>
      </c>
      <c r="J708" s="206"/>
      <c r="K708" s="206"/>
      <c r="L708" s="206"/>
      <c r="M708" s="206"/>
      <c r="N708" s="206"/>
      <c r="O708" s="206"/>
      <c r="P708" s="206"/>
    </row>
    <row r="709" spans="1:16" x14ac:dyDescent="0.2">
      <c r="A709" s="585">
        <v>46752</v>
      </c>
      <c r="B709" s="587">
        <v>2027</v>
      </c>
      <c r="C709" s="587">
        <v>12</v>
      </c>
      <c r="D709" s="588">
        <v>132.81299999999999</v>
      </c>
      <c r="E709" s="588">
        <v>2.036</v>
      </c>
      <c r="F709" s="588">
        <v>235.11</v>
      </c>
      <c r="G709" s="588">
        <v>2.613</v>
      </c>
      <c r="H709" s="588">
        <v>153.89699999999999</v>
      </c>
      <c r="I709" s="588">
        <v>2.6459999999999999</v>
      </c>
      <c r="J709" s="206"/>
      <c r="K709" s="206"/>
      <c r="L709" s="206"/>
      <c r="M709" s="206"/>
      <c r="N709" s="206"/>
      <c r="O709" s="206"/>
      <c r="P709" s="206"/>
    </row>
    <row r="710" spans="1:16" x14ac:dyDescent="0.2">
      <c r="A710" s="585">
        <v>46783</v>
      </c>
      <c r="B710" s="587">
        <v>2028</v>
      </c>
      <c r="C710" s="587">
        <v>1</v>
      </c>
      <c r="D710" s="588">
        <v>133.04</v>
      </c>
      <c r="E710" s="588">
        <v>2.0699999999999998</v>
      </c>
      <c r="F710" s="588">
        <v>235.626</v>
      </c>
      <c r="G710" s="588">
        <v>2.665</v>
      </c>
      <c r="H710" s="588">
        <v>154.244</v>
      </c>
      <c r="I710" s="588">
        <v>2.7349999999999999</v>
      </c>
      <c r="J710" s="206"/>
      <c r="K710" s="206"/>
      <c r="L710" s="206"/>
      <c r="M710" s="206"/>
      <c r="N710" s="206"/>
      <c r="O710" s="206"/>
      <c r="P710" s="206"/>
    </row>
    <row r="711" spans="1:16" x14ac:dyDescent="0.2">
      <c r="A711" s="585">
        <v>46812</v>
      </c>
      <c r="B711" s="587">
        <v>2028</v>
      </c>
      <c r="C711" s="587">
        <v>2</v>
      </c>
      <c r="D711" s="588">
        <v>133.261</v>
      </c>
      <c r="E711" s="588">
        <v>2.004</v>
      </c>
      <c r="F711" s="588">
        <v>236.131</v>
      </c>
      <c r="G711" s="588">
        <v>2.601</v>
      </c>
      <c r="H711" s="588">
        <v>154.58799999999999</v>
      </c>
      <c r="I711" s="588">
        <v>2.7120000000000002</v>
      </c>
      <c r="J711" s="206"/>
      <c r="K711" s="206"/>
      <c r="L711" s="206"/>
      <c r="M711" s="206"/>
      <c r="N711" s="206"/>
      <c r="O711" s="206"/>
      <c r="P711" s="206"/>
    </row>
    <row r="712" spans="1:16" x14ac:dyDescent="0.2">
      <c r="A712" s="585">
        <v>46843</v>
      </c>
      <c r="B712" s="587">
        <v>2028</v>
      </c>
      <c r="C712" s="587">
        <v>3</v>
      </c>
      <c r="D712" s="588">
        <v>133.48099999999999</v>
      </c>
      <c r="E712" s="588">
        <v>2.0049999999999999</v>
      </c>
      <c r="F712" s="588">
        <v>236.642</v>
      </c>
      <c r="G712" s="588">
        <v>2.6320000000000001</v>
      </c>
      <c r="H712" s="588">
        <v>154.94300000000001</v>
      </c>
      <c r="I712" s="588">
        <v>2.7890000000000001</v>
      </c>
      <c r="J712" s="206"/>
      <c r="K712" s="206"/>
      <c r="L712" s="206"/>
      <c r="M712" s="206"/>
      <c r="N712" s="206"/>
      <c r="O712" s="206"/>
      <c r="P712" s="206"/>
    </row>
    <row r="713" spans="1:16" x14ac:dyDescent="0.2">
      <c r="A713" s="585">
        <v>46873</v>
      </c>
      <c r="B713" s="587">
        <v>2028</v>
      </c>
      <c r="C713" s="587">
        <v>4</v>
      </c>
      <c r="D713" s="588">
        <v>133.70599999999999</v>
      </c>
      <c r="E713" s="588">
        <v>2.0430000000000001</v>
      </c>
      <c r="F713" s="588">
        <v>237.167</v>
      </c>
      <c r="G713" s="588">
        <v>2.6949999999999998</v>
      </c>
      <c r="H713" s="588">
        <v>155.31</v>
      </c>
      <c r="I713" s="588">
        <v>2.8839999999999999</v>
      </c>
      <c r="J713" s="206"/>
      <c r="K713" s="206"/>
      <c r="L713" s="206"/>
      <c r="M713" s="206"/>
      <c r="N713" s="206"/>
      <c r="O713" s="206"/>
      <c r="P713" s="206"/>
    </row>
    <row r="714" spans="1:16" x14ac:dyDescent="0.2">
      <c r="A714" s="585">
        <v>46904</v>
      </c>
      <c r="B714" s="587">
        <v>2028</v>
      </c>
      <c r="C714" s="587">
        <v>5</v>
      </c>
      <c r="D714" s="588">
        <v>133.93299999999999</v>
      </c>
      <c r="E714" s="588">
        <v>2.0499999999999998</v>
      </c>
      <c r="F714" s="588">
        <v>237.69399999999999</v>
      </c>
      <c r="G714" s="588">
        <v>2.6960000000000002</v>
      </c>
      <c r="H714" s="588">
        <v>155.679</v>
      </c>
      <c r="I714" s="588">
        <v>2.8889999999999998</v>
      </c>
      <c r="J714" s="206"/>
      <c r="K714" s="206"/>
      <c r="L714" s="206"/>
      <c r="M714" s="206"/>
      <c r="N714" s="206"/>
      <c r="O714" s="206"/>
      <c r="P714" s="206"/>
    </row>
    <row r="715" spans="1:16" x14ac:dyDescent="0.2">
      <c r="A715" s="585">
        <v>46934</v>
      </c>
      <c r="B715" s="587">
        <v>2028</v>
      </c>
      <c r="C715" s="587">
        <v>6</v>
      </c>
      <c r="D715" s="588">
        <v>134.16</v>
      </c>
      <c r="E715" s="588">
        <v>2.0569999999999999</v>
      </c>
      <c r="F715" s="588">
        <v>238.21799999999999</v>
      </c>
      <c r="G715" s="588">
        <v>2.681</v>
      </c>
      <c r="H715" s="588">
        <v>156.04599999999999</v>
      </c>
      <c r="I715" s="588">
        <v>2.8639999999999999</v>
      </c>
      <c r="J715" s="206"/>
      <c r="K715" s="206"/>
      <c r="L715" s="206"/>
      <c r="M715" s="206"/>
      <c r="N715" s="206"/>
      <c r="O715" s="206"/>
      <c r="P715" s="206"/>
    </row>
    <row r="716" spans="1:16" x14ac:dyDescent="0.2">
      <c r="A716" s="585">
        <v>46965</v>
      </c>
      <c r="B716" s="587">
        <v>2028</v>
      </c>
      <c r="C716" s="587">
        <v>7</v>
      </c>
      <c r="D716" s="588">
        <v>134.38800000000001</v>
      </c>
      <c r="E716" s="588">
        <v>2.0550000000000002</v>
      </c>
      <c r="F716" s="588">
        <v>238.739</v>
      </c>
      <c r="G716" s="588">
        <v>2.6549999999999998</v>
      </c>
      <c r="H716" s="588">
        <v>156.411</v>
      </c>
      <c r="I716" s="588">
        <v>2.8450000000000002</v>
      </c>
      <c r="J716" s="206"/>
      <c r="K716" s="206"/>
      <c r="L716" s="206"/>
      <c r="M716" s="206"/>
      <c r="N716" s="206"/>
      <c r="O716" s="206"/>
      <c r="P716" s="206"/>
    </row>
    <row r="717" spans="1:16" x14ac:dyDescent="0.2">
      <c r="A717" s="585">
        <v>46996</v>
      </c>
      <c r="B717" s="587">
        <v>2028</v>
      </c>
      <c r="C717" s="587">
        <v>8</v>
      </c>
      <c r="D717" s="588">
        <v>134.61799999999999</v>
      </c>
      <c r="E717" s="588">
        <v>2.0760000000000001</v>
      </c>
      <c r="F717" s="588">
        <v>239.26300000000001</v>
      </c>
      <c r="G717" s="588">
        <v>2.6659999999999999</v>
      </c>
      <c r="H717" s="588">
        <v>156.78299999999999</v>
      </c>
      <c r="I717" s="588">
        <v>2.891</v>
      </c>
      <c r="J717" s="206"/>
      <c r="K717" s="206"/>
      <c r="L717" s="206"/>
      <c r="M717" s="206"/>
      <c r="N717" s="206"/>
      <c r="O717" s="206"/>
      <c r="P717" s="206"/>
    </row>
    <row r="718" spans="1:16" x14ac:dyDescent="0.2">
      <c r="A718" s="585">
        <v>47026</v>
      </c>
      <c r="B718" s="587">
        <v>2028</v>
      </c>
      <c r="C718" s="587">
        <v>9</v>
      </c>
      <c r="D718" s="588">
        <v>134.84299999999999</v>
      </c>
      <c r="E718" s="588">
        <v>2.0249999999999999</v>
      </c>
      <c r="F718" s="588">
        <v>239.77199999999999</v>
      </c>
      <c r="G718" s="588">
        <v>2.5840000000000001</v>
      </c>
      <c r="H718" s="588">
        <v>157.15100000000001</v>
      </c>
      <c r="I718" s="588">
        <v>2.855</v>
      </c>
      <c r="J718" s="206"/>
      <c r="K718" s="206"/>
      <c r="L718" s="206"/>
      <c r="M718" s="206"/>
      <c r="N718" s="206"/>
      <c r="O718" s="206"/>
      <c r="P718" s="206"/>
    </row>
    <row r="719" spans="1:16" x14ac:dyDescent="0.2">
      <c r="A719" s="585">
        <v>47057</v>
      </c>
      <c r="B719" s="587">
        <v>2028</v>
      </c>
      <c r="C719" s="587">
        <v>10</v>
      </c>
      <c r="D719" s="588">
        <v>135.06899999999999</v>
      </c>
      <c r="E719" s="588">
        <v>2.024</v>
      </c>
      <c r="F719" s="588">
        <v>240.27600000000001</v>
      </c>
      <c r="G719" s="588">
        <v>2.5510000000000002</v>
      </c>
      <c r="H719" s="588">
        <v>157.52099999999999</v>
      </c>
      <c r="I719" s="588">
        <v>2.8580000000000001</v>
      </c>
      <c r="J719" s="206"/>
      <c r="K719" s="206"/>
      <c r="L719" s="206"/>
      <c r="M719" s="206"/>
      <c r="N719" s="206"/>
      <c r="O719" s="206"/>
      <c r="P719" s="206"/>
    </row>
    <row r="720" spans="1:16" x14ac:dyDescent="0.2">
      <c r="A720" s="585">
        <v>47087</v>
      </c>
      <c r="B720" s="587">
        <v>2028</v>
      </c>
      <c r="C720" s="587">
        <v>11</v>
      </c>
      <c r="D720" s="588">
        <v>135.297</v>
      </c>
      <c r="E720" s="588">
        <v>2.0470000000000002</v>
      </c>
      <c r="F720" s="588">
        <v>240.77600000000001</v>
      </c>
      <c r="G720" s="588">
        <v>2.5259999999999998</v>
      </c>
      <c r="H720" s="588">
        <v>157.88999999999999</v>
      </c>
      <c r="I720" s="588">
        <v>2.8490000000000002</v>
      </c>
      <c r="J720" s="206"/>
      <c r="K720" s="206"/>
      <c r="L720" s="206"/>
      <c r="M720" s="206"/>
      <c r="N720" s="206"/>
      <c r="O720" s="206"/>
      <c r="P720" s="206"/>
    </row>
    <row r="721" spans="1:16" x14ac:dyDescent="0.2">
      <c r="A721" s="585">
        <v>47118</v>
      </c>
      <c r="B721" s="587">
        <v>2028</v>
      </c>
      <c r="C721" s="587">
        <v>12</v>
      </c>
      <c r="D721" s="588">
        <v>135.53</v>
      </c>
      <c r="E721" s="588">
        <v>2.085</v>
      </c>
      <c r="F721" s="588">
        <v>241.274</v>
      </c>
      <c r="G721" s="588">
        <v>2.5070000000000001</v>
      </c>
      <c r="H721" s="588">
        <v>158.25800000000001</v>
      </c>
      <c r="I721" s="588">
        <v>2.8340000000000001</v>
      </c>
      <c r="J721" s="206"/>
      <c r="K721" s="206"/>
      <c r="L721" s="206"/>
      <c r="M721" s="206"/>
      <c r="N721" s="206"/>
      <c r="O721" s="206"/>
      <c r="P721" s="206"/>
    </row>
    <row r="722" spans="1:16" x14ac:dyDescent="0.2">
      <c r="A722" s="585">
        <v>47149</v>
      </c>
      <c r="B722" s="587">
        <v>2029</v>
      </c>
      <c r="C722" s="587">
        <v>1</v>
      </c>
      <c r="D722" s="588">
        <v>135.77000000000001</v>
      </c>
      <c r="E722" s="588">
        <v>2.1459999999999999</v>
      </c>
      <c r="F722" s="588">
        <v>241.77600000000001</v>
      </c>
      <c r="G722" s="588">
        <v>2.5299999999999998</v>
      </c>
      <c r="H722" s="588">
        <v>158.63399999999999</v>
      </c>
      <c r="I722" s="588">
        <v>2.8839999999999999</v>
      </c>
      <c r="J722" s="206"/>
      <c r="K722" s="206"/>
      <c r="L722" s="206"/>
      <c r="M722" s="206"/>
      <c r="N722" s="206"/>
      <c r="O722" s="206"/>
      <c r="P722" s="206"/>
    </row>
    <row r="723" spans="1:16" x14ac:dyDescent="0.2">
      <c r="A723" s="585">
        <v>47177</v>
      </c>
      <c r="B723" s="587">
        <v>2029</v>
      </c>
      <c r="C723" s="587">
        <v>2</v>
      </c>
      <c r="D723" s="588">
        <v>135.999</v>
      </c>
      <c r="E723" s="588">
        <v>2.048</v>
      </c>
      <c r="F723" s="588">
        <v>242.25200000000001</v>
      </c>
      <c r="G723" s="588">
        <v>2.3879999999999999</v>
      </c>
      <c r="H723" s="588">
        <v>158.995</v>
      </c>
      <c r="I723" s="588">
        <v>2.7669999999999999</v>
      </c>
      <c r="J723" s="206"/>
      <c r="K723" s="206"/>
      <c r="L723" s="206"/>
      <c r="M723" s="206"/>
      <c r="N723" s="206"/>
      <c r="O723" s="206"/>
      <c r="P723" s="206"/>
    </row>
    <row r="724" spans="1:16" x14ac:dyDescent="0.2">
      <c r="A724" s="585">
        <v>47208</v>
      </c>
      <c r="B724" s="587">
        <v>2029</v>
      </c>
      <c r="C724" s="587">
        <v>3</v>
      </c>
      <c r="D724" s="588">
        <v>136.22800000000001</v>
      </c>
      <c r="E724" s="588">
        <v>2.04</v>
      </c>
      <c r="F724" s="588">
        <v>242.726</v>
      </c>
      <c r="G724" s="588">
        <v>2.3690000000000002</v>
      </c>
      <c r="H724" s="588">
        <v>159.36099999999999</v>
      </c>
      <c r="I724" s="588">
        <v>2.8</v>
      </c>
      <c r="J724" s="206"/>
      <c r="K724" s="206"/>
      <c r="L724" s="206"/>
      <c r="M724" s="206"/>
      <c r="N724" s="206"/>
      <c r="O724" s="206"/>
      <c r="P724" s="206"/>
    </row>
    <row r="725" spans="1:16" x14ac:dyDescent="0.2">
      <c r="A725" s="585">
        <v>47238</v>
      </c>
      <c r="B725" s="587">
        <v>2029</v>
      </c>
      <c r="C725" s="587">
        <v>4</v>
      </c>
      <c r="D725" s="588">
        <v>136.465</v>
      </c>
      <c r="E725" s="588">
        <v>2.0990000000000002</v>
      </c>
      <c r="F725" s="588">
        <v>243.21299999999999</v>
      </c>
      <c r="G725" s="588">
        <v>2.4350000000000001</v>
      </c>
      <c r="H725" s="588">
        <v>159.74</v>
      </c>
      <c r="I725" s="588">
        <v>2.8919999999999999</v>
      </c>
      <c r="J725" s="206"/>
      <c r="K725" s="206"/>
      <c r="L725" s="206"/>
      <c r="M725" s="206"/>
      <c r="N725" s="206"/>
      <c r="O725" s="206"/>
      <c r="P725" s="206"/>
    </row>
    <row r="726" spans="1:16" x14ac:dyDescent="0.2">
      <c r="A726" s="585">
        <v>47269</v>
      </c>
      <c r="B726" s="587">
        <v>2029</v>
      </c>
      <c r="C726" s="587">
        <v>5</v>
      </c>
      <c r="D726" s="588">
        <v>136.69999999999999</v>
      </c>
      <c r="E726" s="588">
        <v>2.09</v>
      </c>
      <c r="F726" s="588">
        <v>243.69900000000001</v>
      </c>
      <c r="G726" s="588">
        <v>2.4239999999999999</v>
      </c>
      <c r="H726" s="588">
        <v>160.113</v>
      </c>
      <c r="I726" s="588">
        <v>2.8330000000000002</v>
      </c>
      <c r="J726" s="206"/>
      <c r="K726" s="206"/>
      <c r="L726" s="206"/>
      <c r="M726" s="206"/>
      <c r="N726" s="206"/>
      <c r="O726" s="206"/>
      <c r="P726" s="206"/>
    </row>
    <row r="727" spans="1:16" x14ac:dyDescent="0.2">
      <c r="A727" s="585">
        <v>47299</v>
      </c>
      <c r="B727" s="587">
        <v>2029</v>
      </c>
      <c r="C727" s="587">
        <v>6</v>
      </c>
      <c r="D727" s="588">
        <v>136.935</v>
      </c>
      <c r="E727" s="588">
        <v>2.0819999999999999</v>
      </c>
      <c r="F727" s="588">
        <v>244.184</v>
      </c>
      <c r="G727" s="588">
        <v>2.4180000000000001</v>
      </c>
      <c r="H727" s="588">
        <v>160.47399999999999</v>
      </c>
      <c r="I727" s="588">
        <v>2.74</v>
      </c>
      <c r="J727" s="206"/>
      <c r="K727" s="206"/>
      <c r="L727" s="206"/>
      <c r="M727" s="206"/>
      <c r="N727" s="206"/>
      <c r="O727" s="206"/>
      <c r="P727" s="206"/>
    </row>
    <row r="728" spans="1:16" x14ac:dyDescent="0.2">
      <c r="A728" s="585">
        <v>47330</v>
      </c>
      <c r="B728" s="587">
        <v>2029</v>
      </c>
      <c r="C728" s="587">
        <v>7</v>
      </c>
      <c r="D728" s="588">
        <v>137.16999999999999</v>
      </c>
      <c r="E728" s="588">
        <v>2.077</v>
      </c>
      <c r="F728" s="588">
        <v>244.67</v>
      </c>
      <c r="G728" s="588">
        <v>2.4140000000000001</v>
      </c>
      <c r="H728" s="588">
        <v>160.827</v>
      </c>
      <c r="I728" s="588">
        <v>2.67</v>
      </c>
      <c r="J728" s="206"/>
      <c r="K728" s="206"/>
      <c r="L728" s="206"/>
      <c r="M728" s="206"/>
      <c r="N728" s="206"/>
      <c r="O728" s="206"/>
      <c r="P728" s="206"/>
    </row>
    <row r="729" spans="1:16" x14ac:dyDescent="0.2">
      <c r="A729" s="585">
        <v>47361</v>
      </c>
      <c r="B729" s="587">
        <v>2029</v>
      </c>
      <c r="C729" s="587">
        <v>8</v>
      </c>
      <c r="D729" s="588">
        <v>137.40799999999999</v>
      </c>
      <c r="E729" s="588">
        <v>2.1070000000000002</v>
      </c>
      <c r="F729" s="588">
        <v>245.16499999999999</v>
      </c>
      <c r="G729" s="588">
        <v>2.452</v>
      </c>
      <c r="H729" s="588">
        <v>161.18199999999999</v>
      </c>
      <c r="I729" s="588">
        <v>2.6859999999999999</v>
      </c>
      <c r="J729" s="206"/>
      <c r="K729" s="206"/>
      <c r="L729" s="206"/>
      <c r="M729" s="206"/>
      <c r="N729" s="206"/>
      <c r="O729" s="206"/>
      <c r="P729" s="206"/>
    </row>
    <row r="730" spans="1:16" x14ac:dyDescent="0.2">
      <c r="A730" s="585">
        <v>47391</v>
      </c>
      <c r="B730" s="587">
        <v>2029</v>
      </c>
      <c r="C730" s="587">
        <v>9</v>
      </c>
      <c r="D730" s="588">
        <v>137.643</v>
      </c>
      <c r="E730" s="588">
        <v>2.0710000000000002</v>
      </c>
      <c r="F730" s="588">
        <v>245.65199999999999</v>
      </c>
      <c r="G730" s="588">
        <v>2.4140000000000001</v>
      </c>
      <c r="H730" s="588">
        <v>161.53399999999999</v>
      </c>
      <c r="I730" s="588">
        <v>2.649</v>
      </c>
      <c r="J730" s="206"/>
      <c r="K730" s="206"/>
      <c r="L730" s="206"/>
      <c r="M730" s="206"/>
      <c r="N730" s="206"/>
      <c r="O730" s="206"/>
      <c r="P730" s="206"/>
    </row>
    <row r="731" spans="1:16" x14ac:dyDescent="0.2">
      <c r="A731" s="585">
        <v>47422</v>
      </c>
      <c r="B731" s="587">
        <v>2029</v>
      </c>
      <c r="C731" s="587">
        <v>10</v>
      </c>
      <c r="D731" s="588">
        <v>137.87799999999999</v>
      </c>
      <c r="E731" s="588">
        <v>2.0670000000000002</v>
      </c>
      <c r="F731" s="588">
        <v>246.143</v>
      </c>
      <c r="G731" s="588">
        <v>2.4220000000000002</v>
      </c>
      <c r="H731" s="588">
        <v>161.88800000000001</v>
      </c>
      <c r="I731" s="588">
        <v>2.665</v>
      </c>
      <c r="J731" s="206"/>
      <c r="K731" s="206"/>
      <c r="L731" s="206"/>
      <c r="M731" s="206"/>
      <c r="N731" s="206"/>
      <c r="O731" s="206"/>
      <c r="P731" s="206"/>
    </row>
    <row r="732" spans="1:16" x14ac:dyDescent="0.2">
      <c r="A732" s="585">
        <v>47452</v>
      </c>
      <c r="B732" s="587">
        <v>2029</v>
      </c>
      <c r="C732" s="587">
        <v>11</v>
      </c>
      <c r="D732" s="588">
        <v>138.113</v>
      </c>
      <c r="E732" s="588">
        <v>2.0609999999999999</v>
      </c>
      <c r="F732" s="588">
        <v>246.637</v>
      </c>
      <c r="G732" s="588">
        <v>2.4369999999999998</v>
      </c>
      <c r="H732" s="588">
        <v>162.245</v>
      </c>
      <c r="I732" s="588">
        <v>2.68</v>
      </c>
      <c r="J732" s="206"/>
      <c r="K732" s="206"/>
      <c r="L732" s="206"/>
      <c r="M732" s="206"/>
      <c r="N732" s="206"/>
      <c r="O732" s="206"/>
      <c r="P732" s="206"/>
    </row>
    <row r="733" spans="1:16" x14ac:dyDescent="0.2">
      <c r="A733" s="585">
        <v>47483</v>
      </c>
      <c r="B733" s="587">
        <v>2029</v>
      </c>
      <c r="C733" s="587">
        <v>12</v>
      </c>
      <c r="D733" s="588">
        <v>138.34700000000001</v>
      </c>
      <c r="E733" s="588">
        <v>2.0550000000000002</v>
      </c>
      <c r="F733" s="588">
        <v>247.136</v>
      </c>
      <c r="G733" s="588">
        <v>2.4569999999999999</v>
      </c>
      <c r="H733" s="588">
        <v>162.60499999999999</v>
      </c>
      <c r="I733" s="588">
        <v>2.694</v>
      </c>
      <c r="J733" s="206"/>
      <c r="K733" s="206"/>
      <c r="L733" s="206"/>
      <c r="M733" s="206"/>
      <c r="N733" s="206"/>
      <c r="O733" s="206"/>
      <c r="P733" s="206"/>
    </row>
    <row r="734" spans="1:16" x14ac:dyDescent="0.2">
      <c r="A734" s="585">
        <v>47514</v>
      </c>
      <c r="B734" s="587">
        <v>2030</v>
      </c>
      <c r="C734" s="587">
        <v>1</v>
      </c>
      <c r="D734" s="588">
        <v>138.58600000000001</v>
      </c>
      <c r="E734" s="588">
        <v>2.093</v>
      </c>
      <c r="F734" s="588">
        <v>247.648</v>
      </c>
      <c r="G734" s="588">
        <v>2.5139999999999998</v>
      </c>
      <c r="H734" s="588">
        <v>162.97300000000001</v>
      </c>
      <c r="I734" s="588">
        <v>2.7490000000000001</v>
      </c>
      <c r="J734" s="206"/>
      <c r="K734" s="206"/>
      <c r="L734" s="206"/>
      <c r="M734" s="206"/>
      <c r="N734" s="206"/>
      <c r="O734" s="206"/>
      <c r="P734" s="206"/>
    </row>
    <row r="735" spans="1:16" x14ac:dyDescent="0.2">
      <c r="A735" s="585">
        <v>47542</v>
      </c>
      <c r="B735" s="587">
        <v>2030</v>
      </c>
      <c r="C735" s="587">
        <v>2</v>
      </c>
      <c r="D735" s="588">
        <v>138.816</v>
      </c>
      <c r="E735" s="588">
        <v>2.0059999999999998</v>
      </c>
      <c r="F735" s="588">
        <v>248.13900000000001</v>
      </c>
      <c r="G735" s="588">
        <v>2.4020000000000001</v>
      </c>
      <c r="H735" s="588">
        <v>163.32400000000001</v>
      </c>
      <c r="I735" s="588">
        <v>2.6190000000000002</v>
      </c>
      <c r="J735" s="206"/>
      <c r="K735" s="206"/>
      <c r="L735" s="206"/>
      <c r="M735" s="206"/>
      <c r="N735" s="206"/>
      <c r="O735" s="206"/>
      <c r="P735" s="206"/>
    </row>
    <row r="736" spans="1:16" x14ac:dyDescent="0.2">
      <c r="A736" s="585">
        <v>47573</v>
      </c>
      <c r="B736" s="587">
        <v>2030</v>
      </c>
      <c r="C736" s="587">
        <v>3</v>
      </c>
      <c r="D736" s="588">
        <v>139.048</v>
      </c>
      <c r="E736" s="588">
        <v>2.028</v>
      </c>
      <c r="F736" s="588">
        <v>248.631</v>
      </c>
      <c r="G736" s="588">
        <v>2.407</v>
      </c>
      <c r="H736" s="588">
        <v>163.67699999999999</v>
      </c>
      <c r="I736" s="588">
        <v>2.6190000000000002</v>
      </c>
      <c r="J736" s="206"/>
      <c r="K736" s="206"/>
      <c r="L736" s="206"/>
      <c r="M736" s="206"/>
      <c r="N736" s="206"/>
      <c r="O736" s="206"/>
      <c r="P736" s="206"/>
    </row>
    <row r="737" spans="1:16" x14ac:dyDescent="0.2">
      <c r="A737" s="585">
        <v>47603</v>
      </c>
      <c r="B737" s="587">
        <v>2030</v>
      </c>
      <c r="C737" s="587">
        <v>4</v>
      </c>
      <c r="D737" s="588">
        <v>139.29</v>
      </c>
      <c r="E737" s="588">
        <v>2.1080000000000001</v>
      </c>
      <c r="F737" s="588">
        <v>249.14099999999999</v>
      </c>
      <c r="G737" s="588">
        <v>2.4889999999999999</v>
      </c>
      <c r="H737" s="588">
        <v>164.04</v>
      </c>
      <c r="I737" s="588">
        <v>2.698</v>
      </c>
      <c r="J737" s="206"/>
      <c r="K737" s="206"/>
      <c r="L737" s="206"/>
      <c r="M737" s="206"/>
      <c r="N737" s="206"/>
      <c r="O737" s="206"/>
      <c r="P737" s="206"/>
    </row>
    <row r="738" spans="1:16" x14ac:dyDescent="0.2">
      <c r="A738" s="585">
        <v>47634</v>
      </c>
      <c r="B738" s="587">
        <v>2030</v>
      </c>
      <c r="C738" s="587">
        <v>5</v>
      </c>
      <c r="D738" s="588">
        <v>139.53100000000001</v>
      </c>
      <c r="E738" s="588">
        <v>2.101</v>
      </c>
      <c r="F738" s="588">
        <v>249.65100000000001</v>
      </c>
      <c r="G738" s="588">
        <v>2.484</v>
      </c>
      <c r="H738" s="588">
        <v>164.40199999999999</v>
      </c>
      <c r="I738" s="588">
        <v>2.6760000000000002</v>
      </c>
      <c r="J738" s="206"/>
      <c r="K738" s="206"/>
      <c r="L738" s="206"/>
      <c r="M738" s="206"/>
      <c r="N738" s="206"/>
      <c r="O738" s="206"/>
      <c r="P738" s="206"/>
    </row>
    <row r="739" spans="1:16" x14ac:dyDescent="0.2">
      <c r="A739" s="585">
        <v>47664</v>
      </c>
      <c r="B739" s="587">
        <v>2030</v>
      </c>
      <c r="C739" s="587">
        <v>6</v>
      </c>
      <c r="D739" s="588">
        <v>139.77099999999999</v>
      </c>
      <c r="E739" s="588">
        <v>2.081</v>
      </c>
      <c r="F739" s="588">
        <v>250.16</v>
      </c>
      <c r="G739" s="588">
        <v>2.4729999999999999</v>
      </c>
      <c r="H739" s="588">
        <v>164.76</v>
      </c>
      <c r="I739" s="588">
        <v>2.65</v>
      </c>
      <c r="J739" s="206"/>
      <c r="K739" s="206"/>
      <c r="L739" s="206"/>
      <c r="M739" s="206"/>
      <c r="N739" s="206"/>
      <c r="O739" s="206"/>
      <c r="P739" s="206"/>
    </row>
    <row r="740" spans="1:16" x14ac:dyDescent="0.2">
      <c r="A740" s="585">
        <v>47695</v>
      </c>
      <c r="B740" s="587">
        <v>2030</v>
      </c>
      <c r="C740" s="587">
        <v>7</v>
      </c>
      <c r="D740" s="588">
        <v>140.00899999999999</v>
      </c>
      <c r="E740" s="588">
        <v>2.0630000000000002</v>
      </c>
      <c r="F740" s="588">
        <v>250.667</v>
      </c>
      <c r="G740" s="588">
        <v>2.46</v>
      </c>
      <c r="H740" s="588">
        <v>165.12</v>
      </c>
      <c r="I740" s="588">
        <v>2.649</v>
      </c>
      <c r="J740" s="206"/>
      <c r="K740" s="206"/>
      <c r="L740" s="206"/>
      <c r="M740" s="206"/>
      <c r="N740" s="206"/>
      <c r="O740" s="206"/>
      <c r="P740" s="206"/>
    </row>
    <row r="741" spans="1:16" x14ac:dyDescent="0.2">
      <c r="A741" s="585">
        <v>47726</v>
      </c>
      <c r="B741" s="587">
        <v>2030</v>
      </c>
      <c r="C741" s="587">
        <v>8</v>
      </c>
      <c r="D741" s="588">
        <v>140.25</v>
      </c>
      <c r="E741" s="588">
        <v>2.0840000000000001</v>
      </c>
      <c r="F741" s="588">
        <v>251.18</v>
      </c>
      <c r="G741" s="588">
        <v>2.484</v>
      </c>
      <c r="H741" s="588">
        <v>165.49</v>
      </c>
      <c r="I741" s="588">
        <v>2.7269999999999999</v>
      </c>
      <c r="J741" s="206"/>
      <c r="K741" s="206"/>
      <c r="L741" s="206"/>
      <c r="M741" s="206"/>
      <c r="N741" s="206"/>
      <c r="O741" s="206"/>
      <c r="P741" s="206"/>
    </row>
    <row r="742" spans="1:16" x14ac:dyDescent="0.2">
      <c r="A742" s="585">
        <v>47756</v>
      </c>
      <c r="B742" s="587">
        <v>2030</v>
      </c>
      <c r="C742" s="587">
        <v>9</v>
      </c>
      <c r="D742" s="588">
        <v>140.48599999999999</v>
      </c>
      <c r="E742" s="588">
        <v>2.0419999999999998</v>
      </c>
      <c r="F742" s="588">
        <v>251.68199999999999</v>
      </c>
      <c r="G742" s="588">
        <v>2.427</v>
      </c>
      <c r="H742" s="588">
        <v>165.86199999999999</v>
      </c>
      <c r="I742" s="588">
        <v>2.73</v>
      </c>
      <c r="J742" s="206"/>
      <c r="K742" s="206"/>
      <c r="L742" s="206"/>
      <c r="M742" s="206"/>
      <c r="N742" s="206"/>
      <c r="O742" s="206"/>
      <c r="P742" s="206"/>
    </row>
    <row r="743" spans="1:16" x14ac:dyDescent="0.2">
      <c r="A743" s="585">
        <v>47787</v>
      </c>
      <c r="B743" s="587">
        <v>2030</v>
      </c>
      <c r="C743" s="587">
        <v>10</v>
      </c>
      <c r="D743" s="588">
        <v>140.72300000000001</v>
      </c>
      <c r="E743" s="588">
        <v>2.0390000000000001</v>
      </c>
      <c r="F743" s="588">
        <v>252.184</v>
      </c>
      <c r="G743" s="588">
        <v>2.4180000000000001</v>
      </c>
      <c r="H743" s="588">
        <v>166.23599999999999</v>
      </c>
      <c r="I743" s="588">
        <v>2.7389999999999999</v>
      </c>
      <c r="J743" s="206"/>
      <c r="K743" s="206"/>
      <c r="L743" s="206"/>
      <c r="M743" s="206"/>
      <c r="N743" s="206"/>
      <c r="O743" s="206"/>
      <c r="P743" s="206"/>
    </row>
    <row r="744" spans="1:16" x14ac:dyDescent="0.2">
      <c r="A744" s="585">
        <v>47817</v>
      </c>
      <c r="B744" s="587">
        <v>2030</v>
      </c>
      <c r="C744" s="587">
        <v>11</v>
      </c>
      <c r="D744" s="588">
        <v>140.96</v>
      </c>
      <c r="E744" s="588">
        <v>2.04</v>
      </c>
      <c r="F744" s="588">
        <v>252.68700000000001</v>
      </c>
      <c r="G744" s="588">
        <v>2.419</v>
      </c>
      <c r="H744" s="588">
        <v>166.60499999999999</v>
      </c>
      <c r="I744" s="588">
        <v>2.694</v>
      </c>
      <c r="J744" s="206"/>
      <c r="K744" s="206"/>
      <c r="L744" s="206"/>
      <c r="M744" s="206"/>
      <c r="N744" s="206"/>
      <c r="O744" s="206"/>
      <c r="P744" s="206"/>
    </row>
    <row r="745" spans="1:16" x14ac:dyDescent="0.2">
      <c r="A745" s="585">
        <v>47848</v>
      </c>
      <c r="B745" s="587">
        <v>2030</v>
      </c>
      <c r="C745" s="587">
        <v>12</v>
      </c>
      <c r="D745" s="588">
        <v>141.19800000000001</v>
      </c>
      <c r="E745" s="588">
        <v>2.044</v>
      </c>
      <c r="F745" s="588">
        <v>253.19200000000001</v>
      </c>
      <c r="G745" s="588">
        <v>2.4249999999999998</v>
      </c>
      <c r="H745" s="588">
        <v>166.96299999999999</v>
      </c>
      <c r="I745" s="588">
        <v>2.6139999999999999</v>
      </c>
      <c r="J745" s="206"/>
      <c r="K745" s="206"/>
      <c r="L745" s="206"/>
      <c r="M745" s="206"/>
      <c r="N745" s="206"/>
      <c r="O745" s="206"/>
      <c r="P745" s="206"/>
    </row>
    <row r="746" spans="1:16" x14ac:dyDescent="0.2">
      <c r="A746" s="585">
        <v>47879</v>
      </c>
      <c r="B746" s="587">
        <v>2031</v>
      </c>
      <c r="C746" s="587">
        <v>1</v>
      </c>
      <c r="D746" s="588">
        <v>141.44</v>
      </c>
      <c r="E746" s="588">
        <v>2.081</v>
      </c>
      <c r="F746" s="588">
        <v>253.70599999999999</v>
      </c>
      <c r="G746" s="588">
        <v>2.4670000000000001</v>
      </c>
      <c r="H746" s="588">
        <v>167.322</v>
      </c>
      <c r="I746" s="588">
        <v>2.61</v>
      </c>
      <c r="J746" s="206"/>
      <c r="K746" s="206"/>
      <c r="L746" s="206"/>
      <c r="M746" s="206"/>
      <c r="N746" s="206"/>
      <c r="O746" s="206"/>
      <c r="P746" s="206"/>
    </row>
    <row r="747" spans="1:16" x14ac:dyDescent="0.2">
      <c r="A747" s="585">
        <v>47907</v>
      </c>
      <c r="B747" s="587">
        <v>2031</v>
      </c>
      <c r="C747" s="587">
        <v>2</v>
      </c>
      <c r="D747" s="588">
        <v>141.672</v>
      </c>
      <c r="E747" s="588">
        <v>1.98</v>
      </c>
      <c r="F747" s="588">
        <v>254.196</v>
      </c>
      <c r="G747" s="588">
        <v>2.3410000000000002</v>
      </c>
      <c r="H747" s="588">
        <v>167.66499999999999</v>
      </c>
      <c r="I747" s="588">
        <v>2.4870000000000001</v>
      </c>
      <c r="J747" s="206"/>
      <c r="K747" s="206"/>
      <c r="L747" s="206"/>
      <c r="M747" s="206"/>
      <c r="N747" s="206"/>
      <c r="O747" s="206"/>
      <c r="P747" s="206"/>
    </row>
    <row r="748" spans="1:16" x14ac:dyDescent="0.2">
      <c r="A748" s="585">
        <v>47938</v>
      </c>
      <c r="B748" s="587">
        <v>2031</v>
      </c>
      <c r="C748" s="587">
        <v>3</v>
      </c>
      <c r="D748" s="588">
        <v>141.90299999999999</v>
      </c>
      <c r="E748" s="588">
        <v>1.98</v>
      </c>
      <c r="F748" s="588">
        <v>254.685</v>
      </c>
      <c r="G748" s="588">
        <v>2.33</v>
      </c>
      <c r="H748" s="588">
        <v>168.01400000000001</v>
      </c>
      <c r="I748" s="588">
        <v>2.5259999999999998</v>
      </c>
      <c r="J748" s="206"/>
      <c r="K748" s="206"/>
      <c r="L748" s="206"/>
      <c r="M748" s="206"/>
      <c r="N748" s="206"/>
      <c r="O748" s="206"/>
      <c r="P748" s="206"/>
    </row>
    <row r="749" spans="1:16" x14ac:dyDescent="0.2">
      <c r="A749" s="585">
        <v>47968</v>
      </c>
      <c r="B749" s="587">
        <v>2031</v>
      </c>
      <c r="C749" s="587">
        <v>4</v>
      </c>
      <c r="D749" s="588">
        <v>142.143</v>
      </c>
      <c r="E749" s="588">
        <v>2.044</v>
      </c>
      <c r="F749" s="588">
        <v>255.18799999999999</v>
      </c>
      <c r="G749" s="588">
        <v>2.3980000000000001</v>
      </c>
      <c r="H749" s="588">
        <v>168.37899999999999</v>
      </c>
      <c r="I749" s="588">
        <v>2.6360000000000001</v>
      </c>
      <c r="J749" s="206"/>
      <c r="K749" s="206"/>
      <c r="L749" s="206"/>
      <c r="M749" s="206"/>
      <c r="N749" s="206"/>
      <c r="O749" s="206"/>
      <c r="P749" s="206"/>
    </row>
    <row r="750" spans="1:16" x14ac:dyDescent="0.2">
      <c r="A750" s="585">
        <v>47999</v>
      </c>
      <c r="B750" s="587">
        <v>2031</v>
      </c>
      <c r="C750" s="587">
        <v>5</v>
      </c>
      <c r="D750" s="588">
        <v>142.38200000000001</v>
      </c>
      <c r="E750" s="588">
        <v>2.0369999999999999</v>
      </c>
      <c r="F750" s="588">
        <v>255.68899999999999</v>
      </c>
      <c r="G750" s="588">
        <v>2.3839999999999999</v>
      </c>
      <c r="H750" s="588">
        <v>168.74299999999999</v>
      </c>
      <c r="I750" s="588">
        <v>2.6240000000000001</v>
      </c>
      <c r="J750" s="206"/>
      <c r="K750" s="206"/>
      <c r="L750" s="206"/>
      <c r="M750" s="206"/>
      <c r="N750" s="206"/>
      <c r="O750" s="206"/>
      <c r="P750" s="206"/>
    </row>
    <row r="751" spans="1:16" x14ac:dyDescent="0.2">
      <c r="A751" s="585">
        <v>48029</v>
      </c>
      <c r="B751" s="587">
        <v>2031</v>
      </c>
      <c r="C751" s="587">
        <v>6</v>
      </c>
      <c r="D751" s="588">
        <v>142.62</v>
      </c>
      <c r="E751" s="588">
        <v>2.0249999999999999</v>
      </c>
      <c r="F751" s="588">
        <v>256.18900000000002</v>
      </c>
      <c r="G751" s="588">
        <v>2.37</v>
      </c>
      <c r="H751" s="588">
        <v>169.102</v>
      </c>
      <c r="I751" s="588">
        <v>2.585</v>
      </c>
      <c r="J751" s="206"/>
      <c r="K751" s="206"/>
      <c r="L751" s="206"/>
      <c r="M751" s="206"/>
      <c r="N751" s="206"/>
      <c r="O751" s="206"/>
      <c r="P751" s="206"/>
    </row>
    <row r="752" spans="1:16" x14ac:dyDescent="0.2">
      <c r="A752" s="585">
        <v>48060</v>
      </c>
      <c r="B752" s="587">
        <v>2031</v>
      </c>
      <c r="C752" s="587">
        <v>7</v>
      </c>
      <c r="D752" s="588">
        <v>142.857</v>
      </c>
      <c r="E752" s="588">
        <v>2.0099999999999998</v>
      </c>
      <c r="F752" s="588">
        <v>256.68700000000001</v>
      </c>
      <c r="G752" s="588">
        <v>2.355</v>
      </c>
      <c r="H752" s="588">
        <v>169.45599999999999</v>
      </c>
      <c r="I752" s="588">
        <v>2.5390000000000001</v>
      </c>
      <c r="J752" s="206"/>
      <c r="K752" s="206"/>
      <c r="L752" s="206"/>
      <c r="M752" s="206"/>
      <c r="N752" s="206"/>
      <c r="O752" s="206"/>
      <c r="P752" s="206"/>
    </row>
    <row r="753" spans="1:16" x14ac:dyDescent="0.2">
      <c r="A753" s="585">
        <v>48091</v>
      </c>
      <c r="B753" s="587">
        <v>2031</v>
      </c>
      <c r="C753" s="587">
        <v>8</v>
      </c>
      <c r="D753" s="588">
        <v>143.095</v>
      </c>
      <c r="E753" s="588">
        <v>2.0230000000000001</v>
      </c>
      <c r="F753" s="588">
        <v>257.19</v>
      </c>
      <c r="G753" s="588">
        <v>2.3769999999999998</v>
      </c>
      <c r="H753" s="588">
        <v>169.81</v>
      </c>
      <c r="I753" s="588">
        <v>2.5350000000000001</v>
      </c>
      <c r="J753" s="206"/>
      <c r="K753" s="206"/>
      <c r="L753" s="206"/>
      <c r="M753" s="206"/>
      <c r="N753" s="206"/>
      <c r="O753" s="206"/>
      <c r="P753" s="206"/>
    </row>
    <row r="754" spans="1:16" x14ac:dyDescent="0.2">
      <c r="A754" s="585">
        <v>48121</v>
      </c>
      <c r="B754" s="587">
        <v>2031</v>
      </c>
      <c r="C754" s="587">
        <v>9</v>
      </c>
      <c r="D754" s="588">
        <v>143.328</v>
      </c>
      <c r="E754" s="588">
        <v>1.9690000000000001</v>
      </c>
      <c r="F754" s="588">
        <v>257.68200000000002</v>
      </c>
      <c r="G754" s="588">
        <v>2.323</v>
      </c>
      <c r="H754" s="588">
        <v>170.154</v>
      </c>
      <c r="I754" s="588">
        <v>2.4580000000000002</v>
      </c>
      <c r="J754" s="206"/>
      <c r="K754" s="206"/>
      <c r="L754" s="206"/>
      <c r="M754" s="206"/>
      <c r="N754" s="206"/>
      <c r="O754" s="206"/>
      <c r="P754" s="206"/>
    </row>
    <row r="755" spans="1:16" x14ac:dyDescent="0.2">
      <c r="A755" s="585">
        <v>48152</v>
      </c>
      <c r="B755" s="587">
        <v>2031</v>
      </c>
      <c r="C755" s="587">
        <v>10</v>
      </c>
      <c r="D755" s="588">
        <v>143.559</v>
      </c>
      <c r="E755" s="588">
        <v>1.9530000000000001</v>
      </c>
      <c r="F755" s="588">
        <v>258.17399999999998</v>
      </c>
      <c r="G755" s="588">
        <v>2.3130000000000002</v>
      </c>
      <c r="H755" s="588">
        <v>170.499</v>
      </c>
      <c r="I755" s="588">
        <v>2.4609999999999999</v>
      </c>
      <c r="J755" s="206"/>
      <c r="K755" s="206"/>
      <c r="L755" s="206"/>
      <c r="M755" s="206"/>
      <c r="N755" s="206"/>
      <c r="O755" s="206"/>
      <c r="P755" s="206"/>
    </row>
    <row r="756" spans="1:16" x14ac:dyDescent="0.2">
      <c r="A756" s="585">
        <v>48182</v>
      </c>
      <c r="B756" s="587">
        <v>2031</v>
      </c>
      <c r="C756" s="587">
        <v>11</v>
      </c>
      <c r="D756" s="588">
        <v>143.79</v>
      </c>
      <c r="E756" s="588">
        <v>1.9430000000000001</v>
      </c>
      <c r="F756" s="588">
        <v>258.666</v>
      </c>
      <c r="G756" s="588">
        <v>2.3130000000000002</v>
      </c>
      <c r="H756" s="588">
        <v>170.851</v>
      </c>
      <c r="I756" s="588">
        <v>2.5099999999999998</v>
      </c>
      <c r="J756" s="206"/>
      <c r="K756" s="206"/>
      <c r="L756" s="206"/>
      <c r="M756" s="206"/>
      <c r="N756" s="206"/>
      <c r="O756" s="206"/>
      <c r="P756" s="206"/>
    </row>
    <row r="757" spans="1:16" x14ac:dyDescent="0.2">
      <c r="A757" s="585">
        <v>48213</v>
      </c>
      <c r="B757" s="587">
        <v>2031</v>
      </c>
      <c r="C757" s="587">
        <v>12</v>
      </c>
      <c r="D757" s="588">
        <v>144.02000000000001</v>
      </c>
      <c r="E757" s="588">
        <v>1.94</v>
      </c>
      <c r="F757" s="588">
        <v>259.161</v>
      </c>
      <c r="G757" s="588">
        <v>2.3199999999999998</v>
      </c>
      <c r="H757" s="588">
        <v>171.215</v>
      </c>
      <c r="I757" s="588">
        <v>2.5859999999999999</v>
      </c>
      <c r="J757" s="206"/>
      <c r="K757" s="206"/>
      <c r="L757" s="206"/>
      <c r="M757" s="206"/>
      <c r="N757" s="206"/>
      <c r="O757" s="206"/>
      <c r="P757" s="206"/>
    </row>
    <row r="758" spans="1:16" x14ac:dyDescent="0.2">
      <c r="A758" s="585">
        <v>48244</v>
      </c>
      <c r="B758" s="587">
        <v>2032</v>
      </c>
      <c r="C758" s="587">
        <v>1</v>
      </c>
      <c r="D758" s="588">
        <v>144.255</v>
      </c>
      <c r="E758" s="588">
        <v>1.976</v>
      </c>
      <c r="F758" s="588">
        <v>259.66699999999997</v>
      </c>
      <c r="G758" s="588">
        <v>2.3690000000000002</v>
      </c>
      <c r="H758" s="588">
        <v>171.59100000000001</v>
      </c>
      <c r="I758" s="588">
        <v>2.6680000000000001</v>
      </c>
      <c r="J758" s="206"/>
      <c r="K758" s="206"/>
      <c r="L758" s="206"/>
      <c r="M758" s="206"/>
      <c r="N758" s="206"/>
      <c r="O758" s="206"/>
      <c r="P758" s="206"/>
    </row>
    <row r="759" spans="1:16" x14ac:dyDescent="0.2">
      <c r="A759" s="585">
        <v>48273</v>
      </c>
      <c r="B759" s="587">
        <v>2032</v>
      </c>
      <c r="C759" s="587">
        <v>2</v>
      </c>
      <c r="D759" s="588">
        <v>144.48400000000001</v>
      </c>
      <c r="E759" s="588">
        <v>1.923</v>
      </c>
      <c r="F759" s="588">
        <v>260.161</v>
      </c>
      <c r="G759" s="588">
        <v>2.3039999999999998</v>
      </c>
      <c r="H759" s="588">
        <v>171.953</v>
      </c>
      <c r="I759" s="588">
        <v>2.5609999999999999</v>
      </c>
      <c r="J759" s="206"/>
      <c r="K759" s="206"/>
      <c r="L759" s="206"/>
      <c r="M759" s="206"/>
      <c r="N759" s="206"/>
      <c r="O759" s="206"/>
      <c r="P759" s="206"/>
    </row>
    <row r="760" spans="1:16" x14ac:dyDescent="0.2">
      <c r="A760" s="585">
        <v>48304</v>
      </c>
      <c r="B760" s="587">
        <v>2032</v>
      </c>
      <c r="C760" s="587">
        <v>3</v>
      </c>
      <c r="D760" s="588">
        <v>144.715</v>
      </c>
      <c r="E760" s="588">
        <v>1.9370000000000001</v>
      </c>
      <c r="F760" s="588">
        <v>260.65800000000002</v>
      </c>
      <c r="G760" s="588">
        <v>2.3159999999999998</v>
      </c>
      <c r="H760" s="588">
        <v>172.30799999999999</v>
      </c>
      <c r="I760" s="588">
        <v>2.5059999999999998</v>
      </c>
      <c r="J760" s="206"/>
      <c r="K760" s="206"/>
      <c r="L760" s="206"/>
      <c r="M760" s="206"/>
      <c r="N760" s="206"/>
      <c r="O760" s="206"/>
      <c r="P760" s="206"/>
    </row>
    <row r="761" spans="1:16" x14ac:dyDescent="0.2">
      <c r="A761" s="585">
        <v>48334</v>
      </c>
      <c r="B761" s="587">
        <v>2032</v>
      </c>
      <c r="C761" s="587">
        <v>4</v>
      </c>
      <c r="D761" s="588">
        <v>144.95099999999999</v>
      </c>
      <c r="E761" s="588">
        <v>1.974</v>
      </c>
      <c r="F761" s="588">
        <v>261.16500000000002</v>
      </c>
      <c r="G761" s="588">
        <v>2.36</v>
      </c>
      <c r="H761" s="588">
        <v>172.666</v>
      </c>
      <c r="I761" s="588">
        <v>2.52</v>
      </c>
      <c r="J761" s="206"/>
      <c r="K761" s="206"/>
      <c r="L761" s="206"/>
      <c r="M761" s="206"/>
      <c r="N761" s="206"/>
      <c r="O761" s="206"/>
      <c r="P761" s="206"/>
    </row>
    <row r="762" spans="1:16" x14ac:dyDescent="0.2">
      <c r="A762" s="585">
        <v>48365</v>
      </c>
      <c r="B762" s="587">
        <v>2032</v>
      </c>
      <c r="C762" s="587">
        <v>5</v>
      </c>
      <c r="D762" s="588">
        <v>145.18600000000001</v>
      </c>
      <c r="E762" s="588">
        <v>1.964</v>
      </c>
      <c r="F762" s="588">
        <v>261.67200000000003</v>
      </c>
      <c r="G762" s="588">
        <v>2.3559999999999999</v>
      </c>
      <c r="H762" s="588">
        <v>173.02699999999999</v>
      </c>
      <c r="I762" s="588">
        <v>2.5379999999999998</v>
      </c>
      <c r="J762" s="206"/>
      <c r="K762" s="206"/>
      <c r="L762" s="206"/>
      <c r="M762" s="206"/>
      <c r="N762" s="206"/>
      <c r="O762" s="206"/>
      <c r="P762" s="206"/>
    </row>
    <row r="763" spans="1:16" x14ac:dyDescent="0.2">
      <c r="A763" s="585">
        <v>48395</v>
      </c>
      <c r="B763" s="587">
        <v>2032</v>
      </c>
      <c r="C763" s="587">
        <v>6</v>
      </c>
      <c r="D763" s="588">
        <v>145.41999999999999</v>
      </c>
      <c r="E763" s="588">
        <v>1.944</v>
      </c>
      <c r="F763" s="588">
        <v>262.17700000000002</v>
      </c>
      <c r="G763" s="588">
        <v>2.3420000000000001</v>
      </c>
      <c r="H763" s="588">
        <v>173.39500000000001</v>
      </c>
      <c r="I763" s="588">
        <v>2.581</v>
      </c>
      <c r="J763" s="206"/>
      <c r="K763" s="206"/>
      <c r="L763" s="206"/>
      <c r="M763" s="206"/>
      <c r="N763" s="206"/>
      <c r="O763" s="206"/>
      <c r="P763" s="206"/>
    </row>
    <row r="764" spans="1:16" x14ac:dyDescent="0.2">
      <c r="A764" s="585">
        <v>48426</v>
      </c>
      <c r="B764" s="587">
        <v>2032</v>
      </c>
      <c r="C764" s="587">
        <v>7</v>
      </c>
      <c r="D764" s="588">
        <v>145.65100000000001</v>
      </c>
      <c r="E764" s="588">
        <v>1.929</v>
      </c>
      <c r="F764" s="588">
        <v>262.67899999999997</v>
      </c>
      <c r="G764" s="588">
        <v>2.3199999999999998</v>
      </c>
      <c r="H764" s="588">
        <v>173.76300000000001</v>
      </c>
      <c r="I764" s="588">
        <v>2.58</v>
      </c>
      <c r="J764" s="206"/>
      <c r="K764" s="206"/>
      <c r="L764" s="206"/>
      <c r="M764" s="206"/>
      <c r="N764" s="206"/>
      <c r="O764" s="206"/>
      <c r="P764" s="206"/>
    </row>
    <row r="765" spans="1:16" x14ac:dyDescent="0.2">
      <c r="A765" s="585">
        <v>48457</v>
      </c>
      <c r="B765" s="587">
        <v>2032</v>
      </c>
      <c r="C765" s="587">
        <v>8</v>
      </c>
      <c r="D765" s="588">
        <v>145.887</v>
      </c>
      <c r="E765" s="588">
        <v>1.956</v>
      </c>
      <c r="F765" s="588">
        <v>263.18299999999999</v>
      </c>
      <c r="G765" s="588">
        <v>2.3279999999999998</v>
      </c>
      <c r="H765" s="588">
        <v>174.12899999999999</v>
      </c>
      <c r="I765" s="588">
        <v>2.5550000000000002</v>
      </c>
      <c r="J765" s="206"/>
      <c r="K765" s="206"/>
      <c r="L765" s="206"/>
      <c r="M765" s="206"/>
      <c r="N765" s="206"/>
      <c r="O765" s="206"/>
      <c r="P765" s="206"/>
    </row>
    <row r="766" spans="1:16" x14ac:dyDescent="0.2">
      <c r="A766" s="585">
        <v>48487</v>
      </c>
      <c r="B766" s="587">
        <v>2032</v>
      </c>
      <c r="C766" s="587">
        <v>9</v>
      </c>
      <c r="D766" s="588">
        <v>146.119</v>
      </c>
      <c r="E766" s="588">
        <v>1.927</v>
      </c>
      <c r="F766" s="588">
        <v>263.673</v>
      </c>
      <c r="G766" s="588">
        <v>2.2559999999999998</v>
      </c>
      <c r="H766" s="588">
        <v>174.47499999999999</v>
      </c>
      <c r="I766" s="588">
        <v>2.4119999999999999</v>
      </c>
      <c r="J766" s="206"/>
      <c r="K766" s="206"/>
      <c r="L766" s="206"/>
      <c r="M766" s="206"/>
      <c r="N766" s="206"/>
      <c r="O766" s="206"/>
      <c r="P766" s="206"/>
    </row>
    <row r="767" spans="1:16" x14ac:dyDescent="0.2">
      <c r="A767" s="585">
        <v>48518</v>
      </c>
      <c r="B767" s="587">
        <v>2032</v>
      </c>
      <c r="C767" s="587">
        <v>10</v>
      </c>
      <c r="D767" s="588">
        <v>146.352</v>
      </c>
      <c r="E767" s="588">
        <v>1.931</v>
      </c>
      <c r="F767" s="588">
        <v>264.15800000000002</v>
      </c>
      <c r="G767" s="588">
        <v>2.2290000000000001</v>
      </c>
      <c r="H767" s="588">
        <v>174.816</v>
      </c>
      <c r="I767" s="588">
        <v>2.3719999999999999</v>
      </c>
      <c r="J767" s="206"/>
      <c r="K767" s="206"/>
      <c r="L767" s="206"/>
      <c r="M767" s="206"/>
      <c r="N767" s="206"/>
      <c r="O767" s="206"/>
      <c r="P767" s="206"/>
    </row>
    <row r="768" spans="1:16" x14ac:dyDescent="0.2">
      <c r="A768" s="585">
        <v>48548</v>
      </c>
      <c r="B768" s="587">
        <v>2032</v>
      </c>
      <c r="C768" s="587">
        <v>11</v>
      </c>
      <c r="D768" s="588">
        <v>146.58600000000001</v>
      </c>
      <c r="E768" s="588">
        <v>1.9350000000000001</v>
      </c>
      <c r="F768" s="588">
        <v>264.63900000000001</v>
      </c>
      <c r="G768" s="588">
        <v>2.2109999999999999</v>
      </c>
      <c r="H768" s="588">
        <v>175.16499999999999</v>
      </c>
      <c r="I768" s="588">
        <v>2.4180000000000001</v>
      </c>
      <c r="J768" s="206"/>
      <c r="K768" s="206"/>
      <c r="L768" s="206"/>
      <c r="M768" s="206"/>
      <c r="N768" s="206"/>
      <c r="O768" s="206"/>
      <c r="P768" s="206"/>
    </row>
    <row r="769" spans="1:16" x14ac:dyDescent="0.2">
      <c r="A769" s="585">
        <v>48579</v>
      </c>
      <c r="B769" s="587">
        <v>2032</v>
      </c>
      <c r="C769" s="587">
        <v>12</v>
      </c>
      <c r="D769" s="588">
        <v>146.821</v>
      </c>
      <c r="E769" s="588">
        <v>1.9390000000000001</v>
      </c>
      <c r="F769" s="588">
        <v>265.12</v>
      </c>
      <c r="G769" s="588">
        <v>2.202</v>
      </c>
      <c r="H769" s="588">
        <v>175.529</v>
      </c>
      <c r="I769" s="588">
        <v>2.5230000000000001</v>
      </c>
      <c r="J769" s="206"/>
      <c r="K769" s="206"/>
      <c r="L769" s="206"/>
      <c r="M769" s="206"/>
      <c r="N769" s="206"/>
      <c r="O769" s="206"/>
      <c r="P769" s="206"/>
    </row>
    <row r="770" spans="1:16" x14ac:dyDescent="0.2">
      <c r="A770" s="585">
        <v>48610</v>
      </c>
      <c r="B770" s="587">
        <v>2033</v>
      </c>
      <c r="C770" s="587">
        <v>1</v>
      </c>
      <c r="D770" s="588">
        <v>147.06</v>
      </c>
      <c r="E770" s="588">
        <v>1.978</v>
      </c>
      <c r="F770" s="588">
        <v>265.60899999999998</v>
      </c>
      <c r="G770" s="588">
        <v>2.2370000000000001</v>
      </c>
      <c r="H770" s="588">
        <v>175.90899999999999</v>
      </c>
      <c r="I770" s="588">
        <v>2.6339999999999999</v>
      </c>
      <c r="J770" s="206"/>
      <c r="K770" s="206"/>
      <c r="L770" s="206"/>
      <c r="M770" s="206"/>
      <c r="N770" s="206"/>
      <c r="O770" s="206"/>
      <c r="P770" s="206"/>
    </row>
    <row r="771" spans="1:16" x14ac:dyDescent="0.2">
      <c r="A771" s="585">
        <v>48638</v>
      </c>
      <c r="B771" s="587">
        <v>2033</v>
      </c>
      <c r="C771" s="587">
        <v>2</v>
      </c>
      <c r="D771" s="588">
        <v>147.29</v>
      </c>
      <c r="E771" s="588">
        <v>1.89</v>
      </c>
      <c r="F771" s="588">
        <v>266.077</v>
      </c>
      <c r="G771" s="588">
        <v>2.133</v>
      </c>
      <c r="H771" s="588">
        <v>176.273</v>
      </c>
      <c r="I771" s="588">
        <v>2.508</v>
      </c>
      <c r="J771" s="206"/>
      <c r="K771" s="206"/>
      <c r="L771" s="206"/>
      <c r="M771" s="206"/>
      <c r="N771" s="206"/>
      <c r="O771" s="206"/>
      <c r="P771" s="206"/>
    </row>
    <row r="772" spans="1:16" x14ac:dyDescent="0.2">
      <c r="A772" s="585">
        <v>48669</v>
      </c>
      <c r="B772" s="587">
        <v>2033</v>
      </c>
      <c r="C772" s="587">
        <v>3</v>
      </c>
      <c r="D772" s="588">
        <v>147.52099999999999</v>
      </c>
      <c r="E772" s="588">
        <v>1.8979999999999999</v>
      </c>
      <c r="F772" s="588">
        <v>266.54700000000003</v>
      </c>
      <c r="G772" s="588">
        <v>2.1419999999999999</v>
      </c>
      <c r="H772" s="588">
        <v>176.631</v>
      </c>
      <c r="I772" s="588">
        <v>2.4670000000000001</v>
      </c>
      <c r="J772" s="206"/>
      <c r="K772" s="206"/>
      <c r="L772" s="206"/>
      <c r="M772" s="206"/>
      <c r="N772" s="206"/>
      <c r="O772" s="206"/>
      <c r="P772" s="206"/>
    </row>
    <row r="773" spans="1:16" x14ac:dyDescent="0.2">
      <c r="A773" s="585">
        <v>48699</v>
      </c>
      <c r="B773" s="587">
        <v>2033</v>
      </c>
      <c r="C773" s="587">
        <v>4</v>
      </c>
      <c r="D773" s="588">
        <v>147.76</v>
      </c>
      <c r="E773" s="588">
        <v>1.966</v>
      </c>
      <c r="F773" s="588">
        <v>267.03399999999999</v>
      </c>
      <c r="G773" s="588">
        <v>2.2160000000000002</v>
      </c>
      <c r="H773" s="588">
        <v>176.99799999999999</v>
      </c>
      <c r="I773" s="588">
        <v>2.5169999999999999</v>
      </c>
      <c r="J773" s="206"/>
      <c r="K773" s="206"/>
      <c r="L773" s="206"/>
      <c r="M773" s="206"/>
      <c r="N773" s="206"/>
      <c r="O773" s="206"/>
      <c r="P773" s="206"/>
    </row>
    <row r="774" spans="1:16" x14ac:dyDescent="0.2">
      <c r="A774" s="585">
        <v>48730</v>
      </c>
      <c r="B774" s="587">
        <v>2033</v>
      </c>
      <c r="C774" s="587">
        <v>5</v>
      </c>
      <c r="D774" s="588">
        <v>148</v>
      </c>
      <c r="E774" s="588">
        <v>1.9610000000000001</v>
      </c>
      <c r="F774" s="588">
        <v>267.52</v>
      </c>
      <c r="G774" s="588">
        <v>2.206</v>
      </c>
      <c r="H774" s="588">
        <v>177.363</v>
      </c>
      <c r="I774" s="588">
        <v>2.508</v>
      </c>
      <c r="J774" s="206"/>
      <c r="K774" s="206"/>
      <c r="L774" s="206"/>
      <c r="M774" s="206"/>
      <c r="N774" s="206"/>
      <c r="O774" s="206"/>
      <c r="P774" s="206"/>
    </row>
    <row r="775" spans="1:16" x14ac:dyDescent="0.2">
      <c r="A775" s="585">
        <v>48760</v>
      </c>
      <c r="B775" s="587">
        <v>2033</v>
      </c>
      <c r="C775" s="587">
        <v>6</v>
      </c>
      <c r="D775" s="588">
        <v>148.238</v>
      </c>
      <c r="E775" s="588">
        <v>1.9490000000000001</v>
      </c>
      <c r="F775" s="588">
        <v>268.00400000000002</v>
      </c>
      <c r="G775" s="588">
        <v>2.19</v>
      </c>
      <c r="H775" s="588">
        <v>177.73099999999999</v>
      </c>
      <c r="I775" s="588">
        <v>2.5139999999999998</v>
      </c>
      <c r="J775" s="206"/>
      <c r="K775" s="206"/>
      <c r="L775" s="206"/>
      <c r="M775" s="206"/>
      <c r="N775" s="206"/>
      <c r="O775" s="206"/>
      <c r="P775" s="206"/>
    </row>
    <row r="776" spans="1:16" x14ac:dyDescent="0.2">
      <c r="A776" s="585">
        <v>48791</v>
      </c>
      <c r="B776" s="587">
        <v>2033</v>
      </c>
      <c r="C776" s="587">
        <v>7</v>
      </c>
      <c r="D776" s="588">
        <v>148.47499999999999</v>
      </c>
      <c r="E776" s="588">
        <v>1.9359999999999999</v>
      </c>
      <c r="F776" s="588">
        <v>268.488</v>
      </c>
      <c r="G776" s="588">
        <v>2.1890000000000001</v>
      </c>
      <c r="H776" s="588">
        <v>178.09700000000001</v>
      </c>
      <c r="I776" s="588">
        <v>2.4990000000000001</v>
      </c>
      <c r="J776" s="206"/>
      <c r="K776" s="206"/>
      <c r="L776" s="206"/>
      <c r="M776" s="206"/>
      <c r="N776" s="206"/>
      <c r="O776" s="206"/>
      <c r="P776" s="206"/>
    </row>
    <row r="777" spans="1:16" x14ac:dyDescent="0.2">
      <c r="A777" s="585">
        <v>48822</v>
      </c>
      <c r="B777" s="587">
        <v>2033</v>
      </c>
      <c r="C777" s="587">
        <v>8</v>
      </c>
      <c r="D777" s="588">
        <v>148.715</v>
      </c>
      <c r="E777" s="588">
        <v>1.9550000000000001</v>
      </c>
      <c r="F777" s="588">
        <v>268.98500000000001</v>
      </c>
      <c r="G777" s="588">
        <v>2.2440000000000002</v>
      </c>
      <c r="H777" s="588">
        <v>178.46199999999999</v>
      </c>
      <c r="I777" s="588">
        <v>2.4929999999999999</v>
      </c>
      <c r="J777" s="206"/>
      <c r="K777" s="206"/>
      <c r="L777" s="206"/>
      <c r="M777" s="206"/>
      <c r="N777" s="206"/>
      <c r="O777" s="206"/>
      <c r="P777" s="206"/>
    </row>
    <row r="778" spans="1:16" x14ac:dyDescent="0.2">
      <c r="A778" s="585">
        <v>48852</v>
      </c>
      <c r="B778" s="587">
        <v>2033</v>
      </c>
      <c r="C778" s="587">
        <v>9</v>
      </c>
      <c r="D778" s="588">
        <v>148.94999999999999</v>
      </c>
      <c r="E778" s="588">
        <v>1.913</v>
      </c>
      <c r="F778" s="588">
        <v>269.48099999999999</v>
      </c>
      <c r="G778" s="588">
        <v>2.238</v>
      </c>
      <c r="H778" s="588">
        <v>178.81399999999999</v>
      </c>
      <c r="I778" s="588">
        <v>2.3889999999999998</v>
      </c>
      <c r="J778" s="206"/>
      <c r="K778" s="206"/>
      <c r="L778" s="206"/>
      <c r="M778" s="206"/>
      <c r="N778" s="206"/>
      <c r="O778" s="206"/>
      <c r="P778" s="206"/>
    </row>
    <row r="779" spans="1:16" x14ac:dyDescent="0.2">
      <c r="A779" s="585">
        <v>48883</v>
      </c>
      <c r="B779" s="587">
        <v>2033</v>
      </c>
      <c r="C779" s="587">
        <v>10</v>
      </c>
      <c r="D779" s="588">
        <v>149.185</v>
      </c>
      <c r="E779" s="588">
        <v>1.909</v>
      </c>
      <c r="F779" s="588">
        <v>269.98399999999998</v>
      </c>
      <c r="G779" s="588">
        <v>2.2629999999999999</v>
      </c>
      <c r="H779" s="588">
        <v>179.16</v>
      </c>
      <c r="I779" s="588">
        <v>2.35</v>
      </c>
      <c r="J779" s="206"/>
      <c r="K779" s="206"/>
      <c r="L779" s="206"/>
      <c r="M779" s="206"/>
      <c r="N779" s="206"/>
      <c r="O779" s="206"/>
      <c r="P779" s="206"/>
    </row>
    <row r="780" spans="1:16" x14ac:dyDescent="0.2">
      <c r="A780" s="585">
        <v>48913</v>
      </c>
      <c r="B780" s="587">
        <v>2033</v>
      </c>
      <c r="C780" s="587">
        <v>11</v>
      </c>
      <c r="D780" s="588">
        <v>149.42099999999999</v>
      </c>
      <c r="E780" s="588">
        <v>1.913</v>
      </c>
      <c r="F780" s="588">
        <v>270.49</v>
      </c>
      <c r="G780" s="588">
        <v>2.2730000000000001</v>
      </c>
      <c r="H780" s="588">
        <v>179.50700000000001</v>
      </c>
      <c r="I780" s="588">
        <v>2.3479999999999999</v>
      </c>
      <c r="J780" s="206"/>
      <c r="K780" s="206"/>
      <c r="L780" s="206"/>
      <c r="M780" s="206"/>
      <c r="N780" s="206"/>
      <c r="O780" s="206"/>
      <c r="P780" s="206"/>
    </row>
    <row r="781" spans="1:16" x14ac:dyDescent="0.2">
      <c r="A781" s="585">
        <v>48944</v>
      </c>
      <c r="B781" s="587">
        <v>2033</v>
      </c>
      <c r="C781" s="587">
        <v>12</v>
      </c>
      <c r="D781" s="588">
        <v>149.65799999999999</v>
      </c>
      <c r="E781" s="588">
        <v>1.9239999999999999</v>
      </c>
      <c r="F781" s="588">
        <v>270.99799999999999</v>
      </c>
      <c r="G781" s="588">
        <v>2.2749999999999999</v>
      </c>
      <c r="H781" s="588">
        <v>179.85900000000001</v>
      </c>
      <c r="I781" s="588">
        <v>2.3769999999999998</v>
      </c>
      <c r="J781" s="206"/>
      <c r="K781" s="206"/>
      <c r="L781" s="206"/>
      <c r="M781" s="206"/>
      <c r="N781" s="206"/>
      <c r="O781" s="206"/>
      <c r="P781" s="206"/>
    </row>
    <row r="782" spans="1:16" x14ac:dyDescent="0.2">
      <c r="A782" s="585">
        <v>48975</v>
      </c>
      <c r="B782" s="587">
        <v>2034</v>
      </c>
      <c r="C782" s="587">
        <v>1</v>
      </c>
      <c r="D782" s="588">
        <v>149.90199999999999</v>
      </c>
      <c r="E782" s="588">
        <v>1.9690000000000001</v>
      </c>
      <c r="F782" s="588">
        <v>271.517</v>
      </c>
      <c r="G782" s="588">
        <v>2.3239999999999998</v>
      </c>
      <c r="H782" s="588">
        <v>180.22200000000001</v>
      </c>
      <c r="I782" s="588">
        <v>2.452</v>
      </c>
      <c r="J782" s="206"/>
      <c r="K782" s="206"/>
      <c r="L782" s="206"/>
      <c r="M782" s="206"/>
      <c r="N782" s="206"/>
      <c r="O782" s="206"/>
      <c r="P782" s="206"/>
    </row>
    <row r="783" spans="1:16" x14ac:dyDescent="0.2">
      <c r="A783" s="585">
        <v>49003</v>
      </c>
      <c r="B783" s="587">
        <v>2034</v>
      </c>
      <c r="C783" s="587">
        <v>2</v>
      </c>
      <c r="D783" s="588">
        <v>150.13499999999999</v>
      </c>
      <c r="E783" s="588">
        <v>1.8859999999999999</v>
      </c>
      <c r="F783" s="588">
        <v>272.01799999999997</v>
      </c>
      <c r="G783" s="588">
        <v>2.234</v>
      </c>
      <c r="H783" s="588">
        <v>180.57400000000001</v>
      </c>
      <c r="I783" s="588">
        <v>2.3639999999999999</v>
      </c>
      <c r="J783" s="206"/>
      <c r="K783" s="206"/>
      <c r="L783" s="206"/>
      <c r="M783" s="206"/>
      <c r="N783" s="206"/>
      <c r="O783" s="206"/>
      <c r="P783" s="206"/>
    </row>
    <row r="784" spans="1:16" x14ac:dyDescent="0.2">
      <c r="A784" s="585">
        <v>49034</v>
      </c>
      <c r="B784" s="587">
        <v>2034</v>
      </c>
      <c r="C784" s="587">
        <v>3</v>
      </c>
      <c r="D784" s="588">
        <v>150.37</v>
      </c>
      <c r="E784" s="588">
        <v>1.897</v>
      </c>
      <c r="F784" s="588">
        <v>272.52499999999998</v>
      </c>
      <c r="G784" s="588">
        <v>2.2639999999999998</v>
      </c>
      <c r="H784" s="588">
        <v>180.929</v>
      </c>
      <c r="I784" s="588">
        <v>2.391</v>
      </c>
      <c r="J784" s="206"/>
      <c r="K784" s="206"/>
      <c r="L784" s="206"/>
      <c r="M784" s="206"/>
      <c r="N784" s="206"/>
      <c r="O784" s="206"/>
      <c r="P784" s="206"/>
    </row>
    <row r="785" spans="1:16" x14ac:dyDescent="0.2">
      <c r="A785" s="585">
        <v>49064</v>
      </c>
      <c r="B785" s="587">
        <v>2034</v>
      </c>
      <c r="C785" s="587">
        <v>4</v>
      </c>
      <c r="D785" s="588">
        <v>150.61500000000001</v>
      </c>
      <c r="E785" s="588">
        <v>1.966</v>
      </c>
      <c r="F785" s="588">
        <v>273.05599999999998</v>
      </c>
      <c r="G785" s="588">
        <v>2.359</v>
      </c>
      <c r="H785" s="588">
        <v>181.3</v>
      </c>
      <c r="I785" s="588">
        <v>2.484</v>
      </c>
      <c r="J785" s="206"/>
      <c r="K785" s="206"/>
      <c r="L785" s="206"/>
      <c r="M785" s="206"/>
      <c r="N785" s="206"/>
      <c r="O785" s="206"/>
      <c r="P785" s="206"/>
    </row>
    <row r="786" spans="1:16" x14ac:dyDescent="0.2">
      <c r="A786" s="585">
        <v>49095</v>
      </c>
      <c r="B786" s="587">
        <v>2034</v>
      </c>
      <c r="C786" s="587">
        <v>5</v>
      </c>
      <c r="D786" s="588">
        <v>150.858</v>
      </c>
      <c r="E786" s="588">
        <v>1.9610000000000001</v>
      </c>
      <c r="F786" s="588">
        <v>273.58699999999999</v>
      </c>
      <c r="G786" s="588">
        <v>2.359</v>
      </c>
      <c r="H786" s="588">
        <v>181.67</v>
      </c>
      <c r="I786" s="588">
        <v>2.4750000000000001</v>
      </c>
      <c r="J786" s="206"/>
      <c r="K786" s="206"/>
      <c r="L786" s="206"/>
      <c r="M786" s="206"/>
      <c r="N786" s="206"/>
      <c r="O786" s="206"/>
      <c r="P786" s="206"/>
    </row>
    <row r="787" spans="1:16" x14ac:dyDescent="0.2">
      <c r="A787" s="585">
        <v>49125</v>
      </c>
      <c r="B787" s="587">
        <v>2034</v>
      </c>
      <c r="C787" s="587">
        <v>6</v>
      </c>
      <c r="D787" s="588">
        <v>151.101</v>
      </c>
      <c r="E787" s="588">
        <v>1.948</v>
      </c>
      <c r="F787" s="588">
        <v>274.11500000000001</v>
      </c>
      <c r="G787" s="588">
        <v>2.343</v>
      </c>
      <c r="H787" s="588">
        <v>182.036</v>
      </c>
      <c r="I787" s="588">
        <v>2.4500000000000002</v>
      </c>
      <c r="J787" s="206"/>
      <c r="K787" s="206"/>
      <c r="L787" s="206"/>
      <c r="M787" s="206"/>
      <c r="N787" s="206"/>
      <c r="O787" s="206"/>
      <c r="P787" s="206"/>
    </row>
    <row r="788" spans="1:16" x14ac:dyDescent="0.2">
      <c r="A788" s="585">
        <v>49156</v>
      </c>
      <c r="B788" s="587">
        <v>2034</v>
      </c>
      <c r="C788" s="587">
        <v>7</v>
      </c>
      <c r="D788" s="588">
        <v>151.34299999999999</v>
      </c>
      <c r="E788" s="588">
        <v>1.9370000000000001</v>
      </c>
      <c r="F788" s="588">
        <v>274.64</v>
      </c>
      <c r="G788" s="588">
        <v>2.3239999999999998</v>
      </c>
      <c r="H788" s="588">
        <v>182.40100000000001</v>
      </c>
      <c r="I788" s="588">
        <v>2.4279999999999999</v>
      </c>
      <c r="J788" s="206"/>
      <c r="K788" s="206"/>
      <c r="L788" s="206"/>
      <c r="M788" s="206"/>
      <c r="N788" s="206"/>
      <c r="O788" s="206"/>
      <c r="P788" s="206"/>
    </row>
    <row r="789" spans="1:16" x14ac:dyDescent="0.2">
      <c r="A789" s="585">
        <v>49187</v>
      </c>
      <c r="B789" s="587">
        <v>2034</v>
      </c>
      <c r="C789" s="587">
        <v>8</v>
      </c>
      <c r="D789" s="588">
        <v>151.58799999999999</v>
      </c>
      <c r="E789" s="588">
        <v>1.962</v>
      </c>
      <c r="F789" s="588">
        <v>275.17099999999999</v>
      </c>
      <c r="G789" s="588">
        <v>2.3439999999999999</v>
      </c>
      <c r="H789" s="588">
        <v>182.77</v>
      </c>
      <c r="I789" s="588">
        <v>2.4550000000000001</v>
      </c>
      <c r="J789" s="206"/>
      <c r="K789" s="206"/>
      <c r="L789" s="206"/>
      <c r="M789" s="206"/>
      <c r="N789" s="206"/>
      <c r="O789" s="206"/>
      <c r="P789" s="206"/>
    </row>
    <row r="790" spans="1:16" x14ac:dyDescent="0.2">
      <c r="A790" s="585">
        <v>49217</v>
      </c>
      <c r="B790" s="587">
        <v>2034</v>
      </c>
      <c r="C790" s="587">
        <v>9</v>
      </c>
      <c r="D790" s="588">
        <v>151.83000000000001</v>
      </c>
      <c r="E790" s="588">
        <v>1.927</v>
      </c>
      <c r="F790" s="588">
        <v>275.69099999999997</v>
      </c>
      <c r="G790" s="588">
        <v>2.29</v>
      </c>
      <c r="H790" s="588">
        <v>183.13300000000001</v>
      </c>
      <c r="I790" s="588">
        <v>2.411</v>
      </c>
      <c r="J790" s="206"/>
      <c r="K790" s="206"/>
      <c r="L790" s="206"/>
      <c r="M790" s="206"/>
      <c r="N790" s="206"/>
      <c r="O790" s="206"/>
      <c r="P790" s="206"/>
    </row>
    <row r="791" spans="1:16" x14ac:dyDescent="0.2">
      <c r="A791" s="585">
        <v>49248</v>
      </c>
      <c r="B791" s="587">
        <v>2034</v>
      </c>
      <c r="C791" s="587">
        <v>10</v>
      </c>
      <c r="D791" s="588">
        <v>152.071</v>
      </c>
      <c r="E791" s="588">
        <v>1.9279999999999999</v>
      </c>
      <c r="F791" s="588">
        <v>276.20999999999998</v>
      </c>
      <c r="G791" s="588">
        <v>2.2810000000000001</v>
      </c>
      <c r="H791" s="588">
        <v>183.49700000000001</v>
      </c>
      <c r="I791" s="588">
        <v>2.411</v>
      </c>
      <c r="J791" s="206"/>
      <c r="K791" s="206"/>
      <c r="L791" s="206"/>
      <c r="M791" s="206"/>
      <c r="N791" s="206"/>
      <c r="O791" s="206"/>
      <c r="P791" s="206"/>
    </row>
    <row r="792" spans="1:16" x14ac:dyDescent="0.2">
      <c r="A792" s="585">
        <v>49278</v>
      </c>
      <c r="B792" s="587">
        <v>2034</v>
      </c>
      <c r="C792" s="587">
        <v>11</v>
      </c>
      <c r="D792" s="588">
        <v>152.31399999999999</v>
      </c>
      <c r="E792" s="588">
        <v>1.9319999999999999</v>
      </c>
      <c r="F792" s="588">
        <v>276.72899999999998</v>
      </c>
      <c r="G792" s="588">
        <v>2.2799999999999998</v>
      </c>
      <c r="H792" s="588">
        <v>183.86199999999999</v>
      </c>
      <c r="I792" s="588">
        <v>2.415</v>
      </c>
      <c r="J792" s="206"/>
      <c r="K792" s="206"/>
      <c r="L792" s="206"/>
      <c r="M792" s="206"/>
      <c r="N792" s="206"/>
      <c r="O792" s="206"/>
      <c r="P792" s="206"/>
    </row>
    <row r="793" spans="1:16" x14ac:dyDescent="0.2">
      <c r="A793" s="585">
        <v>49309</v>
      </c>
      <c r="B793" s="587">
        <v>2034</v>
      </c>
      <c r="C793" s="587">
        <v>12</v>
      </c>
      <c r="D793" s="588">
        <v>152.55799999999999</v>
      </c>
      <c r="E793" s="588">
        <v>1.9410000000000001</v>
      </c>
      <c r="F793" s="588">
        <v>277.25</v>
      </c>
      <c r="G793" s="588">
        <v>2.2839999999999998</v>
      </c>
      <c r="H793" s="588">
        <v>184.22900000000001</v>
      </c>
      <c r="I793" s="588">
        <v>2.4239999999999999</v>
      </c>
      <c r="J793" s="206"/>
      <c r="K793" s="206"/>
      <c r="L793" s="206"/>
      <c r="M793" s="206"/>
      <c r="N793" s="206"/>
      <c r="O793" s="206"/>
      <c r="P793" s="206"/>
    </row>
    <row r="794" spans="1:16" x14ac:dyDescent="0.2">
      <c r="A794" s="585">
        <v>49340</v>
      </c>
      <c r="B794" s="587">
        <v>2035</v>
      </c>
      <c r="C794" s="587">
        <v>1</v>
      </c>
      <c r="D794" s="588">
        <v>152.809</v>
      </c>
      <c r="E794" s="588">
        <v>1.986</v>
      </c>
      <c r="F794" s="588">
        <v>277.78199999999998</v>
      </c>
      <c r="G794" s="588">
        <v>2.3260000000000001</v>
      </c>
      <c r="H794" s="588">
        <v>184.60499999999999</v>
      </c>
      <c r="I794" s="588">
        <v>2.4769999999999999</v>
      </c>
      <c r="J794" s="206"/>
      <c r="K794" s="206"/>
      <c r="L794" s="206"/>
      <c r="M794" s="206"/>
      <c r="N794" s="206"/>
      <c r="O794" s="206"/>
      <c r="P794" s="206"/>
    </row>
    <row r="795" spans="1:16" x14ac:dyDescent="0.2">
      <c r="A795" s="585">
        <v>49368</v>
      </c>
      <c r="B795" s="587">
        <v>2035</v>
      </c>
      <c r="C795" s="587">
        <v>2</v>
      </c>
      <c r="D795" s="588">
        <v>153.04900000000001</v>
      </c>
      <c r="E795" s="588">
        <v>1.9059999999999999</v>
      </c>
      <c r="F795" s="588">
        <v>278.28899999999999</v>
      </c>
      <c r="G795" s="588">
        <v>2.214</v>
      </c>
      <c r="H795" s="588">
        <v>184.96600000000001</v>
      </c>
      <c r="I795" s="588">
        <v>2.371</v>
      </c>
      <c r="J795" s="206"/>
      <c r="K795" s="206"/>
      <c r="L795" s="206"/>
      <c r="M795" s="206"/>
      <c r="N795" s="206"/>
      <c r="O795" s="206"/>
      <c r="P795" s="206"/>
    </row>
    <row r="796" spans="1:16" x14ac:dyDescent="0.2">
      <c r="A796" s="585">
        <v>49399</v>
      </c>
      <c r="B796" s="587">
        <v>2035</v>
      </c>
      <c r="C796" s="587">
        <v>3</v>
      </c>
      <c r="D796" s="588">
        <v>153.292</v>
      </c>
      <c r="E796" s="588">
        <v>1.923</v>
      </c>
      <c r="F796" s="588">
        <v>278.79700000000003</v>
      </c>
      <c r="G796" s="588">
        <v>2.2130000000000001</v>
      </c>
      <c r="H796" s="588">
        <v>185.33</v>
      </c>
      <c r="I796" s="588">
        <v>2.3879999999999999</v>
      </c>
      <c r="J796" s="206"/>
      <c r="K796" s="206"/>
      <c r="L796" s="206"/>
      <c r="M796" s="206"/>
      <c r="N796" s="206"/>
      <c r="O796" s="206"/>
      <c r="P796" s="206"/>
    </row>
    <row r="797" spans="1:16" x14ac:dyDescent="0.2">
      <c r="A797" s="585">
        <v>49429</v>
      </c>
      <c r="B797" s="587">
        <v>2035</v>
      </c>
      <c r="C797" s="587">
        <v>4</v>
      </c>
      <c r="D797" s="588">
        <v>153.54499999999999</v>
      </c>
      <c r="E797" s="588">
        <v>1.996</v>
      </c>
      <c r="F797" s="588">
        <v>279.32299999999998</v>
      </c>
      <c r="G797" s="588">
        <v>2.286</v>
      </c>
      <c r="H797" s="588">
        <v>185.709</v>
      </c>
      <c r="I797" s="588">
        <v>2.4780000000000002</v>
      </c>
      <c r="J797" s="206"/>
      <c r="K797" s="206"/>
      <c r="L797" s="206"/>
      <c r="M797" s="206"/>
      <c r="N797" s="206"/>
      <c r="O797" s="206"/>
      <c r="P797" s="206"/>
    </row>
    <row r="798" spans="1:16" x14ac:dyDescent="0.2">
      <c r="A798" s="585">
        <v>49460</v>
      </c>
      <c r="B798" s="587">
        <v>2035</v>
      </c>
      <c r="C798" s="587">
        <v>5</v>
      </c>
      <c r="D798" s="588">
        <v>153.797</v>
      </c>
      <c r="E798" s="588">
        <v>1.9910000000000001</v>
      </c>
      <c r="F798" s="588">
        <v>279.84800000000001</v>
      </c>
      <c r="G798" s="588">
        <v>2.2799999999999998</v>
      </c>
      <c r="H798" s="588">
        <v>186.08699999999999</v>
      </c>
      <c r="I798" s="588">
        <v>2.4729999999999999</v>
      </c>
      <c r="J798" s="206"/>
      <c r="K798" s="206"/>
      <c r="L798" s="206"/>
      <c r="M798" s="206"/>
      <c r="N798" s="206"/>
      <c r="O798" s="206"/>
      <c r="P798" s="206"/>
    </row>
    <row r="799" spans="1:16" x14ac:dyDescent="0.2">
      <c r="A799" s="585">
        <v>49490</v>
      </c>
      <c r="B799" s="587">
        <v>2035</v>
      </c>
      <c r="C799" s="587">
        <v>6</v>
      </c>
      <c r="D799" s="588">
        <v>154.04900000000001</v>
      </c>
      <c r="E799" s="588">
        <v>1.978</v>
      </c>
      <c r="F799" s="588">
        <v>280.37299999999999</v>
      </c>
      <c r="G799" s="588">
        <v>2.2730000000000001</v>
      </c>
      <c r="H799" s="588">
        <v>186.464</v>
      </c>
      <c r="I799" s="588">
        <v>2.4590000000000001</v>
      </c>
      <c r="J799" s="206"/>
      <c r="K799" s="206"/>
      <c r="L799" s="206"/>
      <c r="M799" s="206"/>
      <c r="N799" s="206"/>
      <c r="O799" s="206"/>
      <c r="P799" s="206"/>
    </row>
    <row r="800" spans="1:16" x14ac:dyDescent="0.2">
      <c r="A800" s="585">
        <v>49521</v>
      </c>
      <c r="B800" s="587">
        <v>2035</v>
      </c>
      <c r="C800" s="587">
        <v>7</v>
      </c>
      <c r="D800" s="588">
        <v>154.29900000000001</v>
      </c>
      <c r="E800" s="588">
        <v>1.9650000000000001</v>
      </c>
      <c r="F800" s="588">
        <v>280.89600000000002</v>
      </c>
      <c r="G800" s="588">
        <v>2.2639999999999998</v>
      </c>
      <c r="H800" s="588">
        <v>186.84</v>
      </c>
      <c r="I800" s="588">
        <v>2.4460000000000002</v>
      </c>
      <c r="J800" s="206"/>
      <c r="K800" s="206"/>
      <c r="L800" s="206"/>
      <c r="M800" s="206"/>
      <c r="N800" s="206"/>
      <c r="O800" s="206"/>
      <c r="P800" s="206"/>
    </row>
    <row r="801" spans="1:16" x14ac:dyDescent="0.2">
      <c r="A801" s="585">
        <v>49552</v>
      </c>
      <c r="B801" s="587">
        <v>2035</v>
      </c>
      <c r="C801" s="587">
        <v>8</v>
      </c>
      <c r="D801" s="588">
        <v>154.55199999999999</v>
      </c>
      <c r="E801" s="588">
        <v>1.992</v>
      </c>
      <c r="F801" s="588">
        <v>281.42700000000002</v>
      </c>
      <c r="G801" s="588">
        <v>2.2909999999999999</v>
      </c>
      <c r="H801" s="588">
        <v>187.22200000000001</v>
      </c>
      <c r="I801" s="588">
        <v>2.4769999999999999</v>
      </c>
      <c r="J801" s="206"/>
      <c r="K801" s="206"/>
      <c r="L801" s="206"/>
      <c r="M801" s="206"/>
      <c r="N801" s="206"/>
      <c r="O801" s="206"/>
      <c r="P801" s="206"/>
    </row>
    <row r="802" spans="1:16" x14ac:dyDescent="0.2">
      <c r="A802" s="585">
        <v>49582</v>
      </c>
      <c r="B802" s="587">
        <v>2035</v>
      </c>
      <c r="C802" s="587">
        <v>9</v>
      </c>
      <c r="D802" s="588">
        <v>154.80199999999999</v>
      </c>
      <c r="E802" s="588">
        <v>1.958</v>
      </c>
      <c r="F802" s="588">
        <v>281.94799999999998</v>
      </c>
      <c r="G802" s="588">
        <v>2.2440000000000002</v>
      </c>
      <c r="H802" s="588">
        <v>187.59700000000001</v>
      </c>
      <c r="I802" s="588">
        <v>2.431</v>
      </c>
      <c r="J802" s="206"/>
      <c r="K802" s="206"/>
      <c r="L802" s="206"/>
      <c r="M802" s="206"/>
      <c r="N802" s="206"/>
      <c r="O802" s="206"/>
      <c r="P802" s="206"/>
    </row>
    <row r="803" spans="1:16" x14ac:dyDescent="0.2">
      <c r="A803" s="585">
        <v>49613</v>
      </c>
      <c r="B803" s="587">
        <v>2035</v>
      </c>
      <c r="C803" s="587">
        <v>10</v>
      </c>
      <c r="D803" s="588">
        <v>155.053</v>
      </c>
      <c r="E803" s="588">
        <v>1.9590000000000001</v>
      </c>
      <c r="F803" s="588">
        <v>282.47000000000003</v>
      </c>
      <c r="G803" s="588">
        <v>2.2429999999999999</v>
      </c>
      <c r="H803" s="588">
        <v>187.97200000000001</v>
      </c>
      <c r="I803" s="588">
        <v>2.427</v>
      </c>
      <c r="J803" s="206"/>
      <c r="K803" s="206"/>
      <c r="L803" s="206"/>
      <c r="M803" s="206"/>
      <c r="N803" s="206"/>
      <c r="O803" s="206"/>
      <c r="P803" s="206"/>
    </row>
    <row r="804" spans="1:16" x14ac:dyDescent="0.2">
      <c r="A804" s="585">
        <v>49643</v>
      </c>
      <c r="B804" s="587">
        <v>2035</v>
      </c>
      <c r="C804" s="587">
        <v>11</v>
      </c>
      <c r="D804" s="588">
        <v>155.304</v>
      </c>
      <c r="E804" s="588">
        <v>1.96</v>
      </c>
      <c r="F804" s="588">
        <v>282.99400000000003</v>
      </c>
      <c r="G804" s="588">
        <v>2.2519999999999998</v>
      </c>
      <c r="H804" s="588">
        <v>188.34700000000001</v>
      </c>
      <c r="I804" s="588">
        <v>2.423</v>
      </c>
      <c r="J804" s="206"/>
      <c r="K804" s="206"/>
      <c r="L804" s="206"/>
      <c r="M804" s="206"/>
      <c r="N804" s="206"/>
      <c r="O804" s="206"/>
      <c r="P804" s="206"/>
    </row>
    <row r="805" spans="1:16" x14ac:dyDescent="0.2">
      <c r="A805" s="585">
        <v>49674</v>
      </c>
      <c r="B805" s="587">
        <v>2035</v>
      </c>
      <c r="C805" s="587">
        <v>12</v>
      </c>
      <c r="D805" s="588">
        <v>155.55600000000001</v>
      </c>
      <c r="E805" s="588">
        <v>1.964</v>
      </c>
      <c r="F805" s="588">
        <v>283.524</v>
      </c>
      <c r="G805" s="588">
        <v>2.2690000000000001</v>
      </c>
      <c r="H805" s="588">
        <v>188.72399999999999</v>
      </c>
      <c r="I805" s="588">
        <v>2.4220000000000002</v>
      </c>
      <c r="J805" s="206"/>
      <c r="K805" s="206"/>
      <c r="L805" s="206"/>
      <c r="M805" s="206"/>
      <c r="N805" s="206"/>
      <c r="O805" s="206"/>
      <c r="P805" s="206"/>
    </row>
    <row r="806" spans="1:16" x14ac:dyDescent="0.2">
      <c r="A806" s="585">
        <v>49705</v>
      </c>
      <c r="B806" s="587">
        <v>2036</v>
      </c>
      <c r="C806" s="587">
        <v>1</v>
      </c>
      <c r="D806" s="588">
        <v>155.81299999999999</v>
      </c>
      <c r="E806" s="588">
        <v>2.004</v>
      </c>
      <c r="F806" s="588">
        <v>284.06599999999997</v>
      </c>
      <c r="G806" s="588">
        <v>2.319</v>
      </c>
      <c r="H806" s="588">
        <v>189.108</v>
      </c>
      <c r="I806" s="588">
        <v>2.4740000000000002</v>
      </c>
      <c r="J806" s="206"/>
      <c r="K806" s="206"/>
      <c r="L806" s="206"/>
      <c r="M806" s="206"/>
      <c r="N806" s="206"/>
      <c r="O806" s="206"/>
      <c r="P806" s="206"/>
    </row>
    <row r="807" spans="1:16" x14ac:dyDescent="0.2">
      <c r="A807" s="585">
        <v>49734</v>
      </c>
      <c r="B807" s="587">
        <v>2036</v>
      </c>
      <c r="C807" s="587">
        <v>2</v>
      </c>
      <c r="D807" s="588">
        <v>156.06399999999999</v>
      </c>
      <c r="E807" s="588">
        <v>1.95</v>
      </c>
      <c r="F807" s="588">
        <v>284.59300000000002</v>
      </c>
      <c r="G807" s="588">
        <v>2.2490000000000001</v>
      </c>
      <c r="H807" s="588">
        <v>189.48500000000001</v>
      </c>
      <c r="I807" s="588">
        <v>2.4169999999999998</v>
      </c>
      <c r="J807" s="206"/>
      <c r="K807" s="206"/>
      <c r="L807" s="206"/>
      <c r="M807" s="206"/>
      <c r="N807" s="206"/>
      <c r="O807" s="206"/>
      <c r="P807" s="206"/>
    </row>
    <row r="808" spans="1:16" x14ac:dyDescent="0.2">
      <c r="A808" s="585">
        <v>49765</v>
      </c>
      <c r="B808" s="587">
        <v>2036</v>
      </c>
      <c r="C808" s="587">
        <v>3</v>
      </c>
      <c r="D808" s="588">
        <v>156.31700000000001</v>
      </c>
      <c r="E808" s="588">
        <v>1.9630000000000001</v>
      </c>
      <c r="F808" s="588">
        <v>285.12099999999998</v>
      </c>
      <c r="G808" s="588">
        <v>2.2490000000000001</v>
      </c>
      <c r="H808" s="588">
        <v>189.86699999999999</v>
      </c>
      <c r="I808" s="588">
        <v>2.4489999999999998</v>
      </c>
      <c r="J808" s="206"/>
      <c r="K808" s="206"/>
      <c r="L808" s="206"/>
      <c r="M808" s="206"/>
      <c r="N808" s="206"/>
      <c r="O808" s="206"/>
      <c r="P808" s="206"/>
    </row>
    <row r="809" spans="1:16" x14ac:dyDescent="0.2">
      <c r="A809" s="585">
        <v>49795</v>
      </c>
      <c r="B809" s="587">
        <v>2036</v>
      </c>
      <c r="C809" s="587">
        <v>4</v>
      </c>
      <c r="D809" s="588">
        <v>156.57499999999999</v>
      </c>
      <c r="E809" s="588">
        <v>2</v>
      </c>
      <c r="F809" s="588">
        <v>285.65899999999999</v>
      </c>
      <c r="G809" s="588">
        <v>2.2869999999999999</v>
      </c>
      <c r="H809" s="588">
        <v>190.26</v>
      </c>
      <c r="I809" s="588">
        <v>2.512</v>
      </c>
      <c r="J809" s="206"/>
      <c r="K809" s="206"/>
      <c r="L809" s="206"/>
      <c r="M809" s="206"/>
      <c r="N809" s="206"/>
      <c r="O809" s="206"/>
      <c r="P809" s="206"/>
    </row>
    <row r="810" spans="1:16" x14ac:dyDescent="0.2">
      <c r="A810" s="585">
        <v>49826</v>
      </c>
      <c r="B810" s="587">
        <v>2036</v>
      </c>
      <c r="C810" s="587">
        <v>5</v>
      </c>
      <c r="D810" s="588">
        <v>156.833</v>
      </c>
      <c r="E810" s="588">
        <v>1.9930000000000001</v>
      </c>
      <c r="F810" s="588">
        <v>286.19799999999998</v>
      </c>
      <c r="G810" s="588">
        <v>2.29</v>
      </c>
      <c r="H810" s="588">
        <v>190.655</v>
      </c>
      <c r="I810" s="588">
        <v>2.5179999999999998</v>
      </c>
      <c r="J810" s="206"/>
      <c r="K810" s="206"/>
      <c r="L810" s="206"/>
      <c r="M810" s="206"/>
      <c r="N810" s="206"/>
      <c r="O810" s="206"/>
      <c r="P810" s="206"/>
    </row>
    <row r="811" spans="1:16" x14ac:dyDescent="0.2">
      <c r="A811" s="585">
        <v>49856</v>
      </c>
      <c r="B811" s="587">
        <v>2036</v>
      </c>
      <c r="C811" s="587">
        <v>6</v>
      </c>
      <c r="D811" s="588">
        <v>157.089</v>
      </c>
      <c r="E811" s="588">
        <v>1.9770000000000001</v>
      </c>
      <c r="F811" s="588">
        <v>286.74</v>
      </c>
      <c r="G811" s="588">
        <v>2.2930000000000001</v>
      </c>
      <c r="H811" s="588">
        <v>191.04900000000001</v>
      </c>
      <c r="I811" s="588">
        <v>2.5099999999999998</v>
      </c>
      <c r="J811" s="206"/>
      <c r="K811" s="206"/>
      <c r="L811" s="206"/>
      <c r="M811" s="206"/>
      <c r="N811" s="206"/>
      <c r="O811" s="206"/>
      <c r="P811" s="206"/>
    </row>
    <row r="812" spans="1:16" x14ac:dyDescent="0.2">
      <c r="A812" s="585">
        <v>49887</v>
      </c>
      <c r="B812" s="587">
        <v>2036</v>
      </c>
      <c r="C812" s="587">
        <v>7</v>
      </c>
      <c r="D812" s="588">
        <v>157.34399999999999</v>
      </c>
      <c r="E812" s="588">
        <v>1.9650000000000001</v>
      </c>
      <c r="F812" s="588">
        <v>287.28199999999998</v>
      </c>
      <c r="G812" s="588">
        <v>2.2949999999999999</v>
      </c>
      <c r="H812" s="588">
        <v>191.44200000000001</v>
      </c>
      <c r="I812" s="588">
        <v>2.496</v>
      </c>
      <c r="J812" s="206"/>
      <c r="K812" s="206"/>
      <c r="L812" s="206"/>
      <c r="M812" s="206"/>
      <c r="N812" s="206"/>
      <c r="O812" s="206"/>
      <c r="P812" s="206"/>
    </row>
    <row r="813" spans="1:16" x14ac:dyDescent="0.2">
      <c r="A813" s="585">
        <v>49918</v>
      </c>
      <c r="B813" s="587">
        <v>2036</v>
      </c>
      <c r="C813" s="587">
        <v>8</v>
      </c>
      <c r="D813" s="588">
        <v>157.60300000000001</v>
      </c>
      <c r="E813" s="588">
        <v>1.994</v>
      </c>
      <c r="F813" s="588">
        <v>287.83499999999998</v>
      </c>
      <c r="G813" s="588">
        <v>2.3319999999999999</v>
      </c>
      <c r="H813" s="588">
        <v>191.839</v>
      </c>
      <c r="I813" s="588">
        <v>2.5169999999999999</v>
      </c>
      <c r="J813" s="206"/>
      <c r="K813" s="206"/>
      <c r="L813" s="206"/>
      <c r="M813" s="206"/>
      <c r="N813" s="206"/>
      <c r="O813" s="206"/>
      <c r="P813" s="206"/>
    </row>
    <row r="814" spans="1:16" x14ac:dyDescent="0.2">
      <c r="A814" s="585">
        <v>49948</v>
      </c>
      <c r="B814" s="587">
        <v>2036</v>
      </c>
      <c r="C814" s="587">
        <v>9</v>
      </c>
      <c r="D814" s="588">
        <v>157.85900000000001</v>
      </c>
      <c r="E814" s="588">
        <v>1.966</v>
      </c>
      <c r="F814" s="588">
        <v>288.37900000000002</v>
      </c>
      <c r="G814" s="588">
        <v>2.2919999999999998</v>
      </c>
      <c r="H814" s="588">
        <v>192.22800000000001</v>
      </c>
      <c r="I814" s="588">
        <v>2.4569999999999999</v>
      </c>
      <c r="J814" s="206"/>
      <c r="K814" s="206"/>
      <c r="L814" s="206"/>
      <c r="M814" s="206"/>
      <c r="N814" s="206"/>
      <c r="O814" s="206"/>
      <c r="P814" s="206"/>
    </row>
    <row r="815" spans="1:16" x14ac:dyDescent="0.2">
      <c r="A815" s="585">
        <v>49979</v>
      </c>
      <c r="B815" s="587">
        <v>2036</v>
      </c>
      <c r="C815" s="587">
        <v>10</v>
      </c>
      <c r="D815" s="588">
        <v>158.11600000000001</v>
      </c>
      <c r="E815" s="588">
        <v>1.9710000000000001</v>
      </c>
      <c r="F815" s="588">
        <v>288.92500000000001</v>
      </c>
      <c r="G815" s="588">
        <v>2.2959999999999998</v>
      </c>
      <c r="H815" s="588">
        <v>192.61699999999999</v>
      </c>
      <c r="I815" s="588">
        <v>2.4540000000000002</v>
      </c>
      <c r="J815" s="206"/>
      <c r="K815" s="206"/>
      <c r="L815" s="206"/>
      <c r="M815" s="206"/>
      <c r="N815" s="206"/>
      <c r="O815" s="206"/>
      <c r="P815" s="206"/>
    </row>
    <row r="816" spans="1:16" x14ac:dyDescent="0.2">
      <c r="A816" s="585">
        <v>50009</v>
      </c>
      <c r="B816" s="587">
        <v>2036</v>
      </c>
      <c r="C816" s="587">
        <v>11</v>
      </c>
      <c r="D816" s="588">
        <v>158.374</v>
      </c>
      <c r="E816" s="588">
        <v>1.9770000000000001</v>
      </c>
      <c r="F816" s="588">
        <v>289.47500000000002</v>
      </c>
      <c r="G816" s="588">
        <v>2.3069999999999999</v>
      </c>
      <c r="H816" s="588">
        <v>193.00899999999999</v>
      </c>
      <c r="I816" s="588">
        <v>2.472</v>
      </c>
      <c r="J816" s="206"/>
      <c r="K816" s="206"/>
      <c r="L816" s="206"/>
      <c r="M816" s="206"/>
      <c r="N816" s="206"/>
      <c r="O816" s="206"/>
      <c r="P816" s="206"/>
    </row>
    <row r="817" spans="1:16" x14ac:dyDescent="0.2">
      <c r="A817" s="585">
        <v>50040</v>
      </c>
      <c r="B817" s="587">
        <v>2036</v>
      </c>
      <c r="C817" s="587">
        <v>12</v>
      </c>
      <c r="D817" s="588">
        <v>158.63300000000001</v>
      </c>
      <c r="E817" s="588">
        <v>1.9830000000000001</v>
      </c>
      <c r="F817" s="588">
        <v>290.029</v>
      </c>
      <c r="G817" s="588">
        <v>2.3239999999999998</v>
      </c>
      <c r="H817" s="588">
        <v>193.40700000000001</v>
      </c>
      <c r="I817" s="588">
        <v>2.5030000000000001</v>
      </c>
      <c r="J817" s="206"/>
      <c r="K817" s="206"/>
      <c r="L817" s="206"/>
      <c r="M817" s="206"/>
      <c r="N817" s="206"/>
      <c r="O817" s="206"/>
      <c r="P817" s="206"/>
    </row>
    <row r="818" spans="1:16" x14ac:dyDescent="0.2">
      <c r="A818" s="585">
        <v>50071</v>
      </c>
      <c r="B818" s="587">
        <v>2037</v>
      </c>
      <c r="C818" s="587">
        <v>1</v>
      </c>
      <c r="D818" s="588">
        <v>158.899</v>
      </c>
      <c r="E818" s="588">
        <v>2.024</v>
      </c>
      <c r="F818" s="588">
        <v>290.59899999999999</v>
      </c>
      <c r="G818" s="588">
        <v>2.3809999999999998</v>
      </c>
      <c r="H818" s="588">
        <v>193.81700000000001</v>
      </c>
      <c r="I818" s="588">
        <v>2.5710000000000002</v>
      </c>
      <c r="J818" s="206"/>
      <c r="K818" s="206"/>
      <c r="L818" s="206"/>
      <c r="M818" s="206"/>
      <c r="N818" s="206"/>
      <c r="O818" s="206"/>
      <c r="P818" s="206"/>
    </row>
    <row r="819" spans="1:16" x14ac:dyDescent="0.2">
      <c r="A819" s="585">
        <v>50099</v>
      </c>
      <c r="B819" s="587">
        <v>2037</v>
      </c>
      <c r="C819" s="587">
        <v>2</v>
      </c>
      <c r="D819" s="588">
        <v>159.15199999999999</v>
      </c>
      <c r="E819" s="588">
        <v>1.9339999999999999</v>
      </c>
      <c r="F819" s="588">
        <v>291.14499999999998</v>
      </c>
      <c r="G819" s="588">
        <v>2.2810000000000001</v>
      </c>
      <c r="H819" s="588">
        <v>194.209</v>
      </c>
      <c r="I819" s="588">
        <v>2.4590000000000001</v>
      </c>
      <c r="J819" s="206"/>
      <c r="K819" s="206"/>
      <c r="L819" s="206"/>
      <c r="M819" s="206"/>
      <c r="N819" s="206"/>
      <c r="O819" s="206"/>
      <c r="P819" s="206"/>
    </row>
    <row r="820" spans="1:16" x14ac:dyDescent="0.2">
      <c r="A820" s="585">
        <v>50130</v>
      </c>
      <c r="B820" s="587">
        <v>2037</v>
      </c>
      <c r="C820" s="587">
        <v>3</v>
      </c>
      <c r="D820" s="588">
        <v>159.40799999999999</v>
      </c>
      <c r="E820" s="588">
        <v>1.9430000000000001</v>
      </c>
      <c r="F820" s="588">
        <v>291.69600000000003</v>
      </c>
      <c r="G820" s="588">
        <v>2.294</v>
      </c>
      <c r="H820" s="588">
        <v>194.60400000000001</v>
      </c>
      <c r="I820" s="588">
        <v>2.4649999999999999</v>
      </c>
      <c r="J820" s="206"/>
      <c r="K820" s="206"/>
      <c r="L820" s="206"/>
      <c r="M820" s="206"/>
      <c r="N820" s="206"/>
      <c r="O820" s="206"/>
      <c r="P820" s="206"/>
    </row>
    <row r="821" spans="1:16" x14ac:dyDescent="0.2">
      <c r="A821" s="585">
        <v>50160</v>
      </c>
      <c r="B821" s="587">
        <v>2037</v>
      </c>
      <c r="C821" s="587">
        <v>4</v>
      </c>
      <c r="D821" s="588">
        <v>159.672</v>
      </c>
      <c r="E821" s="588">
        <v>2.0089999999999999</v>
      </c>
      <c r="F821" s="588">
        <v>292.26799999999997</v>
      </c>
      <c r="G821" s="588">
        <v>2.3759999999999999</v>
      </c>
      <c r="H821" s="588">
        <v>195.01300000000001</v>
      </c>
      <c r="I821" s="588">
        <v>2.552</v>
      </c>
      <c r="J821" s="206"/>
      <c r="K821" s="206"/>
      <c r="L821" s="206"/>
      <c r="M821" s="206"/>
      <c r="N821" s="206"/>
      <c r="O821" s="206"/>
      <c r="P821" s="206"/>
    </row>
    <row r="822" spans="1:16" x14ac:dyDescent="0.2">
      <c r="A822" s="585">
        <v>50191</v>
      </c>
      <c r="B822" s="587">
        <v>2037</v>
      </c>
      <c r="C822" s="587">
        <v>5</v>
      </c>
      <c r="D822" s="588">
        <v>159.93600000000001</v>
      </c>
      <c r="E822" s="588">
        <v>1.9970000000000001</v>
      </c>
      <c r="F822" s="588">
        <v>292.83800000000002</v>
      </c>
      <c r="G822" s="588">
        <v>2.3690000000000002</v>
      </c>
      <c r="H822" s="588">
        <v>195.423</v>
      </c>
      <c r="I822" s="588">
        <v>2.5539999999999998</v>
      </c>
      <c r="J822" s="206"/>
      <c r="K822" s="206"/>
      <c r="L822" s="206"/>
      <c r="M822" s="206"/>
      <c r="N822" s="206"/>
      <c r="O822" s="206"/>
      <c r="P822" s="206"/>
    </row>
    <row r="823" spans="1:16" x14ac:dyDescent="0.2">
      <c r="A823" s="585">
        <v>50221</v>
      </c>
      <c r="B823" s="587">
        <v>2037</v>
      </c>
      <c r="C823" s="587">
        <v>6</v>
      </c>
      <c r="D823" s="588">
        <v>160.197</v>
      </c>
      <c r="E823" s="588">
        <v>1.976</v>
      </c>
      <c r="F823" s="588">
        <v>293.40699999999998</v>
      </c>
      <c r="G823" s="588">
        <v>2.3530000000000002</v>
      </c>
      <c r="H823" s="588">
        <v>195.834</v>
      </c>
      <c r="I823" s="588">
        <v>2.5539999999999998</v>
      </c>
      <c r="J823" s="206"/>
      <c r="K823" s="206"/>
      <c r="L823" s="206"/>
      <c r="M823" s="206"/>
      <c r="N823" s="206"/>
      <c r="O823" s="206"/>
      <c r="P823" s="206"/>
    </row>
    <row r="824" spans="1:16" x14ac:dyDescent="0.2">
      <c r="A824" s="585">
        <v>50252</v>
      </c>
      <c r="B824" s="587">
        <v>2037</v>
      </c>
      <c r="C824" s="587">
        <v>7</v>
      </c>
      <c r="D824" s="588">
        <v>160.45599999999999</v>
      </c>
      <c r="E824" s="588">
        <v>1.96</v>
      </c>
      <c r="F824" s="588">
        <v>293.97199999999998</v>
      </c>
      <c r="G824" s="588">
        <v>2.3370000000000002</v>
      </c>
      <c r="H824" s="588">
        <v>196.245</v>
      </c>
      <c r="I824" s="588">
        <v>2.548</v>
      </c>
      <c r="J824" s="206"/>
      <c r="K824" s="206"/>
      <c r="L824" s="206"/>
      <c r="M824" s="206"/>
      <c r="N824" s="206"/>
      <c r="O824" s="206"/>
      <c r="P824" s="206"/>
    </row>
    <row r="825" spans="1:16" x14ac:dyDescent="0.2">
      <c r="A825" s="585">
        <v>50283</v>
      </c>
      <c r="B825" s="587">
        <v>2037</v>
      </c>
      <c r="C825" s="587">
        <v>8</v>
      </c>
      <c r="D825" s="588">
        <v>160.71899999999999</v>
      </c>
      <c r="E825" s="588">
        <v>1.986</v>
      </c>
      <c r="F825" s="588">
        <v>294.54399999999998</v>
      </c>
      <c r="G825" s="588">
        <v>2.3610000000000002</v>
      </c>
      <c r="H825" s="588">
        <v>196.66200000000001</v>
      </c>
      <c r="I825" s="588">
        <v>2.5760000000000001</v>
      </c>
      <c r="J825" s="206"/>
      <c r="K825" s="206"/>
      <c r="L825" s="206"/>
      <c r="M825" s="206"/>
      <c r="N825" s="206"/>
      <c r="O825" s="206"/>
      <c r="P825" s="206"/>
    </row>
    <row r="826" spans="1:16" x14ac:dyDescent="0.2">
      <c r="A826" s="585">
        <v>50313</v>
      </c>
      <c r="B826" s="587">
        <v>2037</v>
      </c>
      <c r="C826" s="587">
        <v>9</v>
      </c>
      <c r="D826" s="588">
        <v>160.97900000000001</v>
      </c>
      <c r="E826" s="588">
        <v>1.954</v>
      </c>
      <c r="F826" s="588">
        <v>295.10599999999999</v>
      </c>
      <c r="G826" s="588">
        <v>2.3119999999999998</v>
      </c>
      <c r="H826" s="588">
        <v>197.07</v>
      </c>
      <c r="I826" s="588">
        <v>2.5179999999999998</v>
      </c>
      <c r="J826" s="206"/>
      <c r="K826" s="206"/>
      <c r="L826" s="206"/>
      <c r="M826" s="206"/>
      <c r="N826" s="206"/>
      <c r="O826" s="206"/>
      <c r="P826" s="206"/>
    </row>
    <row r="827" spans="1:16" x14ac:dyDescent="0.2">
      <c r="A827" s="585">
        <v>50344</v>
      </c>
      <c r="B827" s="587">
        <v>2037</v>
      </c>
      <c r="C827" s="587">
        <v>10</v>
      </c>
      <c r="D827" s="588">
        <v>161.239</v>
      </c>
      <c r="E827" s="588">
        <v>1.9550000000000001</v>
      </c>
      <c r="F827" s="588">
        <v>295.66699999999997</v>
      </c>
      <c r="G827" s="588">
        <v>2.306</v>
      </c>
      <c r="H827" s="588">
        <v>197.47800000000001</v>
      </c>
      <c r="I827" s="588">
        <v>2.512</v>
      </c>
      <c r="J827" s="206"/>
      <c r="K827" s="206"/>
      <c r="L827" s="206"/>
      <c r="M827" s="206"/>
      <c r="N827" s="206"/>
      <c r="O827" s="206"/>
      <c r="P827" s="206"/>
    </row>
    <row r="828" spans="1:16" x14ac:dyDescent="0.2">
      <c r="A828" s="585">
        <v>50374</v>
      </c>
      <c r="B828" s="587">
        <v>2037</v>
      </c>
      <c r="C828" s="587">
        <v>11</v>
      </c>
      <c r="D828" s="588">
        <v>161.499</v>
      </c>
      <c r="E828" s="588">
        <v>1.956</v>
      </c>
      <c r="F828" s="588">
        <v>296.22899999999998</v>
      </c>
      <c r="G828" s="588">
        <v>2.306</v>
      </c>
      <c r="H828" s="588">
        <v>197.88800000000001</v>
      </c>
      <c r="I828" s="588">
        <v>2.52</v>
      </c>
      <c r="J828" s="206"/>
      <c r="K828" s="206"/>
      <c r="L828" s="206"/>
      <c r="M828" s="206"/>
      <c r="N828" s="206"/>
      <c r="O828" s="206"/>
      <c r="P828" s="206"/>
    </row>
    <row r="829" spans="1:16" x14ac:dyDescent="0.2">
      <c r="A829" s="585">
        <v>50405</v>
      </c>
      <c r="B829" s="587">
        <v>2037</v>
      </c>
      <c r="C829" s="587">
        <v>12</v>
      </c>
      <c r="D829" s="588">
        <v>161.76</v>
      </c>
      <c r="E829" s="588">
        <v>1.958</v>
      </c>
      <c r="F829" s="588">
        <v>296.79399999999998</v>
      </c>
      <c r="G829" s="588">
        <v>2.3109999999999999</v>
      </c>
      <c r="H829" s="588">
        <v>198.30099999999999</v>
      </c>
      <c r="I829" s="588">
        <v>2.5369999999999999</v>
      </c>
      <c r="J829" s="206"/>
      <c r="K829" s="206"/>
      <c r="L829" s="206"/>
      <c r="M829" s="206"/>
      <c r="N829" s="206"/>
      <c r="O829" s="206"/>
      <c r="P829" s="206"/>
    </row>
    <row r="830" spans="1:16" x14ac:dyDescent="0.2">
      <c r="A830" s="585">
        <v>50436</v>
      </c>
      <c r="B830" s="587">
        <v>2038</v>
      </c>
      <c r="C830" s="587">
        <v>1</v>
      </c>
      <c r="D830" s="588">
        <v>162.02699999999999</v>
      </c>
      <c r="E830" s="588">
        <v>1.998</v>
      </c>
      <c r="F830" s="588">
        <v>297.37</v>
      </c>
      <c r="G830" s="588">
        <v>2.355</v>
      </c>
      <c r="H830" s="588">
        <v>198.72499999999999</v>
      </c>
      <c r="I830" s="588">
        <v>2.5939999999999999</v>
      </c>
      <c r="J830" s="206"/>
      <c r="K830" s="206"/>
      <c r="L830" s="206"/>
      <c r="M830" s="206"/>
      <c r="N830" s="206"/>
      <c r="O830" s="206"/>
      <c r="P830" s="206"/>
    </row>
    <row r="831" spans="1:16" x14ac:dyDescent="0.2">
      <c r="A831" s="585">
        <v>50464</v>
      </c>
      <c r="B831" s="587">
        <v>2038</v>
      </c>
      <c r="C831" s="587">
        <v>2</v>
      </c>
      <c r="D831" s="588">
        <v>162.28299999999999</v>
      </c>
      <c r="E831" s="588">
        <v>1.9139999999999999</v>
      </c>
      <c r="F831" s="588">
        <v>297.92099999999999</v>
      </c>
      <c r="G831" s="588">
        <v>2.246</v>
      </c>
      <c r="H831" s="588">
        <v>199.13</v>
      </c>
      <c r="I831" s="588">
        <v>2.4750000000000001</v>
      </c>
      <c r="J831" s="206"/>
      <c r="K831" s="206"/>
      <c r="L831" s="206"/>
      <c r="M831" s="206"/>
      <c r="N831" s="206"/>
      <c r="O831" s="206"/>
      <c r="P831" s="206"/>
    </row>
    <row r="832" spans="1:16" x14ac:dyDescent="0.2">
      <c r="A832" s="585">
        <v>50495</v>
      </c>
      <c r="B832" s="587">
        <v>2038</v>
      </c>
      <c r="C832" s="587">
        <v>3</v>
      </c>
      <c r="D832" s="588">
        <v>162.542</v>
      </c>
      <c r="E832" s="588">
        <v>1.93</v>
      </c>
      <c r="F832" s="588">
        <v>298.47399999999999</v>
      </c>
      <c r="G832" s="588">
        <v>2.25</v>
      </c>
      <c r="H832" s="588">
        <v>199.53700000000001</v>
      </c>
      <c r="I832" s="588">
        <v>2.4780000000000002</v>
      </c>
      <c r="J832" s="206"/>
      <c r="K832" s="206"/>
      <c r="L832" s="206"/>
      <c r="M832" s="206"/>
      <c r="N832" s="206"/>
      <c r="O832" s="206"/>
      <c r="P832" s="206"/>
    </row>
    <row r="833" spans="1:16" x14ac:dyDescent="0.2">
      <c r="A833" s="585">
        <v>50525</v>
      </c>
      <c r="B833" s="587">
        <v>2038</v>
      </c>
      <c r="C833" s="587">
        <v>4</v>
      </c>
      <c r="D833" s="588">
        <v>162.81100000000001</v>
      </c>
      <c r="E833" s="588">
        <v>2.0009999999999999</v>
      </c>
      <c r="F833" s="588">
        <v>299.04700000000003</v>
      </c>
      <c r="G833" s="588">
        <v>2.3260000000000001</v>
      </c>
      <c r="H833" s="588">
        <v>199.95699999999999</v>
      </c>
      <c r="I833" s="588">
        <v>2.5609999999999999</v>
      </c>
      <c r="J833" s="206"/>
      <c r="K833" s="206"/>
      <c r="L833" s="206"/>
      <c r="M833" s="206"/>
      <c r="N833" s="206"/>
      <c r="O833" s="206"/>
      <c r="P833" s="206"/>
    </row>
    <row r="834" spans="1:16" x14ac:dyDescent="0.2">
      <c r="A834" s="585">
        <v>50556</v>
      </c>
      <c r="B834" s="587">
        <v>2038</v>
      </c>
      <c r="C834" s="587">
        <v>5</v>
      </c>
      <c r="D834" s="588">
        <v>163.078</v>
      </c>
      <c r="E834" s="588">
        <v>1.9870000000000001</v>
      </c>
      <c r="F834" s="588">
        <v>299.61799999999999</v>
      </c>
      <c r="G834" s="588">
        <v>2.3170000000000002</v>
      </c>
      <c r="H834" s="588">
        <v>200.37799999999999</v>
      </c>
      <c r="I834" s="588">
        <v>2.5539999999999998</v>
      </c>
      <c r="J834" s="206"/>
      <c r="K834" s="206"/>
      <c r="L834" s="206"/>
      <c r="M834" s="206"/>
      <c r="N834" s="206"/>
      <c r="O834" s="206"/>
      <c r="P834" s="206"/>
    </row>
    <row r="835" spans="1:16" x14ac:dyDescent="0.2">
      <c r="A835" s="585">
        <v>50586</v>
      </c>
      <c r="B835" s="587">
        <v>2038</v>
      </c>
      <c r="C835" s="587">
        <v>6</v>
      </c>
      <c r="D835" s="588">
        <v>163.34200000000001</v>
      </c>
      <c r="E835" s="588">
        <v>1.9610000000000001</v>
      </c>
      <c r="F835" s="588">
        <v>300.18700000000001</v>
      </c>
      <c r="G835" s="588">
        <v>2.302</v>
      </c>
      <c r="H835" s="588">
        <v>200.798</v>
      </c>
      <c r="I835" s="588">
        <v>2.5449999999999999</v>
      </c>
      <c r="J835" s="206"/>
      <c r="K835" s="206"/>
      <c r="L835" s="206"/>
      <c r="M835" s="206"/>
      <c r="N835" s="206"/>
      <c r="O835" s="206"/>
      <c r="P835" s="206"/>
    </row>
    <row r="836" spans="1:16" x14ac:dyDescent="0.2">
      <c r="A836" s="585">
        <v>50617</v>
      </c>
      <c r="B836" s="587">
        <v>2038</v>
      </c>
      <c r="C836" s="587">
        <v>7</v>
      </c>
      <c r="D836" s="588">
        <v>163.60400000000001</v>
      </c>
      <c r="E836" s="588">
        <v>1.9419999999999999</v>
      </c>
      <c r="F836" s="588">
        <v>300.75299999999999</v>
      </c>
      <c r="G836" s="588">
        <v>2.2879999999999998</v>
      </c>
      <c r="H836" s="588">
        <v>201.21899999999999</v>
      </c>
      <c r="I836" s="588">
        <v>2.5419999999999998</v>
      </c>
      <c r="J836" s="206"/>
      <c r="K836" s="206"/>
      <c r="L836" s="206"/>
      <c r="M836" s="206"/>
      <c r="N836" s="206"/>
      <c r="O836" s="206"/>
      <c r="P836" s="206"/>
    </row>
    <row r="837" spans="1:16" x14ac:dyDescent="0.2">
      <c r="A837" s="585">
        <v>50648</v>
      </c>
      <c r="B837" s="587">
        <v>2038</v>
      </c>
      <c r="C837" s="587">
        <v>8</v>
      </c>
      <c r="D837" s="588">
        <v>163.87</v>
      </c>
      <c r="E837" s="588">
        <v>1.9670000000000001</v>
      </c>
      <c r="F837" s="588">
        <v>301.327</v>
      </c>
      <c r="G837" s="588">
        <v>2.3140000000000001</v>
      </c>
      <c r="H837" s="588">
        <v>201.64699999999999</v>
      </c>
      <c r="I837" s="588">
        <v>2.5870000000000002</v>
      </c>
      <c r="J837" s="206"/>
      <c r="K837" s="206"/>
      <c r="L837" s="206"/>
      <c r="M837" s="206"/>
      <c r="N837" s="206"/>
      <c r="O837" s="206"/>
      <c r="P837" s="206"/>
    </row>
    <row r="838" spans="1:16" x14ac:dyDescent="0.2">
      <c r="A838" s="585">
        <v>50678</v>
      </c>
      <c r="B838" s="587">
        <v>2038</v>
      </c>
      <c r="C838" s="587">
        <v>9</v>
      </c>
      <c r="D838" s="588">
        <v>164.13200000000001</v>
      </c>
      <c r="E838" s="588">
        <v>1.9370000000000001</v>
      </c>
      <c r="F838" s="588">
        <v>301.89100000000002</v>
      </c>
      <c r="G838" s="588">
        <v>2.2679999999999998</v>
      </c>
      <c r="H838" s="588">
        <v>202.072</v>
      </c>
      <c r="I838" s="588">
        <v>2.5529999999999999</v>
      </c>
      <c r="J838" s="206"/>
      <c r="K838" s="206"/>
      <c r="L838" s="206"/>
      <c r="M838" s="206"/>
      <c r="N838" s="206"/>
      <c r="O838" s="206"/>
      <c r="P838" s="206"/>
    </row>
    <row r="839" spans="1:16" x14ac:dyDescent="0.2">
      <c r="A839" s="585">
        <v>50709</v>
      </c>
      <c r="B839" s="587">
        <v>2038</v>
      </c>
      <c r="C839" s="587">
        <v>10</v>
      </c>
      <c r="D839" s="588">
        <v>164.39500000000001</v>
      </c>
      <c r="E839" s="588">
        <v>1.9390000000000001</v>
      </c>
      <c r="F839" s="588">
        <v>302.45499999999998</v>
      </c>
      <c r="G839" s="588">
        <v>2.266</v>
      </c>
      <c r="H839" s="588">
        <v>202.49799999999999</v>
      </c>
      <c r="I839" s="588">
        <v>2.56</v>
      </c>
      <c r="J839" s="206"/>
      <c r="K839" s="206"/>
      <c r="L839" s="206"/>
      <c r="M839" s="206"/>
      <c r="N839" s="206"/>
      <c r="O839" s="206"/>
      <c r="P839" s="206"/>
    </row>
    <row r="840" spans="1:16" x14ac:dyDescent="0.2">
      <c r="A840" s="585">
        <v>50739</v>
      </c>
      <c r="B840" s="587">
        <v>2038</v>
      </c>
      <c r="C840" s="587">
        <v>11</v>
      </c>
      <c r="D840" s="588">
        <v>164.65799999999999</v>
      </c>
      <c r="E840" s="588">
        <v>1.9390000000000001</v>
      </c>
      <c r="F840" s="588">
        <v>303.02199999999999</v>
      </c>
      <c r="G840" s="588">
        <v>2.27</v>
      </c>
      <c r="H840" s="588">
        <v>202.92500000000001</v>
      </c>
      <c r="I840" s="588">
        <v>2.5619999999999998</v>
      </c>
      <c r="J840" s="206"/>
      <c r="K840" s="206"/>
      <c r="L840" s="206"/>
      <c r="M840" s="206"/>
      <c r="N840" s="206"/>
      <c r="O840" s="206"/>
      <c r="P840" s="206"/>
    </row>
    <row r="841" spans="1:16" x14ac:dyDescent="0.2">
      <c r="A841" s="585">
        <v>50770</v>
      </c>
      <c r="B841" s="587">
        <v>2038</v>
      </c>
      <c r="C841" s="587">
        <v>12</v>
      </c>
      <c r="D841" s="588">
        <v>164.922</v>
      </c>
      <c r="E841" s="588">
        <v>1.9390000000000001</v>
      </c>
      <c r="F841" s="588">
        <v>303.59100000000001</v>
      </c>
      <c r="G841" s="588">
        <v>2.2799999999999998</v>
      </c>
      <c r="H841" s="588">
        <v>203.35400000000001</v>
      </c>
      <c r="I841" s="588">
        <v>2.5640000000000001</v>
      </c>
      <c r="J841" s="206"/>
      <c r="K841" s="206"/>
      <c r="L841" s="206"/>
      <c r="M841" s="206"/>
      <c r="N841" s="206"/>
      <c r="O841" s="206"/>
      <c r="P841" s="206"/>
    </row>
    <row r="842" spans="1:16" x14ac:dyDescent="0.2">
      <c r="A842" s="585">
        <v>50801</v>
      </c>
      <c r="B842" s="587">
        <v>2039</v>
      </c>
      <c r="C842" s="587">
        <v>1</v>
      </c>
      <c r="D842" s="588">
        <v>165.191</v>
      </c>
      <c r="E842" s="588">
        <v>1.978</v>
      </c>
      <c r="F842" s="588">
        <v>304.17500000000001</v>
      </c>
      <c r="G842" s="588">
        <v>2.33</v>
      </c>
      <c r="H842" s="588">
        <v>203.792</v>
      </c>
      <c r="I842" s="588">
        <v>2.6150000000000002</v>
      </c>
      <c r="J842" s="206"/>
      <c r="K842" s="206"/>
      <c r="L842" s="206"/>
      <c r="M842" s="206"/>
      <c r="N842" s="206"/>
      <c r="O842" s="206"/>
      <c r="P842" s="206"/>
    </row>
    <row r="843" spans="1:16" x14ac:dyDescent="0.2">
      <c r="A843" s="585">
        <v>50829</v>
      </c>
      <c r="B843" s="587">
        <v>2039</v>
      </c>
      <c r="C843" s="587">
        <v>2</v>
      </c>
      <c r="D843" s="588">
        <v>165.45</v>
      </c>
      <c r="E843" s="588">
        <v>1.8959999999999999</v>
      </c>
      <c r="F843" s="588">
        <v>304.73399999999998</v>
      </c>
      <c r="G843" s="588">
        <v>2.2290000000000001</v>
      </c>
      <c r="H843" s="588">
        <v>204.21199999999999</v>
      </c>
      <c r="I843" s="588">
        <v>2.504</v>
      </c>
      <c r="J843" s="206"/>
      <c r="K843" s="206"/>
      <c r="L843" s="206"/>
      <c r="M843" s="206"/>
      <c r="N843" s="206"/>
      <c r="O843" s="206"/>
      <c r="P843" s="206"/>
    </row>
    <row r="844" spans="1:16" x14ac:dyDescent="0.2">
      <c r="A844" s="585">
        <v>50860</v>
      </c>
      <c r="B844" s="587">
        <v>2039</v>
      </c>
      <c r="C844" s="587">
        <v>3</v>
      </c>
      <c r="D844" s="588">
        <v>165.71100000000001</v>
      </c>
      <c r="E844" s="588">
        <v>1.9139999999999999</v>
      </c>
      <c r="F844" s="588">
        <v>305.298</v>
      </c>
      <c r="G844" s="588">
        <v>2.242</v>
      </c>
      <c r="H844" s="588">
        <v>204.637</v>
      </c>
      <c r="I844" s="588">
        <v>2.5249999999999999</v>
      </c>
      <c r="J844" s="206"/>
      <c r="K844" s="206"/>
      <c r="L844" s="206"/>
      <c r="M844" s="206"/>
      <c r="N844" s="206"/>
      <c r="O844" s="206"/>
      <c r="P844" s="206"/>
    </row>
    <row r="845" spans="1:16" x14ac:dyDescent="0.2">
      <c r="A845" s="585">
        <v>50890</v>
      </c>
      <c r="B845" s="587">
        <v>2039</v>
      </c>
      <c r="C845" s="587">
        <v>4</v>
      </c>
      <c r="D845" s="588">
        <v>165.983</v>
      </c>
      <c r="E845" s="588">
        <v>1.984</v>
      </c>
      <c r="F845" s="588">
        <v>305.88299999999998</v>
      </c>
      <c r="G845" s="588">
        <v>2.323</v>
      </c>
      <c r="H845" s="588">
        <v>205.07900000000001</v>
      </c>
      <c r="I845" s="588">
        <v>2.6230000000000002</v>
      </c>
      <c r="J845" s="206"/>
      <c r="K845" s="206"/>
      <c r="L845" s="206"/>
      <c r="M845" s="206"/>
      <c r="N845" s="206"/>
      <c r="O845" s="206"/>
      <c r="P845" s="206"/>
    </row>
    <row r="846" spans="1:16" x14ac:dyDescent="0.2">
      <c r="A846" s="585">
        <v>50921</v>
      </c>
      <c r="B846" s="587">
        <v>2039</v>
      </c>
      <c r="C846" s="587">
        <v>5</v>
      </c>
      <c r="D846" s="588">
        <v>166.25299999999999</v>
      </c>
      <c r="E846" s="588">
        <v>1.97</v>
      </c>
      <c r="F846" s="588">
        <v>306.46699999999998</v>
      </c>
      <c r="G846" s="588">
        <v>2.3170000000000002</v>
      </c>
      <c r="H846" s="588">
        <v>205.52099999999999</v>
      </c>
      <c r="I846" s="588">
        <v>2.6179999999999999</v>
      </c>
      <c r="J846" s="206"/>
      <c r="K846" s="206"/>
      <c r="L846" s="206"/>
      <c r="M846" s="206"/>
      <c r="N846" s="206"/>
      <c r="O846" s="206"/>
      <c r="P846" s="206"/>
    </row>
    <row r="847" spans="1:16" x14ac:dyDescent="0.2">
      <c r="A847" s="585">
        <v>50951</v>
      </c>
      <c r="B847" s="587">
        <v>2039</v>
      </c>
      <c r="C847" s="587">
        <v>6</v>
      </c>
      <c r="D847" s="588">
        <v>166.52</v>
      </c>
      <c r="E847" s="588">
        <v>1.9410000000000001</v>
      </c>
      <c r="F847" s="588">
        <v>307.048</v>
      </c>
      <c r="G847" s="588">
        <v>2.3010000000000002</v>
      </c>
      <c r="H847" s="588">
        <v>205.96199999999999</v>
      </c>
      <c r="I847" s="588">
        <v>2.6040000000000001</v>
      </c>
      <c r="J847" s="206"/>
      <c r="K847" s="206"/>
      <c r="L847" s="206"/>
      <c r="M847" s="206"/>
      <c r="N847" s="206"/>
      <c r="O847" s="206"/>
      <c r="P847" s="206"/>
    </row>
    <row r="848" spans="1:16" x14ac:dyDescent="0.2">
      <c r="A848" s="585">
        <v>50982</v>
      </c>
      <c r="B848" s="587">
        <v>2039</v>
      </c>
      <c r="C848" s="587">
        <v>7</v>
      </c>
      <c r="D848" s="588">
        <v>166.78399999999999</v>
      </c>
      <c r="E848" s="588">
        <v>1.919</v>
      </c>
      <c r="F848" s="588">
        <v>307.62599999999998</v>
      </c>
      <c r="G848" s="588">
        <v>2.282</v>
      </c>
      <c r="H848" s="588">
        <v>206.40199999999999</v>
      </c>
      <c r="I848" s="588">
        <v>2.5950000000000002</v>
      </c>
      <c r="J848" s="206"/>
      <c r="K848" s="206"/>
      <c r="L848" s="206"/>
      <c r="M848" s="206"/>
      <c r="N848" s="206"/>
      <c r="O848" s="206"/>
      <c r="P848" s="206"/>
    </row>
    <row r="849" spans="1:16" x14ac:dyDescent="0.2">
      <c r="A849" s="585">
        <v>51013</v>
      </c>
      <c r="B849" s="587">
        <v>2039</v>
      </c>
      <c r="C849" s="587">
        <v>8</v>
      </c>
      <c r="D849" s="588">
        <v>167.05099999999999</v>
      </c>
      <c r="E849" s="588">
        <v>1.9410000000000001</v>
      </c>
      <c r="F849" s="588">
        <v>308.20999999999998</v>
      </c>
      <c r="G849" s="588">
        <v>2.2999999999999998</v>
      </c>
      <c r="H849" s="588">
        <v>206.851</v>
      </c>
      <c r="I849" s="588">
        <v>2.6429999999999998</v>
      </c>
      <c r="J849" s="206"/>
      <c r="K849" s="206"/>
      <c r="L849" s="206"/>
      <c r="M849" s="206"/>
      <c r="N849" s="206"/>
      <c r="O849" s="206"/>
      <c r="P849" s="206"/>
    </row>
    <row r="850" spans="1:16" x14ac:dyDescent="0.2">
      <c r="A850" s="585">
        <v>51043</v>
      </c>
      <c r="B850" s="587">
        <v>2039</v>
      </c>
      <c r="C850" s="587">
        <v>9</v>
      </c>
      <c r="D850" s="588">
        <v>167.315</v>
      </c>
      <c r="E850" s="588">
        <v>1.91</v>
      </c>
      <c r="F850" s="588">
        <v>308.78199999999998</v>
      </c>
      <c r="G850" s="588">
        <v>2.2490000000000001</v>
      </c>
      <c r="H850" s="588">
        <v>207.29599999999999</v>
      </c>
      <c r="I850" s="588">
        <v>2.6120000000000001</v>
      </c>
      <c r="J850" s="206"/>
      <c r="K850" s="206"/>
      <c r="L850" s="206"/>
      <c r="M850" s="206"/>
      <c r="N850" s="206"/>
      <c r="O850" s="206"/>
      <c r="P850" s="206"/>
    </row>
    <row r="851" spans="1:16" x14ac:dyDescent="0.2">
      <c r="A851" s="585">
        <v>51074</v>
      </c>
      <c r="B851" s="587">
        <v>2039</v>
      </c>
      <c r="C851" s="587">
        <v>10</v>
      </c>
      <c r="D851" s="588">
        <v>167.57900000000001</v>
      </c>
      <c r="E851" s="588">
        <v>1.9119999999999999</v>
      </c>
      <c r="F851" s="588">
        <v>309.35599999999999</v>
      </c>
      <c r="G851" s="588">
        <v>2.2549999999999999</v>
      </c>
      <c r="H851" s="588">
        <v>207.74299999999999</v>
      </c>
      <c r="I851" s="588">
        <v>2.621</v>
      </c>
      <c r="J851" s="206"/>
      <c r="K851" s="206"/>
      <c r="L851" s="206"/>
      <c r="M851" s="206"/>
      <c r="N851" s="206"/>
      <c r="O851" s="206"/>
      <c r="P851" s="206"/>
    </row>
    <row r="852" spans="1:16" x14ac:dyDescent="0.2">
      <c r="A852" s="585">
        <v>51104</v>
      </c>
      <c r="B852" s="587">
        <v>2039</v>
      </c>
      <c r="C852" s="587">
        <v>11</v>
      </c>
      <c r="D852" s="588">
        <v>167.84299999999999</v>
      </c>
      <c r="E852" s="588">
        <v>1.911</v>
      </c>
      <c r="F852" s="588">
        <v>309.94</v>
      </c>
      <c r="G852" s="588">
        <v>2.2869999999999999</v>
      </c>
      <c r="H852" s="588">
        <v>208.19200000000001</v>
      </c>
      <c r="I852" s="588">
        <v>2.6219999999999999</v>
      </c>
      <c r="J852" s="206"/>
      <c r="K852" s="206"/>
      <c r="L852" s="206"/>
      <c r="M852" s="206"/>
      <c r="N852" s="206"/>
      <c r="O852" s="206"/>
      <c r="P852" s="206"/>
    </row>
    <row r="853" spans="1:16" x14ac:dyDescent="0.2">
      <c r="A853" s="585">
        <v>51135</v>
      </c>
      <c r="B853" s="587">
        <v>2039</v>
      </c>
      <c r="C853" s="587">
        <v>12</v>
      </c>
      <c r="D853" s="588">
        <v>168.108</v>
      </c>
      <c r="E853" s="588">
        <v>1.91</v>
      </c>
      <c r="F853" s="588">
        <v>310.53699999999998</v>
      </c>
      <c r="G853" s="588">
        <v>2.3370000000000002</v>
      </c>
      <c r="H853" s="588">
        <v>208.64099999999999</v>
      </c>
      <c r="I853" s="588">
        <v>2.6190000000000002</v>
      </c>
      <c r="J853" s="206"/>
      <c r="K853" s="206"/>
      <c r="L853" s="206"/>
      <c r="M853" s="206"/>
      <c r="N853" s="206"/>
      <c r="O853" s="206"/>
      <c r="P853" s="206"/>
    </row>
    <row r="854" spans="1:16" x14ac:dyDescent="0.2">
      <c r="A854" s="585">
        <v>51166</v>
      </c>
      <c r="B854" s="587">
        <v>2040</v>
      </c>
      <c r="C854" s="587">
        <v>1</v>
      </c>
      <c r="D854" s="588">
        <v>168.37799999999999</v>
      </c>
      <c r="E854" s="588">
        <v>1.9450000000000001</v>
      </c>
      <c r="F854" s="588">
        <v>311.15600000000001</v>
      </c>
      <c r="G854" s="588">
        <v>2.42</v>
      </c>
      <c r="H854" s="588">
        <v>209.09899999999999</v>
      </c>
      <c r="I854" s="588">
        <v>2.665</v>
      </c>
      <c r="J854" s="206"/>
      <c r="K854" s="206"/>
      <c r="L854" s="206"/>
      <c r="M854" s="206"/>
      <c r="N854" s="206"/>
      <c r="O854" s="206"/>
      <c r="P854" s="206"/>
    </row>
    <row r="855" spans="1:16" x14ac:dyDescent="0.2">
      <c r="A855" s="585">
        <v>51195</v>
      </c>
      <c r="B855" s="587">
        <v>2040</v>
      </c>
      <c r="C855" s="587">
        <v>2</v>
      </c>
      <c r="D855" s="588">
        <v>168.64099999999999</v>
      </c>
      <c r="E855" s="588">
        <v>1.8879999999999999</v>
      </c>
      <c r="F855" s="588">
        <v>311.76400000000001</v>
      </c>
      <c r="G855" s="588">
        <v>2.3690000000000002</v>
      </c>
      <c r="H855" s="588">
        <v>209.54400000000001</v>
      </c>
      <c r="I855" s="588">
        <v>2.5880000000000001</v>
      </c>
      <c r="J855" s="206"/>
      <c r="K855" s="206"/>
      <c r="L855" s="206"/>
      <c r="M855" s="206"/>
      <c r="N855" s="206"/>
      <c r="O855" s="206"/>
      <c r="P855" s="206"/>
    </row>
    <row r="856" spans="1:16" x14ac:dyDescent="0.2">
      <c r="A856" s="585">
        <v>51226</v>
      </c>
      <c r="B856" s="587">
        <v>2040</v>
      </c>
      <c r="C856" s="587">
        <v>3</v>
      </c>
      <c r="D856" s="588">
        <v>168.905</v>
      </c>
      <c r="E856" s="588">
        <v>1.897</v>
      </c>
      <c r="F856" s="588">
        <v>312.37700000000001</v>
      </c>
      <c r="G856" s="588">
        <v>2.3849999999999998</v>
      </c>
      <c r="H856" s="588">
        <v>209.994</v>
      </c>
      <c r="I856" s="588">
        <v>2.6030000000000002</v>
      </c>
      <c r="J856" s="206"/>
      <c r="K856" s="206"/>
      <c r="L856" s="206"/>
      <c r="M856" s="206"/>
      <c r="N856" s="206"/>
      <c r="O856" s="206"/>
      <c r="P856" s="206"/>
    </row>
    <row r="857" spans="1:16" x14ac:dyDescent="0.2">
      <c r="A857" s="585">
        <v>51256</v>
      </c>
      <c r="B857" s="587">
        <v>2040</v>
      </c>
      <c r="C857" s="587">
        <v>4</v>
      </c>
      <c r="D857" s="588">
        <v>169.17500000000001</v>
      </c>
      <c r="E857" s="588">
        <v>1.93</v>
      </c>
      <c r="F857" s="588">
        <v>313.00400000000002</v>
      </c>
      <c r="G857" s="588">
        <v>2.4359999999999999</v>
      </c>
      <c r="H857" s="588">
        <v>210.453</v>
      </c>
      <c r="I857" s="588">
        <v>2.6549999999999998</v>
      </c>
      <c r="J857" s="206"/>
      <c r="K857" s="206"/>
      <c r="L857" s="206"/>
      <c r="M857" s="206"/>
      <c r="N857" s="206"/>
      <c r="O857" s="206"/>
      <c r="P857" s="206"/>
    </row>
    <row r="858" spans="1:16" x14ac:dyDescent="0.2">
      <c r="A858" s="585">
        <v>51287</v>
      </c>
      <c r="B858" s="587">
        <v>2040</v>
      </c>
      <c r="C858" s="587">
        <v>5</v>
      </c>
      <c r="D858" s="588">
        <v>169.44300000000001</v>
      </c>
      <c r="E858" s="588">
        <v>1.923</v>
      </c>
      <c r="F858" s="588">
        <v>313.63400000000001</v>
      </c>
      <c r="G858" s="588">
        <v>2.4430000000000001</v>
      </c>
      <c r="H858" s="588">
        <v>210.91200000000001</v>
      </c>
      <c r="I858" s="588">
        <v>2.6520000000000001</v>
      </c>
      <c r="J858" s="206"/>
      <c r="K858" s="206"/>
      <c r="L858" s="206"/>
      <c r="M858" s="206"/>
      <c r="N858" s="206"/>
      <c r="O858" s="206"/>
      <c r="P858" s="206"/>
    </row>
    <row r="859" spans="1:16" x14ac:dyDescent="0.2">
      <c r="A859" s="585">
        <v>51317</v>
      </c>
      <c r="B859" s="587">
        <v>2040</v>
      </c>
      <c r="C859" s="587">
        <v>6</v>
      </c>
      <c r="D859" s="588">
        <v>169.71</v>
      </c>
      <c r="E859" s="588">
        <v>1.9079999999999999</v>
      </c>
      <c r="F859" s="588">
        <v>314.267</v>
      </c>
      <c r="G859" s="588">
        <v>2.4470000000000001</v>
      </c>
      <c r="H859" s="588">
        <v>211.37100000000001</v>
      </c>
      <c r="I859" s="588">
        <v>2.6419999999999999</v>
      </c>
      <c r="J859" s="206"/>
      <c r="K859" s="206"/>
      <c r="L859" s="206"/>
      <c r="M859" s="206"/>
      <c r="N859" s="206"/>
      <c r="O859" s="206"/>
      <c r="P859" s="206"/>
    </row>
    <row r="860" spans="1:16" x14ac:dyDescent="0.2">
      <c r="A860" s="585">
        <v>51348</v>
      </c>
      <c r="B860" s="587">
        <v>2040</v>
      </c>
      <c r="C860" s="587">
        <v>7</v>
      </c>
      <c r="D860" s="588">
        <v>169.976</v>
      </c>
      <c r="E860" s="588">
        <v>1.891</v>
      </c>
      <c r="F860" s="588">
        <v>314.90100000000001</v>
      </c>
      <c r="G860" s="588">
        <v>2.4489999999999998</v>
      </c>
      <c r="H860" s="588">
        <v>211.828</v>
      </c>
      <c r="I860" s="588">
        <v>2.6280000000000001</v>
      </c>
      <c r="J860" s="206"/>
      <c r="K860" s="206"/>
      <c r="L860" s="206"/>
      <c r="M860" s="206"/>
      <c r="N860" s="206"/>
      <c r="O860" s="206"/>
      <c r="P860" s="206"/>
    </row>
    <row r="861" spans="1:16" x14ac:dyDescent="0.2">
      <c r="A861" s="585">
        <v>51379</v>
      </c>
      <c r="B861" s="587">
        <v>2040</v>
      </c>
      <c r="C861" s="587">
        <v>8</v>
      </c>
      <c r="D861" s="588">
        <v>170.24299999999999</v>
      </c>
      <c r="E861" s="588">
        <v>1.9079999999999999</v>
      </c>
      <c r="F861" s="588">
        <v>315.54700000000003</v>
      </c>
      <c r="G861" s="588">
        <v>2.4910000000000001</v>
      </c>
      <c r="H861" s="588">
        <v>212.292</v>
      </c>
      <c r="I861" s="588">
        <v>2.657</v>
      </c>
      <c r="J861" s="206"/>
      <c r="K861" s="206"/>
      <c r="L861" s="206"/>
      <c r="M861" s="206"/>
      <c r="N861" s="206"/>
      <c r="O861" s="206"/>
      <c r="P861" s="206"/>
    </row>
    <row r="862" spans="1:16" x14ac:dyDescent="0.2">
      <c r="A862" s="585">
        <v>51409</v>
      </c>
      <c r="B862" s="587">
        <v>2040</v>
      </c>
      <c r="C862" s="587">
        <v>9</v>
      </c>
      <c r="D862" s="588">
        <v>170.506</v>
      </c>
      <c r="E862" s="588">
        <v>1.865</v>
      </c>
      <c r="F862" s="588">
        <v>316.185</v>
      </c>
      <c r="G862" s="588">
        <v>2.4510000000000001</v>
      </c>
      <c r="H862" s="588">
        <v>212.74700000000001</v>
      </c>
      <c r="I862" s="588">
        <v>2.601</v>
      </c>
      <c r="J862" s="206"/>
      <c r="K862" s="206"/>
      <c r="L862" s="206"/>
      <c r="M862" s="206"/>
      <c r="N862" s="206"/>
      <c r="O862" s="206"/>
      <c r="P862" s="206"/>
    </row>
    <row r="863" spans="1:16" x14ac:dyDescent="0.2">
      <c r="A863" s="585">
        <v>51440</v>
      </c>
      <c r="B863" s="587">
        <v>2040</v>
      </c>
      <c r="C863" s="587">
        <v>10</v>
      </c>
      <c r="D863" s="588">
        <v>170.768</v>
      </c>
      <c r="E863" s="588">
        <v>1.8620000000000001</v>
      </c>
      <c r="F863" s="588">
        <v>316.82499999999999</v>
      </c>
      <c r="G863" s="588">
        <v>2.4580000000000002</v>
      </c>
      <c r="H863" s="588">
        <v>213.20099999999999</v>
      </c>
      <c r="I863" s="588">
        <v>2.5950000000000002</v>
      </c>
      <c r="J863" s="206"/>
      <c r="K863" s="206"/>
      <c r="L863" s="206"/>
      <c r="M863" s="206"/>
      <c r="N863" s="206"/>
      <c r="O863" s="206"/>
      <c r="P863" s="206"/>
    </row>
    <row r="864" spans="1:16" x14ac:dyDescent="0.2">
      <c r="A864" s="585">
        <v>51470</v>
      </c>
      <c r="B864" s="587">
        <v>2040</v>
      </c>
      <c r="C864" s="587">
        <v>11</v>
      </c>
      <c r="D864" s="588">
        <v>171.03200000000001</v>
      </c>
      <c r="E864" s="588">
        <v>1.87</v>
      </c>
      <c r="F864" s="588">
        <v>317.471</v>
      </c>
      <c r="G864" s="588">
        <v>2.472</v>
      </c>
      <c r="H864" s="588">
        <v>213.65799999999999</v>
      </c>
      <c r="I864" s="588">
        <v>2.5979999999999999</v>
      </c>
      <c r="J864" s="206"/>
      <c r="K864" s="206"/>
      <c r="L864" s="206"/>
      <c r="M864" s="206"/>
      <c r="N864" s="206"/>
      <c r="O864" s="206"/>
      <c r="P864" s="206"/>
    </row>
    <row r="865" spans="1:16" x14ac:dyDescent="0.2">
      <c r="A865" s="585">
        <v>51501</v>
      </c>
      <c r="B865" s="587">
        <v>2040</v>
      </c>
      <c r="C865" s="587">
        <v>12</v>
      </c>
      <c r="D865" s="588">
        <v>171.298</v>
      </c>
      <c r="E865" s="588">
        <v>1.885</v>
      </c>
      <c r="F865" s="588">
        <v>318.12200000000001</v>
      </c>
      <c r="G865" s="588">
        <v>2.4900000000000002</v>
      </c>
      <c r="H865" s="588">
        <v>214.11699999999999</v>
      </c>
      <c r="I865" s="588">
        <v>2.6080000000000001</v>
      </c>
      <c r="J865" s="206"/>
      <c r="K865" s="206"/>
      <c r="L865" s="206"/>
      <c r="M865" s="206"/>
      <c r="N865" s="206"/>
      <c r="O865" s="206"/>
      <c r="P865" s="206"/>
    </row>
    <row r="866" spans="1:16" x14ac:dyDescent="0.2">
      <c r="A866" s="585">
        <v>51532</v>
      </c>
      <c r="B866" s="587">
        <v>2041</v>
      </c>
      <c r="C866" s="587">
        <v>1</v>
      </c>
      <c r="D866" s="588">
        <v>171.571</v>
      </c>
      <c r="E866" s="588">
        <v>1.93</v>
      </c>
      <c r="F866" s="588">
        <v>318.791</v>
      </c>
      <c r="G866" s="588">
        <v>2.5510000000000002</v>
      </c>
      <c r="H866" s="588">
        <v>214.58600000000001</v>
      </c>
      <c r="I866" s="588">
        <v>2.661</v>
      </c>
      <c r="J866" s="206"/>
      <c r="K866" s="206"/>
      <c r="L866" s="206"/>
      <c r="M866" s="206"/>
      <c r="N866" s="206"/>
      <c r="O866" s="206"/>
      <c r="P866" s="206"/>
    </row>
    <row r="867" spans="1:16" x14ac:dyDescent="0.2">
      <c r="A867" s="585">
        <v>51560</v>
      </c>
      <c r="B867" s="587">
        <v>2041</v>
      </c>
      <c r="C867" s="587">
        <v>2</v>
      </c>
      <c r="D867" s="588">
        <v>171.833</v>
      </c>
      <c r="E867" s="588">
        <v>1.8420000000000001</v>
      </c>
      <c r="F867" s="588">
        <v>319.43200000000002</v>
      </c>
      <c r="G867" s="588">
        <v>2.4430000000000001</v>
      </c>
      <c r="H867" s="588">
        <v>215.03399999999999</v>
      </c>
      <c r="I867" s="588">
        <v>2.5369999999999999</v>
      </c>
      <c r="J867" s="206"/>
      <c r="K867" s="206"/>
      <c r="L867" s="206"/>
      <c r="M867" s="206"/>
      <c r="N867" s="206"/>
      <c r="O867" s="206"/>
      <c r="P867" s="206"/>
    </row>
    <row r="868" spans="1:16" x14ac:dyDescent="0.2">
      <c r="A868" s="585">
        <v>51591</v>
      </c>
      <c r="B868" s="587">
        <v>2041</v>
      </c>
      <c r="C868" s="587">
        <v>3</v>
      </c>
      <c r="D868" s="588">
        <v>172.09399999999999</v>
      </c>
      <c r="E868" s="588">
        <v>1.8420000000000001</v>
      </c>
      <c r="F868" s="588">
        <v>320.07900000000001</v>
      </c>
      <c r="G868" s="588">
        <v>2.4569999999999999</v>
      </c>
      <c r="H868" s="588">
        <v>215.48400000000001</v>
      </c>
      <c r="I868" s="588">
        <v>2.5419999999999998</v>
      </c>
      <c r="J868" s="206"/>
      <c r="K868" s="206"/>
      <c r="L868" s="206"/>
      <c r="M868" s="206"/>
      <c r="N868" s="206"/>
      <c r="O868" s="206"/>
      <c r="P868" s="206"/>
    </row>
    <row r="869" spans="1:16" x14ac:dyDescent="0.2">
      <c r="A869" s="585">
        <v>51621</v>
      </c>
      <c r="B869" s="587">
        <v>2041</v>
      </c>
      <c r="C869" s="587">
        <v>4</v>
      </c>
      <c r="D869" s="588">
        <v>172.364</v>
      </c>
      <c r="E869" s="588">
        <v>1.899</v>
      </c>
      <c r="F869" s="588">
        <v>320.75</v>
      </c>
      <c r="G869" s="588">
        <v>2.5449999999999999</v>
      </c>
      <c r="H869" s="588">
        <v>215.95099999999999</v>
      </c>
      <c r="I869" s="588">
        <v>2.629</v>
      </c>
      <c r="J869" s="206"/>
      <c r="K869" s="206"/>
      <c r="L869" s="206"/>
      <c r="M869" s="206"/>
      <c r="N869" s="206"/>
      <c r="O869" s="206"/>
      <c r="P869" s="206"/>
    </row>
    <row r="870" spans="1:16" x14ac:dyDescent="0.2">
      <c r="A870" s="585">
        <v>51652</v>
      </c>
      <c r="B870" s="587">
        <v>2041</v>
      </c>
      <c r="C870" s="587">
        <v>5</v>
      </c>
      <c r="D870" s="588">
        <v>172.63300000000001</v>
      </c>
      <c r="E870" s="588">
        <v>1.8859999999999999</v>
      </c>
      <c r="F870" s="588">
        <v>321.42099999999999</v>
      </c>
      <c r="G870" s="588">
        <v>2.5379999999999998</v>
      </c>
      <c r="H870" s="588">
        <v>216.417</v>
      </c>
      <c r="I870" s="588">
        <v>2.6230000000000002</v>
      </c>
      <c r="J870" s="206"/>
      <c r="K870" s="206"/>
      <c r="L870" s="206"/>
      <c r="M870" s="206"/>
      <c r="N870" s="206"/>
      <c r="O870" s="206"/>
      <c r="P870" s="206"/>
    </row>
    <row r="871" spans="1:16" x14ac:dyDescent="0.2">
      <c r="A871" s="585">
        <v>51682</v>
      </c>
      <c r="B871" s="587">
        <v>2041</v>
      </c>
      <c r="C871" s="587">
        <v>6</v>
      </c>
      <c r="D871" s="588">
        <v>172.899</v>
      </c>
      <c r="E871" s="588">
        <v>1.869</v>
      </c>
      <c r="F871" s="588">
        <v>322.08800000000002</v>
      </c>
      <c r="G871" s="588">
        <v>2.5209999999999999</v>
      </c>
      <c r="H871" s="588">
        <v>216.88300000000001</v>
      </c>
      <c r="I871" s="588">
        <v>2.613</v>
      </c>
      <c r="J871" s="206"/>
      <c r="K871" s="206"/>
      <c r="L871" s="206"/>
      <c r="M871" s="206"/>
      <c r="N871" s="206"/>
      <c r="O871" s="206"/>
      <c r="P871" s="206"/>
    </row>
    <row r="872" spans="1:16" x14ac:dyDescent="0.2">
      <c r="A872" s="585">
        <v>51713</v>
      </c>
      <c r="B872" s="587">
        <v>2041</v>
      </c>
      <c r="C872" s="587">
        <v>7</v>
      </c>
      <c r="D872" s="588">
        <v>173.16399999999999</v>
      </c>
      <c r="E872" s="588">
        <v>1.855</v>
      </c>
      <c r="F872" s="588">
        <v>322.75299999999999</v>
      </c>
      <c r="G872" s="588">
        <v>2.5030000000000001</v>
      </c>
      <c r="H872" s="588">
        <v>217.34700000000001</v>
      </c>
      <c r="I872" s="588">
        <v>2.597</v>
      </c>
      <c r="J872" s="206"/>
      <c r="K872" s="206"/>
      <c r="L872" s="206"/>
      <c r="M872" s="206"/>
      <c r="N872" s="206"/>
      <c r="O872" s="206"/>
      <c r="P872" s="206"/>
    </row>
    <row r="873" spans="1:16" x14ac:dyDescent="0.2">
      <c r="A873" s="585">
        <v>51744</v>
      </c>
      <c r="B873" s="587">
        <v>2041</v>
      </c>
      <c r="C873" s="587">
        <v>8</v>
      </c>
      <c r="D873" s="588">
        <v>173.43299999999999</v>
      </c>
      <c r="E873" s="588">
        <v>1.88</v>
      </c>
      <c r="F873" s="588">
        <v>323.42500000000001</v>
      </c>
      <c r="G873" s="588">
        <v>2.528</v>
      </c>
      <c r="H873" s="588">
        <v>217.816</v>
      </c>
      <c r="I873" s="588">
        <v>2.6190000000000002</v>
      </c>
      <c r="J873" s="206"/>
      <c r="K873" s="206"/>
      <c r="L873" s="206"/>
      <c r="M873" s="206"/>
      <c r="N873" s="206"/>
      <c r="O873" s="206"/>
      <c r="P873" s="206"/>
    </row>
    <row r="874" spans="1:16" x14ac:dyDescent="0.2">
      <c r="A874" s="585">
        <v>51774</v>
      </c>
      <c r="B874" s="587">
        <v>2041</v>
      </c>
      <c r="C874" s="587">
        <v>9</v>
      </c>
      <c r="D874" s="588">
        <v>173.69800000000001</v>
      </c>
      <c r="E874" s="588">
        <v>1.8480000000000001</v>
      </c>
      <c r="F874" s="588">
        <v>324.084</v>
      </c>
      <c r="G874" s="588">
        <v>2.4750000000000001</v>
      </c>
      <c r="H874" s="588">
        <v>218.274</v>
      </c>
      <c r="I874" s="588">
        <v>2.5550000000000002</v>
      </c>
      <c r="J874" s="206"/>
      <c r="K874" s="206"/>
      <c r="L874" s="206"/>
      <c r="M874" s="206"/>
      <c r="N874" s="206"/>
      <c r="O874" s="206"/>
      <c r="P874" s="206"/>
    </row>
    <row r="875" spans="1:16" x14ac:dyDescent="0.2">
      <c r="A875" s="585">
        <v>51805</v>
      </c>
      <c r="B875" s="587">
        <v>2041</v>
      </c>
      <c r="C875" s="587">
        <v>10</v>
      </c>
      <c r="D875" s="588">
        <v>173.964</v>
      </c>
      <c r="E875" s="588">
        <v>1.85</v>
      </c>
      <c r="F875" s="588">
        <v>324.74400000000003</v>
      </c>
      <c r="G875" s="588">
        <v>2.4700000000000002</v>
      </c>
      <c r="H875" s="588">
        <v>218.732</v>
      </c>
      <c r="I875" s="588">
        <v>2.5470000000000002</v>
      </c>
      <c r="J875" s="206"/>
      <c r="K875" s="206"/>
      <c r="L875" s="206"/>
      <c r="M875" s="206"/>
      <c r="N875" s="206"/>
      <c r="O875" s="206"/>
      <c r="P875" s="206"/>
    </row>
    <row r="876" spans="1:16" x14ac:dyDescent="0.2">
      <c r="A876" s="585">
        <v>51835</v>
      </c>
      <c r="B876" s="587">
        <v>2041</v>
      </c>
      <c r="C876" s="587">
        <v>11</v>
      </c>
      <c r="D876" s="588">
        <v>174.23</v>
      </c>
      <c r="E876" s="588">
        <v>1.8520000000000001</v>
      </c>
      <c r="F876" s="588">
        <v>325.40600000000001</v>
      </c>
      <c r="G876" s="588">
        <v>2.4750000000000001</v>
      </c>
      <c r="H876" s="588">
        <v>219.19200000000001</v>
      </c>
      <c r="I876" s="588">
        <v>2.556</v>
      </c>
      <c r="J876" s="206"/>
      <c r="K876" s="206"/>
      <c r="L876" s="206"/>
      <c r="M876" s="206"/>
      <c r="N876" s="206"/>
      <c r="O876" s="206"/>
      <c r="P876" s="206"/>
    </row>
    <row r="877" spans="1:16" x14ac:dyDescent="0.2">
      <c r="A877" s="585">
        <v>51866</v>
      </c>
      <c r="B877" s="587">
        <v>2041</v>
      </c>
      <c r="C877" s="587">
        <v>12</v>
      </c>
      <c r="D877" s="588">
        <v>174.49700000000001</v>
      </c>
      <c r="E877" s="588">
        <v>1.855</v>
      </c>
      <c r="F877" s="588">
        <v>326.07299999999998</v>
      </c>
      <c r="G877" s="588">
        <v>2.4849999999999999</v>
      </c>
      <c r="H877" s="588">
        <v>219.65799999999999</v>
      </c>
      <c r="I877" s="588">
        <v>2.577</v>
      </c>
      <c r="J877" s="206"/>
      <c r="K877" s="206"/>
      <c r="L877" s="206"/>
      <c r="M877" s="206"/>
      <c r="N877" s="206"/>
      <c r="O877" s="206"/>
      <c r="P877" s="206"/>
    </row>
    <row r="878" spans="1:16" x14ac:dyDescent="0.2">
      <c r="A878" s="585">
        <v>51897</v>
      </c>
      <c r="B878" s="587">
        <v>2042</v>
      </c>
      <c r="C878" s="587">
        <v>1</v>
      </c>
      <c r="D878" s="588">
        <v>174.77</v>
      </c>
      <c r="E878" s="588">
        <v>1.8919999999999999</v>
      </c>
      <c r="F878" s="588">
        <v>326.75400000000002</v>
      </c>
      <c r="G878" s="588">
        <v>2.536</v>
      </c>
      <c r="H878" s="588">
        <v>220.13499999999999</v>
      </c>
      <c r="I878" s="588">
        <v>2.6379999999999999</v>
      </c>
      <c r="J878" s="206"/>
      <c r="K878" s="206"/>
      <c r="L878" s="206"/>
      <c r="M878" s="206"/>
      <c r="N878" s="206"/>
      <c r="O878" s="206"/>
      <c r="P878" s="206"/>
    </row>
    <row r="879" spans="1:16" x14ac:dyDescent="0.2">
      <c r="A879" s="585">
        <v>51925</v>
      </c>
      <c r="B879" s="587">
        <v>2042</v>
      </c>
      <c r="C879" s="587">
        <v>2</v>
      </c>
      <c r="D879" s="588">
        <v>175.03100000000001</v>
      </c>
      <c r="E879" s="588">
        <v>1.8089999999999999</v>
      </c>
      <c r="F879" s="588">
        <v>327.40499999999997</v>
      </c>
      <c r="G879" s="588">
        <v>2.4169999999999998</v>
      </c>
      <c r="H879" s="588">
        <v>220.59200000000001</v>
      </c>
      <c r="I879" s="588">
        <v>2.52</v>
      </c>
      <c r="J879" s="206"/>
      <c r="K879" s="206"/>
      <c r="L879" s="206"/>
      <c r="M879" s="206"/>
      <c r="N879" s="206"/>
      <c r="O879" s="206"/>
      <c r="P879" s="206"/>
    </row>
    <row r="880" spans="1:16" x14ac:dyDescent="0.2">
      <c r="A880" s="585">
        <v>51956</v>
      </c>
      <c r="B880" s="587">
        <v>2042</v>
      </c>
      <c r="C880" s="587">
        <v>3</v>
      </c>
      <c r="D880" s="588">
        <v>175.29400000000001</v>
      </c>
      <c r="E880" s="588">
        <v>1.8180000000000001</v>
      </c>
      <c r="F880" s="588">
        <v>328.05700000000002</v>
      </c>
      <c r="G880" s="588">
        <v>2.4180000000000001</v>
      </c>
      <c r="H880" s="588">
        <v>221.05</v>
      </c>
      <c r="I880" s="588">
        <v>2.524</v>
      </c>
      <c r="J880" s="206"/>
      <c r="K880" s="206"/>
      <c r="L880" s="206"/>
      <c r="M880" s="206"/>
      <c r="N880" s="206"/>
      <c r="O880" s="206"/>
      <c r="P880" s="206"/>
    </row>
    <row r="881" spans="1:16" x14ac:dyDescent="0.2">
      <c r="A881" s="585">
        <v>51986</v>
      </c>
      <c r="B881" s="587">
        <v>2042</v>
      </c>
      <c r="C881" s="587">
        <v>4</v>
      </c>
      <c r="D881" s="588">
        <v>175.56700000000001</v>
      </c>
      <c r="E881" s="588">
        <v>1.881</v>
      </c>
      <c r="F881" s="588">
        <v>328.73200000000003</v>
      </c>
      <c r="G881" s="588">
        <v>2.496</v>
      </c>
      <c r="H881" s="588">
        <v>221.52500000000001</v>
      </c>
      <c r="I881" s="588">
        <v>2.61</v>
      </c>
      <c r="J881" s="206"/>
      <c r="K881" s="206"/>
      <c r="L881" s="206"/>
      <c r="M881" s="206"/>
      <c r="N881" s="206"/>
      <c r="O881" s="206"/>
      <c r="P881" s="206"/>
    </row>
    <row r="882" spans="1:16" x14ac:dyDescent="0.2">
      <c r="A882" s="585">
        <v>52017</v>
      </c>
      <c r="B882" s="587">
        <v>2042</v>
      </c>
      <c r="C882" s="587">
        <v>5</v>
      </c>
      <c r="D882" s="588">
        <v>175.83799999999999</v>
      </c>
      <c r="E882" s="588">
        <v>1.87</v>
      </c>
      <c r="F882" s="588">
        <v>329.40499999999997</v>
      </c>
      <c r="G882" s="588">
        <v>2.4849999999999999</v>
      </c>
      <c r="H882" s="588">
        <v>222.001</v>
      </c>
      <c r="I882" s="588">
        <v>2.605</v>
      </c>
      <c r="J882" s="206"/>
      <c r="K882" s="206"/>
      <c r="L882" s="206"/>
      <c r="M882" s="206"/>
      <c r="N882" s="206"/>
      <c r="O882" s="206"/>
      <c r="P882" s="206"/>
    </row>
    <row r="883" spans="1:16" x14ac:dyDescent="0.2">
      <c r="A883" s="585">
        <v>52047</v>
      </c>
      <c r="B883" s="587">
        <v>2042</v>
      </c>
      <c r="C883" s="587">
        <v>6</v>
      </c>
      <c r="D883" s="588">
        <v>176.107</v>
      </c>
      <c r="E883" s="588">
        <v>1.851</v>
      </c>
      <c r="F883" s="588">
        <v>330.07600000000002</v>
      </c>
      <c r="G883" s="588">
        <v>2.4710000000000001</v>
      </c>
      <c r="H883" s="588">
        <v>222.476</v>
      </c>
      <c r="I883" s="588">
        <v>2.597</v>
      </c>
      <c r="J883" s="206"/>
      <c r="K883" s="206"/>
      <c r="L883" s="206"/>
      <c r="M883" s="206"/>
      <c r="N883" s="206"/>
      <c r="O883" s="206"/>
      <c r="P883" s="206"/>
    </row>
    <row r="884" spans="1:16" x14ac:dyDescent="0.2">
      <c r="A884" s="585">
        <v>52078</v>
      </c>
      <c r="B884" s="587">
        <v>2042</v>
      </c>
      <c r="C884" s="587">
        <v>7</v>
      </c>
      <c r="D884" s="588">
        <v>176.374</v>
      </c>
      <c r="E884" s="588">
        <v>1.835</v>
      </c>
      <c r="F884" s="588">
        <v>330.745</v>
      </c>
      <c r="G884" s="588">
        <v>2.4580000000000002</v>
      </c>
      <c r="H884" s="588">
        <v>222.94900000000001</v>
      </c>
      <c r="I884" s="588">
        <v>2.5859999999999999</v>
      </c>
      <c r="J884" s="206"/>
      <c r="K884" s="206"/>
      <c r="L884" s="206"/>
      <c r="M884" s="206"/>
      <c r="N884" s="206"/>
      <c r="O884" s="206"/>
      <c r="P884" s="206"/>
    </row>
    <row r="885" spans="1:16" x14ac:dyDescent="0.2">
      <c r="A885" s="585">
        <v>52109</v>
      </c>
      <c r="B885" s="587">
        <v>2042</v>
      </c>
      <c r="C885" s="587">
        <v>8</v>
      </c>
      <c r="D885" s="588">
        <v>176.64400000000001</v>
      </c>
      <c r="E885" s="588">
        <v>1.8560000000000001</v>
      </c>
      <c r="F885" s="588">
        <v>331.423</v>
      </c>
      <c r="G885" s="588">
        <v>2.4900000000000002</v>
      </c>
      <c r="H885" s="588">
        <v>223.43</v>
      </c>
      <c r="I885" s="588">
        <v>2.6150000000000002</v>
      </c>
      <c r="J885" s="206"/>
      <c r="K885" s="206"/>
      <c r="L885" s="206"/>
      <c r="M885" s="206"/>
      <c r="N885" s="206"/>
      <c r="O885" s="206"/>
      <c r="P885" s="206"/>
    </row>
    <row r="886" spans="1:16" x14ac:dyDescent="0.2">
      <c r="A886" s="585">
        <v>52139</v>
      </c>
      <c r="B886" s="587">
        <v>2042</v>
      </c>
      <c r="C886" s="587">
        <v>9</v>
      </c>
      <c r="D886" s="588">
        <v>176.91</v>
      </c>
      <c r="E886" s="588">
        <v>1.821</v>
      </c>
      <c r="F886" s="588">
        <v>332.09100000000001</v>
      </c>
      <c r="G886" s="588">
        <v>2.4449999999999998</v>
      </c>
      <c r="H886" s="588">
        <v>223.90100000000001</v>
      </c>
      <c r="I886" s="588">
        <v>2.5609999999999999</v>
      </c>
      <c r="J886" s="206"/>
      <c r="K886" s="206"/>
      <c r="L886" s="206"/>
      <c r="M886" s="206"/>
      <c r="N886" s="206"/>
      <c r="O886" s="206"/>
      <c r="P886" s="206"/>
    </row>
    <row r="887" spans="1:16" x14ac:dyDescent="0.2">
      <c r="A887" s="585">
        <v>52170</v>
      </c>
      <c r="B887" s="587">
        <v>2042</v>
      </c>
      <c r="C887" s="587">
        <v>10</v>
      </c>
      <c r="D887" s="588">
        <v>177.17699999999999</v>
      </c>
      <c r="E887" s="588">
        <v>1.821</v>
      </c>
      <c r="F887" s="588">
        <v>332.76</v>
      </c>
      <c r="G887" s="588">
        <v>2.444</v>
      </c>
      <c r="H887" s="588">
        <v>224.37299999999999</v>
      </c>
      <c r="I887" s="588">
        <v>2.56</v>
      </c>
      <c r="J887" s="206"/>
      <c r="K887" s="206"/>
      <c r="L887" s="206"/>
      <c r="M887" s="206"/>
      <c r="N887" s="206"/>
      <c r="O887" s="206"/>
      <c r="P887" s="206"/>
    </row>
    <row r="888" spans="1:16" x14ac:dyDescent="0.2">
      <c r="A888" s="585">
        <v>52200</v>
      </c>
      <c r="B888" s="587">
        <v>2042</v>
      </c>
      <c r="C888" s="587">
        <v>11</v>
      </c>
      <c r="D888" s="588">
        <v>177.44399999999999</v>
      </c>
      <c r="E888" s="588">
        <v>1.825</v>
      </c>
      <c r="F888" s="588">
        <v>333.43099999999998</v>
      </c>
      <c r="G888" s="588">
        <v>2.4489999999999998</v>
      </c>
      <c r="H888" s="588">
        <v>224.84899999999999</v>
      </c>
      <c r="I888" s="588">
        <v>2.573</v>
      </c>
      <c r="J888" s="206"/>
      <c r="K888" s="206"/>
      <c r="L888" s="206"/>
      <c r="M888" s="206"/>
      <c r="N888" s="206"/>
      <c r="O888" s="206"/>
      <c r="P888" s="206"/>
    </row>
    <row r="889" spans="1:16" x14ac:dyDescent="0.2">
      <c r="A889" s="585">
        <v>52231</v>
      </c>
      <c r="B889" s="587">
        <v>2042</v>
      </c>
      <c r="C889" s="587">
        <v>12</v>
      </c>
      <c r="D889" s="588">
        <v>177.71199999999999</v>
      </c>
      <c r="E889" s="588">
        <v>1.8320000000000001</v>
      </c>
      <c r="F889" s="588">
        <v>334.10700000000003</v>
      </c>
      <c r="G889" s="588">
        <v>2.4580000000000002</v>
      </c>
      <c r="H889" s="588">
        <v>225.32900000000001</v>
      </c>
      <c r="I889" s="588">
        <v>2.5960000000000001</v>
      </c>
      <c r="J889" s="206"/>
      <c r="K889" s="206"/>
      <c r="L889" s="206"/>
      <c r="M889" s="206"/>
      <c r="N889" s="206"/>
      <c r="O889" s="206"/>
      <c r="P889" s="206"/>
    </row>
    <row r="890" spans="1:16" x14ac:dyDescent="0.2">
      <c r="A890" s="585">
        <v>52262</v>
      </c>
      <c r="B890" s="587">
        <v>2043</v>
      </c>
      <c r="C890" s="587">
        <v>1</v>
      </c>
      <c r="D890" s="588">
        <v>177.988</v>
      </c>
      <c r="E890" s="588">
        <v>1.8740000000000001</v>
      </c>
      <c r="F890" s="588">
        <v>334.798</v>
      </c>
      <c r="G890" s="588">
        <v>2.5110000000000001</v>
      </c>
      <c r="H890" s="588">
        <v>225.822</v>
      </c>
      <c r="I890" s="588">
        <v>2.6560000000000001</v>
      </c>
      <c r="J890" s="206"/>
      <c r="K890" s="206"/>
      <c r="L890" s="206"/>
      <c r="M890" s="206"/>
      <c r="N890" s="206"/>
      <c r="O890" s="206"/>
      <c r="P890" s="206"/>
    </row>
    <row r="891" spans="1:16" x14ac:dyDescent="0.2">
      <c r="A891" s="585">
        <v>52290</v>
      </c>
      <c r="B891" s="587">
        <v>2043</v>
      </c>
      <c r="C891" s="587">
        <v>2</v>
      </c>
      <c r="D891" s="588">
        <v>178.25200000000001</v>
      </c>
      <c r="E891" s="588">
        <v>1.7969999999999999</v>
      </c>
      <c r="F891" s="588">
        <v>335.46</v>
      </c>
      <c r="G891" s="588">
        <v>2.4</v>
      </c>
      <c r="H891" s="588">
        <v>226.29300000000001</v>
      </c>
      <c r="I891" s="588">
        <v>2.5329999999999999</v>
      </c>
      <c r="J891" s="206"/>
      <c r="K891" s="206"/>
      <c r="L891" s="206"/>
      <c r="M891" s="206"/>
      <c r="N891" s="206"/>
      <c r="O891" s="206"/>
      <c r="P891" s="206"/>
    </row>
    <row r="892" spans="1:16" x14ac:dyDescent="0.2">
      <c r="A892" s="585">
        <v>52321</v>
      </c>
      <c r="B892" s="587">
        <v>2043</v>
      </c>
      <c r="C892" s="587">
        <v>3</v>
      </c>
      <c r="D892" s="588">
        <v>178.51900000000001</v>
      </c>
      <c r="E892" s="588">
        <v>1.8109999999999999</v>
      </c>
      <c r="F892" s="588">
        <v>336.12700000000001</v>
      </c>
      <c r="G892" s="588">
        <v>2.4129999999999998</v>
      </c>
      <c r="H892" s="588">
        <v>226.76499999999999</v>
      </c>
      <c r="I892" s="588">
        <v>2.5310000000000001</v>
      </c>
      <c r="J892" s="206"/>
      <c r="K892" s="206"/>
      <c r="L892" s="206"/>
      <c r="M892" s="206"/>
      <c r="N892" s="206"/>
      <c r="O892" s="206"/>
      <c r="P892" s="206"/>
    </row>
    <row r="893" spans="1:16" x14ac:dyDescent="0.2">
      <c r="A893" s="585">
        <v>52351</v>
      </c>
      <c r="B893" s="587">
        <v>2043</v>
      </c>
      <c r="C893" s="587">
        <v>4</v>
      </c>
      <c r="D893" s="588">
        <v>178.79499999999999</v>
      </c>
      <c r="E893" s="588">
        <v>1.875</v>
      </c>
      <c r="F893" s="588">
        <v>336.81900000000002</v>
      </c>
      <c r="G893" s="588">
        <v>2.4990000000000001</v>
      </c>
      <c r="H893" s="588">
        <v>227.25299999999999</v>
      </c>
      <c r="I893" s="588">
        <v>2.609</v>
      </c>
      <c r="J893" s="206"/>
      <c r="K893" s="206"/>
      <c r="L893" s="206"/>
      <c r="M893" s="206"/>
      <c r="N893" s="206"/>
      <c r="O893" s="206"/>
      <c r="P893" s="206"/>
    </row>
    <row r="894" spans="1:16" x14ac:dyDescent="0.2">
      <c r="A894" s="585">
        <v>52382</v>
      </c>
      <c r="B894" s="587">
        <v>2043</v>
      </c>
      <c r="C894" s="587">
        <v>5</v>
      </c>
      <c r="D894" s="588">
        <v>179.07</v>
      </c>
      <c r="E894" s="588">
        <v>1.861</v>
      </c>
      <c r="F894" s="588">
        <v>337.51</v>
      </c>
      <c r="G894" s="588">
        <v>2.4889999999999999</v>
      </c>
      <c r="H894" s="588">
        <v>227.738</v>
      </c>
      <c r="I894" s="588">
        <v>2.5920000000000001</v>
      </c>
      <c r="J894" s="206"/>
      <c r="K894" s="206"/>
      <c r="L894" s="206"/>
      <c r="M894" s="206"/>
      <c r="N894" s="206"/>
      <c r="O894" s="206"/>
      <c r="P894" s="206"/>
    </row>
    <row r="895" spans="1:16" x14ac:dyDescent="0.2">
      <c r="A895" s="585">
        <v>52412</v>
      </c>
      <c r="B895" s="587">
        <v>2043</v>
      </c>
      <c r="C895" s="587">
        <v>6</v>
      </c>
      <c r="D895" s="588">
        <v>179.34200000000001</v>
      </c>
      <c r="E895" s="588">
        <v>1.8360000000000001</v>
      </c>
      <c r="F895" s="588">
        <v>338.19799999999998</v>
      </c>
      <c r="G895" s="588">
        <v>2.4710000000000001</v>
      </c>
      <c r="H895" s="588">
        <v>228.22</v>
      </c>
      <c r="I895" s="588">
        <v>2.5710000000000002</v>
      </c>
      <c r="J895" s="206"/>
      <c r="K895" s="206"/>
      <c r="L895" s="206"/>
      <c r="M895" s="206"/>
      <c r="N895" s="206"/>
      <c r="O895" s="206"/>
      <c r="P895" s="206"/>
    </row>
    <row r="896" spans="1:16" x14ac:dyDescent="0.2">
      <c r="A896" s="585">
        <v>52443</v>
      </c>
      <c r="B896" s="587">
        <v>2043</v>
      </c>
      <c r="C896" s="587">
        <v>7</v>
      </c>
      <c r="D896" s="588">
        <v>179.61099999999999</v>
      </c>
      <c r="E896" s="588">
        <v>1.8140000000000001</v>
      </c>
      <c r="F896" s="588">
        <v>338.88200000000001</v>
      </c>
      <c r="G896" s="588">
        <v>2.4550000000000001</v>
      </c>
      <c r="H896" s="588">
        <v>228.7</v>
      </c>
      <c r="I896" s="588">
        <v>2.552</v>
      </c>
      <c r="J896" s="206"/>
      <c r="K896" s="206"/>
      <c r="L896" s="206"/>
      <c r="M896" s="206"/>
      <c r="N896" s="206"/>
      <c r="O896" s="206"/>
      <c r="P896" s="206"/>
    </row>
    <row r="897" spans="1:16" x14ac:dyDescent="0.2">
      <c r="A897" s="585">
        <v>52474</v>
      </c>
      <c r="B897" s="587">
        <v>2043</v>
      </c>
      <c r="C897" s="587">
        <v>8</v>
      </c>
      <c r="D897" s="588">
        <v>179.88200000000001</v>
      </c>
      <c r="E897" s="588">
        <v>1.829</v>
      </c>
      <c r="F897" s="588">
        <v>339.57600000000002</v>
      </c>
      <c r="G897" s="588">
        <v>2.4849999999999999</v>
      </c>
      <c r="H897" s="588">
        <v>229.18600000000001</v>
      </c>
      <c r="I897" s="588">
        <v>2.581</v>
      </c>
      <c r="J897" s="206"/>
      <c r="K897" s="206"/>
      <c r="L897" s="206"/>
      <c r="M897" s="206"/>
      <c r="N897" s="206"/>
      <c r="O897" s="206"/>
      <c r="P897" s="206"/>
    </row>
    <row r="898" spans="1:16" x14ac:dyDescent="0.2">
      <c r="A898" s="585">
        <v>52504</v>
      </c>
      <c r="B898" s="587">
        <v>2043</v>
      </c>
      <c r="C898" s="587">
        <v>9</v>
      </c>
      <c r="D898" s="588">
        <v>180.149</v>
      </c>
      <c r="E898" s="588">
        <v>1.7929999999999999</v>
      </c>
      <c r="F898" s="588">
        <v>340.25900000000001</v>
      </c>
      <c r="G898" s="588">
        <v>2.4390000000000001</v>
      </c>
      <c r="H898" s="588">
        <v>229.66300000000001</v>
      </c>
      <c r="I898" s="588">
        <v>2.5289999999999999</v>
      </c>
      <c r="J898" s="206"/>
      <c r="K898" s="206"/>
      <c r="L898" s="206"/>
      <c r="M898" s="206"/>
      <c r="N898" s="206"/>
      <c r="O898" s="206"/>
      <c r="P898" s="206"/>
    </row>
    <row r="899" spans="1:16" x14ac:dyDescent="0.2">
      <c r="A899" s="585">
        <v>52535</v>
      </c>
      <c r="B899" s="587">
        <v>2043</v>
      </c>
      <c r="C899" s="587">
        <v>10</v>
      </c>
      <c r="D899" s="588">
        <v>180.417</v>
      </c>
      <c r="E899" s="588">
        <v>1.798</v>
      </c>
      <c r="F899" s="588">
        <v>340.94200000000001</v>
      </c>
      <c r="G899" s="588">
        <v>2.4369999999999998</v>
      </c>
      <c r="H899" s="588">
        <v>230.14099999999999</v>
      </c>
      <c r="I899" s="588">
        <v>2.5230000000000001</v>
      </c>
      <c r="J899" s="206"/>
      <c r="K899" s="206"/>
      <c r="L899" s="206"/>
      <c r="M899" s="206"/>
      <c r="N899" s="206"/>
      <c r="O899" s="206"/>
      <c r="P899" s="206"/>
    </row>
    <row r="900" spans="1:16" x14ac:dyDescent="0.2">
      <c r="A900" s="585">
        <v>52565</v>
      </c>
      <c r="B900" s="587">
        <v>2043</v>
      </c>
      <c r="C900" s="587">
        <v>11</v>
      </c>
      <c r="D900" s="588">
        <v>180.68700000000001</v>
      </c>
      <c r="E900" s="588">
        <v>1.8140000000000001</v>
      </c>
      <c r="F900" s="588">
        <v>341.62700000000001</v>
      </c>
      <c r="G900" s="588">
        <v>2.4380000000000002</v>
      </c>
      <c r="H900" s="588">
        <v>230.61799999999999</v>
      </c>
      <c r="I900" s="588">
        <v>2.5179999999999998</v>
      </c>
      <c r="J900" s="206"/>
      <c r="K900" s="206"/>
      <c r="L900" s="206"/>
      <c r="M900" s="206"/>
      <c r="N900" s="206"/>
      <c r="O900" s="206"/>
      <c r="P900" s="206"/>
    </row>
    <row r="901" spans="1:16" x14ac:dyDescent="0.2">
      <c r="A901" s="585">
        <v>52596</v>
      </c>
      <c r="B901" s="587">
        <v>2043</v>
      </c>
      <c r="C901" s="587">
        <v>12</v>
      </c>
      <c r="D901" s="588">
        <v>180.96100000000001</v>
      </c>
      <c r="E901" s="588">
        <v>1.8360000000000001</v>
      </c>
      <c r="F901" s="588">
        <v>342.315</v>
      </c>
      <c r="G901" s="588">
        <v>2.4409999999999998</v>
      </c>
      <c r="H901" s="588">
        <v>231.096</v>
      </c>
      <c r="I901" s="588">
        <v>2.516</v>
      </c>
      <c r="J901" s="206"/>
      <c r="K901" s="206"/>
      <c r="L901" s="206"/>
      <c r="M901" s="206"/>
      <c r="N901" s="206"/>
      <c r="O901" s="206"/>
      <c r="P901" s="206"/>
    </row>
    <row r="902" spans="1:16" x14ac:dyDescent="0.2">
      <c r="A902" s="585">
        <v>52627</v>
      </c>
      <c r="B902" s="587">
        <v>2044</v>
      </c>
      <c r="C902" s="587">
        <v>1</v>
      </c>
      <c r="D902" s="588">
        <v>181.24199999999999</v>
      </c>
      <c r="E902" s="588">
        <v>1.877</v>
      </c>
      <c r="F902" s="588">
        <v>343.01600000000002</v>
      </c>
      <c r="G902" s="588">
        <v>2.4870000000000001</v>
      </c>
      <c r="H902" s="588">
        <v>231.58500000000001</v>
      </c>
      <c r="I902" s="588">
        <v>2.5659999999999998</v>
      </c>
      <c r="J902" s="206"/>
      <c r="K902" s="206"/>
      <c r="L902" s="206"/>
      <c r="M902" s="206"/>
      <c r="N902" s="206"/>
      <c r="O902" s="206"/>
      <c r="P902" s="206"/>
    </row>
    <row r="903" spans="1:16" x14ac:dyDescent="0.2">
      <c r="A903" s="585">
        <v>52655</v>
      </c>
      <c r="B903" s="587">
        <v>2044</v>
      </c>
      <c r="C903" s="587">
        <v>2</v>
      </c>
      <c r="D903" s="588">
        <v>181.51300000000001</v>
      </c>
      <c r="E903" s="588">
        <v>1.8109999999999999</v>
      </c>
      <c r="F903" s="588">
        <v>343.69900000000001</v>
      </c>
      <c r="G903" s="588">
        <v>2.4140000000000001</v>
      </c>
      <c r="H903" s="588">
        <v>232.06200000000001</v>
      </c>
      <c r="I903" s="588">
        <v>2.5009999999999999</v>
      </c>
      <c r="J903" s="206"/>
      <c r="K903" s="206"/>
      <c r="L903" s="206"/>
      <c r="M903" s="206"/>
      <c r="N903" s="206"/>
      <c r="O903" s="206"/>
      <c r="P903" s="206"/>
    </row>
    <row r="904" spans="1:16" x14ac:dyDescent="0.2">
      <c r="A904" s="585">
        <v>52687</v>
      </c>
      <c r="B904" s="587">
        <v>2044</v>
      </c>
      <c r="C904" s="587">
        <v>3</v>
      </c>
      <c r="D904" s="588">
        <v>181.78299999999999</v>
      </c>
      <c r="E904" s="588">
        <v>1.794</v>
      </c>
      <c r="F904" s="588">
        <v>344.38400000000001</v>
      </c>
      <c r="G904" s="588">
        <v>2.4209999999999998</v>
      </c>
      <c r="H904" s="588">
        <v>232.54499999999999</v>
      </c>
      <c r="I904" s="588">
        <v>2.5249999999999999</v>
      </c>
      <c r="J904" s="206"/>
      <c r="K904" s="206"/>
      <c r="L904" s="206"/>
      <c r="M904" s="206"/>
      <c r="N904" s="206"/>
      <c r="O904" s="206"/>
      <c r="P904" s="206"/>
    </row>
    <row r="905" spans="1:16" x14ac:dyDescent="0.2">
      <c r="A905" s="585">
        <v>52717</v>
      </c>
      <c r="B905" s="587">
        <v>2044</v>
      </c>
      <c r="C905" s="587">
        <v>4</v>
      </c>
      <c r="D905" s="588">
        <v>182.05500000000001</v>
      </c>
      <c r="E905" s="588">
        <v>1.8109999999999999</v>
      </c>
      <c r="F905" s="588">
        <v>345.084</v>
      </c>
      <c r="G905" s="588">
        <v>2.4649999999999999</v>
      </c>
      <c r="H905" s="588">
        <v>233.03899999999999</v>
      </c>
      <c r="I905" s="588">
        <v>2.5790000000000002</v>
      </c>
      <c r="J905" s="206"/>
      <c r="K905" s="206"/>
      <c r="L905" s="206"/>
      <c r="M905" s="206"/>
      <c r="N905" s="206"/>
      <c r="O905" s="206"/>
      <c r="P905" s="206"/>
    </row>
    <row r="906" spans="1:16" x14ac:dyDescent="0.2">
      <c r="A906" s="585">
        <v>52748</v>
      </c>
      <c r="B906" s="587">
        <v>2044</v>
      </c>
      <c r="C906" s="587">
        <v>5</v>
      </c>
      <c r="D906" s="588">
        <v>182.32599999999999</v>
      </c>
      <c r="E906" s="588">
        <v>1.806</v>
      </c>
      <c r="F906" s="588">
        <v>345.78399999999999</v>
      </c>
      <c r="G906" s="588">
        <v>2.46</v>
      </c>
      <c r="H906" s="588">
        <v>233.53299999999999</v>
      </c>
      <c r="I906" s="588">
        <v>2.5739999999999998</v>
      </c>
      <c r="J906" s="206"/>
      <c r="K906" s="206"/>
      <c r="L906" s="206"/>
      <c r="M906" s="206"/>
      <c r="N906" s="206"/>
      <c r="O906" s="206"/>
      <c r="P906" s="206"/>
    </row>
    <row r="907" spans="1:16" x14ac:dyDescent="0.2">
      <c r="A907" s="585">
        <v>52778</v>
      </c>
      <c r="B907" s="587">
        <v>2044</v>
      </c>
      <c r="C907" s="587">
        <v>6</v>
      </c>
      <c r="D907" s="588">
        <v>182.59899999999999</v>
      </c>
      <c r="E907" s="588">
        <v>1.8080000000000001</v>
      </c>
      <c r="F907" s="588">
        <v>346.48200000000003</v>
      </c>
      <c r="G907" s="588">
        <v>2.4510000000000001</v>
      </c>
      <c r="H907" s="588">
        <v>234.024</v>
      </c>
      <c r="I907" s="588">
        <v>2.556</v>
      </c>
      <c r="J907" s="206"/>
      <c r="K907" s="206"/>
      <c r="L907" s="206"/>
      <c r="M907" s="206"/>
      <c r="N907" s="206"/>
      <c r="O907" s="206"/>
      <c r="P907" s="206"/>
    </row>
    <row r="908" spans="1:16" x14ac:dyDescent="0.2">
      <c r="A908" s="585">
        <v>52809</v>
      </c>
      <c r="B908" s="587">
        <v>2044</v>
      </c>
      <c r="C908" s="587">
        <v>7</v>
      </c>
      <c r="D908" s="588">
        <v>182.87100000000001</v>
      </c>
      <c r="E908" s="588">
        <v>1.806</v>
      </c>
      <c r="F908" s="588">
        <v>347.17899999999997</v>
      </c>
      <c r="G908" s="588">
        <v>2.4420000000000002</v>
      </c>
      <c r="H908" s="588">
        <v>234.51400000000001</v>
      </c>
      <c r="I908" s="588">
        <v>2.5409999999999999</v>
      </c>
      <c r="J908" s="206"/>
      <c r="K908" s="206"/>
      <c r="L908" s="206"/>
      <c r="M908" s="206"/>
      <c r="N908" s="206"/>
      <c r="O908" s="206"/>
      <c r="P908" s="206"/>
    </row>
    <row r="909" spans="1:16" x14ac:dyDescent="0.2">
      <c r="A909" s="585">
        <v>52840</v>
      </c>
      <c r="B909" s="587">
        <v>2044</v>
      </c>
      <c r="C909" s="587">
        <v>8</v>
      </c>
      <c r="D909" s="588">
        <v>183.148</v>
      </c>
      <c r="E909" s="588">
        <v>1.83</v>
      </c>
      <c r="F909" s="588">
        <v>347.88799999999998</v>
      </c>
      <c r="G909" s="588">
        <v>2.4769999999999999</v>
      </c>
      <c r="H909" s="588">
        <v>235.012</v>
      </c>
      <c r="I909" s="588">
        <v>2.5779999999999998</v>
      </c>
      <c r="J909" s="206"/>
      <c r="K909" s="206"/>
      <c r="L909" s="206"/>
      <c r="M909" s="206"/>
      <c r="N909" s="206"/>
      <c r="O909" s="206"/>
      <c r="P909" s="206"/>
    </row>
    <row r="910" spans="1:16" x14ac:dyDescent="0.2">
      <c r="A910" s="585">
        <v>52870</v>
      </c>
      <c r="B910" s="587">
        <v>2044</v>
      </c>
      <c r="C910" s="587">
        <v>9</v>
      </c>
      <c r="D910" s="588">
        <v>183.41900000000001</v>
      </c>
      <c r="E910" s="588">
        <v>1.792</v>
      </c>
      <c r="F910" s="588">
        <v>348.58600000000001</v>
      </c>
      <c r="G910" s="588">
        <v>2.4340000000000002</v>
      </c>
      <c r="H910" s="588">
        <v>235.50299999999999</v>
      </c>
      <c r="I910" s="588">
        <v>2.5379999999999998</v>
      </c>
      <c r="J910" s="206"/>
      <c r="K910" s="206"/>
      <c r="L910" s="206"/>
      <c r="M910" s="206"/>
      <c r="N910" s="206"/>
      <c r="O910" s="206"/>
      <c r="P910" s="206"/>
    </row>
    <row r="911" spans="1:16" x14ac:dyDescent="0.2">
      <c r="A911" s="585">
        <v>52901</v>
      </c>
      <c r="B911" s="587">
        <v>2044</v>
      </c>
      <c r="C911" s="587">
        <v>10</v>
      </c>
      <c r="D911" s="588">
        <v>183.691</v>
      </c>
      <c r="E911" s="588">
        <v>1.7889999999999999</v>
      </c>
      <c r="F911" s="588">
        <v>349.286</v>
      </c>
      <c r="G911" s="588">
        <v>2.4369999999999998</v>
      </c>
      <c r="H911" s="588">
        <v>235.99700000000001</v>
      </c>
      <c r="I911" s="588">
        <v>2.5449999999999999</v>
      </c>
      <c r="J911" s="206"/>
      <c r="K911" s="206"/>
      <c r="L911" s="206"/>
      <c r="M911" s="206"/>
      <c r="N911" s="206"/>
      <c r="O911" s="206"/>
      <c r="P911" s="206"/>
    </row>
    <row r="912" spans="1:16" x14ac:dyDescent="0.2">
      <c r="A912" s="585">
        <v>52931</v>
      </c>
      <c r="B912" s="587">
        <v>2044</v>
      </c>
      <c r="C912" s="587">
        <v>11</v>
      </c>
      <c r="D912" s="588">
        <v>183.96299999999999</v>
      </c>
      <c r="E912" s="588">
        <v>1.7949999999999999</v>
      </c>
      <c r="F912" s="588">
        <v>349.99</v>
      </c>
      <c r="G912" s="588">
        <v>2.4460000000000002</v>
      </c>
      <c r="H912" s="588">
        <v>236.494</v>
      </c>
      <c r="I912" s="588">
        <v>2.5579999999999998</v>
      </c>
      <c r="J912" s="206"/>
      <c r="K912" s="206"/>
      <c r="L912" s="206"/>
      <c r="M912" s="206"/>
      <c r="N912" s="206"/>
      <c r="O912" s="206"/>
      <c r="P912" s="206"/>
    </row>
    <row r="913" spans="1:16" x14ac:dyDescent="0.2">
      <c r="A913" s="585">
        <v>52962</v>
      </c>
      <c r="B913" s="587">
        <v>2044</v>
      </c>
      <c r="C913" s="587">
        <v>12</v>
      </c>
      <c r="D913" s="588">
        <v>184.238</v>
      </c>
      <c r="E913" s="588">
        <v>1.806</v>
      </c>
      <c r="F913" s="588">
        <v>350.69900000000001</v>
      </c>
      <c r="G913" s="588">
        <v>2.4580000000000002</v>
      </c>
      <c r="H913" s="588">
        <v>236.99600000000001</v>
      </c>
      <c r="I913" s="588">
        <v>2.573</v>
      </c>
      <c r="J913" s="206"/>
      <c r="K913" s="206"/>
      <c r="L913" s="206"/>
      <c r="M913" s="206"/>
      <c r="N913" s="206"/>
      <c r="O913" s="206"/>
      <c r="P913" s="206"/>
    </row>
    <row r="914" spans="1:16" x14ac:dyDescent="0.2">
      <c r="A914" s="585">
        <v>52993</v>
      </c>
      <c r="B914" s="587">
        <v>2045</v>
      </c>
      <c r="C914" s="587">
        <v>1</v>
      </c>
      <c r="D914" s="588">
        <v>184.51900000000001</v>
      </c>
      <c r="E914" s="588">
        <v>1.8480000000000001</v>
      </c>
      <c r="F914" s="588">
        <v>351.42500000000001</v>
      </c>
      <c r="G914" s="588">
        <v>2.5110000000000001</v>
      </c>
      <c r="H914" s="588">
        <v>237.50899999999999</v>
      </c>
      <c r="I914" s="588">
        <v>2.63</v>
      </c>
      <c r="J914" s="206"/>
      <c r="K914" s="206"/>
      <c r="L914" s="206"/>
      <c r="M914" s="206"/>
      <c r="N914" s="206"/>
      <c r="O914" s="206"/>
      <c r="P914" s="206"/>
    </row>
    <row r="915" spans="1:16" x14ac:dyDescent="0.2">
      <c r="A915" s="585">
        <v>53021</v>
      </c>
      <c r="B915" s="587">
        <v>2045</v>
      </c>
      <c r="C915" s="587">
        <v>2</v>
      </c>
      <c r="D915" s="588">
        <v>184.78899999999999</v>
      </c>
      <c r="E915" s="588">
        <v>1.7669999999999999</v>
      </c>
      <c r="F915" s="588">
        <v>352.12</v>
      </c>
      <c r="G915" s="588">
        <v>2.399</v>
      </c>
      <c r="H915" s="588">
        <v>238.001</v>
      </c>
      <c r="I915" s="588">
        <v>2.5129999999999999</v>
      </c>
      <c r="J915" s="206"/>
      <c r="K915" s="206"/>
      <c r="L915" s="206"/>
      <c r="M915" s="206"/>
      <c r="N915" s="206"/>
      <c r="O915" s="206"/>
      <c r="P915" s="206"/>
    </row>
    <row r="916" spans="1:16" x14ac:dyDescent="0.2">
      <c r="A916" s="585">
        <v>53052</v>
      </c>
      <c r="B916" s="587">
        <v>2045</v>
      </c>
      <c r="C916" s="587">
        <v>3</v>
      </c>
      <c r="D916" s="588">
        <v>185.059</v>
      </c>
      <c r="E916" s="588">
        <v>1.774</v>
      </c>
      <c r="F916" s="588">
        <v>352.81799999999998</v>
      </c>
      <c r="G916" s="588">
        <v>2.407</v>
      </c>
      <c r="H916" s="588">
        <v>238.495</v>
      </c>
      <c r="I916" s="588">
        <v>2.52</v>
      </c>
      <c r="J916" s="206"/>
      <c r="K916" s="206"/>
      <c r="L916" s="206"/>
      <c r="M916" s="206"/>
      <c r="N916" s="206"/>
      <c r="O916" s="206"/>
      <c r="P916" s="206"/>
    </row>
    <row r="917" spans="1:16" x14ac:dyDescent="0.2">
      <c r="A917" s="585">
        <v>53082</v>
      </c>
      <c r="B917" s="587">
        <v>2045</v>
      </c>
      <c r="C917" s="587">
        <v>4</v>
      </c>
      <c r="D917" s="588">
        <v>185.34</v>
      </c>
      <c r="E917" s="588">
        <v>1.833</v>
      </c>
      <c r="F917" s="588">
        <v>353.54199999999997</v>
      </c>
      <c r="G917" s="588">
        <v>2.4900000000000002</v>
      </c>
      <c r="H917" s="588">
        <v>239.00700000000001</v>
      </c>
      <c r="I917" s="588">
        <v>2.6070000000000002</v>
      </c>
      <c r="J917" s="206"/>
      <c r="K917" s="206"/>
      <c r="L917" s="206"/>
      <c r="M917" s="206"/>
      <c r="N917" s="206"/>
      <c r="O917" s="206"/>
      <c r="P917" s="206"/>
    </row>
    <row r="918" spans="1:16" x14ac:dyDescent="0.2">
      <c r="A918" s="585">
        <v>53113</v>
      </c>
      <c r="B918" s="587">
        <v>2045</v>
      </c>
      <c r="C918" s="587">
        <v>5</v>
      </c>
      <c r="D918" s="588">
        <v>185.619</v>
      </c>
      <c r="E918" s="588">
        <v>1.821</v>
      </c>
      <c r="F918" s="588">
        <v>354.26400000000001</v>
      </c>
      <c r="G918" s="588">
        <v>2.48</v>
      </c>
      <c r="H918" s="588">
        <v>239.518</v>
      </c>
      <c r="I918" s="588">
        <v>2.5979999999999999</v>
      </c>
      <c r="J918" s="206"/>
      <c r="K918" s="206"/>
      <c r="L918" s="206"/>
      <c r="M918" s="206"/>
      <c r="N918" s="206"/>
      <c r="O918" s="206"/>
      <c r="P918" s="206"/>
    </row>
    <row r="919" spans="1:16" x14ac:dyDescent="0.2">
      <c r="A919" s="585">
        <v>53143</v>
      </c>
      <c r="B919" s="587">
        <v>2045</v>
      </c>
      <c r="C919" s="587">
        <v>6</v>
      </c>
      <c r="D919" s="588">
        <v>185.89500000000001</v>
      </c>
      <c r="E919" s="588">
        <v>1.8029999999999999</v>
      </c>
      <c r="F919" s="588">
        <v>354.98399999999998</v>
      </c>
      <c r="G919" s="588">
        <v>2.464</v>
      </c>
      <c r="H919" s="588">
        <v>240.02799999999999</v>
      </c>
      <c r="I919" s="588">
        <v>2.5830000000000002</v>
      </c>
      <c r="J919" s="206"/>
      <c r="K919" s="206"/>
      <c r="L919" s="206"/>
      <c r="M919" s="206"/>
      <c r="N919" s="206"/>
      <c r="O919" s="206"/>
      <c r="P919" s="206"/>
    </row>
    <row r="920" spans="1:16" x14ac:dyDescent="0.2">
      <c r="A920" s="585">
        <v>53174</v>
      </c>
      <c r="B920" s="587">
        <v>2045</v>
      </c>
      <c r="C920" s="587">
        <v>7</v>
      </c>
      <c r="D920" s="588">
        <v>186.17</v>
      </c>
      <c r="E920" s="588">
        <v>1.7869999999999999</v>
      </c>
      <c r="F920" s="588">
        <v>355.7</v>
      </c>
      <c r="G920" s="588">
        <v>2.448</v>
      </c>
      <c r="H920" s="588">
        <v>240.536</v>
      </c>
      <c r="I920" s="588">
        <v>2.5710000000000002</v>
      </c>
      <c r="J920" s="206"/>
      <c r="K920" s="206"/>
      <c r="L920" s="206"/>
      <c r="M920" s="206"/>
      <c r="N920" s="206"/>
      <c r="O920" s="206"/>
      <c r="P920" s="206"/>
    </row>
    <row r="921" spans="1:16" x14ac:dyDescent="0.2">
      <c r="A921" s="585">
        <v>53205</v>
      </c>
      <c r="B921" s="587">
        <v>2045</v>
      </c>
      <c r="C921" s="587">
        <v>8</v>
      </c>
      <c r="D921" s="588">
        <v>186.447</v>
      </c>
      <c r="E921" s="588">
        <v>1.8049999999999999</v>
      </c>
      <c r="F921" s="588">
        <v>356.42599999999999</v>
      </c>
      <c r="G921" s="588">
        <v>2.476</v>
      </c>
      <c r="H921" s="588">
        <v>241.05199999999999</v>
      </c>
      <c r="I921" s="588">
        <v>2.6059999999999999</v>
      </c>
      <c r="J921" s="206"/>
      <c r="K921" s="206"/>
      <c r="L921" s="206"/>
      <c r="M921" s="206"/>
      <c r="N921" s="206"/>
      <c r="O921" s="206"/>
      <c r="P921" s="206"/>
    </row>
    <row r="922" spans="1:16" x14ac:dyDescent="0.2">
      <c r="A922" s="585">
        <v>53235</v>
      </c>
      <c r="B922" s="587">
        <v>2045</v>
      </c>
      <c r="C922" s="587">
        <v>9</v>
      </c>
      <c r="D922" s="588">
        <v>186.72</v>
      </c>
      <c r="E922" s="588">
        <v>1.77</v>
      </c>
      <c r="F922" s="588">
        <v>357.13799999999998</v>
      </c>
      <c r="G922" s="588">
        <v>2.4260000000000002</v>
      </c>
      <c r="H922" s="588">
        <v>241.56100000000001</v>
      </c>
      <c r="I922" s="588">
        <v>2.5609999999999999</v>
      </c>
      <c r="J922" s="206"/>
      <c r="K922" s="206"/>
      <c r="L922" s="206"/>
      <c r="M922" s="206"/>
      <c r="N922" s="206"/>
      <c r="O922" s="206"/>
      <c r="P922" s="206"/>
    </row>
    <row r="923" spans="1:16" x14ac:dyDescent="0.2">
      <c r="A923" s="585">
        <v>53266</v>
      </c>
      <c r="B923" s="587">
        <v>2045</v>
      </c>
      <c r="C923" s="587">
        <v>10</v>
      </c>
      <c r="D923" s="588">
        <v>186.994</v>
      </c>
      <c r="E923" s="588">
        <v>1.772</v>
      </c>
      <c r="F923" s="588">
        <v>357.85199999999998</v>
      </c>
      <c r="G923" s="588">
        <v>2.423</v>
      </c>
      <c r="H923" s="588">
        <v>242.07</v>
      </c>
      <c r="I923" s="588">
        <v>2.5609999999999999</v>
      </c>
      <c r="J923" s="206"/>
      <c r="K923" s="206"/>
      <c r="L923" s="206"/>
      <c r="M923" s="206"/>
      <c r="N923" s="206"/>
      <c r="O923" s="206"/>
      <c r="P923" s="206"/>
    </row>
    <row r="924" spans="1:16" x14ac:dyDescent="0.2">
      <c r="A924" s="585">
        <v>53296</v>
      </c>
      <c r="B924" s="587">
        <v>2045</v>
      </c>
      <c r="C924" s="587">
        <v>11</v>
      </c>
      <c r="D924" s="588">
        <v>187.26900000000001</v>
      </c>
      <c r="E924" s="588">
        <v>1.7789999999999999</v>
      </c>
      <c r="F924" s="588">
        <v>358.56799999999998</v>
      </c>
      <c r="G924" s="588">
        <v>2.427</v>
      </c>
      <c r="H924" s="588">
        <v>242.58099999999999</v>
      </c>
      <c r="I924" s="588">
        <v>2.5619999999999998</v>
      </c>
      <c r="J924" s="206"/>
      <c r="K924" s="206"/>
      <c r="L924" s="206"/>
      <c r="M924" s="206"/>
      <c r="N924" s="206"/>
      <c r="O924" s="206"/>
      <c r="P924" s="206"/>
    </row>
    <row r="925" spans="1:16" x14ac:dyDescent="0.2">
      <c r="A925" s="585">
        <v>53327</v>
      </c>
      <c r="B925" s="587">
        <v>2045</v>
      </c>
      <c r="C925" s="587">
        <v>12</v>
      </c>
      <c r="D925" s="588">
        <v>187.54599999999999</v>
      </c>
      <c r="E925" s="588">
        <v>1.792</v>
      </c>
      <c r="F925" s="588">
        <v>359.28800000000001</v>
      </c>
      <c r="G925" s="588">
        <v>2.4369999999999998</v>
      </c>
      <c r="H925" s="588">
        <v>243.09399999999999</v>
      </c>
      <c r="I925" s="588">
        <v>2.5649999999999999</v>
      </c>
      <c r="J925" s="206"/>
      <c r="K925" s="206"/>
      <c r="L925" s="206"/>
      <c r="M925" s="206"/>
      <c r="N925" s="206"/>
      <c r="O925" s="206"/>
      <c r="P925" s="206"/>
    </row>
    <row r="926" spans="1:16" x14ac:dyDescent="0.2">
      <c r="A926" s="585">
        <v>53358</v>
      </c>
      <c r="B926" s="587">
        <v>2046</v>
      </c>
      <c r="C926" s="587">
        <v>1</v>
      </c>
      <c r="D926" s="588">
        <v>187.83</v>
      </c>
      <c r="E926" s="588">
        <v>1.8320000000000001</v>
      </c>
      <c r="F926" s="588">
        <v>360.024</v>
      </c>
      <c r="G926" s="588">
        <v>2.4860000000000002</v>
      </c>
      <c r="H926" s="588">
        <v>243.61699999999999</v>
      </c>
      <c r="I926" s="588">
        <v>2.6150000000000002</v>
      </c>
      <c r="J926" s="206"/>
      <c r="K926" s="206"/>
      <c r="L926" s="206"/>
      <c r="M926" s="206"/>
      <c r="N926" s="206"/>
      <c r="O926" s="206"/>
      <c r="P926" s="206"/>
    </row>
    <row r="927" spans="1:16" x14ac:dyDescent="0.2">
      <c r="A927" s="585">
        <v>53386</v>
      </c>
      <c r="B927" s="587">
        <v>2046</v>
      </c>
      <c r="C927" s="587">
        <v>2</v>
      </c>
      <c r="D927" s="588">
        <v>188.102</v>
      </c>
      <c r="E927" s="588">
        <v>1.7490000000000001</v>
      </c>
      <c r="F927" s="588">
        <v>360.72699999999998</v>
      </c>
      <c r="G927" s="588">
        <v>2.37</v>
      </c>
      <c r="H927" s="588">
        <v>244.11799999999999</v>
      </c>
      <c r="I927" s="588">
        <v>2.496</v>
      </c>
      <c r="J927" s="206"/>
      <c r="K927" s="206"/>
      <c r="L927" s="206"/>
      <c r="M927" s="206"/>
      <c r="N927" s="206"/>
      <c r="O927" s="206"/>
      <c r="P927" s="206"/>
    </row>
    <row r="928" spans="1:16" x14ac:dyDescent="0.2">
      <c r="A928" s="585">
        <v>53417</v>
      </c>
      <c r="B928" s="587">
        <v>2046</v>
      </c>
      <c r="C928" s="587">
        <v>3</v>
      </c>
      <c r="D928" s="588">
        <v>188.374</v>
      </c>
      <c r="E928" s="588">
        <v>1.7509999999999999</v>
      </c>
      <c r="F928" s="588">
        <v>361.43200000000002</v>
      </c>
      <c r="G928" s="588">
        <v>2.3719999999999999</v>
      </c>
      <c r="H928" s="588">
        <v>244.62200000000001</v>
      </c>
      <c r="I928" s="588">
        <v>2.5059999999999998</v>
      </c>
      <c r="J928" s="206"/>
      <c r="K928" s="206"/>
      <c r="L928" s="206"/>
      <c r="M928" s="206"/>
      <c r="N928" s="206"/>
      <c r="O928" s="206"/>
      <c r="P928" s="206"/>
    </row>
    <row r="929" spans="1:16" x14ac:dyDescent="0.2">
      <c r="A929" s="585">
        <v>53447</v>
      </c>
      <c r="B929" s="587">
        <v>2046</v>
      </c>
      <c r="C929" s="587">
        <v>4</v>
      </c>
      <c r="D929" s="588">
        <v>188.655</v>
      </c>
      <c r="E929" s="588">
        <v>1.8069999999999999</v>
      </c>
      <c r="F929" s="588">
        <v>362.16199999999998</v>
      </c>
      <c r="G929" s="588">
        <v>2.4510000000000001</v>
      </c>
      <c r="H929" s="588">
        <v>245.14500000000001</v>
      </c>
      <c r="I929" s="588">
        <v>2.5939999999999999</v>
      </c>
      <c r="J929" s="206"/>
      <c r="K929" s="206"/>
      <c r="L929" s="206"/>
      <c r="M929" s="206"/>
      <c r="N929" s="206"/>
      <c r="O929" s="206"/>
      <c r="P929" s="206"/>
    </row>
    <row r="930" spans="1:16" x14ac:dyDescent="0.2">
      <c r="A930" s="585">
        <v>53478</v>
      </c>
      <c r="B930" s="587">
        <v>2046</v>
      </c>
      <c r="C930" s="587">
        <v>5</v>
      </c>
      <c r="D930" s="588">
        <v>188.93600000000001</v>
      </c>
      <c r="E930" s="588">
        <v>1.798</v>
      </c>
      <c r="F930" s="588">
        <v>362.89100000000002</v>
      </c>
      <c r="G930" s="588">
        <v>2.4420000000000002</v>
      </c>
      <c r="H930" s="588">
        <v>245.667</v>
      </c>
      <c r="I930" s="588">
        <v>2.5870000000000002</v>
      </c>
      <c r="J930" s="206"/>
      <c r="K930" s="206"/>
      <c r="L930" s="206"/>
      <c r="M930" s="206"/>
      <c r="N930" s="206"/>
      <c r="O930" s="206"/>
      <c r="P930" s="206"/>
    </row>
    <row r="931" spans="1:16" x14ac:dyDescent="0.2">
      <c r="A931" s="585">
        <v>53508</v>
      </c>
      <c r="B931" s="587">
        <v>2046</v>
      </c>
      <c r="C931" s="587">
        <v>6</v>
      </c>
      <c r="D931" s="588">
        <v>189.214</v>
      </c>
      <c r="E931" s="588">
        <v>1.7849999999999999</v>
      </c>
      <c r="F931" s="588">
        <v>363.61799999999999</v>
      </c>
      <c r="G931" s="588">
        <v>2.4289999999999998</v>
      </c>
      <c r="H931" s="588">
        <v>246.18700000000001</v>
      </c>
      <c r="I931" s="588">
        <v>2.5710000000000002</v>
      </c>
      <c r="J931" s="206"/>
      <c r="K931" s="206"/>
      <c r="L931" s="206"/>
      <c r="M931" s="206"/>
      <c r="N931" s="206"/>
      <c r="O931" s="206"/>
      <c r="P931" s="206"/>
    </row>
    <row r="932" spans="1:16" x14ac:dyDescent="0.2">
      <c r="A932" s="585">
        <v>53539</v>
      </c>
      <c r="B932" s="587">
        <v>2046</v>
      </c>
      <c r="C932" s="587">
        <v>7</v>
      </c>
      <c r="D932" s="588">
        <v>189.49199999999999</v>
      </c>
      <c r="E932" s="588">
        <v>1.772</v>
      </c>
      <c r="F932" s="588">
        <v>364.34199999999998</v>
      </c>
      <c r="G932" s="588">
        <v>2.4169999999999998</v>
      </c>
      <c r="H932" s="588">
        <v>246.70599999999999</v>
      </c>
      <c r="I932" s="588">
        <v>2.5569999999999999</v>
      </c>
      <c r="J932" s="206"/>
      <c r="K932" s="206"/>
      <c r="L932" s="206"/>
      <c r="M932" s="206"/>
      <c r="N932" s="206"/>
      <c r="O932" s="206"/>
      <c r="P932" s="206"/>
    </row>
    <row r="933" spans="1:16" x14ac:dyDescent="0.2">
      <c r="A933" s="585">
        <v>53570</v>
      </c>
      <c r="B933" s="587">
        <v>2046</v>
      </c>
      <c r="C933" s="587">
        <v>8</v>
      </c>
      <c r="D933" s="588">
        <v>189.77199999999999</v>
      </c>
      <c r="E933" s="588">
        <v>1.788</v>
      </c>
      <c r="F933" s="588">
        <v>365.07600000000002</v>
      </c>
      <c r="G933" s="588">
        <v>2.4460000000000002</v>
      </c>
      <c r="H933" s="588">
        <v>247.232</v>
      </c>
      <c r="I933" s="588">
        <v>2.5880000000000001</v>
      </c>
      <c r="J933" s="206"/>
      <c r="K933" s="206"/>
      <c r="L933" s="206"/>
      <c r="M933" s="206"/>
      <c r="N933" s="206"/>
      <c r="O933" s="206"/>
      <c r="P933" s="206"/>
    </row>
    <row r="934" spans="1:16" x14ac:dyDescent="0.2">
      <c r="A934" s="585">
        <v>53600</v>
      </c>
      <c r="B934" s="587">
        <v>2046</v>
      </c>
      <c r="C934" s="587">
        <v>9</v>
      </c>
      <c r="D934" s="588">
        <v>190.04599999999999</v>
      </c>
      <c r="E934" s="588">
        <v>1.75</v>
      </c>
      <c r="F934" s="588">
        <v>365.79899999999998</v>
      </c>
      <c r="G934" s="588">
        <v>2.4</v>
      </c>
      <c r="H934" s="588">
        <v>247.749</v>
      </c>
      <c r="I934" s="588">
        <v>2.54</v>
      </c>
      <c r="J934" s="206"/>
      <c r="K934" s="206"/>
      <c r="L934" s="206"/>
      <c r="M934" s="206"/>
      <c r="N934" s="206"/>
      <c r="O934" s="206"/>
      <c r="P934" s="206"/>
    </row>
    <row r="935" spans="1:16" x14ac:dyDescent="0.2">
      <c r="A935" s="585">
        <v>53631</v>
      </c>
      <c r="B935" s="587">
        <v>2046</v>
      </c>
      <c r="C935" s="587">
        <v>10</v>
      </c>
      <c r="D935" s="588">
        <v>190.321</v>
      </c>
      <c r="E935" s="588">
        <v>1.75</v>
      </c>
      <c r="F935" s="588">
        <v>366.52300000000002</v>
      </c>
      <c r="G935" s="588">
        <v>2.4009999999999998</v>
      </c>
      <c r="H935" s="588">
        <v>248.268</v>
      </c>
      <c r="I935" s="588">
        <v>2.54</v>
      </c>
      <c r="J935" s="206"/>
      <c r="K935" s="206"/>
      <c r="L935" s="206"/>
      <c r="M935" s="206"/>
      <c r="N935" s="206"/>
      <c r="O935" s="206"/>
      <c r="P935" s="206"/>
    </row>
    <row r="936" spans="1:16" x14ac:dyDescent="0.2">
      <c r="A936" s="585">
        <v>53661</v>
      </c>
      <c r="B936" s="587">
        <v>2046</v>
      </c>
      <c r="C936" s="587">
        <v>11</v>
      </c>
      <c r="D936" s="588">
        <v>190.59800000000001</v>
      </c>
      <c r="E936" s="588">
        <v>1.7609999999999999</v>
      </c>
      <c r="F936" s="588">
        <v>367.25099999999998</v>
      </c>
      <c r="G936" s="588">
        <v>2.4119999999999999</v>
      </c>
      <c r="H936" s="588">
        <v>248.78899999999999</v>
      </c>
      <c r="I936" s="588">
        <v>2.548</v>
      </c>
      <c r="J936" s="206"/>
      <c r="K936" s="206"/>
      <c r="L936" s="206"/>
      <c r="M936" s="206"/>
      <c r="N936" s="206"/>
      <c r="O936" s="206"/>
      <c r="P936" s="206"/>
    </row>
    <row r="937" spans="1:16" x14ac:dyDescent="0.2">
      <c r="A937" s="585">
        <v>53692</v>
      </c>
      <c r="B937" s="587">
        <v>2046</v>
      </c>
      <c r="C937" s="587">
        <v>12</v>
      </c>
      <c r="D937" s="588">
        <v>190.87899999999999</v>
      </c>
      <c r="E937" s="588">
        <v>1.78</v>
      </c>
      <c r="F937" s="588">
        <v>367.98599999999999</v>
      </c>
      <c r="G937" s="588">
        <v>2.4289999999999998</v>
      </c>
      <c r="H937" s="588">
        <v>249.31399999999999</v>
      </c>
      <c r="I937" s="588">
        <v>2.5619999999999998</v>
      </c>
      <c r="J937" s="206"/>
      <c r="K937" s="206"/>
      <c r="L937" s="206"/>
      <c r="M937" s="206"/>
      <c r="N937" s="206"/>
      <c r="O937" s="206"/>
      <c r="P937" s="206"/>
    </row>
    <row r="938" spans="1:16" x14ac:dyDescent="0.2">
      <c r="A938" s="585">
        <v>53723</v>
      </c>
      <c r="B938" s="587">
        <v>2047</v>
      </c>
      <c r="C938" s="587">
        <v>1</v>
      </c>
      <c r="D938" s="588">
        <v>191.166</v>
      </c>
      <c r="E938" s="588">
        <v>1.8240000000000001</v>
      </c>
      <c r="F938" s="588">
        <v>368.74</v>
      </c>
      <c r="G938" s="588">
        <v>2.4849999999999999</v>
      </c>
      <c r="H938" s="588">
        <v>249.851</v>
      </c>
      <c r="I938" s="588">
        <v>2.617</v>
      </c>
      <c r="J938" s="206"/>
      <c r="K938" s="206"/>
      <c r="L938" s="206"/>
      <c r="M938" s="206"/>
      <c r="N938" s="206"/>
      <c r="O938" s="206"/>
      <c r="P938" s="206"/>
    </row>
    <row r="939" spans="1:16" x14ac:dyDescent="0.2">
      <c r="A939" s="585">
        <v>53751</v>
      </c>
      <c r="B939" s="587">
        <v>2047</v>
      </c>
      <c r="C939" s="587">
        <v>2</v>
      </c>
      <c r="D939" s="588">
        <v>191.441</v>
      </c>
      <c r="E939" s="588">
        <v>1.74</v>
      </c>
      <c r="F939" s="588">
        <v>369.46199999999999</v>
      </c>
      <c r="G939" s="588">
        <v>2.375</v>
      </c>
      <c r="H939" s="588">
        <v>250.36500000000001</v>
      </c>
      <c r="I939" s="588">
        <v>2.4990000000000001</v>
      </c>
      <c r="J939" s="206"/>
      <c r="K939" s="206"/>
      <c r="L939" s="206"/>
      <c r="M939" s="206"/>
      <c r="N939" s="206"/>
      <c r="O939" s="206"/>
      <c r="P939" s="206"/>
    </row>
    <row r="940" spans="1:16" x14ac:dyDescent="0.2">
      <c r="A940" s="585">
        <v>53782</v>
      </c>
      <c r="B940" s="587">
        <v>2047</v>
      </c>
      <c r="C940" s="587">
        <v>3</v>
      </c>
      <c r="D940" s="588">
        <v>191.71600000000001</v>
      </c>
      <c r="E940" s="588">
        <v>1.7370000000000001</v>
      </c>
      <c r="F940" s="588">
        <v>370.18799999999999</v>
      </c>
      <c r="G940" s="588">
        <v>2.383</v>
      </c>
      <c r="H940" s="588">
        <v>250.88200000000001</v>
      </c>
      <c r="I940" s="588">
        <v>2.5049999999999999</v>
      </c>
      <c r="J940" s="206"/>
      <c r="K940" s="206"/>
      <c r="L940" s="206"/>
      <c r="M940" s="206"/>
      <c r="N940" s="206"/>
      <c r="O940" s="206"/>
      <c r="P940" s="206"/>
    </row>
    <row r="941" spans="1:16" x14ac:dyDescent="0.2">
      <c r="A941" s="585">
        <v>53812</v>
      </c>
      <c r="B941" s="587">
        <v>2047</v>
      </c>
      <c r="C941" s="587">
        <v>4</v>
      </c>
      <c r="D941" s="588">
        <v>192</v>
      </c>
      <c r="E941" s="588">
        <v>1.79</v>
      </c>
      <c r="F941" s="588">
        <v>370.94</v>
      </c>
      <c r="G941" s="588">
        <v>2.4649999999999999</v>
      </c>
      <c r="H941" s="588">
        <v>251.417</v>
      </c>
      <c r="I941" s="588">
        <v>2.59</v>
      </c>
      <c r="J941" s="206"/>
      <c r="K941" s="206"/>
      <c r="L941" s="206"/>
      <c r="M941" s="206"/>
      <c r="N941" s="206"/>
      <c r="O941" s="206"/>
      <c r="P941" s="206"/>
    </row>
    <row r="942" spans="1:16" x14ac:dyDescent="0.2">
      <c r="A942" s="585">
        <v>53843</v>
      </c>
      <c r="B942" s="587">
        <v>2047</v>
      </c>
      <c r="C942" s="587">
        <v>5</v>
      </c>
      <c r="D942" s="588">
        <v>192.28200000000001</v>
      </c>
      <c r="E942" s="588">
        <v>1.78</v>
      </c>
      <c r="F942" s="588">
        <v>371.69</v>
      </c>
      <c r="G942" s="588">
        <v>2.456</v>
      </c>
      <c r="H942" s="588">
        <v>251.95099999999999</v>
      </c>
      <c r="I942" s="588">
        <v>2.5790000000000002</v>
      </c>
      <c r="J942" s="206"/>
      <c r="K942" s="206"/>
      <c r="L942" s="206"/>
      <c r="M942" s="206"/>
      <c r="N942" s="206"/>
      <c r="O942" s="206"/>
      <c r="P942" s="206"/>
    </row>
    <row r="943" spans="1:16" x14ac:dyDescent="0.2">
      <c r="A943" s="585">
        <v>53873</v>
      </c>
      <c r="B943" s="587">
        <v>2047</v>
      </c>
      <c r="C943" s="587">
        <v>6</v>
      </c>
      <c r="D943" s="588">
        <v>192.56299999999999</v>
      </c>
      <c r="E943" s="588">
        <v>1.768</v>
      </c>
      <c r="F943" s="588">
        <v>372.43900000000002</v>
      </c>
      <c r="G943" s="588">
        <v>2.4420000000000002</v>
      </c>
      <c r="H943" s="588">
        <v>252.483</v>
      </c>
      <c r="I943" s="588">
        <v>2.5630000000000002</v>
      </c>
      <c r="J943" s="206"/>
      <c r="K943" s="206"/>
      <c r="L943" s="206"/>
      <c r="M943" s="206"/>
      <c r="N943" s="206"/>
      <c r="O943" s="206"/>
      <c r="P943" s="206"/>
    </row>
    <row r="944" spans="1:16" x14ac:dyDescent="0.2">
      <c r="A944" s="585">
        <v>53904</v>
      </c>
      <c r="B944" s="587">
        <v>2047</v>
      </c>
      <c r="C944" s="587">
        <v>7</v>
      </c>
      <c r="D944" s="588">
        <v>192.84299999999999</v>
      </c>
      <c r="E944" s="588">
        <v>1.758</v>
      </c>
      <c r="F944" s="588">
        <v>373.18400000000003</v>
      </c>
      <c r="G944" s="588">
        <v>2.4279999999999999</v>
      </c>
      <c r="H944" s="588">
        <v>253.01400000000001</v>
      </c>
      <c r="I944" s="588">
        <v>2.5510000000000002</v>
      </c>
      <c r="J944" s="206"/>
      <c r="K944" s="206"/>
      <c r="L944" s="206"/>
      <c r="M944" s="206"/>
      <c r="N944" s="206"/>
      <c r="O944" s="206"/>
      <c r="P944" s="206"/>
    </row>
    <row r="945" spans="1:16" x14ac:dyDescent="0.2">
      <c r="A945" s="585">
        <v>53935</v>
      </c>
      <c r="B945" s="587">
        <v>2047</v>
      </c>
      <c r="C945" s="587">
        <v>8</v>
      </c>
      <c r="D945" s="588">
        <v>193.12700000000001</v>
      </c>
      <c r="E945" s="588">
        <v>1.7789999999999999</v>
      </c>
      <c r="F945" s="588">
        <v>373.94</v>
      </c>
      <c r="G945" s="588">
        <v>2.4580000000000002</v>
      </c>
      <c r="H945" s="588">
        <v>253.553</v>
      </c>
      <c r="I945" s="588">
        <v>2.5880000000000001</v>
      </c>
      <c r="J945" s="206"/>
      <c r="K945" s="206"/>
      <c r="L945" s="206"/>
      <c r="M945" s="206"/>
      <c r="N945" s="206"/>
      <c r="O945" s="206"/>
      <c r="P945" s="206"/>
    </row>
    <row r="946" spans="1:16" x14ac:dyDescent="0.2">
      <c r="A946" s="585">
        <v>53965</v>
      </c>
      <c r="B946" s="587">
        <v>2047</v>
      </c>
      <c r="C946" s="587">
        <v>9</v>
      </c>
      <c r="D946" s="588">
        <v>193.40600000000001</v>
      </c>
      <c r="E946" s="588">
        <v>1.7450000000000001</v>
      </c>
      <c r="F946" s="588">
        <v>374.68299999999999</v>
      </c>
      <c r="G946" s="588">
        <v>2.411</v>
      </c>
      <c r="H946" s="588">
        <v>254.08500000000001</v>
      </c>
      <c r="I946" s="588">
        <v>2.548</v>
      </c>
      <c r="J946" s="206"/>
      <c r="K946" s="206"/>
      <c r="L946" s="206"/>
      <c r="M946" s="206"/>
      <c r="N946" s="206"/>
      <c r="O946" s="206"/>
      <c r="P946" s="206"/>
    </row>
    <row r="947" spans="1:16" x14ac:dyDescent="0.2">
      <c r="A947" s="585">
        <v>53996</v>
      </c>
      <c r="B947" s="587">
        <v>2047</v>
      </c>
      <c r="C947" s="587">
        <v>10</v>
      </c>
      <c r="D947" s="588">
        <v>193.684</v>
      </c>
      <c r="E947" s="588">
        <v>1.744</v>
      </c>
      <c r="F947" s="588">
        <v>375.42700000000002</v>
      </c>
      <c r="G947" s="588">
        <v>2.4089999999999998</v>
      </c>
      <c r="H947" s="588">
        <v>254.62</v>
      </c>
      <c r="I947" s="588">
        <v>2.5529999999999999</v>
      </c>
      <c r="J947" s="206"/>
      <c r="K947" s="206"/>
      <c r="L947" s="206"/>
      <c r="M947" s="206"/>
      <c r="N947" s="206"/>
      <c r="O947" s="206"/>
      <c r="P947" s="206"/>
    </row>
    <row r="948" spans="1:16" x14ac:dyDescent="0.2">
      <c r="A948" s="585">
        <v>54026</v>
      </c>
      <c r="B948" s="587">
        <v>2047</v>
      </c>
      <c r="C948" s="587">
        <v>11</v>
      </c>
      <c r="D948" s="588">
        <v>193.964</v>
      </c>
      <c r="E948" s="588">
        <v>1.7470000000000001</v>
      </c>
      <c r="F948" s="588">
        <v>376.173</v>
      </c>
      <c r="G948" s="588">
        <v>2.41</v>
      </c>
      <c r="H948" s="588">
        <v>255.15700000000001</v>
      </c>
      <c r="I948" s="588">
        <v>2.5609999999999999</v>
      </c>
      <c r="J948" s="206"/>
      <c r="K948" s="206"/>
      <c r="L948" s="206"/>
      <c r="M948" s="206"/>
      <c r="N948" s="206"/>
      <c r="O948" s="206"/>
      <c r="P948" s="206"/>
    </row>
    <row r="949" spans="1:16" x14ac:dyDescent="0.2">
      <c r="A949" s="585">
        <v>54057</v>
      </c>
      <c r="B949" s="587">
        <v>2047</v>
      </c>
      <c r="C949" s="587">
        <v>12</v>
      </c>
      <c r="D949" s="588">
        <v>194.245</v>
      </c>
      <c r="E949" s="588">
        <v>1.7529999999999999</v>
      </c>
      <c r="F949" s="588">
        <v>376.92099999999999</v>
      </c>
      <c r="G949" s="588">
        <v>2.4140000000000001</v>
      </c>
      <c r="H949" s="588">
        <v>255.697</v>
      </c>
      <c r="I949" s="588">
        <v>2.5720000000000001</v>
      </c>
      <c r="J949" s="206"/>
      <c r="K949" s="206"/>
      <c r="L949" s="206"/>
      <c r="M949" s="206"/>
      <c r="N949" s="206"/>
      <c r="O949" s="206"/>
      <c r="P949" s="206"/>
    </row>
    <row r="950" spans="1:16" x14ac:dyDescent="0.2">
      <c r="A950" s="585">
        <v>54088</v>
      </c>
      <c r="B950" s="587">
        <v>2048</v>
      </c>
      <c r="C950" s="587">
        <v>1</v>
      </c>
      <c r="D950" s="588">
        <v>194.53200000000001</v>
      </c>
      <c r="E950" s="588">
        <v>1.788</v>
      </c>
      <c r="F950" s="588">
        <v>377.685</v>
      </c>
      <c r="G950" s="588">
        <v>2.46</v>
      </c>
      <c r="H950" s="588">
        <v>256.25</v>
      </c>
      <c r="I950" s="588">
        <v>2.6269999999999998</v>
      </c>
      <c r="J950" s="206"/>
      <c r="K950" s="206"/>
      <c r="L950" s="206"/>
      <c r="M950" s="206"/>
      <c r="N950" s="206"/>
      <c r="O950" s="206"/>
      <c r="P950" s="206"/>
    </row>
    <row r="951" spans="1:16" x14ac:dyDescent="0.2">
      <c r="A951" s="585">
        <v>54116</v>
      </c>
      <c r="B951" s="587">
        <v>2048</v>
      </c>
      <c r="C951" s="587">
        <v>2</v>
      </c>
      <c r="D951" s="588">
        <v>194.81200000000001</v>
      </c>
      <c r="E951" s="588">
        <v>1.7370000000000001</v>
      </c>
      <c r="F951" s="588">
        <v>378.428</v>
      </c>
      <c r="G951" s="588">
        <v>2.3849999999999998</v>
      </c>
      <c r="H951" s="588">
        <v>256.78899999999999</v>
      </c>
      <c r="I951" s="588">
        <v>2.5529999999999999</v>
      </c>
      <c r="J951" s="206"/>
      <c r="K951" s="206"/>
      <c r="L951" s="206"/>
      <c r="M951" s="206"/>
      <c r="N951" s="206"/>
      <c r="O951" s="206"/>
      <c r="P951" s="206"/>
    </row>
    <row r="952" spans="1:16" x14ac:dyDescent="0.2">
      <c r="A952" s="585">
        <v>54148</v>
      </c>
      <c r="B952" s="587">
        <v>2048</v>
      </c>
      <c r="C952" s="587">
        <v>3</v>
      </c>
      <c r="D952" s="588">
        <v>195.09200000000001</v>
      </c>
      <c r="E952" s="588">
        <v>1.7430000000000001</v>
      </c>
      <c r="F952" s="588">
        <v>379.173</v>
      </c>
      <c r="G952" s="588">
        <v>2.39</v>
      </c>
      <c r="H952" s="588">
        <v>257.33199999999999</v>
      </c>
      <c r="I952" s="588">
        <v>2.5649999999999999</v>
      </c>
      <c r="J952" s="206"/>
      <c r="K952" s="206"/>
      <c r="L952" s="206"/>
      <c r="M952" s="206"/>
      <c r="N952" s="206"/>
      <c r="O952" s="206"/>
      <c r="P952" s="206"/>
    </row>
    <row r="953" spans="1:16" x14ac:dyDescent="0.2">
      <c r="A953" s="585">
        <v>54178</v>
      </c>
      <c r="B953" s="587">
        <v>2048</v>
      </c>
      <c r="C953" s="587">
        <v>4</v>
      </c>
      <c r="D953" s="588">
        <v>195.37899999999999</v>
      </c>
      <c r="E953" s="588">
        <v>1.7749999999999999</v>
      </c>
      <c r="F953" s="588">
        <v>379.93299999999999</v>
      </c>
      <c r="G953" s="588">
        <v>2.4319999999999999</v>
      </c>
      <c r="H953" s="588">
        <v>257.887</v>
      </c>
      <c r="I953" s="588">
        <v>2.617</v>
      </c>
      <c r="J953" s="206"/>
      <c r="K953" s="206"/>
      <c r="L953" s="206"/>
      <c r="M953" s="206"/>
      <c r="N953" s="206"/>
      <c r="O953" s="206"/>
      <c r="P953" s="206"/>
    </row>
    <row r="954" spans="1:16" x14ac:dyDescent="0.2">
      <c r="A954" s="585">
        <v>54209</v>
      </c>
      <c r="B954" s="587">
        <v>2048</v>
      </c>
      <c r="C954" s="587">
        <v>5</v>
      </c>
      <c r="D954" s="588">
        <v>195.66499999999999</v>
      </c>
      <c r="E954" s="588">
        <v>1.7749999999999999</v>
      </c>
      <c r="F954" s="588">
        <v>380.69400000000002</v>
      </c>
      <c r="G954" s="588">
        <v>2.4289999999999998</v>
      </c>
      <c r="H954" s="588">
        <v>258.44400000000002</v>
      </c>
      <c r="I954" s="588">
        <v>2.6240000000000001</v>
      </c>
      <c r="J954" s="206"/>
      <c r="K954" s="206"/>
      <c r="L954" s="206"/>
      <c r="M954" s="206"/>
      <c r="N954" s="206"/>
      <c r="O954" s="206"/>
      <c r="P954" s="206"/>
    </row>
    <row r="955" spans="1:16" x14ac:dyDescent="0.2">
      <c r="A955" s="585">
        <v>54239</v>
      </c>
      <c r="B955" s="587">
        <v>2048</v>
      </c>
      <c r="C955" s="587">
        <v>6</v>
      </c>
      <c r="D955" s="588">
        <v>195.952</v>
      </c>
      <c r="E955" s="588">
        <v>1.772</v>
      </c>
      <c r="F955" s="588">
        <v>381.45400000000001</v>
      </c>
      <c r="G955" s="588">
        <v>2.4209999999999998</v>
      </c>
      <c r="H955" s="588">
        <v>259.00299999999999</v>
      </c>
      <c r="I955" s="588">
        <v>2.6259999999999999</v>
      </c>
      <c r="J955" s="206"/>
      <c r="K955" s="206"/>
      <c r="L955" s="206"/>
      <c r="M955" s="206"/>
      <c r="N955" s="206"/>
      <c r="O955" s="206"/>
      <c r="P955" s="206"/>
    </row>
    <row r="956" spans="1:16" x14ac:dyDescent="0.2">
      <c r="A956" s="585">
        <v>54270</v>
      </c>
      <c r="B956" s="587">
        <v>2048</v>
      </c>
      <c r="C956" s="587">
        <v>7</v>
      </c>
      <c r="D956" s="588">
        <v>196.238</v>
      </c>
      <c r="E956" s="588">
        <v>1.766</v>
      </c>
      <c r="F956" s="588">
        <v>382.21199999999999</v>
      </c>
      <c r="G956" s="588">
        <v>2.4119999999999999</v>
      </c>
      <c r="H956" s="588">
        <v>259.56200000000001</v>
      </c>
      <c r="I956" s="588">
        <v>2.6230000000000002</v>
      </c>
      <c r="J956" s="206"/>
      <c r="K956" s="206"/>
      <c r="L956" s="206"/>
      <c r="M956" s="206"/>
      <c r="N956" s="206"/>
      <c r="O956" s="206"/>
      <c r="P956" s="206"/>
    </row>
    <row r="957" spans="1:16" x14ac:dyDescent="0.2">
      <c r="A957" s="585">
        <v>54301</v>
      </c>
      <c r="B957" s="587">
        <v>2048</v>
      </c>
      <c r="C957" s="587">
        <v>8</v>
      </c>
      <c r="D957" s="588">
        <v>196.52799999999999</v>
      </c>
      <c r="E957" s="588">
        <v>1.788</v>
      </c>
      <c r="F957" s="588">
        <v>382.98099999999999</v>
      </c>
      <c r="G957" s="588">
        <v>2.4409999999999998</v>
      </c>
      <c r="H957" s="588">
        <v>260.13</v>
      </c>
      <c r="I957" s="588">
        <v>2.6560000000000001</v>
      </c>
      <c r="J957" s="206"/>
      <c r="K957" s="206"/>
      <c r="L957" s="206"/>
      <c r="M957" s="206"/>
      <c r="N957" s="206"/>
      <c r="O957" s="206"/>
      <c r="P957" s="206"/>
    </row>
    <row r="958" spans="1:16" x14ac:dyDescent="0.2">
      <c r="A958" s="585">
        <v>54331</v>
      </c>
      <c r="B958" s="587">
        <v>2048</v>
      </c>
      <c r="C958" s="587">
        <v>9</v>
      </c>
      <c r="D958" s="588">
        <v>196.81299999999999</v>
      </c>
      <c r="E958" s="588">
        <v>1.752</v>
      </c>
      <c r="F958" s="588">
        <v>383.73599999999999</v>
      </c>
      <c r="G958" s="588">
        <v>2.39</v>
      </c>
      <c r="H958" s="588">
        <v>260.68700000000001</v>
      </c>
      <c r="I958" s="588">
        <v>2.601</v>
      </c>
      <c r="J958" s="206"/>
      <c r="K958" s="206"/>
      <c r="L958" s="206"/>
      <c r="M958" s="206"/>
      <c r="N958" s="206"/>
      <c r="O958" s="206"/>
      <c r="P958" s="206"/>
    </row>
    <row r="959" spans="1:16" x14ac:dyDescent="0.2">
      <c r="A959" s="585">
        <v>54362</v>
      </c>
      <c r="B959" s="587">
        <v>2048</v>
      </c>
      <c r="C959" s="587">
        <v>10</v>
      </c>
      <c r="D959" s="588">
        <v>197.09800000000001</v>
      </c>
      <c r="E959" s="588">
        <v>1.75</v>
      </c>
      <c r="F959" s="588">
        <v>384.49</v>
      </c>
      <c r="G959" s="588">
        <v>2.3860000000000001</v>
      </c>
      <c r="H959" s="588">
        <v>261.24400000000003</v>
      </c>
      <c r="I959" s="588">
        <v>2.597</v>
      </c>
      <c r="J959" s="206"/>
      <c r="K959" s="206"/>
      <c r="L959" s="206"/>
      <c r="M959" s="206"/>
      <c r="N959" s="206"/>
      <c r="O959" s="206"/>
      <c r="P959" s="206"/>
    </row>
    <row r="960" spans="1:16" x14ac:dyDescent="0.2">
      <c r="A960" s="585">
        <v>54392</v>
      </c>
      <c r="B960" s="587">
        <v>2048</v>
      </c>
      <c r="C960" s="587">
        <v>11</v>
      </c>
      <c r="D960" s="588">
        <v>197.38399999999999</v>
      </c>
      <c r="E960" s="588">
        <v>1.7549999999999999</v>
      </c>
      <c r="F960" s="588">
        <v>385.24799999999999</v>
      </c>
      <c r="G960" s="588">
        <v>2.391</v>
      </c>
      <c r="H960" s="588">
        <v>261.80399999999997</v>
      </c>
      <c r="I960" s="588">
        <v>2.6040000000000001</v>
      </c>
      <c r="J960" s="206"/>
      <c r="K960" s="206"/>
      <c r="L960" s="206"/>
      <c r="M960" s="206"/>
      <c r="N960" s="206"/>
      <c r="O960" s="206"/>
      <c r="P960" s="206"/>
    </row>
    <row r="961" spans="1:16" x14ac:dyDescent="0.2">
      <c r="A961" s="585">
        <v>54423</v>
      </c>
      <c r="B961" s="587">
        <v>2048</v>
      </c>
      <c r="C961" s="587">
        <v>12</v>
      </c>
      <c r="D961" s="588">
        <v>197.67099999999999</v>
      </c>
      <c r="E961" s="588">
        <v>1.7649999999999999</v>
      </c>
      <c r="F961" s="588">
        <v>386.01100000000002</v>
      </c>
      <c r="G961" s="588">
        <v>2.4009999999999998</v>
      </c>
      <c r="H961" s="588">
        <v>262.36900000000003</v>
      </c>
      <c r="I961" s="588">
        <v>2.62</v>
      </c>
      <c r="J961" s="206"/>
      <c r="K961" s="206"/>
      <c r="L961" s="206"/>
      <c r="M961" s="206"/>
      <c r="N961" s="206"/>
      <c r="O961" s="206"/>
      <c r="P961" s="206"/>
    </row>
    <row r="962" spans="1:16" x14ac:dyDescent="0.2">
      <c r="A962" s="585">
        <v>54454</v>
      </c>
      <c r="B962" s="587">
        <v>2049</v>
      </c>
      <c r="C962" s="587">
        <v>1</v>
      </c>
      <c r="D962" s="588">
        <v>197.96600000000001</v>
      </c>
      <c r="E962" s="588">
        <v>1.804</v>
      </c>
      <c r="F962" s="588">
        <v>386.79</v>
      </c>
      <c r="G962" s="588">
        <v>2.4510000000000001</v>
      </c>
      <c r="H962" s="588">
        <v>262.94799999999998</v>
      </c>
      <c r="I962" s="588">
        <v>2.6789999999999998</v>
      </c>
      <c r="J962" s="206"/>
      <c r="K962" s="206"/>
      <c r="L962" s="206"/>
      <c r="M962" s="206"/>
      <c r="N962" s="206"/>
      <c r="O962" s="206"/>
      <c r="P962" s="206"/>
    </row>
    <row r="963" spans="1:16" x14ac:dyDescent="0.2">
      <c r="A963" s="585">
        <v>54482</v>
      </c>
      <c r="B963" s="587">
        <v>2049</v>
      </c>
      <c r="C963" s="587">
        <v>2</v>
      </c>
      <c r="D963" s="588">
        <v>198.24799999999999</v>
      </c>
      <c r="E963" s="588">
        <v>1.724</v>
      </c>
      <c r="F963" s="588">
        <v>387.536</v>
      </c>
      <c r="G963" s="588">
        <v>2.3380000000000001</v>
      </c>
      <c r="H963" s="588">
        <v>263.50200000000001</v>
      </c>
      <c r="I963" s="588">
        <v>2.5590000000000002</v>
      </c>
      <c r="J963" s="206"/>
      <c r="K963" s="206"/>
      <c r="L963" s="206"/>
      <c r="M963" s="206"/>
      <c r="N963" s="206"/>
      <c r="O963" s="206"/>
      <c r="P963" s="206"/>
    </row>
    <row r="964" spans="1:16" x14ac:dyDescent="0.2">
      <c r="A964" s="585">
        <v>54513</v>
      </c>
      <c r="B964" s="587">
        <v>2049</v>
      </c>
      <c r="C964" s="587">
        <v>3</v>
      </c>
      <c r="D964" s="588">
        <v>198.53200000000001</v>
      </c>
      <c r="E964" s="588">
        <v>1.73</v>
      </c>
      <c r="F964" s="588">
        <v>388.28399999999999</v>
      </c>
      <c r="G964" s="588">
        <v>2.3410000000000002</v>
      </c>
      <c r="H964" s="588">
        <v>264.05900000000003</v>
      </c>
      <c r="I964" s="588">
        <v>2.5659999999999998</v>
      </c>
      <c r="J964" s="206"/>
      <c r="K964" s="206"/>
      <c r="L964" s="206"/>
      <c r="M964" s="206"/>
      <c r="N964" s="206"/>
      <c r="O964" s="206"/>
      <c r="P964" s="206"/>
    </row>
    <row r="965" spans="1:16" x14ac:dyDescent="0.2">
      <c r="A965" s="585">
        <v>54543</v>
      </c>
      <c r="B965" s="587">
        <v>2049</v>
      </c>
      <c r="C965" s="587">
        <v>4</v>
      </c>
      <c r="D965" s="588">
        <v>198.82499999999999</v>
      </c>
      <c r="E965" s="588">
        <v>1.7889999999999999</v>
      </c>
      <c r="F965" s="588">
        <v>389.05799999999999</v>
      </c>
      <c r="G965" s="588">
        <v>2.419</v>
      </c>
      <c r="H965" s="588">
        <v>264.63600000000002</v>
      </c>
      <c r="I965" s="588">
        <v>2.6549999999999998</v>
      </c>
      <c r="J965" s="206"/>
      <c r="K965" s="206"/>
      <c r="L965" s="206"/>
      <c r="M965" s="206"/>
      <c r="N965" s="206"/>
      <c r="O965" s="206"/>
      <c r="P965" s="206"/>
    </row>
    <row r="966" spans="1:16" x14ac:dyDescent="0.2">
      <c r="A966" s="585">
        <v>54574</v>
      </c>
      <c r="B966" s="587">
        <v>2049</v>
      </c>
      <c r="C966" s="587">
        <v>5</v>
      </c>
      <c r="D966" s="588">
        <v>199.11799999999999</v>
      </c>
      <c r="E966" s="588">
        <v>1.782</v>
      </c>
      <c r="F966" s="588">
        <v>389.83</v>
      </c>
      <c r="G966" s="588">
        <v>2.407</v>
      </c>
      <c r="H966" s="588">
        <v>265.21300000000002</v>
      </c>
      <c r="I966" s="588">
        <v>2.6469999999999998</v>
      </c>
      <c r="J966" s="206"/>
      <c r="K966" s="206"/>
      <c r="L966" s="206"/>
      <c r="M966" s="206"/>
      <c r="N966" s="206"/>
      <c r="O966" s="206"/>
      <c r="P966" s="206"/>
    </row>
    <row r="967" spans="1:16" x14ac:dyDescent="0.2">
      <c r="A967" s="585">
        <v>54604</v>
      </c>
      <c r="B967" s="587">
        <v>2049</v>
      </c>
      <c r="C967" s="587">
        <v>6</v>
      </c>
      <c r="D967" s="588">
        <v>199.41</v>
      </c>
      <c r="E967" s="588">
        <v>1.77</v>
      </c>
      <c r="F967" s="588">
        <v>390.59899999999999</v>
      </c>
      <c r="G967" s="588">
        <v>2.391</v>
      </c>
      <c r="H967" s="588">
        <v>265.78800000000001</v>
      </c>
      <c r="I967" s="588">
        <v>2.6339999999999999</v>
      </c>
      <c r="J967" s="206"/>
      <c r="K967" s="206"/>
      <c r="L967" s="206"/>
      <c r="M967" s="206"/>
      <c r="N967" s="206"/>
      <c r="O967" s="206"/>
      <c r="P967" s="206"/>
    </row>
    <row r="968" spans="1:16" x14ac:dyDescent="0.2">
      <c r="A968" s="585">
        <v>54635</v>
      </c>
      <c r="B968" s="587">
        <v>2049</v>
      </c>
      <c r="C968" s="587">
        <v>7</v>
      </c>
      <c r="D968" s="588">
        <v>199.7</v>
      </c>
      <c r="E968" s="588">
        <v>1.76</v>
      </c>
      <c r="F968" s="588">
        <v>391.36399999999998</v>
      </c>
      <c r="G968" s="588">
        <v>2.3769999999999998</v>
      </c>
      <c r="H968" s="588">
        <v>266.36200000000002</v>
      </c>
      <c r="I968" s="588">
        <v>2.6219999999999999</v>
      </c>
      <c r="J968" s="206"/>
      <c r="K968" s="206"/>
      <c r="L968" s="206"/>
      <c r="M968" s="206"/>
      <c r="N968" s="206"/>
      <c r="O968" s="206"/>
      <c r="P968" s="206"/>
    </row>
    <row r="969" spans="1:16" x14ac:dyDescent="0.2">
      <c r="A969" s="585">
        <v>54666</v>
      </c>
      <c r="B969" s="587">
        <v>2049</v>
      </c>
      <c r="C969" s="587">
        <v>8</v>
      </c>
      <c r="D969" s="588">
        <v>199.994</v>
      </c>
      <c r="E969" s="588">
        <v>1.7809999999999999</v>
      </c>
      <c r="F969" s="588">
        <v>392.14</v>
      </c>
      <c r="G969" s="588">
        <v>2.407</v>
      </c>
      <c r="H969" s="588">
        <v>266.94499999999999</v>
      </c>
      <c r="I969" s="588">
        <v>2.6560000000000001</v>
      </c>
      <c r="J969" s="206"/>
      <c r="K969" s="206"/>
      <c r="L969" s="206"/>
      <c r="M969" s="206"/>
      <c r="N969" s="206"/>
      <c r="O969" s="206"/>
      <c r="P969" s="206"/>
    </row>
    <row r="970" spans="1:16" x14ac:dyDescent="0.2">
      <c r="A970" s="585">
        <v>54696</v>
      </c>
      <c r="B970" s="587">
        <v>2049</v>
      </c>
      <c r="C970" s="587">
        <v>9</v>
      </c>
      <c r="D970" s="588">
        <v>200.28299999999999</v>
      </c>
      <c r="E970" s="588">
        <v>1.748</v>
      </c>
      <c r="F970" s="588">
        <v>392.90499999999997</v>
      </c>
      <c r="G970" s="588">
        <v>2.363</v>
      </c>
      <c r="H970" s="588">
        <v>267.51799999999997</v>
      </c>
      <c r="I970" s="588">
        <v>2.6080000000000001</v>
      </c>
      <c r="J970" s="206"/>
      <c r="K970" s="206"/>
      <c r="L970" s="206"/>
      <c r="M970" s="206"/>
      <c r="N970" s="206"/>
      <c r="O970" s="206"/>
      <c r="P970" s="206"/>
    </row>
    <row r="971" spans="1:16" x14ac:dyDescent="0.2">
      <c r="A971" s="585">
        <v>54727</v>
      </c>
      <c r="B971" s="587">
        <v>2049</v>
      </c>
      <c r="C971" s="587">
        <v>10</v>
      </c>
      <c r="D971" s="588">
        <v>200.57300000000001</v>
      </c>
      <c r="E971" s="588">
        <v>1.7490000000000001</v>
      </c>
      <c r="F971" s="588">
        <v>393.67099999999999</v>
      </c>
      <c r="G971" s="588">
        <v>2.3650000000000002</v>
      </c>
      <c r="H971" s="588">
        <v>268.09300000000002</v>
      </c>
      <c r="I971" s="588">
        <v>2.61</v>
      </c>
      <c r="J971" s="206"/>
      <c r="K971" s="206"/>
      <c r="L971" s="206"/>
      <c r="M971" s="206"/>
      <c r="N971" s="206"/>
      <c r="O971" s="206"/>
      <c r="P971" s="206"/>
    </row>
    <row r="972" spans="1:16" x14ac:dyDescent="0.2">
      <c r="A972" s="585">
        <v>54757</v>
      </c>
      <c r="B972" s="587">
        <v>2049</v>
      </c>
      <c r="C972" s="587">
        <v>11</v>
      </c>
      <c r="D972" s="588">
        <v>200.863</v>
      </c>
      <c r="E972" s="588">
        <v>1.754</v>
      </c>
      <c r="F972" s="588">
        <v>394.44099999999997</v>
      </c>
      <c r="G972" s="588">
        <v>2.3730000000000002</v>
      </c>
      <c r="H972" s="588">
        <v>268.67200000000003</v>
      </c>
      <c r="I972" s="588">
        <v>2.621</v>
      </c>
      <c r="J972" s="206"/>
      <c r="K972" s="206"/>
      <c r="L972" s="206"/>
      <c r="M972" s="206"/>
      <c r="N972" s="206"/>
      <c r="O972" s="206"/>
      <c r="P972" s="206"/>
    </row>
    <row r="973" spans="1:16" x14ac:dyDescent="0.2">
      <c r="A973" s="585">
        <v>54788</v>
      </c>
      <c r="B973" s="587">
        <v>2049</v>
      </c>
      <c r="C973" s="587">
        <v>12</v>
      </c>
      <c r="D973" s="588">
        <v>201.15600000000001</v>
      </c>
      <c r="E973" s="588">
        <v>1.762</v>
      </c>
      <c r="F973" s="588">
        <v>395.21699999999998</v>
      </c>
      <c r="G973" s="588">
        <v>2.3860000000000001</v>
      </c>
      <c r="H973" s="588">
        <v>269.255</v>
      </c>
      <c r="I973" s="588">
        <v>2.637</v>
      </c>
      <c r="J973" s="206"/>
      <c r="K973" s="206"/>
      <c r="L973" s="206"/>
      <c r="M973" s="206"/>
      <c r="N973" s="206"/>
      <c r="O973" s="206"/>
      <c r="P973" s="206"/>
    </row>
    <row r="974" spans="1:16" x14ac:dyDescent="0.2">
      <c r="A974" s="585">
        <v>54819</v>
      </c>
      <c r="B974" s="587">
        <v>2050</v>
      </c>
      <c r="C974" s="587">
        <v>1</v>
      </c>
      <c r="D974" s="588">
        <v>201.45500000000001</v>
      </c>
      <c r="E974" s="588">
        <v>1.8009999999999999</v>
      </c>
      <c r="F974" s="588">
        <v>396.01100000000002</v>
      </c>
      <c r="G974" s="588">
        <v>2.4380000000000002</v>
      </c>
      <c r="H974" s="588">
        <v>269.85300000000001</v>
      </c>
      <c r="I974" s="588">
        <v>2.6970000000000001</v>
      </c>
      <c r="J974" s="206"/>
      <c r="K974" s="206"/>
      <c r="L974" s="206"/>
      <c r="M974" s="206"/>
      <c r="N974" s="206"/>
      <c r="O974" s="206"/>
      <c r="P974" s="206"/>
    </row>
    <row r="975" spans="1:16" x14ac:dyDescent="0.2">
      <c r="A975" s="585">
        <v>54847</v>
      </c>
      <c r="B975" s="587">
        <v>2050</v>
      </c>
      <c r="C975" s="587">
        <v>2</v>
      </c>
      <c r="D975" s="588">
        <v>201.74199999999999</v>
      </c>
      <c r="E975" s="588">
        <v>1.7210000000000001</v>
      </c>
      <c r="F975" s="588">
        <v>396.77100000000002</v>
      </c>
      <c r="G975" s="588">
        <v>2.3279999999999998</v>
      </c>
      <c r="H975" s="588">
        <v>270.42599999999999</v>
      </c>
      <c r="I975" s="588">
        <v>2.5779999999999998</v>
      </c>
      <c r="J975" s="206"/>
      <c r="K975" s="206"/>
      <c r="L975" s="206"/>
      <c r="M975" s="206"/>
      <c r="N975" s="206"/>
      <c r="O975" s="206"/>
      <c r="P975" s="206"/>
    </row>
    <row r="976" spans="1:16" x14ac:dyDescent="0.2">
      <c r="A976" s="585">
        <v>54878</v>
      </c>
      <c r="B976" s="587">
        <v>2050</v>
      </c>
      <c r="C976" s="587">
        <v>3</v>
      </c>
      <c r="D976" s="588">
        <v>202.03</v>
      </c>
      <c r="E976" s="588">
        <v>1.7270000000000001</v>
      </c>
      <c r="F976" s="588">
        <v>397.53500000000003</v>
      </c>
      <c r="G976" s="588">
        <v>2.3359999999999999</v>
      </c>
      <c r="H976" s="588">
        <v>271.00200000000001</v>
      </c>
      <c r="I976" s="588">
        <v>2.5870000000000002</v>
      </c>
      <c r="J976" s="206"/>
      <c r="K976" s="206"/>
      <c r="L976" s="206"/>
      <c r="M976" s="206"/>
      <c r="N976" s="206"/>
      <c r="O976" s="206"/>
      <c r="P976" s="206"/>
    </row>
    <row r="977" spans="1:16" x14ac:dyDescent="0.2">
      <c r="A977" s="585">
        <v>54908</v>
      </c>
      <c r="B977" s="587">
        <v>2050</v>
      </c>
      <c r="C977" s="587">
        <v>4</v>
      </c>
      <c r="D977" s="588">
        <v>202.328</v>
      </c>
      <c r="E977" s="588">
        <v>1.7869999999999999</v>
      </c>
      <c r="F977" s="588">
        <v>398.327</v>
      </c>
      <c r="G977" s="588">
        <v>2.4159999999999999</v>
      </c>
      <c r="H977" s="588">
        <v>271.60000000000002</v>
      </c>
      <c r="I977" s="588">
        <v>2.6779999999999999</v>
      </c>
      <c r="J977" s="206"/>
      <c r="K977" s="206"/>
      <c r="L977" s="206"/>
      <c r="M977" s="206"/>
      <c r="N977" s="206"/>
      <c r="O977" s="206"/>
      <c r="P977" s="206"/>
    </row>
    <row r="978" spans="1:16" x14ac:dyDescent="0.2">
      <c r="A978" s="585">
        <v>54939</v>
      </c>
      <c r="B978" s="587">
        <v>2050</v>
      </c>
      <c r="C978" s="587">
        <v>5</v>
      </c>
      <c r="D978" s="588">
        <v>202.626</v>
      </c>
      <c r="E978" s="588">
        <v>1.7809999999999999</v>
      </c>
      <c r="F978" s="588">
        <v>399.11700000000002</v>
      </c>
      <c r="G978" s="588">
        <v>2.4079999999999999</v>
      </c>
      <c r="H978" s="588">
        <v>272.197</v>
      </c>
      <c r="I978" s="588">
        <v>2.6720000000000002</v>
      </c>
      <c r="J978" s="206"/>
      <c r="K978" s="206"/>
      <c r="L978" s="206"/>
      <c r="M978" s="206"/>
      <c r="N978" s="206"/>
      <c r="O978" s="206"/>
      <c r="P978" s="206"/>
    </row>
    <row r="979" spans="1:16" x14ac:dyDescent="0.2">
      <c r="A979" s="585">
        <v>54969</v>
      </c>
      <c r="B979" s="587">
        <v>2050</v>
      </c>
      <c r="C979" s="587">
        <v>6</v>
      </c>
      <c r="D979" s="588">
        <v>202.923</v>
      </c>
      <c r="E979" s="588">
        <v>1.77</v>
      </c>
      <c r="F979" s="588">
        <v>399.90499999999997</v>
      </c>
      <c r="G979" s="588">
        <v>2.3940000000000001</v>
      </c>
      <c r="H979" s="588">
        <v>272.79300000000001</v>
      </c>
      <c r="I979" s="588">
        <v>2.66</v>
      </c>
      <c r="J979" s="206"/>
      <c r="K979" s="206"/>
      <c r="L979" s="206"/>
      <c r="M979" s="206"/>
      <c r="N979" s="206"/>
      <c r="O979" s="206"/>
      <c r="P979" s="206"/>
    </row>
    <row r="980" spans="1:16" x14ac:dyDescent="0.2">
      <c r="A980" s="585">
        <v>55000</v>
      </c>
      <c r="B980" s="587">
        <v>2050</v>
      </c>
      <c r="C980" s="587">
        <v>7</v>
      </c>
      <c r="D980" s="588">
        <v>203.21799999999999</v>
      </c>
      <c r="E980" s="588">
        <v>1.7609999999999999</v>
      </c>
      <c r="F980" s="588">
        <v>400.69</v>
      </c>
      <c r="G980" s="588">
        <v>2.3820000000000001</v>
      </c>
      <c r="H980" s="588">
        <v>273.38799999999998</v>
      </c>
      <c r="I980" s="588">
        <v>2.649</v>
      </c>
      <c r="J980" s="206"/>
      <c r="K980" s="206"/>
      <c r="L980" s="206"/>
      <c r="M980" s="206"/>
      <c r="N980" s="206"/>
      <c r="O980" s="206"/>
      <c r="P980" s="206"/>
    </row>
    <row r="981" spans="1:16" x14ac:dyDescent="0.2">
      <c r="A981" s="585">
        <v>55031</v>
      </c>
      <c r="B981" s="587">
        <v>2050</v>
      </c>
      <c r="C981" s="587">
        <v>8</v>
      </c>
      <c r="D981" s="588">
        <v>203.518</v>
      </c>
      <c r="E981" s="588">
        <v>1.7829999999999999</v>
      </c>
      <c r="F981" s="588">
        <v>401.48700000000002</v>
      </c>
      <c r="G981" s="588">
        <v>2.4119999999999999</v>
      </c>
      <c r="H981" s="588">
        <v>273.99299999999999</v>
      </c>
      <c r="I981" s="588">
        <v>2.6859999999999999</v>
      </c>
      <c r="J981" s="206"/>
      <c r="K981" s="206"/>
      <c r="L981" s="206"/>
      <c r="M981" s="206"/>
      <c r="N981" s="206"/>
      <c r="O981" s="206"/>
      <c r="P981" s="206"/>
    </row>
    <row r="982" spans="1:16" x14ac:dyDescent="0.2">
      <c r="A982" s="585">
        <v>55061</v>
      </c>
      <c r="B982" s="587">
        <v>2050</v>
      </c>
      <c r="C982" s="587">
        <v>9</v>
      </c>
      <c r="D982" s="588">
        <v>203.81200000000001</v>
      </c>
      <c r="E982" s="588">
        <v>1.7509999999999999</v>
      </c>
      <c r="F982" s="588">
        <v>402.27100000000002</v>
      </c>
      <c r="G982" s="588">
        <v>2.3679999999999999</v>
      </c>
      <c r="H982" s="588">
        <v>274.58800000000002</v>
      </c>
      <c r="I982" s="588">
        <v>2.64</v>
      </c>
      <c r="J982" s="206"/>
      <c r="K982" s="206"/>
      <c r="L982" s="206"/>
      <c r="M982" s="206"/>
      <c r="N982" s="206"/>
      <c r="O982" s="206"/>
      <c r="P982" s="206"/>
    </row>
    <row r="983" spans="1:16" x14ac:dyDescent="0.2">
      <c r="A983" s="585">
        <v>55092</v>
      </c>
      <c r="B983" s="587">
        <v>2050</v>
      </c>
      <c r="C983" s="587">
        <v>10</v>
      </c>
      <c r="D983" s="588">
        <v>204.107</v>
      </c>
      <c r="E983" s="588">
        <v>1.7509999999999999</v>
      </c>
      <c r="F983" s="588">
        <v>403.05599999999998</v>
      </c>
      <c r="G983" s="588">
        <v>2.367</v>
      </c>
      <c r="H983" s="588">
        <v>275.185</v>
      </c>
      <c r="I983" s="588">
        <v>2.641</v>
      </c>
      <c r="J983" s="206"/>
      <c r="K983" s="206"/>
      <c r="L983" s="206"/>
      <c r="M983" s="206"/>
      <c r="N983" s="206"/>
      <c r="O983" s="206"/>
      <c r="P983" s="206"/>
    </row>
    <row r="984" spans="1:16" x14ac:dyDescent="0.2">
      <c r="A984" s="585">
        <v>55122</v>
      </c>
      <c r="B984" s="587">
        <v>2050</v>
      </c>
      <c r="C984" s="587">
        <v>11</v>
      </c>
      <c r="D984" s="588">
        <v>204.40299999999999</v>
      </c>
      <c r="E984" s="588">
        <v>1.754</v>
      </c>
      <c r="F984" s="588">
        <v>403.84300000000002</v>
      </c>
      <c r="G984" s="588">
        <v>2.37</v>
      </c>
      <c r="H984" s="588">
        <v>275.78500000000003</v>
      </c>
      <c r="I984" s="588">
        <v>2.6469999999999998</v>
      </c>
      <c r="J984" s="206"/>
      <c r="K984" s="206"/>
      <c r="L984" s="206"/>
      <c r="M984" s="206"/>
      <c r="N984" s="206"/>
      <c r="O984" s="206"/>
      <c r="P984" s="206"/>
    </row>
    <row r="985" spans="1:16" x14ac:dyDescent="0.2">
      <c r="A985" s="585">
        <v>55153</v>
      </c>
      <c r="B985" s="587">
        <v>2050</v>
      </c>
      <c r="C985" s="587">
        <v>12</v>
      </c>
      <c r="D985" s="588">
        <v>204.70099999999999</v>
      </c>
      <c r="E985" s="588">
        <v>1.76</v>
      </c>
      <c r="F985" s="588">
        <v>404.63400000000001</v>
      </c>
      <c r="G985" s="588">
        <v>2.3759999999999999</v>
      </c>
      <c r="H985" s="588">
        <v>276.38900000000001</v>
      </c>
      <c r="I985" s="588">
        <v>2.657</v>
      </c>
      <c r="J985" s="206"/>
      <c r="K985" s="206"/>
      <c r="L985" s="206"/>
      <c r="M985" s="206"/>
      <c r="N985" s="206"/>
      <c r="O985" s="206"/>
      <c r="P985" s="206"/>
    </row>
    <row r="986" spans="1:16" x14ac:dyDescent="0.2">
      <c r="A986" s="585"/>
      <c r="B986" s="587"/>
      <c r="C986" s="587"/>
      <c r="D986" s="588"/>
      <c r="E986" s="588"/>
      <c r="F986" s="588"/>
      <c r="G986" s="588"/>
      <c r="H986" s="588"/>
      <c r="I986" s="588"/>
      <c r="J986" s="206"/>
      <c r="K986" s="206"/>
      <c r="L986" s="206"/>
      <c r="M986" s="206"/>
      <c r="N986" s="206"/>
      <c r="O986" s="206"/>
      <c r="P986" s="206"/>
    </row>
    <row r="987" spans="1:16" x14ac:dyDescent="0.2">
      <c r="A987" s="585"/>
      <c r="B987" s="587"/>
      <c r="C987" s="587"/>
      <c r="D987" s="588"/>
      <c r="E987" s="588"/>
      <c r="F987" s="588"/>
      <c r="G987" s="588"/>
      <c r="H987" s="588"/>
      <c r="I987" s="588"/>
      <c r="J987" s="206"/>
      <c r="K987" s="206"/>
      <c r="L987" s="206"/>
      <c r="M987" s="206"/>
      <c r="N987" s="206"/>
      <c r="O987" s="206"/>
      <c r="P987" s="206"/>
    </row>
    <row r="988" spans="1:16" x14ac:dyDescent="0.2">
      <c r="A988" s="585"/>
      <c r="B988" s="587"/>
      <c r="C988" s="587"/>
      <c r="D988" s="588"/>
      <c r="E988" s="588"/>
      <c r="F988" s="588"/>
      <c r="G988" s="588"/>
      <c r="H988" s="588"/>
      <c r="I988" s="588"/>
      <c r="J988" s="206"/>
      <c r="K988" s="206"/>
      <c r="L988" s="206"/>
      <c r="M988" s="206"/>
      <c r="N988" s="206"/>
      <c r="O988" s="206"/>
      <c r="P988" s="206"/>
    </row>
    <row r="989" spans="1:16" x14ac:dyDescent="0.2">
      <c r="A989" s="585"/>
      <c r="B989" s="587"/>
      <c r="C989" s="587"/>
      <c r="D989" s="588"/>
      <c r="E989" s="588"/>
      <c r="F989" s="588"/>
      <c r="G989" s="588"/>
      <c r="H989" s="588"/>
      <c r="I989" s="588"/>
      <c r="J989" s="206"/>
      <c r="K989" s="206"/>
      <c r="L989" s="206"/>
      <c r="M989" s="206"/>
      <c r="N989" s="206"/>
      <c r="O989" s="206"/>
      <c r="P989" s="206"/>
    </row>
    <row r="990" spans="1:16" x14ac:dyDescent="0.2">
      <c r="A990" s="598"/>
      <c r="B990" s="587"/>
      <c r="C990" s="587"/>
      <c r="D990" s="588"/>
      <c r="E990" s="588"/>
      <c r="F990" s="322"/>
      <c r="G990" s="322"/>
      <c r="H990" s="322"/>
      <c r="I990" s="322"/>
      <c r="J990" s="206"/>
      <c r="K990" s="206"/>
      <c r="L990" s="206"/>
      <c r="M990" s="206"/>
      <c r="N990" s="206"/>
      <c r="O990" s="206"/>
      <c r="P990" s="206"/>
    </row>
    <row r="991" spans="1:16" x14ac:dyDescent="0.2">
      <c r="B991" s="551" t="s">
        <v>4020</v>
      </c>
      <c r="C991" s="587"/>
      <c r="J991" s="206"/>
      <c r="K991" s="206"/>
      <c r="L991" s="206"/>
      <c r="M991" s="206"/>
      <c r="N991" s="206"/>
      <c r="O991" s="206"/>
      <c r="P991" s="206"/>
    </row>
    <row r="992" spans="1:16" x14ac:dyDescent="0.2">
      <c r="A992" s="599"/>
      <c r="B992" s="600">
        <v>25933</v>
      </c>
      <c r="C992" s="587"/>
      <c r="D992" s="588">
        <v>21.676083333333334</v>
      </c>
      <c r="E992" s="588">
        <v>5.1592499999999992</v>
      </c>
      <c r="F992" s="588">
        <v>35.391666666666666</v>
      </c>
      <c r="G992" s="588">
        <v>3.528916666666666</v>
      </c>
      <c r="H992" s="588">
        <v>12.182583333333332</v>
      </c>
      <c r="I992" s="588">
        <v>6.0992500000000014</v>
      </c>
      <c r="J992" s="206"/>
      <c r="K992" s="206"/>
      <c r="L992" s="206"/>
      <c r="M992" s="206"/>
      <c r="N992" s="206"/>
      <c r="O992" s="206"/>
      <c r="P992" s="206"/>
    </row>
    <row r="993" spans="1:16" x14ac:dyDescent="0.2">
      <c r="A993" s="599"/>
      <c r="B993" s="600">
        <v>26298</v>
      </c>
      <c r="C993" s="587"/>
      <c r="D993" s="588">
        <v>22.775749999999999</v>
      </c>
      <c r="E993" s="588">
        <v>4.761916666666667</v>
      </c>
      <c r="F993" s="588">
        <v>36.741666666666667</v>
      </c>
      <c r="G993" s="588">
        <v>4.2433333333333332</v>
      </c>
      <c r="H993" s="588">
        <v>12.927250000000001</v>
      </c>
      <c r="I993" s="588">
        <v>5.9130833333333328</v>
      </c>
      <c r="J993" s="206"/>
      <c r="K993" s="206"/>
      <c r="L993" s="206"/>
      <c r="M993" s="206"/>
      <c r="N993" s="206"/>
      <c r="O993" s="206"/>
      <c r="P993" s="206"/>
    </row>
    <row r="994" spans="1:16" x14ac:dyDescent="0.2">
      <c r="A994" s="599"/>
      <c r="B994" s="600">
        <v>26664</v>
      </c>
      <c r="C994" s="587"/>
      <c r="D994" s="588">
        <v>23.760166666666663</v>
      </c>
      <c r="E994" s="588">
        <v>4.2177499999999997</v>
      </c>
      <c r="F994" s="588">
        <v>38.25</v>
      </c>
      <c r="G994" s="588">
        <v>5.9985833333333334</v>
      </c>
      <c r="H994" s="588">
        <v>13.768583333333334</v>
      </c>
      <c r="I994" s="588">
        <v>7.5795833333333329</v>
      </c>
      <c r="J994" s="206"/>
      <c r="K994" s="206"/>
      <c r="L994" s="206"/>
      <c r="M994" s="206"/>
      <c r="N994" s="206"/>
      <c r="O994" s="206"/>
      <c r="P994" s="206"/>
    </row>
    <row r="995" spans="1:16" x14ac:dyDescent="0.2">
      <c r="A995" s="599"/>
      <c r="B995" s="600">
        <v>27029</v>
      </c>
      <c r="C995" s="587"/>
      <c r="D995" s="588">
        <v>25.061916666666665</v>
      </c>
      <c r="E995" s="588">
        <v>6.9961666666666673</v>
      </c>
      <c r="F995" s="588">
        <v>42.383333333333333</v>
      </c>
      <c r="G995" s="588">
        <v>14.429500000000003</v>
      </c>
      <c r="H995" s="588">
        <v>14.817750000000002</v>
      </c>
      <c r="I995" s="588">
        <v>7.8458333333333323</v>
      </c>
      <c r="J995" s="206"/>
      <c r="K995" s="206"/>
      <c r="L995" s="206"/>
      <c r="M995" s="206"/>
      <c r="N995" s="206"/>
      <c r="O995" s="206"/>
      <c r="P995" s="206"/>
    </row>
    <row r="996" spans="1:16" x14ac:dyDescent="0.2">
      <c r="A996" s="599"/>
      <c r="B996" s="600">
        <v>27394</v>
      </c>
      <c r="C996" s="587"/>
      <c r="D996" s="588">
        <v>27.31025</v>
      </c>
      <c r="E996" s="588">
        <v>11.076166666666667</v>
      </c>
      <c r="F996" s="588">
        <v>52.48333333333332</v>
      </c>
      <c r="G996" s="588">
        <v>30.47441666666667</v>
      </c>
      <c r="H996" s="588">
        <v>16.22475</v>
      </c>
      <c r="I996" s="588">
        <v>11.393333333333336</v>
      </c>
      <c r="J996" s="206"/>
      <c r="K996" s="206"/>
      <c r="L996" s="206"/>
      <c r="M996" s="206"/>
      <c r="N996" s="206"/>
      <c r="O996" s="206"/>
      <c r="P996" s="206"/>
    </row>
    <row r="997" spans="1:16" x14ac:dyDescent="0.2">
      <c r="A997" s="599"/>
      <c r="B997" s="600">
        <v>27759</v>
      </c>
      <c r="C997" s="587"/>
      <c r="D997" s="588">
        <v>29.84675</v>
      </c>
      <c r="E997" s="588">
        <v>6.8627499999999984</v>
      </c>
      <c r="F997" s="588">
        <v>58</v>
      </c>
      <c r="G997" s="588">
        <v>2.58575</v>
      </c>
      <c r="H997" s="588">
        <v>17.927583333333335</v>
      </c>
      <c r="I997" s="588">
        <v>8.4201666666666686</v>
      </c>
      <c r="J997" s="206"/>
      <c r="K997" s="206"/>
      <c r="L997" s="206"/>
      <c r="M997" s="206"/>
      <c r="N997" s="206"/>
      <c r="O997" s="206"/>
      <c r="P997" s="206"/>
    </row>
    <row r="998" spans="1:16" x14ac:dyDescent="0.2">
      <c r="A998" s="599"/>
      <c r="B998" s="600">
        <v>28125</v>
      </c>
      <c r="C998" s="587"/>
      <c r="D998" s="588">
        <v>31.490166666666667</v>
      </c>
      <c r="E998" s="588">
        <v>5.2960833333333328</v>
      </c>
      <c r="F998" s="588">
        <v>60.949999999999996</v>
      </c>
      <c r="G998" s="588">
        <v>6.120916666666667</v>
      </c>
      <c r="H998" s="588">
        <v>19.320666666666671</v>
      </c>
      <c r="I998" s="588">
        <v>8.3357499999999991</v>
      </c>
      <c r="J998" s="206"/>
      <c r="K998" s="206"/>
      <c r="L998" s="206"/>
      <c r="M998" s="206"/>
      <c r="N998" s="206"/>
      <c r="O998" s="206"/>
      <c r="P998" s="206"/>
    </row>
    <row r="999" spans="1:16" x14ac:dyDescent="0.2">
      <c r="A999" s="599"/>
      <c r="B999" s="600">
        <v>28490</v>
      </c>
      <c r="C999" s="587"/>
      <c r="D999" s="588">
        <v>33.445666666666661</v>
      </c>
      <c r="E999" s="588">
        <v>6.3679999999999994</v>
      </c>
      <c r="F999" s="588">
        <v>64.941666666666663</v>
      </c>
      <c r="G999" s="588">
        <v>6.105666666666667</v>
      </c>
      <c r="H999" s="588">
        <v>20.900083333333335</v>
      </c>
      <c r="I999" s="588">
        <v>8.002416666666667</v>
      </c>
      <c r="J999" s="206"/>
      <c r="K999" s="206"/>
      <c r="L999" s="206"/>
      <c r="M999" s="206"/>
      <c r="N999" s="206"/>
      <c r="O999" s="206"/>
      <c r="P999" s="206"/>
    </row>
    <row r="1000" spans="1:16" x14ac:dyDescent="0.2">
      <c r="A1000" s="599"/>
      <c r="B1000" s="600">
        <v>28855</v>
      </c>
      <c r="C1000" s="587"/>
      <c r="D1000" s="588">
        <v>35.798166666666667</v>
      </c>
      <c r="E1000" s="588">
        <v>7.6615000000000002</v>
      </c>
      <c r="F1000" s="588">
        <v>69.458333333333329</v>
      </c>
      <c r="G1000" s="588">
        <v>8.7460000000000004</v>
      </c>
      <c r="H1000" s="588">
        <v>22.688083333333335</v>
      </c>
      <c r="I1000" s="588">
        <v>9.1305000000000014</v>
      </c>
      <c r="J1000" s="206"/>
      <c r="K1000" s="206"/>
      <c r="L1000" s="206"/>
      <c r="M1000" s="206"/>
      <c r="N1000" s="206"/>
      <c r="O1000" s="206"/>
      <c r="P1000" s="206"/>
    </row>
    <row r="1001" spans="1:16" x14ac:dyDescent="0.2">
      <c r="A1001" s="599"/>
      <c r="B1001" s="600">
        <v>29220</v>
      </c>
      <c r="C1001" s="587"/>
      <c r="D1001" s="588">
        <v>38.766750000000002</v>
      </c>
      <c r="E1001" s="588">
        <v>8.5078333333333322</v>
      </c>
      <c r="F1001" s="588">
        <v>78.366666666666674</v>
      </c>
      <c r="G1001" s="588">
        <v>16.080916666666667</v>
      </c>
      <c r="H1001" s="588">
        <v>24.871583333333334</v>
      </c>
      <c r="I1001" s="588">
        <v>10.026583333333333</v>
      </c>
      <c r="J1001" s="206"/>
      <c r="K1001" s="206"/>
      <c r="L1001" s="206"/>
      <c r="M1001" s="206"/>
      <c r="N1001" s="206"/>
      <c r="O1001" s="206"/>
      <c r="P1001" s="206"/>
    </row>
    <row r="1002" spans="1:16" x14ac:dyDescent="0.2">
      <c r="A1002" s="599"/>
      <c r="B1002" s="600">
        <v>29586</v>
      </c>
      <c r="C1002" s="587"/>
      <c r="D1002" s="588">
        <v>42.279333333333327</v>
      </c>
      <c r="E1002" s="588">
        <v>10.110666666666665</v>
      </c>
      <c r="F1002" s="588">
        <v>90.308333333333337</v>
      </c>
      <c r="G1002" s="588">
        <v>12.639166666666668</v>
      </c>
      <c r="H1002" s="588">
        <v>27.55791666666666</v>
      </c>
      <c r="I1002" s="588">
        <v>11.211583333333332</v>
      </c>
      <c r="J1002" s="206"/>
      <c r="K1002" s="206"/>
      <c r="L1002" s="206"/>
      <c r="M1002" s="206"/>
      <c r="N1002" s="206"/>
      <c r="O1002" s="206"/>
      <c r="P1002" s="206"/>
    </row>
    <row r="1003" spans="1:16" x14ac:dyDescent="0.2">
      <c r="A1003" s="599"/>
      <c r="B1003" s="600">
        <v>29951</v>
      </c>
      <c r="C1003" s="587"/>
      <c r="D1003" s="588">
        <v>46.270416666666669</v>
      </c>
      <c r="E1003" s="588">
        <v>7.8959166666666674</v>
      </c>
      <c r="F1003" s="588">
        <v>98.591666666666683</v>
      </c>
      <c r="G1003" s="588">
        <v>6.0779166666666669</v>
      </c>
      <c r="H1003" s="588">
        <v>30.203666666666667</v>
      </c>
      <c r="I1003" s="588">
        <v>8.3426666666666662</v>
      </c>
      <c r="J1003" s="206"/>
      <c r="K1003" s="206"/>
      <c r="L1003" s="206"/>
      <c r="M1003" s="206"/>
      <c r="N1003" s="206"/>
      <c r="O1003" s="206"/>
      <c r="P1003" s="206"/>
    </row>
    <row r="1004" spans="1:16" x14ac:dyDescent="0.2">
      <c r="A1004" s="599"/>
      <c r="B1004" s="600">
        <v>30316</v>
      </c>
      <c r="C1004" s="587"/>
      <c r="D1004" s="588">
        <v>49.130833333333328</v>
      </c>
      <c r="E1004" s="588">
        <v>5.0500833333333333</v>
      </c>
      <c r="F1004" s="588">
        <v>99.983333333333306</v>
      </c>
      <c r="G1004" s="588">
        <v>0.12933333333333327</v>
      </c>
      <c r="H1004" s="588">
        <v>32.428333333333335</v>
      </c>
      <c r="I1004" s="588">
        <v>6.1612499999999981</v>
      </c>
      <c r="J1004" s="206"/>
      <c r="K1004" s="206"/>
      <c r="L1004" s="206"/>
      <c r="M1004" s="206"/>
      <c r="N1004" s="206"/>
      <c r="O1004" s="206"/>
      <c r="P1004" s="206"/>
    </row>
    <row r="1005" spans="1:16" x14ac:dyDescent="0.2">
      <c r="A1005" s="599"/>
      <c r="B1005" s="600">
        <v>30681</v>
      </c>
      <c r="C1005" s="587"/>
      <c r="D1005" s="588">
        <v>51.051000000000009</v>
      </c>
      <c r="E1005" s="588">
        <v>3.39175</v>
      </c>
      <c r="F1005" s="588">
        <v>100.61666666666667</v>
      </c>
      <c r="G1005" s="588">
        <v>1.8592500000000001</v>
      </c>
      <c r="H1005" s="588">
        <v>33.863749999999996</v>
      </c>
      <c r="I1005" s="588">
        <v>3.7806666666666673</v>
      </c>
      <c r="J1005" s="206"/>
      <c r="K1005" s="206"/>
      <c r="L1005" s="206"/>
      <c r="M1005" s="206"/>
      <c r="N1005" s="206"/>
      <c r="O1005" s="206"/>
      <c r="P1005" s="206"/>
    </row>
    <row r="1006" spans="1:16" x14ac:dyDescent="0.2">
      <c r="A1006" s="599"/>
      <c r="B1006" s="600">
        <v>31047</v>
      </c>
      <c r="C1006" s="587"/>
      <c r="D1006" s="588">
        <v>52.894833333333331</v>
      </c>
      <c r="E1006" s="588">
        <v>3.5694166666666667</v>
      </c>
      <c r="F1006" s="588">
        <v>103.10000000000001</v>
      </c>
      <c r="G1006" s="588">
        <v>1.3072499999999996</v>
      </c>
      <c r="H1006" s="588">
        <v>35.318000000000005</v>
      </c>
      <c r="I1006" s="588">
        <v>4.4613333333333332</v>
      </c>
      <c r="J1006" s="206"/>
      <c r="K1006" s="206"/>
      <c r="L1006" s="206"/>
      <c r="M1006" s="206"/>
      <c r="N1006" s="206"/>
      <c r="O1006" s="206"/>
      <c r="P1006" s="206"/>
    </row>
    <row r="1007" spans="1:16" x14ac:dyDescent="0.2">
      <c r="A1007" s="599"/>
      <c r="B1007" s="600">
        <v>31412</v>
      </c>
      <c r="C1007" s="587"/>
      <c r="D1007" s="588">
        <v>54.568250000000006</v>
      </c>
      <c r="E1007" s="588">
        <v>2.6778333333333335</v>
      </c>
      <c r="F1007" s="588">
        <v>102.65000000000002</v>
      </c>
      <c r="G1007" s="588">
        <v>-0.2398333333333332</v>
      </c>
      <c r="H1007" s="588">
        <v>37.048999999999999</v>
      </c>
      <c r="I1007" s="588">
        <v>5.9513333333333334</v>
      </c>
      <c r="J1007" s="206"/>
      <c r="K1007" s="206"/>
      <c r="L1007" s="206"/>
      <c r="M1007" s="206"/>
      <c r="N1007" s="206"/>
      <c r="O1007" s="206"/>
      <c r="P1007" s="206"/>
    </row>
    <row r="1008" spans="1:16" x14ac:dyDescent="0.2">
      <c r="A1008" s="599"/>
      <c r="B1008" s="600">
        <v>31777</v>
      </c>
      <c r="C1008" s="587"/>
      <c r="D1008" s="588">
        <v>55.673750000000013</v>
      </c>
      <c r="E1008" s="588">
        <v>1.9517500000000003</v>
      </c>
      <c r="F1008" s="588">
        <v>99.108333333333334</v>
      </c>
      <c r="G1008" s="588">
        <v>-4.0773333333333337</v>
      </c>
      <c r="H1008" s="588">
        <v>39.189166666666658</v>
      </c>
      <c r="I1008" s="588">
        <v>4.9774166666666666</v>
      </c>
      <c r="J1008" s="206"/>
      <c r="K1008" s="206"/>
      <c r="L1008" s="206"/>
      <c r="M1008" s="206"/>
      <c r="N1008" s="206"/>
      <c r="O1008" s="206"/>
      <c r="P1008" s="206"/>
    </row>
    <row r="1009" spans="1:16" x14ac:dyDescent="0.2">
      <c r="A1009" s="599"/>
      <c r="B1009" s="600">
        <v>32142</v>
      </c>
      <c r="C1009" s="587"/>
      <c r="D1009" s="588">
        <v>57.041166666666669</v>
      </c>
      <c r="E1009" s="588">
        <v>2.8627499999999997</v>
      </c>
      <c r="F1009" s="588">
        <v>101.54166666666667</v>
      </c>
      <c r="G1009" s="588">
        <v>5.4042500000000002</v>
      </c>
      <c r="H1009" s="588">
        <v>40.670249999999996</v>
      </c>
      <c r="I1009" s="588">
        <v>3.7458333333333322</v>
      </c>
      <c r="J1009" s="206"/>
      <c r="K1009" s="206"/>
      <c r="L1009" s="206"/>
      <c r="M1009" s="206"/>
      <c r="N1009" s="206"/>
      <c r="O1009" s="206"/>
      <c r="P1009" s="206"/>
    </row>
    <row r="1010" spans="1:16" x14ac:dyDescent="0.2">
      <c r="A1010" s="599"/>
      <c r="B1010" s="600">
        <v>32508</v>
      </c>
      <c r="C1010" s="587"/>
      <c r="D1010" s="588">
        <v>59.05566666666666</v>
      </c>
      <c r="E1010" s="588">
        <v>4.0164999999999997</v>
      </c>
      <c r="F1010" s="588">
        <v>107.05833333333334</v>
      </c>
      <c r="G1010" s="588">
        <v>5.4755833333333328</v>
      </c>
      <c r="H1010" s="588">
        <v>42.753749999999997</v>
      </c>
      <c r="I1010" s="588">
        <v>4.6015833333333331</v>
      </c>
      <c r="J1010" s="206"/>
      <c r="K1010" s="206"/>
      <c r="L1010" s="206"/>
      <c r="M1010" s="206"/>
      <c r="N1010" s="206"/>
      <c r="O1010" s="206"/>
      <c r="P1010" s="206"/>
    </row>
    <row r="1011" spans="1:16" x14ac:dyDescent="0.2">
      <c r="A1011" s="599"/>
      <c r="B1011" s="600">
        <v>32873</v>
      </c>
      <c r="C1011" s="587"/>
      <c r="D1011" s="588">
        <v>61.370833333333337</v>
      </c>
      <c r="E1011" s="588">
        <v>3.5401666666666665</v>
      </c>
      <c r="F1011" s="588">
        <v>112.00833333333334</v>
      </c>
      <c r="G1011" s="588">
        <v>2.6985000000000006</v>
      </c>
      <c r="H1011" s="588">
        <v>44.002999999999993</v>
      </c>
      <c r="I1011" s="588">
        <v>3.5640000000000001</v>
      </c>
      <c r="J1011" s="206"/>
      <c r="K1011" s="206"/>
      <c r="L1011" s="206"/>
      <c r="M1011" s="206"/>
      <c r="N1011" s="206"/>
      <c r="O1011" s="206"/>
      <c r="P1011" s="206"/>
    </row>
    <row r="1012" spans="1:16" x14ac:dyDescent="0.2">
      <c r="A1012" s="599"/>
      <c r="B1012" s="600">
        <v>33238</v>
      </c>
      <c r="C1012" s="587"/>
      <c r="D1012" s="588">
        <v>63.676583333333348</v>
      </c>
      <c r="E1012" s="588">
        <v>3.9033333333333329</v>
      </c>
      <c r="F1012" s="588">
        <v>114.42500000000001</v>
      </c>
      <c r="G1012" s="588">
        <v>4.6344166666666666</v>
      </c>
      <c r="H1012" s="588">
        <v>46.654333333333334</v>
      </c>
      <c r="I1012" s="588">
        <v>5.6459166666666682</v>
      </c>
      <c r="J1012" s="206"/>
      <c r="K1012" s="206"/>
      <c r="L1012" s="206"/>
      <c r="M1012" s="206"/>
      <c r="N1012" s="206"/>
      <c r="O1012" s="206"/>
      <c r="P1012" s="206"/>
    </row>
    <row r="1013" spans="1:16" x14ac:dyDescent="0.2">
      <c r="A1013" s="599"/>
      <c r="B1013" s="600">
        <v>33603</v>
      </c>
      <c r="C1013" s="587"/>
      <c r="D1013" s="588">
        <v>65.819833333333335</v>
      </c>
      <c r="E1013" s="588">
        <v>2.8862500000000004</v>
      </c>
      <c r="F1013" s="588">
        <v>114.43333333333332</v>
      </c>
      <c r="G1013" s="588">
        <v>-2.3845833333333331</v>
      </c>
      <c r="H1013" s="588">
        <v>48.87833333333333</v>
      </c>
      <c r="I1013" s="588">
        <v>5.942499999999999</v>
      </c>
      <c r="J1013" s="206"/>
      <c r="K1013" s="206"/>
      <c r="L1013" s="206"/>
      <c r="M1013" s="206"/>
      <c r="N1013" s="206"/>
      <c r="O1013" s="206"/>
      <c r="P1013" s="206"/>
    </row>
    <row r="1014" spans="1:16" x14ac:dyDescent="0.2">
      <c r="A1014" s="599"/>
      <c r="B1014" s="600">
        <v>33969</v>
      </c>
      <c r="C1014" s="587"/>
      <c r="D1014" s="601">
        <v>67.321083333333348</v>
      </c>
      <c r="E1014" s="601">
        <v>2.2970833333333331</v>
      </c>
      <c r="F1014" s="588">
        <v>114.65833333333332</v>
      </c>
      <c r="G1014" s="588">
        <v>1.0153333333333332</v>
      </c>
      <c r="H1014" s="588">
        <v>51.914083333333338</v>
      </c>
      <c r="I1014" s="588">
        <v>4.2783333333333333</v>
      </c>
      <c r="J1014" s="206"/>
      <c r="K1014" s="206"/>
      <c r="L1014" s="206"/>
      <c r="M1014" s="206"/>
      <c r="N1014" s="206"/>
      <c r="O1014" s="206"/>
      <c r="P1014" s="206"/>
    </row>
    <row r="1015" spans="1:16" x14ac:dyDescent="0.2">
      <c r="A1015" s="599"/>
      <c r="B1015" s="600">
        <v>34334</v>
      </c>
      <c r="C1015" s="587"/>
      <c r="D1015" s="601">
        <v>68.917500000000004</v>
      </c>
      <c r="E1015" s="601">
        <v>2.2595000000000005</v>
      </c>
      <c r="F1015" s="588">
        <v>116.22500000000001</v>
      </c>
      <c r="G1015" s="588">
        <v>0.9876666666666668</v>
      </c>
      <c r="H1015" s="588">
        <v>52.548333333333325</v>
      </c>
      <c r="I1015" s="588">
        <v>0.9867499999999999</v>
      </c>
      <c r="J1015" s="206"/>
      <c r="K1015" s="206"/>
      <c r="L1015" s="206"/>
      <c r="M1015" s="206"/>
      <c r="N1015" s="206"/>
      <c r="O1015" s="206"/>
      <c r="P1015" s="206"/>
    </row>
    <row r="1016" spans="1:16" x14ac:dyDescent="0.2">
      <c r="A1016" s="599"/>
      <c r="B1016" s="600">
        <v>34699</v>
      </c>
      <c r="C1016" s="587"/>
      <c r="D1016" s="601">
        <v>70.386583333333334</v>
      </c>
      <c r="E1016" s="601">
        <v>2.0993333333333331</v>
      </c>
      <c r="F1016" s="588">
        <v>118.51666666666665</v>
      </c>
      <c r="G1016" s="588">
        <v>4.594666666666666</v>
      </c>
      <c r="H1016" s="588">
        <v>53.064583333333331</v>
      </c>
      <c r="I1016" s="588">
        <v>1.4108333333333334</v>
      </c>
      <c r="J1016" s="206"/>
      <c r="K1016" s="206"/>
      <c r="L1016" s="206"/>
      <c r="M1016" s="206"/>
      <c r="N1016" s="206"/>
      <c r="O1016" s="206"/>
      <c r="P1016" s="206"/>
    </row>
    <row r="1017" spans="1:16" x14ac:dyDescent="0.2">
      <c r="A1017" s="599"/>
      <c r="B1017" s="600">
        <v>35064</v>
      </c>
      <c r="C1017" s="587"/>
      <c r="D1017" s="601">
        <v>71.864416666666656</v>
      </c>
      <c r="E1017" s="601">
        <v>1.9630000000000003</v>
      </c>
      <c r="F1017" s="588">
        <v>124.93333333333335</v>
      </c>
      <c r="G1017" s="588">
        <v>3.3062500000000004</v>
      </c>
      <c r="H1017" s="588">
        <v>54.385083333333334</v>
      </c>
      <c r="I1017" s="588">
        <v>2.9112500000000003</v>
      </c>
      <c r="J1017" s="206"/>
      <c r="K1017" s="206"/>
      <c r="L1017" s="206"/>
      <c r="M1017" s="206"/>
      <c r="N1017" s="206"/>
      <c r="O1017" s="206"/>
      <c r="P1017" s="206"/>
    </row>
    <row r="1018" spans="1:16" x14ac:dyDescent="0.2">
      <c r="A1018" s="599"/>
      <c r="B1018" s="600">
        <v>35430</v>
      </c>
      <c r="C1018" s="587"/>
      <c r="D1018" s="601">
        <v>73.178083333333333</v>
      </c>
      <c r="E1018" s="601">
        <v>1.7590833333333331</v>
      </c>
      <c r="F1018" s="588">
        <v>125.74166666666667</v>
      </c>
      <c r="G1018" s="588">
        <v>0.85850000000000015</v>
      </c>
      <c r="H1018" s="588">
        <v>56.264666666666663</v>
      </c>
      <c r="I1018" s="588">
        <v>3.3595000000000002</v>
      </c>
      <c r="J1018" s="206"/>
      <c r="K1018" s="206"/>
      <c r="L1018" s="206"/>
      <c r="M1018" s="206"/>
      <c r="N1018" s="206"/>
      <c r="O1018" s="206"/>
      <c r="P1018" s="206"/>
    </row>
    <row r="1019" spans="1:16" x14ac:dyDescent="0.2">
      <c r="A1019" s="599"/>
      <c r="B1019" s="600">
        <v>35795</v>
      </c>
      <c r="C1019" s="587"/>
      <c r="D1019" s="601">
        <v>74.445750000000004</v>
      </c>
      <c r="E1019" s="601">
        <v>1.5466666666666669</v>
      </c>
      <c r="F1019" s="588">
        <v>125.65833333333335</v>
      </c>
      <c r="G1019" s="588">
        <v>-0.76574999999999982</v>
      </c>
      <c r="H1019" s="588">
        <v>58.458416666666665</v>
      </c>
      <c r="I1019" s="588">
        <v>5.355833333333333</v>
      </c>
      <c r="J1019" s="206"/>
      <c r="K1019" s="206"/>
      <c r="L1019" s="206"/>
      <c r="M1019" s="206"/>
      <c r="N1019" s="206"/>
      <c r="O1019" s="206"/>
      <c r="P1019" s="206"/>
    </row>
    <row r="1020" spans="1:16" x14ac:dyDescent="0.2">
      <c r="A1020" s="599"/>
      <c r="B1020" s="600">
        <v>36160</v>
      </c>
      <c r="C1020" s="587"/>
      <c r="D1020" s="601">
        <v>75.266583333333344</v>
      </c>
      <c r="E1020" s="601">
        <v>1.0412499999999998</v>
      </c>
      <c r="F1020" s="588">
        <v>123.01666666666667</v>
      </c>
      <c r="G1020" s="588">
        <v>-3.2458333333333331</v>
      </c>
      <c r="H1020" s="588">
        <v>61.847916666666663</v>
      </c>
      <c r="I1020" s="588">
        <v>5.0811666666666664</v>
      </c>
      <c r="J1020" s="206"/>
      <c r="K1020" s="206"/>
      <c r="L1020" s="206"/>
      <c r="M1020" s="206"/>
      <c r="N1020" s="206"/>
      <c r="O1020" s="206"/>
      <c r="P1020" s="206"/>
    </row>
    <row r="1021" spans="1:16" x14ac:dyDescent="0.2">
      <c r="A1021" s="599"/>
      <c r="B1021" s="600">
        <v>36525</v>
      </c>
      <c r="C1021" s="587"/>
      <c r="D1021" s="601">
        <v>76.346249999999998</v>
      </c>
      <c r="E1021" s="601">
        <v>1.7913333333333334</v>
      </c>
      <c r="F1021" s="588">
        <v>123.16666666666669</v>
      </c>
      <c r="G1021" s="588">
        <v>3.765166666666667</v>
      </c>
      <c r="H1021" s="588">
        <v>64.724666666666664</v>
      </c>
      <c r="I1021" s="588">
        <v>6.1338333333333326</v>
      </c>
      <c r="J1021" s="206"/>
      <c r="K1021" s="206"/>
      <c r="L1021" s="206"/>
      <c r="M1021" s="206"/>
      <c r="N1021" s="206"/>
      <c r="O1021" s="206"/>
      <c r="P1021" s="206"/>
    </row>
    <row r="1022" spans="1:16" x14ac:dyDescent="0.2">
      <c r="A1022" s="599"/>
      <c r="B1022" s="600">
        <v>36891</v>
      </c>
      <c r="C1022" s="587"/>
      <c r="D1022" s="601">
        <v>78.068916666666667</v>
      </c>
      <c r="E1022" s="601">
        <v>2.3886666666666665</v>
      </c>
      <c r="F1022" s="588">
        <v>129.16666666666666</v>
      </c>
      <c r="G1022" s="588">
        <v>4.4779166666666663</v>
      </c>
      <c r="H1022" s="588">
        <v>69.274083333333337</v>
      </c>
      <c r="I1022" s="588">
        <v>5.8192500000000003</v>
      </c>
      <c r="J1022" s="206"/>
      <c r="K1022" s="206"/>
      <c r="L1022" s="206"/>
      <c r="M1022" s="206"/>
      <c r="N1022" s="206"/>
      <c r="O1022" s="206"/>
      <c r="P1022" s="206"/>
    </row>
    <row r="1023" spans="1:16" x14ac:dyDescent="0.2">
      <c r="A1023" s="599"/>
      <c r="B1023" s="600">
        <v>37256</v>
      </c>
      <c r="C1023" s="587"/>
      <c r="D1023" s="601">
        <v>79.821833333333331</v>
      </c>
      <c r="E1023" s="601">
        <v>1.8920833333333338</v>
      </c>
      <c r="F1023" s="588">
        <v>129.69166666666663</v>
      </c>
      <c r="G1023" s="588">
        <v>-3.7670833333333338</v>
      </c>
      <c r="H1023" s="588">
        <v>72.295083333333324</v>
      </c>
      <c r="I1023" s="588">
        <v>3.5111666666666661</v>
      </c>
      <c r="J1023" s="206"/>
      <c r="K1023" s="206"/>
      <c r="L1023" s="206"/>
      <c r="M1023" s="206"/>
      <c r="N1023" s="206"/>
      <c r="O1023" s="206"/>
      <c r="P1023" s="206"/>
    </row>
    <row r="1024" spans="1:16" x14ac:dyDescent="0.2">
      <c r="A1024" s="599"/>
      <c r="B1024" s="600">
        <v>37621</v>
      </c>
      <c r="C1024" s="586"/>
      <c r="D1024" s="601">
        <v>81.039083333333323</v>
      </c>
      <c r="E1024" s="601">
        <v>1.8013333333333332</v>
      </c>
      <c r="F1024" s="588">
        <v>127.79166666666667</v>
      </c>
      <c r="G1024" s="588">
        <v>3.1814999999999993</v>
      </c>
      <c r="H1024" s="588">
        <v>73.959916666666658</v>
      </c>
      <c r="I1024" s="588">
        <v>1.9830000000000003</v>
      </c>
      <c r="J1024" s="206"/>
      <c r="K1024" s="206"/>
      <c r="L1024" s="206"/>
      <c r="M1024" s="206"/>
      <c r="N1024" s="206"/>
      <c r="O1024" s="206"/>
      <c r="P1024" s="206"/>
    </row>
    <row r="1025" spans="1:16" x14ac:dyDescent="0.2">
      <c r="A1025" s="599"/>
      <c r="B1025" s="600">
        <v>37986</v>
      </c>
      <c r="C1025" s="586"/>
      <c r="D1025" s="601">
        <v>82.567416666666674</v>
      </c>
      <c r="E1025" s="601">
        <v>1.9095833333333336</v>
      </c>
      <c r="F1025" s="588">
        <v>133.70833333333334</v>
      </c>
      <c r="G1025" s="588">
        <v>4.6623333333333328</v>
      </c>
      <c r="H1025" s="588">
        <v>76.729499999999987</v>
      </c>
      <c r="I1025" s="588">
        <v>5.3311666666666673</v>
      </c>
      <c r="J1025" s="206"/>
      <c r="K1025" s="206"/>
      <c r="L1025" s="206"/>
      <c r="M1025" s="206"/>
      <c r="N1025" s="206"/>
      <c r="O1025" s="206"/>
      <c r="P1025" s="206"/>
    </row>
    <row r="1026" spans="1:16" x14ac:dyDescent="0.2">
      <c r="A1026" s="599"/>
      <c r="B1026" s="600">
        <v>38352</v>
      </c>
      <c r="C1026" s="586"/>
      <c r="D1026" s="601">
        <v>84.778666666666666</v>
      </c>
      <c r="E1026" s="601">
        <v>3.093833333333333</v>
      </c>
      <c r="F1026" s="588">
        <v>142.59166666666667</v>
      </c>
      <c r="G1026" s="588">
        <v>9.5531666666666677</v>
      </c>
      <c r="H1026" s="588">
        <v>80.218750000000014</v>
      </c>
      <c r="I1026" s="588">
        <v>4.2756666666666669</v>
      </c>
      <c r="J1026" s="206"/>
      <c r="K1026" s="206"/>
      <c r="L1026" s="206"/>
      <c r="M1026" s="206"/>
      <c r="N1026" s="206"/>
      <c r="O1026" s="206"/>
      <c r="P1026" s="206"/>
    </row>
    <row r="1027" spans="1:16" x14ac:dyDescent="0.2">
      <c r="A1027" s="599"/>
      <c r="B1027" s="600">
        <v>38717</v>
      </c>
      <c r="C1027" s="586"/>
      <c r="D1027" s="601">
        <v>87.407916666666665</v>
      </c>
      <c r="E1027" s="601">
        <v>3.1896666666666662</v>
      </c>
      <c r="F1027" s="588">
        <v>153.93333333333334</v>
      </c>
      <c r="G1027" s="588">
        <v>9.527333333333333</v>
      </c>
      <c r="H1027" s="588">
        <v>83.146916666666669</v>
      </c>
      <c r="I1027" s="588">
        <v>3.6101666666666667</v>
      </c>
      <c r="J1027" s="206"/>
      <c r="K1027" s="206"/>
      <c r="L1027" s="206"/>
      <c r="M1027" s="206"/>
      <c r="N1027" s="206"/>
      <c r="O1027" s="206"/>
      <c r="P1027" s="206"/>
    </row>
    <row r="1028" spans="1:16" x14ac:dyDescent="0.2">
      <c r="A1028" s="599"/>
      <c r="B1028" s="600">
        <v>39082</v>
      </c>
      <c r="C1028" s="586"/>
      <c r="D1028" s="601">
        <v>90.073999999999998</v>
      </c>
      <c r="E1028" s="601">
        <v>2.7081666666666666</v>
      </c>
      <c r="F1028" s="588">
        <v>163.85833333333332</v>
      </c>
      <c r="G1028" s="588">
        <v>3.2030833333333333</v>
      </c>
      <c r="H1028" s="588">
        <v>86.347166666666681</v>
      </c>
      <c r="I1028" s="588">
        <v>4.5544166666666674</v>
      </c>
      <c r="J1028" s="206"/>
      <c r="K1028" s="206"/>
      <c r="L1028" s="206"/>
      <c r="M1028" s="206"/>
      <c r="N1028" s="206"/>
      <c r="O1028" s="206"/>
      <c r="P1028" s="206"/>
    </row>
    <row r="1029" spans="1:16" x14ac:dyDescent="0.2">
      <c r="A1029" s="599"/>
      <c r="B1029" s="600">
        <v>39447</v>
      </c>
      <c r="C1029" s="586"/>
      <c r="D1029" s="601">
        <v>92.498499999999979</v>
      </c>
      <c r="E1029" s="601">
        <v>2.4454999999999996</v>
      </c>
      <c r="F1029" s="601">
        <v>170.34166666666667</v>
      </c>
      <c r="G1029" s="601">
        <v>7.8566666666666665</v>
      </c>
      <c r="H1029" s="601">
        <v>90.095916666666668</v>
      </c>
      <c r="I1029" s="601">
        <v>3.4440833333333338</v>
      </c>
      <c r="J1029" s="206"/>
      <c r="K1029" s="206"/>
      <c r="L1029" s="206"/>
      <c r="M1029" s="206"/>
      <c r="N1029" s="206"/>
      <c r="O1029" s="206"/>
      <c r="P1029" s="206"/>
    </row>
    <row r="1030" spans="1:16" x14ac:dyDescent="0.2">
      <c r="A1030" s="599"/>
      <c r="B1030" s="600">
        <v>39813</v>
      </c>
      <c r="C1030" s="586"/>
      <c r="D1030" s="601">
        <v>94.263999999999996</v>
      </c>
      <c r="E1030" s="601">
        <v>1.7389166666666664</v>
      </c>
      <c r="F1030" s="601">
        <v>187.95833333333334</v>
      </c>
      <c r="G1030" s="601">
        <v>2.4129999999999998</v>
      </c>
      <c r="H1030" s="601">
        <v>92.690166666666656</v>
      </c>
      <c r="I1030" s="601">
        <v>2.0814999999999997</v>
      </c>
      <c r="J1030" s="206"/>
      <c r="K1030" s="206"/>
      <c r="L1030" s="206"/>
      <c r="M1030" s="206"/>
      <c r="N1030" s="206"/>
      <c r="O1030" s="206"/>
      <c r="P1030" s="206"/>
    </row>
    <row r="1031" spans="1:16" x14ac:dyDescent="0.2">
      <c r="A1031" s="599"/>
      <c r="B1031" s="600">
        <v>40178</v>
      </c>
      <c r="C1031" s="586"/>
      <c r="D1031" s="601">
        <v>94.999416666666676</v>
      </c>
      <c r="E1031" s="601">
        <v>0.45641666666666669</v>
      </c>
      <c r="F1031" s="601">
        <v>172.5</v>
      </c>
      <c r="G1031" s="601">
        <v>3.7239166666666663</v>
      </c>
      <c r="H1031" s="601">
        <v>93.560166666666646</v>
      </c>
      <c r="I1031" s="601">
        <v>2.1689166666666666</v>
      </c>
      <c r="J1031" s="206"/>
      <c r="K1031" s="206"/>
      <c r="L1031" s="206"/>
      <c r="M1031" s="206"/>
      <c r="N1031" s="206"/>
      <c r="O1031" s="206"/>
      <c r="P1031" s="206"/>
    </row>
    <row r="1032" spans="1:16" x14ac:dyDescent="0.2">
      <c r="A1032" s="599"/>
      <c r="B1032" s="600">
        <v>40543</v>
      </c>
      <c r="C1032" s="586"/>
      <c r="D1032" s="601">
        <v>96.108999999999995</v>
      </c>
      <c r="E1032" s="601">
        <v>1.6760833333333334</v>
      </c>
      <c r="F1032" s="601">
        <v>183.47499999999999</v>
      </c>
      <c r="G1032" s="601">
        <v>6.7684999999999986</v>
      </c>
      <c r="H1032" s="601">
        <v>95.303083333333348</v>
      </c>
      <c r="I1032" s="601">
        <v>2.265916666666667</v>
      </c>
      <c r="J1032" s="206"/>
      <c r="K1032" s="206"/>
      <c r="L1032" s="206"/>
      <c r="M1032" s="206"/>
      <c r="N1032" s="206"/>
      <c r="O1032" s="206"/>
      <c r="P1032" s="206"/>
    </row>
    <row r="1033" spans="1:16" x14ac:dyDescent="0.2">
      <c r="A1033" s="599"/>
      <c r="B1033" s="600">
        <v>40908</v>
      </c>
      <c r="C1033" s="586"/>
      <c r="D1033" s="601">
        <v>98.11141666666667</v>
      </c>
      <c r="E1033" s="601">
        <v>1.9390000000000001</v>
      </c>
      <c r="F1033" s="601">
        <v>199.84166666666667</v>
      </c>
      <c r="G1033" s="601">
        <v>6.2240833333333327</v>
      </c>
      <c r="H1033" s="601">
        <v>97.41725000000001</v>
      </c>
      <c r="I1033" s="601">
        <v>0.25950000000000012</v>
      </c>
      <c r="J1033" s="206"/>
      <c r="K1033" s="206"/>
      <c r="L1033" s="206"/>
      <c r="M1033" s="206"/>
      <c r="N1033" s="206"/>
      <c r="O1033" s="206"/>
      <c r="P1033" s="206"/>
    </row>
    <row r="1034" spans="1:16" x14ac:dyDescent="0.2">
      <c r="A1034" s="599"/>
      <c r="B1034" s="600">
        <v>41274</v>
      </c>
      <c r="C1034" s="586"/>
      <c r="D1034" s="601">
        <v>100.00058333333332</v>
      </c>
      <c r="E1034" s="601">
        <v>2.0628333333333333</v>
      </c>
      <c r="F1034" s="601">
        <v>200.72499999999999</v>
      </c>
      <c r="G1034" s="601">
        <v>0.68074999999999963</v>
      </c>
      <c r="H1034" s="601">
        <v>100.00099999999999</v>
      </c>
      <c r="I1034" s="601">
        <v>5.7841666666666649</v>
      </c>
      <c r="J1034" s="206"/>
      <c r="K1034" s="206"/>
      <c r="L1034" s="206"/>
      <c r="M1034" s="206"/>
      <c r="N1034" s="206"/>
      <c r="O1034" s="206"/>
      <c r="P1034" s="206"/>
    </row>
    <row r="1035" spans="1:16" x14ac:dyDescent="0.2">
      <c r="A1035" s="599"/>
      <c r="B1035" s="600">
        <v>41639</v>
      </c>
      <c r="C1035" s="586"/>
      <c r="D1035" s="601">
        <v>101.77341666666666</v>
      </c>
      <c r="E1035" s="601">
        <v>1.8171666666666664</v>
      </c>
      <c r="F1035" s="601">
        <v>200.82500000000002</v>
      </c>
      <c r="G1035" s="601">
        <v>0.31324999999999997</v>
      </c>
      <c r="H1035" s="601">
        <v>101.28308333333335</v>
      </c>
      <c r="I1035" s="601">
        <v>0.70950000000000024</v>
      </c>
      <c r="J1035" s="206"/>
      <c r="K1035" s="206"/>
      <c r="L1035" s="206"/>
      <c r="M1035" s="206"/>
      <c r="N1035" s="206"/>
      <c r="O1035" s="206"/>
      <c r="P1035" s="206"/>
    </row>
    <row r="1036" spans="1:16" x14ac:dyDescent="0.2">
      <c r="A1036" s="599"/>
      <c r="B1036" s="600">
        <v>42004</v>
      </c>
      <c r="C1036" s="586"/>
      <c r="D1036" s="601">
        <v>103.64691666666668</v>
      </c>
      <c r="E1036" s="601">
        <v>1.2968333333333335</v>
      </c>
      <c r="F1036" s="601">
        <v>201.89999999999998</v>
      </c>
      <c r="G1036" s="601">
        <v>-2.4444166666666667</v>
      </c>
      <c r="H1036" s="601">
        <v>104.13575000000002</v>
      </c>
      <c r="I1036" s="601">
        <v>2.9675833333333332</v>
      </c>
      <c r="J1036" s="206"/>
      <c r="K1036" s="206"/>
      <c r="L1036" s="206"/>
      <c r="M1036" s="206"/>
      <c r="N1036" s="206"/>
      <c r="O1036" s="206"/>
      <c r="P1036" s="206"/>
    </row>
    <row r="1037" spans="1:16" x14ac:dyDescent="0.2">
      <c r="A1037" s="599"/>
      <c r="B1037" s="600">
        <v>42369</v>
      </c>
      <c r="C1037" s="586"/>
      <c r="D1037" s="601">
        <v>104.63883333333331</v>
      </c>
      <c r="E1037" s="601">
        <v>0.82508333333333361</v>
      </c>
      <c r="F1037" s="601">
        <v>187.93333333333337</v>
      </c>
      <c r="G1037" s="601">
        <v>-6.3437499999999991</v>
      </c>
      <c r="H1037" s="601">
        <v>107.41158333333334</v>
      </c>
      <c r="I1037" s="601">
        <v>2.0394166666666664</v>
      </c>
      <c r="J1037" s="206"/>
      <c r="K1037" s="206"/>
      <c r="L1037" s="206"/>
      <c r="M1037" s="206"/>
      <c r="N1037" s="206"/>
      <c r="O1037" s="206"/>
      <c r="P1037" s="206"/>
    </row>
    <row r="1038" spans="1:16" x14ac:dyDescent="0.2">
      <c r="A1038" s="599"/>
      <c r="B1038" s="600">
        <v>42735</v>
      </c>
      <c r="C1038" s="586"/>
      <c r="D1038" s="601">
        <v>105.73591666666665</v>
      </c>
      <c r="E1038" s="601">
        <v>1.7774166666666666</v>
      </c>
      <c r="F1038" s="601">
        <v>182.44516666666667</v>
      </c>
      <c r="G1038" s="601">
        <v>2.2740000000000005</v>
      </c>
      <c r="H1038" s="601">
        <v>108.56608333333331</v>
      </c>
      <c r="I1038" s="601">
        <v>2.2578333333333336</v>
      </c>
      <c r="J1038" s="206"/>
      <c r="K1038" s="206"/>
      <c r="L1038" s="206"/>
      <c r="M1038" s="206"/>
      <c r="N1038" s="206"/>
      <c r="O1038" s="206"/>
      <c r="P1038" s="206"/>
    </row>
    <row r="1039" spans="1:16" x14ac:dyDescent="0.2">
      <c r="A1039" s="599"/>
      <c r="B1039" s="600">
        <v>43100</v>
      </c>
      <c r="C1039" s="586"/>
      <c r="D1039" s="601">
        <v>107.75191666666665</v>
      </c>
      <c r="E1039" s="601">
        <v>1.9746666666666668</v>
      </c>
      <c r="F1039" s="601">
        <v>190.99599999999998</v>
      </c>
      <c r="G1039" s="601">
        <v>5.2046666666666672</v>
      </c>
      <c r="H1039" s="601">
        <v>112.38250000000001</v>
      </c>
      <c r="I1039" s="601">
        <v>4.1951666666666663</v>
      </c>
      <c r="J1039" s="206"/>
      <c r="K1039" s="206"/>
      <c r="L1039" s="206"/>
      <c r="M1039" s="206"/>
      <c r="N1039" s="206"/>
      <c r="O1039" s="206"/>
      <c r="P1039" s="206"/>
    </row>
    <row r="1040" spans="1:16" x14ac:dyDescent="0.2">
      <c r="A1040" s="599"/>
      <c r="B1040" s="600">
        <v>43465</v>
      </c>
      <c r="C1040" s="586"/>
      <c r="D1040" s="601">
        <v>110.32208333333334</v>
      </c>
      <c r="E1040" s="601">
        <v>2.2449166666666662</v>
      </c>
      <c r="F1040" s="601">
        <v>201.19950000000003</v>
      </c>
      <c r="G1040" s="601">
        <v>3.2937499999999993</v>
      </c>
      <c r="H1040" s="601">
        <v>116.15375</v>
      </c>
      <c r="I1040" s="601">
        <v>2.8300833333333331</v>
      </c>
    </row>
    <row r="1041" spans="1:9" x14ac:dyDescent="0.2">
      <c r="A1041" s="599"/>
      <c r="B1041" s="600">
        <v>43830</v>
      </c>
      <c r="C1041" s="602"/>
      <c r="D1041" s="603">
        <v>112.31725</v>
      </c>
      <c r="E1041" s="603">
        <v>1.7521666666666669</v>
      </c>
      <c r="F1041" s="603">
        <v>198.41399999999999</v>
      </c>
      <c r="G1041" s="603">
        <v>-1.9355833333333334</v>
      </c>
      <c r="H1041" s="603">
        <v>120.35241666666666</v>
      </c>
      <c r="I1041" s="603">
        <v>3.2766666666666673</v>
      </c>
    </row>
    <row r="1042" spans="1:9" x14ac:dyDescent="0.2">
      <c r="A1042" s="599"/>
      <c r="B1042" s="600">
        <v>44196</v>
      </c>
      <c r="C1042" s="586"/>
      <c r="D1042" s="601">
        <v>113.52908333333335</v>
      </c>
      <c r="E1042" s="601">
        <v>1.0417500000000002</v>
      </c>
      <c r="F1042" s="601">
        <v>191.67908333333332</v>
      </c>
      <c r="G1042" s="601">
        <v>-1.65425</v>
      </c>
      <c r="H1042" s="601">
        <v>129.39458333333332</v>
      </c>
      <c r="I1042" s="601">
        <v>9.5352499999999996</v>
      </c>
    </row>
    <row r="1043" spans="1:9" x14ac:dyDescent="0.2">
      <c r="A1043" s="599"/>
      <c r="B1043" s="600">
        <v>44561</v>
      </c>
      <c r="C1043" s="586"/>
      <c r="D1043" s="601">
        <v>115.40041666666667</v>
      </c>
      <c r="E1043" s="601">
        <v>1.9489166666666664</v>
      </c>
      <c r="F1043" s="601">
        <v>195.21641666666667</v>
      </c>
      <c r="G1043" s="601">
        <v>3.0980833333333329</v>
      </c>
      <c r="H1043" s="601">
        <v>134.07041666666666</v>
      </c>
      <c r="I1043" s="601">
        <v>1.9195833333333334</v>
      </c>
    </row>
    <row r="1044" spans="1:9" x14ac:dyDescent="0.2">
      <c r="A1044" s="599"/>
      <c r="B1044" s="600">
        <v>44926</v>
      </c>
      <c r="C1044" s="586"/>
      <c r="D1044" s="601">
        <v>118.02825000000001</v>
      </c>
      <c r="E1044" s="601">
        <v>2.2616666666666663</v>
      </c>
      <c r="F1044" s="601">
        <v>202.82591666666667</v>
      </c>
      <c r="G1044" s="601">
        <v>3.8149999999999999</v>
      </c>
      <c r="H1044" s="601">
        <v>136.83366666666666</v>
      </c>
      <c r="I1044" s="601">
        <v>2.0635833333333333</v>
      </c>
    </row>
    <row r="1045" spans="1:9" x14ac:dyDescent="0.2">
      <c r="A1045" s="599"/>
      <c r="B1045" s="600">
        <v>45291</v>
      </c>
      <c r="C1045" s="586"/>
      <c r="D1045" s="601">
        <v>120.75791666666667</v>
      </c>
      <c r="E1045" s="601">
        <v>2.3859166666666671</v>
      </c>
      <c r="F1045" s="601">
        <v>209.16341666666662</v>
      </c>
      <c r="G1045" s="601">
        <v>2.4757500000000001</v>
      </c>
      <c r="H1045" s="601">
        <v>139.61783333333332</v>
      </c>
      <c r="I1045" s="601">
        <v>2.0559166666666666</v>
      </c>
    </row>
    <row r="1046" spans="1:9" x14ac:dyDescent="0.2">
      <c r="A1046" s="599"/>
      <c r="B1046" s="600">
        <v>45657</v>
      </c>
      <c r="C1046" s="586"/>
      <c r="D1046" s="601">
        <v>123.681</v>
      </c>
      <c r="E1046" s="601">
        <v>2.391083333333333</v>
      </c>
      <c r="F1046" s="601">
        <v>214.28149999999997</v>
      </c>
      <c r="G1046" s="601">
        <v>2.5337499999999999</v>
      </c>
      <c r="H1046" s="601">
        <v>142.36399999999998</v>
      </c>
      <c r="I1046" s="601">
        <v>1.866583333333333</v>
      </c>
    </row>
    <row r="1047" spans="1:9" x14ac:dyDescent="0.2">
      <c r="A1047" s="599"/>
      <c r="B1047" s="600">
        <v>46022</v>
      </c>
      <c r="C1047" s="586"/>
      <c r="D1047" s="601">
        <v>126.43825000000002</v>
      </c>
      <c r="E1047" s="601">
        <v>2.1105000000000005</v>
      </c>
      <c r="F1047" s="601">
        <v>219.97441666666668</v>
      </c>
      <c r="G1047" s="601">
        <v>2.7849166666666663</v>
      </c>
      <c r="H1047" s="601">
        <v>145.07516666666666</v>
      </c>
      <c r="I1047" s="601">
        <v>2.0159166666666661</v>
      </c>
    </row>
    <row r="1048" spans="1:9" x14ac:dyDescent="0.2">
      <c r="A1048" s="599"/>
      <c r="B1048" s="600">
        <v>46387</v>
      </c>
      <c r="C1048" s="586"/>
      <c r="D1048" s="601">
        <v>129.00641666666667</v>
      </c>
      <c r="E1048" s="601">
        <v>1.9898333333333331</v>
      </c>
      <c r="F1048" s="601">
        <v>226.22866666666664</v>
      </c>
      <c r="G1048" s="601">
        <v>2.8202500000000001</v>
      </c>
      <c r="H1048" s="601">
        <v>148.29975000000002</v>
      </c>
      <c r="I1048" s="601">
        <v>2.3859166666666662</v>
      </c>
    </row>
    <row r="1049" spans="1:9" x14ac:dyDescent="0.2">
      <c r="A1049" s="599"/>
      <c r="B1049" s="600">
        <v>46752</v>
      </c>
      <c r="C1049" s="586"/>
      <c r="D1049" s="601">
        <v>131.59391666666667</v>
      </c>
      <c r="E1049" s="601">
        <v>2.0303333333333331</v>
      </c>
      <c r="F1049" s="601">
        <v>232.34883333333337</v>
      </c>
      <c r="G1049" s="601">
        <v>2.6288333333333331</v>
      </c>
      <c r="H1049" s="601">
        <v>152.06958333333333</v>
      </c>
      <c r="I1049" s="601">
        <v>2.6339166666666665</v>
      </c>
    </row>
    <row r="1050" spans="1:9" x14ac:dyDescent="0.2">
      <c r="A1050" s="599"/>
      <c r="B1050" s="600">
        <v>47118</v>
      </c>
      <c r="C1050" s="586"/>
      <c r="D1050" s="601">
        <v>134.27716666666666</v>
      </c>
      <c r="E1050" s="601">
        <v>2.0450833333333334</v>
      </c>
      <c r="F1050" s="601">
        <v>238.4648333333333</v>
      </c>
      <c r="G1050" s="601">
        <v>2.6215833333333336</v>
      </c>
      <c r="H1050" s="601">
        <v>156.23533333333333</v>
      </c>
      <c r="I1050" s="601">
        <v>2.8337500000000002</v>
      </c>
    </row>
    <row r="1051" spans="1:9" x14ac:dyDescent="0.2">
      <c r="A1051" s="599"/>
      <c r="B1051" s="600">
        <v>47483</v>
      </c>
      <c r="C1051" s="586"/>
      <c r="D1051" s="601">
        <v>137.05466666666666</v>
      </c>
      <c r="E1051" s="601">
        <v>2.0785833333333334</v>
      </c>
      <c r="F1051" s="601">
        <v>244.43775000000002</v>
      </c>
      <c r="G1051" s="601">
        <v>2.4300000000000002</v>
      </c>
      <c r="H1051" s="601">
        <v>160.63316666666665</v>
      </c>
      <c r="I1051" s="601">
        <v>2.7466666666666666</v>
      </c>
    </row>
    <row r="1052" spans="1:9" x14ac:dyDescent="0.2">
      <c r="A1052" s="599"/>
      <c r="B1052" s="600">
        <v>47848</v>
      </c>
      <c r="C1052" s="586"/>
      <c r="D1052" s="601">
        <v>139.88899999999998</v>
      </c>
      <c r="E1052" s="601">
        <v>2.0607500000000001</v>
      </c>
      <c r="F1052" s="601">
        <v>250.4135</v>
      </c>
      <c r="G1052" s="601">
        <v>2.4501666666666666</v>
      </c>
      <c r="H1052" s="601">
        <v>164.95433333333332</v>
      </c>
      <c r="I1052" s="601">
        <v>2.6803333333333335</v>
      </c>
    </row>
    <row r="1053" spans="1:9" x14ac:dyDescent="0.2">
      <c r="A1053" s="599"/>
      <c r="B1053" s="600">
        <v>48213</v>
      </c>
      <c r="C1053" s="586"/>
      <c r="D1053" s="601">
        <v>142.7340833333333</v>
      </c>
      <c r="E1053" s="601">
        <v>1.9987500000000002</v>
      </c>
      <c r="F1053" s="601">
        <v>256.43441666666672</v>
      </c>
      <c r="G1053" s="601">
        <v>2.3575833333333329</v>
      </c>
      <c r="H1053" s="601">
        <v>169.26749999999998</v>
      </c>
      <c r="I1053" s="601">
        <v>2.5464166666666661</v>
      </c>
    </row>
    <row r="1054" spans="1:9" x14ac:dyDescent="0.2">
      <c r="A1054" s="599"/>
      <c r="B1054" s="600">
        <v>48579</v>
      </c>
      <c r="C1054" s="586"/>
      <c r="D1054" s="601">
        <v>145.53558333333334</v>
      </c>
      <c r="E1054" s="601">
        <v>1.9445833333333333</v>
      </c>
      <c r="F1054" s="601">
        <v>262.41266666666667</v>
      </c>
      <c r="G1054" s="601">
        <v>2.2994166666666662</v>
      </c>
      <c r="H1054" s="601">
        <v>173.56808333333333</v>
      </c>
      <c r="I1054" s="601">
        <v>2.5194999999999999</v>
      </c>
    </row>
    <row r="1055" spans="1:9" x14ac:dyDescent="0.2">
      <c r="A1055" s="599"/>
      <c r="B1055" s="600">
        <v>48944</v>
      </c>
      <c r="C1055" s="586"/>
      <c r="D1055" s="601">
        <v>148.35608333333332</v>
      </c>
      <c r="E1055" s="601">
        <v>1.9326666666666663</v>
      </c>
      <c r="F1055" s="601">
        <v>268.26808333333332</v>
      </c>
      <c r="G1055" s="601">
        <v>2.2171666666666665</v>
      </c>
      <c r="H1055" s="601">
        <v>177.90033333333335</v>
      </c>
      <c r="I1055" s="601">
        <v>2.4669999999999996</v>
      </c>
    </row>
    <row r="1056" spans="1:9" x14ac:dyDescent="0.2">
      <c r="A1056" s="599"/>
      <c r="B1056" s="600">
        <v>49309</v>
      </c>
      <c r="C1056" s="586"/>
      <c r="D1056" s="601">
        <v>151.22374999999997</v>
      </c>
      <c r="E1056" s="601">
        <v>1.9378333333333331</v>
      </c>
      <c r="F1056" s="601">
        <v>274.37574999999998</v>
      </c>
      <c r="G1056" s="601">
        <v>2.3071666666666668</v>
      </c>
      <c r="H1056" s="601">
        <v>182.21858333333333</v>
      </c>
      <c r="I1056" s="601">
        <v>2.4300000000000002</v>
      </c>
    </row>
    <row r="1057" spans="1:9" x14ac:dyDescent="0.2">
      <c r="A1057" s="599"/>
      <c r="B1057" s="600">
        <v>49674</v>
      </c>
      <c r="C1057" s="586"/>
      <c r="D1057" s="601">
        <v>154.17558333333332</v>
      </c>
      <c r="E1057" s="601">
        <v>1.964833333333333</v>
      </c>
      <c r="F1057" s="601">
        <v>280.63924999999995</v>
      </c>
      <c r="G1057" s="601">
        <v>2.262916666666666</v>
      </c>
      <c r="H1057" s="601">
        <v>186.65525000000002</v>
      </c>
      <c r="I1057" s="601">
        <v>2.4393333333333334</v>
      </c>
    </row>
    <row r="1058" spans="1:9" x14ac:dyDescent="0.2">
      <c r="A1058" s="599"/>
      <c r="B1058" s="600">
        <v>50040</v>
      </c>
      <c r="C1058" s="586"/>
      <c r="D1058" s="601">
        <v>157.21833333333333</v>
      </c>
      <c r="E1058" s="601">
        <v>1.9785833333333336</v>
      </c>
      <c r="F1058" s="601">
        <v>287.02516666666662</v>
      </c>
      <c r="G1058" s="601">
        <v>2.2944166666666663</v>
      </c>
      <c r="H1058" s="601">
        <v>191.24716666666666</v>
      </c>
      <c r="I1058" s="601">
        <v>2.4815833333333335</v>
      </c>
    </row>
    <row r="1059" spans="1:9" x14ac:dyDescent="0.2">
      <c r="A1059" s="599"/>
      <c r="B1059" s="600">
        <v>50405</v>
      </c>
      <c r="C1059" s="586"/>
      <c r="D1059" s="601">
        <v>160.32633333333334</v>
      </c>
      <c r="E1059" s="601">
        <v>1.9709999999999999</v>
      </c>
      <c r="F1059" s="601">
        <v>293.68874999999997</v>
      </c>
      <c r="G1059" s="601">
        <v>2.3322500000000002</v>
      </c>
      <c r="H1059" s="601">
        <v>196.04533333333333</v>
      </c>
      <c r="I1059" s="601">
        <v>2.5305000000000004</v>
      </c>
    </row>
    <row r="1060" spans="1:9" x14ac:dyDescent="0.2">
      <c r="A1060" s="599"/>
      <c r="B1060" s="600">
        <v>50770</v>
      </c>
      <c r="C1060" s="586"/>
      <c r="D1060" s="601">
        <v>163.47199999999998</v>
      </c>
      <c r="E1060" s="601">
        <v>1.9545000000000001</v>
      </c>
      <c r="F1060" s="601">
        <v>300.47133333333335</v>
      </c>
      <c r="G1060" s="601">
        <v>2.2901666666666669</v>
      </c>
      <c r="H1060" s="601">
        <v>201.02</v>
      </c>
      <c r="I1060" s="601">
        <v>2.5479166666666671</v>
      </c>
    </row>
    <row r="1061" spans="1:9" x14ac:dyDescent="0.2">
      <c r="A1061" s="599"/>
      <c r="B1061" s="600">
        <v>51135</v>
      </c>
      <c r="C1061" s="586"/>
      <c r="D1061" s="601">
        <v>166.64899999999997</v>
      </c>
      <c r="E1061" s="601">
        <v>1.9321666666666666</v>
      </c>
      <c r="F1061" s="601">
        <v>307.33799999999997</v>
      </c>
      <c r="G1061" s="601">
        <v>2.2876666666666665</v>
      </c>
      <c r="H1061" s="601">
        <v>206.19400000000005</v>
      </c>
      <c r="I1061" s="601">
        <v>2.6000833333333331</v>
      </c>
    </row>
    <row r="1062" spans="1:9" x14ac:dyDescent="0.2">
      <c r="A1062" s="599"/>
      <c r="B1062" s="600">
        <v>51501</v>
      </c>
      <c r="C1062" s="586"/>
      <c r="D1062" s="601">
        <v>169.83958333333334</v>
      </c>
      <c r="E1062" s="601">
        <v>1.8976666666666666</v>
      </c>
      <c r="F1062" s="601">
        <v>314.60441666666662</v>
      </c>
      <c r="G1062" s="601">
        <v>2.4425833333333333</v>
      </c>
      <c r="H1062" s="601">
        <v>211.60133333333332</v>
      </c>
      <c r="I1062" s="601">
        <v>2.624333333333333</v>
      </c>
    </row>
    <row r="1063" spans="1:9" x14ac:dyDescent="0.2">
      <c r="A1063" s="599"/>
      <c r="B1063" s="600">
        <v>51866</v>
      </c>
      <c r="C1063" s="586"/>
      <c r="D1063" s="601">
        <v>173.03166666666667</v>
      </c>
      <c r="E1063" s="601">
        <v>1.8673333333333335</v>
      </c>
      <c r="F1063" s="601">
        <v>322.4205</v>
      </c>
      <c r="G1063" s="601">
        <v>2.49925</v>
      </c>
      <c r="H1063" s="601">
        <v>217.11449999999999</v>
      </c>
      <c r="I1063" s="601">
        <v>2.5880000000000005</v>
      </c>
    </row>
    <row r="1064" spans="1:9" x14ac:dyDescent="0.2">
      <c r="A1064" s="599"/>
      <c r="B1064" s="600">
        <v>52231</v>
      </c>
      <c r="C1064" s="586"/>
      <c r="D1064" s="601">
        <v>176.239</v>
      </c>
      <c r="E1064" s="601">
        <v>1.8425833333333335</v>
      </c>
      <c r="F1064" s="601">
        <v>330.41549999999995</v>
      </c>
      <c r="G1064" s="601">
        <v>2.4639166666666665</v>
      </c>
      <c r="H1064" s="601">
        <v>222.71750000000006</v>
      </c>
      <c r="I1064" s="601">
        <v>2.5820833333333333</v>
      </c>
    </row>
    <row r="1065" spans="1:9" x14ac:dyDescent="0.2">
      <c r="A1065" s="599"/>
      <c r="B1065" s="600">
        <v>52596</v>
      </c>
      <c r="C1065" s="586"/>
      <c r="D1065" s="601">
        <v>179.47274999999999</v>
      </c>
      <c r="E1065" s="601">
        <v>1.8281666666666669</v>
      </c>
      <c r="F1065" s="601">
        <v>338.54275000000001</v>
      </c>
      <c r="G1065" s="601">
        <v>2.4564999999999997</v>
      </c>
      <c r="H1065" s="601">
        <v>228.4579166666667</v>
      </c>
      <c r="I1065" s="601">
        <v>2.55925</v>
      </c>
    </row>
    <row r="1066" spans="1:9" x14ac:dyDescent="0.2">
      <c r="A1066" s="599"/>
      <c r="B1066" s="600">
        <v>52597</v>
      </c>
      <c r="C1066" s="586"/>
      <c r="D1066" s="601">
        <v>182.73733333333334</v>
      </c>
      <c r="E1066" s="601">
        <v>1.810416666666667</v>
      </c>
      <c r="F1066" s="601">
        <v>346.83974999999992</v>
      </c>
      <c r="G1066" s="601">
        <v>2.4493333333333336</v>
      </c>
      <c r="H1066" s="601">
        <v>234.27533333333335</v>
      </c>
      <c r="I1066" s="601">
        <v>2.5528333333333335</v>
      </c>
    </row>
    <row r="1067" spans="1:9" x14ac:dyDescent="0.2">
      <c r="A1067" s="599"/>
      <c r="B1067" s="600">
        <v>52964</v>
      </c>
      <c r="C1067" s="586"/>
      <c r="D1067" s="601">
        <v>186.03058333333334</v>
      </c>
      <c r="E1067" s="601">
        <v>1.7959166666666666</v>
      </c>
      <c r="F1067" s="601">
        <v>355.34375</v>
      </c>
      <c r="G1067" s="601">
        <v>2.4490000000000003</v>
      </c>
      <c r="H1067" s="601">
        <v>240.28766666666669</v>
      </c>
      <c r="I1067" s="601">
        <v>2.5730833333333334</v>
      </c>
    </row>
    <row r="1068" spans="1:9" x14ac:dyDescent="0.2">
      <c r="A1068" s="599"/>
      <c r="B1068" s="600">
        <v>53330</v>
      </c>
      <c r="C1068" s="586"/>
      <c r="D1068" s="601">
        <v>189.35158333333334</v>
      </c>
      <c r="E1068" s="601">
        <v>1.7769166666666669</v>
      </c>
      <c r="F1068" s="601">
        <v>363.9859166666667</v>
      </c>
      <c r="G1068" s="601">
        <v>2.4212499999999997</v>
      </c>
      <c r="H1068" s="601">
        <v>246.45116666666661</v>
      </c>
      <c r="I1068" s="601">
        <v>2.5586666666666664</v>
      </c>
    </row>
    <row r="1069" spans="1:9" x14ac:dyDescent="0.2">
      <c r="A1069" s="599"/>
      <c r="B1069" s="600">
        <v>53696</v>
      </c>
      <c r="C1069" s="586"/>
      <c r="D1069" s="601">
        <v>192.70308333333332</v>
      </c>
      <c r="E1069" s="601">
        <v>1.7637500000000002</v>
      </c>
      <c r="F1069" s="601">
        <v>372.81558333333334</v>
      </c>
      <c r="G1069" s="601">
        <v>2.4279999999999999</v>
      </c>
      <c r="H1069" s="601">
        <v>252.75624999999999</v>
      </c>
      <c r="I1069" s="601">
        <v>2.5604999999999998</v>
      </c>
    </row>
    <row r="1070" spans="1:9" x14ac:dyDescent="0.2">
      <c r="A1070" s="599"/>
      <c r="B1070" s="600">
        <v>54062</v>
      </c>
      <c r="C1070" s="586"/>
      <c r="D1070" s="601">
        <v>196.09699999999998</v>
      </c>
      <c r="E1070" s="601">
        <v>1.7638333333333334</v>
      </c>
      <c r="F1070" s="601">
        <v>381.83708333333334</v>
      </c>
      <c r="G1070" s="601">
        <v>2.4114999999999998</v>
      </c>
      <c r="H1070" s="601">
        <v>259.29175000000004</v>
      </c>
      <c r="I1070" s="601">
        <v>2.6094166666666667</v>
      </c>
    </row>
    <row r="1071" spans="1:9" x14ac:dyDescent="0.2">
      <c r="A1071" s="599"/>
      <c r="B1071" s="604">
        <v>2049</v>
      </c>
      <c r="C1071" s="586"/>
      <c r="D1071" s="601">
        <v>199.55566666666664</v>
      </c>
      <c r="E1071" s="601">
        <v>1.7627500000000003</v>
      </c>
      <c r="F1071" s="601">
        <v>390.98624999999998</v>
      </c>
      <c r="G1071" s="601">
        <v>2.3848333333333334</v>
      </c>
      <c r="H1071" s="601">
        <v>266.08258333333333</v>
      </c>
      <c r="I1071" s="601">
        <v>2.6244999999999998</v>
      </c>
    </row>
    <row r="1072" spans="1:9" x14ac:dyDescent="0.2">
      <c r="A1072" s="599"/>
      <c r="B1072" s="605">
        <v>2050</v>
      </c>
      <c r="C1072" s="586"/>
      <c r="D1072" s="601">
        <v>203.07191666666665</v>
      </c>
      <c r="E1072" s="601">
        <v>1.7622500000000001</v>
      </c>
      <c r="F1072" s="601">
        <v>400.30391666666674</v>
      </c>
      <c r="G1072" s="601">
        <v>2.382916666666667</v>
      </c>
      <c r="H1072" s="601">
        <v>273.09991666666667</v>
      </c>
      <c r="I1072" s="601">
        <v>2.6493333333333333</v>
      </c>
    </row>
    <row r="1073" spans="1:9" x14ac:dyDescent="0.2">
      <c r="B1073" s="552"/>
      <c r="F1073" s="322"/>
      <c r="G1073" s="322"/>
      <c r="H1073" s="322"/>
      <c r="I1073" s="601"/>
    </row>
    <row r="1074" spans="1:9" x14ac:dyDescent="0.2">
      <c r="B1074" s="551" t="s">
        <v>3950</v>
      </c>
      <c r="C1074" s="586"/>
    </row>
    <row r="1075" spans="1:9" x14ac:dyDescent="0.2">
      <c r="A1075" s="599"/>
      <c r="B1075" s="600">
        <v>26298</v>
      </c>
      <c r="C1075" s="586"/>
      <c r="D1075" s="322">
        <v>5.0731797334235385E-2</v>
      </c>
      <c r="E1075" s="322">
        <v>-7.7013777842386499E-2</v>
      </c>
      <c r="F1075" s="322">
        <v>3.814457263951021E-2</v>
      </c>
      <c r="G1075" s="322">
        <v>0.20244645429428321</v>
      </c>
      <c r="H1075" s="322">
        <v>6.1125513882523741E-2</v>
      </c>
      <c r="I1075" s="322">
        <v>-3.0522878495990224E-2</v>
      </c>
    </row>
    <row r="1076" spans="1:9" x14ac:dyDescent="0.2">
      <c r="A1076" s="599"/>
      <c r="B1076" s="600">
        <v>26664</v>
      </c>
      <c r="C1076" s="586"/>
      <c r="D1076" s="322">
        <v>4.3222140507630513E-2</v>
      </c>
      <c r="E1076" s="322">
        <v>-0.11427471431321434</v>
      </c>
      <c r="F1076" s="322">
        <v>4.10523928328419E-2</v>
      </c>
      <c r="G1076" s="322">
        <v>0.41364886095836617</v>
      </c>
      <c r="H1076" s="322">
        <v>6.5082158489495612E-2</v>
      </c>
      <c r="I1076" s="322">
        <v>0.28183265921614509</v>
      </c>
    </row>
    <row r="1077" spans="1:9" x14ac:dyDescent="0.2">
      <c r="A1077" s="599"/>
      <c r="B1077" s="600">
        <v>27029</v>
      </c>
      <c r="C1077" s="586"/>
      <c r="D1077" s="322">
        <v>5.4787073603580261E-2</v>
      </c>
      <c r="E1077" s="322">
        <v>0.6587438009997435</v>
      </c>
      <c r="F1077" s="322">
        <v>0.10806100217864922</v>
      </c>
      <c r="G1077" s="322">
        <v>1.4054846283150191</v>
      </c>
      <c r="H1077" s="322">
        <v>7.6200044787953392E-2</v>
      </c>
      <c r="I1077" s="322">
        <v>3.5127260733329502E-2</v>
      </c>
    </row>
    <row r="1078" spans="1:9" x14ac:dyDescent="0.2">
      <c r="A1078" s="599"/>
      <c r="B1078" s="600">
        <v>27394</v>
      </c>
      <c r="C1078" s="586"/>
      <c r="D1078" s="322">
        <v>8.9711148721665968E-2</v>
      </c>
      <c r="E1078" s="322">
        <v>0.58317650141744282</v>
      </c>
      <c r="F1078" s="322">
        <v>0.23830121903263835</v>
      </c>
      <c r="G1078" s="322">
        <v>1.1119523661018516</v>
      </c>
      <c r="H1078" s="322">
        <v>9.4953687300703526E-2</v>
      </c>
      <c r="I1078" s="322">
        <v>0.45215082315454125</v>
      </c>
    </row>
    <row r="1079" spans="1:9" x14ac:dyDescent="0.2">
      <c r="A1079" s="599"/>
      <c r="B1079" s="600">
        <v>27759</v>
      </c>
      <c r="C1079" s="586"/>
      <c r="D1079" s="322">
        <v>9.2877216429728682E-2</v>
      </c>
      <c r="E1079" s="322">
        <v>-0.38040387017169019</v>
      </c>
      <c r="F1079" s="322">
        <v>0.10511273420133405</v>
      </c>
      <c r="G1079" s="322">
        <v>-0.91515013959796876</v>
      </c>
      <c r="H1079" s="322">
        <v>0.10495282413185625</v>
      </c>
      <c r="I1079" s="322">
        <v>-0.26095669982445879</v>
      </c>
    </row>
    <row r="1080" spans="1:9" x14ac:dyDescent="0.2">
      <c r="A1080" s="599"/>
      <c r="B1080" s="600">
        <v>28125</v>
      </c>
      <c r="C1080" s="586"/>
      <c r="D1080" s="322">
        <v>5.5061829735789214E-2</v>
      </c>
      <c r="E1080" s="322">
        <v>-0.22828555122460614</v>
      </c>
      <c r="F1080" s="322">
        <v>5.086206896551726E-2</v>
      </c>
      <c r="G1080" s="322">
        <v>1.3671726449450516</v>
      </c>
      <c r="H1080" s="322">
        <v>7.7706141839158693E-2</v>
      </c>
      <c r="I1080" s="322">
        <v>-1.0025533936383169E-2</v>
      </c>
    </row>
    <row r="1081" spans="1:9" x14ac:dyDescent="0.2">
      <c r="A1081" s="599"/>
      <c r="B1081" s="600">
        <v>28490</v>
      </c>
      <c r="C1081" s="586"/>
      <c r="D1081" s="322">
        <v>6.2098750403564829E-2</v>
      </c>
      <c r="E1081" s="322">
        <v>0.20239799852091966</v>
      </c>
      <c r="F1081" s="322">
        <v>6.5490839485917496E-2</v>
      </c>
      <c r="G1081" s="322">
        <v>-2.4914568896270417E-3</v>
      </c>
      <c r="H1081" s="322">
        <v>8.1747524240019187E-2</v>
      </c>
      <c r="I1081" s="322">
        <v>-3.9988403363024561E-2</v>
      </c>
    </row>
    <row r="1082" spans="1:9" x14ac:dyDescent="0.2">
      <c r="A1082" s="599"/>
      <c r="B1082" s="600">
        <v>28855</v>
      </c>
      <c r="C1082" s="586"/>
      <c r="D1082" s="322">
        <v>7.033796107119028E-2</v>
      </c>
      <c r="E1082" s="322">
        <v>0.20312500000000022</v>
      </c>
      <c r="F1082" s="322">
        <v>6.9549595791094543E-2</v>
      </c>
      <c r="G1082" s="322">
        <v>0.4324398100125566</v>
      </c>
      <c r="H1082" s="322">
        <v>8.5549898126402901E-2</v>
      </c>
      <c r="I1082" s="322">
        <v>0.1409678326338919</v>
      </c>
    </row>
    <row r="1083" spans="1:9" x14ac:dyDescent="0.2">
      <c r="A1083" s="599"/>
      <c r="B1083" s="600">
        <v>29220</v>
      </c>
      <c r="C1083" s="586"/>
      <c r="D1083" s="322">
        <v>8.2925568814045558E-2</v>
      </c>
      <c r="E1083" s="322">
        <v>0.11046574865670333</v>
      </c>
      <c r="F1083" s="322">
        <v>0.12825434913017419</v>
      </c>
      <c r="G1083" s="322">
        <v>0.83865957771171584</v>
      </c>
      <c r="H1083" s="322">
        <v>9.6239949753357923E-2</v>
      </c>
      <c r="I1083" s="322">
        <v>9.8141759304893661E-2</v>
      </c>
    </row>
    <row r="1084" spans="1:9" x14ac:dyDescent="0.2">
      <c r="A1084" s="599"/>
      <c r="B1084" s="600">
        <v>29586</v>
      </c>
      <c r="C1084" s="586"/>
      <c r="D1084" s="322">
        <v>9.0608145726255751E-2</v>
      </c>
      <c r="E1084" s="322">
        <v>0.18839500852155844</v>
      </c>
      <c r="F1084" s="322">
        <v>0.15238196512122504</v>
      </c>
      <c r="G1084" s="322">
        <v>-0.21402697814697536</v>
      </c>
      <c r="H1084" s="322">
        <v>0.10800813512073648</v>
      </c>
      <c r="I1084" s="322">
        <v>0.1181858226880208</v>
      </c>
    </row>
    <row r="1085" spans="1:9" x14ac:dyDescent="0.2">
      <c r="A1085" s="599"/>
      <c r="B1085" s="600">
        <v>29951</v>
      </c>
      <c r="C1085" s="586"/>
      <c r="D1085" s="322">
        <v>9.4397972216528458E-2</v>
      </c>
      <c r="E1085" s="322">
        <v>-0.21905083739944597</v>
      </c>
      <c r="F1085" s="322">
        <v>9.1722801513334007E-2</v>
      </c>
      <c r="G1085" s="322">
        <v>-0.51912045889101344</v>
      </c>
      <c r="H1085" s="322">
        <v>9.6006894570525914E-2</v>
      </c>
      <c r="I1085" s="322">
        <v>-0.25588862708954274</v>
      </c>
    </row>
    <row r="1086" spans="1:9" x14ac:dyDescent="0.2">
      <c r="A1086" s="599"/>
      <c r="B1086" s="600">
        <v>30316</v>
      </c>
      <c r="C1086" s="586"/>
      <c r="D1086" s="322">
        <v>6.181955713243692E-2</v>
      </c>
      <c r="E1086" s="322">
        <v>-0.36041835970068925</v>
      </c>
      <c r="F1086" s="322">
        <v>1.4115459386357498E-2</v>
      </c>
      <c r="G1086" s="322">
        <v>-0.97872077877562214</v>
      </c>
      <c r="H1086" s="322">
        <v>7.3655516438401625E-2</v>
      </c>
      <c r="I1086" s="322">
        <v>-0.26147714559693158</v>
      </c>
    </row>
    <row r="1087" spans="1:9" x14ac:dyDescent="0.2">
      <c r="A1087" s="599"/>
      <c r="B1087" s="600">
        <v>30681</v>
      </c>
      <c r="C1087" s="586"/>
      <c r="D1087" s="322">
        <v>3.9082721305358392E-2</v>
      </c>
      <c r="E1087" s="322">
        <v>-0.32837741951452948</v>
      </c>
      <c r="F1087" s="322">
        <v>6.3343890648444034E-3</v>
      </c>
      <c r="G1087" s="322">
        <v>13.375644329896915</v>
      </c>
      <c r="H1087" s="322">
        <v>4.4264275068098824E-2</v>
      </c>
      <c r="I1087" s="322">
        <v>-0.3863799283154119</v>
      </c>
    </row>
    <row r="1088" spans="1:9" x14ac:dyDescent="0.2">
      <c r="A1088" s="599"/>
      <c r="B1088" s="600">
        <v>31047</v>
      </c>
      <c r="C1088" s="586"/>
      <c r="D1088" s="322">
        <v>3.6117477293947653E-2</v>
      </c>
      <c r="E1088" s="322">
        <v>5.2382005356133687E-2</v>
      </c>
      <c r="F1088" s="322">
        <v>2.4681133013086054E-2</v>
      </c>
      <c r="G1088" s="322">
        <v>-0.29689390883420763</v>
      </c>
      <c r="H1088" s="322">
        <v>4.2944151194123759E-2</v>
      </c>
      <c r="I1088" s="322">
        <v>0.18003879386351596</v>
      </c>
    </row>
    <row r="1089" spans="1:9" x14ac:dyDescent="0.2">
      <c r="A1089" s="599"/>
      <c r="B1089" s="600">
        <v>31412</v>
      </c>
      <c r="C1089" s="586"/>
      <c r="D1089" s="322">
        <v>3.1636675289647309E-2</v>
      </c>
      <c r="E1089" s="322">
        <v>-0.24978404501202345</v>
      </c>
      <c r="F1089" s="322">
        <v>-4.3646944713868763E-3</v>
      </c>
      <c r="G1089" s="322">
        <v>-1.1834640147893158</v>
      </c>
      <c r="H1089" s="322">
        <v>4.9011835324763497E-2</v>
      </c>
      <c r="I1089" s="322">
        <v>0.33398087268380161</v>
      </c>
    </row>
    <row r="1090" spans="1:9" x14ac:dyDescent="0.2">
      <c r="A1090" s="599"/>
      <c r="B1090" s="600">
        <v>31777</v>
      </c>
      <c r="C1090" s="586"/>
      <c r="D1090" s="322">
        <v>2.025903341228652E-2</v>
      </c>
      <c r="E1090" s="322">
        <v>-0.27114582685006527</v>
      </c>
      <c r="F1090" s="322">
        <v>-3.4502354278292069E-2</v>
      </c>
      <c r="G1090" s="322">
        <v>16.000694927032672</v>
      </c>
      <c r="H1090" s="322">
        <v>5.7765841633152348E-2</v>
      </c>
      <c r="I1090" s="322">
        <v>-0.16364680183712332</v>
      </c>
    </row>
    <row r="1091" spans="1:9" x14ac:dyDescent="0.2">
      <c r="A1091" s="599"/>
      <c r="B1091" s="600">
        <v>32142</v>
      </c>
      <c r="C1091" s="586"/>
      <c r="D1091" s="322">
        <v>2.4561245949242805E-2</v>
      </c>
      <c r="E1091" s="322">
        <v>0.46676059946202075</v>
      </c>
      <c r="F1091" s="322">
        <v>2.4552257630539032E-2</v>
      </c>
      <c r="G1091" s="322">
        <v>-2.3254373773708306</v>
      </c>
      <c r="H1091" s="322">
        <v>3.779318263976017E-2</v>
      </c>
      <c r="I1091" s="322">
        <v>-0.24743424467176767</v>
      </c>
    </row>
    <row r="1092" spans="1:9" x14ac:dyDescent="0.2">
      <c r="A1092" s="599"/>
      <c r="B1092" s="600">
        <v>32508</v>
      </c>
      <c r="C1092" s="586"/>
      <c r="D1092" s="322">
        <v>3.5316598830668955E-2</v>
      </c>
      <c r="E1092" s="322">
        <v>0.40302157016854423</v>
      </c>
      <c r="F1092" s="322">
        <v>5.4329093147312157E-2</v>
      </c>
      <c r="G1092" s="322">
        <v>1.3199488057238806E-2</v>
      </c>
      <c r="H1092" s="322">
        <v>5.1229092518487063E-2</v>
      </c>
      <c r="I1092" s="322">
        <v>0.22845383759733062</v>
      </c>
    </row>
    <row r="1093" spans="1:9" x14ac:dyDescent="0.2">
      <c r="A1093" s="599"/>
      <c r="B1093" s="600">
        <v>32873</v>
      </c>
      <c r="C1093" s="586"/>
      <c r="D1093" s="322">
        <v>3.9203124735419204E-2</v>
      </c>
      <c r="E1093" s="322">
        <v>-0.11859413253661977</v>
      </c>
      <c r="F1093" s="322">
        <v>4.6236475441737479E-2</v>
      </c>
      <c r="G1093" s="322">
        <v>-0.50717579557733561</v>
      </c>
      <c r="H1093" s="322">
        <v>2.921965909423152E-2</v>
      </c>
      <c r="I1093" s="322">
        <v>-0.22548398196273023</v>
      </c>
    </row>
    <row r="1094" spans="1:9" x14ac:dyDescent="0.2">
      <c r="A1094" s="599"/>
      <c r="B1094" s="600">
        <v>33238</v>
      </c>
      <c r="C1094" s="586"/>
      <c r="D1094" s="322">
        <v>3.7570778735827481E-2</v>
      </c>
      <c r="E1094" s="322">
        <v>0.10258462407607927</v>
      </c>
      <c r="F1094" s="322">
        <v>2.157577561193369E-2</v>
      </c>
      <c r="G1094" s="322">
        <v>0.71740473102340774</v>
      </c>
      <c r="H1094" s="322">
        <v>6.0253467566605545E-2</v>
      </c>
      <c r="I1094" s="322">
        <v>0.58415170220725821</v>
      </c>
    </row>
    <row r="1095" spans="1:9" x14ac:dyDescent="0.2">
      <c r="A1095" s="599"/>
      <c r="B1095" s="600">
        <v>33603</v>
      </c>
      <c r="C1095" s="586"/>
      <c r="D1095" s="322">
        <v>3.365836996593452E-2</v>
      </c>
      <c r="E1095" s="322">
        <v>-0.26056789069171626</v>
      </c>
      <c r="F1095" s="322">
        <v>7.2827907654060553E-5</v>
      </c>
      <c r="G1095" s="322">
        <v>-1.5145379677413553</v>
      </c>
      <c r="H1095" s="322">
        <v>4.7669741288768996E-2</v>
      </c>
      <c r="I1095" s="322">
        <v>5.2530589954391305E-2</v>
      </c>
    </row>
    <row r="1096" spans="1:9" x14ac:dyDescent="0.2">
      <c r="A1096" s="599"/>
      <c r="B1096" s="600">
        <v>33969</v>
      </c>
      <c r="C1096" s="586"/>
      <c r="D1096" s="322">
        <v>2.280847464923208E-2</v>
      </c>
      <c r="E1096" s="322">
        <v>-0.20412877147394271</v>
      </c>
      <c r="F1096" s="322">
        <v>1.9662103116806495E-3</v>
      </c>
      <c r="G1096" s="322">
        <v>-1.4257906692294251</v>
      </c>
      <c r="H1096" s="322">
        <v>6.2108296109387506E-2</v>
      </c>
      <c r="I1096" s="322">
        <v>-0.28004487449165605</v>
      </c>
    </row>
    <row r="1097" spans="1:9" x14ac:dyDescent="0.2">
      <c r="A1097" s="599"/>
      <c r="B1097" s="600">
        <v>34334</v>
      </c>
      <c r="C1097" s="586"/>
      <c r="D1097" s="322">
        <v>2.3713472624351084E-2</v>
      </c>
      <c r="E1097" s="322">
        <v>-1.6361327770723411E-2</v>
      </c>
      <c r="F1097" s="322">
        <v>1.3663783705211374E-2</v>
      </c>
      <c r="G1097" s="322">
        <v>-2.7248850952067971E-2</v>
      </c>
      <c r="H1097" s="322">
        <v>1.2217301342442255E-2</v>
      </c>
      <c r="I1097" s="322">
        <v>-0.76936112193221662</v>
      </c>
    </row>
    <row r="1098" spans="1:9" x14ac:dyDescent="0.2">
      <c r="A1098" s="599"/>
      <c r="B1098" s="600">
        <v>34699</v>
      </c>
      <c r="C1098" s="586"/>
      <c r="D1098" s="322">
        <v>2.131654998125776E-2</v>
      </c>
      <c r="E1098" s="322">
        <v>-7.0885889208527342E-2</v>
      </c>
      <c r="F1098" s="322">
        <v>1.9717501971749929E-2</v>
      </c>
      <c r="G1098" s="322">
        <v>3.6520418494768805</v>
      </c>
      <c r="H1098" s="322">
        <v>9.8242887500397114E-3</v>
      </c>
      <c r="I1098" s="322">
        <v>0.42977789038088021</v>
      </c>
    </row>
    <row r="1099" spans="1:9" x14ac:dyDescent="0.2">
      <c r="A1099" s="599"/>
      <c r="B1099" s="600">
        <v>35064</v>
      </c>
      <c r="C1099" s="586"/>
      <c r="D1099" s="322">
        <v>2.0995952116821259E-2</v>
      </c>
      <c r="E1099" s="322">
        <v>-6.4941251190853921E-2</v>
      </c>
      <c r="F1099" s="322">
        <v>5.4141470960483939E-2</v>
      </c>
      <c r="G1099" s="322">
        <v>-0.28041569936157851</v>
      </c>
      <c r="H1099" s="322">
        <v>2.4884770915943655E-2</v>
      </c>
      <c r="I1099" s="322">
        <v>1.0634967513290019</v>
      </c>
    </row>
    <row r="1100" spans="1:9" x14ac:dyDescent="0.2">
      <c r="A1100" s="599"/>
      <c r="B1100" s="600">
        <v>35430</v>
      </c>
      <c r="C1100" s="586"/>
      <c r="D1100" s="322">
        <v>1.8279793082575768E-2</v>
      </c>
      <c r="E1100" s="322">
        <v>-0.1038801154695197</v>
      </c>
      <c r="F1100" s="322">
        <v>6.4701173959444969E-3</v>
      </c>
      <c r="G1100" s="322">
        <v>-0.74034026465028346</v>
      </c>
      <c r="H1100" s="322">
        <v>3.4560640862000946E-2</v>
      </c>
      <c r="I1100" s="322">
        <v>0.15397166165736365</v>
      </c>
    </row>
    <row r="1101" spans="1:9" x14ac:dyDescent="0.2">
      <c r="A1101" s="599"/>
      <c r="B1101" s="600">
        <v>35795</v>
      </c>
      <c r="C1101" s="586"/>
      <c r="D1101" s="322">
        <v>1.7323037293725196E-2</v>
      </c>
      <c r="E1101" s="322">
        <v>-0.12075418068122579</v>
      </c>
      <c r="F1101" s="322">
        <v>-6.6273444230890988E-4</v>
      </c>
      <c r="G1101" s="322">
        <v>-1.8919627256843328</v>
      </c>
      <c r="H1101" s="322">
        <v>3.898983376186349E-2</v>
      </c>
      <c r="I1101" s="322">
        <v>0.59423525326189397</v>
      </c>
    </row>
    <row r="1102" spans="1:9" x14ac:dyDescent="0.2">
      <c r="A1102" s="599"/>
      <c r="B1102" s="600">
        <v>36160</v>
      </c>
      <c r="C1102" s="586"/>
      <c r="D1102" s="322">
        <v>1.1025926037864453E-2</v>
      </c>
      <c r="E1102" s="322">
        <v>-0.32677801724137956</v>
      </c>
      <c r="F1102" s="322">
        <v>-2.1022614231713033E-2</v>
      </c>
      <c r="G1102" s="322">
        <v>3.2387637392534563</v>
      </c>
      <c r="H1102" s="322">
        <v>5.7981385628815829E-2</v>
      </c>
      <c r="I1102" s="322">
        <v>-5.1283647113738895E-2</v>
      </c>
    </row>
    <row r="1103" spans="1:9" x14ac:dyDescent="0.2">
      <c r="A1103" s="599"/>
      <c r="B1103" s="600">
        <v>36525</v>
      </c>
      <c r="C1103" s="586"/>
      <c r="D1103" s="322">
        <v>1.4344568583446016E-2</v>
      </c>
      <c r="E1103" s="322">
        <v>0.72036814725890408</v>
      </c>
      <c r="F1103" s="322">
        <v>1.2193469719552485E-3</v>
      </c>
      <c r="G1103" s="322">
        <v>-2.16</v>
      </c>
      <c r="H1103" s="322">
        <v>4.6513288644861372E-2</v>
      </c>
      <c r="I1103" s="322">
        <v>0.2071702692951094</v>
      </c>
    </row>
    <row r="1104" spans="1:9" x14ac:dyDescent="0.2">
      <c r="A1104" s="599"/>
      <c r="B1104" s="600">
        <v>36891</v>
      </c>
      <c r="C1104" s="586"/>
      <c r="D1104" s="322">
        <v>2.2563867467841225E-2</v>
      </c>
      <c r="E1104" s="322">
        <v>0.33345738742091524</v>
      </c>
      <c r="F1104" s="322">
        <v>4.8714479025710133E-2</v>
      </c>
      <c r="G1104" s="322">
        <v>0.18930104909034551</v>
      </c>
      <c r="H1104" s="322">
        <v>7.0288761626170482E-2</v>
      </c>
      <c r="I1104" s="322">
        <v>-5.1286579898377704E-2</v>
      </c>
    </row>
    <row r="1105" spans="1:16" x14ac:dyDescent="0.2">
      <c r="A1105" s="599"/>
      <c r="B1105" s="600">
        <v>37256</v>
      </c>
      <c r="C1105" s="586"/>
      <c r="D1105" s="322">
        <v>2.2453451918016842E-2</v>
      </c>
      <c r="E1105" s="322">
        <v>-0.20789143176109381</v>
      </c>
      <c r="F1105" s="322">
        <v>4.0645161290320253E-3</v>
      </c>
      <c r="G1105" s="322">
        <v>-1.8412580254954873</v>
      </c>
      <c r="H1105" s="322">
        <v>4.3609382537240116E-2</v>
      </c>
      <c r="I1105" s="322">
        <v>-0.39662900431040671</v>
      </c>
    </row>
    <row r="1106" spans="1:16" x14ac:dyDescent="0.2">
      <c r="A1106" s="599"/>
      <c r="B1106" s="600">
        <v>37621</v>
      </c>
      <c r="C1106" s="586"/>
      <c r="D1106" s="322">
        <v>1.5249587101273443E-2</v>
      </c>
      <c r="E1106" s="322">
        <v>-4.796300374366913E-2</v>
      </c>
      <c r="F1106" s="322">
        <v>-1.4650131722675264E-2</v>
      </c>
      <c r="G1106" s="322">
        <v>-1.8445525937396303</v>
      </c>
      <c r="H1106" s="322">
        <v>2.302830644315379E-2</v>
      </c>
      <c r="I1106" s="322">
        <v>-0.43523045521431603</v>
      </c>
    </row>
    <row r="1107" spans="1:16" x14ac:dyDescent="0.2">
      <c r="A1107" s="599"/>
      <c r="B1107" s="600">
        <v>37986</v>
      </c>
      <c r="C1107" s="586"/>
      <c r="D1107" s="322">
        <v>1.8859212992907937E-2</v>
      </c>
      <c r="E1107" s="322">
        <v>6.0094374537379869E-2</v>
      </c>
      <c r="F1107" s="322">
        <v>4.6299315291816079E-2</v>
      </c>
      <c r="G1107" s="322">
        <v>0.46545130703546556</v>
      </c>
      <c r="H1107" s="322">
        <v>3.744708563985677E-2</v>
      </c>
      <c r="I1107" s="322">
        <v>1.6884350310976632</v>
      </c>
    </row>
    <row r="1108" spans="1:16" x14ac:dyDescent="0.2">
      <c r="A1108" s="599"/>
      <c r="B1108" s="600">
        <v>38352</v>
      </c>
      <c r="C1108" s="586"/>
      <c r="D1108" s="322">
        <v>2.6781145508367299E-2</v>
      </c>
      <c r="E1108" s="322">
        <v>0.62016146628845692</v>
      </c>
      <c r="F1108" s="322">
        <v>6.6438142723589833E-2</v>
      </c>
      <c r="G1108" s="322">
        <v>1.0490097948094665</v>
      </c>
      <c r="H1108" s="322">
        <v>4.5474687049961604E-2</v>
      </c>
      <c r="I1108" s="322">
        <v>-0.19798668208959891</v>
      </c>
    </row>
    <row r="1109" spans="1:16" x14ac:dyDescent="0.2">
      <c r="A1109" s="599"/>
      <c r="B1109" s="600">
        <v>38717</v>
      </c>
      <c r="C1109" s="586"/>
      <c r="D1109" s="322">
        <v>3.1013108643684006E-2</v>
      </c>
      <c r="E1109" s="322">
        <v>3.097559661692606E-2</v>
      </c>
      <c r="F1109" s="322">
        <v>7.9539477529074976E-2</v>
      </c>
      <c r="G1109" s="322">
        <v>-2.7041644131964304E-3</v>
      </c>
      <c r="H1109" s="322">
        <v>3.6502272432151539E-2</v>
      </c>
      <c r="I1109" s="322">
        <v>-0.15564824198955329</v>
      </c>
    </row>
    <row r="1110" spans="1:16" x14ac:dyDescent="0.2">
      <c r="A1110" s="599"/>
      <c r="B1110" s="600">
        <v>39082</v>
      </c>
      <c r="C1110" s="586"/>
      <c r="D1110" s="322">
        <v>3.0501623136729661E-2</v>
      </c>
      <c r="E1110" s="322">
        <v>-0.15095621277040427</v>
      </c>
      <c r="F1110" s="322">
        <v>6.4475963620614918E-2</v>
      </c>
      <c r="G1110" s="322">
        <v>-0.66380064376180814</v>
      </c>
      <c r="H1110" s="322">
        <v>3.8489100116961827E-2</v>
      </c>
      <c r="I1110" s="322">
        <v>0.26155302155948501</v>
      </c>
    </row>
    <row r="1111" spans="1:16" x14ac:dyDescent="0.2">
      <c r="A1111" s="599"/>
      <c r="B1111" s="600">
        <v>39447</v>
      </c>
      <c r="C1111" s="586"/>
      <c r="D1111" s="322">
        <v>2.6916757332859476E-2</v>
      </c>
      <c r="E1111" s="322">
        <v>-9.6990584035940852E-2</v>
      </c>
      <c r="F1111" s="322">
        <v>3.9566698876061679E-2</v>
      </c>
      <c r="G1111" s="322">
        <v>1.4528449150558056</v>
      </c>
      <c r="H1111" s="322">
        <v>4.341485823700042E-2</v>
      </c>
      <c r="I1111" s="322">
        <v>-0.24379265548094342</v>
      </c>
      <c r="L1111" s="606"/>
      <c r="M1111" s="606"/>
      <c r="N1111" s="606"/>
      <c r="O1111" s="606"/>
      <c r="P1111" s="606"/>
    </row>
    <row r="1112" spans="1:16" x14ac:dyDescent="0.2">
      <c r="A1112" s="599"/>
      <c r="B1112" s="600">
        <v>39813</v>
      </c>
      <c r="C1112" s="586"/>
      <c r="D1112" s="322">
        <v>1.9086796002097506E-2</v>
      </c>
      <c r="E1112" s="322">
        <v>-0.28893205206842498</v>
      </c>
      <c r="F1112" s="322">
        <v>0.10341959786703203</v>
      </c>
      <c r="G1112" s="322">
        <v>-0.69287229529062366</v>
      </c>
      <c r="H1112" s="322">
        <v>2.8794312727824289E-2</v>
      </c>
      <c r="I1112" s="322">
        <v>-0.39563018703573782</v>
      </c>
      <c r="L1112" s="606"/>
      <c r="M1112" s="606"/>
      <c r="N1112" s="606"/>
      <c r="O1112" s="606"/>
      <c r="P1112" s="606"/>
    </row>
    <row r="1113" spans="1:16" ht="13.5" thickBot="1" x14ac:dyDescent="0.25">
      <c r="A1113" s="599"/>
      <c r="B1113" s="600">
        <v>40178</v>
      </c>
      <c r="C1113" s="586"/>
      <c r="D1113" s="322">
        <v>7.8016704857282182E-3</v>
      </c>
      <c r="E1113" s="322">
        <v>-0.73752815450232423</v>
      </c>
      <c r="F1113" s="322">
        <v>-8.2243405009975623E-2</v>
      </c>
      <c r="G1113" s="322">
        <v>0.54327255145738351</v>
      </c>
      <c r="H1113" s="322">
        <v>9.3861089184217317E-3</v>
      </c>
      <c r="I1113" s="322">
        <v>4.1996957322443906E-2</v>
      </c>
      <c r="L1113" s="606"/>
      <c r="M1113" s="606"/>
      <c r="N1113" s="606"/>
      <c r="O1113" s="606"/>
      <c r="P1113" s="606"/>
    </row>
    <row r="1114" spans="1:16" ht="13.5" thickBot="1" x14ac:dyDescent="0.25">
      <c r="A1114" s="599"/>
      <c r="B1114" s="600">
        <v>40543</v>
      </c>
      <c r="C1114" s="586"/>
      <c r="D1114" s="322">
        <v>1.1679896280064828E-2</v>
      </c>
      <c r="E1114" s="322">
        <v>2.6722658389629359</v>
      </c>
      <c r="F1114" s="322">
        <v>6.3623188405797171E-2</v>
      </c>
      <c r="G1114" s="322">
        <v>0.81757558126524477</v>
      </c>
      <c r="H1114" s="322">
        <v>1.8628832426905717E-2</v>
      </c>
      <c r="I1114" s="322">
        <v>4.4722787874130976E-2</v>
      </c>
      <c r="L1114" s="607" t="s">
        <v>4003</v>
      </c>
      <c r="M1114" s="607"/>
      <c r="N1114" s="608" t="s">
        <v>4005</v>
      </c>
      <c r="O1114" s="608"/>
      <c r="P1114" s="609" t="s">
        <v>4006</v>
      </c>
    </row>
    <row r="1115" spans="1:16" x14ac:dyDescent="0.2">
      <c r="A1115" s="599"/>
      <c r="B1115" s="600">
        <v>40908</v>
      </c>
      <c r="C1115" s="586"/>
      <c r="D1115" s="322">
        <v>2.0834850707703412E-2</v>
      </c>
      <c r="E1115" s="322">
        <v>0.15686371998210125</v>
      </c>
      <c r="F1115" s="322">
        <v>8.9203797065903645E-2</v>
      </c>
      <c r="G1115" s="322">
        <v>-8.043387259609458E-2</v>
      </c>
      <c r="H1115" s="322">
        <v>2.2183612457449264E-2</v>
      </c>
      <c r="I1115" s="322">
        <v>-0.88547681218050089</v>
      </c>
      <c r="K1115" s="610">
        <v>40908</v>
      </c>
      <c r="L1115" s="606">
        <v>1</v>
      </c>
      <c r="M1115" s="606"/>
      <c r="N1115" s="606">
        <v>1</v>
      </c>
      <c r="O1115" s="606"/>
      <c r="P1115" s="606">
        <v>1</v>
      </c>
    </row>
    <row r="1116" spans="1:16" x14ac:dyDescent="0.2">
      <c r="A1116" s="599"/>
      <c r="B1116" s="600">
        <v>41274</v>
      </c>
      <c r="C1116" s="586"/>
      <c r="D1116" s="322">
        <v>1.9255319420012906E-2</v>
      </c>
      <c r="E1116" s="322">
        <v>6.3864534983668397E-2</v>
      </c>
      <c r="F1116" s="322">
        <v>4.4201659647220559E-3</v>
      </c>
      <c r="G1116" s="322">
        <v>-0.89062646440573578</v>
      </c>
      <c r="H1116" s="322">
        <v>2.6522510130392529E-2</v>
      </c>
      <c r="I1116" s="322">
        <v>21.289659601798313</v>
      </c>
      <c r="K1116" s="610">
        <v>41274</v>
      </c>
      <c r="L1116" s="606">
        <f t="shared" ref="L1116:L1124" si="0">L1115*(1+D1116)</f>
        <v>1.0192553194200129</v>
      </c>
      <c r="M1116" s="606"/>
      <c r="N1116" s="606">
        <f t="shared" ref="N1116:N1124" si="1">N1115*(1+F1116)</f>
        <v>1.0044201659647221</v>
      </c>
      <c r="O1116" s="606"/>
      <c r="P1116" s="606">
        <f t="shared" ref="P1116:P1124" si="2">P1115*(1+H1116)</f>
        <v>1.0265225101303925</v>
      </c>
    </row>
    <row r="1117" spans="1:16" x14ac:dyDescent="0.2">
      <c r="A1117" s="599"/>
      <c r="B1117" s="600">
        <v>41639</v>
      </c>
      <c r="C1117" s="586"/>
      <c r="D1117" s="322">
        <v>1.7728229918658966E-2</v>
      </c>
      <c r="E1117" s="322">
        <v>-0.11909186394118132</v>
      </c>
      <c r="F1117" s="322">
        <v>4.9819404658135724E-4</v>
      </c>
      <c r="G1117" s="322">
        <v>-0.53984575835475557</v>
      </c>
      <c r="H1117" s="322">
        <v>1.2820705126282306E-2</v>
      </c>
      <c r="I1117" s="322">
        <v>-0.877337559429477</v>
      </c>
      <c r="K1117" s="610">
        <v>41639</v>
      </c>
      <c r="L1117" s="606">
        <f t="shared" si="0"/>
        <v>1.0373249120685071</v>
      </c>
      <c r="M1117" s="606"/>
      <c r="N1117" s="606">
        <f t="shared" si="1"/>
        <v>1.0049205621116719</v>
      </c>
      <c r="O1117" s="606"/>
      <c r="P1117" s="606">
        <f t="shared" si="2"/>
        <v>1.0396832525382653</v>
      </c>
    </row>
    <row r="1118" spans="1:16" x14ac:dyDescent="0.2">
      <c r="A1118" s="599"/>
      <c r="B1118" s="600">
        <v>42004</v>
      </c>
      <c r="C1118" s="586"/>
      <c r="D1118" s="322">
        <v>1.8408539885579334E-2</v>
      </c>
      <c r="E1118" s="322">
        <v>-0.28634320829129578</v>
      </c>
      <c r="F1118" s="322">
        <v>5.3529192082657495E-3</v>
      </c>
      <c r="G1118" s="322">
        <v>-8.8034051609470616</v>
      </c>
      <c r="H1118" s="322">
        <v>2.8165282619588394E-2</v>
      </c>
      <c r="I1118" s="322">
        <v>3.1826403570589603</v>
      </c>
      <c r="K1118" s="610">
        <v>42004</v>
      </c>
      <c r="L1118" s="606">
        <f t="shared" si="0"/>
        <v>1.0564205490866252</v>
      </c>
      <c r="M1118" s="606"/>
      <c r="N1118" s="606">
        <f t="shared" si="1"/>
        <v>1.0102998206913807</v>
      </c>
      <c r="O1118" s="606"/>
      <c r="P1118" s="606">
        <f t="shared" si="2"/>
        <v>1.0689662251808585</v>
      </c>
    </row>
    <row r="1119" spans="1:16" x14ac:dyDescent="0.2">
      <c r="A1119" s="599"/>
      <c r="B1119" s="600">
        <v>42369</v>
      </c>
      <c r="C1119" s="586"/>
      <c r="D1119" s="322">
        <v>9.5701512265595756E-3</v>
      </c>
      <c r="E1119" s="322">
        <v>-0.36377072355738327</v>
      </c>
      <c r="F1119" s="322">
        <v>-6.9176159815089733E-2</v>
      </c>
      <c r="G1119" s="322">
        <v>1.5951999454539254</v>
      </c>
      <c r="H1119" s="322">
        <v>3.1457336537484171E-2</v>
      </c>
      <c r="I1119" s="322">
        <v>-0.31276852657886611</v>
      </c>
      <c r="K1119" s="610">
        <v>42369</v>
      </c>
      <c r="L1119" s="606">
        <f t="shared" si="0"/>
        <v>1.0665306535002292</v>
      </c>
      <c r="M1119" s="606"/>
      <c r="N1119" s="606">
        <f t="shared" si="1"/>
        <v>0.94041115883407722</v>
      </c>
      <c r="O1119" s="606"/>
      <c r="P1119" s="606">
        <f t="shared" si="2"/>
        <v>1.1025930554735768</v>
      </c>
    </row>
    <row r="1120" spans="1:16" x14ac:dyDescent="0.2">
      <c r="A1120" s="599"/>
      <c r="B1120" s="600">
        <v>42735</v>
      </c>
      <c r="C1120" s="586"/>
      <c r="D1120" s="322">
        <v>1.0484475967335483E-2</v>
      </c>
      <c r="E1120" s="322">
        <v>1.1542268457731533</v>
      </c>
      <c r="F1120" s="322">
        <v>-2.9202731465058696E-2</v>
      </c>
      <c r="G1120" s="322">
        <v>-1.3584630541871923</v>
      </c>
      <c r="H1120" s="322">
        <v>1.0748375214032269E-2</v>
      </c>
      <c r="I1120" s="322">
        <v>0.10709761778286309</v>
      </c>
      <c r="K1120" s="610">
        <v>42735</v>
      </c>
      <c r="L1120" s="606">
        <f t="shared" si="0"/>
        <v>1.0777126685052789</v>
      </c>
      <c r="M1120" s="606"/>
      <c r="N1120" s="606">
        <f t="shared" si="1"/>
        <v>0.91294858429590098</v>
      </c>
      <c r="O1120" s="606"/>
      <c r="P1120" s="606">
        <f t="shared" si="2"/>
        <v>1.1144441393421931</v>
      </c>
    </row>
    <row r="1121" spans="1:16" x14ac:dyDescent="0.2">
      <c r="A1121" s="599"/>
      <c r="B1121" s="600">
        <v>43100</v>
      </c>
      <c r="C1121" s="586"/>
      <c r="D1121" s="322">
        <v>1.9066368964818725E-2</v>
      </c>
      <c r="E1121" s="322">
        <v>0.11097566693234562</v>
      </c>
      <c r="F1121" s="322">
        <v>4.68679630683555E-2</v>
      </c>
      <c r="G1121" s="322">
        <v>1.2887716212254468</v>
      </c>
      <c r="H1121" s="322">
        <v>3.5152936805770585E-2</v>
      </c>
      <c r="I1121" s="322">
        <v>0.85804975271277728</v>
      </c>
      <c r="K1121" s="610">
        <v>43100</v>
      </c>
      <c r="L1121" s="606">
        <f t="shared" si="0"/>
        <v>1.0982607358810599</v>
      </c>
      <c r="M1121" s="606"/>
      <c r="N1121" s="606">
        <f t="shared" si="1"/>
        <v>0.95573662482798871</v>
      </c>
      <c r="O1121" s="606"/>
      <c r="P1121" s="606">
        <f t="shared" si="2"/>
        <v>1.1536201237460506</v>
      </c>
    </row>
    <row r="1122" spans="1:16" x14ac:dyDescent="0.2">
      <c r="A1122" s="599"/>
      <c r="B1122" s="600">
        <v>43465</v>
      </c>
      <c r="C1122" s="586"/>
      <c r="D1122" s="322">
        <v>2.3852630618326431E-2</v>
      </c>
      <c r="E1122" s="322">
        <v>0.13685854152599575</v>
      </c>
      <c r="F1122" s="322">
        <v>5.3422584766173342E-2</v>
      </c>
      <c r="G1122" s="322">
        <v>-0.36715447675163337</v>
      </c>
      <c r="H1122" s="322">
        <v>3.3557270927413008E-2</v>
      </c>
      <c r="I1122" s="322">
        <v>-0.32539430296770089</v>
      </c>
      <c r="K1122" s="610">
        <v>43465</v>
      </c>
      <c r="L1122" s="606">
        <f t="shared" si="0"/>
        <v>1.1244571435366422</v>
      </c>
      <c r="M1122" s="606"/>
      <c r="N1122" s="606">
        <f t="shared" si="1"/>
        <v>1.0067945456819984</v>
      </c>
      <c r="O1122" s="606"/>
      <c r="P1122" s="606">
        <f t="shared" si="2"/>
        <v>1.1923324667859125</v>
      </c>
    </row>
    <row r="1123" spans="1:16" x14ac:dyDescent="0.2">
      <c r="A1123" s="599"/>
      <c r="B1123" s="600">
        <v>43830</v>
      </c>
      <c r="C1123" s="586"/>
      <c r="D1123" s="322">
        <v>1.8084925577759092E-2</v>
      </c>
      <c r="E1123" s="322">
        <v>-0.21949589814024251</v>
      </c>
      <c r="F1123" s="322">
        <v>-1.3844467804343674E-2</v>
      </c>
      <c r="G1123" s="322">
        <v>-1.5876533839342191</v>
      </c>
      <c r="H1123" s="322">
        <v>3.6147491292073175E-2</v>
      </c>
      <c r="I1123" s="322">
        <v>0.15779865139424665</v>
      </c>
      <c r="K1123" s="610">
        <v>43830</v>
      </c>
      <c r="L1123" s="606">
        <f t="shared" si="0"/>
        <v>1.144792867292882</v>
      </c>
      <c r="M1123" s="606"/>
      <c r="N1123" s="606">
        <f t="shared" si="1"/>
        <v>0.99285601100871523</v>
      </c>
      <c r="O1123" s="606"/>
      <c r="P1123" s="606">
        <f t="shared" si="2"/>
        <v>1.2354322942463125</v>
      </c>
    </row>
    <row r="1124" spans="1:16" x14ac:dyDescent="0.2">
      <c r="A1124" s="599"/>
      <c r="B1124" s="600">
        <v>44196</v>
      </c>
      <c r="C1124" s="586"/>
      <c r="D1124" s="322">
        <v>1.0789378597974464E-2</v>
      </c>
      <c r="E1124" s="322">
        <v>-0.40545039474935796</v>
      </c>
      <c r="F1124" s="322">
        <v>-3.394375732895194E-2</v>
      </c>
      <c r="G1124" s="322">
        <v>-0.14534808627889961</v>
      </c>
      <c r="H1124" s="322">
        <v>7.5130744501045177E-2</v>
      </c>
      <c r="I1124" s="322">
        <v>1.9100457782299078</v>
      </c>
      <c r="K1124" s="610">
        <v>44196</v>
      </c>
      <c r="L1124" s="606">
        <f t="shared" si="0"/>
        <v>1.1571444709543657</v>
      </c>
      <c r="M1124" s="606"/>
      <c r="N1124" s="606">
        <f t="shared" si="1"/>
        <v>0.95915474750844421</v>
      </c>
      <c r="O1124" s="606"/>
      <c r="P1124" s="606">
        <f t="shared" si="2"/>
        <v>1.3282512422936723</v>
      </c>
    </row>
    <row r="1125" spans="1:16" x14ac:dyDescent="0.2">
      <c r="A1125" s="599"/>
      <c r="B1125" s="600">
        <v>44561</v>
      </c>
      <c r="C1125" s="586"/>
      <c r="D1125" s="322">
        <v>1.6483294662380965E-2</v>
      </c>
      <c r="E1125" s="322">
        <v>0.87081033517318551</v>
      </c>
      <c r="F1125" s="322">
        <v>1.8454456646069595E-2</v>
      </c>
      <c r="G1125" s="322">
        <v>-2.8728023777139686</v>
      </c>
      <c r="H1125" s="322">
        <v>3.613623702692359E-2</v>
      </c>
      <c r="I1125" s="322">
        <v>-0.79868557894828829</v>
      </c>
    </row>
    <row r="1126" spans="1:16" ht="13.5" thickBot="1" x14ac:dyDescent="0.25">
      <c r="A1126" s="599"/>
      <c r="B1126" s="600">
        <v>44926</v>
      </c>
      <c r="C1126" s="586"/>
      <c r="D1126" s="322">
        <v>2.2771437133748185E-2</v>
      </c>
      <c r="E1126" s="322">
        <v>0.1604737674776584</v>
      </c>
      <c r="F1126" s="322">
        <v>3.8979815990543898E-2</v>
      </c>
      <c r="G1126" s="322">
        <v>0.23140651478064411</v>
      </c>
      <c r="H1126" s="322">
        <v>2.0610437922857772E-2</v>
      </c>
      <c r="I1126" s="322">
        <v>7.5016279574560363E-2</v>
      </c>
    </row>
    <row r="1127" spans="1:16" ht="13.5" thickBot="1" x14ac:dyDescent="0.25">
      <c r="A1127" s="599"/>
      <c r="B1127" s="600">
        <v>45291</v>
      </c>
      <c r="C1127" s="586"/>
      <c r="D1127" s="322">
        <v>2.3127231545555071E-2</v>
      </c>
      <c r="E1127" s="322">
        <v>5.493736182756126E-2</v>
      </c>
      <c r="F1127" s="322">
        <v>3.1246006941091586E-2</v>
      </c>
      <c r="G1127" s="322">
        <v>-0.35104849279161199</v>
      </c>
      <c r="H1127" s="322">
        <v>2.0347088070431063E-2</v>
      </c>
      <c r="I1127" s="322">
        <v>-3.7152202883333763E-3</v>
      </c>
      <c r="L1127" s="607" t="s">
        <v>4003</v>
      </c>
      <c r="M1127" s="607"/>
      <c r="N1127" s="608" t="s">
        <v>4005</v>
      </c>
      <c r="O1127" s="608"/>
      <c r="P1127" s="609" t="s">
        <v>4006</v>
      </c>
    </row>
    <row r="1128" spans="1:16" x14ac:dyDescent="0.2">
      <c r="A1128" s="599"/>
      <c r="B1128" s="600">
        <v>45657</v>
      </c>
      <c r="C1128" s="586"/>
      <c r="D1128" s="322">
        <v>2.4206142454428425E-2</v>
      </c>
      <c r="E1128" s="322">
        <v>2.1654849638499396E-3</v>
      </c>
      <c r="F1128" s="322">
        <v>2.4469304503137668E-2</v>
      </c>
      <c r="G1128" s="322">
        <v>2.3427244269413228E-2</v>
      </c>
      <c r="H1128" s="322">
        <v>1.9669168336900578E-2</v>
      </c>
      <c r="I1128" s="322">
        <v>-9.2091929796117022E-2</v>
      </c>
      <c r="K1128" s="610">
        <v>43100</v>
      </c>
      <c r="L1128" s="606">
        <v>1</v>
      </c>
      <c r="M1128" s="606"/>
      <c r="N1128" s="606">
        <v>1</v>
      </c>
      <c r="O1128" s="606"/>
      <c r="P1128" s="606">
        <v>1</v>
      </c>
    </row>
    <row r="1129" spans="1:16" x14ac:dyDescent="0.2">
      <c r="A1129" s="599"/>
      <c r="B1129" s="600">
        <v>46022</v>
      </c>
      <c r="C1129" s="586"/>
      <c r="D1129" s="322">
        <v>2.229323825001428E-2</v>
      </c>
      <c r="E1129" s="322">
        <v>-0.11734569407172446</v>
      </c>
      <c r="F1129" s="322">
        <v>2.6567466937961193E-2</v>
      </c>
      <c r="G1129" s="322">
        <v>9.9128432823548662E-2</v>
      </c>
      <c r="H1129" s="322">
        <v>1.9043906230976182E-2</v>
      </c>
      <c r="I1129" s="322">
        <v>8.0003571588017186E-2</v>
      </c>
      <c r="K1129" s="610">
        <v>43465</v>
      </c>
      <c r="L1129" s="606">
        <f>L1128*(1+D1122)</f>
        <v>1.0238526306183264</v>
      </c>
      <c r="M1129" s="606"/>
      <c r="N1129" s="606">
        <f>N1128*(1+F1122)</f>
        <v>1.0534225847661733</v>
      </c>
      <c r="O1129" s="606"/>
      <c r="P1129" s="606">
        <f>P1128*(1+H1122)</f>
        <v>1.033557270927413</v>
      </c>
    </row>
    <row r="1130" spans="1:16" x14ac:dyDescent="0.2">
      <c r="A1130" s="599"/>
      <c r="B1130" s="600">
        <v>46387</v>
      </c>
      <c r="C1130" s="586"/>
      <c r="D1130" s="322">
        <v>2.031162774450479E-2</v>
      </c>
      <c r="E1130" s="322">
        <v>-5.7174445234147053E-2</v>
      </c>
      <c r="F1130" s="322">
        <v>2.8431715354777731E-2</v>
      </c>
      <c r="G1130" s="322">
        <v>1.2687393398964852E-2</v>
      </c>
      <c r="H1130" s="322">
        <v>2.2226983483274898E-2</v>
      </c>
      <c r="I1130" s="322">
        <v>0.18353933280972279</v>
      </c>
      <c r="K1130" s="610">
        <v>43830</v>
      </c>
      <c r="L1130" s="606">
        <f>L1129*(1+D1123)</f>
        <v>1.0423689292456517</v>
      </c>
      <c r="M1130" s="606"/>
      <c r="N1130" s="606">
        <f>N1129*(1+F1123)</f>
        <v>1.0388385097070096</v>
      </c>
      <c r="O1130" s="606"/>
      <c r="P1130" s="606">
        <f>P1129*(1+H1123)</f>
        <v>1.0709177733781206</v>
      </c>
    </row>
    <row r="1131" spans="1:16" x14ac:dyDescent="0.2">
      <c r="A1131" s="599"/>
      <c r="B1131" s="600">
        <v>46752</v>
      </c>
      <c r="C1131" s="586"/>
      <c r="D1131" s="322">
        <v>2.005714186051466E-2</v>
      </c>
      <c r="E1131" s="322">
        <v>2.03534634391489E-2</v>
      </c>
      <c r="F1131" s="322">
        <v>2.705301125999382E-2</v>
      </c>
      <c r="G1131" s="322">
        <v>-6.7872233549035377E-2</v>
      </c>
      <c r="H1131" s="322">
        <v>2.5420362025784238E-2</v>
      </c>
      <c r="I1131" s="322">
        <v>0.10394327826481797</v>
      </c>
      <c r="K1131" s="610">
        <v>44196</v>
      </c>
      <c r="L1131" s="606">
        <f>L1130*(1+D1124)</f>
        <v>1.0536154422620483</v>
      </c>
      <c r="M1131" s="606"/>
      <c r="N1131" s="606">
        <f>N1130*(1+F1124)</f>
        <v>1.0035764274295449</v>
      </c>
      <c r="O1131" s="606"/>
      <c r="P1131" s="606">
        <f>P1130*(1+H1124)</f>
        <v>1.1513766229914204</v>
      </c>
    </row>
    <row r="1132" spans="1:16" x14ac:dyDescent="0.2">
      <c r="A1132" s="599"/>
      <c r="B1132" s="600">
        <v>47118</v>
      </c>
      <c r="C1132" s="586"/>
      <c r="D1132" s="322">
        <v>2.0390380254406315E-2</v>
      </c>
      <c r="E1132" s="322">
        <v>7.2648169430309384E-3</v>
      </c>
      <c r="F1132" s="322">
        <v>2.632249068032011E-2</v>
      </c>
      <c r="G1132" s="322">
        <v>-2.7578773854052274E-3</v>
      </c>
      <c r="H1132" s="322">
        <v>2.739370956826237E-2</v>
      </c>
      <c r="I1132" s="322">
        <v>7.5869269465624889E-2</v>
      </c>
      <c r="K1132" s="610"/>
      <c r="L1132" s="606"/>
      <c r="M1132" s="606"/>
      <c r="N1132" s="606"/>
      <c r="O1132" s="606"/>
      <c r="P1132" s="606"/>
    </row>
    <row r="1133" spans="1:16" x14ac:dyDescent="0.2">
      <c r="A1133" s="599"/>
      <c r="B1133" s="600">
        <v>47483</v>
      </c>
      <c r="C1133" s="586"/>
      <c r="D1133" s="322">
        <v>2.0684827278899531E-2</v>
      </c>
      <c r="E1133" s="322">
        <v>1.6380750580661019E-2</v>
      </c>
      <c r="F1133" s="322">
        <v>2.5047368969149497E-2</v>
      </c>
      <c r="G1133" s="322">
        <v>-7.3079246002733744E-2</v>
      </c>
      <c r="H1133" s="322">
        <v>2.8148775565066231E-2</v>
      </c>
      <c r="I1133" s="322">
        <v>-3.0730774886046253E-2</v>
      </c>
      <c r="K1133" s="610"/>
      <c r="L1133" s="606"/>
      <c r="M1133" s="606"/>
      <c r="N1133" s="606"/>
      <c r="O1133" s="606"/>
      <c r="P1133" s="606"/>
    </row>
    <row r="1134" spans="1:16" x14ac:dyDescent="0.2">
      <c r="A1134" s="599"/>
      <c r="B1134" s="600">
        <v>47848</v>
      </c>
      <c r="C1134" s="586"/>
      <c r="D1134" s="322">
        <v>2.0680312478718932E-2</v>
      </c>
      <c r="E1134" s="322">
        <v>-8.5795613999920528E-3</v>
      </c>
      <c r="F1134" s="322">
        <v>2.4446919512227439E-2</v>
      </c>
      <c r="G1134" s="322">
        <v>8.2990397805211558E-3</v>
      </c>
      <c r="H1134" s="322">
        <v>2.6900837207758155E-2</v>
      </c>
      <c r="I1134" s="322">
        <v>-2.4150485436893132E-2</v>
      </c>
      <c r="K1134" s="610"/>
      <c r="L1134" s="606"/>
      <c r="M1134" s="606"/>
      <c r="N1134" s="606"/>
      <c r="O1134" s="606"/>
      <c r="P1134" s="606"/>
    </row>
    <row r="1135" spans="1:16" x14ac:dyDescent="0.2">
      <c r="A1135" s="599"/>
      <c r="B1135" s="600">
        <v>48213</v>
      </c>
      <c r="C1135" s="586"/>
      <c r="D1135" s="322">
        <v>2.0338149056275512E-2</v>
      </c>
      <c r="E1135" s="322">
        <v>-3.0086133689190775E-2</v>
      </c>
      <c r="F1135" s="322">
        <v>2.4043898059276758E-2</v>
      </c>
      <c r="G1135" s="322">
        <v>-3.7786545132984295E-2</v>
      </c>
      <c r="H1135" s="322">
        <v>2.6147640862218324E-2</v>
      </c>
      <c r="I1135" s="322">
        <v>-4.9962691207561472E-2</v>
      </c>
      <c r="K1135" s="610"/>
      <c r="L1135" s="606"/>
      <c r="M1135" s="606"/>
      <c r="N1135" s="606"/>
      <c r="O1135" s="606"/>
      <c r="P1135" s="606"/>
    </row>
    <row r="1136" spans="1:16" x14ac:dyDescent="0.2">
      <c r="A1136" s="599"/>
      <c r="B1136" s="600">
        <v>48579</v>
      </c>
      <c r="C1136" s="586"/>
      <c r="D1136" s="322">
        <v>1.9627407375837347E-2</v>
      </c>
      <c r="E1136" s="322">
        <v>-2.7100271002710175E-2</v>
      </c>
      <c r="F1136" s="322">
        <v>2.3312978334616208E-2</v>
      </c>
      <c r="G1136" s="322">
        <v>-2.4672157223145197E-2</v>
      </c>
      <c r="H1136" s="322">
        <v>2.5407023399845574E-2</v>
      </c>
      <c r="I1136" s="322">
        <v>-1.0570409398828251E-2</v>
      </c>
      <c r="K1136" s="610"/>
      <c r="L1136" s="606"/>
      <c r="M1136" s="606"/>
      <c r="N1136" s="606"/>
      <c r="O1136" s="606"/>
      <c r="P1136" s="606"/>
    </row>
    <row r="1137" spans="1:16" x14ac:dyDescent="0.2">
      <c r="A1137" s="599"/>
      <c r="B1137" s="600">
        <v>48944</v>
      </c>
      <c r="C1137" s="586"/>
      <c r="D1137" s="322">
        <v>1.9380140137549295E-2</v>
      </c>
      <c r="E1137" s="322">
        <v>-6.1281337047355278E-3</v>
      </c>
      <c r="F1137" s="322">
        <v>2.2313772963195255E-2</v>
      </c>
      <c r="G1137" s="322">
        <v>-3.5769941651868087E-2</v>
      </c>
      <c r="H1137" s="322">
        <v>2.4959946073034756E-2</v>
      </c>
      <c r="I1137" s="322">
        <v>-2.0837467751538052E-2</v>
      </c>
      <c r="K1137" s="610"/>
      <c r="L1137" s="606"/>
      <c r="M1137" s="606"/>
      <c r="N1137" s="606"/>
      <c r="O1137" s="606"/>
      <c r="P1137" s="606"/>
    </row>
    <row r="1138" spans="1:16" x14ac:dyDescent="0.2">
      <c r="A1138" s="599"/>
      <c r="B1138" s="600">
        <v>49309</v>
      </c>
      <c r="C1138" s="586"/>
      <c r="D1138" s="322">
        <v>1.9329619670690912E-2</v>
      </c>
      <c r="E1138" s="322">
        <v>2.673335632976892E-3</v>
      </c>
      <c r="F1138" s="322">
        <v>2.2767026888836694E-2</v>
      </c>
      <c r="G1138" s="322">
        <v>4.059234759076924E-2</v>
      </c>
      <c r="H1138" s="322">
        <v>2.4273422759185204E-2</v>
      </c>
      <c r="I1138" s="322">
        <v>-1.4997973246858365E-2</v>
      </c>
      <c r="K1138" s="610"/>
      <c r="L1138" s="606"/>
      <c r="M1138" s="606"/>
      <c r="N1138" s="606"/>
      <c r="O1138" s="606"/>
      <c r="P1138" s="606"/>
    </row>
    <row r="1139" spans="1:16" x14ac:dyDescent="0.2">
      <c r="A1139" s="599"/>
      <c r="B1139" s="600">
        <v>49674</v>
      </c>
      <c r="C1139" s="586"/>
      <c r="D1139" s="322">
        <v>1.9519641149841505E-2</v>
      </c>
      <c r="E1139" s="322">
        <v>1.3933086780768766E-2</v>
      </c>
      <c r="F1139" s="322">
        <v>2.2828183613165409E-2</v>
      </c>
      <c r="G1139" s="322">
        <v>-1.9179368633966964E-2</v>
      </c>
      <c r="H1139" s="322">
        <v>2.4348047194235223E-2</v>
      </c>
      <c r="I1139" s="322">
        <v>3.8408779149519123E-3</v>
      </c>
      <c r="K1139" s="610"/>
      <c r="L1139" s="606"/>
      <c r="M1139" s="606"/>
      <c r="N1139" s="606"/>
      <c r="O1139" s="606"/>
      <c r="P1139" s="606"/>
    </row>
    <row r="1140" spans="1:16" x14ac:dyDescent="0.2">
      <c r="A1140" s="599"/>
      <c r="B1140" s="600">
        <v>50040</v>
      </c>
      <c r="D1140" s="322">
        <v>1.9735615291440078E-2</v>
      </c>
      <c r="E1140" s="322">
        <v>6.9980490287560038E-3</v>
      </c>
      <c r="F1140" s="322">
        <v>2.2754895000135056E-2</v>
      </c>
      <c r="G1140" s="322">
        <v>1.3920088381513596E-2</v>
      </c>
      <c r="H1140" s="322">
        <v>2.460105818971936E-2</v>
      </c>
      <c r="I1140" s="322">
        <v>1.7320306094561477E-2</v>
      </c>
      <c r="K1140" s="610"/>
      <c r="L1140" s="606"/>
      <c r="M1140" s="606"/>
      <c r="N1140" s="606"/>
      <c r="O1140" s="606"/>
      <c r="P1140" s="606"/>
    </row>
    <row r="1141" spans="1:16" x14ac:dyDescent="0.2">
      <c r="A1141" s="599"/>
      <c r="B1141" s="600">
        <v>50405</v>
      </c>
      <c r="D1141" s="322">
        <v>1.9768686857978945E-2</v>
      </c>
      <c r="E1141" s="322">
        <v>-3.8327085877944977E-3</v>
      </c>
      <c r="F1141" s="322">
        <v>2.3216024611082409E-2</v>
      </c>
      <c r="G1141" s="322">
        <v>1.6489303744597672E-2</v>
      </c>
      <c r="H1141" s="322">
        <v>2.5088824845335367E-2</v>
      </c>
      <c r="I1141" s="322">
        <v>1.9711877497565533E-2</v>
      </c>
      <c r="K1141" s="610"/>
      <c r="L1141" s="606"/>
      <c r="M1141" s="606"/>
      <c r="N1141" s="606"/>
      <c r="O1141" s="606"/>
      <c r="P1141" s="606"/>
    </row>
    <row r="1142" spans="1:16" x14ac:dyDescent="0.2">
      <c r="A1142" s="599"/>
      <c r="B1142" s="600">
        <v>50770</v>
      </c>
      <c r="D1142" s="322">
        <v>1.962039922740888E-2</v>
      </c>
      <c r="E1142" s="322">
        <v>-8.3713850837137116E-3</v>
      </c>
      <c r="F1142" s="322">
        <v>2.3094460830840102E-2</v>
      </c>
      <c r="G1142" s="322">
        <v>-1.8044091899810599E-2</v>
      </c>
      <c r="H1142" s="322">
        <v>2.5375083314063573E-2</v>
      </c>
      <c r="I1142" s="322">
        <v>6.8826977540670242E-3</v>
      </c>
    </row>
    <row r="1143" spans="1:16" x14ac:dyDescent="0.2">
      <c r="A1143" s="599"/>
      <c r="B1143" s="600">
        <v>51135</v>
      </c>
      <c r="D1143" s="322">
        <v>1.943452089654496E-2</v>
      </c>
      <c r="E1143" s="322">
        <v>-1.1426622324550273E-2</v>
      </c>
      <c r="F1143" s="322">
        <v>2.2852984311315216E-2</v>
      </c>
      <c r="G1143" s="322">
        <v>-1.0916236081800479E-3</v>
      </c>
      <c r="H1143" s="322">
        <v>2.5738732464431591E-2</v>
      </c>
      <c r="I1143" s="322">
        <v>2.0474243663123115E-2</v>
      </c>
    </row>
    <row r="1144" spans="1:16" x14ac:dyDescent="0.2">
      <c r="A1144" s="599"/>
      <c r="B1144" s="600">
        <v>51501</v>
      </c>
      <c r="D1144" s="322">
        <v>1.9145529426119356E-2</v>
      </c>
      <c r="E1144" s="322">
        <v>-1.7855602518761282E-2</v>
      </c>
      <c r="F1144" s="322">
        <v>2.3643079172333659E-2</v>
      </c>
      <c r="G1144" s="322">
        <v>6.7718199038321547E-2</v>
      </c>
      <c r="H1144" s="322">
        <v>2.6224494084858385E-2</v>
      </c>
      <c r="I1144" s="322">
        <v>9.3266241466618549E-3</v>
      </c>
    </row>
    <row r="1145" spans="1:16" x14ac:dyDescent="0.2">
      <c r="A1145" s="599"/>
      <c r="B1145" s="600">
        <v>51866</v>
      </c>
      <c r="D1145" s="322">
        <v>1.8794695975368869E-2</v>
      </c>
      <c r="E1145" s="322">
        <v>-1.5984542420516279E-2</v>
      </c>
      <c r="F1145" s="322">
        <v>2.4844162762071909E-2</v>
      </c>
      <c r="G1145" s="322">
        <v>2.3199481423356483E-2</v>
      </c>
      <c r="H1145" s="322">
        <v>2.6054498711413299E-2</v>
      </c>
      <c r="I1145" s="322">
        <v>-1.3844785977390694E-2</v>
      </c>
    </row>
    <row r="1146" spans="1:16" x14ac:dyDescent="0.2">
      <c r="A1146" s="599"/>
      <c r="B1146" s="600">
        <v>52231</v>
      </c>
      <c r="D1146" s="322">
        <v>1.8536106107745143E-2</v>
      </c>
      <c r="E1146" s="322">
        <v>-1.3254194930382046E-2</v>
      </c>
      <c r="F1146" s="322">
        <v>2.4796810376511269E-2</v>
      </c>
      <c r="G1146" s="322">
        <v>-1.4137574605715075E-2</v>
      </c>
      <c r="H1146" s="322">
        <v>2.5806659619693972E-2</v>
      </c>
      <c r="I1146" s="322">
        <v>-2.2861926841836189E-3</v>
      </c>
    </row>
    <row r="1147" spans="1:16" x14ac:dyDescent="0.2">
      <c r="A1147" s="599"/>
      <c r="B1147" s="600">
        <v>52596</v>
      </c>
      <c r="D1147" s="322">
        <v>1.8348662895272927E-2</v>
      </c>
      <c r="E1147" s="322">
        <v>-7.82415992040153E-3</v>
      </c>
      <c r="F1147" s="322">
        <v>2.4597060367930856E-2</v>
      </c>
      <c r="G1147" s="322">
        <v>-3.0101126255623889E-3</v>
      </c>
      <c r="H1147" s="322">
        <v>2.5774430238605595E-2</v>
      </c>
      <c r="I1147" s="322">
        <v>-8.8429885428432664E-3</v>
      </c>
    </row>
    <row r="1148" spans="1:16" x14ac:dyDescent="0.2">
      <c r="A1148" s="599"/>
      <c r="B1148" s="600">
        <v>52597</v>
      </c>
      <c r="D1148" s="322">
        <v>1.8189855191572901E-2</v>
      </c>
      <c r="E1148" s="322">
        <v>-9.7091804175403196E-3</v>
      </c>
      <c r="F1148" s="322">
        <v>2.4507983112915355E-2</v>
      </c>
      <c r="G1148" s="322">
        <v>-2.917429947757455E-3</v>
      </c>
      <c r="H1148" s="322">
        <v>2.5463843632762329E-2</v>
      </c>
      <c r="I1148" s="322">
        <v>-2.5072449610887837E-3</v>
      </c>
    </row>
    <row r="1149" spans="1:16" x14ac:dyDescent="0.2">
      <c r="A1149" s="599"/>
      <c r="B1149" s="600">
        <v>52964</v>
      </c>
      <c r="D1149" s="322">
        <v>1.8021768950697847E-2</v>
      </c>
      <c r="E1149" s="322">
        <v>-8.0092059838897667E-3</v>
      </c>
      <c r="F1149" s="322">
        <v>2.4518527648575761E-2</v>
      </c>
      <c r="G1149" s="322">
        <v>-1.3609145345672147E-4</v>
      </c>
      <c r="H1149" s="322">
        <v>2.5663535498117618E-2</v>
      </c>
      <c r="I1149" s="322">
        <v>7.9323627342169356E-3</v>
      </c>
    </row>
    <row r="1150" spans="1:16" x14ac:dyDescent="0.2">
      <c r="A1150" s="599"/>
      <c r="B1150" s="600">
        <v>53330</v>
      </c>
      <c r="D1150" s="322">
        <v>1.7851903383269807E-2</v>
      </c>
      <c r="E1150" s="322">
        <v>-1.0579555473063773E-2</v>
      </c>
      <c r="F1150" s="322">
        <v>2.432058159645889E-2</v>
      </c>
      <c r="G1150" s="322">
        <v>-1.1331155573703788E-2</v>
      </c>
      <c r="H1150" s="322">
        <v>2.5650505019677361E-2</v>
      </c>
      <c r="I1150" s="322">
        <v>-5.6028759270655426E-3</v>
      </c>
    </row>
    <row r="1151" spans="1:16" x14ac:dyDescent="0.2">
      <c r="A1151" s="599"/>
      <c r="B1151" s="600">
        <v>53696</v>
      </c>
      <c r="D1151" s="322">
        <v>1.7699878400805558E-2</v>
      </c>
      <c r="E1151" s="322">
        <v>-7.4098391408339292E-3</v>
      </c>
      <c r="F1151" s="322">
        <v>2.4258264571133781E-2</v>
      </c>
      <c r="G1151" s="322">
        <v>2.7878162106351745E-3</v>
      </c>
      <c r="H1151" s="322">
        <v>2.5583499638535789E-2</v>
      </c>
      <c r="I1151" s="322">
        <v>7.1651902032310311E-4</v>
      </c>
    </row>
    <row r="1152" spans="1:16" x14ac:dyDescent="0.2">
      <c r="A1152" s="599"/>
      <c r="B1152" s="600">
        <v>54062</v>
      </c>
      <c r="D1152" s="322">
        <v>1.7612155487911618E-2</v>
      </c>
      <c r="E1152" s="322">
        <v>4.7247814788597964E-5</v>
      </c>
      <c r="F1152" s="322">
        <v>2.4198291067500488E-2</v>
      </c>
      <c r="G1152" s="322">
        <v>-6.7957166392093038E-3</v>
      </c>
      <c r="H1152" s="322">
        <v>2.5856927375683236E-2</v>
      </c>
      <c r="I1152" s="322">
        <v>1.9104341599948116E-2</v>
      </c>
    </row>
    <row r="1153" spans="1:9" x14ac:dyDescent="0.2">
      <c r="A1153" s="599"/>
      <c r="B1153" s="604">
        <v>2049</v>
      </c>
      <c r="D1153" s="322">
        <v>1.7637529725935019E-2</v>
      </c>
      <c r="E1153" s="322">
        <v>-6.1419257299433205E-4</v>
      </c>
      <c r="F1153" s="322">
        <v>2.3960917014127947E-2</v>
      </c>
      <c r="G1153" s="322">
        <v>-1.1058124265671321E-2</v>
      </c>
      <c r="H1153" s="322">
        <v>2.6189932126005955E-2</v>
      </c>
      <c r="I1153" s="322">
        <v>5.7803468208090791E-3</v>
      </c>
    </row>
    <row r="1154" spans="1:9" x14ac:dyDescent="0.2">
      <c r="A1154" s="599"/>
      <c r="B1154" s="605">
        <v>2050</v>
      </c>
      <c r="D1154" s="322">
        <v>1.7620396647886061E-2</v>
      </c>
      <c r="E1154" s="322">
        <v>-2.8364770954480978E-4</v>
      </c>
      <c r="F1154" s="322">
        <v>2.3831187584388847E-2</v>
      </c>
      <c r="G1154" s="322">
        <v>-8.0368998532376335E-4</v>
      </c>
      <c r="H1154" s="322">
        <v>2.6372764595954168E-2</v>
      </c>
      <c r="I1154" s="322">
        <v>9.4621197688449232E-3</v>
      </c>
    </row>
    <row r="1155" spans="1:9" x14ac:dyDescent="0.2">
      <c r="B1155" s="551"/>
    </row>
    <row r="1156" spans="1:9" x14ac:dyDescent="0.2">
      <c r="B1156" s="551" t="s">
        <v>4021</v>
      </c>
      <c r="C1156" s="586"/>
    </row>
    <row r="1157" spans="1:9" x14ac:dyDescent="0.2">
      <c r="A1157" s="611">
        <v>28490</v>
      </c>
      <c r="B1157" s="586" t="s">
        <v>4022</v>
      </c>
      <c r="C1157" s="586"/>
      <c r="D1157" s="322">
        <v>7.4809246250794992E-2</v>
      </c>
      <c r="E1157" s="322">
        <v>-2.3244811314332536E-2</v>
      </c>
      <c r="F1157" s="322">
        <v>0.112582129903122</v>
      </c>
      <c r="G1157" s="322">
        <v>-0.1934701377308331</v>
      </c>
      <c r="H1157" s="322">
        <v>8.9786537526754584E-2</v>
      </c>
      <c r="I1157" s="322">
        <v>4.9524666431370878E-3</v>
      </c>
    </row>
    <row r="1158" spans="1:9" x14ac:dyDescent="0.2">
      <c r="A1158" s="611">
        <v>30316</v>
      </c>
      <c r="B1158" s="586" t="s">
        <v>4023</v>
      </c>
      <c r="C1158" s="586"/>
      <c r="D1158" s="322">
        <v>8.2363993121672641E-2</v>
      </c>
      <c r="E1158" s="322">
        <v>-9.895561491238436E-2</v>
      </c>
      <c r="F1158" s="322">
        <v>9.5344705482663716E-2</v>
      </c>
      <c r="G1158" s="322">
        <v>-0.65128128998348389</v>
      </c>
      <c r="H1158" s="322">
        <v>9.3406635040192088E-2</v>
      </c>
      <c r="I1158" s="322">
        <v>-9.3654949176296909E-2</v>
      </c>
    </row>
    <row r="1159" spans="1:9" x14ac:dyDescent="0.2">
      <c r="A1159" s="611">
        <v>32142</v>
      </c>
      <c r="B1159" s="586" t="s">
        <v>4024</v>
      </c>
      <c r="C1159" s="586"/>
      <c r="D1159" s="322">
        <v>2.8125276677727573E-2</v>
      </c>
      <c r="E1159" s="322">
        <v>-4.150489914126454E-2</v>
      </c>
      <c r="F1159" s="322">
        <v>2.2904457481298657E-3</v>
      </c>
      <c r="G1159" s="322">
        <v>0.30571805754043324</v>
      </c>
      <c r="H1159" s="322">
        <v>4.6852388291685587E-2</v>
      </c>
      <c r="I1159" s="322">
        <v>-2.3113870700788297E-3</v>
      </c>
    </row>
    <row r="1160" spans="1:9" x14ac:dyDescent="0.2">
      <c r="A1160" s="611">
        <v>33969</v>
      </c>
      <c r="B1160" s="586" t="s">
        <v>4025</v>
      </c>
      <c r="C1160" s="586"/>
      <c r="D1160" s="322">
        <v>3.3290365200362881E-2</v>
      </c>
      <c r="E1160" s="322">
        <v>-0.13037454245206814</v>
      </c>
      <c r="F1160" s="322">
        <v>1.7293539943217251E-2</v>
      </c>
      <c r="G1160" s="322">
        <v>-0.34378740334950808</v>
      </c>
      <c r="H1160" s="322">
        <v>4.9730326654087831E-2</v>
      </c>
      <c r="I1160" s="322">
        <v>-1.8044444069635346E-2</v>
      </c>
    </row>
    <row r="1161" spans="1:9" x14ac:dyDescent="0.2">
      <c r="A1161" s="611">
        <v>35795</v>
      </c>
      <c r="B1161" s="586" t="s">
        <v>4026</v>
      </c>
      <c r="C1161" s="586"/>
      <c r="D1161" s="322">
        <v>1.9477390548907181E-2</v>
      </c>
      <c r="E1161" s="322">
        <v>-9.0409124632988669E-2</v>
      </c>
      <c r="F1161" s="322">
        <v>1.9701211010441977E-2</v>
      </c>
      <c r="G1161" s="322" t="e">
        <v>#NUM!</v>
      </c>
      <c r="H1161" s="322">
        <v>2.7003740980315882E-2</v>
      </c>
      <c r="I1161" s="322">
        <v>0.52635298271464137</v>
      </c>
    </row>
    <row r="1162" spans="1:9" x14ac:dyDescent="0.2">
      <c r="A1162" s="611">
        <v>37621</v>
      </c>
      <c r="B1162" s="586" t="s">
        <v>4027</v>
      </c>
      <c r="C1162" s="586"/>
      <c r="D1162" s="322">
        <v>1.8645519919515241E-2</v>
      </c>
      <c r="E1162" s="322">
        <v>0.14685831535167626</v>
      </c>
      <c r="F1162" s="322">
        <v>9.5658344518805283E-3</v>
      </c>
      <c r="G1162" s="322" t="e">
        <v>#NUM!</v>
      </c>
      <c r="H1162" s="322">
        <v>4.5725827714388823E-2</v>
      </c>
      <c r="I1162" s="322">
        <v>-0.20961294551648835</v>
      </c>
    </row>
    <row r="1163" spans="1:9" x14ac:dyDescent="0.2">
      <c r="A1163" s="611">
        <v>39447</v>
      </c>
      <c r="B1163" s="586" t="s">
        <v>4028</v>
      </c>
      <c r="C1163" s="586"/>
      <c r="D1163" s="322">
        <v>2.8801285694999068E-2</v>
      </c>
      <c r="E1163" s="322">
        <v>6.379332986721975E-2</v>
      </c>
      <c r="F1163" s="322">
        <v>6.240621885518971E-2</v>
      </c>
      <c r="G1163" s="322">
        <v>0.13935418504730213</v>
      </c>
      <c r="H1163" s="322">
        <v>4.096393914291907E-2</v>
      </c>
      <c r="I1163" s="322">
        <v>-0.10347408502410815</v>
      </c>
    </row>
    <row r="1164" spans="1:9" x14ac:dyDescent="0.2">
      <c r="A1164" s="611">
        <v>41274</v>
      </c>
      <c r="B1164" s="586" t="s">
        <v>4029</v>
      </c>
      <c r="C1164" s="586"/>
      <c r="D1164" s="322">
        <v>1.4878768768519679E-2</v>
      </c>
      <c r="E1164" s="322">
        <v>4.3629490268441318E-2</v>
      </c>
      <c r="F1164" s="322">
        <v>1.6564572332919747E-2</v>
      </c>
      <c r="G1164" s="322">
        <v>-0.2712013121896647</v>
      </c>
      <c r="H1164" s="322">
        <v>1.9160703616192265E-2</v>
      </c>
      <c r="I1164" s="322">
        <v>0.29111847548800363</v>
      </c>
    </row>
    <row r="1165" spans="1:9" x14ac:dyDescent="0.2">
      <c r="A1165" s="611">
        <v>43100</v>
      </c>
      <c r="B1165" s="586" t="s">
        <v>4030</v>
      </c>
      <c r="C1165" s="586"/>
      <c r="D1165" s="322">
        <v>1.4372956719517216E-2</v>
      </c>
      <c r="E1165" s="322">
        <v>2.0997687312837465E-2</v>
      </c>
      <c r="F1165" s="322">
        <v>-1.2466984314548069E-2</v>
      </c>
      <c r="G1165" s="322">
        <v>1.0189495190255085</v>
      </c>
      <c r="H1165" s="322">
        <v>2.6338082369240956E-2</v>
      </c>
      <c r="I1165" s="322">
        <v>0.55937010806044096</v>
      </c>
    </row>
    <row r="1166" spans="1:9" x14ac:dyDescent="0.2">
      <c r="A1166" s="611">
        <v>44926</v>
      </c>
      <c r="B1166" s="586" t="s">
        <v>4031</v>
      </c>
      <c r="C1166" s="586"/>
      <c r="D1166" s="322">
        <v>1.7023242926570203E-2</v>
      </c>
      <c r="E1166" s="322">
        <v>1.8601288067603416E-3</v>
      </c>
      <c r="F1166" s="322">
        <v>2.0148031520008658E-3</v>
      </c>
      <c r="G1166" s="322">
        <v>3.7411307640769609E-2</v>
      </c>
      <c r="H1166" s="322">
        <v>4.1813383680791238E-2</v>
      </c>
      <c r="I1166" s="322">
        <v>-7.592824270304932E-2</v>
      </c>
    </row>
    <row r="1167" spans="1:9" x14ac:dyDescent="0.2">
      <c r="A1167" s="611">
        <v>46752</v>
      </c>
      <c r="B1167" s="586" t="s">
        <v>4032</v>
      </c>
      <c r="C1167" s="586"/>
      <c r="D1167" s="322">
        <v>2.1715660886843402E-2</v>
      </c>
      <c r="E1167" s="322">
        <v>-3.9542795763764294E-2</v>
      </c>
      <c r="F1167" s="322">
        <v>2.6629388234884255E-2</v>
      </c>
      <c r="G1167" s="322">
        <v>1.5112244368659322E-2</v>
      </c>
      <c r="H1167" s="322">
        <v>2.1587018133012004E-2</v>
      </c>
      <c r="I1167" s="322">
        <v>6.3895889126321492E-2</v>
      </c>
    </row>
    <row r="1168" spans="1:9" x14ac:dyDescent="0.2">
      <c r="A1168" s="611">
        <v>48579</v>
      </c>
      <c r="B1168" s="586" t="s">
        <v>4033</v>
      </c>
      <c r="C1168" s="586"/>
      <c r="D1168" s="322">
        <v>2.0332583088281453E-2</v>
      </c>
      <c r="E1168" s="322">
        <v>-1.2518683328080704E-2</v>
      </c>
      <c r="F1168" s="322">
        <v>2.4212597214305021E-2</v>
      </c>
      <c r="G1168" s="322">
        <v>-3.2249282719182926E-2</v>
      </c>
      <c r="H1168" s="322">
        <v>2.6650569363655618E-2</v>
      </c>
      <c r="I1168" s="322">
        <v>-2.8957569028108088E-2</v>
      </c>
    </row>
    <row r="1169" spans="1:9" x14ac:dyDescent="0.2">
      <c r="A1169" s="611">
        <v>50405</v>
      </c>
      <c r="B1169" s="586" t="s">
        <v>4034</v>
      </c>
      <c r="C1169" s="586"/>
      <c r="D1169" s="322">
        <v>1.9588375310236161E-2</v>
      </c>
      <c r="E1169" s="322">
        <v>4.9221457398578305E-3</v>
      </c>
      <c r="F1169" s="322">
        <v>2.2891514997060991E-2</v>
      </c>
      <c r="G1169" s="322">
        <v>1.2731200998190362E-2</v>
      </c>
      <c r="H1169" s="322">
        <v>2.4577788585367077E-2</v>
      </c>
      <c r="I1169" s="322">
        <v>6.3737449436629401E-3</v>
      </c>
    </row>
    <row r="1170" spans="1:9" x14ac:dyDescent="0.2">
      <c r="A1170" s="611">
        <v>52231</v>
      </c>
      <c r="B1170" s="586" t="s">
        <v>4035</v>
      </c>
      <c r="C1170" s="586"/>
      <c r="D1170" s="322">
        <v>1.897765601695145E-2</v>
      </c>
      <c r="E1170" s="322">
        <v>-1.4633335099285771E-2</v>
      </c>
      <c r="F1170" s="322">
        <v>2.4033919037706131E-2</v>
      </c>
      <c r="G1170" s="322">
        <v>1.8450044536666654E-2</v>
      </c>
      <c r="H1170" s="322">
        <v>2.5956077786753795E-2</v>
      </c>
      <c r="I1170" s="322">
        <v>3.335684765681135E-3</v>
      </c>
    </row>
    <row r="1171" spans="1:9" x14ac:dyDescent="0.2">
      <c r="A1171" s="612"/>
      <c r="B1171" s="552"/>
    </row>
    <row r="1172" spans="1:9" x14ac:dyDescent="0.2">
      <c r="A1172" s="611">
        <v>39447</v>
      </c>
      <c r="B1172" s="586" t="s">
        <v>4028</v>
      </c>
      <c r="C1172" s="586"/>
      <c r="D1172" s="322">
        <v>2.8801285694999068E-2</v>
      </c>
      <c r="E1172" s="322">
        <v>6.379332986721975E-2</v>
      </c>
      <c r="F1172" s="322">
        <v>6.240621885518971E-2</v>
      </c>
      <c r="G1172" s="322">
        <v>0.13935418504730213</v>
      </c>
      <c r="H1172" s="322">
        <v>4.096393914291907E-2</v>
      </c>
      <c r="I1172" s="322">
        <v>-0.10347408502410815</v>
      </c>
    </row>
  </sheetData>
  <conditionalFormatting sqref="H14:I615 H620:I985">
    <cfRule type="expression" dxfId="4" priority="2" stopIfTrue="1">
      <formula>$A14&gt;H$12</formula>
    </cfRule>
  </conditionalFormatting>
  <conditionalFormatting sqref="D1157:I1172">
    <cfRule type="expression" dxfId="3" priority="4" stopIfTrue="1">
      <formula>$A1157&gt;D$12</formula>
    </cfRule>
  </conditionalFormatting>
  <conditionalFormatting sqref="D1075:I1154 D992:I1072">
    <cfRule type="expression" dxfId="2" priority="3" stopIfTrue="1">
      <formula>$B992&gt;D$12</formula>
    </cfRule>
  </conditionalFormatting>
  <conditionalFormatting sqref="F14:G615 F620:G985">
    <cfRule type="expression" dxfId="1" priority="1" stopIfTrue="1">
      <formula>$A14&gt;F$12</formula>
    </cfRule>
  </conditionalFormatting>
  <conditionalFormatting sqref="D986:I989 D14:E616 D620:E985">
    <cfRule type="expression" dxfId="0" priority="5" stopIfTrue="1">
      <formula>$A14&gt;D$12</formula>
    </cfRule>
  </conditionalFormatting>
  <pageMargins left="0.75" right="0.75" top="0.4" bottom="0.43" header="0.31" footer="0.34"/>
  <pageSetup scale="76" fitToHeight="6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indexed="12"/>
    <pageSetUpPr fitToPage="1"/>
  </sheetPr>
  <dimension ref="A1:Q65"/>
  <sheetViews>
    <sheetView view="pageBreakPreview" zoomScaleNormal="100" zoomScaleSheetLayoutView="100" workbookViewId="0">
      <pane ySplit="9" topLeftCell="A10" activePane="bottomLeft" state="frozen"/>
      <selection sqref="A1:XFD1048576"/>
      <selection pane="bottomLeft" activeCell="A10" sqref="A10"/>
    </sheetView>
  </sheetViews>
  <sheetFormatPr defaultRowHeight="12.75" x14ac:dyDescent="0.2"/>
  <cols>
    <col min="1" max="1" width="6" style="552" customWidth="1"/>
    <col min="2" max="2" width="8.140625" style="552" customWidth="1"/>
    <col min="3" max="4" width="12.28515625" style="552" customWidth="1"/>
    <col min="5" max="6" width="2.7109375" style="552" customWidth="1"/>
    <col min="7" max="7" width="6" style="552" customWidth="1"/>
    <col min="8" max="8" width="8.140625" style="552" customWidth="1"/>
    <col min="9" max="10" width="12.28515625" style="552" customWidth="1"/>
    <col min="11" max="12" width="2.7109375" style="552" customWidth="1"/>
    <col min="13" max="13" width="6" style="552" customWidth="1"/>
    <col min="14" max="14" width="8.140625" style="552" customWidth="1"/>
    <col min="15" max="16" width="12.28515625" style="552" customWidth="1"/>
    <col min="17" max="17" width="2.7109375" style="552" customWidth="1"/>
    <col min="18" max="16384" width="9.140625" style="552"/>
  </cols>
  <sheetData>
    <row r="1" spans="1:17" ht="15" x14ac:dyDescent="0.25">
      <c r="A1" s="760" t="s">
        <v>4039</v>
      </c>
      <c r="B1" s="760"/>
      <c r="C1" s="760"/>
      <c r="D1" s="760"/>
      <c r="E1" s="310"/>
      <c r="F1" s="311"/>
      <c r="G1" s="760" t="s">
        <v>4709</v>
      </c>
      <c r="H1" s="760"/>
      <c r="I1" s="760"/>
      <c r="J1" s="760"/>
      <c r="K1" s="310"/>
      <c r="L1" s="311"/>
      <c r="M1" s="760" t="s">
        <v>4040</v>
      </c>
      <c r="N1" s="760"/>
      <c r="O1" s="760"/>
      <c r="P1" s="760"/>
      <c r="Q1" s="614"/>
    </row>
    <row r="2" spans="1:17" x14ac:dyDescent="0.2">
      <c r="A2" s="618"/>
      <c r="E2" s="613"/>
      <c r="F2" s="614"/>
      <c r="G2" s="618"/>
      <c r="K2" s="613"/>
      <c r="L2" s="614"/>
      <c r="Q2" s="614"/>
    </row>
    <row r="3" spans="1:17" x14ac:dyDescent="0.2">
      <c r="A3" s="758" t="s">
        <v>4041</v>
      </c>
      <c r="B3" s="759"/>
      <c r="C3" s="759"/>
      <c r="D3" s="759"/>
      <c r="E3" s="613"/>
      <c r="F3" s="614"/>
      <c r="G3" s="758" t="s">
        <v>4037</v>
      </c>
      <c r="H3" s="759"/>
      <c r="I3" s="759"/>
      <c r="J3" s="759"/>
      <c r="K3" s="613"/>
      <c r="L3" s="614"/>
      <c r="M3" s="758" t="s">
        <v>4038</v>
      </c>
      <c r="N3" s="758"/>
      <c r="O3" s="758"/>
      <c r="P3" s="758"/>
      <c r="Q3" s="614"/>
    </row>
    <row r="4" spans="1:17" x14ac:dyDescent="0.2">
      <c r="A4" s="759"/>
      <c r="B4" s="759"/>
      <c r="C4" s="759"/>
      <c r="D4" s="759"/>
      <c r="E4" s="613"/>
      <c r="F4" s="614"/>
      <c r="G4" s="759"/>
      <c r="H4" s="759"/>
      <c r="I4" s="759"/>
      <c r="J4" s="759"/>
      <c r="K4" s="613"/>
      <c r="L4" s="614"/>
      <c r="M4" s="758"/>
      <c r="N4" s="758"/>
      <c r="O4" s="758"/>
      <c r="P4" s="758"/>
      <c r="Q4" s="614"/>
    </row>
    <row r="5" spans="1:17" x14ac:dyDescent="0.2">
      <c r="E5" s="613"/>
      <c r="F5" s="614"/>
      <c r="K5" s="613"/>
      <c r="L5" s="614"/>
      <c r="Q5" s="614"/>
    </row>
    <row r="6" spans="1:17" x14ac:dyDescent="0.2">
      <c r="A6" s="550"/>
      <c r="B6" s="41" t="s">
        <v>117</v>
      </c>
      <c r="C6" s="306" t="s">
        <v>4042</v>
      </c>
      <c r="D6" s="306" t="s">
        <v>4042</v>
      </c>
      <c r="E6" s="613"/>
      <c r="F6" s="614"/>
      <c r="G6" s="550"/>
      <c r="H6" s="41" t="s">
        <v>117</v>
      </c>
      <c r="I6" s="306" t="s">
        <v>4042</v>
      </c>
      <c r="J6" s="306" t="s">
        <v>4042</v>
      </c>
      <c r="K6" s="613"/>
      <c r="L6" s="614"/>
      <c r="M6" s="550"/>
      <c r="N6" s="41" t="s">
        <v>117</v>
      </c>
      <c r="O6" s="306" t="s">
        <v>4042</v>
      </c>
      <c r="P6" s="306" t="s">
        <v>4042</v>
      </c>
      <c r="Q6" s="614"/>
    </row>
    <row r="7" spans="1:17" x14ac:dyDescent="0.2">
      <c r="A7" s="550"/>
      <c r="B7" s="41" t="s">
        <v>118</v>
      </c>
      <c r="C7" s="306" t="s">
        <v>57</v>
      </c>
      <c r="D7" s="41" t="s">
        <v>120</v>
      </c>
      <c r="E7" s="613"/>
      <c r="F7" s="614"/>
      <c r="G7" s="550"/>
      <c r="H7" s="41" t="s">
        <v>118</v>
      </c>
      <c r="I7" s="306" t="s">
        <v>57</v>
      </c>
      <c r="J7" s="41" t="s">
        <v>120</v>
      </c>
      <c r="K7" s="613"/>
      <c r="L7" s="614"/>
      <c r="M7" s="550"/>
      <c r="N7" s="41" t="s">
        <v>118</v>
      </c>
      <c r="O7" s="306" t="s">
        <v>57</v>
      </c>
      <c r="P7" s="41" t="s">
        <v>120</v>
      </c>
      <c r="Q7" s="614"/>
    </row>
    <row r="8" spans="1:17" x14ac:dyDescent="0.2">
      <c r="A8" s="41" t="s">
        <v>13</v>
      </c>
      <c r="B8" s="41" t="s">
        <v>119</v>
      </c>
      <c r="C8" s="47">
        <v>2022</v>
      </c>
      <c r="D8" s="619" t="s">
        <v>4036</v>
      </c>
      <c r="E8" s="613"/>
      <c r="F8" s="614"/>
      <c r="G8" s="41" t="s">
        <v>13</v>
      </c>
      <c r="H8" s="41" t="s">
        <v>119</v>
      </c>
      <c r="I8" s="47">
        <f>$C8</f>
        <v>2022</v>
      </c>
      <c r="J8" s="47" t="str">
        <f>$D8</f>
        <v>from 2022</v>
      </c>
      <c r="K8" s="613"/>
      <c r="L8" s="614"/>
      <c r="M8" s="41" t="s">
        <v>13</v>
      </c>
      <c r="N8" s="41" t="s">
        <v>119</v>
      </c>
      <c r="O8" s="47">
        <f>$C8</f>
        <v>2022</v>
      </c>
      <c r="P8" s="47" t="str">
        <f>$D8</f>
        <v>from 2022</v>
      </c>
      <c r="Q8" s="614"/>
    </row>
    <row r="9" spans="1:17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3"/>
      <c r="F9" s="614"/>
      <c r="G9" s="615" t="s">
        <v>18</v>
      </c>
      <c r="H9" s="615" t="s">
        <v>18</v>
      </c>
      <c r="I9" s="615" t="s">
        <v>18</v>
      </c>
      <c r="J9" s="615" t="s">
        <v>18</v>
      </c>
      <c r="K9" s="613"/>
      <c r="L9" s="614"/>
      <c r="M9" s="615" t="s">
        <v>18</v>
      </c>
      <c r="N9" s="615" t="s">
        <v>18</v>
      </c>
      <c r="O9" s="615" t="s">
        <v>18</v>
      </c>
      <c r="P9" s="615" t="s">
        <v>18</v>
      </c>
      <c r="Q9" s="614"/>
    </row>
    <row r="10" spans="1:17" x14ac:dyDescent="0.2">
      <c r="A10" s="620">
        <v>2020</v>
      </c>
      <c r="B10" s="617"/>
      <c r="C10" s="621">
        <v>1</v>
      </c>
      <c r="D10" s="621"/>
      <c r="E10" s="613"/>
      <c r="F10" s="614"/>
      <c r="G10" s="620">
        <f t="shared" ref="G10:G64" si="0">$A10</f>
        <v>2020</v>
      </c>
      <c r="H10" s="617"/>
      <c r="I10" s="621">
        <v>1</v>
      </c>
      <c r="J10" s="621"/>
      <c r="K10" s="613"/>
      <c r="L10" s="614"/>
      <c r="M10" s="620">
        <f t="shared" ref="M10" si="1">$A10</f>
        <v>2020</v>
      </c>
      <c r="N10" s="617"/>
      <c r="O10" s="621">
        <v>1</v>
      </c>
      <c r="P10" s="621"/>
      <c r="Q10" s="614"/>
    </row>
    <row r="11" spans="1:17" x14ac:dyDescent="0.2">
      <c r="A11" s="616">
        <f>A10+1</f>
        <v>2021</v>
      </c>
      <c r="B11" s="617">
        <f>Moodys!H1125</f>
        <v>3.613623702692359E-2</v>
      </c>
      <c r="C11" s="621">
        <f>(1+B11)*C10</f>
        <v>1.0361362370269236</v>
      </c>
      <c r="D11" s="621"/>
      <c r="E11" s="613"/>
      <c r="F11" s="614"/>
      <c r="G11" s="616">
        <f t="shared" si="0"/>
        <v>2021</v>
      </c>
      <c r="H11" s="617">
        <f>Moodys!F1125</f>
        <v>1.8454456646069595E-2</v>
      </c>
      <c r="I11" s="621">
        <f>(1+H11)*I10</f>
        <v>1.0184544566460696</v>
      </c>
      <c r="J11" s="621"/>
      <c r="K11" s="613"/>
      <c r="L11" s="614"/>
      <c r="M11" s="616">
        <f t="shared" ref="M11:M64" si="2">$A11</f>
        <v>2021</v>
      </c>
      <c r="N11" s="617">
        <f>Moodys!D1125</f>
        <v>1.6483294662380965E-2</v>
      </c>
      <c r="O11" s="621">
        <f>(1+N11)*O10</f>
        <v>1.016483294662381</v>
      </c>
      <c r="P11" s="621"/>
      <c r="Q11" s="614"/>
    </row>
    <row r="12" spans="1:17" x14ac:dyDescent="0.2">
      <c r="A12" s="616">
        <f t="shared" ref="A12:A64" si="3">A11+1</f>
        <v>2022</v>
      </c>
      <c r="B12" s="617">
        <f>Moodys!H1126</f>
        <v>2.0610437922857772E-2</v>
      </c>
      <c r="C12" s="621">
        <f>(1+B12)*C11</f>
        <v>1.0574914586197905</v>
      </c>
      <c r="D12" s="621">
        <v>1</v>
      </c>
      <c r="E12" s="613"/>
      <c r="F12" s="614"/>
      <c r="G12" s="616">
        <f t="shared" si="0"/>
        <v>2022</v>
      </c>
      <c r="H12" s="617">
        <f>Moodys!F1126</f>
        <v>3.8979815990543898E-2</v>
      </c>
      <c r="I12" s="621">
        <f>(1+H12)*I11</f>
        <v>1.0581536239608829</v>
      </c>
      <c r="J12" s="621">
        <v>1</v>
      </c>
      <c r="K12" s="613"/>
      <c r="L12" s="614"/>
      <c r="M12" s="616">
        <f t="shared" si="2"/>
        <v>2022</v>
      </c>
      <c r="N12" s="617">
        <f>Moodys!D1126</f>
        <v>2.2771437133748185E-2</v>
      </c>
      <c r="O12" s="621">
        <f>(1+N12)*O11</f>
        <v>1.0396300801042906</v>
      </c>
      <c r="P12" s="621">
        <v>1</v>
      </c>
      <c r="Q12" s="614"/>
    </row>
    <row r="13" spans="1:17" x14ac:dyDescent="0.2">
      <c r="A13" s="616">
        <f t="shared" si="3"/>
        <v>2023</v>
      </c>
      <c r="B13" s="617">
        <f>Moodys!H1127</f>
        <v>2.0347088070431063E-2</v>
      </c>
      <c r="C13" s="621"/>
      <c r="D13" s="621">
        <f>D12*(1+B13)</f>
        <v>1.0203470880704311</v>
      </c>
      <c r="E13" s="613"/>
      <c r="F13" s="614"/>
      <c r="G13" s="616">
        <f t="shared" si="0"/>
        <v>2023</v>
      </c>
      <c r="H13" s="617">
        <f>Moodys!F1127</f>
        <v>3.1246006941091586E-2</v>
      </c>
      <c r="I13" s="621"/>
      <c r="J13" s="621">
        <f t="shared" ref="J13:J64" si="4">J12*(1+H13)</f>
        <v>1.0312460069410916</v>
      </c>
      <c r="K13" s="613"/>
      <c r="L13" s="614"/>
      <c r="M13" s="616">
        <f t="shared" si="2"/>
        <v>2023</v>
      </c>
      <c r="N13" s="617">
        <f>Moodys!D1127</f>
        <v>2.3127231545555071E-2</v>
      </c>
      <c r="O13" s="621"/>
      <c r="P13" s="621">
        <f>P12*(1+N13)</f>
        <v>1.0231272315455551</v>
      </c>
      <c r="Q13" s="614"/>
    </row>
    <row r="14" spans="1:17" x14ac:dyDescent="0.2">
      <c r="A14" s="616">
        <f t="shared" si="3"/>
        <v>2024</v>
      </c>
      <c r="B14" s="617">
        <f>Moodys!H1128</f>
        <v>1.9669168336900578E-2</v>
      </c>
      <c r="C14" s="621"/>
      <c r="D14" s="621">
        <f t="shared" ref="D14:D64" si="5">D13*(1+B14)</f>
        <v>1.0404164667077547</v>
      </c>
      <c r="E14" s="613"/>
      <c r="F14" s="614"/>
      <c r="G14" s="616">
        <f t="shared" si="0"/>
        <v>2024</v>
      </c>
      <c r="H14" s="617">
        <f>Moodys!F1128</f>
        <v>2.4469304503137668E-2</v>
      </c>
      <c r="I14" s="621"/>
      <c r="J14" s="621">
        <f t="shared" si="4"/>
        <v>1.056479879502578</v>
      </c>
      <c r="K14" s="613"/>
      <c r="L14" s="614"/>
      <c r="M14" s="616">
        <f t="shared" si="2"/>
        <v>2024</v>
      </c>
      <c r="N14" s="617">
        <f>Moodys!D1128</f>
        <v>2.4206142454428425E-2</v>
      </c>
      <c r="O14" s="621"/>
      <c r="P14" s="621">
        <f t="shared" ref="P14:P64" si="6">P13*(1+N14)</f>
        <v>1.0478931950613517</v>
      </c>
      <c r="Q14" s="614"/>
    </row>
    <row r="15" spans="1:17" x14ac:dyDescent="0.2">
      <c r="A15" s="616">
        <f t="shared" si="3"/>
        <v>2025</v>
      </c>
      <c r="B15" s="617">
        <f>Moodys!H1129</f>
        <v>1.9043906230976182E-2</v>
      </c>
      <c r="C15" s="621"/>
      <c r="D15" s="621">
        <f t="shared" si="5"/>
        <v>1.0602300603409007</v>
      </c>
      <c r="E15" s="613"/>
      <c r="F15" s="614"/>
      <c r="G15" s="616">
        <f t="shared" si="0"/>
        <v>2025</v>
      </c>
      <c r="H15" s="617">
        <f>Moodys!F1129</f>
        <v>2.6567466937961193E-2</v>
      </c>
      <c r="I15" s="621"/>
      <c r="J15" s="621">
        <f t="shared" si="4"/>
        <v>1.0845478737718841</v>
      </c>
      <c r="K15" s="613"/>
      <c r="L15" s="614"/>
      <c r="M15" s="616">
        <f t="shared" si="2"/>
        <v>2025</v>
      </c>
      <c r="N15" s="617">
        <f>Moodys!D1129</f>
        <v>2.229323825001428E-2</v>
      </c>
      <c r="O15" s="621"/>
      <c r="P15" s="621">
        <f t="shared" si="6"/>
        <v>1.0712541277194232</v>
      </c>
      <c r="Q15" s="614"/>
    </row>
    <row r="16" spans="1:17" x14ac:dyDescent="0.2">
      <c r="A16" s="616">
        <f t="shared" si="3"/>
        <v>2026</v>
      </c>
      <c r="B16" s="617">
        <f>Moodys!H1130</f>
        <v>2.2226983483274898E-2</v>
      </c>
      <c r="C16" s="621"/>
      <c r="D16" s="621">
        <f t="shared" si="5"/>
        <v>1.0837957763805695</v>
      </c>
      <c r="E16" s="613"/>
      <c r="F16" s="614"/>
      <c r="G16" s="616">
        <f t="shared" si="0"/>
        <v>2026</v>
      </c>
      <c r="H16" s="617">
        <f>Moodys!F1130</f>
        <v>2.8431715354777731E-2</v>
      </c>
      <c r="I16" s="621"/>
      <c r="J16" s="621">
        <f t="shared" si="4"/>
        <v>1.1153834302075958</v>
      </c>
      <c r="K16" s="613"/>
      <c r="L16" s="614"/>
      <c r="M16" s="616">
        <f t="shared" si="2"/>
        <v>2026</v>
      </c>
      <c r="N16" s="617">
        <f>Moodys!D1130</f>
        <v>2.031162774450479E-2</v>
      </c>
      <c r="O16" s="621"/>
      <c r="P16" s="621">
        <f t="shared" si="6"/>
        <v>1.0930130427814242</v>
      </c>
      <c r="Q16" s="614"/>
    </row>
    <row r="17" spans="1:17" x14ac:dyDescent="0.2">
      <c r="A17" s="616">
        <f t="shared" si="3"/>
        <v>2027</v>
      </c>
      <c r="B17" s="617">
        <f>Moodys!H1131</f>
        <v>2.5420362025784238E-2</v>
      </c>
      <c r="C17" s="621"/>
      <c r="D17" s="621">
        <f t="shared" si="5"/>
        <v>1.1113462573781794</v>
      </c>
      <c r="E17" s="613"/>
      <c r="F17" s="614"/>
      <c r="G17" s="616">
        <f t="shared" si="0"/>
        <v>2027</v>
      </c>
      <c r="H17" s="617">
        <f>Moodys!F1131</f>
        <v>2.705301125999382E-2</v>
      </c>
      <c r="I17" s="621"/>
      <c r="J17" s="621">
        <f t="shared" si="4"/>
        <v>1.1455579107042124</v>
      </c>
      <c r="K17" s="613"/>
      <c r="L17" s="614"/>
      <c r="M17" s="616">
        <f t="shared" si="2"/>
        <v>2027</v>
      </c>
      <c r="N17" s="617">
        <f>Moodys!D1131</f>
        <v>2.005714186051466E-2</v>
      </c>
      <c r="O17" s="621"/>
      <c r="P17" s="621">
        <f t="shared" si="6"/>
        <v>1.114935760435884</v>
      </c>
      <c r="Q17" s="614"/>
    </row>
    <row r="18" spans="1:17" x14ac:dyDescent="0.2">
      <c r="A18" s="616">
        <f t="shared" si="3"/>
        <v>2028</v>
      </c>
      <c r="B18" s="617">
        <f>Moodys!H1132</f>
        <v>2.739370956826237E-2</v>
      </c>
      <c r="C18" s="621"/>
      <c r="D18" s="621">
        <f t="shared" si="5"/>
        <v>1.1417901539825726</v>
      </c>
      <c r="E18" s="613"/>
      <c r="F18" s="614"/>
      <c r="G18" s="616">
        <f t="shared" si="0"/>
        <v>2028</v>
      </c>
      <c r="H18" s="617">
        <f>Moodys!F1132</f>
        <v>2.632249068032011E-2</v>
      </c>
      <c r="I18" s="621"/>
      <c r="J18" s="621">
        <f t="shared" si="4"/>
        <v>1.1757118481324911</v>
      </c>
      <c r="K18" s="613"/>
      <c r="L18" s="614"/>
      <c r="M18" s="616">
        <f t="shared" si="2"/>
        <v>2028</v>
      </c>
      <c r="N18" s="617">
        <f>Moodys!D1132</f>
        <v>2.0390380254406315E-2</v>
      </c>
      <c r="O18" s="621"/>
      <c r="P18" s="621">
        <f t="shared" si="6"/>
        <v>1.1376697245504075</v>
      </c>
      <c r="Q18" s="614"/>
    </row>
    <row r="19" spans="1:17" x14ac:dyDescent="0.2">
      <c r="A19" s="616">
        <f t="shared" si="3"/>
        <v>2029</v>
      </c>
      <c r="B19" s="617">
        <f>Moodys!H1133</f>
        <v>2.8148775565066231E-2</v>
      </c>
      <c r="C19" s="621"/>
      <c r="D19" s="621">
        <f t="shared" si="5"/>
        <v>1.1739301487694305</v>
      </c>
      <c r="E19" s="613"/>
      <c r="F19" s="614"/>
      <c r="G19" s="616">
        <f t="shared" si="0"/>
        <v>2029</v>
      </c>
      <c r="H19" s="617">
        <f>Moodys!F1133</f>
        <v>2.5047368969149497E-2</v>
      </c>
      <c r="I19" s="621"/>
      <c r="J19" s="621">
        <f t="shared" si="4"/>
        <v>1.2051603365940662</v>
      </c>
      <c r="K19" s="613"/>
      <c r="L19" s="614"/>
      <c r="M19" s="616">
        <f t="shared" si="2"/>
        <v>2029</v>
      </c>
      <c r="N19" s="617">
        <f>Moodys!D1133</f>
        <v>2.0684827278899531E-2</v>
      </c>
      <c r="O19" s="621"/>
      <c r="P19" s="621">
        <f t="shared" si="6"/>
        <v>1.1612022263031658</v>
      </c>
      <c r="Q19" s="614"/>
    </row>
    <row r="20" spans="1:17" x14ac:dyDescent="0.2">
      <c r="A20" s="616">
        <f t="shared" si="3"/>
        <v>2030</v>
      </c>
      <c r="B20" s="617">
        <f>Moodys!H1134</f>
        <v>2.6900837207758155E-2</v>
      </c>
      <c r="C20" s="621"/>
      <c r="D20" s="621">
        <f t="shared" si="5"/>
        <v>1.2055098525947563</v>
      </c>
      <c r="E20" s="613"/>
      <c r="F20" s="614"/>
      <c r="G20" s="616">
        <f t="shared" si="0"/>
        <v>2030</v>
      </c>
      <c r="H20" s="617">
        <f>Moodys!F1134</f>
        <v>2.4446919512227439E-2</v>
      </c>
      <c r="I20" s="621"/>
      <c r="J20" s="621">
        <f t="shared" si="4"/>
        <v>1.2346227943421102</v>
      </c>
      <c r="K20" s="613"/>
      <c r="L20" s="614"/>
      <c r="M20" s="616">
        <f t="shared" si="2"/>
        <v>2030</v>
      </c>
      <c r="N20" s="617">
        <f>Moodys!D1134</f>
        <v>2.0680312478718932E-2</v>
      </c>
      <c r="O20" s="621"/>
      <c r="P20" s="621">
        <f t="shared" si="6"/>
        <v>1.1852162511940993</v>
      </c>
      <c r="Q20" s="614"/>
    </row>
    <row r="21" spans="1:17" x14ac:dyDescent="0.2">
      <c r="A21" s="616">
        <f t="shared" si="3"/>
        <v>2031</v>
      </c>
      <c r="B21" s="617">
        <f>Moodys!H1135</f>
        <v>2.6147640862218324E-2</v>
      </c>
      <c r="C21" s="621"/>
      <c r="D21" s="621">
        <f t="shared" si="5"/>
        <v>1.2370310912762696</v>
      </c>
      <c r="E21" s="613"/>
      <c r="F21" s="614"/>
      <c r="G21" s="616">
        <f t="shared" si="0"/>
        <v>2031</v>
      </c>
      <c r="H21" s="617">
        <f>Moodys!F1135</f>
        <v>2.4043898059276758E-2</v>
      </c>
      <c r="I21" s="621"/>
      <c r="J21" s="621">
        <f t="shared" si="4"/>
        <v>1.2643079389509313</v>
      </c>
      <c r="K21" s="613"/>
      <c r="L21" s="614"/>
      <c r="M21" s="616">
        <f t="shared" si="2"/>
        <v>2031</v>
      </c>
      <c r="N21" s="617">
        <f>Moodys!D1135</f>
        <v>2.0338149056275512E-2</v>
      </c>
      <c r="O21" s="621"/>
      <c r="P21" s="621">
        <f t="shared" si="6"/>
        <v>1.2093213559748051</v>
      </c>
      <c r="Q21" s="614"/>
    </row>
    <row r="22" spans="1:17" x14ac:dyDescent="0.2">
      <c r="A22" s="616">
        <f t="shared" si="3"/>
        <v>2032</v>
      </c>
      <c r="B22" s="617">
        <f>Moodys!H1136</f>
        <v>2.5407023399845574E-2</v>
      </c>
      <c r="C22" s="621"/>
      <c r="D22" s="621">
        <f t="shared" si="5"/>
        <v>1.2684603691586622</v>
      </c>
      <c r="E22" s="613"/>
      <c r="F22" s="614"/>
      <c r="G22" s="616">
        <f t="shared" si="0"/>
        <v>2032</v>
      </c>
      <c r="H22" s="617">
        <f>Moodys!F1136</f>
        <v>2.3312978334616208E-2</v>
      </c>
      <c r="I22" s="621"/>
      <c r="J22" s="621">
        <f t="shared" si="4"/>
        <v>1.2937827225399776</v>
      </c>
      <c r="K22" s="613"/>
      <c r="L22" s="614"/>
      <c r="M22" s="616">
        <f t="shared" si="2"/>
        <v>2032</v>
      </c>
      <c r="N22" s="617">
        <f>Moodys!D1136</f>
        <v>1.9627407375837347E-2</v>
      </c>
      <c r="O22" s="621"/>
      <c r="P22" s="621">
        <f t="shared" si="6"/>
        <v>1.2330571988768226</v>
      </c>
      <c r="Q22" s="614"/>
    </row>
    <row r="23" spans="1:17" x14ac:dyDescent="0.2">
      <c r="A23" s="616">
        <f t="shared" si="3"/>
        <v>2033</v>
      </c>
      <c r="B23" s="617">
        <f>Moodys!H1137</f>
        <v>2.4959946073034756E-2</v>
      </c>
      <c r="C23" s="621"/>
      <c r="D23" s="621">
        <f t="shared" si="5"/>
        <v>1.3001210715686442</v>
      </c>
      <c r="E23" s="613"/>
      <c r="F23" s="614"/>
      <c r="G23" s="616">
        <f t="shared" si="0"/>
        <v>2033</v>
      </c>
      <c r="H23" s="617">
        <f>Moodys!F1137</f>
        <v>2.2313772963195255E-2</v>
      </c>
      <c r="I23" s="621"/>
      <c r="J23" s="621">
        <f t="shared" si="4"/>
        <v>1.3226518964744394</v>
      </c>
      <c r="K23" s="613"/>
      <c r="L23" s="614"/>
      <c r="M23" s="616">
        <f t="shared" si="2"/>
        <v>2033</v>
      </c>
      <c r="N23" s="617">
        <f>Moodys!D1137</f>
        <v>1.9380140137549295E-2</v>
      </c>
      <c r="O23" s="621"/>
      <c r="P23" s="621">
        <f t="shared" si="6"/>
        <v>1.2569540201886695</v>
      </c>
      <c r="Q23" s="614"/>
    </row>
    <row r="24" spans="1:17" x14ac:dyDescent="0.2">
      <c r="A24" s="616">
        <f t="shared" si="3"/>
        <v>2034</v>
      </c>
      <c r="B24" s="617">
        <f>Moodys!H1138</f>
        <v>2.4273422759185204E-2</v>
      </c>
      <c r="C24" s="621"/>
      <c r="D24" s="621">
        <f t="shared" si="5"/>
        <v>1.3316794599769548</v>
      </c>
      <c r="E24" s="613"/>
      <c r="F24" s="614"/>
      <c r="G24" s="616">
        <f t="shared" si="0"/>
        <v>2034</v>
      </c>
      <c r="H24" s="617">
        <f>Moodys!F1138</f>
        <v>2.2767026888836694E-2</v>
      </c>
      <c r="I24" s="621"/>
      <c r="J24" s="621">
        <f t="shared" si="4"/>
        <v>1.3527647477660438</v>
      </c>
      <c r="K24" s="613"/>
      <c r="L24" s="614"/>
      <c r="M24" s="616">
        <f t="shared" si="2"/>
        <v>2034</v>
      </c>
      <c r="N24" s="617">
        <f>Moodys!D1138</f>
        <v>1.9329619670690912E-2</v>
      </c>
      <c r="O24" s="621"/>
      <c r="P24" s="621">
        <f t="shared" si="6"/>
        <v>1.2812504633424624</v>
      </c>
      <c r="Q24" s="614"/>
    </row>
    <row r="25" spans="1:17" x14ac:dyDescent="0.2">
      <c r="A25" s="616">
        <f t="shared" si="3"/>
        <v>2035</v>
      </c>
      <c r="B25" s="617">
        <f>Moodys!H1139</f>
        <v>2.4348047194235223E-2</v>
      </c>
      <c r="C25" s="621"/>
      <c r="D25" s="621">
        <f t="shared" si="5"/>
        <v>1.3641032543160674</v>
      </c>
      <c r="E25" s="613"/>
      <c r="F25" s="614"/>
      <c r="G25" s="616">
        <f t="shared" si="0"/>
        <v>2035</v>
      </c>
      <c r="H25" s="617">
        <f>Moodys!F1139</f>
        <v>2.2828183613165409E-2</v>
      </c>
      <c r="I25" s="621"/>
      <c r="J25" s="621">
        <f t="shared" si="4"/>
        <v>1.3836459098134644</v>
      </c>
      <c r="K25" s="613"/>
      <c r="L25" s="614"/>
      <c r="M25" s="616">
        <f t="shared" si="2"/>
        <v>2035</v>
      </c>
      <c r="N25" s="617">
        <f>Moodys!D1139</f>
        <v>1.9519641149841505E-2</v>
      </c>
      <c r="O25" s="621"/>
      <c r="P25" s="621">
        <f t="shared" si="6"/>
        <v>1.3062600126099755</v>
      </c>
      <c r="Q25" s="614"/>
    </row>
    <row r="26" spans="1:17" x14ac:dyDescent="0.2">
      <c r="A26" s="616">
        <f t="shared" si="3"/>
        <v>2036</v>
      </c>
      <c r="B26" s="617">
        <f>Moodys!H1140</f>
        <v>2.460105818971936E-2</v>
      </c>
      <c r="C26" s="621"/>
      <c r="D26" s="621">
        <f t="shared" si="5"/>
        <v>1.3976616378522826</v>
      </c>
      <c r="E26" s="613"/>
      <c r="F26" s="614"/>
      <c r="G26" s="616">
        <f t="shared" si="0"/>
        <v>2036</v>
      </c>
      <c r="H26" s="617">
        <f>Moodys!F1140</f>
        <v>2.2754895000135056E-2</v>
      </c>
      <c r="I26" s="621"/>
      <c r="J26" s="621">
        <f t="shared" si="4"/>
        <v>1.4151306272086361</v>
      </c>
      <c r="K26" s="613"/>
      <c r="L26" s="614"/>
      <c r="M26" s="616">
        <f t="shared" si="2"/>
        <v>2036</v>
      </c>
      <c r="N26" s="617">
        <f>Moodys!D1140</f>
        <v>1.9735615291440078E-2</v>
      </c>
      <c r="O26" s="621"/>
      <c r="P26" s="621">
        <f t="shared" si="6"/>
        <v>1.3320398576894377</v>
      </c>
      <c r="Q26" s="614"/>
    </row>
    <row r="27" spans="1:17" x14ac:dyDescent="0.2">
      <c r="A27" s="616">
        <f t="shared" si="3"/>
        <v>2037</v>
      </c>
      <c r="B27" s="617">
        <f>Moodys!H1141</f>
        <v>2.5088824845335367E-2</v>
      </c>
      <c r="C27" s="621"/>
      <c r="D27" s="621">
        <f t="shared" si="5"/>
        <v>1.4327273258774031</v>
      </c>
      <c r="E27" s="613"/>
      <c r="F27" s="614"/>
      <c r="G27" s="616">
        <f t="shared" si="0"/>
        <v>2037</v>
      </c>
      <c r="H27" s="617">
        <f>Moodys!F1141</f>
        <v>2.3216024611082409E-2</v>
      </c>
      <c r="I27" s="621"/>
      <c r="J27" s="621">
        <f t="shared" si="4"/>
        <v>1.4479843346778083</v>
      </c>
      <c r="K27" s="613"/>
      <c r="L27" s="614"/>
      <c r="M27" s="616">
        <f t="shared" si="2"/>
        <v>2037</v>
      </c>
      <c r="N27" s="617">
        <f>Moodys!D1141</f>
        <v>1.9768686857978945E-2</v>
      </c>
      <c r="O27" s="621"/>
      <c r="P27" s="621">
        <f t="shared" si="6"/>
        <v>1.3583725365184469</v>
      </c>
      <c r="Q27" s="614"/>
    </row>
    <row r="28" spans="1:17" x14ac:dyDescent="0.2">
      <c r="A28" s="616">
        <f t="shared" si="3"/>
        <v>2038</v>
      </c>
      <c r="B28" s="617">
        <f>Moodys!H1142</f>
        <v>2.5375083314063573E-2</v>
      </c>
      <c r="C28" s="621"/>
      <c r="D28" s="621">
        <f t="shared" si="5"/>
        <v>1.4690829011378779</v>
      </c>
      <c r="E28" s="613"/>
      <c r="F28" s="614"/>
      <c r="G28" s="616">
        <f t="shared" si="0"/>
        <v>2038</v>
      </c>
      <c r="H28" s="617">
        <f>Moodys!F1142</f>
        <v>2.3094460830840102E-2</v>
      </c>
      <c r="I28" s="621"/>
      <c r="J28" s="621">
        <f t="shared" si="4"/>
        <v>1.481424752178695</v>
      </c>
      <c r="K28" s="613"/>
      <c r="L28" s="614"/>
      <c r="M28" s="616">
        <f t="shared" si="2"/>
        <v>2038</v>
      </c>
      <c r="N28" s="617">
        <f>Moodys!D1142</f>
        <v>1.962039922740888E-2</v>
      </c>
      <c r="O28" s="621"/>
      <c r="P28" s="621">
        <f t="shared" si="6"/>
        <v>1.3850243479844868</v>
      </c>
      <c r="Q28" s="614"/>
    </row>
    <row r="29" spans="1:17" x14ac:dyDescent="0.2">
      <c r="A29" s="616">
        <f t="shared" si="3"/>
        <v>2039</v>
      </c>
      <c r="B29" s="617">
        <f>Moodys!H1143</f>
        <v>2.5738732464431591E-2</v>
      </c>
      <c r="C29" s="621"/>
      <c r="D29" s="621">
        <f t="shared" si="5"/>
        <v>1.5068952328983367</v>
      </c>
      <c r="E29" s="613"/>
      <c r="F29" s="614"/>
      <c r="G29" s="616">
        <f t="shared" si="0"/>
        <v>2039</v>
      </c>
      <c r="H29" s="617">
        <f>Moodys!F1143</f>
        <v>2.2852984311315216E-2</v>
      </c>
      <c r="I29" s="621"/>
      <c r="J29" s="621">
        <f t="shared" si="4"/>
        <v>1.5152797287986286</v>
      </c>
      <c r="K29" s="613"/>
      <c r="L29" s="614"/>
      <c r="M29" s="616">
        <f t="shared" si="2"/>
        <v>2039</v>
      </c>
      <c r="N29" s="617">
        <f>Moodys!D1143</f>
        <v>1.943452089654496E-2</v>
      </c>
      <c r="O29" s="621"/>
      <c r="P29" s="621">
        <f t="shared" si="6"/>
        <v>1.4119416326176149</v>
      </c>
      <c r="Q29" s="614"/>
    </row>
    <row r="30" spans="1:17" x14ac:dyDescent="0.2">
      <c r="A30" s="616">
        <f t="shared" si="3"/>
        <v>2040</v>
      </c>
      <c r="B30" s="617">
        <f>Moodys!H1144</f>
        <v>2.6224494084858385E-2</v>
      </c>
      <c r="C30" s="621"/>
      <c r="D30" s="621">
        <f t="shared" si="5"/>
        <v>1.5464127980199804</v>
      </c>
      <c r="E30" s="613"/>
      <c r="F30" s="614"/>
      <c r="G30" s="616">
        <f t="shared" si="0"/>
        <v>2040</v>
      </c>
      <c r="H30" s="617">
        <f>Moodys!F1144</f>
        <v>2.3643079172333659E-2</v>
      </c>
      <c r="I30" s="621"/>
      <c r="J30" s="621">
        <f t="shared" si="4"/>
        <v>1.5511056073948468</v>
      </c>
      <c r="K30" s="613"/>
      <c r="L30" s="614"/>
      <c r="M30" s="616">
        <f t="shared" si="2"/>
        <v>2040</v>
      </c>
      <c r="N30" s="617">
        <f>Moodys!D1144</f>
        <v>1.9145529426119356E-2</v>
      </c>
      <c r="O30" s="621"/>
      <c r="P30" s="621">
        <f t="shared" si="6"/>
        <v>1.4389740026928584</v>
      </c>
      <c r="Q30" s="614"/>
    </row>
    <row r="31" spans="1:17" x14ac:dyDescent="0.2">
      <c r="A31" s="616">
        <f t="shared" si="3"/>
        <v>2041</v>
      </c>
      <c r="B31" s="617">
        <f>Moodys!H1145</f>
        <v>2.6054498711413299E-2</v>
      </c>
      <c r="C31" s="621"/>
      <c r="D31" s="621">
        <f t="shared" si="5"/>
        <v>1.5867038082733051</v>
      </c>
      <c r="E31" s="613"/>
      <c r="F31" s="614"/>
      <c r="G31" s="616">
        <f t="shared" si="0"/>
        <v>2041</v>
      </c>
      <c r="H31" s="617">
        <f>Moodys!F1145</f>
        <v>2.4844162762071909E-2</v>
      </c>
      <c r="I31" s="621"/>
      <c r="J31" s="621">
        <f t="shared" si="4"/>
        <v>1.5896415275661269</v>
      </c>
      <c r="K31" s="613"/>
      <c r="L31" s="614"/>
      <c r="M31" s="616">
        <f t="shared" si="2"/>
        <v>2041</v>
      </c>
      <c r="N31" s="617">
        <f>Moodys!D1145</f>
        <v>1.8794695975368869E-2</v>
      </c>
      <c r="O31" s="621"/>
      <c r="P31" s="621">
        <f t="shared" si="6"/>
        <v>1.4660190815899303</v>
      </c>
      <c r="Q31" s="614"/>
    </row>
    <row r="32" spans="1:17" x14ac:dyDescent="0.2">
      <c r="A32" s="616">
        <f t="shared" si="3"/>
        <v>2042</v>
      </c>
      <c r="B32" s="617">
        <f>Moodys!H1146</f>
        <v>2.5806659619693972E-2</v>
      </c>
      <c r="C32" s="621"/>
      <c r="D32" s="621">
        <f t="shared" si="5"/>
        <v>1.6276513333706866</v>
      </c>
      <c r="E32" s="613"/>
      <c r="F32" s="614"/>
      <c r="G32" s="616">
        <f t="shared" si="0"/>
        <v>2042</v>
      </c>
      <c r="H32" s="617">
        <f>Moodys!F1146</f>
        <v>2.4796810376511269E-2</v>
      </c>
      <c r="I32" s="621"/>
      <c r="J32" s="621">
        <f t="shared" si="4"/>
        <v>1.6290595670918118</v>
      </c>
      <c r="K32" s="613"/>
      <c r="L32" s="614"/>
      <c r="M32" s="616">
        <f t="shared" si="2"/>
        <v>2042</v>
      </c>
      <c r="N32" s="617">
        <f>Moodys!D1146</f>
        <v>1.8536106107745143E-2</v>
      </c>
      <c r="O32" s="621"/>
      <c r="P32" s="621">
        <f t="shared" si="6"/>
        <v>1.4931933668422603</v>
      </c>
      <c r="Q32" s="614"/>
    </row>
    <row r="33" spans="1:17" x14ac:dyDescent="0.2">
      <c r="A33" s="616">
        <f t="shared" si="3"/>
        <v>2043</v>
      </c>
      <c r="B33" s="617">
        <f>Moodys!H1147</f>
        <v>2.5774430238605595E-2</v>
      </c>
      <c r="C33" s="621"/>
      <c r="D33" s="621">
        <f t="shared" si="5"/>
        <v>1.6696031191154228</v>
      </c>
      <c r="E33" s="613"/>
      <c r="F33" s="614"/>
      <c r="G33" s="616">
        <f t="shared" si="0"/>
        <v>2043</v>
      </c>
      <c r="H33" s="617">
        <f>Moodys!F1147</f>
        <v>2.4597060367930856E-2</v>
      </c>
      <c r="I33" s="621"/>
      <c r="J33" s="621">
        <f t="shared" si="4"/>
        <v>1.6691296436065244</v>
      </c>
      <c r="K33" s="613"/>
      <c r="L33" s="614"/>
      <c r="M33" s="616">
        <f t="shared" si="2"/>
        <v>2043</v>
      </c>
      <c r="N33" s="617">
        <f>Moodys!D1147</f>
        <v>1.8348662895272927E-2</v>
      </c>
      <c r="O33" s="621"/>
      <c r="P33" s="621">
        <f t="shared" si="6"/>
        <v>1.5205914685679065</v>
      </c>
      <c r="Q33" s="614"/>
    </row>
    <row r="34" spans="1:17" x14ac:dyDescent="0.2">
      <c r="A34" s="616">
        <f t="shared" si="3"/>
        <v>2044</v>
      </c>
      <c r="B34" s="617">
        <f>Moodys!H1148</f>
        <v>2.5463843632762329E-2</v>
      </c>
      <c r="C34" s="621"/>
      <c r="D34" s="621">
        <f t="shared" si="5"/>
        <v>1.7121176318693503</v>
      </c>
      <c r="E34" s="613"/>
      <c r="F34" s="614"/>
      <c r="G34" s="616">
        <f t="shared" si="0"/>
        <v>2044</v>
      </c>
      <c r="H34" s="617">
        <f>Moodys!F1148</f>
        <v>2.4507983112915355E-2</v>
      </c>
      <c r="I34" s="621"/>
      <c r="J34" s="621">
        <f t="shared" si="4"/>
        <v>1.7100366447252995</v>
      </c>
      <c r="K34" s="613"/>
      <c r="L34" s="614"/>
      <c r="M34" s="616">
        <f t="shared" si="2"/>
        <v>2044</v>
      </c>
      <c r="N34" s="617">
        <f>Moodys!D1148</f>
        <v>1.8189855191572901E-2</v>
      </c>
      <c r="O34" s="621"/>
      <c r="P34" s="621">
        <f t="shared" si="6"/>
        <v>1.5482508071866978</v>
      </c>
      <c r="Q34" s="614"/>
    </row>
    <row r="35" spans="1:17" x14ac:dyDescent="0.2">
      <c r="A35" s="616">
        <f t="shared" si="3"/>
        <v>2045</v>
      </c>
      <c r="B35" s="617">
        <f>Moodys!H1149</f>
        <v>2.5663535498117618E-2</v>
      </c>
      <c r="C35" s="621"/>
      <c r="D35" s="621">
        <f t="shared" si="5"/>
        <v>1.7560566234917825</v>
      </c>
      <c r="E35" s="613"/>
      <c r="F35" s="614"/>
      <c r="G35" s="616">
        <f t="shared" si="0"/>
        <v>2045</v>
      </c>
      <c r="H35" s="617">
        <f>Moodys!F1149</f>
        <v>2.4518527648575761E-2</v>
      </c>
      <c r="I35" s="621"/>
      <c r="J35" s="621">
        <f t="shared" si="4"/>
        <v>1.7519642254790744</v>
      </c>
      <c r="K35" s="613"/>
      <c r="L35" s="614"/>
      <c r="M35" s="616">
        <f t="shared" si="2"/>
        <v>2045</v>
      </c>
      <c r="N35" s="617">
        <f>Moodys!D1149</f>
        <v>1.8021768950697847E-2</v>
      </c>
      <c r="O35" s="621"/>
      <c r="P35" s="621">
        <f t="shared" si="6"/>
        <v>1.5761530255115479</v>
      </c>
      <c r="Q35" s="614"/>
    </row>
    <row r="36" spans="1:17" x14ac:dyDescent="0.2">
      <c r="A36" s="616">
        <f t="shared" si="3"/>
        <v>2046</v>
      </c>
      <c r="B36" s="617">
        <f>Moodys!H1150</f>
        <v>2.5650505019677361E-2</v>
      </c>
      <c r="C36" s="621"/>
      <c r="D36" s="621">
        <f t="shared" si="5"/>
        <v>1.8011003627274962</v>
      </c>
      <c r="E36" s="613"/>
      <c r="F36" s="614"/>
      <c r="G36" s="616">
        <f t="shared" si="0"/>
        <v>2046</v>
      </c>
      <c r="H36" s="617">
        <f>Moodys!F1150</f>
        <v>2.432058159645889E-2</v>
      </c>
      <c r="I36" s="621"/>
      <c r="J36" s="621">
        <f t="shared" si="4"/>
        <v>1.7945730143789151</v>
      </c>
      <c r="K36" s="613"/>
      <c r="L36" s="614"/>
      <c r="M36" s="616">
        <f t="shared" si="2"/>
        <v>2046</v>
      </c>
      <c r="N36" s="617">
        <f>Moodys!D1150</f>
        <v>1.7851903383269807E-2</v>
      </c>
      <c r="O36" s="621"/>
      <c r="P36" s="621">
        <f t="shared" si="6"/>
        <v>1.6042903570402285</v>
      </c>
      <c r="Q36" s="614"/>
    </row>
    <row r="37" spans="1:17" x14ac:dyDescent="0.2">
      <c r="A37" s="616">
        <f t="shared" si="3"/>
        <v>2047</v>
      </c>
      <c r="B37" s="617">
        <f>Moodys!H1151</f>
        <v>2.5583499638535789E-2</v>
      </c>
      <c r="C37" s="621"/>
      <c r="D37" s="621">
        <f t="shared" si="5"/>
        <v>1.8471788132063018</v>
      </c>
      <c r="E37" s="613"/>
      <c r="F37" s="614"/>
      <c r="G37" s="616">
        <f t="shared" si="0"/>
        <v>2047</v>
      </c>
      <c r="H37" s="617">
        <f>Moodys!F1151</f>
        <v>2.4258264571133781E-2</v>
      </c>
      <c r="I37" s="621"/>
      <c r="J37" s="621">
        <f t="shared" si="4"/>
        <v>1.838106241353936</v>
      </c>
      <c r="K37" s="613"/>
      <c r="L37" s="614"/>
      <c r="M37" s="616">
        <f t="shared" si="2"/>
        <v>2047</v>
      </c>
      <c r="N37" s="617">
        <f>Moodys!D1151</f>
        <v>1.7699878400805558E-2</v>
      </c>
      <c r="O37" s="621"/>
      <c r="P37" s="621">
        <f t="shared" si="6"/>
        <v>1.6326861012794254</v>
      </c>
      <c r="Q37" s="614"/>
    </row>
    <row r="38" spans="1:17" x14ac:dyDescent="0.2">
      <c r="A38" s="616">
        <f t="shared" si="3"/>
        <v>2048</v>
      </c>
      <c r="B38" s="617">
        <f>Moodys!H1152</f>
        <v>2.5856927375683236E-2</v>
      </c>
      <c r="C38" s="621"/>
      <c r="D38" s="621">
        <f t="shared" si="5"/>
        <v>1.8949411816292778</v>
      </c>
      <c r="E38" s="613"/>
      <c r="F38" s="614"/>
      <c r="G38" s="616">
        <f t="shared" si="0"/>
        <v>2048</v>
      </c>
      <c r="H38" s="617">
        <f>Moodys!F1152</f>
        <v>2.4198291067500488E-2</v>
      </c>
      <c r="I38" s="621"/>
      <c r="J38" s="621">
        <f t="shared" si="4"/>
        <v>1.8825852711952078</v>
      </c>
      <c r="K38" s="613"/>
      <c r="L38" s="614"/>
      <c r="M38" s="616">
        <f t="shared" si="2"/>
        <v>2048</v>
      </c>
      <c r="N38" s="617">
        <f>Moodys!D1152</f>
        <v>1.7612155487911618E-2</v>
      </c>
      <c r="O38" s="621"/>
      <c r="P38" s="621">
        <f t="shared" si="6"/>
        <v>1.6614412227581108</v>
      </c>
      <c r="Q38" s="614"/>
    </row>
    <row r="39" spans="1:17" x14ac:dyDescent="0.2">
      <c r="A39" s="616">
        <f t="shared" si="3"/>
        <v>2049</v>
      </c>
      <c r="B39" s="617">
        <f>Moodys!H1153</f>
        <v>2.6189932126005955E-2</v>
      </c>
      <c r="C39" s="621"/>
      <c r="D39" s="621">
        <f t="shared" si="5"/>
        <v>1.9445695625589221</v>
      </c>
      <c r="E39" s="613"/>
      <c r="F39" s="614"/>
      <c r="G39" s="616">
        <f t="shared" si="0"/>
        <v>2049</v>
      </c>
      <c r="H39" s="617">
        <f>Moodys!F1153</f>
        <v>2.3960917014127947E-2</v>
      </c>
      <c r="I39" s="621"/>
      <c r="J39" s="621">
        <f t="shared" si="4"/>
        <v>1.9276937406503358</v>
      </c>
      <c r="K39" s="613"/>
      <c r="L39" s="614"/>
      <c r="M39" s="616">
        <f t="shared" si="2"/>
        <v>2049</v>
      </c>
      <c r="N39" s="617">
        <f>Moodys!D1153</f>
        <v>1.7637529725935019E-2</v>
      </c>
      <c r="O39" s="621"/>
      <c r="P39" s="621">
        <f t="shared" si="6"/>
        <v>1.6907449417124008</v>
      </c>
      <c r="Q39" s="614"/>
    </row>
    <row r="40" spans="1:17" x14ac:dyDescent="0.2">
      <c r="A40" s="616">
        <f t="shared" si="3"/>
        <v>2050</v>
      </c>
      <c r="B40" s="617">
        <f>Moodys!H1154</f>
        <v>2.6372764595954168E-2</v>
      </c>
      <c r="C40" s="621"/>
      <c r="D40" s="621">
        <f t="shared" si="5"/>
        <v>1.995853237872746</v>
      </c>
      <c r="E40" s="613"/>
      <c r="F40" s="614"/>
      <c r="G40" s="616">
        <f t="shared" si="0"/>
        <v>2050</v>
      </c>
      <c r="H40" s="617">
        <f>Moodys!F1154</f>
        <v>2.3831187584388847E-2</v>
      </c>
      <c r="I40" s="621"/>
      <c r="J40" s="621">
        <f t="shared" si="4"/>
        <v>1.9736329717890262</v>
      </c>
      <c r="K40" s="613"/>
      <c r="L40" s="614"/>
      <c r="M40" s="616">
        <f t="shared" si="2"/>
        <v>2050</v>
      </c>
      <c r="N40" s="617">
        <f>Moodys!D1154</f>
        <v>1.7620396647886061E-2</v>
      </c>
      <c r="O40" s="621"/>
      <c r="P40" s="621">
        <f t="shared" si="6"/>
        <v>1.7205365382157802</v>
      </c>
      <c r="Q40" s="614"/>
    </row>
    <row r="41" spans="1:17" x14ac:dyDescent="0.2">
      <c r="A41" s="616">
        <f t="shared" si="3"/>
        <v>2051</v>
      </c>
      <c r="B41" s="617">
        <f>B40</f>
        <v>2.6372764595954168E-2</v>
      </c>
      <c r="C41" s="621"/>
      <c r="D41" s="621">
        <f t="shared" si="5"/>
        <v>2.0484894054832368</v>
      </c>
      <c r="E41" s="613"/>
      <c r="F41" s="614"/>
      <c r="G41" s="616">
        <f t="shared" si="0"/>
        <v>2051</v>
      </c>
      <c r="H41" s="617">
        <f>H40</f>
        <v>2.3831187584388847E-2</v>
      </c>
      <c r="I41" s="621"/>
      <c r="J41" s="621">
        <f t="shared" si="4"/>
        <v>2.0206669893624651</v>
      </c>
      <c r="K41" s="613"/>
      <c r="L41" s="614"/>
      <c r="M41" s="616">
        <f t="shared" si="2"/>
        <v>2051</v>
      </c>
      <c r="N41" s="617">
        <f>N40</f>
        <v>1.7620396647886061E-2</v>
      </c>
      <c r="O41" s="621"/>
      <c r="P41" s="621">
        <f t="shared" si="6"/>
        <v>1.7508530744663231</v>
      </c>
      <c r="Q41" s="614"/>
    </row>
    <row r="42" spans="1:17" x14ac:dyDescent="0.2">
      <c r="A42" s="616">
        <f t="shared" si="3"/>
        <v>2052</v>
      </c>
      <c r="B42" s="617">
        <f t="shared" ref="B42:B64" si="7">B41</f>
        <v>2.6372764595954168E-2</v>
      </c>
      <c r="C42" s="621"/>
      <c r="D42" s="621">
        <f t="shared" si="5"/>
        <v>2.1025137343513522</v>
      </c>
      <c r="E42" s="613"/>
      <c r="F42" s="614"/>
      <c r="G42" s="616">
        <f t="shared" si="0"/>
        <v>2052</v>
      </c>
      <c r="H42" s="617">
        <f t="shared" ref="H42:H64" si="8">H41</f>
        <v>2.3831187584388847E-2</v>
      </c>
      <c r="I42" s="621"/>
      <c r="J42" s="621">
        <f t="shared" si="4"/>
        <v>2.0688218834315442</v>
      </c>
      <c r="K42" s="613"/>
      <c r="L42" s="614"/>
      <c r="M42" s="616">
        <f t="shared" si="2"/>
        <v>2052</v>
      </c>
      <c r="N42" s="617">
        <f t="shared" ref="N42:N64" si="9">N41</f>
        <v>1.7620396647886061E-2</v>
      </c>
      <c r="O42" s="621"/>
      <c r="P42" s="621">
        <f t="shared" si="6"/>
        <v>1.7817038001105905</v>
      </c>
      <c r="Q42" s="614"/>
    </row>
    <row r="43" spans="1:17" x14ac:dyDescent="0.2">
      <c r="A43" s="616">
        <f t="shared" si="3"/>
        <v>2053</v>
      </c>
      <c r="B43" s="617">
        <f t="shared" si="7"/>
        <v>2.6372764595954168E-2</v>
      </c>
      <c r="C43" s="621"/>
      <c r="D43" s="621">
        <f t="shared" si="5"/>
        <v>2.1579628341271611</v>
      </c>
      <c r="E43" s="613"/>
      <c r="F43" s="614"/>
      <c r="G43" s="616">
        <f t="shared" si="0"/>
        <v>2053</v>
      </c>
      <c r="H43" s="617">
        <f t="shared" si="8"/>
        <v>2.3831187584388847E-2</v>
      </c>
      <c r="I43" s="621"/>
      <c r="J43" s="621">
        <f t="shared" si="4"/>
        <v>2.1181243658142899</v>
      </c>
      <c r="K43" s="613"/>
      <c r="L43" s="614"/>
      <c r="M43" s="616">
        <f t="shared" si="2"/>
        <v>2053</v>
      </c>
      <c r="N43" s="617">
        <f t="shared" si="9"/>
        <v>1.7620396647886061E-2</v>
      </c>
      <c r="O43" s="621"/>
      <c r="P43" s="621">
        <f t="shared" si="6"/>
        <v>1.8130981277775851</v>
      </c>
      <c r="Q43" s="614"/>
    </row>
    <row r="44" spans="1:17" x14ac:dyDescent="0.2">
      <c r="A44" s="616">
        <f t="shared" si="3"/>
        <v>2054</v>
      </c>
      <c r="B44" s="617">
        <f t="shared" si="7"/>
        <v>2.6372764595954168E-2</v>
      </c>
      <c r="C44" s="621"/>
      <c r="D44" s="621">
        <f t="shared" si="5"/>
        <v>2.2148742799584147</v>
      </c>
      <c r="E44" s="613"/>
      <c r="F44" s="614"/>
      <c r="G44" s="616">
        <f t="shared" si="0"/>
        <v>2054</v>
      </c>
      <c r="H44" s="617">
        <f t="shared" si="8"/>
        <v>2.3831187584388847E-2</v>
      </c>
      <c r="I44" s="621"/>
      <c r="J44" s="621">
        <f t="shared" si="4"/>
        <v>2.1686017849030748</v>
      </c>
      <c r="K44" s="613"/>
      <c r="L44" s="614"/>
      <c r="M44" s="616">
        <f t="shared" si="2"/>
        <v>2054</v>
      </c>
      <c r="N44" s="617">
        <f t="shared" si="9"/>
        <v>1.7620396647886061E-2</v>
      </c>
      <c r="O44" s="621"/>
      <c r="P44" s="621">
        <f t="shared" si="6"/>
        <v>1.8450456359505658</v>
      </c>
      <c r="Q44" s="614"/>
    </row>
    <row r="45" spans="1:17" x14ac:dyDescent="0.2">
      <c r="A45" s="616">
        <f t="shared" si="3"/>
        <v>2055</v>
      </c>
      <c r="B45" s="617">
        <f t="shared" si="7"/>
        <v>2.6372764595954168E-2</v>
      </c>
      <c r="C45" s="621"/>
      <c r="D45" s="621">
        <f t="shared" si="5"/>
        <v>2.2732866379533916</v>
      </c>
      <c r="E45" s="613"/>
      <c r="F45" s="614"/>
      <c r="G45" s="616">
        <f t="shared" si="0"/>
        <v>2055</v>
      </c>
      <c r="H45" s="617">
        <f t="shared" si="8"/>
        <v>2.3831187584388847E-2</v>
      </c>
      <c r="I45" s="621"/>
      <c r="J45" s="621">
        <f t="shared" si="4"/>
        <v>2.2202821408349402</v>
      </c>
      <c r="K45" s="613"/>
      <c r="L45" s="614"/>
      <c r="M45" s="616">
        <f t="shared" si="2"/>
        <v>2055</v>
      </c>
      <c r="N45" s="617">
        <f t="shared" si="9"/>
        <v>1.7620396647886061E-2</v>
      </c>
      <c r="O45" s="621"/>
      <c r="P45" s="621">
        <f t="shared" si="6"/>
        <v>1.8775560718894659</v>
      </c>
      <c r="Q45" s="614"/>
    </row>
    <row r="46" spans="1:17" x14ac:dyDescent="0.2">
      <c r="A46" s="616">
        <f t="shared" si="3"/>
        <v>2056</v>
      </c>
      <c r="B46" s="617">
        <f t="shared" si="7"/>
        <v>2.6372764595954168E-2</v>
      </c>
      <c r="C46" s="621"/>
      <c r="D46" s="621">
        <f t="shared" si="5"/>
        <v>2.3332394913152643</v>
      </c>
      <c r="E46" s="613"/>
      <c r="F46" s="614"/>
      <c r="G46" s="616">
        <f t="shared" si="0"/>
        <v>2056</v>
      </c>
      <c r="H46" s="617">
        <f t="shared" si="8"/>
        <v>2.3831187584388847E-2</v>
      </c>
      <c r="I46" s="621"/>
      <c r="J46" s="621">
        <f t="shared" si="4"/>
        <v>2.2731941010234462</v>
      </c>
      <c r="K46" s="613"/>
      <c r="L46" s="614"/>
      <c r="M46" s="616">
        <f t="shared" si="2"/>
        <v>2056</v>
      </c>
      <c r="N46" s="617">
        <f t="shared" si="9"/>
        <v>1.7620396647886061E-2</v>
      </c>
      <c r="O46" s="621"/>
      <c r="P46" s="621">
        <f t="shared" si="6"/>
        <v>1.9106393546048053</v>
      </c>
      <c r="Q46" s="614"/>
    </row>
    <row r="47" spans="1:17" x14ac:dyDescent="0.2">
      <c r="A47" s="616">
        <f t="shared" si="3"/>
        <v>2057</v>
      </c>
      <c r="B47" s="617">
        <f t="shared" si="7"/>
        <v>2.6372764595954168E-2</v>
      </c>
      <c r="C47" s="621"/>
      <c r="D47" s="621">
        <f t="shared" si="5"/>
        <v>2.3947734671657055</v>
      </c>
      <c r="E47" s="613"/>
      <c r="F47" s="614"/>
      <c r="G47" s="616">
        <f t="shared" si="0"/>
        <v>2057</v>
      </c>
      <c r="H47" s="617">
        <f t="shared" si="8"/>
        <v>2.3831187584388847E-2</v>
      </c>
      <c r="I47" s="621"/>
      <c r="J47" s="621">
        <f t="shared" si="4"/>
        <v>2.3273670160606623</v>
      </c>
      <c r="K47" s="613"/>
      <c r="L47" s="614"/>
      <c r="M47" s="616">
        <f t="shared" si="2"/>
        <v>2057</v>
      </c>
      <c r="N47" s="617">
        <f t="shared" si="9"/>
        <v>1.7620396647886061E-2</v>
      </c>
      <c r="O47" s="621"/>
      <c r="P47" s="621">
        <f t="shared" si="6"/>
        <v>1.944305577884003</v>
      </c>
      <c r="Q47" s="614"/>
    </row>
    <row r="48" spans="1:17" x14ac:dyDescent="0.2">
      <c r="A48" s="616">
        <f t="shared" si="3"/>
        <v>2058</v>
      </c>
      <c r="B48" s="617">
        <f t="shared" si="7"/>
        <v>2.6372764595954168E-2</v>
      </c>
      <c r="C48" s="621"/>
      <c r="D48" s="621">
        <f t="shared" si="5"/>
        <v>2.4579302640759035</v>
      </c>
      <c r="E48" s="613"/>
      <c r="F48" s="614"/>
      <c r="G48" s="616">
        <f t="shared" si="0"/>
        <v>2058</v>
      </c>
      <c r="H48" s="617">
        <f t="shared" si="8"/>
        <v>2.3831187584388847E-2</v>
      </c>
      <c r="I48" s="621"/>
      <c r="J48" s="621">
        <f t="shared" si="4"/>
        <v>2.3828309359981232</v>
      </c>
      <c r="K48" s="613"/>
      <c r="L48" s="614"/>
      <c r="M48" s="616">
        <f t="shared" si="2"/>
        <v>2058</v>
      </c>
      <c r="N48" s="617">
        <f t="shared" si="9"/>
        <v>1.7620396647886061E-2</v>
      </c>
      <c r="O48" s="621"/>
      <c r="P48" s="621">
        <f t="shared" si="6"/>
        <v>1.9785650133710164</v>
      </c>
      <c r="Q48" s="614"/>
    </row>
    <row r="49" spans="1:17" x14ac:dyDescent="0.2">
      <c r="A49" s="616">
        <f t="shared" si="3"/>
        <v>2059</v>
      </c>
      <c r="B49" s="617">
        <f t="shared" si="7"/>
        <v>2.6372764595954168E-2</v>
      </c>
      <c r="C49" s="621"/>
      <c r="D49" s="621">
        <f t="shared" si="5"/>
        <v>2.5227526803236486</v>
      </c>
      <c r="E49" s="613"/>
      <c r="F49" s="614"/>
      <c r="G49" s="616">
        <f t="shared" si="0"/>
        <v>2059</v>
      </c>
      <c r="H49" s="617">
        <f t="shared" si="8"/>
        <v>2.3831187584388847E-2</v>
      </c>
      <c r="I49" s="621"/>
      <c r="J49" s="621">
        <f t="shared" si="4"/>
        <v>2.4396166270157793</v>
      </c>
      <c r="K49" s="613"/>
      <c r="L49" s="614"/>
      <c r="M49" s="616">
        <f t="shared" si="2"/>
        <v>2059</v>
      </c>
      <c r="N49" s="617">
        <f t="shared" si="9"/>
        <v>1.7620396647886061E-2</v>
      </c>
      <c r="O49" s="621"/>
      <c r="P49" s="621">
        <f t="shared" si="6"/>
        <v>2.0134281137002437</v>
      </c>
      <c r="Q49" s="614"/>
    </row>
    <row r="50" spans="1:17" x14ac:dyDescent="0.2">
      <c r="A50" s="616">
        <f t="shared" si="3"/>
        <v>2060</v>
      </c>
      <c r="B50" s="617">
        <f t="shared" si="7"/>
        <v>2.6372764595954168E-2</v>
      </c>
      <c r="C50" s="621"/>
      <c r="D50" s="621">
        <f t="shared" si="5"/>
        <v>2.5892846428956364</v>
      </c>
      <c r="E50" s="613"/>
      <c r="F50" s="614"/>
      <c r="G50" s="616">
        <f t="shared" si="0"/>
        <v>2060</v>
      </c>
      <c r="H50" s="617">
        <f t="shared" si="8"/>
        <v>2.3831187584388847E-2</v>
      </c>
      <c r="I50" s="621"/>
      <c r="J50" s="621">
        <f t="shared" si="4"/>
        <v>2.4977555884881864</v>
      </c>
      <c r="K50" s="613"/>
      <c r="L50" s="614"/>
      <c r="M50" s="616">
        <f t="shared" si="2"/>
        <v>2060</v>
      </c>
      <c r="N50" s="617">
        <f t="shared" si="9"/>
        <v>1.7620396647886061E-2</v>
      </c>
      <c r="O50" s="621"/>
      <c r="P50" s="621">
        <f t="shared" si="6"/>
        <v>2.048905515685647</v>
      </c>
      <c r="Q50" s="614"/>
    </row>
    <row r="51" spans="1:17" x14ac:dyDescent="0.2">
      <c r="A51" s="616">
        <f t="shared" si="3"/>
        <v>2061</v>
      </c>
      <c r="B51" s="617">
        <f t="shared" si="7"/>
        <v>2.6372764595954168E-2</v>
      </c>
      <c r="C51" s="621"/>
      <c r="D51" s="621">
        <f t="shared" si="5"/>
        <v>2.6575712372546425</v>
      </c>
      <c r="E51" s="613"/>
      <c r="F51" s="614"/>
      <c r="G51" s="616">
        <f t="shared" si="0"/>
        <v>2061</v>
      </c>
      <c r="H51" s="617">
        <f t="shared" si="8"/>
        <v>2.3831187584388847E-2</v>
      </c>
      <c r="I51" s="621"/>
      <c r="J51" s="621">
        <f t="shared" si="4"/>
        <v>2.5572800704574039</v>
      </c>
      <c r="K51" s="613"/>
      <c r="L51" s="614"/>
      <c r="M51" s="616">
        <f t="shared" si="2"/>
        <v>2061</v>
      </c>
      <c r="N51" s="617">
        <f t="shared" si="9"/>
        <v>1.7620396647886061E-2</v>
      </c>
      <c r="O51" s="621"/>
      <c r="P51" s="621">
        <f t="shared" si="6"/>
        <v>2.0850080435660696</v>
      </c>
      <c r="Q51" s="614"/>
    </row>
    <row r="52" spans="1:17" x14ac:dyDescent="0.2">
      <c r="A52" s="616">
        <f t="shared" si="3"/>
        <v>2062</v>
      </c>
      <c r="B52" s="617">
        <f t="shared" si="7"/>
        <v>2.6372764595954168E-2</v>
      </c>
      <c r="C52" s="621"/>
      <c r="D52" s="621">
        <f t="shared" si="5"/>
        <v>2.7276587378917379</v>
      </c>
      <c r="E52" s="613"/>
      <c r="F52" s="614"/>
      <c r="G52" s="616">
        <f t="shared" si="0"/>
        <v>2062</v>
      </c>
      <c r="H52" s="617">
        <f t="shared" si="8"/>
        <v>2.3831187584388847E-2</v>
      </c>
      <c r="I52" s="621"/>
      <c r="J52" s="621">
        <f t="shared" si="4"/>
        <v>2.6182230915222933</v>
      </c>
      <c r="K52" s="613"/>
      <c r="L52" s="614"/>
      <c r="M52" s="616">
        <f t="shared" si="2"/>
        <v>2062</v>
      </c>
      <c r="N52" s="617">
        <f t="shared" si="9"/>
        <v>1.7620396647886061E-2</v>
      </c>
      <c r="O52" s="621"/>
      <c r="P52" s="621">
        <f t="shared" si="6"/>
        <v>2.1217467123077367</v>
      </c>
      <c r="Q52" s="614"/>
    </row>
    <row r="53" spans="1:17" x14ac:dyDescent="0.2">
      <c r="A53" s="616">
        <f t="shared" si="3"/>
        <v>2063</v>
      </c>
      <c r="B53" s="617">
        <f t="shared" si="7"/>
        <v>2.6372764595954168E-2</v>
      </c>
      <c r="C53" s="621"/>
      <c r="D53" s="621">
        <f t="shared" si="5"/>
        <v>2.7995946396842539</v>
      </c>
      <c r="E53" s="613"/>
      <c r="F53" s="614"/>
      <c r="G53" s="616">
        <f t="shared" si="0"/>
        <v>2063</v>
      </c>
      <c r="H53" s="617">
        <f t="shared" si="8"/>
        <v>2.3831187584388847E-2</v>
      </c>
      <c r="I53" s="621"/>
      <c r="J53" s="621">
        <f t="shared" si="4"/>
        <v>2.6806184571541394</v>
      </c>
      <c r="K53" s="613"/>
      <c r="L53" s="614"/>
      <c r="M53" s="616">
        <f t="shared" si="2"/>
        <v>2063</v>
      </c>
      <c r="N53" s="617">
        <f t="shared" si="9"/>
        <v>1.7620396647886061E-2</v>
      </c>
      <c r="O53" s="621"/>
      <c r="P53" s="621">
        <f t="shared" si="6"/>
        <v>2.1591327309649473</v>
      </c>
      <c r="Q53" s="614"/>
    </row>
    <row r="54" spans="1:17" x14ac:dyDescent="0.2">
      <c r="A54" s="616">
        <f t="shared" si="3"/>
        <v>2064</v>
      </c>
      <c r="B54" s="617">
        <f t="shared" si="7"/>
        <v>2.6372764595954168E-2</v>
      </c>
      <c r="C54" s="621"/>
      <c r="D54" s="621">
        <f t="shared" si="5"/>
        <v>2.8734276900807418</v>
      </c>
      <c r="E54" s="613"/>
      <c r="F54" s="614"/>
      <c r="G54" s="616">
        <f t="shared" si="0"/>
        <v>2064</v>
      </c>
      <c r="H54" s="617">
        <f t="shared" si="8"/>
        <v>2.3831187584388847E-2</v>
      </c>
      <c r="I54" s="621"/>
      <c r="J54" s="621">
        <f t="shared" si="4"/>
        <v>2.7445007784487547</v>
      </c>
      <c r="K54" s="613"/>
      <c r="L54" s="614"/>
      <c r="M54" s="616">
        <f t="shared" si="2"/>
        <v>2064</v>
      </c>
      <c r="N54" s="617">
        <f t="shared" si="9"/>
        <v>1.7620396647886061E-2</v>
      </c>
      <c r="O54" s="621"/>
      <c r="P54" s="621">
        <f t="shared" si="6"/>
        <v>2.1971775060999832</v>
      </c>
      <c r="Q54" s="614"/>
    </row>
    <row r="55" spans="1:17" x14ac:dyDescent="0.2">
      <c r="A55" s="616">
        <f t="shared" si="3"/>
        <v>2065</v>
      </c>
      <c r="B55" s="617">
        <f t="shared" si="7"/>
        <v>2.6372764595954168E-2</v>
      </c>
      <c r="C55" s="621"/>
      <c r="D55" s="621">
        <f t="shared" si="5"/>
        <v>2.9492079221347374</v>
      </c>
      <c r="E55" s="613"/>
      <c r="F55" s="614"/>
      <c r="G55" s="616">
        <f t="shared" si="0"/>
        <v>2065</v>
      </c>
      <c r="H55" s="617">
        <f t="shared" si="8"/>
        <v>2.3831187584388847E-2</v>
      </c>
      <c r="I55" s="621"/>
      <c r="J55" s="621">
        <f t="shared" si="4"/>
        <v>2.8099054913254684</v>
      </c>
      <c r="K55" s="613"/>
      <c r="L55" s="614"/>
      <c r="M55" s="616">
        <f t="shared" si="2"/>
        <v>2065</v>
      </c>
      <c r="N55" s="617">
        <f t="shared" si="9"/>
        <v>1.7620396647886061E-2</v>
      </c>
      <c r="O55" s="621"/>
      <c r="P55" s="621">
        <f t="shared" si="6"/>
        <v>2.2358926452632781</v>
      </c>
      <c r="Q55" s="614"/>
    </row>
    <row r="56" spans="1:17" x14ac:dyDescent="0.2">
      <c r="A56" s="616">
        <f t="shared" si="3"/>
        <v>2066</v>
      </c>
      <c r="B56" s="617">
        <f t="shared" si="7"/>
        <v>2.6372764595954168E-2</v>
      </c>
      <c r="C56" s="621"/>
      <c r="D56" s="621">
        <f t="shared" si="5"/>
        <v>3.0269866884097199</v>
      </c>
      <c r="E56" s="613"/>
      <c r="F56" s="614"/>
      <c r="G56" s="616">
        <f t="shared" si="0"/>
        <v>2066</v>
      </c>
      <c r="H56" s="617">
        <f t="shared" si="8"/>
        <v>2.3831187584388847E-2</v>
      </c>
      <c r="I56" s="621"/>
      <c r="J56" s="621">
        <f t="shared" si="4"/>
        <v>2.8768688761836501</v>
      </c>
      <c r="K56" s="613"/>
      <c r="L56" s="614"/>
      <c r="M56" s="616">
        <f t="shared" si="2"/>
        <v>2066</v>
      </c>
      <c r="N56" s="617">
        <f t="shared" si="9"/>
        <v>1.7620396647886061E-2</v>
      </c>
      <c r="O56" s="621"/>
      <c r="P56" s="621">
        <f t="shared" si="6"/>
        <v>2.2752899605349084</v>
      </c>
      <c r="Q56" s="614"/>
    </row>
    <row r="57" spans="1:17" x14ac:dyDescent="0.2">
      <c r="A57" s="616">
        <f t="shared" si="3"/>
        <v>2067</v>
      </c>
      <c r="B57" s="617">
        <f t="shared" si="7"/>
        <v>2.6372764595954168E-2</v>
      </c>
      <c r="C57" s="621"/>
      <c r="D57" s="621">
        <f t="shared" si="5"/>
        <v>3.1068166957782362</v>
      </c>
      <c r="E57" s="613"/>
      <c r="F57" s="614"/>
      <c r="G57" s="616">
        <f t="shared" si="0"/>
        <v>2067</v>
      </c>
      <c r="H57" s="617">
        <f t="shared" si="8"/>
        <v>2.3831187584388847E-2</v>
      </c>
      <c r="I57" s="621"/>
      <c r="J57" s="621">
        <f t="shared" si="4"/>
        <v>2.9454280780276725</v>
      </c>
      <c r="K57" s="613"/>
      <c r="L57" s="614"/>
      <c r="M57" s="616">
        <f t="shared" si="2"/>
        <v>2067</v>
      </c>
      <c r="N57" s="617">
        <f t="shared" si="9"/>
        <v>1.7620396647886061E-2</v>
      </c>
      <c r="O57" s="621"/>
      <c r="P57" s="621">
        <f t="shared" si="6"/>
        <v>2.3153814721284864</v>
      </c>
      <c r="Q57" s="614"/>
    </row>
    <row r="58" spans="1:17" x14ac:dyDescent="0.2">
      <c r="A58" s="616">
        <f t="shared" si="3"/>
        <v>2068</v>
      </c>
      <c r="B58" s="617">
        <f t="shared" si="7"/>
        <v>2.6372764595954168E-2</v>
      </c>
      <c r="C58" s="621"/>
      <c r="D58" s="621">
        <f t="shared" si="5"/>
        <v>3.1887520411387755</v>
      </c>
      <c r="E58" s="613"/>
      <c r="F58" s="614"/>
      <c r="G58" s="616">
        <f t="shared" si="0"/>
        <v>2068</v>
      </c>
      <c r="H58" s="617">
        <f t="shared" si="8"/>
        <v>2.3831187584388847E-2</v>
      </c>
      <c r="I58" s="621"/>
      <c r="J58" s="621">
        <f t="shared" si="4"/>
        <v>3.0156211270714759</v>
      </c>
      <c r="K58" s="613"/>
      <c r="L58" s="614"/>
      <c r="M58" s="616">
        <f t="shared" si="2"/>
        <v>2068</v>
      </c>
      <c r="N58" s="617">
        <f t="shared" si="9"/>
        <v>1.7620396647886061E-2</v>
      </c>
      <c r="O58" s="621"/>
      <c r="P58" s="621">
        <f t="shared" si="6"/>
        <v>2.3561794120585566</v>
      </c>
      <c r="Q58" s="614"/>
    </row>
    <row r="59" spans="1:17" x14ac:dyDescent="0.2">
      <c r="A59" s="616">
        <f t="shared" si="3"/>
        <v>2069</v>
      </c>
      <c r="B59" s="617">
        <f t="shared" si="7"/>
        <v>2.6372764595954168E-2</v>
      </c>
      <c r="C59" s="621"/>
      <c r="D59" s="621">
        <f t="shared" si="5"/>
        <v>3.2728482480745966</v>
      </c>
      <c r="E59" s="613"/>
      <c r="F59" s="614"/>
      <c r="G59" s="616">
        <f t="shared" si="0"/>
        <v>2069</v>
      </c>
      <c r="H59" s="617">
        <f t="shared" si="8"/>
        <v>2.3831187584388847E-2</v>
      </c>
      <c r="I59" s="621"/>
      <c r="J59" s="621">
        <f t="shared" si="4"/>
        <v>3.0874869598341625</v>
      </c>
      <c r="K59" s="613"/>
      <c r="L59" s="614"/>
      <c r="M59" s="616">
        <f t="shared" si="2"/>
        <v>2069</v>
      </c>
      <c r="N59" s="617">
        <f t="shared" si="9"/>
        <v>1.7620396647886061E-2</v>
      </c>
      <c r="O59" s="621"/>
      <c r="P59" s="621">
        <f t="shared" si="6"/>
        <v>2.3976962278726113</v>
      </c>
      <c r="Q59" s="614"/>
    </row>
    <row r="60" spans="1:17" x14ac:dyDescent="0.2">
      <c r="A60" s="616">
        <f t="shared" si="3"/>
        <v>2070</v>
      </c>
      <c r="B60" s="617">
        <f t="shared" si="7"/>
        <v>2.6372764595954168E-2</v>
      </c>
      <c r="C60" s="621"/>
      <c r="D60" s="621">
        <f t="shared" si="5"/>
        <v>3.3591623044793488</v>
      </c>
      <c r="E60" s="613"/>
      <c r="F60" s="614"/>
      <c r="G60" s="616">
        <f t="shared" si="0"/>
        <v>2070</v>
      </c>
      <c r="H60" s="617">
        <f t="shared" si="8"/>
        <v>2.3831187584388847E-2</v>
      </c>
      <c r="I60" s="621"/>
      <c r="J60" s="621">
        <f t="shared" si="4"/>
        <v>3.1610654407383247</v>
      </c>
      <c r="K60" s="613"/>
      <c r="L60" s="614"/>
      <c r="M60" s="616">
        <f t="shared" si="2"/>
        <v>2070</v>
      </c>
      <c r="N60" s="617">
        <f t="shared" si="9"/>
        <v>1.7620396647886061E-2</v>
      </c>
      <c r="O60" s="621"/>
      <c r="P60" s="621">
        <f t="shared" si="6"/>
        <v>2.4399445864488669</v>
      </c>
      <c r="Q60" s="614"/>
    </row>
    <row r="61" spans="1:17" x14ac:dyDescent="0.2">
      <c r="A61" s="616">
        <f t="shared" si="3"/>
        <v>2071</v>
      </c>
      <c r="B61" s="617">
        <f t="shared" si="7"/>
        <v>2.6372764595954168E-2</v>
      </c>
      <c r="C61" s="621"/>
      <c r="D61" s="621">
        <f t="shared" si="5"/>
        <v>3.4477527011749856</v>
      </c>
      <c r="E61" s="613"/>
      <c r="F61" s="614"/>
      <c r="G61" s="616">
        <f t="shared" si="0"/>
        <v>2071</v>
      </c>
      <c r="H61" s="617">
        <f t="shared" si="8"/>
        <v>2.3831187584388847E-2</v>
      </c>
      <c r="I61" s="621"/>
      <c r="J61" s="621">
        <f t="shared" si="4"/>
        <v>3.2363973842230886</v>
      </c>
      <c r="K61" s="613"/>
      <c r="L61" s="614"/>
      <c r="M61" s="616">
        <f t="shared" si="2"/>
        <v>2071</v>
      </c>
      <c r="N61" s="617">
        <f t="shared" si="9"/>
        <v>1.7620396647886061E-2</v>
      </c>
      <c r="O61" s="621"/>
      <c r="P61" s="621">
        <f t="shared" si="6"/>
        <v>2.4829373778609583</v>
      </c>
      <c r="Q61" s="614"/>
    </row>
    <row r="62" spans="1:17" x14ac:dyDescent="0.2">
      <c r="A62" s="616">
        <f t="shared" si="3"/>
        <v>2072</v>
      </c>
      <c r="B62" s="617">
        <f t="shared" si="7"/>
        <v>2.6372764595954168E-2</v>
      </c>
      <c r="C62" s="621"/>
      <c r="D62" s="621">
        <f t="shared" si="5"/>
        <v>3.5386794715481384</v>
      </c>
      <c r="E62" s="613"/>
      <c r="F62" s="614"/>
      <c r="G62" s="616">
        <f t="shared" si="0"/>
        <v>2072</v>
      </c>
      <c r="H62" s="617">
        <f t="shared" si="8"/>
        <v>2.3831187584388847E-2</v>
      </c>
      <c r="I62" s="621"/>
      <c r="J62" s="621">
        <f t="shared" si="4"/>
        <v>3.3135245773841344</v>
      </c>
      <c r="K62" s="613"/>
      <c r="L62" s="614"/>
      <c r="M62" s="616">
        <f t="shared" si="2"/>
        <v>2072</v>
      </c>
      <c r="N62" s="617">
        <f t="shared" si="9"/>
        <v>1.7620396647886061E-2</v>
      </c>
      <c r="O62" s="621"/>
      <c r="P62" s="621">
        <f t="shared" si="6"/>
        <v>2.5266877193107304</v>
      </c>
      <c r="Q62" s="614"/>
    </row>
    <row r="63" spans="1:17" x14ac:dyDescent="0.2">
      <c r="A63" s="616">
        <f t="shared" si="3"/>
        <v>2073</v>
      </c>
      <c r="B63" s="617">
        <f t="shared" si="7"/>
        <v>2.6372764595954168E-2</v>
      </c>
      <c r="C63" s="621"/>
      <c r="D63" s="621">
        <f t="shared" si="5"/>
        <v>3.6320042322318131</v>
      </c>
      <c r="E63" s="613"/>
      <c r="F63" s="614"/>
      <c r="G63" s="616">
        <f t="shared" si="0"/>
        <v>2073</v>
      </c>
      <c r="H63" s="617">
        <f t="shared" si="8"/>
        <v>2.3831187584388847E-2</v>
      </c>
      <c r="I63" s="621"/>
      <c r="J63" s="621">
        <f t="shared" si="4"/>
        <v>3.3924898031532584</v>
      </c>
      <c r="K63" s="613"/>
      <c r="L63" s="614"/>
      <c r="M63" s="616">
        <f t="shared" si="2"/>
        <v>2073</v>
      </c>
      <c r="N63" s="617">
        <f t="shared" si="9"/>
        <v>1.7620396647886061E-2</v>
      </c>
      <c r="O63" s="621"/>
      <c r="P63" s="621">
        <f t="shared" si="6"/>
        <v>2.571208959130328</v>
      </c>
      <c r="Q63" s="614"/>
    </row>
    <row r="64" spans="1:17" x14ac:dyDescent="0.2">
      <c r="A64" s="616">
        <f t="shared" si="3"/>
        <v>2074</v>
      </c>
      <c r="B64" s="617">
        <f t="shared" si="7"/>
        <v>2.6372764595954168E-2</v>
      </c>
      <c r="C64" s="621"/>
      <c r="D64" s="621">
        <f t="shared" si="5"/>
        <v>3.7277902248599721</v>
      </c>
      <c r="E64" s="613"/>
      <c r="F64" s="614"/>
      <c r="G64" s="616">
        <f t="shared" si="0"/>
        <v>2074</v>
      </c>
      <c r="H64" s="617">
        <f t="shared" si="8"/>
        <v>2.3831187584388847E-2</v>
      </c>
      <c r="I64" s="621"/>
      <c r="J64" s="621">
        <f t="shared" si="4"/>
        <v>3.4733368640303302</v>
      </c>
      <c r="K64" s="613"/>
      <c r="L64" s="614"/>
      <c r="M64" s="616">
        <f t="shared" si="2"/>
        <v>2074</v>
      </c>
      <c r="N64" s="617">
        <f t="shared" si="9"/>
        <v>1.7620396647886061E-2</v>
      </c>
      <c r="O64" s="621"/>
      <c r="P64" s="621">
        <f t="shared" si="6"/>
        <v>2.6165146808548028</v>
      </c>
      <c r="Q64" s="614"/>
    </row>
    <row r="65" spans="1:17" x14ac:dyDescent="0.2">
      <c r="A65" s="614"/>
      <c r="B65" s="614"/>
      <c r="C65" s="614"/>
      <c r="D65" s="614"/>
      <c r="E65" s="614"/>
      <c r="F65" s="614"/>
      <c r="G65" s="614"/>
      <c r="H65" s="614"/>
      <c r="I65" s="614"/>
      <c r="J65" s="614"/>
      <c r="K65" s="614"/>
      <c r="L65" s="614"/>
      <c r="M65" s="614"/>
      <c r="N65" s="614"/>
      <c r="O65" s="614"/>
      <c r="P65" s="614"/>
      <c r="Q65" s="614"/>
    </row>
  </sheetData>
  <mergeCells count="6">
    <mergeCell ref="A3:D4"/>
    <mergeCell ref="M3:P4"/>
    <mergeCell ref="G3:J4"/>
    <mergeCell ref="A1:D1"/>
    <mergeCell ref="G1:J1"/>
    <mergeCell ref="M1:P1"/>
  </mergeCells>
  <phoneticPr fontId="5" type="noConversion"/>
  <printOptions horizontalCentered="1"/>
  <pageMargins left="1" right="1" top="1" bottom="1" header="1" footer="1"/>
  <pageSetup scale="66" orientation="portrait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FEA7E-4134-4400-8AC5-811E97EC9304}">
  <sheetPr syncVertical="1" syncRef="C9" transitionEvaluation="1" transitionEntry="1">
    <tabColor indexed="12"/>
    <pageSetUpPr fitToPage="1"/>
  </sheetPr>
  <dimension ref="A1:S96"/>
  <sheetViews>
    <sheetView view="pageBreakPreview" zoomScaleNormal="100" zoomScaleSheetLayoutView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C9" sqref="C9"/>
    </sheetView>
  </sheetViews>
  <sheetFormatPr defaultColWidth="12.5703125" defaultRowHeight="12.75" x14ac:dyDescent="0.2"/>
  <cols>
    <col min="1" max="1" width="29.7109375" style="552" bestFit="1" customWidth="1"/>
    <col min="2" max="2" width="25" style="552" bestFit="1" customWidth="1"/>
    <col min="3" max="3" width="13.7109375" style="552" bestFit="1" customWidth="1"/>
    <col min="4" max="5" width="10" style="552" customWidth="1"/>
    <col min="6" max="6" width="5.42578125" style="552" bestFit="1" customWidth="1"/>
    <col min="7" max="7" width="10.140625" style="552" bestFit="1" customWidth="1"/>
    <col min="8" max="8" width="6.5703125" style="552" bestFit="1" customWidth="1"/>
    <col min="9" max="9" width="7.140625" style="552" customWidth="1"/>
    <col min="10" max="10" width="9.42578125" style="552" hidden="1" customWidth="1"/>
    <col min="11" max="11" width="10" style="552" hidden="1" customWidth="1"/>
    <col min="12" max="12" width="9.42578125" style="552" hidden="1" customWidth="1"/>
    <col min="13" max="13" width="10" style="552" hidden="1" customWidth="1"/>
    <col min="14" max="14" width="9.42578125" style="552" hidden="1" customWidth="1"/>
    <col min="15" max="15" width="10" style="552" hidden="1" customWidth="1"/>
    <col min="16" max="16" width="9.42578125" style="552" bestFit="1" customWidth="1"/>
    <col min="17" max="17" width="10" style="552" bestFit="1" customWidth="1"/>
    <col min="18" max="18" width="9.140625" style="552" bestFit="1" customWidth="1"/>
    <col min="19" max="19" width="10.85546875" style="552" bestFit="1" customWidth="1"/>
    <col min="20" max="214" width="12.5703125" style="683" customWidth="1"/>
    <col min="215" max="16384" width="12.5703125" style="683"/>
  </cols>
  <sheetData>
    <row r="1" spans="1:19" ht="15.75" x14ac:dyDescent="0.2">
      <c r="A1" s="622" t="s">
        <v>5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</row>
    <row r="2" spans="1:19" ht="15.75" x14ac:dyDescent="0.2">
      <c r="A2" s="622" t="s">
        <v>4747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23"/>
      <c r="P2" s="623"/>
      <c r="Q2" s="623"/>
      <c r="R2" s="623"/>
      <c r="S2" s="623"/>
    </row>
    <row r="3" spans="1:19" ht="15.75" x14ac:dyDescent="0.2">
      <c r="A3" s="622" t="s">
        <v>4748</v>
      </c>
      <c r="B3" s="623"/>
      <c r="C3" s="623"/>
      <c r="D3" s="623"/>
      <c r="E3" s="623"/>
      <c r="F3" s="623"/>
      <c r="G3" s="623"/>
      <c r="H3" s="623"/>
      <c r="I3" s="623"/>
      <c r="J3" s="623"/>
      <c r="K3" s="623"/>
      <c r="L3" s="623"/>
      <c r="M3" s="623"/>
      <c r="N3" s="623"/>
      <c r="O3" s="623"/>
      <c r="P3" s="623"/>
      <c r="Q3" s="623"/>
      <c r="R3" s="623"/>
      <c r="S3" s="623"/>
    </row>
    <row r="4" spans="1:19" x14ac:dyDescent="0.2">
      <c r="A4" s="524"/>
      <c r="B4" s="524"/>
      <c r="C4" s="624"/>
      <c r="D4" s="624"/>
      <c r="E4" s="624"/>
      <c r="F4" s="624"/>
      <c r="G4" s="624"/>
      <c r="H4" s="624"/>
      <c r="I4" s="624"/>
      <c r="J4" s="624"/>
      <c r="K4" s="624"/>
      <c r="L4" s="624"/>
      <c r="M4" s="624"/>
      <c r="N4" s="624"/>
      <c r="O4" s="624"/>
      <c r="P4" s="624"/>
      <c r="Q4" s="624"/>
    </row>
    <row r="5" spans="1:19" x14ac:dyDescent="0.2">
      <c r="A5" s="524"/>
      <c r="B5" s="524"/>
      <c r="C5" s="624"/>
      <c r="D5" s="624"/>
      <c r="E5" s="624"/>
      <c r="F5" s="624"/>
      <c r="G5" s="624"/>
      <c r="H5" s="624"/>
      <c r="I5" s="624"/>
      <c r="J5" s="625"/>
      <c r="K5" s="625"/>
      <c r="L5" s="625"/>
      <c r="M5" s="625"/>
      <c r="N5" s="625"/>
      <c r="O5" s="625"/>
      <c r="P5" s="625"/>
      <c r="Q5" s="626"/>
      <c r="R5" s="627" t="s">
        <v>4749</v>
      </c>
      <c r="S5" s="684">
        <v>2019</v>
      </c>
    </row>
    <row r="6" spans="1:19" x14ac:dyDescent="0.2">
      <c r="A6" s="524"/>
      <c r="B6" s="524"/>
      <c r="C6" s="628" t="s">
        <v>4751</v>
      </c>
      <c r="D6" s="624" t="s">
        <v>4752</v>
      </c>
      <c r="E6" s="624" t="s">
        <v>4752</v>
      </c>
      <c r="F6" s="624"/>
      <c r="G6" s="624"/>
      <c r="H6" s="624" t="s">
        <v>4753</v>
      </c>
      <c r="I6" s="629" t="s">
        <v>4753</v>
      </c>
      <c r="J6" s="624">
        <v>2003</v>
      </c>
      <c r="K6" s="629" t="s">
        <v>4750</v>
      </c>
      <c r="L6" s="624">
        <v>2007</v>
      </c>
      <c r="M6" s="629" t="s">
        <v>4750</v>
      </c>
      <c r="N6" s="624">
        <v>2011</v>
      </c>
      <c r="O6" s="629" t="s">
        <v>4750</v>
      </c>
      <c r="P6" s="624">
        <v>2019</v>
      </c>
      <c r="Q6" s="629" t="s">
        <v>4750</v>
      </c>
      <c r="R6" s="624" t="s">
        <v>4754</v>
      </c>
      <c r="S6" s="629" t="s">
        <v>4755</v>
      </c>
    </row>
    <row r="7" spans="1:19" x14ac:dyDescent="0.2">
      <c r="A7" s="624" t="s">
        <v>4756</v>
      </c>
      <c r="B7" s="624" t="s">
        <v>4864</v>
      </c>
      <c r="C7" s="624" t="s">
        <v>4757</v>
      </c>
      <c r="D7" s="624" t="s">
        <v>4758</v>
      </c>
      <c r="E7" s="624" t="s">
        <v>4759</v>
      </c>
      <c r="F7" s="624" t="s">
        <v>4760</v>
      </c>
      <c r="G7" s="624" t="s">
        <v>4761</v>
      </c>
      <c r="H7" s="623" t="s">
        <v>121</v>
      </c>
      <c r="I7" s="630" t="s">
        <v>121</v>
      </c>
      <c r="J7" s="624" t="s">
        <v>122</v>
      </c>
      <c r="K7" s="630" t="s">
        <v>4762</v>
      </c>
      <c r="L7" s="624" t="s">
        <v>122</v>
      </c>
      <c r="M7" s="630" t="s">
        <v>4762</v>
      </c>
      <c r="N7" s="624" t="s">
        <v>122</v>
      </c>
      <c r="O7" s="630" t="s">
        <v>4762</v>
      </c>
      <c r="P7" s="624" t="s">
        <v>122</v>
      </c>
      <c r="Q7" s="630" t="s">
        <v>4762</v>
      </c>
      <c r="R7" s="624" t="s">
        <v>4763</v>
      </c>
      <c r="S7" s="629" t="s">
        <v>4764</v>
      </c>
    </row>
    <row r="8" spans="1:19" x14ac:dyDescent="0.2">
      <c r="A8" s="631" t="s">
        <v>4765</v>
      </c>
      <c r="B8" s="632" t="s">
        <v>4766</v>
      </c>
      <c r="C8" s="631" t="s">
        <v>4767</v>
      </c>
      <c r="D8" s="631" t="s">
        <v>4768</v>
      </c>
      <c r="E8" s="631" t="s">
        <v>4768</v>
      </c>
      <c r="F8" s="631" t="s">
        <v>4700</v>
      </c>
      <c r="G8" s="631" t="s">
        <v>4700</v>
      </c>
      <c r="H8" s="631" t="s">
        <v>4011</v>
      </c>
      <c r="I8" s="633" t="s">
        <v>13</v>
      </c>
      <c r="J8" s="631" t="s">
        <v>13</v>
      </c>
      <c r="K8" s="633" t="s">
        <v>4769</v>
      </c>
      <c r="L8" s="631" t="s">
        <v>13</v>
      </c>
      <c r="M8" s="633" t="s">
        <v>4769</v>
      </c>
      <c r="N8" s="631" t="s">
        <v>13</v>
      </c>
      <c r="O8" s="633" t="s">
        <v>4769</v>
      </c>
      <c r="P8" s="631" t="s">
        <v>13</v>
      </c>
      <c r="Q8" s="633" t="s">
        <v>4769</v>
      </c>
      <c r="R8" s="632" t="s">
        <v>4769</v>
      </c>
      <c r="S8" s="634" t="s">
        <v>4769</v>
      </c>
    </row>
    <row r="9" spans="1:19" x14ac:dyDescent="0.2">
      <c r="A9" s="635"/>
      <c r="B9" s="635"/>
      <c r="C9" s="534"/>
      <c r="D9" s="534"/>
      <c r="E9" s="534"/>
      <c r="F9" s="534"/>
      <c r="G9" s="534"/>
      <c r="H9" s="534"/>
      <c r="I9" s="636"/>
      <c r="J9" s="637"/>
      <c r="K9" s="636"/>
      <c r="L9" s="637"/>
      <c r="M9" s="636"/>
      <c r="N9" s="637"/>
      <c r="O9" s="636"/>
      <c r="P9" s="637"/>
      <c r="Q9" s="636"/>
      <c r="R9" s="637"/>
      <c r="S9" s="636"/>
    </row>
    <row r="10" spans="1:19" x14ac:dyDescent="0.2">
      <c r="A10" s="635"/>
      <c r="B10" s="624" t="s">
        <v>4770</v>
      </c>
      <c r="C10" s="534"/>
      <c r="D10" s="638"/>
      <c r="E10" s="534"/>
      <c r="F10" s="534"/>
      <c r="G10" s="534"/>
      <c r="H10" s="534"/>
      <c r="I10" s="639"/>
      <c r="J10" s="534"/>
      <c r="K10" s="639"/>
      <c r="L10" s="534"/>
      <c r="M10" s="639"/>
      <c r="N10" s="534"/>
      <c r="O10" s="639"/>
      <c r="P10" s="534"/>
      <c r="Q10" s="639"/>
      <c r="R10" s="534"/>
      <c r="S10" s="639"/>
    </row>
    <row r="11" spans="1:19" x14ac:dyDescent="0.2">
      <c r="A11" s="640" t="s">
        <v>4771</v>
      </c>
      <c r="B11" s="624" t="s">
        <v>4772</v>
      </c>
      <c r="C11" s="425" t="s">
        <v>18</v>
      </c>
      <c r="D11" s="426" t="s">
        <v>18</v>
      </c>
      <c r="E11" s="426" t="s">
        <v>18</v>
      </c>
      <c r="F11" s="425" t="s">
        <v>18</v>
      </c>
      <c r="G11" s="425" t="s">
        <v>18</v>
      </c>
      <c r="H11" s="641">
        <f>H$12</f>
        <v>10</v>
      </c>
      <c r="I11" s="642">
        <f>I$12</f>
        <v>1970</v>
      </c>
      <c r="J11" s="641">
        <v>2035</v>
      </c>
      <c r="K11" s="642">
        <f>J11-$I11</f>
        <v>65</v>
      </c>
      <c r="L11" s="641">
        <v>2050</v>
      </c>
      <c r="M11" s="642">
        <f>L11-$I11</f>
        <v>80</v>
      </c>
      <c r="N11" s="641">
        <v>2050</v>
      </c>
      <c r="O11" s="642">
        <f>N11-$I11</f>
        <v>80</v>
      </c>
      <c r="P11" s="643">
        <f>P15</f>
        <v>2045</v>
      </c>
      <c r="Q11" s="642">
        <f>P11-$I11</f>
        <v>75</v>
      </c>
      <c r="R11" s="644">
        <f t="shared" ref="R11:R25" si="0">$S$5-$I11+0.5</f>
        <v>49.5</v>
      </c>
      <c r="S11" s="645">
        <f>Q11-R11</f>
        <v>25.5</v>
      </c>
    </row>
    <row r="12" spans="1:19" x14ac:dyDescent="0.2">
      <c r="A12" s="640" t="s">
        <v>4771</v>
      </c>
      <c r="B12" s="624" t="s">
        <v>4874</v>
      </c>
      <c r="C12" s="427">
        <v>445500</v>
      </c>
      <c r="D12" s="428">
        <v>385</v>
      </c>
      <c r="E12" s="428">
        <v>395</v>
      </c>
      <c r="F12" s="646" t="s">
        <v>4773</v>
      </c>
      <c r="G12" s="640" t="s">
        <v>4774</v>
      </c>
      <c r="H12" s="641">
        <v>10</v>
      </c>
      <c r="I12" s="429">
        <v>1970</v>
      </c>
      <c r="J12" s="643">
        <v>2020</v>
      </c>
      <c r="K12" s="642">
        <f>J12-$I12</f>
        <v>50</v>
      </c>
      <c r="L12" s="643">
        <v>2035</v>
      </c>
      <c r="M12" s="642">
        <f t="shared" ref="M12:O22" si="1">L12-$I12</f>
        <v>65</v>
      </c>
      <c r="N12" s="643">
        <v>2035</v>
      </c>
      <c r="O12" s="642">
        <f t="shared" si="1"/>
        <v>65</v>
      </c>
      <c r="P12" s="643">
        <v>2035</v>
      </c>
      <c r="Q12" s="642">
        <f t="shared" ref="Q12:Q25" si="2">P12-$I12</f>
        <v>65</v>
      </c>
      <c r="R12" s="644">
        <f t="shared" si="0"/>
        <v>49.5</v>
      </c>
      <c r="S12" s="645">
        <f t="shared" ref="S12:S25" si="3">Q12-R12</f>
        <v>15.5</v>
      </c>
    </row>
    <row r="13" spans="1:19" x14ac:dyDescent="0.2">
      <c r="A13" s="640" t="s">
        <v>4771</v>
      </c>
      <c r="B13" s="624" t="s">
        <v>4875</v>
      </c>
      <c r="C13" s="427">
        <v>445500</v>
      </c>
      <c r="D13" s="428">
        <v>385</v>
      </c>
      <c r="E13" s="428">
        <v>395</v>
      </c>
      <c r="F13" s="646" t="s">
        <v>4773</v>
      </c>
      <c r="G13" s="640" t="s">
        <v>4774</v>
      </c>
      <c r="H13" s="641">
        <v>4</v>
      </c>
      <c r="I13" s="429">
        <v>1973</v>
      </c>
      <c r="J13" s="643">
        <v>2023</v>
      </c>
      <c r="K13" s="642">
        <f t="shared" ref="K13:K17" si="4">J13-$I13</f>
        <v>50</v>
      </c>
      <c r="L13" s="643">
        <v>2038</v>
      </c>
      <c r="M13" s="642">
        <f t="shared" si="1"/>
        <v>65</v>
      </c>
      <c r="N13" s="643">
        <v>2038</v>
      </c>
      <c r="O13" s="642">
        <f t="shared" si="1"/>
        <v>65</v>
      </c>
      <c r="P13" s="643">
        <v>2038</v>
      </c>
      <c r="Q13" s="642">
        <f t="shared" si="2"/>
        <v>65</v>
      </c>
      <c r="R13" s="644">
        <f t="shared" si="0"/>
        <v>46.5</v>
      </c>
      <c r="S13" s="645">
        <f t="shared" si="3"/>
        <v>18.5</v>
      </c>
    </row>
    <row r="14" spans="1:19" x14ac:dyDescent="0.2">
      <c r="A14" s="640" t="s">
        <v>4771</v>
      </c>
      <c r="B14" s="624" t="s">
        <v>4876</v>
      </c>
      <c r="C14" s="427">
        <v>445500</v>
      </c>
      <c r="D14" s="428">
        <v>395</v>
      </c>
      <c r="E14" s="428">
        <v>400</v>
      </c>
      <c r="F14" s="646" t="s">
        <v>4773</v>
      </c>
      <c r="G14" s="640" t="s">
        <v>4775</v>
      </c>
      <c r="H14" s="641">
        <v>5</v>
      </c>
      <c r="I14" s="429">
        <v>1976</v>
      </c>
      <c r="J14" s="643">
        <v>2026</v>
      </c>
      <c r="K14" s="642">
        <f t="shared" si="4"/>
        <v>50</v>
      </c>
      <c r="L14" s="643">
        <v>2041</v>
      </c>
      <c r="M14" s="642">
        <f t="shared" si="1"/>
        <v>65</v>
      </c>
      <c r="N14" s="643">
        <v>2041</v>
      </c>
      <c r="O14" s="642">
        <f t="shared" si="1"/>
        <v>65</v>
      </c>
      <c r="P14" s="643">
        <v>2041</v>
      </c>
      <c r="Q14" s="642">
        <f t="shared" si="2"/>
        <v>65</v>
      </c>
      <c r="R14" s="644">
        <f t="shared" si="0"/>
        <v>43.5</v>
      </c>
      <c r="S14" s="645">
        <f t="shared" si="3"/>
        <v>21.5</v>
      </c>
    </row>
    <row r="15" spans="1:19" x14ac:dyDescent="0.2">
      <c r="A15" s="640" t="s">
        <v>4771</v>
      </c>
      <c r="B15" s="624" t="s">
        <v>4877</v>
      </c>
      <c r="C15" s="427">
        <v>486000</v>
      </c>
      <c r="D15" s="428">
        <v>437</v>
      </c>
      <c r="E15" s="428">
        <v>442</v>
      </c>
      <c r="F15" s="646" t="s">
        <v>4773</v>
      </c>
      <c r="G15" s="640" t="s">
        <v>4775</v>
      </c>
      <c r="H15" s="641">
        <v>2</v>
      </c>
      <c r="I15" s="429">
        <v>1985</v>
      </c>
      <c r="J15" s="643">
        <v>2035</v>
      </c>
      <c r="K15" s="642">
        <f t="shared" si="4"/>
        <v>50</v>
      </c>
      <c r="L15" s="643">
        <v>2050</v>
      </c>
      <c r="M15" s="642">
        <f t="shared" si="1"/>
        <v>65</v>
      </c>
      <c r="N15" s="643">
        <v>2050</v>
      </c>
      <c r="O15" s="642">
        <f t="shared" si="1"/>
        <v>65</v>
      </c>
      <c r="P15" s="643">
        <v>2045</v>
      </c>
      <c r="Q15" s="642">
        <f t="shared" si="2"/>
        <v>60</v>
      </c>
      <c r="R15" s="644">
        <f t="shared" si="0"/>
        <v>34.5</v>
      </c>
      <c r="S15" s="645">
        <f t="shared" si="3"/>
        <v>25.5</v>
      </c>
    </row>
    <row r="16" spans="1:19" x14ac:dyDescent="0.2">
      <c r="A16" s="640" t="s">
        <v>4771</v>
      </c>
      <c r="B16" s="628" t="s">
        <v>4878</v>
      </c>
      <c r="C16" s="425" t="s">
        <v>18</v>
      </c>
      <c r="D16" s="426" t="s">
        <v>18</v>
      </c>
      <c r="E16" s="426" t="s">
        <v>18</v>
      </c>
      <c r="F16" s="425" t="s">
        <v>18</v>
      </c>
      <c r="G16" s="425" t="s">
        <v>18</v>
      </c>
      <c r="H16" s="641">
        <v>12</v>
      </c>
      <c r="I16" s="429">
        <v>1999</v>
      </c>
      <c r="J16" s="643">
        <v>2023</v>
      </c>
      <c r="K16" s="642">
        <f t="shared" si="4"/>
        <v>24</v>
      </c>
      <c r="L16" s="643">
        <v>2038</v>
      </c>
      <c r="M16" s="642">
        <f t="shared" si="1"/>
        <v>39</v>
      </c>
      <c r="N16" s="643">
        <v>2038</v>
      </c>
      <c r="O16" s="642">
        <f t="shared" si="1"/>
        <v>39</v>
      </c>
      <c r="P16" s="643">
        <f>P$13</f>
        <v>2038</v>
      </c>
      <c r="Q16" s="642">
        <f t="shared" si="2"/>
        <v>39</v>
      </c>
      <c r="R16" s="644">
        <f t="shared" si="0"/>
        <v>20.5</v>
      </c>
      <c r="S16" s="645">
        <f t="shared" si="3"/>
        <v>18.5</v>
      </c>
    </row>
    <row r="17" spans="1:19" x14ac:dyDescent="0.2">
      <c r="A17" s="640" t="s">
        <v>4771</v>
      </c>
      <c r="B17" s="628" t="s">
        <v>4879</v>
      </c>
      <c r="C17" s="425" t="s">
        <v>18</v>
      </c>
      <c r="D17" s="426" t="s">
        <v>18</v>
      </c>
      <c r="E17" s="426" t="s">
        <v>18</v>
      </c>
      <c r="F17" s="425" t="s">
        <v>18</v>
      </c>
      <c r="G17" s="425" t="s">
        <v>18</v>
      </c>
      <c r="H17" s="647">
        <v>2</v>
      </c>
      <c r="I17" s="429">
        <f>I15</f>
        <v>1985</v>
      </c>
      <c r="J17" s="643">
        <v>2035</v>
      </c>
      <c r="K17" s="642">
        <f t="shared" si="4"/>
        <v>50</v>
      </c>
      <c r="L17" s="643">
        <v>2050</v>
      </c>
      <c r="M17" s="642">
        <f t="shared" si="1"/>
        <v>65</v>
      </c>
      <c r="N17" s="643">
        <v>2050</v>
      </c>
      <c r="O17" s="642">
        <f t="shared" si="1"/>
        <v>65</v>
      </c>
      <c r="P17" s="643">
        <f>$P15</f>
        <v>2045</v>
      </c>
      <c r="Q17" s="642">
        <f t="shared" si="2"/>
        <v>60</v>
      </c>
      <c r="R17" s="644">
        <f t="shared" si="0"/>
        <v>34.5</v>
      </c>
      <c r="S17" s="645">
        <f t="shared" si="3"/>
        <v>25.5</v>
      </c>
    </row>
    <row r="18" spans="1:19" x14ac:dyDescent="0.2">
      <c r="A18" s="640" t="s">
        <v>4771</v>
      </c>
      <c r="B18" s="624" t="s">
        <v>4776</v>
      </c>
      <c r="C18" s="425" t="s">
        <v>18</v>
      </c>
      <c r="D18" s="426" t="s">
        <v>18</v>
      </c>
      <c r="E18" s="426" t="s">
        <v>18</v>
      </c>
      <c r="F18" s="425" t="s">
        <v>18</v>
      </c>
      <c r="G18" s="425" t="s">
        <v>18</v>
      </c>
      <c r="H18" s="641">
        <v>5</v>
      </c>
      <c r="I18" s="429">
        <v>2010</v>
      </c>
      <c r="J18" s="641" t="s">
        <v>18</v>
      </c>
      <c r="K18" s="642" t="s">
        <v>18</v>
      </c>
      <c r="L18" s="641" t="s">
        <v>18</v>
      </c>
      <c r="M18" s="642" t="s">
        <v>18</v>
      </c>
      <c r="N18" s="643">
        <v>2035</v>
      </c>
      <c r="O18" s="642">
        <f>N18-$I18</f>
        <v>25</v>
      </c>
      <c r="P18" s="643">
        <f>P$12</f>
        <v>2035</v>
      </c>
      <c r="Q18" s="642">
        <f t="shared" si="2"/>
        <v>25</v>
      </c>
      <c r="R18" s="644">
        <f t="shared" si="0"/>
        <v>9.5</v>
      </c>
      <c r="S18" s="645">
        <f t="shared" si="3"/>
        <v>15.5</v>
      </c>
    </row>
    <row r="19" spans="1:19" x14ac:dyDescent="0.2">
      <c r="A19" s="640" t="s">
        <v>4771</v>
      </c>
      <c r="B19" s="628" t="s">
        <v>4777</v>
      </c>
      <c r="C19" s="425" t="s">
        <v>18</v>
      </c>
      <c r="D19" s="426" t="s">
        <v>18</v>
      </c>
      <c r="E19" s="426" t="s">
        <v>18</v>
      </c>
      <c r="F19" s="425" t="s">
        <v>18</v>
      </c>
      <c r="G19" s="425" t="s">
        <v>18</v>
      </c>
      <c r="H19" s="641">
        <v>5</v>
      </c>
      <c r="I19" s="429">
        <v>2009</v>
      </c>
      <c r="J19" s="641" t="s">
        <v>18</v>
      </c>
      <c r="K19" s="642" t="s">
        <v>18</v>
      </c>
      <c r="L19" s="641" t="s">
        <v>18</v>
      </c>
      <c r="M19" s="642" t="s">
        <v>18</v>
      </c>
      <c r="N19" s="643">
        <v>2038</v>
      </c>
      <c r="O19" s="642">
        <f>N19-$I19</f>
        <v>29</v>
      </c>
      <c r="P19" s="643">
        <f>P$13</f>
        <v>2038</v>
      </c>
      <c r="Q19" s="642">
        <f t="shared" si="2"/>
        <v>29</v>
      </c>
      <c r="R19" s="644">
        <f t="shared" si="0"/>
        <v>10.5</v>
      </c>
      <c r="S19" s="645">
        <f t="shared" si="3"/>
        <v>18.5</v>
      </c>
    </row>
    <row r="20" spans="1:19" x14ac:dyDescent="0.2">
      <c r="A20" s="640" t="s">
        <v>4771</v>
      </c>
      <c r="B20" s="628" t="s">
        <v>4778</v>
      </c>
      <c r="C20" s="425" t="s">
        <v>18</v>
      </c>
      <c r="D20" s="426" t="s">
        <v>18</v>
      </c>
      <c r="E20" s="426" t="s">
        <v>18</v>
      </c>
      <c r="F20" s="425" t="s">
        <v>18</v>
      </c>
      <c r="G20" s="425" t="s">
        <v>18</v>
      </c>
      <c r="H20" s="641">
        <v>5</v>
      </c>
      <c r="I20" s="429">
        <v>2008</v>
      </c>
      <c r="J20" s="641" t="s">
        <v>18</v>
      </c>
      <c r="K20" s="642" t="s">
        <v>18</v>
      </c>
      <c r="L20" s="641" t="s">
        <v>18</v>
      </c>
      <c r="M20" s="642" t="s">
        <v>18</v>
      </c>
      <c r="N20" s="643">
        <v>2041</v>
      </c>
      <c r="O20" s="642">
        <f>N20-$I20</f>
        <v>33</v>
      </c>
      <c r="P20" s="643">
        <f>P$14</f>
        <v>2041</v>
      </c>
      <c r="Q20" s="642">
        <f t="shared" si="2"/>
        <v>33</v>
      </c>
      <c r="R20" s="644">
        <f t="shared" si="0"/>
        <v>11.5</v>
      </c>
      <c r="S20" s="645">
        <f t="shared" si="3"/>
        <v>21.5</v>
      </c>
    </row>
    <row r="21" spans="1:19" x14ac:dyDescent="0.2">
      <c r="A21" s="640" t="s">
        <v>4771</v>
      </c>
      <c r="B21" s="628" t="s">
        <v>4779</v>
      </c>
      <c r="C21" s="425" t="s">
        <v>18</v>
      </c>
      <c r="D21" s="426" t="s">
        <v>18</v>
      </c>
      <c r="E21" s="426" t="s">
        <v>18</v>
      </c>
      <c r="F21" s="425" t="s">
        <v>18</v>
      </c>
      <c r="G21" s="425" t="s">
        <v>18</v>
      </c>
      <c r="H21" s="641">
        <v>5</v>
      </c>
      <c r="I21" s="429">
        <v>2007</v>
      </c>
      <c r="J21" s="641" t="s">
        <v>18</v>
      </c>
      <c r="K21" s="642" t="s">
        <v>18</v>
      </c>
      <c r="L21" s="641" t="s">
        <v>18</v>
      </c>
      <c r="M21" s="642" t="s">
        <v>18</v>
      </c>
      <c r="N21" s="643">
        <v>2050</v>
      </c>
      <c r="O21" s="642">
        <f>N21-$I21</f>
        <v>43</v>
      </c>
      <c r="P21" s="643">
        <f>P$15</f>
        <v>2045</v>
      </c>
      <c r="Q21" s="642">
        <f t="shared" si="2"/>
        <v>38</v>
      </c>
      <c r="R21" s="644">
        <f t="shared" si="0"/>
        <v>12.5</v>
      </c>
      <c r="S21" s="645">
        <f t="shared" si="3"/>
        <v>25.5</v>
      </c>
    </row>
    <row r="22" spans="1:19" x14ac:dyDescent="0.2">
      <c r="A22" s="640" t="s">
        <v>4780</v>
      </c>
      <c r="B22" s="624" t="s">
        <v>4781</v>
      </c>
      <c r="C22" s="430">
        <v>69900</v>
      </c>
      <c r="D22" s="431">
        <v>56</v>
      </c>
      <c r="E22" s="431">
        <v>61</v>
      </c>
      <c r="F22" s="646" t="s">
        <v>4782</v>
      </c>
      <c r="G22" s="640" t="s">
        <v>4783</v>
      </c>
      <c r="H22" s="641">
        <v>8</v>
      </c>
      <c r="I22" s="429">
        <v>2009</v>
      </c>
      <c r="J22" s="641" t="s">
        <v>18</v>
      </c>
      <c r="K22" s="642" t="s">
        <v>18</v>
      </c>
      <c r="L22" s="641" t="s">
        <v>18</v>
      </c>
      <c r="M22" s="642" t="s">
        <v>18</v>
      </c>
      <c r="N22" s="643">
        <v>2049</v>
      </c>
      <c r="O22" s="642">
        <f t="shared" si="1"/>
        <v>40</v>
      </c>
      <c r="P22" s="643">
        <v>2049</v>
      </c>
      <c r="Q22" s="642">
        <f t="shared" si="2"/>
        <v>40</v>
      </c>
      <c r="R22" s="644">
        <f t="shared" si="0"/>
        <v>10.5</v>
      </c>
      <c r="S22" s="645">
        <f t="shared" si="3"/>
        <v>29.5</v>
      </c>
    </row>
    <row r="23" spans="1:19" x14ac:dyDescent="0.2">
      <c r="A23" s="640" t="s">
        <v>4780</v>
      </c>
      <c r="B23" s="624" t="s">
        <v>4784</v>
      </c>
      <c r="C23" s="430">
        <v>397800</v>
      </c>
      <c r="D23" s="431">
        <v>360</v>
      </c>
      <c r="E23" s="431">
        <v>392</v>
      </c>
      <c r="F23" s="646" t="s">
        <v>4782</v>
      </c>
      <c r="G23" s="640" t="s">
        <v>4774</v>
      </c>
      <c r="H23" s="641">
        <v>11</v>
      </c>
      <c r="I23" s="429">
        <v>2021</v>
      </c>
      <c r="J23" s="641" t="s">
        <v>18</v>
      </c>
      <c r="K23" s="642" t="s">
        <v>18</v>
      </c>
      <c r="L23" s="641" t="s">
        <v>18</v>
      </c>
      <c r="M23" s="642" t="s">
        <v>18</v>
      </c>
      <c r="N23" s="641" t="s">
        <v>18</v>
      </c>
      <c r="O23" s="642" t="s">
        <v>18</v>
      </c>
      <c r="P23" s="643">
        <f>2021+40</f>
        <v>2061</v>
      </c>
      <c r="Q23" s="642">
        <f t="shared" si="2"/>
        <v>40</v>
      </c>
      <c r="R23" s="644">
        <f t="shared" si="0"/>
        <v>-1.5</v>
      </c>
      <c r="S23" s="645">
        <f t="shared" si="3"/>
        <v>41.5</v>
      </c>
    </row>
    <row r="24" spans="1:19" x14ac:dyDescent="0.2">
      <c r="A24" s="640" t="s">
        <v>4780</v>
      </c>
      <c r="B24" s="624" t="s">
        <v>4785</v>
      </c>
      <c r="C24" s="430">
        <v>397800</v>
      </c>
      <c r="D24" s="431">
        <v>360</v>
      </c>
      <c r="E24" s="431">
        <v>392</v>
      </c>
      <c r="F24" s="646" t="s">
        <v>4782</v>
      </c>
      <c r="G24" s="640" t="s">
        <v>4774</v>
      </c>
      <c r="H24" s="641">
        <v>11</v>
      </c>
      <c r="I24" s="429">
        <v>2021</v>
      </c>
      <c r="J24" s="641" t="s">
        <v>18</v>
      </c>
      <c r="K24" s="642" t="s">
        <v>18</v>
      </c>
      <c r="L24" s="641" t="s">
        <v>18</v>
      </c>
      <c r="M24" s="642" t="s">
        <v>18</v>
      </c>
      <c r="N24" s="641" t="s">
        <v>18</v>
      </c>
      <c r="O24" s="642" t="s">
        <v>18</v>
      </c>
      <c r="P24" s="643">
        <f>2021+40</f>
        <v>2061</v>
      </c>
      <c r="Q24" s="642">
        <f t="shared" si="2"/>
        <v>40</v>
      </c>
      <c r="R24" s="644">
        <f t="shared" si="0"/>
        <v>-1.5</v>
      </c>
      <c r="S24" s="645">
        <f t="shared" si="3"/>
        <v>41.5</v>
      </c>
    </row>
    <row r="25" spans="1:19" x14ac:dyDescent="0.2">
      <c r="A25" s="640" t="s">
        <v>4780</v>
      </c>
      <c r="B25" s="628" t="s">
        <v>4865</v>
      </c>
      <c r="C25" s="430"/>
      <c r="D25" s="431"/>
      <c r="E25" s="431"/>
      <c r="F25" s="646" t="s">
        <v>4773</v>
      </c>
      <c r="G25" s="640" t="s">
        <v>4786</v>
      </c>
      <c r="H25" s="641">
        <v>1</v>
      </c>
      <c r="I25" s="429">
        <v>2023</v>
      </c>
      <c r="J25" s="641" t="s">
        <v>18</v>
      </c>
      <c r="K25" s="642" t="s">
        <v>18</v>
      </c>
      <c r="L25" s="641" t="s">
        <v>18</v>
      </c>
      <c r="M25" s="642" t="s">
        <v>18</v>
      </c>
      <c r="N25" s="641" t="s">
        <v>18</v>
      </c>
      <c r="O25" s="642" t="s">
        <v>18</v>
      </c>
      <c r="P25" s="643">
        <f>2023+40</f>
        <v>2063</v>
      </c>
      <c r="Q25" s="642">
        <f t="shared" si="2"/>
        <v>40</v>
      </c>
      <c r="R25" s="644">
        <f t="shared" si="0"/>
        <v>-3.5</v>
      </c>
      <c r="S25" s="645">
        <f t="shared" si="3"/>
        <v>43.5</v>
      </c>
    </row>
    <row r="26" spans="1:19" x14ac:dyDescent="0.2">
      <c r="A26" s="640"/>
      <c r="B26" s="624"/>
      <c r="C26" s="430"/>
      <c r="D26" s="431"/>
      <c r="E26" s="431"/>
      <c r="F26" s="646"/>
      <c r="G26" s="640"/>
      <c r="H26" s="641"/>
      <c r="I26" s="429"/>
      <c r="J26" s="641"/>
      <c r="K26" s="642"/>
      <c r="L26" s="641"/>
      <c r="M26" s="642"/>
      <c r="N26" s="641"/>
      <c r="O26" s="642"/>
      <c r="P26" s="643"/>
      <c r="Q26" s="642"/>
      <c r="R26" s="644"/>
      <c r="S26" s="645"/>
    </row>
    <row r="27" spans="1:19" x14ac:dyDescent="0.2">
      <c r="A27" s="635"/>
      <c r="B27" s="635"/>
      <c r="C27" s="648">
        <f t="shared" ref="C27:D27" si="5">SUM(C11:C26)</f>
        <v>2688000</v>
      </c>
      <c r="D27" s="649">
        <f t="shared" si="5"/>
        <v>2378</v>
      </c>
      <c r="E27" s="649">
        <f>SUM(E11:E26)</f>
        <v>2477</v>
      </c>
      <c r="F27" s="650"/>
      <c r="G27" s="637"/>
      <c r="H27" s="637"/>
      <c r="I27" s="636"/>
      <c r="J27" s="637"/>
      <c r="K27" s="636"/>
      <c r="L27" s="637"/>
      <c r="M27" s="636"/>
      <c r="N27" s="637"/>
      <c r="O27" s="636"/>
      <c r="P27" s="637"/>
      <c r="Q27" s="636"/>
      <c r="R27" s="644"/>
      <c r="S27" s="645"/>
    </row>
    <row r="28" spans="1:19" x14ac:dyDescent="0.2">
      <c r="A28" s="635"/>
      <c r="B28" s="635"/>
      <c r="C28" s="427"/>
      <c r="D28" s="428"/>
      <c r="E28" s="428"/>
      <c r="F28" s="534"/>
      <c r="G28" s="640"/>
      <c r="H28" s="640"/>
      <c r="I28" s="636"/>
      <c r="J28" s="637"/>
      <c r="K28" s="636"/>
      <c r="L28" s="637"/>
      <c r="M28" s="636"/>
      <c r="N28" s="637"/>
      <c r="O28" s="636"/>
      <c r="P28" s="637"/>
      <c r="Q28" s="636"/>
      <c r="R28" s="651"/>
      <c r="S28" s="645"/>
    </row>
    <row r="29" spans="1:19" x14ac:dyDescent="0.2">
      <c r="A29" s="635"/>
      <c r="B29" s="624" t="s">
        <v>4787</v>
      </c>
      <c r="C29" s="427"/>
      <c r="D29" s="428"/>
      <c r="E29" s="428"/>
      <c r="F29" s="534"/>
      <c r="G29" s="534"/>
      <c r="H29" s="534"/>
      <c r="I29" s="639"/>
      <c r="J29" s="534"/>
      <c r="K29" s="639"/>
      <c r="L29" s="534"/>
      <c r="M29" s="639"/>
      <c r="N29" s="534"/>
      <c r="O29" s="639"/>
      <c r="P29" s="534"/>
      <c r="Q29" s="639"/>
      <c r="R29" s="652"/>
      <c r="S29" s="653"/>
    </row>
    <row r="30" spans="1:19" x14ac:dyDescent="0.2">
      <c r="A30" s="640" t="s">
        <v>4780</v>
      </c>
      <c r="B30" s="624" t="s">
        <v>4772</v>
      </c>
      <c r="C30" s="427">
        <v>0</v>
      </c>
      <c r="D30" s="428">
        <v>0</v>
      </c>
      <c r="E30" s="428">
        <v>0</v>
      </c>
      <c r="F30" s="427">
        <v>0</v>
      </c>
      <c r="G30" s="427">
        <v>0</v>
      </c>
      <c r="H30" s="641">
        <f>H$31</f>
        <v>4</v>
      </c>
      <c r="I30" s="642">
        <f>I$31</f>
        <v>2003</v>
      </c>
      <c r="J30" s="641">
        <v>2044</v>
      </c>
      <c r="K30" s="642">
        <f>J30-$I30</f>
        <v>41</v>
      </c>
      <c r="L30" s="641">
        <v>2044</v>
      </c>
      <c r="M30" s="642">
        <f t="shared" ref="M30" si="6">L30-$I30</f>
        <v>41</v>
      </c>
      <c r="N30" s="641">
        <v>2049</v>
      </c>
      <c r="O30" s="642">
        <f t="shared" ref="M30:O36" si="7">N30-$I30</f>
        <v>46</v>
      </c>
      <c r="P30" s="643">
        <f>P$36</f>
        <v>2049</v>
      </c>
      <c r="Q30" s="642">
        <f t="shared" ref="Q30:Q36" si="8">P30-$I30</f>
        <v>46</v>
      </c>
      <c r="R30" s="644">
        <f t="shared" ref="R30:R36" si="9">$S$5-$I30+0.5</f>
        <v>16.5</v>
      </c>
      <c r="S30" s="645">
        <f t="shared" ref="S30:S36" si="10">Q30-R30</f>
        <v>29.5</v>
      </c>
    </row>
    <row r="31" spans="1:19" x14ac:dyDescent="0.2">
      <c r="A31" s="640" t="s">
        <v>4780</v>
      </c>
      <c r="B31" s="624" t="s">
        <v>4880</v>
      </c>
      <c r="C31" s="427">
        <v>809060</v>
      </c>
      <c r="D31" s="428">
        <v>701</v>
      </c>
      <c r="E31" s="428">
        <v>792</v>
      </c>
      <c r="F31" s="637" t="s">
        <v>4788</v>
      </c>
      <c r="G31" s="654" t="s">
        <v>4774</v>
      </c>
      <c r="H31" s="641">
        <v>4</v>
      </c>
      <c r="I31" s="642">
        <v>2003</v>
      </c>
      <c r="J31" s="641">
        <v>2043</v>
      </c>
      <c r="K31" s="642">
        <f>J31-$I31</f>
        <v>40</v>
      </c>
      <c r="L31" s="641">
        <v>2043</v>
      </c>
      <c r="M31" s="642">
        <f t="shared" si="7"/>
        <v>40</v>
      </c>
      <c r="N31" s="641">
        <v>2043</v>
      </c>
      <c r="O31" s="642">
        <f t="shared" si="7"/>
        <v>40</v>
      </c>
      <c r="P31" s="641">
        <v>2038</v>
      </c>
      <c r="Q31" s="642">
        <f t="shared" si="8"/>
        <v>35</v>
      </c>
      <c r="R31" s="644">
        <f t="shared" si="9"/>
        <v>16.5</v>
      </c>
      <c r="S31" s="645">
        <f t="shared" si="10"/>
        <v>18.5</v>
      </c>
    </row>
    <row r="32" spans="1:19" x14ac:dyDescent="0.2">
      <c r="A32" s="640" t="s">
        <v>4780</v>
      </c>
      <c r="B32" s="624" t="s">
        <v>4881</v>
      </c>
      <c r="C32" s="430">
        <v>1205100</v>
      </c>
      <c r="D32" s="431">
        <v>929</v>
      </c>
      <c r="E32" s="431">
        <v>1047</v>
      </c>
      <c r="F32" s="637" t="s">
        <v>4788</v>
      </c>
      <c r="G32" s="654" t="s">
        <v>4774</v>
      </c>
      <c r="H32" s="641">
        <v>1</v>
      </c>
      <c r="I32" s="642">
        <v>2004</v>
      </c>
      <c r="J32" s="641">
        <v>2044</v>
      </c>
      <c r="K32" s="642">
        <f>J32-$I32</f>
        <v>40</v>
      </c>
      <c r="L32" s="641">
        <v>2044</v>
      </c>
      <c r="M32" s="642">
        <f t="shared" si="7"/>
        <v>40</v>
      </c>
      <c r="N32" s="641">
        <v>2044</v>
      </c>
      <c r="O32" s="642">
        <f t="shared" si="7"/>
        <v>40</v>
      </c>
      <c r="P32" s="641">
        <v>2038</v>
      </c>
      <c r="Q32" s="642">
        <f t="shared" si="8"/>
        <v>34</v>
      </c>
      <c r="R32" s="644">
        <f t="shared" si="9"/>
        <v>15.5</v>
      </c>
      <c r="S32" s="645">
        <f t="shared" si="10"/>
        <v>18.5</v>
      </c>
    </row>
    <row r="33" spans="1:19" x14ac:dyDescent="0.2">
      <c r="A33" s="640" t="s">
        <v>4780</v>
      </c>
      <c r="B33" s="624" t="s">
        <v>4789</v>
      </c>
      <c r="C33" s="430">
        <v>69900</v>
      </c>
      <c r="D33" s="431">
        <v>56</v>
      </c>
      <c r="E33" s="431">
        <v>61</v>
      </c>
      <c r="F33" s="646" t="s">
        <v>4782</v>
      </c>
      <c r="G33" s="654" t="s">
        <v>4774</v>
      </c>
      <c r="H33" s="641">
        <v>7</v>
      </c>
      <c r="I33" s="429">
        <v>2009</v>
      </c>
      <c r="J33" s="641" t="s">
        <v>18</v>
      </c>
      <c r="K33" s="642" t="s">
        <v>18</v>
      </c>
      <c r="L33" s="641" t="s">
        <v>18</v>
      </c>
      <c r="M33" s="642" t="s">
        <v>18</v>
      </c>
      <c r="N33" s="643">
        <v>2049</v>
      </c>
      <c r="O33" s="642">
        <f t="shared" si="7"/>
        <v>40</v>
      </c>
      <c r="P33" s="643">
        <v>2049</v>
      </c>
      <c r="Q33" s="642">
        <f t="shared" si="8"/>
        <v>40</v>
      </c>
      <c r="R33" s="644">
        <f t="shared" si="9"/>
        <v>10.5</v>
      </c>
      <c r="S33" s="645">
        <f t="shared" si="10"/>
        <v>29.5</v>
      </c>
    </row>
    <row r="34" spans="1:19" x14ac:dyDescent="0.2">
      <c r="A34" s="640" t="s">
        <v>4780</v>
      </c>
      <c r="B34" s="628" t="s">
        <v>4781</v>
      </c>
      <c r="C34" s="430">
        <v>69900</v>
      </c>
      <c r="D34" s="431">
        <v>56</v>
      </c>
      <c r="E34" s="431">
        <v>61</v>
      </c>
      <c r="F34" s="646" t="s">
        <v>4782</v>
      </c>
      <c r="G34" s="654" t="s">
        <v>4774</v>
      </c>
      <c r="H34" s="641">
        <v>7</v>
      </c>
      <c r="I34" s="429">
        <v>2009</v>
      </c>
      <c r="J34" s="641" t="s">
        <v>18</v>
      </c>
      <c r="K34" s="642" t="s">
        <v>18</v>
      </c>
      <c r="L34" s="641" t="s">
        <v>18</v>
      </c>
      <c r="M34" s="642" t="s">
        <v>18</v>
      </c>
      <c r="N34" s="643">
        <v>2049</v>
      </c>
      <c r="O34" s="642">
        <f t="shared" si="7"/>
        <v>40</v>
      </c>
      <c r="P34" s="643">
        <v>2049</v>
      </c>
      <c r="Q34" s="642">
        <f t="shared" si="8"/>
        <v>40</v>
      </c>
      <c r="R34" s="644">
        <f t="shared" si="9"/>
        <v>10.5</v>
      </c>
      <c r="S34" s="645">
        <f t="shared" si="10"/>
        <v>29.5</v>
      </c>
    </row>
    <row r="35" spans="1:19" x14ac:dyDescent="0.2">
      <c r="A35" s="640" t="s">
        <v>4780</v>
      </c>
      <c r="B35" s="628" t="s">
        <v>4784</v>
      </c>
      <c r="C35" s="430">
        <v>69900</v>
      </c>
      <c r="D35" s="431">
        <v>56</v>
      </c>
      <c r="E35" s="431">
        <v>61</v>
      </c>
      <c r="F35" s="646" t="s">
        <v>4782</v>
      </c>
      <c r="G35" s="654" t="s">
        <v>4774</v>
      </c>
      <c r="H35" s="641">
        <v>4</v>
      </c>
      <c r="I35" s="429">
        <v>2009</v>
      </c>
      <c r="J35" s="641" t="s">
        <v>18</v>
      </c>
      <c r="K35" s="642" t="s">
        <v>18</v>
      </c>
      <c r="L35" s="641" t="s">
        <v>18</v>
      </c>
      <c r="M35" s="642" t="s">
        <v>18</v>
      </c>
      <c r="N35" s="643">
        <v>2049</v>
      </c>
      <c r="O35" s="642">
        <f t="shared" si="7"/>
        <v>40</v>
      </c>
      <c r="P35" s="643">
        <v>2049</v>
      </c>
      <c r="Q35" s="642">
        <f t="shared" si="8"/>
        <v>40</v>
      </c>
      <c r="R35" s="644">
        <f t="shared" si="9"/>
        <v>10.5</v>
      </c>
      <c r="S35" s="645">
        <f t="shared" si="10"/>
        <v>29.5</v>
      </c>
    </row>
    <row r="36" spans="1:19" x14ac:dyDescent="0.2">
      <c r="A36" s="640" t="s">
        <v>4780</v>
      </c>
      <c r="B36" s="628" t="s">
        <v>4785</v>
      </c>
      <c r="C36" s="430">
        <v>69900</v>
      </c>
      <c r="D36" s="431">
        <v>56</v>
      </c>
      <c r="E36" s="431">
        <v>61</v>
      </c>
      <c r="F36" s="646" t="s">
        <v>4782</v>
      </c>
      <c r="G36" s="654" t="s">
        <v>4774</v>
      </c>
      <c r="H36" s="641">
        <v>4</v>
      </c>
      <c r="I36" s="429">
        <v>2009</v>
      </c>
      <c r="J36" s="641" t="s">
        <v>18</v>
      </c>
      <c r="K36" s="642" t="s">
        <v>18</v>
      </c>
      <c r="L36" s="641" t="s">
        <v>18</v>
      </c>
      <c r="M36" s="642" t="s">
        <v>18</v>
      </c>
      <c r="N36" s="643">
        <v>2049</v>
      </c>
      <c r="O36" s="642">
        <f t="shared" si="7"/>
        <v>40</v>
      </c>
      <c r="P36" s="643">
        <v>2049</v>
      </c>
      <c r="Q36" s="642">
        <f t="shared" si="8"/>
        <v>40</v>
      </c>
      <c r="R36" s="644">
        <f t="shared" si="9"/>
        <v>10.5</v>
      </c>
      <c r="S36" s="645">
        <f t="shared" si="10"/>
        <v>29.5</v>
      </c>
    </row>
    <row r="37" spans="1:19" x14ac:dyDescent="0.2">
      <c r="A37" s="640"/>
      <c r="B37" s="628"/>
      <c r="C37" s="430"/>
      <c r="D37" s="431"/>
      <c r="E37" s="431"/>
      <c r="F37" s="646"/>
      <c r="G37" s="654"/>
      <c r="H37" s="641"/>
      <c r="I37" s="429"/>
      <c r="J37" s="641"/>
      <c r="K37" s="642"/>
      <c r="L37" s="641"/>
      <c r="M37" s="642"/>
      <c r="N37" s="643"/>
      <c r="O37" s="642"/>
      <c r="P37" s="643"/>
      <c r="Q37" s="642"/>
      <c r="R37" s="644"/>
      <c r="S37" s="645"/>
    </row>
    <row r="38" spans="1:19" x14ac:dyDescent="0.2">
      <c r="A38" s="635"/>
      <c r="B38" s="635"/>
      <c r="C38" s="648">
        <f>SUM(C30:C37)</f>
        <v>2293760</v>
      </c>
      <c r="D38" s="649">
        <f>SUM(D30:D37)</f>
        <v>1854</v>
      </c>
      <c r="E38" s="649">
        <f>SUM(E30:E37)</f>
        <v>2083</v>
      </c>
      <c r="F38" s="650"/>
      <c r="G38" s="637"/>
      <c r="H38" s="637"/>
      <c r="I38" s="636"/>
      <c r="J38" s="637"/>
      <c r="K38" s="636"/>
      <c r="L38" s="637"/>
      <c r="M38" s="636"/>
      <c r="N38" s="637"/>
      <c r="O38" s="636"/>
      <c r="P38" s="643"/>
      <c r="Q38" s="642"/>
      <c r="R38" s="651"/>
      <c r="S38" s="655"/>
    </row>
    <row r="39" spans="1:19" x14ac:dyDescent="0.2">
      <c r="A39" s="635"/>
      <c r="B39" s="624"/>
      <c r="C39" s="427"/>
      <c r="D39" s="428"/>
      <c r="E39" s="428"/>
      <c r="F39" s="534"/>
      <c r="G39" s="640"/>
      <c r="H39" s="640"/>
      <c r="I39" s="656"/>
      <c r="J39" s="640"/>
      <c r="K39" s="656"/>
      <c r="L39" s="640"/>
      <c r="M39" s="656"/>
      <c r="N39" s="640"/>
      <c r="O39" s="656"/>
      <c r="P39" s="643"/>
      <c r="Q39" s="642"/>
      <c r="R39" s="651"/>
      <c r="S39" s="655"/>
    </row>
    <row r="40" spans="1:19" x14ac:dyDescent="0.2">
      <c r="A40" s="635"/>
      <c r="B40" s="624" t="s">
        <v>4790</v>
      </c>
      <c r="C40" s="427"/>
      <c r="D40" s="428"/>
      <c r="E40" s="428"/>
      <c r="F40" s="534"/>
      <c r="G40" s="534"/>
      <c r="H40" s="534"/>
      <c r="I40" s="639"/>
      <c r="J40" s="534"/>
      <c r="K40" s="639"/>
      <c r="L40" s="534"/>
      <c r="M40" s="639"/>
      <c r="N40" s="534"/>
      <c r="O40" s="639"/>
      <c r="P40" s="534"/>
      <c r="Q40" s="639"/>
      <c r="R40" s="652"/>
      <c r="S40" s="653"/>
    </row>
    <row r="41" spans="1:19" x14ac:dyDescent="0.2">
      <c r="A41" s="640" t="s">
        <v>4780</v>
      </c>
      <c r="B41" s="624" t="s">
        <v>4772</v>
      </c>
      <c r="C41" s="427">
        <v>0</v>
      </c>
      <c r="D41" s="428">
        <v>0</v>
      </c>
      <c r="E41" s="428">
        <v>0</v>
      </c>
      <c r="F41" s="427">
        <v>0</v>
      </c>
      <c r="G41" s="427">
        <v>0</v>
      </c>
      <c r="H41" s="641">
        <f>H$42</f>
        <v>9</v>
      </c>
      <c r="I41" s="642">
        <f>I$42</f>
        <v>1996</v>
      </c>
      <c r="J41" s="641">
        <v>2047</v>
      </c>
      <c r="K41" s="642">
        <f t="shared" ref="K41:K44" si="11">J41-$I41</f>
        <v>51</v>
      </c>
      <c r="L41" s="641">
        <v>2047</v>
      </c>
      <c r="M41" s="642">
        <f t="shared" ref="M41:O46" si="12">L41-$I41</f>
        <v>51</v>
      </c>
      <c r="N41" s="641">
        <v>2047</v>
      </c>
      <c r="O41" s="642">
        <f t="shared" si="12"/>
        <v>51</v>
      </c>
      <c r="P41" s="641">
        <f>P46</f>
        <v>2047</v>
      </c>
      <c r="Q41" s="642">
        <f t="shared" ref="Q41:Q47" si="13">P41-$I41</f>
        <v>51</v>
      </c>
      <c r="R41" s="644">
        <f t="shared" ref="R41:R47" si="14">$S$5-$I41+0.5</f>
        <v>23.5</v>
      </c>
      <c r="S41" s="657">
        <f>Q41-R41</f>
        <v>27.5</v>
      </c>
    </row>
    <row r="42" spans="1:19" x14ac:dyDescent="0.2">
      <c r="A42" s="640" t="s">
        <v>4780</v>
      </c>
      <c r="B42" s="624" t="s">
        <v>4882</v>
      </c>
      <c r="C42" s="427">
        <v>326299</v>
      </c>
      <c r="D42" s="428">
        <v>220</v>
      </c>
      <c r="E42" s="428">
        <v>220</v>
      </c>
      <c r="F42" s="646" t="s">
        <v>4791</v>
      </c>
      <c r="G42" s="640" t="s">
        <v>4792</v>
      </c>
      <c r="H42" s="641">
        <v>9</v>
      </c>
      <c r="I42" s="642">
        <v>1996</v>
      </c>
      <c r="J42" s="641">
        <v>2036</v>
      </c>
      <c r="K42" s="642">
        <f t="shared" si="11"/>
        <v>40</v>
      </c>
      <c r="L42" s="641">
        <v>2036</v>
      </c>
      <c r="M42" s="642">
        <f t="shared" si="12"/>
        <v>40</v>
      </c>
      <c r="N42" s="641">
        <v>2036</v>
      </c>
      <c r="O42" s="642">
        <f t="shared" si="12"/>
        <v>40</v>
      </c>
      <c r="P42" s="641">
        <v>2036</v>
      </c>
      <c r="Q42" s="642">
        <f t="shared" si="13"/>
        <v>40</v>
      </c>
      <c r="R42" s="644">
        <f t="shared" si="14"/>
        <v>23.5</v>
      </c>
      <c r="S42" s="657">
        <f t="shared" ref="S42:S47" si="15">Q42-R42</f>
        <v>16.5</v>
      </c>
    </row>
    <row r="43" spans="1:19" x14ac:dyDescent="0.2">
      <c r="A43" s="640" t="s">
        <v>4780</v>
      </c>
      <c r="B43" s="624" t="s">
        <v>4883</v>
      </c>
      <c r="C43" s="427">
        <v>175770</v>
      </c>
      <c r="D43" s="428">
        <v>151</v>
      </c>
      <c r="E43" s="428">
        <v>183</v>
      </c>
      <c r="F43" s="646" t="s">
        <v>4788</v>
      </c>
      <c r="G43" s="637" t="s">
        <v>4783</v>
      </c>
      <c r="H43" s="641">
        <v>7</v>
      </c>
      <c r="I43" s="642">
        <v>2000</v>
      </c>
      <c r="J43" s="641">
        <v>2040</v>
      </c>
      <c r="K43" s="642">
        <f t="shared" si="11"/>
        <v>40</v>
      </c>
      <c r="L43" s="641">
        <v>2040</v>
      </c>
      <c r="M43" s="642">
        <f t="shared" si="12"/>
        <v>40</v>
      </c>
      <c r="N43" s="641">
        <v>2040</v>
      </c>
      <c r="O43" s="642">
        <f t="shared" si="12"/>
        <v>40</v>
      </c>
      <c r="P43" s="641">
        <v>2040</v>
      </c>
      <c r="Q43" s="642">
        <f t="shared" si="13"/>
        <v>40</v>
      </c>
      <c r="R43" s="644">
        <f t="shared" si="14"/>
        <v>19.5</v>
      </c>
      <c r="S43" s="657">
        <f t="shared" si="15"/>
        <v>20.5</v>
      </c>
    </row>
    <row r="44" spans="1:19" x14ac:dyDescent="0.2">
      <c r="A44" s="640" t="s">
        <v>4780</v>
      </c>
      <c r="B44" s="624" t="s">
        <v>4789</v>
      </c>
      <c r="C44" s="427">
        <v>175770</v>
      </c>
      <c r="D44" s="428">
        <v>151</v>
      </c>
      <c r="E44" s="428">
        <v>183</v>
      </c>
      <c r="F44" s="646" t="s">
        <v>4788</v>
      </c>
      <c r="G44" s="637" t="s">
        <v>4783</v>
      </c>
      <c r="H44" s="641">
        <v>5</v>
      </c>
      <c r="I44" s="642">
        <v>2002</v>
      </c>
      <c r="J44" s="641">
        <v>2042</v>
      </c>
      <c r="K44" s="642">
        <f t="shared" si="11"/>
        <v>40</v>
      </c>
      <c r="L44" s="641">
        <v>2042</v>
      </c>
      <c r="M44" s="642">
        <f t="shared" si="12"/>
        <v>40</v>
      </c>
      <c r="N44" s="641">
        <v>2042</v>
      </c>
      <c r="O44" s="642">
        <f t="shared" si="12"/>
        <v>40</v>
      </c>
      <c r="P44" s="641">
        <v>2042</v>
      </c>
      <c r="Q44" s="642">
        <f t="shared" si="13"/>
        <v>40</v>
      </c>
      <c r="R44" s="644">
        <f t="shared" si="14"/>
        <v>17.5</v>
      </c>
      <c r="S44" s="657">
        <f t="shared" si="15"/>
        <v>22.5</v>
      </c>
    </row>
    <row r="45" spans="1:19" x14ac:dyDescent="0.2">
      <c r="A45" s="640" t="s">
        <v>4780</v>
      </c>
      <c r="B45" s="624" t="s">
        <v>4781</v>
      </c>
      <c r="C45" s="427">
        <v>175770</v>
      </c>
      <c r="D45" s="428">
        <v>151</v>
      </c>
      <c r="E45" s="428">
        <v>183</v>
      </c>
      <c r="F45" s="646" t="s">
        <v>4788</v>
      </c>
      <c r="G45" s="637" t="s">
        <v>4774</v>
      </c>
      <c r="H45" s="641">
        <v>3</v>
      </c>
      <c r="I45" s="642">
        <v>2007</v>
      </c>
      <c r="J45" s="641" t="s">
        <v>18</v>
      </c>
      <c r="K45" s="642" t="s">
        <v>18</v>
      </c>
      <c r="L45" s="641" t="s">
        <v>18</v>
      </c>
      <c r="M45" s="642" t="s">
        <v>18</v>
      </c>
      <c r="N45" s="641">
        <v>2047</v>
      </c>
      <c r="O45" s="642">
        <f t="shared" si="12"/>
        <v>40</v>
      </c>
      <c r="P45" s="641">
        <v>2047</v>
      </c>
      <c r="Q45" s="642">
        <f t="shared" si="13"/>
        <v>40</v>
      </c>
      <c r="R45" s="644">
        <f t="shared" si="14"/>
        <v>12.5</v>
      </c>
      <c r="S45" s="657">
        <f t="shared" si="15"/>
        <v>27.5</v>
      </c>
    </row>
    <row r="46" spans="1:19" x14ac:dyDescent="0.2">
      <c r="A46" s="640" t="s">
        <v>4780</v>
      </c>
      <c r="B46" s="624" t="s">
        <v>4784</v>
      </c>
      <c r="C46" s="427">
        <v>175770</v>
      </c>
      <c r="D46" s="428">
        <v>151</v>
      </c>
      <c r="E46" s="428">
        <v>183</v>
      </c>
      <c r="F46" s="646" t="s">
        <v>4788</v>
      </c>
      <c r="G46" s="637" t="s">
        <v>4774</v>
      </c>
      <c r="H46" s="641">
        <v>4</v>
      </c>
      <c r="I46" s="642">
        <v>2007</v>
      </c>
      <c r="J46" s="641" t="s">
        <v>18</v>
      </c>
      <c r="K46" s="642" t="s">
        <v>18</v>
      </c>
      <c r="L46" s="641" t="s">
        <v>18</v>
      </c>
      <c r="M46" s="642" t="s">
        <v>18</v>
      </c>
      <c r="N46" s="641">
        <v>2047</v>
      </c>
      <c r="O46" s="642">
        <f t="shared" si="12"/>
        <v>40</v>
      </c>
      <c r="P46" s="641">
        <v>2047</v>
      </c>
      <c r="Q46" s="642">
        <f t="shared" si="13"/>
        <v>40</v>
      </c>
      <c r="R46" s="644">
        <f t="shared" si="14"/>
        <v>12.5</v>
      </c>
      <c r="S46" s="657">
        <f t="shared" si="15"/>
        <v>27.5</v>
      </c>
    </row>
    <row r="47" spans="1:19" x14ac:dyDescent="0.2">
      <c r="A47" s="640" t="s">
        <v>4780</v>
      </c>
      <c r="B47" s="624" t="s">
        <v>4793</v>
      </c>
      <c r="C47" s="432">
        <f>1216080-SUM(C43:C46)</f>
        <v>513000</v>
      </c>
      <c r="D47" s="433">
        <f>1061-SUM(D43:D46)</f>
        <v>457</v>
      </c>
      <c r="E47" s="433">
        <f>1200-SUM(E43:E46)</f>
        <v>468</v>
      </c>
      <c r="F47" s="646" t="s">
        <v>4773</v>
      </c>
      <c r="G47" s="637"/>
      <c r="H47" s="637"/>
      <c r="I47" s="642">
        <v>2017</v>
      </c>
      <c r="J47" s="641" t="s">
        <v>18</v>
      </c>
      <c r="K47" s="642" t="s">
        <v>18</v>
      </c>
      <c r="L47" s="641" t="s">
        <v>18</v>
      </c>
      <c r="M47" s="642" t="s">
        <v>18</v>
      </c>
      <c r="N47" s="641" t="s">
        <v>18</v>
      </c>
      <c r="O47" s="642" t="s">
        <v>18</v>
      </c>
      <c r="P47" s="641">
        <v>2057</v>
      </c>
      <c r="Q47" s="642">
        <f t="shared" si="13"/>
        <v>40</v>
      </c>
      <c r="R47" s="644">
        <f t="shared" si="14"/>
        <v>2.5</v>
      </c>
      <c r="S47" s="657">
        <f t="shared" si="15"/>
        <v>37.5</v>
      </c>
    </row>
    <row r="48" spans="1:19" x14ac:dyDescent="0.2">
      <c r="A48" s="640"/>
      <c r="B48" s="635"/>
      <c r="C48" s="432"/>
      <c r="D48" s="433"/>
      <c r="E48" s="433"/>
      <c r="F48" s="646"/>
      <c r="G48" s="637"/>
      <c r="H48" s="637"/>
      <c r="I48" s="642"/>
      <c r="J48" s="641"/>
      <c r="K48" s="642"/>
      <c r="L48" s="641"/>
      <c r="M48" s="642"/>
      <c r="N48" s="641"/>
      <c r="O48" s="642"/>
      <c r="P48" s="641"/>
      <c r="Q48" s="656"/>
      <c r="R48" s="644"/>
      <c r="S48" s="656"/>
    </row>
    <row r="49" spans="1:19" x14ac:dyDescent="0.2">
      <c r="A49" s="635"/>
      <c r="B49" s="635"/>
      <c r="C49" s="648">
        <f t="shared" ref="C49:D49" si="16">SUM(C41:C48)</f>
        <v>1542379</v>
      </c>
      <c r="D49" s="649">
        <f t="shared" si="16"/>
        <v>1281</v>
      </c>
      <c r="E49" s="649">
        <f>SUM(E41:E48)</f>
        <v>1420</v>
      </c>
      <c r="F49" s="650"/>
      <c r="G49" s="640"/>
      <c r="H49" s="640"/>
      <c r="I49" s="656"/>
      <c r="J49" s="658"/>
      <c r="K49" s="656"/>
      <c r="L49" s="640"/>
      <c r="M49" s="656"/>
      <c r="N49" s="640"/>
      <c r="O49" s="656"/>
      <c r="P49" s="640"/>
      <c r="Q49" s="656"/>
      <c r="R49" s="640"/>
      <c r="S49" s="656"/>
    </row>
    <row r="50" spans="1:19" x14ac:dyDescent="0.2">
      <c r="A50" s="635"/>
      <c r="B50" s="635"/>
      <c r="C50" s="659"/>
      <c r="D50" s="660"/>
      <c r="E50" s="660"/>
      <c r="F50" s="650"/>
      <c r="G50" s="640"/>
      <c r="H50" s="640"/>
      <c r="I50" s="656"/>
      <c r="J50" s="640"/>
      <c r="K50" s="656"/>
      <c r="L50" s="640"/>
      <c r="M50" s="656"/>
      <c r="N50" s="640"/>
      <c r="O50" s="656"/>
      <c r="P50" s="640"/>
      <c r="Q50" s="656"/>
      <c r="R50" s="640"/>
      <c r="S50" s="656"/>
    </row>
    <row r="51" spans="1:19" x14ac:dyDescent="0.2">
      <c r="A51" s="635"/>
      <c r="B51" s="661" t="s">
        <v>3980</v>
      </c>
      <c r="C51" s="427"/>
      <c r="D51" s="428"/>
      <c r="E51" s="428"/>
      <c r="F51" s="534"/>
      <c r="G51" s="534"/>
      <c r="H51" s="534"/>
      <c r="I51" s="639"/>
      <c r="J51" s="534"/>
      <c r="K51" s="639"/>
      <c r="L51" s="534"/>
      <c r="M51" s="639"/>
      <c r="N51" s="534"/>
      <c r="O51" s="639"/>
      <c r="P51" s="534"/>
      <c r="Q51" s="639"/>
      <c r="R51" s="652"/>
      <c r="S51" s="653"/>
    </row>
    <row r="52" spans="1:19" x14ac:dyDescent="0.2">
      <c r="A52" s="640" t="s">
        <v>4780</v>
      </c>
      <c r="B52" s="635" t="s">
        <v>4794</v>
      </c>
      <c r="C52" s="427">
        <v>1600</v>
      </c>
      <c r="D52" s="428">
        <v>1.6</v>
      </c>
      <c r="E52" s="428">
        <v>1.6</v>
      </c>
      <c r="F52" s="646" t="s">
        <v>4795</v>
      </c>
      <c r="G52" s="640" t="s">
        <v>4796</v>
      </c>
      <c r="H52" s="640">
        <v>12</v>
      </c>
      <c r="I52" s="656">
        <v>2015</v>
      </c>
      <c r="J52" s="641" t="s">
        <v>18</v>
      </c>
      <c r="K52" s="642" t="s">
        <v>18</v>
      </c>
      <c r="L52" s="641" t="s">
        <v>18</v>
      </c>
      <c r="M52" s="642" t="s">
        <v>18</v>
      </c>
      <c r="N52" s="641" t="s">
        <v>18</v>
      </c>
      <c r="O52" s="642" t="s">
        <v>18</v>
      </c>
      <c r="P52" s="643">
        <v>2045</v>
      </c>
      <c r="Q52" s="642">
        <f t="shared" ref="Q52:Q70" si="17">P52-$I52</f>
        <v>30</v>
      </c>
      <c r="R52" s="644">
        <f t="shared" ref="R52:R70" si="18">$S$5-$I52+0.5</f>
        <v>4.5</v>
      </c>
      <c r="S52" s="645">
        <f>Q52-R52</f>
        <v>25.5</v>
      </c>
    </row>
    <row r="53" spans="1:19" x14ac:dyDescent="0.2">
      <c r="A53" s="640" t="s">
        <v>4780</v>
      </c>
      <c r="B53" s="661" t="s">
        <v>4737</v>
      </c>
      <c r="C53" s="427">
        <v>1400</v>
      </c>
      <c r="D53" s="428">
        <v>1.4</v>
      </c>
      <c r="E53" s="428">
        <v>1.4</v>
      </c>
      <c r="F53" s="646" t="s">
        <v>4795</v>
      </c>
      <c r="G53" s="640" t="s">
        <v>4796</v>
      </c>
      <c r="H53" s="640">
        <v>12</v>
      </c>
      <c r="I53" s="656">
        <v>2016</v>
      </c>
      <c r="J53" s="641" t="s">
        <v>18</v>
      </c>
      <c r="K53" s="642" t="s">
        <v>18</v>
      </c>
      <c r="L53" s="641" t="s">
        <v>18</v>
      </c>
      <c r="M53" s="642" t="s">
        <v>18</v>
      </c>
      <c r="N53" s="641" t="s">
        <v>18</v>
      </c>
      <c r="O53" s="642" t="s">
        <v>18</v>
      </c>
      <c r="P53" s="643">
        <v>2046</v>
      </c>
      <c r="Q53" s="642">
        <f t="shared" si="17"/>
        <v>30</v>
      </c>
      <c r="R53" s="644">
        <f t="shared" si="18"/>
        <v>3.5</v>
      </c>
      <c r="S53" s="645">
        <f t="shared" ref="S53:S60" si="19">Q53-R53</f>
        <v>26.5</v>
      </c>
    </row>
    <row r="54" spans="1:19" x14ac:dyDescent="0.2">
      <c r="A54" s="640" t="s">
        <v>4780</v>
      </c>
      <c r="B54" s="661" t="s">
        <v>4797</v>
      </c>
      <c r="C54" s="427">
        <v>19800</v>
      </c>
      <c r="D54" s="428">
        <v>19.8</v>
      </c>
      <c r="E54" s="428">
        <v>19.8</v>
      </c>
      <c r="F54" s="646" t="s">
        <v>4795</v>
      </c>
      <c r="G54" s="640" t="s">
        <v>4796</v>
      </c>
      <c r="H54" s="640">
        <v>2</v>
      </c>
      <c r="I54" s="656">
        <v>2017</v>
      </c>
      <c r="J54" s="641" t="s">
        <v>18</v>
      </c>
      <c r="K54" s="642" t="s">
        <v>18</v>
      </c>
      <c r="L54" s="641" t="s">
        <v>18</v>
      </c>
      <c r="M54" s="642" t="s">
        <v>18</v>
      </c>
      <c r="N54" s="641" t="s">
        <v>18</v>
      </c>
      <c r="O54" s="642" t="s">
        <v>18</v>
      </c>
      <c r="P54" s="643">
        <v>2047</v>
      </c>
      <c r="Q54" s="642">
        <f t="shared" si="17"/>
        <v>30</v>
      </c>
      <c r="R54" s="644">
        <f t="shared" si="18"/>
        <v>2.5</v>
      </c>
      <c r="S54" s="645">
        <f t="shared" si="19"/>
        <v>27.5</v>
      </c>
    </row>
    <row r="55" spans="1:19" x14ac:dyDescent="0.2">
      <c r="A55" s="640" t="s">
        <v>4780</v>
      </c>
      <c r="B55" s="635" t="s">
        <v>3990</v>
      </c>
      <c r="C55" s="427">
        <v>70300</v>
      </c>
      <c r="D55" s="428">
        <v>70.3</v>
      </c>
      <c r="E55" s="428">
        <v>70.3</v>
      </c>
      <c r="F55" s="646" t="s">
        <v>4795</v>
      </c>
      <c r="G55" s="640" t="s">
        <v>4796</v>
      </c>
      <c r="H55" s="640">
        <v>9</v>
      </c>
      <c r="I55" s="656">
        <v>2018</v>
      </c>
      <c r="J55" s="641" t="s">
        <v>18</v>
      </c>
      <c r="K55" s="642" t="s">
        <v>18</v>
      </c>
      <c r="L55" s="641" t="s">
        <v>18</v>
      </c>
      <c r="M55" s="642" t="s">
        <v>18</v>
      </c>
      <c r="N55" s="641" t="s">
        <v>18</v>
      </c>
      <c r="O55" s="642" t="s">
        <v>18</v>
      </c>
      <c r="P55" s="643">
        <v>2048</v>
      </c>
      <c r="Q55" s="642">
        <f t="shared" si="17"/>
        <v>30</v>
      </c>
      <c r="R55" s="644">
        <f t="shared" si="18"/>
        <v>1.5</v>
      </c>
      <c r="S55" s="645">
        <f t="shared" si="19"/>
        <v>28.5</v>
      </c>
    </row>
    <row r="56" spans="1:19" x14ac:dyDescent="0.2">
      <c r="A56" s="640" t="s">
        <v>4780</v>
      </c>
      <c r="B56" s="635" t="s">
        <v>3984</v>
      </c>
      <c r="C56" s="427">
        <v>74400</v>
      </c>
      <c r="D56" s="428">
        <v>74.400000000000006</v>
      </c>
      <c r="E56" s="428">
        <v>74.400000000000006</v>
      </c>
      <c r="F56" s="646" t="s">
        <v>4795</v>
      </c>
      <c r="G56" s="640" t="s">
        <v>4796</v>
      </c>
      <c r="H56" s="640">
        <v>9</v>
      </c>
      <c r="I56" s="656">
        <v>2018</v>
      </c>
      <c r="J56" s="641" t="s">
        <v>18</v>
      </c>
      <c r="K56" s="642" t="s">
        <v>18</v>
      </c>
      <c r="L56" s="641" t="s">
        <v>18</v>
      </c>
      <c r="M56" s="642" t="s">
        <v>18</v>
      </c>
      <c r="N56" s="641" t="s">
        <v>18</v>
      </c>
      <c r="O56" s="642" t="s">
        <v>18</v>
      </c>
      <c r="P56" s="643">
        <v>2048</v>
      </c>
      <c r="Q56" s="642">
        <f t="shared" si="17"/>
        <v>30</v>
      </c>
      <c r="R56" s="644">
        <f t="shared" si="18"/>
        <v>1.5</v>
      </c>
      <c r="S56" s="645">
        <f t="shared" si="19"/>
        <v>28.5</v>
      </c>
    </row>
    <row r="57" spans="1:19" x14ac:dyDescent="0.2">
      <c r="A57" s="640" t="s">
        <v>4780</v>
      </c>
      <c r="B57" s="635" t="s">
        <v>3988</v>
      </c>
      <c r="C57" s="427">
        <v>74400</v>
      </c>
      <c r="D57" s="428">
        <v>74.400000000000006</v>
      </c>
      <c r="E57" s="428">
        <v>74.400000000000006</v>
      </c>
      <c r="F57" s="646" t="s">
        <v>4795</v>
      </c>
      <c r="G57" s="640" t="s">
        <v>4796</v>
      </c>
      <c r="H57" s="640">
        <v>1</v>
      </c>
      <c r="I57" s="656">
        <v>2019</v>
      </c>
      <c r="J57" s="641" t="s">
        <v>18</v>
      </c>
      <c r="K57" s="642" t="s">
        <v>18</v>
      </c>
      <c r="L57" s="641" t="s">
        <v>18</v>
      </c>
      <c r="M57" s="642" t="s">
        <v>18</v>
      </c>
      <c r="N57" s="641" t="s">
        <v>18</v>
      </c>
      <c r="O57" s="642" t="s">
        <v>18</v>
      </c>
      <c r="P57" s="643">
        <v>2049</v>
      </c>
      <c r="Q57" s="642">
        <f t="shared" si="17"/>
        <v>30</v>
      </c>
      <c r="R57" s="644">
        <f t="shared" si="18"/>
        <v>0.5</v>
      </c>
      <c r="S57" s="645">
        <f t="shared" si="19"/>
        <v>29.5</v>
      </c>
    </row>
    <row r="58" spans="1:19" x14ac:dyDescent="0.2">
      <c r="A58" s="640" t="s">
        <v>4780</v>
      </c>
      <c r="B58" s="635" t="s">
        <v>3986</v>
      </c>
      <c r="C58" s="427">
        <v>61100</v>
      </c>
      <c r="D58" s="428">
        <v>61.1</v>
      </c>
      <c r="E58" s="428">
        <v>61.1</v>
      </c>
      <c r="F58" s="646" t="s">
        <v>4795</v>
      </c>
      <c r="G58" s="640" t="s">
        <v>4796</v>
      </c>
      <c r="H58" s="640">
        <v>1</v>
      </c>
      <c r="I58" s="656">
        <v>2019</v>
      </c>
      <c r="J58" s="641" t="s">
        <v>18</v>
      </c>
      <c r="K58" s="642" t="s">
        <v>18</v>
      </c>
      <c r="L58" s="641" t="s">
        <v>18</v>
      </c>
      <c r="M58" s="642" t="s">
        <v>18</v>
      </c>
      <c r="N58" s="641" t="s">
        <v>18</v>
      </c>
      <c r="O58" s="642" t="s">
        <v>18</v>
      </c>
      <c r="P58" s="643">
        <v>2049</v>
      </c>
      <c r="Q58" s="642">
        <f t="shared" si="17"/>
        <v>30</v>
      </c>
      <c r="R58" s="644">
        <f t="shared" si="18"/>
        <v>0.5</v>
      </c>
      <c r="S58" s="645">
        <f t="shared" si="19"/>
        <v>29.5</v>
      </c>
    </row>
    <row r="59" spans="1:19" x14ac:dyDescent="0.2">
      <c r="A59" s="640" t="s">
        <v>4780</v>
      </c>
      <c r="B59" s="635" t="s">
        <v>3985</v>
      </c>
      <c r="C59" s="427">
        <v>37500</v>
      </c>
      <c r="D59" s="428">
        <v>37.5</v>
      </c>
      <c r="E59" s="428">
        <v>37.5</v>
      </c>
      <c r="F59" s="646" t="s">
        <v>4795</v>
      </c>
      <c r="G59" s="640" t="s">
        <v>4796</v>
      </c>
      <c r="H59" s="640">
        <v>1</v>
      </c>
      <c r="I59" s="656">
        <v>2019</v>
      </c>
      <c r="J59" s="641" t="s">
        <v>18</v>
      </c>
      <c r="K59" s="642" t="s">
        <v>18</v>
      </c>
      <c r="L59" s="641" t="s">
        <v>18</v>
      </c>
      <c r="M59" s="642" t="s">
        <v>18</v>
      </c>
      <c r="N59" s="641" t="s">
        <v>18</v>
      </c>
      <c r="O59" s="642" t="s">
        <v>18</v>
      </c>
      <c r="P59" s="643">
        <v>2049</v>
      </c>
      <c r="Q59" s="642">
        <f t="shared" si="17"/>
        <v>30</v>
      </c>
      <c r="R59" s="644">
        <f t="shared" si="18"/>
        <v>0.5</v>
      </c>
      <c r="S59" s="645">
        <f t="shared" si="19"/>
        <v>29.5</v>
      </c>
    </row>
    <row r="60" spans="1:19" x14ac:dyDescent="0.2">
      <c r="A60" s="640" t="s">
        <v>4780</v>
      </c>
      <c r="B60" s="635" t="s">
        <v>3991</v>
      </c>
      <c r="C60" s="427">
        <v>55400</v>
      </c>
      <c r="D60" s="428">
        <v>55.4</v>
      </c>
      <c r="E60" s="428">
        <v>55.4</v>
      </c>
      <c r="F60" s="646" t="s">
        <v>4795</v>
      </c>
      <c r="G60" s="640" t="s">
        <v>4796</v>
      </c>
      <c r="H60" s="640">
        <v>3</v>
      </c>
      <c r="I60" s="656">
        <v>2019</v>
      </c>
      <c r="J60" s="641" t="s">
        <v>18</v>
      </c>
      <c r="K60" s="642" t="s">
        <v>18</v>
      </c>
      <c r="L60" s="641" t="s">
        <v>18</v>
      </c>
      <c r="M60" s="642" t="s">
        <v>18</v>
      </c>
      <c r="N60" s="641" t="s">
        <v>18</v>
      </c>
      <c r="O60" s="642" t="s">
        <v>18</v>
      </c>
      <c r="P60" s="643">
        <v>2049</v>
      </c>
      <c r="Q60" s="642">
        <f t="shared" si="17"/>
        <v>30</v>
      </c>
      <c r="R60" s="644">
        <f t="shared" si="18"/>
        <v>0.5</v>
      </c>
      <c r="S60" s="645">
        <f t="shared" si="19"/>
        <v>29.5</v>
      </c>
    </row>
    <row r="61" spans="1:19" x14ac:dyDescent="0.2">
      <c r="A61" s="640" t="s">
        <v>4780</v>
      </c>
      <c r="B61" s="635" t="s">
        <v>3987</v>
      </c>
      <c r="C61" s="427">
        <v>49500</v>
      </c>
      <c r="D61" s="428">
        <v>49.5</v>
      </c>
      <c r="E61" s="428">
        <v>49.5</v>
      </c>
      <c r="F61" s="646" t="s">
        <v>4795</v>
      </c>
      <c r="G61" s="640" t="s">
        <v>4796</v>
      </c>
      <c r="H61" s="640">
        <v>4</v>
      </c>
      <c r="I61" s="656">
        <v>2019</v>
      </c>
      <c r="J61" s="641" t="s">
        <v>18</v>
      </c>
      <c r="K61" s="642" t="s">
        <v>18</v>
      </c>
      <c r="L61" s="641" t="s">
        <v>18</v>
      </c>
      <c r="M61" s="642" t="s">
        <v>18</v>
      </c>
      <c r="N61" s="641" t="s">
        <v>18</v>
      </c>
      <c r="O61" s="642" t="s">
        <v>18</v>
      </c>
      <c r="P61" s="643">
        <v>2049</v>
      </c>
      <c r="Q61" s="642">
        <f t="shared" si="17"/>
        <v>30</v>
      </c>
      <c r="R61" s="644">
        <f t="shared" si="18"/>
        <v>0.5</v>
      </c>
      <c r="S61" s="645">
        <f>Q61-R61</f>
        <v>29.5</v>
      </c>
    </row>
    <row r="62" spans="1:19" x14ac:dyDescent="0.2">
      <c r="A62" s="640" t="s">
        <v>4780</v>
      </c>
      <c r="B62" s="661" t="s">
        <v>3989</v>
      </c>
      <c r="C62" s="427">
        <v>74500</v>
      </c>
      <c r="D62" s="428">
        <v>74.5</v>
      </c>
      <c r="E62" s="428">
        <v>74.5</v>
      </c>
      <c r="F62" s="646" t="s">
        <v>4795</v>
      </c>
      <c r="G62" s="640" t="s">
        <v>4796</v>
      </c>
      <c r="H62" s="640">
        <v>2</v>
      </c>
      <c r="I62" s="656">
        <v>2020</v>
      </c>
      <c r="J62" s="641" t="s">
        <v>18</v>
      </c>
      <c r="K62" s="642" t="s">
        <v>18</v>
      </c>
      <c r="L62" s="641" t="s">
        <v>18</v>
      </c>
      <c r="M62" s="642" t="s">
        <v>18</v>
      </c>
      <c r="N62" s="641" t="s">
        <v>18</v>
      </c>
      <c r="O62" s="642" t="s">
        <v>18</v>
      </c>
      <c r="P62" s="643">
        <v>2050</v>
      </c>
      <c r="Q62" s="642">
        <f t="shared" si="17"/>
        <v>30</v>
      </c>
      <c r="R62" s="644">
        <f t="shared" si="18"/>
        <v>-0.5</v>
      </c>
      <c r="S62" s="645">
        <f t="shared" ref="S62:S70" si="20">Q62-R62</f>
        <v>30.5</v>
      </c>
    </row>
    <row r="63" spans="1:19" x14ac:dyDescent="0.2">
      <c r="A63" s="640" t="s">
        <v>4780</v>
      </c>
      <c r="B63" s="635" t="s">
        <v>3992</v>
      </c>
      <c r="C63" s="427">
        <v>74500</v>
      </c>
      <c r="D63" s="428">
        <v>74.8</v>
      </c>
      <c r="E63" s="428">
        <v>74.8</v>
      </c>
      <c r="F63" s="646" t="s">
        <v>4795</v>
      </c>
      <c r="G63" s="640" t="s">
        <v>4796</v>
      </c>
      <c r="H63" s="640">
        <v>2</v>
      </c>
      <c r="I63" s="656">
        <v>2020</v>
      </c>
      <c r="J63" s="641" t="s">
        <v>18</v>
      </c>
      <c r="K63" s="642" t="s">
        <v>18</v>
      </c>
      <c r="L63" s="641" t="s">
        <v>18</v>
      </c>
      <c r="M63" s="642" t="s">
        <v>18</v>
      </c>
      <c r="N63" s="641" t="s">
        <v>18</v>
      </c>
      <c r="O63" s="642" t="s">
        <v>18</v>
      </c>
      <c r="P63" s="643">
        <v>2050</v>
      </c>
      <c r="Q63" s="642">
        <f t="shared" si="17"/>
        <v>30</v>
      </c>
      <c r="R63" s="644">
        <f t="shared" si="18"/>
        <v>-0.5</v>
      </c>
      <c r="S63" s="645">
        <f t="shared" si="20"/>
        <v>30.5</v>
      </c>
    </row>
    <row r="64" spans="1:19" x14ac:dyDescent="0.2">
      <c r="A64" s="640" t="s">
        <v>4780</v>
      </c>
      <c r="B64" s="635" t="s">
        <v>4798</v>
      </c>
      <c r="C64" s="427">
        <v>60000</v>
      </c>
      <c r="D64" s="428">
        <v>60</v>
      </c>
      <c r="E64" s="428">
        <v>60</v>
      </c>
      <c r="F64" s="646" t="s">
        <v>4795</v>
      </c>
      <c r="G64" s="640" t="s">
        <v>4796</v>
      </c>
      <c r="H64" s="640">
        <v>1</v>
      </c>
      <c r="I64" s="656">
        <v>2021</v>
      </c>
      <c r="J64" s="641" t="s">
        <v>18</v>
      </c>
      <c r="K64" s="642" t="s">
        <v>18</v>
      </c>
      <c r="L64" s="641" t="s">
        <v>18</v>
      </c>
      <c r="M64" s="642" t="s">
        <v>18</v>
      </c>
      <c r="N64" s="641" t="s">
        <v>18</v>
      </c>
      <c r="O64" s="642" t="s">
        <v>18</v>
      </c>
      <c r="P64" s="643">
        <f t="shared" ref="P64:P70" si="21">I64+30</f>
        <v>2051</v>
      </c>
      <c r="Q64" s="642">
        <f t="shared" si="17"/>
        <v>30</v>
      </c>
      <c r="R64" s="644">
        <f t="shared" si="18"/>
        <v>-1.5</v>
      </c>
      <c r="S64" s="645">
        <f t="shared" si="20"/>
        <v>31.5</v>
      </c>
    </row>
    <row r="65" spans="1:19" x14ac:dyDescent="0.2">
      <c r="A65" s="640" t="s">
        <v>4780</v>
      </c>
      <c r="B65" s="635" t="s">
        <v>4799</v>
      </c>
      <c r="C65" s="427">
        <v>52500</v>
      </c>
      <c r="D65" s="428">
        <v>52.5</v>
      </c>
      <c r="E65" s="428">
        <v>52.5</v>
      </c>
      <c r="F65" s="646" t="s">
        <v>4795</v>
      </c>
      <c r="G65" s="640" t="s">
        <v>4796</v>
      </c>
      <c r="H65" s="640">
        <v>1</v>
      </c>
      <c r="I65" s="656">
        <v>2021</v>
      </c>
      <c r="J65" s="641" t="s">
        <v>18</v>
      </c>
      <c r="K65" s="642" t="s">
        <v>18</v>
      </c>
      <c r="L65" s="641" t="s">
        <v>18</v>
      </c>
      <c r="M65" s="642" t="s">
        <v>18</v>
      </c>
      <c r="N65" s="641" t="s">
        <v>18</v>
      </c>
      <c r="O65" s="642" t="s">
        <v>18</v>
      </c>
      <c r="P65" s="643">
        <f t="shared" si="21"/>
        <v>2051</v>
      </c>
      <c r="Q65" s="642">
        <f t="shared" si="17"/>
        <v>30</v>
      </c>
      <c r="R65" s="644">
        <f t="shared" si="18"/>
        <v>-1.5</v>
      </c>
      <c r="S65" s="645">
        <f t="shared" si="20"/>
        <v>31.5</v>
      </c>
    </row>
    <row r="66" spans="1:19" x14ac:dyDescent="0.2">
      <c r="A66" s="640" t="s">
        <v>4780</v>
      </c>
      <c r="B66" s="635" t="s">
        <v>4800</v>
      </c>
      <c r="C66" s="427">
        <v>25000</v>
      </c>
      <c r="D66" s="428">
        <v>25</v>
      </c>
      <c r="E66" s="428">
        <v>25</v>
      </c>
      <c r="F66" s="646" t="s">
        <v>4795</v>
      </c>
      <c r="G66" s="640" t="s">
        <v>4796</v>
      </c>
      <c r="H66" s="640">
        <v>12</v>
      </c>
      <c r="I66" s="656">
        <v>2021</v>
      </c>
      <c r="J66" s="641" t="s">
        <v>18</v>
      </c>
      <c r="K66" s="642" t="s">
        <v>18</v>
      </c>
      <c r="L66" s="641" t="s">
        <v>18</v>
      </c>
      <c r="M66" s="642" t="s">
        <v>18</v>
      </c>
      <c r="N66" s="641" t="s">
        <v>18</v>
      </c>
      <c r="O66" s="642" t="s">
        <v>18</v>
      </c>
      <c r="P66" s="643">
        <f t="shared" si="21"/>
        <v>2051</v>
      </c>
      <c r="Q66" s="642">
        <f t="shared" si="17"/>
        <v>30</v>
      </c>
      <c r="R66" s="644">
        <f t="shared" si="18"/>
        <v>-1.5</v>
      </c>
      <c r="S66" s="645">
        <f t="shared" si="20"/>
        <v>31.5</v>
      </c>
    </row>
    <row r="67" spans="1:19" x14ac:dyDescent="0.2">
      <c r="A67" s="640" t="s">
        <v>4780</v>
      </c>
      <c r="B67" s="661" t="s">
        <v>4801</v>
      </c>
      <c r="C67" s="427">
        <v>70000</v>
      </c>
      <c r="D67" s="428">
        <v>72</v>
      </c>
      <c r="E67" s="428">
        <v>72</v>
      </c>
      <c r="F67" s="646" t="s">
        <v>4795</v>
      </c>
      <c r="G67" s="640" t="s">
        <v>4796</v>
      </c>
      <c r="H67" s="640">
        <v>12</v>
      </c>
      <c r="I67" s="656">
        <v>2021</v>
      </c>
      <c r="J67" s="641" t="s">
        <v>18</v>
      </c>
      <c r="K67" s="642" t="s">
        <v>18</v>
      </c>
      <c r="L67" s="641" t="s">
        <v>18</v>
      </c>
      <c r="M67" s="642" t="s">
        <v>18</v>
      </c>
      <c r="N67" s="641" t="s">
        <v>18</v>
      </c>
      <c r="O67" s="642" t="s">
        <v>18</v>
      </c>
      <c r="P67" s="643">
        <f t="shared" si="21"/>
        <v>2051</v>
      </c>
      <c r="Q67" s="642">
        <f t="shared" si="17"/>
        <v>30</v>
      </c>
      <c r="R67" s="644">
        <f t="shared" si="18"/>
        <v>-1.5</v>
      </c>
      <c r="S67" s="645">
        <f t="shared" si="20"/>
        <v>31.5</v>
      </c>
    </row>
    <row r="68" spans="1:19" x14ac:dyDescent="0.2">
      <c r="A68" s="640" t="s">
        <v>4780</v>
      </c>
      <c r="B68" s="661" t="s">
        <v>4802</v>
      </c>
      <c r="C68" s="427">
        <v>74500</v>
      </c>
      <c r="D68" s="428">
        <v>74.5</v>
      </c>
      <c r="E68" s="428">
        <v>74.5</v>
      </c>
      <c r="F68" s="646" t="s">
        <v>4795</v>
      </c>
      <c r="G68" s="640" t="s">
        <v>4796</v>
      </c>
      <c r="H68" s="640">
        <v>12</v>
      </c>
      <c r="I68" s="656">
        <v>2022</v>
      </c>
      <c r="J68" s="641" t="s">
        <v>18</v>
      </c>
      <c r="K68" s="642" t="s">
        <v>18</v>
      </c>
      <c r="L68" s="641" t="s">
        <v>18</v>
      </c>
      <c r="M68" s="642" t="s">
        <v>18</v>
      </c>
      <c r="N68" s="641" t="s">
        <v>18</v>
      </c>
      <c r="O68" s="642" t="s">
        <v>18</v>
      </c>
      <c r="P68" s="643">
        <f t="shared" si="21"/>
        <v>2052</v>
      </c>
      <c r="Q68" s="642">
        <f t="shared" si="17"/>
        <v>30</v>
      </c>
      <c r="R68" s="644">
        <f t="shared" si="18"/>
        <v>-2.5</v>
      </c>
      <c r="S68" s="645">
        <f t="shared" si="20"/>
        <v>32.5</v>
      </c>
    </row>
    <row r="69" spans="1:19" x14ac:dyDescent="0.2">
      <c r="A69" s="640" t="s">
        <v>4780</v>
      </c>
      <c r="B69" s="661" t="s">
        <v>4803</v>
      </c>
      <c r="C69" s="427">
        <v>74500</v>
      </c>
      <c r="D69" s="428">
        <v>74.5</v>
      </c>
      <c r="E69" s="428">
        <v>74.5</v>
      </c>
      <c r="F69" s="646" t="s">
        <v>4795</v>
      </c>
      <c r="G69" s="640" t="s">
        <v>4796</v>
      </c>
      <c r="H69" s="640">
        <v>12</v>
      </c>
      <c r="I69" s="656">
        <v>2022</v>
      </c>
      <c r="J69" s="641" t="s">
        <v>18</v>
      </c>
      <c r="K69" s="642" t="s">
        <v>18</v>
      </c>
      <c r="L69" s="641" t="s">
        <v>18</v>
      </c>
      <c r="M69" s="642" t="s">
        <v>18</v>
      </c>
      <c r="N69" s="641" t="s">
        <v>18</v>
      </c>
      <c r="O69" s="642" t="s">
        <v>18</v>
      </c>
      <c r="P69" s="643">
        <f t="shared" si="21"/>
        <v>2052</v>
      </c>
      <c r="Q69" s="642">
        <f t="shared" si="17"/>
        <v>30</v>
      </c>
      <c r="R69" s="644">
        <f t="shared" si="18"/>
        <v>-2.5</v>
      </c>
      <c r="S69" s="645">
        <f t="shared" si="20"/>
        <v>32.5</v>
      </c>
    </row>
    <row r="70" spans="1:19" x14ac:dyDescent="0.2">
      <c r="A70" s="640" t="s">
        <v>4780</v>
      </c>
      <c r="B70" s="661" t="s">
        <v>4866</v>
      </c>
      <c r="C70" s="427">
        <v>74500</v>
      </c>
      <c r="D70" s="428">
        <v>74.5</v>
      </c>
      <c r="E70" s="428">
        <v>74.5</v>
      </c>
      <c r="F70" s="646" t="s">
        <v>4795</v>
      </c>
      <c r="G70" s="640" t="s">
        <v>4796</v>
      </c>
      <c r="H70" s="640">
        <v>12</v>
      </c>
      <c r="I70" s="656">
        <v>2022</v>
      </c>
      <c r="J70" s="641" t="s">
        <v>18</v>
      </c>
      <c r="K70" s="642" t="s">
        <v>18</v>
      </c>
      <c r="L70" s="641" t="s">
        <v>18</v>
      </c>
      <c r="M70" s="642" t="s">
        <v>18</v>
      </c>
      <c r="N70" s="641" t="s">
        <v>18</v>
      </c>
      <c r="O70" s="642" t="s">
        <v>18</v>
      </c>
      <c r="P70" s="643">
        <f t="shared" si="21"/>
        <v>2052</v>
      </c>
      <c r="Q70" s="642">
        <f t="shared" si="17"/>
        <v>30</v>
      </c>
      <c r="R70" s="644">
        <f t="shared" si="18"/>
        <v>-2.5</v>
      </c>
      <c r="S70" s="645">
        <f t="shared" si="20"/>
        <v>32.5</v>
      </c>
    </row>
    <row r="71" spans="1:19" x14ac:dyDescent="0.2">
      <c r="A71" s="640"/>
      <c r="B71" s="635"/>
      <c r="C71" s="427"/>
      <c r="D71" s="428"/>
      <c r="E71" s="428"/>
      <c r="F71" s="646"/>
      <c r="G71" s="640"/>
      <c r="H71" s="640"/>
      <c r="I71" s="656"/>
      <c r="J71" s="641"/>
      <c r="K71" s="642"/>
      <c r="L71" s="641"/>
      <c r="M71" s="642"/>
      <c r="N71" s="641"/>
      <c r="O71" s="642"/>
      <c r="P71" s="643"/>
      <c r="Q71" s="642"/>
      <c r="R71" s="644"/>
      <c r="S71" s="645"/>
    </row>
    <row r="72" spans="1:19" x14ac:dyDescent="0.2">
      <c r="A72" s="635"/>
      <c r="B72" s="635"/>
      <c r="C72" s="648">
        <f>SUM(C52:C71)</f>
        <v>1025400</v>
      </c>
      <c r="D72" s="649">
        <f>SUM(D52:D71)</f>
        <v>1027.6999999999998</v>
      </c>
      <c r="E72" s="649">
        <f>SUM(E52:E71)</f>
        <v>1027.6999999999998</v>
      </c>
      <c r="F72" s="534"/>
      <c r="G72" s="640"/>
      <c r="H72" s="640"/>
      <c r="I72" s="656"/>
      <c r="J72" s="640"/>
      <c r="K72" s="656"/>
      <c r="L72" s="640"/>
      <c r="M72" s="656"/>
      <c r="N72" s="640"/>
      <c r="O72" s="656"/>
      <c r="P72" s="643"/>
      <c r="Q72" s="642"/>
      <c r="R72" s="651"/>
      <c r="S72" s="655"/>
    </row>
    <row r="73" spans="1:19" x14ac:dyDescent="0.2">
      <c r="A73" s="635"/>
      <c r="B73" s="635"/>
      <c r="C73" s="659"/>
      <c r="D73" s="659"/>
      <c r="E73" s="659"/>
      <c r="F73" s="650"/>
      <c r="G73" s="640"/>
      <c r="H73" s="640"/>
      <c r="I73" s="656"/>
      <c r="J73" s="640"/>
      <c r="K73" s="656"/>
      <c r="L73" s="640"/>
      <c r="M73" s="656"/>
      <c r="N73" s="640"/>
      <c r="O73" s="656"/>
      <c r="P73" s="643"/>
      <c r="Q73" s="642"/>
      <c r="R73" s="651"/>
      <c r="S73" s="655"/>
    </row>
    <row r="74" spans="1:19" x14ac:dyDescent="0.2">
      <c r="A74" s="635"/>
      <c r="B74" s="661" t="s">
        <v>4804</v>
      </c>
      <c r="C74" s="427"/>
      <c r="D74" s="427"/>
      <c r="E74" s="427"/>
      <c r="F74" s="534"/>
      <c r="G74" s="534"/>
      <c r="H74" s="534"/>
      <c r="I74" s="639"/>
      <c r="J74" s="534"/>
      <c r="K74" s="639"/>
      <c r="L74" s="534"/>
      <c r="M74" s="639"/>
      <c r="N74" s="534"/>
      <c r="O74" s="639"/>
      <c r="P74" s="534"/>
      <c r="Q74" s="639"/>
      <c r="R74" s="652"/>
      <c r="S74" s="653"/>
    </row>
    <row r="75" spans="1:19" x14ac:dyDescent="0.2">
      <c r="A75" s="640" t="s">
        <v>4780</v>
      </c>
      <c r="B75" s="661" t="s">
        <v>4805</v>
      </c>
      <c r="C75" s="659">
        <f>18500*5</f>
        <v>92500</v>
      </c>
      <c r="D75" s="662">
        <f>18.5*5</f>
        <v>92.5</v>
      </c>
      <c r="E75" s="662">
        <f>18.5*5</f>
        <v>92.5</v>
      </c>
      <c r="F75" s="646" t="s">
        <v>4806</v>
      </c>
      <c r="G75" s="640" t="s">
        <v>4774</v>
      </c>
      <c r="H75" s="640">
        <v>12</v>
      </c>
      <c r="I75" s="656">
        <v>2021</v>
      </c>
      <c r="J75" s="640"/>
      <c r="K75" s="656"/>
      <c r="L75" s="640"/>
      <c r="M75" s="656"/>
      <c r="N75" s="640"/>
      <c r="O75" s="656"/>
      <c r="P75" s="643">
        <f>I75+30</f>
        <v>2051</v>
      </c>
      <c r="Q75" s="642">
        <f t="shared" ref="Q75:Q76" si="22">P75-$I75</f>
        <v>30</v>
      </c>
      <c r="R75" s="644">
        <f>$S$5-$I75+0.5</f>
        <v>-1.5</v>
      </c>
      <c r="S75" s="645">
        <f t="shared" ref="S75:S76" si="23">Q75-R75</f>
        <v>31.5</v>
      </c>
    </row>
    <row r="76" spans="1:19" x14ac:dyDescent="0.2">
      <c r="A76" s="640" t="s">
        <v>4780</v>
      </c>
      <c r="B76" s="661" t="s">
        <v>4807</v>
      </c>
      <c r="C76" s="659">
        <f>10000*3</f>
        <v>30000</v>
      </c>
      <c r="D76" s="662">
        <f>10*3</f>
        <v>30</v>
      </c>
      <c r="E76" s="662">
        <f>10*3</f>
        <v>30</v>
      </c>
      <c r="F76" s="646" t="s">
        <v>4808</v>
      </c>
      <c r="G76" s="646" t="s">
        <v>4809</v>
      </c>
      <c r="H76" s="640">
        <v>1</v>
      </c>
      <c r="I76" s="656">
        <v>2022</v>
      </c>
      <c r="J76" s="640"/>
      <c r="K76" s="656"/>
      <c r="L76" s="640"/>
      <c r="M76" s="656"/>
      <c r="N76" s="640"/>
      <c r="O76" s="656"/>
      <c r="P76" s="643">
        <f>I76+10</f>
        <v>2032</v>
      </c>
      <c r="Q76" s="642">
        <f t="shared" si="22"/>
        <v>10</v>
      </c>
      <c r="R76" s="644">
        <f>$S$5-$I76+0.5</f>
        <v>-2.5</v>
      </c>
      <c r="S76" s="645">
        <f t="shared" si="23"/>
        <v>12.5</v>
      </c>
    </row>
    <row r="77" spans="1:19" x14ac:dyDescent="0.2">
      <c r="A77" s="635"/>
      <c r="B77" s="635"/>
      <c r="C77" s="659"/>
      <c r="D77" s="659"/>
      <c r="E77" s="659"/>
      <c r="F77" s="650"/>
      <c r="G77" s="640"/>
      <c r="H77" s="640"/>
      <c r="I77" s="656"/>
      <c r="J77" s="640"/>
      <c r="K77" s="656"/>
      <c r="L77" s="640"/>
      <c r="M77" s="656"/>
      <c r="N77" s="640"/>
      <c r="O77" s="656"/>
      <c r="P77" s="643"/>
      <c r="Q77" s="642"/>
      <c r="R77" s="651"/>
      <c r="S77" s="655"/>
    </row>
    <row r="78" spans="1:19" x14ac:dyDescent="0.2">
      <c r="A78" s="635"/>
      <c r="B78" s="635"/>
      <c r="C78" s="648">
        <f>SUM(C75:C77)</f>
        <v>122500</v>
      </c>
      <c r="D78" s="649">
        <f>SUM(D75:D77)</f>
        <v>122.5</v>
      </c>
      <c r="E78" s="649">
        <f>SUM(E75:E77)</f>
        <v>122.5</v>
      </c>
      <c r="F78" s="650"/>
      <c r="G78" s="640"/>
      <c r="H78" s="640"/>
      <c r="I78" s="656"/>
      <c r="J78" s="640"/>
      <c r="K78" s="656"/>
      <c r="L78" s="640"/>
      <c r="M78" s="656"/>
      <c r="N78" s="640"/>
      <c r="O78" s="656"/>
      <c r="P78" s="643"/>
      <c r="Q78" s="642"/>
      <c r="R78" s="651"/>
      <c r="S78" s="655"/>
    </row>
    <row r="79" spans="1:19" x14ac:dyDescent="0.2">
      <c r="A79" s="635"/>
      <c r="B79" s="635"/>
      <c r="C79" s="659"/>
      <c r="D79" s="659"/>
      <c r="E79" s="659"/>
      <c r="F79" s="650"/>
      <c r="G79" s="640"/>
      <c r="H79" s="640"/>
      <c r="I79" s="656"/>
      <c r="J79" s="640"/>
      <c r="K79" s="656"/>
      <c r="L79" s="640"/>
      <c r="M79" s="656"/>
      <c r="N79" s="640"/>
      <c r="O79" s="656"/>
      <c r="P79" s="643"/>
      <c r="Q79" s="642"/>
      <c r="R79" s="651"/>
      <c r="S79" s="655"/>
    </row>
    <row r="80" spans="1:19" x14ac:dyDescent="0.2">
      <c r="A80" s="635"/>
      <c r="B80" s="635"/>
      <c r="C80" s="663" t="s">
        <v>131</v>
      </c>
      <c r="D80" s="659"/>
      <c r="E80" s="659"/>
      <c r="F80" s="650"/>
      <c r="G80" s="534"/>
      <c r="H80" s="534"/>
      <c r="I80" s="664"/>
      <c r="J80" s="534"/>
      <c r="K80" s="656"/>
      <c r="L80" s="640"/>
      <c r="M80" s="656"/>
      <c r="N80" s="640"/>
      <c r="O80" s="656"/>
      <c r="P80" s="643"/>
      <c r="Q80" s="642"/>
      <c r="R80" s="651"/>
      <c r="S80" s="655"/>
    </row>
    <row r="81" spans="1:19" x14ac:dyDescent="0.2">
      <c r="A81" s="635"/>
      <c r="B81" s="665"/>
      <c r="C81" s="666" t="s">
        <v>4884</v>
      </c>
      <c r="D81" s="666" t="s">
        <v>4810</v>
      </c>
      <c r="E81" s="666" t="s">
        <v>4810</v>
      </c>
      <c r="F81" s="534"/>
      <c r="G81" s="534"/>
      <c r="H81" s="534"/>
      <c r="I81" s="664"/>
      <c r="J81" s="667"/>
      <c r="K81" s="656"/>
      <c r="L81" s="640"/>
      <c r="M81" s="656"/>
      <c r="N81" s="640"/>
      <c r="O81" s="656"/>
      <c r="P81" s="643"/>
      <c r="Q81" s="642"/>
      <c r="R81" s="651"/>
      <c r="S81" s="655"/>
    </row>
    <row r="82" spans="1:19" x14ac:dyDescent="0.2">
      <c r="A82" s="635"/>
      <c r="B82" s="668" t="s">
        <v>4811</v>
      </c>
      <c r="C82" s="669">
        <f>SUM(C27,C38,C72,C49,C78)-SUM(C83:C85)</f>
        <v>5282939</v>
      </c>
      <c r="D82" s="670">
        <f>SUM(D27,D38,D72,D49,D78)-SUM(D83:D85)</f>
        <v>4468.3999999999996</v>
      </c>
      <c r="E82" s="670">
        <f>SUM(E27,E38,E72,E49,E78)-SUM(E83:E85)</f>
        <v>4851.3999999999996</v>
      </c>
      <c r="F82" s="534"/>
      <c r="G82" s="534"/>
      <c r="H82" s="534"/>
      <c r="I82" s="664"/>
      <c r="J82" s="671"/>
      <c r="K82" s="656"/>
      <c r="L82" s="640"/>
      <c r="M82" s="656"/>
      <c r="N82" s="640"/>
      <c r="O82" s="656"/>
      <c r="P82" s="643"/>
      <c r="Q82" s="642"/>
      <c r="R82" s="651"/>
      <c r="S82" s="655"/>
    </row>
    <row r="83" spans="1:19" x14ac:dyDescent="0.2">
      <c r="A83" s="635"/>
      <c r="B83" s="668" t="s">
        <v>4812</v>
      </c>
      <c r="C83" s="669">
        <f>SUM(C12:C13,C16,C18:C19)</f>
        <v>891000</v>
      </c>
      <c r="D83" s="670">
        <f>SUM(D12:D13,D16,D18:D19)</f>
        <v>770</v>
      </c>
      <c r="E83" s="670">
        <f>SUM(E12:E13,E16,E18:E19)</f>
        <v>790</v>
      </c>
      <c r="F83" s="534"/>
      <c r="G83" s="534"/>
      <c r="H83" s="534"/>
      <c r="I83" s="664"/>
      <c r="J83" s="671"/>
      <c r="K83" s="656"/>
      <c r="L83" s="640"/>
      <c r="M83" s="656"/>
      <c r="N83" s="640"/>
      <c r="O83" s="656"/>
      <c r="P83" s="643"/>
      <c r="Q83" s="642"/>
      <c r="R83" s="651"/>
      <c r="S83" s="655"/>
    </row>
    <row r="84" spans="1:19" x14ac:dyDescent="0.2">
      <c r="A84" s="635"/>
      <c r="B84" s="668" t="s">
        <v>4813</v>
      </c>
      <c r="C84" s="669">
        <f>SUM(C23:C26,C62:C71,C78)</f>
        <v>1498100</v>
      </c>
      <c r="D84" s="670">
        <f>SUM(D23:D26,D62:D71,D78)</f>
        <v>1424.8</v>
      </c>
      <c r="E84" s="670">
        <f>SUM(E23:E26,E62:E71,E78)</f>
        <v>1488.8</v>
      </c>
      <c r="F84" s="534"/>
      <c r="G84" s="534"/>
      <c r="H84" s="534"/>
      <c r="I84" s="664"/>
      <c r="J84" s="671"/>
      <c r="K84" s="656"/>
      <c r="L84" s="640"/>
      <c r="M84" s="656"/>
      <c r="N84" s="640"/>
      <c r="O84" s="656"/>
      <c r="P84" s="643"/>
      <c r="Q84" s="642"/>
      <c r="R84" s="651"/>
      <c r="S84" s="655"/>
    </row>
    <row r="85" spans="1:19" x14ac:dyDescent="0.2">
      <c r="A85" s="635"/>
      <c r="B85" s="668" t="s">
        <v>4814</v>
      </c>
      <c r="C85" s="669"/>
      <c r="D85" s="670"/>
      <c r="E85" s="670"/>
      <c r="F85" s="534"/>
      <c r="G85" s="534"/>
      <c r="H85" s="534"/>
      <c r="I85" s="664"/>
      <c r="J85" s="667"/>
      <c r="K85" s="656"/>
      <c r="L85" s="640"/>
      <c r="M85" s="656"/>
      <c r="N85" s="640"/>
      <c r="O85" s="656"/>
      <c r="P85" s="643"/>
      <c r="Q85" s="642"/>
      <c r="R85" s="651"/>
      <c r="S85" s="655"/>
    </row>
    <row r="86" spans="1:19" ht="13.5" thickBot="1" x14ac:dyDescent="0.25">
      <c r="A86" s="635"/>
      <c r="B86" s="661"/>
      <c r="C86" s="672">
        <f>SUM(C82:C85)</f>
        <v>7672039</v>
      </c>
      <c r="D86" s="673">
        <f>SUM(D82:D85)</f>
        <v>6663.2</v>
      </c>
      <c r="E86" s="673">
        <f>SUM(E82:E85)</f>
        <v>7130.2</v>
      </c>
      <c r="F86" s="534"/>
      <c r="G86" s="534"/>
      <c r="H86" s="534"/>
      <c r="I86" s="664"/>
      <c r="J86" s="674"/>
      <c r="K86" s="656"/>
      <c r="L86" s="640"/>
      <c r="M86" s="656"/>
      <c r="N86" s="640"/>
      <c r="O86" s="656"/>
      <c r="P86" s="643"/>
      <c r="Q86" s="642"/>
      <c r="R86" s="651"/>
      <c r="S86" s="655"/>
    </row>
    <row r="87" spans="1:19" ht="13.5" thickTop="1" x14ac:dyDescent="0.2">
      <c r="A87" s="635"/>
      <c r="B87" s="635"/>
      <c r="C87" s="675">
        <f>C86-SUM(C27,C38,C49,C72,C78)</f>
        <v>0</v>
      </c>
      <c r="D87" s="675">
        <f>D86-SUM(D27,D38,D49,D72,D78)</f>
        <v>0</v>
      </c>
      <c r="E87" s="675">
        <f>E86-SUM(E27,E38,E49,E72,E78)</f>
        <v>0</v>
      </c>
      <c r="F87" s="534"/>
      <c r="G87" s="534"/>
      <c r="H87" s="534"/>
      <c r="J87" s="534"/>
      <c r="K87" s="534"/>
      <c r="L87" s="534"/>
      <c r="M87" s="534"/>
      <c r="N87" s="534"/>
      <c r="O87" s="534"/>
      <c r="P87" s="534"/>
      <c r="Q87" s="534"/>
      <c r="R87" s="534"/>
      <c r="S87" s="534"/>
    </row>
    <row r="88" spans="1:19" x14ac:dyDescent="0.2">
      <c r="H88" s="534"/>
      <c r="J88" s="534"/>
      <c r="K88" s="534"/>
      <c r="L88" s="534"/>
      <c r="M88" s="534"/>
      <c r="N88" s="534"/>
      <c r="O88" s="534"/>
      <c r="P88" s="534"/>
      <c r="Q88" s="534"/>
      <c r="R88" s="534"/>
      <c r="S88" s="534"/>
    </row>
    <row r="89" spans="1:19" x14ac:dyDescent="0.2">
      <c r="A89" s="676" t="s">
        <v>4815</v>
      </c>
      <c r="B89" s="534"/>
      <c r="C89" s="534"/>
      <c r="D89" s="534"/>
      <c r="E89" s="676" t="s">
        <v>4816</v>
      </c>
      <c r="F89" s="534"/>
      <c r="G89" s="534"/>
      <c r="H89" s="534"/>
      <c r="L89" s="685"/>
      <c r="M89" s="685"/>
      <c r="R89" s="428"/>
      <c r="S89" s="428"/>
    </row>
    <row r="90" spans="1:19" x14ac:dyDescent="0.2">
      <c r="A90" s="552" t="s">
        <v>4817</v>
      </c>
      <c r="B90" s="534"/>
      <c r="C90" s="534"/>
      <c r="D90" s="534"/>
      <c r="E90" s="677" t="s">
        <v>4818</v>
      </c>
      <c r="F90" s="534"/>
      <c r="G90" s="534"/>
      <c r="H90" s="534"/>
      <c r="L90" s="685"/>
      <c r="M90" s="685"/>
      <c r="R90" s="428"/>
      <c r="S90" s="428"/>
    </row>
    <row r="91" spans="1:19" x14ac:dyDescent="0.2">
      <c r="A91" s="678" t="s">
        <v>4819</v>
      </c>
      <c r="B91" s="534"/>
      <c r="C91" s="534"/>
      <c r="D91" s="534"/>
      <c r="E91" s="679" t="s">
        <v>4820</v>
      </c>
      <c r="F91" s="534"/>
      <c r="G91" s="534"/>
      <c r="H91" s="534"/>
      <c r="L91" s="685"/>
      <c r="M91" s="685"/>
      <c r="N91" s="641"/>
      <c r="O91" s="680"/>
      <c r="P91" s="680"/>
      <c r="Q91" s="641"/>
      <c r="R91" s="428"/>
      <c r="S91" s="428"/>
    </row>
    <row r="92" spans="1:19" x14ac:dyDescent="0.2">
      <c r="A92" s="674" t="s">
        <v>4821</v>
      </c>
      <c r="B92" s="534"/>
      <c r="C92" s="534"/>
      <c r="D92" s="534"/>
      <c r="E92" s="674" t="s">
        <v>4822</v>
      </c>
      <c r="F92" s="534"/>
      <c r="G92" s="534"/>
      <c r="H92" s="534"/>
      <c r="J92" s="641"/>
      <c r="L92" s="685"/>
      <c r="M92" s="685"/>
      <c r="N92" s="667"/>
      <c r="O92" s="681"/>
      <c r="P92" s="681"/>
      <c r="Q92" s="667"/>
      <c r="R92" s="428"/>
      <c r="S92" s="428"/>
    </row>
    <row r="93" spans="1:19" x14ac:dyDescent="0.2">
      <c r="A93" s="674" t="s">
        <v>4823</v>
      </c>
      <c r="B93" s="534"/>
      <c r="C93" s="534"/>
      <c r="D93" s="534"/>
      <c r="E93" s="674" t="s">
        <v>4824</v>
      </c>
      <c r="F93" s="534"/>
      <c r="G93" s="534"/>
      <c r="H93" s="534"/>
      <c r="J93" s="667"/>
      <c r="L93" s="685"/>
      <c r="M93" s="685"/>
      <c r="N93" s="667"/>
      <c r="O93" s="681"/>
      <c r="P93" s="681"/>
      <c r="Q93" s="667"/>
      <c r="R93" s="428"/>
      <c r="S93" s="428"/>
    </row>
    <row r="94" spans="1:19" x14ac:dyDescent="0.2">
      <c r="A94" s="534" t="s">
        <v>4825</v>
      </c>
      <c r="B94" s="534"/>
      <c r="C94" s="534"/>
      <c r="D94" s="534"/>
      <c r="E94" s="534" t="s">
        <v>4826</v>
      </c>
      <c r="F94" s="534"/>
      <c r="G94" s="534"/>
      <c r="H94" s="534"/>
      <c r="I94" s="641"/>
      <c r="J94" s="667"/>
      <c r="L94" s="685"/>
      <c r="M94" s="685"/>
      <c r="N94" s="667"/>
      <c r="O94" s="681"/>
      <c r="P94" s="681"/>
      <c r="Q94" s="667"/>
      <c r="R94" s="428"/>
      <c r="S94" s="428"/>
    </row>
    <row r="95" spans="1:19" x14ac:dyDescent="0.2">
      <c r="A95" s="674" t="s">
        <v>4827</v>
      </c>
      <c r="B95" s="534"/>
      <c r="C95" s="534"/>
      <c r="D95" s="534"/>
      <c r="E95" s="534"/>
      <c r="F95" s="534"/>
      <c r="G95" s="534"/>
      <c r="J95" s="667"/>
      <c r="L95" s="685"/>
      <c r="M95" s="685"/>
      <c r="N95" s="674"/>
      <c r="O95" s="682"/>
      <c r="P95" s="682"/>
      <c r="Q95" s="674"/>
    </row>
    <row r="96" spans="1:19" x14ac:dyDescent="0.2">
      <c r="A96" s="674" t="s">
        <v>4828</v>
      </c>
      <c r="J96" s="674"/>
      <c r="K96" s="674"/>
      <c r="L96" s="674"/>
    </row>
  </sheetData>
  <printOptions horizontalCentered="1"/>
  <pageMargins left="0.5" right="0.5" top="0.5" bottom="0.5" header="0" footer="0"/>
  <pageSetup scale="59" orientation="portrait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967FD-353D-4239-A11B-7CA2ED8258F2}">
  <sheetPr>
    <tabColor theme="1"/>
    <pageSetUpPr fitToPage="1"/>
  </sheetPr>
  <dimension ref="A1:O73"/>
  <sheetViews>
    <sheetView zoomScaleNormal="100" workbookViewId="0">
      <pane ySplit="6" topLeftCell="A7" activePane="bottomLeft" state="frozen"/>
      <selection sqref="A1:XFD1048576"/>
      <selection pane="bottomLeft" activeCell="A7" sqref="A7"/>
    </sheetView>
  </sheetViews>
  <sheetFormatPr defaultRowHeight="12.75" x14ac:dyDescent="0.2"/>
  <cols>
    <col min="1" max="1" width="6.5703125" style="475" bestFit="1" customWidth="1"/>
    <col min="2" max="2" width="35.42578125" style="475" customWidth="1"/>
    <col min="3" max="7" width="12.7109375" style="475" customWidth="1"/>
    <col min="8" max="8" width="3.42578125" style="475" bestFit="1" customWidth="1"/>
    <col min="9" max="9" width="6.5703125" style="475" bestFit="1" customWidth="1"/>
    <col min="10" max="10" width="35.42578125" style="475" customWidth="1"/>
    <col min="11" max="13" width="12.7109375" style="475" customWidth="1"/>
    <col min="14" max="14" width="2.7109375" style="475" customWidth="1"/>
    <col min="15" max="15" width="22.7109375" style="475" customWidth="1"/>
    <col min="16" max="16384" width="9.140625" style="475"/>
  </cols>
  <sheetData>
    <row r="1" spans="1:13" ht="15.75" x14ac:dyDescent="0.25">
      <c r="B1" s="687" t="s">
        <v>160</v>
      </c>
      <c r="D1" s="551"/>
      <c r="J1" s="687" t="s">
        <v>160</v>
      </c>
    </row>
    <row r="2" spans="1:13" ht="15.75" x14ac:dyDescent="0.25">
      <c r="B2" s="688" t="s">
        <v>163</v>
      </c>
      <c r="J2" s="688" t="s">
        <v>163</v>
      </c>
    </row>
    <row r="3" spans="1:13" ht="15.75" x14ac:dyDescent="0.25">
      <c r="B3" s="687" t="s">
        <v>243</v>
      </c>
      <c r="J3" s="687" t="s">
        <v>228</v>
      </c>
      <c r="L3" s="689" t="s">
        <v>231</v>
      </c>
      <c r="M3" s="689" t="s">
        <v>231</v>
      </c>
    </row>
    <row r="4" spans="1:13" ht="15.75" x14ac:dyDescent="0.25">
      <c r="B4" s="687" t="s">
        <v>3925</v>
      </c>
      <c r="J4" s="688" t="s">
        <v>3951</v>
      </c>
      <c r="K4" s="689" t="s">
        <v>229</v>
      </c>
      <c r="L4" s="689" t="s">
        <v>232</v>
      </c>
      <c r="M4" s="689" t="s">
        <v>232</v>
      </c>
    </row>
    <row r="5" spans="1:13" x14ac:dyDescent="0.2">
      <c r="D5" s="689" t="s">
        <v>161</v>
      </c>
      <c r="E5" s="689"/>
      <c r="F5" s="689"/>
      <c r="G5" s="689"/>
      <c r="H5" s="689"/>
      <c r="K5" s="689" t="s">
        <v>230</v>
      </c>
      <c r="L5" s="689" t="s">
        <v>230</v>
      </c>
      <c r="M5" s="689" t="s">
        <v>234</v>
      </c>
    </row>
    <row r="6" spans="1:13" ht="13.5" thickBot="1" x14ac:dyDescent="0.25">
      <c r="A6" s="113" t="s">
        <v>165</v>
      </c>
      <c r="B6" s="690" t="s">
        <v>15</v>
      </c>
      <c r="C6" s="113" t="s">
        <v>155</v>
      </c>
      <c r="D6" s="113" t="s">
        <v>156</v>
      </c>
      <c r="E6" s="113" t="s">
        <v>157</v>
      </c>
      <c r="F6" s="113" t="s">
        <v>158</v>
      </c>
      <c r="G6" s="113" t="s">
        <v>159</v>
      </c>
      <c r="H6" s="689"/>
      <c r="I6" s="113" t="s">
        <v>165</v>
      </c>
      <c r="J6" s="690" t="s">
        <v>15</v>
      </c>
      <c r="K6" s="113" t="s">
        <v>233</v>
      </c>
      <c r="L6" s="691" t="s">
        <v>244</v>
      </c>
      <c r="M6" s="113" t="s">
        <v>230</v>
      </c>
    </row>
    <row r="7" spans="1:13" x14ac:dyDescent="0.2">
      <c r="A7" s="692"/>
      <c r="B7" s="692"/>
      <c r="C7" s="692"/>
      <c r="D7" s="692"/>
      <c r="E7" s="692"/>
      <c r="F7" s="692"/>
      <c r="G7" s="693"/>
      <c r="I7" s="692"/>
      <c r="J7" s="692"/>
      <c r="K7" s="692"/>
      <c r="L7" s="692"/>
      <c r="M7" s="692"/>
    </row>
    <row r="8" spans="1:13" x14ac:dyDescent="0.2">
      <c r="A8" s="686" t="s">
        <v>164</v>
      </c>
      <c r="B8" s="465" t="s">
        <v>139</v>
      </c>
      <c r="C8" s="304">
        <v>18509</v>
      </c>
      <c r="D8" s="304">
        <v>31158</v>
      </c>
      <c r="E8" s="304">
        <v>89985</v>
      </c>
      <c r="F8" s="304">
        <v>-8656</v>
      </c>
      <c r="G8" s="694">
        <f>SUM(C8:F8)</f>
        <v>130996</v>
      </c>
      <c r="H8" s="539"/>
      <c r="I8" s="686" t="s">
        <v>164</v>
      </c>
      <c r="J8" s="465" t="s">
        <v>139</v>
      </c>
      <c r="K8" s="304">
        <v>47476</v>
      </c>
      <c r="L8" s="304">
        <v>130996</v>
      </c>
      <c r="M8" s="304">
        <f>L8-K8</f>
        <v>83520</v>
      </c>
    </row>
    <row r="9" spans="1:13" x14ac:dyDescent="0.2">
      <c r="A9" s="686" t="s">
        <v>164</v>
      </c>
      <c r="B9" s="207" t="s">
        <v>3973</v>
      </c>
      <c r="C9" s="304">
        <v>167502</v>
      </c>
      <c r="D9" s="304">
        <v>110033</v>
      </c>
      <c r="E9" s="304">
        <v>42364</v>
      </c>
      <c r="F9" s="304">
        <v>-245598</v>
      </c>
      <c r="G9" s="694">
        <f t="shared" ref="G9:G11" si="0">SUM(C9:F9)</f>
        <v>74301</v>
      </c>
      <c r="H9" s="539"/>
      <c r="I9" s="686" t="s">
        <v>164</v>
      </c>
      <c r="J9" s="207" t="s">
        <v>3973</v>
      </c>
      <c r="K9" s="304">
        <v>77105</v>
      </c>
      <c r="L9" s="304">
        <v>74301</v>
      </c>
      <c r="M9" s="304">
        <f t="shared" ref="M9:M11" si="1">L9-K9</f>
        <v>-2804</v>
      </c>
    </row>
    <row r="10" spans="1:13" x14ac:dyDescent="0.2">
      <c r="A10" s="686" t="s">
        <v>164</v>
      </c>
      <c r="B10" s="207" t="s">
        <v>3974</v>
      </c>
      <c r="C10" s="304">
        <v>219386</v>
      </c>
      <c r="D10" s="304">
        <v>147862</v>
      </c>
      <c r="E10" s="304">
        <v>41722</v>
      </c>
      <c r="F10" s="304">
        <v>-307226</v>
      </c>
      <c r="G10" s="694">
        <f t="shared" si="0"/>
        <v>101744</v>
      </c>
      <c r="H10" s="539"/>
      <c r="I10" s="686" t="s">
        <v>164</v>
      </c>
      <c r="J10" s="207" t="s">
        <v>3974</v>
      </c>
      <c r="K10" s="304">
        <v>101336</v>
      </c>
      <c r="L10" s="304">
        <v>101744</v>
      </c>
      <c r="M10" s="304">
        <f t="shared" si="1"/>
        <v>408</v>
      </c>
    </row>
    <row r="11" spans="1:13" x14ac:dyDescent="0.2">
      <c r="A11" s="686" t="s">
        <v>164</v>
      </c>
      <c r="B11" s="478" t="s">
        <v>3975</v>
      </c>
      <c r="C11" s="695">
        <v>26360</v>
      </c>
      <c r="D11" s="695">
        <v>18357</v>
      </c>
      <c r="E11" s="695">
        <v>8718</v>
      </c>
      <c r="F11" s="695">
        <v>-32997</v>
      </c>
      <c r="G11" s="696">
        <f t="shared" si="0"/>
        <v>20438</v>
      </c>
      <c r="H11" s="539"/>
      <c r="I11" s="686" t="s">
        <v>164</v>
      </c>
      <c r="J11" s="478" t="s">
        <v>3975</v>
      </c>
      <c r="K11" s="695">
        <v>0</v>
      </c>
      <c r="L11" s="695">
        <v>20438</v>
      </c>
      <c r="M11" s="695">
        <f t="shared" si="1"/>
        <v>20438</v>
      </c>
    </row>
    <row r="12" spans="1:13" x14ac:dyDescent="0.2">
      <c r="A12" s="686"/>
      <c r="B12" s="103" t="s">
        <v>68</v>
      </c>
      <c r="C12" s="694">
        <f>SUM(C8:C11)</f>
        <v>431757</v>
      </c>
      <c r="D12" s="694">
        <f t="shared" ref="D12:G12" si="2">SUM(D8:D11)</f>
        <v>307410</v>
      </c>
      <c r="E12" s="694">
        <f t="shared" si="2"/>
        <v>182789</v>
      </c>
      <c r="F12" s="694">
        <f t="shared" si="2"/>
        <v>-594477</v>
      </c>
      <c r="G12" s="694">
        <f t="shared" si="2"/>
        <v>327479</v>
      </c>
      <c r="H12" s="539"/>
      <c r="I12" s="686"/>
      <c r="J12" s="103" t="s">
        <v>68</v>
      </c>
      <c r="K12" s="694">
        <f t="shared" ref="K12:M12" si="3">SUM(K8:K11)</f>
        <v>225917</v>
      </c>
      <c r="L12" s="694">
        <f t="shared" si="3"/>
        <v>327479</v>
      </c>
      <c r="M12" s="694">
        <f t="shared" si="3"/>
        <v>101562</v>
      </c>
    </row>
    <row r="13" spans="1:13" x14ac:dyDescent="0.2">
      <c r="A13" s="686"/>
      <c r="C13" s="697"/>
      <c r="D13" s="697"/>
      <c r="E13" s="697"/>
      <c r="F13" s="697"/>
      <c r="G13" s="698"/>
      <c r="I13" s="686"/>
      <c r="K13" s="697"/>
      <c r="L13" s="697"/>
      <c r="M13" s="697"/>
    </row>
    <row r="14" spans="1:13" x14ac:dyDescent="0.2">
      <c r="A14" s="686" t="s">
        <v>164</v>
      </c>
      <c r="B14" s="475" t="s">
        <v>142</v>
      </c>
      <c r="C14" s="304">
        <v>35609</v>
      </c>
      <c r="D14" s="304">
        <v>101318</v>
      </c>
      <c r="E14" s="304">
        <v>689024</v>
      </c>
      <c r="F14" s="304">
        <v>-127051</v>
      </c>
      <c r="G14" s="694">
        <f>SUM(C14:F14)</f>
        <v>698900</v>
      </c>
      <c r="H14" s="539"/>
      <c r="I14" s="686" t="s">
        <v>164</v>
      </c>
      <c r="J14" s="475" t="s">
        <v>142</v>
      </c>
      <c r="K14" s="304">
        <v>150035</v>
      </c>
      <c r="L14" s="304">
        <v>698900</v>
      </c>
      <c r="M14" s="304">
        <f t="shared" ref="M14:M18" si="4">L14-K14</f>
        <v>548865</v>
      </c>
    </row>
    <row r="15" spans="1:13" x14ac:dyDescent="0.2">
      <c r="H15" s="539"/>
    </row>
    <row r="16" spans="1:13" x14ac:dyDescent="0.2">
      <c r="A16" s="686" t="s">
        <v>164</v>
      </c>
      <c r="B16" s="477" t="s">
        <v>3934</v>
      </c>
      <c r="C16" s="304">
        <v>99046</v>
      </c>
      <c r="D16" s="304">
        <v>74378</v>
      </c>
      <c r="E16" s="304">
        <v>34602</v>
      </c>
      <c r="F16" s="304">
        <v>-105928</v>
      </c>
      <c r="G16" s="694">
        <f t="shared" ref="G16:G18" si="5">SUM(C16:F16)</f>
        <v>102098</v>
      </c>
      <c r="H16" s="539"/>
      <c r="I16" s="686" t="s">
        <v>164</v>
      </c>
      <c r="J16" s="477" t="s">
        <v>3934</v>
      </c>
      <c r="K16" s="304">
        <f>105539+38480</f>
        <v>144019</v>
      </c>
      <c r="L16" s="304">
        <v>102098</v>
      </c>
      <c r="M16" s="304">
        <f t="shared" si="4"/>
        <v>-41921</v>
      </c>
    </row>
    <row r="17" spans="1:15" x14ac:dyDescent="0.2">
      <c r="A17" s="686" t="s">
        <v>164</v>
      </c>
      <c r="B17" s="207" t="s">
        <v>3976</v>
      </c>
      <c r="C17" s="304">
        <v>7037</v>
      </c>
      <c r="D17" s="304">
        <v>4901</v>
      </c>
      <c r="E17" s="304">
        <v>2650</v>
      </c>
      <c r="F17" s="304">
        <v>-8249</v>
      </c>
      <c r="G17" s="694">
        <f t="shared" si="5"/>
        <v>6339</v>
      </c>
      <c r="H17" s="539"/>
      <c r="I17" s="686" t="s">
        <v>164</v>
      </c>
      <c r="J17" s="207" t="s">
        <v>3976</v>
      </c>
      <c r="K17" s="304">
        <v>25185</v>
      </c>
      <c r="L17" s="304">
        <v>6339</v>
      </c>
      <c r="M17" s="304">
        <f t="shared" si="4"/>
        <v>-18846</v>
      </c>
    </row>
    <row r="18" spans="1:15" x14ac:dyDescent="0.2">
      <c r="A18" s="686"/>
      <c r="B18" s="478" t="s">
        <v>3977</v>
      </c>
      <c r="C18" s="695">
        <v>0</v>
      </c>
      <c r="D18" s="695">
        <v>0</v>
      </c>
      <c r="E18" s="695">
        <v>0</v>
      </c>
      <c r="F18" s="695">
        <v>0</v>
      </c>
      <c r="G18" s="694">
        <f t="shared" si="5"/>
        <v>0</v>
      </c>
      <c r="H18" s="539"/>
      <c r="I18" s="686"/>
      <c r="J18" s="478"/>
      <c r="K18" s="695">
        <v>0</v>
      </c>
      <c r="L18" s="695">
        <v>0</v>
      </c>
      <c r="M18" s="695">
        <f t="shared" si="4"/>
        <v>0</v>
      </c>
    </row>
    <row r="19" spans="1:15" x14ac:dyDescent="0.2">
      <c r="A19" s="686"/>
      <c r="B19" s="103" t="s">
        <v>67</v>
      </c>
      <c r="C19" s="694">
        <f>SUM(C14:C18)</f>
        <v>141692</v>
      </c>
      <c r="D19" s="694">
        <f>SUM(D14:D18)</f>
        <v>180597</v>
      </c>
      <c r="E19" s="694">
        <f>SUM(E14:E18)</f>
        <v>726276</v>
      </c>
      <c r="F19" s="694">
        <f>SUM(F14:F18)</f>
        <v>-241228</v>
      </c>
      <c r="G19" s="694">
        <f>SUM(G14:G18)</f>
        <v>807337</v>
      </c>
      <c r="H19" s="539"/>
      <c r="I19" s="686"/>
      <c r="J19" s="103" t="s">
        <v>67</v>
      </c>
      <c r="K19" s="694">
        <f>SUM(K14:K18)</f>
        <v>319239</v>
      </c>
      <c r="L19" s="694">
        <f>SUM(L14:L18)</f>
        <v>807337</v>
      </c>
      <c r="M19" s="694">
        <f>SUM(M14:M18)</f>
        <v>488098</v>
      </c>
    </row>
    <row r="20" spans="1:15" x14ac:dyDescent="0.2">
      <c r="A20" s="686"/>
      <c r="C20" s="304"/>
      <c r="D20" s="304"/>
      <c r="E20" s="304"/>
      <c r="F20" s="304"/>
      <c r="G20" s="694"/>
      <c r="H20" s="539"/>
      <c r="I20" s="686"/>
      <c r="K20" s="304"/>
      <c r="L20" s="304"/>
      <c r="M20" s="304"/>
    </row>
    <row r="21" spans="1:15" x14ac:dyDescent="0.2">
      <c r="A21" s="686" t="s">
        <v>164</v>
      </c>
      <c r="B21" s="208" t="s">
        <v>3935</v>
      </c>
      <c r="C21" s="304">
        <v>19159</v>
      </c>
      <c r="D21" s="304">
        <v>28389</v>
      </c>
      <c r="E21" s="304">
        <v>31</v>
      </c>
      <c r="F21" s="304">
        <v>-330812</v>
      </c>
      <c r="G21" s="694">
        <f t="shared" ref="G21:G27" si="6">SUM(C21:F21)</f>
        <v>-283233</v>
      </c>
      <c r="H21" s="539"/>
      <c r="I21" s="686" t="s">
        <v>164</v>
      </c>
      <c r="J21" s="208" t="s">
        <v>3935</v>
      </c>
      <c r="K21" s="304">
        <v>113229</v>
      </c>
      <c r="L21" s="304">
        <v>-283233</v>
      </c>
      <c r="M21" s="304">
        <f t="shared" ref="M21:M27" si="7">L21-K21</f>
        <v>-396462</v>
      </c>
    </row>
    <row r="22" spans="1:15" x14ac:dyDescent="0.2">
      <c r="A22" s="686" t="s">
        <v>164</v>
      </c>
      <c r="B22" s="208" t="s">
        <v>3978</v>
      </c>
      <c r="C22" s="304">
        <v>8297</v>
      </c>
      <c r="D22" s="304">
        <v>7779</v>
      </c>
      <c r="E22" s="304">
        <v>105</v>
      </c>
      <c r="F22" s="304">
        <v>-18871</v>
      </c>
      <c r="G22" s="694">
        <f t="shared" si="6"/>
        <v>-2690</v>
      </c>
      <c r="H22" s="539"/>
      <c r="I22" s="686" t="s">
        <v>164</v>
      </c>
      <c r="J22" s="208" t="s">
        <v>3978</v>
      </c>
      <c r="K22" s="304">
        <v>-12868</v>
      </c>
      <c r="L22" s="304">
        <v>-2690</v>
      </c>
      <c r="M22" s="304">
        <f t="shared" si="7"/>
        <v>10178</v>
      </c>
    </row>
    <row r="23" spans="1:15" x14ac:dyDescent="0.2">
      <c r="A23" s="686" t="s">
        <v>164</v>
      </c>
      <c r="B23" s="208" t="s">
        <v>3937</v>
      </c>
      <c r="C23" s="304">
        <v>10576</v>
      </c>
      <c r="D23" s="304">
        <v>15042</v>
      </c>
      <c r="E23" s="304">
        <v>240</v>
      </c>
      <c r="F23" s="304">
        <v>-37297</v>
      </c>
      <c r="G23" s="694">
        <f t="shared" si="6"/>
        <v>-11439</v>
      </c>
      <c r="H23" s="539"/>
      <c r="I23" s="686" t="s">
        <v>164</v>
      </c>
      <c r="J23" s="208" t="s">
        <v>3937</v>
      </c>
      <c r="K23" s="304">
        <v>26584</v>
      </c>
      <c r="L23" s="304">
        <v>-11439</v>
      </c>
      <c r="M23" s="304">
        <f t="shared" si="7"/>
        <v>-38023</v>
      </c>
    </row>
    <row r="24" spans="1:15" x14ac:dyDescent="0.2">
      <c r="A24" s="686" t="s">
        <v>164</v>
      </c>
      <c r="B24" s="208" t="s">
        <v>3938</v>
      </c>
      <c r="C24" s="304">
        <v>16457</v>
      </c>
      <c r="D24" s="304">
        <v>14323</v>
      </c>
      <c r="E24" s="304">
        <v>186</v>
      </c>
      <c r="F24" s="304">
        <v>-36646</v>
      </c>
      <c r="G24" s="694">
        <f t="shared" si="6"/>
        <v>-5680</v>
      </c>
      <c r="H24" s="539"/>
      <c r="I24" s="686" t="s">
        <v>164</v>
      </c>
      <c r="J24" s="208" t="s">
        <v>3938</v>
      </c>
      <c r="K24" s="304">
        <v>28882</v>
      </c>
      <c r="L24" s="304">
        <v>-5680</v>
      </c>
      <c r="M24" s="304">
        <f t="shared" si="7"/>
        <v>-34562</v>
      </c>
    </row>
    <row r="25" spans="1:15" x14ac:dyDescent="0.2">
      <c r="A25" s="686" t="s">
        <v>164</v>
      </c>
      <c r="B25" s="208" t="s">
        <v>3939</v>
      </c>
      <c r="C25" s="304">
        <v>19782</v>
      </c>
      <c r="D25" s="304">
        <v>13812</v>
      </c>
      <c r="E25" s="304">
        <v>223</v>
      </c>
      <c r="F25" s="304">
        <v>-33793</v>
      </c>
      <c r="G25" s="694">
        <f t="shared" si="6"/>
        <v>24</v>
      </c>
      <c r="H25" s="539"/>
      <c r="I25" s="686" t="s">
        <v>164</v>
      </c>
      <c r="J25" s="208" t="s">
        <v>3939</v>
      </c>
      <c r="K25" s="304">
        <v>0</v>
      </c>
      <c r="L25" s="304">
        <v>0</v>
      </c>
      <c r="M25" s="304">
        <f t="shared" si="7"/>
        <v>0</v>
      </c>
      <c r="O25" s="761" t="s">
        <v>4044</v>
      </c>
    </row>
    <row r="26" spans="1:15" x14ac:dyDescent="0.2">
      <c r="A26" s="686" t="s">
        <v>164</v>
      </c>
      <c r="B26" s="208" t="s">
        <v>3940</v>
      </c>
      <c r="C26" s="304">
        <v>19782</v>
      </c>
      <c r="D26" s="304">
        <v>13812</v>
      </c>
      <c r="E26" s="304">
        <v>223</v>
      </c>
      <c r="F26" s="304">
        <v>-33793</v>
      </c>
      <c r="G26" s="694">
        <f t="shared" si="6"/>
        <v>24</v>
      </c>
      <c r="H26" s="539"/>
      <c r="I26" s="686" t="s">
        <v>164</v>
      </c>
      <c r="J26" s="208" t="s">
        <v>3940</v>
      </c>
      <c r="K26" s="304">
        <v>0</v>
      </c>
      <c r="L26" s="304">
        <v>0</v>
      </c>
      <c r="M26" s="304">
        <f t="shared" si="7"/>
        <v>0</v>
      </c>
      <c r="O26" s="761"/>
    </row>
    <row r="27" spans="1:15" x14ac:dyDescent="0.2">
      <c r="A27" s="686"/>
      <c r="B27" s="480" t="s">
        <v>3979</v>
      </c>
      <c r="C27" s="695">
        <v>0</v>
      </c>
      <c r="D27" s="695">
        <v>0</v>
      </c>
      <c r="E27" s="695">
        <v>0</v>
      </c>
      <c r="F27" s="695">
        <v>0</v>
      </c>
      <c r="G27" s="694">
        <f t="shared" si="6"/>
        <v>0</v>
      </c>
      <c r="H27" s="539"/>
      <c r="I27" s="686"/>
      <c r="J27" s="480" t="s">
        <v>3979</v>
      </c>
      <c r="K27" s="695">
        <v>0</v>
      </c>
      <c r="L27" s="695">
        <v>0</v>
      </c>
      <c r="M27" s="695">
        <f t="shared" si="7"/>
        <v>0</v>
      </c>
    </row>
    <row r="28" spans="1:15" x14ac:dyDescent="0.2">
      <c r="A28" s="686"/>
      <c r="B28" s="103" t="s">
        <v>69</v>
      </c>
      <c r="C28" s="694">
        <f>SUM(C21:C24)</f>
        <v>54489</v>
      </c>
      <c r="D28" s="694">
        <f t="shared" ref="D28:G28" si="8">SUM(D21:D24)</f>
        <v>65533</v>
      </c>
      <c r="E28" s="694">
        <f t="shared" si="8"/>
        <v>562</v>
      </c>
      <c r="F28" s="694">
        <f t="shared" si="8"/>
        <v>-423626</v>
      </c>
      <c r="G28" s="694">
        <f t="shared" si="8"/>
        <v>-303042</v>
      </c>
      <c r="H28" s="539"/>
      <c r="I28" s="686"/>
      <c r="J28" s="103" t="s">
        <v>69</v>
      </c>
      <c r="K28" s="694">
        <f>SUM(K21:K27)</f>
        <v>155827</v>
      </c>
      <c r="L28" s="694">
        <f>SUM(L21:L27)</f>
        <v>-303042</v>
      </c>
      <c r="M28" s="694">
        <f>SUM(M21:M27)</f>
        <v>-458869</v>
      </c>
    </row>
    <row r="29" spans="1:15" x14ac:dyDescent="0.2">
      <c r="A29" s="686"/>
      <c r="C29" s="694"/>
      <c r="D29" s="694"/>
      <c r="E29" s="694"/>
      <c r="F29" s="694"/>
      <c r="G29" s="694"/>
      <c r="H29" s="539"/>
      <c r="I29" s="686"/>
      <c r="K29" s="694"/>
      <c r="L29" s="694"/>
      <c r="M29" s="694"/>
    </row>
    <row r="30" spans="1:15" hidden="1" x14ac:dyDescent="0.2">
      <c r="A30" s="686"/>
      <c r="B30" s="477" t="s">
        <v>3980</v>
      </c>
      <c r="C30" s="699"/>
      <c r="D30" s="699"/>
      <c r="E30" s="699"/>
      <c r="F30" s="699"/>
      <c r="G30" s="699"/>
      <c r="H30" s="539"/>
      <c r="I30" s="686"/>
      <c r="J30" s="477" t="s">
        <v>3980</v>
      </c>
      <c r="K30" s="699"/>
      <c r="L30" s="699"/>
      <c r="M30" s="699"/>
    </row>
    <row r="31" spans="1:15" hidden="1" x14ac:dyDescent="0.2">
      <c r="A31" s="686"/>
      <c r="B31" s="475" t="s">
        <v>3981</v>
      </c>
      <c r="C31" s="304">
        <v>0</v>
      </c>
      <c r="D31" s="304">
        <v>0</v>
      </c>
      <c r="E31" s="304">
        <v>0</v>
      </c>
      <c r="F31" s="304">
        <v>0</v>
      </c>
      <c r="G31" s="694">
        <f t="shared" ref="G31" si="9">SUM(C31:F31)</f>
        <v>0</v>
      </c>
      <c r="H31" s="539"/>
      <c r="I31" s="686"/>
      <c r="J31" s="475" t="s">
        <v>3981</v>
      </c>
      <c r="K31" s="304">
        <v>0</v>
      </c>
      <c r="L31" s="304">
        <v>0</v>
      </c>
      <c r="M31" s="304">
        <f t="shared" ref="M31:M42" si="10">L31-K31</f>
        <v>0</v>
      </c>
    </row>
    <row r="32" spans="1:15" hidden="1" x14ac:dyDescent="0.2">
      <c r="A32" s="686"/>
      <c r="B32" s="475" t="s">
        <v>3982</v>
      </c>
      <c r="C32" s="304">
        <v>0</v>
      </c>
      <c r="D32" s="304">
        <v>0</v>
      </c>
      <c r="E32" s="304">
        <v>0</v>
      </c>
      <c r="F32" s="304">
        <v>0</v>
      </c>
      <c r="G32" s="694">
        <f t="shared" ref="G32:G41" si="11">SUM(C32:F32)</f>
        <v>0</v>
      </c>
      <c r="H32" s="539"/>
      <c r="I32" s="686"/>
      <c r="J32" s="475" t="s">
        <v>3982</v>
      </c>
      <c r="K32" s="304">
        <v>0</v>
      </c>
      <c r="L32" s="304">
        <v>0</v>
      </c>
      <c r="M32" s="304">
        <f t="shared" si="10"/>
        <v>0</v>
      </c>
    </row>
    <row r="33" spans="1:13" hidden="1" x14ac:dyDescent="0.2">
      <c r="A33" s="686"/>
      <c r="B33" s="477" t="s">
        <v>3983</v>
      </c>
      <c r="C33" s="304">
        <v>0</v>
      </c>
      <c r="D33" s="304">
        <v>0</v>
      </c>
      <c r="E33" s="304">
        <v>0</v>
      </c>
      <c r="F33" s="304">
        <v>0</v>
      </c>
      <c r="G33" s="694">
        <f t="shared" si="11"/>
        <v>0</v>
      </c>
      <c r="H33" s="539"/>
      <c r="I33" s="686"/>
      <c r="J33" s="477" t="s">
        <v>3983</v>
      </c>
      <c r="K33" s="304">
        <v>0</v>
      </c>
      <c r="L33" s="304">
        <v>0</v>
      </c>
      <c r="M33" s="304">
        <f t="shared" si="10"/>
        <v>0</v>
      </c>
    </row>
    <row r="34" spans="1:13" hidden="1" x14ac:dyDescent="0.2">
      <c r="A34" s="686"/>
      <c r="B34" s="475" t="s">
        <v>3984</v>
      </c>
      <c r="C34" s="304">
        <v>0</v>
      </c>
      <c r="D34" s="304">
        <v>0</v>
      </c>
      <c r="E34" s="304">
        <v>0</v>
      </c>
      <c r="F34" s="304">
        <v>0</v>
      </c>
      <c r="G34" s="694">
        <f t="shared" si="11"/>
        <v>0</v>
      </c>
      <c r="H34" s="539"/>
      <c r="I34" s="686"/>
      <c r="J34" s="475" t="s">
        <v>3984</v>
      </c>
      <c r="K34" s="304">
        <v>0</v>
      </c>
      <c r="L34" s="304">
        <v>0</v>
      </c>
      <c r="M34" s="304">
        <f t="shared" si="10"/>
        <v>0</v>
      </c>
    </row>
    <row r="35" spans="1:13" hidden="1" x14ac:dyDescent="0.2">
      <c r="A35" s="686"/>
      <c r="B35" s="475" t="s">
        <v>3985</v>
      </c>
      <c r="C35" s="304">
        <v>0</v>
      </c>
      <c r="D35" s="304">
        <v>0</v>
      </c>
      <c r="E35" s="304">
        <v>0</v>
      </c>
      <c r="F35" s="304">
        <v>0</v>
      </c>
      <c r="G35" s="694">
        <f t="shared" si="11"/>
        <v>0</v>
      </c>
      <c r="H35" s="539"/>
      <c r="I35" s="686"/>
      <c r="J35" s="475" t="s">
        <v>3985</v>
      </c>
      <c r="K35" s="304">
        <v>0</v>
      </c>
      <c r="L35" s="304">
        <v>0</v>
      </c>
      <c r="M35" s="304">
        <f t="shared" si="10"/>
        <v>0</v>
      </c>
    </row>
    <row r="36" spans="1:13" hidden="1" x14ac:dyDescent="0.2">
      <c r="A36" s="686"/>
      <c r="B36" s="475" t="s">
        <v>3986</v>
      </c>
      <c r="C36" s="304">
        <v>0</v>
      </c>
      <c r="D36" s="304">
        <v>0</v>
      </c>
      <c r="E36" s="304">
        <v>0</v>
      </c>
      <c r="F36" s="304">
        <v>0</v>
      </c>
      <c r="G36" s="694">
        <f t="shared" si="11"/>
        <v>0</v>
      </c>
      <c r="H36" s="539"/>
      <c r="I36" s="686"/>
      <c r="J36" s="475" t="s">
        <v>3986</v>
      </c>
      <c r="K36" s="304">
        <v>0</v>
      </c>
      <c r="L36" s="304">
        <v>0</v>
      </c>
      <c r="M36" s="304">
        <f t="shared" si="10"/>
        <v>0</v>
      </c>
    </row>
    <row r="37" spans="1:13" hidden="1" x14ac:dyDescent="0.2">
      <c r="A37" s="686"/>
      <c r="B37" s="475" t="s">
        <v>3987</v>
      </c>
      <c r="C37" s="304">
        <v>0</v>
      </c>
      <c r="D37" s="304">
        <v>0</v>
      </c>
      <c r="E37" s="304">
        <v>0</v>
      </c>
      <c r="F37" s="304">
        <v>0</v>
      </c>
      <c r="G37" s="694">
        <f t="shared" si="11"/>
        <v>0</v>
      </c>
      <c r="H37" s="539"/>
      <c r="I37" s="686"/>
      <c r="J37" s="475" t="s">
        <v>3987</v>
      </c>
      <c r="K37" s="304">
        <v>0</v>
      </c>
      <c r="L37" s="304">
        <v>0</v>
      </c>
      <c r="M37" s="304">
        <f t="shared" si="10"/>
        <v>0</v>
      </c>
    </row>
    <row r="38" spans="1:13" hidden="1" x14ac:dyDescent="0.2">
      <c r="A38" s="686"/>
      <c r="B38" s="475" t="s">
        <v>3988</v>
      </c>
      <c r="C38" s="304">
        <v>0</v>
      </c>
      <c r="D38" s="304">
        <v>0</v>
      </c>
      <c r="E38" s="304">
        <v>0</v>
      </c>
      <c r="F38" s="304">
        <v>0</v>
      </c>
      <c r="G38" s="694">
        <f t="shared" si="11"/>
        <v>0</v>
      </c>
      <c r="H38" s="539"/>
      <c r="I38" s="686"/>
      <c r="J38" s="475" t="s">
        <v>3988</v>
      </c>
      <c r="K38" s="304">
        <v>0</v>
      </c>
      <c r="L38" s="304">
        <v>0</v>
      </c>
      <c r="M38" s="304">
        <f t="shared" si="10"/>
        <v>0</v>
      </c>
    </row>
    <row r="39" spans="1:13" hidden="1" x14ac:dyDescent="0.2">
      <c r="A39" s="686"/>
      <c r="B39" s="477" t="s">
        <v>3989</v>
      </c>
      <c r="C39" s="304">
        <v>0</v>
      </c>
      <c r="D39" s="304">
        <v>0</v>
      </c>
      <c r="E39" s="304">
        <v>0</v>
      </c>
      <c r="F39" s="304">
        <v>0</v>
      </c>
      <c r="G39" s="694">
        <f t="shared" si="11"/>
        <v>0</v>
      </c>
      <c r="H39" s="539"/>
      <c r="I39" s="686"/>
      <c r="J39" s="477" t="s">
        <v>3989</v>
      </c>
      <c r="K39" s="304">
        <v>0</v>
      </c>
      <c r="L39" s="304">
        <v>0</v>
      </c>
      <c r="M39" s="304">
        <f t="shared" si="10"/>
        <v>0</v>
      </c>
    </row>
    <row r="40" spans="1:13" hidden="1" x14ac:dyDescent="0.2">
      <c r="A40" s="686"/>
      <c r="B40" s="475" t="s">
        <v>3990</v>
      </c>
      <c r="C40" s="304">
        <v>0</v>
      </c>
      <c r="D40" s="304">
        <v>0</v>
      </c>
      <c r="E40" s="304">
        <v>0</v>
      </c>
      <c r="F40" s="304">
        <v>0</v>
      </c>
      <c r="G40" s="694">
        <f t="shared" si="11"/>
        <v>0</v>
      </c>
      <c r="H40" s="539"/>
      <c r="I40" s="686"/>
      <c r="J40" s="475" t="s">
        <v>3990</v>
      </c>
      <c r="K40" s="304">
        <v>0</v>
      </c>
      <c r="L40" s="304">
        <v>0</v>
      </c>
      <c r="M40" s="304">
        <f t="shared" si="10"/>
        <v>0</v>
      </c>
    </row>
    <row r="41" spans="1:13" hidden="1" x14ac:dyDescent="0.2">
      <c r="A41" s="686"/>
      <c r="B41" s="475" t="s">
        <v>3991</v>
      </c>
      <c r="C41" s="304">
        <v>0</v>
      </c>
      <c r="D41" s="304">
        <v>0</v>
      </c>
      <c r="E41" s="304">
        <v>0</v>
      </c>
      <c r="F41" s="304">
        <v>0</v>
      </c>
      <c r="G41" s="694">
        <f t="shared" si="11"/>
        <v>0</v>
      </c>
      <c r="H41" s="539"/>
      <c r="I41" s="686"/>
      <c r="J41" s="475" t="s">
        <v>3991</v>
      </c>
      <c r="K41" s="304">
        <v>0</v>
      </c>
      <c r="L41" s="304">
        <v>0</v>
      </c>
      <c r="M41" s="304">
        <f t="shared" si="10"/>
        <v>0</v>
      </c>
    </row>
    <row r="42" spans="1:13" hidden="1" x14ac:dyDescent="0.2">
      <c r="A42" s="686"/>
      <c r="B42" s="700" t="s">
        <v>3992</v>
      </c>
      <c r="C42" s="695">
        <v>0</v>
      </c>
      <c r="D42" s="695">
        <v>0</v>
      </c>
      <c r="E42" s="695">
        <v>0</v>
      </c>
      <c r="F42" s="695">
        <v>0</v>
      </c>
      <c r="G42" s="694">
        <f t="shared" ref="G42" si="12">SUM(C42:F42)</f>
        <v>0</v>
      </c>
      <c r="H42" s="539"/>
      <c r="I42" s="686"/>
      <c r="J42" s="700" t="s">
        <v>3992</v>
      </c>
      <c r="K42" s="695">
        <v>0</v>
      </c>
      <c r="L42" s="695">
        <v>0</v>
      </c>
      <c r="M42" s="695">
        <f t="shared" si="10"/>
        <v>0</v>
      </c>
    </row>
    <row r="43" spans="1:13" hidden="1" x14ac:dyDescent="0.2">
      <c r="A43" s="686"/>
      <c r="B43" s="701" t="s">
        <v>3993</v>
      </c>
      <c r="C43" s="694">
        <f>SUM(C31:C42)</f>
        <v>0</v>
      </c>
      <c r="D43" s="694">
        <f t="shared" ref="D43:G43" si="13">SUM(D31:D42)</f>
        <v>0</v>
      </c>
      <c r="E43" s="694">
        <f t="shared" si="13"/>
        <v>0</v>
      </c>
      <c r="F43" s="694">
        <f t="shared" si="13"/>
        <v>0</v>
      </c>
      <c r="G43" s="694">
        <f t="shared" si="13"/>
        <v>0</v>
      </c>
      <c r="H43" s="539"/>
      <c r="I43" s="686"/>
      <c r="J43" s="701" t="s">
        <v>3993</v>
      </c>
      <c r="K43" s="694">
        <f t="shared" ref="K43" si="14">SUM(K31:K42)</f>
        <v>0</v>
      </c>
      <c r="L43" s="694">
        <f>SUM(L31:L42)</f>
        <v>0</v>
      </c>
      <c r="M43" s="694">
        <f>SUM(M31:M42)</f>
        <v>0</v>
      </c>
    </row>
    <row r="44" spans="1:13" ht="13.5" hidden="1" thickBot="1" x14ac:dyDescent="0.25">
      <c r="A44" s="702"/>
      <c r="B44" s="702"/>
      <c r="C44" s="703"/>
      <c r="D44" s="703"/>
      <c r="E44" s="703"/>
      <c r="F44" s="703"/>
      <c r="G44" s="704"/>
      <c r="H44" s="539"/>
      <c r="I44" s="702"/>
      <c r="J44" s="702"/>
      <c r="K44" s="703"/>
      <c r="L44" s="703"/>
      <c r="M44" s="703"/>
    </row>
    <row r="45" spans="1:13" ht="15.75" hidden="1" customHeight="1" thickBot="1" x14ac:dyDescent="0.25">
      <c r="A45" s="705"/>
      <c r="B45" s="706" t="s">
        <v>104</v>
      </c>
      <c r="C45" s="707">
        <f>SUM(C12,C19,C28,C43)</f>
        <v>627938</v>
      </c>
      <c r="D45" s="707">
        <f>SUM(D12,D19,D28,D43)</f>
        <v>553540</v>
      </c>
      <c r="E45" s="707">
        <f>SUM(E12,E19,E28,E43)</f>
        <v>909627</v>
      </c>
      <c r="F45" s="707">
        <f>SUM(F12,F19,F28,F43)</f>
        <v>-1259331</v>
      </c>
      <c r="G45" s="707">
        <f>SUM(G12,G19,G28,G43)</f>
        <v>831774</v>
      </c>
      <c r="H45" s="539"/>
      <c r="I45" s="705"/>
      <c r="J45" s="706" t="s">
        <v>104</v>
      </c>
      <c r="K45" s="707">
        <f>SUM(K12,K19,K28,K43)</f>
        <v>700983</v>
      </c>
      <c r="L45" s="707">
        <f>SUM(L12,L19,L28,L43)</f>
        <v>831774</v>
      </c>
      <c r="M45" s="707">
        <f>SUM(M12,M19,M28,M43)</f>
        <v>130791</v>
      </c>
    </row>
    <row r="46" spans="1:13" x14ac:dyDescent="0.2">
      <c r="A46" s="692"/>
      <c r="B46" s="692"/>
      <c r="C46" s="697"/>
      <c r="D46" s="697"/>
      <c r="E46" s="697"/>
      <c r="F46" s="697"/>
      <c r="G46" s="698"/>
      <c r="H46" s="539"/>
      <c r="I46" s="692"/>
      <c r="J46" s="692"/>
      <c r="K46" s="697"/>
      <c r="L46" s="697"/>
      <c r="M46" s="697"/>
    </row>
    <row r="47" spans="1:13" x14ac:dyDescent="0.2">
      <c r="A47" s="686" t="s">
        <v>164</v>
      </c>
      <c r="B47" s="477" t="s">
        <v>3931</v>
      </c>
      <c r="C47" s="304">
        <v>54803</v>
      </c>
      <c r="D47" s="304">
        <v>70497</v>
      </c>
      <c r="E47" s="304">
        <v>29604</v>
      </c>
      <c r="F47" s="304">
        <v>-63709</v>
      </c>
      <c r="G47" s="694">
        <f t="shared" ref="G47" si="15">SUM(C47:F47)</f>
        <v>91195</v>
      </c>
      <c r="H47" s="539"/>
      <c r="I47" s="686" t="s">
        <v>164</v>
      </c>
      <c r="J47" s="477" t="s">
        <v>3931</v>
      </c>
      <c r="K47" s="304">
        <f>118595+38480</f>
        <v>157075</v>
      </c>
      <c r="L47" s="304">
        <v>91195</v>
      </c>
      <c r="M47" s="304">
        <f t="shared" ref="M47" si="16">L47-K47</f>
        <v>-65880</v>
      </c>
    </row>
    <row r="48" spans="1:13" x14ac:dyDescent="0.2">
      <c r="A48" s="692"/>
      <c r="B48" s="692"/>
      <c r="C48" s="697"/>
      <c r="D48" s="697"/>
      <c r="E48" s="697"/>
      <c r="F48" s="697"/>
      <c r="G48" s="698"/>
      <c r="H48" s="539"/>
      <c r="I48" s="692"/>
      <c r="J48" s="692"/>
      <c r="K48" s="697"/>
      <c r="L48" s="697"/>
      <c r="M48" s="697"/>
    </row>
    <row r="49" spans="1:14" x14ac:dyDescent="0.2">
      <c r="A49" s="686" t="s">
        <v>164</v>
      </c>
      <c r="B49" s="477" t="s">
        <v>3932</v>
      </c>
      <c r="C49" s="304">
        <v>69144</v>
      </c>
      <c r="D49" s="304">
        <v>74261</v>
      </c>
      <c r="E49" s="304">
        <v>23819</v>
      </c>
      <c r="F49" s="304">
        <v>-77621</v>
      </c>
      <c r="G49" s="694">
        <f>SUM(C49:F49)</f>
        <v>89603</v>
      </c>
      <c r="H49" s="539"/>
      <c r="I49" s="686" t="s">
        <v>164</v>
      </c>
      <c r="J49" s="477" t="s">
        <v>3932</v>
      </c>
      <c r="K49" s="304">
        <f>152438+38481</f>
        <v>190919</v>
      </c>
      <c r="L49" s="304">
        <v>89603</v>
      </c>
      <c r="M49" s="304">
        <f>L49-K49</f>
        <v>-101316</v>
      </c>
    </row>
    <row r="50" spans="1:14" x14ac:dyDescent="0.2">
      <c r="A50" s="692"/>
      <c r="B50" s="692"/>
      <c r="C50" s="697"/>
      <c r="D50" s="697"/>
      <c r="E50" s="697"/>
      <c r="F50" s="697"/>
      <c r="G50" s="698"/>
      <c r="H50" s="539"/>
      <c r="I50" s="692"/>
      <c r="J50" s="692"/>
      <c r="K50" s="697"/>
      <c r="L50" s="697"/>
      <c r="M50" s="697"/>
    </row>
    <row r="51" spans="1:14" x14ac:dyDescent="0.2">
      <c r="A51" s="686" t="s">
        <v>164</v>
      </c>
      <c r="B51" s="477" t="s">
        <v>3933</v>
      </c>
      <c r="C51" s="304">
        <v>91751</v>
      </c>
      <c r="D51" s="304">
        <v>76030</v>
      </c>
      <c r="E51" s="304">
        <v>25857</v>
      </c>
      <c r="F51" s="304">
        <v>-87424</v>
      </c>
      <c r="G51" s="694">
        <f>SUM(C51:F51)</f>
        <v>106214</v>
      </c>
      <c r="H51" s="539"/>
      <c r="I51" s="686" t="s">
        <v>164</v>
      </c>
      <c r="J51" s="477" t="s">
        <v>3933</v>
      </c>
      <c r="K51" s="304">
        <f>158925+38479</f>
        <v>197404</v>
      </c>
      <c r="L51" s="304">
        <v>106214</v>
      </c>
      <c r="M51" s="304">
        <f>L51-K51</f>
        <v>-91190</v>
      </c>
    </row>
    <row r="52" spans="1:14" x14ac:dyDescent="0.2">
      <c r="A52" s="692"/>
      <c r="B52" s="692"/>
      <c r="C52" s="697"/>
      <c r="D52" s="697"/>
      <c r="E52" s="697"/>
      <c r="F52" s="697"/>
      <c r="G52" s="698"/>
      <c r="H52" s="539"/>
      <c r="I52" s="692"/>
      <c r="J52" s="692"/>
      <c r="K52" s="697"/>
      <c r="L52" s="697"/>
      <c r="M52" s="697"/>
    </row>
    <row r="53" spans="1:14" x14ac:dyDescent="0.2">
      <c r="A53" s="686" t="s">
        <v>166</v>
      </c>
      <c r="B53" s="539" t="s">
        <v>148</v>
      </c>
      <c r="C53" s="304">
        <v>2670</v>
      </c>
      <c r="D53" s="304">
        <v>3560</v>
      </c>
      <c r="E53" s="304">
        <v>1843</v>
      </c>
      <c r="F53" s="304">
        <v>-717</v>
      </c>
      <c r="G53" s="694">
        <f t="shared" ref="G53" si="17">SUM(C53:F53)</f>
        <v>7356</v>
      </c>
      <c r="H53" s="539"/>
      <c r="I53" s="686" t="s">
        <v>166</v>
      </c>
      <c r="J53" s="539" t="s">
        <v>148</v>
      </c>
      <c r="K53" s="304">
        <v>13173</v>
      </c>
      <c r="L53" s="304">
        <v>7356</v>
      </c>
      <c r="M53" s="304">
        <f t="shared" ref="M53" si="18">L53-K53</f>
        <v>-5817</v>
      </c>
    </row>
    <row r="54" spans="1:14" x14ac:dyDescent="0.2">
      <c r="A54" s="686"/>
      <c r="C54" s="304"/>
      <c r="D54" s="304"/>
      <c r="E54" s="304"/>
      <c r="F54" s="304"/>
      <c r="G54" s="304"/>
      <c r="H54" s="539"/>
      <c r="I54" s="686"/>
      <c r="K54" s="304"/>
      <c r="L54" s="304"/>
      <c r="M54" s="304"/>
    </row>
    <row r="55" spans="1:14" x14ac:dyDescent="0.2">
      <c r="A55" s="686" t="s">
        <v>166</v>
      </c>
      <c r="B55" s="475" t="s">
        <v>168</v>
      </c>
      <c r="C55" s="304">
        <v>14331</v>
      </c>
      <c r="D55" s="304">
        <v>43501</v>
      </c>
      <c r="E55" s="304">
        <v>27020</v>
      </c>
      <c r="F55" s="304">
        <v>-24900</v>
      </c>
      <c r="G55" s="694">
        <f t="shared" ref="G55:G57" si="19">SUM(C55:F55)</f>
        <v>59952</v>
      </c>
      <c r="H55" s="539"/>
      <c r="I55" s="686" t="s">
        <v>166</v>
      </c>
      <c r="J55" s="475" t="s">
        <v>168</v>
      </c>
      <c r="K55" s="304">
        <v>77432</v>
      </c>
      <c r="L55" s="304">
        <v>59952</v>
      </c>
      <c r="M55" s="304">
        <f t="shared" ref="M55" si="20">L55-K55</f>
        <v>-17480</v>
      </c>
    </row>
    <row r="56" spans="1:14" x14ac:dyDescent="0.2">
      <c r="A56" s="692"/>
      <c r="B56" s="692"/>
      <c r="C56" s="697"/>
      <c r="D56" s="697"/>
      <c r="E56" s="697"/>
      <c r="F56" s="697"/>
      <c r="G56" s="698"/>
      <c r="H56" s="539"/>
      <c r="I56" s="692"/>
      <c r="J56" s="692"/>
      <c r="K56" s="697"/>
      <c r="L56" s="697"/>
      <c r="M56" s="697"/>
    </row>
    <row r="57" spans="1:14" x14ac:dyDescent="0.2">
      <c r="A57" s="686" t="s">
        <v>166</v>
      </c>
      <c r="B57" s="477" t="s">
        <v>4061</v>
      </c>
      <c r="C57" s="304">
        <v>0</v>
      </c>
      <c r="D57" s="304">
        <v>0</v>
      </c>
      <c r="E57" s="304">
        <v>0</v>
      </c>
      <c r="F57" s="304">
        <v>0</v>
      </c>
      <c r="G57" s="694">
        <f t="shared" si="19"/>
        <v>0</v>
      </c>
      <c r="H57" s="539"/>
      <c r="I57" s="686" t="s">
        <v>166</v>
      </c>
      <c r="J57" s="477" t="s">
        <v>4061</v>
      </c>
      <c r="K57" s="304">
        <v>0</v>
      </c>
      <c r="L57" s="304">
        <v>0</v>
      </c>
      <c r="M57" s="304">
        <f t="shared" ref="M57" si="21">L57-K57</f>
        <v>0</v>
      </c>
    </row>
    <row r="58" spans="1:14" ht="13.5" hidden="1" thickBot="1" x14ac:dyDescent="0.25">
      <c r="A58" s="702"/>
      <c r="B58" s="702"/>
      <c r="C58" s="703"/>
      <c r="D58" s="703"/>
      <c r="E58" s="703"/>
      <c r="F58" s="703"/>
      <c r="G58" s="704"/>
      <c r="H58" s="539"/>
      <c r="I58" s="702"/>
      <c r="J58" s="702"/>
      <c r="K58" s="703"/>
      <c r="L58" s="703"/>
      <c r="M58" s="703"/>
    </row>
    <row r="59" spans="1:14" ht="15.75" hidden="1" customHeight="1" thickBot="1" x14ac:dyDescent="0.25">
      <c r="A59" s="705"/>
      <c r="B59" s="706" t="s">
        <v>105</v>
      </c>
      <c r="C59" s="707">
        <f>SUM(C47:C58)</f>
        <v>232699</v>
      </c>
      <c r="D59" s="707">
        <f>SUM(D47:D58)</f>
        <v>267849</v>
      </c>
      <c r="E59" s="707">
        <f>SUM(E47:E58)</f>
        <v>108143</v>
      </c>
      <c r="F59" s="707">
        <f>SUM(F47:F58)</f>
        <v>-254371</v>
      </c>
      <c r="G59" s="707">
        <f>SUM(G47:G58)</f>
        <v>354320</v>
      </c>
      <c r="H59" s="539"/>
      <c r="I59" s="705"/>
      <c r="J59" s="706" t="s">
        <v>105</v>
      </c>
      <c r="K59" s="707">
        <f>SUM(K47:K58)</f>
        <v>636003</v>
      </c>
      <c r="L59" s="707">
        <f>SUM(L47:L58)</f>
        <v>354320</v>
      </c>
      <c r="M59" s="707">
        <f>SUM(M47:M58)</f>
        <v>-281683</v>
      </c>
    </row>
    <row r="60" spans="1:14" x14ac:dyDescent="0.2">
      <c r="A60" s="692"/>
      <c r="B60" s="692"/>
      <c r="C60" s="697"/>
      <c r="D60" s="697"/>
      <c r="E60" s="697"/>
      <c r="F60" s="697"/>
      <c r="G60" s="698"/>
      <c r="H60" s="539"/>
      <c r="I60" s="692"/>
      <c r="J60" s="692"/>
      <c r="K60" s="697"/>
      <c r="L60" s="697"/>
      <c r="M60" s="697"/>
    </row>
    <row r="61" spans="1:14" ht="13.5" hidden="1" thickBot="1" x14ac:dyDescent="0.25">
      <c r="A61" s="702"/>
      <c r="B61" s="702"/>
      <c r="C61" s="703"/>
      <c r="D61" s="703"/>
      <c r="E61" s="703"/>
      <c r="F61" s="703"/>
      <c r="G61" s="704"/>
      <c r="H61" s="539"/>
      <c r="I61" s="702"/>
      <c r="J61" s="702"/>
      <c r="K61" s="703"/>
      <c r="L61" s="703"/>
      <c r="M61" s="703"/>
    </row>
    <row r="62" spans="1:14" ht="15.75" customHeight="1" thickBot="1" x14ac:dyDescent="0.25">
      <c r="A62" s="705"/>
      <c r="B62" s="708" t="s">
        <v>71</v>
      </c>
      <c r="C62" s="707">
        <f>SUM(C45,C59)</f>
        <v>860637</v>
      </c>
      <c r="D62" s="707">
        <f>SUM(D45,D59)</f>
        <v>821389</v>
      </c>
      <c r="E62" s="707">
        <f>SUM(E45,E59)</f>
        <v>1017770</v>
      </c>
      <c r="F62" s="707">
        <f>SUM(F45,F59)</f>
        <v>-1513702</v>
      </c>
      <c r="G62" s="707">
        <f>SUM(G45,G59)</f>
        <v>1186094</v>
      </c>
      <c r="H62" s="539"/>
      <c r="I62" s="705"/>
      <c r="J62" s="708" t="s">
        <v>71</v>
      </c>
      <c r="K62" s="707">
        <f t="shared" ref="K62:M62" si="22">SUM(K45,K59)</f>
        <v>1336986</v>
      </c>
      <c r="L62" s="707">
        <f t="shared" si="22"/>
        <v>1186094</v>
      </c>
      <c r="M62" s="707">
        <f t="shared" si="22"/>
        <v>-150892</v>
      </c>
    </row>
    <row r="63" spans="1:14" x14ac:dyDescent="0.2">
      <c r="A63" s="539"/>
      <c r="B63" s="539"/>
      <c r="C63" s="539"/>
      <c r="D63" s="539"/>
      <c r="E63" s="539"/>
      <c r="F63" s="539"/>
      <c r="I63" s="539"/>
      <c r="J63" s="539"/>
      <c r="K63" s="539"/>
      <c r="L63" s="539"/>
      <c r="M63" s="539"/>
      <c r="N63" s="552"/>
    </row>
    <row r="64" spans="1:14" x14ac:dyDescent="0.2">
      <c r="B64" s="709" t="s">
        <v>56</v>
      </c>
      <c r="C64" s="496">
        <v>860637</v>
      </c>
      <c r="D64" s="496">
        <v>821389</v>
      </c>
      <c r="E64" s="496">
        <v>1017770</v>
      </c>
      <c r="F64" s="496">
        <v>-1513702</v>
      </c>
      <c r="G64" s="304">
        <f>SUM(C64:F64)</f>
        <v>1186094</v>
      </c>
      <c r="H64" s="552"/>
      <c r="J64" s="709" t="s">
        <v>56</v>
      </c>
      <c r="K64" s="496">
        <f>'2012 PAA Dismantling'!B37</f>
        <v>1336986</v>
      </c>
      <c r="L64" s="496">
        <f>'2012 PAA Dismantling'!E37</f>
        <v>1186094</v>
      </c>
      <c r="M64" s="304">
        <f>L64-K64</f>
        <v>-150892</v>
      </c>
      <c r="N64" s="552"/>
    </row>
    <row r="65" spans="1:14" x14ac:dyDescent="0.2">
      <c r="B65" s="709" t="s">
        <v>167</v>
      </c>
      <c r="C65" s="497">
        <v>0</v>
      </c>
      <c r="D65" s="497">
        <v>0</v>
      </c>
      <c r="E65" s="497">
        <v>0</v>
      </c>
      <c r="F65" s="497">
        <v>0</v>
      </c>
      <c r="G65" s="497">
        <v>0</v>
      </c>
      <c r="H65" s="552"/>
      <c r="J65" s="709" t="s">
        <v>167</v>
      </c>
      <c r="K65" s="497">
        <v>0</v>
      </c>
      <c r="L65" s="497">
        <v>0</v>
      </c>
      <c r="M65" s="497">
        <v>0</v>
      </c>
      <c r="N65" s="552"/>
    </row>
    <row r="66" spans="1:14" x14ac:dyDescent="0.2">
      <c r="A66" s="552"/>
      <c r="B66" s="552"/>
      <c r="C66" s="552"/>
      <c r="D66" s="552"/>
      <c r="E66" s="552"/>
      <c r="F66" s="552"/>
      <c r="G66" s="552"/>
      <c r="H66" s="552"/>
      <c r="I66" s="552"/>
      <c r="J66" s="552"/>
      <c r="K66" s="552"/>
      <c r="L66" s="552"/>
      <c r="M66" s="552"/>
      <c r="N66" s="552"/>
    </row>
    <row r="67" spans="1:14" x14ac:dyDescent="0.2">
      <c r="C67" s="202"/>
      <c r="D67" s="710"/>
      <c r="E67" s="710"/>
      <c r="F67" s="202"/>
      <c r="G67" s="202"/>
    </row>
    <row r="71" spans="1:14" ht="15" x14ac:dyDescent="0.25">
      <c r="D71" s="711"/>
    </row>
    <row r="72" spans="1:14" ht="15" x14ac:dyDescent="0.25">
      <c r="D72" s="711"/>
    </row>
    <row r="73" spans="1:14" x14ac:dyDescent="0.2">
      <c r="D73" s="712"/>
    </row>
  </sheetData>
  <mergeCells count="1">
    <mergeCell ref="O25:O26"/>
  </mergeCells>
  <printOptions horizontalCentered="1"/>
  <pageMargins left="1" right="1" top="1" bottom="1" header="1" footer="1"/>
  <pageSetup scale="19" orientation="portrait" blackAndWhite="1" verticalDpi="4294967292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DE393-B612-4C0B-8A05-8C10DE6C6786}">
  <sheetPr>
    <tabColor theme="2" tint="-0.249977111117893"/>
    <pageSetUpPr fitToPage="1"/>
  </sheetPr>
  <dimension ref="B1:H49"/>
  <sheetViews>
    <sheetView zoomScaleNormal="100" workbookViewId="0"/>
  </sheetViews>
  <sheetFormatPr defaultRowHeight="12.75" x14ac:dyDescent="0.2"/>
  <cols>
    <col min="1" max="10" width="9.28515625" style="434" customWidth="1"/>
    <col min="11" max="16384" width="9.140625" style="434"/>
  </cols>
  <sheetData>
    <row r="1" spans="7:7" x14ac:dyDescent="0.2">
      <c r="G1" s="435"/>
    </row>
    <row r="2" spans="7:7" x14ac:dyDescent="0.2">
      <c r="G2" s="435"/>
    </row>
    <row r="3" spans="7:7" x14ac:dyDescent="0.2">
      <c r="G3" s="435"/>
    </row>
    <row r="4" spans="7:7" x14ac:dyDescent="0.2">
      <c r="G4" s="435"/>
    </row>
    <row r="5" spans="7:7" x14ac:dyDescent="0.2">
      <c r="G5" s="435"/>
    </row>
    <row r="6" spans="7:7" x14ac:dyDescent="0.2">
      <c r="G6" s="435"/>
    </row>
    <row r="7" spans="7:7" x14ac:dyDescent="0.2">
      <c r="G7" s="435"/>
    </row>
    <row r="8" spans="7:7" x14ac:dyDescent="0.2">
      <c r="G8" s="435"/>
    </row>
    <row r="9" spans="7:7" x14ac:dyDescent="0.2">
      <c r="G9" s="435"/>
    </row>
    <row r="10" spans="7:7" x14ac:dyDescent="0.2">
      <c r="G10" s="435"/>
    </row>
    <row r="11" spans="7:7" x14ac:dyDescent="0.2">
      <c r="G11" s="435"/>
    </row>
    <row r="12" spans="7:7" x14ac:dyDescent="0.2">
      <c r="G12" s="435"/>
    </row>
    <row r="13" spans="7:7" x14ac:dyDescent="0.2">
      <c r="G13" s="435"/>
    </row>
    <row r="14" spans="7:7" x14ac:dyDescent="0.2">
      <c r="G14" s="435"/>
    </row>
    <row r="15" spans="7:7" x14ac:dyDescent="0.2">
      <c r="G15" s="435"/>
    </row>
    <row r="16" spans="7:7" x14ac:dyDescent="0.2">
      <c r="G16" s="435"/>
    </row>
    <row r="17" spans="7:7" x14ac:dyDescent="0.2">
      <c r="G17" s="435"/>
    </row>
    <row r="18" spans="7:7" x14ac:dyDescent="0.2">
      <c r="G18" s="435"/>
    </row>
    <row r="19" spans="7:7" x14ac:dyDescent="0.2">
      <c r="G19" s="435"/>
    </row>
    <row r="20" spans="7:7" x14ac:dyDescent="0.2">
      <c r="G20" s="435"/>
    </row>
    <row r="21" spans="7:7" x14ac:dyDescent="0.2">
      <c r="G21" s="435"/>
    </row>
    <row r="22" spans="7:7" x14ac:dyDescent="0.2">
      <c r="G22" s="435"/>
    </row>
    <row r="23" spans="7:7" x14ac:dyDescent="0.2">
      <c r="G23" s="435"/>
    </row>
    <row r="24" spans="7:7" x14ac:dyDescent="0.2">
      <c r="G24" s="435"/>
    </row>
    <row r="25" spans="7:7" x14ac:dyDescent="0.2">
      <c r="G25" s="435"/>
    </row>
    <row r="26" spans="7:7" x14ac:dyDescent="0.2">
      <c r="G26" s="435"/>
    </row>
    <row r="27" spans="7:7" x14ac:dyDescent="0.2">
      <c r="G27" s="435"/>
    </row>
    <row r="28" spans="7:7" x14ac:dyDescent="0.2">
      <c r="G28" s="435"/>
    </row>
    <row r="29" spans="7:7" x14ac:dyDescent="0.2">
      <c r="G29" s="435"/>
    </row>
    <row r="30" spans="7:7" x14ac:dyDescent="0.2">
      <c r="G30" s="435"/>
    </row>
    <row r="31" spans="7:7" x14ac:dyDescent="0.2">
      <c r="G31" s="435"/>
    </row>
    <row r="32" spans="7:7" x14ac:dyDescent="0.2">
      <c r="G32" s="435"/>
    </row>
    <row r="33" spans="7:7" x14ac:dyDescent="0.2">
      <c r="G33" s="435"/>
    </row>
    <row r="34" spans="7:7" x14ac:dyDescent="0.2">
      <c r="G34" s="435"/>
    </row>
    <row r="35" spans="7:7" x14ac:dyDescent="0.2">
      <c r="G35" s="435"/>
    </row>
    <row r="36" spans="7:7" x14ac:dyDescent="0.2">
      <c r="G36" s="435"/>
    </row>
    <row r="37" spans="7:7" x14ac:dyDescent="0.2">
      <c r="G37" s="435"/>
    </row>
    <row r="38" spans="7:7" x14ac:dyDescent="0.2">
      <c r="G38" s="435"/>
    </row>
    <row r="39" spans="7:7" x14ac:dyDescent="0.2">
      <c r="G39" s="435"/>
    </row>
    <row r="40" spans="7:7" x14ac:dyDescent="0.2">
      <c r="G40" s="435"/>
    </row>
    <row r="41" spans="7:7" x14ac:dyDescent="0.2">
      <c r="G41" s="435"/>
    </row>
    <row r="42" spans="7:7" x14ac:dyDescent="0.2">
      <c r="G42" s="435"/>
    </row>
    <row r="43" spans="7:7" x14ac:dyDescent="0.2">
      <c r="G43" s="435"/>
    </row>
    <row r="44" spans="7:7" x14ac:dyDescent="0.2">
      <c r="G44" s="435"/>
    </row>
    <row r="45" spans="7:7" x14ac:dyDescent="0.2">
      <c r="G45" s="435"/>
    </row>
    <row r="46" spans="7:7" x14ac:dyDescent="0.2">
      <c r="G46" s="435"/>
    </row>
    <row r="47" spans="7:7" x14ac:dyDescent="0.2">
      <c r="G47" s="435"/>
    </row>
    <row r="48" spans="7:7" x14ac:dyDescent="0.2">
      <c r="G48" s="435"/>
    </row>
    <row r="49" spans="2:8" x14ac:dyDescent="0.2">
      <c r="B49" s="423"/>
      <c r="C49" s="423"/>
      <c r="D49" s="423"/>
      <c r="E49" s="423"/>
      <c r="F49" s="423"/>
      <c r="G49" s="423"/>
      <c r="H49" s="438"/>
    </row>
  </sheetData>
  <printOptions horizontalCentered="1"/>
  <pageMargins left="1" right="1" top="1" bottom="1" header="1" footer="1"/>
  <pageSetup scale="79" orientation="portrait" blackAndWhite="1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22B4C-9121-4859-80CA-6D508BD65886}">
  <sheetPr>
    <tabColor theme="1"/>
    <pageSetUpPr fitToPage="1"/>
  </sheetPr>
  <dimension ref="A1:X77"/>
  <sheetViews>
    <sheetView workbookViewId="0">
      <pane ySplit="6" topLeftCell="A7" activePane="bottomLeft" state="frozen"/>
      <selection activeCell="A85" sqref="A85"/>
      <selection pane="bottomLeft" activeCell="A85" sqref="A85"/>
    </sheetView>
  </sheetViews>
  <sheetFormatPr defaultRowHeight="12.75" x14ac:dyDescent="0.2"/>
  <cols>
    <col min="1" max="1" width="6.5703125" style="51" bestFit="1" customWidth="1"/>
    <col min="2" max="2" width="28.42578125" style="66" customWidth="1"/>
    <col min="3" max="3" width="11.28515625" style="66" bestFit="1" customWidth="1"/>
    <col min="4" max="4" width="13.85546875" style="66" customWidth="1"/>
    <col min="5" max="5" width="11.7109375" style="66" bestFit="1" customWidth="1"/>
    <col min="6" max="7" width="11.28515625" style="66" bestFit="1" customWidth="1"/>
    <col min="8" max="8" width="3" style="66" customWidth="1"/>
    <col min="9" max="9" width="6.5703125" style="51" bestFit="1" customWidth="1"/>
    <col min="10" max="10" width="28.42578125" style="66" customWidth="1"/>
    <col min="11" max="11" width="11.28515625" style="66" bestFit="1" customWidth="1"/>
    <col min="12" max="12" width="13.85546875" style="66" customWidth="1"/>
    <col min="13" max="13" width="10.5703125" style="66" bestFit="1" customWidth="1"/>
    <col min="14" max="15" width="11.28515625" style="66" bestFit="1" customWidth="1"/>
    <col min="16" max="16" width="7" style="66" bestFit="1" customWidth="1"/>
    <col min="17" max="17" width="6.5703125" style="51" bestFit="1" customWidth="1"/>
    <col min="18" max="18" width="28.42578125" style="66" customWidth="1"/>
    <col min="19" max="19" width="11.28515625" style="66" bestFit="1" customWidth="1"/>
    <col min="20" max="20" width="13.85546875" style="66" customWidth="1"/>
    <col min="21" max="21" width="10.5703125" style="66" bestFit="1" customWidth="1"/>
    <col min="22" max="23" width="11.28515625" style="66" bestFit="1" customWidth="1"/>
    <col min="24" max="24" width="6.140625" style="66" bestFit="1" customWidth="1"/>
    <col min="25" max="16384" width="9.140625" style="66"/>
  </cols>
  <sheetData>
    <row r="1" spans="1:24" ht="15.75" x14ac:dyDescent="0.25">
      <c r="B1" s="65" t="s">
        <v>160</v>
      </c>
      <c r="D1" s="76"/>
      <c r="H1" s="75"/>
      <c r="J1" s="65" t="s">
        <v>160</v>
      </c>
      <c r="L1" s="76"/>
      <c r="P1" s="75"/>
      <c r="R1" s="65" t="s">
        <v>160</v>
      </c>
      <c r="T1" s="76"/>
      <c r="X1" s="75"/>
    </row>
    <row r="2" spans="1:24" ht="15.75" x14ac:dyDescent="0.25">
      <c r="B2" s="98" t="s">
        <v>38</v>
      </c>
      <c r="H2" s="75"/>
      <c r="J2" s="98" t="s">
        <v>38</v>
      </c>
      <c r="P2" s="75"/>
      <c r="R2" s="98" t="s">
        <v>38</v>
      </c>
      <c r="X2" s="75"/>
    </row>
    <row r="3" spans="1:24" ht="15.75" x14ac:dyDescent="0.25">
      <c r="B3" s="82" t="s">
        <v>3924</v>
      </c>
      <c r="H3" s="75"/>
      <c r="J3" s="82" t="s">
        <v>3924</v>
      </c>
      <c r="P3" s="75"/>
      <c r="R3" s="82" t="s">
        <v>3924</v>
      </c>
      <c r="X3" s="75"/>
    </row>
    <row r="4" spans="1:24" ht="15.75" x14ac:dyDescent="0.25">
      <c r="B4" s="82" t="s">
        <v>3927</v>
      </c>
      <c r="C4" s="127">
        <v>0.15</v>
      </c>
      <c r="H4" s="75"/>
      <c r="J4" s="82" t="s">
        <v>3926</v>
      </c>
      <c r="P4" s="75"/>
      <c r="R4" s="82" t="s">
        <v>3928</v>
      </c>
      <c r="S4" s="127">
        <v>0.15</v>
      </c>
      <c r="X4" s="75"/>
    </row>
    <row r="5" spans="1:24" x14ac:dyDescent="0.2">
      <c r="C5" s="67"/>
      <c r="D5" s="80" t="s">
        <v>170</v>
      </c>
      <c r="E5" s="68"/>
      <c r="F5" s="68"/>
      <c r="G5" s="68"/>
      <c r="H5" s="75"/>
      <c r="K5" s="67"/>
      <c r="L5" s="80" t="s">
        <v>170</v>
      </c>
      <c r="M5" s="68"/>
      <c r="N5" s="68"/>
      <c r="O5" s="68"/>
      <c r="P5" s="75"/>
      <c r="S5" s="130"/>
      <c r="T5" s="80" t="s">
        <v>170</v>
      </c>
      <c r="U5" s="68"/>
      <c r="V5" s="68"/>
      <c r="W5" s="68"/>
      <c r="X5" s="75"/>
    </row>
    <row r="6" spans="1:24" ht="13.5" thickBot="1" x14ac:dyDescent="0.25">
      <c r="A6" s="113" t="s">
        <v>165</v>
      </c>
      <c r="B6" s="114" t="s">
        <v>15</v>
      </c>
      <c r="C6" s="69" t="s">
        <v>155</v>
      </c>
      <c r="D6" s="69" t="s">
        <v>171</v>
      </c>
      <c r="E6" s="69" t="s">
        <v>157</v>
      </c>
      <c r="F6" s="69" t="s">
        <v>158</v>
      </c>
      <c r="G6" s="69" t="s">
        <v>159</v>
      </c>
      <c r="H6" s="75"/>
      <c r="I6" s="113" t="s">
        <v>165</v>
      </c>
      <c r="J6" s="114" t="s">
        <v>15</v>
      </c>
      <c r="K6" s="69" t="s">
        <v>155</v>
      </c>
      <c r="L6" s="69" t="s">
        <v>171</v>
      </c>
      <c r="M6" s="69" t="s">
        <v>157</v>
      </c>
      <c r="N6" s="69" t="s">
        <v>158</v>
      </c>
      <c r="O6" s="69" t="s">
        <v>159</v>
      </c>
      <c r="P6" s="75" t="s">
        <v>3949</v>
      </c>
      <c r="Q6" s="113" t="s">
        <v>165</v>
      </c>
      <c r="R6" s="114" t="s">
        <v>15</v>
      </c>
      <c r="S6" s="69" t="s">
        <v>155</v>
      </c>
      <c r="T6" s="69" t="s">
        <v>171</v>
      </c>
      <c r="U6" s="69" t="s">
        <v>157</v>
      </c>
      <c r="V6" s="69" t="s">
        <v>158</v>
      </c>
      <c r="W6" s="69" t="s">
        <v>159</v>
      </c>
      <c r="X6" s="75"/>
    </row>
    <row r="7" spans="1:24" x14ac:dyDescent="0.2">
      <c r="A7" s="62"/>
      <c r="B7" s="78"/>
      <c r="C7" s="78"/>
      <c r="D7" s="78"/>
      <c r="E7" s="78"/>
      <c r="F7" s="78"/>
      <c r="G7" s="78"/>
      <c r="H7" s="75"/>
      <c r="I7" s="62"/>
      <c r="J7" s="78"/>
      <c r="K7" s="78"/>
      <c r="L7" s="78"/>
      <c r="M7" s="78"/>
      <c r="N7" s="78"/>
      <c r="O7" s="78"/>
      <c r="P7" s="75"/>
      <c r="Q7" s="62"/>
      <c r="R7" s="78"/>
      <c r="S7" s="131"/>
      <c r="T7" s="131"/>
      <c r="U7" s="131"/>
      <c r="V7" s="131"/>
      <c r="W7" s="131"/>
      <c r="X7" s="75"/>
    </row>
    <row r="8" spans="1:24" x14ac:dyDescent="0.2">
      <c r="A8" s="64" t="s">
        <v>164</v>
      </c>
      <c r="B8" s="58" t="s">
        <v>139</v>
      </c>
      <c r="C8" s="97">
        <v>763600</v>
      </c>
      <c r="D8" s="97">
        <v>938400</v>
      </c>
      <c r="E8" s="97">
        <v>2469050</v>
      </c>
      <c r="F8" s="97">
        <v>-375000</v>
      </c>
      <c r="G8" s="71">
        <v>3796050</v>
      </c>
      <c r="H8" s="134"/>
      <c r="I8" s="64" t="s">
        <v>164</v>
      </c>
      <c r="J8" s="58" t="s">
        <v>139</v>
      </c>
      <c r="K8" s="97">
        <v>664000</v>
      </c>
      <c r="L8" s="97">
        <v>816000</v>
      </c>
      <c r="M8" s="97">
        <v>2147000</v>
      </c>
      <c r="N8" s="97">
        <v>-375000</v>
      </c>
      <c r="O8" s="71">
        <v>3252000</v>
      </c>
      <c r="P8" s="134">
        <v>0.69576379974326064</v>
      </c>
      <c r="Q8" s="64" t="s">
        <v>164</v>
      </c>
      <c r="R8" s="58" t="s">
        <v>139</v>
      </c>
      <c r="S8" s="72">
        <v>99600</v>
      </c>
      <c r="T8" s="72">
        <v>122400</v>
      </c>
      <c r="U8" s="72">
        <v>322050</v>
      </c>
      <c r="V8" s="72">
        <v>0</v>
      </c>
      <c r="W8" s="71">
        <v>544050</v>
      </c>
      <c r="X8" s="75"/>
    </row>
    <row r="9" spans="1:24" x14ac:dyDescent="0.2">
      <c r="A9" s="64" t="s">
        <v>164</v>
      </c>
      <c r="B9" s="73" t="s">
        <v>3929</v>
      </c>
      <c r="C9" s="97">
        <v>3385600</v>
      </c>
      <c r="D9" s="97">
        <v>2677200</v>
      </c>
      <c r="E9" s="97">
        <v>999350</v>
      </c>
      <c r="F9" s="97">
        <v>-5681000</v>
      </c>
      <c r="G9" s="71">
        <v>1381150</v>
      </c>
      <c r="H9" s="134"/>
      <c r="I9" s="64" t="s">
        <v>164</v>
      </c>
      <c r="J9" s="73" t="s">
        <v>3929</v>
      </c>
      <c r="K9" s="97">
        <v>2944000</v>
      </c>
      <c r="L9" s="97">
        <v>2328000</v>
      </c>
      <c r="M9" s="97">
        <v>869000</v>
      </c>
      <c r="N9" s="97">
        <v>-5681000</v>
      </c>
      <c r="O9" s="71">
        <v>460000</v>
      </c>
      <c r="P9" s="134">
        <v>9.8416773641420624E-2</v>
      </c>
      <c r="Q9" s="64" t="s">
        <v>164</v>
      </c>
      <c r="R9" s="73" t="s">
        <v>3929</v>
      </c>
      <c r="S9" s="72">
        <v>441600</v>
      </c>
      <c r="T9" s="72">
        <v>349200</v>
      </c>
      <c r="U9" s="72">
        <v>130350</v>
      </c>
      <c r="V9" s="72">
        <v>0</v>
      </c>
      <c r="W9" s="71">
        <v>921150</v>
      </c>
      <c r="X9" s="75"/>
    </row>
    <row r="10" spans="1:24" x14ac:dyDescent="0.2">
      <c r="A10" s="64" t="s">
        <v>164</v>
      </c>
      <c r="B10" s="63" t="s">
        <v>3947</v>
      </c>
      <c r="C10" s="97">
        <v>0</v>
      </c>
      <c r="D10" s="97">
        <v>0</v>
      </c>
      <c r="E10" s="97">
        <v>0</v>
      </c>
      <c r="F10" s="97">
        <v>0</v>
      </c>
      <c r="G10" s="71">
        <v>0</v>
      </c>
      <c r="H10" s="134"/>
      <c r="I10" s="64" t="s">
        <v>164</v>
      </c>
      <c r="J10" s="63" t="s">
        <v>3947</v>
      </c>
      <c r="K10" s="97">
        <v>0</v>
      </c>
      <c r="L10" s="97">
        <v>0</v>
      </c>
      <c r="M10" s="97">
        <v>0</v>
      </c>
      <c r="N10" s="97">
        <v>0</v>
      </c>
      <c r="O10" s="71">
        <v>0</v>
      </c>
      <c r="P10" s="134">
        <v>0</v>
      </c>
      <c r="Q10" s="64" t="s">
        <v>164</v>
      </c>
      <c r="R10" s="63" t="s">
        <v>3947</v>
      </c>
      <c r="S10" s="72">
        <v>0</v>
      </c>
      <c r="T10" s="72">
        <v>0</v>
      </c>
      <c r="U10" s="72">
        <v>0</v>
      </c>
      <c r="V10" s="72">
        <v>0</v>
      </c>
      <c r="W10" s="71">
        <v>0</v>
      </c>
      <c r="X10" s="75"/>
    </row>
    <row r="11" spans="1:24" x14ac:dyDescent="0.2">
      <c r="A11" s="64" t="s">
        <v>164</v>
      </c>
      <c r="B11" s="73" t="s">
        <v>3930</v>
      </c>
      <c r="C11" s="97">
        <v>4532150</v>
      </c>
      <c r="D11" s="97">
        <v>3681150</v>
      </c>
      <c r="E11" s="97">
        <v>1014300</v>
      </c>
      <c r="F11" s="97">
        <v>-7298000</v>
      </c>
      <c r="G11" s="71">
        <v>1929600</v>
      </c>
      <c r="H11" s="134"/>
      <c r="I11" s="64" t="s">
        <v>164</v>
      </c>
      <c r="J11" s="73" t="s">
        <v>3930</v>
      </c>
      <c r="K11" s="97">
        <v>3941000</v>
      </c>
      <c r="L11" s="97">
        <v>3201000</v>
      </c>
      <c r="M11" s="97">
        <v>882000</v>
      </c>
      <c r="N11" s="97">
        <v>-7298000</v>
      </c>
      <c r="O11" s="71">
        <v>726000</v>
      </c>
      <c r="P11" s="134">
        <v>0.15532734274711169</v>
      </c>
      <c r="Q11" s="64" t="s">
        <v>164</v>
      </c>
      <c r="R11" s="73" t="s">
        <v>3930</v>
      </c>
      <c r="S11" s="72">
        <v>591150</v>
      </c>
      <c r="T11" s="72">
        <v>480150</v>
      </c>
      <c r="U11" s="72">
        <v>132300</v>
      </c>
      <c r="V11" s="72">
        <v>0</v>
      </c>
      <c r="W11" s="71">
        <v>1203600</v>
      </c>
      <c r="X11" s="75"/>
    </row>
    <row r="12" spans="1:24" x14ac:dyDescent="0.2">
      <c r="A12" s="64" t="s">
        <v>164</v>
      </c>
      <c r="B12" s="63" t="s">
        <v>3948</v>
      </c>
      <c r="C12" s="97">
        <v>0</v>
      </c>
      <c r="D12" s="97">
        <v>0</v>
      </c>
      <c r="E12" s="97">
        <v>0</v>
      </c>
      <c r="F12" s="97">
        <v>0</v>
      </c>
      <c r="G12" s="71">
        <v>0</v>
      </c>
      <c r="H12" s="134"/>
      <c r="I12" s="64" t="s">
        <v>164</v>
      </c>
      <c r="J12" s="63" t="s">
        <v>3948</v>
      </c>
      <c r="K12" s="97">
        <v>0</v>
      </c>
      <c r="L12" s="97">
        <v>0</v>
      </c>
      <c r="M12" s="97">
        <v>0</v>
      </c>
      <c r="N12" s="97">
        <v>0</v>
      </c>
      <c r="O12" s="71">
        <v>0</v>
      </c>
      <c r="P12" s="134">
        <v>0</v>
      </c>
      <c r="Q12" s="64" t="s">
        <v>164</v>
      </c>
      <c r="R12" s="63" t="s">
        <v>3948</v>
      </c>
      <c r="S12" s="72">
        <v>0</v>
      </c>
      <c r="T12" s="72">
        <v>0</v>
      </c>
      <c r="U12" s="72">
        <v>0</v>
      </c>
      <c r="V12" s="72">
        <v>0</v>
      </c>
      <c r="W12" s="71">
        <v>0</v>
      </c>
      <c r="X12" s="75"/>
    </row>
    <row r="13" spans="1:24" x14ac:dyDescent="0.2">
      <c r="A13" s="64" t="s">
        <v>164</v>
      </c>
      <c r="B13" s="104" t="s">
        <v>245</v>
      </c>
      <c r="C13" s="105">
        <v>542800</v>
      </c>
      <c r="D13" s="105">
        <v>473800</v>
      </c>
      <c r="E13" s="105">
        <v>234600</v>
      </c>
      <c r="F13" s="105">
        <v>-852000</v>
      </c>
      <c r="G13" s="90">
        <v>399200</v>
      </c>
      <c r="H13" s="134"/>
      <c r="I13" s="64" t="s">
        <v>164</v>
      </c>
      <c r="J13" s="104" t="s">
        <v>245</v>
      </c>
      <c r="K13" s="105">
        <v>472000</v>
      </c>
      <c r="L13" s="105">
        <v>412000</v>
      </c>
      <c r="M13" s="105">
        <v>204000</v>
      </c>
      <c r="N13" s="105">
        <v>-852000</v>
      </c>
      <c r="O13" s="90">
        <v>236000</v>
      </c>
      <c r="P13" s="134">
        <v>5.0492083868207104E-2</v>
      </c>
      <c r="Q13" s="64" t="s">
        <v>164</v>
      </c>
      <c r="R13" s="104" t="s">
        <v>245</v>
      </c>
      <c r="S13" s="135">
        <v>70800</v>
      </c>
      <c r="T13" s="135">
        <v>61800</v>
      </c>
      <c r="U13" s="135">
        <v>30600</v>
      </c>
      <c r="V13" s="132">
        <v>0</v>
      </c>
      <c r="W13" s="90">
        <v>163200</v>
      </c>
      <c r="X13" s="75"/>
    </row>
    <row r="14" spans="1:24" x14ac:dyDescent="0.2">
      <c r="A14" s="64"/>
      <c r="B14" s="103" t="s">
        <v>68</v>
      </c>
      <c r="C14" s="59">
        <v>9224150</v>
      </c>
      <c r="D14" s="59">
        <v>7770550</v>
      </c>
      <c r="E14" s="59">
        <v>4717300</v>
      </c>
      <c r="F14" s="59">
        <v>-14206000</v>
      </c>
      <c r="G14" s="59">
        <v>7506000</v>
      </c>
      <c r="H14" s="134"/>
      <c r="I14" s="64"/>
      <c r="J14" s="103" t="s">
        <v>68</v>
      </c>
      <c r="K14" s="59">
        <v>8021000</v>
      </c>
      <c r="L14" s="59">
        <v>6757000</v>
      </c>
      <c r="M14" s="59">
        <v>4102000</v>
      </c>
      <c r="N14" s="59">
        <v>-14206000</v>
      </c>
      <c r="O14" s="59">
        <v>4674000</v>
      </c>
      <c r="P14" s="134">
        <v>1</v>
      </c>
      <c r="Q14" s="64"/>
      <c r="R14" s="103" t="s">
        <v>68</v>
      </c>
      <c r="S14" s="59">
        <v>1203150</v>
      </c>
      <c r="T14" s="59">
        <v>1013550</v>
      </c>
      <c r="U14" s="59">
        <v>615300</v>
      </c>
      <c r="V14" s="59">
        <v>0</v>
      </c>
      <c r="W14" s="59">
        <v>2832000</v>
      </c>
      <c r="X14" s="75"/>
    </row>
    <row r="15" spans="1:24" x14ac:dyDescent="0.2">
      <c r="B15" s="60"/>
      <c r="C15" s="70"/>
      <c r="D15" s="70"/>
      <c r="E15" s="70"/>
      <c r="F15" s="70"/>
      <c r="G15" s="71"/>
      <c r="H15" s="75"/>
      <c r="J15" s="60"/>
      <c r="K15" s="70"/>
      <c r="L15" s="70"/>
      <c r="M15" s="70"/>
      <c r="N15" s="70"/>
      <c r="O15" s="71"/>
      <c r="P15" s="75"/>
      <c r="R15" s="60"/>
      <c r="S15" s="72"/>
      <c r="T15" s="72"/>
      <c r="U15" s="72"/>
      <c r="V15" s="72"/>
      <c r="W15" s="71"/>
      <c r="X15" s="75"/>
    </row>
    <row r="16" spans="1:24" x14ac:dyDescent="0.2">
      <c r="A16" s="64" t="s">
        <v>164</v>
      </c>
      <c r="B16" s="60" t="s">
        <v>142</v>
      </c>
      <c r="C16" s="97">
        <v>2508150</v>
      </c>
      <c r="D16" s="97">
        <v>2910650</v>
      </c>
      <c r="E16" s="97">
        <v>49930700</v>
      </c>
      <c r="F16" s="97">
        <v>-3892000</v>
      </c>
      <c r="G16" s="71">
        <v>51457500</v>
      </c>
      <c r="H16" s="134"/>
      <c r="I16" s="64" t="s">
        <v>164</v>
      </c>
      <c r="J16" s="60" t="s">
        <v>142</v>
      </c>
      <c r="K16" s="97">
        <v>2181000</v>
      </c>
      <c r="L16" s="97">
        <v>2531000</v>
      </c>
      <c r="M16" s="97">
        <v>43418000</v>
      </c>
      <c r="N16" s="97">
        <v>-3892000</v>
      </c>
      <c r="O16" s="71">
        <v>44238000</v>
      </c>
      <c r="P16" s="134">
        <v>0.91249999999999998</v>
      </c>
      <c r="Q16" s="64" t="s">
        <v>164</v>
      </c>
      <c r="R16" s="60" t="s">
        <v>142</v>
      </c>
      <c r="S16" s="72">
        <v>327150</v>
      </c>
      <c r="T16" s="72">
        <v>379650</v>
      </c>
      <c r="U16" s="72">
        <v>6512700</v>
      </c>
      <c r="V16" s="72">
        <v>0</v>
      </c>
      <c r="W16" s="71">
        <v>7219500</v>
      </c>
      <c r="X16" s="75"/>
    </row>
    <row r="17" spans="1:24" x14ac:dyDescent="0.2">
      <c r="A17" s="64" t="s">
        <v>164</v>
      </c>
      <c r="B17" s="63" t="s">
        <v>3931</v>
      </c>
      <c r="C17" s="97">
        <v>2776100</v>
      </c>
      <c r="D17" s="97">
        <v>1980300</v>
      </c>
      <c r="E17" s="97">
        <v>945300</v>
      </c>
      <c r="F17" s="97">
        <v>-3821000</v>
      </c>
      <c r="G17" s="71">
        <v>1880700</v>
      </c>
      <c r="H17" s="134"/>
      <c r="I17" s="64" t="s">
        <v>164</v>
      </c>
      <c r="J17" s="63" t="s">
        <v>3931</v>
      </c>
      <c r="K17" s="97">
        <v>2414000</v>
      </c>
      <c r="L17" s="97">
        <v>1722000</v>
      </c>
      <c r="M17" s="97">
        <v>822000</v>
      </c>
      <c r="N17" s="97">
        <v>-3821000</v>
      </c>
      <c r="O17" s="71">
        <v>1137000</v>
      </c>
      <c r="P17" s="134">
        <v>2.3452970297029703E-2</v>
      </c>
      <c r="Q17" s="64" t="s">
        <v>164</v>
      </c>
      <c r="R17" s="63" t="s">
        <v>3931</v>
      </c>
      <c r="S17" s="72">
        <v>362100</v>
      </c>
      <c r="T17" s="72">
        <v>258300</v>
      </c>
      <c r="U17" s="72">
        <v>123300</v>
      </c>
      <c r="V17" s="72">
        <v>0</v>
      </c>
      <c r="W17" s="71">
        <v>743700</v>
      </c>
      <c r="X17" s="75"/>
    </row>
    <row r="18" spans="1:24" x14ac:dyDescent="0.2">
      <c r="A18" s="64" t="s">
        <v>164</v>
      </c>
      <c r="B18" s="63" t="s">
        <v>3932</v>
      </c>
      <c r="C18" s="97">
        <v>2770350</v>
      </c>
      <c r="D18" s="97">
        <v>1974550</v>
      </c>
      <c r="E18" s="97">
        <v>945300</v>
      </c>
      <c r="F18" s="97">
        <v>-3810000</v>
      </c>
      <c r="G18" s="71">
        <v>1880200</v>
      </c>
      <c r="H18" s="134"/>
      <c r="I18" s="64" t="s">
        <v>164</v>
      </c>
      <c r="J18" s="63" t="s">
        <v>3932</v>
      </c>
      <c r="K18" s="97">
        <v>2409000</v>
      </c>
      <c r="L18" s="97">
        <v>1717000</v>
      </c>
      <c r="M18" s="97">
        <v>822000</v>
      </c>
      <c r="N18" s="97">
        <v>-3810000</v>
      </c>
      <c r="O18" s="71">
        <v>1138000</v>
      </c>
      <c r="P18" s="134">
        <v>2.3473597359735972E-2</v>
      </c>
      <c r="Q18" s="64" t="s">
        <v>164</v>
      </c>
      <c r="R18" s="63" t="s">
        <v>3932</v>
      </c>
      <c r="S18" s="72">
        <v>361350</v>
      </c>
      <c r="T18" s="72">
        <v>257550</v>
      </c>
      <c r="U18" s="72">
        <v>123300</v>
      </c>
      <c r="V18" s="72">
        <v>0</v>
      </c>
      <c r="W18" s="71">
        <v>742200</v>
      </c>
      <c r="X18" s="75"/>
    </row>
    <row r="19" spans="1:24" x14ac:dyDescent="0.2">
      <c r="A19" s="64" t="s">
        <v>164</v>
      </c>
      <c r="B19" s="63" t="s">
        <v>3933</v>
      </c>
      <c r="C19" s="97">
        <v>2827850</v>
      </c>
      <c r="D19" s="97">
        <v>2003300</v>
      </c>
      <c r="E19" s="97">
        <v>897000</v>
      </c>
      <c r="F19" s="97">
        <v>-3986000</v>
      </c>
      <c r="G19" s="71">
        <v>1742150</v>
      </c>
      <c r="H19" s="134"/>
      <c r="I19" s="64" t="s">
        <v>164</v>
      </c>
      <c r="J19" s="63" t="s">
        <v>3933</v>
      </c>
      <c r="K19" s="97">
        <v>2459000</v>
      </c>
      <c r="L19" s="97">
        <v>1742000</v>
      </c>
      <c r="M19" s="97">
        <v>780000</v>
      </c>
      <c r="N19" s="97">
        <v>-3986000</v>
      </c>
      <c r="O19" s="71">
        <v>995000</v>
      </c>
      <c r="P19" s="134">
        <v>2.0523927392739272E-2</v>
      </c>
      <c r="Q19" s="64" t="s">
        <v>164</v>
      </c>
      <c r="R19" s="63" t="s">
        <v>3933</v>
      </c>
      <c r="S19" s="72">
        <v>368850</v>
      </c>
      <c r="T19" s="72">
        <v>261300</v>
      </c>
      <c r="U19" s="72">
        <v>117000</v>
      </c>
      <c r="V19" s="72">
        <v>0</v>
      </c>
      <c r="W19" s="71">
        <v>747150</v>
      </c>
      <c r="X19" s="75"/>
    </row>
    <row r="20" spans="1:24" x14ac:dyDescent="0.2">
      <c r="A20" s="64" t="s">
        <v>164</v>
      </c>
      <c r="B20" s="63" t="s">
        <v>3934</v>
      </c>
      <c r="C20" s="97">
        <v>3090050</v>
      </c>
      <c r="D20" s="97">
        <v>2234450</v>
      </c>
      <c r="E20" s="97">
        <v>1052250</v>
      </c>
      <c r="F20" s="97">
        <v>-4658000</v>
      </c>
      <c r="G20" s="71">
        <v>1718750</v>
      </c>
      <c r="H20" s="134"/>
      <c r="I20" s="64" t="s">
        <v>164</v>
      </c>
      <c r="J20" s="63" t="s">
        <v>3934</v>
      </c>
      <c r="K20" s="97">
        <v>2687000</v>
      </c>
      <c r="L20" s="97">
        <v>1943000</v>
      </c>
      <c r="M20" s="97">
        <v>915000</v>
      </c>
      <c r="N20" s="97">
        <v>-4658000</v>
      </c>
      <c r="O20" s="71">
        <v>887000</v>
      </c>
      <c r="P20" s="134">
        <v>1.8296204620462046E-2</v>
      </c>
      <c r="Q20" s="64" t="s">
        <v>164</v>
      </c>
      <c r="R20" s="63" t="s">
        <v>3934</v>
      </c>
      <c r="S20" s="72">
        <v>403050</v>
      </c>
      <c r="T20" s="72">
        <v>291450</v>
      </c>
      <c r="U20" s="72">
        <v>137250</v>
      </c>
      <c r="V20" s="72">
        <v>0</v>
      </c>
      <c r="W20" s="71">
        <v>831750</v>
      </c>
      <c r="X20" s="75"/>
    </row>
    <row r="21" spans="1:24" x14ac:dyDescent="0.2">
      <c r="A21" s="64" t="s">
        <v>164</v>
      </c>
      <c r="B21" s="63" t="s">
        <v>143</v>
      </c>
      <c r="C21" s="97">
        <v>0</v>
      </c>
      <c r="D21" s="97">
        <v>0</v>
      </c>
      <c r="E21" s="97">
        <v>0</v>
      </c>
      <c r="F21" s="97">
        <v>0</v>
      </c>
      <c r="G21" s="71">
        <v>0</v>
      </c>
      <c r="H21" s="134"/>
      <c r="I21" s="64" t="s">
        <v>164</v>
      </c>
      <c r="J21" s="63" t="s">
        <v>143</v>
      </c>
      <c r="K21" s="97">
        <v>0</v>
      </c>
      <c r="L21" s="97">
        <v>0</v>
      </c>
      <c r="M21" s="97">
        <v>0</v>
      </c>
      <c r="N21" s="97">
        <v>0</v>
      </c>
      <c r="O21" s="71">
        <v>0</v>
      </c>
      <c r="P21" s="134">
        <v>0</v>
      </c>
      <c r="Q21" s="64" t="s">
        <v>164</v>
      </c>
      <c r="R21" s="63" t="s">
        <v>143</v>
      </c>
      <c r="S21" s="72">
        <v>0</v>
      </c>
      <c r="T21" s="72">
        <v>0</v>
      </c>
      <c r="U21" s="72">
        <v>0</v>
      </c>
      <c r="V21" s="72">
        <v>0</v>
      </c>
      <c r="W21" s="71">
        <v>0</v>
      </c>
      <c r="X21" s="75"/>
    </row>
    <row r="22" spans="1:24" x14ac:dyDescent="0.2">
      <c r="A22" s="64" t="s">
        <v>164</v>
      </c>
      <c r="B22" s="63" t="s">
        <v>146</v>
      </c>
      <c r="C22" s="97">
        <v>0</v>
      </c>
      <c r="D22" s="97">
        <v>0</v>
      </c>
      <c r="E22" s="97">
        <v>0</v>
      </c>
      <c r="F22" s="97">
        <v>0</v>
      </c>
      <c r="G22" s="71">
        <v>0</v>
      </c>
      <c r="H22" s="134"/>
      <c r="I22" s="64" t="s">
        <v>164</v>
      </c>
      <c r="J22" s="63" t="s">
        <v>146</v>
      </c>
      <c r="K22" s="97">
        <v>0</v>
      </c>
      <c r="L22" s="97">
        <v>0</v>
      </c>
      <c r="M22" s="97">
        <v>0</v>
      </c>
      <c r="N22" s="97">
        <v>0</v>
      </c>
      <c r="O22" s="71">
        <v>0</v>
      </c>
      <c r="P22" s="134">
        <v>0</v>
      </c>
      <c r="Q22" s="64" t="s">
        <v>164</v>
      </c>
      <c r="R22" s="63" t="s">
        <v>146</v>
      </c>
      <c r="S22" s="72">
        <v>0</v>
      </c>
      <c r="T22" s="72">
        <v>0</v>
      </c>
      <c r="U22" s="72">
        <v>0</v>
      </c>
      <c r="V22" s="72">
        <v>0</v>
      </c>
      <c r="W22" s="71">
        <v>0</v>
      </c>
      <c r="X22" s="75"/>
    </row>
    <row r="23" spans="1:24" x14ac:dyDescent="0.2">
      <c r="A23" s="64" t="s">
        <v>164</v>
      </c>
      <c r="B23" s="104" t="s">
        <v>246</v>
      </c>
      <c r="C23" s="105">
        <v>144900</v>
      </c>
      <c r="D23" s="105">
        <v>126500</v>
      </c>
      <c r="E23" s="105">
        <v>71300</v>
      </c>
      <c r="F23" s="105">
        <v>-213000</v>
      </c>
      <c r="G23" s="106">
        <v>129700</v>
      </c>
      <c r="H23" s="134"/>
      <c r="I23" s="64" t="s">
        <v>164</v>
      </c>
      <c r="J23" s="104" t="s">
        <v>246</v>
      </c>
      <c r="K23" s="105">
        <v>126000</v>
      </c>
      <c r="L23" s="105">
        <v>110000</v>
      </c>
      <c r="M23" s="105">
        <v>62000</v>
      </c>
      <c r="N23" s="105">
        <v>-213000</v>
      </c>
      <c r="O23" s="106">
        <v>85000</v>
      </c>
      <c r="P23" s="134">
        <v>1.7533003300330033E-3</v>
      </c>
      <c r="Q23" s="64" t="s">
        <v>164</v>
      </c>
      <c r="R23" s="104" t="s">
        <v>246</v>
      </c>
      <c r="S23" s="135">
        <v>18900</v>
      </c>
      <c r="T23" s="135">
        <v>16500</v>
      </c>
      <c r="U23" s="135">
        <v>9300</v>
      </c>
      <c r="V23" s="132">
        <v>0</v>
      </c>
      <c r="W23" s="90">
        <v>44700</v>
      </c>
      <c r="X23" s="75"/>
    </row>
    <row r="24" spans="1:24" x14ac:dyDescent="0.2">
      <c r="A24" s="64"/>
      <c r="B24" s="103" t="s">
        <v>67</v>
      </c>
      <c r="C24" s="59">
        <v>14117400</v>
      </c>
      <c r="D24" s="59">
        <v>11229750</v>
      </c>
      <c r="E24" s="59">
        <v>53841850</v>
      </c>
      <c r="F24" s="59">
        <v>-20380000</v>
      </c>
      <c r="G24" s="59">
        <v>58809000</v>
      </c>
      <c r="H24" s="134"/>
      <c r="I24" s="64"/>
      <c r="J24" s="103" t="s">
        <v>67</v>
      </c>
      <c r="K24" s="59">
        <v>12276000</v>
      </c>
      <c r="L24" s="59">
        <v>9765000</v>
      </c>
      <c r="M24" s="59">
        <v>46819000</v>
      </c>
      <c r="N24" s="59">
        <v>-20380000</v>
      </c>
      <c r="O24" s="59">
        <v>48480000</v>
      </c>
      <c r="P24" s="134">
        <v>1</v>
      </c>
      <c r="Q24" s="64"/>
      <c r="R24" s="103" t="s">
        <v>67</v>
      </c>
      <c r="S24" s="59">
        <v>1841400</v>
      </c>
      <c r="T24" s="59">
        <v>1464750</v>
      </c>
      <c r="U24" s="59">
        <v>7022850</v>
      </c>
      <c r="V24" s="59">
        <v>0</v>
      </c>
      <c r="W24" s="59">
        <v>10329000</v>
      </c>
      <c r="X24" s="75"/>
    </row>
    <row r="25" spans="1:24" x14ac:dyDescent="0.2">
      <c r="B25" s="60"/>
      <c r="C25" s="70"/>
      <c r="D25" s="70"/>
      <c r="E25" s="70"/>
      <c r="F25" s="70"/>
      <c r="G25" s="71"/>
      <c r="H25" s="75"/>
      <c r="J25" s="60"/>
      <c r="K25" s="70"/>
      <c r="L25" s="70"/>
      <c r="M25" s="70"/>
      <c r="N25" s="70"/>
      <c r="O25" s="71"/>
      <c r="P25" s="75"/>
      <c r="R25" s="60"/>
      <c r="S25" s="72"/>
      <c r="T25" s="72"/>
      <c r="U25" s="72"/>
      <c r="V25" s="72"/>
      <c r="W25" s="71"/>
      <c r="X25" s="75"/>
    </row>
    <row r="26" spans="1:24" x14ac:dyDescent="0.2">
      <c r="A26" s="64" t="s">
        <v>164</v>
      </c>
      <c r="B26" s="74" t="s">
        <v>3935</v>
      </c>
      <c r="C26" s="97">
        <v>1753750</v>
      </c>
      <c r="D26" s="97">
        <v>3280950</v>
      </c>
      <c r="E26" s="97">
        <v>1797450</v>
      </c>
      <c r="F26" s="97">
        <v>-6311000</v>
      </c>
      <c r="G26" s="71">
        <v>521150</v>
      </c>
      <c r="H26" s="134"/>
      <c r="I26" s="64" t="s">
        <v>164</v>
      </c>
      <c r="J26" s="74" t="s">
        <v>3935</v>
      </c>
      <c r="K26" s="97">
        <v>1525000</v>
      </c>
      <c r="L26" s="97">
        <v>2853000</v>
      </c>
      <c r="M26" s="97">
        <v>1563000</v>
      </c>
      <c r="N26" s="97">
        <v>-6311000</v>
      </c>
      <c r="O26" s="71">
        <v>-370000</v>
      </c>
      <c r="P26" s="134">
        <v>0.25135869565217389</v>
      </c>
      <c r="Q26" s="64" t="s">
        <v>164</v>
      </c>
      <c r="R26" s="74" t="s">
        <v>3935</v>
      </c>
      <c r="S26" s="72">
        <v>228750</v>
      </c>
      <c r="T26" s="72">
        <v>427950</v>
      </c>
      <c r="U26" s="72">
        <v>234450</v>
      </c>
      <c r="V26" s="72">
        <v>0</v>
      </c>
      <c r="W26" s="71">
        <v>891150</v>
      </c>
      <c r="X26" s="75"/>
    </row>
    <row r="27" spans="1:24" x14ac:dyDescent="0.2">
      <c r="A27" s="64" t="s">
        <v>164</v>
      </c>
      <c r="B27" s="74" t="s">
        <v>3936</v>
      </c>
      <c r="C27" s="97">
        <v>946450</v>
      </c>
      <c r="D27" s="97">
        <v>822250</v>
      </c>
      <c r="E27" s="97">
        <v>14950</v>
      </c>
      <c r="F27" s="97">
        <v>-1881000</v>
      </c>
      <c r="G27" s="71">
        <v>-97350</v>
      </c>
      <c r="H27" s="134"/>
      <c r="I27" s="64" t="s">
        <v>164</v>
      </c>
      <c r="J27" s="74" t="s">
        <v>3936</v>
      </c>
      <c r="K27" s="97">
        <v>823000</v>
      </c>
      <c r="L27" s="97">
        <v>715000</v>
      </c>
      <c r="M27" s="97">
        <v>13000</v>
      </c>
      <c r="N27" s="97">
        <v>-1881000</v>
      </c>
      <c r="O27" s="71">
        <v>-330000</v>
      </c>
      <c r="P27" s="134">
        <v>0.22418478260869565</v>
      </c>
      <c r="Q27" s="64" t="s">
        <v>164</v>
      </c>
      <c r="R27" s="74" t="s">
        <v>3936</v>
      </c>
      <c r="S27" s="72">
        <v>123450</v>
      </c>
      <c r="T27" s="72">
        <v>107250</v>
      </c>
      <c r="U27" s="72">
        <v>1950</v>
      </c>
      <c r="V27" s="72">
        <v>0</v>
      </c>
      <c r="W27" s="71">
        <v>232650</v>
      </c>
      <c r="X27" s="75"/>
    </row>
    <row r="28" spans="1:24" x14ac:dyDescent="0.2">
      <c r="A28" s="64" t="s">
        <v>164</v>
      </c>
      <c r="B28" s="74" t="s">
        <v>3937</v>
      </c>
      <c r="C28" s="97">
        <v>392150</v>
      </c>
      <c r="D28" s="97">
        <v>341550</v>
      </c>
      <c r="E28" s="97">
        <v>5750</v>
      </c>
      <c r="F28" s="97">
        <v>-836000</v>
      </c>
      <c r="G28" s="71">
        <v>-96550</v>
      </c>
      <c r="H28" s="134"/>
      <c r="I28" s="64" t="s">
        <v>164</v>
      </c>
      <c r="J28" s="74" t="s">
        <v>3937</v>
      </c>
      <c r="K28" s="97">
        <v>341000</v>
      </c>
      <c r="L28" s="97">
        <v>297000</v>
      </c>
      <c r="M28" s="97">
        <v>5000</v>
      </c>
      <c r="N28" s="97">
        <v>-836000</v>
      </c>
      <c r="O28" s="71">
        <v>-193000</v>
      </c>
      <c r="P28" s="134">
        <v>0.13111413043478262</v>
      </c>
      <c r="Q28" s="64" t="s">
        <v>164</v>
      </c>
      <c r="R28" s="74" t="s">
        <v>3937</v>
      </c>
      <c r="S28" s="72">
        <v>51150</v>
      </c>
      <c r="T28" s="72">
        <v>44550</v>
      </c>
      <c r="U28" s="72">
        <v>750</v>
      </c>
      <c r="V28" s="72">
        <v>0</v>
      </c>
      <c r="W28" s="71">
        <v>96450</v>
      </c>
      <c r="X28" s="75"/>
    </row>
    <row r="29" spans="1:24" x14ac:dyDescent="0.2">
      <c r="A29" s="64" t="s">
        <v>164</v>
      </c>
      <c r="B29" s="74" t="s">
        <v>3938</v>
      </c>
      <c r="C29" s="97">
        <v>392150</v>
      </c>
      <c r="D29" s="97">
        <v>341550</v>
      </c>
      <c r="E29" s="97">
        <v>5750</v>
      </c>
      <c r="F29" s="97">
        <v>-836000</v>
      </c>
      <c r="G29" s="71">
        <v>-96550</v>
      </c>
      <c r="H29" s="134"/>
      <c r="I29" s="64" t="s">
        <v>164</v>
      </c>
      <c r="J29" s="74" t="s">
        <v>3938</v>
      </c>
      <c r="K29" s="97">
        <v>341000</v>
      </c>
      <c r="L29" s="97">
        <v>297000</v>
      </c>
      <c r="M29" s="97">
        <v>5000</v>
      </c>
      <c r="N29" s="97">
        <v>-836000</v>
      </c>
      <c r="O29" s="71">
        <v>-193000</v>
      </c>
      <c r="P29" s="134">
        <v>0.13111413043478262</v>
      </c>
      <c r="Q29" s="64" t="s">
        <v>164</v>
      </c>
      <c r="R29" s="74" t="s">
        <v>3938</v>
      </c>
      <c r="S29" s="72">
        <v>51150</v>
      </c>
      <c r="T29" s="72">
        <v>44550</v>
      </c>
      <c r="U29" s="72">
        <v>750</v>
      </c>
      <c r="V29" s="72">
        <v>0</v>
      </c>
      <c r="W29" s="71">
        <v>96450</v>
      </c>
      <c r="X29" s="75"/>
    </row>
    <row r="30" spans="1:24" x14ac:dyDescent="0.2">
      <c r="A30" s="64" t="s">
        <v>164</v>
      </c>
      <c r="B30" s="74" t="s">
        <v>3939</v>
      </c>
      <c r="C30" s="97">
        <v>392150</v>
      </c>
      <c r="D30" s="97">
        <v>341550</v>
      </c>
      <c r="E30" s="97">
        <v>5750</v>
      </c>
      <c r="F30" s="97">
        <v>-836000</v>
      </c>
      <c r="G30" s="71">
        <v>-96550</v>
      </c>
      <c r="H30" s="134"/>
      <c r="I30" s="64" t="s">
        <v>164</v>
      </c>
      <c r="J30" s="74" t="s">
        <v>3939</v>
      </c>
      <c r="K30" s="97">
        <v>341000</v>
      </c>
      <c r="L30" s="97">
        <v>297000</v>
      </c>
      <c r="M30" s="97">
        <v>5000</v>
      </c>
      <c r="N30" s="97">
        <v>-836000</v>
      </c>
      <c r="O30" s="71">
        <v>-193000</v>
      </c>
      <c r="P30" s="134">
        <v>0.13111413043478262</v>
      </c>
      <c r="Q30" s="64" t="s">
        <v>164</v>
      </c>
      <c r="R30" s="74" t="s">
        <v>3939</v>
      </c>
      <c r="S30" s="72">
        <v>51150</v>
      </c>
      <c r="T30" s="72">
        <v>44550</v>
      </c>
      <c r="U30" s="72">
        <v>750</v>
      </c>
      <c r="V30" s="72">
        <v>0</v>
      </c>
      <c r="W30" s="71">
        <v>96450</v>
      </c>
      <c r="X30" s="75"/>
    </row>
    <row r="31" spans="1:24" x14ac:dyDescent="0.2">
      <c r="A31" s="64" t="s">
        <v>164</v>
      </c>
      <c r="B31" s="115" t="s">
        <v>3940</v>
      </c>
      <c r="C31" s="105">
        <v>392150</v>
      </c>
      <c r="D31" s="105">
        <v>341550</v>
      </c>
      <c r="E31" s="105">
        <v>5750</v>
      </c>
      <c r="F31" s="105">
        <v>-836000</v>
      </c>
      <c r="G31" s="90">
        <v>-96550</v>
      </c>
      <c r="H31" s="134"/>
      <c r="I31" s="64" t="s">
        <v>164</v>
      </c>
      <c r="J31" s="115" t="s">
        <v>3940</v>
      </c>
      <c r="K31" s="105">
        <v>341000</v>
      </c>
      <c r="L31" s="105">
        <v>297000</v>
      </c>
      <c r="M31" s="105">
        <v>5000</v>
      </c>
      <c r="N31" s="105">
        <v>-836000</v>
      </c>
      <c r="O31" s="90">
        <v>-193000</v>
      </c>
      <c r="P31" s="134">
        <v>0.13111413043478262</v>
      </c>
      <c r="Q31" s="64" t="s">
        <v>164</v>
      </c>
      <c r="R31" s="115" t="s">
        <v>3940</v>
      </c>
      <c r="S31" s="135">
        <v>51150</v>
      </c>
      <c r="T31" s="135">
        <v>44550</v>
      </c>
      <c r="U31" s="135">
        <v>750</v>
      </c>
      <c r="V31" s="132">
        <v>0</v>
      </c>
      <c r="W31" s="90">
        <v>96450</v>
      </c>
      <c r="X31" s="75"/>
    </row>
    <row r="32" spans="1:24" x14ac:dyDescent="0.2">
      <c r="A32" s="64"/>
      <c r="B32" s="103" t="s">
        <v>69</v>
      </c>
      <c r="C32" s="59">
        <v>4268800</v>
      </c>
      <c r="D32" s="59">
        <v>5469400</v>
      </c>
      <c r="E32" s="59">
        <v>1835400</v>
      </c>
      <c r="F32" s="59">
        <v>-11536000</v>
      </c>
      <c r="G32" s="59">
        <v>37600</v>
      </c>
      <c r="H32" s="134"/>
      <c r="I32" s="64"/>
      <c r="J32" s="103" t="s">
        <v>69</v>
      </c>
      <c r="K32" s="59">
        <v>3712000</v>
      </c>
      <c r="L32" s="59">
        <v>4756000</v>
      </c>
      <c r="M32" s="59">
        <v>1596000</v>
      </c>
      <c r="N32" s="59">
        <v>-11536000</v>
      </c>
      <c r="O32" s="59">
        <v>-1472000</v>
      </c>
      <c r="P32" s="134">
        <v>1</v>
      </c>
      <c r="Q32" s="64"/>
      <c r="R32" s="103" t="s">
        <v>69</v>
      </c>
      <c r="S32" s="59">
        <v>556800</v>
      </c>
      <c r="T32" s="59">
        <v>713400</v>
      </c>
      <c r="U32" s="59">
        <v>239400</v>
      </c>
      <c r="V32" s="59">
        <v>0</v>
      </c>
      <c r="W32" s="59">
        <v>1509600</v>
      </c>
      <c r="X32" s="75"/>
    </row>
    <row r="33" spans="1:24" x14ac:dyDescent="0.2">
      <c r="B33" s="51"/>
      <c r="C33" s="70"/>
      <c r="D33" s="70"/>
      <c r="E33" s="70"/>
      <c r="F33" s="70"/>
      <c r="G33" s="71"/>
      <c r="H33" s="75"/>
      <c r="J33" s="51"/>
      <c r="K33" s="70"/>
      <c r="L33" s="70"/>
      <c r="M33" s="70"/>
      <c r="N33" s="70"/>
      <c r="O33" s="71"/>
      <c r="P33" s="75"/>
      <c r="R33" s="51"/>
      <c r="S33" s="72"/>
      <c r="T33" s="72"/>
      <c r="U33" s="72"/>
      <c r="V33" s="72"/>
      <c r="W33" s="71"/>
      <c r="X33" s="75"/>
    </row>
    <row r="34" spans="1:24" x14ac:dyDescent="0.2">
      <c r="A34" s="64" t="s">
        <v>164</v>
      </c>
      <c r="B34" s="58" t="s">
        <v>148</v>
      </c>
      <c r="C34" s="97">
        <v>138000</v>
      </c>
      <c r="D34" s="97">
        <v>82800</v>
      </c>
      <c r="E34" s="97">
        <v>40250</v>
      </c>
      <c r="F34" s="97">
        <v>-57000</v>
      </c>
      <c r="G34" s="71">
        <v>204050</v>
      </c>
      <c r="H34" s="134"/>
      <c r="I34" s="64" t="s">
        <v>164</v>
      </c>
      <c r="J34" s="58" t="s">
        <v>148</v>
      </c>
      <c r="K34" s="97">
        <v>120000</v>
      </c>
      <c r="L34" s="97">
        <v>72000</v>
      </c>
      <c r="M34" s="97">
        <v>35000</v>
      </c>
      <c r="N34" s="97">
        <v>-57000</v>
      </c>
      <c r="O34" s="71">
        <v>170000</v>
      </c>
      <c r="P34" s="134">
        <v>1</v>
      </c>
      <c r="Q34" s="64" t="s">
        <v>164</v>
      </c>
      <c r="R34" s="58" t="s">
        <v>148</v>
      </c>
      <c r="S34" s="72">
        <v>18000</v>
      </c>
      <c r="T34" s="72">
        <v>10800</v>
      </c>
      <c r="U34" s="72">
        <v>5250</v>
      </c>
      <c r="V34" s="72">
        <v>0</v>
      </c>
      <c r="W34" s="71">
        <v>34050</v>
      </c>
      <c r="X34" s="75"/>
    </row>
    <row r="35" spans="1:24" x14ac:dyDescent="0.2">
      <c r="B35" s="51"/>
      <c r="C35" s="70"/>
      <c r="D35" s="70"/>
      <c r="E35" s="70"/>
      <c r="F35" s="70"/>
      <c r="G35" s="71"/>
      <c r="H35" s="75"/>
      <c r="J35" s="51"/>
      <c r="K35" s="70"/>
      <c r="L35" s="70"/>
      <c r="M35" s="70"/>
      <c r="N35" s="70"/>
      <c r="O35" s="71"/>
      <c r="P35" s="75"/>
      <c r="R35" s="51"/>
      <c r="S35" s="72"/>
      <c r="T35" s="72"/>
      <c r="U35" s="72"/>
      <c r="V35" s="72"/>
      <c r="W35" s="71"/>
      <c r="X35" s="75"/>
    </row>
    <row r="36" spans="1:24" x14ac:dyDescent="0.2">
      <c r="A36" s="64" t="s">
        <v>164</v>
      </c>
      <c r="B36" s="60" t="s">
        <v>168</v>
      </c>
      <c r="C36" s="97">
        <v>1385750</v>
      </c>
      <c r="D36" s="97">
        <v>915400</v>
      </c>
      <c r="E36" s="97">
        <v>615250</v>
      </c>
      <c r="F36" s="97">
        <v>-834000</v>
      </c>
      <c r="G36" s="71">
        <v>2082400</v>
      </c>
      <c r="H36" s="134"/>
      <c r="I36" s="64" t="s">
        <v>164</v>
      </c>
      <c r="J36" s="60" t="s">
        <v>168</v>
      </c>
      <c r="K36" s="97">
        <v>1205000</v>
      </c>
      <c r="L36" s="97">
        <v>796000</v>
      </c>
      <c r="M36" s="97">
        <v>535000</v>
      </c>
      <c r="N36" s="97">
        <v>-834000</v>
      </c>
      <c r="O36" s="71">
        <v>1702000</v>
      </c>
      <c r="P36" s="134">
        <v>1</v>
      </c>
      <c r="Q36" s="64" t="s">
        <v>164</v>
      </c>
      <c r="R36" s="60" t="s">
        <v>168</v>
      </c>
      <c r="S36" s="72">
        <v>180750</v>
      </c>
      <c r="T36" s="72">
        <v>119400</v>
      </c>
      <c r="U36" s="72">
        <v>80250</v>
      </c>
      <c r="V36" s="72">
        <v>0</v>
      </c>
      <c r="W36" s="71">
        <v>380400</v>
      </c>
      <c r="X36" s="75"/>
    </row>
    <row r="37" spans="1:24" ht="13.5" thickBot="1" x14ac:dyDescent="0.25">
      <c r="A37" s="110"/>
      <c r="B37" s="110"/>
      <c r="C37" s="110"/>
      <c r="D37" s="110"/>
      <c r="E37" s="110"/>
      <c r="F37" s="110"/>
      <c r="G37" s="111"/>
      <c r="H37" s="75"/>
      <c r="I37" s="110"/>
      <c r="J37" s="110"/>
      <c r="K37" s="110"/>
      <c r="L37" s="110"/>
      <c r="M37" s="110"/>
      <c r="N37" s="110"/>
      <c r="O37" s="111"/>
      <c r="P37" s="75"/>
      <c r="Q37" s="110"/>
      <c r="R37" s="110"/>
      <c r="S37" s="110"/>
      <c r="T37" s="110"/>
      <c r="U37" s="110"/>
      <c r="V37" s="110"/>
      <c r="W37" s="111"/>
      <c r="X37" s="75"/>
    </row>
    <row r="38" spans="1:24" ht="13.5" thickBot="1" x14ac:dyDescent="0.25">
      <c r="A38" s="107"/>
      <c r="B38" s="112" t="s">
        <v>104</v>
      </c>
      <c r="C38" s="109">
        <v>29134100</v>
      </c>
      <c r="D38" s="109">
        <v>25467900</v>
      </c>
      <c r="E38" s="109">
        <v>61050050</v>
      </c>
      <c r="F38" s="109">
        <v>-47013000</v>
      </c>
      <c r="G38" s="109">
        <v>68639050</v>
      </c>
      <c r="H38" s="56"/>
      <c r="I38" s="107"/>
      <c r="J38" s="112" t="s">
        <v>104</v>
      </c>
      <c r="K38" s="109">
        <v>25334000</v>
      </c>
      <c r="L38" s="109">
        <v>22146000</v>
      </c>
      <c r="M38" s="109">
        <v>53087000</v>
      </c>
      <c r="N38" s="109">
        <v>-47013000</v>
      </c>
      <c r="O38" s="109">
        <v>53554000</v>
      </c>
      <c r="P38" s="56">
        <v>0</v>
      </c>
      <c r="Q38" s="107"/>
      <c r="R38" s="112" t="s">
        <v>104</v>
      </c>
      <c r="S38" s="109">
        <v>3800100</v>
      </c>
      <c r="T38" s="109">
        <v>3321900</v>
      </c>
      <c r="U38" s="109">
        <v>7963050</v>
      </c>
      <c r="V38" s="109">
        <v>0</v>
      </c>
      <c r="W38" s="109">
        <v>15085050</v>
      </c>
      <c r="X38" s="56">
        <v>0</v>
      </c>
    </row>
    <row r="39" spans="1:24" x14ac:dyDescent="0.2">
      <c r="B39" s="62"/>
      <c r="C39" s="70"/>
      <c r="D39" s="70"/>
      <c r="E39" s="70"/>
      <c r="F39" s="70"/>
      <c r="G39" s="71"/>
      <c r="H39" s="75"/>
      <c r="J39" s="62"/>
      <c r="K39" s="70"/>
      <c r="L39" s="70"/>
      <c r="M39" s="70"/>
      <c r="N39" s="70"/>
      <c r="O39" s="71"/>
      <c r="P39" s="75"/>
      <c r="R39" s="62"/>
      <c r="S39" s="72"/>
      <c r="T39" s="72"/>
      <c r="U39" s="72"/>
      <c r="V39" s="72"/>
      <c r="W39" s="71"/>
      <c r="X39" s="75"/>
    </row>
    <row r="40" spans="1:24" x14ac:dyDescent="0.2">
      <c r="B40" s="62"/>
      <c r="C40" s="70"/>
      <c r="D40" s="70"/>
      <c r="E40" s="70"/>
      <c r="F40" s="70"/>
      <c r="G40" s="71"/>
      <c r="H40" s="75"/>
      <c r="J40" s="62"/>
      <c r="K40" s="70"/>
      <c r="L40" s="70"/>
      <c r="M40" s="70"/>
      <c r="N40" s="70"/>
      <c r="O40" s="71"/>
      <c r="P40" s="75"/>
      <c r="R40" s="62"/>
      <c r="S40" s="72"/>
      <c r="T40" s="72"/>
      <c r="U40" s="72"/>
      <c r="V40" s="72"/>
      <c r="W40" s="71"/>
      <c r="X40" s="75"/>
    </row>
    <row r="41" spans="1:24" x14ac:dyDescent="0.2">
      <c r="A41" s="64" t="s">
        <v>166</v>
      </c>
      <c r="B41" s="60" t="s">
        <v>149</v>
      </c>
      <c r="C41" s="97">
        <v>606050</v>
      </c>
      <c r="D41" s="97">
        <v>952200</v>
      </c>
      <c r="E41" s="97">
        <v>8698600</v>
      </c>
      <c r="F41" s="97">
        <v>0</v>
      </c>
      <c r="G41" s="71">
        <v>10256850</v>
      </c>
      <c r="H41" s="134"/>
      <c r="I41" s="64" t="s">
        <v>166</v>
      </c>
      <c r="J41" s="60" t="s">
        <v>149</v>
      </c>
      <c r="K41" s="97">
        <v>527000</v>
      </c>
      <c r="L41" s="97">
        <v>828000</v>
      </c>
      <c r="M41" s="97">
        <v>7564000</v>
      </c>
      <c r="N41" s="97">
        <v>0</v>
      </c>
      <c r="O41" s="71">
        <v>8919000</v>
      </c>
      <c r="P41" s="134">
        <v>0.56402959590210588</v>
      </c>
      <c r="Q41" s="64" t="s">
        <v>166</v>
      </c>
      <c r="R41" s="60" t="s">
        <v>149</v>
      </c>
      <c r="S41" s="72">
        <v>79050</v>
      </c>
      <c r="T41" s="72">
        <v>124200</v>
      </c>
      <c r="U41" s="72">
        <v>1134600</v>
      </c>
      <c r="V41" s="72">
        <v>0</v>
      </c>
      <c r="W41" s="71">
        <v>1337850</v>
      </c>
      <c r="X41" s="75"/>
    </row>
    <row r="42" spans="1:24" x14ac:dyDescent="0.2">
      <c r="A42" s="64" t="s">
        <v>166</v>
      </c>
      <c r="B42" s="63" t="s">
        <v>3941</v>
      </c>
      <c r="C42" s="97">
        <v>326600</v>
      </c>
      <c r="D42" s="97">
        <v>208150</v>
      </c>
      <c r="E42" s="97">
        <v>27600</v>
      </c>
      <c r="F42" s="97">
        <v>-91000</v>
      </c>
      <c r="G42" s="71">
        <v>471350</v>
      </c>
      <c r="H42" s="134"/>
      <c r="I42" s="64" t="s">
        <v>166</v>
      </c>
      <c r="J42" s="63" t="s">
        <v>3941</v>
      </c>
      <c r="K42" s="97">
        <v>284000</v>
      </c>
      <c r="L42" s="97">
        <v>181000</v>
      </c>
      <c r="M42" s="97">
        <v>24000</v>
      </c>
      <c r="N42" s="97">
        <v>-91000</v>
      </c>
      <c r="O42" s="71">
        <v>398000</v>
      </c>
      <c r="P42" s="134">
        <v>2.5169164611395688E-2</v>
      </c>
      <c r="Q42" s="64" t="s">
        <v>166</v>
      </c>
      <c r="R42" s="63" t="s">
        <v>3941</v>
      </c>
      <c r="S42" s="72">
        <v>42600</v>
      </c>
      <c r="T42" s="72">
        <v>27150</v>
      </c>
      <c r="U42" s="72">
        <v>3600</v>
      </c>
      <c r="V42" s="72">
        <v>0</v>
      </c>
      <c r="W42" s="71">
        <v>73350</v>
      </c>
      <c r="X42" s="75"/>
    </row>
    <row r="43" spans="1:24" x14ac:dyDescent="0.2">
      <c r="A43" s="64" t="s">
        <v>166</v>
      </c>
      <c r="B43" s="63" t="s">
        <v>3942</v>
      </c>
      <c r="C43" s="97">
        <v>326600</v>
      </c>
      <c r="D43" s="97">
        <v>208150</v>
      </c>
      <c r="E43" s="97">
        <v>27600</v>
      </c>
      <c r="F43" s="97">
        <v>-91000</v>
      </c>
      <c r="G43" s="71">
        <v>471350</v>
      </c>
      <c r="H43" s="134"/>
      <c r="I43" s="64" t="s">
        <v>166</v>
      </c>
      <c r="J43" s="63" t="s">
        <v>3942</v>
      </c>
      <c r="K43" s="97">
        <v>284000</v>
      </c>
      <c r="L43" s="97">
        <v>181000</v>
      </c>
      <c r="M43" s="97">
        <v>24000</v>
      </c>
      <c r="N43" s="97">
        <v>-91000</v>
      </c>
      <c r="O43" s="71">
        <v>398000</v>
      </c>
      <c r="P43" s="134">
        <v>2.5169164611395688E-2</v>
      </c>
      <c r="Q43" s="64" t="s">
        <v>166</v>
      </c>
      <c r="R43" s="63" t="s">
        <v>3942</v>
      </c>
      <c r="S43" s="72">
        <v>42600</v>
      </c>
      <c r="T43" s="72">
        <v>27150</v>
      </c>
      <c r="U43" s="72">
        <v>3600</v>
      </c>
      <c r="V43" s="72">
        <v>0</v>
      </c>
      <c r="W43" s="71">
        <v>73350</v>
      </c>
      <c r="X43" s="75"/>
    </row>
    <row r="44" spans="1:24" x14ac:dyDescent="0.2">
      <c r="A44" s="64" t="s">
        <v>166</v>
      </c>
      <c r="B44" s="63" t="s">
        <v>3943</v>
      </c>
      <c r="C44" s="97">
        <v>1275350</v>
      </c>
      <c r="D44" s="97">
        <v>811900</v>
      </c>
      <c r="E44" s="97">
        <v>72450</v>
      </c>
      <c r="F44" s="97">
        <v>-557000</v>
      </c>
      <c r="G44" s="71">
        <v>1602700</v>
      </c>
      <c r="H44" s="134"/>
      <c r="I44" s="64" t="s">
        <v>166</v>
      </c>
      <c r="J44" s="63" t="s">
        <v>3943</v>
      </c>
      <c r="K44" s="97">
        <v>1109000</v>
      </c>
      <c r="L44" s="97">
        <v>706000</v>
      </c>
      <c r="M44" s="97">
        <v>63000</v>
      </c>
      <c r="N44" s="97">
        <v>-557000</v>
      </c>
      <c r="O44" s="71">
        <v>1321000</v>
      </c>
      <c r="P44" s="134">
        <v>8.3538860431290704E-2</v>
      </c>
      <c r="Q44" s="64" t="s">
        <v>166</v>
      </c>
      <c r="R44" s="63" t="s">
        <v>3943</v>
      </c>
      <c r="S44" s="72">
        <v>166350</v>
      </c>
      <c r="T44" s="72">
        <v>105900</v>
      </c>
      <c r="U44" s="72">
        <v>9450</v>
      </c>
      <c r="V44" s="72">
        <v>0</v>
      </c>
      <c r="W44" s="71">
        <v>281700</v>
      </c>
      <c r="X44" s="75"/>
    </row>
    <row r="45" spans="1:24" x14ac:dyDescent="0.2">
      <c r="A45" s="64" t="s">
        <v>166</v>
      </c>
      <c r="B45" s="63" t="s">
        <v>3944</v>
      </c>
      <c r="C45" s="97">
        <v>1253500</v>
      </c>
      <c r="D45" s="97">
        <v>798100</v>
      </c>
      <c r="E45" s="97">
        <v>72450</v>
      </c>
      <c r="F45" s="97">
        <v>-547000</v>
      </c>
      <c r="G45" s="71">
        <v>1577050</v>
      </c>
      <c r="H45" s="134"/>
      <c r="I45" s="64" t="s">
        <v>166</v>
      </c>
      <c r="J45" s="63" t="s">
        <v>3944</v>
      </c>
      <c r="K45" s="97">
        <v>1090000</v>
      </c>
      <c r="L45" s="97">
        <v>694000</v>
      </c>
      <c r="M45" s="97">
        <v>63000</v>
      </c>
      <c r="N45" s="97">
        <v>-547000</v>
      </c>
      <c r="O45" s="71">
        <v>1300000</v>
      </c>
      <c r="P45" s="134">
        <v>8.2210839182950732E-2</v>
      </c>
      <c r="Q45" s="64" t="s">
        <v>166</v>
      </c>
      <c r="R45" s="63" t="s">
        <v>3944</v>
      </c>
      <c r="S45" s="72">
        <v>163500</v>
      </c>
      <c r="T45" s="72">
        <v>104100</v>
      </c>
      <c r="U45" s="72">
        <v>9450</v>
      </c>
      <c r="V45" s="72">
        <v>0</v>
      </c>
      <c r="W45" s="71">
        <v>277050</v>
      </c>
      <c r="X45" s="75"/>
    </row>
    <row r="46" spans="1:24" x14ac:dyDescent="0.2">
      <c r="A46" s="64" t="s">
        <v>166</v>
      </c>
      <c r="B46" s="63" t="s">
        <v>3945</v>
      </c>
      <c r="C46" s="97">
        <v>1396100</v>
      </c>
      <c r="D46" s="97">
        <v>888950</v>
      </c>
      <c r="E46" s="97">
        <v>86250</v>
      </c>
      <c r="F46" s="97">
        <v>-610000</v>
      </c>
      <c r="G46" s="71">
        <v>1761300</v>
      </c>
      <c r="H46" s="134"/>
      <c r="I46" s="64" t="s">
        <v>166</v>
      </c>
      <c r="J46" s="63" t="s">
        <v>3945</v>
      </c>
      <c r="K46" s="97">
        <v>1214000</v>
      </c>
      <c r="L46" s="97">
        <v>773000</v>
      </c>
      <c r="M46" s="97">
        <v>75000</v>
      </c>
      <c r="N46" s="97">
        <v>-610000</v>
      </c>
      <c r="O46" s="71">
        <v>1452000</v>
      </c>
      <c r="P46" s="134">
        <v>9.1823183456649596E-2</v>
      </c>
      <c r="Q46" s="64" t="s">
        <v>166</v>
      </c>
      <c r="R46" s="63" t="s">
        <v>3945</v>
      </c>
      <c r="S46" s="72">
        <v>182100</v>
      </c>
      <c r="T46" s="72">
        <v>115950</v>
      </c>
      <c r="U46" s="72">
        <v>11250</v>
      </c>
      <c r="V46" s="72">
        <v>0</v>
      </c>
      <c r="W46" s="71">
        <v>309300</v>
      </c>
      <c r="X46" s="75"/>
    </row>
    <row r="47" spans="1:24" x14ac:dyDescent="0.2">
      <c r="A47" s="64" t="s">
        <v>166</v>
      </c>
      <c r="B47" s="63" t="s">
        <v>3946</v>
      </c>
      <c r="C47" s="97">
        <v>1943500</v>
      </c>
      <c r="D47" s="97">
        <v>1236250</v>
      </c>
      <c r="E47" s="97">
        <v>124200</v>
      </c>
      <c r="F47" s="97">
        <v>-848000</v>
      </c>
      <c r="G47" s="71">
        <v>2455950</v>
      </c>
      <c r="H47" s="134"/>
      <c r="I47" s="64" t="s">
        <v>166</v>
      </c>
      <c r="J47" s="63" t="s">
        <v>3946</v>
      </c>
      <c r="K47" s="97">
        <v>1690000</v>
      </c>
      <c r="L47" s="97">
        <v>1075000</v>
      </c>
      <c r="M47" s="97">
        <v>108000</v>
      </c>
      <c r="N47" s="97">
        <v>-848000</v>
      </c>
      <c r="O47" s="71">
        <v>2025000</v>
      </c>
      <c r="P47" s="134">
        <v>0.12805919180421171</v>
      </c>
      <c r="Q47" s="64" t="s">
        <v>166</v>
      </c>
      <c r="R47" s="63" t="s">
        <v>3946</v>
      </c>
      <c r="S47" s="72">
        <v>253500</v>
      </c>
      <c r="T47" s="72">
        <v>161250</v>
      </c>
      <c r="U47" s="72">
        <v>16200</v>
      </c>
      <c r="V47" s="72">
        <v>0</v>
      </c>
      <c r="W47" s="71">
        <v>430950</v>
      </c>
      <c r="X47" s="75"/>
    </row>
    <row r="48" spans="1:24" x14ac:dyDescent="0.2">
      <c r="A48" s="64" t="s">
        <v>166</v>
      </c>
      <c r="B48" s="101" t="s">
        <v>150</v>
      </c>
      <c r="C48" s="105">
        <v>0</v>
      </c>
      <c r="D48" s="105">
        <v>0</v>
      </c>
      <c r="E48" s="105">
        <v>0</v>
      </c>
      <c r="F48" s="105">
        <v>0</v>
      </c>
      <c r="G48" s="90">
        <v>0</v>
      </c>
      <c r="H48" s="134"/>
      <c r="I48" s="64" t="s">
        <v>166</v>
      </c>
      <c r="J48" s="101" t="s">
        <v>150</v>
      </c>
      <c r="K48" s="105">
        <v>0</v>
      </c>
      <c r="L48" s="105">
        <v>0</v>
      </c>
      <c r="M48" s="105">
        <v>0</v>
      </c>
      <c r="N48" s="105">
        <v>0</v>
      </c>
      <c r="O48" s="90">
        <v>0</v>
      </c>
      <c r="P48" s="134">
        <v>0</v>
      </c>
      <c r="Q48" s="64" t="s">
        <v>166</v>
      </c>
      <c r="R48" s="101" t="s">
        <v>150</v>
      </c>
      <c r="S48" s="135">
        <v>0</v>
      </c>
      <c r="T48" s="135">
        <v>0</v>
      </c>
      <c r="U48" s="135">
        <v>0</v>
      </c>
      <c r="V48" s="132">
        <v>0</v>
      </c>
      <c r="W48" s="90">
        <v>0</v>
      </c>
      <c r="X48" s="75"/>
    </row>
    <row r="49" spans="1:24" x14ac:dyDescent="0.2">
      <c r="A49" s="64"/>
      <c r="B49" s="103" t="s">
        <v>70</v>
      </c>
      <c r="C49" s="71">
        <v>7127700</v>
      </c>
      <c r="D49" s="71">
        <v>5103700</v>
      </c>
      <c r="E49" s="71">
        <v>9109150</v>
      </c>
      <c r="F49" s="71">
        <v>-2744000</v>
      </c>
      <c r="G49" s="71">
        <v>18596550</v>
      </c>
      <c r="H49" s="134"/>
      <c r="I49" s="64"/>
      <c r="J49" s="103" t="s">
        <v>70</v>
      </c>
      <c r="K49" s="71">
        <v>6198000</v>
      </c>
      <c r="L49" s="71">
        <v>4438000</v>
      </c>
      <c r="M49" s="71">
        <v>7921000</v>
      </c>
      <c r="N49" s="71">
        <v>-2744000</v>
      </c>
      <c r="O49" s="71">
        <v>15813000</v>
      </c>
      <c r="P49" s="134">
        <v>1</v>
      </c>
      <c r="Q49" s="64"/>
      <c r="R49" s="103" t="s">
        <v>70</v>
      </c>
      <c r="S49" s="71">
        <v>929700</v>
      </c>
      <c r="T49" s="71">
        <v>665700</v>
      </c>
      <c r="U49" s="71">
        <v>1188150</v>
      </c>
      <c r="V49" s="71">
        <v>0</v>
      </c>
      <c r="W49" s="71">
        <v>2783550</v>
      </c>
      <c r="X49" s="75"/>
    </row>
    <row r="50" spans="1:24" ht="13.5" thickBot="1" x14ac:dyDescent="0.25">
      <c r="A50" s="110"/>
      <c r="B50" s="110"/>
      <c r="C50" s="110"/>
      <c r="D50" s="110"/>
      <c r="E50" s="110"/>
      <c r="F50" s="110"/>
      <c r="G50" s="111"/>
      <c r="H50" s="56"/>
      <c r="I50" s="110"/>
      <c r="J50" s="110"/>
      <c r="K50" s="110"/>
      <c r="L50" s="110"/>
      <c r="M50" s="110"/>
      <c r="N50" s="110"/>
      <c r="O50" s="111"/>
      <c r="P50" s="56"/>
      <c r="Q50" s="110"/>
      <c r="R50" s="110"/>
      <c r="S50" s="110"/>
      <c r="T50" s="110"/>
      <c r="U50" s="110"/>
      <c r="V50" s="110"/>
      <c r="W50" s="111"/>
      <c r="X50" s="56"/>
    </row>
    <row r="51" spans="1:24" ht="13.5" thickBot="1" x14ac:dyDescent="0.25">
      <c r="A51" s="107"/>
      <c r="B51" s="112" t="s">
        <v>105</v>
      </c>
      <c r="C51" s="109">
        <v>7127700</v>
      </c>
      <c r="D51" s="109">
        <v>5103700</v>
      </c>
      <c r="E51" s="109">
        <v>9109150</v>
      </c>
      <c r="F51" s="109">
        <v>-2744000</v>
      </c>
      <c r="G51" s="109">
        <v>18596550</v>
      </c>
      <c r="H51" s="56"/>
      <c r="I51" s="107"/>
      <c r="J51" s="112" t="s">
        <v>105</v>
      </c>
      <c r="K51" s="109">
        <v>6198000</v>
      </c>
      <c r="L51" s="109">
        <v>4438000</v>
      </c>
      <c r="M51" s="109">
        <v>7921000</v>
      </c>
      <c r="N51" s="109">
        <v>-2744000</v>
      </c>
      <c r="O51" s="109">
        <v>15813000</v>
      </c>
      <c r="P51" s="56">
        <v>0</v>
      </c>
      <c r="Q51" s="107"/>
      <c r="R51" s="112" t="s">
        <v>105</v>
      </c>
      <c r="S51" s="109">
        <v>929700</v>
      </c>
      <c r="T51" s="109">
        <v>665700</v>
      </c>
      <c r="U51" s="109">
        <v>1188150</v>
      </c>
      <c r="V51" s="109">
        <v>0</v>
      </c>
      <c r="W51" s="109">
        <v>2783550</v>
      </c>
      <c r="X51" s="56">
        <v>0</v>
      </c>
    </row>
    <row r="52" spans="1:24" x14ac:dyDescent="0.2">
      <c r="A52" s="64"/>
      <c r="C52" s="97"/>
      <c r="D52" s="97"/>
      <c r="E52" s="97"/>
      <c r="F52" s="97"/>
      <c r="G52" s="71"/>
      <c r="H52" s="75"/>
      <c r="I52" s="64"/>
      <c r="K52" s="97"/>
      <c r="L52" s="97"/>
      <c r="M52" s="97"/>
      <c r="N52" s="97"/>
      <c r="O52" s="71"/>
      <c r="P52" s="75"/>
      <c r="Q52" s="64"/>
      <c r="S52" s="72"/>
      <c r="T52" s="72"/>
      <c r="U52" s="72"/>
      <c r="V52" s="72"/>
      <c r="W52" s="71"/>
      <c r="X52" s="75"/>
    </row>
    <row r="53" spans="1:24" x14ac:dyDescent="0.2">
      <c r="A53" s="64"/>
      <c r="C53" s="97"/>
      <c r="D53" s="97"/>
      <c r="E53" s="97"/>
      <c r="F53" s="97"/>
      <c r="G53" s="71"/>
      <c r="H53" s="75"/>
      <c r="I53" s="64"/>
      <c r="K53" s="97"/>
      <c r="L53" s="97"/>
      <c r="M53" s="97"/>
      <c r="N53" s="97"/>
      <c r="O53" s="71"/>
      <c r="P53" s="75"/>
      <c r="Q53" s="64"/>
      <c r="S53" s="72"/>
      <c r="T53" s="72"/>
      <c r="U53" s="72"/>
      <c r="V53" s="72"/>
      <c r="W53" s="71"/>
      <c r="X53" s="75"/>
    </row>
    <row r="54" spans="1:24" ht="13.5" thickBot="1" x14ac:dyDescent="0.25">
      <c r="A54" s="110"/>
      <c r="B54" s="110"/>
      <c r="C54" s="110"/>
      <c r="D54" s="110"/>
      <c r="E54" s="110"/>
      <c r="F54" s="110"/>
      <c r="G54" s="111"/>
      <c r="H54" s="75"/>
      <c r="I54" s="110"/>
      <c r="J54" s="110"/>
      <c r="K54" s="110"/>
      <c r="L54" s="110"/>
      <c r="M54" s="110"/>
      <c r="N54" s="110"/>
      <c r="O54" s="111"/>
      <c r="P54" s="75"/>
      <c r="Q54" s="110"/>
      <c r="R54" s="110"/>
      <c r="S54" s="110"/>
      <c r="T54" s="110"/>
      <c r="U54" s="110"/>
      <c r="V54" s="110"/>
      <c r="W54" s="111"/>
      <c r="X54" s="75"/>
    </row>
    <row r="55" spans="1:24" ht="13.5" thickBot="1" x14ac:dyDescent="0.25">
      <c r="A55" s="107"/>
      <c r="B55" s="112" t="s">
        <v>106</v>
      </c>
      <c r="C55" s="109">
        <v>36261800</v>
      </c>
      <c r="D55" s="109">
        <v>30571600</v>
      </c>
      <c r="E55" s="109">
        <v>70159200</v>
      </c>
      <c r="F55" s="109">
        <v>-49757000</v>
      </c>
      <c r="G55" s="109">
        <v>87235600</v>
      </c>
      <c r="H55" s="77"/>
      <c r="I55" s="107"/>
      <c r="J55" s="112" t="s">
        <v>106</v>
      </c>
      <c r="K55" s="109">
        <v>31532000</v>
      </c>
      <c r="L55" s="109">
        <v>26584000</v>
      </c>
      <c r="M55" s="109">
        <v>61008000</v>
      </c>
      <c r="N55" s="109">
        <v>-49757000</v>
      </c>
      <c r="O55" s="109">
        <v>69367000</v>
      </c>
      <c r="P55" s="77">
        <v>0</v>
      </c>
      <c r="Q55" s="107"/>
      <c r="R55" s="112" t="s">
        <v>106</v>
      </c>
      <c r="S55" s="109">
        <v>4729800</v>
      </c>
      <c r="T55" s="109">
        <v>3987600</v>
      </c>
      <c r="U55" s="109">
        <v>9151200</v>
      </c>
      <c r="V55" s="109">
        <v>0</v>
      </c>
      <c r="W55" s="109">
        <v>17868600</v>
      </c>
      <c r="X55" s="77">
        <v>0</v>
      </c>
    </row>
    <row r="56" spans="1:24" x14ac:dyDescent="0.2">
      <c r="A56" s="57"/>
      <c r="B56" s="75"/>
      <c r="C56" s="75"/>
      <c r="D56" s="75"/>
      <c r="E56" s="75"/>
      <c r="F56" s="75"/>
      <c r="G56" s="75"/>
      <c r="H56" s="75"/>
      <c r="I56" s="57"/>
      <c r="J56" s="75"/>
      <c r="K56" s="75"/>
      <c r="L56" s="75"/>
      <c r="M56" s="75"/>
      <c r="N56" s="75"/>
      <c r="O56" s="75"/>
      <c r="P56" s="75"/>
      <c r="Q56" s="57"/>
      <c r="R56" s="75"/>
      <c r="S56" s="75"/>
      <c r="T56" s="75"/>
      <c r="U56" s="75"/>
      <c r="V56" s="75"/>
      <c r="W56" s="75"/>
      <c r="X56" s="75"/>
    </row>
    <row r="57" spans="1:24" x14ac:dyDescent="0.2">
      <c r="A57" s="52"/>
      <c r="B57" s="99" t="s">
        <v>56</v>
      </c>
      <c r="C57" s="97">
        <v>36261800</v>
      </c>
      <c r="D57" s="97">
        <v>30571599.999999996</v>
      </c>
      <c r="E57" s="97">
        <v>70159200</v>
      </c>
      <c r="F57" s="97">
        <v>-49757000</v>
      </c>
      <c r="G57" s="71">
        <v>87235600</v>
      </c>
      <c r="H57" s="75"/>
      <c r="I57" s="52"/>
      <c r="J57" s="99" t="s">
        <v>56</v>
      </c>
      <c r="K57" s="97">
        <v>31532000</v>
      </c>
      <c r="L57" s="97">
        <v>26584000</v>
      </c>
      <c r="M57" s="97">
        <v>61008000</v>
      </c>
      <c r="N57" s="97">
        <v>-49757000</v>
      </c>
      <c r="O57" s="71">
        <v>69367000</v>
      </c>
      <c r="P57" s="77">
        <v>0</v>
      </c>
      <c r="Q57" s="52"/>
      <c r="R57" s="99" t="s">
        <v>56</v>
      </c>
      <c r="S57" s="72">
        <v>4729800</v>
      </c>
      <c r="T57" s="72">
        <v>3987600</v>
      </c>
      <c r="U57" s="72">
        <v>9151200</v>
      </c>
      <c r="V57" s="50">
        <v>0</v>
      </c>
      <c r="W57" s="71">
        <v>17868600</v>
      </c>
      <c r="X57" s="75"/>
    </row>
    <row r="58" spans="1:24" x14ac:dyDescent="0.2">
      <c r="A58" s="52"/>
      <c r="B58" s="99" t="s">
        <v>167</v>
      </c>
      <c r="C58" s="50">
        <v>0</v>
      </c>
      <c r="D58" s="50">
        <v>0</v>
      </c>
      <c r="E58" s="50">
        <v>0</v>
      </c>
      <c r="F58" s="50">
        <v>0</v>
      </c>
      <c r="G58" s="30">
        <v>0</v>
      </c>
      <c r="H58" s="75"/>
      <c r="I58" s="52"/>
      <c r="J58" s="99" t="s">
        <v>167</v>
      </c>
      <c r="K58" s="50">
        <v>0</v>
      </c>
      <c r="L58" s="50">
        <v>0</v>
      </c>
      <c r="M58" s="50">
        <v>0</v>
      </c>
      <c r="N58" s="50">
        <v>0</v>
      </c>
      <c r="O58" s="30">
        <v>0</v>
      </c>
      <c r="P58" s="75"/>
      <c r="Q58" s="52"/>
      <c r="R58" s="99" t="s">
        <v>167</v>
      </c>
      <c r="S58" s="50">
        <v>0</v>
      </c>
      <c r="T58" s="50">
        <v>0</v>
      </c>
      <c r="U58" s="50">
        <v>0</v>
      </c>
      <c r="V58" s="50">
        <v>0</v>
      </c>
      <c r="W58" s="30">
        <v>0</v>
      </c>
      <c r="X58" s="75"/>
    </row>
    <row r="59" spans="1:24" x14ac:dyDescent="0.2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</row>
    <row r="60" spans="1:24" x14ac:dyDescent="0.2">
      <c r="A60" s="66"/>
      <c r="C60" s="133"/>
      <c r="D60" s="133"/>
      <c r="E60" s="133"/>
      <c r="F60" s="133"/>
      <c r="I60" s="66"/>
      <c r="Q60" s="66"/>
    </row>
    <row r="61" spans="1:24" x14ac:dyDescent="0.2">
      <c r="A61" s="66"/>
      <c r="I61" s="66"/>
      <c r="Q61" s="66"/>
    </row>
    <row r="62" spans="1:24" x14ac:dyDescent="0.2">
      <c r="A62" s="66"/>
      <c r="I62" s="66"/>
      <c r="Q62" s="66"/>
    </row>
    <row r="63" spans="1:24" x14ac:dyDescent="0.2">
      <c r="A63" s="66"/>
      <c r="I63" s="66"/>
      <c r="Q63" s="66"/>
    </row>
    <row r="64" spans="1:24" x14ac:dyDescent="0.2">
      <c r="A64" s="66"/>
      <c r="I64" s="66"/>
      <c r="Q64" s="66"/>
    </row>
    <row r="65" s="66" customFormat="1" x14ac:dyDescent="0.2"/>
    <row r="66" s="66" customFormat="1" x14ac:dyDescent="0.2"/>
    <row r="67" s="66" customFormat="1" x14ac:dyDescent="0.2"/>
    <row r="68" s="66" customFormat="1" x14ac:dyDescent="0.2"/>
    <row r="69" s="66" customFormat="1" x14ac:dyDescent="0.2"/>
    <row r="70" s="66" customFormat="1" x14ac:dyDescent="0.2"/>
    <row r="71" s="66" customFormat="1" x14ac:dyDescent="0.2"/>
    <row r="72" s="66" customFormat="1" x14ac:dyDescent="0.2"/>
    <row r="73" s="66" customFormat="1" x14ac:dyDescent="0.2"/>
    <row r="74" s="66" customFormat="1" x14ac:dyDescent="0.2"/>
    <row r="75" s="66" customFormat="1" x14ac:dyDescent="0.2"/>
    <row r="76" s="66" customFormat="1" x14ac:dyDescent="0.2"/>
    <row r="77" s="66" customFormat="1" x14ac:dyDescent="0.2"/>
  </sheetData>
  <printOptions horizontalCentered="1"/>
  <pageMargins left="1" right="1" top="1" bottom="1" header="1" footer="1"/>
  <pageSetup scale="28" orientation="portrait" blackAndWhite="1" vertic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F30AA-370E-4272-846D-9BF900DADA46}">
  <sheetPr>
    <tabColor theme="2" tint="-0.249977111117893"/>
    <pageSetUpPr fitToPage="1"/>
  </sheetPr>
  <dimension ref="G1:G50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defaultRowHeight="12.75" x14ac:dyDescent="0.2"/>
  <cols>
    <col min="1" max="10" width="9.42578125" style="434" customWidth="1"/>
    <col min="11" max="16384" width="9.140625" style="434"/>
  </cols>
  <sheetData>
    <row r="1" spans="7:7" x14ac:dyDescent="0.2">
      <c r="G1" s="435"/>
    </row>
    <row r="2" spans="7:7" x14ac:dyDescent="0.2">
      <c r="G2" s="435"/>
    </row>
    <row r="3" spans="7:7" x14ac:dyDescent="0.2">
      <c r="G3" s="435"/>
    </row>
    <row r="4" spans="7:7" x14ac:dyDescent="0.2">
      <c r="G4" s="435"/>
    </row>
    <row r="5" spans="7:7" x14ac:dyDescent="0.2">
      <c r="G5" s="435"/>
    </row>
    <row r="6" spans="7:7" x14ac:dyDescent="0.2">
      <c r="G6" s="435"/>
    </row>
    <row r="7" spans="7:7" x14ac:dyDescent="0.2">
      <c r="G7" s="435"/>
    </row>
    <row r="8" spans="7:7" x14ac:dyDescent="0.2">
      <c r="G8" s="435"/>
    </row>
    <row r="9" spans="7:7" x14ac:dyDescent="0.2">
      <c r="G9" s="435"/>
    </row>
    <row r="10" spans="7:7" x14ac:dyDescent="0.2">
      <c r="G10" s="435"/>
    </row>
    <row r="11" spans="7:7" x14ac:dyDescent="0.2">
      <c r="G11" s="435"/>
    </row>
    <row r="12" spans="7:7" x14ac:dyDescent="0.2">
      <c r="G12" s="435"/>
    </row>
    <row r="13" spans="7:7" x14ac:dyDescent="0.2">
      <c r="G13" s="435"/>
    </row>
    <row r="14" spans="7:7" x14ac:dyDescent="0.2">
      <c r="G14" s="435"/>
    </row>
    <row r="15" spans="7:7" x14ac:dyDescent="0.2">
      <c r="G15" s="435"/>
    </row>
    <row r="16" spans="7:7" x14ac:dyDescent="0.2">
      <c r="G16" s="435"/>
    </row>
    <row r="17" spans="7:7" x14ac:dyDescent="0.2">
      <c r="G17" s="435"/>
    </row>
    <row r="18" spans="7:7" x14ac:dyDescent="0.2">
      <c r="G18" s="435"/>
    </row>
    <row r="19" spans="7:7" x14ac:dyDescent="0.2">
      <c r="G19" s="435"/>
    </row>
    <row r="20" spans="7:7" x14ac:dyDescent="0.2">
      <c r="G20" s="435"/>
    </row>
    <row r="21" spans="7:7" x14ac:dyDescent="0.2">
      <c r="G21" s="435"/>
    </row>
    <row r="22" spans="7:7" x14ac:dyDescent="0.2">
      <c r="G22" s="435"/>
    </row>
    <row r="23" spans="7:7" x14ac:dyDescent="0.2">
      <c r="G23" s="435"/>
    </row>
    <row r="24" spans="7:7" x14ac:dyDescent="0.2">
      <c r="G24" s="435"/>
    </row>
    <row r="25" spans="7:7" x14ac:dyDescent="0.2">
      <c r="G25" s="435"/>
    </row>
    <row r="26" spans="7:7" x14ac:dyDescent="0.2">
      <c r="G26" s="435"/>
    </row>
    <row r="27" spans="7:7" x14ac:dyDescent="0.2">
      <c r="G27" s="435"/>
    </row>
    <row r="28" spans="7:7" x14ac:dyDescent="0.2">
      <c r="G28" s="435"/>
    </row>
    <row r="29" spans="7:7" x14ac:dyDescent="0.2">
      <c r="G29" s="435"/>
    </row>
    <row r="30" spans="7:7" x14ac:dyDescent="0.2">
      <c r="G30" s="435"/>
    </row>
    <row r="31" spans="7:7" x14ac:dyDescent="0.2">
      <c r="G31" s="435"/>
    </row>
    <row r="32" spans="7:7" x14ac:dyDescent="0.2">
      <c r="G32" s="435"/>
    </row>
    <row r="33" spans="7:7" x14ac:dyDescent="0.2">
      <c r="G33" s="435"/>
    </row>
    <row r="34" spans="7:7" x14ac:dyDescent="0.2">
      <c r="G34" s="435"/>
    </row>
    <row r="35" spans="7:7" x14ac:dyDescent="0.2">
      <c r="G35" s="435"/>
    </row>
    <row r="36" spans="7:7" x14ac:dyDescent="0.2">
      <c r="G36" s="435"/>
    </row>
    <row r="37" spans="7:7" x14ac:dyDescent="0.2">
      <c r="G37" s="435"/>
    </row>
    <row r="38" spans="7:7" x14ac:dyDescent="0.2">
      <c r="G38" s="435"/>
    </row>
    <row r="39" spans="7:7" x14ac:dyDescent="0.2">
      <c r="G39" s="435"/>
    </row>
    <row r="40" spans="7:7" x14ac:dyDescent="0.2">
      <c r="G40" s="435"/>
    </row>
    <row r="41" spans="7:7" x14ac:dyDescent="0.2">
      <c r="G41" s="435"/>
    </row>
    <row r="42" spans="7:7" x14ac:dyDescent="0.2">
      <c r="G42" s="435"/>
    </row>
    <row r="43" spans="7:7" x14ac:dyDescent="0.2">
      <c r="G43" s="435"/>
    </row>
    <row r="44" spans="7:7" x14ac:dyDescent="0.2">
      <c r="G44" s="435"/>
    </row>
    <row r="45" spans="7:7" x14ac:dyDescent="0.2">
      <c r="G45" s="435"/>
    </row>
    <row r="46" spans="7:7" x14ac:dyDescent="0.2">
      <c r="G46" s="435"/>
    </row>
    <row r="47" spans="7:7" x14ac:dyDescent="0.2">
      <c r="G47" s="435"/>
    </row>
    <row r="48" spans="7:7" x14ac:dyDescent="0.2">
      <c r="G48" s="435"/>
    </row>
    <row r="49" spans="7:7" x14ac:dyDescent="0.2">
      <c r="G49" s="435"/>
    </row>
    <row r="50" spans="7:7" x14ac:dyDescent="0.2">
      <c r="G50" s="435"/>
    </row>
  </sheetData>
  <printOptions horizontalCentered="1"/>
  <pageMargins left="1" right="1" top="1" bottom="1" header="1" footer="1"/>
  <pageSetup scale="79" orientation="portrait" blackAndWhite="1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D2735-17A1-4F0C-926A-7A2DFBDF8E59}">
  <sheetPr>
    <tabColor theme="2" tint="-0.249977111117893"/>
    <pageSetUpPr fitToPage="1"/>
  </sheetPr>
  <dimension ref="A1:AE166"/>
  <sheetViews>
    <sheetView zoomScaleNormal="100" workbookViewId="0"/>
  </sheetViews>
  <sheetFormatPr defaultRowHeight="12.75" x14ac:dyDescent="0.2"/>
  <cols>
    <col min="1" max="9" width="9.28515625" style="434" customWidth="1"/>
    <col min="10" max="13" width="9.140625" style="434"/>
    <col min="14" max="16" width="2.85546875" style="434" customWidth="1"/>
    <col min="17" max="29" width="9.140625" style="434"/>
    <col min="30" max="31" width="2.85546875" style="434" customWidth="1"/>
    <col min="32" max="16384" width="9.140625" style="434"/>
  </cols>
  <sheetData>
    <row r="1" spans="15:31" x14ac:dyDescent="0.2">
      <c r="O1" s="452"/>
      <c r="AE1" s="452"/>
    </row>
    <row r="2" spans="15:31" x14ac:dyDescent="0.2">
      <c r="O2" s="452"/>
      <c r="AE2" s="452"/>
    </row>
    <row r="3" spans="15:31" x14ac:dyDescent="0.2">
      <c r="O3" s="452"/>
      <c r="AE3" s="452"/>
    </row>
    <row r="4" spans="15:31" x14ac:dyDescent="0.2">
      <c r="O4" s="452"/>
      <c r="AE4" s="452"/>
    </row>
    <row r="5" spans="15:31" x14ac:dyDescent="0.2">
      <c r="O5" s="452"/>
      <c r="AE5" s="452"/>
    </row>
    <row r="6" spans="15:31" x14ac:dyDescent="0.2">
      <c r="O6" s="452"/>
      <c r="AE6" s="452"/>
    </row>
    <row r="7" spans="15:31" x14ac:dyDescent="0.2">
      <c r="O7" s="452"/>
      <c r="AE7" s="452"/>
    </row>
    <row r="8" spans="15:31" x14ac:dyDescent="0.2">
      <c r="O8" s="452"/>
      <c r="AE8" s="452"/>
    </row>
    <row r="9" spans="15:31" x14ac:dyDescent="0.2">
      <c r="O9" s="452"/>
      <c r="AE9" s="452"/>
    </row>
    <row r="10" spans="15:31" x14ac:dyDescent="0.2">
      <c r="O10" s="452"/>
      <c r="AE10" s="452"/>
    </row>
    <row r="11" spans="15:31" x14ac:dyDescent="0.2">
      <c r="O11" s="452"/>
      <c r="AE11" s="452"/>
    </row>
    <row r="12" spans="15:31" x14ac:dyDescent="0.2">
      <c r="O12" s="452"/>
      <c r="AE12" s="452"/>
    </row>
    <row r="13" spans="15:31" x14ac:dyDescent="0.2">
      <c r="O13" s="452"/>
      <c r="AE13" s="452"/>
    </row>
    <row r="14" spans="15:31" x14ac:dyDescent="0.2">
      <c r="O14" s="452"/>
      <c r="AE14" s="452"/>
    </row>
    <row r="15" spans="15:31" x14ac:dyDescent="0.2">
      <c r="O15" s="452"/>
      <c r="AE15" s="452"/>
    </row>
    <row r="16" spans="15:31" x14ac:dyDescent="0.2">
      <c r="O16" s="452"/>
      <c r="AE16" s="452"/>
    </row>
    <row r="17" spans="1:31" x14ac:dyDescent="0.2">
      <c r="O17" s="452"/>
      <c r="AE17" s="452"/>
    </row>
    <row r="18" spans="1:31" x14ac:dyDescent="0.2">
      <c r="O18" s="452"/>
      <c r="AE18" s="452"/>
    </row>
    <row r="19" spans="1:31" x14ac:dyDescent="0.2">
      <c r="O19" s="452"/>
      <c r="AE19" s="452"/>
    </row>
    <row r="20" spans="1:31" x14ac:dyDescent="0.2">
      <c r="O20" s="452"/>
      <c r="AE20" s="452"/>
    </row>
    <row r="21" spans="1:31" x14ac:dyDescent="0.2">
      <c r="O21" s="452"/>
      <c r="AE21" s="452"/>
    </row>
    <row r="22" spans="1:31" x14ac:dyDescent="0.2">
      <c r="O22" s="452"/>
      <c r="AE22" s="452"/>
    </row>
    <row r="23" spans="1:31" x14ac:dyDescent="0.2">
      <c r="O23" s="452"/>
      <c r="AE23" s="452"/>
    </row>
    <row r="24" spans="1:31" x14ac:dyDescent="0.2">
      <c r="O24" s="452"/>
      <c r="AE24" s="452"/>
    </row>
    <row r="25" spans="1:31" x14ac:dyDescent="0.2">
      <c r="O25" s="452"/>
      <c r="AE25" s="452"/>
    </row>
    <row r="26" spans="1:31" x14ac:dyDescent="0.2">
      <c r="O26" s="452"/>
      <c r="AE26" s="452"/>
    </row>
    <row r="27" spans="1:31" x14ac:dyDescent="0.2">
      <c r="O27" s="452"/>
      <c r="AE27" s="452"/>
    </row>
    <row r="28" spans="1:31" x14ac:dyDescent="0.2">
      <c r="A28" s="452"/>
      <c r="B28" s="452"/>
      <c r="C28" s="452"/>
      <c r="D28" s="452"/>
      <c r="E28" s="452"/>
      <c r="F28" s="452"/>
      <c r="G28" s="452"/>
      <c r="H28" s="452"/>
      <c r="I28" s="452"/>
      <c r="J28" s="452"/>
      <c r="K28" s="452"/>
      <c r="L28" s="452"/>
      <c r="M28" s="452"/>
      <c r="N28" s="452"/>
      <c r="O28" s="452"/>
      <c r="P28" s="452"/>
      <c r="Q28" s="452"/>
      <c r="R28" s="452"/>
      <c r="S28" s="452"/>
      <c r="T28" s="452"/>
      <c r="U28" s="452"/>
      <c r="V28" s="452"/>
      <c r="W28" s="452"/>
      <c r="X28" s="452"/>
      <c r="Y28" s="452"/>
      <c r="Z28" s="452"/>
      <c r="AA28" s="452"/>
      <c r="AB28" s="452"/>
      <c r="AC28" s="452"/>
      <c r="AD28" s="452"/>
      <c r="AE28" s="452"/>
    </row>
    <row r="29" spans="1:31" x14ac:dyDescent="0.2">
      <c r="O29" s="452"/>
      <c r="AE29" s="452"/>
    </row>
    <row r="30" spans="1:31" x14ac:dyDescent="0.2">
      <c r="O30" s="452"/>
      <c r="AE30" s="452"/>
    </row>
    <row r="31" spans="1:31" x14ac:dyDescent="0.2">
      <c r="O31" s="452"/>
      <c r="AE31" s="452"/>
    </row>
    <row r="32" spans="1:31" x14ac:dyDescent="0.2">
      <c r="O32" s="452"/>
      <c r="AE32" s="452"/>
    </row>
    <row r="33" spans="15:31" x14ac:dyDescent="0.2">
      <c r="O33" s="452"/>
      <c r="AE33" s="452"/>
    </row>
    <row r="34" spans="15:31" x14ac:dyDescent="0.2">
      <c r="O34" s="452"/>
      <c r="AE34" s="452"/>
    </row>
    <row r="35" spans="15:31" x14ac:dyDescent="0.2">
      <c r="O35" s="452"/>
      <c r="AE35" s="452"/>
    </row>
    <row r="36" spans="15:31" x14ac:dyDescent="0.2">
      <c r="O36" s="452"/>
      <c r="AE36" s="452"/>
    </row>
    <row r="37" spans="15:31" x14ac:dyDescent="0.2">
      <c r="O37" s="452"/>
      <c r="AE37" s="452"/>
    </row>
    <row r="38" spans="15:31" x14ac:dyDescent="0.2">
      <c r="O38" s="452"/>
      <c r="AE38" s="452"/>
    </row>
    <row r="39" spans="15:31" x14ac:dyDescent="0.2">
      <c r="O39" s="452"/>
      <c r="AE39" s="452"/>
    </row>
    <row r="40" spans="15:31" x14ac:dyDescent="0.2">
      <c r="O40" s="452"/>
      <c r="AE40" s="452"/>
    </row>
    <row r="41" spans="15:31" x14ac:dyDescent="0.2">
      <c r="O41" s="452"/>
      <c r="AE41" s="452"/>
    </row>
    <row r="42" spans="15:31" x14ac:dyDescent="0.2">
      <c r="O42" s="452"/>
      <c r="AE42" s="452"/>
    </row>
    <row r="43" spans="15:31" x14ac:dyDescent="0.2">
      <c r="O43" s="452"/>
      <c r="AE43" s="452"/>
    </row>
    <row r="44" spans="15:31" x14ac:dyDescent="0.2">
      <c r="O44" s="452"/>
      <c r="AE44" s="452"/>
    </row>
    <row r="45" spans="15:31" x14ac:dyDescent="0.2">
      <c r="O45" s="452"/>
      <c r="AE45" s="452"/>
    </row>
    <row r="46" spans="15:31" x14ac:dyDescent="0.2">
      <c r="O46" s="452"/>
      <c r="AE46" s="452"/>
    </row>
    <row r="47" spans="15:31" x14ac:dyDescent="0.2">
      <c r="O47" s="452"/>
      <c r="AE47" s="452"/>
    </row>
    <row r="48" spans="15:31" x14ac:dyDescent="0.2">
      <c r="O48" s="452"/>
      <c r="AE48" s="452"/>
    </row>
    <row r="49" spans="1:31" x14ac:dyDescent="0.2">
      <c r="O49" s="452"/>
      <c r="AE49" s="452"/>
    </row>
    <row r="50" spans="1:31" x14ac:dyDescent="0.2">
      <c r="O50" s="452"/>
      <c r="AE50" s="452"/>
    </row>
    <row r="51" spans="1:31" x14ac:dyDescent="0.2">
      <c r="O51" s="452"/>
      <c r="AE51" s="452"/>
    </row>
    <row r="52" spans="1:31" x14ac:dyDescent="0.2">
      <c r="O52" s="452"/>
      <c r="AE52" s="452"/>
    </row>
    <row r="53" spans="1:31" x14ac:dyDescent="0.2">
      <c r="O53" s="452"/>
      <c r="AE53" s="452"/>
    </row>
    <row r="54" spans="1:31" x14ac:dyDescent="0.2">
      <c r="O54" s="452"/>
      <c r="AE54" s="452"/>
    </row>
    <row r="55" spans="1:31" x14ac:dyDescent="0.2">
      <c r="O55" s="452"/>
      <c r="AE55" s="452"/>
    </row>
    <row r="56" spans="1:31" x14ac:dyDescent="0.2">
      <c r="O56" s="452"/>
      <c r="AE56" s="452"/>
    </row>
    <row r="57" spans="1:31" x14ac:dyDescent="0.2">
      <c r="O57" s="452"/>
      <c r="AE57" s="452"/>
    </row>
    <row r="58" spans="1:31" x14ac:dyDescent="0.2">
      <c r="O58" s="452"/>
      <c r="AE58" s="452"/>
    </row>
    <row r="59" spans="1:31" x14ac:dyDescent="0.2">
      <c r="A59" s="452"/>
      <c r="B59" s="452"/>
      <c r="C59" s="452"/>
      <c r="D59" s="452"/>
      <c r="E59" s="452"/>
      <c r="F59" s="452"/>
      <c r="G59" s="452"/>
      <c r="H59" s="452"/>
      <c r="I59" s="452"/>
      <c r="J59" s="452"/>
      <c r="K59" s="452"/>
      <c r="L59" s="452"/>
      <c r="M59" s="452"/>
      <c r="N59" s="452"/>
      <c r="O59" s="452"/>
      <c r="P59" s="452"/>
      <c r="Q59" s="452"/>
      <c r="R59" s="452"/>
      <c r="S59" s="452"/>
      <c r="T59" s="452"/>
      <c r="U59" s="452"/>
      <c r="V59" s="452"/>
      <c r="W59" s="452"/>
      <c r="X59" s="452"/>
      <c r="Y59" s="452"/>
      <c r="Z59" s="452"/>
      <c r="AA59" s="452"/>
      <c r="AB59" s="452"/>
      <c r="AC59" s="452"/>
      <c r="AD59" s="452"/>
      <c r="AE59" s="452"/>
    </row>
    <row r="60" spans="1:31" x14ac:dyDescent="0.2">
      <c r="O60" s="452"/>
      <c r="AE60" s="452"/>
    </row>
    <row r="61" spans="1:31" x14ac:dyDescent="0.2">
      <c r="O61" s="452"/>
      <c r="AE61" s="452"/>
    </row>
    <row r="62" spans="1:31" x14ac:dyDescent="0.2">
      <c r="O62" s="452"/>
      <c r="AE62" s="452"/>
    </row>
    <row r="63" spans="1:31" x14ac:dyDescent="0.2">
      <c r="O63" s="452"/>
      <c r="AE63" s="452"/>
    </row>
    <row r="64" spans="1:31" x14ac:dyDescent="0.2">
      <c r="O64" s="452"/>
      <c r="AE64" s="452"/>
    </row>
    <row r="65" spans="15:31" x14ac:dyDescent="0.2">
      <c r="O65" s="452"/>
      <c r="AE65" s="452"/>
    </row>
    <row r="66" spans="15:31" x14ac:dyDescent="0.2">
      <c r="O66" s="452"/>
      <c r="AE66" s="452"/>
    </row>
    <row r="67" spans="15:31" x14ac:dyDescent="0.2">
      <c r="O67" s="452"/>
      <c r="AE67" s="452"/>
    </row>
    <row r="68" spans="15:31" x14ac:dyDescent="0.2">
      <c r="O68" s="452"/>
      <c r="AE68" s="452"/>
    </row>
    <row r="69" spans="15:31" x14ac:dyDescent="0.2">
      <c r="O69" s="452"/>
      <c r="AE69" s="452"/>
    </row>
    <row r="70" spans="15:31" x14ac:dyDescent="0.2">
      <c r="O70" s="452"/>
      <c r="AE70" s="452"/>
    </row>
    <row r="71" spans="15:31" x14ac:dyDescent="0.2">
      <c r="O71" s="452"/>
      <c r="AE71" s="452"/>
    </row>
    <row r="72" spans="15:31" x14ac:dyDescent="0.2">
      <c r="O72" s="452"/>
      <c r="AE72" s="452"/>
    </row>
    <row r="73" spans="15:31" x14ac:dyDescent="0.2">
      <c r="O73" s="452"/>
      <c r="AE73" s="452"/>
    </row>
    <row r="74" spans="15:31" x14ac:dyDescent="0.2">
      <c r="O74" s="452"/>
      <c r="AE74" s="452"/>
    </row>
    <row r="75" spans="15:31" x14ac:dyDescent="0.2">
      <c r="O75" s="452"/>
      <c r="AE75" s="452"/>
    </row>
    <row r="76" spans="15:31" x14ac:dyDescent="0.2">
      <c r="O76" s="452"/>
      <c r="AE76" s="452"/>
    </row>
    <row r="77" spans="15:31" x14ac:dyDescent="0.2">
      <c r="O77" s="452"/>
      <c r="AE77" s="452"/>
    </row>
    <row r="78" spans="15:31" x14ac:dyDescent="0.2">
      <c r="O78" s="452"/>
      <c r="AE78" s="452"/>
    </row>
    <row r="79" spans="15:31" x14ac:dyDescent="0.2">
      <c r="O79" s="452"/>
      <c r="AE79" s="452"/>
    </row>
    <row r="80" spans="15:31" x14ac:dyDescent="0.2">
      <c r="O80" s="452"/>
      <c r="AE80" s="452"/>
    </row>
    <row r="81" spans="1:31" x14ac:dyDescent="0.2">
      <c r="O81" s="452"/>
      <c r="AE81" s="452"/>
    </row>
    <row r="82" spans="1:31" x14ac:dyDescent="0.2">
      <c r="O82" s="452"/>
      <c r="AE82" s="452"/>
    </row>
    <row r="83" spans="1:31" x14ac:dyDescent="0.2">
      <c r="O83" s="452"/>
      <c r="AE83" s="452"/>
    </row>
    <row r="84" spans="1:31" x14ac:dyDescent="0.2">
      <c r="O84" s="452"/>
      <c r="AE84" s="452"/>
    </row>
    <row r="85" spans="1:31" x14ac:dyDescent="0.2">
      <c r="O85" s="452"/>
      <c r="AE85" s="452"/>
    </row>
    <row r="86" spans="1:31" x14ac:dyDescent="0.2">
      <c r="O86" s="452"/>
      <c r="AE86" s="452"/>
    </row>
    <row r="87" spans="1:31" x14ac:dyDescent="0.2">
      <c r="O87" s="452"/>
      <c r="AE87" s="452"/>
    </row>
    <row r="88" spans="1:31" x14ac:dyDescent="0.2">
      <c r="O88" s="452"/>
      <c r="AE88" s="452"/>
    </row>
    <row r="89" spans="1:31" x14ac:dyDescent="0.2">
      <c r="O89" s="452"/>
      <c r="AE89" s="452"/>
    </row>
    <row r="90" spans="1:31" x14ac:dyDescent="0.2">
      <c r="A90" s="452"/>
      <c r="B90" s="452"/>
      <c r="C90" s="452"/>
      <c r="D90" s="452"/>
      <c r="E90" s="452"/>
      <c r="F90" s="452"/>
      <c r="G90" s="452"/>
      <c r="H90" s="452"/>
      <c r="I90" s="452"/>
      <c r="J90" s="452"/>
      <c r="K90" s="452"/>
      <c r="L90" s="452"/>
      <c r="M90" s="452"/>
      <c r="N90" s="452"/>
      <c r="O90" s="452"/>
      <c r="P90" s="452"/>
      <c r="Q90" s="452"/>
      <c r="R90" s="452"/>
      <c r="S90" s="452"/>
      <c r="T90" s="452"/>
      <c r="U90" s="452"/>
      <c r="V90" s="452"/>
      <c r="W90" s="452"/>
      <c r="X90" s="452"/>
      <c r="Y90" s="452"/>
      <c r="Z90" s="452"/>
      <c r="AA90" s="452"/>
      <c r="AB90" s="452"/>
      <c r="AC90" s="452"/>
      <c r="AD90" s="452"/>
      <c r="AE90" s="452"/>
    </row>
    <row r="91" spans="1:31" x14ac:dyDescent="0.2">
      <c r="O91" s="452"/>
      <c r="AE91" s="452"/>
    </row>
    <row r="92" spans="1:31" x14ac:dyDescent="0.2">
      <c r="O92" s="452"/>
      <c r="AE92" s="452"/>
    </row>
    <row r="93" spans="1:31" x14ac:dyDescent="0.2">
      <c r="O93" s="452"/>
      <c r="AE93" s="452"/>
    </row>
    <row r="94" spans="1:31" x14ac:dyDescent="0.2">
      <c r="O94" s="452"/>
      <c r="AE94" s="452"/>
    </row>
    <row r="95" spans="1:31" x14ac:dyDescent="0.2">
      <c r="O95" s="452"/>
      <c r="AE95" s="452"/>
    </row>
    <row r="96" spans="1:31" x14ac:dyDescent="0.2">
      <c r="O96" s="452"/>
      <c r="AE96" s="452"/>
    </row>
    <row r="97" spans="15:31" x14ac:dyDescent="0.2">
      <c r="O97" s="452"/>
      <c r="AE97" s="452"/>
    </row>
    <row r="98" spans="15:31" x14ac:dyDescent="0.2">
      <c r="O98" s="452"/>
      <c r="AE98" s="452"/>
    </row>
    <row r="99" spans="15:31" x14ac:dyDescent="0.2">
      <c r="O99" s="452"/>
      <c r="AE99" s="452"/>
    </row>
    <row r="100" spans="15:31" x14ac:dyDescent="0.2">
      <c r="O100" s="452"/>
      <c r="AE100" s="452"/>
    </row>
    <row r="101" spans="15:31" x14ac:dyDescent="0.2">
      <c r="O101" s="452"/>
      <c r="AE101" s="452"/>
    </row>
    <row r="102" spans="15:31" x14ac:dyDescent="0.2">
      <c r="O102" s="452"/>
      <c r="AE102" s="452"/>
    </row>
    <row r="103" spans="15:31" x14ac:dyDescent="0.2">
      <c r="O103" s="452"/>
      <c r="AE103" s="452"/>
    </row>
    <row r="104" spans="15:31" x14ac:dyDescent="0.2">
      <c r="O104" s="452"/>
      <c r="AE104" s="452"/>
    </row>
    <row r="105" spans="15:31" x14ac:dyDescent="0.2">
      <c r="O105" s="452"/>
      <c r="AE105" s="452"/>
    </row>
    <row r="106" spans="15:31" x14ac:dyDescent="0.2">
      <c r="O106" s="452"/>
      <c r="AE106" s="452"/>
    </row>
    <row r="107" spans="15:31" x14ac:dyDescent="0.2">
      <c r="O107" s="452"/>
      <c r="AE107" s="452"/>
    </row>
    <row r="108" spans="15:31" x14ac:dyDescent="0.2">
      <c r="O108" s="452"/>
      <c r="AE108" s="452"/>
    </row>
    <row r="109" spans="15:31" x14ac:dyDescent="0.2">
      <c r="O109" s="452"/>
      <c r="AE109" s="452"/>
    </row>
    <row r="110" spans="15:31" x14ac:dyDescent="0.2">
      <c r="O110" s="452"/>
      <c r="AE110" s="452"/>
    </row>
    <row r="111" spans="15:31" x14ac:dyDescent="0.2">
      <c r="O111" s="452"/>
      <c r="AE111" s="452"/>
    </row>
    <row r="112" spans="15:31" x14ac:dyDescent="0.2">
      <c r="O112" s="452"/>
      <c r="AE112" s="452"/>
    </row>
    <row r="113" spans="1:31" x14ac:dyDescent="0.2">
      <c r="O113" s="452"/>
      <c r="AE113" s="452"/>
    </row>
    <row r="114" spans="1:31" x14ac:dyDescent="0.2">
      <c r="O114" s="452"/>
      <c r="AE114" s="452"/>
    </row>
    <row r="115" spans="1:31" x14ac:dyDescent="0.2">
      <c r="A115" s="452"/>
      <c r="B115" s="452"/>
      <c r="C115" s="452"/>
      <c r="D115" s="452"/>
      <c r="E115" s="452"/>
      <c r="F115" s="452"/>
      <c r="G115" s="452"/>
      <c r="H115" s="452"/>
      <c r="I115" s="452"/>
      <c r="J115" s="452"/>
      <c r="K115" s="452"/>
      <c r="L115" s="452"/>
      <c r="M115" s="452"/>
      <c r="N115" s="452"/>
      <c r="O115" s="452"/>
      <c r="P115" s="452"/>
      <c r="Q115" s="452"/>
      <c r="R115" s="452"/>
      <c r="S115" s="452"/>
      <c r="T115" s="452"/>
      <c r="U115" s="452"/>
      <c r="V115" s="452"/>
      <c r="W115" s="452"/>
      <c r="X115" s="452"/>
      <c r="Y115" s="452"/>
      <c r="Z115" s="452"/>
      <c r="AA115" s="452"/>
      <c r="AB115" s="452"/>
      <c r="AC115" s="452"/>
      <c r="AD115" s="452"/>
      <c r="AE115" s="452"/>
    </row>
    <row r="116" spans="1:31" x14ac:dyDescent="0.2">
      <c r="O116" s="452"/>
      <c r="AE116" s="452"/>
    </row>
    <row r="117" spans="1:31" x14ac:dyDescent="0.2">
      <c r="O117" s="452"/>
      <c r="AE117" s="452"/>
    </row>
    <row r="118" spans="1:31" x14ac:dyDescent="0.2">
      <c r="O118" s="452"/>
      <c r="AE118" s="452"/>
    </row>
    <row r="119" spans="1:31" x14ac:dyDescent="0.2">
      <c r="O119" s="452"/>
      <c r="AE119" s="452"/>
    </row>
    <row r="120" spans="1:31" x14ac:dyDescent="0.2">
      <c r="O120" s="452"/>
      <c r="AE120" s="452"/>
    </row>
    <row r="121" spans="1:31" x14ac:dyDescent="0.2">
      <c r="O121" s="452"/>
      <c r="AE121" s="452"/>
    </row>
    <row r="122" spans="1:31" x14ac:dyDescent="0.2">
      <c r="O122" s="452"/>
      <c r="AE122" s="452"/>
    </row>
    <row r="123" spans="1:31" x14ac:dyDescent="0.2">
      <c r="O123" s="452"/>
      <c r="AE123" s="452"/>
    </row>
    <row r="124" spans="1:31" x14ac:dyDescent="0.2">
      <c r="O124" s="452"/>
      <c r="AE124" s="452"/>
    </row>
    <row r="125" spans="1:31" x14ac:dyDescent="0.2">
      <c r="O125" s="452"/>
      <c r="AE125" s="452"/>
    </row>
    <row r="126" spans="1:31" x14ac:dyDescent="0.2">
      <c r="O126" s="452"/>
      <c r="AE126" s="452"/>
    </row>
    <row r="127" spans="1:31" x14ac:dyDescent="0.2">
      <c r="O127" s="452"/>
      <c r="AE127" s="452"/>
    </row>
    <row r="128" spans="1:31" x14ac:dyDescent="0.2">
      <c r="O128" s="452"/>
      <c r="AE128" s="452"/>
    </row>
    <row r="129" spans="1:31" x14ac:dyDescent="0.2">
      <c r="O129" s="452"/>
      <c r="AE129" s="452"/>
    </row>
    <row r="130" spans="1:31" x14ac:dyDescent="0.2">
      <c r="O130" s="452"/>
      <c r="AE130" s="452"/>
    </row>
    <row r="131" spans="1:31" x14ac:dyDescent="0.2">
      <c r="O131" s="452"/>
      <c r="AE131" s="452"/>
    </row>
    <row r="132" spans="1:31" x14ac:dyDescent="0.2">
      <c r="O132" s="452"/>
      <c r="AE132" s="452"/>
    </row>
    <row r="133" spans="1:31" x14ac:dyDescent="0.2">
      <c r="O133" s="452"/>
      <c r="AE133" s="452"/>
    </row>
    <row r="134" spans="1:31" x14ac:dyDescent="0.2">
      <c r="O134" s="452"/>
      <c r="AE134" s="452"/>
    </row>
    <row r="135" spans="1:31" x14ac:dyDescent="0.2">
      <c r="O135" s="452"/>
      <c r="AE135" s="452"/>
    </row>
    <row r="136" spans="1:31" x14ac:dyDescent="0.2">
      <c r="O136" s="452"/>
      <c r="AE136" s="452"/>
    </row>
    <row r="137" spans="1:31" x14ac:dyDescent="0.2">
      <c r="O137" s="452"/>
      <c r="AE137" s="452"/>
    </row>
    <row r="138" spans="1:31" x14ac:dyDescent="0.2">
      <c r="O138" s="452"/>
      <c r="AE138" s="452"/>
    </row>
    <row r="139" spans="1:31" x14ac:dyDescent="0.2">
      <c r="O139" s="452"/>
      <c r="AE139" s="452"/>
    </row>
    <row r="140" spans="1:31" x14ac:dyDescent="0.2">
      <c r="A140" s="452"/>
      <c r="B140" s="452"/>
      <c r="C140" s="452"/>
      <c r="D140" s="452"/>
      <c r="E140" s="452"/>
      <c r="F140" s="452"/>
      <c r="G140" s="452"/>
      <c r="H140" s="452"/>
      <c r="I140" s="452"/>
      <c r="J140" s="452"/>
      <c r="K140" s="452"/>
      <c r="L140" s="452"/>
      <c r="M140" s="452"/>
      <c r="N140" s="452"/>
      <c r="O140" s="452"/>
      <c r="P140" s="452"/>
      <c r="Q140" s="452"/>
      <c r="R140" s="452"/>
      <c r="S140" s="452"/>
      <c r="T140" s="452"/>
      <c r="U140" s="452"/>
      <c r="V140" s="452"/>
      <c r="W140" s="452"/>
      <c r="X140" s="452"/>
      <c r="Y140" s="452"/>
      <c r="Z140" s="452"/>
      <c r="AA140" s="452"/>
      <c r="AB140" s="452"/>
      <c r="AC140" s="452"/>
      <c r="AD140" s="452"/>
      <c r="AE140" s="452"/>
    </row>
    <row r="141" spans="1:31" x14ac:dyDescent="0.2">
      <c r="O141" s="452"/>
      <c r="AE141" s="452"/>
    </row>
    <row r="142" spans="1:31" x14ac:dyDescent="0.2">
      <c r="O142" s="452"/>
      <c r="AE142" s="452"/>
    </row>
    <row r="143" spans="1:31" x14ac:dyDescent="0.2">
      <c r="O143" s="452"/>
      <c r="AE143" s="452"/>
    </row>
    <row r="144" spans="1:31" x14ac:dyDescent="0.2">
      <c r="O144" s="452"/>
      <c r="AE144" s="452"/>
    </row>
    <row r="145" spans="15:31" x14ac:dyDescent="0.2">
      <c r="O145" s="452"/>
      <c r="AE145" s="452"/>
    </row>
    <row r="146" spans="15:31" x14ac:dyDescent="0.2">
      <c r="O146" s="452"/>
      <c r="AE146" s="452"/>
    </row>
    <row r="147" spans="15:31" x14ac:dyDescent="0.2">
      <c r="O147" s="452"/>
      <c r="AE147" s="452"/>
    </row>
    <row r="148" spans="15:31" x14ac:dyDescent="0.2">
      <c r="O148" s="452"/>
      <c r="AE148" s="452"/>
    </row>
    <row r="149" spans="15:31" x14ac:dyDescent="0.2">
      <c r="O149" s="452"/>
      <c r="AE149" s="452"/>
    </row>
    <row r="150" spans="15:31" x14ac:dyDescent="0.2">
      <c r="O150" s="452"/>
      <c r="AE150" s="452"/>
    </row>
    <row r="151" spans="15:31" x14ac:dyDescent="0.2">
      <c r="O151" s="452"/>
      <c r="AE151" s="452"/>
    </row>
    <row r="152" spans="15:31" x14ac:dyDescent="0.2">
      <c r="O152" s="452"/>
      <c r="AE152" s="452"/>
    </row>
    <row r="153" spans="15:31" x14ac:dyDescent="0.2">
      <c r="O153" s="452"/>
      <c r="AE153" s="452"/>
    </row>
    <row r="154" spans="15:31" x14ac:dyDescent="0.2">
      <c r="O154" s="452"/>
      <c r="AE154" s="452"/>
    </row>
    <row r="155" spans="15:31" x14ac:dyDescent="0.2">
      <c r="O155" s="452"/>
      <c r="AE155" s="452"/>
    </row>
    <row r="156" spans="15:31" x14ac:dyDescent="0.2">
      <c r="O156" s="452"/>
      <c r="AE156" s="452"/>
    </row>
    <row r="157" spans="15:31" x14ac:dyDescent="0.2">
      <c r="O157" s="452"/>
      <c r="AE157" s="452"/>
    </row>
    <row r="158" spans="15:31" x14ac:dyDescent="0.2">
      <c r="O158" s="452"/>
      <c r="AE158" s="452"/>
    </row>
    <row r="159" spans="15:31" x14ac:dyDescent="0.2">
      <c r="O159" s="452"/>
      <c r="AE159" s="452"/>
    </row>
    <row r="160" spans="15:31" x14ac:dyDescent="0.2">
      <c r="O160" s="452"/>
      <c r="AE160" s="452"/>
    </row>
    <row r="161" spans="1:31" x14ac:dyDescent="0.2">
      <c r="O161" s="452"/>
      <c r="AE161" s="452"/>
    </row>
    <row r="162" spans="1:31" x14ac:dyDescent="0.2">
      <c r="O162" s="452"/>
      <c r="AE162" s="452"/>
    </row>
    <row r="163" spans="1:31" x14ac:dyDescent="0.2">
      <c r="O163" s="452"/>
      <c r="AE163" s="452"/>
    </row>
    <row r="164" spans="1:31" x14ac:dyDescent="0.2">
      <c r="O164" s="452"/>
      <c r="AE164" s="452"/>
    </row>
    <row r="165" spans="1:31" x14ac:dyDescent="0.2">
      <c r="O165" s="452"/>
      <c r="AE165" s="452"/>
    </row>
    <row r="166" spans="1:31" x14ac:dyDescent="0.2">
      <c r="A166" s="452"/>
      <c r="B166" s="452"/>
      <c r="C166" s="452"/>
      <c r="D166" s="452"/>
      <c r="E166" s="452"/>
      <c r="F166" s="452"/>
      <c r="G166" s="452"/>
      <c r="H166" s="452"/>
      <c r="I166" s="452"/>
      <c r="J166" s="452"/>
      <c r="K166" s="452"/>
      <c r="L166" s="452"/>
      <c r="M166" s="452"/>
      <c r="N166" s="452"/>
      <c r="O166" s="452"/>
      <c r="P166" s="452"/>
      <c r="Q166" s="452"/>
      <c r="R166" s="452"/>
      <c r="S166" s="452"/>
      <c r="T166" s="452"/>
      <c r="U166" s="452"/>
      <c r="V166" s="452"/>
      <c r="W166" s="452"/>
      <c r="X166" s="452"/>
      <c r="Y166" s="452"/>
      <c r="Z166" s="452"/>
      <c r="AA166" s="452"/>
      <c r="AB166" s="452"/>
      <c r="AC166" s="452"/>
      <c r="AD166" s="452"/>
      <c r="AE166" s="452"/>
    </row>
  </sheetData>
  <printOptions horizontalCentered="1"/>
  <pageMargins left="1" right="1" top="1" bottom="1" header="1" footer="1"/>
  <pageSetup scale="79" orientation="portrait" blackAndWhite="1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390C6-1F9A-4458-9E42-0B8B62D677EB}">
  <sheetPr>
    <tabColor theme="2" tint="-0.249977111117893"/>
    <pageSetUpPr fitToPage="1"/>
  </sheetPr>
  <dimension ref="G1:G101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defaultRowHeight="12.75" x14ac:dyDescent="0.2"/>
  <cols>
    <col min="1" max="1" width="27.7109375" style="434" bestFit="1" customWidth="1"/>
    <col min="2" max="2" width="11.28515625" style="434" bestFit="1" customWidth="1"/>
    <col min="3" max="3" width="17.85546875" style="434" bestFit="1" customWidth="1"/>
    <col min="4" max="4" width="16.140625" style="434" bestFit="1" customWidth="1"/>
    <col min="5" max="5" width="15.28515625" style="434" bestFit="1" customWidth="1"/>
    <col min="6" max="6" width="10.28515625" style="434" bestFit="1" customWidth="1"/>
    <col min="7" max="7" width="11.28515625" style="434" bestFit="1" customWidth="1"/>
    <col min="8" max="8" width="4.7109375" style="434" bestFit="1" customWidth="1"/>
    <col min="9" max="16384" width="9.140625" style="434"/>
  </cols>
  <sheetData>
    <row r="1" spans="7:7" x14ac:dyDescent="0.2">
      <c r="G1" s="435"/>
    </row>
    <row r="2" spans="7:7" x14ac:dyDescent="0.2">
      <c r="G2" s="435"/>
    </row>
    <row r="3" spans="7:7" x14ac:dyDescent="0.2">
      <c r="G3" s="435"/>
    </row>
    <row r="4" spans="7:7" x14ac:dyDescent="0.2">
      <c r="G4" s="435"/>
    </row>
    <row r="5" spans="7:7" x14ac:dyDescent="0.2">
      <c r="G5" s="435"/>
    </row>
    <row r="6" spans="7:7" x14ac:dyDescent="0.2">
      <c r="G6" s="435"/>
    </row>
    <row r="7" spans="7:7" x14ac:dyDescent="0.2">
      <c r="G7" s="435"/>
    </row>
    <row r="8" spans="7:7" x14ac:dyDescent="0.2">
      <c r="G8" s="435"/>
    </row>
    <row r="9" spans="7:7" x14ac:dyDescent="0.2">
      <c r="G9" s="435"/>
    </row>
    <row r="10" spans="7:7" x14ac:dyDescent="0.2">
      <c r="G10" s="435"/>
    </row>
    <row r="11" spans="7:7" x14ac:dyDescent="0.2">
      <c r="G11" s="435"/>
    </row>
    <row r="12" spans="7:7" x14ac:dyDescent="0.2">
      <c r="G12" s="435"/>
    </row>
    <row r="13" spans="7:7" x14ac:dyDescent="0.2">
      <c r="G13" s="435"/>
    </row>
    <row r="14" spans="7:7" x14ac:dyDescent="0.2">
      <c r="G14" s="435"/>
    </row>
    <row r="15" spans="7:7" x14ac:dyDescent="0.2">
      <c r="G15" s="435"/>
    </row>
    <row r="16" spans="7:7" x14ac:dyDescent="0.2">
      <c r="G16" s="435"/>
    </row>
    <row r="17" spans="7:7" x14ac:dyDescent="0.2">
      <c r="G17" s="435"/>
    </row>
    <row r="18" spans="7:7" x14ac:dyDescent="0.2">
      <c r="G18" s="435"/>
    </row>
    <row r="19" spans="7:7" x14ac:dyDescent="0.2">
      <c r="G19" s="435"/>
    </row>
    <row r="20" spans="7:7" x14ac:dyDescent="0.2">
      <c r="G20" s="435"/>
    </row>
    <row r="21" spans="7:7" x14ac:dyDescent="0.2">
      <c r="G21" s="435"/>
    </row>
    <row r="22" spans="7:7" x14ac:dyDescent="0.2">
      <c r="G22" s="435"/>
    </row>
    <row r="23" spans="7:7" x14ac:dyDescent="0.2">
      <c r="G23" s="435"/>
    </row>
    <row r="24" spans="7:7" x14ac:dyDescent="0.2">
      <c r="G24" s="435"/>
    </row>
    <row r="25" spans="7:7" x14ac:dyDescent="0.2">
      <c r="G25" s="435"/>
    </row>
    <row r="26" spans="7:7" x14ac:dyDescent="0.2">
      <c r="G26" s="435"/>
    </row>
    <row r="27" spans="7:7" x14ac:dyDescent="0.2">
      <c r="G27" s="435"/>
    </row>
    <row r="28" spans="7:7" x14ac:dyDescent="0.2">
      <c r="G28" s="435"/>
    </row>
    <row r="29" spans="7:7" x14ac:dyDescent="0.2">
      <c r="G29" s="435"/>
    </row>
    <row r="30" spans="7:7" x14ac:dyDescent="0.2">
      <c r="G30" s="435"/>
    </row>
    <row r="31" spans="7:7" x14ac:dyDescent="0.2">
      <c r="G31" s="435"/>
    </row>
    <row r="32" spans="7:7" x14ac:dyDescent="0.2">
      <c r="G32" s="435"/>
    </row>
    <row r="33" spans="7:7" x14ac:dyDescent="0.2">
      <c r="G33" s="435"/>
    </row>
    <row r="34" spans="7:7" x14ac:dyDescent="0.2">
      <c r="G34" s="435"/>
    </row>
    <row r="35" spans="7:7" x14ac:dyDescent="0.2">
      <c r="G35" s="435"/>
    </row>
    <row r="36" spans="7:7" x14ac:dyDescent="0.2">
      <c r="G36" s="435"/>
    </row>
    <row r="37" spans="7:7" x14ac:dyDescent="0.2">
      <c r="G37" s="435"/>
    </row>
    <row r="38" spans="7:7" x14ac:dyDescent="0.2">
      <c r="G38" s="435"/>
    </row>
    <row r="39" spans="7:7" x14ac:dyDescent="0.2">
      <c r="G39" s="435"/>
    </row>
    <row r="40" spans="7:7" x14ac:dyDescent="0.2">
      <c r="G40" s="435"/>
    </row>
    <row r="41" spans="7:7" x14ac:dyDescent="0.2">
      <c r="G41" s="435"/>
    </row>
    <row r="42" spans="7:7" x14ac:dyDescent="0.2">
      <c r="G42" s="435"/>
    </row>
    <row r="43" spans="7:7" x14ac:dyDescent="0.2">
      <c r="G43" s="435"/>
    </row>
    <row r="44" spans="7:7" x14ac:dyDescent="0.2">
      <c r="G44" s="435"/>
    </row>
    <row r="45" spans="7:7" x14ac:dyDescent="0.2">
      <c r="G45" s="435"/>
    </row>
    <row r="46" spans="7:7" x14ac:dyDescent="0.2">
      <c r="G46" s="435"/>
    </row>
    <row r="47" spans="7:7" x14ac:dyDescent="0.2">
      <c r="G47" s="435"/>
    </row>
    <row r="48" spans="7:7" x14ac:dyDescent="0.2">
      <c r="G48" s="435"/>
    </row>
    <row r="49" spans="7:7" x14ac:dyDescent="0.2">
      <c r="G49" s="435"/>
    </row>
    <row r="50" spans="7:7" x14ac:dyDescent="0.2">
      <c r="G50" s="435"/>
    </row>
    <row r="51" spans="7:7" x14ac:dyDescent="0.2">
      <c r="G51" s="435"/>
    </row>
    <row r="52" spans="7:7" x14ac:dyDescent="0.2">
      <c r="G52" s="435"/>
    </row>
    <row r="53" spans="7:7" x14ac:dyDescent="0.2">
      <c r="G53" s="435"/>
    </row>
    <row r="54" spans="7:7" x14ac:dyDescent="0.2">
      <c r="G54" s="435"/>
    </row>
    <row r="55" spans="7:7" x14ac:dyDescent="0.2">
      <c r="G55" s="435"/>
    </row>
    <row r="56" spans="7:7" x14ac:dyDescent="0.2">
      <c r="G56" s="435"/>
    </row>
    <row r="57" spans="7:7" x14ac:dyDescent="0.2">
      <c r="G57" s="435"/>
    </row>
    <row r="58" spans="7:7" x14ac:dyDescent="0.2">
      <c r="G58" s="435"/>
    </row>
    <row r="59" spans="7:7" x14ac:dyDescent="0.2">
      <c r="G59" s="435"/>
    </row>
    <row r="60" spans="7:7" x14ac:dyDescent="0.2">
      <c r="G60" s="435"/>
    </row>
    <row r="61" spans="7:7" x14ac:dyDescent="0.2">
      <c r="G61" s="435"/>
    </row>
    <row r="62" spans="7:7" x14ac:dyDescent="0.2">
      <c r="G62" s="435"/>
    </row>
    <row r="63" spans="7:7" x14ac:dyDescent="0.2">
      <c r="G63" s="435"/>
    </row>
    <row r="64" spans="7:7" x14ac:dyDescent="0.2">
      <c r="G64" s="435"/>
    </row>
    <row r="65" spans="7:7" x14ac:dyDescent="0.2">
      <c r="G65" s="435"/>
    </row>
    <row r="66" spans="7:7" x14ac:dyDescent="0.2">
      <c r="G66" s="435"/>
    </row>
    <row r="67" spans="7:7" x14ac:dyDescent="0.2">
      <c r="G67" s="435"/>
    </row>
    <row r="68" spans="7:7" x14ac:dyDescent="0.2">
      <c r="G68" s="435"/>
    </row>
    <row r="69" spans="7:7" x14ac:dyDescent="0.2">
      <c r="G69" s="435"/>
    </row>
    <row r="70" spans="7:7" x14ac:dyDescent="0.2">
      <c r="G70" s="435"/>
    </row>
    <row r="71" spans="7:7" x14ac:dyDescent="0.2">
      <c r="G71" s="435"/>
    </row>
    <row r="72" spans="7:7" x14ac:dyDescent="0.2">
      <c r="G72" s="435"/>
    </row>
    <row r="73" spans="7:7" x14ac:dyDescent="0.2">
      <c r="G73" s="435"/>
    </row>
    <row r="74" spans="7:7" x14ac:dyDescent="0.2">
      <c r="G74" s="435"/>
    </row>
    <row r="75" spans="7:7" x14ac:dyDescent="0.2">
      <c r="G75" s="435"/>
    </row>
    <row r="76" spans="7:7" x14ac:dyDescent="0.2">
      <c r="G76" s="435"/>
    </row>
    <row r="77" spans="7:7" x14ac:dyDescent="0.2">
      <c r="G77" s="435"/>
    </row>
    <row r="78" spans="7:7" x14ac:dyDescent="0.2">
      <c r="G78" s="435"/>
    </row>
    <row r="79" spans="7:7" x14ac:dyDescent="0.2">
      <c r="G79" s="435"/>
    </row>
    <row r="80" spans="7:7" x14ac:dyDescent="0.2">
      <c r="G80" s="435"/>
    </row>
    <row r="81" spans="7:7" x14ac:dyDescent="0.2">
      <c r="G81" s="435"/>
    </row>
    <row r="82" spans="7:7" x14ac:dyDescent="0.2">
      <c r="G82" s="435"/>
    </row>
    <row r="83" spans="7:7" x14ac:dyDescent="0.2">
      <c r="G83" s="435"/>
    </row>
    <row r="84" spans="7:7" x14ac:dyDescent="0.2">
      <c r="G84" s="435"/>
    </row>
    <row r="85" spans="7:7" x14ac:dyDescent="0.2">
      <c r="G85" s="435"/>
    </row>
    <row r="86" spans="7:7" x14ac:dyDescent="0.2">
      <c r="G86" s="435"/>
    </row>
    <row r="87" spans="7:7" x14ac:dyDescent="0.2">
      <c r="G87" s="435"/>
    </row>
    <row r="88" spans="7:7" x14ac:dyDescent="0.2">
      <c r="G88" s="435"/>
    </row>
    <row r="89" spans="7:7" x14ac:dyDescent="0.2">
      <c r="G89" s="435"/>
    </row>
    <row r="90" spans="7:7" x14ac:dyDescent="0.2">
      <c r="G90" s="435"/>
    </row>
    <row r="91" spans="7:7" x14ac:dyDescent="0.2">
      <c r="G91" s="435"/>
    </row>
    <row r="92" spans="7:7" x14ac:dyDescent="0.2">
      <c r="G92" s="435"/>
    </row>
    <row r="93" spans="7:7" x14ac:dyDescent="0.2">
      <c r="G93" s="435"/>
    </row>
    <row r="94" spans="7:7" x14ac:dyDescent="0.2">
      <c r="G94" s="435"/>
    </row>
    <row r="95" spans="7:7" x14ac:dyDescent="0.2">
      <c r="G95" s="435"/>
    </row>
    <row r="96" spans="7:7" x14ac:dyDescent="0.2">
      <c r="G96" s="435"/>
    </row>
    <row r="97" spans="7:7" x14ac:dyDescent="0.2">
      <c r="G97" s="435"/>
    </row>
    <row r="98" spans="7:7" x14ac:dyDescent="0.2">
      <c r="G98" s="435"/>
    </row>
    <row r="99" spans="7:7" x14ac:dyDescent="0.2">
      <c r="G99" s="435"/>
    </row>
    <row r="100" spans="7:7" x14ac:dyDescent="0.2">
      <c r="G100" s="435"/>
    </row>
    <row r="101" spans="7:7" x14ac:dyDescent="0.2">
      <c r="G101" s="435"/>
    </row>
  </sheetData>
  <printOptions horizontalCentered="1"/>
  <pageMargins left="1" right="1" top="1" bottom="1" header="1" footer="1"/>
  <pageSetup scale="79" orientation="portrait" blackAndWhite="1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280AD-BBE6-4F2D-A410-63B742978E08}">
  <sheetPr>
    <tabColor theme="0" tint="-0.249977111117893"/>
    <pageSetUpPr fitToPage="1"/>
  </sheetPr>
  <dimension ref="A46:H88"/>
  <sheetViews>
    <sheetView zoomScaleNormal="100" workbookViewId="0"/>
  </sheetViews>
  <sheetFormatPr defaultRowHeight="12.75" x14ac:dyDescent="0.2"/>
  <cols>
    <col min="1" max="1" width="27.7109375" style="434" bestFit="1" customWidth="1"/>
    <col min="2" max="2" width="11.28515625" style="434" bestFit="1" customWidth="1"/>
    <col min="3" max="3" width="17.85546875" style="434" bestFit="1" customWidth="1"/>
    <col min="4" max="4" width="16.140625" style="434" bestFit="1" customWidth="1"/>
    <col min="5" max="5" width="15.28515625" style="434" bestFit="1" customWidth="1"/>
    <col min="6" max="7" width="11.28515625" style="434" bestFit="1" customWidth="1"/>
    <col min="8" max="8" width="4.7109375" style="434" bestFit="1" customWidth="1"/>
    <col min="9" max="16384" width="9.140625" style="434"/>
  </cols>
  <sheetData>
    <row r="46" spans="1:8" x14ac:dyDescent="0.2">
      <c r="H46" s="436"/>
    </row>
    <row r="47" spans="1:8" x14ac:dyDescent="0.2">
      <c r="A47" s="441" t="s">
        <v>4885</v>
      </c>
      <c r="B47" s="437" t="s">
        <v>4842</v>
      </c>
      <c r="C47" s="437" t="s">
        <v>4843</v>
      </c>
      <c r="D47" s="437" t="s">
        <v>4845</v>
      </c>
      <c r="E47" s="437" t="s">
        <v>4867</v>
      </c>
      <c r="F47" s="437" t="s">
        <v>4844</v>
      </c>
      <c r="G47" s="437" t="s">
        <v>131</v>
      </c>
      <c r="H47" s="436"/>
    </row>
    <row r="48" spans="1:8" x14ac:dyDescent="0.2">
      <c r="B48" s="423">
        <v>17117907</v>
      </c>
      <c r="C48" s="423">
        <v>3888751</v>
      </c>
      <c r="D48" s="423">
        <v>7554800</v>
      </c>
      <c r="E48" s="423">
        <v>4284256</v>
      </c>
      <c r="F48" s="423">
        <v>2229146</v>
      </c>
      <c r="G48" s="423">
        <f>SUM(B48:F48)</f>
        <v>35074860</v>
      </c>
      <c r="H48" s="438">
        <f>G48-G58</f>
        <v>0</v>
      </c>
    </row>
    <row r="49" spans="1:8" x14ac:dyDescent="0.2">
      <c r="B49" s="423"/>
      <c r="C49" s="423"/>
      <c r="D49" s="423"/>
      <c r="E49" s="423"/>
      <c r="F49" s="423"/>
      <c r="G49" s="202"/>
      <c r="H49" s="436"/>
    </row>
    <row r="50" spans="1:8" x14ac:dyDescent="0.2">
      <c r="H50" s="436"/>
    </row>
    <row r="51" spans="1:8" x14ac:dyDescent="0.2">
      <c r="A51" s="441" t="s">
        <v>4886</v>
      </c>
      <c r="B51" s="442" t="s">
        <v>4842</v>
      </c>
      <c r="C51" s="442" t="s">
        <v>4851</v>
      </c>
      <c r="D51" s="442" t="s">
        <v>4852</v>
      </c>
      <c r="E51" s="442" t="s">
        <v>4853</v>
      </c>
      <c r="F51" s="442" t="s">
        <v>4844</v>
      </c>
      <c r="G51" s="442" t="s">
        <v>131</v>
      </c>
    </row>
    <row r="52" spans="1:8" x14ac:dyDescent="0.2">
      <c r="A52" s="440" t="s">
        <v>4856</v>
      </c>
      <c r="B52" s="439">
        <v>2236875</v>
      </c>
      <c r="C52" s="439">
        <v>1341113</v>
      </c>
      <c r="D52" s="439">
        <v>71560</v>
      </c>
      <c r="E52" s="439">
        <v>729910</v>
      </c>
      <c r="F52" s="439">
        <v>189835</v>
      </c>
      <c r="G52" s="443">
        <f>SUM(B52:F52)</f>
        <v>4569293</v>
      </c>
    </row>
    <row r="53" spans="1:8" x14ac:dyDescent="0.2">
      <c r="A53" s="440" t="s">
        <v>4854</v>
      </c>
      <c r="B53" s="439">
        <v>11459211</v>
      </c>
      <c r="C53" s="439">
        <v>1975702</v>
      </c>
      <c r="D53" s="439">
        <v>4160295</v>
      </c>
      <c r="E53" s="439">
        <v>3519041</v>
      </c>
      <c r="F53" s="439">
        <v>1248539</v>
      </c>
      <c r="G53" s="443">
        <f t="shared" ref="G53:G57" si="0">SUM(B53:F53)</f>
        <v>22362788</v>
      </c>
    </row>
    <row r="54" spans="1:8" x14ac:dyDescent="0.2">
      <c r="A54" s="440" t="s">
        <v>4855</v>
      </c>
      <c r="B54" s="439">
        <v>2421821</v>
      </c>
      <c r="C54" s="439">
        <v>571936</v>
      </c>
      <c r="D54" s="439">
        <v>617695</v>
      </c>
      <c r="E54" s="439">
        <v>722291</v>
      </c>
      <c r="F54" s="439">
        <v>501922</v>
      </c>
      <c r="G54" s="443">
        <f t="shared" si="0"/>
        <v>4835665</v>
      </c>
    </row>
    <row r="55" spans="1:8" x14ac:dyDescent="0.2">
      <c r="A55" s="440" t="s">
        <v>4850</v>
      </c>
      <c r="B55" s="439">
        <v>0</v>
      </c>
      <c r="C55" s="439">
        <v>0</v>
      </c>
      <c r="D55" s="439">
        <v>2705250</v>
      </c>
      <c r="E55" s="439">
        <v>541100</v>
      </c>
      <c r="F55" s="439">
        <v>156100</v>
      </c>
      <c r="G55" s="443">
        <f t="shared" si="0"/>
        <v>3402450</v>
      </c>
    </row>
    <row r="56" spans="1:8" x14ac:dyDescent="0.2">
      <c r="A56" s="440" t="s">
        <v>4868</v>
      </c>
      <c r="B56" s="439">
        <v>0</v>
      </c>
      <c r="C56" s="439"/>
      <c r="D56" s="439">
        <v>0</v>
      </c>
      <c r="E56" s="439">
        <v>-1378086</v>
      </c>
      <c r="F56" s="439"/>
      <c r="G56" s="443">
        <f t="shared" si="0"/>
        <v>-1378086</v>
      </c>
    </row>
    <row r="57" spans="1:8" x14ac:dyDescent="0.2">
      <c r="A57" s="440" t="s">
        <v>4869</v>
      </c>
      <c r="B57" s="439">
        <v>1000000</v>
      </c>
      <c r="C57" s="439">
        <v>0</v>
      </c>
      <c r="D57" s="439">
        <v>0</v>
      </c>
      <c r="E57" s="439">
        <v>150000</v>
      </c>
      <c r="F57" s="439">
        <v>132750</v>
      </c>
      <c r="G57" s="443">
        <f t="shared" si="0"/>
        <v>1282750</v>
      </c>
    </row>
    <row r="58" spans="1:8" x14ac:dyDescent="0.2">
      <c r="A58" s="440" t="s">
        <v>4857</v>
      </c>
      <c r="B58" s="444">
        <f t="shared" ref="B58:G58" si="1">SUM(B52:B57)</f>
        <v>17117907</v>
      </c>
      <c r="C58" s="444">
        <f t="shared" si="1"/>
        <v>3888751</v>
      </c>
      <c r="D58" s="444">
        <f t="shared" si="1"/>
        <v>7554800</v>
      </c>
      <c r="E58" s="444">
        <f t="shared" si="1"/>
        <v>4284256</v>
      </c>
      <c r="F58" s="444">
        <f t="shared" si="1"/>
        <v>2229146</v>
      </c>
      <c r="G58" s="444">
        <f t="shared" si="1"/>
        <v>35074860</v>
      </c>
    </row>
    <row r="59" spans="1:8" x14ac:dyDescent="0.2">
      <c r="A59" s="440" t="s">
        <v>12</v>
      </c>
      <c r="B59" s="439">
        <v>-3548900</v>
      </c>
      <c r="C59" s="423"/>
      <c r="D59" s="423"/>
      <c r="E59" s="423"/>
      <c r="F59" s="423"/>
      <c r="G59" s="443">
        <f>SUM(B59:F59)</f>
        <v>-3548900</v>
      </c>
    </row>
    <row r="60" spans="1:8" ht="13.5" thickBot="1" x14ac:dyDescent="0.25">
      <c r="A60" s="440" t="s">
        <v>131</v>
      </c>
      <c r="B60" s="445">
        <f>SUM(B58:B59)</f>
        <v>13569007</v>
      </c>
      <c r="C60" s="445">
        <f>SUM(C58:C59)</f>
        <v>3888751</v>
      </c>
      <c r="D60" s="445">
        <f t="shared" ref="D60:F60" si="2">SUM(D58:D59)</f>
        <v>7554800</v>
      </c>
      <c r="E60" s="445">
        <f t="shared" si="2"/>
        <v>4284256</v>
      </c>
      <c r="F60" s="445">
        <f t="shared" si="2"/>
        <v>2229146</v>
      </c>
      <c r="G60" s="445">
        <f>SUM(G58:G59)</f>
        <v>31525960</v>
      </c>
    </row>
    <row r="61" spans="1:8" ht="13.5" thickTop="1" x14ac:dyDescent="0.2">
      <c r="A61" s="446"/>
      <c r="B61" s="423"/>
      <c r="C61" s="423"/>
      <c r="D61" s="423"/>
      <c r="E61" s="423"/>
      <c r="F61" s="423"/>
      <c r="G61" s="435"/>
    </row>
    <row r="62" spans="1:8" x14ac:dyDescent="0.2">
      <c r="A62" s="446"/>
      <c r="B62" s="447"/>
      <c r="G62" s="435"/>
    </row>
    <row r="63" spans="1:8" x14ac:dyDescent="0.2">
      <c r="A63" s="441" t="s">
        <v>4858</v>
      </c>
      <c r="B63" s="442" t="s">
        <v>9</v>
      </c>
      <c r="C63" s="442" t="s">
        <v>89</v>
      </c>
      <c r="D63" s="442" t="s">
        <v>4861</v>
      </c>
      <c r="E63" s="442" t="s">
        <v>12</v>
      </c>
      <c r="F63" s="442" t="s">
        <v>131</v>
      </c>
      <c r="G63" s="435"/>
    </row>
    <row r="64" spans="1:8" x14ac:dyDescent="0.2">
      <c r="A64" s="440" t="s">
        <v>4856</v>
      </c>
      <c r="B64" s="448">
        <f>100%-SUM(C64:D64)</f>
        <v>0.69</v>
      </c>
      <c r="C64" s="449">
        <f>ROUND((546+148)/2237,2)</f>
        <v>0.31</v>
      </c>
      <c r="D64" s="449"/>
      <c r="E64" s="449"/>
      <c r="F64" s="450">
        <f>SUM(A64:E64)</f>
        <v>1</v>
      </c>
      <c r="G64" s="435"/>
    </row>
    <row r="65" spans="1:7" x14ac:dyDescent="0.2">
      <c r="A65" s="440" t="s">
        <v>4854</v>
      </c>
      <c r="B65" s="448">
        <f>100%-SUM(C65:D65)</f>
        <v>0.55000000000000004</v>
      </c>
      <c r="C65" s="449">
        <f>ROUND((381+1186)/11459,2)</f>
        <v>0.14000000000000001</v>
      </c>
      <c r="D65" s="449">
        <f>ROUND((2939+595)/11459,2)</f>
        <v>0.31</v>
      </c>
      <c r="E65" s="449"/>
      <c r="F65" s="450">
        <f t="shared" ref="F65:F71" si="3">SUM(A65:E65)</f>
        <v>1</v>
      </c>
      <c r="G65" s="435"/>
    </row>
    <row r="66" spans="1:7" x14ac:dyDescent="0.2">
      <c r="A66" s="440" t="s">
        <v>4855</v>
      </c>
      <c r="B66" s="448">
        <f>100%-SUM(C66:D66)</f>
        <v>0.86</v>
      </c>
      <c r="C66" s="449">
        <f>ROUND((277+57)/2422,2)</f>
        <v>0.14000000000000001</v>
      </c>
      <c r="D66" s="449"/>
      <c r="E66" s="449"/>
      <c r="F66" s="450">
        <f t="shared" si="3"/>
        <v>1</v>
      </c>
      <c r="G66" s="435"/>
    </row>
    <row r="67" spans="1:7" x14ac:dyDescent="0.2">
      <c r="A67" s="440" t="s">
        <v>4850</v>
      </c>
      <c r="B67" s="448">
        <f>100%-SUM(C67:D67)</f>
        <v>1</v>
      </c>
      <c r="C67" s="449"/>
      <c r="D67" s="449"/>
      <c r="E67" s="449"/>
      <c r="F67" s="450">
        <f t="shared" si="3"/>
        <v>1</v>
      </c>
      <c r="G67" s="435"/>
    </row>
    <row r="68" spans="1:7" x14ac:dyDescent="0.2">
      <c r="A68" s="440" t="s">
        <v>4868</v>
      </c>
      <c r="B68" s="448">
        <v>1</v>
      </c>
      <c r="C68" s="449"/>
      <c r="D68" s="449"/>
      <c r="E68" s="449"/>
      <c r="F68" s="450">
        <f t="shared" si="3"/>
        <v>1</v>
      </c>
      <c r="G68" s="435"/>
    </row>
    <row r="69" spans="1:7" x14ac:dyDescent="0.2">
      <c r="A69" s="440" t="s">
        <v>4869</v>
      </c>
      <c r="B69" s="448">
        <v>1</v>
      </c>
      <c r="C69" s="449"/>
      <c r="D69" s="449"/>
      <c r="E69" s="449"/>
      <c r="F69" s="450">
        <f t="shared" si="3"/>
        <v>1</v>
      </c>
      <c r="G69" s="435"/>
    </row>
    <row r="70" spans="1:7" x14ac:dyDescent="0.2">
      <c r="A70" s="440" t="s">
        <v>4857</v>
      </c>
      <c r="B70" s="447"/>
      <c r="C70" s="447"/>
      <c r="D70" s="447"/>
      <c r="E70" s="447"/>
      <c r="F70" s="450"/>
      <c r="G70" s="435"/>
    </row>
    <row r="71" spans="1:7" x14ac:dyDescent="0.2">
      <c r="A71" s="440" t="s">
        <v>12</v>
      </c>
      <c r="E71" s="449">
        <v>1</v>
      </c>
      <c r="F71" s="450">
        <f t="shared" si="3"/>
        <v>1</v>
      </c>
      <c r="G71" s="435"/>
    </row>
    <row r="72" spans="1:7" x14ac:dyDescent="0.2">
      <c r="A72" s="440" t="s">
        <v>131</v>
      </c>
      <c r="B72" s="447"/>
      <c r="C72" s="447"/>
      <c r="D72" s="447"/>
      <c r="E72" s="447"/>
      <c r="F72" s="447"/>
      <c r="G72" s="435"/>
    </row>
    <row r="73" spans="1:7" x14ac:dyDescent="0.2">
      <c r="G73" s="435"/>
    </row>
    <row r="76" spans="1:7" x14ac:dyDescent="0.2">
      <c r="B76" s="328"/>
      <c r="C76" s="329" t="s">
        <v>170</v>
      </c>
      <c r="D76" s="424" t="s">
        <v>4739</v>
      </c>
      <c r="E76" s="330"/>
      <c r="F76" s="330"/>
    </row>
    <row r="77" spans="1:7" ht="13.5" thickBot="1" x14ac:dyDescent="0.25">
      <c r="A77" s="441" t="s">
        <v>4858</v>
      </c>
      <c r="B77" s="331" t="s">
        <v>155</v>
      </c>
      <c r="C77" s="333" t="s">
        <v>171</v>
      </c>
      <c r="D77" s="331" t="s">
        <v>4740</v>
      </c>
      <c r="E77" s="331" t="s">
        <v>158</v>
      </c>
      <c r="F77" s="331" t="s">
        <v>159</v>
      </c>
    </row>
    <row r="78" spans="1:7" x14ac:dyDescent="0.2">
      <c r="A78" s="440" t="s">
        <v>4856</v>
      </c>
      <c r="B78" s="423">
        <f>ROUND($G52*B64,0)</f>
        <v>3152812</v>
      </c>
      <c r="C78" s="423">
        <f>ROUND($G52*C64,0)</f>
        <v>1416481</v>
      </c>
      <c r="D78" s="423">
        <f>ROUND($G52*D64,0)</f>
        <v>0</v>
      </c>
      <c r="E78" s="423">
        <f>ROUND($G52*E64,0)</f>
        <v>0</v>
      </c>
      <c r="F78" s="423">
        <f>SUM(B78:E78)</f>
        <v>4569293</v>
      </c>
    </row>
    <row r="79" spans="1:7" x14ac:dyDescent="0.2">
      <c r="A79" s="440" t="s">
        <v>4854</v>
      </c>
      <c r="B79" s="423">
        <f t="shared" ref="B79:C83" si="4">ROUND($G53*B65,0)</f>
        <v>12299533</v>
      </c>
      <c r="C79" s="423">
        <f t="shared" si="4"/>
        <v>3130790</v>
      </c>
      <c r="D79" s="423">
        <f>ROUND($G53*D65,0)+1</f>
        <v>6932465</v>
      </c>
      <c r="E79" s="423">
        <f>ROUND($G53*E65,0)</f>
        <v>0</v>
      </c>
      <c r="F79" s="423">
        <f t="shared" ref="F79:F83" si="5">SUM(B79:E79)</f>
        <v>22362788</v>
      </c>
    </row>
    <row r="80" spans="1:7" x14ac:dyDescent="0.2">
      <c r="A80" s="440" t="s">
        <v>4855</v>
      </c>
      <c r="B80" s="423">
        <f t="shared" si="4"/>
        <v>4158672</v>
      </c>
      <c r="C80" s="423">
        <f t="shared" si="4"/>
        <v>676993</v>
      </c>
      <c r="D80" s="423">
        <f>ROUND($G54*D66,0)</f>
        <v>0</v>
      </c>
      <c r="E80" s="423">
        <f>ROUND($G54*E66,0)</f>
        <v>0</v>
      </c>
      <c r="F80" s="423">
        <f t="shared" si="5"/>
        <v>4835665</v>
      </c>
    </row>
    <row r="81" spans="1:6" x14ac:dyDescent="0.2">
      <c r="A81" s="440" t="s">
        <v>4850</v>
      </c>
      <c r="B81" s="423">
        <f t="shared" si="4"/>
        <v>3402450</v>
      </c>
      <c r="C81" s="423">
        <f t="shared" si="4"/>
        <v>0</v>
      </c>
      <c r="D81" s="423">
        <f>ROUND($G55*D67,0)</f>
        <v>0</v>
      </c>
      <c r="E81" s="423">
        <f>ROUND($G55*E67,0)</f>
        <v>0</v>
      </c>
      <c r="F81" s="423">
        <f t="shared" si="5"/>
        <v>3402450</v>
      </c>
    </row>
    <row r="82" spans="1:6" x14ac:dyDescent="0.2">
      <c r="A82" s="440" t="s">
        <v>4868</v>
      </c>
      <c r="B82" s="423">
        <f t="shared" si="4"/>
        <v>-1378086</v>
      </c>
      <c r="C82" s="423">
        <f t="shared" si="4"/>
        <v>0</v>
      </c>
      <c r="D82" s="423">
        <f>ROUND($G56*D68,0)</f>
        <v>0</v>
      </c>
      <c r="E82" s="423">
        <f>ROUND($G56*E68,0)</f>
        <v>0</v>
      </c>
      <c r="F82" s="423">
        <f t="shared" si="5"/>
        <v>-1378086</v>
      </c>
    </row>
    <row r="83" spans="1:6" x14ac:dyDescent="0.2">
      <c r="A83" s="440" t="s">
        <v>4869</v>
      </c>
      <c r="B83" s="423">
        <f t="shared" si="4"/>
        <v>1282750</v>
      </c>
      <c r="C83" s="423">
        <f t="shared" si="4"/>
        <v>0</v>
      </c>
      <c r="D83" s="423">
        <f>ROUND($G57*D69,0)</f>
        <v>0</v>
      </c>
      <c r="E83" s="423">
        <f>ROUND($G57*E69,0)</f>
        <v>0</v>
      </c>
      <c r="F83" s="423">
        <f t="shared" si="5"/>
        <v>1282750</v>
      </c>
    </row>
    <row r="84" spans="1:6" x14ac:dyDescent="0.2">
      <c r="A84" s="440" t="s">
        <v>4857</v>
      </c>
      <c r="B84" s="451">
        <f>SUM(B78:B83)</f>
        <v>22918131</v>
      </c>
      <c r="C84" s="451">
        <f>SUM(C78:C83)</f>
        <v>5224264</v>
      </c>
      <c r="D84" s="451">
        <f>SUM(D78:D83)</f>
        <v>6932465</v>
      </c>
      <c r="E84" s="451">
        <f>SUM(E78:E83)</f>
        <v>0</v>
      </c>
      <c r="F84" s="451">
        <f>SUM(F78:F83)</f>
        <v>35074860</v>
      </c>
    </row>
    <row r="85" spans="1:6" x14ac:dyDescent="0.2">
      <c r="A85" s="440" t="s">
        <v>12</v>
      </c>
      <c r="B85" s="423">
        <f>ROUND($G59*B71,0)</f>
        <v>0</v>
      </c>
      <c r="C85" s="423">
        <f>ROUND($G59*C71,0)</f>
        <v>0</v>
      </c>
      <c r="D85" s="423">
        <f>ROUND($G59*D71,0)</f>
        <v>0</v>
      </c>
      <c r="E85" s="423">
        <f>ROUND($G59*E71,0)</f>
        <v>-3548900</v>
      </c>
      <c r="F85" s="423">
        <f t="shared" ref="F85" si="6">SUM(B85:E85)</f>
        <v>-3548900</v>
      </c>
    </row>
    <row r="86" spans="1:6" ht="13.5" thickBot="1" x14ac:dyDescent="0.25">
      <c r="A86" s="440" t="s">
        <v>131</v>
      </c>
      <c r="B86" s="445">
        <f>SUM(B84:B85)</f>
        <v>22918131</v>
      </c>
      <c r="C86" s="445">
        <f t="shared" ref="C86:F86" si="7">SUM(C84:C85)</f>
        <v>5224264</v>
      </c>
      <c r="D86" s="445">
        <f t="shared" si="7"/>
        <v>6932465</v>
      </c>
      <c r="E86" s="445">
        <f t="shared" si="7"/>
        <v>-3548900</v>
      </c>
      <c r="F86" s="445">
        <f t="shared" si="7"/>
        <v>31525960</v>
      </c>
    </row>
    <row r="87" spans="1:6" ht="13.5" thickTop="1" x14ac:dyDescent="0.2">
      <c r="B87" s="423">
        <f>B86-'Cost Estimates in 2020'!I46</f>
        <v>0</v>
      </c>
      <c r="C87" s="423">
        <f>C86-'Cost Estimates in 2020'!J46</f>
        <v>0</v>
      </c>
      <c r="D87" s="423">
        <f>D86-'Cost Estimates in 2020'!K46</f>
        <v>0</v>
      </c>
      <c r="E87" s="423">
        <f>E86-'Cost Estimates in 2020'!L46</f>
        <v>0</v>
      </c>
      <c r="F87" s="423">
        <f>F86-'Cost Estimates in 2020'!M46</f>
        <v>0</v>
      </c>
    </row>
    <row r="88" spans="1:6" x14ac:dyDescent="0.2">
      <c r="B88" s="423"/>
      <c r="C88" s="423"/>
      <c r="D88" s="423"/>
      <c r="E88" s="423"/>
      <c r="F88" s="423"/>
    </row>
  </sheetData>
  <printOptions horizontalCentered="1"/>
  <pageMargins left="1" right="1" top="1" bottom="1" header="1" footer="1"/>
  <pageSetup scale="79" orientation="portrait" blackAndWhite="1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2C837-3D9B-4D64-AA66-742CC6FE53E5}">
  <sheetPr>
    <tabColor theme="0" tint="-0.249977111117893"/>
    <pageSetUpPr fitToPage="1"/>
  </sheetPr>
  <dimension ref="A46:H88"/>
  <sheetViews>
    <sheetView zoomScaleNormal="100" workbookViewId="0"/>
  </sheetViews>
  <sheetFormatPr defaultRowHeight="12.75" x14ac:dyDescent="0.2"/>
  <cols>
    <col min="1" max="1" width="27.7109375" style="434" bestFit="1" customWidth="1"/>
    <col min="2" max="2" width="11.28515625" style="434" bestFit="1" customWidth="1"/>
    <col min="3" max="3" width="17.85546875" style="434" bestFit="1" customWidth="1"/>
    <col min="4" max="4" width="16.140625" style="434" bestFit="1" customWidth="1"/>
    <col min="5" max="5" width="15.28515625" style="434" bestFit="1" customWidth="1"/>
    <col min="6" max="7" width="11.28515625" style="434" bestFit="1" customWidth="1"/>
    <col min="8" max="8" width="4.7109375" style="434" bestFit="1" customWidth="1"/>
    <col min="9" max="16384" width="9.140625" style="434"/>
  </cols>
  <sheetData>
    <row r="46" spans="1:8" x14ac:dyDescent="0.2">
      <c r="H46" s="436"/>
    </row>
    <row r="47" spans="1:8" x14ac:dyDescent="0.2">
      <c r="A47" s="441" t="s">
        <v>4887</v>
      </c>
      <c r="B47" s="437" t="s">
        <v>4842</v>
      </c>
      <c r="C47" s="437" t="s">
        <v>4843</v>
      </c>
      <c r="D47" s="437" t="s">
        <v>4845</v>
      </c>
      <c r="E47" s="437" t="s">
        <v>4867</v>
      </c>
      <c r="F47" s="437" t="s">
        <v>4844</v>
      </c>
      <c r="G47" s="437" t="s">
        <v>131</v>
      </c>
      <c r="H47" s="436"/>
    </row>
    <row r="48" spans="1:8" x14ac:dyDescent="0.2">
      <c r="B48" s="423">
        <v>24788723</v>
      </c>
      <c r="C48" s="423">
        <v>6707095</v>
      </c>
      <c r="D48" s="423">
        <v>7023086</v>
      </c>
      <c r="E48" s="423">
        <v>5777808</v>
      </c>
      <c r="F48" s="423">
        <v>2444652</v>
      </c>
      <c r="G48" s="423">
        <f>SUM(B48:F48)</f>
        <v>46741364</v>
      </c>
      <c r="H48" s="438">
        <f>G48-G58</f>
        <v>0</v>
      </c>
    </row>
    <row r="49" spans="1:7" x14ac:dyDescent="0.2">
      <c r="A49" s="446"/>
      <c r="B49" s="423"/>
      <c r="C49" s="423"/>
      <c r="D49" s="423"/>
      <c r="E49" s="423"/>
      <c r="F49" s="423"/>
      <c r="G49" s="435"/>
    </row>
    <row r="50" spans="1:7" x14ac:dyDescent="0.2">
      <c r="A50" s="446"/>
      <c r="B50" s="423"/>
      <c r="C50" s="423"/>
      <c r="D50" s="423"/>
      <c r="E50" s="423"/>
      <c r="F50" s="423"/>
      <c r="G50" s="435"/>
    </row>
    <row r="51" spans="1:7" x14ac:dyDescent="0.2">
      <c r="A51" s="441" t="s">
        <v>4888</v>
      </c>
      <c r="B51" s="442" t="s">
        <v>4842</v>
      </c>
      <c r="C51" s="442" t="s">
        <v>4851</v>
      </c>
      <c r="D51" s="442" t="s">
        <v>4852</v>
      </c>
      <c r="E51" s="442" t="s">
        <v>4853</v>
      </c>
      <c r="F51" s="442" t="s">
        <v>4844</v>
      </c>
      <c r="G51" s="442" t="s">
        <v>131</v>
      </c>
    </row>
    <row r="52" spans="1:7" x14ac:dyDescent="0.2">
      <c r="A52" s="440" t="s">
        <v>4856</v>
      </c>
      <c r="B52" s="439">
        <v>8518417</v>
      </c>
      <c r="C52" s="439">
        <v>3294121</v>
      </c>
      <c r="D52" s="439">
        <v>236251</v>
      </c>
      <c r="E52" s="439">
        <v>2409758</v>
      </c>
      <c r="F52" s="439">
        <v>223864</v>
      </c>
      <c r="G52" s="443">
        <f>SUM(B52:F52)</f>
        <v>14682411</v>
      </c>
    </row>
    <row r="53" spans="1:7" x14ac:dyDescent="0.2">
      <c r="A53" s="440" t="s">
        <v>4854</v>
      </c>
      <c r="B53" s="439">
        <v>12848141</v>
      </c>
      <c r="C53" s="439">
        <v>2263374</v>
      </c>
      <c r="D53" s="439">
        <v>2945415</v>
      </c>
      <c r="E53" s="439">
        <v>3611386</v>
      </c>
      <c r="F53" s="439">
        <v>1458238</v>
      </c>
      <c r="G53" s="443">
        <f t="shared" ref="G53:G57" si="0">SUM(B53:F53)</f>
        <v>23126554</v>
      </c>
    </row>
    <row r="54" spans="1:7" x14ac:dyDescent="0.2">
      <c r="A54" s="440" t="s">
        <v>4855</v>
      </c>
      <c r="B54" s="439">
        <v>2422165</v>
      </c>
      <c r="C54" s="439">
        <v>1149600</v>
      </c>
      <c r="D54" s="439">
        <v>733370</v>
      </c>
      <c r="E54" s="439">
        <v>861000</v>
      </c>
      <c r="F54" s="439">
        <v>466300</v>
      </c>
      <c r="G54" s="443">
        <f t="shared" si="0"/>
        <v>5632435</v>
      </c>
    </row>
    <row r="55" spans="1:7" x14ac:dyDescent="0.2">
      <c r="A55" s="440" t="s">
        <v>4850</v>
      </c>
      <c r="B55" s="439">
        <v>0</v>
      </c>
      <c r="C55" s="439">
        <v>0</v>
      </c>
      <c r="D55" s="439">
        <v>3108050</v>
      </c>
      <c r="E55" s="439">
        <v>621600</v>
      </c>
      <c r="F55" s="439">
        <v>163500</v>
      </c>
      <c r="G55" s="443">
        <f t="shared" si="0"/>
        <v>3893150</v>
      </c>
    </row>
    <row r="56" spans="1:7" x14ac:dyDescent="0.2">
      <c r="A56" s="440" t="s">
        <v>4868</v>
      </c>
      <c r="B56" s="439">
        <v>0</v>
      </c>
      <c r="C56" s="439"/>
      <c r="D56" s="439">
        <v>0</v>
      </c>
      <c r="E56" s="439">
        <v>-1875936</v>
      </c>
      <c r="F56" s="439">
        <v>0</v>
      </c>
      <c r="G56" s="443">
        <f t="shared" si="0"/>
        <v>-1875936</v>
      </c>
    </row>
    <row r="57" spans="1:7" x14ac:dyDescent="0.2">
      <c r="A57" s="440" t="s">
        <v>4870</v>
      </c>
      <c r="B57" s="439">
        <v>1000000</v>
      </c>
      <c r="C57" s="439">
        <v>0</v>
      </c>
      <c r="D57" s="439">
        <v>0</v>
      </c>
      <c r="E57" s="439">
        <v>150000</v>
      </c>
      <c r="F57" s="439">
        <v>132750</v>
      </c>
      <c r="G57" s="443">
        <f t="shared" si="0"/>
        <v>1282750</v>
      </c>
    </row>
    <row r="58" spans="1:7" x14ac:dyDescent="0.2">
      <c r="A58" s="440" t="s">
        <v>4857</v>
      </c>
      <c r="B58" s="444">
        <f t="shared" ref="B58:G58" si="1">SUM(B52:B57)</f>
        <v>24788723</v>
      </c>
      <c r="C58" s="444">
        <f t="shared" si="1"/>
        <v>6707095</v>
      </c>
      <c r="D58" s="444">
        <f t="shared" si="1"/>
        <v>7023086</v>
      </c>
      <c r="E58" s="444">
        <f t="shared" si="1"/>
        <v>5777808</v>
      </c>
      <c r="F58" s="444">
        <f t="shared" si="1"/>
        <v>2444652</v>
      </c>
      <c r="G58" s="444">
        <f t="shared" si="1"/>
        <v>46741364</v>
      </c>
    </row>
    <row r="59" spans="1:7" x14ac:dyDescent="0.2">
      <c r="A59" s="440" t="s">
        <v>12</v>
      </c>
      <c r="B59" s="439">
        <v>-4217943</v>
      </c>
      <c r="C59" s="423"/>
      <c r="D59" s="423"/>
      <c r="E59" s="423"/>
      <c r="F59" s="423"/>
      <c r="G59" s="443">
        <f>SUM(B59:F59)</f>
        <v>-4217943</v>
      </c>
    </row>
    <row r="60" spans="1:7" ht="13.5" thickBot="1" x14ac:dyDescent="0.25">
      <c r="A60" s="440" t="s">
        <v>131</v>
      </c>
      <c r="B60" s="445">
        <f>SUM(B58:B59)</f>
        <v>20570780</v>
      </c>
      <c r="C60" s="445">
        <f>SUM(C58:C59)</f>
        <v>6707095</v>
      </c>
      <c r="D60" s="445">
        <f t="shared" ref="D60:F60" si="2">SUM(D58:D59)</f>
        <v>7023086</v>
      </c>
      <c r="E60" s="445">
        <f t="shared" si="2"/>
        <v>5777808</v>
      </c>
      <c r="F60" s="445">
        <f t="shared" si="2"/>
        <v>2444652</v>
      </c>
      <c r="G60" s="445">
        <f>SUM(G58:G59)</f>
        <v>42523421</v>
      </c>
    </row>
    <row r="61" spans="1:7" ht="13.5" thickTop="1" x14ac:dyDescent="0.2">
      <c r="A61" s="446"/>
      <c r="B61" s="423"/>
      <c r="C61" s="423"/>
      <c r="D61" s="423"/>
      <c r="E61" s="423"/>
      <c r="F61" s="423"/>
      <c r="G61" s="435"/>
    </row>
    <row r="62" spans="1:7" x14ac:dyDescent="0.2">
      <c r="G62" s="435"/>
    </row>
    <row r="63" spans="1:7" x14ac:dyDescent="0.2">
      <c r="A63" s="441" t="s">
        <v>4859</v>
      </c>
      <c r="B63" s="442" t="s">
        <v>9</v>
      </c>
      <c r="C63" s="442" t="s">
        <v>89</v>
      </c>
      <c r="D63" s="442" t="s">
        <v>4861</v>
      </c>
      <c r="E63" s="442" t="s">
        <v>12</v>
      </c>
      <c r="F63" s="442" t="s">
        <v>131</v>
      </c>
      <c r="G63" s="435"/>
    </row>
    <row r="64" spans="1:7" x14ac:dyDescent="0.2">
      <c r="A64" s="440" t="s">
        <v>4856</v>
      </c>
      <c r="B64" s="448">
        <f>100%-SUM(C64:D64)</f>
        <v>0.79</v>
      </c>
      <c r="C64" s="449">
        <f>ROUND((1468+354)/8518,2)</f>
        <v>0.21</v>
      </c>
      <c r="D64" s="449"/>
      <c r="E64" s="449"/>
      <c r="F64" s="450">
        <f>SUM(A64:E64)</f>
        <v>1</v>
      </c>
      <c r="G64" s="435"/>
    </row>
    <row r="65" spans="1:7" x14ac:dyDescent="0.2">
      <c r="A65" s="440" t="s">
        <v>4854</v>
      </c>
      <c r="B65" s="448">
        <f>100%-SUM(C65:D65)</f>
        <v>0.56000000000000005</v>
      </c>
      <c r="C65" s="449">
        <f>ROUND((528+1363)/12848,2)</f>
        <v>0.15</v>
      </c>
      <c r="D65" s="449">
        <f>ROUND((3153+595)/12848,2)</f>
        <v>0.28999999999999998</v>
      </c>
      <c r="E65" s="449"/>
      <c r="F65" s="450">
        <f t="shared" ref="F65:F71" si="3">SUM(A65:E65)</f>
        <v>1</v>
      </c>
      <c r="G65" s="435"/>
    </row>
    <row r="66" spans="1:7" x14ac:dyDescent="0.2">
      <c r="A66" s="440" t="s">
        <v>4855</v>
      </c>
      <c r="B66" s="448">
        <f>100%-SUM(C66:D66)</f>
        <v>0.51</v>
      </c>
      <c r="C66" s="449">
        <f>ROUND((1049+133)/2422,2)</f>
        <v>0.49</v>
      </c>
      <c r="D66" s="449"/>
      <c r="E66" s="449"/>
      <c r="F66" s="450">
        <f t="shared" si="3"/>
        <v>1</v>
      </c>
      <c r="G66" s="435"/>
    </row>
    <row r="67" spans="1:7" x14ac:dyDescent="0.2">
      <c r="A67" s="440" t="s">
        <v>4850</v>
      </c>
      <c r="B67" s="448">
        <f>100%-SUM(C67:D67)</f>
        <v>1</v>
      </c>
      <c r="C67" s="449"/>
      <c r="D67" s="449"/>
      <c r="E67" s="449"/>
      <c r="F67" s="450">
        <f t="shared" si="3"/>
        <v>1</v>
      </c>
      <c r="G67" s="435"/>
    </row>
    <row r="68" spans="1:7" x14ac:dyDescent="0.2">
      <c r="A68" s="440" t="s">
        <v>4868</v>
      </c>
      <c r="B68" s="448">
        <v>1</v>
      </c>
      <c r="C68" s="449"/>
      <c r="D68" s="449"/>
      <c r="E68" s="449"/>
      <c r="F68" s="450">
        <f t="shared" si="3"/>
        <v>1</v>
      </c>
      <c r="G68" s="435"/>
    </row>
    <row r="69" spans="1:7" x14ac:dyDescent="0.2">
      <c r="A69" s="440" t="s">
        <v>4870</v>
      </c>
      <c r="B69" s="448">
        <v>1</v>
      </c>
      <c r="C69" s="449"/>
      <c r="D69" s="449"/>
      <c r="E69" s="449"/>
      <c r="F69" s="450">
        <f t="shared" si="3"/>
        <v>1</v>
      </c>
      <c r="G69" s="435"/>
    </row>
    <row r="70" spans="1:7" x14ac:dyDescent="0.2">
      <c r="A70" s="440" t="s">
        <v>4857</v>
      </c>
      <c r="B70" s="447"/>
      <c r="C70" s="447"/>
      <c r="D70" s="447"/>
      <c r="E70" s="447"/>
      <c r="F70" s="450"/>
      <c r="G70" s="435"/>
    </row>
    <row r="71" spans="1:7" x14ac:dyDescent="0.2">
      <c r="A71" s="440" t="s">
        <v>12</v>
      </c>
      <c r="E71" s="449">
        <v>1</v>
      </c>
      <c r="F71" s="450">
        <f t="shared" si="3"/>
        <v>1</v>
      </c>
      <c r="G71" s="435"/>
    </row>
    <row r="72" spans="1:7" x14ac:dyDescent="0.2">
      <c r="A72" s="440" t="s">
        <v>131</v>
      </c>
      <c r="B72" s="447"/>
      <c r="C72" s="447"/>
      <c r="D72" s="447"/>
      <c r="E72" s="447"/>
      <c r="F72" s="447"/>
      <c r="G72" s="435"/>
    </row>
    <row r="73" spans="1:7" x14ac:dyDescent="0.2">
      <c r="G73" s="435"/>
    </row>
    <row r="76" spans="1:7" x14ac:dyDescent="0.2">
      <c r="B76" s="328"/>
      <c r="C76" s="329" t="s">
        <v>170</v>
      </c>
      <c r="D76" s="424" t="s">
        <v>4739</v>
      </c>
      <c r="E76" s="330"/>
      <c r="F76" s="330"/>
    </row>
    <row r="77" spans="1:7" ht="13.5" thickBot="1" x14ac:dyDescent="0.25">
      <c r="A77" s="441" t="s">
        <v>4859</v>
      </c>
      <c r="B77" s="331" t="s">
        <v>155</v>
      </c>
      <c r="C77" s="333" t="s">
        <v>171</v>
      </c>
      <c r="D77" s="331" t="s">
        <v>4740</v>
      </c>
      <c r="E77" s="331" t="s">
        <v>158</v>
      </c>
      <c r="F77" s="331" t="s">
        <v>159</v>
      </c>
    </row>
    <row r="78" spans="1:7" x14ac:dyDescent="0.2">
      <c r="A78" s="440" t="s">
        <v>4856</v>
      </c>
      <c r="B78" s="423">
        <f>ROUND($G52*B64,0)</f>
        <v>11599105</v>
      </c>
      <c r="C78" s="423">
        <f>ROUND($G52*C64,0)</f>
        <v>3083306</v>
      </c>
      <c r="D78" s="423">
        <f>ROUND($G52*D64,0)</f>
        <v>0</v>
      </c>
      <c r="E78" s="423">
        <f>ROUND($G52*E64,0)</f>
        <v>0</v>
      </c>
      <c r="F78" s="423">
        <f>SUM(B78:E78)</f>
        <v>14682411</v>
      </c>
    </row>
    <row r="79" spans="1:7" x14ac:dyDescent="0.2">
      <c r="A79" s="440" t="s">
        <v>4854</v>
      </c>
      <c r="B79" s="423">
        <f>ROUND($G53*B65,0)</f>
        <v>12950870</v>
      </c>
      <c r="C79" s="423">
        <f>ROUND($G53*C65,0)+1</f>
        <v>3468984</v>
      </c>
      <c r="D79" s="423">
        <f>ROUND($G53*D65,0)-1</f>
        <v>6706700</v>
      </c>
      <c r="E79" s="423">
        <f>ROUND($G53*E65,0)</f>
        <v>0</v>
      </c>
      <c r="F79" s="423">
        <f t="shared" ref="F79:F83" si="4">SUM(B79:E79)</f>
        <v>23126554</v>
      </c>
    </row>
    <row r="80" spans="1:7" x14ac:dyDescent="0.2">
      <c r="A80" s="440" t="s">
        <v>4855</v>
      </c>
      <c r="B80" s="423">
        <f>ROUND($G54*B66,0)</f>
        <v>2872542</v>
      </c>
      <c r="C80" s="423">
        <f t="shared" ref="C80:D83" si="5">ROUND($G54*C66,0)</f>
        <v>2759893</v>
      </c>
      <c r="D80" s="423">
        <f t="shared" si="5"/>
        <v>0</v>
      </c>
      <c r="E80" s="423">
        <f>ROUND($G54*E66,0)</f>
        <v>0</v>
      </c>
      <c r="F80" s="423">
        <f t="shared" si="4"/>
        <v>5632435</v>
      </c>
    </row>
    <row r="81" spans="1:6" x14ac:dyDescent="0.2">
      <c r="A81" s="440" t="s">
        <v>4850</v>
      </c>
      <c r="B81" s="423">
        <f>ROUND($G55*B67,0)</f>
        <v>3893150</v>
      </c>
      <c r="C81" s="423">
        <f t="shared" si="5"/>
        <v>0</v>
      </c>
      <c r="D81" s="423">
        <f t="shared" si="5"/>
        <v>0</v>
      </c>
      <c r="E81" s="423">
        <f>ROUND($G55*E67,0)</f>
        <v>0</v>
      </c>
      <c r="F81" s="423">
        <f t="shared" si="4"/>
        <v>3893150</v>
      </c>
    </row>
    <row r="82" spans="1:6" x14ac:dyDescent="0.2">
      <c r="A82" s="440" t="s">
        <v>4868</v>
      </c>
      <c r="B82" s="423">
        <f>ROUND($G56*B68,0)</f>
        <v>-1875936</v>
      </c>
      <c r="C82" s="423">
        <f t="shared" si="5"/>
        <v>0</v>
      </c>
      <c r="D82" s="423">
        <f t="shared" si="5"/>
        <v>0</v>
      </c>
      <c r="E82" s="423">
        <f>ROUND($G56*E68,0)</f>
        <v>0</v>
      </c>
      <c r="F82" s="423">
        <f t="shared" si="4"/>
        <v>-1875936</v>
      </c>
    </row>
    <row r="83" spans="1:6" x14ac:dyDescent="0.2">
      <c r="A83" s="440" t="s">
        <v>4870</v>
      </c>
      <c r="B83" s="423">
        <f>ROUND($G57*B69,0)</f>
        <v>1282750</v>
      </c>
      <c r="C83" s="423">
        <f t="shared" si="5"/>
        <v>0</v>
      </c>
      <c r="D83" s="423">
        <f t="shared" si="5"/>
        <v>0</v>
      </c>
      <c r="E83" s="423">
        <f>ROUND($G57*E69,0)</f>
        <v>0</v>
      </c>
      <c r="F83" s="423">
        <f t="shared" si="4"/>
        <v>1282750</v>
      </c>
    </row>
    <row r="84" spans="1:6" x14ac:dyDescent="0.2">
      <c r="A84" s="440" t="s">
        <v>4857</v>
      </c>
      <c r="B84" s="451">
        <f>SUM(B78:B83)</f>
        <v>30722481</v>
      </c>
      <c r="C84" s="451">
        <f>SUM(C78:C83)</f>
        <v>9312183</v>
      </c>
      <c r="D84" s="451">
        <f>SUM(D78:D83)</f>
        <v>6706700</v>
      </c>
      <c r="E84" s="451">
        <f>SUM(E78:E83)</f>
        <v>0</v>
      </c>
      <c r="F84" s="451">
        <f>SUM(F78:F83)</f>
        <v>46741364</v>
      </c>
    </row>
    <row r="85" spans="1:6" x14ac:dyDescent="0.2">
      <c r="A85" s="440" t="s">
        <v>12</v>
      </c>
      <c r="B85" s="423">
        <f>ROUND($G59*B71,0)</f>
        <v>0</v>
      </c>
      <c r="C85" s="423">
        <f>ROUND($G59*C71,0)</f>
        <v>0</v>
      </c>
      <c r="D85" s="423">
        <f>ROUND($G59*D71,0)</f>
        <v>0</v>
      </c>
      <c r="E85" s="423">
        <f>ROUND($G59*E71,0)</f>
        <v>-4217943</v>
      </c>
      <c r="F85" s="423">
        <f t="shared" ref="F85" si="6">SUM(B85:E85)</f>
        <v>-4217943</v>
      </c>
    </row>
    <row r="86" spans="1:6" ht="13.5" thickBot="1" x14ac:dyDescent="0.25">
      <c r="A86" s="440" t="s">
        <v>131</v>
      </c>
      <c r="B86" s="445">
        <f>SUM(B84:B85)</f>
        <v>30722481</v>
      </c>
      <c r="C86" s="445">
        <f t="shared" ref="C86:F86" si="7">SUM(C84:C85)</f>
        <v>9312183</v>
      </c>
      <c r="D86" s="445">
        <f t="shared" si="7"/>
        <v>6706700</v>
      </c>
      <c r="E86" s="445">
        <f t="shared" si="7"/>
        <v>-4217943</v>
      </c>
      <c r="F86" s="445">
        <f t="shared" si="7"/>
        <v>42523421</v>
      </c>
    </row>
    <row r="87" spans="1:6" ht="13.5" thickTop="1" x14ac:dyDescent="0.2">
      <c r="B87" s="423">
        <f>B86-'Cost Estimates in 2020'!I48</f>
        <v>0</v>
      </c>
      <c r="C87" s="423">
        <f>C86-'Cost Estimates in 2020'!J48</f>
        <v>0</v>
      </c>
      <c r="D87" s="423">
        <f>D86-'Cost Estimates in 2020'!K48</f>
        <v>0</v>
      </c>
      <c r="E87" s="423">
        <f>E86-'Cost Estimates in 2020'!L48</f>
        <v>0</v>
      </c>
      <c r="F87" s="423">
        <f>F86-'Cost Estimates in 2020'!M48</f>
        <v>0</v>
      </c>
    </row>
    <row r="88" spans="1:6" x14ac:dyDescent="0.2">
      <c r="B88" s="423"/>
      <c r="C88" s="423"/>
      <c r="D88" s="423"/>
      <c r="E88" s="423"/>
      <c r="F88" s="423"/>
    </row>
  </sheetData>
  <printOptions horizontalCentered="1"/>
  <pageMargins left="1" right="1" top="1" bottom="1" header="1" footer="1"/>
  <pageSetup scale="79" orientation="portrait" blackAndWhite="1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C45AF-04CC-49F0-837D-1A4E356256EB}">
  <sheetPr>
    <tabColor theme="0" tint="-0.249977111117893"/>
    <pageSetUpPr fitToPage="1"/>
  </sheetPr>
  <dimension ref="A44:H100"/>
  <sheetViews>
    <sheetView zoomScale="106" zoomScaleNormal="106" workbookViewId="0"/>
  </sheetViews>
  <sheetFormatPr defaultRowHeight="12.75" x14ac:dyDescent="0.2"/>
  <cols>
    <col min="1" max="1" width="27.7109375" style="434" bestFit="1" customWidth="1"/>
    <col min="2" max="2" width="12.85546875" style="434" bestFit="1" customWidth="1"/>
    <col min="3" max="3" width="17.85546875" style="434" bestFit="1" customWidth="1"/>
    <col min="4" max="4" width="16.140625" style="434" bestFit="1" customWidth="1"/>
    <col min="5" max="5" width="15.28515625" style="434" bestFit="1" customWidth="1"/>
    <col min="6" max="6" width="12.85546875" style="434" bestFit="1" customWidth="1"/>
    <col min="7" max="7" width="12" style="434" bestFit="1" customWidth="1"/>
    <col min="8" max="8" width="4.7109375" style="434" bestFit="1" customWidth="1"/>
    <col min="9" max="16384" width="9.140625" style="434"/>
  </cols>
  <sheetData>
    <row r="44" spans="8:8" x14ac:dyDescent="0.2">
      <c r="H44" s="436"/>
    </row>
    <row r="45" spans="8:8" x14ac:dyDescent="0.2">
      <c r="H45" s="436"/>
    </row>
    <row r="46" spans="8:8" x14ac:dyDescent="0.2">
      <c r="H46" s="436"/>
    </row>
    <row r="47" spans="8:8" x14ac:dyDescent="0.2">
      <c r="H47" s="436"/>
    </row>
    <row r="48" spans="8:8" x14ac:dyDescent="0.2">
      <c r="H48" s="436"/>
    </row>
    <row r="49" spans="1:8" x14ac:dyDescent="0.2">
      <c r="H49" s="436"/>
    </row>
    <row r="50" spans="1:8" x14ac:dyDescent="0.2">
      <c r="H50" s="436"/>
    </row>
    <row r="51" spans="1:8" x14ac:dyDescent="0.2">
      <c r="H51" s="436"/>
    </row>
    <row r="52" spans="1:8" x14ac:dyDescent="0.2">
      <c r="A52" s="441" t="s">
        <v>4889</v>
      </c>
      <c r="B52" s="437" t="s">
        <v>4842</v>
      </c>
      <c r="C52" s="437" t="s">
        <v>4843</v>
      </c>
      <c r="D52" s="437" t="s">
        <v>4845</v>
      </c>
      <c r="E52" s="437" t="s">
        <v>4867</v>
      </c>
      <c r="F52" s="437" t="s">
        <v>4844</v>
      </c>
      <c r="G52" s="437" t="s">
        <v>131</v>
      </c>
      <c r="H52" s="436"/>
    </row>
    <row r="53" spans="1:8" x14ac:dyDescent="0.2">
      <c r="B53" s="423">
        <v>23528975</v>
      </c>
      <c r="C53" s="423">
        <v>5629010</v>
      </c>
      <c r="D53" s="423">
        <v>8698162</v>
      </c>
      <c r="E53" s="423">
        <f>11320812/30*15</f>
        <v>5660406</v>
      </c>
      <c r="F53" s="423">
        <v>7051690</v>
      </c>
      <c r="G53" s="423">
        <f>SUM(B53:F53)</f>
        <v>50568243</v>
      </c>
      <c r="H53" s="438">
        <f>G53-G65</f>
        <v>0</v>
      </c>
    </row>
    <row r="54" spans="1:8" x14ac:dyDescent="0.2">
      <c r="B54" s="423"/>
      <c r="C54" s="423"/>
      <c r="D54" s="423"/>
      <c r="E54" s="423"/>
      <c r="F54" s="423"/>
      <c r="G54" s="202"/>
      <c r="H54" s="436"/>
    </row>
    <row r="55" spans="1:8" x14ac:dyDescent="0.2">
      <c r="G55" s="435"/>
    </row>
    <row r="56" spans="1:8" x14ac:dyDescent="0.2">
      <c r="A56" s="441" t="s">
        <v>4890</v>
      </c>
      <c r="B56" s="442" t="s">
        <v>4842</v>
      </c>
      <c r="C56" s="442" t="s">
        <v>4851</v>
      </c>
      <c r="D56" s="442" t="s">
        <v>4852</v>
      </c>
      <c r="E56" s="442" t="s">
        <v>4853</v>
      </c>
      <c r="F56" s="442" t="s">
        <v>4844</v>
      </c>
      <c r="G56" s="442" t="s">
        <v>131</v>
      </c>
    </row>
    <row r="57" spans="1:8" x14ac:dyDescent="0.2">
      <c r="A57" s="440" t="s">
        <v>4856</v>
      </c>
      <c r="B57" s="439">
        <v>3869185</v>
      </c>
      <c r="C57" s="439">
        <v>1959403</v>
      </c>
      <c r="D57" s="439">
        <v>116572</v>
      </c>
      <c r="E57" s="439">
        <v>1189032</v>
      </c>
      <c r="F57" s="439">
        <v>1232675</v>
      </c>
      <c r="G57" s="443">
        <f>SUM(B57:F57)</f>
        <v>8366867</v>
      </c>
    </row>
    <row r="58" spans="1:8" x14ac:dyDescent="0.2">
      <c r="A58" s="440" t="s">
        <v>4854</v>
      </c>
      <c r="B58" s="439">
        <v>13372055</v>
      </c>
      <c r="C58" s="439">
        <v>2816507</v>
      </c>
      <c r="D58" s="439">
        <v>4932320</v>
      </c>
      <c r="E58" s="439">
        <v>4224176</v>
      </c>
      <c r="F58" s="439">
        <v>3633015</v>
      </c>
      <c r="G58" s="443">
        <f t="shared" ref="G58:G64" si="0">SUM(B58:F58)</f>
        <v>28978073</v>
      </c>
    </row>
    <row r="59" spans="1:8" x14ac:dyDescent="0.2">
      <c r="A59" s="440" t="s">
        <v>4855</v>
      </c>
      <c r="B59" s="439">
        <v>2787735</v>
      </c>
      <c r="C59" s="439">
        <v>733100</v>
      </c>
      <c r="D59" s="439">
        <v>436020</v>
      </c>
      <c r="E59" s="439">
        <v>791300</v>
      </c>
      <c r="F59" s="439">
        <v>888900</v>
      </c>
      <c r="G59" s="443">
        <f t="shared" si="0"/>
        <v>5637055</v>
      </c>
    </row>
    <row r="60" spans="1:8" x14ac:dyDescent="0.2">
      <c r="A60" s="440" t="s">
        <v>4850</v>
      </c>
      <c r="B60" s="439">
        <v>0</v>
      </c>
      <c r="C60" s="439">
        <v>0</v>
      </c>
      <c r="D60" s="439">
        <v>3213250</v>
      </c>
      <c r="E60" s="439">
        <v>642700</v>
      </c>
      <c r="F60" s="439">
        <v>492100</v>
      </c>
      <c r="G60" s="443">
        <f t="shared" si="0"/>
        <v>4348050</v>
      </c>
    </row>
    <row r="61" spans="1:8" x14ac:dyDescent="0.2">
      <c r="A61" s="440" t="s">
        <v>4868</v>
      </c>
      <c r="B61" s="439">
        <v>0</v>
      </c>
      <c r="C61" s="439">
        <v>0</v>
      </c>
      <c r="D61" s="439">
        <v>0</v>
      </c>
      <c r="E61" s="439">
        <v>-1711802</v>
      </c>
      <c r="F61" s="439">
        <v>0</v>
      </c>
      <c r="G61" s="443">
        <f t="shared" si="0"/>
        <v>-1711802</v>
      </c>
    </row>
    <row r="62" spans="1:8" x14ac:dyDescent="0.2">
      <c r="A62" s="440" t="s">
        <v>4871</v>
      </c>
      <c r="B62" s="439">
        <v>2500000</v>
      </c>
      <c r="C62" s="439">
        <v>0</v>
      </c>
      <c r="D62" s="439">
        <v>0</v>
      </c>
      <c r="E62" s="439">
        <v>375000</v>
      </c>
      <c r="F62" s="439">
        <v>575000</v>
      </c>
      <c r="G62" s="443">
        <f t="shared" si="0"/>
        <v>3450000</v>
      </c>
    </row>
    <row r="63" spans="1:8" x14ac:dyDescent="0.2">
      <c r="A63" s="440" t="s">
        <v>4872</v>
      </c>
      <c r="B63" s="439">
        <v>1000000</v>
      </c>
      <c r="C63" s="439">
        <v>0</v>
      </c>
      <c r="D63" s="439">
        <v>0</v>
      </c>
      <c r="E63" s="439">
        <v>150000</v>
      </c>
      <c r="F63" s="439">
        <v>230000</v>
      </c>
      <c r="G63" s="443">
        <f t="shared" si="0"/>
        <v>1380000</v>
      </c>
    </row>
    <row r="64" spans="1:8" x14ac:dyDescent="0.2">
      <c r="A64" s="440" t="s">
        <v>4873</v>
      </c>
      <c r="B64" s="439">
        <v>0</v>
      </c>
      <c r="C64" s="439">
        <v>120000</v>
      </c>
      <c r="D64" s="439">
        <v>0</v>
      </c>
      <c r="E64" s="439">
        <v>0</v>
      </c>
      <c r="F64" s="439">
        <v>0</v>
      </c>
      <c r="G64" s="443">
        <f t="shared" si="0"/>
        <v>120000</v>
      </c>
    </row>
    <row r="65" spans="1:7" x14ac:dyDescent="0.2">
      <c r="A65" s="440" t="s">
        <v>4857</v>
      </c>
      <c r="B65" s="444">
        <f t="shared" ref="B65:G65" si="1">SUM(B57:B64)</f>
        <v>23528975</v>
      </c>
      <c r="C65" s="444">
        <f t="shared" si="1"/>
        <v>5629010</v>
      </c>
      <c r="D65" s="444">
        <f t="shared" si="1"/>
        <v>8698162</v>
      </c>
      <c r="E65" s="444">
        <f t="shared" si="1"/>
        <v>5660406</v>
      </c>
      <c r="F65" s="444">
        <f t="shared" si="1"/>
        <v>7051690</v>
      </c>
      <c r="G65" s="444">
        <f t="shared" si="1"/>
        <v>50568243</v>
      </c>
    </row>
    <row r="66" spans="1:7" x14ac:dyDescent="0.2">
      <c r="A66" s="440" t="s">
        <v>12</v>
      </c>
      <c r="B66" s="439">
        <v>-5226829</v>
      </c>
      <c r="C66" s="423"/>
      <c r="D66" s="423"/>
      <c r="E66" s="423"/>
      <c r="F66" s="423"/>
      <c r="G66" s="443">
        <f>SUM(B66:F66)</f>
        <v>-5226829</v>
      </c>
    </row>
    <row r="67" spans="1:7" ht="13.5" thickBot="1" x14ac:dyDescent="0.25">
      <c r="A67" s="440" t="s">
        <v>131</v>
      </c>
      <c r="B67" s="445">
        <f>SUM(B65:B66)</f>
        <v>18302146</v>
      </c>
      <c r="C67" s="445">
        <f>SUM(C65:C66)</f>
        <v>5629010</v>
      </c>
      <c r="D67" s="445">
        <f t="shared" ref="D67:F67" si="2">SUM(D65:D66)</f>
        <v>8698162</v>
      </c>
      <c r="E67" s="445">
        <f t="shared" si="2"/>
        <v>5660406</v>
      </c>
      <c r="F67" s="445">
        <f t="shared" si="2"/>
        <v>7051690</v>
      </c>
      <c r="G67" s="445">
        <f>SUM(G65:G66)</f>
        <v>45341414</v>
      </c>
    </row>
    <row r="68" spans="1:7" ht="13.5" thickTop="1" x14ac:dyDescent="0.2">
      <c r="A68" s="446"/>
      <c r="G68" s="435"/>
    </row>
    <row r="69" spans="1:7" x14ac:dyDescent="0.2">
      <c r="A69" s="446"/>
      <c r="B69" s="447"/>
      <c r="G69" s="435"/>
    </row>
    <row r="70" spans="1:7" x14ac:dyDescent="0.2">
      <c r="A70" s="441" t="s">
        <v>4860</v>
      </c>
      <c r="B70" s="442" t="s">
        <v>9</v>
      </c>
      <c r="C70" s="442" t="s">
        <v>89</v>
      </c>
      <c r="D70" s="442" t="s">
        <v>4861</v>
      </c>
      <c r="E70" s="442" t="s">
        <v>12</v>
      </c>
      <c r="F70" s="442" t="s">
        <v>131</v>
      </c>
      <c r="G70" s="435"/>
    </row>
    <row r="71" spans="1:7" x14ac:dyDescent="0.2">
      <c r="A71" s="440" t="s">
        <v>4856</v>
      </c>
      <c r="B71" s="448">
        <f>100%-SUM(C71:D71)</f>
        <v>0.75</v>
      </c>
      <c r="C71" s="449">
        <f>ROUND((771+182)/3869,2)</f>
        <v>0.25</v>
      </c>
      <c r="D71" s="449"/>
      <c r="E71" s="449"/>
      <c r="F71" s="450">
        <f>SUM(A71:E71)</f>
        <v>1</v>
      </c>
      <c r="G71" s="435"/>
    </row>
    <row r="72" spans="1:7" x14ac:dyDescent="0.2">
      <c r="A72" s="440" t="s">
        <v>4854</v>
      </c>
      <c r="B72" s="448">
        <f>100%-SUM(C72:D72)</f>
        <v>0.58000000000000007</v>
      </c>
      <c r="C72" s="449">
        <f>ROUND((748+1695)/13372,2)</f>
        <v>0.18</v>
      </c>
      <c r="D72" s="449">
        <f>ROUND((3153+0)/13372,2)</f>
        <v>0.24</v>
      </c>
      <c r="E72" s="449"/>
      <c r="F72" s="450">
        <f t="shared" ref="F72:F80" si="3">SUM(A72:E72)</f>
        <v>1</v>
      </c>
      <c r="G72" s="435"/>
    </row>
    <row r="73" spans="1:7" x14ac:dyDescent="0.2">
      <c r="A73" s="440" t="s">
        <v>4855</v>
      </c>
      <c r="B73" s="448">
        <f>100%-SUM(C73:D73)</f>
        <v>0.79</v>
      </c>
      <c r="C73" s="449">
        <f>ROUND((500+84)/2788,2)</f>
        <v>0.21</v>
      </c>
      <c r="D73" s="449"/>
      <c r="E73" s="449"/>
      <c r="F73" s="450">
        <f t="shared" si="3"/>
        <v>1</v>
      </c>
      <c r="G73" s="435"/>
    </row>
    <row r="74" spans="1:7" x14ac:dyDescent="0.2">
      <c r="A74" s="440" t="s">
        <v>4850</v>
      </c>
      <c r="B74" s="448">
        <f>100%-SUM(C74:D74)</f>
        <v>1</v>
      </c>
      <c r="C74" s="449"/>
      <c r="D74" s="449"/>
      <c r="E74" s="449"/>
      <c r="F74" s="450">
        <f t="shared" si="3"/>
        <v>1</v>
      </c>
      <c r="G74" s="435"/>
    </row>
    <row r="75" spans="1:7" x14ac:dyDescent="0.2">
      <c r="A75" s="440" t="s">
        <v>4868</v>
      </c>
      <c r="B75" s="448">
        <f t="shared" ref="B75:B78" si="4">100%-SUM(C75:D75)</f>
        <v>1</v>
      </c>
      <c r="C75" s="449"/>
      <c r="D75" s="449"/>
      <c r="E75" s="449"/>
      <c r="F75" s="450">
        <f t="shared" si="3"/>
        <v>1</v>
      </c>
      <c r="G75" s="435"/>
    </row>
    <row r="76" spans="1:7" x14ac:dyDescent="0.2">
      <c r="A76" s="440" t="s">
        <v>4871</v>
      </c>
      <c r="B76" s="448">
        <f t="shared" si="4"/>
        <v>1</v>
      </c>
      <c r="C76" s="449"/>
      <c r="D76" s="449"/>
      <c r="E76" s="449"/>
      <c r="F76" s="450">
        <f t="shared" si="3"/>
        <v>1</v>
      </c>
      <c r="G76" s="435"/>
    </row>
    <row r="77" spans="1:7" x14ac:dyDescent="0.2">
      <c r="A77" s="440" t="s">
        <v>4872</v>
      </c>
      <c r="B77" s="448">
        <f t="shared" si="4"/>
        <v>1</v>
      </c>
      <c r="C77" s="449"/>
      <c r="D77" s="449"/>
      <c r="E77" s="449"/>
      <c r="F77" s="450">
        <f t="shared" si="3"/>
        <v>1</v>
      </c>
      <c r="G77" s="435"/>
    </row>
    <row r="78" spans="1:7" x14ac:dyDescent="0.2">
      <c r="A78" s="440" t="s">
        <v>4873</v>
      </c>
      <c r="B78" s="448">
        <f t="shared" si="4"/>
        <v>1</v>
      </c>
      <c r="C78" s="449"/>
      <c r="D78" s="449"/>
      <c r="E78" s="449"/>
      <c r="F78" s="450">
        <f t="shared" si="3"/>
        <v>1</v>
      </c>
      <c r="G78" s="435"/>
    </row>
    <row r="79" spans="1:7" x14ac:dyDescent="0.2">
      <c r="A79" s="440" t="s">
        <v>4857</v>
      </c>
      <c r="B79" s="447"/>
      <c r="C79" s="447"/>
      <c r="D79" s="447"/>
      <c r="E79" s="447"/>
      <c r="F79" s="450"/>
      <c r="G79" s="435"/>
    </row>
    <row r="80" spans="1:7" x14ac:dyDescent="0.2">
      <c r="A80" s="440" t="s">
        <v>12</v>
      </c>
      <c r="E80" s="449">
        <v>1</v>
      </c>
      <c r="F80" s="450">
        <f t="shared" si="3"/>
        <v>1</v>
      </c>
      <c r="G80" s="435"/>
    </row>
    <row r="81" spans="1:7" x14ac:dyDescent="0.2">
      <c r="A81" s="440" t="s">
        <v>131</v>
      </c>
      <c r="B81" s="447"/>
      <c r="C81" s="447"/>
      <c r="D81" s="447"/>
      <c r="E81" s="447"/>
      <c r="F81" s="447"/>
      <c r="G81" s="447"/>
    </row>
    <row r="82" spans="1:7" x14ac:dyDescent="0.2">
      <c r="G82" s="447"/>
    </row>
    <row r="85" spans="1:7" x14ac:dyDescent="0.2">
      <c r="B85" s="328"/>
      <c r="C85" s="329" t="s">
        <v>170</v>
      </c>
      <c r="D85" s="424" t="s">
        <v>4739</v>
      </c>
      <c r="E85" s="330"/>
      <c r="F85" s="330"/>
    </row>
    <row r="86" spans="1:7" ht="13.5" thickBot="1" x14ac:dyDescent="0.25">
      <c r="A86" s="441" t="s">
        <v>4860</v>
      </c>
      <c r="B86" s="331" t="s">
        <v>155</v>
      </c>
      <c r="C86" s="333" t="s">
        <v>171</v>
      </c>
      <c r="D86" s="331" t="s">
        <v>4740</v>
      </c>
      <c r="E86" s="331" t="s">
        <v>158</v>
      </c>
      <c r="F86" s="331" t="s">
        <v>159</v>
      </c>
    </row>
    <row r="87" spans="1:7" x14ac:dyDescent="0.2">
      <c r="A87" s="440" t="s">
        <v>4856</v>
      </c>
      <c r="B87" s="423">
        <f>ROUND($G57*B71,0)</f>
        <v>6275150</v>
      </c>
      <c r="C87" s="423">
        <f>ROUND($G57*C71,0)</f>
        <v>2091717</v>
      </c>
      <c r="D87" s="423">
        <f>ROUND($G57*D71,0)</f>
        <v>0</v>
      </c>
      <c r="E87" s="423">
        <f>ROUND($G57*E71,0)</f>
        <v>0</v>
      </c>
      <c r="F87" s="423">
        <f>SUM(B87:E87)</f>
        <v>8366867</v>
      </c>
    </row>
    <row r="88" spans="1:7" x14ac:dyDescent="0.2">
      <c r="A88" s="440" t="s">
        <v>4854</v>
      </c>
      <c r="B88" s="423">
        <f>ROUND($G58*B72,0)+1</f>
        <v>16807283</v>
      </c>
      <c r="C88" s="423">
        <f>ROUND($G58*C72,0)</f>
        <v>5216053</v>
      </c>
      <c r="D88" s="423">
        <f>ROUND($G58*D72,0)</f>
        <v>6954738</v>
      </c>
      <c r="E88" s="423">
        <f>ROUND($G58*E72,0)</f>
        <v>0</v>
      </c>
      <c r="F88" s="423">
        <f t="shared" ref="F88:F94" si="5">SUM(B88:E88)</f>
        <v>28978074</v>
      </c>
    </row>
    <row r="89" spans="1:7" x14ac:dyDescent="0.2">
      <c r="A89" s="440" t="s">
        <v>4855</v>
      </c>
      <c r="B89" s="423">
        <f t="shared" ref="B89:B94" si="6">ROUND($G59*B73,0)</f>
        <v>4453273</v>
      </c>
      <c r="C89" s="423">
        <f>ROUND($G59*C73,0)-1</f>
        <v>1183781</v>
      </c>
      <c r="D89" s="423">
        <f t="shared" ref="D89:E94" si="7">ROUND($G59*D73,0)</f>
        <v>0</v>
      </c>
      <c r="E89" s="423">
        <f t="shared" si="7"/>
        <v>0</v>
      </c>
      <c r="F89" s="423">
        <f t="shared" si="5"/>
        <v>5637054</v>
      </c>
    </row>
    <row r="90" spans="1:7" x14ac:dyDescent="0.2">
      <c r="A90" s="440" t="s">
        <v>4850</v>
      </c>
      <c r="B90" s="423">
        <f t="shared" si="6"/>
        <v>4348050</v>
      </c>
      <c r="C90" s="423">
        <f>ROUND($G60*C74,0)</f>
        <v>0</v>
      </c>
      <c r="D90" s="423">
        <f t="shared" si="7"/>
        <v>0</v>
      </c>
      <c r="E90" s="423">
        <f t="shared" si="7"/>
        <v>0</v>
      </c>
      <c r="F90" s="423">
        <f t="shared" si="5"/>
        <v>4348050</v>
      </c>
    </row>
    <row r="91" spans="1:7" x14ac:dyDescent="0.2">
      <c r="A91" s="440" t="s">
        <v>4868</v>
      </c>
      <c r="B91" s="423">
        <f t="shared" si="6"/>
        <v>-1711802</v>
      </c>
      <c r="C91" s="423">
        <f>ROUND($G61*C75,0)</f>
        <v>0</v>
      </c>
      <c r="D91" s="423">
        <f t="shared" si="7"/>
        <v>0</v>
      </c>
      <c r="E91" s="423">
        <f t="shared" si="7"/>
        <v>0</v>
      </c>
      <c r="F91" s="423">
        <f t="shared" si="5"/>
        <v>-1711802</v>
      </c>
    </row>
    <row r="92" spans="1:7" x14ac:dyDescent="0.2">
      <c r="A92" s="440" t="s">
        <v>4871</v>
      </c>
      <c r="B92" s="423">
        <f t="shared" si="6"/>
        <v>3450000</v>
      </c>
      <c r="C92" s="423">
        <f>ROUND($G62*C76,0)</f>
        <v>0</v>
      </c>
      <c r="D92" s="423">
        <f t="shared" si="7"/>
        <v>0</v>
      </c>
      <c r="E92" s="423">
        <f t="shared" si="7"/>
        <v>0</v>
      </c>
      <c r="F92" s="423">
        <f t="shared" si="5"/>
        <v>3450000</v>
      </c>
    </row>
    <row r="93" spans="1:7" x14ac:dyDescent="0.2">
      <c r="A93" s="440" t="s">
        <v>4872</v>
      </c>
      <c r="B93" s="423">
        <f t="shared" si="6"/>
        <v>1380000</v>
      </c>
      <c r="C93" s="423">
        <f>ROUND($G63*C77,0)</f>
        <v>0</v>
      </c>
      <c r="D93" s="423">
        <f t="shared" si="7"/>
        <v>0</v>
      </c>
      <c r="E93" s="423">
        <f t="shared" si="7"/>
        <v>0</v>
      </c>
      <c r="F93" s="423">
        <f t="shared" si="5"/>
        <v>1380000</v>
      </c>
    </row>
    <row r="94" spans="1:7" x14ac:dyDescent="0.2">
      <c r="A94" s="440" t="s">
        <v>4873</v>
      </c>
      <c r="B94" s="423">
        <f t="shared" si="6"/>
        <v>120000</v>
      </c>
      <c r="C94" s="423">
        <f>ROUND($G64*C78,0)</f>
        <v>0</v>
      </c>
      <c r="D94" s="423">
        <f t="shared" si="7"/>
        <v>0</v>
      </c>
      <c r="E94" s="423">
        <f t="shared" si="7"/>
        <v>0</v>
      </c>
      <c r="F94" s="423">
        <f t="shared" si="5"/>
        <v>120000</v>
      </c>
    </row>
    <row r="95" spans="1:7" x14ac:dyDescent="0.2">
      <c r="A95" s="440" t="s">
        <v>4857</v>
      </c>
      <c r="B95" s="451">
        <f>SUM(B87:B94)</f>
        <v>35121954</v>
      </c>
      <c r="C95" s="451">
        <f t="shared" ref="C95:F95" si="8">SUM(C87:C94)</f>
        <v>8491551</v>
      </c>
      <c r="D95" s="451">
        <f t="shared" si="8"/>
        <v>6954738</v>
      </c>
      <c r="E95" s="451">
        <f t="shared" si="8"/>
        <v>0</v>
      </c>
      <c r="F95" s="451">
        <f t="shared" si="8"/>
        <v>50568243</v>
      </c>
    </row>
    <row r="96" spans="1:7" x14ac:dyDescent="0.2">
      <c r="A96" s="440" t="s">
        <v>12</v>
      </c>
      <c r="B96" s="423">
        <f>ROUND($G66*B80,0)</f>
        <v>0</v>
      </c>
      <c r="C96" s="423">
        <f>ROUND($G66*C80,0)</f>
        <v>0</v>
      </c>
      <c r="D96" s="423">
        <f>ROUND($G66*D80,0)</f>
        <v>0</v>
      </c>
      <c r="E96" s="423">
        <f>ROUND($G66*E80,0)</f>
        <v>-5226829</v>
      </c>
      <c r="F96" s="423">
        <f t="shared" ref="F96" si="9">SUM(B96:E96)</f>
        <v>-5226829</v>
      </c>
    </row>
    <row r="97" spans="1:6" ht="13.5" thickBot="1" x14ac:dyDescent="0.25">
      <c r="A97" s="440" t="s">
        <v>131</v>
      </c>
      <c r="B97" s="445">
        <f>SUM(B95:B96)</f>
        <v>35121954</v>
      </c>
      <c r="C97" s="445">
        <f t="shared" ref="C97:F97" si="10">SUM(C95:C96)</f>
        <v>8491551</v>
      </c>
      <c r="D97" s="445">
        <f t="shared" si="10"/>
        <v>6954738</v>
      </c>
      <c r="E97" s="445">
        <f t="shared" si="10"/>
        <v>-5226829</v>
      </c>
      <c r="F97" s="445">
        <f t="shared" si="10"/>
        <v>45341414</v>
      </c>
    </row>
    <row r="98" spans="1:6" ht="13.5" thickTop="1" x14ac:dyDescent="0.2">
      <c r="B98" s="423">
        <f>B97-'Cost Estimates in 2020'!I50</f>
        <v>0</v>
      </c>
      <c r="C98" s="423">
        <f>C97-'Cost Estimates in 2020'!J50</f>
        <v>0</v>
      </c>
      <c r="D98" s="423">
        <f>D97-'Cost Estimates in 2020'!K50</f>
        <v>0</v>
      </c>
      <c r="E98" s="423">
        <f>E97-'Cost Estimates in 2020'!L50</f>
        <v>0</v>
      </c>
      <c r="F98" s="423">
        <f>F97-'Cost Estimates in 2020'!M50</f>
        <v>0</v>
      </c>
    </row>
    <row r="99" spans="1:6" x14ac:dyDescent="0.2">
      <c r="B99" s="423"/>
      <c r="C99" s="423"/>
      <c r="D99" s="423"/>
      <c r="E99" s="423"/>
      <c r="F99" s="423"/>
    </row>
    <row r="100" spans="1:6" x14ac:dyDescent="0.2">
      <c r="B100" s="423"/>
      <c r="C100" s="423"/>
      <c r="D100" s="423"/>
      <c r="E100" s="423"/>
      <c r="F100" s="423"/>
    </row>
  </sheetData>
  <printOptions horizontalCentered="1"/>
  <pageMargins left="1" right="1" top="1" bottom="1" header="1" footer="1"/>
  <pageSetup scale="79" orientation="portrait" blackAndWhite="1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">
    <tabColor indexed="17"/>
    <pageSetUpPr fitToPage="1"/>
  </sheetPr>
  <dimension ref="A1:AH425"/>
  <sheetViews>
    <sheetView view="pageBreakPreview" zoomScaleNormal="100" zoomScaleSheetLayoutView="100" workbookViewId="0"/>
  </sheetViews>
  <sheetFormatPr defaultRowHeight="12.75" x14ac:dyDescent="0.2"/>
  <cols>
    <col min="1" max="1" width="18.2851562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9.85546875" style="552" bestFit="1" customWidth="1"/>
    <col min="6" max="6" width="10.85546875" style="552" bestFit="1" customWidth="1"/>
    <col min="7" max="7" width="11" style="552" bestFit="1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18.2851562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Bayside Common</v>
      </c>
      <c r="P5" s="316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41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2049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41" t="s">
        <v>127</v>
      </c>
      <c r="C8" s="41" t="s">
        <v>13</v>
      </c>
      <c r="D8" s="41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>SUM(Q8:T8)</f>
        <v>8273591.5581858875</v>
      </c>
      <c r="Q8" s="739">
        <f>G10</f>
        <v>1522576.2021207744</v>
      </c>
      <c r="R8" s="739">
        <f>G11</f>
        <v>1489457.0410873387</v>
      </c>
      <c r="S8" s="739">
        <f>G12</f>
        <v>5683761.6109381672</v>
      </c>
      <c r="T8" s="739">
        <f>G13</f>
        <v>-422203.29596039228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14924325.3496859</v>
      </c>
      <c r="Q9" s="723">
        <f>L10</f>
        <v>3038838.6429107361</v>
      </c>
      <c r="R9" s="723">
        <f>L11</f>
        <v>2939641.526353294</v>
      </c>
      <c r="S9" s="723">
        <f>L12</f>
        <v>9779119.5261273012</v>
      </c>
      <c r="T9" s="723">
        <f>L13</f>
        <v>-833274.34570543072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139</v>
      </c>
      <c r="B10" s="619">
        <f>'Escalation Factors'!$A$10</f>
        <v>2020</v>
      </c>
      <c r="C10" s="729">
        <v>2049</v>
      </c>
      <c r="D10" s="41" t="s">
        <v>9</v>
      </c>
      <c r="E10" s="740">
        <f>'Cost Estimates in 2020'!B8</f>
        <v>1439800</v>
      </c>
      <c r="F10" s="621">
        <f>VLOOKUP(G$7,Multiplier_Labor,3,FALSE)</f>
        <v>1.0574914586197905</v>
      </c>
      <c r="G10" s="42">
        <f>E10*F10</f>
        <v>1522576.2021207744</v>
      </c>
      <c r="H10" s="664"/>
      <c r="J10" s="620">
        <f>C10+1</f>
        <v>2050</v>
      </c>
      <c r="K10" s="621">
        <f>VLOOKUP(J$10,Multiplier_Labor,4,FALSE)</f>
        <v>1.995853237872746</v>
      </c>
      <c r="L10" s="724">
        <f>G10*K10</f>
        <v>3038838.6429107361</v>
      </c>
      <c r="M10" s="614"/>
      <c r="O10" s="720" t="s">
        <v>20</v>
      </c>
      <c r="P10" s="739">
        <f>SUM(Q10:T10)</f>
        <v>9472567.3496858999</v>
      </c>
      <c r="Q10" s="739">
        <f>Q9-Q16</f>
        <v>848476.64291073615</v>
      </c>
      <c r="R10" s="739">
        <f>R9-R16</f>
        <v>1296532.526353294</v>
      </c>
      <c r="S10" s="739">
        <f>S9-S16</f>
        <v>7044875.5261273012</v>
      </c>
      <c r="T10" s="739">
        <f>T9-T16</f>
        <v>282682.65429456928</v>
      </c>
      <c r="Z10" s="614"/>
      <c r="AA10" s="725" t="str">
        <f>A10</f>
        <v>Bayside Common</v>
      </c>
      <c r="AB10" s="741">
        <f>P12</f>
        <v>27</v>
      </c>
      <c r="AC10" s="741">
        <f>G7</f>
        <v>2022</v>
      </c>
      <c r="AD10" s="616">
        <f>C10</f>
        <v>2049</v>
      </c>
      <c r="AE10" s="742">
        <f>G15</f>
        <v>8273591.5581858875</v>
      </c>
      <c r="AF10" s="742">
        <f>P16</f>
        <v>5451758</v>
      </c>
      <c r="AG10" s="742">
        <f>L15</f>
        <v>14924325.3496859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2020'!C8</f>
        <v>1407600</v>
      </c>
      <c r="F11" s="621">
        <f>VLOOKUP(G$7,Multiplier_Materials,3,FALSE)</f>
        <v>1.0581536239608829</v>
      </c>
      <c r="G11" s="42">
        <f>E11*F11</f>
        <v>1489457.0410873387</v>
      </c>
      <c r="H11" s="664"/>
      <c r="K11" s="621">
        <f>VLOOKUP(J$10,Multiplier_Materials,4,FALSE)</f>
        <v>1.9736329717890262</v>
      </c>
      <c r="L11" s="724">
        <f t="shared" ref="L11:L13" si="0">G11*K11</f>
        <v>2939641.526353294</v>
      </c>
      <c r="M11" s="614"/>
      <c r="O11" s="720" t="s">
        <v>21</v>
      </c>
      <c r="P11" s="739">
        <f>SUM(Q11:T11)</f>
        <v>5319856.8182527432</v>
      </c>
      <c r="Q11" s="739">
        <f>Q10/((1+Q13)^(P12))</f>
        <v>425119.75670870248</v>
      </c>
      <c r="R11" s="739">
        <f>R10/((1+R13)^(P12))</f>
        <v>656926.86780462146</v>
      </c>
      <c r="S11" s="739">
        <f>S10/((1+S13)^(P12))</f>
        <v>4094580.5971856448</v>
      </c>
      <c r="T11" s="739">
        <f>T10/((1+T13)^(P12))</f>
        <v>143229.59655377429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2020'!D8</f>
        <v>5467100</v>
      </c>
      <c r="F12" s="621">
        <f>VLOOKUP(G$7,Multiplier_GDP,3,FALSE)</f>
        <v>1.0396300801042906</v>
      </c>
      <c r="G12" s="42">
        <f>E12*F12</f>
        <v>5683761.6109381672</v>
      </c>
      <c r="H12" s="664"/>
      <c r="K12" s="621">
        <f>VLOOKUP(J$10,Multiplier_GDP,4,FALSE)</f>
        <v>1.7205365382157802</v>
      </c>
      <c r="L12" s="724">
        <f t="shared" si="0"/>
        <v>9779119.5261273012</v>
      </c>
      <c r="M12" s="614"/>
      <c r="O12" s="720" t="s">
        <v>22</v>
      </c>
      <c r="P12" s="738">
        <f>(P7-P6)</f>
        <v>27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2020'!E8</f>
        <v>-399000</v>
      </c>
      <c r="F13" s="621">
        <f>F11</f>
        <v>1.0581536239608829</v>
      </c>
      <c r="G13" s="724">
        <f>E13*F13</f>
        <v>-422203.29596039228</v>
      </c>
      <c r="H13" s="664"/>
      <c r="K13" s="621">
        <f>K11</f>
        <v>1.9736329717890262</v>
      </c>
      <c r="L13" s="724">
        <f t="shared" si="0"/>
        <v>-833274.34570543072</v>
      </c>
      <c r="M13" s="614"/>
      <c r="O13" s="719" t="s">
        <v>4708</v>
      </c>
      <c r="P13" s="744">
        <f>IF(P8=0,0,((P9/P8)^(1/($P7-$P6))-1))</f>
        <v>2.2089465826057308E-2</v>
      </c>
      <c r="Q13" s="744">
        <f>IF(Q8=0,0,((Q9/Q8)^(1/($P7-$P6))-1))</f>
        <v>2.5925617120903022E-2</v>
      </c>
      <c r="R13" s="744">
        <f>IF(R8=0,0,((R9/R8)^(1/($P7-$P6))-1))</f>
        <v>2.5500301276548676E-2</v>
      </c>
      <c r="S13" s="744">
        <f>IF(S8=0,0,((S9/S8)^(1/($P7-$P6))-1))</f>
        <v>2.0300953683500378E-2</v>
      </c>
      <c r="T13" s="744">
        <f>IF(T8=0,0,((T9/T8)^(1/($P7-$P6))-1))</f>
        <v>2.5500301276548676E-2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261937.67975324206</v>
      </c>
      <c r="Q14" s="726">
        <f>PMT(Q13,$P12,-Q11)</f>
        <v>22088.877902452397</v>
      </c>
      <c r="R14" s="726">
        <f>PMT(R13,$P12,-R11)</f>
        <v>33957.323750142845</v>
      </c>
      <c r="S14" s="726">
        <f>PMT(S13,$P12,-S11)</f>
        <v>198487.77150993785</v>
      </c>
      <c r="T14" s="726">
        <f>PMT(T13,$P12,-T11)</f>
        <v>7403.7065907089427</v>
      </c>
      <c r="U14" s="745"/>
      <c r="Z14" s="614"/>
    </row>
    <row r="15" spans="1:34" x14ac:dyDescent="0.2">
      <c r="E15" s="42">
        <f>SUM(E10:E13)</f>
        <v>7915500</v>
      </c>
      <c r="F15" s="497"/>
      <c r="G15" s="42">
        <f>SUM(G10:G13)</f>
        <v>8273591.5581858875</v>
      </c>
      <c r="H15" s="664"/>
      <c r="L15" s="42">
        <f>SUM(L10:L13)</f>
        <v>14924325.3496859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>SUM(Q16:T16)</f>
        <v>5451758</v>
      </c>
      <c r="Q16" s="724">
        <f>'Reserves Dec 31, 2021'!B8</f>
        <v>2190362</v>
      </c>
      <c r="R16" s="724">
        <f>'Reserves Dec 31, 2021'!C8</f>
        <v>1643109</v>
      </c>
      <c r="S16" s="724">
        <f>'Reserves Dec 31, 2021'!D8</f>
        <v>2734244</v>
      </c>
      <c r="T16" s="724">
        <f>'Reserves Dec 31, 2021'!E8</f>
        <v>-1115957</v>
      </c>
      <c r="U16" s="727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1:26" x14ac:dyDescent="0.2">
      <c r="A17" s="551"/>
      <c r="B17" s="728"/>
      <c r="C17" s="729"/>
      <c r="M17" s="614"/>
      <c r="N17" s="748">
        <f>N16+1</f>
        <v>1</v>
      </c>
      <c r="O17" s="749">
        <f>P6</f>
        <v>2022</v>
      </c>
      <c r="P17" s="739">
        <f>SUM(Q17:T17)</f>
        <v>261937.67975324206</v>
      </c>
      <c r="Q17" s="730">
        <f>IF($N17&lt;=TRUNC($P$12),Q14*(1+0),0)</f>
        <v>22088.877902452397</v>
      </c>
      <c r="R17" s="730">
        <f>IF($N17&lt;=TRUNC($P$12),R14*(1+0),0)</f>
        <v>33957.323750142845</v>
      </c>
      <c r="S17" s="730">
        <f>IF($N17&lt;=TRUNC($P$12),S14*(1+0),0)</f>
        <v>198487.77150993785</v>
      </c>
      <c r="T17" s="730">
        <f>IF($N17&lt;=TRUNC($P$12),T14*(1+0),0)</f>
        <v>7403.7065907089427</v>
      </c>
      <c r="U17" s="748"/>
      <c r="V17" s="748"/>
      <c r="W17" s="748"/>
      <c r="X17" s="748"/>
      <c r="Y17" s="748"/>
      <c r="Z17" s="614"/>
    </row>
    <row r="18" spans="1:26" x14ac:dyDescent="0.2">
      <c r="B18" s="605"/>
      <c r="M18" s="614"/>
      <c r="N18" s="748">
        <f t="shared" ref="N18:N48" si="1">N17+1</f>
        <v>2</v>
      </c>
      <c r="O18" s="749">
        <f>O17+1</f>
        <v>2023</v>
      </c>
      <c r="P18" s="739">
        <f>SUM(Q18:T18)</f>
        <v>267594.55733533605</v>
      </c>
      <c r="Q18" s="730">
        <f>IF($N18&lt;=TRUNC($P$12),Q17*(1+Q$13),0)</f>
        <v>22661.545693581753</v>
      </c>
      <c r="R18" s="730">
        <f>IF($N18&lt;=TRUNC($P$12),R17*(1+R$13),0)</f>
        <v>34823.245736316792</v>
      </c>
      <c r="S18" s="730">
        <f>IF($N18&lt;=TRUNC($P$12),S17*(1+S$13),0)</f>
        <v>202517.26256610232</v>
      </c>
      <c r="T18" s="730">
        <f>IF($N18&lt;=TRUNC($P$12),T17*(1+T$13),0)</f>
        <v>7592.5033393351896</v>
      </c>
      <c r="Z18" s="614"/>
    </row>
    <row r="19" spans="1:26" x14ac:dyDescent="0.2">
      <c r="M19" s="614"/>
      <c r="N19" s="748">
        <f t="shared" si="1"/>
        <v>3</v>
      </c>
      <c r="O19" s="749">
        <f>O18+1</f>
        <v>2024</v>
      </c>
      <c r="P19" s="739">
        <f>SUM(Q19:T19)</f>
        <v>273374.97984011908</v>
      </c>
      <c r="Q19" s="730">
        <f t="shared" ref="Q19:Q48" si="2">IF($N19&lt;=TRUNC($P$12),Q18*(1+Q$13),0)</f>
        <v>23249.060250601404</v>
      </c>
      <c r="R19" s="730">
        <f t="shared" ref="R19:R48" si="3">IF($N19&lt;=TRUNC($P$12),R18*(1+R$13),0)</f>
        <v>35711.248994020163</v>
      </c>
      <c r="S19" s="730">
        <f t="shared" ref="S19:S48" si="4">IF($N19&lt;=TRUNC($P$12),S18*(1+S$13),0)</f>
        <v>206628.55613356605</v>
      </c>
      <c r="T19" s="730">
        <f t="shared" ref="T19:T48" si="5">IF($N19&lt;=TRUNC($P$12),T18*(1+T$13),0)</f>
        <v>7786.1144619314391</v>
      </c>
      <c r="U19" s="748"/>
      <c r="V19" s="748"/>
      <c r="W19" s="748"/>
      <c r="X19" s="748"/>
      <c r="Y19" s="748"/>
      <c r="Z19" s="739">
        <f>U20-SUM(V20:Y20)</f>
        <v>0</v>
      </c>
    </row>
    <row r="20" spans="1:26" x14ac:dyDescent="0.2">
      <c r="M20" s="614"/>
      <c r="N20" s="748">
        <f t="shared" si="1"/>
        <v>4</v>
      </c>
      <c r="O20" s="749">
        <f>O19+1</f>
        <v>2025</v>
      </c>
      <c r="P20" s="739">
        <f>SUM(Q20:T20)</f>
        <v>279281.67869521532</v>
      </c>
      <c r="Q20" s="730">
        <f t="shared" si="2"/>
        <v>23851.806485079302</v>
      </c>
      <c r="R20" s="730">
        <f t="shared" si="3"/>
        <v>36621.896602329522</v>
      </c>
      <c r="S20" s="730">
        <f t="shared" si="4"/>
        <v>210823.31288132214</v>
      </c>
      <c r="T20" s="730">
        <f t="shared" si="5"/>
        <v>7984.6627264843837</v>
      </c>
      <c r="U20" s="724">
        <f>SUM(Q17:T20)/4</f>
        <v>270547.22390597814</v>
      </c>
      <c r="V20" s="730">
        <f>SUM(Q17:Q20)/4</f>
        <v>22962.822582928715</v>
      </c>
      <c r="W20" s="730">
        <f>SUM(R17:R20)/4</f>
        <v>35278.428770702332</v>
      </c>
      <c r="X20" s="730">
        <f>SUM(S17:S20)/4</f>
        <v>204614.22577273208</v>
      </c>
      <c r="Y20" s="730">
        <f>SUM(T17:T20)/4</f>
        <v>7691.7467796149895</v>
      </c>
      <c r="Z20" s="614"/>
    </row>
    <row r="21" spans="1:26" x14ac:dyDescent="0.2">
      <c r="M21" s="614"/>
      <c r="N21" s="748">
        <f t="shared" si="1"/>
        <v>5</v>
      </c>
      <c r="O21" s="749">
        <f>O20+1</f>
        <v>2026</v>
      </c>
      <c r="P21" s="739">
        <f t="shared" ref="P21:P50" si="6">SUM(Q21:T21)</f>
        <v>285317.4465097902</v>
      </c>
      <c r="Q21" s="730">
        <f t="shared" si="2"/>
        <v>24470.17928765334</v>
      </c>
      <c r="R21" s="730">
        <f t="shared" si="3"/>
        <v>37555.765999007541</v>
      </c>
      <c r="S21" s="730">
        <f t="shared" si="4"/>
        <v>215103.22719152796</v>
      </c>
      <c r="T21" s="730">
        <f t="shared" si="5"/>
        <v>8188.2740316013642</v>
      </c>
      <c r="U21" s="748"/>
      <c r="V21" s="748"/>
      <c r="W21" s="748"/>
      <c r="X21" s="748"/>
      <c r="Y21" s="748"/>
      <c r="Z21" s="614"/>
    </row>
    <row r="22" spans="1:26" x14ac:dyDescent="0.2">
      <c r="M22" s="614"/>
      <c r="N22" s="748">
        <f t="shared" si="1"/>
        <v>6</v>
      </c>
      <c r="O22" s="749">
        <f>O21+1</f>
        <v>2027</v>
      </c>
      <c r="P22" s="739">
        <f t="shared" si="6"/>
        <v>291485.13846365549</v>
      </c>
      <c r="Q22" s="730">
        <f t="shared" si="2"/>
        <v>25104.583786744894</v>
      </c>
      <c r="R22" s="730">
        <f t="shared" si="3"/>
        <v>38513.449346653797</v>
      </c>
      <c r="S22" s="730">
        <f t="shared" si="4"/>
        <v>219470.02784391464</v>
      </c>
      <c r="T22" s="730">
        <f t="shared" si="5"/>
        <v>8397.0774863421393</v>
      </c>
      <c r="U22" s="748"/>
      <c r="V22" s="748"/>
      <c r="W22" s="748"/>
      <c r="X22" s="748"/>
      <c r="Y22" s="748"/>
      <c r="Z22" s="614"/>
    </row>
    <row r="23" spans="1:26" x14ac:dyDescent="0.2">
      <c r="M23" s="614"/>
      <c r="N23" s="748">
        <f t="shared" si="1"/>
        <v>7</v>
      </c>
      <c r="O23" s="749">
        <f t="shared" ref="O23:O48" si="7">O22+1</f>
        <v>2028</v>
      </c>
      <c r="P23" s="739">
        <f t="shared" si="6"/>
        <v>297787.67372834915</v>
      </c>
      <c r="Q23" s="730">
        <f t="shared" si="2"/>
        <v>25755.435613979673</v>
      </c>
      <c r="R23" s="730">
        <f t="shared" si="3"/>
        <v>39495.553908192567</v>
      </c>
      <c r="S23" s="730">
        <f t="shared" si="4"/>
        <v>223925.47871409048</v>
      </c>
      <c r="T23" s="730">
        <f t="shared" si="5"/>
        <v>8611.2054920863884</v>
      </c>
      <c r="U23" s="748"/>
      <c r="V23" s="748"/>
      <c r="W23" s="748"/>
      <c r="X23" s="748"/>
      <c r="Y23" s="748"/>
      <c r="Z23" s="739">
        <f>U24-SUM(V24:Y24)</f>
        <v>0</v>
      </c>
    </row>
    <row r="24" spans="1:26" x14ac:dyDescent="0.2">
      <c r="M24" s="614"/>
      <c r="N24" s="748">
        <f t="shared" si="1"/>
        <v>8</v>
      </c>
      <c r="O24" s="749">
        <f t="shared" si="7"/>
        <v>2029</v>
      </c>
      <c r="P24" s="739">
        <f t="shared" si="6"/>
        <v>304228.03692093515</v>
      </c>
      <c r="Q24" s="730">
        <f t="shared" si="2"/>
        <v>26423.161176489779</v>
      </c>
      <c r="R24" s="730">
        <f t="shared" si="3"/>
        <v>40502.70243193565</v>
      </c>
      <c r="S24" s="730">
        <f t="shared" si="4"/>
        <v>228471.37948602089</v>
      </c>
      <c r="T24" s="730">
        <f t="shared" si="5"/>
        <v>8830.7938264888617</v>
      </c>
      <c r="U24" s="724">
        <f>SUM(Q21:T24)/4</f>
        <v>294704.57390568254</v>
      </c>
      <c r="V24" s="730">
        <f>SUM(Q21:Q24)/4</f>
        <v>25438.339966216921</v>
      </c>
      <c r="W24" s="730">
        <f>SUM(R21:R24)/4</f>
        <v>39016.867921447389</v>
      </c>
      <c r="X24" s="730">
        <f>SUM(S21:S24)/4</f>
        <v>221742.52830888849</v>
      </c>
      <c r="Y24" s="730">
        <f>SUM(T21:T24)/4</f>
        <v>8506.8377091296898</v>
      </c>
      <c r="Z24" s="614"/>
    </row>
    <row r="25" spans="1:26" x14ac:dyDescent="0.2">
      <c r="M25" s="614"/>
      <c r="N25" s="748">
        <f t="shared" si="1"/>
        <v>9</v>
      </c>
      <c r="O25" s="749">
        <f t="shared" si="7"/>
        <v>2030</v>
      </c>
      <c r="P25" s="739">
        <f t="shared" si="6"/>
        <v>310809.27959128725</v>
      </c>
      <c r="Q25" s="730">
        <f t="shared" si="2"/>
        <v>27108.197936275363</v>
      </c>
      <c r="R25" s="730">
        <f t="shared" si="3"/>
        <v>41535.533546464409</v>
      </c>
      <c r="S25" s="730">
        <f t="shared" si="4"/>
        <v>233109.56637897203</v>
      </c>
      <c r="T25" s="730">
        <f t="shared" si="5"/>
        <v>9055.9817295754146</v>
      </c>
      <c r="U25" s="748"/>
      <c r="V25" s="748"/>
      <c r="W25" s="748"/>
      <c r="X25" s="748"/>
      <c r="Y25" s="748"/>
      <c r="Z25" s="614"/>
    </row>
    <row r="26" spans="1:26" x14ac:dyDescent="0.2">
      <c r="E26" s="737"/>
      <c r="F26" s="202"/>
      <c r="G26" s="202"/>
      <c r="I26" s="202"/>
      <c r="J26" s="202"/>
      <c r="K26" s="202"/>
      <c r="L26" s="202"/>
      <c r="M26" s="614"/>
      <c r="N26" s="748">
        <f t="shared" si="1"/>
        <v>10</v>
      </c>
      <c r="O26" s="749">
        <f t="shared" si="7"/>
        <v>2031</v>
      </c>
      <c r="P26" s="739">
        <f t="shared" si="6"/>
        <v>317534.52174363728</v>
      </c>
      <c r="Q26" s="730">
        <f t="shared" si="2"/>
        <v>27810.994696808892</v>
      </c>
      <c r="R26" s="730">
        <f t="shared" si="3"/>
        <v>42594.702165581446</v>
      </c>
      <c r="S26" s="730">
        <f t="shared" si="4"/>
        <v>237841.9128892124</v>
      </c>
      <c r="T26" s="730">
        <f t="shared" si="5"/>
        <v>9286.9119920345074</v>
      </c>
      <c r="U26" s="748"/>
      <c r="V26" s="748"/>
      <c r="W26" s="748"/>
      <c r="X26" s="748"/>
      <c r="Y26" s="748"/>
      <c r="Z26" s="614"/>
    </row>
    <row r="27" spans="1:26" x14ac:dyDescent="0.2">
      <c r="E27" s="750"/>
      <c r="F27" s="751"/>
      <c r="G27" s="751"/>
      <c r="H27" s="751"/>
      <c r="I27" s="751"/>
      <c r="J27" s="751"/>
      <c r="K27" s="751"/>
      <c r="L27" s="751"/>
      <c r="M27" s="614"/>
      <c r="N27" s="748">
        <f t="shared" si="1"/>
        <v>11</v>
      </c>
      <c r="O27" s="749">
        <f t="shared" si="7"/>
        <v>2032</v>
      </c>
      <c r="P27" s="739">
        <f t="shared" si="6"/>
        <v>324406.95339319005</v>
      </c>
      <c r="Q27" s="730">
        <f t="shared" si="2"/>
        <v>28532.011897069824</v>
      </c>
      <c r="R27" s="730">
        <f t="shared" si="3"/>
        <v>43680.879903588633</v>
      </c>
      <c r="S27" s="730">
        <f t="shared" si="4"/>
        <v>242670.33054677144</v>
      </c>
      <c r="T27" s="730">
        <f t="shared" si="5"/>
        <v>9523.7310457601798</v>
      </c>
      <c r="U27" s="748"/>
      <c r="V27" s="748"/>
      <c r="W27" s="748"/>
      <c r="X27" s="748"/>
      <c r="Y27" s="748"/>
      <c r="Z27" s="739">
        <f>U28-SUM(V28:Y28)</f>
        <v>0</v>
      </c>
    </row>
    <row r="28" spans="1:26" x14ac:dyDescent="0.2">
      <c r="E28" s="750"/>
      <c r="F28" s="751"/>
      <c r="G28" s="751"/>
      <c r="H28" s="751"/>
      <c r="I28" s="751"/>
      <c r="J28" s="751"/>
      <c r="K28" s="751"/>
      <c r="L28" s="751"/>
      <c r="M28" s="614"/>
      <c r="N28" s="748">
        <f t="shared" si="1"/>
        <v>12</v>
      </c>
      <c r="O28" s="749">
        <f t="shared" si="7"/>
        <v>2033</v>
      </c>
      <c r="P28" s="739">
        <f t="shared" si="6"/>
        <v>331429.83615862223</v>
      </c>
      <c r="Q28" s="730">
        <f t="shared" si="2"/>
        <v>29271.721913202306</v>
      </c>
      <c r="R28" s="730">
        <f t="shared" si="3"/>
        <v>44794.755501154883</v>
      </c>
      <c r="S28" s="730">
        <f t="shared" si="4"/>
        <v>247596.76968756117</v>
      </c>
      <c r="T28" s="730">
        <f t="shared" si="5"/>
        <v>9766.5890567038841</v>
      </c>
      <c r="U28" s="724">
        <f>SUM(Q25:T28)/4</f>
        <v>321045.14772168425</v>
      </c>
      <c r="V28" s="730">
        <f>SUM(Q25:Q28)/4</f>
        <v>28180.731610839095</v>
      </c>
      <c r="W28" s="730">
        <f>SUM(R25:R28)/4</f>
        <v>43151.467779197344</v>
      </c>
      <c r="X28" s="730">
        <f>SUM(S25:S28)/4</f>
        <v>240304.64487562925</v>
      </c>
      <c r="Y28" s="730">
        <f>SUM(T25:T28)/4</f>
        <v>9408.3034560184969</v>
      </c>
      <c r="Z28" s="614"/>
    </row>
    <row r="29" spans="1:26" x14ac:dyDescent="0.2">
      <c r="E29" s="750"/>
      <c r="F29" s="751"/>
      <c r="G29" s="751"/>
      <c r="H29" s="751"/>
      <c r="I29" s="751"/>
      <c r="J29" s="751"/>
      <c r="K29" s="751"/>
      <c r="L29" s="751"/>
      <c r="M29" s="614"/>
      <c r="N29" s="748">
        <f t="shared" si="1"/>
        <v>13</v>
      </c>
      <c r="O29" s="749">
        <f t="shared" si="7"/>
        <v>2034</v>
      </c>
      <c r="P29" s="739">
        <f t="shared" si="6"/>
        <v>338606.50489130395</v>
      </c>
      <c r="Q29" s="730">
        <f t="shared" si="2"/>
        <v>30030.609367993537</v>
      </c>
      <c r="R29" s="730">
        <f t="shared" si="3"/>
        <v>45937.035262043668</v>
      </c>
      <c r="S29" s="730">
        <f t="shared" si="4"/>
        <v>252623.22024117268</v>
      </c>
      <c r="T29" s="730">
        <f t="shared" si="5"/>
        <v>10015.640020094077</v>
      </c>
      <c r="U29" s="748"/>
      <c r="V29" s="748"/>
      <c r="W29" s="748"/>
      <c r="X29" s="748"/>
      <c r="Y29" s="748"/>
      <c r="Z29" s="614"/>
    </row>
    <row r="30" spans="1:26" x14ac:dyDescent="0.2">
      <c r="E30" s="750"/>
      <c r="F30" s="751"/>
      <c r="G30" s="751"/>
      <c r="H30" s="751"/>
      <c r="I30" s="751"/>
      <c r="J30" s="751"/>
      <c r="K30" s="751"/>
      <c r="L30" s="751"/>
      <c r="M30" s="614"/>
      <c r="N30" s="748">
        <f t="shared" si="1"/>
        <v>14</v>
      </c>
      <c r="O30" s="749">
        <f t="shared" si="7"/>
        <v>2035</v>
      </c>
      <c r="P30" s="739">
        <f t="shared" si="6"/>
        <v>345940.36934210215</v>
      </c>
      <c r="Q30" s="730">
        <f t="shared" si="2"/>
        <v>30809.171448375542</v>
      </c>
      <c r="R30" s="730">
        <f t="shared" si="3"/>
        <v>47108.443500977221</v>
      </c>
      <c r="S30" s="730">
        <f t="shared" si="4"/>
        <v>257751.71253466545</v>
      </c>
      <c r="T30" s="730">
        <f t="shared" si="5"/>
        <v>10271.041858083934</v>
      </c>
      <c r="U30" s="748"/>
      <c r="V30" s="748"/>
      <c r="W30" s="748"/>
      <c r="X30" s="748"/>
      <c r="Y30" s="748"/>
      <c r="Z30" s="614"/>
    </row>
    <row r="31" spans="1:26" x14ac:dyDescent="0.2">
      <c r="E31" s="750"/>
      <c r="F31" s="751"/>
      <c r="G31" s="751"/>
      <c r="H31" s="751"/>
      <c r="I31" s="751"/>
      <c r="J31" s="751"/>
      <c r="K31" s="751"/>
      <c r="L31" s="751"/>
      <c r="M31" s="614"/>
      <c r="N31" s="748">
        <f t="shared" si="1"/>
        <v>15</v>
      </c>
      <c r="O31" s="749">
        <f t="shared" si="7"/>
        <v>2036</v>
      </c>
      <c r="P31" s="739">
        <f t="shared" si="6"/>
        <v>353434.91586664348</v>
      </c>
      <c r="Q31" s="730">
        <f t="shared" si="2"/>
        <v>31607.918231158383</v>
      </c>
      <c r="R31" s="730">
        <f t="shared" si="3"/>
        <v>48309.723002921412</v>
      </c>
      <c r="S31" s="730">
        <f t="shared" si="4"/>
        <v>262984.31811267458</v>
      </c>
      <c r="T31" s="730">
        <f t="shared" si="5"/>
        <v>10532.956519889116</v>
      </c>
      <c r="U31" s="748"/>
      <c r="V31" s="748"/>
      <c r="W31" s="748"/>
      <c r="X31" s="748"/>
      <c r="Y31" s="748"/>
      <c r="Z31" s="739">
        <f>U32-SUM(V32:Y32)</f>
        <v>0</v>
      </c>
    </row>
    <row r="32" spans="1:26" x14ac:dyDescent="0.2">
      <c r="E32" s="750"/>
      <c r="F32" s="751"/>
      <c r="G32" s="751"/>
      <c r="H32" s="751"/>
      <c r="I32" s="751"/>
      <c r="J32" s="751"/>
      <c r="K32" s="751"/>
      <c r="L32" s="751"/>
      <c r="M32" s="614"/>
      <c r="N32" s="748">
        <f t="shared" si="1"/>
        <v>16</v>
      </c>
      <c r="O32" s="749">
        <f t="shared" si="7"/>
        <v>2037</v>
      </c>
      <c r="P32" s="739">
        <f t="shared" si="6"/>
        <v>361093.70916993672</v>
      </c>
      <c r="Q32" s="730">
        <f t="shared" si="2"/>
        <v>32427.373017208207</v>
      </c>
      <c r="R32" s="730">
        <f t="shared" si="3"/>
        <v>49541.635494082519</v>
      </c>
      <c r="S32" s="730">
        <f t="shared" si="4"/>
        <v>268323.15057416691</v>
      </c>
      <c r="T32" s="730">
        <f t="shared" si="5"/>
        <v>10801.550084479077</v>
      </c>
      <c r="U32" s="724">
        <f>SUM(Q29:T32)/4</f>
        <v>349768.87481749663</v>
      </c>
      <c r="V32" s="730">
        <f>SUM(Q29:Q32)/4</f>
        <v>31218.768016183916</v>
      </c>
      <c r="W32" s="730">
        <f>SUM(R29:R32)/4</f>
        <v>47724.209315006206</v>
      </c>
      <c r="X32" s="730">
        <f>SUM(S29:S32)/4</f>
        <v>260420.6003656699</v>
      </c>
      <c r="Y32" s="730">
        <f>SUM(T29:T32)/4</f>
        <v>10405.297120636551</v>
      </c>
      <c r="Z32" s="614"/>
    </row>
    <row r="33" spans="5:26" x14ac:dyDescent="0.2">
      <c r="E33" s="750"/>
      <c r="F33" s="751"/>
      <c r="G33" s="751"/>
      <c r="H33" s="751"/>
      <c r="I33" s="751"/>
      <c r="J33" s="751"/>
      <c r="K33" s="751"/>
      <c r="L33" s="751"/>
      <c r="M33" s="614"/>
      <c r="N33" s="748">
        <f t="shared" si="1"/>
        <v>17</v>
      </c>
      <c r="O33" s="749">
        <f t="shared" si="7"/>
        <v>2038</v>
      </c>
      <c r="P33" s="739">
        <f t="shared" si="6"/>
        <v>368920.39409127459</v>
      </c>
      <c r="Q33" s="730">
        <f t="shared" si="2"/>
        <v>33268.072674289047</v>
      </c>
      <c r="R33" s="730">
        <f t="shared" si="3"/>
        <v>50804.962124914578</v>
      </c>
      <c r="S33" s="730">
        <f t="shared" si="4"/>
        <v>273770.36642618396</v>
      </c>
      <c r="T33" s="730">
        <f t="shared" si="5"/>
        <v>11076.992865887023</v>
      </c>
      <c r="U33" s="748"/>
      <c r="V33" s="748"/>
      <c r="W33" s="748"/>
      <c r="X33" s="748"/>
      <c r="Y33" s="748"/>
      <c r="Z33" s="614"/>
    </row>
    <row r="34" spans="5:26" x14ac:dyDescent="0.2">
      <c r="E34" s="750"/>
      <c r="F34" s="751"/>
      <c r="G34" s="751"/>
      <c r="H34" s="751"/>
      <c r="I34" s="751"/>
      <c r="J34" s="751"/>
      <c r="K34" s="751"/>
      <c r="L34" s="751"/>
      <c r="M34" s="614"/>
      <c r="N34" s="748">
        <f t="shared" si="1"/>
        <v>18</v>
      </c>
      <c r="O34" s="749">
        <f t="shared" si="7"/>
        <v>2039</v>
      </c>
      <c r="P34" s="739">
        <f t="shared" si="6"/>
        <v>376918.69743035879</v>
      </c>
      <c r="Q34" s="730">
        <f t="shared" si="2"/>
        <v>34130.567988793038</v>
      </c>
      <c r="R34" s="730">
        <f t="shared" si="3"/>
        <v>52100.503965443546</v>
      </c>
      <c r="S34" s="730">
        <f t="shared" si="4"/>
        <v>279328.16595491685</v>
      </c>
      <c r="T34" s="730">
        <f t="shared" si="5"/>
        <v>11359.459521205323</v>
      </c>
      <c r="U34" s="748"/>
      <c r="V34" s="748"/>
      <c r="W34" s="748"/>
      <c r="X34" s="748"/>
      <c r="Y34" s="748"/>
      <c r="Z34" s="614"/>
    </row>
    <row r="35" spans="5:26" x14ac:dyDescent="0.2">
      <c r="E35" s="750"/>
      <c r="F35" s="751"/>
      <c r="G35" s="751"/>
      <c r="H35" s="751"/>
      <c r="I35" s="751"/>
      <c r="J35" s="751"/>
      <c r="K35" s="751"/>
      <c r="L35" s="751"/>
      <c r="M35" s="614"/>
      <c r="N35" s="748">
        <f t="shared" si="1"/>
        <v>19</v>
      </c>
      <c r="O35" s="749">
        <f t="shared" si="7"/>
        <v>2040</v>
      </c>
      <c r="P35" s="739">
        <f t="shared" si="6"/>
        <v>385092.42981561134</v>
      </c>
      <c r="Q35" s="730">
        <f t="shared" si="2"/>
        <v>35015.424026589433</v>
      </c>
      <c r="R35" s="730">
        <f t="shared" si="3"/>
        <v>53429.082513222376</v>
      </c>
      <c r="S35" s="730">
        <f t="shared" si="4"/>
        <v>284998.79411446472</v>
      </c>
      <c r="T35" s="730">
        <f t="shared" si="5"/>
        <v>11649.129161334818</v>
      </c>
      <c r="U35" s="748"/>
      <c r="V35" s="748"/>
      <c r="W35" s="748"/>
      <c r="X35" s="748"/>
      <c r="Y35" s="748"/>
      <c r="Z35" s="739">
        <f>U36-SUM(V36:Y36)</f>
        <v>0</v>
      </c>
    </row>
    <row r="36" spans="5:26" x14ac:dyDescent="0.2">
      <c r="E36" s="750"/>
      <c r="F36" s="751"/>
      <c r="G36" s="751"/>
      <c r="H36" s="751"/>
      <c r="I36" s="751"/>
      <c r="J36" s="751"/>
      <c r="K36" s="751"/>
      <c r="L36" s="751"/>
      <c r="M36" s="614"/>
      <c r="N36" s="748">
        <f t="shared" si="1"/>
        <v>20</v>
      </c>
      <c r="O36" s="749">
        <f t="shared" si="7"/>
        <v>2041</v>
      </c>
      <c r="P36" s="739">
        <f t="shared" si="6"/>
        <v>393445.48761566222</v>
      </c>
      <c r="Q36" s="730">
        <f t="shared" si="2"/>
        <v>35923.220503228862</v>
      </c>
      <c r="R36" s="730">
        <f t="shared" si="3"/>
        <v>54791.540214239125</v>
      </c>
      <c r="S36" s="730">
        <f t="shared" si="4"/>
        <v>290784.54143363592</v>
      </c>
      <c r="T36" s="730">
        <f t="shared" si="5"/>
        <v>11946.185464558284</v>
      </c>
      <c r="U36" s="724">
        <f>SUM(Q33:T36)/4</f>
        <v>381094.25223822671</v>
      </c>
      <c r="V36" s="730">
        <f>SUM(Q33:Q36)/4</f>
        <v>34584.321298225099</v>
      </c>
      <c r="W36" s="730">
        <f>SUM(R33:R36)/4</f>
        <v>52781.522204454908</v>
      </c>
      <c r="X36" s="730">
        <f>SUM(S33:S36)/4</f>
        <v>282220.46698230034</v>
      </c>
      <c r="Y36" s="730">
        <f>SUM(T33:T36)/4</f>
        <v>11507.941753246361</v>
      </c>
      <c r="Z36" s="614"/>
    </row>
    <row r="37" spans="5:26" x14ac:dyDescent="0.2">
      <c r="E37" s="750"/>
      <c r="F37" s="751"/>
      <c r="G37" s="751"/>
      <c r="H37" s="751"/>
      <c r="I37" s="751"/>
      <c r="J37" s="751"/>
      <c r="K37" s="751"/>
      <c r="L37" s="751"/>
      <c r="M37" s="614"/>
      <c r="N37" s="748">
        <f t="shared" si="1"/>
        <v>21</v>
      </c>
      <c r="O37" s="749">
        <f t="shared" si="7"/>
        <v>2042</v>
      </c>
      <c r="P37" s="739">
        <f t="shared" si="6"/>
        <v>401981.85489502182</v>
      </c>
      <c r="Q37" s="730">
        <f t="shared" si="2"/>
        <v>36854.552163745349</v>
      </c>
      <c r="R37" s="730">
        <f t="shared" si="3"/>
        <v>56188.740997108354</v>
      </c>
      <c r="S37" s="730">
        <f t="shared" si="4"/>
        <v>296687.74494115805</v>
      </c>
      <c r="T37" s="730">
        <f t="shared" si="5"/>
        <v>12250.816793010048</v>
      </c>
      <c r="U37" s="748"/>
      <c r="V37" s="748"/>
      <c r="W37" s="748"/>
      <c r="X37" s="748"/>
      <c r="Y37" s="748"/>
      <c r="Z37" s="614"/>
    </row>
    <row r="38" spans="5:26" x14ac:dyDescent="0.2">
      <c r="E38" s="750"/>
      <c r="F38" s="751"/>
      <c r="G38" s="751"/>
      <c r="H38" s="751"/>
      <c r="I38" s="751"/>
      <c r="J38" s="751"/>
      <c r="K38" s="751"/>
      <c r="L38" s="751"/>
      <c r="M38" s="614"/>
      <c r="N38" s="748">
        <f t="shared" si="1"/>
        <v>22</v>
      </c>
      <c r="O38" s="749">
        <f t="shared" si="7"/>
        <v>2043</v>
      </c>
      <c r="P38" s="739">
        <f t="shared" si="6"/>
        <v>410705.60541497584</v>
      </c>
      <c r="Q38" s="730">
        <f t="shared" si="2"/>
        <v>37810.02917230496</v>
      </c>
      <c r="R38" s="730">
        <f t="shared" si="3"/>
        <v>57621.570820884583</v>
      </c>
      <c r="S38" s="730">
        <f t="shared" si="4"/>
        <v>302710.78910967067</v>
      </c>
      <c r="T38" s="730">
        <f t="shared" si="5"/>
        <v>12563.216312115606</v>
      </c>
      <c r="U38" s="748"/>
      <c r="V38" s="748"/>
      <c r="W38" s="748"/>
      <c r="X38" s="748"/>
      <c r="Y38" s="748"/>
      <c r="Z38" s="614"/>
    </row>
    <row r="39" spans="5:26" x14ac:dyDescent="0.2">
      <c r="E39" s="750"/>
      <c r="F39" s="751"/>
      <c r="G39" s="751"/>
      <c r="H39" s="751"/>
      <c r="I39" s="751"/>
      <c r="J39" s="751"/>
      <c r="K39" s="751"/>
      <c r="L39" s="751"/>
      <c r="M39" s="614"/>
      <c r="N39" s="748">
        <f t="shared" si="1"/>
        <v>23</v>
      </c>
      <c r="O39" s="749">
        <f t="shared" si="7"/>
        <v>2044</v>
      </c>
      <c r="P39" s="739">
        <f t="shared" si="6"/>
        <v>419620.90468076034</v>
      </c>
      <c r="Q39" s="730">
        <f t="shared" si="2"/>
        <v>38790.277511956308</v>
      </c>
      <c r="R39" s="730">
        <f t="shared" si="3"/>
        <v>59090.938236845126</v>
      </c>
      <c r="S39" s="730">
        <f t="shared" si="4"/>
        <v>308856.10681888193</v>
      </c>
      <c r="T39" s="730">
        <f t="shared" si="5"/>
        <v>12883.582113077005</v>
      </c>
      <c r="U39" s="748"/>
      <c r="V39" s="748"/>
      <c r="W39" s="748"/>
      <c r="X39" s="748"/>
      <c r="Y39" s="748"/>
      <c r="Z39" s="739">
        <f>U40-SUM(V40:Y40)</f>
        <v>0</v>
      </c>
    </row>
    <row r="40" spans="5:26" x14ac:dyDescent="0.2">
      <c r="E40" s="750"/>
      <c r="F40" s="751"/>
      <c r="G40" s="751"/>
      <c r="H40" s="751"/>
      <c r="I40" s="751"/>
      <c r="J40" s="751"/>
      <c r="K40" s="751"/>
      <c r="L40" s="751"/>
      <c r="M40" s="614"/>
      <c r="N40" s="748">
        <f t="shared" si="1"/>
        <v>24</v>
      </c>
      <c r="O40" s="749">
        <f t="shared" si="7"/>
        <v>2045</v>
      </c>
      <c r="P40" s="739">
        <f t="shared" si="6"/>
        <v>428732.01203610341</v>
      </c>
      <c r="Q40" s="730">
        <f t="shared" si="2"/>
        <v>39795.939394744863</v>
      </c>
      <c r="R40" s="730">
        <f t="shared" si="3"/>
        <v>60597.774964598604</v>
      </c>
      <c r="S40" s="730">
        <f t="shared" si="4"/>
        <v>315126.1803382783</v>
      </c>
      <c r="T40" s="730">
        <f t="shared" si="5"/>
        <v>13212.117338481623</v>
      </c>
      <c r="U40" s="724">
        <f>SUM(Q37:T40)/4</f>
        <v>415260.09425671533</v>
      </c>
      <c r="V40" s="730">
        <f>SUM(Q37:Q40)/4</f>
        <v>38312.69956068787</v>
      </c>
      <c r="W40" s="730">
        <f>SUM(R37:R40)/4</f>
        <v>58374.756254859167</v>
      </c>
      <c r="X40" s="730">
        <f>SUM(S37:S40)/4</f>
        <v>305845.20530199725</v>
      </c>
      <c r="Y40" s="730">
        <f>SUM(T37:T40)/4</f>
        <v>12727.433139171069</v>
      </c>
      <c r="Z40" s="614"/>
    </row>
    <row r="41" spans="5:26" x14ac:dyDescent="0.2">
      <c r="E41" s="750"/>
      <c r="F41" s="751"/>
      <c r="G41" s="751"/>
      <c r="H41" s="751"/>
      <c r="I41" s="751"/>
      <c r="J41" s="751"/>
      <c r="K41" s="751"/>
      <c r="L41" s="751"/>
      <c r="M41" s="614"/>
      <c r="N41" s="748">
        <f t="shared" si="1"/>
        <v>25</v>
      </c>
      <c r="O41" s="749">
        <f t="shared" si="7"/>
        <v>2046</v>
      </c>
      <c r="P41" s="739">
        <f t="shared" si="6"/>
        <v>438043.28280624218</v>
      </c>
      <c r="Q41" s="730">
        <f t="shared" si="2"/>
        <v>40827.673682459681</v>
      </c>
      <c r="R41" s="730">
        <f t="shared" si="3"/>
        <v>62143.036482884367</v>
      </c>
      <c r="S41" s="730">
        <f t="shared" si="4"/>
        <v>321523.54232978408</v>
      </c>
      <c r="T41" s="730">
        <f t="shared" si="5"/>
        <v>13549.030311114017</v>
      </c>
      <c r="U41" s="748"/>
      <c r="V41" s="748"/>
      <c r="W41" s="748"/>
      <c r="X41" s="748"/>
      <c r="Y41" s="748"/>
      <c r="Z41" s="614"/>
    </row>
    <row r="42" spans="5:26" x14ac:dyDescent="0.2">
      <c r="E42" s="750"/>
      <c r="F42" s="751"/>
      <c r="G42" s="751"/>
      <c r="H42" s="751"/>
      <c r="I42" s="751"/>
      <c r="J42" s="751"/>
      <c r="K42" s="751"/>
      <c r="L42" s="751"/>
      <c r="M42" s="614"/>
      <c r="N42" s="748">
        <f t="shared" si="1"/>
        <v>26</v>
      </c>
      <c r="O42" s="749">
        <f t="shared" si="7"/>
        <v>2047</v>
      </c>
      <c r="P42" s="739">
        <f t="shared" si="6"/>
        <v>447559.17049055424</v>
      </c>
      <c r="Q42" s="730">
        <f t="shared" si="2"/>
        <v>41886.156318288296</v>
      </c>
      <c r="R42" s="730">
        <f t="shared" si="3"/>
        <v>63727.702635437476</v>
      </c>
      <c r="S42" s="730">
        <f t="shared" si="4"/>
        <v>328050.77687077597</v>
      </c>
      <c r="T42" s="730">
        <f t="shared" si="5"/>
        <v>13894.534666052514</v>
      </c>
      <c r="U42" s="748"/>
      <c r="V42" s="748"/>
      <c r="W42" s="748"/>
      <c r="X42" s="748"/>
      <c r="Y42" s="748"/>
      <c r="Z42" s="614"/>
    </row>
    <row r="43" spans="5:26" x14ac:dyDescent="0.2">
      <c r="E43" s="750"/>
      <c r="F43" s="751"/>
      <c r="G43" s="751"/>
      <c r="H43" s="751"/>
      <c r="I43" s="751"/>
      <c r="J43" s="751"/>
      <c r="K43" s="751"/>
      <c r="L43" s="751"/>
      <c r="M43" s="614"/>
      <c r="N43" s="748">
        <f t="shared" si="1"/>
        <v>27</v>
      </c>
      <c r="O43" s="749">
        <f t="shared" si="7"/>
        <v>2048</v>
      </c>
      <c r="P43" s="739">
        <f t="shared" si="6"/>
        <v>457284.22900596616</v>
      </c>
      <c r="Q43" s="730">
        <f t="shared" si="2"/>
        <v>42972.080769662534</v>
      </c>
      <c r="R43" s="730">
        <f t="shared" si="3"/>
        <v>65352.778252303433</v>
      </c>
      <c r="S43" s="730">
        <f t="shared" si="4"/>
        <v>334710.52049786592</v>
      </c>
      <c r="T43" s="730">
        <f t="shared" si="5"/>
        <v>14248.849486134302</v>
      </c>
      <c r="U43" s="748"/>
      <c r="V43" s="748"/>
      <c r="W43" s="748"/>
      <c r="X43" s="748"/>
      <c r="Y43" s="748"/>
      <c r="Z43" s="739">
        <f>U44-SUM(V44:Y44)</f>
        <v>0</v>
      </c>
    </row>
    <row r="44" spans="5:26" x14ac:dyDescent="0.2">
      <c r="E44" s="750"/>
      <c r="F44" s="751"/>
      <c r="G44" s="751"/>
      <c r="H44" s="751"/>
      <c r="I44" s="751"/>
      <c r="J44" s="751"/>
      <c r="K44" s="751"/>
      <c r="L44" s="751"/>
      <c r="M44" s="614"/>
      <c r="N44" s="748">
        <f t="shared" si="1"/>
        <v>28</v>
      </c>
      <c r="O44" s="749">
        <f t="shared" si="7"/>
        <v>2049</v>
      </c>
      <c r="P44" s="739">
        <f t="shared" si="6"/>
        <v>0</v>
      </c>
      <c r="Q44" s="730">
        <f t="shared" si="2"/>
        <v>0</v>
      </c>
      <c r="R44" s="730">
        <f t="shared" si="3"/>
        <v>0</v>
      </c>
      <c r="S44" s="730">
        <f t="shared" si="4"/>
        <v>0</v>
      </c>
      <c r="T44" s="730">
        <f t="shared" si="5"/>
        <v>0</v>
      </c>
      <c r="U44" s="724">
        <f>SUM(Q41:T44)/4</f>
        <v>335721.67057569063</v>
      </c>
      <c r="V44" s="730">
        <f>SUM(Q41:Q44)/4</f>
        <v>31421.477692602632</v>
      </c>
      <c r="W44" s="730">
        <f>SUM(R41:R44)/4</f>
        <v>47805.879342656321</v>
      </c>
      <c r="X44" s="730">
        <f>SUM(S41:S44)/4</f>
        <v>246071.20992460649</v>
      </c>
      <c r="Y44" s="730">
        <f>SUM(T41:T44)/4</f>
        <v>10423.103615825208</v>
      </c>
      <c r="Z44" s="614"/>
    </row>
    <row r="45" spans="5:26" x14ac:dyDescent="0.2">
      <c r="E45" s="750"/>
      <c r="F45" s="751"/>
      <c r="G45" s="751"/>
      <c r="H45" s="751"/>
      <c r="I45" s="751"/>
      <c r="J45" s="751"/>
      <c r="K45" s="751"/>
      <c r="L45" s="751"/>
      <c r="M45" s="614"/>
      <c r="N45" s="748">
        <f t="shared" si="1"/>
        <v>29</v>
      </c>
      <c r="O45" s="749">
        <f t="shared" si="7"/>
        <v>2050</v>
      </c>
      <c r="P45" s="739">
        <f t="shared" si="6"/>
        <v>0</v>
      </c>
      <c r="Q45" s="730">
        <f t="shared" si="2"/>
        <v>0</v>
      </c>
      <c r="R45" s="730">
        <f t="shared" si="3"/>
        <v>0</v>
      </c>
      <c r="S45" s="730">
        <f t="shared" si="4"/>
        <v>0</v>
      </c>
      <c r="T45" s="730">
        <f t="shared" si="5"/>
        <v>0</v>
      </c>
      <c r="U45" s="748"/>
      <c r="V45" s="748"/>
      <c r="W45" s="748"/>
      <c r="X45" s="748"/>
      <c r="Y45" s="748"/>
      <c r="Z45" s="614"/>
    </row>
    <row r="46" spans="5:26" x14ac:dyDescent="0.2">
      <c r="E46" s="750"/>
      <c r="F46" s="751"/>
      <c r="G46" s="751"/>
      <c r="H46" s="751"/>
      <c r="I46" s="751"/>
      <c r="J46" s="751"/>
      <c r="K46" s="751"/>
      <c r="L46" s="751"/>
      <c r="M46" s="614"/>
      <c r="N46" s="748">
        <f t="shared" si="1"/>
        <v>30</v>
      </c>
      <c r="O46" s="749">
        <f t="shared" si="7"/>
        <v>2051</v>
      </c>
      <c r="P46" s="739">
        <f t="shared" si="6"/>
        <v>0</v>
      </c>
      <c r="Q46" s="730">
        <f t="shared" si="2"/>
        <v>0</v>
      </c>
      <c r="R46" s="730">
        <f t="shared" si="3"/>
        <v>0</v>
      </c>
      <c r="S46" s="730">
        <f t="shared" si="4"/>
        <v>0</v>
      </c>
      <c r="T46" s="730">
        <f t="shared" si="5"/>
        <v>0</v>
      </c>
      <c r="Z46" s="614"/>
    </row>
    <row r="47" spans="5:26" x14ac:dyDescent="0.2">
      <c r="E47" s="750"/>
      <c r="F47" s="751"/>
      <c r="G47" s="751"/>
      <c r="H47" s="751"/>
      <c r="I47" s="751"/>
      <c r="J47" s="751"/>
      <c r="K47" s="751"/>
      <c r="L47" s="751"/>
      <c r="M47" s="614"/>
      <c r="N47" s="748">
        <f t="shared" si="1"/>
        <v>31</v>
      </c>
      <c r="O47" s="749">
        <f t="shared" si="7"/>
        <v>2052</v>
      </c>
      <c r="P47" s="739">
        <f t="shared" si="6"/>
        <v>0</v>
      </c>
      <c r="Q47" s="730">
        <f t="shared" si="2"/>
        <v>0</v>
      </c>
      <c r="R47" s="730">
        <f t="shared" si="3"/>
        <v>0</v>
      </c>
      <c r="S47" s="730">
        <f t="shared" si="4"/>
        <v>0</v>
      </c>
      <c r="T47" s="730">
        <f t="shared" si="5"/>
        <v>0</v>
      </c>
      <c r="U47" s="748"/>
      <c r="V47" s="748"/>
      <c r="W47" s="748"/>
      <c r="X47" s="748"/>
      <c r="Y47" s="748"/>
      <c r="Z47" s="739">
        <f>U48-SUM(V48:Y48)</f>
        <v>0</v>
      </c>
    </row>
    <row r="48" spans="5:26" x14ac:dyDescent="0.2">
      <c r="E48" s="750"/>
      <c r="F48" s="751"/>
      <c r="G48" s="751"/>
      <c r="H48" s="751"/>
      <c r="I48" s="751"/>
      <c r="J48" s="751"/>
      <c r="K48" s="751"/>
      <c r="L48" s="751"/>
      <c r="M48" s="614"/>
      <c r="N48" s="748">
        <f t="shared" si="1"/>
        <v>32</v>
      </c>
      <c r="O48" s="749">
        <f t="shared" si="7"/>
        <v>2053</v>
      </c>
      <c r="P48" s="739">
        <f t="shared" si="6"/>
        <v>0</v>
      </c>
      <c r="Q48" s="730">
        <f t="shared" si="2"/>
        <v>0</v>
      </c>
      <c r="R48" s="730">
        <f t="shared" si="3"/>
        <v>0</v>
      </c>
      <c r="S48" s="730">
        <f t="shared" si="4"/>
        <v>0</v>
      </c>
      <c r="T48" s="730">
        <f t="shared" si="5"/>
        <v>0</v>
      </c>
      <c r="U48" s="724">
        <f>SUM(Q45:T48)/4</f>
        <v>0</v>
      </c>
      <c r="V48" s="730">
        <f>SUM(Q45:Q48)/4</f>
        <v>0</v>
      </c>
      <c r="W48" s="730">
        <f>SUM(R45:R48)/4</f>
        <v>0</v>
      </c>
      <c r="X48" s="730">
        <f>SUM(S45:S48)/4</f>
        <v>0</v>
      </c>
      <c r="Y48" s="730">
        <f>SUM(T45:T48)/4</f>
        <v>0</v>
      </c>
      <c r="Z48" s="614"/>
    </row>
    <row r="49" spans="5:26" x14ac:dyDescent="0.2">
      <c r="E49" s="750"/>
      <c r="F49" s="751"/>
      <c r="G49" s="751"/>
      <c r="H49" s="751"/>
      <c r="I49" s="751"/>
      <c r="J49" s="751"/>
      <c r="K49" s="751"/>
      <c r="L49" s="751"/>
      <c r="M49" s="614"/>
      <c r="N49" s="748"/>
      <c r="O49" s="615" t="s">
        <v>18</v>
      </c>
      <c r="P49" s="615" t="s">
        <v>18</v>
      </c>
      <c r="Q49" s="615" t="s">
        <v>18</v>
      </c>
      <c r="R49" s="615" t="s">
        <v>18</v>
      </c>
      <c r="S49" s="615" t="s">
        <v>18</v>
      </c>
      <c r="T49" s="615" t="s">
        <v>18</v>
      </c>
      <c r="U49" s="724"/>
      <c r="V49" s="724"/>
      <c r="W49" s="724"/>
      <c r="X49" s="724"/>
      <c r="Y49" s="724"/>
      <c r="Z49" s="614"/>
    </row>
    <row r="50" spans="5:26" x14ac:dyDescent="0.2">
      <c r="E50" s="750"/>
      <c r="F50" s="751"/>
      <c r="G50" s="751"/>
      <c r="H50" s="751"/>
      <c r="I50" s="751"/>
      <c r="J50" s="751"/>
      <c r="K50" s="751"/>
      <c r="L50" s="751"/>
      <c r="M50" s="614"/>
      <c r="O50" s="605" t="s">
        <v>111</v>
      </c>
      <c r="P50" s="726">
        <f t="shared" si="6"/>
        <v>9472567.3496858962</v>
      </c>
      <c r="Q50" s="724">
        <f>SUM(Q$17:Q$48)</f>
        <v>848476.64291073696</v>
      </c>
      <c r="R50" s="724">
        <f>SUM(R$17:R$48)</f>
        <v>1296532.5263532945</v>
      </c>
      <c r="S50" s="724">
        <f>SUM(S$17:S$48)</f>
        <v>7044875.5261272965</v>
      </c>
      <c r="T50" s="724">
        <f>SUM(T$17:T$48)</f>
        <v>282682.65429456945</v>
      </c>
      <c r="U50" s="730"/>
      <c r="V50" s="724"/>
      <c r="W50" s="724"/>
      <c r="X50" s="724"/>
      <c r="Y50" s="724"/>
      <c r="Z50" s="614"/>
    </row>
    <row r="51" spans="5:26" x14ac:dyDescent="0.2">
      <c r="E51" s="750"/>
      <c r="F51" s="751"/>
      <c r="G51" s="751"/>
      <c r="H51" s="751"/>
      <c r="I51" s="751"/>
      <c r="J51" s="751"/>
      <c r="K51" s="751"/>
      <c r="L51" s="751"/>
      <c r="M51" s="614"/>
      <c r="N51" s="614"/>
      <c r="O51" s="614"/>
      <c r="P51" s="742">
        <f>P50-P$10</f>
        <v>0</v>
      </c>
      <c r="Q51" s="742">
        <f t="shared" ref="Q51:T51" si="8">Q50-Q$10</f>
        <v>0</v>
      </c>
      <c r="R51" s="742">
        <f t="shared" si="8"/>
        <v>0</v>
      </c>
      <c r="S51" s="742">
        <f t="shared" si="8"/>
        <v>0</v>
      </c>
      <c r="T51" s="742">
        <f t="shared" si="8"/>
        <v>0</v>
      </c>
      <c r="U51" s="742">
        <f>SUM(Q50:T50)-P$10</f>
        <v>0</v>
      </c>
      <c r="V51" s="614"/>
      <c r="W51" s="614"/>
      <c r="X51" s="614"/>
      <c r="Y51" s="614"/>
      <c r="Z51" s="614"/>
    </row>
    <row r="52" spans="5:26" x14ac:dyDescent="0.2">
      <c r="E52" s="750"/>
      <c r="F52" s="751"/>
      <c r="G52" s="751"/>
      <c r="H52" s="751"/>
      <c r="I52" s="751"/>
      <c r="J52" s="751"/>
      <c r="K52" s="751"/>
      <c r="L52" s="751"/>
      <c r="M52" s="614"/>
      <c r="O52" s="719" t="s">
        <v>4708</v>
      </c>
      <c r="P52" s="752">
        <f>$P$13</f>
        <v>2.2089465826057308E-2</v>
      </c>
      <c r="Z52" s="614"/>
    </row>
    <row r="53" spans="5:26" x14ac:dyDescent="0.2">
      <c r="E53" s="750"/>
      <c r="F53" s="751"/>
      <c r="M53" s="614"/>
      <c r="O53" s="720" t="s">
        <v>113</v>
      </c>
      <c r="P53" s="752">
        <f>((1+P52)^(1/12))-1</f>
        <v>1.8224109007578537E-3</v>
      </c>
      <c r="Z53" s="614"/>
    </row>
    <row r="54" spans="5:26" x14ac:dyDescent="0.2">
      <c r="E54" s="750"/>
      <c r="F54" s="751"/>
      <c r="M54" s="614"/>
      <c r="O54" s="720" t="s">
        <v>20</v>
      </c>
      <c r="P54" s="726">
        <f>P10</f>
        <v>9472567.3496858999</v>
      </c>
      <c r="Z54" s="614"/>
    </row>
    <row r="55" spans="5:26" x14ac:dyDescent="0.2">
      <c r="E55" s="750"/>
      <c r="F55" s="751"/>
      <c r="M55" s="614"/>
      <c r="O55" s="720" t="s">
        <v>21</v>
      </c>
      <c r="P55" s="724">
        <f>P54/(1+P53)^P56</f>
        <v>5251302.9180483315</v>
      </c>
      <c r="Z55" s="614"/>
    </row>
    <row r="56" spans="5:26" x14ac:dyDescent="0.2">
      <c r="E56" s="750"/>
      <c r="F56" s="751"/>
      <c r="M56" s="614"/>
      <c r="O56" s="720" t="s">
        <v>114</v>
      </c>
      <c r="P56" s="730">
        <f>$P$12*12</f>
        <v>324</v>
      </c>
      <c r="Q56" s="753"/>
      <c r="Z56" s="614"/>
    </row>
    <row r="57" spans="5:26" x14ac:dyDescent="0.2">
      <c r="E57" s="750"/>
      <c r="F57" s="751"/>
      <c r="M57" s="614"/>
      <c r="O57" s="720" t="s">
        <v>115</v>
      </c>
      <c r="P57" s="724">
        <f>PMT(P53,P56,-P55)</f>
        <v>21475.264368132393</v>
      </c>
      <c r="Z57" s="614"/>
    </row>
    <row r="58" spans="5:26" x14ac:dyDescent="0.2">
      <c r="E58" s="750"/>
      <c r="F58" s="751"/>
      <c r="M58" s="614"/>
      <c r="N58" s="615"/>
      <c r="O58" s="615" t="s">
        <v>18</v>
      </c>
      <c r="P58" s="615" t="s">
        <v>18</v>
      </c>
      <c r="Q58" s="615" t="s">
        <v>18</v>
      </c>
      <c r="R58" s="615" t="s">
        <v>18</v>
      </c>
      <c r="Z58" s="614"/>
    </row>
    <row r="59" spans="5:26" x14ac:dyDescent="0.2">
      <c r="E59" s="750"/>
      <c r="F59" s="751"/>
      <c r="M59" s="614"/>
      <c r="N59" s="748">
        <v>1</v>
      </c>
      <c r="O59" s="730">
        <v>0</v>
      </c>
      <c r="P59" s="730">
        <f>P57</f>
        <v>21475.264368132393</v>
      </c>
      <c r="Q59" s="730">
        <f>O59*$P$53</f>
        <v>0</v>
      </c>
      <c r="R59" s="730">
        <f>O59+P59+Q59</f>
        <v>21475.264368132393</v>
      </c>
      <c r="Z59" s="614"/>
    </row>
    <row r="60" spans="5:26" x14ac:dyDescent="0.2">
      <c r="E60" s="750"/>
      <c r="F60" s="751"/>
      <c r="M60" s="614"/>
      <c r="N60" s="748">
        <f>N59+1</f>
        <v>2</v>
      </c>
      <c r="O60" s="730">
        <f t="shared" ref="O60:O123" si="9">R59</f>
        <v>21475.264368132393</v>
      </c>
      <c r="P60" s="730">
        <f>P59</f>
        <v>21475.264368132393</v>
      </c>
      <c r="Q60" s="730">
        <f t="shared" ref="Q60:Q79" si="10">O60*$P$53</f>
        <v>39.136755881141198</v>
      </c>
      <c r="R60" s="730">
        <f t="shared" ref="R60:R122" si="11">O60+P60+Q60</f>
        <v>42989.665492145927</v>
      </c>
      <c r="Z60" s="614"/>
    </row>
    <row r="61" spans="5:26" x14ac:dyDescent="0.2">
      <c r="E61" s="750"/>
      <c r="F61" s="751"/>
      <c r="M61" s="614"/>
      <c r="N61" s="748">
        <f t="shared" ref="N61:N123" si="12">N60+1</f>
        <v>3</v>
      </c>
      <c r="O61" s="730">
        <f t="shared" si="9"/>
        <v>42989.665492145927</v>
      </c>
      <c r="P61" s="730">
        <f>P60</f>
        <v>21475.264368132393</v>
      </c>
      <c r="Q61" s="730">
        <f t="shared" si="10"/>
        <v>78.344835012820482</v>
      </c>
      <c r="R61" s="730">
        <f t="shared" si="11"/>
        <v>64543.274695291148</v>
      </c>
      <c r="Z61" s="614"/>
    </row>
    <row r="62" spans="5:26" x14ac:dyDescent="0.2">
      <c r="E62" s="750"/>
      <c r="F62" s="751"/>
      <c r="M62" s="614"/>
      <c r="N62" s="748">
        <f t="shared" si="12"/>
        <v>4</v>
      </c>
      <c r="O62" s="730">
        <f t="shared" si="9"/>
        <v>64543.274695291148</v>
      </c>
      <c r="P62" s="730">
        <f t="shared" ref="P62:P67" si="13">P61</f>
        <v>21475.264368132393</v>
      </c>
      <c r="Q62" s="730">
        <f t="shared" si="10"/>
        <v>117.62436737530713</v>
      </c>
      <c r="R62" s="730">
        <f t="shared" si="11"/>
        <v>86136.163430798842</v>
      </c>
      <c r="Z62" s="614"/>
    </row>
    <row r="63" spans="5:26" x14ac:dyDescent="0.2">
      <c r="E63" s="750"/>
      <c r="F63" s="751"/>
      <c r="M63" s="614"/>
      <c r="N63" s="748">
        <f t="shared" si="12"/>
        <v>5</v>
      </c>
      <c r="O63" s="730">
        <f t="shared" si="9"/>
        <v>86136.163430798842</v>
      </c>
      <c r="P63" s="730">
        <f t="shared" si="13"/>
        <v>21475.264368132393</v>
      </c>
      <c r="Q63" s="730">
        <f t="shared" si="10"/>
        <v>156.97548318574781</v>
      </c>
      <c r="R63" s="730">
        <f t="shared" si="11"/>
        <v>107768.40328211698</v>
      </c>
      <c r="Z63" s="614"/>
    </row>
    <row r="64" spans="5:26" x14ac:dyDescent="0.2">
      <c r="E64" s="750"/>
      <c r="F64" s="751"/>
      <c r="M64" s="614"/>
      <c r="N64" s="748">
        <f t="shared" si="12"/>
        <v>6</v>
      </c>
      <c r="O64" s="730">
        <f t="shared" si="9"/>
        <v>107768.40328211698</v>
      </c>
      <c r="P64" s="730">
        <f t="shared" si="13"/>
        <v>21475.264368132393</v>
      </c>
      <c r="Q64" s="730">
        <f t="shared" si="10"/>
        <v>196.39831289859845</v>
      </c>
      <c r="R64" s="730">
        <f t="shared" si="11"/>
        <v>129440.06596314798</v>
      </c>
      <c r="Z64" s="614"/>
    </row>
    <row r="65" spans="5:26" x14ac:dyDescent="0.2">
      <c r="E65" s="750"/>
      <c r="F65" s="751"/>
      <c r="M65" s="614"/>
      <c r="N65" s="748">
        <f t="shared" si="12"/>
        <v>7</v>
      </c>
      <c r="O65" s="730">
        <f t="shared" si="9"/>
        <v>129440.06596314798</v>
      </c>
      <c r="P65" s="730">
        <f t="shared" si="13"/>
        <v>21475.264368132393</v>
      </c>
      <c r="Q65" s="730">
        <f t="shared" si="10"/>
        <v>235.89298720605652</v>
      </c>
      <c r="R65" s="730">
        <f t="shared" si="11"/>
        <v>151151.22331848642</v>
      </c>
      <c r="Z65" s="614"/>
    </row>
    <row r="66" spans="5:26" x14ac:dyDescent="0.2">
      <c r="E66" s="750"/>
      <c r="F66" s="751"/>
      <c r="M66" s="614"/>
      <c r="N66" s="748">
        <f t="shared" si="12"/>
        <v>8</v>
      </c>
      <c r="O66" s="730">
        <f t="shared" si="9"/>
        <v>151151.22331848642</v>
      </c>
      <c r="P66" s="730">
        <f t="shared" si="13"/>
        <v>21475.264368132393</v>
      </c>
      <c r="Q66" s="730">
        <f t="shared" si="10"/>
        <v>275.45963703849435</v>
      </c>
      <c r="R66" s="730">
        <f t="shared" si="11"/>
        <v>172901.94732365731</v>
      </c>
      <c r="Z66" s="614"/>
    </row>
    <row r="67" spans="5:26" x14ac:dyDescent="0.2">
      <c r="E67" s="750"/>
      <c r="F67" s="751"/>
      <c r="M67" s="614"/>
      <c r="N67" s="748">
        <f t="shared" si="12"/>
        <v>9</v>
      </c>
      <c r="O67" s="730">
        <f t="shared" si="9"/>
        <v>172901.94732365731</v>
      </c>
      <c r="P67" s="730">
        <f t="shared" si="13"/>
        <v>21475.264368132393</v>
      </c>
      <c r="Q67" s="730">
        <f t="shared" si="10"/>
        <v>315.09839356489329</v>
      </c>
      <c r="R67" s="730">
        <f t="shared" si="11"/>
        <v>194692.31008535461</v>
      </c>
      <c r="Z67" s="614"/>
    </row>
    <row r="68" spans="5:26" x14ac:dyDescent="0.2">
      <c r="E68" s="750"/>
      <c r="F68" s="751"/>
      <c r="M68" s="614"/>
      <c r="N68" s="748">
        <f t="shared" si="12"/>
        <v>10</v>
      </c>
      <c r="O68" s="730">
        <f t="shared" si="9"/>
        <v>194692.31008535461</v>
      </c>
      <c r="P68" s="730">
        <f t="shared" ref="P68:P124" si="14">P67</f>
        <v>21475.264368132393</v>
      </c>
      <c r="Q68" s="730">
        <f t="shared" si="10"/>
        <v>354.80938819327844</v>
      </c>
      <c r="R68" s="730">
        <f t="shared" si="11"/>
        <v>216522.38384168028</v>
      </c>
      <c r="Z68" s="614"/>
    </row>
    <row r="69" spans="5:26" x14ac:dyDescent="0.2">
      <c r="E69" s="750"/>
      <c r="F69" s="751"/>
      <c r="M69" s="614"/>
      <c r="N69" s="748">
        <f t="shared" si="12"/>
        <v>11</v>
      </c>
      <c r="O69" s="730">
        <f t="shared" si="9"/>
        <v>216522.38384168028</v>
      </c>
      <c r="P69" s="730">
        <f>P68</f>
        <v>21475.264368132393</v>
      </c>
      <c r="Q69" s="730">
        <f t="shared" si="10"/>
        <v>394.59275257115428</v>
      </c>
      <c r="R69" s="730">
        <f t="shared" si="11"/>
        <v>238392.24096238383</v>
      </c>
      <c r="Z69" s="614"/>
    </row>
    <row r="70" spans="5:26" x14ac:dyDescent="0.2">
      <c r="E70" s="750"/>
      <c r="F70" s="751"/>
      <c r="M70" s="614"/>
      <c r="N70" s="748">
        <f t="shared" si="12"/>
        <v>12</v>
      </c>
      <c r="O70" s="730">
        <f t="shared" si="9"/>
        <v>238392.24096238383</v>
      </c>
      <c r="P70" s="730">
        <f t="shared" si="14"/>
        <v>21475.264368132393</v>
      </c>
      <c r="Q70" s="730">
        <f t="shared" si="10"/>
        <v>434.44861858594123</v>
      </c>
      <c r="R70" s="730">
        <f t="shared" si="11"/>
        <v>260301.95394910217</v>
      </c>
      <c r="Z70" s="614"/>
    </row>
    <row r="71" spans="5:26" x14ac:dyDescent="0.2">
      <c r="E71" s="750"/>
      <c r="F71" s="751"/>
      <c r="M71" s="614"/>
      <c r="N71" s="748">
        <f t="shared" si="12"/>
        <v>13</v>
      </c>
      <c r="O71" s="730">
        <f t="shared" si="9"/>
        <v>260301.95394910217</v>
      </c>
      <c r="P71" s="730">
        <f t="shared" si="14"/>
        <v>21475.264368132393</v>
      </c>
      <c r="Q71" s="730">
        <f t="shared" si="10"/>
        <v>474.37711836541263</v>
      </c>
      <c r="R71" s="730">
        <f t="shared" si="11"/>
        <v>282251.59543559997</v>
      </c>
      <c r="Z71" s="614"/>
    </row>
    <row r="72" spans="5:26" x14ac:dyDescent="0.2">
      <c r="E72" s="750"/>
      <c r="F72" s="751"/>
      <c r="M72" s="614"/>
      <c r="N72" s="748">
        <f t="shared" si="12"/>
        <v>14</v>
      </c>
      <c r="O72" s="730">
        <f t="shared" si="9"/>
        <v>282251.59543559997</v>
      </c>
      <c r="P72" s="730">
        <f t="shared" si="14"/>
        <v>21475.264368132393</v>
      </c>
      <c r="Q72" s="730">
        <f t="shared" si="10"/>
        <v>514.37838427813301</v>
      </c>
      <c r="R72" s="730">
        <f t="shared" si="11"/>
        <v>304241.23818801052</v>
      </c>
      <c r="Z72" s="614"/>
    </row>
    <row r="73" spans="5:26" x14ac:dyDescent="0.2">
      <c r="E73" s="750"/>
      <c r="F73" s="751"/>
      <c r="M73" s="614"/>
      <c r="N73" s="748">
        <f t="shared" si="12"/>
        <v>15</v>
      </c>
      <c r="O73" s="730">
        <f t="shared" si="9"/>
        <v>304241.23818801052</v>
      </c>
      <c r="P73" s="730">
        <f t="shared" si="14"/>
        <v>21475.264368132393</v>
      </c>
      <c r="Q73" s="730">
        <f t="shared" si="10"/>
        <v>554.45254893389699</v>
      </c>
      <c r="R73" s="730">
        <f t="shared" si="11"/>
        <v>326270.95510507684</v>
      </c>
      <c r="Z73" s="614"/>
    </row>
    <row r="74" spans="5:26" x14ac:dyDescent="0.2">
      <c r="E74" s="750"/>
      <c r="F74" s="751"/>
      <c r="M74" s="614"/>
      <c r="N74" s="748">
        <f t="shared" si="12"/>
        <v>16</v>
      </c>
      <c r="O74" s="730">
        <f t="shared" si="9"/>
        <v>326270.95510507684</v>
      </c>
      <c r="P74" s="730">
        <f t="shared" si="14"/>
        <v>21475.264368132393</v>
      </c>
      <c r="Q74" s="730">
        <f t="shared" si="10"/>
        <v>594.59974518416834</v>
      </c>
      <c r="R74" s="730">
        <f t="shared" si="11"/>
        <v>348340.81921839342</v>
      </c>
      <c r="Z74" s="614"/>
    </row>
    <row r="75" spans="5:26" x14ac:dyDescent="0.2">
      <c r="E75" s="750"/>
      <c r="F75" s="751"/>
      <c r="M75" s="614"/>
      <c r="N75" s="748">
        <f t="shared" si="12"/>
        <v>17</v>
      </c>
      <c r="O75" s="730">
        <f t="shared" si="9"/>
        <v>348340.81921839342</v>
      </c>
      <c r="P75" s="730">
        <f t="shared" si="14"/>
        <v>21475.264368132393</v>
      </c>
      <c r="Q75" s="730">
        <f t="shared" si="10"/>
        <v>634.820106122521</v>
      </c>
      <c r="R75" s="730">
        <f t="shared" si="11"/>
        <v>370450.90369264834</v>
      </c>
      <c r="Z75" s="614"/>
    </row>
    <row r="76" spans="5:26" x14ac:dyDescent="0.2">
      <c r="E76" s="750"/>
      <c r="F76" s="751"/>
      <c r="M76" s="614"/>
      <c r="N76" s="748">
        <f t="shared" si="12"/>
        <v>18</v>
      </c>
      <c r="O76" s="730">
        <f t="shared" si="9"/>
        <v>370450.90369264834</v>
      </c>
      <c r="P76" s="730">
        <f t="shared" si="14"/>
        <v>21475.264368132393</v>
      </c>
      <c r="Q76" s="730">
        <f t="shared" si="10"/>
        <v>675.11376508508022</v>
      </c>
      <c r="R76" s="730">
        <f t="shared" si="11"/>
        <v>392601.28182586579</v>
      </c>
      <c r="Z76" s="614"/>
    </row>
    <row r="77" spans="5:26" x14ac:dyDescent="0.2">
      <c r="M77" s="614"/>
      <c r="N77" s="748">
        <f t="shared" si="12"/>
        <v>19</v>
      </c>
      <c r="O77" s="730">
        <f t="shared" si="9"/>
        <v>392601.28182586579</v>
      </c>
      <c r="P77" s="730">
        <f t="shared" si="14"/>
        <v>21475.264368132393</v>
      </c>
      <c r="Q77" s="730">
        <f t="shared" si="10"/>
        <v>715.48085565096403</v>
      </c>
      <c r="R77" s="730">
        <f t="shared" si="11"/>
        <v>414792.02704964916</v>
      </c>
      <c r="Z77" s="614"/>
    </row>
    <row r="78" spans="5:26" x14ac:dyDescent="0.2">
      <c r="M78" s="614"/>
      <c r="N78" s="748">
        <f t="shared" si="12"/>
        <v>20</v>
      </c>
      <c r="O78" s="730">
        <f t="shared" si="9"/>
        <v>414792.02704964916</v>
      </c>
      <c r="P78" s="730">
        <f t="shared" si="14"/>
        <v>21475.264368132393</v>
      </c>
      <c r="Q78" s="730">
        <f t="shared" si="10"/>
        <v>755.92151164272718</v>
      </c>
      <c r="R78" s="730">
        <f t="shared" si="11"/>
        <v>437023.21292942431</v>
      </c>
      <c r="Z78" s="614"/>
    </row>
    <row r="79" spans="5:26" x14ac:dyDescent="0.2">
      <c r="M79" s="614"/>
      <c r="N79" s="748">
        <f t="shared" si="12"/>
        <v>21</v>
      </c>
      <c r="O79" s="730">
        <f t="shared" si="9"/>
        <v>437023.21292942431</v>
      </c>
      <c r="P79" s="730">
        <f t="shared" si="14"/>
        <v>21475.264368132393</v>
      </c>
      <c r="Q79" s="730">
        <f t="shared" si="10"/>
        <v>796.43586712680349</v>
      </c>
      <c r="R79" s="730">
        <f t="shared" si="11"/>
        <v>459294.9131646835</v>
      </c>
      <c r="Z79" s="614"/>
    </row>
    <row r="80" spans="5:26" x14ac:dyDescent="0.2">
      <c r="M80" s="614"/>
      <c r="N80" s="748">
        <f t="shared" si="12"/>
        <v>22</v>
      </c>
      <c r="O80" s="730">
        <f t="shared" si="9"/>
        <v>459294.9131646835</v>
      </c>
      <c r="P80" s="730">
        <f t="shared" si="14"/>
        <v>21475.264368132393</v>
      </c>
      <c r="Q80" s="730">
        <f t="shared" ref="Q80:Q122" si="15">O80*$P$53</f>
        <v>837.02405641395103</v>
      </c>
      <c r="R80" s="730">
        <f t="shared" si="11"/>
        <v>481607.20158922987</v>
      </c>
      <c r="Z80" s="614"/>
    </row>
    <row r="81" spans="13:26" x14ac:dyDescent="0.2">
      <c r="M81" s="614"/>
      <c r="N81" s="748">
        <f t="shared" si="12"/>
        <v>23</v>
      </c>
      <c r="O81" s="730">
        <f t="shared" si="9"/>
        <v>481607.20158922987</v>
      </c>
      <c r="P81" s="730">
        <f t="shared" si="14"/>
        <v>21475.264368132393</v>
      </c>
      <c r="Q81" s="730">
        <f t="shared" si="15"/>
        <v>877.68621405969759</v>
      </c>
      <c r="R81" s="730">
        <f t="shared" si="11"/>
        <v>503960.15217142197</v>
      </c>
      <c r="Z81" s="614"/>
    </row>
    <row r="82" spans="13:26" x14ac:dyDescent="0.2">
      <c r="M82" s="614"/>
      <c r="N82" s="748">
        <f t="shared" si="12"/>
        <v>24</v>
      </c>
      <c r="O82" s="730">
        <f t="shared" si="9"/>
        <v>503960.15217142197</v>
      </c>
      <c r="P82" s="730">
        <f t="shared" si="14"/>
        <v>21475.264368132393</v>
      </c>
      <c r="Q82" s="730">
        <f t="shared" si="15"/>
        <v>918.42247486478618</v>
      </c>
      <c r="R82" s="730">
        <f t="shared" si="11"/>
        <v>526353.83901441912</v>
      </c>
      <c r="Z82" s="614"/>
    </row>
    <row r="83" spans="13:26" x14ac:dyDescent="0.2">
      <c r="M83" s="614"/>
      <c r="N83" s="748">
        <f t="shared" si="12"/>
        <v>25</v>
      </c>
      <c r="O83" s="730">
        <f t="shared" si="9"/>
        <v>526353.83901441912</v>
      </c>
      <c r="P83" s="730">
        <f t="shared" si="14"/>
        <v>21475.264368132393</v>
      </c>
      <c r="Q83" s="730">
        <f t="shared" si="15"/>
        <v>959.23297387562184</v>
      </c>
      <c r="R83" s="730">
        <f t="shared" si="11"/>
        <v>548788.33635642705</v>
      </c>
      <c r="Z83" s="614"/>
    </row>
    <row r="84" spans="13:26" x14ac:dyDescent="0.2">
      <c r="M84" s="614"/>
      <c r="N84" s="748">
        <f t="shared" si="12"/>
        <v>26</v>
      </c>
      <c r="O84" s="730">
        <f t="shared" si="9"/>
        <v>548788.33635642705</v>
      </c>
      <c r="P84" s="730">
        <f t="shared" si="14"/>
        <v>21475.264368132393</v>
      </c>
      <c r="Q84" s="730">
        <f t="shared" si="15"/>
        <v>1000.1178463847202</v>
      </c>
      <c r="R84" s="730">
        <f t="shared" si="11"/>
        <v>571263.71857094415</v>
      </c>
      <c r="Z84" s="614"/>
    </row>
    <row r="85" spans="13:26" x14ac:dyDescent="0.2">
      <c r="M85" s="614"/>
      <c r="N85" s="748">
        <f t="shared" si="12"/>
        <v>27</v>
      </c>
      <c r="O85" s="730">
        <f t="shared" si="9"/>
        <v>571263.71857094415</v>
      </c>
      <c r="P85" s="730">
        <f t="shared" si="14"/>
        <v>21475.264368132393</v>
      </c>
      <c r="Q85" s="730">
        <f t="shared" si="15"/>
        <v>1041.0772279311554</v>
      </c>
      <c r="R85" s="730">
        <f t="shared" si="11"/>
        <v>593780.06016700761</v>
      </c>
      <c r="Z85" s="614"/>
    </row>
    <row r="86" spans="13:26" x14ac:dyDescent="0.2">
      <c r="M86" s="614"/>
      <c r="N86" s="748">
        <f t="shared" si="12"/>
        <v>28</v>
      </c>
      <c r="O86" s="730">
        <f t="shared" si="9"/>
        <v>593780.06016700761</v>
      </c>
      <c r="P86" s="730">
        <f t="shared" si="14"/>
        <v>21475.264368132393</v>
      </c>
      <c r="Q86" s="730">
        <f t="shared" si="15"/>
        <v>1082.111254301009</v>
      </c>
      <c r="R86" s="730">
        <f t="shared" si="11"/>
        <v>616337.43578944099</v>
      </c>
      <c r="Z86" s="614"/>
    </row>
    <row r="87" spans="13:26" x14ac:dyDescent="0.2">
      <c r="M87" s="614"/>
      <c r="N87" s="748">
        <f t="shared" si="12"/>
        <v>29</v>
      </c>
      <c r="O87" s="730">
        <f t="shared" si="9"/>
        <v>616337.43578944099</v>
      </c>
      <c r="P87" s="730">
        <f t="shared" si="14"/>
        <v>21475.264368132393</v>
      </c>
      <c r="Q87" s="730">
        <f t="shared" si="15"/>
        <v>1123.2200615278209</v>
      </c>
      <c r="R87" s="730">
        <f t="shared" si="11"/>
        <v>638935.92021910113</v>
      </c>
      <c r="Z87" s="614"/>
    </row>
    <row r="88" spans="13:26" x14ac:dyDescent="0.2">
      <c r="M88" s="614"/>
      <c r="N88" s="748">
        <f t="shared" si="12"/>
        <v>30</v>
      </c>
      <c r="O88" s="730">
        <f t="shared" si="9"/>
        <v>638935.92021910113</v>
      </c>
      <c r="P88" s="730">
        <f t="shared" si="14"/>
        <v>21475.264368132393</v>
      </c>
      <c r="Q88" s="730">
        <f t="shared" si="15"/>
        <v>1164.4037858930403</v>
      </c>
      <c r="R88" s="730">
        <f t="shared" si="11"/>
        <v>661575.58837312646</v>
      </c>
      <c r="Z88" s="614"/>
    </row>
    <row r="89" spans="13:26" x14ac:dyDescent="0.2">
      <c r="M89" s="614"/>
      <c r="N89" s="748">
        <f t="shared" si="12"/>
        <v>31</v>
      </c>
      <c r="O89" s="730">
        <f t="shared" si="9"/>
        <v>661575.58837312646</v>
      </c>
      <c r="P89" s="730">
        <f t="shared" si="14"/>
        <v>21475.264368132393</v>
      </c>
      <c r="Q89" s="730">
        <f t="shared" si="15"/>
        <v>1205.6625639264764</v>
      </c>
      <c r="R89" s="730">
        <f t="shared" si="11"/>
        <v>684256.51530518522</v>
      </c>
      <c r="Z89" s="614"/>
    </row>
    <row r="90" spans="13:26" x14ac:dyDescent="0.2">
      <c r="M90" s="614"/>
      <c r="N90" s="748">
        <f t="shared" si="12"/>
        <v>32</v>
      </c>
      <c r="O90" s="730">
        <f t="shared" si="9"/>
        <v>684256.51530518522</v>
      </c>
      <c r="P90" s="730">
        <f t="shared" si="14"/>
        <v>21475.264368132393</v>
      </c>
      <c r="Q90" s="730">
        <f t="shared" si="15"/>
        <v>1246.9965324067527</v>
      </c>
      <c r="R90" s="730">
        <f t="shared" si="11"/>
        <v>706978.77620572434</v>
      </c>
      <c r="Z90" s="614"/>
    </row>
    <row r="91" spans="13:26" x14ac:dyDescent="0.2">
      <c r="M91" s="614"/>
      <c r="N91" s="748">
        <f t="shared" si="12"/>
        <v>33</v>
      </c>
      <c r="O91" s="730">
        <f t="shared" si="9"/>
        <v>706978.77620572434</v>
      </c>
      <c r="P91" s="730">
        <f t="shared" si="14"/>
        <v>21475.264368132393</v>
      </c>
      <c r="Q91" s="730">
        <f t="shared" si="15"/>
        <v>1288.4058283617592</v>
      </c>
      <c r="R91" s="730">
        <f t="shared" si="11"/>
        <v>729742.44640221843</v>
      </c>
      <c r="Z91" s="614"/>
    </row>
    <row r="92" spans="13:26" x14ac:dyDescent="0.2">
      <c r="M92" s="614"/>
      <c r="N92" s="748">
        <f t="shared" si="12"/>
        <v>34</v>
      </c>
      <c r="O92" s="730">
        <f t="shared" si="9"/>
        <v>729742.44640221843</v>
      </c>
      <c r="P92" s="730">
        <f t="shared" si="14"/>
        <v>21475.264368132393</v>
      </c>
      <c r="Q92" s="730">
        <f t="shared" si="15"/>
        <v>1329.8905890691067</v>
      </c>
      <c r="R92" s="730">
        <f t="shared" si="11"/>
        <v>752547.60135941987</v>
      </c>
      <c r="Z92" s="614"/>
    </row>
    <row r="93" spans="13:26" x14ac:dyDescent="0.2">
      <c r="M93" s="614"/>
      <c r="N93" s="748">
        <f t="shared" si="12"/>
        <v>35</v>
      </c>
      <c r="O93" s="730">
        <f t="shared" si="9"/>
        <v>752547.60135941987</v>
      </c>
      <c r="P93" s="730">
        <f t="shared" si="14"/>
        <v>21475.264368132393</v>
      </c>
      <c r="Q93" s="730">
        <f t="shared" si="15"/>
        <v>1371.4509520565825</v>
      </c>
      <c r="R93" s="730">
        <f t="shared" si="11"/>
        <v>775394.31667960878</v>
      </c>
      <c r="Z93" s="614"/>
    </row>
    <row r="94" spans="13:26" x14ac:dyDescent="0.2">
      <c r="M94" s="614"/>
      <c r="N94" s="748">
        <f t="shared" si="12"/>
        <v>36</v>
      </c>
      <c r="O94" s="730">
        <f t="shared" si="9"/>
        <v>775394.31667960878</v>
      </c>
      <c r="P94" s="730">
        <f t="shared" si="14"/>
        <v>21475.264368132393</v>
      </c>
      <c r="Q94" s="730">
        <f t="shared" si="15"/>
        <v>1413.0870551026062</v>
      </c>
      <c r="R94" s="730">
        <f t="shared" si="11"/>
        <v>798282.66810284369</v>
      </c>
      <c r="Z94" s="614"/>
    </row>
    <row r="95" spans="13:26" x14ac:dyDescent="0.2">
      <c r="M95" s="614"/>
      <c r="N95" s="748">
        <f t="shared" si="12"/>
        <v>37</v>
      </c>
      <c r="O95" s="730">
        <f t="shared" si="9"/>
        <v>798282.66810284369</v>
      </c>
      <c r="P95" s="730">
        <f t="shared" si="14"/>
        <v>21475.264368132393</v>
      </c>
      <c r="Q95" s="730">
        <f t="shared" si="15"/>
        <v>1454.7990362366861</v>
      </c>
      <c r="R95" s="730">
        <f t="shared" si="11"/>
        <v>821212.73150721274</v>
      </c>
      <c r="Z95" s="614"/>
    </row>
    <row r="96" spans="13:26" x14ac:dyDescent="0.2">
      <c r="M96" s="614"/>
      <c r="N96" s="748">
        <f t="shared" si="12"/>
        <v>38</v>
      </c>
      <c r="O96" s="730">
        <f t="shared" si="9"/>
        <v>821212.73150721274</v>
      </c>
      <c r="P96" s="730">
        <f t="shared" si="14"/>
        <v>21475.264368132393</v>
      </c>
      <c r="Q96" s="730">
        <f t="shared" si="15"/>
        <v>1496.5870337398771</v>
      </c>
      <c r="R96" s="730">
        <f t="shared" si="11"/>
        <v>844184.58290908497</v>
      </c>
      <c r="Z96" s="614"/>
    </row>
    <row r="97" spans="13:26" x14ac:dyDescent="0.2">
      <c r="M97" s="614"/>
      <c r="N97" s="748">
        <f t="shared" si="12"/>
        <v>39</v>
      </c>
      <c r="O97" s="730">
        <f t="shared" si="9"/>
        <v>844184.58290908497</v>
      </c>
      <c r="P97" s="730">
        <f t="shared" si="14"/>
        <v>21475.264368132393</v>
      </c>
      <c r="Q97" s="730">
        <f t="shared" si="15"/>
        <v>1538.4511861452386</v>
      </c>
      <c r="R97" s="730">
        <f t="shared" si="11"/>
        <v>867198.2984633625</v>
      </c>
      <c r="Z97" s="614"/>
    </row>
    <row r="98" spans="13:26" x14ac:dyDescent="0.2">
      <c r="M98" s="614"/>
      <c r="N98" s="748">
        <f t="shared" si="12"/>
        <v>40</v>
      </c>
      <c r="O98" s="730">
        <f t="shared" si="9"/>
        <v>867198.2984633625</v>
      </c>
      <c r="P98" s="730">
        <f t="shared" si="14"/>
        <v>21475.264368132393</v>
      </c>
      <c r="Q98" s="730">
        <f t="shared" si="15"/>
        <v>1580.3916322382945</v>
      </c>
      <c r="R98" s="730">
        <f t="shared" si="11"/>
        <v>890253.95446373313</v>
      </c>
      <c r="Z98" s="614"/>
    </row>
    <row r="99" spans="13:26" x14ac:dyDescent="0.2">
      <c r="M99" s="614"/>
      <c r="N99" s="748">
        <f t="shared" si="12"/>
        <v>41</v>
      </c>
      <c r="O99" s="730">
        <f t="shared" si="9"/>
        <v>890253.95446373313</v>
      </c>
      <c r="P99" s="730">
        <f t="shared" si="14"/>
        <v>21475.264368132393</v>
      </c>
      <c r="Q99" s="730">
        <f t="shared" si="15"/>
        <v>1622.4085110574931</v>
      </c>
      <c r="R99" s="730">
        <f t="shared" si="11"/>
        <v>913351.62734292296</v>
      </c>
      <c r="Z99" s="614"/>
    </row>
    <row r="100" spans="13:26" x14ac:dyDescent="0.2">
      <c r="M100" s="614"/>
      <c r="N100" s="748">
        <f t="shared" si="12"/>
        <v>42</v>
      </c>
      <c r="O100" s="730">
        <f t="shared" si="9"/>
        <v>913351.62734292296</v>
      </c>
      <c r="P100" s="730">
        <f t="shared" si="14"/>
        <v>21475.264368132393</v>
      </c>
      <c r="Q100" s="730">
        <f t="shared" si="15"/>
        <v>1664.5019618946678</v>
      </c>
      <c r="R100" s="730">
        <f t="shared" si="11"/>
        <v>936491.39367294998</v>
      </c>
      <c r="Z100" s="614"/>
    </row>
    <row r="101" spans="13:26" x14ac:dyDescent="0.2">
      <c r="M101" s="614"/>
      <c r="N101" s="748">
        <f t="shared" si="12"/>
        <v>43</v>
      </c>
      <c r="O101" s="730">
        <f t="shared" si="9"/>
        <v>936491.39367294998</v>
      </c>
      <c r="P101" s="730">
        <f t="shared" si="14"/>
        <v>21475.264368132393</v>
      </c>
      <c r="Q101" s="730">
        <f t="shared" si="15"/>
        <v>1706.6721242954986</v>
      </c>
      <c r="R101" s="730">
        <f t="shared" si="11"/>
        <v>959673.33016537782</v>
      </c>
      <c r="Z101" s="614"/>
    </row>
    <row r="102" spans="13:26" x14ac:dyDescent="0.2">
      <c r="M102" s="614"/>
      <c r="N102" s="748">
        <f t="shared" si="12"/>
        <v>44</v>
      </c>
      <c r="O102" s="730">
        <f t="shared" si="9"/>
        <v>959673.33016537782</v>
      </c>
      <c r="P102" s="730">
        <f t="shared" si="14"/>
        <v>21475.264368132393</v>
      </c>
      <c r="Q102" s="730">
        <f t="shared" si="15"/>
        <v>1748.9191380599752</v>
      </c>
      <c r="R102" s="730">
        <f t="shared" si="11"/>
        <v>982897.51367157011</v>
      </c>
      <c r="Z102" s="614"/>
    </row>
    <row r="103" spans="13:26" x14ac:dyDescent="0.2">
      <c r="M103" s="614"/>
      <c r="N103" s="748">
        <f t="shared" si="12"/>
        <v>45</v>
      </c>
      <c r="O103" s="730">
        <f t="shared" si="9"/>
        <v>982897.51367157011</v>
      </c>
      <c r="P103" s="730">
        <f t="shared" si="14"/>
        <v>21475.264368132393</v>
      </c>
      <c r="Q103" s="730">
        <f t="shared" si="15"/>
        <v>1791.2431432428609</v>
      </c>
      <c r="R103" s="730">
        <f t="shared" si="11"/>
        <v>1006164.0211829453</v>
      </c>
      <c r="Z103" s="614"/>
    </row>
    <row r="104" spans="13:26" x14ac:dyDescent="0.2">
      <c r="M104" s="614"/>
      <c r="N104" s="748">
        <f t="shared" si="12"/>
        <v>46</v>
      </c>
      <c r="O104" s="730">
        <f t="shared" si="9"/>
        <v>1006164.0211829453</v>
      </c>
      <c r="P104" s="730">
        <f t="shared" si="14"/>
        <v>21475.264368132393</v>
      </c>
      <c r="Q104" s="730">
        <f t="shared" si="15"/>
        <v>1833.6442801541557</v>
      </c>
      <c r="R104" s="730">
        <f t="shared" si="11"/>
        <v>1029472.9298312318</v>
      </c>
      <c r="Z104" s="614"/>
    </row>
    <row r="105" spans="13:26" x14ac:dyDescent="0.2">
      <c r="M105" s="614"/>
      <c r="N105" s="748">
        <f t="shared" si="12"/>
        <v>47</v>
      </c>
      <c r="O105" s="730">
        <f t="shared" si="9"/>
        <v>1029472.9298312318</v>
      </c>
      <c r="P105" s="730">
        <f t="shared" si="14"/>
        <v>21475.264368132393</v>
      </c>
      <c r="Q105" s="730">
        <f t="shared" si="15"/>
        <v>1876.1226893595619</v>
      </c>
      <c r="R105" s="730">
        <f t="shared" si="11"/>
        <v>1052824.3168887238</v>
      </c>
      <c r="Z105" s="614"/>
    </row>
    <row r="106" spans="13:26" x14ac:dyDescent="0.2">
      <c r="M106" s="614"/>
      <c r="N106" s="748">
        <f t="shared" si="12"/>
        <v>48</v>
      </c>
      <c r="O106" s="730">
        <f t="shared" si="9"/>
        <v>1052824.3168887238</v>
      </c>
      <c r="P106" s="730">
        <f t="shared" si="14"/>
        <v>21475.264368132393</v>
      </c>
      <c r="Q106" s="730">
        <f t="shared" si="15"/>
        <v>1918.678511680951</v>
      </c>
      <c r="R106" s="730">
        <f t="shared" si="11"/>
        <v>1076218.2597685372</v>
      </c>
      <c r="Z106" s="614"/>
    </row>
    <row r="107" spans="13:26" x14ac:dyDescent="0.2">
      <c r="M107" s="614"/>
      <c r="N107" s="748">
        <f t="shared" si="12"/>
        <v>49</v>
      </c>
      <c r="O107" s="730">
        <f t="shared" si="9"/>
        <v>1076218.2597685372</v>
      </c>
      <c r="P107" s="730">
        <f t="shared" si="14"/>
        <v>21475.264368132393</v>
      </c>
      <c r="Q107" s="730">
        <f t="shared" si="15"/>
        <v>1961.3118881968298</v>
      </c>
      <c r="R107" s="730">
        <f t="shared" si="11"/>
        <v>1099654.8360248664</v>
      </c>
      <c r="Z107" s="614"/>
    </row>
    <row r="108" spans="13:26" x14ac:dyDescent="0.2">
      <c r="M108" s="614"/>
      <c r="N108" s="748">
        <f t="shared" si="12"/>
        <v>50</v>
      </c>
      <c r="O108" s="730">
        <f t="shared" si="9"/>
        <v>1099654.8360248664</v>
      </c>
      <c r="P108" s="730">
        <f t="shared" si="14"/>
        <v>21475.264368132393</v>
      </c>
      <c r="Q108" s="730">
        <f t="shared" si="15"/>
        <v>2004.0229602428067</v>
      </c>
      <c r="R108" s="730">
        <f t="shared" si="11"/>
        <v>1123134.1233532417</v>
      </c>
      <c r="Z108" s="614"/>
    </row>
    <row r="109" spans="13:26" x14ac:dyDescent="0.2">
      <c r="M109" s="614"/>
      <c r="N109" s="748">
        <f t="shared" si="12"/>
        <v>51</v>
      </c>
      <c r="O109" s="730">
        <f t="shared" si="9"/>
        <v>1123134.1233532417</v>
      </c>
      <c r="P109" s="730">
        <f t="shared" si="14"/>
        <v>21475.264368132393</v>
      </c>
      <c r="Q109" s="730">
        <f t="shared" si="15"/>
        <v>2046.8118694120635</v>
      </c>
      <c r="R109" s="730">
        <f t="shared" si="11"/>
        <v>1146656.1995907861</v>
      </c>
      <c r="Z109" s="614"/>
    </row>
    <row r="110" spans="13:26" x14ac:dyDescent="0.2">
      <c r="M110" s="614"/>
      <c r="N110" s="748">
        <f t="shared" si="12"/>
        <v>52</v>
      </c>
      <c r="O110" s="730">
        <f t="shared" si="9"/>
        <v>1146656.1995907861</v>
      </c>
      <c r="P110" s="730">
        <f t="shared" si="14"/>
        <v>21475.264368132393</v>
      </c>
      <c r="Q110" s="730">
        <f t="shared" si="15"/>
        <v>2089.6787575558219</v>
      </c>
      <c r="R110" s="730">
        <f t="shared" si="11"/>
        <v>1170221.1427164744</v>
      </c>
      <c r="Z110" s="614"/>
    </row>
    <row r="111" spans="13:26" x14ac:dyDescent="0.2">
      <c r="M111" s="614"/>
      <c r="N111" s="748">
        <f t="shared" si="12"/>
        <v>53</v>
      </c>
      <c r="O111" s="730">
        <f t="shared" si="9"/>
        <v>1170221.1427164744</v>
      </c>
      <c r="P111" s="730">
        <f t="shared" si="14"/>
        <v>21475.264368132393</v>
      </c>
      <c r="Q111" s="730">
        <f t="shared" si="15"/>
        <v>2132.623766783815</v>
      </c>
      <c r="R111" s="730">
        <f t="shared" si="11"/>
        <v>1193829.0308513907</v>
      </c>
      <c r="Z111" s="614"/>
    </row>
    <row r="112" spans="13:26" x14ac:dyDescent="0.2">
      <c r="M112" s="614"/>
      <c r="N112" s="748">
        <f t="shared" si="12"/>
        <v>54</v>
      </c>
      <c r="O112" s="730">
        <f t="shared" si="9"/>
        <v>1193829.0308513907</v>
      </c>
      <c r="P112" s="730">
        <f t="shared" si="14"/>
        <v>21475.264368132393</v>
      </c>
      <c r="Q112" s="730">
        <f t="shared" si="15"/>
        <v>2175.6470394647586</v>
      </c>
      <c r="R112" s="730">
        <f t="shared" si="11"/>
        <v>1217479.9422589878</v>
      </c>
      <c r="Z112" s="614"/>
    </row>
    <row r="113" spans="13:26" x14ac:dyDescent="0.2">
      <c r="M113" s="614"/>
      <c r="N113" s="748">
        <f t="shared" si="12"/>
        <v>55</v>
      </c>
      <c r="O113" s="730">
        <f t="shared" si="9"/>
        <v>1217479.9422589878</v>
      </c>
      <c r="P113" s="730">
        <f t="shared" si="14"/>
        <v>21475.264368132393</v>
      </c>
      <c r="Q113" s="730">
        <f t="shared" si="15"/>
        <v>2218.7487182268219</v>
      </c>
      <c r="R113" s="730">
        <f t="shared" si="11"/>
        <v>1241173.9553453471</v>
      </c>
      <c r="Z113" s="614"/>
    </row>
    <row r="114" spans="13:26" x14ac:dyDescent="0.2">
      <c r="M114" s="614"/>
      <c r="N114" s="748">
        <f t="shared" si="12"/>
        <v>56</v>
      </c>
      <c r="O114" s="730">
        <f t="shared" si="9"/>
        <v>1241173.9553453471</v>
      </c>
      <c r="P114" s="730">
        <f t="shared" si="14"/>
        <v>21475.264368132393</v>
      </c>
      <c r="Q114" s="730">
        <f t="shared" si="15"/>
        <v>2261.9289459581018</v>
      </c>
      <c r="R114" s="730">
        <f t="shared" si="11"/>
        <v>1264911.1486594377</v>
      </c>
      <c r="Z114" s="614"/>
    </row>
    <row r="115" spans="13:26" x14ac:dyDescent="0.2">
      <c r="M115" s="614"/>
      <c r="N115" s="748">
        <f t="shared" si="12"/>
        <v>57</v>
      </c>
      <c r="O115" s="730">
        <f t="shared" si="9"/>
        <v>1264911.1486594377</v>
      </c>
      <c r="P115" s="730">
        <f t="shared" si="14"/>
        <v>21475.264368132393</v>
      </c>
      <c r="Q115" s="730">
        <f t="shared" si="15"/>
        <v>2305.1878658070973</v>
      </c>
      <c r="R115" s="730">
        <f t="shared" si="11"/>
        <v>1288691.6008933773</v>
      </c>
      <c r="Z115" s="614"/>
    </row>
    <row r="116" spans="13:26" x14ac:dyDescent="0.2">
      <c r="M116" s="614"/>
      <c r="N116" s="748">
        <f t="shared" si="12"/>
        <v>58</v>
      </c>
      <c r="O116" s="730">
        <f t="shared" si="9"/>
        <v>1288691.6008933773</v>
      </c>
      <c r="P116" s="730">
        <f t="shared" si="14"/>
        <v>21475.264368132393</v>
      </c>
      <c r="Q116" s="730">
        <f t="shared" si="15"/>
        <v>2348.5256211831802</v>
      </c>
      <c r="R116" s="730">
        <f t="shared" si="11"/>
        <v>1312515.390882693</v>
      </c>
      <c r="Z116" s="614"/>
    </row>
    <row r="117" spans="13:26" x14ac:dyDescent="0.2">
      <c r="M117" s="614"/>
      <c r="N117" s="748">
        <f t="shared" si="12"/>
        <v>59</v>
      </c>
      <c r="O117" s="730">
        <f t="shared" si="9"/>
        <v>1312515.390882693</v>
      </c>
      <c r="P117" s="730">
        <f t="shared" si="14"/>
        <v>21475.264368132393</v>
      </c>
      <c r="Q117" s="730">
        <f t="shared" si="15"/>
        <v>2391.9423557570749</v>
      </c>
      <c r="R117" s="730">
        <f t="shared" si="11"/>
        <v>1336382.5976065826</v>
      </c>
      <c r="Z117" s="614"/>
    </row>
    <row r="118" spans="13:26" x14ac:dyDescent="0.2">
      <c r="M118" s="614"/>
      <c r="N118" s="748">
        <f t="shared" si="12"/>
        <v>60</v>
      </c>
      <c r="O118" s="730">
        <f t="shared" si="9"/>
        <v>1336382.5976065826</v>
      </c>
      <c r="P118" s="730">
        <f t="shared" si="14"/>
        <v>21475.264368132393</v>
      </c>
      <c r="Q118" s="730">
        <f t="shared" si="15"/>
        <v>2435.4382134613325</v>
      </c>
      <c r="R118" s="730">
        <f t="shared" si="11"/>
        <v>1360293.3001881763</v>
      </c>
      <c r="Z118" s="614"/>
    </row>
    <row r="119" spans="13:26" x14ac:dyDescent="0.2">
      <c r="M119" s="614"/>
      <c r="N119" s="748">
        <f t="shared" si="12"/>
        <v>61</v>
      </c>
      <c r="O119" s="730">
        <f t="shared" si="9"/>
        <v>1360293.3001881763</v>
      </c>
      <c r="P119" s="730">
        <f t="shared" si="14"/>
        <v>21475.264368132393</v>
      </c>
      <c r="Q119" s="730">
        <f t="shared" si="15"/>
        <v>2479.0133384908081</v>
      </c>
      <c r="R119" s="730">
        <f t="shared" si="11"/>
        <v>1384247.5778947996</v>
      </c>
      <c r="Z119" s="614"/>
    </row>
    <row r="120" spans="13:26" x14ac:dyDescent="0.2">
      <c r="M120" s="614"/>
      <c r="N120" s="748">
        <f t="shared" si="12"/>
        <v>62</v>
      </c>
      <c r="O120" s="730">
        <f t="shared" si="9"/>
        <v>1384247.5778947996</v>
      </c>
      <c r="P120" s="730">
        <f t="shared" si="14"/>
        <v>21475.264368132393</v>
      </c>
      <c r="Q120" s="730">
        <f t="shared" si="15"/>
        <v>2522.6678753031392</v>
      </c>
      <c r="R120" s="730">
        <f t="shared" si="11"/>
        <v>1408245.5101382353</v>
      </c>
      <c r="Z120" s="614"/>
    </row>
    <row r="121" spans="13:26" x14ac:dyDescent="0.2">
      <c r="M121" s="614"/>
      <c r="N121" s="748">
        <f t="shared" si="12"/>
        <v>63</v>
      </c>
      <c r="O121" s="730">
        <f t="shared" si="9"/>
        <v>1408245.5101382353</v>
      </c>
      <c r="P121" s="730">
        <f t="shared" si="14"/>
        <v>21475.264368132393</v>
      </c>
      <c r="Q121" s="730">
        <f t="shared" si="15"/>
        <v>2566.4019686192246</v>
      </c>
      <c r="R121" s="730">
        <f t="shared" si="11"/>
        <v>1432287.1764749871</v>
      </c>
      <c r="Z121" s="614"/>
    </row>
    <row r="122" spans="13:26" x14ac:dyDescent="0.2">
      <c r="M122" s="614"/>
      <c r="N122" s="748">
        <f t="shared" si="12"/>
        <v>64</v>
      </c>
      <c r="O122" s="730">
        <f t="shared" si="9"/>
        <v>1432287.1764749871</v>
      </c>
      <c r="P122" s="730">
        <f t="shared" si="14"/>
        <v>21475.264368132393</v>
      </c>
      <c r="Q122" s="730">
        <f t="shared" si="15"/>
        <v>2610.2157634237042</v>
      </c>
      <c r="R122" s="730">
        <f t="shared" si="11"/>
        <v>1456372.6566065431</v>
      </c>
      <c r="Z122" s="614"/>
    </row>
    <row r="123" spans="13:26" x14ac:dyDescent="0.2">
      <c r="M123" s="614"/>
      <c r="N123" s="748">
        <f t="shared" si="12"/>
        <v>65</v>
      </c>
      <c r="O123" s="730">
        <f t="shared" si="9"/>
        <v>1456372.6566065431</v>
      </c>
      <c r="P123" s="730">
        <f t="shared" si="14"/>
        <v>21475.264368132393</v>
      </c>
      <c r="Q123" s="730">
        <f t="shared" ref="Q123:Q185" si="16">O123*$P$53</f>
        <v>2654.1094049654384</v>
      </c>
      <c r="R123" s="730">
        <f t="shared" ref="R123:R185" si="17">O123+P123+Q123</f>
        <v>1480502.0303796411</v>
      </c>
      <c r="Z123" s="614"/>
    </row>
    <row r="124" spans="13:26" x14ac:dyDescent="0.2">
      <c r="M124" s="614"/>
      <c r="N124" s="748">
        <f t="shared" ref="N124:N162" si="18">N123+1</f>
        <v>66</v>
      </c>
      <c r="O124" s="730">
        <f t="shared" ref="O124:O185" si="19">R123</f>
        <v>1480502.0303796411</v>
      </c>
      <c r="P124" s="730">
        <f t="shared" si="14"/>
        <v>21475.264368132393</v>
      </c>
      <c r="Q124" s="730">
        <f t="shared" si="16"/>
        <v>2698.0830387579931</v>
      </c>
      <c r="R124" s="730">
        <f t="shared" si="17"/>
        <v>1504675.3777865316</v>
      </c>
      <c r="Z124" s="614"/>
    </row>
    <row r="125" spans="13:26" x14ac:dyDescent="0.2">
      <c r="M125" s="614"/>
      <c r="N125" s="748">
        <f t="shared" si="18"/>
        <v>67</v>
      </c>
      <c r="O125" s="730">
        <f t="shared" si="19"/>
        <v>1504675.3777865316</v>
      </c>
      <c r="P125" s="730">
        <f t="shared" ref="P125:P162" si="20">P124</f>
        <v>21475.264368132393</v>
      </c>
      <c r="Q125" s="730">
        <f t="shared" si="16"/>
        <v>2742.1368105801171</v>
      </c>
      <c r="R125" s="730">
        <f t="shared" si="17"/>
        <v>1528892.7789652441</v>
      </c>
      <c r="Z125" s="614"/>
    </row>
    <row r="126" spans="13:26" x14ac:dyDescent="0.2">
      <c r="M126" s="614"/>
      <c r="N126" s="748">
        <f t="shared" si="18"/>
        <v>68</v>
      </c>
      <c r="O126" s="730">
        <f t="shared" si="19"/>
        <v>1528892.7789652441</v>
      </c>
      <c r="P126" s="730">
        <f t="shared" si="20"/>
        <v>21475.264368132393</v>
      </c>
      <c r="Q126" s="730">
        <f t="shared" si="16"/>
        <v>2786.2708664762285</v>
      </c>
      <c r="R126" s="730">
        <f t="shared" si="17"/>
        <v>1553154.3141998528</v>
      </c>
      <c r="Z126" s="614"/>
    </row>
    <row r="127" spans="13:26" x14ac:dyDescent="0.2">
      <c r="M127" s="614"/>
      <c r="N127" s="748">
        <f t="shared" si="18"/>
        <v>69</v>
      </c>
      <c r="O127" s="730">
        <f t="shared" si="19"/>
        <v>1553154.3141998528</v>
      </c>
      <c r="P127" s="730">
        <f t="shared" si="20"/>
        <v>21475.264368132393</v>
      </c>
      <c r="Q127" s="730">
        <f t="shared" si="16"/>
        <v>2830.4853527569003</v>
      </c>
      <c r="R127" s="730">
        <f t="shared" si="17"/>
        <v>1577460.0639207421</v>
      </c>
      <c r="Z127" s="614"/>
    </row>
    <row r="128" spans="13:26" x14ac:dyDescent="0.2">
      <c r="M128" s="614"/>
      <c r="N128" s="748">
        <f t="shared" si="18"/>
        <v>70</v>
      </c>
      <c r="O128" s="730">
        <f t="shared" si="19"/>
        <v>1577460.0639207421</v>
      </c>
      <c r="P128" s="730">
        <f t="shared" si="20"/>
        <v>21475.264368132393</v>
      </c>
      <c r="Q128" s="730">
        <f t="shared" si="16"/>
        <v>2874.7804159993411</v>
      </c>
      <c r="R128" s="730">
        <f t="shared" si="17"/>
        <v>1601810.1087048738</v>
      </c>
      <c r="Z128" s="614"/>
    </row>
    <row r="129" spans="13:26" x14ac:dyDescent="0.2">
      <c r="M129" s="614"/>
      <c r="N129" s="748">
        <f t="shared" si="18"/>
        <v>71</v>
      </c>
      <c r="O129" s="730">
        <f t="shared" si="19"/>
        <v>1601810.1087048738</v>
      </c>
      <c r="P129" s="730">
        <f t="shared" si="20"/>
        <v>21475.264368132393</v>
      </c>
      <c r="Q129" s="730">
        <f t="shared" si="16"/>
        <v>2919.1562030478849</v>
      </c>
      <c r="R129" s="730">
        <f t="shared" si="17"/>
        <v>1626204.5292760541</v>
      </c>
      <c r="Z129" s="614"/>
    </row>
    <row r="130" spans="13:26" x14ac:dyDescent="0.2">
      <c r="M130" s="614"/>
      <c r="N130" s="748">
        <f t="shared" si="18"/>
        <v>72</v>
      </c>
      <c r="O130" s="730">
        <f t="shared" si="19"/>
        <v>1626204.5292760541</v>
      </c>
      <c r="P130" s="730">
        <f t="shared" si="20"/>
        <v>21475.264368132393</v>
      </c>
      <c r="Q130" s="730">
        <f t="shared" si="16"/>
        <v>2963.6128610144751</v>
      </c>
      <c r="R130" s="730">
        <f t="shared" si="17"/>
        <v>1650643.406505201</v>
      </c>
      <c r="Z130" s="614"/>
    </row>
    <row r="131" spans="13:26" x14ac:dyDescent="0.2">
      <c r="M131" s="614"/>
      <c r="N131" s="748">
        <f t="shared" si="18"/>
        <v>73</v>
      </c>
      <c r="O131" s="730">
        <f t="shared" si="19"/>
        <v>1650643.406505201</v>
      </c>
      <c r="P131" s="730">
        <f t="shared" si="20"/>
        <v>21475.264368132393</v>
      </c>
      <c r="Q131" s="730">
        <f t="shared" si="16"/>
        <v>3008.1505372791553</v>
      </c>
      <c r="R131" s="730">
        <f t="shared" si="17"/>
        <v>1675126.8214106127</v>
      </c>
      <c r="Z131" s="614"/>
    </row>
    <row r="132" spans="13:26" x14ac:dyDescent="0.2">
      <c r="M132" s="614"/>
      <c r="N132" s="748">
        <f t="shared" si="18"/>
        <v>74</v>
      </c>
      <c r="O132" s="730">
        <f t="shared" si="19"/>
        <v>1675126.8214106127</v>
      </c>
      <c r="P132" s="730">
        <f t="shared" si="20"/>
        <v>21475.264368132393</v>
      </c>
      <c r="Q132" s="730">
        <f t="shared" si="16"/>
        <v>3052.7693794905549</v>
      </c>
      <c r="R132" s="730">
        <f t="shared" si="17"/>
        <v>1699654.8551582356</v>
      </c>
      <c r="Z132" s="614"/>
    </row>
    <row r="133" spans="13:26" x14ac:dyDescent="0.2">
      <c r="M133" s="614"/>
      <c r="N133" s="748">
        <f t="shared" si="18"/>
        <v>75</v>
      </c>
      <c r="O133" s="730">
        <f t="shared" si="19"/>
        <v>1699654.8551582356</v>
      </c>
      <c r="P133" s="730">
        <f t="shared" si="20"/>
        <v>21475.264368132393</v>
      </c>
      <c r="Q133" s="730">
        <f t="shared" si="16"/>
        <v>3097.4695355663798</v>
      </c>
      <c r="R133" s="730">
        <f t="shared" si="17"/>
        <v>1724227.5890619345</v>
      </c>
      <c r="Z133" s="614"/>
    </row>
    <row r="134" spans="13:26" x14ac:dyDescent="0.2">
      <c r="M134" s="614"/>
      <c r="N134" s="748">
        <f t="shared" si="18"/>
        <v>76</v>
      </c>
      <c r="O134" s="730">
        <f t="shared" si="19"/>
        <v>1724227.5890619345</v>
      </c>
      <c r="P134" s="730">
        <f t="shared" si="20"/>
        <v>21475.264368132393</v>
      </c>
      <c r="Q134" s="730">
        <f t="shared" si="16"/>
        <v>3142.2511536939023</v>
      </c>
      <c r="R134" s="730">
        <f t="shared" si="17"/>
        <v>1748845.104583761</v>
      </c>
      <c r="Z134" s="614"/>
    </row>
    <row r="135" spans="13:26" x14ac:dyDescent="0.2">
      <c r="M135" s="614"/>
      <c r="N135" s="748">
        <f t="shared" si="18"/>
        <v>77</v>
      </c>
      <c r="O135" s="730">
        <f t="shared" si="19"/>
        <v>1748845.104583761</v>
      </c>
      <c r="P135" s="730">
        <f t="shared" si="20"/>
        <v>21475.264368132393</v>
      </c>
      <c r="Q135" s="730">
        <f t="shared" si="16"/>
        <v>3187.1143823304546</v>
      </c>
      <c r="R135" s="730">
        <f t="shared" si="17"/>
        <v>1773507.483334224</v>
      </c>
      <c r="Z135" s="614"/>
    </row>
    <row r="136" spans="13:26" x14ac:dyDescent="0.2">
      <c r="M136" s="614"/>
      <c r="N136" s="748">
        <f t="shared" si="18"/>
        <v>78</v>
      </c>
      <c r="O136" s="730">
        <f t="shared" si="19"/>
        <v>1773507.483334224</v>
      </c>
      <c r="P136" s="730">
        <f t="shared" si="20"/>
        <v>21475.264368132393</v>
      </c>
      <c r="Q136" s="730">
        <f t="shared" si="16"/>
        <v>3232.0593702039173</v>
      </c>
      <c r="R136" s="730">
        <f t="shared" si="17"/>
        <v>1798214.8070725603</v>
      </c>
      <c r="Z136" s="614"/>
    </row>
    <row r="137" spans="13:26" x14ac:dyDescent="0.2">
      <c r="M137" s="614"/>
      <c r="N137" s="748">
        <f t="shared" si="18"/>
        <v>79</v>
      </c>
      <c r="O137" s="730">
        <f t="shared" si="19"/>
        <v>1798214.8070725603</v>
      </c>
      <c r="P137" s="730">
        <f t="shared" si="20"/>
        <v>21475.264368132393</v>
      </c>
      <c r="Q137" s="730">
        <f t="shared" si="16"/>
        <v>3277.0862663132148</v>
      </c>
      <c r="R137" s="730">
        <f t="shared" si="17"/>
        <v>1822967.157707006</v>
      </c>
      <c r="Z137" s="614"/>
    </row>
    <row r="138" spans="13:26" x14ac:dyDescent="0.2">
      <c r="M138" s="614"/>
      <c r="N138" s="748">
        <f t="shared" si="18"/>
        <v>80</v>
      </c>
      <c r="O138" s="730">
        <f t="shared" si="19"/>
        <v>1822967.157707006</v>
      </c>
      <c r="P138" s="730">
        <f t="shared" si="20"/>
        <v>21475.264368132393</v>
      </c>
      <c r="Q138" s="730">
        <f t="shared" si="16"/>
        <v>3322.1952199288094</v>
      </c>
      <c r="R138" s="730">
        <f t="shared" si="17"/>
        <v>1847764.6172950673</v>
      </c>
      <c r="Z138" s="614"/>
    </row>
    <row r="139" spans="13:26" x14ac:dyDescent="0.2">
      <c r="M139" s="614"/>
      <c r="N139" s="748">
        <f t="shared" si="18"/>
        <v>81</v>
      </c>
      <c r="O139" s="730">
        <f t="shared" si="19"/>
        <v>1847764.6172950673</v>
      </c>
      <c r="P139" s="730">
        <f t="shared" si="20"/>
        <v>21475.264368132393</v>
      </c>
      <c r="Q139" s="730">
        <f t="shared" si="16"/>
        <v>3367.3863805931946</v>
      </c>
      <c r="R139" s="730">
        <f t="shared" si="17"/>
        <v>1872607.268043793</v>
      </c>
      <c r="Z139" s="614"/>
    </row>
    <row r="140" spans="13:26" x14ac:dyDescent="0.2">
      <c r="M140" s="614"/>
      <c r="N140" s="748">
        <f t="shared" si="18"/>
        <v>82</v>
      </c>
      <c r="O140" s="730">
        <f t="shared" si="19"/>
        <v>1872607.268043793</v>
      </c>
      <c r="P140" s="730">
        <f t="shared" si="20"/>
        <v>21475.264368132393</v>
      </c>
      <c r="Q140" s="730">
        <f t="shared" si="16"/>
        <v>3412.6598981213924</v>
      </c>
      <c r="R140" s="730">
        <f t="shared" si="17"/>
        <v>1897495.1923100469</v>
      </c>
      <c r="Z140" s="614"/>
    </row>
    <row r="141" spans="13:26" x14ac:dyDescent="0.2">
      <c r="M141" s="614"/>
      <c r="N141" s="748">
        <f t="shared" si="18"/>
        <v>83</v>
      </c>
      <c r="O141" s="730">
        <f t="shared" si="19"/>
        <v>1897495.1923100469</v>
      </c>
      <c r="P141" s="730">
        <f t="shared" si="20"/>
        <v>21475.264368132393</v>
      </c>
      <c r="Q141" s="730">
        <f t="shared" si="16"/>
        <v>3458.0159226014493</v>
      </c>
      <c r="R141" s="730">
        <f t="shared" si="17"/>
        <v>1922428.4726007807</v>
      </c>
      <c r="Z141" s="614"/>
    </row>
    <row r="142" spans="13:26" x14ac:dyDescent="0.2">
      <c r="M142" s="614"/>
      <c r="N142" s="748">
        <f t="shared" si="18"/>
        <v>84</v>
      </c>
      <c r="O142" s="730">
        <f t="shared" si="19"/>
        <v>1922428.4726007807</v>
      </c>
      <c r="P142" s="730">
        <f t="shared" si="20"/>
        <v>21475.264368132393</v>
      </c>
      <c r="Q142" s="730">
        <f t="shared" si="16"/>
        <v>3503.4546043949335</v>
      </c>
      <c r="R142" s="730">
        <f t="shared" si="17"/>
        <v>1947407.1915733081</v>
      </c>
      <c r="Z142" s="614"/>
    </row>
    <row r="143" spans="13:26" x14ac:dyDescent="0.2">
      <c r="M143" s="614"/>
      <c r="N143" s="748">
        <f t="shared" si="18"/>
        <v>85</v>
      </c>
      <c r="O143" s="730">
        <f t="shared" si="19"/>
        <v>1947407.1915733081</v>
      </c>
      <c r="P143" s="730">
        <f t="shared" si="20"/>
        <v>21475.264368132393</v>
      </c>
      <c r="Q143" s="730">
        <f t="shared" si="16"/>
        <v>3548.9760941374348</v>
      </c>
      <c r="R143" s="730">
        <f t="shared" si="17"/>
        <v>1972431.4320355779</v>
      </c>
      <c r="Z143" s="614"/>
    </row>
    <row r="144" spans="13:26" x14ac:dyDescent="0.2">
      <c r="M144" s="614"/>
      <c r="N144" s="748">
        <f t="shared" si="18"/>
        <v>86</v>
      </c>
      <c r="O144" s="730">
        <f t="shared" si="19"/>
        <v>1972431.4320355779</v>
      </c>
      <c r="P144" s="730">
        <f t="shared" si="20"/>
        <v>21475.264368132393</v>
      </c>
      <c r="Q144" s="730">
        <f t="shared" si="16"/>
        <v>3594.580542739061</v>
      </c>
      <c r="R144" s="730">
        <f t="shared" si="17"/>
        <v>1997501.2769464494</v>
      </c>
      <c r="Z144" s="614"/>
    </row>
    <row r="145" spans="13:26" x14ac:dyDescent="0.2">
      <c r="M145" s="614"/>
      <c r="N145" s="748">
        <f t="shared" si="18"/>
        <v>87</v>
      </c>
      <c r="O145" s="730">
        <f t="shared" si="19"/>
        <v>1997501.2769464494</v>
      </c>
      <c r="P145" s="730">
        <f t="shared" si="20"/>
        <v>21475.264368132393</v>
      </c>
      <c r="Q145" s="730">
        <f t="shared" si="16"/>
        <v>3640.2681013849419</v>
      </c>
      <c r="R145" s="730">
        <f t="shared" si="17"/>
        <v>2022616.8094159667</v>
      </c>
      <c r="Z145" s="614"/>
    </row>
    <row r="146" spans="13:26" x14ac:dyDescent="0.2">
      <c r="M146" s="614"/>
      <c r="N146" s="748">
        <f t="shared" si="18"/>
        <v>88</v>
      </c>
      <c r="O146" s="730">
        <f t="shared" si="19"/>
        <v>2022616.8094159667</v>
      </c>
      <c r="P146" s="730">
        <f t="shared" si="20"/>
        <v>21475.264368132393</v>
      </c>
      <c r="Q146" s="730">
        <f t="shared" si="16"/>
        <v>3686.0389215357282</v>
      </c>
      <c r="R146" s="730">
        <f t="shared" si="17"/>
        <v>2047778.1127056349</v>
      </c>
      <c r="Z146" s="614"/>
    </row>
    <row r="147" spans="13:26" x14ac:dyDescent="0.2">
      <c r="M147" s="614"/>
      <c r="N147" s="748">
        <f t="shared" si="18"/>
        <v>89</v>
      </c>
      <c r="O147" s="730">
        <f t="shared" si="19"/>
        <v>2047778.1127056349</v>
      </c>
      <c r="P147" s="730">
        <f t="shared" si="20"/>
        <v>21475.264368132393</v>
      </c>
      <c r="Q147" s="730">
        <f t="shared" si="16"/>
        <v>3731.8931549280937</v>
      </c>
      <c r="R147" s="730">
        <f t="shared" si="17"/>
        <v>2072985.2702286954</v>
      </c>
      <c r="Z147" s="614"/>
    </row>
    <row r="148" spans="13:26" x14ac:dyDescent="0.2">
      <c r="M148" s="614"/>
      <c r="N148" s="748">
        <f t="shared" si="18"/>
        <v>90</v>
      </c>
      <c r="O148" s="730">
        <f t="shared" si="19"/>
        <v>2072985.2702286954</v>
      </c>
      <c r="P148" s="730">
        <f t="shared" si="20"/>
        <v>21475.264368132393</v>
      </c>
      <c r="Q148" s="730">
        <f t="shared" si="16"/>
        <v>3777.8309535752396</v>
      </c>
      <c r="R148" s="730">
        <f t="shared" si="17"/>
        <v>2098238.365550403</v>
      </c>
      <c r="Z148" s="614"/>
    </row>
    <row r="149" spans="13:26" x14ac:dyDescent="0.2">
      <c r="M149" s="614"/>
      <c r="N149" s="748">
        <f t="shared" si="18"/>
        <v>91</v>
      </c>
      <c r="O149" s="730">
        <f t="shared" si="19"/>
        <v>2098238.365550403</v>
      </c>
      <c r="P149" s="730">
        <f t="shared" si="20"/>
        <v>21475.264368132393</v>
      </c>
      <c r="Q149" s="730">
        <f t="shared" si="16"/>
        <v>3823.8524697673965</v>
      </c>
      <c r="R149" s="730">
        <f t="shared" si="17"/>
        <v>2123537.4823883027</v>
      </c>
      <c r="Z149" s="614"/>
    </row>
    <row r="150" spans="13:26" x14ac:dyDescent="0.2">
      <c r="M150" s="614"/>
      <c r="N150" s="748">
        <f t="shared" si="18"/>
        <v>92</v>
      </c>
      <c r="O150" s="730">
        <f t="shared" si="19"/>
        <v>2123537.4823883027</v>
      </c>
      <c r="P150" s="730">
        <f t="shared" si="20"/>
        <v>21475.264368132393</v>
      </c>
      <c r="Q150" s="730">
        <f t="shared" si="16"/>
        <v>3869.9578560723317</v>
      </c>
      <c r="R150" s="730">
        <f t="shared" si="17"/>
        <v>2148882.704612507</v>
      </c>
      <c r="Z150" s="614"/>
    </row>
    <row r="151" spans="13:26" x14ac:dyDescent="0.2">
      <c r="M151" s="614"/>
      <c r="N151" s="748">
        <f t="shared" si="18"/>
        <v>93</v>
      </c>
      <c r="O151" s="730">
        <f t="shared" si="19"/>
        <v>2148882.704612507</v>
      </c>
      <c r="P151" s="730">
        <f t="shared" si="20"/>
        <v>21475.264368132393</v>
      </c>
      <c r="Q151" s="730">
        <f t="shared" si="16"/>
        <v>3916.1472653358519</v>
      </c>
      <c r="R151" s="730">
        <f t="shared" si="17"/>
        <v>2174274.1162459753</v>
      </c>
      <c r="Z151" s="614"/>
    </row>
    <row r="152" spans="13:26" x14ac:dyDescent="0.2">
      <c r="M152" s="614"/>
      <c r="N152" s="748">
        <f t="shared" si="18"/>
        <v>94</v>
      </c>
      <c r="O152" s="730">
        <f t="shared" si="19"/>
        <v>2174274.1162459753</v>
      </c>
      <c r="P152" s="730">
        <f t="shared" si="20"/>
        <v>21475.264368132393</v>
      </c>
      <c r="Q152" s="730">
        <f t="shared" si="16"/>
        <v>3962.4208506823143</v>
      </c>
      <c r="R152" s="730">
        <f t="shared" si="17"/>
        <v>2199711.80146479</v>
      </c>
      <c r="Z152" s="614"/>
    </row>
    <row r="153" spans="13:26" x14ac:dyDescent="0.2">
      <c r="M153" s="614"/>
      <c r="N153" s="748">
        <f t="shared" si="18"/>
        <v>95</v>
      </c>
      <c r="O153" s="730">
        <f t="shared" si="19"/>
        <v>2199711.80146479</v>
      </c>
      <c r="P153" s="730">
        <f t="shared" si="20"/>
        <v>21475.264368132393</v>
      </c>
      <c r="Q153" s="730">
        <f t="shared" si="16"/>
        <v>4008.7787655151292</v>
      </c>
      <c r="R153" s="730">
        <f t="shared" si="17"/>
        <v>2225195.8445984372</v>
      </c>
      <c r="Z153" s="614"/>
    </row>
    <row r="154" spans="13:26" x14ac:dyDescent="0.2">
      <c r="M154" s="614"/>
      <c r="N154" s="748">
        <f t="shared" si="18"/>
        <v>96</v>
      </c>
      <c r="O154" s="730">
        <f t="shared" si="19"/>
        <v>2225195.8445984372</v>
      </c>
      <c r="P154" s="730">
        <f t="shared" si="20"/>
        <v>21475.264368132393</v>
      </c>
      <c r="Q154" s="730">
        <f t="shared" si="16"/>
        <v>4055.2211635172712</v>
      </c>
      <c r="R154" s="730">
        <f t="shared" si="17"/>
        <v>2250726.3301300867</v>
      </c>
      <c r="Z154" s="614"/>
    </row>
    <row r="155" spans="13:26" x14ac:dyDescent="0.2">
      <c r="M155" s="614"/>
      <c r="N155" s="748">
        <f t="shared" si="18"/>
        <v>97</v>
      </c>
      <c r="O155" s="730">
        <f t="shared" si="19"/>
        <v>2250726.3301300867</v>
      </c>
      <c r="P155" s="730">
        <f t="shared" si="20"/>
        <v>21475.264368132393</v>
      </c>
      <c r="Q155" s="730">
        <f t="shared" si="16"/>
        <v>4101.7481986517896</v>
      </c>
      <c r="R155" s="730">
        <f t="shared" si="17"/>
        <v>2276303.3426968707</v>
      </c>
      <c r="Z155" s="614"/>
    </row>
    <row r="156" spans="13:26" x14ac:dyDescent="0.2">
      <c r="M156" s="614"/>
      <c r="N156" s="748">
        <f t="shared" si="18"/>
        <v>98</v>
      </c>
      <c r="O156" s="730">
        <f t="shared" si="19"/>
        <v>2276303.3426968707</v>
      </c>
      <c r="P156" s="730">
        <f t="shared" si="20"/>
        <v>21475.264368132393</v>
      </c>
      <c r="Q156" s="730">
        <f t="shared" si="16"/>
        <v>4148.3600251623175</v>
      </c>
      <c r="R156" s="730">
        <f t="shared" si="17"/>
        <v>2301926.9670901652</v>
      </c>
      <c r="Z156" s="614"/>
    </row>
    <row r="157" spans="13:26" x14ac:dyDescent="0.2">
      <c r="M157" s="614"/>
      <c r="N157" s="748">
        <f t="shared" si="18"/>
        <v>99</v>
      </c>
      <c r="O157" s="730">
        <f t="shared" si="19"/>
        <v>2301926.9670901652</v>
      </c>
      <c r="P157" s="730">
        <f t="shared" si="20"/>
        <v>21475.264368132393</v>
      </c>
      <c r="Q157" s="730">
        <f t="shared" si="16"/>
        <v>4195.0567975735821</v>
      </c>
      <c r="R157" s="730">
        <f t="shared" si="17"/>
        <v>2327597.2882558713</v>
      </c>
      <c r="Z157" s="614"/>
    </row>
    <row r="158" spans="13:26" x14ac:dyDescent="0.2">
      <c r="M158" s="614"/>
      <c r="N158" s="748">
        <f t="shared" si="18"/>
        <v>100</v>
      </c>
      <c r="O158" s="730">
        <f t="shared" si="19"/>
        <v>2327597.2882558713</v>
      </c>
      <c r="P158" s="730">
        <f t="shared" si="20"/>
        <v>21475.264368132393</v>
      </c>
      <c r="Q158" s="730">
        <f t="shared" si="16"/>
        <v>4241.83867069192</v>
      </c>
      <c r="R158" s="730">
        <f t="shared" si="17"/>
        <v>2353314.3912946954</v>
      </c>
      <c r="Z158" s="614"/>
    </row>
    <row r="159" spans="13:26" x14ac:dyDescent="0.2">
      <c r="M159" s="614"/>
      <c r="N159" s="748">
        <f t="shared" si="18"/>
        <v>101</v>
      </c>
      <c r="O159" s="730">
        <f t="shared" si="19"/>
        <v>2353314.3912946954</v>
      </c>
      <c r="P159" s="730">
        <f t="shared" si="20"/>
        <v>21475.264368132393</v>
      </c>
      <c r="Q159" s="730">
        <f t="shared" si="16"/>
        <v>4288.7057996057865</v>
      </c>
      <c r="R159" s="730">
        <f t="shared" si="17"/>
        <v>2379078.3614624334</v>
      </c>
      <c r="Z159" s="614"/>
    </row>
    <row r="160" spans="13:26" x14ac:dyDescent="0.2">
      <c r="M160" s="614"/>
      <c r="N160" s="748">
        <f t="shared" si="18"/>
        <v>102</v>
      </c>
      <c r="O160" s="730">
        <f t="shared" si="19"/>
        <v>2379078.3614624334</v>
      </c>
      <c r="P160" s="730">
        <f t="shared" si="20"/>
        <v>21475.264368132393</v>
      </c>
      <c r="Q160" s="730">
        <f t="shared" si="16"/>
        <v>4335.6583396862716</v>
      </c>
      <c r="R160" s="730">
        <f t="shared" si="17"/>
        <v>2404889.2841702518</v>
      </c>
      <c r="Z160" s="614"/>
    </row>
    <row r="161" spans="13:26" x14ac:dyDescent="0.2">
      <c r="M161" s="614"/>
      <c r="N161" s="748">
        <f t="shared" si="18"/>
        <v>103</v>
      </c>
      <c r="O161" s="730">
        <f t="shared" si="19"/>
        <v>2404889.2841702518</v>
      </c>
      <c r="P161" s="730">
        <f t="shared" si="20"/>
        <v>21475.264368132393</v>
      </c>
      <c r="Q161" s="730">
        <f t="shared" si="16"/>
        <v>4382.696446587619</v>
      </c>
      <c r="R161" s="730">
        <f t="shared" si="17"/>
        <v>2430747.2449849718</v>
      </c>
      <c r="Z161" s="614"/>
    </row>
    <row r="162" spans="13:26" x14ac:dyDescent="0.2">
      <c r="M162" s="614"/>
      <c r="N162" s="748">
        <f t="shared" si="18"/>
        <v>104</v>
      </c>
      <c r="O162" s="730">
        <f t="shared" si="19"/>
        <v>2430747.2449849718</v>
      </c>
      <c r="P162" s="730">
        <f t="shared" si="20"/>
        <v>21475.264368132393</v>
      </c>
      <c r="Q162" s="730">
        <f t="shared" si="16"/>
        <v>4429.820276247734</v>
      </c>
      <c r="R162" s="730">
        <f t="shared" si="17"/>
        <v>2456652.3296293519</v>
      </c>
      <c r="Z162" s="614"/>
    </row>
    <row r="163" spans="13:26" x14ac:dyDescent="0.2">
      <c r="M163" s="614"/>
      <c r="N163" s="748">
        <f t="shared" ref="N163:N185" si="21">N162+1</f>
        <v>105</v>
      </c>
      <c r="O163" s="730">
        <f t="shared" si="19"/>
        <v>2456652.3296293519</v>
      </c>
      <c r="P163" s="730">
        <f t="shared" ref="P163:P185" si="22">P162</f>
        <v>21475.264368132393</v>
      </c>
      <c r="Q163" s="730">
        <f t="shared" si="16"/>
        <v>4477.0299848887071</v>
      </c>
      <c r="R163" s="730">
        <f t="shared" si="17"/>
        <v>2482604.6239823727</v>
      </c>
      <c r="Z163" s="614"/>
    </row>
    <row r="164" spans="13:26" x14ac:dyDescent="0.2">
      <c r="M164" s="614"/>
      <c r="N164" s="748">
        <f t="shared" si="21"/>
        <v>106</v>
      </c>
      <c r="O164" s="730">
        <f t="shared" si="19"/>
        <v>2482604.6239823727</v>
      </c>
      <c r="P164" s="730">
        <f t="shared" si="22"/>
        <v>21475.264368132393</v>
      </c>
      <c r="Q164" s="730">
        <f t="shared" si="16"/>
        <v>4524.3257290173287</v>
      </c>
      <c r="R164" s="730">
        <f t="shared" si="17"/>
        <v>2508604.2140795221</v>
      </c>
      <c r="Z164" s="614"/>
    </row>
    <row r="165" spans="13:26" x14ac:dyDescent="0.2">
      <c r="M165" s="614"/>
      <c r="N165" s="748">
        <f t="shared" si="21"/>
        <v>107</v>
      </c>
      <c r="O165" s="730">
        <f t="shared" si="19"/>
        <v>2508604.2140795221</v>
      </c>
      <c r="P165" s="730">
        <f t="shared" si="22"/>
        <v>21475.264368132393</v>
      </c>
      <c r="Q165" s="730">
        <f t="shared" si="16"/>
        <v>4571.7076654256098</v>
      </c>
      <c r="R165" s="730">
        <f t="shared" si="17"/>
        <v>2534651.18611308</v>
      </c>
      <c r="Z165" s="614"/>
    </row>
    <row r="166" spans="13:26" x14ac:dyDescent="0.2">
      <c r="M166" s="614"/>
      <c r="N166" s="748">
        <f t="shared" si="21"/>
        <v>108</v>
      </c>
      <c r="O166" s="730">
        <f t="shared" si="19"/>
        <v>2534651.18611308</v>
      </c>
      <c r="P166" s="730">
        <f t="shared" si="22"/>
        <v>21475.264368132393</v>
      </c>
      <c r="Q166" s="730">
        <f t="shared" si="16"/>
        <v>4619.1759511913006</v>
      </c>
      <c r="R166" s="730">
        <f t="shared" si="17"/>
        <v>2560745.6264324035</v>
      </c>
      <c r="Z166" s="614"/>
    </row>
    <row r="167" spans="13:26" x14ac:dyDescent="0.2">
      <c r="M167" s="614"/>
      <c r="N167" s="748">
        <f t="shared" si="21"/>
        <v>109</v>
      </c>
      <c r="O167" s="730">
        <f t="shared" si="19"/>
        <v>2560745.6264324035</v>
      </c>
      <c r="P167" s="730">
        <f t="shared" si="22"/>
        <v>21475.264368132393</v>
      </c>
      <c r="Q167" s="730">
        <f t="shared" si="16"/>
        <v>4666.7307436784104</v>
      </c>
      <c r="R167" s="730">
        <f t="shared" si="17"/>
        <v>2586887.621544214</v>
      </c>
      <c r="Z167" s="614"/>
    </row>
    <row r="168" spans="13:26" x14ac:dyDescent="0.2">
      <c r="M168" s="614"/>
      <c r="N168" s="748">
        <f t="shared" si="21"/>
        <v>110</v>
      </c>
      <c r="O168" s="730">
        <f t="shared" si="19"/>
        <v>2586887.621544214</v>
      </c>
      <c r="P168" s="730">
        <f t="shared" si="22"/>
        <v>21475.264368132393</v>
      </c>
      <c r="Q168" s="730">
        <f t="shared" si="16"/>
        <v>4714.3722005377331</v>
      </c>
      <c r="R168" s="730">
        <f t="shared" si="17"/>
        <v>2613077.2581128841</v>
      </c>
      <c r="Z168" s="614"/>
    </row>
    <row r="169" spans="13:26" x14ac:dyDescent="0.2">
      <c r="M169" s="614"/>
      <c r="N169" s="748">
        <f t="shared" si="21"/>
        <v>111</v>
      </c>
      <c r="O169" s="730">
        <f t="shared" si="19"/>
        <v>2613077.2581128841</v>
      </c>
      <c r="P169" s="730">
        <f t="shared" si="22"/>
        <v>21475.264368132393</v>
      </c>
      <c r="Q169" s="730">
        <f t="shared" si="16"/>
        <v>4762.1004797073638</v>
      </c>
      <c r="R169" s="730">
        <f t="shared" si="17"/>
        <v>2639314.6229607239</v>
      </c>
      <c r="Z169" s="614"/>
    </row>
    <row r="170" spans="13:26" x14ac:dyDescent="0.2">
      <c r="M170" s="614"/>
      <c r="N170" s="748">
        <f t="shared" si="21"/>
        <v>112</v>
      </c>
      <c r="O170" s="730">
        <f t="shared" si="19"/>
        <v>2639314.6229607239</v>
      </c>
      <c r="P170" s="730">
        <f t="shared" si="22"/>
        <v>21475.264368132393</v>
      </c>
      <c r="Q170" s="730">
        <f t="shared" si="16"/>
        <v>4809.915739413228</v>
      </c>
      <c r="R170" s="730">
        <f t="shared" si="17"/>
        <v>2665599.8030682695</v>
      </c>
      <c r="Z170" s="614"/>
    </row>
    <row r="171" spans="13:26" x14ac:dyDescent="0.2">
      <c r="M171" s="614"/>
      <c r="N171" s="748">
        <f t="shared" si="21"/>
        <v>113</v>
      </c>
      <c r="O171" s="730">
        <f t="shared" si="19"/>
        <v>2665599.8030682695</v>
      </c>
      <c r="P171" s="730">
        <f t="shared" si="22"/>
        <v>21475.264368132393</v>
      </c>
      <c r="Q171" s="730">
        <f t="shared" si="16"/>
        <v>4857.8181381696022</v>
      </c>
      <c r="R171" s="730">
        <f t="shared" si="17"/>
        <v>2691932.8855745713</v>
      </c>
      <c r="Z171" s="614"/>
    </row>
    <row r="172" spans="13:26" x14ac:dyDescent="0.2">
      <c r="M172" s="614"/>
      <c r="N172" s="748">
        <f t="shared" si="21"/>
        <v>114</v>
      </c>
      <c r="O172" s="730">
        <f t="shared" si="19"/>
        <v>2691932.8855745713</v>
      </c>
      <c r="P172" s="730">
        <f t="shared" si="22"/>
        <v>21475.264368132393</v>
      </c>
      <c r="Q172" s="730">
        <f t="shared" si="16"/>
        <v>4905.8078347796427</v>
      </c>
      <c r="R172" s="730">
        <f t="shared" si="17"/>
        <v>2718313.9577774834</v>
      </c>
      <c r="Z172" s="614"/>
    </row>
    <row r="173" spans="13:26" x14ac:dyDescent="0.2">
      <c r="M173" s="614"/>
      <c r="N173" s="748">
        <f t="shared" si="21"/>
        <v>115</v>
      </c>
      <c r="O173" s="730">
        <f t="shared" si="19"/>
        <v>2718313.9577774834</v>
      </c>
      <c r="P173" s="730">
        <f t="shared" si="22"/>
        <v>21475.264368132393</v>
      </c>
      <c r="Q173" s="730">
        <f t="shared" si="16"/>
        <v>4953.8849883359098</v>
      </c>
      <c r="R173" s="730">
        <f t="shared" si="17"/>
        <v>2744743.1071339515</v>
      </c>
      <c r="Z173" s="614"/>
    </row>
    <row r="174" spans="13:26" x14ac:dyDescent="0.2">
      <c r="M174" s="614"/>
      <c r="N174" s="748">
        <f t="shared" si="21"/>
        <v>116</v>
      </c>
      <c r="O174" s="730">
        <f t="shared" si="19"/>
        <v>2744743.1071339515</v>
      </c>
      <c r="P174" s="730">
        <f t="shared" si="22"/>
        <v>21475.264368132393</v>
      </c>
      <c r="Q174" s="730">
        <f t="shared" si="16"/>
        <v>5002.0497582208945</v>
      </c>
      <c r="R174" s="730">
        <f t="shared" si="17"/>
        <v>2771220.4212603047</v>
      </c>
      <c r="Z174" s="614"/>
    </row>
    <row r="175" spans="13:26" x14ac:dyDescent="0.2">
      <c r="M175" s="614"/>
      <c r="N175" s="748">
        <f t="shared" si="21"/>
        <v>117</v>
      </c>
      <c r="O175" s="730">
        <f t="shared" si="19"/>
        <v>2771220.4212603047</v>
      </c>
      <c r="P175" s="730">
        <f t="shared" si="22"/>
        <v>21475.264368132393</v>
      </c>
      <c r="Q175" s="730">
        <f t="shared" si="16"/>
        <v>5050.3023041075512</v>
      </c>
      <c r="R175" s="730">
        <f t="shared" si="17"/>
        <v>2797745.9879325447</v>
      </c>
      <c r="Z175" s="614"/>
    </row>
    <row r="176" spans="13:26" x14ac:dyDescent="0.2">
      <c r="M176" s="614"/>
      <c r="N176" s="748">
        <f t="shared" si="21"/>
        <v>118</v>
      </c>
      <c r="O176" s="730">
        <f t="shared" si="19"/>
        <v>2797745.9879325447</v>
      </c>
      <c r="P176" s="730">
        <f t="shared" si="22"/>
        <v>21475.264368132393</v>
      </c>
      <c r="Q176" s="730">
        <f t="shared" si="16"/>
        <v>5098.6427859598198</v>
      </c>
      <c r="R176" s="730">
        <f t="shared" si="17"/>
        <v>2824319.8950866368</v>
      </c>
      <c r="Z176" s="614"/>
    </row>
    <row r="177" spans="13:26" x14ac:dyDescent="0.2">
      <c r="M177" s="614"/>
      <c r="N177" s="748">
        <f t="shared" si="21"/>
        <v>119</v>
      </c>
      <c r="O177" s="730">
        <f t="shared" si="19"/>
        <v>2824319.8950866368</v>
      </c>
      <c r="P177" s="730">
        <f t="shared" si="22"/>
        <v>21475.264368132393</v>
      </c>
      <c r="Q177" s="730">
        <f t="shared" si="16"/>
        <v>5147.0713640331651</v>
      </c>
      <c r="R177" s="730">
        <f t="shared" si="17"/>
        <v>2850942.230818802</v>
      </c>
      <c r="Z177" s="614"/>
    </row>
    <row r="178" spans="13:26" x14ac:dyDescent="0.2">
      <c r="M178" s="614"/>
      <c r="N178" s="748">
        <f t="shared" si="21"/>
        <v>120</v>
      </c>
      <c r="O178" s="730">
        <f t="shared" si="19"/>
        <v>2850942.230818802</v>
      </c>
      <c r="P178" s="730">
        <f t="shared" si="22"/>
        <v>21475.264368132393</v>
      </c>
      <c r="Q178" s="730">
        <f t="shared" si="16"/>
        <v>5195.588198875098</v>
      </c>
      <c r="R178" s="730">
        <f t="shared" si="17"/>
        <v>2877613.0833858093</v>
      </c>
      <c r="Z178" s="614"/>
    </row>
    <row r="179" spans="13:26" x14ac:dyDescent="0.2">
      <c r="M179" s="614"/>
      <c r="N179" s="748">
        <f t="shared" si="21"/>
        <v>121</v>
      </c>
      <c r="O179" s="730">
        <f t="shared" si="19"/>
        <v>2877613.0833858093</v>
      </c>
      <c r="P179" s="730">
        <f t="shared" si="22"/>
        <v>21475.264368132393</v>
      </c>
      <c r="Q179" s="730">
        <f t="shared" si="16"/>
        <v>5244.1934513257174</v>
      </c>
      <c r="R179" s="730">
        <f t="shared" si="17"/>
        <v>2904332.5412052674</v>
      </c>
      <c r="Z179" s="614"/>
    </row>
    <row r="180" spans="13:26" x14ac:dyDescent="0.2">
      <c r="M180" s="614"/>
      <c r="N180" s="748">
        <f t="shared" si="21"/>
        <v>122</v>
      </c>
      <c r="O180" s="730">
        <f t="shared" si="19"/>
        <v>2904332.5412052674</v>
      </c>
      <c r="P180" s="730">
        <f t="shared" si="22"/>
        <v>21475.264368132393</v>
      </c>
      <c r="Q180" s="730">
        <f t="shared" si="16"/>
        <v>5292.887282518238</v>
      </c>
      <c r="R180" s="730">
        <f t="shared" si="17"/>
        <v>2931100.6928559178</v>
      </c>
      <c r="Z180" s="614"/>
    </row>
    <row r="181" spans="13:26" x14ac:dyDescent="0.2">
      <c r="M181" s="614"/>
      <c r="N181" s="748">
        <f t="shared" si="21"/>
        <v>123</v>
      </c>
      <c r="O181" s="730">
        <f t="shared" si="19"/>
        <v>2931100.6928559178</v>
      </c>
      <c r="P181" s="730">
        <f t="shared" si="22"/>
        <v>21475.264368132393</v>
      </c>
      <c r="Q181" s="730">
        <f t="shared" si="16"/>
        <v>5341.6698538795226</v>
      </c>
      <c r="R181" s="730">
        <f t="shared" si="17"/>
        <v>2957917.6270779297</v>
      </c>
      <c r="Z181" s="614"/>
    </row>
    <row r="182" spans="13:26" x14ac:dyDescent="0.2">
      <c r="M182" s="614"/>
      <c r="N182" s="748">
        <f t="shared" si="21"/>
        <v>124</v>
      </c>
      <c r="O182" s="730">
        <f t="shared" si="19"/>
        <v>2957917.6270779297</v>
      </c>
      <c r="P182" s="730">
        <f t="shared" si="22"/>
        <v>21475.264368132393</v>
      </c>
      <c r="Q182" s="730">
        <f t="shared" si="16"/>
        <v>5390.5413271306234</v>
      </c>
      <c r="R182" s="730">
        <f t="shared" si="17"/>
        <v>2984783.4327731924</v>
      </c>
      <c r="Z182" s="614"/>
    </row>
    <row r="183" spans="13:26" x14ac:dyDescent="0.2">
      <c r="M183" s="614"/>
      <c r="N183" s="748">
        <f t="shared" si="21"/>
        <v>125</v>
      </c>
      <c r="O183" s="730">
        <f t="shared" si="19"/>
        <v>2984783.4327731924</v>
      </c>
      <c r="P183" s="730">
        <f t="shared" si="22"/>
        <v>21475.264368132393</v>
      </c>
      <c r="Q183" s="730">
        <f t="shared" si="16"/>
        <v>5439.5018642873119</v>
      </c>
      <c r="R183" s="730">
        <f t="shared" si="17"/>
        <v>3011698.1990056122</v>
      </c>
      <c r="Z183" s="614"/>
    </row>
    <row r="184" spans="13:26" x14ac:dyDescent="0.2">
      <c r="M184" s="614"/>
      <c r="N184" s="748">
        <f t="shared" si="21"/>
        <v>126</v>
      </c>
      <c r="O184" s="730">
        <f t="shared" si="19"/>
        <v>3011698.1990056122</v>
      </c>
      <c r="P184" s="730">
        <f t="shared" si="22"/>
        <v>21475.264368132393</v>
      </c>
      <c r="Q184" s="730">
        <f t="shared" si="16"/>
        <v>5488.5516276606231</v>
      </c>
      <c r="R184" s="730">
        <f t="shared" si="17"/>
        <v>3038662.015001405</v>
      </c>
      <c r="Z184" s="614"/>
    </row>
    <row r="185" spans="13:26" x14ac:dyDescent="0.2">
      <c r="M185" s="614"/>
      <c r="N185" s="748">
        <f t="shared" si="21"/>
        <v>127</v>
      </c>
      <c r="O185" s="730">
        <f t="shared" si="19"/>
        <v>3038662.015001405</v>
      </c>
      <c r="P185" s="730">
        <f t="shared" si="22"/>
        <v>21475.264368132393</v>
      </c>
      <c r="Q185" s="730">
        <f t="shared" si="16"/>
        <v>5537.6907798573857</v>
      </c>
      <c r="R185" s="730">
        <f t="shared" si="17"/>
        <v>3065674.9701493946</v>
      </c>
      <c r="Z185" s="614"/>
    </row>
    <row r="186" spans="13:26" x14ac:dyDescent="0.2">
      <c r="M186" s="614"/>
      <c r="N186" s="748">
        <f t="shared" ref="N186:N249" si="23">N185+1</f>
        <v>128</v>
      </c>
      <c r="O186" s="730">
        <f t="shared" ref="O186:O249" si="24">R185</f>
        <v>3065674.9701493946</v>
      </c>
      <c r="P186" s="730">
        <f t="shared" ref="P186:P249" si="25">P185</f>
        <v>21475.264368132393</v>
      </c>
      <c r="Q186" s="730">
        <f t="shared" ref="Q186:Q249" si="26">O186*$P$53</f>
        <v>5586.9194837807645</v>
      </c>
      <c r="R186" s="730">
        <f t="shared" ref="R186:R249" si="27">O186+P186+Q186</f>
        <v>3092737.1540013077</v>
      </c>
      <c r="Z186" s="614"/>
    </row>
    <row r="187" spans="13:26" x14ac:dyDescent="0.2">
      <c r="M187" s="614"/>
      <c r="N187" s="748">
        <f t="shared" si="23"/>
        <v>129</v>
      </c>
      <c r="O187" s="730">
        <f t="shared" si="24"/>
        <v>3092737.1540013077</v>
      </c>
      <c r="P187" s="730">
        <f t="shared" si="25"/>
        <v>21475.264368132393</v>
      </c>
      <c r="Q187" s="730">
        <f t="shared" si="26"/>
        <v>5636.2379026308045</v>
      </c>
      <c r="R187" s="730">
        <f t="shared" si="27"/>
        <v>3119848.6562720705</v>
      </c>
      <c r="Z187" s="614"/>
    </row>
    <row r="188" spans="13:26" x14ac:dyDescent="0.2">
      <c r="M188" s="614"/>
      <c r="N188" s="748">
        <f t="shared" si="23"/>
        <v>130</v>
      </c>
      <c r="O188" s="730">
        <f t="shared" si="24"/>
        <v>3119848.6562720705</v>
      </c>
      <c r="P188" s="730">
        <f t="shared" si="25"/>
        <v>21475.264368132393</v>
      </c>
      <c r="Q188" s="730">
        <f t="shared" si="26"/>
        <v>5685.6461999049634</v>
      </c>
      <c r="R188" s="730">
        <f t="shared" si="27"/>
        <v>3147009.5668401076</v>
      </c>
      <c r="Z188" s="614"/>
    </row>
    <row r="189" spans="13:26" x14ac:dyDescent="0.2">
      <c r="M189" s="614"/>
      <c r="N189" s="748">
        <f t="shared" si="23"/>
        <v>131</v>
      </c>
      <c r="O189" s="730">
        <f t="shared" si="24"/>
        <v>3147009.5668401076</v>
      </c>
      <c r="P189" s="730">
        <f t="shared" si="25"/>
        <v>21475.264368132393</v>
      </c>
      <c r="Q189" s="730">
        <f t="shared" si="26"/>
        <v>5735.1445393986633</v>
      </c>
      <c r="R189" s="730">
        <f t="shared" si="27"/>
        <v>3174219.9757476384</v>
      </c>
      <c r="Z189" s="614"/>
    </row>
    <row r="190" spans="13:26" x14ac:dyDescent="0.2">
      <c r="M190" s="614"/>
      <c r="N190" s="748">
        <f t="shared" si="23"/>
        <v>132</v>
      </c>
      <c r="O190" s="730">
        <f t="shared" si="24"/>
        <v>3174219.9757476384</v>
      </c>
      <c r="P190" s="730">
        <f t="shared" si="25"/>
        <v>21475.264368132393</v>
      </c>
      <c r="Q190" s="730">
        <f t="shared" si="26"/>
        <v>5784.7330852058267</v>
      </c>
      <c r="R190" s="730">
        <f t="shared" si="27"/>
        <v>3201479.9732009764</v>
      </c>
      <c r="Z190" s="614"/>
    </row>
    <row r="191" spans="13:26" x14ac:dyDescent="0.2">
      <c r="M191" s="614"/>
      <c r="N191" s="748">
        <f t="shared" si="23"/>
        <v>133</v>
      </c>
      <c r="O191" s="730">
        <f t="shared" si="24"/>
        <v>3201479.9732009764</v>
      </c>
      <c r="P191" s="730">
        <f t="shared" si="25"/>
        <v>21475.264368132393</v>
      </c>
      <c r="Q191" s="730">
        <f t="shared" si="26"/>
        <v>5834.4120017194209</v>
      </c>
      <c r="R191" s="730">
        <f t="shared" si="27"/>
        <v>3228789.6495708278</v>
      </c>
      <c r="Z191" s="614"/>
    </row>
    <row r="192" spans="13:26" x14ac:dyDescent="0.2">
      <c r="M192" s="614"/>
      <c r="N192" s="748">
        <f t="shared" si="23"/>
        <v>134</v>
      </c>
      <c r="O192" s="730">
        <f t="shared" si="24"/>
        <v>3228789.6495708278</v>
      </c>
      <c r="P192" s="730">
        <f t="shared" si="25"/>
        <v>21475.264368132393</v>
      </c>
      <c r="Q192" s="730">
        <f t="shared" si="26"/>
        <v>5884.1814536320071</v>
      </c>
      <c r="R192" s="730">
        <f t="shared" si="27"/>
        <v>3256149.0953925923</v>
      </c>
      <c r="Z192" s="614"/>
    </row>
    <row r="193" spans="13:26" x14ac:dyDescent="0.2">
      <c r="M193" s="614"/>
      <c r="N193" s="748">
        <f t="shared" si="23"/>
        <v>135</v>
      </c>
      <c r="O193" s="730">
        <f t="shared" si="24"/>
        <v>3256149.0953925923</v>
      </c>
      <c r="P193" s="730">
        <f t="shared" si="25"/>
        <v>21475.264368132393</v>
      </c>
      <c r="Q193" s="730">
        <f t="shared" si="26"/>
        <v>5934.0416059362842</v>
      </c>
      <c r="R193" s="730">
        <f t="shared" si="27"/>
        <v>3283558.4013666608</v>
      </c>
      <c r="Z193" s="614"/>
    </row>
    <row r="194" spans="13:26" x14ac:dyDescent="0.2">
      <c r="M194" s="614"/>
      <c r="N194" s="748">
        <f t="shared" si="23"/>
        <v>136</v>
      </c>
      <c r="O194" s="730">
        <f t="shared" si="24"/>
        <v>3283558.4013666608</v>
      </c>
      <c r="P194" s="730">
        <f t="shared" si="25"/>
        <v>21475.264368132393</v>
      </c>
      <c r="Q194" s="730">
        <f t="shared" si="26"/>
        <v>5983.9926239256347</v>
      </c>
      <c r="R194" s="730">
        <f t="shared" si="27"/>
        <v>3311017.6583587187</v>
      </c>
      <c r="Z194" s="614"/>
    </row>
    <row r="195" spans="13:26" x14ac:dyDescent="0.2">
      <c r="M195" s="614"/>
      <c r="N195" s="748">
        <f t="shared" si="23"/>
        <v>137</v>
      </c>
      <c r="O195" s="730">
        <f t="shared" si="24"/>
        <v>3311017.6583587187</v>
      </c>
      <c r="P195" s="730">
        <f t="shared" si="25"/>
        <v>21475.264368132393</v>
      </c>
      <c r="Q195" s="730">
        <f t="shared" si="26"/>
        <v>6034.034673194672</v>
      </c>
      <c r="R195" s="730">
        <f t="shared" si="27"/>
        <v>3338526.9574000458</v>
      </c>
      <c r="Z195" s="614"/>
    </row>
    <row r="196" spans="13:26" x14ac:dyDescent="0.2">
      <c r="M196" s="614"/>
      <c r="N196" s="748">
        <f t="shared" si="23"/>
        <v>138</v>
      </c>
      <c r="O196" s="730">
        <f t="shared" si="24"/>
        <v>3338526.9574000458</v>
      </c>
      <c r="P196" s="730">
        <f t="shared" si="25"/>
        <v>21475.264368132393</v>
      </c>
      <c r="Q196" s="730">
        <f t="shared" si="26"/>
        <v>6084.1679196397945</v>
      </c>
      <c r="R196" s="730">
        <f t="shared" si="27"/>
        <v>3366086.389687818</v>
      </c>
      <c r="Z196" s="614"/>
    </row>
    <row r="197" spans="13:26" x14ac:dyDescent="0.2">
      <c r="M197" s="614"/>
      <c r="N197" s="748">
        <f t="shared" si="23"/>
        <v>139</v>
      </c>
      <c r="O197" s="730">
        <f t="shared" si="24"/>
        <v>3366086.389687818</v>
      </c>
      <c r="P197" s="730">
        <f t="shared" si="25"/>
        <v>21475.264368132393</v>
      </c>
      <c r="Q197" s="730">
        <f t="shared" si="26"/>
        <v>6134.3925294597284</v>
      </c>
      <c r="R197" s="730">
        <f t="shared" si="27"/>
        <v>3393696.0465854099</v>
      </c>
      <c r="Z197" s="614"/>
    </row>
    <row r="198" spans="13:26" x14ac:dyDescent="0.2">
      <c r="M198" s="614"/>
      <c r="N198" s="748">
        <f t="shared" si="23"/>
        <v>140</v>
      </c>
      <c r="O198" s="730">
        <f t="shared" si="24"/>
        <v>3393696.0465854099</v>
      </c>
      <c r="P198" s="730">
        <f t="shared" si="25"/>
        <v>21475.264368132393</v>
      </c>
      <c r="Q198" s="730">
        <f t="shared" si="26"/>
        <v>6184.7086691560844</v>
      </c>
      <c r="R198" s="730">
        <f t="shared" si="27"/>
        <v>3421356.0196226984</v>
      </c>
      <c r="Z198" s="614"/>
    </row>
    <row r="199" spans="13:26" x14ac:dyDescent="0.2">
      <c r="M199" s="614"/>
      <c r="N199" s="748">
        <f t="shared" si="23"/>
        <v>141</v>
      </c>
      <c r="O199" s="730">
        <f t="shared" si="24"/>
        <v>3421356.0196226984</v>
      </c>
      <c r="P199" s="730">
        <f t="shared" si="25"/>
        <v>21475.264368132393</v>
      </c>
      <c r="Q199" s="730">
        <f t="shared" si="26"/>
        <v>6235.116505533907</v>
      </c>
      <c r="R199" s="730">
        <f t="shared" si="27"/>
        <v>3449066.4004963646</v>
      </c>
      <c r="Z199" s="614"/>
    </row>
    <row r="200" spans="13:26" x14ac:dyDescent="0.2">
      <c r="M200" s="614"/>
      <c r="N200" s="748">
        <f t="shared" si="23"/>
        <v>142</v>
      </c>
      <c r="O200" s="730">
        <f t="shared" si="24"/>
        <v>3449066.4004963646</v>
      </c>
      <c r="P200" s="730">
        <f t="shared" si="25"/>
        <v>21475.264368132393</v>
      </c>
      <c r="Q200" s="730">
        <f t="shared" si="26"/>
        <v>6285.6162057022284</v>
      </c>
      <c r="R200" s="730">
        <f t="shared" si="27"/>
        <v>3476827.2810701989</v>
      </c>
      <c r="Z200" s="614"/>
    </row>
    <row r="201" spans="13:26" x14ac:dyDescent="0.2">
      <c r="M201" s="614"/>
      <c r="N201" s="748">
        <f t="shared" si="23"/>
        <v>143</v>
      </c>
      <c r="O201" s="730">
        <f t="shared" si="24"/>
        <v>3476827.2810701989</v>
      </c>
      <c r="P201" s="730">
        <f t="shared" si="25"/>
        <v>21475.264368132393</v>
      </c>
      <c r="Q201" s="730">
        <f t="shared" si="26"/>
        <v>6336.2079370746205</v>
      </c>
      <c r="R201" s="730">
        <f t="shared" si="27"/>
        <v>3504638.7533754059</v>
      </c>
      <c r="Z201" s="614"/>
    </row>
    <row r="202" spans="13:26" x14ac:dyDescent="0.2">
      <c r="M202" s="614"/>
      <c r="N202" s="748">
        <f t="shared" si="23"/>
        <v>144</v>
      </c>
      <c r="O202" s="730">
        <f t="shared" si="24"/>
        <v>3504638.7533754059</v>
      </c>
      <c r="P202" s="730">
        <f t="shared" si="25"/>
        <v>21475.264368132393</v>
      </c>
      <c r="Q202" s="730">
        <f t="shared" si="26"/>
        <v>6386.8918673697553</v>
      </c>
      <c r="R202" s="730">
        <f t="shared" si="27"/>
        <v>3532500.909610908</v>
      </c>
      <c r="Z202" s="614"/>
    </row>
    <row r="203" spans="13:26" x14ac:dyDescent="0.2">
      <c r="M203" s="614"/>
      <c r="N203" s="748">
        <f t="shared" si="23"/>
        <v>145</v>
      </c>
      <c r="O203" s="730">
        <f t="shared" si="24"/>
        <v>3532500.909610908</v>
      </c>
      <c r="P203" s="730">
        <f t="shared" si="25"/>
        <v>21475.264368132393</v>
      </c>
      <c r="Q203" s="730">
        <f t="shared" si="26"/>
        <v>6437.6681646119523</v>
      </c>
      <c r="R203" s="730">
        <f t="shared" si="27"/>
        <v>3560413.842143652</v>
      </c>
      <c r="Z203" s="614"/>
    </row>
    <row r="204" spans="13:26" x14ac:dyDescent="0.2">
      <c r="M204" s="614"/>
      <c r="N204" s="748">
        <f t="shared" si="23"/>
        <v>146</v>
      </c>
      <c r="O204" s="730">
        <f t="shared" si="24"/>
        <v>3560413.842143652</v>
      </c>
      <c r="P204" s="730">
        <f t="shared" si="25"/>
        <v>21475.264368132393</v>
      </c>
      <c r="Q204" s="730">
        <f t="shared" si="26"/>
        <v>6488.5369971317441</v>
      </c>
      <c r="R204" s="730">
        <f t="shared" si="27"/>
        <v>3588377.6435089158</v>
      </c>
      <c r="Z204" s="614"/>
    </row>
    <row r="205" spans="13:26" x14ac:dyDescent="0.2">
      <c r="M205" s="614"/>
      <c r="N205" s="748">
        <f t="shared" si="23"/>
        <v>147</v>
      </c>
      <c r="O205" s="730">
        <f t="shared" si="24"/>
        <v>3588377.6435089158</v>
      </c>
      <c r="P205" s="730">
        <f t="shared" si="25"/>
        <v>21475.264368132393</v>
      </c>
      <c r="Q205" s="730">
        <f t="shared" si="26"/>
        <v>6539.4985335664278</v>
      </c>
      <c r="R205" s="730">
        <f t="shared" si="27"/>
        <v>3616392.4064106145</v>
      </c>
      <c r="Z205" s="614"/>
    </row>
    <row r="206" spans="13:26" x14ac:dyDescent="0.2">
      <c r="M206" s="614"/>
      <c r="N206" s="748">
        <f t="shared" si="23"/>
        <v>148</v>
      </c>
      <c r="O206" s="730">
        <f t="shared" si="24"/>
        <v>3616392.4064106145</v>
      </c>
      <c r="P206" s="730">
        <f t="shared" si="25"/>
        <v>21475.264368132393</v>
      </c>
      <c r="Q206" s="730">
        <f t="shared" si="26"/>
        <v>6590.5529428606305</v>
      </c>
      <c r="R206" s="730">
        <f t="shared" si="27"/>
        <v>3644458.2237216071</v>
      </c>
      <c r="Z206" s="614"/>
    </row>
    <row r="207" spans="13:26" x14ac:dyDescent="0.2">
      <c r="M207" s="614"/>
      <c r="N207" s="748">
        <f t="shared" si="23"/>
        <v>149</v>
      </c>
      <c r="O207" s="730">
        <f t="shared" si="24"/>
        <v>3644458.2237216071</v>
      </c>
      <c r="P207" s="730">
        <f t="shared" si="25"/>
        <v>21475.264368132393</v>
      </c>
      <c r="Q207" s="730">
        <f t="shared" si="26"/>
        <v>6641.7003942668616</v>
      </c>
      <c r="R207" s="730">
        <f t="shared" si="27"/>
        <v>3672575.1884840061</v>
      </c>
      <c r="Z207" s="614"/>
    </row>
    <row r="208" spans="13:26" x14ac:dyDescent="0.2">
      <c r="M208" s="614"/>
      <c r="N208" s="748">
        <f t="shared" si="23"/>
        <v>150</v>
      </c>
      <c r="O208" s="730">
        <f t="shared" si="24"/>
        <v>3672575.1884840061</v>
      </c>
      <c r="P208" s="730">
        <f t="shared" si="25"/>
        <v>21475.264368132393</v>
      </c>
      <c r="Q208" s="730">
        <f t="shared" si="26"/>
        <v>6692.9410573460818</v>
      </c>
      <c r="R208" s="730">
        <f t="shared" si="27"/>
        <v>3700743.3939094846</v>
      </c>
      <c r="Z208" s="614"/>
    </row>
    <row r="209" spans="13:26" x14ac:dyDescent="0.2">
      <c r="M209" s="614"/>
      <c r="N209" s="748">
        <f t="shared" si="23"/>
        <v>151</v>
      </c>
      <c r="O209" s="730">
        <f t="shared" si="24"/>
        <v>3700743.3939094846</v>
      </c>
      <c r="P209" s="730">
        <f t="shared" si="25"/>
        <v>21475.264368132393</v>
      </c>
      <c r="Q209" s="730">
        <f t="shared" si="26"/>
        <v>6744.275101968261</v>
      </c>
      <c r="R209" s="730">
        <f t="shared" si="27"/>
        <v>3728962.9333795849</v>
      </c>
      <c r="Z209" s="614"/>
    </row>
    <row r="210" spans="13:26" x14ac:dyDescent="0.2">
      <c r="M210" s="614"/>
      <c r="N210" s="748">
        <f t="shared" si="23"/>
        <v>152</v>
      </c>
      <c r="O210" s="730">
        <f t="shared" si="24"/>
        <v>3728962.9333795849</v>
      </c>
      <c r="P210" s="730">
        <f t="shared" si="25"/>
        <v>21475.264368132393</v>
      </c>
      <c r="Q210" s="730">
        <f t="shared" si="26"/>
        <v>6795.7026983129381</v>
      </c>
      <c r="R210" s="730">
        <f t="shared" si="27"/>
        <v>3757233.9004460303</v>
      </c>
      <c r="Z210" s="614"/>
    </row>
    <row r="211" spans="13:26" x14ac:dyDescent="0.2">
      <c r="M211" s="614"/>
      <c r="N211" s="748">
        <f t="shared" si="23"/>
        <v>153</v>
      </c>
      <c r="O211" s="730">
        <f t="shared" si="24"/>
        <v>3757233.9004460303</v>
      </c>
      <c r="P211" s="730">
        <f t="shared" si="25"/>
        <v>21475.264368132393</v>
      </c>
      <c r="Q211" s="730">
        <f t="shared" si="26"/>
        <v>6847.2240168697945</v>
      </c>
      <c r="R211" s="730">
        <f t="shared" si="27"/>
        <v>3785556.3888310324</v>
      </c>
      <c r="Z211" s="614"/>
    </row>
    <row r="212" spans="13:26" x14ac:dyDescent="0.2">
      <c r="M212" s="614"/>
      <c r="N212" s="748">
        <f t="shared" si="23"/>
        <v>154</v>
      </c>
      <c r="O212" s="730">
        <f t="shared" si="24"/>
        <v>3785556.3888310324</v>
      </c>
      <c r="P212" s="730">
        <f t="shared" si="25"/>
        <v>21475.264368132393</v>
      </c>
      <c r="Q212" s="730">
        <f t="shared" si="26"/>
        <v>6898.8392284392094</v>
      </c>
      <c r="R212" s="730">
        <f t="shared" si="27"/>
        <v>3813930.4924276038</v>
      </c>
      <c r="Z212" s="614"/>
    </row>
    <row r="213" spans="13:26" x14ac:dyDescent="0.2">
      <c r="M213" s="614"/>
      <c r="N213" s="748">
        <f t="shared" si="23"/>
        <v>155</v>
      </c>
      <c r="O213" s="730">
        <f t="shared" si="24"/>
        <v>3813930.4924276038</v>
      </c>
      <c r="P213" s="730">
        <f t="shared" si="25"/>
        <v>21475.264368132393</v>
      </c>
      <c r="Q213" s="730">
        <f t="shared" si="26"/>
        <v>6950.5485041328338</v>
      </c>
      <c r="R213" s="730">
        <f t="shared" si="27"/>
        <v>3842356.3052998688</v>
      </c>
      <c r="Z213" s="614"/>
    </row>
    <row r="214" spans="13:26" x14ac:dyDescent="0.2">
      <c r="M214" s="614"/>
      <c r="N214" s="748">
        <f t="shared" si="23"/>
        <v>156</v>
      </c>
      <c r="O214" s="730">
        <f t="shared" si="24"/>
        <v>3842356.3052998688</v>
      </c>
      <c r="P214" s="730">
        <f t="shared" si="25"/>
        <v>21475.264368132393</v>
      </c>
      <c r="Q214" s="730">
        <f t="shared" si="26"/>
        <v>7002.3520153741529</v>
      </c>
      <c r="R214" s="730">
        <f t="shared" si="27"/>
        <v>3870833.9216833753</v>
      </c>
      <c r="Z214" s="614"/>
    </row>
    <row r="215" spans="13:26" x14ac:dyDescent="0.2">
      <c r="M215" s="614"/>
      <c r="N215" s="748">
        <f t="shared" si="23"/>
        <v>157</v>
      </c>
      <c r="O215" s="730">
        <f t="shared" si="24"/>
        <v>3870833.9216833753</v>
      </c>
      <c r="P215" s="730">
        <f t="shared" si="25"/>
        <v>21475.264368132393</v>
      </c>
      <c r="Q215" s="730">
        <f t="shared" si="26"/>
        <v>7054.2499338990556</v>
      </c>
      <c r="R215" s="730">
        <f t="shared" si="27"/>
        <v>3899363.4359854064</v>
      </c>
      <c r="Z215" s="614"/>
    </row>
    <row r="216" spans="13:26" x14ac:dyDescent="0.2">
      <c r="M216" s="614"/>
      <c r="N216" s="748">
        <f t="shared" si="23"/>
        <v>158</v>
      </c>
      <c r="O216" s="730">
        <f t="shared" si="24"/>
        <v>3899363.4359854064</v>
      </c>
      <c r="P216" s="730">
        <f t="shared" si="25"/>
        <v>21475.264368132393</v>
      </c>
      <c r="Q216" s="730">
        <f t="shared" si="26"/>
        <v>7106.2424317564037</v>
      </c>
      <c r="R216" s="730">
        <f t="shared" si="27"/>
        <v>3927944.9427852952</v>
      </c>
      <c r="Z216" s="614"/>
    </row>
    <row r="217" spans="13:26" x14ac:dyDescent="0.2">
      <c r="M217" s="614"/>
      <c r="N217" s="748">
        <f t="shared" si="23"/>
        <v>159</v>
      </c>
      <c r="O217" s="730">
        <f t="shared" si="24"/>
        <v>3927944.9427852952</v>
      </c>
      <c r="P217" s="730">
        <f t="shared" si="25"/>
        <v>21475.264368132393</v>
      </c>
      <c r="Q217" s="730">
        <f t="shared" si="26"/>
        <v>7158.3296813086063</v>
      </c>
      <c r="R217" s="730">
        <f t="shared" si="27"/>
        <v>3956578.5368347359</v>
      </c>
      <c r="Z217" s="614"/>
    </row>
    <row r="218" spans="13:26" x14ac:dyDescent="0.2">
      <c r="M218" s="614"/>
      <c r="N218" s="748">
        <f t="shared" si="23"/>
        <v>160</v>
      </c>
      <c r="O218" s="730">
        <f t="shared" si="24"/>
        <v>3956578.5368347359</v>
      </c>
      <c r="P218" s="730">
        <f t="shared" si="25"/>
        <v>21475.264368132393</v>
      </c>
      <c r="Q218" s="730">
        <f t="shared" si="26"/>
        <v>7210.5118552321819</v>
      </c>
      <c r="R218" s="730">
        <f t="shared" si="27"/>
        <v>3985264.3130581002</v>
      </c>
      <c r="Z218" s="614"/>
    </row>
    <row r="219" spans="13:26" x14ac:dyDescent="0.2">
      <c r="M219" s="614"/>
      <c r="N219" s="748">
        <f t="shared" si="23"/>
        <v>161</v>
      </c>
      <c r="O219" s="730">
        <f t="shared" si="24"/>
        <v>3985264.3130581002</v>
      </c>
      <c r="P219" s="730">
        <f t="shared" si="25"/>
        <v>21475.264368132393</v>
      </c>
      <c r="Q219" s="730">
        <f t="shared" si="26"/>
        <v>7262.7891265183416</v>
      </c>
      <c r="R219" s="730">
        <f t="shared" si="27"/>
        <v>4014002.3665527506</v>
      </c>
      <c r="Z219" s="614"/>
    </row>
    <row r="220" spans="13:26" x14ac:dyDescent="0.2">
      <c r="M220" s="614"/>
      <c r="N220" s="748">
        <f t="shared" si="23"/>
        <v>162</v>
      </c>
      <c r="O220" s="730">
        <f t="shared" si="24"/>
        <v>4014002.3665527506</v>
      </c>
      <c r="P220" s="730">
        <f t="shared" si="25"/>
        <v>21475.264368132393</v>
      </c>
      <c r="Q220" s="730">
        <f t="shared" si="26"/>
        <v>7315.1616684735545</v>
      </c>
      <c r="R220" s="730">
        <f t="shared" si="27"/>
        <v>4042792.7925893562</v>
      </c>
      <c r="Z220" s="614"/>
    </row>
    <row r="221" spans="13:26" x14ac:dyDescent="0.2">
      <c r="M221" s="614"/>
      <c r="N221" s="748">
        <f t="shared" si="23"/>
        <v>163</v>
      </c>
      <c r="O221" s="730">
        <f t="shared" si="24"/>
        <v>4042792.7925893562</v>
      </c>
      <c r="P221" s="730">
        <f t="shared" si="25"/>
        <v>21475.264368132393</v>
      </c>
      <c r="Q221" s="730">
        <f t="shared" si="26"/>
        <v>7367.6296547201273</v>
      </c>
      <c r="R221" s="730">
        <f t="shared" si="27"/>
        <v>4071635.6866122084</v>
      </c>
      <c r="Z221" s="614"/>
    </row>
    <row r="222" spans="13:26" x14ac:dyDescent="0.2">
      <c r="M222" s="614"/>
      <c r="N222" s="748">
        <f t="shared" si="23"/>
        <v>164</v>
      </c>
      <c r="O222" s="730">
        <f t="shared" si="24"/>
        <v>4071635.6866122084</v>
      </c>
      <c r="P222" s="730">
        <f t="shared" si="25"/>
        <v>21475.264368132393</v>
      </c>
      <c r="Q222" s="730">
        <f t="shared" si="26"/>
        <v>7420.193259196777</v>
      </c>
      <c r="R222" s="730">
        <f t="shared" si="27"/>
        <v>4100531.1442395374</v>
      </c>
      <c r="Z222" s="614"/>
    </row>
    <row r="223" spans="13:26" x14ac:dyDescent="0.2">
      <c r="M223" s="614"/>
      <c r="N223" s="748">
        <f t="shared" si="23"/>
        <v>165</v>
      </c>
      <c r="O223" s="730">
        <f t="shared" si="24"/>
        <v>4100531.1442395374</v>
      </c>
      <c r="P223" s="730">
        <f t="shared" si="25"/>
        <v>21475.264368132393</v>
      </c>
      <c r="Q223" s="730">
        <f t="shared" si="26"/>
        <v>7472.852656159208</v>
      </c>
      <c r="R223" s="730">
        <f t="shared" si="27"/>
        <v>4129479.2612638287</v>
      </c>
      <c r="Z223" s="614"/>
    </row>
    <row r="224" spans="13:26" x14ac:dyDescent="0.2">
      <c r="M224" s="614"/>
      <c r="N224" s="748">
        <f t="shared" si="23"/>
        <v>166</v>
      </c>
      <c r="O224" s="730">
        <f t="shared" si="24"/>
        <v>4129479.2612638287</v>
      </c>
      <c r="P224" s="730">
        <f t="shared" si="25"/>
        <v>21475.264368132393</v>
      </c>
      <c r="Q224" s="730">
        <f t="shared" si="26"/>
        <v>7525.6080201806908</v>
      </c>
      <c r="R224" s="730">
        <f t="shared" si="27"/>
        <v>4158480.1336521418</v>
      </c>
      <c r="Z224" s="614"/>
    </row>
    <row r="225" spans="13:26" x14ac:dyDescent="0.2">
      <c r="M225" s="614"/>
      <c r="N225" s="748">
        <f t="shared" si="23"/>
        <v>167</v>
      </c>
      <c r="O225" s="730">
        <f t="shared" si="24"/>
        <v>4158480.1336521418</v>
      </c>
      <c r="P225" s="730">
        <f t="shared" si="25"/>
        <v>21475.264368132393</v>
      </c>
      <c r="Q225" s="730">
        <f t="shared" si="26"/>
        <v>7578.4595261526392</v>
      </c>
      <c r="R225" s="730">
        <f t="shared" si="27"/>
        <v>4187533.8575464268</v>
      </c>
      <c r="Z225" s="614"/>
    </row>
    <row r="226" spans="13:26" x14ac:dyDescent="0.2">
      <c r="M226" s="614"/>
      <c r="N226" s="748">
        <f t="shared" si="23"/>
        <v>168</v>
      </c>
      <c r="O226" s="730">
        <f t="shared" si="24"/>
        <v>4187533.8575464268</v>
      </c>
      <c r="P226" s="730">
        <f t="shared" si="25"/>
        <v>21475.264368132393</v>
      </c>
      <c r="Q226" s="730">
        <f t="shared" si="26"/>
        <v>7631.407349285194</v>
      </c>
      <c r="R226" s="730">
        <f t="shared" si="27"/>
        <v>4216640.5292638438</v>
      </c>
      <c r="Z226" s="614"/>
    </row>
    <row r="227" spans="13:26" x14ac:dyDescent="0.2">
      <c r="M227" s="614"/>
      <c r="N227" s="748">
        <f t="shared" si="23"/>
        <v>169</v>
      </c>
      <c r="O227" s="730">
        <f t="shared" si="24"/>
        <v>4216640.5292638438</v>
      </c>
      <c r="P227" s="730">
        <f t="shared" si="25"/>
        <v>21475.264368132393</v>
      </c>
      <c r="Q227" s="730">
        <f t="shared" si="26"/>
        <v>7684.4516651077947</v>
      </c>
      <c r="R227" s="730">
        <f t="shared" si="27"/>
        <v>4245800.2452970846</v>
      </c>
      <c r="Z227" s="614"/>
    </row>
    <row r="228" spans="13:26" x14ac:dyDescent="0.2">
      <c r="M228" s="614"/>
      <c r="N228" s="748">
        <f t="shared" si="23"/>
        <v>170</v>
      </c>
      <c r="O228" s="730">
        <f t="shared" si="24"/>
        <v>4245800.2452970846</v>
      </c>
      <c r="P228" s="730">
        <f t="shared" si="25"/>
        <v>21475.264368132393</v>
      </c>
      <c r="Q228" s="730">
        <f t="shared" si="26"/>
        <v>7737.592649469776</v>
      </c>
      <c r="R228" s="730">
        <f t="shared" si="27"/>
        <v>4275013.1023146873</v>
      </c>
      <c r="Z228" s="614"/>
    </row>
    <row r="229" spans="13:26" x14ac:dyDescent="0.2">
      <c r="M229" s="614"/>
      <c r="N229" s="748">
        <f t="shared" si="23"/>
        <v>171</v>
      </c>
      <c r="O229" s="730">
        <f t="shared" si="24"/>
        <v>4275013.1023146873</v>
      </c>
      <c r="P229" s="730">
        <f t="shared" si="25"/>
        <v>21475.264368132393</v>
      </c>
      <c r="Q229" s="730">
        <f t="shared" si="26"/>
        <v>7790.8304785409364</v>
      </c>
      <c r="R229" s="730">
        <f t="shared" si="27"/>
        <v>4304279.1971613606</v>
      </c>
      <c r="Z229" s="614"/>
    </row>
    <row r="230" spans="13:26" x14ac:dyDescent="0.2">
      <c r="M230" s="614"/>
      <c r="N230" s="748">
        <f t="shared" si="23"/>
        <v>172</v>
      </c>
      <c r="O230" s="730">
        <f t="shared" si="24"/>
        <v>4304279.1971613606</v>
      </c>
      <c r="P230" s="730">
        <f t="shared" si="25"/>
        <v>21475.264368132393</v>
      </c>
      <c r="Q230" s="730">
        <f t="shared" si="26"/>
        <v>7844.165328812127</v>
      </c>
      <c r="R230" s="730">
        <f t="shared" si="27"/>
        <v>4333598.6268583052</v>
      </c>
      <c r="Z230" s="614"/>
    </row>
    <row r="231" spans="13:26" x14ac:dyDescent="0.2">
      <c r="M231" s="614"/>
      <c r="N231" s="748">
        <f t="shared" si="23"/>
        <v>173</v>
      </c>
      <c r="O231" s="730">
        <f t="shared" si="24"/>
        <v>4333598.6268583052</v>
      </c>
      <c r="P231" s="730">
        <f t="shared" si="25"/>
        <v>21475.264368132393</v>
      </c>
      <c r="Q231" s="730">
        <f t="shared" si="26"/>
        <v>7897.5973770958417</v>
      </c>
      <c r="R231" s="730">
        <f t="shared" si="27"/>
        <v>4362971.4886035342</v>
      </c>
      <c r="Z231" s="614"/>
    </row>
    <row r="232" spans="13:26" x14ac:dyDescent="0.2">
      <c r="M232" s="614"/>
      <c r="N232" s="748">
        <f t="shared" si="23"/>
        <v>174</v>
      </c>
      <c r="O232" s="730">
        <f t="shared" si="24"/>
        <v>4362971.4886035342</v>
      </c>
      <c r="P232" s="730">
        <f t="shared" si="25"/>
        <v>21475.264368132393</v>
      </c>
      <c r="Q232" s="730">
        <f t="shared" si="26"/>
        <v>7951.1268005268003</v>
      </c>
      <c r="R232" s="730">
        <f t="shared" si="27"/>
        <v>4392397.8797721937</v>
      </c>
      <c r="Z232" s="614"/>
    </row>
    <row r="233" spans="13:26" x14ac:dyDescent="0.2">
      <c r="M233" s="614"/>
      <c r="N233" s="748">
        <f t="shared" si="23"/>
        <v>175</v>
      </c>
      <c r="O233" s="730">
        <f t="shared" si="24"/>
        <v>4392397.8797721937</v>
      </c>
      <c r="P233" s="730">
        <f t="shared" si="25"/>
        <v>21475.264368132393</v>
      </c>
      <c r="Q233" s="730">
        <f t="shared" si="26"/>
        <v>8004.7537765625302</v>
      </c>
      <c r="R233" s="730">
        <f t="shared" si="27"/>
        <v>4421877.8979168888</v>
      </c>
      <c r="Z233" s="614"/>
    </row>
    <row r="234" spans="13:26" x14ac:dyDescent="0.2">
      <c r="M234" s="614"/>
      <c r="N234" s="748">
        <f t="shared" si="23"/>
        <v>176</v>
      </c>
      <c r="O234" s="730">
        <f t="shared" si="24"/>
        <v>4421877.8979168888</v>
      </c>
      <c r="P234" s="730">
        <f t="shared" si="25"/>
        <v>21475.264368132393</v>
      </c>
      <c r="Q234" s="730">
        <f t="shared" si="26"/>
        <v>8058.4784829839618</v>
      </c>
      <c r="R234" s="730">
        <f t="shared" si="27"/>
        <v>4451411.6407680055</v>
      </c>
      <c r="Z234" s="614"/>
    </row>
    <row r="235" spans="13:26" x14ac:dyDescent="0.2">
      <c r="M235" s="614"/>
      <c r="N235" s="748">
        <f t="shared" si="23"/>
        <v>177</v>
      </c>
      <c r="O235" s="730">
        <f t="shared" si="24"/>
        <v>4451411.6407680055</v>
      </c>
      <c r="P235" s="730">
        <f t="shared" si="25"/>
        <v>21475.264368132393</v>
      </c>
      <c r="Q235" s="730">
        <f t="shared" si="26"/>
        <v>8112.3010978960165</v>
      </c>
      <c r="R235" s="730">
        <f t="shared" si="27"/>
        <v>4480999.2062340342</v>
      </c>
      <c r="Z235" s="614"/>
    </row>
    <row r="236" spans="13:26" x14ac:dyDescent="0.2">
      <c r="M236" s="614"/>
      <c r="N236" s="748">
        <f t="shared" si="23"/>
        <v>178</v>
      </c>
      <c r="O236" s="730">
        <f t="shared" si="24"/>
        <v>4480999.2062340342</v>
      </c>
      <c r="P236" s="730">
        <f t="shared" si="25"/>
        <v>21475.264368132393</v>
      </c>
      <c r="Q236" s="730">
        <f t="shared" si="26"/>
        <v>8166.2217997281941</v>
      </c>
      <c r="R236" s="730">
        <f t="shared" si="27"/>
        <v>4510640.6924018953</v>
      </c>
      <c r="Z236" s="614"/>
    </row>
    <row r="237" spans="13:26" x14ac:dyDescent="0.2">
      <c r="M237" s="614"/>
      <c r="N237" s="748">
        <f t="shared" si="23"/>
        <v>179</v>
      </c>
      <c r="O237" s="730">
        <f t="shared" si="24"/>
        <v>4510640.6924018953</v>
      </c>
      <c r="P237" s="730">
        <f t="shared" si="25"/>
        <v>21475.264368132393</v>
      </c>
      <c r="Q237" s="730">
        <f t="shared" si="26"/>
        <v>8220.2407672351674</v>
      </c>
      <c r="R237" s="730">
        <f t="shared" si="27"/>
        <v>4540336.1975372629</v>
      </c>
      <c r="Z237" s="614"/>
    </row>
    <row r="238" spans="13:26" x14ac:dyDescent="0.2">
      <c r="M238" s="614"/>
      <c r="N238" s="748">
        <f t="shared" si="23"/>
        <v>180</v>
      </c>
      <c r="O238" s="730">
        <f t="shared" si="24"/>
        <v>4540336.1975372629</v>
      </c>
      <c r="P238" s="730">
        <f t="shared" si="25"/>
        <v>21475.264368132393</v>
      </c>
      <c r="Q238" s="730">
        <f t="shared" si="26"/>
        <v>8274.3581794973725</v>
      </c>
      <c r="R238" s="730">
        <f t="shared" si="27"/>
        <v>4570085.8200848931</v>
      </c>
      <c r="Z238" s="614"/>
    </row>
    <row r="239" spans="13:26" x14ac:dyDescent="0.2">
      <c r="M239" s="614"/>
      <c r="N239" s="748">
        <f t="shared" si="23"/>
        <v>181</v>
      </c>
      <c r="O239" s="730">
        <f t="shared" si="24"/>
        <v>4570085.8200848931</v>
      </c>
      <c r="P239" s="730">
        <f t="shared" si="25"/>
        <v>21475.264368132393</v>
      </c>
      <c r="Q239" s="730">
        <f t="shared" si="26"/>
        <v>8328.5742159216043</v>
      </c>
      <c r="R239" s="730">
        <f t="shared" si="27"/>
        <v>4599889.6586689474</v>
      </c>
      <c r="Z239" s="614"/>
    </row>
    <row r="240" spans="13:26" x14ac:dyDescent="0.2">
      <c r="M240" s="614"/>
      <c r="N240" s="748">
        <f t="shared" si="23"/>
        <v>182</v>
      </c>
      <c r="O240" s="730">
        <f t="shared" si="24"/>
        <v>4599889.6586689474</v>
      </c>
      <c r="P240" s="730">
        <f t="shared" si="25"/>
        <v>21475.264368132393</v>
      </c>
      <c r="Q240" s="730">
        <f t="shared" si="26"/>
        <v>8382.8890562416127</v>
      </c>
      <c r="R240" s="730">
        <f t="shared" si="27"/>
        <v>4629747.8120933222</v>
      </c>
      <c r="Z240" s="614"/>
    </row>
    <row r="241" spans="13:26" x14ac:dyDescent="0.2">
      <c r="M241" s="614"/>
      <c r="N241" s="748">
        <f t="shared" si="23"/>
        <v>183</v>
      </c>
      <c r="O241" s="730">
        <f t="shared" si="24"/>
        <v>4629747.8120933222</v>
      </c>
      <c r="P241" s="730">
        <f t="shared" si="25"/>
        <v>21475.264368132393</v>
      </c>
      <c r="Q241" s="730">
        <f t="shared" si="26"/>
        <v>8437.3028805186932</v>
      </c>
      <c r="R241" s="730">
        <f t="shared" si="27"/>
        <v>4659660.3793419739</v>
      </c>
      <c r="Z241" s="614"/>
    </row>
    <row r="242" spans="13:26" x14ac:dyDescent="0.2">
      <c r="M242" s="614"/>
      <c r="N242" s="748">
        <f t="shared" si="23"/>
        <v>184</v>
      </c>
      <c r="O242" s="730">
        <f t="shared" si="24"/>
        <v>4659660.3793419739</v>
      </c>
      <c r="P242" s="730">
        <f t="shared" si="25"/>
        <v>21475.264368132393</v>
      </c>
      <c r="Q242" s="730">
        <f t="shared" si="26"/>
        <v>8491.8158691422886</v>
      </c>
      <c r="R242" s="730">
        <f t="shared" si="27"/>
        <v>4689627.4595792489</v>
      </c>
      <c r="Z242" s="614"/>
    </row>
    <row r="243" spans="13:26" x14ac:dyDescent="0.2">
      <c r="M243" s="614"/>
      <c r="N243" s="748">
        <f t="shared" si="23"/>
        <v>185</v>
      </c>
      <c r="O243" s="730">
        <f t="shared" si="24"/>
        <v>4689627.4595792489</v>
      </c>
      <c r="P243" s="730">
        <f t="shared" si="25"/>
        <v>21475.264368132393</v>
      </c>
      <c r="Q243" s="730">
        <f t="shared" si="26"/>
        <v>8546.4282028305843</v>
      </c>
      <c r="R243" s="730">
        <f t="shared" si="27"/>
        <v>4719649.1521502119</v>
      </c>
      <c r="Z243" s="614"/>
    </row>
    <row r="244" spans="13:26" x14ac:dyDescent="0.2">
      <c r="M244" s="614"/>
      <c r="N244" s="748">
        <f t="shared" si="23"/>
        <v>186</v>
      </c>
      <c r="O244" s="730">
        <f t="shared" si="24"/>
        <v>4719649.1521502119</v>
      </c>
      <c r="P244" s="730">
        <f t="shared" si="25"/>
        <v>21475.264368132393</v>
      </c>
      <c r="Q244" s="730">
        <f t="shared" si="26"/>
        <v>8601.1400626311079</v>
      </c>
      <c r="R244" s="730">
        <f t="shared" si="27"/>
        <v>4749725.5565809757</v>
      </c>
      <c r="Z244" s="614"/>
    </row>
    <row r="245" spans="13:26" x14ac:dyDescent="0.2">
      <c r="M245" s="614"/>
      <c r="N245" s="748">
        <f t="shared" si="23"/>
        <v>187</v>
      </c>
      <c r="O245" s="730">
        <f t="shared" si="24"/>
        <v>4749725.5565809757</v>
      </c>
      <c r="P245" s="730">
        <f t="shared" si="25"/>
        <v>21475.264368132393</v>
      </c>
      <c r="Q245" s="730">
        <f t="shared" si="26"/>
        <v>8655.9516299213337</v>
      </c>
      <c r="R245" s="730">
        <f t="shared" si="27"/>
        <v>4779856.7725790301</v>
      </c>
      <c r="Z245" s="614"/>
    </row>
    <row r="246" spans="13:26" x14ac:dyDescent="0.2">
      <c r="M246" s="614"/>
      <c r="N246" s="748">
        <f t="shared" si="23"/>
        <v>188</v>
      </c>
      <c r="O246" s="730">
        <f t="shared" si="24"/>
        <v>4779856.7725790301</v>
      </c>
      <c r="P246" s="730">
        <f t="shared" si="25"/>
        <v>21475.264368132393</v>
      </c>
      <c r="Q246" s="730">
        <f t="shared" si="26"/>
        <v>8710.8630864092775</v>
      </c>
      <c r="R246" s="730">
        <f t="shared" si="27"/>
        <v>4810042.9000335718</v>
      </c>
      <c r="Z246" s="614"/>
    </row>
    <row r="247" spans="13:26" x14ac:dyDescent="0.2">
      <c r="M247" s="614"/>
      <c r="N247" s="748">
        <f t="shared" si="23"/>
        <v>189</v>
      </c>
      <c r="O247" s="730">
        <f t="shared" si="24"/>
        <v>4810042.9000335718</v>
      </c>
      <c r="P247" s="730">
        <f t="shared" si="25"/>
        <v>21475.264368132393</v>
      </c>
      <c r="Q247" s="730">
        <f t="shared" si="26"/>
        <v>8765.8746141340998</v>
      </c>
      <c r="R247" s="730">
        <f t="shared" si="27"/>
        <v>4840284.0390158389</v>
      </c>
      <c r="Z247" s="614"/>
    </row>
    <row r="248" spans="13:26" x14ac:dyDescent="0.2">
      <c r="M248" s="614"/>
      <c r="N248" s="748">
        <f t="shared" si="23"/>
        <v>190</v>
      </c>
      <c r="O248" s="730">
        <f t="shared" si="24"/>
        <v>4840284.0390158389</v>
      </c>
      <c r="P248" s="730">
        <f t="shared" si="25"/>
        <v>21475.264368132393</v>
      </c>
      <c r="Q248" s="730">
        <f t="shared" si="26"/>
        <v>8820.986395466718</v>
      </c>
      <c r="R248" s="730">
        <f t="shared" si="27"/>
        <v>4870580.2897794386</v>
      </c>
      <c r="Z248" s="614"/>
    </row>
    <row r="249" spans="13:26" x14ac:dyDescent="0.2">
      <c r="M249" s="614"/>
      <c r="N249" s="748">
        <f t="shared" si="23"/>
        <v>191</v>
      </c>
      <c r="O249" s="730">
        <f t="shared" si="24"/>
        <v>4870580.2897794386</v>
      </c>
      <c r="P249" s="730">
        <f t="shared" si="25"/>
        <v>21475.264368132393</v>
      </c>
      <c r="Q249" s="730">
        <f t="shared" si="26"/>
        <v>8876.1986131103949</v>
      </c>
      <c r="R249" s="730">
        <f t="shared" si="27"/>
        <v>4900931.7527606813</v>
      </c>
      <c r="Z249" s="614"/>
    </row>
    <row r="250" spans="13:26" x14ac:dyDescent="0.2">
      <c r="M250" s="614"/>
      <c r="N250" s="748">
        <f t="shared" ref="N250:N313" si="28">N249+1</f>
        <v>192</v>
      </c>
      <c r="O250" s="730">
        <f t="shared" ref="O250:O313" si="29">R249</f>
        <v>4900931.7527606813</v>
      </c>
      <c r="P250" s="730">
        <f t="shared" ref="P250:P313" si="30">P249</f>
        <v>21475.264368132393</v>
      </c>
      <c r="Q250" s="730">
        <f t="shared" ref="Q250:Q313" si="31">O250*$P$53</f>
        <v>8931.5114501013595</v>
      </c>
      <c r="R250" s="730">
        <f t="shared" ref="R250:R313" si="32">O250+P250+Q250</f>
        <v>4931338.5285789156</v>
      </c>
      <c r="Z250" s="614"/>
    </row>
    <row r="251" spans="13:26" x14ac:dyDescent="0.2">
      <c r="M251" s="614"/>
      <c r="N251" s="748">
        <f t="shared" si="28"/>
        <v>193</v>
      </c>
      <c r="O251" s="730">
        <f t="shared" si="29"/>
        <v>4931338.5285789156</v>
      </c>
      <c r="P251" s="730">
        <f t="shared" si="30"/>
        <v>21475.264368132393</v>
      </c>
      <c r="Q251" s="730">
        <f t="shared" si="31"/>
        <v>8986.9250898094106</v>
      </c>
      <c r="R251" s="730">
        <f t="shared" si="32"/>
        <v>4961800.7180368574</v>
      </c>
      <c r="Z251" s="614"/>
    </row>
    <row r="252" spans="13:26" x14ac:dyDescent="0.2">
      <c r="M252" s="614"/>
      <c r="N252" s="748">
        <f t="shared" si="28"/>
        <v>194</v>
      </c>
      <c r="O252" s="730">
        <f t="shared" si="29"/>
        <v>4961800.7180368574</v>
      </c>
      <c r="P252" s="730">
        <f t="shared" si="30"/>
        <v>21475.264368132393</v>
      </c>
      <c r="Q252" s="730">
        <f t="shared" si="31"/>
        <v>9042.4397159385153</v>
      </c>
      <c r="R252" s="730">
        <f t="shared" si="32"/>
        <v>4992318.4221209288</v>
      </c>
      <c r="Z252" s="614"/>
    </row>
    <row r="253" spans="13:26" x14ac:dyDescent="0.2">
      <c r="M253" s="614"/>
      <c r="N253" s="748">
        <f t="shared" si="28"/>
        <v>195</v>
      </c>
      <c r="O253" s="730">
        <f t="shared" si="29"/>
        <v>4992318.4221209288</v>
      </c>
      <c r="P253" s="730">
        <f t="shared" si="30"/>
        <v>21475.264368132393</v>
      </c>
      <c r="Q253" s="730">
        <f t="shared" si="31"/>
        <v>9098.0555125274295</v>
      </c>
      <c r="R253" s="730">
        <f t="shared" si="32"/>
        <v>5022891.7420015885</v>
      </c>
      <c r="Z253" s="614"/>
    </row>
    <row r="254" spans="13:26" x14ac:dyDescent="0.2">
      <c r="M254" s="614"/>
      <c r="N254" s="748">
        <f t="shared" si="28"/>
        <v>196</v>
      </c>
      <c r="O254" s="730">
        <f t="shared" si="29"/>
        <v>5022891.7420015885</v>
      </c>
      <c r="P254" s="730">
        <f t="shared" si="30"/>
        <v>21475.264368132393</v>
      </c>
      <c r="Q254" s="730">
        <f t="shared" si="31"/>
        <v>9153.7726639502998</v>
      </c>
      <c r="R254" s="730">
        <f t="shared" si="32"/>
        <v>5053520.7790336711</v>
      </c>
      <c r="Z254" s="614"/>
    </row>
    <row r="255" spans="13:26" x14ac:dyDescent="0.2">
      <c r="M255" s="614"/>
      <c r="N255" s="748">
        <f t="shared" si="28"/>
        <v>197</v>
      </c>
      <c r="O255" s="730">
        <f t="shared" si="29"/>
        <v>5053520.7790336711</v>
      </c>
      <c r="P255" s="730">
        <f t="shared" si="30"/>
        <v>21475.264368132393</v>
      </c>
      <c r="Q255" s="730">
        <f t="shared" si="31"/>
        <v>9209.5913549172838</v>
      </c>
      <c r="R255" s="730">
        <f t="shared" si="32"/>
        <v>5084205.6347567216</v>
      </c>
      <c r="Z255" s="614"/>
    </row>
    <row r="256" spans="13:26" x14ac:dyDescent="0.2">
      <c r="M256" s="614"/>
      <c r="N256" s="748">
        <f t="shared" si="28"/>
        <v>198</v>
      </c>
      <c r="O256" s="730">
        <f t="shared" si="29"/>
        <v>5084205.6347567216</v>
      </c>
      <c r="P256" s="730">
        <f t="shared" si="30"/>
        <v>21475.264368132393</v>
      </c>
      <c r="Q256" s="730">
        <f t="shared" si="31"/>
        <v>9265.5117704751519</v>
      </c>
      <c r="R256" s="730">
        <f t="shared" si="32"/>
        <v>5114946.410895329</v>
      </c>
      <c r="Z256" s="614"/>
    </row>
    <row r="257" spans="13:26" x14ac:dyDescent="0.2">
      <c r="M257" s="614"/>
      <c r="N257" s="748">
        <f t="shared" si="28"/>
        <v>199</v>
      </c>
      <c r="O257" s="730">
        <f t="shared" si="29"/>
        <v>5114946.410895329</v>
      </c>
      <c r="P257" s="730">
        <f t="shared" si="30"/>
        <v>21475.264368132393</v>
      </c>
      <c r="Q257" s="730">
        <f t="shared" si="31"/>
        <v>9321.5340960079066</v>
      </c>
      <c r="R257" s="730">
        <f t="shared" si="32"/>
        <v>5145743.2093594698</v>
      </c>
      <c r="Z257" s="614"/>
    </row>
    <row r="258" spans="13:26" x14ac:dyDescent="0.2">
      <c r="M258" s="614"/>
      <c r="N258" s="748">
        <f t="shared" si="28"/>
        <v>200</v>
      </c>
      <c r="O258" s="730">
        <f t="shared" si="29"/>
        <v>5145743.2093594698</v>
      </c>
      <c r="P258" s="730">
        <f t="shared" si="30"/>
        <v>21475.264368132393</v>
      </c>
      <c r="Q258" s="730">
        <f t="shared" si="31"/>
        <v>9377.6585172373998</v>
      </c>
      <c r="R258" s="730">
        <f t="shared" si="32"/>
        <v>5176596.1322448403</v>
      </c>
      <c r="Z258" s="614"/>
    </row>
    <row r="259" spans="13:26" x14ac:dyDescent="0.2">
      <c r="M259" s="614"/>
      <c r="N259" s="748">
        <f t="shared" si="28"/>
        <v>201</v>
      </c>
      <c r="O259" s="730">
        <f t="shared" si="29"/>
        <v>5176596.1322448403</v>
      </c>
      <c r="P259" s="730">
        <f t="shared" si="30"/>
        <v>21475.264368132393</v>
      </c>
      <c r="Q259" s="730">
        <f t="shared" si="31"/>
        <v>9433.8852202239414</v>
      </c>
      <c r="R259" s="730">
        <f t="shared" si="32"/>
        <v>5207505.281833197</v>
      </c>
      <c r="Z259" s="614"/>
    </row>
    <row r="260" spans="13:26" x14ac:dyDescent="0.2">
      <c r="M260" s="614"/>
      <c r="N260" s="748">
        <f t="shared" si="28"/>
        <v>202</v>
      </c>
      <c r="O260" s="730">
        <f t="shared" si="29"/>
        <v>5207505.281833197</v>
      </c>
      <c r="P260" s="730">
        <f t="shared" si="30"/>
        <v>21475.264368132393</v>
      </c>
      <c r="Q260" s="730">
        <f t="shared" si="31"/>
        <v>9490.214391366917</v>
      </c>
      <c r="R260" s="730">
        <f t="shared" si="32"/>
        <v>5238470.7605926963</v>
      </c>
      <c r="Z260" s="614"/>
    </row>
    <row r="261" spans="13:26" x14ac:dyDescent="0.2">
      <c r="M261" s="614"/>
      <c r="N261" s="748">
        <f t="shared" si="28"/>
        <v>203</v>
      </c>
      <c r="O261" s="730">
        <f t="shared" si="29"/>
        <v>5238470.7605926963</v>
      </c>
      <c r="P261" s="730">
        <f t="shared" si="30"/>
        <v>21475.264368132393</v>
      </c>
      <c r="Q261" s="730">
        <f t="shared" si="31"/>
        <v>9546.6462174054141</v>
      </c>
      <c r="R261" s="730">
        <f t="shared" si="32"/>
        <v>5269492.6711782347</v>
      </c>
      <c r="Z261" s="614"/>
    </row>
    <row r="262" spans="13:26" x14ac:dyDescent="0.2">
      <c r="M262" s="614"/>
      <c r="N262" s="748">
        <f t="shared" si="28"/>
        <v>204</v>
      </c>
      <c r="O262" s="730">
        <f t="shared" si="29"/>
        <v>5269492.6711782347</v>
      </c>
      <c r="P262" s="730">
        <f t="shared" si="30"/>
        <v>21475.264368132393</v>
      </c>
      <c r="Q262" s="730">
        <f t="shared" si="31"/>
        <v>9603.1808854188348</v>
      </c>
      <c r="R262" s="730">
        <f t="shared" si="32"/>
        <v>5300571.1164317867</v>
      </c>
      <c r="Z262" s="614"/>
    </row>
    <row r="263" spans="13:26" x14ac:dyDescent="0.2">
      <c r="M263" s="614"/>
      <c r="N263" s="748">
        <f t="shared" si="28"/>
        <v>205</v>
      </c>
      <c r="O263" s="730">
        <f t="shared" si="29"/>
        <v>5300571.1164317867</v>
      </c>
      <c r="P263" s="730">
        <f t="shared" si="30"/>
        <v>21475.264368132393</v>
      </c>
      <c r="Q263" s="730">
        <f t="shared" si="31"/>
        <v>9659.8185828275145</v>
      </c>
      <c r="R263" s="730">
        <f t="shared" si="32"/>
        <v>5331706.1993827466</v>
      </c>
      <c r="Z263" s="614"/>
    </row>
    <row r="264" spans="13:26" x14ac:dyDescent="0.2">
      <c r="M264" s="614"/>
      <c r="N264" s="748">
        <f t="shared" si="28"/>
        <v>206</v>
      </c>
      <c r="O264" s="730">
        <f t="shared" si="29"/>
        <v>5331706.1993827466</v>
      </c>
      <c r="P264" s="730">
        <f t="shared" si="30"/>
        <v>21475.264368132393</v>
      </c>
      <c r="Q264" s="730">
        <f t="shared" si="31"/>
        <v>9716.5594973933439</v>
      </c>
      <c r="R264" s="730">
        <f t="shared" si="32"/>
        <v>5362898.0232482729</v>
      </c>
      <c r="Z264" s="614"/>
    </row>
    <row r="265" spans="13:26" x14ac:dyDescent="0.2">
      <c r="M265" s="614"/>
      <c r="N265" s="748">
        <f t="shared" si="28"/>
        <v>207</v>
      </c>
      <c r="O265" s="730">
        <f t="shared" si="29"/>
        <v>5362898.0232482729</v>
      </c>
      <c r="P265" s="730">
        <f t="shared" si="30"/>
        <v>21475.264368132393</v>
      </c>
      <c r="Q265" s="730">
        <f t="shared" si="31"/>
        <v>9773.4038172203982</v>
      </c>
      <c r="R265" s="730">
        <f t="shared" si="32"/>
        <v>5394146.6914336262</v>
      </c>
      <c r="Z265" s="614"/>
    </row>
    <row r="266" spans="13:26" x14ac:dyDescent="0.2">
      <c r="M266" s="614"/>
      <c r="N266" s="748">
        <f t="shared" si="28"/>
        <v>208</v>
      </c>
      <c r="O266" s="730">
        <f t="shared" si="29"/>
        <v>5394146.6914336262</v>
      </c>
      <c r="P266" s="730">
        <f t="shared" si="30"/>
        <v>21475.264368132393</v>
      </c>
      <c r="Q266" s="730">
        <f t="shared" si="31"/>
        <v>9830.3517307555521</v>
      </c>
      <c r="R266" s="730">
        <f t="shared" si="32"/>
        <v>5425452.3075325144</v>
      </c>
      <c r="Z266" s="614"/>
    </row>
    <row r="267" spans="13:26" x14ac:dyDescent="0.2">
      <c r="M267" s="614"/>
      <c r="N267" s="748">
        <f t="shared" si="28"/>
        <v>209</v>
      </c>
      <c r="O267" s="730">
        <f t="shared" si="29"/>
        <v>5425452.3075325144</v>
      </c>
      <c r="P267" s="730">
        <f t="shared" si="30"/>
        <v>21475.264368132393</v>
      </c>
      <c r="Q267" s="730">
        <f t="shared" si="31"/>
        <v>9887.4034267891057</v>
      </c>
      <c r="R267" s="730">
        <f t="shared" si="32"/>
        <v>5456814.9753274359</v>
      </c>
      <c r="Z267" s="614"/>
    </row>
    <row r="268" spans="13:26" x14ac:dyDescent="0.2">
      <c r="M268" s="614"/>
      <c r="N268" s="748">
        <f t="shared" si="28"/>
        <v>210</v>
      </c>
      <c r="O268" s="730">
        <f t="shared" si="29"/>
        <v>5456814.9753274359</v>
      </c>
      <c r="P268" s="730">
        <f t="shared" si="30"/>
        <v>21475.264368132393</v>
      </c>
      <c r="Q268" s="730">
        <f t="shared" si="31"/>
        <v>9944.5590944554169</v>
      </c>
      <c r="R268" s="730">
        <f t="shared" si="32"/>
        <v>5488234.7987900237</v>
      </c>
      <c r="Z268" s="614"/>
    </row>
    <row r="269" spans="13:26" x14ac:dyDescent="0.2">
      <c r="M269" s="614"/>
      <c r="N269" s="748">
        <f t="shared" si="28"/>
        <v>211</v>
      </c>
      <c r="O269" s="730">
        <f t="shared" si="29"/>
        <v>5488234.7987900237</v>
      </c>
      <c r="P269" s="730">
        <f t="shared" si="30"/>
        <v>21475.264368132393</v>
      </c>
      <c r="Q269" s="730">
        <f t="shared" si="31"/>
        <v>10001.818923233524</v>
      </c>
      <c r="R269" s="730">
        <f t="shared" si="32"/>
        <v>5519711.8820813894</v>
      </c>
      <c r="Z269" s="614"/>
    </row>
    <row r="270" spans="13:26" x14ac:dyDescent="0.2">
      <c r="M270" s="614"/>
      <c r="N270" s="748">
        <f t="shared" si="28"/>
        <v>212</v>
      </c>
      <c r="O270" s="730">
        <f t="shared" si="29"/>
        <v>5519711.8820813894</v>
      </c>
      <c r="P270" s="730">
        <f t="shared" si="30"/>
        <v>21475.264368132393</v>
      </c>
      <c r="Q270" s="730">
        <f t="shared" si="31"/>
        <v>10059.183102947773</v>
      </c>
      <c r="R270" s="730">
        <f t="shared" si="32"/>
        <v>5551246.3295524698</v>
      </c>
      <c r="Z270" s="614"/>
    </row>
    <row r="271" spans="13:26" x14ac:dyDescent="0.2">
      <c r="M271" s="614"/>
      <c r="N271" s="748">
        <f t="shared" si="28"/>
        <v>213</v>
      </c>
      <c r="O271" s="730">
        <f t="shared" si="29"/>
        <v>5551246.3295524698</v>
      </c>
      <c r="P271" s="730">
        <f t="shared" si="30"/>
        <v>21475.264368132393</v>
      </c>
      <c r="Q271" s="730">
        <f t="shared" si="31"/>
        <v>10116.651823768445</v>
      </c>
      <c r="R271" s="730">
        <f t="shared" si="32"/>
        <v>5582838.2457443709</v>
      </c>
      <c r="Z271" s="614"/>
    </row>
    <row r="272" spans="13:26" x14ac:dyDescent="0.2">
      <c r="M272" s="614"/>
      <c r="N272" s="748">
        <f t="shared" si="28"/>
        <v>214</v>
      </c>
      <c r="O272" s="730">
        <f t="shared" si="29"/>
        <v>5582838.2457443709</v>
      </c>
      <c r="P272" s="730">
        <f t="shared" si="30"/>
        <v>21475.264368132393</v>
      </c>
      <c r="Q272" s="730">
        <f t="shared" si="31"/>
        <v>10174.225276212395</v>
      </c>
      <c r="R272" s="730">
        <f t="shared" si="32"/>
        <v>5614487.7353887158</v>
      </c>
      <c r="Z272" s="614"/>
    </row>
    <row r="273" spans="13:26" x14ac:dyDescent="0.2">
      <c r="M273" s="614"/>
      <c r="N273" s="748">
        <f t="shared" si="28"/>
        <v>215</v>
      </c>
      <c r="O273" s="730">
        <f t="shared" si="29"/>
        <v>5614487.7353887158</v>
      </c>
      <c r="P273" s="730">
        <f t="shared" si="30"/>
        <v>21475.264368132393</v>
      </c>
      <c r="Q273" s="730">
        <f t="shared" si="31"/>
        <v>10231.903651143672</v>
      </c>
      <c r="R273" s="730">
        <f t="shared" si="32"/>
        <v>5646194.9034079919</v>
      </c>
      <c r="Z273" s="614"/>
    </row>
    <row r="274" spans="13:26" x14ac:dyDescent="0.2">
      <c r="M274" s="614"/>
      <c r="N274" s="748">
        <f t="shared" si="28"/>
        <v>216</v>
      </c>
      <c r="O274" s="730">
        <f t="shared" si="29"/>
        <v>5646194.9034079919</v>
      </c>
      <c r="P274" s="730">
        <f t="shared" si="30"/>
        <v>21475.264368132393</v>
      </c>
      <c r="Q274" s="730">
        <f t="shared" si="31"/>
        <v>10289.687139774162</v>
      </c>
      <c r="R274" s="730">
        <f t="shared" si="32"/>
        <v>5677959.8549158983</v>
      </c>
      <c r="Z274" s="614"/>
    </row>
    <row r="275" spans="13:26" x14ac:dyDescent="0.2">
      <c r="M275" s="614"/>
      <c r="N275" s="748">
        <f t="shared" si="28"/>
        <v>217</v>
      </c>
      <c r="O275" s="730">
        <f t="shared" si="29"/>
        <v>5677959.8549158983</v>
      </c>
      <c r="P275" s="730">
        <f t="shared" si="30"/>
        <v>21475.264368132393</v>
      </c>
      <c r="Q275" s="730">
        <f t="shared" si="31"/>
        <v>10347.575933664215</v>
      </c>
      <c r="R275" s="730">
        <f t="shared" si="32"/>
        <v>5709782.6952176951</v>
      </c>
      <c r="Z275" s="614"/>
    </row>
    <row r="276" spans="13:26" x14ac:dyDescent="0.2">
      <c r="M276" s="614"/>
      <c r="N276" s="748">
        <f t="shared" si="28"/>
        <v>218</v>
      </c>
      <c r="O276" s="730">
        <f t="shared" si="29"/>
        <v>5709782.6952176951</v>
      </c>
      <c r="P276" s="730">
        <f t="shared" si="30"/>
        <v>21475.264368132393</v>
      </c>
      <c r="Q276" s="730">
        <f t="shared" si="31"/>
        <v>10405.570224723286</v>
      </c>
      <c r="R276" s="730">
        <f t="shared" si="32"/>
        <v>5741663.5298105506</v>
      </c>
      <c r="Z276" s="614"/>
    </row>
    <row r="277" spans="13:26" x14ac:dyDescent="0.2">
      <c r="M277" s="614"/>
      <c r="N277" s="748">
        <f t="shared" si="28"/>
        <v>219</v>
      </c>
      <c r="O277" s="730">
        <f t="shared" si="29"/>
        <v>5741663.5298105506</v>
      </c>
      <c r="P277" s="730">
        <f t="shared" si="30"/>
        <v>21475.264368132393</v>
      </c>
      <c r="Q277" s="730">
        <f t="shared" si="31"/>
        <v>10463.670205210563</v>
      </c>
      <c r="R277" s="730">
        <f t="shared" si="32"/>
        <v>5773602.4643838936</v>
      </c>
      <c r="Z277" s="614"/>
    </row>
    <row r="278" spans="13:26" x14ac:dyDescent="0.2">
      <c r="M278" s="614"/>
      <c r="N278" s="748">
        <f t="shared" si="28"/>
        <v>220</v>
      </c>
      <c r="O278" s="730">
        <f t="shared" si="29"/>
        <v>5773602.4643838936</v>
      </c>
      <c r="P278" s="730">
        <f t="shared" si="30"/>
        <v>21475.264368132393</v>
      </c>
      <c r="Q278" s="730">
        <f t="shared" si="31"/>
        <v>10521.876067735615</v>
      </c>
      <c r="R278" s="730">
        <f t="shared" si="32"/>
        <v>5805599.6048197616</v>
      </c>
      <c r="Z278" s="614"/>
    </row>
    <row r="279" spans="13:26" x14ac:dyDescent="0.2">
      <c r="M279" s="614"/>
      <c r="N279" s="748">
        <f t="shared" si="28"/>
        <v>221</v>
      </c>
      <c r="O279" s="730">
        <f t="shared" si="29"/>
        <v>5805599.6048197616</v>
      </c>
      <c r="P279" s="730">
        <f t="shared" si="30"/>
        <v>21475.264368132393</v>
      </c>
      <c r="Q279" s="730">
        <f t="shared" si="31"/>
        <v>10580.188005259022</v>
      </c>
      <c r="R279" s="730">
        <f t="shared" si="32"/>
        <v>5837655.0571931535</v>
      </c>
      <c r="Z279" s="614"/>
    </row>
    <row r="280" spans="13:26" x14ac:dyDescent="0.2">
      <c r="M280" s="614"/>
      <c r="N280" s="748">
        <f t="shared" si="28"/>
        <v>222</v>
      </c>
      <c r="O280" s="730">
        <f t="shared" si="29"/>
        <v>5837655.0571931535</v>
      </c>
      <c r="P280" s="730">
        <f t="shared" si="30"/>
        <v>21475.264368132393</v>
      </c>
      <c r="Q280" s="730">
        <f t="shared" si="31"/>
        <v>10638.606211093014</v>
      </c>
      <c r="R280" s="730">
        <f t="shared" si="32"/>
        <v>5869768.9277723795</v>
      </c>
      <c r="Z280" s="614"/>
    </row>
    <row r="281" spans="13:26" x14ac:dyDescent="0.2">
      <c r="M281" s="614"/>
      <c r="N281" s="748">
        <f t="shared" si="28"/>
        <v>223</v>
      </c>
      <c r="O281" s="730">
        <f t="shared" si="29"/>
        <v>5869768.9277723795</v>
      </c>
      <c r="P281" s="730">
        <f t="shared" si="30"/>
        <v>21475.264368132393</v>
      </c>
      <c r="Q281" s="730">
        <f t="shared" si="31"/>
        <v>10697.130878902124</v>
      </c>
      <c r="R281" s="730">
        <f t="shared" si="32"/>
        <v>5901941.3230194142</v>
      </c>
      <c r="Z281" s="614"/>
    </row>
    <row r="282" spans="13:26" x14ac:dyDescent="0.2">
      <c r="M282" s="614"/>
      <c r="N282" s="748">
        <f t="shared" si="28"/>
        <v>224</v>
      </c>
      <c r="O282" s="730">
        <f t="shared" si="29"/>
        <v>5901941.3230194142</v>
      </c>
      <c r="P282" s="730">
        <f t="shared" si="30"/>
        <v>21475.264368132393</v>
      </c>
      <c r="Q282" s="730">
        <f t="shared" si="31"/>
        <v>10755.762202703809</v>
      </c>
      <c r="R282" s="730">
        <f t="shared" si="32"/>
        <v>5934172.3495902503</v>
      </c>
      <c r="Z282" s="614"/>
    </row>
    <row r="283" spans="13:26" x14ac:dyDescent="0.2">
      <c r="M283" s="614"/>
      <c r="N283" s="748">
        <f t="shared" si="28"/>
        <v>225</v>
      </c>
      <c r="O283" s="730">
        <f t="shared" si="29"/>
        <v>5934172.3495902503</v>
      </c>
      <c r="P283" s="730">
        <f t="shared" si="30"/>
        <v>21475.264368132393</v>
      </c>
      <c r="Q283" s="730">
        <f t="shared" si="31"/>
        <v>10814.500376869117</v>
      </c>
      <c r="R283" s="730">
        <f t="shared" si="32"/>
        <v>5966462.114335252</v>
      </c>
      <c r="Z283" s="614"/>
    </row>
    <row r="284" spans="13:26" x14ac:dyDescent="0.2">
      <c r="M284" s="614"/>
      <c r="N284" s="748">
        <f t="shared" si="28"/>
        <v>226</v>
      </c>
      <c r="O284" s="730">
        <f t="shared" si="29"/>
        <v>5966462.114335252</v>
      </c>
      <c r="P284" s="730">
        <f t="shared" si="30"/>
        <v>21475.264368132393</v>
      </c>
      <c r="Q284" s="730">
        <f t="shared" si="31"/>
        <v>10873.345596123316</v>
      </c>
      <c r="R284" s="730">
        <f t="shared" si="32"/>
        <v>5998810.7242995081</v>
      </c>
      <c r="Z284" s="614"/>
    </row>
    <row r="285" spans="13:26" x14ac:dyDescent="0.2">
      <c r="M285" s="614"/>
      <c r="N285" s="748">
        <f t="shared" si="28"/>
        <v>227</v>
      </c>
      <c r="O285" s="730">
        <f t="shared" si="29"/>
        <v>5998810.7242995081</v>
      </c>
      <c r="P285" s="730">
        <f t="shared" si="30"/>
        <v>21475.264368132393</v>
      </c>
      <c r="Q285" s="730">
        <f t="shared" si="31"/>
        <v>10932.29805554654</v>
      </c>
      <c r="R285" s="730">
        <f t="shared" si="32"/>
        <v>6031218.2867231872</v>
      </c>
      <c r="Z285" s="614"/>
    </row>
    <row r="286" spans="13:26" x14ac:dyDescent="0.2">
      <c r="M286" s="614"/>
      <c r="N286" s="748">
        <f t="shared" si="28"/>
        <v>228</v>
      </c>
      <c r="O286" s="730">
        <f t="shared" si="29"/>
        <v>6031218.2867231872</v>
      </c>
      <c r="P286" s="730">
        <f t="shared" si="30"/>
        <v>21475.264368132393</v>
      </c>
      <c r="Q286" s="730">
        <f t="shared" si="31"/>
        <v>10991.357950574444</v>
      </c>
      <c r="R286" s="730">
        <f t="shared" si="32"/>
        <v>6063684.9090418946</v>
      </c>
      <c r="Z286" s="614"/>
    </row>
    <row r="287" spans="13:26" x14ac:dyDescent="0.2">
      <c r="M287" s="614"/>
      <c r="N287" s="748">
        <f t="shared" si="28"/>
        <v>229</v>
      </c>
      <c r="O287" s="730">
        <f t="shared" si="29"/>
        <v>6063684.9090418946</v>
      </c>
      <c r="P287" s="730">
        <f t="shared" si="30"/>
        <v>21475.264368132393</v>
      </c>
      <c r="Q287" s="730">
        <f t="shared" si="31"/>
        <v>11050.525476998844</v>
      </c>
      <c r="R287" s="730">
        <f t="shared" si="32"/>
        <v>6096210.6988870259</v>
      </c>
      <c r="Z287" s="614"/>
    </row>
    <row r="288" spans="13:26" x14ac:dyDescent="0.2">
      <c r="M288" s="614"/>
      <c r="N288" s="748">
        <f t="shared" si="28"/>
        <v>230</v>
      </c>
      <c r="O288" s="730">
        <f t="shared" si="29"/>
        <v>6096210.6988870259</v>
      </c>
      <c r="P288" s="730">
        <f t="shared" si="30"/>
        <v>21475.264368132393</v>
      </c>
      <c r="Q288" s="730">
        <f t="shared" si="31"/>
        <v>11109.80083096837</v>
      </c>
      <c r="R288" s="730">
        <f t="shared" si="32"/>
        <v>6128795.7640861273</v>
      </c>
      <c r="Z288" s="614"/>
    </row>
    <row r="289" spans="13:26" x14ac:dyDescent="0.2">
      <c r="M289" s="614"/>
      <c r="N289" s="748">
        <f t="shared" si="28"/>
        <v>231</v>
      </c>
      <c r="O289" s="730">
        <f t="shared" si="29"/>
        <v>6128795.7640861273</v>
      </c>
      <c r="P289" s="730">
        <f t="shared" si="30"/>
        <v>21475.264368132393</v>
      </c>
      <c r="Q289" s="730">
        <f t="shared" si="31"/>
        <v>11169.184208989118</v>
      </c>
      <c r="R289" s="730">
        <f t="shared" si="32"/>
        <v>6161440.2126632491</v>
      </c>
      <c r="Z289" s="614"/>
    </row>
    <row r="290" spans="13:26" x14ac:dyDescent="0.2">
      <c r="M290" s="614"/>
      <c r="N290" s="748">
        <f t="shared" si="28"/>
        <v>232</v>
      </c>
      <c r="O290" s="730">
        <f t="shared" si="29"/>
        <v>6161440.2126632491</v>
      </c>
      <c r="P290" s="730">
        <f t="shared" si="30"/>
        <v>21475.264368132393</v>
      </c>
      <c r="Q290" s="730">
        <f t="shared" si="31"/>
        <v>11228.675807925294</v>
      </c>
      <c r="R290" s="730">
        <f t="shared" si="32"/>
        <v>6194144.1528393067</v>
      </c>
      <c r="Z290" s="614"/>
    </row>
    <row r="291" spans="13:26" x14ac:dyDescent="0.2">
      <c r="M291" s="614"/>
      <c r="N291" s="748">
        <f t="shared" si="28"/>
        <v>233</v>
      </c>
      <c r="O291" s="730">
        <f t="shared" si="29"/>
        <v>6194144.1528393067</v>
      </c>
      <c r="P291" s="730">
        <f t="shared" si="30"/>
        <v>21475.264368132393</v>
      </c>
      <c r="Q291" s="730">
        <f t="shared" si="31"/>
        <v>11288.275824999873</v>
      </c>
      <c r="R291" s="730">
        <f t="shared" si="32"/>
        <v>6226907.6930324389</v>
      </c>
      <c r="Z291" s="614"/>
    </row>
    <row r="292" spans="13:26" x14ac:dyDescent="0.2">
      <c r="M292" s="614"/>
      <c r="N292" s="748">
        <f t="shared" si="28"/>
        <v>234</v>
      </c>
      <c r="O292" s="730">
        <f t="shared" si="29"/>
        <v>6226907.6930324389</v>
      </c>
      <c r="P292" s="730">
        <f t="shared" si="30"/>
        <v>21475.264368132393</v>
      </c>
      <c r="Q292" s="730">
        <f t="shared" si="31"/>
        <v>11347.984457795255</v>
      </c>
      <c r="R292" s="730">
        <f t="shared" si="32"/>
        <v>6259730.9418583671</v>
      </c>
      <c r="Z292" s="614"/>
    </row>
    <row r="293" spans="13:26" x14ac:dyDescent="0.2">
      <c r="M293" s="614"/>
      <c r="N293" s="748">
        <f t="shared" si="28"/>
        <v>235</v>
      </c>
      <c r="O293" s="730">
        <f t="shared" si="29"/>
        <v>6259730.9418583671</v>
      </c>
      <c r="P293" s="730">
        <f t="shared" si="30"/>
        <v>21475.264368132393</v>
      </c>
      <c r="Q293" s="730">
        <f t="shared" si="31"/>
        <v>11407.801904253914</v>
      </c>
      <c r="R293" s="730">
        <f t="shared" si="32"/>
        <v>6292614.0081307534</v>
      </c>
      <c r="Z293" s="614"/>
    </row>
    <row r="294" spans="13:26" x14ac:dyDescent="0.2">
      <c r="M294" s="614"/>
      <c r="N294" s="748">
        <f t="shared" si="28"/>
        <v>236</v>
      </c>
      <c r="O294" s="730">
        <f t="shared" si="29"/>
        <v>6292614.0081307534</v>
      </c>
      <c r="P294" s="730">
        <f t="shared" si="30"/>
        <v>21475.264368132393</v>
      </c>
      <c r="Q294" s="730">
        <f t="shared" si="31"/>
        <v>11467.728362679054</v>
      </c>
      <c r="R294" s="730">
        <f t="shared" si="32"/>
        <v>6325557.0008615656</v>
      </c>
      <c r="Z294" s="614"/>
    </row>
    <row r="295" spans="13:26" x14ac:dyDescent="0.2">
      <c r="M295" s="614"/>
      <c r="N295" s="748">
        <f t="shared" si="28"/>
        <v>237</v>
      </c>
      <c r="O295" s="730">
        <f t="shared" si="29"/>
        <v>6325557.0008615656</v>
      </c>
      <c r="P295" s="730">
        <f t="shared" si="30"/>
        <v>21475.264368132393</v>
      </c>
      <c r="Q295" s="730">
        <f t="shared" si="31"/>
        <v>11527.764031735274</v>
      </c>
      <c r="R295" s="730">
        <f t="shared" si="32"/>
        <v>6358560.0292614335</v>
      </c>
      <c r="Z295" s="614"/>
    </row>
    <row r="296" spans="13:26" x14ac:dyDescent="0.2">
      <c r="M296" s="614"/>
      <c r="N296" s="748">
        <f t="shared" si="28"/>
        <v>238</v>
      </c>
      <c r="O296" s="730">
        <f t="shared" si="29"/>
        <v>6358560.0292614335</v>
      </c>
      <c r="P296" s="730">
        <f t="shared" si="30"/>
        <v>21475.264368132393</v>
      </c>
      <c r="Q296" s="730">
        <f t="shared" si="31"/>
        <v>11587.909110449214</v>
      </c>
      <c r="R296" s="730">
        <f t="shared" si="32"/>
        <v>6391623.2027400155</v>
      </c>
      <c r="Z296" s="614"/>
    </row>
    <row r="297" spans="13:26" x14ac:dyDescent="0.2">
      <c r="M297" s="614"/>
      <c r="N297" s="748">
        <f t="shared" si="28"/>
        <v>239</v>
      </c>
      <c r="O297" s="730">
        <f t="shared" si="29"/>
        <v>6391623.2027400155</v>
      </c>
      <c r="P297" s="730">
        <f t="shared" si="30"/>
        <v>21475.264368132393</v>
      </c>
      <c r="Q297" s="730">
        <f t="shared" si="31"/>
        <v>11648.163798210229</v>
      </c>
      <c r="R297" s="730">
        <f t="shared" si="32"/>
        <v>6424746.6309063584</v>
      </c>
      <c r="Z297" s="614"/>
    </row>
    <row r="298" spans="13:26" x14ac:dyDescent="0.2">
      <c r="M298" s="614"/>
      <c r="N298" s="748">
        <f t="shared" si="28"/>
        <v>240</v>
      </c>
      <c r="O298" s="730">
        <f t="shared" si="29"/>
        <v>6424746.6309063584</v>
      </c>
      <c r="P298" s="730">
        <f t="shared" si="30"/>
        <v>21475.264368132393</v>
      </c>
      <c r="Q298" s="730">
        <f t="shared" si="31"/>
        <v>11708.528294771042</v>
      </c>
      <c r="R298" s="730">
        <f t="shared" si="32"/>
        <v>6457930.423569262</v>
      </c>
      <c r="Z298" s="614"/>
    </row>
    <row r="299" spans="13:26" x14ac:dyDescent="0.2">
      <c r="M299" s="614"/>
      <c r="N299" s="748">
        <f t="shared" si="28"/>
        <v>241</v>
      </c>
      <c r="O299" s="730">
        <f t="shared" si="29"/>
        <v>6457930.423569262</v>
      </c>
      <c r="P299" s="730">
        <f t="shared" si="30"/>
        <v>21475.264368132393</v>
      </c>
      <c r="Q299" s="730">
        <f t="shared" si="31"/>
        <v>11769.002800248407</v>
      </c>
      <c r="R299" s="730">
        <f t="shared" si="32"/>
        <v>6491174.6907376433</v>
      </c>
      <c r="Z299" s="614"/>
    </row>
    <row r="300" spans="13:26" x14ac:dyDescent="0.2">
      <c r="M300" s="614"/>
      <c r="N300" s="748">
        <f t="shared" si="28"/>
        <v>242</v>
      </c>
      <c r="O300" s="730">
        <f t="shared" si="29"/>
        <v>6491174.6907376433</v>
      </c>
      <c r="P300" s="730">
        <f t="shared" si="30"/>
        <v>21475.264368132393</v>
      </c>
      <c r="Q300" s="730">
        <f t="shared" si="31"/>
        <v>11829.587515123771</v>
      </c>
      <c r="R300" s="730">
        <f t="shared" si="32"/>
        <v>6524479.5426209001</v>
      </c>
      <c r="Z300" s="614"/>
    </row>
    <row r="301" spans="13:26" x14ac:dyDescent="0.2">
      <c r="M301" s="614"/>
      <c r="N301" s="748">
        <f t="shared" si="28"/>
        <v>243</v>
      </c>
      <c r="O301" s="730">
        <f t="shared" si="29"/>
        <v>6524479.5426209001</v>
      </c>
      <c r="P301" s="730">
        <f t="shared" si="30"/>
        <v>21475.264368132393</v>
      </c>
      <c r="Q301" s="730">
        <f t="shared" si="31"/>
        <v>11890.282640243944</v>
      </c>
      <c r="R301" s="730">
        <f t="shared" si="32"/>
        <v>6557845.0896292767</v>
      </c>
      <c r="Z301" s="614"/>
    </row>
    <row r="302" spans="13:26" x14ac:dyDescent="0.2">
      <c r="M302" s="614"/>
      <c r="N302" s="748">
        <f t="shared" si="28"/>
        <v>244</v>
      </c>
      <c r="O302" s="730">
        <f t="shared" si="29"/>
        <v>6557845.0896292767</v>
      </c>
      <c r="P302" s="730">
        <f t="shared" si="30"/>
        <v>21475.264368132393</v>
      </c>
      <c r="Q302" s="730">
        <f t="shared" si="31"/>
        <v>11951.088376821757</v>
      </c>
      <c r="R302" s="730">
        <f t="shared" si="32"/>
        <v>6591271.4423742313</v>
      </c>
      <c r="Z302" s="614"/>
    </row>
    <row r="303" spans="13:26" x14ac:dyDescent="0.2">
      <c r="M303" s="614"/>
      <c r="N303" s="748">
        <f t="shared" si="28"/>
        <v>245</v>
      </c>
      <c r="O303" s="730">
        <f t="shared" si="29"/>
        <v>6591271.4423742313</v>
      </c>
      <c r="P303" s="730">
        <f t="shared" si="30"/>
        <v>21475.264368132393</v>
      </c>
      <c r="Q303" s="730">
        <f t="shared" si="31"/>
        <v>12012.004926436741</v>
      </c>
      <c r="R303" s="730">
        <f t="shared" si="32"/>
        <v>6624758.7116688006</v>
      </c>
      <c r="Z303" s="614"/>
    </row>
    <row r="304" spans="13:26" x14ac:dyDescent="0.2">
      <c r="M304" s="614"/>
      <c r="N304" s="748">
        <f t="shared" si="28"/>
        <v>246</v>
      </c>
      <c r="O304" s="730">
        <f t="shared" si="29"/>
        <v>6624758.7116688006</v>
      </c>
      <c r="P304" s="730">
        <f t="shared" si="30"/>
        <v>21475.264368132393</v>
      </c>
      <c r="Q304" s="730">
        <f t="shared" si="31"/>
        <v>12073.032491035778</v>
      </c>
      <c r="R304" s="730">
        <f t="shared" si="32"/>
        <v>6658307.008527969</v>
      </c>
      <c r="Z304" s="614"/>
    </row>
    <row r="305" spans="13:26" x14ac:dyDescent="0.2">
      <c r="M305" s="614"/>
      <c r="N305" s="748">
        <f t="shared" si="28"/>
        <v>247</v>
      </c>
      <c r="O305" s="730">
        <f t="shared" si="29"/>
        <v>6658307.008527969</v>
      </c>
      <c r="P305" s="730">
        <f t="shared" si="30"/>
        <v>21475.264368132393</v>
      </c>
      <c r="Q305" s="730">
        <f t="shared" si="31"/>
        <v>12134.171272933787</v>
      </c>
      <c r="R305" s="730">
        <f t="shared" si="32"/>
        <v>6691916.4441690352</v>
      </c>
      <c r="Z305" s="614"/>
    </row>
    <row r="306" spans="13:26" x14ac:dyDescent="0.2">
      <c r="M306" s="614"/>
      <c r="N306" s="748">
        <f t="shared" si="28"/>
        <v>248</v>
      </c>
      <c r="O306" s="730">
        <f t="shared" si="29"/>
        <v>6691916.4441690352</v>
      </c>
      <c r="P306" s="730">
        <f t="shared" si="30"/>
        <v>21475.264368132393</v>
      </c>
      <c r="Q306" s="730">
        <f t="shared" si="31"/>
        <v>12195.421474814384</v>
      </c>
      <c r="R306" s="730">
        <f t="shared" si="32"/>
        <v>6725587.1300119823</v>
      </c>
      <c r="Z306" s="614"/>
    </row>
    <row r="307" spans="13:26" x14ac:dyDescent="0.2">
      <c r="M307" s="614"/>
      <c r="N307" s="748">
        <f t="shared" si="28"/>
        <v>249</v>
      </c>
      <c r="O307" s="730">
        <f t="shared" si="29"/>
        <v>6725587.1300119823</v>
      </c>
      <c r="P307" s="730">
        <f t="shared" si="30"/>
        <v>21475.264368132393</v>
      </c>
      <c r="Q307" s="730">
        <f t="shared" si="31"/>
        <v>12256.783299730565</v>
      </c>
      <c r="R307" s="730">
        <f t="shared" si="32"/>
        <v>6759319.1776798451</v>
      </c>
      <c r="Z307" s="614"/>
    </row>
    <row r="308" spans="13:26" x14ac:dyDescent="0.2">
      <c r="M308" s="614"/>
      <c r="N308" s="748">
        <f t="shared" si="28"/>
        <v>250</v>
      </c>
      <c r="O308" s="730">
        <f t="shared" si="29"/>
        <v>6759319.1776798451</v>
      </c>
      <c r="P308" s="730">
        <f t="shared" si="30"/>
        <v>21475.264368132393</v>
      </c>
      <c r="Q308" s="730">
        <f t="shared" si="31"/>
        <v>12318.256951105363</v>
      </c>
      <c r="R308" s="730">
        <f t="shared" si="32"/>
        <v>6793112.6989990836</v>
      </c>
      <c r="Z308" s="614"/>
    </row>
    <row r="309" spans="13:26" x14ac:dyDescent="0.2">
      <c r="M309" s="614"/>
      <c r="N309" s="748">
        <f t="shared" si="28"/>
        <v>251</v>
      </c>
      <c r="O309" s="730">
        <f t="shared" si="29"/>
        <v>6793112.6989990836</v>
      </c>
      <c r="P309" s="730">
        <f t="shared" si="30"/>
        <v>21475.264368132393</v>
      </c>
      <c r="Q309" s="730">
        <f t="shared" si="31"/>
        <v>12379.842632732534</v>
      </c>
      <c r="R309" s="730">
        <f t="shared" si="32"/>
        <v>6826967.8059999486</v>
      </c>
      <c r="Z309" s="614"/>
    </row>
    <row r="310" spans="13:26" x14ac:dyDescent="0.2">
      <c r="M310" s="614"/>
      <c r="N310" s="748">
        <f t="shared" si="28"/>
        <v>252</v>
      </c>
      <c r="O310" s="730">
        <f t="shared" si="29"/>
        <v>6826967.8059999486</v>
      </c>
      <c r="P310" s="730">
        <f t="shared" si="30"/>
        <v>21475.264368132393</v>
      </c>
      <c r="Q310" s="730">
        <f t="shared" si="31"/>
        <v>12441.540548777235</v>
      </c>
      <c r="R310" s="730">
        <f t="shared" si="32"/>
        <v>6860884.6109168585</v>
      </c>
      <c r="Z310" s="614"/>
    </row>
    <row r="311" spans="13:26" x14ac:dyDescent="0.2">
      <c r="M311" s="614"/>
      <c r="N311" s="748">
        <f t="shared" si="28"/>
        <v>253</v>
      </c>
      <c r="O311" s="730">
        <f t="shared" si="29"/>
        <v>6860884.6109168585</v>
      </c>
      <c r="P311" s="730">
        <f t="shared" si="30"/>
        <v>21475.264368132393</v>
      </c>
      <c r="Q311" s="730">
        <f t="shared" si="31"/>
        <v>12503.350903776689</v>
      </c>
      <c r="R311" s="730">
        <f t="shared" si="32"/>
        <v>6894863.2261887677</v>
      </c>
      <c r="Z311" s="614"/>
    </row>
    <row r="312" spans="13:26" x14ac:dyDescent="0.2">
      <c r="M312" s="614"/>
      <c r="N312" s="748">
        <f t="shared" si="28"/>
        <v>254</v>
      </c>
      <c r="O312" s="730">
        <f t="shared" si="29"/>
        <v>6894863.2261887677</v>
      </c>
      <c r="P312" s="730">
        <f t="shared" si="30"/>
        <v>21475.264368132393</v>
      </c>
      <c r="Q312" s="730">
        <f t="shared" si="31"/>
        <v>12565.273902640873</v>
      </c>
      <c r="R312" s="730">
        <f t="shared" si="32"/>
        <v>6928903.7644595411</v>
      </c>
      <c r="Z312" s="614"/>
    </row>
    <row r="313" spans="13:26" x14ac:dyDescent="0.2">
      <c r="M313" s="614"/>
      <c r="N313" s="748">
        <f t="shared" si="28"/>
        <v>255</v>
      </c>
      <c r="O313" s="730">
        <f t="shared" si="29"/>
        <v>6928903.7644595411</v>
      </c>
      <c r="P313" s="730">
        <f t="shared" si="30"/>
        <v>21475.264368132393</v>
      </c>
      <c r="Q313" s="730">
        <f t="shared" si="31"/>
        <v>12627.309750653196</v>
      </c>
      <c r="R313" s="730">
        <f t="shared" si="32"/>
        <v>6963006.3385783266</v>
      </c>
      <c r="Z313" s="614"/>
    </row>
    <row r="314" spans="13:26" x14ac:dyDescent="0.2">
      <c r="M314" s="614"/>
      <c r="N314" s="748">
        <f t="shared" ref="N314:N377" si="33">N313+1</f>
        <v>256</v>
      </c>
      <c r="O314" s="730">
        <f t="shared" ref="O314:O377" si="34">R313</f>
        <v>6963006.3385783266</v>
      </c>
      <c r="P314" s="730">
        <f t="shared" ref="P314:P377" si="35">P313</f>
        <v>21475.264368132393</v>
      </c>
      <c r="Q314" s="730">
        <f t="shared" ref="Q314:Q377" si="36">O314*$P$53</f>
        <v>12689.458653471173</v>
      </c>
      <c r="R314" s="730">
        <f t="shared" ref="R314:R377" si="37">O314+P314+Q314</f>
        <v>6997171.0615999307</v>
      </c>
      <c r="Z314" s="614"/>
    </row>
    <row r="315" spans="13:26" x14ac:dyDescent="0.2">
      <c r="M315" s="614"/>
      <c r="N315" s="748">
        <f t="shared" si="33"/>
        <v>257</v>
      </c>
      <c r="O315" s="730">
        <f t="shared" si="34"/>
        <v>6997171.0615999307</v>
      </c>
      <c r="P315" s="730">
        <f t="shared" si="35"/>
        <v>21475.264368132393</v>
      </c>
      <c r="Q315" s="730">
        <f t="shared" si="36"/>
        <v>12751.720817127118</v>
      </c>
      <c r="R315" s="730">
        <f t="shared" si="37"/>
        <v>7031398.0467851907</v>
      </c>
      <c r="Z315" s="614"/>
    </row>
    <row r="316" spans="13:26" x14ac:dyDescent="0.2">
      <c r="M316" s="614"/>
      <c r="N316" s="748">
        <f t="shared" si="33"/>
        <v>258</v>
      </c>
      <c r="O316" s="730">
        <f t="shared" si="34"/>
        <v>7031398.0467851907</v>
      </c>
      <c r="P316" s="730">
        <f t="shared" si="35"/>
        <v>21475.264368132393</v>
      </c>
      <c r="Q316" s="730">
        <f t="shared" si="36"/>
        <v>12814.096448028813</v>
      </c>
      <c r="R316" s="730">
        <f t="shared" si="37"/>
        <v>7065687.4076013518</v>
      </c>
      <c r="Z316" s="614"/>
    </row>
    <row r="317" spans="13:26" x14ac:dyDescent="0.2">
      <c r="M317" s="614"/>
      <c r="N317" s="748">
        <f t="shared" si="33"/>
        <v>259</v>
      </c>
      <c r="O317" s="730">
        <f t="shared" si="34"/>
        <v>7065687.4076013518</v>
      </c>
      <c r="P317" s="730">
        <f t="shared" si="35"/>
        <v>21475.264368132393</v>
      </c>
      <c r="Q317" s="730">
        <f t="shared" si="36"/>
        <v>12876.585752960204</v>
      </c>
      <c r="R317" s="730">
        <f t="shared" si="37"/>
        <v>7100039.2577224448</v>
      </c>
      <c r="Z317" s="614"/>
    </row>
    <row r="318" spans="13:26" x14ac:dyDescent="0.2">
      <c r="M318" s="614"/>
      <c r="N318" s="748">
        <f t="shared" si="33"/>
        <v>260</v>
      </c>
      <c r="O318" s="730">
        <f t="shared" si="34"/>
        <v>7100039.2577224448</v>
      </c>
      <c r="P318" s="730">
        <f t="shared" si="35"/>
        <v>21475.264368132393</v>
      </c>
      <c r="Q318" s="730">
        <f t="shared" si="36"/>
        <v>12939.188939082083</v>
      </c>
      <c r="R318" s="730">
        <f t="shared" si="37"/>
        <v>7134453.71102966</v>
      </c>
      <c r="Z318" s="614"/>
    </row>
    <row r="319" spans="13:26" x14ac:dyDescent="0.2">
      <c r="M319" s="614"/>
      <c r="N319" s="748">
        <f t="shared" si="33"/>
        <v>261</v>
      </c>
      <c r="O319" s="730">
        <f t="shared" si="34"/>
        <v>7134453.71102966</v>
      </c>
      <c r="P319" s="730">
        <f t="shared" si="35"/>
        <v>21475.264368132393</v>
      </c>
      <c r="Q319" s="730">
        <f t="shared" si="36"/>
        <v>13001.906213932774</v>
      </c>
      <c r="R319" s="730">
        <f t="shared" si="37"/>
        <v>7168930.8816117253</v>
      </c>
      <c r="Z319" s="614"/>
    </row>
    <row r="320" spans="13:26" x14ac:dyDescent="0.2">
      <c r="M320" s="614"/>
      <c r="N320" s="748">
        <f t="shared" si="33"/>
        <v>262</v>
      </c>
      <c r="O320" s="730">
        <f t="shared" si="34"/>
        <v>7168930.8816117253</v>
      </c>
      <c r="P320" s="730">
        <f t="shared" si="35"/>
        <v>21475.264368132393</v>
      </c>
      <c r="Q320" s="730">
        <f t="shared" si="36"/>
        <v>13064.737785428819</v>
      </c>
      <c r="R320" s="730">
        <f t="shared" si="37"/>
        <v>7203470.8837652868</v>
      </c>
      <c r="Z320" s="614"/>
    </row>
    <row r="321" spans="13:26" x14ac:dyDescent="0.2">
      <c r="M321" s="614"/>
      <c r="N321" s="748">
        <f t="shared" si="33"/>
        <v>263</v>
      </c>
      <c r="O321" s="730">
        <f t="shared" si="34"/>
        <v>7203470.8837652868</v>
      </c>
      <c r="P321" s="730">
        <f t="shared" si="35"/>
        <v>21475.264368132393</v>
      </c>
      <c r="Q321" s="730">
        <f t="shared" si="36"/>
        <v>13127.683861865669</v>
      </c>
      <c r="R321" s="730">
        <f t="shared" si="37"/>
        <v>7238073.8319952851</v>
      </c>
      <c r="Z321" s="614"/>
    </row>
    <row r="322" spans="13:26" x14ac:dyDescent="0.2">
      <c r="M322" s="614"/>
      <c r="N322" s="748">
        <f t="shared" si="33"/>
        <v>264</v>
      </c>
      <c r="O322" s="730">
        <f t="shared" si="34"/>
        <v>7238073.8319952851</v>
      </c>
      <c r="P322" s="730">
        <f t="shared" si="35"/>
        <v>21475.264368132393</v>
      </c>
      <c r="Q322" s="730">
        <f t="shared" si="36"/>
        <v>13190.744651918378</v>
      </c>
      <c r="R322" s="730">
        <f t="shared" si="37"/>
        <v>7272739.8410153361</v>
      </c>
      <c r="Z322" s="614"/>
    </row>
    <row r="323" spans="13:26" x14ac:dyDescent="0.2">
      <c r="M323" s="614"/>
      <c r="N323" s="748">
        <f t="shared" si="33"/>
        <v>265</v>
      </c>
      <c r="O323" s="730">
        <f t="shared" si="34"/>
        <v>7272739.8410153361</v>
      </c>
      <c r="P323" s="730">
        <f t="shared" si="35"/>
        <v>21475.264368132393</v>
      </c>
      <c r="Q323" s="730">
        <f t="shared" si="36"/>
        <v>13253.920364642288</v>
      </c>
      <c r="R323" s="730">
        <f t="shared" si="37"/>
        <v>7307469.0257481113</v>
      </c>
      <c r="Z323" s="614"/>
    </row>
    <row r="324" spans="13:26" x14ac:dyDescent="0.2">
      <c r="M324" s="614"/>
      <c r="N324" s="748">
        <f t="shared" si="33"/>
        <v>266</v>
      </c>
      <c r="O324" s="730">
        <f t="shared" si="34"/>
        <v>7307469.0257481113</v>
      </c>
      <c r="P324" s="730">
        <f t="shared" si="35"/>
        <v>21475.264368132393</v>
      </c>
      <c r="Q324" s="730">
        <f t="shared" si="36"/>
        <v>13317.211209473731</v>
      </c>
      <c r="R324" s="730">
        <f t="shared" si="37"/>
        <v>7342261.5013257181</v>
      </c>
      <c r="Z324" s="614"/>
    </row>
    <row r="325" spans="13:26" x14ac:dyDescent="0.2">
      <c r="M325" s="614"/>
      <c r="N325" s="748">
        <f t="shared" si="33"/>
        <v>267</v>
      </c>
      <c r="O325" s="730">
        <f t="shared" si="34"/>
        <v>7342261.5013257181</v>
      </c>
      <c r="P325" s="730">
        <f t="shared" si="35"/>
        <v>21475.264368132393</v>
      </c>
      <c r="Q325" s="730">
        <f t="shared" si="36"/>
        <v>13380.617396230713</v>
      </c>
      <c r="R325" s="730">
        <f t="shared" si="37"/>
        <v>7377117.3830900816</v>
      </c>
      <c r="Z325" s="614"/>
    </row>
    <row r="326" spans="13:26" x14ac:dyDescent="0.2">
      <c r="M326" s="614"/>
      <c r="N326" s="748">
        <f t="shared" si="33"/>
        <v>268</v>
      </c>
      <c r="O326" s="730">
        <f t="shared" si="34"/>
        <v>7377117.3830900816</v>
      </c>
      <c r="P326" s="730">
        <f t="shared" si="35"/>
        <v>21475.264368132393</v>
      </c>
      <c r="Q326" s="730">
        <f t="shared" si="36"/>
        <v>13444.139135113617</v>
      </c>
      <c r="R326" s="730">
        <f t="shared" si="37"/>
        <v>7412036.7865933282</v>
      </c>
      <c r="Z326" s="614"/>
    </row>
    <row r="327" spans="13:26" x14ac:dyDescent="0.2">
      <c r="M327" s="614"/>
      <c r="N327" s="748">
        <f t="shared" si="33"/>
        <v>269</v>
      </c>
      <c r="O327" s="730">
        <f t="shared" si="34"/>
        <v>7412036.7865933282</v>
      </c>
      <c r="P327" s="730">
        <f t="shared" si="35"/>
        <v>21475.264368132393</v>
      </c>
      <c r="Q327" s="730">
        <f t="shared" si="36"/>
        <v>13507.776636705896</v>
      </c>
      <c r="R327" s="730">
        <f t="shared" si="37"/>
        <v>7447019.8275981667</v>
      </c>
      <c r="Z327" s="614"/>
    </row>
    <row r="328" spans="13:26" x14ac:dyDescent="0.2">
      <c r="M328" s="614"/>
      <c r="N328" s="748">
        <f t="shared" si="33"/>
        <v>270</v>
      </c>
      <c r="O328" s="730">
        <f t="shared" si="34"/>
        <v>7447019.8275981667</v>
      </c>
      <c r="P328" s="730">
        <f t="shared" si="35"/>
        <v>21475.264368132393</v>
      </c>
      <c r="Q328" s="730">
        <f t="shared" si="36"/>
        <v>13571.530111974771</v>
      </c>
      <c r="R328" s="730">
        <f t="shared" si="37"/>
        <v>7482066.6220782744</v>
      </c>
      <c r="Z328" s="614"/>
    </row>
    <row r="329" spans="13:26" x14ac:dyDescent="0.2">
      <c r="M329" s="614"/>
      <c r="N329" s="748">
        <f t="shared" si="33"/>
        <v>271</v>
      </c>
      <c r="O329" s="730">
        <f t="shared" si="34"/>
        <v>7482066.6220782744</v>
      </c>
      <c r="P329" s="730">
        <f t="shared" si="35"/>
        <v>21475.264368132393</v>
      </c>
      <c r="Q329" s="730">
        <f t="shared" si="36"/>
        <v>13635.39977227194</v>
      </c>
      <c r="R329" s="730">
        <f t="shared" si="37"/>
        <v>7517177.2862186786</v>
      </c>
      <c r="Z329" s="614"/>
    </row>
    <row r="330" spans="13:26" x14ac:dyDescent="0.2">
      <c r="M330" s="614"/>
      <c r="N330" s="748">
        <f t="shared" si="33"/>
        <v>272</v>
      </c>
      <c r="O330" s="730">
        <f t="shared" si="34"/>
        <v>7517177.2862186786</v>
      </c>
      <c r="P330" s="730">
        <f t="shared" si="35"/>
        <v>21475.264368132393</v>
      </c>
      <c r="Q330" s="730">
        <f t="shared" si="36"/>
        <v>13699.38582933426</v>
      </c>
      <c r="R330" s="730">
        <f t="shared" si="37"/>
        <v>7552351.9364161454</v>
      </c>
      <c r="Z330" s="614"/>
    </row>
    <row r="331" spans="13:26" x14ac:dyDescent="0.2">
      <c r="M331" s="614"/>
      <c r="N331" s="748">
        <f t="shared" si="33"/>
        <v>273</v>
      </c>
      <c r="O331" s="730">
        <f t="shared" si="34"/>
        <v>7552351.9364161454</v>
      </c>
      <c r="P331" s="730">
        <f t="shared" si="35"/>
        <v>21475.264368132393</v>
      </c>
      <c r="Q331" s="730">
        <f t="shared" si="36"/>
        <v>13763.488495284468</v>
      </c>
      <c r="R331" s="730">
        <f t="shared" si="37"/>
        <v>7587590.6892795628</v>
      </c>
      <c r="Z331" s="614"/>
    </row>
    <row r="332" spans="13:26" x14ac:dyDescent="0.2">
      <c r="M332" s="614"/>
      <c r="N332" s="748">
        <f t="shared" si="33"/>
        <v>274</v>
      </c>
      <c r="O332" s="730">
        <f t="shared" si="34"/>
        <v>7587590.6892795628</v>
      </c>
      <c r="P332" s="730">
        <f t="shared" si="35"/>
        <v>21475.264368132393</v>
      </c>
      <c r="Q332" s="730">
        <f t="shared" si="36"/>
        <v>13827.707982631871</v>
      </c>
      <c r="R332" s="730">
        <f t="shared" si="37"/>
        <v>7622893.6616303278</v>
      </c>
      <c r="Z332" s="614"/>
    </row>
    <row r="333" spans="13:26" x14ac:dyDescent="0.2">
      <c r="M333" s="614"/>
      <c r="N333" s="748">
        <f t="shared" si="33"/>
        <v>275</v>
      </c>
      <c r="O333" s="730">
        <f t="shared" si="34"/>
        <v>7622893.6616303278</v>
      </c>
      <c r="P333" s="730">
        <f t="shared" si="35"/>
        <v>21475.264368132393</v>
      </c>
      <c r="Q333" s="730">
        <f t="shared" si="36"/>
        <v>13892.044504273059</v>
      </c>
      <c r="R333" s="730">
        <f t="shared" si="37"/>
        <v>7658260.9705027333</v>
      </c>
      <c r="Z333" s="614"/>
    </row>
    <row r="334" spans="13:26" x14ac:dyDescent="0.2">
      <c r="M334" s="614"/>
      <c r="N334" s="748">
        <f t="shared" si="33"/>
        <v>276</v>
      </c>
      <c r="O334" s="730">
        <f t="shared" si="34"/>
        <v>7658260.9705027333</v>
      </c>
      <c r="P334" s="730">
        <f t="shared" si="35"/>
        <v>21475.264368132393</v>
      </c>
      <c r="Q334" s="730">
        <f t="shared" si="36"/>
        <v>13956.498273492602</v>
      </c>
      <c r="R334" s="730">
        <f t="shared" si="37"/>
        <v>7693692.7331443587</v>
      </c>
      <c r="Z334" s="614"/>
    </row>
    <row r="335" spans="13:26" x14ac:dyDescent="0.2">
      <c r="M335" s="614"/>
      <c r="N335" s="748">
        <f t="shared" si="33"/>
        <v>277</v>
      </c>
      <c r="O335" s="730">
        <f t="shared" si="34"/>
        <v>7693692.7331443587</v>
      </c>
      <c r="P335" s="730">
        <f t="shared" si="35"/>
        <v>21475.264368132393</v>
      </c>
      <c r="Q335" s="730">
        <f t="shared" si="36"/>
        <v>14021.069503963765</v>
      </c>
      <c r="R335" s="730">
        <f t="shared" si="37"/>
        <v>7729189.0670164553</v>
      </c>
      <c r="Z335" s="614"/>
    </row>
    <row r="336" spans="13:26" x14ac:dyDescent="0.2">
      <c r="M336" s="614"/>
      <c r="N336" s="748">
        <f t="shared" si="33"/>
        <v>278</v>
      </c>
      <c r="O336" s="730">
        <f t="shared" si="34"/>
        <v>7729189.0670164553</v>
      </c>
      <c r="P336" s="730">
        <f t="shared" si="35"/>
        <v>21475.264368132393</v>
      </c>
      <c r="Q336" s="730">
        <f t="shared" si="36"/>
        <v>14085.758409749213</v>
      </c>
      <c r="R336" s="730">
        <f t="shared" si="37"/>
        <v>7764750.0897943368</v>
      </c>
      <c r="Z336" s="614"/>
    </row>
    <row r="337" spans="13:26" x14ac:dyDescent="0.2">
      <c r="M337" s="614"/>
      <c r="N337" s="748">
        <f t="shared" si="33"/>
        <v>279</v>
      </c>
      <c r="O337" s="730">
        <f t="shared" si="34"/>
        <v>7764750.0897943368</v>
      </c>
      <c r="P337" s="730">
        <f t="shared" si="35"/>
        <v>21475.264368132393</v>
      </c>
      <c r="Q337" s="730">
        <f t="shared" si="36"/>
        <v>14150.565205301724</v>
      </c>
      <c r="R337" s="730">
        <f t="shared" si="37"/>
        <v>7800375.9193677716</v>
      </c>
      <c r="Z337" s="614"/>
    </row>
    <row r="338" spans="13:26" x14ac:dyDescent="0.2">
      <c r="M338" s="614"/>
      <c r="N338" s="748">
        <f t="shared" si="33"/>
        <v>280</v>
      </c>
      <c r="O338" s="730">
        <f t="shared" si="34"/>
        <v>7800375.9193677716</v>
      </c>
      <c r="P338" s="730">
        <f t="shared" si="35"/>
        <v>21475.264368132393</v>
      </c>
      <c r="Q338" s="730">
        <f t="shared" si="36"/>
        <v>14215.490105464893</v>
      </c>
      <c r="R338" s="730">
        <f t="shared" si="37"/>
        <v>7836066.6738413693</v>
      </c>
      <c r="Z338" s="614"/>
    </row>
    <row r="339" spans="13:26" x14ac:dyDescent="0.2">
      <c r="M339" s="614"/>
      <c r="N339" s="748">
        <f t="shared" si="33"/>
        <v>281</v>
      </c>
      <c r="O339" s="730">
        <f t="shared" si="34"/>
        <v>7836066.6738413693</v>
      </c>
      <c r="P339" s="730">
        <f t="shared" si="35"/>
        <v>21475.264368132393</v>
      </c>
      <c r="Q339" s="730">
        <f t="shared" si="36"/>
        <v>14280.533325473849</v>
      </c>
      <c r="R339" s="730">
        <f t="shared" si="37"/>
        <v>7871822.4715349758</v>
      </c>
      <c r="Z339" s="614"/>
    </row>
    <row r="340" spans="13:26" x14ac:dyDescent="0.2">
      <c r="M340" s="614"/>
      <c r="N340" s="748">
        <f t="shared" si="33"/>
        <v>282</v>
      </c>
      <c r="O340" s="730">
        <f t="shared" si="34"/>
        <v>7871822.4715349758</v>
      </c>
      <c r="P340" s="730">
        <f t="shared" si="35"/>
        <v>21475.264368132393</v>
      </c>
      <c r="Q340" s="730">
        <f t="shared" si="36"/>
        <v>14345.695080955969</v>
      </c>
      <c r="R340" s="730">
        <f t="shared" si="37"/>
        <v>7907643.430984064</v>
      </c>
      <c r="Z340" s="614"/>
    </row>
    <row r="341" spans="13:26" x14ac:dyDescent="0.2">
      <c r="M341" s="614"/>
      <c r="N341" s="748">
        <f t="shared" si="33"/>
        <v>283</v>
      </c>
      <c r="O341" s="730">
        <f t="shared" si="34"/>
        <v>7907643.430984064</v>
      </c>
      <c r="P341" s="730">
        <f t="shared" si="35"/>
        <v>21475.264368132393</v>
      </c>
      <c r="Q341" s="730">
        <f t="shared" si="36"/>
        <v>14410.975587931593</v>
      </c>
      <c r="R341" s="730">
        <f t="shared" si="37"/>
        <v>7943529.6709401282</v>
      </c>
      <c r="Z341" s="614"/>
    </row>
    <row r="342" spans="13:26" x14ac:dyDescent="0.2">
      <c r="M342" s="614"/>
      <c r="N342" s="748">
        <f t="shared" si="33"/>
        <v>284</v>
      </c>
      <c r="O342" s="730">
        <f t="shared" si="34"/>
        <v>7943529.6709401282</v>
      </c>
      <c r="P342" s="730">
        <f t="shared" si="35"/>
        <v>21475.264368132393</v>
      </c>
      <c r="Q342" s="730">
        <f t="shared" si="36"/>
        <v>14476.375062814737</v>
      </c>
      <c r="R342" s="730">
        <f t="shared" si="37"/>
        <v>7979481.3103710758</v>
      </c>
      <c r="Z342" s="614"/>
    </row>
    <row r="343" spans="13:26" x14ac:dyDescent="0.2">
      <c r="M343" s="614"/>
      <c r="N343" s="748">
        <f t="shared" si="33"/>
        <v>285</v>
      </c>
      <c r="O343" s="730">
        <f t="shared" si="34"/>
        <v>7979481.3103710758</v>
      </c>
      <c r="P343" s="730">
        <f t="shared" si="35"/>
        <v>21475.264368132393</v>
      </c>
      <c r="Q343" s="730">
        <f t="shared" si="36"/>
        <v>14541.893722413812</v>
      </c>
      <c r="R343" s="730">
        <f t="shared" si="37"/>
        <v>8015498.4684616225</v>
      </c>
      <c r="Z343" s="614"/>
    </row>
    <row r="344" spans="13:26" x14ac:dyDescent="0.2">
      <c r="M344" s="614"/>
      <c r="N344" s="748">
        <f t="shared" si="33"/>
        <v>286</v>
      </c>
      <c r="O344" s="730">
        <f t="shared" si="34"/>
        <v>8015498.4684616225</v>
      </c>
      <c r="P344" s="730">
        <f t="shared" si="35"/>
        <v>21475.264368132393</v>
      </c>
      <c r="Q344" s="730">
        <f t="shared" si="36"/>
        <v>14607.531783932342</v>
      </c>
      <c r="R344" s="730">
        <f t="shared" si="37"/>
        <v>8051581.2646136871</v>
      </c>
      <c r="Z344" s="614"/>
    </row>
    <row r="345" spans="13:26" x14ac:dyDescent="0.2">
      <c r="M345" s="614"/>
      <c r="N345" s="748">
        <f t="shared" si="33"/>
        <v>287</v>
      </c>
      <c r="O345" s="730">
        <f t="shared" si="34"/>
        <v>8051581.2646136871</v>
      </c>
      <c r="P345" s="730">
        <f t="shared" si="35"/>
        <v>21475.264368132393</v>
      </c>
      <c r="Q345" s="730">
        <f t="shared" si="36"/>
        <v>14673.289464969688</v>
      </c>
      <c r="R345" s="730">
        <f t="shared" si="37"/>
        <v>8087729.8184467899</v>
      </c>
      <c r="Z345" s="614"/>
    </row>
    <row r="346" spans="13:26" x14ac:dyDescent="0.2">
      <c r="M346" s="614"/>
      <c r="N346" s="748">
        <f t="shared" si="33"/>
        <v>288</v>
      </c>
      <c r="O346" s="730">
        <f t="shared" si="34"/>
        <v>8087729.8184467899</v>
      </c>
      <c r="P346" s="730">
        <f t="shared" si="35"/>
        <v>21475.264368132393</v>
      </c>
      <c r="Q346" s="730">
        <f t="shared" si="36"/>
        <v>14739.166983521767</v>
      </c>
      <c r="R346" s="730">
        <f t="shared" si="37"/>
        <v>8123944.2497984441</v>
      </c>
      <c r="Z346" s="614"/>
    </row>
    <row r="347" spans="13:26" x14ac:dyDescent="0.2">
      <c r="M347" s="614"/>
      <c r="N347" s="748">
        <f t="shared" si="33"/>
        <v>289</v>
      </c>
      <c r="O347" s="730">
        <f t="shared" si="34"/>
        <v>8123944.2497984441</v>
      </c>
      <c r="P347" s="730">
        <f t="shared" si="35"/>
        <v>21475.264368132393</v>
      </c>
      <c r="Q347" s="730">
        <f t="shared" si="36"/>
        <v>14805.164557981769</v>
      </c>
      <c r="R347" s="730">
        <f t="shared" si="37"/>
        <v>8160224.6787245581</v>
      </c>
      <c r="Z347" s="614"/>
    </row>
    <row r="348" spans="13:26" x14ac:dyDescent="0.2">
      <c r="M348" s="614"/>
      <c r="N348" s="748">
        <f t="shared" si="33"/>
        <v>290</v>
      </c>
      <c r="O348" s="730">
        <f t="shared" si="34"/>
        <v>8160224.6787245581</v>
      </c>
      <c r="P348" s="730">
        <f t="shared" si="35"/>
        <v>21475.264368132393</v>
      </c>
      <c r="Q348" s="730">
        <f t="shared" si="36"/>
        <v>14871.282407140889</v>
      </c>
      <c r="R348" s="730">
        <f t="shared" si="37"/>
        <v>8196571.2254998321</v>
      </c>
      <c r="Z348" s="614"/>
    </row>
    <row r="349" spans="13:26" x14ac:dyDescent="0.2">
      <c r="M349" s="614"/>
      <c r="N349" s="748">
        <f t="shared" si="33"/>
        <v>291</v>
      </c>
      <c r="O349" s="730">
        <f t="shared" si="34"/>
        <v>8196571.2254998321</v>
      </c>
      <c r="P349" s="730">
        <f t="shared" si="35"/>
        <v>21475.264368132393</v>
      </c>
      <c r="Q349" s="730">
        <f t="shared" si="36"/>
        <v>14937.520750189055</v>
      </c>
      <c r="R349" s="730">
        <f t="shared" si="37"/>
        <v>8232984.010618154</v>
      </c>
      <c r="Z349" s="614"/>
    </row>
    <row r="350" spans="13:26" x14ac:dyDescent="0.2">
      <c r="M350" s="614"/>
      <c r="N350" s="748">
        <f t="shared" si="33"/>
        <v>292</v>
      </c>
      <c r="O350" s="730">
        <f t="shared" si="34"/>
        <v>8232984.010618154</v>
      </c>
      <c r="P350" s="730">
        <f t="shared" si="35"/>
        <v>21475.264368132393</v>
      </c>
      <c r="Q350" s="730">
        <f t="shared" si="36"/>
        <v>15003.879806715637</v>
      </c>
      <c r="R350" s="730">
        <f t="shared" si="37"/>
        <v>8269463.1547930026</v>
      </c>
      <c r="Z350" s="614"/>
    </row>
    <row r="351" spans="13:26" x14ac:dyDescent="0.2">
      <c r="M351" s="614"/>
      <c r="N351" s="748">
        <f t="shared" si="33"/>
        <v>293</v>
      </c>
      <c r="O351" s="730">
        <f t="shared" si="34"/>
        <v>8269463.1547930026</v>
      </c>
      <c r="P351" s="730">
        <f t="shared" si="35"/>
        <v>21475.264368132393</v>
      </c>
      <c r="Q351" s="730">
        <f t="shared" si="36"/>
        <v>15070.3597967102</v>
      </c>
      <c r="R351" s="730">
        <f t="shared" si="37"/>
        <v>8306008.7789578456</v>
      </c>
      <c r="Z351" s="614"/>
    </row>
    <row r="352" spans="13:26" x14ac:dyDescent="0.2">
      <c r="M352" s="614"/>
      <c r="N352" s="748">
        <f t="shared" si="33"/>
        <v>294</v>
      </c>
      <c r="O352" s="730">
        <f t="shared" si="34"/>
        <v>8306008.7789578456</v>
      </c>
      <c r="P352" s="730">
        <f t="shared" si="35"/>
        <v>21475.264368132393</v>
      </c>
      <c r="Q352" s="730">
        <f t="shared" si="36"/>
        <v>15136.960940563209</v>
      </c>
      <c r="R352" s="730">
        <f t="shared" si="37"/>
        <v>8342621.0042665415</v>
      </c>
      <c r="Z352" s="614"/>
    </row>
    <row r="353" spans="13:26" x14ac:dyDescent="0.2">
      <c r="M353" s="614"/>
      <c r="N353" s="748">
        <f t="shared" si="33"/>
        <v>295</v>
      </c>
      <c r="O353" s="730">
        <f t="shared" si="34"/>
        <v>8342621.0042665415</v>
      </c>
      <c r="P353" s="730">
        <f t="shared" si="35"/>
        <v>21475.264368132393</v>
      </c>
      <c r="Q353" s="730">
        <f t="shared" si="36"/>
        <v>15203.683459066779</v>
      </c>
      <c r="R353" s="730">
        <f t="shared" si="37"/>
        <v>8379299.9520937409</v>
      </c>
      <c r="Z353" s="614"/>
    </row>
    <row r="354" spans="13:26" x14ac:dyDescent="0.2">
      <c r="M354" s="614"/>
      <c r="N354" s="748">
        <f t="shared" si="33"/>
        <v>296</v>
      </c>
      <c r="O354" s="730">
        <f t="shared" si="34"/>
        <v>8379299.9520937409</v>
      </c>
      <c r="P354" s="730">
        <f t="shared" si="35"/>
        <v>21475.264368132393</v>
      </c>
      <c r="Q354" s="730">
        <f t="shared" si="36"/>
        <v>15270.527573415395</v>
      </c>
      <c r="R354" s="730">
        <f t="shared" si="37"/>
        <v>8416045.7440352887</v>
      </c>
      <c r="Z354" s="614"/>
    </row>
    <row r="355" spans="13:26" x14ac:dyDescent="0.2">
      <c r="M355" s="614"/>
      <c r="N355" s="748">
        <f t="shared" si="33"/>
        <v>297</v>
      </c>
      <c r="O355" s="730">
        <f t="shared" si="34"/>
        <v>8416045.7440352887</v>
      </c>
      <c r="P355" s="730">
        <f t="shared" si="35"/>
        <v>21475.264368132393</v>
      </c>
      <c r="Q355" s="730">
        <f t="shared" si="36"/>
        <v>15337.493505206652</v>
      </c>
      <c r="R355" s="730">
        <f t="shared" si="37"/>
        <v>8452858.5019086264</v>
      </c>
      <c r="Z355" s="614"/>
    </row>
    <row r="356" spans="13:26" x14ac:dyDescent="0.2">
      <c r="M356" s="614"/>
      <c r="N356" s="748">
        <f t="shared" si="33"/>
        <v>298</v>
      </c>
      <c r="O356" s="730">
        <f t="shared" si="34"/>
        <v>8452858.5019086264</v>
      </c>
      <c r="P356" s="730">
        <f t="shared" si="35"/>
        <v>21475.264368132393</v>
      </c>
      <c r="Q356" s="730">
        <f t="shared" si="36"/>
        <v>15404.581476441981</v>
      </c>
      <c r="R356" s="730">
        <f t="shared" si="37"/>
        <v>8489738.3477532007</v>
      </c>
      <c r="Z356" s="614"/>
    </row>
    <row r="357" spans="13:26" x14ac:dyDescent="0.2">
      <c r="M357" s="614"/>
      <c r="N357" s="748">
        <f t="shared" si="33"/>
        <v>299</v>
      </c>
      <c r="O357" s="730">
        <f t="shared" si="34"/>
        <v>8489738.3477532007</v>
      </c>
      <c r="P357" s="730">
        <f t="shared" si="35"/>
        <v>21475.264368132393</v>
      </c>
      <c r="Q357" s="730">
        <f t="shared" si="36"/>
        <v>15471.791709527402</v>
      </c>
      <c r="R357" s="730">
        <f t="shared" si="37"/>
        <v>8526685.4038308598</v>
      </c>
      <c r="Z357" s="614"/>
    </row>
    <row r="358" spans="13:26" x14ac:dyDescent="0.2">
      <c r="M358" s="614"/>
      <c r="N358" s="748">
        <f t="shared" si="33"/>
        <v>300</v>
      </c>
      <c r="O358" s="730">
        <f t="shared" si="34"/>
        <v>8526685.4038308598</v>
      </c>
      <c r="P358" s="730">
        <f t="shared" si="35"/>
        <v>21475.264368132393</v>
      </c>
      <c r="Q358" s="730">
        <f t="shared" si="36"/>
        <v>15539.124427274241</v>
      </c>
      <c r="R358" s="730">
        <f t="shared" si="37"/>
        <v>8563699.7926262654</v>
      </c>
      <c r="Z358" s="614"/>
    </row>
    <row r="359" spans="13:26" x14ac:dyDescent="0.2">
      <c r="M359" s="614"/>
      <c r="N359" s="748">
        <f t="shared" si="33"/>
        <v>301</v>
      </c>
      <c r="O359" s="730">
        <f t="shared" si="34"/>
        <v>8563699.7926262654</v>
      </c>
      <c r="P359" s="730">
        <f t="shared" si="35"/>
        <v>21475.264368132393</v>
      </c>
      <c r="Q359" s="730">
        <f t="shared" si="36"/>
        <v>15606.579852899877</v>
      </c>
      <c r="R359" s="730">
        <f t="shared" si="37"/>
        <v>8600781.6368472967</v>
      </c>
      <c r="Z359" s="614"/>
    </row>
    <row r="360" spans="13:26" x14ac:dyDescent="0.2">
      <c r="M360" s="614"/>
      <c r="N360" s="748">
        <f t="shared" si="33"/>
        <v>302</v>
      </c>
      <c r="O360" s="730">
        <f t="shared" si="34"/>
        <v>8600781.6368472967</v>
      </c>
      <c r="P360" s="730">
        <f t="shared" si="35"/>
        <v>21475.264368132393</v>
      </c>
      <c r="Q360" s="730">
        <f t="shared" si="36"/>
        <v>15674.15821002849</v>
      </c>
      <c r="R360" s="730">
        <f t="shared" si="37"/>
        <v>8637931.0594254564</v>
      </c>
      <c r="Z360" s="614"/>
    </row>
    <row r="361" spans="13:26" x14ac:dyDescent="0.2">
      <c r="M361" s="614"/>
      <c r="N361" s="748">
        <f t="shared" si="33"/>
        <v>303</v>
      </c>
      <c r="O361" s="730">
        <f t="shared" si="34"/>
        <v>8637931.0594254564</v>
      </c>
      <c r="P361" s="730">
        <f t="shared" si="35"/>
        <v>21475.264368132393</v>
      </c>
      <c r="Q361" s="730">
        <f t="shared" si="36"/>
        <v>15741.859722691788</v>
      </c>
      <c r="R361" s="730">
        <f t="shared" si="37"/>
        <v>8675148.1835162807</v>
      </c>
      <c r="Z361" s="614"/>
    </row>
    <row r="362" spans="13:26" x14ac:dyDescent="0.2">
      <c r="M362" s="614"/>
      <c r="N362" s="748">
        <f t="shared" si="33"/>
        <v>304</v>
      </c>
      <c r="O362" s="730">
        <f t="shared" si="34"/>
        <v>8675148.1835162807</v>
      </c>
      <c r="P362" s="730">
        <f t="shared" si="35"/>
        <v>21475.264368132393</v>
      </c>
      <c r="Q362" s="730">
        <f t="shared" si="36"/>
        <v>15809.684615329763</v>
      </c>
      <c r="R362" s="730">
        <f t="shared" si="37"/>
        <v>8712433.1324997414</v>
      </c>
      <c r="Z362" s="614"/>
    </row>
    <row r="363" spans="13:26" x14ac:dyDescent="0.2">
      <c r="M363" s="614"/>
      <c r="N363" s="748">
        <f t="shared" si="33"/>
        <v>305</v>
      </c>
      <c r="O363" s="730">
        <f t="shared" si="34"/>
        <v>8712433.1324997414</v>
      </c>
      <c r="P363" s="730">
        <f t="shared" si="35"/>
        <v>21475.264368132393</v>
      </c>
      <c r="Q363" s="730">
        <f t="shared" si="36"/>
        <v>15877.633112791424</v>
      </c>
      <c r="R363" s="730">
        <f t="shared" si="37"/>
        <v>8749786.0299806651</v>
      </c>
      <c r="Z363" s="614"/>
    </row>
    <row r="364" spans="13:26" x14ac:dyDescent="0.2">
      <c r="M364" s="614"/>
      <c r="N364" s="748">
        <f t="shared" si="33"/>
        <v>306</v>
      </c>
      <c r="O364" s="730">
        <f t="shared" si="34"/>
        <v>8749786.0299806651</v>
      </c>
      <c r="P364" s="730">
        <f t="shared" si="35"/>
        <v>21475.264368132393</v>
      </c>
      <c r="Q364" s="730">
        <f t="shared" si="36"/>
        <v>15945.705440335549</v>
      </c>
      <c r="R364" s="730">
        <f t="shared" si="37"/>
        <v>8787206.9997891318</v>
      </c>
      <c r="Z364" s="614"/>
    </row>
    <row r="365" spans="13:26" x14ac:dyDescent="0.2">
      <c r="M365" s="614"/>
      <c r="N365" s="748">
        <f t="shared" si="33"/>
        <v>307</v>
      </c>
      <c r="O365" s="730">
        <f t="shared" si="34"/>
        <v>8787206.9997891318</v>
      </c>
      <c r="P365" s="730">
        <f t="shared" si="35"/>
        <v>21475.264368132393</v>
      </c>
      <c r="Q365" s="730">
        <f t="shared" si="36"/>
        <v>16013.90182363143</v>
      </c>
      <c r="R365" s="730">
        <f t="shared" si="37"/>
        <v>8824696.1659808941</v>
      </c>
      <c r="Z365" s="614"/>
    </row>
    <row r="366" spans="13:26" x14ac:dyDescent="0.2">
      <c r="M366" s="614"/>
      <c r="N366" s="748">
        <f t="shared" si="33"/>
        <v>308</v>
      </c>
      <c r="O366" s="730">
        <f t="shared" si="34"/>
        <v>8824696.1659808941</v>
      </c>
      <c r="P366" s="730">
        <f t="shared" si="35"/>
        <v>21475.264368132393</v>
      </c>
      <c r="Q366" s="730">
        <f t="shared" si="36"/>
        <v>16082.22248875962</v>
      </c>
      <c r="R366" s="730">
        <f t="shared" si="37"/>
        <v>8862253.652837785</v>
      </c>
      <c r="Z366" s="614"/>
    </row>
    <row r="367" spans="13:26" x14ac:dyDescent="0.2">
      <c r="M367" s="614"/>
      <c r="N367" s="748">
        <f t="shared" si="33"/>
        <v>309</v>
      </c>
      <c r="O367" s="730">
        <f t="shared" si="34"/>
        <v>8862253.652837785</v>
      </c>
      <c r="P367" s="730">
        <f t="shared" si="35"/>
        <v>21475.264368132393</v>
      </c>
      <c r="Q367" s="730">
        <f t="shared" si="36"/>
        <v>16150.667662212687</v>
      </c>
      <c r="R367" s="730">
        <f t="shared" si="37"/>
        <v>8899879.5848681293</v>
      </c>
      <c r="Z367" s="614"/>
    </row>
    <row r="368" spans="13:26" x14ac:dyDescent="0.2">
      <c r="M368" s="614"/>
      <c r="N368" s="748">
        <f t="shared" si="33"/>
        <v>310</v>
      </c>
      <c r="O368" s="730">
        <f t="shared" si="34"/>
        <v>8899879.5848681293</v>
      </c>
      <c r="P368" s="730">
        <f t="shared" si="35"/>
        <v>21475.264368132393</v>
      </c>
      <c r="Q368" s="730">
        <f t="shared" si="36"/>
        <v>16219.237570895961</v>
      </c>
      <c r="R368" s="730">
        <f t="shared" si="37"/>
        <v>8937574.0868071578</v>
      </c>
      <c r="Z368" s="614"/>
    </row>
    <row r="369" spans="13:26" x14ac:dyDescent="0.2">
      <c r="M369" s="614"/>
      <c r="N369" s="748">
        <f t="shared" si="33"/>
        <v>311</v>
      </c>
      <c r="O369" s="730">
        <f t="shared" si="34"/>
        <v>8937574.0868071578</v>
      </c>
      <c r="P369" s="730">
        <f t="shared" si="35"/>
        <v>21475.264368132393</v>
      </c>
      <c r="Q369" s="730">
        <f t="shared" si="36"/>
        <v>16287.932442128284</v>
      </c>
      <c r="R369" s="730">
        <f t="shared" si="37"/>
        <v>8975337.2836174183</v>
      </c>
      <c r="Z369" s="614"/>
    </row>
    <row r="370" spans="13:26" x14ac:dyDescent="0.2">
      <c r="M370" s="614"/>
      <c r="N370" s="748">
        <f t="shared" si="33"/>
        <v>312</v>
      </c>
      <c r="O370" s="730">
        <f t="shared" si="34"/>
        <v>8975337.2836174183</v>
      </c>
      <c r="P370" s="730">
        <f t="shared" si="35"/>
        <v>21475.264368132393</v>
      </c>
      <c r="Q370" s="730">
        <f t="shared" si="36"/>
        <v>16356.752503642767</v>
      </c>
      <c r="R370" s="730">
        <f t="shared" si="37"/>
        <v>9013169.3004891928</v>
      </c>
      <c r="Z370" s="614"/>
    </row>
    <row r="371" spans="13:26" x14ac:dyDescent="0.2">
      <c r="M371" s="614"/>
      <c r="N371" s="748">
        <f t="shared" si="33"/>
        <v>313</v>
      </c>
      <c r="O371" s="730">
        <f t="shared" si="34"/>
        <v>9013169.3004891928</v>
      </c>
      <c r="P371" s="730">
        <f t="shared" si="35"/>
        <v>21475.264368132393</v>
      </c>
      <c r="Q371" s="730">
        <f t="shared" si="36"/>
        <v>16425.697983587543</v>
      </c>
      <c r="R371" s="730">
        <f t="shared" si="37"/>
        <v>9051070.2628409117</v>
      </c>
      <c r="Z371" s="614"/>
    </row>
    <row r="372" spans="13:26" x14ac:dyDescent="0.2">
      <c r="M372" s="614"/>
      <c r="N372" s="748">
        <f t="shared" si="33"/>
        <v>314</v>
      </c>
      <c r="O372" s="730">
        <f t="shared" si="34"/>
        <v>9051070.2628409117</v>
      </c>
      <c r="P372" s="730">
        <f t="shared" si="35"/>
        <v>21475.264368132393</v>
      </c>
      <c r="Q372" s="730">
        <f t="shared" si="36"/>
        <v>16494.769110526529</v>
      </c>
      <c r="R372" s="730">
        <f t="shared" si="37"/>
        <v>9089040.2963195704</v>
      </c>
      <c r="Z372" s="614"/>
    </row>
    <row r="373" spans="13:26" x14ac:dyDescent="0.2">
      <c r="M373" s="614"/>
      <c r="N373" s="748">
        <f t="shared" si="33"/>
        <v>315</v>
      </c>
      <c r="O373" s="730">
        <f t="shared" si="34"/>
        <v>9089040.2963195704</v>
      </c>
      <c r="P373" s="730">
        <f t="shared" si="35"/>
        <v>21475.264368132393</v>
      </c>
      <c r="Q373" s="730">
        <f t="shared" si="36"/>
        <v>16563.966113440179</v>
      </c>
      <c r="R373" s="730">
        <f t="shared" si="37"/>
        <v>9127079.5268011428</v>
      </c>
      <c r="Z373" s="614"/>
    </row>
    <row r="374" spans="13:26" x14ac:dyDescent="0.2">
      <c r="M374" s="614"/>
      <c r="N374" s="748">
        <f t="shared" si="33"/>
        <v>316</v>
      </c>
      <c r="O374" s="730">
        <f t="shared" si="34"/>
        <v>9127079.5268011428</v>
      </c>
      <c r="P374" s="730">
        <f t="shared" si="35"/>
        <v>21475.264368132393</v>
      </c>
      <c r="Q374" s="730">
        <f t="shared" si="36"/>
        <v>16633.289221726234</v>
      </c>
      <c r="R374" s="730">
        <f t="shared" si="37"/>
        <v>9165188.080391001</v>
      </c>
      <c r="Z374" s="614"/>
    </row>
    <row r="375" spans="13:26" x14ac:dyDescent="0.2">
      <c r="M375" s="614"/>
      <c r="N375" s="748">
        <f t="shared" si="33"/>
        <v>317</v>
      </c>
      <c r="O375" s="730">
        <f t="shared" si="34"/>
        <v>9165188.080391001</v>
      </c>
      <c r="P375" s="730">
        <f t="shared" si="35"/>
        <v>21475.264368132393</v>
      </c>
      <c r="Q375" s="730">
        <f t="shared" si="36"/>
        <v>16702.738665200508</v>
      </c>
      <c r="R375" s="730">
        <f t="shared" si="37"/>
        <v>9203366.0834243335</v>
      </c>
      <c r="Z375" s="614"/>
    </row>
    <row r="376" spans="13:26" x14ac:dyDescent="0.2">
      <c r="M376" s="614"/>
      <c r="N376" s="748">
        <f t="shared" si="33"/>
        <v>318</v>
      </c>
      <c r="O376" s="730">
        <f t="shared" si="34"/>
        <v>9203366.0834243335</v>
      </c>
      <c r="P376" s="730">
        <f t="shared" si="35"/>
        <v>21475.264368132393</v>
      </c>
      <c r="Q376" s="730">
        <f t="shared" si="36"/>
        <v>16772.314674097619</v>
      </c>
      <c r="R376" s="730">
        <f t="shared" si="37"/>
        <v>9241613.6624665633</v>
      </c>
      <c r="Z376" s="614"/>
    </row>
    <row r="377" spans="13:26" x14ac:dyDescent="0.2">
      <c r="M377" s="614"/>
      <c r="N377" s="748">
        <f t="shared" si="33"/>
        <v>319</v>
      </c>
      <c r="O377" s="730">
        <f t="shared" si="34"/>
        <v>9241613.6624665633</v>
      </c>
      <c r="P377" s="730">
        <f t="shared" si="35"/>
        <v>21475.264368132393</v>
      </c>
      <c r="Q377" s="730">
        <f t="shared" si="36"/>
        <v>16842.017479071776</v>
      </c>
      <c r="R377" s="730">
        <f t="shared" si="37"/>
        <v>9279930.9443137664</v>
      </c>
      <c r="Z377" s="614"/>
    </row>
    <row r="378" spans="13:26" x14ac:dyDescent="0.2">
      <c r="M378" s="614"/>
      <c r="N378" s="748">
        <f t="shared" ref="N378:N382" si="38">N377+1</f>
        <v>320</v>
      </c>
      <c r="O378" s="730">
        <f t="shared" ref="O378:O382" si="39">R377</f>
        <v>9279930.9443137664</v>
      </c>
      <c r="P378" s="730">
        <f t="shared" ref="P378:P382" si="40">P377</f>
        <v>21475.264368132393</v>
      </c>
      <c r="Q378" s="730">
        <f t="shared" ref="Q378:Q382" si="41">O378*$P$53</f>
        <v>16911.847311197533</v>
      </c>
      <c r="R378" s="730">
        <f t="shared" ref="R378:R382" si="42">O378+P378+Q378</f>
        <v>9318318.055993095</v>
      </c>
      <c r="Z378" s="614"/>
    </row>
    <row r="379" spans="13:26" x14ac:dyDescent="0.2">
      <c r="M379" s="614"/>
      <c r="N379" s="748">
        <f t="shared" si="38"/>
        <v>321</v>
      </c>
      <c r="O379" s="730">
        <f t="shared" si="39"/>
        <v>9318318.055993095</v>
      </c>
      <c r="P379" s="730">
        <f t="shared" si="40"/>
        <v>21475.264368132393</v>
      </c>
      <c r="Q379" s="730">
        <f t="shared" si="41"/>
        <v>16981.804401970548</v>
      </c>
      <c r="R379" s="730">
        <f t="shared" si="42"/>
        <v>9356775.1247631982</v>
      </c>
      <c r="Z379" s="614"/>
    </row>
    <row r="380" spans="13:26" x14ac:dyDescent="0.2">
      <c r="M380" s="614"/>
      <c r="N380" s="748">
        <f t="shared" si="38"/>
        <v>322</v>
      </c>
      <c r="O380" s="730">
        <f t="shared" si="39"/>
        <v>9356775.1247631982</v>
      </c>
      <c r="P380" s="730">
        <f t="shared" si="40"/>
        <v>21475.264368132393</v>
      </c>
      <c r="Q380" s="730">
        <f t="shared" si="41"/>
        <v>17051.888983308378</v>
      </c>
      <c r="R380" s="730">
        <f t="shared" si="42"/>
        <v>9395302.2781146392</v>
      </c>
      <c r="Z380" s="614"/>
    </row>
    <row r="381" spans="13:26" x14ac:dyDescent="0.2">
      <c r="M381" s="614"/>
      <c r="N381" s="748">
        <f t="shared" si="38"/>
        <v>323</v>
      </c>
      <c r="O381" s="730">
        <f t="shared" si="39"/>
        <v>9395302.2781146392</v>
      </c>
      <c r="P381" s="730">
        <f t="shared" si="40"/>
        <v>21475.264368132393</v>
      </c>
      <c r="Q381" s="730">
        <f t="shared" si="41"/>
        <v>17122.101287551213</v>
      </c>
      <c r="R381" s="730">
        <f t="shared" si="42"/>
        <v>9433899.6437703222</v>
      </c>
      <c r="Z381" s="614"/>
    </row>
    <row r="382" spans="13:26" x14ac:dyDescent="0.2">
      <c r="M382" s="614"/>
      <c r="N382" s="748">
        <f t="shared" si="38"/>
        <v>324</v>
      </c>
      <c r="O382" s="730">
        <f t="shared" si="39"/>
        <v>9433899.6437703222</v>
      </c>
      <c r="P382" s="730">
        <f t="shared" si="40"/>
        <v>21475.264368132393</v>
      </c>
      <c r="Q382" s="730">
        <f t="shared" si="41"/>
        <v>17192.441547462669</v>
      </c>
      <c r="R382" s="730">
        <f t="shared" si="42"/>
        <v>9472567.3496859167</v>
      </c>
      <c r="Z382" s="614"/>
    </row>
    <row r="383" spans="13:26" x14ac:dyDescent="0.2">
      <c r="M383" s="614"/>
      <c r="N383" s="615" t="s">
        <v>18</v>
      </c>
      <c r="O383" s="615" t="s">
        <v>18</v>
      </c>
      <c r="P383" s="615" t="s">
        <v>18</v>
      </c>
      <c r="Q383" s="615" t="s">
        <v>18</v>
      </c>
      <c r="R383" s="615" t="s">
        <v>18</v>
      </c>
      <c r="Z383" s="614"/>
    </row>
    <row r="384" spans="13:26" x14ac:dyDescent="0.2">
      <c r="M384" s="614"/>
      <c r="N384" s="605"/>
      <c r="O384" s="605" t="s">
        <v>111</v>
      </c>
      <c r="P384" s="724">
        <f>SUM(P59:P382)</f>
        <v>6957985.6552749183</v>
      </c>
      <c r="Q384" s="724">
        <f>SUM(Q59:Q382)</f>
        <v>2514581.6944110128</v>
      </c>
      <c r="R384" s="731">
        <f>P384+Q384</f>
        <v>9472567.3496859316</v>
      </c>
      <c r="S384" s="497">
        <f>R384-P54</f>
        <v>3.166496753692627E-8</v>
      </c>
      <c r="Z384" s="614"/>
    </row>
    <row r="385" spans="13:25" x14ac:dyDescent="0.2">
      <c r="M385" s="614"/>
      <c r="N385" s="614"/>
      <c r="O385" s="614"/>
      <c r="P385" s="614"/>
      <c r="Q385" s="614"/>
      <c r="R385" s="614"/>
      <c r="S385" s="614"/>
      <c r="T385" s="614"/>
      <c r="U385" s="614"/>
      <c r="V385" s="614"/>
      <c r="W385" s="614"/>
      <c r="X385" s="614"/>
      <c r="Y385" s="614"/>
    </row>
    <row r="386" spans="13:25" x14ac:dyDescent="0.2">
      <c r="N386" s="748"/>
      <c r="O386" s="730"/>
      <c r="P386" s="730"/>
      <c r="Q386" s="730"/>
      <c r="R386" s="730"/>
      <c r="S386" s="730"/>
    </row>
    <row r="387" spans="13:25" x14ac:dyDescent="0.2">
      <c r="N387" s="748"/>
      <c r="O387" s="730"/>
      <c r="P387" s="730"/>
      <c r="Q387" s="730"/>
      <c r="R387" s="730"/>
      <c r="S387" s="730"/>
    </row>
    <row r="388" spans="13:25" x14ac:dyDescent="0.2">
      <c r="N388" s="748"/>
      <c r="O388" s="730"/>
      <c r="P388" s="730"/>
      <c r="Q388" s="730"/>
      <c r="R388" s="730"/>
      <c r="S388" s="730"/>
    </row>
    <row r="389" spans="13:25" x14ac:dyDescent="0.2">
      <c r="N389" s="748"/>
      <c r="O389" s="730"/>
      <c r="P389" s="730"/>
      <c r="Q389" s="730"/>
      <c r="R389" s="730"/>
      <c r="S389" s="730"/>
    </row>
    <row r="390" spans="13:25" x14ac:dyDescent="0.2">
      <c r="N390" s="748"/>
      <c r="O390" s="730"/>
      <c r="P390" s="730"/>
      <c r="Q390" s="730"/>
      <c r="R390" s="730"/>
      <c r="S390" s="730"/>
    </row>
    <row r="391" spans="13:25" x14ac:dyDescent="0.2">
      <c r="N391" s="748"/>
      <c r="O391" s="730"/>
      <c r="P391" s="730"/>
      <c r="Q391" s="730"/>
      <c r="R391" s="730"/>
      <c r="S391" s="730"/>
    </row>
    <row r="392" spans="13:25" x14ac:dyDescent="0.2">
      <c r="N392" s="748"/>
      <c r="O392" s="730"/>
      <c r="P392" s="730"/>
      <c r="Q392" s="730"/>
      <c r="R392" s="730"/>
      <c r="S392" s="730"/>
    </row>
    <row r="393" spans="13:25" x14ac:dyDescent="0.2">
      <c r="N393" s="748"/>
      <c r="O393" s="730"/>
      <c r="P393" s="730"/>
      <c r="Q393" s="730"/>
      <c r="R393" s="730"/>
      <c r="S393" s="730"/>
    </row>
    <row r="394" spans="13:25" x14ac:dyDescent="0.2">
      <c r="N394" s="748"/>
      <c r="O394" s="730"/>
      <c r="P394" s="730"/>
      <c r="Q394" s="730"/>
      <c r="R394" s="730"/>
      <c r="S394" s="730"/>
    </row>
    <row r="395" spans="13:25" x14ac:dyDescent="0.2">
      <c r="N395" s="748"/>
      <c r="O395" s="730"/>
      <c r="P395" s="730"/>
      <c r="Q395" s="730"/>
      <c r="R395" s="730"/>
      <c r="S395" s="730"/>
    </row>
    <row r="396" spans="13:25" x14ac:dyDescent="0.2">
      <c r="N396" s="748"/>
      <c r="O396" s="730"/>
      <c r="P396" s="730"/>
      <c r="Q396" s="730"/>
      <c r="R396" s="730"/>
      <c r="S396" s="730"/>
    </row>
    <row r="397" spans="13:25" x14ac:dyDescent="0.2">
      <c r="N397" s="748"/>
      <c r="O397" s="730"/>
      <c r="P397" s="730"/>
      <c r="Q397" s="730"/>
      <c r="R397" s="730"/>
      <c r="S397" s="730"/>
    </row>
    <row r="398" spans="13:25" x14ac:dyDescent="0.2">
      <c r="N398" s="748"/>
      <c r="O398" s="730"/>
      <c r="P398" s="730"/>
      <c r="Q398" s="730"/>
      <c r="R398" s="730"/>
      <c r="S398" s="730"/>
    </row>
    <row r="399" spans="13:25" x14ac:dyDescent="0.2">
      <c r="N399" s="748"/>
      <c r="O399" s="730"/>
      <c r="P399" s="730"/>
      <c r="Q399" s="730"/>
      <c r="R399" s="730"/>
      <c r="S399" s="730"/>
    </row>
    <row r="400" spans="13:25" x14ac:dyDescent="0.2">
      <c r="N400" s="748"/>
      <c r="O400" s="730"/>
      <c r="P400" s="730"/>
      <c r="Q400" s="730"/>
      <c r="R400" s="730"/>
      <c r="S400" s="730"/>
    </row>
    <row r="401" spans="14:19" x14ac:dyDescent="0.2">
      <c r="N401" s="748"/>
      <c r="O401" s="730"/>
      <c r="P401" s="730"/>
      <c r="Q401" s="730"/>
      <c r="R401" s="730"/>
      <c r="S401" s="730"/>
    </row>
    <row r="402" spans="14:19" x14ac:dyDescent="0.2">
      <c r="N402" s="748"/>
      <c r="O402" s="730"/>
      <c r="P402" s="730"/>
      <c r="Q402" s="730"/>
      <c r="R402" s="730"/>
      <c r="S402" s="730"/>
    </row>
    <row r="403" spans="14:19" x14ac:dyDescent="0.2">
      <c r="N403" s="748"/>
      <c r="O403" s="730"/>
      <c r="P403" s="730"/>
      <c r="Q403" s="730"/>
      <c r="R403" s="730"/>
      <c r="S403" s="730"/>
    </row>
    <row r="404" spans="14:19" x14ac:dyDescent="0.2">
      <c r="N404" s="748"/>
      <c r="O404" s="730"/>
      <c r="P404" s="730"/>
      <c r="Q404" s="730"/>
      <c r="R404" s="730"/>
      <c r="S404" s="730"/>
    </row>
    <row r="405" spans="14:19" x14ac:dyDescent="0.2">
      <c r="N405" s="748"/>
      <c r="O405" s="730"/>
      <c r="P405" s="730"/>
      <c r="Q405" s="730"/>
      <c r="R405" s="730"/>
      <c r="S405" s="730"/>
    </row>
    <row r="406" spans="14:19" x14ac:dyDescent="0.2">
      <c r="N406" s="748"/>
      <c r="O406" s="730"/>
      <c r="P406" s="730"/>
      <c r="Q406" s="730"/>
      <c r="R406" s="730"/>
      <c r="S406" s="730"/>
    </row>
    <row r="407" spans="14:19" x14ac:dyDescent="0.2">
      <c r="N407" s="748"/>
      <c r="O407" s="730"/>
      <c r="P407" s="730"/>
      <c r="Q407" s="730"/>
      <c r="R407" s="730"/>
      <c r="S407" s="730"/>
    </row>
    <row r="408" spans="14:19" x14ac:dyDescent="0.2">
      <c r="N408" s="748"/>
      <c r="O408" s="730"/>
      <c r="P408" s="730"/>
      <c r="Q408" s="730"/>
      <c r="R408" s="730"/>
      <c r="S408" s="730"/>
    </row>
    <row r="409" spans="14:19" x14ac:dyDescent="0.2">
      <c r="N409" s="748"/>
      <c r="O409" s="730"/>
      <c r="P409" s="730"/>
      <c r="Q409" s="730"/>
      <c r="R409" s="730"/>
      <c r="S409" s="730"/>
    </row>
    <row r="410" spans="14:19" x14ac:dyDescent="0.2">
      <c r="N410" s="748"/>
      <c r="O410" s="730"/>
      <c r="P410" s="730"/>
      <c r="Q410" s="730"/>
      <c r="R410" s="730"/>
      <c r="S410" s="730"/>
    </row>
    <row r="411" spans="14:19" x14ac:dyDescent="0.2">
      <c r="N411" s="748"/>
      <c r="O411" s="730"/>
      <c r="P411" s="730"/>
      <c r="Q411" s="730"/>
      <c r="R411" s="730"/>
      <c r="S411" s="730"/>
    </row>
    <row r="412" spans="14:19" x14ac:dyDescent="0.2">
      <c r="N412" s="748"/>
      <c r="O412" s="730"/>
      <c r="P412" s="730"/>
      <c r="Q412" s="730"/>
      <c r="R412" s="730"/>
      <c r="S412" s="730"/>
    </row>
    <row r="413" spans="14:19" x14ac:dyDescent="0.2">
      <c r="N413" s="748"/>
      <c r="O413" s="730"/>
      <c r="P413" s="730"/>
      <c r="Q413" s="730"/>
      <c r="R413" s="730"/>
      <c r="S413" s="730"/>
    </row>
    <row r="414" spans="14:19" x14ac:dyDescent="0.2">
      <c r="N414" s="748"/>
      <c r="O414" s="730"/>
      <c r="P414" s="730"/>
      <c r="Q414" s="730"/>
      <c r="R414" s="730"/>
      <c r="S414" s="730"/>
    </row>
    <row r="415" spans="14:19" x14ac:dyDescent="0.2">
      <c r="N415" s="748"/>
      <c r="O415" s="730"/>
      <c r="P415" s="730"/>
      <c r="Q415" s="730"/>
      <c r="R415" s="730"/>
      <c r="S415" s="730"/>
    </row>
    <row r="416" spans="14:19" x14ac:dyDescent="0.2">
      <c r="N416" s="748"/>
      <c r="O416" s="730"/>
      <c r="P416" s="730"/>
      <c r="Q416" s="730"/>
      <c r="R416" s="730"/>
      <c r="S416" s="730"/>
    </row>
    <row r="417" spans="14:19" x14ac:dyDescent="0.2">
      <c r="N417" s="748"/>
      <c r="O417" s="730"/>
      <c r="P417" s="730"/>
      <c r="Q417" s="730"/>
      <c r="R417" s="730"/>
      <c r="S417" s="730"/>
    </row>
    <row r="418" spans="14:19" x14ac:dyDescent="0.2">
      <c r="N418" s="748"/>
      <c r="O418" s="730"/>
      <c r="P418" s="730"/>
      <c r="Q418" s="730"/>
      <c r="R418" s="730"/>
      <c r="S418" s="730"/>
    </row>
    <row r="419" spans="14:19" x14ac:dyDescent="0.2">
      <c r="N419" s="748"/>
      <c r="O419" s="730"/>
      <c r="P419" s="730"/>
      <c r="Q419" s="730"/>
      <c r="R419" s="730"/>
      <c r="S419" s="730"/>
    </row>
    <row r="420" spans="14:19" x14ac:dyDescent="0.2">
      <c r="N420" s="748"/>
      <c r="O420" s="730"/>
      <c r="P420" s="730"/>
      <c r="Q420" s="730"/>
      <c r="R420" s="730"/>
      <c r="S420" s="730"/>
    </row>
    <row r="421" spans="14:19" x14ac:dyDescent="0.2">
      <c r="N421" s="748"/>
      <c r="O421" s="730"/>
      <c r="P421" s="730"/>
      <c r="Q421" s="730"/>
      <c r="R421" s="730"/>
      <c r="S421" s="730"/>
    </row>
    <row r="422" spans="14:19" x14ac:dyDescent="0.2">
      <c r="N422" s="748"/>
      <c r="O422" s="730"/>
      <c r="P422" s="730"/>
      <c r="Q422" s="730"/>
      <c r="R422" s="730"/>
      <c r="S422" s="730"/>
    </row>
    <row r="423" spans="14:19" x14ac:dyDescent="0.2">
      <c r="N423" s="748"/>
      <c r="O423" s="730"/>
      <c r="P423" s="730"/>
      <c r="Q423" s="730"/>
      <c r="R423" s="730"/>
      <c r="S423" s="730"/>
    </row>
    <row r="424" spans="14:19" x14ac:dyDescent="0.2">
      <c r="N424" s="748"/>
      <c r="O424" s="730"/>
      <c r="P424" s="730"/>
      <c r="Q424" s="730"/>
      <c r="R424" s="730"/>
      <c r="S424" s="730"/>
    </row>
    <row r="425" spans="14:19" x14ac:dyDescent="0.2">
      <c r="N425" s="748"/>
      <c r="O425" s="730"/>
      <c r="P425" s="730"/>
      <c r="Q425" s="730"/>
      <c r="R425" s="730"/>
      <c r="S425" s="730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72" orientation="portrait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">
    <tabColor indexed="17"/>
    <pageSetUpPr fitToPage="1"/>
  </sheetPr>
  <dimension ref="A1:AH241"/>
  <sheetViews>
    <sheetView view="pageBreakPreview" zoomScaleNormal="100" zoomScaleSheetLayoutView="100" workbookViewId="0"/>
  </sheetViews>
  <sheetFormatPr defaultRowHeight="12.75" x14ac:dyDescent="0.2"/>
  <cols>
    <col min="1" max="1" width="34.4257812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0.28515625" style="552" bestFit="1" customWidth="1"/>
    <col min="6" max="6" width="10.85546875" style="552" bestFit="1" customWidth="1"/>
    <col min="7" max="7" width="11" style="552" bestFit="1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" style="552" customWidth="1"/>
    <col min="13" max="13" width="2.7109375" style="552" customWidth="1"/>
    <col min="14" max="14" width="4" style="552" bestFit="1" customWidth="1"/>
    <col min="15" max="15" width="33.14062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34.4257812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Bayside Unit #1 (3xGT - HSRG - ST)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2038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3011940.2033722475</v>
      </c>
      <c r="Q8" s="739">
        <f>G10</f>
        <v>3783334.3169310936</v>
      </c>
      <c r="R8" s="739">
        <f>G11</f>
        <v>3699305.0693672467</v>
      </c>
      <c r="S8" s="739">
        <f>G12</f>
        <v>92059.243593234933</v>
      </c>
      <c r="T8" s="739">
        <f>G13</f>
        <v>-4562758.4265193269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4522697.356485053</v>
      </c>
      <c r="Q9" s="723">
        <f>L10</f>
        <v>5701088.4466441497</v>
      </c>
      <c r="R9" s="723">
        <f>L11</f>
        <v>5605481.9822541932</v>
      </c>
      <c r="S9" s="723">
        <f>L12</f>
        <v>129982.27869657482</v>
      </c>
      <c r="T9" s="723">
        <f>L13</f>
        <v>-6913855.3511098633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3973</v>
      </c>
      <c r="B10" s="619">
        <f>'Escalation Factors'!$A$10</f>
        <v>2020</v>
      </c>
      <c r="C10" s="729">
        <v>2038</v>
      </c>
      <c r="D10" s="41" t="s">
        <v>9</v>
      </c>
      <c r="E10" s="740">
        <f>'Cost Estimates in 2020'!B9</f>
        <v>3577650</v>
      </c>
      <c r="F10" s="621">
        <f>VLOOKUP(G$7,Multiplier_Labor,3,FALSE)</f>
        <v>1.0574914586197905</v>
      </c>
      <c r="G10" s="42">
        <f>E10*F10</f>
        <v>3783334.3169310936</v>
      </c>
      <c r="H10" s="664"/>
      <c r="J10" s="620">
        <f>C10+1</f>
        <v>2039</v>
      </c>
      <c r="K10" s="621">
        <f>VLOOKUP(J$10,Multiplier_Labor,4,FALSE)</f>
        <v>1.5068952328983367</v>
      </c>
      <c r="L10" s="724">
        <f>G10*K10</f>
        <v>5701088.4466441497</v>
      </c>
      <c r="M10" s="614"/>
      <c r="O10" s="720" t="s">
        <v>20</v>
      </c>
      <c r="P10" s="739">
        <f t="shared" si="0"/>
        <v>1307877.3564850548</v>
      </c>
      <c r="Q10" s="739">
        <f>Q9-Q16</f>
        <v>2696902.4466441497</v>
      </c>
      <c r="R10" s="739">
        <f>R9-R16</f>
        <v>3605814.9822541932</v>
      </c>
      <c r="S10" s="739">
        <f>S9-S16</f>
        <v>-1188838.7213034253</v>
      </c>
      <c r="T10" s="739">
        <f>T9-T16</f>
        <v>-3806001.3511098633</v>
      </c>
      <c r="Z10" s="614"/>
      <c r="AA10" s="725" t="str">
        <f>A10</f>
        <v>Bayside Unit #1 (3xGT - HSRG - ST)</v>
      </c>
      <c r="AB10" s="741">
        <f>P12</f>
        <v>16</v>
      </c>
      <c r="AC10" s="741">
        <f>G7</f>
        <v>2022</v>
      </c>
      <c r="AD10" s="616">
        <f>C10</f>
        <v>2038</v>
      </c>
      <c r="AE10" s="742">
        <f>G15</f>
        <v>3011940.2033722475</v>
      </c>
      <c r="AF10" s="742">
        <f>P16</f>
        <v>3214820</v>
      </c>
      <c r="AG10" s="742">
        <f>L15</f>
        <v>4522697.356485053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2020'!C9</f>
        <v>3496000</v>
      </c>
      <c r="F11" s="621">
        <f>VLOOKUP(G$7,Multiplier_Materials,3,FALSE)</f>
        <v>1.0581536239608829</v>
      </c>
      <c r="G11" s="42">
        <f>E11*F11</f>
        <v>3699305.0693672467</v>
      </c>
      <c r="H11" s="664"/>
      <c r="K11" s="621">
        <f>VLOOKUP(J$10,Multiplier_Materials,4,FALSE)</f>
        <v>1.5152797287986286</v>
      </c>
      <c r="L11" s="724">
        <f t="shared" ref="L11:L13" si="1">G11*K11</f>
        <v>5605481.9822541932</v>
      </c>
      <c r="M11" s="614"/>
      <c r="O11" s="720" t="s">
        <v>21</v>
      </c>
      <c r="P11" s="739">
        <f>SUM(Q11:T11)</f>
        <v>815607.59781957371</v>
      </c>
      <c r="Q11" s="739">
        <f>Q10/((1+Q13)^(P12))</f>
        <v>1789707.9954636113</v>
      </c>
      <c r="R11" s="739">
        <f>R10/((1+R13)^(P12))</f>
        <v>2379636.5210488359</v>
      </c>
      <c r="S11" s="739">
        <f>S10/((1+S13)^(P12))</f>
        <v>-841988.57363489224</v>
      </c>
      <c r="T11" s="739">
        <f>T10/((1+T13)^(P12))</f>
        <v>-2511748.3450579811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2020'!D9</f>
        <v>88550</v>
      </c>
      <c r="F12" s="621">
        <f>VLOOKUP(G$7,Multiplier_GDP,3,FALSE)</f>
        <v>1.0396300801042906</v>
      </c>
      <c r="G12" s="42">
        <f>E12*F12</f>
        <v>92059.243593234933</v>
      </c>
      <c r="H12" s="664"/>
      <c r="K12" s="621">
        <f>VLOOKUP(J$10,Multiplier_GDP,4,FALSE)</f>
        <v>1.4119416326176149</v>
      </c>
      <c r="L12" s="724">
        <f t="shared" si="1"/>
        <v>129982.27869657482</v>
      </c>
      <c r="M12" s="614"/>
      <c r="O12" s="720" t="s">
        <v>22</v>
      </c>
      <c r="P12" s="738">
        <f>(P7-P6)</f>
        <v>16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2020'!E9</f>
        <v>-4312000</v>
      </c>
      <c r="F13" s="621">
        <f>F11</f>
        <v>1.0581536239608829</v>
      </c>
      <c r="G13" s="724">
        <f>E13*F13</f>
        <v>-4562758.4265193269</v>
      </c>
      <c r="H13" s="664"/>
      <c r="K13" s="621">
        <f>K11</f>
        <v>1.5152797287986286</v>
      </c>
      <c r="L13" s="724">
        <f t="shared" si="1"/>
        <v>-6913855.3511098633</v>
      </c>
      <c r="M13" s="614"/>
      <c r="O13" s="719" t="s">
        <v>4708</v>
      </c>
      <c r="P13" s="744">
        <f>IF(P8=0,0,((P9/P8)^(1/($P7-$P6))-1))</f>
        <v>2.5733285652299154E-2</v>
      </c>
      <c r="Q13" s="744">
        <f>IF(Q8=0,0,((Q9/Q8)^(1/($P7-$P6))-1))</f>
        <v>2.595943846533566E-2</v>
      </c>
      <c r="R13" s="744">
        <f>IF(R8=0,0,((R9/R8)^(1/($P7-$P6))-1))</f>
        <v>2.6315294208213214E-2</v>
      </c>
      <c r="S13" s="744">
        <f>IF(S8=0,0,((S9/S8)^(1/($P7-$P6))-1))</f>
        <v>2.1794466642961918E-2</v>
      </c>
      <c r="T13" s="744">
        <f>IF(T8=0,0,((T9/T8)^(1/($P7-$P6))-1))</f>
        <v>2.6315294208213214E-2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64994.450808026129</v>
      </c>
      <c r="Q14" s="726">
        <f>PMT(Q13,$P12,-Q11)</f>
        <v>138115.46956235336</v>
      </c>
      <c r="R14" s="726">
        <f>PMT(R13,$P12,-R11)</f>
        <v>184148.68044514972</v>
      </c>
      <c r="S14" s="726">
        <f>PMT(S13,$P12,-S11)</f>
        <v>-62897.51703576935</v>
      </c>
      <c r="T14" s="726">
        <f>PMT(T13,$P12,-T11)</f>
        <v>-194372.18216370762</v>
      </c>
      <c r="U14" s="745"/>
      <c r="Z14" s="614"/>
    </row>
    <row r="15" spans="1:34" x14ac:dyDescent="0.2">
      <c r="E15" s="42">
        <f>SUM(E10:E13)</f>
        <v>2850200</v>
      </c>
      <c r="F15" s="497"/>
      <c r="G15" s="42">
        <f>SUM(G10:G13)</f>
        <v>3011940.2033722475</v>
      </c>
      <c r="H15" s="664"/>
      <c r="L15" s="42">
        <f>SUM(L10:L13)</f>
        <v>4522697.356485053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36" si="2">SUM(Q16:T16)</f>
        <v>3214820</v>
      </c>
      <c r="Q16" s="724">
        <f>'Reserves Dec 31, 2021'!B9</f>
        <v>3004186</v>
      </c>
      <c r="R16" s="724">
        <f>'Reserves Dec 31, 2021'!C9</f>
        <v>1999667</v>
      </c>
      <c r="S16" s="724">
        <f>'Reserves Dec 31, 2021'!D9</f>
        <v>1318821</v>
      </c>
      <c r="T16" s="724">
        <f>'Reserves Dec 31, 2021'!E9</f>
        <v>-3107854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O32" si="3">N16+1</f>
        <v>1</v>
      </c>
      <c r="O17" s="749">
        <f>P6</f>
        <v>2022</v>
      </c>
      <c r="P17" s="739">
        <f>SUM(Q17:T17)</f>
        <v>64994.450808026129</v>
      </c>
      <c r="Q17" s="730">
        <f>IF($N17&lt;=TRUNC($P$12),Q14*(1+0),0)</f>
        <v>138115.46956235336</v>
      </c>
      <c r="R17" s="730">
        <f>IF($N17&lt;=TRUNC($P$12),R14*(1+0),0)</f>
        <v>184148.68044514972</v>
      </c>
      <c r="S17" s="730">
        <f>IF($N17&lt;=TRUNC($P$12),S14*(1+0),0)</f>
        <v>-62897.51703576935</v>
      </c>
      <c r="T17" s="730">
        <f>IF($N17&lt;=TRUNC($P$12),T14*(1+0),0)</f>
        <v>-194372.18216370762</v>
      </c>
      <c r="U17" s="748"/>
      <c r="V17" s="748"/>
      <c r="W17" s="748"/>
      <c r="X17" s="748"/>
      <c r="Y17" s="748"/>
      <c r="Z17" s="614"/>
    </row>
    <row r="18" spans="2:26" x14ac:dyDescent="0.2">
      <c r="B18" s="605"/>
      <c r="M18" s="614"/>
      <c r="N18" s="748">
        <f t="shared" si="3"/>
        <v>2</v>
      </c>
      <c r="O18" s="749">
        <f t="shared" si="3"/>
        <v>2023</v>
      </c>
      <c r="P18" s="739">
        <f t="shared" si="2"/>
        <v>66939.998548717704</v>
      </c>
      <c r="Q18" s="730">
        <f t="shared" ref="Q18:T33" si="4">IF($N18&lt;=TRUNC($P$12),Q17*(1+Q$13),0)</f>
        <v>141700.86959556822</v>
      </c>
      <c r="R18" s="730">
        <f t="shared" si="4"/>
        <v>188994.60714911806</v>
      </c>
      <c r="S18" s="730">
        <f t="shared" si="4"/>
        <v>-64268.334872730557</v>
      </c>
      <c r="T18" s="730">
        <f t="shared" si="4"/>
        <v>-199487.14332323801</v>
      </c>
      <c r="Z18" s="614"/>
    </row>
    <row r="19" spans="2:26" x14ac:dyDescent="0.2">
      <c r="M19" s="614"/>
      <c r="N19" s="748">
        <f t="shared" si="3"/>
        <v>3</v>
      </c>
      <c r="O19" s="749">
        <f t="shared" si="3"/>
        <v>2024</v>
      </c>
      <c r="P19" s="739">
        <f t="shared" si="2"/>
        <v>68941.665296473744</v>
      </c>
      <c r="Q19" s="730">
        <f t="shared" si="4"/>
        <v>145379.34460031893</v>
      </c>
      <c r="R19" s="730">
        <f t="shared" si="4"/>
        <v>193968.05584001279</v>
      </c>
      <c r="S19" s="730">
        <f t="shared" si="4"/>
        <v>-65669.028953312984</v>
      </c>
      <c r="T19" s="730">
        <f t="shared" si="4"/>
        <v>-204736.70619054502</v>
      </c>
      <c r="U19" s="748"/>
      <c r="V19" s="748"/>
      <c r="W19" s="748"/>
      <c r="X19" s="748"/>
      <c r="Y19" s="748"/>
      <c r="Z19" s="739">
        <f>U20-SUM(V20:Y20)</f>
        <v>0</v>
      </c>
    </row>
    <row r="20" spans="2:26" x14ac:dyDescent="0.2">
      <c r="M20" s="614"/>
      <c r="N20" s="748">
        <f t="shared" si="3"/>
        <v>4</v>
      </c>
      <c r="O20" s="749">
        <f t="shared" si="3"/>
        <v>2025</v>
      </c>
      <c r="P20" s="739">
        <f t="shared" si="2"/>
        <v>71001.029783558188</v>
      </c>
      <c r="Q20" s="730">
        <f t="shared" si="4"/>
        <v>149153.31075060173</v>
      </c>
      <c r="R20" s="730">
        <f t="shared" si="4"/>
        <v>199072.38229643786</v>
      </c>
      <c r="S20" s="730">
        <f t="shared" si="4"/>
        <v>-67100.250414311668</v>
      </c>
      <c r="T20" s="730">
        <f t="shared" si="4"/>
        <v>-210124.41284916972</v>
      </c>
      <c r="U20" s="724">
        <f>SUM(Q17:T20)/4</f>
        <v>67969.286109193956</v>
      </c>
      <c r="V20" s="730">
        <f>SUM(Q17:Q20)/4</f>
        <v>143587.24862721056</v>
      </c>
      <c r="W20" s="730">
        <f>SUM(R17:R20)/4</f>
        <v>191545.93143267959</v>
      </c>
      <c r="X20" s="730">
        <f>SUM(S17:S20)/4</f>
        <v>-64983.782819031141</v>
      </c>
      <c r="Y20" s="730">
        <f>SUM(T17:T20)/4</f>
        <v>-202180.11113166509</v>
      </c>
      <c r="Z20" s="614"/>
    </row>
    <row r="21" spans="2:26" x14ac:dyDescent="0.2">
      <c r="M21" s="614"/>
      <c r="N21" s="748">
        <f t="shared" si="3"/>
        <v>5</v>
      </c>
      <c r="O21" s="749">
        <f t="shared" si="3"/>
        <v>2026</v>
      </c>
      <c r="P21" s="739">
        <f t="shared" si="2"/>
        <v>73119.714370907139</v>
      </c>
      <c r="Q21" s="730">
        <f t="shared" si="4"/>
        <v>153025.24694293307</v>
      </c>
      <c r="R21" s="730">
        <f t="shared" si="4"/>
        <v>204311.03060529853</v>
      </c>
      <c r="S21" s="730">
        <f t="shared" si="4"/>
        <v>-68562.664583700782</v>
      </c>
      <c r="T21" s="730">
        <f t="shared" si="4"/>
        <v>-215653.89859362369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si="3"/>
        <v>2027</v>
      </c>
      <c r="P22" s="739">
        <f t="shared" si="2"/>
        <v>75299.386238065257</v>
      </c>
      <c r="Q22" s="730">
        <f t="shared" si="4"/>
        <v>156997.69642459092</v>
      </c>
      <c r="R22" s="730">
        <f t="shared" si="4"/>
        <v>209687.53548566022</v>
      </c>
      <c r="S22" s="730">
        <f t="shared" si="4"/>
        <v>-70056.951289922828</v>
      </c>
      <c r="T22" s="730">
        <f t="shared" si="4"/>
        <v>-221328.89438226307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si="3"/>
        <v>2028</v>
      </c>
      <c r="P23" s="739">
        <f t="shared" si="2"/>
        <v>77541.758605255542</v>
      </c>
      <c r="Q23" s="730">
        <f t="shared" si="4"/>
        <v>161073.26846412453</v>
      </c>
      <c r="R23" s="730">
        <f t="shared" si="4"/>
        <v>215205.52467376052</v>
      </c>
      <c r="S23" s="730">
        <f t="shared" si="4"/>
        <v>-71583.805177918664</v>
      </c>
      <c r="T23" s="730">
        <f t="shared" si="4"/>
        <v>-227153.22935471087</v>
      </c>
      <c r="U23" s="748"/>
      <c r="V23" s="748"/>
      <c r="W23" s="748"/>
      <c r="X23" s="748"/>
      <c r="Y23" s="748"/>
      <c r="Z23" s="739">
        <f>U24-SUM(V24:Y24)</f>
        <v>0</v>
      </c>
    </row>
    <row r="24" spans="2:26" x14ac:dyDescent="0.2">
      <c r="M24" s="614"/>
      <c r="N24" s="748">
        <f t="shared" si="3"/>
        <v>8</v>
      </c>
      <c r="O24" s="749">
        <f t="shared" si="3"/>
        <v>2029</v>
      </c>
      <c r="P24" s="739">
        <f t="shared" si="2"/>
        <v>79848.591988441971</v>
      </c>
      <c r="Q24" s="730">
        <f t="shared" si="4"/>
        <v>165254.64006522947</v>
      </c>
      <c r="R24" s="730">
        <f t="shared" si="4"/>
        <v>220868.7213707834</v>
      </c>
      <c r="S24" s="730">
        <f t="shared" si="4"/>
        <v>-73143.936032045094</v>
      </c>
      <c r="T24" s="730">
        <f t="shared" si="4"/>
        <v>-233130.83341552582</v>
      </c>
      <c r="U24" s="724">
        <f>SUM(Q21:T24)/4</f>
        <v>76452.36280066747</v>
      </c>
      <c r="V24" s="730">
        <f>SUM(Q21:Q24)/4</f>
        <v>159087.7129742195</v>
      </c>
      <c r="W24" s="730">
        <f>SUM(R21:R24)/4</f>
        <v>212518.20303387567</v>
      </c>
      <c r="X24" s="730">
        <f>SUM(S21:S24)/4</f>
        <v>-70836.839270896846</v>
      </c>
      <c r="Y24" s="730">
        <f>SUM(T21:T24)/4</f>
        <v>-224316.71393653087</v>
      </c>
      <c r="Z24" s="614"/>
    </row>
    <row r="25" spans="2:26" x14ac:dyDescent="0.2">
      <c r="M25" s="614"/>
      <c r="N25" s="748">
        <f t="shared" si="3"/>
        <v>9</v>
      </c>
      <c r="O25" s="749">
        <f t="shared" si="3"/>
        <v>2030</v>
      </c>
      <c r="P25" s="739">
        <f t="shared" si="2"/>
        <v>82221.695488269645</v>
      </c>
      <c r="Q25" s="730">
        <f t="shared" si="4"/>
        <v>169544.55772511399</v>
      </c>
      <c r="R25" s="730">
        <f t="shared" si="4"/>
        <v>226680.94675504742</v>
      </c>
      <c r="S25" s="730">
        <f t="shared" si="4"/>
        <v>-74738.069106030438</v>
      </c>
      <c r="T25" s="730">
        <f t="shared" si="4"/>
        <v>-239265.73988586132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si="3"/>
        <v>2031</v>
      </c>
      <c r="P26" s="739">
        <f t="shared" si="2"/>
        <v>84662.928113789705</v>
      </c>
      <c r="Q26" s="730">
        <f t="shared" si="4"/>
        <v>173945.83923851163</v>
      </c>
      <c r="R26" s="730">
        <f t="shared" si="4"/>
        <v>232646.12256030281</v>
      </c>
      <c r="S26" s="730">
        <f t="shared" si="4"/>
        <v>-76366.945460121206</v>
      </c>
      <c r="T26" s="730">
        <f t="shared" si="4"/>
        <v>-245562.08822490356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si="3"/>
        <v>2032</v>
      </c>
      <c r="P27" s="739">
        <f t="shared" si="2"/>
        <v>87174.200141900335</v>
      </c>
      <c r="Q27" s="730">
        <f t="shared" si="4"/>
        <v>178461.37554852496</v>
      </c>
      <c r="R27" s="730">
        <f t="shared" si="4"/>
        <v>238768.27372187722</v>
      </c>
      <c r="S27" s="730">
        <f t="shared" si="4"/>
        <v>-78031.322305576716</v>
      </c>
      <c r="T27" s="730">
        <f t="shared" si="4"/>
        <v>-252024.12682292511</v>
      </c>
      <c r="U27" s="748"/>
      <c r="V27" s="748"/>
      <c r="W27" s="748"/>
      <c r="X27" s="748"/>
      <c r="Y27" s="748"/>
      <c r="Z27" s="739">
        <f>U28-SUM(V28:Y28)</f>
        <v>0</v>
      </c>
    </row>
    <row r="28" spans="2:26" x14ac:dyDescent="0.2">
      <c r="M28" s="614"/>
      <c r="N28" s="748">
        <f t="shared" si="3"/>
        <v>12</v>
      </c>
      <c r="O28" s="749">
        <f t="shared" si="3"/>
        <v>2033</v>
      </c>
      <c r="P28" s="739">
        <f t="shared" si="2"/>
        <v>89757.474513461464</v>
      </c>
      <c r="Q28" s="730">
        <f t="shared" si="4"/>
        <v>183094.13264551605</v>
      </c>
      <c r="R28" s="730">
        <f t="shared" si="4"/>
        <v>245051.53109245561</v>
      </c>
      <c r="S28" s="730">
        <f t="shared" si="4"/>
        <v>-79731.973356671821</v>
      </c>
      <c r="T28" s="730">
        <f t="shared" si="4"/>
        <v>-258656.21586783841</v>
      </c>
      <c r="U28" s="724">
        <f>SUM(Q25:T28)/4</f>
        <v>85954.074564355265</v>
      </c>
      <c r="V28" s="730">
        <f>SUM(Q25:Q28)/4</f>
        <v>176261.47628941666</v>
      </c>
      <c r="W28" s="730">
        <f>SUM(R25:R28)/4</f>
        <v>235786.71853242078</v>
      </c>
      <c r="X28" s="730">
        <f>SUM(S25:S28)/4</f>
        <v>-77217.077557100041</v>
      </c>
      <c r="Y28" s="730">
        <f>SUM(T25:T28)/4</f>
        <v>-248877.04270038207</v>
      </c>
      <c r="Z28" s="614"/>
    </row>
    <row r="29" spans="2:26" x14ac:dyDescent="0.2">
      <c r="M29" s="614"/>
      <c r="N29" s="748">
        <f t="shared" si="3"/>
        <v>13</v>
      </c>
      <c r="O29" s="749">
        <f t="shared" si="3"/>
        <v>2034</v>
      </c>
      <c r="P29" s="739">
        <f t="shared" si="2"/>
        <v>92414.768267063017</v>
      </c>
      <c r="Q29" s="730">
        <f t="shared" si="4"/>
        <v>187847.15351529131</v>
      </c>
      <c r="R29" s="730">
        <f t="shared" si="4"/>
        <v>251500.13422932668</v>
      </c>
      <c r="S29" s="730">
        <f t="shared" si="4"/>
        <v>-81469.689190371326</v>
      </c>
      <c r="T29" s="730">
        <f t="shared" si="4"/>
        <v>-265462.83028718369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si="3"/>
        <v>2035</v>
      </c>
      <c r="P30" s="739">
        <f t="shared" si="2"/>
        <v>95148.154011457227</v>
      </c>
      <c r="Q30" s="730">
        <f t="shared" si="4"/>
        <v>192723.56013785998</v>
      </c>
      <c r="R30" s="730">
        <f t="shared" si="4"/>
        <v>258118.43425497651</v>
      </c>
      <c r="S30" s="730">
        <f t="shared" si="4"/>
        <v>-83245.277613843355</v>
      </c>
      <c r="T30" s="730">
        <f t="shared" si="4"/>
        <v>-272448.56276753591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si="3"/>
        <v>2036</v>
      </c>
      <c r="P31" s="739">
        <f t="shared" si="2"/>
        <v>97959.761437687848</v>
      </c>
      <c r="Q31" s="730">
        <f t="shared" si="4"/>
        <v>197726.55553807918</v>
      </c>
      <c r="R31" s="730">
        <f t="shared" si="4"/>
        <v>264910.89679295954</v>
      </c>
      <c r="S31" s="730">
        <f t="shared" si="4"/>
        <v>-85059.564039982375</v>
      </c>
      <c r="T31" s="730">
        <f t="shared" si="4"/>
        <v>-279618.12685336848</v>
      </c>
      <c r="U31" s="748"/>
      <c r="V31" s="748"/>
      <c r="W31" s="748"/>
      <c r="X31" s="748"/>
      <c r="Y31" s="748"/>
      <c r="Z31" s="739">
        <f>U32-SUM(V32:Y32)</f>
        <v>0</v>
      </c>
    </row>
    <row r="32" spans="2:26" x14ac:dyDescent="0.2">
      <c r="M32" s="614"/>
      <c r="N32" s="748">
        <f t="shared" si="3"/>
        <v>16</v>
      </c>
      <c r="O32" s="749">
        <f t="shared" si="3"/>
        <v>2037</v>
      </c>
      <c r="P32" s="739">
        <f t="shared" si="2"/>
        <v>100851.77887197962</v>
      </c>
      <c r="Q32" s="730">
        <f t="shared" si="4"/>
        <v>202859.42588953272</v>
      </c>
      <c r="R32" s="730">
        <f t="shared" si="4"/>
        <v>271882.10498102789</v>
      </c>
      <c r="S32" s="730">
        <f t="shared" si="4"/>
        <v>-86913.391871116648</v>
      </c>
      <c r="T32" s="730">
        <f t="shared" si="4"/>
        <v>-286976.36012746434</v>
      </c>
      <c r="U32" s="724">
        <f>SUM(Q29:T32)/4</f>
        <v>96593.6156470469</v>
      </c>
      <c r="V32" s="730">
        <f>SUM(Q29:Q32)/4</f>
        <v>195289.1737701908</v>
      </c>
      <c r="W32" s="730">
        <f>SUM(R29:R32)/4</f>
        <v>261602.89256457266</v>
      </c>
      <c r="X32" s="730">
        <f>SUM(S29:S32)/4</f>
        <v>-84171.980678828433</v>
      </c>
      <c r="Y32" s="730">
        <f>SUM(T29:T32)/4</f>
        <v>-276126.47000888811</v>
      </c>
      <c r="Z32" s="614"/>
    </row>
    <row r="33" spans="13:26" x14ac:dyDescent="0.2">
      <c r="M33" s="614"/>
      <c r="N33" s="748">
        <f t="shared" ref="N33:O36" si="5">N32+1</f>
        <v>17</v>
      </c>
      <c r="O33" s="749">
        <f t="shared" si="5"/>
        <v>2038</v>
      </c>
      <c r="P33" s="739">
        <f t="shared" si="2"/>
        <v>0</v>
      </c>
      <c r="Q33" s="730">
        <f t="shared" si="4"/>
        <v>0</v>
      </c>
      <c r="R33" s="730">
        <f t="shared" si="4"/>
        <v>0</v>
      </c>
      <c r="S33" s="730">
        <f t="shared" si="4"/>
        <v>0</v>
      </c>
      <c r="T33" s="730">
        <f t="shared" si="4"/>
        <v>0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5"/>
        <v>18</v>
      </c>
      <c r="O34" s="749">
        <f t="shared" si="5"/>
        <v>2039</v>
      </c>
      <c r="P34" s="739">
        <f t="shared" si="2"/>
        <v>0</v>
      </c>
      <c r="Q34" s="730">
        <f t="shared" ref="Q34:T36" si="6">IF($N34&lt;=TRUNC($P$12),Q33*(1+Q$13),0)</f>
        <v>0</v>
      </c>
      <c r="R34" s="730">
        <f t="shared" si="6"/>
        <v>0</v>
      </c>
      <c r="S34" s="730">
        <f t="shared" si="6"/>
        <v>0</v>
      </c>
      <c r="T34" s="730">
        <f t="shared" si="6"/>
        <v>0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5"/>
        <v>19</v>
      </c>
      <c r="O35" s="749">
        <f t="shared" si="5"/>
        <v>2040</v>
      </c>
      <c r="P35" s="739">
        <f t="shared" si="2"/>
        <v>0</v>
      </c>
      <c r="Q35" s="730">
        <f t="shared" si="6"/>
        <v>0</v>
      </c>
      <c r="R35" s="730">
        <f t="shared" si="6"/>
        <v>0</v>
      </c>
      <c r="S35" s="730">
        <f t="shared" si="6"/>
        <v>0</v>
      </c>
      <c r="T35" s="730">
        <f t="shared" si="6"/>
        <v>0</v>
      </c>
      <c r="U35" s="748"/>
      <c r="V35" s="748"/>
      <c r="W35" s="748"/>
      <c r="X35" s="748"/>
      <c r="Y35" s="748"/>
      <c r="Z35" s="739">
        <f>U36-SUM(V36:Y36)</f>
        <v>0</v>
      </c>
    </row>
    <row r="36" spans="13:26" x14ac:dyDescent="0.2">
      <c r="M36" s="614"/>
      <c r="N36" s="748">
        <f t="shared" si="5"/>
        <v>20</v>
      </c>
      <c r="O36" s="749">
        <f t="shared" si="5"/>
        <v>2041</v>
      </c>
      <c r="P36" s="739">
        <f t="shared" si="2"/>
        <v>0</v>
      </c>
      <c r="Q36" s="730">
        <f t="shared" si="6"/>
        <v>0</v>
      </c>
      <c r="R36" s="730">
        <f t="shared" si="6"/>
        <v>0</v>
      </c>
      <c r="S36" s="730">
        <f t="shared" si="6"/>
        <v>0</v>
      </c>
      <c r="T36" s="730">
        <f t="shared" si="6"/>
        <v>0</v>
      </c>
      <c r="U36" s="724">
        <f>SUM(Q33:T36)/4</f>
        <v>0</v>
      </c>
      <c r="V36" s="730">
        <f>SUM(Q33:Q36)/4</f>
        <v>0</v>
      </c>
      <c r="W36" s="730">
        <f>SUM(R33:R36)/4</f>
        <v>0</v>
      </c>
      <c r="X36" s="730">
        <f>SUM(S33:S36)/4</f>
        <v>0</v>
      </c>
      <c r="Y36" s="730">
        <f>SUM(T33:T36)/4</f>
        <v>0</v>
      </c>
      <c r="Z36" s="614"/>
    </row>
    <row r="37" spans="13:26" x14ac:dyDescent="0.2">
      <c r="M37" s="614"/>
      <c r="N37" s="748"/>
      <c r="O37" s="615" t="s">
        <v>18</v>
      </c>
      <c r="P37" s="615" t="s">
        <v>18</v>
      </c>
      <c r="Q37" s="615" t="s">
        <v>18</v>
      </c>
      <c r="R37" s="615" t="s">
        <v>18</v>
      </c>
      <c r="S37" s="615" t="s">
        <v>18</v>
      </c>
      <c r="T37" s="615" t="s">
        <v>18</v>
      </c>
      <c r="U37" s="724"/>
      <c r="V37" s="724"/>
      <c r="W37" s="724"/>
      <c r="X37" s="724"/>
      <c r="Y37" s="724"/>
      <c r="Z37" s="614"/>
    </row>
    <row r="38" spans="13:26" x14ac:dyDescent="0.2">
      <c r="M38" s="614"/>
      <c r="O38" s="605" t="s">
        <v>111</v>
      </c>
      <c r="P38" s="726">
        <f>SUM(Q38:T38)</f>
        <v>1307877.3564850534</v>
      </c>
      <c r="Q38" s="724">
        <f>SUM(Q$17:Q$36)</f>
        <v>2696902.4466441497</v>
      </c>
      <c r="R38" s="724">
        <f>SUM(R$17:R$36)</f>
        <v>3605814.9822541946</v>
      </c>
      <c r="S38" s="724">
        <f>SUM(S$17:S$36)</f>
        <v>-1188838.7213034257</v>
      </c>
      <c r="T38" s="724">
        <f>SUM(T$17:T$36)</f>
        <v>-3806001.3511098647</v>
      </c>
      <c r="U38" s="730"/>
      <c r="V38" s="724"/>
      <c r="W38" s="724"/>
      <c r="X38" s="724"/>
      <c r="Y38" s="724"/>
      <c r="Z38" s="614"/>
    </row>
    <row r="39" spans="13:26" x14ac:dyDescent="0.2">
      <c r="M39" s="614"/>
      <c r="N39" s="614"/>
      <c r="O39" s="614"/>
      <c r="P39" s="742">
        <f>P38-P$10</f>
        <v>0</v>
      </c>
      <c r="Q39" s="742">
        <f t="shared" ref="Q39:T39" si="7">Q38-Q$10</f>
        <v>0</v>
      </c>
      <c r="R39" s="742">
        <f t="shared" si="7"/>
        <v>0</v>
      </c>
      <c r="S39" s="742">
        <f t="shared" si="7"/>
        <v>0</v>
      </c>
      <c r="T39" s="742">
        <f t="shared" si="7"/>
        <v>0</v>
      </c>
      <c r="U39" s="742">
        <f>SUM(Q38:T38)-P$10</f>
        <v>0</v>
      </c>
      <c r="V39" s="614"/>
      <c r="W39" s="614"/>
      <c r="X39" s="614"/>
      <c r="Y39" s="614"/>
      <c r="Z39" s="614"/>
    </row>
    <row r="40" spans="13:26" x14ac:dyDescent="0.2">
      <c r="M40" s="614"/>
      <c r="O40" s="719" t="s">
        <v>112</v>
      </c>
      <c r="P40" s="752">
        <f>$P$13</f>
        <v>2.5733285652299154E-2</v>
      </c>
      <c r="Z40" s="614"/>
    </row>
    <row r="41" spans="13:26" x14ac:dyDescent="0.2">
      <c r="M41" s="614"/>
      <c r="O41" s="720" t="s">
        <v>113</v>
      </c>
      <c r="P41" s="752">
        <f>((1+P40)^(1/12))-1</f>
        <v>2.1195562110634114E-3</v>
      </c>
      <c r="Q41" s="497"/>
      <c r="R41" s="497"/>
      <c r="S41" s="497"/>
      <c r="T41" s="497"/>
      <c r="U41" s="497"/>
      <c r="Z41" s="614"/>
    </row>
    <row r="42" spans="13:26" x14ac:dyDescent="0.2">
      <c r="M42" s="614"/>
      <c r="O42" s="720" t="s">
        <v>20</v>
      </c>
      <c r="P42" s="726">
        <f>P10</f>
        <v>1307877.3564850548</v>
      </c>
      <c r="Z42" s="614"/>
    </row>
    <row r="43" spans="13:26" x14ac:dyDescent="0.2">
      <c r="M43" s="614"/>
      <c r="O43" s="720" t="s">
        <v>21</v>
      </c>
      <c r="P43" s="724">
        <f>P42/(1+P41)^P44</f>
        <v>870995.35533350194</v>
      </c>
      <c r="Z43" s="614"/>
    </row>
    <row r="44" spans="13:26" x14ac:dyDescent="0.2">
      <c r="M44" s="614"/>
      <c r="O44" s="720" t="s">
        <v>114</v>
      </c>
      <c r="P44" s="730">
        <f>$P$12*12</f>
        <v>192</v>
      </c>
      <c r="Q44" s="753"/>
      <c r="Z44" s="614"/>
    </row>
    <row r="45" spans="13:26" x14ac:dyDescent="0.2">
      <c r="M45" s="614"/>
      <c r="O45" s="720" t="s">
        <v>115</v>
      </c>
      <c r="P45" s="724">
        <f>PMT(P41,P44,-P43)</f>
        <v>5526.6714289764004</v>
      </c>
      <c r="Z45" s="614"/>
    </row>
    <row r="46" spans="13:26" x14ac:dyDescent="0.2">
      <c r="M46" s="614"/>
      <c r="N46" s="615"/>
      <c r="O46" s="615" t="s">
        <v>18</v>
      </c>
      <c r="P46" s="615" t="s">
        <v>18</v>
      </c>
      <c r="Q46" s="615" t="s">
        <v>18</v>
      </c>
      <c r="R46" s="615" t="s">
        <v>18</v>
      </c>
      <c r="Z46" s="614"/>
    </row>
    <row r="47" spans="13:26" x14ac:dyDescent="0.2">
      <c r="M47" s="614"/>
      <c r="N47" s="748">
        <v>1</v>
      </c>
      <c r="O47" s="730">
        <v>0</v>
      </c>
      <c r="P47" s="730">
        <f>P45</f>
        <v>5526.6714289764004</v>
      </c>
      <c r="Q47" s="730">
        <f>O47*$P$41</f>
        <v>0</v>
      </c>
      <c r="R47" s="730">
        <f>O47+P47+Q47</f>
        <v>5526.6714289764004</v>
      </c>
      <c r="Z47" s="614"/>
    </row>
    <row r="48" spans="13:26" x14ac:dyDescent="0.2">
      <c r="M48" s="614"/>
      <c r="N48" s="748">
        <f>N47+1</f>
        <v>2</v>
      </c>
      <c r="O48" s="730">
        <f t="shared" ref="O48:O111" si="8">R47</f>
        <v>5526.6714289764004</v>
      </c>
      <c r="P48" s="730">
        <f>P47</f>
        <v>5526.6714289764004</v>
      </c>
      <c r="Q48" s="730">
        <f t="shared" ref="Q48:Q111" si="9">O48*$P$41</f>
        <v>11.714090753793629</v>
      </c>
      <c r="R48" s="730">
        <f t="shared" ref="R48:R111" si="10">O48+P48+Q48</f>
        <v>11065.056948706595</v>
      </c>
      <c r="Z48" s="614"/>
    </row>
    <row r="49" spans="13:26" x14ac:dyDescent="0.2">
      <c r="M49" s="614"/>
      <c r="N49" s="748">
        <f t="shared" ref="N49:N112" si="11">N48+1</f>
        <v>3</v>
      </c>
      <c r="O49" s="730">
        <f t="shared" si="8"/>
        <v>11065.056948706595</v>
      </c>
      <c r="P49" s="730">
        <f>P48</f>
        <v>5526.6714289764004</v>
      </c>
      <c r="Q49" s="730">
        <f t="shared" si="9"/>
        <v>23.453010181401424</v>
      </c>
      <c r="R49" s="730">
        <f t="shared" si="10"/>
        <v>16615.181387864395</v>
      </c>
      <c r="Z49" s="614"/>
    </row>
    <row r="50" spans="13:26" x14ac:dyDescent="0.2">
      <c r="M50" s="614"/>
      <c r="N50" s="748">
        <f t="shared" si="11"/>
        <v>4</v>
      </c>
      <c r="O50" s="730">
        <f t="shared" si="8"/>
        <v>16615.181387864395</v>
      </c>
      <c r="P50" s="730">
        <f t="shared" ref="P50:P113" si="12">P49</f>
        <v>5526.6714289764004</v>
      </c>
      <c r="Q50" s="730">
        <f t="shared" si="9"/>
        <v>35.216810908593168</v>
      </c>
      <c r="R50" s="730">
        <f t="shared" si="10"/>
        <v>22177.069627749388</v>
      </c>
      <c r="Z50" s="614"/>
    </row>
    <row r="51" spans="13:26" x14ac:dyDescent="0.2">
      <c r="M51" s="614"/>
      <c r="N51" s="748">
        <f t="shared" si="11"/>
        <v>5</v>
      </c>
      <c r="O51" s="730">
        <f t="shared" si="8"/>
        <v>22177.069627749388</v>
      </c>
      <c r="P51" s="730">
        <f t="shared" si="12"/>
        <v>5526.6714289764004</v>
      </c>
      <c r="Q51" s="730">
        <f t="shared" si="9"/>
        <v>47.005545672681954</v>
      </c>
      <c r="R51" s="730">
        <f t="shared" si="10"/>
        <v>27750.746602398471</v>
      </c>
      <c r="Z51" s="614"/>
    </row>
    <row r="52" spans="13:26" x14ac:dyDescent="0.2">
      <c r="M52" s="614"/>
      <c r="N52" s="748">
        <f t="shared" si="11"/>
        <v>6</v>
      </c>
      <c r="O52" s="730">
        <f t="shared" si="8"/>
        <v>27750.746602398471</v>
      </c>
      <c r="P52" s="730">
        <f t="shared" si="12"/>
        <v>5526.6714289764004</v>
      </c>
      <c r="Q52" s="730">
        <f t="shared" si="9"/>
        <v>58.819267322760538</v>
      </c>
      <c r="R52" s="730">
        <f t="shared" si="10"/>
        <v>33336.237298697633</v>
      </c>
      <c r="Z52" s="614"/>
    </row>
    <row r="53" spans="13:26" x14ac:dyDescent="0.2">
      <c r="M53" s="614"/>
      <c r="N53" s="748">
        <f t="shared" si="11"/>
        <v>7</v>
      </c>
      <c r="O53" s="730">
        <f t="shared" si="8"/>
        <v>33336.237298697633</v>
      </c>
      <c r="P53" s="730">
        <f t="shared" si="12"/>
        <v>5526.6714289764004</v>
      </c>
      <c r="Q53" s="730">
        <f t="shared" si="9"/>
        <v>70.658028819938323</v>
      </c>
      <c r="R53" s="730">
        <f t="shared" si="10"/>
        <v>38933.566756493972</v>
      </c>
      <c r="Z53" s="614"/>
    </row>
    <row r="54" spans="13:26" x14ac:dyDescent="0.2">
      <c r="M54" s="614"/>
      <c r="N54" s="748">
        <f t="shared" si="11"/>
        <v>8</v>
      </c>
      <c r="O54" s="730">
        <f t="shared" si="8"/>
        <v>38933.566756493972</v>
      </c>
      <c r="P54" s="730">
        <f t="shared" si="12"/>
        <v>5526.6714289764004</v>
      </c>
      <c r="Q54" s="730">
        <f t="shared" si="9"/>
        <v>82.521883237578763</v>
      </c>
      <c r="R54" s="730">
        <f t="shared" si="10"/>
        <v>44542.760068707947</v>
      </c>
      <c r="Z54" s="614"/>
    </row>
    <row r="55" spans="13:26" x14ac:dyDescent="0.2">
      <c r="M55" s="614"/>
      <c r="N55" s="748">
        <f t="shared" si="11"/>
        <v>9</v>
      </c>
      <c r="O55" s="730">
        <f t="shared" si="8"/>
        <v>44542.760068707947</v>
      </c>
      <c r="P55" s="730">
        <f t="shared" si="12"/>
        <v>5526.6714289764004</v>
      </c>
      <c r="Q55" s="730">
        <f t="shared" si="9"/>
        <v>94.410883761537235</v>
      </c>
      <c r="R55" s="730">
        <f t="shared" si="10"/>
        <v>50163.84238144588</v>
      </c>
      <c r="Z55" s="614"/>
    </row>
    <row r="56" spans="13:26" x14ac:dyDescent="0.2">
      <c r="M56" s="614"/>
      <c r="N56" s="748">
        <f t="shared" si="11"/>
        <v>10</v>
      </c>
      <c r="O56" s="730">
        <f t="shared" si="8"/>
        <v>50163.84238144588</v>
      </c>
      <c r="P56" s="730">
        <f t="shared" si="12"/>
        <v>5526.6714289764004</v>
      </c>
      <c r="Q56" s="730">
        <f t="shared" si="9"/>
        <v>106.32508369039961</v>
      </c>
      <c r="R56" s="730">
        <f t="shared" si="10"/>
        <v>55796.838894112676</v>
      </c>
      <c r="Z56" s="614"/>
    </row>
    <row r="57" spans="13:26" x14ac:dyDescent="0.2">
      <c r="M57" s="614"/>
      <c r="N57" s="748">
        <f t="shared" si="11"/>
        <v>11</v>
      </c>
      <c r="O57" s="730">
        <f t="shared" si="8"/>
        <v>55796.838894112676</v>
      </c>
      <c r="P57" s="730">
        <f>P56</f>
        <v>5526.6714289764004</v>
      </c>
      <c r="Q57" s="730">
        <f t="shared" si="9"/>
        <v>118.26453643572106</v>
      </c>
      <c r="R57" s="730">
        <f t="shared" si="10"/>
        <v>61441.774859524798</v>
      </c>
      <c r="Z57" s="614"/>
    </row>
    <row r="58" spans="13:26" x14ac:dyDescent="0.2">
      <c r="M58" s="614"/>
      <c r="N58" s="748">
        <f t="shared" si="11"/>
        <v>12</v>
      </c>
      <c r="O58" s="730">
        <f t="shared" si="8"/>
        <v>61441.774859524798</v>
      </c>
      <c r="P58" s="730">
        <f t="shared" si="12"/>
        <v>5526.6714289764004</v>
      </c>
      <c r="Q58" s="730">
        <f t="shared" si="9"/>
        <v>130.22929552226555</v>
      </c>
      <c r="R58" s="730">
        <f t="shared" si="10"/>
        <v>67098.675584023469</v>
      </c>
      <c r="Z58" s="614"/>
    </row>
    <row r="59" spans="13:26" x14ac:dyDescent="0.2">
      <c r="M59" s="614"/>
      <c r="N59" s="748">
        <f t="shared" si="11"/>
        <v>13</v>
      </c>
      <c r="O59" s="730">
        <f t="shared" si="8"/>
        <v>67098.675584023469</v>
      </c>
      <c r="P59" s="730">
        <f t="shared" si="12"/>
        <v>5526.6714289764004</v>
      </c>
      <c r="Q59" s="730">
        <f t="shared" si="9"/>
        <v>142.21941458824583</v>
      </c>
      <c r="R59" s="730">
        <f t="shared" si="10"/>
        <v>72767.566427588114</v>
      </c>
      <c r="Z59" s="614"/>
    </row>
    <row r="60" spans="13:26" x14ac:dyDescent="0.2">
      <c r="M60" s="614"/>
      <c r="N60" s="748">
        <f t="shared" si="11"/>
        <v>14</v>
      </c>
      <c r="O60" s="730">
        <f t="shared" si="8"/>
        <v>72767.566427588114</v>
      </c>
      <c r="P60" s="730">
        <f t="shared" si="12"/>
        <v>5526.6714289764004</v>
      </c>
      <c r="Q60" s="730">
        <f t="shared" si="9"/>
        <v>154.23494738556377</v>
      </c>
      <c r="R60" s="730">
        <f t="shared" si="10"/>
        <v>78448.472803950077</v>
      </c>
      <c r="Z60" s="614"/>
    </row>
    <row r="61" spans="13:26" x14ac:dyDescent="0.2">
      <c r="M61" s="614"/>
      <c r="N61" s="748">
        <f t="shared" si="11"/>
        <v>15</v>
      </c>
      <c r="O61" s="730">
        <f t="shared" si="8"/>
        <v>78448.472803950077</v>
      </c>
      <c r="P61" s="730">
        <f t="shared" si="12"/>
        <v>5526.6714289764004</v>
      </c>
      <c r="Q61" s="730">
        <f t="shared" si="9"/>
        <v>166.2759477800515</v>
      </c>
      <c r="R61" s="730">
        <f t="shared" si="10"/>
        <v>84141.42018070654</v>
      </c>
      <c r="Z61" s="614"/>
    </row>
    <row r="62" spans="13:26" x14ac:dyDescent="0.2">
      <c r="M62" s="614"/>
      <c r="N62" s="748">
        <f t="shared" si="11"/>
        <v>16</v>
      </c>
      <c r="O62" s="730">
        <f t="shared" si="8"/>
        <v>84141.42018070654</v>
      </c>
      <c r="P62" s="730">
        <f t="shared" si="12"/>
        <v>5526.6714289764004</v>
      </c>
      <c r="Q62" s="730">
        <f t="shared" si="9"/>
        <v>178.34246975171283</v>
      </c>
      <c r="R62" s="730">
        <f t="shared" si="10"/>
        <v>89846.434079434664</v>
      </c>
      <c r="Z62" s="614"/>
    </row>
    <row r="63" spans="13:26" x14ac:dyDescent="0.2">
      <c r="M63" s="614"/>
      <c r="N63" s="748">
        <f t="shared" si="11"/>
        <v>17</v>
      </c>
      <c r="O63" s="730">
        <f t="shared" si="8"/>
        <v>89846.434079434664</v>
      </c>
      <c r="P63" s="730">
        <f t="shared" si="12"/>
        <v>5526.6714289764004</v>
      </c>
      <c r="Q63" s="730">
        <f t="shared" si="9"/>
        <v>190.43456739496509</v>
      </c>
      <c r="R63" s="730">
        <f t="shared" si="10"/>
        <v>95563.540075806042</v>
      </c>
      <c r="Z63" s="614"/>
    </row>
    <row r="64" spans="13:26" x14ac:dyDescent="0.2">
      <c r="M64" s="614"/>
      <c r="N64" s="748">
        <f t="shared" si="11"/>
        <v>18</v>
      </c>
      <c r="O64" s="730">
        <f t="shared" si="8"/>
        <v>95563.540075806042</v>
      </c>
      <c r="P64" s="730">
        <f t="shared" si="12"/>
        <v>5526.6714289764004</v>
      </c>
      <c r="Q64" s="730">
        <f t="shared" si="9"/>
        <v>202.55229491888193</v>
      </c>
      <c r="R64" s="730">
        <f t="shared" si="10"/>
        <v>101292.76379970134</v>
      </c>
      <c r="Z64" s="614"/>
    </row>
    <row r="65" spans="13:26" x14ac:dyDescent="0.2">
      <c r="M65" s="614"/>
      <c r="N65" s="748">
        <f t="shared" si="11"/>
        <v>19</v>
      </c>
      <c r="O65" s="730">
        <f t="shared" si="8"/>
        <v>101292.76379970134</v>
      </c>
      <c r="P65" s="730">
        <f t="shared" si="12"/>
        <v>5526.6714289764004</v>
      </c>
      <c r="Q65" s="730">
        <f t="shared" si="9"/>
        <v>214.69570664743605</v>
      </c>
      <c r="R65" s="730">
        <f t="shared" si="10"/>
        <v>107034.13093532519</v>
      </c>
      <c r="Z65" s="614"/>
    </row>
    <row r="66" spans="13:26" x14ac:dyDescent="0.2">
      <c r="M66" s="614"/>
      <c r="N66" s="748">
        <f t="shared" si="11"/>
        <v>20</v>
      </c>
      <c r="O66" s="730">
        <f t="shared" si="8"/>
        <v>107034.13093532519</v>
      </c>
      <c r="P66" s="730">
        <f t="shared" si="12"/>
        <v>5526.6714289764004</v>
      </c>
      <c r="Q66" s="730">
        <f t="shared" si="9"/>
        <v>226.86485701974291</v>
      </c>
      <c r="R66" s="730">
        <f t="shared" si="10"/>
        <v>112787.66722132133</v>
      </c>
      <c r="Z66" s="614"/>
    </row>
    <row r="67" spans="13:26" x14ac:dyDescent="0.2">
      <c r="M67" s="614"/>
      <c r="N67" s="748">
        <f t="shared" si="11"/>
        <v>21</v>
      </c>
      <c r="O67" s="730">
        <f t="shared" si="8"/>
        <v>112787.66722132133</v>
      </c>
      <c r="P67" s="730">
        <f t="shared" si="12"/>
        <v>5526.6714289764004</v>
      </c>
      <c r="Q67" s="730">
        <f t="shared" si="9"/>
        <v>239.05980059030477</v>
      </c>
      <c r="R67" s="730">
        <f t="shared" si="10"/>
        <v>118553.39845088804</v>
      </c>
      <c r="Z67" s="614"/>
    </row>
    <row r="68" spans="13:26" x14ac:dyDescent="0.2">
      <c r="M68" s="614"/>
      <c r="N68" s="748">
        <f t="shared" si="11"/>
        <v>22</v>
      </c>
      <c r="O68" s="730">
        <f t="shared" si="8"/>
        <v>118553.39845088804</v>
      </c>
      <c r="P68" s="730">
        <f t="shared" si="12"/>
        <v>5526.6714289764004</v>
      </c>
      <c r="Q68" s="730">
        <f t="shared" si="9"/>
        <v>251.28059202925516</v>
      </c>
      <c r="R68" s="730">
        <f t="shared" si="10"/>
        <v>124331.3504718937</v>
      </c>
      <c r="Z68" s="614"/>
    </row>
    <row r="69" spans="13:26" x14ac:dyDescent="0.2">
      <c r="M69" s="614"/>
      <c r="N69" s="748">
        <f t="shared" si="11"/>
        <v>23</v>
      </c>
      <c r="O69" s="730">
        <f t="shared" si="8"/>
        <v>124331.3504718937</v>
      </c>
      <c r="P69" s="730">
        <f t="shared" si="12"/>
        <v>5526.6714289764004</v>
      </c>
      <c r="Q69" s="730">
        <f t="shared" si="9"/>
        <v>263.5272861226041</v>
      </c>
      <c r="R69" s="730">
        <f t="shared" si="10"/>
        <v>130121.54918699272</v>
      </c>
      <c r="Z69" s="614"/>
    </row>
    <row r="70" spans="13:26" x14ac:dyDescent="0.2">
      <c r="M70" s="614"/>
      <c r="N70" s="748">
        <f t="shared" si="11"/>
        <v>24</v>
      </c>
      <c r="O70" s="730">
        <f t="shared" si="8"/>
        <v>130121.54918699272</v>
      </c>
      <c r="P70" s="730">
        <f t="shared" si="12"/>
        <v>5526.6714289764004</v>
      </c>
      <c r="Q70" s="730">
        <f t="shared" si="9"/>
        <v>275.79993777248359</v>
      </c>
      <c r="R70" s="730">
        <f t="shared" si="10"/>
        <v>135924.0205537416</v>
      </c>
      <c r="Z70" s="614"/>
    </row>
    <row r="71" spans="13:26" x14ac:dyDescent="0.2">
      <c r="M71" s="614"/>
      <c r="N71" s="748">
        <f t="shared" si="11"/>
        <v>25</v>
      </c>
      <c r="O71" s="730">
        <f t="shared" si="8"/>
        <v>135924.0205537416</v>
      </c>
      <c r="P71" s="730">
        <f t="shared" si="12"/>
        <v>5526.6714289764004</v>
      </c>
      <c r="Q71" s="730">
        <f t="shared" si="9"/>
        <v>288.09860199739381</v>
      </c>
      <c r="R71" s="730">
        <f t="shared" si="10"/>
        <v>141738.7905847154</v>
      </c>
      <c r="Z71" s="614"/>
    </row>
    <row r="72" spans="13:26" x14ac:dyDescent="0.2">
      <c r="M72" s="614"/>
      <c r="N72" s="748">
        <f t="shared" si="11"/>
        <v>26</v>
      </c>
      <c r="O72" s="730">
        <f t="shared" si="8"/>
        <v>141738.7905847154</v>
      </c>
      <c r="P72" s="730">
        <f t="shared" si="12"/>
        <v>5526.6714289764004</v>
      </c>
      <c r="Q72" s="730">
        <f t="shared" si="9"/>
        <v>300.42333393244974</v>
      </c>
      <c r="R72" s="730">
        <f t="shared" si="10"/>
        <v>147565.88534762425</v>
      </c>
      <c r="Z72" s="614"/>
    </row>
    <row r="73" spans="13:26" x14ac:dyDescent="0.2">
      <c r="M73" s="614"/>
      <c r="N73" s="748">
        <f t="shared" si="11"/>
        <v>27</v>
      </c>
      <c r="O73" s="730">
        <f t="shared" si="8"/>
        <v>147565.88534762425</v>
      </c>
      <c r="P73" s="730">
        <f t="shared" si="12"/>
        <v>5526.6714289764004</v>
      </c>
      <c r="Q73" s="730">
        <f t="shared" si="9"/>
        <v>312.77418882962826</v>
      </c>
      <c r="R73" s="730">
        <f t="shared" si="10"/>
        <v>153405.33096543027</v>
      </c>
      <c r="Z73" s="614"/>
    </row>
    <row r="74" spans="13:26" x14ac:dyDescent="0.2">
      <c r="M74" s="614"/>
      <c r="N74" s="748">
        <f t="shared" si="11"/>
        <v>28</v>
      </c>
      <c r="O74" s="730">
        <f t="shared" si="8"/>
        <v>153405.33096543027</v>
      </c>
      <c r="P74" s="730">
        <f t="shared" si="12"/>
        <v>5526.6714289764004</v>
      </c>
      <c r="Q74" s="730">
        <f t="shared" si="9"/>
        <v>325.151222058016</v>
      </c>
      <c r="R74" s="730">
        <f t="shared" si="10"/>
        <v>159257.1536164647</v>
      </c>
      <c r="Z74" s="614"/>
    </row>
    <row r="75" spans="13:26" x14ac:dyDescent="0.2">
      <c r="M75" s="614"/>
      <c r="N75" s="748">
        <f t="shared" si="11"/>
        <v>29</v>
      </c>
      <c r="O75" s="730">
        <f t="shared" si="8"/>
        <v>159257.1536164647</v>
      </c>
      <c r="P75" s="730">
        <f t="shared" si="12"/>
        <v>5526.6714289764004</v>
      </c>
      <c r="Q75" s="730">
        <f t="shared" si="9"/>
        <v>337.55448910405761</v>
      </c>
      <c r="R75" s="730">
        <f t="shared" si="10"/>
        <v>165121.37953454515</v>
      </c>
      <c r="Z75" s="614"/>
    </row>
    <row r="76" spans="13:26" x14ac:dyDescent="0.2">
      <c r="M76" s="614"/>
      <c r="N76" s="748">
        <f t="shared" si="11"/>
        <v>30</v>
      </c>
      <c r="O76" s="730">
        <f t="shared" si="8"/>
        <v>165121.37953454515</v>
      </c>
      <c r="P76" s="730">
        <f t="shared" si="12"/>
        <v>5526.6714289764004</v>
      </c>
      <c r="Q76" s="730">
        <f t="shared" si="9"/>
        <v>349.98404557180402</v>
      </c>
      <c r="R76" s="730">
        <f t="shared" si="10"/>
        <v>170998.03500909335</v>
      </c>
      <c r="Z76" s="614"/>
    </row>
    <row r="77" spans="13:26" x14ac:dyDescent="0.2">
      <c r="M77" s="614"/>
      <c r="N77" s="748">
        <f t="shared" si="11"/>
        <v>31</v>
      </c>
      <c r="O77" s="730">
        <f t="shared" si="8"/>
        <v>170998.03500909335</v>
      </c>
      <c r="P77" s="730">
        <f t="shared" si="12"/>
        <v>5526.6714289764004</v>
      </c>
      <c r="Q77" s="730">
        <f t="shared" si="9"/>
        <v>362.43994718316247</v>
      </c>
      <c r="R77" s="730">
        <f t="shared" si="10"/>
        <v>176887.14638525291</v>
      </c>
      <c r="Z77" s="614"/>
    </row>
    <row r="78" spans="13:26" x14ac:dyDescent="0.2">
      <c r="M78" s="614"/>
      <c r="N78" s="748">
        <f t="shared" si="11"/>
        <v>32</v>
      </c>
      <c r="O78" s="730">
        <f t="shared" si="8"/>
        <v>176887.14638525291</v>
      </c>
      <c r="P78" s="730">
        <f t="shared" si="12"/>
        <v>5526.6714289764004</v>
      </c>
      <c r="Q78" s="730">
        <f t="shared" si="9"/>
        <v>374.92224977814567</v>
      </c>
      <c r="R78" s="730">
        <f t="shared" si="10"/>
        <v>182788.74006400746</v>
      </c>
      <c r="Z78" s="614"/>
    </row>
    <row r="79" spans="13:26" x14ac:dyDescent="0.2">
      <c r="M79" s="614"/>
      <c r="N79" s="748">
        <f t="shared" si="11"/>
        <v>33</v>
      </c>
      <c r="O79" s="730">
        <f t="shared" si="8"/>
        <v>182788.74006400746</v>
      </c>
      <c r="P79" s="730">
        <f t="shared" si="12"/>
        <v>5526.6714289764004</v>
      </c>
      <c r="Q79" s="730">
        <f t="shared" si="9"/>
        <v>387.43100931512242</v>
      </c>
      <c r="R79" s="730">
        <f t="shared" si="10"/>
        <v>188702.842502299</v>
      </c>
      <c r="Z79" s="614"/>
    </row>
    <row r="80" spans="13:26" x14ac:dyDescent="0.2">
      <c r="M80" s="614"/>
      <c r="N80" s="748">
        <f t="shared" si="11"/>
        <v>34</v>
      </c>
      <c r="O80" s="730">
        <f t="shared" si="8"/>
        <v>188702.842502299</v>
      </c>
      <c r="P80" s="730">
        <f t="shared" si="12"/>
        <v>5526.6714289764004</v>
      </c>
      <c r="Q80" s="730">
        <f t="shared" si="9"/>
        <v>399.96628187106853</v>
      </c>
      <c r="R80" s="730">
        <f t="shared" si="10"/>
        <v>194629.48021314648</v>
      </c>
      <c r="Z80" s="614"/>
    </row>
    <row r="81" spans="13:26" x14ac:dyDescent="0.2">
      <c r="M81" s="614"/>
      <c r="N81" s="748">
        <f t="shared" si="11"/>
        <v>35</v>
      </c>
      <c r="O81" s="730">
        <f t="shared" si="8"/>
        <v>194629.48021314648</v>
      </c>
      <c r="P81" s="730">
        <f t="shared" si="12"/>
        <v>5526.6714289764004</v>
      </c>
      <c r="Q81" s="730">
        <f t="shared" si="9"/>
        <v>412.52812364181796</v>
      </c>
      <c r="R81" s="730">
        <f t="shared" si="10"/>
        <v>200568.67976576471</v>
      </c>
      <c r="Z81" s="614"/>
    </row>
    <row r="82" spans="13:26" x14ac:dyDescent="0.2">
      <c r="M82" s="614"/>
      <c r="N82" s="748">
        <f t="shared" si="11"/>
        <v>36</v>
      </c>
      <c r="O82" s="730">
        <f t="shared" si="8"/>
        <v>200568.67976576471</v>
      </c>
      <c r="P82" s="730">
        <f t="shared" si="12"/>
        <v>5526.6714289764004</v>
      </c>
      <c r="Q82" s="730">
        <f t="shared" si="9"/>
        <v>425.11659094231499</v>
      </c>
      <c r="R82" s="730">
        <f t="shared" si="10"/>
        <v>206520.46778568343</v>
      </c>
      <c r="Z82" s="614"/>
    </row>
    <row r="83" spans="13:26" x14ac:dyDescent="0.2">
      <c r="M83" s="614"/>
      <c r="N83" s="748">
        <f t="shared" si="11"/>
        <v>37</v>
      </c>
      <c r="O83" s="730">
        <f t="shared" si="8"/>
        <v>206520.46778568343</v>
      </c>
      <c r="P83" s="730">
        <f t="shared" si="12"/>
        <v>5526.6714289764004</v>
      </c>
      <c r="Q83" s="730">
        <f t="shared" si="9"/>
        <v>437.7317402068665</v>
      </c>
      <c r="R83" s="730">
        <f t="shared" si="10"/>
        <v>212484.8709548667</v>
      </c>
      <c r="Z83" s="614"/>
    </row>
    <row r="84" spans="13:26" x14ac:dyDescent="0.2">
      <c r="M84" s="614"/>
      <c r="N84" s="748">
        <f t="shared" si="11"/>
        <v>38</v>
      </c>
      <c r="O84" s="730">
        <f t="shared" si="8"/>
        <v>212484.8709548667</v>
      </c>
      <c r="P84" s="730">
        <f t="shared" si="12"/>
        <v>5526.6714289764004</v>
      </c>
      <c r="Q84" s="730">
        <f t="shared" si="9"/>
        <v>450.37362798939517</v>
      </c>
      <c r="R84" s="730">
        <f t="shared" si="10"/>
        <v>218461.91601183251</v>
      </c>
      <c r="Z84" s="614"/>
    </row>
    <row r="85" spans="13:26" x14ac:dyDescent="0.2">
      <c r="M85" s="614"/>
      <c r="N85" s="748">
        <f t="shared" si="11"/>
        <v>39</v>
      </c>
      <c r="O85" s="730">
        <f t="shared" si="8"/>
        <v>218461.91601183251</v>
      </c>
      <c r="P85" s="730">
        <f t="shared" si="12"/>
        <v>5526.6714289764004</v>
      </c>
      <c r="Q85" s="730">
        <f t="shared" si="9"/>
        <v>463.0423109636929</v>
      </c>
      <c r="R85" s="730">
        <f t="shared" si="10"/>
        <v>224451.62975177262</v>
      </c>
      <c r="Z85" s="614"/>
    </row>
    <row r="86" spans="13:26" x14ac:dyDescent="0.2">
      <c r="M86" s="614"/>
      <c r="N86" s="748">
        <f t="shared" si="11"/>
        <v>40</v>
      </c>
      <c r="O86" s="730">
        <f t="shared" si="8"/>
        <v>224451.62975177262</v>
      </c>
      <c r="P86" s="730">
        <f t="shared" si="12"/>
        <v>5526.6714289764004</v>
      </c>
      <c r="Q86" s="730">
        <f t="shared" si="9"/>
        <v>475.73784592367485</v>
      </c>
      <c r="R86" s="730">
        <f t="shared" si="10"/>
        <v>230454.03902667269</v>
      </c>
      <c r="Z86" s="614"/>
    </row>
    <row r="87" spans="13:26" x14ac:dyDescent="0.2">
      <c r="M87" s="614"/>
      <c r="N87" s="748">
        <f t="shared" si="11"/>
        <v>41</v>
      </c>
      <c r="O87" s="730">
        <f t="shared" si="8"/>
        <v>230454.03902667269</v>
      </c>
      <c r="P87" s="730">
        <f t="shared" si="12"/>
        <v>5526.6714289764004</v>
      </c>
      <c r="Q87" s="730">
        <f t="shared" si="9"/>
        <v>488.46028978363393</v>
      </c>
      <c r="R87" s="730">
        <f t="shared" si="10"/>
        <v>236469.17074543273</v>
      </c>
      <c r="Z87" s="614"/>
    </row>
    <row r="88" spans="13:26" x14ac:dyDescent="0.2">
      <c r="M88" s="614"/>
      <c r="N88" s="748">
        <f t="shared" si="11"/>
        <v>42</v>
      </c>
      <c r="O88" s="730">
        <f t="shared" si="8"/>
        <v>236469.17074543273</v>
      </c>
      <c r="P88" s="730">
        <f t="shared" si="12"/>
        <v>5526.6714289764004</v>
      </c>
      <c r="Q88" s="730">
        <f t="shared" si="9"/>
        <v>501.20969957849627</v>
      </c>
      <c r="R88" s="730">
        <f t="shared" si="10"/>
        <v>242497.05187398763</v>
      </c>
      <c r="Z88" s="614"/>
    </row>
    <row r="89" spans="13:26" x14ac:dyDescent="0.2">
      <c r="M89" s="614"/>
      <c r="N89" s="748">
        <f t="shared" si="11"/>
        <v>43</v>
      </c>
      <c r="O89" s="730">
        <f t="shared" si="8"/>
        <v>242497.05187398763</v>
      </c>
      <c r="P89" s="730">
        <f t="shared" si="12"/>
        <v>5526.6714289764004</v>
      </c>
      <c r="Q89" s="730">
        <f t="shared" si="9"/>
        <v>513.98613246407672</v>
      </c>
      <c r="R89" s="730">
        <f t="shared" si="10"/>
        <v>248537.70943542811</v>
      </c>
      <c r="Z89" s="614"/>
    </row>
    <row r="90" spans="13:26" x14ac:dyDescent="0.2">
      <c r="M90" s="614"/>
      <c r="N90" s="748">
        <f t="shared" si="11"/>
        <v>44</v>
      </c>
      <c r="O90" s="730">
        <f t="shared" si="8"/>
        <v>248537.70943542811</v>
      </c>
      <c r="P90" s="730">
        <f t="shared" si="12"/>
        <v>5526.6714289764004</v>
      </c>
      <c r="Q90" s="730">
        <f t="shared" si="9"/>
        <v>526.78964571733513</v>
      </c>
      <c r="R90" s="730">
        <f t="shared" si="10"/>
        <v>254591.17051012185</v>
      </c>
      <c r="Z90" s="614"/>
    </row>
    <row r="91" spans="13:26" x14ac:dyDescent="0.2">
      <c r="M91" s="614"/>
      <c r="N91" s="748">
        <f t="shared" si="11"/>
        <v>45</v>
      </c>
      <c r="O91" s="730">
        <f t="shared" si="8"/>
        <v>254591.17051012185</v>
      </c>
      <c r="P91" s="730">
        <f t="shared" si="12"/>
        <v>5526.6714289764004</v>
      </c>
      <c r="Q91" s="730">
        <f t="shared" si="9"/>
        <v>539.62029673663278</v>
      </c>
      <c r="R91" s="730">
        <f t="shared" si="10"/>
        <v>260657.46223583489</v>
      </c>
      <c r="Z91" s="614"/>
    </row>
    <row r="92" spans="13:26" x14ac:dyDescent="0.2">
      <c r="M92" s="614"/>
      <c r="N92" s="748">
        <f t="shared" si="11"/>
        <v>46</v>
      </c>
      <c r="O92" s="730">
        <f t="shared" si="8"/>
        <v>260657.46223583489</v>
      </c>
      <c r="P92" s="730">
        <f t="shared" si="12"/>
        <v>5526.6714289764004</v>
      </c>
      <c r="Q92" s="730">
        <f t="shared" si="9"/>
        <v>552.47814304199039</v>
      </c>
      <c r="R92" s="730">
        <f t="shared" si="10"/>
        <v>266736.61180785327</v>
      </c>
      <c r="Z92" s="614"/>
    </row>
    <row r="93" spans="13:26" x14ac:dyDescent="0.2">
      <c r="M93" s="614"/>
      <c r="N93" s="748">
        <f t="shared" si="11"/>
        <v>47</v>
      </c>
      <c r="O93" s="730">
        <f t="shared" si="8"/>
        <v>266736.61180785327</v>
      </c>
      <c r="P93" s="730">
        <f t="shared" si="12"/>
        <v>5526.6714289764004</v>
      </c>
      <c r="Q93" s="730">
        <f t="shared" si="9"/>
        <v>565.36324227534544</v>
      </c>
      <c r="R93" s="730">
        <f t="shared" si="10"/>
        <v>272828.64647910505</v>
      </c>
      <c r="Z93" s="614"/>
    </row>
    <row r="94" spans="13:26" x14ac:dyDescent="0.2">
      <c r="M94" s="614"/>
      <c r="N94" s="748">
        <f t="shared" si="11"/>
        <v>48</v>
      </c>
      <c r="O94" s="730">
        <f t="shared" si="8"/>
        <v>272828.64647910505</v>
      </c>
      <c r="P94" s="730">
        <f t="shared" si="12"/>
        <v>5526.6714289764004</v>
      </c>
      <c r="Q94" s="730">
        <f t="shared" si="9"/>
        <v>578.2756522008109</v>
      </c>
      <c r="R94" s="730">
        <f t="shared" si="10"/>
        <v>278933.59356028226</v>
      </c>
      <c r="Z94" s="614"/>
    </row>
    <row r="95" spans="13:26" x14ac:dyDescent="0.2">
      <c r="M95" s="614"/>
      <c r="N95" s="748">
        <f t="shared" si="11"/>
        <v>49</v>
      </c>
      <c r="O95" s="730">
        <f t="shared" si="8"/>
        <v>278933.59356028226</v>
      </c>
      <c r="P95" s="730">
        <f t="shared" si="12"/>
        <v>5526.6714289764004</v>
      </c>
      <c r="Q95" s="730">
        <f t="shared" si="9"/>
        <v>591.2154307049334</v>
      </c>
      <c r="R95" s="730">
        <f t="shared" si="10"/>
        <v>285051.4804199636</v>
      </c>
      <c r="Z95" s="614"/>
    </row>
    <row r="96" spans="13:26" x14ac:dyDescent="0.2">
      <c r="M96" s="614"/>
      <c r="N96" s="748">
        <f t="shared" si="11"/>
        <v>50</v>
      </c>
      <c r="O96" s="730">
        <f t="shared" si="8"/>
        <v>285051.4804199636</v>
      </c>
      <c r="P96" s="730">
        <f t="shared" si="12"/>
        <v>5526.6714289764004</v>
      </c>
      <c r="Q96" s="730">
        <f t="shared" si="9"/>
        <v>604.18263579695429</v>
      </c>
      <c r="R96" s="730">
        <f t="shared" si="10"/>
        <v>291182.33448473696</v>
      </c>
      <c r="Z96" s="614"/>
    </row>
    <row r="97" spans="13:26" x14ac:dyDescent="0.2">
      <c r="M97" s="614"/>
      <c r="N97" s="748">
        <f t="shared" si="11"/>
        <v>51</v>
      </c>
      <c r="O97" s="730">
        <f t="shared" si="8"/>
        <v>291182.33448473696</v>
      </c>
      <c r="P97" s="730">
        <f t="shared" si="12"/>
        <v>5526.6714289764004</v>
      </c>
      <c r="Q97" s="730">
        <f t="shared" si="9"/>
        <v>617.17732560906802</v>
      </c>
      <c r="R97" s="730">
        <f t="shared" si="10"/>
        <v>297326.18323932245</v>
      </c>
      <c r="Z97" s="614"/>
    </row>
    <row r="98" spans="13:26" x14ac:dyDescent="0.2">
      <c r="M98" s="614"/>
      <c r="N98" s="748">
        <f t="shared" si="11"/>
        <v>52</v>
      </c>
      <c r="O98" s="730">
        <f t="shared" si="8"/>
        <v>297326.18323932245</v>
      </c>
      <c r="P98" s="730">
        <f t="shared" si="12"/>
        <v>5526.6714289764004</v>
      </c>
      <c r="Q98" s="730">
        <f t="shared" si="9"/>
        <v>630.19955839668387</v>
      </c>
      <c r="R98" s="730">
        <f t="shared" si="10"/>
        <v>303483.05422669556</v>
      </c>
      <c r="Z98" s="614"/>
    </row>
    <row r="99" spans="13:26" x14ac:dyDescent="0.2">
      <c r="M99" s="614"/>
      <c r="N99" s="748">
        <f t="shared" si="11"/>
        <v>53</v>
      </c>
      <c r="O99" s="730">
        <f t="shared" si="8"/>
        <v>303483.05422669556</v>
      </c>
      <c r="P99" s="730">
        <f t="shared" si="12"/>
        <v>5526.6714289764004</v>
      </c>
      <c r="Q99" s="730">
        <f t="shared" si="9"/>
        <v>643.24939253868672</v>
      </c>
      <c r="R99" s="730">
        <f t="shared" si="10"/>
        <v>309652.97504821065</v>
      </c>
      <c r="Z99" s="614"/>
    </row>
    <row r="100" spans="13:26" x14ac:dyDescent="0.2">
      <c r="M100" s="614"/>
      <c r="N100" s="748">
        <f t="shared" si="11"/>
        <v>54</v>
      </c>
      <c r="O100" s="730">
        <f t="shared" si="8"/>
        <v>309652.97504821065</v>
      </c>
      <c r="P100" s="730">
        <f t="shared" si="12"/>
        <v>5526.6714289764004</v>
      </c>
      <c r="Q100" s="730">
        <f t="shared" si="9"/>
        <v>656.32688653769844</v>
      </c>
      <c r="R100" s="730">
        <f t="shared" si="10"/>
        <v>315835.97336372477</v>
      </c>
      <c r="Z100" s="614"/>
    </row>
    <row r="101" spans="13:26" x14ac:dyDescent="0.2">
      <c r="M101" s="614"/>
      <c r="N101" s="748">
        <f t="shared" si="11"/>
        <v>55</v>
      </c>
      <c r="O101" s="730">
        <f t="shared" si="8"/>
        <v>315835.97336372477</v>
      </c>
      <c r="P101" s="730">
        <f t="shared" si="12"/>
        <v>5526.6714289764004</v>
      </c>
      <c r="Q101" s="730">
        <f t="shared" si="9"/>
        <v>669.43209902034096</v>
      </c>
      <c r="R101" s="730">
        <f t="shared" si="10"/>
        <v>322032.07689172152</v>
      </c>
      <c r="Z101" s="614"/>
    </row>
    <row r="102" spans="13:26" x14ac:dyDescent="0.2">
      <c r="M102" s="614"/>
      <c r="N102" s="748">
        <f t="shared" si="11"/>
        <v>56</v>
      </c>
      <c r="O102" s="730">
        <f t="shared" si="8"/>
        <v>322032.07689172152</v>
      </c>
      <c r="P102" s="730">
        <f t="shared" si="12"/>
        <v>5526.6714289764004</v>
      </c>
      <c r="Q102" s="730">
        <f t="shared" si="9"/>
        <v>682.5650887374984</v>
      </c>
      <c r="R102" s="730">
        <f t="shared" si="10"/>
        <v>328241.31340943545</v>
      </c>
      <c r="Z102" s="614"/>
    </row>
    <row r="103" spans="13:26" x14ac:dyDescent="0.2">
      <c r="M103" s="614"/>
      <c r="N103" s="748">
        <f t="shared" si="11"/>
        <v>57</v>
      </c>
      <c r="O103" s="730">
        <f t="shared" si="8"/>
        <v>328241.31340943545</v>
      </c>
      <c r="P103" s="730">
        <f t="shared" si="12"/>
        <v>5526.6714289764004</v>
      </c>
      <c r="Q103" s="730">
        <f t="shared" si="9"/>
        <v>695.72591456458076</v>
      </c>
      <c r="R103" s="730">
        <f t="shared" si="10"/>
        <v>334463.71075297642</v>
      </c>
      <c r="Z103" s="614"/>
    </row>
    <row r="104" spans="13:26" x14ac:dyDescent="0.2">
      <c r="M104" s="614"/>
      <c r="N104" s="748">
        <f t="shared" si="11"/>
        <v>58</v>
      </c>
      <c r="O104" s="730">
        <f t="shared" si="8"/>
        <v>334463.71075297642</v>
      </c>
      <c r="P104" s="730">
        <f t="shared" si="12"/>
        <v>5526.6714289764004</v>
      </c>
      <c r="Q104" s="730">
        <f t="shared" si="9"/>
        <v>708.91463550178742</v>
      </c>
      <c r="R104" s="730">
        <f t="shared" si="10"/>
        <v>340699.29681745463</v>
      </c>
      <c r="Z104" s="614"/>
    </row>
    <row r="105" spans="13:26" x14ac:dyDescent="0.2">
      <c r="M105" s="614"/>
      <c r="N105" s="748">
        <f t="shared" si="11"/>
        <v>59</v>
      </c>
      <c r="O105" s="730">
        <f t="shared" si="8"/>
        <v>340699.29681745463</v>
      </c>
      <c r="P105" s="730">
        <f t="shared" si="12"/>
        <v>5526.6714289764004</v>
      </c>
      <c r="Q105" s="730">
        <f t="shared" si="9"/>
        <v>722.13131067437268</v>
      </c>
      <c r="R105" s="730">
        <f t="shared" si="10"/>
        <v>346948.09955710539</v>
      </c>
      <c r="Z105" s="614"/>
    </row>
    <row r="106" spans="13:26" x14ac:dyDescent="0.2">
      <c r="M106" s="614"/>
      <c r="N106" s="748">
        <f t="shared" si="11"/>
        <v>60</v>
      </c>
      <c r="O106" s="730">
        <f t="shared" si="8"/>
        <v>346948.09955710539</v>
      </c>
      <c r="P106" s="730">
        <f t="shared" si="12"/>
        <v>5526.6714289764004</v>
      </c>
      <c r="Q106" s="730">
        <f t="shared" si="9"/>
        <v>735.3759993329096</v>
      </c>
      <c r="R106" s="730">
        <f t="shared" si="10"/>
        <v>353210.14698541473</v>
      </c>
      <c r="Z106" s="614"/>
    </row>
    <row r="107" spans="13:26" x14ac:dyDescent="0.2">
      <c r="M107" s="614"/>
      <c r="N107" s="748">
        <f t="shared" si="11"/>
        <v>61</v>
      </c>
      <c r="O107" s="730">
        <f t="shared" si="8"/>
        <v>353210.14698541473</v>
      </c>
      <c r="P107" s="730">
        <f t="shared" si="12"/>
        <v>5526.6714289764004</v>
      </c>
      <c r="Q107" s="730">
        <f t="shared" si="9"/>
        <v>748.64876085355627</v>
      </c>
      <c r="R107" s="730">
        <f t="shared" si="10"/>
        <v>359485.4671752447</v>
      </c>
      <c r="Z107" s="614"/>
    </row>
    <row r="108" spans="13:26" x14ac:dyDescent="0.2">
      <c r="M108" s="614"/>
      <c r="N108" s="748">
        <f t="shared" si="11"/>
        <v>62</v>
      </c>
      <c r="O108" s="730">
        <f t="shared" si="8"/>
        <v>359485.4671752447</v>
      </c>
      <c r="P108" s="730">
        <f t="shared" si="12"/>
        <v>5526.6714289764004</v>
      </c>
      <c r="Q108" s="730">
        <f t="shared" si="9"/>
        <v>761.94965473832201</v>
      </c>
      <c r="R108" s="730">
        <f t="shared" si="10"/>
        <v>365774.08825895941</v>
      </c>
      <c r="Z108" s="614"/>
    </row>
    <row r="109" spans="13:26" x14ac:dyDescent="0.2">
      <c r="M109" s="614"/>
      <c r="N109" s="748">
        <f t="shared" si="11"/>
        <v>63</v>
      </c>
      <c r="O109" s="730">
        <f t="shared" si="8"/>
        <v>365774.08825895941</v>
      </c>
      <c r="P109" s="730">
        <f t="shared" si="12"/>
        <v>5526.6714289764004</v>
      </c>
      <c r="Q109" s="730">
        <f t="shared" si="9"/>
        <v>775.27874061533385</v>
      </c>
      <c r="R109" s="730">
        <f t="shared" si="10"/>
        <v>372076.03842855117</v>
      </c>
      <c r="Z109" s="614"/>
    </row>
    <row r="110" spans="13:26" x14ac:dyDescent="0.2">
      <c r="M110" s="614"/>
      <c r="N110" s="748">
        <f t="shared" si="11"/>
        <v>64</v>
      </c>
      <c r="O110" s="730">
        <f t="shared" si="8"/>
        <v>372076.03842855117</v>
      </c>
      <c r="P110" s="730">
        <f t="shared" si="12"/>
        <v>5526.6714289764004</v>
      </c>
      <c r="Q110" s="730">
        <f t="shared" si="9"/>
        <v>788.63607823910422</v>
      </c>
      <c r="R110" s="730">
        <f t="shared" si="10"/>
        <v>378391.3459357667</v>
      </c>
      <c r="Z110" s="614"/>
    </row>
    <row r="111" spans="13:26" x14ac:dyDescent="0.2">
      <c r="M111" s="614"/>
      <c r="N111" s="748">
        <f t="shared" si="11"/>
        <v>65</v>
      </c>
      <c r="O111" s="730">
        <f t="shared" si="8"/>
        <v>378391.3459357667</v>
      </c>
      <c r="P111" s="730">
        <f t="shared" si="12"/>
        <v>5526.6714289764004</v>
      </c>
      <c r="Q111" s="730">
        <f t="shared" si="9"/>
        <v>802.0217274907983</v>
      </c>
      <c r="R111" s="730">
        <f t="shared" si="10"/>
        <v>384720.03909223393</v>
      </c>
      <c r="Z111" s="614"/>
    </row>
    <row r="112" spans="13:26" x14ac:dyDescent="0.2">
      <c r="M112" s="614"/>
      <c r="N112" s="748">
        <f t="shared" si="11"/>
        <v>66</v>
      </c>
      <c r="O112" s="730">
        <f t="shared" ref="O112:O175" si="13">R111</f>
        <v>384720.03909223393</v>
      </c>
      <c r="P112" s="730">
        <f t="shared" si="12"/>
        <v>5526.6714289764004</v>
      </c>
      <c r="Q112" s="730">
        <f t="shared" ref="Q112:Q175" si="14">O112*$P$41</f>
        <v>815.43574837850292</v>
      </c>
      <c r="R112" s="730">
        <f t="shared" ref="R112:R175" si="15">O112+P112+Q112</f>
        <v>391062.14626958885</v>
      </c>
      <c r="Z112" s="614"/>
    </row>
    <row r="113" spans="13:26" x14ac:dyDescent="0.2">
      <c r="M113" s="614"/>
      <c r="N113" s="748">
        <f t="shared" ref="N113:N176" si="16">N112+1</f>
        <v>67</v>
      </c>
      <c r="O113" s="730">
        <f t="shared" si="13"/>
        <v>391062.14626958885</v>
      </c>
      <c r="P113" s="730">
        <f t="shared" si="12"/>
        <v>5526.6714289764004</v>
      </c>
      <c r="Q113" s="730">
        <f t="shared" si="14"/>
        <v>828.87820103749527</v>
      </c>
      <c r="R113" s="730">
        <f t="shared" si="15"/>
        <v>397417.69589960272</v>
      </c>
      <c r="Z113" s="614"/>
    </row>
    <row r="114" spans="13:26" x14ac:dyDescent="0.2">
      <c r="M114" s="614"/>
      <c r="N114" s="748">
        <f t="shared" si="16"/>
        <v>68</v>
      </c>
      <c r="O114" s="730">
        <f t="shared" si="13"/>
        <v>397417.69589960272</v>
      </c>
      <c r="P114" s="730">
        <f t="shared" ref="P114:P177" si="17">P113</f>
        <v>5526.6714289764004</v>
      </c>
      <c r="Q114" s="730">
        <f t="shared" si="14"/>
        <v>842.34914573051299</v>
      </c>
      <c r="R114" s="730">
        <f t="shared" si="15"/>
        <v>403786.71647430962</v>
      </c>
      <c r="Z114" s="614"/>
    </row>
    <row r="115" spans="13:26" x14ac:dyDescent="0.2">
      <c r="M115" s="614"/>
      <c r="N115" s="748">
        <f t="shared" si="16"/>
        <v>69</v>
      </c>
      <c r="O115" s="730">
        <f t="shared" si="13"/>
        <v>403786.71647430962</v>
      </c>
      <c r="P115" s="730">
        <f t="shared" si="17"/>
        <v>5526.6714289764004</v>
      </c>
      <c r="Q115" s="730">
        <f t="shared" si="14"/>
        <v>855.8486428480237</v>
      </c>
      <c r="R115" s="730">
        <f t="shared" si="15"/>
        <v>410169.23654613405</v>
      </c>
      <c r="Z115" s="614"/>
    </row>
    <row r="116" spans="13:26" x14ac:dyDescent="0.2">
      <c r="M116" s="614"/>
      <c r="N116" s="748">
        <f t="shared" si="16"/>
        <v>70</v>
      </c>
      <c r="O116" s="730">
        <f t="shared" si="13"/>
        <v>410169.23654613405</v>
      </c>
      <c r="P116" s="730">
        <f t="shared" si="17"/>
        <v>5526.6714289764004</v>
      </c>
      <c r="Q116" s="730">
        <f t="shared" si="14"/>
        <v>869.37675290849597</v>
      </c>
      <c r="R116" s="730">
        <f t="shared" si="15"/>
        <v>416565.28472801897</v>
      </c>
      <c r="Z116" s="614"/>
    </row>
    <row r="117" spans="13:26" x14ac:dyDescent="0.2">
      <c r="M117" s="614"/>
      <c r="N117" s="748">
        <f t="shared" si="16"/>
        <v>71</v>
      </c>
      <c r="O117" s="730">
        <f t="shared" si="13"/>
        <v>416565.28472801897</v>
      </c>
      <c r="P117" s="730">
        <f t="shared" si="17"/>
        <v>5526.6714289764004</v>
      </c>
      <c r="Q117" s="730">
        <f t="shared" si="14"/>
        <v>882.93353655867111</v>
      </c>
      <c r="R117" s="730">
        <f t="shared" si="15"/>
        <v>422974.88969355403</v>
      </c>
      <c r="Z117" s="614"/>
    </row>
    <row r="118" spans="13:26" x14ac:dyDescent="0.2">
      <c r="M118" s="614"/>
      <c r="N118" s="748">
        <f t="shared" si="16"/>
        <v>72</v>
      </c>
      <c r="O118" s="730">
        <f t="shared" si="13"/>
        <v>422974.88969355403</v>
      </c>
      <c r="P118" s="730">
        <f t="shared" si="17"/>
        <v>5526.6714289764004</v>
      </c>
      <c r="Q118" s="730">
        <f t="shared" si="14"/>
        <v>896.51905457383373</v>
      </c>
      <c r="R118" s="730">
        <f t="shared" si="15"/>
        <v>429398.08017710428</v>
      </c>
      <c r="Z118" s="614"/>
    </row>
    <row r="119" spans="13:26" x14ac:dyDescent="0.2">
      <c r="M119" s="614"/>
      <c r="N119" s="748">
        <f t="shared" si="16"/>
        <v>73</v>
      </c>
      <c r="O119" s="730">
        <f t="shared" si="13"/>
        <v>429398.08017710428</v>
      </c>
      <c r="P119" s="730">
        <f t="shared" si="17"/>
        <v>5526.6714289764004</v>
      </c>
      <c r="Q119" s="730">
        <f t="shared" si="14"/>
        <v>910.1333678580861</v>
      </c>
      <c r="R119" s="730">
        <f t="shared" si="15"/>
        <v>435834.88497393875</v>
      </c>
      <c r="Z119" s="614"/>
    </row>
    <row r="120" spans="13:26" x14ac:dyDescent="0.2">
      <c r="M120" s="614"/>
      <c r="N120" s="748">
        <f t="shared" si="16"/>
        <v>74</v>
      </c>
      <c r="O120" s="730">
        <f t="shared" si="13"/>
        <v>435834.88497393875</v>
      </c>
      <c r="P120" s="730">
        <f t="shared" si="17"/>
        <v>5526.6714289764004</v>
      </c>
      <c r="Q120" s="730">
        <f t="shared" si="14"/>
        <v>923.77653744461941</v>
      </c>
      <c r="R120" s="730">
        <f t="shared" si="15"/>
        <v>442285.33294035977</v>
      </c>
      <c r="Z120" s="614"/>
    </row>
    <row r="121" spans="13:26" x14ac:dyDescent="0.2">
      <c r="M121" s="614"/>
      <c r="N121" s="748">
        <f t="shared" si="16"/>
        <v>75</v>
      </c>
      <c r="O121" s="730">
        <f t="shared" si="13"/>
        <v>442285.33294035977</v>
      </c>
      <c r="P121" s="730">
        <f t="shared" si="17"/>
        <v>5526.6714289764004</v>
      </c>
      <c r="Q121" s="730">
        <f t="shared" si="14"/>
        <v>937.44862449598838</v>
      </c>
      <c r="R121" s="730">
        <f t="shared" si="15"/>
        <v>448749.45299383218</v>
      </c>
      <c r="Z121" s="614"/>
    </row>
    <row r="122" spans="13:26" x14ac:dyDescent="0.2">
      <c r="M122" s="614"/>
      <c r="N122" s="748">
        <f t="shared" si="16"/>
        <v>76</v>
      </c>
      <c r="O122" s="730">
        <f t="shared" si="13"/>
        <v>448749.45299383218</v>
      </c>
      <c r="P122" s="730">
        <f t="shared" si="17"/>
        <v>5526.6714289764004</v>
      </c>
      <c r="Q122" s="730">
        <f t="shared" si="14"/>
        <v>951.14969030438533</v>
      </c>
      <c r="R122" s="730">
        <f t="shared" si="15"/>
        <v>455227.27411311294</v>
      </c>
      <c r="Z122" s="614"/>
    </row>
    <row r="123" spans="13:26" x14ac:dyDescent="0.2">
      <c r="M123" s="614"/>
      <c r="N123" s="748">
        <f t="shared" si="16"/>
        <v>77</v>
      </c>
      <c r="O123" s="730">
        <f t="shared" si="13"/>
        <v>455227.27411311294</v>
      </c>
      <c r="P123" s="730">
        <f t="shared" si="17"/>
        <v>5526.6714289764004</v>
      </c>
      <c r="Q123" s="730">
        <f t="shared" si="14"/>
        <v>964.87979629191466</v>
      </c>
      <c r="R123" s="730">
        <f t="shared" si="15"/>
        <v>461718.82533838128</v>
      </c>
      <c r="Z123" s="614"/>
    </row>
    <row r="124" spans="13:26" x14ac:dyDescent="0.2">
      <c r="M124" s="614"/>
      <c r="N124" s="748">
        <f t="shared" si="16"/>
        <v>78</v>
      </c>
      <c r="O124" s="730">
        <f t="shared" si="13"/>
        <v>461718.82533838128</v>
      </c>
      <c r="P124" s="730">
        <f t="shared" si="17"/>
        <v>5526.6714289764004</v>
      </c>
      <c r="Q124" s="730">
        <f t="shared" si="14"/>
        <v>978.63900401086846</v>
      </c>
      <c r="R124" s="730">
        <f t="shared" si="15"/>
        <v>468224.13577136857</v>
      </c>
      <c r="Z124" s="614"/>
    </row>
    <row r="125" spans="13:26" x14ac:dyDescent="0.2">
      <c r="M125" s="614"/>
      <c r="N125" s="748">
        <f t="shared" si="16"/>
        <v>79</v>
      </c>
      <c r="O125" s="730">
        <f t="shared" si="13"/>
        <v>468224.13577136857</v>
      </c>
      <c r="P125" s="730">
        <f t="shared" si="17"/>
        <v>5526.6714289764004</v>
      </c>
      <c r="Q125" s="730">
        <f t="shared" si="14"/>
        <v>992.42737514400233</v>
      </c>
      <c r="R125" s="730">
        <f t="shared" si="15"/>
        <v>474743.23457548895</v>
      </c>
      <c r="Z125" s="614"/>
    </row>
    <row r="126" spans="13:26" x14ac:dyDescent="0.2">
      <c r="M126" s="614"/>
      <c r="N126" s="748">
        <f t="shared" si="16"/>
        <v>80</v>
      </c>
      <c r="O126" s="730">
        <f t="shared" si="13"/>
        <v>474743.23457548895</v>
      </c>
      <c r="P126" s="730">
        <f t="shared" si="17"/>
        <v>5526.6714289764004</v>
      </c>
      <c r="Q126" s="730">
        <f t="shared" si="14"/>
        <v>1006.2449715048117</v>
      </c>
      <c r="R126" s="730">
        <f t="shared" si="15"/>
        <v>481276.15097597014</v>
      </c>
      <c r="Z126" s="614"/>
    </row>
    <row r="127" spans="13:26" x14ac:dyDescent="0.2">
      <c r="M127" s="614"/>
      <c r="N127" s="748">
        <f t="shared" si="16"/>
        <v>81</v>
      </c>
      <c r="O127" s="730">
        <f t="shared" si="13"/>
        <v>481276.15097597014</v>
      </c>
      <c r="P127" s="730">
        <f t="shared" si="17"/>
        <v>5526.6714289764004</v>
      </c>
      <c r="Q127" s="730">
        <f t="shared" si="14"/>
        <v>1020.0918550378096</v>
      </c>
      <c r="R127" s="730">
        <f t="shared" si="15"/>
        <v>487822.91425998433</v>
      </c>
      <c r="Z127" s="614"/>
    </row>
    <row r="128" spans="13:26" x14ac:dyDescent="0.2">
      <c r="M128" s="614"/>
      <c r="N128" s="748">
        <f t="shared" si="16"/>
        <v>82</v>
      </c>
      <c r="O128" s="730">
        <f t="shared" si="13"/>
        <v>487822.91425998433</v>
      </c>
      <c r="P128" s="730">
        <f t="shared" si="17"/>
        <v>5526.6714289764004</v>
      </c>
      <c r="Q128" s="730">
        <f t="shared" si="14"/>
        <v>1033.9680878188037</v>
      </c>
      <c r="R128" s="730">
        <f t="shared" si="15"/>
        <v>494383.55377677956</v>
      </c>
      <c r="Z128" s="614"/>
    </row>
    <row r="129" spans="13:26" x14ac:dyDescent="0.2">
      <c r="M129" s="614"/>
      <c r="N129" s="748">
        <f t="shared" si="16"/>
        <v>83</v>
      </c>
      <c r="O129" s="730">
        <f t="shared" si="13"/>
        <v>494383.55377677956</v>
      </c>
      <c r="P129" s="730">
        <f t="shared" si="17"/>
        <v>5526.6714289764004</v>
      </c>
      <c r="Q129" s="730">
        <f t="shared" si="14"/>
        <v>1047.8737320551752</v>
      </c>
      <c r="R129" s="730">
        <f t="shared" si="15"/>
        <v>500958.09893781116</v>
      </c>
      <c r="Z129" s="614"/>
    </row>
    <row r="130" spans="13:26" x14ac:dyDescent="0.2">
      <c r="M130" s="614"/>
      <c r="N130" s="748">
        <f t="shared" si="16"/>
        <v>84</v>
      </c>
      <c r="O130" s="730">
        <f t="shared" si="13"/>
        <v>500958.09893781116</v>
      </c>
      <c r="P130" s="730">
        <f t="shared" si="17"/>
        <v>5526.6714289764004</v>
      </c>
      <c r="Q130" s="730">
        <f t="shared" si="14"/>
        <v>1061.8088500861566</v>
      </c>
      <c r="R130" s="730">
        <f t="shared" si="15"/>
        <v>507546.57921687374</v>
      </c>
      <c r="Z130" s="614"/>
    </row>
    <row r="131" spans="13:26" x14ac:dyDescent="0.2">
      <c r="M131" s="614"/>
      <c r="N131" s="748">
        <f t="shared" si="16"/>
        <v>85</v>
      </c>
      <c r="O131" s="730">
        <f t="shared" si="13"/>
        <v>507546.57921687374</v>
      </c>
      <c r="P131" s="730">
        <f t="shared" si="17"/>
        <v>5526.6714289764004</v>
      </c>
      <c r="Q131" s="730">
        <f t="shared" si="14"/>
        <v>1075.7735043831126</v>
      </c>
      <c r="R131" s="730">
        <f t="shared" si="15"/>
        <v>514149.02415023325</v>
      </c>
      <c r="Z131" s="614"/>
    </row>
    <row r="132" spans="13:26" x14ac:dyDescent="0.2">
      <c r="M132" s="614"/>
      <c r="N132" s="748">
        <f t="shared" si="16"/>
        <v>86</v>
      </c>
      <c r="O132" s="730">
        <f t="shared" si="13"/>
        <v>514149.02415023325</v>
      </c>
      <c r="P132" s="730">
        <f t="shared" si="17"/>
        <v>5526.6714289764004</v>
      </c>
      <c r="Q132" s="730">
        <f t="shared" si="14"/>
        <v>1089.7677575498187</v>
      </c>
      <c r="R132" s="730">
        <f t="shared" si="15"/>
        <v>520765.46333675948</v>
      </c>
      <c r="Z132" s="614"/>
    </row>
    <row r="133" spans="13:26" x14ac:dyDescent="0.2">
      <c r="M133" s="614"/>
      <c r="N133" s="748">
        <f t="shared" si="16"/>
        <v>87</v>
      </c>
      <c r="O133" s="730">
        <f t="shared" si="13"/>
        <v>520765.46333675948</v>
      </c>
      <c r="P133" s="730">
        <f t="shared" si="17"/>
        <v>5526.6714289764004</v>
      </c>
      <c r="Q133" s="730">
        <f t="shared" si="14"/>
        <v>1103.7916723227438</v>
      </c>
      <c r="R133" s="730">
        <f t="shared" si="15"/>
        <v>527395.92643805861</v>
      </c>
      <c r="Z133" s="614"/>
    </row>
    <row r="134" spans="13:26" x14ac:dyDescent="0.2">
      <c r="M134" s="614"/>
      <c r="N134" s="748">
        <f t="shared" si="16"/>
        <v>88</v>
      </c>
      <c r="O134" s="730">
        <f t="shared" si="13"/>
        <v>527395.92643805861</v>
      </c>
      <c r="P134" s="730">
        <f t="shared" si="17"/>
        <v>5526.6714289764004</v>
      </c>
      <c r="Q134" s="730">
        <f t="shared" si="14"/>
        <v>1117.8453115713291</v>
      </c>
      <c r="R134" s="730">
        <f t="shared" si="15"/>
        <v>534040.44317860634</v>
      </c>
      <c r="Z134" s="614"/>
    </row>
    <row r="135" spans="13:26" x14ac:dyDescent="0.2">
      <c r="M135" s="614"/>
      <c r="N135" s="748">
        <f t="shared" si="16"/>
        <v>89</v>
      </c>
      <c r="O135" s="730">
        <f t="shared" si="13"/>
        <v>534040.44317860634</v>
      </c>
      <c r="P135" s="730">
        <f t="shared" si="17"/>
        <v>5526.6714289764004</v>
      </c>
      <c r="Q135" s="730">
        <f t="shared" si="14"/>
        <v>1131.9287382982718</v>
      </c>
      <c r="R135" s="730">
        <f t="shared" si="15"/>
        <v>540699.04334588093</v>
      </c>
      <c r="Z135" s="614"/>
    </row>
    <row r="136" spans="13:26" x14ac:dyDescent="0.2">
      <c r="M136" s="614"/>
      <c r="N136" s="748">
        <f t="shared" si="16"/>
        <v>90</v>
      </c>
      <c r="O136" s="730">
        <f t="shared" si="13"/>
        <v>540699.04334588093</v>
      </c>
      <c r="P136" s="730">
        <f t="shared" si="17"/>
        <v>5526.6714289764004</v>
      </c>
      <c r="Q136" s="730">
        <f t="shared" si="14"/>
        <v>1146.0420156398066</v>
      </c>
      <c r="R136" s="730">
        <f t="shared" si="15"/>
        <v>547371.75679049711</v>
      </c>
      <c r="Z136" s="614"/>
    </row>
    <row r="137" spans="13:26" x14ac:dyDescent="0.2">
      <c r="M137" s="614"/>
      <c r="N137" s="748">
        <f t="shared" si="16"/>
        <v>91</v>
      </c>
      <c r="O137" s="730">
        <f t="shared" si="13"/>
        <v>547371.75679049711</v>
      </c>
      <c r="P137" s="730">
        <f t="shared" si="17"/>
        <v>5526.6714289764004</v>
      </c>
      <c r="Q137" s="730">
        <f t="shared" si="14"/>
        <v>1160.1852068659891</v>
      </c>
      <c r="R137" s="730">
        <f t="shared" si="15"/>
        <v>554058.61342633946</v>
      </c>
      <c r="Z137" s="614"/>
    </row>
    <row r="138" spans="13:26" x14ac:dyDescent="0.2">
      <c r="M138" s="614"/>
      <c r="N138" s="748">
        <f t="shared" si="16"/>
        <v>92</v>
      </c>
      <c r="O138" s="730">
        <f t="shared" si="13"/>
        <v>554058.61342633946</v>
      </c>
      <c r="P138" s="730">
        <f t="shared" si="17"/>
        <v>5526.6714289764004</v>
      </c>
      <c r="Q138" s="730">
        <f t="shared" si="14"/>
        <v>1174.3583753809794</v>
      </c>
      <c r="R138" s="730">
        <f t="shared" si="15"/>
        <v>560759.64323069679</v>
      </c>
      <c r="Z138" s="614"/>
    </row>
    <row r="139" spans="13:26" x14ac:dyDescent="0.2">
      <c r="M139" s="614"/>
      <c r="N139" s="748">
        <f t="shared" si="16"/>
        <v>93</v>
      </c>
      <c r="O139" s="730">
        <f t="shared" si="13"/>
        <v>560759.64323069679</v>
      </c>
      <c r="P139" s="730">
        <f t="shared" si="17"/>
        <v>5526.6714289764004</v>
      </c>
      <c r="Q139" s="730">
        <f t="shared" si="14"/>
        <v>1188.561584723326</v>
      </c>
      <c r="R139" s="730">
        <f t="shared" si="15"/>
        <v>567474.87624439644</v>
      </c>
      <c r="Z139" s="614"/>
    </row>
    <row r="140" spans="13:26" x14ac:dyDescent="0.2">
      <c r="M140" s="614"/>
      <c r="N140" s="748">
        <f t="shared" si="16"/>
        <v>94</v>
      </c>
      <c r="O140" s="730">
        <f t="shared" si="13"/>
        <v>567474.87624439644</v>
      </c>
      <c r="P140" s="730">
        <f t="shared" si="17"/>
        <v>5526.6714289764004</v>
      </c>
      <c r="Q140" s="730">
        <f t="shared" si="14"/>
        <v>1202.7948985662513</v>
      </c>
      <c r="R140" s="730">
        <f t="shared" si="15"/>
        <v>574204.34257193899</v>
      </c>
      <c r="Z140" s="614"/>
    </row>
    <row r="141" spans="13:26" x14ac:dyDescent="0.2">
      <c r="M141" s="614"/>
      <c r="N141" s="748">
        <f t="shared" si="16"/>
        <v>95</v>
      </c>
      <c r="O141" s="730">
        <f t="shared" si="13"/>
        <v>574204.34257193899</v>
      </c>
      <c r="P141" s="730">
        <f t="shared" si="17"/>
        <v>5526.6714289764004</v>
      </c>
      <c r="Q141" s="730">
        <f t="shared" si="14"/>
        <v>1217.0583807179362</v>
      </c>
      <c r="R141" s="730">
        <f t="shared" si="15"/>
        <v>580948.07238163333</v>
      </c>
      <c r="Z141" s="614"/>
    </row>
    <row r="142" spans="13:26" x14ac:dyDescent="0.2">
      <c r="M142" s="614"/>
      <c r="N142" s="748">
        <f t="shared" si="16"/>
        <v>96</v>
      </c>
      <c r="O142" s="730">
        <f t="shared" si="13"/>
        <v>580948.07238163333</v>
      </c>
      <c r="P142" s="730">
        <f t="shared" si="17"/>
        <v>5526.6714289764004</v>
      </c>
      <c r="Q142" s="730">
        <f t="shared" si="14"/>
        <v>1231.3520951218072</v>
      </c>
      <c r="R142" s="730">
        <f t="shared" si="15"/>
        <v>587706.09590573143</v>
      </c>
      <c r="Z142" s="614"/>
    </row>
    <row r="143" spans="13:26" x14ac:dyDescent="0.2">
      <c r="M143" s="614"/>
      <c r="N143" s="748">
        <f t="shared" si="16"/>
        <v>97</v>
      </c>
      <c r="O143" s="730">
        <f t="shared" si="13"/>
        <v>587706.09590573143</v>
      </c>
      <c r="P143" s="730">
        <f t="shared" si="17"/>
        <v>5526.6714289764004</v>
      </c>
      <c r="Q143" s="730">
        <f t="shared" si="14"/>
        <v>1245.676105856822</v>
      </c>
      <c r="R143" s="730">
        <f t="shared" si="15"/>
        <v>594478.44344056456</v>
      </c>
      <c r="Z143" s="614"/>
    </row>
    <row r="144" spans="13:26" x14ac:dyDescent="0.2">
      <c r="M144" s="614"/>
      <c r="N144" s="748">
        <f t="shared" si="16"/>
        <v>98</v>
      </c>
      <c r="O144" s="730">
        <f t="shared" si="13"/>
        <v>594478.44344056456</v>
      </c>
      <c r="P144" s="730">
        <f t="shared" si="17"/>
        <v>5526.6714289764004</v>
      </c>
      <c r="Q144" s="730">
        <f t="shared" si="14"/>
        <v>1260.0304771377575</v>
      </c>
      <c r="R144" s="730">
        <f t="shared" si="15"/>
        <v>601265.14534667868</v>
      </c>
      <c r="Z144" s="614"/>
    </row>
    <row r="145" spans="13:26" x14ac:dyDescent="0.2">
      <c r="M145" s="614"/>
      <c r="N145" s="748">
        <f t="shared" si="16"/>
        <v>99</v>
      </c>
      <c r="O145" s="730">
        <f t="shared" si="13"/>
        <v>601265.14534667868</v>
      </c>
      <c r="P145" s="730">
        <f t="shared" si="17"/>
        <v>5526.6714289764004</v>
      </c>
      <c r="Q145" s="730">
        <f t="shared" si="14"/>
        <v>1274.4152733154976</v>
      </c>
      <c r="R145" s="730">
        <f t="shared" si="15"/>
        <v>608066.23204897053</v>
      </c>
      <c r="Z145" s="614"/>
    </row>
    <row r="146" spans="13:26" x14ac:dyDescent="0.2">
      <c r="M146" s="614"/>
      <c r="N146" s="748">
        <f t="shared" si="16"/>
        <v>100</v>
      </c>
      <c r="O146" s="730">
        <f t="shared" si="13"/>
        <v>608066.23204897053</v>
      </c>
      <c r="P146" s="730">
        <f t="shared" si="17"/>
        <v>5526.6714289764004</v>
      </c>
      <c r="Q146" s="730">
        <f t="shared" si="14"/>
        <v>1288.830558877321</v>
      </c>
      <c r="R146" s="730">
        <f t="shared" si="15"/>
        <v>614881.7340368242</v>
      </c>
      <c r="Z146" s="614"/>
    </row>
    <row r="147" spans="13:26" x14ac:dyDescent="0.2">
      <c r="M147" s="614"/>
      <c r="N147" s="748">
        <f t="shared" si="16"/>
        <v>101</v>
      </c>
      <c r="O147" s="730">
        <f t="shared" si="13"/>
        <v>614881.7340368242</v>
      </c>
      <c r="P147" s="730">
        <f t="shared" si="17"/>
        <v>5526.6714289764004</v>
      </c>
      <c r="Q147" s="730">
        <f t="shared" si="14"/>
        <v>1303.2763984471912</v>
      </c>
      <c r="R147" s="730">
        <f t="shared" si="15"/>
        <v>621711.68186424777</v>
      </c>
      <c r="Z147" s="614"/>
    </row>
    <row r="148" spans="13:26" x14ac:dyDescent="0.2">
      <c r="M148" s="614"/>
      <c r="N148" s="748">
        <f t="shared" si="16"/>
        <v>102</v>
      </c>
      <c r="O148" s="730">
        <f t="shared" si="13"/>
        <v>621711.68186424777</v>
      </c>
      <c r="P148" s="730">
        <f t="shared" si="17"/>
        <v>5526.6714289764004</v>
      </c>
      <c r="Q148" s="730">
        <f t="shared" si="14"/>
        <v>1317.7528567860461</v>
      </c>
      <c r="R148" s="730">
        <f t="shared" si="15"/>
        <v>628556.10615001014</v>
      </c>
      <c r="Z148" s="614"/>
    </row>
    <row r="149" spans="13:26" x14ac:dyDescent="0.2">
      <c r="M149" s="614"/>
      <c r="N149" s="748">
        <f t="shared" si="16"/>
        <v>103</v>
      </c>
      <c r="O149" s="730">
        <f t="shared" si="13"/>
        <v>628556.10615001014</v>
      </c>
      <c r="P149" s="730">
        <f t="shared" si="17"/>
        <v>5526.6714289764004</v>
      </c>
      <c r="Q149" s="730">
        <f t="shared" si="14"/>
        <v>1332.2599987920869</v>
      </c>
      <c r="R149" s="730">
        <f t="shared" si="15"/>
        <v>635415.03757777857</v>
      </c>
      <c r="Z149" s="614"/>
    </row>
    <row r="150" spans="13:26" x14ac:dyDescent="0.2">
      <c r="M150" s="614"/>
      <c r="N150" s="748">
        <f t="shared" si="16"/>
        <v>104</v>
      </c>
      <c r="O150" s="730">
        <f t="shared" si="13"/>
        <v>635415.03757777857</v>
      </c>
      <c r="P150" s="730">
        <f t="shared" si="17"/>
        <v>5526.6714289764004</v>
      </c>
      <c r="Q150" s="730">
        <f t="shared" si="14"/>
        <v>1346.7978895010715</v>
      </c>
      <c r="R150" s="730">
        <f t="shared" si="15"/>
        <v>642288.506896256</v>
      </c>
      <c r="Z150" s="614"/>
    </row>
    <row r="151" spans="13:26" x14ac:dyDescent="0.2">
      <c r="M151" s="614"/>
      <c r="N151" s="748">
        <f t="shared" si="16"/>
        <v>105</v>
      </c>
      <c r="O151" s="730">
        <f t="shared" si="13"/>
        <v>642288.506896256</v>
      </c>
      <c r="P151" s="730">
        <f t="shared" si="17"/>
        <v>5526.6714289764004</v>
      </c>
      <c r="Q151" s="730">
        <f t="shared" si="14"/>
        <v>1361.3665940866042</v>
      </c>
      <c r="R151" s="730">
        <f t="shared" si="15"/>
        <v>649176.54491931899</v>
      </c>
      <c r="Z151" s="614"/>
    </row>
    <row r="152" spans="13:26" x14ac:dyDescent="0.2">
      <c r="M152" s="614"/>
      <c r="N152" s="748">
        <f t="shared" si="16"/>
        <v>106</v>
      </c>
      <c r="O152" s="730">
        <f t="shared" si="13"/>
        <v>649176.54491931899</v>
      </c>
      <c r="P152" s="730">
        <f t="shared" si="17"/>
        <v>5526.6714289764004</v>
      </c>
      <c r="Q152" s="730">
        <f t="shared" si="14"/>
        <v>1375.9661778604282</v>
      </c>
      <c r="R152" s="730">
        <f t="shared" si="15"/>
        <v>656079.18252615572</v>
      </c>
      <c r="Z152" s="614"/>
    </row>
    <row r="153" spans="13:26" x14ac:dyDescent="0.2">
      <c r="M153" s="614"/>
      <c r="N153" s="748">
        <f t="shared" si="16"/>
        <v>107</v>
      </c>
      <c r="O153" s="730">
        <f t="shared" si="13"/>
        <v>656079.18252615572</v>
      </c>
      <c r="P153" s="730">
        <f t="shared" si="17"/>
        <v>5526.6714289764004</v>
      </c>
      <c r="Q153" s="730">
        <f t="shared" si="14"/>
        <v>1390.5967062727188</v>
      </c>
      <c r="R153" s="730">
        <f t="shared" si="15"/>
        <v>662996.45066140476</v>
      </c>
      <c r="Z153" s="614"/>
    </row>
    <row r="154" spans="13:26" x14ac:dyDescent="0.2">
      <c r="M154" s="614"/>
      <c r="N154" s="748">
        <f t="shared" si="16"/>
        <v>108</v>
      </c>
      <c r="O154" s="730">
        <f t="shared" si="13"/>
        <v>662996.45066140476</v>
      </c>
      <c r="P154" s="730">
        <f t="shared" si="17"/>
        <v>5526.6714289764004</v>
      </c>
      <c r="Q154" s="730">
        <f t="shared" si="14"/>
        <v>1405.258244912377</v>
      </c>
      <c r="R154" s="730">
        <f t="shared" si="15"/>
        <v>669928.38033529348</v>
      </c>
      <c r="Z154" s="614"/>
    </row>
    <row r="155" spans="13:26" x14ac:dyDescent="0.2">
      <c r="M155" s="614"/>
      <c r="N155" s="748">
        <f t="shared" si="16"/>
        <v>109</v>
      </c>
      <c r="O155" s="730">
        <f t="shared" si="13"/>
        <v>669928.38033529348</v>
      </c>
      <c r="P155" s="730">
        <f t="shared" si="17"/>
        <v>5526.6714289764004</v>
      </c>
      <c r="Q155" s="730">
        <f t="shared" si="14"/>
        <v>1419.9508595073225</v>
      </c>
      <c r="R155" s="730">
        <f t="shared" si="15"/>
        <v>676875.00262377714</v>
      </c>
      <c r="Z155" s="614"/>
    </row>
    <row r="156" spans="13:26" x14ac:dyDescent="0.2">
      <c r="M156" s="614"/>
      <c r="N156" s="748">
        <f t="shared" si="16"/>
        <v>110</v>
      </c>
      <c r="O156" s="730">
        <f t="shared" si="13"/>
        <v>676875.00262377714</v>
      </c>
      <c r="P156" s="730">
        <f t="shared" si="17"/>
        <v>5526.6714289764004</v>
      </c>
      <c r="Q156" s="730">
        <f t="shared" si="14"/>
        <v>1434.6746159247898</v>
      </c>
      <c r="R156" s="730">
        <f t="shared" si="15"/>
        <v>683836.34866867831</v>
      </c>
      <c r="Z156" s="614"/>
    </row>
    <row r="157" spans="13:26" x14ac:dyDescent="0.2">
      <c r="M157" s="614"/>
      <c r="N157" s="748">
        <f t="shared" si="16"/>
        <v>111</v>
      </c>
      <c r="O157" s="730">
        <f t="shared" si="13"/>
        <v>683836.34866867831</v>
      </c>
      <c r="P157" s="730">
        <f t="shared" si="17"/>
        <v>5526.6714289764004</v>
      </c>
      <c r="Q157" s="730">
        <f t="shared" si="14"/>
        <v>1449.4295801716216</v>
      </c>
      <c r="R157" s="730">
        <f t="shared" si="15"/>
        <v>690812.44967782625</v>
      </c>
      <c r="Z157" s="614"/>
    </row>
    <row r="158" spans="13:26" x14ac:dyDescent="0.2">
      <c r="M158" s="614"/>
      <c r="N158" s="748">
        <f t="shared" si="16"/>
        <v>112</v>
      </c>
      <c r="O158" s="730">
        <f t="shared" si="13"/>
        <v>690812.44967782625</v>
      </c>
      <c r="P158" s="730">
        <f t="shared" si="17"/>
        <v>5526.6714289764004</v>
      </c>
      <c r="Q158" s="730">
        <f t="shared" si="14"/>
        <v>1464.2158183945669</v>
      </c>
      <c r="R158" s="730">
        <f t="shared" si="15"/>
        <v>697803.33692519716</v>
      </c>
      <c r="Z158" s="614"/>
    </row>
    <row r="159" spans="13:26" x14ac:dyDescent="0.2">
      <c r="M159" s="614"/>
      <c r="N159" s="748">
        <f t="shared" si="16"/>
        <v>113</v>
      </c>
      <c r="O159" s="730">
        <f t="shared" si="13"/>
        <v>697803.33692519716</v>
      </c>
      <c r="P159" s="730">
        <f t="shared" si="17"/>
        <v>5526.6714289764004</v>
      </c>
      <c r="Q159" s="730">
        <f t="shared" si="14"/>
        <v>1479.033396880576</v>
      </c>
      <c r="R159" s="730">
        <f t="shared" si="15"/>
        <v>704809.04175105412</v>
      </c>
      <c r="Z159" s="614"/>
    </row>
    <row r="160" spans="13:26" x14ac:dyDescent="0.2">
      <c r="M160" s="614"/>
      <c r="N160" s="748">
        <f t="shared" si="16"/>
        <v>114</v>
      </c>
      <c r="O160" s="730">
        <f t="shared" si="13"/>
        <v>704809.04175105412</v>
      </c>
      <c r="P160" s="730">
        <f t="shared" si="17"/>
        <v>5526.6714289764004</v>
      </c>
      <c r="Q160" s="730">
        <f t="shared" si="14"/>
        <v>1493.8823820570981</v>
      </c>
      <c r="R160" s="730">
        <f t="shared" si="15"/>
        <v>711829.5955620876</v>
      </c>
      <c r="Z160" s="614"/>
    </row>
    <row r="161" spans="13:26" x14ac:dyDescent="0.2">
      <c r="M161" s="614"/>
      <c r="N161" s="748">
        <f t="shared" si="16"/>
        <v>115</v>
      </c>
      <c r="O161" s="730">
        <f t="shared" si="13"/>
        <v>711829.5955620876</v>
      </c>
      <c r="P161" s="730">
        <f t="shared" si="17"/>
        <v>5526.6714289764004</v>
      </c>
      <c r="Q161" s="730">
        <f t="shared" si="14"/>
        <v>1508.7628404923789</v>
      </c>
      <c r="R161" s="730">
        <f t="shared" si="15"/>
        <v>718865.02983155637</v>
      </c>
      <c r="Z161" s="614"/>
    </row>
    <row r="162" spans="13:26" x14ac:dyDescent="0.2">
      <c r="M162" s="614"/>
      <c r="N162" s="748">
        <f t="shared" si="16"/>
        <v>116</v>
      </c>
      <c r="O162" s="730">
        <f t="shared" si="13"/>
        <v>718865.02983155637</v>
      </c>
      <c r="P162" s="730">
        <f t="shared" si="17"/>
        <v>5526.6714289764004</v>
      </c>
      <c r="Q162" s="730">
        <f t="shared" si="14"/>
        <v>1523.6748388957599</v>
      </c>
      <c r="R162" s="730">
        <f t="shared" si="15"/>
        <v>725915.37609942851</v>
      </c>
      <c r="Z162" s="614"/>
    </row>
    <row r="163" spans="13:26" x14ac:dyDescent="0.2">
      <c r="M163" s="614"/>
      <c r="N163" s="748">
        <f t="shared" si="16"/>
        <v>117</v>
      </c>
      <c r="O163" s="730">
        <f t="shared" si="13"/>
        <v>725915.37609942851</v>
      </c>
      <c r="P163" s="730">
        <f t="shared" si="17"/>
        <v>5526.6714289764004</v>
      </c>
      <c r="Q163" s="730">
        <f t="shared" si="14"/>
        <v>1538.618444117976</v>
      </c>
      <c r="R163" s="730">
        <f t="shared" si="15"/>
        <v>732980.66597252281</v>
      </c>
      <c r="Z163" s="614"/>
    </row>
    <row r="164" spans="13:26" x14ac:dyDescent="0.2">
      <c r="M164" s="614"/>
      <c r="N164" s="748">
        <f t="shared" si="16"/>
        <v>118</v>
      </c>
      <c r="O164" s="730">
        <f t="shared" si="13"/>
        <v>732980.66597252281</v>
      </c>
      <c r="P164" s="730">
        <f t="shared" si="17"/>
        <v>5526.6714289764004</v>
      </c>
      <c r="Q164" s="730">
        <f t="shared" si="14"/>
        <v>1553.5937231514565</v>
      </c>
      <c r="R164" s="730">
        <f t="shared" si="15"/>
        <v>740060.93112465064</v>
      </c>
      <c r="Z164" s="614"/>
    </row>
    <row r="165" spans="13:26" x14ac:dyDescent="0.2">
      <c r="M165" s="614"/>
      <c r="N165" s="748">
        <f t="shared" si="16"/>
        <v>119</v>
      </c>
      <c r="O165" s="730">
        <f t="shared" si="13"/>
        <v>740060.93112465064</v>
      </c>
      <c r="P165" s="730">
        <f t="shared" si="17"/>
        <v>5526.6714289764004</v>
      </c>
      <c r="Q165" s="730">
        <f t="shared" si="14"/>
        <v>1568.6007431306248</v>
      </c>
      <c r="R165" s="730">
        <f t="shared" si="15"/>
        <v>747156.20329675765</v>
      </c>
      <c r="Z165" s="614"/>
    </row>
    <row r="166" spans="13:26" x14ac:dyDescent="0.2">
      <c r="M166" s="614"/>
      <c r="N166" s="748">
        <f t="shared" si="16"/>
        <v>120</v>
      </c>
      <c r="O166" s="730">
        <f t="shared" si="13"/>
        <v>747156.20329675765</v>
      </c>
      <c r="P166" s="730">
        <f t="shared" si="17"/>
        <v>5526.6714289764004</v>
      </c>
      <c r="Q166" s="730">
        <f t="shared" si="14"/>
        <v>1583.6395713321997</v>
      </c>
      <c r="R166" s="730">
        <f t="shared" si="15"/>
        <v>754266.51429706626</v>
      </c>
      <c r="Z166" s="614"/>
    </row>
    <row r="167" spans="13:26" x14ac:dyDescent="0.2">
      <c r="M167" s="614"/>
      <c r="N167" s="748">
        <f t="shared" si="16"/>
        <v>121</v>
      </c>
      <c r="O167" s="730">
        <f t="shared" si="13"/>
        <v>754266.51429706626</v>
      </c>
      <c r="P167" s="730">
        <f t="shared" si="17"/>
        <v>5526.6714289764004</v>
      </c>
      <c r="Q167" s="730">
        <f t="shared" si="14"/>
        <v>1598.7102751754962</v>
      </c>
      <c r="R167" s="730">
        <f t="shared" si="15"/>
        <v>761391.89600121812</v>
      </c>
      <c r="Z167" s="614"/>
    </row>
    <row r="168" spans="13:26" x14ac:dyDescent="0.2">
      <c r="M168" s="614"/>
      <c r="N168" s="748">
        <f t="shared" si="16"/>
        <v>122</v>
      </c>
      <c r="O168" s="730">
        <f t="shared" si="13"/>
        <v>761391.89600121812</v>
      </c>
      <c r="P168" s="730">
        <f t="shared" si="17"/>
        <v>5526.6714289764004</v>
      </c>
      <c r="Q168" s="730">
        <f t="shared" si="14"/>
        <v>1613.812922222729</v>
      </c>
      <c r="R168" s="730">
        <f t="shared" si="15"/>
        <v>768532.38035241724</v>
      </c>
      <c r="Z168" s="614"/>
    </row>
    <row r="169" spans="13:26" x14ac:dyDescent="0.2">
      <c r="M169" s="614"/>
      <c r="N169" s="748">
        <f t="shared" si="16"/>
        <v>123</v>
      </c>
      <c r="O169" s="730">
        <f t="shared" si="13"/>
        <v>768532.38035241724</v>
      </c>
      <c r="P169" s="730">
        <f t="shared" si="17"/>
        <v>5526.6714289764004</v>
      </c>
      <c r="Q169" s="730">
        <f t="shared" si="14"/>
        <v>1628.9475801793139</v>
      </c>
      <c r="R169" s="730">
        <f t="shared" si="15"/>
        <v>775687.9993615729</v>
      </c>
      <c r="Z169" s="614"/>
    </row>
    <row r="170" spans="13:26" x14ac:dyDescent="0.2">
      <c r="M170" s="614"/>
      <c r="N170" s="748">
        <f t="shared" si="16"/>
        <v>124</v>
      </c>
      <c r="O170" s="730">
        <f t="shared" si="13"/>
        <v>775687.9993615729</v>
      </c>
      <c r="P170" s="730">
        <f t="shared" si="17"/>
        <v>5526.6714289764004</v>
      </c>
      <c r="Q170" s="730">
        <f t="shared" si="14"/>
        <v>1644.1143168941733</v>
      </c>
      <c r="R170" s="730">
        <f t="shared" si="15"/>
        <v>782858.78510744346</v>
      </c>
      <c r="Z170" s="614"/>
    </row>
    <row r="171" spans="13:26" x14ac:dyDescent="0.2">
      <c r="M171" s="614"/>
      <c r="N171" s="748">
        <f t="shared" si="16"/>
        <v>125</v>
      </c>
      <c r="O171" s="730">
        <f t="shared" si="13"/>
        <v>782858.78510744346</v>
      </c>
      <c r="P171" s="730">
        <f t="shared" si="17"/>
        <v>5526.6714289764004</v>
      </c>
      <c r="Q171" s="730">
        <f t="shared" si="14"/>
        <v>1659.3132003600383</v>
      </c>
      <c r="R171" s="730">
        <f t="shared" si="15"/>
        <v>790044.76973677985</v>
      </c>
      <c r="Z171" s="614"/>
    </row>
    <row r="172" spans="13:26" x14ac:dyDescent="0.2">
      <c r="M172" s="614"/>
      <c r="N172" s="748">
        <f t="shared" si="16"/>
        <v>126</v>
      </c>
      <c r="O172" s="730">
        <f t="shared" si="13"/>
        <v>790044.76973677985</v>
      </c>
      <c r="P172" s="730">
        <f t="shared" si="17"/>
        <v>5526.6714289764004</v>
      </c>
      <c r="Q172" s="730">
        <f t="shared" si="14"/>
        <v>1674.5442987137544</v>
      </c>
      <c r="R172" s="730">
        <f t="shared" si="15"/>
        <v>797245.98546447</v>
      </c>
      <c r="Z172" s="614"/>
    </row>
    <row r="173" spans="13:26" x14ac:dyDescent="0.2">
      <c r="M173" s="614"/>
      <c r="N173" s="748">
        <f t="shared" si="16"/>
        <v>127</v>
      </c>
      <c r="O173" s="730">
        <f t="shared" si="13"/>
        <v>797245.98546447</v>
      </c>
      <c r="P173" s="730">
        <f t="shared" si="17"/>
        <v>5526.6714289764004</v>
      </c>
      <c r="Q173" s="730">
        <f t="shared" si="14"/>
        <v>1689.8076802365877</v>
      </c>
      <c r="R173" s="730">
        <f t="shared" si="15"/>
        <v>804462.46457368298</v>
      </c>
      <c r="Z173" s="614"/>
    </row>
    <row r="174" spans="13:26" x14ac:dyDescent="0.2">
      <c r="M174" s="614"/>
      <c r="N174" s="748">
        <f t="shared" si="16"/>
        <v>128</v>
      </c>
      <c r="O174" s="730">
        <f t="shared" si="13"/>
        <v>804462.46457368298</v>
      </c>
      <c r="P174" s="730">
        <f t="shared" si="17"/>
        <v>5526.6714289764004</v>
      </c>
      <c r="Q174" s="730">
        <f t="shared" si="14"/>
        <v>1705.1034133545293</v>
      </c>
      <c r="R174" s="730">
        <f t="shared" si="15"/>
        <v>811694.23941601382</v>
      </c>
      <c r="Z174" s="614"/>
    </row>
    <row r="175" spans="13:26" x14ac:dyDescent="0.2">
      <c r="M175" s="614"/>
      <c r="N175" s="748">
        <f t="shared" si="16"/>
        <v>129</v>
      </c>
      <c r="O175" s="730">
        <f t="shared" si="13"/>
        <v>811694.23941601382</v>
      </c>
      <c r="P175" s="730">
        <f t="shared" si="17"/>
        <v>5526.6714289764004</v>
      </c>
      <c r="Q175" s="730">
        <f t="shared" si="14"/>
        <v>1720.4315666386037</v>
      </c>
      <c r="R175" s="730">
        <f t="shared" si="15"/>
        <v>818941.34241162881</v>
      </c>
      <c r="Z175" s="614"/>
    </row>
    <row r="176" spans="13:26" x14ac:dyDescent="0.2">
      <c r="M176" s="614"/>
      <c r="N176" s="748">
        <f t="shared" si="16"/>
        <v>130</v>
      </c>
      <c r="O176" s="730">
        <f t="shared" ref="O176:O178" si="18">R175</f>
        <v>818941.34241162881</v>
      </c>
      <c r="P176" s="730">
        <f t="shared" si="17"/>
        <v>5526.6714289764004</v>
      </c>
      <c r="Q176" s="730">
        <f t="shared" ref="Q176:Q178" si="19">O176*$P$41</f>
        <v>1735.7922088051757</v>
      </c>
      <c r="R176" s="730">
        <f t="shared" ref="R176:R178" si="20">O176+P176+Q176</f>
        <v>826203.80604941037</v>
      </c>
      <c r="Z176" s="614"/>
    </row>
    <row r="177" spans="13:26" x14ac:dyDescent="0.2">
      <c r="M177" s="614"/>
      <c r="N177" s="748">
        <f t="shared" ref="N177:N238" si="21">N176+1</f>
        <v>131</v>
      </c>
      <c r="O177" s="730">
        <f t="shared" si="18"/>
        <v>826203.80604941037</v>
      </c>
      <c r="P177" s="730">
        <f t="shared" si="17"/>
        <v>5526.6714289764004</v>
      </c>
      <c r="Q177" s="730">
        <f t="shared" si="19"/>
        <v>1751.1854087162578</v>
      </c>
      <c r="R177" s="730">
        <f t="shared" si="20"/>
        <v>833481.66288710292</v>
      </c>
      <c r="Z177" s="614"/>
    </row>
    <row r="178" spans="13:26" x14ac:dyDescent="0.2">
      <c r="M178" s="614"/>
      <c r="N178" s="748">
        <f t="shared" si="21"/>
        <v>132</v>
      </c>
      <c r="O178" s="730">
        <f t="shared" si="18"/>
        <v>833481.66288710292</v>
      </c>
      <c r="P178" s="730">
        <f t="shared" ref="P178:P238" si="22">P177</f>
        <v>5526.6714289764004</v>
      </c>
      <c r="Q178" s="730">
        <f t="shared" si="19"/>
        <v>1766.6112353798194</v>
      </c>
      <c r="R178" s="730">
        <f t="shared" si="20"/>
        <v>840774.9455514591</v>
      </c>
      <c r="Z178" s="614"/>
    </row>
    <row r="179" spans="13:26" x14ac:dyDescent="0.2">
      <c r="M179" s="614"/>
      <c r="N179" s="748">
        <f t="shared" si="21"/>
        <v>133</v>
      </c>
      <c r="O179" s="730">
        <f t="shared" ref="O179:O238" si="23">R178</f>
        <v>840774.9455514591</v>
      </c>
      <c r="P179" s="730">
        <f t="shared" si="22"/>
        <v>5526.6714289764004</v>
      </c>
      <c r="Q179" s="730">
        <f t="shared" ref="Q179:Q238" si="24">O179*$P$41</f>
        <v>1782.0697579500966</v>
      </c>
      <c r="R179" s="730">
        <f t="shared" ref="R179:R238" si="25">O179+P179+Q179</f>
        <v>848083.68673838559</v>
      </c>
      <c r="Z179" s="614"/>
    </row>
    <row r="180" spans="13:26" x14ac:dyDescent="0.2">
      <c r="M180" s="614"/>
      <c r="N180" s="748">
        <f t="shared" si="21"/>
        <v>134</v>
      </c>
      <c r="O180" s="730">
        <f t="shared" si="23"/>
        <v>848083.68673838559</v>
      </c>
      <c r="P180" s="730">
        <f t="shared" si="22"/>
        <v>5526.6714289764004</v>
      </c>
      <c r="Q180" s="730">
        <f t="shared" si="24"/>
        <v>1797.5610457279017</v>
      </c>
      <c r="R180" s="730">
        <f t="shared" si="25"/>
        <v>855407.91921308986</v>
      </c>
      <c r="Z180" s="614"/>
    </row>
    <row r="181" spans="13:26" x14ac:dyDescent="0.2">
      <c r="M181" s="614"/>
      <c r="N181" s="748">
        <f t="shared" si="21"/>
        <v>135</v>
      </c>
      <c r="O181" s="730">
        <f t="shared" si="23"/>
        <v>855407.91921308986</v>
      </c>
      <c r="P181" s="730">
        <f t="shared" si="22"/>
        <v>5526.6714289764004</v>
      </c>
      <c r="Q181" s="730">
        <f t="shared" si="24"/>
        <v>1813.0851681609336</v>
      </c>
      <c r="R181" s="730">
        <f t="shared" si="25"/>
        <v>862747.67581022717</v>
      </c>
      <c r="Z181" s="614"/>
    </row>
    <row r="182" spans="13:26" x14ac:dyDescent="0.2">
      <c r="M182" s="614"/>
      <c r="N182" s="748">
        <f t="shared" si="21"/>
        <v>136</v>
      </c>
      <c r="O182" s="730">
        <f t="shared" si="23"/>
        <v>862747.67581022717</v>
      </c>
      <c r="P182" s="730">
        <f t="shared" si="22"/>
        <v>5526.6714289764004</v>
      </c>
      <c r="Q182" s="730">
        <f t="shared" si="24"/>
        <v>1828.6421948440895</v>
      </c>
      <c r="R182" s="730">
        <f t="shared" si="25"/>
        <v>870102.9894340476</v>
      </c>
      <c r="Z182" s="614"/>
    </row>
    <row r="183" spans="13:26" x14ac:dyDescent="0.2">
      <c r="M183" s="614"/>
      <c r="N183" s="748">
        <f t="shared" si="21"/>
        <v>137</v>
      </c>
      <c r="O183" s="730">
        <f t="shared" si="23"/>
        <v>870102.9894340476</v>
      </c>
      <c r="P183" s="730">
        <f t="shared" si="22"/>
        <v>5526.6714289764004</v>
      </c>
      <c r="Q183" s="730">
        <f t="shared" si="24"/>
        <v>1844.2321955197774</v>
      </c>
      <c r="R183" s="730">
        <f t="shared" si="25"/>
        <v>877473.89305854368</v>
      </c>
      <c r="Z183" s="614"/>
    </row>
    <row r="184" spans="13:26" x14ac:dyDescent="0.2">
      <c r="M184" s="614"/>
      <c r="N184" s="748">
        <f t="shared" si="21"/>
        <v>138</v>
      </c>
      <c r="O184" s="730">
        <f t="shared" si="23"/>
        <v>877473.89305854368</v>
      </c>
      <c r="P184" s="730">
        <f t="shared" si="22"/>
        <v>5526.6714289764004</v>
      </c>
      <c r="Q184" s="730">
        <f t="shared" si="24"/>
        <v>1859.8552400782278</v>
      </c>
      <c r="R184" s="730">
        <f t="shared" si="25"/>
        <v>884860.4197275982</v>
      </c>
      <c r="Z184" s="614"/>
    </row>
    <row r="185" spans="13:26" x14ac:dyDescent="0.2">
      <c r="M185" s="614"/>
      <c r="N185" s="748">
        <f t="shared" si="21"/>
        <v>139</v>
      </c>
      <c r="O185" s="730">
        <f t="shared" si="23"/>
        <v>884860.4197275982</v>
      </c>
      <c r="P185" s="730">
        <f t="shared" si="22"/>
        <v>5526.6714289764004</v>
      </c>
      <c r="Q185" s="730">
        <f t="shared" si="24"/>
        <v>1875.511398557808</v>
      </c>
      <c r="R185" s="730">
        <f t="shared" si="25"/>
        <v>892262.60255513235</v>
      </c>
      <c r="Z185" s="614"/>
    </row>
    <row r="186" spans="13:26" x14ac:dyDescent="0.2">
      <c r="M186" s="614"/>
      <c r="N186" s="748">
        <f t="shared" si="21"/>
        <v>140</v>
      </c>
      <c r="O186" s="730">
        <f t="shared" si="23"/>
        <v>892262.60255513235</v>
      </c>
      <c r="P186" s="730">
        <f t="shared" si="22"/>
        <v>5526.6714289764004</v>
      </c>
      <c r="Q186" s="730">
        <f t="shared" si="24"/>
        <v>1891.2007411453349</v>
      </c>
      <c r="R186" s="730">
        <f t="shared" si="25"/>
        <v>899680.474725254</v>
      </c>
      <c r="Z186" s="614"/>
    </row>
    <row r="187" spans="13:26" x14ac:dyDescent="0.2">
      <c r="M187" s="614"/>
      <c r="N187" s="748">
        <f t="shared" si="21"/>
        <v>141</v>
      </c>
      <c r="O187" s="730">
        <f t="shared" si="23"/>
        <v>899680.474725254</v>
      </c>
      <c r="P187" s="730">
        <f t="shared" si="22"/>
        <v>5526.6714289764004</v>
      </c>
      <c r="Q187" s="730">
        <f t="shared" si="24"/>
        <v>1906.9233381763906</v>
      </c>
      <c r="R187" s="730">
        <f t="shared" si="25"/>
        <v>907114.06949240668</v>
      </c>
      <c r="Z187" s="614"/>
    </row>
    <row r="188" spans="13:26" x14ac:dyDescent="0.2">
      <c r="M188" s="614"/>
      <c r="N188" s="748">
        <f t="shared" si="21"/>
        <v>142</v>
      </c>
      <c r="O188" s="730">
        <f t="shared" si="23"/>
        <v>907114.06949240668</v>
      </c>
      <c r="P188" s="730">
        <f t="shared" si="22"/>
        <v>5526.6714289764004</v>
      </c>
      <c r="Q188" s="730">
        <f t="shared" si="24"/>
        <v>1922.6792601356376</v>
      </c>
      <c r="R188" s="730">
        <f t="shared" si="25"/>
        <v>914563.42018151865</v>
      </c>
      <c r="Z188" s="614"/>
    </row>
    <row r="189" spans="13:26" x14ac:dyDescent="0.2">
      <c r="M189" s="614"/>
      <c r="N189" s="748">
        <f t="shared" si="21"/>
        <v>143</v>
      </c>
      <c r="O189" s="730">
        <f t="shared" si="23"/>
        <v>914563.42018151865</v>
      </c>
      <c r="P189" s="730">
        <f t="shared" si="22"/>
        <v>5526.6714289764004</v>
      </c>
      <c r="Q189" s="730">
        <f t="shared" si="24"/>
        <v>1938.4685776571343</v>
      </c>
      <c r="R189" s="730">
        <f t="shared" si="25"/>
        <v>922028.56018815213</v>
      </c>
      <c r="Z189" s="614"/>
    </row>
    <row r="190" spans="13:26" x14ac:dyDescent="0.2">
      <c r="M190" s="614"/>
      <c r="N190" s="748">
        <f t="shared" si="21"/>
        <v>144</v>
      </c>
      <c r="O190" s="730">
        <f t="shared" si="23"/>
        <v>922028.56018815213</v>
      </c>
      <c r="P190" s="730">
        <f t="shared" si="22"/>
        <v>5526.6714289764004</v>
      </c>
      <c r="Q190" s="730">
        <f t="shared" si="24"/>
        <v>1954.2913615246523</v>
      </c>
      <c r="R190" s="730">
        <f t="shared" si="25"/>
        <v>929509.52297865308</v>
      </c>
      <c r="Z190" s="614"/>
    </row>
    <row r="191" spans="13:26" x14ac:dyDescent="0.2">
      <c r="M191" s="614"/>
      <c r="N191" s="748">
        <f t="shared" si="21"/>
        <v>145</v>
      </c>
      <c r="O191" s="730">
        <f t="shared" si="23"/>
        <v>929509.52297865308</v>
      </c>
      <c r="P191" s="730">
        <f t="shared" si="22"/>
        <v>5526.6714289764004</v>
      </c>
      <c r="Q191" s="730">
        <f t="shared" si="24"/>
        <v>1970.1476826719929</v>
      </c>
      <c r="R191" s="730">
        <f t="shared" si="25"/>
        <v>937006.34209030145</v>
      </c>
      <c r="Z191" s="614"/>
    </row>
    <row r="192" spans="13:26" x14ac:dyDescent="0.2">
      <c r="M192" s="614"/>
      <c r="N192" s="748">
        <f t="shared" si="21"/>
        <v>146</v>
      </c>
      <c r="O192" s="730">
        <f t="shared" si="23"/>
        <v>937006.34209030145</v>
      </c>
      <c r="P192" s="730">
        <f t="shared" si="22"/>
        <v>5526.6714289764004</v>
      </c>
      <c r="Q192" s="730">
        <f t="shared" si="24"/>
        <v>1986.037612183306</v>
      </c>
      <c r="R192" s="730">
        <f t="shared" si="25"/>
        <v>944519.05113146105</v>
      </c>
      <c r="Z192" s="614"/>
    </row>
    <row r="193" spans="13:26" x14ac:dyDescent="0.2">
      <c r="M193" s="614"/>
      <c r="N193" s="748">
        <f t="shared" si="21"/>
        <v>147</v>
      </c>
      <c r="O193" s="730">
        <f t="shared" si="23"/>
        <v>944519.05113146105</v>
      </c>
      <c r="P193" s="730">
        <f t="shared" si="22"/>
        <v>5526.6714289764004</v>
      </c>
      <c r="Q193" s="730">
        <f t="shared" si="24"/>
        <v>2001.961221293408</v>
      </c>
      <c r="R193" s="730">
        <f t="shared" si="25"/>
        <v>952047.68378173083</v>
      </c>
      <c r="Z193" s="614"/>
    </row>
    <row r="194" spans="13:26" x14ac:dyDescent="0.2">
      <c r="M194" s="614"/>
      <c r="N194" s="748">
        <f t="shared" si="21"/>
        <v>148</v>
      </c>
      <c r="O194" s="730">
        <f t="shared" si="23"/>
        <v>952047.68378173083</v>
      </c>
      <c r="P194" s="730">
        <f t="shared" si="22"/>
        <v>5526.6714289764004</v>
      </c>
      <c r="Q194" s="730">
        <f t="shared" si="24"/>
        <v>2017.9185813881022</v>
      </c>
      <c r="R194" s="730">
        <f t="shared" si="25"/>
        <v>959592.27379209525</v>
      </c>
      <c r="Z194" s="614"/>
    </row>
    <row r="195" spans="13:26" x14ac:dyDescent="0.2">
      <c r="M195" s="614"/>
      <c r="N195" s="748">
        <f t="shared" si="21"/>
        <v>149</v>
      </c>
      <c r="O195" s="730">
        <f t="shared" si="23"/>
        <v>959592.27379209525</v>
      </c>
      <c r="P195" s="730">
        <f t="shared" si="22"/>
        <v>5526.6714289764004</v>
      </c>
      <c r="Q195" s="730">
        <f t="shared" si="24"/>
        <v>2033.9097640044972</v>
      </c>
      <c r="R195" s="730">
        <f t="shared" si="25"/>
        <v>967152.85498507612</v>
      </c>
      <c r="Z195" s="614"/>
    </row>
    <row r="196" spans="13:26" x14ac:dyDescent="0.2">
      <c r="M196" s="614"/>
      <c r="N196" s="748">
        <f t="shared" si="21"/>
        <v>150</v>
      </c>
      <c r="O196" s="730">
        <f t="shared" si="23"/>
        <v>967152.85498507612</v>
      </c>
      <c r="P196" s="730">
        <f t="shared" si="22"/>
        <v>5526.6714289764004</v>
      </c>
      <c r="Q196" s="730">
        <f t="shared" si="24"/>
        <v>2049.934840831329</v>
      </c>
      <c r="R196" s="730">
        <f t="shared" si="25"/>
        <v>974729.46125488379</v>
      </c>
      <c r="Z196" s="614"/>
    </row>
    <row r="197" spans="13:26" x14ac:dyDescent="0.2">
      <c r="M197" s="614"/>
      <c r="N197" s="748">
        <f t="shared" si="21"/>
        <v>151</v>
      </c>
      <c r="O197" s="730">
        <f t="shared" si="23"/>
        <v>974729.46125488379</v>
      </c>
      <c r="P197" s="730">
        <f t="shared" si="22"/>
        <v>5526.6714289764004</v>
      </c>
      <c r="Q197" s="730">
        <f t="shared" si="24"/>
        <v>2065.9938837092818</v>
      </c>
      <c r="R197" s="730">
        <f t="shared" si="25"/>
        <v>982322.12656756944</v>
      </c>
      <c r="Z197" s="614"/>
    </row>
    <row r="198" spans="13:26" x14ac:dyDescent="0.2">
      <c r="M198" s="614"/>
      <c r="N198" s="748">
        <f t="shared" si="21"/>
        <v>152</v>
      </c>
      <c r="O198" s="730">
        <f t="shared" si="23"/>
        <v>982322.12656756944</v>
      </c>
      <c r="P198" s="730">
        <f t="shared" si="22"/>
        <v>5526.6714289764004</v>
      </c>
      <c r="Q198" s="730">
        <f t="shared" si="24"/>
        <v>2082.0869646313104</v>
      </c>
      <c r="R198" s="730">
        <f t="shared" si="25"/>
        <v>989930.88496117713</v>
      </c>
      <c r="Z198" s="614"/>
    </row>
    <row r="199" spans="13:26" x14ac:dyDescent="0.2">
      <c r="M199" s="614"/>
      <c r="N199" s="748">
        <f t="shared" si="21"/>
        <v>153</v>
      </c>
      <c r="O199" s="730">
        <f t="shared" si="23"/>
        <v>989930.88496117713</v>
      </c>
      <c r="P199" s="730">
        <f t="shared" si="22"/>
        <v>5526.6714289764004</v>
      </c>
      <c r="Q199" s="730">
        <f t="shared" si="24"/>
        <v>2098.2141557429622</v>
      </c>
      <c r="R199" s="730">
        <f t="shared" si="25"/>
        <v>997555.77054589649</v>
      </c>
      <c r="Z199" s="614"/>
    </row>
    <row r="200" spans="13:26" x14ac:dyDescent="0.2">
      <c r="M200" s="614"/>
      <c r="N200" s="748">
        <f t="shared" si="21"/>
        <v>154</v>
      </c>
      <c r="O200" s="730">
        <f t="shared" si="23"/>
        <v>997555.77054589649</v>
      </c>
      <c r="P200" s="730">
        <f t="shared" si="22"/>
        <v>5526.6714289764004</v>
      </c>
      <c r="Q200" s="730">
        <f t="shared" si="24"/>
        <v>2114.3755293427021</v>
      </c>
      <c r="R200" s="730">
        <f t="shared" si="25"/>
        <v>1005196.8175042155</v>
      </c>
      <c r="Z200" s="614"/>
    </row>
    <row r="201" spans="13:26" x14ac:dyDescent="0.2">
      <c r="M201" s="614"/>
      <c r="N201" s="748">
        <f t="shared" si="21"/>
        <v>155</v>
      </c>
      <c r="O201" s="730">
        <f t="shared" si="23"/>
        <v>1005196.8175042155</v>
      </c>
      <c r="P201" s="730">
        <f t="shared" si="22"/>
        <v>5526.6714289764004</v>
      </c>
      <c r="Q201" s="730">
        <f t="shared" si="24"/>
        <v>2130.5711578822343</v>
      </c>
      <c r="R201" s="730">
        <f t="shared" si="25"/>
        <v>1012854.0600910741</v>
      </c>
      <c r="Z201" s="614"/>
    </row>
    <row r="202" spans="13:26" x14ac:dyDescent="0.2">
      <c r="M202" s="614"/>
      <c r="N202" s="748">
        <f t="shared" si="21"/>
        <v>156</v>
      </c>
      <c r="O202" s="730">
        <f t="shared" si="23"/>
        <v>1012854.0600910741</v>
      </c>
      <c r="P202" s="730">
        <f t="shared" si="22"/>
        <v>5526.6714289764004</v>
      </c>
      <c r="Q202" s="730">
        <f t="shared" si="24"/>
        <v>2146.8011139668297</v>
      </c>
      <c r="R202" s="730">
        <f t="shared" si="25"/>
        <v>1020527.5326340173</v>
      </c>
      <c r="Z202" s="614"/>
    </row>
    <row r="203" spans="13:26" x14ac:dyDescent="0.2">
      <c r="M203" s="614"/>
      <c r="N203" s="748">
        <f t="shared" si="21"/>
        <v>157</v>
      </c>
      <c r="O203" s="730">
        <f t="shared" si="23"/>
        <v>1020527.5326340173</v>
      </c>
      <c r="P203" s="730">
        <f t="shared" si="22"/>
        <v>5526.6714289764004</v>
      </c>
      <c r="Q203" s="730">
        <f t="shared" si="24"/>
        <v>2163.0654703556497</v>
      </c>
      <c r="R203" s="730">
        <f t="shared" si="25"/>
        <v>1028217.2695333493</v>
      </c>
      <c r="Z203" s="614"/>
    </row>
    <row r="204" spans="13:26" x14ac:dyDescent="0.2">
      <c r="M204" s="614"/>
      <c r="N204" s="748">
        <f t="shared" si="21"/>
        <v>158</v>
      </c>
      <c r="O204" s="730">
        <f t="shared" si="23"/>
        <v>1028217.2695333493</v>
      </c>
      <c r="P204" s="730">
        <f t="shared" si="22"/>
        <v>5526.6714289764004</v>
      </c>
      <c r="Q204" s="730">
        <f t="shared" si="24"/>
        <v>2179.3642999620724</v>
      </c>
      <c r="R204" s="730">
        <f t="shared" si="25"/>
        <v>1035923.3052622877</v>
      </c>
      <c r="Z204" s="614"/>
    </row>
    <row r="205" spans="13:26" x14ac:dyDescent="0.2">
      <c r="M205" s="614"/>
      <c r="N205" s="748">
        <f t="shared" si="21"/>
        <v>159</v>
      </c>
      <c r="O205" s="730">
        <f t="shared" si="23"/>
        <v>1035923.3052622877</v>
      </c>
      <c r="P205" s="730">
        <f t="shared" si="22"/>
        <v>5526.6714289764004</v>
      </c>
      <c r="Q205" s="730">
        <f t="shared" si="24"/>
        <v>2195.6976758540204</v>
      </c>
      <c r="R205" s="730">
        <f t="shared" si="25"/>
        <v>1043645.674367118</v>
      </c>
      <c r="Z205" s="614"/>
    </row>
    <row r="206" spans="13:26" x14ac:dyDescent="0.2">
      <c r="M206" s="614"/>
      <c r="N206" s="748">
        <f t="shared" si="21"/>
        <v>160</v>
      </c>
      <c r="O206" s="730">
        <f t="shared" si="23"/>
        <v>1043645.674367118</v>
      </c>
      <c r="P206" s="730">
        <f t="shared" si="22"/>
        <v>5526.6714289764004</v>
      </c>
      <c r="Q206" s="730">
        <f t="shared" si="24"/>
        <v>2212.0656712542877</v>
      </c>
      <c r="R206" s="730">
        <f t="shared" si="25"/>
        <v>1051384.4114673487</v>
      </c>
      <c r="Z206" s="614"/>
    </row>
    <row r="207" spans="13:26" x14ac:dyDescent="0.2">
      <c r="M207" s="614"/>
      <c r="N207" s="748">
        <f t="shared" si="21"/>
        <v>161</v>
      </c>
      <c r="O207" s="730">
        <f t="shared" si="23"/>
        <v>1051384.4114673487</v>
      </c>
      <c r="P207" s="730">
        <f t="shared" si="22"/>
        <v>5526.6714289764004</v>
      </c>
      <c r="Q207" s="730">
        <f t="shared" si="24"/>
        <v>2228.4683595408683</v>
      </c>
      <c r="R207" s="730">
        <f t="shared" si="25"/>
        <v>1059139.551255866</v>
      </c>
      <c r="Z207" s="614"/>
    </row>
    <row r="208" spans="13:26" x14ac:dyDescent="0.2">
      <c r="M208" s="614"/>
      <c r="N208" s="748">
        <f t="shared" si="21"/>
        <v>162</v>
      </c>
      <c r="O208" s="730">
        <f t="shared" si="23"/>
        <v>1059139.551255866</v>
      </c>
      <c r="P208" s="730">
        <f t="shared" si="22"/>
        <v>5526.6714289764004</v>
      </c>
      <c r="Q208" s="730">
        <f t="shared" si="24"/>
        <v>2244.905814247285</v>
      </c>
      <c r="R208" s="730">
        <f t="shared" si="25"/>
        <v>1066911.1284990895</v>
      </c>
      <c r="Z208" s="614"/>
    </row>
    <row r="209" spans="13:26" x14ac:dyDescent="0.2">
      <c r="M209" s="614"/>
      <c r="N209" s="748">
        <f t="shared" si="21"/>
        <v>163</v>
      </c>
      <c r="O209" s="730">
        <f t="shared" si="23"/>
        <v>1066911.1284990895</v>
      </c>
      <c r="P209" s="730">
        <f t="shared" si="22"/>
        <v>5526.6714289764004</v>
      </c>
      <c r="Q209" s="730">
        <f t="shared" si="24"/>
        <v>2261.3781090629186</v>
      </c>
      <c r="R209" s="730">
        <f t="shared" si="25"/>
        <v>1074699.1780371289</v>
      </c>
      <c r="Z209" s="614"/>
    </row>
    <row r="210" spans="13:26" x14ac:dyDescent="0.2">
      <c r="M210" s="614"/>
      <c r="N210" s="748">
        <f t="shared" si="21"/>
        <v>164</v>
      </c>
      <c r="O210" s="730">
        <f t="shared" si="23"/>
        <v>1074699.1780371289</v>
      </c>
      <c r="P210" s="730">
        <f t="shared" si="22"/>
        <v>5526.6714289764004</v>
      </c>
      <c r="Q210" s="730">
        <f t="shared" si="24"/>
        <v>2277.8853178333393</v>
      </c>
      <c r="R210" s="730">
        <f t="shared" si="25"/>
        <v>1082503.7347839386</v>
      </c>
      <c r="Z210" s="614"/>
    </row>
    <row r="211" spans="13:26" x14ac:dyDescent="0.2">
      <c r="M211" s="614"/>
      <c r="N211" s="748">
        <f t="shared" si="21"/>
        <v>165</v>
      </c>
      <c r="O211" s="730">
        <f t="shared" si="23"/>
        <v>1082503.7347839386</v>
      </c>
      <c r="P211" s="730">
        <f t="shared" si="22"/>
        <v>5526.6714289764004</v>
      </c>
      <c r="Q211" s="730">
        <f t="shared" si="24"/>
        <v>2294.4275145606371</v>
      </c>
      <c r="R211" s="730">
        <f t="shared" si="25"/>
        <v>1090324.8337274757</v>
      </c>
      <c r="Z211" s="614"/>
    </row>
    <row r="212" spans="13:26" x14ac:dyDescent="0.2">
      <c r="M212" s="614"/>
      <c r="N212" s="748">
        <f t="shared" si="21"/>
        <v>166</v>
      </c>
      <c r="O212" s="730">
        <f t="shared" si="23"/>
        <v>1090324.8337274757</v>
      </c>
      <c r="P212" s="730">
        <f t="shared" si="22"/>
        <v>5526.6714289764004</v>
      </c>
      <c r="Q212" s="730">
        <f t="shared" si="24"/>
        <v>2311.0047734037526</v>
      </c>
      <c r="R212" s="730">
        <f t="shared" si="25"/>
        <v>1098162.5099298558</v>
      </c>
      <c r="Z212" s="614"/>
    </row>
    <row r="213" spans="13:26" x14ac:dyDescent="0.2">
      <c r="M213" s="614"/>
      <c r="N213" s="748">
        <f t="shared" si="21"/>
        <v>167</v>
      </c>
      <c r="O213" s="730">
        <f t="shared" si="23"/>
        <v>1098162.5099298558</v>
      </c>
      <c r="P213" s="730">
        <f t="shared" si="22"/>
        <v>5526.6714289764004</v>
      </c>
      <c r="Q213" s="730">
        <f t="shared" si="24"/>
        <v>2327.6171686788111</v>
      </c>
      <c r="R213" s="730">
        <f t="shared" si="25"/>
        <v>1106016.7985275111</v>
      </c>
      <c r="Z213" s="614"/>
    </row>
    <row r="214" spans="13:26" x14ac:dyDescent="0.2">
      <c r="M214" s="614"/>
      <c r="N214" s="748">
        <f t="shared" si="21"/>
        <v>168</v>
      </c>
      <c r="O214" s="730">
        <f t="shared" si="23"/>
        <v>1106016.7985275111</v>
      </c>
      <c r="P214" s="730">
        <f t="shared" si="22"/>
        <v>5526.6714289764004</v>
      </c>
      <c r="Q214" s="730">
        <f t="shared" si="24"/>
        <v>2344.2647748594559</v>
      </c>
      <c r="R214" s="730">
        <f t="shared" si="25"/>
        <v>1113887.7347313468</v>
      </c>
      <c r="Z214" s="614"/>
    </row>
    <row r="215" spans="13:26" x14ac:dyDescent="0.2">
      <c r="M215" s="614"/>
      <c r="N215" s="748">
        <f t="shared" si="21"/>
        <v>169</v>
      </c>
      <c r="O215" s="730">
        <f t="shared" si="23"/>
        <v>1113887.7347313468</v>
      </c>
      <c r="P215" s="730">
        <f t="shared" si="22"/>
        <v>5526.6714289764004</v>
      </c>
      <c r="Q215" s="730">
        <f t="shared" si="24"/>
        <v>2360.9476665771799</v>
      </c>
      <c r="R215" s="730">
        <f t="shared" si="25"/>
        <v>1121775.3538269005</v>
      </c>
      <c r="Z215" s="614"/>
    </row>
    <row r="216" spans="13:26" x14ac:dyDescent="0.2">
      <c r="M216" s="614"/>
      <c r="N216" s="748">
        <f t="shared" si="21"/>
        <v>170</v>
      </c>
      <c r="O216" s="730">
        <f t="shared" si="23"/>
        <v>1121775.3538269005</v>
      </c>
      <c r="P216" s="730">
        <f t="shared" si="22"/>
        <v>5526.6714289764004</v>
      </c>
      <c r="Q216" s="730">
        <f t="shared" si="24"/>
        <v>2377.665918621663</v>
      </c>
      <c r="R216" s="730">
        <f t="shared" si="25"/>
        <v>1129679.6911744985</v>
      </c>
      <c r="Z216" s="614"/>
    </row>
    <row r="217" spans="13:26" x14ac:dyDescent="0.2">
      <c r="M217" s="614"/>
      <c r="N217" s="748">
        <f t="shared" si="21"/>
        <v>171</v>
      </c>
      <c r="O217" s="730">
        <f t="shared" si="23"/>
        <v>1129679.6911744985</v>
      </c>
      <c r="P217" s="730">
        <f t="shared" si="22"/>
        <v>5526.6714289764004</v>
      </c>
      <c r="Q217" s="730">
        <f t="shared" si="24"/>
        <v>2394.4196059411047</v>
      </c>
      <c r="R217" s="730">
        <f t="shared" si="25"/>
        <v>1137600.7822094159</v>
      </c>
      <c r="Z217" s="614"/>
    </row>
    <row r="218" spans="13:26" x14ac:dyDescent="0.2">
      <c r="M218" s="614"/>
      <c r="N218" s="748">
        <f t="shared" si="21"/>
        <v>172</v>
      </c>
      <c r="O218" s="730">
        <f t="shared" si="23"/>
        <v>1137600.7822094159</v>
      </c>
      <c r="P218" s="730">
        <f t="shared" si="22"/>
        <v>5526.6714289764004</v>
      </c>
      <c r="Q218" s="730">
        <f t="shared" si="24"/>
        <v>2411.2088036425625</v>
      </c>
      <c r="R218" s="730">
        <f t="shared" si="25"/>
        <v>1145538.6624420348</v>
      </c>
      <c r="Z218" s="614"/>
    </row>
    <row r="219" spans="13:26" x14ac:dyDescent="0.2">
      <c r="M219" s="614"/>
      <c r="N219" s="748">
        <f t="shared" si="21"/>
        <v>173</v>
      </c>
      <c r="O219" s="730">
        <f t="shared" si="23"/>
        <v>1145538.6624420348</v>
      </c>
      <c r="P219" s="730">
        <f t="shared" si="22"/>
        <v>5526.6714289764004</v>
      </c>
      <c r="Q219" s="730">
        <f t="shared" si="24"/>
        <v>2428.0335869922874</v>
      </c>
      <c r="R219" s="730">
        <f t="shared" si="25"/>
        <v>1153493.3674580033</v>
      </c>
      <c r="Z219" s="614"/>
    </row>
    <row r="220" spans="13:26" x14ac:dyDescent="0.2">
      <c r="M220" s="614"/>
      <c r="N220" s="748">
        <f t="shared" si="21"/>
        <v>174</v>
      </c>
      <c r="O220" s="730">
        <f t="shared" si="23"/>
        <v>1153493.3674580033</v>
      </c>
      <c r="P220" s="730">
        <f t="shared" si="22"/>
        <v>5526.6714289764004</v>
      </c>
      <c r="Q220" s="730">
        <f t="shared" si="24"/>
        <v>2444.8940314160609</v>
      </c>
      <c r="R220" s="730">
        <f t="shared" si="25"/>
        <v>1161464.9329183958</v>
      </c>
      <c r="Z220" s="614"/>
    </row>
    <row r="221" spans="13:26" x14ac:dyDescent="0.2">
      <c r="M221" s="614"/>
      <c r="N221" s="748">
        <f t="shared" si="21"/>
        <v>175</v>
      </c>
      <c r="O221" s="730">
        <f t="shared" si="23"/>
        <v>1161464.9329183958</v>
      </c>
      <c r="P221" s="730">
        <f t="shared" si="22"/>
        <v>5526.6714289764004</v>
      </c>
      <c r="Q221" s="730">
        <f t="shared" si="24"/>
        <v>2461.7902124995344</v>
      </c>
      <c r="R221" s="730">
        <f t="shared" si="25"/>
        <v>1169453.3945598716</v>
      </c>
      <c r="Z221" s="614"/>
    </row>
    <row r="222" spans="13:26" x14ac:dyDescent="0.2">
      <c r="M222" s="614"/>
      <c r="N222" s="748">
        <f t="shared" si="21"/>
        <v>176</v>
      </c>
      <c r="O222" s="730">
        <f t="shared" si="23"/>
        <v>1169453.3945598716</v>
      </c>
      <c r="P222" s="730">
        <f t="shared" si="22"/>
        <v>5526.6714289764004</v>
      </c>
      <c r="Q222" s="730">
        <f t="shared" si="24"/>
        <v>2478.7222059885662</v>
      </c>
      <c r="R222" s="730">
        <f t="shared" si="25"/>
        <v>1177458.7881948366</v>
      </c>
      <c r="Z222" s="614"/>
    </row>
    <row r="223" spans="13:26" x14ac:dyDescent="0.2">
      <c r="M223" s="614"/>
      <c r="N223" s="748">
        <f t="shared" si="21"/>
        <v>177</v>
      </c>
      <c r="O223" s="730">
        <f t="shared" si="23"/>
        <v>1177458.7881948366</v>
      </c>
      <c r="P223" s="730">
        <f t="shared" si="22"/>
        <v>5526.6714289764004</v>
      </c>
      <c r="Q223" s="730">
        <f t="shared" si="24"/>
        <v>2495.6900877895637</v>
      </c>
      <c r="R223" s="730">
        <f t="shared" si="25"/>
        <v>1185481.1497116026</v>
      </c>
      <c r="Z223" s="614"/>
    </row>
    <row r="224" spans="13:26" x14ac:dyDescent="0.2">
      <c r="M224" s="614"/>
      <c r="N224" s="748">
        <f t="shared" si="21"/>
        <v>178</v>
      </c>
      <c r="O224" s="730">
        <f t="shared" si="23"/>
        <v>1185481.1497116026</v>
      </c>
      <c r="P224" s="730">
        <f t="shared" si="22"/>
        <v>5526.6714289764004</v>
      </c>
      <c r="Q224" s="730">
        <f t="shared" si="24"/>
        <v>2512.693933969821</v>
      </c>
      <c r="R224" s="730">
        <f t="shared" si="25"/>
        <v>1193520.5150745488</v>
      </c>
      <c r="Z224" s="614"/>
    </row>
    <row r="225" spans="13:26" x14ac:dyDescent="0.2">
      <c r="M225" s="614"/>
      <c r="N225" s="748">
        <f t="shared" si="21"/>
        <v>179</v>
      </c>
      <c r="O225" s="730">
        <f t="shared" si="23"/>
        <v>1193520.5150745488</v>
      </c>
      <c r="P225" s="730">
        <f t="shared" si="22"/>
        <v>5526.6714289764004</v>
      </c>
      <c r="Q225" s="730">
        <f t="shared" si="24"/>
        <v>2529.7338207578618</v>
      </c>
      <c r="R225" s="730">
        <f t="shared" si="25"/>
        <v>1201576.920324283</v>
      </c>
      <c r="Z225" s="614"/>
    </row>
    <row r="226" spans="13:26" x14ac:dyDescent="0.2">
      <c r="M226" s="614"/>
      <c r="N226" s="748">
        <f t="shared" si="21"/>
        <v>180</v>
      </c>
      <c r="O226" s="730">
        <f t="shared" si="23"/>
        <v>1201576.920324283</v>
      </c>
      <c r="P226" s="730">
        <f t="shared" si="22"/>
        <v>5526.6714289764004</v>
      </c>
      <c r="Q226" s="730">
        <f t="shared" si="24"/>
        <v>2546.8098245437795</v>
      </c>
      <c r="R226" s="730">
        <f t="shared" si="25"/>
        <v>1209650.4015778031</v>
      </c>
      <c r="Z226" s="614"/>
    </row>
    <row r="227" spans="13:26" x14ac:dyDescent="0.2">
      <c r="M227" s="614"/>
      <c r="N227" s="748">
        <f t="shared" si="21"/>
        <v>181</v>
      </c>
      <c r="O227" s="730">
        <f t="shared" si="23"/>
        <v>1209650.4015778031</v>
      </c>
      <c r="P227" s="730">
        <f t="shared" si="22"/>
        <v>5526.6714289764004</v>
      </c>
      <c r="Q227" s="730">
        <f t="shared" si="24"/>
        <v>2563.9220218795822</v>
      </c>
      <c r="R227" s="730">
        <f t="shared" si="25"/>
        <v>1217740.995028659</v>
      </c>
      <c r="Z227" s="614"/>
    </row>
    <row r="228" spans="13:26" x14ac:dyDescent="0.2">
      <c r="M228" s="614"/>
      <c r="N228" s="748">
        <f t="shared" si="21"/>
        <v>182</v>
      </c>
      <c r="O228" s="730">
        <f t="shared" si="23"/>
        <v>1217740.995028659</v>
      </c>
      <c r="P228" s="730">
        <f t="shared" si="22"/>
        <v>5526.6714289764004</v>
      </c>
      <c r="Q228" s="730">
        <f t="shared" si="24"/>
        <v>2581.0704894795331</v>
      </c>
      <c r="R228" s="730">
        <f t="shared" si="25"/>
        <v>1225848.7369471148</v>
      </c>
      <c r="Z228" s="614"/>
    </row>
    <row r="229" spans="13:26" x14ac:dyDescent="0.2">
      <c r="M229" s="614"/>
      <c r="N229" s="748">
        <f t="shared" si="21"/>
        <v>183</v>
      </c>
      <c r="O229" s="730">
        <f t="shared" si="23"/>
        <v>1225848.7369471148</v>
      </c>
      <c r="P229" s="730">
        <f t="shared" si="22"/>
        <v>5526.6714289764004</v>
      </c>
      <c r="Q229" s="730">
        <f t="shared" si="24"/>
        <v>2598.255304220495</v>
      </c>
      <c r="R229" s="730">
        <f t="shared" si="25"/>
        <v>1233973.6636803118</v>
      </c>
      <c r="Z229" s="614"/>
    </row>
    <row r="230" spans="13:26" x14ac:dyDescent="0.2">
      <c r="M230" s="614"/>
      <c r="N230" s="748">
        <f t="shared" si="21"/>
        <v>184</v>
      </c>
      <c r="O230" s="730">
        <f t="shared" si="23"/>
        <v>1233973.6636803118</v>
      </c>
      <c r="P230" s="730">
        <f t="shared" si="22"/>
        <v>5526.6714289764004</v>
      </c>
      <c r="Q230" s="730">
        <f t="shared" si="24"/>
        <v>2615.4765431422779</v>
      </c>
      <c r="R230" s="730">
        <f t="shared" si="25"/>
        <v>1242115.8116524303</v>
      </c>
      <c r="Z230" s="614"/>
    </row>
    <row r="231" spans="13:26" x14ac:dyDescent="0.2">
      <c r="M231" s="614"/>
      <c r="N231" s="748">
        <f t="shared" si="21"/>
        <v>185</v>
      </c>
      <c r="O231" s="730">
        <f t="shared" si="23"/>
        <v>1242115.8116524303</v>
      </c>
      <c r="P231" s="730">
        <f t="shared" si="22"/>
        <v>5526.6714289764004</v>
      </c>
      <c r="Q231" s="730">
        <f t="shared" si="24"/>
        <v>2632.7342834479791</v>
      </c>
      <c r="R231" s="730">
        <f t="shared" si="25"/>
        <v>1250275.2173648546</v>
      </c>
      <c r="Z231" s="614"/>
    </row>
    <row r="232" spans="13:26" x14ac:dyDescent="0.2">
      <c r="M232" s="614"/>
      <c r="N232" s="748">
        <f t="shared" si="21"/>
        <v>186</v>
      </c>
      <c r="O232" s="730">
        <f t="shared" si="23"/>
        <v>1250275.2173648546</v>
      </c>
      <c r="P232" s="730">
        <f t="shared" si="22"/>
        <v>5526.6714289764004</v>
      </c>
      <c r="Q232" s="730">
        <f t="shared" si="24"/>
        <v>2650.0286025043342</v>
      </c>
      <c r="R232" s="730">
        <f t="shared" si="25"/>
        <v>1258451.9173963354</v>
      </c>
      <c r="Z232" s="614"/>
    </row>
    <row r="233" spans="13:26" x14ac:dyDescent="0.2">
      <c r="M233" s="614"/>
      <c r="N233" s="748">
        <f t="shared" si="21"/>
        <v>187</v>
      </c>
      <c r="O233" s="730">
        <f t="shared" si="23"/>
        <v>1258451.9173963354</v>
      </c>
      <c r="P233" s="730">
        <f t="shared" si="22"/>
        <v>5526.6714289764004</v>
      </c>
      <c r="Q233" s="730">
        <f t="shared" si="24"/>
        <v>2667.3595778420618</v>
      </c>
      <c r="R233" s="730">
        <f t="shared" si="25"/>
        <v>1266645.9484031538</v>
      </c>
      <c r="Z233" s="614"/>
    </row>
    <row r="234" spans="13:26" x14ac:dyDescent="0.2">
      <c r="M234" s="614"/>
      <c r="N234" s="748">
        <f t="shared" si="21"/>
        <v>188</v>
      </c>
      <c r="O234" s="730">
        <f t="shared" si="23"/>
        <v>1266645.9484031538</v>
      </c>
      <c r="P234" s="730">
        <f t="shared" si="22"/>
        <v>5526.6714289764004</v>
      </c>
      <c r="Q234" s="730">
        <f t="shared" si="24"/>
        <v>2684.72728715621</v>
      </c>
      <c r="R234" s="730">
        <f t="shared" si="25"/>
        <v>1274857.3471192864</v>
      </c>
      <c r="Z234" s="614"/>
    </row>
    <row r="235" spans="13:26" x14ac:dyDescent="0.2">
      <c r="M235" s="614"/>
      <c r="N235" s="748">
        <f t="shared" si="21"/>
        <v>189</v>
      </c>
      <c r="O235" s="730">
        <f t="shared" si="23"/>
        <v>1274857.3471192864</v>
      </c>
      <c r="P235" s="730">
        <f t="shared" si="22"/>
        <v>5526.6714289764004</v>
      </c>
      <c r="Q235" s="730">
        <f t="shared" si="24"/>
        <v>2702.1318083065071</v>
      </c>
      <c r="R235" s="730">
        <f t="shared" si="25"/>
        <v>1283086.1503565693</v>
      </c>
      <c r="Z235" s="614"/>
    </row>
    <row r="236" spans="13:26" x14ac:dyDescent="0.2">
      <c r="M236" s="614"/>
      <c r="N236" s="748">
        <f t="shared" si="21"/>
        <v>190</v>
      </c>
      <c r="O236" s="730">
        <f t="shared" si="23"/>
        <v>1283086.1503565693</v>
      </c>
      <c r="P236" s="730">
        <f t="shared" si="22"/>
        <v>5526.6714289764004</v>
      </c>
      <c r="Q236" s="730">
        <f t="shared" si="24"/>
        <v>2719.5732193177087</v>
      </c>
      <c r="R236" s="730">
        <f t="shared" si="25"/>
        <v>1291332.3950048634</v>
      </c>
      <c r="Z236" s="614"/>
    </row>
    <row r="237" spans="13:26" x14ac:dyDescent="0.2">
      <c r="M237" s="614"/>
      <c r="N237" s="748">
        <f t="shared" si="21"/>
        <v>191</v>
      </c>
      <c r="O237" s="730">
        <f t="shared" si="23"/>
        <v>1291332.3950048634</v>
      </c>
      <c r="P237" s="730">
        <f t="shared" si="22"/>
        <v>5526.6714289764004</v>
      </c>
      <c r="Q237" s="730">
        <f t="shared" si="24"/>
        <v>2737.0515983799487</v>
      </c>
      <c r="R237" s="730">
        <f t="shared" si="25"/>
        <v>1299596.1180322196</v>
      </c>
      <c r="Z237" s="614"/>
    </row>
    <row r="238" spans="13:26" x14ac:dyDescent="0.2">
      <c r="M238" s="614"/>
      <c r="N238" s="748">
        <f t="shared" si="21"/>
        <v>192</v>
      </c>
      <c r="O238" s="730">
        <f t="shared" si="23"/>
        <v>1299596.1180322196</v>
      </c>
      <c r="P238" s="730">
        <f t="shared" si="22"/>
        <v>5526.6714289764004</v>
      </c>
      <c r="Q238" s="730">
        <f t="shared" si="24"/>
        <v>2754.5670238490893</v>
      </c>
      <c r="R238" s="730">
        <f t="shared" si="25"/>
        <v>1307877.356485045</v>
      </c>
      <c r="Z238" s="614"/>
    </row>
    <row r="239" spans="13:26" x14ac:dyDescent="0.2">
      <c r="M239" s="614"/>
      <c r="N239" s="615" t="s">
        <v>18</v>
      </c>
      <c r="O239" s="615" t="s">
        <v>18</v>
      </c>
      <c r="P239" s="615" t="s">
        <v>18</v>
      </c>
      <c r="Q239" s="615" t="s">
        <v>18</v>
      </c>
      <c r="R239" s="615" t="s">
        <v>18</v>
      </c>
      <c r="Z239" s="614"/>
    </row>
    <row r="240" spans="13:26" x14ac:dyDescent="0.2">
      <c r="M240" s="614"/>
      <c r="N240" s="605"/>
      <c r="O240" s="605" t="s">
        <v>111</v>
      </c>
      <c r="P240" s="724">
        <f>SUM(P47:P238)</f>
        <v>1061120.9143634641</v>
      </c>
      <c r="Q240" s="724">
        <f>SUM(Q47:Q238)</f>
        <v>246756.44212158053</v>
      </c>
      <c r="R240" s="731">
        <f>P240+Q240</f>
        <v>1307877.3564850446</v>
      </c>
      <c r="S240" s="497">
        <f>R240-P42</f>
        <v>-1.0244548320770264E-8</v>
      </c>
      <c r="Z240" s="614"/>
    </row>
    <row r="241" spans="13:25" x14ac:dyDescent="0.2">
      <c r="M241" s="614"/>
      <c r="N241" s="614"/>
      <c r="O241" s="614"/>
      <c r="P241" s="614"/>
      <c r="Q241" s="614"/>
      <c r="R241" s="614"/>
      <c r="S241" s="614"/>
      <c r="T241" s="614"/>
      <c r="U241" s="614"/>
      <c r="V241" s="614"/>
      <c r="W241" s="614"/>
      <c r="X241" s="614"/>
      <c r="Y241" s="614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64" orientation="portrait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">
    <tabColor indexed="17"/>
    <pageSetUpPr fitToPage="1"/>
  </sheetPr>
  <dimension ref="A1:AH241"/>
  <sheetViews>
    <sheetView view="pageBreakPreview" zoomScaleNormal="100" zoomScaleSheetLayoutView="100" workbookViewId="0"/>
  </sheetViews>
  <sheetFormatPr defaultRowHeight="12.75" x14ac:dyDescent="0.2"/>
  <cols>
    <col min="1" max="1" width="34.4257812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0.28515625" style="552" bestFit="1" customWidth="1"/>
    <col min="6" max="6" width="10.85546875" style="552" bestFit="1" customWidth="1"/>
    <col min="7" max="7" width="11" style="552" bestFit="1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" style="552" customWidth="1"/>
    <col min="13" max="13" width="2.7109375" style="552" customWidth="1"/>
    <col min="14" max="14" width="4" style="552" bestFit="1" customWidth="1"/>
    <col min="15" max="15" width="33.14062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34.4257812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Bayside Unit #2 (4xGT - HSRG - ST)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2038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3929496.1429575579</v>
      </c>
      <c r="Q8" s="739">
        <f>G10</f>
        <v>4917969.7774571981</v>
      </c>
      <c r="R8" s="739">
        <f>G11</f>
        <v>4806662.8368423106</v>
      </c>
      <c r="S8" s="739">
        <f>G12</f>
        <v>86081.370632635255</v>
      </c>
      <c r="T8" s="739">
        <f>G13</f>
        <v>-5881217.8419745872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5904155.6674213037</v>
      </c>
      <c r="Q9" s="723">
        <f>L10</f>
        <v>7410865.2131883455</v>
      </c>
      <c r="R9" s="723">
        <f>L11</f>
        <v>7283438.7598368628</v>
      </c>
      <c r="S9" s="723">
        <f>L12</f>
        <v>121541.87098900502</v>
      </c>
      <c r="T9" s="723">
        <f>L13</f>
        <v>-8911690.1765929088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3974</v>
      </c>
      <c r="B10" s="619">
        <f>'Escalation Factors'!$A$10</f>
        <v>2020</v>
      </c>
      <c r="C10" s="729">
        <v>2038</v>
      </c>
      <c r="D10" s="41" t="s">
        <v>9</v>
      </c>
      <c r="E10" s="740">
        <f>'Cost Estimates in 2020'!B10</f>
        <v>4650600</v>
      </c>
      <c r="F10" s="621">
        <f>VLOOKUP(G$7,Multiplier_Labor,3,FALSE)</f>
        <v>1.0574914586197905</v>
      </c>
      <c r="G10" s="42">
        <f>E10*F10</f>
        <v>4917969.7774571981</v>
      </c>
      <c r="H10" s="664"/>
      <c r="J10" s="620">
        <f>C10+1</f>
        <v>2039</v>
      </c>
      <c r="K10" s="621">
        <f>VLOOKUP(J$10,Multiplier_Labor,4,FALSE)</f>
        <v>1.5068952328983367</v>
      </c>
      <c r="L10" s="724">
        <f>G10*K10</f>
        <v>7410865.2131883455</v>
      </c>
      <c r="M10" s="614"/>
      <c r="O10" s="720" t="s">
        <v>20</v>
      </c>
      <c r="P10" s="739">
        <f t="shared" si="0"/>
        <v>2053463.6674213046</v>
      </c>
      <c r="Q10" s="739">
        <f>Q9-Q16</f>
        <v>3560372.2131883455</v>
      </c>
      <c r="R10" s="739">
        <f>R9-R16</f>
        <v>4776324.7598368628</v>
      </c>
      <c r="S10" s="739">
        <f>S9-S16</f>
        <v>-1197902.1290109949</v>
      </c>
      <c r="T10" s="739">
        <f>T9-T16</f>
        <v>-5085331.1765929088</v>
      </c>
      <c r="Z10" s="614"/>
      <c r="AA10" s="725" t="str">
        <f>A10</f>
        <v>Bayside Unit #2 (4xGT - HSRG - ST)</v>
      </c>
      <c r="AB10" s="741">
        <f>P12</f>
        <v>16</v>
      </c>
      <c r="AC10" s="741">
        <f>G7</f>
        <v>2022</v>
      </c>
      <c r="AD10" s="616">
        <f>C10</f>
        <v>2038</v>
      </c>
      <c r="AE10" s="742">
        <f>G15</f>
        <v>3929496.1429575579</v>
      </c>
      <c r="AF10" s="742">
        <f>P16</f>
        <v>3850692</v>
      </c>
      <c r="AG10" s="742">
        <f>L15</f>
        <v>5904155.6674213037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2020'!C10</f>
        <v>4542500</v>
      </c>
      <c r="F11" s="621">
        <f>VLOOKUP(G$7,Multiplier_Materials,3,FALSE)</f>
        <v>1.0581536239608829</v>
      </c>
      <c r="G11" s="42">
        <f>E11*F11</f>
        <v>4806662.8368423106</v>
      </c>
      <c r="H11" s="664"/>
      <c r="K11" s="621">
        <f>VLOOKUP(J$10,Multiplier_Materials,4,FALSE)</f>
        <v>1.5152797287986286</v>
      </c>
      <c r="L11" s="724">
        <f t="shared" ref="L11:L13" si="1">G11*K11</f>
        <v>7283438.7598368628</v>
      </c>
      <c r="M11" s="614"/>
      <c r="O11" s="720" t="s">
        <v>21</v>
      </c>
      <c r="P11" s="739">
        <f>SUM(Q11:T11)</f>
        <v>1310385.8086641156</v>
      </c>
      <c r="Q11" s="739">
        <f>Q10/((1+Q13)^(P12))</f>
        <v>2362720.470181853</v>
      </c>
      <c r="R11" s="739">
        <f>R10/((1+R13)^(P12))</f>
        <v>3152107.6069721552</v>
      </c>
      <c r="S11" s="739">
        <f>S10/((1+S13)^(P12))</f>
        <v>-848407.68296504696</v>
      </c>
      <c r="T11" s="739">
        <f>T10/((1+T13)^(P12))</f>
        <v>-3356034.5855248463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2020'!D10</f>
        <v>82800</v>
      </c>
      <c r="F12" s="621">
        <f>VLOOKUP(G$7,Multiplier_GDP,3,FALSE)</f>
        <v>1.0396300801042906</v>
      </c>
      <c r="G12" s="42">
        <f>E12*F12</f>
        <v>86081.370632635255</v>
      </c>
      <c r="H12" s="664"/>
      <c r="K12" s="621">
        <f>VLOOKUP(J$10,Multiplier_GDP,4,FALSE)</f>
        <v>1.4119416326176149</v>
      </c>
      <c r="L12" s="724">
        <f t="shared" si="1"/>
        <v>121541.87098900502</v>
      </c>
      <c r="M12" s="614"/>
      <c r="O12" s="720" t="s">
        <v>22</v>
      </c>
      <c r="P12" s="738">
        <f>(P7-P6)</f>
        <v>16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2020'!E10</f>
        <v>-5558000</v>
      </c>
      <c r="F13" s="621">
        <f>F11</f>
        <v>1.0581536239608829</v>
      </c>
      <c r="G13" s="724">
        <f>E13*F13</f>
        <v>-5881217.8419745872</v>
      </c>
      <c r="H13" s="664"/>
      <c r="K13" s="621">
        <f>K11</f>
        <v>1.5152797287986286</v>
      </c>
      <c r="L13" s="724">
        <f t="shared" si="1"/>
        <v>-8911690.1765929088</v>
      </c>
      <c r="M13" s="614"/>
      <c r="O13" s="719" t="s">
        <v>4708</v>
      </c>
      <c r="P13" s="744">
        <f>IF(P8=0,0,((P9/P8)^(1/($P7-$P6))-1))</f>
        <v>2.5773105675061858E-2</v>
      </c>
      <c r="Q13" s="744">
        <f>IF(Q8=0,0,((Q9/Q8)^(1/($P7-$P6))-1))</f>
        <v>2.595943846533566E-2</v>
      </c>
      <c r="R13" s="744">
        <f>IF(R8=0,0,((R9/R8)^(1/($P7-$P6))-1))</f>
        <v>2.6315294208213214E-2</v>
      </c>
      <c r="S13" s="744">
        <f>IF(S8=0,0,((S9/S8)^(1/($P7-$P6))-1))</f>
        <v>2.1794466642961918E-2</v>
      </c>
      <c r="T13" s="744">
        <f>IF(T8=0,0,((T9/T8)^(1/($P7-$P6))-1))</f>
        <v>2.6315294208213214E-2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103178.06331213249</v>
      </c>
      <c r="Q14" s="726">
        <f>PMT(Q13,$P12,-Q11)</f>
        <v>182336.02800618764</v>
      </c>
      <c r="R14" s="726">
        <f>PMT(R13,$P12,-R11)</f>
        <v>243926.52042052289</v>
      </c>
      <c r="S14" s="726">
        <f>PMT(S13,$P12,-S11)</f>
        <v>-63377.031902229937</v>
      </c>
      <c r="T14" s="726">
        <f>PMT(T13,$P12,-T11)</f>
        <v>-259707.4532123481</v>
      </c>
      <c r="U14" s="745"/>
      <c r="Z14" s="614"/>
    </row>
    <row r="15" spans="1:34" x14ac:dyDescent="0.2">
      <c r="E15" s="42">
        <f>SUM(E10:E13)</f>
        <v>3717900</v>
      </c>
      <c r="F15" s="497"/>
      <c r="G15" s="42">
        <f>SUM(G10:G13)</f>
        <v>3929496.1429575579</v>
      </c>
      <c r="H15" s="664"/>
      <c r="L15" s="42">
        <f>SUM(L10:L13)</f>
        <v>5904155.6674213037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36" si="2">SUM(Q16:T16)</f>
        <v>3850692</v>
      </c>
      <c r="Q16" s="724">
        <f>'Reserves Dec 31, 2021'!B10</f>
        <v>3850493</v>
      </c>
      <c r="R16" s="724">
        <f>'Reserves Dec 31, 2021'!C10</f>
        <v>2507114</v>
      </c>
      <c r="S16" s="724">
        <f>'Reserves Dec 31, 2021'!D10</f>
        <v>1319444</v>
      </c>
      <c r="T16" s="724">
        <f>'Reserves Dec 31, 2021'!E10</f>
        <v>-3826359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N36" si="3">N16+1</f>
        <v>1</v>
      </c>
      <c r="O17" s="749">
        <f>P6</f>
        <v>2022</v>
      </c>
      <c r="P17" s="739">
        <f>SUM(Q17:T17)</f>
        <v>103178.06331213249</v>
      </c>
      <c r="Q17" s="730">
        <f>IF($N17&lt;=TRUNC($P$12),Q14*(1+0),0)</f>
        <v>182336.02800618764</v>
      </c>
      <c r="R17" s="730">
        <f>IF($N17&lt;=TRUNC($P$12),R14*(1+0),0)</f>
        <v>243926.52042052289</v>
      </c>
      <c r="S17" s="730">
        <f>IF($N17&lt;=TRUNC($P$12),S14*(1+0),0)</f>
        <v>-63377.031902229937</v>
      </c>
      <c r="T17" s="730">
        <f>IF($N17&lt;=TRUNC($P$12),T14*(1+0),0)</f>
        <v>-259707.4532123481</v>
      </c>
      <c r="U17" s="748"/>
      <c r="V17" s="748"/>
      <c r="W17" s="748"/>
      <c r="X17" s="748"/>
      <c r="Y17" s="748"/>
      <c r="Z17" s="614"/>
    </row>
    <row r="18" spans="2:26" x14ac:dyDescent="0.2">
      <c r="B18" s="605"/>
      <c r="M18" s="614"/>
      <c r="N18" s="748">
        <f t="shared" si="3"/>
        <v>2</v>
      </c>
      <c r="O18" s="749">
        <f t="shared" ref="O18:O36" si="4">O17+1</f>
        <v>2023</v>
      </c>
      <c r="P18" s="739">
        <f t="shared" si="2"/>
        <v>106114.85571415286</v>
      </c>
      <c r="Q18" s="730">
        <f t="shared" ref="Q18:Q36" si="5">IF($N18&lt;=TRUNC($P$12),Q17*(1+Q$13),0)</f>
        <v>187069.36890522798</v>
      </c>
      <c r="R18" s="730">
        <f t="shared" ref="R18:R36" si="6">IF($N18&lt;=TRUNC($P$12),R17*(1+R$13),0)</f>
        <v>250345.51857057467</v>
      </c>
      <c r="S18" s="730">
        <f t="shared" ref="S18:S36" si="7">IF($N18&lt;=TRUNC($P$12),S17*(1+S$13),0)</f>
        <v>-64758.30050995302</v>
      </c>
      <c r="T18" s="730">
        <f t="shared" ref="T18:T36" si="8">IF($N18&lt;=TRUNC($P$12),T17*(1+T$13),0)</f>
        <v>-266541.73125169682</v>
      </c>
      <c r="Z18" s="614"/>
    </row>
    <row r="19" spans="2:26" x14ac:dyDescent="0.2">
      <c r="M19" s="614"/>
      <c r="N19" s="748">
        <f t="shared" si="3"/>
        <v>3</v>
      </c>
      <c r="O19" s="749">
        <f t="shared" si="4"/>
        <v>2024</v>
      </c>
      <c r="P19" s="739">
        <f t="shared" si="2"/>
        <v>109133.4907629157</v>
      </c>
      <c r="Q19" s="730">
        <f t="shared" si="5"/>
        <v>191925.58467607241</v>
      </c>
      <c r="R19" s="730">
        <f t="shared" si="6"/>
        <v>256933.43454546705</v>
      </c>
      <c r="S19" s="730">
        <f t="shared" si="7"/>
        <v>-66169.673130272102</v>
      </c>
      <c r="T19" s="730">
        <f t="shared" si="8"/>
        <v>-273555.85532835172</v>
      </c>
      <c r="U19" s="748"/>
      <c r="V19" s="748"/>
      <c r="W19" s="748"/>
      <c r="X19" s="748"/>
      <c r="Y19" s="748"/>
      <c r="Z19" s="739">
        <f>U20-SUM(V20:Y20)</f>
        <v>0</v>
      </c>
    </row>
    <row r="20" spans="2:26" x14ac:dyDescent="0.2">
      <c r="M20" s="614"/>
      <c r="N20" s="748">
        <f t="shared" si="3"/>
        <v>4</v>
      </c>
      <c r="O20" s="749">
        <f t="shared" si="4"/>
        <v>2025</v>
      </c>
      <c r="P20" s="739">
        <f t="shared" si="2"/>
        <v>112236.21454107005</v>
      </c>
      <c r="Q20" s="730">
        <f t="shared" si="5"/>
        <v>196907.86508139447</v>
      </c>
      <c r="R20" s="730">
        <f t="shared" si="6"/>
        <v>263694.71346745774</v>
      </c>
      <c r="S20" s="730">
        <f t="shared" si="7"/>
        <v>-67611.805864085516</v>
      </c>
      <c r="T20" s="730">
        <f t="shared" si="8"/>
        <v>-280754.55814369669</v>
      </c>
      <c r="U20" s="724">
        <f>SUM(Q17:T20)/4</f>
        <v>107665.65608256774</v>
      </c>
      <c r="V20" s="730">
        <f>SUM(Q17:Q20)/4</f>
        <v>189559.7116672206</v>
      </c>
      <c r="W20" s="730">
        <f>SUM(R17:R20)/4</f>
        <v>253725.04675100558</v>
      </c>
      <c r="X20" s="730">
        <f>SUM(S17:S20)/4</f>
        <v>-65479.202851635142</v>
      </c>
      <c r="Y20" s="730">
        <f>SUM(T17:T20)/4</f>
        <v>-270139.89948402334</v>
      </c>
      <c r="Z20" s="614"/>
    </row>
    <row r="21" spans="2:26" x14ac:dyDescent="0.2">
      <c r="M21" s="614"/>
      <c r="N21" s="748">
        <f t="shared" si="3"/>
        <v>5</v>
      </c>
      <c r="O21" s="749">
        <f t="shared" si="4"/>
        <v>2026</v>
      </c>
      <c r="P21" s="739">
        <f t="shared" si="2"/>
        <v>115425.33406861423</v>
      </c>
      <c r="Q21" s="730">
        <f t="shared" si="5"/>
        <v>202019.48268831553</v>
      </c>
      <c r="R21" s="730">
        <f t="shared" si="6"/>
        <v>270633.91743350436</v>
      </c>
      <c r="S21" s="730">
        <f t="shared" si="7"/>
        <v>-69085.369111660752</v>
      </c>
      <c r="T21" s="730">
        <f t="shared" si="8"/>
        <v>-288142.69694154494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si="4"/>
        <v>2027</v>
      </c>
      <c r="P22" s="739">
        <f t="shared" si="2"/>
        <v>118703.21894165885</v>
      </c>
      <c r="Q22" s="730">
        <f t="shared" si="5"/>
        <v>207263.79501796179</v>
      </c>
      <c r="R22" s="730">
        <f t="shared" si="6"/>
        <v>277755.72859348834</v>
      </c>
      <c r="S22" s="730">
        <f t="shared" si="7"/>
        <v>-70591.04788428155</v>
      </c>
      <c r="T22" s="730">
        <f t="shared" si="8"/>
        <v>-295725.2567855097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si="4"/>
        <v>2028</v>
      </c>
      <c r="P23" s="739">
        <f t="shared" si="2"/>
        <v>122072.3030149581</v>
      </c>
      <c r="Q23" s="730">
        <f t="shared" si="5"/>
        <v>212644.24675082252</v>
      </c>
      <c r="R23" s="730">
        <f t="shared" si="6"/>
        <v>285064.95230944263</v>
      </c>
      <c r="S23" s="730">
        <f t="shared" si="7"/>
        <v>-72129.542122687257</v>
      </c>
      <c r="T23" s="730">
        <f t="shared" si="8"/>
        <v>-303507.35392261978</v>
      </c>
      <c r="U23" s="748"/>
      <c r="V23" s="748"/>
      <c r="W23" s="748"/>
      <c r="X23" s="748"/>
      <c r="Y23" s="748"/>
      <c r="Z23" s="739">
        <f>U24-SUM(V24:Y24)</f>
        <v>0</v>
      </c>
    </row>
    <row r="24" spans="2:26" x14ac:dyDescent="0.2">
      <c r="M24" s="614"/>
      <c r="N24" s="748">
        <f t="shared" si="3"/>
        <v>8</v>
      </c>
      <c r="O24" s="749">
        <f t="shared" si="4"/>
        <v>2029</v>
      </c>
      <c r="P24" s="739">
        <f t="shared" si="2"/>
        <v>125535.08612937189</v>
      </c>
      <c r="Q24" s="730">
        <f t="shared" si="5"/>
        <v>218164.37198935816</v>
      </c>
      <c r="R24" s="730">
        <f t="shared" si="6"/>
        <v>292566.52039791585</v>
      </c>
      <c r="S24" s="730">
        <f t="shared" si="7"/>
        <v>-73701.567022452276</v>
      </c>
      <c r="T24" s="730">
        <f t="shared" si="8"/>
        <v>-311494.23923544982</v>
      </c>
      <c r="U24" s="724">
        <f>SUM(Q21:T24)/4</f>
        <v>120433.98553865083</v>
      </c>
      <c r="V24" s="730">
        <f>SUM(Q21:Q24)/4</f>
        <v>210022.97411161452</v>
      </c>
      <c r="W24" s="730">
        <f>SUM(R21:R24)/4</f>
        <v>281505.27968358784</v>
      </c>
      <c r="X24" s="730">
        <f>SUM(S21:S24)/4</f>
        <v>-71376.881535270455</v>
      </c>
      <c r="Y24" s="730">
        <f>SUM(T21:T24)/4</f>
        <v>-299717.38672128104</v>
      </c>
      <c r="Z24" s="614"/>
    </row>
    <row r="25" spans="2:26" x14ac:dyDescent="0.2">
      <c r="M25" s="614"/>
      <c r="N25" s="748">
        <f t="shared" si="3"/>
        <v>9</v>
      </c>
      <c r="O25" s="749">
        <f t="shared" si="4"/>
        <v>2030</v>
      </c>
      <c r="P25" s="739">
        <f t="shared" si="2"/>
        <v>129094.13588545338</v>
      </c>
      <c r="Q25" s="730">
        <f t="shared" si="5"/>
        <v>223827.79657934449</v>
      </c>
      <c r="R25" s="730">
        <f t="shared" si="6"/>
        <v>300265.49445766024</v>
      </c>
      <c r="S25" s="730">
        <f t="shared" si="7"/>
        <v>-75307.85336645713</v>
      </c>
      <c r="T25" s="730">
        <f t="shared" si="8"/>
        <v>-319691.30178509426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si="4"/>
        <v>2031</v>
      </c>
      <c r="P26" s="739">
        <f t="shared" si="2"/>
        <v>132752.08946438466</v>
      </c>
      <c r="Q26" s="730">
        <f t="shared" si="5"/>
        <v>229638.24049147766</v>
      </c>
      <c r="R26" s="730">
        <f t="shared" si="6"/>
        <v>308167.06928488816</v>
      </c>
      <c r="S26" s="730">
        <f t="shared" si="7"/>
        <v>-76949.147864605446</v>
      </c>
      <c r="T26" s="730">
        <f t="shared" si="8"/>
        <v>-328104.07244737569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si="4"/>
        <v>2032</v>
      </c>
      <c r="P27" s="739">
        <f t="shared" si="2"/>
        <v>136511.6554975207</v>
      </c>
      <c r="Q27" s="730">
        <f t="shared" si="5"/>
        <v>235599.52026480413</v>
      </c>
      <c r="R27" s="730">
        <f t="shared" si="6"/>
        <v>316276.57637840282</v>
      </c>
      <c r="S27" s="730">
        <f t="shared" si="7"/>
        <v>-78626.213500944927</v>
      </c>
      <c r="T27" s="730">
        <f t="shared" si="8"/>
        <v>-336738.2276447413</v>
      </c>
      <c r="U27" s="748"/>
      <c r="V27" s="748"/>
      <c r="W27" s="748"/>
      <c r="X27" s="748"/>
      <c r="Y27" s="748"/>
      <c r="Z27" s="739">
        <f>U28-SUM(V28:Y28)</f>
        <v>0</v>
      </c>
    </row>
    <row r="28" spans="2:26" x14ac:dyDescent="0.2">
      <c r="M28" s="614"/>
      <c r="N28" s="748">
        <f t="shared" si="3"/>
        <v>12</v>
      </c>
      <c r="O28" s="749">
        <f t="shared" si="4"/>
        <v>2033</v>
      </c>
      <c r="P28" s="739">
        <f t="shared" si="2"/>
        <v>140375.61598582921</v>
      </c>
      <c r="Q28" s="730">
        <f t="shared" si="5"/>
        <v>241715.55151358093</v>
      </c>
      <c r="R28" s="730">
        <f t="shared" si="6"/>
        <v>324599.48753696692</v>
      </c>
      <c r="S28" s="730">
        <f t="shared" si="7"/>
        <v>-80339.829888353677</v>
      </c>
      <c r="T28" s="730">
        <f t="shared" si="8"/>
        <v>-345599.59317636496</v>
      </c>
      <c r="U28" s="724">
        <f>SUM(Q25:T28)/4</f>
        <v>134683.374208297</v>
      </c>
      <c r="V28" s="730">
        <f>SUM(Q25:Q28)/4</f>
        <v>232695.27721230182</v>
      </c>
      <c r="W28" s="730">
        <f>SUM(R25:R28)/4</f>
        <v>312327.15691447956</v>
      </c>
      <c r="X28" s="730">
        <f>SUM(S25:S28)/4</f>
        <v>-77805.761155090295</v>
      </c>
      <c r="Y28" s="730">
        <f>SUM(T25:T28)/4</f>
        <v>-332533.29876339406</v>
      </c>
      <c r="Z28" s="614"/>
    </row>
    <row r="29" spans="2:26" x14ac:dyDescent="0.2">
      <c r="M29" s="614"/>
      <c r="N29" s="748">
        <f t="shared" si="3"/>
        <v>13</v>
      </c>
      <c r="O29" s="749">
        <f t="shared" si="4"/>
        <v>2034</v>
      </c>
      <c r="P29" s="739">
        <f t="shared" si="2"/>
        <v>144346.82827055344</v>
      </c>
      <c r="Q29" s="730">
        <f t="shared" si="5"/>
        <v>247990.35149921241</v>
      </c>
      <c r="R29" s="730">
        <f t="shared" si="6"/>
        <v>333141.41855133744</v>
      </c>
      <c r="S29" s="730">
        <f t="shared" si="7"/>
        <v>-82090.793630956643</v>
      </c>
      <c r="T29" s="730">
        <f t="shared" si="8"/>
        <v>-354694.14814903977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si="4"/>
        <v>2035</v>
      </c>
      <c r="P30" s="739">
        <f t="shared" si="2"/>
        <v>148428.22705645644</v>
      </c>
      <c r="Q30" s="730">
        <f t="shared" si="5"/>
        <v>254428.04176895318</v>
      </c>
      <c r="R30" s="730">
        <f t="shared" si="6"/>
        <v>341908.13299345737</v>
      </c>
      <c r="S30" s="730">
        <f t="shared" si="7"/>
        <v>-83879.918694440799</v>
      </c>
      <c r="T30" s="730">
        <f t="shared" si="8"/>
        <v>-364028.02901151334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si="4"/>
        <v>2036</v>
      </c>
      <c r="P31" s="739">
        <f t="shared" si="2"/>
        <v>152622.82648904284</v>
      </c>
      <c r="Q31" s="730">
        <f t="shared" si="5"/>
        <v>261032.85086311016</v>
      </c>
      <c r="R31" s="730">
        <f t="shared" si="6"/>
        <v>350905.54610536108</v>
      </c>
      <c r="S31" s="730">
        <f t="shared" si="7"/>
        <v>-85708.036784441152</v>
      </c>
      <c r="T31" s="730">
        <f t="shared" si="8"/>
        <v>-373607.5336949873</v>
      </c>
      <c r="U31" s="748"/>
      <c r="V31" s="748"/>
      <c r="W31" s="748"/>
      <c r="X31" s="748"/>
      <c r="Y31" s="748"/>
      <c r="Z31" s="739">
        <f>U32-SUM(V32:Y32)</f>
        <v>0</v>
      </c>
    </row>
    <row r="32" spans="2:26" x14ac:dyDescent="0.2">
      <c r="M32" s="614"/>
      <c r="N32" s="748">
        <f t="shared" si="3"/>
        <v>16</v>
      </c>
      <c r="O32" s="749">
        <f t="shared" si="4"/>
        <v>2037</v>
      </c>
      <c r="P32" s="739">
        <f t="shared" si="2"/>
        <v>156933.72228719038</v>
      </c>
      <c r="Q32" s="730">
        <f t="shared" si="5"/>
        <v>267809.11709252221</v>
      </c>
      <c r="R32" s="730">
        <f t="shared" si="6"/>
        <v>360139.72879041737</v>
      </c>
      <c r="S32" s="730">
        <f t="shared" si="7"/>
        <v>-87575.997733173412</v>
      </c>
      <c r="T32" s="730">
        <f t="shared" si="8"/>
        <v>-383439.12586257583</v>
      </c>
      <c r="U32" s="724">
        <f>SUM(Q29:T32)/4</f>
        <v>150582.90102581074</v>
      </c>
      <c r="V32" s="730">
        <f>SUM(Q29:Q32)/4</f>
        <v>257815.09030594947</v>
      </c>
      <c r="W32" s="730">
        <f>SUM(R29:R32)/4</f>
        <v>346523.7066101433</v>
      </c>
      <c r="X32" s="730">
        <f>SUM(S29:S32)/4</f>
        <v>-84813.686710752998</v>
      </c>
      <c r="Y32" s="730">
        <f>SUM(T29:T32)/4</f>
        <v>-368942.20917952905</v>
      </c>
      <c r="Z32" s="614"/>
    </row>
    <row r="33" spans="13:26" x14ac:dyDescent="0.2">
      <c r="M33" s="614"/>
      <c r="N33" s="748">
        <f t="shared" si="3"/>
        <v>17</v>
      </c>
      <c r="O33" s="749">
        <f t="shared" si="4"/>
        <v>2038</v>
      </c>
      <c r="P33" s="739">
        <f t="shared" si="2"/>
        <v>0</v>
      </c>
      <c r="Q33" s="730">
        <f t="shared" si="5"/>
        <v>0</v>
      </c>
      <c r="R33" s="730">
        <f t="shared" si="6"/>
        <v>0</v>
      </c>
      <c r="S33" s="730">
        <f t="shared" si="7"/>
        <v>0</v>
      </c>
      <c r="T33" s="730">
        <f t="shared" si="8"/>
        <v>0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3"/>
        <v>18</v>
      </c>
      <c r="O34" s="749">
        <f t="shared" si="4"/>
        <v>2039</v>
      </c>
      <c r="P34" s="739">
        <f t="shared" si="2"/>
        <v>0</v>
      </c>
      <c r="Q34" s="730">
        <f t="shared" si="5"/>
        <v>0</v>
      </c>
      <c r="R34" s="730">
        <f t="shared" si="6"/>
        <v>0</v>
      </c>
      <c r="S34" s="730">
        <f t="shared" si="7"/>
        <v>0</v>
      </c>
      <c r="T34" s="730">
        <f t="shared" si="8"/>
        <v>0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3"/>
        <v>19</v>
      </c>
      <c r="O35" s="749">
        <f t="shared" si="4"/>
        <v>2040</v>
      </c>
      <c r="P35" s="739">
        <f t="shared" si="2"/>
        <v>0</v>
      </c>
      <c r="Q35" s="730">
        <f t="shared" si="5"/>
        <v>0</v>
      </c>
      <c r="R35" s="730">
        <f t="shared" si="6"/>
        <v>0</v>
      </c>
      <c r="S35" s="730">
        <f t="shared" si="7"/>
        <v>0</v>
      </c>
      <c r="T35" s="730">
        <f t="shared" si="8"/>
        <v>0</v>
      </c>
      <c r="U35" s="748"/>
      <c r="V35" s="748"/>
      <c r="W35" s="748"/>
      <c r="X35" s="748"/>
      <c r="Y35" s="748"/>
      <c r="Z35" s="739">
        <f>U36-SUM(V36:Y36)</f>
        <v>0</v>
      </c>
    </row>
    <row r="36" spans="13:26" x14ac:dyDescent="0.2">
      <c r="M36" s="614"/>
      <c r="N36" s="748">
        <f t="shared" si="3"/>
        <v>20</v>
      </c>
      <c r="O36" s="749">
        <f t="shared" si="4"/>
        <v>2041</v>
      </c>
      <c r="P36" s="739">
        <f t="shared" si="2"/>
        <v>0</v>
      </c>
      <c r="Q36" s="730">
        <f t="shared" si="5"/>
        <v>0</v>
      </c>
      <c r="R36" s="730">
        <f t="shared" si="6"/>
        <v>0</v>
      </c>
      <c r="S36" s="730">
        <f t="shared" si="7"/>
        <v>0</v>
      </c>
      <c r="T36" s="730">
        <f t="shared" si="8"/>
        <v>0</v>
      </c>
      <c r="U36" s="724">
        <f>SUM(Q33:T36)/4</f>
        <v>0</v>
      </c>
      <c r="V36" s="730">
        <f>SUM(Q33:Q36)/4</f>
        <v>0</v>
      </c>
      <c r="W36" s="730">
        <f>SUM(R33:R36)/4</f>
        <v>0</v>
      </c>
      <c r="X36" s="730">
        <f>SUM(S33:S36)/4</f>
        <v>0</v>
      </c>
      <c r="Y36" s="730">
        <f>SUM(T33:T36)/4</f>
        <v>0</v>
      </c>
      <c r="Z36" s="614"/>
    </row>
    <row r="37" spans="13:26" x14ac:dyDescent="0.2">
      <c r="M37" s="614"/>
      <c r="N37" s="748"/>
      <c r="O37" s="615" t="s">
        <v>18</v>
      </c>
      <c r="P37" s="615" t="s">
        <v>18</v>
      </c>
      <c r="Q37" s="615" t="s">
        <v>18</v>
      </c>
      <c r="R37" s="615" t="s">
        <v>18</v>
      </c>
      <c r="S37" s="615" t="s">
        <v>18</v>
      </c>
      <c r="T37" s="615" t="s">
        <v>18</v>
      </c>
      <c r="U37" s="724"/>
      <c r="V37" s="724"/>
      <c r="W37" s="724"/>
      <c r="X37" s="724"/>
      <c r="Y37" s="724"/>
      <c r="Z37" s="614"/>
    </row>
    <row r="38" spans="13:26" x14ac:dyDescent="0.2">
      <c r="M38" s="614"/>
      <c r="O38" s="605" t="s">
        <v>111</v>
      </c>
      <c r="P38" s="726">
        <f>SUM(Q38:T38)</f>
        <v>2053463.6674213046</v>
      </c>
      <c r="Q38" s="724">
        <f>SUM(Q$17:Q$36)</f>
        <v>3560372.213188346</v>
      </c>
      <c r="R38" s="724">
        <f>SUM(R$17:R$36)</f>
        <v>4776324.7598368647</v>
      </c>
      <c r="S38" s="724">
        <f>SUM(S$17:S$36)</f>
        <v>-1197902.1290109956</v>
      </c>
      <c r="T38" s="724">
        <f>SUM(T$17:T$36)</f>
        <v>-5085331.1765929097</v>
      </c>
      <c r="U38" s="730"/>
      <c r="V38" s="724"/>
      <c r="W38" s="724"/>
      <c r="X38" s="724"/>
      <c r="Y38" s="724"/>
      <c r="Z38" s="614"/>
    </row>
    <row r="39" spans="13:26" x14ac:dyDescent="0.2">
      <c r="M39" s="614"/>
      <c r="N39" s="614"/>
      <c r="O39" s="614"/>
      <c r="P39" s="742">
        <f>P38-P$10</f>
        <v>0</v>
      </c>
      <c r="Q39" s="742">
        <f t="shared" ref="Q39:T39" si="9">Q38-Q$10</f>
        <v>0</v>
      </c>
      <c r="R39" s="742">
        <f t="shared" si="9"/>
        <v>0</v>
      </c>
      <c r="S39" s="742">
        <f t="shared" si="9"/>
        <v>0</v>
      </c>
      <c r="T39" s="742">
        <f t="shared" si="9"/>
        <v>0</v>
      </c>
      <c r="U39" s="742">
        <f>SUM(Q38:T38)-P$10</f>
        <v>0</v>
      </c>
      <c r="V39" s="614"/>
      <c r="W39" s="614"/>
      <c r="X39" s="614"/>
      <c r="Y39" s="614"/>
      <c r="Z39" s="614"/>
    </row>
    <row r="40" spans="13:26" x14ac:dyDescent="0.2">
      <c r="M40" s="614"/>
      <c r="O40" s="719" t="s">
        <v>112</v>
      </c>
      <c r="P40" s="752">
        <f>$P$13</f>
        <v>2.5773105675061858E-2</v>
      </c>
      <c r="Z40" s="614"/>
    </row>
    <row r="41" spans="13:26" x14ac:dyDescent="0.2">
      <c r="M41" s="614"/>
      <c r="O41" s="720" t="s">
        <v>113</v>
      </c>
      <c r="P41" s="752">
        <f>((1+P40)^(1/12))-1</f>
        <v>2.1227980961695536E-3</v>
      </c>
      <c r="Q41" s="497"/>
      <c r="R41" s="497"/>
      <c r="S41" s="497"/>
      <c r="T41" s="497"/>
      <c r="U41" s="497"/>
      <c r="Z41" s="614"/>
    </row>
    <row r="42" spans="13:26" x14ac:dyDescent="0.2">
      <c r="M42" s="614"/>
      <c r="O42" s="720" t="s">
        <v>20</v>
      </c>
      <c r="P42" s="726">
        <f>P10</f>
        <v>2053463.6674213046</v>
      </c>
      <c r="Z42" s="614"/>
    </row>
    <row r="43" spans="13:26" x14ac:dyDescent="0.2">
      <c r="M43" s="614"/>
      <c r="O43" s="720" t="s">
        <v>21</v>
      </c>
      <c r="P43" s="724">
        <f>P42/(1+P41)^P44</f>
        <v>1366677.6445885582</v>
      </c>
      <c r="Z43" s="614"/>
    </row>
    <row r="44" spans="13:26" x14ac:dyDescent="0.2">
      <c r="M44" s="614"/>
      <c r="O44" s="720" t="s">
        <v>114</v>
      </c>
      <c r="P44" s="730">
        <f>$P$12*12</f>
        <v>192</v>
      </c>
      <c r="Q44" s="753"/>
      <c r="Z44" s="614"/>
    </row>
    <row r="45" spans="13:26" x14ac:dyDescent="0.2">
      <c r="M45" s="614"/>
      <c r="O45" s="720" t="s">
        <v>115</v>
      </c>
      <c r="P45" s="724">
        <f>PMT(P41,P44,-P43)</f>
        <v>8674.4181828701257</v>
      </c>
      <c r="Z45" s="614"/>
    </row>
    <row r="46" spans="13:26" x14ac:dyDescent="0.2">
      <c r="M46" s="614"/>
      <c r="N46" s="615"/>
      <c r="O46" s="615" t="s">
        <v>18</v>
      </c>
      <c r="P46" s="615" t="s">
        <v>18</v>
      </c>
      <c r="Q46" s="615" t="s">
        <v>18</v>
      </c>
      <c r="R46" s="615" t="s">
        <v>18</v>
      </c>
      <c r="Z46" s="614"/>
    </row>
    <row r="47" spans="13:26" x14ac:dyDescent="0.2">
      <c r="M47" s="614"/>
      <c r="N47" s="748">
        <v>1</v>
      </c>
      <c r="O47" s="730">
        <v>0</v>
      </c>
      <c r="P47" s="730">
        <f>P45</f>
        <v>8674.4181828701257</v>
      </c>
      <c r="Q47" s="730">
        <f>O47*$P$41</f>
        <v>0</v>
      </c>
      <c r="R47" s="730">
        <f>O47+P47+Q47</f>
        <v>8674.4181828701257</v>
      </c>
      <c r="Z47" s="614"/>
    </row>
    <row r="48" spans="13:26" x14ac:dyDescent="0.2">
      <c r="M48" s="614"/>
      <c r="N48" s="748">
        <f>N47+1</f>
        <v>2</v>
      </c>
      <c r="O48" s="730">
        <f t="shared" ref="O48:O111" si="10">R47</f>
        <v>8674.4181828701257</v>
      </c>
      <c r="P48" s="730">
        <f>P47</f>
        <v>8674.4181828701257</v>
      </c>
      <c r="Q48" s="730">
        <f t="shared" ref="Q48:Q111" si="11">O48*$P$41</f>
        <v>18.414038403975262</v>
      </c>
      <c r="R48" s="730">
        <f t="shared" ref="R48:R111" si="12">O48+P48+Q48</f>
        <v>17367.250404144226</v>
      </c>
      <c r="Z48" s="614"/>
    </row>
    <row r="49" spans="13:26" x14ac:dyDescent="0.2">
      <c r="M49" s="614"/>
      <c r="N49" s="748">
        <f t="shared" ref="N49:N112" si="13">N48+1</f>
        <v>3</v>
      </c>
      <c r="O49" s="730">
        <f t="shared" si="10"/>
        <v>17367.250404144226</v>
      </c>
      <c r="P49" s="730">
        <f>P48</f>
        <v>8674.4181828701257</v>
      </c>
      <c r="Q49" s="730">
        <f t="shared" si="11"/>
        <v>36.867166093617271</v>
      </c>
      <c r="R49" s="730">
        <f t="shared" si="12"/>
        <v>26078.535753107968</v>
      </c>
      <c r="Z49" s="614"/>
    </row>
    <row r="50" spans="13:26" x14ac:dyDescent="0.2">
      <c r="M50" s="614"/>
      <c r="N50" s="748">
        <f t="shared" si="13"/>
        <v>4</v>
      </c>
      <c r="O50" s="730">
        <f t="shared" si="10"/>
        <v>26078.535753107968</v>
      </c>
      <c r="P50" s="730">
        <f t="shared" ref="P50:P113" si="14">P49</f>
        <v>8674.4181828701257</v>
      </c>
      <c r="Q50" s="730">
        <f t="shared" si="11"/>
        <v>55.359466047587233</v>
      </c>
      <c r="R50" s="730">
        <f t="shared" si="12"/>
        <v>34808.313402025677</v>
      </c>
      <c r="Z50" s="614"/>
    </row>
    <row r="51" spans="13:26" x14ac:dyDescent="0.2">
      <c r="M51" s="614"/>
      <c r="N51" s="748">
        <f t="shared" si="13"/>
        <v>5</v>
      </c>
      <c r="O51" s="730">
        <f t="shared" si="10"/>
        <v>34808.313402025677</v>
      </c>
      <c r="P51" s="730">
        <f t="shared" si="14"/>
        <v>8674.4181828701257</v>
      </c>
      <c r="Q51" s="730">
        <f t="shared" si="11"/>
        <v>73.891021420693264</v>
      </c>
      <c r="R51" s="730">
        <f t="shared" si="12"/>
        <v>43556.622606316494</v>
      </c>
      <c r="Z51" s="614"/>
    </row>
    <row r="52" spans="13:26" x14ac:dyDescent="0.2">
      <c r="M52" s="614"/>
      <c r="N52" s="748">
        <f t="shared" si="13"/>
        <v>6</v>
      </c>
      <c r="O52" s="730">
        <f t="shared" si="10"/>
        <v>43556.622606316494</v>
      </c>
      <c r="P52" s="730">
        <f t="shared" si="14"/>
        <v>8674.4181828701257</v>
      </c>
      <c r="Q52" s="730">
        <f t="shared" si="11"/>
        <v>92.4619155442644</v>
      </c>
      <c r="R52" s="730">
        <f t="shared" si="12"/>
        <v>52323.502704730883</v>
      </c>
      <c r="Z52" s="614"/>
    </row>
    <row r="53" spans="13:26" x14ac:dyDescent="0.2">
      <c r="M53" s="614"/>
      <c r="N53" s="748">
        <f t="shared" si="13"/>
        <v>7</v>
      </c>
      <c r="O53" s="730">
        <f t="shared" si="10"/>
        <v>52323.502704730883</v>
      </c>
      <c r="P53" s="730">
        <f t="shared" si="14"/>
        <v>8674.4181828701257</v>
      </c>
      <c r="Q53" s="730">
        <f t="shared" si="11"/>
        <v>111.07223192652521</v>
      </c>
      <c r="R53" s="730">
        <f t="shared" si="12"/>
        <v>61108.993119527535</v>
      </c>
      <c r="Z53" s="614"/>
    </row>
    <row r="54" spans="13:26" x14ac:dyDescent="0.2">
      <c r="M54" s="614"/>
      <c r="N54" s="748">
        <f t="shared" si="13"/>
        <v>8</v>
      </c>
      <c r="O54" s="730">
        <f t="shared" si="10"/>
        <v>61108.993119527535</v>
      </c>
      <c r="P54" s="730">
        <f t="shared" si="14"/>
        <v>8674.4181828701257</v>
      </c>
      <c r="Q54" s="730">
        <f t="shared" si="11"/>
        <v>129.72205425297139</v>
      </c>
      <c r="R54" s="730">
        <f t="shared" si="12"/>
        <v>69913.133356650636</v>
      </c>
      <c r="Z54" s="614"/>
    </row>
    <row r="55" spans="13:26" x14ac:dyDescent="0.2">
      <c r="M55" s="614"/>
      <c r="N55" s="748">
        <f t="shared" si="13"/>
        <v>9</v>
      </c>
      <c r="O55" s="730">
        <f t="shared" si="10"/>
        <v>69913.133356650636</v>
      </c>
      <c r="P55" s="730">
        <f t="shared" si="14"/>
        <v>8674.4181828701257</v>
      </c>
      <c r="Q55" s="730">
        <f t="shared" si="11"/>
        <v>148.41146638674607</v>
      </c>
      <c r="R55" s="730">
        <f t="shared" si="12"/>
        <v>78735.963005907513</v>
      </c>
      <c r="Z55" s="614"/>
    </row>
    <row r="56" spans="13:26" x14ac:dyDescent="0.2">
      <c r="M56" s="614"/>
      <c r="N56" s="748">
        <f t="shared" si="13"/>
        <v>10</v>
      </c>
      <c r="O56" s="730">
        <f t="shared" si="10"/>
        <v>78735.963005907513</v>
      </c>
      <c r="P56" s="730">
        <f t="shared" si="14"/>
        <v>8674.4181828701257</v>
      </c>
      <c r="Q56" s="730">
        <f t="shared" si="11"/>
        <v>167.14055236901689</v>
      </c>
      <c r="R56" s="730">
        <f t="shared" si="12"/>
        <v>87577.521741146658</v>
      </c>
      <c r="Z56" s="614"/>
    </row>
    <row r="57" spans="13:26" x14ac:dyDescent="0.2">
      <c r="M57" s="614"/>
      <c r="N57" s="748">
        <f t="shared" si="13"/>
        <v>11</v>
      </c>
      <c r="O57" s="730">
        <f t="shared" si="10"/>
        <v>87577.521741146658</v>
      </c>
      <c r="P57" s="730">
        <f>P56</f>
        <v>8674.4181828701257</v>
      </c>
      <c r="Q57" s="730">
        <f t="shared" si="11"/>
        <v>185.90939641935381</v>
      </c>
      <c r="R57" s="730">
        <f t="shared" si="12"/>
        <v>96437.849320436144</v>
      </c>
      <c r="Z57" s="614"/>
    </row>
    <row r="58" spans="13:26" x14ac:dyDescent="0.2">
      <c r="M58" s="614"/>
      <c r="N58" s="748">
        <f t="shared" si="13"/>
        <v>12</v>
      </c>
      <c r="O58" s="730">
        <f t="shared" si="10"/>
        <v>96437.849320436144</v>
      </c>
      <c r="P58" s="730">
        <f t="shared" si="14"/>
        <v>8674.4181828701257</v>
      </c>
      <c r="Q58" s="730">
        <f t="shared" si="11"/>
        <v>204.71808293610812</v>
      </c>
      <c r="R58" s="730">
        <f t="shared" si="12"/>
        <v>105316.98558624237</v>
      </c>
      <c r="Z58" s="614"/>
    </row>
    <row r="59" spans="13:26" x14ac:dyDescent="0.2">
      <c r="M59" s="614"/>
      <c r="N59" s="748">
        <f t="shared" si="13"/>
        <v>13</v>
      </c>
      <c r="O59" s="730">
        <f t="shared" si="10"/>
        <v>105316.98558624237</v>
      </c>
      <c r="P59" s="730">
        <f t="shared" si="14"/>
        <v>8674.4181828701257</v>
      </c>
      <c r="Q59" s="730">
        <f t="shared" si="11"/>
        <v>223.56669649679162</v>
      </c>
      <c r="R59" s="730">
        <f t="shared" si="12"/>
        <v>114214.97046560929</v>
      </c>
      <c r="Z59" s="614"/>
    </row>
    <row r="60" spans="13:26" x14ac:dyDescent="0.2">
      <c r="M60" s="614"/>
      <c r="N60" s="748">
        <f t="shared" si="13"/>
        <v>14</v>
      </c>
      <c r="O60" s="730">
        <f t="shared" si="10"/>
        <v>114214.97046560929</v>
      </c>
      <c r="P60" s="730">
        <f t="shared" si="14"/>
        <v>8674.4181828701257</v>
      </c>
      <c r="Q60" s="730">
        <f t="shared" si="11"/>
        <v>242.45532185845721</v>
      </c>
      <c r="R60" s="730">
        <f t="shared" si="12"/>
        <v>123131.84397033788</v>
      </c>
      <c r="Z60" s="614"/>
    </row>
    <row r="61" spans="13:26" x14ac:dyDescent="0.2">
      <c r="M61" s="614"/>
      <c r="N61" s="748">
        <f t="shared" si="13"/>
        <v>15</v>
      </c>
      <c r="O61" s="730">
        <f t="shared" si="10"/>
        <v>123131.84397033788</v>
      </c>
      <c r="P61" s="730">
        <f t="shared" si="14"/>
        <v>8674.4181828701257</v>
      </c>
      <c r="Q61" s="730">
        <f t="shared" si="11"/>
        <v>261.38404395807981</v>
      </c>
      <c r="R61" s="730">
        <f t="shared" si="12"/>
        <v>132067.64619716609</v>
      </c>
      <c r="Z61" s="614"/>
    </row>
    <row r="62" spans="13:26" x14ac:dyDescent="0.2">
      <c r="M62" s="614"/>
      <c r="N62" s="748">
        <f t="shared" si="13"/>
        <v>16</v>
      </c>
      <c r="O62" s="730">
        <f t="shared" si="10"/>
        <v>132067.64619716609</v>
      </c>
      <c r="P62" s="730">
        <f t="shared" si="14"/>
        <v>8674.4181828701257</v>
      </c>
      <c r="Q62" s="730">
        <f t="shared" si="11"/>
        <v>280.35294791293836</v>
      </c>
      <c r="R62" s="730">
        <f t="shared" si="12"/>
        <v>141022.41732794914</v>
      </c>
      <c r="Z62" s="614"/>
    </row>
    <row r="63" spans="13:26" x14ac:dyDescent="0.2">
      <c r="M63" s="614"/>
      <c r="N63" s="748">
        <f t="shared" si="13"/>
        <v>17</v>
      </c>
      <c r="O63" s="730">
        <f t="shared" si="10"/>
        <v>141022.41732794914</v>
      </c>
      <c r="P63" s="730">
        <f t="shared" si="14"/>
        <v>8674.4181828701257</v>
      </c>
      <c r="Q63" s="730">
        <f t="shared" si="11"/>
        <v>299.3621190209987</v>
      </c>
      <c r="R63" s="730">
        <f t="shared" si="12"/>
        <v>149996.19762984029</v>
      </c>
      <c r="Z63" s="614"/>
    </row>
    <row r="64" spans="13:26" x14ac:dyDescent="0.2">
      <c r="M64" s="614"/>
      <c r="N64" s="748">
        <f t="shared" si="13"/>
        <v>18</v>
      </c>
      <c r="O64" s="730">
        <f t="shared" si="10"/>
        <v>149996.19762984029</v>
      </c>
      <c r="P64" s="730">
        <f t="shared" si="14"/>
        <v>8674.4181828701257</v>
      </c>
      <c r="Q64" s="730">
        <f t="shared" si="11"/>
        <v>318.41164276129706</v>
      </c>
      <c r="R64" s="730">
        <f t="shared" si="12"/>
        <v>158989.02745547172</v>
      </c>
      <c r="Z64" s="614"/>
    </row>
    <row r="65" spans="13:26" x14ac:dyDescent="0.2">
      <c r="M65" s="614"/>
      <c r="N65" s="748">
        <f t="shared" si="13"/>
        <v>19</v>
      </c>
      <c r="O65" s="730">
        <f t="shared" si="10"/>
        <v>158989.02745547172</v>
      </c>
      <c r="P65" s="730">
        <f t="shared" si="14"/>
        <v>8674.4181828701257</v>
      </c>
      <c r="Q65" s="730">
        <f t="shared" si="11"/>
        <v>337.50160479432424</v>
      </c>
      <c r="R65" s="730">
        <f t="shared" si="12"/>
        <v>168000.94724313615</v>
      </c>
      <c r="Z65" s="614"/>
    </row>
    <row r="66" spans="13:26" x14ac:dyDescent="0.2">
      <c r="M66" s="614"/>
      <c r="N66" s="748">
        <f t="shared" si="13"/>
        <v>20</v>
      </c>
      <c r="O66" s="730">
        <f t="shared" si="10"/>
        <v>168000.94724313615</v>
      </c>
      <c r="P66" s="730">
        <f t="shared" si="14"/>
        <v>8674.4181828701257</v>
      </c>
      <c r="Q66" s="730">
        <f t="shared" si="11"/>
        <v>356.63209096241104</v>
      </c>
      <c r="R66" s="730">
        <f t="shared" si="12"/>
        <v>177031.99751696867</v>
      </c>
      <c r="Z66" s="614"/>
    </row>
    <row r="67" spans="13:26" x14ac:dyDescent="0.2">
      <c r="M67" s="614"/>
      <c r="N67" s="748">
        <f t="shared" si="13"/>
        <v>21</v>
      </c>
      <c r="O67" s="730">
        <f t="shared" si="10"/>
        <v>177031.99751696867</v>
      </c>
      <c r="P67" s="730">
        <f t="shared" si="14"/>
        <v>8674.4181828701257</v>
      </c>
      <c r="Q67" s="730">
        <f t="shared" si="11"/>
        <v>375.80318729011424</v>
      </c>
      <c r="R67" s="730">
        <f t="shared" si="12"/>
        <v>186082.2188871289</v>
      </c>
      <c r="Z67" s="614"/>
    </row>
    <row r="68" spans="13:26" x14ac:dyDescent="0.2">
      <c r="M68" s="614"/>
      <c r="N68" s="748">
        <f t="shared" si="13"/>
        <v>22</v>
      </c>
      <c r="O68" s="730">
        <f t="shared" si="10"/>
        <v>186082.2188871289</v>
      </c>
      <c r="P68" s="730">
        <f t="shared" si="14"/>
        <v>8674.4181828701257</v>
      </c>
      <c r="Q68" s="730">
        <f t="shared" si="11"/>
        <v>395.01497998460337</v>
      </c>
      <c r="R68" s="730">
        <f t="shared" si="12"/>
        <v>195151.65204998362</v>
      </c>
      <c r="Z68" s="614"/>
    </row>
    <row r="69" spans="13:26" x14ac:dyDescent="0.2">
      <c r="M69" s="614"/>
      <c r="N69" s="748">
        <f t="shared" si="13"/>
        <v>23</v>
      </c>
      <c r="O69" s="730">
        <f t="shared" si="10"/>
        <v>195151.65204998362</v>
      </c>
      <c r="P69" s="730">
        <f t="shared" si="14"/>
        <v>8674.4181828701257</v>
      </c>
      <c r="Q69" s="730">
        <f t="shared" si="11"/>
        <v>414.26755543604838</v>
      </c>
      <c r="R69" s="730">
        <f t="shared" si="12"/>
        <v>204240.33778828982</v>
      </c>
      <c r="Z69" s="614"/>
    </row>
    <row r="70" spans="13:26" x14ac:dyDescent="0.2">
      <c r="M70" s="614"/>
      <c r="N70" s="748">
        <f t="shared" si="13"/>
        <v>24</v>
      </c>
      <c r="O70" s="730">
        <f t="shared" si="10"/>
        <v>204240.33778828982</v>
      </c>
      <c r="P70" s="730">
        <f t="shared" si="14"/>
        <v>8674.4181828701257</v>
      </c>
      <c r="Q70" s="730">
        <f t="shared" si="11"/>
        <v>433.56100021800819</v>
      </c>
      <c r="R70" s="730">
        <f t="shared" si="12"/>
        <v>213348.31697137796</v>
      </c>
      <c r="Z70" s="614"/>
    </row>
    <row r="71" spans="13:26" x14ac:dyDescent="0.2">
      <c r="M71" s="614"/>
      <c r="N71" s="748">
        <f t="shared" si="13"/>
        <v>25</v>
      </c>
      <c r="O71" s="730">
        <f t="shared" si="10"/>
        <v>213348.31697137796</v>
      </c>
      <c r="P71" s="730">
        <f t="shared" si="14"/>
        <v>8674.4181828701257</v>
      </c>
      <c r="Q71" s="730">
        <f t="shared" si="11"/>
        <v>452.89540108781961</v>
      </c>
      <c r="R71" s="730">
        <f t="shared" si="12"/>
        <v>222475.6305553359</v>
      </c>
      <c r="Z71" s="614"/>
    </row>
    <row r="72" spans="13:26" x14ac:dyDescent="0.2">
      <c r="M72" s="614"/>
      <c r="N72" s="748">
        <f t="shared" si="13"/>
        <v>26</v>
      </c>
      <c r="O72" s="730">
        <f t="shared" si="10"/>
        <v>222475.6305553359</v>
      </c>
      <c r="P72" s="730">
        <f t="shared" si="14"/>
        <v>8674.4181828701257</v>
      </c>
      <c r="Q72" s="730">
        <f t="shared" si="11"/>
        <v>472.27084498698804</v>
      </c>
      <c r="R72" s="730">
        <f t="shared" si="12"/>
        <v>231622.31958319302</v>
      </c>
      <c r="Z72" s="614"/>
    </row>
    <row r="73" spans="13:26" x14ac:dyDescent="0.2">
      <c r="M73" s="614"/>
      <c r="N73" s="748">
        <f t="shared" si="13"/>
        <v>27</v>
      </c>
      <c r="O73" s="730">
        <f t="shared" si="10"/>
        <v>231622.31958319302</v>
      </c>
      <c r="P73" s="730">
        <f t="shared" si="14"/>
        <v>8674.4181828701257</v>
      </c>
      <c r="Q73" s="730">
        <f t="shared" si="11"/>
        <v>491.68741904157804</v>
      </c>
      <c r="R73" s="730">
        <f t="shared" si="12"/>
        <v>240788.42518510472</v>
      </c>
      <c r="Z73" s="614"/>
    </row>
    <row r="74" spans="13:26" x14ac:dyDescent="0.2">
      <c r="M74" s="614"/>
      <c r="N74" s="748">
        <f t="shared" si="13"/>
        <v>28</v>
      </c>
      <c r="O74" s="730">
        <f t="shared" si="10"/>
        <v>240788.42518510472</v>
      </c>
      <c r="P74" s="730">
        <f t="shared" si="14"/>
        <v>8674.4181828701257</v>
      </c>
      <c r="Q74" s="730">
        <f t="shared" si="11"/>
        <v>511.14521056260531</v>
      </c>
      <c r="R74" s="730">
        <f t="shared" si="12"/>
        <v>249973.98857853745</v>
      </c>
      <c r="Z74" s="614"/>
    </row>
    <row r="75" spans="13:26" x14ac:dyDescent="0.2">
      <c r="M75" s="614"/>
      <c r="N75" s="748">
        <f t="shared" si="13"/>
        <v>29</v>
      </c>
      <c r="O75" s="730">
        <f t="shared" si="10"/>
        <v>249973.98857853745</v>
      </c>
      <c r="P75" s="730">
        <f t="shared" si="14"/>
        <v>8674.4181828701257</v>
      </c>
      <c r="Q75" s="730">
        <f t="shared" si="11"/>
        <v>530.64430704642905</v>
      </c>
      <c r="R75" s="730">
        <f t="shared" si="12"/>
        <v>259179.05106845399</v>
      </c>
      <c r="Z75" s="614"/>
    </row>
    <row r="76" spans="13:26" x14ac:dyDescent="0.2">
      <c r="M76" s="614"/>
      <c r="N76" s="748">
        <f t="shared" si="13"/>
        <v>30</v>
      </c>
      <c r="O76" s="730">
        <f t="shared" si="10"/>
        <v>259179.05106845399</v>
      </c>
      <c r="P76" s="730">
        <f t="shared" si="14"/>
        <v>8674.4181828701257</v>
      </c>
      <c r="Q76" s="730">
        <f t="shared" si="11"/>
        <v>550.18479617514561</v>
      </c>
      <c r="R76" s="730">
        <f t="shared" si="12"/>
        <v>268403.65404749929</v>
      </c>
      <c r="Z76" s="614"/>
    </row>
    <row r="77" spans="13:26" x14ac:dyDescent="0.2">
      <c r="M77" s="614"/>
      <c r="N77" s="748">
        <f t="shared" si="13"/>
        <v>31</v>
      </c>
      <c r="O77" s="730">
        <f t="shared" si="10"/>
        <v>268403.65404749929</v>
      </c>
      <c r="P77" s="730">
        <f t="shared" si="14"/>
        <v>8674.4181828701257</v>
      </c>
      <c r="Q77" s="730">
        <f t="shared" si="11"/>
        <v>569.76676581698302</v>
      </c>
      <c r="R77" s="730">
        <f t="shared" si="12"/>
        <v>277647.83899618645</v>
      </c>
      <c r="Z77" s="614"/>
    </row>
    <row r="78" spans="13:26" x14ac:dyDescent="0.2">
      <c r="M78" s="614"/>
      <c r="N78" s="748">
        <f t="shared" si="13"/>
        <v>32</v>
      </c>
      <c r="O78" s="730">
        <f t="shared" si="10"/>
        <v>277647.83899618645</v>
      </c>
      <c r="P78" s="730">
        <f t="shared" si="14"/>
        <v>8674.4181828701257</v>
      </c>
      <c r="Q78" s="730">
        <f t="shared" si="11"/>
        <v>589.39030402669528</v>
      </c>
      <c r="R78" s="730">
        <f t="shared" si="12"/>
        <v>286911.6474830833</v>
      </c>
      <c r="Z78" s="614"/>
    </row>
    <row r="79" spans="13:26" x14ac:dyDescent="0.2">
      <c r="M79" s="614"/>
      <c r="N79" s="748">
        <f t="shared" si="13"/>
        <v>33</v>
      </c>
      <c r="O79" s="730">
        <f t="shared" si="10"/>
        <v>286911.6474830833</v>
      </c>
      <c r="P79" s="730">
        <f t="shared" si="14"/>
        <v>8674.4181828701257</v>
      </c>
      <c r="Q79" s="730">
        <f t="shared" si="11"/>
        <v>609.05549904595932</v>
      </c>
      <c r="R79" s="730">
        <f t="shared" si="12"/>
        <v>296195.12116499938</v>
      </c>
      <c r="Z79" s="614"/>
    </row>
    <row r="80" spans="13:26" x14ac:dyDescent="0.2">
      <c r="M80" s="614"/>
      <c r="N80" s="748">
        <f t="shared" si="13"/>
        <v>34</v>
      </c>
      <c r="O80" s="730">
        <f t="shared" si="10"/>
        <v>296195.12116499938</v>
      </c>
      <c r="P80" s="730">
        <f t="shared" si="14"/>
        <v>8674.4181828701257</v>
      </c>
      <c r="Q80" s="730">
        <f t="shared" si="11"/>
        <v>628.76243930377098</v>
      </c>
      <c r="R80" s="730">
        <f t="shared" si="12"/>
        <v>305498.30178717332</v>
      </c>
      <c r="Z80" s="614"/>
    </row>
    <row r="81" spans="13:26" x14ac:dyDescent="0.2">
      <c r="M81" s="614"/>
      <c r="N81" s="748">
        <f t="shared" si="13"/>
        <v>35</v>
      </c>
      <c r="O81" s="730">
        <f t="shared" si="10"/>
        <v>305498.30178717332</v>
      </c>
      <c r="P81" s="730">
        <f t="shared" si="14"/>
        <v>8674.4181828701257</v>
      </c>
      <c r="Q81" s="730">
        <f t="shared" si="11"/>
        <v>648.51121341684325</v>
      </c>
      <c r="R81" s="730">
        <f t="shared" si="12"/>
        <v>314821.23118346027</v>
      </c>
      <c r="Z81" s="614"/>
    </row>
    <row r="82" spans="13:26" x14ac:dyDescent="0.2">
      <c r="M82" s="614"/>
      <c r="N82" s="748">
        <f t="shared" si="13"/>
        <v>36</v>
      </c>
      <c r="O82" s="730">
        <f t="shared" si="10"/>
        <v>314821.23118346027</v>
      </c>
      <c r="P82" s="730">
        <f t="shared" si="14"/>
        <v>8674.4181828701257</v>
      </c>
      <c r="Q82" s="730">
        <f t="shared" si="11"/>
        <v>668.30191019000438</v>
      </c>
      <c r="R82" s="730">
        <f t="shared" si="12"/>
        <v>324163.95127652044</v>
      </c>
      <c r="Z82" s="614"/>
    </row>
    <row r="83" spans="13:26" x14ac:dyDescent="0.2">
      <c r="M83" s="614"/>
      <c r="N83" s="748">
        <f t="shared" si="13"/>
        <v>37</v>
      </c>
      <c r="O83" s="730">
        <f t="shared" si="10"/>
        <v>324163.95127652044</v>
      </c>
      <c r="P83" s="730">
        <f t="shared" si="14"/>
        <v>8674.4181828701257</v>
      </c>
      <c r="Q83" s="730">
        <f t="shared" si="11"/>
        <v>688.13461861659755</v>
      </c>
      <c r="R83" s="730">
        <f t="shared" si="12"/>
        <v>333526.50407800719</v>
      </c>
      <c r="Z83" s="614"/>
    </row>
    <row r="84" spans="13:26" x14ac:dyDescent="0.2">
      <c r="M84" s="614"/>
      <c r="N84" s="748">
        <f t="shared" si="13"/>
        <v>38</v>
      </c>
      <c r="O84" s="730">
        <f t="shared" si="10"/>
        <v>333526.50407800719</v>
      </c>
      <c r="P84" s="730">
        <f t="shared" si="14"/>
        <v>8674.4181828701257</v>
      </c>
      <c r="Q84" s="730">
        <f t="shared" si="11"/>
        <v>708.0094278788805</v>
      </c>
      <c r="R84" s="730">
        <f t="shared" si="12"/>
        <v>342908.93168875622</v>
      </c>
      <c r="Z84" s="614"/>
    </row>
    <row r="85" spans="13:26" x14ac:dyDescent="0.2">
      <c r="M85" s="614"/>
      <c r="N85" s="748">
        <f t="shared" si="13"/>
        <v>39</v>
      </c>
      <c r="O85" s="730">
        <f t="shared" si="10"/>
        <v>342908.93168875622</v>
      </c>
      <c r="P85" s="730">
        <f t="shared" si="14"/>
        <v>8674.4181828701257</v>
      </c>
      <c r="Q85" s="730">
        <f t="shared" si="11"/>
        <v>727.92642734842718</v>
      </c>
      <c r="R85" s="730">
        <f t="shared" si="12"/>
        <v>352311.27629897476</v>
      </c>
      <c r="Z85" s="614"/>
    </row>
    <row r="86" spans="13:26" x14ac:dyDescent="0.2">
      <c r="M86" s="614"/>
      <c r="N86" s="748">
        <f t="shared" si="13"/>
        <v>40</v>
      </c>
      <c r="O86" s="730">
        <f t="shared" si="10"/>
        <v>352311.27629897476</v>
      </c>
      <c r="P86" s="730">
        <f t="shared" si="14"/>
        <v>8674.4181828701257</v>
      </c>
      <c r="Q86" s="730">
        <f t="shared" si="11"/>
        <v>747.88570658652918</v>
      </c>
      <c r="R86" s="730">
        <f t="shared" si="12"/>
        <v>361733.58018843143</v>
      </c>
      <c r="Z86" s="614"/>
    </row>
    <row r="87" spans="13:26" x14ac:dyDescent="0.2">
      <c r="M87" s="614"/>
      <c r="N87" s="748">
        <f t="shared" si="13"/>
        <v>41</v>
      </c>
      <c r="O87" s="730">
        <f t="shared" si="10"/>
        <v>361733.58018843143</v>
      </c>
      <c r="P87" s="730">
        <f t="shared" si="14"/>
        <v>8674.4181828701257</v>
      </c>
      <c r="Q87" s="730">
        <f t="shared" si="11"/>
        <v>767.88735534459875</v>
      </c>
      <c r="R87" s="730">
        <f t="shared" si="12"/>
        <v>371175.88572664617</v>
      </c>
      <c r="Z87" s="614"/>
    </row>
    <row r="88" spans="13:26" x14ac:dyDescent="0.2">
      <c r="M88" s="614"/>
      <c r="N88" s="748">
        <f t="shared" si="13"/>
        <v>42</v>
      </c>
      <c r="O88" s="730">
        <f t="shared" si="10"/>
        <v>371175.88572664617</v>
      </c>
      <c r="P88" s="730">
        <f t="shared" si="14"/>
        <v>8674.4181828701257</v>
      </c>
      <c r="Q88" s="730">
        <f t="shared" si="11"/>
        <v>787.93146356457225</v>
      </c>
      <c r="R88" s="730">
        <f t="shared" si="12"/>
        <v>380638.23537308088</v>
      </c>
      <c r="Z88" s="614"/>
    </row>
    <row r="89" spans="13:26" x14ac:dyDescent="0.2">
      <c r="M89" s="614"/>
      <c r="N89" s="748">
        <f t="shared" si="13"/>
        <v>43</v>
      </c>
      <c r="O89" s="730">
        <f t="shared" si="10"/>
        <v>380638.23537308088</v>
      </c>
      <c r="P89" s="730">
        <f t="shared" si="14"/>
        <v>8674.4181828701257</v>
      </c>
      <c r="Q89" s="730">
        <f t="shared" si="11"/>
        <v>808.01812137931449</v>
      </c>
      <c r="R89" s="730">
        <f t="shared" si="12"/>
        <v>390120.67167733033</v>
      </c>
      <c r="Z89" s="614"/>
    </row>
    <row r="90" spans="13:26" x14ac:dyDescent="0.2">
      <c r="M90" s="614"/>
      <c r="N90" s="748">
        <f t="shared" si="13"/>
        <v>44</v>
      </c>
      <c r="O90" s="730">
        <f t="shared" si="10"/>
        <v>390120.67167733033</v>
      </c>
      <c r="P90" s="730">
        <f t="shared" si="14"/>
        <v>8674.4181828701257</v>
      </c>
      <c r="Q90" s="730">
        <f t="shared" si="11"/>
        <v>828.14741911302428</v>
      </c>
      <c r="R90" s="730">
        <f t="shared" si="12"/>
        <v>399623.2372793135</v>
      </c>
      <c r="Z90" s="614"/>
    </row>
    <row r="91" spans="13:26" x14ac:dyDescent="0.2">
      <c r="M91" s="614"/>
      <c r="N91" s="748">
        <f t="shared" si="13"/>
        <v>45</v>
      </c>
      <c r="O91" s="730">
        <f t="shared" si="10"/>
        <v>399623.2372793135</v>
      </c>
      <c r="P91" s="730">
        <f t="shared" si="14"/>
        <v>8674.4181828701257</v>
      </c>
      <c r="Q91" s="730">
        <f t="shared" si="11"/>
        <v>848.31944728164046</v>
      </c>
      <c r="R91" s="730">
        <f t="shared" si="12"/>
        <v>409145.97490946529</v>
      </c>
      <c r="Z91" s="614"/>
    </row>
    <row r="92" spans="13:26" x14ac:dyDescent="0.2">
      <c r="M92" s="614"/>
      <c r="N92" s="748">
        <f t="shared" si="13"/>
        <v>46</v>
      </c>
      <c r="O92" s="730">
        <f t="shared" si="10"/>
        <v>409145.97490946529</v>
      </c>
      <c r="P92" s="730">
        <f t="shared" si="14"/>
        <v>8674.4181828701257</v>
      </c>
      <c r="Q92" s="730">
        <f t="shared" si="11"/>
        <v>868.53429659324888</v>
      </c>
      <c r="R92" s="730">
        <f t="shared" si="12"/>
        <v>418688.92738892866</v>
      </c>
      <c r="Z92" s="614"/>
    </row>
    <row r="93" spans="13:26" x14ac:dyDescent="0.2">
      <c r="M93" s="614"/>
      <c r="N93" s="748">
        <f t="shared" si="13"/>
        <v>47</v>
      </c>
      <c r="O93" s="730">
        <f t="shared" si="10"/>
        <v>418688.92738892866</v>
      </c>
      <c r="P93" s="730">
        <f t="shared" si="14"/>
        <v>8674.4181828701257</v>
      </c>
      <c r="Q93" s="730">
        <f t="shared" si="11"/>
        <v>888.7920579484902</v>
      </c>
      <c r="R93" s="730">
        <f t="shared" si="12"/>
        <v>428252.13762974727</v>
      </c>
      <c r="Z93" s="614"/>
    </row>
    <row r="94" spans="13:26" x14ac:dyDescent="0.2">
      <c r="M94" s="614"/>
      <c r="N94" s="748">
        <f t="shared" si="13"/>
        <v>48</v>
      </c>
      <c r="O94" s="730">
        <f t="shared" si="10"/>
        <v>428252.13762974727</v>
      </c>
      <c r="P94" s="730">
        <f t="shared" si="14"/>
        <v>8674.4181828701257</v>
      </c>
      <c r="Q94" s="730">
        <f t="shared" si="11"/>
        <v>909.09282244096914</v>
      </c>
      <c r="R94" s="730">
        <f t="shared" si="12"/>
        <v>437835.64863505837</v>
      </c>
      <c r="Z94" s="614"/>
    </row>
    <row r="95" spans="13:26" x14ac:dyDescent="0.2">
      <c r="M95" s="614"/>
      <c r="N95" s="748">
        <f t="shared" si="13"/>
        <v>49</v>
      </c>
      <c r="O95" s="730">
        <f t="shared" si="10"/>
        <v>437835.64863505837</v>
      </c>
      <c r="P95" s="730">
        <f t="shared" si="14"/>
        <v>8674.4181828701257</v>
      </c>
      <c r="Q95" s="730">
        <f t="shared" si="11"/>
        <v>929.43668135766347</v>
      </c>
      <c r="R95" s="730">
        <f t="shared" si="12"/>
        <v>447439.50349928619</v>
      </c>
      <c r="Z95" s="614"/>
    </row>
    <row r="96" spans="13:26" x14ac:dyDescent="0.2">
      <c r="M96" s="614"/>
      <c r="N96" s="748">
        <f t="shared" si="13"/>
        <v>50</v>
      </c>
      <c r="O96" s="730">
        <f t="shared" si="10"/>
        <v>447439.50349928619</v>
      </c>
      <c r="P96" s="730">
        <f t="shared" si="14"/>
        <v>8674.4181828701257</v>
      </c>
      <c r="Q96" s="730">
        <f t="shared" si="11"/>
        <v>949.82372617933504</v>
      </c>
      <c r="R96" s="730">
        <f t="shared" si="12"/>
        <v>457063.74540833564</v>
      </c>
      <c r="Z96" s="614"/>
    </row>
    <row r="97" spans="13:26" x14ac:dyDescent="0.2">
      <c r="M97" s="614"/>
      <c r="N97" s="748">
        <f t="shared" si="13"/>
        <v>51</v>
      </c>
      <c r="O97" s="730">
        <f t="shared" si="10"/>
        <v>457063.74540833564</v>
      </c>
      <c r="P97" s="730">
        <f t="shared" si="14"/>
        <v>8674.4181828701257</v>
      </c>
      <c r="Q97" s="730">
        <f t="shared" si="11"/>
        <v>970.25404858094043</v>
      </c>
      <c r="R97" s="730">
        <f t="shared" si="12"/>
        <v>466708.41763978673</v>
      </c>
      <c r="Z97" s="614"/>
    </row>
    <row r="98" spans="13:26" x14ac:dyDescent="0.2">
      <c r="M98" s="614"/>
      <c r="N98" s="748">
        <f t="shared" si="13"/>
        <v>52</v>
      </c>
      <c r="O98" s="730">
        <f t="shared" si="10"/>
        <v>466708.41763978673</v>
      </c>
      <c r="P98" s="730">
        <f t="shared" si="14"/>
        <v>8674.4181828701257</v>
      </c>
      <c r="Q98" s="730">
        <f t="shared" si="11"/>
        <v>990.72774043204413</v>
      </c>
      <c r="R98" s="730">
        <f t="shared" si="12"/>
        <v>476373.56356308889</v>
      </c>
      <c r="Z98" s="614"/>
    </row>
    <row r="99" spans="13:26" x14ac:dyDescent="0.2">
      <c r="M99" s="614"/>
      <c r="N99" s="748">
        <f t="shared" si="13"/>
        <v>53</v>
      </c>
      <c r="O99" s="730">
        <f t="shared" si="10"/>
        <v>476373.56356308889</v>
      </c>
      <c r="P99" s="730">
        <f t="shared" si="14"/>
        <v>8674.4181828701257</v>
      </c>
      <c r="Q99" s="730">
        <f t="shared" si="11"/>
        <v>1011.2448937972309</v>
      </c>
      <c r="R99" s="730">
        <f t="shared" si="12"/>
        <v>486059.22663975623</v>
      </c>
      <c r="Z99" s="614"/>
    </row>
    <row r="100" spans="13:26" x14ac:dyDescent="0.2">
      <c r="M100" s="614"/>
      <c r="N100" s="748">
        <f t="shared" si="13"/>
        <v>54</v>
      </c>
      <c r="O100" s="730">
        <f t="shared" si="10"/>
        <v>486059.22663975623</v>
      </c>
      <c r="P100" s="730">
        <f t="shared" si="14"/>
        <v>8674.4181828701257</v>
      </c>
      <c r="Q100" s="730">
        <f t="shared" si="11"/>
        <v>1031.80560093652</v>
      </c>
      <c r="R100" s="730">
        <f t="shared" si="12"/>
        <v>495765.4504235629</v>
      </c>
      <c r="Z100" s="614"/>
    </row>
    <row r="101" spans="13:26" x14ac:dyDescent="0.2">
      <c r="M101" s="614"/>
      <c r="N101" s="748">
        <f t="shared" si="13"/>
        <v>55</v>
      </c>
      <c r="O101" s="730">
        <f t="shared" si="10"/>
        <v>495765.4504235629</v>
      </c>
      <c r="P101" s="730">
        <f t="shared" si="14"/>
        <v>8674.4181828701257</v>
      </c>
      <c r="Q101" s="730">
        <f t="shared" si="11"/>
        <v>1052.4099543057805</v>
      </c>
      <c r="R101" s="730">
        <f t="shared" si="12"/>
        <v>505492.27856073884</v>
      </c>
      <c r="Z101" s="614"/>
    </row>
    <row r="102" spans="13:26" x14ac:dyDescent="0.2">
      <c r="M102" s="614"/>
      <c r="N102" s="748">
        <f t="shared" si="13"/>
        <v>56</v>
      </c>
      <c r="O102" s="730">
        <f t="shared" si="10"/>
        <v>505492.27856073884</v>
      </c>
      <c r="P102" s="730">
        <f t="shared" si="14"/>
        <v>8674.4181828701257</v>
      </c>
      <c r="Q102" s="730">
        <f t="shared" si="11"/>
        <v>1073.0580465571461</v>
      </c>
      <c r="R102" s="730">
        <f t="shared" si="12"/>
        <v>515239.7547901661</v>
      </c>
      <c r="Z102" s="614"/>
    </row>
    <row r="103" spans="13:26" x14ac:dyDescent="0.2">
      <c r="M103" s="614"/>
      <c r="N103" s="748">
        <f t="shared" si="13"/>
        <v>57</v>
      </c>
      <c r="O103" s="730">
        <f t="shared" si="10"/>
        <v>515239.7547901661</v>
      </c>
      <c r="P103" s="730">
        <f t="shared" si="14"/>
        <v>8674.4181828701257</v>
      </c>
      <c r="Q103" s="730">
        <f t="shared" si="11"/>
        <v>1093.7499705394323</v>
      </c>
      <c r="R103" s="730">
        <f t="shared" si="12"/>
        <v>525007.92294357566</v>
      </c>
      <c r="Z103" s="614"/>
    </row>
    <row r="104" spans="13:26" x14ac:dyDescent="0.2">
      <c r="M104" s="614"/>
      <c r="N104" s="748">
        <f t="shared" si="13"/>
        <v>58</v>
      </c>
      <c r="O104" s="730">
        <f t="shared" si="10"/>
        <v>525007.92294357566</v>
      </c>
      <c r="P104" s="730">
        <f t="shared" si="14"/>
        <v>8674.4181828701257</v>
      </c>
      <c r="Q104" s="730">
        <f t="shared" si="11"/>
        <v>1114.4858192985541</v>
      </c>
      <c r="R104" s="730">
        <f t="shared" si="12"/>
        <v>534796.82694574434</v>
      </c>
      <c r="Z104" s="614"/>
    </row>
    <row r="105" spans="13:26" x14ac:dyDescent="0.2">
      <c r="M105" s="614"/>
      <c r="N105" s="748">
        <f t="shared" si="13"/>
        <v>59</v>
      </c>
      <c r="O105" s="730">
        <f t="shared" si="10"/>
        <v>534796.82694574434</v>
      </c>
      <c r="P105" s="730">
        <f t="shared" si="14"/>
        <v>8674.4181828701257</v>
      </c>
      <c r="Q105" s="730">
        <f t="shared" si="11"/>
        <v>1135.2656860779443</v>
      </c>
      <c r="R105" s="730">
        <f t="shared" si="12"/>
        <v>544606.51081469248</v>
      </c>
      <c r="Z105" s="614"/>
    </row>
    <row r="106" spans="13:26" x14ac:dyDescent="0.2">
      <c r="M106" s="614"/>
      <c r="N106" s="748">
        <f t="shared" si="13"/>
        <v>60</v>
      </c>
      <c r="O106" s="730">
        <f t="shared" si="10"/>
        <v>544606.51081469248</v>
      </c>
      <c r="P106" s="730">
        <f t="shared" si="14"/>
        <v>8674.4181828701257</v>
      </c>
      <c r="Q106" s="730">
        <f t="shared" si="11"/>
        <v>1156.0896643189726</v>
      </c>
      <c r="R106" s="730">
        <f t="shared" si="12"/>
        <v>554437.01866188156</v>
      </c>
      <c r="Z106" s="614"/>
    </row>
    <row r="107" spans="13:26" x14ac:dyDescent="0.2">
      <c r="M107" s="614"/>
      <c r="N107" s="748">
        <f t="shared" si="13"/>
        <v>61</v>
      </c>
      <c r="O107" s="730">
        <f t="shared" si="10"/>
        <v>554437.01866188156</v>
      </c>
      <c r="P107" s="730">
        <f t="shared" si="14"/>
        <v>8674.4181828701257</v>
      </c>
      <c r="Q107" s="730">
        <f t="shared" si="11"/>
        <v>1176.9578476613653</v>
      </c>
      <c r="R107" s="730">
        <f t="shared" si="12"/>
        <v>564288.39469241304</v>
      </c>
      <c r="Z107" s="614"/>
    </row>
    <row r="108" spans="13:26" x14ac:dyDescent="0.2">
      <c r="M108" s="614"/>
      <c r="N108" s="748">
        <f t="shared" si="13"/>
        <v>62</v>
      </c>
      <c r="O108" s="730">
        <f t="shared" si="10"/>
        <v>564288.39469241304</v>
      </c>
      <c r="P108" s="730">
        <f t="shared" si="14"/>
        <v>8674.4181828701257</v>
      </c>
      <c r="Q108" s="730">
        <f t="shared" si="11"/>
        <v>1197.8703299436281</v>
      </c>
      <c r="R108" s="730">
        <f t="shared" si="12"/>
        <v>574160.68320522679</v>
      </c>
      <c r="Z108" s="614"/>
    </row>
    <row r="109" spans="13:26" x14ac:dyDescent="0.2">
      <c r="M109" s="614"/>
      <c r="N109" s="748">
        <f t="shared" si="13"/>
        <v>63</v>
      </c>
      <c r="O109" s="730">
        <f t="shared" si="10"/>
        <v>574160.68320522679</v>
      </c>
      <c r="P109" s="730">
        <f t="shared" si="14"/>
        <v>8674.4181828701257</v>
      </c>
      <c r="Q109" s="730">
        <f t="shared" si="11"/>
        <v>1218.8272052034656</v>
      </c>
      <c r="R109" s="730">
        <f t="shared" si="12"/>
        <v>584053.9285933004</v>
      </c>
      <c r="Z109" s="614"/>
    </row>
    <row r="110" spans="13:26" x14ac:dyDescent="0.2">
      <c r="M110" s="614"/>
      <c r="N110" s="748">
        <f t="shared" si="13"/>
        <v>64</v>
      </c>
      <c r="O110" s="730">
        <f t="shared" si="10"/>
        <v>584053.9285933004</v>
      </c>
      <c r="P110" s="730">
        <f t="shared" si="14"/>
        <v>8674.4181828701257</v>
      </c>
      <c r="Q110" s="730">
        <f t="shared" si="11"/>
        <v>1239.8285676782066</v>
      </c>
      <c r="R110" s="730">
        <f t="shared" si="12"/>
        <v>593968.17534384876</v>
      </c>
      <c r="Z110" s="614"/>
    </row>
    <row r="111" spans="13:26" x14ac:dyDescent="0.2">
      <c r="M111" s="614"/>
      <c r="N111" s="748">
        <f t="shared" si="13"/>
        <v>65</v>
      </c>
      <c r="O111" s="730">
        <f t="shared" si="10"/>
        <v>593968.17534384876</v>
      </c>
      <c r="P111" s="730">
        <f t="shared" si="14"/>
        <v>8674.4181828701257</v>
      </c>
      <c r="Q111" s="730">
        <f t="shared" si="11"/>
        <v>1260.8745118052257</v>
      </c>
      <c r="R111" s="730">
        <f t="shared" si="12"/>
        <v>603903.46803852415</v>
      </c>
      <c r="Z111" s="614"/>
    </row>
    <row r="112" spans="13:26" x14ac:dyDescent="0.2">
      <c r="M112" s="614"/>
      <c r="N112" s="748">
        <f t="shared" si="13"/>
        <v>66</v>
      </c>
      <c r="O112" s="730">
        <f t="shared" ref="O112:O175" si="15">R111</f>
        <v>603903.46803852415</v>
      </c>
      <c r="P112" s="730">
        <f t="shared" si="14"/>
        <v>8674.4181828701257</v>
      </c>
      <c r="Q112" s="730">
        <f t="shared" ref="Q112:Q175" si="16">O112*$P$41</f>
        <v>1281.9651322223699</v>
      </c>
      <c r="R112" s="730">
        <f t="shared" ref="R112:R175" si="17">O112+P112+Q112</f>
        <v>613859.85135361669</v>
      </c>
      <c r="Z112" s="614"/>
    </row>
    <row r="113" spans="13:26" x14ac:dyDescent="0.2">
      <c r="M113" s="614"/>
      <c r="N113" s="748">
        <f t="shared" ref="N113:N176" si="18">N112+1</f>
        <v>67</v>
      </c>
      <c r="O113" s="730">
        <f t="shared" si="15"/>
        <v>613859.85135361669</v>
      </c>
      <c r="P113" s="730">
        <f t="shared" si="14"/>
        <v>8674.4181828701257</v>
      </c>
      <c r="Q113" s="730">
        <f t="shared" si="16"/>
        <v>1303.1005237683826</v>
      </c>
      <c r="R113" s="730">
        <f t="shared" si="17"/>
        <v>623837.37006025517</v>
      </c>
      <c r="Z113" s="614"/>
    </row>
    <row r="114" spans="13:26" x14ac:dyDescent="0.2">
      <c r="M114" s="614"/>
      <c r="N114" s="748">
        <f t="shared" si="18"/>
        <v>68</v>
      </c>
      <c r="O114" s="730">
        <f t="shared" si="15"/>
        <v>623837.37006025517</v>
      </c>
      <c r="P114" s="730">
        <f t="shared" ref="P114:P177" si="19">P113</f>
        <v>8674.4181828701257</v>
      </c>
      <c r="Q114" s="730">
        <f t="shared" si="16"/>
        <v>1324.2807814833309</v>
      </c>
      <c r="R114" s="730">
        <f t="shared" si="17"/>
        <v>633836.06902460859</v>
      </c>
      <c r="Z114" s="614"/>
    </row>
    <row r="115" spans="13:26" x14ac:dyDescent="0.2">
      <c r="M115" s="614"/>
      <c r="N115" s="748">
        <f t="shared" si="18"/>
        <v>69</v>
      </c>
      <c r="O115" s="730">
        <f t="shared" si="15"/>
        <v>633836.06902460859</v>
      </c>
      <c r="P115" s="730">
        <f t="shared" si="19"/>
        <v>8674.4181828701257</v>
      </c>
      <c r="Q115" s="730">
        <f t="shared" si="16"/>
        <v>1345.506000609033</v>
      </c>
      <c r="R115" s="730">
        <f t="shared" si="17"/>
        <v>643855.99320808775</v>
      </c>
      <c r="Z115" s="614"/>
    </row>
    <row r="116" spans="13:26" x14ac:dyDescent="0.2">
      <c r="M116" s="614"/>
      <c r="N116" s="748">
        <f t="shared" si="18"/>
        <v>70</v>
      </c>
      <c r="O116" s="730">
        <f t="shared" si="15"/>
        <v>643855.99320808775</v>
      </c>
      <c r="P116" s="730">
        <f t="shared" si="19"/>
        <v>8674.4181828701257</v>
      </c>
      <c r="Q116" s="730">
        <f t="shared" si="16"/>
        <v>1366.7762765894856</v>
      </c>
      <c r="R116" s="730">
        <f t="shared" si="17"/>
        <v>653897.18766754738</v>
      </c>
      <c r="Z116" s="614"/>
    </row>
    <row r="117" spans="13:26" x14ac:dyDescent="0.2">
      <c r="M117" s="614"/>
      <c r="N117" s="748">
        <f t="shared" si="18"/>
        <v>71</v>
      </c>
      <c r="O117" s="730">
        <f t="shared" si="15"/>
        <v>653897.18766754738</v>
      </c>
      <c r="P117" s="730">
        <f t="shared" si="19"/>
        <v>8674.4181828701257</v>
      </c>
      <c r="Q117" s="730">
        <f t="shared" si="16"/>
        <v>1388.0917050712949</v>
      </c>
      <c r="R117" s="730">
        <f t="shared" si="17"/>
        <v>663959.69755548879</v>
      </c>
      <c r="Z117" s="614"/>
    </row>
    <row r="118" spans="13:26" x14ac:dyDescent="0.2">
      <c r="M118" s="614"/>
      <c r="N118" s="748">
        <f t="shared" si="18"/>
        <v>72</v>
      </c>
      <c r="O118" s="730">
        <f t="shared" si="15"/>
        <v>663959.69755548879</v>
      </c>
      <c r="P118" s="730">
        <f t="shared" si="19"/>
        <v>8674.4181828701257</v>
      </c>
      <c r="Q118" s="730">
        <f t="shared" si="16"/>
        <v>1409.4523819041042</v>
      </c>
      <c r="R118" s="730">
        <f t="shared" si="17"/>
        <v>674043.56812026305</v>
      </c>
      <c r="Z118" s="614"/>
    </row>
    <row r="119" spans="13:26" x14ac:dyDescent="0.2">
      <c r="M119" s="614"/>
      <c r="N119" s="748">
        <f t="shared" si="18"/>
        <v>73</v>
      </c>
      <c r="O119" s="730">
        <f t="shared" si="15"/>
        <v>674043.56812026305</v>
      </c>
      <c r="P119" s="730">
        <f t="shared" si="19"/>
        <v>8674.4181828701257</v>
      </c>
      <c r="Q119" s="730">
        <f t="shared" si="16"/>
        <v>1430.8584031410273</v>
      </c>
      <c r="R119" s="730">
        <f t="shared" si="17"/>
        <v>684148.84470627422</v>
      </c>
      <c r="Z119" s="614"/>
    </row>
    <row r="120" spans="13:26" x14ac:dyDescent="0.2">
      <c r="M120" s="614"/>
      <c r="N120" s="748">
        <f t="shared" si="18"/>
        <v>74</v>
      </c>
      <c r="O120" s="730">
        <f t="shared" si="15"/>
        <v>684148.84470627422</v>
      </c>
      <c r="P120" s="730">
        <f t="shared" si="19"/>
        <v>8674.4181828701257</v>
      </c>
      <c r="Q120" s="730">
        <f t="shared" si="16"/>
        <v>1452.3098650390784</v>
      </c>
      <c r="R120" s="730">
        <f t="shared" si="17"/>
        <v>694275.57275418343</v>
      </c>
      <c r="Z120" s="614"/>
    </row>
    <row r="121" spans="13:26" x14ac:dyDescent="0.2">
      <c r="M121" s="614"/>
      <c r="N121" s="748">
        <f t="shared" si="18"/>
        <v>75</v>
      </c>
      <c r="O121" s="730">
        <f t="shared" si="15"/>
        <v>694275.57275418343</v>
      </c>
      <c r="P121" s="730">
        <f t="shared" si="19"/>
        <v>8674.4181828701257</v>
      </c>
      <c r="Q121" s="730">
        <f t="shared" si="16"/>
        <v>1473.8068640596071</v>
      </c>
      <c r="R121" s="730">
        <f t="shared" si="17"/>
        <v>704423.79780111322</v>
      </c>
      <c r="Z121" s="614"/>
    </row>
    <row r="122" spans="13:26" x14ac:dyDescent="0.2">
      <c r="M122" s="614"/>
      <c r="N122" s="748">
        <f t="shared" si="18"/>
        <v>76</v>
      </c>
      <c r="O122" s="730">
        <f t="shared" si="15"/>
        <v>704423.79780111322</v>
      </c>
      <c r="P122" s="730">
        <f t="shared" si="19"/>
        <v>8674.4181828701257</v>
      </c>
      <c r="Q122" s="730">
        <f t="shared" si="16"/>
        <v>1495.3494968687298</v>
      </c>
      <c r="R122" s="730">
        <f t="shared" si="17"/>
        <v>714593.56548085203</v>
      </c>
      <c r="Z122" s="614"/>
    </row>
    <row r="123" spans="13:26" x14ac:dyDescent="0.2">
      <c r="M123" s="614"/>
      <c r="N123" s="748">
        <f t="shared" si="18"/>
        <v>77</v>
      </c>
      <c r="O123" s="730">
        <f t="shared" si="15"/>
        <v>714593.56548085203</v>
      </c>
      <c r="P123" s="730">
        <f t="shared" si="19"/>
        <v>8674.4181828701257</v>
      </c>
      <c r="Q123" s="730">
        <f t="shared" si="16"/>
        <v>1516.9378603377659</v>
      </c>
      <c r="R123" s="730">
        <f t="shared" si="17"/>
        <v>724784.92152405996</v>
      </c>
      <c r="Z123" s="614"/>
    </row>
    <row r="124" spans="13:26" x14ac:dyDescent="0.2">
      <c r="M124" s="614"/>
      <c r="N124" s="748">
        <f t="shared" si="18"/>
        <v>78</v>
      </c>
      <c r="O124" s="730">
        <f t="shared" si="15"/>
        <v>724784.92152405996</v>
      </c>
      <c r="P124" s="730">
        <f t="shared" si="19"/>
        <v>8674.4181828701257</v>
      </c>
      <c r="Q124" s="730">
        <f t="shared" si="16"/>
        <v>1538.5720515436738</v>
      </c>
      <c r="R124" s="730">
        <f t="shared" si="17"/>
        <v>734997.91175847373</v>
      </c>
      <c r="Z124" s="614"/>
    </row>
    <row r="125" spans="13:26" x14ac:dyDescent="0.2">
      <c r="M125" s="614"/>
      <c r="N125" s="748">
        <f t="shared" si="18"/>
        <v>79</v>
      </c>
      <c r="O125" s="730">
        <f t="shared" si="15"/>
        <v>734997.91175847373</v>
      </c>
      <c r="P125" s="730">
        <f t="shared" si="19"/>
        <v>8674.4181828701257</v>
      </c>
      <c r="Q125" s="730">
        <f t="shared" si="16"/>
        <v>1560.2521677694856</v>
      </c>
      <c r="R125" s="730">
        <f t="shared" si="17"/>
        <v>745232.58210911334</v>
      </c>
      <c r="Z125" s="614"/>
    </row>
    <row r="126" spans="13:26" x14ac:dyDescent="0.2">
      <c r="M126" s="614"/>
      <c r="N126" s="748">
        <f t="shared" si="18"/>
        <v>80</v>
      </c>
      <c r="O126" s="730">
        <f t="shared" si="15"/>
        <v>745232.58210911334</v>
      </c>
      <c r="P126" s="730">
        <f t="shared" si="19"/>
        <v>8674.4181828701257</v>
      </c>
      <c r="Q126" s="730">
        <f t="shared" si="16"/>
        <v>1581.9783065047463</v>
      </c>
      <c r="R126" s="730">
        <f t="shared" si="17"/>
        <v>755488.97859848826</v>
      </c>
      <c r="Z126" s="614"/>
    </row>
    <row r="127" spans="13:26" x14ac:dyDescent="0.2">
      <c r="M127" s="614"/>
      <c r="N127" s="748">
        <f t="shared" si="18"/>
        <v>81</v>
      </c>
      <c r="O127" s="730">
        <f t="shared" si="15"/>
        <v>755488.97859848826</v>
      </c>
      <c r="P127" s="730">
        <f t="shared" si="19"/>
        <v>8674.4181828701257</v>
      </c>
      <c r="Q127" s="730">
        <f t="shared" si="16"/>
        <v>1603.7505654459515</v>
      </c>
      <c r="R127" s="730">
        <f t="shared" si="17"/>
        <v>765767.14734680438</v>
      </c>
      <c r="Z127" s="614"/>
    </row>
    <row r="128" spans="13:26" x14ac:dyDescent="0.2">
      <c r="M128" s="614"/>
      <c r="N128" s="748">
        <f t="shared" si="18"/>
        <v>82</v>
      </c>
      <c r="O128" s="730">
        <f t="shared" si="15"/>
        <v>765767.14734680438</v>
      </c>
      <c r="P128" s="730">
        <f t="shared" si="19"/>
        <v>8674.4181828701257</v>
      </c>
      <c r="Q128" s="730">
        <f t="shared" si="16"/>
        <v>1625.5690424969864</v>
      </c>
      <c r="R128" s="730">
        <f t="shared" si="17"/>
        <v>776067.13457217149</v>
      </c>
      <c r="Z128" s="614"/>
    </row>
    <row r="129" spans="13:26" x14ac:dyDescent="0.2">
      <c r="M129" s="614"/>
      <c r="N129" s="748">
        <f t="shared" si="18"/>
        <v>83</v>
      </c>
      <c r="O129" s="730">
        <f t="shared" si="15"/>
        <v>776067.13457217149</v>
      </c>
      <c r="P129" s="730">
        <f t="shared" si="19"/>
        <v>8674.4181828701257</v>
      </c>
      <c r="Q129" s="730">
        <f t="shared" si="16"/>
        <v>1647.4338357695665</v>
      </c>
      <c r="R129" s="730">
        <f t="shared" si="17"/>
        <v>786388.98659081117</v>
      </c>
      <c r="Z129" s="614"/>
    </row>
    <row r="130" spans="13:26" x14ac:dyDescent="0.2">
      <c r="M130" s="614"/>
      <c r="N130" s="748">
        <f t="shared" si="18"/>
        <v>84</v>
      </c>
      <c r="O130" s="730">
        <f t="shared" si="15"/>
        <v>786388.98659081117</v>
      </c>
      <c r="P130" s="730">
        <f t="shared" si="19"/>
        <v>8674.4181828701257</v>
      </c>
      <c r="Q130" s="730">
        <f t="shared" si="16"/>
        <v>1669.3450435836785</v>
      </c>
      <c r="R130" s="730">
        <f t="shared" si="17"/>
        <v>796732.74981726496</v>
      </c>
      <c r="Z130" s="614"/>
    </row>
    <row r="131" spans="13:26" x14ac:dyDescent="0.2">
      <c r="M131" s="614"/>
      <c r="N131" s="748">
        <f t="shared" si="18"/>
        <v>85</v>
      </c>
      <c r="O131" s="730">
        <f t="shared" si="15"/>
        <v>796732.74981726496</v>
      </c>
      <c r="P131" s="730">
        <f t="shared" si="19"/>
        <v>8674.4181828701257</v>
      </c>
      <c r="Q131" s="730">
        <f t="shared" si="16"/>
        <v>1691.3027644680233</v>
      </c>
      <c r="R131" s="730">
        <f t="shared" si="17"/>
        <v>807098.47076460312</v>
      </c>
      <c r="Z131" s="614"/>
    </row>
    <row r="132" spans="13:26" x14ac:dyDescent="0.2">
      <c r="M132" s="614"/>
      <c r="N132" s="748">
        <f t="shared" si="18"/>
        <v>86</v>
      </c>
      <c r="O132" s="730">
        <f t="shared" si="15"/>
        <v>807098.47076460312</v>
      </c>
      <c r="P132" s="730">
        <f t="shared" si="19"/>
        <v>8674.4181828701257</v>
      </c>
      <c r="Q132" s="730">
        <f t="shared" si="16"/>
        <v>1713.3070971604577</v>
      </c>
      <c r="R132" s="730">
        <f t="shared" si="17"/>
        <v>817486.19604463375</v>
      </c>
      <c r="Z132" s="614"/>
    </row>
    <row r="133" spans="13:26" x14ac:dyDescent="0.2">
      <c r="M133" s="614"/>
      <c r="N133" s="748">
        <f t="shared" si="18"/>
        <v>87</v>
      </c>
      <c r="O133" s="730">
        <f t="shared" si="15"/>
        <v>817486.19604463375</v>
      </c>
      <c r="P133" s="730">
        <f t="shared" si="19"/>
        <v>8674.4181828701257</v>
      </c>
      <c r="Q133" s="730">
        <f t="shared" si="16"/>
        <v>1735.358140608439</v>
      </c>
      <c r="R133" s="730">
        <f t="shared" si="17"/>
        <v>827895.9723681123</v>
      </c>
      <c r="Z133" s="614"/>
    </row>
    <row r="134" spans="13:26" x14ac:dyDescent="0.2">
      <c r="M134" s="614"/>
      <c r="N134" s="748">
        <f t="shared" si="18"/>
        <v>88</v>
      </c>
      <c r="O134" s="730">
        <f t="shared" si="15"/>
        <v>827895.9723681123</v>
      </c>
      <c r="P134" s="730">
        <f t="shared" si="19"/>
        <v>8674.4181828701257</v>
      </c>
      <c r="Q134" s="730">
        <f t="shared" si="16"/>
        <v>1757.4559939694702</v>
      </c>
      <c r="R134" s="730">
        <f t="shared" si="17"/>
        <v>838327.8465449519</v>
      </c>
      <c r="Z134" s="614"/>
    </row>
    <row r="135" spans="13:26" x14ac:dyDescent="0.2">
      <c r="M135" s="614"/>
      <c r="N135" s="748">
        <f t="shared" si="18"/>
        <v>89</v>
      </c>
      <c r="O135" s="730">
        <f t="shared" si="15"/>
        <v>838327.8465449519</v>
      </c>
      <c r="P135" s="730">
        <f t="shared" si="19"/>
        <v>8674.4181828701257</v>
      </c>
      <c r="Q135" s="730">
        <f t="shared" si="16"/>
        <v>1779.6007566115456</v>
      </c>
      <c r="R135" s="730">
        <f t="shared" si="17"/>
        <v>848781.8654844336</v>
      </c>
      <c r="Z135" s="614"/>
    </row>
    <row r="136" spans="13:26" x14ac:dyDescent="0.2">
      <c r="M136" s="614"/>
      <c r="N136" s="748">
        <f t="shared" si="18"/>
        <v>90</v>
      </c>
      <c r="O136" s="730">
        <f t="shared" si="15"/>
        <v>848781.8654844336</v>
      </c>
      <c r="P136" s="730">
        <f t="shared" si="19"/>
        <v>8674.4181828701257</v>
      </c>
      <c r="Q136" s="730">
        <f t="shared" si="16"/>
        <v>1801.7925281135979</v>
      </c>
      <c r="R136" s="730">
        <f t="shared" si="17"/>
        <v>859258.07619541732</v>
      </c>
      <c r="Z136" s="614"/>
    </row>
    <row r="137" spans="13:26" x14ac:dyDescent="0.2">
      <c r="M137" s="614"/>
      <c r="N137" s="748">
        <f t="shared" si="18"/>
        <v>91</v>
      </c>
      <c r="O137" s="730">
        <f t="shared" si="15"/>
        <v>859258.07619541732</v>
      </c>
      <c r="P137" s="730">
        <f t="shared" si="19"/>
        <v>8674.4181828701257</v>
      </c>
      <c r="Q137" s="730">
        <f t="shared" si="16"/>
        <v>1824.0314082659452</v>
      </c>
      <c r="R137" s="730">
        <f t="shared" si="17"/>
        <v>869756.52578655339</v>
      </c>
      <c r="Z137" s="614"/>
    </row>
    <row r="138" spans="13:26" x14ac:dyDescent="0.2">
      <c r="M138" s="614"/>
      <c r="N138" s="748">
        <f t="shared" si="18"/>
        <v>92</v>
      </c>
      <c r="O138" s="730">
        <f t="shared" si="15"/>
        <v>869756.52578655339</v>
      </c>
      <c r="P138" s="730">
        <f t="shared" si="19"/>
        <v>8674.4181828701257</v>
      </c>
      <c r="Q138" s="730">
        <f t="shared" si="16"/>
        <v>1846.3174970707407</v>
      </c>
      <c r="R138" s="730">
        <f t="shared" si="17"/>
        <v>880277.2614664943</v>
      </c>
      <c r="Z138" s="614"/>
    </row>
    <row r="139" spans="13:26" x14ac:dyDescent="0.2">
      <c r="M139" s="614"/>
      <c r="N139" s="748">
        <f t="shared" si="18"/>
        <v>93</v>
      </c>
      <c r="O139" s="730">
        <f t="shared" si="15"/>
        <v>880277.2614664943</v>
      </c>
      <c r="P139" s="730">
        <f t="shared" si="19"/>
        <v>8674.4181828701257</v>
      </c>
      <c r="Q139" s="730">
        <f t="shared" si="16"/>
        <v>1868.6508947424225</v>
      </c>
      <c r="R139" s="730">
        <f t="shared" si="17"/>
        <v>890820.3305441069</v>
      </c>
      <c r="Z139" s="614"/>
    </row>
    <row r="140" spans="13:26" x14ac:dyDescent="0.2">
      <c r="M140" s="614"/>
      <c r="N140" s="748">
        <f t="shared" si="18"/>
        <v>94</v>
      </c>
      <c r="O140" s="730">
        <f t="shared" si="15"/>
        <v>890820.3305441069</v>
      </c>
      <c r="P140" s="730">
        <f t="shared" si="19"/>
        <v>8674.4181828701257</v>
      </c>
      <c r="Q140" s="730">
        <f t="shared" si="16"/>
        <v>1891.0317017081625</v>
      </c>
      <c r="R140" s="730">
        <f t="shared" si="17"/>
        <v>901385.78042868525</v>
      </c>
      <c r="Z140" s="614"/>
    </row>
    <row r="141" spans="13:26" x14ac:dyDescent="0.2">
      <c r="M141" s="614"/>
      <c r="N141" s="748">
        <f t="shared" si="18"/>
        <v>95</v>
      </c>
      <c r="O141" s="730">
        <f t="shared" si="15"/>
        <v>901385.78042868525</v>
      </c>
      <c r="P141" s="730">
        <f t="shared" si="19"/>
        <v>8674.4181828701257</v>
      </c>
      <c r="Q141" s="730">
        <f t="shared" si="16"/>
        <v>1913.4600186083203</v>
      </c>
      <c r="R141" s="730">
        <f t="shared" si="17"/>
        <v>911973.65863016376</v>
      </c>
      <c r="Z141" s="614"/>
    </row>
    <row r="142" spans="13:26" x14ac:dyDescent="0.2">
      <c r="M142" s="614"/>
      <c r="N142" s="748">
        <f t="shared" si="18"/>
        <v>96</v>
      </c>
      <c r="O142" s="730">
        <f t="shared" si="15"/>
        <v>911973.65863016376</v>
      </c>
      <c r="P142" s="730">
        <f t="shared" si="19"/>
        <v>8674.4181828701257</v>
      </c>
      <c r="Q142" s="730">
        <f t="shared" si="16"/>
        <v>1935.9359462968939</v>
      </c>
      <c r="R142" s="730">
        <f t="shared" si="17"/>
        <v>922584.0127593308</v>
      </c>
      <c r="Z142" s="614"/>
    </row>
    <row r="143" spans="13:26" x14ac:dyDescent="0.2">
      <c r="M143" s="614"/>
      <c r="N143" s="748">
        <f t="shared" si="18"/>
        <v>97</v>
      </c>
      <c r="O143" s="730">
        <f t="shared" si="15"/>
        <v>922584.0127593308</v>
      </c>
      <c r="P143" s="730">
        <f t="shared" si="19"/>
        <v>8674.4181828701257</v>
      </c>
      <c r="Q143" s="730">
        <f t="shared" si="16"/>
        <v>1958.4595858419746</v>
      </c>
      <c r="R143" s="730">
        <f t="shared" si="17"/>
        <v>933216.89052804292</v>
      </c>
      <c r="Z143" s="614"/>
    </row>
    <row r="144" spans="13:26" x14ac:dyDescent="0.2">
      <c r="M144" s="614"/>
      <c r="N144" s="748">
        <f t="shared" si="18"/>
        <v>98</v>
      </c>
      <c r="O144" s="730">
        <f t="shared" si="15"/>
        <v>933216.89052804292</v>
      </c>
      <c r="P144" s="730">
        <f t="shared" si="19"/>
        <v>8674.4181828701257</v>
      </c>
      <c r="Q144" s="730">
        <f t="shared" si="16"/>
        <v>1981.0310385262003</v>
      </c>
      <c r="R144" s="730">
        <f t="shared" si="17"/>
        <v>943872.33974943927</v>
      </c>
      <c r="Z144" s="614"/>
    </row>
    <row r="145" spans="13:26" x14ac:dyDescent="0.2">
      <c r="M145" s="614"/>
      <c r="N145" s="748">
        <f t="shared" si="18"/>
        <v>99</v>
      </c>
      <c r="O145" s="730">
        <f t="shared" si="15"/>
        <v>943872.33974943927</v>
      </c>
      <c r="P145" s="730">
        <f t="shared" si="19"/>
        <v>8674.4181828701257</v>
      </c>
      <c r="Q145" s="730">
        <f t="shared" si="16"/>
        <v>2003.6504058472117</v>
      </c>
      <c r="R145" s="730">
        <f t="shared" si="17"/>
        <v>954550.40833815665</v>
      </c>
      <c r="Z145" s="614"/>
    </row>
    <row r="146" spans="13:26" x14ac:dyDescent="0.2">
      <c r="M146" s="614"/>
      <c r="N146" s="748">
        <f t="shared" si="18"/>
        <v>100</v>
      </c>
      <c r="O146" s="730">
        <f t="shared" si="15"/>
        <v>954550.40833815665</v>
      </c>
      <c r="P146" s="730">
        <f t="shared" si="19"/>
        <v>8674.4181828701257</v>
      </c>
      <c r="Q146" s="730">
        <f t="shared" si="16"/>
        <v>2026.3177895181088</v>
      </c>
      <c r="R146" s="730">
        <f t="shared" si="17"/>
        <v>965251.14431054494</v>
      </c>
      <c r="Z146" s="614"/>
    </row>
    <row r="147" spans="13:26" x14ac:dyDescent="0.2">
      <c r="M147" s="614"/>
      <c r="N147" s="748">
        <f t="shared" si="18"/>
        <v>101</v>
      </c>
      <c r="O147" s="730">
        <f t="shared" si="15"/>
        <v>965251.14431054494</v>
      </c>
      <c r="P147" s="730">
        <f t="shared" si="19"/>
        <v>8674.4181828701257</v>
      </c>
      <c r="Q147" s="730">
        <f t="shared" si="16"/>
        <v>2049.0332914679079</v>
      </c>
      <c r="R147" s="730">
        <f t="shared" si="17"/>
        <v>975974.59578488301</v>
      </c>
      <c r="Z147" s="614"/>
    </row>
    <row r="148" spans="13:26" x14ac:dyDescent="0.2">
      <c r="M148" s="614"/>
      <c r="N148" s="748">
        <f t="shared" si="18"/>
        <v>102</v>
      </c>
      <c r="O148" s="730">
        <f t="shared" si="15"/>
        <v>975974.59578488301</v>
      </c>
      <c r="P148" s="730">
        <f t="shared" si="19"/>
        <v>8674.4181828701257</v>
      </c>
      <c r="Q148" s="730">
        <f t="shared" si="16"/>
        <v>2071.7970138419992</v>
      </c>
      <c r="R148" s="730">
        <f t="shared" si="17"/>
        <v>986720.81098159519</v>
      </c>
      <c r="Z148" s="614"/>
    </row>
    <row r="149" spans="13:26" x14ac:dyDescent="0.2">
      <c r="M149" s="614"/>
      <c r="N149" s="748">
        <f t="shared" si="18"/>
        <v>103</v>
      </c>
      <c r="O149" s="730">
        <f t="shared" si="15"/>
        <v>986720.81098159519</v>
      </c>
      <c r="P149" s="730">
        <f t="shared" si="19"/>
        <v>8674.4181828701257</v>
      </c>
      <c r="Q149" s="730">
        <f t="shared" si="16"/>
        <v>2094.6090590026083</v>
      </c>
      <c r="R149" s="730">
        <f t="shared" si="17"/>
        <v>997489.83822346793</v>
      </c>
      <c r="Z149" s="614"/>
    </row>
    <row r="150" spans="13:26" x14ac:dyDescent="0.2">
      <c r="M150" s="614"/>
      <c r="N150" s="748">
        <f t="shared" si="18"/>
        <v>104</v>
      </c>
      <c r="O150" s="730">
        <f t="shared" si="15"/>
        <v>997489.83822346793</v>
      </c>
      <c r="P150" s="730">
        <f t="shared" si="19"/>
        <v>8674.4181828701257</v>
      </c>
      <c r="Q150" s="730">
        <f t="shared" si="16"/>
        <v>2117.4695295292536</v>
      </c>
      <c r="R150" s="730">
        <f t="shared" si="17"/>
        <v>1008281.7259358673</v>
      </c>
      <c r="Z150" s="614"/>
    </row>
    <row r="151" spans="13:26" x14ac:dyDescent="0.2">
      <c r="M151" s="614"/>
      <c r="N151" s="748">
        <f t="shared" si="18"/>
        <v>105</v>
      </c>
      <c r="O151" s="730">
        <f t="shared" si="15"/>
        <v>1008281.7259358673</v>
      </c>
      <c r="P151" s="730">
        <f t="shared" si="19"/>
        <v>8674.4181828701257</v>
      </c>
      <c r="Q151" s="730">
        <f t="shared" si="16"/>
        <v>2140.3785282192107</v>
      </c>
      <c r="R151" s="730">
        <f t="shared" si="17"/>
        <v>1019096.5226469566</v>
      </c>
      <c r="Z151" s="614"/>
    </row>
    <row r="152" spans="13:26" x14ac:dyDescent="0.2">
      <c r="M152" s="614"/>
      <c r="N152" s="748">
        <f t="shared" si="18"/>
        <v>106</v>
      </c>
      <c r="O152" s="730">
        <f t="shared" si="15"/>
        <v>1019096.5226469566</v>
      </c>
      <c r="P152" s="730">
        <f t="shared" si="19"/>
        <v>8674.4181828701257</v>
      </c>
      <c r="Q152" s="730">
        <f t="shared" si="16"/>
        <v>2163.3361580879719</v>
      </c>
      <c r="R152" s="730">
        <f t="shared" si="17"/>
        <v>1029934.2769879147</v>
      </c>
      <c r="Z152" s="614"/>
    </row>
    <row r="153" spans="13:26" x14ac:dyDescent="0.2">
      <c r="M153" s="614"/>
      <c r="N153" s="748">
        <f t="shared" si="18"/>
        <v>107</v>
      </c>
      <c r="O153" s="730">
        <f t="shared" si="15"/>
        <v>1029934.2769879147</v>
      </c>
      <c r="P153" s="730">
        <f t="shared" si="19"/>
        <v>8674.4181828701257</v>
      </c>
      <c r="Q153" s="730">
        <f t="shared" si="16"/>
        <v>2186.3425223697109</v>
      </c>
      <c r="R153" s="730">
        <f t="shared" si="17"/>
        <v>1040795.0376931545</v>
      </c>
      <c r="Z153" s="614"/>
    </row>
    <row r="154" spans="13:26" x14ac:dyDescent="0.2">
      <c r="M154" s="614"/>
      <c r="N154" s="748">
        <f t="shared" si="18"/>
        <v>108</v>
      </c>
      <c r="O154" s="730">
        <f t="shared" si="15"/>
        <v>1040795.0376931545</v>
      </c>
      <c r="P154" s="730">
        <f t="shared" si="19"/>
        <v>8674.4181828701257</v>
      </c>
      <c r="Q154" s="730">
        <f t="shared" si="16"/>
        <v>2209.3977245177471</v>
      </c>
      <c r="R154" s="730">
        <f t="shared" si="17"/>
        <v>1051678.8536005425</v>
      </c>
      <c r="Z154" s="614"/>
    </row>
    <row r="155" spans="13:26" x14ac:dyDescent="0.2">
      <c r="M155" s="614"/>
      <c r="N155" s="748">
        <f t="shared" si="18"/>
        <v>109</v>
      </c>
      <c r="O155" s="730">
        <f t="shared" si="15"/>
        <v>1051678.8536005425</v>
      </c>
      <c r="P155" s="730">
        <f t="shared" si="19"/>
        <v>8674.4181828701257</v>
      </c>
      <c r="Q155" s="730">
        <f t="shared" si="16"/>
        <v>2232.5018682050104</v>
      </c>
      <c r="R155" s="730">
        <f t="shared" si="17"/>
        <v>1062585.7736516176</v>
      </c>
      <c r="Z155" s="614"/>
    </row>
    <row r="156" spans="13:26" x14ac:dyDescent="0.2">
      <c r="M156" s="614"/>
      <c r="N156" s="748">
        <f t="shared" si="18"/>
        <v>110</v>
      </c>
      <c r="O156" s="730">
        <f t="shared" si="15"/>
        <v>1062585.7736516176</v>
      </c>
      <c r="P156" s="730">
        <f t="shared" si="19"/>
        <v>8674.4181828701257</v>
      </c>
      <c r="Q156" s="730">
        <f t="shared" si="16"/>
        <v>2255.6550573245058</v>
      </c>
      <c r="R156" s="730">
        <f t="shared" si="17"/>
        <v>1073515.8468918123</v>
      </c>
      <c r="Z156" s="614"/>
    </row>
    <row r="157" spans="13:26" x14ac:dyDescent="0.2">
      <c r="M157" s="614"/>
      <c r="N157" s="748">
        <f t="shared" si="18"/>
        <v>111</v>
      </c>
      <c r="O157" s="730">
        <f t="shared" si="15"/>
        <v>1073515.8468918123</v>
      </c>
      <c r="P157" s="730">
        <f t="shared" si="19"/>
        <v>8674.4181828701257</v>
      </c>
      <c r="Q157" s="730">
        <f t="shared" si="16"/>
        <v>2278.8573959897853</v>
      </c>
      <c r="R157" s="730">
        <f t="shared" si="17"/>
        <v>1084469.1224706722</v>
      </c>
      <c r="Z157" s="614"/>
    </row>
    <row r="158" spans="13:26" x14ac:dyDescent="0.2">
      <c r="M158" s="614"/>
      <c r="N158" s="748">
        <f t="shared" si="18"/>
        <v>112</v>
      </c>
      <c r="O158" s="730">
        <f t="shared" si="15"/>
        <v>1084469.1224706722</v>
      </c>
      <c r="P158" s="730">
        <f t="shared" si="19"/>
        <v>8674.4181828701257</v>
      </c>
      <c r="Q158" s="730">
        <f t="shared" si="16"/>
        <v>2302.1089885354095</v>
      </c>
      <c r="R158" s="730">
        <f t="shared" si="17"/>
        <v>1095445.6496420777</v>
      </c>
      <c r="Z158" s="614"/>
    </row>
    <row r="159" spans="13:26" x14ac:dyDescent="0.2">
      <c r="M159" s="614"/>
      <c r="N159" s="748">
        <f t="shared" si="18"/>
        <v>113</v>
      </c>
      <c r="O159" s="730">
        <f t="shared" si="15"/>
        <v>1095445.6496420777</v>
      </c>
      <c r="P159" s="730">
        <f t="shared" si="19"/>
        <v>8674.4181828701257</v>
      </c>
      <c r="Q159" s="730">
        <f t="shared" si="16"/>
        <v>2325.4099395174226</v>
      </c>
      <c r="R159" s="730">
        <f t="shared" si="17"/>
        <v>1106445.4777644654</v>
      </c>
      <c r="Z159" s="614"/>
    </row>
    <row r="160" spans="13:26" x14ac:dyDescent="0.2">
      <c r="M160" s="614"/>
      <c r="N160" s="748">
        <f t="shared" si="18"/>
        <v>114</v>
      </c>
      <c r="O160" s="730">
        <f t="shared" si="15"/>
        <v>1106445.4777644654</v>
      </c>
      <c r="P160" s="730">
        <f t="shared" si="19"/>
        <v>8674.4181828701257</v>
      </c>
      <c r="Q160" s="730">
        <f t="shared" si="16"/>
        <v>2348.7603537138193</v>
      </c>
      <c r="R160" s="730">
        <f t="shared" si="17"/>
        <v>1117468.6563010493</v>
      </c>
      <c r="Z160" s="614"/>
    </row>
    <row r="161" spans="13:26" x14ac:dyDescent="0.2">
      <c r="M161" s="614"/>
      <c r="N161" s="748">
        <f t="shared" si="18"/>
        <v>115</v>
      </c>
      <c r="O161" s="730">
        <f t="shared" si="15"/>
        <v>1117468.6563010493</v>
      </c>
      <c r="P161" s="730">
        <f t="shared" si="19"/>
        <v>8674.4181828701257</v>
      </c>
      <c r="Q161" s="730">
        <f t="shared" si="16"/>
        <v>2372.1603361250168</v>
      </c>
      <c r="R161" s="730">
        <f t="shared" si="17"/>
        <v>1128515.2348200444</v>
      </c>
      <c r="Z161" s="614"/>
    </row>
    <row r="162" spans="13:26" x14ac:dyDescent="0.2">
      <c r="M162" s="614"/>
      <c r="N162" s="748">
        <f t="shared" si="18"/>
        <v>116</v>
      </c>
      <c r="O162" s="730">
        <f t="shared" si="15"/>
        <v>1128515.2348200444</v>
      </c>
      <c r="P162" s="730">
        <f t="shared" si="19"/>
        <v>8674.4181828701257</v>
      </c>
      <c r="Q162" s="730">
        <f t="shared" si="16"/>
        <v>2395.6099919743269</v>
      </c>
      <c r="R162" s="730">
        <f t="shared" si="17"/>
        <v>1139585.2629948889</v>
      </c>
      <c r="Z162" s="614"/>
    </row>
    <row r="163" spans="13:26" x14ac:dyDescent="0.2">
      <c r="M163" s="614"/>
      <c r="N163" s="748">
        <f t="shared" si="18"/>
        <v>117</v>
      </c>
      <c r="O163" s="730">
        <f t="shared" si="15"/>
        <v>1139585.2629948889</v>
      </c>
      <c r="P163" s="730">
        <f t="shared" si="19"/>
        <v>8674.4181828701257</v>
      </c>
      <c r="Q163" s="730">
        <f t="shared" si="16"/>
        <v>2419.1094267084304</v>
      </c>
      <c r="R163" s="730">
        <f t="shared" si="17"/>
        <v>1150678.7906044675</v>
      </c>
      <c r="Z163" s="614"/>
    </row>
    <row r="164" spans="13:26" x14ac:dyDescent="0.2">
      <c r="M164" s="614"/>
      <c r="N164" s="748">
        <f t="shared" si="18"/>
        <v>118</v>
      </c>
      <c r="O164" s="730">
        <f t="shared" si="15"/>
        <v>1150678.7906044675</v>
      </c>
      <c r="P164" s="730">
        <f t="shared" si="19"/>
        <v>8674.4181828701257</v>
      </c>
      <c r="Q164" s="730">
        <f t="shared" si="16"/>
        <v>2442.6587459978482</v>
      </c>
      <c r="R164" s="730">
        <f t="shared" si="17"/>
        <v>1161795.8675333355</v>
      </c>
      <c r="Z164" s="614"/>
    </row>
    <row r="165" spans="13:26" x14ac:dyDescent="0.2">
      <c r="M165" s="614"/>
      <c r="N165" s="748">
        <f t="shared" si="18"/>
        <v>119</v>
      </c>
      <c r="O165" s="730">
        <f t="shared" si="15"/>
        <v>1161795.8675333355</v>
      </c>
      <c r="P165" s="730">
        <f t="shared" si="19"/>
        <v>8674.4181828701257</v>
      </c>
      <c r="Q165" s="730">
        <f t="shared" si="16"/>
        <v>2466.2580557374195</v>
      </c>
      <c r="R165" s="730">
        <f t="shared" si="17"/>
        <v>1172936.5437719431</v>
      </c>
      <c r="Z165" s="614"/>
    </row>
    <row r="166" spans="13:26" x14ac:dyDescent="0.2">
      <c r="M166" s="614"/>
      <c r="N166" s="748">
        <f t="shared" si="18"/>
        <v>120</v>
      </c>
      <c r="O166" s="730">
        <f t="shared" si="15"/>
        <v>1172936.5437719431</v>
      </c>
      <c r="P166" s="730">
        <f t="shared" si="19"/>
        <v>8674.4181828701257</v>
      </c>
      <c r="Q166" s="730">
        <f t="shared" si="16"/>
        <v>2489.9074620467773</v>
      </c>
      <c r="R166" s="730">
        <f t="shared" si="17"/>
        <v>1184100.8694168599</v>
      </c>
      <c r="Z166" s="614"/>
    </row>
    <row r="167" spans="13:26" x14ac:dyDescent="0.2">
      <c r="M167" s="614"/>
      <c r="N167" s="748">
        <f t="shared" si="18"/>
        <v>121</v>
      </c>
      <c r="O167" s="730">
        <f t="shared" si="15"/>
        <v>1184100.8694168599</v>
      </c>
      <c r="P167" s="730">
        <f t="shared" si="19"/>
        <v>8674.4181828701257</v>
      </c>
      <c r="Q167" s="730">
        <f t="shared" si="16"/>
        <v>2513.6070712708233</v>
      </c>
      <c r="R167" s="730">
        <f t="shared" si="17"/>
        <v>1195288.894671001</v>
      </c>
      <c r="Z167" s="614"/>
    </row>
    <row r="168" spans="13:26" x14ac:dyDescent="0.2">
      <c r="M168" s="614"/>
      <c r="N168" s="748">
        <f t="shared" si="18"/>
        <v>122</v>
      </c>
      <c r="O168" s="730">
        <f t="shared" si="15"/>
        <v>1195288.894671001</v>
      </c>
      <c r="P168" s="730">
        <f t="shared" si="19"/>
        <v>8674.4181828701257</v>
      </c>
      <c r="Q168" s="730">
        <f t="shared" si="16"/>
        <v>2537.356989980211</v>
      </c>
      <c r="R168" s="730">
        <f t="shared" si="17"/>
        <v>1206500.6698438514</v>
      </c>
      <c r="Z168" s="614"/>
    </row>
    <row r="169" spans="13:26" x14ac:dyDescent="0.2">
      <c r="M169" s="614"/>
      <c r="N169" s="748">
        <f t="shared" si="18"/>
        <v>123</v>
      </c>
      <c r="O169" s="730">
        <f t="shared" si="15"/>
        <v>1206500.6698438514</v>
      </c>
      <c r="P169" s="730">
        <f t="shared" si="19"/>
        <v>8674.4181828701257</v>
      </c>
      <c r="Q169" s="730">
        <f t="shared" si="16"/>
        <v>2561.157324971819</v>
      </c>
      <c r="R169" s="730">
        <f t="shared" si="17"/>
        <v>1217736.2453516934</v>
      </c>
      <c r="Z169" s="614"/>
    </row>
    <row r="170" spans="13:26" x14ac:dyDescent="0.2">
      <c r="M170" s="614"/>
      <c r="N170" s="748">
        <f t="shared" si="18"/>
        <v>124</v>
      </c>
      <c r="O170" s="730">
        <f t="shared" si="15"/>
        <v>1217736.2453516934</v>
      </c>
      <c r="P170" s="730">
        <f t="shared" si="19"/>
        <v>8674.4181828701257</v>
      </c>
      <c r="Q170" s="730">
        <f t="shared" si="16"/>
        <v>2585.0081832692349</v>
      </c>
      <c r="R170" s="730">
        <f t="shared" si="17"/>
        <v>1228995.6717178328</v>
      </c>
      <c r="Z170" s="614"/>
    </row>
    <row r="171" spans="13:26" x14ac:dyDescent="0.2">
      <c r="M171" s="614"/>
      <c r="N171" s="748">
        <f t="shared" si="18"/>
        <v>125</v>
      </c>
      <c r="O171" s="730">
        <f t="shared" si="15"/>
        <v>1228995.6717178328</v>
      </c>
      <c r="P171" s="730">
        <f t="shared" si="19"/>
        <v>8674.4181828701257</v>
      </c>
      <c r="Q171" s="730">
        <f t="shared" si="16"/>
        <v>2608.9096721232372</v>
      </c>
      <c r="R171" s="730">
        <f t="shared" si="17"/>
        <v>1240278.9995728261</v>
      </c>
      <c r="Z171" s="614"/>
    </row>
    <row r="172" spans="13:26" x14ac:dyDescent="0.2">
      <c r="M172" s="614"/>
      <c r="N172" s="748">
        <f t="shared" si="18"/>
        <v>126</v>
      </c>
      <c r="O172" s="730">
        <f t="shared" si="15"/>
        <v>1240278.9995728261</v>
      </c>
      <c r="P172" s="730">
        <f t="shared" si="19"/>
        <v>8674.4181828701257</v>
      </c>
      <c r="Q172" s="730">
        <f t="shared" si="16"/>
        <v>2632.8618990122736</v>
      </c>
      <c r="R172" s="730">
        <f t="shared" si="17"/>
        <v>1251586.2796547085</v>
      </c>
      <c r="Z172" s="614"/>
    </row>
    <row r="173" spans="13:26" x14ac:dyDescent="0.2">
      <c r="M173" s="614"/>
      <c r="N173" s="748">
        <f t="shared" si="18"/>
        <v>127</v>
      </c>
      <c r="O173" s="730">
        <f t="shared" si="15"/>
        <v>1251586.2796547085</v>
      </c>
      <c r="P173" s="730">
        <f t="shared" si="19"/>
        <v>8674.4181828701257</v>
      </c>
      <c r="Q173" s="730">
        <f t="shared" si="16"/>
        <v>2656.8649716429495</v>
      </c>
      <c r="R173" s="730">
        <f t="shared" si="17"/>
        <v>1262917.5628092214</v>
      </c>
      <c r="Z173" s="614"/>
    </row>
    <row r="174" spans="13:26" x14ac:dyDescent="0.2">
      <c r="M174" s="614"/>
      <c r="N174" s="748">
        <f t="shared" si="18"/>
        <v>128</v>
      </c>
      <c r="O174" s="730">
        <f t="shared" si="15"/>
        <v>1262917.5628092214</v>
      </c>
      <c r="P174" s="730">
        <f t="shared" si="19"/>
        <v>8674.4181828701257</v>
      </c>
      <c r="Q174" s="730">
        <f t="shared" si="16"/>
        <v>2680.9189979505081</v>
      </c>
      <c r="R174" s="730">
        <f t="shared" si="17"/>
        <v>1274272.8999900422</v>
      </c>
      <c r="Z174" s="614"/>
    </row>
    <row r="175" spans="13:26" x14ac:dyDescent="0.2">
      <c r="M175" s="614"/>
      <c r="N175" s="748">
        <f t="shared" si="18"/>
        <v>129</v>
      </c>
      <c r="O175" s="730">
        <f t="shared" si="15"/>
        <v>1274272.8999900422</v>
      </c>
      <c r="P175" s="730">
        <f t="shared" si="19"/>
        <v>8674.4181828701257</v>
      </c>
      <c r="Q175" s="730">
        <f t="shared" si="16"/>
        <v>2705.0240860993176</v>
      </c>
      <c r="R175" s="730">
        <f t="shared" si="17"/>
        <v>1285652.3422590117</v>
      </c>
      <c r="Z175" s="614"/>
    </row>
    <row r="176" spans="13:26" x14ac:dyDescent="0.2">
      <c r="M176" s="614"/>
      <c r="N176" s="748">
        <f t="shared" si="18"/>
        <v>130</v>
      </c>
      <c r="O176" s="730">
        <f t="shared" ref="O176:O190" si="20">R175</f>
        <v>1285652.3422590117</v>
      </c>
      <c r="P176" s="730">
        <f t="shared" si="19"/>
        <v>8674.4181828701257</v>
      </c>
      <c r="Q176" s="730">
        <f t="shared" ref="Q176:Q190" si="21">O176*$P$41</f>
        <v>2729.1803444833572</v>
      </c>
      <c r="R176" s="730">
        <f t="shared" ref="R176:R190" si="22">O176+P176+Q176</f>
        <v>1297055.9407863652</v>
      </c>
      <c r="Z176" s="614"/>
    </row>
    <row r="177" spans="13:26" x14ac:dyDescent="0.2">
      <c r="M177" s="614"/>
      <c r="N177" s="748">
        <f t="shared" ref="N177:N238" si="23">N176+1</f>
        <v>131</v>
      </c>
      <c r="O177" s="730">
        <f t="shared" si="20"/>
        <v>1297055.9407863652</v>
      </c>
      <c r="P177" s="730">
        <f t="shared" si="19"/>
        <v>8674.4181828701257</v>
      </c>
      <c r="Q177" s="730">
        <f t="shared" si="21"/>
        <v>2753.3878817267055</v>
      </c>
      <c r="R177" s="730">
        <f t="shared" si="22"/>
        <v>1308483.7468509621</v>
      </c>
      <c r="Z177" s="614"/>
    </row>
    <row r="178" spans="13:26" x14ac:dyDescent="0.2">
      <c r="M178" s="614"/>
      <c r="N178" s="748">
        <f t="shared" si="23"/>
        <v>132</v>
      </c>
      <c r="O178" s="730">
        <f t="shared" si="20"/>
        <v>1308483.7468509621</v>
      </c>
      <c r="P178" s="730">
        <f t="shared" ref="P178:P238" si="24">P177</f>
        <v>8674.4181828701257</v>
      </c>
      <c r="Q178" s="730">
        <f t="shared" si="21"/>
        <v>2777.6468066840266</v>
      </c>
      <c r="R178" s="730">
        <f t="shared" si="22"/>
        <v>1319935.8118405163</v>
      </c>
      <c r="Z178" s="614"/>
    </row>
    <row r="179" spans="13:26" x14ac:dyDescent="0.2">
      <c r="M179" s="614"/>
      <c r="N179" s="748">
        <f t="shared" si="23"/>
        <v>133</v>
      </c>
      <c r="O179" s="730">
        <f t="shared" si="20"/>
        <v>1319935.8118405163</v>
      </c>
      <c r="P179" s="730">
        <f t="shared" si="24"/>
        <v>8674.4181828701257</v>
      </c>
      <c r="Q179" s="730">
        <f t="shared" si="21"/>
        <v>2801.9572284410619</v>
      </c>
      <c r="R179" s="730">
        <f t="shared" si="22"/>
        <v>1331412.1872518274</v>
      </c>
      <c r="Z179" s="614"/>
    </row>
    <row r="180" spans="13:26" x14ac:dyDescent="0.2">
      <c r="M180" s="614"/>
      <c r="N180" s="748">
        <f t="shared" si="23"/>
        <v>134</v>
      </c>
      <c r="O180" s="730">
        <f t="shared" si="20"/>
        <v>1331412.1872518274</v>
      </c>
      <c r="P180" s="730">
        <f t="shared" si="24"/>
        <v>8674.4181828701257</v>
      </c>
      <c r="Q180" s="730">
        <f t="shared" si="21"/>
        <v>2826.3192563151206</v>
      </c>
      <c r="R180" s="730">
        <f t="shared" si="22"/>
        <v>1342912.9246910126</v>
      </c>
      <c r="Z180" s="614"/>
    </row>
    <row r="181" spans="13:26" x14ac:dyDescent="0.2">
      <c r="M181" s="614"/>
      <c r="N181" s="748">
        <f t="shared" si="23"/>
        <v>135</v>
      </c>
      <c r="O181" s="730">
        <f t="shared" si="20"/>
        <v>1342912.9246910126</v>
      </c>
      <c r="P181" s="730">
        <f t="shared" si="24"/>
        <v>8674.4181828701257</v>
      </c>
      <c r="Q181" s="730">
        <f t="shared" si="21"/>
        <v>2850.7329998555688</v>
      </c>
      <c r="R181" s="730">
        <f t="shared" si="22"/>
        <v>1354438.0758737384</v>
      </c>
      <c r="Z181" s="614"/>
    </row>
    <row r="182" spans="13:26" x14ac:dyDescent="0.2">
      <c r="M182" s="614"/>
      <c r="N182" s="748">
        <f t="shared" si="23"/>
        <v>136</v>
      </c>
      <c r="O182" s="730">
        <f t="shared" si="20"/>
        <v>1354438.0758737384</v>
      </c>
      <c r="P182" s="730">
        <f t="shared" si="24"/>
        <v>8674.4181828701257</v>
      </c>
      <c r="Q182" s="730">
        <f t="shared" si="21"/>
        <v>2875.1985688443251</v>
      </c>
      <c r="R182" s="730">
        <f t="shared" si="22"/>
        <v>1365987.6926254528</v>
      </c>
      <c r="Z182" s="614"/>
    </row>
    <row r="183" spans="13:26" x14ac:dyDescent="0.2">
      <c r="M183" s="614"/>
      <c r="N183" s="748">
        <f t="shared" si="23"/>
        <v>137</v>
      </c>
      <c r="O183" s="730">
        <f t="shared" si="20"/>
        <v>1365987.6926254528</v>
      </c>
      <c r="P183" s="730">
        <f t="shared" si="24"/>
        <v>8674.4181828701257</v>
      </c>
      <c r="Q183" s="730">
        <f t="shared" si="21"/>
        <v>2899.7160732963525</v>
      </c>
      <c r="R183" s="730">
        <f t="shared" si="22"/>
        <v>1377561.8268816192</v>
      </c>
      <c r="Z183" s="614"/>
    </row>
    <row r="184" spans="13:26" x14ac:dyDescent="0.2">
      <c r="M184" s="614"/>
      <c r="N184" s="748">
        <f t="shared" si="23"/>
        <v>138</v>
      </c>
      <c r="O184" s="730">
        <f t="shared" si="20"/>
        <v>1377561.8268816192</v>
      </c>
      <c r="P184" s="730">
        <f t="shared" si="24"/>
        <v>8674.4181828701257</v>
      </c>
      <c r="Q184" s="730">
        <f t="shared" si="21"/>
        <v>2924.2856234601536</v>
      </c>
      <c r="R184" s="730">
        <f t="shared" si="22"/>
        <v>1389160.5306879494</v>
      </c>
      <c r="Z184" s="614"/>
    </row>
    <row r="185" spans="13:26" x14ac:dyDescent="0.2">
      <c r="M185" s="614"/>
      <c r="N185" s="748">
        <f t="shared" si="23"/>
        <v>139</v>
      </c>
      <c r="O185" s="730">
        <f t="shared" si="20"/>
        <v>1389160.5306879494</v>
      </c>
      <c r="P185" s="730">
        <f t="shared" si="24"/>
        <v>8674.4181828701257</v>
      </c>
      <c r="Q185" s="730">
        <f t="shared" si="21"/>
        <v>2948.9073298182657</v>
      </c>
      <c r="R185" s="730">
        <f t="shared" si="22"/>
        <v>1400783.8562006378</v>
      </c>
      <c r="Z185" s="614"/>
    </row>
    <row r="186" spans="13:26" x14ac:dyDescent="0.2">
      <c r="M186" s="614"/>
      <c r="N186" s="748">
        <f t="shared" si="23"/>
        <v>140</v>
      </c>
      <c r="O186" s="730">
        <f t="shared" si="20"/>
        <v>1400783.8562006378</v>
      </c>
      <c r="P186" s="730">
        <f t="shared" si="24"/>
        <v>8674.4181828701257</v>
      </c>
      <c r="Q186" s="730">
        <f t="shared" si="21"/>
        <v>2973.5813030877598</v>
      </c>
      <c r="R186" s="730">
        <f t="shared" si="22"/>
        <v>1412431.8556865957</v>
      </c>
      <c r="Z186" s="614"/>
    </row>
    <row r="187" spans="13:26" x14ac:dyDescent="0.2">
      <c r="M187" s="614"/>
      <c r="N187" s="748">
        <f t="shared" si="23"/>
        <v>141</v>
      </c>
      <c r="O187" s="730">
        <f t="shared" si="20"/>
        <v>1412431.8556865957</v>
      </c>
      <c r="P187" s="730">
        <f t="shared" si="24"/>
        <v>8674.4181828701257</v>
      </c>
      <c r="Q187" s="730">
        <f t="shared" si="21"/>
        <v>2998.307654220735</v>
      </c>
      <c r="R187" s="730">
        <f t="shared" si="22"/>
        <v>1424104.5815236866</v>
      </c>
      <c r="Z187" s="614"/>
    </row>
    <row r="188" spans="13:26" x14ac:dyDescent="0.2">
      <c r="M188" s="614"/>
      <c r="N188" s="748">
        <f t="shared" si="23"/>
        <v>142</v>
      </c>
      <c r="O188" s="730">
        <f t="shared" si="20"/>
        <v>1424104.5815236866</v>
      </c>
      <c r="P188" s="730">
        <f t="shared" si="24"/>
        <v>8674.4181828701257</v>
      </c>
      <c r="Q188" s="730">
        <f t="shared" si="21"/>
        <v>3023.0864944048208</v>
      </c>
      <c r="R188" s="730">
        <f t="shared" si="22"/>
        <v>1435802.0862009616</v>
      </c>
      <c r="Z188" s="614"/>
    </row>
    <row r="189" spans="13:26" x14ac:dyDescent="0.2">
      <c r="M189" s="614"/>
      <c r="N189" s="748">
        <f t="shared" si="23"/>
        <v>143</v>
      </c>
      <c r="O189" s="730">
        <f t="shared" si="20"/>
        <v>1435802.0862009616</v>
      </c>
      <c r="P189" s="730">
        <f t="shared" si="24"/>
        <v>8674.4181828701257</v>
      </c>
      <c r="Q189" s="730">
        <f t="shared" si="21"/>
        <v>3047.9179350636746</v>
      </c>
      <c r="R189" s="730">
        <f t="shared" si="22"/>
        <v>1447524.4223188953</v>
      </c>
      <c r="Z189" s="614"/>
    </row>
    <row r="190" spans="13:26" x14ac:dyDescent="0.2">
      <c r="M190" s="614"/>
      <c r="N190" s="748">
        <f t="shared" si="23"/>
        <v>144</v>
      </c>
      <c r="O190" s="730">
        <f t="shared" si="20"/>
        <v>1447524.4223188953</v>
      </c>
      <c r="P190" s="730">
        <f t="shared" si="24"/>
        <v>8674.4181828701257</v>
      </c>
      <c r="Q190" s="730">
        <f t="shared" si="21"/>
        <v>3072.8020878574839</v>
      </c>
      <c r="R190" s="730">
        <f t="shared" si="22"/>
        <v>1459271.6425896229</v>
      </c>
      <c r="Z190" s="614"/>
    </row>
    <row r="191" spans="13:26" x14ac:dyDescent="0.2">
      <c r="M191" s="614"/>
      <c r="N191" s="748">
        <f t="shared" si="23"/>
        <v>145</v>
      </c>
      <c r="O191" s="730">
        <f t="shared" ref="O191:O238" si="25">R190</f>
        <v>1459271.6425896229</v>
      </c>
      <c r="P191" s="730">
        <f t="shared" si="24"/>
        <v>8674.4181828701257</v>
      </c>
      <c r="Q191" s="730">
        <f t="shared" ref="Q191:Q238" si="26">O191*$P$41</f>
        <v>3097.7390646834688</v>
      </c>
      <c r="R191" s="730">
        <f t="shared" ref="R191:R238" si="27">O191+P191+Q191</f>
        <v>1471043.7998371765</v>
      </c>
      <c r="Z191" s="614"/>
    </row>
    <row r="192" spans="13:26" x14ac:dyDescent="0.2">
      <c r="M192" s="614"/>
      <c r="N192" s="748">
        <f t="shared" si="23"/>
        <v>146</v>
      </c>
      <c r="O192" s="730">
        <f t="shared" si="25"/>
        <v>1471043.7998371765</v>
      </c>
      <c r="P192" s="730">
        <f t="shared" si="24"/>
        <v>8674.4181828701257</v>
      </c>
      <c r="Q192" s="730">
        <f t="shared" si="26"/>
        <v>3122.7289776763841</v>
      </c>
      <c r="R192" s="730">
        <f t="shared" si="27"/>
        <v>1482840.9469977231</v>
      </c>
      <c r="Z192" s="614"/>
    </row>
    <row r="193" spans="13:26" x14ac:dyDescent="0.2">
      <c r="M193" s="614"/>
      <c r="N193" s="748">
        <f t="shared" si="23"/>
        <v>147</v>
      </c>
      <c r="O193" s="730">
        <f t="shared" si="25"/>
        <v>1482840.9469977231</v>
      </c>
      <c r="P193" s="730">
        <f t="shared" si="24"/>
        <v>8674.4181828701257</v>
      </c>
      <c r="Q193" s="730">
        <f t="shared" si="26"/>
        <v>3147.7719392090244</v>
      </c>
      <c r="R193" s="730">
        <f t="shared" si="27"/>
        <v>1494663.1371198022</v>
      </c>
      <c r="Z193" s="614"/>
    </row>
    <row r="194" spans="13:26" x14ac:dyDescent="0.2">
      <c r="M194" s="614"/>
      <c r="N194" s="748">
        <f t="shared" si="23"/>
        <v>148</v>
      </c>
      <c r="O194" s="730">
        <f t="shared" si="25"/>
        <v>1494663.1371198022</v>
      </c>
      <c r="P194" s="730">
        <f t="shared" si="24"/>
        <v>8674.4181828701257</v>
      </c>
      <c r="Q194" s="730">
        <f t="shared" si="26"/>
        <v>3172.8680618927287</v>
      </c>
      <c r="R194" s="730">
        <f t="shared" si="27"/>
        <v>1506510.423364565</v>
      </c>
      <c r="Z194" s="614"/>
    </row>
    <row r="195" spans="13:26" x14ac:dyDescent="0.2">
      <c r="M195" s="614"/>
      <c r="N195" s="748">
        <f t="shared" si="23"/>
        <v>149</v>
      </c>
      <c r="O195" s="730">
        <f t="shared" si="25"/>
        <v>1506510.423364565</v>
      </c>
      <c r="P195" s="730">
        <f t="shared" si="24"/>
        <v>8674.4181828701257</v>
      </c>
      <c r="Q195" s="730">
        <f t="shared" si="26"/>
        <v>3198.0174585778868</v>
      </c>
      <c r="R195" s="730">
        <f t="shared" si="27"/>
        <v>1518382.859006013</v>
      </c>
      <c r="Z195" s="614"/>
    </row>
    <row r="196" spans="13:26" x14ac:dyDescent="0.2">
      <c r="M196" s="614"/>
      <c r="N196" s="748">
        <f t="shared" si="23"/>
        <v>150</v>
      </c>
      <c r="O196" s="730">
        <f t="shared" si="25"/>
        <v>1518382.859006013</v>
      </c>
      <c r="P196" s="730">
        <f t="shared" si="24"/>
        <v>8674.4181828701257</v>
      </c>
      <c r="Q196" s="730">
        <f t="shared" si="26"/>
        <v>3223.2202423544481</v>
      </c>
      <c r="R196" s="730">
        <f t="shared" si="27"/>
        <v>1530280.4974312377</v>
      </c>
      <c r="Z196" s="614"/>
    </row>
    <row r="197" spans="13:26" x14ac:dyDescent="0.2">
      <c r="M197" s="614"/>
      <c r="N197" s="748">
        <f t="shared" si="23"/>
        <v>151</v>
      </c>
      <c r="O197" s="730">
        <f t="shared" si="25"/>
        <v>1530280.4974312377</v>
      </c>
      <c r="P197" s="730">
        <f t="shared" si="24"/>
        <v>8674.4181828701257</v>
      </c>
      <c r="Q197" s="730">
        <f t="shared" si="26"/>
        <v>3248.4765265524288</v>
      </c>
      <c r="R197" s="730">
        <f t="shared" si="27"/>
        <v>1542203.3921406602</v>
      </c>
      <c r="Z197" s="614"/>
    </row>
    <row r="198" spans="13:26" x14ac:dyDescent="0.2">
      <c r="M198" s="614"/>
      <c r="N198" s="748">
        <f t="shared" si="23"/>
        <v>152</v>
      </c>
      <c r="O198" s="730">
        <f t="shared" si="25"/>
        <v>1542203.3921406602</v>
      </c>
      <c r="P198" s="730">
        <f t="shared" si="24"/>
        <v>8674.4181828701257</v>
      </c>
      <c r="Q198" s="730">
        <f t="shared" si="26"/>
        <v>3273.7864247424209</v>
      </c>
      <c r="R198" s="730">
        <f t="shared" si="27"/>
        <v>1554151.5967482727</v>
      </c>
      <c r="Z198" s="614"/>
    </row>
    <row r="199" spans="13:26" x14ac:dyDescent="0.2">
      <c r="M199" s="614"/>
      <c r="N199" s="748">
        <f t="shared" si="23"/>
        <v>153</v>
      </c>
      <c r="O199" s="730">
        <f t="shared" si="25"/>
        <v>1554151.5967482727</v>
      </c>
      <c r="P199" s="730">
        <f t="shared" si="24"/>
        <v>8674.4181828701257</v>
      </c>
      <c r="Q199" s="730">
        <f t="shared" si="26"/>
        <v>3299.1500507361052</v>
      </c>
      <c r="R199" s="730">
        <f t="shared" si="27"/>
        <v>1566125.1649818788</v>
      </c>
      <c r="Z199" s="614"/>
    </row>
    <row r="200" spans="13:26" x14ac:dyDescent="0.2">
      <c r="M200" s="614"/>
      <c r="N200" s="748">
        <f t="shared" si="23"/>
        <v>154</v>
      </c>
      <c r="O200" s="730">
        <f t="shared" si="25"/>
        <v>1566125.1649818788</v>
      </c>
      <c r="P200" s="730">
        <f t="shared" si="24"/>
        <v>8674.4181828701257</v>
      </c>
      <c r="Q200" s="730">
        <f t="shared" si="26"/>
        <v>3324.5675185867603</v>
      </c>
      <c r="R200" s="730">
        <f t="shared" si="27"/>
        <v>1578124.1506833357</v>
      </c>
      <c r="Z200" s="614"/>
    </row>
    <row r="201" spans="13:26" x14ac:dyDescent="0.2">
      <c r="M201" s="614"/>
      <c r="N201" s="748">
        <f t="shared" si="23"/>
        <v>155</v>
      </c>
      <c r="O201" s="730">
        <f t="shared" si="25"/>
        <v>1578124.1506833357</v>
      </c>
      <c r="P201" s="730">
        <f t="shared" si="24"/>
        <v>8674.4181828701257</v>
      </c>
      <c r="Q201" s="730">
        <f t="shared" si="26"/>
        <v>3350.0389425897788</v>
      </c>
      <c r="R201" s="730">
        <f t="shared" si="27"/>
        <v>1590148.6078087958</v>
      </c>
      <c r="Z201" s="614"/>
    </row>
    <row r="202" spans="13:26" x14ac:dyDescent="0.2">
      <c r="M202" s="614"/>
      <c r="N202" s="748">
        <f t="shared" si="23"/>
        <v>156</v>
      </c>
      <c r="O202" s="730">
        <f t="shared" si="25"/>
        <v>1590148.6078087958</v>
      </c>
      <c r="P202" s="730">
        <f t="shared" si="24"/>
        <v>8674.4181828701257</v>
      </c>
      <c r="Q202" s="730">
        <f t="shared" si="26"/>
        <v>3375.564437283178</v>
      </c>
      <c r="R202" s="730">
        <f t="shared" si="27"/>
        <v>1602198.5904289491</v>
      </c>
      <c r="Z202" s="614"/>
    </row>
    <row r="203" spans="13:26" x14ac:dyDescent="0.2">
      <c r="M203" s="614"/>
      <c r="N203" s="748">
        <f t="shared" si="23"/>
        <v>157</v>
      </c>
      <c r="O203" s="730">
        <f t="shared" si="25"/>
        <v>1602198.5904289491</v>
      </c>
      <c r="P203" s="730">
        <f t="shared" si="24"/>
        <v>8674.4181828701257</v>
      </c>
      <c r="Q203" s="730">
        <f t="shared" si="26"/>
        <v>3401.1441174481156</v>
      </c>
      <c r="R203" s="730">
        <f t="shared" si="27"/>
        <v>1614274.1527292673</v>
      </c>
      <c r="Z203" s="614"/>
    </row>
    <row r="204" spans="13:26" x14ac:dyDescent="0.2">
      <c r="M204" s="614"/>
      <c r="N204" s="748">
        <f t="shared" si="23"/>
        <v>158</v>
      </c>
      <c r="O204" s="730">
        <f t="shared" si="25"/>
        <v>1614274.1527292673</v>
      </c>
      <c r="P204" s="730">
        <f t="shared" si="24"/>
        <v>8674.4181828701257</v>
      </c>
      <c r="Q204" s="730">
        <f t="shared" si="26"/>
        <v>3426.7780981094079</v>
      </c>
      <c r="R204" s="730">
        <f t="shared" si="27"/>
        <v>1626375.3490102468</v>
      </c>
      <c r="Z204" s="614"/>
    </row>
    <row r="205" spans="13:26" x14ac:dyDescent="0.2">
      <c r="M205" s="614"/>
      <c r="N205" s="748">
        <f t="shared" si="23"/>
        <v>159</v>
      </c>
      <c r="O205" s="730">
        <f t="shared" si="25"/>
        <v>1626375.3490102468</v>
      </c>
      <c r="P205" s="730">
        <f t="shared" si="24"/>
        <v>8674.4181828701257</v>
      </c>
      <c r="Q205" s="730">
        <f t="shared" si="26"/>
        <v>3452.466494536045</v>
      </c>
      <c r="R205" s="730">
        <f t="shared" si="27"/>
        <v>1638502.233687653</v>
      </c>
      <c r="Z205" s="614"/>
    </row>
    <row r="206" spans="13:26" x14ac:dyDescent="0.2">
      <c r="M206" s="614"/>
      <c r="N206" s="748">
        <f t="shared" si="23"/>
        <v>160</v>
      </c>
      <c r="O206" s="730">
        <f t="shared" si="25"/>
        <v>1638502.233687653</v>
      </c>
      <c r="P206" s="730">
        <f t="shared" si="24"/>
        <v>8674.4181828701257</v>
      </c>
      <c r="Q206" s="730">
        <f t="shared" si="26"/>
        <v>3478.2094222417109</v>
      </c>
      <c r="R206" s="730">
        <f t="shared" si="27"/>
        <v>1650654.8612927648</v>
      </c>
      <c r="Z206" s="614"/>
    </row>
    <row r="207" spans="13:26" x14ac:dyDescent="0.2">
      <c r="M207" s="614"/>
      <c r="N207" s="748">
        <f t="shared" si="23"/>
        <v>161</v>
      </c>
      <c r="O207" s="730">
        <f t="shared" si="25"/>
        <v>1650654.8612927648</v>
      </c>
      <c r="P207" s="730">
        <f t="shared" si="24"/>
        <v>8674.4181828701257</v>
      </c>
      <c r="Q207" s="730">
        <f t="shared" si="26"/>
        <v>3504.0069969852998</v>
      </c>
      <c r="R207" s="730">
        <f t="shared" si="27"/>
        <v>1662833.2864726202</v>
      </c>
      <c r="Z207" s="614"/>
    </row>
    <row r="208" spans="13:26" x14ac:dyDescent="0.2">
      <c r="M208" s="614"/>
      <c r="N208" s="748">
        <f t="shared" si="23"/>
        <v>162</v>
      </c>
      <c r="O208" s="730">
        <f t="shared" si="25"/>
        <v>1662833.2864726202</v>
      </c>
      <c r="P208" s="730">
        <f t="shared" si="24"/>
        <v>8674.4181828701257</v>
      </c>
      <c r="Q208" s="730">
        <f t="shared" si="26"/>
        <v>3529.85933477144</v>
      </c>
      <c r="R208" s="730">
        <f t="shared" si="27"/>
        <v>1675037.5639902619</v>
      </c>
      <c r="Z208" s="614"/>
    </row>
    <row r="209" spans="13:26" x14ac:dyDescent="0.2">
      <c r="M209" s="614"/>
      <c r="N209" s="748">
        <f t="shared" si="23"/>
        <v>163</v>
      </c>
      <c r="O209" s="730">
        <f t="shared" si="25"/>
        <v>1675037.5639902619</v>
      </c>
      <c r="P209" s="730">
        <f t="shared" si="24"/>
        <v>8674.4181828701257</v>
      </c>
      <c r="Q209" s="730">
        <f t="shared" si="26"/>
        <v>3555.7665518510148</v>
      </c>
      <c r="R209" s="730">
        <f t="shared" si="27"/>
        <v>1687267.7487249831</v>
      </c>
      <c r="Z209" s="614"/>
    </row>
    <row r="210" spans="13:26" x14ac:dyDescent="0.2">
      <c r="M210" s="614"/>
      <c r="N210" s="748">
        <f t="shared" si="23"/>
        <v>164</v>
      </c>
      <c r="O210" s="730">
        <f t="shared" si="25"/>
        <v>1687267.7487249831</v>
      </c>
      <c r="P210" s="730">
        <f t="shared" si="24"/>
        <v>8674.4181828701257</v>
      </c>
      <c r="Q210" s="730">
        <f t="shared" si="26"/>
        <v>3581.7287647216826</v>
      </c>
      <c r="R210" s="730">
        <f t="shared" si="27"/>
        <v>1699523.8956725749</v>
      </c>
      <c r="Z210" s="614"/>
    </row>
    <row r="211" spans="13:26" x14ac:dyDescent="0.2">
      <c r="M211" s="614"/>
      <c r="N211" s="748">
        <f t="shared" si="23"/>
        <v>165</v>
      </c>
      <c r="O211" s="730">
        <f t="shared" si="25"/>
        <v>1699523.8956725749</v>
      </c>
      <c r="P211" s="730">
        <f t="shared" si="24"/>
        <v>8674.4181828701257</v>
      </c>
      <c r="Q211" s="730">
        <f t="shared" si="26"/>
        <v>3607.7460901284048</v>
      </c>
      <c r="R211" s="730">
        <f t="shared" si="27"/>
        <v>1711806.0599455733</v>
      </c>
      <c r="Z211" s="614"/>
    </row>
    <row r="212" spans="13:26" x14ac:dyDescent="0.2">
      <c r="M212" s="614"/>
      <c r="N212" s="748">
        <f t="shared" si="23"/>
        <v>166</v>
      </c>
      <c r="O212" s="730">
        <f t="shared" si="25"/>
        <v>1711806.0599455733</v>
      </c>
      <c r="P212" s="730">
        <f t="shared" si="24"/>
        <v>8674.4181828701257</v>
      </c>
      <c r="Q212" s="730">
        <f t="shared" si="26"/>
        <v>3633.8186450639678</v>
      </c>
      <c r="R212" s="730">
        <f t="shared" si="27"/>
        <v>1724114.2967735075</v>
      </c>
      <c r="Z212" s="614"/>
    </row>
    <row r="213" spans="13:26" x14ac:dyDescent="0.2">
      <c r="M213" s="614"/>
      <c r="N213" s="748">
        <f t="shared" si="23"/>
        <v>167</v>
      </c>
      <c r="O213" s="730">
        <f t="shared" si="25"/>
        <v>1724114.2967735075</v>
      </c>
      <c r="P213" s="730">
        <f t="shared" si="24"/>
        <v>8674.4181828701257</v>
      </c>
      <c r="Q213" s="730">
        <f t="shared" si="26"/>
        <v>3659.9465467695104</v>
      </c>
      <c r="R213" s="730">
        <f t="shared" si="27"/>
        <v>1736448.6615031471</v>
      </c>
      <c r="Z213" s="614"/>
    </row>
    <row r="214" spans="13:26" x14ac:dyDescent="0.2">
      <c r="M214" s="614"/>
      <c r="N214" s="748">
        <f t="shared" si="23"/>
        <v>168</v>
      </c>
      <c r="O214" s="730">
        <f t="shared" si="25"/>
        <v>1736448.6615031471</v>
      </c>
      <c r="P214" s="730">
        <f t="shared" si="24"/>
        <v>8674.4181828701257</v>
      </c>
      <c r="Q214" s="730">
        <f t="shared" si="26"/>
        <v>3686.1299127350503</v>
      </c>
      <c r="R214" s="730">
        <f t="shared" si="27"/>
        <v>1748809.2095987522</v>
      </c>
      <c r="Z214" s="614"/>
    </row>
    <row r="215" spans="13:26" x14ac:dyDescent="0.2">
      <c r="M215" s="614"/>
      <c r="N215" s="748">
        <f t="shared" si="23"/>
        <v>169</v>
      </c>
      <c r="O215" s="730">
        <f t="shared" si="25"/>
        <v>1748809.2095987522</v>
      </c>
      <c r="P215" s="730">
        <f t="shared" si="24"/>
        <v>8674.4181828701257</v>
      </c>
      <c r="Q215" s="730">
        <f t="shared" si="26"/>
        <v>3712.3688607000131</v>
      </c>
      <c r="R215" s="730">
        <f t="shared" si="27"/>
        <v>1761195.9966423223</v>
      </c>
      <c r="Z215" s="614"/>
    </row>
    <row r="216" spans="13:26" x14ac:dyDescent="0.2">
      <c r="M216" s="614"/>
      <c r="N216" s="748">
        <f t="shared" si="23"/>
        <v>170</v>
      </c>
      <c r="O216" s="730">
        <f t="shared" si="25"/>
        <v>1761195.9966423223</v>
      </c>
      <c r="P216" s="730">
        <f t="shared" si="24"/>
        <v>8674.4181828701257</v>
      </c>
      <c r="Q216" s="730">
        <f t="shared" si="26"/>
        <v>3738.6635086537613</v>
      </c>
      <c r="R216" s="730">
        <f t="shared" si="27"/>
        <v>1773609.0783338463</v>
      </c>
      <c r="Z216" s="614"/>
    </row>
    <row r="217" spans="13:26" x14ac:dyDescent="0.2">
      <c r="M217" s="614"/>
      <c r="N217" s="748">
        <f t="shared" si="23"/>
        <v>171</v>
      </c>
      <c r="O217" s="730">
        <f t="shared" si="25"/>
        <v>1773609.0783338463</v>
      </c>
      <c r="P217" s="730">
        <f t="shared" si="24"/>
        <v>8674.4181828701257</v>
      </c>
      <c r="Q217" s="730">
        <f t="shared" si="26"/>
        <v>3765.0139748361257</v>
      </c>
      <c r="R217" s="730">
        <f t="shared" si="27"/>
        <v>1786048.5104915525</v>
      </c>
      <c r="Z217" s="614"/>
    </row>
    <row r="218" spans="13:26" x14ac:dyDescent="0.2">
      <c r="M218" s="614"/>
      <c r="N218" s="748">
        <f t="shared" si="23"/>
        <v>172</v>
      </c>
      <c r="O218" s="730">
        <f t="shared" si="25"/>
        <v>1786048.5104915525</v>
      </c>
      <c r="P218" s="730">
        <f t="shared" si="24"/>
        <v>8674.4181828701257</v>
      </c>
      <c r="Q218" s="730">
        <f t="shared" si="26"/>
        <v>3791.4203777379348</v>
      </c>
      <c r="R218" s="730">
        <f t="shared" si="27"/>
        <v>1798514.3490521605</v>
      </c>
      <c r="Z218" s="614"/>
    </row>
    <row r="219" spans="13:26" x14ac:dyDescent="0.2">
      <c r="M219" s="614"/>
      <c r="N219" s="748">
        <f t="shared" si="23"/>
        <v>173</v>
      </c>
      <c r="O219" s="730">
        <f t="shared" si="25"/>
        <v>1798514.3490521605</v>
      </c>
      <c r="P219" s="730">
        <f t="shared" si="24"/>
        <v>8674.4181828701257</v>
      </c>
      <c r="Q219" s="730">
        <f t="shared" si="26"/>
        <v>3817.8828361015503</v>
      </c>
      <c r="R219" s="730">
        <f t="shared" si="27"/>
        <v>1811006.6500711322</v>
      </c>
      <c r="Z219" s="614"/>
    </row>
    <row r="220" spans="13:26" x14ac:dyDescent="0.2">
      <c r="M220" s="614"/>
      <c r="N220" s="748">
        <f t="shared" si="23"/>
        <v>174</v>
      </c>
      <c r="O220" s="730">
        <f t="shared" si="25"/>
        <v>1811006.6500711322</v>
      </c>
      <c r="P220" s="730">
        <f t="shared" si="24"/>
        <v>8674.4181828701257</v>
      </c>
      <c r="Q220" s="730">
        <f t="shared" si="26"/>
        <v>3844.4014689214005</v>
      </c>
      <c r="R220" s="730">
        <f t="shared" si="27"/>
        <v>1823525.4697229238</v>
      </c>
      <c r="Z220" s="614"/>
    </row>
    <row r="221" spans="13:26" x14ac:dyDescent="0.2">
      <c r="M221" s="614"/>
      <c r="N221" s="748">
        <f t="shared" si="23"/>
        <v>175</v>
      </c>
      <c r="O221" s="730">
        <f t="shared" si="25"/>
        <v>1823525.4697229238</v>
      </c>
      <c r="P221" s="730">
        <f t="shared" si="24"/>
        <v>8674.4181828701257</v>
      </c>
      <c r="Q221" s="730">
        <f t="shared" si="26"/>
        <v>3870.9763954445139</v>
      </c>
      <c r="R221" s="730">
        <f t="shared" si="27"/>
        <v>1836070.8643012384</v>
      </c>
      <c r="Z221" s="614"/>
    </row>
    <row r="222" spans="13:26" x14ac:dyDescent="0.2">
      <c r="M222" s="614"/>
      <c r="N222" s="748">
        <f t="shared" si="23"/>
        <v>176</v>
      </c>
      <c r="O222" s="730">
        <f t="shared" si="25"/>
        <v>1836070.8643012384</v>
      </c>
      <c r="P222" s="730">
        <f t="shared" si="24"/>
        <v>8674.4181828701257</v>
      </c>
      <c r="Q222" s="730">
        <f t="shared" si="26"/>
        <v>3897.607735171056</v>
      </c>
      <c r="R222" s="730">
        <f t="shared" si="27"/>
        <v>1848642.8902192796</v>
      </c>
      <c r="Z222" s="614"/>
    </row>
    <row r="223" spans="13:26" x14ac:dyDescent="0.2">
      <c r="M223" s="614"/>
      <c r="N223" s="748">
        <f t="shared" si="23"/>
        <v>177</v>
      </c>
      <c r="O223" s="730">
        <f t="shared" si="25"/>
        <v>1848642.8902192796</v>
      </c>
      <c r="P223" s="730">
        <f t="shared" si="24"/>
        <v>8674.4181828701257</v>
      </c>
      <c r="Q223" s="730">
        <f t="shared" si="26"/>
        <v>3924.2956078548677</v>
      </c>
      <c r="R223" s="730">
        <f t="shared" si="27"/>
        <v>1861241.6040100046</v>
      </c>
      <c r="Z223" s="614"/>
    </row>
    <row r="224" spans="13:26" x14ac:dyDescent="0.2">
      <c r="M224" s="614"/>
      <c r="N224" s="748">
        <f t="shared" si="23"/>
        <v>178</v>
      </c>
      <c r="O224" s="730">
        <f t="shared" si="25"/>
        <v>1861241.6040100046</v>
      </c>
      <c r="P224" s="730">
        <f t="shared" si="24"/>
        <v>8674.4181828701257</v>
      </c>
      <c r="Q224" s="730">
        <f t="shared" si="26"/>
        <v>3951.0401335040037</v>
      </c>
      <c r="R224" s="730">
        <f t="shared" si="27"/>
        <v>1873867.0623263787</v>
      </c>
      <c r="Z224" s="614"/>
    </row>
    <row r="225" spans="13:26" x14ac:dyDescent="0.2">
      <c r="M225" s="614"/>
      <c r="N225" s="748">
        <f t="shared" si="23"/>
        <v>179</v>
      </c>
      <c r="O225" s="730">
        <f t="shared" si="25"/>
        <v>1873867.0623263787</v>
      </c>
      <c r="P225" s="730">
        <f t="shared" si="24"/>
        <v>8674.4181828701257</v>
      </c>
      <c r="Q225" s="730">
        <f t="shared" si="26"/>
        <v>3977.8414323812708</v>
      </c>
      <c r="R225" s="730">
        <f t="shared" si="27"/>
        <v>1886519.32194163</v>
      </c>
      <c r="Z225" s="614"/>
    </row>
    <row r="226" spans="13:26" x14ac:dyDescent="0.2">
      <c r="M226" s="614"/>
      <c r="N226" s="748">
        <f t="shared" si="23"/>
        <v>180</v>
      </c>
      <c r="O226" s="730">
        <f t="shared" si="25"/>
        <v>1886519.32194163</v>
      </c>
      <c r="P226" s="730">
        <f t="shared" si="24"/>
        <v>8674.4181828701257</v>
      </c>
      <c r="Q226" s="730">
        <f t="shared" si="26"/>
        <v>4004.6996250047691</v>
      </c>
      <c r="R226" s="730">
        <f t="shared" si="27"/>
        <v>1899198.4397495049</v>
      </c>
      <c r="Z226" s="614"/>
    </row>
    <row r="227" spans="13:26" x14ac:dyDescent="0.2">
      <c r="M227" s="614"/>
      <c r="N227" s="748">
        <f t="shared" si="23"/>
        <v>181</v>
      </c>
      <c r="O227" s="730">
        <f t="shared" si="25"/>
        <v>1899198.4397495049</v>
      </c>
      <c r="P227" s="730">
        <f t="shared" si="24"/>
        <v>8674.4181828701257</v>
      </c>
      <c r="Q227" s="730">
        <f t="shared" si="26"/>
        <v>4031.6148321484357</v>
      </c>
      <c r="R227" s="730">
        <f t="shared" si="27"/>
        <v>1911904.4727645235</v>
      </c>
      <c r="Z227" s="614"/>
    </row>
    <row r="228" spans="13:26" x14ac:dyDescent="0.2">
      <c r="M228" s="614"/>
      <c r="N228" s="748">
        <f t="shared" si="23"/>
        <v>182</v>
      </c>
      <c r="O228" s="730">
        <f t="shared" si="25"/>
        <v>1911904.4727645235</v>
      </c>
      <c r="P228" s="730">
        <f t="shared" si="24"/>
        <v>8674.4181828701257</v>
      </c>
      <c r="Q228" s="730">
        <f t="shared" si="26"/>
        <v>4058.5871748425848</v>
      </c>
      <c r="R228" s="730">
        <f t="shared" si="27"/>
        <v>1924637.4781222362</v>
      </c>
      <c r="Z228" s="614"/>
    </row>
    <row r="229" spans="13:26" x14ac:dyDescent="0.2">
      <c r="M229" s="614"/>
      <c r="N229" s="748">
        <f t="shared" si="23"/>
        <v>183</v>
      </c>
      <c r="O229" s="730">
        <f t="shared" si="25"/>
        <v>1924637.4781222362</v>
      </c>
      <c r="P229" s="730">
        <f t="shared" si="24"/>
        <v>8674.4181828701257</v>
      </c>
      <c r="Q229" s="730">
        <f t="shared" si="26"/>
        <v>4085.6167743744541</v>
      </c>
      <c r="R229" s="730">
        <f t="shared" si="27"/>
        <v>1937397.5130794807</v>
      </c>
      <c r="Z229" s="614"/>
    </row>
    <row r="230" spans="13:26" x14ac:dyDescent="0.2">
      <c r="M230" s="614"/>
      <c r="N230" s="748">
        <f t="shared" si="23"/>
        <v>184</v>
      </c>
      <c r="O230" s="730">
        <f t="shared" si="25"/>
        <v>1937397.5130794807</v>
      </c>
      <c r="P230" s="730">
        <f t="shared" si="24"/>
        <v>8674.4181828701257</v>
      </c>
      <c r="Q230" s="730">
        <f t="shared" si="26"/>
        <v>4112.7037522887495</v>
      </c>
      <c r="R230" s="730">
        <f t="shared" si="27"/>
        <v>1950184.6350146397</v>
      </c>
      <c r="Z230" s="614"/>
    </row>
    <row r="231" spans="13:26" x14ac:dyDescent="0.2">
      <c r="M231" s="614"/>
      <c r="N231" s="748">
        <f t="shared" si="23"/>
        <v>185</v>
      </c>
      <c r="O231" s="730">
        <f t="shared" si="25"/>
        <v>1950184.6350146397</v>
      </c>
      <c r="P231" s="730">
        <f t="shared" si="24"/>
        <v>8674.4181828701257</v>
      </c>
      <c r="Q231" s="730">
        <f t="shared" si="26"/>
        <v>4139.8482303881929</v>
      </c>
      <c r="R231" s="730">
        <f t="shared" si="27"/>
        <v>1962998.9014278981</v>
      </c>
      <c r="Z231" s="614"/>
    </row>
    <row r="232" spans="13:26" x14ac:dyDescent="0.2">
      <c r="M232" s="614"/>
      <c r="N232" s="748">
        <f t="shared" si="23"/>
        <v>186</v>
      </c>
      <c r="O232" s="730">
        <f t="shared" si="25"/>
        <v>1962998.9014278981</v>
      </c>
      <c r="P232" s="730">
        <f t="shared" si="24"/>
        <v>8674.4181828701257</v>
      </c>
      <c r="Q232" s="730">
        <f t="shared" si="26"/>
        <v>4167.0503307340678</v>
      </c>
      <c r="R232" s="730">
        <f t="shared" si="27"/>
        <v>1975840.3699415023</v>
      </c>
      <c r="Z232" s="614"/>
    </row>
    <row r="233" spans="13:26" x14ac:dyDescent="0.2">
      <c r="M233" s="614"/>
      <c r="N233" s="748">
        <f t="shared" si="23"/>
        <v>187</v>
      </c>
      <c r="O233" s="730">
        <f t="shared" si="25"/>
        <v>1975840.3699415023</v>
      </c>
      <c r="P233" s="730">
        <f t="shared" si="24"/>
        <v>8674.4181828701257</v>
      </c>
      <c r="Q233" s="730">
        <f t="shared" si="26"/>
        <v>4194.3101756467677</v>
      </c>
      <c r="R233" s="730">
        <f t="shared" si="27"/>
        <v>1988709.0983000193</v>
      </c>
      <c r="Z233" s="614"/>
    </row>
    <row r="234" spans="13:26" x14ac:dyDescent="0.2">
      <c r="M234" s="614"/>
      <c r="N234" s="748">
        <f t="shared" si="23"/>
        <v>188</v>
      </c>
      <c r="O234" s="730">
        <f t="shared" si="25"/>
        <v>1988709.0983000193</v>
      </c>
      <c r="P234" s="730">
        <f t="shared" si="24"/>
        <v>8674.4181828701257</v>
      </c>
      <c r="Q234" s="730">
        <f t="shared" si="26"/>
        <v>4221.6278877063505</v>
      </c>
      <c r="R234" s="730">
        <f t="shared" si="27"/>
        <v>2001605.1443705957</v>
      </c>
      <c r="Z234" s="614"/>
    </row>
    <row r="235" spans="13:26" x14ac:dyDescent="0.2">
      <c r="M235" s="614"/>
      <c r="N235" s="748">
        <f t="shared" si="23"/>
        <v>189</v>
      </c>
      <c r="O235" s="730">
        <f t="shared" si="25"/>
        <v>2001605.1443705957</v>
      </c>
      <c r="P235" s="730">
        <f t="shared" si="24"/>
        <v>8674.4181828701257</v>
      </c>
      <c r="Q235" s="730">
        <f t="shared" si="26"/>
        <v>4249.0035897530852</v>
      </c>
      <c r="R235" s="730">
        <f t="shared" si="27"/>
        <v>2014528.5661432189</v>
      </c>
      <c r="Z235" s="614"/>
    </row>
    <row r="236" spans="13:26" x14ac:dyDescent="0.2">
      <c r="M236" s="614"/>
      <c r="N236" s="748">
        <f t="shared" si="23"/>
        <v>190</v>
      </c>
      <c r="O236" s="730">
        <f t="shared" si="25"/>
        <v>2014528.5661432189</v>
      </c>
      <c r="P236" s="730">
        <f t="shared" si="24"/>
        <v>8674.4181828701257</v>
      </c>
      <c r="Q236" s="730">
        <f t="shared" si="26"/>
        <v>4276.4374048880054</v>
      </c>
      <c r="R236" s="730">
        <f t="shared" si="27"/>
        <v>2027479.421730977</v>
      </c>
      <c r="Z236" s="614"/>
    </row>
    <row r="237" spans="13:26" x14ac:dyDescent="0.2">
      <c r="M237" s="614"/>
      <c r="N237" s="748">
        <f t="shared" si="23"/>
        <v>191</v>
      </c>
      <c r="O237" s="730">
        <f t="shared" si="25"/>
        <v>2027479.421730977</v>
      </c>
      <c r="P237" s="730">
        <f t="shared" si="24"/>
        <v>8674.4181828701257</v>
      </c>
      <c r="Q237" s="730">
        <f t="shared" si="26"/>
        <v>4303.9294564734655</v>
      </c>
      <c r="R237" s="730">
        <f t="shared" si="27"/>
        <v>2040457.7693703207</v>
      </c>
      <c r="Z237" s="614"/>
    </row>
    <row r="238" spans="13:26" x14ac:dyDescent="0.2">
      <c r="M238" s="614"/>
      <c r="N238" s="748">
        <f t="shared" si="23"/>
        <v>192</v>
      </c>
      <c r="O238" s="730">
        <f t="shared" si="25"/>
        <v>2040457.7693703207</v>
      </c>
      <c r="P238" s="730">
        <f t="shared" si="24"/>
        <v>8674.4181828701257</v>
      </c>
      <c r="Q238" s="730">
        <f t="shared" si="26"/>
        <v>4331.4798681336906</v>
      </c>
      <c r="R238" s="730">
        <f t="shared" si="27"/>
        <v>2053463.6674213246</v>
      </c>
      <c r="Z238" s="614"/>
    </row>
    <row r="239" spans="13:26" x14ac:dyDescent="0.2">
      <c r="M239" s="614"/>
      <c r="N239" s="615" t="s">
        <v>18</v>
      </c>
      <c r="O239" s="615" t="s">
        <v>18</v>
      </c>
      <c r="P239" s="615" t="s">
        <v>18</v>
      </c>
      <c r="Q239" s="615" t="s">
        <v>18</v>
      </c>
      <c r="R239" s="615" t="s">
        <v>18</v>
      </c>
      <c r="Z239" s="614"/>
    </row>
    <row r="240" spans="13:26" x14ac:dyDescent="0.2">
      <c r="M240" s="614"/>
      <c r="N240" s="605"/>
      <c r="O240" s="605" t="s">
        <v>111</v>
      </c>
      <c r="P240" s="724">
        <f>SUM(P47:P238)</f>
        <v>1665488.2911110667</v>
      </c>
      <c r="Q240" s="724">
        <f>SUM(Q47:Q238)</f>
        <v>387975.37631025864</v>
      </c>
      <c r="R240" s="731">
        <f>P240+Q240</f>
        <v>2053463.6674213253</v>
      </c>
      <c r="S240" s="497">
        <f>R240-P42</f>
        <v>2.0721927285194397E-8</v>
      </c>
      <c r="Z240" s="614"/>
    </row>
    <row r="241" spans="13:25" x14ac:dyDescent="0.2">
      <c r="M241" s="614"/>
      <c r="N241" s="614"/>
      <c r="O241" s="614"/>
      <c r="P241" s="614"/>
      <c r="Q241" s="614"/>
      <c r="R241" s="614"/>
      <c r="S241" s="614"/>
      <c r="T241" s="614"/>
      <c r="U241" s="614"/>
      <c r="V241" s="614"/>
      <c r="W241" s="614"/>
      <c r="X241" s="614"/>
      <c r="Y241" s="614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64" orientation="portrait" blackAndWhite="1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17"/>
    <pageSetUpPr fitToPage="1"/>
  </sheetPr>
  <dimension ref="A1:AH425"/>
  <sheetViews>
    <sheetView view="pageBreakPreview" zoomScaleNormal="100" zoomScaleSheetLayoutView="100" workbookViewId="0"/>
  </sheetViews>
  <sheetFormatPr defaultRowHeight="12.75" x14ac:dyDescent="0.2"/>
  <cols>
    <col min="1" max="2" width="15.5703125" style="552" bestFit="1" customWidth="1"/>
    <col min="3" max="3" width="9.42578125" style="552" bestFit="1" customWidth="1"/>
    <col min="4" max="4" width="14.7109375" style="552" bestFit="1" customWidth="1"/>
    <col min="5" max="5" width="10.28515625" style="552" bestFit="1" customWidth="1"/>
    <col min="6" max="6" width="10.85546875" style="552" bestFit="1" customWidth="1"/>
    <col min="7" max="7" width="11" style="552" bestFit="1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15.570312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Bayside CT 3-6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2049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96974.435437686741</v>
      </c>
      <c r="Q8" s="739">
        <f>G10</f>
        <v>716291.83949611511</v>
      </c>
      <c r="R8" s="739">
        <f>G11</f>
        <v>702137.8371792438</v>
      </c>
      <c r="S8" s="739">
        <f>G12</f>
        <v>10760.171329079407</v>
      </c>
      <c r="T8" s="739">
        <f>G13</f>
        <v>-1332215.4125667515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204584.77747961786</v>
      </c>
      <c r="Q9" s="723">
        <f>L10</f>
        <v>1429613.3871201465</v>
      </c>
      <c r="R9" s="723">
        <f>L11</f>
        <v>1385762.3861975903</v>
      </c>
      <c r="S9" s="723">
        <f>L12</f>
        <v>18513.267929142974</v>
      </c>
      <c r="T9" s="723">
        <f>L13</f>
        <v>-2629304.2637672615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248</v>
      </c>
      <c r="B10" s="619">
        <f>'Escalation Factors'!$A$10</f>
        <v>2020</v>
      </c>
      <c r="C10" s="729">
        <v>2049</v>
      </c>
      <c r="D10" s="41" t="s">
        <v>9</v>
      </c>
      <c r="E10" s="740">
        <f>'Cost Estimates in 2020'!B11</f>
        <v>677350</v>
      </c>
      <c r="F10" s="621">
        <f>VLOOKUP(G$7,Multiplier_Labor,3,FALSE)</f>
        <v>1.0574914586197905</v>
      </c>
      <c r="G10" s="42">
        <f>E10*F10</f>
        <v>716291.83949611511</v>
      </c>
      <c r="H10" s="664"/>
      <c r="J10" s="620">
        <f>C10+1</f>
        <v>2050</v>
      </c>
      <c r="K10" s="621">
        <f>VLOOKUP(J$10,Multiplier_Labor,4,FALSE)</f>
        <v>1.995853237872746</v>
      </c>
      <c r="L10" s="724">
        <f>G10*K10</f>
        <v>1429613.3871201465</v>
      </c>
      <c r="M10" s="614"/>
      <c r="O10" s="720" t="s">
        <v>20</v>
      </c>
      <c r="P10" s="739">
        <f t="shared" si="0"/>
        <v>204.77747961785644</v>
      </c>
      <c r="Q10" s="739">
        <f>Q9-Q16</f>
        <v>1166013.3871201465</v>
      </c>
      <c r="R10" s="739">
        <f>R9-R16</f>
        <v>1202192.3861975903</v>
      </c>
      <c r="S10" s="739">
        <f>S9-S16</f>
        <v>-68666.732070857019</v>
      </c>
      <c r="T10" s="739">
        <f>T9-T16</f>
        <v>-2299334.2637672615</v>
      </c>
      <c r="Z10" s="614"/>
      <c r="AA10" s="725" t="str">
        <f>A10</f>
        <v>Bayside CT 3-6</v>
      </c>
      <c r="AB10" s="741">
        <f>P12</f>
        <v>27</v>
      </c>
      <c r="AC10" s="741">
        <f>G7</f>
        <v>2022</v>
      </c>
      <c r="AD10" s="616">
        <f>C10</f>
        <v>2049</v>
      </c>
      <c r="AE10" s="742">
        <f>G15</f>
        <v>96974.435437686741</v>
      </c>
      <c r="AF10" s="742">
        <f>P16</f>
        <v>204380</v>
      </c>
      <c r="AG10" s="742">
        <f>L15</f>
        <v>204584.77747961786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2020'!C11</f>
        <v>663550</v>
      </c>
      <c r="F11" s="621">
        <f>VLOOKUP(G$7,Multiplier_Materials,3,FALSE)</f>
        <v>1.0581536239608829</v>
      </c>
      <c r="G11" s="42">
        <f>E11*F11</f>
        <v>702137.8371792438</v>
      </c>
      <c r="H11" s="664"/>
      <c r="K11" s="621">
        <f>VLOOKUP(J$10,Multiplier_Materials,4,FALSE)</f>
        <v>1.9736329717890262</v>
      </c>
      <c r="L11" s="724">
        <f t="shared" ref="L11:L13" si="1">G11*K11</f>
        <v>1385762.3861975903</v>
      </c>
      <c r="M11" s="614"/>
      <c r="O11" s="720" t="s">
        <v>21</v>
      </c>
      <c r="P11" s="739">
        <f>SUM(Q11:T11)</f>
        <v>-11591.718624869827</v>
      </c>
      <c r="Q11" s="739">
        <f>Q10/((1+Q13)^(P12))</f>
        <v>584218.00009850867</v>
      </c>
      <c r="R11" s="739">
        <f>R10/((1+R13)^(P12))</f>
        <v>609126.62251879834</v>
      </c>
      <c r="S11" s="739">
        <f>S10/((1+S13)^(P12))</f>
        <v>-39910.069066051488</v>
      </c>
      <c r="T11" s="739">
        <f>T10/((1+T13)^(P12))</f>
        <v>-1165026.2721761256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2020'!D11</f>
        <v>10350</v>
      </c>
      <c r="F12" s="621">
        <f>VLOOKUP(G$7,Multiplier_GDP,3,FALSE)</f>
        <v>1.0396300801042906</v>
      </c>
      <c r="G12" s="42">
        <f>E12*F12</f>
        <v>10760.171329079407</v>
      </c>
      <c r="H12" s="664"/>
      <c r="K12" s="621">
        <f>VLOOKUP(J$10,Multiplier_GDP,4,FALSE)</f>
        <v>1.7205365382157802</v>
      </c>
      <c r="L12" s="724">
        <f t="shared" si="1"/>
        <v>18513.267929142974</v>
      </c>
      <c r="M12" s="614"/>
      <c r="O12" s="720" t="s">
        <v>22</v>
      </c>
      <c r="P12" s="738">
        <f>(P7-P6)</f>
        <v>27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2020'!E11</f>
        <v>-1259000</v>
      </c>
      <c r="F13" s="621">
        <f>F11</f>
        <v>1.0581536239608829</v>
      </c>
      <c r="G13" s="724">
        <f>E13*F13</f>
        <v>-1332215.4125667515</v>
      </c>
      <c r="H13" s="664"/>
      <c r="K13" s="621">
        <f>K11</f>
        <v>1.9736329717890262</v>
      </c>
      <c r="L13" s="724">
        <f t="shared" si="1"/>
        <v>-2629304.2637672615</v>
      </c>
      <c r="M13" s="614"/>
      <c r="O13" s="719" t="s">
        <v>4708</v>
      </c>
      <c r="P13" s="744">
        <f>IF(P8=0,0,((P9/P8)^(1/($P7-$P6))-1))</f>
        <v>2.8035239983698945E-2</v>
      </c>
      <c r="Q13" s="744">
        <f>IF(Q8=0,0,((Q9/Q8)^(1/($P7-$P6))-1))</f>
        <v>2.5925617120903022E-2</v>
      </c>
      <c r="R13" s="744">
        <f>IF(R8=0,0,((R9/R8)^(1/($P7-$P6))-1))</f>
        <v>2.5500301276548676E-2</v>
      </c>
      <c r="S13" s="744">
        <f>IF(S8=0,0,((S9/S8)^(1/($P7-$P6))-1))</f>
        <v>2.0300953683500378E-2</v>
      </c>
      <c r="T13" s="744">
        <f>IF(T8=0,0,((T9/T8)^(1/($P7-$P6))-1))</f>
        <v>2.5500301276548676E-2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-314.28379148482782</v>
      </c>
      <c r="Q14" s="726">
        <f>PMT(Q13,$P12,-Q11)</f>
        <v>30355.493643720161</v>
      </c>
      <c r="R14" s="726">
        <f>PMT(R13,$P12,-R11)</f>
        <v>31486.472755828381</v>
      </c>
      <c r="S14" s="726">
        <f>PMT(S13,$P12,-S11)</f>
        <v>-1934.6696155335455</v>
      </c>
      <c r="T14" s="726">
        <f>PMT(T13,$P12,-T11)</f>
        <v>-60221.580575499829</v>
      </c>
      <c r="U14" s="745"/>
      <c r="Z14" s="614"/>
    </row>
    <row r="15" spans="1:34" x14ac:dyDescent="0.2">
      <c r="E15" s="42">
        <f>SUM(E10:E13)</f>
        <v>92250</v>
      </c>
      <c r="F15" s="497"/>
      <c r="G15" s="42">
        <f>SUM(G10:G13)</f>
        <v>96974.435437686741</v>
      </c>
      <c r="H15" s="664"/>
      <c r="L15" s="42">
        <f>SUM(L10:L13)</f>
        <v>204584.77747961786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47" si="2">SUM(Q16:T16)</f>
        <v>204380</v>
      </c>
      <c r="Q16" s="724">
        <f>'Reserves Dec 31, 2021'!B11</f>
        <v>263600</v>
      </c>
      <c r="R16" s="724">
        <f>'Reserves Dec 31, 2021'!C11</f>
        <v>183570</v>
      </c>
      <c r="S16" s="724">
        <f>'Reserves Dec 31, 2021'!D11</f>
        <v>87180</v>
      </c>
      <c r="T16" s="724">
        <f>'Reserves Dec 31, 2021'!E11</f>
        <v>-329970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O32" si="3">N16+1</f>
        <v>1</v>
      </c>
      <c r="O17" s="749">
        <f>P6</f>
        <v>2022</v>
      </c>
      <c r="P17" s="739">
        <f>SUM(Q17:T17)</f>
        <v>-314.28379148482782</v>
      </c>
      <c r="Q17" s="730">
        <f>IF($N17&lt;=TRUNC($P$12),Q14*(1+0),0)</f>
        <v>30355.493643720161</v>
      </c>
      <c r="R17" s="730">
        <f>IF($N17&lt;=TRUNC($P$12),R14*(1+0),0)</f>
        <v>31486.472755828381</v>
      </c>
      <c r="S17" s="730">
        <f>IF($N17&lt;=TRUNC($P$12),S14*(1+0),0)</f>
        <v>-1934.6696155335455</v>
      </c>
      <c r="T17" s="730">
        <f>IF($N17&lt;=TRUNC($P$12),T14*(1+0),0)</f>
        <v>-60221.580575499829</v>
      </c>
      <c r="U17" s="748"/>
      <c r="V17" s="748"/>
      <c r="W17" s="748"/>
      <c r="X17" s="748"/>
      <c r="Y17" s="748"/>
      <c r="Z17" s="739"/>
    </row>
    <row r="18" spans="2:26" x14ac:dyDescent="0.2">
      <c r="B18" s="605"/>
      <c r="M18" s="614"/>
      <c r="N18" s="748">
        <f t="shared" si="3"/>
        <v>2</v>
      </c>
      <c r="O18" s="749">
        <f t="shared" si="3"/>
        <v>2023</v>
      </c>
      <c r="P18" s="739">
        <f t="shared" si="2"/>
        <v>-299.32843063529435</v>
      </c>
      <c r="Q18" s="730">
        <f t="shared" ref="Q18:T33" si="4">IF($N18&lt;=TRUNC($P$12),Q17*(1+Q$13),0)</f>
        <v>31142.478549443254</v>
      </c>
      <c r="R18" s="730">
        <f t="shared" si="4"/>
        <v>32289.387297237849</v>
      </c>
      <c r="S18" s="730">
        <f t="shared" si="4"/>
        <v>-1973.9452537913676</v>
      </c>
      <c r="T18" s="730">
        <f t="shared" si="4"/>
        <v>-61757.24902352503</v>
      </c>
      <c r="U18" s="724"/>
      <c r="V18" s="730"/>
      <c r="W18" s="730"/>
      <c r="X18" s="730"/>
      <c r="Y18" s="730"/>
      <c r="Z18" s="614"/>
    </row>
    <row r="19" spans="2:26" x14ac:dyDescent="0.2">
      <c r="M19" s="614"/>
      <c r="N19" s="748">
        <f t="shared" si="3"/>
        <v>3</v>
      </c>
      <c r="O19" s="749">
        <f t="shared" si="3"/>
        <v>2024</v>
      </c>
      <c r="P19" s="739">
        <f t="shared" si="2"/>
        <v>-283.45277873348095</v>
      </c>
      <c r="Q19" s="730">
        <f t="shared" si="4"/>
        <v>31949.866524512057</v>
      </c>
      <c r="R19" s="730">
        <f t="shared" si="4"/>
        <v>33112.776401352574</v>
      </c>
      <c r="S19" s="730">
        <f t="shared" si="4"/>
        <v>-2014.0182249623515</v>
      </c>
      <c r="T19" s="730">
        <f t="shared" si="4"/>
        <v>-63332.077479635758</v>
      </c>
      <c r="U19" s="748"/>
      <c r="V19" s="748"/>
      <c r="W19" s="748"/>
      <c r="X19" s="748"/>
      <c r="Y19" s="748"/>
      <c r="Z19" s="739">
        <f>U20-SUM(V20:Y20)</f>
        <v>7.2759576141834259E-12</v>
      </c>
    </row>
    <row r="20" spans="2:26" x14ac:dyDescent="0.2">
      <c r="M20" s="614"/>
      <c r="N20" s="748">
        <f t="shared" si="3"/>
        <v>4</v>
      </c>
      <c r="O20" s="749">
        <f t="shared" si="3"/>
        <v>2025</v>
      </c>
      <c r="P20" s="739">
        <f t="shared" si="2"/>
        <v>-266.62054472065938</v>
      </c>
      <c r="Q20" s="730">
        <f t="shared" si="4"/>
        <v>32778.186531090512</v>
      </c>
      <c r="R20" s="730">
        <f t="shared" si="4"/>
        <v>33957.162175690057</v>
      </c>
      <c r="S20" s="730">
        <f t="shared" si="4"/>
        <v>-2054.9047156650377</v>
      </c>
      <c r="T20" s="730">
        <f t="shared" si="4"/>
        <v>-64947.064535836194</v>
      </c>
      <c r="U20" s="724">
        <f>SUM(Q17:T20)/4</f>
        <v>-290.92138639356563</v>
      </c>
      <c r="V20" s="730">
        <f>SUM(Q17:Q20)/4</f>
        <v>31556.506312191497</v>
      </c>
      <c r="W20" s="730">
        <f>SUM(R17:R20)/4</f>
        <v>32711.449657527213</v>
      </c>
      <c r="X20" s="730">
        <f>SUM(S17:S20)/4</f>
        <v>-1994.3844524880756</v>
      </c>
      <c r="Y20" s="730">
        <f>SUM(T17:T20)/4</f>
        <v>-62564.492903624203</v>
      </c>
      <c r="Z20" s="614"/>
    </row>
    <row r="21" spans="2:26" x14ac:dyDescent="0.2">
      <c r="M21" s="614"/>
      <c r="N21" s="748">
        <f t="shared" si="3"/>
        <v>5</v>
      </c>
      <c r="O21" s="749">
        <f t="shared" si="3"/>
        <v>2026</v>
      </c>
      <c r="P21" s="739">
        <f t="shared" si="2"/>
        <v>-248.79420296935132</v>
      </c>
      <c r="Q21" s="730">
        <f t="shared" si="4"/>
        <v>33627.981245013107</v>
      </c>
      <c r="R21" s="730">
        <f t="shared" si="4"/>
        <v>34823.080041666777</v>
      </c>
      <c r="S21" s="730">
        <f t="shared" si="4"/>
        <v>-2096.6212411217602</v>
      </c>
      <c r="T21" s="730">
        <f t="shared" si="4"/>
        <v>-66603.234248527471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si="3"/>
        <v>2027</v>
      </c>
      <c r="P22" s="739">
        <f t="shared" si="2"/>
        <v>-229.934954260214</v>
      </c>
      <c r="Q22" s="730">
        <f t="shared" si="4"/>
        <v>34499.807411320224</v>
      </c>
      <c r="R22" s="730">
        <f t="shared" si="4"/>
        <v>35711.079074106652</v>
      </c>
      <c r="S22" s="730">
        <f t="shared" si="4"/>
        <v>-2139.1846518296161</v>
      </c>
      <c r="T22" s="730">
        <f t="shared" si="4"/>
        <v>-68301.636787857467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si="3"/>
        <v>2028</v>
      </c>
      <c r="P23" s="739">
        <f t="shared" si="2"/>
        <v>-210.00268557807431</v>
      </c>
      <c r="Q23" s="730">
        <f t="shared" si="4"/>
        <v>35394.236209011004</v>
      </c>
      <c r="R23" s="730">
        <f t="shared" si="4"/>
        <v>36621.722349407028</v>
      </c>
      <c r="S23" s="730">
        <f t="shared" si="4"/>
        <v>-2182.612140366864</v>
      </c>
      <c r="T23" s="730">
        <f t="shared" si="4"/>
        <v>-70043.34910362924</v>
      </c>
      <c r="U23" s="748"/>
      <c r="V23" s="748"/>
      <c r="W23" s="748"/>
      <c r="X23" s="748"/>
      <c r="Y23" s="748"/>
      <c r="Z23" s="739">
        <f>U24-SUM(V24:Y24)</f>
        <v>1.0913936421275139E-11</v>
      </c>
    </row>
    <row r="24" spans="2:26" x14ac:dyDescent="0.2">
      <c r="M24" s="614"/>
      <c r="N24" s="748">
        <f t="shared" si="3"/>
        <v>8</v>
      </c>
      <c r="O24" s="749">
        <f t="shared" si="3"/>
        <v>2029</v>
      </c>
      <c r="P24" s="739">
        <f t="shared" si="2"/>
        <v>-188.95592869211396</v>
      </c>
      <c r="Q24" s="730">
        <f t="shared" si="4"/>
        <v>36311.853625252625</v>
      </c>
      <c r="R24" s="730">
        <f t="shared" si="4"/>
        <v>37555.587302583022</v>
      </c>
      <c r="S24" s="730">
        <f t="shared" si="4"/>
        <v>-2226.9212483374972</v>
      </c>
      <c r="T24" s="730">
        <f t="shared" si="4"/>
        <v>-71829.47560819026</v>
      </c>
      <c r="U24" s="724">
        <f>SUM(Q21:T24)/4</f>
        <v>-219.4219428749384</v>
      </c>
      <c r="V24" s="730">
        <f>SUM(Q21:Q24)/4</f>
        <v>34958.469622649238</v>
      </c>
      <c r="W24" s="730">
        <f>SUM(R21:R24)/4</f>
        <v>36177.867191940866</v>
      </c>
      <c r="X24" s="730">
        <f>SUM(S21:S24)/4</f>
        <v>-2161.3348204139343</v>
      </c>
      <c r="Y24" s="730">
        <f>SUM(T21:T24)/4</f>
        <v>-69194.42393705112</v>
      </c>
      <c r="Z24" s="614"/>
    </row>
    <row r="25" spans="2:26" x14ac:dyDescent="0.2">
      <c r="M25" s="614"/>
      <c r="N25" s="748">
        <f t="shared" si="3"/>
        <v>9</v>
      </c>
      <c r="O25" s="749">
        <f t="shared" si="3"/>
        <v>2030</v>
      </c>
      <c r="P25" s="739">
        <f t="shared" si="2"/>
        <v>-166.75181748460454</v>
      </c>
      <c r="Q25" s="730">
        <f t="shared" si="4"/>
        <v>37253.260839291201</v>
      </c>
      <c r="R25" s="730">
        <f t="shared" si="4"/>
        <v>38513.266093416612</v>
      </c>
      <c r="S25" s="730">
        <f t="shared" si="4"/>
        <v>-2272.1298734567995</v>
      </c>
      <c r="T25" s="730">
        <f t="shared" si="4"/>
        <v>-73661.14887673562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si="3"/>
        <v>2031</v>
      </c>
      <c r="P26" s="739">
        <f t="shared" si="2"/>
        <v>-143.34604399139062</v>
      </c>
      <c r="Q26" s="730">
        <f t="shared" si="4"/>
        <v>38219.074616315796</v>
      </c>
      <c r="R26" s="730">
        <f t="shared" si="4"/>
        <v>39495.365981942625</v>
      </c>
      <c r="S26" s="730">
        <f t="shared" si="4"/>
        <v>-2318.2562767807435</v>
      </c>
      <c r="T26" s="730">
        <f t="shared" si="4"/>
        <v>-75539.53036546908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si="3"/>
        <v>2032</v>
      </c>
      <c r="P27" s="739">
        <f t="shared" si="2"/>
        <v>-118.69281311634404</v>
      </c>
      <c r="Q27" s="730">
        <f t="shared" si="4"/>
        <v>39209.927711533623</v>
      </c>
      <c r="R27" s="730">
        <f t="shared" si="4"/>
        <v>40502.509713509717</v>
      </c>
      <c r="S27" s="730">
        <f t="shared" si="4"/>
        <v>-2365.3190900821533</v>
      </c>
      <c r="T27" s="730">
        <f t="shared" si="4"/>
        <v>-77465.811148077541</v>
      </c>
      <c r="U27" s="748"/>
      <c r="V27" s="748"/>
      <c r="W27" s="748"/>
      <c r="X27" s="748"/>
      <c r="Y27" s="748"/>
      <c r="Z27" s="739">
        <f>U28-SUM(V28:Y28)</f>
        <v>7.2759576141834259E-12</v>
      </c>
    </row>
    <row r="28" spans="2:26" x14ac:dyDescent="0.2">
      <c r="M28" s="614"/>
      <c r="N28" s="748">
        <f t="shared" si="3"/>
        <v>12</v>
      </c>
      <c r="O28" s="749">
        <f t="shared" si="3"/>
        <v>2033</v>
      </c>
      <c r="P28" s="739">
        <f t="shared" si="2"/>
        <v>-92.744795980659546</v>
      </c>
      <c r="Q28" s="730">
        <f t="shared" si="4"/>
        <v>40226.469284721126</v>
      </c>
      <c r="R28" s="730">
        <f t="shared" si="4"/>
        <v>41535.33591366055</v>
      </c>
      <c r="S28" s="730">
        <f t="shared" si="4"/>
        <v>-2413.3373233766101</v>
      </c>
      <c r="T28" s="730">
        <f t="shared" si="4"/>
        <v>-79441.21267098574</v>
      </c>
      <c r="U28" s="724">
        <f>SUM(Q25:T28)/4</f>
        <v>-130.38386764325696</v>
      </c>
      <c r="V28" s="730">
        <f>SUM(Q25:Q28)/4</f>
        <v>38727.183112965438</v>
      </c>
      <c r="W28" s="730">
        <f>SUM(R25:R28)/4</f>
        <v>40011.619425632372</v>
      </c>
      <c r="X28" s="730">
        <f>SUM(S25:S28)/4</f>
        <v>-2342.2606409240766</v>
      </c>
      <c r="Y28" s="730">
        <f>SUM(T25:T28)/4</f>
        <v>-76526.925765316992</v>
      </c>
      <c r="Z28" s="614"/>
    </row>
    <row r="29" spans="2:26" x14ac:dyDescent="0.2">
      <c r="M29" s="614"/>
      <c r="N29" s="748">
        <f t="shared" si="3"/>
        <v>13</v>
      </c>
      <c r="O29" s="749">
        <f t="shared" si="3"/>
        <v>2034</v>
      </c>
      <c r="P29" s="739">
        <f t="shared" si="2"/>
        <v>-65.453081867279252</v>
      </c>
      <c r="Q29" s="730">
        <f t="shared" si="4"/>
        <v>41269.365325522573</v>
      </c>
      <c r="R29" s="730">
        <f t="shared" si="4"/>
        <v>42594.499493081545</v>
      </c>
      <c r="S29" s="730">
        <f t="shared" si="4"/>
        <v>-2462.3303726011413</v>
      </c>
      <c r="T29" s="730">
        <f t="shared" si="4"/>
        <v>-81466.987527870253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si="3"/>
        <v>2035</v>
      </c>
      <c r="P30" s="739">
        <f t="shared" si="2"/>
        <v>-36.767128718900494</v>
      </c>
      <c r="Q30" s="730">
        <f t="shared" si="4"/>
        <v>42339.299089774744</v>
      </c>
      <c r="R30" s="730">
        <f t="shared" si="4"/>
        <v>43680.672062878926</v>
      </c>
      <c r="S30" s="730">
        <f t="shared" si="4"/>
        <v>-2512.3180274487931</v>
      </c>
      <c r="T30" s="730">
        <f t="shared" si="4"/>
        <v>-83544.420253923774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si="3"/>
        <v>2036</v>
      </c>
      <c r="P31" s="739">
        <f t="shared" si="2"/>
        <v>-6.6347121475846507</v>
      </c>
      <c r="Q31" s="730">
        <f t="shared" si="4"/>
        <v>43436.971547143643</v>
      </c>
      <c r="R31" s="730">
        <f t="shared" si="4"/>
        <v>44794.542360444459</v>
      </c>
      <c r="S31" s="730">
        <f t="shared" si="4"/>
        <v>-2563.320479362254</v>
      </c>
      <c r="T31" s="730">
        <f t="shared" si="4"/>
        <v>-85674.828140373429</v>
      </c>
      <c r="U31" s="748"/>
      <c r="V31" s="748"/>
      <c r="W31" s="748"/>
      <c r="X31" s="748"/>
      <c r="Y31" s="748"/>
      <c r="Z31" s="739">
        <f>U32-SUM(V32:Y32)</f>
        <v>-7.2759576141834259E-12</v>
      </c>
    </row>
    <row r="32" spans="2:26" x14ac:dyDescent="0.2">
      <c r="M32" s="614"/>
      <c r="N32" s="748">
        <f t="shared" si="3"/>
        <v>16</v>
      </c>
      <c r="O32" s="749">
        <f t="shared" si="3"/>
        <v>2037</v>
      </c>
      <c r="P32" s="739">
        <f t="shared" si="2"/>
        <v>24.998127088125329</v>
      </c>
      <c r="Q32" s="730">
        <f t="shared" si="4"/>
        <v>44563.101840366449</v>
      </c>
      <c r="R32" s="730">
        <f t="shared" si="4"/>
        <v>45936.816686180915</v>
      </c>
      <c r="S32" s="730">
        <f t="shared" si="4"/>
        <v>-2615.358329689755</v>
      </c>
      <c r="T32" s="730">
        <f t="shared" si="4"/>
        <v>-87859.562069769483</v>
      </c>
      <c r="U32" s="724">
        <f>SUM(Q29:T32)/4</f>
        <v>-20.964198911409767</v>
      </c>
      <c r="V32" s="730">
        <f>SUM(Q29:Q32)/4</f>
        <v>42902.184450701854</v>
      </c>
      <c r="W32" s="730">
        <f>SUM(R29:R32)/4</f>
        <v>44251.632650646461</v>
      </c>
      <c r="X32" s="730">
        <f>SUM(S29:S32)/4</f>
        <v>-2538.3318022754856</v>
      </c>
      <c r="Y32" s="730">
        <f>SUM(T29:T32)/4</f>
        <v>-84636.449497984227</v>
      </c>
      <c r="Z32" s="614"/>
    </row>
    <row r="33" spans="13:26" x14ac:dyDescent="0.2">
      <c r="M33" s="614"/>
      <c r="N33" s="748">
        <f t="shared" ref="N33:O48" si="5">N32+1</f>
        <v>17</v>
      </c>
      <c r="O33" s="749">
        <f t="shared" si="5"/>
        <v>2038</v>
      </c>
      <c r="P33" s="739">
        <f t="shared" si="2"/>
        <v>58.187137182932929</v>
      </c>
      <c r="Q33" s="730">
        <f t="shared" si="4"/>
        <v>45718.4277563996</v>
      </c>
      <c r="R33" s="730">
        <f t="shared" si="4"/>
        <v>47108.219351364118</v>
      </c>
      <c r="S33" s="730">
        <f t="shared" si="4"/>
        <v>-2668.4525980065437</v>
      </c>
      <c r="T33" s="730">
        <f t="shared" si="4"/>
        <v>-90100.00737257424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5"/>
        <v>18</v>
      </c>
      <c r="O34" s="749">
        <f t="shared" si="5"/>
        <v>2039</v>
      </c>
      <c r="P34" s="739">
        <f t="shared" si="2"/>
        <v>92.989911007884075</v>
      </c>
      <c r="Q34" s="730">
        <f t="shared" ref="Q34:T48" si="6">IF($N34&lt;=TRUNC($P$12),Q33*(1+Q$13),0)</f>
        <v>46903.706209781682</v>
      </c>
      <c r="R34" s="730">
        <f t="shared" si="6"/>
        <v>48309.493137425641</v>
      </c>
      <c r="S34" s="730">
        <f t="shared" si="6"/>
        <v>-2722.6247306052906</v>
      </c>
      <c r="T34" s="730">
        <f t="shared" si="6"/>
        <v>-92397.584705594141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5"/>
        <v>19</v>
      </c>
      <c r="O35" s="749">
        <f t="shared" si="5"/>
        <v>2040</v>
      </c>
      <c r="P35" s="739">
        <f t="shared" si="2"/>
        <v>129.46594350408122</v>
      </c>
      <c r="Q35" s="730">
        <f t="shared" si="6"/>
        <v>48119.713738527804</v>
      </c>
      <c r="R35" s="730">
        <f t="shared" si="6"/>
        <v>49541.399766947354</v>
      </c>
      <c r="S35" s="730">
        <f t="shared" si="6"/>
        <v>-2777.8966091588613</v>
      </c>
      <c r="T35" s="730">
        <f t="shared" si="6"/>
        <v>-94753.750952812217</v>
      </c>
      <c r="U35" s="748"/>
      <c r="V35" s="748"/>
      <c r="W35" s="748"/>
      <c r="X35" s="748"/>
      <c r="Y35" s="748"/>
      <c r="Z35" s="739">
        <f>U36-SUM(V36:Y36)</f>
        <v>3.637978807091713E-12</v>
      </c>
    </row>
    <row r="36" spans="13:26" x14ac:dyDescent="0.2">
      <c r="M36" s="614"/>
      <c r="N36" s="748">
        <f t="shared" si="5"/>
        <v>20</v>
      </c>
      <c r="O36" s="749">
        <f t="shared" si="5"/>
        <v>2041</v>
      </c>
      <c r="P36" s="739">
        <f t="shared" si="2"/>
        <v>167.67669079585175</v>
      </c>
      <c r="Q36" s="730">
        <f t="shared" si="6"/>
        <v>49367.247012880332</v>
      </c>
      <c r="R36" s="730">
        <f t="shared" si="6"/>
        <v>50804.720386666449</v>
      </c>
      <c r="S36" s="730">
        <f t="shared" si="6"/>
        <v>-2834.2905595589482</v>
      </c>
      <c r="T36" s="730">
        <f t="shared" si="6"/>
        <v>-97170.000149191983</v>
      </c>
      <c r="U36" s="724">
        <f>SUM(Q33:T36)/4</f>
        <v>112.07992062268386</v>
      </c>
      <c r="V36" s="730">
        <f>SUM(Q33:Q36)/4</f>
        <v>47527.27367939736</v>
      </c>
      <c r="W36" s="730">
        <f>SUM(R33:R36)/4</f>
        <v>48940.958160600887</v>
      </c>
      <c r="X36" s="730">
        <f>SUM(S33:S36)/4</f>
        <v>-2750.8161243324112</v>
      </c>
      <c r="Y36" s="730">
        <f>SUM(T33:T36)/4</f>
        <v>-93605.335795043153</v>
      </c>
      <c r="Z36" s="614"/>
    </row>
    <row r="37" spans="13:26" x14ac:dyDescent="0.2">
      <c r="M37" s="614"/>
      <c r="N37" s="748">
        <f t="shared" si="5"/>
        <v>21</v>
      </c>
      <c r="O37" s="749">
        <f t="shared" si="5"/>
        <v>2042</v>
      </c>
      <c r="P37" s="739">
        <f t="shared" si="2"/>
        <v>207.6856310737785</v>
      </c>
      <c r="Q37" s="730">
        <f t="shared" si="6"/>
        <v>50647.123357249315</v>
      </c>
      <c r="R37" s="730">
        <f t="shared" si="6"/>
        <v>52100.256062797256</v>
      </c>
      <c r="S37" s="730">
        <f t="shared" si="6"/>
        <v>-2891.8293609341367</v>
      </c>
      <c r="T37" s="730">
        <f t="shared" si="6"/>
        <v>-99647.864428038665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5"/>
        <v>22</v>
      </c>
      <c r="O38" s="749">
        <f t="shared" si="5"/>
        <v>2043</v>
      </c>
      <c r="P38" s="739">
        <f t="shared" si="2"/>
        <v>249.55832729904796</v>
      </c>
      <c r="Q38" s="730">
        <f t="shared" si="6"/>
        <v>51960.181285684506</v>
      </c>
      <c r="R38" s="730">
        <f t="shared" si="6"/>
        <v>53428.828288983917</v>
      </c>
      <c r="S38" s="730">
        <f t="shared" si="6"/>
        <v>-2950.536254851047</v>
      </c>
      <c r="T38" s="730">
        <f t="shared" si="6"/>
        <v>-102188.91499251833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5"/>
        <v>23</v>
      </c>
      <c r="O39" s="749">
        <f t="shared" si="5"/>
        <v>2044</v>
      </c>
      <c r="P39" s="739">
        <f t="shared" si="2"/>
        <v>293.36249178243452</v>
      </c>
      <c r="Q39" s="730">
        <f t="shared" si="6"/>
        <v>53307.281051229875</v>
      </c>
      <c r="R39" s="730">
        <f t="shared" si="6"/>
        <v>54791.279507205996</v>
      </c>
      <c r="S39" s="730">
        <f t="shared" si="6"/>
        <v>-3010.4349547022666</v>
      </c>
      <c r="T39" s="730">
        <f t="shared" si="6"/>
        <v>-104794.76311195116</v>
      </c>
      <c r="U39" s="748"/>
      <c r="V39" s="748"/>
      <c r="W39" s="748"/>
      <c r="X39" s="748"/>
      <c r="Y39" s="748"/>
      <c r="Z39" s="739">
        <f>U40-SUM(V40:Y40)</f>
        <v>0</v>
      </c>
    </row>
    <row r="40" spans="13:26" x14ac:dyDescent="0.2">
      <c r="M40" s="614"/>
      <c r="N40" s="748">
        <f t="shared" si="5"/>
        <v>24</v>
      </c>
      <c r="O40" s="749">
        <f t="shared" si="5"/>
        <v>2045</v>
      </c>
      <c r="P40" s="739">
        <f t="shared" si="2"/>
        <v>339.16805269243196</v>
      </c>
      <c r="Q40" s="730">
        <f t="shared" si="6"/>
        <v>54689.305209520426</v>
      </c>
      <c r="R40" s="730">
        <f t="shared" si="6"/>
        <v>56188.473641967335</v>
      </c>
      <c r="S40" s="730">
        <f t="shared" si="6"/>
        <v>-3071.5496552848681</v>
      </c>
      <c r="T40" s="730">
        <f t="shared" si="6"/>
        <v>-107467.06114351047</v>
      </c>
      <c r="U40" s="724">
        <f>SUM(Q37:T40)/4</f>
        <v>272.44362571192323</v>
      </c>
      <c r="V40" s="730">
        <f>SUM(Q37:Q40)/4</f>
        <v>52650.972725921027</v>
      </c>
      <c r="W40" s="730">
        <f>SUM(R37:R40)/4</f>
        <v>54127.209375238628</v>
      </c>
      <c r="X40" s="730">
        <f>SUM(S37:S40)/4</f>
        <v>-2981.0875564430798</v>
      </c>
      <c r="Y40" s="730">
        <f>SUM(T37:T40)/4</f>
        <v>-103524.65091900465</v>
      </c>
      <c r="Z40" s="614"/>
    </row>
    <row r="41" spans="13:26" x14ac:dyDescent="0.2">
      <c r="M41" s="614"/>
      <c r="N41" s="748">
        <f t="shared" si="5"/>
        <v>25</v>
      </c>
      <c r="O41" s="749">
        <f t="shared" si="5"/>
        <v>2046</v>
      </c>
      <c r="P41" s="739">
        <f t="shared" si="2"/>
        <v>387.04722254893568</v>
      </c>
      <c r="Q41" s="730">
        <f t="shared" si="6"/>
        <v>56107.159196990659</v>
      </c>
      <c r="R41" s="730">
        <f t="shared" si="6"/>
        <v>57621.296648106916</v>
      </c>
      <c r="S41" s="730">
        <f t="shared" si="6"/>
        <v>-3133.9050425733776</v>
      </c>
      <c r="T41" s="730">
        <f t="shared" si="6"/>
        <v>-110207.50357997527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si="5"/>
        <v>26</v>
      </c>
      <c r="O42" s="749">
        <f t="shared" si="5"/>
        <v>2047</v>
      </c>
      <c r="P42" s="739">
        <f t="shared" si="2"/>
        <v>437.07456876031938</v>
      </c>
      <c r="Q42" s="730">
        <f t="shared" si="6"/>
        <v>57561.771924073393</v>
      </c>
      <c r="R42" s="730">
        <f t="shared" si="6"/>
        <v>59090.65707257903</v>
      </c>
      <c r="S42" s="730">
        <f t="shared" si="6"/>
        <v>-3197.5263036911479</v>
      </c>
      <c r="T42" s="730">
        <f t="shared" si="6"/>
        <v>-113017.82812420095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si="5"/>
        <v>27</v>
      </c>
      <c r="O43" s="749">
        <f t="shared" si="5"/>
        <v>2048</v>
      </c>
      <c r="P43" s="739">
        <f t="shared" si="2"/>
        <v>489.32708626323438</v>
      </c>
      <c r="Q43" s="730">
        <f t="shared" si="6"/>
        <v>59054.096383777665</v>
      </c>
      <c r="R43" s="730">
        <f t="shared" si="6"/>
        <v>60597.486630559019</v>
      </c>
      <c r="S43" s="730">
        <f t="shared" si="6"/>
        <v>-3262.4391370841558</v>
      </c>
      <c r="T43" s="730">
        <f t="shared" si="6"/>
        <v>-115899.81679098928</v>
      </c>
      <c r="U43" s="748"/>
      <c r="V43" s="748"/>
      <c r="W43" s="748"/>
      <c r="X43" s="748"/>
      <c r="Y43" s="748"/>
      <c r="Z43" s="739">
        <f>U44-SUM(V44:Y44)</f>
        <v>3.637978807091713E-12</v>
      </c>
    </row>
    <row r="44" spans="13:26" x14ac:dyDescent="0.2">
      <c r="M44" s="614"/>
      <c r="N44" s="748">
        <f t="shared" si="5"/>
        <v>28</v>
      </c>
      <c r="O44" s="749">
        <f t="shared" si="5"/>
        <v>2049</v>
      </c>
      <c r="P44" s="739">
        <f t="shared" si="2"/>
        <v>0</v>
      </c>
      <c r="Q44" s="730">
        <f t="shared" si="6"/>
        <v>0</v>
      </c>
      <c r="R44" s="730">
        <f t="shared" si="6"/>
        <v>0</v>
      </c>
      <c r="S44" s="730">
        <f t="shared" si="6"/>
        <v>0</v>
      </c>
      <c r="T44" s="730">
        <f t="shared" si="6"/>
        <v>0</v>
      </c>
      <c r="U44" s="724">
        <f>SUM(Q41:T44)/4</f>
        <v>328.362219393126</v>
      </c>
      <c r="V44" s="730">
        <f>SUM(Q41:Q44)/4</f>
        <v>43180.756876210435</v>
      </c>
      <c r="W44" s="730">
        <f>SUM(R41:R44)/4</f>
        <v>44327.360087811241</v>
      </c>
      <c r="X44" s="730">
        <f>SUM(S41:S44)/4</f>
        <v>-2398.4676208371702</v>
      </c>
      <c r="Y44" s="730">
        <f>SUM(T41:T44)/4</f>
        <v>-84781.287123791379</v>
      </c>
      <c r="Z44" s="614"/>
    </row>
    <row r="45" spans="13:26" x14ac:dyDescent="0.2">
      <c r="M45" s="614"/>
      <c r="N45" s="748">
        <f t="shared" si="5"/>
        <v>29</v>
      </c>
      <c r="O45" s="749">
        <f t="shared" si="5"/>
        <v>2050</v>
      </c>
      <c r="P45" s="739">
        <f t="shared" si="2"/>
        <v>0</v>
      </c>
      <c r="Q45" s="730">
        <f t="shared" si="6"/>
        <v>0</v>
      </c>
      <c r="R45" s="730">
        <f t="shared" si="6"/>
        <v>0</v>
      </c>
      <c r="S45" s="730">
        <f t="shared" si="6"/>
        <v>0</v>
      </c>
      <c r="T45" s="730">
        <f t="shared" si="6"/>
        <v>0</v>
      </c>
      <c r="U45" s="748"/>
      <c r="V45" s="748"/>
      <c r="W45" s="748"/>
      <c r="X45" s="748"/>
      <c r="Y45" s="748"/>
      <c r="Z45" s="614"/>
    </row>
    <row r="46" spans="13:26" x14ac:dyDescent="0.2">
      <c r="M46" s="614"/>
      <c r="N46" s="748">
        <f t="shared" si="5"/>
        <v>30</v>
      </c>
      <c r="O46" s="749">
        <f t="shared" si="5"/>
        <v>2051</v>
      </c>
      <c r="P46" s="739">
        <f t="shared" si="2"/>
        <v>0</v>
      </c>
      <c r="Q46" s="730">
        <f t="shared" si="6"/>
        <v>0</v>
      </c>
      <c r="R46" s="730">
        <f t="shared" si="6"/>
        <v>0</v>
      </c>
      <c r="S46" s="730">
        <f t="shared" si="6"/>
        <v>0</v>
      </c>
      <c r="T46" s="730">
        <f t="shared" si="6"/>
        <v>0</v>
      </c>
      <c r="Z46" s="614"/>
    </row>
    <row r="47" spans="13:26" x14ac:dyDescent="0.2">
      <c r="M47" s="614"/>
      <c r="N47" s="748">
        <f t="shared" si="5"/>
        <v>31</v>
      </c>
      <c r="O47" s="749">
        <f t="shared" si="5"/>
        <v>2052</v>
      </c>
      <c r="P47" s="739">
        <f t="shared" si="2"/>
        <v>0</v>
      </c>
      <c r="Q47" s="730">
        <f t="shared" si="6"/>
        <v>0</v>
      </c>
      <c r="R47" s="730">
        <f t="shared" si="6"/>
        <v>0</v>
      </c>
      <c r="S47" s="730">
        <f t="shared" si="6"/>
        <v>0</v>
      </c>
      <c r="T47" s="730">
        <f t="shared" si="6"/>
        <v>0</v>
      </c>
      <c r="U47" s="748"/>
      <c r="V47" s="748"/>
      <c r="W47" s="748"/>
      <c r="X47" s="748"/>
      <c r="Y47" s="748"/>
      <c r="Z47" s="739">
        <f>U48-SUM(V48:Y48)</f>
        <v>0</v>
      </c>
    </row>
    <row r="48" spans="13:26" x14ac:dyDescent="0.2">
      <c r="M48" s="614"/>
      <c r="N48" s="748">
        <f t="shared" si="5"/>
        <v>32</v>
      </c>
      <c r="O48" s="749">
        <f t="shared" si="5"/>
        <v>2053</v>
      </c>
      <c r="P48" s="739">
        <f t="shared" ref="P48" si="7">SUM(Q48:T48)</f>
        <v>0</v>
      </c>
      <c r="Q48" s="730">
        <f t="shared" si="6"/>
        <v>0</v>
      </c>
      <c r="R48" s="730">
        <f t="shared" si="6"/>
        <v>0</v>
      </c>
      <c r="S48" s="730">
        <f t="shared" si="6"/>
        <v>0</v>
      </c>
      <c r="T48" s="730">
        <f t="shared" si="6"/>
        <v>0</v>
      </c>
      <c r="U48" s="724">
        <f>SUM(Q45:T48)/4</f>
        <v>0</v>
      </c>
      <c r="V48" s="730">
        <f>SUM(Q45:Q48)/4</f>
        <v>0</v>
      </c>
      <c r="W48" s="730">
        <f>SUM(R45:R48)/4</f>
        <v>0</v>
      </c>
      <c r="X48" s="730">
        <f>SUM(S45:S48)/4</f>
        <v>0</v>
      </c>
      <c r="Y48" s="730">
        <f>SUM(T45:T48)/4</f>
        <v>0</v>
      </c>
      <c r="Z48" s="614"/>
    </row>
    <row r="49" spans="13:26" x14ac:dyDescent="0.2">
      <c r="M49" s="614"/>
      <c r="N49" s="748"/>
      <c r="O49" s="615" t="s">
        <v>18</v>
      </c>
      <c r="P49" s="615" t="s">
        <v>18</v>
      </c>
      <c r="Q49" s="615" t="s">
        <v>18</v>
      </c>
      <c r="R49" s="615" t="s">
        <v>18</v>
      </c>
      <c r="S49" s="615" t="s">
        <v>18</v>
      </c>
      <c r="T49" s="615" t="s">
        <v>18</v>
      </c>
      <c r="U49" s="724"/>
      <c r="V49" s="724"/>
      <c r="W49" s="724"/>
      <c r="X49" s="724"/>
      <c r="Y49" s="724"/>
      <c r="Z49" s="614"/>
    </row>
    <row r="50" spans="13:26" x14ac:dyDescent="0.2">
      <c r="M50" s="614"/>
      <c r="O50" s="605" t="s">
        <v>111</v>
      </c>
      <c r="P50" s="726">
        <f>SUM(Q50:T50)</f>
        <v>204.77747961785644</v>
      </c>
      <c r="Q50" s="724">
        <f>SUM(Q$17:Q$48)</f>
        <v>1166013.3871201472</v>
      </c>
      <c r="R50" s="724">
        <f>SUM(R$17:R$48)</f>
        <v>1202192.3861975905</v>
      </c>
      <c r="S50" s="724">
        <f>SUM(S$17:S$48)</f>
        <v>-68666.732070856931</v>
      </c>
      <c r="T50" s="724">
        <f>SUM(T$17:T$48)</f>
        <v>-2299334.2637672629</v>
      </c>
      <c r="U50" s="730"/>
      <c r="V50" s="724"/>
      <c r="W50" s="724"/>
      <c r="X50" s="724"/>
      <c r="Y50" s="724"/>
      <c r="Z50" s="614"/>
    </row>
    <row r="51" spans="13:26" x14ac:dyDescent="0.2">
      <c r="M51" s="614"/>
      <c r="N51" s="614"/>
      <c r="O51" s="614"/>
      <c r="P51" s="742">
        <f>P50-P$10</f>
        <v>0</v>
      </c>
      <c r="Q51" s="742">
        <f t="shared" ref="Q51:T51" si="8">Q50-Q$10</f>
        <v>0</v>
      </c>
      <c r="R51" s="742">
        <f t="shared" si="8"/>
        <v>0</v>
      </c>
      <c r="S51" s="742">
        <f t="shared" si="8"/>
        <v>0</v>
      </c>
      <c r="T51" s="742">
        <f t="shared" si="8"/>
        <v>0</v>
      </c>
      <c r="U51" s="742">
        <f>SUM(Q50:T50)-P$10</f>
        <v>0</v>
      </c>
      <c r="V51" s="614"/>
      <c r="W51" s="614"/>
      <c r="X51" s="614"/>
      <c r="Y51" s="614"/>
      <c r="Z51" s="614"/>
    </row>
    <row r="52" spans="13:26" x14ac:dyDescent="0.2">
      <c r="M52" s="614"/>
      <c r="O52" s="719" t="s">
        <v>112</v>
      </c>
      <c r="P52" s="752">
        <f>$P$13</f>
        <v>2.8035239983698945E-2</v>
      </c>
      <c r="Z52" s="614"/>
    </row>
    <row r="53" spans="13:26" x14ac:dyDescent="0.2">
      <c r="M53" s="614"/>
      <c r="O53" s="720" t="s">
        <v>113</v>
      </c>
      <c r="P53" s="752">
        <f>((1+P52)^(1/12))-1</f>
        <v>2.3067770744455984E-3</v>
      </c>
      <c r="Z53" s="614"/>
    </row>
    <row r="54" spans="13:26" x14ac:dyDescent="0.2">
      <c r="M54" s="614"/>
      <c r="O54" s="720" t="s">
        <v>20</v>
      </c>
      <c r="P54" s="726">
        <f>P10</f>
        <v>204.77747961785644</v>
      </c>
      <c r="Z54" s="614"/>
    </row>
    <row r="55" spans="13:26" x14ac:dyDescent="0.2">
      <c r="M55" s="614"/>
      <c r="O55" s="720" t="s">
        <v>21</v>
      </c>
      <c r="P55" s="724">
        <f>P54/(1+P53)^P56</f>
        <v>97.065777429469136</v>
      </c>
      <c r="Z55" s="614"/>
    </row>
    <row r="56" spans="13:26" x14ac:dyDescent="0.2">
      <c r="M56" s="614"/>
      <c r="O56" s="720" t="s">
        <v>114</v>
      </c>
      <c r="P56" s="730">
        <f>$P$12*12</f>
        <v>324</v>
      </c>
      <c r="Q56" s="753"/>
      <c r="Z56" s="614"/>
    </row>
    <row r="57" spans="13:26" x14ac:dyDescent="0.2">
      <c r="M57" s="614"/>
      <c r="O57" s="720" t="s">
        <v>115</v>
      </c>
      <c r="P57" s="724">
        <f>PMT(P53,P56,-P55)</f>
        <v>0.42568766713025213</v>
      </c>
      <c r="Z57" s="614"/>
    </row>
    <row r="58" spans="13:26" x14ac:dyDescent="0.2">
      <c r="M58" s="614"/>
      <c r="N58" s="615"/>
      <c r="O58" s="615" t="s">
        <v>18</v>
      </c>
      <c r="P58" s="615" t="s">
        <v>18</v>
      </c>
      <c r="Q58" s="615" t="s">
        <v>18</v>
      </c>
      <c r="R58" s="615" t="s">
        <v>18</v>
      </c>
      <c r="Z58" s="614"/>
    </row>
    <row r="59" spans="13:26" x14ac:dyDescent="0.2">
      <c r="M59" s="614"/>
      <c r="N59" s="748">
        <v>1</v>
      </c>
      <c r="O59" s="730">
        <v>0</v>
      </c>
      <c r="P59" s="730">
        <f>P57</f>
        <v>0.42568766713025213</v>
      </c>
      <c r="Q59" s="730">
        <f t="shared" ref="Q59:Q60" si="9">O59*$P$53</f>
        <v>0</v>
      </c>
      <c r="R59" s="730">
        <f t="shared" ref="R59:R60" si="10">O59+P59+Q59</f>
        <v>0.42568766713025213</v>
      </c>
      <c r="Z59" s="614"/>
    </row>
    <row r="60" spans="13:26" x14ac:dyDescent="0.2">
      <c r="M60" s="614"/>
      <c r="N60" s="748">
        <f>N59+1</f>
        <v>2</v>
      </c>
      <c r="O60" s="730">
        <f t="shared" ref="O60" si="11">R59</f>
        <v>0.42568766713025213</v>
      </c>
      <c r="P60" s="730">
        <f t="shared" ref="P60" si="12">P59</f>
        <v>0.42568766713025213</v>
      </c>
      <c r="Q60" s="730">
        <f t="shared" si="9"/>
        <v>9.8196655141029473E-4</v>
      </c>
      <c r="R60" s="730">
        <f t="shared" si="10"/>
        <v>0.85235730081191452</v>
      </c>
      <c r="Z60" s="614"/>
    </row>
    <row r="61" spans="13:26" x14ac:dyDescent="0.2">
      <c r="M61" s="614"/>
      <c r="N61" s="748">
        <f t="shared" ref="N61:N124" si="13">N60+1</f>
        <v>3</v>
      </c>
      <c r="O61" s="730">
        <f t="shared" ref="O61:O124" si="14">R60</f>
        <v>0.85235730081191452</v>
      </c>
      <c r="P61" s="730">
        <f t="shared" ref="P61:P124" si="15">P60</f>
        <v>0.42568766713025213</v>
      </c>
      <c r="Q61" s="730">
        <f t="shared" ref="Q61:Q124" si="16">O61*$P$53</f>
        <v>1.9661982807492552E-3</v>
      </c>
      <c r="R61" s="730">
        <f t="shared" ref="R61:R124" si="17">O61+P61+Q61</f>
        <v>1.2800111662229159</v>
      </c>
      <c r="Z61" s="614"/>
    </row>
    <row r="62" spans="13:26" x14ac:dyDescent="0.2">
      <c r="M62" s="614"/>
      <c r="N62" s="748">
        <f t="shared" si="13"/>
        <v>4</v>
      </c>
      <c r="O62" s="730">
        <f t="shared" si="14"/>
        <v>1.2800111662229159</v>
      </c>
      <c r="P62" s="730">
        <f t="shared" si="15"/>
        <v>0.42568766713025213</v>
      </c>
      <c r="Q62" s="730">
        <f t="shared" si="16"/>
        <v>2.9527004132773966E-3</v>
      </c>
      <c r="R62" s="730">
        <f t="shared" si="17"/>
        <v>1.7086515337664454</v>
      </c>
      <c r="Z62" s="614"/>
    </row>
    <row r="63" spans="13:26" x14ac:dyDescent="0.2">
      <c r="M63" s="614"/>
      <c r="N63" s="748">
        <f t="shared" si="13"/>
        <v>5</v>
      </c>
      <c r="O63" s="730">
        <f t="shared" si="14"/>
        <v>1.7086515337664454</v>
      </c>
      <c r="P63" s="730">
        <f t="shared" si="15"/>
        <v>0.42568766713025213</v>
      </c>
      <c r="Q63" s="730">
        <f t="shared" si="16"/>
        <v>3.9414781863087453E-3</v>
      </c>
      <c r="R63" s="730">
        <f t="shared" si="17"/>
        <v>2.1382806790830067</v>
      </c>
      <c r="Z63" s="614"/>
    </row>
    <row r="64" spans="13:26" x14ac:dyDescent="0.2">
      <c r="M64" s="614"/>
      <c r="N64" s="748">
        <f t="shared" si="13"/>
        <v>6</v>
      </c>
      <c r="O64" s="730">
        <f t="shared" si="14"/>
        <v>2.1382806790830067</v>
      </c>
      <c r="P64" s="730">
        <f t="shared" si="15"/>
        <v>0.42568766713025213</v>
      </c>
      <c r="Q64" s="730">
        <f t="shared" si="16"/>
        <v>4.9325368492386459E-3</v>
      </c>
      <c r="R64" s="730">
        <f t="shared" si="17"/>
        <v>2.5689008830624975</v>
      </c>
      <c r="Z64" s="614"/>
    </row>
    <row r="65" spans="13:26" x14ac:dyDescent="0.2">
      <c r="M65" s="614"/>
      <c r="N65" s="748">
        <f t="shared" si="13"/>
        <v>7</v>
      </c>
      <c r="O65" s="730">
        <f t="shared" si="14"/>
        <v>2.5689008830624975</v>
      </c>
      <c r="P65" s="730">
        <f t="shared" si="15"/>
        <v>0.42568766713025213</v>
      </c>
      <c r="Q65" s="730">
        <f t="shared" si="16"/>
        <v>5.9258816635716222E-3</v>
      </c>
      <c r="R65" s="730">
        <f t="shared" si="17"/>
        <v>3.0005144318563213</v>
      </c>
      <c r="Z65" s="614"/>
    </row>
    <row r="66" spans="13:26" x14ac:dyDescent="0.2">
      <c r="M66" s="614"/>
      <c r="N66" s="748">
        <f t="shared" si="13"/>
        <v>8</v>
      </c>
      <c r="O66" s="730">
        <f t="shared" si="14"/>
        <v>3.0005144318563213</v>
      </c>
      <c r="P66" s="730">
        <f t="shared" si="15"/>
        <v>0.42568766713025213</v>
      </c>
      <c r="Q66" s="730">
        <f t="shared" si="16"/>
        <v>6.9215179029493215E-3</v>
      </c>
      <c r="R66" s="730">
        <f t="shared" si="17"/>
        <v>3.4331236168895227</v>
      </c>
      <c r="Z66" s="614"/>
    </row>
    <row r="67" spans="13:26" x14ac:dyDescent="0.2">
      <c r="M67" s="614"/>
      <c r="N67" s="748">
        <f t="shared" si="13"/>
        <v>9</v>
      </c>
      <c r="O67" s="730">
        <f t="shared" si="14"/>
        <v>3.4331236168895227</v>
      </c>
      <c r="P67" s="730">
        <f t="shared" si="15"/>
        <v>0.42568766713025213</v>
      </c>
      <c r="Q67" s="730">
        <f t="shared" si="16"/>
        <v>7.919450853178505E-3</v>
      </c>
      <c r="R67" s="730">
        <f t="shared" si="17"/>
        <v>3.8667307348729536</v>
      </c>
      <c r="Z67" s="614"/>
    </row>
    <row r="68" spans="13:26" x14ac:dyDescent="0.2">
      <c r="M68" s="614"/>
      <c r="N68" s="748">
        <f t="shared" si="13"/>
        <v>10</v>
      </c>
      <c r="O68" s="730">
        <f t="shared" si="14"/>
        <v>3.8667307348729536</v>
      </c>
      <c r="P68" s="730">
        <f t="shared" si="15"/>
        <v>0.42568766713025213</v>
      </c>
      <c r="Q68" s="730">
        <f t="shared" si="16"/>
        <v>8.9196858122591108E-3</v>
      </c>
      <c r="R68" s="730">
        <f t="shared" si="17"/>
        <v>4.3013380878154646</v>
      </c>
      <c r="Z68" s="614"/>
    </row>
    <row r="69" spans="13:26" x14ac:dyDescent="0.2">
      <c r="M69" s="614"/>
      <c r="N69" s="748">
        <f t="shared" si="13"/>
        <v>11</v>
      </c>
      <c r="O69" s="730">
        <f t="shared" si="14"/>
        <v>4.3013380878154646</v>
      </c>
      <c r="P69" s="730">
        <f t="shared" si="15"/>
        <v>0.42568766713025213</v>
      </c>
      <c r="Q69" s="730">
        <f t="shared" si="16"/>
        <v>9.9222280904123824E-3</v>
      </c>
      <c r="R69" s="730">
        <f t="shared" si="17"/>
        <v>4.7369479830361296</v>
      </c>
      <c r="Z69" s="614"/>
    </row>
    <row r="70" spans="13:26" x14ac:dyDescent="0.2">
      <c r="M70" s="614"/>
      <c r="N70" s="748">
        <f t="shared" si="13"/>
        <v>12</v>
      </c>
      <c r="O70" s="730">
        <f t="shared" si="14"/>
        <v>4.7369479830361296</v>
      </c>
      <c r="P70" s="730">
        <f t="shared" si="15"/>
        <v>0.42568766713025213</v>
      </c>
      <c r="Q70" s="730">
        <f t="shared" si="16"/>
        <v>1.0927083010109062E-2</v>
      </c>
      <c r="R70" s="730">
        <f t="shared" si="17"/>
        <v>5.1735627331764906</v>
      </c>
      <c r="Z70" s="614"/>
    </row>
    <row r="71" spans="13:26" x14ac:dyDescent="0.2">
      <c r="M71" s="614"/>
      <c r="N71" s="748">
        <f t="shared" si="13"/>
        <v>13</v>
      </c>
      <c r="O71" s="730">
        <f t="shared" si="14"/>
        <v>5.1735627331764906</v>
      </c>
      <c r="P71" s="730">
        <f t="shared" si="15"/>
        <v>0.42568766713025213</v>
      </c>
      <c r="Q71" s="730">
        <f t="shared" si="16"/>
        <v>1.1934255906097639E-2</v>
      </c>
      <c r="R71" s="730">
        <f t="shared" si="17"/>
        <v>5.6111846562128402</v>
      </c>
      <c r="Z71" s="614"/>
    </row>
    <row r="72" spans="13:26" x14ac:dyDescent="0.2">
      <c r="M72" s="614"/>
      <c r="N72" s="748">
        <f t="shared" si="13"/>
        <v>14</v>
      </c>
      <c r="O72" s="730">
        <f t="shared" si="14"/>
        <v>5.6111846562128402</v>
      </c>
      <c r="P72" s="730">
        <f t="shared" si="15"/>
        <v>0.42568766713025213</v>
      </c>
      <c r="Q72" s="730">
        <f t="shared" si="16"/>
        <v>1.2943752125432686E-2</v>
      </c>
      <c r="R72" s="730">
        <f t="shared" si="17"/>
        <v>6.0498160754685255</v>
      </c>
      <c r="Z72" s="614"/>
    </row>
    <row r="73" spans="13:26" x14ac:dyDescent="0.2">
      <c r="M73" s="614"/>
      <c r="N73" s="748">
        <f t="shared" si="13"/>
        <v>15</v>
      </c>
      <c r="O73" s="730">
        <f t="shared" si="14"/>
        <v>6.0498160754685255</v>
      </c>
      <c r="P73" s="730">
        <f t="shared" si="15"/>
        <v>0.42568766713025213</v>
      </c>
      <c r="Q73" s="730">
        <f t="shared" si="16"/>
        <v>1.3955577027503238E-2</v>
      </c>
      <c r="R73" s="730">
        <f t="shared" si="17"/>
        <v>6.4894593196262811</v>
      </c>
      <c r="Z73" s="614"/>
    </row>
    <row r="74" spans="13:26" x14ac:dyDescent="0.2">
      <c r="M74" s="614"/>
      <c r="N74" s="748">
        <f t="shared" si="13"/>
        <v>16</v>
      </c>
      <c r="O74" s="730">
        <f t="shared" si="14"/>
        <v>6.4894593196262811</v>
      </c>
      <c r="P74" s="730">
        <f t="shared" si="15"/>
        <v>0.42568766713025213</v>
      </c>
      <c r="Q74" s="730">
        <f t="shared" si="16"/>
        <v>1.4969735984061237E-2</v>
      </c>
      <c r="R74" s="730">
        <f t="shared" si="17"/>
        <v>6.9301167227405944</v>
      </c>
      <c r="Z74" s="614"/>
    </row>
    <row r="75" spans="13:26" x14ac:dyDescent="0.2">
      <c r="M75" s="614"/>
      <c r="N75" s="748">
        <f t="shared" si="13"/>
        <v>17</v>
      </c>
      <c r="O75" s="730">
        <f t="shared" si="14"/>
        <v>6.9301167227405944</v>
      </c>
      <c r="P75" s="730">
        <f t="shared" si="15"/>
        <v>0.42568766713025213</v>
      </c>
      <c r="Q75" s="730">
        <f t="shared" si="16"/>
        <v>1.5986234379250067E-2</v>
      </c>
      <c r="R75" s="730">
        <f t="shared" si="17"/>
        <v>7.3717906242500968</v>
      </c>
      <c r="Z75" s="614"/>
    </row>
    <row r="76" spans="13:26" x14ac:dyDescent="0.2">
      <c r="M76" s="614"/>
      <c r="N76" s="748">
        <f t="shared" si="13"/>
        <v>18</v>
      </c>
      <c r="O76" s="730">
        <f t="shared" si="14"/>
        <v>7.3717906242500968</v>
      </c>
      <c r="P76" s="730">
        <f t="shared" si="15"/>
        <v>0.42568766713025213</v>
      </c>
      <c r="Q76" s="730">
        <f t="shared" si="16"/>
        <v>1.7005077609633129E-2</v>
      </c>
      <c r="R76" s="730">
        <f t="shared" si="17"/>
        <v>7.8144833689899826</v>
      </c>
      <c r="Z76" s="614"/>
    </row>
    <row r="77" spans="13:26" x14ac:dyDescent="0.2">
      <c r="M77" s="614"/>
      <c r="N77" s="748">
        <f t="shared" si="13"/>
        <v>19</v>
      </c>
      <c r="O77" s="730">
        <f t="shared" si="14"/>
        <v>7.8144833689899826</v>
      </c>
      <c r="P77" s="730">
        <f t="shared" si="15"/>
        <v>0.42568766713025213</v>
      </c>
      <c r="Q77" s="730">
        <f t="shared" si="16"/>
        <v>1.8026271084222497E-2</v>
      </c>
      <c r="R77" s="730">
        <f t="shared" si="17"/>
        <v>8.2581973072044565</v>
      </c>
      <c r="Z77" s="614"/>
    </row>
    <row r="78" spans="13:26" x14ac:dyDescent="0.2">
      <c r="M78" s="614"/>
      <c r="N78" s="748">
        <f t="shared" si="13"/>
        <v>20</v>
      </c>
      <c r="O78" s="730">
        <f t="shared" si="14"/>
        <v>8.2581973072044565</v>
      </c>
      <c r="P78" s="730">
        <f t="shared" si="15"/>
        <v>0.42568766713025213</v>
      </c>
      <c r="Q78" s="730">
        <f t="shared" si="16"/>
        <v>1.9049820224507616E-2</v>
      </c>
      <c r="R78" s="730">
        <f t="shared" si="17"/>
        <v>8.7029347945592157</v>
      </c>
      <c r="Z78" s="614"/>
    </row>
    <row r="79" spans="13:26" x14ac:dyDescent="0.2">
      <c r="M79" s="614"/>
      <c r="N79" s="748">
        <f t="shared" si="13"/>
        <v>21</v>
      </c>
      <c r="O79" s="730">
        <f t="shared" si="14"/>
        <v>8.7029347945592157</v>
      </c>
      <c r="P79" s="730">
        <f t="shared" si="15"/>
        <v>0.42568766713025213</v>
      </c>
      <c r="Q79" s="730">
        <f t="shared" si="16"/>
        <v>2.0075730464484114E-2</v>
      </c>
      <c r="R79" s="730">
        <f t="shared" si="17"/>
        <v>9.148698192153951</v>
      </c>
      <c r="Z79" s="614"/>
    </row>
    <row r="80" spans="13:26" x14ac:dyDescent="0.2">
      <c r="M80" s="614"/>
      <c r="N80" s="748">
        <f t="shared" si="13"/>
        <v>22</v>
      </c>
      <c r="O80" s="730">
        <f t="shared" si="14"/>
        <v>9.148698192153951</v>
      </c>
      <c r="P80" s="730">
        <f t="shared" si="15"/>
        <v>0.42568766713025213</v>
      </c>
      <c r="Q80" s="730">
        <f t="shared" si="16"/>
        <v>2.1104007250682625E-2</v>
      </c>
      <c r="R80" s="730">
        <f t="shared" si="17"/>
        <v>9.5954898665348853</v>
      </c>
      <c r="Z80" s="614"/>
    </row>
    <row r="81" spans="13:26" x14ac:dyDescent="0.2">
      <c r="M81" s="614"/>
      <c r="N81" s="748">
        <f t="shared" si="13"/>
        <v>23</v>
      </c>
      <c r="O81" s="730">
        <f t="shared" si="14"/>
        <v>9.5954898665348853</v>
      </c>
      <c r="P81" s="730">
        <f t="shared" si="15"/>
        <v>0.42568766713025213</v>
      </c>
      <c r="Q81" s="730">
        <f t="shared" si="16"/>
        <v>2.2134656042197727E-2</v>
      </c>
      <c r="R81" s="730">
        <f t="shared" si="17"/>
        <v>10.043312189707335</v>
      </c>
      <c r="Z81" s="614"/>
    </row>
    <row r="82" spans="13:26" x14ac:dyDescent="0.2">
      <c r="M82" s="614"/>
      <c r="N82" s="748">
        <f t="shared" si="13"/>
        <v>24</v>
      </c>
      <c r="O82" s="730">
        <f t="shared" si="14"/>
        <v>10.043312189707335</v>
      </c>
      <c r="P82" s="730">
        <f t="shared" si="15"/>
        <v>0.42568766713025213</v>
      </c>
      <c r="Q82" s="730">
        <f t="shared" si="16"/>
        <v>2.3167682310716902E-2</v>
      </c>
      <c r="R82" s="730">
        <f t="shared" si="17"/>
        <v>10.492167539148303</v>
      </c>
      <c r="Z82" s="614"/>
    </row>
    <row r="83" spans="13:26" x14ac:dyDescent="0.2">
      <c r="M83" s="614"/>
      <c r="N83" s="748">
        <f t="shared" si="13"/>
        <v>25</v>
      </c>
      <c r="O83" s="730">
        <f t="shared" si="14"/>
        <v>10.492167539148303</v>
      </c>
      <c r="P83" s="730">
        <f t="shared" si="15"/>
        <v>0.42568766713025213</v>
      </c>
      <c r="Q83" s="730">
        <f t="shared" si="16"/>
        <v>2.4203091540549598E-2</v>
      </c>
      <c r="R83" s="730">
        <f t="shared" si="17"/>
        <v>10.942058297819104</v>
      </c>
      <c r="Z83" s="614"/>
    </row>
    <row r="84" spans="13:26" x14ac:dyDescent="0.2">
      <c r="M84" s="614"/>
      <c r="N84" s="748">
        <f t="shared" si="13"/>
        <v>26</v>
      </c>
      <c r="O84" s="730">
        <f t="shared" si="14"/>
        <v>10.942058297819104</v>
      </c>
      <c r="P84" s="730">
        <f t="shared" si="15"/>
        <v>0.42568766713025213</v>
      </c>
      <c r="Q84" s="730">
        <f t="shared" si="16"/>
        <v>2.5240889228656336E-2</v>
      </c>
      <c r="R84" s="730">
        <f t="shared" si="17"/>
        <v>11.392986854178012</v>
      </c>
      <c r="Z84" s="614"/>
    </row>
    <row r="85" spans="13:26" x14ac:dyDescent="0.2">
      <c r="M85" s="614"/>
      <c r="N85" s="748">
        <f t="shared" si="13"/>
        <v>27</v>
      </c>
      <c r="O85" s="730">
        <f t="shared" si="14"/>
        <v>11.392986854178012</v>
      </c>
      <c r="P85" s="730">
        <f t="shared" si="15"/>
        <v>0.42568766713025213</v>
      </c>
      <c r="Q85" s="730">
        <f t="shared" si="16"/>
        <v>2.6281080884677916E-2</v>
      </c>
      <c r="R85" s="730">
        <f t="shared" si="17"/>
        <v>11.844955602192941</v>
      </c>
      <c r="Z85" s="614"/>
    </row>
    <row r="86" spans="13:26" x14ac:dyDescent="0.2">
      <c r="M86" s="614"/>
      <c r="N86" s="748">
        <f t="shared" si="13"/>
        <v>28</v>
      </c>
      <c r="O86" s="730">
        <f t="shared" si="14"/>
        <v>11.844955602192941</v>
      </c>
      <c r="P86" s="730">
        <f t="shared" si="15"/>
        <v>0.42568766713025213</v>
      </c>
      <c r="Q86" s="730">
        <f t="shared" si="16"/>
        <v>2.7323672030964634E-2</v>
      </c>
      <c r="R86" s="730">
        <f t="shared" si="17"/>
        <v>12.297966941354158</v>
      </c>
      <c r="Z86" s="614"/>
    </row>
    <row r="87" spans="13:26" x14ac:dyDescent="0.2">
      <c r="M87" s="614"/>
      <c r="N87" s="748">
        <f t="shared" si="13"/>
        <v>29</v>
      </c>
      <c r="O87" s="730">
        <f t="shared" si="14"/>
        <v>12.297966941354158</v>
      </c>
      <c r="P87" s="730">
        <f t="shared" si="15"/>
        <v>0.42568766713025213</v>
      </c>
      <c r="Q87" s="730">
        <f t="shared" si="16"/>
        <v>2.836866820260563E-2</v>
      </c>
      <c r="R87" s="730">
        <f t="shared" si="17"/>
        <v>12.752023276687014</v>
      </c>
      <c r="Z87" s="614"/>
    </row>
    <row r="88" spans="13:26" x14ac:dyDescent="0.2">
      <c r="M88" s="614"/>
      <c r="N88" s="748">
        <f t="shared" si="13"/>
        <v>30</v>
      </c>
      <c r="O88" s="730">
        <f t="shared" si="14"/>
        <v>12.752023276687014</v>
      </c>
      <c r="P88" s="730">
        <f t="shared" si="15"/>
        <v>0.42568766713025213</v>
      </c>
      <c r="Q88" s="730">
        <f t="shared" si="16"/>
        <v>2.9416074947458244E-2</v>
      </c>
      <c r="R88" s="730">
        <f t="shared" si="17"/>
        <v>13.207127018764723</v>
      </c>
      <c r="Z88" s="614"/>
    </row>
    <row r="89" spans="13:26" x14ac:dyDescent="0.2">
      <c r="M89" s="614"/>
      <c r="N89" s="748">
        <f t="shared" si="13"/>
        <v>31</v>
      </c>
      <c r="O89" s="730">
        <f t="shared" si="14"/>
        <v>13.207127018764723</v>
      </c>
      <c r="P89" s="730">
        <f t="shared" si="15"/>
        <v>0.42568766713025213</v>
      </c>
      <c r="Q89" s="730">
        <f t="shared" si="16"/>
        <v>3.0465897826177507E-2</v>
      </c>
      <c r="R89" s="730">
        <f t="shared" si="17"/>
        <v>13.663280583721152</v>
      </c>
      <c r="Z89" s="614"/>
    </row>
    <row r="90" spans="13:26" x14ac:dyDescent="0.2">
      <c r="M90" s="614"/>
      <c r="N90" s="748">
        <f t="shared" si="13"/>
        <v>32</v>
      </c>
      <c r="O90" s="730">
        <f t="shared" si="14"/>
        <v>13.663280583721152</v>
      </c>
      <c r="P90" s="730">
        <f t="shared" si="15"/>
        <v>0.42568766713025213</v>
      </c>
      <c r="Q90" s="730">
        <f t="shared" si="16"/>
        <v>3.1518142412245626E-2</v>
      </c>
      <c r="R90" s="730">
        <f t="shared" si="17"/>
        <v>14.120486393263649</v>
      </c>
      <c r="Z90" s="614"/>
    </row>
    <row r="91" spans="13:26" x14ac:dyDescent="0.2">
      <c r="M91" s="614"/>
      <c r="N91" s="748">
        <f t="shared" si="13"/>
        <v>33</v>
      </c>
      <c r="O91" s="730">
        <f t="shared" si="14"/>
        <v>14.120486393263649</v>
      </c>
      <c r="P91" s="730">
        <f t="shared" si="15"/>
        <v>0.42568766713025213</v>
      </c>
      <c r="Q91" s="730">
        <f t="shared" si="16"/>
        <v>3.2572814292001602E-2</v>
      </c>
      <c r="R91" s="730">
        <f t="shared" si="17"/>
        <v>14.578746874685901</v>
      </c>
      <c r="Z91" s="614"/>
    </row>
    <row r="92" spans="13:26" x14ac:dyDescent="0.2">
      <c r="M92" s="614"/>
      <c r="N92" s="748">
        <f t="shared" si="13"/>
        <v>34</v>
      </c>
      <c r="O92" s="730">
        <f t="shared" si="14"/>
        <v>14.578746874685901</v>
      </c>
      <c r="P92" s="730">
        <f t="shared" si="15"/>
        <v>0.42568766713025213</v>
      </c>
      <c r="Q92" s="730">
        <f t="shared" si="16"/>
        <v>3.3629919064670853E-2</v>
      </c>
      <c r="R92" s="730">
        <f t="shared" si="17"/>
        <v>15.038064460880824</v>
      </c>
      <c r="Z92" s="614"/>
    </row>
    <row r="93" spans="13:26" x14ac:dyDescent="0.2">
      <c r="M93" s="614"/>
      <c r="N93" s="748">
        <f t="shared" si="13"/>
        <v>35</v>
      </c>
      <c r="O93" s="730">
        <f t="shared" si="14"/>
        <v>15.038064460880824</v>
      </c>
      <c r="P93" s="730">
        <f t="shared" si="15"/>
        <v>0.42568766713025213</v>
      </c>
      <c r="Q93" s="730">
        <f t="shared" si="16"/>
        <v>3.4689462342394992E-2</v>
      </c>
      <c r="R93" s="730">
        <f t="shared" si="17"/>
        <v>15.498441590353471</v>
      </c>
      <c r="Z93" s="614"/>
    </row>
    <row r="94" spans="13:26" x14ac:dyDescent="0.2">
      <c r="M94" s="614"/>
      <c r="N94" s="748">
        <f t="shared" si="13"/>
        <v>36</v>
      </c>
      <c r="O94" s="730">
        <f t="shared" si="14"/>
        <v>15.498441590353471</v>
      </c>
      <c r="P94" s="730">
        <f t="shared" si="15"/>
        <v>0.42568766713025213</v>
      </c>
      <c r="Q94" s="730">
        <f t="shared" si="16"/>
        <v>3.5751449750261566E-2</v>
      </c>
      <c r="R94" s="730">
        <f t="shared" si="17"/>
        <v>15.959880707233983</v>
      </c>
      <c r="Z94" s="614"/>
    </row>
    <row r="95" spans="13:26" x14ac:dyDescent="0.2">
      <c r="M95" s="614"/>
      <c r="N95" s="748">
        <f t="shared" si="13"/>
        <v>37</v>
      </c>
      <c r="O95" s="730">
        <f t="shared" si="14"/>
        <v>15.959880707233983</v>
      </c>
      <c r="P95" s="730">
        <f t="shared" si="15"/>
        <v>0.42568766713025213</v>
      </c>
      <c r="Q95" s="730">
        <f t="shared" si="16"/>
        <v>3.681588692633396E-2</v>
      </c>
      <c r="R95" s="730">
        <f t="shared" si="17"/>
        <v>16.422384261290571</v>
      </c>
      <c r="Z95" s="614"/>
    </row>
    <row r="96" spans="13:26" x14ac:dyDescent="0.2">
      <c r="M96" s="614"/>
      <c r="N96" s="748">
        <f t="shared" si="13"/>
        <v>38</v>
      </c>
      <c r="O96" s="730">
        <f t="shared" si="14"/>
        <v>16.422384261290571</v>
      </c>
      <c r="P96" s="730">
        <f t="shared" si="15"/>
        <v>0.42568766713025213</v>
      </c>
      <c r="Q96" s="730">
        <f t="shared" si="16"/>
        <v>3.7882779521681301E-2</v>
      </c>
      <c r="R96" s="730">
        <f t="shared" si="17"/>
        <v>16.885954707942503</v>
      </c>
      <c r="Z96" s="614"/>
    </row>
    <row r="97" spans="13:26" x14ac:dyDescent="0.2">
      <c r="M97" s="614"/>
      <c r="N97" s="748">
        <f t="shared" si="13"/>
        <v>39</v>
      </c>
      <c r="O97" s="730">
        <f t="shared" si="14"/>
        <v>16.885954707942503</v>
      </c>
      <c r="P97" s="730">
        <f t="shared" si="15"/>
        <v>0.42568766713025213</v>
      </c>
      <c r="Q97" s="730">
        <f t="shared" si="16"/>
        <v>3.8952133200408488E-2</v>
      </c>
      <c r="R97" s="730">
        <f t="shared" si="17"/>
        <v>17.350594508273161</v>
      </c>
      <c r="Z97" s="614"/>
    </row>
    <row r="98" spans="13:26" x14ac:dyDescent="0.2">
      <c r="M98" s="614"/>
      <c r="N98" s="748">
        <f t="shared" si="13"/>
        <v>40</v>
      </c>
      <c r="O98" s="730">
        <f t="shared" si="14"/>
        <v>17.350594508273161</v>
      </c>
      <c r="P98" s="730">
        <f t="shared" si="15"/>
        <v>0.42568766713025213</v>
      </c>
      <c r="Q98" s="730">
        <f t="shared" si="16"/>
        <v>4.0023953639686229E-2</v>
      </c>
      <c r="R98" s="730">
        <f t="shared" si="17"/>
        <v>17.816306129043099</v>
      </c>
      <c r="Z98" s="614"/>
    </row>
    <row r="99" spans="13:26" x14ac:dyDescent="0.2">
      <c r="M99" s="614"/>
      <c r="N99" s="748">
        <f t="shared" si="13"/>
        <v>41</v>
      </c>
      <c r="O99" s="730">
        <f t="shared" si="14"/>
        <v>17.816306129043099</v>
      </c>
      <c r="P99" s="730">
        <f t="shared" si="15"/>
        <v>0.42568766713025213</v>
      </c>
      <c r="Q99" s="730">
        <f t="shared" si="16"/>
        <v>4.1098246529781224E-2</v>
      </c>
      <c r="R99" s="730">
        <f t="shared" si="17"/>
        <v>18.283092042703132</v>
      </c>
      <c r="Z99" s="614"/>
    </row>
    <row r="100" spans="13:26" x14ac:dyDescent="0.2">
      <c r="M100" s="614"/>
      <c r="N100" s="748">
        <f t="shared" si="13"/>
        <v>42</v>
      </c>
      <c r="O100" s="730">
        <f t="shared" si="14"/>
        <v>18.283092042703132</v>
      </c>
      <c r="P100" s="730">
        <f t="shared" si="15"/>
        <v>0.42568766713025213</v>
      </c>
      <c r="Q100" s="730">
        <f t="shared" si="16"/>
        <v>4.2175017574086329E-2</v>
      </c>
      <c r="R100" s="730">
        <f t="shared" si="17"/>
        <v>18.750954727407468</v>
      </c>
      <c r="Z100" s="614"/>
    </row>
    <row r="101" spans="13:26" x14ac:dyDescent="0.2">
      <c r="M101" s="614"/>
      <c r="N101" s="748">
        <f t="shared" si="13"/>
        <v>43</v>
      </c>
      <c r="O101" s="730">
        <f t="shared" si="14"/>
        <v>18.750954727407468</v>
      </c>
      <c r="P101" s="730">
        <f t="shared" si="15"/>
        <v>0.42568766713025213</v>
      </c>
      <c r="Q101" s="730">
        <f t="shared" si="16"/>
        <v>4.3254272489150862E-2</v>
      </c>
      <c r="R101" s="730">
        <f t="shared" si="17"/>
        <v>19.21989666702687</v>
      </c>
      <c r="Z101" s="614"/>
    </row>
    <row r="102" spans="13:26" x14ac:dyDescent="0.2">
      <c r="M102" s="614"/>
      <c r="N102" s="748">
        <f t="shared" si="13"/>
        <v>44</v>
      </c>
      <c r="O102" s="730">
        <f t="shared" si="14"/>
        <v>19.21989666702687</v>
      </c>
      <c r="P102" s="730">
        <f t="shared" si="15"/>
        <v>0.42568766713025213</v>
      </c>
      <c r="Q102" s="730">
        <f t="shared" si="16"/>
        <v>4.4336017004710952E-2</v>
      </c>
      <c r="R102" s="730">
        <f t="shared" si="17"/>
        <v>19.689920351161831</v>
      </c>
      <c r="Z102" s="614"/>
    </row>
    <row r="103" spans="13:26" x14ac:dyDescent="0.2">
      <c r="M103" s="614"/>
      <c r="N103" s="748">
        <f t="shared" si="13"/>
        <v>45</v>
      </c>
      <c r="O103" s="730">
        <f t="shared" si="14"/>
        <v>19.689920351161831</v>
      </c>
      <c r="P103" s="730">
        <f t="shared" si="15"/>
        <v>0.42568766713025213</v>
      </c>
      <c r="Q103" s="730">
        <f t="shared" si="16"/>
        <v>4.5420256863719942E-2</v>
      </c>
      <c r="R103" s="730">
        <f t="shared" si="17"/>
        <v>20.161028275155804</v>
      </c>
      <c r="Z103" s="614"/>
    </row>
    <row r="104" spans="13:26" x14ac:dyDescent="0.2">
      <c r="M104" s="614"/>
      <c r="N104" s="748">
        <f t="shared" si="13"/>
        <v>46</v>
      </c>
      <c r="O104" s="730">
        <f t="shared" si="14"/>
        <v>20.161028275155804</v>
      </c>
      <c r="P104" s="730">
        <f t="shared" si="15"/>
        <v>0.42568766713025213</v>
      </c>
      <c r="Q104" s="730">
        <f t="shared" si="16"/>
        <v>4.6506997822378895E-2</v>
      </c>
      <c r="R104" s="730">
        <f t="shared" si="17"/>
        <v>20.633222940108435</v>
      </c>
      <c r="Z104" s="614"/>
    </row>
    <row r="105" spans="13:26" x14ac:dyDescent="0.2">
      <c r="M105" s="614"/>
      <c r="N105" s="748">
        <f t="shared" si="13"/>
        <v>47</v>
      </c>
      <c r="O105" s="730">
        <f t="shared" si="14"/>
        <v>20.633222940108435</v>
      </c>
      <c r="P105" s="730">
        <f t="shared" si="15"/>
        <v>0.42568766713025213</v>
      </c>
      <c r="Q105" s="730">
        <f t="shared" si="16"/>
        <v>4.7596245650167145E-2</v>
      </c>
      <c r="R105" s="730">
        <f t="shared" si="17"/>
        <v>21.106506852888852</v>
      </c>
      <c r="Z105" s="614"/>
    </row>
    <row r="106" spans="13:26" x14ac:dyDescent="0.2">
      <c r="M106" s="614"/>
      <c r="N106" s="748">
        <f t="shared" si="13"/>
        <v>48</v>
      </c>
      <c r="O106" s="730">
        <f t="shared" si="14"/>
        <v>21.106506852888852</v>
      </c>
      <c r="P106" s="730">
        <f t="shared" si="15"/>
        <v>0.42568766713025213</v>
      </c>
      <c r="Q106" s="730">
        <f t="shared" si="16"/>
        <v>4.8688006129872924E-2</v>
      </c>
      <c r="R106" s="730">
        <f t="shared" si="17"/>
        <v>21.580882526148976</v>
      </c>
      <c r="Z106" s="614"/>
    </row>
    <row r="107" spans="13:26" x14ac:dyDescent="0.2">
      <c r="M107" s="614"/>
      <c r="N107" s="748">
        <f t="shared" si="13"/>
        <v>49</v>
      </c>
      <c r="O107" s="730">
        <f t="shared" si="14"/>
        <v>21.580882526148976</v>
      </c>
      <c r="P107" s="730">
        <f t="shared" si="15"/>
        <v>0.42568766713025213</v>
      </c>
      <c r="Q107" s="730">
        <f t="shared" si="16"/>
        <v>4.9782285057624068E-2</v>
      </c>
      <c r="R107" s="730">
        <f t="shared" si="17"/>
        <v>22.056352478336851</v>
      </c>
      <c r="Z107" s="614"/>
    </row>
    <row r="108" spans="13:26" x14ac:dyDescent="0.2">
      <c r="M108" s="614"/>
      <c r="N108" s="748">
        <f t="shared" si="13"/>
        <v>50</v>
      </c>
      <c r="O108" s="730">
        <f t="shared" si="14"/>
        <v>22.056352478336851</v>
      </c>
      <c r="P108" s="730">
        <f t="shared" si="15"/>
        <v>0.42568766713025213</v>
      </c>
      <c r="Q108" s="730">
        <f t="shared" si="16"/>
        <v>5.0879088242918806E-2</v>
      </c>
      <c r="R108" s="730">
        <f t="shared" si="17"/>
        <v>22.532919233710022</v>
      </c>
      <c r="Z108" s="614"/>
    </row>
    <row r="109" spans="13:26" x14ac:dyDescent="0.2">
      <c r="M109" s="614"/>
      <c r="N109" s="748">
        <f t="shared" si="13"/>
        <v>51</v>
      </c>
      <c r="O109" s="730">
        <f t="shared" si="14"/>
        <v>22.532919233710022</v>
      </c>
      <c r="P109" s="730">
        <f t="shared" si="15"/>
        <v>0.42568766713025213</v>
      </c>
      <c r="Q109" s="730">
        <f t="shared" si="16"/>
        <v>5.1978421508656558E-2</v>
      </c>
      <c r="R109" s="730">
        <f t="shared" si="17"/>
        <v>23.010585322348931</v>
      </c>
      <c r="Z109" s="614"/>
    </row>
    <row r="110" spans="13:26" x14ac:dyDescent="0.2">
      <c r="M110" s="614"/>
      <c r="N110" s="748">
        <f t="shared" si="13"/>
        <v>52</v>
      </c>
      <c r="O110" s="730">
        <f t="shared" si="14"/>
        <v>23.010585322348931</v>
      </c>
      <c r="P110" s="730">
        <f t="shared" si="15"/>
        <v>0.42568766713025213</v>
      </c>
      <c r="Q110" s="730">
        <f t="shared" si="16"/>
        <v>5.3080290691168895E-2</v>
      </c>
      <c r="R110" s="730">
        <f t="shared" si="17"/>
        <v>23.489353280170352</v>
      </c>
      <c r="Z110" s="614"/>
    </row>
    <row r="111" spans="13:26" x14ac:dyDescent="0.2">
      <c r="M111" s="614"/>
      <c r="N111" s="748">
        <f t="shared" si="13"/>
        <v>53</v>
      </c>
      <c r="O111" s="730">
        <f t="shared" si="14"/>
        <v>23.489353280170352</v>
      </c>
      <c r="P111" s="730">
        <f t="shared" si="15"/>
        <v>0.42568766713025213</v>
      </c>
      <c r="Q111" s="730">
        <f t="shared" si="16"/>
        <v>5.4184701640250486E-2</v>
      </c>
      <c r="R111" s="730">
        <f t="shared" si="17"/>
        <v>23.969225648940853</v>
      </c>
      <c r="Z111" s="614"/>
    </row>
    <row r="112" spans="13:26" x14ac:dyDescent="0.2">
      <c r="M112" s="614"/>
      <c r="N112" s="748">
        <f t="shared" si="13"/>
        <v>54</v>
      </c>
      <c r="O112" s="730">
        <f t="shared" si="14"/>
        <v>23.969225648940853</v>
      </c>
      <c r="P112" s="730">
        <f t="shared" si="15"/>
        <v>0.42568766713025213</v>
      </c>
      <c r="Q112" s="730">
        <f t="shared" si="16"/>
        <v>5.5291660219190179E-2</v>
      </c>
      <c r="R112" s="730">
        <f t="shared" si="17"/>
        <v>24.450204976290294</v>
      </c>
      <c r="Z112" s="614"/>
    </row>
    <row r="113" spans="13:26" x14ac:dyDescent="0.2">
      <c r="M113" s="614"/>
      <c r="N113" s="748">
        <f t="shared" si="13"/>
        <v>55</v>
      </c>
      <c r="O113" s="730">
        <f t="shared" si="14"/>
        <v>24.450204976290294</v>
      </c>
      <c r="P113" s="730">
        <f t="shared" si="15"/>
        <v>0.42568766713025213</v>
      </c>
      <c r="Q113" s="730">
        <f t="shared" si="16"/>
        <v>5.6401172304802134E-2</v>
      </c>
      <c r="R113" s="730">
        <f t="shared" si="17"/>
        <v>24.932293815725348</v>
      </c>
      <c r="Z113" s="614"/>
    </row>
    <row r="114" spans="13:26" x14ac:dyDescent="0.2">
      <c r="M114" s="614"/>
      <c r="N114" s="748">
        <f t="shared" si="13"/>
        <v>56</v>
      </c>
      <c r="O114" s="730">
        <f t="shared" si="14"/>
        <v>24.932293815725348</v>
      </c>
      <c r="P114" s="730">
        <f t="shared" si="15"/>
        <v>0.42568766713025213</v>
      </c>
      <c r="Q114" s="730">
        <f t="shared" si="16"/>
        <v>5.7513243787457008E-2</v>
      </c>
      <c r="R114" s="730">
        <f t="shared" si="17"/>
        <v>25.415494726643058</v>
      </c>
      <c r="Z114" s="614"/>
    </row>
    <row r="115" spans="13:26" x14ac:dyDescent="0.2">
      <c r="M115" s="614"/>
      <c r="N115" s="748">
        <f t="shared" si="13"/>
        <v>57</v>
      </c>
      <c r="O115" s="730">
        <f t="shared" si="14"/>
        <v>25.415494726643058</v>
      </c>
      <c r="P115" s="730">
        <f t="shared" si="15"/>
        <v>0.42568766713025213</v>
      </c>
      <c r="Q115" s="730">
        <f t="shared" si="16"/>
        <v>5.8627880571113206E-2</v>
      </c>
      <c r="R115" s="730">
        <f t="shared" si="17"/>
        <v>25.899810274344421</v>
      </c>
      <c r="Z115" s="614"/>
    </row>
    <row r="116" spans="13:26" x14ac:dyDescent="0.2">
      <c r="M116" s="614"/>
      <c r="N116" s="748">
        <f t="shared" si="13"/>
        <v>58</v>
      </c>
      <c r="O116" s="730">
        <f t="shared" si="14"/>
        <v>25.899810274344421</v>
      </c>
      <c r="P116" s="730">
        <f t="shared" si="15"/>
        <v>0.42568766713025213</v>
      </c>
      <c r="Q116" s="730">
        <f t="shared" si="16"/>
        <v>5.9745088573348273E-2</v>
      </c>
      <c r="R116" s="730">
        <f t="shared" si="17"/>
        <v>26.38524303004802</v>
      </c>
      <c r="Z116" s="614"/>
    </row>
    <row r="117" spans="13:26" x14ac:dyDescent="0.2">
      <c r="M117" s="614"/>
      <c r="N117" s="748">
        <f t="shared" si="13"/>
        <v>59</v>
      </c>
      <c r="O117" s="730">
        <f t="shared" si="14"/>
        <v>26.38524303004802</v>
      </c>
      <c r="P117" s="730">
        <f t="shared" si="15"/>
        <v>0.42568766713025213</v>
      </c>
      <c r="Q117" s="730">
        <f t="shared" si="16"/>
        <v>6.0864873725390289E-2</v>
      </c>
      <c r="R117" s="730">
        <f t="shared" si="17"/>
        <v>26.871795570903661</v>
      </c>
      <c r="Z117" s="614"/>
    </row>
    <row r="118" spans="13:26" x14ac:dyDescent="0.2">
      <c r="M118" s="614"/>
      <c r="N118" s="748">
        <f t="shared" si="13"/>
        <v>60</v>
      </c>
      <c r="O118" s="730">
        <f t="shared" si="14"/>
        <v>26.871795570903661</v>
      </c>
      <c r="P118" s="730">
        <f t="shared" si="15"/>
        <v>0.42568766713025213</v>
      </c>
      <c r="Q118" s="730">
        <f t="shared" si="16"/>
        <v>6.1987241972149339E-2</v>
      </c>
      <c r="R118" s="730">
        <f t="shared" si="17"/>
        <v>27.359470480006063</v>
      </c>
      <c r="Z118" s="614"/>
    </row>
    <row r="119" spans="13:26" x14ac:dyDescent="0.2">
      <c r="M119" s="614"/>
      <c r="N119" s="748">
        <f t="shared" si="13"/>
        <v>61</v>
      </c>
      <c r="O119" s="730">
        <f t="shared" si="14"/>
        <v>27.359470480006063</v>
      </c>
      <c r="P119" s="730">
        <f t="shared" si="15"/>
        <v>0.42568766713025213</v>
      </c>
      <c r="Q119" s="730">
        <f t="shared" si="16"/>
        <v>6.3112199272249106E-2</v>
      </c>
      <c r="R119" s="730">
        <f t="shared" si="17"/>
        <v>27.848270346408565</v>
      </c>
      <c r="Z119" s="614"/>
    </row>
    <row r="120" spans="13:26" x14ac:dyDescent="0.2">
      <c r="M120" s="614"/>
      <c r="N120" s="748">
        <f t="shared" si="13"/>
        <v>62</v>
      </c>
      <c r="O120" s="730">
        <f t="shared" si="14"/>
        <v>27.848270346408565</v>
      </c>
      <c r="P120" s="730">
        <f t="shared" si="15"/>
        <v>0.42568766713025213</v>
      </c>
      <c r="Q120" s="730">
        <f t="shared" si="16"/>
        <v>6.4239751598058462E-2</v>
      </c>
      <c r="R120" s="730">
        <f t="shared" si="17"/>
        <v>28.338197765136876</v>
      </c>
      <c r="Z120" s="614"/>
    </row>
    <row r="121" spans="13:26" x14ac:dyDescent="0.2">
      <c r="M121" s="614"/>
      <c r="N121" s="748">
        <f t="shared" si="13"/>
        <v>63</v>
      </c>
      <c r="O121" s="730">
        <f t="shared" si="14"/>
        <v>28.338197765136876</v>
      </c>
      <c r="P121" s="730">
        <f t="shared" si="15"/>
        <v>0.42568766713025213</v>
      </c>
      <c r="Q121" s="730">
        <f t="shared" si="16"/>
        <v>6.5369904935723241E-2</v>
      </c>
      <c r="R121" s="730">
        <f t="shared" si="17"/>
        <v>28.829255337202849</v>
      </c>
      <c r="Z121" s="614"/>
    </row>
    <row r="122" spans="13:26" x14ac:dyDescent="0.2">
      <c r="M122" s="614"/>
      <c r="N122" s="748">
        <f t="shared" si="13"/>
        <v>64</v>
      </c>
      <c r="O122" s="730">
        <f t="shared" si="14"/>
        <v>28.829255337202849</v>
      </c>
      <c r="P122" s="730">
        <f t="shared" si="15"/>
        <v>0.42568766713025213</v>
      </c>
      <c r="Q122" s="730">
        <f t="shared" si="16"/>
        <v>6.6502665285197937E-2</v>
      </c>
      <c r="R122" s="730">
        <f t="shared" si="17"/>
        <v>29.321445669618299</v>
      </c>
      <c r="Z122" s="614"/>
    </row>
    <row r="123" spans="13:26" x14ac:dyDescent="0.2">
      <c r="M123" s="614"/>
      <c r="N123" s="748">
        <f t="shared" si="13"/>
        <v>65</v>
      </c>
      <c r="O123" s="730">
        <f t="shared" si="14"/>
        <v>29.321445669618299</v>
      </c>
      <c r="P123" s="730">
        <f t="shared" si="15"/>
        <v>0.42568766713025213</v>
      </c>
      <c r="Q123" s="730">
        <f t="shared" si="16"/>
        <v>6.7638038660277663E-2</v>
      </c>
      <c r="R123" s="730">
        <f t="shared" si="17"/>
        <v>29.814771375408828</v>
      </c>
      <c r="Z123" s="614"/>
    </row>
    <row r="124" spans="13:26" x14ac:dyDescent="0.2">
      <c r="M124" s="614"/>
      <c r="N124" s="748">
        <f t="shared" si="13"/>
        <v>66</v>
      </c>
      <c r="O124" s="730">
        <f t="shared" si="14"/>
        <v>29.814771375408828</v>
      </c>
      <c r="P124" s="730">
        <f t="shared" si="15"/>
        <v>0.42568766713025213</v>
      </c>
      <c r="Q124" s="730">
        <f t="shared" si="16"/>
        <v>6.8776031088629952E-2</v>
      </c>
      <c r="R124" s="730">
        <f t="shared" si="17"/>
        <v>30.309235073627708</v>
      </c>
      <c r="Z124" s="614"/>
    </row>
    <row r="125" spans="13:26" x14ac:dyDescent="0.2">
      <c r="M125" s="614"/>
      <c r="N125" s="748">
        <f t="shared" ref="N125:N188" si="18">N124+1</f>
        <v>67</v>
      </c>
      <c r="O125" s="730">
        <f t="shared" ref="O125:O188" si="19">R124</f>
        <v>30.309235073627708</v>
      </c>
      <c r="P125" s="730">
        <f t="shared" ref="P125:P188" si="20">P124</f>
        <v>0.42568766713025213</v>
      </c>
      <c r="Q125" s="730">
        <f t="shared" ref="Q125:Q188" si="21">O125*$P$53</f>
        <v>6.9916648611826851E-2</v>
      </c>
      <c r="R125" s="730">
        <f t="shared" ref="R125:R188" si="22">O125+P125+Q125</f>
        <v>30.804839389369786</v>
      </c>
      <c r="Z125" s="614"/>
    </row>
    <row r="126" spans="13:26" x14ac:dyDescent="0.2">
      <c r="M126" s="614"/>
      <c r="N126" s="748">
        <f t="shared" si="18"/>
        <v>68</v>
      </c>
      <c r="O126" s="730">
        <f t="shared" si="19"/>
        <v>30.804839389369786</v>
      </c>
      <c r="P126" s="730">
        <f t="shared" si="20"/>
        <v>0.42568766713025213</v>
      </c>
      <c r="Q126" s="730">
        <f t="shared" si="21"/>
        <v>7.1059897285376969E-2</v>
      </c>
      <c r="R126" s="730">
        <f t="shared" si="22"/>
        <v>31.301586953785414</v>
      </c>
      <c r="Z126" s="614"/>
    </row>
    <row r="127" spans="13:26" x14ac:dyDescent="0.2">
      <c r="M127" s="614"/>
      <c r="N127" s="748">
        <f t="shared" si="18"/>
        <v>69</v>
      </c>
      <c r="O127" s="730">
        <f t="shared" si="19"/>
        <v>31.301586953785414</v>
      </c>
      <c r="P127" s="730">
        <f t="shared" si="20"/>
        <v>0.42568766713025213</v>
      </c>
      <c r="Q127" s="730">
        <f t="shared" si="21"/>
        <v>7.2205783178757629E-2</v>
      </c>
      <c r="R127" s="730">
        <f t="shared" si="22"/>
        <v>31.799480404094421</v>
      </c>
      <c r="Z127" s="614"/>
    </row>
    <row r="128" spans="13:26" x14ac:dyDescent="0.2">
      <c r="M128" s="614"/>
      <c r="N128" s="748">
        <f t="shared" si="18"/>
        <v>70</v>
      </c>
      <c r="O128" s="730">
        <f t="shared" si="19"/>
        <v>31.799480404094421</v>
      </c>
      <c r="P128" s="730">
        <f t="shared" si="20"/>
        <v>0.42568766713025213</v>
      </c>
      <c r="Q128" s="730">
        <f t="shared" si="21"/>
        <v>7.3354312375447067E-2</v>
      </c>
      <c r="R128" s="730">
        <f t="shared" si="22"/>
        <v>32.298522383600123</v>
      </c>
      <c r="Z128" s="614"/>
    </row>
    <row r="129" spans="13:26" x14ac:dyDescent="0.2">
      <c r="M129" s="614"/>
      <c r="N129" s="748">
        <f t="shared" si="18"/>
        <v>71</v>
      </c>
      <c r="O129" s="730">
        <f t="shared" si="19"/>
        <v>32.298522383600123</v>
      </c>
      <c r="P129" s="730">
        <f t="shared" si="20"/>
        <v>0.42568766713025213</v>
      </c>
      <c r="Q129" s="730">
        <f t="shared" si="21"/>
        <v>7.4505490972956764E-2</v>
      </c>
      <c r="R129" s="730">
        <f t="shared" si="22"/>
        <v>32.798715541703331</v>
      </c>
      <c r="Z129" s="614"/>
    </row>
    <row r="130" spans="13:26" x14ac:dyDescent="0.2">
      <c r="M130" s="614"/>
      <c r="N130" s="748">
        <f t="shared" si="18"/>
        <v>72</v>
      </c>
      <c r="O130" s="730">
        <f t="shared" si="19"/>
        <v>32.798715541703331</v>
      </c>
      <c r="P130" s="730">
        <f t="shared" si="20"/>
        <v>0.42568766713025213</v>
      </c>
      <c r="Q130" s="730">
        <f t="shared" si="21"/>
        <v>7.5659325082863785E-2</v>
      </c>
      <c r="R130" s="730">
        <f t="shared" si="22"/>
        <v>33.300062533916453</v>
      </c>
      <c r="Z130" s="614"/>
    </row>
    <row r="131" spans="13:26" x14ac:dyDescent="0.2">
      <c r="M131" s="614"/>
      <c r="N131" s="748">
        <f t="shared" si="18"/>
        <v>73</v>
      </c>
      <c r="O131" s="730">
        <f t="shared" si="19"/>
        <v>33.300062533916453</v>
      </c>
      <c r="P131" s="730">
        <f t="shared" si="20"/>
        <v>0.42568766713025213</v>
      </c>
      <c r="Q131" s="730">
        <f t="shared" si="21"/>
        <v>7.6815820830843276E-2</v>
      </c>
      <c r="R131" s="730">
        <f t="shared" si="22"/>
        <v>33.802566021877553</v>
      </c>
      <c r="Z131" s="614"/>
    </row>
    <row r="132" spans="13:26" x14ac:dyDescent="0.2">
      <c r="M132" s="614"/>
      <c r="N132" s="748">
        <f t="shared" si="18"/>
        <v>74</v>
      </c>
      <c r="O132" s="730">
        <f t="shared" si="19"/>
        <v>33.802566021877553</v>
      </c>
      <c r="P132" s="730">
        <f t="shared" si="20"/>
        <v>0.42568766713025213</v>
      </c>
      <c r="Q132" s="730">
        <f t="shared" si="21"/>
        <v>7.7974984356700888E-2</v>
      </c>
      <c r="R132" s="730">
        <f t="shared" si="22"/>
        <v>34.306228673364508</v>
      </c>
      <c r="Z132" s="614"/>
    </row>
    <row r="133" spans="13:26" x14ac:dyDescent="0.2">
      <c r="M133" s="614"/>
      <c r="N133" s="748">
        <f t="shared" si="18"/>
        <v>75</v>
      </c>
      <c r="O133" s="730">
        <f t="shared" si="19"/>
        <v>34.306228673364508</v>
      </c>
      <c r="P133" s="730">
        <f t="shared" si="20"/>
        <v>0.42568766713025213</v>
      </c>
      <c r="Q133" s="730">
        <f t="shared" si="21"/>
        <v>7.9136821814405484E-2</v>
      </c>
      <c r="R133" s="730">
        <f t="shared" si="22"/>
        <v>34.811053162309172</v>
      </c>
      <c r="Z133" s="614"/>
    </row>
    <row r="134" spans="13:26" x14ac:dyDescent="0.2">
      <c r="M134" s="614"/>
      <c r="N134" s="748">
        <f t="shared" si="18"/>
        <v>76</v>
      </c>
      <c r="O134" s="730">
        <f t="shared" si="19"/>
        <v>34.811053162309172</v>
      </c>
      <c r="P134" s="730">
        <f t="shared" si="20"/>
        <v>0.42568766713025213</v>
      </c>
      <c r="Q134" s="730">
        <f t="shared" si="21"/>
        <v>8.0301339372121749E-2</v>
      </c>
      <c r="R134" s="730">
        <f t="shared" si="22"/>
        <v>35.317042168811547</v>
      </c>
      <c r="Z134" s="614"/>
    </row>
    <row r="135" spans="13:26" x14ac:dyDescent="0.2">
      <c r="M135" s="614"/>
      <c r="N135" s="748">
        <f t="shared" si="18"/>
        <v>77</v>
      </c>
      <c r="O135" s="730">
        <f t="shared" si="19"/>
        <v>35.317042168811547</v>
      </c>
      <c r="P135" s="730">
        <f t="shared" si="20"/>
        <v>0.42568766713025213</v>
      </c>
      <c r="Q135" s="730">
        <f t="shared" si="21"/>
        <v>8.1468543212242936E-2</v>
      </c>
      <c r="R135" s="730">
        <f t="shared" si="22"/>
        <v>35.824198379154048</v>
      </c>
      <c r="Z135" s="614"/>
    </row>
    <row r="136" spans="13:26" x14ac:dyDescent="0.2">
      <c r="M136" s="614"/>
      <c r="N136" s="748">
        <f t="shared" si="18"/>
        <v>78</v>
      </c>
      <c r="O136" s="730">
        <f t="shared" si="19"/>
        <v>35.824198379154048</v>
      </c>
      <c r="P136" s="730">
        <f t="shared" si="20"/>
        <v>0.42568766713025213</v>
      </c>
      <c r="Q136" s="730">
        <f t="shared" si="21"/>
        <v>8.2638439531423719E-2</v>
      </c>
      <c r="R136" s="730">
        <f t="shared" si="22"/>
        <v>36.332524485815725</v>
      </c>
      <c r="Z136" s="614"/>
    </row>
    <row r="137" spans="13:26" x14ac:dyDescent="0.2">
      <c r="M137" s="614"/>
      <c r="N137" s="748">
        <f t="shared" si="18"/>
        <v>79</v>
      </c>
      <c r="O137" s="730">
        <f t="shared" si="19"/>
        <v>36.332524485815725</v>
      </c>
      <c r="P137" s="730">
        <f t="shared" si="20"/>
        <v>0.42568766713025213</v>
      </c>
      <c r="Q137" s="730">
        <f t="shared" si="21"/>
        <v>8.3811034540613075E-2</v>
      </c>
      <c r="R137" s="730">
        <f t="shared" si="22"/>
        <v>36.842023187486596</v>
      </c>
      <c r="Z137" s="614"/>
    </row>
    <row r="138" spans="13:26" x14ac:dyDescent="0.2">
      <c r="M138" s="614"/>
      <c r="N138" s="748">
        <f t="shared" si="18"/>
        <v>80</v>
      </c>
      <c r="O138" s="730">
        <f t="shared" si="19"/>
        <v>36.842023187486596</v>
      </c>
      <c r="P138" s="730">
        <f t="shared" si="20"/>
        <v>0.42568766713025213</v>
      </c>
      <c r="Q138" s="730">
        <f t="shared" si="21"/>
        <v>8.4986334465087229E-2</v>
      </c>
      <c r="R138" s="730">
        <f t="shared" si="22"/>
        <v>37.352697189081937</v>
      </c>
      <c r="Z138" s="614"/>
    </row>
    <row r="139" spans="13:26" x14ac:dyDescent="0.2">
      <c r="M139" s="614"/>
      <c r="N139" s="748">
        <f t="shared" si="18"/>
        <v>81</v>
      </c>
      <c r="O139" s="730">
        <f t="shared" si="19"/>
        <v>37.352697189081937</v>
      </c>
      <c r="P139" s="730">
        <f t="shared" si="20"/>
        <v>0.42568766713025213</v>
      </c>
      <c r="Q139" s="730">
        <f t="shared" si="21"/>
        <v>8.6164345544482754E-2</v>
      </c>
      <c r="R139" s="730">
        <f t="shared" si="22"/>
        <v>37.864549201756674</v>
      </c>
      <c r="Z139" s="614"/>
    </row>
    <row r="140" spans="13:26" x14ac:dyDescent="0.2">
      <c r="M140" s="614"/>
      <c r="N140" s="748">
        <f t="shared" si="18"/>
        <v>82</v>
      </c>
      <c r="O140" s="730">
        <f t="shared" si="19"/>
        <v>37.864549201756674</v>
      </c>
      <c r="P140" s="730">
        <f t="shared" si="20"/>
        <v>0.42568766713025213</v>
      </c>
      <c r="Q140" s="730">
        <f t="shared" si="21"/>
        <v>8.7345074032829678E-2</v>
      </c>
      <c r="R140" s="730">
        <f t="shared" si="22"/>
        <v>38.377581942919761</v>
      </c>
      <c r="Z140" s="614"/>
    </row>
    <row r="141" spans="13:26" x14ac:dyDescent="0.2">
      <c r="M141" s="614"/>
      <c r="N141" s="748">
        <f t="shared" si="18"/>
        <v>83</v>
      </c>
      <c r="O141" s="730">
        <f t="shared" si="19"/>
        <v>38.377581942919761</v>
      </c>
      <c r="P141" s="730">
        <f t="shared" si="20"/>
        <v>0.42568766713025213</v>
      </c>
      <c r="Q141" s="730">
        <f t="shared" si="21"/>
        <v>8.8528526198584673E-2</v>
      </c>
      <c r="R141" s="730">
        <f t="shared" si="22"/>
        <v>38.891798136248603</v>
      </c>
      <c r="Z141" s="614"/>
    </row>
    <row r="142" spans="13:26" x14ac:dyDescent="0.2">
      <c r="M142" s="614"/>
      <c r="N142" s="748">
        <f t="shared" si="18"/>
        <v>84</v>
      </c>
      <c r="O142" s="730">
        <f t="shared" si="19"/>
        <v>38.891798136248603</v>
      </c>
      <c r="P142" s="730">
        <f t="shared" si="20"/>
        <v>0.42568766713025213</v>
      </c>
      <c r="Q142" s="730">
        <f t="shared" si="21"/>
        <v>8.9714708324664327E-2</v>
      </c>
      <c r="R142" s="730">
        <f t="shared" si="22"/>
        <v>39.407200511703522</v>
      </c>
      <c r="Z142" s="614"/>
    </row>
    <row r="143" spans="13:26" x14ac:dyDescent="0.2">
      <c r="M143" s="614"/>
      <c r="N143" s="748">
        <f t="shared" si="18"/>
        <v>85</v>
      </c>
      <c r="O143" s="730">
        <f t="shared" si="19"/>
        <v>39.407200511703522</v>
      </c>
      <c r="P143" s="730">
        <f t="shared" si="20"/>
        <v>0.42568766713025213</v>
      </c>
      <c r="Q143" s="730">
        <f t="shared" si="21"/>
        <v>9.0903626708478541E-2</v>
      </c>
      <c r="R143" s="730">
        <f t="shared" si="22"/>
        <v>39.923791805542258</v>
      </c>
      <c r="Z143" s="614"/>
    </row>
    <row r="144" spans="13:26" x14ac:dyDescent="0.2">
      <c r="M144" s="614"/>
      <c r="N144" s="748">
        <f t="shared" si="18"/>
        <v>86</v>
      </c>
      <c r="O144" s="730">
        <f t="shared" si="19"/>
        <v>39.923791805542258</v>
      </c>
      <c r="P144" s="730">
        <f t="shared" si="20"/>
        <v>0.42568766713025213</v>
      </c>
      <c r="Q144" s="730">
        <f t="shared" si="21"/>
        <v>9.2095287661963926E-2</v>
      </c>
      <c r="R144" s="730">
        <f t="shared" si="22"/>
        <v>40.441574760334476</v>
      </c>
      <c r="Z144" s="614"/>
    </row>
    <row r="145" spans="13:26" x14ac:dyDescent="0.2">
      <c r="M145" s="614"/>
      <c r="N145" s="748">
        <f t="shared" si="18"/>
        <v>87</v>
      </c>
      <c r="O145" s="730">
        <f t="shared" si="19"/>
        <v>40.441574760334476</v>
      </c>
      <c r="P145" s="730">
        <f t="shared" si="20"/>
        <v>0.42568766713025213</v>
      </c>
      <c r="Q145" s="730">
        <f t="shared" si="21"/>
        <v>9.3289697511617309E-2</v>
      </c>
      <c r="R145" s="730">
        <f t="shared" si="22"/>
        <v>40.960552124976346</v>
      </c>
      <c r="Z145" s="614"/>
    </row>
    <row r="146" spans="13:26" x14ac:dyDescent="0.2">
      <c r="M146" s="614"/>
      <c r="N146" s="748">
        <f t="shared" si="18"/>
        <v>88</v>
      </c>
      <c r="O146" s="730">
        <f t="shared" si="19"/>
        <v>40.960552124976346</v>
      </c>
      <c r="P146" s="730">
        <f t="shared" si="20"/>
        <v>0.42568766713025213</v>
      </c>
      <c r="Q146" s="730">
        <f t="shared" si="21"/>
        <v>9.448686259852937E-2</v>
      </c>
      <c r="R146" s="730">
        <f t="shared" si="22"/>
        <v>41.48072665470513</v>
      </c>
      <c r="Z146" s="614"/>
    </row>
    <row r="147" spans="13:26" x14ac:dyDescent="0.2">
      <c r="M147" s="614"/>
      <c r="N147" s="748">
        <f t="shared" si="18"/>
        <v>89</v>
      </c>
      <c r="O147" s="730">
        <f t="shared" si="19"/>
        <v>41.48072665470513</v>
      </c>
      <c r="P147" s="730">
        <f t="shared" si="20"/>
        <v>0.42568766713025213</v>
      </c>
      <c r="Q147" s="730">
        <f t="shared" si="21"/>
        <v>9.5686789278418255E-2</v>
      </c>
      <c r="R147" s="730">
        <f t="shared" si="22"/>
        <v>42.002101111113802</v>
      </c>
      <c r="Z147" s="614"/>
    </row>
    <row r="148" spans="13:26" x14ac:dyDescent="0.2">
      <c r="M148" s="614"/>
      <c r="N148" s="748">
        <f t="shared" si="18"/>
        <v>90</v>
      </c>
      <c r="O148" s="730">
        <f t="shared" si="19"/>
        <v>42.002101111113802</v>
      </c>
      <c r="P148" s="730">
        <f t="shared" si="20"/>
        <v>0.42568766713025213</v>
      </c>
      <c r="Q148" s="730">
        <f t="shared" si="21"/>
        <v>9.6889483921663314E-2</v>
      </c>
      <c r="R148" s="730">
        <f t="shared" si="22"/>
        <v>42.524678262165722</v>
      </c>
      <c r="Z148" s="614"/>
    </row>
    <row r="149" spans="13:26" x14ac:dyDescent="0.2">
      <c r="M149" s="614"/>
      <c r="N149" s="748">
        <f t="shared" si="18"/>
        <v>91</v>
      </c>
      <c r="O149" s="730">
        <f t="shared" si="19"/>
        <v>42.524678262165722</v>
      </c>
      <c r="P149" s="730">
        <f t="shared" si="20"/>
        <v>0.42568766713025213</v>
      </c>
      <c r="Q149" s="730">
        <f t="shared" si="21"/>
        <v>9.8094952913338973E-2</v>
      </c>
      <c r="R149" s="730">
        <f t="shared" si="22"/>
        <v>43.048460882209312</v>
      </c>
      <c r="Z149" s="614"/>
    </row>
    <row r="150" spans="13:26" x14ac:dyDescent="0.2">
      <c r="M150" s="614"/>
      <c r="N150" s="748">
        <f t="shared" si="18"/>
        <v>92</v>
      </c>
      <c r="O150" s="730">
        <f t="shared" si="19"/>
        <v>43.048460882209312</v>
      </c>
      <c r="P150" s="730">
        <f t="shared" si="20"/>
        <v>0.42568766713025213</v>
      </c>
      <c r="Q150" s="730">
        <f t="shared" si="21"/>
        <v>9.9303202653248587E-2</v>
      </c>
      <c r="R150" s="730">
        <f t="shared" si="22"/>
        <v>43.573451751992813</v>
      </c>
      <c r="Z150" s="614"/>
    </row>
    <row r="151" spans="13:26" x14ac:dyDescent="0.2">
      <c r="M151" s="614"/>
      <c r="N151" s="748">
        <f t="shared" si="18"/>
        <v>93</v>
      </c>
      <c r="O151" s="730">
        <f t="shared" si="19"/>
        <v>43.573451751992813</v>
      </c>
      <c r="P151" s="730">
        <f t="shared" si="20"/>
        <v>0.42568766713025213</v>
      </c>
      <c r="Q151" s="730">
        <f t="shared" si="21"/>
        <v>0.10051423955595842</v>
      </c>
      <c r="R151" s="730">
        <f t="shared" si="22"/>
        <v>44.099653658679024</v>
      </c>
      <c r="Z151" s="614"/>
    </row>
    <row r="152" spans="13:26" x14ac:dyDescent="0.2">
      <c r="M152" s="614"/>
      <c r="N152" s="748">
        <f t="shared" si="18"/>
        <v>94</v>
      </c>
      <c r="O152" s="730">
        <f t="shared" si="19"/>
        <v>44.099653658679024</v>
      </c>
      <c r="P152" s="730">
        <f t="shared" si="20"/>
        <v>0.42568766713025213</v>
      </c>
      <c r="Q152" s="730">
        <f t="shared" si="21"/>
        <v>0.10172807005083173</v>
      </c>
      <c r="R152" s="730">
        <f t="shared" si="22"/>
        <v>44.627069395860111</v>
      </c>
      <c r="Z152" s="614"/>
    </row>
    <row r="153" spans="13:26" x14ac:dyDescent="0.2">
      <c r="M153" s="614"/>
      <c r="N153" s="748">
        <f t="shared" si="18"/>
        <v>95</v>
      </c>
      <c r="O153" s="730">
        <f t="shared" si="19"/>
        <v>44.627069395860111</v>
      </c>
      <c r="P153" s="730">
        <f t="shared" si="20"/>
        <v>0.42568766713025213</v>
      </c>
      <c r="Q153" s="730">
        <f t="shared" si="21"/>
        <v>0.10294470058206288</v>
      </c>
      <c r="R153" s="730">
        <f t="shared" si="22"/>
        <v>45.155701763572431</v>
      </c>
      <c r="Z153" s="614"/>
    </row>
    <row r="154" spans="13:26" x14ac:dyDescent="0.2">
      <c r="M154" s="614"/>
      <c r="N154" s="748">
        <f t="shared" si="18"/>
        <v>96</v>
      </c>
      <c r="O154" s="730">
        <f t="shared" si="19"/>
        <v>45.155701763572431</v>
      </c>
      <c r="P154" s="730">
        <f t="shared" si="20"/>
        <v>0.42568766713025213</v>
      </c>
      <c r="Q154" s="730">
        <f t="shared" si="21"/>
        <v>0.10416413760871156</v>
      </c>
      <c r="R154" s="730">
        <f t="shared" si="22"/>
        <v>45.685553568311398</v>
      </c>
      <c r="Z154" s="614"/>
    </row>
    <row r="155" spans="13:26" x14ac:dyDescent="0.2">
      <c r="M155" s="614"/>
      <c r="N155" s="748">
        <f t="shared" si="18"/>
        <v>97</v>
      </c>
      <c r="O155" s="730">
        <f t="shared" si="19"/>
        <v>45.685553568311398</v>
      </c>
      <c r="P155" s="730">
        <f t="shared" si="20"/>
        <v>0.42568766713025213</v>
      </c>
      <c r="Q155" s="730">
        <f t="shared" si="21"/>
        <v>0.10538638760473704</v>
      </c>
      <c r="R155" s="730">
        <f t="shared" si="22"/>
        <v>46.216627623046392</v>
      </c>
      <c r="Z155" s="614"/>
    </row>
    <row r="156" spans="13:26" x14ac:dyDescent="0.2">
      <c r="M156" s="614"/>
      <c r="N156" s="748">
        <f t="shared" si="18"/>
        <v>98</v>
      </c>
      <c r="O156" s="730">
        <f t="shared" si="19"/>
        <v>46.216627623046392</v>
      </c>
      <c r="P156" s="730">
        <f t="shared" si="20"/>
        <v>0.42568766713025213</v>
      </c>
      <c r="Q156" s="730">
        <f t="shared" si="21"/>
        <v>0.10661145705903259</v>
      </c>
      <c r="R156" s="730">
        <f t="shared" si="22"/>
        <v>46.748926747235679</v>
      </c>
      <c r="Z156" s="614"/>
    </row>
    <row r="157" spans="13:26" x14ac:dyDescent="0.2">
      <c r="M157" s="614"/>
      <c r="N157" s="748">
        <f t="shared" si="18"/>
        <v>99</v>
      </c>
      <c r="O157" s="730">
        <f t="shared" si="19"/>
        <v>46.748926747235679</v>
      </c>
      <c r="P157" s="730">
        <f t="shared" si="20"/>
        <v>0.42568766713025213</v>
      </c>
      <c r="Q157" s="730">
        <f t="shared" si="21"/>
        <v>0.10783935247545991</v>
      </c>
      <c r="R157" s="730">
        <f t="shared" si="22"/>
        <v>47.282453766841392</v>
      </c>
      <c r="Z157" s="614"/>
    </row>
    <row r="158" spans="13:26" x14ac:dyDescent="0.2">
      <c r="M158" s="614"/>
      <c r="N158" s="748">
        <f t="shared" si="18"/>
        <v>100</v>
      </c>
      <c r="O158" s="730">
        <f t="shared" si="19"/>
        <v>47.282453766841392</v>
      </c>
      <c r="P158" s="730">
        <f t="shared" si="20"/>
        <v>0.42568766713025213</v>
      </c>
      <c r="Q158" s="730">
        <f t="shared" si="21"/>
        <v>0.10907008037288365</v>
      </c>
      <c r="R158" s="730">
        <f t="shared" si="22"/>
        <v>47.817211514344528</v>
      </c>
      <c r="Z158" s="614"/>
    </row>
    <row r="159" spans="13:26" x14ac:dyDescent="0.2">
      <c r="M159" s="614"/>
      <c r="N159" s="748">
        <f t="shared" si="18"/>
        <v>101</v>
      </c>
      <c r="O159" s="730">
        <f t="shared" si="19"/>
        <v>47.817211514344528</v>
      </c>
      <c r="P159" s="730">
        <f t="shared" si="20"/>
        <v>0.42568766713025213</v>
      </c>
      <c r="Q159" s="730">
        <f t="shared" si="21"/>
        <v>0.11030364728520606</v>
      </c>
      <c r="R159" s="730">
        <f t="shared" si="22"/>
        <v>48.35320282875999</v>
      </c>
      <c r="Z159" s="614"/>
    </row>
    <row r="160" spans="13:26" x14ac:dyDescent="0.2">
      <c r="M160" s="614"/>
      <c r="N160" s="748">
        <f t="shared" si="18"/>
        <v>102</v>
      </c>
      <c r="O160" s="730">
        <f t="shared" si="19"/>
        <v>48.35320282875999</v>
      </c>
      <c r="P160" s="730">
        <f t="shared" si="20"/>
        <v>0.42568766713025213</v>
      </c>
      <c r="Q160" s="730">
        <f t="shared" si="21"/>
        <v>0.11154005976140161</v>
      </c>
      <c r="R160" s="730">
        <f t="shared" si="22"/>
        <v>48.890430555651648</v>
      </c>
      <c r="Z160" s="614"/>
    </row>
    <row r="161" spans="13:26" x14ac:dyDescent="0.2">
      <c r="M161" s="614"/>
      <c r="N161" s="748">
        <f t="shared" si="18"/>
        <v>103</v>
      </c>
      <c r="O161" s="730">
        <f t="shared" si="19"/>
        <v>48.890430555651648</v>
      </c>
      <c r="P161" s="730">
        <f t="shared" si="20"/>
        <v>0.42568766713025213</v>
      </c>
      <c r="Q161" s="730">
        <f t="shared" si="21"/>
        <v>0.1127793243655518</v>
      </c>
      <c r="R161" s="730">
        <f t="shared" si="22"/>
        <v>49.428897547147457</v>
      </c>
      <c r="Z161" s="614"/>
    </row>
    <row r="162" spans="13:26" x14ac:dyDescent="0.2">
      <c r="M162" s="614"/>
      <c r="N162" s="748">
        <f t="shared" si="18"/>
        <v>104</v>
      </c>
      <c r="O162" s="730">
        <f t="shared" si="19"/>
        <v>49.428897547147457</v>
      </c>
      <c r="P162" s="730">
        <f t="shared" si="20"/>
        <v>0.42568766713025213</v>
      </c>
      <c r="Q162" s="730">
        <f t="shared" si="21"/>
        <v>0.11402144767688002</v>
      </c>
      <c r="R162" s="730">
        <f t="shared" si="22"/>
        <v>49.968606661954595</v>
      </c>
      <c r="Z162" s="614"/>
    </row>
    <row r="163" spans="13:26" x14ac:dyDescent="0.2">
      <c r="M163" s="614"/>
      <c r="N163" s="748">
        <f t="shared" si="18"/>
        <v>105</v>
      </c>
      <c r="O163" s="730">
        <f t="shared" si="19"/>
        <v>49.968606661954595</v>
      </c>
      <c r="P163" s="730">
        <f t="shared" si="20"/>
        <v>0.42568766713025213</v>
      </c>
      <c r="Q163" s="730">
        <f t="shared" si="21"/>
        <v>0.11526643628978646</v>
      </c>
      <c r="R163" s="730">
        <f t="shared" si="22"/>
        <v>50.509560765374637</v>
      </c>
      <c r="Z163" s="614"/>
    </row>
    <row r="164" spans="13:26" x14ac:dyDescent="0.2">
      <c r="M164" s="614"/>
      <c r="N164" s="748">
        <f t="shared" si="18"/>
        <v>106</v>
      </c>
      <c r="O164" s="730">
        <f t="shared" si="19"/>
        <v>50.509560765374637</v>
      </c>
      <c r="P164" s="730">
        <f t="shared" si="20"/>
        <v>0.42568766713025213</v>
      </c>
      <c r="Q164" s="730">
        <f t="shared" si="21"/>
        <v>0.11651429681388309</v>
      </c>
      <c r="R164" s="730">
        <f t="shared" si="22"/>
        <v>51.051762729318774</v>
      </c>
      <c r="Z164" s="614"/>
    </row>
    <row r="165" spans="13:26" x14ac:dyDescent="0.2">
      <c r="M165" s="614"/>
      <c r="N165" s="748">
        <f t="shared" si="18"/>
        <v>107</v>
      </c>
      <c r="O165" s="730">
        <f t="shared" si="19"/>
        <v>51.051762729318774</v>
      </c>
      <c r="P165" s="730">
        <f t="shared" si="20"/>
        <v>0.42568766713025213</v>
      </c>
      <c r="Q165" s="730">
        <f t="shared" si="21"/>
        <v>0.1177650358740288</v>
      </c>
      <c r="R165" s="730">
        <f t="shared" si="22"/>
        <v>51.595215432323059</v>
      </c>
      <c r="Z165" s="614"/>
    </row>
    <row r="166" spans="13:26" x14ac:dyDescent="0.2">
      <c r="M166" s="614"/>
      <c r="N166" s="748">
        <f t="shared" si="18"/>
        <v>108</v>
      </c>
      <c r="O166" s="730">
        <f t="shared" si="19"/>
        <v>51.595215432323059</v>
      </c>
      <c r="P166" s="730">
        <f t="shared" si="20"/>
        <v>0.42568766713025213</v>
      </c>
      <c r="Q166" s="730">
        <f t="shared" si="21"/>
        <v>0.11901866011036458</v>
      </c>
      <c r="R166" s="730">
        <f t="shared" si="22"/>
        <v>52.139921759563677</v>
      </c>
      <c r="Z166" s="614"/>
    </row>
    <row r="167" spans="13:26" x14ac:dyDescent="0.2">
      <c r="M167" s="614"/>
      <c r="N167" s="748">
        <f t="shared" si="18"/>
        <v>109</v>
      </c>
      <c r="O167" s="730">
        <f t="shared" si="19"/>
        <v>52.139921759563677</v>
      </c>
      <c r="P167" s="730">
        <f t="shared" si="20"/>
        <v>0.42568766713025213</v>
      </c>
      <c r="Q167" s="730">
        <f t="shared" si="21"/>
        <v>0.12027517617834869</v>
      </c>
      <c r="R167" s="730">
        <f t="shared" si="22"/>
        <v>52.685884602872278</v>
      </c>
      <c r="Z167" s="614"/>
    </row>
    <row r="168" spans="13:26" x14ac:dyDescent="0.2">
      <c r="M168" s="614"/>
      <c r="N168" s="748">
        <f t="shared" si="18"/>
        <v>110</v>
      </c>
      <c r="O168" s="730">
        <f t="shared" si="19"/>
        <v>52.685884602872278</v>
      </c>
      <c r="P168" s="730">
        <f t="shared" si="20"/>
        <v>0.42568766713025213</v>
      </c>
      <c r="Q168" s="730">
        <f t="shared" si="21"/>
        <v>0.12153459074879211</v>
      </c>
      <c r="R168" s="730">
        <f t="shared" si="22"/>
        <v>53.233106860751327</v>
      </c>
      <c r="Z168" s="614"/>
    </row>
    <row r="169" spans="13:26" x14ac:dyDescent="0.2">
      <c r="M169" s="614"/>
      <c r="N169" s="748">
        <f t="shared" si="18"/>
        <v>111</v>
      </c>
      <c r="O169" s="730">
        <f t="shared" si="19"/>
        <v>53.233106860751327</v>
      </c>
      <c r="P169" s="730">
        <f t="shared" si="20"/>
        <v>0.42568766713025213</v>
      </c>
      <c r="Q169" s="730">
        <f t="shared" si="21"/>
        <v>0.12279691050789386</v>
      </c>
      <c r="R169" s="730">
        <f t="shared" si="22"/>
        <v>53.781591438389476</v>
      </c>
      <c r="Z169" s="614"/>
    </row>
    <row r="170" spans="13:26" x14ac:dyDescent="0.2">
      <c r="M170" s="614"/>
      <c r="N170" s="748">
        <f t="shared" si="18"/>
        <v>112</v>
      </c>
      <c r="O170" s="730">
        <f t="shared" si="19"/>
        <v>53.781591438389476</v>
      </c>
      <c r="P170" s="730">
        <f t="shared" si="20"/>
        <v>0.42568766713025213</v>
      </c>
      <c r="Q170" s="730">
        <f t="shared" si="21"/>
        <v>0.12406214215727653</v>
      </c>
      <c r="R170" s="730">
        <f t="shared" si="22"/>
        <v>54.33134124767701</v>
      </c>
      <c r="Z170" s="614"/>
    </row>
    <row r="171" spans="13:26" x14ac:dyDescent="0.2">
      <c r="M171" s="614"/>
      <c r="N171" s="748">
        <f t="shared" si="18"/>
        <v>113</v>
      </c>
      <c r="O171" s="730">
        <f t="shared" si="19"/>
        <v>54.33134124767701</v>
      </c>
      <c r="P171" s="730">
        <f t="shared" si="20"/>
        <v>0.42568766713025213</v>
      </c>
      <c r="Q171" s="730">
        <f t="shared" si="21"/>
        <v>0.12533029241402185</v>
      </c>
      <c r="R171" s="730">
        <f t="shared" si="22"/>
        <v>54.882359207221285</v>
      </c>
      <c r="Z171" s="614"/>
    </row>
    <row r="172" spans="13:26" x14ac:dyDescent="0.2">
      <c r="M172" s="614"/>
      <c r="N172" s="748">
        <f t="shared" si="18"/>
        <v>114</v>
      </c>
      <c r="O172" s="730">
        <f t="shared" si="19"/>
        <v>54.882359207221285</v>
      </c>
      <c r="P172" s="730">
        <f t="shared" si="20"/>
        <v>0.42568766713025213</v>
      </c>
      <c r="Q172" s="730">
        <f t="shared" si="21"/>
        <v>0.12660136801070637</v>
      </c>
      <c r="R172" s="730">
        <f t="shared" si="22"/>
        <v>55.434648242362243</v>
      </c>
      <c r="Z172" s="614"/>
    </row>
    <row r="173" spans="13:26" x14ac:dyDescent="0.2">
      <c r="M173" s="614"/>
      <c r="N173" s="748">
        <f t="shared" si="18"/>
        <v>115</v>
      </c>
      <c r="O173" s="730">
        <f t="shared" si="19"/>
        <v>55.434648242362243</v>
      </c>
      <c r="P173" s="730">
        <f t="shared" si="20"/>
        <v>0.42568766713025213</v>
      </c>
      <c r="Q173" s="730">
        <f t="shared" si="21"/>
        <v>0.12787537569543722</v>
      </c>
      <c r="R173" s="730">
        <f t="shared" si="22"/>
        <v>55.988211285187937</v>
      </c>
      <c r="Z173" s="614"/>
    </row>
    <row r="174" spans="13:26" x14ac:dyDescent="0.2">
      <c r="M174" s="614"/>
      <c r="N174" s="748">
        <f t="shared" si="18"/>
        <v>116</v>
      </c>
      <c r="O174" s="730">
        <f t="shared" si="19"/>
        <v>55.988211285187937</v>
      </c>
      <c r="P174" s="730">
        <f t="shared" si="20"/>
        <v>0.42568766713025213</v>
      </c>
      <c r="Q174" s="730">
        <f t="shared" si="21"/>
        <v>0.12915232223188786</v>
      </c>
      <c r="R174" s="730">
        <f t="shared" si="22"/>
        <v>56.543051274550081</v>
      </c>
      <c r="Z174" s="614"/>
    </row>
    <row r="175" spans="13:26" x14ac:dyDescent="0.2">
      <c r="M175" s="614"/>
      <c r="N175" s="748">
        <f t="shared" si="18"/>
        <v>117</v>
      </c>
      <c r="O175" s="730">
        <f t="shared" si="19"/>
        <v>56.543051274550081</v>
      </c>
      <c r="P175" s="730">
        <f t="shared" si="20"/>
        <v>0.42568766713025213</v>
      </c>
      <c r="Q175" s="730">
        <f t="shared" si="21"/>
        <v>0.13043221439933411</v>
      </c>
      <c r="R175" s="730">
        <f t="shared" si="22"/>
        <v>57.09917115607967</v>
      </c>
      <c r="Z175" s="614"/>
    </row>
    <row r="176" spans="13:26" x14ac:dyDescent="0.2">
      <c r="M176" s="614"/>
      <c r="N176" s="748">
        <f t="shared" si="18"/>
        <v>118</v>
      </c>
      <c r="O176" s="730">
        <f t="shared" si="19"/>
        <v>57.09917115607967</v>
      </c>
      <c r="P176" s="730">
        <f t="shared" si="20"/>
        <v>0.42568766713025213</v>
      </c>
      <c r="Q176" s="730">
        <f t="shared" si="21"/>
        <v>0.13171505899268995</v>
      </c>
      <c r="R176" s="730">
        <f t="shared" si="22"/>
        <v>57.656573882202615</v>
      </c>
      <c r="Z176" s="614"/>
    </row>
    <row r="177" spans="13:26" x14ac:dyDescent="0.2">
      <c r="M177" s="614"/>
      <c r="N177" s="748">
        <f t="shared" si="18"/>
        <v>119</v>
      </c>
      <c r="O177" s="730">
        <f t="shared" si="19"/>
        <v>57.656573882202615</v>
      </c>
      <c r="P177" s="730">
        <f t="shared" si="20"/>
        <v>0.42568766713025213</v>
      </c>
      <c r="Q177" s="730">
        <f t="shared" si="21"/>
        <v>0.13300086282254384</v>
      </c>
      <c r="R177" s="730">
        <f t="shared" si="22"/>
        <v>58.215262412155411</v>
      </c>
      <c r="Z177" s="614"/>
    </row>
    <row r="178" spans="13:26" x14ac:dyDescent="0.2">
      <c r="M178" s="614"/>
      <c r="N178" s="748">
        <f t="shared" si="18"/>
        <v>120</v>
      </c>
      <c r="O178" s="730">
        <f t="shared" si="19"/>
        <v>58.215262412155411</v>
      </c>
      <c r="P178" s="730">
        <f t="shared" si="20"/>
        <v>0.42568766713025213</v>
      </c>
      <c r="Q178" s="730">
        <f t="shared" si="21"/>
        <v>0.13428963271519467</v>
      </c>
      <c r="R178" s="730">
        <f t="shared" si="22"/>
        <v>58.775239712000861</v>
      </c>
      <c r="Z178" s="614"/>
    </row>
    <row r="179" spans="13:26" x14ac:dyDescent="0.2">
      <c r="M179" s="614"/>
      <c r="N179" s="748">
        <f t="shared" si="18"/>
        <v>121</v>
      </c>
      <c r="O179" s="730">
        <f t="shared" si="19"/>
        <v>58.775239712000861</v>
      </c>
      <c r="P179" s="730">
        <f t="shared" si="20"/>
        <v>0.42568766713025213</v>
      </c>
      <c r="Q179" s="730">
        <f t="shared" si="21"/>
        <v>0.13558137551268809</v>
      </c>
      <c r="R179" s="730">
        <f t="shared" si="22"/>
        <v>59.336508754643802</v>
      </c>
      <c r="Z179" s="614"/>
    </row>
    <row r="180" spans="13:26" x14ac:dyDescent="0.2">
      <c r="M180" s="614"/>
      <c r="N180" s="748">
        <f t="shared" si="18"/>
        <v>122</v>
      </c>
      <c r="O180" s="730">
        <f t="shared" si="19"/>
        <v>59.336508754643802</v>
      </c>
      <c r="P180" s="730">
        <f t="shared" si="20"/>
        <v>0.42568766713025213</v>
      </c>
      <c r="Q180" s="730">
        <f t="shared" si="21"/>
        <v>0.13687609807285286</v>
      </c>
      <c r="R180" s="730">
        <f t="shared" si="22"/>
        <v>59.899072519846911</v>
      </c>
      <c r="Z180" s="614"/>
    </row>
    <row r="181" spans="13:26" x14ac:dyDescent="0.2">
      <c r="M181" s="614"/>
      <c r="N181" s="748">
        <f t="shared" si="18"/>
        <v>123</v>
      </c>
      <c r="O181" s="730">
        <f t="shared" si="19"/>
        <v>59.899072519846911</v>
      </c>
      <c r="P181" s="730">
        <f t="shared" si="20"/>
        <v>0.42568766713025213</v>
      </c>
      <c r="Q181" s="730">
        <f t="shared" si="21"/>
        <v>0.1381738072693372</v>
      </c>
      <c r="R181" s="730">
        <f t="shared" si="22"/>
        <v>60.462933994246505</v>
      </c>
      <c r="Z181" s="614"/>
    </row>
    <row r="182" spans="13:26" x14ac:dyDescent="0.2">
      <c r="M182" s="614"/>
      <c r="N182" s="748">
        <f t="shared" si="18"/>
        <v>124</v>
      </c>
      <c r="O182" s="730">
        <f t="shared" si="19"/>
        <v>60.462933994246505</v>
      </c>
      <c r="P182" s="730">
        <f t="shared" si="20"/>
        <v>0.42568766713025213</v>
      </c>
      <c r="Q182" s="730">
        <f t="shared" si="21"/>
        <v>0.13947450999164526</v>
      </c>
      <c r="R182" s="730">
        <f t="shared" si="22"/>
        <v>61.028096171368404</v>
      </c>
      <c r="Z182" s="614"/>
    </row>
    <row r="183" spans="13:26" x14ac:dyDescent="0.2">
      <c r="M183" s="614"/>
      <c r="N183" s="748">
        <f t="shared" si="18"/>
        <v>125</v>
      </c>
      <c r="O183" s="730">
        <f t="shared" si="19"/>
        <v>61.028096171368404</v>
      </c>
      <c r="P183" s="730">
        <f t="shared" si="20"/>
        <v>0.42568766713025213</v>
      </c>
      <c r="Q183" s="730">
        <f t="shared" si="21"/>
        <v>0.14077821314517383</v>
      </c>
      <c r="R183" s="730">
        <f t="shared" si="22"/>
        <v>61.594562051643834</v>
      </c>
      <c r="Z183" s="614"/>
    </row>
    <row r="184" spans="13:26" x14ac:dyDescent="0.2">
      <c r="M184" s="614"/>
      <c r="N184" s="748">
        <f t="shared" si="18"/>
        <v>126</v>
      </c>
      <c r="O184" s="730">
        <f t="shared" si="19"/>
        <v>61.594562051643834</v>
      </c>
      <c r="P184" s="730">
        <f t="shared" si="20"/>
        <v>0.42568766713025213</v>
      </c>
      <c r="Q184" s="730">
        <f t="shared" si="21"/>
        <v>0.14208492365124883</v>
      </c>
      <c r="R184" s="730">
        <f t="shared" si="22"/>
        <v>62.162334642425336</v>
      </c>
      <c r="Z184" s="614"/>
    </row>
    <row r="185" spans="13:26" x14ac:dyDescent="0.2">
      <c r="M185" s="614"/>
      <c r="N185" s="748">
        <f t="shared" si="18"/>
        <v>127</v>
      </c>
      <c r="O185" s="730">
        <f t="shared" si="19"/>
        <v>62.162334642425336</v>
      </c>
      <c r="P185" s="730">
        <f t="shared" si="20"/>
        <v>0.42568766713025213</v>
      </c>
      <c r="Q185" s="730">
        <f t="shared" si="21"/>
        <v>0.14339464844716218</v>
      </c>
      <c r="R185" s="730">
        <f t="shared" si="22"/>
        <v>62.731416958002754</v>
      </c>
      <c r="Z185" s="614"/>
    </row>
    <row r="186" spans="13:26" x14ac:dyDescent="0.2">
      <c r="M186" s="614"/>
      <c r="N186" s="748">
        <f t="shared" si="18"/>
        <v>128</v>
      </c>
      <c r="O186" s="730">
        <f t="shared" si="19"/>
        <v>62.731416958002754</v>
      </c>
      <c r="P186" s="730">
        <f t="shared" si="20"/>
        <v>0.42568766713025213</v>
      </c>
      <c r="Q186" s="730">
        <f t="shared" si="21"/>
        <v>0.14470739448620859</v>
      </c>
      <c r="R186" s="730">
        <f t="shared" si="22"/>
        <v>63.30181201961922</v>
      </c>
      <c r="Z186" s="614"/>
    </row>
    <row r="187" spans="13:26" x14ac:dyDescent="0.2">
      <c r="M187" s="614"/>
      <c r="N187" s="748">
        <f t="shared" si="18"/>
        <v>129</v>
      </c>
      <c r="O187" s="730">
        <f t="shared" si="19"/>
        <v>63.30181201961922</v>
      </c>
      <c r="P187" s="730">
        <f t="shared" si="20"/>
        <v>0.42568766713025213</v>
      </c>
      <c r="Q187" s="730">
        <f t="shared" si="21"/>
        <v>0.14602316873772245</v>
      </c>
      <c r="R187" s="730">
        <f t="shared" si="22"/>
        <v>63.873522855487195</v>
      </c>
      <c r="Z187" s="614"/>
    </row>
    <row r="188" spans="13:26" x14ac:dyDescent="0.2">
      <c r="M188" s="614"/>
      <c r="N188" s="748">
        <f t="shared" si="18"/>
        <v>130</v>
      </c>
      <c r="O188" s="730">
        <f t="shared" si="19"/>
        <v>63.873522855487195</v>
      </c>
      <c r="P188" s="730">
        <f t="shared" si="20"/>
        <v>0.42568766713025213</v>
      </c>
      <c r="Q188" s="730">
        <f t="shared" si="21"/>
        <v>0.14734197818711481</v>
      </c>
      <c r="R188" s="730">
        <f t="shared" si="22"/>
        <v>64.446552500804557</v>
      </c>
      <c r="Z188" s="614"/>
    </row>
    <row r="189" spans="13:26" x14ac:dyDescent="0.2">
      <c r="M189" s="614"/>
      <c r="N189" s="748">
        <f t="shared" ref="N189:N252" si="23">N188+1</f>
        <v>131</v>
      </c>
      <c r="O189" s="730">
        <f t="shared" ref="O189:O252" si="24">R188</f>
        <v>64.446552500804557</v>
      </c>
      <c r="P189" s="730">
        <f t="shared" ref="P189:P252" si="25">P188</f>
        <v>0.42568766713025213</v>
      </c>
      <c r="Q189" s="730">
        <f t="shared" ref="Q189:Q252" si="26">O189*$P$53</f>
        <v>0.14866382983591062</v>
      </c>
      <c r="R189" s="730">
        <f t="shared" ref="R189:R252" si="27">O189+P189+Q189</f>
        <v>65.020903997770716</v>
      </c>
      <c r="Z189" s="614"/>
    </row>
    <row r="190" spans="13:26" x14ac:dyDescent="0.2">
      <c r="M190" s="614"/>
      <c r="N190" s="748">
        <f t="shared" si="23"/>
        <v>132</v>
      </c>
      <c r="O190" s="730">
        <f t="shared" si="24"/>
        <v>65.020903997770716</v>
      </c>
      <c r="P190" s="730">
        <f t="shared" si="25"/>
        <v>0.42568766713025213</v>
      </c>
      <c r="Q190" s="730">
        <f t="shared" si="26"/>
        <v>0.14998873070178564</v>
      </c>
      <c r="R190" s="730">
        <f t="shared" si="27"/>
        <v>65.596580395602743</v>
      </c>
      <c r="Z190" s="614"/>
    </row>
    <row r="191" spans="13:26" x14ac:dyDescent="0.2">
      <c r="M191" s="614"/>
      <c r="N191" s="748">
        <f t="shared" si="23"/>
        <v>133</v>
      </c>
      <c r="O191" s="730">
        <f t="shared" si="24"/>
        <v>65.596580395602743</v>
      </c>
      <c r="P191" s="730">
        <f t="shared" si="25"/>
        <v>0.42568766713025213</v>
      </c>
      <c r="Q191" s="730">
        <f t="shared" si="26"/>
        <v>0.151316687818604</v>
      </c>
      <c r="R191" s="730">
        <f t="shared" si="27"/>
        <v>66.173584750551598</v>
      </c>
      <c r="Z191" s="614"/>
    </row>
    <row r="192" spans="13:26" x14ac:dyDescent="0.2">
      <c r="M192" s="614"/>
      <c r="N192" s="748">
        <f t="shared" si="23"/>
        <v>134</v>
      </c>
      <c r="O192" s="730">
        <f t="shared" si="24"/>
        <v>66.173584750551598</v>
      </c>
      <c r="P192" s="730">
        <f t="shared" si="25"/>
        <v>0.42568766713025213</v>
      </c>
      <c r="Q192" s="730">
        <f t="shared" si="26"/>
        <v>0.15264770823645529</v>
      </c>
      <c r="R192" s="730">
        <f t="shared" si="27"/>
        <v>66.751920125918303</v>
      </c>
      <c r="Z192" s="614"/>
    </row>
    <row r="193" spans="13:26" x14ac:dyDescent="0.2">
      <c r="M193" s="614"/>
      <c r="N193" s="748">
        <f t="shared" si="23"/>
        <v>135</v>
      </c>
      <c r="O193" s="730">
        <f t="shared" si="24"/>
        <v>66.751920125918303</v>
      </c>
      <c r="P193" s="730">
        <f t="shared" si="25"/>
        <v>0.42568766713025213</v>
      </c>
      <c r="Q193" s="730">
        <f t="shared" si="26"/>
        <v>0.1539817990216921</v>
      </c>
      <c r="R193" s="730">
        <f t="shared" si="27"/>
        <v>67.331589592070245</v>
      </c>
      <c r="Z193" s="614"/>
    </row>
    <row r="194" spans="13:26" x14ac:dyDescent="0.2">
      <c r="M194" s="614"/>
      <c r="N194" s="748">
        <f t="shared" si="23"/>
        <v>136</v>
      </c>
      <c r="O194" s="730">
        <f t="shared" si="24"/>
        <v>67.331589592070245</v>
      </c>
      <c r="P194" s="730">
        <f t="shared" si="25"/>
        <v>0.42568766713025213</v>
      </c>
      <c r="Q194" s="730">
        <f t="shared" si="26"/>
        <v>0.15531896725696751</v>
      </c>
      <c r="R194" s="730">
        <f t="shared" si="27"/>
        <v>67.912596226457467</v>
      </c>
      <c r="Z194" s="614"/>
    </row>
    <row r="195" spans="13:26" x14ac:dyDescent="0.2">
      <c r="M195" s="614"/>
      <c r="N195" s="748">
        <f t="shared" si="23"/>
        <v>137</v>
      </c>
      <c r="O195" s="730">
        <f t="shared" si="24"/>
        <v>67.912596226457467</v>
      </c>
      <c r="P195" s="730">
        <f t="shared" si="25"/>
        <v>0.42568766713025213</v>
      </c>
      <c r="Q195" s="730">
        <f t="shared" si="26"/>
        <v>0.15665922004127275</v>
      </c>
      <c r="R195" s="730">
        <f t="shared" si="27"/>
        <v>68.494943113628992</v>
      </c>
      <c r="Z195" s="614"/>
    </row>
    <row r="196" spans="13:26" x14ac:dyDescent="0.2">
      <c r="M196" s="614"/>
      <c r="N196" s="748">
        <f t="shared" si="23"/>
        <v>138</v>
      </c>
      <c r="O196" s="730">
        <f t="shared" si="24"/>
        <v>68.494943113628992</v>
      </c>
      <c r="P196" s="730">
        <f t="shared" si="25"/>
        <v>0.42568766713025213</v>
      </c>
      <c r="Q196" s="730">
        <f t="shared" si="26"/>
        <v>0.15800256448997477</v>
      </c>
      <c r="R196" s="730">
        <f t="shared" si="27"/>
        <v>69.078633345249216</v>
      </c>
      <c r="Z196" s="614"/>
    </row>
    <row r="197" spans="13:26" x14ac:dyDescent="0.2">
      <c r="M197" s="614"/>
      <c r="N197" s="748">
        <f t="shared" si="23"/>
        <v>139</v>
      </c>
      <c r="O197" s="730">
        <f t="shared" si="24"/>
        <v>69.078633345249216</v>
      </c>
      <c r="P197" s="730">
        <f t="shared" si="25"/>
        <v>0.42568766713025213</v>
      </c>
      <c r="Q197" s="730">
        <f t="shared" si="26"/>
        <v>0.15934900773485414</v>
      </c>
      <c r="R197" s="730">
        <f t="shared" si="27"/>
        <v>69.663670020114324</v>
      </c>
      <c r="Z197" s="614"/>
    </row>
    <row r="198" spans="13:26" x14ac:dyDescent="0.2">
      <c r="M198" s="614"/>
      <c r="N198" s="748">
        <f t="shared" si="23"/>
        <v>140</v>
      </c>
      <c r="O198" s="730">
        <f t="shared" si="24"/>
        <v>69.663670020114324</v>
      </c>
      <c r="P198" s="730">
        <f t="shared" si="25"/>
        <v>0.42568766713025213</v>
      </c>
      <c r="Q198" s="730">
        <f t="shared" si="26"/>
        <v>0.16069855692414287</v>
      </c>
      <c r="R198" s="730">
        <f t="shared" si="27"/>
        <v>70.250056244168718</v>
      </c>
      <c r="Z198" s="614"/>
    </row>
    <row r="199" spans="13:26" x14ac:dyDescent="0.2">
      <c r="M199" s="614"/>
      <c r="N199" s="748">
        <f t="shared" si="23"/>
        <v>141</v>
      </c>
      <c r="O199" s="730">
        <f t="shared" si="24"/>
        <v>70.250056244168718</v>
      </c>
      <c r="P199" s="730">
        <f t="shared" si="25"/>
        <v>0.42568766713025213</v>
      </c>
      <c r="Q199" s="730">
        <f t="shared" si="26"/>
        <v>0.16205121922256227</v>
      </c>
      <c r="R199" s="730">
        <f t="shared" si="27"/>
        <v>70.837795130521528</v>
      </c>
      <c r="Z199" s="614"/>
    </row>
    <row r="200" spans="13:26" x14ac:dyDescent="0.2">
      <c r="M200" s="614"/>
      <c r="N200" s="748">
        <f t="shared" si="23"/>
        <v>142</v>
      </c>
      <c r="O200" s="730">
        <f t="shared" si="24"/>
        <v>70.837795130521528</v>
      </c>
      <c r="P200" s="730">
        <f t="shared" si="25"/>
        <v>0.42568766713025213</v>
      </c>
      <c r="Q200" s="730">
        <f t="shared" si="26"/>
        <v>0.16340700181136111</v>
      </c>
      <c r="R200" s="730">
        <f t="shared" si="27"/>
        <v>71.42688979946314</v>
      </c>
      <c r="Z200" s="614"/>
    </row>
    <row r="201" spans="13:26" x14ac:dyDescent="0.2">
      <c r="M201" s="614"/>
      <c r="N201" s="748">
        <f t="shared" si="23"/>
        <v>143</v>
      </c>
      <c r="O201" s="730">
        <f t="shared" si="24"/>
        <v>71.42688979946314</v>
      </c>
      <c r="P201" s="730">
        <f t="shared" si="25"/>
        <v>0.42568766713025213</v>
      </c>
      <c r="Q201" s="730">
        <f t="shared" si="26"/>
        <v>0.16476591188835374</v>
      </c>
      <c r="R201" s="730">
        <f t="shared" si="27"/>
        <v>72.017343378481741</v>
      </c>
      <c r="Z201" s="614"/>
    </row>
    <row r="202" spans="13:26" x14ac:dyDescent="0.2">
      <c r="M202" s="614"/>
      <c r="N202" s="748">
        <f t="shared" si="23"/>
        <v>144</v>
      </c>
      <c r="O202" s="730">
        <f t="shared" si="24"/>
        <v>72.017343378481741</v>
      </c>
      <c r="P202" s="730">
        <f t="shared" si="25"/>
        <v>0.42568766713025213</v>
      </c>
      <c r="Q202" s="730">
        <f t="shared" si="26"/>
        <v>0.16612795666795821</v>
      </c>
      <c r="R202" s="730">
        <f t="shared" si="27"/>
        <v>72.609159002279952</v>
      </c>
      <c r="Z202" s="614"/>
    </row>
    <row r="203" spans="13:26" x14ac:dyDescent="0.2">
      <c r="M203" s="614"/>
      <c r="N203" s="748">
        <f t="shared" si="23"/>
        <v>145</v>
      </c>
      <c r="O203" s="730">
        <f t="shared" si="24"/>
        <v>72.609159002279952</v>
      </c>
      <c r="P203" s="730">
        <f t="shared" si="25"/>
        <v>0.42568766713025213</v>
      </c>
      <c r="Q203" s="730">
        <f t="shared" si="26"/>
        <v>0.16749314338123464</v>
      </c>
      <c r="R203" s="730">
        <f t="shared" si="27"/>
        <v>73.202339812791436</v>
      </c>
      <c r="Z203" s="614"/>
    </row>
    <row r="204" spans="13:26" x14ac:dyDescent="0.2">
      <c r="M204" s="614"/>
      <c r="N204" s="748">
        <f t="shared" si="23"/>
        <v>146</v>
      </c>
      <c r="O204" s="730">
        <f t="shared" si="24"/>
        <v>73.202339812791436</v>
      </c>
      <c r="P204" s="730">
        <f t="shared" si="25"/>
        <v>0.42568766713025213</v>
      </c>
      <c r="Q204" s="730">
        <f t="shared" si="26"/>
        <v>0.1688614792759236</v>
      </c>
      <c r="R204" s="730">
        <f t="shared" si="27"/>
        <v>73.796888959197602</v>
      </c>
      <c r="Z204" s="614"/>
    </row>
    <row r="205" spans="13:26" x14ac:dyDescent="0.2">
      <c r="M205" s="614"/>
      <c r="N205" s="748">
        <f t="shared" si="23"/>
        <v>147</v>
      </c>
      <c r="O205" s="730">
        <f t="shared" si="24"/>
        <v>73.796888959197602</v>
      </c>
      <c r="P205" s="730">
        <f t="shared" si="25"/>
        <v>0.42568766713025213</v>
      </c>
      <c r="Q205" s="730">
        <f t="shared" si="26"/>
        <v>0.17023297161648454</v>
      </c>
      <c r="R205" s="730">
        <f t="shared" si="27"/>
        <v>74.392809597944336</v>
      </c>
      <c r="Z205" s="614"/>
    </row>
    <row r="206" spans="13:26" x14ac:dyDescent="0.2">
      <c r="M206" s="614"/>
      <c r="N206" s="748">
        <f t="shared" si="23"/>
        <v>148</v>
      </c>
      <c r="O206" s="730">
        <f t="shared" si="24"/>
        <v>74.392809597944336</v>
      </c>
      <c r="P206" s="730">
        <f t="shared" si="25"/>
        <v>0.42568766713025213</v>
      </c>
      <c r="Q206" s="730">
        <f t="shared" si="26"/>
        <v>0.17160762768413446</v>
      </c>
      <c r="R206" s="730">
        <f t="shared" si="27"/>
        <v>74.990104892758723</v>
      </c>
      <c r="Z206" s="614"/>
    </row>
    <row r="207" spans="13:26" x14ac:dyDescent="0.2">
      <c r="M207" s="614"/>
      <c r="N207" s="748">
        <f t="shared" si="23"/>
        <v>149</v>
      </c>
      <c r="O207" s="730">
        <f t="shared" si="24"/>
        <v>74.990104892758723</v>
      </c>
      <c r="P207" s="730">
        <f t="shared" si="25"/>
        <v>0.42568766713025213</v>
      </c>
      <c r="Q207" s="730">
        <f t="shared" si="26"/>
        <v>0.17298545477688651</v>
      </c>
      <c r="R207" s="730">
        <f t="shared" si="27"/>
        <v>75.588778014665863</v>
      </c>
      <c r="Z207" s="614"/>
    </row>
    <row r="208" spans="13:26" x14ac:dyDescent="0.2">
      <c r="M208" s="614"/>
      <c r="N208" s="748">
        <f t="shared" si="23"/>
        <v>150</v>
      </c>
      <c r="O208" s="730">
        <f t="shared" si="24"/>
        <v>75.588778014665863</v>
      </c>
      <c r="P208" s="730">
        <f t="shared" si="25"/>
        <v>0.42568766713025213</v>
      </c>
      <c r="Q208" s="730">
        <f t="shared" si="26"/>
        <v>0.17436646020958868</v>
      </c>
      <c r="R208" s="730">
        <f t="shared" si="27"/>
        <v>76.188832142005694</v>
      </c>
      <c r="Z208" s="614"/>
    </row>
    <row r="209" spans="13:26" x14ac:dyDescent="0.2">
      <c r="M209" s="614"/>
      <c r="N209" s="748">
        <f t="shared" si="23"/>
        <v>151</v>
      </c>
      <c r="O209" s="730">
        <f t="shared" si="24"/>
        <v>76.188832142005694</v>
      </c>
      <c r="P209" s="730">
        <f t="shared" si="25"/>
        <v>0.42568766713025213</v>
      </c>
      <c r="Q209" s="730">
        <f t="shared" si="26"/>
        <v>0.17575065131396267</v>
      </c>
      <c r="R209" s="730">
        <f t="shared" si="27"/>
        <v>76.790270460449904</v>
      </c>
      <c r="Z209" s="614"/>
    </row>
    <row r="210" spans="13:26" x14ac:dyDescent="0.2">
      <c r="M210" s="614"/>
      <c r="N210" s="748">
        <f t="shared" si="23"/>
        <v>152</v>
      </c>
      <c r="O210" s="730">
        <f t="shared" si="24"/>
        <v>76.790270460449904</v>
      </c>
      <c r="P210" s="730">
        <f t="shared" si="25"/>
        <v>0.42568766713025213</v>
      </c>
      <c r="Q210" s="730">
        <f t="shared" si="26"/>
        <v>0.1771380354386429</v>
      </c>
      <c r="R210" s="730">
        <f t="shared" si="27"/>
        <v>77.393096163018797</v>
      </c>
      <c r="Z210" s="614"/>
    </row>
    <row r="211" spans="13:26" x14ac:dyDescent="0.2">
      <c r="M211" s="614"/>
      <c r="N211" s="748">
        <f t="shared" si="23"/>
        <v>153</v>
      </c>
      <c r="O211" s="730">
        <f t="shared" si="24"/>
        <v>77.393096163018797</v>
      </c>
      <c r="P211" s="730">
        <f t="shared" si="25"/>
        <v>0.42568766713025213</v>
      </c>
      <c r="Q211" s="730">
        <f t="shared" si="26"/>
        <v>0.17852861994921537</v>
      </c>
      <c r="R211" s="730">
        <f t="shared" si="27"/>
        <v>77.997312450098264</v>
      </c>
      <c r="Z211" s="614"/>
    </row>
    <row r="212" spans="13:26" x14ac:dyDescent="0.2">
      <c r="M212" s="614"/>
      <c r="N212" s="748">
        <f t="shared" si="23"/>
        <v>154</v>
      </c>
      <c r="O212" s="730">
        <f t="shared" si="24"/>
        <v>77.997312450098264</v>
      </c>
      <c r="P212" s="730">
        <f t="shared" si="25"/>
        <v>0.42568766713025213</v>
      </c>
      <c r="Q212" s="730">
        <f t="shared" si="26"/>
        <v>0.17992241222825692</v>
      </c>
      <c r="R212" s="730">
        <f t="shared" si="27"/>
        <v>78.602922529456762</v>
      </c>
      <c r="Z212" s="614"/>
    </row>
    <row r="213" spans="13:26" x14ac:dyDescent="0.2">
      <c r="M213" s="614"/>
      <c r="N213" s="748">
        <f t="shared" si="23"/>
        <v>155</v>
      </c>
      <c r="O213" s="730">
        <f t="shared" si="24"/>
        <v>78.602922529456762</v>
      </c>
      <c r="P213" s="730">
        <f t="shared" si="25"/>
        <v>0.42568766713025213</v>
      </c>
      <c r="Q213" s="730">
        <f t="shared" si="26"/>
        <v>0.18131941967537429</v>
      </c>
      <c r="R213" s="730">
        <f t="shared" si="27"/>
        <v>79.209929616262386</v>
      </c>
      <c r="Z213" s="614"/>
    </row>
    <row r="214" spans="13:26" x14ac:dyDescent="0.2">
      <c r="M214" s="614"/>
      <c r="N214" s="748">
        <f t="shared" si="23"/>
        <v>156</v>
      </c>
      <c r="O214" s="730">
        <f t="shared" si="24"/>
        <v>79.209929616262386</v>
      </c>
      <c r="P214" s="730">
        <f t="shared" si="25"/>
        <v>0.42568766713025213</v>
      </c>
      <c r="Q214" s="730">
        <f t="shared" si="26"/>
        <v>0.1827196497072435</v>
      </c>
      <c r="R214" s="730">
        <f t="shared" si="27"/>
        <v>79.818336933099872</v>
      </c>
      <c r="Z214" s="614"/>
    </row>
    <row r="215" spans="13:26" x14ac:dyDescent="0.2">
      <c r="M215" s="614"/>
      <c r="N215" s="748">
        <f t="shared" si="23"/>
        <v>157</v>
      </c>
      <c r="O215" s="730">
        <f t="shared" si="24"/>
        <v>79.818336933099872</v>
      </c>
      <c r="P215" s="730">
        <f t="shared" si="25"/>
        <v>0.42568766713025213</v>
      </c>
      <c r="Q215" s="730">
        <f t="shared" si="26"/>
        <v>0.18412310975764917</v>
      </c>
      <c r="R215" s="730">
        <f t="shared" si="27"/>
        <v>80.428147709987769</v>
      </c>
      <c r="Z215" s="614"/>
    </row>
    <row r="216" spans="13:26" x14ac:dyDescent="0.2">
      <c r="M216" s="614"/>
      <c r="N216" s="748">
        <f t="shared" si="23"/>
        <v>158</v>
      </c>
      <c r="O216" s="730">
        <f t="shared" si="24"/>
        <v>80.428147709987769</v>
      </c>
      <c r="P216" s="730">
        <f t="shared" si="25"/>
        <v>0.42568766713025213</v>
      </c>
      <c r="Q216" s="730">
        <f t="shared" si="26"/>
        <v>0.18552980727752405</v>
      </c>
      <c r="R216" s="730">
        <f t="shared" si="27"/>
        <v>81.039365184395535</v>
      </c>
      <c r="Z216" s="614"/>
    </row>
    <row r="217" spans="13:26" x14ac:dyDescent="0.2">
      <c r="M217" s="614"/>
      <c r="N217" s="748">
        <f t="shared" si="23"/>
        <v>159</v>
      </c>
      <c r="O217" s="730">
        <f t="shared" si="24"/>
        <v>81.039365184395535</v>
      </c>
      <c r="P217" s="730">
        <f t="shared" si="25"/>
        <v>0.42568766713025213</v>
      </c>
      <c r="Q217" s="730">
        <f t="shared" si="26"/>
        <v>0.18693974973498842</v>
      </c>
      <c r="R217" s="730">
        <f t="shared" si="27"/>
        <v>81.651992601260773</v>
      </c>
      <c r="Z217" s="614"/>
    </row>
    <row r="218" spans="13:26" x14ac:dyDescent="0.2">
      <c r="M218" s="614"/>
      <c r="N218" s="748">
        <f t="shared" si="23"/>
        <v>160</v>
      </c>
      <c r="O218" s="730">
        <f t="shared" si="24"/>
        <v>81.651992601260773</v>
      </c>
      <c r="P218" s="730">
        <f t="shared" si="25"/>
        <v>0.42568766713025213</v>
      </c>
      <c r="Q218" s="730">
        <f t="shared" si="26"/>
        <v>0.18835294461538998</v>
      </c>
      <c r="R218" s="730">
        <f t="shared" si="27"/>
        <v>82.266033213006409</v>
      </c>
      <c r="Z218" s="614"/>
    </row>
    <row r="219" spans="13:26" x14ac:dyDescent="0.2">
      <c r="M219" s="614"/>
      <c r="N219" s="748">
        <f t="shared" si="23"/>
        <v>161</v>
      </c>
      <c r="O219" s="730">
        <f t="shared" si="24"/>
        <v>82.266033213006409</v>
      </c>
      <c r="P219" s="730">
        <f t="shared" si="25"/>
        <v>0.42568766713025213</v>
      </c>
      <c r="Q219" s="730">
        <f t="shared" si="26"/>
        <v>0.18976939942134335</v>
      </c>
      <c r="R219" s="730">
        <f t="shared" si="27"/>
        <v>82.881490279557994</v>
      </c>
      <c r="Z219" s="614"/>
    </row>
    <row r="220" spans="13:26" x14ac:dyDescent="0.2">
      <c r="M220" s="614"/>
      <c r="N220" s="748">
        <f t="shared" si="23"/>
        <v>162</v>
      </c>
      <c r="O220" s="730">
        <f t="shared" si="24"/>
        <v>82.881490279557994</v>
      </c>
      <c r="P220" s="730">
        <f t="shared" si="25"/>
        <v>0.42568766713025213</v>
      </c>
      <c r="Q220" s="730">
        <f t="shared" si="26"/>
        <v>0.19118912167277011</v>
      </c>
      <c r="R220" s="730">
        <f t="shared" si="27"/>
        <v>83.498367068361006</v>
      </c>
      <c r="Z220" s="614"/>
    </row>
    <row r="221" spans="13:26" x14ac:dyDescent="0.2">
      <c r="M221" s="614"/>
      <c r="N221" s="748">
        <f t="shared" si="23"/>
        <v>163</v>
      </c>
      <c r="O221" s="730">
        <f t="shared" si="24"/>
        <v>83.498367068361006</v>
      </c>
      <c r="P221" s="730">
        <f t="shared" si="25"/>
        <v>0.42568766713025213</v>
      </c>
      <c r="Q221" s="730">
        <f t="shared" si="26"/>
        <v>0.1926121189069385</v>
      </c>
      <c r="R221" s="730">
        <f t="shared" si="27"/>
        <v>84.11666685439819</v>
      </c>
      <c r="Z221" s="614"/>
    </row>
    <row r="222" spans="13:26" x14ac:dyDescent="0.2">
      <c r="M222" s="614"/>
      <c r="N222" s="748">
        <f t="shared" si="23"/>
        <v>164</v>
      </c>
      <c r="O222" s="730">
        <f t="shared" si="24"/>
        <v>84.11666685439819</v>
      </c>
      <c r="P222" s="730">
        <f t="shared" si="25"/>
        <v>0.42568766713025213</v>
      </c>
      <c r="Q222" s="730">
        <f t="shared" si="26"/>
        <v>0.1940383986785037</v>
      </c>
      <c r="R222" s="730">
        <f t="shared" si="27"/>
        <v>84.736392920206939</v>
      </c>
      <c r="Z222" s="614"/>
    </row>
    <row r="223" spans="13:26" x14ac:dyDescent="0.2">
      <c r="M223" s="614"/>
      <c r="N223" s="748">
        <f t="shared" si="23"/>
        <v>165</v>
      </c>
      <c r="O223" s="730">
        <f t="shared" si="24"/>
        <v>84.736392920206939</v>
      </c>
      <c r="P223" s="730">
        <f t="shared" si="25"/>
        <v>0.42568766713025213</v>
      </c>
      <c r="Q223" s="730">
        <f t="shared" si="26"/>
        <v>0.19546796855954768</v>
      </c>
      <c r="R223" s="730">
        <f t="shared" si="27"/>
        <v>85.357548555896727</v>
      </c>
      <c r="Z223" s="614"/>
    </row>
    <row r="224" spans="13:26" x14ac:dyDescent="0.2">
      <c r="M224" s="614"/>
      <c r="N224" s="748">
        <f t="shared" si="23"/>
        <v>166</v>
      </c>
      <c r="O224" s="730">
        <f t="shared" si="24"/>
        <v>85.357548555896727</v>
      </c>
      <c r="P224" s="730">
        <f t="shared" si="25"/>
        <v>0.42568766713025213</v>
      </c>
      <c r="Q224" s="730">
        <f t="shared" si="26"/>
        <v>0.19690083613961956</v>
      </c>
      <c r="R224" s="730">
        <f t="shared" si="27"/>
        <v>85.980137059166594</v>
      </c>
      <c r="Z224" s="614"/>
    </row>
    <row r="225" spans="13:26" x14ac:dyDescent="0.2">
      <c r="M225" s="614"/>
      <c r="N225" s="748">
        <f t="shared" si="23"/>
        <v>167</v>
      </c>
      <c r="O225" s="730">
        <f t="shared" si="24"/>
        <v>85.980137059166594</v>
      </c>
      <c r="P225" s="730">
        <f t="shared" si="25"/>
        <v>0.42568766713025213</v>
      </c>
      <c r="Q225" s="730">
        <f t="shared" si="26"/>
        <v>0.19833700902577589</v>
      </c>
      <c r="R225" s="730">
        <f t="shared" si="27"/>
        <v>86.60416173532262</v>
      </c>
      <c r="Z225" s="614"/>
    </row>
    <row r="226" spans="13:26" x14ac:dyDescent="0.2">
      <c r="M226" s="614"/>
      <c r="N226" s="748">
        <f t="shared" si="23"/>
        <v>168</v>
      </c>
      <c r="O226" s="730">
        <f t="shared" si="24"/>
        <v>86.60416173532262</v>
      </c>
      <c r="P226" s="730">
        <f t="shared" si="25"/>
        <v>0.42568766713025213</v>
      </c>
      <c r="Q226" s="730">
        <f t="shared" si="26"/>
        <v>0.19977649484262094</v>
      </c>
      <c r="R226" s="730">
        <f t="shared" si="27"/>
        <v>87.229625897295492</v>
      </c>
      <c r="Z226" s="614"/>
    </row>
    <row r="227" spans="13:26" x14ac:dyDescent="0.2">
      <c r="M227" s="614"/>
      <c r="N227" s="748">
        <f t="shared" si="23"/>
        <v>169</v>
      </c>
      <c r="O227" s="730">
        <f t="shared" si="24"/>
        <v>87.229625897295492</v>
      </c>
      <c r="P227" s="730">
        <f t="shared" si="25"/>
        <v>0.42568766713025213</v>
      </c>
      <c r="Q227" s="730">
        <f t="shared" si="26"/>
        <v>0.2012193012323473</v>
      </c>
      <c r="R227" s="730">
        <f t="shared" si="27"/>
        <v>87.856532865658082</v>
      </c>
      <c r="Z227" s="614"/>
    </row>
    <row r="228" spans="13:26" x14ac:dyDescent="0.2">
      <c r="M228" s="614"/>
      <c r="N228" s="748">
        <f t="shared" si="23"/>
        <v>170</v>
      </c>
      <c r="O228" s="730">
        <f t="shared" si="24"/>
        <v>87.856532865658082</v>
      </c>
      <c r="P228" s="730">
        <f t="shared" si="25"/>
        <v>0.42568766713025213</v>
      </c>
      <c r="Q228" s="730">
        <f t="shared" si="26"/>
        <v>0.20266543585477631</v>
      </c>
      <c r="R228" s="730">
        <f t="shared" si="27"/>
        <v>88.484885968643113</v>
      </c>
      <c r="Z228" s="614"/>
    </row>
    <row r="229" spans="13:26" x14ac:dyDescent="0.2">
      <c r="M229" s="614"/>
      <c r="N229" s="748">
        <f t="shared" si="23"/>
        <v>171</v>
      </c>
      <c r="O229" s="730">
        <f t="shared" si="24"/>
        <v>88.484885968643113</v>
      </c>
      <c r="P229" s="730">
        <f t="shared" si="25"/>
        <v>0.42568766713025213</v>
      </c>
      <c r="Q229" s="730">
        <f t="shared" si="26"/>
        <v>0.20411490638739893</v>
      </c>
      <c r="R229" s="730">
        <f t="shared" si="27"/>
        <v>89.114688542160764</v>
      </c>
      <c r="Z229" s="614"/>
    </row>
    <row r="230" spans="13:26" x14ac:dyDescent="0.2">
      <c r="M230" s="614"/>
      <c r="N230" s="748">
        <f t="shared" si="23"/>
        <v>172</v>
      </c>
      <c r="O230" s="730">
        <f t="shared" si="24"/>
        <v>89.114688542160764</v>
      </c>
      <c r="P230" s="730">
        <f t="shared" si="25"/>
        <v>0.42568766713025213</v>
      </c>
      <c r="Q230" s="730">
        <f t="shared" si="26"/>
        <v>0.2055677205254163</v>
      </c>
      <c r="R230" s="730">
        <f t="shared" si="27"/>
        <v>89.745943929816434</v>
      </c>
      <c r="Z230" s="614"/>
    </row>
    <row r="231" spans="13:26" x14ac:dyDescent="0.2">
      <c r="M231" s="614"/>
      <c r="N231" s="748">
        <f t="shared" si="23"/>
        <v>173</v>
      </c>
      <c r="O231" s="730">
        <f t="shared" si="24"/>
        <v>89.745943929816434</v>
      </c>
      <c r="P231" s="730">
        <f t="shared" si="25"/>
        <v>0.42568766713025213</v>
      </c>
      <c r="Q231" s="730">
        <f t="shared" si="26"/>
        <v>0.20702388598178068</v>
      </c>
      <c r="R231" s="730">
        <f t="shared" si="27"/>
        <v>90.378655482928465</v>
      </c>
      <c r="Z231" s="614"/>
    </row>
    <row r="232" spans="13:26" x14ac:dyDescent="0.2">
      <c r="M232" s="614"/>
      <c r="N232" s="748">
        <f t="shared" si="23"/>
        <v>174</v>
      </c>
      <c r="O232" s="730">
        <f t="shared" si="24"/>
        <v>90.378655482928465</v>
      </c>
      <c r="P232" s="730">
        <f t="shared" si="25"/>
        <v>0.42568766713025213</v>
      </c>
      <c r="Q232" s="730">
        <f t="shared" si="26"/>
        <v>0.20848341048723637</v>
      </c>
      <c r="R232" s="730">
        <f t="shared" si="27"/>
        <v>91.012826560545946</v>
      </c>
      <c r="Z232" s="614"/>
    </row>
    <row r="233" spans="13:26" x14ac:dyDescent="0.2">
      <c r="M233" s="614"/>
      <c r="N233" s="748">
        <f t="shared" si="23"/>
        <v>175</v>
      </c>
      <c r="O233" s="730">
        <f t="shared" si="24"/>
        <v>91.012826560545946</v>
      </c>
      <c r="P233" s="730">
        <f t="shared" si="25"/>
        <v>0.42568766713025213</v>
      </c>
      <c r="Q233" s="730">
        <f t="shared" si="26"/>
        <v>0.20994630179036083</v>
      </c>
      <c r="R233" s="730">
        <f t="shared" si="27"/>
        <v>91.648460529466561</v>
      </c>
      <c r="Z233" s="614"/>
    </row>
    <row r="234" spans="13:26" x14ac:dyDescent="0.2">
      <c r="M234" s="614"/>
      <c r="N234" s="748">
        <f t="shared" si="23"/>
        <v>176</v>
      </c>
      <c r="O234" s="730">
        <f t="shared" si="24"/>
        <v>91.648460529466561</v>
      </c>
      <c r="P234" s="730">
        <f t="shared" si="25"/>
        <v>0.42568766713025213</v>
      </c>
      <c r="Q234" s="730">
        <f t="shared" si="26"/>
        <v>0.21141256765760577</v>
      </c>
      <c r="R234" s="730">
        <f t="shared" si="27"/>
        <v>92.285560764254413</v>
      </c>
      <c r="Z234" s="614"/>
    </row>
    <row r="235" spans="13:26" x14ac:dyDescent="0.2">
      <c r="M235" s="614"/>
      <c r="N235" s="748">
        <f t="shared" si="23"/>
        <v>177</v>
      </c>
      <c r="O235" s="730">
        <f t="shared" si="24"/>
        <v>92.285560764254413</v>
      </c>
      <c r="P235" s="730">
        <f t="shared" si="25"/>
        <v>0.42568766713025213</v>
      </c>
      <c r="Q235" s="730">
        <f t="shared" si="26"/>
        <v>0.2128822158733383</v>
      </c>
      <c r="R235" s="730">
        <f t="shared" si="27"/>
        <v>92.924130647257996</v>
      </c>
      <c r="Z235" s="614"/>
    </row>
    <row r="236" spans="13:26" x14ac:dyDescent="0.2">
      <c r="M236" s="614"/>
      <c r="N236" s="748">
        <f t="shared" si="23"/>
        <v>178</v>
      </c>
      <c r="O236" s="730">
        <f t="shared" si="24"/>
        <v>92.924130647257996</v>
      </c>
      <c r="P236" s="730">
        <f t="shared" si="25"/>
        <v>0.42568766713025213</v>
      </c>
      <c r="Q236" s="730">
        <f t="shared" si="26"/>
        <v>0.21435525423988239</v>
      </c>
      <c r="R236" s="730">
        <f t="shared" si="27"/>
        <v>93.564173568628121</v>
      </c>
      <c r="Z236" s="614"/>
    </row>
    <row r="237" spans="13:26" x14ac:dyDescent="0.2">
      <c r="M237" s="614"/>
      <c r="N237" s="748">
        <f t="shared" si="23"/>
        <v>179</v>
      </c>
      <c r="O237" s="730">
        <f t="shared" si="24"/>
        <v>93.564173568628121</v>
      </c>
      <c r="P237" s="730">
        <f t="shared" si="25"/>
        <v>0.42568766713025213</v>
      </c>
      <c r="Q237" s="730">
        <f t="shared" si="26"/>
        <v>0.21583169057756016</v>
      </c>
      <c r="R237" s="730">
        <f t="shared" si="27"/>
        <v>94.205692926335928</v>
      </c>
      <c r="Z237" s="614"/>
    </row>
    <row r="238" spans="13:26" x14ac:dyDescent="0.2">
      <c r="M238" s="614"/>
      <c r="N238" s="748">
        <f t="shared" si="23"/>
        <v>180</v>
      </c>
      <c r="O238" s="730">
        <f t="shared" si="24"/>
        <v>94.205692926335928</v>
      </c>
      <c r="P238" s="730">
        <f t="shared" si="25"/>
        <v>0.42568766713025213</v>
      </c>
      <c r="Q238" s="730">
        <f t="shared" si="26"/>
        <v>0.21731153272473361</v>
      </c>
      <c r="R238" s="730">
        <f t="shared" si="27"/>
        <v>94.848692126190912</v>
      </c>
      <c r="Z238" s="614"/>
    </row>
    <row r="239" spans="13:26" x14ac:dyDescent="0.2">
      <c r="M239" s="614"/>
      <c r="N239" s="748">
        <f t="shared" si="23"/>
        <v>181</v>
      </c>
      <c r="O239" s="730">
        <f t="shared" si="24"/>
        <v>94.848692126190912</v>
      </c>
      <c r="P239" s="730">
        <f t="shared" si="25"/>
        <v>0.42568766713025213</v>
      </c>
      <c r="Q239" s="730">
        <f t="shared" si="26"/>
        <v>0.21879478853784595</v>
      </c>
      <c r="R239" s="730">
        <f t="shared" si="27"/>
        <v>95.493174581859009</v>
      </c>
      <c r="Z239" s="614"/>
    </row>
    <row r="240" spans="13:26" x14ac:dyDescent="0.2">
      <c r="M240" s="614"/>
      <c r="N240" s="748">
        <f t="shared" si="23"/>
        <v>182</v>
      </c>
      <c r="O240" s="730">
        <f t="shared" si="24"/>
        <v>95.493174581859009</v>
      </c>
      <c r="P240" s="730">
        <f t="shared" si="25"/>
        <v>0.42568766713025213</v>
      </c>
      <c r="Q240" s="730">
        <f t="shared" si="26"/>
        <v>0.2202814658914635</v>
      </c>
      <c r="R240" s="730">
        <f t="shared" si="27"/>
        <v>96.139143714880717</v>
      </c>
      <c r="Z240" s="614"/>
    </row>
    <row r="241" spans="13:26" x14ac:dyDescent="0.2">
      <c r="M241" s="614"/>
      <c r="N241" s="748">
        <f t="shared" si="23"/>
        <v>183</v>
      </c>
      <c r="O241" s="730">
        <f t="shared" si="24"/>
        <v>96.139143714880717</v>
      </c>
      <c r="P241" s="730">
        <f t="shared" si="25"/>
        <v>0.42568766713025213</v>
      </c>
      <c r="Q241" s="730">
        <f t="shared" si="26"/>
        <v>0.22177157267831749</v>
      </c>
      <c r="R241" s="730">
        <f t="shared" si="27"/>
        <v>96.786602954689286</v>
      </c>
      <c r="Z241" s="614"/>
    </row>
    <row r="242" spans="13:26" x14ac:dyDescent="0.2">
      <c r="M242" s="614"/>
      <c r="N242" s="748">
        <f t="shared" si="23"/>
        <v>184</v>
      </c>
      <c r="O242" s="730">
        <f t="shared" si="24"/>
        <v>96.786602954689286</v>
      </c>
      <c r="P242" s="730">
        <f t="shared" si="25"/>
        <v>0.42568766713025213</v>
      </c>
      <c r="Q242" s="730">
        <f t="shared" si="26"/>
        <v>0.22326511680934585</v>
      </c>
      <c r="R242" s="730">
        <f t="shared" si="27"/>
        <v>97.435555738628878</v>
      </c>
      <c r="Z242" s="614"/>
    </row>
    <row r="243" spans="13:26" x14ac:dyDescent="0.2">
      <c r="M243" s="614"/>
      <c r="N243" s="748">
        <f t="shared" si="23"/>
        <v>185</v>
      </c>
      <c r="O243" s="730">
        <f t="shared" si="24"/>
        <v>97.435555738628878</v>
      </c>
      <c r="P243" s="730">
        <f t="shared" si="25"/>
        <v>0.42568766713025213</v>
      </c>
      <c r="Q243" s="730">
        <f t="shared" si="26"/>
        <v>0.22476210621373535</v>
      </c>
      <c r="R243" s="730">
        <f t="shared" si="27"/>
        <v>98.086005511972857</v>
      </c>
      <c r="Z243" s="614"/>
    </row>
    <row r="244" spans="13:26" x14ac:dyDescent="0.2">
      <c r="M244" s="614"/>
      <c r="N244" s="748">
        <f t="shared" si="23"/>
        <v>186</v>
      </c>
      <c r="O244" s="730">
        <f t="shared" si="24"/>
        <v>98.086005511972857</v>
      </c>
      <c r="P244" s="730">
        <f t="shared" si="25"/>
        <v>0.42568766713025213</v>
      </c>
      <c r="Q244" s="730">
        <f t="shared" si="26"/>
        <v>0.2262625488389636</v>
      </c>
      <c r="R244" s="730">
        <f t="shared" si="27"/>
        <v>98.737955727942065</v>
      </c>
      <c r="Z244" s="614"/>
    </row>
    <row r="245" spans="13:26" x14ac:dyDescent="0.2">
      <c r="M245" s="614"/>
      <c r="N245" s="748">
        <f t="shared" si="23"/>
        <v>187</v>
      </c>
      <c r="O245" s="730">
        <f t="shared" si="24"/>
        <v>98.737955727942065</v>
      </c>
      <c r="P245" s="730">
        <f t="shared" si="25"/>
        <v>0.42568766713025213</v>
      </c>
      <c r="Q245" s="730">
        <f t="shared" si="26"/>
        <v>0.22776645265084122</v>
      </c>
      <c r="R245" s="730">
        <f t="shared" si="27"/>
        <v>99.391409847723153</v>
      </c>
      <c r="Z245" s="614"/>
    </row>
    <row r="246" spans="13:26" x14ac:dyDescent="0.2">
      <c r="M246" s="614"/>
      <c r="N246" s="748">
        <f t="shared" si="23"/>
        <v>188</v>
      </c>
      <c r="O246" s="730">
        <f t="shared" si="24"/>
        <v>99.391409847723153</v>
      </c>
      <c r="P246" s="730">
        <f t="shared" si="25"/>
        <v>0.42568766713025213</v>
      </c>
      <c r="Q246" s="730">
        <f t="shared" si="26"/>
        <v>0.22927382563355425</v>
      </c>
      <c r="R246" s="730">
        <f t="shared" si="27"/>
        <v>100.04637134048696</v>
      </c>
      <c r="Z246" s="614"/>
    </row>
    <row r="247" spans="13:26" x14ac:dyDescent="0.2">
      <c r="M247" s="614"/>
      <c r="N247" s="748">
        <f t="shared" si="23"/>
        <v>189</v>
      </c>
      <c r="O247" s="730">
        <f t="shared" si="24"/>
        <v>100.04637134048696</v>
      </c>
      <c r="P247" s="730">
        <f t="shared" si="25"/>
        <v>0.42568766713025213</v>
      </c>
      <c r="Q247" s="730">
        <f t="shared" si="26"/>
        <v>0.23078467578970646</v>
      </c>
      <c r="R247" s="730">
        <f t="shared" si="27"/>
        <v>100.70284368340691</v>
      </c>
      <c r="Z247" s="614"/>
    </row>
    <row r="248" spans="13:26" x14ac:dyDescent="0.2">
      <c r="M248" s="614"/>
      <c r="N248" s="748">
        <f t="shared" si="23"/>
        <v>190</v>
      </c>
      <c r="O248" s="730">
        <f t="shared" si="24"/>
        <v>100.70284368340691</v>
      </c>
      <c r="P248" s="730">
        <f t="shared" si="25"/>
        <v>0.42568766713025213</v>
      </c>
      <c r="Q248" s="730">
        <f t="shared" si="26"/>
        <v>0.23229901114036181</v>
      </c>
      <c r="R248" s="730">
        <f t="shared" si="27"/>
        <v>101.36083036167751</v>
      </c>
      <c r="Z248" s="614"/>
    </row>
    <row r="249" spans="13:26" x14ac:dyDescent="0.2">
      <c r="M249" s="614"/>
      <c r="N249" s="748">
        <f t="shared" si="23"/>
        <v>191</v>
      </c>
      <c r="O249" s="730">
        <f t="shared" si="24"/>
        <v>101.36083036167751</v>
      </c>
      <c r="P249" s="730">
        <f t="shared" si="25"/>
        <v>0.42568766713025213</v>
      </c>
      <c r="Q249" s="730">
        <f t="shared" si="26"/>
        <v>0.23381683972508704</v>
      </c>
      <c r="R249" s="730">
        <f t="shared" si="27"/>
        <v>102.02033486853286</v>
      </c>
      <c r="Z249" s="614"/>
    </row>
    <row r="250" spans="13:26" x14ac:dyDescent="0.2">
      <c r="M250" s="614"/>
      <c r="N250" s="748">
        <f t="shared" si="23"/>
        <v>192</v>
      </c>
      <c r="O250" s="730">
        <f t="shared" si="24"/>
        <v>102.02033486853286</v>
      </c>
      <c r="P250" s="730">
        <f t="shared" si="25"/>
        <v>0.42568766713025213</v>
      </c>
      <c r="Q250" s="730">
        <f t="shared" si="26"/>
        <v>0.2353381696019945</v>
      </c>
      <c r="R250" s="730">
        <f t="shared" si="27"/>
        <v>102.68136070526509</v>
      </c>
      <c r="Z250" s="614"/>
    </row>
    <row r="251" spans="13:26" x14ac:dyDescent="0.2">
      <c r="M251" s="614"/>
      <c r="N251" s="748">
        <f t="shared" si="23"/>
        <v>193</v>
      </c>
      <c r="O251" s="730">
        <f t="shared" si="24"/>
        <v>102.68136070526509</v>
      </c>
      <c r="P251" s="730">
        <f t="shared" si="25"/>
        <v>0.42568766713025213</v>
      </c>
      <c r="Q251" s="730">
        <f t="shared" si="26"/>
        <v>0.23686300884778463</v>
      </c>
      <c r="R251" s="730">
        <f t="shared" si="27"/>
        <v>103.34391138124313</v>
      </c>
      <c r="Z251" s="614"/>
    </row>
    <row r="252" spans="13:26" x14ac:dyDescent="0.2">
      <c r="M252" s="614"/>
      <c r="N252" s="748">
        <f t="shared" si="23"/>
        <v>194</v>
      </c>
      <c r="O252" s="730">
        <f t="shared" si="24"/>
        <v>103.34391138124313</v>
      </c>
      <c r="P252" s="730">
        <f t="shared" si="25"/>
        <v>0.42568766713025213</v>
      </c>
      <c r="Q252" s="730">
        <f t="shared" si="26"/>
        <v>0.23839136555778923</v>
      </c>
      <c r="R252" s="730">
        <f t="shared" si="27"/>
        <v>104.00799041393117</v>
      </c>
      <c r="Z252" s="614"/>
    </row>
    <row r="253" spans="13:26" x14ac:dyDescent="0.2">
      <c r="M253" s="614"/>
      <c r="N253" s="748">
        <f t="shared" ref="N253:N316" si="28">N252+1</f>
        <v>195</v>
      </c>
      <c r="O253" s="730">
        <f t="shared" ref="O253:O316" si="29">R252</f>
        <v>104.00799041393117</v>
      </c>
      <c r="P253" s="730">
        <f t="shared" ref="P253:P316" si="30">P252</f>
        <v>0.42568766713025213</v>
      </c>
      <c r="Q253" s="730">
        <f t="shared" ref="Q253:Q316" si="31">O253*$P$53</f>
        <v>0.23992324784601399</v>
      </c>
      <c r="R253" s="730">
        <f t="shared" ref="R253:R316" si="32">O253+P253+Q253</f>
        <v>104.67360132890742</v>
      </c>
      <c r="Z253" s="614"/>
    </row>
    <row r="254" spans="13:26" x14ac:dyDescent="0.2">
      <c r="M254" s="614"/>
      <c r="N254" s="748">
        <f t="shared" si="28"/>
        <v>196</v>
      </c>
      <c r="O254" s="730">
        <f t="shared" si="29"/>
        <v>104.67360132890742</v>
      </c>
      <c r="P254" s="730">
        <f t="shared" si="30"/>
        <v>0.42568766713025213</v>
      </c>
      <c r="Q254" s="730">
        <f t="shared" si="31"/>
        <v>0.24145866384518197</v>
      </c>
      <c r="R254" s="730">
        <f t="shared" si="32"/>
        <v>105.34074765988285</v>
      </c>
      <c r="Z254" s="614"/>
    </row>
    <row r="255" spans="13:26" x14ac:dyDescent="0.2">
      <c r="M255" s="614"/>
      <c r="N255" s="748">
        <f t="shared" si="28"/>
        <v>197</v>
      </c>
      <c r="O255" s="730">
        <f t="shared" si="29"/>
        <v>105.34074765988285</v>
      </c>
      <c r="P255" s="730">
        <f t="shared" si="30"/>
        <v>0.42568766713025213</v>
      </c>
      <c r="Q255" s="730">
        <f t="shared" si="31"/>
        <v>0.24299762170677658</v>
      </c>
      <c r="R255" s="730">
        <f t="shared" si="32"/>
        <v>106.00943294871988</v>
      </c>
      <c r="Z255" s="614"/>
    </row>
    <row r="256" spans="13:26" x14ac:dyDescent="0.2">
      <c r="M256" s="614"/>
      <c r="N256" s="748">
        <f t="shared" si="28"/>
        <v>198</v>
      </c>
      <c r="O256" s="730">
        <f t="shared" si="29"/>
        <v>106.00943294871988</v>
      </c>
      <c r="P256" s="730">
        <f t="shared" si="30"/>
        <v>0.42568766713025213</v>
      </c>
      <c r="Q256" s="730">
        <f t="shared" si="31"/>
        <v>0.24454012960108487</v>
      </c>
      <c r="R256" s="730">
        <f t="shared" si="32"/>
        <v>106.67966074545122</v>
      </c>
      <c r="Z256" s="614"/>
    </row>
    <row r="257" spans="13:26" x14ac:dyDescent="0.2">
      <c r="M257" s="614"/>
      <c r="N257" s="748">
        <f t="shared" si="28"/>
        <v>199</v>
      </c>
      <c r="O257" s="730">
        <f t="shared" si="29"/>
        <v>106.67966074545122</v>
      </c>
      <c r="P257" s="730">
        <f t="shared" si="30"/>
        <v>0.42568766713025213</v>
      </c>
      <c r="Q257" s="730">
        <f t="shared" si="31"/>
        <v>0.24608619571724091</v>
      </c>
      <c r="R257" s="730">
        <f t="shared" si="32"/>
        <v>107.3514346082987</v>
      </c>
      <c r="Z257" s="614"/>
    </row>
    <row r="258" spans="13:26" x14ac:dyDescent="0.2">
      <c r="M258" s="614"/>
      <c r="N258" s="748">
        <f t="shared" si="28"/>
        <v>200</v>
      </c>
      <c r="O258" s="730">
        <f t="shared" si="29"/>
        <v>107.3514346082987</v>
      </c>
      <c r="P258" s="730">
        <f t="shared" si="30"/>
        <v>0.42568766713025213</v>
      </c>
      <c r="Q258" s="730">
        <f t="shared" si="31"/>
        <v>0.24763582826326924</v>
      </c>
      <c r="R258" s="730">
        <f t="shared" si="32"/>
        <v>108.02475810369222</v>
      </c>
      <c r="Z258" s="614"/>
    </row>
    <row r="259" spans="13:26" x14ac:dyDescent="0.2">
      <c r="M259" s="614"/>
      <c r="N259" s="748">
        <f t="shared" si="28"/>
        <v>201</v>
      </c>
      <c r="O259" s="730">
        <f t="shared" si="29"/>
        <v>108.02475810369222</v>
      </c>
      <c r="P259" s="730">
        <f t="shared" si="30"/>
        <v>0.42568766713025213</v>
      </c>
      <c r="Q259" s="730">
        <f t="shared" si="31"/>
        <v>0.24918903546612858</v>
      </c>
      <c r="R259" s="730">
        <f t="shared" si="32"/>
        <v>108.6996348062886</v>
      </c>
      <c r="Z259" s="614"/>
    </row>
    <row r="260" spans="13:26" x14ac:dyDescent="0.2">
      <c r="M260" s="614"/>
      <c r="N260" s="748">
        <f t="shared" si="28"/>
        <v>202</v>
      </c>
      <c r="O260" s="730">
        <f t="shared" si="29"/>
        <v>108.6996348062886</v>
      </c>
      <c r="P260" s="730">
        <f t="shared" si="30"/>
        <v>0.42568766713025213</v>
      </c>
      <c r="Q260" s="730">
        <f t="shared" si="31"/>
        <v>0.25074582557175534</v>
      </c>
      <c r="R260" s="730">
        <f t="shared" si="32"/>
        <v>109.3760682989906</v>
      </c>
      <c r="Z260" s="614"/>
    </row>
    <row r="261" spans="13:26" x14ac:dyDescent="0.2">
      <c r="M261" s="614"/>
      <c r="N261" s="748">
        <f t="shared" si="28"/>
        <v>203</v>
      </c>
      <c r="O261" s="730">
        <f t="shared" si="29"/>
        <v>109.3760682989906</v>
      </c>
      <c r="P261" s="730">
        <f t="shared" si="30"/>
        <v>0.42568766713025213</v>
      </c>
      <c r="Q261" s="730">
        <f t="shared" si="31"/>
        <v>0.25230620684510752</v>
      </c>
      <c r="R261" s="730">
        <f t="shared" si="32"/>
        <v>110.05406217296596</v>
      </c>
      <c r="Z261" s="614"/>
    </row>
    <row r="262" spans="13:26" x14ac:dyDescent="0.2">
      <c r="M262" s="614"/>
      <c r="N262" s="748">
        <f t="shared" si="28"/>
        <v>204</v>
      </c>
      <c r="O262" s="730">
        <f t="shared" si="29"/>
        <v>110.05406217296596</v>
      </c>
      <c r="P262" s="730">
        <f t="shared" si="30"/>
        <v>0.42568766713025213</v>
      </c>
      <c r="Q262" s="730">
        <f t="shared" si="31"/>
        <v>0.25387018757020841</v>
      </c>
      <c r="R262" s="730">
        <f t="shared" si="32"/>
        <v>110.73362002766642</v>
      </c>
      <c r="Z262" s="614"/>
    </row>
    <row r="263" spans="13:26" x14ac:dyDescent="0.2">
      <c r="M263" s="614"/>
      <c r="N263" s="748">
        <f t="shared" si="28"/>
        <v>205</v>
      </c>
      <c r="O263" s="730">
        <f t="shared" si="29"/>
        <v>110.73362002766642</v>
      </c>
      <c r="P263" s="730">
        <f t="shared" si="30"/>
        <v>0.42568766713025213</v>
      </c>
      <c r="Q263" s="730">
        <f t="shared" si="31"/>
        <v>0.25543777605019086</v>
      </c>
      <c r="R263" s="730">
        <f t="shared" si="32"/>
        <v>111.41474547084685</v>
      </c>
      <c r="Z263" s="614"/>
    </row>
    <row r="264" spans="13:26" x14ac:dyDescent="0.2">
      <c r="M264" s="614"/>
      <c r="N264" s="748">
        <f t="shared" si="28"/>
        <v>206</v>
      </c>
      <c r="O264" s="730">
        <f t="shared" si="29"/>
        <v>111.41474547084685</v>
      </c>
      <c r="P264" s="730">
        <f t="shared" si="30"/>
        <v>0.42568766713025213</v>
      </c>
      <c r="Q264" s="730">
        <f t="shared" si="31"/>
        <v>0.25700898060734106</v>
      </c>
      <c r="R264" s="730">
        <f t="shared" si="32"/>
        <v>112.09744211858444</v>
      </c>
      <c r="Z264" s="614"/>
    </row>
    <row r="265" spans="13:26" x14ac:dyDescent="0.2">
      <c r="M265" s="614"/>
      <c r="N265" s="748">
        <f t="shared" si="28"/>
        <v>207</v>
      </c>
      <c r="O265" s="730">
        <f t="shared" si="29"/>
        <v>112.09744211858444</v>
      </c>
      <c r="P265" s="730">
        <f t="shared" si="30"/>
        <v>0.42568766713025213</v>
      </c>
      <c r="Q265" s="730">
        <f t="shared" si="31"/>
        <v>0.25858380958314303</v>
      </c>
      <c r="R265" s="730">
        <f t="shared" si="32"/>
        <v>112.78171359529783</v>
      </c>
      <c r="Z265" s="614"/>
    </row>
    <row r="266" spans="13:26" x14ac:dyDescent="0.2">
      <c r="M266" s="614"/>
      <c r="N266" s="748">
        <f t="shared" si="28"/>
        <v>208</v>
      </c>
      <c r="O266" s="730">
        <f t="shared" si="29"/>
        <v>112.78171359529783</v>
      </c>
      <c r="P266" s="730">
        <f t="shared" si="30"/>
        <v>0.42568766713025213</v>
      </c>
      <c r="Q266" s="730">
        <f t="shared" si="31"/>
        <v>0.26016227133832248</v>
      </c>
      <c r="R266" s="730">
        <f t="shared" si="32"/>
        <v>113.46756353376639</v>
      </c>
      <c r="Z266" s="614"/>
    </row>
    <row r="267" spans="13:26" x14ac:dyDescent="0.2">
      <c r="M267" s="614"/>
      <c r="N267" s="748">
        <f t="shared" si="28"/>
        <v>209</v>
      </c>
      <c r="O267" s="730">
        <f t="shared" si="29"/>
        <v>113.46756353376639</v>
      </c>
      <c r="P267" s="730">
        <f t="shared" si="30"/>
        <v>0.42568766713025213</v>
      </c>
      <c r="Q267" s="730">
        <f t="shared" si="31"/>
        <v>0.26174437425289171</v>
      </c>
      <c r="R267" s="730">
        <f t="shared" si="32"/>
        <v>114.15499557514953</v>
      </c>
      <c r="Z267" s="614"/>
    </row>
    <row r="268" spans="13:26" x14ac:dyDescent="0.2">
      <c r="M268" s="614"/>
      <c r="N268" s="748">
        <f t="shared" si="28"/>
        <v>210</v>
      </c>
      <c r="O268" s="730">
        <f t="shared" si="29"/>
        <v>114.15499557514953</v>
      </c>
      <c r="P268" s="730">
        <f t="shared" si="30"/>
        <v>0.42568766713025213</v>
      </c>
      <c r="Q268" s="730">
        <f t="shared" si="31"/>
        <v>0.26333012672619366</v>
      </c>
      <c r="R268" s="730">
        <f t="shared" si="32"/>
        <v>114.84401336900596</v>
      </c>
      <c r="Z268" s="614"/>
    </row>
    <row r="269" spans="13:26" x14ac:dyDescent="0.2">
      <c r="M269" s="614"/>
      <c r="N269" s="748">
        <f t="shared" si="28"/>
        <v>211</v>
      </c>
      <c r="O269" s="730">
        <f t="shared" si="29"/>
        <v>114.84401336900596</v>
      </c>
      <c r="P269" s="730">
        <f t="shared" si="30"/>
        <v>0.42568766713025213</v>
      </c>
      <c r="Q269" s="730">
        <f t="shared" si="31"/>
        <v>0.26491953717694677</v>
      </c>
      <c r="R269" s="730">
        <f t="shared" si="32"/>
        <v>115.53462057331316</v>
      </c>
      <c r="Z269" s="614"/>
    </row>
    <row r="270" spans="13:26" x14ac:dyDescent="0.2">
      <c r="M270" s="614"/>
      <c r="N270" s="748">
        <f t="shared" si="28"/>
        <v>212</v>
      </c>
      <c r="O270" s="730">
        <f t="shared" si="29"/>
        <v>115.53462057331316</v>
      </c>
      <c r="P270" s="730">
        <f t="shared" si="30"/>
        <v>0.42568766713025213</v>
      </c>
      <c r="Q270" s="730">
        <f t="shared" si="31"/>
        <v>0.26651261404328958</v>
      </c>
      <c r="R270" s="730">
        <f t="shared" si="32"/>
        <v>116.2268208544867</v>
      </c>
      <c r="Z270" s="614"/>
    </row>
    <row r="271" spans="13:26" x14ac:dyDescent="0.2">
      <c r="M271" s="614"/>
      <c r="N271" s="748">
        <f t="shared" si="28"/>
        <v>213</v>
      </c>
      <c r="O271" s="730">
        <f t="shared" si="29"/>
        <v>116.2268208544867</v>
      </c>
      <c r="P271" s="730">
        <f t="shared" si="30"/>
        <v>0.42568766713025213</v>
      </c>
      <c r="Q271" s="730">
        <f t="shared" si="31"/>
        <v>0.26810936578282552</v>
      </c>
      <c r="R271" s="730">
        <f t="shared" si="32"/>
        <v>116.92061788739977</v>
      </c>
      <c r="Z271" s="614"/>
    </row>
    <row r="272" spans="13:26" x14ac:dyDescent="0.2">
      <c r="M272" s="614"/>
      <c r="N272" s="748">
        <f t="shared" si="28"/>
        <v>214</v>
      </c>
      <c r="O272" s="730">
        <f t="shared" si="29"/>
        <v>116.92061788739977</v>
      </c>
      <c r="P272" s="730">
        <f t="shared" si="30"/>
        <v>0.42568766713025213</v>
      </c>
      <c r="Q272" s="730">
        <f t="shared" si="31"/>
        <v>0.26970980087266777</v>
      </c>
      <c r="R272" s="730">
        <f t="shared" si="32"/>
        <v>117.61601535540268</v>
      </c>
      <c r="Z272" s="614"/>
    </row>
    <row r="273" spans="13:26" x14ac:dyDescent="0.2">
      <c r="M273" s="614"/>
      <c r="N273" s="748">
        <f t="shared" si="28"/>
        <v>215</v>
      </c>
      <c r="O273" s="730">
        <f t="shared" si="29"/>
        <v>117.61601535540268</v>
      </c>
      <c r="P273" s="730">
        <f t="shared" si="30"/>
        <v>0.42568766713025213</v>
      </c>
      <c r="Q273" s="730">
        <f t="shared" si="31"/>
        <v>0.27131392780948438</v>
      </c>
      <c r="R273" s="730">
        <f t="shared" si="32"/>
        <v>118.31301695034242</v>
      </c>
      <c r="Z273" s="614"/>
    </row>
    <row r="274" spans="13:26" x14ac:dyDescent="0.2">
      <c r="M274" s="614"/>
      <c r="N274" s="748">
        <f t="shared" si="28"/>
        <v>216</v>
      </c>
      <c r="O274" s="730">
        <f t="shared" si="29"/>
        <v>118.31301695034242</v>
      </c>
      <c r="P274" s="730">
        <f t="shared" si="30"/>
        <v>0.42568766713025213</v>
      </c>
      <c r="Q274" s="730">
        <f t="shared" si="31"/>
        <v>0.27292175510954336</v>
      </c>
      <c r="R274" s="730">
        <f t="shared" si="32"/>
        <v>119.01162637258221</v>
      </c>
      <c r="Z274" s="614"/>
    </row>
    <row r="275" spans="13:26" x14ac:dyDescent="0.2">
      <c r="M275" s="614"/>
      <c r="N275" s="748">
        <f t="shared" si="28"/>
        <v>217</v>
      </c>
      <c r="O275" s="730">
        <f t="shared" si="29"/>
        <v>119.01162637258221</v>
      </c>
      <c r="P275" s="730">
        <f t="shared" si="30"/>
        <v>0.42568766713025213</v>
      </c>
      <c r="Q275" s="730">
        <f t="shared" si="31"/>
        <v>0.27453329130875781</v>
      </c>
      <c r="R275" s="730">
        <f t="shared" si="32"/>
        <v>119.71184733102122</v>
      </c>
      <c r="Z275" s="614"/>
    </row>
    <row r="276" spans="13:26" x14ac:dyDescent="0.2">
      <c r="M276" s="614"/>
      <c r="N276" s="748">
        <f t="shared" si="28"/>
        <v>218</v>
      </c>
      <c r="O276" s="730">
        <f t="shared" si="29"/>
        <v>119.71184733102122</v>
      </c>
      <c r="P276" s="730">
        <f t="shared" si="30"/>
        <v>0.42568766713025213</v>
      </c>
      <c r="Q276" s="730">
        <f t="shared" si="31"/>
        <v>0.27614854496273122</v>
      </c>
      <c r="R276" s="730">
        <f t="shared" si="32"/>
        <v>120.4136835431142</v>
      </c>
      <c r="Z276" s="614"/>
    </row>
    <row r="277" spans="13:26" x14ac:dyDescent="0.2">
      <c r="M277" s="614"/>
      <c r="N277" s="748">
        <f t="shared" si="28"/>
        <v>219</v>
      </c>
      <c r="O277" s="730">
        <f t="shared" si="29"/>
        <v>120.4136835431142</v>
      </c>
      <c r="P277" s="730">
        <f t="shared" si="30"/>
        <v>0.42568766713025213</v>
      </c>
      <c r="Q277" s="730">
        <f t="shared" si="31"/>
        <v>0.2777675246468031</v>
      </c>
      <c r="R277" s="730">
        <f t="shared" si="32"/>
        <v>121.11713873489126</v>
      </c>
      <c r="Z277" s="614"/>
    </row>
    <row r="278" spans="13:26" x14ac:dyDescent="0.2">
      <c r="M278" s="614"/>
      <c r="N278" s="748">
        <f t="shared" si="28"/>
        <v>220</v>
      </c>
      <c r="O278" s="730">
        <f t="shared" si="29"/>
        <v>121.11713873489126</v>
      </c>
      <c r="P278" s="730">
        <f t="shared" si="30"/>
        <v>0.42568766713025213</v>
      </c>
      <c r="Q278" s="730">
        <f t="shared" si="31"/>
        <v>0.27939023895609411</v>
      </c>
      <c r="R278" s="730">
        <f t="shared" si="32"/>
        <v>121.8222166409776</v>
      </c>
      <c r="Z278" s="614"/>
    </row>
    <row r="279" spans="13:26" x14ac:dyDescent="0.2">
      <c r="M279" s="614"/>
      <c r="N279" s="748">
        <f t="shared" si="28"/>
        <v>221</v>
      </c>
      <c r="O279" s="730">
        <f t="shared" si="29"/>
        <v>121.8222166409776</v>
      </c>
      <c r="P279" s="730">
        <f t="shared" si="30"/>
        <v>0.42568766713025213</v>
      </c>
      <c r="Q279" s="730">
        <f t="shared" si="31"/>
        <v>0.28101669650555222</v>
      </c>
      <c r="R279" s="730">
        <f t="shared" si="32"/>
        <v>122.52892100461339</v>
      </c>
      <c r="Z279" s="614"/>
    </row>
    <row r="280" spans="13:26" x14ac:dyDescent="0.2">
      <c r="M280" s="614"/>
      <c r="N280" s="748">
        <f t="shared" si="28"/>
        <v>222</v>
      </c>
      <c r="O280" s="730">
        <f t="shared" si="29"/>
        <v>122.52892100461339</v>
      </c>
      <c r="P280" s="730">
        <f t="shared" si="30"/>
        <v>0.42568766713025213</v>
      </c>
      <c r="Q280" s="730">
        <f t="shared" si="31"/>
        <v>0.28264690592999792</v>
      </c>
      <c r="R280" s="730">
        <f t="shared" si="32"/>
        <v>123.23725557767364</v>
      </c>
      <c r="Z280" s="614"/>
    </row>
    <row r="281" spans="13:26" x14ac:dyDescent="0.2">
      <c r="M281" s="614"/>
      <c r="N281" s="748">
        <f t="shared" si="28"/>
        <v>223</v>
      </c>
      <c r="O281" s="730">
        <f t="shared" si="29"/>
        <v>123.23725557767364</v>
      </c>
      <c r="P281" s="730">
        <f t="shared" si="30"/>
        <v>0.42568766713025213</v>
      </c>
      <c r="Q281" s="730">
        <f t="shared" si="31"/>
        <v>0.2842808758841705</v>
      </c>
      <c r="R281" s="730">
        <f t="shared" si="32"/>
        <v>123.94722412068805</v>
      </c>
      <c r="Z281" s="614"/>
    </row>
    <row r="282" spans="13:26" x14ac:dyDescent="0.2">
      <c r="M282" s="614"/>
      <c r="N282" s="748">
        <f t="shared" si="28"/>
        <v>224</v>
      </c>
      <c r="O282" s="730">
        <f t="shared" si="29"/>
        <v>123.94722412068805</v>
      </c>
      <c r="P282" s="730">
        <f t="shared" si="30"/>
        <v>0.42568766713025213</v>
      </c>
      <c r="Q282" s="730">
        <f t="shared" si="31"/>
        <v>0.28591861504277366</v>
      </c>
      <c r="R282" s="730">
        <f t="shared" si="32"/>
        <v>124.65883040286107</v>
      </c>
      <c r="Z282" s="614"/>
    </row>
    <row r="283" spans="13:26" x14ac:dyDescent="0.2">
      <c r="M283" s="614"/>
      <c r="N283" s="748">
        <f t="shared" si="28"/>
        <v>225</v>
      </c>
      <c r="O283" s="730">
        <f t="shared" si="29"/>
        <v>124.65883040286107</v>
      </c>
      <c r="P283" s="730">
        <f t="shared" si="30"/>
        <v>0.42568766713025213</v>
      </c>
      <c r="Q283" s="730">
        <f t="shared" si="31"/>
        <v>0.28756013210052189</v>
      </c>
      <c r="R283" s="730">
        <f t="shared" si="32"/>
        <v>125.37207820209184</v>
      </c>
      <c r="Z283" s="614"/>
    </row>
    <row r="284" spans="13:26" x14ac:dyDescent="0.2">
      <c r="M284" s="614"/>
      <c r="N284" s="748">
        <f t="shared" si="28"/>
        <v>226</v>
      </c>
      <c r="O284" s="730">
        <f t="shared" si="29"/>
        <v>125.37207820209184</v>
      </c>
      <c r="P284" s="730">
        <f t="shared" si="30"/>
        <v>0.42568766713025213</v>
      </c>
      <c r="Q284" s="730">
        <f t="shared" si="31"/>
        <v>0.28920543577218621</v>
      </c>
      <c r="R284" s="730">
        <f t="shared" si="32"/>
        <v>126.08697130499428</v>
      </c>
      <c r="Z284" s="614"/>
    </row>
    <row r="285" spans="13:26" x14ac:dyDescent="0.2">
      <c r="M285" s="614"/>
      <c r="N285" s="748">
        <f t="shared" si="28"/>
        <v>227</v>
      </c>
      <c r="O285" s="730">
        <f t="shared" si="29"/>
        <v>126.08697130499428</v>
      </c>
      <c r="P285" s="730">
        <f t="shared" si="30"/>
        <v>0.42568766713025213</v>
      </c>
      <c r="Q285" s="730">
        <f t="shared" si="31"/>
        <v>0.29085453479264084</v>
      </c>
      <c r="R285" s="730">
        <f t="shared" si="32"/>
        <v>126.80351350691717</v>
      </c>
      <c r="Z285" s="614"/>
    </row>
    <row r="286" spans="13:26" x14ac:dyDescent="0.2">
      <c r="M286" s="614"/>
      <c r="N286" s="748">
        <f t="shared" si="28"/>
        <v>228</v>
      </c>
      <c r="O286" s="730">
        <f t="shared" si="29"/>
        <v>126.80351350691717</v>
      </c>
      <c r="P286" s="730">
        <f t="shared" si="30"/>
        <v>0.42568766713025213</v>
      </c>
      <c r="Q286" s="730">
        <f t="shared" si="31"/>
        <v>0.29250743791690931</v>
      </c>
      <c r="R286" s="730">
        <f t="shared" si="32"/>
        <v>127.52170861196433</v>
      </c>
      <c r="Z286" s="614"/>
    </row>
    <row r="287" spans="13:26" x14ac:dyDescent="0.2">
      <c r="M287" s="614"/>
      <c r="N287" s="748">
        <f t="shared" si="28"/>
        <v>229</v>
      </c>
      <c r="O287" s="730">
        <f t="shared" si="29"/>
        <v>127.52170861196433</v>
      </c>
      <c r="P287" s="730">
        <f t="shared" si="30"/>
        <v>0.42568766713025213</v>
      </c>
      <c r="Q287" s="730">
        <f t="shared" si="31"/>
        <v>0.29416415392021117</v>
      </c>
      <c r="R287" s="730">
        <f t="shared" si="32"/>
        <v>128.2415604330148</v>
      </c>
      <c r="Z287" s="614"/>
    </row>
    <row r="288" spans="13:26" x14ac:dyDescent="0.2">
      <c r="M288" s="614"/>
      <c r="N288" s="748">
        <f t="shared" si="28"/>
        <v>230</v>
      </c>
      <c r="O288" s="730">
        <f t="shared" si="29"/>
        <v>128.2415604330148</v>
      </c>
      <c r="P288" s="730">
        <f t="shared" si="30"/>
        <v>0.42568766713025213</v>
      </c>
      <c r="Q288" s="730">
        <f t="shared" si="31"/>
        <v>0.29582469159800828</v>
      </c>
      <c r="R288" s="730">
        <f t="shared" si="32"/>
        <v>128.96307279174306</v>
      </c>
      <c r="Z288" s="614"/>
    </row>
    <row r="289" spans="13:26" x14ac:dyDescent="0.2">
      <c r="M289" s="614"/>
      <c r="N289" s="748">
        <f t="shared" si="28"/>
        <v>231</v>
      </c>
      <c r="O289" s="730">
        <f t="shared" si="29"/>
        <v>128.96307279174306</v>
      </c>
      <c r="P289" s="730">
        <f t="shared" si="30"/>
        <v>0.42568766713025213</v>
      </c>
      <c r="Q289" s="730">
        <f t="shared" si="31"/>
        <v>0.29748905976605183</v>
      </c>
      <c r="R289" s="730">
        <f t="shared" si="32"/>
        <v>129.68624951863939</v>
      </c>
      <c r="Z289" s="614"/>
    </row>
    <row r="290" spans="13:26" x14ac:dyDescent="0.2">
      <c r="M290" s="614"/>
      <c r="N290" s="748">
        <f t="shared" si="28"/>
        <v>232</v>
      </c>
      <c r="O290" s="730">
        <f t="shared" si="29"/>
        <v>129.68624951863939</v>
      </c>
      <c r="P290" s="730">
        <f t="shared" si="30"/>
        <v>0.42568766713025213</v>
      </c>
      <c r="Q290" s="730">
        <f t="shared" si="31"/>
        <v>0.29915726726042885</v>
      </c>
      <c r="R290" s="730">
        <f t="shared" si="32"/>
        <v>130.41109445303007</v>
      </c>
      <c r="Z290" s="614"/>
    </row>
    <row r="291" spans="13:26" x14ac:dyDescent="0.2">
      <c r="M291" s="614"/>
      <c r="N291" s="748">
        <f t="shared" si="28"/>
        <v>233</v>
      </c>
      <c r="O291" s="730">
        <f t="shared" si="29"/>
        <v>130.41109445303007</v>
      </c>
      <c r="P291" s="730">
        <f t="shared" si="30"/>
        <v>0.42568766713025213</v>
      </c>
      <c r="Q291" s="730">
        <f t="shared" si="31"/>
        <v>0.30082932293760933</v>
      </c>
      <c r="R291" s="730">
        <f t="shared" si="32"/>
        <v>131.13761144309794</v>
      </c>
      <c r="Z291" s="614"/>
    </row>
    <row r="292" spans="13:26" x14ac:dyDescent="0.2">
      <c r="M292" s="614"/>
      <c r="N292" s="748">
        <f t="shared" si="28"/>
        <v>234</v>
      </c>
      <c r="O292" s="730">
        <f t="shared" si="29"/>
        <v>131.13761144309794</v>
      </c>
      <c r="P292" s="730">
        <f t="shared" si="30"/>
        <v>0.42568766713025213</v>
      </c>
      <c r="Q292" s="730">
        <f t="shared" si="31"/>
        <v>0.30250523567449311</v>
      </c>
      <c r="R292" s="730">
        <f t="shared" si="32"/>
        <v>131.86580434590269</v>
      </c>
      <c r="Z292" s="614"/>
    </row>
    <row r="293" spans="13:26" x14ac:dyDescent="0.2">
      <c r="M293" s="614"/>
      <c r="N293" s="748">
        <f t="shared" si="28"/>
        <v>235</v>
      </c>
      <c r="O293" s="730">
        <f t="shared" si="29"/>
        <v>131.86580434590269</v>
      </c>
      <c r="P293" s="730">
        <f t="shared" si="30"/>
        <v>0.42568766713025213</v>
      </c>
      <c r="Q293" s="730">
        <f t="shared" si="31"/>
        <v>0.30418501436845707</v>
      </c>
      <c r="R293" s="730">
        <f t="shared" si="32"/>
        <v>132.59567702740142</v>
      </c>
      <c r="Z293" s="614"/>
    </row>
    <row r="294" spans="13:26" x14ac:dyDescent="0.2">
      <c r="M294" s="614"/>
      <c r="N294" s="748">
        <f t="shared" si="28"/>
        <v>236</v>
      </c>
      <c r="O294" s="730">
        <f t="shared" si="29"/>
        <v>132.59567702740142</v>
      </c>
      <c r="P294" s="730">
        <f t="shared" si="30"/>
        <v>0.42568766713025213</v>
      </c>
      <c r="Q294" s="730">
        <f t="shared" si="31"/>
        <v>0.30586866793740247</v>
      </c>
      <c r="R294" s="730">
        <f t="shared" si="32"/>
        <v>133.32723336246909</v>
      </c>
      <c r="Z294" s="614"/>
    </row>
    <row r="295" spans="13:26" x14ac:dyDescent="0.2">
      <c r="M295" s="614"/>
      <c r="N295" s="748">
        <f t="shared" si="28"/>
        <v>237</v>
      </c>
      <c r="O295" s="730">
        <f t="shared" si="29"/>
        <v>133.32723336246909</v>
      </c>
      <c r="P295" s="730">
        <f t="shared" si="30"/>
        <v>0.42568766713025213</v>
      </c>
      <c r="Q295" s="730">
        <f t="shared" si="31"/>
        <v>0.30755620531980205</v>
      </c>
      <c r="R295" s="730">
        <f t="shared" si="32"/>
        <v>134.06047723491915</v>
      </c>
      <c r="Z295" s="614"/>
    </row>
    <row r="296" spans="13:26" x14ac:dyDescent="0.2">
      <c r="M296" s="614"/>
      <c r="N296" s="748">
        <f t="shared" si="28"/>
        <v>238</v>
      </c>
      <c r="O296" s="730">
        <f t="shared" si="29"/>
        <v>134.06047723491915</v>
      </c>
      <c r="P296" s="730">
        <f t="shared" si="30"/>
        <v>0.42568766713025213</v>
      </c>
      <c r="Q296" s="730">
        <f t="shared" si="31"/>
        <v>0.30924763547474754</v>
      </c>
      <c r="R296" s="730">
        <f t="shared" si="32"/>
        <v>134.79541253752416</v>
      </c>
      <c r="Z296" s="614"/>
    </row>
    <row r="297" spans="13:26" x14ac:dyDescent="0.2">
      <c r="M297" s="614"/>
      <c r="N297" s="748">
        <f t="shared" si="28"/>
        <v>239</v>
      </c>
      <c r="O297" s="730">
        <f t="shared" si="29"/>
        <v>134.79541253752416</v>
      </c>
      <c r="P297" s="730">
        <f t="shared" si="30"/>
        <v>0.42568766713025213</v>
      </c>
      <c r="Q297" s="730">
        <f t="shared" si="31"/>
        <v>0.3109429673819975</v>
      </c>
      <c r="R297" s="730">
        <f t="shared" si="32"/>
        <v>135.53204317203642</v>
      </c>
      <c r="Z297" s="614"/>
    </row>
    <row r="298" spans="13:26" x14ac:dyDescent="0.2">
      <c r="M298" s="614"/>
      <c r="N298" s="748">
        <f t="shared" si="28"/>
        <v>240</v>
      </c>
      <c r="O298" s="730">
        <f t="shared" si="29"/>
        <v>135.53204317203642</v>
      </c>
      <c r="P298" s="730">
        <f t="shared" si="30"/>
        <v>0.42568766713025213</v>
      </c>
      <c r="Q298" s="730">
        <f t="shared" si="31"/>
        <v>0.31264221004202475</v>
      </c>
      <c r="R298" s="730">
        <f t="shared" si="32"/>
        <v>136.2703730492087</v>
      </c>
      <c r="Z298" s="614"/>
    </row>
    <row r="299" spans="13:26" x14ac:dyDescent="0.2">
      <c r="M299" s="614"/>
      <c r="N299" s="748">
        <f t="shared" si="28"/>
        <v>241</v>
      </c>
      <c r="O299" s="730">
        <f t="shared" si="29"/>
        <v>136.2703730492087</v>
      </c>
      <c r="P299" s="730">
        <f t="shared" si="30"/>
        <v>0.42568766713025213</v>
      </c>
      <c r="Q299" s="730">
        <f t="shared" si="31"/>
        <v>0.31434537247606398</v>
      </c>
      <c r="R299" s="730">
        <f t="shared" si="32"/>
        <v>137.01040608881502</v>
      </c>
      <c r="Z299" s="614"/>
    </row>
    <row r="300" spans="13:26" x14ac:dyDescent="0.2">
      <c r="M300" s="614"/>
      <c r="N300" s="748">
        <f t="shared" si="28"/>
        <v>242</v>
      </c>
      <c r="O300" s="730">
        <f t="shared" si="29"/>
        <v>137.01040608881502</v>
      </c>
      <c r="P300" s="730">
        <f t="shared" si="30"/>
        <v>0.42568766713025213</v>
      </c>
      <c r="Q300" s="730">
        <f t="shared" si="31"/>
        <v>0.31605246372616014</v>
      </c>
      <c r="R300" s="730">
        <f t="shared" si="32"/>
        <v>137.75214621967143</v>
      </c>
      <c r="Z300" s="614"/>
    </row>
    <row r="301" spans="13:26" x14ac:dyDescent="0.2">
      <c r="M301" s="614"/>
      <c r="N301" s="748">
        <f t="shared" si="28"/>
        <v>243</v>
      </c>
      <c r="O301" s="730">
        <f t="shared" si="29"/>
        <v>137.75214621967143</v>
      </c>
      <c r="P301" s="730">
        <f t="shared" si="30"/>
        <v>0.42568766713025213</v>
      </c>
      <c r="Q301" s="730">
        <f t="shared" si="31"/>
        <v>0.31776349285521599</v>
      </c>
      <c r="R301" s="730">
        <f t="shared" si="32"/>
        <v>138.49559737965691</v>
      </c>
      <c r="Z301" s="614"/>
    </row>
    <row r="302" spans="13:26" x14ac:dyDescent="0.2">
      <c r="M302" s="614"/>
      <c r="N302" s="748">
        <f t="shared" si="28"/>
        <v>244</v>
      </c>
      <c r="O302" s="730">
        <f t="shared" si="29"/>
        <v>138.49559737965691</v>
      </c>
      <c r="P302" s="730">
        <f t="shared" si="30"/>
        <v>0.42568766713025213</v>
      </c>
      <c r="Q302" s="730">
        <f t="shared" si="31"/>
        <v>0.31947846894704046</v>
      </c>
      <c r="R302" s="730">
        <f t="shared" si="32"/>
        <v>139.24076351573422</v>
      </c>
      <c r="Z302" s="614"/>
    </row>
    <row r="303" spans="13:26" x14ac:dyDescent="0.2">
      <c r="M303" s="614"/>
      <c r="N303" s="748">
        <f t="shared" si="28"/>
        <v>245</v>
      </c>
      <c r="O303" s="730">
        <f t="shared" si="29"/>
        <v>139.24076351573422</v>
      </c>
      <c r="P303" s="730">
        <f t="shared" si="30"/>
        <v>0.42568766713025213</v>
      </c>
      <c r="Q303" s="730">
        <f t="shared" si="31"/>
        <v>0.32119740110639677</v>
      </c>
      <c r="R303" s="730">
        <f t="shared" si="32"/>
        <v>139.98764858397087</v>
      </c>
      <c r="Z303" s="614"/>
    </row>
    <row r="304" spans="13:26" x14ac:dyDescent="0.2">
      <c r="M304" s="614"/>
      <c r="N304" s="748">
        <f t="shared" si="28"/>
        <v>246</v>
      </c>
      <c r="O304" s="730">
        <f t="shared" si="29"/>
        <v>139.98764858397087</v>
      </c>
      <c r="P304" s="730">
        <f t="shared" si="30"/>
        <v>0.42568766713025213</v>
      </c>
      <c r="Q304" s="730">
        <f t="shared" si="31"/>
        <v>0.32292029845905085</v>
      </c>
      <c r="R304" s="730">
        <f t="shared" si="32"/>
        <v>140.73625654956018</v>
      </c>
      <c r="Z304" s="614"/>
    </row>
    <row r="305" spans="13:26" x14ac:dyDescent="0.2">
      <c r="M305" s="614"/>
      <c r="N305" s="748">
        <f t="shared" si="28"/>
        <v>247</v>
      </c>
      <c r="O305" s="730">
        <f t="shared" si="29"/>
        <v>140.73625654956018</v>
      </c>
      <c r="P305" s="730">
        <f t="shared" si="30"/>
        <v>0.42568766713025213</v>
      </c>
      <c r="Q305" s="730">
        <f t="shared" si="31"/>
        <v>0.32464717015181965</v>
      </c>
      <c r="R305" s="730">
        <f t="shared" si="32"/>
        <v>141.48659138684226</v>
      </c>
      <c r="Z305" s="614"/>
    </row>
    <row r="306" spans="13:26" x14ac:dyDescent="0.2">
      <c r="M306" s="614"/>
      <c r="N306" s="748">
        <f t="shared" si="28"/>
        <v>248</v>
      </c>
      <c r="O306" s="730">
        <f t="shared" si="29"/>
        <v>141.48659138684226</v>
      </c>
      <c r="P306" s="730">
        <f t="shared" si="30"/>
        <v>0.42568766713025213</v>
      </c>
      <c r="Q306" s="730">
        <f t="shared" si="31"/>
        <v>0.32637802535261978</v>
      </c>
      <c r="R306" s="730">
        <f t="shared" si="32"/>
        <v>142.23865707932515</v>
      </c>
      <c r="Z306" s="614"/>
    </row>
    <row r="307" spans="13:26" x14ac:dyDescent="0.2">
      <c r="M307" s="614"/>
      <c r="N307" s="748">
        <f t="shared" si="28"/>
        <v>249</v>
      </c>
      <c r="O307" s="730">
        <f t="shared" si="29"/>
        <v>142.23865707932515</v>
      </c>
      <c r="P307" s="730">
        <f t="shared" si="30"/>
        <v>0.42568766713025213</v>
      </c>
      <c r="Q307" s="730">
        <f t="shared" si="31"/>
        <v>0.32811287325051636</v>
      </c>
      <c r="R307" s="730">
        <f t="shared" si="32"/>
        <v>142.99245761970593</v>
      </c>
      <c r="Z307" s="614"/>
    </row>
    <row r="308" spans="13:26" x14ac:dyDescent="0.2">
      <c r="M308" s="614"/>
      <c r="N308" s="748">
        <f t="shared" si="28"/>
        <v>250</v>
      </c>
      <c r="O308" s="730">
        <f t="shared" si="29"/>
        <v>142.99245761970593</v>
      </c>
      <c r="P308" s="730">
        <f t="shared" si="30"/>
        <v>0.42568766713025213</v>
      </c>
      <c r="Q308" s="730">
        <f t="shared" si="31"/>
        <v>0.32985172305577148</v>
      </c>
      <c r="R308" s="730">
        <f t="shared" si="32"/>
        <v>143.74799700989198</v>
      </c>
      <c r="Z308" s="614"/>
    </row>
    <row r="309" spans="13:26" x14ac:dyDescent="0.2">
      <c r="M309" s="614"/>
      <c r="N309" s="748">
        <f t="shared" si="28"/>
        <v>251</v>
      </c>
      <c r="O309" s="730">
        <f t="shared" si="29"/>
        <v>143.74799700989198</v>
      </c>
      <c r="P309" s="730">
        <f t="shared" si="30"/>
        <v>0.42568766713025213</v>
      </c>
      <c r="Q309" s="730">
        <f t="shared" si="31"/>
        <v>0.33159458399989322</v>
      </c>
      <c r="R309" s="730">
        <f t="shared" si="32"/>
        <v>144.50527926102214</v>
      </c>
      <c r="Z309" s="614"/>
    </row>
    <row r="310" spans="13:26" x14ac:dyDescent="0.2">
      <c r="M310" s="614"/>
      <c r="N310" s="748">
        <f t="shared" si="28"/>
        <v>252</v>
      </c>
      <c r="O310" s="730">
        <f t="shared" si="29"/>
        <v>144.50527926102214</v>
      </c>
      <c r="P310" s="730">
        <f t="shared" si="30"/>
        <v>0.42568766713025213</v>
      </c>
      <c r="Q310" s="730">
        <f t="shared" si="31"/>
        <v>0.33334146533568487</v>
      </c>
      <c r="R310" s="730">
        <f t="shared" si="32"/>
        <v>145.26430839348808</v>
      </c>
      <c r="Z310" s="614"/>
    </row>
    <row r="311" spans="13:26" x14ac:dyDescent="0.2">
      <c r="M311" s="614"/>
      <c r="N311" s="748">
        <f t="shared" si="28"/>
        <v>253</v>
      </c>
      <c r="O311" s="730">
        <f t="shared" si="29"/>
        <v>145.26430839348808</v>
      </c>
      <c r="P311" s="730">
        <f t="shared" si="30"/>
        <v>0.42568766713025213</v>
      </c>
      <c r="Q311" s="730">
        <f t="shared" si="31"/>
        <v>0.33509237633729361</v>
      </c>
      <c r="R311" s="730">
        <f t="shared" si="32"/>
        <v>146.02508843695563</v>
      </c>
      <c r="Z311" s="614"/>
    </row>
    <row r="312" spans="13:26" x14ac:dyDescent="0.2">
      <c r="M312" s="614"/>
      <c r="N312" s="748">
        <f t="shared" si="28"/>
        <v>254</v>
      </c>
      <c r="O312" s="730">
        <f t="shared" si="29"/>
        <v>146.02508843695563</v>
      </c>
      <c r="P312" s="730">
        <f t="shared" si="30"/>
        <v>0.42568766713025213</v>
      </c>
      <c r="Q312" s="730">
        <f t="shared" si="31"/>
        <v>0.33684732630026026</v>
      </c>
      <c r="R312" s="730">
        <f t="shared" si="32"/>
        <v>146.78762343038616</v>
      </c>
      <c r="Z312" s="614"/>
    </row>
    <row r="313" spans="13:26" x14ac:dyDescent="0.2">
      <c r="M313" s="614"/>
      <c r="N313" s="748">
        <f t="shared" si="28"/>
        <v>255</v>
      </c>
      <c r="O313" s="730">
        <f t="shared" si="29"/>
        <v>146.78762343038616</v>
      </c>
      <c r="P313" s="730">
        <f t="shared" si="30"/>
        <v>0.42568766713025213</v>
      </c>
      <c r="Q313" s="730">
        <f t="shared" si="31"/>
        <v>0.33860632454156836</v>
      </c>
      <c r="R313" s="730">
        <f t="shared" si="32"/>
        <v>147.55191742205798</v>
      </c>
      <c r="Z313" s="614"/>
    </row>
    <row r="314" spans="13:26" x14ac:dyDescent="0.2">
      <c r="M314" s="614"/>
      <c r="N314" s="748">
        <f t="shared" si="28"/>
        <v>256</v>
      </c>
      <c r="O314" s="730">
        <f t="shared" si="29"/>
        <v>147.55191742205798</v>
      </c>
      <c r="P314" s="730">
        <f t="shared" si="30"/>
        <v>0.42568766713025213</v>
      </c>
      <c r="Q314" s="730">
        <f t="shared" si="31"/>
        <v>0.34036938039969344</v>
      </c>
      <c r="R314" s="730">
        <f t="shared" si="32"/>
        <v>148.31797446958794</v>
      </c>
      <c r="Z314" s="614"/>
    </row>
    <row r="315" spans="13:26" x14ac:dyDescent="0.2">
      <c r="M315" s="614"/>
      <c r="N315" s="748">
        <f t="shared" si="28"/>
        <v>257</v>
      </c>
      <c r="O315" s="730">
        <f t="shared" si="29"/>
        <v>148.31797446958794</v>
      </c>
      <c r="P315" s="730">
        <f t="shared" si="30"/>
        <v>0.42568766713025213</v>
      </c>
      <c r="Q315" s="730">
        <f t="shared" si="31"/>
        <v>0.342136503234653</v>
      </c>
      <c r="R315" s="730">
        <f t="shared" si="32"/>
        <v>149.08579863995286</v>
      </c>
      <c r="Z315" s="614"/>
    </row>
    <row r="316" spans="13:26" x14ac:dyDescent="0.2">
      <c r="M316" s="614"/>
      <c r="N316" s="748">
        <f t="shared" si="28"/>
        <v>258</v>
      </c>
      <c r="O316" s="730">
        <f t="shared" si="29"/>
        <v>149.08579863995286</v>
      </c>
      <c r="P316" s="730">
        <f t="shared" si="30"/>
        <v>0.42568766713025213</v>
      </c>
      <c r="Q316" s="730">
        <f t="shared" si="31"/>
        <v>0.34390770242805602</v>
      </c>
      <c r="R316" s="730">
        <f t="shared" si="32"/>
        <v>149.85539400951117</v>
      </c>
      <c r="Z316" s="614"/>
    </row>
    <row r="317" spans="13:26" x14ac:dyDescent="0.2">
      <c r="M317" s="614"/>
      <c r="N317" s="748">
        <f t="shared" ref="N317:N380" si="33">N316+1</f>
        <v>259</v>
      </c>
      <c r="O317" s="730">
        <f t="shared" ref="O317:O380" si="34">R316</f>
        <v>149.85539400951117</v>
      </c>
      <c r="P317" s="730">
        <f t="shared" ref="P317:P380" si="35">P316</f>
        <v>0.42568766713025213</v>
      </c>
      <c r="Q317" s="730">
        <f t="shared" ref="Q317:Q380" si="36">O317*$P$53</f>
        <v>0.34568298738315262</v>
      </c>
      <c r="R317" s="730">
        <f t="shared" ref="R317:R380" si="37">O317+P317+Q317</f>
        <v>150.62676466402459</v>
      </c>
      <c r="Z317" s="614"/>
    </row>
    <row r="318" spans="13:26" x14ac:dyDescent="0.2">
      <c r="M318" s="614"/>
      <c r="N318" s="748">
        <f t="shared" si="33"/>
        <v>260</v>
      </c>
      <c r="O318" s="730">
        <f t="shared" si="34"/>
        <v>150.62676466402459</v>
      </c>
      <c r="P318" s="730">
        <f t="shared" si="35"/>
        <v>0.42568766713025213</v>
      </c>
      <c r="Q318" s="730">
        <f t="shared" si="36"/>
        <v>0.3474623675248843</v>
      </c>
      <c r="R318" s="730">
        <f t="shared" si="37"/>
        <v>151.39991469867974</v>
      </c>
      <c r="Z318" s="614"/>
    </row>
    <row r="319" spans="13:26" x14ac:dyDescent="0.2">
      <c r="M319" s="614"/>
      <c r="N319" s="748">
        <f t="shared" si="33"/>
        <v>261</v>
      </c>
      <c r="O319" s="730">
        <f t="shared" si="34"/>
        <v>151.39991469867974</v>
      </c>
      <c r="P319" s="730">
        <f t="shared" si="35"/>
        <v>0.42568766713025213</v>
      </c>
      <c r="Q319" s="730">
        <f t="shared" si="36"/>
        <v>0.3492458522999336</v>
      </c>
      <c r="R319" s="730">
        <f t="shared" si="37"/>
        <v>152.17484821810993</v>
      </c>
      <c r="Z319" s="614"/>
    </row>
    <row r="320" spans="13:26" x14ac:dyDescent="0.2">
      <c r="M320" s="614"/>
      <c r="N320" s="748">
        <f t="shared" si="33"/>
        <v>262</v>
      </c>
      <c r="O320" s="730">
        <f t="shared" si="34"/>
        <v>152.17484821810993</v>
      </c>
      <c r="P320" s="730">
        <f t="shared" si="35"/>
        <v>0.42568766713025213</v>
      </c>
      <c r="Q320" s="730">
        <f t="shared" si="36"/>
        <v>0.35103345117677459</v>
      </c>
      <c r="R320" s="730">
        <f t="shared" si="37"/>
        <v>152.95156933641695</v>
      </c>
      <c r="Z320" s="614"/>
    </row>
    <row r="321" spans="13:26" x14ac:dyDescent="0.2">
      <c r="M321" s="614"/>
      <c r="N321" s="748">
        <f t="shared" si="33"/>
        <v>263</v>
      </c>
      <c r="O321" s="730">
        <f t="shared" si="34"/>
        <v>152.95156933641695</v>
      </c>
      <c r="P321" s="730">
        <f t="shared" si="35"/>
        <v>0.42568766713025213</v>
      </c>
      <c r="Q321" s="730">
        <f t="shared" si="36"/>
        <v>0.35282517364572302</v>
      </c>
      <c r="R321" s="730">
        <f t="shared" si="37"/>
        <v>153.73008217719294</v>
      </c>
      <c r="Z321" s="614"/>
    </row>
    <row r="322" spans="13:26" x14ac:dyDescent="0.2">
      <c r="M322" s="614"/>
      <c r="N322" s="748">
        <f t="shared" si="33"/>
        <v>264</v>
      </c>
      <c r="O322" s="730">
        <f t="shared" si="34"/>
        <v>153.73008217719294</v>
      </c>
      <c r="P322" s="730">
        <f t="shared" si="35"/>
        <v>0.42568766713025213</v>
      </c>
      <c r="Q322" s="730">
        <f t="shared" si="36"/>
        <v>0.35462102921898658</v>
      </c>
      <c r="R322" s="730">
        <f t="shared" si="37"/>
        <v>154.51039087354218</v>
      </c>
      <c r="Z322" s="614"/>
    </row>
    <row r="323" spans="13:26" x14ac:dyDescent="0.2">
      <c r="M323" s="614"/>
      <c r="N323" s="748">
        <f t="shared" si="33"/>
        <v>265</v>
      </c>
      <c r="O323" s="730">
        <f t="shared" si="34"/>
        <v>154.51039087354218</v>
      </c>
      <c r="P323" s="730">
        <f t="shared" si="35"/>
        <v>0.42568766713025213</v>
      </c>
      <c r="Q323" s="730">
        <f t="shared" si="36"/>
        <v>0.35642102743071552</v>
      </c>
      <c r="R323" s="730">
        <f t="shared" si="37"/>
        <v>155.29249956810315</v>
      </c>
      <c r="Z323" s="614"/>
    </row>
    <row r="324" spans="13:26" x14ac:dyDescent="0.2">
      <c r="M324" s="614"/>
      <c r="N324" s="748">
        <f t="shared" si="33"/>
        <v>266</v>
      </c>
      <c r="O324" s="730">
        <f t="shared" si="34"/>
        <v>155.29249956810315</v>
      </c>
      <c r="P324" s="730">
        <f t="shared" si="35"/>
        <v>0.42568766713025213</v>
      </c>
      <c r="Q324" s="730">
        <f t="shared" si="36"/>
        <v>0.35822517783705338</v>
      </c>
      <c r="R324" s="730">
        <f t="shared" si="37"/>
        <v>156.07641241307047</v>
      </c>
      <c r="Z324" s="614"/>
    </row>
    <row r="325" spans="13:26" x14ac:dyDescent="0.2">
      <c r="M325" s="614"/>
      <c r="N325" s="748">
        <f t="shared" si="33"/>
        <v>267</v>
      </c>
      <c r="O325" s="730">
        <f t="shared" si="34"/>
        <v>156.07641241307047</v>
      </c>
      <c r="P325" s="730">
        <f t="shared" si="35"/>
        <v>0.42568766713025213</v>
      </c>
      <c r="Q325" s="730">
        <f t="shared" si="36"/>
        <v>0.3600334900161874</v>
      </c>
      <c r="R325" s="730">
        <f t="shared" si="37"/>
        <v>156.86213357021691</v>
      </c>
      <c r="Z325" s="614"/>
    </row>
    <row r="326" spans="13:26" x14ac:dyDescent="0.2">
      <c r="M326" s="614"/>
      <c r="N326" s="748">
        <f t="shared" si="33"/>
        <v>268</v>
      </c>
      <c r="O326" s="730">
        <f t="shared" si="34"/>
        <v>156.86213357021691</v>
      </c>
      <c r="P326" s="730">
        <f t="shared" si="35"/>
        <v>0.42568766713025213</v>
      </c>
      <c r="Q326" s="730">
        <f t="shared" si="36"/>
        <v>0.36184597356839965</v>
      </c>
      <c r="R326" s="730">
        <f t="shared" si="37"/>
        <v>157.64966721091557</v>
      </c>
      <c r="Z326" s="614"/>
    </row>
    <row r="327" spans="13:26" x14ac:dyDescent="0.2">
      <c r="M327" s="614"/>
      <c r="N327" s="748">
        <f t="shared" si="33"/>
        <v>269</v>
      </c>
      <c r="O327" s="730">
        <f t="shared" si="34"/>
        <v>157.64966721091557</v>
      </c>
      <c r="P327" s="730">
        <f t="shared" si="35"/>
        <v>0.42568766713025213</v>
      </c>
      <c r="Q327" s="730">
        <f t="shared" si="36"/>
        <v>0.36366263811611799</v>
      </c>
      <c r="R327" s="730">
        <f t="shared" si="37"/>
        <v>158.43901751616195</v>
      </c>
      <c r="Z327" s="614"/>
    </row>
    <row r="328" spans="13:26" x14ac:dyDescent="0.2">
      <c r="M328" s="614"/>
      <c r="N328" s="748">
        <f t="shared" si="33"/>
        <v>270</v>
      </c>
      <c r="O328" s="730">
        <f t="shared" si="34"/>
        <v>158.43901751616195</v>
      </c>
      <c r="P328" s="730">
        <f t="shared" si="35"/>
        <v>0.42568766713025213</v>
      </c>
      <c r="Q328" s="730">
        <f t="shared" si="36"/>
        <v>0.36548349330396701</v>
      </c>
      <c r="R328" s="730">
        <f t="shared" si="37"/>
        <v>159.23018867659619</v>
      </c>
      <c r="Z328" s="614"/>
    </row>
    <row r="329" spans="13:26" x14ac:dyDescent="0.2">
      <c r="M329" s="614"/>
      <c r="N329" s="748">
        <f t="shared" si="33"/>
        <v>271</v>
      </c>
      <c r="O329" s="730">
        <f t="shared" si="34"/>
        <v>159.23018867659619</v>
      </c>
      <c r="P329" s="730">
        <f t="shared" si="35"/>
        <v>0.42568766713025213</v>
      </c>
      <c r="Q329" s="730">
        <f t="shared" si="36"/>
        <v>0.36730854879881919</v>
      </c>
      <c r="R329" s="730">
        <f t="shared" si="37"/>
        <v>160.02318489252528</v>
      </c>
      <c r="Z329" s="614"/>
    </row>
    <row r="330" spans="13:26" x14ac:dyDescent="0.2">
      <c r="M330" s="614"/>
      <c r="N330" s="748">
        <f t="shared" si="33"/>
        <v>272</v>
      </c>
      <c r="O330" s="730">
        <f t="shared" si="34"/>
        <v>160.02318489252528</v>
      </c>
      <c r="P330" s="730">
        <f t="shared" si="35"/>
        <v>0.42568766713025213</v>
      </c>
      <c r="Q330" s="730">
        <f t="shared" si="36"/>
        <v>0.36913781428984654</v>
      </c>
      <c r="R330" s="730">
        <f t="shared" si="37"/>
        <v>160.81801037394538</v>
      </c>
      <c r="Z330" s="614"/>
    </row>
    <row r="331" spans="13:26" x14ac:dyDescent="0.2">
      <c r="M331" s="614"/>
      <c r="N331" s="748">
        <f t="shared" si="33"/>
        <v>273</v>
      </c>
      <c r="O331" s="730">
        <f t="shared" si="34"/>
        <v>160.81801037394538</v>
      </c>
      <c r="P331" s="730">
        <f t="shared" si="35"/>
        <v>0.42568766713025213</v>
      </c>
      <c r="Q331" s="730">
        <f t="shared" si="36"/>
        <v>0.37097129948857166</v>
      </c>
      <c r="R331" s="730">
        <f t="shared" si="37"/>
        <v>161.61466934056421</v>
      </c>
      <c r="Z331" s="614"/>
    </row>
    <row r="332" spans="13:26" x14ac:dyDescent="0.2">
      <c r="M332" s="614"/>
      <c r="N332" s="748">
        <f t="shared" si="33"/>
        <v>274</v>
      </c>
      <c r="O332" s="730">
        <f t="shared" si="34"/>
        <v>161.61466934056421</v>
      </c>
      <c r="P332" s="730">
        <f t="shared" si="35"/>
        <v>0.42568766713025213</v>
      </c>
      <c r="Q332" s="730">
        <f t="shared" si="36"/>
        <v>0.37280901412891942</v>
      </c>
      <c r="R332" s="730">
        <f t="shared" si="37"/>
        <v>162.4131660218234</v>
      </c>
      <c r="Z332" s="614"/>
    </row>
    <row r="333" spans="13:26" x14ac:dyDescent="0.2">
      <c r="M333" s="614"/>
      <c r="N333" s="748">
        <f t="shared" si="33"/>
        <v>275</v>
      </c>
      <c r="O333" s="730">
        <f t="shared" si="34"/>
        <v>162.4131660218234</v>
      </c>
      <c r="P333" s="730">
        <f t="shared" si="35"/>
        <v>0.42568766713025213</v>
      </c>
      <c r="Q333" s="730">
        <f t="shared" si="36"/>
        <v>0.37465096796726904</v>
      </c>
      <c r="R333" s="730">
        <f t="shared" si="37"/>
        <v>163.21350465692092</v>
      </c>
      <c r="Z333" s="614"/>
    </row>
    <row r="334" spans="13:26" x14ac:dyDescent="0.2">
      <c r="M334" s="614"/>
      <c r="N334" s="748">
        <f t="shared" si="33"/>
        <v>276</v>
      </c>
      <c r="O334" s="730">
        <f t="shared" si="34"/>
        <v>163.21350465692092</v>
      </c>
      <c r="P334" s="730">
        <f t="shared" si="35"/>
        <v>0.42568766713025213</v>
      </c>
      <c r="Q334" s="730">
        <f t="shared" si="36"/>
        <v>0.37649717078250511</v>
      </c>
      <c r="R334" s="730">
        <f t="shared" si="37"/>
        <v>164.01568949483368</v>
      </c>
      <c r="Z334" s="614"/>
    </row>
    <row r="335" spans="13:26" x14ac:dyDescent="0.2">
      <c r="M335" s="614"/>
      <c r="N335" s="748">
        <f t="shared" si="33"/>
        <v>277</v>
      </c>
      <c r="O335" s="730">
        <f t="shared" si="34"/>
        <v>164.01568949483368</v>
      </c>
      <c r="P335" s="730">
        <f t="shared" si="35"/>
        <v>0.42568766713025213</v>
      </c>
      <c r="Q335" s="730">
        <f t="shared" si="36"/>
        <v>0.37834763237607011</v>
      </c>
      <c r="R335" s="730">
        <f t="shared" si="37"/>
        <v>164.81972479434</v>
      </c>
      <c r="Z335" s="614"/>
    </row>
    <row r="336" spans="13:26" x14ac:dyDescent="0.2">
      <c r="M336" s="614"/>
      <c r="N336" s="748">
        <f t="shared" si="33"/>
        <v>278</v>
      </c>
      <c r="O336" s="730">
        <f t="shared" si="34"/>
        <v>164.81972479434</v>
      </c>
      <c r="P336" s="730">
        <f t="shared" si="35"/>
        <v>0.42568766713025213</v>
      </c>
      <c r="Q336" s="730">
        <f t="shared" si="36"/>
        <v>0.38020236257201628</v>
      </c>
      <c r="R336" s="730">
        <f t="shared" si="37"/>
        <v>165.62561482404229</v>
      </c>
      <c r="Z336" s="614"/>
    </row>
    <row r="337" spans="13:26" x14ac:dyDescent="0.2">
      <c r="M337" s="614"/>
      <c r="N337" s="748">
        <f t="shared" si="33"/>
        <v>279</v>
      </c>
      <c r="O337" s="730">
        <f t="shared" si="34"/>
        <v>165.62561482404229</v>
      </c>
      <c r="P337" s="730">
        <f t="shared" si="35"/>
        <v>0.42568766713025213</v>
      </c>
      <c r="Q337" s="730">
        <f t="shared" si="36"/>
        <v>0.3820613712170578</v>
      </c>
      <c r="R337" s="730">
        <f t="shared" si="37"/>
        <v>166.4333638623896</v>
      </c>
      <c r="Z337" s="614"/>
    </row>
    <row r="338" spans="13:26" x14ac:dyDescent="0.2">
      <c r="M338" s="614"/>
      <c r="N338" s="748">
        <f t="shared" si="33"/>
        <v>280</v>
      </c>
      <c r="O338" s="730">
        <f t="shared" si="34"/>
        <v>166.4333638623896</v>
      </c>
      <c r="P338" s="730">
        <f t="shared" si="35"/>
        <v>0.42568766713025213</v>
      </c>
      <c r="Q338" s="730">
        <f t="shared" si="36"/>
        <v>0.38392466818062287</v>
      </c>
      <c r="R338" s="730">
        <f t="shared" si="37"/>
        <v>167.24297619770047</v>
      </c>
      <c r="Z338" s="614"/>
    </row>
    <row r="339" spans="13:26" x14ac:dyDescent="0.2">
      <c r="M339" s="614"/>
      <c r="N339" s="748">
        <f t="shared" si="33"/>
        <v>281</v>
      </c>
      <c r="O339" s="730">
        <f t="shared" si="34"/>
        <v>167.24297619770047</v>
      </c>
      <c r="P339" s="730">
        <f t="shared" si="35"/>
        <v>0.42568766713025213</v>
      </c>
      <c r="Q339" s="730">
        <f t="shared" si="36"/>
        <v>0.38579226335490635</v>
      </c>
      <c r="R339" s="730">
        <f t="shared" si="37"/>
        <v>168.05445612818565</v>
      </c>
      <c r="Z339" s="614"/>
    </row>
    <row r="340" spans="13:26" x14ac:dyDescent="0.2">
      <c r="M340" s="614"/>
      <c r="N340" s="748">
        <f t="shared" si="33"/>
        <v>282</v>
      </c>
      <c r="O340" s="730">
        <f t="shared" si="34"/>
        <v>168.05445612818565</v>
      </c>
      <c r="P340" s="730">
        <f t="shared" si="35"/>
        <v>0.42568766713025213</v>
      </c>
      <c r="Q340" s="730">
        <f t="shared" si="36"/>
        <v>0.38766416665492226</v>
      </c>
      <c r="R340" s="730">
        <f t="shared" si="37"/>
        <v>168.86780796197084</v>
      </c>
      <c r="Z340" s="614"/>
    </row>
    <row r="341" spans="13:26" x14ac:dyDescent="0.2">
      <c r="M341" s="614"/>
      <c r="N341" s="748">
        <f t="shared" si="33"/>
        <v>283</v>
      </c>
      <c r="O341" s="730">
        <f t="shared" si="34"/>
        <v>168.86780796197084</v>
      </c>
      <c r="P341" s="730">
        <f t="shared" si="35"/>
        <v>0.42568766713025213</v>
      </c>
      <c r="Q341" s="730">
        <f t="shared" si="36"/>
        <v>0.38954038801855623</v>
      </c>
      <c r="R341" s="730">
        <f t="shared" si="37"/>
        <v>169.68303601711966</v>
      </c>
      <c r="Z341" s="614"/>
    </row>
    <row r="342" spans="13:26" x14ac:dyDescent="0.2">
      <c r="M342" s="614"/>
      <c r="N342" s="748">
        <f t="shared" si="33"/>
        <v>284</v>
      </c>
      <c r="O342" s="730">
        <f t="shared" si="34"/>
        <v>169.68303601711966</v>
      </c>
      <c r="P342" s="730">
        <f t="shared" si="35"/>
        <v>0.42568766713025213</v>
      </c>
      <c r="Q342" s="730">
        <f t="shared" si="36"/>
        <v>0.39142093740661837</v>
      </c>
      <c r="R342" s="730">
        <f t="shared" si="37"/>
        <v>170.50014462165655</v>
      </c>
      <c r="Z342" s="614"/>
    </row>
    <row r="343" spans="13:26" x14ac:dyDescent="0.2">
      <c r="M343" s="614"/>
      <c r="N343" s="748">
        <f t="shared" si="33"/>
        <v>285</v>
      </c>
      <c r="O343" s="730">
        <f t="shared" si="34"/>
        <v>170.50014462165655</v>
      </c>
      <c r="P343" s="730">
        <f t="shared" si="35"/>
        <v>0.42568766713025213</v>
      </c>
      <c r="Q343" s="730">
        <f t="shared" si="36"/>
        <v>0.39330582480289633</v>
      </c>
      <c r="R343" s="730">
        <f t="shared" si="37"/>
        <v>171.3191381135897</v>
      </c>
      <c r="Z343" s="614"/>
    </row>
    <row r="344" spans="13:26" x14ac:dyDescent="0.2">
      <c r="M344" s="614"/>
      <c r="N344" s="748">
        <f t="shared" si="33"/>
        <v>286</v>
      </c>
      <c r="O344" s="730">
        <f t="shared" si="34"/>
        <v>171.3191381135897</v>
      </c>
      <c r="P344" s="730">
        <f t="shared" si="35"/>
        <v>0.42568766713025213</v>
      </c>
      <c r="Q344" s="730">
        <f t="shared" si="36"/>
        <v>0.39519506021420786</v>
      </c>
      <c r="R344" s="730">
        <f t="shared" si="37"/>
        <v>172.14002084093417</v>
      </c>
      <c r="Z344" s="614"/>
    </row>
    <row r="345" spans="13:26" x14ac:dyDescent="0.2">
      <c r="M345" s="614"/>
      <c r="N345" s="748">
        <f t="shared" si="33"/>
        <v>287</v>
      </c>
      <c r="O345" s="730">
        <f t="shared" si="34"/>
        <v>172.14002084093417</v>
      </c>
      <c r="P345" s="730">
        <f t="shared" si="35"/>
        <v>0.42568766713025213</v>
      </c>
      <c r="Q345" s="730">
        <f t="shared" si="36"/>
        <v>0.39708865367045448</v>
      </c>
      <c r="R345" s="730">
        <f t="shared" si="37"/>
        <v>172.9627971617349</v>
      </c>
      <c r="Z345" s="614"/>
    </row>
    <row r="346" spans="13:26" x14ac:dyDescent="0.2">
      <c r="M346" s="614"/>
      <c r="N346" s="748">
        <f t="shared" si="33"/>
        <v>288</v>
      </c>
      <c r="O346" s="730">
        <f t="shared" si="34"/>
        <v>172.9627971617349</v>
      </c>
      <c r="P346" s="730">
        <f t="shared" si="35"/>
        <v>0.42568766713025213</v>
      </c>
      <c r="Q346" s="730">
        <f t="shared" si="36"/>
        <v>0.39898661522467427</v>
      </c>
      <c r="R346" s="730">
        <f t="shared" si="37"/>
        <v>173.78747144408985</v>
      </c>
      <c r="Z346" s="614"/>
    </row>
    <row r="347" spans="13:26" x14ac:dyDescent="0.2">
      <c r="M347" s="614"/>
      <c r="N347" s="748">
        <f t="shared" si="33"/>
        <v>289</v>
      </c>
      <c r="O347" s="730">
        <f t="shared" si="34"/>
        <v>173.78747144408985</v>
      </c>
      <c r="P347" s="730">
        <f t="shared" si="35"/>
        <v>0.42568766713025213</v>
      </c>
      <c r="Q347" s="730">
        <f t="shared" si="36"/>
        <v>0.40088895495309557</v>
      </c>
      <c r="R347" s="730">
        <f t="shared" si="37"/>
        <v>174.61404806617321</v>
      </c>
      <c r="Z347" s="614"/>
    </row>
    <row r="348" spans="13:26" x14ac:dyDescent="0.2">
      <c r="M348" s="614"/>
      <c r="N348" s="748">
        <f t="shared" si="33"/>
        <v>290</v>
      </c>
      <c r="O348" s="730">
        <f t="shared" si="34"/>
        <v>174.61404806617321</v>
      </c>
      <c r="P348" s="730">
        <f t="shared" si="35"/>
        <v>0.42568766713025213</v>
      </c>
      <c r="Q348" s="730">
        <f t="shared" si="36"/>
        <v>0.40279568295519014</v>
      </c>
      <c r="R348" s="730">
        <f t="shared" si="37"/>
        <v>175.44253141625867</v>
      </c>
      <c r="Z348" s="614"/>
    </row>
    <row r="349" spans="13:26" x14ac:dyDescent="0.2">
      <c r="M349" s="614"/>
      <c r="N349" s="748">
        <f t="shared" si="33"/>
        <v>291</v>
      </c>
      <c r="O349" s="730">
        <f t="shared" si="34"/>
        <v>175.44253141625867</v>
      </c>
      <c r="P349" s="730">
        <f t="shared" si="35"/>
        <v>0.42568766713025213</v>
      </c>
      <c r="Q349" s="730">
        <f t="shared" si="36"/>
        <v>0.40470680935372716</v>
      </c>
      <c r="R349" s="730">
        <f t="shared" si="37"/>
        <v>176.27292589274268</v>
      </c>
      <c r="Z349" s="614"/>
    </row>
    <row r="350" spans="13:26" x14ac:dyDescent="0.2">
      <c r="M350" s="614"/>
      <c r="N350" s="748">
        <f t="shared" si="33"/>
        <v>292</v>
      </c>
      <c r="O350" s="730">
        <f t="shared" si="34"/>
        <v>176.27292589274268</v>
      </c>
      <c r="P350" s="730">
        <f t="shared" si="35"/>
        <v>0.42568766713025213</v>
      </c>
      <c r="Q350" s="730">
        <f t="shared" si="36"/>
        <v>0.40662234429482674</v>
      </c>
      <c r="R350" s="730">
        <f t="shared" si="37"/>
        <v>177.10523590416776</v>
      </c>
      <c r="Z350" s="614"/>
    </row>
    <row r="351" spans="13:26" x14ac:dyDescent="0.2">
      <c r="M351" s="614"/>
      <c r="N351" s="748">
        <f t="shared" si="33"/>
        <v>293</v>
      </c>
      <c r="O351" s="730">
        <f t="shared" si="34"/>
        <v>177.10523590416776</v>
      </c>
      <c r="P351" s="730">
        <f t="shared" si="35"/>
        <v>0.42568766713025213</v>
      </c>
      <c r="Q351" s="730">
        <f t="shared" si="36"/>
        <v>0.40854229794801367</v>
      </c>
      <c r="R351" s="730">
        <f t="shared" si="37"/>
        <v>177.93946586924602</v>
      </c>
      <c r="Z351" s="614"/>
    </row>
    <row r="352" spans="13:26" x14ac:dyDescent="0.2">
      <c r="M352" s="614"/>
      <c r="N352" s="748">
        <f t="shared" si="33"/>
        <v>294</v>
      </c>
      <c r="O352" s="730">
        <f t="shared" si="34"/>
        <v>177.93946586924602</v>
      </c>
      <c r="P352" s="730">
        <f t="shared" si="35"/>
        <v>0.42568766713025213</v>
      </c>
      <c r="Q352" s="730">
        <f t="shared" si="36"/>
        <v>0.41046668050627177</v>
      </c>
      <c r="R352" s="730">
        <f t="shared" si="37"/>
        <v>178.77562021688254</v>
      </c>
      <c r="Z352" s="614"/>
    </row>
    <row r="353" spans="13:26" x14ac:dyDescent="0.2">
      <c r="M353" s="614"/>
      <c r="N353" s="748">
        <f t="shared" si="33"/>
        <v>295</v>
      </c>
      <c r="O353" s="730">
        <f t="shared" si="34"/>
        <v>178.77562021688254</v>
      </c>
      <c r="P353" s="730">
        <f t="shared" si="35"/>
        <v>0.42568766713025213</v>
      </c>
      <c r="Q353" s="730">
        <f t="shared" si="36"/>
        <v>0.41239550218609772</v>
      </c>
      <c r="R353" s="730">
        <f t="shared" si="37"/>
        <v>179.61370338619889</v>
      </c>
      <c r="Z353" s="614"/>
    </row>
    <row r="354" spans="13:26" x14ac:dyDescent="0.2">
      <c r="M354" s="614"/>
      <c r="N354" s="748">
        <f t="shared" si="33"/>
        <v>296</v>
      </c>
      <c r="O354" s="730">
        <f t="shared" si="34"/>
        <v>179.61370338619889</v>
      </c>
      <c r="P354" s="730">
        <f t="shared" si="35"/>
        <v>0.42568766713025213</v>
      </c>
      <c r="Q354" s="730">
        <f t="shared" si="36"/>
        <v>0.41432877322755535</v>
      </c>
      <c r="R354" s="730">
        <f t="shared" si="37"/>
        <v>180.45371982655672</v>
      </c>
      <c r="Z354" s="614"/>
    </row>
    <row r="355" spans="13:26" x14ac:dyDescent="0.2">
      <c r="M355" s="614"/>
      <c r="N355" s="748">
        <f t="shared" si="33"/>
        <v>297</v>
      </c>
      <c r="O355" s="730">
        <f t="shared" si="34"/>
        <v>180.45371982655672</v>
      </c>
      <c r="P355" s="730">
        <f t="shared" si="35"/>
        <v>0.42568766713025213</v>
      </c>
      <c r="Q355" s="730">
        <f t="shared" si="36"/>
        <v>0.41626650389433018</v>
      </c>
      <c r="R355" s="730">
        <f t="shared" si="37"/>
        <v>181.2956739975813</v>
      </c>
      <c r="Z355" s="614"/>
    </row>
    <row r="356" spans="13:26" x14ac:dyDescent="0.2">
      <c r="M356" s="614"/>
      <c r="N356" s="748">
        <f t="shared" si="33"/>
        <v>298</v>
      </c>
      <c r="O356" s="730">
        <f t="shared" si="34"/>
        <v>181.2956739975813</v>
      </c>
      <c r="P356" s="730">
        <f t="shared" si="35"/>
        <v>0.42568766713025213</v>
      </c>
      <c r="Q356" s="730">
        <f t="shared" si="36"/>
        <v>0.41820870447378355</v>
      </c>
      <c r="R356" s="730">
        <f t="shared" si="37"/>
        <v>182.13957036918535</v>
      </c>
      <c r="Z356" s="614"/>
    </row>
    <row r="357" spans="13:26" x14ac:dyDescent="0.2">
      <c r="M357" s="614"/>
      <c r="N357" s="748">
        <f t="shared" si="33"/>
        <v>299</v>
      </c>
      <c r="O357" s="730">
        <f t="shared" si="34"/>
        <v>182.13957036918535</v>
      </c>
      <c r="P357" s="730">
        <f t="shared" si="35"/>
        <v>0.42568766713025213</v>
      </c>
      <c r="Q357" s="730">
        <f t="shared" si="36"/>
        <v>0.42015538527700758</v>
      </c>
      <c r="R357" s="730">
        <f t="shared" si="37"/>
        <v>182.98541342159263</v>
      </c>
      <c r="Z357" s="614"/>
    </row>
    <row r="358" spans="13:26" x14ac:dyDescent="0.2">
      <c r="M358" s="614"/>
      <c r="N358" s="748">
        <f t="shared" si="33"/>
        <v>300</v>
      </c>
      <c r="O358" s="730">
        <f t="shared" si="34"/>
        <v>182.98541342159263</v>
      </c>
      <c r="P358" s="730">
        <f t="shared" si="35"/>
        <v>0.42568766713025213</v>
      </c>
      <c r="Q358" s="730">
        <f t="shared" si="36"/>
        <v>0.4221065566388798</v>
      </c>
      <c r="R358" s="730">
        <f t="shared" si="37"/>
        <v>183.83320764536177</v>
      </c>
      <c r="Z358" s="614"/>
    </row>
    <row r="359" spans="13:26" x14ac:dyDescent="0.2">
      <c r="M359" s="614"/>
      <c r="N359" s="748">
        <f t="shared" si="33"/>
        <v>301</v>
      </c>
      <c r="O359" s="730">
        <f t="shared" si="34"/>
        <v>183.83320764536177</v>
      </c>
      <c r="P359" s="730">
        <f t="shared" si="35"/>
        <v>0.42568766713025213</v>
      </c>
      <c r="Q359" s="730">
        <f t="shared" si="36"/>
        <v>0.42406222891811785</v>
      </c>
      <c r="R359" s="730">
        <f t="shared" si="37"/>
        <v>184.68295754141016</v>
      </c>
      <c r="Z359" s="614"/>
    </row>
    <row r="360" spans="13:26" x14ac:dyDescent="0.2">
      <c r="M360" s="614"/>
      <c r="N360" s="748">
        <f t="shared" si="33"/>
        <v>302</v>
      </c>
      <c r="O360" s="730">
        <f t="shared" si="34"/>
        <v>184.68295754141016</v>
      </c>
      <c r="P360" s="730">
        <f t="shared" si="35"/>
        <v>0.42568766713025213</v>
      </c>
      <c r="Q360" s="730">
        <f t="shared" si="36"/>
        <v>0.4260224124973348</v>
      </c>
      <c r="R360" s="730">
        <f t="shared" si="37"/>
        <v>185.53466762103776</v>
      </c>
      <c r="Z360" s="614"/>
    </row>
    <row r="361" spans="13:26" x14ac:dyDescent="0.2">
      <c r="M361" s="614"/>
      <c r="N361" s="748">
        <f t="shared" si="33"/>
        <v>303</v>
      </c>
      <c r="O361" s="730">
        <f t="shared" si="34"/>
        <v>185.53466762103776</v>
      </c>
      <c r="P361" s="730">
        <f t="shared" si="35"/>
        <v>0.42568766713025213</v>
      </c>
      <c r="Q361" s="730">
        <f t="shared" si="36"/>
        <v>0.42798711778309395</v>
      </c>
      <c r="R361" s="730">
        <f t="shared" si="37"/>
        <v>186.38834240595111</v>
      </c>
      <c r="Z361" s="614"/>
    </row>
    <row r="362" spans="13:26" x14ac:dyDescent="0.2">
      <c r="M362" s="614"/>
      <c r="N362" s="748">
        <f t="shared" si="33"/>
        <v>304</v>
      </c>
      <c r="O362" s="730">
        <f t="shared" si="34"/>
        <v>186.38834240595111</v>
      </c>
      <c r="P362" s="730">
        <f t="shared" si="35"/>
        <v>0.42568766713025213</v>
      </c>
      <c r="Q362" s="730">
        <f t="shared" si="36"/>
        <v>0.42995635520596437</v>
      </c>
      <c r="R362" s="730">
        <f t="shared" si="37"/>
        <v>187.24398642828734</v>
      </c>
      <c r="Z362" s="614"/>
    </row>
    <row r="363" spans="13:26" x14ac:dyDescent="0.2">
      <c r="M363" s="614"/>
      <c r="N363" s="748">
        <f t="shared" si="33"/>
        <v>305</v>
      </c>
      <c r="O363" s="730">
        <f t="shared" si="34"/>
        <v>187.24398642828734</v>
      </c>
      <c r="P363" s="730">
        <f t="shared" si="35"/>
        <v>0.42568766713025213</v>
      </c>
      <c r="Q363" s="730">
        <f t="shared" si="36"/>
        <v>0.43193013522057599</v>
      </c>
      <c r="R363" s="730">
        <f t="shared" si="37"/>
        <v>188.10160423063817</v>
      </c>
      <c r="Z363" s="614"/>
    </row>
    <row r="364" spans="13:26" x14ac:dyDescent="0.2">
      <c r="M364" s="614"/>
      <c r="N364" s="748">
        <f t="shared" si="33"/>
        <v>306</v>
      </c>
      <c r="O364" s="730">
        <f t="shared" si="34"/>
        <v>188.10160423063817</v>
      </c>
      <c r="P364" s="730">
        <f t="shared" si="35"/>
        <v>0.42568766713025213</v>
      </c>
      <c r="Q364" s="730">
        <f t="shared" si="36"/>
        <v>0.43390846830567531</v>
      </c>
      <c r="R364" s="730">
        <f t="shared" si="37"/>
        <v>188.96120036607411</v>
      </c>
      <c r="Z364" s="614"/>
    </row>
    <row r="365" spans="13:26" x14ac:dyDescent="0.2">
      <c r="M365" s="614"/>
      <c r="N365" s="748">
        <f t="shared" si="33"/>
        <v>307</v>
      </c>
      <c r="O365" s="730">
        <f t="shared" si="34"/>
        <v>188.96120036607411</v>
      </c>
      <c r="P365" s="730">
        <f t="shared" si="35"/>
        <v>0.42568766713025213</v>
      </c>
      <c r="Q365" s="730">
        <f t="shared" si="36"/>
        <v>0.43589136496418096</v>
      </c>
      <c r="R365" s="730">
        <f t="shared" si="37"/>
        <v>189.82277939816856</v>
      </c>
      <c r="Z365" s="614"/>
    </row>
    <row r="366" spans="13:26" x14ac:dyDescent="0.2">
      <c r="M366" s="614"/>
      <c r="N366" s="748">
        <f t="shared" si="33"/>
        <v>308</v>
      </c>
      <c r="O366" s="730">
        <f t="shared" si="34"/>
        <v>189.82277939816856</v>
      </c>
      <c r="P366" s="730">
        <f t="shared" si="35"/>
        <v>0.42568766713025213</v>
      </c>
      <c r="Q366" s="730">
        <f t="shared" si="36"/>
        <v>0.43787883572323949</v>
      </c>
      <c r="R366" s="730">
        <f t="shared" si="37"/>
        <v>190.68634590102207</v>
      </c>
      <c r="Z366" s="614"/>
    </row>
    <row r="367" spans="13:26" x14ac:dyDescent="0.2">
      <c r="M367" s="614"/>
      <c r="N367" s="748">
        <f t="shared" si="33"/>
        <v>309</v>
      </c>
      <c r="O367" s="730">
        <f t="shared" si="34"/>
        <v>190.68634590102207</v>
      </c>
      <c r="P367" s="730">
        <f t="shared" si="35"/>
        <v>0.42568766713025213</v>
      </c>
      <c r="Q367" s="730">
        <f t="shared" si="36"/>
        <v>0.43987089113428113</v>
      </c>
      <c r="R367" s="730">
        <f t="shared" si="37"/>
        <v>191.55190445928662</v>
      </c>
      <c r="Z367" s="614"/>
    </row>
    <row r="368" spans="13:26" x14ac:dyDescent="0.2">
      <c r="M368" s="614"/>
      <c r="N368" s="748">
        <f t="shared" si="33"/>
        <v>310</v>
      </c>
      <c r="O368" s="730">
        <f t="shared" si="34"/>
        <v>191.55190445928662</v>
      </c>
      <c r="P368" s="730">
        <f t="shared" si="35"/>
        <v>0.42568766713025213</v>
      </c>
      <c r="Q368" s="730">
        <f t="shared" si="36"/>
        <v>0.44186754177307597</v>
      </c>
      <c r="R368" s="730">
        <f t="shared" si="37"/>
        <v>192.41945966818994</v>
      </c>
      <c r="Z368" s="614"/>
    </row>
    <row r="369" spans="13:26" x14ac:dyDescent="0.2">
      <c r="M369" s="614"/>
      <c r="N369" s="748">
        <f t="shared" si="33"/>
        <v>311</v>
      </c>
      <c r="O369" s="730">
        <f t="shared" si="34"/>
        <v>192.41945966818994</v>
      </c>
      <c r="P369" s="730">
        <f t="shared" si="35"/>
        <v>0.42568766713025213</v>
      </c>
      <c r="Q369" s="730">
        <f t="shared" si="36"/>
        <v>0.44386879823979003</v>
      </c>
      <c r="R369" s="730">
        <f t="shared" si="37"/>
        <v>193.28901613355998</v>
      </c>
      <c r="Z369" s="614"/>
    </row>
    <row r="370" spans="13:26" x14ac:dyDescent="0.2">
      <c r="M370" s="614"/>
      <c r="N370" s="748">
        <f t="shared" si="33"/>
        <v>312</v>
      </c>
      <c r="O370" s="730">
        <f t="shared" si="34"/>
        <v>193.28901613355998</v>
      </c>
      <c r="P370" s="730">
        <f t="shared" si="35"/>
        <v>0.42568766713025213</v>
      </c>
      <c r="Q370" s="730">
        <f t="shared" si="36"/>
        <v>0.44587467115904156</v>
      </c>
      <c r="R370" s="730">
        <f t="shared" si="37"/>
        <v>194.16057847184928</v>
      </c>
      <c r="Z370" s="614"/>
    </row>
    <row r="371" spans="13:26" x14ac:dyDescent="0.2">
      <c r="M371" s="614"/>
      <c r="N371" s="748">
        <f t="shared" si="33"/>
        <v>313</v>
      </c>
      <c r="O371" s="730">
        <f t="shared" si="34"/>
        <v>194.16057847184928</v>
      </c>
      <c r="P371" s="730">
        <f t="shared" si="35"/>
        <v>0.42568766713025213</v>
      </c>
      <c r="Q371" s="730">
        <f t="shared" si="36"/>
        <v>0.44788517117995752</v>
      </c>
      <c r="R371" s="730">
        <f t="shared" si="37"/>
        <v>195.0341513101595</v>
      </c>
      <c r="Z371" s="614"/>
    </row>
    <row r="372" spans="13:26" x14ac:dyDescent="0.2">
      <c r="M372" s="614"/>
      <c r="N372" s="748">
        <f t="shared" si="33"/>
        <v>314</v>
      </c>
      <c r="O372" s="730">
        <f t="shared" si="34"/>
        <v>195.0341513101595</v>
      </c>
      <c r="P372" s="730">
        <f t="shared" si="35"/>
        <v>0.42568766713025213</v>
      </c>
      <c r="Q372" s="730">
        <f t="shared" si="36"/>
        <v>0.4499003089762299</v>
      </c>
      <c r="R372" s="730">
        <f t="shared" si="37"/>
        <v>195.90973928626599</v>
      </c>
      <c r="Z372" s="614"/>
    </row>
    <row r="373" spans="13:26" x14ac:dyDescent="0.2">
      <c r="M373" s="614"/>
      <c r="N373" s="748">
        <f t="shared" si="33"/>
        <v>315</v>
      </c>
      <c r="O373" s="730">
        <f t="shared" si="34"/>
        <v>195.90973928626599</v>
      </c>
      <c r="P373" s="730">
        <f t="shared" si="35"/>
        <v>0.42568766713025213</v>
      </c>
      <c r="Q373" s="730">
        <f t="shared" si="36"/>
        <v>0.4519200952461726</v>
      </c>
      <c r="R373" s="730">
        <f t="shared" si="37"/>
        <v>196.78734704864243</v>
      </c>
      <c r="Z373" s="614"/>
    </row>
    <row r="374" spans="13:26" x14ac:dyDescent="0.2">
      <c r="M374" s="614"/>
      <c r="N374" s="748">
        <f t="shared" si="33"/>
        <v>316</v>
      </c>
      <c r="O374" s="730">
        <f t="shared" si="34"/>
        <v>196.78734704864243</v>
      </c>
      <c r="P374" s="730">
        <f t="shared" si="35"/>
        <v>0.42568766713025213</v>
      </c>
      <c r="Q374" s="730">
        <f t="shared" si="36"/>
        <v>0.45394454071277807</v>
      </c>
      <c r="R374" s="730">
        <f t="shared" si="37"/>
        <v>197.66697925648546</v>
      </c>
      <c r="Z374" s="614"/>
    </row>
    <row r="375" spans="13:26" x14ac:dyDescent="0.2">
      <c r="M375" s="614"/>
      <c r="N375" s="748">
        <f t="shared" si="33"/>
        <v>317</v>
      </c>
      <c r="O375" s="730">
        <f t="shared" si="34"/>
        <v>197.66697925648546</v>
      </c>
      <c r="P375" s="730">
        <f t="shared" si="35"/>
        <v>0.42568766713025213</v>
      </c>
      <c r="Q375" s="730">
        <f t="shared" si="36"/>
        <v>0.45597365612377433</v>
      </c>
      <c r="R375" s="730">
        <f t="shared" si="37"/>
        <v>198.5486405797395</v>
      </c>
      <c r="Z375" s="614"/>
    </row>
    <row r="376" spans="13:26" x14ac:dyDescent="0.2">
      <c r="M376" s="614"/>
      <c r="N376" s="748">
        <f t="shared" si="33"/>
        <v>318</v>
      </c>
      <c r="O376" s="730">
        <f t="shared" si="34"/>
        <v>198.5486405797395</v>
      </c>
      <c r="P376" s="730">
        <f t="shared" si="35"/>
        <v>0.42568766713025213</v>
      </c>
      <c r="Q376" s="730">
        <f t="shared" si="36"/>
        <v>0.4580074522516821</v>
      </c>
      <c r="R376" s="730">
        <f t="shared" si="37"/>
        <v>199.43233569912144</v>
      </c>
      <c r="Z376" s="614"/>
    </row>
    <row r="377" spans="13:26" x14ac:dyDescent="0.2">
      <c r="M377" s="614"/>
      <c r="N377" s="748">
        <f t="shared" si="33"/>
        <v>319</v>
      </c>
      <c r="O377" s="730">
        <f t="shared" si="34"/>
        <v>199.43233569912144</v>
      </c>
      <c r="P377" s="730">
        <f t="shared" si="35"/>
        <v>0.42568766713025213</v>
      </c>
      <c r="Q377" s="730">
        <f t="shared" si="36"/>
        <v>0.46004593989387182</v>
      </c>
      <c r="R377" s="730">
        <f t="shared" si="37"/>
        <v>200.31806930614556</v>
      </c>
      <c r="Z377" s="614"/>
    </row>
    <row r="378" spans="13:26" x14ac:dyDescent="0.2">
      <c r="M378" s="614"/>
      <c r="N378" s="748">
        <f t="shared" si="33"/>
        <v>320</v>
      </c>
      <c r="O378" s="730">
        <f t="shared" si="34"/>
        <v>200.31806930614556</v>
      </c>
      <c r="P378" s="730">
        <f t="shared" si="35"/>
        <v>0.42568766713025213</v>
      </c>
      <c r="Q378" s="730">
        <f t="shared" si="36"/>
        <v>0.46208912987262107</v>
      </c>
      <c r="R378" s="730">
        <f t="shared" si="37"/>
        <v>201.20584610314845</v>
      </c>
      <c r="Z378" s="614"/>
    </row>
    <row r="379" spans="13:26" x14ac:dyDescent="0.2">
      <c r="M379" s="614"/>
      <c r="N379" s="748">
        <f t="shared" si="33"/>
        <v>321</v>
      </c>
      <c r="O379" s="730">
        <f t="shared" si="34"/>
        <v>201.20584610314845</v>
      </c>
      <c r="P379" s="730">
        <f t="shared" si="35"/>
        <v>0.42568766713025213</v>
      </c>
      <c r="Q379" s="730">
        <f t="shared" si="36"/>
        <v>0.46413703303517206</v>
      </c>
      <c r="R379" s="730">
        <f t="shared" si="37"/>
        <v>202.09567080331388</v>
      </c>
      <c r="Z379" s="614"/>
    </row>
    <row r="380" spans="13:26" x14ac:dyDescent="0.2">
      <c r="M380" s="614"/>
      <c r="N380" s="748">
        <f t="shared" si="33"/>
        <v>322</v>
      </c>
      <c r="O380" s="730">
        <f t="shared" si="34"/>
        <v>202.09567080331388</v>
      </c>
      <c r="P380" s="730">
        <f t="shared" si="35"/>
        <v>0.42568766713025213</v>
      </c>
      <c r="Q380" s="730">
        <f t="shared" si="36"/>
        <v>0.46618966025378911</v>
      </c>
      <c r="R380" s="730">
        <f t="shared" si="37"/>
        <v>202.98754813069792</v>
      </c>
      <c r="Z380" s="614"/>
    </row>
    <row r="381" spans="13:26" x14ac:dyDescent="0.2">
      <c r="M381" s="614"/>
      <c r="N381" s="748">
        <f t="shared" ref="N381:N382" si="38">N380+1</f>
        <v>323</v>
      </c>
      <c r="O381" s="730">
        <f t="shared" ref="O381:O382" si="39">R380</f>
        <v>202.98754813069792</v>
      </c>
      <c r="P381" s="730">
        <f t="shared" ref="P381:P382" si="40">P380</f>
        <v>0.42568766713025213</v>
      </c>
      <c r="Q381" s="730">
        <f t="shared" ref="Q381:Q382" si="41">O381*$P$53</f>
        <v>0.46824702242581645</v>
      </c>
      <c r="R381" s="730">
        <f t="shared" ref="R381:R382" si="42">O381+P381+Q381</f>
        <v>203.88148282025401</v>
      </c>
      <c r="Z381" s="614"/>
    </row>
    <row r="382" spans="13:26" x14ac:dyDescent="0.2">
      <c r="M382" s="614"/>
      <c r="N382" s="748">
        <f t="shared" si="38"/>
        <v>324</v>
      </c>
      <c r="O382" s="730">
        <f t="shared" si="39"/>
        <v>203.88148282025401</v>
      </c>
      <c r="P382" s="730">
        <f t="shared" si="40"/>
        <v>0.42568766713025213</v>
      </c>
      <c r="Q382" s="730">
        <f t="shared" si="41"/>
        <v>0.47030913047373607</v>
      </c>
      <c r="R382" s="730">
        <f t="shared" si="42"/>
        <v>204.77747961785801</v>
      </c>
      <c r="Z382" s="614"/>
    </row>
    <row r="383" spans="13:26" x14ac:dyDescent="0.2">
      <c r="M383" s="614"/>
      <c r="N383" s="615" t="s">
        <v>18</v>
      </c>
      <c r="O383" s="615" t="s">
        <v>18</v>
      </c>
      <c r="P383" s="615" t="s">
        <v>18</v>
      </c>
      <c r="Q383" s="615" t="s">
        <v>18</v>
      </c>
      <c r="R383" s="615" t="s">
        <v>18</v>
      </c>
      <c r="Z383" s="614"/>
    </row>
    <row r="384" spans="13:26" x14ac:dyDescent="0.2">
      <c r="M384" s="614"/>
      <c r="N384" s="605"/>
      <c r="O384" s="605" t="s">
        <v>111</v>
      </c>
      <c r="P384" s="724">
        <f>SUM(P59:P382)</f>
        <v>137.92280415020147</v>
      </c>
      <c r="Q384" s="724">
        <f>SUM(Q59:Q382)</f>
        <v>66.854675467655724</v>
      </c>
      <c r="R384" s="731">
        <f>P384+Q384</f>
        <v>204.77747961785718</v>
      </c>
      <c r="S384" s="497">
        <f>R384-P54</f>
        <v>7.3896444519050419E-13</v>
      </c>
      <c r="Z384" s="614"/>
    </row>
    <row r="385" spans="13:25" x14ac:dyDescent="0.2">
      <c r="M385" s="614"/>
      <c r="N385" s="614"/>
      <c r="O385" s="614"/>
      <c r="P385" s="614"/>
      <c r="Q385" s="614"/>
      <c r="R385" s="614"/>
      <c r="S385" s="614"/>
      <c r="T385" s="614"/>
      <c r="U385" s="614"/>
      <c r="V385" s="614"/>
      <c r="W385" s="614"/>
      <c r="X385" s="614"/>
      <c r="Y385" s="614"/>
    </row>
    <row r="386" spans="13:25" x14ac:dyDescent="0.2">
      <c r="N386" s="748"/>
      <c r="O386" s="730"/>
      <c r="P386" s="730"/>
      <c r="Q386" s="730"/>
      <c r="R386" s="730"/>
      <c r="S386" s="730"/>
    </row>
    <row r="387" spans="13:25" x14ac:dyDescent="0.2">
      <c r="N387" s="748"/>
      <c r="O387" s="730"/>
      <c r="P387" s="730"/>
      <c r="Q387" s="730"/>
      <c r="R387" s="730"/>
      <c r="S387" s="730"/>
    </row>
    <row r="388" spans="13:25" x14ac:dyDescent="0.2">
      <c r="N388" s="748"/>
      <c r="O388" s="730"/>
      <c r="P388" s="730"/>
      <c r="Q388" s="730"/>
      <c r="R388" s="730"/>
      <c r="S388" s="730"/>
    </row>
    <row r="389" spans="13:25" x14ac:dyDescent="0.2">
      <c r="N389" s="748"/>
      <c r="O389" s="730"/>
      <c r="P389" s="730"/>
      <c r="Q389" s="730"/>
      <c r="R389" s="730"/>
      <c r="S389" s="730"/>
    </row>
    <row r="390" spans="13:25" x14ac:dyDescent="0.2">
      <c r="N390" s="748"/>
      <c r="O390" s="730"/>
      <c r="P390" s="730"/>
      <c r="Q390" s="730"/>
      <c r="R390" s="730"/>
      <c r="S390" s="730"/>
    </row>
    <row r="391" spans="13:25" x14ac:dyDescent="0.2">
      <c r="N391" s="748"/>
      <c r="O391" s="730"/>
      <c r="P391" s="730"/>
      <c r="Q391" s="730"/>
      <c r="R391" s="730"/>
      <c r="S391" s="730"/>
    </row>
    <row r="392" spans="13:25" x14ac:dyDescent="0.2">
      <c r="N392" s="748"/>
      <c r="O392" s="730"/>
      <c r="P392" s="730"/>
      <c r="Q392" s="730"/>
      <c r="R392" s="730"/>
      <c r="S392" s="730"/>
    </row>
    <row r="393" spans="13:25" x14ac:dyDescent="0.2">
      <c r="N393" s="748"/>
      <c r="O393" s="730"/>
      <c r="P393" s="730"/>
      <c r="Q393" s="730"/>
      <c r="R393" s="730"/>
      <c r="S393" s="730"/>
    </row>
    <row r="394" spans="13:25" x14ac:dyDescent="0.2">
      <c r="N394" s="748"/>
      <c r="O394" s="730"/>
      <c r="P394" s="730"/>
      <c r="Q394" s="730"/>
      <c r="R394" s="730"/>
      <c r="S394" s="730"/>
    </row>
    <row r="395" spans="13:25" x14ac:dyDescent="0.2">
      <c r="N395" s="748"/>
      <c r="O395" s="730"/>
      <c r="P395" s="730"/>
      <c r="Q395" s="730"/>
      <c r="R395" s="730"/>
      <c r="S395" s="730"/>
    </row>
    <row r="396" spans="13:25" x14ac:dyDescent="0.2">
      <c r="N396" s="748"/>
      <c r="O396" s="730"/>
      <c r="P396" s="730"/>
      <c r="Q396" s="730"/>
      <c r="R396" s="730"/>
      <c r="S396" s="730"/>
    </row>
    <row r="397" spans="13:25" x14ac:dyDescent="0.2">
      <c r="N397" s="748"/>
      <c r="O397" s="730"/>
      <c r="P397" s="730"/>
      <c r="Q397" s="730"/>
      <c r="R397" s="730"/>
      <c r="S397" s="730"/>
    </row>
    <row r="398" spans="13:25" x14ac:dyDescent="0.2">
      <c r="N398" s="748"/>
      <c r="O398" s="730"/>
      <c r="P398" s="730"/>
      <c r="Q398" s="730"/>
      <c r="R398" s="730"/>
      <c r="S398" s="730"/>
    </row>
    <row r="399" spans="13:25" x14ac:dyDescent="0.2">
      <c r="N399" s="748"/>
      <c r="O399" s="730"/>
      <c r="P399" s="730"/>
      <c r="Q399" s="730"/>
      <c r="R399" s="730"/>
      <c r="S399" s="730"/>
    </row>
    <row r="400" spans="13:25" x14ac:dyDescent="0.2">
      <c r="N400" s="748"/>
      <c r="O400" s="730"/>
      <c r="P400" s="730"/>
      <c r="Q400" s="730"/>
      <c r="R400" s="730"/>
      <c r="S400" s="730"/>
    </row>
    <row r="401" spans="14:19" x14ac:dyDescent="0.2">
      <c r="N401" s="748"/>
      <c r="O401" s="730"/>
      <c r="P401" s="730"/>
      <c r="Q401" s="730"/>
      <c r="R401" s="730"/>
      <c r="S401" s="730"/>
    </row>
    <row r="402" spans="14:19" x14ac:dyDescent="0.2">
      <c r="N402" s="748"/>
      <c r="O402" s="730"/>
      <c r="P402" s="730"/>
      <c r="Q402" s="730"/>
      <c r="R402" s="730"/>
      <c r="S402" s="730"/>
    </row>
    <row r="403" spans="14:19" x14ac:dyDescent="0.2">
      <c r="N403" s="748"/>
      <c r="O403" s="730"/>
      <c r="P403" s="730"/>
      <c r="Q403" s="730"/>
      <c r="R403" s="730"/>
      <c r="S403" s="730"/>
    </row>
    <row r="404" spans="14:19" x14ac:dyDescent="0.2">
      <c r="N404" s="748"/>
      <c r="O404" s="730"/>
      <c r="P404" s="730"/>
      <c r="Q404" s="730"/>
      <c r="R404" s="730"/>
      <c r="S404" s="730"/>
    </row>
    <row r="405" spans="14:19" x14ac:dyDescent="0.2">
      <c r="N405" s="748"/>
      <c r="O405" s="730"/>
      <c r="P405" s="730"/>
      <c r="Q405" s="730"/>
      <c r="R405" s="730"/>
      <c r="S405" s="730"/>
    </row>
    <row r="406" spans="14:19" x14ac:dyDescent="0.2">
      <c r="N406" s="748"/>
      <c r="O406" s="730"/>
      <c r="P406" s="730"/>
      <c r="Q406" s="730"/>
      <c r="R406" s="730"/>
      <c r="S406" s="730"/>
    </row>
    <row r="407" spans="14:19" x14ac:dyDescent="0.2">
      <c r="N407" s="748"/>
      <c r="O407" s="730"/>
      <c r="P407" s="730"/>
      <c r="Q407" s="730"/>
      <c r="R407" s="730"/>
      <c r="S407" s="730"/>
    </row>
    <row r="408" spans="14:19" x14ac:dyDescent="0.2">
      <c r="N408" s="748"/>
      <c r="O408" s="730"/>
      <c r="P408" s="730"/>
      <c r="Q408" s="730"/>
      <c r="R408" s="730"/>
      <c r="S408" s="730"/>
    </row>
    <row r="409" spans="14:19" x14ac:dyDescent="0.2">
      <c r="N409" s="748"/>
      <c r="O409" s="730"/>
      <c r="P409" s="730"/>
      <c r="Q409" s="730"/>
      <c r="R409" s="730"/>
      <c r="S409" s="730"/>
    </row>
    <row r="410" spans="14:19" x14ac:dyDescent="0.2">
      <c r="N410" s="748"/>
      <c r="O410" s="730"/>
      <c r="P410" s="730"/>
      <c r="Q410" s="730"/>
      <c r="R410" s="730"/>
      <c r="S410" s="730"/>
    </row>
    <row r="411" spans="14:19" x14ac:dyDescent="0.2">
      <c r="N411" s="748"/>
      <c r="O411" s="730"/>
      <c r="P411" s="730"/>
      <c r="Q411" s="730"/>
      <c r="R411" s="730"/>
      <c r="S411" s="730"/>
    </row>
    <row r="412" spans="14:19" x14ac:dyDescent="0.2">
      <c r="N412" s="748"/>
      <c r="O412" s="730"/>
      <c r="P412" s="730"/>
      <c r="Q412" s="730"/>
      <c r="R412" s="730"/>
      <c r="S412" s="730"/>
    </row>
    <row r="413" spans="14:19" x14ac:dyDescent="0.2">
      <c r="N413" s="748"/>
      <c r="O413" s="730"/>
      <c r="P413" s="730"/>
      <c r="Q413" s="730"/>
      <c r="R413" s="730"/>
      <c r="S413" s="730"/>
    </row>
    <row r="414" spans="14:19" x14ac:dyDescent="0.2">
      <c r="N414" s="748"/>
      <c r="O414" s="730"/>
      <c r="P414" s="730"/>
      <c r="Q414" s="730"/>
      <c r="R414" s="730"/>
      <c r="S414" s="730"/>
    </row>
    <row r="415" spans="14:19" x14ac:dyDescent="0.2">
      <c r="N415" s="748"/>
      <c r="O415" s="730"/>
      <c r="P415" s="730"/>
      <c r="Q415" s="730"/>
      <c r="R415" s="730"/>
      <c r="S415" s="730"/>
    </row>
    <row r="416" spans="14:19" x14ac:dyDescent="0.2">
      <c r="N416" s="748"/>
      <c r="O416" s="730"/>
      <c r="P416" s="730"/>
      <c r="Q416" s="730"/>
      <c r="R416" s="730"/>
      <c r="S416" s="730"/>
    </row>
    <row r="417" spans="14:19" x14ac:dyDescent="0.2">
      <c r="N417" s="748"/>
      <c r="O417" s="730"/>
      <c r="P417" s="730"/>
      <c r="Q417" s="730"/>
      <c r="R417" s="730"/>
      <c r="S417" s="730"/>
    </row>
    <row r="418" spans="14:19" x14ac:dyDescent="0.2">
      <c r="N418" s="748"/>
      <c r="O418" s="730"/>
      <c r="P418" s="730"/>
      <c r="Q418" s="730"/>
      <c r="R418" s="730"/>
      <c r="S418" s="730"/>
    </row>
    <row r="419" spans="14:19" x14ac:dyDescent="0.2">
      <c r="N419" s="748"/>
      <c r="O419" s="730"/>
      <c r="P419" s="730"/>
      <c r="Q419" s="730"/>
      <c r="R419" s="730"/>
      <c r="S419" s="730"/>
    </row>
    <row r="420" spans="14:19" x14ac:dyDescent="0.2">
      <c r="N420" s="748"/>
      <c r="O420" s="730"/>
      <c r="P420" s="730"/>
      <c r="Q420" s="730"/>
      <c r="R420" s="730"/>
      <c r="S420" s="730"/>
    </row>
    <row r="421" spans="14:19" x14ac:dyDescent="0.2">
      <c r="N421" s="748"/>
      <c r="O421" s="730"/>
      <c r="P421" s="730"/>
      <c r="Q421" s="730"/>
      <c r="R421" s="730"/>
      <c r="S421" s="730"/>
    </row>
    <row r="422" spans="14:19" x14ac:dyDescent="0.2">
      <c r="N422" s="748"/>
      <c r="O422" s="730"/>
      <c r="P422" s="730"/>
      <c r="Q422" s="730"/>
      <c r="R422" s="730"/>
      <c r="S422" s="730"/>
    </row>
    <row r="423" spans="14:19" x14ac:dyDescent="0.2">
      <c r="N423" s="748"/>
      <c r="O423" s="730"/>
      <c r="P423" s="730"/>
      <c r="Q423" s="730"/>
      <c r="R423" s="730"/>
      <c r="S423" s="730"/>
    </row>
    <row r="424" spans="14:19" x14ac:dyDescent="0.2">
      <c r="N424" s="748"/>
      <c r="O424" s="730"/>
      <c r="P424" s="730"/>
      <c r="Q424" s="730"/>
      <c r="R424" s="730"/>
      <c r="S424" s="730"/>
    </row>
    <row r="425" spans="14:19" x14ac:dyDescent="0.2">
      <c r="N425" s="748"/>
      <c r="O425" s="730"/>
      <c r="P425" s="730"/>
      <c r="Q425" s="730"/>
      <c r="R425" s="730"/>
      <c r="S425" s="730"/>
    </row>
  </sheetData>
  <mergeCells count="1">
    <mergeCell ref="AF7:AF8"/>
  </mergeCells>
  <printOptions horizontalCentered="1"/>
  <pageMargins left="0.75" right="0.75" top="0.75" bottom="0.75" header="1" footer="1"/>
  <pageSetup scale="74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D695B-F0A5-41D1-9DA6-5E0393B673FC}">
  <sheetPr>
    <tabColor theme="1"/>
    <pageSetUpPr fitToPage="1"/>
  </sheetPr>
  <dimension ref="A1:DJ7355"/>
  <sheetViews>
    <sheetView zoomScaleNormal="100" workbookViewId="0">
      <selection activeCell="A85" sqref="A85"/>
    </sheetView>
  </sheetViews>
  <sheetFormatPr defaultRowHeight="12.75" x14ac:dyDescent="0.2"/>
  <cols>
    <col min="1" max="1" width="6.5703125" style="51" bestFit="1" customWidth="1"/>
    <col min="2" max="2" width="29.140625" style="51" customWidth="1"/>
    <col min="3" max="3" width="13.42578125" style="51" bestFit="1" customWidth="1"/>
    <col min="4" max="4" width="13.85546875" style="51" bestFit="1" customWidth="1"/>
    <col min="5" max="5" width="11.28515625" style="51" bestFit="1" customWidth="1"/>
    <col min="6" max="6" width="11.85546875" style="51" customWidth="1"/>
    <col min="7" max="7" width="14.42578125" style="51" bestFit="1" customWidth="1"/>
    <col min="8" max="8" width="2.5703125" style="51" bestFit="1" customWidth="1"/>
    <col min="9" max="9" width="6.5703125" style="51" bestFit="1" customWidth="1"/>
    <col min="10" max="10" width="28.5703125" style="51" customWidth="1"/>
    <col min="11" max="11" width="12.7109375" style="51" bestFit="1" customWidth="1"/>
    <col min="12" max="12" width="13.85546875" style="51" bestFit="1" customWidth="1"/>
    <col min="13" max="13" width="11.28515625" style="51" bestFit="1" customWidth="1"/>
    <col min="14" max="14" width="10.7109375" style="51" bestFit="1" customWidth="1"/>
    <col min="15" max="15" width="12.28515625" style="51" bestFit="1" customWidth="1"/>
    <col min="16" max="16" width="4.7109375" style="51" bestFit="1" customWidth="1"/>
    <col min="17" max="17" width="6.5703125" style="51" bestFit="1" customWidth="1"/>
    <col min="18" max="18" width="29.140625" style="51" customWidth="1"/>
    <col min="19" max="19" width="11.7109375" style="51" bestFit="1" customWidth="1"/>
    <col min="20" max="20" width="13.85546875" style="51" bestFit="1" customWidth="1"/>
    <col min="21" max="21" width="10.7109375" style="51" bestFit="1" customWidth="1"/>
    <col min="22" max="22" width="11.28515625" style="51" bestFit="1" customWidth="1"/>
    <col min="23" max="23" width="11.7109375" style="51" bestFit="1" customWidth="1"/>
    <col min="24" max="24" width="2.5703125" style="51" bestFit="1" customWidth="1"/>
    <col min="25" max="25" width="6.5703125" style="51" bestFit="1" customWidth="1"/>
    <col min="26" max="26" width="29.140625" style="51" customWidth="1"/>
    <col min="27" max="27" width="11.7109375" style="51" bestFit="1" customWidth="1"/>
    <col min="28" max="28" width="13.85546875" style="51" bestFit="1" customWidth="1"/>
    <col min="29" max="29" width="10.7109375" style="51" bestFit="1" customWidth="1"/>
    <col min="30" max="30" width="11.28515625" style="51" bestFit="1" customWidth="1"/>
    <col min="31" max="31" width="11.7109375" style="51" bestFit="1" customWidth="1"/>
    <col min="32" max="32" width="2.5703125" style="51" bestFit="1" customWidth="1"/>
    <col min="33" max="33" width="6.5703125" style="51" bestFit="1" customWidth="1"/>
    <col min="34" max="34" width="29.140625" style="51" customWidth="1"/>
    <col min="35" max="35" width="11.7109375" style="51" bestFit="1" customWidth="1"/>
    <col min="36" max="36" width="13.85546875" style="51" bestFit="1" customWidth="1"/>
    <col min="37" max="37" width="10.7109375" style="51" bestFit="1" customWidth="1"/>
    <col min="38" max="38" width="11.28515625" style="51" bestFit="1" customWidth="1"/>
    <col min="39" max="39" width="11.7109375" style="51" bestFit="1" customWidth="1"/>
    <col min="40" max="40" width="2.5703125" style="51" bestFit="1" customWidth="1"/>
    <col min="41" max="41" width="6.5703125" style="51" bestFit="1" customWidth="1"/>
    <col min="42" max="42" width="29.140625" style="51" customWidth="1"/>
    <col min="43" max="43" width="11.7109375" style="51" bestFit="1" customWidth="1"/>
    <col min="44" max="44" width="13.85546875" style="51" bestFit="1" customWidth="1"/>
    <col min="45" max="45" width="10.7109375" style="51" bestFit="1" customWidth="1"/>
    <col min="46" max="46" width="11.28515625" style="51" bestFit="1" customWidth="1"/>
    <col min="47" max="47" width="11.7109375" style="51" bestFit="1" customWidth="1"/>
    <col min="48" max="48" width="2.5703125" style="51" bestFit="1" customWidth="1"/>
    <col min="49" max="49" width="6.5703125" style="51" bestFit="1" customWidth="1"/>
    <col min="50" max="50" width="29.140625" style="51" customWidth="1"/>
    <col min="51" max="51" width="11.7109375" style="51" bestFit="1" customWidth="1"/>
    <col min="52" max="52" width="13.85546875" style="51" bestFit="1" customWidth="1"/>
    <col min="53" max="53" width="10.7109375" style="51" bestFit="1" customWidth="1"/>
    <col min="54" max="54" width="11.28515625" style="51" bestFit="1" customWidth="1"/>
    <col min="55" max="55" width="11.7109375" style="51" bestFit="1" customWidth="1"/>
    <col min="56" max="56" width="2.5703125" style="51" bestFit="1" customWidth="1"/>
    <col min="57" max="57" width="6.5703125" style="51" bestFit="1" customWidth="1"/>
    <col min="58" max="58" width="29.140625" style="51" customWidth="1"/>
    <col min="59" max="59" width="11.7109375" style="51" bestFit="1" customWidth="1"/>
    <col min="60" max="60" width="13.85546875" style="51" bestFit="1" customWidth="1"/>
    <col min="61" max="61" width="10.7109375" style="51" bestFit="1" customWidth="1"/>
    <col min="62" max="62" width="11.28515625" style="51" bestFit="1" customWidth="1"/>
    <col min="63" max="63" width="11.7109375" style="51" bestFit="1" customWidth="1"/>
    <col min="64" max="64" width="2.5703125" style="51" bestFit="1" customWidth="1"/>
    <col min="65" max="65" width="6.5703125" style="51" bestFit="1" customWidth="1"/>
    <col min="66" max="66" width="29.140625" style="51" customWidth="1"/>
    <col min="67" max="67" width="13.42578125" style="51" bestFit="1" customWidth="1"/>
    <col min="68" max="68" width="13.85546875" style="51" bestFit="1" customWidth="1"/>
    <col min="69" max="69" width="10.7109375" style="51" bestFit="1" customWidth="1"/>
    <col min="70" max="70" width="11.28515625" style="51" bestFit="1" customWidth="1"/>
    <col min="71" max="71" width="14.42578125" style="51" bestFit="1" customWidth="1"/>
    <col min="72" max="72" width="2.5703125" style="51" bestFit="1" customWidth="1"/>
    <col min="73" max="73" width="2.5703125" style="51" customWidth="1"/>
    <col min="74" max="80" width="9.140625" style="83" customWidth="1"/>
    <col min="81" max="81" width="13.5703125" style="84" bestFit="1" customWidth="1"/>
    <col min="82" max="82" width="27.7109375" style="51" customWidth="1"/>
    <col min="83" max="83" width="11.85546875" style="83" bestFit="1" customWidth="1"/>
    <col min="84" max="84" width="10.85546875" style="83" bestFit="1" customWidth="1"/>
    <col min="85" max="85" width="9.140625" style="83" customWidth="1"/>
    <col min="86" max="86" width="2.7109375" style="51" customWidth="1"/>
    <col min="87" max="87" width="10.28515625" style="51" customWidth="1"/>
    <col min="88" max="88" width="8.42578125" style="51" customWidth="1"/>
    <col min="89" max="95" width="12.28515625" style="51" customWidth="1"/>
    <col min="96" max="96" width="13.42578125" style="51" customWidth="1"/>
    <col min="97" max="97" width="10.7109375" style="51" customWidth="1"/>
    <col min="98" max="98" width="2.7109375" style="51" customWidth="1"/>
    <col min="99" max="99" width="2.5703125" style="51" customWidth="1"/>
    <col min="100" max="106" width="9.140625" style="83" customWidth="1"/>
    <col min="107" max="107" width="13.5703125" style="84" bestFit="1" customWidth="1"/>
    <col min="108" max="108" width="9.140625" style="83" customWidth="1"/>
    <col min="109" max="109" width="2.7109375" style="51" customWidth="1"/>
    <col min="110" max="110" width="10.28515625" style="51" customWidth="1"/>
    <col min="111" max="111" width="8.42578125" style="51" customWidth="1"/>
    <col min="112" max="114" width="12.28515625" style="51" customWidth="1"/>
    <col min="115" max="16384" width="9.140625" style="51"/>
  </cols>
  <sheetData>
    <row r="1" spans="1:114" ht="15.75" x14ac:dyDescent="0.25">
      <c r="B1" s="53" t="s">
        <v>160</v>
      </c>
      <c r="D1" s="175"/>
      <c r="H1" s="57"/>
      <c r="J1" s="53" t="s">
        <v>160</v>
      </c>
      <c r="L1" s="175"/>
      <c r="P1" s="57"/>
      <c r="R1" s="53" t="s">
        <v>160</v>
      </c>
      <c r="X1" s="57"/>
      <c r="Z1" s="53" t="s">
        <v>160</v>
      </c>
      <c r="AF1" s="57"/>
      <c r="AH1" s="53" t="s">
        <v>160</v>
      </c>
      <c r="AN1" s="57"/>
      <c r="AP1" s="53" t="s">
        <v>160</v>
      </c>
      <c r="AV1" s="57"/>
      <c r="AX1" s="53" t="s">
        <v>160</v>
      </c>
      <c r="BD1" s="57"/>
      <c r="BF1" s="53" t="s">
        <v>160</v>
      </c>
      <c r="BL1" s="57"/>
      <c r="BN1" s="53" t="s">
        <v>160</v>
      </c>
      <c r="BT1" s="57"/>
      <c r="BU1" s="91"/>
      <c r="BV1" s="120" t="s">
        <v>172</v>
      </c>
      <c r="BW1" s="120" t="s">
        <v>173</v>
      </c>
      <c r="BX1" s="120" t="s">
        <v>174</v>
      </c>
      <c r="BY1" s="120" t="s">
        <v>175</v>
      </c>
      <c r="BZ1" s="120" t="s">
        <v>176</v>
      </c>
      <c r="CA1" s="120" t="s">
        <v>177</v>
      </c>
      <c r="CB1" s="120" t="s">
        <v>178</v>
      </c>
      <c r="CC1" s="121" t="s">
        <v>179</v>
      </c>
      <c r="CD1" s="120" t="s">
        <v>180</v>
      </c>
      <c r="CE1" s="120" t="s">
        <v>181</v>
      </c>
      <c r="CF1" s="123" t="s">
        <v>182</v>
      </c>
      <c r="CG1" s="124" t="s">
        <v>88</v>
      </c>
      <c r="CH1" s="57"/>
      <c r="CI1" s="118" t="s">
        <v>3915</v>
      </c>
      <c r="CJ1" s="93"/>
      <c r="CK1" s="92"/>
      <c r="CL1" s="92"/>
      <c r="CM1" s="92"/>
      <c r="CN1"/>
      <c r="CO1"/>
      <c r="CP1"/>
      <c r="CQ1"/>
      <c r="CR1"/>
      <c r="CS1"/>
      <c r="CT1" s="57"/>
      <c r="CU1" s="91"/>
      <c r="CV1" s="120" t="s">
        <v>172</v>
      </c>
      <c r="CW1" s="120" t="s">
        <v>173</v>
      </c>
      <c r="CX1" s="120" t="s">
        <v>174</v>
      </c>
      <c r="CY1" s="120" t="s">
        <v>175</v>
      </c>
      <c r="CZ1" s="120" t="s">
        <v>176</v>
      </c>
      <c r="DA1" s="120" t="s">
        <v>177</v>
      </c>
      <c r="DB1" s="120" t="s">
        <v>178</v>
      </c>
      <c r="DC1" s="125" t="s">
        <v>179</v>
      </c>
      <c r="DD1" s="124" t="s">
        <v>88</v>
      </c>
      <c r="DE1" s="57"/>
      <c r="DF1" s="118" t="s">
        <v>3916</v>
      </c>
      <c r="DG1" s="93"/>
      <c r="DH1" s="92"/>
      <c r="DI1" s="92"/>
      <c r="DJ1" s="92"/>
    </row>
    <row r="2" spans="1:114" ht="15.75" x14ac:dyDescent="0.25">
      <c r="B2" s="176" t="s">
        <v>254</v>
      </c>
      <c r="H2" s="57"/>
      <c r="J2" s="176" t="s">
        <v>257</v>
      </c>
      <c r="P2" s="57"/>
      <c r="R2" s="176" t="s">
        <v>256</v>
      </c>
      <c r="X2" s="57"/>
      <c r="Z2" s="54" t="s">
        <v>253</v>
      </c>
      <c r="AF2" s="57"/>
      <c r="AH2" s="54" t="s">
        <v>252</v>
      </c>
      <c r="AN2" s="57"/>
      <c r="AP2" s="176" t="s">
        <v>256</v>
      </c>
      <c r="AV2" s="57"/>
      <c r="AX2" s="176" t="s">
        <v>253</v>
      </c>
      <c r="BD2" s="57"/>
      <c r="BF2" s="176" t="s">
        <v>252</v>
      </c>
      <c r="BL2" s="57"/>
      <c r="BN2" s="176" t="s">
        <v>254</v>
      </c>
      <c r="BT2" s="57"/>
      <c r="BU2" s="91"/>
      <c r="BV2" s="177">
        <v>2010</v>
      </c>
      <c r="BW2" s="177">
        <v>5</v>
      </c>
      <c r="BX2" s="177" t="s">
        <v>1616</v>
      </c>
      <c r="BY2" s="177" t="s">
        <v>262</v>
      </c>
      <c r="BZ2" s="177" t="s">
        <v>277</v>
      </c>
      <c r="CA2" s="177">
        <v>6</v>
      </c>
      <c r="CB2" s="177" t="s">
        <v>269</v>
      </c>
      <c r="CC2" s="122">
        <v>86.82</v>
      </c>
      <c r="CD2" s="178" t="s">
        <v>3441</v>
      </c>
      <c r="CE2" s="177" t="s">
        <v>278</v>
      </c>
      <c r="CF2" s="177" t="s">
        <v>1619</v>
      </c>
      <c r="CG2" s="83" t="s">
        <v>89</v>
      </c>
      <c r="CH2" s="57"/>
      <c r="CI2" s="85" t="s">
        <v>172</v>
      </c>
      <c r="CJ2" s="85" t="s">
        <v>3914</v>
      </c>
      <c r="CK2"/>
      <c r="CL2"/>
      <c r="CM2"/>
      <c r="CN2"/>
      <c r="CO2"/>
      <c r="CP2"/>
      <c r="CQ2"/>
      <c r="CR2"/>
      <c r="CS2"/>
      <c r="CT2" s="57"/>
      <c r="CU2" s="91"/>
      <c r="CV2" s="179">
        <v>2011</v>
      </c>
      <c r="CW2" s="179">
        <v>1</v>
      </c>
      <c r="CX2" s="179" t="s">
        <v>1523</v>
      </c>
      <c r="CY2" s="179" t="s">
        <v>262</v>
      </c>
      <c r="CZ2" s="179" t="s">
        <v>277</v>
      </c>
      <c r="DA2" s="179">
        <v>0</v>
      </c>
      <c r="DB2" s="179" t="s">
        <v>1621</v>
      </c>
      <c r="DC2" s="126">
        <v>1159</v>
      </c>
      <c r="DD2" s="83" t="s">
        <v>9</v>
      </c>
      <c r="DE2" s="57"/>
      <c r="DF2" s="85" t="s">
        <v>172</v>
      </c>
      <c r="DG2" s="94">
        <v>2011</v>
      </c>
      <c r="DH2"/>
      <c r="DI2"/>
      <c r="DJ2"/>
    </row>
    <row r="3" spans="1:114" ht="15.75" x14ac:dyDescent="0.25">
      <c r="B3" s="88" t="s">
        <v>247</v>
      </c>
      <c r="H3" s="57"/>
      <c r="J3" s="88" t="s">
        <v>247</v>
      </c>
      <c r="P3" s="57"/>
      <c r="R3" s="88" t="s">
        <v>247</v>
      </c>
      <c r="X3" s="57"/>
      <c r="Z3" s="88" t="s">
        <v>260</v>
      </c>
      <c r="AA3" s="180"/>
      <c r="AB3" s="180"/>
      <c r="AC3" s="180"/>
      <c r="AF3" s="57"/>
      <c r="AH3" s="88" t="s">
        <v>260</v>
      </c>
      <c r="AI3" s="180"/>
      <c r="AJ3" s="180"/>
      <c r="AK3" s="180"/>
      <c r="AN3" s="57"/>
      <c r="AP3" s="88" t="s">
        <v>251</v>
      </c>
      <c r="AQ3" s="180"/>
      <c r="AR3" s="180"/>
      <c r="AS3" s="180"/>
      <c r="AV3" s="57"/>
      <c r="AX3" s="88" t="s">
        <v>259</v>
      </c>
      <c r="AY3" s="180"/>
      <c r="AZ3" s="180"/>
      <c r="BA3" s="180"/>
      <c r="BD3" s="57"/>
      <c r="BF3" s="88" t="s">
        <v>259</v>
      </c>
      <c r="BG3" s="180"/>
      <c r="BH3" s="180"/>
      <c r="BI3" s="180"/>
      <c r="BL3" s="57"/>
      <c r="BN3" s="88" t="s">
        <v>109</v>
      </c>
      <c r="BT3" s="57"/>
      <c r="BU3" s="91"/>
      <c r="BV3" s="177">
        <v>2010</v>
      </c>
      <c r="BW3" s="177">
        <v>5</v>
      </c>
      <c r="BX3" s="177" t="s">
        <v>1616</v>
      </c>
      <c r="BY3" s="177" t="s">
        <v>262</v>
      </c>
      <c r="BZ3" s="177" t="s">
        <v>277</v>
      </c>
      <c r="CA3" s="177">
        <v>6</v>
      </c>
      <c r="CB3" s="177" t="s">
        <v>269</v>
      </c>
      <c r="CC3" s="122">
        <v>402.64</v>
      </c>
      <c r="CD3" s="178" t="s">
        <v>3442</v>
      </c>
      <c r="CE3" s="177" t="s">
        <v>278</v>
      </c>
      <c r="CF3" s="177" t="s">
        <v>1620</v>
      </c>
      <c r="CG3" s="83" t="s">
        <v>89</v>
      </c>
      <c r="CH3" s="57"/>
      <c r="CI3"/>
      <c r="CJ3"/>
      <c r="CK3"/>
      <c r="CL3"/>
      <c r="CM3"/>
      <c r="CN3"/>
      <c r="CO3"/>
      <c r="CP3"/>
      <c r="CQ3"/>
      <c r="CR3"/>
      <c r="CS3"/>
      <c r="CT3" s="57"/>
      <c r="CU3" s="91"/>
      <c r="CV3" s="179">
        <v>2011</v>
      </c>
      <c r="CW3" s="179">
        <v>1</v>
      </c>
      <c r="CX3" s="179" t="s">
        <v>261</v>
      </c>
      <c r="CY3" s="179" t="s">
        <v>262</v>
      </c>
      <c r="CZ3" s="179" t="s">
        <v>277</v>
      </c>
      <c r="DA3" s="179">
        <v>0</v>
      </c>
      <c r="DB3" s="179" t="s">
        <v>264</v>
      </c>
      <c r="DC3" s="126">
        <v>3000</v>
      </c>
      <c r="DD3" s="83" t="s">
        <v>9</v>
      </c>
      <c r="DE3" s="57"/>
      <c r="DF3"/>
      <c r="DG3"/>
      <c r="DH3"/>
      <c r="DI3"/>
      <c r="DJ3"/>
    </row>
    <row r="4" spans="1:114" ht="15.75" x14ac:dyDescent="0.25">
      <c r="B4" s="55" t="s">
        <v>239</v>
      </c>
      <c r="H4" s="57"/>
      <c r="J4" s="55" t="s">
        <v>240</v>
      </c>
      <c r="P4" s="57"/>
      <c r="R4" s="55" t="s">
        <v>249</v>
      </c>
      <c r="X4" s="57"/>
      <c r="AF4" s="57"/>
      <c r="AN4" s="57"/>
      <c r="AV4" s="57"/>
      <c r="BD4" s="57"/>
      <c r="BL4" s="57"/>
      <c r="BN4" s="88" t="s">
        <v>258</v>
      </c>
      <c r="BT4" s="57"/>
      <c r="BU4" s="91"/>
      <c r="BV4" s="177">
        <v>2009</v>
      </c>
      <c r="BW4" s="177">
        <v>1</v>
      </c>
      <c r="BX4" s="177" t="s">
        <v>1184</v>
      </c>
      <c r="BY4" s="177" t="s">
        <v>262</v>
      </c>
      <c r="BZ4" s="177" t="s">
        <v>277</v>
      </c>
      <c r="CA4" s="177">
        <v>6</v>
      </c>
      <c r="CB4" s="177" t="s">
        <v>264</v>
      </c>
      <c r="CC4" s="122">
        <v>3.29</v>
      </c>
      <c r="CD4" s="178" t="s">
        <v>3037</v>
      </c>
      <c r="CE4" s="177" t="s">
        <v>278</v>
      </c>
      <c r="CF4" s="177" t="s">
        <v>1185</v>
      </c>
      <c r="CG4" s="83" t="s">
        <v>89</v>
      </c>
      <c r="CH4" s="57"/>
      <c r="CI4" t="s">
        <v>93</v>
      </c>
      <c r="CJ4"/>
      <c r="CK4" t="s">
        <v>176</v>
      </c>
      <c r="CL4"/>
      <c r="CM4"/>
      <c r="CN4"/>
      <c r="CO4"/>
      <c r="CP4"/>
      <c r="CQ4"/>
      <c r="CR4"/>
      <c r="CS4"/>
      <c r="CT4" s="57"/>
      <c r="CU4" s="91"/>
      <c r="CV4" s="179">
        <v>2011</v>
      </c>
      <c r="CW4" s="179">
        <v>1</v>
      </c>
      <c r="CX4" s="179" t="s">
        <v>357</v>
      </c>
      <c r="CY4" s="179" t="s">
        <v>262</v>
      </c>
      <c r="CZ4" s="179" t="s">
        <v>277</v>
      </c>
      <c r="DA4" s="179">
        <v>0</v>
      </c>
      <c r="DB4" s="179" t="s">
        <v>264</v>
      </c>
      <c r="DC4" s="126">
        <v>1000</v>
      </c>
      <c r="DD4" s="83" t="s">
        <v>9</v>
      </c>
      <c r="DE4" s="57"/>
      <c r="DF4" t="s">
        <v>93</v>
      </c>
      <c r="DG4"/>
      <c r="DH4" t="s">
        <v>176</v>
      </c>
      <c r="DI4"/>
      <c r="DJ4"/>
    </row>
    <row r="5" spans="1:114" ht="15" x14ac:dyDescent="0.25">
      <c r="D5" s="181" t="s">
        <v>170</v>
      </c>
      <c r="E5" s="182"/>
      <c r="F5" s="182"/>
      <c r="G5" s="182"/>
      <c r="H5" s="183"/>
      <c r="L5" s="181" t="s">
        <v>170</v>
      </c>
      <c r="O5" s="182"/>
      <c r="P5" s="183"/>
      <c r="T5" s="181" t="s">
        <v>170</v>
      </c>
      <c r="U5" s="182"/>
      <c r="V5" s="182"/>
      <c r="W5" s="182"/>
      <c r="X5" s="183"/>
      <c r="AB5" s="181" t="s">
        <v>170</v>
      </c>
      <c r="AC5" s="182"/>
      <c r="AD5" s="182"/>
      <c r="AE5" s="182"/>
      <c r="AF5" s="183"/>
      <c r="AJ5" s="181" t="s">
        <v>170</v>
      </c>
      <c r="AK5" s="182"/>
      <c r="AL5" s="182"/>
      <c r="AM5" s="182"/>
      <c r="AN5" s="183"/>
      <c r="AR5" s="181" t="s">
        <v>170</v>
      </c>
      <c r="AS5" s="182"/>
      <c r="AT5" s="182"/>
      <c r="AU5" s="182"/>
      <c r="AV5" s="183"/>
      <c r="AZ5" s="181" t="s">
        <v>170</v>
      </c>
      <c r="BA5" s="182"/>
      <c r="BB5" s="182"/>
      <c r="BC5" s="182"/>
      <c r="BD5" s="183"/>
      <c r="BH5" s="181" t="s">
        <v>170</v>
      </c>
      <c r="BI5" s="182"/>
      <c r="BJ5" s="182"/>
      <c r="BK5" s="182"/>
      <c r="BL5" s="183"/>
      <c r="BP5" s="181" t="s">
        <v>170</v>
      </c>
      <c r="BQ5" s="182"/>
      <c r="BR5" s="182"/>
      <c r="BS5" s="182"/>
      <c r="BT5" s="183"/>
      <c r="BU5" s="91"/>
      <c r="BV5" s="177">
        <v>2009</v>
      </c>
      <c r="BW5" s="177">
        <v>1</v>
      </c>
      <c r="BX5" s="177" t="s">
        <v>1184</v>
      </c>
      <c r="BY5" s="177" t="s">
        <v>262</v>
      </c>
      <c r="BZ5" s="177" t="s">
        <v>277</v>
      </c>
      <c r="CA5" s="177">
        <v>6</v>
      </c>
      <c r="CB5" s="177" t="s">
        <v>264</v>
      </c>
      <c r="CC5" s="122">
        <v>8.34</v>
      </c>
      <c r="CD5" s="178" t="s">
        <v>2418</v>
      </c>
      <c r="CE5" s="177" t="s">
        <v>278</v>
      </c>
      <c r="CF5" s="177" t="s">
        <v>1185</v>
      </c>
      <c r="CG5" s="83" t="s">
        <v>89</v>
      </c>
      <c r="CH5" s="57"/>
      <c r="CI5" t="s">
        <v>88</v>
      </c>
      <c r="CJ5" t="s">
        <v>177</v>
      </c>
      <c r="CK5" t="s">
        <v>277</v>
      </c>
      <c r="CL5" t="s">
        <v>263</v>
      </c>
      <c r="CM5" t="s">
        <v>266</v>
      </c>
      <c r="CN5" t="s">
        <v>267</v>
      </c>
      <c r="CO5" t="s">
        <v>268</v>
      </c>
      <c r="CP5" t="s">
        <v>316</v>
      </c>
      <c r="CQ5" t="s">
        <v>347</v>
      </c>
      <c r="CR5" t="s">
        <v>74</v>
      </c>
      <c r="CS5"/>
      <c r="CT5" s="57"/>
      <c r="CU5" s="91"/>
      <c r="CV5" s="179">
        <v>2011</v>
      </c>
      <c r="CW5" s="179">
        <v>1</v>
      </c>
      <c r="CX5" s="179" t="s">
        <v>281</v>
      </c>
      <c r="CY5" s="179" t="s">
        <v>262</v>
      </c>
      <c r="CZ5" s="179" t="s">
        <v>277</v>
      </c>
      <c r="DA5" s="179">
        <v>0</v>
      </c>
      <c r="DB5" s="179" t="s">
        <v>264</v>
      </c>
      <c r="DC5" s="126">
        <v>5000</v>
      </c>
      <c r="DD5" s="83" t="s">
        <v>9</v>
      </c>
      <c r="DE5" s="57"/>
      <c r="DF5" t="s">
        <v>88</v>
      </c>
      <c r="DG5" t="s">
        <v>177</v>
      </c>
      <c r="DH5" t="s">
        <v>277</v>
      </c>
      <c r="DI5" t="s">
        <v>74</v>
      </c>
      <c r="DJ5"/>
    </row>
    <row r="6" spans="1:114" ht="15" x14ac:dyDescent="0.25">
      <c r="A6" s="182" t="s">
        <v>165</v>
      </c>
      <c r="B6" s="184" t="s">
        <v>15</v>
      </c>
      <c r="C6" s="182" t="s">
        <v>155</v>
      </c>
      <c r="D6" s="182" t="s">
        <v>171</v>
      </c>
      <c r="E6" s="182" t="s">
        <v>157</v>
      </c>
      <c r="F6" s="182" t="s">
        <v>158</v>
      </c>
      <c r="G6" s="182" t="s">
        <v>159</v>
      </c>
      <c r="H6" s="183"/>
      <c r="I6" s="182" t="s">
        <v>165</v>
      </c>
      <c r="J6" s="184" t="s">
        <v>15</v>
      </c>
      <c r="K6" s="182" t="s">
        <v>155</v>
      </c>
      <c r="L6" s="182" t="s">
        <v>171</v>
      </c>
      <c r="M6" s="182" t="s">
        <v>157</v>
      </c>
      <c r="N6" s="182" t="s">
        <v>158</v>
      </c>
      <c r="O6" s="182" t="s">
        <v>159</v>
      </c>
      <c r="P6" s="183"/>
      <c r="Q6" s="182" t="s">
        <v>165</v>
      </c>
      <c r="R6" s="184" t="s">
        <v>15</v>
      </c>
      <c r="S6" s="182" t="s">
        <v>155</v>
      </c>
      <c r="T6" s="182" t="s">
        <v>171</v>
      </c>
      <c r="U6" s="182" t="s">
        <v>157</v>
      </c>
      <c r="V6" s="182" t="s">
        <v>158</v>
      </c>
      <c r="W6" s="182" t="s">
        <v>159</v>
      </c>
      <c r="X6" s="183"/>
      <c r="Y6" s="182" t="s">
        <v>165</v>
      </c>
      <c r="Z6" s="184" t="s">
        <v>15</v>
      </c>
      <c r="AA6" s="182" t="s">
        <v>155</v>
      </c>
      <c r="AB6" s="182" t="s">
        <v>171</v>
      </c>
      <c r="AC6" s="182" t="s">
        <v>157</v>
      </c>
      <c r="AD6" s="182" t="s">
        <v>158</v>
      </c>
      <c r="AE6" s="182" t="s">
        <v>159</v>
      </c>
      <c r="AF6" s="183"/>
      <c r="AG6" s="182" t="s">
        <v>165</v>
      </c>
      <c r="AH6" s="184" t="s">
        <v>15</v>
      </c>
      <c r="AI6" s="182" t="s">
        <v>155</v>
      </c>
      <c r="AJ6" s="182" t="s">
        <v>171</v>
      </c>
      <c r="AK6" s="182" t="s">
        <v>157</v>
      </c>
      <c r="AL6" s="182" t="s">
        <v>158</v>
      </c>
      <c r="AM6" s="182" t="s">
        <v>159</v>
      </c>
      <c r="AN6" s="183"/>
      <c r="AO6" s="182" t="s">
        <v>165</v>
      </c>
      <c r="AP6" s="184" t="s">
        <v>15</v>
      </c>
      <c r="AQ6" s="182" t="s">
        <v>155</v>
      </c>
      <c r="AR6" s="182" t="s">
        <v>171</v>
      </c>
      <c r="AS6" s="182" t="s">
        <v>157</v>
      </c>
      <c r="AT6" s="182" t="s">
        <v>158</v>
      </c>
      <c r="AU6" s="182" t="s">
        <v>159</v>
      </c>
      <c r="AV6" s="183"/>
      <c r="AW6" s="182" t="s">
        <v>165</v>
      </c>
      <c r="AX6" s="184" t="s">
        <v>15</v>
      </c>
      <c r="AY6" s="182" t="s">
        <v>155</v>
      </c>
      <c r="AZ6" s="182" t="s">
        <v>171</v>
      </c>
      <c r="BA6" s="182" t="s">
        <v>157</v>
      </c>
      <c r="BB6" s="182" t="s">
        <v>158</v>
      </c>
      <c r="BC6" s="182" t="s">
        <v>159</v>
      </c>
      <c r="BD6" s="183"/>
      <c r="BE6" s="182" t="s">
        <v>165</v>
      </c>
      <c r="BF6" s="184" t="s">
        <v>15</v>
      </c>
      <c r="BG6" s="182" t="s">
        <v>155</v>
      </c>
      <c r="BH6" s="182" t="s">
        <v>171</v>
      </c>
      <c r="BI6" s="182" t="s">
        <v>157</v>
      </c>
      <c r="BJ6" s="182" t="s">
        <v>158</v>
      </c>
      <c r="BK6" s="182" t="s">
        <v>159</v>
      </c>
      <c r="BL6" s="183"/>
      <c r="BM6" s="182" t="s">
        <v>165</v>
      </c>
      <c r="BN6" s="184" t="s">
        <v>15</v>
      </c>
      <c r="BO6" s="182" t="s">
        <v>155</v>
      </c>
      <c r="BP6" s="182" t="s">
        <v>171</v>
      </c>
      <c r="BQ6" s="182" t="s">
        <v>157</v>
      </c>
      <c r="BR6" s="182" t="s">
        <v>158</v>
      </c>
      <c r="BS6" s="182" t="s">
        <v>159</v>
      </c>
      <c r="BT6" s="183"/>
      <c r="BU6" s="91"/>
      <c r="BV6" s="177">
        <v>2009</v>
      </c>
      <c r="BW6" s="177">
        <v>1</v>
      </c>
      <c r="BX6" s="177" t="s">
        <v>1184</v>
      </c>
      <c r="BY6" s="177" t="s">
        <v>262</v>
      </c>
      <c r="BZ6" s="177" t="s">
        <v>277</v>
      </c>
      <c r="CA6" s="177">
        <v>6</v>
      </c>
      <c r="CB6" s="177" t="s">
        <v>264</v>
      </c>
      <c r="CC6" s="122">
        <v>7.69</v>
      </c>
      <c r="CD6" s="178" t="s">
        <v>2418</v>
      </c>
      <c r="CE6" s="177" t="s">
        <v>278</v>
      </c>
      <c r="CF6" s="177" t="s">
        <v>1186</v>
      </c>
      <c r="CG6" s="83" t="s">
        <v>89</v>
      </c>
      <c r="CH6" s="57"/>
      <c r="CI6" t="s">
        <v>9</v>
      </c>
      <c r="CJ6">
        <v>0</v>
      </c>
      <c r="CK6">
        <v>465325.61000000039</v>
      </c>
      <c r="CL6">
        <v>73472.89</v>
      </c>
      <c r="CM6">
        <v>61858.859999999993</v>
      </c>
      <c r="CN6">
        <v>86234.839999999967</v>
      </c>
      <c r="CO6">
        <v>60571.920000000006</v>
      </c>
      <c r="CP6">
        <v>22487.09</v>
      </c>
      <c r="CQ6">
        <v>35175.050000000003</v>
      </c>
      <c r="CR6">
        <v>805126.26000000036</v>
      </c>
      <c r="CS6"/>
      <c r="CT6" s="57"/>
      <c r="CU6" s="91"/>
      <c r="CV6" s="179">
        <v>2011</v>
      </c>
      <c r="CW6" s="179">
        <v>1</v>
      </c>
      <c r="CX6" s="179" t="s">
        <v>1404</v>
      </c>
      <c r="CY6" s="179" t="s">
        <v>262</v>
      </c>
      <c r="CZ6" s="179" t="s">
        <v>277</v>
      </c>
      <c r="DA6" s="179">
        <v>0</v>
      </c>
      <c r="DB6" s="179" t="s">
        <v>1404</v>
      </c>
      <c r="DC6" s="126">
        <v>3295</v>
      </c>
      <c r="DD6" s="83" t="s">
        <v>9</v>
      </c>
      <c r="DE6" s="57"/>
      <c r="DF6" t="s">
        <v>9</v>
      </c>
      <c r="DG6">
        <v>0</v>
      </c>
      <c r="DH6">
        <v>284405</v>
      </c>
      <c r="DI6">
        <v>284405</v>
      </c>
      <c r="DJ6"/>
    </row>
    <row r="7" spans="1:114" ht="15" x14ac:dyDescent="0.25">
      <c r="A7" s="185" t="s">
        <v>18</v>
      </c>
      <c r="B7" s="185" t="s">
        <v>18</v>
      </c>
      <c r="C7" s="185" t="s">
        <v>18</v>
      </c>
      <c r="D7" s="185" t="s">
        <v>18</v>
      </c>
      <c r="E7" s="185" t="s">
        <v>18</v>
      </c>
      <c r="F7" s="185" t="s">
        <v>18</v>
      </c>
      <c r="G7" s="186" t="s">
        <v>18</v>
      </c>
      <c r="H7" s="57"/>
      <c r="I7" s="185" t="s">
        <v>18</v>
      </c>
      <c r="J7" s="185" t="s">
        <v>18</v>
      </c>
      <c r="K7" s="185" t="s">
        <v>18</v>
      </c>
      <c r="L7" s="185" t="s">
        <v>18</v>
      </c>
      <c r="M7" s="185" t="s">
        <v>18</v>
      </c>
      <c r="N7" s="185" t="s">
        <v>18</v>
      </c>
      <c r="O7" s="186" t="s">
        <v>18</v>
      </c>
      <c r="P7" s="57"/>
      <c r="Q7" s="185" t="s">
        <v>18</v>
      </c>
      <c r="R7" s="185" t="s">
        <v>18</v>
      </c>
      <c r="S7" s="185" t="s">
        <v>18</v>
      </c>
      <c r="T7" s="185" t="s">
        <v>18</v>
      </c>
      <c r="U7" s="185" t="s">
        <v>18</v>
      </c>
      <c r="V7" s="185" t="s">
        <v>18</v>
      </c>
      <c r="W7" s="186" t="s">
        <v>18</v>
      </c>
      <c r="X7" s="57"/>
      <c r="Y7" s="185" t="s">
        <v>18</v>
      </c>
      <c r="Z7" s="185" t="s">
        <v>18</v>
      </c>
      <c r="AA7" s="185" t="s">
        <v>18</v>
      </c>
      <c r="AB7" s="185" t="s">
        <v>18</v>
      </c>
      <c r="AC7" s="185" t="s">
        <v>18</v>
      </c>
      <c r="AD7" s="185" t="s">
        <v>18</v>
      </c>
      <c r="AE7" s="186" t="s">
        <v>18</v>
      </c>
      <c r="AF7" s="57"/>
      <c r="AG7" s="185" t="s">
        <v>18</v>
      </c>
      <c r="AH7" s="185" t="s">
        <v>18</v>
      </c>
      <c r="AI7" s="185" t="s">
        <v>18</v>
      </c>
      <c r="AJ7" s="185" t="s">
        <v>18</v>
      </c>
      <c r="AK7" s="185" t="s">
        <v>18</v>
      </c>
      <c r="AL7" s="185" t="s">
        <v>18</v>
      </c>
      <c r="AM7" s="186" t="s">
        <v>18</v>
      </c>
      <c r="AN7" s="57"/>
      <c r="AO7" s="185" t="s">
        <v>18</v>
      </c>
      <c r="AP7" s="185" t="s">
        <v>18</v>
      </c>
      <c r="AQ7" s="185" t="s">
        <v>18</v>
      </c>
      <c r="AR7" s="185" t="s">
        <v>18</v>
      </c>
      <c r="AS7" s="185" t="s">
        <v>18</v>
      </c>
      <c r="AT7" s="185" t="s">
        <v>18</v>
      </c>
      <c r="AU7" s="186" t="s">
        <v>18</v>
      </c>
      <c r="AV7" s="57"/>
      <c r="AW7" s="185" t="s">
        <v>18</v>
      </c>
      <c r="AX7" s="185" t="s">
        <v>18</v>
      </c>
      <c r="AY7" s="185" t="s">
        <v>18</v>
      </c>
      <c r="AZ7" s="185" t="s">
        <v>18</v>
      </c>
      <c r="BA7" s="185" t="s">
        <v>18</v>
      </c>
      <c r="BB7" s="185" t="s">
        <v>18</v>
      </c>
      <c r="BC7" s="186" t="s">
        <v>18</v>
      </c>
      <c r="BD7" s="57"/>
      <c r="BE7" s="185" t="s">
        <v>18</v>
      </c>
      <c r="BF7" s="185" t="s">
        <v>18</v>
      </c>
      <c r="BG7" s="185" t="s">
        <v>18</v>
      </c>
      <c r="BH7" s="185" t="s">
        <v>18</v>
      </c>
      <c r="BI7" s="185" t="s">
        <v>18</v>
      </c>
      <c r="BJ7" s="185" t="s">
        <v>18</v>
      </c>
      <c r="BK7" s="186" t="s">
        <v>18</v>
      </c>
      <c r="BL7" s="57"/>
      <c r="BM7" s="185" t="s">
        <v>18</v>
      </c>
      <c r="BN7" s="185" t="s">
        <v>18</v>
      </c>
      <c r="BO7" s="185" t="s">
        <v>18</v>
      </c>
      <c r="BP7" s="185" t="s">
        <v>18</v>
      </c>
      <c r="BQ7" s="185" t="s">
        <v>18</v>
      </c>
      <c r="BR7" s="185" t="s">
        <v>18</v>
      </c>
      <c r="BS7" s="186" t="s">
        <v>18</v>
      </c>
      <c r="BT7" s="57"/>
      <c r="BU7" s="91"/>
      <c r="BV7" s="177">
        <v>2009</v>
      </c>
      <c r="BW7" s="177">
        <v>1</v>
      </c>
      <c r="BX7" s="177" t="s">
        <v>1184</v>
      </c>
      <c r="BY7" s="177" t="s">
        <v>262</v>
      </c>
      <c r="BZ7" s="177" t="s">
        <v>277</v>
      </c>
      <c r="CA7" s="177">
        <v>6</v>
      </c>
      <c r="CB7" s="177" t="s">
        <v>264</v>
      </c>
      <c r="CC7" s="122">
        <v>8.34</v>
      </c>
      <c r="CD7" s="178" t="s">
        <v>2418</v>
      </c>
      <c r="CE7" s="177" t="s">
        <v>278</v>
      </c>
      <c r="CF7" s="177" t="s">
        <v>1187</v>
      </c>
      <c r="CG7" s="83" t="s">
        <v>89</v>
      </c>
      <c r="CH7" s="57"/>
      <c r="CI7"/>
      <c r="CJ7">
        <v>1</v>
      </c>
      <c r="CK7">
        <v>31005.340000000004</v>
      </c>
      <c r="CL7">
        <v>18538.780000000002</v>
      </c>
      <c r="CM7"/>
      <c r="CN7"/>
      <c r="CO7"/>
      <c r="CP7">
        <v>173.97</v>
      </c>
      <c r="CQ7"/>
      <c r="CR7">
        <v>49718.090000000011</v>
      </c>
      <c r="CS7"/>
      <c r="CT7" s="57"/>
      <c r="CU7" s="91"/>
      <c r="CV7" s="179">
        <v>2011</v>
      </c>
      <c r="CW7" s="179">
        <v>2</v>
      </c>
      <c r="CX7" s="179" t="s">
        <v>1523</v>
      </c>
      <c r="CY7" s="179" t="s">
        <v>262</v>
      </c>
      <c r="CZ7" s="179" t="s">
        <v>277</v>
      </c>
      <c r="DA7" s="179">
        <v>0</v>
      </c>
      <c r="DB7" s="179" t="s">
        <v>1621</v>
      </c>
      <c r="DC7" s="126">
        <v>1047</v>
      </c>
      <c r="DD7" s="83" t="s">
        <v>9</v>
      </c>
      <c r="DE7" s="57"/>
      <c r="DF7"/>
      <c r="DG7">
        <v>3</v>
      </c>
      <c r="DH7">
        <v>4675200</v>
      </c>
      <c r="DI7">
        <v>4675200</v>
      </c>
      <c r="DJ7"/>
    </row>
    <row r="8" spans="1:114" ht="15" x14ac:dyDescent="0.25">
      <c r="A8" s="117" t="s">
        <v>164</v>
      </c>
      <c r="B8" s="81" t="s">
        <v>139</v>
      </c>
      <c r="C8" s="81">
        <v>1188972</v>
      </c>
      <c r="D8" s="81">
        <v>260346</v>
      </c>
      <c r="E8" s="81">
        <v>85324</v>
      </c>
      <c r="F8" s="81">
        <v>-293665</v>
      </c>
      <c r="G8" s="89">
        <v>1240977</v>
      </c>
      <c r="H8" s="187"/>
      <c r="I8" s="117" t="s">
        <v>164</v>
      </c>
      <c r="J8" s="81" t="s">
        <v>139</v>
      </c>
      <c r="K8" s="81">
        <v>664981</v>
      </c>
      <c r="L8" s="81">
        <v>52630</v>
      </c>
      <c r="M8" s="81">
        <v>72280</v>
      </c>
      <c r="N8" s="81">
        <v>-137596</v>
      </c>
      <c r="O8" s="89">
        <v>652295</v>
      </c>
      <c r="P8" s="187"/>
      <c r="Q8" s="117" t="s">
        <v>164</v>
      </c>
      <c r="R8" s="81" t="s">
        <v>139</v>
      </c>
      <c r="S8" s="81">
        <v>523991</v>
      </c>
      <c r="T8" s="81">
        <v>207716</v>
      </c>
      <c r="U8" s="81">
        <v>13044</v>
      </c>
      <c r="V8" s="81">
        <v>-156069</v>
      </c>
      <c r="W8" s="89">
        <v>588682</v>
      </c>
      <c r="X8" s="187"/>
      <c r="Y8" s="117" t="s">
        <v>164</v>
      </c>
      <c r="Z8" s="81" t="s">
        <v>139</v>
      </c>
      <c r="AA8" s="81">
        <v>36270</v>
      </c>
      <c r="AB8" s="81">
        <v>14581</v>
      </c>
      <c r="AC8" s="81">
        <v>2047</v>
      </c>
      <c r="AD8" s="81">
        <v>-5422</v>
      </c>
      <c r="AE8" s="89">
        <v>47476</v>
      </c>
      <c r="AF8" s="187"/>
      <c r="AG8" s="117" t="s">
        <v>164</v>
      </c>
      <c r="AH8" s="81" t="s">
        <v>139</v>
      </c>
      <c r="AI8" s="81">
        <v>0</v>
      </c>
      <c r="AJ8" s="81">
        <v>0</v>
      </c>
      <c r="AK8" s="81">
        <v>0</v>
      </c>
      <c r="AL8" s="81">
        <v>0</v>
      </c>
      <c r="AM8" s="89">
        <v>0</v>
      </c>
      <c r="AN8" s="187"/>
      <c r="AO8" s="117" t="s">
        <v>164</v>
      </c>
      <c r="AP8" s="81" t="s">
        <v>139</v>
      </c>
      <c r="AQ8" s="81">
        <v>487721</v>
      </c>
      <c r="AR8" s="81">
        <v>193135</v>
      </c>
      <c r="AS8" s="81">
        <v>10997</v>
      </c>
      <c r="AT8" s="81">
        <v>-150647</v>
      </c>
      <c r="AU8" s="89">
        <v>541206</v>
      </c>
      <c r="AV8" s="187"/>
      <c r="AW8" s="117" t="s">
        <v>164</v>
      </c>
      <c r="AX8" s="81" t="s">
        <v>139</v>
      </c>
      <c r="AY8" s="81">
        <v>145080</v>
      </c>
      <c r="AZ8" s="81">
        <v>58324</v>
      </c>
      <c r="BA8" s="81">
        <v>8188</v>
      </c>
      <c r="BB8" s="81">
        <v>-21688</v>
      </c>
      <c r="BC8" s="89">
        <v>189904</v>
      </c>
      <c r="BD8" s="187"/>
      <c r="BE8" s="117" t="s">
        <v>164</v>
      </c>
      <c r="BF8" s="81" t="s">
        <v>139</v>
      </c>
      <c r="BG8" s="81">
        <v>0</v>
      </c>
      <c r="BH8" s="81">
        <v>0</v>
      </c>
      <c r="BI8" s="81">
        <v>0</v>
      </c>
      <c r="BJ8" s="81">
        <v>0</v>
      </c>
      <c r="BK8" s="89">
        <v>0</v>
      </c>
      <c r="BL8" s="187"/>
      <c r="BM8" s="117" t="s">
        <v>164</v>
      </c>
      <c r="BN8" s="81" t="s">
        <v>139</v>
      </c>
      <c r="BO8" s="81">
        <v>342641</v>
      </c>
      <c r="BP8" s="81">
        <v>134811</v>
      </c>
      <c r="BQ8" s="81">
        <v>2809</v>
      </c>
      <c r="BR8" s="81">
        <v>-128959</v>
      </c>
      <c r="BS8" s="89">
        <v>351302</v>
      </c>
      <c r="BT8" s="187"/>
      <c r="BU8" s="91"/>
      <c r="BV8" s="177">
        <v>2009</v>
      </c>
      <c r="BW8" s="177">
        <v>1</v>
      </c>
      <c r="BX8" s="177" t="s">
        <v>1184</v>
      </c>
      <c r="BY8" s="177" t="s">
        <v>262</v>
      </c>
      <c r="BZ8" s="177" t="s">
        <v>277</v>
      </c>
      <c r="CA8" s="177">
        <v>6</v>
      </c>
      <c r="CB8" s="177" t="s">
        <v>264</v>
      </c>
      <c r="CC8" s="122">
        <v>5.24</v>
      </c>
      <c r="CD8" s="178" t="s">
        <v>66</v>
      </c>
      <c r="CE8" s="177" t="s">
        <v>278</v>
      </c>
      <c r="CF8" s="177" t="s">
        <v>1185</v>
      </c>
      <c r="CG8" s="83" t="s">
        <v>89</v>
      </c>
      <c r="CH8" s="57"/>
      <c r="CI8"/>
      <c r="CJ8">
        <v>2</v>
      </c>
      <c r="CK8">
        <v>11604.810000000003</v>
      </c>
      <c r="CL8">
        <v>1095.7800000000002</v>
      </c>
      <c r="CM8">
        <v>166.06</v>
      </c>
      <c r="CN8">
        <v>249.45999999999995</v>
      </c>
      <c r="CO8">
        <v>1765.66</v>
      </c>
      <c r="CP8">
        <v>1463.5600000000002</v>
      </c>
      <c r="CQ8">
        <v>1211.4899999999998</v>
      </c>
      <c r="CR8">
        <v>17556.82</v>
      </c>
      <c r="CS8"/>
      <c r="CT8" s="57"/>
      <c r="CU8" s="91"/>
      <c r="CV8" s="179">
        <v>2011</v>
      </c>
      <c r="CW8" s="179">
        <v>2</v>
      </c>
      <c r="CX8" s="179" t="s">
        <v>261</v>
      </c>
      <c r="CY8" s="179" t="s">
        <v>262</v>
      </c>
      <c r="CZ8" s="179" t="s">
        <v>277</v>
      </c>
      <c r="DA8" s="179">
        <v>0</v>
      </c>
      <c r="DB8" s="179" t="s">
        <v>264</v>
      </c>
      <c r="DC8" s="126">
        <v>3000</v>
      </c>
      <c r="DD8" s="83" t="s">
        <v>9</v>
      </c>
      <c r="DE8" s="57"/>
      <c r="DF8"/>
      <c r="DG8">
        <v>70</v>
      </c>
      <c r="DH8">
        <v>113765</v>
      </c>
      <c r="DI8">
        <v>113765</v>
      </c>
      <c r="DJ8"/>
    </row>
    <row r="9" spans="1:114" ht="15" x14ac:dyDescent="0.25">
      <c r="A9" s="117" t="s">
        <v>164</v>
      </c>
      <c r="B9" s="188" t="s">
        <v>3929</v>
      </c>
      <c r="C9" s="81">
        <v>921016</v>
      </c>
      <c r="D9" s="81">
        <v>363746</v>
      </c>
      <c r="E9" s="81">
        <v>20645</v>
      </c>
      <c r="F9" s="81">
        <v>-284007</v>
      </c>
      <c r="G9" s="89">
        <v>1021400</v>
      </c>
      <c r="H9" s="187"/>
      <c r="I9" s="117" t="s">
        <v>164</v>
      </c>
      <c r="J9" s="188" t="s">
        <v>3929</v>
      </c>
      <c r="K9" s="81">
        <v>0</v>
      </c>
      <c r="L9" s="81">
        <v>0</v>
      </c>
      <c r="M9" s="81">
        <v>0</v>
      </c>
      <c r="N9" s="81">
        <v>0</v>
      </c>
      <c r="O9" s="89">
        <v>0</v>
      </c>
      <c r="P9" s="187"/>
      <c r="Q9" s="117" t="s">
        <v>164</v>
      </c>
      <c r="R9" s="188" t="s">
        <v>3929</v>
      </c>
      <c r="S9" s="81">
        <v>921016</v>
      </c>
      <c r="T9" s="81">
        <v>363746</v>
      </c>
      <c r="U9" s="81">
        <v>20645</v>
      </c>
      <c r="V9" s="81">
        <v>-284007</v>
      </c>
      <c r="W9" s="89">
        <v>1021400</v>
      </c>
      <c r="X9" s="187"/>
      <c r="Y9" s="117" t="s">
        <v>164</v>
      </c>
      <c r="Z9" s="188" t="s">
        <v>3929</v>
      </c>
      <c r="AA9" s="81">
        <v>52185</v>
      </c>
      <c r="AB9" s="81">
        <v>20807</v>
      </c>
      <c r="AC9" s="81">
        <v>3047</v>
      </c>
      <c r="AD9" s="81">
        <v>-7114</v>
      </c>
      <c r="AE9" s="89">
        <v>68925</v>
      </c>
      <c r="AF9" s="187"/>
      <c r="AG9" s="117" t="s">
        <v>164</v>
      </c>
      <c r="AH9" s="188" t="s">
        <v>3929</v>
      </c>
      <c r="AI9" s="81">
        <v>0</v>
      </c>
      <c r="AJ9" s="81">
        <v>0</v>
      </c>
      <c r="AK9" s="81">
        <v>0</v>
      </c>
      <c r="AL9" s="81">
        <v>0</v>
      </c>
      <c r="AM9" s="89">
        <v>0</v>
      </c>
      <c r="AN9" s="187"/>
      <c r="AO9" s="117" t="s">
        <v>164</v>
      </c>
      <c r="AP9" s="188" t="s">
        <v>3929</v>
      </c>
      <c r="AQ9" s="81">
        <v>868831</v>
      </c>
      <c r="AR9" s="81">
        <v>342939</v>
      </c>
      <c r="AS9" s="81">
        <v>17598</v>
      </c>
      <c r="AT9" s="81">
        <v>-276893</v>
      </c>
      <c r="AU9" s="89">
        <v>952475</v>
      </c>
      <c r="AV9" s="187"/>
      <c r="AW9" s="117" t="s">
        <v>164</v>
      </c>
      <c r="AX9" s="188" t="s">
        <v>3929</v>
      </c>
      <c r="AY9" s="81">
        <v>208740</v>
      </c>
      <c r="AZ9" s="81">
        <v>83228</v>
      </c>
      <c r="BA9" s="81">
        <v>12188</v>
      </c>
      <c r="BB9" s="81">
        <v>-28456</v>
      </c>
      <c r="BC9" s="89">
        <v>275700</v>
      </c>
      <c r="BD9" s="187"/>
      <c r="BE9" s="117" t="s">
        <v>164</v>
      </c>
      <c r="BF9" s="188" t="s">
        <v>3929</v>
      </c>
      <c r="BG9" s="81">
        <v>0</v>
      </c>
      <c r="BH9" s="81">
        <v>0</v>
      </c>
      <c r="BI9" s="81">
        <v>0</v>
      </c>
      <c r="BJ9" s="81">
        <v>0</v>
      </c>
      <c r="BK9" s="89">
        <v>0</v>
      </c>
      <c r="BL9" s="187"/>
      <c r="BM9" s="117" t="s">
        <v>164</v>
      </c>
      <c r="BN9" s="188" t="s">
        <v>3929</v>
      </c>
      <c r="BO9" s="81">
        <v>660091</v>
      </c>
      <c r="BP9" s="81">
        <v>259711</v>
      </c>
      <c r="BQ9" s="81">
        <v>5410</v>
      </c>
      <c r="BR9" s="81">
        <v>-248437</v>
      </c>
      <c r="BS9" s="89">
        <v>676775</v>
      </c>
      <c r="BT9" s="187"/>
      <c r="BU9" s="91"/>
      <c r="BV9" s="177">
        <v>2009</v>
      </c>
      <c r="BW9" s="177">
        <v>1</v>
      </c>
      <c r="BX9" s="177" t="s">
        <v>1184</v>
      </c>
      <c r="BY9" s="177" t="s">
        <v>262</v>
      </c>
      <c r="BZ9" s="177" t="s">
        <v>277</v>
      </c>
      <c r="CA9" s="177">
        <v>6</v>
      </c>
      <c r="CB9" s="177" t="s">
        <v>264</v>
      </c>
      <c r="CC9" s="122">
        <v>5.23</v>
      </c>
      <c r="CD9" s="178" t="s">
        <v>66</v>
      </c>
      <c r="CE9" s="177" t="s">
        <v>278</v>
      </c>
      <c r="CF9" s="177" t="s">
        <v>1187</v>
      </c>
      <c r="CG9" s="83" t="s">
        <v>89</v>
      </c>
      <c r="CH9" s="57"/>
      <c r="CI9"/>
      <c r="CJ9">
        <v>3</v>
      </c>
      <c r="CK9">
        <v>7147037.7799999891</v>
      </c>
      <c r="CL9">
        <v>357883.91000000009</v>
      </c>
      <c r="CM9">
        <v>979388.42999999947</v>
      </c>
      <c r="CN9">
        <v>804479.48</v>
      </c>
      <c r="CO9">
        <v>1140197.6999999983</v>
      </c>
      <c r="CP9">
        <v>785842.96000000031</v>
      </c>
      <c r="CQ9">
        <v>742464.46999999916</v>
      </c>
      <c r="CR9">
        <v>11957294.729999986</v>
      </c>
      <c r="CS9"/>
      <c r="CT9" s="57"/>
      <c r="CU9" s="91"/>
      <c r="CV9" s="179">
        <v>2011</v>
      </c>
      <c r="CW9" s="179">
        <v>2</v>
      </c>
      <c r="CX9" s="179" t="s">
        <v>357</v>
      </c>
      <c r="CY9" s="179" t="s">
        <v>262</v>
      </c>
      <c r="CZ9" s="179" t="s">
        <v>277</v>
      </c>
      <c r="DA9" s="179">
        <v>0</v>
      </c>
      <c r="DB9" s="179" t="s">
        <v>264</v>
      </c>
      <c r="DC9" s="126">
        <v>1000</v>
      </c>
      <c r="DD9" s="83" t="s">
        <v>9</v>
      </c>
      <c r="DE9" s="57"/>
      <c r="DF9" t="s">
        <v>90</v>
      </c>
      <c r="DG9"/>
      <c r="DH9">
        <v>5073370</v>
      </c>
      <c r="DI9">
        <v>5073370</v>
      </c>
      <c r="DJ9"/>
    </row>
    <row r="10" spans="1:114" ht="15" x14ac:dyDescent="0.25">
      <c r="A10" s="117" t="s">
        <v>164</v>
      </c>
      <c r="B10" s="189" t="s">
        <v>3947</v>
      </c>
      <c r="C10" s="81">
        <v>0</v>
      </c>
      <c r="D10" s="81">
        <v>0</v>
      </c>
      <c r="E10" s="81">
        <v>0</v>
      </c>
      <c r="F10" s="81">
        <v>0</v>
      </c>
      <c r="G10" s="89">
        <v>0</v>
      </c>
      <c r="H10" s="187"/>
      <c r="I10" s="117" t="s">
        <v>164</v>
      </c>
      <c r="J10" s="189" t="s">
        <v>3947</v>
      </c>
      <c r="K10" s="81">
        <v>-386268</v>
      </c>
      <c r="L10" s="81">
        <v>-27372</v>
      </c>
      <c r="M10" s="81">
        <v>-43284</v>
      </c>
      <c r="N10" s="81">
        <v>81444</v>
      </c>
      <c r="O10" s="89">
        <v>-375480</v>
      </c>
      <c r="P10" s="187"/>
      <c r="Q10" s="117" t="s">
        <v>164</v>
      </c>
      <c r="R10" s="189" t="s">
        <v>3947</v>
      </c>
      <c r="S10" s="81">
        <v>386268</v>
      </c>
      <c r="T10" s="81">
        <v>27372</v>
      </c>
      <c r="U10" s="81">
        <v>43284</v>
      </c>
      <c r="V10" s="81">
        <v>-81444</v>
      </c>
      <c r="W10" s="89">
        <v>375480</v>
      </c>
      <c r="X10" s="187"/>
      <c r="Y10" s="117" t="s">
        <v>164</v>
      </c>
      <c r="Z10" s="189" t="s">
        <v>3947</v>
      </c>
      <c r="AA10" s="81">
        <v>4871</v>
      </c>
      <c r="AB10" s="81">
        <v>4147</v>
      </c>
      <c r="AC10" s="81">
        <v>-349</v>
      </c>
      <c r="AD10" s="81">
        <v>-489</v>
      </c>
      <c r="AE10" s="89">
        <v>8180</v>
      </c>
      <c r="AF10" s="187"/>
      <c r="AG10" s="117" t="s">
        <v>164</v>
      </c>
      <c r="AH10" s="189" t="s">
        <v>3947</v>
      </c>
      <c r="AI10" s="81">
        <v>0</v>
      </c>
      <c r="AJ10" s="81">
        <v>0</v>
      </c>
      <c r="AK10" s="81">
        <v>0</v>
      </c>
      <c r="AL10" s="81">
        <v>0</v>
      </c>
      <c r="AM10" s="89">
        <v>0</v>
      </c>
      <c r="AN10" s="187"/>
      <c r="AO10" s="117" t="s">
        <v>164</v>
      </c>
      <c r="AP10" s="189" t="s">
        <v>3947</v>
      </c>
      <c r="AQ10" s="81">
        <v>381397</v>
      </c>
      <c r="AR10" s="81">
        <v>23225</v>
      </c>
      <c r="AS10" s="81">
        <v>43633</v>
      </c>
      <c r="AT10" s="81">
        <v>-80955</v>
      </c>
      <c r="AU10" s="89">
        <v>367300</v>
      </c>
      <c r="AV10" s="187"/>
      <c r="AW10" s="117" t="s">
        <v>164</v>
      </c>
      <c r="AX10" s="189" t="s">
        <v>3947</v>
      </c>
      <c r="AY10" s="81">
        <v>19484</v>
      </c>
      <c r="AZ10" s="81">
        <v>16588</v>
      </c>
      <c r="BA10" s="81">
        <v>-1396</v>
      </c>
      <c r="BB10" s="81">
        <v>-1956</v>
      </c>
      <c r="BC10" s="89">
        <v>32720</v>
      </c>
      <c r="BD10" s="187"/>
      <c r="BE10" s="117" t="s">
        <v>164</v>
      </c>
      <c r="BF10" s="189" t="s">
        <v>3947</v>
      </c>
      <c r="BG10" s="81">
        <v>0</v>
      </c>
      <c r="BH10" s="81">
        <v>0</v>
      </c>
      <c r="BI10" s="81">
        <v>0</v>
      </c>
      <c r="BJ10" s="81">
        <v>0</v>
      </c>
      <c r="BK10" s="89">
        <v>0</v>
      </c>
      <c r="BL10" s="187"/>
      <c r="BM10" s="117" t="s">
        <v>164</v>
      </c>
      <c r="BN10" s="189" t="s">
        <v>3947</v>
      </c>
      <c r="BO10" s="81">
        <v>361913</v>
      </c>
      <c r="BP10" s="81">
        <v>6637</v>
      </c>
      <c r="BQ10" s="81">
        <v>45029</v>
      </c>
      <c r="BR10" s="81">
        <v>-78999</v>
      </c>
      <c r="BS10" s="89">
        <v>334580</v>
      </c>
      <c r="BT10" s="187"/>
      <c r="BU10" s="91"/>
      <c r="BV10" s="177">
        <v>2009</v>
      </c>
      <c r="BW10" s="177">
        <v>1</v>
      </c>
      <c r="BX10" s="177" t="s">
        <v>1184</v>
      </c>
      <c r="BY10" s="177" t="s">
        <v>262</v>
      </c>
      <c r="BZ10" s="177" t="s">
        <v>277</v>
      </c>
      <c r="CA10" s="177">
        <v>6</v>
      </c>
      <c r="CB10" s="177" t="s">
        <v>264</v>
      </c>
      <c r="CC10" s="122">
        <v>7.4</v>
      </c>
      <c r="CD10" s="178" t="s">
        <v>2794</v>
      </c>
      <c r="CE10" s="177" t="s">
        <v>278</v>
      </c>
      <c r="CF10" s="177" t="s">
        <v>1185</v>
      </c>
      <c r="CG10" s="83" t="s">
        <v>89</v>
      </c>
      <c r="CH10" s="57"/>
      <c r="CI10"/>
      <c r="CJ10">
        <v>30</v>
      </c>
      <c r="CK10">
        <v>15101.28</v>
      </c>
      <c r="CL10"/>
      <c r="CM10"/>
      <c r="CN10"/>
      <c r="CO10"/>
      <c r="CP10"/>
      <c r="CQ10"/>
      <c r="CR10">
        <v>15101.28</v>
      </c>
      <c r="CS10"/>
      <c r="CT10" s="57"/>
      <c r="CU10" s="91"/>
      <c r="CV10" s="179">
        <v>2011</v>
      </c>
      <c r="CW10" s="179">
        <v>2</v>
      </c>
      <c r="CX10" s="179" t="s">
        <v>281</v>
      </c>
      <c r="CY10" s="179" t="s">
        <v>262</v>
      </c>
      <c r="CZ10" s="179" t="s">
        <v>277</v>
      </c>
      <c r="DA10" s="179">
        <v>0</v>
      </c>
      <c r="DB10" s="179" t="s">
        <v>264</v>
      </c>
      <c r="DC10" s="126">
        <v>5000</v>
      </c>
      <c r="DD10" s="83" t="s">
        <v>9</v>
      </c>
      <c r="DE10" s="57"/>
      <c r="DF10" t="s">
        <v>74</v>
      </c>
      <c r="DG10"/>
      <c r="DH10">
        <v>5073370</v>
      </c>
      <c r="DI10">
        <v>5073370</v>
      </c>
      <c r="DJ10"/>
    </row>
    <row r="11" spans="1:114" ht="15" x14ac:dyDescent="0.25">
      <c r="A11" s="117" t="s">
        <v>164</v>
      </c>
      <c r="B11" s="188" t="s">
        <v>3930</v>
      </c>
      <c r="C11" s="81">
        <v>1248483</v>
      </c>
      <c r="D11" s="81">
        <v>492903</v>
      </c>
      <c r="E11" s="81">
        <v>27688</v>
      </c>
      <c r="F11" s="81">
        <v>-386232</v>
      </c>
      <c r="G11" s="89">
        <v>1382842</v>
      </c>
      <c r="H11" s="187"/>
      <c r="I11" s="117" t="s">
        <v>164</v>
      </c>
      <c r="J11" s="188" t="s">
        <v>3930</v>
      </c>
      <c r="K11" s="81">
        <v>0</v>
      </c>
      <c r="L11" s="81">
        <v>0</v>
      </c>
      <c r="M11" s="81">
        <v>0</v>
      </c>
      <c r="N11" s="81">
        <v>0</v>
      </c>
      <c r="O11" s="89">
        <v>0</v>
      </c>
      <c r="P11" s="187"/>
      <c r="Q11" s="117" t="s">
        <v>164</v>
      </c>
      <c r="R11" s="188" t="s">
        <v>3930</v>
      </c>
      <c r="S11" s="81">
        <v>1248483</v>
      </c>
      <c r="T11" s="81">
        <v>492903</v>
      </c>
      <c r="U11" s="81">
        <v>27688</v>
      </c>
      <c r="V11" s="81">
        <v>-386232</v>
      </c>
      <c r="W11" s="89">
        <v>1382842</v>
      </c>
      <c r="X11" s="187"/>
      <c r="Y11" s="117" t="s">
        <v>164</v>
      </c>
      <c r="Z11" s="188" t="s">
        <v>3930</v>
      </c>
      <c r="AA11" s="81">
        <v>69244</v>
      </c>
      <c r="AB11" s="81">
        <v>27582</v>
      </c>
      <c r="AC11" s="81">
        <v>4059</v>
      </c>
      <c r="AD11" s="81">
        <v>-9330</v>
      </c>
      <c r="AE11" s="89">
        <v>91555</v>
      </c>
      <c r="AF11" s="187"/>
      <c r="AG11" s="117" t="s">
        <v>164</v>
      </c>
      <c r="AH11" s="188" t="s">
        <v>3930</v>
      </c>
      <c r="AI11" s="81">
        <v>0</v>
      </c>
      <c r="AJ11" s="81">
        <v>0</v>
      </c>
      <c r="AK11" s="81">
        <v>0</v>
      </c>
      <c r="AL11" s="81">
        <v>0</v>
      </c>
      <c r="AM11" s="89">
        <v>0</v>
      </c>
      <c r="AN11" s="187"/>
      <c r="AO11" s="117" t="s">
        <v>164</v>
      </c>
      <c r="AP11" s="188" t="s">
        <v>3930</v>
      </c>
      <c r="AQ11" s="81">
        <v>1179239</v>
      </c>
      <c r="AR11" s="81">
        <v>465321</v>
      </c>
      <c r="AS11" s="81">
        <v>23629</v>
      </c>
      <c r="AT11" s="81">
        <v>-376902</v>
      </c>
      <c r="AU11" s="89">
        <v>1291287</v>
      </c>
      <c r="AV11" s="187"/>
      <c r="AW11" s="117" t="s">
        <v>164</v>
      </c>
      <c r="AX11" s="188" t="s">
        <v>3930</v>
      </c>
      <c r="AY11" s="81">
        <v>276976</v>
      </c>
      <c r="AZ11" s="81">
        <v>110328</v>
      </c>
      <c r="BA11" s="81">
        <v>16236</v>
      </c>
      <c r="BB11" s="81">
        <v>-37320</v>
      </c>
      <c r="BC11" s="89">
        <v>366220</v>
      </c>
      <c r="BD11" s="187"/>
      <c r="BE11" s="117" t="s">
        <v>164</v>
      </c>
      <c r="BF11" s="188" t="s">
        <v>3930</v>
      </c>
      <c r="BG11" s="81">
        <v>0</v>
      </c>
      <c r="BH11" s="81">
        <v>0</v>
      </c>
      <c r="BI11" s="81">
        <v>0</v>
      </c>
      <c r="BJ11" s="81">
        <v>0</v>
      </c>
      <c r="BK11" s="89">
        <v>0</v>
      </c>
      <c r="BL11" s="187"/>
      <c r="BM11" s="117" t="s">
        <v>164</v>
      </c>
      <c r="BN11" s="188" t="s">
        <v>3930</v>
      </c>
      <c r="BO11" s="81">
        <v>902263</v>
      </c>
      <c r="BP11" s="81">
        <v>354993</v>
      </c>
      <c r="BQ11" s="81">
        <v>7393</v>
      </c>
      <c r="BR11" s="81">
        <v>-339582</v>
      </c>
      <c r="BS11" s="89">
        <v>925067</v>
      </c>
      <c r="BT11" s="187"/>
      <c r="BU11" s="91"/>
      <c r="BV11" s="177">
        <v>2007</v>
      </c>
      <c r="BW11" s="177">
        <v>3</v>
      </c>
      <c r="BX11" s="177" t="s">
        <v>269</v>
      </c>
      <c r="BY11" s="177" t="s">
        <v>262</v>
      </c>
      <c r="BZ11" s="177" t="s">
        <v>267</v>
      </c>
      <c r="CA11" s="177">
        <v>6</v>
      </c>
      <c r="CB11" s="177" t="s">
        <v>264</v>
      </c>
      <c r="CC11" s="122">
        <v>24.15</v>
      </c>
      <c r="CD11" s="178" t="s">
        <v>2136</v>
      </c>
      <c r="CE11" s="177" t="s">
        <v>278</v>
      </c>
      <c r="CF11" s="177" t="s">
        <v>296</v>
      </c>
      <c r="CG11" s="83" t="s">
        <v>89</v>
      </c>
      <c r="CH11" s="57"/>
      <c r="CI11"/>
      <c r="CJ11">
        <v>70</v>
      </c>
      <c r="CK11">
        <v>173998.78000000006</v>
      </c>
      <c r="CL11">
        <v>28404.159999999982</v>
      </c>
      <c r="CM11">
        <v>23349.369999999995</v>
      </c>
      <c r="CN11">
        <v>32459.469999999987</v>
      </c>
      <c r="CO11">
        <v>22811.879999999994</v>
      </c>
      <c r="CP11">
        <v>8184.119999999999</v>
      </c>
      <c r="CQ11">
        <v>13396.270000000002</v>
      </c>
      <c r="CR11">
        <v>302604.05000000005</v>
      </c>
      <c r="CS11"/>
      <c r="CT11" s="57"/>
      <c r="CU11" s="91"/>
      <c r="CV11" s="179">
        <v>2011</v>
      </c>
      <c r="CW11" s="179">
        <v>2</v>
      </c>
      <c r="CX11" s="179" t="s">
        <v>1404</v>
      </c>
      <c r="CY11" s="179" t="s">
        <v>262</v>
      </c>
      <c r="CZ11" s="179" t="s">
        <v>277</v>
      </c>
      <c r="DA11" s="179">
        <v>0</v>
      </c>
      <c r="DB11" s="179" t="s">
        <v>1404</v>
      </c>
      <c r="DC11" s="126">
        <v>2984</v>
      </c>
      <c r="DD11" s="83" t="s">
        <v>9</v>
      </c>
      <c r="DE11" s="57"/>
      <c r="DF11"/>
      <c r="DG11"/>
      <c r="DH11"/>
      <c r="DI11"/>
      <c r="DJ11"/>
    </row>
    <row r="12" spans="1:114" ht="15" x14ac:dyDescent="0.25">
      <c r="A12" s="117"/>
      <c r="B12" s="189" t="s">
        <v>3948</v>
      </c>
      <c r="C12" s="81">
        <v>0</v>
      </c>
      <c r="D12" s="81">
        <v>0</v>
      </c>
      <c r="E12" s="81">
        <v>0</v>
      </c>
      <c r="F12" s="81">
        <v>0</v>
      </c>
      <c r="G12" s="89">
        <v>0</v>
      </c>
      <c r="H12" s="187"/>
      <c r="I12" s="117" t="s">
        <v>164</v>
      </c>
      <c r="J12" s="189" t="s">
        <v>3948</v>
      </c>
      <c r="K12" s="81">
        <v>-278713</v>
      </c>
      <c r="L12" s="81">
        <v>-25258</v>
      </c>
      <c r="M12" s="81">
        <v>-28996</v>
      </c>
      <c r="N12" s="81">
        <v>56152</v>
      </c>
      <c r="O12" s="89">
        <v>-276815</v>
      </c>
      <c r="P12" s="187"/>
      <c r="Q12" s="117" t="s">
        <v>164</v>
      </c>
      <c r="R12" s="189" t="s">
        <v>3948</v>
      </c>
      <c r="S12" s="81">
        <v>278713</v>
      </c>
      <c r="T12" s="81">
        <v>25258</v>
      </c>
      <c r="U12" s="81">
        <v>28996</v>
      </c>
      <c r="V12" s="81">
        <v>-56152</v>
      </c>
      <c r="W12" s="89">
        <v>276815</v>
      </c>
      <c r="X12" s="187"/>
      <c r="Y12" s="117" t="s">
        <v>164</v>
      </c>
      <c r="Z12" s="189" t="s">
        <v>3948</v>
      </c>
      <c r="AA12" s="81">
        <v>6639</v>
      </c>
      <c r="AB12" s="81">
        <v>4190</v>
      </c>
      <c r="AC12" s="81">
        <v>-42</v>
      </c>
      <c r="AD12" s="81">
        <v>-1006</v>
      </c>
      <c r="AE12" s="89">
        <v>9781</v>
      </c>
      <c r="AF12" s="187"/>
      <c r="AG12" s="117" t="s">
        <v>164</v>
      </c>
      <c r="AH12" s="189" t="s">
        <v>3948</v>
      </c>
      <c r="AI12" s="81">
        <v>0</v>
      </c>
      <c r="AJ12" s="81">
        <v>0</v>
      </c>
      <c r="AK12" s="81">
        <v>0</v>
      </c>
      <c r="AL12" s="81">
        <v>0</v>
      </c>
      <c r="AM12" s="89">
        <v>0</v>
      </c>
      <c r="AN12" s="187"/>
      <c r="AO12" s="117" t="s">
        <v>164</v>
      </c>
      <c r="AP12" s="189" t="s">
        <v>3948</v>
      </c>
      <c r="AQ12" s="81">
        <v>272074</v>
      </c>
      <c r="AR12" s="81">
        <v>21068</v>
      </c>
      <c r="AS12" s="81">
        <v>29038</v>
      </c>
      <c r="AT12" s="81">
        <v>-55146</v>
      </c>
      <c r="AU12" s="89">
        <v>267034</v>
      </c>
      <c r="AV12" s="187"/>
      <c r="AW12" s="117" t="s">
        <v>164</v>
      </c>
      <c r="AX12" s="189" t="s">
        <v>3948</v>
      </c>
      <c r="AY12" s="81">
        <v>26556</v>
      </c>
      <c r="AZ12" s="81">
        <v>16760</v>
      </c>
      <c r="BA12" s="81">
        <v>-168</v>
      </c>
      <c r="BB12" s="81">
        <v>-4024</v>
      </c>
      <c r="BC12" s="89">
        <v>39124</v>
      </c>
      <c r="BD12" s="187"/>
      <c r="BE12" s="117" t="s">
        <v>164</v>
      </c>
      <c r="BF12" s="189" t="s">
        <v>3948</v>
      </c>
      <c r="BG12" s="81">
        <v>0</v>
      </c>
      <c r="BH12" s="81">
        <v>0</v>
      </c>
      <c r="BI12" s="81">
        <v>0</v>
      </c>
      <c r="BJ12" s="81">
        <v>0</v>
      </c>
      <c r="BK12" s="89">
        <v>0</v>
      </c>
      <c r="BL12" s="187"/>
      <c r="BM12" s="117"/>
      <c r="BN12" s="189" t="s">
        <v>3948</v>
      </c>
      <c r="BO12" s="81">
        <v>245518</v>
      </c>
      <c r="BP12" s="81">
        <v>4308</v>
      </c>
      <c r="BQ12" s="81">
        <v>29206</v>
      </c>
      <c r="BR12" s="81">
        <v>-51122</v>
      </c>
      <c r="BS12" s="89">
        <v>227910</v>
      </c>
      <c r="BT12" s="187"/>
      <c r="BU12" s="91"/>
      <c r="BV12" s="177">
        <v>2007</v>
      </c>
      <c r="BW12" s="177">
        <v>3</v>
      </c>
      <c r="BX12" s="177" t="s">
        <v>269</v>
      </c>
      <c r="BY12" s="177" t="s">
        <v>262</v>
      </c>
      <c r="BZ12" s="177" t="s">
        <v>267</v>
      </c>
      <c r="CA12" s="177">
        <v>6</v>
      </c>
      <c r="CB12" s="177" t="s">
        <v>264</v>
      </c>
      <c r="CC12" s="122">
        <v>24.14</v>
      </c>
      <c r="CD12" s="178" t="s">
        <v>2136</v>
      </c>
      <c r="CE12" s="177" t="s">
        <v>278</v>
      </c>
      <c r="CF12" s="177" t="s">
        <v>297</v>
      </c>
      <c r="CG12" s="83" t="s">
        <v>89</v>
      </c>
      <c r="CH12" s="57"/>
      <c r="CI12"/>
      <c r="CJ12">
        <v>71</v>
      </c>
      <c r="CK12">
        <v>11297.280000000002</v>
      </c>
      <c r="CL12">
        <v>6673.9500000000016</v>
      </c>
      <c r="CM12"/>
      <c r="CN12"/>
      <c r="CO12"/>
      <c r="CP12">
        <v>66.11</v>
      </c>
      <c r="CQ12"/>
      <c r="CR12">
        <v>18037.340000000004</v>
      </c>
      <c r="CS12"/>
      <c r="CT12" s="57"/>
      <c r="CU12" s="91"/>
      <c r="CV12" s="179">
        <v>2011</v>
      </c>
      <c r="CW12" s="179">
        <v>3</v>
      </c>
      <c r="CX12" s="179" t="s">
        <v>1523</v>
      </c>
      <c r="CY12" s="179" t="s">
        <v>262</v>
      </c>
      <c r="CZ12" s="179" t="s">
        <v>277</v>
      </c>
      <c r="DA12" s="179">
        <v>0</v>
      </c>
      <c r="DB12" s="179" t="s">
        <v>1621</v>
      </c>
      <c r="DC12" s="126">
        <v>1159</v>
      </c>
      <c r="DD12" s="83" t="s">
        <v>9</v>
      </c>
      <c r="DE12" s="57"/>
      <c r="DF12"/>
      <c r="DG12"/>
      <c r="DH12"/>
      <c r="DI12"/>
      <c r="DJ12"/>
    </row>
    <row r="13" spans="1:114" ht="15" x14ac:dyDescent="0.25">
      <c r="A13" s="117" t="s">
        <v>164</v>
      </c>
      <c r="B13" s="190" t="s">
        <v>245</v>
      </c>
      <c r="C13" s="191">
        <v>0</v>
      </c>
      <c r="D13" s="191">
        <v>0</v>
      </c>
      <c r="E13" s="191">
        <v>0</v>
      </c>
      <c r="F13" s="191">
        <v>0</v>
      </c>
      <c r="G13" s="192">
        <v>0</v>
      </c>
      <c r="H13" s="187"/>
      <c r="I13" s="117" t="s">
        <v>164</v>
      </c>
      <c r="J13" s="190" t="s">
        <v>245</v>
      </c>
      <c r="K13" s="191">
        <v>0</v>
      </c>
      <c r="L13" s="191">
        <v>0</v>
      </c>
      <c r="M13" s="191">
        <v>0</v>
      </c>
      <c r="N13" s="191">
        <v>0</v>
      </c>
      <c r="O13" s="192">
        <v>0</v>
      </c>
      <c r="P13" s="187"/>
      <c r="Q13" s="117" t="s">
        <v>164</v>
      </c>
      <c r="R13" s="190" t="s">
        <v>245</v>
      </c>
      <c r="S13" s="191">
        <v>0</v>
      </c>
      <c r="T13" s="191">
        <v>0</v>
      </c>
      <c r="U13" s="191">
        <v>0</v>
      </c>
      <c r="V13" s="191">
        <v>0</v>
      </c>
      <c r="W13" s="192">
        <v>0</v>
      </c>
      <c r="X13" s="187"/>
      <c r="Y13" s="117" t="s">
        <v>164</v>
      </c>
      <c r="Z13" s="190" t="s">
        <v>245</v>
      </c>
      <c r="AA13" s="191">
        <v>0</v>
      </c>
      <c r="AB13" s="191">
        <v>0</v>
      </c>
      <c r="AC13" s="191">
        <v>0</v>
      </c>
      <c r="AD13" s="191">
        <v>0</v>
      </c>
      <c r="AE13" s="192">
        <v>0</v>
      </c>
      <c r="AF13" s="187"/>
      <c r="AG13" s="117" t="s">
        <v>164</v>
      </c>
      <c r="AH13" s="190" t="s">
        <v>245</v>
      </c>
      <c r="AI13" s="191">
        <v>0</v>
      </c>
      <c r="AJ13" s="191">
        <v>0</v>
      </c>
      <c r="AK13" s="191">
        <v>0</v>
      </c>
      <c r="AL13" s="191">
        <v>0</v>
      </c>
      <c r="AM13" s="192">
        <v>0</v>
      </c>
      <c r="AN13" s="187"/>
      <c r="AO13" s="117" t="s">
        <v>164</v>
      </c>
      <c r="AP13" s="190" t="s">
        <v>245</v>
      </c>
      <c r="AQ13" s="191">
        <v>0</v>
      </c>
      <c r="AR13" s="191">
        <v>0</v>
      </c>
      <c r="AS13" s="191">
        <v>0</v>
      </c>
      <c r="AT13" s="191">
        <v>0</v>
      </c>
      <c r="AU13" s="192">
        <v>0</v>
      </c>
      <c r="AV13" s="187"/>
      <c r="AW13" s="117" t="s">
        <v>164</v>
      </c>
      <c r="AX13" s="190" t="s">
        <v>245</v>
      </c>
      <c r="AY13" s="191">
        <v>0</v>
      </c>
      <c r="AZ13" s="191">
        <v>0</v>
      </c>
      <c r="BA13" s="191">
        <v>0</v>
      </c>
      <c r="BB13" s="191">
        <v>0</v>
      </c>
      <c r="BC13" s="192">
        <v>0</v>
      </c>
      <c r="BD13" s="187"/>
      <c r="BE13" s="117" t="s">
        <v>164</v>
      </c>
      <c r="BF13" s="190" t="s">
        <v>245</v>
      </c>
      <c r="BG13" s="191">
        <v>0</v>
      </c>
      <c r="BH13" s="191">
        <v>0</v>
      </c>
      <c r="BI13" s="191">
        <v>0</v>
      </c>
      <c r="BJ13" s="191">
        <v>0</v>
      </c>
      <c r="BK13" s="192">
        <v>0</v>
      </c>
      <c r="BL13" s="187"/>
      <c r="BM13" s="117" t="s">
        <v>164</v>
      </c>
      <c r="BN13" s="190" t="s">
        <v>245</v>
      </c>
      <c r="BO13" s="191">
        <v>0</v>
      </c>
      <c r="BP13" s="191">
        <v>0</v>
      </c>
      <c r="BQ13" s="191">
        <v>0</v>
      </c>
      <c r="BR13" s="191">
        <v>0</v>
      </c>
      <c r="BS13" s="192">
        <v>0</v>
      </c>
      <c r="BT13" s="187"/>
      <c r="BU13" s="91"/>
      <c r="BV13" s="177">
        <v>2007</v>
      </c>
      <c r="BW13" s="177">
        <v>3</v>
      </c>
      <c r="BX13" s="177" t="s">
        <v>269</v>
      </c>
      <c r="BY13" s="177" t="s">
        <v>262</v>
      </c>
      <c r="BZ13" s="177" t="s">
        <v>268</v>
      </c>
      <c r="CA13" s="177">
        <v>6</v>
      </c>
      <c r="CB13" s="177" t="s">
        <v>264</v>
      </c>
      <c r="CC13" s="122">
        <v>7.71</v>
      </c>
      <c r="CD13" s="178" t="s">
        <v>2146</v>
      </c>
      <c r="CE13" s="177" t="s">
        <v>278</v>
      </c>
      <c r="CF13" s="177" t="s">
        <v>307</v>
      </c>
      <c r="CG13" s="83" t="s">
        <v>89</v>
      </c>
      <c r="CH13" s="57"/>
      <c r="CI13"/>
      <c r="CJ13">
        <v>72</v>
      </c>
      <c r="CK13">
        <v>3967.72</v>
      </c>
      <c r="CL13">
        <v>339.02000000000004</v>
      </c>
      <c r="CM13">
        <v>49.82</v>
      </c>
      <c r="CN13">
        <v>74.84</v>
      </c>
      <c r="CO13">
        <v>529.69000000000005</v>
      </c>
      <c r="CP13">
        <v>439.08000000000004</v>
      </c>
      <c r="CQ13">
        <v>379.26</v>
      </c>
      <c r="CR13">
        <v>5779.43</v>
      </c>
      <c r="CS13"/>
      <c r="CT13" s="57"/>
      <c r="CU13" s="91"/>
      <c r="CV13" s="179">
        <v>2011</v>
      </c>
      <c r="CW13" s="179">
        <v>3</v>
      </c>
      <c r="CX13" s="179" t="s">
        <v>261</v>
      </c>
      <c r="CY13" s="179" t="s">
        <v>262</v>
      </c>
      <c r="CZ13" s="179" t="s">
        <v>277</v>
      </c>
      <c r="DA13" s="179">
        <v>0</v>
      </c>
      <c r="DB13" s="179" t="s">
        <v>264</v>
      </c>
      <c r="DC13" s="126">
        <v>3000</v>
      </c>
      <c r="DD13" s="83" t="s">
        <v>9</v>
      </c>
      <c r="DE13" s="57"/>
      <c r="DF13"/>
      <c r="DG13"/>
      <c r="DH13"/>
      <c r="DI13"/>
      <c r="DJ13"/>
    </row>
    <row r="14" spans="1:114" ht="15" x14ac:dyDescent="0.25">
      <c r="A14" s="117"/>
      <c r="B14" s="193" t="s">
        <v>68</v>
      </c>
      <c r="C14" s="89">
        <v>3358471</v>
      </c>
      <c r="D14" s="89">
        <v>1116995</v>
      </c>
      <c r="E14" s="89">
        <v>133657</v>
      </c>
      <c r="F14" s="89">
        <v>-963904</v>
      </c>
      <c r="G14" s="89">
        <v>3645219</v>
      </c>
      <c r="H14" s="187"/>
      <c r="I14" s="117"/>
      <c r="J14" s="193" t="s">
        <v>68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187"/>
      <c r="Q14" s="117"/>
      <c r="R14" s="193" t="s">
        <v>68</v>
      </c>
      <c r="S14" s="89">
        <v>3358471</v>
      </c>
      <c r="T14" s="89">
        <v>1116995</v>
      </c>
      <c r="U14" s="89">
        <v>133657</v>
      </c>
      <c r="V14" s="89">
        <v>-963904</v>
      </c>
      <c r="W14" s="89">
        <v>3645219</v>
      </c>
      <c r="X14" s="187"/>
      <c r="Y14" s="117"/>
      <c r="Z14" s="193" t="s">
        <v>68</v>
      </c>
      <c r="AA14" s="89">
        <v>169209</v>
      </c>
      <c r="AB14" s="89">
        <v>71307</v>
      </c>
      <c r="AC14" s="89">
        <v>8762</v>
      </c>
      <c r="AD14" s="89">
        <v>-23361</v>
      </c>
      <c r="AE14" s="89">
        <v>225917</v>
      </c>
      <c r="AF14" s="187"/>
      <c r="AG14" s="117"/>
      <c r="AH14" s="193" t="s">
        <v>68</v>
      </c>
      <c r="AI14" s="89">
        <v>0</v>
      </c>
      <c r="AJ14" s="89">
        <v>0</v>
      </c>
      <c r="AK14" s="89">
        <v>0</v>
      </c>
      <c r="AL14" s="89">
        <v>0</v>
      </c>
      <c r="AM14" s="89">
        <v>0</v>
      </c>
      <c r="AN14" s="187"/>
      <c r="AO14" s="117"/>
      <c r="AP14" s="193" t="s">
        <v>68</v>
      </c>
      <c r="AQ14" s="89">
        <v>3189262</v>
      </c>
      <c r="AR14" s="89">
        <v>1045688</v>
      </c>
      <c r="AS14" s="89">
        <v>124895</v>
      </c>
      <c r="AT14" s="89">
        <v>-940543</v>
      </c>
      <c r="AU14" s="89">
        <v>3419302</v>
      </c>
      <c r="AV14" s="187"/>
      <c r="AW14" s="117"/>
      <c r="AX14" s="193" t="s">
        <v>68</v>
      </c>
      <c r="AY14" s="89">
        <v>676836</v>
      </c>
      <c r="AZ14" s="89">
        <v>285228</v>
      </c>
      <c r="BA14" s="89">
        <v>35048</v>
      </c>
      <c r="BB14" s="89">
        <v>-93444</v>
      </c>
      <c r="BC14" s="89">
        <v>903668</v>
      </c>
      <c r="BD14" s="187"/>
      <c r="BE14" s="117"/>
      <c r="BF14" s="193" t="s">
        <v>68</v>
      </c>
      <c r="BG14" s="89">
        <v>0</v>
      </c>
      <c r="BH14" s="89">
        <v>0</v>
      </c>
      <c r="BI14" s="89">
        <v>0</v>
      </c>
      <c r="BJ14" s="89">
        <v>0</v>
      </c>
      <c r="BK14" s="89">
        <v>0</v>
      </c>
      <c r="BL14" s="187"/>
      <c r="BM14" s="117"/>
      <c r="BN14" s="193" t="s">
        <v>68</v>
      </c>
      <c r="BO14" s="89">
        <v>2512426</v>
      </c>
      <c r="BP14" s="89">
        <v>760460</v>
      </c>
      <c r="BQ14" s="89">
        <v>89847</v>
      </c>
      <c r="BR14" s="89">
        <v>-847099</v>
      </c>
      <c r="BS14" s="89">
        <v>2515634</v>
      </c>
      <c r="BT14" s="187"/>
      <c r="BU14" s="91"/>
      <c r="BV14" s="177">
        <v>2007</v>
      </c>
      <c r="BW14" s="177">
        <v>3</v>
      </c>
      <c r="BX14" s="177" t="s">
        <v>269</v>
      </c>
      <c r="BY14" s="177" t="s">
        <v>262</v>
      </c>
      <c r="BZ14" s="177" t="s">
        <v>268</v>
      </c>
      <c r="CA14" s="177">
        <v>6</v>
      </c>
      <c r="CB14" s="177" t="s">
        <v>264</v>
      </c>
      <c r="CC14" s="122">
        <v>112.45</v>
      </c>
      <c r="CD14" s="178" t="s">
        <v>2147</v>
      </c>
      <c r="CE14" s="177" t="s">
        <v>278</v>
      </c>
      <c r="CF14" s="177" t="s">
        <v>308</v>
      </c>
      <c r="CG14" s="83" t="s">
        <v>89</v>
      </c>
      <c r="CH14" s="57"/>
      <c r="CI14" t="s">
        <v>90</v>
      </c>
      <c r="CJ14"/>
      <c r="CK14">
        <v>7859338.5999999903</v>
      </c>
      <c r="CL14">
        <v>486408.49000000011</v>
      </c>
      <c r="CM14">
        <v>1064812.5399999996</v>
      </c>
      <c r="CN14">
        <v>923498.08999999985</v>
      </c>
      <c r="CO14">
        <v>1225876.8499999982</v>
      </c>
      <c r="CP14">
        <v>818656.89000000025</v>
      </c>
      <c r="CQ14">
        <v>792626.53999999922</v>
      </c>
      <c r="CR14">
        <v>13171217.999999985</v>
      </c>
      <c r="CS14"/>
      <c r="CT14" s="57"/>
      <c r="CU14" s="91"/>
      <c r="CV14" s="179">
        <v>2011</v>
      </c>
      <c r="CW14" s="179">
        <v>3</v>
      </c>
      <c r="CX14" s="179" t="s">
        <v>357</v>
      </c>
      <c r="CY14" s="179" t="s">
        <v>262</v>
      </c>
      <c r="CZ14" s="179" t="s">
        <v>277</v>
      </c>
      <c r="DA14" s="179">
        <v>0</v>
      </c>
      <c r="DB14" s="179" t="s">
        <v>264</v>
      </c>
      <c r="DC14" s="126">
        <v>1000</v>
      </c>
      <c r="DD14" s="83" t="s">
        <v>9</v>
      </c>
      <c r="DE14" s="57"/>
      <c r="DF14"/>
      <c r="DG14"/>
      <c r="DH14"/>
      <c r="DI14"/>
      <c r="DJ14"/>
    </row>
    <row r="15" spans="1:114" ht="15" x14ac:dyDescent="0.25">
      <c r="C15" s="185"/>
      <c r="D15" s="185"/>
      <c r="E15" s="185"/>
      <c r="F15" s="185"/>
      <c r="G15" s="186"/>
      <c r="H15" s="57"/>
      <c r="K15" s="185"/>
      <c r="L15" s="185"/>
      <c r="M15" s="185"/>
      <c r="N15" s="185"/>
      <c r="O15" s="186"/>
      <c r="P15" s="57"/>
      <c r="S15" s="185"/>
      <c r="T15" s="185"/>
      <c r="U15" s="185"/>
      <c r="V15" s="185"/>
      <c r="W15" s="186"/>
      <c r="X15" s="57"/>
      <c r="AA15" s="185"/>
      <c r="AB15" s="185"/>
      <c r="AC15" s="185"/>
      <c r="AD15" s="185"/>
      <c r="AE15" s="186"/>
      <c r="AF15" s="57"/>
      <c r="AI15" s="185"/>
      <c r="AJ15" s="185"/>
      <c r="AK15" s="185"/>
      <c r="AL15" s="185"/>
      <c r="AM15" s="186"/>
      <c r="AN15" s="57"/>
      <c r="AQ15" s="185"/>
      <c r="AR15" s="185"/>
      <c r="AS15" s="185"/>
      <c r="AT15" s="185"/>
      <c r="AU15" s="186"/>
      <c r="AV15" s="57"/>
      <c r="AY15" s="185"/>
      <c r="AZ15" s="185"/>
      <c r="BA15" s="185"/>
      <c r="BB15" s="185"/>
      <c r="BC15" s="186"/>
      <c r="BD15" s="57"/>
      <c r="BG15" s="185"/>
      <c r="BH15" s="185"/>
      <c r="BI15" s="185"/>
      <c r="BJ15" s="185"/>
      <c r="BK15" s="186"/>
      <c r="BL15" s="57"/>
      <c r="BO15" s="185"/>
      <c r="BP15" s="185"/>
      <c r="BQ15" s="185"/>
      <c r="BR15" s="185"/>
      <c r="BS15" s="186"/>
      <c r="BT15" s="57"/>
      <c r="BU15" s="91"/>
      <c r="BV15" s="177">
        <v>2007</v>
      </c>
      <c r="BW15" s="177">
        <v>4</v>
      </c>
      <c r="BX15" s="177" t="s">
        <v>269</v>
      </c>
      <c r="BY15" s="177" t="s">
        <v>262</v>
      </c>
      <c r="BZ15" s="177" t="s">
        <v>268</v>
      </c>
      <c r="CA15" s="177">
        <v>6</v>
      </c>
      <c r="CB15" s="177" t="s">
        <v>264</v>
      </c>
      <c r="CC15" s="122">
        <v>1994.88</v>
      </c>
      <c r="CD15" s="178" t="s">
        <v>61</v>
      </c>
      <c r="CE15" s="177" t="s">
        <v>278</v>
      </c>
      <c r="CF15" s="177" t="s">
        <v>346</v>
      </c>
      <c r="CG15" s="83" t="s">
        <v>89</v>
      </c>
      <c r="CH15" s="57"/>
      <c r="CI15" t="s">
        <v>89</v>
      </c>
      <c r="CJ15">
        <v>5</v>
      </c>
      <c r="CK15">
        <v>156.30000000000001</v>
      </c>
      <c r="CL15"/>
      <c r="CM15"/>
      <c r="CN15"/>
      <c r="CO15"/>
      <c r="CP15"/>
      <c r="CQ15"/>
      <c r="CR15">
        <v>156.30000000000001</v>
      </c>
      <c r="CS15"/>
      <c r="CT15" s="57"/>
      <c r="CU15" s="91"/>
      <c r="CV15" s="179">
        <v>2011</v>
      </c>
      <c r="CW15" s="179">
        <v>3</v>
      </c>
      <c r="CX15" s="179" t="s">
        <v>281</v>
      </c>
      <c r="CY15" s="179" t="s">
        <v>262</v>
      </c>
      <c r="CZ15" s="179" t="s">
        <v>277</v>
      </c>
      <c r="DA15" s="179">
        <v>0</v>
      </c>
      <c r="DB15" s="179" t="s">
        <v>264</v>
      </c>
      <c r="DC15" s="126">
        <v>7000</v>
      </c>
      <c r="DD15" s="83" t="s">
        <v>9</v>
      </c>
      <c r="DE15" s="57"/>
      <c r="DF15"/>
      <c r="DG15"/>
      <c r="DH15"/>
      <c r="DI15"/>
      <c r="DJ15"/>
    </row>
    <row r="16" spans="1:114" ht="15" x14ac:dyDescent="0.25">
      <c r="A16" s="117" t="s">
        <v>164</v>
      </c>
      <c r="B16" s="51" t="s">
        <v>142</v>
      </c>
      <c r="C16" s="81">
        <v>5600854</v>
      </c>
      <c r="D16" s="81">
        <v>476339</v>
      </c>
      <c r="E16" s="81">
        <v>56159299</v>
      </c>
      <c r="F16" s="81">
        <v>-1070527</v>
      </c>
      <c r="G16" s="89">
        <v>61165965</v>
      </c>
      <c r="H16" s="187"/>
      <c r="I16" s="117" t="s">
        <v>164</v>
      </c>
      <c r="J16" s="51" t="s">
        <v>142</v>
      </c>
      <c r="K16" s="81">
        <v>-3000000</v>
      </c>
      <c r="L16" s="81">
        <v>200000</v>
      </c>
      <c r="M16" s="81">
        <v>56000000</v>
      </c>
      <c r="N16" s="81">
        <v>122138</v>
      </c>
      <c r="O16" s="89">
        <v>53322138</v>
      </c>
      <c r="P16" s="187"/>
      <c r="Q16" s="117" t="s">
        <v>164</v>
      </c>
      <c r="R16" s="51" t="s">
        <v>142</v>
      </c>
      <c r="S16" s="81">
        <v>8600854</v>
      </c>
      <c r="T16" s="81">
        <v>276339</v>
      </c>
      <c r="U16" s="81">
        <v>159299</v>
      </c>
      <c r="V16" s="81">
        <v>-1192665</v>
      </c>
      <c r="W16" s="89">
        <v>7843827</v>
      </c>
      <c r="X16" s="187"/>
      <c r="Y16" s="117" t="s">
        <v>164</v>
      </c>
      <c r="Z16" s="51" t="s">
        <v>142</v>
      </c>
      <c r="AA16" s="81">
        <v>103068</v>
      </c>
      <c r="AB16" s="81">
        <v>33516</v>
      </c>
      <c r="AC16" s="81">
        <v>6039</v>
      </c>
      <c r="AD16" s="81">
        <v>7412</v>
      </c>
      <c r="AE16" s="89">
        <v>150035</v>
      </c>
      <c r="AF16" s="187"/>
      <c r="AG16" s="117" t="s">
        <v>164</v>
      </c>
      <c r="AH16" s="51" t="s">
        <v>142</v>
      </c>
      <c r="AI16" s="81">
        <v>0</v>
      </c>
      <c r="AJ16" s="81">
        <v>0</v>
      </c>
      <c r="AK16" s="81">
        <v>0</v>
      </c>
      <c r="AL16" s="81">
        <v>0</v>
      </c>
      <c r="AM16" s="89">
        <v>0</v>
      </c>
      <c r="AN16" s="187"/>
      <c r="AO16" s="117" t="s">
        <v>164</v>
      </c>
      <c r="AP16" s="51" t="s">
        <v>142</v>
      </c>
      <c r="AQ16" s="81">
        <v>8497786</v>
      </c>
      <c r="AR16" s="81">
        <v>242823</v>
      </c>
      <c r="AS16" s="81">
        <v>153260</v>
      </c>
      <c r="AT16" s="81">
        <v>-1200077</v>
      </c>
      <c r="AU16" s="89">
        <v>7693792</v>
      </c>
      <c r="AV16" s="187"/>
      <c r="AW16" s="117" t="s">
        <v>164</v>
      </c>
      <c r="AX16" s="51" t="s">
        <v>142</v>
      </c>
      <c r="AY16" s="81">
        <v>412272</v>
      </c>
      <c r="AZ16" s="81">
        <v>134064</v>
      </c>
      <c r="BA16" s="81">
        <v>24156</v>
      </c>
      <c r="BB16" s="81">
        <v>29648</v>
      </c>
      <c r="BC16" s="89">
        <v>600140</v>
      </c>
      <c r="BD16" s="187"/>
      <c r="BE16" s="117" t="s">
        <v>164</v>
      </c>
      <c r="BF16" s="51" t="s">
        <v>142</v>
      </c>
      <c r="BG16" s="81">
        <v>0</v>
      </c>
      <c r="BH16" s="81">
        <v>0</v>
      </c>
      <c r="BI16" s="81">
        <v>0</v>
      </c>
      <c r="BJ16" s="81">
        <v>0</v>
      </c>
      <c r="BK16" s="89">
        <v>0</v>
      </c>
      <c r="BL16" s="187"/>
      <c r="BM16" s="117" t="s">
        <v>164</v>
      </c>
      <c r="BN16" s="51" t="s">
        <v>142</v>
      </c>
      <c r="BO16" s="81">
        <v>8085514</v>
      </c>
      <c r="BP16" s="81">
        <v>108759</v>
      </c>
      <c r="BQ16" s="81">
        <v>129104</v>
      </c>
      <c r="BR16" s="81">
        <v>-1229725</v>
      </c>
      <c r="BS16" s="89">
        <v>7093652</v>
      </c>
      <c r="BT16" s="187"/>
      <c r="BU16" s="91"/>
      <c r="BV16" s="177">
        <v>2007</v>
      </c>
      <c r="BW16" s="177">
        <v>4</v>
      </c>
      <c r="BX16" s="177" t="s">
        <v>269</v>
      </c>
      <c r="BY16" s="177" t="s">
        <v>262</v>
      </c>
      <c r="BZ16" s="177" t="s">
        <v>268</v>
      </c>
      <c r="CA16" s="177">
        <v>6</v>
      </c>
      <c r="CB16" s="177" t="s">
        <v>264</v>
      </c>
      <c r="CC16" s="122">
        <v>10.66</v>
      </c>
      <c r="CD16" s="178" t="s">
        <v>107</v>
      </c>
      <c r="CE16" s="177" t="s">
        <v>278</v>
      </c>
      <c r="CF16" s="177" t="s">
        <v>345</v>
      </c>
      <c r="CG16" s="83" t="s">
        <v>89</v>
      </c>
      <c r="CH16" s="57"/>
      <c r="CI16"/>
      <c r="CJ16">
        <v>6</v>
      </c>
      <c r="CK16">
        <v>98921.970000000045</v>
      </c>
      <c r="CL16">
        <v>11800.96</v>
      </c>
      <c r="CM16">
        <v>22054.75</v>
      </c>
      <c r="CN16">
        <v>530.01</v>
      </c>
      <c r="CO16">
        <v>7599.0000000000027</v>
      </c>
      <c r="CP16">
        <v>2496.9799999999996</v>
      </c>
      <c r="CQ16">
        <v>5627.32</v>
      </c>
      <c r="CR16">
        <v>149030.99000000008</v>
      </c>
      <c r="CS16"/>
      <c r="CT16" s="57"/>
      <c r="CU16" s="91"/>
      <c r="CV16" s="179">
        <v>2011</v>
      </c>
      <c r="CW16" s="179">
        <v>3</v>
      </c>
      <c r="CX16" s="179" t="s">
        <v>1404</v>
      </c>
      <c r="CY16" s="179" t="s">
        <v>262</v>
      </c>
      <c r="CZ16" s="179" t="s">
        <v>277</v>
      </c>
      <c r="DA16" s="179">
        <v>0</v>
      </c>
      <c r="DB16" s="179" t="s">
        <v>1404</v>
      </c>
      <c r="DC16" s="126">
        <v>3295</v>
      </c>
      <c r="DD16" s="83" t="s">
        <v>9</v>
      </c>
      <c r="DE16" s="57"/>
      <c r="DF16"/>
      <c r="DG16"/>
      <c r="DH16"/>
      <c r="DI16"/>
      <c r="DJ16"/>
    </row>
    <row r="17" spans="1:114" ht="15" x14ac:dyDescent="0.25">
      <c r="A17" s="117" t="s">
        <v>164</v>
      </c>
      <c r="B17" s="189" t="s">
        <v>3931</v>
      </c>
      <c r="C17" s="81">
        <v>3668943</v>
      </c>
      <c r="D17" s="81">
        <v>1175340</v>
      </c>
      <c r="E17" s="81">
        <v>618400</v>
      </c>
      <c r="F17" s="81">
        <v>-4270832</v>
      </c>
      <c r="G17" s="89">
        <v>1191851</v>
      </c>
      <c r="H17" s="187"/>
      <c r="I17" s="117" t="s">
        <v>164</v>
      </c>
      <c r="J17" s="189" t="s">
        <v>3931</v>
      </c>
      <c r="K17" s="81">
        <v>-8500000</v>
      </c>
      <c r="L17" s="81">
        <v>800000</v>
      </c>
      <c r="M17" s="81">
        <v>-650000</v>
      </c>
      <c r="N17" s="81">
        <v>-2000000</v>
      </c>
      <c r="O17" s="89">
        <v>-10350000</v>
      </c>
      <c r="P17" s="187"/>
      <c r="Q17" s="117" t="s">
        <v>164</v>
      </c>
      <c r="R17" s="189" t="s">
        <v>3931</v>
      </c>
      <c r="S17" s="81">
        <v>12168943</v>
      </c>
      <c r="T17" s="81">
        <v>375340</v>
      </c>
      <c r="U17" s="81">
        <v>1268400</v>
      </c>
      <c r="V17" s="81">
        <v>-2270832</v>
      </c>
      <c r="W17" s="89">
        <v>11541851</v>
      </c>
      <c r="X17" s="187"/>
      <c r="Y17" s="117" t="s">
        <v>164</v>
      </c>
      <c r="Z17" s="189" t="s">
        <v>3931</v>
      </c>
      <c r="AA17" s="81">
        <v>72600</v>
      </c>
      <c r="AB17" s="81">
        <v>34462</v>
      </c>
      <c r="AC17" s="81">
        <v>-12341</v>
      </c>
      <c r="AD17" s="81">
        <v>23874</v>
      </c>
      <c r="AE17" s="89">
        <v>118595</v>
      </c>
      <c r="AF17" s="187"/>
      <c r="AG17" s="117" t="s">
        <v>164</v>
      </c>
      <c r="AH17" s="189" t="s">
        <v>3931</v>
      </c>
      <c r="AI17" s="81">
        <v>0</v>
      </c>
      <c r="AJ17" s="81">
        <v>0</v>
      </c>
      <c r="AK17" s="81">
        <v>0</v>
      </c>
      <c r="AL17" s="81">
        <v>0</v>
      </c>
      <c r="AM17" s="89">
        <v>0</v>
      </c>
      <c r="AN17" s="187"/>
      <c r="AO17" s="117" t="s">
        <v>164</v>
      </c>
      <c r="AP17" s="189" t="s">
        <v>3931</v>
      </c>
      <c r="AQ17" s="81">
        <v>12096343</v>
      </c>
      <c r="AR17" s="81">
        <v>340878</v>
      </c>
      <c r="AS17" s="81">
        <v>1280741</v>
      </c>
      <c r="AT17" s="81">
        <v>-2294706</v>
      </c>
      <c r="AU17" s="89">
        <v>11423256</v>
      </c>
      <c r="AV17" s="187"/>
      <c r="AW17" s="117" t="s">
        <v>164</v>
      </c>
      <c r="AX17" s="189" t="s">
        <v>3931</v>
      </c>
      <c r="AY17" s="81">
        <v>290400</v>
      </c>
      <c r="AZ17" s="81">
        <v>137848</v>
      </c>
      <c r="BA17" s="81">
        <v>-49364</v>
      </c>
      <c r="BB17" s="81">
        <v>95496</v>
      </c>
      <c r="BC17" s="89">
        <v>474380</v>
      </c>
      <c r="BD17" s="187"/>
      <c r="BE17" s="117" t="s">
        <v>164</v>
      </c>
      <c r="BF17" s="189" t="s">
        <v>3931</v>
      </c>
      <c r="BG17" s="81">
        <v>0</v>
      </c>
      <c r="BH17" s="81">
        <v>0</v>
      </c>
      <c r="BI17" s="81">
        <v>0</v>
      </c>
      <c r="BJ17" s="81">
        <v>0</v>
      </c>
      <c r="BK17" s="89">
        <v>0</v>
      </c>
      <c r="BL17" s="187"/>
      <c r="BM17" s="117" t="s">
        <v>164</v>
      </c>
      <c r="BN17" s="189" t="s">
        <v>3931</v>
      </c>
      <c r="BO17" s="81">
        <v>11805943</v>
      </c>
      <c r="BP17" s="81">
        <v>203030</v>
      </c>
      <c r="BQ17" s="81">
        <v>1330105</v>
      </c>
      <c r="BR17" s="81">
        <v>-2390202</v>
      </c>
      <c r="BS17" s="89">
        <v>10948876</v>
      </c>
      <c r="BT17" s="187"/>
      <c r="BU17" s="91"/>
      <c r="BV17" s="177">
        <v>2007</v>
      </c>
      <c r="BW17" s="177">
        <v>4</v>
      </c>
      <c r="BX17" s="177" t="s">
        <v>269</v>
      </c>
      <c r="BY17" s="177" t="s">
        <v>262</v>
      </c>
      <c r="BZ17" s="177" t="s">
        <v>268</v>
      </c>
      <c r="CA17" s="177">
        <v>6</v>
      </c>
      <c r="CB17" s="177" t="s">
        <v>264</v>
      </c>
      <c r="CC17" s="122">
        <v>24.19</v>
      </c>
      <c r="CD17" s="178" t="s">
        <v>217</v>
      </c>
      <c r="CE17" s="177" t="s">
        <v>278</v>
      </c>
      <c r="CF17" s="177" t="s">
        <v>345</v>
      </c>
      <c r="CG17" s="83" t="s">
        <v>89</v>
      </c>
      <c r="CH17" s="57"/>
      <c r="CI17"/>
      <c r="CJ17">
        <v>7</v>
      </c>
      <c r="CK17">
        <v>388162.43999999994</v>
      </c>
      <c r="CL17">
        <v>10125.599999999999</v>
      </c>
      <c r="CM17">
        <v>7050.4499999999971</v>
      </c>
      <c r="CN17">
        <v>2726.8600000000006</v>
      </c>
      <c r="CO17">
        <v>3875.5699999999997</v>
      </c>
      <c r="CP17"/>
      <c r="CQ17">
        <v>9098.4499999999971</v>
      </c>
      <c r="CR17">
        <v>421039.36999999994</v>
      </c>
      <c r="CS17"/>
      <c r="CT17" s="57"/>
      <c r="CU17" s="91"/>
      <c r="CV17" s="179">
        <v>2011</v>
      </c>
      <c r="CW17" s="179">
        <v>4</v>
      </c>
      <c r="CX17" s="179" t="s">
        <v>1523</v>
      </c>
      <c r="CY17" s="179" t="s">
        <v>262</v>
      </c>
      <c r="CZ17" s="179" t="s">
        <v>277</v>
      </c>
      <c r="DA17" s="179">
        <v>0</v>
      </c>
      <c r="DB17" s="179" t="s">
        <v>1621</v>
      </c>
      <c r="DC17" s="126">
        <v>1122</v>
      </c>
      <c r="DD17" s="83" t="s">
        <v>9</v>
      </c>
      <c r="DE17" s="57"/>
      <c r="DF17"/>
      <c r="DG17"/>
      <c r="DH17"/>
      <c r="DI17"/>
      <c r="DJ17"/>
    </row>
    <row r="18" spans="1:114" ht="15" x14ac:dyDescent="0.25">
      <c r="A18" s="117" t="s">
        <v>164</v>
      </c>
      <c r="B18" s="189" t="s">
        <v>3932</v>
      </c>
      <c r="C18" s="81">
        <v>3226021</v>
      </c>
      <c r="D18" s="81">
        <v>874660</v>
      </c>
      <c r="E18" s="81">
        <v>729535</v>
      </c>
      <c r="F18" s="81">
        <v>-3795415</v>
      </c>
      <c r="G18" s="89">
        <v>1034801</v>
      </c>
      <c r="H18" s="187"/>
      <c r="I18" s="117" t="s">
        <v>164</v>
      </c>
      <c r="J18" s="189" t="s">
        <v>3932</v>
      </c>
      <c r="K18" s="81">
        <v>-7000000</v>
      </c>
      <c r="L18" s="81">
        <v>500000</v>
      </c>
      <c r="M18" s="81">
        <v>0</v>
      </c>
      <c r="N18" s="81">
        <v>-1500000</v>
      </c>
      <c r="O18" s="89">
        <v>-8000000</v>
      </c>
      <c r="P18" s="187"/>
      <c r="Q18" s="117" t="s">
        <v>164</v>
      </c>
      <c r="R18" s="189" t="s">
        <v>3932</v>
      </c>
      <c r="S18" s="81">
        <v>10226021</v>
      </c>
      <c r="T18" s="81">
        <v>374660</v>
      </c>
      <c r="U18" s="81">
        <v>729535</v>
      </c>
      <c r="V18" s="81">
        <v>-2295415</v>
      </c>
      <c r="W18" s="89">
        <v>9034801</v>
      </c>
      <c r="X18" s="187"/>
      <c r="Y18" s="117" t="s">
        <v>164</v>
      </c>
      <c r="Z18" s="189" t="s">
        <v>3932</v>
      </c>
      <c r="AA18" s="81">
        <v>96825</v>
      </c>
      <c r="AB18" s="81">
        <v>34473</v>
      </c>
      <c r="AC18" s="81">
        <v>-3127</v>
      </c>
      <c r="AD18" s="81">
        <v>24267</v>
      </c>
      <c r="AE18" s="89">
        <v>152438</v>
      </c>
      <c r="AF18" s="187"/>
      <c r="AG18" s="117" t="s">
        <v>164</v>
      </c>
      <c r="AH18" s="189" t="s">
        <v>3932</v>
      </c>
      <c r="AI18" s="81">
        <v>0</v>
      </c>
      <c r="AJ18" s="81">
        <v>0</v>
      </c>
      <c r="AK18" s="81">
        <v>0</v>
      </c>
      <c r="AL18" s="81">
        <v>0</v>
      </c>
      <c r="AM18" s="89">
        <v>0</v>
      </c>
      <c r="AN18" s="187"/>
      <c r="AO18" s="117" t="s">
        <v>164</v>
      </c>
      <c r="AP18" s="189" t="s">
        <v>3932</v>
      </c>
      <c r="AQ18" s="81">
        <v>10129196</v>
      </c>
      <c r="AR18" s="81">
        <v>340187</v>
      </c>
      <c r="AS18" s="81">
        <v>732662</v>
      </c>
      <c r="AT18" s="81">
        <v>-2319682</v>
      </c>
      <c r="AU18" s="89">
        <v>8882363</v>
      </c>
      <c r="AV18" s="187"/>
      <c r="AW18" s="117" t="s">
        <v>164</v>
      </c>
      <c r="AX18" s="189" t="s">
        <v>3932</v>
      </c>
      <c r="AY18" s="81">
        <v>387300</v>
      </c>
      <c r="AZ18" s="81">
        <v>137892</v>
      </c>
      <c r="BA18" s="81">
        <v>-12508</v>
      </c>
      <c r="BB18" s="81">
        <v>97068</v>
      </c>
      <c r="BC18" s="89">
        <v>609752</v>
      </c>
      <c r="BD18" s="187"/>
      <c r="BE18" s="117" t="s">
        <v>164</v>
      </c>
      <c r="BF18" s="189" t="s">
        <v>3932</v>
      </c>
      <c r="BG18" s="81">
        <v>0</v>
      </c>
      <c r="BH18" s="81">
        <v>0</v>
      </c>
      <c r="BI18" s="81">
        <v>0</v>
      </c>
      <c r="BJ18" s="81">
        <v>0</v>
      </c>
      <c r="BK18" s="89">
        <v>0</v>
      </c>
      <c r="BL18" s="187"/>
      <c r="BM18" s="117" t="s">
        <v>164</v>
      </c>
      <c r="BN18" s="189" t="s">
        <v>3932</v>
      </c>
      <c r="BO18" s="81">
        <v>9741896</v>
      </c>
      <c r="BP18" s="81">
        <v>202295</v>
      </c>
      <c r="BQ18" s="81">
        <v>745170</v>
      </c>
      <c r="BR18" s="81">
        <v>-2416750</v>
      </c>
      <c r="BS18" s="89">
        <v>8272611</v>
      </c>
      <c r="BT18" s="187"/>
      <c r="BU18" s="91"/>
      <c r="BV18" s="177">
        <v>2007</v>
      </c>
      <c r="BW18" s="177">
        <v>4</v>
      </c>
      <c r="BX18" s="177" t="s">
        <v>269</v>
      </c>
      <c r="BY18" s="177" t="s">
        <v>262</v>
      </c>
      <c r="BZ18" s="177" t="s">
        <v>347</v>
      </c>
      <c r="CA18" s="177">
        <v>6</v>
      </c>
      <c r="CB18" s="177" t="s">
        <v>264</v>
      </c>
      <c r="CC18" s="122">
        <v>22.83</v>
      </c>
      <c r="CD18" s="178" t="s">
        <v>36</v>
      </c>
      <c r="CE18" s="177" t="s">
        <v>278</v>
      </c>
      <c r="CF18" s="177" t="s">
        <v>348</v>
      </c>
      <c r="CG18" s="83" t="s">
        <v>89</v>
      </c>
      <c r="CH18" s="57"/>
      <c r="CI18"/>
      <c r="CJ18">
        <v>9</v>
      </c>
      <c r="CK18">
        <v>3651.63</v>
      </c>
      <c r="CL18">
        <v>1364.49</v>
      </c>
      <c r="CM18"/>
      <c r="CN18"/>
      <c r="CO18"/>
      <c r="CP18"/>
      <c r="CQ18"/>
      <c r="CR18">
        <v>5016.12</v>
      </c>
      <c r="CS18"/>
      <c r="CT18" s="57"/>
      <c r="CU18" s="91"/>
      <c r="CV18" s="179">
        <v>2011</v>
      </c>
      <c r="CW18" s="179">
        <v>4</v>
      </c>
      <c r="CX18" s="179" t="s">
        <v>261</v>
      </c>
      <c r="CY18" s="179" t="s">
        <v>262</v>
      </c>
      <c r="CZ18" s="179" t="s">
        <v>277</v>
      </c>
      <c r="DA18" s="179">
        <v>0</v>
      </c>
      <c r="DB18" s="179" t="s">
        <v>264</v>
      </c>
      <c r="DC18" s="126">
        <v>3000</v>
      </c>
      <c r="DD18" s="83" t="s">
        <v>9</v>
      </c>
      <c r="DE18" s="57"/>
      <c r="DF18"/>
      <c r="DG18"/>
      <c r="DH18"/>
      <c r="DI18"/>
      <c r="DJ18"/>
    </row>
    <row r="19" spans="1:114" ht="15" x14ac:dyDescent="0.25">
      <c r="A19" s="117" t="s">
        <v>164</v>
      </c>
      <c r="B19" s="189" t="s">
        <v>3933</v>
      </c>
      <c r="C19" s="81">
        <v>2823430</v>
      </c>
      <c r="D19" s="81">
        <v>663599</v>
      </c>
      <c r="E19" s="81">
        <v>530605</v>
      </c>
      <c r="F19" s="81">
        <v>-3663338</v>
      </c>
      <c r="G19" s="89">
        <v>354296</v>
      </c>
      <c r="H19" s="187"/>
      <c r="I19" s="117" t="s">
        <v>164</v>
      </c>
      <c r="J19" s="189" t="s">
        <v>3933</v>
      </c>
      <c r="K19" s="81">
        <v>-7000000</v>
      </c>
      <c r="L19" s="81">
        <v>300000</v>
      </c>
      <c r="M19" s="81">
        <v>0</v>
      </c>
      <c r="N19" s="81">
        <v>-1500000</v>
      </c>
      <c r="O19" s="89">
        <v>-8200000</v>
      </c>
      <c r="P19" s="187"/>
      <c r="Q19" s="117" t="s">
        <v>164</v>
      </c>
      <c r="R19" s="189" t="s">
        <v>3933</v>
      </c>
      <c r="S19" s="81">
        <v>9823430</v>
      </c>
      <c r="T19" s="81">
        <v>363599</v>
      </c>
      <c r="U19" s="81">
        <v>530605</v>
      </c>
      <c r="V19" s="81">
        <v>-2163338</v>
      </c>
      <c r="W19" s="89">
        <v>8554296</v>
      </c>
      <c r="X19" s="187"/>
      <c r="Y19" s="117" t="s">
        <v>164</v>
      </c>
      <c r="Z19" s="189" t="s">
        <v>3933</v>
      </c>
      <c r="AA19" s="81">
        <v>101845</v>
      </c>
      <c r="AB19" s="81">
        <v>34650</v>
      </c>
      <c r="AC19" s="81">
        <v>274</v>
      </c>
      <c r="AD19" s="81">
        <v>22156</v>
      </c>
      <c r="AE19" s="89">
        <v>158925</v>
      </c>
      <c r="AF19" s="187"/>
      <c r="AG19" s="117" t="s">
        <v>164</v>
      </c>
      <c r="AH19" s="189" t="s">
        <v>3933</v>
      </c>
      <c r="AI19" s="81">
        <v>0</v>
      </c>
      <c r="AJ19" s="81">
        <v>0</v>
      </c>
      <c r="AK19" s="81">
        <v>0</v>
      </c>
      <c r="AL19" s="81">
        <v>0</v>
      </c>
      <c r="AM19" s="89">
        <v>0</v>
      </c>
      <c r="AN19" s="187"/>
      <c r="AO19" s="117" t="s">
        <v>164</v>
      </c>
      <c r="AP19" s="189" t="s">
        <v>3933</v>
      </c>
      <c r="AQ19" s="81">
        <v>9721585</v>
      </c>
      <c r="AR19" s="81">
        <v>328949</v>
      </c>
      <c r="AS19" s="81">
        <v>530331</v>
      </c>
      <c r="AT19" s="81">
        <v>-2185494</v>
      </c>
      <c r="AU19" s="89">
        <v>8395371</v>
      </c>
      <c r="AV19" s="187"/>
      <c r="AW19" s="117" t="s">
        <v>164</v>
      </c>
      <c r="AX19" s="189" t="s">
        <v>3933</v>
      </c>
      <c r="AY19" s="81">
        <v>407380</v>
      </c>
      <c r="AZ19" s="81">
        <v>138600</v>
      </c>
      <c r="BA19" s="81">
        <v>1096</v>
      </c>
      <c r="BB19" s="81">
        <v>88624</v>
      </c>
      <c r="BC19" s="89">
        <v>635700</v>
      </c>
      <c r="BD19" s="187"/>
      <c r="BE19" s="117" t="s">
        <v>164</v>
      </c>
      <c r="BF19" s="189" t="s">
        <v>3933</v>
      </c>
      <c r="BG19" s="81">
        <v>0</v>
      </c>
      <c r="BH19" s="81">
        <v>0</v>
      </c>
      <c r="BI19" s="81">
        <v>0</v>
      </c>
      <c r="BJ19" s="81">
        <v>0</v>
      </c>
      <c r="BK19" s="89">
        <v>0</v>
      </c>
      <c r="BL19" s="187"/>
      <c r="BM19" s="117" t="s">
        <v>164</v>
      </c>
      <c r="BN19" s="189" t="s">
        <v>3933</v>
      </c>
      <c r="BO19" s="81">
        <v>9314205</v>
      </c>
      <c r="BP19" s="81">
        <v>190349</v>
      </c>
      <c r="BQ19" s="81">
        <v>529235</v>
      </c>
      <c r="BR19" s="81">
        <v>-2274118</v>
      </c>
      <c r="BS19" s="89">
        <v>7759671</v>
      </c>
      <c r="BT19" s="187"/>
      <c r="BU19" s="91"/>
      <c r="BV19" s="177">
        <v>2007</v>
      </c>
      <c r="BW19" s="177">
        <v>4</v>
      </c>
      <c r="BX19" s="177" t="s">
        <v>269</v>
      </c>
      <c r="BY19" s="177" t="s">
        <v>262</v>
      </c>
      <c r="BZ19" s="177" t="s">
        <v>347</v>
      </c>
      <c r="CA19" s="177">
        <v>6</v>
      </c>
      <c r="CB19" s="177" t="s">
        <v>264</v>
      </c>
      <c r="CC19" s="122">
        <v>11.03</v>
      </c>
      <c r="CD19" s="178" t="s">
        <v>49</v>
      </c>
      <c r="CE19" s="177" t="s">
        <v>278</v>
      </c>
      <c r="CF19" s="177" t="s">
        <v>349</v>
      </c>
      <c r="CG19" s="83" t="s">
        <v>89</v>
      </c>
      <c r="CH19" s="57"/>
      <c r="CI19"/>
      <c r="CJ19">
        <v>10</v>
      </c>
      <c r="CK19">
        <v>622.9799999999999</v>
      </c>
      <c r="CL19"/>
      <c r="CM19"/>
      <c r="CN19"/>
      <c r="CO19"/>
      <c r="CP19"/>
      <c r="CQ19"/>
      <c r="CR19">
        <v>622.9799999999999</v>
      </c>
      <c r="CS19"/>
      <c r="CT19" s="57"/>
      <c r="CU19" s="91"/>
      <c r="CV19" s="179">
        <v>2011</v>
      </c>
      <c r="CW19" s="179">
        <v>4</v>
      </c>
      <c r="CX19" s="179" t="s">
        <v>357</v>
      </c>
      <c r="CY19" s="179" t="s">
        <v>262</v>
      </c>
      <c r="CZ19" s="179" t="s">
        <v>277</v>
      </c>
      <c r="DA19" s="179">
        <v>0</v>
      </c>
      <c r="DB19" s="179" t="s">
        <v>264</v>
      </c>
      <c r="DC19" s="126">
        <v>2000</v>
      </c>
      <c r="DD19" s="83" t="s">
        <v>9</v>
      </c>
      <c r="DE19" s="57"/>
      <c r="DF19"/>
      <c r="DG19"/>
      <c r="DH19"/>
      <c r="DI19"/>
      <c r="DJ19"/>
    </row>
    <row r="20" spans="1:114" ht="15" x14ac:dyDescent="0.25">
      <c r="A20" s="117" t="s">
        <v>164</v>
      </c>
      <c r="B20" s="189" t="s">
        <v>3934</v>
      </c>
      <c r="C20" s="81">
        <v>3222770</v>
      </c>
      <c r="D20" s="81">
        <v>542080</v>
      </c>
      <c r="E20" s="81">
        <v>183378</v>
      </c>
      <c r="F20" s="81">
        <v>-3672122</v>
      </c>
      <c r="G20" s="89">
        <v>276106</v>
      </c>
      <c r="H20" s="187"/>
      <c r="I20" s="117" t="s">
        <v>164</v>
      </c>
      <c r="J20" s="189" t="s">
        <v>3934</v>
      </c>
      <c r="K20" s="81">
        <v>-17000000</v>
      </c>
      <c r="L20" s="81">
        <v>0</v>
      </c>
      <c r="M20" s="81">
        <v>0</v>
      </c>
      <c r="N20" s="81">
        <v>0</v>
      </c>
      <c r="O20" s="89">
        <v>-17000000</v>
      </c>
      <c r="P20" s="187"/>
      <c r="Q20" s="117" t="s">
        <v>164</v>
      </c>
      <c r="R20" s="189" t="s">
        <v>3934</v>
      </c>
      <c r="S20" s="81">
        <v>20222770</v>
      </c>
      <c r="T20" s="81">
        <v>542080</v>
      </c>
      <c r="U20" s="81">
        <v>183378</v>
      </c>
      <c r="V20" s="81">
        <v>-3672122</v>
      </c>
      <c r="W20" s="89">
        <v>17276106</v>
      </c>
      <c r="X20" s="187"/>
      <c r="Y20" s="117" t="s">
        <v>164</v>
      </c>
      <c r="Z20" s="189" t="s">
        <v>3934</v>
      </c>
      <c r="AA20" s="81">
        <v>14242</v>
      </c>
      <c r="AB20" s="81">
        <v>39384</v>
      </c>
      <c r="AC20" s="81">
        <v>7964</v>
      </c>
      <c r="AD20" s="81">
        <v>43949</v>
      </c>
      <c r="AE20" s="89">
        <v>105539</v>
      </c>
      <c r="AF20" s="187"/>
      <c r="AG20" s="117" t="s">
        <v>164</v>
      </c>
      <c r="AH20" s="189" t="s">
        <v>3934</v>
      </c>
      <c r="AI20" s="81">
        <v>0</v>
      </c>
      <c r="AJ20" s="81">
        <v>0</v>
      </c>
      <c r="AK20" s="81">
        <v>0</v>
      </c>
      <c r="AL20" s="81">
        <v>0</v>
      </c>
      <c r="AM20" s="89">
        <v>0</v>
      </c>
      <c r="AN20" s="187"/>
      <c r="AO20" s="117" t="s">
        <v>164</v>
      </c>
      <c r="AP20" s="189" t="s">
        <v>3934</v>
      </c>
      <c r="AQ20" s="81">
        <v>20208528</v>
      </c>
      <c r="AR20" s="81">
        <v>502696</v>
      </c>
      <c r="AS20" s="81">
        <v>175414</v>
      </c>
      <c r="AT20" s="81">
        <v>-3716071</v>
      </c>
      <c r="AU20" s="89">
        <v>17170567</v>
      </c>
      <c r="AV20" s="187"/>
      <c r="AW20" s="117" t="s">
        <v>164</v>
      </c>
      <c r="AX20" s="189" t="s">
        <v>3934</v>
      </c>
      <c r="AY20" s="81">
        <v>56968</v>
      </c>
      <c r="AZ20" s="81">
        <v>157536</v>
      </c>
      <c r="BA20" s="81">
        <v>31856</v>
      </c>
      <c r="BB20" s="81">
        <v>175796</v>
      </c>
      <c r="BC20" s="89">
        <v>422156</v>
      </c>
      <c r="BD20" s="187"/>
      <c r="BE20" s="117" t="s">
        <v>164</v>
      </c>
      <c r="BF20" s="189" t="s">
        <v>3934</v>
      </c>
      <c r="BG20" s="81">
        <v>0</v>
      </c>
      <c r="BH20" s="81">
        <v>0</v>
      </c>
      <c r="BI20" s="81">
        <v>0</v>
      </c>
      <c r="BJ20" s="81">
        <v>0</v>
      </c>
      <c r="BK20" s="89">
        <v>0</v>
      </c>
      <c r="BL20" s="187"/>
      <c r="BM20" s="117" t="s">
        <v>164</v>
      </c>
      <c r="BN20" s="189" t="s">
        <v>3934</v>
      </c>
      <c r="BO20" s="81">
        <v>20151560</v>
      </c>
      <c r="BP20" s="81">
        <v>345160</v>
      </c>
      <c r="BQ20" s="81">
        <v>143558</v>
      </c>
      <c r="BR20" s="81">
        <v>-3891867</v>
      </c>
      <c r="BS20" s="89">
        <v>16748411</v>
      </c>
      <c r="BT20" s="187"/>
      <c r="BU20" s="91"/>
      <c r="BV20" s="177">
        <v>2007</v>
      </c>
      <c r="BW20" s="177">
        <v>7</v>
      </c>
      <c r="BX20" s="177" t="s">
        <v>269</v>
      </c>
      <c r="BY20" s="177" t="s">
        <v>262</v>
      </c>
      <c r="BZ20" s="177" t="s">
        <v>277</v>
      </c>
      <c r="CA20" s="177">
        <v>6</v>
      </c>
      <c r="CB20" s="177" t="s">
        <v>264</v>
      </c>
      <c r="CC20" s="122">
        <v>1970.4</v>
      </c>
      <c r="CD20" s="178" t="s">
        <v>61</v>
      </c>
      <c r="CE20" s="177" t="s">
        <v>278</v>
      </c>
      <c r="CF20" s="177" t="s">
        <v>431</v>
      </c>
      <c r="CG20" s="83" t="s">
        <v>89</v>
      </c>
      <c r="CH20" s="57"/>
      <c r="CI20"/>
      <c r="CJ20">
        <v>15</v>
      </c>
      <c r="CK20">
        <v>619.13000000000011</v>
      </c>
      <c r="CL20">
        <v>82.740000000000009</v>
      </c>
      <c r="CM20"/>
      <c r="CN20"/>
      <c r="CO20"/>
      <c r="CP20"/>
      <c r="CQ20"/>
      <c r="CR20">
        <v>701.87000000000012</v>
      </c>
      <c r="CS20"/>
      <c r="CT20" s="57"/>
      <c r="CU20" s="91"/>
      <c r="CV20" s="179">
        <v>2011</v>
      </c>
      <c r="CW20" s="179">
        <v>4</v>
      </c>
      <c r="CX20" s="179" t="s">
        <v>281</v>
      </c>
      <c r="CY20" s="179" t="s">
        <v>262</v>
      </c>
      <c r="CZ20" s="179" t="s">
        <v>277</v>
      </c>
      <c r="DA20" s="179">
        <v>0</v>
      </c>
      <c r="DB20" s="179" t="s">
        <v>264</v>
      </c>
      <c r="DC20" s="126">
        <v>7000</v>
      </c>
      <c r="DD20" s="83" t="s">
        <v>9</v>
      </c>
      <c r="DE20" s="57"/>
      <c r="DF20"/>
      <c r="DG20"/>
      <c r="DH20"/>
      <c r="DI20"/>
      <c r="DJ20"/>
    </row>
    <row r="21" spans="1:114" ht="15" x14ac:dyDescent="0.25">
      <c r="A21" s="117" t="s">
        <v>164</v>
      </c>
      <c r="B21" s="189" t="s">
        <v>143</v>
      </c>
      <c r="C21" s="81">
        <v>0</v>
      </c>
      <c r="D21" s="81">
        <v>0</v>
      </c>
      <c r="E21" s="81">
        <v>0</v>
      </c>
      <c r="F21" s="81">
        <v>0</v>
      </c>
      <c r="G21" s="89">
        <v>0</v>
      </c>
      <c r="H21" s="187"/>
      <c r="I21" s="117" t="s">
        <v>164</v>
      </c>
      <c r="J21" s="189" t="s">
        <v>143</v>
      </c>
      <c r="K21" s="81">
        <v>-4843410</v>
      </c>
      <c r="L21" s="81">
        <v>-139650</v>
      </c>
      <c r="M21" s="81">
        <v>-69890</v>
      </c>
      <c r="N21" s="81">
        <v>620817</v>
      </c>
      <c r="O21" s="89">
        <v>-4432133</v>
      </c>
      <c r="P21" s="187"/>
      <c r="Q21" s="117" t="s">
        <v>164</v>
      </c>
      <c r="R21" s="189" t="s">
        <v>143</v>
      </c>
      <c r="S21" s="81">
        <v>4843410</v>
      </c>
      <c r="T21" s="81">
        <v>139650</v>
      </c>
      <c r="U21" s="81">
        <v>69890</v>
      </c>
      <c r="V21" s="81">
        <v>-620817</v>
      </c>
      <c r="W21" s="89">
        <v>4432133</v>
      </c>
      <c r="X21" s="187"/>
      <c r="Y21" s="117" t="s">
        <v>164</v>
      </c>
      <c r="Z21" s="189" t="s">
        <v>143</v>
      </c>
      <c r="AA21" s="81">
        <v>51774</v>
      </c>
      <c r="AB21" s="81">
        <v>17999</v>
      </c>
      <c r="AC21" s="81">
        <v>3479</v>
      </c>
      <c r="AD21" s="81">
        <v>3709</v>
      </c>
      <c r="AE21" s="89">
        <v>76961</v>
      </c>
      <c r="AF21" s="187"/>
      <c r="AG21" s="117" t="s">
        <v>164</v>
      </c>
      <c r="AH21" s="189" t="s">
        <v>143</v>
      </c>
      <c r="AI21" s="81">
        <v>0</v>
      </c>
      <c r="AJ21" s="81">
        <v>0</v>
      </c>
      <c r="AK21" s="81">
        <v>0</v>
      </c>
      <c r="AL21" s="81">
        <v>0</v>
      </c>
      <c r="AM21" s="89">
        <v>0</v>
      </c>
      <c r="AN21" s="187"/>
      <c r="AO21" s="117" t="s">
        <v>164</v>
      </c>
      <c r="AP21" s="189" t="s">
        <v>143</v>
      </c>
      <c r="AQ21" s="81">
        <v>4791636</v>
      </c>
      <c r="AR21" s="81">
        <v>121651</v>
      </c>
      <c r="AS21" s="81">
        <v>66411</v>
      </c>
      <c r="AT21" s="81">
        <v>-624526</v>
      </c>
      <c r="AU21" s="89">
        <v>4355172</v>
      </c>
      <c r="AV21" s="187"/>
      <c r="AW21" s="117" t="s">
        <v>164</v>
      </c>
      <c r="AX21" s="189" t="s">
        <v>143</v>
      </c>
      <c r="AY21" s="81">
        <v>207096</v>
      </c>
      <c r="AZ21" s="81">
        <v>71996</v>
      </c>
      <c r="BA21" s="81">
        <v>13916</v>
      </c>
      <c r="BB21" s="81">
        <v>14836</v>
      </c>
      <c r="BC21" s="89">
        <v>307844</v>
      </c>
      <c r="BD21" s="187"/>
      <c r="BE21" s="117" t="s">
        <v>164</v>
      </c>
      <c r="BF21" s="189" t="s">
        <v>143</v>
      </c>
      <c r="BG21" s="81">
        <v>0</v>
      </c>
      <c r="BH21" s="81">
        <v>0</v>
      </c>
      <c r="BI21" s="81">
        <v>0</v>
      </c>
      <c r="BJ21" s="81">
        <v>0</v>
      </c>
      <c r="BK21" s="89">
        <v>0</v>
      </c>
      <c r="BL21" s="187"/>
      <c r="BM21" s="117" t="s">
        <v>164</v>
      </c>
      <c r="BN21" s="189" t="s">
        <v>143</v>
      </c>
      <c r="BO21" s="81">
        <v>4584540</v>
      </c>
      <c r="BP21" s="81">
        <v>49655</v>
      </c>
      <c r="BQ21" s="81">
        <v>52495</v>
      </c>
      <c r="BR21" s="81">
        <v>-639362</v>
      </c>
      <c r="BS21" s="89">
        <v>4047328</v>
      </c>
      <c r="BT21" s="187"/>
      <c r="BU21" s="91"/>
      <c r="BV21" s="177">
        <v>2007</v>
      </c>
      <c r="BW21" s="177">
        <v>7</v>
      </c>
      <c r="BX21" s="177" t="s">
        <v>269</v>
      </c>
      <c r="BY21" s="177" t="s">
        <v>262</v>
      </c>
      <c r="BZ21" s="177" t="s">
        <v>277</v>
      </c>
      <c r="CA21" s="177">
        <v>6</v>
      </c>
      <c r="CB21" s="177" t="s">
        <v>264</v>
      </c>
      <c r="CC21" s="122">
        <v>24.18</v>
      </c>
      <c r="CD21" s="178" t="s">
        <v>217</v>
      </c>
      <c r="CE21" s="177" t="s">
        <v>278</v>
      </c>
      <c r="CF21" s="177" t="s">
        <v>429</v>
      </c>
      <c r="CG21" s="83" t="s">
        <v>89</v>
      </c>
      <c r="CH21" s="57"/>
      <c r="CI21"/>
      <c r="CJ21">
        <v>18</v>
      </c>
      <c r="CK21">
        <v>45.38</v>
      </c>
      <c r="CL21"/>
      <c r="CM21"/>
      <c r="CN21"/>
      <c r="CO21"/>
      <c r="CP21"/>
      <c r="CQ21"/>
      <c r="CR21">
        <v>45.38</v>
      </c>
      <c r="CS21"/>
      <c r="CT21" s="57"/>
      <c r="CU21" s="91"/>
      <c r="CV21" s="179">
        <v>2011</v>
      </c>
      <c r="CW21" s="179">
        <v>4</v>
      </c>
      <c r="CX21" s="179" t="s">
        <v>1404</v>
      </c>
      <c r="CY21" s="179" t="s">
        <v>262</v>
      </c>
      <c r="CZ21" s="179" t="s">
        <v>277</v>
      </c>
      <c r="DA21" s="179">
        <v>0</v>
      </c>
      <c r="DB21" s="179" t="s">
        <v>1404</v>
      </c>
      <c r="DC21" s="126">
        <v>3178</v>
      </c>
      <c r="DD21" s="83" t="s">
        <v>9</v>
      </c>
      <c r="DE21" s="57"/>
      <c r="DF21"/>
      <c r="DG21"/>
      <c r="DH21"/>
      <c r="DI21"/>
      <c r="DJ21"/>
    </row>
    <row r="22" spans="1:114" ht="15" x14ac:dyDescent="0.25">
      <c r="A22" s="117" t="s">
        <v>164</v>
      </c>
      <c r="B22" s="189" t="s">
        <v>146</v>
      </c>
      <c r="C22" s="81">
        <v>0</v>
      </c>
      <c r="D22" s="81">
        <v>0</v>
      </c>
      <c r="E22" s="81">
        <v>0</v>
      </c>
      <c r="F22" s="81">
        <v>0</v>
      </c>
      <c r="G22" s="89">
        <v>0</v>
      </c>
      <c r="H22" s="187"/>
      <c r="I22" s="117" t="s">
        <v>164</v>
      </c>
      <c r="J22" s="189" t="s">
        <v>146</v>
      </c>
      <c r="K22" s="81">
        <v>-4843410</v>
      </c>
      <c r="L22" s="81">
        <v>-139648</v>
      </c>
      <c r="M22" s="81">
        <v>-69888</v>
      </c>
      <c r="N22" s="81">
        <v>620817</v>
      </c>
      <c r="O22" s="89">
        <v>-4432129</v>
      </c>
      <c r="P22" s="187"/>
      <c r="Q22" s="117" t="s">
        <v>164</v>
      </c>
      <c r="R22" s="189" t="s">
        <v>146</v>
      </c>
      <c r="S22" s="81">
        <v>4843410</v>
      </c>
      <c r="T22" s="81">
        <v>139648</v>
      </c>
      <c r="U22" s="81">
        <v>69888</v>
      </c>
      <c r="V22" s="81">
        <v>-620817</v>
      </c>
      <c r="W22" s="89">
        <v>4432129</v>
      </c>
      <c r="X22" s="187"/>
      <c r="Y22" s="117" t="s">
        <v>164</v>
      </c>
      <c r="Z22" s="189" t="s">
        <v>146</v>
      </c>
      <c r="AA22" s="81">
        <v>51774</v>
      </c>
      <c r="AB22" s="81">
        <v>17998</v>
      </c>
      <c r="AC22" s="81">
        <v>3478</v>
      </c>
      <c r="AD22" s="81">
        <v>3709</v>
      </c>
      <c r="AE22" s="89">
        <v>76959</v>
      </c>
      <c r="AF22" s="187"/>
      <c r="AG22" s="117" t="s">
        <v>164</v>
      </c>
      <c r="AH22" s="189" t="s">
        <v>146</v>
      </c>
      <c r="AI22" s="81">
        <v>0</v>
      </c>
      <c r="AJ22" s="81">
        <v>0</v>
      </c>
      <c r="AK22" s="81">
        <v>0</v>
      </c>
      <c r="AL22" s="81">
        <v>0</v>
      </c>
      <c r="AM22" s="89">
        <v>0</v>
      </c>
      <c r="AN22" s="187"/>
      <c r="AO22" s="117" t="s">
        <v>164</v>
      </c>
      <c r="AP22" s="189" t="s">
        <v>146</v>
      </c>
      <c r="AQ22" s="81">
        <v>4791636</v>
      </c>
      <c r="AR22" s="81">
        <v>121650</v>
      </c>
      <c r="AS22" s="81">
        <v>66410</v>
      </c>
      <c r="AT22" s="81">
        <v>-624526</v>
      </c>
      <c r="AU22" s="89">
        <v>4355170</v>
      </c>
      <c r="AV22" s="187"/>
      <c r="AW22" s="117" t="s">
        <v>164</v>
      </c>
      <c r="AX22" s="189" t="s">
        <v>146</v>
      </c>
      <c r="AY22" s="81">
        <v>207096</v>
      </c>
      <c r="AZ22" s="81">
        <v>71992</v>
      </c>
      <c r="BA22" s="81">
        <v>13912</v>
      </c>
      <c r="BB22" s="81">
        <v>14836</v>
      </c>
      <c r="BC22" s="89">
        <v>307836</v>
      </c>
      <c r="BD22" s="187"/>
      <c r="BE22" s="117" t="s">
        <v>164</v>
      </c>
      <c r="BF22" s="189" t="s">
        <v>146</v>
      </c>
      <c r="BG22" s="81">
        <v>0</v>
      </c>
      <c r="BH22" s="81">
        <v>0</v>
      </c>
      <c r="BI22" s="81">
        <v>0</v>
      </c>
      <c r="BJ22" s="81">
        <v>0</v>
      </c>
      <c r="BK22" s="89">
        <v>0</v>
      </c>
      <c r="BL22" s="187"/>
      <c r="BM22" s="117" t="s">
        <v>164</v>
      </c>
      <c r="BN22" s="189" t="s">
        <v>146</v>
      </c>
      <c r="BO22" s="81">
        <v>4584540</v>
      </c>
      <c r="BP22" s="81">
        <v>49658</v>
      </c>
      <c r="BQ22" s="81">
        <v>52498</v>
      </c>
      <c r="BR22" s="81">
        <v>-639362</v>
      </c>
      <c r="BS22" s="89">
        <v>4047334</v>
      </c>
      <c r="BT22" s="187"/>
      <c r="BU22" s="91"/>
      <c r="BV22" s="177">
        <v>2007</v>
      </c>
      <c r="BW22" s="177">
        <v>7</v>
      </c>
      <c r="BX22" s="177" t="s">
        <v>269</v>
      </c>
      <c r="BY22" s="177" t="s">
        <v>262</v>
      </c>
      <c r="BZ22" s="177" t="s">
        <v>277</v>
      </c>
      <c r="CA22" s="177">
        <v>6</v>
      </c>
      <c r="CB22" s="177" t="s">
        <v>264</v>
      </c>
      <c r="CC22" s="122">
        <v>-19.11</v>
      </c>
      <c r="CD22" s="178" t="s">
        <v>2330</v>
      </c>
      <c r="CE22" s="177" t="s">
        <v>278</v>
      </c>
      <c r="CF22" s="177" t="s">
        <v>428</v>
      </c>
      <c r="CG22" s="83" t="s">
        <v>89</v>
      </c>
      <c r="CH22" s="57"/>
      <c r="CI22"/>
      <c r="CJ22">
        <v>39</v>
      </c>
      <c r="CK22">
        <v>2289.2199999999993</v>
      </c>
      <c r="CL22">
        <v>161.29999999999998</v>
      </c>
      <c r="CM22"/>
      <c r="CN22">
        <v>350.40999999999997</v>
      </c>
      <c r="CO22">
        <v>823.1</v>
      </c>
      <c r="CP22"/>
      <c r="CQ22">
        <v>20.38</v>
      </c>
      <c r="CR22">
        <v>3644.4099999999994</v>
      </c>
      <c r="CS22"/>
      <c r="CT22" s="57"/>
      <c r="CU22" s="91"/>
      <c r="CV22" s="179">
        <v>2011</v>
      </c>
      <c r="CW22" s="179">
        <v>5</v>
      </c>
      <c r="CX22" s="179" t="s">
        <v>1523</v>
      </c>
      <c r="CY22" s="179" t="s">
        <v>262</v>
      </c>
      <c r="CZ22" s="179" t="s">
        <v>277</v>
      </c>
      <c r="DA22" s="179">
        <v>0</v>
      </c>
      <c r="DB22" s="179" t="s">
        <v>1621</v>
      </c>
      <c r="DC22" s="126">
        <v>1159</v>
      </c>
      <c r="DD22" s="83" t="s">
        <v>9</v>
      </c>
      <c r="DE22" s="57"/>
      <c r="DF22"/>
      <c r="DG22"/>
      <c r="DH22"/>
      <c r="DI22"/>
      <c r="DJ22"/>
    </row>
    <row r="23" spans="1:114" ht="15" x14ac:dyDescent="0.25">
      <c r="A23" s="117" t="s">
        <v>164</v>
      </c>
      <c r="B23" s="190" t="s">
        <v>246</v>
      </c>
      <c r="C23" s="191">
        <v>0</v>
      </c>
      <c r="D23" s="191">
        <v>0</v>
      </c>
      <c r="E23" s="191">
        <v>0</v>
      </c>
      <c r="F23" s="191">
        <v>0</v>
      </c>
      <c r="G23" s="192">
        <v>0</v>
      </c>
      <c r="H23" s="187"/>
      <c r="I23" s="117" t="s">
        <v>164</v>
      </c>
      <c r="J23" s="190" t="s">
        <v>246</v>
      </c>
      <c r="K23" s="191">
        <v>-2052003</v>
      </c>
      <c r="L23" s="191">
        <v>-74343</v>
      </c>
      <c r="M23" s="191">
        <v>-215270</v>
      </c>
      <c r="N23" s="191">
        <v>1433740</v>
      </c>
      <c r="O23" s="192">
        <v>-907876</v>
      </c>
      <c r="P23" s="187"/>
      <c r="Q23" s="117" t="s">
        <v>164</v>
      </c>
      <c r="R23" s="190" t="s">
        <v>246</v>
      </c>
      <c r="S23" s="191">
        <v>2052003</v>
      </c>
      <c r="T23" s="191">
        <v>74343</v>
      </c>
      <c r="U23" s="191">
        <v>215270</v>
      </c>
      <c r="V23" s="191">
        <v>-1433740</v>
      </c>
      <c r="W23" s="192">
        <v>907876</v>
      </c>
      <c r="X23" s="187"/>
      <c r="Y23" s="117" t="s">
        <v>164</v>
      </c>
      <c r="Z23" s="190" t="s">
        <v>246</v>
      </c>
      <c r="AA23" s="191">
        <v>2456</v>
      </c>
      <c r="AB23" s="191">
        <v>3870</v>
      </c>
      <c r="AC23" s="191">
        <v>-2512</v>
      </c>
      <c r="AD23" s="191">
        <v>21371</v>
      </c>
      <c r="AE23" s="192">
        <v>25185</v>
      </c>
      <c r="AF23" s="187"/>
      <c r="AG23" s="117" t="s">
        <v>164</v>
      </c>
      <c r="AH23" s="190" t="s">
        <v>246</v>
      </c>
      <c r="AI23" s="191">
        <v>0</v>
      </c>
      <c r="AJ23" s="191">
        <v>0</v>
      </c>
      <c r="AK23" s="191">
        <v>0</v>
      </c>
      <c r="AL23" s="191">
        <v>0</v>
      </c>
      <c r="AM23" s="192">
        <v>0</v>
      </c>
      <c r="AN23" s="187"/>
      <c r="AO23" s="117" t="s">
        <v>164</v>
      </c>
      <c r="AP23" s="190" t="s">
        <v>246</v>
      </c>
      <c r="AQ23" s="191">
        <v>2049547</v>
      </c>
      <c r="AR23" s="191">
        <v>70473</v>
      </c>
      <c r="AS23" s="191">
        <v>217782</v>
      </c>
      <c r="AT23" s="191">
        <v>-1455111</v>
      </c>
      <c r="AU23" s="192">
        <v>882691</v>
      </c>
      <c r="AV23" s="187"/>
      <c r="AW23" s="117" t="s">
        <v>164</v>
      </c>
      <c r="AX23" s="190" t="s">
        <v>246</v>
      </c>
      <c r="AY23" s="191">
        <v>9824</v>
      </c>
      <c r="AZ23" s="191">
        <v>15480</v>
      </c>
      <c r="BA23" s="191">
        <v>-10048</v>
      </c>
      <c r="BB23" s="191">
        <v>85484</v>
      </c>
      <c r="BC23" s="192">
        <v>100740</v>
      </c>
      <c r="BD23" s="187"/>
      <c r="BE23" s="117" t="s">
        <v>164</v>
      </c>
      <c r="BF23" s="190" t="s">
        <v>246</v>
      </c>
      <c r="BG23" s="191">
        <v>0</v>
      </c>
      <c r="BH23" s="191">
        <v>0</v>
      </c>
      <c r="BI23" s="191">
        <v>0</v>
      </c>
      <c r="BJ23" s="191">
        <v>0</v>
      </c>
      <c r="BK23" s="192">
        <v>0</v>
      </c>
      <c r="BL23" s="187"/>
      <c r="BM23" s="117" t="s">
        <v>164</v>
      </c>
      <c r="BN23" s="190" t="s">
        <v>246</v>
      </c>
      <c r="BO23" s="191">
        <v>2039723</v>
      </c>
      <c r="BP23" s="191">
        <v>54993</v>
      </c>
      <c r="BQ23" s="191">
        <v>227830</v>
      </c>
      <c r="BR23" s="191">
        <v>-1540595</v>
      </c>
      <c r="BS23" s="192">
        <v>781951</v>
      </c>
      <c r="BT23" s="187"/>
      <c r="BU23" s="91"/>
      <c r="BV23" s="177">
        <v>2007</v>
      </c>
      <c r="BW23" s="177">
        <v>7</v>
      </c>
      <c r="BX23" s="177" t="s">
        <v>269</v>
      </c>
      <c r="BY23" s="177" t="s">
        <v>262</v>
      </c>
      <c r="BZ23" s="177" t="s">
        <v>277</v>
      </c>
      <c r="CA23" s="177">
        <v>6</v>
      </c>
      <c r="CB23" s="177" t="s">
        <v>264</v>
      </c>
      <c r="CC23" s="122">
        <v>19.11</v>
      </c>
      <c r="CD23" s="178" t="s">
        <v>2330</v>
      </c>
      <c r="CE23" s="177" t="s">
        <v>278</v>
      </c>
      <c r="CF23" s="177" t="s">
        <v>429</v>
      </c>
      <c r="CG23" s="83" t="s">
        <v>89</v>
      </c>
      <c r="CH23" s="57"/>
      <c r="CI23"/>
      <c r="CJ23">
        <v>41</v>
      </c>
      <c r="CK23">
        <v>11.11</v>
      </c>
      <c r="CL23"/>
      <c r="CM23"/>
      <c r="CN23"/>
      <c r="CO23"/>
      <c r="CP23"/>
      <c r="CQ23"/>
      <c r="CR23">
        <v>11.11</v>
      </c>
      <c r="CS23"/>
      <c r="CT23" s="57"/>
      <c r="CU23" s="91"/>
      <c r="CV23" s="179">
        <v>2011</v>
      </c>
      <c r="CW23" s="179">
        <v>5</v>
      </c>
      <c r="CX23" s="179" t="s">
        <v>261</v>
      </c>
      <c r="CY23" s="179" t="s">
        <v>262</v>
      </c>
      <c r="CZ23" s="179" t="s">
        <v>277</v>
      </c>
      <c r="DA23" s="179">
        <v>0</v>
      </c>
      <c r="DB23" s="179" t="s">
        <v>264</v>
      </c>
      <c r="DC23" s="126">
        <v>3000</v>
      </c>
      <c r="DD23" s="83" t="s">
        <v>9</v>
      </c>
      <c r="DE23" s="57"/>
      <c r="DF23"/>
      <c r="DG23"/>
      <c r="DH23"/>
      <c r="DI23"/>
      <c r="DJ23"/>
    </row>
    <row r="24" spans="1:114" ht="15" x14ac:dyDescent="0.25">
      <c r="A24" s="117"/>
      <c r="B24" s="193" t="s">
        <v>67</v>
      </c>
      <c r="C24" s="89">
        <v>18542018</v>
      </c>
      <c r="D24" s="89">
        <v>3732018</v>
      </c>
      <c r="E24" s="89">
        <v>58221217</v>
      </c>
      <c r="F24" s="89">
        <v>-16472234</v>
      </c>
      <c r="G24" s="89">
        <v>64023019</v>
      </c>
      <c r="H24" s="187"/>
      <c r="I24" s="117"/>
      <c r="J24" s="193" t="s">
        <v>67</v>
      </c>
      <c r="K24" s="89">
        <v>-54238823</v>
      </c>
      <c r="L24" s="89">
        <v>1446359</v>
      </c>
      <c r="M24" s="89">
        <v>54994952</v>
      </c>
      <c r="N24" s="89">
        <v>-2202488</v>
      </c>
      <c r="O24" s="89">
        <v>0</v>
      </c>
      <c r="P24" s="187"/>
      <c r="Q24" s="117"/>
      <c r="R24" s="193" t="s">
        <v>67</v>
      </c>
      <c r="S24" s="89">
        <v>72780841</v>
      </c>
      <c r="T24" s="89">
        <v>2285659</v>
      </c>
      <c r="U24" s="89">
        <v>3226265</v>
      </c>
      <c r="V24" s="89">
        <v>-14269746</v>
      </c>
      <c r="W24" s="89">
        <v>64023019</v>
      </c>
      <c r="X24" s="187"/>
      <c r="Y24" s="117"/>
      <c r="Z24" s="193" t="s">
        <v>67</v>
      </c>
      <c r="AA24" s="89">
        <v>494584</v>
      </c>
      <c r="AB24" s="89">
        <v>216352</v>
      </c>
      <c r="AC24" s="89">
        <v>3254</v>
      </c>
      <c r="AD24" s="89">
        <v>150447</v>
      </c>
      <c r="AE24" s="89">
        <v>864637</v>
      </c>
      <c r="AF24" s="187"/>
      <c r="AG24" s="117"/>
      <c r="AH24" s="193" t="s">
        <v>67</v>
      </c>
      <c r="AI24" s="89">
        <v>0</v>
      </c>
      <c r="AJ24" s="89">
        <v>0</v>
      </c>
      <c r="AK24" s="89">
        <v>0</v>
      </c>
      <c r="AL24" s="89">
        <v>0</v>
      </c>
      <c r="AM24" s="89">
        <v>0</v>
      </c>
      <c r="AN24" s="187"/>
      <c r="AO24" s="117"/>
      <c r="AP24" s="193" t="s">
        <v>67</v>
      </c>
      <c r="AQ24" s="89">
        <v>72286257</v>
      </c>
      <c r="AR24" s="89">
        <v>2069307</v>
      </c>
      <c r="AS24" s="89">
        <v>3223011</v>
      </c>
      <c r="AT24" s="89">
        <v>-14420193</v>
      </c>
      <c r="AU24" s="89">
        <v>63158382</v>
      </c>
      <c r="AV24" s="187"/>
      <c r="AW24" s="117"/>
      <c r="AX24" s="193" t="s">
        <v>67</v>
      </c>
      <c r="AY24" s="89">
        <v>1978336</v>
      </c>
      <c r="AZ24" s="89">
        <v>865408</v>
      </c>
      <c r="BA24" s="89">
        <v>13016</v>
      </c>
      <c r="BB24" s="89">
        <v>601788</v>
      </c>
      <c r="BC24" s="89">
        <v>3458548</v>
      </c>
      <c r="BD24" s="187"/>
      <c r="BE24" s="117"/>
      <c r="BF24" s="193" t="s">
        <v>67</v>
      </c>
      <c r="BG24" s="89">
        <v>0</v>
      </c>
      <c r="BH24" s="89">
        <v>0</v>
      </c>
      <c r="BI24" s="89">
        <v>0</v>
      </c>
      <c r="BJ24" s="89">
        <v>0</v>
      </c>
      <c r="BK24" s="89">
        <v>0</v>
      </c>
      <c r="BL24" s="187"/>
      <c r="BM24" s="117"/>
      <c r="BN24" s="193" t="s">
        <v>67</v>
      </c>
      <c r="BO24" s="89">
        <v>70307921</v>
      </c>
      <c r="BP24" s="89">
        <v>1203899</v>
      </c>
      <c r="BQ24" s="89">
        <v>3209995</v>
      </c>
      <c r="BR24" s="89">
        <v>-15021981</v>
      </c>
      <c r="BS24" s="89">
        <v>59699834</v>
      </c>
      <c r="BT24" s="187"/>
      <c r="BU24" s="91"/>
      <c r="BV24" s="177">
        <v>2007</v>
      </c>
      <c r="BW24" s="177">
        <v>7</v>
      </c>
      <c r="BX24" s="177" t="s">
        <v>269</v>
      </c>
      <c r="BY24" s="177" t="s">
        <v>262</v>
      </c>
      <c r="BZ24" s="177" t="s">
        <v>277</v>
      </c>
      <c r="CA24" s="177">
        <v>6</v>
      </c>
      <c r="CB24" s="177" t="s">
        <v>264</v>
      </c>
      <c r="CC24" s="122">
        <v>14.59</v>
      </c>
      <c r="CD24" s="178" t="s">
        <v>2331</v>
      </c>
      <c r="CE24" s="177" t="s">
        <v>278</v>
      </c>
      <c r="CF24" s="177" t="s">
        <v>430</v>
      </c>
      <c r="CG24" s="83" t="s">
        <v>89</v>
      </c>
      <c r="CH24" s="57"/>
      <c r="CI24"/>
      <c r="CJ24">
        <v>65</v>
      </c>
      <c r="CK24">
        <v>99.96</v>
      </c>
      <c r="CL24"/>
      <c r="CM24"/>
      <c r="CN24"/>
      <c r="CO24"/>
      <c r="CP24"/>
      <c r="CQ24"/>
      <c r="CR24">
        <v>99.96</v>
      </c>
      <c r="CS24"/>
      <c r="CT24" s="57"/>
      <c r="CU24" s="91"/>
      <c r="CV24" s="179">
        <v>2011</v>
      </c>
      <c r="CW24" s="179">
        <v>5</v>
      </c>
      <c r="CX24" s="179" t="s">
        <v>357</v>
      </c>
      <c r="CY24" s="179" t="s">
        <v>262</v>
      </c>
      <c r="CZ24" s="179" t="s">
        <v>277</v>
      </c>
      <c r="DA24" s="179">
        <v>0</v>
      </c>
      <c r="DB24" s="179" t="s">
        <v>264</v>
      </c>
      <c r="DC24" s="126">
        <v>2000</v>
      </c>
      <c r="DD24" s="83" t="s">
        <v>9</v>
      </c>
      <c r="DE24" s="57"/>
      <c r="DF24"/>
      <c r="DG24"/>
      <c r="DH24"/>
      <c r="DI24"/>
      <c r="DJ24"/>
    </row>
    <row r="25" spans="1:114" ht="15" x14ac:dyDescent="0.25">
      <c r="C25" s="81"/>
      <c r="D25" s="81"/>
      <c r="E25" s="81"/>
      <c r="F25" s="81"/>
      <c r="G25" s="89"/>
      <c r="H25" s="187"/>
      <c r="K25" s="81"/>
      <c r="L25" s="81"/>
      <c r="M25" s="81"/>
      <c r="N25" s="81"/>
      <c r="O25" s="89"/>
      <c r="P25" s="187"/>
      <c r="S25" s="81"/>
      <c r="T25" s="81"/>
      <c r="U25" s="81"/>
      <c r="V25" s="81"/>
      <c r="W25" s="89"/>
      <c r="X25" s="187"/>
      <c r="AA25" s="81"/>
      <c r="AB25" s="81"/>
      <c r="AC25" s="81"/>
      <c r="AD25" s="81"/>
      <c r="AE25" s="89"/>
      <c r="AF25" s="187"/>
      <c r="AI25" s="81"/>
      <c r="AJ25" s="81"/>
      <c r="AK25" s="81"/>
      <c r="AL25" s="81"/>
      <c r="AM25" s="89"/>
      <c r="AN25" s="187"/>
      <c r="AQ25" s="81"/>
      <c r="AR25" s="81"/>
      <c r="AS25" s="81"/>
      <c r="AT25" s="81"/>
      <c r="AU25" s="89"/>
      <c r="AV25" s="187"/>
      <c r="AY25" s="81"/>
      <c r="AZ25" s="81"/>
      <c r="BA25" s="81"/>
      <c r="BB25" s="81"/>
      <c r="BC25" s="89"/>
      <c r="BD25" s="187"/>
      <c r="BG25" s="81"/>
      <c r="BH25" s="81"/>
      <c r="BI25" s="81"/>
      <c r="BJ25" s="81"/>
      <c r="BK25" s="89"/>
      <c r="BL25" s="187"/>
      <c r="BO25" s="81"/>
      <c r="BP25" s="81"/>
      <c r="BQ25" s="81"/>
      <c r="BR25" s="81"/>
      <c r="BS25" s="89"/>
      <c r="BT25" s="187"/>
      <c r="BU25" s="91"/>
      <c r="BV25" s="177">
        <v>2007</v>
      </c>
      <c r="BW25" s="177">
        <v>7</v>
      </c>
      <c r="BX25" s="177" t="s">
        <v>269</v>
      </c>
      <c r="BY25" s="177" t="s">
        <v>262</v>
      </c>
      <c r="BZ25" s="177" t="s">
        <v>263</v>
      </c>
      <c r="CA25" s="177">
        <v>6</v>
      </c>
      <c r="CB25" s="177" t="s">
        <v>264</v>
      </c>
      <c r="CC25" s="122">
        <v>344.59</v>
      </c>
      <c r="CD25" s="178" t="s">
        <v>80</v>
      </c>
      <c r="CE25" s="177" t="s">
        <v>278</v>
      </c>
      <c r="CF25" s="177" t="s">
        <v>438</v>
      </c>
      <c r="CG25" s="83" t="s">
        <v>89</v>
      </c>
      <c r="CH25" s="57"/>
      <c r="CI25" t="s">
        <v>92</v>
      </c>
      <c r="CJ25"/>
      <c r="CK25">
        <v>494580.11999999994</v>
      </c>
      <c r="CL25">
        <v>23535.09</v>
      </c>
      <c r="CM25">
        <v>29105.199999999997</v>
      </c>
      <c r="CN25">
        <v>3607.2800000000007</v>
      </c>
      <c r="CO25">
        <v>12297.670000000004</v>
      </c>
      <c r="CP25">
        <v>2496.9799999999996</v>
      </c>
      <c r="CQ25">
        <v>14746.149999999996</v>
      </c>
      <c r="CR25">
        <v>580368.49</v>
      </c>
      <c r="CS25"/>
      <c r="CT25" s="57"/>
      <c r="CU25" s="91"/>
      <c r="CV25" s="179">
        <v>2011</v>
      </c>
      <c r="CW25" s="179">
        <v>5</v>
      </c>
      <c r="CX25" s="179" t="s">
        <v>281</v>
      </c>
      <c r="CY25" s="179" t="s">
        <v>262</v>
      </c>
      <c r="CZ25" s="179" t="s">
        <v>277</v>
      </c>
      <c r="DA25" s="179">
        <v>0</v>
      </c>
      <c r="DB25" s="179" t="s">
        <v>264</v>
      </c>
      <c r="DC25" s="126">
        <v>9000</v>
      </c>
      <c r="DD25" s="83" t="s">
        <v>9</v>
      </c>
      <c r="DE25" s="57"/>
      <c r="DF25"/>
      <c r="DG25"/>
      <c r="DH25"/>
      <c r="DI25"/>
      <c r="DJ25"/>
    </row>
    <row r="26" spans="1:114" ht="15" x14ac:dyDescent="0.25">
      <c r="A26" s="117" t="s">
        <v>164</v>
      </c>
      <c r="B26" s="189" t="s">
        <v>3935</v>
      </c>
      <c r="C26" s="81">
        <v>2830890</v>
      </c>
      <c r="D26" s="81">
        <v>4436391</v>
      </c>
      <c r="E26" s="81">
        <v>2738245</v>
      </c>
      <c r="F26" s="81">
        <v>-463472</v>
      </c>
      <c r="G26" s="89">
        <v>9542054</v>
      </c>
      <c r="H26" s="187"/>
      <c r="I26" s="117" t="s">
        <v>164</v>
      </c>
      <c r="J26" s="189" t="s">
        <v>3935</v>
      </c>
      <c r="K26" s="81">
        <v>-6000000</v>
      </c>
      <c r="L26" s="81">
        <v>4000000</v>
      </c>
      <c r="M26" s="81">
        <v>2640000</v>
      </c>
      <c r="N26" s="194">
        <v>1880000</v>
      </c>
      <c r="O26" s="89">
        <v>2520000</v>
      </c>
      <c r="P26" s="187"/>
      <c r="Q26" s="117" t="s">
        <v>164</v>
      </c>
      <c r="R26" s="189" t="s">
        <v>3935</v>
      </c>
      <c r="S26" s="81">
        <v>8830890</v>
      </c>
      <c r="T26" s="81">
        <v>436391</v>
      </c>
      <c r="U26" s="81">
        <v>98245</v>
      </c>
      <c r="V26" s="81">
        <v>-2343472</v>
      </c>
      <c r="W26" s="89">
        <v>7022054</v>
      </c>
      <c r="X26" s="187"/>
      <c r="Y26" s="117" t="s">
        <v>164</v>
      </c>
      <c r="Z26" s="189" t="s">
        <v>3935</v>
      </c>
      <c r="AA26" s="81">
        <v>21384</v>
      </c>
      <c r="AB26" s="81">
        <v>64351</v>
      </c>
      <c r="AC26" s="81">
        <v>15248</v>
      </c>
      <c r="AD26" s="81">
        <v>12246</v>
      </c>
      <c r="AE26" s="89">
        <v>113229</v>
      </c>
      <c r="AF26" s="187"/>
      <c r="AG26" s="117" t="s">
        <v>164</v>
      </c>
      <c r="AH26" s="189" t="s">
        <v>3935</v>
      </c>
      <c r="AI26" s="81">
        <v>0</v>
      </c>
      <c r="AJ26" s="81">
        <v>0</v>
      </c>
      <c r="AK26" s="81">
        <v>0</v>
      </c>
      <c r="AL26" s="81">
        <v>0</v>
      </c>
      <c r="AM26" s="89">
        <v>0</v>
      </c>
      <c r="AN26" s="187"/>
      <c r="AO26" s="117" t="s">
        <v>164</v>
      </c>
      <c r="AP26" s="189" t="s">
        <v>3935</v>
      </c>
      <c r="AQ26" s="81">
        <v>8809506</v>
      </c>
      <c r="AR26" s="81">
        <v>372040</v>
      </c>
      <c r="AS26" s="81">
        <v>82997</v>
      </c>
      <c r="AT26" s="81">
        <v>-2355718</v>
      </c>
      <c r="AU26" s="89">
        <v>6908825</v>
      </c>
      <c r="AV26" s="187"/>
      <c r="AW26" s="117" t="s">
        <v>164</v>
      </c>
      <c r="AX26" s="189" t="s">
        <v>3935</v>
      </c>
      <c r="AY26" s="81">
        <v>85536</v>
      </c>
      <c r="AZ26" s="81">
        <v>257404</v>
      </c>
      <c r="BA26" s="81">
        <v>60992</v>
      </c>
      <c r="BB26" s="81">
        <v>48984</v>
      </c>
      <c r="BC26" s="89">
        <v>452916</v>
      </c>
      <c r="BD26" s="187"/>
      <c r="BE26" s="117" t="s">
        <v>164</v>
      </c>
      <c r="BF26" s="189" t="s">
        <v>3935</v>
      </c>
      <c r="BG26" s="81">
        <v>0</v>
      </c>
      <c r="BH26" s="81">
        <v>0</v>
      </c>
      <c r="BI26" s="81">
        <v>0</v>
      </c>
      <c r="BJ26" s="81">
        <v>0</v>
      </c>
      <c r="BK26" s="89">
        <v>0</v>
      </c>
      <c r="BL26" s="187"/>
      <c r="BM26" s="117" t="s">
        <v>164</v>
      </c>
      <c r="BN26" s="189" t="s">
        <v>3935</v>
      </c>
      <c r="BO26" s="81">
        <v>8723970</v>
      </c>
      <c r="BP26" s="81">
        <v>114636</v>
      </c>
      <c r="BQ26" s="81">
        <v>22005</v>
      </c>
      <c r="BR26" s="81">
        <v>-2404702</v>
      </c>
      <c r="BS26" s="89">
        <v>6455909</v>
      </c>
      <c r="BT26" s="187"/>
      <c r="BU26" s="91"/>
      <c r="BV26" s="177">
        <v>2007</v>
      </c>
      <c r="BW26" s="177">
        <v>7</v>
      </c>
      <c r="BX26" s="177" t="s">
        <v>269</v>
      </c>
      <c r="BY26" s="177" t="s">
        <v>262</v>
      </c>
      <c r="BZ26" s="177" t="s">
        <v>263</v>
      </c>
      <c r="CA26" s="177">
        <v>6</v>
      </c>
      <c r="CB26" s="177" t="s">
        <v>264</v>
      </c>
      <c r="CC26" s="122">
        <v>582.99</v>
      </c>
      <c r="CD26" s="178" t="s">
        <v>80</v>
      </c>
      <c r="CE26" s="177" t="s">
        <v>278</v>
      </c>
      <c r="CF26" s="177" t="s">
        <v>439</v>
      </c>
      <c r="CG26" s="83" t="s">
        <v>89</v>
      </c>
      <c r="CH26" s="57"/>
      <c r="CI26" t="s">
        <v>12</v>
      </c>
      <c r="CJ26">
        <v>40</v>
      </c>
      <c r="CK26">
        <v>-992727.15000000014</v>
      </c>
      <c r="CL26">
        <v>-235750</v>
      </c>
      <c r="CM26">
        <v>-235750</v>
      </c>
      <c r="CN26">
        <v>-235750</v>
      </c>
      <c r="CO26">
        <v>-165420.22</v>
      </c>
      <c r="CP26"/>
      <c r="CQ26"/>
      <c r="CR26">
        <v>-1865397.37</v>
      </c>
      <c r="CS26"/>
      <c r="CT26" s="57"/>
      <c r="CU26" s="91"/>
      <c r="CV26" s="179">
        <v>2011</v>
      </c>
      <c r="CW26" s="179">
        <v>5</v>
      </c>
      <c r="CX26" s="179" t="s">
        <v>1404</v>
      </c>
      <c r="CY26" s="179" t="s">
        <v>262</v>
      </c>
      <c r="CZ26" s="179" t="s">
        <v>277</v>
      </c>
      <c r="DA26" s="179">
        <v>0</v>
      </c>
      <c r="DB26" s="179" t="s">
        <v>1404</v>
      </c>
      <c r="DC26" s="126">
        <v>3295</v>
      </c>
      <c r="DD26" s="83" t="s">
        <v>9</v>
      </c>
      <c r="DE26" s="57"/>
      <c r="DF26"/>
      <c r="DG26"/>
      <c r="DH26"/>
      <c r="DI26"/>
      <c r="DJ26"/>
    </row>
    <row r="27" spans="1:114" ht="15" x14ac:dyDescent="0.25">
      <c r="A27" s="117" t="s">
        <v>164</v>
      </c>
      <c r="B27" s="189" t="s">
        <v>3936</v>
      </c>
      <c r="C27" s="81">
        <v>1593321</v>
      </c>
      <c r="D27" s="81">
        <v>1092412</v>
      </c>
      <c r="E27" s="81">
        <v>19777</v>
      </c>
      <c r="F27" s="81">
        <v>-2465467</v>
      </c>
      <c r="G27" s="89">
        <v>240043</v>
      </c>
      <c r="H27" s="187"/>
      <c r="I27" s="117" t="s">
        <v>164</v>
      </c>
      <c r="J27" s="189" t="s">
        <v>3936</v>
      </c>
      <c r="K27" s="81">
        <v>-2000000</v>
      </c>
      <c r="L27" s="81">
        <v>1000000</v>
      </c>
      <c r="M27" s="81">
        <v>0</v>
      </c>
      <c r="N27" s="81">
        <v>-1500000</v>
      </c>
      <c r="O27" s="89">
        <v>-2500000</v>
      </c>
      <c r="P27" s="187"/>
      <c r="Q27" s="117" t="s">
        <v>164</v>
      </c>
      <c r="R27" s="189" t="s">
        <v>3936</v>
      </c>
      <c r="S27" s="81">
        <v>3593321</v>
      </c>
      <c r="T27" s="81">
        <v>92412</v>
      </c>
      <c r="U27" s="81">
        <v>19777</v>
      </c>
      <c r="V27" s="81">
        <v>-965467</v>
      </c>
      <c r="W27" s="89">
        <v>2740043</v>
      </c>
      <c r="X27" s="187"/>
      <c r="Y27" s="117" t="s">
        <v>164</v>
      </c>
      <c r="Z27" s="189" t="s">
        <v>3936</v>
      </c>
      <c r="AA27" s="81">
        <v>-39257</v>
      </c>
      <c r="AB27" s="81">
        <v>8523</v>
      </c>
      <c r="AC27" s="81">
        <v>2044</v>
      </c>
      <c r="AD27" s="81">
        <v>15822</v>
      </c>
      <c r="AE27" s="89">
        <v>-12868</v>
      </c>
      <c r="AF27" s="187"/>
      <c r="AG27" s="117" t="s">
        <v>164</v>
      </c>
      <c r="AH27" s="189" t="s">
        <v>3936</v>
      </c>
      <c r="AI27" s="81">
        <v>0</v>
      </c>
      <c r="AJ27" s="81">
        <v>0</v>
      </c>
      <c r="AK27" s="81">
        <v>0</v>
      </c>
      <c r="AL27" s="81">
        <v>0</v>
      </c>
      <c r="AM27" s="89">
        <v>0</v>
      </c>
      <c r="AN27" s="187"/>
      <c r="AO27" s="117" t="s">
        <v>164</v>
      </c>
      <c r="AP27" s="189" t="s">
        <v>3936</v>
      </c>
      <c r="AQ27" s="81">
        <v>3632578</v>
      </c>
      <c r="AR27" s="81">
        <v>83889</v>
      </c>
      <c r="AS27" s="81">
        <v>17733</v>
      </c>
      <c r="AT27" s="81">
        <v>-981289</v>
      </c>
      <c r="AU27" s="89">
        <v>2752911</v>
      </c>
      <c r="AV27" s="187"/>
      <c r="AW27" s="117" t="s">
        <v>164</v>
      </c>
      <c r="AX27" s="189" t="s">
        <v>3936</v>
      </c>
      <c r="AY27" s="81">
        <v>-157028</v>
      </c>
      <c r="AZ27" s="81">
        <v>34092</v>
      </c>
      <c r="BA27" s="81">
        <v>8176</v>
      </c>
      <c r="BB27" s="81">
        <v>63288</v>
      </c>
      <c r="BC27" s="89">
        <v>-51472</v>
      </c>
      <c r="BD27" s="187"/>
      <c r="BE27" s="117" t="s">
        <v>164</v>
      </c>
      <c r="BF27" s="189" t="s">
        <v>3936</v>
      </c>
      <c r="BG27" s="81">
        <v>0</v>
      </c>
      <c r="BH27" s="81">
        <v>0</v>
      </c>
      <c r="BI27" s="81">
        <v>0</v>
      </c>
      <c r="BJ27" s="81">
        <v>0</v>
      </c>
      <c r="BK27" s="89">
        <v>0</v>
      </c>
      <c r="BL27" s="187"/>
      <c r="BM27" s="117" t="s">
        <v>164</v>
      </c>
      <c r="BN27" s="189" t="s">
        <v>3936</v>
      </c>
      <c r="BO27" s="81">
        <v>3789606</v>
      </c>
      <c r="BP27" s="81">
        <v>49797</v>
      </c>
      <c r="BQ27" s="81">
        <v>9557</v>
      </c>
      <c r="BR27" s="81">
        <v>-1044577</v>
      </c>
      <c r="BS27" s="89">
        <v>2804383</v>
      </c>
      <c r="BT27" s="187"/>
      <c r="BU27" s="91"/>
      <c r="BV27" s="177">
        <v>2007</v>
      </c>
      <c r="BW27" s="177">
        <v>7</v>
      </c>
      <c r="BX27" s="177" t="s">
        <v>269</v>
      </c>
      <c r="BY27" s="177" t="s">
        <v>262</v>
      </c>
      <c r="BZ27" s="177" t="s">
        <v>347</v>
      </c>
      <c r="CA27" s="177">
        <v>6</v>
      </c>
      <c r="CB27" s="177" t="s">
        <v>264</v>
      </c>
      <c r="CC27" s="122">
        <v>499.16</v>
      </c>
      <c r="CD27" s="178" t="s">
        <v>76</v>
      </c>
      <c r="CE27" s="177" t="s">
        <v>278</v>
      </c>
      <c r="CF27" s="177" t="s">
        <v>450</v>
      </c>
      <c r="CG27" s="83" t="s">
        <v>89</v>
      </c>
      <c r="CH27" s="57"/>
      <c r="CI27" t="s">
        <v>91</v>
      </c>
      <c r="CJ27"/>
      <c r="CK27">
        <v>-992727.15000000014</v>
      </c>
      <c r="CL27">
        <v>-235750</v>
      </c>
      <c r="CM27">
        <v>-235750</v>
      </c>
      <c r="CN27">
        <v>-235750</v>
      </c>
      <c r="CO27">
        <v>-165420.22</v>
      </c>
      <c r="CP27"/>
      <c r="CQ27"/>
      <c r="CR27">
        <v>-1865397.37</v>
      </c>
      <c r="CS27"/>
      <c r="CT27" s="57"/>
      <c r="CU27" s="91"/>
      <c r="CV27" s="179">
        <v>2011</v>
      </c>
      <c r="CW27" s="179">
        <v>6</v>
      </c>
      <c r="CX27" s="179" t="s">
        <v>1523</v>
      </c>
      <c r="CY27" s="179" t="s">
        <v>262</v>
      </c>
      <c r="CZ27" s="179" t="s">
        <v>277</v>
      </c>
      <c r="DA27" s="179">
        <v>0</v>
      </c>
      <c r="DB27" s="179" t="s">
        <v>1621</v>
      </c>
      <c r="DC27" s="126">
        <v>1122</v>
      </c>
      <c r="DD27" s="83" t="s">
        <v>9</v>
      </c>
      <c r="DE27" s="57"/>
      <c r="DF27"/>
      <c r="DG27"/>
      <c r="DH27"/>
      <c r="DI27"/>
      <c r="DJ27"/>
    </row>
    <row r="28" spans="1:114" ht="15" x14ac:dyDescent="0.25">
      <c r="A28" s="117" t="s">
        <v>164</v>
      </c>
      <c r="B28" s="189" t="s">
        <v>3937</v>
      </c>
      <c r="C28" s="81">
        <v>425871</v>
      </c>
      <c r="D28" s="81">
        <v>51563</v>
      </c>
      <c r="E28" s="81">
        <v>975</v>
      </c>
      <c r="F28" s="81">
        <v>-108747</v>
      </c>
      <c r="G28" s="89">
        <v>369662</v>
      </c>
      <c r="H28" s="187"/>
      <c r="I28" s="117" t="s">
        <v>164</v>
      </c>
      <c r="J28" s="189" t="s">
        <v>3937</v>
      </c>
      <c r="K28" s="81">
        <v>0</v>
      </c>
      <c r="L28" s="81">
        <v>0</v>
      </c>
      <c r="M28" s="81">
        <v>-11000</v>
      </c>
      <c r="N28" s="81">
        <v>0</v>
      </c>
      <c r="O28" s="89">
        <v>-11000</v>
      </c>
      <c r="P28" s="187"/>
      <c r="Q28" s="117" t="s">
        <v>164</v>
      </c>
      <c r="R28" s="189" t="s">
        <v>3937</v>
      </c>
      <c r="S28" s="81">
        <v>425871</v>
      </c>
      <c r="T28" s="81">
        <v>51563</v>
      </c>
      <c r="U28" s="81">
        <v>11975</v>
      </c>
      <c r="V28" s="81">
        <v>-108747</v>
      </c>
      <c r="W28" s="89">
        <v>380662</v>
      </c>
      <c r="X28" s="187"/>
      <c r="Y28" s="117" t="s">
        <v>164</v>
      </c>
      <c r="Z28" s="189" t="s">
        <v>3937</v>
      </c>
      <c r="AA28" s="81">
        <v>18219</v>
      </c>
      <c r="AB28" s="81">
        <v>9433</v>
      </c>
      <c r="AC28" s="81">
        <v>2226</v>
      </c>
      <c r="AD28" s="81">
        <v>-3294</v>
      </c>
      <c r="AE28" s="89">
        <v>26584</v>
      </c>
      <c r="AF28" s="187"/>
      <c r="AG28" s="117" t="s">
        <v>164</v>
      </c>
      <c r="AH28" s="189" t="s">
        <v>3937</v>
      </c>
      <c r="AI28" s="81">
        <v>0</v>
      </c>
      <c r="AJ28" s="81">
        <v>0</v>
      </c>
      <c r="AK28" s="81">
        <v>0</v>
      </c>
      <c r="AL28" s="81">
        <v>0</v>
      </c>
      <c r="AM28" s="89">
        <v>0</v>
      </c>
      <c r="AN28" s="187"/>
      <c r="AO28" s="117" t="s">
        <v>164</v>
      </c>
      <c r="AP28" s="189" t="s">
        <v>3937</v>
      </c>
      <c r="AQ28" s="81">
        <v>407652</v>
      </c>
      <c r="AR28" s="81">
        <v>42130</v>
      </c>
      <c r="AS28" s="81">
        <v>9749</v>
      </c>
      <c r="AT28" s="81">
        <v>-105453</v>
      </c>
      <c r="AU28" s="89">
        <v>354078</v>
      </c>
      <c r="AV28" s="187"/>
      <c r="AW28" s="117" t="s">
        <v>164</v>
      </c>
      <c r="AX28" s="189" t="s">
        <v>3937</v>
      </c>
      <c r="AY28" s="81">
        <v>72876</v>
      </c>
      <c r="AZ28" s="81">
        <v>37732</v>
      </c>
      <c r="BA28" s="81">
        <v>8904</v>
      </c>
      <c r="BB28" s="81">
        <v>-13176</v>
      </c>
      <c r="BC28" s="89">
        <v>106336</v>
      </c>
      <c r="BD28" s="187"/>
      <c r="BE28" s="117" t="s">
        <v>164</v>
      </c>
      <c r="BF28" s="189" t="s">
        <v>3937</v>
      </c>
      <c r="BG28" s="81">
        <v>0</v>
      </c>
      <c r="BH28" s="81">
        <v>0</v>
      </c>
      <c r="BI28" s="81">
        <v>0</v>
      </c>
      <c r="BJ28" s="81">
        <v>0</v>
      </c>
      <c r="BK28" s="89">
        <v>0</v>
      </c>
      <c r="BL28" s="187"/>
      <c r="BM28" s="117" t="s">
        <v>164</v>
      </c>
      <c r="BN28" s="189" t="s">
        <v>3937</v>
      </c>
      <c r="BO28" s="81">
        <v>334776</v>
      </c>
      <c r="BP28" s="81">
        <v>4398</v>
      </c>
      <c r="BQ28" s="81">
        <v>845</v>
      </c>
      <c r="BR28" s="81">
        <v>-92277</v>
      </c>
      <c r="BS28" s="89">
        <v>247742</v>
      </c>
      <c r="BT28" s="187"/>
      <c r="BU28" s="91"/>
      <c r="BV28" s="177">
        <v>2007</v>
      </c>
      <c r="BW28" s="177">
        <v>8</v>
      </c>
      <c r="BX28" s="177" t="s">
        <v>269</v>
      </c>
      <c r="BY28" s="177" t="s">
        <v>262</v>
      </c>
      <c r="BZ28" s="177" t="s">
        <v>277</v>
      </c>
      <c r="CA28" s="177">
        <v>6</v>
      </c>
      <c r="CB28" s="177" t="s">
        <v>264</v>
      </c>
      <c r="CC28" s="122">
        <v>1.41</v>
      </c>
      <c r="CD28" s="178" t="s">
        <v>2380</v>
      </c>
      <c r="CE28" s="177" t="s">
        <v>278</v>
      </c>
      <c r="CF28" s="177" t="s">
        <v>477</v>
      </c>
      <c r="CG28" s="83" t="s">
        <v>89</v>
      </c>
      <c r="CH28" s="57"/>
      <c r="CI28" t="s">
        <v>74</v>
      </c>
      <c r="CJ28"/>
      <c r="CK28">
        <v>7361191.5699999891</v>
      </c>
      <c r="CL28">
        <v>274193.58000000007</v>
      </c>
      <c r="CM28">
        <v>858167.73999999953</v>
      </c>
      <c r="CN28">
        <v>691355.36999999988</v>
      </c>
      <c r="CO28">
        <v>1072754.2999999984</v>
      </c>
      <c r="CP28">
        <v>821153.87000000023</v>
      </c>
      <c r="CQ28">
        <v>807372.68999999913</v>
      </c>
      <c r="CR28">
        <v>11886189.119999986</v>
      </c>
      <c r="CS28"/>
      <c r="CT28" s="57"/>
      <c r="CU28" s="91"/>
      <c r="CV28" s="179">
        <v>2011</v>
      </c>
      <c r="CW28" s="179">
        <v>6</v>
      </c>
      <c r="CX28" s="179" t="s">
        <v>261</v>
      </c>
      <c r="CY28" s="179" t="s">
        <v>262</v>
      </c>
      <c r="CZ28" s="179" t="s">
        <v>277</v>
      </c>
      <c r="DA28" s="179">
        <v>0</v>
      </c>
      <c r="DB28" s="179" t="s">
        <v>264</v>
      </c>
      <c r="DC28" s="126">
        <v>3000</v>
      </c>
      <c r="DD28" s="83" t="s">
        <v>9</v>
      </c>
      <c r="DE28" s="57"/>
      <c r="DF28"/>
      <c r="DG28"/>
      <c r="DH28"/>
      <c r="DI28"/>
      <c r="DJ28"/>
    </row>
    <row r="29" spans="1:114" ht="15" x14ac:dyDescent="0.25">
      <c r="A29" s="117" t="s">
        <v>164</v>
      </c>
      <c r="B29" s="189" t="s">
        <v>3938</v>
      </c>
      <c r="C29" s="81">
        <v>241417</v>
      </c>
      <c r="D29" s="81">
        <v>49184</v>
      </c>
      <c r="E29" s="81">
        <v>2523</v>
      </c>
      <c r="F29" s="81">
        <v>-58856</v>
      </c>
      <c r="G29" s="89">
        <v>234268</v>
      </c>
      <c r="H29" s="187"/>
      <c r="I29" s="117" t="s">
        <v>164</v>
      </c>
      <c r="J29" s="189" t="s">
        <v>3938</v>
      </c>
      <c r="K29" s="81">
        <v>0</v>
      </c>
      <c r="L29" s="81">
        <v>0</v>
      </c>
      <c r="M29" s="81">
        <v>-9000</v>
      </c>
      <c r="N29" s="81">
        <v>0</v>
      </c>
      <c r="O29" s="89">
        <v>-9000</v>
      </c>
      <c r="P29" s="187"/>
      <c r="Q29" s="117" t="s">
        <v>164</v>
      </c>
      <c r="R29" s="189" t="s">
        <v>3938</v>
      </c>
      <c r="S29" s="81">
        <v>241417</v>
      </c>
      <c r="T29" s="81">
        <v>49184</v>
      </c>
      <c r="U29" s="81">
        <v>11523</v>
      </c>
      <c r="V29" s="81">
        <v>-58856</v>
      </c>
      <c r="W29" s="89">
        <v>243268</v>
      </c>
      <c r="X29" s="187"/>
      <c r="Y29" s="117" t="s">
        <v>164</v>
      </c>
      <c r="Z29" s="189" t="s">
        <v>3938</v>
      </c>
      <c r="AA29" s="81">
        <v>21566</v>
      </c>
      <c r="AB29" s="81">
        <v>9486</v>
      </c>
      <c r="AC29" s="81">
        <v>2237</v>
      </c>
      <c r="AD29" s="81">
        <v>-4407</v>
      </c>
      <c r="AE29" s="89">
        <v>28882</v>
      </c>
      <c r="AF29" s="187"/>
      <c r="AG29" s="117" t="s">
        <v>164</v>
      </c>
      <c r="AH29" s="189" t="s">
        <v>3938</v>
      </c>
      <c r="AI29" s="81">
        <v>0</v>
      </c>
      <c r="AJ29" s="81">
        <v>0</v>
      </c>
      <c r="AK29" s="81">
        <v>0</v>
      </c>
      <c r="AL29" s="81">
        <v>0</v>
      </c>
      <c r="AM29" s="89">
        <v>0</v>
      </c>
      <c r="AN29" s="187"/>
      <c r="AO29" s="117" t="s">
        <v>164</v>
      </c>
      <c r="AP29" s="189" t="s">
        <v>3938</v>
      </c>
      <c r="AQ29" s="81">
        <v>219851</v>
      </c>
      <c r="AR29" s="81">
        <v>39698</v>
      </c>
      <c r="AS29" s="81">
        <v>9286</v>
      </c>
      <c r="AT29" s="81">
        <v>-54449</v>
      </c>
      <c r="AU29" s="89">
        <v>214386</v>
      </c>
      <c r="AV29" s="187"/>
      <c r="AW29" s="117" t="s">
        <v>164</v>
      </c>
      <c r="AX29" s="189" t="s">
        <v>3938</v>
      </c>
      <c r="AY29" s="81">
        <v>86264</v>
      </c>
      <c r="AZ29" s="81">
        <v>37944</v>
      </c>
      <c r="BA29" s="81">
        <v>8948</v>
      </c>
      <c r="BB29" s="81">
        <v>-17628</v>
      </c>
      <c r="BC29" s="89">
        <v>115528</v>
      </c>
      <c r="BD29" s="187"/>
      <c r="BE29" s="117" t="s">
        <v>164</v>
      </c>
      <c r="BF29" s="189" t="s">
        <v>3938</v>
      </c>
      <c r="BG29" s="81">
        <v>0</v>
      </c>
      <c r="BH29" s="81">
        <v>0</v>
      </c>
      <c r="BI29" s="81">
        <v>0</v>
      </c>
      <c r="BJ29" s="81">
        <v>0</v>
      </c>
      <c r="BK29" s="89">
        <v>0</v>
      </c>
      <c r="BL29" s="187"/>
      <c r="BM29" s="117" t="s">
        <v>164</v>
      </c>
      <c r="BN29" s="189" t="s">
        <v>3938</v>
      </c>
      <c r="BO29" s="81">
        <v>133587</v>
      </c>
      <c r="BP29" s="81">
        <v>1754</v>
      </c>
      <c r="BQ29" s="81">
        <v>338</v>
      </c>
      <c r="BR29" s="81">
        <v>-36821</v>
      </c>
      <c r="BS29" s="89">
        <v>98858</v>
      </c>
      <c r="BT29" s="187"/>
      <c r="BU29" s="91"/>
      <c r="BV29" s="177">
        <v>2007</v>
      </c>
      <c r="BW29" s="177">
        <v>8</v>
      </c>
      <c r="BX29" s="177" t="s">
        <v>269</v>
      </c>
      <c r="BY29" s="177" t="s">
        <v>262</v>
      </c>
      <c r="BZ29" s="177" t="s">
        <v>277</v>
      </c>
      <c r="CA29" s="177">
        <v>6</v>
      </c>
      <c r="CB29" s="177" t="s">
        <v>264</v>
      </c>
      <c r="CC29" s="122">
        <v>6.45</v>
      </c>
      <c r="CD29" s="178" t="s">
        <v>2381</v>
      </c>
      <c r="CE29" s="177" t="s">
        <v>278</v>
      </c>
      <c r="CF29" s="177" t="s">
        <v>478</v>
      </c>
      <c r="CG29" s="83" t="s">
        <v>89</v>
      </c>
      <c r="CH29" s="57"/>
      <c r="CI29"/>
      <c r="CJ29"/>
      <c r="CK29"/>
      <c r="CL29"/>
      <c r="CM29"/>
      <c r="CN29"/>
      <c r="CO29"/>
      <c r="CP29"/>
      <c r="CQ29"/>
      <c r="CR29"/>
      <c r="CS29"/>
      <c r="CT29" s="57"/>
      <c r="CU29" s="91"/>
      <c r="CV29" s="179">
        <v>2011</v>
      </c>
      <c r="CW29" s="179">
        <v>6</v>
      </c>
      <c r="CX29" s="179" t="s">
        <v>357</v>
      </c>
      <c r="CY29" s="179" t="s">
        <v>262</v>
      </c>
      <c r="CZ29" s="179" t="s">
        <v>277</v>
      </c>
      <c r="DA29" s="179">
        <v>0</v>
      </c>
      <c r="DB29" s="179" t="s">
        <v>264</v>
      </c>
      <c r="DC29" s="126">
        <v>2000</v>
      </c>
      <c r="DD29" s="83" t="s">
        <v>9</v>
      </c>
      <c r="DE29" s="57"/>
      <c r="DF29"/>
      <c r="DG29"/>
      <c r="DH29"/>
      <c r="DI29"/>
      <c r="DJ29"/>
    </row>
    <row r="30" spans="1:114" ht="15" x14ac:dyDescent="0.25">
      <c r="A30" s="117" t="s">
        <v>164</v>
      </c>
      <c r="B30" s="189" t="s">
        <v>3939</v>
      </c>
      <c r="C30" s="81">
        <v>0</v>
      </c>
      <c r="D30" s="81">
        <v>0</v>
      </c>
      <c r="E30" s="81">
        <v>0</v>
      </c>
      <c r="F30" s="81">
        <v>0</v>
      </c>
      <c r="G30" s="89">
        <v>0</v>
      </c>
      <c r="H30" s="187"/>
      <c r="I30" s="117" t="s">
        <v>164</v>
      </c>
      <c r="J30" s="189" t="s">
        <v>3939</v>
      </c>
      <c r="K30" s="81">
        <v>0</v>
      </c>
      <c r="L30" s="81">
        <v>0</v>
      </c>
      <c r="M30" s="81">
        <v>0</v>
      </c>
      <c r="N30" s="81">
        <v>0</v>
      </c>
      <c r="O30" s="89">
        <v>0</v>
      </c>
      <c r="P30" s="187"/>
      <c r="Q30" s="117" t="s">
        <v>164</v>
      </c>
      <c r="R30" s="189" t="s">
        <v>3939</v>
      </c>
      <c r="S30" s="81">
        <v>0</v>
      </c>
      <c r="T30" s="81">
        <v>0</v>
      </c>
      <c r="U30" s="81">
        <v>0</v>
      </c>
      <c r="V30" s="81">
        <v>0</v>
      </c>
      <c r="W30" s="89">
        <v>0</v>
      </c>
      <c r="X30" s="187"/>
      <c r="Y30" s="117" t="s">
        <v>164</v>
      </c>
      <c r="Z30" s="189" t="s">
        <v>3939</v>
      </c>
      <c r="AA30" s="81">
        <v>0</v>
      </c>
      <c r="AB30" s="81">
        <v>0</v>
      </c>
      <c r="AC30" s="81">
        <v>0</v>
      </c>
      <c r="AD30" s="81">
        <v>0</v>
      </c>
      <c r="AE30" s="89">
        <v>0</v>
      </c>
      <c r="AF30" s="187"/>
      <c r="AG30" s="117" t="s">
        <v>164</v>
      </c>
      <c r="AH30" s="189" t="s">
        <v>3939</v>
      </c>
      <c r="AI30" s="81">
        <v>0</v>
      </c>
      <c r="AJ30" s="81">
        <v>0</v>
      </c>
      <c r="AK30" s="81">
        <v>0</v>
      </c>
      <c r="AL30" s="81">
        <v>0</v>
      </c>
      <c r="AM30" s="89">
        <v>0</v>
      </c>
      <c r="AN30" s="187"/>
      <c r="AO30" s="117" t="s">
        <v>164</v>
      </c>
      <c r="AP30" s="189" t="s">
        <v>3939</v>
      </c>
      <c r="AQ30" s="81">
        <v>0</v>
      </c>
      <c r="AR30" s="81">
        <v>0</v>
      </c>
      <c r="AS30" s="81">
        <v>0</v>
      </c>
      <c r="AT30" s="81">
        <v>0</v>
      </c>
      <c r="AU30" s="89">
        <v>0</v>
      </c>
      <c r="AV30" s="187"/>
      <c r="AW30" s="117" t="s">
        <v>164</v>
      </c>
      <c r="AX30" s="189" t="s">
        <v>3939</v>
      </c>
      <c r="AY30" s="81">
        <v>0</v>
      </c>
      <c r="AZ30" s="81">
        <v>0</v>
      </c>
      <c r="BA30" s="81">
        <v>0</v>
      </c>
      <c r="BB30" s="81">
        <v>0</v>
      </c>
      <c r="BC30" s="89">
        <v>0</v>
      </c>
      <c r="BD30" s="187"/>
      <c r="BE30" s="117" t="s">
        <v>164</v>
      </c>
      <c r="BF30" s="189" t="s">
        <v>3939</v>
      </c>
      <c r="BG30" s="81">
        <v>0</v>
      </c>
      <c r="BH30" s="81">
        <v>0</v>
      </c>
      <c r="BI30" s="81">
        <v>0</v>
      </c>
      <c r="BJ30" s="81">
        <v>0</v>
      </c>
      <c r="BK30" s="89">
        <v>0</v>
      </c>
      <c r="BL30" s="187"/>
      <c r="BM30" s="117" t="s">
        <v>164</v>
      </c>
      <c r="BN30" s="189" t="s">
        <v>3939</v>
      </c>
      <c r="BO30" s="81">
        <v>0</v>
      </c>
      <c r="BP30" s="81">
        <v>0</v>
      </c>
      <c r="BQ30" s="81">
        <v>0</v>
      </c>
      <c r="BR30" s="81">
        <v>0</v>
      </c>
      <c r="BS30" s="89">
        <v>0</v>
      </c>
      <c r="BT30" s="187"/>
      <c r="BU30" s="91"/>
      <c r="BV30" s="177">
        <v>2007</v>
      </c>
      <c r="BW30" s="177">
        <v>8</v>
      </c>
      <c r="BX30" s="177" t="s">
        <v>269</v>
      </c>
      <c r="BY30" s="177" t="s">
        <v>262</v>
      </c>
      <c r="BZ30" s="177" t="s">
        <v>277</v>
      </c>
      <c r="CA30" s="177">
        <v>6</v>
      </c>
      <c r="CB30" s="177" t="s">
        <v>264</v>
      </c>
      <c r="CC30" s="122">
        <v>40.44</v>
      </c>
      <c r="CD30" s="178" t="s">
        <v>2382</v>
      </c>
      <c r="CE30" s="177" t="s">
        <v>278</v>
      </c>
      <c r="CF30" s="177" t="s">
        <v>479</v>
      </c>
      <c r="CG30" s="83" t="s">
        <v>89</v>
      </c>
      <c r="CH30" s="57"/>
      <c r="CI30"/>
      <c r="CJ30"/>
      <c r="CK30"/>
      <c r="CL30"/>
      <c r="CM30"/>
      <c r="CN30"/>
      <c r="CO30"/>
      <c r="CP30"/>
      <c r="CQ30"/>
      <c r="CR30"/>
      <c r="CS30"/>
      <c r="CT30" s="57"/>
      <c r="CU30" s="91"/>
      <c r="CV30" s="179">
        <v>2011</v>
      </c>
      <c r="CW30" s="179">
        <v>6</v>
      </c>
      <c r="CX30" s="179" t="s">
        <v>281</v>
      </c>
      <c r="CY30" s="179" t="s">
        <v>262</v>
      </c>
      <c r="CZ30" s="179" t="s">
        <v>277</v>
      </c>
      <c r="DA30" s="179">
        <v>0</v>
      </c>
      <c r="DB30" s="179" t="s">
        <v>264</v>
      </c>
      <c r="DC30" s="126">
        <v>18000</v>
      </c>
      <c r="DD30" s="83" t="s">
        <v>9</v>
      </c>
      <c r="DE30" s="57"/>
      <c r="DF30"/>
      <c r="DG30"/>
      <c r="DH30"/>
      <c r="DI30"/>
      <c r="DJ30"/>
    </row>
    <row r="31" spans="1:114" ht="15" x14ac:dyDescent="0.25">
      <c r="A31" s="117" t="s">
        <v>164</v>
      </c>
      <c r="B31" s="195" t="s">
        <v>3940</v>
      </c>
      <c r="C31" s="191">
        <v>0</v>
      </c>
      <c r="D31" s="191">
        <v>0</v>
      </c>
      <c r="E31" s="191">
        <v>0</v>
      </c>
      <c r="F31" s="191">
        <v>0</v>
      </c>
      <c r="G31" s="192">
        <v>0</v>
      </c>
      <c r="H31" s="57"/>
      <c r="I31" s="117" t="s">
        <v>164</v>
      </c>
      <c r="J31" s="195" t="s">
        <v>3940</v>
      </c>
      <c r="K31" s="191">
        <v>0</v>
      </c>
      <c r="L31" s="191">
        <v>0</v>
      </c>
      <c r="M31" s="191">
        <v>0</v>
      </c>
      <c r="N31" s="191">
        <v>0</v>
      </c>
      <c r="O31" s="192">
        <v>0</v>
      </c>
      <c r="P31" s="57"/>
      <c r="Q31" s="117" t="s">
        <v>164</v>
      </c>
      <c r="R31" s="195" t="s">
        <v>3940</v>
      </c>
      <c r="S31" s="191">
        <v>0</v>
      </c>
      <c r="T31" s="191">
        <v>0</v>
      </c>
      <c r="U31" s="191">
        <v>0</v>
      </c>
      <c r="V31" s="191">
        <v>0</v>
      </c>
      <c r="W31" s="192">
        <v>0</v>
      </c>
      <c r="X31" s="57"/>
      <c r="Y31" s="117" t="s">
        <v>164</v>
      </c>
      <c r="Z31" s="195" t="s">
        <v>3940</v>
      </c>
      <c r="AA31" s="191">
        <v>0</v>
      </c>
      <c r="AB31" s="191">
        <v>0</v>
      </c>
      <c r="AC31" s="191">
        <v>0</v>
      </c>
      <c r="AD31" s="191">
        <v>0</v>
      </c>
      <c r="AE31" s="192">
        <v>0</v>
      </c>
      <c r="AF31" s="57"/>
      <c r="AG31" s="117" t="s">
        <v>164</v>
      </c>
      <c r="AH31" s="195" t="s">
        <v>3940</v>
      </c>
      <c r="AI31" s="191">
        <v>0</v>
      </c>
      <c r="AJ31" s="191">
        <v>0</v>
      </c>
      <c r="AK31" s="191">
        <v>0</v>
      </c>
      <c r="AL31" s="191">
        <v>0</v>
      </c>
      <c r="AM31" s="192">
        <v>0</v>
      </c>
      <c r="AN31" s="57"/>
      <c r="AO31" s="117" t="s">
        <v>164</v>
      </c>
      <c r="AP31" s="195" t="s">
        <v>3940</v>
      </c>
      <c r="AQ31" s="191">
        <v>0</v>
      </c>
      <c r="AR31" s="191">
        <v>0</v>
      </c>
      <c r="AS31" s="191">
        <v>0</v>
      </c>
      <c r="AT31" s="191">
        <v>0</v>
      </c>
      <c r="AU31" s="192">
        <v>0</v>
      </c>
      <c r="AV31" s="57"/>
      <c r="AW31" s="117" t="s">
        <v>164</v>
      </c>
      <c r="AX31" s="195" t="s">
        <v>3940</v>
      </c>
      <c r="AY31" s="191">
        <v>0</v>
      </c>
      <c r="AZ31" s="191">
        <v>0</v>
      </c>
      <c r="BA31" s="191">
        <v>0</v>
      </c>
      <c r="BB31" s="191">
        <v>0</v>
      </c>
      <c r="BC31" s="192">
        <v>0</v>
      </c>
      <c r="BD31" s="57"/>
      <c r="BE31" s="117" t="s">
        <v>164</v>
      </c>
      <c r="BF31" s="195" t="s">
        <v>3940</v>
      </c>
      <c r="BG31" s="191">
        <v>0</v>
      </c>
      <c r="BH31" s="191">
        <v>0</v>
      </c>
      <c r="BI31" s="191">
        <v>0</v>
      </c>
      <c r="BJ31" s="191">
        <v>0</v>
      </c>
      <c r="BK31" s="192">
        <v>0</v>
      </c>
      <c r="BL31" s="57"/>
      <c r="BM31" s="117" t="s">
        <v>164</v>
      </c>
      <c r="BN31" s="195" t="s">
        <v>3940</v>
      </c>
      <c r="BO31" s="191">
        <v>0</v>
      </c>
      <c r="BP31" s="191">
        <v>0</v>
      </c>
      <c r="BQ31" s="191">
        <v>0</v>
      </c>
      <c r="BR31" s="191">
        <v>0</v>
      </c>
      <c r="BS31" s="192">
        <v>0</v>
      </c>
      <c r="BT31" s="57"/>
      <c r="BU31" s="91"/>
      <c r="BV31" s="177">
        <v>2007</v>
      </c>
      <c r="BW31" s="177">
        <v>8</v>
      </c>
      <c r="BX31" s="177" t="s">
        <v>269</v>
      </c>
      <c r="BY31" s="177" t="s">
        <v>262</v>
      </c>
      <c r="BZ31" s="177" t="s">
        <v>277</v>
      </c>
      <c r="CA31" s="177">
        <v>6</v>
      </c>
      <c r="CB31" s="177" t="s">
        <v>264</v>
      </c>
      <c r="CC31" s="122">
        <v>60.54</v>
      </c>
      <c r="CD31" s="178" t="s">
        <v>220</v>
      </c>
      <c r="CE31" s="177" t="s">
        <v>278</v>
      </c>
      <c r="CF31" s="177" t="s">
        <v>480</v>
      </c>
      <c r="CG31" s="83" t="s">
        <v>89</v>
      </c>
      <c r="CH31" s="57"/>
      <c r="CI31"/>
      <c r="CJ31"/>
      <c r="CK31"/>
      <c r="CL31"/>
      <c r="CM31"/>
      <c r="CN31"/>
      <c r="CO31"/>
      <c r="CP31"/>
      <c r="CQ31"/>
      <c r="CR31"/>
      <c r="CS31"/>
      <c r="CT31" s="57"/>
      <c r="CU31" s="91"/>
      <c r="CV31" s="179">
        <v>2011</v>
      </c>
      <c r="CW31" s="179">
        <v>6</v>
      </c>
      <c r="CX31" s="179" t="s">
        <v>1404</v>
      </c>
      <c r="CY31" s="179" t="s">
        <v>262</v>
      </c>
      <c r="CZ31" s="179" t="s">
        <v>277</v>
      </c>
      <c r="DA31" s="179">
        <v>0</v>
      </c>
      <c r="DB31" s="179" t="s">
        <v>1404</v>
      </c>
      <c r="DC31" s="126">
        <v>3178</v>
      </c>
      <c r="DD31" s="83" t="s">
        <v>9</v>
      </c>
      <c r="DE31" s="57"/>
      <c r="DF31"/>
      <c r="DG31"/>
      <c r="DH31"/>
      <c r="DI31"/>
      <c r="DJ31"/>
    </row>
    <row r="32" spans="1:114" ht="15" x14ac:dyDescent="0.25">
      <c r="A32" s="117"/>
      <c r="B32" s="193" t="s">
        <v>69</v>
      </c>
      <c r="C32" s="89">
        <v>5091499</v>
      </c>
      <c r="D32" s="89">
        <v>5629550</v>
      </c>
      <c r="E32" s="89">
        <v>2761520</v>
      </c>
      <c r="F32" s="89">
        <v>-3096542</v>
      </c>
      <c r="G32" s="89">
        <v>10386027</v>
      </c>
      <c r="H32" s="57"/>
      <c r="I32" s="117"/>
      <c r="J32" s="193" t="s">
        <v>69</v>
      </c>
      <c r="K32" s="89">
        <v>-8000000</v>
      </c>
      <c r="L32" s="89">
        <v>5000000</v>
      </c>
      <c r="M32" s="89">
        <v>2620000</v>
      </c>
      <c r="N32" s="89">
        <v>380000</v>
      </c>
      <c r="O32" s="89">
        <v>0</v>
      </c>
      <c r="P32" s="57"/>
      <c r="Q32" s="117"/>
      <c r="R32" s="193" t="s">
        <v>69</v>
      </c>
      <c r="S32" s="89">
        <v>13091499</v>
      </c>
      <c r="T32" s="89">
        <v>629550</v>
      </c>
      <c r="U32" s="89">
        <v>141520</v>
      </c>
      <c r="V32" s="89">
        <v>-3476542</v>
      </c>
      <c r="W32" s="89">
        <v>10386027</v>
      </c>
      <c r="X32" s="57"/>
      <c r="Y32" s="117"/>
      <c r="Z32" s="193" t="s">
        <v>69</v>
      </c>
      <c r="AA32" s="89">
        <v>21912</v>
      </c>
      <c r="AB32" s="89">
        <v>91793</v>
      </c>
      <c r="AC32" s="89">
        <v>21755</v>
      </c>
      <c r="AD32" s="89">
        <v>20367</v>
      </c>
      <c r="AE32" s="89">
        <v>155827</v>
      </c>
      <c r="AF32" s="57"/>
      <c r="AG32" s="117"/>
      <c r="AH32" s="193" t="s">
        <v>69</v>
      </c>
      <c r="AI32" s="89">
        <v>0</v>
      </c>
      <c r="AJ32" s="89">
        <v>0</v>
      </c>
      <c r="AK32" s="89">
        <v>0</v>
      </c>
      <c r="AL32" s="89">
        <v>0</v>
      </c>
      <c r="AM32" s="89">
        <v>0</v>
      </c>
      <c r="AN32" s="57"/>
      <c r="AO32" s="117"/>
      <c r="AP32" s="193" t="s">
        <v>69</v>
      </c>
      <c r="AQ32" s="89">
        <v>13069587</v>
      </c>
      <c r="AR32" s="89">
        <v>537757</v>
      </c>
      <c r="AS32" s="89">
        <v>119765</v>
      </c>
      <c r="AT32" s="89">
        <v>-3496909</v>
      </c>
      <c r="AU32" s="89">
        <v>10230200</v>
      </c>
      <c r="AV32" s="57"/>
      <c r="AW32" s="117"/>
      <c r="AX32" s="193" t="s">
        <v>69</v>
      </c>
      <c r="AY32" s="89">
        <v>87648</v>
      </c>
      <c r="AZ32" s="89">
        <v>367172</v>
      </c>
      <c r="BA32" s="89">
        <v>87020</v>
      </c>
      <c r="BB32" s="89">
        <v>81468</v>
      </c>
      <c r="BC32" s="89">
        <v>623308</v>
      </c>
      <c r="BD32" s="57"/>
      <c r="BE32" s="117"/>
      <c r="BF32" s="193" t="s">
        <v>69</v>
      </c>
      <c r="BG32" s="89">
        <v>0</v>
      </c>
      <c r="BH32" s="89">
        <v>0</v>
      </c>
      <c r="BI32" s="89">
        <v>0</v>
      </c>
      <c r="BJ32" s="89">
        <v>0</v>
      </c>
      <c r="BK32" s="89">
        <v>0</v>
      </c>
      <c r="BL32" s="57"/>
      <c r="BM32" s="117"/>
      <c r="BN32" s="193" t="s">
        <v>69</v>
      </c>
      <c r="BO32" s="89">
        <v>12981939</v>
      </c>
      <c r="BP32" s="89">
        <v>170585</v>
      </c>
      <c r="BQ32" s="89">
        <v>32745</v>
      </c>
      <c r="BR32" s="89">
        <v>-3578377</v>
      </c>
      <c r="BS32" s="89">
        <v>9606892</v>
      </c>
      <c r="BT32" s="57"/>
      <c r="BU32" s="91"/>
      <c r="BV32" s="177">
        <v>2007</v>
      </c>
      <c r="BW32" s="177">
        <v>8</v>
      </c>
      <c r="BX32" s="177" t="s">
        <v>269</v>
      </c>
      <c r="BY32" s="177" t="s">
        <v>262</v>
      </c>
      <c r="BZ32" s="177" t="s">
        <v>277</v>
      </c>
      <c r="CA32" s="177">
        <v>6</v>
      </c>
      <c r="CB32" s="177" t="s">
        <v>264</v>
      </c>
      <c r="CC32" s="122">
        <v>20.18</v>
      </c>
      <c r="CD32" s="178" t="s">
        <v>220</v>
      </c>
      <c r="CE32" s="177" t="s">
        <v>278</v>
      </c>
      <c r="CF32" s="177" t="s">
        <v>481</v>
      </c>
      <c r="CG32" s="83" t="s">
        <v>89</v>
      </c>
      <c r="CH32" s="57"/>
      <c r="CI32"/>
      <c r="CJ32"/>
      <c r="CK32"/>
      <c r="CL32"/>
      <c r="CM32"/>
      <c r="CN32"/>
      <c r="CO32"/>
      <c r="CP32"/>
      <c r="CQ32"/>
      <c r="CR32"/>
      <c r="CS32"/>
      <c r="CT32" s="57"/>
      <c r="CU32" s="91"/>
      <c r="CV32" s="179">
        <v>2011</v>
      </c>
      <c r="CW32" s="179">
        <v>7</v>
      </c>
      <c r="CX32" s="179" t="s">
        <v>1523</v>
      </c>
      <c r="CY32" s="179" t="s">
        <v>262</v>
      </c>
      <c r="CZ32" s="179" t="s">
        <v>277</v>
      </c>
      <c r="DA32" s="179">
        <v>0</v>
      </c>
      <c r="DB32" s="179" t="s">
        <v>1621</v>
      </c>
      <c r="DC32" s="126">
        <v>1159</v>
      </c>
      <c r="DD32" s="83" t="s">
        <v>9</v>
      </c>
      <c r="DE32" s="57"/>
      <c r="DF32"/>
      <c r="DG32"/>
      <c r="DH32"/>
      <c r="DI32"/>
      <c r="DJ32"/>
    </row>
    <row r="33" spans="1:114" ht="15" x14ac:dyDescent="0.25">
      <c r="C33" s="81"/>
      <c r="D33" s="81"/>
      <c r="E33" s="81"/>
      <c r="F33" s="81"/>
      <c r="G33" s="89"/>
      <c r="H33" s="57"/>
      <c r="K33" s="81"/>
      <c r="L33" s="81"/>
      <c r="M33" s="81"/>
      <c r="N33" s="81"/>
      <c r="O33" s="89"/>
      <c r="P33" s="57"/>
      <c r="S33" s="81"/>
      <c r="T33" s="81"/>
      <c r="U33" s="81"/>
      <c r="V33" s="81"/>
      <c r="W33" s="89"/>
      <c r="X33" s="57"/>
      <c r="AA33" s="81"/>
      <c r="AB33" s="81"/>
      <c r="AC33" s="81"/>
      <c r="AD33" s="81"/>
      <c r="AE33" s="89"/>
      <c r="AF33" s="57"/>
      <c r="AI33" s="81"/>
      <c r="AJ33" s="81"/>
      <c r="AK33" s="81"/>
      <c r="AL33" s="81"/>
      <c r="AM33" s="89"/>
      <c r="AN33" s="57"/>
      <c r="AQ33" s="81"/>
      <c r="AR33" s="81"/>
      <c r="AS33" s="81"/>
      <c r="AT33" s="81"/>
      <c r="AU33" s="89"/>
      <c r="AV33" s="57"/>
      <c r="AY33" s="81"/>
      <c r="AZ33" s="81"/>
      <c r="BA33" s="81"/>
      <c r="BB33" s="81"/>
      <c r="BC33" s="89"/>
      <c r="BD33" s="57"/>
      <c r="BG33" s="81"/>
      <c r="BH33" s="81"/>
      <c r="BI33" s="81"/>
      <c r="BJ33" s="81"/>
      <c r="BK33" s="89"/>
      <c r="BL33" s="57"/>
      <c r="BO33" s="81"/>
      <c r="BP33" s="81"/>
      <c r="BQ33" s="81"/>
      <c r="BR33" s="81"/>
      <c r="BS33" s="89"/>
      <c r="BT33" s="57"/>
      <c r="BU33" s="91"/>
      <c r="BV33" s="177">
        <v>2007</v>
      </c>
      <c r="BW33" s="177">
        <v>8</v>
      </c>
      <c r="BX33" s="177" t="s">
        <v>269</v>
      </c>
      <c r="BY33" s="177" t="s">
        <v>262</v>
      </c>
      <c r="BZ33" s="177" t="s">
        <v>277</v>
      </c>
      <c r="CA33" s="177">
        <v>6</v>
      </c>
      <c r="CB33" s="177" t="s">
        <v>264</v>
      </c>
      <c r="CC33" s="122">
        <v>45.12</v>
      </c>
      <c r="CD33" s="178" t="s">
        <v>221</v>
      </c>
      <c r="CE33" s="177" t="s">
        <v>278</v>
      </c>
      <c r="CF33" s="177" t="s">
        <v>479</v>
      </c>
      <c r="CG33" s="83" t="s">
        <v>89</v>
      </c>
      <c r="CH33" s="57"/>
      <c r="CI33"/>
      <c r="CJ33"/>
      <c r="CK33"/>
      <c r="CL33"/>
      <c r="CM33"/>
      <c r="CN33"/>
      <c r="CO33"/>
      <c r="CP33"/>
      <c r="CQ33"/>
      <c r="CR33"/>
      <c r="CS33"/>
      <c r="CT33" s="57"/>
      <c r="CU33" s="91"/>
      <c r="CV33" s="179">
        <v>2011</v>
      </c>
      <c r="CW33" s="179">
        <v>7</v>
      </c>
      <c r="CX33" s="179" t="s">
        <v>261</v>
      </c>
      <c r="CY33" s="179" t="s">
        <v>262</v>
      </c>
      <c r="CZ33" s="179" t="s">
        <v>277</v>
      </c>
      <c r="DA33" s="179">
        <v>0</v>
      </c>
      <c r="DB33" s="179" t="s">
        <v>264</v>
      </c>
      <c r="DC33" s="126">
        <v>3000</v>
      </c>
      <c r="DD33" s="83" t="s">
        <v>9</v>
      </c>
      <c r="DE33" s="57"/>
      <c r="DF33"/>
      <c r="DG33"/>
      <c r="DH33"/>
      <c r="DI33"/>
      <c r="DJ33"/>
    </row>
    <row r="34" spans="1:114" ht="15" x14ac:dyDescent="0.25">
      <c r="A34" s="117" t="s">
        <v>164</v>
      </c>
      <c r="B34" s="81" t="s">
        <v>148</v>
      </c>
      <c r="C34" s="81">
        <v>191350</v>
      </c>
      <c r="D34" s="81">
        <v>15545</v>
      </c>
      <c r="E34" s="81">
        <v>1315</v>
      </c>
      <c r="F34" s="81">
        <v>-71671</v>
      </c>
      <c r="G34" s="89">
        <v>136539</v>
      </c>
      <c r="H34" s="187"/>
      <c r="I34" s="117" t="s">
        <v>164</v>
      </c>
      <c r="J34" s="81" t="s">
        <v>148</v>
      </c>
      <c r="K34" s="81">
        <v>0</v>
      </c>
      <c r="L34" s="81">
        <v>0</v>
      </c>
      <c r="M34" s="81">
        <v>0</v>
      </c>
      <c r="N34" s="81">
        <v>0</v>
      </c>
      <c r="O34" s="89">
        <v>0</v>
      </c>
      <c r="P34" s="187"/>
      <c r="Q34" s="117" t="s">
        <v>164</v>
      </c>
      <c r="R34" s="81" t="s">
        <v>148</v>
      </c>
      <c r="S34" s="81">
        <v>191350</v>
      </c>
      <c r="T34" s="81">
        <v>15545</v>
      </c>
      <c r="U34" s="81">
        <v>1315</v>
      </c>
      <c r="V34" s="81">
        <v>-71671</v>
      </c>
      <c r="W34" s="89">
        <v>136539</v>
      </c>
      <c r="X34" s="187"/>
      <c r="Y34" s="117" t="s">
        <v>164</v>
      </c>
      <c r="Z34" s="81" t="s">
        <v>148</v>
      </c>
      <c r="AA34" s="81">
        <v>19169</v>
      </c>
      <c r="AB34" s="81">
        <v>2858</v>
      </c>
      <c r="AC34" s="81">
        <v>215</v>
      </c>
      <c r="AD34" s="81">
        <v>-9069</v>
      </c>
      <c r="AE34" s="89">
        <v>13173</v>
      </c>
      <c r="AF34" s="187"/>
      <c r="AG34" s="117" t="s">
        <v>164</v>
      </c>
      <c r="AH34" s="81" t="s">
        <v>148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187"/>
      <c r="AO34" s="117" t="s">
        <v>164</v>
      </c>
      <c r="AP34" s="81" t="s">
        <v>148</v>
      </c>
      <c r="AQ34" s="81">
        <v>172181</v>
      </c>
      <c r="AR34" s="81">
        <v>12687</v>
      </c>
      <c r="AS34" s="81">
        <v>1100</v>
      </c>
      <c r="AT34" s="81">
        <v>-62602</v>
      </c>
      <c r="AU34" s="89">
        <v>123366</v>
      </c>
      <c r="AV34" s="187"/>
      <c r="AW34" s="117" t="s">
        <v>164</v>
      </c>
      <c r="AX34" s="81" t="s">
        <v>148</v>
      </c>
      <c r="AY34" s="81">
        <v>76676</v>
      </c>
      <c r="AZ34" s="81">
        <v>11432</v>
      </c>
      <c r="BA34" s="81">
        <v>860</v>
      </c>
      <c r="BB34" s="81">
        <v>-36276</v>
      </c>
      <c r="BC34" s="89">
        <v>52692</v>
      </c>
      <c r="BD34" s="187"/>
      <c r="BE34" s="117" t="s">
        <v>164</v>
      </c>
      <c r="BF34" s="81" t="s">
        <v>148</v>
      </c>
      <c r="BG34" s="81">
        <v>0</v>
      </c>
      <c r="BH34" s="81">
        <v>0</v>
      </c>
      <c r="BI34" s="81">
        <v>0</v>
      </c>
      <c r="BJ34" s="81">
        <v>0</v>
      </c>
      <c r="BK34" s="89">
        <v>0</v>
      </c>
      <c r="BL34" s="187"/>
      <c r="BM34" s="117" t="s">
        <v>164</v>
      </c>
      <c r="BN34" s="81" t="s">
        <v>148</v>
      </c>
      <c r="BO34" s="81">
        <v>95505</v>
      </c>
      <c r="BP34" s="81">
        <v>1255</v>
      </c>
      <c r="BQ34" s="81">
        <v>240</v>
      </c>
      <c r="BR34" s="81">
        <v>-26326</v>
      </c>
      <c r="BS34" s="89">
        <v>70674</v>
      </c>
      <c r="BT34" s="187"/>
      <c r="BU34" s="91"/>
      <c r="BV34" s="177">
        <v>2007</v>
      </c>
      <c r="BW34" s="177">
        <v>8</v>
      </c>
      <c r="BX34" s="177" t="s">
        <v>269</v>
      </c>
      <c r="BY34" s="177" t="s">
        <v>262</v>
      </c>
      <c r="BZ34" s="177" t="s">
        <v>277</v>
      </c>
      <c r="CA34" s="177">
        <v>6</v>
      </c>
      <c r="CB34" s="177" t="s">
        <v>264</v>
      </c>
      <c r="CC34" s="122">
        <v>22.56</v>
      </c>
      <c r="CD34" s="178" t="s">
        <v>221</v>
      </c>
      <c r="CE34" s="177" t="s">
        <v>278</v>
      </c>
      <c r="CF34" s="177" t="s">
        <v>480</v>
      </c>
      <c r="CG34" s="83" t="s">
        <v>89</v>
      </c>
      <c r="CH34" s="57"/>
      <c r="CI34"/>
      <c r="CJ34"/>
      <c r="CK34"/>
      <c r="CL34"/>
      <c r="CM34"/>
      <c r="CN34"/>
      <c r="CO34"/>
      <c r="CP34"/>
      <c r="CQ34"/>
      <c r="CR34"/>
      <c r="CS34"/>
      <c r="CT34" s="57"/>
      <c r="CU34" s="91"/>
      <c r="CV34" s="179">
        <v>2011</v>
      </c>
      <c r="CW34" s="179">
        <v>7</v>
      </c>
      <c r="CX34" s="179" t="s">
        <v>357</v>
      </c>
      <c r="CY34" s="179" t="s">
        <v>262</v>
      </c>
      <c r="CZ34" s="179" t="s">
        <v>277</v>
      </c>
      <c r="DA34" s="179">
        <v>0</v>
      </c>
      <c r="DB34" s="179" t="s">
        <v>264</v>
      </c>
      <c r="DC34" s="126">
        <v>2000</v>
      </c>
      <c r="DD34" s="83" t="s">
        <v>9</v>
      </c>
      <c r="DE34" s="57"/>
      <c r="DF34"/>
      <c r="DG34"/>
      <c r="DH34"/>
      <c r="DI34"/>
      <c r="DJ34"/>
    </row>
    <row r="35" spans="1:114" ht="15" x14ac:dyDescent="0.25">
      <c r="C35" s="81"/>
      <c r="D35" s="81"/>
      <c r="E35" s="81"/>
      <c r="F35" s="81"/>
      <c r="G35" s="89"/>
      <c r="H35" s="57"/>
      <c r="K35" s="81"/>
      <c r="L35" s="81"/>
      <c r="M35" s="81"/>
      <c r="N35" s="81"/>
      <c r="O35" s="89"/>
      <c r="P35" s="57"/>
      <c r="S35" s="81"/>
      <c r="T35" s="81"/>
      <c r="U35" s="81"/>
      <c r="V35" s="81"/>
      <c r="W35" s="89"/>
      <c r="X35" s="57"/>
      <c r="AA35" s="81"/>
      <c r="AB35" s="81"/>
      <c r="AC35" s="81"/>
      <c r="AD35" s="81"/>
      <c r="AE35" s="89"/>
      <c r="AF35" s="57"/>
      <c r="AI35" s="81"/>
      <c r="AJ35" s="81"/>
      <c r="AK35" s="81"/>
      <c r="AL35" s="81"/>
      <c r="AM35" s="89"/>
      <c r="AN35" s="57"/>
      <c r="AQ35" s="81"/>
      <c r="AR35" s="81"/>
      <c r="AS35" s="81"/>
      <c r="AT35" s="81"/>
      <c r="AU35" s="89"/>
      <c r="AV35" s="57"/>
      <c r="AY35" s="81"/>
      <c r="AZ35" s="81"/>
      <c r="BA35" s="81"/>
      <c r="BB35" s="81"/>
      <c r="BC35" s="89"/>
      <c r="BD35" s="57"/>
      <c r="BG35" s="81"/>
      <c r="BH35" s="81"/>
      <c r="BI35" s="81"/>
      <c r="BJ35" s="81"/>
      <c r="BK35" s="89"/>
      <c r="BL35" s="57"/>
      <c r="BO35" s="81"/>
      <c r="BP35" s="81"/>
      <c r="BQ35" s="81"/>
      <c r="BR35" s="81"/>
      <c r="BS35" s="89"/>
      <c r="BT35" s="57"/>
      <c r="BU35" s="91"/>
      <c r="BV35" s="177">
        <v>2007</v>
      </c>
      <c r="BW35" s="177">
        <v>8</v>
      </c>
      <c r="BX35" s="177" t="s">
        <v>269</v>
      </c>
      <c r="BY35" s="177" t="s">
        <v>262</v>
      </c>
      <c r="BZ35" s="177" t="s">
        <v>277</v>
      </c>
      <c r="CA35" s="177">
        <v>6</v>
      </c>
      <c r="CB35" s="177" t="s">
        <v>264</v>
      </c>
      <c r="CC35" s="122">
        <v>296.18</v>
      </c>
      <c r="CD35" s="178" t="s">
        <v>2383</v>
      </c>
      <c r="CE35" s="177" t="s">
        <v>278</v>
      </c>
      <c r="CF35" s="177" t="s">
        <v>482</v>
      </c>
      <c r="CG35" s="83" t="s">
        <v>89</v>
      </c>
      <c r="CH35" s="57"/>
      <c r="CI35"/>
      <c r="CJ35"/>
      <c r="CK35"/>
      <c r="CL35"/>
      <c r="CM35"/>
      <c r="CN35"/>
      <c r="CO35"/>
      <c r="CP35"/>
      <c r="CQ35"/>
      <c r="CR35"/>
      <c r="CS35"/>
      <c r="CT35" s="57"/>
      <c r="CU35" s="91"/>
      <c r="CV35" s="179">
        <v>2011</v>
      </c>
      <c r="CW35" s="179">
        <v>7</v>
      </c>
      <c r="CX35" s="179" t="s">
        <v>281</v>
      </c>
      <c r="CY35" s="179" t="s">
        <v>262</v>
      </c>
      <c r="CZ35" s="179" t="s">
        <v>277</v>
      </c>
      <c r="DA35" s="179">
        <v>0</v>
      </c>
      <c r="DB35" s="179" t="s">
        <v>264</v>
      </c>
      <c r="DC35" s="126">
        <v>18000</v>
      </c>
      <c r="DD35" s="83" t="s">
        <v>9</v>
      </c>
      <c r="DE35" s="57"/>
      <c r="DF35"/>
      <c r="DG35"/>
      <c r="DH35"/>
      <c r="DI35"/>
      <c r="DJ35"/>
    </row>
    <row r="36" spans="1:114" ht="15" x14ac:dyDescent="0.25">
      <c r="A36" s="117" t="s">
        <v>164</v>
      </c>
      <c r="B36" s="51" t="s">
        <v>168</v>
      </c>
      <c r="C36" s="81">
        <v>1443469</v>
      </c>
      <c r="D36" s="81">
        <v>872243</v>
      </c>
      <c r="E36" s="81">
        <v>580565</v>
      </c>
      <c r="F36" s="81">
        <v>-854975</v>
      </c>
      <c r="G36" s="89">
        <v>2041302</v>
      </c>
      <c r="H36" s="57"/>
      <c r="I36" s="117" t="s">
        <v>164</v>
      </c>
      <c r="J36" s="51" t="s">
        <v>168</v>
      </c>
      <c r="K36" s="81">
        <v>-1500000</v>
      </c>
      <c r="L36" s="81">
        <v>500000</v>
      </c>
      <c r="M36" s="81">
        <v>500000</v>
      </c>
      <c r="N36" s="81">
        <v>500000</v>
      </c>
      <c r="O36" s="89">
        <v>0</v>
      </c>
      <c r="P36" s="57"/>
      <c r="Q36" s="117" t="s">
        <v>164</v>
      </c>
      <c r="R36" s="51" t="s">
        <v>168</v>
      </c>
      <c r="S36" s="81">
        <v>2943469</v>
      </c>
      <c r="T36" s="81">
        <v>372243</v>
      </c>
      <c r="U36" s="81">
        <v>80565</v>
      </c>
      <c r="V36" s="81">
        <v>-1354975</v>
      </c>
      <c r="W36" s="89">
        <v>2041302</v>
      </c>
      <c r="X36" s="57"/>
      <c r="Y36" s="117" t="s">
        <v>164</v>
      </c>
      <c r="Z36" s="51" t="s">
        <v>168</v>
      </c>
      <c r="AA36" s="81">
        <v>169923</v>
      </c>
      <c r="AB36" s="81">
        <v>70264</v>
      </c>
      <c r="AC36" s="81">
        <v>-40462</v>
      </c>
      <c r="AD36" s="81">
        <v>-122293</v>
      </c>
      <c r="AE36" s="89">
        <v>77432</v>
      </c>
      <c r="AF36" s="57"/>
      <c r="AG36" s="117" t="s">
        <v>164</v>
      </c>
      <c r="AH36" s="51" t="s">
        <v>168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57"/>
      <c r="AO36" s="117" t="s">
        <v>164</v>
      </c>
      <c r="AP36" s="51" t="s">
        <v>168</v>
      </c>
      <c r="AQ36" s="81">
        <v>2773546</v>
      </c>
      <c r="AR36" s="81">
        <v>301979</v>
      </c>
      <c r="AS36" s="81">
        <v>121027</v>
      </c>
      <c r="AT36" s="81">
        <v>-1232682</v>
      </c>
      <c r="AU36" s="89">
        <v>1963870</v>
      </c>
      <c r="AV36" s="57"/>
      <c r="AW36" s="117" t="s">
        <v>164</v>
      </c>
      <c r="AX36" s="51" t="s">
        <v>168</v>
      </c>
      <c r="AY36" s="81">
        <v>679692</v>
      </c>
      <c r="AZ36" s="81">
        <v>281056</v>
      </c>
      <c r="BA36" s="81">
        <v>-161848</v>
      </c>
      <c r="BB36" s="81">
        <v>-489172</v>
      </c>
      <c r="BC36" s="89">
        <v>309728</v>
      </c>
      <c r="BD36" s="57"/>
      <c r="BE36" s="117" t="s">
        <v>164</v>
      </c>
      <c r="BF36" s="51" t="s">
        <v>168</v>
      </c>
      <c r="BG36" s="81">
        <v>0</v>
      </c>
      <c r="BH36" s="81">
        <v>0</v>
      </c>
      <c r="BI36" s="81">
        <v>0</v>
      </c>
      <c r="BJ36" s="81">
        <v>0</v>
      </c>
      <c r="BK36" s="89">
        <v>0</v>
      </c>
      <c r="BL36" s="57"/>
      <c r="BM36" s="117" t="s">
        <v>164</v>
      </c>
      <c r="BN36" s="51" t="s">
        <v>168</v>
      </c>
      <c r="BO36" s="81">
        <v>2093854</v>
      </c>
      <c r="BP36" s="81">
        <v>20923</v>
      </c>
      <c r="BQ36" s="81">
        <v>282875</v>
      </c>
      <c r="BR36" s="81">
        <v>-743510</v>
      </c>
      <c r="BS36" s="89">
        <v>1654142</v>
      </c>
      <c r="BT36" s="57"/>
      <c r="BU36" s="91"/>
      <c r="BV36" s="177">
        <v>2007</v>
      </c>
      <c r="BW36" s="177">
        <v>8</v>
      </c>
      <c r="BX36" s="177" t="s">
        <v>269</v>
      </c>
      <c r="BY36" s="177" t="s">
        <v>262</v>
      </c>
      <c r="BZ36" s="177" t="s">
        <v>267</v>
      </c>
      <c r="CA36" s="177">
        <v>6</v>
      </c>
      <c r="CB36" s="177" t="s">
        <v>264</v>
      </c>
      <c r="CC36" s="122">
        <v>23.43</v>
      </c>
      <c r="CD36" s="178" t="s">
        <v>2390</v>
      </c>
      <c r="CE36" s="177" t="s">
        <v>278</v>
      </c>
      <c r="CF36" s="177" t="s">
        <v>486</v>
      </c>
      <c r="CG36" s="83" t="s">
        <v>89</v>
      </c>
      <c r="CH36" s="57"/>
      <c r="CI36"/>
      <c r="CJ36"/>
      <c r="CK36"/>
      <c r="CL36"/>
      <c r="CM36"/>
      <c r="CN36"/>
      <c r="CO36"/>
      <c r="CP36"/>
      <c r="CQ36"/>
      <c r="CR36"/>
      <c r="CS36"/>
      <c r="CT36" s="57"/>
      <c r="CU36" s="91"/>
      <c r="CV36" s="179">
        <v>2011</v>
      </c>
      <c r="CW36" s="179">
        <v>7</v>
      </c>
      <c r="CX36" s="179" t="s">
        <v>1404</v>
      </c>
      <c r="CY36" s="179" t="s">
        <v>262</v>
      </c>
      <c r="CZ36" s="179" t="s">
        <v>277</v>
      </c>
      <c r="DA36" s="179">
        <v>0</v>
      </c>
      <c r="DB36" s="179" t="s">
        <v>1404</v>
      </c>
      <c r="DC36" s="126">
        <v>3295</v>
      </c>
      <c r="DD36" s="83" t="s">
        <v>9</v>
      </c>
      <c r="DE36" s="57"/>
      <c r="DF36"/>
      <c r="DG36"/>
      <c r="DH36"/>
      <c r="DI36"/>
      <c r="DJ36"/>
    </row>
    <row r="37" spans="1:114" ht="15.75" thickBot="1" x14ac:dyDescent="0.3">
      <c r="A37" s="196"/>
      <c r="B37" s="197"/>
      <c r="C37" s="198"/>
      <c r="D37" s="198"/>
      <c r="E37" s="198"/>
      <c r="F37" s="198"/>
      <c r="G37" s="109"/>
      <c r="H37" s="57"/>
      <c r="I37" s="196"/>
      <c r="J37" s="197"/>
      <c r="K37" s="198"/>
      <c r="L37" s="198"/>
      <c r="M37" s="198"/>
      <c r="N37" s="198"/>
      <c r="O37" s="109"/>
      <c r="P37" s="57"/>
      <c r="Q37" s="196"/>
      <c r="R37" s="197"/>
      <c r="S37" s="198"/>
      <c r="T37" s="198"/>
      <c r="U37" s="198"/>
      <c r="V37" s="198"/>
      <c r="W37" s="109"/>
      <c r="X37" s="57"/>
      <c r="Y37" s="196"/>
      <c r="Z37" s="197"/>
      <c r="AA37" s="198"/>
      <c r="AB37" s="198"/>
      <c r="AC37" s="198"/>
      <c r="AD37" s="198"/>
      <c r="AE37" s="109"/>
      <c r="AF37" s="57"/>
      <c r="AG37" s="196"/>
      <c r="AH37" s="197"/>
      <c r="AI37" s="198"/>
      <c r="AJ37" s="198"/>
      <c r="AK37" s="198"/>
      <c r="AL37" s="198"/>
      <c r="AM37" s="109"/>
      <c r="AN37" s="57"/>
      <c r="AO37" s="196"/>
      <c r="AP37" s="197"/>
      <c r="AQ37" s="198"/>
      <c r="AR37" s="198"/>
      <c r="AS37" s="198"/>
      <c r="AT37" s="198"/>
      <c r="AU37" s="109"/>
      <c r="AV37" s="57"/>
      <c r="AW37" s="196"/>
      <c r="AX37" s="197"/>
      <c r="AY37" s="198"/>
      <c r="AZ37" s="198"/>
      <c r="BA37" s="198"/>
      <c r="BB37" s="198"/>
      <c r="BC37" s="109"/>
      <c r="BD37" s="57"/>
      <c r="BE37" s="196"/>
      <c r="BF37" s="197"/>
      <c r="BG37" s="198"/>
      <c r="BH37" s="198"/>
      <c r="BI37" s="198"/>
      <c r="BJ37" s="198"/>
      <c r="BK37" s="109"/>
      <c r="BL37" s="57"/>
      <c r="BM37" s="196"/>
      <c r="BN37" s="197"/>
      <c r="BO37" s="198"/>
      <c r="BP37" s="198"/>
      <c r="BQ37" s="198"/>
      <c r="BR37" s="198"/>
      <c r="BS37" s="109"/>
      <c r="BT37" s="57"/>
      <c r="BU37" s="91"/>
      <c r="BV37" s="177">
        <v>2007</v>
      </c>
      <c r="BW37" s="177">
        <v>8</v>
      </c>
      <c r="BX37" s="177" t="s">
        <v>269</v>
      </c>
      <c r="BY37" s="177" t="s">
        <v>262</v>
      </c>
      <c r="BZ37" s="177" t="s">
        <v>267</v>
      </c>
      <c r="CA37" s="177">
        <v>6</v>
      </c>
      <c r="CB37" s="177" t="s">
        <v>264</v>
      </c>
      <c r="CC37" s="122">
        <v>36.17</v>
      </c>
      <c r="CD37" s="178" t="s">
        <v>2391</v>
      </c>
      <c r="CE37" s="177" t="s">
        <v>278</v>
      </c>
      <c r="CF37" s="177" t="s">
        <v>487</v>
      </c>
      <c r="CG37" s="83" t="s">
        <v>89</v>
      </c>
      <c r="CH37" s="57"/>
      <c r="CI37"/>
      <c r="CJ37"/>
      <c r="CK37"/>
      <c r="CL37"/>
      <c r="CM37"/>
      <c r="CN37"/>
      <c r="CO37"/>
      <c r="CP37"/>
      <c r="CQ37"/>
      <c r="CR37"/>
      <c r="CS37"/>
      <c r="CT37" s="57"/>
      <c r="CU37" s="91"/>
      <c r="CV37" s="179">
        <v>2011</v>
      </c>
      <c r="CW37" s="179">
        <v>8</v>
      </c>
      <c r="CX37" s="179" t="s">
        <v>1523</v>
      </c>
      <c r="CY37" s="179" t="s">
        <v>262</v>
      </c>
      <c r="CZ37" s="179" t="s">
        <v>277</v>
      </c>
      <c r="DA37" s="179">
        <v>0</v>
      </c>
      <c r="DB37" s="179" t="s">
        <v>1621</v>
      </c>
      <c r="DC37" s="126">
        <v>1159</v>
      </c>
      <c r="DD37" s="83" t="s">
        <v>9</v>
      </c>
      <c r="DE37" s="57"/>
      <c r="DF37"/>
      <c r="DG37"/>
      <c r="DH37"/>
      <c r="DI37"/>
      <c r="DJ37"/>
    </row>
    <row r="38" spans="1:114" ht="15.75" thickBot="1" x14ac:dyDescent="0.3">
      <c r="A38" s="107"/>
      <c r="B38" s="112" t="s">
        <v>104</v>
      </c>
      <c r="C38" s="109">
        <v>28626807</v>
      </c>
      <c r="D38" s="109">
        <v>11366351</v>
      </c>
      <c r="E38" s="109">
        <v>61698274</v>
      </c>
      <c r="F38" s="109">
        <v>-21459326</v>
      </c>
      <c r="G38" s="109">
        <v>80232106</v>
      </c>
      <c r="H38" s="187">
        <v>0</v>
      </c>
      <c r="I38" s="107"/>
      <c r="J38" s="112" t="s">
        <v>104</v>
      </c>
      <c r="K38" s="109">
        <v>-63738823</v>
      </c>
      <c r="L38" s="109">
        <v>6946359</v>
      </c>
      <c r="M38" s="109">
        <v>58114952</v>
      </c>
      <c r="N38" s="109">
        <v>-1322488</v>
      </c>
      <c r="O38" s="109">
        <v>0</v>
      </c>
      <c r="P38" s="187">
        <v>0</v>
      </c>
      <c r="Q38" s="107"/>
      <c r="R38" s="112" t="s">
        <v>104</v>
      </c>
      <c r="S38" s="109">
        <v>92365630</v>
      </c>
      <c r="T38" s="109">
        <v>4419992</v>
      </c>
      <c r="U38" s="109">
        <v>3583322</v>
      </c>
      <c r="V38" s="109">
        <v>-20136838</v>
      </c>
      <c r="W38" s="109">
        <v>80232106</v>
      </c>
      <c r="X38" s="187">
        <v>0</v>
      </c>
      <c r="Y38" s="107"/>
      <c r="Z38" s="112" t="s">
        <v>104</v>
      </c>
      <c r="AA38" s="109">
        <v>874797</v>
      </c>
      <c r="AB38" s="109">
        <v>452574</v>
      </c>
      <c r="AC38" s="109">
        <v>-6476</v>
      </c>
      <c r="AD38" s="109">
        <v>16091</v>
      </c>
      <c r="AE38" s="109">
        <v>1336986</v>
      </c>
      <c r="AF38" s="187">
        <v>0</v>
      </c>
      <c r="AG38" s="107"/>
      <c r="AH38" s="112" t="s">
        <v>104</v>
      </c>
      <c r="AI38" s="109">
        <v>0</v>
      </c>
      <c r="AJ38" s="109">
        <v>0</v>
      </c>
      <c r="AK38" s="109">
        <v>0</v>
      </c>
      <c r="AL38" s="109">
        <v>0</v>
      </c>
      <c r="AM38" s="109">
        <v>0</v>
      </c>
      <c r="AN38" s="187">
        <v>0</v>
      </c>
      <c r="AO38" s="107"/>
      <c r="AP38" s="112" t="s">
        <v>104</v>
      </c>
      <c r="AQ38" s="109">
        <v>91490833</v>
      </c>
      <c r="AR38" s="109">
        <v>3967418</v>
      </c>
      <c r="AS38" s="109">
        <v>3589798</v>
      </c>
      <c r="AT38" s="109">
        <v>-20152929</v>
      </c>
      <c r="AU38" s="109">
        <v>78895120</v>
      </c>
      <c r="AV38" s="187">
        <v>0</v>
      </c>
      <c r="AW38" s="107"/>
      <c r="AX38" s="112" t="s">
        <v>104</v>
      </c>
      <c r="AY38" s="109">
        <v>3499188</v>
      </c>
      <c r="AZ38" s="109">
        <v>1810296</v>
      </c>
      <c r="BA38" s="109">
        <v>-25904</v>
      </c>
      <c r="BB38" s="109">
        <v>64364</v>
      </c>
      <c r="BC38" s="109">
        <v>5347944</v>
      </c>
      <c r="BD38" s="187">
        <v>0</v>
      </c>
      <c r="BE38" s="107"/>
      <c r="BF38" s="112" t="s">
        <v>104</v>
      </c>
      <c r="BG38" s="109">
        <v>0</v>
      </c>
      <c r="BH38" s="109">
        <v>0</v>
      </c>
      <c r="BI38" s="109">
        <v>0</v>
      </c>
      <c r="BJ38" s="109">
        <v>0</v>
      </c>
      <c r="BK38" s="109">
        <v>0</v>
      </c>
      <c r="BL38" s="187">
        <v>0</v>
      </c>
      <c r="BM38" s="107"/>
      <c r="BN38" s="112" t="s">
        <v>104</v>
      </c>
      <c r="BO38" s="109">
        <v>87991645</v>
      </c>
      <c r="BP38" s="109">
        <v>2157122</v>
      </c>
      <c r="BQ38" s="109">
        <v>3615702</v>
      </c>
      <c r="BR38" s="109">
        <v>-20217293</v>
      </c>
      <c r="BS38" s="109">
        <v>73547176</v>
      </c>
      <c r="BT38" s="187">
        <v>0</v>
      </c>
      <c r="BU38" s="91"/>
      <c r="BV38" s="177">
        <v>2007</v>
      </c>
      <c r="BW38" s="177">
        <v>9</v>
      </c>
      <c r="BX38" s="177" t="s">
        <v>269</v>
      </c>
      <c r="BY38" s="177" t="s">
        <v>262</v>
      </c>
      <c r="BZ38" s="177" t="s">
        <v>277</v>
      </c>
      <c r="CA38" s="177">
        <v>6</v>
      </c>
      <c r="CB38" s="177" t="s">
        <v>264</v>
      </c>
      <c r="CC38" s="122">
        <v>2.25</v>
      </c>
      <c r="CD38" s="178" t="s">
        <v>2414</v>
      </c>
      <c r="CE38" s="177" t="s">
        <v>278</v>
      </c>
      <c r="CF38" s="177" t="s">
        <v>517</v>
      </c>
      <c r="CG38" s="83" t="s">
        <v>89</v>
      </c>
      <c r="CH38" s="57"/>
      <c r="CI38"/>
      <c r="CJ38"/>
      <c r="CK38"/>
      <c r="CL38"/>
      <c r="CM38"/>
      <c r="CN38"/>
      <c r="CO38"/>
      <c r="CP38"/>
      <c r="CQ38"/>
      <c r="CR38"/>
      <c r="CS38"/>
      <c r="CT38" s="57"/>
      <c r="CU38" s="91"/>
      <c r="CV38" s="179">
        <v>2011</v>
      </c>
      <c r="CW38" s="179">
        <v>8</v>
      </c>
      <c r="CX38" s="179" t="s">
        <v>261</v>
      </c>
      <c r="CY38" s="179" t="s">
        <v>262</v>
      </c>
      <c r="CZ38" s="179" t="s">
        <v>277</v>
      </c>
      <c r="DA38" s="179">
        <v>0</v>
      </c>
      <c r="DB38" s="179" t="s">
        <v>264</v>
      </c>
      <c r="DC38" s="126">
        <v>3000</v>
      </c>
      <c r="DD38" s="83" t="s">
        <v>9</v>
      </c>
      <c r="DE38" s="57"/>
      <c r="DF38"/>
      <c r="DG38"/>
      <c r="DH38"/>
      <c r="DI38"/>
      <c r="DJ38"/>
    </row>
    <row r="39" spans="1:114" ht="15" x14ac:dyDescent="0.25">
      <c r="A39" s="117"/>
      <c r="B39" s="185"/>
      <c r="C39" s="81"/>
      <c r="D39" s="81"/>
      <c r="E39" s="81"/>
      <c r="F39" s="81"/>
      <c r="G39" s="89"/>
      <c r="H39" s="57"/>
      <c r="I39" s="117"/>
      <c r="J39" s="185"/>
      <c r="K39" s="81"/>
      <c r="L39" s="81"/>
      <c r="M39" s="81"/>
      <c r="N39" s="81"/>
      <c r="O39" s="89"/>
      <c r="P39" s="57"/>
      <c r="Q39" s="117"/>
      <c r="R39" s="185"/>
      <c r="S39" s="81"/>
      <c r="T39" s="81"/>
      <c r="U39" s="81"/>
      <c r="V39" s="81"/>
      <c r="W39" s="89"/>
      <c r="X39" s="57"/>
      <c r="Y39" s="117"/>
      <c r="Z39" s="185"/>
      <c r="AA39" s="81"/>
      <c r="AB39" s="81"/>
      <c r="AC39" s="81"/>
      <c r="AD39" s="81"/>
      <c r="AE39" s="89"/>
      <c r="AF39" s="57"/>
      <c r="AG39" s="117"/>
      <c r="AH39" s="185"/>
      <c r="AI39" s="81"/>
      <c r="AJ39" s="81"/>
      <c r="AK39" s="81"/>
      <c r="AL39" s="81"/>
      <c r="AM39" s="89"/>
      <c r="AN39" s="57"/>
      <c r="AO39" s="117"/>
      <c r="AP39" s="185"/>
      <c r="AQ39" s="81"/>
      <c r="AR39" s="81"/>
      <c r="AS39" s="81"/>
      <c r="AT39" s="81"/>
      <c r="AU39" s="89"/>
      <c r="AV39" s="57"/>
      <c r="AW39" s="117"/>
      <c r="AX39" s="185"/>
      <c r="AY39" s="81"/>
      <c r="AZ39" s="81"/>
      <c r="BA39" s="81"/>
      <c r="BB39" s="81"/>
      <c r="BC39" s="89"/>
      <c r="BD39" s="57"/>
      <c r="BE39" s="117"/>
      <c r="BF39" s="185"/>
      <c r="BG39" s="81"/>
      <c r="BH39" s="81"/>
      <c r="BI39" s="81"/>
      <c r="BJ39" s="81"/>
      <c r="BK39" s="89"/>
      <c r="BL39" s="57"/>
      <c r="BM39" s="117"/>
      <c r="BN39" s="185"/>
      <c r="BO39" s="81"/>
      <c r="BP39" s="81"/>
      <c r="BQ39" s="81"/>
      <c r="BR39" s="81"/>
      <c r="BS39" s="89"/>
      <c r="BT39" s="57"/>
      <c r="BU39" s="91"/>
      <c r="BV39" s="177">
        <v>2007</v>
      </c>
      <c r="BW39" s="177">
        <v>9</v>
      </c>
      <c r="BX39" s="177" t="s">
        <v>269</v>
      </c>
      <c r="BY39" s="177" t="s">
        <v>262</v>
      </c>
      <c r="BZ39" s="177" t="s">
        <v>277</v>
      </c>
      <c r="CA39" s="177">
        <v>6</v>
      </c>
      <c r="CB39" s="177" t="s">
        <v>264</v>
      </c>
      <c r="CC39" s="122">
        <v>4.5</v>
      </c>
      <c r="CD39" s="178" t="s">
        <v>2415</v>
      </c>
      <c r="CE39" s="177" t="s">
        <v>278</v>
      </c>
      <c r="CF39" s="177" t="s">
        <v>513</v>
      </c>
      <c r="CG39" s="83" t="s">
        <v>89</v>
      </c>
      <c r="CH39" s="57"/>
      <c r="CI39"/>
      <c r="CJ39"/>
      <c r="CK39"/>
      <c r="CL39"/>
      <c r="CM39"/>
      <c r="CN39"/>
      <c r="CO39"/>
      <c r="CP39"/>
      <c r="CQ39"/>
      <c r="CR39"/>
      <c r="CS39"/>
      <c r="CT39" s="57"/>
      <c r="CU39" s="91"/>
      <c r="CV39" s="179">
        <v>2011</v>
      </c>
      <c r="CW39" s="179">
        <v>8</v>
      </c>
      <c r="CX39" s="179" t="s">
        <v>357</v>
      </c>
      <c r="CY39" s="179" t="s">
        <v>262</v>
      </c>
      <c r="CZ39" s="179" t="s">
        <v>277</v>
      </c>
      <c r="DA39" s="179">
        <v>0</v>
      </c>
      <c r="DB39" s="179" t="s">
        <v>264</v>
      </c>
      <c r="DC39" s="126">
        <v>2000</v>
      </c>
      <c r="DD39" s="83" t="s">
        <v>9</v>
      </c>
      <c r="DE39" s="57"/>
      <c r="DF39"/>
      <c r="DG39"/>
      <c r="DH39"/>
      <c r="DI39"/>
      <c r="DJ39"/>
    </row>
    <row r="40" spans="1:114" ht="15" x14ac:dyDescent="0.25">
      <c r="B40" s="185"/>
      <c r="C40" s="81"/>
      <c r="D40" s="81"/>
      <c r="E40" s="81"/>
      <c r="F40" s="81"/>
      <c r="G40" s="89"/>
      <c r="H40" s="57"/>
      <c r="J40" s="185"/>
      <c r="K40" s="81"/>
      <c r="L40" s="81"/>
      <c r="M40" s="81"/>
      <c r="N40" s="81"/>
      <c r="O40" s="89"/>
      <c r="P40" s="57"/>
      <c r="R40" s="185"/>
      <c r="S40" s="81"/>
      <c r="T40" s="81"/>
      <c r="U40" s="81"/>
      <c r="V40" s="81"/>
      <c r="W40" s="89"/>
      <c r="X40" s="57"/>
      <c r="Z40" s="185"/>
      <c r="AA40" s="81"/>
      <c r="AB40" s="81"/>
      <c r="AC40" s="81"/>
      <c r="AD40" s="81"/>
      <c r="AE40" s="89"/>
      <c r="AF40" s="57"/>
      <c r="AH40" s="185"/>
      <c r="AI40" s="81"/>
      <c r="AJ40" s="81"/>
      <c r="AK40" s="81"/>
      <c r="AL40" s="81"/>
      <c r="AM40" s="89"/>
      <c r="AN40" s="57"/>
      <c r="AP40" s="185"/>
      <c r="AQ40" s="81"/>
      <c r="AR40" s="81"/>
      <c r="AS40" s="81"/>
      <c r="AT40" s="81"/>
      <c r="AU40" s="89"/>
      <c r="AV40" s="57"/>
      <c r="AX40" s="185"/>
      <c r="AY40" s="81"/>
      <c r="AZ40" s="81"/>
      <c r="BA40" s="81"/>
      <c r="BB40" s="81"/>
      <c r="BC40" s="89"/>
      <c r="BD40" s="57"/>
      <c r="BF40" s="185"/>
      <c r="BG40" s="81"/>
      <c r="BH40" s="81"/>
      <c r="BI40" s="81"/>
      <c r="BJ40" s="81"/>
      <c r="BK40" s="89"/>
      <c r="BL40" s="57"/>
      <c r="BN40" s="185"/>
      <c r="BO40" s="81"/>
      <c r="BP40" s="81"/>
      <c r="BQ40" s="81"/>
      <c r="BR40" s="81"/>
      <c r="BS40" s="89"/>
      <c r="BT40" s="57"/>
      <c r="BU40" s="91"/>
      <c r="BV40" s="177">
        <v>2007</v>
      </c>
      <c r="BW40" s="177">
        <v>9</v>
      </c>
      <c r="BX40" s="177" t="s">
        <v>269</v>
      </c>
      <c r="BY40" s="177" t="s">
        <v>262</v>
      </c>
      <c r="BZ40" s="177" t="s">
        <v>277</v>
      </c>
      <c r="CA40" s="177">
        <v>6</v>
      </c>
      <c r="CB40" s="177" t="s">
        <v>264</v>
      </c>
      <c r="CC40" s="122">
        <v>3.07</v>
      </c>
      <c r="CD40" s="178" t="s">
        <v>2416</v>
      </c>
      <c r="CE40" s="177" t="s">
        <v>278</v>
      </c>
      <c r="CF40" s="177" t="s">
        <v>517</v>
      </c>
      <c r="CG40" s="83" t="s">
        <v>89</v>
      </c>
      <c r="CH40" s="57"/>
      <c r="CI40"/>
      <c r="CJ40"/>
      <c r="CK40"/>
      <c r="CL40"/>
      <c r="CM40"/>
      <c r="CN40"/>
      <c r="CO40"/>
      <c r="CP40"/>
      <c r="CQ40"/>
      <c r="CR40"/>
      <c r="CS40"/>
      <c r="CT40" s="57"/>
      <c r="CU40" s="91"/>
      <c r="CV40" s="179">
        <v>2011</v>
      </c>
      <c r="CW40" s="179">
        <v>8</v>
      </c>
      <c r="CX40" s="179" t="s">
        <v>281</v>
      </c>
      <c r="CY40" s="179" t="s">
        <v>262</v>
      </c>
      <c r="CZ40" s="179" t="s">
        <v>277</v>
      </c>
      <c r="DA40" s="179">
        <v>0</v>
      </c>
      <c r="DB40" s="179" t="s">
        <v>264</v>
      </c>
      <c r="DC40" s="126">
        <v>18000</v>
      </c>
      <c r="DD40" s="83" t="s">
        <v>9</v>
      </c>
      <c r="DE40" s="57"/>
      <c r="DF40"/>
      <c r="DG40"/>
      <c r="DH40"/>
      <c r="DI40"/>
      <c r="DJ40"/>
    </row>
    <row r="41" spans="1:114" ht="15" x14ac:dyDescent="0.25">
      <c r="A41" s="117" t="s">
        <v>166</v>
      </c>
      <c r="B41" s="51" t="s">
        <v>149</v>
      </c>
      <c r="C41" s="81">
        <v>694981</v>
      </c>
      <c r="D41" s="81">
        <v>1182411</v>
      </c>
      <c r="E41" s="81">
        <v>6531451</v>
      </c>
      <c r="F41" s="81">
        <v>0</v>
      </c>
      <c r="G41" s="89">
        <v>8408843</v>
      </c>
      <c r="H41" s="187"/>
      <c r="I41" s="117" t="s">
        <v>166</v>
      </c>
      <c r="J41" s="51" t="s">
        <v>149</v>
      </c>
      <c r="K41" s="81">
        <v>10566256</v>
      </c>
      <c r="L41" s="81">
        <v>1897941</v>
      </c>
      <c r="M41" s="81">
        <v>6412034</v>
      </c>
      <c r="N41" s="81">
        <v>753093</v>
      </c>
      <c r="O41" s="89">
        <v>19629324</v>
      </c>
      <c r="P41" s="187"/>
      <c r="Q41" s="117" t="s">
        <v>166</v>
      </c>
      <c r="R41" s="51" t="s">
        <v>149</v>
      </c>
      <c r="S41" s="81">
        <v>-9871274.5999999903</v>
      </c>
      <c r="T41" s="81">
        <v>-715530.11999999988</v>
      </c>
      <c r="U41" s="81">
        <v>119417</v>
      </c>
      <c r="V41" s="81">
        <v>-753092.84999999986</v>
      </c>
      <c r="W41" s="89">
        <v>-11220480.569999989</v>
      </c>
      <c r="X41" s="187"/>
      <c r="Y41" s="117" t="s">
        <v>166</v>
      </c>
      <c r="Z41" s="51" t="s">
        <v>149</v>
      </c>
      <c r="AA41" s="81">
        <v>0</v>
      </c>
      <c r="AB41" s="81">
        <v>0</v>
      </c>
      <c r="AC41" s="81">
        <v>0</v>
      </c>
      <c r="AD41" s="81">
        <v>0</v>
      </c>
      <c r="AE41" s="89">
        <v>0</v>
      </c>
      <c r="AF41" s="187"/>
      <c r="AG41" s="117" t="s">
        <v>166</v>
      </c>
      <c r="AH41" s="51" t="s">
        <v>149</v>
      </c>
      <c r="AI41" s="81">
        <v>5073370</v>
      </c>
      <c r="AJ41" s="81">
        <v>0</v>
      </c>
      <c r="AK41" s="81">
        <v>0</v>
      </c>
      <c r="AL41" s="81">
        <v>0</v>
      </c>
      <c r="AM41" s="89">
        <v>5073370</v>
      </c>
      <c r="AN41" s="187"/>
      <c r="AO41" s="117" t="s">
        <v>166</v>
      </c>
      <c r="AP41" s="51" t="s">
        <v>149</v>
      </c>
      <c r="AQ41" s="81">
        <v>-4797904.5999999903</v>
      </c>
      <c r="AR41" s="81">
        <v>-715530.11999999988</v>
      </c>
      <c r="AS41" s="81">
        <v>119417</v>
      </c>
      <c r="AT41" s="81">
        <v>-753092.84999999986</v>
      </c>
      <c r="AU41" s="89">
        <v>-6147110.5699999901</v>
      </c>
      <c r="AV41" s="187"/>
      <c r="AW41" s="117" t="s">
        <v>166</v>
      </c>
      <c r="AX41" s="51" t="s">
        <v>149</v>
      </c>
      <c r="AY41" s="81">
        <v>0</v>
      </c>
      <c r="AZ41" s="81">
        <v>0</v>
      </c>
      <c r="BA41" s="81">
        <v>0</v>
      </c>
      <c r="BB41" s="81">
        <v>0</v>
      </c>
      <c r="BC41" s="89">
        <v>0</v>
      </c>
      <c r="BD41" s="187"/>
      <c r="BE41" s="117" t="s">
        <v>166</v>
      </c>
      <c r="BF41" s="51" t="s">
        <v>149</v>
      </c>
      <c r="BG41" s="81">
        <v>7859338.5999999903</v>
      </c>
      <c r="BH41" s="81">
        <v>494580.11999999994</v>
      </c>
      <c r="BI41" s="81">
        <v>0</v>
      </c>
      <c r="BJ41" s="81">
        <v>-992727.15000000014</v>
      </c>
      <c r="BK41" s="89">
        <v>7361191.5699999901</v>
      </c>
      <c r="BL41" s="187"/>
      <c r="BM41" s="117" t="s">
        <v>166</v>
      </c>
      <c r="BN41" s="51" t="s">
        <v>149</v>
      </c>
      <c r="BO41" s="81">
        <v>3061434</v>
      </c>
      <c r="BP41" s="81">
        <v>-220950</v>
      </c>
      <c r="BQ41" s="81">
        <v>119417</v>
      </c>
      <c r="BR41" s="81">
        <v>-1745820</v>
      </c>
      <c r="BS41" s="89">
        <v>1214081</v>
      </c>
      <c r="BT41" s="187"/>
      <c r="BU41" s="91"/>
      <c r="BV41" s="177">
        <v>2007</v>
      </c>
      <c r="BW41" s="177">
        <v>9</v>
      </c>
      <c r="BX41" s="177" t="s">
        <v>269</v>
      </c>
      <c r="BY41" s="177" t="s">
        <v>262</v>
      </c>
      <c r="BZ41" s="177" t="s">
        <v>277</v>
      </c>
      <c r="CA41" s="177">
        <v>6</v>
      </c>
      <c r="CB41" s="177" t="s">
        <v>264</v>
      </c>
      <c r="CC41" s="122">
        <v>12.76</v>
      </c>
      <c r="CD41" s="178" t="s">
        <v>84</v>
      </c>
      <c r="CE41" s="177" t="s">
        <v>278</v>
      </c>
      <c r="CF41" s="177" t="s">
        <v>520</v>
      </c>
      <c r="CG41" s="83" t="s">
        <v>89</v>
      </c>
      <c r="CH41" s="57"/>
      <c r="CI41"/>
      <c r="CJ41"/>
      <c r="CK41"/>
      <c r="CL41"/>
      <c r="CQ41"/>
      <c r="CR41"/>
      <c r="CS41"/>
      <c r="CT41" s="57"/>
      <c r="CU41" s="91"/>
      <c r="CV41" s="179">
        <v>2011</v>
      </c>
      <c r="CW41" s="179">
        <v>8</v>
      </c>
      <c r="CX41" s="179" t="s">
        <v>1404</v>
      </c>
      <c r="CY41" s="179" t="s">
        <v>262</v>
      </c>
      <c r="CZ41" s="179" t="s">
        <v>277</v>
      </c>
      <c r="DA41" s="179">
        <v>0</v>
      </c>
      <c r="DB41" s="179" t="s">
        <v>1404</v>
      </c>
      <c r="DC41" s="126">
        <v>3295</v>
      </c>
      <c r="DD41" s="83" t="s">
        <v>9</v>
      </c>
      <c r="DE41" s="57"/>
      <c r="DF41"/>
      <c r="DG41"/>
      <c r="DH41"/>
      <c r="DI41"/>
    </row>
    <row r="42" spans="1:114" ht="15" x14ac:dyDescent="0.25">
      <c r="A42" s="117" t="s">
        <v>166</v>
      </c>
      <c r="B42" s="189" t="s">
        <v>3941</v>
      </c>
      <c r="C42" s="81">
        <v>374525</v>
      </c>
      <c r="D42" s="81">
        <v>258474</v>
      </c>
      <c r="E42" s="81">
        <v>32262</v>
      </c>
      <c r="F42" s="81">
        <v>-113008</v>
      </c>
      <c r="G42" s="89">
        <v>552253</v>
      </c>
      <c r="H42" s="57"/>
      <c r="I42" s="117" t="s">
        <v>166</v>
      </c>
      <c r="J42" s="189" t="s">
        <v>3941</v>
      </c>
      <c r="K42" s="81">
        <v>-4132724</v>
      </c>
      <c r="L42" s="81">
        <v>202687</v>
      </c>
      <c r="M42" s="81">
        <v>-1036383</v>
      </c>
      <c r="N42" s="81">
        <v>1522405</v>
      </c>
      <c r="O42" s="89">
        <v>-3444015</v>
      </c>
      <c r="P42" s="57"/>
      <c r="Q42" s="117" t="s">
        <v>166</v>
      </c>
      <c r="R42" s="189" t="s">
        <v>3941</v>
      </c>
      <c r="S42" s="81">
        <v>4507248.51</v>
      </c>
      <c r="T42" s="81">
        <v>55786.91</v>
      </c>
      <c r="U42" s="81">
        <v>1068645</v>
      </c>
      <c r="V42" s="81">
        <v>-1635413</v>
      </c>
      <c r="W42" s="89">
        <v>3996267.42</v>
      </c>
      <c r="X42" s="57"/>
      <c r="Y42" s="117" t="s">
        <v>166</v>
      </c>
      <c r="Z42" s="189" t="s">
        <v>3941</v>
      </c>
      <c r="AA42" s="81">
        <v>0</v>
      </c>
      <c r="AB42" s="81">
        <v>0</v>
      </c>
      <c r="AC42" s="81">
        <v>0</v>
      </c>
      <c r="AD42" s="81">
        <v>0</v>
      </c>
      <c r="AE42" s="89">
        <v>0</v>
      </c>
      <c r="AF42" s="57"/>
      <c r="AG42" s="117" t="s">
        <v>166</v>
      </c>
      <c r="AH42" s="189" t="s">
        <v>3941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57"/>
      <c r="AO42" s="117" t="s">
        <v>166</v>
      </c>
      <c r="AP42" s="189" t="s">
        <v>3941</v>
      </c>
      <c r="AQ42" s="81">
        <v>4507248.51</v>
      </c>
      <c r="AR42" s="81">
        <v>55786.91</v>
      </c>
      <c r="AS42" s="81">
        <v>1068645</v>
      </c>
      <c r="AT42" s="81">
        <v>-1635413</v>
      </c>
      <c r="AU42" s="89">
        <v>3996267.42</v>
      </c>
      <c r="AV42" s="57"/>
      <c r="AW42" s="117" t="s">
        <v>166</v>
      </c>
      <c r="AX42" s="189" t="s">
        <v>3941</v>
      </c>
      <c r="AY42" s="81">
        <v>0</v>
      </c>
      <c r="AZ42" s="81">
        <v>0</v>
      </c>
      <c r="BA42" s="81">
        <v>0</v>
      </c>
      <c r="BB42" s="81">
        <v>0</v>
      </c>
      <c r="BC42" s="89">
        <v>0</v>
      </c>
      <c r="BD42" s="57"/>
      <c r="BE42" s="117" t="s">
        <v>166</v>
      </c>
      <c r="BF42" s="189" t="s">
        <v>3941</v>
      </c>
      <c r="BG42" s="81">
        <v>486408.49000000011</v>
      </c>
      <c r="BH42" s="81">
        <v>23535.09</v>
      </c>
      <c r="BI42" s="81">
        <v>0</v>
      </c>
      <c r="BJ42" s="81">
        <v>-235750</v>
      </c>
      <c r="BK42" s="89">
        <v>274193.58000000013</v>
      </c>
      <c r="BL42" s="57"/>
      <c r="BM42" s="117" t="s">
        <v>166</v>
      </c>
      <c r="BN42" s="189" t="s">
        <v>3941</v>
      </c>
      <c r="BO42" s="81">
        <v>4993657</v>
      </c>
      <c r="BP42" s="81">
        <v>79322</v>
      </c>
      <c r="BQ42" s="81">
        <v>1068645</v>
      </c>
      <c r="BR42" s="81">
        <v>-1871163</v>
      </c>
      <c r="BS42" s="89">
        <v>4270461</v>
      </c>
      <c r="BT42" s="57"/>
      <c r="BU42" s="91"/>
      <c r="BV42" s="177">
        <v>2007</v>
      </c>
      <c r="BW42" s="177">
        <v>9</v>
      </c>
      <c r="BX42" s="177" t="s">
        <v>269</v>
      </c>
      <c r="BY42" s="177" t="s">
        <v>262</v>
      </c>
      <c r="BZ42" s="177" t="s">
        <v>277</v>
      </c>
      <c r="CA42" s="177">
        <v>6</v>
      </c>
      <c r="CB42" s="177" t="s">
        <v>264</v>
      </c>
      <c r="CC42" s="122">
        <v>33.92</v>
      </c>
      <c r="CD42" s="178" t="s">
        <v>2417</v>
      </c>
      <c r="CE42" s="177" t="s">
        <v>278</v>
      </c>
      <c r="CF42" s="177" t="s">
        <v>512</v>
      </c>
      <c r="CG42" s="83" t="s">
        <v>89</v>
      </c>
      <c r="CH42" s="57"/>
      <c r="CI42"/>
      <c r="CJ42"/>
      <c r="CK42"/>
      <c r="CL42"/>
      <c r="CQ42"/>
      <c r="CR42"/>
      <c r="CS42"/>
      <c r="CT42" s="57"/>
      <c r="CU42" s="91"/>
      <c r="CV42" s="179">
        <v>2011</v>
      </c>
      <c r="CW42" s="179">
        <v>9</v>
      </c>
      <c r="CX42" s="179" t="s">
        <v>1523</v>
      </c>
      <c r="CY42" s="179" t="s">
        <v>262</v>
      </c>
      <c r="CZ42" s="179" t="s">
        <v>277</v>
      </c>
      <c r="DA42" s="179">
        <v>0</v>
      </c>
      <c r="DB42" s="179" t="s">
        <v>1621</v>
      </c>
      <c r="DC42" s="126">
        <v>1122</v>
      </c>
      <c r="DD42" s="83" t="s">
        <v>9</v>
      </c>
      <c r="DE42" s="57"/>
      <c r="DF42"/>
      <c r="DG42"/>
      <c r="DH42"/>
      <c r="DI42"/>
    </row>
    <row r="43" spans="1:114" ht="15" x14ac:dyDescent="0.25">
      <c r="A43" s="117" t="s">
        <v>166</v>
      </c>
      <c r="B43" s="189" t="s">
        <v>3942</v>
      </c>
      <c r="C43" s="81">
        <v>374525</v>
      </c>
      <c r="D43" s="81">
        <v>258474</v>
      </c>
      <c r="E43" s="81">
        <v>32262</v>
      </c>
      <c r="F43" s="81">
        <v>-113008</v>
      </c>
      <c r="G43" s="89">
        <v>552253</v>
      </c>
      <c r="H43" s="187"/>
      <c r="I43" s="117" t="s">
        <v>166</v>
      </c>
      <c r="J43" s="189" t="s">
        <v>3942</v>
      </c>
      <c r="K43" s="81">
        <v>-5733548</v>
      </c>
      <c r="L43" s="81">
        <v>192100</v>
      </c>
      <c r="M43" s="81">
        <v>-1142600</v>
      </c>
      <c r="N43" s="81">
        <v>1433753</v>
      </c>
      <c r="O43" s="89">
        <v>-5250295</v>
      </c>
      <c r="P43" s="187"/>
      <c r="Q43" s="117" t="s">
        <v>166</v>
      </c>
      <c r="R43" s="189" t="s">
        <v>3942</v>
      </c>
      <c r="S43" s="81">
        <v>6108073.4600000009</v>
      </c>
      <c r="T43" s="81">
        <v>66373.8</v>
      </c>
      <c r="U43" s="81">
        <v>1174862</v>
      </c>
      <c r="V43" s="81">
        <v>-1546761</v>
      </c>
      <c r="W43" s="89">
        <v>5802548.2600000007</v>
      </c>
      <c r="X43" s="187"/>
      <c r="Y43" s="117" t="s">
        <v>166</v>
      </c>
      <c r="Z43" s="189" t="s">
        <v>3942</v>
      </c>
      <c r="AA43" s="81">
        <v>0</v>
      </c>
      <c r="AB43" s="81">
        <v>0</v>
      </c>
      <c r="AC43" s="81">
        <v>0</v>
      </c>
      <c r="AD43" s="81">
        <v>0</v>
      </c>
      <c r="AE43" s="89">
        <v>0</v>
      </c>
      <c r="AF43" s="187"/>
      <c r="AG43" s="117" t="s">
        <v>166</v>
      </c>
      <c r="AH43" s="189" t="s">
        <v>3942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187"/>
      <c r="AO43" s="117" t="s">
        <v>166</v>
      </c>
      <c r="AP43" s="189" t="s">
        <v>3942</v>
      </c>
      <c r="AQ43" s="81">
        <v>6108073.4600000009</v>
      </c>
      <c r="AR43" s="81">
        <v>66373.8</v>
      </c>
      <c r="AS43" s="81">
        <v>1174862</v>
      </c>
      <c r="AT43" s="81">
        <v>-1546761</v>
      </c>
      <c r="AU43" s="89">
        <v>5802548.2600000007</v>
      </c>
      <c r="AV43" s="187"/>
      <c r="AW43" s="117" t="s">
        <v>166</v>
      </c>
      <c r="AX43" s="189" t="s">
        <v>3942</v>
      </c>
      <c r="AY43" s="81">
        <v>0</v>
      </c>
      <c r="AZ43" s="81">
        <v>0</v>
      </c>
      <c r="BA43" s="81">
        <v>0</v>
      </c>
      <c r="BB43" s="81">
        <v>0</v>
      </c>
      <c r="BC43" s="89">
        <v>0</v>
      </c>
      <c r="BD43" s="187"/>
      <c r="BE43" s="117" t="s">
        <v>166</v>
      </c>
      <c r="BF43" s="189" t="s">
        <v>3942</v>
      </c>
      <c r="BG43" s="81">
        <v>1064812.5399999996</v>
      </c>
      <c r="BH43" s="81">
        <v>29105.199999999997</v>
      </c>
      <c r="BI43" s="81">
        <v>0</v>
      </c>
      <c r="BJ43" s="81">
        <v>-235750</v>
      </c>
      <c r="BK43" s="89">
        <v>858167.73999999953</v>
      </c>
      <c r="BL43" s="187"/>
      <c r="BM43" s="117" t="s">
        <v>166</v>
      </c>
      <c r="BN43" s="189" t="s">
        <v>3942</v>
      </c>
      <c r="BO43" s="81">
        <v>7172886</v>
      </c>
      <c r="BP43" s="81">
        <v>95479</v>
      </c>
      <c r="BQ43" s="81">
        <v>1174862</v>
      </c>
      <c r="BR43" s="81">
        <v>-1782511</v>
      </c>
      <c r="BS43" s="89">
        <v>6660716</v>
      </c>
      <c r="BT43" s="187"/>
      <c r="BU43" s="91"/>
      <c r="BV43" s="177">
        <v>2007</v>
      </c>
      <c r="BW43" s="177">
        <v>9</v>
      </c>
      <c r="BX43" s="177" t="s">
        <v>269</v>
      </c>
      <c r="BY43" s="177" t="s">
        <v>262</v>
      </c>
      <c r="BZ43" s="177" t="s">
        <v>277</v>
      </c>
      <c r="CA43" s="177">
        <v>6</v>
      </c>
      <c r="CB43" s="177" t="s">
        <v>264</v>
      </c>
      <c r="CC43" s="122">
        <v>27.14</v>
      </c>
      <c r="CD43" s="178" t="s">
        <v>2417</v>
      </c>
      <c r="CE43" s="177" t="s">
        <v>278</v>
      </c>
      <c r="CF43" s="177" t="s">
        <v>516</v>
      </c>
      <c r="CG43" s="83" t="s">
        <v>89</v>
      </c>
      <c r="CH43" s="57"/>
      <c r="CI43"/>
      <c r="CJ43"/>
      <c r="CK43"/>
      <c r="CL43"/>
      <c r="CQ43"/>
      <c r="CR43"/>
      <c r="CS43"/>
      <c r="CT43" s="57"/>
      <c r="CU43" s="91"/>
      <c r="CV43" s="179">
        <v>2011</v>
      </c>
      <c r="CW43" s="179">
        <v>9</v>
      </c>
      <c r="CX43" s="179" t="s">
        <v>261</v>
      </c>
      <c r="CY43" s="179" t="s">
        <v>262</v>
      </c>
      <c r="CZ43" s="179" t="s">
        <v>277</v>
      </c>
      <c r="DA43" s="179">
        <v>0</v>
      </c>
      <c r="DB43" s="179" t="s">
        <v>264</v>
      </c>
      <c r="DC43" s="126">
        <v>3000</v>
      </c>
      <c r="DD43" s="83" t="s">
        <v>9</v>
      </c>
      <c r="DE43" s="57"/>
      <c r="DF43"/>
      <c r="DG43"/>
      <c r="DH43"/>
      <c r="DI43"/>
    </row>
    <row r="44" spans="1:114" ht="15" x14ac:dyDescent="0.25">
      <c r="A44" s="117" t="s">
        <v>166</v>
      </c>
      <c r="B44" s="189" t="s">
        <v>3943</v>
      </c>
      <c r="C44" s="81">
        <v>1462493</v>
      </c>
      <c r="D44" s="81">
        <v>1008191</v>
      </c>
      <c r="E44" s="81">
        <v>84688</v>
      </c>
      <c r="F44" s="81">
        <v>-691707</v>
      </c>
      <c r="G44" s="89">
        <v>1863665</v>
      </c>
      <c r="H44" s="187"/>
      <c r="I44" s="117" t="s">
        <v>166</v>
      </c>
      <c r="J44" s="189" t="s">
        <v>3943</v>
      </c>
      <c r="K44" s="81">
        <v>-5535770</v>
      </c>
      <c r="L44" s="81">
        <v>969390</v>
      </c>
      <c r="M44" s="81">
        <v>-1215161</v>
      </c>
      <c r="N44" s="81">
        <v>1102640</v>
      </c>
      <c r="O44" s="89">
        <v>-4678901</v>
      </c>
      <c r="P44" s="187"/>
      <c r="Q44" s="117" t="s">
        <v>166</v>
      </c>
      <c r="R44" s="189" t="s">
        <v>3943</v>
      </c>
      <c r="S44" s="81">
        <v>6998262.9100000001</v>
      </c>
      <c r="T44" s="81">
        <v>38800.720000000001</v>
      </c>
      <c r="U44" s="81">
        <v>1299849</v>
      </c>
      <c r="V44" s="81">
        <v>-1794347</v>
      </c>
      <c r="W44" s="89">
        <v>6542565.6299999999</v>
      </c>
      <c r="X44" s="187"/>
      <c r="Y44" s="117" t="s">
        <v>166</v>
      </c>
      <c r="Z44" s="189" t="s">
        <v>3943</v>
      </c>
      <c r="AA44" s="81">
        <v>0</v>
      </c>
      <c r="AB44" s="81">
        <v>0</v>
      </c>
      <c r="AC44" s="81">
        <v>0</v>
      </c>
      <c r="AD44" s="81">
        <v>0</v>
      </c>
      <c r="AE44" s="89">
        <v>0</v>
      </c>
      <c r="AF44" s="187"/>
      <c r="AG44" s="117" t="s">
        <v>166</v>
      </c>
      <c r="AH44" s="189" t="s">
        <v>3943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187"/>
      <c r="AO44" s="117" t="s">
        <v>166</v>
      </c>
      <c r="AP44" s="189" t="s">
        <v>3943</v>
      </c>
      <c r="AQ44" s="81">
        <v>6998262.9100000001</v>
      </c>
      <c r="AR44" s="81">
        <v>38800.720000000001</v>
      </c>
      <c r="AS44" s="81">
        <v>1299849</v>
      </c>
      <c r="AT44" s="81">
        <v>-1794347</v>
      </c>
      <c r="AU44" s="89">
        <v>6542565.6299999999</v>
      </c>
      <c r="AV44" s="187"/>
      <c r="AW44" s="117" t="s">
        <v>166</v>
      </c>
      <c r="AX44" s="189" t="s">
        <v>3943</v>
      </c>
      <c r="AY44" s="81">
        <v>0</v>
      </c>
      <c r="AZ44" s="81">
        <v>0</v>
      </c>
      <c r="BA44" s="81">
        <v>0</v>
      </c>
      <c r="BB44" s="81">
        <v>0</v>
      </c>
      <c r="BC44" s="89">
        <v>0</v>
      </c>
      <c r="BD44" s="187"/>
      <c r="BE44" s="117" t="s">
        <v>166</v>
      </c>
      <c r="BF44" s="189" t="s">
        <v>3943</v>
      </c>
      <c r="BG44" s="81">
        <v>923498.08999999985</v>
      </c>
      <c r="BH44" s="81">
        <v>3607.2800000000007</v>
      </c>
      <c r="BI44" s="81">
        <v>0</v>
      </c>
      <c r="BJ44" s="81">
        <v>-235750</v>
      </c>
      <c r="BK44" s="89">
        <v>691355.36999999988</v>
      </c>
      <c r="BL44" s="187"/>
      <c r="BM44" s="117" t="s">
        <v>166</v>
      </c>
      <c r="BN44" s="189" t="s">
        <v>3943</v>
      </c>
      <c r="BO44" s="81">
        <v>7921761</v>
      </c>
      <c r="BP44" s="81">
        <v>42408</v>
      </c>
      <c r="BQ44" s="81">
        <v>1299849</v>
      </c>
      <c r="BR44" s="81">
        <v>-2030097</v>
      </c>
      <c r="BS44" s="89">
        <v>7233921</v>
      </c>
      <c r="BT44" s="187"/>
      <c r="BU44" s="91"/>
      <c r="BV44" s="177">
        <v>2007</v>
      </c>
      <c r="BW44" s="177">
        <v>9</v>
      </c>
      <c r="BX44" s="177" t="s">
        <v>269</v>
      </c>
      <c r="BY44" s="177" t="s">
        <v>262</v>
      </c>
      <c r="BZ44" s="177" t="s">
        <v>277</v>
      </c>
      <c r="CA44" s="177">
        <v>6</v>
      </c>
      <c r="CB44" s="177" t="s">
        <v>264</v>
      </c>
      <c r="CC44" s="122">
        <v>7.62</v>
      </c>
      <c r="CD44" s="178" t="s">
        <v>2418</v>
      </c>
      <c r="CE44" s="177" t="s">
        <v>278</v>
      </c>
      <c r="CF44" s="177" t="s">
        <v>517</v>
      </c>
      <c r="CG44" s="83" t="s">
        <v>89</v>
      </c>
      <c r="CH44" s="57"/>
      <c r="CI44"/>
      <c r="CJ44"/>
      <c r="CK44"/>
      <c r="CL44"/>
      <c r="CS44"/>
      <c r="CT44" s="57"/>
      <c r="CU44" s="91"/>
      <c r="CV44" s="179">
        <v>2011</v>
      </c>
      <c r="CW44" s="179">
        <v>9</v>
      </c>
      <c r="CX44" s="179" t="s">
        <v>357</v>
      </c>
      <c r="CY44" s="179" t="s">
        <v>262</v>
      </c>
      <c r="CZ44" s="179" t="s">
        <v>277</v>
      </c>
      <c r="DA44" s="179">
        <v>0</v>
      </c>
      <c r="DB44" s="179" t="s">
        <v>264</v>
      </c>
      <c r="DC44" s="126">
        <v>2000</v>
      </c>
      <c r="DD44" s="83" t="s">
        <v>9</v>
      </c>
      <c r="DE44" s="57"/>
      <c r="DF44"/>
      <c r="DG44"/>
      <c r="DH44"/>
      <c r="DI44"/>
    </row>
    <row r="45" spans="1:114" ht="15" x14ac:dyDescent="0.25">
      <c r="A45" s="117" t="s">
        <v>166</v>
      </c>
      <c r="B45" s="189" t="s">
        <v>3944</v>
      </c>
      <c r="C45" s="81">
        <v>1437436</v>
      </c>
      <c r="D45" s="81">
        <v>991055</v>
      </c>
      <c r="E45" s="81">
        <v>84688</v>
      </c>
      <c r="F45" s="81">
        <v>-679289</v>
      </c>
      <c r="G45" s="89">
        <v>1833890</v>
      </c>
      <c r="H45" s="187"/>
      <c r="I45" s="117" t="s">
        <v>166</v>
      </c>
      <c r="J45" s="189" t="s">
        <v>3944</v>
      </c>
      <c r="K45" s="81">
        <v>-6826040</v>
      </c>
      <c r="L45" s="81">
        <v>921332</v>
      </c>
      <c r="M45" s="81">
        <v>-1267568</v>
      </c>
      <c r="N45" s="81">
        <v>1263991</v>
      </c>
      <c r="O45" s="89">
        <v>-5908285</v>
      </c>
      <c r="P45" s="187"/>
      <c r="Q45" s="117" t="s">
        <v>166</v>
      </c>
      <c r="R45" s="189" t="s">
        <v>3944</v>
      </c>
      <c r="S45" s="81">
        <v>8263476.1500000022</v>
      </c>
      <c r="T45" s="81">
        <v>69723.33</v>
      </c>
      <c r="U45" s="81">
        <v>1352256</v>
      </c>
      <c r="V45" s="81">
        <v>-1943279.78</v>
      </c>
      <c r="W45" s="89">
        <v>7742175.700000002</v>
      </c>
      <c r="X45" s="187"/>
      <c r="Y45" s="117" t="s">
        <v>166</v>
      </c>
      <c r="Z45" s="189" t="s">
        <v>3944</v>
      </c>
      <c r="AA45" s="81">
        <v>0</v>
      </c>
      <c r="AB45" s="81">
        <v>0</v>
      </c>
      <c r="AC45" s="81">
        <v>0</v>
      </c>
      <c r="AD45" s="81">
        <v>0</v>
      </c>
      <c r="AE45" s="89">
        <v>0</v>
      </c>
      <c r="AF45" s="187"/>
      <c r="AG45" s="117" t="s">
        <v>166</v>
      </c>
      <c r="AH45" s="189" t="s">
        <v>3944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187"/>
      <c r="AO45" s="117" t="s">
        <v>166</v>
      </c>
      <c r="AP45" s="189" t="s">
        <v>3944</v>
      </c>
      <c r="AQ45" s="81">
        <v>8263476.1500000022</v>
      </c>
      <c r="AR45" s="81">
        <v>69723.33</v>
      </c>
      <c r="AS45" s="81">
        <v>1352256</v>
      </c>
      <c r="AT45" s="81">
        <v>-1943279.78</v>
      </c>
      <c r="AU45" s="89">
        <v>7742175.700000002</v>
      </c>
      <c r="AV45" s="187"/>
      <c r="AW45" s="117" t="s">
        <v>166</v>
      </c>
      <c r="AX45" s="189" t="s">
        <v>3944</v>
      </c>
      <c r="AY45" s="81">
        <v>0</v>
      </c>
      <c r="AZ45" s="81">
        <v>0</v>
      </c>
      <c r="BA45" s="81">
        <v>0</v>
      </c>
      <c r="BB45" s="81">
        <v>0</v>
      </c>
      <c r="BC45" s="89">
        <v>0</v>
      </c>
      <c r="BD45" s="187"/>
      <c r="BE45" s="117" t="s">
        <v>166</v>
      </c>
      <c r="BF45" s="189" t="s">
        <v>3944</v>
      </c>
      <c r="BG45" s="81">
        <v>1225876.8499999982</v>
      </c>
      <c r="BH45" s="81">
        <v>12297.670000000004</v>
      </c>
      <c r="BI45" s="81">
        <v>0</v>
      </c>
      <c r="BJ45" s="81">
        <v>-165420.22</v>
      </c>
      <c r="BK45" s="89">
        <v>1072754.2999999982</v>
      </c>
      <c r="BL45" s="187"/>
      <c r="BM45" s="117" t="s">
        <v>166</v>
      </c>
      <c r="BN45" s="189" t="s">
        <v>3944</v>
      </c>
      <c r="BO45" s="81">
        <v>9489353</v>
      </c>
      <c r="BP45" s="81">
        <v>82021</v>
      </c>
      <c r="BQ45" s="81">
        <v>1352256</v>
      </c>
      <c r="BR45" s="81">
        <v>-2108700</v>
      </c>
      <c r="BS45" s="89">
        <v>8814930</v>
      </c>
      <c r="BT45" s="187"/>
      <c r="BU45" s="91"/>
      <c r="BV45" s="177">
        <v>2007</v>
      </c>
      <c r="BW45" s="177">
        <v>9</v>
      </c>
      <c r="BX45" s="177" t="s">
        <v>269</v>
      </c>
      <c r="BY45" s="177" t="s">
        <v>262</v>
      </c>
      <c r="BZ45" s="177" t="s">
        <v>277</v>
      </c>
      <c r="CA45" s="177">
        <v>6</v>
      </c>
      <c r="CB45" s="177" t="s">
        <v>264</v>
      </c>
      <c r="CC45" s="122">
        <v>421.68</v>
      </c>
      <c r="CD45" s="178" t="s">
        <v>55</v>
      </c>
      <c r="CE45" s="177" t="s">
        <v>278</v>
      </c>
      <c r="CF45" s="177" t="s">
        <v>519</v>
      </c>
      <c r="CG45" s="83" t="s">
        <v>89</v>
      </c>
      <c r="CH45" s="57"/>
      <c r="CI45"/>
      <c r="CJ45"/>
      <c r="CK45"/>
      <c r="CL45"/>
      <c r="CS45"/>
      <c r="CT45" s="57"/>
      <c r="CU45" s="91"/>
      <c r="CV45" s="179">
        <v>2011</v>
      </c>
      <c r="CW45" s="179">
        <v>9</v>
      </c>
      <c r="CX45" s="179" t="s">
        <v>281</v>
      </c>
      <c r="CY45" s="179" t="s">
        <v>262</v>
      </c>
      <c r="CZ45" s="179" t="s">
        <v>277</v>
      </c>
      <c r="DA45" s="179">
        <v>0</v>
      </c>
      <c r="DB45" s="179" t="s">
        <v>264</v>
      </c>
      <c r="DC45" s="126">
        <v>22000</v>
      </c>
      <c r="DD45" s="83" t="s">
        <v>9</v>
      </c>
      <c r="DE45" s="57"/>
      <c r="DF45"/>
      <c r="DG45"/>
      <c r="DH45"/>
      <c r="DI45"/>
    </row>
    <row r="46" spans="1:114" ht="15" x14ac:dyDescent="0.25">
      <c r="A46" s="117" t="s">
        <v>166</v>
      </c>
      <c r="B46" s="189" t="s">
        <v>3945</v>
      </c>
      <c r="C46" s="81">
        <v>1600961</v>
      </c>
      <c r="D46" s="81">
        <v>1103870</v>
      </c>
      <c r="E46" s="81">
        <v>100819</v>
      </c>
      <c r="F46" s="81">
        <v>-757525</v>
      </c>
      <c r="G46" s="89">
        <v>2048125</v>
      </c>
      <c r="H46" s="187"/>
      <c r="I46" s="117" t="s">
        <v>166</v>
      </c>
      <c r="J46" s="189" t="s">
        <v>3945</v>
      </c>
      <c r="K46" s="81">
        <v>-3059985</v>
      </c>
      <c r="L46" s="81">
        <v>1068922</v>
      </c>
      <c r="M46" s="81">
        <v>-729904</v>
      </c>
      <c r="N46" s="81">
        <v>536356</v>
      </c>
      <c r="O46" s="89">
        <v>-2184611</v>
      </c>
      <c r="P46" s="187"/>
      <c r="Q46" s="117" t="s">
        <v>166</v>
      </c>
      <c r="R46" s="189" t="s">
        <v>3945</v>
      </c>
      <c r="S46" s="81">
        <v>4660946.1099999994</v>
      </c>
      <c r="T46" s="81">
        <v>34948.020000000004</v>
      </c>
      <c r="U46" s="81">
        <v>830723</v>
      </c>
      <c r="V46" s="81">
        <v>-1293881</v>
      </c>
      <c r="W46" s="89">
        <v>4232736.129999999</v>
      </c>
      <c r="X46" s="187"/>
      <c r="Y46" s="117" t="s">
        <v>166</v>
      </c>
      <c r="Z46" s="189" t="s">
        <v>3945</v>
      </c>
      <c r="AA46" s="81">
        <v>0</v>
      </c>
      <c r="AB46" s="81">
        <v>0</v>
      </c>
      <c r="AC46" s="81">
        <v>0</v>
      </c>
      <c r="AD46" s="81">
        <v>0</v>
      </c>
      <c r="AE46" s="89">
        <v>0</v>
      </c>
      <c r="AF46" s="187"/>
      <c r="AG46" s="117" t="s">
        <v>166</v>
      </c>
      <c r="AH46" s="189" t="s">
        <v>3945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187"/>
      <c r="AO46" s="117" t="s">
        <v>166</v>
      </c>
      <c r="AP46" s="189" t="s">
        <v>3945</v>
      </c>
      <c r="AQ46" s="81">
        <v>4660946.1099999994</v>
      </c>
      <c r="AR46" s="81">
        <v>34948.020000000004</v>
      </c>
      <c r="AS46" s="81">
        <v>830723</v>
      </c>
      <c r="AT46" s="81">
        <v>-1293881</v>
      </c>
      <c r="AU46" s="89">
        <v>4232736.129999999</v>
      </c>
      <c r="AV46" s="187"/>
      <c r="AW46" s="117" t="s">
        <v>166</v>
      </c>
      <c r="AX46" s="189" t="s">
        <v>3945</v>
      </c>
      <c r="AY46" s="81">
        <v>0</v>
      </c>
      <c r="AZ46" s="81">
        <v>0</v>
      </c>
      <c r="BA46" s="81">
        <v>0</v>
      </c>
      <c r="BB46" s="81">
        <v>0</v>
      </c>
      <c r="BC46" s="89">
        <v>0</v>
      </c>
      <c r="BD46" s="187"/>
      <c r="BE46" s="117" t="s">
        <v>166</v>
      </c>
      <c r="BF46" s="189" t="s">
        <v>3945</v>
      </c>
      <c r="BG46" s="81">
        <v>818656.89000000025</v>
      </c>
      <c r="BH46" s="81">
        <v>2496.9799999999996</v>
      </c>
      <c r="BI46" s="81">
        <v>0</v>
      </c>
      <c r="BJ46" s="81">
        <v>0</v>
      </c>
      <c r="BK46" s="89">
        <v>821153.87000000023</v>
      </c>
      <c r="BL46" s="187"/>
      <c r="BM46" s="117" t="s">
        <v>166</v>
      </c>
      <c r="BN46" s="189" t="s">
        <v>3945</v>
      </c>
      <c r="BO46" s="81">
        <v>5479603</v>
      </c>
      <c r="BP46" s="81">
        <v>37445</v>
      </c>
      <c r="BQ46" s="81">
        <v>830723</v>
      </c>
      <c r="BR46" s="81">
        <v>-1293881</v>
      </c>
      <c r="BS46" s="89">
        <v>5053890</v>
      </c>
      <c r="BT46" s="187"/>
      <c r="BU46" s="91"/>
      <c r="BV46" s="177">
        <v>2007</v>
      </c>
      <c r="BW46" s="177">
        <v>9</v>
      </c>
      <c r="BX46" s="177" t="s">
        <v>269</v>
      </c>
      <c r="BY46" s="177" t="s">
        <v>262</v>
      </c>
      <c r="BZ46" s="177" t="s">
        <v>277</v>
      </c>
      <c r="CA46" s="177">
        <v>6</v>
      </c>
      <c r="CB46" s="177" t="s">
        <v>264</v>
      </c>
      <c r="CC46" s="122">
        <v>23.43</v>
      </c>
      <c r="CD46" s="178" t="s">
        <v>2419</v>
      </c>
      <c r="CE46" s="177" t="s">
        <v>278</v>
      </c>
      <c r="CF46" s="177" t="s">
        <v>515</v>
      </c>
      <c r="CG46" s="83" t="s">
        <v>89</v>
      </c>
      <c r="CH46" s="57"/>
      <c r="CI46"/>
      <c r="CJ46"/>
      <c r="CK46"/>
      <c r="CL46"/>
      <c r="CS46"/>
      <c r="CT46" s="57"/>
      <c r="CU46" s="91"/>
      <c r="CV46" s="179">
        <v>2011</v>
      </c>
      <c r="CW46" s="179">
        <v>9</v>
      </c>
      <c r="CX46" s="179" t="s">
        <v>1404</v>
      </c>
      <c r="CY46" s="179" t="s">
        <v>262</v>
      </c>
      <c r="CZ46" s="179" t="s">
        <v>277</v>
      </c>
      <c r="DA46" s="179">
        <v>0</v>
      </c>
      <c r="DB46" s="179" t="s">
        <v>1404</v>
      </c>
      <c r="DC46" s="126">
        <v>3178</v>
      </c>
      <c r="DD46" s="83" t="s">
        <v>9</v>
      </c>
      <c r="DE46" s="57"/>
      <c r="DF46"/>
      <c r="DG46"/>
      <c r="DH46"/>
      <c r="DI46"/>
    </row>
    <row r="47" spans="1:114" ht="15" x14ac:dyDescent="0.25">
      <c r="A47" s="117" t="s">
        <v>166</v>
      </c>
      <c r="B47" s="189" t="s">
        <v>3946</v>
      </c>
      <c r="C47" s="81">
        <v>2228686</v>
      </c>
      <c r="D47" s="81">
        <v>1535136</v>
      </c>
      <c r="E47" s="81">
        <v>145179</v>
      </c>
      <c r="F47" s="81">
        <v>-1053084</v>
      </c>
      <c r="G47" s="89">
        <v>2855917</v>
      </c>
      <c r="H47" s="187"/>
      <c r="I47" s="117" t="s">
        <v>166</v>
      </c>
      <c r="J47" s="189" t="s">
        <v>3946</v>
      </c>
      <c r="K47" s="81">
        <v>1222588</v>
      </c>
      <c r="L47" s="81">
        <v>1544256</v>
      </c>
      <c r="M47" s="81">
        <v>-570157</v>
      </c>
      <c r="N47" s="81">
        <v>58563</v>
      </c>
      <c r="O47" s="89">
        <v>2255250</v>
      </c>
      <c r="P47" s="187"/>
      <c r="Q47" s="117" t="s">
        <v>166</v>
      </c>
      <c r="R47" s="189" t="s">
        <v>3946</v>
      </c>
      <c r="S47" s="81">
        <v>1006098.4600000008</v>
      </c>
      <c r="T47" s="81">
        <v>-9120.149999999996</v>
      </c>
      <c r="U47" s="81">
        <v>715336</v>
      </c>
      <c r="V47" s="81">
        <v>-1111647</v>
      </c>
      <c r="W47" s="89">
        <v>600667.31000000075</v>
      </c>
      <c r="X47" s="187"/>
      <c r="Y47" s="117" t="s">
        <v>166</v>
      </c>
      <c r="Z47" s="189" t="s">
        <v>3946</v>
      </c>
      <c r="AA47" s="81">
        <v>0</v>
      </c>
      <c r="AB47" s="81">
        <v>0</v>
      </c>
      <c r="AC47" s="81">
        <v>0</v>
      </c>
      <c r="AD47" s="81">
        <v>0</v>
      </c>
      <c r="AE47" s="89">
        <v>0</v>
      </c>
      <c r="AF47" s="187"/>
      <c r="AG47" s="117" t="s">
        <v>166</v>
      </c>
      <c r="AH47" s="189" t="s">
        <v>3946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187"/>
      <c r="AO47" s="117" t="s">
        <v>166</v>
      </c>
      <c r="AP47" s="189" t="s">
        <v>3946</v>
      </c>
      <c r="AQ47" s="81">
        <v>1006098.4600000008</v>
      </c>
      <c r="AR47" s="81">
        <v>-9120.149999999996</v>
      </c>
      <c r="AS47" s="81">
        <v>715336</v>
      </c>
      <c r="AT47" s="81">
        <v>-1111647</v>
      </c>
      <c r="AU47" s="89">
        <v>600667.31000000075</v>
      </c>
      <c r="AV47" s="187"/>
      <c r="AW47" s="117" t="s">
        <v>166</v>
      </c>
      <c r="AX47" s="189" t="s">
        <v>3946</v>
      </c>
      <c r="AY47" s="81">
        <v>0</v>
      </c>
      <c r="AZ47" s="81">
        <v>0</v>
      </c>
      <c r="BA47" s="81">
        <v>0</v>
      </c>
      <c r="BB47" s="81">
        <v>0</v>
      </c>
      <c r="BC47" s="89">
        <v>0</v>
      </c>
      <c r="BD47" s="187"/>
      <c r="BE47" s="117" t="s">
        <v>166</v>
      </c>
      <c r="BF47" s="189" t="s">
        <v>3946</v>
      </c>
      <c r="BG47" s="81">
        <v>792626.53999999922</v>
      </c>
      <c r="BH47" s="81">
        <v>14746.149999999996</v>
      </c>
      <c r="BI47" s="81">
        <v>0</v>
      </c>
      <c r="BJ47" s="81">
        <v>0</v>
      </c>
      <c r="BK47" s="89">
        <v>807372.68999999925</v>
      </c>
      <c r="BL47" s="187"/>
      <c r="BM47" s="117" t="s">
        <v>166</v>
      </c>
      <c r="BN47" s="189" t="s">
        <v>3946</v>
      </c>
      <c r="BO47" s="81">
        <v>1798725</v>
      </c>
      <c r="BP47" s="81">
        <v>5626</v>
      </c>
      <c r="BQ47" s="81">
        <v>715336</v>
      </c>
      <c r="BR47" s="81">
        <v>-1111647</v>
      </c>
      <c r="BS47" s="89">
        <v>1408040</v>
      </c>
      <c r="BT47" s="187"/>
      <c r="BU47" s="91"/>
      <c r="BV47" s="177">
        <v>2007</v>
      </c>
      <c r="BW47" s="177">
        <v>9</v>
      </c>
      <c r="BX47" s="177" t="s">
        <v>269</v>
      </c>
      <c r="BY47" s="177" t="s">
        <v>262</v>
      </c>
      <c r="BZ47" s="177" t="s">
        <v>277</v>
      </c>
      <c r="CA47" s="177">
        <v>6</v>
      </c>
      <c r="CB47" s="177" t="s">
        <v>264</v>
      </c>
      <c r="CC47" s="122">
        <v>72.16</v>
      </c>
      <c r="CD47" s="178" t="s">
        <v>2420</v>
      </c>
      <c r="CE47" s="177" t="s">
        <v>278</v>
      </c>
      <c r="CF47" s="177" t="s">
        <v>515</v>
      </c>
      <c r="CG47" s="83" t="s">
        <v>89</v>
      </c>
      <c r="CH47" s="57"/>
      <c r="CI47"/>
      <c r="CJ47"/>
      <c r="CK47"/>
      <c r="CL47"/>
      <c r="CS47"/>
      <c r="CT47" s="57"/>
      <c r="CU47" s="91"/>
      <c r="CV47" s="179">
        <v>2011</v>
      </c>
      <c r="CW47" s="179">
        <v>10</v>
      </c>
      <c r="CX47" s="179" t="s">
        <v>1523</v>
      </c>
      <c r="CY47" s="179" t="s">
        <v>262</v>
      </c>
      <c r="CZ47" s="179" t="s">
        <v>277</v>
      </c>
      <c r="DA47" s="179">
        <v>0</v>
      </c>
      <c r="DB47" s="179" t="s">
        <v>1621</v>
      </c>
      <c r="DC47" s="126">
        <v>1159</v>
      </c>
      <c r="DD47" s="83" t="s">
        <v>9</v>
      </c>
      <c r="DE47" s="57"/>
      <c r="DF47"/>
      <c r="DG47"/>
      <c r="DH47"/>
      <c r="DI47"/>
    </row>
    <row r="48" spans="1:114" ht="15" x14ac:dyDescent="0.25">
      <c r="A48" s="117" t="s">
        <v>166</v>
      </c>
      <c r="B48" s="191" t="s">
        <v>150</v>
      </c>
      <c r="C48" s="191">
        <v>0</v>
      </c>
      <c r="D48" s="191">
        <v>0</v>
      </c>
      <c r="E48" s="191">
        <v>0</v>
      </c>
      <c r="F48" s="191">
        <v>0</v>
      </c>
      <c r="G48" s="192">
        <v>0</v>
      </c>
      <c r="H48" s="57"/>
      <c r="I48" s="117" t="s">
        <v>166</v>
      </c>
      <c r="J48" s="191" t="s">
        <v>150</v>
      </c>
      <c r="K48" s="191">
        <v>-509438</v>
      </c>
      <c r="L48" s="191">
        <v>-8318</v>
      </c>
      <c r="M48" s="191">
        <v>-18208</v>
      </c>
      <c r="N48" s="191">
        <v>117497</v>
      </c>
      <c r="O48" s="192">
        <v>-418467</v>
      </c>
      <c r="P48" s="57"/>
      <c r="Q48" s="117" t="s">
        <v>166</v>
      </c>
      <c r="R48" s="191" t="s">
        <v>150</v>
      </c>
      <c r="S48" s="191">
        <v>509438</v>
      </c>
      <c r="T48" s="191">
        <v>8318</v>
      </c>
      <c r="U48" s="191">
        <v>18208</v>
      </c>
      <c r="V48" s="191">
        <v>-117497</v>
      </c>
      <c r="W48" s="192">
        <v>418467</v>
      </c>
      <c r="X48" s="57"/>
      <c r="Y48" s="117" t="s">
        <v>166</v>
      </c>
      <c r="Z48" s="191" t="s">
        <v>150</v>
      </c>
      <c r="AA48" s="191">
        <v>0</v>
      </c>
      <c r="AB48" s="191">
        <v>0</v>
      </c>
      <c r="AC48" s="191">
        <v>0</v>
      </c>
      <c r="AD48" s="191">
        <v>0</v>
      </c>
      <c r="AE48" s="192">
        <v>0</v>
      </c>
      <c r="AF48" s="57"/>
      <c r="AG48" s="117" t="s">
        <v>166</v>
      </c>
      <c r="AH48" s="191" t="s">
        <v>150</v>
      </c>
      <c r="AI48" s="191">
        <v>0</v>
      </c>
      <c r="AJ48" s="191">
        <v>0</v>
      </c>
      <c r="AK48" s="191">
        <v>0</v>
      </c>
      <c r="AL48" s="191">
        <v>0</v>
      </c>
      <c r="AM48" s="192">
        <v>0</v>
      </c>
      <c r="AN48" s="57"/>
      <c r="AO48" s="117" t="s">
        <v>166</v>
      </c>
      <c r="AP48" s="191" t="s">
        <v>150</v>
      </c>
      <c r="AQ48" s="191">
        <v>509438</v>
      </c>
      <c r="AR48" s="191">
        <v>8318</v>
      </c>
      <c r="AS48" s="191">
        <v>18208</v>
      </c>
      <c r="AT48" s="191">
        <v>-117497</v>
      </c>
      <c r="AU48" s="192">
        <v>418467</v>
      </c>
      <c r="AV48" s="57"/>
      <c r="AW48" s="117" t="s">
        <v>166</v>
      </c>
      <c r="AX48" s="191" t="s">
        <v>150</v>
      </c>
      <c r="AY48" s="191">
        <v>0</v>
      </c>
      <c r="AZ48" s="191">
        <v>0</v>
      </c>
      <c r="BA48" s="191">
        <v>0</v>
      </c>
      <c r="BB48" s="191">
        <v>0</v>
      </c>
      <c r="BC48" s="192">
        <v>0</v>
      </c>
      <c r="BD48" s="57"/>
      <c r="BE48" s="117" t="s">
        <v>166</v>
      </c>
      <c r="BF48" s="191" t="s">
        <v>150</v>
      </c>
      <c r="BG48" s="191">
        <v>0</v>
      </c>
      <c r="BH48" s="191">
        <v>0</v>
      </c>
      <c r="BI48" s="191">
        <v>0</v>
      </c>
      <c r="BJ48" s="191">
        <v>0</v>
      </c>
      <c r="BK48" s="192">
        <v>0</v>
      </c>
      <c r="BL48" s="57"/>
      <c r="BM48" s="117" t="s">
        <v>166</v>
      </c>
      <c r="BN48" s="191" t="s">
        <v>150</v>
      </c>
      <c r="BO48" s="191">
        <v>509438</v>
      </c>
      <c r="BP48" s="191">
        <v>8318</v>
      </c>
      <c r="BQ48" s="191">
        <v>18208</v>
      </c>
      <c r="BR48" s="191">
        <v>-117497</v>
      </c>
      <c r="BS48" s="192">
        <v>418467</v>
      </c>
      <c r="BT48" s="57"/>
      <c r="BU48" s="91"/>
      <c r="BV48" s="177">
        <v>2007</v>
      </c>
      <c r="BW48" s="177">
        <v>9</v>
      </c>
      <c r="BX48" s="177" t="s">
        <v>269</v>
      </c>
      <c r="BY48" s="177" t="s">
        <v>262</v>
      </c>
      <c r="BZ48" s="177" t="s">
        <v>277</v>
      </c>
      <c r="CA48" s="177">
        <v>6</v>
      </c>
      <c r="CB48" s="177" t="s">
        <v>264</v>
      </c>
      <c r="CC48" s="122">
        <v>23.1</v>
      </c>
      <c r="CD48" s="178" t="s">
        <v>2421</v>
      </c>
      <c r="CE48" s="177" t="s">
        <v>278</v>
      </c>
      <c r="CF48" s="177" t="s">
        <v>511</v>
      </c>
      <c r="CG48" s="83" t="s">
        <v>89</v>
      </c>
      <c r="CH48" s="57"/>
      <c r="CI48"/>
      <c r="CJ48"/>
      <c r="CK48"/>
      <c r="CL48"/>
      <c r="CS48"/>
      <c r="CT48" s="57"/>
      <c r="CU48" s="91"/>
      <c r="CV48" s="179">
        <v>2011</v>
      </c>
      <c r="CW48" s="179">
        <v>10</v>
      </c>
      <c r="CX48" s="179" t="s">
        <v>261</v>
      </c>
      <c r="CY48" s="179" t="s">
        <v>262</v>
      </c>
      <c r="CZ48" s="179" t="s">
        <v>277</v>
      </c>
      <c r="DA48" s="179">
        <v>0</v>
      </c>
      <c r="DB48" s="179" t="s">
        <v>264</v>
      </c>
      <c r="DC48" s="126">
        <v>3000</v>
      </c>
      <c r="DD48" s="83" t="s">
        <v>9</v>
      </c>
      <c r="DE48" s="57"/>
      <c r="DF48"/>
      <c r="DG48"/>
      <c r="DH48"/>
      <c r="DI48"/>
    </row>
    <row r="49" spans="1:113" ht="15" x14ac:dyDescent="0.25">
      <c r="A49" s="117"/>
      <c r="B49" s="193" t="s">
        <v>70</v>
      </c>
      <c r="C49" s="89">
        <v>8173607</v>
      </c>
      <c r="D49" s="89">
        <v>6337611</v>
      </c>
      <c r="E49" s="89">
        <v>7011349</v>
      </c>
      <c r="F49" s="89">
        <v>-3407621</v>
      </c>
      <c r="G49" s="89">
        <v>18114946</v>
      </c>
      <c r="H49" s="187"/>
      <c r="I49" s="117"/>
      <c r="J49" s="193" t="s">
        <v>70</v>
      </c>
      <c r="K49" s="89">
        <v>-14008661</v>
      </c>
      <c r="L49" s="89">
        <v>6788310</v>
      </c>
      <c r="M49" s="89">
        <v>432053</v>
      </c>
      <c r="N49" s="89">
        <v>6788298</v>
      </c>
      <c r="O49" s="89">
        <v>0</v>
      </c>
      <c r="P49" s="187"/>
      <c r="Q49" s="117"/>
      <c r="R49" s="193" t="s">
        <v>70</v>
      </c>
      <c r="S49" s="89">
        <v>22182269.000000015</v>
      </c>
      <c r="T49" s="89">
        <v>-450699.48999999982</v>
      </c>
      <c r="U49" s="89">
        <v>6579296</v>
      </c>
      <c r="V49" s="89">
        <v>-10195918.629999999</v>
      </c>
      <c r="W49" s="89">
        <v>18114946.880000014</v>
      </c>
      <c r="X49" s="187"/>
      <c r="Y49" s="117"/>
      <c r="Z49" s="193" t="s">
        <v>70</v>
      </c>
      <c r="AA49" s="89">
        <v>0</v>
      </c>
      <c r="AB49" s="89">
        <v>0</v>
      </c>
      <c r="AC49" s="89">
        <v>0</v>
      </c>
      <c r="AD49" s="89">
        <v>0</v>
      </c>
      <c r="AE49" s="89">
        <v>0</v>
      </c>
      <c r="AF49" s="187"/>
      <c r="AG49" s="117"/>
      <c r="AH49" s="193" t="s">
        <v>70</v>
      </c>
      <c r="AI49" s="89">
        <v>5073370</v>
      </c>
      <c r="AJ49" s="89">
        <v>0</v>
      </c>
      <c r="AK49" s="89">
        <v>0</v>
      </c>
      <c r="AL49" s="89">
        <v>0</v>
      </c>
      <c r="AM49" s="89">
        <v>5073370</v>
      </c>
      <c r="AN49" s="187"/>
      <c r="AO49" s="117"/>
      <c r="AP49" s="193" t="s">
        <v>70</v>
      </c>
      <c r="AQ49" s="89">
        <v>27255639.000000015</v>
      </c>
      <c r="AR49" s="89">
        <v>-450699.48999999982</v>
      </c>
      <c r="AS49" s="89">
        <v>6579296</v>
      </c>
      <c r="AT49" s="89">
        <v>-10195918.629999999</v>
      </c>
      <c r="AU49" s="89">
        <v>23188316.880000014</v>
      </c>
      <c r="AV49" s="187"/>
      <c r="AW49" s="117"/>
      <c r="AX49" s="193" t="s">
        <v>70</v>
      </c>
      <c r="AY49" s="89">
        <v>0</v>
      </c>
      <c r="AZ49" s="89">
        <v>0</v>
      </c>
      <c r="BA49" s="89">
        <v>0</v>
      </c>
      <c r="BB49" s="89">
        <v>0</v>
      </c>
      <c r="BC49" s="89">
        <v>0</v>
      </c>
      <c r="BD49" s="187"/>
      <c r="BE49" s="117"/>
      <c r="BF49" s="193" t="s">
        <v>70</v>
      </c>
      <c r="BG49" s="89">
        <v>13171217.999999987</v>
      </c>
      <c r="BH49" s="89">
        <v>580368.49</v>
      </c>
      <c r="BI49" s="89">
        <v>0</v>
      </c>
      <c r="BJ49" s="89">
        <v>-1865397.37</v>
      </c>
      <c r="BK49" s="89">
        <v>11886189.119999988</v>
      </c>
      <c r="BL49" s="187"/>
      <c r="BM49" s="117"/>
      <c r="BN49" s="193" t="s">
        <v>70</v>
      </c>
      <c r="BO49" s="89">
        <v>40426857</v>
      </c>
      <c r="BP49" s="89">
        <v>129669</v>
      </c>
      <c r="BQ49" s="89">
        <v>6579296</v>
      </c>
      <c r="BR49" s="89">
        <v>-12061316</v>
      </c>
      <c r="BS49" s="89">
        <v>35074506</v>
      </c>
      <c r="BT49" s="187"/>
      <c r="BU49" s="91"/>
      <c r="BV49" s="177">
        <v>2007</v>
      </c>
      <c r="BW49" s="177">
        <v>9</v>
      </c>
      <c r="BX49" s="177" t="s">
        <v>269</v>
      </c>
      <c r="BY49" s="177" t="s">
        <v>262</v>
      </c>
      <c r="BZ49" s="177" t="s">
        <v>277</v>
      </c>
      <c r="CA49" s="177">
        <v>6</v>
      </c>
      <c r="CB49" s="177" t="s">
        <v>264</v>
      </c>
      <c r="CC49" s="122">
        <v>34.64</v>
      </c>
      <c r="CD49" s="178" t="s">
        <v>2421</v>
      </c>
      <c r="CE49" s="177" t="s">
        <v>278</v>
      </c>
      <c r="CF49" s="177" t="s">
        <v>515</v>
      </c>
      <c r="CG49" s="83" t="s">
        <v>89</v>
      </c>
      <c r="CH49" s="57"/>
      <c r="CI49"/>
      <c r="CJ49"/>
      <c r="CK49"/>
      <c r="CL49"/>
      <c r="CS49"/>
      <c r="CT49" s="57"/>
      <c r="CU49" s="91"/>
      <c r="CV49" s="179">
        <v>2011</v>
      </c>
      <c r="CW49" s="179">
        <v>10</v>
      </c>
      <c r="CX49" s="179" t="s">
        <v>357</v>
      </c>
      <c r="CY49" s="179" t="s">
        <v>262</v>
      </c>
      <c r="CZ49" s="179" t="s">
        <v>277</v>
      </c>
      <c r="DA49" s="179">
        <v>0</v>
      </c>
      <c r="DB49" s="179" t="s">
        <v>264</v>
      </c>
      <c r="DC49" s="126">
        <v>2000</v>
      </c>
      <c r="DD49" s="83" t="s">
        <v>9</v>
      </c>
      <c r="DE49" s="57"/>
      <c r="DF49"/>
      <c r="DG49"/>
      <c r="DH49"/>
      <c r="DI49"/>
    </row>
    <row r="50" spans="1:113" ht="15.75" thickBot="1" x14ac:dyDescent="0.3">
      <c r="A50" s="197"/>
      <c r="B50" s="197"/>
      <c r="C50" s="197"/>
      <c r="D50" s="197"/>
      <c r="E50" s="197"/>
      <c r="F50" s="197"/>
      <c r="G50" s="199"/>
      <c r="H50" s="187"/>
      <c r="I50" s="197"/>
      <c r="J50" s="197"/>
      <c r="K50" s="197"/>
      <c r="L50" s="197"/>
      <c r="M50" s="197"/>
      <c r="N50" s="197"/>
      <c r="O50" s="199"/>
      <c r="P50" s="187"/>
      <c r="Q50" s="197"/>
      <c r="R50" s="197"/>
      <c r="S50" s="197"/>
      <c r="T50" s="197"/>
      <c r="U50" s="197"/>
      <c r="V50" s="197"/>
      <c r="W50" s="199"/>
      <c r="X50" s="187"/>
      <c r="Y50" s="197"/>
      <c r="Z50" s="197"/>
      <c r="AA50" s="197"/>
      <c r="AB50" s="197"/>
      <c r="AC50" s="197"/>
      <c r="AD50" s="197"/>
      <c r="AE50" s="199"/>
      <c r="AF50" s="187"/>
      <c r="AG50" s="197"/>
      <c r="AH50" s="197"/>
      <c r="AI50" s="197"/>
      <c r="AJ50" s="197"/>
      <c r="AK50" s="197"/>
      <c r="AL50" s="197"/>
      <c r="AM50" s="199"/>
      <c r="AN50" s="187"/>
      <c r="AO50" s="197"/>
      <c r="AP50" s="197"/>
      <c r="AQ50" s="197"/>
      <c r="AR50" s="197"/>
      <c r="AS50" s="197"/>
      <c r="AT50" s="197"/>
      <c r="AU50" s="199"/>
      <c r="AV50" s="187"/>
      <c r="AW50" s="197"/>
      <c r="AX50" s="197"/>
      <c r="AY50" s="197"/>
      <c r="AZ50" s="197"/>
      <c r="BA50" s="197"/>
      <c r="BB50" s="197"/>
      <c r="BC50" s="199"/>
      <c r="BD50" s="187"/>
      <c r="BE50" s="197"/>
      <c r="BF50" s="197"/>
      <c r="BG50" s="197"/>
      <c r="BH50" s="197"/>
      <c r="BI50" s="197"/>
      <c r="BJ50" s="197"/>
      <c r="BK50" s="199"/>
      <c r="BL50" s="187"/>
      <c r="BM50" s="197"/>
      <c r="BN50" s="197"/>
      <c r="BO50" s="197"/>
      <c r="BP50" s="197"/>
      <c r="BQ50" s="197"/>
      <c r="BR50" s="197"/>
      <c r="BS50" s="199"/>
      <c r="BT50" s="187"/>
      <c r="BU50" s="91"/>
      <c r="BV50" s="177">
        <v>2007</v>
      </c>
      <c r="BW50" s="177">
        <v>9</v>
      </c>
      <c r="BX50" s="177" t="s">
        <v>269</v>
      </c>
      <c r="BY50" s="177" t="s">
        <v>262</v>
      </c>
      <c r="BZ50" s="177" t="s">
        <v>277</v>
      </c>
      <c r="CA50" s="177">
        <v>6</v>
      </c>
      <c r="CB50" s="177" t="s">
        <v>264</v>
      </c>
      <c r="CC50" s="122">
        <v>262.44</v>
      </c>
      <c r="CD50" s="178" t="s">
        <v>2421</v>
      </c>
      <c r="CE50" s="177" t="s">
        <v>278</v>
      </c>
      <c r="CF50" s="177" t="s">
        <v>518</v>
      </c>
      <c r="CG50" s="83" t="s">
        <v>89</v>
      </c>
      <c r="CH50" s="57"/>
      <c r="CI50"/>
      <c r="CJ50"/>
      <c r="CK50"/>
      <c r="CL50"/>
      <c r="CS50"/>
      <c r="CT50" s="57"/>
      <c r="CU50" s="91"/>
      <c r="CV50" s="179">
        <v>2011</v>
      </c>
      <c r="CW50" s="179">
        <v>10</v>
      </c>
      <c r="CX50" s="179" t="s">
        <v>281</v>
      </c>
      <c r="CY50" s="179" t="s">
        <v>262</v>
      </c>
      <c r="CZ50" s="179" t="s">
        <v>277</v>
      </c>
      <c r="DA50" s="179">
        <v>0</v>
      </c>
      <c r="DB50" s="179" t="s">
        <v>264</v>
      </c>
      <c r="DC50" s="126">
        <v>22000</v>
      </c>
      <c r="DD50" s="83" t="s">
        <v>9</v>
      </c>
      <c r="DE50" s="57"/>
      <c r="DF50"/>
      <c r="DG50"/>
      <c r="DH50"/>
      <c r="DI50"/>
    </row>
    <row r="51" spans="1:113" ht="15.75" thickBot="1" x14ac:dyDescent="0.3">
      <c r="A51" s="107"/>
      <c r="B51" s="112" t="s">
        <v>105</v>
      </c>
      <c r="C51" s="109">
        <v>8173607</v>
      </c>
      <c r="D51" s="109">
        <v>6337611</v>
      </c>
      <c r="E51" s="109">
        <v>7011349</v>
      </c>
      <c r="F51" s="109">
        <v>-3407621</v>
      </c>
      <c r="G51" s="109">
        <v>18114946</v>
      </c>
      <c r="H51" s="187">
        <v>0</v>
      </c>
      <c r="I51" s="107"/>
      <c r="J51" s="112" t="s">
        <v>105</v>
      </c>
      <c r="K51" s="109">
        <v>-14008661</v>
      </c>
      <c r="L51" s="109">
        <v>6788310</v>
      </c>
      <c r="M51" s="109">
        <v>432053</v>
      </c>
      <c r="N51" s="109">
        <v>6788298</v>
      </c>
      <c r="O51" s="109">
        <v>0</v>
      </c>
      <c r="P51" s="187">
        <v>0</v>
      </c>
      <c r="Q51" s="107"/>
      <c r="R51" s="112" t="s">
        <v>105</v>
      </c>
      <c r="S51" s="109">
        <v>22182269.000000015</v>
      </c>
      <c r="T51" s="109">
        <v>-450699.48999999982</v>
      </c>
      <c r="U51" s="109">
        <v>6579296</v>
      </c>
      <c r="V51" s="109">
        <v>-10195918.629999999</v>
      </c>
      <c r="W51" s="109">
        <v>18114946.880000014</v>
      </c>
      <c r="X51" s="187">
        <v>0</v>
      </c>
      <c r="Y51" s="107"/>
      <c r="Z51" s="112" t="s">
        <v>105</v>
      </c>
      <c r="AA51" s="109">
        <v>0</v>
      </c>
      <c r="AB51" s="109">
        <v>0</v>
      </c>
      <c r="AC51" s="109">
        <v>0</v>
      </c>
      <c r="AD51" s="109">
        <v>0</v>
      </c>
      <c r="AE51" s="109">
        <v>0</v>
      </c>
      <c r="AF51" s="187">
        <v>0</v>
      </c>
      <c r="AG51" s="107"/>
      <c r="AH51" s="112" t="s">
        <v>105</v>
      </c>
      <c r="AI51" s="109">
        <v>5073370</v>
      </c>
      <c r="AJ51" s="109">
        <v>0</v>
      </c>
      <c r="AK51" s="109">
        <v>0</v>
      </c>
      <c r="AL51" s="109">
        <v>0</v>
      </c>
      <c r="AM51" s="109">
        <v>5073370</v>
      </c>
      <c r="AN51" s="187">
        <v>0</v>
      </c>
      <c r="AO51" s="107"/>
      <c r="AP51" s="112" t="s">
        <v>105</v>
      </c>
      <c r="AQ51" s="109">
        <v>27255639.000000015</v>
      </c>
      <c r="AR51" s="109">
        <v>-450699.48999999982</v>
      </c>
      <c r="AS51" s="109">
        <v>6579296</v>
      </c>
      <c r="AT51" s="109">
        <v>-10195918.629999999</v>
      </c>
      <c r="AU51" s="109">
        <v>23188316.880000014</v>
      </c>
      <c r="AV51" s="187">
        <v>0</v>
      </c>
      <c r="AW51" s="107"/>
      <c r="AX51" s="112" t="s">
        <v>105</v>
      </c>
      <c r="AY51" s="109">
        <v>0</v>
      </c>
      <c r="AZ51" s="109">
        <v>0</v>
      </c>
      <c r="BA51" s="109">
        <v>0</v>
      </c>
      <c r="BB51" s="109">
        <v>0</v>
      </c>
      <c r="BC51" s="109">
        <v>0</v>
      </c>
      <c r="BD51" s="187">
        <v>0</v>
      </c>
      <c r="BE51" s="107"/>
      <c r="BF51" s="112" t="s">
        <v>105</v>
      </c>
      <c r="BG51" s="109">
        <v>13171217.999999987</v>
      </c>
      <c r="BH51" s="109">
        <v>580368.49</v>
      </c>
      <c r="BI51" s="109">
        <v>0</v>
      </c>
      <c r="BJ51" s="109">
        <v>-1865397.37</v>
      </c>
      <c r="BK51" s="109">
        <v>11886189.119999988</v>
      </c>
      <c r="BL51" s="187">
        <v>0</v>
      </c>
      <c r="BM51" s="107"/>
      <c r="BN51" s="112" t="s">
        <v>105</v>
      </c>
      <c r="BO51" s="109">
        <v>40426857</v>
      </c>
      <c r="BP51" s="109">
        <v>129669</v>
      </c>
      <c r="BQ51" s="109">
        <v>6579296</v>
      </c>
      <c r="BR51" s="109">
        <v>-12061316</v>
      </c>
      <c r="BS51" s="109">
        <v>35074506</v>
      </c>
      <c r="BT51" s="187">
        <v>0</v>
      </c>
      <c r="BU51" s="91"/>
      <c r="BV51" s="177">
        <v>2007</v>
      </c>
      <c r="BW51" s="177">
        <v>9</v>
      </c>
      <c r="BX51" s="177" t="s">
        <v>269</v>
      </c>
      <c r="BY51" s="177" t="s">
        <v>262</v>
      </c>
      <c r="BZ51" s="177" t="s">
        <v>277</v>
      </c>
      <c r="CA51" s="177">
        <v>6</v>
      </c>
      <c r="CB51" s="177" t="s">
        <v>264</v>
      </c>
      <c r="CC51" s="122">
        <v>36.729999999999997</v>
      </c>
      <c r="CD51" s="178" t="s">
        <v>2422</v>
      </c>
      <c r="CE51" s="177" t="s">
        <v>278</v>
      </c>
      <c r="CF51" s="177" t="s">
        <v>514</v>
      </c>
      <c r="CG51" s="83" t="s">
        <v>89</v>
      </c>
      <c r="CH51" s="57"/>
      <c r="CI51"/>
      <c r="CJ51"/>
      <c r="CK51"/>
      <c r="CL51"/>
      <c r="CR51" s="86" t="s">
        <v>128</v>
      </c>
      <c r="CS51"/>
      <c r="CT51" s="57"/>
      <c r="CU51" s="91"/>
      <c r="CV51" s="179">
        <v>2011</v>
      </c>
      <c r="CW51" s="179">
        <v>10</v>
      </c>
      <c r="CX51" s="179" t="s">
        <v>1404</v>
      </c>
      <c r="CY51" s="179" t="s">
        <v>262</v>
      </c>
      <c r="CZ51" s="179" t="s">
        <v>277</v>
      </c>
      <c r="DA51" s="179">
        <v>0</v>
      </c>
      <c r="DB51" s="179" t="s">
        <v>1404</v>
      </c>
      <c r="DC51" s="126">
        <v>3295</v>
      </c>
      <c r="DD51" s="83" t="s">
        <v>9</v>
      </c>
      <c r="DE51" s="57"/>
      <c r="DF51"/>
      <c r="DG51"/>
      <c r="DH51"/>
      <c r="DI51"/>
    </row>
    <row r="52" spans="1:113" ht="15" x14ac:dyDescent="0.25">
      <c r="A52" s="117"/>
      <c r="B52" s="193"/>
      <c r="C52" s="89"/>
      <c r="D52" s="89"/>
      <c r="E52" s="89"/>
      <c r="F52" s="89"/>
      <c r="G52" s="89"/>
      <c r="H52" s="187"/>
      <c r="I52" s="117"/>
      <c r="J52" s="193"/>
      <c r="K52" s="89"/>
      <c r="L52" s="89"/>
      <c r="M52" s="89"/>
      <c r="N52" s="89"/>
      <c r="O52" s="89"/>
      <c r="P52" s="187"/>
      <c r="Q52" s="117"/>
      <c r="R52" s="193"/>
      <c r="S52" s="89"/>
      <c r="T52" s="89"/>
      <c r="U52" s="89"/>
      <c r="V52" s="89"/>
      <c r="W52" s="89"/>
      <c r="X52" s="187"/>
      <c r="Y52" s="117"/>
      <c r="Z52" s="193"/>
      <c r="AA52" s="89"/>
      <c r="AB52" s="89"/>
      <c r="AC52" s="89"/>
      <c r="AD52" s="89"/>
      <c r="AE52" s="89"/>
      <c r="AF52" s="187"/>
      <c r="AG52" s="117"/>
      <c r="AH52" s="193"/>
      <c r="AI52" s="89"/>
      <c r="AJ52" s="89"/>
      <c r="AK52" s="89"/>
      <c r="AL52" s="89"/>
      <c r="AM52" s="89"/>
      <c r="AN52" s="187"/>
      <c r="AO52" s="117"/>
      <c r="AP52" s="193"/>
      <c r="AQ52" s="89"/>
      <c r="AR52" s="89"/>
      <c r="AS52" s="89"/>
      <c r="AT52" s="89"/>
      <c r="AU52" s="89"/>
      <c r="AV52" s="187"/>
      <c r="AW52" s="117"/>
      <c r="AX52" s="193"/>
      <c r="AY52" s="89"/>
      <c r="AZ52" s="89"/>
      <c r="BA52" s="89"/>
      <c r="BB52" s="89"/>
      <c r="BC52" s="89"/>
      <c r="BD52" s="187"/>
      <c r="BE52" s="117"/>
      <c r="BF52" s="193"/>
      <c r="BG52" s="89"/>
      <c r="BH52" s="89"/>
      <c r="BI52" s="89"/>
      <c r="BJ52" s="89"/>
      <c r="BK52" s="89"/>
      <c r="BL52" s="187"/>
      <c r="BM52" s="117"/>
      <c r="BN52" s="193"/>
      <c r="BO52" s="89"/>
      <c r="BP52" s="89"/>
      <c r="BQ52" s="89"/>
      <c r="BR52" s="89"/>
      <c r="BS52" s="89"/>
      <c r="BT52" s="187"/>
      <c r="BU52" s="91"/>
      <c r="BV52" s="177">
        <v>2007</v>
      </c>
      <c r="BW52" s="177">
        <v>9</v>
      </c>
      <c r="BX52" s="177" t="s">
        <v>269</v>
      </c>
      <c r="BY52" s="177" t="s">
        <v>262</v>
      </c>
      <c r="BZ52" s="177" t="s">
        <v>277</v>
      </c>
      <c r="CA52" s="177">
        <v>6</v>
      </c>
      <c r="CB52" s="177" t="s">
        <v>264</v>
      </c>
      <c r="CC52" s="122">
        <v>55.81</v>
      </c>
      <c r="CD52" s="178" t="s">
        <v>2423</v>
      </c>
      <c r="CE52" s="177" t="s">
        <v>278</v>
      </c>
      <c r="CF52" s="177" t="s">
        <v>514</v>
      </c>
      <c r="CG52" s="83" t="s">
        <v>89</v>
      </c>
      <c r="CH52" s="57"/>
      <c r="CI52"/>
      <c r="CJ52"/>
      <c r="CK52"/>
      <c r="CL52"/>
      <c r="CR52" s="87" t="s">
        <v>87</v>
      </c>
      <c r="CS52"/>
      <c r="CT52" s="57"/>
      <c r="CU52" s="91"/>
      <c r="CV52" s="179">
        <v>2011</v>
      </c>
      <c r="CW52" s="179">
        <v>11</v>
      </c>
      <c r="CX52" s="179" t="s">
        <v>1523</v>
      </c>
      <c r="CY52" s="179" t="s">
        <v>262</v>
      </c>
      <c r="CZ52" s="179" t="s">
        <v>277</v>
      </c>
      <c r="DA52" s="179">
        <v>0</v>
      </c>
      <c r="DB52" s="179" t="s">
        <v>1621</v>
      </c>
      <c r="DC52" s="126">
        <v>1122</v>
      </c>
      <c r="DD52" s="83" t="s">
        <v>9</v>
      </c>
      <c r="DE52" s="57"/>
      <c r="DF52"/>
      <c r="DG52"/>
      <c r="DH52"/>
      <c r="DI52"/>
    </row>
    <row r="53" spans="1:113" ht="15" x14ac:dyDescent="0.25">
      <c r="A53" s="117"/>
      <c r="C53" s="81"/>
      <c r="D53" s="81"/>
      <c r="E53" s="81"/>
      <c r="F53" s="81"/>
      <c r="G53" s="89"/>
      <c r="H53" s="57"/>
      <c r="I53" s="117"/>
      <c r="K53" s="81"/>
      <c r="L53" s="81"/>
      <c r="M53" s="81"/>
      <c r="N53" s="81"/>
      <c r="O53" s="89"/>
      <c r="P53" s="57"/>
      <c r="Q53" s="117"/>
      <c r="S53" s="81"/>
      <c r="T53" s="81"/>
      <c r="U53" s="81"/>
      <c r="V53" s="81"/>
      <c r="W53" s="89"/>
      <c r="X53" s="57"/>
      <c r="Y53" s="117"/>
      <c r="AA53" s="81"/>
      <c r="AB53" s="81"/>
      <c r="AC53" s="81"/>
      <c r="AD53" s="81"/>
      <c r="AE53" s="89"/>
      <c r="AF53" s="57"/>
      <c r="AG53" s="117"/>
      <c r="AI53" s="81"/>
      <c r="AJ53" s="81"/>
      <c r="AK53" s="81"/>
      <c r="AL53" s="81"/>
      <c r="AM53" s="89"/>
      <c r="AN53" s="57"/>
      <c r="AO53" s="117"/>
      <c r="AQ53" s="81"/>
      <c r="AR53" s="81"/>
      <c r="AS53" s="81"/>
      <c r="AT53" s="81"/>
      <c r="AU53" s="89"/>
      <c r="AV53" s="57"/>
      <c r="AW53" s="117"/>
      <c r="AY53" s="81"/>
      <c r="AZ53" s="81"/>
      <c r="BA53" s="81"/>
      <c r="BB53" s="81"/>
      <c r="BC53" s="89"/>
      <c r="BD53" s="57"/>
      <c r="BE53" s="117"/>
      <c r="BG53" s="81"/>
      <c r="BH53" s="81"/>
      <c r="BI53" s="81"/>
      <c r="BJ53" s="81"/>
      <c r="BK53" s="89"/>
      <c r="BL53" s="57"/>
      <c r="BM53" s="117"/>
      <c r="BO53" s="81"/>
      <c r="BP53" s="81"/>
      <c r="BQ53" s="81"/>
      <c r="BR53" s="81"/>
      <c r="BS53" s="89"/>
      <c r="BT53" s="57"/>
      <c r="BU53" s="91"/>
      <c r="BV53" s="177">
        <v>2007</v>
      </c>
      <c r="BW53" s="177">
        <v>9</v>
      </c>
      <c r="BX53" s="177" t="s">
        <v>269</v>
      </c>
      <c r="BY53" s="177" t="s">
        <v>262</v>
      </c>
      <c r="BZ53" s="177" t="s">
        <v>277</v>
      </c>
      <c r="CA53" s="177">
        <v>6</v>
      </c>
      <c r="CB53" s="177" t="s">
        <v>264</v>
      </c>
      <c r="CC53" s="122">
        <v>59.96</v>
      </c>
      <c r="CD53" s="178" t="s">
        <v>2424</v>
      </c>
      <c r="CE53" s="177" t="s">
        <v>278</v>
      </c>
      <c r="CF53" s="177" t="s">
        <v>514</v>
      </c>
      <c r="CG53" s="83" t="s">
        <v>89</v>
      </c>
      <c r="CH53" s="57"/>
      <c r="CI53"/>
      <c r="CJ53"/>
      <c r="CK53"/>
      <c r="CL53"/>
      <c r="CS53"/>
      <c r="CT53" s="57"/>
      <c r="CU53" s="91"/>
      <c r="CV53" s="179">
        <v>2011</v>
      </c>
      <c r="CW53" s="179">
        <v>11</v>
      </c>
      <c r="CX53" s="179" t="s">
        <v>261</v>
      </c>
      <c r="CY53" s="179" t="s">
        <v>262</v>
      </c>
      <c r="CZ53" s="179" t="s">
        <v>277</v>
      </c>
      <c r="DA53" s="179">
        <v>0</v>
      </c>
      <c r="DB53" s="179" t="s">
        <v>264</v>
      </c>
      <c r="DC53" s="126">
        <v>3000</v>
      </c>
      <c r="DD53" s="83" t="s">
        <v>9</v>
      </c>
      <c r="DE53" s="57"/>
      <c r="DF53"/>
      <c r="DG53"/>
      <c r="DH53"/>
      <c r="DI53"/>
    </row>
    <row r="54" spans="1:113" ht="15.75" thickBot="1" x14ac:dyDescent="0.3">
      <c r="A54" s="197"/>
      <c r="B54" s="197"/>
      <c r="C54" s="197"/>
      <c r="D54" s="197"/>
      <c r="E54" s="197"/>
      <c r="F54" s="197"/>
      <c r="G54" s="199"/>
      <c r="H54" s="200"/>
      <c r="I54" s="197"/>
      <c r="J54" s="197"/>
      <c r="K54" s="197"/>
      <c r="L54" s="197"/>
      <c r="M54" s="197"/>
      <c r="N54" s="197"/>
      <c r="O54" s="199"/>
      <c r="P54" s="200"/>
      <c r="Q54" s="197"/>
      <c r="R54" s="197"/>
      <c r="S54" s="197"/>
      <c r="T54" s="197"/>
      <c r="U54" s="197"/>
      <c r="V54" s="197"/>
      <c r="W54" s="199"/>
      <c r="X54" s="200"/>
      <c r="Y54" s="197"/>
      <c r="Z54" s="197"/>
      <c r="AA54" s="197"/>
      <c r="AB54" s="197"/>
      <c r="AC54" s="197"/>
      <c r="AD54" s="197"/>
      <c r="AE54" s="199"/>
      <c r="AF54" s="200"/>
      <c r="AG54" s="197"/>
      <c r="AH54" s="197"/>
      <c r="AI54" s="197"/>
      <c r="AJ54" s="197"/>
      <c r="AK54" s="197"/>
      <c r="AL54" s="197"/>
      <c r="AM54" s="199"/>
      <c r="AN54" s="200"/>
      <c r="AO54" s="197"/>
      <c r="AP54" s="197"/>
      <c r="AQ54" s="197"/>
      <c r="AR54" s="197"/>
      <c r="AS54" s="197"/>
      <c r="AT54" s="197"/>
      <c r="AU54" s="199"/>
      <c r="AV54" s="200"/>
      <c r="AW54" s="197"/>
      <c r="AX54" s="197"/>
      <c r="AY54" s="197"/>
      <c r="AZ54" s="197"/>
      <c r="BA54" s="197"/>
      <c r="BB54" s="197"/>
      <c r="BC54" s="199"/>
      <c r="BD54" s="200"/>
      <c r="BE54" s="197"/>
      <c r="BF54" s="197"/>
      <c r="BG54" s="197"/>
      <c r="BH54" s="197"/>
      <c r="BI54" s="197"/>
      <c r="BJ54" s="197"/>
      <c r="BK54" s="199"/>
      <c r="BL54" s="200"/>
      <c r="BM54" s="197"/>
      <c r="BN54" s="197"/>
      <c r="BO54" s="197"/>
      <c r="BP54" s="197"/>
      <c r="BQ54" s="197"/>
      <c r="BR54" s="197"/>
      <c r="BS54" s="199"/>
      <c r="BT54" s="200"/>
      <c r="BU54" s="91"/>
      <c r="BV54" s="177">
        <v>2007</v>
      </c>
      <c r="BW54" s="177">
        <v>9</v>
      </c>
      <c r="BX54" s="177" t="s">
        <v>269</v>
      </c>
      <c r="BY54" s="177" t="s">
        <v>262</v>
      </c>
      <c r="BZ54" s="177" t="s">
        <v>277</v>
      </c>
      <c r="CA54" s="177">
        <v>6</v>
      </c>
      <c r="CB54" s="177" t="s">
        <v>264</v>
      </c>
      <c r="CC54" s="122">
        <v>58.53</v>
      </c>
      <c r="CD54" s="178" t="s">
        <v>2425</v>
      </c>
      <c r="CE54" s="177" t="s">
        <v>278</v>
      </c>
      <c r="CF54" s="177" t="s">
        <v>514</v>
      </c>
      <c r="CG54" s="83" t="s">
        <v>89</v>
      </c>
      <c r="CH54" s="57"/>
      <c r="CI54"/>
      <c r="CJ54"/>
      <c r="CK54"/>
      <c r="CL54"/>
      <c r="CS54"/>
      <c r="CT54" s="57"/>
      <c r="CU54" s="91"/>
      <c r="CV54" s="179">
        <v>2011</v>
      </c>
      <c r="CW54" s="179">
        <v>11</v>
      </c>
      <c r="CX54" s="179" t="s">
        <v>357</v>
      </c>
      <c r="CY54" s="179" t="s">
        <v>262</v>
      </c>
      <c r="CZ54" s="179" t="s">
        <v>277</v>
      </c>
      <c r="DA54" s="179">
        <v>0</v>
      </c>
      <c r="DB54" s="179" t="s">
        <v>264</v>
      </c>
      <c r="DC54" s="126">
        <v>2000</v>
      </c>
      <c r="DD54" s="83" t="s">
        <v>9</v>
      </c>
      <c r="DE54" s="57"/>
      <c r="DF54"/>
      <c r="DG54"/>
      <c r="DH54"/>
      <c r="DI54"/>
    </row>
    <row r="55" spans="1:113" ht="15.75" thickBot="1" x14ac:dyDescent="0.3">
      <c r="A55" s="107"/>
      <c r="B55" s="108" t="s">
        <v>241</v>
      </c>
      <c r="C55" s="109">
        <v>36800414</v>
      </c>
      <c r="D55" s="109">
        <v>17703962</v>
      </c>
      <c r="E55" s="109">
        <v>68709623</v>
      </c>
      <c r="F55" s="109">
        <v>-24866947</v>
      </c>
      <c r="G55" s="109">
        <v>98347052</v>
      </c>
      <c r="H55" s="77">
        <v>0</v>
      </c>
      <c r="I55" s="107"/>
      <c r="J55" s="108" t="s">
        <v>241</v>
      </c>
      <c r="K55" s="109">
        <v>-77747484</v>
      </c>
      <c r="L55" s="109">
        <v>13734669</v>
      </c>
      <c r="M55" s="109">
        <v>58547005</v>
      </c>
      <c r="N55" s="109">
        <v>5465810</v>
      </c>
      <c r="O55" s="109">
        <v>0</v>
      </c>
      <c r="P55" s="77">
        <v>0</v>
      </c>
      <c r="Q55" s="107"/>
      <c r="R55" s="108" t="s">
        <v>241</v>
      </c>
      <c r="S55" s="109">
        <v>114547899.00000001</v>
      </c>
      <c r="T55" s="109">
        <v>3969292.5100000002</v>
      </c>
      <c r="U55" s="109">
        <v>10162618</v>
      </c>
      <c r="V55" s="109">
        <v>-30332756.629999999</v>
      </c>
      <c r="W55" s="109">
        <v>98347052.88000001</v>
      </c>
      <c r="X55" s="77">
        <v>0</v>
      </c>
      <c r="Y55" s="107"/>
      <c r="Z55" s="108" t="s">
        <v>241</v>
      </c>
      <c r="AA55" s="109">
        <v>874797</v>
      </c>
      <c r="AB55" s="109">
        <v>452574</v>
      </c>
      <c r="AC55" s="109">
        <v>-6476</v>
      </c>
      <c r="AD55" s="109">
        <v>16091</v>
      </c>
      <c r="AE55" s="109">
        <v>1336986</v>
      </c>
      <c r="AF55" s="77">
        <v>0</v>
      </c>
      <c r="AG55" s="107"/>
      <c r="AH55" s="108" t="s">
        <v>241</v>
      </c>
      <c r="AI55" s="109">
        <v>5073370</v>
      </c>
      <c r="AJ55" s="109">
        <v>0</v>
      </c>
      <c r="AK55" s="109">
        <v>0</v>
      </c>
      <c r="AL55" s="109">
        <v>0</v>
      </c>
      <c r="AM55" s="109">
        <v>5073370</v>
      </c>
      <c r="AN55" s="77">
        <v>0</v>
      </c>
      <c r="AO55" s="107"/>
      <c r="AP55" s="108" t="s">
        <v>241</v>
      </c>
      <c r="AQ55" s="109">
        <v>118746472.00000001</v>
      </c>
      <c r="AR55" s="109">
        <v>3516718.5100000002</v>
      </c>
      <c r="AS55" s="109">
        <v>10169094</v>
      </c>
      <c r="AT55" s="109">
        <v>-30348847.629999999</v>
      </c>
      <c r="AU55" s="109">
        <v>102083436.88000001</v>
      </c>
      <c r="AV55" s="77">
        <v>0</v>
      </c>
      <c r="AW55" s="107"/>
      <c r="AX55" s="108" t="s">
        <v>241</v>
      </c>
      <c r="AY55" s="109">
        <v>3499188</v>
      </c>
      <c r="AZ55" s="109">
        <v>1810296</v>
      </c>
      <c r="BA55" s="109">
        <v>-25904</v>
      </c>
      <c r="BB55" s="109">
        <v>64364</v>
      </c>
      <c r="BC55" s="109">
        <v>5347944</v>
      </c>
      <c r="BD55" s="77">
        <v>0</v>
      </c>
      <c r="BE55" s="107"/>
      <c r="BF55" s="108" t="s">
        <v>241</v>
      </c>
      <c r="BG55" s="109">
        <v>13171217.999999987</v>
      </c>
      <c r="BH55" s="109">
        <v>580368.49</v>
      </c>
      <c r="BI55" s="109">
        <v>0</v>
      </c>
      <c r="BJ55" s="109">
        <v>-1865397.37</v>
      </c>
      <c r="BK55" s="109">
        <v>11886189.119999988</v>
      </c>
      <c r="BL55" s="77">
        <v>0</v>
      </c>
      <c r="BM55" s="107"/>
      <c r="BN55" s="108" t="s">
        <v>241</v>
      </c>
      <c r="BO55" s="109">
        <v>128418502</v>
      </c>
      <c r="BP55" s="109">
        <v>2286791</v>
      </c>
      <c r="BQ55" s="109">
        <v>10194998</v>
      </c>
      <c r="BR55" s="109">
        <v>-32278609</v>
      </c>
      <c r="BS55" s="109">
        <v>108621682</v>
      </c>
      <c r="BT55" s="77">
        <v>0</v>
      </c>
      <c r="BU55" s="91"/>
      <c r="BV55" s="177">
        <v>2007</v>
      </c>
      <c r="BW55" s="177">
        <v>10</v>
      </c>
      <c r="BX55" s="177" t="s">
        <v>269</v>
      </c>
      <c r="BY55" s="177" t="s">
        <v>262</v>
      </c>
      <c r="BZ55" s="177" t="s">
        <v>277</v>
      </c>
      <c r="CA55" s="177">
        <v>6</v>
      </c>
      <c r="CB55" s="177" t="s">
        <v>264</v>
      </c>
      <c r="CC55" s="122">
        <v>195.75</v>
      </c>
      <c r="CD55" s="178" t="s">
        <v>2451</v>
      </c>
      <c r="CE55" s="177" t="s">
        <v>278</v>
      </c>
      <c r="CF55" s="177" t="s">
        <v>547</v>
      </c>
      <c r="CG55" s="83" t="s">
        <v>89</v>
      </c>
      <c r="CH55" s="57"/>
      <c r="CI55"/>
      <c r="CJ55"/>
      <c r="CK55"/>
      <c r="CL55"/>
      <c r="CS55"/>
      <c r="CU55" s="91"/>
      <c r="CV55" s="179">
        <v>2011</v>
      </c>
      <c r="CW55" s="179">
        <v>11</v>
      </c>
      <c r="CX55" s="179" t="s">
        <v>281</v>
      </c>
      <c r="CY55" s="179" t="s">
        <v>262</v>
      </c>
      <c r="CZ55" s="179" t="s">
        <v>277</v>
      </c>
      <c r="DA55" s="179">
        <v>0</v>
      </c>
      <c r="DB55" s="179" t="s">
        <v>264</v>
      </c>
      <c r="DC55" s="126">
        <v>22000</v>
      </c>
      <c r="DD55" s="83" t="s">
        <v>9</v>
      </c>
      <c r="DE55" s="57"/>
      <c r="DF55"/>
      <c r="DG55"/>
      <c r="DH55"/>
      <c r="DI55"/>
    </row>
    <row r="56" spans="1:113" ht="15" x14ac:dyDescent="0.25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187"/>
      <c r="Y56" s="57"/>
      <c r="Z56" s="57"/>
      <c r="AA56" s="57"/>
      <c r="AB56" s="57"/>
      <c r="AC56" s="57"/>
      <c r="AD56" s="57"/>
      <c r="AE56" s="57"/>
      <c r="AF56" s="187"/>
      <c r="AG56" s="57"/>
      <c r="AH56" s="57"/>
      <c r="AI56" s="57"/>
      <c r="AJ56" s="57"/>
      <c r="AK56" s="57"/>
      <c r="AL56" s="57"/>
      <c r="AM56" s="57"/>
      <c r="AN56" s="187"/>
      <c r="AO56" s="57"/>
      <c r="AP56" s="57"/>
      <c r="AQ56" s="57"/>
      <c r="AR56" s="57"/>
      <c r="AS56" s="57"/>
      <c r="AT56" s="57"/>
      <c r="AU56" s="57"/>
      <c r="AV56" s="187"/>
      <c r="AW56" s="57"/>
      <c r="AX56" s="57"/>
      <c r="AY56" s="57"/>
      <c r="AZ56" s="57"/>
      <c r="BA56" s="57"/>
      <c r="BB56" s="57"/>
      <c r="BC56" s="57"/>
      <c r="BD56" s="187"/>
      <c r="BE56" s="57"/>
      <c r="BF56" s="57"/>
      <c r="BG56" s="57"/>
      <c r="BH56" s="57"/>
      <c r="BI56" s="57"/>
      <c r="BJ56" s="57"/>
      <c r="BK56" s="57"/>
      <c r="BL56" s="187"/>
      <c r="BM56" s="57"/>
      <c r="BN56" s="57"/>
      <c r="BO56" s="57"/>
      <c r="BP56" s="57"/>
      <c r="BQ56" s="57"/>
      <c r="BR56" s="57"/>
      <c r="BS56" s="57"/>
      <c r="BT56" s="187"/>
      <c r="BU56" s="91"/>
      <c r="BV56" s="177">
        <v>2007</v>
      </c>
      <c r="BW56" s="177">
        <v>10</v>
      </c>
      <c r="BX56" s="177" t="s">
        <v>269</v>
      </c>
      <c r="BY56" s="177" t="s">
        <v>262</v>
      </c>
      <c r="BZ56" s="177" t="s">
        <v>277</v>
      </c>
      <c r="CA56" s="177">
        <v>6</v>
      </c>
      <c r="CB56" s="177" t="s">
        <v>264</v>
      </c>
      <c r="CC56" s="122">
        <v>210.22</v>
      </c>
      <c r="CD56" s="178" t="s">
        <v>80</v>
      </c>
      <c r="CE56" s="177" t="s">
        <v>278</v>
      </c>
      <c r="CF56" s="177" t="s">
        <v>542</v>
      </c>
      <c r="CG56" s="83" t="s">
        <v>89</v>
      </c>
      <c r="CH56" s="57"/>
      <c r="CI56"/>
      <c r="CJ56"/>
      <c r="CK56"/>
      <c r="CL56"/>
      <c r="CS56"/>
      <c r="CU56" s="91"/>
      <c r="CV56" s="179">
        <v>2011</v>
      </c>
      <c r="CW56" s="179">
        <v>11</v>
      </c>
      <c r="CX56" s="179" t="s">
        <v>1404</v>
      </c>
      <c r="CY56" s="179" t="s">
        <v>262</v>
      </c>
      <c r="CZ56" s="179" t="s">
        <v>277</v>
      </c>
      <c r="DA56" s="179">
        <v>0</v>
      </c>
      <c r="DB56" s="179" t="s">
        <v>1404</v>
      </c>
      <c r="DC56" s="126">
        <v>3178</v>
      </c>
      <c r="DD56" s="83" t="s">
        <v>9</v>
      </c>
      <c r="DE56" s="57"/>
      <c r="DF56"/>
      <c r="DG56"/>
      <c r="DH56"/>
      <c r="DI56"/>
    </row>
    <row r="57" spans="1:113" ht="15" x14ac:dyDescent="0.25">
      <c r="B57" s="201" t="s">
        <v>162</v>
      </c>
      <c r="C57" s="81">
        <v>36800415</v>
      </c>
      <c r="D57" s="81">
        <v>17703962</v>
      </c>
      <c r="E57" s="81">
        <v>68709623</v>
      </c>
      <c r="F57" s="81">
        <v>-24866947</v>
      </c>
      <c r="G57" s="89">
        <v>98347053</v>
      </c>
      <c r="H57" s="57"/>
      <c r="J57" s="201" t="s">
        <v>162</v>
      </c>
      <c r="K57" s="81">
        <v>-77747484</v>
      </c>
      <c r="L57" s="81">
        <v>13734669</v>
      </c>
      <c r="M57" s="81">
        <v>58547005</v>
      </c>
      <c r="N57" s="81">
        <v>5465810</v>
      </c>
      <c r="O57" s="89">
        <v>0</v>
      </c>
      <c r="P57" s="57"/>
      <c r="R57" s="201" t="s">
        <v>162</v>
      </c>
      <c r="S57" s="81">
        <v>114547899.00000001</v>
      </c>
      <c r="T57" s="81">
        <v>3969292.51</v>
      </c>
      <c r="U57" s="81">
        <v>10162618</v>
      </c>
      <c r="V57" s="81">
        <v>-30332756.629999999</v>
      </c>
      <c r="W57" s="89">
        <v>98347052.880000025</v>
      </c>
      <c r="X57" s="57"/>
      <c r="Z57" s="201" t="s">
        <v>162</v>
      </c>
      <c r="AA57" s="81">
        <v>874797</v>
      </c>
      <c r="AB57" s="81">
        <v>452574</v>
      </c>
      <c r="AC57" s="81">
        <v>-6476</v>
      </c>
      <c r="AD57" s="81">
        <v>16091</v>
      </c>
      <c r="AE57" s="89">
        <v>1336986</v>
      </c>
      <c r="AF57" s="57"/>
      <c r="AH57" s="201" t="s">
        <v>162</v>
      </c>
      <c r="AI57" s="81">
        <v>5073370</v>
      </c>
      <c r="AJ57" s="81">
        <v>0</v>
      </c>
      <c r="AK57" s="81">
        <v>0</v>
      </c>
      <c r="AL57" s="81">
        <v>0</v>
      </c>
      <c r="AM57" s="89">
        <v>5073370</v>
      </c>
      <c r="AN57" s="57"/>
      <c r="AP57" s="201" t="s">
        <v>162</v>
      </c>
      <c r="AQ57" s="81">
        <v>118746472.00000001</v>
      </c>
      <c r="AR57" s="81">
        <v>3516718.51</v>
      </c>
      <c r="AS57" s="81">
        <v>10169094</v>
      </c>
      <c r="AT57" s="81">
        <v>-30348847.629999999</v>
      </c>
      <c r="AU57" s="89">
        <v>102083436.88000003</v>
      </c>
      <c r="AV57" s="57"/>
      <c r="AX57" s="201" t="s">
        <v>162</v>
      </c>
      <c r="AY57" s="81">
        <v>3499188</v>
      </c>
      <c r="AZ57" s="81">
        <v>1810296</v>
      </c>
      <c r="BA57" s="81">
        <v>-25904</v>
      </c>
      <c r="BB57" s="81">
        <v>64364</v>
      </c>
      <c r="BC57" s="89">
        <v>5347944</v>
      </c>
      <c r="BD57" s="57"/>
      <c r="BF57" s="201" t="s">
        <v>162</v>
      </c>
      <c r="BG57" s="81">
        <v>13171217.999999985</v>
      </c>
      <c r="BH57" s="81">
        <v>580368.49</v>
      </c>
      <c r="BI57" s="81">
        <v>0</v>
      </c>
      <c r="BJ57" s="81">
        <v>-1865397.37</v>
      </c>
      <c r="BK57" s="89">
        <v>11886189.119999986</v>
      </c>
      <c r="BL57" s="57"/>
      <c r="BN57" s="201" t="s">
        <v>162</v>
      </c>
      <c r="BO57" s="81">
        <v>128418502</v>
      </c>
      <c r="BP57" s="81">
        <v>2286791</v>
      </c>
      <c r="BQ57" s="81">
        <v>10194998</v>
      </c>
      <c r="BR57" s="81">
        <v>-32278609</v>
      </c>
      <c r="BS57" s="89">
        <v>108621682</v>
      </c>
      <c r="BT57" s="57"/>
      <c r="BU57" s="91"/>
      <c r="BV57" s="177">
        <v>2007</v>
      </c>
      <c r="BW57" s="177">
        <v>10</v>
      </c>
      <c r="BX57" s="177" t="s">
        <v>269</v>
      </c>
      <c r="BY57" s="177" t="s">
        <v>262</v>
      </c>
      <c r="BZ57" s="177" t="s">
        <v>277</v>
      </c>
      <c r="CA57" s="177">
        <v>6</v>
      </c>
      <c r="CB57" s="177" t="s">
        <v>264</v>
      </c>
      <c r="CC57" s="122">
        <v>226.68</v>
      </c>
      <c r="CD57" s="178" t="s">
        <v>80</v>
      </c>
      <c r="CE57" s="177" t="s">
        <v>278</v>
      </c>
      <c r="CF57" s="177" t="s">
        <v>543</v>
      </c>
      <c r="CG57" s="83" t="s">
        <v>89</v>
      </c>
      <c r="CH57" s="57"/>
      <c r="CI57"/>
      <c r="CJ57"/>
      <c r="CK57"/>
      <c r="CL57"/>
      <c r="CS57"/>
      <c r="CU57" s="91"/>
      <c r="CV57" s="179">
        <v>2011</v>
      </c>
      <c r="CW57" s="179">
        <v>12</v>
      </c>
      <c r="CX57" s="179" t="s">
        <v>1523</v>
      </c>
      <c r="CY57" s="179" t="s">
        <v>262</v>
      </c>
      <c r="CZ57" s="179" t="s">
        <v>277</v>
      </c>
      <c r="DA57" s="179">
        <v>0</v>
      </c>
      <c r="DB57" s="179" t="s">
        <v>1621</v>
      </c>
      <c r="DC57" s="126">
        <v>1157</v>
      </c>
      <c r="DD57" s="83" t="s">
        <v>9</v>
      </c>
      <c r="DE57" s="57"/>
      <c r="DF57"/>
      <c r="DG57"/>
      <c r="DH57"/>
      <c r="DI57"/>
    </row>
    <row r="58" spans="1:113" ht="15" x14ac:dyDescent="0.25">
      <c r="B58" s="201" t="s">
        <v>167</v>
      </c>
      <c r="C58" s="202">
        <v>1</v>
      </c>
      <c r="D58" s="202">
        <v>0</v>
      </c>
      <c r="E58" s="202">
        <v>0</v>
      </c>
      <c r="F58" s="202">
        <v>0</v>
      </c>
      <c r="G58" s="202">
        <v>1</v>
      </c>
      <c r="H58" s="57"/>
      <c r="J58" s="201" t="s">
        <v>167</v>
      </c>
      <c r="K58" s="203">
        <v>0</v>
      </c>
      <c r="L58" s="203">
        <v>0</v>
      </c>
      <c r="M58" s="203">
        <v>0</v>
      </c>
      <c r="N58" s="203">
        <v>0</v>
      </c>
      <c r="O58" s="81">
        <v>0</v>
      </c>
      <c r="P58" s="57"/>
      <c r="R58" s="201" t="s">
        <v>167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57"/>
      <c r="Z58" s="201" t="s">
        <v>167</v>
      </c>
      <c r="AA58" s="81">
        <v>0</v>
      </c>
      <c r="AB58" s="81">
        <v>0</v>
      </c>
      <c r="AC58" s="81">
        <v>0</v>
      </c>
      <c r="AD58" s="81">
        <v>0</v>
      </c>
      <c r="AE58" s="81">
        <v>0</v>
      </c>
      <c r="AF58" s="57"/>
      <c r="AH58" s="201" t="s">
        <v>167</v>
      </c>
      <c r="AI58" s="81">
        <v>0</v>
      </c>
      <c r="AJ58" s="81">
        <v>0</v>
      </c>
      <c r="AK58" s="81">
        <v>0</v>
      </c>
      <c r="AL58" s="81">
        <v>0</v>
      </c>
      <c r="AM58" s="81">
        <v>0</v>
      </c>
      <c r="AN58" s="57"/>
      <c r="AP58" s="201" t="s">
        <v>167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57"/>
      <c r="AX58" s="201" t="s">
        <v>167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57"/>
      <c r="BF58" s="201" t="s">
        <v>167</v>
      </c>
      <c r="BG58" s="81">
        <v>0</v>
      </c>
      <c r="BH58" s="81">
        <v>0</v>
      </c>
      <c r="BI58" s="81">
        <v>0</v>
      </c>
      <c r="BJ58" s="81">
        <v>0</v>
      </c>
      <c r="BK58" s="81">
        <v>0</v>
      </c>
      <c r="BL58" s="57"/>
      <c r="BN58" s="201" t="s">
        <v>167</v>
      </c>
      <c r="BO58" s="81">
        <v>0</v>
      </c>
      <c r="BP58" s="81">
        <v>0</v>
      </c>
      <c r="BQ58" s="81">
        <v>0</v>
      </c>
      <c r="BR58" s="81">
        <v>0</v>
      </c>
      <c r="BS58" s="81">
        <v>0</v>
      </c>
      <c r="BT58" s="57"/>
      <c r="BU58" s="91"/>
      <c r="BV58" s="177">
        <v>2007</v>
      </c>
      <c r="BW58" s="177">
        <v>10</v>
      </c>
      <c r="BX58" s="177" t="s">
        <v>269</v>
      </c>
      <c r="BY58" s="177" t="s">
        <v>262</v>
      </c>
      <c r="BZ58" s="177" t="s">
        <v>277</v>
      </c>
      <c r="CA58" s="177">
        <v>6</v>
      </c>
      <c r="CB58" s="177" t="s">
        <v>264</v>
      </c>
      <c r="CC58" s="122">
        <v>21.33</v>
      </c>
      <c r="CD58" s="178" t="s">
        <v>102</v>
      </c>
      <c r="CE58" s="177" t="s">
        <v>278</v>
      </c>
      <c r="CF58" s="177" t="s">
        <v>544</v>
      </c>
      <c r="CG58" s="83" t="s">
        <v>89</v>
      </c>
      <c r="CH58" s="57"/>
      <c r="CI58"/>
      <c r="CJ58"/>
      <c r="CK58"/>
      <c r="CL58"/>
      <c r="CS58"/>
      <c r="CU58" s="91"/>
      <c r="CV58" s="179">
        <v>2011</v>
      </c>
      <c r="CW58" s="179">
        <v>12</v>
      </c>
      <c r="CX58" s="179" t="s">
        <v>261</v>
      </c>
      <c r="CY58" s="179" t="s">
        <v>262</v>
      </c>
      <c r="CZ58" s="179" t="s">
        <v>277</v>
      </c>
      <c r="DA58" s="179">
        <v>0</v>
      </c>
      <c r="DB58" s="179" t="s">
        <v>264</v>
      </c>
      <c r="DC58" s="126">
        <v>3000</v>
      </c>
      <c r="DD58" s="83" t="s">
        <v>9</v>
      </c>
      <c r="DE58" s="57"/>
      <c r="DF58"/>
      <c r="DG58"/>
      <c r="DH58"/>
      <c r="DI58"/>
    </row>
    <row r="59" spans="1:113" ht="15" x14ac:dyDescent="0.25">
      <c r="A59" s="200"/>
      <c r="B59" s="200"/>
      <c r="C59" s="200"/>
      <c r="D59" s="200"/>
      <c r="E59" s="200"/>
      <c r="F59" s="200"/>
      <c r="G59" s="77"/>
      <c r="H59" s="200"/>
      <c r="I59" s="200"/>
      <c r="J59" s="57"/>
      <c r="K59" s="57"/>
      <c r="L59" s="57"/>
      <c r="M59" s="57"/>
      <c r="N59" s="57"/>
      <c r="O59" s="57"/>
      <c r="P59" s="200"/>
      <c r="Q59" s="200"/>
      <c r="R59" s="57"/>
      <c r="S59" s="57"/>
      <c r="T59" s="57"/>
      <c r="U59" s="57"/>
      <c r="V59" s="57"/>
      <c r="W59" s="57"/>
      <c r="X59" s="57"/>
      <c r="Y59" s="200"/>
      <c r="Z59" s="57"/>
      <c r="AA59" s="57"/>
      <c r="AB59" s="57"/>
      <c r="AC59" s="57"/>
      <c r="AD59" s="57"/>
      <c r="AE59" s="57"/>
      <c r="AF59" s="57"/>
      <c r="AG59" s="200"/>
      <c r="AH59" s="57"/>
      <c r="AI59" s="57"/>
      <c r="AJ59" s="57"/>
      <c r="AK59" s="57"/>
      <c r="AL59" s="57"/>
      <c r="AM59" s="57"/>
      <c r="AN59" s="57"/>
      <c r="AO59" s="200"/>
      <c r="AP59" s="200"/>
      <c r="AQ59" s="200"/>
      <c r="AR59" s="200"/>
      <c r="AS59" s="200"/>
      <c r="AT59" s="200"/>
      <c r="AU59" s="77"/>
      <c r="AV59" s="200"/>
      <c r="AW59" s="200"/>
      <c r="AX59" s="57"/>
      <c r="AY59" s="57"/>
      <c r="AZ59" s="57"/>
      <c r="BA59" s="57"/>
      <c r="BB59" s="57"/>
      <c r="BC59" s="57"/>
      <c r="BD59" s="57"/>
      <c r="BE59" s="200"/>
      <c r="BF59" s="57"/>
      <c r="BG59" s="57"/>
      <c r="BH59" s="57"/>
      <c r="BI59" s="57"/>
      <c r="BJ59" s="57"/>
      <c r="BK59" s="57"/>
      <c r="BL59" s="57"/>
      <c r="BM59" s="200"/>
      <c r="BN59" s="200"/>
      <c r="BO59" s="200"/>
      <c r="BP59" s="200"/>
      <c r="BQ59" s="200"/>
      <c r="BR59" s="200"/>
      <c r="BS59" s="77"/>
      <c r="BT59" s="57"/>
      <c r="BU59" s="91"/>
      <c r="BV59" s="177">
        <v>2007</v>
      </c>
      <c r="BW59" s="177">
        <v>10</v>
      </c>
      <c r="BX59" s="177" t="s">
        <v>269</v>
      </c>
      <c r="BY59" s="177" t="s">
        <v>262</v>
      </c>
      <c r="BZ59" s="177" t="s">
        <v>277</v>
      </c>
      <c r="CA59" s="177">
        <v>6</v>
      </c>
      <c r="CB59" s="177" t="s">
        <v>264</v>
      </c>
      <c r="CC59" s="122">
        <v>25.73</v>
      </c>
      <c r="CD59" s="178" t="s">
        <v>76</v>
      </c>
      <c r="CE59" s="177" t="s">
        <v>278</v>
      </c>
      <c r="CF59" s="177" t="s">
        <v>545</v>
      </c>
      <c r="CG59" s="83" t="s">
        <v>89</v>
      </c>
      <c r="CH59" s="57"/>
      <c r="CI59"/>
      <c r="CJ59"/>
      <c r="CK59"/>
      <c r="CL59"/>
      <c r="CS59"/>
      <c r="CU59" s="91"/>
      <c r="CV59" s="179">
        <v>2011</v>
      </c>
      <c r="CW59" s="179">
        <v>12</v>
      </c>
      <c r="CX59" s="179" t="s">
        <v>357</v>
      </c>
      <c r="CY59" s="179" t="s">
        <v>262</v>
      </c>
      <c r="CZ59" s="179" t="s">
        <v>277</v>
      </c>
      <c r="DA59" s="179">
        <v>0</v>
      </c>
      <c r="DB59" s="179" t="s">
        <v>264</v>
      </c>
      <c r="DC59" s="126">
        <v>2000</v>
      </c>
      <c r="DD59" s="83" t="s">
        <v>9</v>
      </c>
      <c r="DE59" s="57"/>
      <c r="DF59"/>
      <c r="DG59"/>
      <c r="DH59"/>
      <c r="DI59"/>
    </row>
    <row r="60" spans="1:113" ht="15" x14ac:dyDescent="0.25">
      <c r="F60" s="87" t="s">
        <v>86</v>
      </c>
      <c r="G60" s="90">
        <v>-16294039</v>
      </c>
      <c r="H60" s="200"/>
      <c r="K60" s="81"/>
      <c r="L60" s="81"/>
      <c r="M60" s="81"/>
      <c r="N60" s="81"/>
      <c r="O60" s="89"/>
      <c r="P60" s="128"/>
      <c r="V60" s="87" t="s">
        <v>86</v>
      </c>
      <c r="W60" s="90">
        <v>-16294039</v>
      </c>
      <c r="X60" s="200"/>
      <c r="AM60" s="81"/>
      <c r="AN60" s="200"/>
      <c r="AT60" s="87" t="s">
        <v>86</v>
      </c>
      <c r="AU60" s="90">
        <v>-16294039</v>
      </c>
      <c r="AV60" s="200"/>
      <c r="BL60" s="200"/>
      <c r="BR60" s="87" t="s">
        <v>86</v>
      </c>
      <c r="BS60" s="90">
        <v>-16294039</v>
      </c>
      <c r="BT60" s="200"/>
      <c r="BU60" s="91"/>
      <c r="BV60" s="177">
        <v>2007</v>
      </c>
      <c r="BW60" s="177">
        <v>10</v>
      </c>
      <c r="BX60" s="177" t="s">
        <v>269</v>
      </c>
      <c r="BY60" s="177" t="s">
        <v>262</v>
      </c>
      <c r="BZ60" s="177" t="s">
        <v>277</v>
      </c>
      <c r="CA60" s="177">
        <v>6</v>
      </c>
      <c r="CB60" s="177" t="s">
        <v>264</v>
      </c>
      <c r="CC60" s="122">
        <v>30.08</v>
      </c>
      <c r="CD60" s="178" t="s">
        <v>96</v>
      </c>
      <c r="CE60" s="177" t="s">
        <v>278</v>
      </c>
      <c r="CF60" s="177" t="s">
        <v>544</v>
      </c>
      <c r="CG60" s="83" t="s">
        <v>89</v>
      </c>
      <c r="CH60" s="57"/>
      <c r="CI60"/>
      <c r="CJ60"/>
      <c r="CK60"/>
      <c r="CL60"/>
      <c r="CS60"/>
      <c r="CU60" s="91"/>
      <c r="CV60" s="179">
        <v>2011</v>
      </c>
      <c r="CW60" s="179">
        <v>12</v>
      </c>
      <c r="CX60" s="179" t="s">
        <v>281</v>
      </c>
      <c r="CY60" s="179" t="s">
        <v>262</v>
      </c>
      <c r="CZ60" s="179" t="s">
        <v>277</v>
      </c>
      <c r="DA60" s="179">
        <v>0</v>
      </c>
      <c r="DB60" s="179" t="s">
        <v>264</v>
      </c>
      <c r="DC60" s="126">
        <v>22000</v>
      </c>
      <c r="DD60" s="83" t="s">
        <v>9</v>
      </c>
      <c r="DE60" s="57"/>
      <c r="DF60"/>
      <c r="DG60"/>
      <c r="DH60"/>
      <c r="DI60"/>
    </row>
    <row r="61" spans="1:113" ht="15" x14ac:dyDescent="0.25">
      <c r="F61" s="86" t="s">
        <v>250</v>
      </c>
      <c r="G61" s="89">
        <v>82053013</v>
      </c>
      <c r="H61" s="200"/>
      <c r="K61" s="81"/>
      <c r="L61" s="81"/>
      <c r="M61" s="81"/>
      <c r="N61" s="81"/>
      <c r="O61" s="89"/>
      <c r="P61" s="128"/>
      <c r="V61" s="86" t="s">
        <v>250</v>
      </c>
      <c r="W61" s="89">
        <v>82053013.88000001</v>
      </c>
      <c r="X61" s="200"/>
      <c r="AN61" s="200"/>
      <c r="AT61" s="86" t="s">
        <v>255</v>
      </c>
      <c r="AU61" s="89">
        <v>85789397.88000001</v>
      </c>
      <c r="AV61" s="200"/>
      <c r="BL61" s="200"/>
      <c r="BR61" s="86" t="s">
        <v>188</v>
      </c>
      <c r="BS61" s="89">
        <v>92327643</v>
      </c>
      <c r="BT61" s="200"/>
      <c r="BU61" s="91"/>
      <c r="BV61" s="177">
        <v>2007</v>
      </c>
      <c r="BW61" s="177">
        <v>10</v>
      </c>
      <c r="BX61" s="177" t="s">
        <v>269</v>
      </c>
      <c r="BY61" s="177" t="s">
        <v>262</v>
      </c>
      <c r="BZ61" s="177" t="s">
        <v>277</v>
      </c>
      <c r="CA61" s="177">
        <v>6</v>
      </c>
      <c r="CB61" s="177" t="s">
        <v>264</v>
      </c>
      <c r="CC61" s="122">
        <v>529.22</v>
      </c>
      <c r="CD61" s="178" t="s">
        <v>75</v>
      </c>
      <c r="CE61" s="177" t="s">
        <v>278</v>
      </c>
      <c r="CF61" s="177" t="s">
        <v>545</v>
      </c>
      <c r="CG61" s="83" t="s">
        <v>89</v>
      </c>
      <c r="CH61" s="57"/>
      <c r="CI61"/>
      <c r="CJ61"/>
      <c r="CK61"/>
      <c r="CL61"/>
      <c r="CS61"/>
      <c r="CU61" s="91"/>
      <c r="CV61" s="179">
        <v>2011</v>
      </c>
      <c r="CW61" s="179">
        <v>12</v>
      </c>
      <c r="CX61" s="179" t="s">
        <v>1404</v>
      </c>
      <c r="CY61" s="179" t="s">
        <v>262</v>
      </c>
      <c r="CZ61" s="179" t="s">
        <v>277</v>
      </c>
      <c r="DA61" s="179">
        <v>0</v>
      </c>
      <c r="DB61" s="179" t="s">
        <v>1404</v>
      </c>
      <c r="DC61" s="126">
        <v>3293</v>
      </c>
      <c r="DD61" s="83" t="s">
        <v>9</v>
      </c>
      <c r="DE61" s="57"/>
      <c r="DF61"/>
      <c r="DG61"/>
      <c r="DH61"/>
      <c r="DI61"/>
    </row>
    <row r="62" spans="1:113" ht="15" x14ac:dyDescent="0.25">
      <c r="F62" s="201" t="s">
        <v>162</v>
      </c>
      <c r="G62" s="95">
        <v>82053014</v>
      </c>
      <c r="H62" s="200"/>
      <c r="K62" s="81"/>
      <c r="L62" s="81"/>
      <c r="M62" s="81"/>
      <c r="N62" s="81"/>
      <c r="O62" s="89"/>
      <c r="P62" s="128"/>
      <c r="V62" s="201" t="s">
        <v>162</v>
      </c>
      <c r="W62" s="95">
        <v>82053013.769999996</v>
      </c>
      <c r="X62" s="200"/>
      <c r="Y62" s="81"/>
      <c r="Z62" s="119"/>
      <c r="AE62" s="81"/>
      <c r="AM62" s="81"/>
      <c r="AN62" s="200"/>
      <c r="AT62" s="201" t="s">
        <v>162</v>
      </c>
      <c r="AU62" s="95">
        <v>85789397.770000011</v>
      </c>
      <c r="AV62" s="200"/>
      <c r="BL62" s="200"/>
      <c r="BR62" s="201" t="s">
        <v>162</v>
      </c>
      <c r="BS62" s="95">
        <v>92327643</v>
      </c>
      <c r="BT62" s="200"/>
      <c r="BU62" s="91"/>
      <c r="BV62" s="177">
        <v>2007</v>
      </c>
      <c r="BW62" s="177">
        <v>10</v>
      </c>
      <c r="BX62" s="177" t="s">
        <v>269</v>
      </c>
      <c r="BY62" s="177" t="s">
        <v>262</v>
      </c>
      <c r="BZ62" s="177" t="s">
        <v>277</v>
      </c>
      <c r="CA62" s="177">
        <v>6</v>
      </c>
      <c r="CB62" s="177" t="s">
        <v>264</v>
      </c>
      <c r="CC62" s="122">
        <v>102.15</v>
      </c>
      <c r="CD62" s="178" t="s">
        <v>75</v>
      </c>
      <c r="CE62" s="177" t="s">
        <v>278</v>
      </c>
      <c r="CF62" s="177" t="s">
        <v>546</v>
      </c>
      <c r="CG62" s="83" t="s">
        <v>89</v>
      </c>
      <c r="CH62" s="57"/>
      <c r="CI62"/>
      <c r="CJ62"/>
      <c r="CK62"/>
      <c r="CL62"/>
      <c r="CS62"/>
      <c r="CU62" s="91"/>
      <c r="CV62" s="179">
        <v>2011</v>
      </c>
      <c r="CW62" s="179">
        <v>1</v>
      </c>
      <c r="CX62" s="179" t="s">
        <v>269</v>
      </c>
      <c r="CY62" s="179" t="s">
        <v>262</v>
      </c>
      <c r="CZ62" s="179" t="s">
        <v>277</v>
      </c>
      <c r="DA62" s="179">
        <v>3</v>
      </c>
      <c r="DB62" s="179" t="s">
        <v>264</v>
      </c>
      <c r="DC62" s="126">
        <v>250000</v>
      </c>
      <c r="DD62" s="83" t="s">
        <v>9</v>
      </c>
      <c r="DE62" s="57"/>
      <c r="DF62"/>
      <c r="DG62"/>
      <c r="DH62"/>
      <c r="DI62"/>
    </row>
    <row r="63" spans="1:113" ht="15" x14ac:dyDescent="0.25">
      <c r="F63" s="201" t="s">
        <v>167</v>
      </c>
      <c r="G63" s="81">
        <v>1</v>
      </c>
      <c r="H63" s="200"/>
      <c r="J63" s="189"/>
      <c r="K63" s="81"/>
      <c r="L63" s="81"/>
      <c r="M63" s="81"/>
      <c r="N63" s="81"/>
      <c r="O63" s="89"/>
      <c r="P63" s="128"/>
      <c r="V63" s="201" t="s">
        <v>167</v>
      </c>
      <c r="W63" s="81">
        <v>-0.11000001430511475</v>
      </c>
      <c r="X63" s="200"/>
      <c r="AN63" s="200"/>
      <c r="AT63" s="201" t="s">
        <v>167</v>
      </c>
      <c r="AU63" s="81">
        <v>-0.10999999940395355</v>
      </c>
      <c r="AV63" s="200"/>
      <c r="BL63" s="200"/>
      <c r="BR63" s="201" t="s">
        <v>167</v>
      </c>
      <c r="BS63" s="81">
        <v>0</v>
      </c>
      <c r="BT63" s="200"/>
      <c r="BU63" s="91"/>
      <c r="BV63" s="177">
        <v>2007</v>
      </c>
      <c r="BW63" s="177">
        <v>11</v>
      </c>
      <c r="BX63" s="177" t="s">
        <v>269</v>
      </c>
      <c r="BY63" s="177" t="s">
        <v>262</v>
      </c>
      <c r="BZ63" s="177" t="s">
        <v>277</v>
      </c>
      <c r="CA63" s="177">
        <v>6</v>
      </c>
      <c r="CB63" s="177" t="s">
        <v>264</v>
      </c>
      <c r="CC63" s="122">
        <v>36.799999999999997</v>
      </c>
      <c r="CD63" s="178" t="s">
        <v>2477</v>
      </c>
      <c r="CE63" s="177" t="s">
        <v>278</v>
      </c>
      <c r="CF63" s="177" t="s">
        <v>570</v>
      </c>
      <c r="CG63" s="83" t="s">
        <v>89</v>
      </c>
      <c r="CH63" s="57"/>
      <c r="CI63"/>
      <c r="CJ63"/>
      <c r="CK63"/>
      <c r="CL63"/>
      <c r="CS63"/>
      <c r="CU63" s="91"/>
      <c r="CV63" s="179">
        <v>2011</v>
      </c>
      <c r="CW63" s="179">
        <v>2</v>
      </c>
      <c r="CX63" s="179" t="s">
        <v>269</v>
      </c>
      <c r="CY63" s="179" t="s">
        <v>262</v>
      </c>
      <c r="CZ63" s="179" t="s">
        <v>277</v>
      </c>
      <c r="DA63" s="179">
        <v>3</v>
      </c>
      <c r="DB63" s="179" t="s">
        <v>264</v>
      </c>
      <c r="DC63" s="126">
        <v>250000</v>
      </c>
      <c r="DD63" s="83" t="s">
        <v>9</v>
      </c>
      <c r="DE63" s="57"/>
      <c r="DF63"/>
      <c r="DG63"/>
      <c r="DH63"/>
      <c r="DI63"/>
    </row>
    <row r="64" spans="1:113" ht="15" x14ac:dyDescent="0.25">
      <c r="A64" s="200"/>
      <c r="B64" s="200"/>
      <c r="C64" s="200"/>
      <c r="D64" s="200"/>
      <c r="E64" s="200"/>
      <c r="F64" s="200"/>
      <c r="G64" s="200"/>
      <c r="H64" s="200"/>
      <c r="J64" s="189"/>
      <c r="K64" s="81"/>
      <c r="L64" s="81"/>
      <c r="M64" s="81"/>
      <c r="N64" s="81"/>
      <c r="O64" s="89"/>
      <c r="P64" s="128"/>
      <c r="Q64" s="200"/>
      <c r="R64" s="200"/>
      <c r="S64" s="200"/>
      <c r="T64" s="200"/>
      <c r="U64" s="200"/>
      <c r="V64" s="200"/>
      <c r="W64" s="200"/>
      <c r="X64" s="200"/>
      <c r="AN64" s="200"/>
      <c r="AO64" s="200"/>
      <c r="AP64" s="200"/>
      <c r="AQ64" s="200"/>
      <c r="AR64" s="200"/>
      <c r="AS64" s="200"/>
      <c r="AT64" s="200"/>
      <c r="AU64" s="200"/>
      <c r="AV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91"/>
      <c r="BV64" s="177">
        <v>2007</v>
      </c>
      <c r="BW64" s="177">
        <v>11</v>
      </c>
      <c r="BX64" s="177" t="s">
        <v>269</v>
      </c>
      <c r="BY64" s="177" t="s">
        <v>262</v>
      </c>
      <c r="BZ64" s="177" t="s">
        <v>277</v>
      </c>
      <c r="CA64" s="177">
        <v>6</v>
      </c>
      <c r="CB64" s="177" t="s">
        <v>358</v>
      </c>
      <c r="CC64" s="122">
        <v>15.23</v>
      </c>
      <c r="CD64" s="178" t="s">
        <v>62</v>
      </c>
      <c r="CE64" s="177" t="s">
        <v>278</v>
      </c>
      <c r="CF64" s="177" t="s">
        <v>571</v>
      </c>
      <c r="CG64" s="83" t="s">
        <v>89</v>
      </c>
      <c r="CH64" s="57"/>
      <c r="CI64"/>
      <c r="CJ64"/>
      <c r="CK64"/>
      <c r="CL64"/>
      <c r="CS64"/>
      <c r="CU64" s="91"/>
      <c r="CV64" s="179">
        <v>2011</v>
      </c>
      <c r="CW64" s="179">
        <v>3</v>
      </c>
      <c r="CX64" s="179" t="s">
        <v>269</v>
      </c>
      <c r="CY64" s="179" t="s">
        <v>262</v>
      </c>
      <c r="CZ64" s="179" t="s">
        <v>277</v>
      </c>
      <c r="DA64" s="179">
        <v>3</v>
      </c>
      <c r="DB64" s="179" t="s">
        <v>264</v>
      </c>
      <c r="DC64" s="126">
        <v>300000</v>
      </c>
      <c r="DD64" s="83" t="s">
        <v>9</v>
      </c>
      <c r="DE64" s="57"/>
      <c r="DF64"/>
      <c r="DG64"/>
      <c r="DH64"/>
      <c r="DI64"/>
    </row>
    <row r="65" spans="7:113" ht="15" x14ac:dyDescent="0.25">
      <c r="G65" s="81"/>
      <c r="K65" s="81"/>
      <c r="L65" s="81"/>
      <c r="M65" s="81"/>
      <c r="N65" s="81"/>
      <c r="O65" s="89"/>
      <c r="BS65" s="81"/>
      <c r="BU65" s="91"/>
      <c r="BV65" s="177">
        <v>2007</v>
      </c>
      <c r="BW65" s="177">
        <v>11</v>
      </c>
      <c r="BX65" s="177" t="s">
        <v>269</v>
      </c>
      <c r="BY65" s="177" t="s">
        <v>262</v>
      </c>
      <c r="BZ65" s="177" t="s">
        <v>277</v>
      </c>
      <c r="CA65" s="177">
        <v>6</v>
      </c>
      <c r="CB65" s="177" t="s">
        <v>358</v>
      </c>
      <c r="CC65" s="122">
        <v>4.9400000000000004</v>
      </c>
      <c r="CD65" s="178" t="s">
        <v>63</v>
      </c>
      <c r="CE65" s="177" t="s">
        <v>278</v>
      </c>
      <c r="CF65" s="177" t="s">
        <v>571</v>
      </c>
      <c r="CG65" s="83" t="s">
        <v>89</v>
      </c>
      <c r="CH65" s="57"/>
      <c r="CI65"/>
      <c r="CJ65"/>
      <c r="CK65"/>
      <c r="CL65"/>
      <c r="CS65"/>
      <c r="CU65" s="91"/>
      <c r="CV65" s="179">
        <v>2011</v>
      </c>
      <c r="CW65" s="179">
        <v>4</v>
      </c>
      <c r="CX65" s="179" t="s">
        <v>269</v>
      </c>
      <c r="CY65" s="179" t="s">
        <v>262</v>
      </c>
      <c r="CZ65" s="179" t="s">
        <v>277</v>
      </c>
      <c r="DA65" s="179">
        <v>3</v>
      </c>
      <c r="DB65" s="179" t="s">
        <v>264</v>
      </c>
      <c r="DC65" s="126">
        <v>200000</v>
      </c>
      <c r="DD65" s="83" t="s">
        <v>9</v>
      </c>
      <c r="DE65" s="57"/>
      <c r="DF65"/>
      <c r="DG65"/>
      <c r="DH65"/>
      <c r="DI65"/>
    </row>
    <row r="66" spans="7:113" ht="15" x14ac:dyDescent="0.25">
      <c r="G66" s="81"/>
      <c r="K66" s="81"/>
      <c r="L66" s="81"/>
      <c r="M66" s="81"/>
      <c r="N66" s="81"/>
      <c r="O66" s="89"/>
      <c r="BS66" s="81"/>
      <c r="BU66" s="91"/>
      <c r="BV66" s="177">
        <v>2007</v>
      </c>
      <c r="BW66" s="177">
        <v>11</v>
      </c>
      <c r="BX66" s="177" t="s">
        <v>269</v>
      </c>
      <c r="BY66" s="177" t="s">
        <v>262</v>
      </c>
      <c r="BZ66" s="177" t="s">
        <v>277</v>
      </c>
      <c r="CA66" s="177">
        <v>6</v>
      </c>
      <c r="CB66" s="177" t="s">
        <v>358</v>
      </c>
      <c r="CC66" s="122">
        <v>103.39</v>
      </c>
      <c r="CD66" s="178" t="s">
        <v>76</v>
      </c>
      <c r="CE66" s="177" t="s">
        <v>278</v>
      </c>
      <c r="CF66" s="177" t="s">
        <v>572</v>
      </c>
      <c r="CG66" s="83" t="s">
        <v>89</v>
      </c>
      <c r="CH66" s="57"/>
      <c r="CI66"/>
      <c r="CJ66"/>
      <c r="CK66"/>
      <c r="CL66"/>
      <c r="CS66"/>
      <c r="CU66" s="91"/>
      <c r="CV66" s="179">
        <v>2011</v>
      </c>
      <c r="CW66" s="179">
        <v>5</v>
      </c>
      <c r="CX66" s="179" t="s">
        <v>269</v>
      </c>
      <c r="CY66" s="179" t="s">
        <v>262</v>
      </c>
      <c r="CZ66" s="179" t="s">
        <v>277</v>
      </c>
      <c r="DA66" s="179">
        <v>3</v>
      </c>
      <c r="DB66" s="179" t="s">
        <v>264</v>
      </c>
      <c r="DC66" s="126">
        <v>200000</v>
      </c>
      <c r="DD66" s="83" t="s">
        <v>9</v>
      </c>
      <c r="DE66" s="57"/>
      <c r="DF66"/>
      <c r="DG66"/>
      <c r="DH66"/>
      <c r="DI66"/>
    </row>
    <row r="67" spans="7:113" ht="15" x14ac:dyDescent="0.25">
      <c r="G67" s="81"/>
      <c r="J67" s="191"/>
      <c r="K67" s="191"/>
      <c r="L67" s="191"/>
      <c r="M67" s="191"/>
      <c r="N67" s="191"/>
      <c r="O67" s="192"/>
      <c r="BS67" s="81"/>
      <c r="BU67" s="91"/>
      <c r="BV67" s="177">
        <v>2007</v>
      </c>
      <c r="BW67" s="177">
        <v>11</v>
      </c>
      <c r="BX67" s="177" t="s">
        <v>269</v>
      </c>
      <c r="BY67" s="177" t="s">
        <v>262</v>
      </c>
      <c r="BZ67" s="177" t="s">
        <v>263</v>
      </c>
      <c r="CA67" s="177">
        <v>6</v>
      </c>
      <c r="CB67" s="177" t="s">
        <v>264</v>
      </c>
      <c r="CC67" s="122">
        <v>6.18</v>
      </c>
      <c r="CD67" s="178" t="s">
        <v>60</v>
      </c>
      <c r="CE67" s="177" t="s">
        <v>278</v>
      </c>
      <c r="CF67" s="177" t="s">
        <v>577</v>
      </c>
      <c r="CG67" s="83" t="s">
        <v>89</v>
      </c>
      <c r="CH67" s="57"/>
      <c r="CI67"/>
      <c r="CJ67"/>
      <c r="CK67"/>
      <c r="CL67"/>
      <c r="CS67"/>
      <c r="CU67" s="91"/>
      <c r="CV67" s="179">
        <v>2011</v>
      </c>
      <c r="CW67" s="179">
        <v>6</v>
      </c>
      <c r="CX67" s="179" t="s">
        <v>269</v>
      </c>
      <c r="CY67" s="179" t="s">
        <v>262</v>
      </c>
      <c r="CZ67" s="179" t="s">
        <v>277</v>
      </c>
      <c r="DA67" s="179">
        <v>3</v>
      </c>
      <c r="DB67" s="179" t="s">
        <v>264</v>
      </c>
      <c r="DC67" s="126">
        <v>400000</v>
      </c>
      <c r="DD67" s="83" t="s">
        <v>9</v>
      </c>
      <c r="DE67" s="57"/>
      <c r="DF67"/>
      <c r="DG67"/>
      <c r="DH67"/>
      <c r="DI67"/>
    </row>
    <row r="68" spans="7:113" ht="15" x14ac:dyDescent="0.25">
      <c r="G68" s="81"/>
      <c r="J68" s="193"/>
      <c r="K68" s="89"/>
      <c r="L68" s="89"/>
      <c r="M68" s="89"/>
      <c r="N68" s="89"/>
      <c r="O68" s="89"/>
      <c r="P68" s="129"/>
      <c r="BS68" s="81"/>
      <c r="BU68" s="91"/>
      <c r="BV68" s="177">
        <v>2007</v>
      </c>
      <c r="BW68" s="177">
        <v>11</v>
      </c>
      <c r="BX68" s="177" t="s">
        <v>269</v>
      </c>
      <c r="BY68" s="177" t="s">
        <v>262</v>
      </c>
      <c r="BZ68" s="177" t="s">
        <v>263</v>
      </c>
      <c r="CA68" s="177">
        <v>6</v>
      </c>
      <c r="CB68" s="177" t="s">
        <v>264</v>
      </c>
      <c r="CC68" s="122">
        <v>1962.5</v>
      </c>
      <c r="CD68" s="178" t="s">
        <v>2481</v>
      </c>
      <c r="CE68" s="177" t="s">
        <v>278</v>
      </c>
      <c r="CF68" s="177" t="s">
        <v>579</v>
      </c>
      <c r="CG68" s="83" t="s">
        <v>89</v>
      </c>
      <c r="CH68" s="57"/>
      <c r="CI68"/>
      <c r="CJ68"/>
      <c r="CK68"/>
      <c r="CL68"/>
      <c r="CS68"/>
      <c r="CU68" s="91"/>
      <c r="CV68" s="179">
        <v>2011</v>
      </c>
      <c r="CW68" s="179">
        <v>7</v>
      </c>
      <c r="CX68" s="179" t="s">
        <v>269</v>
      </c>
      <c r="CY68" s="179" t="s">
        <v>262</v>
      </c>
      <c r="CZ68" s="179" t="s">
        <v>277</v>
      </c>
      <c r="DA68" s="179">
        <v>3</v>
      </c>
      <c r="DB68" s="179" t="s">
        <v>264</v>
      </c>
      <c r="DC68" s="126">
        <v>475200</v>
      </c>
      <c r="DD68" s="83" t="s">
        <v>9</v>
      </c>
      <c r="DE68" s="57"/>
      <c r="DF68"/>
      <c r="DG68"/>
      <c r="DH68"/>
      <c r="DI68"/>
    </row>
    <row r="69" spans="7:113" ht="15" x14ac:dyDescent="0.25">
      <c r="G69" s="81"/>
      <c r="J69" s="189"/>
      <c r="K69" s="81"/>
      <c r="L69" s="81"/>
      <c r="M69" s="81"/>
      <c r="N69" s="81"/>
      <c r="O69" s="204"/>
      <c r="P69" s="129"/>
      <c r="BS69" s="81"/>
      <c r="BU69" s="91"/>
      <c r="BV69" s="177">
        <v>2007</v>
      </c>
      <c r="BW69" s="177">
        <v>11</v>
      </c>
      <c r="BX69" s="177" t="s">
        <v>269</v>
      </c>
      <c r="BY69" s="177" t="s">
        <v>262</v>
      </c>
      <c r="BZ69" s="177" t="s">
        <v>263</v>
      </c>
      <c r="CA69" s="177">
        <v>6</v>
      </c>
      <c r="CB69" s="177" t="s">
        <v>264</v>
      </c>
      <c r="CC69" s="122">
        <v>961.68</v>
      </c>
      <c r="CD69" s="178" t="s">
        <v>98</v>
      </c>
      <c r="CE69" s="177" t="s">
        <v>278</v>
      </c>
      <c r="CF69" s="177" t="s">
        <v>575</v>
      </c>
      <c r="CG69" s="83" t="s">
        <v>89</v>
      </c>
      <c r="CH69" s="57"/>
      <c r="CI69"/>
      <c r="CJ69"/>
      <c r="CK69"/>
      <c r="CL69"/>
      <c r="CS69"/>
      <c r="CU69" s="91"/>
      <c r="CV69" s="179">
        <v>2011</v>
      </c>
      <c r="CW69" s="179">
        <v>8</v>
      </c>
      <c r="CX69" s="179" t="s">
        <v>269</v>
      </c>
      <c r="CY69" s="179" t="s">
        <v>262</v>
      </c>
      <c r="CZ69" s="179" t="s">
        <v>277</v>
      </c>
      <c r="DA69" s="179">
        <v>3</v>
      </c>
      <c r="DB69" s="179" t="s">
        <v>264</v>
      </c>
      <c r="DC69" s="126">
        <v>500000</v>
      </c>
      <c r="DD69" s="83" t="s">
        <v>9</v>
      </c>
      <c r="DE69" s="57"/>
      <c r="DF69"/>
      <c r="DG69"/>
      <c r="DH69"/>
      <c r="DI69"/>
    </row>
    <row r="70" spans="7:113" ht="15" x14ac:dyDescent="0.25">
      <c r="G70" s="81"/>
      <c r="J70" s="189"/>
      <c r="K70" s="81"/>
      <c r="L70" s="81"/>
      <c r="M70" s="81"/>
      <c r="N70" s="81"/>
      <c r="O70" s="204"/>
      <c r="P70" s="129"/>
      <c r="BS70" s="81"/>
      <c r="BU70" s="91"/>
      <c r="BV70" s="177">
        <v>2007</v>
      </c>
      <c r="BW70" s="177">
        <v>11</v>
      </c>
      <c r="BX70" s="177" t="s">
        <v>269</v>
      </c>
      <c r="BY70" s="177" t="s">
        <v>262</v>
      </c>
      <c r="BZ70" s="177" t="s">
        <v>263</v>
      </c>
      <c r="CA70" s="177">
        <v>6</v>
      </c>
      <c r="CB70" s="177" t="s">
        <v>264</v>
      </c>
      <c r="CC70" s="122">
        <v>961.68</v>
      </c>
      <c r="CD70" s="178" t="s">
        <v>98</v>
      </c>
      <c r="CE70" s="177" t="s">
        <v>278</v>
      </c>
      <c r="CF70" s="177" t="s">
        <v>578</v>
      </c>
      <c r="CG70" s="83" t="s">
        <v>89</v>
      </c>
      <c r="CH70" s="57"/>
      <c r="CI70"/>
      <c r="CJ70"/>
      <c r="CK70"/>
      <c r="CL70"/>
      <c r="CS70"/>
      <c r="CU70" s="91"/>
      <c r="CV70" s="179">
        <v>2011</v>
      </c>
      <c r="CW70" s="179">
        <v>9</v>
      </c>
      <c r="CX70" s="179" t="s">
        <v>269</v>
      </c>
      <c r="CY70" s="179" t="s">
        <v>262</v>
      </c>
      <c r="CZ70" s="179" t="s">
        <v>277</v>
      </c>
      <c r="DA70" s="179">
        <v>3</v>
      </c>
      <c r="DB70" s="179" t="s">
        <v>264</v>
      </c>
      <c r="DC70" s="126">
        <v>500000</v>
      </c>
      <c r="DD70" s="83" t="s">
        <v>9</v>
      </c>
      <c r="DE70" s="57"/>
      <c r="DF70"/>
      <c r="DG70"/>
      <c r="DH70"/>
      <c r="DI70"/>
    </row>
    <row r="71" spans="7:113" ht="15" x14ac:dyDescent="0.25">
      <c r="G71" s="81"/>
      <c r="J71" s="189"/>
      <c r="K71" s="81"/>
      <c r="L71" s="81"/>
      <c r="M71" s="81"/>
      <c r="N71" s="81"/>
      <c r="O71" s="204"/>
      <c r="P71" s="129"/>
      <c r="BS71" s="81"/>
      <c r="BU71" s="91"/>
      <c r="BV71" s="177">
        <v>2007</v>
      </c>
      <c r="BW71" s="177">
        <v>11</v>
      </c>
      <c r="BX71" s="177" t="s">
        <v>269</v>
      </c>
      <c r="BY71" s="177" t="s">
        <v>262</v>
      </c>
      <c r="BZ71" s="177" t="s">
        <v>263</v>
      </c>
      <c r="CA71" s="177">
        <v>6</v>
      </c>
      <c r="CB71" s="177" t="s">
        <v>264</v>
      </c>
      <c r="CC71" s="122">
        <v>34.36</v>
      </c>
      <c r="CD71" s="178" t="s">
        <v>2482</v>
      </c>
      <c r="CE71" s="177" t="s">
        <v>278</v>
      </c>
      <c r="CF71" s="177" t="s">
        <v>573</v>
      </c>
      <c r="CG71" s="83" t="s">
        <v>89</v>
      </c>
      <c r="CH71" s="57"/>
      <c r="CI71"/>
      <c r="CJ71"/>
      <c r="CK71"/>
      <c r="CL71"/>
      <c r="CS71"/>
      <c r="CU71" s="91"/>
      <c r="CV71" s="179">
        <v>2011</v>
      </c>
      <c r="CW71" s="179">
        <v>10</v>
      </c>
      <c r="CX71" s="179" t="s">
        <v>269</v>
      </c>
      <c r="CY71" s="179" t="s">
        <v>262</v>
      </c>
      <c r="CZ71" s="179" t="s">
        <v>277</v>
      </c>
      <c r="DA71" s="179">
        <v>3</v>
      </c>
      <c r="DB71" s="179" t="s">
        <v>264</v>
      </c>
      <c r="DC71" s="126">
        <v>500000</v>
      </c>
      <c r="DD71" s="83" t="s">
        <v>9</v>
      </c>
      <c r="DE71" s="57"/>
      <c r="DF71"/>
      <c r="DG71"/>
      <c r="DH71"/>
      <c r="DI71"/>
    </row>
    <row r="72" spans="7:113" ht="15" x14ac:dyDescent="0.25">
      <c r="G72" s="81"/>
      <c r="J72" s="189"/>
      <c r="K72" s="81"/>
      <c r="L72" s="81"/>
      <c r="M72" s="81"/>
      <c r="N72" s="81"/>
      <c r="O72" s="89"/>
      <c r="BS72" s="81"/>
      <c r="BU72" s="91"/>
      <c r="BV72" s="177">
        <v>2007</v>
      </c>
      <c r="BW72" s="177">
        <v>11</v>
      </c>
      <c r="BX72" s="177" t="s">
        <v>269</v>
      </c>
      <c r="BY72" s="177" t="s">
        <v>262</v>
      </c>
      <c r="BZ72" s="177" t="s">
        <v>263</v>
      </c>
      <c r="CA72" s="177">
        <v>6</v>
      </c>
      <c r="CB72" s="177" t="s">
        <v>264</v>
      </c>
      <c r="CC72" s="122">
        <v>51.54</v>
      </c>
      <c r="CD72" s="178" t="s">
        <v>2482</v>
      </c>
      <c r="CE72" s="177" t="s">
        <v>278</v>
      </c>
      <c r="CF72" s="177" t="s">
        <v>576</v>
      </c>
      <c r="CG72" s="83" t="s">
        <v>89</v>
      </c>
      <c r="CH72" s="57"/>
      <c r="CI72"/>
      <c r="CJ72"/>
      <c r="CK72"/>
      <c r="CL72"/>
      <c r="CS72"/>
      <c r="CU72" s="91"/>
      <c r="CV72" s="179">
        <v>2011</v>
      </c>
      <c r="CW72" s="179">
        <v>11</v>
      </c>
      <c r="CX72" s="179" t="s">
        <v>269</v>
      </c>
      <c r="CY72" s="179" t="s">
        <v>262</v>
      </c>
      <c r="CZ72" s="179" t="s">
        <v>277</v>
      </c>
      <c r="DA72" s="179">
        <v>3</v>
      </c>
      <c r="DB72" s="179" t="s">
        <v>264</v>
      </c>
      <c r="DC72" s="126">
        <v>500000</v>
      </c>
      <c r="DD72" s="83" t="s">
        <v>9</v>
      </c>
      <c r="DE72" s="57"/>
      <c r="DF72"/>
      <c r="DG72"/>
      <c r="DH72"/>
      <c r="DI72"/>
    </row>
    <row r="73" spans="7:113" ht="15" x14ac:dyDescent="0.25">
      <c r="G73" s="81"/>
      <c r="J73" s="189"/>
      <c r="K73" s="81"/>
      <c r="L73" s="81"/>
      <c r="M73" s="81"/>
      <c r="N73" s="81"/>
      <c r="O73" s="89"/>
      <c r="BS73" s="81"/>
      <c r="BU73" s="91"/>
      <c r="BV73" s="177">
        <v>2007</v>
      </c>
      <c r="BW73" s="177">
        <v>11</v>
      </c>
      <c r="BX73" s="177" t="s">
        <v>269</v>
      </c>
      <c r="BY73" s="177" t="s">
        <v>262</v>
      </c>
      <c r="BZ73" s="177" t="s">
        <v>263</v>
      </c>
      <c r="CA73" s="177">
        <v>6</v>
      </c>
      <c r="CB73" s="177" t="s">
        <v>264</v>
      </c>
      <c r="CC73" s="122">
        <v>66.36</v>
      </c>
      <c r="CD73" s="178" t="s">
        <v>2483</v>
      </c>
      <c r="CE73" s="177" t="s">
        <v>278</v>
      </c>
      <c r="CF73" s="177" t="s">
        <v>573</v>
      </c>
      <c r="CG73" s="83" t="s">
        <v>89</v>
      </c>
      <c r="CH73" s="57"/>
      <c r="CI73"/>
      <c r="CJ73"/>
      <c r="CK73"/>
      <c r="CL73"/>
      <c r="CS73"/>
      <c r="CU73" s="91"/>
      <c r="CV73" s="179">
        <v>2011</v>
      </c>
      <c r="CW73" s="179">
        <v>12</v>
      </c>
      <c r="CX73" s="179" t="s">
        <v>269</v>
      </c>
      <c r="CY73" s="179" t="s">
        <v>262</v>
      </c>
      <c r="CZ73" s="179" t="s">
        <v>277</v>
      </c>
      <c r="DA73" s="179">
        <v>3</v>
      </c>
      <c r="DB73" s="179" t="s">
        <v>264</v>
      </c>
      <c r="DC73" s="126">
        <v>600000</v>
      </c>
      <c r="DD73" s="83" t="s">
        <v>9</v>
      </c>
      <c r="DE73" s="57"/>
      <c r="DF73"/>
      <c r="DG73"/>
      <c r="DH73"/>
      <c r="DI73"/>
    </row>
    <row r="74" spans="7:113" ht="15" x14ac:dyDescent="0.25">
      <c r="G74" s="81"/>
      <c r="J74" s="189"/>
      <c r="K74" s="81"/>
      <c r="L74" s="81"/>
      <c r="M74" s="81"/>
      <c r="N74" s="81"/>
      <c r="O74" s="89"/>
      <c r="BS74" s="81"/>
      <c r="BU74" s="91"/>
      <c r="BV74" s="177">
        <v>2007</v>
      </c>
      <c r="BW74" s="177">
        <v>11</v>
      </c>
      <c r="BX74" s="177" t="s">
        <v>269</v>
      </c>
      <c r="BY74" s="177" t="s">
        <v>262</v>
      </c>
      <c r="BZ74" s="177" t="s">
        <v>263</v>
      </c>
      <c r="CA74" s="177">
        <v>6</v>
      </c>
      <c r="CB74" s="177" t="s">
        <v>264</v>
      </c>
      <c r="CC74" s="122">
        <v>16.59</v>
      </c>
      <c r="CD74" s="178" t="s">
        <v>2483</v>
      </c>
      <c r="CE74" s="177" t="s">
        <v>278</v>
      </c>
      <c r="CF74" s="177" t="s">
        <v>576</v>
      </c>
      <c r="CG74" s="83" t="s">
        <v>89</v>
      </c>
      <c r="CH74" s="57"/>
      <c r="CI74"/>
      <c r="CJ74"/>
      <c r="CK74"/>
      <c r="CL74"/>
      <c r="CS74"/>
      <c r="CU74" s="91"/>
      <c r="CV74" s="179">
        <v>2011</v>
      </c>
      <c r="CW74" s="179">
        <v>1</v>
      </c>
      <c r="CX74" s="179" t="s">
        <v>1523</v>
      </c>
      <c r="CY74" s="179" t="s">
        <v>262</v>
      </c>
      <c r="CZ74" s="179" t="s">
        <v>277</v>
      </c>
      <c r="DA74" s="179">
        <v>70</v>
      </c>
      <c r="DB74" s="179" t="s">
        <v>1621</v>
      </c>
      <c r="DC74" s="126">
        <v>464</v>
      </c>
      <c r="DD74" s="83" t="s">
        <v>9</v>
      </c>
      <c r="DE74" s="57"/>
      <c r="DF74"/>
      <c r="DG74"/>
      <c r="DH74"/>
      <c r="DI74"/>
    </row>
    <row r="75" spans="7:113" ht="15" x14ac:dyDescent="0.25">
      <c r="G75" s="81"/>
      <c r="J75" s="190"/>
      <c r="K75" s="81"/>
      <c r="L75" s="81"/>
      <c r="M75" s="81"/>
      <c r="N75" s="81"/>
      <c r="O75" s="192"/>
      <c r="BS75" s="81"/>
      <c r="BU75" s="91"/>
      <c r="BV75" s="177">
        <v>2007</v>
      </c>
      <c r="BW75" s="177">
        <v>11</v>
      </c>
      <c r="BX75" s="177" t="s">
        <v>269</v>
      </c>
      <c r="BY75" s="177" t="s">
        <v>262</v>
      </c>
      <c r="BZ75" s="177" t="s">
        <v>263</v>
      </c>
      <c r="CA75" s="177">
        <v>6</v>
      </c>
      <c r="CB75" s="177" t="s">
        <v>264</v>
      </c>
      <c r="CC75" s="122">
        <v>46.21</v>
      </c>
      <c r="CD75" s="178" t="s">
        <v>2484</v>
      </c>
      <c r="CE75" s="177" t="s">
        <v>278</v>
      </c>
      <c r="CF75" s="177" t="s">
        <v>574</v>
      </c>
      <c r="CG75" s="83" t="s">
        <v>89</v>
      </c>
      <c r="CH75" s="57"/>
      <c r="CI75"/>
      <c r="CJ75"/>
      <c r="CK75"/>
      <c r="CL75"/>
      <c r="CS75"/>
      <c r="CU75" s="91"/>
      <c r="CV75" s="179">
        <v>2011</v>
      </c>
      <c r="CW75" s="179">
        <v>1</v>
      </c>
      <c r="CX75" s="179" t="s">
        <v>261</v>
      </c>
      <c r="CY75" s="179" t="s">
        <v>262</v>
      </c>
      <c r="CZ75" s="179" t="s">
        <v>277</v>
      </c>
      <c r="DA75" s="179">
        <v>70</v>
      </c>
      <c r="DB75" s="179" t="s">
        <v>264</v>
      </c>
      <c r="DC75" s="126">
        <v>1200</v>
      </c>
      <c r="DD75" s="83" t="s">
        <v>9</v>
      </c>
      <c r="DE75" s="57"/>
      <c r="DF75"/>
      <c r="DG75"/>
      <c r="DH75"/>
      <c r="DI75"/>
    </row>
    <row r="76" spans="7:113" ht="15" x14ac:dyDescent="0.25">
      <c r="G76" s="81"/>
      <c r="J76" s="193"/>
      <c r="K76" s="81"/>
      <c r="L76" s="81"/>
      <c r="M76" s="81"/>
      <c r="N76" s="81"/>
      <c r="O76" s="89"/>
      <c r="BS76" s="81"/>
      <c r="BU76" s="91"/>
      <c r="BV76" s="177">
        <v>2007</v>
      </c>
      <c r="BW76" s="177">
        <v>11</v>
      </c>
      <c r="BX76" s="177" t="s">
        <v>269</v>
      </c>
      <c r="BY76" s="177" t="s">
        <v>262</v>
      </c>
      <c r="BZ76" s="177" t="s">
        <v>347</v>
      </c>
      <c r="CA76" s="177">
        <v>6</v>
      </c>
      <c r="CB76" s="177" t="s">
        <v>264</v>
      </c>
      <c r="CC76" s="122">
        <v>1503.66</v>
      </c>
      <c r="CD76" s="178" t="s">
        <v>61</v>
      </c>
      <c r="CE76" s="177" t="s">
        <v>278</v>
      </c>
      <c r="CF76" s="177" t="s">
        <v>585</v>
      </c>
      <c r="CG76" s="83" t="s">
        <v>89</v>
      </c>
      <c r="CH76" s="57"/>
      <c r="CI76"/>
      <c r="CJ76"/>
      <c r="CK76"/>
      <c r="CL76"/>
      <c r="CS76"/>
      <c r="CU76" s="91"/>
      <c r="CV76" s="179">
        <v>2011</v>
      </c>
      <c r="CW76" s="179">
        <v>1</v>
      </c>
      <c r="CX76" s="179" t="s">
        <v>357</v>
      </c>
      <c r="CY76" s="179" t="s">
        <v>262</v>
      </c>
      <c r="CZ76" s="179" t="s">
        <v>277</v>
      </c>
      <c r="DA76" s="179">
        <v>70</v>
      </c>
      <c r="DB76" s="179" t="s">
        <v>264</v>
      </c>
      <c r="DC76" s="126">
        <v>400</v>
      </c>
      <c r="DD76" s="83" t="s">
        <v>9</v>
      </c>
      <c r="DE76" s="57"/>
      <c r="DF76"/>
      <c r="DG76"/>
      <c r="DH76"/>
      <c r="DI76"/>
    </row>
    <row r="77" spans="7:113" ht="15" x14ac:dyDescent="0.25">
      <c r="G77" s="81"/>
      <c r="K77" s="204"/>
      <c r="L77" s="204"/>
      <c r="M77" s="204"/>
      <c r="N77" s="204"/>
      <c r="O77" s="89"/>
      <c r="BS77" s="81"/>
      <c r="BU77" s="91"/>
      <c r="BV77" s="177">
        <v>2007</v>
      </c>
      <c r="BW77" s="177">
        <v>12</v>
      </c>
      <c r="BX77" s="177" t="s">
        <v>269</v>
      </c>
      <c r="BY77" s="177" t="s">
        <v>262</v>
      </c>
      <c r="BZ77" s="177" t="s">
        <v>277</v>
      </c>
      <c r="CA77" s="177">
        <v>6</v>
      </c>
      <c r="CB77" s="177" t="s">
        <v>264</v>
      </c>
      <c r="CC77" s="122">
        <v>5.41</v>
      </c>
      <c r="CD77" s="178" t="s">
        <v>237</v>
      </c>
      <c r="CE77" s="177" t="s">
        <v>278</v>
      </c>
      <c r="CF77" s="177" t="s">
        <v>609</v>
      </c>
      <c r="CG77" s="83" t="s">
        <v>89</v>
      </c>
      <c r="CH77" s="57"/>
      <c r="CI77"/>
      <c r="CJ77"/>
      <c r="CK77"/>
      <c r="CL77"/>
      <c r="CS77"/>
      <c r="CU77" s="91"/>
      <c r="CV77" s="179">
        <v>2011</v>
      </c>
      <c r="CW77" s="179">
        <v>1</v>
      </c>
      <c r="CX77" s="179" t="s">
        <v>281</v>
      </c>
      <c r="CY77" s="179" t="s">
        <v>262</v>
      </c>
      <c r="CZ77" s="179" t="s">
        <v>277</v>
      </c>
      <c r="DA77" s="179">
        <v>70</v>
      </c>
      <c r="DB77" s="179" t="s">
        <v>264</v>
      </c>
      <c r="DC77" s="126">
        <v>2000</v>
      </c>
      <c r="DD77" s="83" t="s">
        <v>9</v>
      </c>
      <c r="DE77" s="57"/>
      <c r="DF77"/>
      <c r="DG77"/>
      <c r="DH77"/>
      <c r="DI77"/>
    </row>
    <row r="78" spans="7:113" ht="15" x14ac:dyDescent="0.25">
      <c r="G78" s="81"/>
      <c r="K78" s="81"/>
      <c r="L78" s="81"/>
      <c r="M78" s="81"/>
      <c r="N78" s="81"/>
      <c r="O78" s="89"/>
      <c r="BS78" s="81"/>
      <c r="BU78" s="91"/>
      <c r="BV78" s="177">
        <v>2007</v>
      </c>
      <c r="BW78" s="177">
        <v>12</v>
      </c>
      <c r="BX78" s="177" t="s">
        <v>269</v>
      </c>
      <c r="BY78" s="177" t="s">
        <v>262</v>
      </c>
      <c r="BZ78" s="177" t="s">
        <v>277</v>
      </c>
      <c r="CA78" s="177">
        <v>6</v>
      </c>
      <c r="CB78" s="177" t="s">
        <v>264</v>
      </c>
      <c r="CC78" s="122">
        <v>69.989999999999995</v>
      </c>
      <c r="CD78" s="178" t="s">
        <v>100</v>
      </c>
      <c r="CE78" s="177" t="s">
        <v>278</v>
      </c>
      <c r="CF78" s="177" t="s">
        <v>609</v>
      </c>
      <c r="CG78" s="83" t="s">
        <v>89</v>
      </c>
      <c r="CH78" s="57"/>
      <c r="CI78"/>
      <c r="CJ78"/>
      <c r="CK78"/>
      <c r="CL78"/>
      <c r="CS78"/>
      <c r="CU78" s="91"/>
      <c r="CV78" s="179">
        <v>2011</v>
      </c>
      <c r="CW78" s="179">
        <v>1</v>
      </c>
      <c r="CX78" s="179" t="s">
        <v>1404</v>
      </c>
      <c r="CY78" s="179" t="s">
        <v>262</v>
      </c>
      <c r="CZ78" s="179" t="s">
        <v>277</v>
      </c>
      <c r="DA78" s="179">
        <v>70</v>
      </c>
      <c r="DB78" s="179" t="s">
        <v>1404</v>
      </c>
      <c r="DC78" s="126">
        <v>1318</v>
      </c>
      <c r="DD78" s="83" t="s">
        <v>9</v>
      </c>
      <c r="DE78" s="57"/>
      <c r="DF78"/>
      <c r="DG78"/>
      <c r="DH78"/>
      <c r="DI78"/>
    </row>
    <row r="79" spans="7:113" ht="15" x14ac:dyDescent="0.25">
      <c r="G79" s="81"/>
      <c r="K79" s="81"/>
      <c r="L79" s="81"/>
      <c r="M79" s="81"/>
      <c r="N79" s="81"/>
      <c r="O79" s="89"/>
      <c r="BS79" s="81"/>
      <c r="BU79" s="91"/>
      <c r="BV79" s="177">
        <v>2007</v>
      </c>
      <c r="BW79" s="177">
        <v>12</v>
      </c>
      <c r="BX79" s="177" t="s">
        <v>269</v>
      </c>
      <c r="BY79" s="177" t="s">
        <v>262</v>
      </c>
      <c r="BZ79" s="177" t="s">
        <v>263</v>
      </c>
      <c r="CA79" s="177">
        <v>6</v>
      </c>
      <c r="CB79" s="177" t="s">
        <v>264</v>
      </c>
      <c r="CC79" s="122">
        <v>6.13</v>
      </c>
      <c r="CD79" s="178" t="s">
        <v>60</v>
      </c>
      <c r="CE79" s="177" t="s">
        <v>278</v>
      </c>
      <c r="CF79" s="177" t="s">
        <v>612</v>
      </c>
      <c r="CG79" s="83" t="s">
        <v>89</v>
      </c>
      <c r="CH79" s="57"/>
      <c r="CI79"/>
      <c r="CJ79"/>
      <c r="CK79"/>
      <c r="CL79"/>
      <c r="CS79"/>
      <c r="CU79" s="91"/>
      <c r="CV79" s="179">
        <v>2011</v>
      </c>
      <c r="CW79" s="179">
        <v>2</v>
      </c>
      <c r="CX79" s="179" t="s">
        <v>1523</v>
      </c>
      <c r="CY79" s="179" t="s">
        <v>262</v>
      </c>
      <c r="CZ79" s="179" t="s">
        <v>277</v>
      </c>
      <c r="DA79" s="179">
        <v>70</v>
      </c>
      <c r="DB79" s="179" t="s">
        <v>1621</v>
      </c>
      <c r="DC79" s="126">
        <v>419</v>
      </c>
      <c r="DD79" s="83" t="s">
        <v>9</v>
      </c>
      <c r="DE79" s="57"/>
      <c r="DF79"/>
      <c r="DG79"/>
      <c r="DH79"/>
      <c r="DI79"/>
    </row>
    <row r="80" spans="7:113" ht="15" x14ac:dyDescent="0.25">
      <c r="K80" s="81"/>
      <c r="L80" s="81"/>
      <c r="M80" s="81"/>
      <c r="N80" s="81"/>
      <c r="O80" s="89"/>
      <c r="BU80" s="91"/>
      <c r="BV80" s="177">
        <v>2007</v>
      </c>
      <c r="BW80" s="177">
        <v>12</v>
      </c>
      <c r="BX80" s="177" t="s">
        <v>269</v>
      </c>
      <c r="BY80" s="177" t="s">
        <v>262</v>
      </c>
      <c r="BZ80" s="177" t="s">
        <v>263</v>
      </c>
      <c r="CA80" s="177">
        <v>6</v>
      </c>
      <c r="CB80" s="177" t="s">
        <v>264</v>
      </c>
      <c r="CC80" s="122">
        <v>5.98</v>
      </c>
      <c r="CD80" s="178" t="s">
        <v>60</v>
      </c>
      <c r="CE80" s="177" t="s">
        <v>278</v>
      </c>
      <c r="CF80" s="177" t="s">
        <v>615</v>
      </c>
      <c r="CG80" s="83" t="s">
        <v>89</v>
      </c>
      <c r="CH80" s="57"/>
      <c r="CI80"/>
      <c r="CJ80"/>
      <c r="CK80"/>
      <c r="CL80"/>
      <c r="CU80" s="91"/>
      <c r="CV80" s="179">
        <v>2011</v>
      </c>
      <c r="CW80" s="179">
        <v>2</v>
      </c>
      <c r="CX80" s="179" t="s">
        <v>261</v>
      </c>
      <c r="CY80" s="179" t="s">
        <v>262</v>
      </c>
      <c r="CZ80" s="179" t="s">
        <v>277</v>
      </c>
      <c r="DA80" s="179">
        <v>70</v>
      </c>
      <c r="DB80" s="179" t="s">
        <v>264</v>
      </c>
      <c r="DC80" s="126">
        <v>1200</v>
      </c>
      <c r="DD80" s="83" t="s">
        <v>9</v>
      </c>
      <c r="DE80" s="57"/>
      <c r="DF80"/>
      <c r="DG80"/>
      <c r="DH80"/>
      <c r="DI80"/>
    </row>
    <row r="81" spans="10:113" ht="15" x14ac:dyDescent="0.25">
      <c r="J81" s="189"/>
      <c r="K81" s="81"/>
      <c r="L81" s="81"/>
      <c r="M81" s="81"/>
      <c r="N81" s="81"/>
      <c r="O81" s="89"/>
      <c r="BU81" s="91"/>
      <c r="BV81" s="177">
        <v>2007</v>
      </c>
      <c r="BW81" s="177">
        <v>12</v>
      </c>
      <c r="BX81" s="177" t="s">
        <v>269</v>
      </c>
      <c r="BY81" s="177" t="s">
        <v>262</v>
      </c>
      <c r="BZ81" s="177" t="s">
        <v>263</v>
      </c>
      <c r="CA81" s="177">
        <v>6</v>
      </c>
      <c r="CB81" s="177" t="s">
        <v>264</v>
      </c>
      <c r="CC81" s="122">
        <v>31.9</v>
      </c>
      <c r="CD81" s="178" t="s">
        <v>2513</v>
      </c>
      <c r="CE81" s="177" t="s">
        <v>278</v>
      </c>
      <c r="CF81" s="177" t="s">
        <v>614</v>
      </c>
      <c r="CG81" s="83" t="s">
        <v>89</v>
      </c>
      <c r="CH81" s="57"/>
      <c r="CI81"/>
      <c r="CJ81"/>
      <c r="CK81"/>
      <c r="CL81"/>
      <c r="CU81" s="91"/>
      <c r="CV81" s="179">
        <v>2011</v>
      </c>
      <c r="CW81" s="179">
        <v>2</v>
      </c>
      <c r="CX81" s="179" t="s">
        <v>357</v>
      </c>
      <c r="CY81" s="179" t="s">
        <v>262</v>
      </c>
      <c r="CZ81" s="179" t="s">
        <v>277</v>
      </c>
      <c r="DA81" s="179">
        <v>70</v>
      </c>
      <c r="DB81" s="179" t="s">
        <v>264</v>
      </c>
      <c r="DC81" s="126">
        <v>400</v>
      </c>
      <c r="DD81" s="83" t="s">
        <v>9</v>
      </c>
      <c r="DE81" s="57"/>
      <c r="DF81"/>
      <c r="DG81"/>
      <c r="DH81"/>
      <c r="DI81"/>
    </row>
    <row r="82" spans="10:113" ht="15" x14ac:dyDescent="0.25">
      <c r="J82" s="189"/>
      <c r="K82" s="81"/>
      <c r="L82" s="81"/>
      <c r="M82" s="81"/>
      <c r="N82" s="81"/>
      <c r="O82" s="89"/>
      <c r="BU82" s="91"/>
      <c r="BV82" s="177">
        <v>2007</v>
      </c>
      <c r="BW82" s="177">
        <v>12</v>
      </c>
      <c r="BX82" s="177" t="s">
        <v>269</v>
      </c>
      <c r="BY82" s="177" t="s">
        <v>262</v>
      </c>
      <c r="BZ82" s="177" t="s">
        <v>263</v>
      </c>
      <c r="CA82" s="177">
        <v>6</v>
      </c>
      <c r="CB82" s="177" t="s">
        <v>264</v>
      </c>
      <c r="CC82" s="122">
        <v>953.74</v>
      </c>
      <c r="CD82" s="178" t="s">
        <v>98</v>
      </c>
      <c r="CE82" s="177" t="s">
        <v>278</v>
      </c>
      <c r="CF82" s="177" t="s">
        <v>620</v>
      </c>
      <c r="CG82" s="83" t="s">
        <v>89</v>
      </c>
      <c r="CH82" s="57"/>
      <c r="CI82"/>
      <c r="CJ82"/>
      <c r="CK82"/>
      <c r="CL82"/>
      <c r="CU82" s="91"/>
      <c r="CV82" s="179">
        <v>2011</v>
      </c>
      <c r="CW82" s="179">
        <v>2</v>
      </c>
      <c r="CX82" s="179" t="s">
        <v>281</v>
      </c>
      <c r="CY82" s="179" t="s">
        <v>262</v>
      </c>
      <c r="CZ82" s="179" t="s">
        <v>277</v>
      </c>
      <c r="DA82" s="179">
        <v>70</v>
      </c>
      <c r="DB82" s="179" t="s">
        <v>264</v>
      </c>
      <c r="DC82" s="126">
        <v>2000</v>
      </c>
      <c r="DD82" s="83" t="s">
        <v>9</v>
      </c>
      <c r="DE82" s="57"/>
      <c r="DF82"/>
      <c r="DG82"/>
      <c r="DH82"/>
      <c r="DI82"/>
    </row>
    <row r="83" spans="10:113" ht="15" x14ac:dyDescent="0.25">
      <c r="J83" s="195"/>
      <c r="K83" s="191"/>
      <c r="L83" s="191"/>
      <c r="M83" s="191"/>
      <c r="N83" s="191"/>
      <c r="O83" s="192"/>
      <c r="BU83" s="91"/>
      <c r="BV83" s="177">
        <v>2007</v>
      </c>
      <c r="BW83" s="177">
        <v>12</v>
      </c>
      <c r="BX83" s="177" t="s">
        <v>269</v>
      </c>
      <c r="BY83" s="177" t="s">
        <v>262</v>
      </c>
      <c r="BZ83" s="177" t="s">
        <v>263</v>
      </c>
      <c r="CA83" s="177">
        <v>6</v>
      </c>
      <c r="CB83" s="177" t="s">
        <v>264</v>
      </c>
      <c r="CC83" s="122">
        <v>99.54</v>
      </c>
      <c r="CD83" s="178" t="s">
        <v>103</v>
      </c>
      <c r="CE83" s="177" t="s">
        <v>278</v>
      </c>
      <c r="CF83" s="177" t="s">
        <v>612</v>
      </c>
      <c r="CG83" s="83" t="s">
        <v>89</v>
      </c>
      <c r="CH83" s="57"/>
      <c r="CI83"/>
      <c r="CJ83"/>
      <c r="CK83"/>
      <c r="CL83"/>
      <c r="CU83" s="91"/>
      <c r="CV83" s="179">
        <v>2011</v>
      </c>
      <c r="CW83" s="179">
        <v>2</v>
      </c>
      <c r="CX83" s="179" t="s">
        <v>1404</v>
      </c>
      <c r="CY83" s="179" t="s">
        <v>262</v>
      </c>
      <c r="CZ83" s="179" t="s">
        <v>277</v>
      </c>
      <c r="DA83" s="179">
        <v>70</v>
      </c>
      <c r="DB83" s="179" t="s">
        <v>1404</v>
      </c>
      <c r="DC83" s="126">
        <v>1194</v>
      </c>
      <c r="DD83" s="83" t="s">
        <v>9</v>
      </c>
      <c r="DE83" s="57"/>
      <c r="DF83"/>
      <c r="DG83"/>
      <c r="DH83"/>
      <c r="DI83"/>
    </row>
    <row r="84" spans="10:113" ht="15" x14ac:dyDescent="0.25">
      <c r="J84" s="193"/>
      <c r="K84" s="89"/>
      <c r="L84" s="89"/>
      <c r="M84" s="89"/>
      <c r="N84" s="89"/>
      <c r="O84" s="89"/>
      <c r="BU84" s="91"/>
      <c r="BV84" s="177">
        <v>2007</v>
      </c>
      <c r="BW84" s="177">
        <v>12</v>
      </c>
      <c r="BX84" s="177" t="s">
        <v>269</v>
      </c>
      <c r="BY84" s="177" t="s">
        <v>262</v>
      </c>
      <c r="BZ84" s="177" t="s">
        <v>263</v>
      </c>
      <c r="CA84" s="177">
        <v>6</v>
      </c>
      <c r="CB84" s="177" t="s">
        <v>264</v>
      </c>
      <c r="CC84" s="122">
        <v>5.33</v>
      </c>
      <c r="CD84" s="178" t="s">
        <v>102</v>
      </c>
      <c r="CE84" s="177" t="s">
        <v>278</v>
      </c>
      <c r="CF84" s="177" t="s">
        <v>619</v>
      </c>
      <c r="CG84" s="83" t="s">
        <v>89</v>
      </c>
      <c r="CH84" s="57"/>
      <c r="CI84"/>
      <c r="CJ84"/>
      <c r="CK84"/>
      <c r="CL84"/>
      <c r="CU84" s="91"/>
      <c r="CV84" s="179">
        <v>2011</v>
      </c>
      <c r="CW84" s="179">
        <v>3</v>
      </c>
      <c r="CX84" s="179" t="s">
        <v>1523</v>
      </c>
      <c r="CY84" s="179" t="s">
        <v>262</v>
      </c>
      <c r="CZ84" s="179" t="s">
        <v>277</v>
      </c>
      <c r="DA84" s="179">
        <v>70</v>
      </c>
      <c r="DB84" s="179" t="s">
        <v>1621</v>
      </c>
      <c r="DC84" s="126">
        <v>464</v>
      </c>
      <c r="DD84" s="83" t="s">
        <v>9</v>
      </c>
      <c r="DE84" s="57"/>
      <c r="DF84"/>
      <c r="DG84"/>
      <c r="DH84"/>
      <c r="DI84"/>
    </row>
    <row r="85" spans="10:113" ht="15" x14ac:dyDescent="0.25">
      <c r="BU85" s="91"/>
      <c r="BV85" s="177">
        <v>2007</v>
      </c>
      <c r="BW85" s="177">
        <v>12</v>
      </c>
      <c r="BX85" s="177" t="s">
        <v>269</v>
      </c>
      <c r="BY85" s="177" t="s">
        <v>262</v>
      </c>
      <c r="BZ85" s="177" t="s">
        <v>263</v>
      </c>
      <c r="CA85" s="177">
        <v>6</v>
      </c>
      <c r="CB85" s="177" t="s">
        <v>264</v>
      </c>
      <c r="CC85" s="122">
        <v>32.36</v>
      </c>
      <c r="CD85" s="178" t="s">
        <v>2514</v>
      </c>
      <c r="CE85" s="177" t="s">
        <v>278</v>
      </c>
      <c r="CF85" s="177" t="s">
        <v>613</v>
      </c>
      <c r="CG85" s="83" t="s">
        <v>89</v>
      </c>
      <c r="CH85" s="57"/>
      <c r="CI85"/>
      <c r="CJ85"/>
      <c r="CK85"/>
      <c r="CL85"/>
      <c r="CU85" s="91"/>
      <c r="CV85" s="179">
        <v>2011</v>
      </c>
      <c r="CW85" s="179">
        <v>3</v>
      </c>
      <c r="CX85" s="179" t="s">
        <v>261</v>
      </c>
      <c r="CY85" s="179" t="s">
        <v>262</v>
      </c>
      <c r="CZ85" s="179" t="s">
        <v>277</v>
      </c>
      <c r="DA85" s="179">
        <v>70</v>
      </c>
      <c r="DB85" s="179" t="s">
        <v>264</v>
      </c>
      <c r="DC85" s="126">
        <v>1200</v>
      </c>
      <c r="DD85" s="83" t="s">
        <v>9</v>
      </c>
      <c r="DE85" s="57"/>
      <c r="DF85"/>
      <c r="DG85"/>
      <c r="DH85"/>
      <c r="DI85"/>
    </row>
    <row r="86" spans="10:113" ht="15" x14ac:dyDescent="0.25">
      <c r="J86" s="81"/>
      <c r="K86" s="81"/>
      <c r="L86" s="81"/>
      <c r="M86" s="81"/>
      <c r="N86" s="81"/>
      <c r="O86" s="89"/>
      <c r="BU86" s="91"/>
      <c r="BV86" s="177">
        <v>2007</v>
      </c>
      <c r="BW86" s="177">
        <v>12</v>
      </c>
      <c r="BX86" s="177" t="s">
        <v>269</v>
      </c>
      <c r="BY86" s="177" t="s">
        <v>262</v>
      </c>
      <c r="BZ86" s="177" t="s">
        <v>263</v>
      </c>
      <c r="CA86" s="177">
        <v>6</v>
      </c>
      <c r="CB86" s="177" t="s">
        <v>264</v>
      </c>
      <c r="CC86" s="122">
        <v>32.25</v>
      </c>
      <c r="CD86" s="178" t="s">
        <v>2515</v>
      </c>
      <c r="CE86" s="177" t="s">
        <v>278</v>
      </c>
      <c r="CF86" s="177" t="s">
        <v>613</v>
      </c>
      <c r="CG86" s="83" t="s">
        <v>89</v>
      </c>
      <c r="CH86" s="57"/>
      <c r="CI86"/>
      <c r="CJ86"/>
      <c r="CK86"/>
      <c r="CL86"/>
      <c r="CU86" s="91"/>
      <c r="CV86" s="179">
        <v>2011</v>
      </c>
      <c r="CW86" s="179">
        <v>3</v>
      </c>
      <c r="CX86" s="179" t="s">
        <v>357</v>
      </c>
      <c r="CY86" s="179" t="s">
        <v>262</v>
      </c>
      <c r="CZ86" s="179" t="s">
        <v>277</v>
      </c>
      <c r="DA86" s="179">
        <v>70</v>
      </c>
      <c r="DB86" s="179" t="s">
        <v>264</v>
      </c>
      <c r="DC86" s="126">
        <v>400</v>
      </c>
      <c r="DD86" s="83" t="s">
        <v>9</v>
      </c>
      <c r="DE86" s="57"/>
      <c r="DF86"/>
      <c r="DG86"/>
      <c r="DH86"/>
      <c r="DI86"/>
    </row>
    <row r="87" spans="10:113" ht="15" x14ac:dyDescent="0.25">
      <c r="BU87" s="91"/>
      <c r="BV87" s="177">
        <v>2007</v>
      </c>
      <c r="BW87" s="177">
        <v>12</v>
      </c>
      <c r="BX87" s="177" t="s">
        <v>269</v>
      </c>
      <c r="BY87" s="177" t="s">
        <v>262</v>
      </c>
      <c r="BZ87" s="177" t="s">
        <v>263</v>
      </c>
      <c r="CA87" s="177">
        <v>6</v>
      </c>
      <c r="CB87" s="177" t="s">
        <v>264</v>
      </c>
      <c r="CC87" s="122">
        <v>20.059999999999999</v>
      </c>
      <c r="CD87" s="178" t="s">
        <v>2516</v>
      </c>
      <c r="CE87" s="177" t="s">
        <v>278</v>
      </c>
      <c r="CF87" s="177" t="s">
        <v>616</v>
      </c>
      <c r="CG87" s="83" t="s">
        <v>89</v>
      </c>
      <c r="CH87" s="57"/>
      <c r="CI87"/>
      <c r="CJ87"/>
      <c r="CK87"/>
      <c r="CL87"/>
      <c r="CU87" s="91"/>
      <c r="CV87" s="179">
        <v>2011</v>
      </c>
      <c r="CW87" s="179">
        <v>3</v>
      </c>
      <c r="CX87" s="179" t="s">
        <v>281</v>
      </c>
      <c r="CY87" s="179" t="s">
        <v>262</v>
      </c>
      <c r="CZ87" s="179" t="s">
        <v>277</v>
      </c>
      <c r="DA87" s="179">
        <v>70</v>
      </c>
      <c r="DB87" s="179" t="s">
        <v>264</v>
      </c>
      <c r="DC87" s="126">
        <v>2800</v>
      </c>
      <c r="DD87" s="83" t="s">
        <v>9</v>
      </c>
      <c r="DE87" s="57"/>
      <c r="DF87"/>
      <c r="DG87"/>
      <c r="DH87"/>
      <c r="DI87"/>
    </row>
    <row r="88" spans="10:113" ht="15" x14ac:dyDescent="0.25">
      <c r="K88" s="81"/>
      <c r="L88" s="81"/>
      <c r="M88" s="81"/>
      <c r="N88" s="81"/>
      <c r="O88" s="89"/>
      <c r="BU88" s="91"/>
      <c r="BV88" s="177">
        <v>2007</v>
      </c>
      <c r="BW88" s="177">
        <v>12</v>
      </c>
      <c r="BX88" s="177" t="s">
        <v>269</v>
      </c>
      <c r="BY88" s="177" t="s">
        <v>262</v>
      </c>
      <c r="BZ88" s="177" t="s">
        <v>263</v>
      </c>
      <c r="CA88" s="177">
        <v>6</v>
      </c>
      <c r="CB88" s="177" t="s">
        <v>264</v>
      </c>
      <c r="CC88" s="122">
        <v>69.31</v>
      </c>
      <c r="CD88" s="178" t="s">
        <v>2484</v>
      </c>
      <c r="CE88" s="177" t="s">
        <v>278</v>
      </c>
      <c r="CF88" s="177" t="s">
        <v>616</v>
      </c>
      <c r="CG88" s="83" t="s">
        <v>89</v>
      </c>
      <c r="CH88" s="57"/>
      <c r="CI88"/>
      <c r="CJ88"/>
      <c r="CK88"/>
      <c r="CL88"/>
      <c r="CU88" s="91"/>
      <c r="CV88" s="179">
        <v>2011</v>
      </c>
      <c r="CW88" s="179">
        <v>3</v>
      </c>
      <c r="CX88" s="179" t="s">
        <v>1404</v>
      </c>
      <c r="CY88" s="179" t="s">
        <v>262</v>
      </c>
      <c r="CZ88" s="179" t="s">
        <v>277</v>
      </c>
      <c r="DA88" s="179">
        <v>70</v>
      </c>
      <c r="DB88" s="179" t="s">
        <v>1404</v>
      </c>
      <c r="DC88" s="126">
        <v>1318</v>
      </c>
      <c r="DD88" s="83" t="s">
        <v>9</v>
      </c>
      <c r="DE88" s="57"/>
      <c r="DF88"/>
      <c r="DG88"/>
      <c r="DH88"/>
      <c r="DI88"/>
    </row>
    <row r="89" spans="10:113" ht="15" x14ac:dyDescent="0.25">
      <c r="BU89" s="91"/>
      <c r="BV89" s="177">
        <v>2007</v>
      </c>
      <c r="BW89" s="177">
        <v>12</v>
      </c>
      <c r="BX89" s="177" t="s">
        <v>269</v>
      </c>
      <c r="BY89" s="177" t="s">
        <v>262</v>
      </c>
      <c r="BZ89" s="177" t="s">
        <v>263</v>
      </c>
      <c r="CA89" s="177">
        <v>6</v>
      </c>
      <c r="CB89" s="177" t="s">
        <v>264</v>
      </c>
      <c r="CC89" s="122">
        <v>10.71</v>
      </c>
      <c r="CD89" s="178" t="s">
        <v>49</v>
      </c>
      <c r="CE89" s="177" t="s">
        <v>278</v>
      </c>
      <c r="CF89" s="177" t="s">
        <v>617</v>
      </c>
      <c r="CG89" s="83" t="s">
        <v>89</v>
      </c>
      <c r="CH89" s="57"/>
      <c r="CI89"/>
      <c r="CJ89"/>
      <c r="CK89"/>
      <c r="CL89"/>
      <c r="CU89" s="91"/>
      <c r="CV89" s="179">
        <v>2011</v>
      </c>
      <c r="CW89" s="179">
        <v>4</v>
      </c>
      <c r="CX89" s="179" t="s">
        <v>1523</v>
      </c>
      <c r="CY89" s="179" t="s">
        <v>262</v>
      </c>
      <c r="CZ89" s="179" t="s">
        <v>277</v>
      </c>
      <c r="DA89" s="179">
        <v>70</v>
      </c>
      <c r="DB89" s="179" t="s">
        <v>1621</v>
      </c>
      <c r="DC89" s="126">
        <v>449</v>
      </c>
      <c r="DD89" s="83" t="s">
        <v>9</v>
      </c>
      <c r="DE89" s="57"/>
      <c r="DF89"/>
      <c r="DG89"/>
      <c r="DH89"/>
      <c r="DI89"/>
    </row>
    <row r="90" spans="10:113" ht="15" x14ac:dyDescent="0.25">
      <c r="BU90" s="91"/>
      <c r="BV90" s="177">
        <v>2007</v>
      </c>
      <c r="BW90" s="177">
        <v>12</v>
      </c>
      <c r="BX90" s="177" t="s">
        <v>269</v>
      </c>
      <c r="BY90" s="177" t="s">
        <v>262</v>
      </c>
      <c r="BZ90" s="177" t="s">
        <v>263</v>
      </c>
      <c r="CA90" s="177">
        <v>6</v>
      </c>
      <c r="CB90" s="177" t="s">
        <v>264</v>
      </c>
      <c r="CC90" s="122">
        <v>10.47</v>
      </c>
      <c r="CD90" s="178" t="s">
        <v>49</v>
      </c>
      <c r="CE90" s="177" t="s">
        <v>278</v>
      </c>
      <c r="CF90" s="177" t="s">
        <v>619</v>
      </c>
      <c r="CG90" s="83" t="s">
        <v>89</v>
      </c>
      <c r="CH90" s="57"/>
      <c r="CI90"/>
      <c r="CJ90"/>
      <c r="CK90"/>
      <c r="CL90"/>
      <c r="CU90" s="91"/>
      <c r="CV90" s="179">
        <v>2011</v>
      </c>
      <c r="CW90" s="179">
        <v>4</v>
      </c>
      <c r="CX90" s="179" t="s">
        <v>261</v>
      </c>
      <c r="CY90" s="179" t="s">
        <v>262</v>
      </c>
      <c r="CZ90" s="179" t="s">
        <v>277</v>
      </c>
      <c r="DA90" s="179">
        <v>70</v>
      </c>
      <c r="DB90" s="179" t="s">
        <v>264</v>
      </c>
      <c r="DC90" s="126">
        <v>1200</v>
      </c>
      <c r="DD90" s="83" t="s">
        <v>9</v>
      </c>
      <c r="DE90" s="57"/>
      <c r="DF90"/>
      <c r="DG90"/>
      <c r="DH90"/>
      <c r="DI90"/>
    </row>
    <row r="91" spans="10:113" ht="15" x14ac:dyDescent="0.25">
      <c r="BU91" s="91"/>
      <c r="BV91" s="177">
        <v>2007</v>
      </c>
      <c r="BW91" s="177">
        <v>12</v>
      </c>
      <c r="BX91" s="177" t="s">
        <v>269</v>
      </c>
      <c r="BY91" s="177" t="s">
        <v>262</v>
      </c>
      <c r="BZ91" s="177" t="s">
        <v>263</v>
      </c>
      <c r="CA91" s="177">
        <v>6</v>
      </c>
      <c r="CB91" s="177" t="s">
        <v>264</v>
      </c>
      <c r="CC91" s="122">
        <v>7.78</v>
      </c>
      <c r="CD91" s="178" t="s">
        <v>2517</v>
      </c>
      <c r="CE91" s="177" t="s">
        <v>278</v>
      </c>
      <c r="CF91" s="177" t="s">
        <v>619</v>
      </c>
      <c r="CG91" s="83" t="s">
        <v>89</v>
      </c>
      <c r="CH91" s="57"/>
      <c r="CI91"/>
      <c r="CJ91"/>
      <c r="CK91"/>
      <c r="CL91"/>
      <c r="CU91" s="91"/>
      <c r="CV91" s="179">
        <v>2011</v>
      </c>
      <c r="CW91" s="179">
        <v>4</v>
      </c>
      <c r="CX91" s="179" t="s">
        <v>357</v>
      </c>
      <c r="CY91" s="179" t="s">
        <v>262</v>
      </c>
      <c r="CZ91" s="179" t="s">
        <v>277</v>
      </c>
      <c r="DA91" s="179">
        <v>70</v>
      </c>
      <c r="DB91" s="179" t="s">
        <v>264</v>
      </c>
      <c r="DC91" s="126">
        <v>800</v>
      </c>
      <c r="DD91" s="83" t="s">
        <v>9</v>
      </c>
      <c r="DE91" s="57"/>
      <c r="DF91"/>
      <c r="DG91"/>
      <c r="DH91"/>
      <c r="DI91"/>
    </row>
    <row r="92" spans="10:113" ht="15" x14ac:dyDescent="0.25">
      <c r="BU92" s="91"/>
      <c r="BV92" s="177">
        <v>2007</v>
      </c>
      <c r="BW92" s="177">
        <v>12</v>
      </c>
      <c r="BX92" s="177" t="s">
        <v>269</v>
      </c>
      <c r="BY92" s="177" t="s">
        <v>262</v>
      </c>
      <c r="BZ92" s="177" t="s">
        <v>263</v>
      </c>
      <c r="CA92" s="177">
        <v>6</v>
      </c>
      <c r="CB92" s="177" t="s">
        <v>264</v>
      </c>
      <c r="CC92" s="122">
        <v>11.02</v>
      </c>
      <c r="CD92" s="178" t="s">
        <v>50</v>
      </c>
      <c r="CE92" s="177" t="s">
        <v>278</v>
      </c>
      <c r="CF92" s="177" t="s">
        <v>612</v>
      </c>
      <c r="CG92" s="83" t="s">
        <v>89</v>
      </c>
      <c r="CH92" s="57"/>
      <c r="CI92"/>
      <c r="CJ92"/>
      <c r="CK92"/>
      <c r="CL92"/>
      <c r="CU92" s="91"/>
      <c r="CV92" s="179">
        <v>2011</v>
      </c>
      <c r="CW92" s="179">
        <v>4</v>
      </c>
      <c r="CX92" s="179" t="s">
        <v>281</v>
      </c>
      <c r="CY92" s="179" t="s">
        <v>262</v>
      </c>
      <c r="CZ92" s="179" t="s">
        <v>277</v>
      </c>
      <c r="DA92" s="179">
        <v>70</v>
      </c>
      <c r="DB92" s="179" t="s">
        <v>264</v>
      </c>
      <c r="DC92" s="126">
        <v>2800</v>
      </c>
      <c r="DD92" s="83" t="s">
        <v>9</v>
      </c>
      <c r="DE92" s="57"/>
      <c r="DF92"/>
      <c r="DG92"/>
      <c r="DH92"/>
      <c r="DI92"/>
    </row>
    <row r="93" spans="10:113" ht="15" x14ac:dyDescent="0.25">
      <c r="BU93" s="91"/>
      <c r="BV93" s="177">
        <v>2007</v>
      </c>
      <c r="BW93" s="177">
        <v>12</v>
      </c>
      <c r="BX93" s="177" t="s">
        <v>269</v>
      </c>
      <c r="BY93" s="177" t="s">
        <v>262</v>
      </c>
      <c r="BZ93" s="177" t="s">
        <v>263</v>
      </c>
      <c r="CA93" s="177">
        <v>6</v>
      </c>
      <c r="CB93" s="177" t="s">
        <v>264</v>
      </c>
      <c r="CC93" s="122">
        <v>22.13</v>
      </c>
      <c r="CD93" s="178" t="s">
        <v>50</v>
      </c>
      <c r="CE93" s="177" t="s">
        <v>278</v>
      </c>
      <c r="CF93" s="177" t="s">
        <v>615</v>
      </c>
      <c r="CG93" s="83" t="s">
        <v>89</v>
      </c>
      <c r="CH93" s="57"/>
      <c r="CI93"/>
      <c r="CJ93"/>
      <c r="CK93"/>
      <c r="CL93"/>
      <c r="CU93" s="91"/>
      <c r="CV93" s="179">
        <v>2011</v>
      </c>
      <c r="CW93" s="179">
        <v>4</v>
      </c>
      <c r="CX93" s="179" t="s">
        <v>1404</v>
      </c>
      <c r="CY93" s="179" t="s">
        <v>262</v>
      </c>
      <c r="CZ93" s="179" t="s">
        <v>277</v>
      </c>
      <c r="DA93" s="179">
        <v>70</v>
      </c>
      <c r="DB93" s="179" t="s">
        <v>1404</v>
      </c>
      <c r="DC93" s="126">
        <v>1271</v>
      </c>
      <c r="DD93" s="83" t="s">
        <v>9</v>
      </c>
      <c r="DE93" s="57"/>
      <c r="DF93"/>
      <c r="DG93"/>
      <c r="DH93"/>
      <c r="DI93"/>
    </row>
    <row r="94" spans="10:113" ht="15" x14ac:dyDescent="0.25">
      <c r="BU94" s="91"/>
      <c r="BV94" s="177">
        <v>2007</v>
      </c>
      <c r="BW94" s="177">
        <v>12</v>
      </c>
      <c r="BX94" s="177" t="s">
        <v>269</v>
      </c>
      <c r="BY94" s="177" t="s">
        <v>262</v>
      </c>
      <c r="BZ94" s="177" t="s">
        <v>263</v>
      </c>
      <c r="CA94" s="177">
        <v>6</v>
      </c>
      <c r="CB94" s="177" t="s">
        <v>264</v>
      </c>
      <c r="CC94" s="122">
        <v>33.57</v>
      </c>
      <c r="CD94" s="178" t="s">
        <v>50</v>
      </c>
      <c r="CE94" s="177" t="s">
        <v>278</v>
      </c>
      <c r="CF94" s="177" t="s">
        <v>618</v>
      </c>
      <c r="CG94" s="83" t="s">
        <v>89</v>
      </c>
      <c r="CH94" s="57"/>
      <c r="CI94"/>
      <c r="CJ94"/>
      <c r="CK94"/>
      <c r="CL94"/>
      <c r="CU94" s="91"/>
      <c r="CV94" s="179">
        <v>2011</v>
      </c>
      <c r="CW94" s="179">
        <v>5</v>
      </c>
      <c r="CX94" s="179" t="s">
        <v>1523</v>
      </c>
      <c r="CY94" s="179" t="s">
        <v>262</v>
      </c>
      <c r="CZ94" s="179" t="s">
        <v>277</v>
      </c>
      <c r="DA94" s="179">
        <v>70</v>
      </c>
      <c r="DB94" s="179" t="s">
        <v>1621</v>
      </c>
      <c r="DC94" s="126">
        <v>464</v>
      </c>
      <c r="DD94" s="83" t="s">
        <v>9</v>
      </c>
      <c r="DE94" s="57"/>
      <c r="DF94"/>
      <c r="DG94"/>
      <c r="DH94"/>
      <c r="DI94"/>
    </row>
    <row r="95" spans="10:113" ht="15" x14ac:dyDescent="0.25">
      <c r="BU95" s="91"/>
      <c r="BV95" s="177">
        <v>2007</v>
      </c>
      <c r="BW95" s="177">
        <v>12</v>
      </c>
      <c r="BX95" s="177" t="s">
        <v>269</v>
      </c>
      <c r="BY95" s="177" t="s">
        <v>262</v>
      </c>
      <c r="BZ95" s="177" t="s">
        <v>316</v>
      </c>
      <c r="CA95" s="177">
        <v>6</v>
      </c>
      <c r="CB95" s="177" t="s">
        <v>358</v>
      </c>
      <c r="CC95" s="122">
        <v>418.02</v>
      </c>
      <c r="CD95" s="178" t="s">
        <v>2527</v>
      </c>
      <c r="CE95" s="177" t="s">
        <v>278</v>
      </c>
      <c r="CF95" s="177" t="s">
        <v>631</v>
      </c>
      <c r="CG95" s="83" t="s">
        <v>89</v>
      </c>
      <c r="CH95" s="57"/>
      <c r="CI95"/>
      <c r="CJ95"/>
      <c r="CK95"/>
      <c r="CL95"/>
      <c r="CU95" s="91"/>
      <c r="CV95" s="179">
        <v>2011</v>
      </c>
      <c r="CW95" s="179">
        <v>5</v>
      </c>
      <c r="CX95" s="179" t="s">
        <v>261</v>
      </c>
      <c r="CY95" s="179" t="s">
        <v>262</v>
      </c>
      <c r="CZ95" s="179" t="s">
        <v>277</v>
      </c>
      <c r="DA95" s="179">
        <v>70</v>
      </c>
      <c r="DB95" s="179" t="s">
        <v>264</v>
      </c>
      <c r="DC95" s="126">
        <v>1200</v>
      </c>
      <c r="DD95" s="83" t="s">
        <v>9</v>
      </c>
      <c r="DE95" s="57"/>
      <c r="DF95"/>
      <c r="DG95"/>
      <c r="DH95"/>
      <c r="DI95"/>
    </row>
    <row r="96" spans="10:113" ht="15" x14ac:dyDescent="0.25">
      <c r="BU96" s="91"/>
      <c r="BV96" s="177">
        <v>2007</v>
      </c>
      <c r="BW96" s="177">
        <v>12</v>
      </c>
      <c r="BX96" s="177" t="s">
        <v>269</v>
      </c>
      <c r="BY96" s="177" t="s">
        <v>262</v>
      </c>
      <c r="BZ96" s="177" t="s">
        <v>316</v>
      </c>
      <c r="CA96" s="177">
        <v>6</v>
      </c>
      <c r="CB96" s="177" t="s">
        <v>358</v>
      </c>
      <c r="CC96" s="122">
        <v>5.62</v>
      </c>
      <c r="CD96" s="178" t="s">
        <v>2528</v>
      </c>
      <c r="CE96" s="177" t="s">
        <v>278</v>
      </c>
      <c r="CF96" s="177" t="s">
        <v>633</v>
      </c>
      <c r="CG96" s="83" t="s">
        <v>89</v>
      </c>
      <c r="CH96" s="57"/>
      <c r="CI96"/>
      <c r="CJ96"/>
      <c r="CK96"/>
      <c r="CL96"/>
      <c r="CU96" s="91"/>
      <c r="CV96" s="179">
        <v>2011</v>
      </c>
      <c r="CW96" s="179">
        <v>5</v>
      </c>
      <c r="CX96" s="179" t="s">
        <v>357</v>
      </c>
      <c r="CY96" s="179" t="s">
        <v>262</v>
      </c>
      <c r="CZ96" s="179" t="s">
        <v>277</v>
      </c>
      <c r="DA96" s="179">
        <v>70</v>
      </c>
      <c r="DB96" s="179" t="s">
        <v>264</v>
      </c>
      <c r="DC96" s="126">
        <v>800</v>
      </c>
      <c r="DD96" s="83" t="s">
        <v>9</v>
      </c>
      <c r="DE96" s="57"/>
      <c r="DF96"/>
      <c r="DG96"/>
      <c r="DH96"/>
      <c r="DI96"/>
    </row>
    <row r="97" spans="73:113" ht="15" x14ac:dyDescent="0.25">
      <c r="BU97" s="91"/>
      <c r="BV97" s="177">
        <v>2007</v>
      </c>
      <c r="BW97" s="177">
        <v>12</v>
      </c>
      <c r="BX97" s="177" t="s">
        <v>269</v>
      </c>
      <c r="BY97" s="177" t="s">
        <v>262</v>
      </c>
      <c r="BZ97" s="177" t="s">
        <v>316</v>
      </c>
      <c r="CA97" s="177">
        <v>6</v>
      </c>
      <c r="CB97" s="177" t="s">
        <v>358</v>
      </c>
      <c r="CC97" s="122">
        <v>14.47</v>
      </c>
      <c r="CD97" s="178" t="s">
        <v>2529</v>
      </c>
      <c r="CE97" s="177" t="s">
        <v>278</v>
      </c>
      <c r="CF97" s="177" t="s">
        <v>630</v>
      </c>
      <c r="CG97" s="83" t="s">
        <v>89</v>
      </c>
      <c r="CH97" s="57"/>
      <c r="CI97"/>
      <c r="CJ97"/>
      <c r="CK97"/>
      <c r="CL97"/>
      <c r="CU97" s="91"/>
      <c r="CV97" s="179">
        <v>2011</v>
      </c>
      <c r="CW97" s="179">
        <v>5</v>
      </c>
      <c r="CX97" s="179" t="s">
        <v>281</v>
      </c>
      <c r="CY97" s="179" t="s">
        <v>262</v>
      </c>
      <c r="CZ97" s="179" t="s">
        <v>277</v>
      </c>
      <c r="DA97" s="179">
        <v>70</v>
      </c>
      <c r="DB97" s="179" t="s">
        <v>264</v>
      </c>
      <c r="DC97" s="126">
        <v>3600</v>
      </c>
      <c r="DD97" s="83" t="s">
        <v>9</v>
      </c>
      <c r="DE97" s="57"/>
      <c r="DF97"/>
      <c r="DG97"/>
      <c r="DH97"/>
      <c r="DI97"/>
    </row>
    <row r="98" spans="73:113" ht="15" x14ac:dyDescent="0.25">
      <c r="BU98" s="91"/>
      <c r="BV98" s="177">
        <v>2007</v>
      </c>
      <c r="BW98" s="177">
        <v>12</v>
      </c>
      <c r="BX98" s="177" t="s">
        <v>269</v>
      </c>
      <c r="BY98" s="177" t="s">
        <v>262</v>
      </c>
      <c r="BZ98" s="177" t="s">
        <v>316</v>
      </c>
      <c r="CA98" s="177">
        <v>6</v>
      </c>
      <c r="CB98" s="177" t="s">
        <v>358</v>
      </c>
      <c r="CC98" s="122">
        <v>24.2</v>
      </c>
      <c r="CD98" s="178" t="s">
        <v>2530</v>
      </c>
      <c r="CE98" s="177" t="s">
        <v>278</v>
      </c>
      <c r="CF98" s="177" t="s">
        <v>632</v>
      </c>
      <c r="CG98" s="83" t="s">
        <v>89</v>
      </c>
      <c r="CH98" s="57"/>
      <c r="CI98"/>
      <c r="CJ98"/>
      <c r="CK98"/>
      <c r="CL98"/>
      <c r="CU98" s="91"/>
      <c r="CV98" s="179">
        <v>2011</v>
      </c>
      <c r="CW98" s="179">
        <v>5</v>
      </c>
      <c r="CX98" s="179" t="s">
        <v>1404</v>
      </c>
      <c r="CY98" s="179" t="s">
        <v>262</v>
      </c>
      <c r="CZ98" s="179" t="s">
        <v>277</v>
      </c>
      <c r="DA98" s="179">
        <v>70</v>
      </c>
      <c r="DB98" s="179" t="s">
        <v>1404</v>
      </c>
      <c r="DC98" s="126">
        <v>1318</v>
      </c>
      <c r="DD98" s="83" t="s">
        <v>9</v>
      </c>
      <c r="DE98" s="57"/>
      <c r="DF98"/>
      <c r="DG98"/>
      <c r="DH98"/>
      <c r="DI98"/>
    </row>
    <row r="99" spans="73:113" ht="15" x14ac:dyDescent="0.25">
      <c r="BU99" s="91"/>
      <c r="BV99" s="177">
        <v>2007</v>
      </c>
      <c r="BW99" s="177">
        <v>12</v>
      </c>
      <c r="BX99" s="177" t="s">
        <v>269</v>
      </c>
      <c r="BY99" s="177" t="s">
        <v>262</v>
      </c>
      <c r="BZ99" s="177" t="s">
        <v>316</v>
      </c>
      <c r="CA99" s="177">
        <v>6</v>
      </c>
      <c r="CB99" s="177" t="s">
        <v>358</v>
      </c>
      <c r="CC99" s="122">
        <v>30.03</v>
      </c>
      <c r="CD99" s="178" t="s">
        <v>2331</v>
      </c>
      <c r="CE99" s="177" t="s">
        <v>278</v>
      </c>
      <c r="CF99" s="177" t="s">
        <v>633</v>
      </c>
      <c r="CG99" s="83" t="s">
        <v>89</v>
      </c>
      <c r="CH99" s="57"/>
      <c r="CI99"/>
      <c r="CJ99"/>
      <c r="CK99"/>
      <c r="CL99"/>
      <c r="CU99" s="91"/>
      <c r="CV99" s="179">
        <v>2011</v>
      </c>
      <c r="CW99" s="179">
        <v>6</v>
      </c>
      <c r="CX99" s="179" t="s">
        <v>1523</v>
      </c>
      <c r="CY99" s="179" t="s">
        <v>262</v>
      </c>
      <c r="CZ99" s="179" t="s">
        <v>277</v>
      </c>
      <c r="DA99" s="179">
        <v>70</v>
      </c>
      <c r="DB99" s="179" t="s">
        <v>1621</v>
      </c>
      <c r="DC99" s="126">
        <v>449</v>
      </c>
      <c r="DD99" s="83" t="s">
        <v>9</v>
      </c>
      <c r="DE99" s="57"/>
      <c r="DF99"/>
      <c r="DG99"/>
      <c r="DH99"/>
      <c r="DI99"/>
    </row>
    <row r="100" spans="73:113" ht="15" x14ac:dyDescent="0.25">
      <c r="BU100" s="91"/>
      <c r="BV100" s="177">
        <v>2007</v>
      </c>
      <c r="BW100" s="177">
        <v>12</v>
      </c>
      <c r="BX100" s="177" t="s">
        <v>269</v>
      </c>
      <c r="BY100" s="177" t="s">
        <v>262</v>
      </c>
      <c r="BZ100" s="177" t="s">
        <v>347</v>
      </c>
      <c r="CA100" s="177">
        <v>6</v>
      </c>
      <c r="CB100" s="177" t="s">
        <v>264</v>
      </c>
      <c r="CC100" s="122">
        <v>1970.4</v>
      </c>
      <c r="CD100" s="178" t="s">
        <v>61</v>
      </c>
      <c r="CE100" s="177" t="s">
        <v>278</v>
      </c>
      <c r="CF100" s="177" t="s">
        <v>642</v>
      </c>
      <c r="CG100" s="83" t="s">
        <v>89</v>
      </c>
      <c r="CH100" s="57"/>
      <c r="CI100"/>
      <c r="CJ100"/>
      <c r="CK100"/>
      <c r="CL100"/>
      <c r="CU100" s="91"/>
      <c r="CV100" s="179">
        <v>2011</v>
      </c>
      <c r="CW100" s="179">
        <v>6</v>
      </c>
      <c r="CX100" s="179" t="s">
        <v>261</v>
      </c>
      <c r="CY100" s="179" t="s">
        <v>262</v>
      </c>
      <c r="CZ100" s="179" t="s">
        <v>277</v>
      </c>
      <c r="DA100" s="179">
        <v>70</v>
      </c>
      <c r="DB100" s="179" t="s">
        <v>264</v>
      </c>
      <c r="DC100" s="126">
        <v>1200</v>
      </c>
      <c r="DD100" s="83" t="s">
        <v>9</v>
      </c>
      <c r="DE100" s="57"/>
      <c r="DF100"/>
      <c r="DG100"/>
      <c r="DH100"/>
      <c r="DI100"/>
    </row>
    <row r="101" spans="73:113" ht="15" x14ac:dyDescent="0.25">
      <c r="BU101" s="91"/>
      <c r="BV101" s="177">
        <v>2008</v>
      </c>
      <c r="BW101" s="177">
        <v>1</v>
      </c>
      <c r="BX101" s="177" t="s">
        <v>269</v>
      </c>
      <c r="BY101" s="177" t="s">
        <v>262</v>
      </c>
      <c r="BZ101" s="177" t="s">
        <v>268</v>
      </c>
      <c r="CA101" s="177">
        <v>6</v>
      </c>
      <c r="CB101" s="177" t="s">
        <v>264</v>
      </c>
      <c r="CC101" s="122">
        <v>2062.36</v>
      </c>
      <c r="CD101" s="178" t="s">
        <v>61</v>
      </c>
      <c r="CE101" s="177" t="s">
        <v>278</v>
      </c>
      <c r="CF101" s="177" t="s">
        <v>683</v>
      </c>
      <c r="CG101" s="83" t="s">
        <v>89</v>
      </c>
      <c r="CH101" s="57"/>
      <c r="CI101"/>
      <c r="CJ101"/>
      <c r="CK101"/>
      <c r="CL101"/>
      <c r="CU101" s="91"/>
      <c r="CV101" s="179">
        <v>2011</v>
      </c>
      <c r="CW101" s="179">
        <v>6</v>
      </c>
      <c r="CX101" s="179" t="s">
        <v>357</v>
      </c>
      <c r="CY101" s="179" t="s">
        <v>262</v>
      </c>
      <c r="CZ101" s="179" t="s">
        <v>277</v>
      </c>
      <c r="DA101" s="179">
        <v>70</v>
      </c>
      <c r="DB101" s="179" t="s">
        <v>264</v>
      </c>
      <c r="DC101" s="126">
        <v>800</v>
      </c>
      <c r="DD101" s="83" t="s">
        <v>9</v>
      </c>
      <c r="DE101" s="57"/>
      <c r="DF101"/>
      <c r="DG101"/>
      <c r="DH101"/>
      <c r="DI101"/>
    </row>
    <row r="102" spans="73:113" ht="15" x14ac:dyDescent="0.25">
      <c r="BU102" s="91"/>
      <c r="BV102" s="177">
        <v>2008</v>
      </c>
      <c r="BW102" s="177">
        <v>1</v>
      </c>
      <c r="BX102" s="177" t="s">
        <v>269</v>
      </c>
      <c r="BY102" s="177" t="s">
        <v>262</v>
      </c>
      <c r="BZ102" s="177" t="s">
        <v>268</v>
      </c>
      <c r="CA102" s="177">
        <v>6</v>
      </c>
      <c r="CB102" s="177" t="s">
        <v>264</v>
      </c>
      <c r="CC102" s="122">
        <v>6.38</v>
      </c>
      <c r="CD102" s="178" t="s">
        <v>59</v>
      </c>
      <c r="CE102" s="177" t="s">
        <v>278</v>
      </c>
      <c r="CF102" s="177" t="s">
        <v>682</v>
      </c>
      <c r="CG102" s="83" t="s">
        <v>89</v>
      </c>
      <c r="CH102" s="57"/>
      <c r="CI102"/>
      <c r="CJ102"/>
      <c r="CK102"/>
      <c r="CL102"/>
      <c r="CU102" s="91"/>
      <c r="CV102" s="179">
        <v>2011</v>
      </c>
      <c r="CW102" s="179">
        <v>6</v>
      </c>
      <c r="CX102" s="179" t="s">
        <v>281</v>
      </c>
      <c r="CY102" s="179" t="s">
        <v>262</v>
      </c>
      <c r="CZ102" s="179" t="s">
        <v>277</v>
      </c>
      <c r="DA102" s="179">
        <v>70</v>
      </c>
      <c r="DB102" s="179" t="s">
        <v>264</v>
      </c>
      <c r="DC102" s="126">
        <v>7200</v>
      </c>
      <c r="DD102" s="83" t="s">
        <v>9</v>
      </c>
      <c r="DE102" s="57"/>
      <c r="DF102"/>
      <c r="DG102"/>
      <c r="DH102"/>
      <c r="DI102"/>
    </row>
    <row r="103" spans="73:113" ht="15" x14ac:dyDescent="0.25">
      <c r="BU103" s="91"/>
      <c r="BV103" s="177">
        <v>2008</v>
      </c>
      <c r="BW103" s="177">
        <v>1</v>
      </c>
      <c r="BX103" s="177" t="s">
        <v>269</v>
      </c>
      <c r="BY103" s="177" t="s">
        <v>262</v>
      </c>
      <c r="BZ103" s="177" t="s">
        <v>268</v>
      </c>
      <c r="CA103" s="177">
        <v>6</v>
      </c>
      <c r="CB103" s="177" t="s">
        <v>264</v>
      </c>
      <c r="CC103" s="122">
        <v>2.5099999999999998</v>
      </c>
      <c r="CD103" s="178" t="s">
        <v>2574</v>
      </c>
      <c r="CE103" s="177" t="s">
        <v>278</v>
      </c>
      <c r="CF103" s="177" t="s">
        <v>680</v>
      </c>
      <c r="CG103" s="83" t="s">
        <v>89</v>
      </c>
      <c r="CH103" s="57"/>
      <c r="CI103"/>
      <c r="CJ103"/>
      <c r="CK103"/>
      <c r="CL103"/>
      <c r="CU103" s="91"/>
      <c r="CV103" s="179">
        <v>2011</v>
      </c>
      <c r="CW103" s="179">
        <v>6</v>
      </c>
      <c r="CX103" s="179" t="s">
        <v>1404</v>
      </c>
      <c r="CY103" s="179" t="s">
        <v>262</v>
      </c>
      <c r="CZ103" s="179" t="s">
        <v>277</v>
      </c>
      <c r="DA103" s="179">
        <v>70</v>
      </c>
      <c r="DB103" s="179" t="s">
        <v>1404</v>
      </c>
      <c r="DC103" s="126">
        <v>1271</v>
      </c>
      <c r="DD103" s="83" t="s">
        <v>9</v>
      </c>
      <c r="DE103" s="57"/>
      <c r="DF103"/>
      <c r="DG103"/>
      <c r="DH103"/>
      <c r="DI103"/>
    </row>
    <row r="104" spans="73:113" ht="15" x14ac:dyDescent="0.25">
      <c r="BU104" s="91"/>
      <c r="BV104" s="177">
        <v>2008</v>
      </c>
      <c r="BW104" s="177">
        <v>1</v>
      </c>
      <c r="BX104" s="177" t="s">
        <v>269</v>
      </c>
      <c r="BY104" s="177" t="s">
        <v>262</v>
      </c>
      <c r="BZ104" s="177" t="s">
        <v>268</v>
      </c>
      <c r="CA104" s="177">
        <v>6</v>
      </c>
      <c r="CB104" s="177" t="s">
        <v>264</v>
      </c>
      <c r="CC104" s="122">
        <v>9.2899999999999991</v>
      </c>
      <c r="CD104" s="178" t="s">
        <v>2575</v>
      </c>
      <c r="CE104" s="177" t="s">
        <v>278</v>
      </c>
      <c r="CF104" s="177" t="s">
        <v>681</v>
      </c>
      <c r="CG104" s="83" t="s">
        <v>89</v>
      </c>
      <c r="CH104" s="57"/>
      <c r="CU104" s="91"/>
      <c r="CV104" s="179">
        <v>2011</v>
      </c>
      <c r="CW104" s="179">
        <v>7</v>
      </c>
      <c r="CX104" s="179" t="s">
        <v>1523</v>
      </c>
      <c r="CY104" s="179" t="s">
        <v>262</v>
      </c>
      <c r="CZ104" s="179" t="s">
        <v>277</v>
      </c>
      <c r="DA104" s="179">
        <v>70</v>
      </c>
      <c r="DB104" s="179" t="s">
        <v>1621</v>
      </c>
      <c r="DC104" s="126">
        <v>464</v>
      </c>
      <c r="DD104" s="83" t="s">
        <v>9</v>
      </c>
      <c r="DE104" s="57"/>
    </row>
    <row r="105" spans="73:113" ht="15" x14ac:dyDescent="0.25">
      <c r="BU105" s="91"/>
      <c r="BV105" s="177">
        <v>2008</v>
      </c>
      <c r="BW105" s="177">
        <v>1</v>
      </c>
      <c r="BX105" s="177" t="s">
        <v>269</v>
      </c>
      <c r="BY105" s="177" t="s">
        <v>262</v>
      </c>
      <c r="BZ105" s="177" t="s">
        <v>268</v>
      </c>
      <c r="CA105" s="177">
        <v>6</v>
      </c>
      <c r="CB105" s="177" t="s">
        <v>264</v>
      </c>
      <c r="CC105" s="122">
        <v>8.7100000000000009</v>
      </c>
      <c r="CD105" s="178" t="s">
        <v>2576</v>
      </c>
      <c r="CE105" s="177" t="s">
        <v>278</v>
      </c>
      <c r="CF105" s="177" t="s">
        <v>681</v>
      </c>
      <c r="CG105" s="83" t="s">
        <v>89</v>
      </c>
      <c r="CH105" s="57"/>
      <c r="CU105" s="91"/>
      <c r="CV105" s="179">
        <v>2011</v>
      </c>
      <c r="CW105" s="179">
        <v>7</v>
      </c>
      <c r="CX105" s="179" t="s">
        <v>261</v>
      </c>
      <c r="CY105" s="179" t="s">
        <v>262</v>
      </c>
      <c r="CZ105" s="179" t="s">
        <v>277</v>
      </c>
      <c r="DA105" s="179">
        <v>70</v>
      </c>
      <c r="DB105" s="179" t="s">
        <v>264</v>
      </c>
      <c r="DC105" s="126">
        <v>1200</v>
      </c>
      <c r="DD105" s="83" t="s">
        <v>9</v>
      </c>
      <c r="DE105" s="57"/>
    </row>
    <row r="106" spans="73:113" ht="15" x14ac:dyDescent="0.25">
      <c r="BU106" s="91"/>
      <c r="BV106" s="177">
        <v>2008</v>
      </c>
      <c r="BW106" s="177">
        <v>2</v>
      </c>
      <c r="BX106" s="177" t="s">
        <v>269</v>
      </c>
      <c r="BY106" s="177" t="s">
        <v>262</v>
      </c>
      <c r="BZ106" s="177" t="s">
        <v>268</v>
      </c>
      <c r="CA106" s="177">
        <v>6</v>
      </c>
      <c r="CB106" s="177" t="s">
        <v>264</v>
      </c>
      <c r="CC106" s="122">
        <v>3.81</v>
      </c>
      <c r="CD106" s="178" t="s">
        <v>58</v>
      </c>
      <c r="CE106" s="177" t="s">
        <v>278</v>
      </c>
      <c r="CF106" s="177" t="s">
        <v>714</v>
      </c>
      <c r="CG106" s="83" t="s">
        <v>89</v>
      </c>
      <c r="CH106" s="57"/>
      <c r="CU106" s="91"/>
      <c r="CV106" s="179">
        <v>2011</v>
      </c>
      <c r="CW106" s="179">
        <v>7</v>
      </c>
      <c r="CX106" s="179" t="s">
        <v>357</v>
      </c>
      <c r="CY106" s="179" t="s">
        <v>262</v>
      </c>
      <c r="CZ106" s="179" t="s">
        <v>277</v>
      </c>
      <c r="DA106" s="179">
        <v>70</v>
      </c>
      <c r="DB106" s="179" t="s">
        <v>264</v>
      </c>
      <c r="DC106" s="126">
        <v>800</v>
      </c>
      <c r="DD106" s="83" t="s">
        <v>9</v>
      </c>
      <c r="DE106" s="57"/>
    </row>
    <row r="107" spans="73:113" ht="15" x14ac:dyDescent="0.25">
      <c r="BU107" s="91"/>
      <c r="BV107" s="177">
        <v>2008</v>
      </c>
      <c r="BW107" s="177">
        <v>2</v>
      </c>
      <c r="BX107" s="177" t="s">
        <v>269</v>
      </c>
      <c r="BY107" s="177" t="s">
        <v>262</v>
      </c>
      <c r="BZ107" s="177" t="s">
        <v>268</v>
      </c>
      <c r="CA107" s="177">
        <v>6</v>
      </c>
      <c r="CB107" s="177" t="s">
        <v>264</v>
      </c>
      <c r="CC107" s="122">
        <v>6.19</v>
      </c>
      <c r="CD107" s="178" t="s">
        <v>225</v>
      </c>
      <c r="CE107" s="177" t="s">
        <v>278</v>
      </c>
      <c r="CF107" s="177" t="s">
        <v>714</v>
      </c>
      <c r="CG107" s="83" t="s">
        <v>89</v>
      </c>
      <c r="CH107" s="57"/>
      <c r="CU107" s="91"/>
      <c r="CV107" s="179">
        <v>2011</v>
      </c>
      <c r="CW107" s="179">
        <v>7</v>
      </c>
      <c r="CX107" s="179" t="s">
        <v>281</v>
      </c>
      <c r="CY107" s="179" t="s">
        <v>262</v>
      </c>
      <c r="CZ107" s="179" t="s">
        <v>277</v>
      </c>
      <c r="DA107" s="179">
        <v>70</v>
      </c>
      <c r="DB107" s="179" t="s">
        <v>264</v>
      </c>
      <c r="DC107" s="126">
        <v>7200</v>
      </c>
      <c r="DD107" s="83" t="s">
        <v>9</v>
      </c>
      <c r="DE107" s="57"/>
    </row>
    <row r="108" spans="73:113" ht="15" x14ac:dyDescent="0.25">
      <c r="BU108" s="91"/>
      <c r="BV108" s="177">
        <v>2008</v>
      </c>
      <c r="BW108" s="177">
        <v>3</v>
      </c>
      <c r="BX108" s="177" t="s">
        <v>269</v>
      </c>
      <c r="BY108" s="177" t="s">
        <v>262</v>
      </c>
      <c r="BZ108" s="177" t="s">
        <v>267</v>
      </c>
      <c r="CA108" s="177">
        <v>6</v>
      </c>
      <c r="CB108" s="177" t="s">
        <v>264</v>
      </c>
      <c r="CC108" s="122">
        <v>310.02999999999997</v>
      </c>
      <c r="CD108" s="178" t="s">
        <v>35</v>
      </c>
      <c r="CE108" s="177" t="s">
        <v>278</v>
      </c>
      <c r="CF108" s="177" t="s">
        <v>737</v>
      </c>
      <c r="CG108" s="83" t="s">
        <v>89</v>
      </c>
      <c r="CH108" s="57"/>
      <c r="CU108" s="91"/>
      <c r="CV108" s="179">
        <v>2011</v>
      </c>
      <c r="CW108" s="179">
        <v>7</v>
      </c>
      <c r="CX108" s="179" t="s">
        <v>1404</v>
      </c>
      <c r="CY108" s="179" t="s">
        <v>262</v>
      </c>
      <c r="CZ108" s="179" t="s">
        <v>277</v>
      </c>
      <c r="DA108" s="179">
        <v>70</v>
      </c>
      <c r="DB108" s="179" t="s">
        <v>1404</v>
      </c>
      <c r="DC108" s="126">
        <v>1318</v>
      </c>
      <c r="DD108" s="83" t="s">
        <v>9</v>
      </c>
      <c r="DE108" s="57"/>
    </row>
    <row r="109" spans="73:113" ht="15" x14ac:dyDescent="0.25">
      <c r="BU109" s="91"/>
      <c r="BV109" s="177">
        <v>2008</v>
      </c>
      <c r="BW109" s="177">
        <v>3</v>
      </c>
      <c r="BX109" s="177" t="s">
        <v>269</v>
      </c>
      <c r="BY109" s="177" t="s">
        <v>262</v>
      </c>
      <c r="BZ109" s="177" t="s">
        <v>268</v>
      </c>
      <c r="CA109" s="177">
        <v>6</v>
      </c>
      <c r="CB109" s="177" t="s">
        <v>264</v>
      </c>
      <c r="CC109" s="122">
        <v>7.76</v>
      </c>
      <c r="CD109" s="178" t="s">
        <v>2637</v>
      </c>
      <c r="CE109" s="177" t="s">
        <v>278</v>
      </c>
      <c r="CF109" s="177" t="s">
        <v>742</v>
      </c>
      <c r="CG109" s="83" t="s">
        <v>89</v>
      </c>
      <c r="CH109" s="57"/>
      <c r="CU109" s="91"/>
      <c r="CV109" s="179">
        <v>2011</v>
      </c>
      <c r="CW109" s="179">
        <v>8</v>
      </c>
      <c r="CX109" s="179" t="s">
        <v>1523</v>
      </c>
      <c r="CY109" s="179" t="s">
        <v>262</v>
      </c>
      <c r="CZ109" s="179" t="s">
        <v>277</v>
      </c>
      <c r="DA109" s="179">
        <v>70</v>
      </c>
      <c r="DB109" s="179" t="s">
        <v>1621</v>
      </c>
      <c r="DC109" s="126">
        <v>464</v>
      </c>
      <c r="DD109" s="83" t="s">
        <v>9</v>
      </c>
      <c r="DE109" s="57"/>
    </row>
    <row r="110" spans="73:113" ht="15" x14ac:dyDescent="0.25">
      <c r="BU110" s="91"/>
      <c r="BV110" s="177">
        <v>2008</v>
      </c>
      <c r="BW110" s="177">
        <v>3</v>
      </c>
      <c r="BX110" s="177" t="s">
        <v>269</v>
      </c>
      <c r="BY110" s="177" t="s">
        <v>262</v>
      </c>
      <c r="BZ110" s="177" t="s">
        <v>316</v>
      </c>
      <c r="CA110" s="177">
        <v>6</v>
      </c>
      <c r="CB110" s="177" t="s">
        <v>264</v>
      </c>
      <c r="CC110" s="122">
        <v>944.99</v>
      </c>
      <c r="CD110" s="178" t="s">
        <v>2642</v>
      </c>
      <c r="CE110" s="177" t="s">
        <v>278</v>
      </c>
      <c r="CF110" s="177" t="s">
        <v>747</v>
      </c>
      <c r="CG110" s="83" t="s">
        <v>89</v>
      </c>
      <c r="CH110" s="57"/>
      <c r="CU110" s="91"/>
      <c r="CV110" s="179">
        <v>2011</v>
      </c>
      <c r="CW110" s="179">
        <v>8</v>
      </c>
      <c r="CX110" s="179" t="s">
        <v>261</v>
      </c>
      <c r="CY110" s="179" t="s">
        <v>262</v>
      </c>
      <c r="CZ110" s="179" t="s">
        <v>277</v>
      </c>
      <c r="DA110" s="179">
        <v>70</v>
      </c>
      <c r="DB110" s="179" t="s">
        <v>264</v>
      </c>
      <c r="DC110" s="126">
        <v>1200</v>
      </c>
      <c r="DD110" s="83" t="s">
        <v>9</v>
      </c>
      <c r="DE110" s="57"/>
    </row>
    <row r="111" spans="73:113" ht="15" x14ac:dyDescent="0.25">
      <c r="BU111" s="91"/>
      <c r="BV111" s="177">
        <v>2008</v>
      </c>
      <c r="BW111" s="177">
        <v>3</v>
      </c>
      <c r="BX111" s="177" t="s">
        <v>269</v>
      </c>
      <c r="BY111" s="177" t="s">
        <v>262</v>
      </c>
      <c r="BZ111" s="177" t="s">
        <v>316</v>
      </c>
      <c r="CA111" s="177">
        <v>6</v>
      </c>
      <c r="CB111" s="177" t="s">
        <v>264</v>
      </c>
      <c r="CC111" s="122">
        <v>-944.99</v>
      </c>
      <c r="CD111" s="178" t="s">
        <v>2642</v>
      </c>
      <c r="CE111" s="177" t="s">
        <v>278</v>
      </c>
      <c r="CF111" s="177" t="s">
        <v>748</v>
      </c>
      <c r="CG111" s="83" t="s">
        <v>89</v>
      </c>
      <c r="CH111" s="57"/>
      <c r="CU111" s="91"/>
      <c r="CV111" s="179">
        <v>2011</v>
      </c>
      <c r="CW111" s="179">
        <v>8</v>
      </c>
      <c r="CX111" s="179" t="s">
        <v>357</v>
      </c>
      <c r="CY111" s="179" t="s">
        <v>262</v>
      </c>
      <c r="CZ111" s="179" t="s">
        <v>277</v>
      </c>
      <c r="DA111" s="179">
        <v>70</v>
      </c>
      <c r="DB111" s="179" t="s">
        <v>264</v>
      </c>
      <c r="DC111" s="126">
        <v>800</v>
      </c>
      <c r="DD111" s="83" t="s">
        <v>9</v>
      </c>
      <c r="DE111" s="57"/>
    </row>
    <row r="112" spans="73:113" ht="15" x14ac:dyDescent="0.25">
      <c r="BU112" s="91"/>
      <c r="BV112" s="177">
        <v>2008</v>
      </c>
      <c r="BW112" s="177">
        <v>3</v>
      </c>
      <c r="BX112" s="177" t="s">
        <v>269</v>
      </c>
      <c r="BY112" s="177" t="s">
        <v>262</v>
      </c>
      <c r="BZ112" s="177" t="s">
        <v>316</v>
      </c>
      <c r="CA112" s="177">
        <v>6</v>
      </c>
      <c r="CB112" s="177" t="s">
        <v>264</v>
      </c>
      <c r="CC112" s="122">
        <v>1124.55</v>
      </c>
      <c r="CD112" s="178" t="s">
        <v>2643</v>
      </c>
      <c r="CE112" s="177" t="s">
        <v>278</v>
      </c>
      <c r="CF112" s="177" t="s">
        <v>747</v>
      </c>
      <c r="CG112" s="83" t="s">
        <v>89</v>
      </c>
      <c r="CH112" s="57"/>
      <c r="CU112" s="91"/>
      <c r="CV112" s="179">
        <v>2011</v>
      </c>
      <c r="CW112" s="179">
        <v>8</v>
      </c>
      <c r="CX112" s="179" t="s">
        <v>281</v>
      </c>
      <c r="CY112" s="179" t="s">
        <v>262</v>
      </c>
      <c r="CZ112" s="179" t="s">
        <v>277</v>
      </c>
      <c r="DA112" s="179">
        <v>70</v>
      </c>
      <c r="DB112" s="179" t="s">
        <v>264</v>
      </c>
      <c r="DC112" s="126">
        <v>7200</v>
      </c>
      <c r="DD112" s="83" t="s">
        <v>9</v>
      </c>
      <c r="DE112" s="57"/>
    </row>
    <row r="113" spans="73:109" ht="15" x14ac:dyDescent="0.25">
      <c r="BU113" s="91"/>
      <c r="BV113" s="177">
        <v>2008</v>
      </c>
      <c r="BW113" s="177">
        <v>3</v>
      </c>
      <c r="BX113" s="177" t="s">
        <v>269</v>
      </c>
      <c r="BY113" s="177" t="s">
        <v>262</v>
      </c>
      <c r="BZ113" s="177" t="s">
        <v>316</v>
      </c>
      <c r="CA113" s="177">
        <v>6</v>
      </c>
      <c r="CB113" s="177" t="s">
        <v>264</v>
      </c>
      <c r="CC113" s="122">
        <v>-1124.55</v>
      </c>
      <c r="CD113" s="178" t="s">
        <v>2643</v>
      </c>
      <c r="CE113" s="177" t="s">
        <v>278</v>
      </c>
      <c r="CF113" s="177" t="s">
        <v>748</v>
      </c>
      <c r="CG113" s="83" t="s">
        <v>89</v>
      </c>
      <c r="CH113" s="57"/>
      <c r="CU113" s="91"/>
      <c r="CV113" s="179">
        <v>2011</v>
      </c>
      <c r="CW113" s="179">
        <v>8</v>
      </c>
      <c r="CX113" s="179" t="s">
        <v>1404</v>
      </c>
      <c r="CY113" s="179" t="s">
        <v>262</v>
      </c>
      <c r="CZ113" s="179" t="s">
        <v>277</v>
      </c>
      <c r="DA113" s="179">
        <v>70</v>
      </c>
      <c r="DB113" s="179" t="s">
        <v>1404</v>
      </c>
      <c r="DC113" s="126">
        <v>1318</v>
      </c>
      <c r="DD113" s="83" t="s">
        <v>9</v>
      </c>
      <c r="DE113" s="57"/>
    </row>
    <row r="114" spans="73:109" ht="15" x14ac:dyDescent="0.25">
      <c r="BU114" s="91"/>
      <c r="BV114" s="177">
        <v>2008</v>
      </c>
      <c r="BW114" s="177">
        <v>5</v>
      </c>
      <c r="BX114" s="177" t="s">
        <v>269</v>
      </c>
      <c r="BY114" s="177" t="s">
        <v>262</v>
      </c>
      <c r="BZ114" s="177" t="s">
        <v>277</v>
      </c>
      <c r="CA114" s="177">
        <v>6</v>
      </c>
      <c r="CB114" s="177" t="s">
        <v>264</v>
      </c>
      <c r="CC114" s="122">
        <v>-68.59</v>
      </c>
      <c r="CD114" s="178" t="s">
        <v>37</v>
      </c>
      <c r="CE114" s="177" t="s">
        <v>278</v>
      </c>
      <c r="CF114" s="177" t="s">
        <v>807</v>
      </c>
      <c r="CG114" s="83" t="s">
        <v>89</v>
      </c>
      <c r="CH114" s="57"/>
      <c r="CU114" s="91"/>
      <c r="CV114" s="179">
        <v>2011</v>
      </c>
      <c r="CW114" s="179">
        <v>9</v>
      </c>
      <c r="CX114" s="179" t="s">
        <v>1523</v>
      </c>
      <c r="CY114" s="179" t="s">
        <v>262</v>
      </c>
      <c r="CZ114" s="179" t="s">
        <v>277</v>
      </c>
      <c r="DA114" s="179">
        <v>70</v>
      </c>
      <c r="DB114" s="179" t="s">
        <v>1621</v>
      </c>
      <c r="DC114" s="126">
        <v>449</v>
      </c>
      <c r="DD114" s="83" t="s">
        <v>9</v>
      </c>
      <c r="DE114" s="57"/>
    </row>
    <row r="115" spans="73:109" ht="15" x14ac:dyDescent="0.25">
      <c r="BU115" s="91"/>
      <c r="BV115" s="177">
        <v>2008</v>
      </c>
      <c r="BW115" s="177">
        <v>5</v>
      </c>
      <c r="BX115" s="177" t="s">
        <v>269</v>
      </c>
      <c r="BY115" s="177" t="s">
        <v>262</v>
      </c>
      <c r="BZ115" s="177" t="s">
        <v>277</v>
      </c>
      <c r="CA115" s="177">
        <v>6</v>
      </c>
      <c r="CB115" s="177" t="s">
        <v>264</v>
      </c>
      <c r="CC115" s="122">
        <v>111.8</v>
      </c>
      <c r="CD115" s="178" t="s">
        <v>37</v>
      </c>
      <c r="CE115" s="177" t="s">
        <v>278</v>
      </c>
      <c r="CF115" s="177" t="s">
        <v>808</v>
      </c>
      <c r="CG115" s="83" t="s">
        <v>89</v>
      </c>
      <c r="CH115" s="57"/>
      <c r="CU115" s="91"/>
      <c r="CV115" s="179">
        <v>2011</v>
      </c>
      <c r="CW115" s="179">
        <v>9</v>
      </c>
      <c r="CX115" s="179" t="s">
        <v>261</v>
      </c>
      <c r="CY115" s="179" t="s">
        <v>262</v>
      </c>
      <c r="CZ115" s="179" t="s">
        <v>277</v>
      </c>
      <c r="DA115" s="179">
        <v>70</v>
      </c>
      <c r="DB115" s="179" t="s">
        <v>264</v>
      </c>
      <c r="DC115" s="126">
        <v>1200</v>
      </c>
      <c r="DD115" s="83" t="s">
        <v>9</v>
      </c>
      <c r="DE115" s="57"/>
    </row>
    <row r="116" spans="73:109" ht="15" x14ac:dyDescent="0.25">
      <c r="BU116" s="91"/>
      <c r="BV116" s="177">
        <v>2008</v>
      </c>
      <c r="BW116" s="177">
        <v>5</v>
      </c>
      <c r="BX116" s="177" t="s">
        <v>269</v>
      </c>
      <c r="BY116" s="177" t="s">
        <v>262</v>
      </c>
      <c r="BZ116" s="177" t="s">
        <v>347</v>
      </c>
      <c r="CA116" s="177">
        <v>6</v>
      </c>
      <c r="CB116" s="177" t="s">
        <v>264</v>
      </c>
      <c r="CC116" s="122">
        <v>10.5</v>
      </c>
      <c r="CD116" s="178" t="s">
        <v>81</v>
      </c>
      <c r="CE116" s="177" t="s">
        <v>278</v>
      </c>
      <c r="CF116" s="177" t="s">
        <v>837</v>
      </c>
      <c r="CG116" s="83" t="s">
        <v>89</v>
      </c>
      <c r="CH116" s="57"/>
      <c r="CU116" s="91"/>
      <c r="CV116" s="179">
        <v>2011</v>
      </c>
      <c r="CW116" s="179">
        <v>9</v>
      </c>
      <c r="CX116" s="179" t="s">
        <v>357</v>
      </c>
      <c r="CY116" s="179" t="s">
        <v>262</v>
      </c>
      <c r="CZ116" s="179" t="s">
        <v>277</v>
      </c>
      <c r="DA116" s="179">
        <v>70</v>
      </c>
      <c r="DB116" s="179" t="s">
        <v>264</v>
      </c>
      <c r="DC116" s="126">
        <v>800</v>
      </c>
      <c r="DD116" s="83" t="s">
        <v>9</v>
      </c>
      <c r="DE116" s="57"/>
    </row>
    <row r="117" spans="73:109" ht="15" x14ac:dyDescent="0.25">
      <c r="BU117" s="91"/>
      <c r="BV117" s="177">
        <v>2008</v>
      </c>
      <c r="BW117" s="177">
        <v>5</v>
      </c>
      <c r="BX117" s="177" t="s">
        <v>269</v>
      </c>
      <c r="BY117" s="177" t="s">
        <v>262</v>
      </c>
      <c r="BZ117" s="177" t="s">
        <v>347</v>
      </c>
      <c r="CA117" s="177">
        <v>6</v>
      </c>
      <c r="CB117" s="177" t="s">
        <v>264</v>
      </c>
      <c r="CC117" s="122">
        <v>10.94</v>
      </c>
      <c r="CD117" s="178" t="s">
        <v>79</v>
      </c>
      <c r="CE117" s="177" t="s">
        <v>278</v>
      </c>
      <c r="CF117" s="177" t="s">
        <v>837</v>
      </c>
      <c r="CG117" s="83" t="s">
        <v>89</v>
      </c>
      <c r="CH117" s="57"/>
      <c r="CU117" s="91"/>
      <c r="CV117" s="179">
        <v>2011</v>
      </c>
      <c r="CW117" s="179">
        <v>9</v>
      </c>
      <c r="CX117" s="179" t="s">
        <v>281</v>
      </c>
      <c r="CY117" s="179" t="s">
        <v>262</v>
      </c>
      <c r="CZ117" s="179" t="s">
        <v>277</v>
      </c>
      <c r="DA117" s="179">
        <v>70</v>
      </c>
      <c r="DB117" s="179" t="s">
        <v>264</v>
      </c>
      <c r="DC117" s="126">
        <v>8800</v>
      </c>
      <c r="DD117" s="83" t="s">
        <v>9</v>
      </c>
      <c r="DE117" s="57"/>
    </row>
    <row r="118" spans="73:109" ht="15" x14ac:dyDescent="0.25">
      <c r="BU118" s="91"/>
      <c r="BV118" s="177">
        <v>2008</v>
      </c>
      <c r="BW118" s="177">
        <v>5</v>
      </c>
      <c r="BX118" s="177" t="s">
        <v>269</v>
      </c>
      <c r="BY118" s="177" t="s">
        <v>262</v>
      </c>
      <c r="BZ118" s="177" t="s">
        <v>347</v>
      </c>
      <c r="CA118" s="177">
        <v>6</v>
      </c>
      <c r="CB118" s="177" t="s">
        <v>264</v>
      </c>
      <c r="CC118" s="122">
        <v>10.83</v>
      </c>
      <c r="CD118" s="178" t="s">
        <v>223</v>
      </c>
      <c r="CE118" s="177" t="s">
        <v>278</v>
      </c>
      <c r="CF118" s="177" t="s">
        <v>837</v>
      </c>
      <c r="CG118" s="83" t="s">
        <v>89</v>
      </c>
      <c r="CH118" s="57"/>
      <c r="CU118" s="91"/>
      <c r="CV118" s="179">
        <v>2011</v>
      </c>
      <c r="CW118" s="179">
        <v>9</v>
      </c>
      <c r="CX118" s="179" t="s">
        <v>1404</v>
      </c>
      <c r="CY118" s="179" t="s">
        <v>262</v>
      </c>
      <c r="CZ118" s="179" t="s">
        <v>277</v>
      </c>
      <c r="DA118" s="179">
        <v>70</v>
      </c>
      <c r="DB118" s="179" t="s">
        <v>1404</v>
      </c>
      <c r="DC118" s="126">
        <v>1271</v>
      </c>
      <c r="DD118" s="83" t="s">
        <v>9</v>
      </c>
      <c r="DE118" s="57"/>
    </row>
    <row r="119" spans="73:109" ht="15" x14ac:dyDescent="0.25">
      <c r="BU119" s="91"/>
      <c r="BV119" s="177">
        <v>2008</v>
      </c>
      <c r="BW119" s="177">
        <v>5</v>
      </c>
      <c r="BX119" s="177" t="s">
        <v>269</v>
      </c>
      <c r="BY119" s="177" t="s">
        <v>262</v>
      </c>
      <c r="BZ119" s="177" t="s">
        <v>347</v>
      </c>
      <c r="CA119" s="177">
        <v>6</v>
      </c>
      <c r="CB119" s="177" t="s">
        <v>264</v>
      </c>
      <c r="CC119" s="122">
        <v>10.84</v>
      </c>
      <c r="CD119" s="178" t="s">
        <v>2721</v>
      </c>
      <c r="CE119" s="177" t="s">
        <v>278</v>
      </c>
      <c r="CF119" s="177" t="s">
        <v>836</v>
      </c>
      <c r="CG119" s="83" t="s">
        <v>89</v>
      </c>
      <c r="CH119" s="57"/>
      <c r="CU119" s="91"/>
      <c r="CV119" s="179">
        <v>2011</v>
      </c>
      <c r="CW119" s="179">
        <v>10</v>
      </c>
      <c r="CX119" s="179" t="s">
        <v>1523</v>
      </c>
      <c r="CY119" s="179" t="s">
        <v>262</v>
      </c>
      <c r="CZ119" s="179" t="s">
        <v>277</v>
      </c>
      <c r="DA119" s="179">
        <v>70</v>
      </c>
      <c r="DB119" s="179" t="s">
        <v>1621</v>
      </c>
      <c r="DC119" s="126">
        <v>464</v>
      </c>
      <c r="DD119" s="83" t="s">
        <v>9</v>
      </c>
      <c r="DE119" s="57"/>
    </row>
    <row r="120" spans="73:109" ht="15" x14ac:dyDescent="0.25">
      <c r="BU120" s="91"/>
      <c r="BV120" s="177">
        <v>2008</v>
      </c>
      <c r="BW120" s="177">
        <v>5</v>
      </c>
      <c r="BX120" s="177" t="s">
        <v>269</v>
      </c>
      <c r="BY120" s="177" t="s">
        <v>262</v>
      </c>
      <c r="BZ120" s="177" t="s">
        <v>347</v>
      </c>
      <c r="CA120" s="177">
        <v>6</v>
      </c>
      <c r="CB120" s="177" t="s">
        <v>264</v>
      </c>
      <c r="CC120" s="122">
        <v>5.15</v>
      </c>
      <c r="CD120" s="178" t="s">
        <v>2722</v>
      </c>
      <c r="CE120" s="177" t="s">
        <v>278</v>
      </c>
      <c r="CF120" s="177" t="s">
        <v>836</v>
      </c>
      <c r="CG120" s="83" t="s">
        <v>89</v>
      </c>
      <c r="CH120" s="57"/>
      <c r="CU120" s="91"/>
      <c r="CV120" s="179">
        <v>2011</v>
      </c>
      <c r="CW120" s="179">
        <v>10</v>
      </c>
      <c r="CX120" s="179" t="s">
        <v>261</v>
      </c>
      <c r="CY120" s="179" t="s">
        <v>262</v>
      </c>
      <c r="CZ120" s="179" t="s">
        <v>277</v>
      </c>
      <c r="DA120" s="179">
        <v>70</v>
      </c>
      <c r="DB120" s="179" t="s">
        <v>264</v>
      </c>
      <c r="DC120" s="126">
        <v>1200</v>
      </c>
      <c r="DD120" s="83" t="s">
        <v>9</v>
      </c>
      <c r="DE120" s="57"/>
    </row>
    <row r="121" spans="73:109" ht="15" x14ac:dyDescent="0.25">
      <c r="BU121" s="91"/>
      <c r="BV121" s="177">
        <v>2008</v>
      </c>
      <c r="BW121" s="177">
        <v>5</v>
      </c>
      <c r="BX121" s="177" t="s">
        <v>269</v>
      </c>
      <c r="BY121" s="177" t="s">
        <v>262</v>
      </c>
      <c r="BZ121" s="177" t="s">
        <v>347</v>
      </c>
      <c r="CA121" s="177">
        <v>6</v>
      </c>
      <c r="CB121" s="177" t="s">
        <v>264</v>
      </c>
      <c r="CC121" s="122">
        <v>52.98</v>
      </c>
      <c r="CD121" s="178" t="s">
        <v>24</v>
      </c>
      <c r="CE121" s="177" t="s">
        <v>278</v>
      </c>
      <c r="CF121" s="177" t="s">
        <v>838</v>
      </c>
      <c r="CG121" s="83" t="s">
        <v>89</v>
      </c>
      <c r="CH121" s="57"/>
      <c r="CU121" s="91"/>
      <c r="CV121" s="179">
        <v>2011</v>
      </c>
      <c r="CW121" s="179">
        <v>10</v>
      </c>
      <c r="CX121" s="179" t="s">
        <v>357</v>
      </c>
      <c r="CY121" s="179" t="s">
        <v>262</v>
      </c>
      <c r="CZ121" s="179" t="s">
        <v>277</v>
      </c>
      <c r="DA121" s="179">
        <v>70</v>
      </c>
      <c r="DB121" s="179" t="s">
        <v>264</v>
      </c>
      <c r="DC121" s="126">
        <v>800</v>
      </c>
      <c r="DD121" s="83" t="s">
        <v>9</v>
      </c>
      <c r="DE121" s="57"/>
    </row>
    <row r="122" spans="73:109" ht="15" x14ac:dyDescent="0.25">
      <c r="BU122" s="91"/>
      <c r="BV122" s="177">
        <v>2008</v>
      </c>
      <c r="BW122" s="177">
        <v>6</v>
      </c>
      <c r="BX122" s="177" t="s">
        <v>269</v>
      </c>
      <c r="BY122" s="177" t="s">
        <v>262</v>
      </c>
      <c r="BZ122" s="177" t="s">
        <v>277</v>
      </c>
      <c r="CA122" s="177">
        <v>6</v>
      </c>
      <c r="CB122" s="177" t="s">
        <v>264</v>
      </c>
      <c r="CC122" s="122">
        <v>23.42</v>
      </c>
      <c r="CD122" s="178" t="s">
        <v>85</v>
      </c>
      <c r="CE122" s="177" t="s">
        <v>278</v>
      </c>
      <c r="CF122" s="177" t="s">
        <v>865</v>
      </c>
      <c r="CG122" s="83" t="s">
        <v>89</v>
      </c>
      <c r="CH122" s="57"/>
      <c r="CU122" s="91"/>
      <c r="CV122" s="179">
        <v>2011</v>
      </c>
      <c r="CW122" s="179">
        <v>10</v>
      </c>
      <c r="CX122" s="179" t="s">
        <v>281</v>
      </c>
      <c r="CY122" s="179" t="s">
        <v>262</v>
      </c>
      <c r="CZ122" s="179" t="s">
        <v>277</v>
      </c>
      <c r="DA122" s="179">
        <v>70</v>
      </c>
      <c r="DB122" s="179" t="s">
        <v>264</v>
      </c>
      <c r="DC122" s="126">
        <v>8800</v>
      </c>
      <c r="DD122" s="83" t="s">
        <v>9</v>
      </c>
      <c r="DE122" s="57"/>
    </row>
    <row r="123" spans="73:109" ht="15" x14ac:dyDescent="0.25">
      <c r="BU123" s="91"/>
      <c r="BV123" s="177">
        <v>2008</v>
      </c>
      <c r="BW123" s="177">
        <v>6</v>
      </c>
      <c r="BX123" s="177" t="s">
        <v>269</v>
      </c>
      <c r="BY123" s="177" t="s">
        <v>262</v>
      </c>
      <c r="BZ123" s="177" t="s">
        <v>277</v>
      </c>
      <c r="CA123" s="177">
        <v>6</v>
      </c>
      <c r="CB123" s="177" t="s">
        <v>264</v>
      </c>
      <c r="CC123" s="122">
        <v>77.7</v>
      </c>
      <c r="CD123" s="178" t="s">
        <v>2744</v>
      </c>
      <c r="CE123" s="177" t="s">
        <v>278</v>
      </c>
      <c r="CF123" s="177" t="s">
        <v>866</v>
      </c>
      <c r="CG123" s="83" t="s">
        <v>89</v>
      </c>
      <c r="CH123" s="57"/>
      <c r="CU123" s="91"/>
      <c r="CV123" s="179">
        <v>2011</v>
      </c>
      <c r="CW123" s="179">
        <v>10</v>
      </c>
      <c r="CX123" s="179" t="s">
        <v>1404</v>
      </c>
      <c r="CY123" s="179" t="s">
        <v>262</v>
      </c>
      <c r="CZ123" s="179" t="s">
        <v>277</v>
      </c>
      <c r="DA123" s="179">
        <v>70</v>
      </c>
      <c r="DB123" s="179" t="s">
        <v>1404</v>
      </c>
      <c r="DC123" s="126">
        <v>1318</v>
      </c>
      <c r="DD123" s="83" t="s">
        <v>9</v>
      </c>
      <c r="DE123" s="57"/>
    </row>
    <row r="124" spans="73:109" ht="15" x14ac:dyDescent="0.25">
      <c r="BU124" s="91"/>
      <c r="BV124" s="177">
        <v>2008</v>
      </c>
      <c r="BW124" s="177">
        <v>6</v>
      </c>
      <c r="BX124" s="177" t="s">
        <v>269</v>
      </c>
      <c r="BY124" s="177" t="s">
        <v>262</v>
      </c>
      <c r="BZ124" s="177" t="s">
        <v>277</v>
      </c>
      <c r="CA124" s="177">
        <v>6</v>
      </c>
      <c r="CB124" s="177" t="s">
        <v>264</v>
      </c>
      <c r="CC124" s="122">
        <v>126.26</v>
      </c>
      <c r="CD124" s="178" t="s">
        <v>2423</v>
      </c>
      <c r="CE124" s="177" t="s">
        <v>278</v>
      </c>
      <c r="CF124" s="177" t="s">
        <v>865</v>
      </c>
      <c r="CG124" s="83" t="s">
        <v>89</v>
      </c>
      <c r="CH124" s="57"/>
      <c r="CU124" s="91"/>
      <c r="CV124" s="179">
        <v>2011</v>
      </c>
      <c r="CW124" s="179">
        <v>11</v>
      </c>
      <c r="CX124" s="179" t="s">
        <v>1523</v>
      </c>
      <c r="CY124" s="179" t="s">
        <v>262</v>
      </c>
      <c r="CZ124" s="179" t="s">
        <v>277</v>
      </c>
      <c r="DA124" s="179">
        <v>70</v>
      </c>
      <c r="DB124" s="179" t="s">
        <v>1621</v>
      </c>
      <c r="DC124" s="126">
        <v>449</v>
      </c>
      <c r="DD124" s="83" t="s">
        <v>9</v>
      </c>
      <c r="DE124" s="57"/>
    </row>
    <row r="125" spans="73:109" ht="15" x14ac:dyDescent="0.25">
      <c r="BU125" s="91"/>
      <c r="BV125" s="177">
        <v>2008</v>
      </c>
      <c r="BW125" s="177">
        <v>6</v>
      </c>
      <c r="BX125" s="177" t="s">
        <v>269</v>
      </c>
      <c r="BY125" s="177" t="s">
        <v>262</v>
      </c>
      <c r="BZ125" s="177" t="s">
        <v>277</v>
      </c>
      <c r="CA125" s="177">
        <v>6</v>
      </c>
      <c r="CB125" s="177" t="s">
        <v>264</v>
      </c>
      <c r="CC125" s="122">
        <v>63.99</v>
      </c>
      <c r="CD125" s="178" t="s">
        <v>2745</v>
      </c>
      <c r="CE125" s="177" t="s">
        <v>278</v>
      </c>
      <c r="CF125" s="177" t="s">
        <v>865</v>
      </c>
      <c r="CG125" s="83" t="s">
        <v>89</v>
      </c>
      <c r="CH125" s="57"/>
      <c r="CU125" s="91"/>
      <c r="CV125" s="179">
        <v>2011</v>
      </c>
      <c r="CW125" s="179">
        <v>11</v>
      </c>
      <c r="CX125" s="179" t="s">
        <v>261</v>
      </c>
      <c r="CY125" s="179" t="s">
        <v>262</v>
      </c>
      <c r="CZ125" s="179" t="s">
        <v>277</v>
      </c>
      <c r="DA125" s="179">
        <v>70</v>
      </c>
      <c r="DB125" s="179" t="s">
        <v>264</v>
      </c>
      <c r="DC125" s="126">
        <v>1200</v>
      </c>
      <c r="DD125" s="83" t="s">
        <v>9</v>
      </c>
      <c r="DE125" s="57"/>
    </row>
    <row r="126" spans="73:109" ht="15" x14ac:dyDescent="0.25">
      <c r="BU126" s="91"/>
      <c r="BV126" s="177">
        <v>2008</v>
      </c>
      <c r="BW126" s="177">
        <v>6</v>
      </c>
      <c r="BX126" s="177" t="s">
        <v>269</v>
      </c>
      <c r="BY126" s="177" t="s">
        <v>262</v>
      </c>
      <c r="BZ126" s="177" t="s">
        <v>277</v>
      </c>
      <c r="CA126" s="177">
        <v>6</v>
      </c>
      <c r="CB126" s="177" t="s">
        <v>264</v>
      </c>
      <c r="CC126" s="122">
        <v>182.07</v>
      </c>
      <c r="CD126" s="178" t="s">
        <v>2424</v>
      </c>
      <c r="CE126" s="177" t="s">
        <v>278</v>
      </c>
      <c r="CF126" s="177" t="s">
        <v>865</v>
      </c>
      <c r="CG126" s="83" t="s">
        <v>89</v>
      </c>
      <c r="CH126" s="57"/>
      <c r="CU126" s="91"/>
      <c r="CV126" s="179">
        <v>2011</v>
      </c>
      <c r="CW126" s="179">
        <v>11</v>
      </c>
      <c r="CX126" s="179" t="s">
        <v>357</v>
      </c>
      <c r="CY126" s="179" t="s">
        <v>262</v>
      </c>
      <c r="CZ126" s="179" t="s">
        <v>277</v>
      </c>
      <c r="DA126" s="179">
        <v>70</v>
      </c>
      <c r="DB126" s="179" t="s">
        <v>264</v>
      </c>
      <c r="DC126" s="126">
        <v>800</v>
      </c>
      <c r="DD126" s="83" t="s">
        <v>9</v>
      </c>
      <c r="DE126" s="57"/>
    </row>
    <row r="127" spans="73:109" ht="15" x14ac:dyDescent="0.25">
      <c r="BU127" s="91"/>
      <c r="BV127" s="177">
        <v>2008</v>
      </c>
      <c r="BW127" s="177">
        <v>6</v>
      </c>
      <c r="BX127" s="177" t="s">
        <v>269</v>
      </c>
      <c r="BY127" s="177" t="s">
        <v>262</v>
      </c>
      <c r="BZ127" s="177" t="s">
        <v>277</v>
      </c>
      <c r="CA127" s="177">
        <v>6</v>
      </c>
      <c r="CB127" s="177" t="s">
        <v>264</v>
      </c>
      <c r="CC127" s="122">
        <v>127.5</v>
      </c>
      <c r="CD127" s="178" t="s">
        <v>2746</v>
      </c>
      <c r="CE127" s="177" t="s">
        <v>278</v>
      </c>
      <c r="CF127" s="177" t="s">
        <v>865</v>
      </c>
      <c r="CG127" s="83" t="s">
        <v>89</v>
      </c>
      <c r="CH127" s="57"/>
      <c r="CU127" s="91"/>
      <c r="CV127" s="179">
        <v>2011</v>
      </c>
      <c r="CW127" s="179">
        <v>11</v>
      </c>
      <c r="CX127" s="179" t="s">
        <v>281</v>
      </c>
      <c r="CY127" s="179" t="s">
        <v>262</v>
      </c>
      <c r="CZ127" s="179" t="s">
        <v>277</v>
      </c>
      <c r="DA127" s="179">
        <v>70</v>
      </c>
      <c r="DB127" s="179" t="s">
        <v>264</v>
      </c>
      <c r="DC127" s="126">
        <v>8800</v>
      </c>
      <c r="DD127" s="83" t="s">
        <v>9</v>
      </c>
      <c r="DE127" s="57"/>
    </row>
    <row r="128" spans="73:109" ht="15" x14ac:dyDescent="0.25">
      <c r="BU128" s="91"/>
      <c r="BV128" s="177">
        <v>2008</v>
      </c>
      <c r="BW128" s="177">
        <v>6</v>
      </c>
      <c r="BX128" s="177" t="s">
        <v>269</v>
      </c>
      <c r="BY128" s="177" t="s">
        <v>262</v>
      </c>
      <c r="BZ128" s="177" t="s">
        <v>277</v>
      </c>
      <c r="CA128" s="177">
        <v>6</v>
      </c>
      <c r="CB128" s="177" t="s">
        <v>264</v>
      </c>
      <c r="CC128" s="122">
        <v>188.81</v>
      </c>
      <c r="CD128" s="178" t="s">
        <v>2425</v>
      </c>
      <c r="CE128" s="177" t="s">
        <v>278</v>
      </c>
      <c r="CF128" s="177" t="s">
        <v>865</v>
      </c>
      <c r="CG128" s="83" t="s">
        <v>89</v>
      </c>
      <c r="CH128" s="57"/>
      <c r="CU128" s="91"/>
      <c r="CV128" s="179">
        <v>2011</v>
      </c>
      <c r="CW128" s="179">
        <v>11</v>
      </c>
      <c r="CX128" s="179" t="s">
        <v>1404</v>
      </c>
      <c r="CY128" s="179" t="s">
        <v>262</v>
      </c>
      <c r="CZ128" s="179" t="s">
        <v>277</v>
      </c>
      <c r="DA128" s="179">
        <v>70</v>
      </c>
      <c r="DB128" s="179" t="s">
        <v>1404</v>
      </c>
      <c r="DC128" s="126">
        <v>1271</v>
      </c>
      <c r="DD128" s="83" t="s">
        <v>9</v>
      </c>
      <c r="DE128" s="57"/>
    </row>
    <row r="129" spans="73:109" ht="15" x14ac:dyDescent="0.25">
      <c r="BU129" s="91"/>
      <c r="BV129" s="177">
        <v>2008</v>
      </c>
      <c r="BW129" s="177">
        <v>6</v>
      </c>
      <c r="BX129" s="177" t="s">
        <v>269</v>
      </c>
      <c r="BY129" s="177" t="s">
        <v>262</v>
      </c>
      <c r="BZ129" s="177" t="s">
        <v>268</v>
      </c>
      <c r="CA129" s="177">
        <v>6</v>
      </c>
      <c r="CB129" s="177" t="s">
        <v>264</v>
      </c>
      <c r="CC129" s="122">
        <v>8.56</v>
      </c>
      <c r="CD129" s="178" t="s">
        <v>30</v>
      </c>
      <c r="CE129" s="177" t="s">
        <v>278</v>
      </c>
      <c r="CF129" s="177" t="s">
        <v>876</v>
      </c>
      <c r="CG129" s="83" t="s">
        <v>89</v>
      </c>
      <c r="CH129" s="57"/>
      <c r="CU129" s="91"/>
      <c r="CV129" s="179">
        <v>2011</v>
      </c>
      <c r="CW129" s="179">
        <v>12</v>
      </c>
      <c r="CX129" s="179" t="s">
        <v>1523</v>
      </c>
      <c r="CY129" s="179" t="s">
        <v>262</v>
      </c>
      <c r="CZ129" s="179" t="s">
        <v>277</v>
      </c>
      <c r="DA129" s="179">
        <v>70</v>
      </c>
      <c r="DB129" s="179" t="s">
        <v>1621</v>
      </c>
      <c r="DC129" s="126">
        <v>463</v>
      </c>
      <c r="DD129" s="83" t="s">
        <v>9</v>
      </c>
      <c r="DE129" s="57"/>
    </row>
    <row r="130" spans="73:109" ht="15" x14ac:dyDescent="0.25">
      <c r="BU130" s="91"/>
      <c r="BV130" s="177">
        <v>2008</v>
      </c>
      <c r="BW130" s="177">
        <v>6</v>
      </c>
      <c r="BX130" s="177" t="s">
        <v>269</v>
      </c>
      <c r="BY130" s="177" t="s">
        <v>262</v>
      </c>
      <c r="BZ130" s="177" t="s">
        <v>268</v>
      </c>
      <c r="CA130" s="177">
        <v>6</v>
      </c>
      <c r="CB130" s="177" t="s">
        <v>264</v>
      </c>
      <c r="CC130" s="122">
        <v>17.98</v>
      </c>
      <c r="CD130" s="178" t="s">
        <v>2331</v>
      </c>
      <c r="CE130" s="177" t="s">
        <v>278</v>
      </c>
      <c r="CF130" s="177" t="s">
        <v>875</v>
      </c>
      <c r="CG130" s="83" t="s">
        <v>89</v>
      </c>
      <c r="CH130" s="57"/>
      <c r="CU130" s="91"/>
      <c r="CV130" s="179">
        <v>2011</v>
      </c>
      <c r="CW130" s="179">
        <v>12</v>
      </c>
      <c r="CX130" s="179" t="s">
        <v>261</v>
      </c>
      <c r="CY130" s="179" t="s">
        <v>262</v>
      </c>
      <c r="CZ130" s="179" t="s">
        <v>277</v>
      </c>
      <c r="DA130" s="179">
        <v>70</v>
      </c>
      <c r="DB130" s="179" t="s">
        <v>264</v>
      </c>
      <c r="DC130" s="126">
        <v>1200</v>
      </c>
      <c r="DD130" s="83" t="s">
        <v>9</v>
      </c>
      <c r="DE130" s="57"/>
    </row>
    <row r="131" spans="73:109" ht="15" x14ac:dyDescent="0.25">
      <c r="BU131" s="91"/>
      <c r="BV131" s="177">
        <v>2008</v>
      </c>
      <c r="BW131" s="177">
        <v>6</v>
      </c>
      <c r="BX131" s="177" t="s">
        <v>269</v>
      </c>
      <c r="BY131" s="177" t="s">
        <v>262</v>
      </c>
      <c r="BZ131" s="177" t="s">
        <v>268</v>
      </c>
      <c r="CA131" s="177">
        <v>6</v>
      </c>
      <c r="CB131" s="177" t="s">
        <v>264</v>
      </c>
      <c r="CC131" s="122">
        <v>51.41</v>
      </c>
      <c r="CD131" s="178" t="s">
        <v>52</v>
      </c>
      <c r="CE131" s="177" t="s">
        <v>278</v>
      </c>
      <c r="CF131" s="177" t="s">
        <v>876</v>
      </c>
      <c r="CG131" s="83" t="s">
        <v>89</v>
      </c>
      <c r="CH131" s="57"/>
      <c r="CU131" s="91"/>
      <c r="CV131" s="179">
        <v>2011</v>
      </c>
      <c r="CW131" s="179">
        <v>12</v>
      </c>
      <c r="CX131" s="179" t="s">
        <v>357</v>
      </c>
      <c r="CY131" s="179" t="s">
        <v>262</v>
      </c>
      <c r="CZ131" s="179" t="s">
        <v>277</v>
      </c>
      <c r="DA131" s="179">
        <v>70</v>
      </c>
      <c r="DB131" s="179" t="s">
        <v>264</v>
      </c>
      <c r="DC131" s="126">
        <v>800</v>
      </c>
      <c r="DD131" s="83" t="s">
        <v>9</v>
      </c>
      <c r="DE131" s="57"/>
    </row>
    <row r="132" spans="73:109" ht="15" x14ac:dyDescent="0.25">
      <c r="BU132" s="91"/>
      <c r="BV132" s="177">
        <v>2008</v>
      </c>
      <c r="BW132" s="177">
        <v>7</v>
      </c>
      <c r="BX132" s="177" t="s">
        <v>269</v>
      </c>
      <c r="BY132" s="177" t="s">
        <v>262</v>
      </c>
      <c r="BZ132" s="177" t="s">
        <v>277</v>
      </c>
      <c r="CA132" s="177">
        <v>6</v>
      </c>
      <c r="CB132" s="177" t="s">
        <v>264</v>
      </c>
      <c r="CC132" s="122">
        <v>16.21</v>
      </c>
      <c r="CD132" s="178" t="s">
        <v>33</v>
      </c>
      <c r="CE132" s="177" t="s">
        <v>278</v>
      </c>
      <c r="CF132" s="177" t="s">
        <v>933</v>
      </c>
      <c r="CG132" s="83" t="s">
        <v>89</v>
      </c>
      <c r="CH132" s="57"/>
      <c r="CU132" s="91"/>
      <c r="CV132" s="179">
        <v>2011</v>
      </c>
      <c r="CW132" s="179">
        <v>12</v>
      </c>
      <c r="CX132" s="179" t="s">
        <v>281</v>
      </c>
      <c r="CY132" s="179" t="s">
        <v>262</v>
      </c>
      <c r="CZ132" s="179" t="s">
        <v>277</v>
      </c>
      <c r="DA132" s="179">
        <v>70</v>
      </c>
      <c r="DB132" s="179" t="s">
        <v>264</v>
      </c>
      <c r="DC132" s="126">
        <v>8800</v>
      </c>
      <c r="DD132" s="83" t="s">
        <v>9</v>
      </c>
      <c r="DE132" s="57"/>
    </row>
    <row r="133" spans="73:109" ht="15" x14ac:dyDescent="0.25">
      <c r="BU133" s="91"/>
      <c r="BV133" s="177">
        <v>2008</v>
      </c>
      <c r="BW133" s="177">
        <v>7</v>
      </c>
      <c r="BX133" s="177" t="s">
        <v>269</v>
      </c>
      <c r="BY133" s="177" t="s">
        <v>262</v>
      </c>
      <c r="BZ133" s="177" t="s">
        <v>277</v>
      </c>
      <c r="CA133" s="177">
        <v>6</v>
      </c>
      <c r="CB133" s="177" t="s">
        <v>264</v>
      </c>
      <c r="CC133" s="122">
        <v>4.8499999999999996</v>
      </c>
      <c r="CD133" s="178" t="s">
        <v>2782</v>
      </c>
      <c r="CE133" s="177" t="s">
        <v>278</v>
      </c>
      <c r="CF133" s="177" t="s">
        <v>915</v>
      </c>
      <c r="CG133" s="83" t="s">
        <v>89</v>
      </c>
      <c r="CH133" s="57"/>
      <c r="CU133" s="91"/>
      <c r="CV133" s="179">
        <v>2011</v>
      </c>
      <c r="CW133" s="179">
        <v>12</v>
      </c>
      <c r="CX133" s="179" t="s">
        <v>1404</v>
      </c>
      <c r="CY133" s="179" t="s">
        <v>262</v>
      </c>
      <c r="CZ133" s="179" t="s">
        <v>277</v>
      </c>
      <c r="DA133" s="179">
        <v>70</v>
      </c>
      <c r="DB133" s="179" t="s">
        <v>1404</v>
      </c>
      <c r="DC133" s="126">
        <v>1317</v>
      </c>
      <c r="DD133" s="83" t="s">
        <v>9</v>
      </c>
      <c r="DE133" s="57"/>
    </row>
    <row r="134" spans="73:109" ht="15" x14ac:dyDescent="0.25">
      <c r="BU134" s="91"/>
      <c r="BV134" s="177">
        <v>2008</v>
      </c>
      <c r="BW134" s="177">
        <v>7</v>
      </c>
      <c r="BX134" s="177" t="s">
        <v>269</v>
      </c>
      <c r="BY134" s="177" t="s">
        <v>262</v>
      </c>
      <c r="BZ134" s="177" t="s">
        <v>277</v>
      </c>
      <c r="CA134" s="177">
        <v>6</v>
      </c>
      <c r="CB134" s="177" t="s">
        <v>264</v>
      </c>
      <c r="CC134" s="122">
        <v>6.49</v>
      </c>
      <c r="CD134" s="178" t="s">
        <v>2783</v>
      </c>
      <c r="CE134" s="177" t="s">
        <v>278</v>
      </c>
      <c r="CF134" s="177" t="s">
        <v>930</v>
      </c>
      <c r="CG134" s="83" t="s">
        <v>89</v>
      </c>
      <c r="CH134" s="57"/>
      <c r="CV134" s="51"/>
      <c r="CW134" s="51"/>
      <c r="CX134" s="51"/>
      <c r="CY134" s="51"/>
      <c r="CZ134" s="51"/>
      <c r="DA134" s="51"/>
      <c r="DB134" s="51"/>
      <c r="DC134" s="51"/>
      <c r="DD134" s="51"/>
    </row>
    <row r="135" spans="73:109" ht="15" x14ac:dyDescent="0.25">
      <c r="BU135" s="91"/>
      <c r="BV135" s="177">
        <v>2008</v>
      </c>
      <c r="BW135" s="177">
        <v>7</v>
      </c>
      <c r="BX135" s="177" t="s">
        <v>269</v>
      </c>
      <c r="BY135" s="177" t="s">
        <v>262</v>
      </c>
      <c r="BZ135" s="177" t="s">
        <v>277</v>
      </c>
      <c r="CA135" s="177">
        <v>6</v>
      </c>
      <c r="CB135" s="177" t="s">
        <v>264</v>
      </c>
      <c r="CC135" s="122">
        <v>32.17</v>
      </c>
      <c r="CD135" s="178" t="s">
        <v>2784</v>
      </c>
      <c r="CE135" s="177" t="s">
        <v>278</v>
      </c>
      <c r="CF135" s="177" t="s">
        <v>931</v>
      </c>
      <c r="CG135" s="83" t="s">
        <v>89</v>
      </c>
      <c r="CH135" s="57"/>
      <c r="CV135" s="51"/>
      <c r="CW135" s="51"/>
      <c r="CX135" s="51"/>
      <c r="CY135" s="51"/>
      <c r="CZ135" s="51"/>
      <c r="DA135" s="51"/>
      <c r="DB135" s="51"/>
      <c r="DC135" s="51"/>
      <c r="DD135" s="51"/>
    </row>
    <row r="136" spans="73:109" ht="15" x14ac:dyDescent="0.25">
      <c r="BU136" s="91"/>
      <c r="BV136" s="177">
        <v>2008</v>
      </c>
      <c r="BW136" s="177">
        <v>7</v>
      </c>
      <c r="BX136" s="177" t="s">
        <v>269</v>
      </c>
      <c r="BY136" s="177" t="s">
        <v>262</v>
      </c>
      <c r="BZ136" s="177" t="s">
        <v>277</v>
      </c>
      <c r="CA136" s="177">
        <v>6</v>
      </c>
      <c r="CB136" s="177" t="s">
        <v>264</v>
      </c>
      <c r="CC136" s="122">
        <v>34.29</v>
      </c>
      <c r="CD136" s="178" t="s">
        <v>2785</v>
      </c>
      <c r="CE136" s="177" t="s">
        <v>278</v>
      </c>
      <c r="CF136" s="177" t="s">
        <v>916</v>
      </c>
      <c r="CG136" s="83" t="s">
        <v>89</v>
      </c>
      <c r="CH136" s="57"/>
      <c r="CV136" s="51"/>
      <c r="CW136" s="51"/>
      <c r="CX136" s="51"/>
      <c r="CY136" s="51"/>
      <c r="CZ136" s="51"/>
      <c r="DA136" s="51"/>
      <c r="DB136" s="51"/>
      <c r="DC136" s="51"/>
      <c r="DD136" s="51"/>
    </row>
    <row r="137" spans="73:109" ht="15" x14ac:dyDescent="0.25">
      <c r="BU137" s="91"/>
      <c r="BV137" s="177">
        <v>2008</v>
      </c>
      <c r="BW137" s="177">
        <v>7</v>
      </c>
      <c r="BX137" s="177" t="s">
        <v>269</v>
      </c>
      <c r="BY137" s="177" t="s">
        <v>262</v>
      </c>
      <c r="BZ137" s="177" t="s">
        <v>277</v>
      </c>
      <c r="CA137" s="177">
        <v>6</v>
      </c>
      <c r="CB137" s="177" t="s">
        <v>264</v>
      </c>
      <c r="CC137" s="122">
        <v>3.44</v>
      </c>
      <c r="CD137" s="178" t="s">
        <v>2785</v>
      </c>
      <c r="CE137" s="177" t="s">
        <v>278</v>
      </c>
      <c r="CF137" s="177" t="s">
        <v>921</v>
      </c>
      <c r="CG137" s="83" t="s">
        <v>89</v>
      </c>
      <c r="CH137" s="57"/>
      <c r="CV137" s="51"/>
      <c r="CW137" s="51"/>
      <c r="CX137" s="51"/>
      <c r="CY137" s="51"/>
      <c r="CZ137" s="51"/>
      <c r="DA137" s="51"/>
      <c r="DB137" s="51"/>
      <c r="DC137" s="51"/>
      <c r="DD137" s="51"/>
    </row>
    <row r="138" spans="73:109" ht="15" x14ac:dyDescent="0.25">
      <c r="BU138" s="91"/>
      <c r="BV138" s="177">
        <v>2008</v>
      </c>
      <c r="BW138" s="177">
        <v>7</v>
      </c>
      <c r="BX138" s="177" t="s">
        <v>269</v>
      </c>
      <c r="BY138" s="177" t="s">
        <v>262</v>
      </c>
      <c r="BZ138" s="177" t="s">
        <v>277</v>
      </c>
      <c r="CA138" s="177">
        <v>6</v>
      </c>
      <c r="CB138" s="177" t="s">
        <v>264</v>
      </c>
      <c r="CC138" s="122">
        <v>71.72</v>
      </c>
      <c r="CD138" s="178" t="s">
        <v>1</v>
      </c>
      <c r="CE138" s="177" t="s">
        <v>278</v>
      </c>
      <c r="CF138" s="177" t="s">
        <v>919</v>
      </c>
      <c r="CG138" s="83" t="s">
        <v>89</v>
      </c>
      <c r="CH138" s="57"/>
      <c r="CV138" s="51"/>
      <c r="CW138" s="51"/>
      <c r="CX138" s="51"/>
      <c r="CY138" s="51"/>
      <c r="CZ138" s="51"/>
      <c r="DA138" s="51"/>
      <c r="DB138" s="51"/>
      <c r="DC138" s="51"/>
      <c r="DD138" s="51"/>
    </row>
    <row r="139" spans="73:109" ht="15" x14ac:dyDescent="0.25">
      <c r="BU139" s="91"/>
      <c r="BV139" s="177">
        <v>2008</v>
      </c>
      <c r="BW139" s="177">
        <v>7</v>
      </c>
      <c r="BX139" s="177" t="s">
        <v>269</v>
      </c>
      <c r="BY139" s="177" t="s">
        <v>262</v>
      </c>
      <c r="BZ139" s="177" t="s">
        <v>277</v>
      </c>
      <c r="CA139" s="177">
        <v>6</v>
      </c>
      <c r="CB139" s="177" t="s">
        <v>264</v>
      </c>
      <c r="CC139" s="122">
        <v>59.8</v>
      </c>
      <c r="CD139" s="178" t="s">
        <v>2786</v>
      </c>
      <c r="CE139" s="177" t="s">
        <v>278</v>
      </c>
      <c r="CF139" s="177" t="s">
        <v>920</v>
      </c>
      <c r="CG139" s="83" t="s">
        <v>89</v>
      </c>
      <c r="CH139" s="57"/>
      <c r="CV139" s="51"/>
      <c r="CW139" s="51"/>
      <c r="CX139" s="51"/>
      <c r="CY139" s="51"/>
      <c r="CZ139" s="51"/>
      <c r="DA139" s="51"/>
      <c r="DB139" s="51"/>
      <c r="DC139" s="51"/>
      <c r="DD139" s="51"/>
    </row>
    <row r="140" spans="73:109" ht="15" x14ac:dyDescent="0.25">
      <c r="BU140" s="91"/>
      <c r="BV140" s="177">
        <v>2008</v>
      </c>
      <c r="BW140" s="177">
        <v>7</v>
      </c>
      <c r="BX140" s="177" t="s">
        <v>269</v>
      </c>
      <c r="BY140" s="177" t="s">
        <v>262</v>
      </c>
      <c r="BZ140" s="177" t="s">
        <v>277</v>
      </c>
      <c r="CA140" s="177">
        <v>6</v>
      </c>
      <c r="CB140" s="177" t="s">
        <v>264</v>
      </c>
      <c r="CC140" s="122">
        <v>304.12</v>
      </c>
      <c r="CD140" s="178" t="s">
        <v>2174</v>
      </c>
      <c r="CE140" s="177" t="s">
        <v>278</v>
      </c>
      <c r="CF140" s="177" t="s">
        <v>922</v>
      </c>
      <c r="CG140" s="83" t="s">
        <v>89</v>
      </c>
      <c r="CH140" s="57"/>
      <c r="CV140" s="51"/>
      <c r="CW140" s="51"/>
      <c r="CX140" s="51"/>
      <c r="CY140" s="51"/>
      <c r="CZ140" s="51"/>
      <c r="DA140" s="51"/>
      <c r="DB140" s="51"/>
      <c r="DC140" s="51"/>
      <c r="DD140" s="51"/>
    </row>
    <row r="141" spans="73:109" ht="15" x14ac:dyDescent="0.25">
      <c r="BU141" s="91"/>
      <c r="BV141" s="177">
        <v>2008</v>
      </c>
      <c r="BW141" s="177">
        <v>7</v>
      </c>
      <c r="BX141" s="177" t="s">
        <v>269</v>
      </c>
      <c r="BY141" s="177" t="s">
        <v>262</v>
      </c>
      <c r="BZ141" s="177" t="s">
        <v>277</v>
      </c>
      <c r="CA141" s="177">
        <v>6</v>
      </c>
      <c r="CB141" s="177" t="s">
        <v>264</v>
      </c>
      <c r="CC141" s="122">
        <v>25.94</v>
      </c>
      <c r="CD141" s="178" t="s">
        <v>2787</v>
      </c>
      <c r="CE141" s="177" t="s">
        <v>278</v>
      </c>
      <c r="CF141" s="177" t="s">
        <v>916</v>
      </c>
      <c r="CG141" s="83" t="s">
        <v>89</v>
      </c>
      <c r="CH141" s="57"/>
      <c r="CV141" s="51"/>
      <c r="CW141" s="51"/>
      <c r="CX141" s="51"/>
      <c r="CY141" s="51"/>
      <c r="CZ141" s="51"/>
      <c r="DA141" s="51"/>
      <c r="DB141" s="51"/>
      <c r="DC141" s="51"/>
      <c r="DD141" s="51"/>
    </row>
    <row r="142" spans="73:109" ht="15" x14ac:dyDescent="0.25">
      <c r="BU142" s="91"/>
      <c r="BV142" s="177">
        <v>2008</v>
      </c>
      <c r="BW142" s="177">
        <v>7</v>
      </c>
      <c r="BX142" s="177" t="s">
        <v>269</v>
      </c>
      <c r="BY142" s="177" t="s">
        <v>262</v>
      </c>
      <c r="BZ142" s="177" t="s">
        <v>277</v>
      </c>
      <c r="CA142" s="177">
        <v>6</v>
      </c>
      <c r="CB142" s="177" t="s">
        <v>264</v>
      </c>
      <c r="CC142" s="122">
        <v>65.94</v>
      </c>
      <c r="CD142" s="178" t="s">
        <v>2787</v>
      </c>
      <c r="CE142" s="177" t="s">
        <v>278</v>
      </c>
      <c r="CF142" s="177" t="s">
        <v>918</v>
      </c>
      <c r="CG142" s="83" t="s">
        <v>89</v>
      </c>
      <c r="CH142" s="57"/>
      <c r="CV142" s="51"/>
      <c r="CW142" s="51"/>
      <c r="CX142" s="51"/>
      <c r="CY142" s="51"/>
      <c r="CZ142" s="51"/>
      <c r="DA142" s="51"/>
      <c r="DB142" s="51"/>
      <c r="DC142" s="51"/>
      <c r="DD142" s="51"/>
    </row>
    <row r="143" spans="73:109" ht="15" x14ac:dyDescent="0.25">
      <c r="BU143" s="91"/>
      <c r="BV143" s="177">
        <v>2008</v>
      </c>
      <c r="BW143" s="177">
        <v>7</v>
      </c>
      <c r="BX143" s="177" t="s">
        <v>269</v>
      </c>
      <c r="BY143" s="177" t="s">
        <v>262</v>
      </c>
      <c r="BZ143" s="177" t="s">
        <v>277</v>
      </c>
      <c r="CA143" s="177">
        <v>6</v>
      </c>
      <c r="CB143" s="177" t="s">
        <v>264</v>
      </c>
      <c r="CC143" s="122">
        <v>21.69</v>
      </c>
      <c r="CD143" s="178" t="s">
        <v>2788</v>
      </c>
      <c r="CE143" s="177" t="s">
        <v>278</v>
      </c>
      <c r="CF143" s="177" t="s">
        <v>916</v>
      </c>
      <c r="CG143" s="83" t="s">
        <v>89</v>
      </c>
      <c r="CH143" s="57"/>
      <c r="CV143" s="51"/>
      <c r="CW143" s="51"/>
      <c r="CX143" s="51"/>
      <c r="CY143" s="51"/>
      <c r="CZ143" s="51"/>
      <c r="DA143" s="51"/>
      <c r="DB143" s="51"/>
      <c r="DC143" s="51"/>
      <c r="DD143" s="51"/>
    </row>
    <row r="144" spans="73:109" ht="15" x14ac:dyDescent="0.25">
      <c r="BU144" s="91"/>
      <c r="BV144" s="177">
        <v>2008</v>
      </c>
      <c r="BW144" s="177">
        <v>7</v>
      </c>
      <c r="BX144" s="177" t="s">
        <v>269</v>
      </c>
      <c r="BY144" s="177" t="s">
        <v>262</v>
      </c>
      <c r="BZ144" s="177" t="s">
        <v>277</v>
      </c>
      <c r="CA144" s="177">
        <v>6</v>
      </c>
      <c r="CB144" s="177" t="s">
        <v>264</v>
      </c>
      <c r="CC144" s="122">
        <v>41.63</v>
      </c>
      <c r="CD144" s="178" t="s">
        <v>2788</v>
      </c>
      <c r="CE144" s="177" t="s">
        <v>278</v>
      </c>
      <c r="CF144" s="177" t="s">
        <v>926</v>
      </c>
      <c r="CG144" s="83" t="s">
        <v>89</v>
      </c>
      <c r="CH144" s="57"/>
      <c r="CV144" s="51"/>
      <c r="CW144" s="51"/>
      <c r="CX144" s="51"/>
      <c r="CY144" s="51"/>
      <c r="CZ144" s="51"/>
      <c r="DA144" s="51"/>
      <c r="DB144" s="51"/>
      <c r="DC144" s="51"/>
      <c r="DD144" s="51"/>
    </row>
    <row r="145" spans="73:108" ht="15" x14ac:dyDescent="0.25">
      <c r="BU145" s="91"/>
      <c r="BV145" s="177">
        <v>2008</v>
      </c>
      <c r="BW145" s="177">
        <v>7</v>
      </c>
      <c r="BX145" s="177" t="s">
        <v>269</v>
      </c>
      <c r="BY145" s="177" t="s">
        <v>262</v>
      </c>
      <c r="BZ145" s="177" t="s">
        <v>277</v>
      </c>
      <c r="CA145" s="177">
        <v>6</v>
      </c>
      <c r="CB145" s="177" t="s">
        <v>264</v>
      </c>
      <c r="CC145" s="122">
        <v>62.37</v>
      </c>
      <c r="CD145" s="178" t="s">
        <v>2789</v>
      </c>
      <c r="CE145" s="177" t="s">
        <v>278</v>
      </c>
      <c r="CF145" s="177" t="s">
        <v>917</v>
      </c>
      <c r="CG145" s="83" t="s">
        <v>89</v>
      </c>
      <c r="CH145" s="57"/>
      <c r="CV145" s="51"/>
      <c r="CW145" s="51"/>
      <c r="CX145" s="51"/>
      <c r="CY145" s="51"/>
      <c r="CZ145" s="51"/>
      <c r="DA145" s="51"/>
      <c r="DB145" s="51"/>
      <c r="DC145" s="51"/>
      <c r="DD145" s="51"/>
    </row>
    <row r="146" spans="73:108" ht="15" x14ac:dyDescent="0.25">
      <c r="BU146" s="91"/>
      <c r="BV146" s="177">
        <v>2008</v>
      </c>
      <c r="BW146" s="177">
        <v>7</v>
      </c>
      <c r="BX146" s="177" t="s">
        <v>269</v>
      </c>
      <c r="BY146" s="177" t="s">
        <v>262</v>
      </c>
      <c r="BZ146" s="177" t="s">
        <v>277</v>
      </c>
      <c r="CA146" s="177">
        <v>6</v>
      </c>
      <c r="CB146" s="177" t="s">
        <v>264</v>
      </c>
      <c r="CC146" s="122">
        <v>135.69</v>
      </c>
      <c r="CD146" s="178" t="s">
        <v>2790</v>
      </c>
      <c r="CE146" s="177" t="s">
        <v>278</v>
      </c>
      <c r="CF146" s="177" t="s">
        <v>936</v>
      </c>
      <c r="CG146" s="83" t="s">
        <v>89</v>
      </c>
      <c r="CH146" s="57"/>
      <c r="CV146" s="51"/>
      <c r="CW146" s="51"/>
      <c r="CX146" s="51"/>
      <c r="CY146" s="51"/>
      <c r="CZ146" s="51"/>
      <c r="DA146" s="51"/>
      <c r="DB146" s="51"/>
      <c r="DC146" s="51"/>
      <c r="DD146" s="51"/>
    </row>
    <row r="147" spans="73:108" ht="15" x14ac:dyDescent="0.25">
      <c r="BU147" s="91"/>
      <c r="BV147" s="177">
        <v>2008</v>
      </c>
      <c r="BW147" s="177">
        <v>7</v>
      </c>
      <c r="BX147" s="177" t="s">
        <v>269</v>
      </c>
      <c r="BY147" s="177" t="s">
        <v>262</v>
      </c>
      <c r="BZ147" s="177" t="s">
        <v>277</v>
      </c>
      <c r="CA147" s="177">
        <v>6</v>
      </c>
      <c r="CB147" s="177" t="s">
        <v>264</v>
      </c>
      <c r="CC147" s="122">
        <v>6.92</v>
      </c>
      <c r="CD147" s="178" t="s">
        <v>2791</v>
      </c>
      <c r="CE147" s="177" t="s">
        <v>278</v>
      </c>
      <c r="CF147" s="177" t="s">
        <v>916</v>
      </c>
      <c r="CG147" s="83" t="s">
        <v>89</v>
      </c>
      <c r="CH147" s="57"/>
      <c r="CV147" s="51"/>
      <c r="CW147" s="51"/>
      <c r="CX147" s="51"/>
      <c r="CY147" s="51"/>
      <c r="CZ147" s="51"/>
      <c r="DA147" s="51"/>
      <c r="DB147" s="51"/>
      <c r="DC147" s="51"/>
      <c r="DD147" s="51"/>
    </row>
    <row r="148" spans="73:108" ht="15" x14ac:dyDescent="0.25">
      <c r="BU148" s="91"/>
      <c r="BV148" s="177">
        <v>2008</v>
      </c>
      <c r="BW148" s="177">
        <v>7</v>
      </c>
      <c r="BX148" s="177" t="s">
        <v>269</v>
      </c>
      <c r="BY148" s="177" t="s">
        <v>262</v>
      </c>
      <c r="BZ148" s="177" t="s">
        <v>277</v>
      </c>
      <c r="CA148" s="177">
        <v>6</v>
      </c>
      <c r="CB148" s="177" t="s">
        <v>264</v>
      </c>
      <c r="CC148" s="122">
        <v>60.32</v>
      </c>
      <c r="CD148" s="178" t="s">
        <v>2791</v>
      </c>
      <c r="CE148" s="177" t="s">
        <v>278</v>
      </c>
      <c r="CF148" s="177" t="s">
        <v>924</v>
      </c>
      <c r="CG148" s="83" t="s">
        <v>89</v>
      </c>
      <c r="CH148" s="57"/>
      <c r="CV148" s="51"/>
      <c r="CW148" s="51"/>
      <c r="CX148" s="51"/>
      <c r="CY148" s="51"/>
      <c r="CZ148" s="51"/>
      <c r="DA148" s="51"/>
      <c r="DB148" s="51"/>
      <c r="DC148" s="51"/>
      <c r="DD148" s="51"/>
    </row>
    <row r="149" spans="73:108" ht="15" x14ac:dyDescent="0.25">
      <c r="BU149" s="91"/>
      <c r="BV149" s="177">
        <v>2008</v>
      </c>
      <c r="BW149" s="177">
        <v>7</v>
      </c>
      <c r="BX149" s="177" t="s">
        <v>269</v>
      </c>
      <c r="BY149" s="177" t="s">
        <v>262</v>
      </c>
      <c r="BZ149" s="177" t="s">
        <v>277</v>
      </c>
      <c r="CA149" s="177">
        <v>6</v>
      </c>
      <c r="CB149" s="177" t="s">
        <v>264</v>
      </c>
      <c r="CC149" s="122">
        <v>106.03</v>
      </c>
      <c r="CD149" s="178" t="s">
        <v>30</v>
      </c>
      <c r="CE149" s="177" t="s">
        <v>278</v>
      </c>
      <c r="CF149" s="177" t="s">
        <v>932</v>
      </c>
      <c r="CG149" s="83" t="s">
        <v>89</v>
      </c>
      <c r="CH149" s="57"/>
      <c r="CV149" s="51"/>
      <c r="CW149" s="51"/>
      <c r="CX149" s="51"/>
      <c r="CY149" s="51"/>
      <c r="CZ149" s="51"/>
      <c r="DA149" s="51"/>
      <c r="DB149" s="51"/>
      <c r="DC149" s="51"/>
      <c r="DD149" s="51"/>
    </row>
    <row r="150" spans="73:108" ht="15" x14ac:dyDescent="0.25">
      <c r="BU150" s="91"/>
      <c r="BV150" s="177">
        <v>2008</v>
      </c>
      <c r="BW150" s="177">
        <v>7</v>
      </c>
      <c r="BX150" s="177" t="s">
        <v>269</v>
      </c>
      <c r="BY150" s="177" t="s">
        <v>262</v>
      </c>
      <c r="BZ150" s="177" t="s">
        <v>277</v>
      </c>
      <c r="CA150" s="177">
        <v>6</v>
      </c>
      <c r="CB150" s="177" t="s">
        <v>264</v>
      </c>
      <c r="CC150" s="122">
        <v>180.18</v>
      </c>
      <c r="CD150" s="178" t="s">
        <v>30</v>
      </c>
      <c r="CE150" s="177" t="s">
        <v>278</v>
      </c>
      <c r="CF150" s="177" t="s">
        <v>933</v>
      </c>
      <c r="CG150" s="83" t="s">
        <v>89</v>
      </c>
      <c r="CH150" s="57"/>
      <c r="CV150" s="51"/>
      <c r="CW150" s="51"/>
      <c r="CX150" s="51"/>
      <c r="CY150" s="51"/>
      <c r="CZ150" s="51"/>
      <c r="DA150" s="51"/>
      <c r="DB150" s="51"/>
      <c r="DC150" s="51"/>
      <c r="DD150" s="51"/>
    </row>
    <row r="151" spans="73:108" ht="15" x14ac:dyDescent="0.25">
      <c r="BU151" s="91"/>
      <c r="BV151" s="177">
        <v>2008</v>
      </c>
      <c r="BW151" s="177">
        <v>7</v>
      </c>
      <c r="BX151" s="177" t="s">
        <v>269</v>
      </c>
      <c r="BY151" s="177" t="s">
        <v>262</v>
      </c>
      <c r="BZ151" s="177" t="s">
        <v>277</v>
      </c>
      <c r="CA151" s="177">
        <v>6</v>
      </c>
      <c r="CB151" s="177" t="s">
        <v>264</v>
      </c>
      <c r="CC151" s="122">
        <v>43.15</v>
      </c>
      <c r="CD151" s="178" t="s">
        <v>103</v>
      </c>
      <c r="CE151" s="177" t="s">
        <v>278</v>
      </c>
      <c r="CF151" s="177" t="s">
        <v>932</v>
      </c>
      <c r="CG151" s="83" t="s">
        <v>89</v>
      </c>
      <c r="CH151" s="57"/>
      <c r="CV151" s="51"/>
      <c r="CW151" s="51"/>
      <c r="CX151" s="51"/>
      <c r="CY151" s="51"/>
      <c r="CZ151" s="51"/>
      <c r="DA151" s="51"/>
      <c r="DB151" s="51"/>
      <c r="DC151" s="51"/>
      <c r="DD151" s="51"/>
    </row>
    <row r="152" spans="73:108" ht="15" x14ac:dyDescent="0.25">
      <c r="BU152" s="91"/>
      <c r="BV152" s="177">
        <v>2008</v>
      </c>
      <c r="BW152" s="177">
        <v>7</v>
      </c>
      <c r="BX152" s="177" t="s">
        <v>269</v>
      </c>
      <c r="BY152" s="177" t="s">
        <v>262</v>
      </c>
      <c r="BZ152" s="177" t="s">
        <v>277</v>
      </c>
      <c r="CA152" s="177">
        <v>6</v>
      </c>
      <c r="CB152" s="177" t="s">
        <v>264</v>
      </c>
      <c r="CC152" s="122">
        <v>-86.22</v>
      </c>
      <c r="CD152" s="178" t="s">
        <v>80</v>
      </c>
      <c r="CE152" s="177" t="s">
        <v>278</v>
      </c>
      <c r="CF152" s="177" t="s">
        <v>914</v>
      </c>
      <c r="CG152" s="83" t="s">
        <v>89</v>
      </c>
      <c r="CH152" s="57"/>
      <c r="CV152" s="51"/>
      <c r="CW152" s="51"/>
      <c r="CX152" s="51"/>
      <c r="CY152" s="51"/>
      <c r="CZ152" s="51"/>
      <c r="DA152" s="51"/>
      <c r="DB152" s="51"/>
      <c r="DC152" s="51"/>
      <c r="DD152" s="51"/>
    </row>
    <row r="153" spans="73:108" ht="15" x14ac:dyDescent="0.25">
      <c r="BU153" s="91"/>
      <c r="BV153" s="177">
        <v>2008</v>
      </c>
      <c r="BW153" s="177">
        <v>7</v>
      </c>
      <c r="BX153" s="177" t="s">
        <v>269</v>
      </c>
      <c r="BY153" s="177" t="s">
        <v>262</v>
      </c>
      <c r="BZ153" s="177" t="s">
        <v>277</v>
      </c>
      <c r="CA153" s="177">
        <v>6</v>
      </c>
      <c r="CB153" s="177" t="s">
        <v>264</v>
      </c>
      <c r="CC153" s="122">
        <v>43.11</v>
      </c>
      <c r="CD153" s="178" t="s">
        <v>80</v>
      </c>
      <c r="CE153" s="177" t="s">
        <v>278</v>
      </c>
      <c r="CF153" s="177" t="s">
        <v>927</v>
      </c>
      <c r="CG153" s="83" t="s">
        <v>89</v>
      </c>
      <c r="CH153" s="57"/>
      <c r="CV153" s="51"/>
      <c r="CW153" s="51"/>
      <c r="CX153" s="51"/>
      <c r="CY153" s="51"/>
      <c r="CZ153" s="51"/>
      <c r="DA153" s="51"/>
      <c r="DB153" s="51"/>
      <c r="DC153" s="51"/>
      <c r="DD153" s="51"/>
    </row>
    <row r="154" spans="73:108" ht="15" x14ac:dyDescent="0.25">
      <c r="BU154" s="91"/>
      <c r="BV154" s="177">
        <v>2008</v>
      </c>
      <c r="BW154" s="177">
        <v>7</v>
      </c>
      <c r="BX154" s="177" t="s">
        <v>269</v>
      </c>
      <c r="BY154" s="177" t="s">
        <v>262</v>
      </c>
      <c r="BZ154" s="177" t="s">
        <v>277</v>
      </c>
      <c r="CA154" s="177">
        <v>6</v>
      </c>
      <c r="CB154" s="177" t="s">
        <v>264</v>
      </c>
      <c r="CC154" s="122">
        <v>86.22</v>
      </c>
      <c r="CD154" s="178" t="s">
        <v>80</v>
      </c>
      <c r="CE154" s="177" t="s">
        <v>278</v>
      </c>
      <c r="CF154" s="177" t="s">
        <v>928</v>
      </c>
      <c r="CG154" s="83" t="s">
        <v>89</v>
      </c>
      <c r="CH154" s="57"/>
      <c r="CV154" s="51"/>
      <c r="CW154" s="51"/>
      <c r="CX154" s="51"/>
      <c r="CY154" s="51"/>
      <c r="CZ154" s="51"/>
      <c r="DA154" s="51"/>
      <c r="DB154" s="51"/>
      <c r="DC154" s="51"/>
      <c r="DD154" s="51"/>
    </row>
    <row r="155" spans="73:108" ht="15" x14ac:dyDescent="0.25">
      <c r="BU155" s="91"/>
      <c r="BV155" s="177">
        <v>2008</v>
      </c>
      <c r="BW155" s="177">
        <v>7</v>
      </c>
      <c r="BX155" s="177" t="s">
        <v>269</v>
      </c>
      <c r="BY155" s="177" t="s">
        <v>262</v>
      </c>
      <c r="BZ155" s="177" t="s">
        <v>277</v>
      </c>
      <c r="CA155" s="177">
        <v>6</v>
      </c>
      <c r="CB155" s="177" t="s">
        <v>264</v>
      </c>
      <c r="CC155" s="122">
        <v>12.86</v>
      </c>
      <c r="CD155" s="178" t="s">
        <v>95</v>
      </c>
      <c r="CE155" s="177" t="s">
        <v>278</v>
      </c>
      <c r="CF155" s="177" t="s">
        <v>935</v>
      </c>
      <c r="CG155" s="83" t="s">
        <v>89</v>
      </c>
      <c r="CH155" s="57"/>
      <c r="CV155" s="51"/>
      <c r="CW155" s="51"/>
      <c r="CX155" s="51"/>
      <c r="CY155" s="51"/>
      <c r="CZ155" s="51"/>
      <c r="DA155" s="51"/>
      <c r="DB155" s="51"/>
      <c r="DC155" s="51"/>
      <c r="DD155" s="51"/>
    </row>
    <row r="156" spans="73:108" ht="15" x14ac:dyDescent="0.25">
      <c r="BU156" s="91"/>
      <c r="BV156" s="177">
        <v>2008</v>
      </c>
      <c r="BW156" s="177">
        <v>7</v>
      </c>
      <c r="BX156" s="177" t="s">
        <v>269</v>
      </c>
      <c r="BY156" s="177" t="s">
        <v>262</v>
      </c>
      <c r="BZ156" s="177" t="s">
        <v>277</v>
      </c>
      <c r="CA156" s="177">
        <v>6</v>
      </c>
      <c r="CB156" s="177" t="s">
        <v>264</v>
      </c>
      <c r="CC156" s="122">
        <v>9.82</v>
      </c>
      <c r="CD156" s="178" t="s">
        <v>2792</v>
      </c>
      <c r="CE156" s="177" t="s">
        <v>278</v>
      </c>
      <c r="CF156" s="177" t="s">
        <v>916</v>
      </c>
      <c r="CG156" s="83" t="s">
        <v>89</v>
      </c>
      <c r="CH156" s="57"/>
      <c r="CV156" s="51"/>
      <c r="CW156" s="51"/>
      <c r="CX156" s="51"/>
      <c r="CY156" s="51"/>
      <c r="CZ156" s="51"/>
      <c r="DA156" s="51"/>
      <c r="DB156" s="51"/>
      <c r="DC156" s="51"/>
      <c r="DD156" s="51"/>
    </row>
    <row r="157" spans="73:108" ht="15" x14ac:dyDescent="0.25">
      <c r="BU157" s="91"/>
      <c r="BV157" s="177">
        <v>2008</v>
      </c>
      <c r="BW157" s="177">
        <v>7</v>
      </c>
      <c r="BX157" s="177" t="s">
        <v>269</v>
      </c>
      <c r="BY157" s="177" t="s">
        <v>262</v>
      </c>
      <c r="BZ157" s="177" t="s">
        <v>277</v>
      </c>
      <c r="CA157" s="177">
        <v>6</v>
      </c>
      <c r="CB157" s="177" t="s">
        <v>264</v>
      </c>
      <c r="CC157" s="122">
        <v>14.17</v>
      </c>
      <c r="CD157" s="178" t="s">
        <v>2792</v>
      </c>
      <c r="CE157" s="177" t="s">
        <v>278</v>
      </c>
      <c r="CF157" s="177" t="s">
        <v>925</v>
      </c>
      <c r="CG157" s="83" t="s">
        <v>89</v>
      </c>
      <c r="CH157" s="57"/>
      <c r="CV157" s="51"/>
      <c r="CW157" s="51"/>
      <c r="CX157" s="51"/>
      <c r="CY157" s="51"/>
      <c r="CZ157" s="51"/>
      <c r="DA157" s="51"/>
      <c r="DB157" s="51"/>
      <c r="DC157" s="51"/>
      <c r="DD157" s="51"/>
    </row>
    <row r="158" spans="73:108" ht="15" x14ac:dyDescent="0.25">
      <c r="BU158" s="91"/>
      <c r="BV158" s="177">
        <v>2008</v>
      </c>
      <c r="BW158" s="177">
        <v>7</v>
      </c>
      <c r="BX158" s="177" t="s">
        <v>269</v>
      </c>
      <c r="BY158" s="177" t="s">
        <v>262</v>
      </c>
      <c r="BZ158" s="177" t="s">
        <v>277</v>
      </c>
      <c r="CA158" s="177">
        <v>6</v>
      </c>
      <c r="CB158" s="177" t="s">
        <v>264</v>
      </c>
      <c r="CC158" s="122">
        <v>11.67</v>
      </c>
      <c r="CD158" s="178" t="s">
        <v>224</v>
      </c>
      <c r="CE158" s="177" t="s">
        <v>278</v>
      </c>
      <c r="CF158" s="177" t="s">
        <v>916</v>
      </c>
      <c r="CG158" s="83" t="s">
        <v>89</v>
      </c>
      <c r="CH158" s="57"/>
      <c r="CV158" s="51"/>
      <c r="CW158" s="51"/>
      <c r="CX158" s="51"/>
      <c r="CY158" s="51"/>
      <c r="CZ158" s="51"/>
      <c r="DA158" s="51"/>
      <c r="DB158" s="51"/>
      <c r="DC158" s="51"/>
      <c r="DD158" s="51"/>
    </row>
    <row r="159" spans="73:108" ht="15" x14ac:dyDescent="0.25">
      <c r="BU159" s="91"/>
      <c r="BV159" s="177">
        <v>2008</v>
      </c>
      <c r="BW159" s="177">
        <v>7</v>
      </c>
      <c r="BX159" s="177" t="s">
        <v>269</v>
      </c>
      <c r="BY159" s="177" t="s">
        <v>262</v>
      </c>
      <c r="BZ159" s="177" t="s">
        <v>277</v>
      </c>
      <c r="CA159" s="177">
        <v>6</v>
      </c>
      <c r="CB159" s="177" t="s">
        <v>264</v>
      </c>
      <c r="CC159" s="122">
        <v>10.61</v>
      </c>
      <c r="CD159" s="178" t="s">
        <v>2418</v>
      </c>
      <c r="CE159" s="177" t="s">
        <v>278</v>
      </c>
      <c r="CF159" s="177" t="s">
        <v>916</v>
      </c>
      <c r="CG159" s="83" t="s">
        <v>89</v>
      </c>
      <c r="CH159" s="57"/>
      <c r="CV159" s="51"/>
      <c r="CW159" s="51"/>
      <c r="CX159" s="51"/>
      <c r="CY159" s="51"/>
      <c r="CZ159" s="51"/>
      <c r="DA159" s="51"/>
      <c r="DB159" s="51"/>
      <c r="DC159" s="51"/>
      <c r="DD159" s="51"/>
    </row>
    <row r="160" spans="73:108" ht="15" x14ac:dyDescent="0.25">
      <c r="BU160" s="91"/>
      <c r="BV160" s="177">
        <v>2008</v>
      </c>
      <c r="BW160" s="177">
        <v>7</v>
      </c>
      <c r="BX160" s="177" t="s">
        <v>269</v>
      </c>
      <c r="BY160" s="177" t="s">
        <v>262</v>
      </c>
      <c r="BZ160" s="177" t="s">
        <v>277</v>
      </c>
      <c r="CA160" s="177">
        <v>6</v>
      </c>
      <c r="CB160" s="177" t="s">
        <v>264</v>
      </c>
      <c r="CC160" s="122">
        <v>15.43</v>
      </c>
      <c r="CD160" s="178" t="s">
        <v>66</v>
      </c>
      <c r="CE160" s="177" t="s">
        <v>278</v>
      </c>
      <c r="CF160" s="177" t="s">
        <v>916</v>
      </c>
      <c r="CG160" s="83" t="s">
        <v>89</v>
      </c>
      <c r="CH160" s="57"/>
      <c r="CV160" s="51"/>
      <c r="CW160" s="51"/>
      <c r="CX160" s="51"/>
      <c r="CY160" s="51"/>
      <c r="CZ160" s="51"/>
      <c r="DA160" s="51"/>
      <c r="DB160" s="51"/>
      <c r="DC160" s="51"/>
      <c r="DD160" s="51"/>
    </row>
    <row r="161" spans="73:108" ht="15" x14ac:dyDescent="0.25">
      <c r="BU161" s="91"/>
      <c r="BV161" s="177">
        <v>2008</v>
      </c>
      <c r="BW161" s="177">
        <v>7</v>
      </c>
      <c r="BX161" s="177" t="s">
        <v>269</v>
      </c>
      <c r="BY161" s="177" t="s">
        <v>262</v>
      </c>
      <c r="BZ161" s="177" t="s">
        <v>277</v>
      </c>
      <c r="CA161" s="177">
        <v>6</v>
      </c>
      <c r="CB161" s="177" t="s">
        <v>264</v>
      </c>
      <c r="CC161" s="122">
        <v>15.19</v>
      </c>
      <c r="CD161" s="178" t="s">
        <v>66</v>
      </c>
      <c r="CE161" s="177" t="s">
        <v>278</v>
      </c>
      <c r="CF161" s="177" t="s">
        <v>923</v>
      </c>
      <c r="CG161" s="83" t="s">
        <v>89</v>
      </c>
      <c r="CH161" s="57"/>
      <c r="CV161" s="51"/>
      <c r="CW161" s="51"/>
      <c r="CX161" s="51"/>
      <c r="CY161" s="51"/>
      <c r="CZ161" s="51"/>
      <c r="DA161" s="51"/>
      <c r="DB161" s="51"/>
      <c r="DC161" s="51"/>
      <c r="DD161" s="51"/>
    </row>
    <row r="162" spans="73:108" ht="15" x14ac:dyDescent="0.25">
      <c r="BU162" s="91"/>
      <c r="BV162" s="177">
        <v>2008</v>
      </c>
      <c r="BW162" s="177">
        <v>7</v>
      </c>
      <c r="BX162" s="177" t="s">
        <v>269</v>
      </c>
      <c r="BY162" s="177" t="s">
        <v>262</v>
      </c>
      <c r="BZ162" s="177" t="s">
        <v>277</v>
      </c>
      <c r="CA162" s="177">
        <v>6</v>
      </c>
      <c r="CB162" s="177" t="s">
        <v>264</v>
      </c>
      <c r="CC162" s="122">
        <v>6.75</v>
      </c>
      <c r="CD162" s="178" t="s">
        <v>216</v>
      </c>
      <c r="CE162" s="177" t="s">
        <v>278</v>
      </c>
      <c r="CF162" s="177" t="s">
        <v>929</v>
      </c>
      <c r="CG162" s="83" t="s">
        <v>89</v>
      </c>
      <c r="CH162" s="57"/>
      <c r="CV162" s="51"/>
      <c r="CW162" s="51"/>
      <c r="CX162" s="51"/>
      <c r="CY162" s="51"/>
      <c r="CZ162" s="51"/>
      <c r="DA162" s="51"/>
      <c r="DB162" s="51"/>
      <c r="DC162" s="51"/>
      <c r="DD162" s="51"/>
    </row>
    <row r="163" spans="73:108" ht="15" x14ac:dyDescent="0.25">
      <c r="BU163" s="91"/>
      <c r="BV163" s="177">
        <v>2008</v>
      </c>
      <c r="BW163" s="177">
        <v>7</v>
      </c>
      <c r="BX163" s="177" t="s">
        <v>269</v>
      </c>
      <c r="BY163" s="177" t="s">
        <v>262</v>
      </c>
      <c r="BZ163" s="177" t="s">
        <v>277</v>
      </c>
      <c r="CA163" s="177">
        <v>6</v>
      </c>
      <c r="CB163" s="177" t="s">
        <v>264</v>
      </c>
      <c r="CC163" s="122">
        <v>3.79</v>
      </c>
      <c r="CD163" s="178" t="s">
        <v>2793</v>
      </c>
      <c r="CE163" s="177" t="s">
        <v>278</v>
      </c>
      <c r="CF163" s="177" t="s">
        <v>934</v>
      </c>
      <c r="CG163" s="83" t="s">
        <v>89</v>
      </c>
      <c r="CH163" s="57"/>
      <c r="CV163" s="51"/>
      <c r="CW163" s="51"/>
      <c r="CX163" s="51"/>
      <c r="CY163" s="51"/>
      <c r="CZ163" s="51"/>
      <c r="DA163" s="51"/>
      <c r="DB163" s="51"/>
      <c r="DC163" s="51"/>
      <c r="DD163" s="51"/>
    </row>
    <row r="164" spans="73:108" ht="15" x14ac:dyDescent="0.25">
      <c r="BU164" s="91"/>
      <c r="BV164" s="177">
        <v>2008</v>
      </c>
      <c r="BW164" s="177">
        <v>7</v>
      </c>
      <c r="BX164" s="177" t="s">
        <v>269</v>
      </c>
      <c r="BY164" s="177" t="s">
        <v>262</v>
      </c>
      <c r="BZ164" s="177" t="s">
        <v>277</v>
      </c>
      <c r="CA164" s="177">
        <v>6</v>
      </c>
      <c r="CB164" s="177" t="s">
        <v>264</v>
      </c>
      <c r="CC164" s="122">
        <v>3.29</v>
      </c>
      <c r="CD164" s="178" t="s">
        <v>3</v>
      </c>
      <c r="CE164" s="177" t="s">
        <v>278</v>
      </c>
      <c r="CF164" s="177" t="s">
        <v>916</v>
      </c>
      <c r="CG164" s="83" t="s">
        <v>89</v>
      </c>
      <c r="CH164" s="57"/>
      <c r="CV164" s="51"/>
      <c r="CW164" s="51"/>
      <c r="CX164" s="51"/>
      <c r="CY164" s="51"/>
      <c r="CZ164" s="51"/>
      <c r="DA164" s="51"/>
      <c r="DB164" s="51"/>
      <c r="DC164" s="51"/>
      <c r="DD164" s="51"/>
    </row>
    <row r="165" spans="73:108" ht="15" x14ac:dyDescent="0.25">
      <c r="BU165" s="91"/>
      <c r="BV165" s="177">
        <v>2008</v>
      </c>
      <c r="BW165" s="177">
        <v>7</v>
      </c>
      <c r="BX165" s="177" t="s">
        <v>269</v>
      </c>
      <c r="BY165" s="177" t="s">
        <v>262</v>
      </c>
      <c r="BZ165" s="177" t="s">
        <v>277</v>
      </c>
      <c r="CA165" s="177">
        <v>6</v>
      </c>
      <c r="CB165" s="177" t="s">
        <v>264</v>
      </c>
      <c r="CC165" s="122">
        <v>2.79</v>
      </c>
      <c r="CD165" s="178" t="s">
        <v>2794</v>
      </c>
      <c r="CE165" s="177" t="s">
        <v>278</v>
      </c>
      <c r="CF165" s="177" t="s">
        <v>916</v>
      </c>
      <c r="CG165" s="83" t="s">
        <v>89</v>
      </c>
      <c r="CH165" s="57"/>
      <c r="CV165" s="51"/>
      <c r="CW165" s="51"/>
      <c r="CX165" s="51"/>
      <c r="CY165" s="51"/>
      <c r="CZ165" s="51"/>
      <c r="DA165" s="51"/>
      <c r="DB165" s="51"/>
      <c r="DC165" s="51"/>
      <c r="DD165" s="51"/>
    </row>
    <row r="166" spans="73:108" ht="15" x14ac:dyDescent="0.25">
      <c r="BU166" s="91"/>
      <c r="BV166" s="177">
        <v>2008</v>
      </c>
      <c r="BW166" s="177">
        <v>7</v>
      </c>
      <c r="BX166" s="177" t="s">
        <v>269</v>
      </c>
      <c r="BY166" s="177" t="s">
        <v>262</v>
      </c>
      <c r="BZ166" s="177" t="s">
        <v>277</v>
      </c>
      <c r="CA166" s="177">
        <v>6</v>
      </c>
      <c r="CB166" s="177" t="s">
        <v>264</v>
      </c>
      <c r="CC166" s="122">
        <v>5.96</v>
      </c>
      <c r="CD166" s="178" t="s">
        <v>2795</v>
      </c>
      <c r="CE166" s="177" t="s">
        <v>278</v>
      </c>
      <c r="CF166" s="177" t="s">
        <v>916</v>
      </c>
      <c r="CG166" s="83" t="s">
        <v>89</v>
      </c>
      <c r="CH166" s="57"/>
      <c r="CV166" s="51"/>
      <c r="CW166" s="51"/>
      <c r="CX166" s="51"/>
      <c r="CY166" s="51"/>
      <c r="CZ166" s="51"/>
      <c r="DA166" s="51"/>
      <c r="DB166" s="51"/>
      <c r="DC166" s="51"/>
      <c r="DD166" s="51"/>
    </row>
    <row r="167" spans="73:108" ht="15" x14ac:dyDescent="0.25">
      <c r="BU167" s="91"/>
      <c r="BV167" s="177">
        <v>2008</v>
      </c>
      <c r="BW167" s="177">
        <v>8</v>
      </c>
      <c r="BX167" s="177" t="s">
        <v>269</v>
      </c>
      <c r="BY167" s="177" t="s">
        <v>262</v>
      </c>
      <c r="BZ167" s="177" t="s">
        <v>277</v>
      </c>
      <c r="CA167" s="177">
        <v>6</v>
      </c>
      <c r="CB167" s="177" t="s">
        <v>264</v>
      </c>
      <c r="CC167" s="122">
        <v>0.32</v>
      </c>
      <c r="CD167" s="178" t="s">
        <v>2840</v>
      </c>
      <c r="CE167" s="177" t="s">
        <v>278</v>
      </c>
      <c r="CF167" s="177" t="s">
        <v>986</v>
      </c>
      <c r="CG167" s="83" t="s">
        <v>89</v>
      </c>
      <c r="CH167" s="57"/>
      <c r="CV167" s="51"/>
      <c r="CW167" s="51"/>
      <c r="CX167" s="51"/>
      <c r="CY167" s="51"/>
      <c r="CZ167" s="51"/>
      <c r="DA167" s="51"/>
      <c r="DB167" s="51"/>
      <c r="DC167" s="51"/>
      <c r="DD167" s="51"/>
    </row>
    <row r="168" spans="73:108" ht="15" x14ac:dyDescent="0.25">
      <c r="BU168" s="91"/>
      <c r="BV168" s="177">
        <v>2008</v>
      </c>
      <c r="BW168" s="177">
        <v>8</v>
      </c>
      <c r="BX168" s="177" t="s">
        <v>269</v>
      </c>
      <c r="BY168" s="177" t="s">
        <v>262</v>
      </c>
      <c r="BZ168" s="177" t="s">
        <v>277</v>
      </c>
      <c r="CA168" s="177">
        <v>6</v>
      </c>
      <c r="CB168" s="177" t="s">
        <v>264</v>
      </c>
      <c r="CC168" s="122">
        <v>509.84</v>
      </c>
      <c r="CD168" s="178" t="s">
        <v>61</v>
      </c>
      <c r="CE168" s="177" t="s">
        <v>278</v>
      </c>
      <c r="CF168" s="177" t="s">
        <v>983</v>
      </c>
      <c r="CG168" s="83" t="s">
        <v>89</v>
      </c>
      <c r="CH168" s="57"/>
      <c r="CV168" s="51"/>
      <c r="CW168" s="51"/>
      <c r="CX168" s="51"/>
      <c r="CY168" s="51"/>
      <c r="CZ168" s="51"/>
      <c r="DA168" s="51"/>
      <c r="DB168" s="51"/>
      <c r="DC168" s="51"/>
      <c r="DD168" s="51"/>
    </row>
    <row r="169" spans="73:108" ht="15" x14ac:dyDescent="0.25">
      <c r="BU169" s="91"/>
      <c r="BV169" s="177">
        <v>2008</v>
      </c>
      <c r="BW169" s="177">
        <v>8</v>
      </c>
      <c r="BX169" s="177" t="s">
        <v>269</v>
      </c>
      <c r="BY169" s="177" t="s">
        <v>262</v>
      </c>
      <c r="BZ169" s="177" t="s">
        <v>277</v>
      </c>
      <c r="CA169" s="177">
        <v>6</v>
      </c>
      <c r="CB169" s="177" t="s">
        <v>264</v>
      </c>
      <c r="CC169" s="122">
        <v>509.84</v>
      </c>
      <c r="CD169" s="178" t="s">
        <v>61</v>
      </c>
      <c r="CE169" s="177" t="s">
        <v>278</v>
      </c>
      <c r="CF169" s="177" t="s">
        <v>984</v>
      </c>
      <c r="CG169" s="83" t="s">
        <v>89</v>
      </c>
      <c r="CH169" s="57"/>
      <c r="CV169" s="51"/>
      <c r="CW169" s="51"/>
      <c r="CX169" s="51"/>
      <c r="CY169" s="51"/>
      <c r="CZ169" s="51"/>
      <c r="DA169" s="51"/>
      <c r="DB169" s="51"/>
      <c r="DC169" s="51"/>
      <c r="DD169" s="51"/>
    </row>
    <row r="170" spans="73:108" ht="15" x14ac:dyDescent="0.25">
      <c r="BU170" s="91"/>
      <c r="BV170" s="177">
        <v>2008</v>
      </c>
      <c r="BW170" s="177">
        <v>8</v>
      </c>
      <c r="BX170" s="177" t="s">
        <v>269</v>
      </c>
      <c r="BY170" s="177" t="s">
        <v>262</v>
      </c>
      <c r="BZ170" s="177" t="s">
        <v>277</v>
      </c>
      <c r="CA170" s="177">
        <v>6</v>
      </c>
      <c r="CB170" s="177" t="s">
        <v>264</v>
      </c>
      <c r="CC170" s="122">
        <v>509.84</v>
      </c>
      <c r="CD170" s="178" t="s">
        <v>61</v>
      </c>
      <c r="CE170" s="177" t="s">
        <v>278</v>
      </c>
      <c r="CF170" s="177" t="s">
        <v>985</v>
      </c>
      <c r="CG170" s="83" t="s">
        <v>89</v>
      </c>
      <c r="CH170" s="57"/>
      <c r="CV170" s="51"/>
      <c r="CW170" s="51"/>
      <c r="CX170" s="51"/>
      <c r="CY170" s="51"/>
      <c r="CZ170" s="51"/>
      <c r="DA170" s="51"/>
      <c r="DB170" s="51"/>
      <c r="DC170" s="51"/>
      <c r="DD170" s="51"/>
    </row>
    <row r="171" spans="73:108" ht="15" x14ac:dyDescent="0.25">
      <c r="BU171" s="91"/>
      <c r="BV171" s="177">
        <v>2008</v>
      </c>
      <c r="BW171" s="177">
        <v>8</v>
      </c>
      <c r="BX171" s="177" t="s">
        <v>269</v>
      </c>
      <c r="BY171" s="177" t="s">
        <v>262</v>
      </c>
      <c r="BZ171" s="177" t="s">
        <v>277</v>
      </c>
      <c r="CA171" s="177">
        <v>6</v>
      </c>
      <c r="CB171" s="177" t="s">
        <v>264</v>
      </c>
      <c r="CC171" s="122">
        <v>-15.45</v>
      </c>
      <c r="CD171" s="178" t="s">
        <v>66</v>
      </c>
      <c r="CE171" s="177" t="s">
        <v>278</v>
      </c>
      <c r="CF171" s="177" t="s">
        <v>981</v>
      </c>
      <c r="CG171" s="83" t="s">
        <v>89</v>
      </c>
      <c r="CH171" s="57"/>
      <c r="CV171" s="51"/>
      <c r="CW171" s="51"/>
      <c r="CX171" s="51"/>
      <c r="CY171" s="51"/>
      <c r="CZ171" s="51"/>
      <c r="DA171" s="51"/>
      <c r="DB171" s="51"/>
      <c r="DC171" s="51"/>
      <c r="DD171" s="51"/>
    </row>
    <row r="172" spans="73:108" ht="15" x14ac:dyDescent="0.25">
      <c r="BU172" s="91"/>
      <c r="BV172" s="177">
        <v>2008</v>
      </c>
      <c r="BW172" s="177">
        <v>8</v>
      </c>
      <c r="BX172" s="177" t="s">
        <v>269</v>
      </c>
      <c r="BY172" s="177" t="s">
        <v>262</v>
      </c>
      <c r="BZ172" s="177" t="s">
        <v>277</v>
      </c>
      <c r="CA172" s="177">
        <v>6</v>
      </c>
      <c r="CB172" s="177" t="s">
        <v>264</v>
      </c>
      <c r="CC172" s="122">
        <v>8.43</v>
      </c>
      <c r="CD172" s="178" t="s">
        <v>23</v>
      </c>
      <c r="CE172" s="177" t="s">
        <v>278</v>
      </c>
      <c r="CF172" s="177" t="s">
        <v>982</v>
      </c>
      <c r="CG172" s="83" t="s">
        <v>89</v>
      </c>
      <c r="CH172" s="57"/>
      <c r="CV172" s="51"/>
      <c r="CW172" s="51"/>
      <c r="CX172" s="51"/>
      <c r="CY172" s="51"/>
      <c r="CZ172" s="51"/>
      <c r="DA172" s="51"/>
      <c r="DB172" s="51"/>
      <c r="DC172" s="51"/>
      <c r="DD172" s="51"/>
    </row>
    <row r="173" spans="73:108" ht="15" x14ac:dyDescent="0.25">
      <c r="BU173" s="91"/>
      <c r="BV173" s="177">
        <v>2008</v>
      </c>
      <c r="BW173" s="177">
        <v>8</v>
      </c>
      <c r="BX173" s="177" t="s">
        <v>269</v>
      </c>
      <c r="BY173" s="177" t="s">
        <v>262</v>
      </c>
      <c r="BZ173" s="177" t="s">
        <v>277</v>
      </c>
      <c r="CA173" s="177">
        <v>6</v>
      </c>
      <c r="CB173" s="177" t="s">
        <v>264</v>
      </c>
      <c r="CC173" s="122">
        <v>386.2</v>
      </c>
      <c r="CD173" s="178" t="s">
        <v>75</v>
      </c>
      <c r="CE173" s="177" t="s">
        <v>278</v>
      </c>
      <c r="CF173" s="177" t="s">
        <v>987</v>
      </c>
      <c r="CG173" s="83" t="s">
        <v>89</v>
      </c>
      <c r="CH173" s="57"/>
      <c r="CV173" s="51"/>
      <c r="CW173" s="51"/>
      <c r="CX173" s="51"/>
      <c r="CY173" s="51"/>
      <c r="CZ173" s="51"/>
      <c r="DA173" s="51"/>
      <c r="DB173" s="51"/>
      <c r="DC173" s="51"/>
      <c r="DD173" s="51"/>
    </row>
    <row r="174" spans="73:108" ht="15" x14ac:dyDescent="0.25">
      <c r="BU174" s="91"/>
      <c r="BV174" s="177">
        <v>2008</v>
      </c>
      <c r="BW174" s="177">
        <v>9</v>
      </c>
      <c r="BX174" s="177" t="s">
        <v>269</v>
      </c>
      <c r="BY174" s="177" t="s">
        <v>262</v>
      </c>
      <c r="BZ174" s="177" t="s">
        <v>277</v>
      </c>
      <c r="CA174" s="177">
        <v>6</v>
      </c>
      <c r="CB174" s="177" t="s">
        <v>264</v>
      </c>
      <c r="CC174" s="122">
        <v>94.71</v>
      </c>
      <c r="CD174" s="178" t="s">
        <v>80</v>
      </c>
      <c r="CE174" s="177" t="s">
        <v>278</v>
      </c>
      <c r="CF174" s="177" t="s">
        <v>1022</v>
      </c>
      <c r="CG174" s="83" t="s">
        <v>89</v>
      </c>
      <c r="CH174" s="57"/>
      <c r="CV174" s="51"/>
      <c r="CW174" s="51"/>
      <c r="CX174" s="51"/>
      <c r="CY174" s="51"/>
      <c r="CZ174" s="51"/>
      <c r="DA174" s="51"/>
      <c r="DB174" s="51"/>
      <c r="DC174" s="51"/>
      <c r="DD174" s="51"/>
    </row>
    <row r="175" spans="73:108" ht="15" x14ac:dyDescent="0.25">
      <c r="BU175" s="91"/>
      <c r="BV175" s="177">
        <v>2008</v>
      </c>
      <c r="BW175" s="177">
        <v>9</v>
      </c>
      <c r="BX175" s="177" t="s">
        <v>269</v>
      </c>
      <c r="BY175" s="177" t="s">
        <v>262</v>
      </c>
      <c r="BZ175" s="177" t="s">
        <v>277</v>
      </c>
      <c r="CA175" s="177">
        <v>6</v>
      </c>
      <c r="CB175" s="177" t="s">
        <v>264</v>
      </c>
      <c r="CC175" s="122">
        <v>10.35</v>
      </c>
      <c r="CD175" s="178" t="s">
        <v>49</v>
      </c>
      <c r="CE175" s="177" t="s">
        <v>278</v>
      </c>
      <c r="CF175" s="177" t="s">
        <v>1023</v>
      </c>
      <c r="CG175" s="83" t="s">
        <v>89</v>
      </c>
      <c r="CH175" s="57"/>
      <c r="CV175" s="51"/>
      <c r="CW175" s="51"/>
      <c r="CX175" s="51"/>
      <c r="CY175" s="51"/>
      <c r="CZ175" s="51"/>
      <c r="DA175" s="51"/>
      <c r="DB175" s="51"/>
      <c r="DC175" s="51"/>
      <c r="DD175" s="51"/>
    </row>
    <row r="176" spans="73:108" ht="15" x14ac:dyDescent="0.25">
      <c r="BU176" s="91"/>
      <c r="BV176" s="177">
        <v>2008</v>
      </c>
      <c r="BW176" s="177">
        <v>9</v>
      </c>
      <c r="BX176" s="177" t="s">
        <v>269</v>
      </c>
      <c r="BY176" s="177" t="s">
        <v>262</v>
      </c>
      <c r="BZ176" s="177" t="s">
        <v>277</v>
      </c>
      <c r="CA176" s="177">
        <v>6</v>
      </c>
      <c r="CB176" s="177" t="s">
        <v>264</v>
      </c>
      <c r="CC176" s="122">
        <v>10.35</v>
      </c>
      <c r="CD176" s="178" t="s">
        <v>49</v>
      </c>
      <c r="CE176" s="177" t="s">
        <v>278</v>
      </c>
      <c r="CF176" s="177" t="s">
        <v>1024</v>
      </c>
      <c r="CG176" s="83" t="s">
        <v>89</v>
      </c>
      <c r="CH176" s="57"/>
      <c r="CV176" s="51"/>
      <c r="CW176" s="51"/>
      <c r="CX176" s="51"/>
      <c r="CY176" s="51"/>
      <c r="CZ176" s="51"/>
      <c r="DA176" s="51"/>
      <c r="DB176" s="51"/>
      <c r="DC176" s="51"/>
      <c r="DD176" s="51"/>
    </row>
    <row r="177" spans="73:108" ht="15" x14ac:dyDescent="0.25">
      <c r="BU177" s="91"/>
      <c r="BV177" s="177">
        <v>2008</v>
      </c>
      <c r="BW177" s="177">
        <v>9</v>
      </c>
      <c r="BX177" s="177" t="s">
        <v>269</v>
      </c>
      <c r="BY177" s="177" t="s">
        <v>262</v>
      </c>
      <c r="BZ177" s="177" t="s">
        <v>263</v>
      </c>
      <c r="CA177" s="177">
        <v>6</v>
      </c>
      <c r="CB177" s="177" t="s">
        <v>264</v>
      </c>
      <c r="CC177" s="122">
        <v>1477.8</v>
      </c>
      <c r="CD177" s="178" t="s">
        <v>61</v>
      </c>
      <c r="CE177" s="177" t="s">
        <v>278</v>
      </c>
      <c r="CF177" s="177" t="s">
        <v>1030</v>
      </c>
      <c r="CG177" s="83" t="s">
        <v>89</v>
      </c>
      <c r="CH177" s="57"/>
      <c r="CV177" s="51"/>
      <c r="CW177" s="51"/>
      <c r="CX177" s="51"/>
      <c r="CY177" s="51"/>
      <c r="CZ177" s="51"/>
      <c r="DA177" s="51"/>
      <c r="DB177" s="51"/>
      <c r="DC177" s="51"/>
      <c r="DD177" s="51"/>
    </row>
    <row r="178" spans="73:108" ht="15" x14ac:dyDescent="0.25">
      <c r="BU178" s="91"/>
      <c r="BV178" s="177">
        <v>2008</v>
      </c>
      <c r="BW178" s="177">
        <v>10</v>
      </c>
      <c r="BX178" s="177" t="s">
        <v>269</v>
      </c>
      <c r="BY178" s="177" t="s">
        <v>262</v>
      </c>
      <c r="BZ178" s="177" t="s">
        <v>277</v>
      </c>
      <c r="CA178" s="177">
        <v>6</v>
      </c>
      <c r="CB178" s="177" t="s">
        <v>264</v>
      </c>
      <c r="CC178" s="122">
        <v>1477.8</v>
      </c>
      <c r="CD178" s="178" t="s">
        <v>61</v>
      </c>
      <c r="CE178" s="177" t="s">
        <v>278</v>
      </c>
      <c r="CF178" s="177" t="s">
        <v>1071</v>
      </c>
      <c r="CG178" s="83" t="s">
        <v>89</v>
      </c>
      <c r="CH178" s="57"/>
      <c r="CV178" s="51"/>
      <c r="CW178" s="51"/>
      <c r="CX178" s="51"/>
      <c r="CY178" s="51"/>
      <c r="CZ178" s="51"/>
      <c r="DA178" s="51"/>
      <c r="DB178" s="51"/>
      <c r="DC178" s="51"/>
      <c r="DD178" s="51"/>
    </row>
    <row r="179" spans="73:108" ht="15" x14ac:dyDescent="0.25">
      <c r="BU179" s="91"/>
      <c r="BV179" s="177">
        <v>2008</v>
      </c>
      <c r="BW179" s="177">
        <v>10</v>
      </c>
      <c r="BX179" s="177" t="s">
        <v>269</v>
      </c>
      <c r="BY179" s="177" t="s">
        <v>262</v>
      </c>
      <c r="BZ179" s="177" t="s">
        <v>277</v>
      </c>
      <c r="CA179" s="177">
        <v>6</v>
      </c>
      <c r="CB179" s="177" t="s">
        <v>264</v>
      </c>
      <c r="CC179" s="122">
        <v>19.45</v>
      </c>
      <c r="CD179" s="178" t="s">
        <v>222</v>
      </c>
      <c r="CE179" s="177" t="s">
        <v>278</v>
      </c>
      <c r="CF179" s="177" t="s">
        <v>1072</v>
      </c>
      <c r="CG179" s="83" t="s">
        <v>89</v>
      </c>
      <c r="CH179" s="57"/>
      <c r="CV179" s="51"/>
      <c r="CW179" s="51"/>
      <c r="CX179" s="51"/>
      <c r="CY179" s="51"/>
      <c r="CZ179" s="51"/>
      <c r="DA179" s="51"/>
      <c r="DB179" s="51"/>
      <c r="DC179" s="51"/>
      <c r="DD179" s="51"/>
    </row>
    <row r="180" spans="73:108" ht="15" x14ac:dyDescent="0.25">
      <c r="BU180" s="91"/>
      <c r="BV180" s="177">
        <v>2008</v>
      </c>
      <c r="BW180" s="177">
        <v>10</v>
      </c>
      <c r="BX180" s="177" t="s">
        <v>269</v>
      </c>
      <c r="BY180" s="177" t="s">
        <v>262</v>
      </c>
      <c r="BZ180" s="177" t="s">
        <v>277</v>
      </c>
      <c r="CA180" s="177">
        <v>6</v>
      </c>
      <c r="CB180" s="177" t="s">
        <v>264</v>
      </c>
      <c r="CC180" s="122">
        <v>303.79000000000002</v>
      </c>
      <c r="CD180" s="178" t="s">
        <v>2925</v>
      </c>
      <c r="CE180" s="177" t="s">
        <v>278</v>
      </c>
      <c r="CF180" s="177" t="s">
        <v>1073</v>
      </c>
      <c r="CG180" s="83" t="s">
        <v>89</v>
      </c>
      <c r="CH180" s="57"/>
      <c r="CV180" s="51"/>
      <c r="CW180" s="51"/>
      <c r="CX180" s="51"/>
      <c r="CY180" s="51"/>
      <c r="CZ180" s="51"/>
      <c r="DA180" s="51"/>
      <c r="DB180" s="51"/>
      <c r="DC180" s="51"/>
      <c r="DD180" s="51"/>
    </row>
    <row r="181" spans="73:108" ht="15" x14ac:dyDescent="0.25">
      <c r="BU181" s="91"/>
      <c r="BV181" s="177">
        <v>2008</v>
      </c>
      <c r="BW181" s="177">
        <v>10</v>
      </c>
      <c r="BX181" s="177" t="s">
        <v>269</v>
      </c>
      <c r="BY181" s="177" t="s">
        <v>262</v>
      </c>
      <c r="BZ181" s="177" t="s">
        <v>277</v>
      </c>
      <c r="CA181" s="177">
        <v>6</v>
      </c>
      <c r="CB181" s="177" t="s">
        <v>264</v>
      </c>
      <c r="CC181" s="122">
        <v>26.51</v>
      </c>
      <c r="CD181" s="178" t="s">
        <v>2925</v>
      </c>
      <c r="CE181" s="177" t="s">
        <v>278</v>
      </c>
      <c r="CF181" s="177" t="s">
        <v>1074</v>
      </c>
      <c r="CG181" s="83" t="s">
        <v>89</v>
      </c>
      <c r="CH181" s="57"/>
      <c r="CV181" s="51"/>
      <c r="CW181" s="51"/>
      <c r="CX181" s="51"/>
      <c r="CY181" s="51"/>
      <c r="CZ181" s="51"/>
      <c r="DA181" s="51"/>
      <c r="DB181" s="51"/>
      <c r="DC181" s="51"/>
      <c r="DD181" s="51"/>
    </row>
    <row r="182" spans="73:108" ht="15" x14ac:dyDescent="0.25">
      <c r="BU182" s="91"/>
      <c r="BV182" s="177">
        <v>2008</v>
      </c>
      <c r="BW182" s="177">
        <v>10</v>
      </c>
      <c r="BX182" s="177" t="s">
        <v>269</v>
      </c>
      <c r="BY182" s="177" t="s">
        <v>262</v>
      </c>
      <c r="BZ182" s="177" t="s">
        <v>277</v>
      </c>
      <c r="CA182" s="177">
        <v>6</v>
      </c>
      <c r="CB182" s="177" t="s">
        <v>264</v>
      </c>
      <c r="CC182" s="122">
        <v>20.079999999999998</v>
      </c>
      <c r="CD182" s="178" t="s">
        <v>217</v>
      </c>
      <c r="CE182" s="177" t="s">
        <v>278</v>
      </c>
      <c r="CF182" s="177" t="s">
        <v>1070</v>
      </c>
      <c r="CG182" s="83" t="s">
        <v>89</v>
      </c>
      <c r="CH182" s="57"/>
      <c r="CV182" s="51"/>
      <c r="CW182" s="51"/>
      <c r="CX182" s="51"/>
      <c r="CY182" s="51"/>
      <c r="CZ182" s="51"/>
      <c r="DA182" s="51"/>
      <c r="DB182" s="51"/>
      <c r="DC182" s="51"/>
      <c r="DD182" s="51"/>
    </row>
    <row r="183" spans="73:108" ht="15" x14ac:dyDescent="0.25">
      <c r="BU183" s="91"/>
      <c r="BV183" s="177">
        <v>2008</v>
      </c>
      <c r="BW183" s="177">
        <v>10</v>
      </c>
      <c r="BX183" s="177" t="s">
        <v>269</v>
      </c>
      <c r="BY183" s="177" t="s">
        <v>262</v>
      </c>
      <c r="BZ183" s="177" t="s">
        <v>277</v>
      </c>
      <c r="CA183" s="177">
        <v>6</v>
      </c>
      <c r="CB183" s="177" t="s">
        <v>264</v>
      </c>
      <c r="CC183" s="122">
        <v>100.06</v>
      </c>
      <c r="CD183" s="178" t="s">
        <v>100</v>
      </c>
      <c r="CE183" s="177" t="s">
        <v>278</v>
      </c>
      <c r="CF183" s="177" t="s">
        <v>1072</v>
      </c>
      <c r="CG183" s="83" t="s">
        <v>89</v>
      </c>
      <c r="CH183" s="57"/>
      <c r="CV183" s="51"/>
      <c r="CW183" s="51"/>
      <c r="CX183" s="51"/>
      <c r="CY183" s="51"/>
      <c r="CZ183" s="51"/>
      <c r="DA183" s="51"/>
      <c r="DB183" s="51"/>
      <c r="DC183" s="51"/>
      <c r="DD183" s="51"/>
    </row>
    <row r="184" spans="73:108" ht="15" x14ac:dyDescent="0.25">
      <c r="BU184" s="91"/>
      <c r="BV184" s="177">
        <v>2008</v>
      </c>
      <c r="BW184" s="177">
        <v>10</v>
      </c>
      <c r="BX184" s="177" t="s">
        <v>269</v>
      </c>
      <c r="BY184" s="177" t="s">
        <v>262</v>
      </c>
      <c r="BZ184" s="177" t="s">
        <v>277</v>
      </c>
      <c r="CA184" s="177">
        <v>6</v>
      </c>
      <c r="CB184" s="177" t="s">
        <v>264</v>
      </c>
      <c r="CC184" s="122">
        <v>12.1</v>
      </c>
      <c r="CD184" s="178" t="s">
        <v>49</v>
      </c>
      <c r="CE184" s="177" t="s">
        <v>278</v>
      </c>
      <c r="CF184" s="177" t="s">
        <v>1068</v>
      </c>
      <c r="CG184" s="83" t="s">
        <v>89</v>
      </c>
      <c r="CH184" s="57"/>
      <c r="CV184" s="51"/>
      <c r="CW184" s="51"/>
      <c r="CX184" s="51"/>
      <c r="CY184" s="51"/>
      <c r="CZ184" s="51"/>
      <c r="DA184" s="51"/>
      <c r="DB184" s="51"/>
      <c r="DC184" s="51"/>
      <c r="DD184" s="51"/>
    </row>
    <row r="185" spans="73:108" ht="15" x14ac:dyDescent="0.25">
      <c r="BU185" s="91"/>
      <c r="BV185" s="177">
        <v>2008</v>
      </c>
      <c r="BW185" s="177">
        <v>10</v>
      </c>
      <c r="BX185" s="177" t="s">
        <v>269</v>
      </c>
      <c r="BY185" s="177" t="s">
        <v>262</v>
      </c>
      <c r="BZ185" s="177" t="s">
        <v>277</v>
      </c>
      <c r="CA185" s="177">
        <v>6</v>
      </c>
      <c r="CB185" s="177" t="s">
        <v>264</v>
      </c>
      <c r="CC185" s="122">
        <v>11.53</v>
      </c>
      <c r="CD185" s="178" t="s">
        <v>49</v>
      </c>
      <c r="CE185" s="177" t="s">
        <v>278</v>
      </c>
      <c r="CF185" s="177" t="s">
        <v>1069</v>
      </c>
      <c r="CG185" s="83" t="s">
        <v>89</v>
      </c>
      <c r="CH185" s="57"/>
      <c r="CV185" s="51"/>
      <c r="CW185" s="51"/>
      <c r="CX185" s="51"/>
      <c r="CY185" s="51"/>
      <c r="CZ185" s="51"/>
      <c r="DA185" s="51"/>
      <c r="DB185" s="51"/>
      <c r="DC185" s="51"/>
      <c r="DD185" s="51"/>
    </row>
    <row r="186" spans="73:108" ht="15" x14ac:dyDescent="0.25">
      <c r="BU186" s="91"/>
      <c r="BV186" s="177">
        <v>2008</v>
      </c>
      <c r="BW186" s="177">
        <v>10</v>
      </c>
      <c r="BX186" s="177" t="s">
        <v>269</v>
      </c>
      <c r="BY186" s="177" t="s">
        <v>262</v>
      </c>
      <c r="BZ186" s="177" t="s">
        <v>277</v>
      </c>
      <c r="CA186" s="177">
        <v>6</v>
      </c>
      <c r="CB186" s="177" t="s">
        <v>264</v>
      </c>
      <c r="CC186" s="122">
        <v>62.12</v>
      </c>
      <c r="CD186" s="178" t="s">
        <v>2744</v>
      </c>
      <c r="CE186" s="177" t="s">
        <v>278</v>
      </c>
      <c r="CF186" s="177" t="s">
        <v>1075</v>
      </c>
      <c r="CG186" s="83" t="s">
        <v>89</v>
      </c>
      <c r="CH186" s="57"/>
      <c r="CV186" s="51"/>
      <c r="CW186" s="51"/>
      <c r="CX186" s="51"/>
      <c r="CY186" s="51"/>
      <c r="CZ186" s="51"/>
      <c r="DA186" s="51"/>
      <c r="DB186" s="51"/>
      <c r="DC186" s="51"/>
      <c r="DD186" s="51"/>
    </row>
    <row r="187" spans="73:108" ht="15" x14ac:dyDescent="0.25">
      <c r="BU187" s="91"/>
      <c r="BV187" s="177">
        <v>2008</v>
      </c>
      <c r="BW187" s="177">
        <v>10</v>
      </c>
      <c r="BX187" s="177" t="s">
        <v>269</v>
      </c>
      <c r="BY187" s="177" t="s">
        <v>262</v>
      </c>
      <c r="BZ187" s="177" t="s">
        <v>266</v>
      </c>
      <c r="CA187" s="177">
        <v>6</v>
      </c>
      <c r="CB187" s="177" t="s">
        <v>264</v>
      </c>
      <c r="CC187" s="122">
        <v>1971.76</v>
      </c>
      <c r="CD187" s="178" t="s">
        <v>2939</v>
      </c>
      <c r="CE187" s="177" t="s">
        <v>278</v>
      </c>
      <c r="CF187" s="177" t="s">
        <v>1089</v>
      </c>
      <c r="CG187" s="83" t="s">
        <v>89</v>
      </c>
      <c r="CH187" s="57"/>
      <c r="CV187" s="51"/>
      <c r="CW187" s="51"/>
      <c r="CX187" s="51"/>
      <c r="CY187" s="51"/>
      <c r="CZ187" s="51"/>
      <c r="DA187" s="51"/>
      <c r="DB187" s="51"/>
      <c r="DC187" s="51"/>
      <c r="DD187" s="51"/>
    </row>
    <row r="188" spans="73:108" ht="15" x14ac:dyDescent="0.25">
      <c r="BU188" s="91"/>
      <c r="BV188" s="177">
        <v>2008</v>
      </c>
      <c r="BW188" s="177">
        <v>10</v>
      </c>
      <c r="BX188" s="177" t="s">
        <v>269</v>
      </c>
      <c r="BY188" s="177" t="s">
        <v>262</v>
      </c>
      <c r="BZ188" s="177" t="s">
        <v>266</v>
      </c>
      <c r="CA188" s="177">
        <v>6</v>
      </c>
      <c r="CB188" s="177" t="s">
        <v>264</v>
      </c>
      <c r="CC188" s="122">
        <v>1970.4</v>
      </c>
      <c r="CD188" s="178" t="s">
        <v>61</v>
      </c>
      <c r="CE188" s="177" t="s">
        <v>278</v>
      </c>
      <c r="CF188" s="177" t="s">
        <v>1088</v>
      </c>
      <c r="CG188" s="83" t="s">
        <v>89</v>
      </c>
      <c r="CH188" s="57"/>
      <c r="CV188" s="51"/>
      <c r="CW188" s="51"/>
      <c r="CX188" s="51"/>
      <c r="CY188" s="51"/>
      <c r="CZ188" s="51"/>
      <c r="DA188" s="51"/>
      <c r="DB188" s="51"/>
      <c r="DC188" s="51"/>
      <c r="DD188" s="51"/>
    </row>
    <row r="189" spans="73:108" ht="15" x14ac:dyDescent="0.25">
      <c r="BU189" s="91"/>
      <c r="BV189" s="177">
        <v>2008</v>
      </c>
      <c r="BW189" s="177">
        <v>11</v>
      </c>
      <c r="BX189" s="177" t="s">
        <v>269</v>
      </c>
      <c r="BY189" s="177" t="s">
        <v>262</v>
      </c>
      <c r="BZ189" s="177" t="s">
        <v>277</v>
      </c>
      <c r="CA189" s="177">
        <v>6</v>
      </c>
      <c r="CB189" s="177" t="s">
        <v>264</v>
      </c>
      <c r="CC189" s="122">
        <v>88.24</v>
      </c>
      <c r="CD189" s="178" t="s">
        <v>80</v>
      </c>
      <c r="CE189" s="177" t="s">
        <v>278</v>
      </c>
      <c r="CF189" s="177" t="s">
        <v>1119</v>
      </c>
      <c r="CG189" s="83" t="s">
        <v>89</v>
      </c>
      <c r="CH189" s="57"/>
      <c r="CV189" s="51"/>
      <c r="CW189" s="51"/>
      <c r="CX189" s="51"/>
      <c r="CY189" s="51"/>
      <c r="CZ189" s="51"/>
      <c r="DA189" s="51"/>
      <c r="DB189" s="51"/>
      <c r="DC189" s="51"/>
      <c r="DD189" s="51"/>
    </row>
    <row r="190" spans="73:108" ht="15" x14ac:dyDescent="0.25">
      <c r="BU190" s="91"/>
      <c r="BV190" s="177">
        <v>2008</v>
      </c>
      <c r="BW190" s="177">
        <v>11</v>
      </c>
      <c r="BX190" s="177" t="s">
        <v>269</v>
      </c>
      <c r="BY190" s="177" t="s">
        <v>262</v>
      </c>
      <c r="BZ190" s="177" t="s">
        <v>277</v>
      </c>
      <c r="CA190" s="177">
        <v>6</v>
      </c>
      <c r="CB190" s="177" t="s">
        <v>264</v>
      </c>
      <c r="CC190" s="122">
        <v>88.24</v>
      </c>
      <c r="CD190" s="178" t="s">
        <v>80</v>
      </c>
      <c r="CE190" s="177" t="s">
        <v>278</v>
      </c>
      <c r="CF190" s="177" t="s">
        <v>1120</v>
      </c>
      <c r="CG190" s="83" t="s">
        <v>89</v>
      </c>
      <c r="CH190" s="57"/>
      <c r="CV190" s="51"/>
      <c r="CW190" s="51"/>
      <c r="CX190" s="51"/>
      <c r="CY190" s="51"/>
      <c r="CZ190" s="51"/>
      <c r="DA190" s="51"/>
      <c r="DB190" s="51"/>
      <c r="DC190" s="51"/>
      <c r="DD190" s="51"/>
    </row>
    <row r="191" spans="73:108" ht="15" x14ac:dyDescent="0.25">
      <c r="BU191" s="91"/>
      <c r="BV191" s="177">
        <v>2008</v>
      </c>
      <c r="BW191" s="177">
        <v>11</v>
      </c>
      <c r="BX191" s="177" t="s">
        <v>269</v>
      </c>
      <c r="BY191" s="177" t="s">
        <v>262</v>
      </c>
      <c r="BZ191" s="177" t="s">
        <v>277</v>
      </c>
      <c r="CA191" s="177">
        <v>6</v>
      </c>
      <c r="CB191" s="177" t="s">
        <v>264</v>
      </c>
      <c r="CC191" s="122">
        <v>22.31</v>
      </c>
      <c r="CD191" s="178" t="s">
        <v>110</v>
      </c>
      <c r="CE191" s="177" t="s">
        <v>278</v>
      </c>
      <c r="CF191" s="177" t="s">
        <v>1117</v>
      </c>
      <c r="CG191" s="83" t="s">
        <v>89</v>
      </c>
      <c r="CH191" s="57"/>
      <c r="CV191" s="51"/>
      <c r="CW191" s="51"/>
      <c r="CX191" s="51"/>
      <c r="CY191" s="51"/>
      <c r="CZ191" s="51"/>
      <c r="DA191" s="51"/>
      <c r="DB191" s="51"/>
      <c r="DC191" s="51"/>
      <c r="DD191" s="51"/>
    </row>
    <row r="192" spans="73:108" ht="15" x14ac:dyDescent="0.25">
      <c r="BU192" s="91"/>
      <c r="BV192" s="177">
        <v>2008</v>
      </c>
      <c r="BW192" s="177">
        <v>11</v>
      </c>
      <c r="BX192" s="177" t="s">
        <v>269</v>
      </c>
      <c r="BY192" s="177" t="s">
        <v>262</v>
      </c>
      <c r="BZ192" s="177" t="s">
        <v>277</v>
      </c>
      <c r="CA192" s="177">
        <v>6</v>
      </c>
      <c r="CB192" s="177" t="s">
        <v>264</v>
      </c>
      <c r="CC192" s="122">
        <v>11.04</v>
      </c>
      <c r="CD192" s="178" t="s">
        <v>2966</v>
      </c>
      <c r="CE192" s="177" t="s">
        <v>278</v>
      </c>
      <c r="CF192" s="177" t="s">
        <v>1116</v>
      </c>
      <c r="CG192" s="83" t="s">
        <v>89</v>
      </c>
      <c r="CH192" s="57"/>
      <c r="CV192" s="51"/>
      <c r="CW192" s="51"/>
      <c r="CX192" s="51"/>
      <c r="CY192" s="51"/>
      <c r="CZ192" s="51"/>
      <c r="DA192" s="51"/>
      <c r="DB192" s="51"/>
      <c r="DC192" s="51"/>
      <c r="DD192" s="51"/>
    </row>
    <row r="193" spans="73:108" ht="15" x14ac:dyDescent="0.25">
      <c r="BU193" s="91"/>
      <c r="BV193" s="177">
        <v>2008</v>
      </c>
      <c r="BW193" s="177">
        <v>11</v>
      </c>
      <c r="BX193" s="177" t="s">
        <v>269</v>
      </c>
      <c r="BY193" s="177" t="s">
        <v>262</v>
      </c>
      <c r="BZ193" s="177" t="s">
        <v>277</v>
      </c>
      <c r="CA193" s="177">
        <v>6</v>
      </c>
      <c r="CB193" s="177" t="s">
        <v>264</v>
      </c>
      <c r="CC193" s="122">
        <v>20.39</v>
      </c>
      <c r="CD193" s="178" t="s">
        <v>216</v>
      </c>
      <c r="CE193" s="177" t="s">
        <v>278</v>
      </c>
      <c r="CF193" s="177" t="s">
        <v>1118</v>
      </c>
      <c r="CG193" s="83" t="s">
        <v>89</v>
      </c>
      <c r="CH193" s="57"/>
      <c r="CV193" s="51"/>
      <c r="CW193" s="51"/>
      <c r="CX193" s="51"/>
      <c r="CY193" s="51"/>
      <c r="CZ193" s="51"/>
      <c r="DA193" s="51"/>
      <c r="DB193" s="51"/>
      <c r="DC193" s="51"/>
      <c r="DD193" s="51"/>
    </row>
    <row r="194" spans="73:108" ht="15" x14ac:dyDescent="0.25">
      <c r="BU194" s="91"/>
      <c r="BV194" s="177">
        <v>2008</v>
      </c>
      <c r="BW194" s="177">
        <v>11</v>
      </c>
      <c r="BX194" s="177" t="s">
        <v>269</v>
      </c>
      <c r="BY194" s="177" t="s">
        <v>262</v>
      </c>
      <c r="BZ194" s="177" t="s">
        <v>277</v>
      </c>
      <c r="CA194" s="177">
        <v>6</v>
      </c>
      <c r="CB194" s="177" t="s">
        <v>264</v>
      </c>
      <c r="CC194" s="122">
        <v>40.96</v>
      </c>
      <c r="CD194" s="178" t="s">
        <v>218</v>
      </c>
      <c r="CE194" s="177" t="s">
        <v>278</v>
      </c>
      <c r="CF194" s="177" t="s">
        <v>1121</v>
      </c>
      <c r="CG194" s="83" t="s">
        <v>89</v>
      </c>
      <c r="CH194" s="57"/>
      <c r="CV194" s="51"/>
      <c r="CW194" s="51"/>
      <c r="CX194" s="51"/>
      <c r="CY194" s="51"/>
      <c r="CZ194" s="51"/>
      <c r="DA194" s="51"/>
      <c r="DB194" s="51"/>
      <c r="DC194" s="51"/>
      <c r="DD194" s="51"/>
    </row>
    <row r="195" spans="73:108" ht="15" x14ac:dyDescent="0.25">
      <c r="BU195" s="91"/>
      <c r="BV195" s="177">
        <v>2008</v>
      </c>
      <c r="BW195" s="177">
        <v>11</v>
      </c>
      <c r="BX195" s="177" t="s">
        <v>269</v>
      </c>
      <c r="BY195" s="177" t="s">
        <v>262</v>
      </c>
      <c r="BZ195" s="177" t="s">
        <v>277</v>
      </c>
      <c r="CA195" s="177">
        <v>6</v>
      </c>
      <c r="CB195" s="177" t="s">
        <v>264</v>
      </c>
      <c r="CC195" s="122">
        <v>11.15</v>
      </c>
      <c r="CD195" s="178" t="s">
        <v>49</v>
      </c>
      <c r="CE195" s="177" t="s">
        <v>278</v>
      </c>
      <c r="CF195" s="177" t="s">
        <v>1122</v>
      </c>
      <c r="CG195" s="83" t="s">
        <v>89</v>
      </c>
      <c r="CH195" s="57"/>
      <c r="CV195" s="51"/>
      <c r="CW195" s="51"/>
      <c r="CX195" s="51"/>
      <c r="CY195" s="51"/>
      <c r="CZ195" s="51"/>
      <c r="DA195" s="51"/>
      <c r="DB195" s="51"/>
      <c r="DC195" s="51"/>
      <c r="DD195" s="51"/>
    </row>
    <row r="196" spans="73:108" ht="15" x14ac:dyDescent="0.25">
      <c r="BU196" s="91"/>
      <c r="BV196" s="177">
        <v>2008</v>
      </c>
      <c r="BW196" s="177">
        <v>11</v>
      </c>
      <c r="BX196" s="177" t="s">
        <v>269</v>
      </c>
      <c r="BY196" s="177" t="s">
        <v>262</v>
      </c>
      <c r="BZ196" s="177" t="s">
        <v>266</v>
      </c>
      <c r="CA196" s="177">
        <v>6</v>
      </c>
      <c r="CB196" s="177" t="s">
        <v>264</v>
      </c>
      <c r="CC196" s="122">
        <v>32.72</v>
      </c>
      <c r="CD196" s="178" t="s">
        <v>78</v>
      </c>
      <c r="CE196" s="177" t="s">
        <v>278</v>
      </c>
      <c r="CF196" s="177" t="s">
        <v>1130</v>
      </c>
      <c r="CG196" s="83" t="s">
        <v>89</v>
      </c>
      <c r="CH196" s="57"/>
      <c r="CV196" s="51"/>
      <c r="CW196" s="51"/>
      <c r="CX196" s="51"/>
      <c r="CY196" s="51"/>
      <c r="CZ196" s="51"/>
      <c r="DA196" s="51"/>
      <c r="DB196" s="51"/>
      <c r="DC196" s="51"/>
      <c r="DD196" s="51"/>
    </row>
    <row r="197" spans="73:108" ht="15" x14ac:dyDescent="0.25">
      <c r="BU197" s="91"/>
      <c r="BV197" s="177">
        <v>2008</v>
      </c>
      <c r="BW197" s="177">
        <v>11</v>
      </c>
      <c r="BX197" s="177" t="s">
        <v>269</v>
      </c>
      <c r="BY197" s="177" t="s">
        <v>262</v>
      </c>
      <c r="BZ197" s="177" t="s">
        <v>266</v>
      </c>
      <c r="CA197" s="177">
        <v>6</v>
      </c>
      <c r="CB197" s="177" t="s">
        <v>264</v>
      </c>
      <c r="CC197" s="122">
        <v>182.04</v>
      </c>
      <c r="CD197" s="178" t="s">
        <v>103</v>
      </c>
      <c r="CE197" s="177" t="s">
        <v>278</v>
      </c>
      <c r="CF197" s="177" t="s">
        <v>1128</v>
      </c>
      <c r="CG197" s="83" t="s">
        <v>89</v>
      </c>
      <c r="CH197" s="57"/>
      <c r="CV197" s="51"/>
      <c r="CW197" s="51"/>
      <c r="CX197" s="51"/>
      <c r="CY197" s="51"/>
      <c r="CZ197" s="51"/>
      <c r="DA197" s="51"/>
      <c r="DB197" s="51"/>
      <c r="DC197" s="51"/>
      <c r="DD197" s="51"/>
    </row>
    <row r="198" spans="73:108" ht="15" x14ac:dyDescent="0.25">
      <c r="BU198" s="91"/>
      <c r="BV198" s="177">
        <v>2008</v>
      </c>
      <c r="BW198" s="177">
        <v>11</v>
      </c>
      <c r="BX198" s="177" t="s">
        <v>269</v>
      </c>
      <c r="BY198" s="177" t="s">
        <v>262</v>
      </c>
      <c r="BZ198" s="177" t="s">
        <v>266</v>
      </c>
      <c r="CA198" s="177">
        <v>6</v>
      </c>
      <c r="CB198" s="177" t="s">
        <v>264</v>
      </c>
      <c r="CC198" s="122">
        <v>5.89</v>
      </c>
      <c r="CD198" s="178" t="s">
        <v>2975</v>
      </c>
      <c r="CE198" s="177" t="s">
        <v>278</v>
      </c>
      <c r="CF198" s="177" t="s">
        <v>1128</v>
      </c>
      <c r="CG198" s="83" t="s">
        <v>89</v>
      </c>
      <c r="CH198" s="57"/>
      <c r="CV198" s="51"/>
      <c r="CW198" s="51"/>
      <c r="CX198" s="51"/>
      <c r="CY198" s="51"/>
      <c r="CZ198" s="51"/>
      <c r="DA198" s="51"/>
      <c r="DB198" s="51"/>
      <c r="DC198" s="51"/>
      <c r="DD198" s="51"/>
    </row>
    <row r="199" spans="73:108" ht="15" x14ac:dyDescent="0.25">
      <c r="BU199" s="91"/>
      <c r="BV199" s="177">
        <v>2008</v>
      </c>
      <c r="BW199" s="177">
        <v>11</v>
      </c>
      <c r="BX199" s="177" t="s">
        <v>269</v>
      </c>
      <c r="BY199" s="177" t="s">
        <v>262</v>
      </c>
      <c r="BZ199" s="177" t="s">
        <v>266</v>
      </c>
      <c r="CA199" s="177">
        <v>6</v>
      </c>
      <c r="CB199" s="177" t="s">
        <v>264</v>
      </c>
      <c r="CC199" s="122">
        <v>1.58</v>
      </c>
      <c r="CD199" s="178" t="s">
        <v>2976</v>
      </c>
      <c r="CE199" s="177" t="s">
        <v>278</v>
      </c>
      <c r="CF199" s="177" t="s">
        <v>1128</v>
      </c>
      <c r="CG199" s="83" t="s">
        <v>89</v>
      </c>
      <c r="CH199" s="57"/>
      <c r="CV199" s="51"/>
      <c r="CW199" s="51"/>
      <c r="CX199" s="51"/>
      <c r="CY199" s="51"/>
      <c r="CZ199" s="51"/>
      <c r="DA199" s="51"/>
      <c r="DB199" s="51"/>
      <c r="DC199" s="51"/>
      <c r="DD199" s="51"/>
    </row>
    <row r="200" spans="73:108" ht="15" x14ac:dyDescent="0.25">
      <c r="BU200" s="91"/>
      <c r="BV200" s="177">
        <v>2008</v>
      </c>
      <c r="BW200" s="177">
        <v>11</v>
      </c>
      <c r="BX200" s="177" t="s">
        <v>269</v>
      </c>
      <c r="BY200" s="177" t="s">
        <v>262</v>
      </c>
      <c r="BZ200" s="177" t="s">
        <v>266</v>
      </c>
      <c r="CA200" s="177">
        <v>6</v>
      </c>
      <c r="CB200" s="177" t="s">
        <v>264</v>
      </c>
      <c r="CC200" s="122">
        <v>1.18</v>
      </c>
      <c r="CD200" s="178" t="s">
        <v>2977</v>
      </c>
      <c r="CE200" s="177" t="s">
        <v>278</v>
      </c>
      <c r="CF200" s="177" t="s">
        <v>1128</v>
      </c>
      <c r="CG200" s="83" t="s">
        <v>89</v>
      </c>
      <c r="CH200" s="57"/>
      <c r="CV200" s="51"/>
      <c r="CW200" s="51"/>
      <c r="CX200" s="51"/>
      <c r="CY200" s="51"/>
      <c r="CZ200" s="51"/>
      <c r="DA200" s="51"/>
      <c r="DB200" s="51"/>
      <c r="DC200" s="51"/>
      <c r="DD200" s="51"/>
    </row>
    <row r="201" spans="73:108" ht="15" x14ac:dyDescent="0.25">
      <c r="BU201" s="91"/>
      <c r="BV201" s="177">
        <v>2008</v>
      </c>
      <c r="BW201" s="177">
        <v>11</v>
      </c>
      <c r="BX201" s="177" t="s">
        <v>269</v>
      </c>
      <c r="BY201" s="177" t="s">
        <v>262</v>
      </c>
      <c r="BZ201" s="177" t="s">
        <v>266</v>
      </c>
      <c r="CA201" s="177">
        <v>6</v>
      </c>
      <c r="CB201" s="177" t="s">
        <v>264</v>
      </c>
      <c r="CC201" s="122">
        <v>42.93</v>
      </c>
      <c r="CD201" s="178" t="s">
        <v>2514</v>
      </c>
      <c r="CE201" s="177" t="s">
        <v>278</v>
      </c>
      <c r="CF201" s="177" t="s">
        <v>1128</v>
      </c>
      <c r="CG201" s="83" t="s">
        <v>89</v>
      </c>
      <c r="CH201" s="57"/>
      <c r="CV201" s="51"/>
      <c r="CW201" s="51"/>
      <c r="CX201" s="51"/>
      <c r="CY201" s="51"/>
      <c r="CZ201" s="51"/>
      <c r="DA201" s="51"/>
      <c r="DB201" s="51"/>
      <c r="DC201" s="51"/>
      <c r="DD201" s="51"/>
    </row>
    <row r="202" spans="73:108" ht="15" x14ac:dyDescent="0.25">
      <c r="BU202" s="91"/>
      <c r="BV202" s="177">
        <v>2008</v>
      </c>
      <c r="BW202" s="177">
        <v>11</v>
      </c>
      <c r="BX202" s="177" t="s">
        <v>269</v>
      </c>
      <c r="BY202" s="177" t="s">
        <v>262</v>
      </c>
      <c r="BZ202" s="177" t="s">
        <v>266</v>
      </c>
      <c r="CA202" s="177">
        <v>6</v>
      </c>
      <c r="CB202" s="177" t="s">
        <v>264</v>
      </c>
      <c r="CC202" s="122">
        <v>43</v>
      </c>
      <c r="CD202" s="178" t="s">
        <v>2515</v>
      </c>
      <c r="CE202" s="177" t="s">
        <v>278</v>
      </c>
      <c r="CF202" s="177" t="s">
        <v>1128</v>
      </c>
      <c r="CG202" s="83" t="s">
        <v>89</v>
      </c>
      <c r="CH202" s="57"/>
      <c r="CV202" s="51"/>
      <c r="CW202" s="51"/>
      <c r="CX202" s="51"/>
      <c r="CY202" s="51"/>
      <c r="CZ202" s="51"/>
      <c r="DA202" s="51"/>
      <c r="DB202" s="51"/>
      <c r="DC202" s="51"/>
      <c r="DD202" s="51"/>
    </row>
    <row r="203" spans="73:108" ht="15" x14ac:dyDescent="0.25">
      <c r="BU203" s="91"/>
      <c r="BV203" s="177">
        <v>2008</v>
      </c>
      <c r="BW203" s="177">
        <v>11</v>
      </c>
      <c r="BX203" s="177" t="s">
        <v>269</v>
      </c>
      <c r="BY203" s="177" t="s">
        <v>262</v>
      </c>
      <c r="BZ203" s="177" t="s">
        <v>266</v>
      </c>
      <c r="CA203" s="177">
        <v>6</v>
      </c>
      <c r="CB203" s="177" t="s">
        <v>264</v>
      </c>
      <c r="CC203" s="122">
        <v>43.14</v>
      </c>
      <c r="CD203" s="178" t="s">
        <v>2978</v>
      </c>
      <c r="CE203" s="177" t="s">
        <v>278</v>
      </c>
      <c r="CF203" s="177" t="s">
        <v>1128</v>
      </c>
      <c r="CG203" s="83" t="s">
        <v>89</v>
      </c>
      <c r="CH203" s="57"/>
      <c r="CV203" s="51"/>
      <c r="CW203" s="51"/>
      <c r="CX203" s="51"/>
      <c r="CY203" s="51"/>
      <c r="CZ203" s="51"/>
      <c r="DA203" s="51"/>
      <c r="DB203" s="51"/>
      <c r="DC203" s="51"/>
      <c r="DD203" s="51"/>
    </row>
    <row r="204" spans="73:108" ht="15" x14ac:dyDescent="0.25">
      <c r="BU204" s="91"/>
      <c r="BV204" s="177">
        <v>2008</v>
      </c>
      <c r="BW204" s="177">
        <v>11</v>
      </c>
      <c r="BX204" s="177" t="s">
        <v>269</v>
      </c>
      <c r="BY204" s="177" t="s">
        <v>262</v>
      </c>
      <c r="BZ204" s="177" t="s">
        <v>266</v>
      </c>
      <c r="CA204" s="177">
        <v>6</v>
      </c>
      <c r="CB204" s="177" t="s">
        <v>264</v>
      </c>
      <c r="CC204" s="122">
        <v>19.91</v>
      </c>
      <c r="CD204" s="178" t="s">
        <v>2331</v>
      </c>
      <c r="CE204" s="177" t="s">
        <v>278</v>
      </c>
      <c r="CF204" s="177" t="s">
        <v>1129</v>
      </c>
      <c r="CG204" s="83" t="s">
        <v>89</v>
      </c>
      <c r="CH204" s="57"/>
      <c r="CV204" s="51"/>
      <c r="CW204" s="51"/>
      <c r="CX204" s="51"/>
      <c r="CY204" s="51"/>
      <c r="CZ204" s="51"/>
      <c r="DA204" s="51"/>
      <c r="DB204" s="51"/>
      <c r="DC204" s="51"/>
      <c r="DD204" s="51"/>
    </row>
    <row r="205" spans="73:108" ht="15" x14ac:dyDescent="0.25">
      <c r="BU205" s="91"/>
      <c r="BV205" s="177">
        <v>2008</v>
      </c>
      <c r="BW205" s="177">
        <v>11</v>
      </c>
      <c r="BX205" s="177" t="s">
        <v>269</v>
      </c>
      <c r="BY205" s="177" t="s">
        <v>262</v>
      </c>
      <c r="BZ205" s="177" t="s">
        <v>268</v>
      </c>
      <c r="CA205" s="177">
        <v>6</v>
      </c>
      <c r="CB205" s="177" t="s">
        <v>264</v>
      </c>
      <c r="CC205" s="122">
        <v>111.93</v>
      </c>
      <c r="CD205" s="178" t="s">
        <v>2980</v>
      </c>
      <c r="CE205" s="177" t="s">
        <v>278</v>
      </c>
      <c r="CF205" s="177" t="s">
        <v>1132</v>
      </c>
      <c r="CG205" s="83" t="s">
        <v>89</v>
      </c>
      <c r="CH205" s="57"/>
      <c r="CV205" s="51"/>
      <c r="CW205" s="51"/>
      <c r="CX205" s="51"/>
      <c r="CY205" s="51"/>
      <c r="CZ205" s="51"/>
      <c r="DA205" s="51"/>
      <c r="DB205" s="51"/>
      <c r="DC205" s="51"/>
      <c r="DD205" s="51"/>
    </row>
    <row r="206" spans="73:108" ht="15" x14ac:dyDescent="0.25">
      <c r="BU206" s="91"/>
      <c r="BV206" s="177">
        <v>2008</v>
      </c>
      <c r="BW206" s="177">
        <v>12</v>
      </c>
      <c r="BX206" s="177" t="s">
        <v>269</v>
      </c>
      <c r="BY206" s="177" t="s">
        <v>262</v>
      </c>
      <c r="BZ206" s="177" t="s">
        <v>277</v>
      </c>
      <c r="CA206" s="177">
        <v>6</v>
      </c>
      <c r="CB206" s="177" t="s">
        <v>264</v>
      </c>
      <c r="CC206" s="122">
        <v>87.06</v>
      </c>
      <c r="CD206" s="178" t="s">
        <v>73</v>
      </c>
      <c r="CE206" s="177" t="s">
        <v>278</v>
      </c>
      <c r="CF206" s="177" t="s">
        <v>1163</v>
      </c>
      <c r="CG206" s="83" t="s">
        <v>89</v>
      </c>
      <c r="CH206" s="57"/>
      <c r="CV206" s="51"/>
      <c r="CW206" s="51"/>
      <c r="CX206" s="51"/>
      <c r="CY206" s="51"/>
      <c r="CZ206" s="51"/>
      <c r="DA206" s="51"/>
      <c r="DB206" s="51"/>
      <c r="DC206" s="51"/>
      <c r="DD206" s="51"/>
    </row>
    <row r="207" spans="73:108" ht="15" x14ac:dyDescent="0.25">
      <c r="BU207" s="91"/>
      <c r="BV207" s="177">
        <v>2008</v>
      </c>
      <c r="BW207" s="177">
        <v>12</v>
      </c>
      <c r="BX207" s="177" t="s">
        <v>269</v>
      </c>
      <c r="BY207" s="177" t="s">
        <v>262</v>
      </c>
      <c r="BZ207" s="177" t="s">
        <v>266</v>
      </c>
      <c r="CA207" s="177">
        <v>6</v>
      </c>
      <c r="CB207" s="177" t="s">
        <v>264</v>
      </c>
      <c r="CC207" s="122">
        <v>3063.61</v>
      </c>
      <c r="CD207" s="178" t="s">
        <v>61</v>
      </c>
      <c r="CE207" s="177" t="s">
        <v>278</v>
      </c>
      <c r="CF207" s="177" t="s">
        <v>1173</v>
      </c>
      <c r="CG207" s="83" t="s">
        <v>89</v>
      </c>
      <c r="CH207" s="57"/>
      <c r="CV207" s="51"/>
      <c r="CW207" s="51"/>
      <c r="CX207" s="51"/>
      <c r="CY207" s="51"/>
      <c r="CZ207" s="51"/>
      <c r="DA207" s="51"/>
      <c r="DB207" s="51"/>
      <c r="DC207" s="51"/>
      <c r="DD207" s="51"/>
    </row>
    <row r="208" spans="73:108" ht="15" x14ac:dyDescent="0.25">
      <c r="BU208" s="91"/>
      <c r="BV208" s="177">
        <v>2009</v>
      </c>
      <c r="BW208" s="177">
        <v>1</v>
      </c>
      <c r="BX208" s="177" t="s">
        <v>269</v>
      </c>
      <c r="BY208" s="177" t="s">
        <v>262</v>
      </c>
      <c r="BZ208" s="177" t="s">
        <v>277</v>
      </c>
      <c r="CA208" s="177">
        <v>6</v>
      </c>
      <c r="CB208" s="177" t="s">
        <v>264</v>
      </c>
      <c r="CC208" s="122">
        <v>115.77</v>
      </c>
      <c r="CD208" s="178" t="s">
        <v>2613</v>
      </c>
      <c r="CE208" s="177" t="s">
        <v>278</v>
      </c>
      <c r="CF208" s="177" t="s">
        <v>1205</v>
      </c>
      <c r="CG208" s="83" t="s">
        <v>89</v>
      </c>
      <c r="CH208" s="57"/>
      <c r="CV208" s="51"/>
      <c r="CW208" s="51"/>
      <c r="CX208" s="51"/>
      <c r="CY208" s="51"/>
      <c r="CZ208" s="51"/>
      <c r="DA208" s="51"/>
      <c r="DB208" s="51"/>
      <c r="DC208" s="51"/>
      <c r="DD208" s="51"/>
    </row>
    <row r="209" spans="73:108" ht="15" x14ac:dyDescent="0.25">
      <c r="BU209" s="91"/>
      <c r="BV209" s="177">
        <v>2009</v>
      </c>
      <c r="BW209" s="177">
        <v>1</v>
      </c>
      <c r="BX209" s="177" t="s">
        <v>269</v>
      </c>
      <c r="BY209" s="177" t="s">
        <v>262</v>
      </c>
      <c r="BZ209" s="177" t="s">
        <v>266</v>
      </c>
      <c r="CA209" s="177">
        <v>6</v>
      </c>
      <c r="CB209" s="177" t="s">
        <v>264</v>
      </c>
      <c r="CC209" s="122">
        <v>11.05</v>
      </c>
      <c r="CD209" s="178" t="s">
        <v>3071</v>
      </c>
      <c r="CE209" s="177" t="s">
        <v>278</v>
      </c>
      <c r="CF209" s="177" t="s">
        <v>1214</v>
      </c>
      <c r="CG209" s="83" t="s">
        <v>89</v>
      </c>
      <c r="CH209" s="57"/>
      <c r="CV209" s="51"/>
      <c r="CW209" s="51"/>
      <c r="CX209" s="51"/>
      <c r="CY209" s="51"/>
      <c r="CZ209" s="51"/>
      <c r="DA209" s="51"/>
      <c r="DB209" s="51"/>
      <c r="DC209" s="51"/>
      <c r="DD209" s="51"/>
    </row>
    <row r="210" spans="73:108" ht="15" x14ac:dyDescent="0.25">
      <c r="BU210" s="91"/>
      <c r="BV210" s="177">
        <v>2009</v>
      </c>
      <c r="BW210" s="177">
        <v>1</v>
      </c>
      <c r="BX210" s="177" t="s">
        <v>269</v>
      </c>
      <c r="BY210" s="177" t="s">
        <v>262</v>
      </c>
      <c r="BZ210" s="177" t="s">
        <v>266</v>
      </c>
      <c r="CA210" s="177">
        <v>6</v>
      </c>
      <c r="CB210" s="177" t="s">
        <v>264</v>
      </c>
      <c r="CC210" s="122">
        <v>22.9</v>
      </c>
      <c r="CD210" s="178" t="s">
        <v>78</v>
      </c>
      <c r="CE210" s="177" t="s">
        <v>278</v>
      </c>
      <c r="CF210" s="177" t="s">
        <v>1214</v>
      </c>
      <c r="CG210" s="83" t="s">
        <v>89</v>
      </c>
      <c r="CH210" s="57"/>
      <c r="CV210" s="51"/>
      <c r="CW210" s="51"/>
      <c r="CX210" s="51"/>
      <c r="CY210" s="51"/>
      <c r="CZ210" s="51"/>
      <c r="DA210" s="51"/>
      <c r="DB210" s="51"/>
      <c r="DC210" s="51"/>
      <c r="DD210" s="51"/>
    </row>
    <row r="211" spans="73:108" ht="15" x14ac:dyDescent="0.25">
      <c r="BU211" s="91"/>
      <c r="BV211" s="177">
        <v>2009</v>
      </c>
      <c r="BW211" s="177">
        <v>1</v>
      </c>
      <c r="BX211" s="177" t="s">
        <v>269</v>
      </c>
      <c r="BY211" s="177" t="s">
        <v>262</v>
      </c>
      <c r="BZ211" s="177" t="s">
        <v>266</v>
      </c>
      <c r="CA211" s="177">
        <v>6</v>
      </c>
      <c r="CB211" s="177" t="s">
        <v>264</v>
      </c>
      <c r="CC211" s="122">
        <v>11.53</v>
      </c>
      <c r="CD211" s="178" t="s">
        <v>81</v>
      </c>
      <c r="CE211" s="177" t="s">
        <v>278</v>
      </c>
      <c r="CF211" s="177" t="s">
        <v>1214</v>
      </c>
      <c r="CG211" s="83" t="s">
        <v>89</v>
      </c>
      <c r="CH211" s="57"/>
      <c r="CV211" s="51"/>
      <c r="CW211" s="51"/>
      <c r="CX211" s="51"/>
      <c r="CY211" s="51"/>
      <c r="CZ211" s="51"/>
      <c r="DA211" s="51"/>
      <c r="DB211" s="51"/>
      <c r="DC211" s="51"/>
      <c r="DD211" s="51"/>
    </row>
    <row r="212" spans="73:108" ht="15" x14ac:dyDescent="0.25">
      <c r="BU212" s="91"/>
      <c r="BV212" s="177">
        <v>2009</v>
      </c>
      <c r="BW212" s="177">
        <v>1</v>
      </c>
      <c r="BX212" s="177" t="s">
        <v>269</v>
      </c>
      <c r="BY212" s="177" t="s">
        <v>262</v>
      </c>
      <c r="BZ212" s="177" t="s">
        <v>266</v>
      </c>
      <c r="CA212" s="177">
        <v>6</v>
      </c>
      <c r="CB212" s="177" t="s">
        <v>264</v>
      </c>
      <c r="CC212" s="122">
        <v>11.26</v>
      </c>
      <c r="CD212" s="178" t="s">
        <v>79</v>
      </c>
      <c r="CE212" s="177" t="s">
        <v>278</v>
      </c>
      <c r="CF212" s="177" t="s">
        <v>1214</v>
      </c>
      <c r="CG212" s="83" t="s">
        <v>89</v>
      </c>
      <c r="CH212" s="57"/>
      <c r="CV212" s="51"/>
      <c r="CW212" s="51"/>
      <c r="CX212" s="51"/>
      <c r="CY212" s="51"/>
      <c r="CZ212" s="51"/>
      <c r="DA212" s="51"/>
      <c r="DB212" s="51"/>
      <c r="DC212" s="51"/>
      <c r="DD212" s="51"/>
    </row>
    <row r="213" spans="73:108" ht="15" x14ac:dyDescent="0.25">
      <c r="BU213" s="91"/>
      <c r="BV213" s="177">
        <v>2009</v>
      </c>
      <c r="BW213" s="177">
        <v>1</v>
      </c>
      <c r="BX213" s="177" t="s">
        <v>269</v>
      </c>
      <c r="BY213" s="177" t="s">
        <v>262</v>
      </c>
      <c r="BZ213" s="177" t="s">
        <v>266</v>
      </c>
      <c r="CA213" s="177">
        <v>6</v>
      </c>
      <c r="CB213" s="177" t="s">
        <v>264</v>
      </c>
      <c r="CC213" s="122">
        <v>119.34</v>
      </c>
      <c r="CD213" s="178" t="s">
        <v>32</v>
      </c>
      <c r="CE213" s="177" t="s">
        <v>278</v>
      </c>
      <c r="CF213" s="177" t="s">
        <v>1214</v>
      </c>
      <c r="CG213" s="83" t="s">
        <v>89</v>
      </c>
      <c r="CH213" s="57"/>
      <c r="CV213" s="51"/>
      <c r="CW213" s="51"/>
      <c r="CX213" s="51"/>
      <c r="CY213" s="51"/>
      <c r="CZ213" s="51"/>
      <c r="DA213" s="51"/>
      <c r="DB213" s="51"/>
      <c r="DC213" s="51"/>
      <c r="DD213" s="51"/>
    </row>
    <row r="214" spans="73:108" ht="15" x14ac:dyDescent="0.25">
      <c r="BU214" s="91"/>
      <c r="BV214" s="177">
        <v>2009</v>
      </c>
      <c r="BW214" s="177">
        <v>1</v>
      </c>
      <c r="BX214" s="177" t="s">
        <v>269</v>
      </c>
      <c r="BY214" s="177" t="s">
        <v>262</v>
      </c>
      <c r="BZ214" s="177" t="s">
        <v>266</v>
      </c>
      <c r="CA214" s="177">
        <v>6</v>
      </c>
      <c r="CB214" s="177" t="s">
        <v>264</v>
      </c>
      <c r="CC214" s="122">
        <v>5.65</v>
      </c>
      <c r="CD214" s="178" t="s">
        <v>3072</v>
      </c>
      <c r="CE214" s="177" t="s">
        <v>278</v>
      </c>
      <c r="CF214" s="177" t="s">
        <v>1217</v>
      </c>
      <c r="CG214" s="83" t="s">
        <v>89</v>
      </c>
      <c r="CH214" s="57"/>
      <c r="CV214" s="51"/>
      <c r="CW214" s="51"/>
      <c r="CX214" s="51"/>
      <c r="CY214" s="51"/>
      <c r="CZ214" s="51"/>
      <c r="DA214" s="51"/>
      <c r="DB214" s="51"/>
      <c r="DC214" s="51"/>
      <c r="DD214" s="51"/>
    </row>
    <row r="215" spans="73:108" ht="15" x14ac:dyDescent="0.25">
      <c r="BU215" s="91"/>
      <c r="BV215" s="177">
        <v>2009</v>
      </c>
      <c r="BW215" s="177">
        <v>1</v>
      </c>
      <c r="BX215" s="177" t="s">
        <v>269</v>
      </c>
      <c r="BY215" s="177" t="s">
        <v>262</v>
      </c>
      <c r="BZ215" s="177" t="s">
        <v>266</v>
      </c>
      <c r="CA215" s="177">
        <v>6</v>
      </c>
      <c r="CB215" s="177" t="s">
        <v>264</v>
      </c>
      <c r="CC215" s="122">
        <v>19.920000000000002</v>
      </c>
      <c r="CD215" s="178" t="s">
        <v>2331</v>
      </c>
      <c r="CE215" s="177" t="s">
        <v>278</v>
      </c>
      <c r="CF215" s="177" t="s">
        <v>1216</v>
      </c>
      <c r="CG215" s="83" t="s">
        <v>89</v>
      </c>
      <c r="CH215" s="57"/>
      <c r="CV215" s="51"/>
      <c r="CW215" s="51"/>
      <c r="CX215" s="51"/>
      <c r="CY215" s="51"/>
      <c r="CZ215" s="51"/>
      <c r="DA215" s="51"/>
      <c r="DB215" s="51"/>
      <c r="DC215" s="51"/>
      <c r="DD215" s="51"/>
    </row>
    <row r="216" spans="73:108" ht="15" x14ac:dyDescent="0.25">
      <c r="BU216" s="91"/>
      <c r="BV216" s="177">
        <v>2009</v>
      </c>
      <c r="BW216" s="177">
        <v>1</v>
      </c>
      <c r="BX216" s="177" t="s">
        <v>269</v>
      </c>
      <c r="BY216" s="177" t="s">
        <v>262</v>
      </c>
      <c r="BZ216" s="177" t="s">
        <v>266</v>
      </c>
      <c r="CA216" s="177">
        <v>6</v>
      </c>
      <c r="CB216" s="177" t="s">
        <v>264</v>
      </c>
      <c r="CC216" s="122">
        <v>39.119999999999997</v>
      </c>
      <c r="CD216" s="178" t="s">
        <v>3073</v>
      </c>
      <c r="CE216" s="177" t="s">
        <v>278</v>
      </c>
      <c r="CF216" s="177" t="s">
        <v>1217</v>
      </c>
      <c r="CG216" s="83" t="s">
        <v>89</v>
      </c>
      <c r="CH216" s="57"/>
      <c r="CV216" s="51"/>
      <c r="CW216" s="51"/>
      <c r="CX216" s="51"/>
      <c r="CY216" s="51"/>
      <c r="CZ216" s="51"/>
      <c r="DA216" s="51"/>
      <c r="DB216" s="51"/>
      <c r="DC216" s="51"/>
      <c r="DD216" s="51"/>
    </row>
    <row r="217" spans="73:108" ht="15" x14ac:dyDescent="0.25">
      <c r="BU217" s="91"/>
      <c r="BV217" s="177">
        <v>2009</v>
      </c>
      <c r="BW217" s="177">
        <v>1</v>
      </c>
      <c r="BX217" s="177" t="s">
        <v>269</v>
      </c>
      <c r="BY217" s="177" t="s">
        <v>262</v>
      </c>
      <c r="BZ217" s="177" t="s">
        <v>266</v>
      </c>
      <c r="CA217" s="177">
        <v>6</v>
      </c>
      <c r="CB217" s="177" t="s">
        <v>264</v>
      </c>
      <c r="CC217" s="122">
        <v>70.2</v>
      </c>
      <c r="CD217" s="178" t="s">
        <v>3074</v>
      </c>
      <c r="CE217" s="177" t="s">
        <v>278</v>
      </c>
      <c r="CF217" s="177" t="s">
        <v>1215</v>
      </c>
      <c r="CG217" s="83" t="s">
        <v>89</v>
      </c>
      <c r="CH217" s="57"/>
      <c r="CV217" s="51"/>
      <c r="CW217" s="51"/>
      <c r="CX217" s="51"/>
      <c r="CY217" s="51"/>
      <c r="CZ217" s="51"/>
      <c r="DA217" s="51"/>
      <c r="DB217" s="51"/>
      <c r="DC217" s="51"/>
      <c r="DD217" s="51"/>
    </row>
    <row r="218" spans="73:108" ht="15" x14ac:dyDescent="0.25">
      <c r="BU218" s="91"/>
      <c r="BV218" s="177">
        <v>2009</v>
      </c>
      <c r="BW218" s="177">
        <v>2</v>
      </c>
      <c r="BX218" s="177" t="s">
        <v>269</v>
      </c>
      <c r="BY218" s="177" t="s">
        <v>262</v>
      </c>
      <c r="BZ218" s="177" t="s">
        <v>266</v>
      </c>
      <c r="CA218" s="177">
        <v>6</v>
      </c>
      <c r="CB218" s="177" t="s">
        <v>264</v>
      </c>
      <c r="CC218" s="122">
        <v>3093.8</v>
      </c>
      <c r="CD218" s="178" t="s">
        <v>61</v>
      </c>
      <c r="CE218" s="177" t="s">
        <v>278</v>
      </c>
      <c r="CF218" s="177" t="s">
        <v>1245</v>
      </c>
      <c r="CG218" s="83" t="s">
        <v>89</v>
      </c>
      <c r="CH218" s="57"/>
      <c r="CV218" s="51"/>
      <c r="CW218" s="51"/>
      <c r="CX218" s="51"/>
      <c r="CY218" s="51"/>
      <c r="CZ218" s="51"/>
      <c r="DA218" s="51"/>
      <c r="DB218" s="51"/>
      <c r="DC218" s="51"/>
      <c r="DD218" s="51"/>
    </row>
    <row r="219" spans="73:108" ht="15" x14ac:dyDescent="0.25">
      <c r="BU219" s="91"/>
      <c r="BV219" s="177">
        <v>2009</v>
      </c>
      <c r="BW219" s="177">
        <v>2</v>
      </c>
      <c r="BX219" s="177" t="s">
        <v>269</v>
      </c>
      <c r="BY219" s="177" t="s">
        <v>262</v>
      </c>
      <c r="BZ219" s="177" t="s">
        <v>266</v>
      </c>
      <c r="CA219" s="177">
        <v>6</v>
      </c>
      <c r="CB219" s="177" t="s">
        <v>264</v>
      </c>
      <c r="CC219" s="122">
        <v>44.54</v>
      </c>
      <c r="CD219" s="178" t="s">
        <v>34</v>
      </c>
      <c r="CE219" s="177" t="s">
        <v>278</v>
      </c>
      <c r="CF219" s="177" t="s">
        <v>1249</v>
      </c>
      <c r="CG219" s="83" t="s">
        <v>89</v>
      </c>
      <c r="CH219" s="57"/>
      <c r="CV219" s="51"/>
      <c r="CW219" s="51"/>
      <c r="CX219" s="51"/>
      <c r="CY219" s="51"/>
      <c r="CZ219" s="51"/>
      <c r="DA219" s="51"/>
      <c r="DB219" s="51"/>
      <c r="DC219" s="51"/>
      <c r="DD219" s="51"/>
    </row>
    <row r="220" spans="73:108" ht="15" x14ac:dyDescent="0.25">
      <c r="BU220" s="91"/>
      <c r="BV220" s="177">
        <v>2009</v>
      </c>
      <c r="BW220" s="177">
        <v>2</v>
      </c>
      <c r="BX220" s="177" t="s">
        <v>269</v>
      </c>
      <c r="BY220" s="177" t="s">
        <v>262</v>
      </c>
      <c r="BZ220" s="177" t="s">
        <v>266</v>
      </c>
      <c r="CA220" s="177">
        <v>6</v>
      </c>
      <c r="CB220" s="177" t="s">
        <v>264</v>
      </c>
      <c r="CC220" s="122">
        <v>29.46</v>
      </c>
      <c r="CD220" s="178" t="s">
        <v>34</v>
      </c>
      <c r="CE220" s="177" t="s">
        <v>278</v>
      </c>
      <c r="CF220" s="177" t="s">
        <v>1250</v>
      </c>
      <c r="CG220" s="83" t="s">
        <v>89</v>
      </c>
      <c r="CH220" s="57"/>
      <c r="CV220" s="51"/>
      <c r="CW220" s="51"/>
      <c r="CX220" s="51"/>
      <c r="CY220" s="51"/>
      <c r="CZ220" s="51"/>
      <c r="DA220" s="51"/>
      <c r="DB220" s="51"/>
      <c r="DC220" s="51"/>
      <c r="DD220" s="51"/>
    </row>
    <row r="221" spans="73:108" ht="15" x14ac:dyDescent="0.25">
      <c r="BU221" s="91"/>
      <c r="BV221" s="177">
        <v>2009</v>
      </c>
      <c r="BW221" s="177">
        <v>2</v>
      </c>
      <c r="BX221" s="177" t="s">
        <v>269</v>
      </c>
      <c r="BY221" s="177" t="s">
        <v>262</v>
      </c>
      <c r="BZ221" s="177" t="s">
        <v>266</v>
      </c>
      <c r="CA221" s="177">
        <v>6</v>
      </c>
      <c r="CB221" s="177" t="s">
        <v>264</v>
      </c>
      <c r="CC221" s="122">
        <v>44.54</v>
      </c>
      <c r="CD221" s="178" t="s">
        <v>34</v>
      </c>
      <c r="CE221" s="177" t="s">
        <v>278</v>
      </c>
      <c r="CF221" s="177" t="s">
        <v>1251</v>
      </c>
      <c r="CG221" s="83" t="s">
        <v>89</v>
      </c>
      <c r="CH221" s="57"/>
      <c r="CV221" s="51"/>
      <c r="CW221" s="51"/>
      <c r="CX221" s="51"/>
      <c r="CY221" s="51"/>
      <c r="CZ221" s="51"/>
      <c r="DA221" s="51"/>
      <c r="DB221" s="51"/>
      <c r="DC221" s="51"/>
      <c r="DD221" s="51"/>
    </row>
    <row r="222" spans="73:108" ht="15" x14ac:dyDescent="0.25">
      <c r="BU222" s="91"/>
      <c r="BV222" s="177">
        <v>2009</v>
      </c>
      <c r="BW222" s="177">
        <v>2</v>
      </c>
      <c r="BX222" s="177" t="s">
        <v>269</v>
      </c>
      <c r="BY222" s="177" t="s">
        <v>262</v>
      </c>
      <c r="BZ222" s="177" t="s">
        <v>266</v>
      </c>
      <c r="CA222" s="177">
        <v>6</v>
      </c>
      <c r="CB222" s="177" t="s">
        <v>264</v>
      </c>
      <c r="CC222" s="122">
        <v>856.91</v>
      </c>
      <c r="CD222" s="178" t="s">
        <v>32</v>
      </c>
      <c r="CE222" s="177" t="s">
        <v>278</v>
      </c>
      <c r="CF222" s="177" t="s">
        <v>1246</v>
      </c>
      <c r="CG222" s="83" t="s">
        <v>89</v>
      </c>
      <c r="CH222" s="57"/>
      <c r="CV222" s="51"/>
      <c r="CW222" s="51"/>
      <c r="CX222" s="51"/>
      <c r="CY222" s="51"/>
      <c r="CZ222" s="51"/>
      <c r="DA222" s="51"/>
      <c r="DB222" s="51"/>
      <c r="DC222" s="51"/>
      <c r="DD222" s="51"/>
    </row>
    <row r="223" spans="73:108" ht="15" x14ac:dyDescent="0.25">
      <c r="BU223" s="91"/>
      <c r="BV223" s="177">
        <v>2009</v>
      </c>
      <c r="BW223" s="177">
        <v>2</v>
      </c>
      <c r="BX223" s="177" t="s">
        <v>269</v>
      </c>
      <c r="BY223" s="177" t="s">
        <v>262</v>
      </c>
      <c r="BZ223" s="177" t="s">
        <v>266</v>
      </c>
      <c r="CA223" s="177">
        <v>6</v>
      </c>
      <c r="CB223" s="177" t="s">
        <v>264</v>
      </c>
      <c r="CC223" s="122">
        <v>26.65</v>
      </c>
      <c r="CD223" s="178" t="s">
        <v>0</v>
      </c>
      <c r="CE223" s="177" t="s">
        <v>278</v>
      </c>
      <c r="CF223" s="177" t="s">
        <v>1248</v>
      </c>
      <c r="CG223" s="83" t="s">
        <v>89</v>
      </c>
      <c r="CH223" s="57"/>
      <c r="CV223" s="51"/>
      <c r="CW223" s="51"/>
      <c r="CX223" s="51"/>
      <c r="CY223" s="51"/>
      <c r="CZ223" s="51"/>
      <c r="DA223" s="51"/>
      <c r="DB223" s="51"/>
      <c r="DC223" s="51"/>
      <c r="DD223" s="51"/>
    </row>
    <row r="224" spans="73:108" ht="15" x14ac:dyDescent="0.25">
      <c r="BU224" s="91"/>
      <c r="BV224" s="177">
        <v>2009</v>
      </c>
      <c r="BW224" s="177">
        <v>2</v>
      </c>
      <c r="BX224" s="177" t="s">
        <v>269</v>
      </c>
      <c r="BY224" s="177" t="s">
        <v>262</v>
      </c>
      <c r="BZ224" s="177" t="s">
        <v>266</v>
      </c>
      <c r="CA224" s="177">
        <v>6</v>
      </c>
      <c r="CB224" s="177" t="s">
        <v>264</v>
      </c>
      <c r="CC224" s="122">
        <v>58.93</v>
      </c>
      <c r="CD224" s="178" t="s">
        <v>226</v>
      </c>
      <c r="CE224" s="177" t="s">
        <v>278</v>
      </c>
      <c r="CF224" s="177" t="s">
        <v>1249</v>
      </c>
      <c r="CG224" s="83" t="s">
        <v>89</v>
      </c>
      <c r="CH224" s="57"/>
      <c r="CV224" s="51"/>
      <c r="CW224" s="51"/>
      <c r="CX224" s="51"/>
      <c r="CY224" s="51"/>
      <c r="CZ224" s="51"/>
      <c r="DA224" s="51"/>
      <c r="DB224" s="51"/>
      <c r="DC224" s="51"/>
      <c r="DD224" s="51"/>
    </row>
    <row r="225" spans="73:108" ht="15" x14ac:dyDescent="0.25">
      <c r="BU225" s="91"/>
      <c r="BV225" s="177">
        <v>2009</v>
      </c>
      <c r="BW225" s="177">
        <v>2</v>
      </c>
      <c r="BX225" s="177" t="s">
        <v>269</v>
      </c>
      <c r="BY225" s="177" t="s">
        <v>262</v>
      </c>
      <c r="BZ225" s="177" t="s">
        <v>266</v>
      </c>
      <c r="CA225" s="177">
        <v>6</v>
      </c>
      <c r="CB225" s="177" t="s">
        <v>264</v>
      </c>
      <c r="CC225" s="122">
        <v>39.1</v>
      </c>
      <c r="CD225" s="178" t="s">
        <v>3093</v>
      </c>
      <c r="CE225" s="177" t="s">
        <v>278</v>
      </c>
      <c r="CF225" s="177" t="s">
        <v>1247</v>
      </c>
      <c r="CG225" s="83" t="s">
        <v>89</v>
      </c>
      <c r="CH225" s="57"/>
      <c r="CV225" s="51"/>
      <c r="CW225" s="51"/>
      <c r="CX225" s="51"/>
      <c r="CY225" s="51"/>
      <c r="CZ225" s="51"/>
      <c r="DA225" s="51"/>
      <c r="DB225" s="51"/>
      <c r="DC225" s="51"/>
      <c r="DD225" s="51"/>
    </row>
    <row r="226" spans="73:108" ht="15" x14ac:dyDescent="0.25">
      <c r="BU226" s="91"/>
      <c r="BV226" s="177">
        <v>2009</v>
      </c>
      <c r="BW226" s="177">
        <v>3</v>
      </c>
      <c r="BX226" s="177" t="s">
        <v>269</v>
      </c>
      <c r="BY226" s="177" t="s">
        <v>262</v>
      </c>
      <c r="BZ226" s="177" t="s">
        <v>277</v>
      </c>
      <c r="CA226" s="177">
        <v>6</v>
      </c>
      <c r="CB226" s="177" t="s">
        <v>264</v>
      </c>
      <c r="CC226" s="122">
        <v>7.72</v>
      </c>
      <c r="CD226" s="178" t="s">
        <v>62</v>
      </c>
      <c r="CE226" s="177" t="s">
        <v>278</v>
      </c>
      <c r="CF226" s="177" t="s">
        <v>1277</v>
      </c>
      <c r="CG226" s="83" t="s">
        <v>89</v>
      </c>
      <c r="CH226" s="57"/>
      <c r="CV226" s="51"/>
      <c r="CW226" s="51"/>
      <c r="CX226" s="51"/>
      <c r="CY226" s="51"/>
      <c r="CZ226" s="51"/>
      <c r="DA226" s="51"/>
      <c r="DB226" s="51"/>
      <c r="DC226" s="51"/>
      <c r="DD226" s="51"/>
    </row>
    <row r="227" spans="73:108" ht="15" x14ac:dyDescent="0.25">
      <c r="BU227" s="91"/>
      <c r="BV227" s="177">
        <v>2009</v>
      </c>
      <c r="BW227" s="177">
        <v>3</v>
      </c>
      <c r="BX227" s="177" t="s">
        <v>269</v>
      </c>
      <c r="BY227" s="177" t="s">
        <v>262</v>
      </c>
      <c r="BZ227" s="177" t="s">
        <v>277</v>
      </c>
      <c r="CA227" s="177">
        <v>6</v>
      </c>
      <c r="CB227" s="177" t="s">
        <v>264</v>
      </c>
      <c r="CC227" s="122">
        <v>8.0399999999999991</v>
      </c>
      <c r="CD227" s="178" t="s">
        <v>30</v>
      </c>
      <c r="CE227" s="177" t="s">
        <v>278</v>
      </c>
      <c r="CF227" s="177" t="s">
        <v>1274</v>
      </c>
      <c r="CG227" s="83" t="s">
        <v>89</v>
      </c>
      <c r="CH227" s="57"/>
      <c r="CV227" s="51"/>
      <c r="CW227" s="51"/>
      <c r="CX227" s="51"/>
      <c r="CY227" s="51"/>
      <c r="CZ227" s="51"/>
      <c r="DA227" s="51"/>
      <c r="DB227" s="51"/>
      <c r="DC227" s="51"/>
      <c r="DD227" s="51"/>
    </row>
    <row r="228" spans="73:108" ht="15" x14ac:dyDescent="0.25">
      <c r="BU228" s="91"/>
      <c r="BV228" s="177">
        <v>2009</v>
      </c>
      <c r="BW228" s="177">
        <v>3</v>
      </c>
      <c r="BX228" s="177" t="s">
        <v>269</v>
      </c>
      <c r="BY228" s="177" t="s">
        <v>262</v>
      </c>
      <c r="BZ228" s="177" t="s">
        <v>277</v>
      </c>
      <c r="CA228" s="177">
        <v>6</v>
      </c>
      <c r="CB228" s="177" t="s">
        <v>264</v>
      </c>
      <c r="CC228" s="122">
        <v>8.0399999999999991</v>
      </c>
      <c r="CD228" s="178" t="s">
        <v>30</v>
      </c>
      <c r="CE228" s="177" t="s">
        <v>278</v>
      </c>
      <c r="CF228" s="177" t="s">
        <v>1275</v>
      </c>
      <c r="CG228" s="83" t="s">
        <v>89</v>
      </c>
      <c r="CH228" s="57"/>
      <c r="CV228" s="51"/>
      <c r="CW228" s="51"/>
      <c r="CX228" s="51"/>
      <c r="CY228" s="51"/>
      <c r="CZ228" s="51"/>
      <c r="DA228" s="51"/>
      <c r="DB228" s="51"/>
      <c r="DC228" s="51"/>
      <c r="DD228" s="51"/>
    </row>
    <row r="229" spans="73:108" ht="15" x14ac:dyDescent="0.25">
      <c r="BU229" s="91"/>
      <c r="BV229" s="177">
        <v>2009</v>
      </c>
      <c r="BW229" s="177">
        <v>3</v>
      </c>
      <c r="BX229" s="177" t="s">
        <v>269</v>
      </c>
      <c r="BY229" s="177" t="s">
        <v>262</v>
      </c>
      <c r="BZ229" s="177" t="s">
        <v>277</v>
      </c>
      <c r="CA229" s="177">
        <v>6</v>
      </c>
      <c r="CB229" s="177" t="s">
        <v>264</v>
      </c>
      <c r="CC229" s="122">
        <v>8.0399999999999991</v>
      </c>
      <c r="CD229" s="178" t="s">
        <v>30</v>
      </c>
      <c r="CE229" s="177" t="s">
        <v>278</v>
      </c>
      <c r="CF229" s="177" t="s">
        <v>1277</v>
      </c>
      <c r="CG229" s="83" t="s">
        <v>89</v>
      </c>
      <c r="CH229" s="57"/>
      <c r="CV229" s="51"/>
      <c r="CW229" s="51"/>
      <c r="CX229" s="51"/>
      <c r="CY229" s="51"/>
      <c r="CZ229" s="51"/>
      <c r="DA229" s="51"/>
      <c r="DB229" s="51"/>
      <c r="DC229" s="51"/>
      <c r="DD229" s="51"/>
    </row>
    <row r="230" spans="73:108" ht="15" x14ac:dyDescent="0.25">
      <c r="BU230" s="91"/>
      <c r="BV230" s="177">
        <v>2009</v>
      </c>
      <c r="BW230" s="177">
        <v>3</v>
      </c>
      <c r="BX230" s="177" t="s">
        <v>269</v>
      </c>
      <c r="BY230" s="177" t="s">
        <v>262</v>
      </c>
      <c r="BZ230" s="177" t="s">
        <v>277</v>
      </c>
      <c r="CA230" s="177">
        <v>6</v>
      </c>
      <c r="CB230" s="177" t="s">
        <v>264</v>
      </c>
      <c r="CC230" s="122">
        <v>8.0500000000000007</v>
      </c>
      <c r="CD230" s="178" t="s">
        <v>30</v>
      </c>
      <c r="CE230" s="177" t="s">
        <v>278</v>
      </c>
      <c r="CF230" s="177" t="s">
        <v>1279</v>
      </c>
      <c r="CG230" s="83" t="s">
        <v>89</v>
      </c>
      <c r="CH230" s="57"/>
      <c r="CV230" s="51"/>
      <c r="CW230" s="51"/>
      <c r="CX230" s="51"/>
      <c r="CY230" s="51"/>
      <c r="CZ230" s="51"/>
      <c r="DA230" s="51"/>
      <c r="DB230" s="51"/>
      <c r="DC230" s="51"/>
      <c r="DD230" s="51"/>
    </row>
    <row r="231" spans="73:108" ht="15" x14ac:dyDescent="0.25">
      <c r="BU231" s="91"/>
      <c r="BV231" s="177">
        <v>2009</v>
      </c>
      <c r="BW231" s="177">
        <v>3</v>
      </c>
      <c r="BX231" s="177" t="s">
        <v>269</v>
      </c>
      <c r="BY231" s="177" t="s">
        <v>262</v>
      </c>
      <c r="BZ231" s="177" t="s">
        <v>277</v>
      </c>
      <c r="CA231" s="177">
        <v>6</v>
      </c>
      <c r="CB231" s="177" t="s">
        <v>264</v>
      </c>
      <c r="CC231" s="122">
        <v>3.47</v>
      </c>
      <c r="CD231" s="178" t="s">
        <v>31</v>
      </c>
      <c r="CE231" s="177" t="s">
        <v>278</v>
      </c>
      <c r="CF231" s="177" t="s">
        <v>1274</v>
      </c>
      <c r="CG231" s="83" t="s">
        <v>89</v>
      </c>
      <c r="CH231" s="57"/>
      <c r="CV231" s="51"/>
      <c r="CW231" s="51"/>
      <c r="CX231" s="51"/>
      <c r="CY231" s="51"/>
      <c r="CZ231" s="51"/>
      <c r="DA231" s="51"/>
      <c r="DB231" s="51"/>
      <c r="DC231" s="51"/>
      <c r="DD231" s="51"/>
    </row>
    <row r="232" spans="73:108" ht="15" x14ac:dyDescent="0.25">
      <c r="BU232" s="91"/>
      <c r="BV232" s="177">
        <v>2009</v>
      </c>
      <c r="BW232" s="177">
        <v>3</v>
      </c>
      <c r="BX232" s="177" t="s">
        <v>269</v>
      </c>
      <c r="BY232" s="177" t="s">
        <v>262</v>
      </c>
      <c r="BZ232" s="177" t="s">
        <v>277</v>
      </c>
      <c r="CA232" s="177">
        <v>6</v>
      </c>
      <c r="CB232" s="177" t="s">
        <v>264</v>
      </c>
      <c r="CC232" s="122">
        <v>3.92</v>
      </c>
      <c r="CD232" s="178" t="s">
        <v>103</v>
      </c>
      <c r="CE232" s="177" t="s">
        <v>278</v>
      </c>
      <c r="CF232" s="177" t="s">
        <v>1275</v>
      </c>
      <c r="CG232" s="83" t="s">
        <v>89</v>
      </c>
      <c r="CH232" s="57"/>
      <c r="CV232" s="51"/>
      <c r="CW232" s="51"/>
      <c r="CX232" s="51"/>
      <c r="CY232" s="51"/>
      <c r="CZ232" s="51"/>
      <c r="DA232" s="51"/>
      <c r="DB232" s="51"/>
      <c r="DC232" s="51"/>
      <c r="DD232" s="51"/>
    </row>
    <row r="233" spans="73:108" ht="15" x14ac:dyDescent="0.25">
      <c r="BU233" s="91"/>
      <c r="BV233" s="177">
        <v>2009</v>
      </c>
      <c r="BW233" s="177">
        <v>3</v>
      </c>
      <c r="BX233" s="177" t="s">
        <v>269</v>
      </c>
      <c r="BY233" s="177" t="s">
        <v>262</v>
      </c>
      <c r="BZ233" s="177" t="s">
        <v>277</v>
      </c>
      <c r="CA233" s="177">
        <v>6</v>
      </c>
      <c r="CB233" s="177" t="s">
        <v>264</v>
      </c>
      <c r="CC233" s="122">
        <v>3.92</v>
      </c>
      <c r="CD233" s="178" t="s">
        <v>103</v>
      </c>
      <c r="CE233" s="177" t="s">
        <v>278</v>
      </c>
      <c r="CF233" s="177" t="s">
        <v>1277</v>
      </c>
      <c r="CG233" s="83" t="s">
        <v>89</v>
      </c>
      <c r="CH233" s="57"/>
      <c r="CV233" s="51"/>
      <c r="CW233" s="51"/>
      <c r="CX233" s="51"/>
      <c r="CY233" s="51"/>
      <c r="CZ233" s="51"/>
      <c r="DA233" s="51"/>
      <c r="DB233" s="51"/>
      <c r="DC233" s="51"/>
      <c r="DD233" s="51"/>
    </row>
    <row r="234" spans="73:108" ht="15" x14ac:dyDescent="0.25">
      <c r="BU234" s="91"/>
      <c r="BV234" s="177">
        <v>2009</v>
      </c>
      <c r="BW234" s="177">
        <v>3</v>
      </c>
      <c r="BX234" s="177" t="s">
        <v>269</v>
      </c>
      <c r="BY234" s="177" t="s">
        <v>262</v>
      </c>
      <c r="BZ234" s="177" t="s">
        <v>277</v>
      </c>
      <c r="CA234" s="177">
        <v>6</v>
      </c>
      <c r="CB234" s="177" t="s">
        <v>264</v>
      </c>
      <c r="CC234" s="122">
        <v>3.92</v>
      </c>
      <c r="CD234" s="178" t="s">
        <v>103</v>
      </c>
      <c r="CE234" s="177" t="s">
        <v>278</v>
      </c>
      <c r="CF234" s="177" t="s">
        <v>1279</v>
      </c>
      <c r="CG234" s="83" t="s">
        <v>89</v>
      </c>
      <c r="CH234" s="57"/>
      <c r="CV234" s="51"/>
      <c r="CW234" s="51"/>
      <c r="CX234" s="51"/>
      <c r="CY234" s="51"/>
      <c r="CZ234" s="51"/>
      <c r="DA234" s="51"/>
      <c r="DB234" s="51"/>
      <c r="DC234" s="51"/>
      <c r="DD234" s="51"/>
    </row>
    <row r="235" spans="73:108" ht="15" x14ac:dyDescent="0.25">
      <c r="BU235" s="91"/>
      <c r="BV235" s="177">
        <v>2009</v>
      </c>
      <c r="BW235" s="177">
        <v>3</v>
      </c>
      <c r="BX235" s="177" t="s">
        <v>269</v>
      </c>
      <c r="BY235" s="177" t="s">
        <v>262</v>
      </c>
      <c r="BZ235" s="177" t="s">
        <v>277</v>
      </c>
      <c r="CA235" s="177">
        <v>6</v>
      </c>
      <c r="CB235" s="177" t="s">
        <v>264</v>
      </c>
      <c r="CC235" s="122">
        <v>81.05</v>
      </c>
      <c r="CD235" s="178" t="s">
        <v>80</v>
      </c>
      <c r="CE235" s="177" t="s">
        <v>278</v>
      </c>
      <c r="CF235" s="177" t="s">
        <v>1277</v>
      </c>
      <c r="CG235" s="83" t="s">
        <v>89</v>
      </c>
      <c r="CH235" s="57"/>
      <c r="CV235" s="51"/>
      <c r="CW235" s="51"/>
      <c r="CX235" s="51"/>
      <c r="CY235" s="51"/>
      <c r="CZ235" s="51"/>
      <c r="DA235" s="51"/>
      <c r="DB235" s="51"/>
      <c r="DC235" s="51"/>
      <c r="DD235" s="51"/>
    </row>
    <row r="236" spans="73:108" ht="15" x14ac:dyDescent="0.25">
      <c r="BU236" s="91"/>
      <c r="BV236" s="177">
        <v>2009</v>
      </c>
      <c r="BW236" s="177">
        <v>3</v>
      </c>
      <c r="BX236" s="177" t="s">
        <v>269</v>
      </c>
      <c r="BY236" s="177" t="s">
        <v>262</v>
      </c>
      <c r="BZ236" s="177" t="s">
        <v>277</v>
      </c>
      <c r="CA236" s="177">
        <v>6</v>
      </c>
      <c r="CB236" s="177" t="s">
        <v>264</v>
      </c>
      <c r="CC236" s="122">
        <v>162.1</v>
      </c>
      <c r="CD236" s="178" t="s">
        <v>80</v>
      </c>
      <c r="CE236" s="177" t="s">
        <v>278</v>
      </c>
      <c r="CF236" s="177" t="s">
        <v>1278</v>
      </c>
      <c r="CG236" s="83" t="s">
        <v>89</v>
      </c>
      <c r="CH236" s="57"/>
      <c r="CV236" s="51"/>
      <c r="CW236" s="51"/>
      <c r="CX236" s="51"/>
      <c r="CY236" s="51"/>
      <c r="CZ236" s="51"/>
      <c r="DA236" s="51"/>
      <c r="DB236" s="51"/>
      <c r="DC236" s="51"/>
      <c r="DD236" s="51"/>
    </row>
    <row r="237" spans="73:108" ht="15" x14ac:dyDescent="0.25">
      <c r="BU237" s="91"/>
      <c r="BV237" s="177">
        <v>2009</v>
      </c>
      <c r="BW237" s="177">
        <v>3</v>
      </c>
      <c r="BX237" s="177" t="s">
        <v>269</v>
      </c>
      <c r="BY237" s="177" t="s">
        <v>262</v>
      </c>
      <c r="BZ237" s="177" t="s">
        <v>277</v>
      </c>
      <c r="CA237" s="177">
        <v>6</v>
      </c>
      <c r="CB237" s="177" t="s">
        <v>264</v>
      </c>
      <c r="CC237" s="122">
        <v>1.54</v>
      </c>
      <c r="CD237" s="178" t="s">
        <v>2976</v>
      </c>
      <c r="CE237" s="177" t="s">
        <v>278</v>
      </c>
      <c r="CF237" s="177" t="s">
        <v>1277</v>
      </c>
      <c r="CG237" s="83" t="s">
        <v>89</v>
      </c>
      <c r="CH237" s="57"/>
      <c r="CV237" s="51"/>
      <c r="CW237" s="51"/>
      <c r="CX237" s="51"/>
      <c r="CY237" s="51"/>
      <c r="CZ237" s="51"/>
      <c r="DA237" s="51"/>
      <c r="DB237" s="51"/>
      <c r="DC237" s="51"/>
      <c r="DD237" s="51"/>
    </row>
    <row r="238" spans="73:108" ht="15" x14ac:dyDescent="0.25">
      <c r="BU238" s="91"/>
      <c r="BV238" s="177">
        <v>2009</v>
      </c>
      <c r="BW238" s="177">
        <v>3</v>
      </c>
      <c r="BX238" s="177" t="s">
        <v>269</v>
      </c>
      <c r="BY238" s="177" t="s">
        <v>262</v>
      </c>
      <c r="BZ238" s="177" t="s">
        <v>277</v>
      </c>
      <c r="CA238" s="177">
        <v>6</v>
      </c>
      <c r="CB238" s="177" t="s">
        <v>264</v>
      </c>
      <c r="CC238" s="122">
        <v>2.5099999999999998</v>
      </c>
      <c r="CD238" s="178" t="s">
        <v>3116</v>
      </c>
      <c r="CE238" s="177" t="s">
        <v>278</v>
      </c>
      <c r="CF238" s="177" t="s">
        <v>1277</v>
      </c>
      <c r="CG238" s="83" t="s">
        <v>89</v>
      </c>
      <c r="CH238" s="57"/>
      <c r="CV238" s="51"/>
      <c r="CW238" s="51"/>
      <c r="CX238" s="51"/>
      <c r="CY238" s="51"/>
      <c r="CZ238" s="51"/>
      <c r="DA238" s="51"/>
      <c r="DB238" s="51"/>
      <c r="DC238" s="51"/>
      <c r="DD238" s="51"/>
    </row>
    <row r="239" spans="73:108" ht="15" x14ac:dyDescent="0.25">
      <c r="BU239" s="91"/>
      <c r="BV239" s="177">
        <v>2009</v>
      </c>
      <c r="BW239" s="177">
        <v>3</v>
      </c>
      <c r="BX239" s="177" t="s">
        <v>269</v>
      </c>
      <c r="BY239" s="177" t="s">
        <v>262</v>
      </c>
      <c r="BZ239" s="177" t="s">
        <v>277</v>
      </c>
      <c r="CA239" s="177">
        <v>6</v>
      </c>
      <c r="CB239" s="177" t="s">
        <v>264</v>
      </c>
      <c r="CC239" s="122">
        <v>21.39</v>
      </c>
      <c r="CD239" s="178" t="s">
        <v>216</v>
      </c>
      <c r="CE239" s="177" t="s">
        <v>278</v>
      </c>
      <c r="CF239" s="177" t="s">
        <v>1277</v>
      </c>
      <c r="CG239" s="83" t="s">
        <v>89</v>
      </c>
      <c r="CH239" s="57"/>
      <c r="CV239" s="51"/>
      <c r="CW239" s="51"/>
      <c r="CX239" s="51"/>
      <c r="CY239" s="51"/>
      <c r="CZ239" s="51"/>
      <c r="DA239" s="51"/>
      <c r="DB239" s="51"/>
      <c r="DC239" s="51"/>
      <c r="DD239" s="51"/>
    </row>
    <row r="240" spans="73:108" ht="15" x14ac:dyDescent="0.25">
      <c r="BU240" s="91"/>
      <c r="BV240" s="177">
        <v>2009</v>
      </c>
      <c r="BW240" s="177">
        <v>3</v>
      </c>
      <c r="BX240" s="177" t="s">
        <v>269</v>
      </c>
      <c r="BY240" s="177" t="s">
        <v>262</v>
      </c>
      <c r="BZ240" s="177" t="s">
        <v>277</v>
      </c>
      <c r="CA240" s="177">
        <v>6</v>
      </c>
      <c r="CB240" s="177" t="s">
        <v>264</v>
      </c>
      <c r="CC240" s="122">
        <v>10.51</v>
      </c>
      <c r="CD240" s="178" t="s">
        <v>49</v>
      </c>
      <c r="CE240" s="177" t="s">
        <v>278</v>
      </c>
      <c r="CF240" s="177" t="s">
        <v>1276</v>
      </c>
      <c r="CG240" s="83" t="s">
        <v>89</v>
      </c>
      <c r="CH240" s="57"/>
      <c r="CV240" s="51"/>
      <c r="CW240" s="51"/>
      <c r="CX240" s="51"/>
      <c r="CY240" s="51"/>
      <c r="CZ240" s="51"/>
      <c r="DA240" s="51"/>
      <c r="DB240" s="51"/>
      <c r="DC240" s="51"/>
      <c r="DD240" s="51"/>
    </row>
    <row r="241" spans="73:108" ht="15" x14ac:dyDescent="0.25">
      <c r="BU241" s="91"/>
      <c r="BV241" s="177">
        <v>2009</v>
      </c>
      <c r="BW241" s="177">
        <v>3</v>
      </c>
      <c r="BX241" s="177" t="s">
        <v>269</v>
      </c>
      <c r="BY241" s="177" t="s">
        <v>262</v>
      </c>
      <c r="BZ241" s="177" t="s">
        <v>266</v>
      </c>
      <c r="CA241" s="177">
        <v>6</v>
      </c>
      <c r="CB241" s="177" t="s">
        <v>264</v>
      </c>
      <c r="CC241" s="122">
        <v>3087.64</v>
      </c>
      <c r="CD241" s="178" t="s">
        <v>61</v>
      </c>
      <c r="CE241" s="177" t="s">
        <v>278</v>
      </c>
      <c r="CF241" s="177" t="s">
        <v>1283</v>
      </c>
      <c r="CG241" s="83" t="s">
        <v>89</v>
      </c>
      <c r="CH241" s="57"/>
      <c r="CV241" s="51"/>
      <c r="CW241" s="51"/>
      <c r="CX241" s="51"/>
      <c r="CY241" s="51"/>
      <c r="CZ241" s="51"/>
      <c r="DA241" s="51"/>
      <c r="DB241" s="51"/>
      <c r="DC241" s="51"/>
      <c r="DD241" s="51"/>
    </row>
    <row r="242" spans="73:108" ht="15" x14ac:dyDescent="0.25">
      <c r="BU242" s="91"/>
      <c r="BV242" s="177">
        <v>2009</v>
      </c>
      <c r="BW242" s="177">
        <v>3</v>
      </c>
      <c r="BX242" s="177" t="s">
        <v>269</v>
      </c>
      <c r="BY242" s="177" t="s">
        <v>262</v>
      </c>
      <c r="BZ242" s="177" t="s">
        <v>266</v>
      </c>
      <c r="CA242" s="177">
        <v>6</v>
      </c>
      <c r="CB242" s="177" t="s">
        <v>264</v>
      </c>
      <c r="CC242" s="122">
        <v>91.4</v>
      </c>
      <c r="CD242" s="178" t="s">
        <v>108</v>
      </c>
      <c r="CE242" s="177" t="s">
        <v>278</v>
      </c>
      <c r="CF242" s="177" t="s">
        <v>1284</v>
      </c>
      <c r="CG242" s="83" t="s">
        <v>89</v>
      </c>
      <c r="CH242" s="57"/>
      <c r="CV242" s="51"/>
      <c r="CW242" s="51"/>
      <c r="CX242" s="51"/>
      <c r="CY242" s="51"/>
      <c r="CZ242" s="51"/>
      <c r="DA242" s="51"/>
      <c r="DB242" s="51"/>
      <c r="DC242" s="51"/>
      <c r="DD242" s="51"/>
    </row>
    <row r="243" spans="73:108" ht="15" x14ac:dyDescent="0.25">
      <c r="BU243" s="91"/>
      <c r="BV243" s="177">
        <v>2009</v>
      </c>
      <c r="BW243" s="177">
        <v>3</v>
      </c>
      <c r="BX243" s="177" t="s">
        <v>269</v>
      </c>
      <c r="BY243" s="177" t="s">
        <v>262</v>
      </c>
      <c r="BZ243" s="177" t="s">
        <v>266</v>
      </c>
      <c r="CA243" s="177">
        <v>6</v>
      </c>
      <c r="CB243" s="177" t="s">
        <v>264</v>
      </c>
      <c r="CC243" s="122">
        <v>55.33</v>
      </c>
      <c r="CD243" s="178" t="s">
        <v>3073</v>
      </c>
      <c r="CE243" s="177" t="s">
        <v>278</v>
      </c>
      <c r="CF243" s="177" t="s">
        <v>1285</v>
      </c>
      <c r="CG243" s="83" t="s">
        <v>89</v>
      </c>
      <c r="CH243" s="57"/>
      <c r="CV243" s="51"/>
      <c r="CW243" s="51"/>
      <c r="CX243" s="51"/>
      <c r="CY243" s="51"/>
      <c r="CZ243" s="51"/>
      <c r="DA243" s="51"/>
      <c r="DB243" s="51"/>
      <c r="DC243" s="51"/>
      <c r="DD243" s="51"/>
    </row>
    <row r="244" spans="73:108" ht="15" x14ac:dyDescent="0.25">
      <c r="BU244" s="91"/>
      <c r="BV244" s="177">
        <v>2009</v>
      </c>
      <c r="BW244" s="177">
        <v>7</v>
      </c>
      <c r="BX244" s="177" t="s">
        <v>269</v>
      </c>
      <c r="BY244" s="177" t="s">
        <v>262</v>
      </c>
      <c r="BZ244" s="177" t="s">
        <v>277</v>
      </c>
      <c r="CA244" s="177">
        <v>6</v>
      </c>
      <c r="CB244" s="177" t="s">
        <v>264</v>
      </c>
      <c r="CC244" s="122">
        <v>487.5</v>
      </c>
      <c r="CD244" s="178" t="s">
        <v>54</v>
      </c>
      <c r="CE244" s="177" t="s">
        <v>278</v>
      </c>
      <c r="CF244" s="177" t="s">
        <v>1366</v>
      </c>
      <c r="CG244" s="83" t="s">
        <v>89</v>
      </c>
      <c r="CH244" s="57"/>
      <c r="CV244" s="51"/>
      <c r="CW244" s="51"/>
      <c r="CX244" s="51"/>
      <c r="CY244" s="51"/>
      <c r="CZ244" s="51"/>
      <c r="DA244" s="51"/>
      <c r="DB244" s="51"/>
      <c r="DC244" s="51"/>
      <c r="DD244" s="51"/>
    </row>
    <row r="245" spans="73:108" ht="15" x14ac:dyDescent="0.25">
      <c r="BU245" s="91"/>
      <c r="BV245" s="177">
        <v>2009</v>
      </c>
      <c r="BW245" s="177">
        <v>9</v>
      </c>
      <c r="BX245" s="177" t="s">
        <v>269</v>
      </c>
      <c r="BY245" s="177" t="s">
        <v>262</v>
      </c>
      <c r="BZ245" s="177" t="s">
        <v>277</v>
      </c>
      <c r="CA245" s="177">
        <v>6</v>
      </c>
      <c r="CB245" s="177" t="s">
        <v>264</v>
      </c>
      <c r="CC245" s="122">
        <v>0</v>
      </c>
      <c r="CD245" s="178" t="s">
        <v>61</v>
      </c>
      <c r="CE245" s="177" t="s">
        <v>278</v>
      </c>
      <c r="CF245" s="177" t="s">
        <v>1394</v>
      </c>
      <c r="CG245" s="83" t="s">
        <v>89</v>
      </c>
      <c r="CH245" s="57"/>
      <c r="CV245" s="51"/>
      <c r="CW245" s="51"/>
      <c r="CX245" s="51"/>
      <c r="CY245" s="51"/>
      <c r="CZ245" s="51"/>
      <c r="DA245" s="51"/>
      <c r="DB245" s="51"/>
      <c r="DC245" s="51"/>
      <c r="DD245" s="51"/>
    </row>
    <row r="246" spans="73:108" ht="15" x14ac:dyDescent="0.25">
      <c r="BU246" s="91"/>
      <c r="BV246" s="177">
        <v>2009</v>
      </c>
      <c r="BW246" s="177">
        <v>9</v>
      </c>
      <c r="BX246" s="177" t="s">
        <v>269</v>
      </c>
      <c r="BY246" s="177" t="s">
        <v>262</v>
      </c>
      <c r="BZ246" s="177" t="s">
        <v>277</v>
      </c>
      <c r="CA246" s="177">
        <v>6</v>
      </c>
      <c r="CB246" s="177" t="s">
        <v>264</v>
      </c>
      <c r="CC246" s="122">
        <v>1445.6</v>
      </c>
      <c r="CD246" s="178" t="s">
        <v>61</v>
      </c>
      <c r="CE246" s="177" t="s">
        <v>278</v>
      </c>
      <c r="CF246" s="177" t="s">
        <v>1395</v>
      </c>
      <c r="CG246" s="83" t="s">
        <v>89</v>
      </c>
      <c r="CH246" s="57"/>
      <c r="CV246" s="51"/>
      <c r="CW246" s="51"/>
      <c r="CX246" s="51"/>
      <c r="CY246" s="51"/>
      <c r="CZ246" s="51"/>
      <c r="DA246" s="51"/>
      <c r="DB246" s="51"/>
      <c r="DC246" s="51"/>
      <c r="DD246" s="51"/>
    </row>
    <row r="247" spans="73:108" ht="15" x14ac:dyDescent="0.25">
      <c r="BU247" s="91"/>
      <c r="BV247" s="177">
        <v>2009</v>
      </c>
      <c r="BW247" s="177">
        <v>9</v>
      </c>
      <c r="BX247" s="177" t="s">
        <v>269</v>
      </c>
      <c r="BY247" s="177" t="s">
        <v>262</v>
      </c>
      <c r="BZ247" s="177" t="s">
        <v>277</v>
      </c>
      <c r="CA247" s="177">
        <v>6</v>
      </c>
      <c r="CB247" s="177" t="s">
        <v>264</v>
      </c>
      <c r="CC247" s="122">
        <v>0</v>
      </c>
      <c r="CD247" s="178" t="s">
        <v>54</v>
      </c>
      <c r="CE247" s="177" t="s">
        <v>278</v>
      </c>
      <c r="CF247" s="177" t="s">
        <v>1397</v>
      </c>
      <c r="CG247" s="83" t="s">
        <v>89</v>
      </c>
      <c r="CH247" s="57"/>
      <c r="CV247" s="51"/>
      <c r="CW247" s="51"/>
      <c r="CX247" s="51"/>
      <c r="CY247" s="51"/>
      <c r="CZ247" s="51"/>
      <c r="DA247" s="51"/>
      <c r="DB247" s="51"/>
      <c r="DC247" s="51"/>
      <c r="DD247" s="51"/>
    </row>
    <row r="248" spans="73:108" ht="15" x14ac:dyDescent="0.25">
      <c r="BU248" s="91"/>
      <c r="BV248" s="177">
        <v>2009</v>
      </c>
      <c r="BW248" s="177">
        <v>9</v>
      </c>
      <c r="BX248" s="177" t="s">
        <v>269</v>
      </c>
      <c r="BY248" s="177" t="s">
        <v>262</v>
      </c>
      <c r="BZ248" s="177" t="s">
        <v>277</v>
      </c>
      <c r="CA248" s="177">
        <v>6</v>
      </c>
      <c r="CB248" s="177" t="s">
        <v>264</v>
      </c>
      <c r="CC248" s="122">
        <v>388.39</v>
      </c>
      <c r="CD248" s="178" t="s">
        <v>54</v>
      </c>
      <c r="CE248" s="177" t="s">
        <v>278</v>
      </c>
      <c r="CF248" s="177" t="s">
        <v>1398</v>
      </c>
      <c r="CG248" s="83" t="s">
        <v>89</v>
      </c>
      <c r="CH248" s="57"/>
      <c r="CV248" s="51"/>
      <c r="CW248" s="51"/>
      <c r="CX248" s="51"/>
      <c r="CY248" s="51"/>
      <c r="CZ248" s="51"/>
      <c r="DA248" s="51"/>
      <c r="DB248" s="51"/>
      <c r="DC248" s="51"/>
      <c r="DD248" s="51"/>
    </row>
    <row r="249" spans="73:108" ht="15" x14ac:dyDescent="0.25">
      <c r="BU249" s="91"/>
      <c r="BV249" s="177">
        <v>2009</v>
      </c>
      <c r="BW249" s="177">
        <v>9</v>
      </c>
      <c r="BX249" s="177" t="s">
        <v>269</v>
      </c>
      <c r="BY249" s="177" t="s">
        <v>262</v>
      </c>
      <c r="BZ249" s="177" t="s">
        <v>277</v>
      </c>
      <c r="CA249" s="177">
        <v>6</v>
      </c>
      <c r="CB249" s="177" t="s">
        <v>264</v>
      </c>
      <c r="CC249" s="122">
        <v>31.31</v>
      </c>
      <c r="CD249" s="178" t="s">
        <v>3232</v>
      </c>
      <c r="CE249" s="177" t="s">
        <v>278</v>
      </c>
      <c r="CF249" s="177" t="s">
        <v>1396</v>
      </c>
      <c r="CG249" s="83" t="s">
        <v>89</v>
      </c>
      <c r="CH249" s="57"/>
      <c r="CV249" s="51"/>
      <c r="CW249" s="51"/>
      <c r="CX249" s="51"/>
      <c r="CY249" s="51"/>
      <c r="CZ249" s="51"/>
      <c r="DA249" s="51"/>
      <c r="DB249" s="51"/>
      <c r="DC249" s="51"/>
      <c r="DD249" s="51"/>
    </row>
    <row r="250" spans="73:108" ht="15" x14ac:dyDescent="0.25">
      <c r="BU250" s="91"/>
      <c r="BV250" s="177">
        <v>2009</v>
      </c>
      <c r="BW250" s="177">
        <v>9</v>
      </c>
      <c r="BX250" s="177" t="s">
        <v>269</v>
      </c>
      <c r="BY250" s="177" t="s">
        <v>262</v>
      </c>
      <c r="BZ250" s="177" t="s">
        <v>277</v>
      </c>
      <c r="CA250" s="177">
        <v>6</v>
      </c>
      <c r="CB250" s="177" t="s">
        <v>264</v>
      </c>
      <c r="CC250" s="122">
        <v>11.29</v>
      </c>
      <c r="CD250" s="178" t="s">
        <v>2484</v>
      </c>
      <c r="CE250" s="177" t="s">
        <v>278</v>
      </c>
      <c r="CF250" s="177" t="s">
        <v>1393</v>
      </c>
      <c r="CG250" s="83" t="s">
        <v>89</v>
      </c>
      <c r="CH250" s="57"/>
      <c r="CV250" s="51"/>
      <c r="CW250" s="51"/>
      <c r="CX250" s="51"/>
      <c r="CY250" s="51"/>
      <c r="CZ250" s="51"/>
      <c r="DA250" s="51"/>
      <c r="DB250" s="51"/>
      <c r="DC250" s="51"/>
      <c r="DD250" s="51"/>
    </row>
    <row r="251" spans="73:108" ht="15" x14ac:dyDescent="0.25">
      <c r="BU251" s="91"/>
      <c r="BV251" s="177">
        <v>2009</v>
      </c>
      <c r="BW251" s="177">
        <v>10</v>
      </c>
      <c r="BX251" s="177" t="s">
        <v>269</v>
      </c>
      <c r="BY251" s="177" t="s">
        <v>262</v>
      </c>
      <c r="BZ251" s="177" t="s">
        <v>277</v>
      </c>
      <c r="CA251" s="177">
        <v>6</v>
      </c>
      <c r="CB251" s="177" t="s">
        <v>264</v>
      </c>
      <c r="CC251" s="122">
        <v>0</v>
      </c>
      <c r="CD251" s="178" t="s">
        <v>61</v>
      </c>
      <c r="CE251" s="177" t="s">
        <v>278</v>
      </c>
      <c r="CF251" s="177" t="s">
        <v>1423</v>
      </c>
      <c r="CG251" s="83" t="s">
        <v>89</v>
      </c>
      <c r="CH251" s="57"/>
      <c r="CV251" s="51"/>
      <c r="CW251" s="51"/>
      <c r="CX251" s="51"/>
      <c r="CY251" s="51"/>
      <c r="CZ251" s="51"/>
      <c r="DA251" s="51"/>
      <c r="DB251" s="51"/>
      <c r="DC251" s="51"/>
      <c r="DD251" s="51"/>
    </row>
    <row r="252" spans="73:108" ht="15" x14ac:dyDescent="0.25">
      <c r="BU252" s="91"/>
      <c r="BV252" s="177">
        <v>2009</v>
      </c>
      <c r="BW252" s="177">
        <v>10</v>
      </c>
      <c r="BX252" s="177" t="s">
        <v>269</v>
      </c>
      <c r="BY252" s="177" t="s">
        <v>262</v>
      </c>
      <c r="BZ252" s="177" t="s">
        <v>277</v>
      </c>
      <c r="CA252" s="177">
        <v>6</v>
      </c>
      <c r="CB252" s="177" t="s">
        <v>264</v>
      </c>
      <c r="CC252" s="122">
        <v>1892.4</v>
      </c>
      <c r="CD252" s="178" t="s">
        <v>61</v>
      </c>
      <c r="CE252" s="177" t="s">
        <v>278</v>
      </c>
      <c r="CF252" s="177" t="s">
        <v>1424</v>
      </c>
      <c r="CG252" s="83" t="s">
        <v>89</v>
      </c>
      <c r="CH252" s="57"/>
      <c r="CV252" s="51"/>
      <c r="CW252" s="51"/>
      <c r="CX252" s="51"/>
      <c r="CY252" s="51"/>
      <c r="CZ252" s="51"/>
      <c r="DA252" s="51"/>
      <c r="DB252" s="51"/>
      <c r="DC252" s="51"/>
      <c r="DD252" s="51"/>
    </row>
    <row r="253" spans="73:108" ht="15" x14ac:dyDescent="0.25">
      <c r="BU253" s="91"/>
      <c r="BV253" s="177">
        <v>2009</v>
      </c>
      <c r="BW253" s="177">
        <v>10</v>
      </c>
      <c r="BX253" s="177" t="s">
        <v>269</v>
      </c>
      <c r="BY253" s="177" t="s">
        <v>262</v>
      </c>
      <c r="BZ253" s="177" t="s">
        <v>277</v>
      </c>
      <c r="CA253" s="177">
        <v>6</v>
      </c>
      <c r="CB253" s="177" t="s">
        <v>264</v>
      </c>
      <c r="CC253" s="122">
        <v>11.65</v>
      </c>
      <c r="CD253" s="178" t="s">
        <v>78</v>
      </c>
      <c r="CE253" s="177" t="s">
        <v>278</v>
      </c>
      <c r="CF253" s="177" t="s">
        <v>1425</v>
      </c>
      <c r="CG253" s="83" t="s">
        <v>89</v>
      </c>
      <c r="CH253" s="57"/>
      <c r="CV253" s="51"/>
      <c r="CW253" s="51"/>
      <c r="CX253" s="51"/>
      <c r="CY253" s="51"/>
      <c r="CZ253" s="51"/>
      <c r="DA253" s="51"/>
      <c r="DB253" s="51"/>
      <c r="DC253" s="51"/>
      <c r="DD253" s="51"/>
    </row>
    <row r="254" spans="73:108" ht="15" x14ac:dyDescent="0.25">
      <c r="BU254" s="91"/>
      <c r="BV254" s="177">
        <v>2009</v>
      </c>
      <c r="BW254" s="177">
        <v>10</v>
      </c>
      <c r="BX254" s="177" t="s">
        <v>269</v>
      </c>
      <c r="BY254" s="177" t="s">
        <v>262</v>
      </c>
      <c r="BZ254" s="177" t="s">
        <v>277</v>
      </c>
      <c r="CA254" s="177">
        <v>6</v>
      </c>
      <c r="CB254" s="177" t="s">
        <v>264</v>
      </c>
      <c r="CC254" s="122">
        <v>54.86</v>
      </c>
      <c r="CD254" s="178" t="s">
        <v>3260</v>
      </c>
      <c r="CE254" s="177" t="s">
        <v>278</v>
      </c>
      <c r="CF254" s="177" t="s">
        <v>1422</v>
      </c>
      <c r="CG254" s="83" t="s">
        <v>89</v>
      </c>
      <c r="CH254" s="57"/>
      <c r="CV254" s="51"/>
      <c r="CW254" s="51"/>
      <c r="CX254" s="51"/>
      <c r="CY254" s="51"/>
      <c r="CZ254" s="51"/>
      <c r="DA254" s="51"/>
      <c r="DB254" s="51"/>
      <c r="DC254" s="51"/>
      <c r="DD254" s="51"/>
    </row>
    <row r="255" spans="73:108" ht="15" x14ac:dyDescent="0.25">
      <c r="BU255" s="91"/>
      <c r="BV255" s="177">
        <v>2009</v>
      </c>
      <c r="BW255" s="177">
        <v>10</v>
      </c>
      <c r="BX255" s="177" t="s">
        <v>269</v>
      </c>
      <c r="BY255" s="177" t="s">
        <v>262</v>
      </c>
      <c r="BZ255" s="177" t="s">
        <v>277</v>
      </c>
      <c r="CA255" s="177">
        <v>6</v>
      </c>
      <c r="CB255" s="177" t="s">
        <v>264</v>
      </c>
      <c r="CC255" s="122">
        <v>269.18</v>
      </c>
      <c r="CD255" s="178" t="s">
        <v>75</v>
      </c>
      <c r="CE255" s="177" t="s">
        <v>278</v>
      </c>
      <c r="CF255" s="177" t="s">
        <v>1421</v>
      </c>
      <c r="CG255" s="83" t="s">
        <v>89</v>
      </c>
      <c r="CH255" s="57"/>
      <c r="CV255" s="51"/>
      <c r="CW255" s="51"/>
      <c r="CX255" s="51"/>
      <c r="CY255" s="51"/>
      <c r="CZ255" s="51"/>
      <c r="DA255" s="51"/>
      <c r="DB255" s="51"/>
      <c r="DC255" s="51"/>
      <c r="DD255" s="51"/>
    </row>
    <row r="256" spans="73:108" ht="15" x14ac:dyDescent="0.25">
      <c r="BU256" s="91"/>
      <c r="BV256" s="177">
        <v>2009</v>
      </c>
      <c r="BW256" s="177">
        <v>10</v>
      </c>
      <c r="BX256" s="177" t="s">
        <v>269</v>
      </c>
      <c r="BY256" s="177" t="s">
        <v>262</v>
      </c>
      <c r="BZ256" s="177" t="s">
        <v>347</v>
      </c>
      <c r="CA256" s="177">
        <v>6</v>
      </c>
      <c r="CB256" s="177" t="s">
        <v>264</v>
      </c>
      <c r="CC256" s="122">
        <v>26.55</v>
      </c>
      <c r="CD256" s="178" t="s">
        <v>2528</v>
      </c>
      <c r="CE256" s="177" t="s">
        <v>278</v>
      </c>
      <c r="CF256" s="177" t="s">
        <v>1440</v>
      </c>
      <c r="CG256" s="83" t="s">
        <v>89</v>
      </c>
      <c r="CH256" s="57"/>
      <c r="CV256" s="51"/>
      <c r="CW256" s="51"/>
      <c r="CX256" s="51"/>
      <c r="CY256" s="51"/>
      <c r="CZ256" s="51"/>
      <c r="DA256" s="51"/>
      <c r="DB256" s="51"/>
      <c r="DC256" s="51"/>
      <c r="DD256" s="51"/>
    </row>
    <row r="257" spans="73:108" ht="15" x14ac:dyDescent="0.25">
      <c r="BU257" s="91"/>
      <c r="BV257" s="177">
        <v>2009</v>
      </c>
      <c r="BW257" s="177">
        <v>11</v>
      </c>
      <c r="BX257" s="177" t="s">
        <v>269</v>
      </c>
      <c r="BY257" s="177" t="s">
        <v>262</v>
      </c>
      <c r="BZ257" s="177" t="s">
        <v>277</v>
      </c>
      <c r="CA257" s="177">
        <v>6</v>
      </c>
      <c r="CB257" s="177" t="s">
        <v>264</v>
      </c>
      <c r="CC257" s="122">
        <v>0</v>
      </c>
      <c r="CD257" s="178" t="s">
        <v>61</v>
      </c>
      <c r="CE257" s="177" t="s">
        <v>278</v>
      </c>
      <c r="CF257" s="177" t="s">
        <v>1463</v>
      </c>
      <c r="CG257" s="83" t="s">
        <v>89</v>
      </c>
      <c r="CH257" s="57"/>
      <c r="CV257" s="51"/>
      <c r="CW257" s="51"/>
      <c r="CX257" s="51"/>
      <c r="CY257" s="51"/>
      <c r="CZ257" s="51"/>
      <c r="DA257" s="51"/>
      <c r="DB257" s="51"/>
      <c r="DC257" s="51"/>
      <c r="DD257" s="51"/>
    </row>
    <row r="258" spans="73:108" ht="15" x14ac:dyDescent="0.25">
      <c r="BU258" s="91"/>
      <c r="BV258" s="177">
        <v>2009</v>
      </c>
      <c r="BW258" s="177">
        <v>11</v>
      </c>
      <c r="BX258" s="177" t="s">
        <v>269</v>
      </c>
      <c r="BY258" s="177" t="s">
        <v>262</v>
      </c>
      <c r="BZ258" s="177" t="s">
        <v>277</v>
      </c>
      <c r="CA258" s="177">
        <v>6</v>
      </c>
      <c r="CB258" s="177" t="s">
        <v>264</v>
      </c>
      <c r="CC258" s="122">
        <v>1261.5999999999999</v>
      </c>
      <c r="CD258" s="178" t="s">
        <v>61</v>
      </c>
      <c r="CE258" s="177" t="s">
        <v>278</v>
      </c>
      <c r="CF258" s="177" t="s">
        <v>1465</v>
      </c>
      <c r="CG258" s="83" t="s">
        <v>89</v>
      </c>
      <c r="CH258" s="57"/>
      <c r="CV258" s="51"/>
      <c r="CW258" s="51"/>
      <c r="CX258" s="51"/>
      <c r="CY258" s="51"/>
      <c r="CZ258" s="51"/>
      <c r="DA258" s="51"/>
      <c r="DB258" s="51"/>
      <c r="DC258" s="51"/>
      <c r="DD258" s="51"/>
    </row>
    <row r="259" spans="73:108" ht="15" x14ac:dyDescent="0.25">
      <c r="BU259" s="91"/>
      <c r="BV259" s="177">
        <v>2009</v>
      </c>
      <c r="BW259" s="177">
        <v>11</v>
      </c>
      <c r="BX259" s="177" t="s">
        <v>269</v>
      </c>
      <c r="BY259" s="177" t="s">
        <v>262</v>
      </c>
      <c r="BZ259" s="177" t="s">
        <v>277</v>
      </c>
      <c r="CA259" s="177">
        <v>6</v>
      </c>
      <c r="CB259" s="177" t="s">
        <v>264</v>
      </c>
      <c r="CC259" s="122">
        <v>0</v>
      </c>
      <c r="CD259" s="178" t="s">
        <v>61</v>
      </c>
      <c r="CE259" s="177" t="s">
        <v>278</v>
      </c>
      <c r="CF259" s="177" t="s">
        <v>1467</v>
      </c>
      <c r="CG259" s="83" t="s">
        <v>89</v>
      </c>
      <c r="CH259" s="57"/>
      <c r="CV259" s="51"/>
      <c r="CW259" s="51"/>
      <c r="CX259" s="51"/>
      <c r="CY259" s="51"/>
      <c r="CZ259" s="51"/>
      <c r="DA259" s="51"/>
      <c r="DB259" s="51"/>
      <c r="DC259" s="51"/>
      <c r="DD259" s="51"/>
    </row>
    <row r="260" spans="73:108" ht="15" x14ac:dyDescent="0.25">
      <c r="BU260" s="91"/>
      <c r="BV260" s="177">
        <v>2009</v>
      </c>
      <c r="BW260" s="177">
        <v>11</v>
      </c>
      <c r="BX260" s="177" t="s">
        <v>269</v>
      </c>
      <c r="BY260" s="177" t="s">
        <v>262</v>
      </c>
      <c r="BZ260" s="177" t="s">
        <v>277</v>
      </c>
      <c r="CA260" s="177">
        <v>6</v>
      </c>
      <c r="CB260" s="177" t="s">
        <v>264</v>
      </c>
      <c r="CC260" s="122">
        <v>1261.5999999999999</v>
      </c>
      <c r="CD260" s="178" t="s">
        <v>61</v>
      </c>
      <c r="CE260" s="177" t="s">
        <v>278</v>
      </c>
      <c r="CF260" s="177" t="s">
        <v>1468</v>
      </c>
      <c r="CG260" s="83" t="s">
        <v>89</v>
      </c>
      <c r="CH260" s="57"/>
      <c r="CV260" s="51"/>
      <c r="CW260" s="51"/>
      <c r="CX260" s="51"/>
      <c r="CY260" s="51"/>
      <c r="CZ260" s="51"/>
      <c r="DA260" s="51"/>
      <c r="DB260" s="51"/>
      <c r="DC260" s="51"/>
      <c r="DD260" s="51"/>
    </row>
    <row r="261" spans="73:108" ht="15" x14ac:dyDescent="0.25">
      <c r="BU261" s="91"/>
      <c r="BV261" s="177">
        <v>2009</v>
      </c>
      <c r="BW261" s="177">
        <v>11</v>
      </c>
      <c r="BX261" s="177" t="s">
        <v>269</v>
      </c>
      <c r="BY261" s="177" t="s">
        <v>262</v>
      </c>
      <c r="BZ261" s="177" t="s">
        <v>277</v>
      </c>
      <c r="CA261" s="177">
        <v>6</v>
      </c>
      <c r="CB261" s="177" t="s">
        <v>264</v>
      </c>
      <c r="CC261" s="122">
        <v>388.26</v>
      </c>
      <c r="CD261" s="178" t="s">
        <v>54</v>
      </c>
      <c r="CE261" s="177" t="s">
        <v>278</v>
      </c>
      <c r="CF261" s="177" t="s">
        <v>1466</v>
      </c>
      <c r="CG261" s="83" t="s">
        <v>89</v>
      </c>
      <c r="CH261" s="57"/>
      <c r="CV261" s="51"/>
      <c r="CW261" s="51"/>
      <c r="CX261" s="51"/>
      <c r="CY261" s="51"/>
      <c r="CZ261" s="51"/>
      <c r="DA261" s="51"/>
      <c r="DB261" s="51"/>
      <c r="DC261" s="51"/>
      <c r="DD261" s="51"/>
    </row>
    <row r="262" spans="73:108" ht="15" x14ac:dyDescent="0.25">
      <c r="BU262" s="91"/>
      <c r="BV262" s="177">
        <v>2009</v>
      </c>
      <c r="BW262" s="177">
        <v>11</v>
      </c>
      <c r="BX262" s="177" t="s">
        <v>269</v>
      </c>
      <c r="BY262" s="177" t="s">
        <v>262</v>
      </c>
      <c r="BZ262" s="177" t="s">
        <v>277</v>
      </c>
      <c r="CA262" s="177">
        <v>6</v>
      </c>
      <c r="CB262" s="177" t="s">
        <v>264</v>
      </c>
      <c r="CC262" s="122">
        <v>6.16</v>
      </c>
      <c r="CD262" s="178" t="s">
        <v>3299</v>
      </c>
      <c r="CE262" s="177" t="s">
        <v>278</v>
      </c>
      <c r="CF262" s="177" t="s">
        <v>1464</v>
      </c>
      <c r="CG262" s="83" t="s">
        <v>89</v>
      </c>
      <c r="CH262" s="57"/>
      <c r="CV262" s="51"/>
      <c r="CW262" s="51"/>
      <c r="CX262" s="51"/>
      <c r="CY262" s="51"/>
      <c r="CZ262" s="51"/>
      <c r="DA262" s="51"/>
      <c r="DB262" s="51"/>
      <c r="DC262" s="51"/>
      <c r="DD262" s="51"/>
    </row>
    <row r="263" spans="73:108" ht="15" x14ac:dyDescent="0.25">
      <c r="BU263" s="91"/>
      <c r="BV263" s="177">
        <v>2009</v>
      </c>
      <c r="BW263" s="177">
        <v>11</v>
      </c>
      <c r="BX263" s="177" t="s">
        <v>269</v>
      </c>
      <c r="BY263" s="177" t="s">
        <v>262</v>
      </c>
      <c r="BZ263" s="177" t="s">
        <v>277</v>
      </c>
      <c r="CA263" s="177">
        <v>6</v>
      </c>
      <c r="CB263" s="177" t="s">
        <v>264</v>
      </c>
      <c r="CC263" s="122">
        <v>323.92</v>
      </c>
      <c r="CD263" s="178" t="s">
        <v>108</v>
      </c>
      <c r="CE263" s="177" t="s">
        <v>278</v>
      </c>
      <c r="CF263" s="177" t="s">
        <v>1464</v>
      </c>
      <c r="CG263" s="83" t="s">
        <v>89</v>
      </c>
      <c r="CH263" s="57"/>
      <c r="CV263" s="51"/>
      <c r="CW263" s="51"/>
      <c r="CX263" s="51"/>
      <c r="CY263" s="51"/>
      <c r="CZ263" s="51"/>
      <c r="DA263" s="51"/>
      <c r="DB263" s="51"/>
      <c r="DC263" s="51"/>
      <c r="DD263" s="51"/>
    </row>
    <row r="264" spans="73:108" ht="15" x14ac:dyDescent="0.25">
      <c r="BU264" s="91"/>
      <c r="BV264" s="177">
        <v>2009</v>
      </c>
      <c r="BW264" s="177">
        <v>11</v>
      </c>
      <c r="BX264" s="177" t="s">
        <v>269</v>
      </c>
      <c r="BY264" s="177" t="s">
        <v>262</v>
      </c>
      <c r="BZ264" s="177" t="s">
        <v>277</v>
      </c>
      <c r="CA264" s="177">
        <v>6</v>
      </c>
      <c r="CB264" s="177" t="s">
        <v>264</v>
      </c>
      <c r="CC264" s="122">
        <v>21.34</v>
      </c>
      <c r="CD264" s="178" t="s">
        <v>2331</v>
      </c>
      <c r="CE264" s="177" t="s">
        <v>278</v>
      </c>
      <c r="CF264" s="177" t="s">
        <v>1469</v>
      </c>
      <c r="CG264" s="83" t="s">
        <v>89</v>
      </c>
      <c r="CH264" s="57"/>
      <c r="CV264" s="51"/>
      <c r="CW264" s="51"/>
      <c r="CX264" s="51"/>
      <c r="CY264" s="51"/>
      <c r="CZ264" s="51"/>
      <c r="DA264" s="51"/>
      <c r="DB264" s="51"/>
      <c r="DC264" s="51"/>
      <c r="DD264" s="51"/>
    </row>
    <row r="265" spans="73:108" ht="15" x14ac:dyDescent="0.25">
      <c r="BU265" s="91"/>
      <c r="BV265" s="177">
        <v>2009</v>
      </c>
      <c r="BW265" s="177">
        <v>12</v>
      </c>
      <c r="BX265" s="177" t="s">
        <v>269</v>
      </c>
      <c r="BY265" s="177" t="s">
        <v>262</v>
      </c>
      <c r="BZ265" s="177" t="s">
        <v>277</v>
      </c>
      <c r="CA265" s="177">
        <v>6</v>
      </c>
      <c r="CB265" s="177" t="s">
        <v>264</v>
      </c>
      <c r="CC265" s="122">
        <v>0</v>
      </c>
      <c r="CD265" s="178" t="s">
        <v>2</v>
      </c>
      <c r="CE265" s="177" t="s">
        <v>278</v>
      </c>
      <c r="CF265" s="177" t="s">
        <v>1507</v>
      </c>
      <c r="CG265" s="83" t="s">
        <v>89</v>
      </c>
      <c r="CH265" s="57"/>
      <c r="CV265" s="51"/>
      <c r="CW265" s="51"/>
      <c r="CX265" s="51"/>
      <c r="CY265" s="51"/>
      <c r="CZ265" s="51"/>
      <c r="DA265" s="51"/>
      <c r="DB265" s="51"/>
      <c r="DC265" s="51"/>
      <c r="DD265" s="51"/>
    </row>
    <row r="266" spans="73:108" ht="15" x14ac:dyDescent="0.25">
      <c r="BU266" s="91"/>
      <c r="BV266" s="177">
        <v>2009</v>
      </c>
      <c r="BW266" s="177">
        <v>12</v>
      </c>
      <c r="BX266" s="177" t="s">
        <v>269</v>
      </c>
      <c r="BY266" s="177" t="s">
        <v>262</v>
      </c>
      <c r="BZ266" s="177" t="s">
        <v>277</v>
      </c>
      <c r="CA266" s="177">
        <v>6</v>
      </c>
      <c r="CB266" s="177" t="s">
        <v>264</v>
      </c>
      <c r="CC266" s="122">
        <v>253.6</v>
      </c>
      <c r="CD266" s="178" t="s">
        <v>2</v>
      </c>
      <c r="CE266" s="177" t="s">
        <v>278</v>
      </c>
      <c r="CF266" s="177" t="s">
        <v>1510</v>
      </c>
      <c r="CG266" s="83" t="s">
        <v>89</v>
      </c>
      <c r="CH266" s="57"/>
      <c r="CV266" s="51"/>
      <c r="CW266" s="51"/>
      <c r="CX266" s="51"/>
      <c r="CY266" s="51"/>
      <c r="CZ266" s="51"/>
      <c r="DA266" s="51"/>
      <c r="DB266" s="51"/>
      <c r="DC266" s="51"/>
      <c r="DD266" s="51"/>
    </row>
    <row r="267" spans="73:108" ht="15" x14ac:dyDescent="0.25">
      <c r="BU267" s="91"/>
      <c r="BV267" s="177">
        <v>2009</v>
      </c>
      <c r="BW267" s="177">
        <v>12</v>
      </c>
      <c r="BX267" s="177" t="s">
        <v>269</v>
      </c>
      <c r="BY267" s="177" t="s">
        <v>262</v>
      </c>
      <c r="BZ267" s="177" t="s">
        <v>277</v>
      </c>
      <c r="CA267" s="177">
        <v>6</v>
      </c>
      <c r="CB267" s="177" t="s">
        <v>264</v>
      </c>
      <c r="CC267" s="122">
        <v>0</v>
      </c>
      <c r="CD267" s="178" t="s">
        <v>2</v>
      </c>
      <c r="CE267" s="177" t="s">
        <v>278</v>
      </c>
      <c r="CF267" s="177" t="s">
        <v>1511</v>
      </c>
      <c r="CG267" s="83" t="s">
        <v>89</v>
      </c>
      <c r="CH267" s="57"/>
      <c r="CV267" s="51"/>
      <c r="CW267" s="51"/>
      <c r="CX267" s="51"/>
      <c r="CY267" s="51"/>
      <c r="CZ267" s="51"/>
      <c r="DA267" s="51"/>
      <c r="DB267" s="51"/>
      <c r="DC267" s="51"/>
      <c r="DD267" s="51"/>
    </row>
    <row r="268" spans="73:108" ht="15" x14ac:dyDescent="0.25">
      <c r="BU268" s="91"/>
      <c r="BV268" s="177">
        <v>2009</v>
      </c>
      <c r="BW268" s="177">
        <v>12</v>
      </c>
      <c r="BX268" s="177" t="s">
        <v>269</v>
      </c>
      <c r="BY268" s="177" t="s">
        <v>262</v>
      </c>
      <c r="BZ268" s="177" t="s">
        <v>277</v>
      </c>
      <c r="CA268" s="177">
        <v>6</v>
      </c>
      <c r="CB268" s="177" t="s">
        <v>264</v>
      </c>
      <c r="CC268" s="122">
        <v>0</v>
      </c>
      <c r="CD268" s="178" t="s">
        <v>2</v>
      </c>
      <c r="CE268" s="177" t="s">
        <v>278</v>
      </c>
      <c r="CF268" s="177" t="s">
        <v>1515</v>
      </c>
      <c r="CG268" s="83" t="s">
        <v>89</v>
      </c>
      <c r="CH268" s="57"/>
      <c r="CV268" s="51"/>
      <c r="CW268" s="51"/>
      <c r="CX268" s="51"/>
      <c r="CY268" s="51"/>
      <c r="CZ268" s="51"/>
      <c r="DA268" s="51"/>
      <c r="DB268" s="51"/>
      <c r="DC268" s="51"/>
      <c r="DD268" s="51"/>
    </row>
    <row r="269" spans="73:108" ht="15" x14ac:dyDescent="0.25">
      <c r="BU269" s="91"/>
      <c r="BV269" s="177">
        <v>2009</v>
      </c>
      <c r="BW269" s="177">
        <v>12</v>
      </c>
      <c r="BX269" s="177" t="s">
        <v>269</v>
      </c>
      <c r="BY269" s="177" t="s">
        <v>262</v>
      </c>
      <c r="BZ269" s="177" t="s">
        <v>277</v>
      </c>
      <c r="CA269" s="177">
        <v>6</v>
      </c>
      <c r="CB269" s="177" t="s">
        <v>264</v>
      </c>
      <c r="CC269" s="122">
        <v>0</v>
      </c>
      <c r="CD269" s="178" t="s">
        <v>61</v>
      </c>
      <c r="CE269" s="177" t="s">
        <v>278</v>
      </c>
      <c r="CF269" s="177" t="s">
        <v>1501</v>
      </c>
      <c r="CG269" s="83" t="s">
        <v>89</v>
      </c>
      <c r="CH269" s="57"/>
      <c r="CV269" s="51"/>
      <c r="CW269" s="51"/>
      <c r="CX269" s="51"/>
      <c r="CY269" s="51"/>
      <c r="CZ269" s="51"/>
      <c r="DA269" s="51"/>
      <c r="DB269" s="51"/>
      <c r="DC269" s="51"/>
      <c r="DD269" s="51"/>
    </row>
    <row r="270" spans="73:108" ht="15" x14ac:dyDescent="0.25">
      <c r="BU270" s="91"/>
      <c r="BV270" s="177">
        <v>2009</v>
      </c>
      <c r="BW270" s="177">
        <v>12</v>
      </c>
      <c r="BX270" s="177" t="s">
        <v>269</v>
      </c>
      <c r="BY270" s="177" t="s">
        <v>262</v>
      </c>
      <c r="BZ270" s="177" t="s">
        <v>277</v>
      </c>
      <c r="CA270" s="177">
        <v>6</v>
      </c>
      <c r="CB270" s="177" t="s">
        <v>264</v>
      </c>
      <c r="CC270" s="122">
        <v>0</v>
      </c>
      <c r="CD270" s="178" t="s">
        <v>61</v>
      </c>
      <c r="CE270" s="177" t="s">
        <v>278</v>
      </c>
      <c r="CF270" s="177" t="s">
        <v>1502</v>
      </c>
      <c r="CG270" s="83" t="s">
        <v>89</v>
      </c>
      <c r="CH270" s="57"/>
      <c r="CV270" s="51"/>
      <c r="CW270" s="51"/>
      <c r="CX270" s="51"/>
      <c r="CY270" s="51"/>
      <c r="CZ270" s="51"/>
      <c r="DA270" s="51"/>
      <c r="DB270" s="51"/>
      <c r="DC270" s="51"/>
      <c r="DD270" s="51"/>
    </row>
    <row r="271" spans="73:108" ht="15" x14ac:dyDescent="0.25">
      <c r="BU271" s="91"/>
      <c r="BV271" s="177">
        <v>2009</v>
      </c>
      <c r="BW271" s="177">
        <v>12</v>
      </c>
      <c r="BX271" s="177" t="s">
        <v>269</v>
      </c>
      <c r="BY271" s="177" t="s">
        <v>262</v>
      </c>
      <c r="BZ271" s="177" t="s">
        <v>277</v>
      </c>
      <c r="CA271" s="177">
        <v>6</v>
      </c>
      <c r="CB271" s="177" t="s">
        <v>264</v>
      </c>
      <c r="CC271" s="122">
        <v>2201.4899999999998</v>
      </c>
      <c r="CD271" s="178" t="s">
        <v>61</v>
      </c>
      <c r="CE271" s="177" t="s">
        <v>278</v>
      </c>
      <c r="CF271" s="177" t="s">
        <v>1503</v>
      </c>
      <c r="CG271" s="83" t="s">
        <v>89</v>
      </c>
      <c r="CH271" s="57"/>
      <c r="CV271" s="51"/>
      <c r="CW271" s="51"/>
      <c r="CX271" s="51"/>
      <c r="CY271" s="51"/>
      <c r="CZ271" s="51"/>
      <c r="DA271" s="51"/>
      <c r="DB271" s="51"/>
      <c r="DC271" s="51"/>
      <c r="DD271" s="51"/>
    </row>
    <row r="272" spans="73:108" ht="15" x14ac:dyDescent="0.25">
      <c r="BU272" s="91"/>
      <c r="BV272" s="177">
        <v>2009</v>
      </c>
      <c r="BW272" s="177">
        <v>12</v>
      </c>
      <c r="BX272" s="177" t="s">
        <v>269</v>
      </c>
      <c r="BY272" s="177" t="s">
        <v>262</v>
      </c>
      <c r="BZ272" s="177" t="s">
        <v>277</v>
      </c>
      <c r="CA272" s="177">
        <v>6</v>
      </c>
      <c r="CB272" s="177" t="s">
        <v>264</v>
      </c>
      <c r="CC272" s="122">
        <v>1261.5999999999999</v>
      </c>
      <c r="CD272" s="178" t="s">
        <v>61</v>
      </c>
      <c r="CE272" s="177" t="s">
        <v>278</v>
      </c>
      <c r="CF272" s="177" t="s">
        <v>1504</v>
      </c>
      <c r="CG272" s="83" t="s">
        <v>89</v>
      </c>
      <c r="CH272" s="57"/>
      <c r="CV272" s="51"/>
      <c r="CW272" s="51"/>
      <c r="CX272" s="51"/>
      <c r="CY272" s="51"/>
      <c r="CZ272" s="51"/>
      <c r="DA272" s="51"/>
      <c r="DB272" s="51"/>
      <c r="DC272" s="51"/>
      <c r="DD272" s="51"/>
    </row>
    <row r="273" spans="73:108" ht="15" x14ac:dyDescent="0.25">
      <c r="BU273" s="91"/>
      <c r="BV273" s="177">
        <v>2009</v>
      </c>
      <c r="BW273" s="177">
        <v>12</v>
      </c>
      <c r="BX273" s="177" t="s">
        <v>269</v>
      </c>
      <c r="BY273" s="177" t="s">
        <v>262</v>
      </c>
      <c r="BZ273" s="177" t="s">
        <v>277</v>
      </c>
      <c r="CA273" s="177">
        <v>6</v>
      </c>
      <c r="CB273" s="177" t="s">
        <v>264</v>
      </c>
      <c r="CC273" s="122">
        <v>0</v>
      </c>
      <c r="CD273" s="178" t="s">
        <v>61</v>
      </c>
      <c r="CE273" s="177" t="s">
        <v>278</v>
      </c>
      <c r="CF273" s="177" t="s">
        <v>1505</v>
      </c>
      <c r="CG273" s="83" t="s">
        <v>89</v>
      </c>
      <c r="CH273" s="57"/>
      <c r="CV273" s="51"/>
      <c r="CW273" s="51"/>
      <c r="CX273" s="51"/>
      <c r="CY273" s="51"/>
      <c r="CZ273" s="51"/>
      <c r="DA273" s="51"/>
      <c r="DB273" s="51"/>
      <c r="DC273" s="51"/>
      <c r="DD273" s="51"/>
    </row>
    <row r="274" spans="73:108" ht="15" x14ac:dyDescent="0.25">
      <c r="BU274" s="91"/>
      <c r="BV274" s="177">
        <v>2009</v>
      </c>
      <c r="BW274" s="177">
        <v>12</v>
      </c>
      <c r="BX274" s="177" t="s">
        <v>269</v>
      </c>
      <c r="BY274" s="177" t="s">
        <v>262</v>
      </c>
      <c r="BZ274" s="177" t="s">
        <v>277</v>
      </c>
      <c r="CA274" s="177">
        <v>6</v>
      </c>
      <c r="CB274" s="177" t="s">
        <v>264</v>
      </c>
      <c r="CC274" s="122">
        <v>1261.5999999999999</v>
      </c>
      <c r="CD274" s="178" t="s">
        <v>61</v>
      </c>
      <c r="CE274" s="177" t="s">
        <v>278</v>
      </c>
      <c r="CF274" s="177" t="s">
        <v>1506</v>
      </c>
      <c r="CG274" s="83" t="s">
        <v>89</v>
      </c>
      <c r="CH274" s="57"/>
      <c r="CV274" s="51"/>
      <c r="CW274" s="51"/>
      <c r="CX274" s="51"/>
      <c r="CY274" s="51"/>
      <c r="CZ274" s="51"/>
      <c r="DA274" s="51"/>
      <c r="DB274" s="51"/>
      <c r="DC274" s="51"/>
      <c r="DD274" s="51"/>
    </row>
    <row r="275" spans="73:108" ht="15" x14ac:dyDescent="0.25">
      <c r="BU275" s="91"/>
      <c r="BV275" s="177">
        <v>2009</v>
      </c>
      <c r="BW275" s="177">
        <v>12</v>
      </c>
      <c r="BX275" s="177" t="s">
        <v>269</v>
      </c>
      <c r="BY275" s="177" t="s">
        <v>262</v>
      </c>
      <c r="BZ275" s="177" t="s">
        <v>277</v>
      </c>
      <c r="CA275" s="177">
        <v>6</v>
      </c>
      <c r="CB275" s="177" t="s">
        <v>264</v>
      </c>
      <c r="CC275" s="122">
        <v>0</v>
      </c>
      <c r="CD275" s="178" t="s">
        <v>61</v>
      </c>
      <c r="CE275" s="177" t="s">
        <v>278</v>
      </c>
      <c r="CF275" s="177" t="s">
        <v>1513</v>
      </c>
      <c r="CG275" s="83" t="s">
        <v>89</v>
      </c>
      <c r="CH275" s="57"/>
      <c r="CV275" s="51"/>
      <c r="CW275" s="51"/>
      <c r="CX275" s="51"/>
      <c r="CY275" s="51"/>
      <c r="CZ275" s="51"/>
      <c r="DA275" s="51"/>
      <c r="DB275" s="51"/>
      <c r="DC275" s="51"/>
      <c r="DD275" s="51"/>
    </row>
    <row r="276" spans="73:108" ht="15" x14ac:dyDescent="0.25">
      <c r="BU276" s="91"/>
      <c r="BV276" s="177">
        <v>2009</v>
      </c>
      <c r="BW276" s="177">
        <v>12</v>
      </c>
      <c r="BX276" s="177" t="s">
        <v>269</v>
      </c>
      <c r="BY276" s="177" t="s">
        <v>262</v>
      </c>
      <c r="BZ276" s="177" t="s">
        <v>277</v>
      </c>
      <c r="CA276" s="177">
        <v>6</v>
      </c>
      <c r="CB276" s="177" t="s">
        <v>264</v>
      </c>
      <c r="CC276" s="122">
        <v>92.16</v>
      </c>
      <c r="CD276" s="178" t="s">
        <v>97</v>
      </c>
      <c r="CE276" s="177" t="s">
        <v>278</v>
      </c>
      <c r="CF276" s="177" t="s">
        <v>1507</v>
      </c>
      <c r="CG276" s="83" t="s">
        <v>89</v>
      </c>
      <c r="CH276" s="57"/>
      <c r="CV276" s="51"/>
      <c r="CW276" s="51"/>
      <c r="CX276" s="51"/>
      <c r="CY276" s="51"/>
      <c r="CZ276" s="51"/>
      <c r="DA276" s="51"/>
      <c r="DB276" s="51"/>
      <c r="DC276" s="51"/>
      <c r="DD276" s="51"/>
    </row>
    <row r="277" spans="73:108" ht="15" x14ac:dyDescent="0.25">
      <c r="BU277" s="91"/>
      <c r="BV277" s="177">
        <v>2009</v>
      </c>
      <c r="BW277" s="177">
        <v>12</v>
      </c>
      <c r="BX277" s="177" t="s">
        <v>269</v>
      </c>
      <c r="BY277" s="177" t="s">
        <v>262</v>
      </c>
      <c r="BZ277" s="177" t="s">
        <v>277</v>
      </c>
      <c r="CA277" s="177">
        <v>6</v>
      </c>
      <c r="CB277" s="177" t="s">
        <v>264</v>
      </c>
      <c r="CC277" s="122">
        <v>0</v>
      </c>
      <c r="CD277" s="178" t="s">
        <v>3331</v>
      </c>
      <c r="CE277" s="177" t="s">
        <v>278</v>
      </c>
      <c r="CF277" s="177" t="s">
        <v>1512</v>
      </c>
      <c r="CG277" s="83" t="s">
        <v>89</v>
      </c>
      <c r="CH277" s="57"/>
      <c r="CV277" s="51"/>
      <c r="CW277" s="51"/>
      <c r="CX277" s="51"/>
      <c r="CY277" s="51"/>
      <c r="CZ277" s="51"/>
      <c r="DA277" s="51"/>
      <c r="DB277" s="51"/>
      <c r="DC277" s="51"/>
      <c r="DD277" s="51"/>
    </row>
    <row r="278" spans="73:108" ht="15" x14ac:dyDescent="0.25">
      <c r="BU278" s="91"/>
      <c r="BV278" s="177">
        <v>2009</v>
      </c>
      <c r="BW278" s="177">
        <v>12</v>
      </c>
      <c r="BX278" s="177" t="s">
        <v>269</v>
      </c>
      <c r="BY278" s="177" t="s">
        <v>262</v>
      </c>
      <c r="BZ278" s="177" t="s">
        <v>277</v>
      </c>
      <c r="CA278" s="177">
        <v>6</v>
      </c>
      <c r="CB278" s="177" t="s">
        <v>264</v>
      </c>
      <c r="CC278" s="122">
        <v>0</v>
      </c>
      <c r="CD278" s="178" t="s">
        <v>53</v>
      </c>
      <c r="CE278" s="177" t="s">
        <v>278</v>
      </c>
      <c r="CF278" s="177" t="s">
        <v>1507</v>
      </c>
      <c r="CG278" s="83" t="s">
        <v>89</v>
      </c>
      <c r="CH278" s="57"/>
      <c r="CV278" s="51"/>
      <c r="CW278" s="51"/>
      <c r="CX278" s="51"/>
      <c r="CY278" s="51"/>
      <c r="CZ278" s="51"/>
      <c r="DA278" s="51"/>
      <c r="DB278" s="51"/>
      <c r="DC278" s="51"/>
      <c r="DD278" s="51"/>
    </row>
    <row r="279" spans="73:108" ht="15" x14ac:dyDescent="0.25">
      <c r="BU279" s="91"/>
      <c r="BV279" s="177">
        <v>2009</v>
      </c>
      <c r="BW279" s="177">
        <v>12</v>
      </c>
      <c r="BX279" s="177" t="s">
        <v>269</v>
      </c>
      <c r="BY279" s="177" t="s">
        <v>262</v>
      </c>
      <c r="BZ279" s="177" t="s">
        <v>277</v>
      </c>
      <c r="CA279" s="177">
        <v>6</v>
      </c>
      <c r="CB279" s="177" t="s">
        <v>264</v>
      </c>
      <c r="CC279" s="122">
        <v>4057.2</v>
      </c>
      <c r="CD279" s="178" t="s">
        <v>53</v>
      </c>
      <c r="CE279" s="177" t="s">
        <v>278</v>
      </c>
      <c r="CF279" s="177" t="s">
        <v>1509</v>
      </c>
      <c r="CG279" s="83" t="s">
        <v>89</v>
      </c>
      <c r="CH279" s="57"/>
      <c r="CV279" s="51"/>
      <c r="CW279" s="51"/>
      <c r="CX279" s="51"/>
      <c r="CY279" s="51"/>
      <c r="CZ279" s="51"/>
      <c r="DA279" s="51"/>
      <c r="DB279" s="51"/>
      <c r="DC279" s="51"/>
      <c r="DD279" s="51"/>
    </row>
    <row r="280" spans="73:108" ht="15" x14ac:dyDescent="0.25">
      <c r="BU280" s="91"/>
      <c r="BV280" s="177">
        <v>2009</v>
      </c>
      <c r="BW280" s="177">
        <v>12</v>
      </c>
      <c r="BX280" s="177" t="s">
        <v>269</v>
      </c>
      <c r="BY280" s="177" t="s">
        <v>262</v>
      </c>
      <c r="BZ280" s="177" t="s">
        <v>277</v>
      </c>
      <c r="CA280" s="177">
        <v>6</v>
      </c>
      <c r="CB280" s="177" t="s">
        <v>264</v>
      </c>
      <c r="CC280" s="122">
        <v>0</v>
      </c>
      <c r="CD280" s="178" t="s">
        <v>53</v>
      </c>
      <c r="CE280" s="177" t="s">
        <v>278</v>
      </c>
      <c r="CF280" s="177" t="s">
        <v>1514</v>
      </c>
      <c r="CG280" s="83" t="s">
        <v>89</v>
      </c>
      <c r="CH280" s="57"/>
      <c r="CV280" s="51"/>
      <c r="CW280" s="51"/>
      <c r="CX280" s="51"/>
      <c r="CY280" s="51"/>
      <c r="CZ280" s="51"/>
      <c r="DA280" s="51"/>
      <c r="DB280" s="51"/>
      <c r="DC280" s="51"/>
      <c r="DD280" s="51"/>
    </row>
    <row r="281" spans="73:108" ht="15" x14ac:dyDescent="0.25">
      <c r="BU281" s="91"/>
      <c r="BV281" s="177">
        <v>2009</v>
      </c>
      <c r="BW281" s="177">
        <v>12</v>
      </c>
      <c r="BX281" s="177" t="s">
        <v>269</v>
      </c>
      <c r="BY281" s="177" t="s">
        <v>262</v>
      </c>
      <c r="BZ281" s="177" t="s">
        <v>277</v>
      </c>
      <c r="CA281" s="177">
        <v>6</v>
      </c>
      <c r="CB281" s="177" t="s">
        <v>264</v>
      </c>
      <c r="CC281" s="122">
        <v>0.59</v>
      </c>
      <c r="CD281" s="178" t="s">
        <v>2613</v>
      </c>
      <c r="CE281" s="177" t="s">
        <v>278</v>
      </c>
      <c r="CF281" s="177" t="s">
        <v>1507</v>
      </c>
      <c r="CG281" s="83" t="s">
        <v>89</v>
      </c>
      <c r="CH281" s="57"/>
      <c r="CV281" s="51"/>
      <c r="CW281" s="51"/>
      <c r="CX281" s="51"/>
      <c r="CY281" s="51"/>
      <c r="CZ281" s="51"/>
      <c r="DA281" s="51"/>
      <c r="DB281" s="51"/>
      <c r="DC281" s="51"/>
      <c r="DD281" s="51"/>
    </row>
    <row r="282" spans="73:108" ht="15" x14ac:dyDescent="0.25">
      <c r="BU282" s="91"/>
      <c r="BV282" s="177">
        <v>2009</v>
      </c>
      <c r="BW282" s="177">
        <v>12</v>
      </c>
      <c r="BX282" s="177" t="s">
        <v>269</v>
      </c>
      <c r="BY282" s="177" t="s">
        <v>262</v>
      </c>
      <c r="BZ282" s="177" t="s">
        <v>277</v>
      </c>
      <c r="CA282" s="177">
        <v>6</v>
      </c>
      <c r="CB282" s="177" t="s">
        <v>264</v>
      </c>
      <c r="CC282" s="122">
        <v>252</v>
      </c>
      <c r="CD282" s="178" t="s">
        <v>2613</v>
      </c>
      <c r="CE282" s="177" t="s">
        <v>278</v>
      </c>
      <c r="CF282" s="177" t="s">
        <v>1508</v>
      </c>
      <c r="CG282" s="83" t="s">
        <v>89</v>
      </c>
      <c r="CH282" s="57"/>
      <c r="CV282" s="51"/>
      <c r="CW282" s="51"/>
      <c r="CX282" s="51"/>
      <c r="CY282" s="51"/>
      <c r="CZ282" s="51"/>
      <c r="DA282" s="51"/>
      <c r="DB282" s="51"/>
      <c r="DC282" s="51"/>
      <c r="DD282" s="51"/>
    </row>
    <row r="283" spans="73:108" ht="15" x14ac:dyDescent="0.25">
      <c r="BU283" s="91"/>
      <c r="BV283" s="177">
        <v>2009</v>
      </c>
      <c r="BW283" s="177">
        <v>12</v>
      </c>
      <c r="BX283" s="177" t="s">
        <v>269</v>
      </c>
      <c r="BY283" s="177" t="s">
        <v>262</v>
      </c>
      <c r="BZ283" s="177" t="s">
        <v>277</v>
      </c>
      <c r="CA283" s="177">
        <v>6</v>
      </c>
      <c r="CB283" s="177" t="s">
        <v>264</v>
      </c>
      <c r="CC283" s="122">
        <v>0</v>
      </c>
      <c r="CD283" s="178" t="s">
        <v>2613</v>
      </c>
      <c r="CE283" s="177" t="s">
        <v>278</v>
      </c>
      <c r="CF283" s="177" t="s">
        <v>1514</v>
      </c>
      <c r="CG283" s="83" t="s">
        <v>89</v>
      </c>
      <c r="CH283" s="57"/>
      <c r="CV283" s="51"/>
      <c r="CW283" s="51"/>
      <c r="CX283" s="51"/>
      <c r="CY283" s="51"/>
      <c r="CZ283" s="51"/>
      <c r="DA283" s="51"/>
      <c r="DB283" s="51"/>
      <c r="DC283" s="51"/>
      <c r="DD283" s="51"/>
    </row>
    <row r="284" spans="73:108" ht="15" x14ac:dyDescent="0.25">
      <c r="BU284" s="91"/>
      <c r="BV284" s="177">
        <v>2009</v>
      </c>
      <c r="BW284" s="177">
        <v>12</v>
      </c>
      <c r="BX284" s="177" t="s">
        <v>269</v>
      </c>
      <c r="BY284" s="177" t="s">
        <v>262</v>
      </c>
      <c r="BZ284" s="177" t="s">
        <v>277</v>
      </c>
      <c r="CA284" s="177">
        <v>6</v>
      </c>
      <c r="CB284" s="177" t="s">
        <v>264</v>
      </c>
      <c r="CC284" s="122">
        <v>4.5999999999999996</v>
      </c>
      <c r="CD284" s="178" t="s">
        <v>2575</v>
      </c>
      <c r="CE284" s="177" t="s">
        <v>278</v>
      </c>
      <c r="CF284" s="177" t="s">
        <v>1500</v>
      </c>
      <c r="CG284" s="83" t="s">
        <v>89</v>
      </c>
      <c r="CH284" s="57"/>
      <c r="CV284" s="51"/>
      <c r="CW284" s="51"/>
      <c r="CX284" s="51"/>
      <c r="CY284" s="51"/>
      <c r="CZ284" s="51"/>
      <c r="DA284" s="51"/>
      <c r="DB284" s="51"/>
      <c r="DC284" s="51"/>
      <c r="DD284" s="51"/>
    </row>
    <row r="285" spans="73:108" ht="15" x14ac:dyDescent="0.25">
      <c r="BU285" s="91"/>
      <c r="BV285" s="177">
        <v>2009</v>
      </c>
      <c r="BW285" s="177">
        <v>12</v>
      </c>
      <c r="BX285" s="177" t="s">
        <v>269</v>
      </c>
      <c r="BY285" s="177" t="s">
        <v>262</v>
      </c>
      <c r="BZ285" s="177" t="s">
        <v>277</v>
      </c>
      <c r="CA285" s="177">
        <v>6</v>
      </c>
      <c r="CB285" s="177" t="s">
        <v>264</v>
      </c>
      <c r="CC285" s="122">
        <v>6.56</v>
      </c>
      <c r="CD285" s="178" t="s">
        <v>3332</v>
      </c>
      <c r="CE285" s="177" t="s">
        <v>278</v>
      </c>
      <c r="CF285" s="177" t="s">
        <v>1500</v>
      </c>
      <c r="CG285" s="83" t="s">
        <v>89</v>
      </c>
      <c r="CH285" s="57"/>
      <c r="CV285" s="51"/>
      <c r="CW285" s="51"/>
      <c r="CX285" s="51"/>
      <c r="CY285" s="51"/>
      <c r="CZ285" s="51"/>
      <c r="DA285" s="51"/>
      <c r="DB285" s="51"/>
      <c r="DC285" s="51"/>
      <c r="DD285" s="51"/>
    </row>
    <row r="286" spans="73:108" ht="15" x14ac:dyDescent="0.25">
      <c r="BU286" s="91"/>
      <c r="BV286" s="177">
        <v>2010</v>
      </c>
      <c r="BW286" s="177">
        <v>1</v>
      </c>
      <c r="BX286" s="177" t="s">
        <v>269</v>
      </c>
      <c r="BY286" s="177" t="s">
        <v>262</v>
      </c>
      <c r="BZ286" s="177" t="s">
        <v>277</v>
      </c>
      <c r="CA286" s="177">
        <v>6</v>
      </c>
      <c r="CB286" s="177" t="s">
        <v>264</v>
      </c>
      <c r="CC286" s="122">
        <v>129.52000000000001</v>
      </c>
      <c r="CD286" s="178" t="s">
        <v>2</v>
      </c>
      <c r="CE286" s="177" t="s">
        <v>278</v>
      </c>
      <c r="CF286" s="177" t="s">
        <v>1535</v>
      </c>
      <c r="CG286" s="83" t="s">
        <v>89</v>
      </c>
      <c r="CH286" s="57"/>
      <c r="CV286" s="51"/>
      <c r="CW286" s="51"/>
      <c r="CX286" s="51"/>
      <c r="CY286" s="51"/>
      <c r="CZ286" s="51"/>
      <c r="DA286" s="51"/>
      <c r="DB286" s="51"/>
      <c r="DC286" s="51"/>
      <c r="DD286" s="51"/>
    </row>
    <row r="287" spans="73:108" ht="15" x14ac:dyDescent="0.25">
      <c r="BU287" s="91"/>
      <c r="BV287" s="177">
        <v>2010</v>
      </c>
      <c r="BW287" s="177">
        <v>1</v>
      </c>
      <c r="BX287" s="177" t="s">
        <v>269</v>
      </c>
      <c r="BY287" s="177" t="s">
        <v>262</v>
      </c>
      <c r="BZ287" s="177" t="s">
        <v>277</v>
      </c>
      <c r="CA287" s="177">
        <v>6</v>
      </c>
      <c r="CB287" s="177" t="s">
        <v>264</v>
      </c>
      <c r="CC287" s="122">
        <v>0</v>
      </c>
      <c r="CD287" s="178" t="s">
        <v>61</v>
      </c>
      <c r="CE287" s="177" t="s">
        <v>278</v>
      </c>
      <c r="CF287" s="177" t="s">
        <v>1537</v>
      </c>
      <c r="CG287" s="83" t="s">
        <v>89</v>
      </c>
      <c r="CH287" s="57"/>
      <c r="CV287" s="51"/>
      <c r="CW287" s="51"/>
      <c r="CX287" s="51"/>
      <c r="CY287" s="51"/>
      <c r="CZ287" s="51"/>
      <c r="DA287" s="51"/>
      <c r="DB287" s="51"/>
      <c r="DC287" s="51"/>
      <c r="DD287" s="51"/>
    </row>
    <row r="288" spans="73:108" ht="15" x14ac:dyDescent="0.25">
      <c r="BU288" s="91"/>
      <c r="BV288" s="177">
        <v>2010</v>
      </c>
      <c r="BW288" s="177">
        <v>1</v>
      </c>
      <c r="BX288" s="177" t="s">
        <v>269</v>
      </c>
      <c r="BY288" s="177" t="s">
        <v>262</v>
      </c>
      <c r="BZ288" s="177" t="s">
        <v>277</v>
      </c>
      <c r="CA288" s="177">
        <v>6</v>
      </c>
      <c r="CB288" s="177" t="s">
        <v>264</v>
      </c>
      <c r="CC288" s="122">
        <v>1261.5999999999999</v>
      </c>
      <c r="CD288" s="178" t="s">
        <v>61</v>
      </c>
      <c r="CE288" s="177" t="s">
        <v>278</v>
      </c>
      <c r="CF288" s="177" t="s">
        <v>1538</v>
      </c>
      <c r="CG288" s="83" t="s">
        <v>89</v>
      </c>
      <c r="CH288" s="57"/>
      <c r="CV288" s="51"/>
      <c r="CW288" s="51"/>
      <c r="CX288" s="51"/>
      <c r="CY288" s="51"/>
      <c r="CZ288" s="51"/>
      <c r="DA288" s="51"/>
      <c r="DB288" s="51"/>
      <c r="DC288" s="51"/>
      <c r="DD288" s="51"/>
    </row>
    <row r="289" spans="73:108" ht="15" x14ac:dyDescent="0.25">
      <c r="BU289" s="91"/>
      <c r="BV289" s="177">
        <v>2010</v>
      </c>
      <c r="BW289" s="177">
        <v>1</v>
      </c>
      <c r="BX289" s="177" t="s">
        <v>269</v>
      </c>
      <c r="BY289" s="177" t="s">
        <v>262</v>
      </c>
      <c r="BZ289" s="177" t="s">
        <v>277</v>
      </c>
      <c r="CA289" s="177">
        <v>6</v>
      </c>
      <c r="CB289" s="177" t="s">
        <v>264</v>
      </c>
      <c r="CC289" s="122">
        <v>221.34</v>
      </c>
      <c r="CD289" s="178" t="s">
        <v>3331</v>
      </c>
      <c r="CE289" s="177" t="s">
        <v>278</v>
      </c>
      <c r="CF289" s="177" t="s">
        <v>1536</v>
      </c>
      <c r="CG289" s="83" t="s">
        <v>89</v>
      </c>
      <c r="CH289" s="57"/>
      <c r="CV289" s="51"/>
      <c r="CW289" s="51"/>
      <c r="CX289" s="51"/>
      <c r="CY289" s="51"/>
      <c r="CZ289" s="51"/>
      <c r="DA289" s="51"/>
      <c r="DB289" s="51"/>
      <c r="DC289" s="51"/>
      <c r="DD289" s="51"/>
    </row>
    <row r="290" spans="73:108" ht="15" x14ac:dyDescent="0.25">
      <c r="BU290" s="91"/>
      <c r="BV290" s="177">
        <v>2010</v>
      </c>
      <c r="BW290" s="177">
        <v>1</v>
      </c>
      <c r="BX290" s="177" t="s">
        <v>269</v>
      </c>
      <c r="BY290" s="177" t="s">
        <v>262</v>
      </c>
      <c r="BZ290" s="177" t="s">
        <v>277</v>
      </c>
      <c r="CA290" s="177">
        <v>6</v>
      </c>
      <c r="CB290" s="177" t="s">
        <v>264</v>
      </c>
      <c r="CC290" s="122">
        <v>170.51</v>
      </c>
      <c r="CD290" s="178" t="s">
        <v>203</v>
      </c>
      <c r="CE290" s="177" t="s">
        <v>278</v>
      </c>
      <c r="CF290" s="177" t="s">
        <v>1540</v>
      </c>
      <c r="CG290" s="83" t="s">
        <v>89</v>
      </c>
      <c r="CH290" s="57"/>
      <c r="CV290" s="51"/>
      <c r="CW290" s="51"/>
      <c r="CX290" s="51"/>
      <c r="CY290" s="51"/>
      <c r="CZ290" s="51"/>
      <c r="DA290" s="51"/>
      <c r="DB290" s="51"/>
      <c r="DC290" s="51"/>
      <c r="DD290" s="51"/>
    </row>
    <row r="291" spans="73:108" ht="15" x14ac:dyDescent="0.25">
      <c r="BU291" s="91"/>
      <c r="BV291" s="177">
        <v>2010</v>
      </c>
      <c r="BW291" s="177">
        <v>1</v>
      </c>
      <c r="BX291" s="177" t="s">
        <v>269</v>
      </c>
      <c r="BY291" s="177" t="s">
        <v>262</v>
      </c>
      <c r="BZ291" s="177" t="s">
        <v>277</v>
      </c>
      <c r="CA291" s="177">
        <v>6</v>
      </c>
      <c r="CB291" s="177" t="s">
        <v>264</v>
      </c>
      <c r="CC291" s="122">
        <v>131.03</v>
      </c>
      <c r="CD291" s="178" t="s">
        <v>3356</v>
      </c>
      <c r="CE291" s="177" t="s">
        <v>278</v>
      </c>
      <c r="CF291" s="177" t="s">
        <v>1539</v>
      </c>
      <c r="CG291" s="83" t="s">
        <v>89</v>
      </c>
      <c r="CH291" s="57"/>
      <c r="CV291" s="51"/>
      <c r="CW291" s="51"/>
      <c r="CX291" s="51"/>
      <c r="CY291" s="51"/>
      <c r="CZ291" s="51"/>
      <c r="DA291" s="51"/>
      <c r="DB291" s="51"/>
      <c r="DC291" s="51"/>
      <c r="DD291" s="51"/>
    </row>
    <row r="292" spans="73:108" ht="15" x14ac:dyDescent="0.25">
      <c r="BU292" s="91"/>
      <c r="BV292" s="177">
        <v>2010</v>
      </c>
      <c r="BW292" s="177">
        <v>3</v>
      </c>
      <c r="BX292" s="177" t="s">
        <v>269</v>
      </c>
      <c r="BY292" s="177" t="s">
        <v>262</v>
      </c>
      <c r="BZ292" s="177" t="s">
        <v>277</v>
      </c>
      <c r="CA292" s="177">
        <v>6</v>
      </c>
      <c r="CB292" s="177" t="s">
        <v>264</v>
      </c>
      <c r="CC292" s="122">
        <v>382.68</v>
      </c>
      <c r="CD292" s="178" t="s">
        <v>3404</v>
      </c>
      <c r="CE292" s="177" t="s">
        <v>278</v>
      </c>
      <c r="CF292" s="177" t="s">
        <v>1582</v>
      </c>
      <c r="CG292" s="83" t="s">
        <v>89</v>
      </c>
      <c r="CH292" s="57"/>
      <c r="CV292" s="51"/>
      <c r="CW292" s="51"/>
      <c r="CX292" s="51"/>
      <c r="CY292" s="51"/>
      <c r="CZ292" s="51"/>
      <c r="DA292" s="51"/>
      <c r="DB292" s="51"/>
      <c r="DC292" s="51"/>
      <c r="DD292" s="51"/>
    </row>
    <row r="293" spans="73:108" ht="15" x14ac:dyDescent="0.25">
      <c r="BU293" s="91"/>
      <c r="BV293" s="177">
        <v>2010</v>
      </c>
      <c r="BW293" s="177">
        <v>3</v>
      </c>
      <c r="BX293" s="177" t="s">
        <v>269</v>
      </c>
      <c r="BY293" s="177" t="s">
        <v>262</v>
      </c>
      <c r="BZ293" s="177" t="s">
        <v>277</v>
      </c>
      <c r="CA293" s="177">
        <v>6</v>
      </c>
      <c r="CB293" s="177" t="s">
        <v>264</v>
      </c>
      <c r="CC293" s="122">
        <v>0</v>
      </c>
      <c r="CD293" s="178" t="s">
        <v>3405</v>
      </c>
      <c r="CE293" s="177" t="s">
        <v>278</v>
      </c>
      <c r="CF293" s="177" t="s">
        <v>1580</v>
      </c>
      <c r="CG293" s="83" t="s">
        <v>89</v>
      </c>
      <c r="CH293" s="57"/>
      <c r="CV293" s="51"/>
      <c r="CW293" s="51"/>
      <c r="CX293" s="51"/>
      <c r="CY293" s="51"/>
      <c r="CZ293" s="51"/>
      <c r="DA293" s="51"/>
      <c r="DB293" s="51"/>
      <c r="DC293" s="51"/>
      <c r="DD293" s="51"/>
    </row>
    <row r="294" spans="73:108" ht="15" x14ac:dyDescent="0.25">
      <c r="BU294" s="91"/>
      <c r="BV294" s="177">
        <v>2010</v>
      </c>
      <c r="BW294" s="177">
        <v>3</v>
      </c>
      <c r="BX294" s="177" t="s">
        <v>269</v>
      </c>
      <c r="BY294" s="177" t="s">
        <v>262</v>
      </c>
      <c r="BZ294" s="177" t="s">
        <v>277</v>
      </c>
      <c r="CA294" s="177">
        <v>6</v>
      </c>
      <c r="CB294" s="177" t="s">
        <v>264</v>
      </c>
      <c r="CC294" s="122">
        <v>393.12</v>
      </c>
      <c r="CD294" s="178" t="s">
        <v>3405</v>
      </c>
      <c r="CE294" s="177" t="s">
        <v>278</v>
      </c>
      <c r="CF294" s="177" t="s">
        <v>1581</v>
      </c>
      <c r="CG294" s="83" t="s">
        <v>89</v>
      </c>
      <c r="CH294" s="57"/>
      <c r="CV294" s="51"/>
      <c r="CW294" s="51"/>
      <c r="CX294" s="51"/>
      <c r="CY294" s="51"/>
      <c r="CZ294" s="51"/>
      <c r="DA294" s="51"/>
      <c r="DB294" s="51"/>
      <c r="DC294" s="51"/>
      <c r="DD294" s="51"/>
    </row>
    <row r="295" spans="73:108" ht="15" x14ac:dyDescent="0.25">
      <c r="BU295" s="91"/>
      <c r="BV295" s="177">
        <v>2010</v>
      </c>
      <c r="BW295" s="177">
        <v>3</v>
      </c>
      <c r="BX295" s="177" t="s">
        <v>269</v>
      </c>
      <c r="BY295" s="177" t="s">
        <v>262</v>
      </c>
      <c r="BZ295" s="177" t="s">
        <v>277</v>
      </c>
      <c r="CA295" s="177">
        <v>6</v>
      </c>
      <c r="CB295" s="177" t="s">
        <v>264</v>
      </c>
      <c r="CC295" s="122">
        <v>10.87</v>
      </c>
      <c r="CD295" s="178" t="s">
        <v>49</v>
      </c>
      <c r="CE295" s="177" t="s">
        <v>278</v>
      </c>
      <c r="CF295" s="177" t="s">
        <v>1585</v>
      </c>
      <c r="CG295" s="83" t="s">
        <v>89</v>
      </c>
      <c r="CH295" s="57"/>
      <c r="CV295" s="51"/>
      <c r="CW295" s="51"/>
      <c r="CX295" s="51"/>
      <c r="CY295" s="51"/>
      <c r="CZ295" s="51"/>
      <c r="DA295" s="51"/>
      <c r="DB295" s="51"/>
      <c r="DC295" s="51"/>
      <c r="DD295" s="51"/>
    </row>
    <row r="296" spans="73:108" ht="15" x14ac:dyDescent="0.25">
      <c r="BU296" s="91"/>
      <c r="BV296" s="177">
        <v>2010</v>
      </c>
      <c r="BW296" s="177">
        <v>3</v>
      </c>
      <c r="BX296" s="177" t="s">
        <v>269</v>
      </c>
      <c r="BY296" s="177" t="s">
        <v>262</v>
      </c>
      <c r="BZ296" s="177" t="s">
        <v>277</v>
      </c>
      <c r="CA296" s="177">
        <v>6</v>
      </c>
      <c r="CB296" s="177" t="s">
        <v>264</v>
      </c>
      <c r="CC296" s="122">
        <v>0</v>
      </c>
      <c r="CD296" s="178" t="s">
        <v>3406</v>
      </c>
      <c r="CE296" s="177" t="s">
        <v>278</v>
      </c>
      <c r="CF296" s="177" t="s">
        <v>1583</v>
      </c>
      <c r="CG296" s="83" t="s">
        <v>89</v>
      </c>
      <c r="CH296" s="57"/>
      <c r="CV296" s="51"/>
      <c r="CW296" s="51"/>
      <c r="CX296" s="51"/>
      <c r="CY296" s="51"/>
      <c r="CZ296" s="51"/>
      <c r="DA296" s="51"/>
      <c r="DB296" s="51"/>
      <c r="DC296" s="51"/>
      <c r="DD296" s="51"/>
    </row>
    <row r="297" spans="73:108" ht="15" x14ac:dyDescent="0.25">
      <c r="BU297" s="91"/>
      <c r="BV297" s="177">
        <v>2010</v>
      </c>
      <c r="BW297" s="177">
        <v>3</v>
      </c>
      <c r="BX297" s="177" t="s">
        <v>269</v>
      </c>
      <c r="BY297" s="177" t="s">
        <v>262</v>
      </c>
      <c r="BZ297" s="177" t="s">
        <v>277</v>
      </c>
      <c r="CA297" s="177">
        <v>6</v>
      </c>
      <c r="CB297" s="177" t="s">
        <v>264</v>
      </c>
      <c r="CC297" s="122">
        <v>30.14</v>
      </c>
      <c r="CD297" s="178" t="s">
        <v>3406</v>
      </c>
      <c r="CE297" s="177" t="s">
        <v>278</v>
      </c>
      <c r="CF297" s="177" t="s">
        <v>1584</v>
      </c>
      <c r="CG297" s="83" t="s">
        <v>89</v>
      </c>
      <c r="CH297" s="57"/>
      <c r="CV297" s="51"/>
      <c r="CW297" s="51"/>
      <c r="CX297" s="51"/>
      <c r="CY297" s="51"/>
      <c r="CZ297" s="51"/>
      <c r="DA297" s="51"/>
      <c r="DB297" s="51"/>
      <c r="DC297" s="51"/>
      <c r="DD297" s="51"/>
    </row>
    <row r="298" spans="73:108" ht="15" x14ac:dyDescent="0.25">
      <c r="BU298" s="91"/>
      <c r="BV298" s="177">
        <v>2010</v>
      </c>
      <c r="BW298" s="177">
        <v>3</v>
      </c>
      <c r="BX298" s="177" t="s">
        <v>269</v>
      </c>
      <c r="BY298" s="177" t="s">
        <v>262</v>
      </c>
      <c r="BZ298" s="177" t="s">
        <v>277</v>
      </c>
      <c r="CA298" s="177">
        <v>6</v>
      </c>
      <c r="CB298" s="177" t="s">
        <v>264</v>
      </c>
      <c r="CC298" s="122">
        <v>258.5</v>
      </c>
      <c r="CD298" s="178" t="s">
        <v>203</v>
      </c>
      <c r="CE298" s="177" t="s">
        <v>278</v>
      </c>
      <c r="CF298" s="177" t="s">
        <v>1586</v>
      </c>
      <c r="CG298" s="83" t="s">
        <v>89</v>
      </c>
      <c r="CH298" s="57"/>
      <c r="CV298" s="51"/>
      <c r="CW298" s="51"/>
      <c r="CX298" s="51"/>
      <c r="CY298" s="51"/>
      <c r="CZ298" s="51"/>
      <c r="DA298" s="51"/>
      <c r="DB298" s="51"/>
      <c r="DC298" s="51"/>
      <c r="DD298" s="51"/>
    </row>
    <row r="299" spans="73:108" ht="15" x14ac:dyDescent="0.25">
      <c r="BU299" s="91"/>
      <c r="BV299" s="177">
        <v>2010</v>
      </c>
      <c r="BW299" s="177">
        <v>5</v>
      </c>
      <c r="BX299" s="177" t="s">
        <v>269</v>
      </c>
      <c r="BY299" s="177" t="s">
        <v>262</v>
      </c>
      <c r="BZ299" s="177" t="s">
        <v>277</v>
      </c>
      <c r="CA299" s="177">
        <v>6</v>
      </c>
      <c r="CB299" s="177" t="s">
        <v>264</v>
      </c>
      <c r="CC299" s="122">
        <v>44.16</v>
      </c>
      <c r="CD299" s="178" t="s">
        <v>61</v>
      </c>
      <c r="CE299" s="177" t="s">
        <v>278</v>
      </c>
      <c r="CF299" s="177" t="s">
        <v>1637</v>
      </c>
      <c r="CG299" s="83" t="s">
        <v>89</v>
      </c>
      <c r="CH299" s="57"/>
      <c r="CV299" s="51"/>
      <c r="CW299" s="51"/>
      <c r="CX299" s="51"/>
      <c r="CY299" s="51"/>
      <c r="CZ299" s="51"/>
      <c r="DA299" s="51"/>
      <c r="DB299" s="51"/>
      <c r="DC299" s="51"/>
      <c r="DD299" s="51"/>
    </row>
    <row r="300" spans="73:108" ht="15" x14ac:dyDescent="0.25">
      <c r="BU300" s="91"/>
      <c r="BV300" s="177">
        <v>2010</v>
      </c>
      <c r="BW300" s="177">
        <v>5</v>
      </c>
      <c r="BX300" s="177" t="s">
        <v>269</v>
      </c>
      <c r="BY300" s="177" t="s">
        <v>262</v>
      </c>
      <c r="BZ300" s="177" t="s">
        <v>277</v>
      </c>
      <c r="CA300" s="177">
        <v>6</v>
      </c>
      <c r="CB300" s="177" t="s">
        <v>264</v>
      </c>
      <c r="CC300" s="122">
        <v>1892.4</v>
      </c>
      <c r="CD300" s="178" t="s">
        <v>61</v>
      </c>
      <c r="CE300" s="177" t="s">
        <v>278</v>
      </c>
      <c r="CF300" s="177" t="s">
        <v>1638</v>
      </c>
      <c r="CG300" s="83" t="s">
        <v>89</v>
      </c>
      <c r="CH300" s="57"/>
      <c r="CV300" s="51"/>
      <c r="CW300" s="51"/>
      <c r="CX300" s="51"/>
      <c r="CY300" s="51"/>
      <c r="CZ300" s="51"/>
      <c r="DA300" s="51"/>
      <c r="DB300" s="51"/>
      <c r="DC300" s="51"/>
      <c r="DD300" s="51"/>
    </row>
    <row r="301" spans="73:108" ht="15" x14ac:dyDescent="0.25">
      <c r="BU301" s="91"/>
      <c r="BV301" s="177">
        <v>2010</v>
      </c>
      <c r="BW301" s="177">
        <v>5</v>
      </c>
      <c r="BX301" s="177" t="s">
        <v>269</v>
      </c>
      <c r="BY301" s="177" t="s">
        <v>262</v>
      </c>
      <c r="BZ301" s="177" t="s">
        <v>277</v>
      </c>
      <c r="CA301" s="177">
        <v>6</v>
      </c>
      <c r="CB301" s="177" t="s">
        <v>264</v>
      </c>
      <c r="CC301" s="122">
        <v>72.819999999999993</v>
      </c>
      <c r="CD301" s="178" t="s">
        <v>33</v>
      </c>
      <c r="CE301" s="177" t="s">
        <v>278</v>
      </c>
      <c r="CF301" s="177" t="s">
        <v>1636</v>
      </c>
      <c r="CG301" s="83" t="s">
        <v>89</v>
      </c>
      <c r="CH301" s="57"/>
      <c r="CV301" s="51"/>
      <c r="CW301" s="51"/>
      <c r="CX301" s="51"/>
      <c r="CY301" s="51"/>
      <c r="CZ301" s="51"/>
      <c r="DA301" s="51"/>
      <c r="DB301" s="51"/>
      <c r="DC301" s="51"/>
      <c r="DD301" s="51"/>
    </row>
    <row r="302" spans="73:108" ht="15" x14ac:dyDescent="0.25">
      <c r="BU302" s="91"/>
      <c r="BV302" s="177">
        <v>2010</v>
      </c>
      <c r="BW302" s="177">
        <v>5</v>
      </c>
      <c r="BX302" s="177" t="s">
        <v>269</v>
      </c>
      <c r="BY302" s="177" t="s">
        <v>262</v>
      </c>
      <c r="BZ302" s="177" t="s">
        <v>277</v>
      </c>
      <c r="CA302" s="177">
        <v>6</v>
      </c>
      <c r="CB302" s="177" t="s">
        <v>264</v>
      </c>
      <c r="CC302" s="122">
        <v>75.14</v>
      </c>
      <c r="CD302" s="178" t="s">
        <v>3459</v>
      </c>
      <c r="CE302" s="177" t="s">
        <v>278</v>
      </c>
      <c r="CF302" s="177" t="s">
        <v>1639</v>
      </c>
      <c r="CG302" s="83" t="s">
        <v>89</v>
      </c>
      <c r="CH302" s="57"/>
      <c r="CV302" s="51"/>
      <c r="CW302" s="51"/>
      <c r="CX302" s="51"/>
      <c r="CY302" s="51"/>
      <c r="CZ302" s="51"/>
      <c r="DA302" s="51"/>
      <c r="DB302" s="51"/>
      <c r="DC302" s="51"/>
      <c r="DD302" s="51"/>
    </row>
    <row r="303" spans="73:108" ht="15" x14ac:dyDescent="0.25">
      <c r="BU303" s="91"/>
      <c r="BV303" s="177">
        <v>2010</v>
      </c>
      <c r="BW303" s="177">
        <v>5</v>
      </c>
      <c r="BX303" s="177" t="s">
        <v>269</v>
      </c>
      <c r="BY303" s="177" t="s">
        <v>262</v>
      </c>
      <c r="BZ303" s="177" t="s">
        <v>277</v>
      </c>
      <c r="CA303" s="177">
        <v>6</v>
      </c>
      <c r="CB303" s="177" t="s">
        <v>264</v>
      </c>
      <c r="CC303" s="122">
        <v>362.95</v>
      </c>
      <c r="CD303" s="178" t="s">
        <v>3404</v>
      </c>
      <c r="CE303" s="177" t="s">
        <v>278</v>
      </c>
      <c r="CF303" s="177" t="s">
        <v>1639</v>
      </c>
      <c r="CG303" s="83" t="s">
        <v>89</v>
      </c>
      <c r="CH303" s="57"/>
      <c r="CV303" s="51"/>
      <c r="CW303" s="51"/>
      <c r="CX303" s="51"/>
      <c r="CY303" s="51"/>
      <c r="CZ303" s="51"/>
      <c r="DA303" s="51"/>
      <c r="DB303" s="51"/>
      <c r="DC303" s="51"/>
      <c r="DD303" s="51"/>
    </row>
    <row r="304" spans="73:108" ht="15" x14ac:dyDescent="0.25">
      <c r="BU304" s="91"/>
      <c r="BV304" s="177">
        <v>2010</v>
      </c>
      <c r="BW304" s="177">
        <v>5</v>
      </c>
      <c r="BX304" s="177" t="s">
        <v>269</v>
      </c>
      <c r="BY304" s="177" t="s">
        <v>262</v>
      </c>
      <c r="BZ304" s="177" t="s">
        <v>277</v>
      </c>
      <c r="CA304" s="177">
        <v>6</v>
      </c>
      <c r="CB304" s="177" t="s">
        <v>264</v>
      </c>
      <c r="CC304" s="122">
        <v>22.13</v>
      </c>
      <c r="CD304" s="178" t="s">
        <v>2331</v>
      </c>
      <c r="CE304" s="177" t="s">
        <v>278</v>
      </c>
      <c r="CF304" s="177" t="s">
        <v>1635</v>
      </c>
      <c r="CG304" s="83" t="s">
        <v>89</v>
      </c>
      <c r="CH304" s="57"/>
      <c r="CV304" s="51"/>
      <c r="CW304" s="51"/>
      <c r="CX304" s="51"/>
      <c r="CY304" s="51"/>
      <c r="CZ304" s="51"/>
      <c r="DA304" s="51"/>
      <c r="DB304" s="51"/>
      <c r="DC304" s="51"/>
      <c r="DD304" s="51"/>
    </row>
    <row r="305" spans="73:108" ht="15" x14ac:dyDescent="0.25">
      <c r="BU305" s="91"/>
      <c r="BV305" s="177">
        <v>2010</v>
      </c>
      <c r="BW305" s="177">
        <v>5</v>
      </c>
      <c r="BX305" s="177" t="s">
        <v>269</v>
      </c>
      <c r="BY305" s="177" t="s">
        <v>262</v>
      </c>
      <c r="BZ305" s="177" t="s">
        <v>277</v>
      </c>
      <c r="CA305" s="177">
        <v>6</v>
      </c>
      <c r="CB305" s="177" t="s">
        <v>264</v>
      </c>
      <c r="CC305" s="122">
        <v>5.07</v>
      </c>
      <c r="CD305" s="178" t="s">
        <v>3460</v>
      </c>
      <c r="CE305" s="177" t="s">
        <v>278</v>
      </c>
      <c r="CF305" s="177" t="s">
        <v>1640</v>
      </c>
      <c r="CG305" s="83" t="s">
        <v>89</v>
      </c>
      <c r="CH305" s="57"/>
      <c r="CV305" s="51"/>
      <c r="CW305" s="51"/>
      <c r="CX305" s="51"/>
      <c r="CY305" s="51"/>
      <c r="CZ305" s="51"/>
      <c r="DA305" s="51"/>
      <c r="DB305" s="51"/>
      <c r="DC305" s="51"/>
      <c r="DD305" s="51"/>
    </row>
    <row r="306" spans="73:108" ht="15" x14ac:dyDescent="0.25">
      <c r="BU306" s="91"/>
      <c r="BV306" s="177">
        <v>2010</v>
      </c>
      <c r="BW306" s="177">
        <v>5</v>
      </c>
      <c r="BX306" s="177" t="s">
        <v>269</v>
      </c>
      <c r="BY306" s="177" t="s">
        <v>262</v>
      </c>
      <c r="BZ306" s="177" t="s">
        <v>277</v>
      </c>
      <c r="CA306" s="177">
        <v>6</v>
      </c>
      <c r="CB306" s="177" t="s">
        <v>264</v>
      </c>
      <c r="CC306" s="122">
        <v>76.02</v>
      </c>
      <c r="CD306" s="178" t="s">
        <v>3460</v>
      </c>
      <c r="CE306" s="177" t="s">
        <v>278</v>
      </c>
      <c r="CF306" s="177" t="s">
        <v>1641</v>
      </c>
      <c r="CG306" s="83" t="s">
        <v>89</v>
      </c>
      <c r="CH306" s="57"/>
      <c r="CV306" s="51"/>
      <c r="CW306" s="51"/>
      <c r="CX306" s="51"/>
      <c r="CY306" s="51"/>
      <c r="CZ306" s="51"/>
      <c r="DA306" s="51"/>
      <c r="DB306" s="51"/>
      <c r="DC306" s="51"/>
      <c r="DD306" s="51"/>
    </row>
    <row r="307" spans="73:108" ht="15" x14ac:dyDescent="0.25">
      <c r="BU307" s="91"/>
      <c r="BV307" s="177">
        <v>2010</v>
      </c>
      <c r="BW307" s="177">
        <v>5</v>
      </c>
      <c r="BX307" s="177" t="s">
        <v>269</v>
      </c>
      <c r="BY307" s="177" t="s">
        <v>262</v>
      </c>
      <c r="BZ307" s="177" t="s">
        <v>277</v>
      </c>
      <c r="CA307" s="177">
        <v>6</v>
      </c>
      <c r="CB307" s="177" t="s">
        <v>264</v>
      </c>
      <c r="CC307" s="122">
        <v>0</v>
      </c>
      <c r="CD307" s="178" t="s">
        <v>3405</v>
      </c>
      <c r="CE307" s="177" t="s">
        <v>278</v>
      </c>
      <c r="CF307" s="177" t="s">
        <v>1640</v>
      </c>
      <c r="CG307" s="83" t="s">
        <v>89</v>
      </c>
      <c r="CH307" s="57"/>
      <c r="CV307" s="51"/>
      <c r="CW307" s="51"/>
      <c r="CX307" s="51"/>
      <c r="CY307" s="51"/>
      <c r="CZ307" s="51"/>
      <c r="DA307" s="51"/>
      <c r="DB307" s="51"/>
      <c r="DC307" s="51"/>
      <c r="DD307" s="51"/>
    </row>
    <row r="308" spans="73:108" ht="15" x14ac:dyDescent="0.25">
      <c r="BU308" s="91"/>
      <c r="BV308" s="177">
        <v>2010</v>
      </c>
      <c r="BW308" s="177">
        <v>5</v>
      </c>
      <c r="BX308" s="177" t="s">
        <v>269</v>
      </c>
      <c r="BY308" s="177" t="s">
        <v>262</v>
      </c>
      <c r="BZ308" s="177" t="s">
        <v>277</v>
      </c>
      <c r="CA308" s="177">
        <v>6</v>
      </c>
      <c r="CB308" s="177" t="s">
        <v>264</v>
      </c>
      <c r="CC308" s="122">
        <v>294.83999999999997</v>
      </c>
      <c r="CD308" s="178" t="s">
        <v>3405</v>
      </c>
      <c r="CE308" s="177" t="s">
        <v>278</v>
      </c>
      <c r="CF308" s="177" t="s">
        <v>1642</v>
      </c>
      <c r="CG308" s="83" t="s">
        <v>89</v>
      </c>
      <c r="CH308" s="57"/>
      <c r="CV308" s="51"/>
      <c r="CW308" s="51"/>
      <c r="CX308" s="51"/>
      <c r="CY308" s="51"/>
      <c r="CZ308" s="51"/>
      <c r="DA308" s="51"/>
      <c r="DB308" s="51"/>
      <c r="DC308" s="51"/>
      <c r="DD308" s="51"/>
    </row>
    <row r="309" spans="73:108" ht="15" x14ac:dyDescent="0.25">
      <c r="BU309" s="91"/>
      <c r="BV309" s="177">
        <v>2010</v>
      </c>
      <c r="BW309" s="177">
        <v>6</v>
      </c>
      <c r="BX309" s="177" t="s">
        <v>269</v>
      </c>
      <c r="BY309" s="177" t="s">
        <v>262</v>
      </c>
      <c r="BZ309" s="177" t="s">
        <v>277</v>
      </c>
      <c r="CA309" s="177">
        <v>6</v>
      </c>
      <c r="CB309" s="177" t="s">
        <v>264</v>
      </c>
      <c r="CC309" s="122">
        <v>11.34</v>
      </c>
      <c r="CD309" s="178" t="s">
        <v>215</v>
      </c>
      <c r="CE309" s="177" t="s">
        <v>278</v>
      </c>
      <c r="CF309" s="177" t="s">
        <v>1681</v>
      </c>
      <c r="CG309" s="83" t="s">
        <v>89</v>
      </c>
      <c r="CH309" s="57"/>
      <c r="CV309" s="51"/>
      <c r="CW309" s="51"/>
      <c r="CX309" s="51"/>
      <c r="CY309" s="51"/>
      <c r="CZ309" s="51"/>
      <c r="DA309" s="51"/>
      <c r="DB309" s="51"/>
      <c r="DC309" s="51"/>
      <c r="DD309" s="51"/>
    </row>
    <row r="310" spans="73:108" ht="15" x14ac:dyDescent="0.25">
      <c r="BU310" s="91"/>
      <c r="BV310" s="177">
        <v>2010</v>
      </c>
      <c r="BW310" s="177">
        <v>6</v>
      </c>
      <c r="BX310" s="177" t="s">
        <v>269</v>
      </c>
      <c r="BY310" s="177" t="s">
        <v>262</v>
      </c>
      <c r="BZ310" s="177" t="s">
        <v>277</v>
      </c>
      <c r="CA310" s="177">
        <v>6</v>
      </c>
      <c r="CB310" s="177" t="s">
        <v>264</v>
      </c>
      <c r="CC310" s="122">
        <v>58.45</v>
      </c>
      <c r="CD310" s="178" t="s">
        <v>3498</v>
      </c>
      <c r="CE310" s="177" t="s">
        <v>278</v>
      </c>
      <c r="CF310" s="177" t="s">
        <v>1683</v>
      </c>
      <c r="CG310" s="83" t="s">
        <v>89</v>
      </c>
      <c r="CH310" s="57"/>
      <c r="CV310" s="51"/>
      <c r="CW310" s="51"/>
      <c r="CX310" s="51"/>
      <c r="CY310" s="51"/>
      <c r="CZ310" s="51"/>
      <c r="DA310" s="51"/>
      <c r="DB310" s="51"/>
      <c r="DC310" s="51"/>
      <c r="DD310" s="51"/>
    </row>
    <row r="311" spans="73:108" ht="15" x14ac:dyDescent="0.25">
      <c r="BU311" s="91"/>
      <c r="BV311" s="177">
        <v>2010</v>
      </c>
      <c r="BW311" s="177">
        <v>6</v>
      </c>
      <c r="BX311" s="177" t="s">
        <v>269</v>
      </c>
      <c r="BY311" s="177" t="s">
        <v>262</v>
      </c>
      <c r="BZ311" s="177" t="s">
        <v>277</v>
      </c>
      <c r="CA311" s="177">
        <v>6</v>
      </c>
      <c r="CB311" s="177" t="s">
        <v>264</v>
      </c>
      <c r="CC311" s="122">
        <v>1.24</v>
      </c>
      <c r="CD311" s="178" t="s">
        <v>2977</v>
      </c>
      <c r="CE311" s="177" t="s">
        <v>278</v>
      </c>
      <c r="CF311" s="177" t="s">
        <v>1678</v>
      </c>
      <c r="CG311" s="83" t="s">
        <v>89</v>
      </c>
      <c r="CH311" s="57"/>
      <c r="CV311" s="51"/>
      <c r="CW311" s="51"/>
      <c r="CX311" s="51"/>
      <c r="CY311" s="51"/>
      <c r="CZ311" s="51"/>
      <c r="DA311" s="51"/>
      <c r="DB311" s="51"/>
      <c r="DC311" s="51"/>
      <c r="DD311" s="51"/>
    </row>
    <row r="312" spans="73:108" ht="15" x14ac:dyDescent="0.25">
      <c r="BU312" s="91"/>
      <c r="BV312" s="177">
        <v>2010</v>
      </c>
      <c r="BW312" s="177">
        <v>6</v>
      </c>
      <c r="BX312" s="177" t="s">
        <v>269</v>
      </c>
      <c r="BY312" s="177" t="s">
        <v>262</v>
      </c>
      <c r="BZ312" s="177" t="s">
        <v>277</v>
      </c>
      <c r="CA312" s="177">
        <v>6</v>
      </c>
      <c r="CB312" s="177" t="s">
        <v>264</v>
      </c>
      <c r="CC312" s="122">
        <v>72.58</v>
      </c>
      <c r="CD312" s="178" t="s">
        <v>110</v>
      </c>
      <c r="CE312" s="177" t="s">
        <v>278</v>
      </c>
      <c r="CF312" s="177" t="s">
        <v>1678</v>
      </c>
      <c r="CG312" s="83" t="s">
        <v>89</v>
      </c>
      <c r="CH312" s="57"/>
      <c r="CV312" s="51"/>
      <c r="CW312" s="51"/>
      <c r="CX312" s="51"/>
      <c r="CY312" s="51"/>
      <c r="CZ312" s="51"/>
      <c r="DA312" s="51"/>
      <c r="DB312" s="51"/>
      <c r="DC312" s="51"/>
      <c r="DD312" s="51"/>
    </row>
    <row r="313" spans="73:108" ht="15" x14ac:dyDescent="0.25">
      <c r="BU313" s="91"/>
      <c r="BV313" s="177">
        <v>2010</v>
      </c>
      <c r="BW313" s="177">
        <v>6</v>
      </c>
      <c r="BX313" s="177" t="s">
        <v>269</v>
      </c>
      <c r="BY313" s="177" t="s">
        <v>262</v>
      </c>
      <c r="BZ313" s="177" t="s">
        <v>277</v>
      </c>
      <c r="CA313" s="177">
        <v>6</v>
      </c>
      <c r="CB313" s="177" t="s">
        <v>264</v>
      </c>
      <c r="CC313" s="122">
        <v>9.56</v>
      </c>
      <c r="CD313" s="178" t="s">
        <v>3499</v>
      </c>
      <c r="CE313" s="177" t="s">
        <v>278</v>
      </c>
      <c r="CF313" s="177" t="s">
        <v>1681</v>
      </c>
      <c r="CG313" s="83" t="s">
        <v>89</v>
      </c>
      <c r="CH313" s="57"/>
      <c r="CV313" s="51"/>
      <c r="CW313" s="51"/>
      <c r="CX313" s="51"/>
      <c r="CY313" s="51"/>
      <c r="CZ313" s="51"/>
      <c r="DA313" s="51"/>
      <c r="DB313" s="51"/>
      <c r="DC313" s="51"/>
      <c r="DD313" s="51"/>
    </row>
    <row r="314" spans="73:108" ht="15" x14ac:dyDescent="0.25">
      <c r="BU314" s="91"/>
      <c r="BV314" s="177">
        <v>2010</v>
      </c>
      <c r="BW314" s="177">
        <v>6</v>
      </c>
      <c r="BX314" s="177" t="s">
        <v>269</v>
      </c>
      <c r="BY314" s="177" t="s">
        <v>262</v>
      </c>
      <c r="BZ314" s="177" t="s">
        <v>277</v>
      </c>
      <c r="CA314" s="177">
        <v>6</v>
      </c>
      <c r="CB314" s="177" t="s">
        <v>264</v>
      </c>
      <c r="CC314" s="122">
        <v>0</v>
      </c>
      <c r="CD314" s="178" t="s">
        <v>3500</v>
      </c>
      <c r="CE314" s="177" t="s">
        <v>278</v>
      </c>
      <c r="CF314" s="177" t="s">
        <v>1675</v>
      </c>
      <c r="CG314" s="83" t="s">
        <v>89</v>
      </c>
      <c r="CH314" s="57"/>
      <c r="CV314" s="51"/>
      <c r="CW314" s="51"/>
      <c r="CX314" s="51"/>
      <c r="CY314" s="51"/>
      <c r="CZ314" s="51"/>
      <c r="DA314" s="51"/>
      <c r="DB314" s="51"/>
      <c r="DC314" s="51"/>
      <c r="DD314" s="51"/>
    </row>
    <row r="315" spans="73:108" ht="15" x14ac:dyDescent="0.25">
      <c r="BU315" s="91"/>
      <c r="BV315" s="177">
        <v>2010</v>
      </c>
      <c r="BW315" s="177">
        <v>6</v>
      </c>
      <c r="BX315" s="177" t="s">
        <v>269</v>
      </c>
      <c r="BY315" s="177" t="s">
        <v>262</v>
      </c>
      <c r="BZ315" s="177" t="s">
        <v>277</v>
      </c>
      <c r="CA315" s="177">
        <v>6</v>
      </c>
      <c r="CB315" s="177" t="s">
        <v>264</v>
      </c>
      <c r="CC315" s="122">
        <v>250.81</v>
      </c>
      <c r="CD315" s="178" t="s">
        <v>3500</v>
      </c>
      <c r="CE315" s="177" t="s">
        <v>278</v>
      </c>
      <c r="CF315" s="177" t="s">
        <v>1676</v>
      </c>
      <c r="CG315" s="83" t="s">
        <v>89</v>
      </c>
      <c r="CH315" s="57"/>
      <c r="CV315" s="51"/>
      <c r="CW315" s="51"/>
      <c r="CX315" s="51"/>
      <c r="CY315" s="51"/>
      <c r="CZ315" s="51"/>
      <c r="DA315" s="51"/>
      <c r="DB315" s="51"/>
      <c r="DC315" s="51"/>
      <c r="DD315" s="51"/>
    </row>
    <row r="316" spans="73:108" ht="15" x14ac:dyDescent="0.25">
      <c r="BU316" s="91"/>
      <c r="BV316" s="177">
        <v>2010</v>
      </c>
      <c r="BW316" s="177">
        <v>6</v>
      </c>
      <c r="BX316" s="177" t="s">
        <v>269</v>
      </c>
      <c r="BY316" s="177" t="s">
        <v>262</v>
      </c>
      <c r="BZ316" s="177" t="s">
        <v>277</v>
      </c>
      <c r="CA316" s="177">
        <v>6</v>
      </c>
      <c r="CB316" s="177" t="s">
        <v>264</v>
      </c>
      <c r="CC316" s="122">
        <v>10.220000000000001</v>
      </c>
      <c r="CD316" s="178" t="s">
        <v>36</v>
      </c>
      <c r="CE316" s="177" t="s">
        <v>278</v>
      </c>
      <c r="CF316" s="177" t="s">
        <v>1679</v>
      </c>
      <c r="CG316" s="83" t="s">
        <v>89</v>
      </c>
      <c r="CH316" s="57"/>
      <c r="CV316" s="51"/>
      <c r="CW316" s="51"/>
      <c r="CX316" s="51"/>
      <c r="CY316" s="51"/>
      <c r="CZ316" s="51"/>
      <c r="DA316" s="51"/>
      <c r="DB316" s="51"/>
      <c r="DC316" s="51"/>
      <c r="DD316" s="51"/>
    </row>
    <row r="317" spans="73:108" ht="15" x14ac:dyDescent="0.25">
      <c r="BU317" s="91"/>
      <c r="BV317" s="177">
        <v>2010</v>
      </c>
      <c r="BW317" s="177">
        <v>6</v>
      </c>
      <c r="BX317" s="177" t="s">
        <v>269</v>
      </c>
      <c r="BY317" s="177" t="s">
        <v>262</v>
      </c>
      <c r="BZ317" s="177" t="s">
        <v>277</v>
      </c>
      <c r="CA317" s="177">
        <v>6</v>
      </c>
      <c r="CB317" s="177" t="s">
        <v>264</v>
      </c>
      <c r="CC317" s="122">
        <v>6.98</v>
      </c>
      <c r="CD317" s="178" t="s">
        <v>3501</v>
      </c>
      <c r="CE317" s="177" t="s">
        <v>278</v>
      </c>
      <c r="CF317" s="177" t="s">
        <v>1681</v>
      </c>
      <c r="CG317" s="83" t="s">
        <v>89</v>
      </c>
      <c r="CH317" s="57"/>
      <c r="CV317" s="51"/>
      <c r="CW317" s="51"/>
      <c r="CX317" s="51"/>
      <c r="CY317" s="51"/>
      <c r="CZ317" s="51"/>
      <c r="DA317" s="51"/>
      <c r="DB317" s="51"/>
      <c r="DC317" s="51"/>
      <c r="DD317" s="51"/>
    </row>
    <row r="318" spans="73:108" ht="15" x14ac:dyDescent="0.25">
      <c r="BU318" s="91"/>
      <c r="BV318" s="177">
        <v>2010</v>
      </c>
      <c r="BW318" s="177">
        <v>6</v>
      </c>
      <c r="BX318" s="177" t="s">
        <v>269</v>
      </c>
      <c r="BY318" s="177" t="s">
        <v>262</v>
      </c>
      <c r="BZ318" s="177" t="s">
        <v>277</v>
      </c>
      <c r="CA318" s="177">
        <v>6</v>
      </c>
      <c r="CB318" s="177" t="s">
        <v>264</v>
      </c>
      <c r="CC318" s="122">
        <v>44.3</v>
      </c>
      <c r="CD318" s="178" t="s">
        <v>218</v>
      </c>
      <c r="CE318" s="177" t="s">
        <v>278</v>
      </c>
      <c r="CF318" s="177" t="s">
        <v>1674</v>
      </c>
      <c r="CG318" s="83" t="s">
        <v>89</v>
      </c>
      <c r="CH318" s="57"/>
      <c r="CV318" s="51"/>
      <c r="CW318" s="51"/>
      <c r="CX318" s="51"/>
      <c r="CY318" s="51"/>
      <c r="CZ318" s="51"/>
      <c r="DA318" s="51"/>
      <c r="DB318" s="51"/>
      <c r="DC318" s="51"/>
      <c r="DD318" s="51"/>
    </row>
    <row r="319" spans="73:108" ht="15" x14ac:dyDescent="0.25">
      <c r="BU319" s="91"/>
      <c r="BV319" s="177">
        <v>2010</v>
      </c>
      <c r="BW319" s="177">
        <v>6</v>
      </c>
      <c r="BX319" s="177" t="s">
        <v>269</v>
      </c>
      <c r="BY319" s="177" t="s">
        <v>262</v>
      </c>
      <c r="BZ319" s="177" t="s">
        <v>277</v>
      </c>
      <c r="CA319" s="177">
        <v>6</v>
      </c>
      <c r="CB319" s="177" t="s">
        <v>264</v>
      </c>
      <c r="CC319" s="122">
        <v>44.47</v>
      </c>
      <c r="CD319" s="178" t="s">
        <v>218</v>
      </c>
      <c r="CE319" s="177" t="s">
        <v>278</v>
      </c>
      <c r="CF319" s="177" t="s">
        <v>1682</v>
      </c>
      <c r="CG319" s="83" t="s">
        <v>89</v>
      </c>
      <c r="CH319" s="57"/>
      <c r="CV319" s="51"/>
      <c r="CW319" s="51"/>
      <c r="CX319" s="51"/>
      <c r="CY319" s="51"/>
      <c r="CZ319" s="51"/>
      <c r="DA319" s="51"/>
      <c r="DB319" s="51"/>
      <c r="DC319" s="51"/>
      <c r="DD319" s="51"/>
    </row>
    <row r="320" spans="73:108" ht="15" x14ac:dyDescent="0.25">
      <c r="BU320" s="91"/>
      <c r="BV320" s="177">
        <v>2010</v>
      </c>
      <c r="BW320" s="177">
        <v>6</v>
      </c>
      <c r="BX320" s="177" t="s">
        <v>269</v>
      </c>
      <c r="BY320" s="177" t="s">
        <v>262</v>
      </c>
      <c r="BZ320" s="177" t="s">
        <v>277</v>
      </c>
      <c r="CA320" s="177">
        <v>6</v>
      </c>
      <c r="CB320" s="177" t="s">
        <v>264</v>
      </c>
      <c r="CC320" s="122">
        <v>49.67</v>
      </c>
      <c r="CD320" s="178" t="s">
        <v>50</v>
      </c>
      <c r="CE320" s="177" t="s">
        <v>278</v>
      </c>
      <c r="CF320" s="177" t="s">
        <v>1677</v>
      </c>
      <c r="CG320" s="83" t="s">
        <v>89</v>
      </c>
      <c r="CH320" s="57"/>
      <c r="CV320" s="51"/>
      <c r="CW320" s="51"/>
      <c r="CX320" s="51"/>
      <c r="CY320" s="51"/>
      <c r="CZ320" s="51"/>
      <c r="DA320" s="51"/>
      <c r="DB320" s="51"/>
      <c r="DC320" s="51"/>
      <c r="DD320" s="51"/>
    </row>
    <row r="321" spans="73:108" ht="15" x14ac:dyDescent="0.25">
      <c r="BU321" s="91"/>
      <c r="BV321" s="177">
        <v>2010</v>
      </c>
      <c r="BW321" s="177">
        <v>6</v>
      </c>
      <c r="BX321" s="177" t="s">
        <v>269</v>
      </c>
      <c r="BY321" s="177" t="s">
        <v>262</v>
      </c>
      <c r="BZ321" s="177" t="s">
        <v>277</v>
      </c>
      <c r="CA321" s="177">
        <v>6</v>
      </c>
      <c r="CB321" s="177" t="s">
        <v>264</v>
      </c>
      <c r="CC321" s="122">
        <v>7.26</v>
      </c>
      <c r="CD321" s="178" t="s">
        <v>2795</v>
      </c>
      <c r="CE321" s="177" t="s">
        <v>278</v>
      </c>
      <c r="CF321" s="177" t="s">
        <v>1680</v>
      </c>
      <c r="CG321" s="83" t="s">
        <v>89</v>
      </c>
      <c r="CH321" s="57"/>
      <c r="CV321" s="51"/>
      <c r="CW321" s="51"/>
      <c r="CX321" s="51"/>
      <c r="CY321" s="51"/>
      <c r="CZ321" s="51"/>
      <c r="DA321" s="51"/>
      <c r="DB321" s="51"/>
      <c r="DC321" s="51"/>
      <c r="DD321" s="51"/>
    </row>
    <row r="322" spans="73:108" ht="15" x14ac:dyDescent="0.25">
      <c r="BU322" s="91"/>
      <c r="BV322" s="177">
        <v>2010</v>
      </c>
      <c r="BW322" s="177">
        <v>6</v>
      </c>
      <c r="BX322" s="177" t="s">
        <v>269</v>
      </c>
      <c r="BY322" s="177" t="s">
        <v>262</v>
      </c>
      <c r="BZ322" s="177" t="s">
        <v>277</v>
      </c>
      <c r="CA322" s="177">
        <v>6</v>
      </c>
      <c r="CB322" s="177" t="s">
        <v>264</v>
      </c>
      <c r="CC322" s="122">
        <v>0</v>
      </c>
      <c r="CD322" s="178" t="s">
        <v>3406</v>
      </c>
      <c r="CE322" s="177" t="s">
        <v>278</v>
      </c>
      <c r="CF322" s="177" t="s">
        <v>1681</v>
      </c>
      <c r="CG322" s="83" t="s">
        <v>89</v>
      </c>
      <c r="CH322" s="57"/>
      <c r="CV322" s="51"/>
      <c r="CW322" s="51"/>
      <c r="CX322" s="51"/>
      <c r="CY322" s="51"/>
      <c r="CZ322" s="51"/>
      <c r="DA322" s="51"/>
      <c r="DB322" s="51"/>
      <c r="DC322" s="51"/>
      <c r="DD322" s="51"/>
    </row>
    <row r="323" spans="73:108" ht="15" x14ac:dyDescent="0.25">
      <c r="BU323" s="91"/>
      <c r="BV323" s="177">
        <v>2010</v>
      </c>
      <c r="BW323" s="177">
        <v>6</v>
      </c>
      <c r="BX323" s="177" t="s">
        <v>269</v>
      </c>
      <c r="BY323" s="177" t="s">
        <v>262</v>
      </c>
      <c r="BZ323" s="177" t="s">
        <v>277</v>
      </c>
      <c r="CA323" s="177">
        <v>6</v>
      </c>
      <c r="CB323" s="177" t="s">
        <v>264</v>
      </c>
      <c r="CC323" s="122">
        <v>15.45</v>
      </c>
      <c r="CD323" s="178" t="s">
        <v>3406</v>
      </c>
      <c r="CE323" s="177" t="s">
        <v>278</v>
      </c>
      <c r="CF323" s="177" t="s">
        <v>1683</v>
      </c>
      <c r="CG323" s="83" t="s">
        <v>89</v>
      </c>
      <c r="CH323" s="57"/>
      <c r="CV323" s="51"/>
      <c r="CW323" s="51"/>
      <c r="CX323" s="51"/>
      <c r="CY323" s="51"/>
      <c r="CZ323" s="51"/>
      <c r="DA323" s="51"/>
      <c r="DB323" s="51"/>
      <c r="DC323" s="51"/>
      <c r="DD323" s="51"/>
    </row>
    <row r="324" spans="73:108" ht="15" x14ac:dyDescent="0.25">
      <c r="BU324" s="91"/>
      <c r="BV324" s="177">
        <v>2010</v>
      </c>
      <c r="BW324" s="177">
        <v>6</v>
      </c>
      <c r="BX324" s="177" t="s">
        <v>269</v>
      </c>
      <c r="BY324" s="177" t="s">
        <v>262</v>
      </c>
      <c r="BZ324" s="177" t="s">
        <v>277</v>
      </c>
      <c r="CA324" s="177">
        <v>6</v>
      </c>
      <c r="CB324" s="177" t="s">
        <v>264</v>
      </c>
      <c r="CC324" s="122">
        <v>174.24</v>
      </c>
      <c r="CD324" s="178" t="s">
        <v>203</v>
      </c>
      <c r="CE324" s="177" t="s">
        <v>278</v>
      </c>
      <c r="CF324" s="177" t="s">
        <v>1683</v>
      </c>
      <c r="CG324" s="83" t="s">
        <v>89</v>
      </c>
      <c r="CH324" s="57"/>
      <c r="CV324" s="51"/>
      <c r="CW324" s="51"/>
      <c r="CX324" s="51"/>
      <c r="CY324" s="51"/>
      <c r="CZ324" s="51"/>
      <c r="DA324" s="51"/>
      <c r="DB324" s="51"/>
      <c r="DC324" s="51"/>
      <c r="DD324" s="51"/>
    </row>
    <row r="325" spans="73:108" ht="15" x14ac:dyDescent="0.25">
      <c r="BU325" s="91"/>
      <c r="BV325" s="177">
        <v>2010</v>
      </c>
      <c r="BW325" s="177">
        <v>7</v>
      </c>
      <c r="BX325" s="177" t="s">
        <v>269</v>
      </c>
      <c r="BY325" s="177" t="s">
        <v>262</v>
      </c>
      <c r="BZ325" s="177" t="s">
        <v>277</v>
      </c>
      <c r="CA325" s="177">
        <v>6</v>
      </c>
      <c r="CB325" s="177" t="s">
        <v>264</v>
      </c>
      <c r="CC325" s="122">
        <v>0</v>
      </c>
      <c r="CD325" s="178" t="s">
        <v>61</v>
      </c>
      <c r="CE325" s="177" t="s">
        <v>278</v>
      </c>
      <c r="CF325" s="177" t="s">
        <v>1718</v>
      </c>
      <c r="CG325" s="83" t="s">
        <v>89</v>
      </c>
      <c r="CH325" s="57"/>
      <c r="CV325" s="51"/>
      <c r="CW325" s="51"/>
      <c r="CX325" s="51"/>
      <c r="CY325" s="51"/>
      <c r="CZ325" s="51"/>
      <c r="DA325" s="51"/>
      <c r="DB325" s="51"/>
      <c r="DC325" s="51"/>
      <c r="DD325" s="51"/>
    </row>
    <row r="326" spans="73:108" ht="15" x14ac:dyDescent="0.25">
      <c r="BU326" s="91"/>
      <c r="BV326" s="177">
        <v>2010</v>
      </c>
      <c r="BW326" s="177">
        <v>7</v>
      </c>
      <c r="BX326" s="177" t="s">
        <v>269</v>
      </c>
      <c r="BY326" s="177" t="s">
        <v>262</v>
      </c>
      <c r="BZ326" s="177" t="s">
        <v>277</v>
      </c>
      <c r="CA326" s="177">
        <v>6</v>
      </c>
      <c r="CB326" s="177" t="s">
        <v>264</v>
      </c>
      <c r="CC326" s="122">
        <v>1892.4</v>
      </c>
      <c r="CD326" s="178" t="s">
        <v>61</v>
      </c>
      <c r="CE326" s="177" t="s">
        <v>278</v>
      </c>
      <c r="CF326" s="177" t="s">
        <v>1719</v>
      </c>
      <c r="CG326" s="83" t="s">
        <v>89</v>
      </c>
      <c r="CH326" s="57"/>
      <c r="CV326" s="51"/>
      <c r="CW326" s="51"/>
      <c r="CX326" s="51"/>
      <c r="CY326" s="51"/>
      <c r="CZ326" s="51"/>
      <c r="DA326" s="51"/>
      <c r="DB326" s="51"/>
      <c r="DC326" s="51"/>
      <c r="DD326" s="51"/>
    </row>
    <row r="327" spans="73:108" ht="15" x14ac:dyDescent="0.25">
      <c r="BU327" s="91"/>
      <c r="BV327" s="177">
        <v>2010</v>
      </c>
      <c r="BW327" s="177">
        <v>7</v>
      </c>
      <c r="BX327" s="177" t="s">
        <v>269</v>
      </c>
      <c r="BY327" s="177" t="s">
        <v>262</v>
      </c>
      <c r="BZ327" s="177" t="s">
        <v>277</v>
      </c>
      <c r="CA327" s="177">
        <v>6</v>
      </c>
      <c r="CB327" s="177" t="s">
        <v>264</v>
      </c>
      <c r="CC327" s="122">
        <v>0</v>
      </c>
      <c r="CD327" s="178" t="s">
        <v>3537</v>
      </c>
      <c r="CE327" s="177" t="s">
        <v>278</v>
      </c>
      <c r="CF327" s="177" t="s">
        <v>1720</v>
      </c>
      <c r="CG327" s="83" t="s">
        <v>89</v>
      </c>
      <c r="CH327" s="57"/>
      <c r="CV327" s="51"/>
      <c r="CW327" s="51"/>
      <c r="CX327" s="51"/>
      <c r="CY327" s="51"/>
      <c r="CZ327" s="51"/>
      <c r="DA327" s="51"/>
      <c r="DB327" s="51"/>
      <c r="DC327" s="51"/>
      <c r="DD327" s="51"/>
    </row>
    <row r="328" spans="73:108" ht="15" x14ac:dyDescent="0.25">
      <c r="BU328" s="91"/>
      <c r="BV328" s="177">
        <v>2010</v>
      </c>
      <c r="BW328" s="177">
        <v>7</v>
      </c>
      <c r="BX328" s="177" t="s">
        <v>269</v>
      </c>
      <c r="BY328" s="177" t="s">
        <v>262</v>
      </c>
      <c r="BZ328" s="177" t="s">
        <v>277</v>
      </c>
      <c r="CA328" s="177">
        <v>6</v>
      </c>
      <c r="CB328" s="177" t="s">
        <v>264</v>
      </c>
      <c r="CC328" s="122">
        <v>324.93</v>
      </c>
      <c r="CD328" s="178" t="s">
        <v>3537</v>
      </c>
      <c r="CE328" s="177" t="s">
        <v>278</v>
      </c>
      <c r="CF328" s="177" t="s">
        <v>1721</v>
      </c>
      <c r="CG328" s="83" t="s">
        <v>89</v>
      </c>
      <c r="CH328" s="57"/>
      <c r="CV328" s="51"/>
      <c r="CW328" s="51"/>
      <c r="CX328" s="51"/>
      <c r="CY328" s="51"/>
      <c r="CZ328" s="51"/>
      <c r="DA328" s="51"/>
      <c r="DB328" s="51"/>
      <c r="DC328" s="51"/>
      <c r="DD328" s="51"/>
    </row>
    <row r="329" spans="73:108" ht="15" x14ac:dyDescent="0.25">
      <c r="BU329" s="91"/>
      <c r="BV329" s="177">
        <v>2010</v>
      </c>
      <c r="BW329" s="177">
        <v>8</v>
      </c>
      <c r="BX329" s="177" t="s">
        <v>269</v>
      </c>
      <c r="BY329" s="177" t="s">
        <v>262</v>
      </c>
      <c r="BZ329" s="177" t="s">
        <v>277</v>
      </c>
      <c r="CA329" s="177">
        <v>6</v>
      </c>
      <c r="CB329" s="177" t="s">
        <v>264</v>
      </c>
      <c r="CC329" s="122">
        <v>2.0699999999999998</v>
      </c>
      <c r="CD329" s="178" t="s">
        <v>2381</v>
      </c>
      <c r="CE329" s="177" t="s">
        <v>278</v>
      </c>
      <c r="CF329" s="177" t="s">
        <v>1783</v>
      </c>
      <c r="CG329" s="83" t="s">
        <v>89</v>
      </c>
      <c r="CH329" s="57"/>
      <c r="CV329" s="51"/>
      <c r="CW329" s="51"/>
      <c r="CX329" s="51"/>
      <c r="CY329" s="51"/>
      <c r="CZ329" s="51"/>
      <c r="DA329" s="51"/>
      <c r="DB329" s="51"/>
      <c r="DC329" s="51"/>
      <c r="DD329" s="51"/>
    </row>
    <row r="330" spans="73:108" ht="15" x14ac:dyDescent="0.25">
      <c r="BU330" s="91"/>
      <c r="BV330" s="177">
        <v>2010</v>
      </c>
      <c r="BW330" s="177">
        <v>8</v>
      </c>
      <c r="BX330" s="177" t="s">
        <v>269</v>
      </c>
      <c r="BY330" s="177" t="s">
        <v>262</v>
      </c>
      <c r="BZ330" s="177" t="s">
        <v>277</v>
      </c>
      <c r="CA330" s="177">
        <v>6</v>
      </c>
      <c r="CB330" s="177" t="s">
        <v>264</v>
      </c>
      <c r="CC330" s="122">
        <v>1.3</v>
      </c>
      <c r="CD330" s="178" t="s">
        <v>3612</v>
      </c>
      <c r="CE330" s="177" t="s">
        <v>278</v>
      </c>
      <c r="CF330" s="177" t="s">
        <v>1782</v>
      </c>
      <c r="CG330" s="83" t="s">
        <v>89</v>
      </c>
      <c r="CH330" s="57"/>
      <c r="CV330" s="51"/>
      <c r="CW330" s="51"/>
      <c r="CX330" s="51"/>
      <c r="CY330" s="51"/>
      <c r="CZ330" s="51"/>
      <c r="DA330" s="51"/>
      <c r="DB330" s="51"/>
      <c r="DC330" s="51"/>
      <c r="DD330" s="51"/>
    </row>
    <row r="331" spans="73:108" ht="15" x14ac:dyDescent="0.25">
      <c r="BU331" s="91"/>
      <c r="BV331" s="177">
        <v>2010</v>
      </c>
      <c r="BW331" s="177">
        <v>9</v>
      </c>
      <c r="BX331" s="177" t="s">
        <v>269</v>
      </c>
      <c r="BY331" s="177" t="s">
        <v>262</v>
      </c>
      <c r="BZ331" s="177" t="s">
        <v>277</v>
      </c>
      <c r="CA331" s="177">
        <v>6</v>
      </c>
      <c r="CB331" s="177" t="s">
        <v>264</v>
      </c>
      <c r="CC331" s="122">
        <v>7.26</v>
      </c>
      <c r="CD331" s="178" t="s">
        <v>103</v>
      </c>
      <c r="CE331" s="177" t="s">
        <v>278</v>
      </c>
      <c r="CF331" s="177" t="s">
        <v>1849</v>
      </c>
      <c r="CG331" s="83" t="s">
        <v>89</v>
      </c>
      <c r="CH331" s="57"/>
      <c r="CV331" s="51"/>
      <c r="CW331" s="51"/>
      <c r="CX331" s="51"/>
      <c r="CY331" s="51"/>
      <c r="CZ331" s="51"/>
      <c r="DA331" s="51"/>
      <c r="DB331" s="51"/>
      <c r="DC331" s="51"/>
      <c r="DD331" s="51"/>
    </row>
    <row r="332" spans="73:108" ht="15" x14ac:dyDescent="0.25">
      <c r="BU332" s="91"/>
      <c r="BV332" s="177">
        <v>2010</v>
      </c>
      <c r="BW332" s="177">
        <v>9</v>
      </c>
      <c r="BX332" s="177" t="s">
        <v>269</v>
      </c>
      <c r="BY332" s="177" t="s">
        <v>262</v>
      </c>
      <c r="BZ332" s="177" t="s">
        <v>277</v>
      </c>
      <c r="CA332" s="177">
        <v>6</v>
      </c>
      <c r="CB332" s="177" t="s">
        <v>264</v>
      </c>
      <c r="CC332" s="122">
        <v>25.03</v>
      </c>
      <c r="CD332" s="178" t="s">
        <v>2331</v>
      </c>
      <c r="CE332" s="177" t="s">
        <v>278</v>
      </c>
      <c r="CF332" s="177" t="s">
        <v>1848</v>
      </c>
      <c r="CG332" s="83" t="s">
        <v>89</v>
      </c>
      <c r="CH332" s="57"/>
      <c r="CV332" s="51"/>
      <c r="CW332" s="51"/>
      <c r="CX332" s="51"/>
      <c r="CY332" s="51"/>
      <c r="CZ332" s="51"/>
      <c r="DA332" s="51"/>
      <c r="DB332" s="51"/>
      <c r="DC332" s="51"/>
      <c r="DD332" s="51"/>
    </row>
    <row r="333" spans="73:108" ht="15" x14ac:dyDescent="0.25">
      <c r="BU333" s="91"/>
      <c r="BV333" s="177">
        <v>2010</v>
      </c>
      <c r="BW333" s="177">
        <v>9</v>
      </c>
      <c r="BX333" s="177" t="s">
        <v>269</v>
      </c>
      <c r="BY333" s="177" t="s">
        <v>262</v>
      </c>
      <c r="BZ333" s="177" t="s">
        <v>277</v>
      </c>
      <c r="CA333" s="177">
        <v>6</v>
      </c>
      <c r="CB333" s="177" t="s">
        <v>264</v>
      </c>
      <c r="CC333" s="122">
        <v>13.61</v>
      </c>
      <c r="CD333" s="178" t="s">
        <v>49</v>
      </c>
      <c r="CE333" s="177" t="s">
        <v>278</v>
      </c>
      <c r="CF333" s="177" t="s">
        <v>1850</v>
      </c>
      <c r="CG333" s="83" t="s">
        <v>89</v>
      </c>
      <c r="CH333" s="57"/>
      <c r="CV333" s="51"/>
      <c r="CW333" s="51"/>
      <c r="CX333" s="51"/>
      <c r="CY333" s="51"/>
      <c r="CZ333" s="51"/>
      <c r="DA333" s="51"/>
      <c r="DB333" s="51"/>
      <c r="DC333" s="51"/>
      <c r="DD333" s="51"/>
    </row>
    <row r="334" spans="73:108" ht="15" x14ac:dyDescent="0.25">
      <c r="BU334" s="91"/>
      <c r="BV334" s="177">
        <v>2010</v>
      </c>
      <c r="BW334" s="177">
        <v>9</v>
      </c>
      <c r="BX334" s="177" t="s">
        <v>269</v>
      </c>
      <c r="BY334" s="177" t="s">
        <v>262</v>
      </c>
      <c r="BZ334" s="177" t="s">
        <v>277</v>
      </c>
      <c r="CA334" s="177">
        <v>6</v>
      </c>
      <c r="CB334" s="177" t="s">
        <v>264</v>
      </c>
      <c r="CC334" s="122">
        <v>13.34</v>
      </c>
      <c r="CD334" s="178" t="s">
        <v>49</v>
      </c>
      <c r="CE334" s="177" t="s">
        <v>278</v>
      </c>
      <c r="CF334" s="177" t="s">
        <v>1851</v>
      </c>
      <c r="CG334" s="83" t="s">
        <v>89</v>
      </c>
      <c r="CH334" s="57"/>
      <c r="CV334" s="51"/>
      <c r="CW334" s="51"/>
      <c r="CX334" s="51"/>
      <c r="CY334" s="51"/>
      <c r="CZ334" s="51"/>
      <c r="DA334" s="51"/>
      <c r="DB334" s="51"/>
      <c r="DC334" s="51"/>
      <c r="DD334" s="51"/>
    </row>
    <row r="335" spans="73:108" ht="15" x14ac:dyDescent="0.25">
      <c r="BU335" s="91"/>
      <c r="BV335" s="177">
        <v>2010</v>
      </c>
      <c r="BW335" s="177">
        <v>9</v>
      </c>
      <c r="BX335" s="177" t="s">
        <v>269</v>
      </c>
      <c r="BY335" s="177" t="s">
        <v>262</v>
      </c>
      <c r="BZ335" s="177" t="s">
        <v>277</v>
      </c>
      <c r="CA335" s="177">
        <v>6</v>
      </c>
      <c r="CB335" s="177" t="s">
        <v>264</v>
      </c>
      <c r="CC335" s="122">
        <v>25.39</v>
      </c>
      <c r="CD335" s="178" t="s">
        <v>52</v>
      </c>
      <c r="CE335" s="177" t="s">
        <v>278</v>
      </c>
      <c r="CF335" s="177" t="s">
        <v>1848</v>
      </c>
      <c r="CG335" s="83" t="s">
        <v>89</v>
      </c>
      <c r="CH335" s="57"/>
      <c r="CV335" s="51"/>
      <c r="CW335" s="51"/>
      <c r="CX335" s="51"/>
      <c r="CY335" s="51"/>
      <c r="CZ335" s="51"/>
      <c r="DA335" s="51"/>
      <c r="DB335" s="51"/>
      <c r="DC335" s="51"/>
      <c r="DD335" s="51"/>
    </row>
    <row r="336" spans="73:108" ht="15" x14ac:dyDescent="0.25">
      <c r="BU336" s="91"/>
      <c r="BV336" s="177">
        <v>2010</v>
      </c>
      <c r="BW336" s="177">
        <v>9</v>
      </c>
      <c r="BX336" s="177" t="s">
        <v>269</v>
      </c>
      <c r="BY336" s="177" t="s">
        <v>262</v>
      </c>
      <c r="BZ336" s="177" t="s">
        <v>277</v>
      </c>
      <c r="CA336" s="177">
        <v>6</v>
      </c>
      <c r="CB336" s="177" t="s">
        <v>264</v>
      </c>
      <c r="CC336" s="122">
        <v>0</v>
      </c>
      <c r="CD336" s="178" t="s">
        <v>183</v>
      </c>
      <c r="CE336" s="177" t="s">
        <v>278</v>
      </c>
      <c r="CF336" s="177" t="s">
        <v>1844</v>
      </c>
      <c r="CG336" s="83" t="s">
        <v>89</v>
      </c>
      <c r="CH336" s="57"/>
      <c r="CV336" s="51"/>
      <c r="CW336" s="51"/>
      <c r="CX336" s="51"/>
      <c r="CY336" s="51"/>
      <c r="CZ336" s="51"/>
      <c r="DA336" s="51"/>
      <c r="DB336" s="51"/>
      <c r="DC336" s="51"/>
      <c r="DD336" s="51"/>
    </row>
    <row r="337" spans="73:108" ht="15" x14ac:dyDescent="0.25">
      <c r="BU337" s="91"/>
      <c r="BV337" s="177">
        <v>2010</v>
      </c>
      <c r="BW337" s="177">
        <v>9</v>
      </c>
      <c r="BX337" s="177" t="s">
        <v>269</v>
      </c>
      <c r="BY337" s="177" t="s">
        <v>262</v>
      </c>
      <c r="BZ337" s="177" t="s">
        <v>277</v>
      </c>
      <c r="CA337" s="177">
        <v>6</v>
      </c>
      <c r="CB337" s="177" t="s">
        <v>264</v>
      </c>
      <c r="CC337" s="122">
        <v>0</v>
      </c>
      <c r="CD337" s="178" t="s">
        <v>183</v>
      </c>
      <c r="CE337" s="177" t="s">
        <v>278</v>
      </c>
      <c r="CF337" s="177" t="s">
        <v>1845</v>
      </c>
      <c r="CG337" s="83" t="s">
        <v>89</v>
      </c>
      <c r="CH337" s="57"/>
      <c r="CV337" s="51"/>
      <c r="CW337" s="51"/>
      <c r="CX337" s="51"/>
      <c r="CY337" s="51"/>
      <c r="CZ337" s="51"/>
      <c r="DA337" s="51"/>
      <c r="DB337" s="51"/>
      <c r="DC337" s="51"/>
      <c r="DD337" s="51"/>
    </row>
    <row r="338" spans="73:108" ht="15" x14ac:dyDescent="0.25">
      <c r="BU338" s="91"/>
      <c r="BV338" s="177">
        <v>2010</v>
      </c>
      <c r="BW338" s="177">
        <v>9</v>
      </c>
      <c r="BX338" s="177" t="s">
        <v>269</v>
      </c>
      <c r="BY338" s="177" t="s">
        <v>262</v>
      </c>
      <c r="BZ338" s="177" t="s">
        <v>277</v>
      </c>
      <c r="CA338" s="177">
        <v>6</v>
      </c>
      <c r="CB338" s="177" t="s">
        <v>264</v>
      </c>
      <c r="CC338" s="122">
        <v>8.17</v>
      </c>
      <c r="CD338" s="178" t="s">
        <v>183</v>
      </c>
      <c r="CE338" s="177" t="s">
        <v>278</v>
      </c>
      <c r="CF338" s="177" t="s">
        <v>1846</v>
      </c>
      <c r="CG338" s="83" t="s">
        <v>89</v>
      </c>
      <c r="CH338" s="57"/>
      <c r="CV338" s="51"/>
      <c r="CW338" s="51"/>
      <c r="CX338" s="51"/>
      <c r="CY338" s="51"/>
      <c r="CZ338" s="51"/>
      <c r="DA338" s="51"/>
      <c r="DB338" s="51"/>
      <c r="DC338" s="51"/>
      <c r="DD338" s="51"/>
    </row>
    <row r="339" spans="73:108" ht="15" x14ac:dyDescent="0.25">
      <c r="BU339" s="91"/>
      <c r="BV339" s="177">
        <v>2010</v>
      </c>
      <c r="BW339" s="177">
        <v>9</v>
      </c>
      <c r="BX339" s="177" t="s">
        <v>269</v>
      </c>
      <c r="BY339" s="177" t="s">
        <v>262</v>
      </c>
      <c r="BZ339" s="177" t="s">
        <v>277</v>
      </c>
      <c r="CA339" s="177">
        <v>6</v>
      </c>
      <c r="CB339" s="177" t="s">
        <v>264</v>
      </c>
      <c r="CC339" s="122">
        <v>8.17</v>
      </c>
      <c r="CD339" s="178" t="s">
        <v>183</v>
      </c>
      <c r="CE339" s="177" t="s">
        <v>278</v>
      </c>
      <c r="CF339" s="177" t="s">
        <v>1847</v>
      </c>
      <c r="CG339" s="83" t="s">
        <v>89</v>
      </c>
      <c r="CH339" s="57"/>
      <c r="CV339" s="51"/>
      <c r="CW339" s="51"/>
      <c r="CX339" s="51"/>
      <c r="CY339" s="51"/>
      <c r="CZ339" s="51"/>
      <c r="DA339" s="51"/>
      <c r="DB339" s="51"/>
      <c r="DC339" s="51"/>
      <c r="DD339" s="51"/>
    </row>
    <row r="340" spans="73:108" ht="15" x14ac:dyDescent="0.25">
      <c r="BU340" s="91"/>
      <c r="BV340" s="177">
        <v>2010</v>
      </c>
      <c r="BW340" s="177">
        <v>10</v>
      </c>
      <c r="BX340" s="177" t="s">
        <v>269</v>
      </c>
      <c r="BY340" s="177" t="s">
        <v>262</v>
      </c>
      <c r="BZ340" s="177" t="s">
        <v>277</v>
      </c>
      <c r="CA340" s="177">
        <v>6</v>
      </c>
      <c r="CB340" s="177" t="s">
        <v>264</v>
      </c>
      <c r="CC340" s="122">
        <v>0</v>
      </c>
      <c r="CD340" s="178" t="s">
        <v>61</v>
      </c>
      <c r="CE340" s="177" t="s">
        <v>278</v>
      </c>
      <c r="CF340" s="177" t="s">
        <v>1923</v>
      </c>
      <c r="CG340" s="83" t="s">
        <v>89</v>
      </c>
      <c r="CH340" s="57"/>
      <c r="CV340" s="51"/>
      <c r="CW340" s="51"/>
      <c r="CX340" s="51"/>
      <c r="CY340" s="51"/>
      <c r="CZ340" s="51"/>
      <c r="DA340" s="51"/>
      <c r="DB340" s="51"/>
      <c r="DC340" s="51"/>
      <c r="DD340" s="51"/>
    </row>
    <row r="341" spans="73:108" ht="15" x14ac:dyDescent="0.25">
      <c r="BU341" s="91"/>
      <c r="BV341" s="177">
        <v>2010</v>
      </c>
      <c r="BW341" s="177">
        <v>10</v>
      </c>
      <c r="BX341" s="177" t="s">
        <v>269</v>
      </c>
      <c r="BY341" s="177" t="s">
        <v>262</v>
      </c>
      <c r="BZ341" s="177" t="s">
        <v>277</v>
      </c>
      <c r="CA341" s="177">
        <v>6</v>
      </c>
      <c r="CB341" s="177" t="s">
        <v>264</v>
      </c>
      <c r="CC341" s="122">
        <v>1892.4</v>
      </c>
      <c r="CD341" s="178" t="s">
        <v>61</v>
      </c>
      <c r="CE341" s="177" t="s">
        <v>278</v>
      </c>
      <c r="CF341" s="177" t="s">
        <v>1924</v>
      </c>
      <c r="CG341" s="83" t="s">
        <v>89</v>
      </c>
      <c r="CH341" s="57"/>
      <c r="CV341" s="51"/>
      <c r="CW341" s="51"/>
      <c r="CX341" s="51"/>
      <c r="CY341" s="51"/>
      <c r="CZ341" s="51"/>
      <c r="DA341" s="51"/>
      <c r="DB341" s="51"/>
      <c r="DC341" s="51"/>
      <c r="DD341" s="51"/>
    </row>
    <row r="342" spans="73:108" ht="15" x14ac:dyDescent="0.25">
      <c r="BU342" s="91"/>
      <c r="BV342" s="177">
        <v>2010</v>
      </c>
      <c r="BW342" s="177">
        <v>10</v>
      </c>
      <c r="BX342" s="177" t="s">
        <v>269</v>
      </c>
      <c r="BY342" s="177" t="s">
        <v>262</v>
      </c>
      <c r="BZ342" s="177" t="s">
        <v>277</v>
      </c>
      <c r="CA342" s="177">
        <v>6</v>
      </c>
      <c r="CB342" s="177" t="s">
        <v>264</v>
      </c>
      <c r="CC342" s="122">
        <v>0</v>
      </c>
      <c r="CD342" s="178" t="s">
        <v>61</v>
      </c>
      <c r="CE342" s="177" t="s">
        <v>278</v>
      </c>
      <c r="CF342" s="177" t="s">
        <v>1928</v>
      </c>
      <c r="CG342" s="83" t="s">
        <v>89</v>
      </c>
      <c r="CH342" s="57"/>
      <c r="CV342" s="51"/>
      <c r="CW342" s="51"/>
      <c r="CX342" s="51"/>
      <c r="CY342" s="51"/>
      <c r="CZ342" s="51"/>
      <c r="DA342" s="51"/>
      <c r="DB342" s="51"/>
      <c r="DC342" s="51"/>
      <c r="DD342" s="51"/>
    </row>
    <row r="343" spans="73:108" ht="15" x14ac:dyDescent="0.25">
      <c r="BU343" s="91"/>
      <c r="BV343" s="177">
        <v>2010</v>
      </c>
      <c r="BW343" s="177">
        <v>10</v>
      </c>
      <c r="BX343" s="177" t="s">
        <v>269</v>
      </c>
      <c r="BY343" s="177" t="s">
        <v>262</v>
      </c>
      <c r="BZ343" s="177" t="s">
        <v>277</v>
      </c>
      <c r="CA343" s="177">
        <v>6</v>
      </c>
      <c r="CB343" s="177" t="s">
        <v>264</v>
      </c>
      <c r="CC343" s="122">
        <v>630.79999999999995</v>
      </c>
      <c r="CD343" s="178" t="s">
        <v>61</v>
      </c>
      <c r="CE343" s="177" t="s">
        <v>278</v>
      </c>
      <c r="CF343" s="177" t="s">
        <v>1929</v>
      </c>
      <c r="CG343" s="83" t="s">
        <v>89</v>
      </c>
      <c r="CH343" s="57"/>
      <c r="CV343" s="51"/>
      <c r="CW343" s="51"/>
      <c r="CX343" s="51"/>
      <c r="CY343" s="51"/>
      <c r="CZ343" s="51"/>
      <c r="DA343" s="51"/>
      <c r="DB343" s="51"/>
      <c r="DC343" s="51"/>
      <c r="DD343" s="51"/>
    </row>
    <row r="344" spans="73:108" ht="15" x14ac:dyDescent="0.25">
      <c r="BU344" s="91"/>
      <c r="BV344" s="177">
        <v>2010</v>
      </c>
      <c r="BW344" s="177">
        <v>10</v>
      </c>
      <c r="BX344" s="177" t="s">
        <v>269</v>
      </c>
      <c r="BY344" s="177" t="s">
        <v>262</v>
      </c>
      <c r="BZ344" s="177" t="s">
        <v>277</v>
      </c>
      <c r="CA344" s="177">
        <v>6</v>
      </c>
      <c r="CB344" s="177" t="s">
        <v>264</v>
      </c>
      <c r="CC344" s="122">
        <v>0</v>
      </c>
      <c r="CD344" s="178" t="s">
        <v>61</v>
      </c>
      <c r="CE344" s="177" t="s">
        <v>278</v>
      </c>
      <c r="CF344" s="177" t="s">
        <v>1934</v>
      </c>
      <c r="CG344" s="83" t="s">
        <v>89</v>
      </c>
      <c r="CH344" s="57"/>
      <c r="CV344" s="51"/>
      <c r="CW344" s="51"/>
      <c r="CX344" s="51"/>
      <c r="CY344" s="51"/>
      <c r="CZ344" s="51"/>
      <c r="DA344" s="51"/>
      <c r="DB344" s="51"/>
      <c r="DC344" s="51"/>
      <c r="DD344" s="51"/>
    </row>
    <row r="345" spans="73:108" ht="15" x14ac:dyDescent="0.25">
      <c r="BU345" s="91"/>
      <c r="BV345" s="177">
        <v>2010</v>
      </c>
      <c r="BW345" s="177">
        <v>10</v>
      </c>
      <c r="BX345" s="177" t="s">
        <v>269</v>
      </c>
      <c r="BY345" s="177" t="s">
        <v>262</v>
      </c>
      <c r="BZ345" s="177" t="s">
        <v>277</v>
      </c>
      <c r="CA345" s="177">
        <v>6</v>
      </c>
      <c r="CB345" s="177" t="s">
        <v>264</v>
      </c>
      <c r="CC345" s="122">
        <v>40.159999999999997</v>
      </c>
      <c r="CD345" s="178" t="s">
        <v>33</v>
      </c>
      <c r="CE345" s="177" t="s">
        <v>278</v>
      </c>
      <c r="CF345" s="177" t="s">
        <v>1915</v>
      </c>
      <c r="CG345" s="83" t="s">
        <v>89</v>
      </c>
      <c r="CH345" s="57"/>
      <c r="CV345" s="51"/>
      <c r="CW345" s="51"/>
      <c r="CX345" s="51"/>
      <c r="CY345" s="51"/>
      <c r="CZ345" s="51"/>
      <c r="DA345" s="51"/>
      <c r="DB345" s="51"/>
      <c r="DC345" s="51"/>
      <c r="DD345" s="51"/>
    </row>
    <row r="346" spans="73:108" ht="15" x14ac:dyDescent="0.25">
      <c r="BU346" s="91"/>
      <c r="BV346" s="177">
        <v>2010</v>
      </c>
      <c r="BW346" s="177">
        <v>10</v>
      </c>
      <c r="BX346" s="177" t="s">
        <v>269</v>
      </c>
      <c r="BY346" s="177" t="s">
        <v>262</v>
      </c>
      <c r="BZ346" s="177" t="s">
        <v>277</v>
      </c>
      <c r="CA346" s="177">
        <v>6</v>
      </c>
      <c r="CB346" s="177" t="s">
        <v>264</v>
      </c>
      <c r="CC346" s="122">
        <v>40.159999999999997</v>
      </c>
      <c r="CD346" s="178" t="s">
        <v>33</v>
      </c>
      <c r="CE346" s="177" t="s">
        <v>278</v>
      </c>
      <c r="CF346" s="177" t="s">
        <v>1919</v>
      </c>
      <c r="CG346" s="83" t="s">
        <v>89</v>
      </c>
      <c r="CH346" s="57"/>
      <c r="CV346" s="51"/>
      <c r="CW346" s="51"/>
      <c r="CX346" s="51"/>
      <c r="CY346" s="51"/>
      <c r="CZ346" s="51"/>
      <c r="DA346" s="51"/>
      <c r="DB346" s="51"/>
      <c r="DC346" s="51"/>
      <c r="DD346" s="51"/>
    </row>
    <row r="347" spans="73:108" ht="15" x14ac:dyDescent="0.25">
      <c r="BU347" s="91"/>
      <c r="BV347" s="177">
        <v>2010</v>
      </c>
      <c r="BW347" s="177">
        <v>10</v>
      </c>
      <c r="BX347" s="177" t="s">
        <v>269</v>
      </c>
      <c r="BY347" s="177" t="s">
        <v>262</v>
      </c>
      <c r="BZ347" s="177" t="s">
        <v>277</v>
      </c>
      <c r="CA347" s="177">
        <v>6</v>
      </c>
      <c r="CB347" s="177" t="s">
        <v>264</v>
      </c>
      <c r="CC347" s="122">
        <v>47.64</v>
      </c>
      <c r="CD347" s="178" t="s">
        <v>3714</v>
      </c>
      <c r="CE347" s="177" t="s">
        <v>278</v>
      </c>
      <c r="CF347" s="177" t="s">
        <v>1917</v>
      </c>
      <c r="CG347" s="83" t="s">
        <v>89</v>
      </c>
      <c r="CH347" s="57"/>
      <c r="CV347" s="51"/>
      <c r="CW347" s="51"/>
      <c r="CX347" s="51"/>
      <c r="CY347" s="51"/>
      <c r="CZ347" s="51"/>
      <c r="DA347" s="51"/>
      <c r="DB347" s="51"/>
      <c r="DC347" s="51"/>
      <c r="DD347" s="51"/>
    </row>
    <row r="348" spans="73:108" ht="15" x14ac:dyDescent="0.25">
      <c r="BU348" s="91"/>
      <c r="BV348" s="177">
        <v>2010</v>
      </c>
      <c r="BW348" s="177">
        <v>10</v>
      </c>
      <c r="BX348" s="177" t="s">
        <v>269</v>
      </c>
      <c r="BY348" s="177" t="s">
        <v>262</v>
      </c>
      <c r="BZ348" s="177" t="s">
        <v>277</v>
      </c>
      <c r="CA348" s="177">
        <v>6</v>
      </c>
      <c r="CB348" s="177" t="s">
        <v>264</v>
      </c>
      <c r="CC348" s="122">
        <v>47.64</v>
      </c>
      <c r="CD348" s="178" t="s">
        <v>3714</v>
      </c>
      <c r="CE348" s="177" t="s">
        <v>278</v>
      </c>
      <c r="CF348" s="177" t="s">
        <v>1926</v>
      </c>
      <c r="CG348" s="83" t="s">
        <v>89</v>
      </c>
      <c r="CH348" s="57"/>
      <c r="CV348" s="51"/>
      <c r="CW348" s="51"/>
      <c r="CX348" s="51"/>
      <c r="CY348" s="51"/>
      <c r="CZ348" s="51"/>
      <c r="DA348" s="51"/>
      <c r="DB348" s="51"/>
      <c r="DC348" s="51"/>
      <c r="DD348" s="51"/>
    </row>
    <row r="349" spans="73:108" ht="15" x14ac:dyDescent="0.25">
      <c r="BU349" s="91"/>
      <c r="BV349" s="177">
        <v>2010</v>
      </c>
      <c r="BW349" s="177">
        <v>10</v>
      </c>
      <c r="BX349" s="177" t="s">
        <v>269</v>
      </c>
      <c r="BY349" s="177" t="s">
        <v>262</v>
      </c>
      <c r="BZ349" s="177" t="s">
        <v>277</v>
      </c>
      <c r="CA349" s="177">
        <v>6</v>
      </c>
      <c r="CB349" s="177" t="s">
        <v>264</v>
      </c>
      <c r="CC349" s="122">
        <v>32.200000000000003</v>
      </c>
      <c r="CD349" s="178" t="s">
        <v>3714</v>
      </c>
      <c r="CE349" s="177" t="s">
        <v>278</v>
      </c>
      <c r="CF349" s="177" t="s">
        <v>1931</v>
      </c>
      <c r="CG349" s="83" t="s">
        <v>89</v>
      </c>
      <c r="CH349" s="57"/>
      <c r="CV349" s="51"/>
      <c r="CW349" s="51"/>
      <c r="CX349" s="51"/>
      <c r="CY349" s="51"/>
      <c r="CZ349" s="51"/>
      <c r="DA349" s="51"/>
      <c r="DB349" s="51"/>
      <c r="DC349" s="51"/>
      <c r="DD349" s="51"/>
    </row>
    <row r="350" spans="73:108" ht="15" x14ac:dyDescent="0.25">
      <c r="BU350" s="91"/>
      <c r="BV350" s="177">
        <v>2010</v>
      </c>
      <c r="BW350" s="177">
        <v>10</v>
      </c>
      <c r="BX350" s="177" t="s">
        <v>269</v>
      </c>
      <c r="BY350" s="177" t="s">
        <v>262</v>
      </c>
      <c r="BZ350" s="177" t="s">
        <v>277</v>
      </c>
      <c r="CA350" s="177">
        <v>6</v>
      </c>
      <c r="CB350" s="177" t="s">
        <v>264</v>
      </c>
      <c r="CC350" s="122">
        <v>3.63</v>
      </c>
      <c r="CD350" s="178" t="s">
        <v>103</v>
      </c>
      <c r="CE350" s="177" t="s">
        <v>278</v>
      </c>
      <c r="CF350" s="177" t="s">
        <v>1921</v>
      </c>
      <c r="CG350" s="83" t="s">
        <v>89</v>
      </c>
      <c r="CH350" s="57"/>
      <c r="CV350" s="51"/>
      <c r="CW350" s="51"/>
      <c r="CX350" s="51"/>
      <c r="CY350" s="51"/>
      <c r="CZ350" s="51"/>
      <c r="DA350" s="51"/>
      <c r="DB350" s="51"/>
      <c r="DC350" s="51"/>
      <c r="DD350" s="51"/>
    </row>
    <row r="351" spans="73:108" ht="15" x14ac:dyDescent="0.25">
      <c r="BU351" s="91"/>
      <c r="BV351" s="177">
        <v>2010</v>
      </c>
      <c r="BW351" s="177">
        <v>10</v>
      </c>
      <c r="BX351" s="177" t="s">
        <v>269</v>
      </c>
      <c r="BY351" s="177" t="s">
        <v>262</v>
      </c>
      <c r="BZ351" s="177" t="s">
        <v>277</v>
      </c>
      <c r="CA351" s="177">
        <v>6</v>
      </c>
      <c r="CB351" s="177" t="s">
        <v>264</v>
      </c>
      <c r="CC351" s="122">
        <v>6.84</v>
      </c>
      <c r="CD351" s="178" t="s">
        <v>94</v>
      </c>
      <c r="CE351" s="177" t="s">
        <v>278</v>
      </c>
      <c r="CF351" s="177" t="s">
        <v>1921</v>
      </c>
      <c r="CG351" s="83" t="s">
        <v>89</v>
      </c>
      <c r="CH351" s="57"/>
      <c r="CV351" s="51"/>
      <c r="CW351" s="51"/>
      <c r="CX351" s="51"/>
      <c r="CY351" s="51"/>
      <c r="CZ351" s="51"/>
      <c r="DA351" s="51"/>
      <c r="DB351" s="51"/>
      <c r="DC351" s="51"/>
      <c r="DD351" s="51"/>
    </row>
    <row r="352" spans="73:108" ht="15" x14ac:dyDescent="0.25">
      <c r="BU352" s="91"/>
      <c r="BV352" s="177">
        <v>2010</v>
      </c>
      <c r="BW352" s="177">
        <v>10</v>
      </c>
      <c r="BX352" s="177" t="s">
        <v>269</v>
      </c>
      <c r="BY352" s="177" t="s">
        <v>262</v>
      </c>
      <c r="BZ352" s="177" t="s">
        <v>277</v>
      </c>
      <c r="CA352" s="177">
        <v>6</v>
      </c>
      <c r="CB352" s="177" t="s">
        <v>264</v>
      </c>
      <c r="CC352" s="122">
        <v>3.41</v>
      </c>
      <c r="CD352" s="178" t="s">
        <v>94</v>
      </c>
      <c r="CE352" s="177" t="s">
        <v>278</v>
      </c>
      <c r="CF352" s="177" t="s">
        <v>1927</v>
      </c>
      <c r="CG352" s="83" t="s">
        <v>89</v>
      </c>
      <c r="CH352" s="57"/>
      <c r="CV352" s="51"/>
      <c r="CW352" s="51"/>
      <c r="CX352" s="51"/>
      <c r="CY352" s="51"/>
      <c r="CZ352" s="51"/>
      <c r="DA352" s="51"/>
      <c r="DB352" s="51"/>
      <c r="DC352" s="51"/>
      <c r="DD352" s="51"/>
    </row>
    <row r="353" spans="73:108" ht="15" x14ac:dyDescent="0.25">
      <c r="BU353" s="91"/>
      <c r="BV353" s="177">
        <v>2010</v>
      </c>
      <c r="BW353" s="177">
        <v>10</v>
      </c>
      <c r="BX353" s="177" t="s">
        <v>269</v>
      </c>
      <c r="BY353" s="177" t="s">
        <v>262</v>
      </c>
      <c r="BZ353" s="177" t="s">
        <v>277</v>
      </c>
      <c r="CA353" s="177">
        <v>6</v>
      </c>
      <c r="CB353" s="177" t="s">
        <v>264</v>
      </c>
      <c r="CC353" s="122">
        <v>6.81</v>
      </c>
      <c r="CD353" s="178" t="s">
        <v>94</v>
      </c>
      <c r="CE353" s="177" t="s">
        <v>278</v>
      </c>
      <c r="CF353" s="177" t="s">
        <v>1930</v>
      </c>
      <c r="CG353" s="83" t="s">
        <v>89</v>
      </c>
      <c r="CH353" s="57"/>
      <c r="CV353" s="51"/>
      <c r="CW353" s="51"/>
      <c r="CX353" s="51"/>
      <c r="CY353" s="51"/>
      <c r="CZ353" s="51"/>
      <c r="DA353" s="51"/>
      <c r="DB353" s="51"/>
      <c r="DC353" s="51"/>
      <c r="DD353" s="51"/>
    </row>
    <row r="354" spans="73:108" ht="15" x14ac:dyDescent="0.25">
      <c r="BU354" s="91"/>
      <c r="BV354" s="177">
        <v>2010</v>
      </c>
      <c r="BW354" s="177">
        <v>10</v>
      </c>
      <c r="BX354" s="177" t="s">
        <v>269</v>
      </c>
      <c r="BY354" s="177" t="s">
        <v>262</v>
      </c>
      <c r="BZ354" s="177" t="s">
        <v>277</v>
      </c>
      <c r="CA354" s="177">
        <v>6</v>
      </c>
      <c r="CB354" s="177" t="s">
        <v>264</v>
      </c>
      <c r="CC354" s="122">
        <v>7.81</v>
      </c>
      <c r="CD354" s="178" t="s">
        <v>32</v>
      </c>
      <c r="CE354" s="177" t="s">
        <v>278</v>
      </c>
      <c r="CF354" s="177" t="s">
        <v>1918</v>
      </c>
      <c r="CG354" s="83" t="s">
        <v>89</v>
      </c>
      <c r="CH354" s="57"/>
      <c r="CV354" s="51"/>
      <c r="CW354" s="51"/>
      <c r="CX354" s="51"/>
      <c r="CY354" s="51"/>
      <c r="CZ354" s="51"/>
      <c r="DA354" s="51"/>
      <c r="DB354" s="51"/>
      <c r="DC354" s="51"/>
      <c r="DD354" s="51"/>
    </row>
    <row r="355" spans="73:108" ht="15" x14ac:dyDescent="0.25">
      <c r="BU355" s="91"/>
      <c r="BV355" s="177">
        <v>2010</v>
      </c>
      <c r="BW355" s="177">
        <v>10</v>
      </c>
      <c r="BX355" s="177" t="s">
        <v>269</v>
      </c>
      <c r="BY355" s="177" t="s">
        <v>262</v>
      </c>
      <c r="BZ355" s="177" t="s">
        <v>277</v>
      </c>
      <c r="CA355" s="177">
        <v>6</v>
      </c>
      <c r="CB355" s="177" t="s">
        <v>264</v>
      </c>
      <c r="CC355" s="122">
        <v>5.23</v>
      </c>
      <c r="CD355" s="178" t="s">
        <v>3750</v>
      </c>
      <c r="CE355" s="177" t="s">
        <v>278</v>
      </c>
      <c r="CF355" s="177" t="s">
        <v>1933</v>
      </c>
      <c r="CG355" s="83" t="s">
        <v>89</v>
      </c>
      <c r="CH355" s="57"/>
      <c r="CV355" s="51"/>
      <c r="CW355" s="51"/>
      <c r="CX355" s="51"/>
      <c r="CY355" s="51"/>
      <c r="CZ355" s="51"/>
      <c r="DA355" s="51"/>
      <c r="DB355" s="51"/>
      <c r="DC355" s="51"/>
      <c r="DD355" s="51"/>
    </row>
    <row r="356" spans="73:108" ht="15" x14ac:dyDescent="0.25">
      <c r="BU356" s="91"/>
      <c r="BV356" s="177">
        <v>2010</v>
      </c>
      <c r="BW356" s="177">
        <v>10</v>
      </c>
      <c r="BX356" s="177" t="s">
        <v>269</v>
      </c>
      <c r="BY356" s="177" t="s">
        <v>262</v>
      </c>
      <c r="BZ356" s="177" t="s">
        <v>277</v>
      </c>
      <c r="CA356" s="177">
        <v>6</v>
      </c>
      <c r="CB356" s="177" t="s">
        <v>264</v>
      </c>
      <c r="CC356" s="122">
        <v>9.44</v>
      </c>
      <c r="CD356" s="178" t="s">
        <v>3751</v>
      </c>
      <c r="CE356" s="177" t="s">
        <v>278</v>
      </c>
      <c r="CF356" s="177" t="s">
        <v>1926</v>
      </c>
      <c r="CG356" s="83" t="s">
        <v>89</v>
      </c>
      <c r="CH356" s="57"/>
      <c r="CV356" s="51"/>
      <c r="CW356" s="51"/>
      <c r="CX356" s="51"/>
      <c r="CY356" s="51"/>
      <c r="CZ356" s="51"/>
      <c r="DA356" s="51"/>
      <c r="DB356" s="51"/>
      <c r="DC356" s="51"/>
      <c r="DD356" s="51"/>
    </row>
    <row r="357" spans="73:108" ht="15" x14ac:dyDescent="0.25">
      <c r="BU357" s="91"/>
      <c r="BV357" s="177">
        <v>2010</v>
      </c>
      <c r="BW357" s="177">
        <v>10</v>
      </c>
      <c r="BX357" s="177" t="s">
        <v>269</v>
      </c>
      <c r="BY357" s="177" t="s">
        <v>262</v>
      </c>
      <c r="BZ357" s="177" t="s">
        <v>277</v>
      </c>
      <c r="CA357" s="177">
        <v>6</v>
      </c>
      <c r="CB357" s="177" t="s">
        <v>264</v>
      </c>
      <c r="CC357" s="122">
        <v>45.98</v>
      </c>
      <c r="CD357" s="178" t="s">
        <v>218</v>
      </c>
      <c r="CE357" s="177" t="s">
        <v>278</v>
      </c>
      <c r="CF357" s="177" t="s">
        <v>1916</v>
      </c>
      <c r="CG357" s="83" t="s">
        <v>89</v>
      </c>
      <c r="CH357" s="57"/>
      <c r="CV357" s="51"/>
      <c r="CW357" s="51"/>
      <c r="CX357" s="51"/>
      <c r="CY357" s="51"/>
      <c r="CZ357" s="51"/>
      <c r="DA357" s="51"/>
      <c r="DB357" s="51"/>
      <c r="DC357" s="51"/>
      <c r="DD357" s="51"/>
    </row>
    <row r="358" spans="73:108" ht="15" x14ac:dyDescent="0.25">
      <c r="BU358" s="91"/>
      <c r="BV358" s="177">
        <v>2010</v>
      </c>
      <c r="BW358" s="177">
        <v>10</v>
      </c>
      <c r="BX358" s="177" t="s">
        <v>269</v>
      </c>
      <c r="BY358" s="177" t="s">
        <v>262</v>
      </c>
      <c r="BZ358" s="177" t="s">
        <v>277</v>
      </c>
      <c r="CA358" s="177">
        <v>6</v>
      </c>
      <c r="CB358" s="177" t="s">
        <v>264</v>
      </c>
      <c r="CC358" s="122">
        <v>45.98</v>
      </c>
      <c r="CD358" s="178" t="s">
        <v>218</v>
      </c>
      <c r="CE358" s="177" t="s">
        <v>278</v>
      </c>
      <c r="CF358" s="177" t="s">
        <v>1917</v>
      </c>
      <c r="CG358" s="83" t="s">
        <v>89</v>
      </c>
      <c r="CH358" s="57"/>
      <c r="CV358" s="51"/>
      <c r="CW358" s="51"/>
      <c r="CX358" s="51"/>
      <c r="CY358" s="51"/>
      <c r="CZ358" s="51"/>
      <c r="DA358" s="51"/>
      <c r="DB358" s="51"/>
      <c r="DC358" s="51"/>
      <c r="DD358" s="51"/>
    </row>
    <row r="359" spans="73:108" ht="15" x14ac:dyDescent="0.25">
      <c r="BU359" s="91"/>
      <c r="BV359" s="177">
        <v>2010</v>
      </c>
      <c r="BW359" s="177">
        <v>10</v>
      </c>
      <c r="BX359" s="177" t="s">
        <v>269</v>
      </c>
      <c r="BY359" s="177" t="s">
        <v>262</v>
      </c>
      <c r="BZ359" s="177" t="s">
        <v>277</v>
      </c>
      <c r="CA359" s="177">
        <v>6</v>
      </c>
      <c r="CB359" s="177" t="s">
        <v>264</v>
      </c>
      <c r="CC359" s="122">
        <v>13.86</v>
      </c>
      <c r="CD359" s="178" t="s">
        <v>49</v>
      </c>
      <c r="CE359" s="177" t="s">
        <v>278</v>
      </c>
      <c r="CF359" s="177" t="s">
        <v>1920</v>
      </c>
      <c r="CG359" s="83" t="s">
        <v>89</v>
      </c>
      <c r="CH359" s="57"/>
      <c r="CV359" s="51"/>
      <c r="CW359" s="51"/>
      <c r="CX359" s="51"/>
      <c r="CY359" s="51"/>
      <c r="CZ359" s="51"/>
      <c r="DA359" s="51"/>
      <c r="DB359" s="51"/>
      <c r="DC359" s="51"/>
      <c r="DD359" s="51"/>
    </row>
    <row r="360" spans="73:108" ht="15" x14ac:dyDescent="0.25">
      <c r="BU360" s="91"/>
      <c r="BV360" s="177">
        <v>2010</v>
      </c>
      <c r="BW360" s="177">
        <v>10</v>
      </c>
      <c r="BX360" s="177" t="s">
        <v>269</v>
      </c>
      <c r="BY360" s="177" t="s">
        <v>262</v>
      </c>
      <c r="BZ360" s="177" t="s">
        <v>277</v>
      </c>
      <c r="CA360" s="177">
        <v>6</v>
      </c>
      <c r="CB360" s="177" t="s">
        <v>264</v>
      </c>
      <c r="CC360" s="122">
        <v>27.72</v>
      </c>
      <c r="CD360" s="178" t="s">
        <v>49</v>
      </c>
      <c r="CE360" s="177" t="s">
        <v>278</v>
      </c>
      <c r="CF360" s="177" t="s">
        <v>1922</v>
      </c>
      <c r="CG360" s="83" t="s">
        <v>89</v>
      </c>
      <c r="CH360" s="57"/>
      <c r="CV360" s="51"/>
      <c r="CW360" s="51"/>
      <c r="CX360" s="51"/>
      <c r="CY360" s="51"/>
      <c r="CZ360" s="51"/>
      <c r="DA360" s="51"/>
      <c r="DB360" s="51"/>
      <c r="DC360" s="51"/>
      <c r="DD360" s="51"/>
    </row>
    <row r="361" spans="73:108" ht="15" x14ac:dyDescent="0.25">
      <c r="BU361" s="91"/>
      <c r="BV361" s="177">
        <v>2010</v>
      </c>
      <c r="BW361" s="177">
        <v>10</v>
      </c>
      <c r="BX361" s="177" t="s">
        <v>269</v>
      </c>
      <c r="BY361" s="177" t="s">
        <v>262</v>
      </c>
      <c r="BZ361" s="177" t="s">
        <v>277</v>
      </c>
      <c r="CA361" s="177">
        <v>6</v>
      </c>
      <c r="CB361" s="177" t="s">
        <v>264</v>
      </c>
      <c r="CC361" s="122">
        <v>27.5</v>
      </c>
      <c r="CD361" s="178" t="s">
        <v>49</v>
      </c>
      <c r="CE361" s="177" t="s">
        <v>278</v>
      </c>
      <c r="CF361" s="177" t="s">
        <v>1925</v>
      </c>
      <c r="CG361" s="83" t="s">
        <v>89</v>
      </c>
      <c r="CH361" s="57"/>
      <c r="CV361" s="51"/>
      <c r="CW361" s="51"/>
      <c r="CX361" s="51"/>
      <c r="CY361" s="51"/>
      <c r="CZ361" s="51"/>
      <c r="DA361" s="51"/>
      <c r="DB361" s="51"/>
      <c r="DC361" s="51"/>
      <c r="DD361" s="51"/>
    </row>
    <row r="362" spans="73:108" ht="15" x14ac:dyDescent="0.25">
      <c r="BU362" s="91"/>
      <c r="BV362" s="177">
        <v>2010</v>
      </c>
      <c r="BW362" s="177">
        <v>10</v>
      </c>
      <c r="BX362" s="177" t="s">
        <v>269</v>
      </c>
      <c r="BY362" s="177" t="s">
        <v>262</v>
      </c>
      <c r="BZ362" s="177" t="s">
        <v>277</v>
      </c>
      <c r="CA362" s="177">
        <v>6</v>
      </c>
      <c r="CB362" s="177" t="s">
        <v>264</v>
      </c>
      <c r="CC362" s="122">
        <v>13.72</v>
      </c>
      <c r="CD362" s="178" t="s">
        <v>49</v>
      </c>
      <c r="CE362" s="177" t="s">
        <v>278</v>
      </c>
      <c r="CF362" s="177" t="s">
        <v>1931</v>
      </c>
      <c r="CG362" s="83" t="s">
        <v>89</v>
      </c>
      <c r="CH362" s="57"/>
      <c r="CV362" s="51"/>
      <c r="CW362" s="51"/>
      <c r="CX362" s="51"/>
      <c r="CY362" s="51"/>
      <c r="CZ362" s="51"/>
      <c r="DA362" s="51"/>
      <c r="DB362" s="51"/>
      <c r="DC362" s="51"/>
      <c r="DD362" s="51"/>
    </row>
    <row r="363" spans="73:108" ht="15" x14ac:dyDescent="0.25">
      <c r="BU363" s="91"/>
      <c r="BV363" s="177">
        <v>2010</v>
      </c>
      <c r="BW363" s="177">
        <v>10</v>
      </c>
      <c r="BX363" s="177" t="s">
        <v>269</v>
      </c>
      <c r="BY363" s="177" t="s">
        <v>262</v>
      </c>
      <c r="BZ363" s="177" t="s">
        <v>277</v>
      </c>
      <c r="CA363" s="177">
        <v>6</v>
      </c>
      <c r="CB363" s="177" t="s">
        <v>264</v>
      </c>
      <c r="CC363" s="122">
        <v>0</v>
      </c>
      <c r="CD363" s="178" t="s">
        <v>3752</v>
      </c>
      <c r="CE363" s="177" t="s">
        <v>278</v>
      </c>
      <c r="CF363" s="177" t="s">
        <v>1914</v>
      </c>
      <c r="CG363" s="83" t="s">
        <v>89</v>
      </c>
      <c r="CH363" s="57"/>
      <c r="CV363" s="51"/>
      <c r="CW363" s="51"/>
      <c r="CX363" s="51"/>
      <c r="CY363" s="51"/>
      <c r="CZ363" s="51"/>
      <c r="DA363" s="51"/>
      <c r="DB363" s="51"/>
      <c r="DC363" s="51"/>
      <c r="DD363" s="51"/>
    </row>
    <row r="364" spans="73:108" ht="15" x14ac:dyDescent="0.25">
      <c r="BU364" s="91"/>
      <c r="BV364" s="177">
        <v>2010</v>
      </c>
      <c r="BW364" s="177">
        <v>10</v>
      </c>
      <c r="BX364" s="177" t="s">
        <v>269</v>
      </c>
      <c r="BY364" s="177" t="s">
        <v>262</v>
      </c>
      <c r="BZ364" s="177" t="s">
        <v>277</v>
      </c>
      <c r="CA364" s="177">
        <v>6</v>
      </c>
      <c r="CB364" s="177" t="s">
        <v>264</v>
      </c>
      <c r="CC364" s="122">
        <v>236.35</v>
      </c>
      <c r="CD364" s="178" t="s">
        <v>3752</v>
      </c>
      <c r="CE364" s="177" t="s">
        <v>278</v>
      </c>
      <c r="CF364" s="177" t="s">
        <v>1932</v>
      </c>
      <c r="CG364" s="83" t="s">
        <v>89</v>
      </c>
      <c r="CH364" s="57"/>
      <c r="CV364" s="51"/>
      <c r="CW364" s="51"/>
      <c r="CX364" s="51"/>
      <c r="CY364" s="51"/>
      <c r="CZ364" s="51"/>
      <c r="DA364" s="51"/>
      <c r="DB364" s="51"/>
      <c r="DC364" s="51"/>
      <c r="DD364" s="51"/>
    </row>
    <row r="365" spans="73:108" ht="15" x14ac:dyDescent="0.25">
      <c r="BU365" s="91"/>
      <c r="BV365" s="177">
        <v>2010</v>
      </c>
      <c r="BW365" s="177">
        <v>11</v>
      </c>
      <c r="BX365" s="177" t="s">
        <v>269</v>
      </c>
      <c r="BY365" s="177" t="s">
        <v>262</v>
      </c>
      <c r="BZ365" s="177" t="s">
        <v>277</v>
      </c>
      <c r="CA365" s="177">
        <v>6</v>
      </c>
      <c r="CB365" s="177" t="s">
        <v>264</v>
      </c>
      <c r="CC365" s="122">
        <v>0</v>
      </c>
      <c r="CD365" s="178" t="s">
        <v>61</v>
      </c>
      <c r="CE365" s="177" t="s">
        <v>278</v>
      </c>
      <c r="CF365" s="177" t="s">
        <v>2011</v>
      </c>
      <c r="CG365" s="83" t="s">
        <v>89</v>
      </c>
      <c r="CH365" s="57"/>
      <c r="CV365" s="51"/>
      <c r="CW365" s="51"/>
      <c r="CX365" s="51"/>
      <c r="CY365" s="51"/>
      <c r="CZ365" s="51"/>
      <c r="DA365" s="51"/>
      <c r="DB365" s="51"/>
      <c r="DC365" s="51"/>
      <c r="DD365" s="51"/>
    </row>
    <row r="366" spans="73:108" ht="15" x14ac:dyDescent="0.25">
      <c r="BU366" s="91"/>
      <c r="BV366" s="177">
        <v>2010</v>
      </c>
      <c r="BW366" s="177">
        <v>11</v>
      </c>
      <c r="BX366" s="177" t="s">
        <v>269</v>
      </c>
      <c r="BY366" s="177" t="s">
        <v>262</v>
      </c>
      <c r="BZ366" s="177" t="s">
        <v>277</v>
      </c>
      <c r="CA366" s="177">
        <v>6</v>
      </c>
      <c r="CB366" s="177" t="s">
        <v>264</v>
      </c>
      <c r="CC366" s="122">
        <v>0</v>
      </c>
      <c r="CD366" s="178" t="s">
        <v>3829</v>
      </c>
      <c r="CE366" s="177" t="s">
        <v>278</v>
      </c>
      <c r="CF366" s="177" t="s">
        <v>2002</v>
      </c>
      <c r="CG366" s="83" t="s">
        <v>89</v>
      </c>
      <c r="CH366" s="57"/>
      <c r="CV366" s="51"/>
      <c r="CW366" s="51"/>
      <c r="CX366" s="51"/>
      <c r="CY366" s="51"/>
      <c r="CZ366" s="51"/>
      <c r="DA366" s="51"/>
      <c r="DB366" s="51"/>
      <c r="DC366" s="51"/>
      <c r="DD366" s="51"/>
    </row>
    <row r="367" spans="73:108" ht="15" x14ac:dyDescent="0.25">
      <c r="BU367" s="91"/>
      <c r="BV367" s="177">
        <v>2010</v>
      </c>
      <c r="BW367" s="177">
        <v>11</v>
      </c>
      <c r="BX367" s="177" t="s">
        <v>269</v>
      </c>
      <c r="BY367" s="177" t="s">
        <v>262</v>
      </c>
      <c r="BZ367" s="177" t="s">
        <v>277</v>
      </c>
      <c r="CA367" s="177">
        <v>6</v>
      </c>
      <c r="CB367" s="177" t="s">
        <v>264</v>
      </c>
      <c r="CC367" s="122">
        <v>0</v>
      </c>
      <c r="CD367" s="178" t="s">
        <v>3829</v>
      </c>
      <c r="CE367" s="177" t="s">
        <v>278</v>
      </c>
      <c r="CF367" s="177" t="s">
        <v>2003</v>
      </c>
      <c r="CG367" s="83" t="s">
        <v>89</v>
      </c>
      <c r="CH367" s="57"/>
      <c r="CV367" s="51"/>
      <c r="CW367" s="51"/>
      <c r="CX367" s="51"/>
      <c r="CY367" s="51"/>
      <c r="CZ367" s="51"/>
      <c r="DA367" s="51"/>
      <c r="DB367" s="51"/>
      <c r="DC367" s="51"/>
      <c r="DD367" s="51"/>
    </row>
    <row r="368" spans="73:108" ht="15" x14ac:dyDescent="0.25">
      <c r="BU368" s="91"/>
      <c r="BV368" s="177">
        <v>2010</v>
      </c>
      <c r="BW368" s="177">
        <v>11</v>
      </c>
      <c r="BX368" s="177" t="s">
        <v>269</v>
      </c>
      <c r="BY368" s="177" t="s">
        <v>262</v>
      </c>
      <c r="BZ368" s="177" t="s">
        <v>277</v>
      </c>
      <c r="CA368" s="177">
        <v>6</v>
      </c>
      <c r="CB368" s="177" t="s">
        <v>264</v>
      </c>
      <c r="CC368" s="122">
        <v>7950</v>
      </c>
      <c r="CD368" s="178" t="s">
        <v>3829</v>
      </c>
      <c r="CE368" s="177" t="s">
        <v>278</v>
      </c>
      <c r="CF368" s="177" t="s">
        <v>2004</v>
      </c>
      <c r="CG368" s="83" t="s">
        <v>89</v>
      </c>
      <c r="CH368" s="57"/>
      <c r="CV368" s="51"/>
      <c r="CW368" s="51"/>
      <c r="CX368" s="51"/>
      <c r="CY368" s="51"/>
      <c r="CZ368" s="51"/>
      <c r="DA368" s="51"/>
      <c r="DB368" s="51"/>
      <c r="DC368" s="51"/>
      <c r="DD368" s="51"/>
    </row>
    <row r="369" spans="73:108" ht="15" x14ac:dyDescent="0.25">
      <c r="BU369" s="91"/>
      <c r="BV369" s="177">
        <v>2010</v>
      </c>
      <c r="BW369" s="177">
        <v>11</v>
      </c>
      <c r="BX369" s="177" t="s">
        <v>269</v>
      </c>
      <c r="BY369" s="177" t="s">
        <v>262</v>
      </c>
      <c r="BZ369" s="177" t="s">
        <v>277</v>
      </c>
      <c r="CA369" s="177">
        <v>6</v>
      </c>
      <c r="CB369" s="177" t="s">
        <v>264</v>
      </c>
      <c r="CC369" s="122">
        <v>7950</v>
      </c>
      <c r="CD369" s="178" t="s">
        <v>3829</v>
      </c>
      <c r="CE369" s="177" t="s">
        <v>278</v>
      </c>
      <c r="CF369" s="177" t="s">
        <v>2005</v>
      </c>
      <c r="CG369" s="83" t="s">
        <v>89</v>
      </c>
      <c r="CH369" s="57"/>
      <c r="CV369" s="51"/>
      <c r="CW369" s="51"/>
      <c r="CX369" s="51"/>
      <c r="CY369" s="51"/>
      <c r="CZ369" s="51"/>
      <c r="DA369" s="51"/>
      <c r="DB369" s="51"/>
      <c r="DC369" s="51"/>
      <c r="DD369" s="51"/>
    </row>
    <row r="370" spans="73:108" ht="15" x14ac:dyDescent="0.25">
      <c r="BU370" s="91"/>
      <c r="BV370" s="177">
        <v>2010</v>
      </c>
      <c r="BW370" s="177">
        <v>11</v>
      </c>
      <c r="BX370" s="177" t="s">
        <v>269</v>
      </c>
      <c r="BY370" s="177" t="s">
        <v>262</v>
      </c>
      <c r="BZ370" s="177" t="s">
        <v>277</v>
      </c>
      <c r="CA370" s="177">
        <v>6</v>
      </c>
      <c r="CB370" s="177" t="s">
        <v>264</v>
      </c>
      <c r="CC370" s="122">
        <v>33.46</v>
      </c>
      <c r="CD370" s="178" t="s">
        <v>3714</v>
      </c>
      <c r="CE370" s="177" t="s">
        <v>278</v>
      </c>
      <c r="CF370" s="177" t="s">
        <v>2009</v>
      </c>
      <c r="CG370" s="83" t="s">
        <v>89</v>
      </c>
      <c r="CH370" s="57"/>
      <c r="CV370" s="51"/>
      <c r="CW370" s="51"/>
      <c r="CX370" s="51"/>
      <c r="CY370" s="51"/>
      <c r="CZ370" s="51"/>
      <c r="DA370" s="51"/>
      <c r="DB370" s="51"/>
      <c r="DC370" s="51"/>
      <c r="DD370" s="51"/>
    </row>
    <row r="371" spans="73:108" ht="15" x14ac:dyDescent="0.25">
      <c r="BU371" s="91"/>
      <c r="BV371" s="177">
        <v>2010</v>
      </c>
      <c r="BW371" s="177">
        <v>11</v>
      </c>
      <c r="BX371" s="177" t="s">
        <v>269</v>
      </c>
      <c r="BY371" s="177" t="s">
        <v>262</v>
      </c>
      <c r="BZ371" s="177" t="s">
        <v>277</v>
      </c>
      <c r="CA371" s="177">
        <v>6</v>
      </c>
      <c r="CB371" s="177" t="s">
        <v>264</v>
      </c>
      <c r="CC371" s="122">
        <v>7</v>
      </c>
      <c r="CD371" s="178" t="s">
        <v>94</v>
      </c>
      <c r="CE371" s="177" t="s">
        <v>278</v>
      </c>
      <c r="CF371" s="177" t="s">
        <v>2001</v>
      </c>
      <c r="CG371" s="83" t="s">
        <v>89</v>
      </c>
      <c r="CH371" s="57"/>
      <c r="CV371" s="51"/>
      <c r="CW371" s="51"/>
      <c r="CX371" s="51"/>
      <c r="CY371" s="51"/>
      <c r="CZ371" s="51"/>
      <c r="DA371" s="51"/>
      <c r="DB371" s="51"/>
      <c r="DC371" s="51"/>
      <c r="DD371" s="51"/>
    </row>
    <row r="372" spans="73:108" ht="15" x14ac:dyDescent="0.25">
      <c r="BU372" s="91"/>
      <c r="BV372" s="177">
        <v>2010</v>
      </c>
      <c r="BW372" s="177">
        <v>11</v>
      </c>
      <c r="BX372" s="177" t="s">
        <v>269</v>
      </c>
      <c r="BY372" s="177" t="s">
        <v>262</v>
      </c>
      <c r="BZ372" s="177" t="s">
        <v>277</v>
      </c>
      <c r="CA372" s="177">
        <v>6</v>
      </c>
      <c r="CB372" s="177" t="s">
        <v>264</v>
      </c>
      <c r="CC372" s="122">
        <v>3.6</v>
      </c>
      <c r="CD372" s="178" t="s">
        <v>94</v>
      </c>
      <c r="CE372" s="177" t="s">
        <v>278</v>
      </c>
      <c r="CF372" s="177" t="s">
        <v>2006</v>
      </c>
      <c r="CG372" s="83" t="s">
        <v>89</v>
      </c>
      <c r="CH372" s="57"/>
      <c r="CV372" s="51"/>
      <c r="CW372" s="51"/>
      <c r="CX372" s="51"/>
      <c r="CY372" s="51"/>
      <c r="CZ372" s="51"/>
      <c r="DA372" s="51"/>
      <c r="DB372" s="51"/>
      <c r="DC372" s="51"/>
      <c r="DD372" s="51"/>
    </row>
    <row r="373" spans="73:108" ht="15" x14ac:dyDescent="0.25">
      <c r="BU373" s="91"/>
      <c r="BV373" s="177">
        <v>2010</v>
      </c>
      <c r="BW373" s="177">
        <v>11</v>
      </c>
      <c r="BX373" s="177" t="s">
        <v>269</v>
      </c>
      <c r="BY373" s="177" t="s">
        <v>262</v>
      </c>
      <c r="BZ373" s="177" t="s">
        <v>277</v>
      </c>
      <c r="CA373" s="177">
        <v>6</v>
      </c>
      <c r="CB373" s="177" t="s">
        <v>264</v>
      </c>
      <c r="CC373" s="122">
        <v>3.55</v>
      </c>
      <c r="CD373" s="178" t="s">
        <v>94</v>
      </c>
      <c r="CE373" s="177" t="s">
        <v>278</v>
      </c>
      <c r="CF373" s="177" t="s">
        <v>2008</v>
      </c>
      <c r="CG373" s="83" t="s">
        <v>89</v>
      </c>
      <c r="CH373" s="57"/>
      <c r="CV373" s="51"/>
      <c r="CW373" s="51"/>
      <c r="CX373" s="51"/>
      <c r="CY373" s="51"/>
      <c r="CZ373" s="51"/>
      <c r="DA373" s="51"/>
      <c r="DB373" s="51"/>
      <c r="DC373" s="51"/>
      <c r="DD373" s="51"/>
    </row>
    <row r="374" spans="73:108" ht="15" x14ac:dyDescent="0.25">
      <c r="BU374" s="91"/>
      <c r="BV374" s="177">
        <v>2010</v>
      </c>
      <c r="BW374" s="177">
        <v>11</v>
      </c>
      <c r="BX374" s="177" t="s">
        <v>269</v>
      </c>
      <c r="BY374" s="177" t="s">
        <v>262</v>
      </c>
      <c r="BZ374" s="177" t="s">
        <v>277</v>
      </c>
      <c r="CA374" s="177">
        <v>6</v>
      </c>
      <c r="CB374" s="177" t="s">
        <v>264</v>
      </c>
      <c r="CC374" s="122">
        <v>3.83</v>
      </c>
      <c r="CD374" s="178" t="s">
        <v>32</v>
      </c>
      <c r="CE374" s="177" t="s">
        <v>278</v>
      </c>
      <c r="CF374" s="177" t="s">
        <v>2007</v>
      </c>
      <c r="CG374" s="83" t="s">
        <v>89</v>
      </c>
      <c r="CH374" s="57"/>
      <c r="CV374" s="51"/>
      <c r="CW374" s="51"/>
      <c r="CX374" s="51"/>
      <c r="CY374" s="51"/>
      <c r="CZ374" s="51"/>
      <c r="DA374" s="51"/>
      <c r="DB374" s="51"/>
      <c r="DC374" s="51"/>
      <c r="DD374" s="51"/>
    </row>
    <row r="375" spans="73:108" ht="15" x14ac:dyDescent="0.25">
      <c r="BU375" s="91"/>
      <c r="BV375" s="177">
        <v>2010</v>
      </c>
      <c r="BW375" s="177">
        <v>11</v>
      </c>
      <c r="BX375" s="177" t="s">
        <v>269</v>
      </c>
      <c r="BY375" s="177" t="s">
        <v>262</v>
      </c>
      <c r="BZ375" s="177" t="s">
        <v>277</v>
      </c>
      <c r="CA375" s="177">
        <v>6</v>
      </c>
      <c r="CB375" s="177" t="s">
        <v>264</v>
      </c>
      <c r="CC375" s="122">
        <v>73.459999999999994</v>
      </c>
      <c r="CD375" s="178" t="s">
        <v>52</v>
      </c>
      <c r="CE375" s="177" t="s">
        <v>278</v>
      </c>
      <c r="CF375" s="177" t="s">
        <v>2010</v>
      </c>
      <c r="CG375" s="83" t="s">
        <v>89</v>
      </c>
      <c r="CH375" s="57"/>
      <c r="CV375" s="51"/>
      <c r="CW375" s="51"/>
      <c r="CX375" s="51"/>
      <c r="CY375" s="51"/>
      <c r="CZ375" s="51"/>
      <c r="DA375" s="51"/>
      <c r="DB375" s="51"/>
      <c r="DC375" s="51"/>
      <c r="DD375" s="51"/>
    </row>
    <row r="376" spans="73:108" ht="15" x14ac:dyDescent="0.25">
      <c r="BU376" s="91"/>
      <c r="BV376" s="177">
        <v>2010</v>
      </c>
      <c r="BW376" s="177">
        <v>12</v>
      </c>
      <c r="BX376" s="177" t="s">
        <v>269</v>
      </c>
      <c r="BY376" s="177" t="s">
        <v>262</v>
      </c>
      <c r="BZ376" s="177" t="s">
        <v>277</v>
      </c>
      <c r="CA376" s="177">
        <v>6</v>
      </c>
      <c r="CB376" s="177" t="s">
        <v>264</v>
      </c>
      <c r="CC376" s="122">
        <v>1261.5999999999999</v>
      </c>
      <c r="CD376" s="178" t="s">
        <v>61</v>
      </c>
      <c r="CE376" s="177" t="s">
        <v>278</v>
      </c>
      <c r="CF376" s="177" t="s">
        <v>2067</v>
      </c>
      <c r="CG376" s="83" t="s">
        <v>89</v>
      </c>
      <c r="CH376" s="57"/>
      <c r="CV376" s="51"/>
      <c r="CW376" s="51"/>
      <c r="CX376" s="51"/>
      <c r="CY376" s="51"/>
      <c r="CZ376" s="51"/>
      <c r="DA376" s="51"/>
      <c r="DB376" s="51"/>
      <c r="DC376" s="51"/>
      <c r="DD376" s="51"/>
    </row>
    <row r="377" spans="73:108" ht="15" x14ac:dyDescent="0.25">
      <c r="BU377" s="91"/>
      <c r="BV377" s="177">
        <v>2010</v>
      </c>
      <c r="BW377" s="177">
        <v>12</v>
      </c>
      <c r="BX377" s="177" t="s">
        <v>269</v>
      </c>
      <c r="BY377" s="177" t="s">
        <v>262</v>
      </c>
      <c r="BZ377" s="177" t="s">
        <v>277</v>
      </c>
      <c r="CA377" s="177">
        <v>6</v>
      </c>
      <c r="CB377" s="177" t="s">
        <v>264</v>
      </c>
      <c r="CC377" s="122">
        <v>0</v>
      </c>
      <c r="CD377" s="178" t="s">
        <v>61</v>
      </c>
      <c r="CE377" s="177" t="s">
        <v>278</v>
      </c>
      <c r="CF377" s="177" t="s">
        <v>2071</v>
      </c>
      <c r="CG377" s="83" t="s">
        <v>89</v>
      </c>
      <c r="CH377" s="57"/>
      <c r="CV377" s="51"/>
      <c r="CW377" s="51"/>
      <c r="CX377" s="51"/>
      <c r="CY377" s="51"/>
      <c r="CZ377" s="51"/>
      <c r="DA377" s="51"/>
      <c r="DB377" s="51"/>
      <c r="DC377" s="51"/>
      <c r="DD377" s="51"/>
    </row>
    <row r="378" spans="73:108" ht="15" x14ac:dyDescent="0.25">
      <c r="BU378" s="91"/>
      <c r="BV378" s="177">
        <v>2010</v>
      </c>
      <c r="BW378" s="177">
        <v>12</v>
      </c>
      <c r="BX378" s="177" t="s">
        <v>269</v>
      </c>
      <c r="BY378" s="177" t="s">
        <v>262</v>
      </c>
      <c r="BZ378" s="177" t="s">
        <v>277</v>
      </c>
      <c r="CA378" s="177">
        <v>6</v>
      </c>
      <c r="CB378" s="177" t="s">
        <v>264</v>
      </c>
      <c r="CC378" s="122">
        <v>1261.5999999999999</v>
      </c>
      <c r="CD378" s="178" t="s">
        <v>61</v>
      </c>
      <c r="CE378" s="177" t="s">
        <v>278</v>
      </c>
      <c r="CF378" s="177" t="s">
        <v>2072</v>
      </c>
      <c r="CG378" s="83" t="s">
        <v>89</v>
      </c>
      <c r="CH378" s="57"/>
      <c r="CV378" s="51"/>
      <c r="CW378" s="51"/>
      <c r="CX378" s="51"/>
      <c r="CY378" s="51"/>
      <c r="CZ378" s="51"/>
      <c r="DA378" s="51"/>
      <c r="DB378" s="51"/>
      <c r="DC378" s="51"/>
      <c r="DD378" s="51"/>
    </row>
    <row r="379" spans="73:108" ht="15" x14ac:dyDescent="0.25">
      <c r="BU379" s="91"/>
      <c r="BV379" s="177">
        <v>2010</v>
      </c>
      <c r="BW379" s="177">
        <v>12</v>
      </c>
      <c r="BX379" s="177" t="s">
        <v>269</v>
      </c>
      <c r="BY379" s="177" t="s">
        <v>262</v>
      </c>
      <c r="BZ379" s="177" t="s">
        <v>277</v>
      </c>
      <c r="CA379" s="177">
        <v>6</v>
      </c>
      <c r="CB379" s="177" t="s">
        <v>264</v>
      </c>
      <c r="CC379" s="122">
        <v>32.590000000000003</v>
      </c>
      <c r="CD379" s="178" t="s">
        <v>3889</v>
      </c>
      <c r="CE379" s="177" t="s">
        <v>278</v>
      </c>
      <c r="CF379" s="177" t="s">
        <v>2069</v>
      </c>
      <c r="CG379" s="83" t="s">
        <v>89</v>
      </c>
      <c r="CH379" s="57"/>
      <c r="CV379" s="51"/>
      <c r="CW379" s="51"/>
      <c r="CX379" s="51"/>
      <c r="CY379" s="51"/>
      <c r="CZ379" s="51"/>
      <c r="DA379" s="51"/>
      <c r="DB379" s="51"/>
      <c r="DC379" s="51"/>
      <c r="DD379" s="51"/>
    </row>
    <row r="380" spans="73:108" ht="15" x14ac:dyDescent="0.25">
      <c r="BU380" s="91"/>
      <c r="BV380" s="177">
        <v>2010</v>
      </c>
      <c r="BW380" s="177">
        <v>12</v>
      </c>
      <c r="BX380" s="177" t="s">
        <v>269</v>
      </c>
      <c r="BY380" s="177" t="s">
        <v>262</v>
      </c>
      <c r="BZ380" s="177" t="s">
        <v>277</v>
      </c>
      <c r="CA380" s="177">
        <v>6</v>
      </c>
      <c r="CB380" s="177" t="s">
        <v>264</v>
      </c>
      <c r="CC380" s="122">
        <v>428.88</v>
      </c>
      <c r="CD380" s="178" t="s">
        <v>3890</v>
      </c>
      <c r="CE380" s="177" t="s">
        <v>278</v>
      </c>
      <c r="CF380" s="177" t="s">
        <v>2070</v>
      </c>
      <c r="CG380" s="83" t="s">
        <v>89</v>
      </c>
      <c r="CH380" s="57"/>
      <c r="CV380" s="51"/>
      <c r="CW380" s="51"/>
      <c r="CX380" s="51"/>
      <c r="CY380" s="51"/>
      <c r="CZ380" s="51"/>
      <c r="DA380" s="51"/>
      <c r="DB380" s="51"/>
      <c r="DC380" s="51"/>
      <c r="DD380" s="51"/>
    </row>
    <row r="381" spans="73:108" ht="15" x14ac:dyDescent="0.25">
      <c r="BU381" s="91"/>
      <c r="BV381" s="177">
        <v>2010</v>
      </c>
      <c r="BW381" s="177">
        <v>12</v>
      </c>
      <c r="BX381" s="177" t="s">
        <v>269</v>
      </c>
      <c r="BY381" s="177" t="s">
        <v>262</v>
      </c>
      <c r="BZ381" s="177" t="s">
        <v>277</v>
      </c>
      <c r="CA381" s="177">
        <v>6</v>
      </c>
      <c r="CB381" s="177" t="s">
        <v>264</v>
      </c>
      <c r="CC381" s="122">
        <v>46.07</v>
      </c>
      <c r="CD381" s="178" t="s">
        <v>218</v>
      </c>
      <c r="CE381" s="177" t="s">
        <v>278</v>
      </c>
      <c r="CF381" s="177" t="s">
        <v>2068</v>
      </c>
      <c r="CG381" s="83" t="s">
        <v>89</v>
      </c>
      <c r="CH381" s="57"/>
      <c r="CV381" s="51"/>
      <c r="CW381" s="51"/>
      <c r="CX381" s="51"/>
      <c r="CY381" s="51"/>
      <c r="CZ381" s="51"/>
      <c r="DA381" s="51"/>
      <c r="DB381" s="51"/>
      <c r="DC381" s="51"/>
      <c r="DD381" s="51"/>
    </row>
    <row r="382" spans="73:108" ht="15" x14ac:dyDescent="0.25">
      <c r="BU382" s="91"/>
      <c r="BV382" s="177">
        <v>2007</v>
      </c>
      <c r="BW382" s="177">
        <v>2</v>
      </c>
      <c r="BX382" s="177" t="s">
        <v>261</v>
      </c>
      <c r="BY382" s="177" t="s">
        <v>262</v>
      </c>
      <c r="BZ382" s="177" t="s">
        <v>277</v>
      </c>
      <c r="CA382" s="177">
        <v>40</v>
      </c>
      <c r="CB382" s="177" t="s">
        <v>264</v>
      </c>
      <c r="CC382" s="122">
        <v>0</v>
      </c>
      <c r="CD382" s="178" t="s">
        <v>2099</v>
      </c>
      <c r="CE382" s="177" t="s">
        <v>278</v>
      </c>
      <c r="CF382" s="177" t="s">
        <v>279</v>
      </c>
      <c r="CG382" s="205" t="s">
        <v>12</v>
      </c>
      <c r="CH382" s="57"/>
      <c r="CV382" s="51"/>
      <c r="CW382" s="51"/>
      <c r="CX382" s="51"/>
      <c r="CY382" s="51"/>
      <c r="CZ382" s="51"/>
      <c r="DA382" s="51"/>
      <c r="DB382" s="51"/>
      <c r="DC382" s="51"/>
      <c r="DD382" s="51"/>
    </row>
    <row r="383" spans="73:108" ht="15" x14ac:dyDescent="0.25">
      <c r="BU383" s="91"/>
      <c r="BV383" s="177">
        <v>2007</v>
      </c>
      <c r="BW383" s="177">
        <v>2</v>
      </c>
      <c r="BX383" s="177" t="s">
        <v>261</v>
      </c>
      <c r="BY383" s="177" t="s">
        <v>262</v>
      </c>
      <c r="BZ383" s="177" t="s">
        <v>277</v>
      </c>
      <c r="CA383" s="177">
        <v>40</v>
      </c>
      <c r="CB383" s="177" t="s">
        <v>264</v>
      </c>
      <c r="CC383" s="122">
        <v>526.30999999999995</v>
      </c>
      <c r="CD383" s="178" t="s">
        <v>2100</v>
      </c>
      <c r="CE383" s="177" t="s">
        <v>278</v>
      </c>
      <c r="CF383" s="177" t="s">
        <v>279</v>
      </c>
      <c r="CG383" s="205" t="s">
        <v>12</v>
      </c>
      <c r="CH383" s="57"/>
      <c r="CV383" s="51"/>
      <c r="CW383" s="51"/>
      <c r="CX383" s="51"/>
      <c r="CY383" s="51"/>
      <c r="CZ383" s="51"/>
      <c r="DA383" s="51"/>
      <c r="DB383" s="51"/>
      <c r="DC383" s="51"/>
      <c r="DD383" s="51"/>
    </row>
    <row r="384" spans="73:108" ht="15" x14ac:dyDescent="0.25">
      <c r="BU384" s="91"/>
      <c r="BV384" s="177">
        <v>2007</v>
      </c>
      <c r="BW384" s="177">
        <v>2</v>
      </c>
      <c r="BX384" s="177" t="s">
        <v>261</v>
      </c>
      <c r="BY384" s="177" t="s">
        <v>262</v>
      </c>
      <c r="BZ384" s="177" t="s">
        <v>277</v>
      </c>
      <c r="CA384" s="177">
        <v>40</v>
      </c>
      <c r="CB384" s="177" t="s">
        <v>264</v>
      </c>
      <c r="CC384" s="122">
        <v>1248.98</v>
      </c>
      <c r="CD384" s="178" t="s">
        <v>2101</v>
      </c>
      <c r="CE384" s="177" t="s">
        <v>278</v>
      </c>
      <c r="CF384" s="177" t="s">
        <v>279</v>
      </c>
      <c r="CG384" s="205" t="s">
        <v>12</v>
      </c>
      <c r="CH384" s="57"/>
      <c r="CV384" s="51"/>
      <c r="CW384" s="51"/>
      <c r="CX384" s="51"/>
      <c r="CY384" s="51"/>
      <c r="CZ384" s="51"/>
      <c r="DA384" s="51"/>
      <c r="DB384" s="51"/>
      <c r="DC384" s="51"/>
      <c r="DD384" s="51"/>
    </row>
    <row r="385" spans="73:108" ht="15" x14ac:dyDescent="0.25">
      <c r="BU385" s="91"/>
      <c r="BV385" s="177">
        <v>2007</v>
      </c>
      <c r="BW385" s="177">
        <v>2</v>
      </c>
      <c r="BX385" s="177" t="s">
        <v>261</v>
      </c>
      <c r="BY385" s="177" t="s">
        <v>262</v>
      </c>
      <c r="BZ385" s="177" t="s">
        <v>277</v>
      </c>
      <c r="CA385" s="177">
        <v>40</v>
      </c>
      <c r="CB385" s="177" t="s">
        <v>264</v>
      </c>
      <c r="CC385" s="122">
        <v>1814.8</v>
      </c>
      <c r="CD385" s="178" t="s">
        <v>2102</v>
      </c>
      <c r="CE385" s="177" t="s">
        <v>278</v>
      </c>
      <c r="CF385" s="177" t="s">
        <v>279</v>
      </c>
      <c r="CG385" s="205" t="s">
        <v>12</v>
      </c>
      <c r="CH385" s="57"/>
      <c r="CV385" s="51"/>
      <c r="CW385" s="51"/>
      <c r="CX385" s="51"/>
      <c r="CY385" s="51"/>
      <c r="CZ385" s="51"/>
      <c r="DA385" s="51"/>
      <c r="DB385" s="51"/>
      <c r="DC385" s="51"/>
      <c r="DD385" s="51"/>
    </row>
    <row r="386" spans="73:108" ht="15" x14ac:dyDescent="0.25">
      <c r="BU386" s="91"/>
      <c r="BV386" s="177">
        <v>2007</v>
      </c>
      <c r="BW386" s="177">
        <v>2</v>
      </c>
      <c r="BX386" s="177" t="s">
        <v>261</v>
      </c>
      <c r="BY386" s="177" t="s">
        <v>262</v>
      </c>
      <c r="BZ386" s="177" t="s">
        <v>277</v>
      </c>
      <c r="CA386" s="177">
        <v>40</v>
      </c>
      <c r="CB386" s="177" t="s">
        <v>264</v>
      </c>
      <c r="CC386" s="122">
        <v>6883.99</v>
      </c>
      <c r="CD386" s="178" t="s">
        <v>2103</v>
      </c>
      <c r="CE386" s="177" t="s">
        <v>278</v>
      </c>
      <c r="CF386" s="177" t="s">
        <v>279</v>
      </c>
      <c r="CG386" s="205" t="s">
        <v>12</v>
      </c>
      <c r="CH386" s="57"/>
      <c r="CV386" s="51"/>
      <c r="CW386" s="51"/>
      <c r="CX386" s="51"/>
      <c r="CY386" s="51"/>
      <c r="CZ386" s="51"/>
      <c r="DA386" s="51"/>
      <c r="DB386" s="51"/>
      <c r="DC386" s="51"/>
      <c r="DD386" s="51"/>
    </row>
    <row r="387" spans="73:108" ht="15" x14ac:dyDescent="0.25">
      <c r="BU387" s="91"/>
      <c r="BV387" s="177">
        <v>2007</v>
      </c>
      <c r="BW387" s="177">
        <v>2</v>
      </c>
      <c r="BX387" s="177" t="s">
        <v>261</v>
      </c>
      <c r="BY387" s="177" t="s">
        <v>262</v>
      </c>
      <c r="BZ387" s="177" t="s">
        <v>277</v>
      </c>
      <c r="CA387" s="177">
        <v>40</v>
      </c>
      <c r="CB387" s="177" t="s">
        <v>264</v>
      </c>
      <c r="CC387" s="122">
        <v>0</v>
      </c>
      <c r="CD387" s="178" t="s">
        <v>2104</v>
      </c>
      <c r="CE387" s="177" t="s">
        <v>278</v>
      </c>
      <c r="CF387" s="177" t="s">
        <v>279</v>
      </c>
      <c r="CG387" s="205" t="s">
        <v>12</v>
      </c>
      <c r="CH387" s="57"/>
      <c r="CV387" s="51"/>
      <c r="CW387" s="51"/>
      <c r="CX387" s="51"/>
      <c r="CY387" s="51"/>
      <c r="CZ387" s="51"/>
      <c r="DA387" s="51"/>
      <c r="DB387" s="51"/>
      <c r="DC387" s="51"/>
      <c r="DD387" s="51"/>
    </row>
    <row r="388" spans="73:108" ht="15" x14ac:dyDescent="0.25">
      <c r="BU388" s="91"/>
      <c r="BV388" s="177">
        <v>2007</v>
      </c>
      <c r="BW388" s="177">
        <v>2</v>
      </c>
      <c r="BX388" s="177" t="s">
        <v>261</v>
      </c>
      <c r="BY388" s="177" t="s">
        <v>262</v>
      </c>
      <c r="BZ388" s="177" t="s">
        <v>277</v>
      </c>
      <c r="CA388" s="177">
        <v>40</v>
      </c>
      <c r="CB388" s="177" t="s">
        <v>264</v>
      </c>
      <c r="CC388" s="122">
        <v>0</v>
      </c>
      <c r="CD388" s="178" t="s">
        <v>2105</v>
      </c>
      <c r="CE388" s="177" t="s">
        <v>278</v>
      </c>
      <c r="CF388" s="177" t="s">
        <v>279</v>
      </c>
      <c r="CG388" s="205" t="s">
        <v>12</v>
      </c>
      <c r="CH388" s="57"/>
      <c r="CV388" s="51"/>
      <c r="CW388" s="51"/>
      <c r="CX388" s="51"/>
      <c r="CY388" s="51"/>
      <c r="CZ388" s="51"/>
      <c r="DA388" s="51"/>
      <c r="DB388" s="51"/>
      <c r="DC388" s="51"/>
      <c r="DD388" s="51"/>
    </row>
    <row r="389" spans="73:108" ht="15" x14ac:dyDescent="0.25">
      <c r="BU389" s="91"/>
      <c r="BV389" s="177">
        <v>2007</v>
      </c>
      <c r="BW389" s="177">
        <v>2</v>
      </c>
      <c r="BX389" s="177" t="s">
        <v>261</v>
      </c>
      <c r="BY389" s="177" t="s">
        <v>262</v>
      </c>
      <c r="BZ389" s="177" t="s">
        <v>277</v>
      </c>
      <c r="CA389" s="177">
        <v>40</v>
      </c>
      <c r="CB389" s="177" t="s">
        <v>264</v>
      </c>
      <c r="CC389" s="122">
        <v>264.52999999999997</v>
      </c>
      <c r="CD389" s="178" t="s">
        <v>2106</v>
      </c>
      <c r="CE389" s="177" t="s">
        <v>278</v>
      </c>
      <c r="CF389" s="177" t="s">
        <v>279</v>
      </c>
      <c r="CG389" s="205" t="s">
        <v>12</v>
      </c>
      <c r="CH389" s="57"/>
      <c r="CV389" s="51"/>
      <c r="CW389" s="51"/>
      <c r="CX389" s="51"/>
      <c r="CY389" s="51"/>
      <c r="CZ389" s="51"/>
      <c r="DA389" s="51"/>
      <c r="DB389" s="51"/>
      <c r="DC389" s="51"/>
      <c r="DD389" s="51"/>
    </row>
    <row r="390" spans="73:108" ht="15" x14ac:dyDescent="0.25">
      <c r="BU390" s="91"/>
      <c r="BV390" s="177">
        <v>2007</v>
      </c>
      <c r="BW390" s="177">
        <v>2</v>
      </c>
      <c r="BX390" s="177" t="s">
        <v>261</v>
      </c>
      <c r="BY390" s="177" t="s">
        <v>262</v>
      </c>
      <c r="BZ390" s="177" t="s">
        <v>277</v>
      </c>
      <c r="CA390" s="177">
        <v>40</v>
      </c>
      <c r="CB390" s="177" t="s">
        <v>264</v>
      </c>
      <c r="CC390" s="122">
        <v>829.45</v>
      </c>
      <c r="CD390" s="178" t="s">
        <v>2107</v>
      </c>
      <c r="CE390" s="177" t="s">
        <v>278</v>
      </c>
      <c r="CF390" s="177" t="s">
        <v>279</v>
      </c>
      <c r="CG390" s="205" t="s">
        <v>12</v>
      </c>
      <c r="CH390" s="57"/>
      <c r="CV390" s="51"/>
      <c r="CW390" s="51"/>
      <c r="CX390" s="51"/>
      <c r="CY390" s="51"/>
      <c r="CZ390" s="51"/>
      <c r="DA390" s="51"/>
      <c r="DB390" s="51"/>
      <c r="DC390" s="51"/>
      <c r="DD390" s="51"/>
    </row>
    <row r="391" spans="73:108" ht="15" x14ac:dyDescent="0.25">
      <c r="BU391" s="91"/>
      <c r="BV391" s="177">
        <v>2007</v>
      </c>
      <c r="BW391" s="177">
        <v>2</v>
      </c>
      <c r="BX391" s="177" t="s">
        <v>261</v>
      </c>
      <c r="BY391" s="177" t="s">
        <v>262</v>
      </c>
      <c r="BZ391" s="177" t="s">
        <v>277</v>
      </c>
      <c r="CA391" s="177">
        <v>40</v>
      </c>
      <c r="CB391" s="177" t="s">
        <v>264</v>
      </c>
      <c r="CC391" s="122">
        <v>0</v>
      </c>
      <c r="CD391" s="178" t="s">
        <v>2108</v>
      </c>
      <c r="CE391" s="177" t="s">
        <v>278</v>
      </c>
      <c r="CF391" s="177" t="s">
        <v>279</v>
      </c>
      <c r="CG391" s="205" t="s">
        <v>12</v>
      </c>
      <c r="CH391" s="57"/>
      <c r="CV391" s="51"/>
      <c r="CW391" s="51"/>
      <c r="CX391" s="51"/>
      <c r="CY391" s="51"/>
      <c r="CZ391" s="51"/>
      <c r="DA391" s="51"/>
      <c r="DB391" s="51"/>
      <c r="DC391" s="51"/>
      <c r="DD391" s="51"/>
    </row>
    <row r="392" spans="73:108" ht="15" x14ac:dyDescent="0.25">
      <c r="BU392" s="91"/>
      <c r="BV392" s="177">
        <v>2007</v>
      </c>
      <c r="BW392" s="177">
        <v>2</v>
      </c>
      <c r="BX392" s="177" t="s">
        <v>261</v>
      </c>
      <c r="BY392" s="177" t="s">
        <v>262</v>
      </c>
      <c r="BZ392" s="177" t="s">
        <v>277</v>
      </c>
      <c r="CA392" s="177">
        <v>40</v>
      </c>
      <c r="CB392" s="177" t="s">
        <v>264</v>
      </c>
      <c r="CC392" s="122">
        <v>598.86</v>
      </c>
      <c r="CD392" s="178" t="s">
        <v>2109</v>
      </c>
      <c r="CE392" s="177" t="s">
        <v>278</v>
      </c>
      <c r="CF392" s="177" t="s">
        <v>279</v>
      </c>
      <c r="CG392" s="205" t="s">
        <v>12</v>
      </c>
      <c r="CH392" s="57"/>
      <c r="CV392" s="51"/>
      <c r="CW392" s="51"/>
      <c r="CX392" s="51"/>
      <c r="CY392" s="51"/>
      <c r="CZ392" s="51"/>
      <c r="DA392" s="51"/>
      <c r="DB392" s="51"/>
      <c r="DC392" s="51"/>
      <c r="DD392" s="51"/>
    </row>
    <row r="393" spans="73:108" ht="15" x14ac:dyDescent="0.25">
      <c r="BU393" s="91"/>
      <c r="BV393" s="177">
        <v>2007</v>
      </c>
      <c r="BW393" s="177">
        <v>2</v>
      </c>
      <c r="BX393" s="177" t="s">
        <v>261</v>
      </c>
      <c r="BY393" s="177" t="s">
        <v>262</v>
      </c>
      <c r="BZ393" s="177" t="s">
        <v>277</v>
      </c>
      <c r="CA393" s="177">
        <v>40</v>
      </c>
      <c r="CB393" s="177" t="s">
        <v>264</v>
      </c>
      <c r="CC393" s="122">
        <v>0</v>
      </c>
      <c r="CD393" s="178" t="s">
        <v>2110</v>
      </c>
      <c r="CE393" s="177" t="s">
        <v>278</v>
      </c>
      <c r="CF393" s="177" t="s">
        <v>279</v>
      </c>
      <c r="CG393" s="205" t="s">
        <v>12</v>
      </c>
      <c r="CH393" s="57"/>
      <c r="CV393" s="51"/>
      <c r="CW393" s="51"/>
      <c r="CX393" s="51"/>
      <c r="CY393" s="51"/>
      <c r="CZ393" s="51"/>
      <c r="DA393" s="51"/>
      <c r="DB393" s="51"/>
      <c r="DC393" s="51"/>
      <c r="DD393" s="51"/>
    </row>
    <row r="394" spans="73:108" ht="15" x14ac:dyDescent="0.25">
      <c r="BU394" s="91"/>
      <c r="BV394" s="177">
        <v>2007</v>
      </c>
      <c r="BW394" s="177">
        <v>2</v>
      </c>
      <c r="BX394" s="177" t="s">
        <v>261</v>
      </c>
      <c r="BY394" s="177" t="s">
        <v>262</v>
      </c>
      <c r="BZ394" s="177" t="s">
        <v>277</v>
      </c>
      <c r="CA394" s="177">
        <v>40</v>
      </c>
      <c r="CB394" s="177" t="s">
        <v>264</v>
      </c>
      <c r="CC394" s="122">
        <v>1020.16</v>
      </c>
      <c r="CD394" s="178" t="s">
        <v>2111</v>
      </c>
      <c r="CE394" s="177" t="s">
        <v>278</v>
      </c>
      <c r="CF394" s="177" t="s">
        <v>279</v>
      </c>
      <c r="CG394" s="205" t="s">
        <v>12</v>
      </c>
      <c r="CH394" s="57"/>
      <c r="CV394" s="51"/>
      <c r="CW394" s="51"/>
      <c r="CX394" s="51"/>
      <c r="CY394" s="51"/>
      <c r="CZ394" s="51"/>
      <c r="DA394" s="51"/>
      <c r="DB394" s="51"/>
      <c r="DC394" s="51"/>
      <c r="DD394" s="51"/>
    </row>
    <row r="395" spans="73:108" ht="15" x14ac:dyDescent="0.25">
      <c r="BU395" s="91"/>
      <c r="BV395" s="177">
        <v>2007</v>
      </c>
      <c r="BW395" s="177">
        <v>2</v>
      </c>
      <c r="BX395" s="177" t="s">
        <v>261</v>
      </c>
      <c r="BY395" s="177" t="s">
        <v>262</v>
      </c>
      <c r="BZ395" s="177" t="s">
        <v>277</v>
      </c>
      <c r="CA395" s="177">
        <v>40</v>
      </c>
      <c r="CB395" s="177" t="s">
        <v>264</v>
      </c>
      <c r="CC395" s="122">
        <v>261.92</v>
      </c>
      <c r="CD395" s="178" t="s">
        <v>2112</v>
      </c>
      <c r="CE395" s="177" t="s">
        <v>278</v>
      </c>
      <c r="CF395" s="177" t="s">
        <v>279</v>
      </c>
      <c r="CG395" s="205" t="s">
        <v>12</v>
      </c>
      <c r="CH395" s="57"/>
      <c r="CV395" s="51"/>
      <c r="CW395" s="51"/>
      <c r="CX395" s="51"/>
      <c r="CY395" s="51"/>
      <c r="CZ395" s="51"/>
      <c r="DA395" s="51"/>
      <c r="DB395" s="51"/>
      <c r="DC395" s="51"/>
      <c r="DD395" s="51"/>
    </row>
    <row r="396" spans="73:108" ht="15" x14ac:dyDescent="0.25">
      <c r="BU396" s="91"/>
      <c r="BV396" s="177">
        <v>2007</v>
      </c>
      <c r="BW396" s="177">
        <v>2</v>
      </c>
      <c r="BX396" s="177" t="s">
        <v>261</v>
      </c>
      <c r="BY396" s="177" t="s">
        <v>262</v>
      </c>
      <c r="BZ396" s="177" t="s">
        <v>277</v>
      </c>
      <c r="CA396" s="177">
        <v>40</v>
      </c>
      <c r="CB396" s="177" t="s">
        <v>264</v>
      </c>
      <c r="CC396" s="122">
        <v>0</v>
      </c>
      <c r="CD396" s="178" t="s">
        <v>2113</v>
      </c>
      <c r="CE396" s="177" t="s">
        <v>278</v>
      </c>
      <c r="CF396" s="177" t="s">
        <v>279</v>
      </c>
      <c r="CG396" s="205" t="s">
        <v>12</v>
      </c>
      <c r="CH396" s="57"/>
      <c r="CV396" s="51"/>
      <c r="CW396" s="51"/>
      <c r="CX396" s="51"/>
      <c r="CY396" s="51"/>
      <c r="CZ396" s="51"/>
      <c r="DA396" s="51"/>
      <c r="DB396" s="51"/>
      <c r="DC396" s="51"/>
      <c r="DD396" s="51"/>
    </row>
    <row r="397" spans="73:108" ht="15" x14ac:dyDescent="0.25">
      <c r="BU397" s="91"/>
      <c r="BV397" s="177">
        <v>2007</v>
      </c>
      <c r="BW397" s="177">
        <v>2</v>
      </c>
      <c r="BX397" s="177" t="s">
        <v>261</v>
      </c>
      <c r="BY397" s="177" t="s">
        <v>262</v>
      </c>
      <c r="BZ397" s="177" t="s">
        <v>277</v>
      </c>
      <c r="CA397" s="177">
        <v>40</v>
      </c>
      <c r="CB397" s="177" t="s">
        <v>264</v>
      </c>
      <c r="CC397" s="122">
        <v>0</v>
      </c>
      <c r="CD397" s="178" t="s">
        <v>2114</v>
      </c>
      <c r="CE397" s="177" t="s">
        <v>278</v>
      </c>
      <c r="CF397" s="177" t="s">
        <v>279</v>
      </c>
      <c r="CG397" s="205" t="s">
        <v>12</v>
      </c>
      <c r="CH397" s="57"/>
      <c r="CV397" s="51"/>
      <c r="CW397" s="51"/>
      <c r="CX397" s="51"/>
      <c r="CY397" s="51"/>
      <c r="CZ397" s="51"/>
      <c r="DA397" s="51"/>
      <c r="DB397" s="51"/>
      <c r="DC397" s="51"/>
      <c r="DD397" s="51"/>
    </row>
    <row r="398" spans="73:108" ht="15" x14ac:dyDescent="0.25">
      <c r="BU398" s="91"/>
      <c r="BV398" s="177">
        <v>2007</v>
      </c>
      <c r="BW398" s="177">
        <v>2</v>
      </c>
      <c r="BX398" s="177" t="s">
        <v>261</v>
      </c>
      <c r="BY398" s="177" t="s">
        <v>262</v>
      </c>
      <c r="BZ398" s="177" t="s">
        <v>277</v>
      </c>
      <c r="CA398" s="177">
        <v>40</v>
      </c>
      <c r="CB398" s="177" t="s">
        <v>264</v>
      </c>
      <c r="CC398" s="122">
        <v>0</v>
      </c>
      <c r="CD398" s="178" t="s">
        <v>2115</v>
      </c>
      <c r="CE398" s="177" t="s">
        <v>278</v>
      </c>
      <c r="CF398" s="177" t="s">
        <v>279</v>
      </c>
      <c r="CG398" s="205" t="s">
        <v>12</v>
      </c>
      <c r="CH398" s="57"/>
      <c r="CV398" s="51"/>
      <c r="CW398" s="51"/>
      <c r="CX398" s="51"/>
      <c r="CY398" s="51"/>
      <c r="CZ398" s="51"/>
      <c r="DA398" s="51"/>
      <c r="DB398" s="51"/>
      <c r="DC398" s="51"/>
      <c r="DD398" s="51"/>
    </row>
    <row r="399" spans="73:108" ht="15" x14ac:dyDescent="0.25">
      <c r="BU399" s="91"/>
      <c r="BV399" s="177">
        <v>2007</v>
      </c>
      <c r="BW399" s="177">
        <v>2</v>
      </c>
      <c r="BX399" s="177" t="s">
        <v>261</v>
      </c>
      <c r="BY399" s="177" t="s">
        <v>262</v>
      </c>
      <c r="BZ399" s="177" t="s">
        <v>277</v>
      </c>
      <c r="CA399" s="177">
        <v>40</v>
      </c>
      <c r="CB399" s="177" t="s">
        <v>264</v>
      </c>
      <c r="CC399" s="122">
        <v>0</v>
      </c>
      <c r="CD399" s="178" t="s">
        <v>2116</v>
      </c>
      <c r="CE399" s="177" t="s">
        <v>278</v>
      </c>
      <c r="CF399" s="177" t="s">
        <v>279</v>
      </c>
      <c r="CG399" s="205" t="s">
        <v>12</v>
      </c>
      <c r="CH399" s="57"/>
      <c r="CV399" s="51"/>
      <c r="CW399" s="51"/>
      <c r="CX399" s="51"/>
      <c r="CY399" s="51"/>
      <c r="CZ399" s="51"/>
      <c r="DA399" s="51"/>
      <c r="DB399" s="51"/>
      <c r="DC399" s="51"/>
      <c r="DD399" s="51"/>
    </row>
    <row r="400" spans="73:108" ht="15" x14ac:dyDescent="0.25">
      <c r="BU400" s="91"/>
      <c r="BV400" s="177">
        <v>2007</v>
      </c>
      <c r="BW400" s="177">
        <v>2</v>
      </c>
      <c r="BX400" s="177" t="s">
        <v>261</v>
      </c>
      <c r="BY400" s="177" t="s">
        <v>262</v>
      </c>
      <c r="BZ400" s="177" t="s">
        <v>277</v>
      </c>
      <c r="CA400" s="177">
        <v>40</v>
      </c>
      <c r="CB400" s="177" t="s">
        <v>264</v>
      </c>
      <c r="CC400" s="122">
        <v>0</v>
      </c>
      <c r="CD400" s="178" t="s">
        <v>2117</v>
      </c>
      <c r="CE400" s="177" t="s">
        <v>278</v>
      </c>
      <c r="CF400" s="177" t="s">
        <v>279</v>
      </c>
      <c r="CG400" s="205" t="s">
        <v>12</v>
      </c>
      <c r="CH400" s="57"/>
      <c r="CV400" s="51"/>
      <c r="CW400" s="51"/>
      <c r="CX400" s="51"/>
      <c r="CY400" s="51"/>
      <c r="CZ400" s="51"/>
      <c r="DA400" s="51"/>
      <c r="DB400" s="51"/>
      <c r="DC400" s="51"/>
      <c r="DD400" s="51"/>
    </row>
    <row r="401" spans="73:108" ht="15" x14ac:dyDescent="0.25">
      <c r="BU401" s="91"/>
      <c r="BV401" s="177">
        <v>2007</v>
      </c>
      <c r="BW401" s="177">
        <v>2</v>
      </c>
      <c r="BX401" s="177" t="s">
        <v>261</v>
      </c>
      <c r="BY401" s="177" t="s">
        <v>262</v>
      </c>
      <c r="BZ401" s="177" t="s">
        <v>277</v>
      </c>
      <c r="CA401" s="177">
        <v>40</v>
      </c>
      <c r="CB401" s="177" t="s">
        <v>264</v>
      </c>
      <c r="CC401" s="122">
        <v>0</v>
      </c>
      <c r="CD401" s="178" t="s">
        <v>2118</v>
      </c>
      <c r="CE401" s="177" t="s">
        <v>278</v>
      </c>
      <c r="CF401" s="177" t="s">
        <v>279</v>
      </c>
      <c r="CG401" s="205" t="s">
        <v>12</v>
      </c>
      <c r="CH401" s="57"/>
      <c r="CV401" s="51"/>
      <c r="CW401" s="51"/>
      <c r="CX401" s="51"/>
      <c r="CY401" s="51"/>
      <c r="CZ401" s="51"/>
      <c r="DA401" s="51"/>
      <c r="DB401" s="51"/>
      <c r="DC401" s="51"/>
      <c r="DD401" s="51"/>
    </row>
    <row r="402" spans="73:108" ht="15" x14ac:dyDescent="0.25">
      <c r="BU402" s="91"/>
      <c r="BV402" s="177">
        <v>2007</v>
      </c>
      <c r="BW402" s="177">
        <v>2</v>
      </c>
      <c r="BX402" s="177" t="s">
        <v>261</v>
      </c>
      <c r="BY402" s="177" t="s">
        <v>262</v>
      </c>
      <c r="BZ402" s="177" t="s">
        <v>277</v>
      </c>
      <c r="CA402" s="177">
        <v>40</v>
      </c>
      <c r="CB402" s="177" t="s">
        <v>264</v>
      </c>
      <c r="CC402" s="122">
        <v>290.36</v>
      </c>
      <c r="CD402" s="178" t="s">
        <v>2119</v>
      </c>
      <c r="CE402" s="177" t="s">
        <v>278</v>
      </c>
      <c r="CF402" s="177" t="s">
        <v>279</v>
      </c>
      <c r="CG402" s="205" t="s">
        <v>12</v>
      </c>
      <c r="CH402" s="57"/>
      <c r="CV402" s="51"/>
      <c r="CW402" s="51"/>
      <c r="CX402" s="51"/>
      <c r="CY402" s="51"/>
      <c r="CZ402" s="51"/>
      <c r="DA402" s="51"/>
      <c r="DB402" s="51"/>
      <c r="DC402" s="51"/>
      <c r="DD402" s="51"/>
    </row>
    <row r="403" spans="73:108" ht="15" x14ac:dyDescent="0.25">
      <c r="BU403" s="91"/>
      <c r="BV403" s="177">
        <v>2007</v>
      </c>
      <c r="BW403" s="177">
        <v>2</v>
      </c>
      <c r="BX403" s="177" t="s">
        <v>261</v>
      </c>
      <c r="BY403" s="177" t="s">
        <v>262</v>
      </c>
      <c r="BZ403" s="177" t="s">
        <v>277</v>
      </c>
      <c r="CA403" s="177">
        <v>40</v>
      </c>
      <c r="CB403" s="177" t="s">
        <v>264</v>
      </c>
      <c r="CC403" s="122">
        <v>161.81</v>
      </c>
      <c r="CD403" s="178" t="s">
        <v>2120</v>
      </c>
      <c r="CE403" s="177" t="s">
        <v>278</v>
      </c>
      <c r="CF403" s="177" t="s">
        <v>279</v>
      </c>
      <c r="CG403" s="205" t="s">
        <v>12</v>
      </c>
      <c r="CH403" s="57"/>
      <c r="CV403" s="51"/>
      <c r="CW403" s="51"/>
      <c r="CX403" s="51"/>
      <c r="CY403" s="51"/>
      <c r="CZ403" s="51"/>
      <c r="DA403" s="51"/>
      <c r="DB403" s="51"/>
      <c r="DC403" s="51"/>
      <c r="DD403" s="51"/>
    </row>
    <row r="404" spans="73:108" ht="15" x14ac:dyDescent="0.25">
      <c r="BU404" s="91"/>
      <c r="BV404" s="177">
        <v>2007</v>
      </c>
      <c r="BW404" s="177">
        <v>2</v>
      </c>
      <c r="BX404" s="177" t="s">
        <v>261</v>
      </c>
      <c r="BY404" s="177" t="s">
        <v>262</v>
      </c>
      <c r="BZ404" s="177" t="s">
        <v>277</v>
      </c>
      <c r="CA404" s="177">
        <v>40</v>
      </c>
      <c r="CB404" s="177" t="s">
        <v>264</v>
      </c>
      <c r="CC404" s="122">
        <v>273.27999999999997</v>
      </c>
      <c r="CD404" s="178" t="s">
        <v>2121</v>
      </c>
      <c r="CE404" s="177" t="s">
        <v>278</v>
      </c>
      <c r="CF404" s="177" t="s">
        <v>279</v>
      </c>
      <c r="CG404" s="205" t="s">
        <v>12</v>
      </c>
      <c r="CH404" s="57"/>
      <c r="CV404" s="51"/>
      <c r="CW404" s="51"/>
      <c r="CX404" s="51"/>
      <c r="CY404" s="51"/>
      <c r="CZ404" s="51"/>
      <c r="DA404" s="51"/>
      <c r="DB404" s="51"/>
      <c r="DC404" s="51"/>
      <c r="DD404" s="51"/>
    </row>
    <row r="405" spans="73:108" ht="15" x14ac:dyDescent="0.25">
      <c r="BU405" s="91"/>
      <c r="BV405" s="177">
        <v>2007</v>
      </c>
      <c r="BW405" s="177">
        <v>2</v>
      </c>
      <c r="BX405" s="177" t="s">
        <v>261</v>
      </c>
      <c r="BY405" s="177" t="s">
        <v>262</v>
      </c>
      <c r="BZ405" s="177" t="s">
        <v>277</v>
      </c>
      <c r="CA405" s="177">
        <v>40</v>
      </c>
      <c r="CB405" s="177" t="s">
        <v>264</v>
      </c>
      <c r="CC405" s="122">
        <v>66.040000000000006</v>
      </c>
      <c r="CD405" s="178" t="s">
        <v>2122</v>
      </c>
      <c r="CE405" s="177" t="s">
        <v>278</v>
      </c>
      <c r="CF405" s="177" t="s">
        <v>279</v>
      </c>
      <c r="CG405" s="205" t="s">
        <v>12</v>
      </c>
      <c r="CH405" s="57"/>
      <c r="CV405" s="51"/>
      <c r="CW405" s="51"/>
      <c r="CX405" s="51"/>
      <c r="CY405" s="51"/>
      <c r="CZ405" s="51"/>
      <c r="DA405" s="51"/>
      <c r="DB405" s="51"/>
      <c r="DC405" s="51"/>
      <c r="DD405" s="51"/>
    </row>
    <row r="406" spans="73:108" ht="15" x14ac:dyDescent="0.25">
      <c r="BU406" s="91"/>
      <c r="BV406" s="177">
        <v>2007</v>
      </c>
      <c r="BW406" s="177">
        <v>2</v>
      </c>
      <c r="BX406" s="177" t="s">
        <v>261</v>
      </c>
      <c r="BY406" s="177" t="s">
        <v>262</v>
      </c>
      <c r="BZ406" s="177" t="s">
        <v>277</v>
      </c>
      <c r="CA406" s="177">
        <v>40</v>
      </c>
      <c r="CB406" s="177" t="s">
        <v>264</v>
      </c>
      <c r="CC406" s="122">
        <v>0</v>
      </c>
      <c r="CD406" s="178" t="s">
        <v>2123</v>
      </c>
      <c r="CE406" s="177" t="s">
        <v>278</v>
      </c>
      <c r="CF406" s="177" t="s">
        <v>279</v>
      </c>
      <c r="CG406" s="205" t="s">
        <v>12</v>
      </c>
      <c r="CH406" s="57"/>
      <c r="CV406" s="51"/>
      <c r="CW406" s="51"/>
      <c r="CX406" s="51"/>
      <c r="CY406" s="51"/>
      <c r="CZ406" s="51"/>
      <c r="DA406" s="51"/>
      <c r="DB406" s="51"/>
      <c r="DC406" s="51"/>
      <c r="DD406" s="51"/>
    </row>
    <row r="407" spans="73:108" ht="15" x14ac:dyDescent="0.25">
      <c r="BU407" s="91"/>
      <c r="BV407" s="177">
        <v>2007</v>
      </c>
      <c r="BW407" s="177">
        <v>2</v>
      </c>
      <c r="BX407" s="177" t="s">
        <v>261</v>
      </c>
      <c r="BY407" s="177" t="s">
        <v>262</v>
      </c>
      <c r="BZ407" s="177" t="s">
        <v>277</v>
      </c>
      <c r="CA407" s="177">
        <v>40</v>
      </c>
      <c r="CB407" s="177" t="s">
        <v>264</v>
      </c>
      <c r="CC407" s="122">
        <v>0</v>
      </c>
      <c r="CD407" s="178" t="s">
        <v>2125</v>
      </c>
      <c r="CE407" s="177" t="s">
        <v>278</v>
      </c>
      <c r="CF407" s="177" t="s">
        <v>279</v>
      </c>
      <c r="CG407" s="205" t="s">
        <v>12</v>
      </c>
      <c r="CH407" s="57"/>
      <c r="CV407" s="51"/>
      <c r="CW407" s="51"/>
      <c r="CX407" s="51"/>
      <c r="CY407" s="51"/>
      <c r="CZ407" s="51"/>
      <c r="DA407" s="51"/>
      <c r="DB407" s="51"/>
      <c r="DC407" s="51"/>
      <c r="DD407" s="51"/>
    </row>
    <row r="408" spans="73:108" ht="15" x14ac:dyDescent="0.25">
      <c r="BU408" s="91"/>
      <c r="BV408" s="177">
        <v>2007</v>
      </c>
      <c r="BW408" s="177">
        <v>6</v>
      </c>
      <c r="BX408" s="177" t="s">
        <v>261</v>
      </c>
      <c r="BY408" s="177" t="s">
        <v>262</v>
      </c>
      <c r="BZ408" s="177" t="s">
        <v>268</v>
      </c>
      <c r="CA408" s="177">
        <v>40</v>
      </c>
      <c r="CB408" s="177" t="s">
        <v>264</v>
      </c>
      <c r="CC408" s="122">
        <v>65.75</v>
      </c>
      <c r="CD408" s="178" t="s">
        <v>2228</v>
      </c>
      <c r="CE408" s="177" t="s">
        <v>278</v>
      </c>
      <c r="CF408" s="177" t="s">
        <v>417</v>
      </c>
      <c r="CG408" s="205" t="s">
        <v>12</v>
      </c>
      <c r="CH408" s="57"/>
      <c r="CV408" s="51"/>
      <c r="CW408" s="51"/>
      <c r="CX408" s="51"/>
      <c r="CY408" s="51"/>
      <c r="CZ408" s="51"/>
      <c r="DA408" s="51"/>
      <c r="DB408" s="51"/>
      <c r="DC408" s="51"/>
      <c r="DD408" s="51"/>
    </row>
    <row r="409" spans="73:108" ht="15" x14ac:dyDescent="0.25">
      <c r="BU409" s="91"/>
      <c r="BV409" s="177">
        <v>2007</v>
      </c>
      <c r="BW409" s="177">
        <v>6</v>
      </c>
      <c r="BX409" s="177" t="s">
        <v>261</v>
      </c>
      <c r="BY409" s="177" t="s">
        <v>262</v>
      </c>
      <c r="BZ409" s="177" t="s">
        <v>268</v>
      </c>
      <c r="CA409" s="177">
        <v>40</v>
      </c>
      <c r="CB409" s="177" t="s">
        <v>264</v>
      </c>
      <c r="CC409" s="122">
        <v>596.98</v>
      </c>
      <c r="CD409" s="178" t="s">
        <v>2229</v>
      </c>
      <c r="CE409" s="177" t="s">
        <v>278</v>
      </c>
      <c r="CF409" s="177" t="s">
        <v>419</v>
      </c>
      <c r="CG409" s="205" t="s">
        <v>12</v>
      </c>
      <c r="CH409" s="57"/>
      <c r="CV409" s="51"/>
      <c r="CW409" s="51"/>
      <c r="CX409" s="51"/>
      <c r="CY409" s="51"/>
      <c r="CZ409" s="51"/>
      <c r="DA409" s="51"/>
      <c r="DB409" s="51"/>
      <c r="DC409" s="51"/>
      <c r="DD409" s="51"/>
    </row>
    <row r="410" spans="73:108" ht="15" x14ac:dyDescent="0.25">
      <c r="BU410" s="91"/>
      <c r="BV410" s="177">
        <v>2007</v>
      </c>
      <c r="BW410" s="177">
        <v>6</v>
      </c>
      <c r="BX410" s="177" t="s">
        <v>261</v>
      </c>
      <c r="BY410" s="177" t="s">
        <v>262</v>
      </c>
      <c r="BZ410" s="177" t="s">
        <v>268</v>
      </c>
      <c r="CA410" s="177">
        <v>40</v>
      </c>
      <c r="CB410" s="177" t="s">
        <v>264</v>
      </c>
      <c r="CC410" s="122">
        <v>2121.4299999999998</v>
      </c>
      <c r="CD410" s="178" t="s">
        <v>2230</v>
      </c>
      <c r="CE410" s="177" t="s">
        <v>278</v>
      </c>
      <c r="CF410" s="177" t="s">
        <v>415</v>
      </c>
      <c r="CG410" s="205" t="s">
        <v>12</v>
      </c>
      <c r="CH410" s="57"/>
      <c r="CV410" s="51"/>
      <c r="CW410" s="51"/>
      <c r="CX410" s="51"/>
      <c r="CY410" s="51"/>
      <c r="CZ410" s="51"/>
      <c r="DA410" s="51"/>
      <c r="DB410" s="51"/>
      <c r="DC410" s="51"/>
      <c r="DD410" s="51"/>
    </row>
    <row r="411" spans="73:108" ht="15" x14ac:dyDescent="0.25">
      <c r="BU411" s="91"/>
      <c r="BV411" s="177">
        <v>2007</v>
      </c>
      <c r="BW411" s="177">
        <v>6</v>
      </c>
      <c r="BX411" s="177" t="s">
        <v>261</v>
      </c>
      <c r="BY411" s="177" t="s">
        <v>262</v>
      </c>
      <c r="BZ411" s="177" t="s">
        <v>268</v>
      </c>
      <c r="CA411" s="177">
        <v>40</v>
      </c>
      <c r="CB411" s="177" t="s">
        <v>264</v>
      </c>
      <c r="CC411" s="122">
        <v>671.22</v>
      </c>
      <c r="CD411" s="178" t="s">
        <v>2231</v>
      </c>
      <c r="CE411" s="177" t="s">
        <v>278</v>
      </c>
      <c r="CF411" s="177" t="s">
        <v>415</v>
      </c>
      <c r="CG411" s="205" t="s">
        <v>12</v>
      </c>
      <c r="CH411" s="57"/>
      <c r="CV411" s="51"/>
      <c r="CW411" s="51"/>
      <c r="CX411" s="51"/>
      <c r="CY411" s="51"/>
      <c r="CZ411" s="51"/>
      <c r="DA411" s="51"/>
      <c r="DB411" s="51"/>
      <c r="DC411" s="51"/>
      <c r="DD411" s="51"/>
    </row>
    <row r="412" spans="73:108" ht="15" x14ac:dyDescent="0.25">
      <c r="BU412" s="91"/>
      <c r="BV412" s="177">
        <v>2007</v>
      </c>
      <c r="BW412" s="177">
        <v>6</v>
      </c>
      <c r="BX412" s="177" t="s">
        <v>261</v>
      </c>
      <c r="BY412" s="177" t="s">
        <v>262</v>
      </c>
      <c r="BZ412" s="177" t="s">
        <v>268</v>
      </c>
      <c r="CA412" s="177">
        <v>40</v>
      </c>
      <c r="CB412" s="177" t="s">
        <v>264</v>
      </c>
      <c r="CC412" s="122">
        <v>883.01</v>
      </c>
      <c r="CD412" s="178" t="s">
        <v>2232</v>
      </c>
      <c r="CE412" s="177" t="s">
        <v>278</v>
      </c>
      <c r="CF412" s="177" t="s">
        <v>417</v>
      </c>
      <c r="CG412" s="205" t="s">
        <v>12</v>
      </c>
      <c r="CH412" s="57"/>
      <c r="CV412" s="51"/>
      <c r="CW412" s="51"/>
      <c r="CX412" s="51"/>
      <c r="CY412" s="51"/>
      <c r="CZ412" s="51"/>
      <c r="DA412" s="51"/>
      <c r="DB412" s="51"/>
      <c r="DC412" s="51"/>
      <c r="DD412" s="51"/>
    </row>
    <row r="413" spans="73:108" ht="15" x14ac:dyDescent="0.25">
      <c r="BU413" s="91"/>
      <c r="BV413" s="177">
        <v>2007</v>
      </c>
      <c r="BW413" s="177">
        <v>6</v>
      </c>
      <c r="BX413" s="177" t="s">
        <v>261</v>
      </c>
      <c r="BY413" s="177" t="s">
        <v>262</v>
      </c>
      <c r="BZ413" s="177" t="s">
        <v>268</v>
      </c>
      <c r="CA413" s="177">
        <v>40</v>
      </c>
      <c r="CB413" s="177" t="s">
        <v>264</v>
      </c>
      <c r="CC413" s="122">
        <v>1927.44</v>
      </c>
      <c r="CD413" s="178" t="s">
        <v>2233</v>
      </c>
      <c r="CE413" s="177" t="s">
        <v>278</v>
      </c>
      <c r="CF413" s="177" t="s">
        <v>416</v>
      </c>
      <c r="CG413" s="205" t="s">
        <v>12</v>
      </c>
      <c r="CH413" s="57"/>
      <c r="CV413" s="51"/>
      <c r="CW413" s="51"/>
      <c r="CX413" s="51"/>
      <c r="CY413" s="51"/>
      <c r="CZ413" s="51"/>
      <c r="DA413" s="51"/>
      <c r="DB413" s="51"/>
      <c r="DC413" s="51"/>
      <c r="DD413" s="51"/>
    </row>
    <row r="414" spans="73:108" ht="15" x14ac:dyDescent="0.25">
      <c r="BU414" s="91"/>
      <c r="BV414" s="177">
        <v>2007</v>
      </c>
      <c r="BW414" s="177">
        <v>6</v>
      </c>
      <c r="BX414" s="177" t="s">
        <v>261</v>
      </c>
      <c r="BY414" s="177" t="s">
        <v>262</v>
      </c>
      <c r="BZ414" s="177" t="s">
        <v>268</v>
      </c>
      <c r="CA414" s="177">
        <v>40</v>
      </c>
      <c r="CB414" s="177" t="s">
        <v>264</v>
      </c>
      <c r="CC414" s="122">
        <v>488.9</v>
      </c>
      <c r="CD414" s="178" t="s">
        <v>2234</v>
      </c>
      <c r="CE414" s="177" t="s">
        <v>278</v>
      </c>
      <c r="CF414" s="177" t="s">
        <v>419</v>
      </c>
      <c r="CG414" s="205" t="s">
        <v>12</v>
      </c>
      <c r="CH414" s="57"/>
      <c r="CV414" s="51"/>
      <c r="CW414" s="51"/>
      <c r="CX414" s="51"/>
      <c r="CY414" s="51"/>
      <c r="CZ414" s="51"/>
      <c r="DA414" s="51"/>
      <c r="DB414" s="51"/>
      <c r="DC414" s="51"/>
      <c r="DD414" s="51"/>
    </row>
    <row r="415" spans="73:108" ht="15" x14ac:dyDescent="0.25">
      <c r="BU415" s="91"/>
      <c r="BV415" s="177">
        <v>2007</v>
      </c>
      <c r="BW415" s="177">
        <v>6</v>
      </c>
      <c r="BX415" s="177" t="s">
        <v>261</v>
      </c>
      <c r="BY415" s="177" t="s">
        <v>262</v>
      </c>
      <c r="BZ415" s="177" t="s">
        <v>268</v>
      </c>
      <c r="CA415" s="177">
        <v>40</v>
      </c>
      <c r="CB415" s="177" t="s">
        <v>264</v>
      </c>
      <c r="CC415" s="122">
        <v>949.91</v>
      </c>
      <c r="CD415" s="178" t="s">
        <v>2235</v>
      </c>
      <c r="CE415" s="177" t="s">
        <v>278</v>
      </c>
      <c r="CF415" s="177" t="s">
        <v>418</v>
      </c>
      <c r="CG415" s="205" t="s">
        <v>12</v>
      </c>
      <c r="CH415" s="57"/>
      <c r="CV415" s="51"/>
      <c r="CW415" s="51"/>
      <c r="CX415" s="51"/>
      <c r="CY415" s="51"/>
      <c r="CZ415" s="51"/>
      <c r="DA415" s="51"/>
      <c r="DB415" s="51"/>
      <c r="DC415" s="51"/>
      <c r="DD415" s="51"/>
    </row>
    <row r="416" spans="73:108" ht="15" x14ac:dyDescent="0.25">
      <c r="BU416" s="91"/>
      <c r="BV416" s="177">
        <v>2007</v>
      </c>
      <c r="BW416" s="177">
        <v>6</v>
      </c>
      <c r="BX416" s="177" t="s">
        <v>261</v>
      </c>
      <c r="BY416" s="177" t="s">
        <v>262</v>
      </c>
      <c r="BZ416" s="177" t="s">
        <v>268</v>
      </c>
      <c r="CA416" s="177">
        <v>40</v>
      </c>
      <c r="CB416" s="177" t="s">
        <v>264</v>
      </c>
      <c r="CC416" s="122">
        <v>2417.71</v>
      </c>
      <c r="CD416" s="178" t="s">
        <v>2236</v>
      </c>
      <c r="CE416" s="177" t="s">
        <v>278</v>
      </c>
      <c r="CF416" s="177" t="s">
        <v>416</v>
      </c>
      <c r="CG416" s="205" t="s">
        <v>12</v>
      </c>
      <c r="CH416" s="57"/>
      <c r="CV416" s="51"/>
      <c r="CW416" s="51"/>
      <c r="CX416" s="51"/>
      <c r="CY416" s="51"/>
      <c r="CZ416" s="51"/>
      <c r="DA416" s="51"/>
      <c r="DB416" s="51"/>
      <c r="DC416" s="51"/>
      <c r="DD416" s="51"/>
    </row>
    <row r="417" spans="73:108" ht="15" x14ac:dyDescent="0.25">
      <c r="BU417" s="91"/>
      <c r="BV417" s="177">
        <v>2007</v>
      </c>
      <c r="BW417" s="177">
        <v>6</v>
      </c>
      <c r="BX417" s="177" t="s">
        <v>261</v>
      </c>
      <c r="BY417" s="177" t="s">
        <v>262</v>
      </c>
      <c r="BZ417" s="177" t="s">
        <v>268</v>
      </c>
      <c r="CA417" s="177">
        <v>40</v>
      </c>
      <c r="CB417" s="177" t="s">
        <v>264</v>
      </c>
      <c r="CC417" s="122">
        <v>37.4</v>
      </c>
      <c r="CD417" s="178" t="s">
        <v>2237</v>
      </c>
      <c r="CE417" s="177" t="s">
        <v>278</v>
      </c>
      <c r="CF417" s="177" t="s">
        <v>419</v>
      </c>
      <c r="CG417" s="205" t="s">
        <v>12</v>
      </c>
      <c r="CH417" s="57"/>
      <c r="CV417" s="51"/>
      <c r="CW417" s="51"/>
      <c r="CX417" s="51"/>
      <c r="CY417" s="51"/>
      <c r="CZ417" s="51"/>
      <c r="DA417" s="51"/>
      <c r="DB417" s="51"/>
      <c r="DC417" s="51"/>
      <c r="DD417" s="51"/>
    </row>
    <row r="418" spans="73:108" ht="15" x14ac:dyDescent="0.25">
      <c r="BU418" s="91"/>
      <c r="BV418" s="177">
        <v>2007</v>
      </c>
      <c r="BW418" s="177">
        <v>6</v>
      </c>
      <c r="BX418" s="177" t="s">
        <v>261</v>
      </c>
      <c r="BY418" s="177" t="s">
        <v>262</v>
      </c>
      <c r="BZ418" s="177" t="s">
        <v>268</v>
      </c>
      <c r="CA418" s="177">
        <v>40</v>
      </c>
      <c r="CB418" s="177" t="s">
        <v>264</v>
      </c>
      <c r="CC418" s="122">
        <v>1363.97</v>
      </c>
      <c r="CD418" s="178" t="s">
        <v>2238</v>
      </c>
      <c r="CE418" s="177" t="s">
        <v>278</v>
      </c>
      <c r="CF418" s="177" t="s">
        <v>418</v>
      </c>
      <c r="CG418" s="205" t="s">
        <v>12</v>
      </c>
      <c r="CH418" s="57"/>
      <c r="CV418" s="51"/>
      <c r="CW418" s="51"/>
      <c r="CX418" s="51"/>
      <c r="CY418" s="51"/>
      <c r="CZ418" s="51"/>
      <c r="DA418" s="51"/>
      <c r="DB418" s="51"/>
      <c r="DC418" s="51"/>
      <c r="DD418" s="51"/>
    </row>
    <row r="419" spans="73:108" ht="15" x14ac:dyDescent="0.25">
      <c r="BU419" s="91"/>
      <c r="BV419" s="177">
        <v>2007</v>
      </c>
      <c r="BW419" s="177">
        <v>6</v>
      </c>
      <c r="BX419" s="177" t="s">
        <v>261</v>
      </c>
      <c r="BY419" s="177" t="s">
        <v>262</v>
      </c>
      <c r="BZ419" s="177" t="s">
        <v>268</v>
      </c>
      <c r="CA419" s="177">
        <v>40</v>
      </c>
      <c r="CB419" s="177" t="s">
        <v>264</v>
      </c>
      <c r="CC419" s="122">
        <v>285.07</v>
      </c>
      <c r="CD419" s="178" t="s">
        <v>2239</v>
      </c>
      <c r="CE419" s="177" t="s">
        <v>278</v>
      </c>
      <c r="CF419" s="177" t="s">
        <v>417</v>
      </c>
      <c r="CG419" s="205" t="s">
        <v>12</v>
      </c>
      <c r="CH419" s="57"/>
      <c r="CV419" s="51"/>
      <c r="CW419" s="51"/>
      <c r="CX419" s="51"/>
      <c r="CY419" s="51"/>
      <c r="CZ419" s="51"/>
      <c r="DA419" s="51"/>
      <c r="DB419" s="51"/>
      <c r="DC419" s="51"/>
      <c r="DD419" s="51"/>
    </row>
    <row r="420" spans="73:108" ht="15" x14ac:dyDescent="0.25">
      <c r="BU420" s="91"/>
      <c r="BV420" s="177">
        <v>2007</v>
      </c>
      <c r="BW420" s="177">
        <v>6</v>
      </c>
      <c r="BX420" s="177" t="s">
        <v>261</v>
      </c>
      <c r="BY420" s="177" t="s">
        <v>262</v>
      </c>
      <c r="BZ420" s="177" t="s">
        <v>268</v>
      </c>
      <c r="CA420" s="177">
        <v>40</v>
      </c>
      <c r="CB420" s="177" t="s">
        <v>264</v>
      </c>
      <c r="CC420" s="122">
        <v>12.72</v>
      </c>
      <c r="CD420" s="178" t="s">
        <v>2240</v>
      </c>
      <c r="CE420" s="177" t="s">
        <v>278</v>
      </c>
      <c r="CF420" s="177" t="s">
        <v>415</v>
      </c>
      <c r="CG420" s="205" t="s">
        <v>12</v>
      </c>
      <c r="CH420" s="57"/>
      <c r="CV420" s="51"/>
      <c r="CW420" s="51"/>
      <c r="CX420" s="51"/>
      <c r="CY420" s="51"/>
      <c r="CZ420" s="51"/>
      <c r="DA420" s="51"/>
      <c r="DB420" s="51"/>
      <c r="DC420" s="51"/>
      <c r="DD420" s="51"/>
    </row>
    <row r="421" spans="73:108" ht="15" x14ac:dyDescent="0.25">
      <c r="BU421" s="91"/>
      <c r="BV421" s="177">
        <v>2007</v>
      </c>
      <c r="BW421" s="177">
        <v>6</v>
      </c>
      <c r="BX421" s="177" t="s">
        <v>261</v>
      </c>
      <c r="BY421" s="177" t="s">
        <v>262</v>
      </c>
      <c r="BZ421" s="177" t="s">
        <v>268</v>
      </c>
      <c r="CA421" s="177">
        <v>40</v>
      </c>
      <c r="CB421" s="177" t="s">
        <v>264</v>
      </c>
      <c r="CC421" s="122">
        <v>2600</v>
      </c>
      <c r="CD421" s="178" t="s">
        <v>2241</v>
      </c>
      <c r="CE421" s="177" t="s">
        <v>278</v>
      </c>
      <c r="CF421" s="177" t="s">
        <v>419</v>
      </c>
      <c r="CG421" s="205" t="s">
        <v>12</v>
      </c>
      <c r="CH421" s="57"/>
      <c r="CV421" s="51"/>
      <c r="CW421" s="51"/>
      <c r="CX421" s="51"/>
      <c r="CY421" s="51"/>
      <c r="CZ421" s="51"/>
      <c r="DA421" s="51"/>
      <c r="DB421" s="51"/>
      <c r="DC421" s="51"/>
      <c r="DD421" s="51"/>
    </row>
    <row r="422" spans="73:108" ht="15" x14ac:dyDescent="0.25">
      <c r="BU422" s="91"/>
      <c r="BV422" s="177">
        <v>2007</v>
      </c>
      <c r="BW422" s="177">
        <v>6</v>
      </c>
      <c r="BX422" s="177" t="s">
        <v>261</v>
      </c>
      <c r="BY422" s="177" t="s">
        <v>262</v>
      </c>
      <c r="BZ422" s="177" t="s">
        <v>268</v>
      </c>
      <c r="CA422" s="177">
        <v>40</v>
      </c>
      <c r="CB422" s="177" t="s">
        <v>264</v>
      </c>
      <c r="CC422" s="122">
        <v>6.12</v>
      </c>
      <c r="CD422" s="178" t="s">
        <v>2242</v>
      </c>
      <c r="CE422" s="177" t="s">
        <v>278</v>
      </c>
      <c r="CF422" s="177" t="s">
        <v>418</v>
      </c>
      <c r="CG422" s="205" t="s">
        <v>12</v>
      </c>
      <c r="CH422" s="57"/>
      <c r="CV422" s="51"/>
      <c r="CW422" s="51"/>
      <c r="CX422" s="51"/>
      <c r="CY422" s="51"/>
      <c r="CZ422" s="51"/>
      <c r="DA422" s="51"/>
      <c r="DB422" s="51"/>
      <c r="DC422" s="51"/>
      <c r="DD422" s="51"/>
    </row>
    <row r="423" spans="73:108" ht="15" x14ac:dyDescent="0.25">
      <c r="BU423" s="91"/>
      <c r="BV423" s="177">
        <v>2007</v>
      </c>
      <c r="BW423" s="177">
        <v>6</v>
      </c>
      <c r="BX423" s="177" t="s">
        <v>261</v>
      </c>
      <c r="BY423" s="177" t="s">
        <v>262</v>
      </c>
      <c r="BZ423" s="177" t="s">
        <v>268</v>
      </c>
      <c r="CA423" s="177">
        <v>40</v>
      </c>
      <c r="CB423" s="177" t="s">
        <v>264</v>
      </c>
      <c r="CC423" s="122">
        <v>112</v>
      </c>
      <c r="CD423" s="178" t="s">
        <v>2243</v>
      </c>
      <c r="CE423" s="177" t="s">
        <v>278</v>
      </c>
      <c r="CF423" s="177" t="s">
        <v>418</v>
      </c>
      <c r="CG423" s="205" t="s">
        <v>12</v>
      </c>
      <c r="CH423" s="57"/>
      <c r="CV423" s="51"/>
      <c r="CW423" s="51"/>
      <c r="CX423" s="51"/>
      <c r="CY423" s="51"/>
      <c r="CZ423" s="51"/>
      <c r="DA423" s="51"/>
      <c r="DB423" s="51"/>
      <c r="DC423" s="51"/>
      <c r="DD423" s="51"/>
    </row>
    <row r="424" spans="73:108" ht="15" x14ac:dyDescent="0.25">
      <c r="BU424" s="91"/>
      <c r="BV424" s="177">
        <v>2007</v>
      </c>
      <c r="BW424" s="177">
        <v>6</v>
      </c>
      <c r="BX424" s="177" t="s">
        <v>261</v>
      </c>
      <c r="BY424" s="177" t="s">
        <v>262</v>
      </c>
      <c r="BZ424" s="177" t="s">
        <v>268</v>
      </c>
      <c r="CA424" s="177">
        <v>40</v>
      </c>
      <c r="CB424" s="177" t="s">
        <v>264</v>
      </c>
      <c r="CC424" s="122">
        <v>30</v>
      </c>
      <c r="CD424" s="178" t="s">
        <v>2244</v>
      </c>
      <c r="CE424" s="177" t="s">
        <v>278</v>
      </c>
      <c r="CF424" s="177" t="s">
        <v>418</v>
      </c>
      <c r="CG424" s="205" t="s">
        <v>12</v>
      </c>
      <c r="CH424" s="57"/>
      <c r="CV424" s="51"/>
      <c r="CW424" s="51"/>
      <c r="CX424" s="51"/>
      <c r="CY424" s="51"/>
      <c r="CZ424" s="51"/>
      <c r="DA424" s="51"/>
      <c r="DB424" s="51"/>
      <c r="DC424" s="51"/>
      <c r="DD424" s="51"/>
    </row>
    <row r="425" spans="73:108" ht="15" x14ac:dyDescent="0.25">
      <c r="BU425" s="91"/>
      <c r="BV425" s="177">
        <v>2007</v>
      </c>
      <c r="BW425" s="177">
        <v>6</v>
      </c>
      <c r="BX425" s="177" t="s">
        <v>261</v>
      </c>
      <c r="BY425" s="177" t="s">
        <v>262</v>
      </c>
      <c r="BZ425" s="177" t="s">
        <v>268</v>
      </c>
      <c r="CA425" s="177">
        <v>40</v>
      </c>
      <c r="CB425" s="177" t="s">
        <v>264</v>
      </c>
      <c r="CC425" s="122">
        <v>15</v>
      </c>
      <c r="CD425" s="178" t="s">
        <v>2245</v>
      </c>
      <c r="CE425" s="177" t="s">
        <v>278</v>
      </c>
      <c r="CF425" s="177" t="s">
        <v>418</v>
      </c>
      <c r="CG425" s="205" t="s">
        <v>12</v>
      </c>
      <c r="CH425" s="57"/>
      <c r="CV425" s="51"/>
      <c r="CW425" s="51"/>
      <c r="CX425" s="51"/>
      <c r="CY425" s="51"/>
      <c r="CZ425" s="51"/>
      <c r="DA425" s="51"/>
      <c r="DB425" s="51"/>
      <c r="DC425" s="51"/>
      <c r="DD425" s="51"/>
    </row>
    <row r="426" spans="73:108" ht="15" x14ac:dyDescent="0.25">
      <c r="BU426" s="91"/>
      <c r="BV426" s="177">
        <v>2007</v>
      </c>
      <c r="BW426" s="177">
        <v>6</v>
      </c>
      <c r="BX426" s="177" t="s">
        <v>261</v>
      </c>
      <c r="BY426" s="177" t="s">
        <v>262</v>
      </c>
      <c r="BZ426" s="177" t="s">
        <v>268</v>
      </c>
      <c r="CA426" s="177">
        <v>40</v>
      </c>
      <c r="CB426" s="177" t="s">
        <v>264</v>
      </c>
      <c r="CC426" s="122">
        <v>1098.0899999999999</v>
      </c>
      <c r="CD426" s="178" t="s">
        <v>2246</v>
      </c>
      <c r="CE426" s="177" t="s">
        <v>278</v>
      </c>
      <c r="CF426" s="177" t="s">
        <v>419</v>
      </c>
      <c r="CG426" s="205" t="s">
        <v>12</v>
      </c>
      <c r="CH426" s="57"/>
      <c r="CV426" s="51"/>
      <c r="CW426" s="51"/>
      <c r="CX426" s="51"/>
      <c r="CY426" s="51"/>
      <c r="CZ426" s="51"/>
      <c r="DA426" s="51"/>
      <c r="DB426" s="51"/>
      <c r="DC426" s="51"/>
      <c r="DD426" s="51"/>
    </row>
    <row r="427" spans="73:108" ht="15" x14ac:dyDescent="0.25">
      <c r="BU427" s="91"/>
      <c r="BV427" s="177">
        <v>2007</v>
      </c>
      <c r="BW427" s="177">
        <v>6</v>
      </c>
      <c r="BX427" s="177" t="s">
        <v>261</v>
      </c>
      <c r="BY427" s="177" t="s">
        <v>262</v>
      </c>
      <c r="BZ427" s="177" t="s">
        <v>268</v>
      </c>
      <c r="CA427" s="177">
        <v>40</v>
      </c>
      <c r="CB427" s="177" t="s">
        <v>264</v>
      </c>
      <c r="CC427" s="122">
        <v>49.12</v>
      </c>
      <c r="CD427" s="178" t="s">
        <v>2247</v>
      </c>
      <c r="CE427" s="177" t="s">
        <v>278</v>
      </c>
      <c r="CF427" s="177" t="s">
        <v>416</v>
      </c>
      <c r="CG427" s="205" t="s">
        <v>12</v>
      </c>
      <c r="CH427" s="57"/>
      <c r="CV427" s="51"/>
      <c r="CW427" s="51"/>
      <c r="CX427" s="51"/>
      <c r="CY427" s="51"/>
      <c r="CZ427" s="51"/>
      <c r="DA427" s="51"/>
      <c r="DB427" s="51"/>
      <c r="DC427" s="51"/>
      <c r="DD427" s="51"/>
    </row>
    <row r="428" spans="73:108" ht="15" x14ac:dyDescent="0.25">
      <c r="BU428" s="91"/>
      <c r="BV428" s="177">
        <v>2007</v>
      </c>
      <c r="BW428" s="177">
        <v>6</v>
      </c>
      <c r="BX428" s="177" t="s">
        <v>261</v>
      </c>
      <c r="BY428" s="177" t="s">
        <v>262</v>
      </c>
      <c r="BZ428" s="177" t="s">
        <v>268</v>
      </c>
      <c r="CA428" s="177">
        <v>40</v>
      </c>
      <c r="CB428" s="177" t="s">
        <v>264</v>
      </c>
      <c r="CC428" s="122">
        <v>33.14</v>
      </c>
      <c r="CD428" s="178" t="s">
        <v>2248</v>
      </c>
      <c r="CE428" s="177" t="s">
        <v>278</v>
      </c>
      <c r="CF428" s="177" t="s">
        <v>417</v>
      </c>
      <c r="CG428" s="205" t="s">
        <v>12</v>
      </c>
      <c r="CH428" s="57"/>
      <c r="CV428" s="51"/>
      <c r="CW428" s="51"/>
      <c r="CX428" s="51"/>
      <c r="CY428" s="51"/>
      <c r="CZ428" s="51"/>
      <c r="DA428" s="51"/>
      <c r="DB428" s="51"/>
      <c r="DC428" s="51"/>
      <c r="DD428" s="51"/>
    </row>
    <row r="429" spans="73:108" ht="15" x14ac:dyDescent="0.25">
      <c r="BU429" s="91"/>
      <c r="BV429" s="177">
        <v>2007</v>
      </c>
      <c r="BW429" s="177">
        <v>6</v>
      </c>
      <c r="BX429" s="177" t="s">
        <v>261</v>
      </c>
      <c r="BY429" s="177" t="s">
        <v>262</v>
      </c>
      <c r="BZ429" s="177" t="s">
        <v>268</v>
      </c>
      <c r="CA429" s="177">
        <v>40</v>
      </c>
      <c r="CB429" s="177" t="s">
        <v>264</v>
      </c>
      <c r="CC429" s="122">
        <v>87.98</v>
      </c>
      <c r="CD429" s="178" t="s">
        <v>2249</v>
      </c>
      <c r="CE429" s="177" t="s">
        <v>278</v>
      </c>
      <c r="CF429" s="177" t="s">
        <v>417</v>
      </c>
      <c r="CG429" s="205" t="s">
        <v>12</v>
      </c>
      <c r="CH429" s="57"/>
      <c r="CV429" s="51"/>
      <c r="CW429" s="51"/>
      <c r="CX429" s="51"/>
      <c r="CY429" s="51"/>
      <c r="CZ429" s="51"/>
      <c r="DA429" s="51"/>
      <c r="DB429" s="51"/>
      <c r="DC429" s="51"/>
      <c r="DD429" s="51"/>
    </row>
    <row r="430" spans="73:108" ht="15" x14ac:dyDescent="0.25">
      <c r="BU430" s="91"/>
      <c r="BV430" s="177">
        <v>2007</v>
      </c>
      <c r="BW430" s="177">
        <v>6</v>
      </c>
      <c r="BX430" s="177" t="s">
        <v>261</v>
      </c>
      <c r="BY430" s="177" t="s">
        <v>262</v>
      </c>
      <c r="BZ430" s="177" t="s">
        <v>268</v>
      </c>
      <c r="CA430" s="177">
        <v>40</v>
      </c>
      <c r="CB430" s="177" t="s">
        <v>264</v>
      </c>
      <c r="CC430" s="122">
        <v>175.14</v>
      </c>
      <c r="CD430" s="178" t="s">
        <v>2250</v>
      </c>
      <c r="CE430" s="177" t="s">
        <v>278</v>
      </c>
      <c r="CF430" s="177" t="s">
        <v>417</v>
      </c>
      <c r="CG430" s="205" t="s">
        <v>12</v>
      </c>
      <c r="CH430" s="57"/>
      <c r="CV430" s="51"/>
      <c r="CW430" s="51"/>
      <c r="CX430" s="51"/>
      <c r="CY430" s="51"/>
      <c r="CZ430" s="51"/>
      <c r="DA430" s="51"/>
      <c r="DB430" s="51"/>
      <c r="DC430" s="51"/>
      <c r="DD430" s="51"/>
    </row>
    <row r="431" spans="73:108" ht="15" x14ac:dyDescent="0.25">
      <c r="BU431" s="91"/>
      <c r="BV431" s="177">
        <v>2007</v>
      </c>
      <c r="BW431" s="177">
        <v>6</v>
      </c>
      <c r="BX431" s="177" t="s">
        <v>261</v>
      </c>
      <c r="BY431" s="177" t="s">
        <v>262</v>
      </c>
      <c r="BZ431" s="177" t="s">
        <v>268</v>
      </c>
      <c r="CA431" s="177">
        <v>40</v>
      </c>
      <c r="CB431" s="177" t="s">
        <v>264</v>
      </c>
      <c r="CC431" s="122">
        <v>8.67</v>
      </c>
      <c r="CD431" s="178" t="s">
        <v>2251</v>
      </c>
      <c r="CE431" s="177" t="s">
        <v>278</v>
      </c>
      <c r="CF431" s="177" t="s">
        <v>416</v>
      </c>
      <c r="CG431" s="205" t="s">
        <v>12</v>
      </c>
      <c r="CH431" s="57"/>
      <c r="CV431" s="51"/>
      <c r="CW431" s="51"/>
      <c r="CX431" s="51"/>
      <c r="CY431" s="51"/>
      <c r="CZ431" s="51"/>
      <c r="DA431" s="51"/>
      <c r="DB431" s="51"/>
      <c r="DC431" s="51"/>
      <c r="DD431" s="51"/>
    </row>
    <row r="432" spans="73:108" ht="15" x14ac:dyDescent="0.25">
      <c r="BU432" s="91"/>
      <c r="BV432" s="177">
        <v>2007</v>
      </c>
      <c r="BW432" s="177">
        <v>6</v>
      </c>
      <c r="BX432" s="177" t="s">
        <v>261</v>
      </c>
      <c r="BY432" s="177" t="s">
        <v>262</v>
      </c>
      <c r="BZ432" s="177" t="s">
        <v>268</v>
      </c>
      <c r="CA432" s="177">
        <v>40</v>
      </c>
      <c r="CB432" s="177" t="s">
        <v>264</v>
      </c>
      <c r="CC432" s="122">
        <v>69.05</v>
      </c>
      <c r="CD432" s="178" t="s">
        <v>2252</v>
      </c>
      <c r="CE432" s="177" t="s">
        <v>278</v>
      </c>
      <c r="CF432" s="177" t="s">
        <v>417</v>
      </c>
      <c r="CG432" s="205" t="s">
        <v>12</v>
      </c>
      <c r="CH432" s="57"/>
      <c r="CV432" s="51"/>
      <c r="CW432" s="51"/>
      <c r="CX432" s="51"/>
      <c r="CY432" s="51"/>
      <c r="CZ432" s="51"/>
      <c r="DA432" s="51"/>
      <c r="DB432" s="51"/>
      <c r="DC432" s="51"/>
      <c r="DD432" s="51"/>
    </row>
    <row r="433" spans="73:108" ht="15" x14ac:dyDescent="0.25">
      <c r="BU433" s="91"/>
      <c r="BV433" s="177">
        <v>2007</v>
      </c>
      <c r="BW433" s="177">
        <v>6</v>
      </c>
      <c r="BX433" s="177" t="s">
        <v>261</v>
      </c>
      <c r="BY433" s="177" t="s">
        <v>262</v>
      </c>
      <c r="BZ433" s="177" t="s">
        <v>268</v>
      </c>
      <c r="CA433" s="177">
        <v>40</v>
      </c>
      <c r="CB433" s="177" t="s">
        <v>264</v>
      </c>
      <c r="CC433" s="122">
        <v>87.98</v>
      </c>
      <c r="CD433" s="178" t="s">
        <v>2253</v>
      </c>
      <c r="CE433" s="177" t="s">
        <v>278</v>
      </c>
      <c r="CF433" s="177" t="s">
        <v>417</v>
      </c>
      <c r="CG433" s="205" t="s">
        <v>12</v>
      </c>
      <c r="CH433" s="57"/>
      <c r="CV433" s="51"/>
      <c r="CW433" s="51"/>
      <c r="CX433" s="51"/>
      <c r="CY433" s="51"/>
      <c r="CZ433" s="51"/>
      <c r="DA433" s="51"/>
      <c r="DB433" s="51"/>
      <c r="DC433" s="51"/>
      <c r="DD433" s="51"/>
    </row>
    <row r="434" spans="73:108" ht="15" x14ac:dyDescent="0.25">
      <c r="BU434" s="91"/>
      <c r="BV434" s="177">
        <v>2007</v>
      </c>
      <c r="BW434" s="177">
        <v>6</v>
      </c>
      <c r="BX434" s="177" t="s">
        <v>261</v>
      </c>
      <c r="BY434" s="177" t="s">
        <v>262</v>
      </c>
      <c r="BZ434" s="177" t="s">
        <v>268</v>
      </c>
      <c r="CA434" s="177">
        <v>40</v>
      </c>
      <c r="CB434" s="177" t="s">
        <v>264</v>
      </c>
      <c r="CC434" s="122">
        <v>26.26</v>
      </c>
      <c r="CD434" s="178" t="s">
        <v>2254</v>
      </c>
      <c r="CE434" s="177" t="s">
        <v>278</v>
      </c>
      <c r="CF434" s="177" t="s">
        <v>417</v>
      </c>
      <c r="CG434" s="205" t="s">
        <v>12</v>
      </c>
      <c r="CH434" s="57"/>
      <c r="CV434" s="51"/>
      <c r="CW434" s="51"/>
      <c r="CX434" s="51"/>
      <c r="CY434" s="51"/>
      <c r="CZ434" s="51"/>
      <c r="DA434" s="51"/>
      <c r="DB434" s="51"/>
      <c r="DC434" s="51"/>
      <c r="DD434" s="51"/>
    </row>
    <row r="435" spans="73:108" ht="15" x14ac:dyDescent="0.25">
      <c r="BU435" s="91"/>
      <c r="BV435" s="177">
        <v>2007</v>
      </c>
      <c r="BW435" s="177">
        <v>6</v>
      </c>
      <c r="BX435" s="177" t="s">
        <v>261</v>
      </c>
      <c r="BY435" s="177" t="s">
        <v>262</v>
      </c>
      <c r="BZ435" s="177" t="s">
        <v>268</v>
      </c>
      <c r="CA435" s="177">
        <v>40</v>
      </c>
      <c r="CB435" s="177" t="s">
        <v>264</v>
      </c>
      <c r="CC435" s="122">
        <v>30.77</v>
      </c>
      <c r="CD435" s="178" t="s">
        <v>2255</v>
      </c>
      <c r="CE435" s="177" t="s">
        <v>278</v>
      </c>
      <c r="CF435" s="177" t="s">
        <v>417</v>
      </c>
      <c r="CG435" s="205" t="s">
        <v>12</v>
      </c>
      <c r="CH435" s="57"/>
      <c r="CV435" s="51"/>
      <c r="CW435" s="51"/>
      <c r="CX435" s="51"/>
      <c r="CY435" s="51"/>
      <c r="CZ435" s="51"/>
      <c r="DA435" s="51"/>
      <c r="DB435" s="51"/>
      <c r="DC435" s="51"/>
      <c r="DD435" s="51"/>
    </row>
    <row r="436" spans="73:108" ht="15" x14ac:dyDescent="0.25">
      <c r="BU436" s="91"/>
      <c r="BV436" s="177">
        <v>2007</v>
      </c>
      <c r="BW436" s="177">
        <v>6</v>
      </c>
      <c r="BX436" s="177" t="s">
        <v>261</v>
      </c>
      <c r="BY436" s="177" t="s">
        <v>262</v>
      </c>
      <c r="BZ436" s="177" t="s">
        <v>268</v>
      </c>
      <c r="CA436" s="177">
        <v>40</v>
      </c>
      <c r="CB436" s="177" t="s">
        <v>264</v>
      </c>
      <c r="CC436" s="122">
        <v>51.45</v>
      </c>
      <c r="CD436" s="178" t="s">
        <v>2256</v>
      </c>
      <c r="CE436" s="177" t="s">
        <v>278</v>
      </c>
      <c r="CF436" s="177" t="s">
        <v>415</v>
      </c>
      <c r="CG436" s="205" t="s">
        <v>12</v>
      </c>
      <c r="CH436" s="57"/>
      <c r="CV436" s="51"/>
      <c r="CW436" s="51"/>
      <c r="CX436" s="51"/>
      <c r="CY436" s="51"/>
      <c r="CZ436" s="51"/>
      <c r="DA436" s="51"/>
      <c r="DB436" s="51"/>
      <c r="DC436" s="51"/>
      <c r="DD436" s="51"/>
    </row>
    <row r="437" spans="73:108" ht="15" x14ac:dyDescent="0.25">
      <c r="BU437" s="91"/>
      <c r="BV437" s="177">
        <v>2007</v>
      </c>
      <c r="BW437" s="177">
        <v>6</v>
      </c>
      <c r="BX437" s="177" t="s">
        <v>261</v>
      </c>
      <c r="BY437" s="177" t="s">
        <v>262</v>
      </c>
      <c r="BZ437" s="177" t="s">
        <v>268</v>
      </c>
      <c r="CA437" s="177">
        <v>40</v>
      </c>
      <c r="CB437" s="177" t="s">
        <v>264</v>
      </c>
      <c r="CC437" s="122">
        <v>70.11</v>
      </c>
      <c r="CD437" s="178" t="s">
        <v>2257</v>
      </c>
      <c r="CE437" s="177" t="s">
        <v>278</v>
      </c>
      <c r="CF437" s="177" t="s">
        <v>416</v>
      </c>
      <c r="CG437" s="205" t="s">
        <v>12</v>
      </c>
      <c r="CH437" s="57"/>
      <c r="CV437" s="51"/>
      <c r="CW437" s="51"/>
      <c r="CX437" s="51"/>
      <c r="CY437" s="51"/>
      <c r="CZ437" s="51"/>
      <c r="DA437" s="51"/>
      <c r="DB437" s="51"/>
      <c r="DC437" s="51"/>
      <c r="DD437" s="51"/>
    </row>
    <row r="438" spans="73:108" ht="15" x14ac:dyDescent="0.25">
      <c r="BU438" s="91"/>
      <c r="BV438" s="177">
        <v>2007</v>
      </c>
      <c r="BW438" s="177">
        <v>6</v>
      </c>
      <c r="BX438" s="177" t="s">
        <v>261</v>
      </c>
      <c r="BY438" s="177" t="s">
        <v>262</v>
      </c>
      <c r="BZ438" s="177" t="s">
        <v>268</v>
      </c>
      <c r="CA438" s="177">
        <v>40</v>
      </c>
      <c r="CB438" s="177" t="s">
        <v>264</v>
      </c>
      <c r="CC438" s="122">
        <v>81.89</v>
      </c>
      <c r="CD438" s="178" t="s">
        <v>2258</v>
      </c>
      <c r="CE438" s="177" t="s">
        <v>278</v>
      </c>
      <c r="CF438" s="177" t="s">
        <v>416</v>
      </c>
      <c r="CG438" s="205" t="s">
        <v>12</v>
      </c>
      <c r="CH438" s="57"/>
      <c r="CV438" s="51"/>
      <c r="CW438" s="51"/>
      <c r="CX438" s="51"/>
      <c r="CY438" s="51"/>
      <c r="CZ438" s="51"/>
      <c r="DA438" s="51"/>
      <c r="DB438" s="51"/>
      <c r="DC438" s="51"/>
      <c r="DD438" s="51"/>
    </row>
    <row r="439" spans="73:108" ht="15" x14ac:dyDescent="0.25">
      <c r="BU439" s="91"/>
      <c r="BV439" s="177">
        <v>2007</v>
      </c>
      <c r="BW439" s="177">
        <v>6</v>
      </c>
      <c r="BX439" s="177" t="s">
        <v>261</v>
      </c>
      <c r="BY439" s="177" t="s">
        <v>262</v>
      </c>
      <c r="BZ439" s="177" t="s">
        <v>268</v>
      </c>
      <c r="CA439" s="177">
        <v>40</v>
      </c>
      <c r="CB439" s="177" t="s">
        <v>264</v>
      </c>
      <c r="CC439" s="122">
        <v>28.66</v>
      </c>
      <c r="CD439" s="178" t="s">
        <v>2259</v>
      </c>
      <c r="CE439" s="177" t="s">
        <v>278</v>
      </c>
      <c r="CF439" s="177" t="s">
        <v>418</v>
      </c>
      <c r="CG439" s="205" t="s">
        <v>12</v>
      </c>
      <c r="CH439" s="57"/>
      <c r="CV439" s="51"/>
      <c r="CW439" s="51"/>
      <c r="CX439" s="51"/>
      <c r="CY439" s="51"/>
      <c r="CZ439" s="51"/>
      <c r="DA439" s="51"/>
      <c r="DB439" s="51"/>
      <c r="DC439" s="51"/>
      <c r="DD439" s="51"/>
    </row>
    <row r="440" spans="73:108" ht="15" x14ac:dyDescent="0.25">
      <c r="BU440" s="91"/>
      <c r="BV440" s="177">
        <v>2007</v>
      </c>
      <c r="BW440" s="177">
        <v>6</v>
      </c>
      <c r="BX440" s="177" t="s">
        <v>261</v>
      </c>
      <c r="BY440" s="177" t="s">
        <v>262</v>
      </c>
      <c r="BZ440" s="177" t="s">
        <v>268</v>
      </c>
      <c r="CA440" s="177">
        <v>40</v>
      </c>
      <c r="CB440" s="177" t="s">
        <v>264</v>
      </c>
      <c r="CC440" s="122">
        <v>44.14</v>
      </c>
      <c r="CD440" s="178" t="s">
        <v>2260</v>
      </c>
      <c r="CE440" s="177" t="s">
        <v>278</v>
      </c>
      <c r="CF440" s="177" t="s">
        <v>418</v>
      </c>
      <c r="CG440" s="205" t="s">
        <v>12</v>
      </c>
      <c r="CH440" s="57"/>
      <c r="CV440" s="51"/>
      <c r="CW440" s="51"/>
      <c r="CX440" s="51"/>
      <c r="CY440" s="51"/>
      <c r="CZ440" s="51"/>
      <c r="DA440" s="51"/>
      <c r="DB440" s="51"/>
      <c r="DC440" s="51"/>
      <c r="DD440" s="51"/>
    </row>
    <row r="441" spans="73:108" ht="15" x14ac:dyDescent="0.25">
      <c r="BU441" s="91"/>
      <c r="BV441" s="177">
        <v>2007</v>
      </c>
      <c r="BW441" s="177">
        <v>6</v>
      </c>
      <c r="BX441" s="177" t="s">
        <v>261</v>
      </c>
      <c r="BY441" s="177" t="s">
        <v>262</v>
      </c>
      <c r="BZ441" s="177" t="s">
        <v>268</v>
      </c>
      <c r="CA441" s="177">
        <v>40</v>
      </c>
      <c r="CB441" s="177" t="s">
        <v>264</v>
      </c>
      <c r="CC441" s="122">
        <v>303.12</v>
      </c>
      <c r="CD441" s="178" t="s">
        <v>2261</v>
      </c>
      <c r="CE441" s="177" t="s">
        <v>278</v>
      </c>
      <c r="CF441" s="177" t="s">
        <v>419</v>
      </c>
      <c r="CG441" s="205" t="s">
        <v>12</v>
      </c>
      <c r="CH441" s="57"/>
      <c r="CV441" s="51"/>
      <c r="CW441" s="51"/>
      <c r="CX441" s="51"/>
      <c r="CY441" s="51"/>
      <c r="CZ441" s="51"/>
      <c r="DA441" s="51"/>
      <c r="DB441" s="51"/>
      <c r="DC441" s="51"/>
      <c r="DD441" s="51"/>
    </row>
    <row r="442" spans="73:108" ht="15" x14ac:dyDescent="0.25">
      <c r="BU442" s="91"/>
      <c r="BV442" s="177">
        <v>2007</v>
      </c>
      <c r="BW442" s="177">
        <v>6</v>
      </c>
      <c r="BX442" s="177" t="s">
        <v>261</v>
      </c>
      <c r="BY442" s="177" t="s">
        <v>262</v>
      </c>
      <c r="BZ442" s="177" t="s">
        <v>268</v>
      </c>
      <c r="CA442" s="177">
        <v>40</v>
      </c>
      <c r="CB442" s="177" t="s">
        <v>264</v>
      </c>
      <c r="CC442" s="122">
        <v>5.65</v>
      </c>
      <c r="CD442" s="178" t="s">
        <v>2262</v>
      </c>
      <c r="CE442" s="177" t="s">
        <v>278</v>
      </c>
      <c r="CF442" s="177" t="s">
        <v>418</v>
      </c>
      <c r="CG442" s="205" t="s">
        <v>12</v>
      </c>
      <c r="CH442" s="57"/>
      <c r="CV442" s="51"/>
      <c r="CW442" s="51"/>
      <c r="CX442" s="51"/>
      <c r="CY442" s="51"/>
      <c r="CZ442" s="51"/>
      <c r="DA442" s="51"/>
      <c r="DB442" s="51"/>
      <c r="DC442" s="51"/>
      <c r="DD442" s="51"/>
    </row>
    <row r="443" spans="73:108" ht="15" x14ac:dyDescent="0.25">
      <c r="BU443" s="91"/>
      <c r="BV443" s="177">
        <v>2007</v>
      </c>
      <c r="BW443" s="177">
        <v>6</v>
      </c>
      <c r="BX443" s="177" t="s">
        <v>261</v>
      </c>
      <c r="BY443" s="177" t="s">
        <v>262</v>
      </c>
      <c r="BZ443" s="177" t="s">
        <v>268</v>
      </c>
      <c r="CA443" s="177">
        <v>40</v>
      </c>
      <c r="CB443" s="177" t="s">
        <v>264</v>
      </c>
      <c r="CC443" s="122">
        <v>3.88</v>
      </c>
      <c r="CD443" s="178" t="s">
        <v>2263</v>
      </c>
      <c r="CE443" s="177" t="s">
        <v>278</v>
      </c>
      <c r="CF443" s="177" t="s">
        <v>418</v>
      </c>
      <c r="CG443" s="205" t="s">
        <v>12</v>
      </c>
      <c r="CH443" s="57"/>
      <c r="CV443" s="51"/>
      <c r="CW443" s="51"/>
      <c r="CX443" s="51"/>
      <c r="CY443" s="51"/>
      <c r="CZ443" s="51"/>
      <c r="DA443" s="51"/>
      <c r="DB443" s="51"/>
      <c r="DC443" s="51"/>
      <c r="DD443" s="51"/>
    </row>
    <row r="444" spans="73:108" ht="15" x14ac:dyDescent="0.25">
      <c r="BU444" s="91"/>
      <c r="BV444" s="177">
        <v>2007</v>
      </c>
      <c r="BW444" s="177">
        <v>6</v>
      </c>
      <c r="BX444" s="177" t="s">
        <v>261</v>
      </c>
      <c r="BY444" s="177" t="s">
        <v>262</v>
      </c>
      <c r="BZ444" s="177" t="s">
        <v>268</v>
      </c>
      <c r="CA444" s="177">
        <v>40</v>
      </c>
      <c r="CB444" s="177" t="s">
        <v>264</v>
      </c>
      <c r="CC444" s="122">
        <v>8.7100000000000009</v>
      </c>
      <c r="CD444" s="178" t="s">
        <v>2264</v>
      </c>
      <c r="CE444" s="177" t="s">
        <v>278</v>
      </c>
      <c r="CF444" s="177" t="s">
        <v>415</v>
      </c>
      <c r="CG444" s="205" t="s">
        <v>12</v>
      </c>
      <c r="CH444" s="57"/>
      <c r="CV444" s="51"/>
      <c r="CW444" s="51"/>
      <c r="CX444" s="51"/>
      <c r="CY444" s="51"/>
      <c r="CZ444" s="51"/>
      <c r="DA444" s="51"/>
      <c r="DB444" s="51"/>
      <c r="DC444" s="51"/>
      <c r="DD444" s="51"/>
    </row>
    <row r="445" spans="73:108" ht="15" x14ac:dyDescent="0.25">
      <c r="BU445" s="91"/>
      <c r="BV445" s="177">
        <v>2007</v>
      </c>
      <c r="BW445" s="177">
        <v>6</v>
      </c>
      <c r="BX445" s="177" t="s">
        <v>261</v>
      </c>
      <c r="BY445" s="177" t="s">
        <v>262</v>
      </c>
      <c r="BZ445" s="177" t="s">
        <v>268</v>
      </c>
      <c r="CA445" s="177">
        <v>40</v>
      </c>
      <c r="CB445" s="177" t="s">
        <v>264</v>
      </c>
      <c r="CC445" s="122">
        <v>189.01</v>
      </c>
      <c r="CD445" s="178" t="s">
        <v>2265</v>
      </c>
      <c r="CE445" s="177" t="s">
        <v>278</v>
      </c>
      <c r="CF445" s="177" t="s">
        <v>416</v>
      </c>
      <c r="CG445" s="205" t="s">
        <v>12</v>
      </c>
      <c r="CH445" s="57"/>
      <c r="CV445" s="51"/>
      <c r="CW445" s="51"/>
      <c r="CX445" s="51"/>
      <c r="CY445" s="51"/>
      <c r="CZ445" s="51"/>
      <c r="DA445" s="51"/>
      <c r="DB445" s="51"/>
      <c r="DC445" s="51"/>
      <c r="DD445" s="51"/>
    </row>
    <row r="446" spans="73:108" ht="15" x14ac:dyDescent="0.25">
      <c r="BU446" s="91"/>
      <c r="BV446" s="177">
        <v>2007</v>
      </c>
      <c r="BW446" s="177">
        <v>6</v>
      </c>
      <c r="BX446" s="177" t="s">
        <v>261</v>
      </c>
      <c r="BY446" s="177" t="s">
        <v>262</v>
      </c>
      <c r="BZ446" s="177" t="s">
        <v>268</v>
      </c>
      <c r="CA446" s="177">
        <v>40</v>
      </c>
      <c r="CB446" s="177" t="s">
        <v>264</v>
      </c>
      <c r="CC446" s="122">
        <v>464.53</v>
      </c>
      <c r="CD446" s="178" t="s">
        <v>2266</v>
      </c>
      <c r="CE446" s="177" t="s">
        <v>278</v>
      </c>
      <c r="CF446" s="177" t="s">
        <v>415</v>
      </c>
      <c r="CG446" s="205" t="s">
        <v>12</v>
      </c>
      <c r="CH446" s="57"/>
      <c r="CV446" s="51"/>
      <c r="CW446" s="51"/>
      <c r="CX446" s="51"/>
      <c r="CY446" s="51"/>
      <c r="CZ446" s="51"/>
      <c r="DA446" s="51"/>
      <c r="DB446" s="51"/>
      <c r="DC446" s="51"/>
      <c r="DD446" s="51"/>
    </row>
    <row r="447" spans="73:108" ht="15" x14ac:dyDescent="0.25">
      <c r="BU447" s="91"/>
      <c r="BV447" s="177">
        <v>2007</v>
      </c>
      <c r="BW447" s="177">
        <v>6</v>
      </c>
      <c r="BX447" s="177" t="s">
        <v>261</v>
      </c>
      <c r="BY447" s="177" t="s">
        <v>262</v>
      </c>
      <c r="BZ447" s="177" t="s">
        <v>268</v>
      </c>
      <c r="CA447" s="177">
        <v>40</v>
      </c>
      <c r="CB447" s="177" t="s">
        <v>264</v>
      </c>
      <c r="CC447" s="122">
        <v>18.13</v>
      </c>
      <c r="CD447" s="178" t="s">
        <v>2267</v>
      </c>
      <c r="CE447" s="177" t="s">
        <v>278</v>
      </c>
      <c r="CF447" s="177" t="s">
        <v>415</v>
      </c>
      <c r="CG447" s="205" t="s">
        <v>12</v>
      </c>
      <c r="CH447" s="57"/>
      <c r="CV447" s="51"/>
      <c r="CW447" s="51"/>
      <c r="CX447" s="51"/>
      <c r="CY447" s="51"/>
      <c r="CZ447" s="51"/>
      <c r="DA447" s="51"/>
      <c r="DB447" s="51"/>
      <c r="DC447" s="51"/>
      <c r="DD447" s="51"/>
    </row>
    <row r="448" spans="73:108" ht="15" x14ac:dyDescent="0.25">
      <c r="BU448" s="91"/>
      <c r="BV448" s="177">
        <v>2007</v>
      </c>
      <c r="BW448" s="177">
        <v>6</v>
      </c>
      <c r="BX448" s="177" t="s">
        <v>261</v>
      </c>
      <c r="BY448" s="177" t="s">
        <v>262</v>
      </c>
      <c r="BZ448" s="177" t="s">
        <v>268</v>
      </c>
      <c r="CA448" s="177">
        <v>40</v>
      </c>
      <c r="CB448" s="177" t="s">
        <v>264</v>
      </c>
      <c r="CC448" s="122">
        <v>1894</v>
      </c>
      <c r="CD448" s="178" t="s">
        <v>2268</v>
      </c>
      <c r="CE448" s="177" t="s">
        <v>278</v>
      </c>
      <c r="CF448" s="177" t="s">
        <v>415</v>
      </c>
      <c r="CG448" s="205" t="s">
        <v>12</v>
      </c>
      <c r="CH448" s="57"/>
      <c r="CV448" s="51"/>
      <c r="CW448" s="51"/>
      <c r="CX448" s="51"/>
      <c r="CY448" s="51"/>
      <c r="CZ448" s="51"/>
      <c r="DA448" s="51"/>
      <c r="DB448" s="51"/>
      <c r="DC448" s="51"/>
      <c r="DD448" s="51"/>
    </row>
    <row r="449" spans="73:108" ht="15" x14ac:dyDescent="0.25">
      <c r="BU449" s="91"/>
      <c r="BV449" s="177">
        <v>2007</v>
      </c>
      <c r="BW449" s="177">
        <v>6</v>
      </c>
      <c r="BX449" s="177" t="s">
        <v>261</v>
      </c>
      <c r="BY449" s="177" t="s">
        <v>262</v>
      </c>
      <c r="BZ449" s="177" t="s">
        <v>268</v>
      </c>
      <c r="CA449" s="177">
        <v>40</v>
      </c>
      <c r="CB449" s="177" t="s">
        <v>264</v>
      </c>
      <c r="CC449" s="122">
        <v>1300</v>
      </c>
      <c r="CD449" s="178" t="s">
        <v>2269</v>
      </c>
      <c r="CE449" s="177" t="s">
        <v>278</v>
      </c>
      <c r="CF449" s="177" t="s">
        <v>418</v>
      </c>
      <c r="CG449" s="205" t="s">
        <v>12</v>
      </c>
      <c r="CH449" s="57"/>
      <c r="CV449" s="51"/>
      <c r="CW449" s="51"/>
      <c r="CX449" s="51"/>
      <c r="CY449" s="51"/>
      <c r="CZ449" s="51"/>
      <c r="DA449" s="51"/>
      <c r="DB449" s="51"/>
      <c r="DC449" s="51"/>
      <c r="DD449" s="51"/>
    </row>
    <row r="450" spans="73:108" ht="15" x14ac:dyDescent="0.25">
      <c r="BU450" s="91"/>
      <c r="BV450" s="177">
        <v>2007</v>
      </c>
      <c r="BW450" s="177">
        <v>6</v>
      </c>
      <c r="BX450" s="177" t="s">
        <v>261</v>
      </c>
      <c r="BY450" s="177" t="s">
        <v>262</v>
      </c>
      <c r="BZ450" s="177" t="s">
        <v>268</v>
      </c>
      <c r="CA450" s="177">
        <v>40</v>
      </c>
      <c r="CB450" s="177" t="s">
        <v>264</v>
      </c>
      <c r="CC450" s="122">
        <v>17.2</v>
      </c>
      <c r="CD450" s="178" t="s">
        <v>2270</v>
      </c>
      <c r="CE450" s="177" t="s">
        <v>278</v>
      </c>
      <c r="CF450" s="177" t="s">
        <v>416</v>
      </c>
      <c r="CG450" s="205" t="s">
        <v>12</v>
      </c>
      <c r="CH450" s="57"/>
      <c r="CV450" s="51"/>
      <c r="CW450" s="51"/>
      <c r="CX450" s="51"/>
      <c r="CY450" s="51"/>
      <c r="CZ450" s="51"/>
      <c r="DA450" s="51"/>
      <c r="DB450" s="51"/>
      <c r="DC450" s="51"/>
      <c r="DD450" s="51"/>
    </row>
    <row r="451" spans="73:108" ht="15" x14ac:dyDescent="0.25">
      <c r="BU451" s="91"/>
      <c r="BV451" s="177">
        <v>2007</v>
      </c>
      <c r="BW451" s="177">
        <v>6</v>
      </c>
      <c r="BX451" s="177" t="s">
        <v>261</v>
      </c>
      <c r="BY451" s="177" t="s">
        <v>262</v>
      </c>
      <c r="BZ451" s="177" t="s">
        <v>268</v>
      </c>
      <c r="CA451" s="177">
        <v>40</v>
      </c>
      <c r="CB451" s="177" t="s">
        <v>264</v>
      </c>
      <c r="CC451" s="122">
        <v>9.6</v>
      </c>
      <c r="CD451" s="178" t="s">
        <v>2271</v>
      </c>
      <c r="CE451" s="177" t="s">
        <v>278</v>
      </c>
      <c r="CF451" s="177" t="s">
        <v>415</v>
      </c>
      <c r="CG451" s="205" t="s">
        <v>12</v>
      </c>
      <c r="CH451" s="57"/>
      <c r="CV451" s="51"/>
      <c r="CW451" s="51"/>
      <c r="CX451" s="51"/>
      <c r="CY451" s="51"/>
      <c r="CZ451" s="51"/>
      <c r="DA451" s="51"/>
      <c r="DB451" s="51"/>
      <c r="DC451" s="51"/>
      <c r="DD451" s="51"/>
    </row>
    <row r="452" spans="73:108" ht="15" x14ac:dyDescent="0.25">
      <c r="BU452" s="91"/>
      <c r="BV452" s="177">
        <v>2007</v>
      </c>
      <c r="BW452" s="177">
        <v>6</v>
      </c>
      <c r="BX452" s="177" t="s">
        <v>261</v>
      </c>
      <c r="BY452" s="177" t="s">
        <v>262</v>
      </c>
      <c r="BZ452" s="177" t="s">
        <v>268</v>
      </c>
      <c r="CA452" s="177">
        <v>40</v>
      </c>
      <c r="CB452" s="177" t="s">
        <v>264</v>
      </c>
      <c r="CC452" s="122">
        <v>19.98</v>
      </c>
      <c r="CD452" s="178" t="s">
        <v>2272</v>
      </c>
      <c r="CE452" s="177" t="s">
        <v>278</v>
      </c>
      <c r="CF452" s="177" t="s">
        <v>415</v>
      </c>
      <c r="CG452" s="205" t="s">
        <v>12</v>
      </c>
      <c r="CH452" s="57"/>
      <c r="CV452" s="51"/>
      <c r="CW452" s="51"/>
      <c r="CX452" s="51"/>
      <c r="CY452" s="51"/>
      <c r="CZ452" s="51"/>
      <c r="DA452" s="51"/>
      <c r="DB452" s="51"/>
      <c r="DC452" s="51"/>
      <c r="DD452" s="51"/>
    </row>
    <row r="453" spans="73:108" ht="15" x14ac:dyDescent="0.25">
      <c r="BU453" s="91"/>
      <c r="BV453" s="177">
        <v>2007</v>
      </c>
      <c r="BW453" s="177">
        <v>6</v>
      </c>
      <c r="BX453" s="177" t="s">
        <v>261</v>
      </c>
      <c r="BY453" s="177" t="s">
        <v>262</v>
      </c>
      <c r="BZ453" s="177" t="s">
        <v>268</v>
      </c>
      <c r="CA453" s="177">
        <v>40</v>
      </c>
      <c r="CB453" s="177" t="s">
        <v>264</v>
      </c>
      <c r="CC453" s="122">
        <v>52.58</v>
      </c>
      <c r="CD453" s="178" t="s">
        <v>2273</v>
      </c>
      <c r="CE453" s="177" t="s">
        <v>278</v>
      </c>
      <c r="CF453" s="177" t="s">
        <v>417</v>
      </c>
      <c r="CG453" s="205" t="s">
        <v>12</v>
      </c>
      <c r="CH453" s="57"/>
      <c r="CV453" s="51"/>
      <c r="CW453" s="51"/>
      <c r="CX453" s="51"/>
      <c r="CY453" s="51"/>
      <c r="CZ453" s="51"/>
      <c r="DA453" s="51"/>
      <c r="DB453" s="51"/>
      <c r="DC453" s="51"/>
      <c r="DD453" s="51"/>
    </row>
    <row r="454" spans="73:108" ht="15" x14ac:dyDescent="0.25">
      <c r="BU454" s="91"/>
      <c r="BV454" s="177">
        <v>2007</v>
      </c>
      <c r="BW454" s="177">
        <v>6</v>
      </c>
      <c r="BX454" s="177" t="s">
        <v>261</v>
      </c>
      <c r="BY454" s="177" t="s">
        <v>262</v>
      </c>
      <c r="BZ454" s="177" t="s">
        <v>268</v>
      </c>
      <c r="CA454" s="177">
        <v>40</v>
      </c>
      <c r="CB454" s="177" t="s">
        <v>264</v>
      </c>
      <c r="CC454" s="122">
        <v>260.26</v>
      </c>
      <c r="CD454" s="178" t="s">
        <v>2274</v>
      </c>
      <c r="CE454" s="177" t="s">
        <v>278</v>
      </c>
      <c r="CF454" s="177" t="s">
        <v>415</v>
      </c>
      <c r="CG454" s="205" t="s">
        <v>12</v>
      </c>
      <c r="CH454" s="57"/>
      <c r="CV454" s="51"/>
      <c r="CW454" s="51"/>
      <c r="CX454" s="51"/>
      <c r="CY454" s="51"/>
      <c r="CZ454" s="51"/>
      <c r="DA454" s="51"/>
      <c r="DB454" s="51"/>
      <c r="DC454" s="51"/>
      <c r="DD454" s="51"/>
    </row>
    <row r="455" spans="73:108" ht="15" x14ac:dyDescent="0.25">
      <c r="BU455" s="91"/>
      <c r="BV455" s="177">
        <v>2007</v>
      </c>
      <c r="BW455" s="177">
        <v>6</v>
      </c>
      <c r="BX455" s="177" t="s">
        <v>261</v>
      </c>
      <c r="BY455" s="177" t="s">
        <v>262</v>
      </c>
      <c r="BZ455" s="177" t="s">
        <v>268</v>
      </c>
      <c r="CA455" s="177">
        <v>40</v>
      </c>
      <c r="CB455" s="177" t="s">
        <v>264</v>
      </c>
      <c r="CC455" s="122">
        <v>91.22</v>
      </c>
      <c r="CD455" s="178" t="s">
        <v>2275</v>
      </c>
      <c r="CE455" s="177" t="s">
        <v>278</v>
      </c>
      <c r="CF455" s="177" t="s">
        <v>417</v>
      </c>
      <c r="CG455" s="205" t="s">
        <v>12</v>
      </c>
      <c r="CH455" s="57"/>
      <c r="CV455" s="51"/>
      <c r="CW455" s="51"/>
      <c r="CX455" s="51"/>
      <c r="CY455" s="51"/>
      <c r="CZ455" s="51"/>
      <c r="DA455" s="51"/>
      <c r="DB455" s="51"/>
      <c r="DC455" s="51"/>
      <c r="DD455" s="51"/>
    </row>
    <row r="456" spans="73:108" ht="15" x14ac:dyDescent="0.25">
      <c r="BU456" s="91"/>
      <c r="BV456" s="177">
        <v>2007</v>
      </c>
      <c r="BW456" s="177">
        <v>6</v>
      </c>
      <c r="BX456" s="177" t="s">
        <v>261</v>
      </c>
      <c r="BY456" s="177" t="s">
        <v>262</v>
      </c>
      <c r="BZ456" s="177" t="s">
        <v>268</v>
      </c>
      <c r="CA456" s="177">
        <v>40</v>
      </c>
      <c r="CB456" s="177" t="s">
        <v>264</v>
      </c>
      <c r="CC456" s="122">
        <v>113.15</v>
      </c>
      <c r="CD456" s="178" t="s">
        <v>2276</v>
      </c>
      <c r="CE456" s="177" t="s">
        <v>278</v>
      </c>
      <c r="CF456" s="177" t="s">
        <v>418</v>
      </c>
      <c r="CG456" s="205" t="s">
        <v>12</v>
      </c>
      <c r="CH456" s="57"/>
      <c r="CV456" s="51"/>
      <c r="CW456" s="51"/>
      <c r="CX456" s="51"/>
      <c r="CY456" s="51"/>
      <c r="CZ456" s="51"/>
      <c r="DA456" s="51"/>
      <c r="DB456" s="51"/>
      <c r="DC456" s="51"/>
      <c r="DD456" s="51"/>
    </row>
    <row r="457" spans="73:108" ht="15" x14ac:dyDescent="0.25">
      <c r="BU457" s="91"/>
      <c r="BV457" s="177">
        <v>2007</v>
      </c>
      <c r="BW457" s="177">
        <v>6</v>
      </c>
      <c r="BX457" s="177" t="s">
        <v>261</v>
      </c>
      <c r="BY457" s="177" t="s">
        <v>262</v>
      </c>
      <c r="BZ457" s="177" t="s">
        <v>268</v>
      </c>
      <c r="CA457" s="177">
        <v>40</v>
      </c>
      <c r="CB457" s="177" t="s">
        <v>264</v>
      </c>
      <c r="CC457" s="122">
        <v>914.16</v>
      </c>
      <c r="CD457" s="178" t="s">
        <v>2277</v>
      </c>
      <c r="CE457" s="177" t="s">
        <v>278</v>
      </c>
      <c r="CF457" s="177" t="s">
        <v>416</v>
      </c>
      <c r="CG457" s="205" t="s">
        <v>12</v>
      </c>
      <c r="CH457" s="57"/>
      <c r="CV457" s="51"/>
      <c r="CW457" s="51"/>
      <c r="CX457" s="51"/>
      <c r="CY457" s="51"/>
      <c r="CZ457" s="51"/>
      <c r="DA457" s="51"/>
      <c r="DB457" s="51"/>
      <c r="DC457" s="51"/>
      <c r="DD457" s="51"/>
    </row>
    <row r="458" spans="73:108" ht="15" x14ac:dyDescent="0.25">
      <c r="BU458" s="91"/>
      <c r="BV458" s="177">
        <v>2007</v>
      </c>
      <c r="BW458" s="177">
        <v>6</v>
      </c>
      <c r="BX458" s="177" t="s">
        <v>261</v>
      </c>
      <c r="BY458" s="177" t="s">
        <v>262</v>
      </c>
      <c r="BZ458" s="177" t="s">
        <v>268</v>
      </c>
      <c r="CA458" s="177">
        <v>40</v>
      </c>
      <c r="CB458" s="177" t="s">
        <v>264</v>
      </c>
      <c r="CC458" s="122">
        <v>1156.17</v>
      </c>
      <c r="CD458" s="178" t="s">
        <v>2278</v>
      </c>
      <c r="CE458" s="177" t="s">
        <v>278</v>
      </c>
      <c r="CF458" s="177" t="s">
        <v>416</v>
      </c>
      <c r="CG458" s="205" t="s">
        <v>12</v>
      </c>
      <c r="CH458" s="57"/>
      <c r="CV458" s="51"/>
      <c r="CW458" s="51"/>
      <c r="CX458" s="51"/>
      <c r="CY458" s="51"/>
      <c r="CZ458" s="51"/>
      <c r="DA458" s="51"/>
      <c r="DB458" s="51"/>
      <c r="DC458" s="51"/>
      <c r="DD458" s="51"/>
    </row>
    <row r="459" spans="73:108" ht="15" x14ac:dyDescent="0.25">
      <c r="BU459" s="91"/>
      <c r="BV459" s="177">
        <v>2007</v>
      </c>
      <c r="BW459" s="177">
        <v>6</v>
      </c>
      <c r="BX459" s="177" t="s">
        <v>261</v>
      </c>
      <c r="BY459" s="177" t="s">
        <v>262</v>
      </c>
      <c r="BZ459" s="177" t="s">
        <v>268</v>
      </c>
      <c r="CA459" s="177">
        <v>40</v>
      </c>
      <c r="CB459" s="177" t="s">
        <v>264</v>
      </c>
      <c r="CC459" s="122">
        <v>273.58999999999997</v>
      </c>
      <c r="CD459" s="178" t="s">
        <v>2279</v>
      </c>
      <c r="CE459" s="177" t="s">
        <v>278</v>
      </c>
      <c r="CF459" s="177" t="s">
        <v>417</v>
      </c>
      <c r="CG459" s="205" t="s">
        <v>12</v>
      </c>
      <c r="CH459" s="57"/>
      <c r="CV459" s="51"/>
      <c r="CW459" s="51"/>
      <c r="CX459" s="51"/>
      <c r="CY459" s="51"/>
      <c r="CZ459" s="51"/>
      <c r="DA459" s="51"/>
      <c r="DB459" s="51"/>
      <c r="DC459" s="51"/>
      <c r="DD459" s="51"/>
    </row>
    <row r="460" spans="73:108" ht="15" x14ac:dyDescent="0.25">
      <c r="BU460" s="91"/>
      <c r="BV460" s="177">
        <v>2007</v>
      </c>
      <c r="BW460" s="177">
        <v>6</v>
      </c>
      <c r="BX460" s="177" t="s">
        <v>261</v>
      </c>
      <c r="BY460" s="177" t="s">
        <v>262</v>
      </c>
      <c r="BZ460" s="177" t="s">
        <v>268</v>
      </c>
      <c r="CA460" s="177">
        <v>40</v>
      </c>
      <c r="CB460" s="177" t="s">
        <v>264</v>
      </c>
      <c r="CC460" s="122">
        <v>262.68</v>
      </c>
      <c r="CD460" s="178" t="s">
        <v>2280</v>
      </c>
      <c r="CE460" s="177" t="s">
        <v>278</v>
      </c>
      <c r="CF460" s="177" t="s">
        <v>415</v>
      </c>
      <c r="CG460" s="205" t="s">
        <v>12</v>
      </c>
      <c r="CH460" s="57"/>
      <c r="CV460" s="51"/>
      <c r="CW460" s="51"/>
      <c r="CX460" s="51"/>
      <c r="CY460" s="51"/>
      <c r="CZ460" s="51"/>
      <c r="DA460" s="51"/>
      <c r="DB460" s="51"/>
      <c r="DC460" s="51"/>
      <c r="DD460" s="51"/>
    </row>
    <row r="461" spans="73:108" ht="15" x14ac:dyDescent="0.25">
      <c r="BU461" s="91"/>
      <c r="BV461" s="177">
        <v>2007</v>
      </c>
      <c r="BW461" s="177">
        <v>6</v>
      </c>
      <c r="BX461" s="177" t="s">
        <v>261</v>
      </c>
      <c r="BY461" s="177" t="s">
        <v>262</v>
      </c>
      <c r="BZ461" s="177" t="s">
        <v>268</v>
      </c>
      <c r="CA461" s="177">
        <v>40</v>
      </c>
      <c r="CB461" s="177" t="s">
        <v>264</v>
      </c>
      <c r="CC461" s="122">
        <v>418.37</v>
      </c>
      <c r="CD461" s="178" t="s">
        <v>2281</v>
      </c>
      <c r="CE461" s="177" t="s">
        <v>278</v>
      </c>
      <c r="CF461" s="177" t="s">
        <v>418</v>
      </c>
      <c r="CG461" s="205" t="s">
        <v>12</v>
      </c>
      <c r="CH461" s="57"/>
      <c r="CV461" s="51"/>
      <c r="CW461" s="51"/>
      <c r="CX461" s="51"/>
      <c r="CY461" s="51"/>
      <c r="CZ461" s="51"/>
      <c r="DA461" s="51"/>
      <c r="DB461" s="51"/>
      <c r="DC461" s="51"/>
      <c r="DD461" s="51"/>
    </row>
    <row r="462" spans="73:108" ht="15" x14ac:dyDescent="0.25">
      <c r="BU462" s="91"/>
      <c r="BV462" s="177">
        <v>2007</v>
      </c>
      <c r="BW462" s="177">
        <v>6</v>
      </c>
      <c r="BX462" s="177" t="s">
        <v>261</v>
      </c>
      <c r="BY462" s="177" t="s">
        <v>262</v>
      </c>
      <c r="BZ462" s="177" t="s">
        <v>268</v>
      </c>
      <c r="CA462" s="177">
        <v>40</v>
      </c>
      <c r="CB462" s="177" t="s">
        <v>264</v>
      </c>
      <c r="CC462" s="122">
        <v>96</v>
      </c>
      <c r="CD462" s="178" t="s">
        <v>2282</v>
      </c>
      <c r="CE462" s="177" t="s">
        <v>278</v>
      </c>
      <c r="CF462" s="177" t="s">
        <v>419</v>
      </c>
      <c r="CG462" s="205" t="s">
        <v>12</v>
      </c>
      <c r="CH462" s="57"/>
      <c r="CV462" s="51"/>
      <c r="CW462" s="51"/>
      <c r="CX462" s="51"/>
      <c r="CY462" s="51"/>
      <c r="CZ462" s="51"/>
      <c r="DA462" s="51"/>
      <c r="DB462" s="51"/>
      <c r="DC462" s="51"/>
      <c r="DD462" s="51"/>
    </row>
    <row r="463" spans="73:108" ht="15" x14ac:dyDescent="0.25">
      <c r="BU463" s="91"/>
      <c r="BV463" s="177">
        <v>2007</v>
      </c>
      <c r="BW463" s="177">
        <v>6</v>
      </c>
      <c r="BX463" s="177" t="s">
        <v>261</v>
      </c>
      <c r="BY463" s="177" t="s">
        <v>262</v>
      </c>
      <c r="BZ463" s="177" t="s">
        <v>268</v>
      </c>
      <c r="CA463" s="177">
        <v>40</v>
      </c>
      <c r="CB463" s="177" t="s">
        <v>264</v>
      </c>
      <c r="CC463" s="122">
        <v>7.97</v>
      </c>
      <c r="CD463" s="178" t="s">
        <v>2283</v>
      </c>
      <c r="CE463" s="177" t="s">
        <v>278</v>
      </c>
      <c r="CF463" s="177" t="s">
        <v>419</v>
      </c>
      <c r="CG463" s="205" t="s">
        <v>12</v>
      </c>
      <c r="CH463" s="57"/>
      <c r="CV463" s="51"/>
      <c r="CW463" s="51"/>
      <c r="CX463" s="51"/>
      <c r="CY463" s="51"/>
      <c r="CZ463" s="51"/>
      <c r="DA463" s="51"/>
      <c r="DB463" s="51"/>
      <c r="DC463" s="51"/>
      <c r="DD463" s="51"/>
    </row>
    <row r="464" spans="73:108" ht="15" x14ac:dyDescent="0.25">
      <c r="BU464" s="91"/>
      <c r="BV464" s="177">
        <v>2007</v>
      </c>
      <c r="BW464" s="177">
        <v>6</v>
      </c>
      <c r="BX464" s="177" t="s">
        <v>261</v>
      </c>
      <c r="BY464" s="177" t="s">
        <v>262</v>
      </c>
      <c r="BZ464" s="177" t="s">
        <v>268</v>
      </c>
      <c r="CA464" s="177">
        <v>40</v>
      </c>
      <c r="CB464" s="177" t="s">
        <v>264</v>
      </c>
      <c r="CC464" s="122">
        <v>354</v>
      </c>
      <c r="CD464" s="178" t="s">
        <v>2284</v>
      </c>
      <c r="CE464" s="177" t="s">
        <v>278</v>
      </c>
      <c r="CF464" s="177" t="s">
        <v>419</v>
      </c>
      <c r="CG464" s="205" t="s">
        <v>12</v>
      </c>
      <c r="CH464" s="57"/>
      <c r="CV464" s="51"/>
      <c r="CW464" s="51"/>
      <c r="CX464" s="51"/>
      <c r="CY464" s="51"/>
      <c r="CZ464" s="51"/>
      <c r="DA464" s="51"/>
      <c r="DB464" s="51"/>
      <c r="DC464" s="51"/>
      <c r="DD464" s="51"/>
    </row>
    <row r="465" spans="73:108" ht="15" x14ac:dyDescent="0.25">
      <c r="BU465" s="91"/>
      <c r="BV465" s="177">
        <v>2007</v>
      </c>
      <c r="BW465" s="177">
        <v>6</v>
      </c>
      <c r="BX465" s="177" t="s">
        <v>261</v>
      </c>
      <c r="BY465" s="177" t="s">
        <v>262</v>
      </c>
      <c r="BZ465" s="177" t="s">
        <v>268</v>
      </c>
      <c r="CA465" s="177">
        <v>40</v>
      </c>
      <c r="CB465" s="177" t="s">
        <v>264</v>
      </c>
      <c r="CC465" s="122">
        <v>100</v>
      </c>
      <c r="CD465" s="178" t="s">
        <v>2285</v>
      </c>
      <c r="CE465" s="177" t="s">
        <v>278</v>
      </c>
      <c r="CF465" s="177" t="s">
        <v>419</v>
      </c>
      <c r="CG465" s="205" t="s">
        <v>12</v>
      </c>
      <c r="CH465" s="57"/>
      <c r="CV465" s="51"/>
      <c r="CW465" s="51"/>
      <c r="CX465" s="51"/>
      <c r="CY465" s="51"/>
      <c r="CZ465" s="51"/>
      <c r="DA465" s="51"/>
      <c r="DB465" s="51"/>
      <c r="DC465" s="51"/>
      <c r="DD465" s="51"/>
    </row>
    <row r="466" spans="73:108" ht="15" x14ac:dyDescent="0.25">
      <c r="BU466" s="91"/>
      <c r="BV466" s="177">
        <v>2007</v>
      </c>
      <c r="BW466" s="177">
        <v>6</v>
      </c>
      <c r="BX466" s="177" t="s">
        <v>261</v>
      </c>
      <c r="BY466" s="177" t="s">
        <v>262</v>
      </c>
      <c r="BZ466" s="177" t="s">
        <v>268</v>
      </c>
      <c r="CA466" s="177">
        <v>40</v>
      </c>
      <c r="CB466" s="177" t="s">
        <v>264</v>
      </c>
      <c r="CC466" s="122">
        <v>91.2</v>
      </c>
      <c r="CD466" s="178" t="s">
        <v>2286</v>
      </c>
      <c r="CE466" s="177" t="s">
        <v>278</v>
      </c>
      <c r="CF466" s="177" t="s">
        <v>417</v>
      </c>
      <c r="CG466" s="205" t="s">
        <v>12</v>
      </c>
      <c r="CH466" s="57"/>
      <c r="CV466" s="51"/>
      <c r="CW466" s="51"/>
      <c r="CX466" s="51"/>
      <c r="CY466" s="51"/>
      <c r="CZ466" s="51"/>
      <c r="DA466" s="51"/>
      <c r="DB466" s="51"/>
      <c r="DC466" s="51"/>
      <c r="DD466" s="51"/>
    </row>
    <row r="467" spans="73:108" ht="15" x14ac:dyDescent="0.25">
      <c r="BU467" s="91"/>
      <c r="BV467" s="177">
        <v>2007</v>
      </c>
      <c r="BW467" s="177">
        <v>6</v>
      </c>
      <c r="BX467" s="177" t="s">
        <v>261</v>
      </c>
      <c r="BY467" s="177" t="s">
        <v>262</v>
      </c>
      <c r="BZ467" s="177" t="s">
        <v>268</v>
      </c>
      <c r="CA467" s="177">
        <v>40</v>
      </c>
      <c r="CB467" s="177" t="s">
        <v>264</v>
      </c>
      <c r="CC467" s="122">
        <v>749.85</v>
      </c>
      <c r="CD467" s="178" t="s">
        <v>2287</v>
      </c>
      <c r="CE467" s="177" t="s">
        <v>278</v>
      </c>
      <c r="CF467" s="177" t="s">
        <v>416</v>
      </c>
      <c r="CG467" s="205" t="s">
        <v>12</v>
      </c>
      <c r="CH467" s="57"/>
      <c r="CV467" s="51"/>
      <c r="CW467" s="51"/>
      <c r="CX467" s="51"/>
      <c r="CY467" s="51"/>
      <c r="CZ467" s="51"/>
      <c r="DA467" s="51"/>
      <c r="DB467" s="51"/>
      <c r="DC467" s="51"/>
      <c r="DD467" s="51"/>
    </row>
    <row r="468" spans="73:108" ht="15" x14ac:dyDescent="0.25">
      <c r="BU468" s="91"/>
      <c r="BV468" s="177">
        <v>2007</v>
      </c>
      <c r="BW468" s="177">
        <v>6</v>
      </c>
      <c r="BX468" s="177" t="s">
        <v>261</v>
      </c>
      <c r="BY468" s="177" t="s">
        <v>262</v>
      </c>
      <c r="BZ468" s="177" t="s">
        <v>268</v>
      </c>
      <c r="CA468" s="177">
        <v>40</v>
      </c>
      <c r="CB468" s="177" t="s">
        <v>264</v>
      </c>
      <c r="CC468" s="122">
        <v>365.87</v>
      </c>
      <c r="CD468" s="178" t="s">
        <v>2288</v>
      </c>
      <c r="CE468" s="177" t="s">
        <v>278</v>
      </c>
      <c r="CF468" s="177" t="s">
        <v>417</v>
      </c>
      <c r="CG468" s="205" t="s">
        <v>12</v>
      </c>
      <c r="CH468" s="57"/>
      <c r="CV468" s="51"/>
      <c r="CW468" s="51"/>
      <c r="CX468" s="51"/>
      <c r="CY468" s="51"/>
      <c r="CZ468" s="51"/>
      <c r="DA468" s="51"/>
      <c r="DB468" s="51"/>
      <c r="DC468" s="51"/>
      <c r="DD468" s="51"/>
    </row>
    <row r="469" spans="73:108" ht="15" x14ac:dyDescent="0.25">
      <c r="BU469" s="91"/>
      <c r="BV469" s="177">
        <v>2007</v>
      </c>
      <c r="BW469" s="177">
        <v>6</v>
      </c>
      <c r="BX469" s="177" t="s">
        <v>261</v>
      </c>
      <c r="BY469" s="177" t="s">
        <v>262</v>
      </c>
      <c r="BZ469" s="177" t="s">
        <v>268</v>
      </c>
      <c r="CA469" s="177">
        <v>40</v>
      </c>
      <c r="CB469" s="177" t="s">
        <v>264</v>
      </c>
      <c r="CC469" s="122">
        <v>25.47</v>
      </c>
      <c r="CD469" s="178" t="s">
        <v>2289</v>
      </c>
      <c r="CE469" s="177" t="s">
        <v>278</v>
      </c>
      <c r="CF469" s="177" t="s">
        <v>416</v>
      </c>
      <c r="CG469" s="205" t="s">
        <v>12</v>
      </c>
      <c r="CH469" s="57"/>
      <c r="CV469" s="51"/>
      <c r="CW469" s="51"/>
      <c r="CX469" s="51"/>
      <c r="CY469" s="51"/>
      <c r="CZ469" s="51"/>
      <c r="DA469" s="51"/>
      <c r="DB469" s="51"/>
      <c r="DC469" s="51"/>
      <c r="DD469" s="51"/>
    </row>
    <row r="470" spans="73:108" ht="15" x14ac:dyDescent="0.25">
      <c r="BU470" s="91"/>
      <c r="BV470" s="177">
        <v>2007</v>
      </c>
      <c r="BW470" s="177">
        <v>6</v>
      </c>
      <c r="BX470" s="177" t="s">
        <v>261</v>
      </c>
      <c r="BY470" s="177" t="s">
        <v>262</v>
      </c>
      <c r="BZ470" s="177" t="s">
        <v>268</v>
      </c>
      <c r="CA470" s="177">
        <v>40</v>
      </c>
      <c r="CB470" s="177" t="s">
        <v>264</v>
      </c>
      <c r="CC470" s="122">
        <v>839.03</v>
      </c>
      <c r="CD470" s="178" t="s">
        <v>2290</v>
      </c>
      <c r="CE470" s="177" t="s">
        <v>278</v>
      </c>
      <c r="CF470" s="177" t="s">
        <v>417</v>
      </c>
      <c r="CG470" s="205" t="s">
        <v>12</v>
      </c>
      <c r="CH470" s="57"/>
      <c r="CV470" s="51"/>
      <c r="CW470" s="51"/>
      <c r="CX470" s="51"/>
      <c r="CY470" s="51"/>
      <c r="CZ470" s="51"/>
      <c r="DA470" s="51"/>
      <c r="DB470" s="51"/>
      <c r="DC470" s="51"/>
      <c r="DD470" s="51"/>
    </row>
    <row r="471" spans="73:108" ht="15" x14ac:dyDescent="0.25">
      <c r="BU471" s="91"/>
      <c r="BV471" s="177">
        <v>2007</v>
      </c>
      <c r="BW471" s="177">
        <v>6</v>
      </c>
      <c r="BX471" s="177" t="s">
        <v>261</v>
      </c>
      <c r="BY471" s="177" t="s">
        <v>262</v>
      </c>
      <c r="BZ471" s="177" t="s">
        <v>268</v>
      </c>
      <c r="CA471" s="177">
        <v>40</v>
      </c>
      <c r="CB471" s="177" t="s">
        <v>264</v>
      </c>
      <c r="CC471" s="122">
        <v>545.20000000000005</v>
      </c>
      <c r="CD471" s="178" t="s">
        <v>2291</v>
      </c>
      <c r="CE471" s="177" t="s">
        <v>278</v>
      </c>
      <c r="CF471" s="177" t="s">
        <v>417</v>
      </c>
      <c r="CG471" s="205" t="s">
        <v>12</v>
      </c>
      <c r="CH471" s="57"/>
      <c r="CV471" s="51"/>
      <c r="CW471" s="51"/>
      <c r="CX471" s="51"/>
      <c r="CY471" s="51"/>
      <c r="CZ471" s="51"/>
      <c r="DA471" s="51"/>
      <c r="DB471" s="51"/>
      <c r="DC471" s="51"/>
      <c r="DD471" s="51"/>
    </row>
    <row r="472" spans="73:108" ht="15" x14ac:dyDescent="0.25">
      <c r="BU472" s="91"/>
      <c r="BV472" s="177">
        <v>2007</v>
      </c>
      <c r="BW472" s="177">
        <v>6</v>
      </c>
      <c r="BX472" s="177" t="s">
        <v>261</v>
      </c>
      <c r="BY472" s="177" t="s">
        <v>262</v>
      </c>
      <c r="BZ472" s="177" t="s">
        <v>268</v>
      </c>
      <c r="CA472" s="177">
        <v>40</v>
      </c>
      <c r="CB472" s="177" t="s">
        <v>264</v>
      </c>
      <c r="CC472" s="122">
        <v>153.75</v>
      </c>
      <c r="CD472" s="178" t="s">
        <v>2292</v>
      </c>
      <c r="CE472" s="177" t="s">
        <v>278</v>
      </c>
      <c r="CF472" s="177" t="s">
        <v>415</v>
      </c>
      <c r="CG472" s="205" t="s">
        <v>12</v>
      </c>
      <c r="CH472" s="57"/>
      <c r="CV472" s="51"/>
      <c r="CW472" s="51"/>
      <c r="CX472" s="51"/>
      <c r="CY472" s="51"/>
      <c r="CZ472" s="51"/>
      <c r="DA472" s="51"/>
      <c r="DB472" s="51"/>
      <c r="DC472" s="51"/>
      <c r="DD472" s="51"/>
    </row>
    <row r="473" spans="73:108" ht="15" x14ac:dyDescent="0.25">
      <c r="BU473" s="91"/>
      <c r="BV473" s="177">
        <v>2007</v>
      </c>
      <c r="BW473" s="177">
        <v>6</v>
      </c>
      <c r="BX473" s="177" t="s">
        <v>261</v>
      </c>
      <c r="BY473" s="177" t="s">
        <v>262</v>
      </c>
      <c r="BZ473" s="177" t="s">
        <v>268</v>
      </c>
      <c r="CA473" s="177">
        <v>40</v>
      </c>
      <c r="CB473" s="177" t="s">
        <v>264</v>
      </c>
      <c r="CC473" s="122">
        <v>260.75</v>
      </c>
      <c r="CD473" s="178" t="s">
        <v>2293</v>
      </c>
      <c r="CE473" s="177" t="s">
        <v>278</v>
      </c>
      <c r="CF473" s="177" t="s">
        <v>415</v>
      </c>
      <c r="CG473" s="205" t="s">
        <v>12</v>
      </c>
      <c r="CH473" s="57"/>
      <c r="CV473" s="51"/>
      <c r="CW473" s="51"/>
      <c r="CX473" s="51"/>
      <c r="CY473" s="51"/>
      <c r="CZ473" s="51"/>
      <c r="DA473" s="51"/>
      <c r="DB473" s="51"/>
      <c r="DC473" s="51"/>
      <c r="DD473" s="51"/>
    </row>
    <row r="474" spans="73:108" ht="15" x14ac:dyDescent="0.25">
      <c r="BU474" s="91"/>
      <c r="BV474" s="177">
        <v>2007</v>
      </c>
      <c r="BW474" s="177">
        <v>6</v>
      </c>
      <c r="BX474" s="177" t="s">
        <v>261</v>
      </c>
      <c r="BY474" s="177" t="s">
        <v>262</v>
      </c>
      <c r="BZ474" s="177" t="s">
        <v>268</v>
      </c>
      <c r="CA474" s="177">
        <v>40</v>
      </c>
      <c r="CB474" s="177" t="s">
        <v>264</v>
      </c>
      <c r="CC474" s="122">
        <v>20.55</v>
      </c>
      <c r="CD474" s="178" t="s">
        <v>2294</v>
      </c>
      <c r="CE474" s="177" t="s">
        <v>278</v>
      </c>
      <c r="CF474" s="177" t="s">
        <v>418</v>
      </c>
      <c r="CG474" s="205" t="s">
        <v>12</v>
      </c>
      <c r="CH474" s="57"/>
      <c r="CV474" s="51"/>
      <c r="CW474" s="51"/>
      <c r="CX474" s="51"/>
      <c r="CY474" s="51"/>
      <c r="CZ474" s="51"/>
      <c r="DA474" s="51"/>
      <c r="DB474" s="51"/>
      <c r="DC474" s="51"/>
      <c r="DD474" s="51"/>
    </row>
    <row r="475" spans="73:108" ht="15" x14ac:dyDescent="0.25">
      <c r="BU475" s="91"/>
      <c r="BV475" s="177">
        <v>2007</v>
      </c>
      <c r="BW475" s="177">
        <v>6</v>
      </c>
      <c r="BX475" s="177" t="s">
        <v>261</v>
      </c>
      <c r="BY475" s="177" t="s">
        <v>262</v>
      </c>
      <c r="BZ475" s="177" t="s">
        <v>268</v>
      </c>
      <c r="CA475" s="177">
        <v>40</v>
      </c>
      <c r="CB475" s="177" t="s">
        <v>264</v>
      </c>
      <c r="CC475" s="122">
        <v>105.55</v>
      </c>
      <c r="CD475" s="178" t="s">
        <v>2295</v>
      </c>
      <c r="CE475" s="177" t="s">
        <v>278</v>
      </c>
      <c r="CF475" s="177" t="s">
        <v>416</v>
      </c>
      <c r="CG475" s="205" t="s">
        <v>12</v>
      </c>
      <c r="CH475" s="57"/>
      <c r="CV475" s="51"/>
      <c r="CW475" s="51"/>
      <c r="CX475" s="51"/>
      <c r="CY475" s="51"/>
      <c r="CZ475" s="51"/>
      <c r="DA475" s="51"/>
      <c r="DB475" s="51"/>
      <c r="DC475" s="51"/>
      <c r="DD475" s="51"/>
    </row>
    <row r="476" spans="73:108" ht="15" x14ac:dyDescent="0.25">
      <c r="BU476" s="91"/>
      <c r="BV476" s="177">
        <v>2007</v>
      </c>
      <c r="BW476" s="177">
        <v>6</v>
      </c>
      <c r="BX476" s="177" t="s">
        <v>261</v>
      </c>
      <c r="BY476" s="177" t="s">
        <v>262</v>
      </c>
      <c r="BZ476" s="177" t="s">
        <v>268</v>
      </c>
      <c r="CA476" s="177">
        <v>40</v>
      </c>
      <c r="CB476" s="177" t="s">
        <v>264</v>
      </c>
      <c r="CC476" s="122">
        <v>34.86</v>
      </c>
      <c r="CD476" s="178" t="s">
        <v>2296</v>
      </c>
      <c r="CE476" s="177" t="s">
        <v>278</v>
      </c>
      <c r="CF476" s="177" t="s">
        <v>417</v>
      </c>
      <c r="CG476" s="205" t="s">
        <v>12</v>
      </c>
      <c r="CH476" s="57"/>
      <c r="CV476" s="51"/>
      <c r="CW476" s="51"/>
      <c r="CX476" s="51"/>
      <c r="CY476" s="51"/>
      <c r="CZ476" s="51"/>
      <c r="DA476" s="51"/>
      <c r="DB476" s="51"/>
      <c r="DC476" s="51"/>
      <c r="DD476" s="51"/>
    </row>
    <row r="477" spans="73:108" ht="15" x14ac:dyDescent="0.25">
      <c r="BU477" s="91"/>
      <c r="BV477" s="177">
        <v>2007</v>
      </c>
      <c r="BW477" s="177">
        <v>6</v>
      </c>
      <c r="BX477" s="177" t="s">
        <v>261</v>
      </c>
      <c r="BY477" s="177" t="s">
        <v>262</v>
      </c>
      <c r="BZ477" s="177" t="s">
        <v>268</v>
      </c>
      <c r="CA477" s="177">
        <v>40</v>
      </c>
      <c r="CB477" s="177" t="s">
        <v>264</v>
      </c>
      <c r="CC477" s="122">
        <v>26.77</v>
      </c>
      <c r="CD477" s="178" t="s">
        <v>2297</v>
      </c>
      <c r="CE477" s="177" t="s">
        <v>278</v>
      </c>
      <c r="CF477" s="177" t="s">
        <v>415</v>
      </c>
      <c r="CG477" s="205" t="s">
        <v>12</v>
      </c>
      <c r="CH477" s="57"/>
      <c r="CV477" s="51"/>
      <c r="CW477" s="51"/>
      <c r="CX477" s="51"/>
      <c r="CY477" s="51"/>
      <c r="CZ477" s="51"/>
      <c r="DA477" s="51"/>
      <c r="DB477" s="51"/>
      <c r="DC477" s="51"/>
      <c r="DD477" s="51"/>
    </row>
    <row r="478" spans="73:108" ht="15" x14ac:dyDescent="0.25">
      <c r="BU478" s="91"/>
      <c r="BV478" s="177">
        <v>2007</v>
      </c>
      <c r="BW478" s="177">
        <v>6</v>
      </c>
      <c r="BX478" s="177" t="s">
        <v>261</v>
      </c>
      <c r="BY478" s="177" t="s">
        <v>262</v>
      </c>
      <c r="BZ478" s="177" t="s">
        <v>268</v>
      </c>
      <c r="CA478" s="177">
        <v>40</v>
      </c>
      <c r="CB478" s="177" t="s">
        <v>264</v>
      </c>
      <c r="CC478" s="122">
        <v>13.13</v>
      </c>
      <c r="CD478" s="178" t="s">
        <v>2298</v>
      </c>
      <c r="CE478" s="177" t="s">
        <v>278</v>
      </c>
      <c r="CF478" s="177" t="s">
        <v>418</v>
      </c>
      <c r="CG478" s="205" t="s">
        <v>12</v>
      </c>
      <c r="CH478" s="57"/>
      <c r="CV478" s="51"/>
      <c r="CW478" s="51"/>
      <c r="CX478" s="51"/>
      <c r="CY478" s="51"/>
      <c r="CZ478" s="51"/>
      <c r="DA478" s="51"/>
      <c r="DB478" s="51"/>
      <c r="DC478" s="51"/>
      <c r="DD478" s="51"/>
    </row>
    <row r="479" spans="73:108" ht="15" x14ac:dyDescent="0.25">
      <c r="BU479" s="91"/>
      <c r="BV479" s="177">
        <v>2007</v>
      </c>
      <c r="BW479" s="177">
        <v>6</v>
      </c>
      <c r="BX479" s="177" t="s">
        <v>261</v>
      </c>
      <c r="BY479" s="177" t="s">
        <v>262</v>
      </c>
      <c r="BZ479" s="177" t="s">
        <v>268</v>
      </c>
      <c r="CA479" s="177">
        <v>40</v>
      </c>
      <c r="CB479" s="177" t="s">
        <v>264</v>
      </c>
      <c r="CC479" s="122">
        <v>4577.49</v>
      </c>
      <c r="CD479" s="178" t="s">
        <v>2299</v>
      </c>
      <c r="CE479" s="177" t="s">
        <v>278</v>
      </c>
      <c r="CF479" s="177" t="s">
        <v>416</v>
      </c>
      <c r="CG479" s="205" t="s">
        <v>12</v>
      </c>
      <c r="CH479" s="57"/>
      <c r="CV479" s="51"/>
      <c r="CW479" s="51"/>
      <c r="CX479" s="51"/>
      <c r="CY479" s="51"/>
      <c r="CZ479" s="51"/>
      <c r="DA479" s="51"/>
      <c r="DB479" s="51"/>
      <c r="DC479" s="51"/>
      <c r="DD479" s="51"/>
    </row>
    <row r="480" spans="73:108" ht="15" x14ac:dyDescent="0.25">
      <c r="BU480" s="91"/>
      <c r="BV480" s="177">
        <v>2007</v>
      </c>
      <c r="BW480" s="177">
        <v>6</v>
      </c>
      <c r="BX480" s="177" t="s">
        <v>261</v>
      </c>
      <c r="BY480" s="177" t="s">
        <v>262</v>
      </c>
      <c r="BZ480" s="177" t="s">
        <v>268</v>
      </c>
      <c r="CA480" s="177">
        <v>40</v>
      </c>
      <c r="CB480" s="177" t="s">
        <v>264</v>
      </c>
      <c r="CC480" s="122">
        <v>322.77</v>
      </c>
      <c r="CD480" s="178" t="s">
        <v>2300</v>
      </c>
      <c r="CE480" s="177" t="s">
        <v>278</v>
      </c>
      <c r="CF480" s="177" t="s">
        <v>415</v>
      </c>
      <c r="CG480" s="205" t="s">
        <v>12</v>
      </c>
      <c r="CH480" s="57"/>
      <c r="CV480" s="51"/>
      <c r="CW480" s="51"/>
      <c r="CX480" s="51"/>
      <c r="CY480" s="51"/>
      <c r="CZ480" s="51"/>
      <c r="DA480" s="51"/>
      <c r="DB480" s="51"/>
      <c r="DC480" s="51"/>
      <c r="DD480" s="51"/>
    </row>
    <row r="481" spans="73:108" ht="15" x14ac:dyDescent="0.25">
      <c r="BU481" s="91"/>
      <c r="BV481" s="177">
        <v>2007</v>
      </c>
      <c r="BW481" s="177">
        <v>6</v>
      </c>
      <c r="BX481" s="177" t="s">
        <v>261</v>
      </c>
      <c r="BY481" s="177" t="s">
        <v>262</v>
      </c>
      <c r="BZ481" s="177" t="s">
        <v>268</v>
      </c>
      <c r="CA481" s="177">
        <v>40</v>
      </c>
      <c r="CB481" s="177" t="s">
        <v>264</v>
      </c>
      <c r="CC481" s="122">
        <v>1025.82</v>
      </c>
      <c r="CD481" s="178" t="s">
        <v>2301</v>
      </c>
      <c r="CE481" s="177" t="s">
        <v>278</v>
      </c>
      <c r="CF481" s="177" t="s">
        <v>415</v>
      </c>
      <c r="CG481" s="205" t="s">
        <v>12</v>
      </c>
      <c r="CH481" s="57"/>
      <c r="CV481" s="51"/>
      <c r="CW481" s="51"/>
      <c r="CX481" s="51"/>
      <c r="CY481" s="51"/>
      <c r="CZ481" s="51"/>
      <c r="DA481" s="51"/>
      <c r="DB481" s="51"/>
      <c r="DC481" s="51"/>
      <c r="DD481" s="51"/>
    </row>
    <row r="482" spans="73:108" ht="15" x14ac:dyDescent="0.25">
      <c r="BU482" s="91"/>
      <c r="BV482" s="177">
        <v>2007</v>
      </c>
      <c r="BW482" s="177">
        <v>6</v>
      </c>
      <c r="BX482" s="177" t="s">
        <v>261</v>
      </c>
      <c r="BY482" s="177" t="s">
        <v>262</v>
      </c>
      <c r="BZ482" s="177" t="s">
        <v>268</v>
      </c>
      <c r="CA482" s="177">
        <v>40</v>
      </c>
      <c r="CB482" s="177" t="s">
        <v>264</v>
      </c>
      <c r="CC482" s="122">
        <v>2641</v>
      </c>
      <c r="CD482" s="178" t="s">
        <v>2302</v>
      </c>
      <c r="CE482" s="177" t="s">
        <v>278</v>
      </c>
      <c r="CF482" s="177" t="s">
        <v>416</v>
      </c>
      <c r="CG482" s="205" t="s">
        <v>12</v>
      </c>
      <c r="CH482" s="57"/>
      <c r="CV482" s="51"/>
      <c r="CW482" s="51"/>
      <c r="CX482" s="51"/>
      <c r="CY482" s="51"/>
      <c r="CZ482" s="51"/>
      <c r="DA482" s="51"/>
      <c r="DB482" s="51"/>
      <c r="DC482" s="51"/>
      <c r="DD482" s="51"/>
    </row>
    <row r="483" spans="73:108" ht="15" x14ac:dyDescent="0.25">
      <c r="BU483" s="91"/>
      <c r="BV483" s="177">
        <v>2007</v>
      </c>
      <c r="BW483" s="177">
        <v>6</v>
      </c>
      <c r="BX483" s="177" t="s">
        <v>261</v>
      </c>
      <c r="BY483" s="177" t="s">
        <v>262</v>
      </c>
      <c r="BZ483" s="177" t="s">
        <v>268</v>
      </c>
      <c r="CA483" s="177">
        <v>40</v>
      </c>
      <c r="CB483" s="177" t="s">
        <v>264</v>
      </c>
      <c r="CC483" s="122">
        <v>4012.04</v>
      </c>
      <c r="CD483" s="178" t="s">
        <v>2303</v>
      </c>
      <c r="CE483" s="177" t="s">
        <v>278</v>
      </c>
      <c r="CF483" s="177" t="s">
        <v>416</v>
      </c>
      <c r="CG483" s="205" t="s">
        <v>12</v>
      </c>
      <c r="CH483" s="57"/>
      <c r="CV483" s="51"/>
      <c r="CW483" s="51"/>
      <c r="CX483" s="51"/>
      <c r="CY483" s="51"/>
      <c r="CZ483" s="51"/>
      <c r="DA483" s="51"/>
      <c r="DB483" s="51"/>
      <c r="DC483" s="51"/>
      <c r="DD483" s="51"/>
    </row>
    <row r="484" spans="73:108" ht="15" x14ac:dyDescent="0.25">
      <c r="BU484" s="91"/>
      <c r="BV484" s="177">
        <v>2007</v>
      </c>
      <c r="BW484" s="177">
        <v>6</v>
      </c>
      <c r="BX484" s="177" t="s">
        <v>261</v>
      </c>
      <c r="BY484" s="177" t="s">
        <v>262</v>
      </c>
      <c r="BZ484" s="177" t="s">
        <v>268</v>
      </c>
      <c r="CA484" s="177">
        <v>40</v>
      </c>
      <c r="CB484" s="177" t="s">
        <v>264</v>
      </c>
      <c r="CC484" s="122">
        <v>550.32000000000005</v>
      </c>
      <c r="CD484" s="178" t="s">
        <v>2304</v>
      </c>
      <c r="CE484" s="177" t="s">
        <v>278</v>
      </c>
      <c r="CF484" s="177" t="s">
        <v>416</v>
      </c>
      <c r="CG484" s="205" t="s">
        <v>12</v>
      </c>
      <c r="CH484" s="57"/>
      <c r="CV484" s="51"/>
      <c r="CW484" s="51"/>
      <c r="CX484" s="51"/>
      <c r="CY484" s="51"/>
      <c r="CZ484" s="51"/>
      <c r="DA484" s="51"/>
      <c r="DB484" s="51"/>
      <c r="DC484" s="51"/>
      <c r="DD484" s="51"/>
    </row>
    <row r="485" spans="73:108" ht="15" x14ac:dyDescent="0.25">
      <c r="BU485" s="91"/>
      <c r="BV485" s="177">
        <v>2007</v>
      </c>
      <c r="BW485" s="177">
        <v>6</v>
      </c>
      <c r="BX485" s="177" t="s">
        <v>261</v>
      </c>
      <c r="BY485" s="177" t="s">
        <v>262</v>
      </c>
      <c r="BZ485" s="177" t="s">
        <v>268</v>
      </c>
      <c r="CA485" s="177">
        <v>40</v>
      </c>
      <c r="CB485" s="177" t="s">
        <v>264</v>
      </c>
      <c r="CC485" s="122">
        <v>345.51</v>
      </c>
      <c r="CD485" s="178" t="s">
        <v>2305</v>
      </c>
      <c r="CE485" s="177" t="s">
        <v>278</v>
      </c>
      <c r="CF485" s="177" t="s">
        <v>415</v>
      </c>
      <c r="CG485" s="205" t="s">
        <v>12</v>
      </c>
      <c r="CH485" s="57"/>
      <c r="CV485" s="51"/>
      <c r="CW485" s="51"/>
      <c r="CX485" s="51"/>
      <c r="CY485" s="51"/>
      <c r="CZ485" s="51"/>
      <c r="DA485" s="51"/>
      <c r="DB485" s="51"/>
      <c r="DC485" s="51"/>
      <c r="DD485" s="51"/>
    </row>
    <row r="486" spans="73:108" ht="15" x14ac:dyDescent="0.25">
      <c r="BU486" s="91"/>
      <c r="BV486" s="177">
        <v>2007</v>
      </c>
      <c r="BW486" s="177">
        <v>6</v>
      </c>
      <c r="BX486" s="177" t="s">
        <v>261</v>
      </c>
      <c r="BY486" s="177" t="s">
        <v>262</v>
      </c>
      <c r="BZ486" s="177" t="s">
        <v>268</v>
      </c>
      <c r="CA486" s="177">
        <v>40</v>
      </c>
      <c r="CB486" s="177" t="s">
        <v>264</v>
      </c>
      <c r="CC486" s="122">
        <v>1334.53</v>
      </c>
      <c r="CD486" s="178" t="s">
        <v>2306</v>
      </c>
      <c r="CE486" s="177" t="s">
        <v>278</v>
      </c>
      <c r="CF486" s="177" t="s">
        <v>416</v>
      </c>
      <c r="CG486" s="205" t="s">
        <v>12</v>
      </c>
      <c r="CH486" s="57"/>
      <c r="CV486" s="51"/>
      <c r="CW486" s="51"/>
      <c r="CX486" s="51"/>
      <c r="CY486" s="51"/>
      <c r="CZ486" s="51"/>
      <c r="DA486" s="51"/>
      <c r="DB486" s="51"/>
      <c r="DC486" s="51"/>
      <c r="DD486" s="51"/>
    </row>
    <row r="487" spans="73:108" ht="15" x14ac:dyDescent="0.25">
      <c r="BU487" s="91"/>
      <c r="BV487" s="177">
        <v>2007</v>
      </c>
      <c r="BW487" s="177">
        <v>6</v>
      </c>
      <c r="BX487" s="177" t="s">
        <v>261</v>
      </c>
      <c r="BY487" s="177" t="s">
        <v>262</v>
      </c>
      <c r="BZ487" s="177" t="s">
        <v>268</v>
      </c>
      <c r="CA487" s="177">
        <v>40</v>
      </c>
      <c r="CB487" s="177" t="s">
        <v>264</v>
      </c>
      <c r="CC487" s="122">
        <v>245.91</v>
      </c>
      <c r="CD487" s="178" t="s">
        <v>2307</v>
      </c>
      <c r="CE487" s="177" t="s">
        <v>278</v>
      </c>
      <c r="CF487" s="177" t="s">
        <v>419</v>
      </c>
      <c r="CG487" s="205" t="s">
        <v>12</v>
      </c>
      <c r="CH487" s="57"/>
      <c r="CV487" s="51"/>
      <c r="CW487" s="51"/>
      <c r="CX487" s="51"/>
      <c r="CY487" s="51"/>
      <c r="CZ487" s="51"/>
      <c r="DA487" s="51"/>
      <c r="DB487" s="51"/>
      <c r="DC487" s="51"/>
      <c r="DD487" s="51"/>
    </row>
    <row r="488" spans="73:108" ht="15" x14ac:dyDescent="0.25">
      <c r="BU488" s="91"/>
      <c r="BV488" s="177">
        <v>2007</v>
      </c>
      <c r="BW488" s="177">
        <v>6</v>
      </c>
      <c r="BX488" s="177" t="s">
        <v>261</v>
      </c>
      <c r="BY488" s="177" t="s">
        <v>262</v>
      </c>
      <c r="BZ488" s="177" t="s">
        <v>268</v>
      </c>
      <c r="CA488" s="177">
        <v>40</v>
      </c>
      <c r="CB488" s="177" t="s">
        <v>264</v>
      </c>
      <c r="CC488" s="122">
        <v>210.35</v>
      </c>
      <c r="CD488" s="178" t="s">
        <v>2308</v>
      </c>
      <c r="CE488" s="177" t="s">
        <v>278</v>
      </c>
      <c r="CF488" s="177" t="s">
        <v>415</v>
      </c>
      <c r="CG488" s="205" t="s">
        <v>12</v>
      </c>
      <c r="CH488" s="57"/>
      <c r="CV488" s="51"/>
      <c r="CW488" s="51"/>
      <c r="CX488" s="51"/>
      <c r="CY488" s="51"/>
      <c r="CZ488" s="51"/>
      <c r="DA488" s="51"/>
      <c r="DB488" s="51"/>
      <c r="DC488" s="51"/>
      <c r="DD488" s="51"/>
    </row>
    <row r="489" spans="73:108" ht="15" x14ac:dyDescent="0.25">
      <c r="BU489" s="91"/>
      <c r="BV489" s="177">
        <v>2007</v>
      </c>
      <c r="BW489" s="177">
        <v>6</v>
      </c>
      <c r="BX489" s="177" t="s">
        <v>261</v>
      </c>
      <c r="BY489" s="177" t="s">
        <v>262</v>
      </c>
      <c r="BZ489" s="177" t="s">
        <v>268</v>
      </c>
      <c r="CA489" s="177">
        <v>40</v>
      </c>
      <c r="CB489" s="177" t="s">
        <v>264</v>
      </c>
      <c r="CC489" s="122">
        <v>53</v>
      </c>
      <c r="CD489" s="178" t="s">
        <v>2309</v>
      </c>
      <c r="CE489" s="177" t="s">
        <v>278</v>
      </c>
      <c r="CF489" s="177" t="s">
        <v>418</v>
      </c>
      <c r="CG489" s="205" t="s">
        <v>12</v>
      </c>
      <c r="CH489" s="57"/>
      <c r="CV489" s="51"/>
      <c r="CW489" s="51"/>
      <c r="CX489" s="51"/>
      <c r="CY489" s="51"/>
      <c r="CZ489" s="51"/>
      <c r="DA489" s="51"/>
      <c r="DB489" s="51"/>
      <c r="DC489" s="51"/>
      <c r="DD489" s="51"/>
    </row>
    <row r="490" spans="73:108" ht="15" x14ac:dyDescent="0.25">
      <c r="BU490" s="91"/>
      <c r="BV490" s="177">
        <v>2007</v>
      </c>
      <c r="BW490" s="177">
        <v>6</v>
      </c>
      <c r="BX490" s="177" t="s">
        <v>261</v>
      </c>
      <c r="BY490" s="177" t="s">
        <v>262</v>
      </c>
      <c r="BZ490" s="177" t="s">
        <v>268</v>
      </c>
      <c r="CA490" s="177">
        <v>40</v>
      </c>
      <c r="CB490" s="177" t="s">
        <v>264</v>
      </c>
      <c r="CC490" s="122">
        <v>52.98</v>
      </c>
      <c r="CD490" s="178" t="s">
        <v>2310</v>
      </c>
      <c r="CE490" s="177" t="s">
        <v>278</v>
      </c>
      <c r="CF490" s="177" t="s">
        <v>418</v>
      </c>
      <c r="CG490" s="205" t="s">
        <v>12</v>
      </c>
      <c r="CH490" s="57"/>
      <c r="CV490" s="51"/>
      <c r="CW490" s="51"/>
      <c r="CX490" s="51"/>
      <c r="CY490" s="51"/>
      <c r="CZ490" s="51"/>
      <c r="DA490" s="51"/>
      <c r="DB490" s="51"/>
      <c r="DC490" s="51"/>
      <c r="DD490" s="51"/>
    </row>
    <row r="491" spans="73:108" ht="15" x14ac:dyDescent="0.25">
      <c r="BU491" s="91"/>
      <c r="BV491" s="177">
        <v>2007</v>
      </c>
      <c r="BW491" s="177">
        <v>6</v>
      </c>
      <c r="BX491" s="177" t="s">
        <v>261</v>
      </c>
      <c r="BY491" s="177" t="s">
        <v>262</v>
      </c>
      <c r="BZ491" s="177" t="s">
        <v>268</v>
      </c>
      <c r="CA491" s="177">
        <v>40</v>
      </c>
      <c r="CB491" s="177" t="s">
        <v>264</v>
      </c>
      <c r="CC491" s="122">
        <v>1213.5999999999999</v>
      </c>
      <c r="CD491" s="178" t="s">
        <v>2311</v>
      </c>
      <c r="CE491" s="177" t="s">
        <v>278</v>
      </c>
      <c r="CF491" s="177" t="s">
        <v>419</v>
      </c>
      <c r="CG491" s="205" t="s">
        <v>12</v>
      </c>
      <c r="CH491" s="57"/>
      <c r="CV491" s="51"/>
      <c r="CW491" s="51"/>
      <c r="CX491" s="51"/>
      <c r="CY491" s="51"/>
      <c r="CZ491" s="51"/>
      <c r="DA491" s="51"/>
      <c r="DB491" s="51"/>
      <c r="DC491" s="51"/>
      <c r="DD491" s="51"/>
    </row>
    <row r="492" spans="73:108" ht="15" x14ac:dyDescent="0.25">
      <c r="BU492" s="91"/>
      <c r="BV492" s="177">
        <v>2007</v>
      </c>
      <c r="BW492" s="177">
        <v>6</v>
      </c>
      <c r="BX492" s="177" t="s">
        <v>261</v>
      </c>
      <c r="BY492" s="177" t="s">
        <v>262</v>
      </c>
      <c r="BZ492" s="177" t="s">
        <v>268</v>
      </c>
      <c r="CA492" s="177">
        <v>40</v>
      </c>
      <c r="CB492" s="177" t="s">
        <v>264</v>
      </c>
      <c r="CC492" s="122">
        <v>3501.93</v>
      </c>
      <c r="CD492" s="178" t="s">
        <v>2312</v>
      </c>
      <c r="CE492" s="177" t="s">
        <v>278</v>
      </c>
      <c r="CF492" s="177" t="s">
        <v>419</v>
      </c>
      <c r="CG492" s="205" t="s">
        <v>12</v>
      </c>
      <c r="CH492" s="57"/>
      <c r="CV492" s="51"/>
      <c r="CW492" s="51"/>
      <c r="CX492" s="51"/>
      <c r="CY492" s="51"/>
      <c r="CZ492" s="51"/>
      <c r="DA492" s="51"/>
      <c r="DB492" s="51"/>
      <c r="DC492" s="51"/>
      <c r="DD492" s="51"/>
    </row>
    <row r="493" spans="73:108" ht="15" x14ac:dyDescent="0.25">
      <c r="BU493" s="91"/>
      <c r="BV493" s="177">
        <v>2007</v>
      </c>
      <c r="BW493" s="177">
        <v>6</v>
      </c>
      <c r="BX493" s="177" t="s">
        <v>261</v>
      </c>
      <c r="BY493" s="177" t="s">
        <v>262</v>
      </c>
      <c r="BZ493" s="177" t="s">
        <v>268</v>
      </c>
      <c r="CA493" s="177">
        <v>40</v>
      </c>
      <c r="CB493" s="177" t="s">
        <v>264</v>
      </c>
      <c r="CC493" s="122">
        <v>54.24</v>
      </c>
      <c r="CD493" s="178" t="s">
        <v>2313</v>
      </c>
      <c r="CE493" s="177" t="s">
        <v>278</v>
      </c>
      <c r="CF493" s="177" t="s">
        <v>419</v>
      </c>
      <c r="CG493" s="205" t="s">
        <v>12</v>
      </c>
      <c r="CH493" s="57"/>
      <c r="CV493" s="51"/>
      <c r="CW493" s="51"/>
      <c r="CX493" s="51"/>
      <c r="CY493" s="51"/>
      <c r="CZ493" s="51"/>
      <c r="DA493" s="51"/>
      <c r="DB493" s="51"/>
      <c r="DC493" s="51"/>
      <c r="DD493" s="51"/>
    </row>
    <row r="494" spans="73:108" ht="15" x14ac:dyDescent="0.25">
      <c r="BU494" s="91"/>
      <c r="BV494" s="177">
        <v>2007</v>
      </c>
      <c r="BW494" s="177">
        <v>6</v>
      </c>
      <c r="BX494" s="177" t="s">
        <v>261</v>
      </c>
      <c r="BY494" s="177" t="s">
        <v>262</v>
      </c>
      <c r="BZ494" s="177" t="s">
        <v>268</v>
      </c>
      <c r="CA494" s="177">
        <v>40</v>
      </c>
      <c r="CB494" s="177" t="s">
        <v>264</v>
      </c>
      <c r="CC494" s="122">
        <v>60.88</v>
      </c>
      <c r="CD494" s="178" t="s">
        <v>2314</v>
      </c>
      <c r="CE494" s="177" t="s">
        <v>278</v>
      </c>
      <c r="CF494" s="177" t="s">
        <v>418</v>
      </c>
      <c r="CG494" s="205" t="s">
        <v>12</v>
      </c>
      <c r="CH494" s="57"/>
      <c r="CV494" s="51"/>
      <c r="CW494" s="51"/>
      <c r="CX494" s="51"/>
      <c r="CY494" s="51"/>
      <c r="CZ494" s="51"/>
      <c r="DA494" s="51"/>
      <c r="DB494" s="51"/>
      <c r="DC494" s="51"/>
      <c r="DD494" s="51"/>
    </row>
    <row r="495" spans="73:108" ht="15" x14ac:dyDescent="0.25">
      <c r="BU495" s="91"/>
      <c r="BV495" s="177">
        <v>2007</v>
      </c>
      <c r="BW495" s="177">
        <v>6</v>
      </c>
      <c r="BX495" s="177" t="s">
        <v>261</v>
      </c>
      <c r="BY495" s="177" t="s">
        <v>262</v>
      </c>
      <c r="BZ495" s="177" t="s">
        <v>268</v>
      </c>
      <c r="CA495" s="177">
        <v>40</v>
      </c>
      <c r="CB495" s="177" t="s">
        <v>264</v>
      </c>
      <c r="CC495" s="122">
        <v>35.799999999999997</v>
      </c>
      <c r="CD495" s="178" t="s">
        <v>2315</v>
      </c>
      <c r="CE495" s="177" t="s">
        <v>278</v>
      </c>
      <c r="CF495" s="177" t="s">
        <v>418</v>
      </c>
      <c r="CG495" s="205" t="s">
        <v>12</v>
      </c>
      <c r="CH495" s="57"/>
      <c r="CV495" s="51"/>
      <c r="CW495" s="51"/>
      <c r="CX495" s="51"/>
      <c r="CY495" s="51"/>
      <c r="CZ495" s="51"/>
      <c r="DA495" s="51"/>
      <c r="DB495" s="51"/>
      <c r="DC495" s="51"/>
      <c r="DD495" s="51"/>
    </row>
    <row r="496" spans="73:108" ht="15" x14ac:dyDescent="0.25">
      <c r="BU496" s="91"/>
      <c r="BV496" s="177">
        <v>2007</v>
      </c>
      <c r="BW496" s="177">
        <v>6</v>
      </c>
      <c r="BX496" s="177" t="s">
        <v>261</v>
      </c>
      <c r="BY496" s="177" t="s">
        <v>262</v>
      </c>
      <c r="BZ496" s="177" t="s">
        <v>268</v>
      </c>
      <c r="CA496" s="177">
        <v>40</v>
      </c>
      <c r="CB496" s="177" t="s">
        <v>264</v>
      </c>
      <c r="CC496" s="122">
        <v>74.78</v>
      </c>
      <c r="CD496" s="178" t="s">
        <v>2316</v>
      </c>
      <c r="CE496" s="177" t="s">
        <v>278</v>
      </c>
      <c r="CF496" s="177" t="s">
        <v>417</v>
      </c>
      <c r="CG496" s="205" t="s">
        <v>12</v>
      </c>
      <c r="CH496" s="57"/>
      <c r="CV496" s="51"/>
      <c r="CW496" s="51"/>
      <c r="CX496" s="51"/>
      <c r="CY496" s="51"/>
      <c r="CZ496" s="51"/>
      <c r="DA496" s="51"/>
      <c r="DB496" s="51"/>
      <c r="DC496" s="51"/>
      <c r="DD496" s="51"/>
    </row>
    <row r="497" spans="73:108" ht="15" x14ac:dyDescent="0.25">
      <c r="BU497" s="91"/>
      <c r="BV497" s="177">
        <v>2007</v>
      </c>
      <c r="BW497" s="177">
        <v>6</v>
      </c>
      <c r="BX497" s="177" t="s">
        <v>261</v>
      </c>
      <c r="BY497" s="177" t="s">
        <v>262</v>
      </c>
      <c r="BZ497" s="177" t="s">
        <v>268</v>
      </c>
      <c r="CA497" s="177">
        <v>40</v>
      </c>
      <c r="CB497" s="177" t="s">
        <v>264</v>
      </c>
      <c r="CC497" s="122">
        <v>74.03</v>
      </c>
      <c r="CD497" s="178" t="s">
        <v>2317</v>
      </c>
      <c r="CE497" s="177" t="s">
        <v>278</v>
      </c>
      <c r="CF497" s="177" t="s">
        <v>416</v>
      </c>
      <c r="CG497" s="205" t="s">
        <v>12</v>
      </c>
      <c r="CH497" s="57"/>
      <c r="CV497" s="51"/>
      <c r="CW497" s="51"/>
      <c r="CX497" s="51"/>
      <c r="CY497" s="51"/>
      <c r="CZ497" s="51"/>
      <c r="DA497" s="51"/>
      <c r="DB497" s="51"/>
      <c r="DC497" s="51"/>
      <c r="DD497" s="51"/>
    </row>
    <row r="498" spans="73:108" ht="15" x14ac:dyDescent="0.25">
      <c r="BU498" s="91"/>
      <c r="BV498" s="177">
        <v>2007</v>
      </c>
      <c r="BW498" s="177">
        <v>7</v>
      </c>
      <c r="BX498" s="177" t="s">
        <v>261</v>
      </c>
      <c r="BY498" s="177" t="s">
        <v>262</v>
      </c>
      <c r="BZ498" s="177" t="s">
        <v>268</v>
      </c>
      <c r="CA498" s="177">
        <v>40</v>
      </c>
      <c r="CB498" s="177" t="s">
        <v>264</v>
      </c>
      <c r="CC498" s="122">
        <v>16.260000000000002</v>
      </c>
      <c r="CD498" s="178" t="s">
        <v>2355</v>
      </c>
      <c r="CE498" s="177" t="s">
        <v>278</v>
      </c>
      <c r="CF498" s="177" t="s">
        <v>453</v>
      </c>
      <c r="CG498" s="205" t="s">
        <v>12</v>
      </c>
      <c r="CH498" s="57"/>
      <c r="CV498" s="51"/>
      <c r="CW498" s="51"/>
      <c r="CX498" s="51"/>
      <c r="CY498" s="51"/>
      <c r="CZ498" s="51"/>
      <c r="DA498" s="51"/>
      <c r="DB498" s="51"/>
      <c r="DC498" s="51"/>
      <c r="DD498" s="51"/>
    </row>
    <row r="499" spans="73:108" ht="15" x14ac:dyDescent="0.25">
      <c r="BU499" s="91"/>
      <c r="BV499" s="177">
        <v>2007</v>
      </c>
      <c r="BW499" s="177">
        <v>7</v>
      </c>
      <c r="BX499" s="177" t="s">
        <v>261</v>
      </c>
      <c r="BY499" s="177" t="s">
        <v>262</v>
      </c>
      <c r="BZ499" s="177" t="s">
        <v>268</v>
      </c>
      <c r="CA499" s="177">
        <v>40</v>
      </c>
      <c r="CB499" s="177" t="s">
        <v>264</v>
      </c>
      <c r="CC499" s="122">
        <v>40.270000000000003</v>
      </c>
      <c r="CD499" s="178" t="s">
        <v>2356</v>
      </c>
      <c r="CE499" s="177" t="s">
        <v>278</v>
      </c>
      <c r="CF499" s="177" t="s">
        <v>453</v>
      </c>
      <c r="CG499" s="205" t="s">
        <v>12</v>
      </c>
      <c r="CH499" s="57"/>
      <c r="CV499" s="51"/>
      <c r="CW499" s="51"/>
      <c r="CX499" s="51"/>
      <c r="CY499" s="51"/>
      <c r="CZ499" s="51"/>
      <c r="DA499" s="51"/>
      <c r="DB499" s="51"/>
      <c r="DC499" s="51"/>
      <c r="DD499" s="51"/>
    </row>
    <row r="500" spans="73:108" ht="15" x14ac:dyDescent="0.25">
      <c r="BU500" s="91"/>
      <c r="BV500" s="177">
        <v>2007</v>
      </c>
      <c r="BW500" s="177">
        <v>7</v>
      </c>
      <c r="BX500" s="177" t="s">
        <v>261</v>
      </c>
      <c r="BY500" s="177" t="s">
        <v>262</v>
      </c>
      <c r="BZ500" s="177" t="s">
        <v>268</v>
      </c>
      <c r="CA500" s="177">
        <v>40</v>
      </c>
      <c r="CB500" s="177" t="s">
        <v>264</v>
      </c>
      <c r="CC500" s="122">
        <v>80.349999999999994</v>
      </c>
      <c r="CD500" s="178" t="s">
        <v>2357</v>
      </c>
      <c r="CE500" s="177" t="s">
        <v>278</v>
      </c>
      <c r="CF500" s="177" t="s">
        <v>453</v>
      </c>
      <c r="CG500" s="205" t="s">
        <v>12</v>
      </c>
      <c r="CH500" s="57"/>
      <c r="CV500" s="51"/>
      <c r="CW500" s="51"/>
      <c r="CX500" s="51"/>
      <c r="CY500" s="51"/>
      <c r="CZ500" s="51"/>
      <c r="DA500" s="51"/>
      <c r="DB500" s="51"/>
      <c r="DC500" s="51"/>
      <c r="DD500" s="51"/>
    </row>
    <row r="501" spans="73:108" ht="15" x14ac:dyDescent="0.25">
      <c r="BU501" s="91"/>
      <c r="BV501" s="177">
        <v>2007</v>
      </c>
      <c r="BW501" s="177">
        <v>7</v>
      </c>
      <c r="BX501" s="177" t="s">
        <v>261</v>
      </c>
      <c r="BY501" s="177" t="s">
        <v>262</v>
      </c>
      <c r="BZ501" s="177" t="s">
        <v>268</v>
      </c>
      <c r="CA501" s="177">
        <v>40</v>
      </c>
      <c r="CB501" s="177" t="s">
        <v>264</v>
      </c>
      <c r="CC501" s="122">
        <v>146.07</v>
      </c>
      <c r="CD501" s="178" t="s">
        <v>2358</v>
      </c>
      <c r="CE501" s="177" t="s">
        <v>278</v>
      </c>
      <c r="CF501" s="177" t="s">
        <v>453</v>
      </c>
      <c r="CG501" s="205" t="s">
        <v>12</v>
      </c>
      <c r="CH501" s="57"/>
      <c r="CV501" s="51"/>
      <c r="CW501" s="51"/>
      <c r="CX501" s="51"/>
      <c r="CY501" s="51"/>
      <c r="CZ501" s="51"/>
      <c r="DA501" s="51"/>
      <c r="DB501" s="51"/>
      <c r="DC501" s="51"/>
      <c r="DD501" s="51"/>
    </row>
    <row r="502" spans="73:108" ht="15" x14ac:dyDescent="0.25">
      <c r="BU502" s="91"/>
      <c r="BV502" s="177">
        <v>2007</v>
      </c>
      <c r="BW502" s="177">
        <v>7</v>
      </c>
      <c r="BX502" s="177" t="s">
        <v>261</v>
      </c>
      <c r="BY502" s="177" t="s">
        <v>262</v>
      </c>
      <c r="BZ502" s="177" t="s">
        <v>268</v>
      </c>
      <c r="CA502" s="177">
        <v>40</v>
      </c>
      <c r="CB502" s="177" t="s">
        <v>264</v>
      </c>
      <c r="CC502" s="122">
        <v>87.83</v>
      </c>
      <c r="CD502" s="178" t="s">
        <v>2359</v>
      </c>
      <c r="CE502" s="177" t="s">
        <v>278</v>
      </c>
      <c r="CF502" s="177" t="s">
        <v>453</v>
      </c>
      <c r="CG502" s="205" t="s">
        <v>12</v>
      </c>
      <c r="CH502" s="57"/>
      <c r="CV502" s="51"/>
      <c r="CW502" s="51"/>
      <c r="CX502" s="51"/>
      <c r="CY502" s="51"/>
      <c r="CZ502" s="51"/>
      <c r="DA502" s="51"/>
      <c r="DB502" s="51"/>
      <c r="DC502" s="51"/>
      <c r="DD502" s="51"/>
    </row>
    <row r="503" spans="73:108" ht="15" x14ac:dyDescent="0.25">
      <c r="BU503" s="91"/>
      <c r="BV503" s="177">
        <v>2007</v>
      </c>
      <c r="BW503" s="177">
        <v>7</v>
      </c>
      <c r="BX503" s="177" t="s">
        <v>261</v>
      </c>
      <c r="BY503" s="177" t="s">
        <v>262</v>
      </c>
      <c r="BZ503" s="177" t="s">
        <v>268</v>
      </c>
      <c r="CA503" s="177">
        <v>40</v>
      </c>
      <c r="CB503" s="177" t="s">
        <v>264</v>
      </c>
      <c r="CC503" s="122">
        <v>22.91</v>
      </c>
      <c r="CD503" s="178" t="s">
        <v>2360</v>
      </c>
      <c r="CE503" s="177" t="s">
        <v>278</v>
      </c>
      <c r="CF503" s="177" t="s">
        <v>453</v>
      </c>
      <c r="CG503" s="205" t="s">
        <v>12</v>
      </c>
      <c r="CH503" s="57"/>
      <c r="CV503" s="51"/>
      <c r="CW503" s="51"/>
      <c r="CX503" s="51"/>
      <c r="CY503" s="51"/>
      <c r="CZ503" s="51"/>
      <c r="DA503" s="51"/>
      <c r="DB503" s="51"/>
      <c r="DC503" s="51"/>
      <c r="DD503" s="51"/>
    </row>
    <row r="504" spans="73:108" ht="15" x14ac:dyDescent="0.25">
      <c r="BU504" s="91"/>
      <c r="BV504" s="177">
        <v>2007</v>
      </c>
      <c r="BW504" s="177">
        <v>7</v>
      </c>
      <c r="BX504" s="177" t="s">
        <v>261</v>
      </c>
      <c r="BY504" s="177" t="s">
        <v>262</v>
      </c>
      <c r="BZ504" s="177" t="s">
        <v>268</v>
      </c>
      <c r="CA504" s="177">
        <v>40</v>
      </c>
      <c r="CB504" s="177" t="s">
        <v>264</v>
      </c>
      <c r="CC504" s="122">
        <v>113.03</v>
      </c>
      <c r="CD504" s="178" t="s">
        <v>2361</v>
      </c>
      <c r="CE504" s="177" t="s">
        <v>278</v>
      </c>
      <c r="CF504" s="177" t="s">
        <v>453</v>
      </c>
      <c r="CG504" s="205" t="s">
        <v>12</v>
      </c>
      <c r="CH504" s="57"/>
      <c r="CV504" s="51"/>
      <c r="CW504" s="51"/>
      <c r="CX504" s="51"/>
      <c r="CY504" s="51"/>
      <c r="CZ504" s="51"/>
      <c r="DA504" s="51"/>
      <c r="DB504" s="51"/>
      <c r="DC504" s="51"/>
      <c r="DD504" s="51"/>
    </row>
    <row r="505" spans="73:108" ht="15" x14ac:dyDescent="0.25">
      <c r="BU505" s="91"/>
      <c r="BV505" s="177">
        <v>2007</v>
      </c>
      <c r="BW505" s="177">
        <v>7</v>
      </c>
      <c r="BX505" s="177" t="s">
        <v>261</v>
      </c>
      <c r="BY505" s="177" t="s">
        <v>262</v>
      </c>
      <c r="BZ505" s="177" t="s">
        <v>268</v>
      </c>
      <c r="CA505" s="177">
        <v>40</v>
      </c>
      <c r="CB505" s="177" t="s">
        <v>264</v>
      </c>
      <c r="CC505" s="122">
        <v>39.79</v>
      </c>
      <c r="CD505" s="178" t="s">
        <v>2362</v>
      </c>
      <c r="CE505" s="177" t="s">
        <v>278</v>
      </c>
      <c r="CF505" s="177" t="s">
        <v>453</v>
      </c>
      <c r="CG505" s="205" t="s">
        <v>12</v>
      </c>
      <c r="CH505" s="57"/>
      <c r="CV505" s="51"/>
      <c r="CW505" s="51"/>
      <c r="CX505" s="51"/>
      <c r="CY505" s="51"/>
      <c r="CZ505" s="51"/>
      <c r="DA505" s="51"/>
      <c r="DB505" s="51"/>
      <c r="DC505" s="51"/>
      <c r="DD505" s="51"/>
    </row>
    <row r="506" spans="73:108" ht="15" x14ac:dyDescent="0.25">
      <c r="BU506" s="91"/>
      <c r="BV506" s="177">
        <v>2007</v>
      </c>
      <c r="BW506" s="177">
        <v>7</v>
      </c>
      <c r="BX506" s="177" t="s">
        <v>261</v>
      </c>
      <c r="BY506" s="177" t="s">
        <v>262</v>
      </c>
      <c r="BZ506" s="177" t="s">
        <v>268</v>
      </c>
      <c r="CA506" s="177">
        <v>40</v>
      </c>
      <c r="CB506" s="177" t="s">
        <v>264</v>
      </c>
      <c r="CC506" s="122">
        <v>81.52</v>
      </c>
      <c r="CD506" s="178" t="s">
        <v>2363</v>
      </c>
      <c r="CE506" s="177" t="s">
        <v>278</v>
      </c>
      <c r="CF506" s="177" t="s">
        <v>453</v>
      </c>
      <c r="CG506" s="205" t="s">
        <v>12</v>
      </c>
      <c r="CH506" s="57"/>
      <c r="CV506" s="51"/>
      <c r="CW506" s="51"/>
      <c r="CX506" s="51"/>
      <c r="CY506" s="51"/>
      <c r="CZ506" s="51"/>
      <c r="DA506" s="51"/>
      <c r="DB506" s="51"/>
      <c r="DC506" s="51"/>
      <c r="DD506" s="51"/>
    </row>
    <row r="507" spans="73:108" ht="15" x14ac:dyDescent="0.25">
      <c r="BU507" s="91"/>
      <c r="BV507" s="177">
        <v>2010</v>
      </c>
      <c r="BW507" s="177">
        <v>8</v>
      </c>
      <c r="BX507" s="177" t="s">
        <v>261</v>
      </c>
      <c r="BY507" s="177" t="s">
        <v>262</v>
      </c>
      <c r="BZ507" s="177" t="s">
        <v>277</v>
      </c>
      <c r="CA507" s="177">
        <v>6</v>
      </c>
      <c r="CB507" s="177" t="s">
        <v>264</v>
      </c>
      <c r="CC507" s="122">
        <v>6.88</v>
      </c>
      <c r="CD507" s="178" t="s">
        <v>3622</v>
      </c>
      <c r="CE507" s="177" t="s">
        <v>278</v>
      </c>
      <c r="CF507" s="177" t="s">
        <v>1793</v>
      </c>
      <c r="CG507" s="83" t="s">
        <v>89</v>
      </c>
      <c r="CH507" s="57"/>
      <c r="CV507" s="51"/>
      <c r="CW507" s="51"/>
      <c r="CX507" s="51"/>
      <c r="CY507" s="51"/>
      <c r="CZ507" s="51"/>
      <c r="DA507" s="51"/>
      <c r="DB507" s="51"/>
      <c r="DC507" s="51"/>
      <c r="DD507" s="51"/>
    </row>
    <row r="508" spans="73:108" ht="15" x14ac:dyDescent="0.25">
      <c r="BU508" s="91"/>
      <c r="BV508" s="177">
        <v>2010</v>
      </c>
      <c r="BW508" s="177">
        <v>8</v>
      </c>
      <c r="BX508" s="177" t="s">
        <v>261</v>
      </c>
      <c r="BY508" s="177" t="s">
        <v>262</v>
      </c>
      <c r="BZ508" s="177" t="s">
        <v>277</v>
      </c>
      <c r="CA508" s="177">
        <v>6</v>
      </c>
      <c r="CB508" s="177" t="s">
        <v>264</v>
      </c>
      <c r="CC508" s="122">
        <v>91.6</v>
      </c>
      <c r="CD508" s="178" t="s">
        <v>218</v>
      </c>
      <c r="CE508" s="177" t="s">
        <v>278</v>
      </c>
      <c r="CF508" s="177" t="s">
        <v>1792</v>
      </c>
      <c r="CG508" s="83" t="s">
        <v>89</v>
      </c>
      <c r="CH508" s="57"/>
      <c r="CV508" s="51"/>
      <c r="CW508" s="51"/>
      <c r="CX508" s="51"/>
      <c r="CY508" s="51"/>
      <c r="CZ508" s="51"/>
      <c r="DA508" s="51"/>
      <c r="DB508" s="51"/>
      <c r="DC508" s="51"/>
      <c r="DD508" s="51"/>
    </row>
    <row r="509" spans="73:108" ht="15" x14ac:dyDescent="0.25">
      <c r="BU509" s="91"/>
      <c r="BV509" s="177">
        <v>2007</v>
      </c>
      <c r="BW509" s="177">
        <v>4</v>
      </c>
      <c r="BX509" s="177" t="s">
        <v>312</v>
      </c>
      <c r="BY509" s="177" t="s">
        <v>262</v>
      </c>
      <c r="BZ509" s="177" t="s">
        <v>268</v>
      </c>
      <c r="CA509" s="177">
        <v>6</v>
      </c>
      <c r="CB509" s="177" t="s">
        <v>264</v>
      </c>
      <c r="CC509" s="122">
        <v>353.07</v>
      </c>
      <c r="CD509" s="178" t="s">
        <v>2174</v>
      </c>
      <c r="CE509" s="177" t="s">
        <v>278</v>
      </c>
      <c r="CF509" s="177" t="s">
        <v>355</v>
      </c>
      <c r="CG509" s="83" t="s">
        <v>89</v>
      </c>
      <c r="CH509" s="57"/>
      <c r="CV509" s="51"/>
      <c r="CW509" s="51"/>
      <c r="CX509" s="51"/>
      <c r="CY509" s="51"/>
      <c r="CZ509" s="51"/>
      <c r="DA509" s="51"/>
      <c r="DB509" s="51"/>
      <c r="DC509" s="51"/>
      <c r="DD509" s="51"/>
    </row>
    <row r="510" spans="73:108" ht="15" x14ac:dyDescent="0.25">
      <c r="BU510" s="91"/>
      <c r="BV510" s="177">
        <v>2007</v>
      </c>
      <c r="BW510" s="177">
        <v>4</v>
      </c>
      <c r="BX510" s="177" t="s">
        <v>312</v>
      </c>
      <c r="BY510" s="177" t="s">
        <v>262</v>
      </c>
      <c r="BZ510" s="177" t="s">
        <v>268</v>
      </c>
      <c r="CA510" s="177">
        <v>6</v>
      </c>
      <c r="CB510" s="177" t="s">
        <v>264</v>
      </c>
      <c r="CC510" s="122">
        <v>133.91</v>
      </c>
      <c r="CD510" s="178" t="s">
        <v>2175</v>
      </c>
      <c r="CE510" s="177" t="s">
        <v>278</v>
      </c>
      <c r="CF510" s="177" t="s">
        <v>352</v>
      </c>
      <c r="CG510" s="83" t="s">
        <v>89</v>
      </c>
      <c r="CH510" s="57"/>
      <c r="CV510" s="51"/>
      <c r="CW510" s="51"/>
      <c r="CX510" s="51"/>
      <c r="CY510" s="51"/>
      <c r="CZ510" s="51"/>
      <c r="DA510" s="51"/>
      <c r="DB510" s="51"/>
      <c r="DC510" s="51"/>
      <c r="DD510" s="51"/>
    </row>
    <row r="511" spans="73:108" ht="15" x14ac:dyDescent="0.25">
      <c r="BU511" s="91"/>
      <c r="BV511" s="177">
        <v>2007</v>
      </c>
      <c r="BW511" s="177">
        <v>4</v>
      </c>
      <c r="BX511" s="177" t="s">
        <v>312</v>
      </c>
      <c r="BY511" s="177" t="s">
        <v>262</v>
      </c>
      <c r="BZ511" s="177" t="s">
        <v>268</v>
      </c>
      <c r="CA511" s="177">
        <v>6</v>
      </c>
      <c r="CB511" s="177" t="s">
        <v>264</v>
      </c>
      <c r="CC511" s="122">
        <v>59.02</v>
      </c>
      <c r="CD511" s="178" t="s">
        <v>64</v>
      </c>
      <c r="CE511" s="177" t="s">
        <v>278</v>
      </c>
      <c r="CF511" s="177" t="s">
        <v>351</v>
      </c>
      <c r="CG511" s="83" t="s">
        <v>89</v>
      </c>
      <c r="CH511" s="57"/>
      <c r="CV511" s="51"/>
      <c r="CW511" s="51"/>
      <c r="CX511" s="51"/>
      <c r="CY511" s="51"/>
      <c r="CZ511" s="51"/>
      <c r="DA511" s="51"/>
      <c r="DB511" s="51"/>
      <c r="DC511" s="51"/>
      <c r="DD511" s="51"/>
    </row>
    <row r="512" spans="73:108" ht="15" x14ac:dyDescent="0.25">
      <c r="BU512" s="91"/>
      <c r="BV512" s="177">
        <v>2007</v>
      </c>
      <c r="BW512" s="177">
        <v>4</v>
      </c>
      <c r="BX512" s="177" t="s">
        <v>312</v>
      </c>
      <c r="BY512" s="177" t="s">
        <v>262</v>
      </c>
      <c r="BZ512" s="177" t="s">
        <v>268</v>
      </c>
      <c r="CA512" s="177">
        <v>6</v>
      </c>
      <c r="CB512" s="177" t="s">
        <v>264</v>
      </c>
      <c r="CC512" s="122">
        <v>18.16</v>
      </c>
      <c r="CD512" s="178" t="s">
        <v>64</v>
      </c>
      <c r="CE512" s="177" t="s">
        <v>278</v>
      </c>
      <c r="CF512" s="177" t="s">
        <v>354</v>
      </c>
      <c r="CG512" s="83" t="s">
        <v>89</v>
      </c>
      <c r="CH512" s="57"/>
      <c r="CV512" s="51"/>
      <c r="CW512" s="51"/>
      <c r="CX512" s="51"/>
      <c r="CY512" s="51"/>
      <c r="CZ512" s="51"/>
      <c r="DA512" s="51"/>
      <c r="DB512" s="51"/>
      <c r="DC512" s="51"/>
      <c r="DD512" s="51"/>
    </row>
    <row r="513" spans="73:108" ht="15" x14ac:dyDescent="0.25">
      <c r="BU513" s="91"/>
      <c r="BV513" s="177">
        <v>2007</v>
      </c>
      <c r="BW513" s="177">
        <v>4</v>
      </c>
      <c r="BX513" s="177" t="s">
        <v>312</v>
      </c>
      <c r="BY513" s="177" t="s">
        <v>262</v>
      </c>
      <c r="BZ513" s="177" t="s">
        <v>268</v>
      </c>
      <c r="CA513" s="177">
        <v>6</v>
      </c>
      <c r="CB513" s="177" t="s">
        <v>264</v>
      </c>
      <c r="CC513" s="122">
        <v>20.96</v>
      </c>
      <c r="CD513" s="178" t="s">
        <v>65</v>
      </c>
      <c r="CE513" s="177" t="s">
        <v>278</v>
      </c>
      <c r="CF513" s="177" t="s">
        <v>352</v>
      </c>
      <c r="CG513" s="83" t="s">
        <v>89</v>
      </c>
      <c r="CH513" s="57"/>
      <c r="CV513" s="51"/>
      <c r="CW513" s="51"/>
      <c r="CX513" s="51"/>
      <c r="CY513" s="51"/>
      <c r="CZ513" s="51"/>
      <c r="DA513" s="51"/>
      <c r="DB513" s="51"/>
      <c r="DC513" s="51"/>
      <c r="DD513" s="51"/>
    </row>
    <row r="514" spans="73:108" ht="15" x14ac:dyDescent="0.25">
      <c r="BU514" s="91"/>
      <c r="BV514" s="177">
        <v>2007</v>
      </c>
      <c r="BW514" s="177">
        <v>4</v>
      </c>
      <c r="BX514" s="177" t="s">
        <v>312</v>
      </c>
      <c r="BY514" s="177" t="s">
        <v>262</v>
      </c>
      <c r="BZ514" s="177" t="s">
        <v>268</v>
      </c>
      <c r="CA514" s="177">
        <v>6</v>
      </c>
      <c r="CB514" s="177" t="s">
        <v>264</v>
      </c>
      <c r="CC514" s="122">
        <v>2.77</v>
      </c>
      <c r="CD514" s="178" t="s">
        <v>65</v>
      </c>
      <c r="CE514" s="177" t="s">
        <v>278</v>
      </c>
      <c r="CF514" s="177" t="s">
        <v>356</v>
      </c>
      <c r="CG514" s="83" t="s">
        <v>89</v>
      </c>
      <c r="CH514" s="57"/>
      <c r="CV514" s="51"/>
      <c r="CW514" s="51"/>
      <c r="CX514" s="51"/>
      <c r="CY514" s="51"/>
      <c r="CZ514" s="51"/>
      <c r="DA514" s="51"/>
      <c r="DB514" s="51"/>
      <c r="DC514" s="51"/>
      <c r="DD514" s="51"/>
    </row>
    <row r="515" spans="73:108" ht="15" x14ac:dyDescent="0.25">
      <c r="BU515" s="91"/>
      <c r="BV515" s="177">
        <v>2007</v>
      </c>
      <c r="BW515" s="177">
        <v>4</v>
      </c>
      <c r="BX515" s="177" t="s">
        <v>312</v>
      </c>
      <c r="BY515" s="177" t="s">
        <v>262</v>
      </c>
      <c r="BZ515" s="177" t="s">
        <v>268</v>
      </c>
      <c r="CA515" s="177">
        <v>6</v>
      </c>
      <c r="CB515" s="177" t="s">
        <v>264</v>
      </c>
      <c r="CC515" s="122">
        <v>4.93</v>
      </c>
      <c r="CD515" s="178" t="s">
        <v>66</v>
      </c>
      <c r="CE515" s="177" t="s">
        <v>278</v>
      </c>
      <c r="CF515" s="177" t="s">
        <v>353</v>
      </c>
      <c r="CG515" s="83" t="s">
        <v>89</v>
      </c>
      <c r="CH515" s="57"/>
      <c r="CV515" s="51"/>
      <c r="CW515" s="51"/>
      <c r="CX515" s="51"/>
      <c r="CY515" s="51"/>
      <c r="CZ515" s="51"/>
      <c r="DA515" s="51"/>
      <c r="DB515" s="51"/>
      <c r="DC515" s="51"/>
      <c r="DD515" s="51"/>
    </row>
    <row r="516" spans="73:108" ht="15" x14ac:dyDescent="0.25">
      <c r="BU516" s="91"/>
      <c r="BV516" s="177">
        <v>2007</v>
      </c>
      <c r="BW516" s="177">
        <v>11</v>
      </c>
      <c r="BX516" s="177" t="s">
        <v>312</v>
      </c>
      <c r="BY516" s="177" t="s">
        <v>262</v>
      </c>
      <c r="BZ516" s="177" t="s">
        <v>277</v>
      </c>
      <c r="CA516" s="177">
        <v>6</v>
      </c>
      <c r="CB516" s="177" t="s">
        <v>358</v>
      </c>
      <c r="CC516" s="122">
        <v>985.86</v>
      </c>
      <c r="CD516" s="178" t="s">
        <v>98</v>
      </c>
      <c r="CE516" s="177" t="s">
        <v>278</v>
      </c>
      <c r="CF516" s="177" t="s">
        <v>594</v>
      </c>
      <c r="CG516" s="83" t="s">
        <v>89</v>
      </c>
      <c r="CH516" s="57"/>
      <c r="CV516" s="51"/>
      <c r="CW516" s="51"/>
      <c r="CX516" s="51"/>
      <c r="CY516" s="51"/>
      <c r="CZ516" s="51"/>
      <c r="DA516" s="51"/>
      <c r="DB516" s="51"/>
      <c r="DC516" s="51"/>
      <c r="DD516" s="51"/>
    </row>
    <row r="517" spans="73:108" ht="15" x14ac:dyDescent="0.25">
      <c r="BU517" s="91"/>
      <c r="BV517" s="177">
        <v>2007</v>
      </c>
      <c r="BW517" s="177">
        <v>11</v>
      </c>
      <c r="BX517" s="177" t="s">
        <v>312</v>
      </c>
      <c r="BY517" s="177" t="s">
        <v>262</v>
      </c>
      <c r="BZ517" s="177" t="s">
        <v>277</v>
      </c>
      <c r="CA517" s="177">
        <v>6</v>
      </c>
      <c r="CB517" s="177" t="s">
        <v>358</v>
      </c>
      <c r="CC517" s="122">
        <v>98.11</v>
      </c>
      <c r="CD517" s="178" t="s">
        <v>99</v>
      </c>
      <c r="CE517" s="177" t="s">
        <v>278</v>
      </c>
      <c r="CF517" s="177" t="s">
        <v>593</v>
      </c>
      <c r="CG517" s="83" t="s">
        <v>89</v>
      </c>
      <c r="CH517" s="57"/>
      <c r="CV517" s="51"/>
      <c r="CW517" s="51"/>
      <c r="CX517" s="51"/>
      <c r="CY517" s="51"/>
      <c r="CZ517" s="51"/>
      <c r="DA517" s="51"/>
      <c r="DB517" s="51"/>
      <c r="DC517" s="51"/>
      <c r="DD517" s="51"/>
    </row>
    <row r="518" spans="73:108" ht="15" x14ac:dyDescent="0.25">
      <c r="BU518" s="91"/>
      <c r="BV518" s="177">
        <v>2007</v>
      </c>
      <c r="BW518" s="177">
        <v>11</v>
      </c>
      <c r="BX518" s="177" t="s">
        <v>312</v>
      </c>
      <c r="BY518" s="177" t="s">
        <v>262</v>
      </c>
      <c r="BZ518" s="177" t="s">
        <v>316</v>
      </c>
      <c r="CA518" s="177">
        <v>6</v>
      </c>
      <c r="CB518" s="177" t="s">
        <v>358</v>
      </c>
      <c r="CC518" s="122">
        <v>931.47</v>
      </c>
      <c r="CD518" s="178" t="s">
        <v>98</v>
      </c>
      <c r="CE518" s="177" t="s">
        <v>278</v>
      </c>
      <c r="CF518" s="177" t="s">
        <v>595</v>
      </c>
      <c r="CG518" s="83" t="s">
        <v>89</v>
      </c>
      <c r="CH518" s="57"/>
      <c r="CV518" s="51"/>
      <c r="CW518" s="51"/>
      <c r="CX518" s="51"/>
      <c r="CY518" s="51"/>
      <c r="CZ518" s="51"/>
      <c r="DA518" s="51"/>
      <c r="DB518" s="51"/>
      <c r="DC518" s="51"/>
      <c r="DD518" s="51"/>
    </row>
    <row r="519" spans="73:108" ht="15" x14ac:dyDescent="0.25">
      <c r="BU519" s="91"/>
      <c r="BV519" s="177">
        <v>2007</v>
      </c>
      <c r="BW519" s="177">
        <v>11</v>
      </c>
      <c r="BX519" s="177" t="s">
        <v>312</v>
      </c>
      <c r="BY519" s="177" t="s">
        <v>262</v>
      </c>
      <c r="BZ519" s="177" t="s">
        <v>316</v>
      </c>
      <c r="CA519" s="177">
        <v>6</v>
      </c>
      <c r="CB519" s="177" t="s">
        <v>358</v>
      </c>
      <c r="CC519" s="122">
        <v>39.79</v>
      </c>
      <c r="CD519" s="178" t="s">
        <v>82</v>
      </c>
      <c r="CE519" s="177" t="s">
        <v>278</v>
      </c>
      <c r="CF519" s="177" t="s">
        <v>596</v>
      </c>
      <c r="CG519" s="83" t="s">
        <v>89</v>
      </c>
      <c r="CH519" s="57"/>
      <c r="CV519" s="51"/>
      <c r="CW519" s="51"/>
      <c r="CX519" s="51"/>
      <c r="CY519" s="51"/>
      <c r="CZ519" s="51"/>
      <c r="DA519" s="51"/>
      <c r="DB519" s="51"/>
      <c r="DC519" s="51"/>
      <c r="DD519" s="51"/>
    </row>
    <row r="520" spans="73:108" ht="15" x14ac:dyDescent="0.25">
      <c r="BU520" s="91"/>
      <c r="BV520" s="177">
        <v>2007</v>
      </c>
      <c r="BW520" s="177">
        <v>12</v>
      </c>
      <c r="BX520" s="177" t="s">
        <v>312</v>
      </c>
      <c r="BY520" s="177" t="s">
        <v>262</v>
      </c>
      <c r="BZ520" s="177" t="s">
        <v>316</v>
      </c>
      <c r="CA520" s="177">
        <v>6</v>
      </c>
      <c r="CB520" s="177" t="s">
        <v>358</v>
      </c>
      <c r="CC520" s="122">
        <v>22.81</v>
      </c>
      <c r="CD520" s="178" t="s">
        <v>62</v>
      </c>
      <c r="CE520" s="177" t="s">
        <v>278</v>
      </c>
      <c r="CF520" s="177" t="s">
        <v>648</v>
      </c>
      <c r="CG520" s="83" t="s">
        <v>89</v>
      </c>
      <c r="CH520" s="57"/>
      <c r="CV520" s="51"/>
      <c r="CW520" s="51"/>
      <c r="CX520" s="51"/>
      <c r="CY520" s="51"/>
      <c r="CZ520" s="51"/>
      <c r="DA520" s="51"/>
      <c r="DB520" s="51"/>
      <c r="DC520" s="51"/>
      <c r="DD520" s="51"/>
    </row>
    <row r="521" spans="73:108" ht="15" x14ac:dyDescent="0.25">
      <c r="BU521" s="91"/>
      <c r="BV521" s="177">
        <v>2007</v>
      </c>
      <c r="BW521" s="177">
        <v>12</v>
      </c>
      <c r="BX521" s="177" t="s">
        <v>312</v>
      </c>
      <c r="BY521" s="177" t="s">
        <v>262</v>
      </c>
      <c r="BZ521" s="177" t="s">
        <v>316</v>
      </c>
      <c r="CA521" s="177">
        <v>6</v>
      </c>
      <c r="CB521" s="177" t="s">
        <v>358</v>
      </c>
      <c r="CC521" s="122">
        <v>24.03</v>
      </c>
      <c r="CD521" s="178" t="s">
        <v>217</v>
      </c>
      <c r="CE521" s="177" t="s">
        <v>278</v>
      </c>
      <c r="CF521" s="177" t="s">
        <v>648</v>
      </c>
      <c r="CG521" s="83" t="s">
        <v>89</v>
      </c>
      <c r="CH521" s="57"/>
      <c r="CV521" s="51"/>
      <c r="CW521" s="51"/>
      <c r="CX521" s="51"/>
      <c r="CY521" s="51"/>
      <c r="CZ521" s="51"/>
      <c r="DA521" s="51"/>
      <c r="DB521" s="51"/>
      <c r="DC521" s="51"/>
      <c r="DD521" s="51"/>
    </row>
    <row r="522" spans="73:108" ht="15" x14ac:dyDescent="0.25">
      <c r="BU522" s="91"/>
      <c r="BV522" s="177">
        <v>2007</v>
      </c>
      <c r="BW522" s="177">
        <v>12</v>
      </c>
      <c r="BX522" s="177" t="s">
        <v>312</v>
      </c>
      <c r="BY522" s="177" t="s">
        <v>262</v>
      </c>
      <c r="BZ522" s="177" t="s">
        <v>316</v>
      </c>
      <c r="CA522" s="177">
        <v>6</v>
      </c>
      <c r="CB522" s="177" t="s">
        <v>358</v>
      </c>
      <c r="CC522" s="122">
        <v>7.32</v>
      </c>
      <c r="CD522" s="178" t="s">
        <v>63</v>
      </c>
      <c r="CE522" s="177" t="s">
        <v>278</v>
      </c>
      <c r="CF522" s="177" t="s">
        <v>648</v>
      </c>
      <c r="CG522" s="83" t="s">
        <v>89</v>
      </c>
      <c r="CH522" s="57"/>
      <c r="CV522" s="51"/>
      <c r="CW522" s="51"/>
      <c r="CX522" s="51"/>
      <c r="CY522" s="51"/>
      <c r="CZ522" s="51"/>
      <c r="DA522" s="51"/>
      <c r="DB522" s="51"/>
      <c r="DC522" s="51"/>
      <c r="DD522" s="51"/>
    </row>
    <row r="523" spans="73:108" ht="15" x14ac:dyDescent="0.25">
      <c r="BU523" s="91"/>
      <c r="BV523" s="177">
        <v>2008</v>
      </c>
      <c r="BW523" s="177">
        <v>2</v>
      </c>
      <c r="BX523" s="177" t="s">
        <v>312</v>
      </c>
      <c r="BY523" s="177" t="s">
        <v>262</v>
      </c>
      <c r="BZ523" s="177" t="s">
        <v>277</v>
      </c>
      <c r="CA523" s="177">
        <v>6</v>
      </c>
      <c r="CB523" s="177" t="s">
        <v>264</v>
      </c>
      <c r="CC523" s="122">
        <v>224.91</v>
      </c>
      <c r="CD523" s="178" t="s">
        <v>2613</v>
      </c>
      <c r="CE523" s="177" t="s">
        <v>278</v>
      </c>
      <c r="CF523" s="177" t="s">
        <v>718</v>
      </c>
      <c r="CG523" s="83" t="s">
        <v>89</v>
      </c>
      <c r="CH523" s="57"/>
      <c r="CV523" s="51"/>
      <c r="CW523" s="51"/>
      <c r="CX523" s="51"/>
      <c r="CY523" s="51"/>
      <c r="CZ523" s="51"/>
      <c r="DA523" s="51"/>
      <c r="DB523" s="51"/>
      <c r="DC523" s="51"/>
      <c r="DD523" s="51"/>
    </row>
    <row r="524" spans="73:108" ht="15" x14ac:dyDescent="0.25">
      <c r="BU524" s="91"/>
      <c r="BV524" s="177">
        <v>2008</v>
      </c>
      <c r="BW524" s="177">
        <v>2</v>
      </c>
      <c r="BX524" s="177" t="s">
        <v>312</v>
      </c>
      <c r="BY524" s="177" t="s">
        <v>262</v>
      </c>
      <c r="BZ524" s="177" t="s">
        <v>277</v>
      </c>
      <c r="CA524" s="177">
        <v>6</v>
      </c>
      <c r="CB524" s="177" t="s">
        <v>264</v>
      </c>
      <c r="CC524" s="122">
        <v>13.78</v>
      </c>
      <c r="CD524" s="178" t="s">
        <v>216</v>
      </c>
      <c r="CE524" s="177" t="s">
        <v>278</v>
      </c>
      <c r="CF524" s="177" t="s">
        <v>719</v>
      </c>
      <c r="CG524" s="83" t="s">
        <v>89</v>
      </c>
      <c r="CH524" s="57"/>
      <c r="CV524" s="51"/>
      <c r="CW524" s="51"/>
      <c r="CX524" s="51"/>
      <c r="CY524" s="51"/>
      <c r="CZ524" s="51"/>
      <c r="DA524" s="51"/>
      <c r="DB524" s="51"/>
      <c r="DC524" s="51"/>
      <c r="DD524" s="51"/>
    </row>
    <row r="525" spans="73:108" ht="15" x14ac:dyDescent="0.25">
      <c r="BU525" s="91"/>
      <c r="BV525" s="177">
        <v>2008</v>
      </c>
      <c r="BW525" s="177">
        <v>2</v>
      </c>
      <c r="BX525" s="177" t="s">
        <v>312</v>
      </c>
      <c r="BY525" s="177" t="s">
        <v>262</v>
      </c>
      <c r="BZ525" s="177" t="s">
        <v>277</v>
      </c>
      <c r="CA525" s="177">
        <v>6</v>
      </c>
      <c r="CB525" s="177" t="s">
        <v>264</v>
      </c>
      <c r="CC525" s="122">
        <v>26.26</v>
      </c>
      <c r="CD525" s="178" t="s">
        <v>2614</v>
      </c>
      <c r="CE525" s="177" t="s">
        <v>278</v>
      </c>
      <c r="CF525" s="177" t="s">
        <v>719</v>
      </c>
      <c r="CG525" s="83" t="s">
        <v>89</v>
      </c>
      <c r="CH525" s="57"/>
      <c r="CV525" s="51"/>
      <c r="CW525" s="51"/>
      <c r="CX525" s="51"/>
      <c r="CY525" s="51"/>
      <c r="CZ525" s="51"/>
      <c r="DA525" s="51"/>
      <c r="DB525" s="51"/>
      <c r="DC525" s="51"/>
      <c r="DD525" s="51"/>
    </row>
    <row r="526" spans="73:108" ht="15" x14ac:dyDescent="0.25">
      <c r="BU526" s="91"/>
      <c r="BV526" s="177">
        <v>2008</v>
      </c>
      <c r="BW526" s="177">
        <v>2</v>
      </c>
      <c r="BX526" s="177" t="s">
        <v>312</v>
      </c>
      <c r="BY526" s="177" t="s">
        <v>262</v>
      </c>
      <c r="BZ526" s="177" t="s">
        <v>277</v>
      </c>
      <c r="CA526" s="177">
        <v>6</v>
      </c>
      <c r="CB526" s="177" t="s">
        <v>264</v>
      </c>
      <c r="CC526" s="122">
        <v>65</v>
      </c>
      <c r="CD526" s="178" t="s">
        <v>219</v>
      </c>
      <c r="CE526" s="177" t="s">
        <v>278</v>
      </c>
      <c r="CF526" s="177" t="s">
        <v>717</v>
      </c>
      <c r="CG526" s="83" t="s">
        <v>89</v>
      </c>
      <c r="CH526" s="57"/>
      <c r="CV526" s="51"/>
      <c r="CW526" s="51"/>
      <c r="CX526" s="51"/>
      <c r="CY526" s="51"/>
      <c r="CZ526" s="51"/>
      <c r="DA526" s="51"/>
      <c r="DB526" s="51"/>
      <c r="DC526" s="51"/>
      <c r="DD526" s="51"/>
    </row>
    <row r="527" spans="73:108" ht="15" x14ac:dyDescent="0.25">
      <c r="BU527" s="91"/>
      <c r="BV527" s="177">
        <v>2008</v>
      </c>
      <c r="BW527" s="177">
        <v>12</v>
      </c>
      <c r="BX527" s="177" t="s">
        <v>312</v>
      </c>
      <c r="BY527" s="177" t="s">
        <v>262</v>
      </c>
      <c r="BZ527" s="177" t="s">
        <v>277</v>
      </c>
      <c r="CA527" s="177">
        <v>6</v>
      </c>
      <c r="CB527" s="177" t="s">
        <v>879</v>
      </c>
      <c r="CC527" s="122">
        <v>824.62</v>
      </c>
      <c r="CD527" s="178" t="s">
        <v>2613</v>
      </c>
      <c r="CE527" s="177" t="s">
        <v>278</v>
      </c>
      <c r="CF527" s="177" t="s">
        <v>1180</v>
      </c>
      <c r="CG527" s="83" t="s">
        <v>89</v>
      </c>
      <c r="CH527" s="57"/>
      <c r="CV527" s="51"/>
      <c r="CW527" s="51"/>
      <c r="CX527" s="51"/>
      <c r="CY527" s="51"/>
      <c r="CZ527" s="51"/>
      <c r="DA527" s="51"/>
      <c r="DB527" s="51"/>
      <c r="DC527" s="51"/>
      <c r="DD527" s="51"/>
    </row>
    <row r="528" spans="73:108" ht="15" x14ac:dyDescent="0.25">
      <c r="BU528" s="91"/>
      <c r="BV528" s="177">
        <v>2010</v>
      </c>
      <c r="BW528" s="177">
        <v>3</v>
      </c>
      <c r="BX528" s="177" t="s">
        <v>312</v>
      </c>
      <c r="BY528" s="177" t="s">
        <v>262</v>
      </c>
      <c r="BZ528" s="177" t="s">
        <v>277</v>
      </c>
      <c r="CA528" s="177">
        <v>6</v>
      </c>
      <c r="CB528" s="177" t="s">
        <v>264</v>
      </c>
      <c r="CC528" s="122">
        <v>0</v>
      </c>
      <c r="CD528" s="178" t="s">
        <v>97</v>
      </c>
      <c r="CE528" s="177" t="s">
        <v>278</v>
      </c>
      <c r="CF528" s="177" t="s">
        <v>1591</v>
      </c>
      <c r="CG528" s="83" t="s">
        <v>89</v>
      </c>
      <c r="CH528" s="57"/>
      <c r="CV528" s="51"/>
      <c r="CW528" s="51"/>
      <c r="CX528" s="51"/>
      <c r="CY528" s="51"/>
      <c r="CZ528" s="51"/>
      <c r="DA528" s="51"/>
      <c r="DB528" s="51"/>
      <c r="DC528" s="51"/>
      <c r="DD528" s="51"/>
    </row>
    <row r="529" spans="73:108" ht="15" x14ac:dyDescent="0.25">
      <c r="BU529" s="91"/>
      <c r="BV529" s="177">
        <v>2010</v>
      </c>
      <c r="BW529" s="177">
        <v>3</v>
      </c>
      <c r="BX529" s="177" t="s">
        <v>312</v>
      </c>
      <c r="BY529" s="177" t="s">
        <v>262</v>
      </c>
      <c r="BZ529" s="177" t="s">
        <v>277</v>
      </c>
      <c r="CA529" s="177">
        <v>6</v>
      </c>
      <c r="CB529" s="177" t="s">
        <v>264</v>
      </c>
      <c r="CC529" s="122">
        <v>192.88</v>
      </c>
      <c r="CD529" s="178" t="s">
        <v>97</v>
      </c>
      <c r="CE529" s="177" t="s">
        <v>278</v>
      </c>
      <c r="CF529" s="177" t="s">
        <v>1592</v>
      </c>
      <c r="CG529" s="83" t="s">
        <v>89</v>
      </c>
      <c r="CH529" s="57"/>
      <c r="CV529" s="51"/>
      <c r="CW529" s="51"/>
      <c r="CX529" s="51"/>
      <c r="CY529" s="51"/>
      <c r="CZ529" s="51"/>
      <c r="DA529" s="51"/>
      <c r="DB529" s="51"/>
      <c r="DC529" s="51"/>
      <c r="DD529" s="51"/>
    </row>
    <row r="530" spans="73:108" ht="15" x14ac:dyDescent="0.25">
      <c r="BU530" s="91"/>
      <c r="BV530" s="177">
        <v>2010</v>
      </c>
      <c r="BW530" s="177">
        <v>4</v>
      </c>
      <c r="BX530" s="177" t="s">
        <v>312</v>
      </c>
      <c r="BY530" s="177" t="s">
        <v>262</v>
      </c>
      <c r="BZ530" s="177" t="s">
        <v>277</v>
      </c>
      <c r="CA530" s="177">
        <v>6</v>
      </c>
      <c r="CB530" s="177" t="s">
        <v>264</v>
      </c>
      <c r="CC530" s="122">
        <v>6.87</v>
      </c>
      <c r="CD530" s="178" t="s">
        <v>227</v>
      </c>
      <c r="CE530" s="177" t="s">
        <v>278</v>
      </c>
      <c r="CF530" s="177" t="s">
        <v>1615</v>
      </c>
      <c r="CG530" s="83" t="s">
        <v>89</v>
      </c>
      <c r="CH530" s="57"/>
      <c r="CV530" s="51"/>
      <c r="CW530" s="51"/>
      <c r="CX530" s="51"/>
      <c r="CY530" s="51"/>
      <c r="CZ530" s="51"/>
      <c r="DA530" s="51"/>
      <c r="DB530" s="51"/>
      <c r="DC530" s="51"/>
      <c r="DD530" s="51"/>
    </row>
    <row r="531" spans="73:108" ht="15" x14ac:dyDescent="0.25">
      <c r="BU531" s="91"/>
      <c r="BV531" s="177">
        <v>2010</v>
      </c>
      <c r="BW531" s="177">
        <v>5</v>
      </c>
      <c r="BX531" s="177" t="s">
        <v>312</v>
      </c>
      <c r="BY531" s="177" t="s">
        <v>262</v>
      </c>
      <c r="BZ531" s="177" t="s">
        <v>277</v>
      </c>
      <c r="CA531" s="177">
        <v>6</v>
      </c>
      <c r="CB531" s="177" t="s">
        <v>264</v>
      </c>
      <c r="CC531" s="122">
        <v>0</v>
      </c>
      <c r="CD531" s="178" t="s">
        <v>3473</v>
      </c>
      <c r="CE531" s="177" t="s">
        <v>278</v>
      </c>
      <c r="CF531" s="177" t="s">
        <v>1651</v>
      </c>
      <c r="CG531" s="83" t="s">
        <v>89</v>
      </c>
      <c r="CH531" s="57"/>
      <c r="CV531" s="51"/>
      <c r="CW531" s="51"/>
      <c r="CX531" s="51"/>
      <c r="CY531" s="51"/>
      <c r="CZ531" s="51"/>
      <c r="DA531" s="51"/>
      <c r="DB531" s="51"/>
      <c r="DC531" s="51"/>
      <c r="DD531" s="51"/>
    </row>
    <row r="532" spans="73:108" ht="15" x14ac:dyDescent="0.25">
      <c r="BU532" s="91"/>
      <c r="BV532" s="177">
        <v>2010</v>
      </c>
      <c r="BW532" s="177">
        <v>5</v>
      </c>
      <c r="BX532" s="177" t="s">
        <v>312</v>
      </c>
      <c r="BY532" s="177" t="s">
        <v>262</v>
      </c>
      <c r="BZ532" s="177" t="s">
        <v>277</v>
      </c>
      <c r="CA532" s="177">
        <v>6</v>
      </c>
      <c r="CB532" s="177" t="s">
        <v>264</v>
      </c>
      <c r="CC532" s="122">
        <v>71</v>
      </c>
      <c r="CD532" s="178" t="s">
        <v>3473</v>
      </c>
      <c r="CE532" s="177" t="s">
        <v>278</v>
      </c>
      <c r="CF532" s="177" t="s">
        <v>1653</v>
      </c>
      <c r="CG532" s="83" t="s">
        <v>89</v>
      </c>
      <c r="CH532" s="57"/>
      <c r="CV532" s="51"/>
      <c r="CW532" s="51"/>
      <c r="CX532" s="51"/>
      <c r="CY532" s="51"/>
      <c r="CZ532" s="51"/>
      <c r="DA532" s="51"/>
      <c r="DB532" s="51"/>
      <c r="DC532" s="51"/>
      <c r="DD532" s="51"/>
    </row>
    <row r="533" spans="73:108" ht="15" x14ac:dyDescent="0.25">
      <c r="BU533" s="91"/>
      <c r="BV533" s="177">
        <v>2010</v>
      </c>
      <c r="BW533" s="177">
        <v>5</v>
      </c>
      <c r="BX533" s="177" t="s">
        <v>312</v>
      </c>
      <c r="BY533" s="177" t="s">
        <v>262</v>
      </c>
      <c r="BZ533" s="177" t="s">
        <v>277</v>
      </c>
      <c r="CA533" s="177">
        <v>6</v>
      </c>
      <c r="CB533" s="177" t="s">
        <v>264</v>
      </c>
      <c r="CC533" s="122">
        <v>-175.35</v>
      </c>
      <c r="CD533" s="178" t="s">
        <v>3474</v>
      </c>
      <c r="CE533" s="177" t="s">
        <v>278</v>
      </c>
      <c r="CF533" s="177" t="s">
        <v>1650</v>
      </c>
      <c r="CG533" s="83" t="s">
        <v>89</v>
      </c>
      <c r="CH533" s="57"/>
      <c r="CV533" s="51"/>
      <c r="CW533" s="51"/>
      <c r="CX533" s="51"/>
      <c r="CY533" s="51"/>
      <c r="CZ533" s="51"/>
      <c r="DA533" s="51"/>
      <c r="DB533" s="51"/>
      <c r="DC533" s="51"/>
      <c r="DD533" s="51"/>
    </row>
    <row r="534" spans="73:108" ht="15" x14ac:dyDescent="0.25">
      <c r="BU534" s="91"/>
      <c r="BV534" s="177">
        <v>2010</v>
      </c>
      <c r="BW534" s="177">
        <v>5</v>
      </c>
      <c r="BX534" s="177" t="s">
        <v>312</v>
      </c>
      <c r="BY534" s="177" t="s">
        <v>262</v>
      </c>
      <c r="BZ534" s="177" t="s">
        <v>277</v>
      </c>
      <c r="CA534" s="177">
        <v>6</v>
      </c>
      <c r="CB534" s="177" t="s">
        <v>264</v>
      </c>
      <c r="CC534" s="122">
        <v>0</v>
      </c>
      <c r="CD534" s="178" t="s">
        <v>3474</v>
      </c>
      <c r="CE534" s="177" t="s">
        <v>278</v>
      </c>
      <c r="CF534" s="177" t="s">
        <v>1651</v>
      </c>
      <c r="CG534" s="83" t="s">
        <v>89</v>
      </c>
      <c r="CH534" s="57"/>
      <c r="CV534" s="51"/>
      <c r="CW534" s="51"/>
      <c r="CX534" s="51"/>
      <c r="CY534" s="51"/>
      <c r="CZ534" s="51"/>
      <c r="DA534" s="51"/>
      <c r="DB534" s="51"/>
      <c r="DC534" s="51"/>
      <c r="DD534" s="51"/>
    </row>
    <row r="535" spans="73:108" ht="15" x14ac:dyDescent="0.25">
      <c r="BU535" s="91"/>
      <c r="BV535" s="177">
        <v>2010</v>
      </c>
      <c r="BW535" s="177">
        <v>5</v>
      </c>
      <c r="BX535" s="177" t="s">
        <v>312</v>
      </c>
      <c r="BY535" s="177" t="s">
        <v>262</v>
      </c>
      <c r="BZ535" s="177" t="s">
        <v>277</v>
      </c>
      <c r="CA535" s="177">
        <v>6</v>
      </c>
      <c r="CB535" s="177" t="s">
        <v>264</v>
      </c>
      <c r="CC535" s="122">
        <v>175.35</v>
      </c>
      <c r="CD535" s="178" t="s">
        <v>3474</v>
      </c>
      <c r="CE535" s="177" t="s">
        <v>278</v>
      </c>
      <c r="CF535" s="177" t="s">
        <v>1652</v>
      </c>
      <c r="CG535" s="83" t="s">
        <v>89</v>
      </c>
      <c r="CH535" s="57"/>
      <c r="CV535" s="51"/>
      <c r="CW535" s="51"/>
      <c r="CX535" s="51"/>
      <c r="CY535" s="51"/>
      <c r="CZ535" s="51"/>
      <c r="DA535" s="51"/>
      <c r="DB535" s="51"/>
      <c r="DC535" s="51"/>
      <c r="DD535" s="51"/>
    </row>
    <row r="536" spans="73:108" ht="15" x14ac:dyDescent="0.25">
      <c r="BU536" s="91"/>
      <c r="BV536" s="177">
        <v>2010</v>
      </c>
      <c r="BW536" s="177">
        <v>5</v>
      </c>
      <c r="BX536" s="177" t="s">
        <v>312</v>
      </c>
      <c r="BY536" s="177" t="s">
        <v>262</v>
      </c>
      <c r="BZ536" s="177" t="s">
        <v>277</v>
      </c>
      <c r="CA536" s="177">
        <v>6</v>
      </c>
      <c r="CB536" s="177" t="s">
        <v>264</v>
      </c>
      <c r="CC536" s="122">
        <v>97.62</v>
      </c>
      <c r="CD536" s="178" t="s">
        <v>3475</v>
      </c>
      <c r="CE536" s="177" t="s">
        <v>278</v>
      </c>
      <c r="CF536" s="177" t="s">
        <v>1654</v>
      </c>
      <c r="CG536" s="83" t="s">
        <v>89</v>
      </c>
      <c r="CH536" s="57"/>
      <c r="CV536" s="51"/>
      <c r="CW536" s="51"/>
      <c r="CX536" s="51"/>
      <c r="CY536" s="51"/>
      <c r="CZ536" s="51"/>
      <c r="DA536" s="51"/>
      <c r="DB536" s="51"/>
      <c r="DC536" s="51"/>
      <c r="DD536" s="51"/>
    </row>
    <row r="537" spans="73:108" ht="15" x14ac:dyDescent="0.25">
      <c r="BU537" s="91"/>
      <c r="BV537" s="177">
        <v>2010</v>
      </c>
      <c r="BW537" s="177">
        <v>5</v>
      </c>
      <c r="BX537" s="177" t="s">
        <v>312</v>
      </c>
      <c r="BY537" s="177" t="s">
        <v>262</v>
      </c>
      <c r="BZ537" s="177" t="s">
        <v>277</v>
      </c>
      <c r="CA537" s="177">
        <v>6</v>
      </c>
      <c r="CB537" s="177" t="s">
        <v>264</v>
      </c>
      <c r="CC537" s="122">
        <v>224.26</v>
      </c>
      <c r="CD537" s="178" t="s">
        <v>3475</v>
      </c>
      <c r="CE537" s="177" t="s">
        <v>278</v>
      </c>
      <c r="CF537" s="177" t="s">
        <v>1655</v>
      </c>
      <c r="CG537" s="83" t="s">
        <v>89</v>
      </c>
      <c r="CH537" s="57"/>
      <c r="CV537" s="51"/>
      <c r="CW537" s="51"/>
      <c r="CX537" s="51"/>
      <c r="CY537" s="51"/>
      <c r="CZ537" s="51"/>
      <c r="DA537" s="51"/>
      <c r="DB537" s="51"/>
      <c r="DC537" s="51"/>
      <c r="DD537" s="51"/>
    </row>
    <row r="538" spans="73:108" ht="15" x14ac:dyDescent="0.25">
      <c r="BU538" s="91"/>
      <c r="BV538" s="177">
        <v>2010</v>
      </c>
      <c r="BW538" s="177">
        <v>5</v>
      </c>
      <c r="BX538" s="177" t="s">
        <v>312</v>
      </c>
      <c r="BY538" s="177" t="s">
        <v>262</v>
      </c>
      <c r="BZ538" s="177" t="s">
        <v>277</v>
      </c>
      <c r="CA538" s="177">
        <v>6</v>
      </c>
      <c r="CB538" s="177" t="s">
        <v>264</v>
      </c>
      <c r="CC538" s="122">
        <v>16.34</v>
      </c>
      <c r="CD538" s="178" t="s">
        <v>3476</v>
      </c>
      <c r="CE538" s="177" t="s">
        <v>278</v>
      </c>
      <c r="CF538" s="177" t="s">
        <v>1651</v>
      </c>
      <c r="CG538" s="83" t="s">
        <v>89</v>
      </c>
      <c r="CH538" s="57"/>
      <c r="CV538" s="51"/>
      <c r="CW538" s="51"/>
      <c r="CX538" s="51"/>
      <c r="CY538" s="51"/>
      <c r="CZ538" s="51"/>
      <c r="DA538" s="51"/>
      <c r="DB538" s="51"/>
      <c r="DC538" s="51"/>
      <c r="DD538" s="51"/>
    </row>
    <row r="539" spans="73:108" ht="15" x14ac:dyDescent="0.25">
      <c r="BU539" s="91"/>
      <c r="BV539" s="177">
        <v>2010</v>
      </c>
      <c r="BW539" s="177">
        <v>5</v>
      </c>
      <c r="BX539" s="177" t="s">
        <v>312</v>
      </c>
      <c r="BY539" s="177" t="s">
        <v>262</v>
      </c>
      <c r="BZ539" s="177" t="s">
        <v>277</v>
      </c>
      <c r="CA539" s="177">
        <v>6</v>
      </c>
      <c r="CB539" s="177" t="s">
        <v>264</v>
      </c>
      <c r="CC539" s="122">
        <v>5.16</v>
      </c>
      <c r="CD539" s="178" t="s">
        <v>3477</v>
      </c>
      <c r="CE539" s="177" t="s">
        <v>278</v>
      </c>
      <c r="CF539" s="177" t="s">
        <v>1651</v>
      </c>
      <c r="CG539" s="83" t="s">
        <v>89</v>
      </c>
      <c r="CH539" s="57"/>
      <c r="CV539" s="51"/>
      <c r="CW539" s="51"/>
      <c r="CX539" s="51"/>
      <c r="CY539" s="51"/>
      <c r="CZ539" s="51"/>
      <c r="DA539" s="51"/>
      <c r="DB539" s="51"/>
      <c r="DC539" s="51"/>
      <c r="DD539" s="51"/>
    </row>
    <row r="540" spans="73:108" ht="15" x14ac:dyDescent="0.25">
      <c r="BU540" s="91"/>
      <c r="BV540" s="177">
        <v>2010</v>
      </c>
      <c r="BW540" s="177">
        <v>6</v>
      </c>
      <c r="BX540" s="177" t="s">
        <v>312</v>
      </c>
      <c r="BY540" s="177" t="s">
        <v>262</v>
      </c>
      <c r="BZ540" s="177" t="s">
        <v>277</v>
      </c>
      <c r="CA540" s="177">
        <v>6</v>
      </c>
      <c r="CB540" s="177" t="s">
        <v>264</v>
      </c>
      <c r="CC540" s="122">
        <v>38.74</v>
      </c>
      <c r="CD540" s="178" t="s">
        <v>3518</v>
      </c>
      <c r="CE540" s="177" t="s">
        <v>278</v>
      </c>
      <c r="CF540" s="177" t="s">
        <v>1695</v>
      </c>
      <c r="CG540" s="83" t="s">
        <v>89</v>
      </c>
      <c r="CH540" s="57"/>
      <c r="CV540" s="51"/>
      <c r="CW540" s="51"/>
      <c r="CX540" s="51"/>
      <c r="CY540" s="51"/>
      <c r="CZ540" s="51"/>
      <c r="DA540" s="51"/>
      <c r="DB540" s="51"/>
      <c r="DC540" s="51"/>
      <c r="DD540" s="51"/>
    </row>
    <row r="541" spans="73:108" ht="15" x14ac:dyDescent="0.25">
      <c r="BU541" s="91"/>
      <c r="BV541" s="177">
        <v>2010</v>
      </c>
      <c r="BW541" s="177">
        <v>6</v>
      </c>
      <c r="BX541" s="177" t="s">
        <v>312</v>
      </c>
      <c r="BY541" s="177" t="s">
        <v>262</v>
      </c>
      <c r="BZ541" s="177" t="s">
        <v>277</v>
      </c>
      <c r="CA541" s="177">
        <v>6</v>
      </c>
      <c r="CB541" s="177" t="s">
        <v>264</v>
      </c>
      <c r="CC541" s="122">
        <v>44.59</v>
      </c>
      <c r="CD541" s="178" t="s">
        <v>218</v>
      </c>
      <c r="CE541" s="177" t="s">
        <v>278</v>
      </c>
      <c r="CF541" s="177" t="s">
        <v>1696</v>
      </c>
      <c r="CG541" s="83" t="s">
        <v>89</v>
      </c>
      <c r="CH541" s="57"/>
      <c r="CV541" s="51"/>
      <c r="CW541" s="51"/>
      <c r="CX541" s="51"/>
      <c r="CY541" s="51"/>
      <c r="CZ541" s="51"/>
      <c r="DA541" s="51"/>
      <c r="DB541" s="51"/>
      <c r="DC541" s="51"/>
      <c r="DD541" s="51"/>
    </row>
    <row r="542" spans="73:108" ht="15" x14ac:dyDescent="0.25">
      <c r="BU542" s="91"/>
      <c r="BV542" s="177">
        <v>2010</v>
      </c>
      <c r="BW542" s="177">
        <v>6</v>
      </c>
      <c r="BX542" s="177" t="s">
        <v>312</v>
      </c>
      <c r="BY542" s="177" t="s">
        <v>262</v>
      </c>
      <c r="BZ542" s="177" t="s">
        <v>277</v>
      </c>
      <c r="CA542" s="177">
        <v>6</v>
      </c>
      <c r="CB542" s="177" t="s">
        <v>264</v>
      </c>
      <c r="CC542" s="122">
        <v>24.69</v>
      </c>
      <c r="CD542" s="178" t="s">
        <v>50</v>
      </c>
      <c r="CE542" s="177" t="s">
        <v>278</v>
      </c>
      <c r="CF542" s="177" t="s">
        <v>1697</v>
      </c>
      <c r="CG542" s="83" t="s">
        <v>89</v>
      </c>
      <c r="CH542" s="57"/>
      <c r="CV542" s="51"/>
      <c r="CW542" s="51"/>
      <c r="CX542" s="51"/>
      <c r="CY542" s="51"/>
      <c r="CZ542" s="51"/>
      <c r="DA542" s="51"/>
      <c r="DB542" s="51"/>
      <c r="DC542" s="51"/>
      <c r="DD542" s="51"/>
    </row>
    <row r="543" spans="73:108" ht="15" x14ac:dyDescent="0.25">
      <c r="BU543" s="91"/>
      <c r="BV543" s="177">
        <v>2010</v>
      </c>
      <c r="BW543" s="177">
        <v>7</v>
      </c>
      <c r="BX543" s="177" t="s">
        <v>312</v>
      </c>
      <c r="BY543" s="177" t="s">
        <v>262</v>
      </c>
      <c r="BZ543" s="177" t="s">
        <v>277</v>
      </c>
      <c r="CA543" s="177">
        <v>6</v>
      </c>
      <c r="CB543" s="177" t="s">
        <v>264</v>
      </c>
      <c r="CC543" s="122">
        <v>2036.56</v>
      </c>
      <c r="CD543" s="178" t="s">
        <v>3571</v>
      </c>
      <c r="CE543" s="177" t="s">
        <v>278</v>
      </c>
      <c r="CF543" s="177" t="s">
        <v>1748</v>
      </c>
      <c r="CG543" s="83" t="s">
        <v>89</v>
      </c>
      <c r="CH543" s="57"/>
      <c r="CV543" s="51"/>
      <c r="CW543" s="51"/>
      <c r="CX543" s="51"/>
      <c r="CY543" s="51"/>
      <c r="CZ543" s="51"/>
      <c r="DA543" s="51"/>
      <c r="DB543" s="51"/>
      <c r="DC543" s="51"/>
      <c r="DD543" s="51"/>
    </row>
    <row r="544" spans="73:108" ht="15" x14ac:dyDescent="0.25">
      <c r="BU544" s="91"/>
      <c r="BV544" s="177">
        <v>2010</v>
      </c>
      <c r="BW544" s="177">
        <v>7</v>
      </c>
      <c r="BX544" s="177" t="s">
        <v>312</v>
      </c>
      <c r="BY544" s="177" t="s">
        <v>262</v>
      </c>
      <c r="BZ544" s="177" t="s">
        <v>277</v>
      </c>
      <c r="CA544" s="177">
        <v>6</v>
      </c>
      <c r="CB544" s="177" t="s">
        <v>264</v>
      </c>
      <c r="CC544" s="122">
        <v>1666.03</v>
      </c>
      <c r="CD544" s="178" t="s">
        <v>3572</v>
      </c>
      <c r="CE544" s="177" t="s">
        <v>278</v>
      </c>
      <c r="CF544" s="177" t="s">
        <v>1749</v>
      </c>
      <c r="CG544" s="83" t="s">
        <v>89</v>
      </c>
      <c r="CH544" s="57"/>
      <c r="CV544" s="51"/>
      <c r="CW544" s="51"/>
      <c r="CX544" s="51"/>
      <c r="CY544" s="51"/>
      <c r="CZ544" s="51"/>
      <c r="DA544" s="51"/>
      <c r="DB544" s="51"/>
      <c r="DC544" s="51"/>
      <c r="DD544" s="51"/>
    </row>
    <row r="545" spans="73:108" ht="15" x14ac:dyDescent="0.25">
      <c r="BU545" s="91"/>
      <c r="BV545" s="177">
        <v>2010</v>
      </c>
      <c r="BW545" s="177">
        <v>7</v>
      </c>
      <c r="BX545" s="177" t="s">
        <v>312</v>
      </c>
      <c r="BY545" s="177" t="s">
        <v>262</v>
      </c>
      <c r="BZ545" s="177" t="s">
        <v>277</v>
      </c>
      <c r="CA545" s="177">
        <v>6</v>
      </c>
      <c r="CB545" s="177" t="s">
        <v>264</v>
      </c>
      <c r="CC545" s="122">
        <v>134.47</v>
      </c>
      <c r="CD545" s="178" t="s">
        <v>218</v>
      </c>
      <c r="CE545" s="177" t="s">
        <v>278</v>
      </c>
      <c r="CF545" s="177" t="s">
        <v>1745</v>
      </c>
      <c r="CG545" s="83" t="s">
        <v>89</v>
      </c>
      <c r="CH545" s="57"/>
      <c r="CV545" s="51"/>
      <c r="CW545" s="51"/>
      <c r="CX545" s="51"/>
      <c r="CY545" s="51"/>
      <c r="CZ545" s="51"/>
      <c r="DA545" s="51"/>
      <c r="DB545" s="51"/>
      <c r="DC545" s="51"/>
      <c r="DD545" s="51"/>
    </row>
    <row r="546" spans="73:108" ht="15" x14ac:dyDescent="0.25">
      <c r="BU546" s="91"/>
      <c r="BV546" s="177">
        <v>2010</v>
      </c>
      <c r="BW546" s="177">
        <v>7</v>
      </c>
      <c r="BX546" s="177" t="s">
        <v>312</v>
      </c>
      <c r="BY546" s="177" t="s">
        <v>262</v>
      </c>
      <c r="BZ546" s="177" t="s">
        <v>277</v>
      </c>
      <c r="CA546" s="177">
        <v>6</v>
      </c>
      <c r="CB546" s="177" t="s">
        <v>264</v>
      </c>
      <c r="CC546" s="122">
        <v>45.01</v>
      </c>
      <c r="CD546" s="178" t="s">
        <v>218</v>
      </c>
      <c r="CE546" s="177" t="s">
        <v>278</v>
      </c>
      <c r="CF546" s="177" t="s">
        <v>1746</v>
      </c>
      <c r="CG546" s="83" t="s">
        <v>89</v>
      </c>
      <c r="CH546" s="57"/>
      <c r="CV546" s="51"/>
      <c r="CW546" s="51"/>
      <c r="CX546" s="51"/>
      <c r="CY546" s="51"/>
      <c r="CZ546" s="51"/>
      <c r="DA546" s="51"/>
      <c r="DB546" s="51"/>
      <c r="DC546" s="51"/>
      <c r="DD546" s="51"/>
    </row>
    <row r="547" spans="73:108" ht="15" x14ac:dyDescent="0.25">
      <c r="BU547" s="91"/>
      <c r="BV547" s="177">
        <v>2010</v>
      </c>
      <c r="BW547" s="177">
        <v>7</v>
      </c>
      <c r="BX547" s="177" t="s">
        <v>312</v>
      </c>
      <c r="BY547" s="177" t="s">
        <v>262</v>
      </c>
      <c r="BZ547" s="177" t="s">
        <v>277</v>
      </c>
      <c r="CA547" s="177">
        <v>6</v>
      </c>
      <c r="CB547" s="177" t="s">
        <v>264</v>
      </c>
      <c r="CC547" s="122">
        <v>45.01</v>
      </c>
      <c r="CD547" s="178" t="s">
        <v>218</v>
      </c>
      <c r="CE547" s="177" t="s">
        <v>278</v>
      </c>
      <c r="CF547" s="177" t="s">
        <v>1747</v>
      </c>
      <c r="CG547" s="83" t="s">
        <v>89</v>
      </c>
      <c r="CH547" s="57"/>
      <c r="CV547" s="51"/>
      <c r="CW547" s="51"/>
      <c r="CX547" s="51"/>
      <c r="CY547" s="51"/>
      <c r="CZ547" s="51"/>
      <c r="DA547" s="51"/>
      <c r="DB547" s="51"/>
      <c r="DC547" s="51"/>
      <c r="DD547" s="51"/>
    </row>
    <row r="548" spans="73:108" ht="15" x14ac:dyDescent="0.25">
      <c r="BU548" s="91"/>
      <c r="BV548" s="177">
        <v>2010</v>
      </c>
      <c r="BW548" s="177">
        <v>8</v>
      </c>
      <c r="BX548" s="177" t="s">
        <v>312</v>
      </c>
      <c r="BY548" s="177" t="s">
        <v>262</v>
      </c>
      <c r="BZ548" s="177" t="s">
        <v>277</v>
      </c>
      <c r="CA548" s="177">
        <v>6</v>
      </c>
      <c r="CB548" s="177" t="s">
        <v>264</v>
      </c>
      <c r="CC548" s="122">
        <v>86.18</v>
      </c>
      <c r="CD548" s="178" t="s">
        <v>3630</v>
      </c>
      <c r="CE548" s="177" t="s">
        <v>278</v>
      </c>
      <c r="CF548" s="177" t="s">
        <v>1802</v>
      </c>
      <c r="CG548" s="83" t="s">
        <v>89</v>
      </c>
      <c r="CH548" s="57"/>
      <c r="CV548" s="51"/>
      <c r="CW548" s="51"/>
      <c r="CX548" s="51"/>
      <c r="CY548" s="51"/>
      <c r="CZ548" s="51"/>
      <c r="DA548" s="51"/>
      <c r="DB548" s="51"/>
      <c r="DC548" s="51"/>
      <c r="DD548" s="51"/>
    </row>
    <row r="549" spans="73:108" ht="15" x14ac:dyDescent="0.25">
      <c r="BU549" s="91"/>
      <c r="BV549" s="177">
        <v>2010</v>
      </c>
      <c r="BW549" s="177">
        <v>8</v>
      </c>
      <c r="BX549" s="177" t="s">
        <v>312</v>
      </c>
      <c r="BY549" s="177" t="s">
        <v>262</v>
      </c>
      <c r="BZ549" s="177" t="s">
        <v>277</v>
      </c>
      <c r="CA549" s="177">
        <v>6</v>
      </c>
      <c r="CB549" s="177" t="s">
        <v>264</v>
      </c>
      <c r="CC549" s="122">
        <v>54.99</v>
      </c>
      <c r="CD549" s="178" t="s">
        <v>3260</v>
      </c>
      <c r="CE549" s="177" t="s">
        <v>278</v>
      </c>
      <c r="CF549" s="177" t="s">
        <v>1800</v>
      </c>
      <c r="CG549" s="83" t="s">
        <v>89</v>
      </c>
      <c r="CH549" s="57"/>
      <c r="CV549" s="51"/>
      <c r="CW549" s="51"/>
      <c r="CX549" s="51"/>
      <c r="CY549" s="51"/>
      <c r="CZ549" s="51"/>
      <c r="DA549" s="51"/>
      <c r="DB549" s="51"/>
      <c r="DC549" s="51"/>
      <c r="DD549" s="51"/>
    </row>
    <row r="550" spans="73:108" ht="15" x14ac:dyDescent="0.25">
      <c r="BU550" s="91"/>
      <c r="BV550" s="177">
        <v>2010</v>
      </c>
      <c r="BW550" s="177">
        <v>8</v>
      </c>
      <c r="BX550" s="177" t="s">
        <v>312</v>
      </c>
      <c r="BY550" s="177" t="s">
        <v>262</v>
      </c>
      <c r="BZ550" s="177" t="s">
        <v>277</v>
      </c>
      <c r="CA550" s="177">
        <v>6</v>
      </c>
      <c r="CB550" s="177" t="s">
        <v>264</v>
      </c>
      <c r="CC550" s="122">
        <v>19.47</v>
      </c>
      <c r="CD550" s="178" t="s">
        <v>3631</v>
      </c>
      <c r="CE550" s="177" t="s">
        <v>278</v>
      </c>
      <c r="CF550" s="177" t="s">
        <v>1800</v>
      </c>
      <c r="CG550" s="83" t="s">
        <v>89</v>
      </c>
      <c r="CH550" s="57"/>
      <c r="CV550" s="51"/>
      <c r="CW550" s="51"/>
      <c r="CX550" s="51"/>
      <c r="CY550" s="51"/>
      <c r="CZ550" s="51"/>
      <c r="DA550" s="51"/>
      <c r="DB550" s="51"/>
      <c r="DC550" s="51"/>
      <c r="DD550" s="51"/>
    </row>
    <row r="551" spans="73:108" ht="15" x14ac:dyDescent="0.25">
      <c r="BU551" s="91"/>
      <c r="BV551" s="177">
        <v>2010</v>
      </c>
      <c r="BW551" s="177">
        <v>8</v>
      </c>
      <c r="BX551" s="177" t="s">
        <v>312</v>
      </c>
      <c r="BY551" s="177" t="s">
        <v>262</v>
      </c>
      <c r="BZ551" s="177" t="s">
        <v>277</v>
      </c>
      <c r="CA551" s="177">
        <v>6</v>
      </c>
      <c r="CB551" s="177" t="s">
        <v>264</v>
      </c>
      <c r="CC551" s="122">
        <v>23.68</v>
      </c>
      <c r="CD551" s="178" t="s">
        <v>72</v>
      </c>
      <c r="CE551" s="177" t="s">
        <v>278</v>
      </c>
      <c r="CF551" s="177" t="s">
        <v>1800</v>
      </c>
      <c r="CG551" s="83" t="s">
        <v>89</v>
      </c>
      <c r="CH551" s="57"/>
      <c r="CV551" s="51"/>
      <c r="CW551" s="51"/>
      <c r="CX551" s="51"/>
      <c r="CY551" s="51"/>
      <c r="CZ551" s="51"/>
      <c r="DA551" s="51"/>
      <c r="DB551" s="51"/>
      <c r="DC551" s="51"/>
      <c r="DD551" s="51"/>
    </row>
    <row r="552" spans="73:108" ht="15" x14ac:dyDescent="0.25">
      <c r="BU552" s="91"/>
      <c r="BV552" s="177">
        <v>2010</v>
      </c>
      <c r="BW552" s="177">
        <v>8</v>
      </c>
      <c r="BX552" s="177" t="s">
        <v>312</v>
      </c>
      <c r="BY552" s="177" t="s">
        <v>262</v>
      </c>
      <c r="BZ552" s="177" t="s">
        <v>277</v>
      </c>
      <c r="CA552" s="177">
        <v>6</v>
      </c>
      <c r="CB552" s="177" t="s">
        <v>264</v>
      </c>
      <c r="CC552" s="122">
        <v>48.12</v>
      </c>
      <c r="CD552" s="178" t="s">
        <v>72</v>
      </c>
      <c r="CE552" s="177" t="s">
        <v>278</v>
      </c>
      <c r="CF552" s="177" t="s">
        <v>1802</v>
      </c>
      <c r="CG552" s="83" t="s">
        <v>89</v>
      </c>
      <c r="CH552" s="57"/>
      <c r="CV552" s="51"/>
      <c r="CW552" s="51"/>
      <c r="CX552" s="51"/>
      <c r="CY552" s="51"/>
      <c r="CZ552" s="51"/>
      <c r="DA552" s="51"/>
      <c r="DB552" s="51"/>
      <c r="DC552" s="51"/>
      <c r="DD552" s="51"/>
    </row>
    <row r="553" spans="73:108" ht="15" x14ac:dyDescent="0.25">
      <c r="BU553" s="91"/>
      <c r="BV553" s="177">
        <v>2010</v>
      </c>
      <c r="BW553" s="177">
        <v>8</v>
      </c>
      <c r="BX553" s="177" t="s">
        <v>312</v>
      </c>
      <c r="BY553" s="177" t="s">
        <v>262</v>
      </c>
      <c r="BZ553" s="177" t="s">
        <v>277</v>
      </c>
      <c r="CA553" s="177">
        <v>6</v>
      </c>
      <c r="CB553" s="177" t="s">
        <v>264</v>
      </c>
      <c r="CC553" s="122">
        <v>82.57</v>
      </c>
      <c r="CD553" s="178" t="s">
        <v>101</v>
      </c>
      <c r="CE553" s="177" t="s">
        <v>278</v>
      </c>
      <c r="CF553" s="177" t="s">
        <v>1800</v>
      </c>
      <c r="CG553" s="83" t="s">
        <v>89</v>
      </c>
      <c r="CH553" s="57"/>
      <c r="CV553" s="51"/>
      <c r="CW553" s="51"/>
      <c r="CX553" s="51"/>
      <c r="CY553" s="51"/>
      <c r="CZ553" s="51"/>
      <c r="DA553" s="51"/>
      <c r="DB553" s="51"/>
      <c r="DC553" s="51"/>
      <c r="DD553" s="51"/>
    </row>
    <row r="554" spans="73:108" ht="15" x14ac:dyDescent="0.25">
      <c r="BU554" s="91"/>
      <c r="BV554" s="177">
        <v>2010</v>
      </c>
      <c r="BW554" s="177">
        <v>8</v>
      </c>
      <c r="BX554" s="177" t="s">
        <v>312</v>
      </c>
      <c r="BY554" s="177" t="s">
        <v>262</v>
      </c>
      <c r="BZ554" s="177" t="s">
        <v>277</v>
      </c>
      <c r="CA554" s="177">
        <v>6</v>
      </c>
      <c r="CB554" s="177" t="s">
        <v>264</v>
      </c>
      <c r="CC554" s="122">
        <v>39.71</v>
      </c>
      <c r="CD554" s="178" t="s">
        <v>3632</v>
      </c>
      <c r="CE554" s="177" t="s">
        <v>278</v>
      </c>
      <c r="CF554" s="177" t="s">
        <v>1800</v>
      </c>
      <c r="CG554" s="83" t="s">
        <v>89</v>
      </c>
      <c r="CH554" s="57"/>
      <c r="CV554" s="51"/>
      <c r="CW554" s="51"/>
      <c r="CX554" s="51"/>
      <c r="CY554" s="51"/>
      <c r="CZ554" s="51"/>
      <c r="DA554" s="51"/>
      <c r="DB554" s="51"/>
      <c r="DC554" s="51"/>
      <c r="DD554" s="51"/>
    </row>
    <row r="555" spans="73:108" ht="15" x14ac:dyDescent="0.25">
      <c r="BU555" s="91"/>
      <c r="BV555" s="177">
        <v>2010</v>
      </c>
      <c r="BW555" s="177">
        <v>8</v>
      </c>
      <c r="BX555" s="177" t="s">
        <v>312</v>
      </c>
      <c r="BY555" s="177" t="s">
        <v>262</v>
      </c>
      <c r="BZ555" s="177" t="s">
        <v>277</v>
      </c>
      <c r="CA555" s="177">
        <v>6</v>
      </c>
      <c r="CB555" s="177" t="s">
        <v>264</v>
      </c>
      <c r="CC555" s="122">
        <v>45.09</v>
      </c>
      <c r="CD555" s="178" t="s">
        <v>218</v>
      </c>
      <c r="CE555" s="177" t="s">
        <v>278</v>
      </c>
      <c r="CF555" s="177" t="s">
        <v>1798</v>
      </c>
      <c r="CG555" s="83" t="s">
        <v>89</v>
      </c>
      <c r="CH555" s="57"/>
      <c r="CV555" s="51"/>
      <c r="CW555" s="51"/>
      <c r="CX555" s="51"/>
      <c r="CY555" s="51"/>
      <c r="CZ555" s="51"/>
      <c r="DA555" s="51"/>
      <c r="DB555" s="51"/>
      <c r="DC555" s="51"/>
      <c r="DD555" s="51"/>
    </row>
    <row r="556" spans="73:108" ht="15" x14ac:dyDescent="0.25">
      <c r="BU556" s="91"/>
      <c r="BV556" s="177">
        <v>2010</v>
      </c>
      <c r="BW556" s="177">
        <v>8</v>
      </c>
      <c r="BX556" s="177" t="s">
        <v>312</v>
      </c>
      <c r="BY556" s="177" t="s">
        <v>262</v>
      </c>
      <c r="BZ556" s="177" t="s">
        <v>277</v>
      </c>
      <c r="CA556" s="177">
        <v>6</v>
      </c>
      <c r="CB556" s="177" t="s">
        <v>264</v>
      </c>
      <c r="CC556" s="122">
        <v>90.18</v>
      </c>
      <c r="CD556" s="178" t="s">
        <v>218</v>
      </c>
      <c r="CE556" s="177" t="s">
        <v>278</v>
      </c>
      <c r="CF556" s="177" t="s">
        <v>1799</v>
      </c>
      <c r="CG556" s="83" t="s">
        <v>89</v>
      </c>
      <c r="CH556" s="57"/>
      <c r="CV556" s="51"/>
      <c r="CW556" s="51"/>
      <c r="CX556" s="51"/>
      <c r="CY556" s="51"/>
      <c r="CZ556" s="51"/>
      <c r="DA556" s="51"/>
      <c r="DB556" s="51"/>
      <c r="DC556" s="51"/>
      <c r="DD556" s="51"/>
    </row>
    <row r="557" spans="73:108" ht="15" x14ac:dyDescent="0.25">
      <c r="BU557" s="91"/>
      <c r="BV557" s="177">
        <v>2010</v>
      </c>
      <c r="BW557" s="177">
        <v>8</v>
      </c>
      <c r="BX557" s="177" t="s">
        <v>312</v>
      </c>
      <c r="BY557" s="177" t="s">
        <v>262</v>
      </c>
      <c r="BZ557" s="177" t="s">
        <v>277</v>
      </c>
      <c r="CA557" s="177">
        <v>6</v>
      </c>
      <c r="CB557" s="177" t="s">
        <v>264</v>
      </c>
      <c r="CC557" s="122">
        <v>90.87</v>
      </c>
      <c r="CD557" s="178" t="s">
        <v>218</v>
      </c>
      <c r="CE557" s="177" t="s">
        <v>278</v>
      </c>
      <c r="CF557" s="177" t="s">
        <v>1800</v>
      </c>
      <c r="CG557" s="83" t="s">
        <v>89</v>
      </c>
      <c r="CH557" s="57"/>
      <c r="CV557" s="51"/>
      <c r="CW557" s="51"/>
      <c r="CX557" s="51"/>
      <c r="CY557" s="51"/>
      <c r="CZ557" s="51"/>
      <c r="DA557" s="51"/>
      <c r="DB557" s="51"/>
      <c r="DC557" s="51"/>
      <c r="DD557" s="51"/>
    </row>
    <row r="558" spans="73:108" ht="15" x14ac:dyDescent="0.25">
      <c r="BU558" s="91"/>
      <c r="BV558" s="177">
        <v>2010</v>
      </c>
      <c r="BW558" s="177">
        <v>8</v>
      </c>
      <c r="BX558" s="177" t="s">
        <v>312</v>
      </c>
      <c r="BY558" s="177" t="s">
        <v>262</v>
      </c>
      <c r="BZ558" s="177" t="s">
        <v>277</v>
      </c>
      <c r="CA558" s="177">
        <v>6</v>
      </c>
      <c r="CB558" s="177" t="s">
        <v>264</v>
      </c>
      <c r="CC558" s="122">
        <v>74.349999999999994</v>
      </c>
      <c r="CD558" s="178" t="s">
        <v>3074</v>
      </c>
      <c r="CE558" s="177" t="s">
        <v>278</v>
      </c>
      <c r="CF558" s="177" t="s">
        <v>1801</v>
      </c>
      <c r="CG558" s="83" t="s">
        <v>89</v>
      </c>
      <c r="CH558" s="57"/>
      <c r="CV558" s="51"/>
      <c r="CW558" s="51"/>
      <c r="CX558" s="51"/>
      <c r="CY558" s="51"/>
      <c r="CZ558" s="51"/>
      <c r="DA558" s="51"/>
      <c r="DB558" s="51"/>
      <c r="DC558" s="51"/>
      <c r="DD558" s="51"/>
    </row>
    <row r="559" spans="73:108" ht="15" x14ac:dyDescent="0.25">
      <c r="BU559" s="91"/>
      <c r="BV559" s="177">
        <v>2010</v>
      </c>
      <c r="BW559" s="177">
        <v>8</v>
      </c>
      <c r="BX559" s="177" t="s">
        <v>312</v>
      </c>
      <c r="BY559" s="177" t="s">
        <v>262</v>
      </c>
      <c r="BZ559" s="177" t="s">
        <v>277</v>
      </c>
      <c r="CA559" s="177">
        <v>6</v>
      </c>
      <c r="CB559" s="177" t="s">
        <v>264</v>
      </c>
      <c r="CC559" s="122">
        <v>35.94</v>
      </c>
      <c r="CD559" s="178" t="s">
        <v>3633</v>
      </c>
      <c r="CE559" s="177" t="s">
        <v>278</v>
      </c>
      <c r="CF559" s="177" t="s">
        <v>1802</v>
      </c>
      <c r="CG559" s="83" t="s">
        <v>89</v>
      </c>
      <c r="CH559" s="57"/>
      <c r="CV559" s="51"/>
      <c r="CW559" s="51"/>
      <c r="CX559" s="51"/>
      <c r="CY559" s="51"/>
      <c r="CZ559" s="51"/>
      <c r="DA559" s="51"/>
      <c r="DB559" s="51"/>
      <c r="DC559" s="51"/>
      <c r="DD559" s="51"/>
    </row>
    <row r="560" spans="73:108" ht="15" x14ac:dyDescent="0.25">
      <c r="BU560" s="91"/>
      <c r="BV560" s="177">
        <v>2010</v>
      </c>
      <c r="BW560" s="177">
        <v>8</v>
      </c>
      <c r="BX560" s="177" t="s">
        <v>312</v>
      </c>
      <c r="BY560" s="177" t="s">
        <v>262</v>
      </c>
      <c r="BZ560" s="177" t="s">
        <v>277</v>
      </c>
      <c r="CA560" s="177">
        <v>6</v>
      </c>
      <c r="CB560" s="177" t="s">
        <v>264</v>
      </c>
      <c r="CC560" s="122">
        <v>8.7899999999999991</v>
      </c>
      <c r="CD560" s="178" t="s">
        <v>51</v>
      </c>
      <c r="CE560" s="177" t="s">
        <v>278</v>
      </c>
      <c r="CF560" s="177" t="s">
        <v>1800</v>
      </c>
      <c r="CG560" s="83" t="s">
        <v>89</v>
      </c>
      <c r="CH560" s="57"/>
      <c r="CV560" s="51"/>
      <c r="CW560" s="51"/>
      <c r="CX560" s="51"/>
      <c r="CY560" s="51"/>
      <c r="CZ560" s="51"/>
      <c r="DA560" s="51"/>
      <c r="DB560" s="51"/>
      <c r="DC560" s="51"/>
      <c r="DD560" s="51"/>
    </row>
    <row r="561" spans="73:108" ht="15" x14ac:dyDescent="0.25">
      <c r="BU561" s="91"/>
      <c r="BV561" s="177">
        <v>2010</v>
      </c>
      <c r="BW561" s="177">
        <v>9</v>
      </c>
      <c r="BX561" s="177" t="s">
        <v>312</v>
      </c>
      <c r="BY561" s="177" t="s">
        <v>262</v>
      </c>
      <c r="BZ561" s="177" t="s">
        <v>277</v>
      </c>
      <c r="CA561" s="177">
        <v>6</v>
      </c>
      <c r="CB561" s="177" t="s">
        <v>264</v>
      </c>
      <c r="CC561" s="122">
        <v>20.71</v>
      </c>
      <c r="CD561" s="178" t="s">
        <v>33</v>
      </c>
      <c r="CE561" s="177" t="s">
        <v>278</v>
      </c>
      <c r="CF561" s="177" t="s">
        <v>1881</v>
      </c>
      <c r="CG561" s="83" t="s">
        <v>89</v>
      </c>
      <c r="CH561" s="57"/>
      <c r="CV561" s="51"/>
      <c r="CW561" s="51"/>
      <c r="CX561" s="51"/>
      <c r="CY561" s="51"/>
      <c r="CZ561" s="51"/>
      <c r="DA561" s="51"/>
      <c r="DB561" s="51"/>
      <c r="DC561" s="51"/>
      <c r="DD561" s="51"/>
    </row>
    <row r="562" spans="73:108" ht="15" x14ac:dyDescent="0.25">
      <c r="BU562" s="91"/>
      <c r="BV562" s="177">
        <v>2010</v>
      </c>
      <c r="BW562" s="177">
        <v>9</v>
      </c>
      <c r="BX562" s="177" t="s">
        <v>312</v>
      </c>
      <c r="BY562" s="177" t="s">
        <v>262</v>
      </c>
      <c r="BZ562" s="177" t="s">
        <v>277</v>
      </c>
      <c r="CA562" s="177">
        <v>6</v>
      </c>
      <c r="CB562" s="177" t="s">
        <v>264</v>
      </c>
      <c r="CC562" s="122">
        <v>39.83</v>
      </c>
      <c r="CD562" s="178" t="s">
        <v>33</v>
      </c>
      <c r="CE562" s="177" t="s">
        <v>278</v>
      </c>
      <c r="CF562" s="177" t="s">
        <v>1882</v>
      </c>
      <c r="CG562" s="83" t="s">
        <v>89</v>
      </c>
      <c r="CH562" s="57"/>
      <c r="CV562" s="51"/>
      <c r="CW562" s="51"/>
      <c r="CX562" s="51"/>
      <c r="CY562" s="51"/>
      <c r="CZ562" s="51"/>
      <c r="DA562" s="51"/>
      <c r="DB562" s="51"/>
      <c r="DC562" s="51"/>
      <c r="DD562" s="51"/>
    </row>
    <row r="563" spans="73:108" ht="15" x14ac:dyDescent="0.25">
      <c r="BU563" s="91"/>
      <c r="BV563" s="177">
        <v>2010</v>
      </c>
      <c r="BW563" s="177">
        <v>9</v>
      </c>
      <c r="BX563" s="177" t="s">
        <v>312</v>
      </c>
      <c r="BY563" s="177" t="s">
        <v>262</v>
      </c>
      <c r="BZ563" s="177" t="s">
        <v>277</v>
      </c>
      <c r="CA563" s="177">
        <v>6</v>
      </c>
      <c r="CB563" s="177" t="s">
        <v>264</v>
      </c>
      <c r="CC563" s="122">
        <v>30.52</v>
      </c>
      <c r="CD563" s="178" t="s">
        <v>3714</v>
      </c>
      <c r="CE563" s="177" t="s">
        <v>278</v>
      </c>
      <c r="CF563" s="177" t="s">
        <v>1882</v>
      </c>
      <c r="CG563" s="83" t="s">
        <v>89</v>
      </c>
      <c r="CH563" s="57"/>
      <c r="CV563" s="51"/>
      <c r="CW563" s="51"/>
      <c r="CX563" s="51"/>
      <c r="CY563" s="51"/>
      <c r="CZ563" s="51"/>
      <c r="DA563" s="51"/>
      <c r="DB563" s="51"/>
      <c r="DC563" s="51"/>
      <c r="DD563" s="51"/>
    </row>
    <row r="564" spans="73:108" ht="15" x14ac:dyDescent="0.25">
      <c r="BU564" s="91"/>
      <c r="BV564" s="177">
        <v>2010</v>
      </c>
      <c r="BW564" s="177">
        <v>9</v>
      </c>
      <c r="BX564" s="177" t="s">
        <v>312</v>
      </c>
      <c r="BY564" s="177" t="s">
        <v>262</v>
      </c>
      <c r="BZ564" s="177" t="s">
        <v>277</v>
      </c>
      <c r="CA564" s="177">
        <v>6</v>
      </c>
      <c r="CB564" s="177" t="s">
        <v>264</v>
      </c>
      <c r="CC564" s="122">
        <v>40.17</v>
      </c>
      <c r="CD564" s="178" t="s">
        <v>3518</v>
      </c>
      <c r="CE564" s="177" t="s">
        <v>278</v>
      </c>
      <c r="CF564" s="177" t="s">
        <v>1880</v>
      </c>
      <c r="CG564" s="83" t="s">
        <v>89</v>
      </c>
      <c r="CH564" s="57"/>
      <c r="CV564" s="51"/>
      <c r="CW564" s="51"/>
      <c r="CX564" s="51"/>
      <c r="CY564" s="51"/>
      <c r="CZ564" s="51"/>
      <c r="DA564" s="51"/>
      <c r="DB564" s="51"/>
      <c r="DC564" s="51"/>
      <c r="DD564" s="51"/>
    </row>
    <row r="565" spans="73:108" ht="15" x14ac:dyDescent="0.25">
      <c r="BU565" s="91"/>
      <c r="BV565" s="177">
        <v>2010</v>
      </c>
      <c r="BW565" s="177">
        <v>9</v>
      </c>
      <c r="BX565" s="177" t="s">
        <v>312</v>
      </c>
      <c r="BY565" s="177" t="s">
        <v>262</v>
      </c>
      <c r="BZ565" s="177" t="s">
        <v>277</v>
      </c>
      <c r="CA565" s="177">
        <v>6</v>
      </c>
      <c r="CB565" s="177" t="s">
        <v>264</v>
      </c>
      <c r="CC565" s="122">
        <v>7.32</v>
      </c>
      <c r="CD565" s="178" t="s">
        <v>94</v>
      </c>
      <c r="CE565" s="177" t="s">
        <v>278</v>
      </c>
      <c r="CF565" s="177" t="s">
        <v>1882</v>
      </c>
      <c r="CG565" s="83" t="s">
        <v>89</v>
      </c>
      <c r="CH565" s="57"/>
      <c r="CV565" s="51"/>
      <c r="CW565" s="51"/>
      <c r="CX565" s="51"/>
      <c r="CY565" s="51"/>
      <c r="CZ565" s="51"/>
      <c r="DA565" s="51"/>
      <c r="DB565" s="51"/>
      <c r="DC565" s="51"/>
      <c r="DD565" s="51"/>
    </row>
    <row r="566" spans="73:108" ht="15" x14ac:dyDescent="0.25">
      <c r="BU566" s="91"/>
      <c r="BV566" s="177">
        <v>2010</v>
      </c>
      <c r="BW566" s="177">
        <v>9</v>
      </c>
      <c r="BX566" s="177" t="s">
        <v>312</v>
      </c>
      <c r="BY566" s="177" t="s">
        <v>262</v>
      </c>
      <c r="BZ566" s="177" t="s">
        <v>277</v>
      </c>
      <c r="CA566" s="177">
        <v>6</v>
      </c>
      <c r="CB566" s="177" t="s">
        <v>264</v>
      </c>
      <c r="CC566" s="122">
        <v>4.38</v>
      </c>
      <c r="CD566" s="178" t="s">
        <v>3715</v>
      </c>
      <c r="CE566" s="177" t="s">
        <v>278</v>
      </c>
      <c r="CF566" s="177" t="s">
        <v>1882</v>
      </c>
      <c r="CG566" s="83" t="s">
        <v>89</v>
      </c>
      <c r="CH566" s="57"/>
      <c r="CV566" s="51"/>
      <c r="CW566" s="51"/>
      <c r="CX566" s="51"/>
      <c r="CY566" s="51"/>
      <c r="CZ566" s="51"/>
      <c r="DA566" s="51"/>
      <c r="DB566" s="51"/>
      <c r="DC566" s="51"/>
      <c r="DD566" s="51"/>
    </row>
    <row r="567" spans="73:108" ht="15" x14ac:dyDescent="0.25">
      <c r="BU567" s="91"/>
      <c r="BV567" s="177">
        <v>2010</v>
      </c>
      <c r="BW567" s="177">
        <v>9</v>
      </c>
      <c r="BX567" s="177" t="s">
        <v>312</v>
      </c>
      <c r="BY567" s="177" t="s">
        <v>262</v>
      </c>
      <c r="BZ567" s="177" t="s">
        <v>277</v>
      </c>
      <c r="CA567" s="177">
        <v>6</v>
      </c>
      <c r="CB567" s="177" t="s">
        <v>264</v>
      </c>
      <c r="CC567" s="122">
        <v>16.71</v>
      </c>
      <c r="CD567" s="178" t="s">
        <v>3716</v>
      </c>
      <c r="CE567" s="177" t="s">
        <v>278</v>
      </c>
      <c r="CF567" s="177" t="s">
        <v>1882</v>
      </c>
      <c r="CG567" s="83" t="s">
        <v>89</v>
      </c>
      <c r="CH567" s="57"/>
      <c r="CV567" s="51"/>
      <c r="CW567" s="51"/>
      <c r="CX567" s="51"/>
      <c r="CY567" s="51"/>
      <c r="CZ567" s="51"/>
      <c r="DA567" s="51"/>
      <c r="DB567" s="51"/>
      <c r="DC567" s="51"/>
      <c r="DD567" s="51"/>
    </row>
    <row r="568" spans="73:108" ht="15" x14ac:dyDescent="0.25">
      <c r="BU568" s="91"/>
      <c r="BV568" s="177">
        <v>2010</v>
      </c>
      <c r="BW568" s="177">
        <v>11</v>
      </c>
      <c r="BX568" s="177" t="s">
        <v>312</v>
      </c>
      <c r="BY568" s="177" t="s">
        <v>262</v>
      </c>
      <c r="BZ568" s="177" t="s">
        <v>277</v>
      </c>
      <c r="CA568" s="177">
        <v>6</v>
      </c>
      <c r="CB568" s="177" t="s">
        <v>879</v>
      </c>
      <c r="CC568" s="122">
        <v>0</v>
      </c>
      <c r="CD568" s="178" t="s">
        <v>25</v>
      </c>
      <c r="CE568" s="177" t="s">
        <v>278</v>
      </c>
      <c r="CF568" s="177" t="s">
        <v>2026</v>
      </c>
      <c r="CG568" s="83" t="s">
        <v>89</v>
      </c>
      <c r="CH568" s="57"/>
      <c r="CV568" s="51"/>
      <c r="CW568" s="51"/>
      <c r="CX568" s="51"/>
      <c r="CY568" s="51"/>
      <c r="CZ568" s="51"/>
      <c r="DA568" s="51"/>
      <c r="DB568" s="51"/>
      <c r="DC568" s="51"/>
      <c r="DD568" s="51"/>
    </row>
    <row r="569" spans="73:108" ht="15" x14ac:dyDescent="0.25">
      <c r="BU569" s="91"/>
      <c r="BV569" s="177">
        <v>2010</v>
      </c>
      <c r="BW569" s="177">
        <v>11</v>
      </c>
      <c r="BX569" s="177" t="s">
        <v>312</v>
      </c>
      <c r="BY569" s="177" t="s">
        <v>262</v>
      </c>
      <c r="BZ569" s="177" t="s">
        <v>277</v>
      </c>
      <c r="CA569" s="177">
        <v>6</v>
      </c>
      <c r="CB569" s="177" t="s">
        <v>879</v>
      </c>
      <c r="CC569" s="122">
        <v>0</v>
      </c>
      <c r="CD569" s="178" t="s">
        <v>25</v>
      </c>
      <c r="CE569" s="177" t="s">
        <v>278</v>
      </c>
      <c r="CF569" s="177" t="s">
        <v>2027</v>
      </c>
      <c r="CG569" s="83" t="s">
        <v>89</v>
      </c>
      <c r="CH569" s="57"/>
      <c r="CV569" s="51"/>
      <c r="CW569" s="51"/>
      <c r="CX569" s="51"/>
      <c r="CY569" s="51"/>
      <c r="CZ569" s="51"/>
      <c r="DA569" s="51"/>
      <c r="DB569" s="51"/>
      <c r="DC569" s="51"/>
      <c r="DD569" s="51"/>
    </row>
    <row r="570" spans="73:108" ht="15" x14ac:dyDescent="0.25">
      <c r="BU570" s="91"/>
      <c r="BV570" s="177">
        <v>2010</v>
      </c>
      <c r="BW570" s="177">
        <v>11</v>
      </c>
      <c r="BX570" s="177" t="s">
        <v>312</v>
      </c>
      <c r="BY570" s="177" t="s">
        <v>262</v>
      </c>
      <c r="BZ570" s="177" t="s">
        <v>277</v>
      </c>
      <c r="CA570" s="177">
        <v>6</v>
      </c>
      <c r="CB570" s="177" t="s">
        <v>879</v>
      </c>
      <c r="CC570" s="122">
        <v>140.25</v>
      </c>
      <c r="CD570" s="178" t="s">
        <v>25</v>
      </c>
      <c r="CE570" s="177" t="s">
        <v>278</v>
      </c>
      <c r="CF570" s="177" t="s">
        <v>2029</v>
      </c>
      <c r="CG570" s="83" t="s">
        <v>89</v>
      </c>
      <c r="CH570" s="57"/>
      <c r="CV570" s="51"/>
      <c r="CW570" s="51"/>
      <c r="CX570" s="51"/>
      <c r="CY570" s="51"/>
      <c r="CZ570" s="51"/>
      <c r="DA570" s="51"/>
      <c r="DB570" s="51"/>
      <c r="DC570" s="51"/>
      <c r="DD570" s="51"/>
    </row>
    <row r="571" spans="73:108" ht="15" x14ac:dyDescent="0.25">
      <c r="BU571" s="91"/>
      <c r="BV571" s="177">
        <v>2010</v>
      </c>
      <c r="BW571" s="177">
        <v>11</v>
      </c>
      <c r="BX571" s="177" t="s">
        <v>312</v>
      </c>
      <c r="BY571" s="177" t="s">
        <v>262</v>
      </c>
      <c r="BZ571" s="177" t="s">
        <v>277</v>
      </c>
      <c r="CA571" s="177">
        <v>6</v>
      </c>
      <c r="CB571" s="177" t="s">
        <v>879</v>
      </c>
      <c r="CC571" s="122">
        <v>275.88</v>
      </c>
      <c r="CD571" s="178" t="s">
        <v>25</v>
      </c>
      <c r="CE571" s="177" t="s">
        <v>278</v>
      </c>
      <c r="CF571" s="177" t="s">
        <v>2034</v>
      </c>
      <c r="CG571" s="83" t="s">
        <v>89</v>
      </c>
      <c r="CH571" s="57"/>
      <c r="CV571" s="51"/>
      <c r="CW571" s="51"/>
      <c r="CX571" s="51"/>
      <c r="CY571" s="51"/>
      <c r="CZ571" s="51"/>
      <c r="DA571" s="51"/>
      <c r="DB571" s="51"/>
      <c r="DC571" s="51"/>
      <c r="DD571" s="51"/>
    </row>
    <row r="572" spans="73:108" ht="15" x14ac:dyDescent="0.25">
      <c r="BU572" s="91"/>
      <c r="BV572" s="177">
        <v>2010</v>
      </c>
      <c r="BW572" s="177">
        <v>11</v>
      </c>
      <c r="BX572" s="177" t="s">
        <v>312</v>
      </c>
      <c r="BY572" s="177" t="s">
        <v>262</v>
      </c>
      <c r="BZ572" s="177" t="s">
        <v>277</v>
      </c>
      <c r="CA572" s="177">
        <v>6</v>
      </c>
      <c r="CB572" s="177" t="s">
        <v>879</v>
      </c>
      <c r="CC572" s="122">
        <v>0</v>
      </c>
      <c r="CD572" s="178" t="s">
        <v>3473</v>
      </c>
      <c r="CE572" s="177" t="s">
        <v>278</v>
      </c>
      <c r="CF572" s="177" t="s">
        <v>2026</v>
      </c>
      <c r="CG572" s="83" t="s">
        <v>89</v>
      </c>
      <c r="CH572" s="57"/>
      <c r="CV572" s="51"/>
      <c r="CW572" s="51"/>
      <c r="CX572" s="51"/>
      <c r="CY572" s="51"/>
      <c r="CZ572" s="51"/>
      <c r="DA572" s="51"/>
      <c r="DB572" s="51"/>
      <c r="DC572" s="51"/>
      <c r="DD572" s="51"/>
    </row>
    <row r="573" spans="73:108" ht="15" x14ac:dyDescent="0.25">
      <c r="BU573" s="91"/>
      <c r="BV573" s="177">
        <v>2010</v>
      </c>
      <c r="BW573" s="177">
        <v>11</v>
      </c>
      <c r="BX573" s="177" t="s">
        <v>312</v>
      </c>
      <c r="BY573" s="177" t="s">
        <v>262</v>
      </c>
      <c r="BZ573" s="177" t="s">
        <v>277</v>
      </c>
      <c r="CA573" s="177">
        <v>6</v>
      </c>
      <c r="CB573" s="177" t="s">
        <v>879</v>
      </c>
      <c r="CC573" s="122">
        <v>48.9</v>
      </c>
      <c r="CD573" s="178" t="s">
        <v>3473</v>
      </c>
      <c r="CE573" s="177" t="s">
        <v>278</v>
      </c>
      <c r="CF573" s="177" t="s">
        <v>2031</v>
      </c>
      <c r="CG573" s="83" t="s">
        <v>89</v>
      </c>
      <c r="CH573" s="57"/>
      <c r="CV573" s="51"/>
      <c r="CW573" s="51"/>
      <c r="CX573" s="51"/>
      <c r="CY573" s="51"/>
      <c r="CZ573" s="51"/>
      <c r="DA573" s="51"/>
      <c r="DB573" s="51"/>
      <c r="DC573" s="51"/>
      <c r="DD573" s="51"/>
    </row>
    <row r="574" spans="73:108" ht="15" x14ac:dyDescent="0.25">
      <c r="BU574" s="91"/>
      <c r="BV574" s="177">
        <v>2010</v>
      </c>
      <c r="BW574" s="177">
        <v>11</v>
      </c>
      <c r="BX574" s="177" t="s">
        <v>312</v>
      </c>
      <c r="BY574" s="177" t="s">
        <v>262</v>
      </c>
      <c r="BZ574" s="177" t="s">
        <v>277</v>
      </c>
      <c r="CA574" s="177">
        <v>6</v>
      </c>
      <c r="CB574" s="177" t="s">
        <v>879</v>
      </c>
      <c r="CC574" s="122">
        <v>0</v>
      </c>
      <c r="CD574" s="178" t="s">
        <v>1</v>
      </c>
      <c r="CE574" s="177" t="s">
        <v>278</v>
      </c>
      <c r="CF574" s="177" t="s">
        <v>2026</v>
      </c>
      <c r="CG574" s="83" t="s">
        <v>89</v>
      </c>
      <c r="CH574" s="57"/>
      <c r="CV574" s="51"/>
      <c r="CW574" s="51"/>
      <c r="CX574" s="51"/>
      <c r="CY574" s="51"/>
      <c r="CZ574" s="51"/>
      <c r="DA574" s="51"/>
      <c r="DB574" s="51"/>
      <c r="DC574" s="51"/>
      <c r="DD574" s="51"/>
    </row>
    <row r="575" spans="73:108" ht="15" x14ac:dyDescent="0.25">
      <c r="BU575" s="91"/>
      <c r="BV575" s="177">
        <v>2010</v>
      </c>
      <c r="BW575" s="177">
        <v>11</v>
      </c>
      <c r="BX575" s="177" t="s">
        <v>312</v>
      </c>
      <c r="BY575" s="177" t="s">
        <v>262</v>
      </c>
      <c r="BZ575" s="177" t="s">
        <v>277</v>
      </c>
      <c r="CA575" s="177">
        <v>6</v>
      </c>
      <c r="CB575" s="177" t="s">
        <v>879</v>
      </c>
      <c r="CC575" s="122">
        <v>514.57000000000005</v>
      </c>
      <c r="CD575" s="178" t="s">
        <v>1</v>
      </c>
      <c r="CE575" s="177" t="s">
        <v>278</v>
      </c>
      <c r="CF575" s="177" t="s">
        <v>2028</v>
      </c>
      <c r="CG575" s="83" t="s">
        <v>89</v>
      </c>
      <c r="CH575" s="57"/>
      <c r="CV575" s="51"/>
      <c r="CW575" s="51"/>
      <c r="CX575" s="51"/>
      <c r="CY575" s="51"/>
      <c r="CZ575" s="51"/>
      <c r="DA575" s="51"/>
      <c r="DB575" s="51"/>
      <c r="DC575" s="51"/>
      <c r="DD575" s="51"/>
    </row>
    <row r="576" spans="73:108" ht="15" x14ac:dyDescent="0.25">
      <c r="BU576" s="91"/>
      <c r="BV576" s="177">
        <v>2010</v>
      </c>
      <c r="BW576" s="177">
        <v>11</v>
      </c>
      <c r="BX576" s="177" t="s">
        <v>312</v>
      </c>
      <c r="BY576" s="177" t="s">
        <v>262</v>
      </c>
      <c r="BZ576" s="177" t="s">
        <v>277</v>
      </c>
      <c r="CA576" s="177">
        <v>6</v>
      </c>
      <c r="CB576" s="177" t="s">
        <v>879</v>
      </c>
      <c r="CC576" s="122">
        <v>30.16</v>
      </c>
      <c r="CD576" s="178" t="s">
        <v>3849</v>
      </c>
      <c r="CE576" s="177" t="s">
        <v>278</v>
      </c>
      <c r="CF576" s="177" t="s">
        <v>2027</v>
      </c>
      <c r="CG576" s="83" t="s">
        <v>89</v>
      </c>
      <c r="CH576" s="57"/>
      <c r="CV576" s="51"/>
      <c r="CW576" s="51"/>
      <c r="CX576" s="51"/>
      <c r="CY576" s="51"/>
      <c r="CZ576" s="51"/>
      <c r="DA576" s="51"/>
      <c r="DB576" s="51"/>
      <c r="DC576" s="51"/>
      <c r="DD576" s="51"/>
    </row>
    <row r="577" spans="73:108" ht="15" x14ac:dyDescent="0.25">
      <c r="BU577" s="91"/>
      <c r="BV577" s="177">
        <v>2010</v>
      </c>
      <c r="BW577" s="177">
        <v>11</v>
      </c>
      <c r="BX577" s="177" t="s">
        <v>312</v>
      </c>
      <c r="BY577" s="177" t="s">
        <v>262</v>
      </c>
      <c r="BZ577" s="177" t="s">
        <v>277</v>
      </c>
      <c r="CA577" s="177">
        <v>6</v>
      </c>
      <c r="CB577" s="177" t="s">
        <v>879</v>
      </c>
      <c r="CC577" s="122">
        <v>68.8</v>
      </c>
      <c r="CD577" s="178" t="s">
        <v>3850</v>
      </c>
      <c r="CE577" s="177" t="s">
        <v>278</v>
      </c>
      <c r="CF577" s="177" t="s">
        <v>2026</v>
      </c>
      <c r="CG577" s="83" t="s">
        <v>89</v>
      </c>
      <c r="CH577" s="57"/>
      <c r="CV577" s="51"/>
      <c r="CW577" s="51"/>
      <c r="CX577" s="51"/>
      <c r="CY577" s="51"/>
      <c r="CZ577" s="51"/>
      <c r="DA577" s="51"/>
      <c r="DB577" s="51"/>
      <c r="DC577" s="51"/>
      <c r="DD577" s="51"/>
    </row>
    <row r="578" spans="73:108" ht="15" x14ac:dyDescent="0.25">
      <c r="BU578" s="91"/>
      <c r="BV578" s="177">
        <v>2010</v>
      </c>
      <c r="BW578" s="177">
        <v>11</v>
      </c>
      <c r="BX578" s="177" t="s">
        <v>312</v>
      </c>
      <c r="BY578" s="177" t="s">
        <v>262</v>
      </c>
      <c r="BZ578" s="177" t="s">
        <v>277</v>
      </c>
      <c r="CA578" s="177">
        <v>6</v>
      </c>
      <c r="CB578" s="177" t="s">
        <v>879</v>
      </c>
      <c r="CC578" s="122">
        <v>19.3</v>
      </c>
      <c r="CD578" s="178" t="s">
        <v>3851</v>
      </c>
      <c r="CE578" s="177" t="s">
        <v>278</v>
      </c>
      <c r="CF578" s="177" t="s">
        <v>2027</v>
      </c>
      <c r="CG578" s="83" t="s">
        <v>89</v>
      </c>
      <c r="CH578" s="57"/>
      <c r="CV578" s="51"/>
      <c r="CW578" s="51"/>
      <c r="CX578" s="51"/>
      <c r="CY578" s="51"/>
      <c r="CZ578" s="51"/>
      <c r="DA578" s="51"/>
      <c r="DB578" s="51"/>
      <c r="DC578" s="51"/>
      <c r="DD578" s="51"/>
    </row>
    <row r="579" spans="73:108" ht="15" x14ac:dyDescent="0.25">
      <c r="BU579" s="91"/>
      <c r="BV579" s="177">
        <v>2010</v>
      </c>
      <c r="BW579" s="177">
        <v>11</v>
      </c>
      <c r="BX579" s="177" t="s">
        <v>312</v>
      </c>
      <c r="BY579" s="177" t="s">
        <v>262</v>
      </c>
      <c r="BZ579" s="177" t="s">
        <v>277</v>
      </c>
      <c r="CA579" s="177">
        <v>6</v>
      </c>
      <c r="CB579" s="177" t="s">
        <v>879</v>
      </c>
      <c r="CC579" s="122">
        <v>18.96</v>
      </c>
      <c r="CD579" s="178" t="s">
        <v>3851</v>
      </c>
      <c r="CE579" s="177" t="s">
        <v>278</v>
      </c>
      <c r="CF579" s="177" t="s">
        <v>2036</v>
      </c>
      <c r="CG579" s="83" t="s">
        <v>89</v>
      </c>
      <c r="CH579" s="57"/>
      <c r="CV579" s="51"/>
      <c r="CW579" s="51"/>
      <c r="CX579" s="51"/>
      <c r="CY579" s="51"/>
      <c r="CZ579" s="51"/>
      <c r="DA579" s="51"/>
      <c r="DB579" s="51"/>
      <c r="DC579" s="51"/>
      <c r="DD579" s="51"/>
    </row>
    <row r="580" spans="73:108" ht="15" x14ac:dyDescent="0.25">
      <c r="BU580" s="91"/>
      <c r="BV580" s="177">
        <v>2010</v>
      </c>
      <c r="BW580" s="177">
        <v>11</v>
      </c>
      <c r="BX580" s="177" t="s">
        <v>312</v>
      </c>
      <c r="BY580" s="177" t="s">
        <v>262</v>
      </c>
      <c r="BZ580" s="177" t="s">
        <v>277</v>
      </c>
      <c r="CA580" s="177">
        <v>6</v>
      </c>
      <c r="CB580" s="177" t="s">
        <v>879</v>
      </c>
      <c r="CC580" s="122">
        <v>28.94</v>
      </c>
      <c r="CD580" s="178" t="s">
        <v>3852</v>
      </c>
      <c r="CE580" s="177" t="s">
        <v>278</v>
      </c>
      <c r="CF580" s="177" t="s">
        <v>2026</v>
      </c>
      <c r="CG580" s="83" t="s">
        <v>89</v>
      </c>
      <c r="CH580" s="57"/>
      <c r="CV580" s="51"/>
      <c r="CW580" s="51"/>
      <c r="CX580" s="51"/>
      <c r="CY580" s="51"/>
      <c r="CZ580" s="51"/>
      <c r="DA580" s="51"/>
      <c r="DB580" s="51"/>
      <c r="DC580" s="51"/>
      <c r="DD580" s="51"/>
    </row>
    <row r="581" spans="73:108" ht="15" x14ac:dyDescent="0.25">
      <c r="BU581" s="91"/>
      <c r="BV581" s="177">
        <v>2010</v>
      </c>
      <c r="BW581" s="177">
        <v>11</v>
      </c>
      <c r="BX581" s="177" t="s">
        <v>312</v>
      </c>
      <c r="BY581" s="177" t="s">
        <v>262</v>
      </c>
      <c r="BZ581" s="177" t="s">
        <v>277</v>
      </c>
      <c r="CA581" s="177">
        <v>6</v>
      </c>
      <c r="CB581" s="177" t="s">
        <v>879</v>
      </c>
      <c r="CC581" s="122">
        <v>13.46</v>
      </c>
      <c r="CD581" s="178" t="s">
        <v>3852</v>
      </c>
      <c r="CE581" s="177" t="s">
        <v>278</v>
      </c>
      <c r="CF581" s="177" t="s">
        <v>2032</v>
      </c>
      <c r="CG581" s="83" t="s">
        <v>89</v>
      </c>
      <c r="CH581" s="57"/>
      <c r="CV581" s="51"/>
      <c r="CW581" s="51"/>
      <c r="CX581" s="51"/>
      <c r="CY581" s="51"/>
      <c r="CZ581" s="51"/>
      <c r="DA581" s="51"/>
      <c r="DB581" s="51"/>
      <c r="DC581" s="51"/>
      <c r="DD581" s="51"/>
    </row>
    <row r="582" spans="73:108" ht="15" x14ac:dyDescent="0.25">
      <c r="BU582" s="91"/>
      <c r="BV582" s="177">
        <v>2010</v>
      </c>
      <c r="BW582" s="177">
        <v>11</v>
      </c>
      <c r="BX582" s="177" t="s">
        <v>312</v>
      </c>
      <c r="BY582" s="177" t="s">
        <v>262</v>
      </c>
      <c r="BZ582" s="177" t="s">
        <v>277</v>
      </c>
      <c r="CA582" s="177">
        <v>6</v>
      </c>
      <c r="CB582" s="177" t="s">
        <v>879</v>
      </c>
      <c r="CC582" s="122">
        <v>8.08</v>
      </c>
      <c r="CD582" s="178" t="s">
        <v>83</v>
      </c>
      <c r="CE582" s="177" t="s">
        <v>278</v>
      </c>
      <c r="CF582" s="177" t="s">
        <v>2026</v>
      </c>
      <c r="CG582" s="83" t="s">
        <v>89</v>
      </c>
      <c r="CH582" s="57"/>
      <c r="CV582" s="51"/>
      <c r="CW582" s="51"/>
      <c r="CX582" s="51"/>
      <c r="CY582" s="51"/>
      <c r="CZ582" s="51"/>
      <c r="DA582" s="51"/>
      <c r="DB582" s="51"/>
      <c r="DC582" s="51"/>
      <c r="DD582" s="51"/>
    </row>
    <row r="583" spans="73:108" ht="15" x14ac:dyDescent="0.25">
      <c r="BU583" s="91"/>
      <c r="BV583" s="177">
        <v>2010</v>
      </c>
      <c r="BW583" s="177">
        <v>11</v>
      </c>
      <c r="BX583" s="177" t="s">
        <v>312</v>
      </c>
      <c r="BY583" s="177" t="s">
        <v>262</v>
      </c>
      <c r="BZ583" s="177" t="s">
        <v>277</v>
      </c>
      <c r="CA583" s="177">
        <v>6</v>
      </c>
      <c r="CB583" s="177" t="s">
        <v>879</v>
      </c>
      <c r="CC583" s="122">
        <v>8.08</v>
      </c>
      <c r="CD583" s="178" t="s">
        <v>83</v>
      </c>
      <c r="CE583" s="177" t="s">
        <v>278</v>
      </c>
      <c r="CF583" s="177" t="s">
        <v>2027</v>
      </c>
      <c r="CG583" s="83" t="s">
        <v>89</v>
      </c>
      <c r="CH583" s="57"/>
      <c r="CV583" s="51"/>
      <c r="CW583" s="51"/>
      <c r="CX583" s="51"/>
      <c r="CY583" s="51"/>
      <c r="CZ583" s="51"/>
      <c r="DA583" s="51"/>
      <c r="DB583" s="51"/>
      <c r="DC583" s="51"/>
      <c r="DD583" s="51"/>
    </row>
    <row r="584" spans="73:108" ht="15" x14ac:dyDescent="0.25">
      <c r="BU584" s="91"/>
      <c r="BV584" s="177">
        <v>2010</v>
      </c>
      <c r="BW584" s="177">
        <v>11</v>
      </c>
      <c r="BX584" s="177" t="s">
        <v>312</v>
      </c>
      <c r="BY584" s="177" t="s">
        <v>262</v>
      </c>
      <c r="BZ584" s="177" t="s">
        <v>277</v>
      </c>
      <c r="CA584" s="177">
        <v>6</v>
      </c>
      <c r="CB584" s="177" t="s">
        <v>879</v>
      </c>
      <c r="CC584" s="122">
        <v>15.96</v>
      </c>
      <c r="CD584" s="178" t="s">
        <v>3476</v>
      </c>
      <c r="CE584" s="177" t="s">
        <v>278</v>
      </c>
      <c r="CF584" s="177" t="s">
        <v>2026</v>
      </c>
      <c r="CG584" s="83" t="s">
        <v>89</v>
      </c>
      <c r="CH584" s="57"/>
      <c r="CV584" s="51"/>
      <c r="CW584" s="51"/>
      <c r="CX584" s="51"/>
      <c r="CY584" s="51"/>
      <c r="CZ584" s="51"/>
      <c r="DA584" s="51"/>
      <c r="DB584" s="51"/>
      <c r="DC584" s="51"/>
      <c r="DD584" s="51"/>
    </row>
    <row r="585" spans="73:108" ht="15" x14ac:dyDescent="0.25">
      <c r="BU585" s="91"/>
      <c r="BV585" s="177">
        <v>2010</v>
      </c>
      <c r="BW585" s="177">
        <v>11</v>
      </c>
      <c r="BX585" s="177" t="s">
        <v>312</v>
      </c>
      <c r="BY585" s="177" t="s">
        <v>262</v>
      </c>
      <c r="BZ585" s="177" t="s">
        <v>277</v>
      </c>
      <c r="CA585" s="177">
        <v>6</v>
      </c>
      <c r="CB585" s="177" t="s">
        <v>879</v>
      </c>
      <c r="CC585" s="122">
        <v>3.99</v>
      </c>
      <c r="CD585" s="178" t="s">
        <v>3476</v>
      </c>
      <c r="CE585" s="177" t="s">
        <v>278</v>
      </c>
      <c r="CF585" s="177" t="s">
        <v>2027</v>
      </c>
      <c r="CG585" s="83" t="s">
        <v>89</v>
      </c>
      <c r="CH585" s="57"/>
      <c r="CV585" s="51"/>
      <c r="CW585" s="51"/>
      <c r="CX585" s="51"/>
      <c r="CY585" s="51"/>
      <c r="CZ585" s="51"/>
      <c r="DA585" s="51"/>
      <c r="DB585" s="51"/>
      <c r="DC585" s="51"/>
      <c r="DD585" s="51"/>
    </row>
    <row r="586" spans="73:108" ht="15" x14ac:dyDescent="0.25">
      <c r="BU586" s="91"/>
      <c r="BV586" s="177">
        <v>2010</v>
      </c>
      <c r="BW586" s="177">
        <v>11</v>
      </c>
      <c r="BX586" s="177" t="s">
        <v>312</v>
      </c>
      <c r="BY586" s="177" t="s">
        <v>262</v>
      </c>
      <c r="BZ586" s="177" t="s">
        <v>277</v>
      </c>
      <c r="CA586" s="177">
        <v>6</v>
      </c>
      <c r="CB586" s="177" t="s">
        <v>879</v>
      </c>
      <c r="CC586" s="122">
        <v>11.51</v>
      </c>
      <c r="CD586" s="178" t="s">
        <v>3476</v>
      </c>
      <c r="CE586" s="177" t="s">
        <v>278</v>
      </c>
      <c r="CF586" s="177" t="s">
        <v>2033</v>
      </c>
      <c r="CG586" s="83" t="s">
        <v>89</v>
      </c>
      <c r="CH586" s="57"/>
      <c r="CV586" s="51"/>
      <c r="CW586" s="51"/>
      <c r="CX586" s="51"/>
      <c r="CY586" s="51"/>
      <c r="CZ586" s="51"/>
      <c r="DA586" s="51"/>
      <c r="DB586" s="51"/>
      <c r="DC586" s="51"/>
      <c r="DD586" s="51"/>
    </row>
    <row r="587" spans="73:108" ht="15" x14ac:dyDescent="0.25">
      <c r="BU587" s="91"/>
      <c r="BV587" s="177">
        <v>2010</v>
      </c>
      <c r="BW587" s="177">
        <v>11</v>
      </c>
      <c r="BX587" s="177" t="s">
        <v>312</v>
      </c>
      <c r="BY587" s="177" t="s">
        <v>262</v>
      </c>
      <c r="BZ587" s="177" t="s">
        <v>277</v>
      </c>
      <c r="CA587" s="177">
        <v>6</v>
      </c>
      <c r="CB587" s="177" t="s">
        <v>879</v>
      </c>
      <c r="CC587" s="122">
        <v>29.14</v>
      </c>
      <c r="CD587" s="178" t="s">
        <v>3853</v>
      </c>
      <c r="CE587" s="177" t="s">
        <v>278</v>
      </c>
      <c r="CF587" s="177" t="s">
        <v>2027</v>
      </c>
      <c r="CG587" s="83" t="s">
        <v>89</v>
      </c>
      <c r="CH587" s="57"/>
      <c r="CV587" s="51"/>
      <c r="CW587" s="51"/>
      <c r="CX587" s="51"/>
      <c r="CY587" s="51"/>
      <c r="CZ587" s="51"/>
      <c r="DA587" s="51"/>
      <c r="DB587" s="51"/>
      <c r="DC587" s="51"/>
      <c r="DD587" s="51"/>
    </row>
    <row r="588" spans="73:108" ht="15" x14ac:dyDescent="0.25">
      <c r="BU588" s="91"/>
      <c r="BV588" s="177">
        <v>2010</v>
      </c>
      <c r="BW588" s="177">
        <v>11</v>
      </c>
      <c r="BX588" s="177" t="s">
        <v>312</v>
      </c>
      <c r="BY588" s="177" t="s">
        <v>262</v>
      </c>
      <c r="BZ588" s="177" t="s">
        <v>277</v>
      </c>
      <c r="CA588" s="177">
        <v>6</v>
      </c>
      <c r="CB588" s="177" t="s">
        <v>879</v>
      </c>
      <c r="CC588" s="122">
        <v>34.19</v>
      </c>
      <c r="CD588" s="178" t="s">
        <v>3854</v>
      </c>
      <c r="CE588" s="177" t="s">
        <v>278</v>
      </c>
      <c r="CF588" s="177" t="s">
        <v>2026</v>
      </c>
      <c r="CG588" s="83" t="s">
        <v>89</v>
      </c>
      <c r="CH588" s="57"/>
      <c r="CV588" s="51"/>
      <c r="CW588" s="51"/>
      <c r="CX588" s="51"/>
      <c r="CY588" s="51"/>
      <c r="CZ588" s="51"/>
      <c r="DA588" s="51"/>
      <c r="DB588" s="51"/>
      <c r="DC588" s="51"/>
      <c r="DD588" s="51"/>
    </row>
    <row r="589" spans="73:108" ht="15" x14ac:dyDescent="0.25">
      <c r="BU589" s="91"/>
      <c r="BV589" s="177">
        <v>2010</v>
      </c>
      <c r="BW589" s="177">
        <v>11</v>
      </c>
      <c r="BX589" s="177" t="s">
        <v>312</v>
      </c>
      <c r="BY589" s="177" t="s">
        <v>262</v>
      </c>
      <c r="BZ589" s="177" t="s">
        <v>277</v>
      </c>
      <c r="CA589" s="177">
        <v>6</v>
      </c>
      <c r="CB589" s="177" t="s">
        <v>879</v>
      </c>
      <c r="CC589" s="122">
        <v>15.05</v>
      </c>
      <c r="CD589" s="178" t="s">
        <v>3855</v>
      </c>
      <c r="CE589" s="177" t="s">
        <v>278</v>
      </c>
      <c r="CF589" s="177" t="s">
        <v>2027</v>
      </c>
      <c r="CG589" s="83" t="s">
        <v>89</v>
      </c>
      <c r="CH589" s="57"/>
      <c r="CV589" s="51"/>
      <c r="CW589" s="51"/>
      <c r="CX589" s="51"/>
      <c r="CY589" s="51"/>
      <c r="CZ589" s="51"/>
      <c r="DA589" s="51"/>
      <c r="DB589" s="51"/>
      <c r="DC589" s="51"/>
      <c r="DD589" s="51"/>
    </row>
    <row r="590" spans="73:108" ht="15" x14ac:dyDescent="0.25">
      <c r="BU590" s="91"/>
      <c r="BV590" s="177">
        <v>2010</v>
      </c>
      <c r="BW590" s="177">
        <v>11</v>
      </c>
      <c r="BX590" s="177" t="s">
        <v>312</v>
      </c>
      <c r="BY590" s="177" t="s">
        <v>262</v>
      </c>
      <c r="BZ590" s="177" t="s">
        <v>277</v>
      </c>
      <c r="CA590" s="177">
        <v>6</v>
      </c>
      <c r="CB590" s="177" t="s">
        <v>879</v>
      </c>
      <c r="CC590" s="122">
        <v>15.77</v>
      </c>
      <c r="CD590" s="178" t="s">
        <v>3856</v>
      </c>
      <c r="CE590" s="177" t="s">
        <v>278</v>
      </c>
      <c r="CF590" s="177" t="s">
        <v>2026</v>
      </c>
      <c r="CG590" s="83" t="s">
        <v>89</v>
      </c>
      <c r="CH590" s="57"/>
      <c r="CV590" s="51"/>
      <c r="CW590" s="51"/>
      <c r="CX590" s="51"/>
      <c r="CY590" s="51"/>
      <c r="CZ590" s="51"/>
      <c r="DA590" s="51"/>
      <c r="DB590" s="51"/>
      <c r="DC590" s="51"/>
      <c r="DD590" s="51"/>
    </row>
    <row r="591" spans="73:108" ht="15" x14ac:dyDescent="0.25">
      <c r="BU591" s="91"/>
      <c r="BV591" s="177">
        <v>2010</v>
      </c>
      <c r="BW591" s="177">
        <v>11</v>
      </c>
      <c r="BX591" s="177" t="s">
        <v>312</v>
      </c>
      <c r="BY591" s="177" t="s">
        <v>262</v>
      </c>
      <c r="BZ591" s="177" t="s">
        <v>277</v>
      </c>
      <c r="CA591" s="177">
        <v>6</v>
      </c>
      <c r="CB591" s="177" t="s">
        <v>879</v>
      </c>
      <c r="CC591" s="122">
        <v>20.99</v>
      </c>
      <c r="CD591" s="178" t="s">
        <v>3857</v>
      </c>
      <c r="CE591" s="177" t="s">
        <v>278</v>
      </c>
      <c r="CF591" s="177" t="s">
        <v>2026</v>
      </c>
      <c r="CG591" s="83" t="s">
        <v>89</v>
      </c>
      <c r="CH591" s="57"/>
      <c r="CV591" s="51"/>
      <c r="CW591" s="51"/>
      <c r="CX591" s="51"/>
      <c r="CY591" s="51"/>
      <c r="CZ591" s="51"/>
      <c r="DA591" s="51"/>
      <c r="DB591" s="51"/>
      <c r="DC591" s="51"/>
      <c r="DD591" s="51"/>
    </row>
    <row r="592" spans="73:108" ht="15" x14ac:dyDescent="0.25">
      <c r="BU592" s="91"/>
      <c r="BV592" s="177">
        <v>2010</v>
      </c>
      <c r="BW592" s="177">
        <v>11</v>
      </c>
      <c r="BX592" s="177" t="s">
        <v>312</v>
      </c>
      <c r="BY592" s="177" t="s">
        <v>262</v>
      </c>
      <c r="BZ592" s="177" t="s">
        <v>277</v>
      </c>
      <c r="CA592" s="177">
        <v>6</v>
      </c>
      <c r="CB592" s="177" t="s">
        <v>879</v>
      </c>
      <c r="CC592" s="122">
        <v>41.97</v>
      </c>
      <c r="CD592" s="178" t="s">
        <v>3857</v>
      </c>
      <c r="CE592" s="177" t="s">
        <v>278</v>
      </c>
      <c r="CF592" s="177" t="s">
        <v>2027</v>
      </c>
      <c r="CG592" s="83" t="s">
        <v>89</v>
      </c>
      <c r="CH592" s="57"/>
      <c r="CV592" s="51"/>
      <c r="CW592" s="51"/>
      <c r="CX592" s="51"/>
      <c r="CY592" s="51"/>
      <c r="CZ592" s="51"/>
      <c r="DA592" s="51"/>
      <c r="DB592" s="51"/>
      <c r="DC592" s="51"/>
      <c r="DD592" s="51"/>
    </row>
    <row r="593" spans="73:108" ht="15" x14ac:dyDescent="0.25">
      <c r="BU593" s="91"/>
      <c r="BV593" s="177">
        <v>2010</v>
      </c>
      <c r="BW593" s="177">
        <v>11</v>
      </c>
      <c r="BX593" s="177" t="s">
        <v>312</v>
      </c>
      <c r="BY593" s="177" t="s">
        <v>262</v>
      </c>
      <c r="BZ593" s="177" t="s">
        <v>277</v>
      </c>
      <c r="CA593" s="177">
        <v>6</v>
      </c>
      <c r="CB593" s="177" t="s">
        <v>879</v>
      </c>
      <c r="CC593" s="122">
        <v>0</v>
      </c>
      <c r="CD593" s="178" t="s">
        <v>3858</v>
      </c>
      <c r="CE593" s="177" t="s">
        <v>278</v>
      </c>
      <c r="CF593" s="177" t="s">
        <v>2026</v>
      </c>
      <c r="CG593" s="83" t="s">
        <v>89</v>
      </c>
      <c r="CH593" s="57"/>
      <c r="CV593" s="51"/>
      <c r="CW593" s="51"/>
      <c r="CX593" s="51"/>
      <c r="CY593" s="51"/>
      <c r="CZ593" s="51"/>
      <c r="DA593" s="51"/>
      <c r="DB593" s="51"/>
      <c r="DC593" s="51"/>
      <c r="DD593" s="51"/>
    </row>
    <row r="594" spans="73:108" ht="15" x14ac:dyDescent="0.25">
      <c r="BU594" s="91"/>
      <c r="BV594" s="177">
        <v>2010</v>
      </c>
      <c r="BW594" s="177">
        <v>11</v>
      </c>
      <c r="BX594" s="177" t="s">
        <v>312</v>
      </c>
      <c r="BY594" s="177" t="s">
        <v>262</v>
      </c>
      <c r="BZ594" s="177" t="s">
        <v>277</v>
      </c>
      <c r="CA594" s="177">
        <v>6</v>
      </c>
      <c r="CB594" s="177" t="s">
        <v>879</v>
      </c>
      <c r="CC594" s="122">
        <v>0</v>
      </c>
      <c r="CD594" s="178" t="s">
        <v>3858</v>
      </c>
      <c r="CE594" s="177" t="s">
        <v>278</v>
      </c>
      <c r="CF594" s="177" t="s">
        <v>2027</v>
      </c>
      <c r="CG594" s="83" t="s">
        <v>89</v>
      </c>
      <c r="CH594" s="57"/>
      <c r="CV594" s="51"/>
      <c r="CW594" s="51"/>
      <c r="CX594" s="51"/>
      <c r="CY594" s="51"/>
      <c r="CZ594" s="51"/>
      <c r="DA594" s="51"/>
      <c r="DB594" s="51"/>
      <c r="DC594" s="51"/>
      <c r="DD594" s="51"/>
    </row>
    <row r="595" spans="73:108" ht="15" x14ac:dyDescent="0.25">
      <c r="BU595" s="91"/>
      <c r="BV595" s="177">
        <v>2010</v>
      </c>
      <c r="BW595" s="177">
        <v>11</v>
      </c>
      <c r="BX595" s="177" t="s">
        <v>312</v>
      </c>
      <c r="BY595" s="177" t="s">
        <v>262</v>
      </c>
      <c r="BZ595" s="177" t="s">
        <v>277</v>
      </c>
      <c r="CA595" s="177">
        <v>6</v>
      </c>
      <c r="CB595" s="177" t="s">
        <v>879</v>
      </c>
      <c r="CC595" s="122">
        <v>14.52</v>
      </c>
      <c r="CD595" s="178" t="s">
        <v>3859</v>
      </c>
      <c r="CE595" s="177" t="s">
        <v>278</v>
      </c>
      <c r="CF595" s="177" t="s">
        <v>2027</v>
      </c>
      <c r="CG595" s="83" t="s">
        <v>89</v>
      </c>
      <c r="CH595" s="57"/>
      <c r="CV595" s="51"/>
      <c r="CW595" s="51"/>
      <c r="CX595" s="51"/>
      <c r="CY595" s="51"/>
      <c r="CZ595" s="51"/>
      <c r="DA595" s="51"/>
      <c r="DB595" s="51"/>
      <c r="DC595" s="51"/>
      <c r="DD595" s="51"/>
    </row>
    <row r="596" spans="73:108" ht="15" x14ac:dyDescent="0.25">
      <c r="BU596" s="91"/>
      <c r="BV596" s="177">
        <v>2010</v>
      </c>
      <c r="BW596" s="177">
        <v>11</v>
      </c>
      <c r="BX596" s="177" t="s">
        <v>312</v>
      </c>
      <c r="BY596" s="177" t="s">
        <v>262</v>
      </c>
      <c r="BZ596" s="177" t="s">
        <v>277</v>
      </c>
      <c r="CA596" s="177">
        <v>6</v>
      </c>
      <c r="CB596" s="177" t="s">
        <v>879</v>
      </c>
      <c r="CC596" s="122">
        <v>8.2100000000000009</v>
      </c>
      <c r="CD596" s="178" t="s">
        <v>224</v>
      </c>
      <c r="CE596" s="177" t="s">
        <v>278</v>
      </c>
      <c r="CF596" s="177" t="s">
        <v>2026</v>
      </c>
      <c r="CG596" s="83" t="s">
        <v>89</v>
      </c>
      <c r="CH596" s="57"/>
      <c r="CV596" s="51"/>
      <c r="CW596" s="51"/>
      <c r="CX596" s="51"/>
      <c r="CY596" s="51"/>
      <c r="CZ596" s="51"/>
      <c r="DA596" s="51"/>
      <c r="DB596" s="51"/>
      <c r="DC596" s="51"/>
      <c r="DD596" s="51"/>
    </row>
    <row r="597" spans="73:108" ht="15" x14ac:dyDescent="0.25">
      <c r="BU597" s="91"/>
      <c r="BV597" s="177">
        <v>2010</v>
      </c>
      <c r="BW597" s="177">
        <v>11</v>
      </c>
      <c r="BX597" s="177" t="s">
        <v>312</v>
      </c>
      <c r="BY597" s="177" t="s">
        <v>262</v>
      </c>
      <c r="BZ597" s="177" t="s">
        <v>277</v>
      </c>
      <c r="CA597" s="177">
        <v>6</v>
      </c>
      <c r="CB597" s="177" t="s">
        <v>879</v>
      </c>
      <c r="CC597" s="122">
        <v>9.26</v>
      </c>
      <c r="CD597" s="178" t="s">
        <v>220</v>
      </c>
      <c r="CE597" s="177" t="s">
        <v>278</v>
      </c>
      <c r="CF597" s="177" t="s">
        <v>2026</v>
      </c>
      <c r="CG597" s="83" t="s">
        <v>89</v>
      </c>
      <c r="CH597" s="57"/>
      <c r="CV597" s="51"/>
      <c r="CW597" s="51"/>
      <c r="CX597" s="51"/>
      <c r="CY597" s="51"/>
      <c r="CZ597" s="51"/>
      <c r="DA597" s="51"/>
      <c r="DB597" s="51"/>
      <c r="DC597" s="51"/>
      <c r="DD597" s="51"/>
    </row>
    <row r="598" spans="73:108" ht="15" x14ac:dyDescent="0.25">
      <c r="BU598" s="91"/>
      <c r="BV598" s="177">
        <v>2010</v>
      </c>
      <c r="BW598" s="177">
        <v>11</v>
      </c>
      <c r="BX598" s="177" t="s">
        <v>312</v>
      </c>
      <c r="BY598" s="177" t="s">
        <v>262</v>
      </c>
      <c r="BZ598" s="177" t="s">
        <v>277</v>
      </c>
      <c r="CA598" s="177">
        <v>6</v>
      </c>
      <c r="CB598" s="177" t="s">
        <v>879</v>
      </c>
      <c r="CC598" s="122">
        <v>18.53</v>
      </c>
      <c r="CD598" s="178" t="s">
        <v>220</v>
      </c>
      <c r="CE598" s="177" t="s">
        <v>278</v>
      </c>
      <c r="CF598" s="177" t="s">
        <v>2027</v>
      </c>
      <c r="CG598" s="83" t="s">
        <v>89</v>
      </c>
      <c r="CH598" s="57"/>
      <c r="CV598" s="51"/>
      <c r="CW598" s="51"/>
      <c r="CX598" s="51"/>
      <c r="CY598" s="51"/>
      <c r="CZ598" s="51"/>
      <c r="DA598" s="51"/>
      <c r="DB598" s="51"/>
      <c r="DC598" s="51"/>
      <c r="DD598" s="51"/>
    </row>
    <row r="599" spans="73:108" ht="15" x14ac:dyDescent="0.25">
      <c r="BU599" s="91"/>
      <c r="BV599" s="177">
        <v>2010</v>
      </c>
      <c r="BW599" s="177">
        <v>11</v>
      </c>
      <c r="BX599" s="177" t="s">
        <v>312</v>
      </c>
      <c r="BY599" s="177" t="s">
        <v>262</v>
      </c>
      <c r="BZ599" s="177" t="s">
        <v>277</v>
      </c>
      <c r="CA599" s="177">
        <v>6</v>
      </c>
      <c r="CB599" s="177" t="s">
        <v>879</v>
      </c>
      <c r="CC599" s="122">
        <v>0</v>
      </c>
      <c r="CD599" s="178" t="s">
        <v>3860</v>
      </c>
      <c r="CE599" s="177" t="s">
        <v>278</v>
      </c>
      <c r="CF599" s="177" t="s">
        <v>2026</v>
      </c>
      <c r="CG599" s="83" t="s">
        <v>89</v>
      </c>
      <c r="CH599" s="57"/>
      <c r="CV599" s="51"/>
      <c r="CW599" s="51"/>
      <c r="CX599" s="51"/>
      <c r="CY599" s="51"/>
      <c r="CZ599" s="51"/>
      <c r="DA599" s="51"/>
      <c r="DB599" s="51"/>
      <c r="DC599" s="51"/>
      <c r="DD599" s="51"/>
    </row>
    <row r="600" spans="73:108" ht="15" x14ac:dyDescent="0.25">
      <c r="BU600" s="91"/>
      <c r="BV600" s="177">
        <v>2010</v>
      </c>
      <c r="BW600" s="177">
        <v>11</v>
      </c>
      <c r="BX600" s="177" t="s">
        <v>312</v>
      </c>
      <c r="BY600" s="177" t="s">
        <v>262</v>
      </c>
      <c r="BZ600" s="177" t="s">
        <v>277</v>
      </c>
      <c r="CA600" s="177">
        <v>6</v>
      </c>
      <c r="CB600" s="177" t="s">
        <v>879</v>
      </c>
      <c r="CC600" s="122">
        <v>0</v>
      </c>
      <c r="CD600" s="178" t="s">
        <v>3860</v>
      </c>
      <c r="CE600" s="177" t="s">
        <v>278</v>
      </c>
      <c r="CF600" s="177" t="s">
        <v>2027</v>
      </c>
      <c r="CG600" s="83" t="s">
        <v>89</v>
      </c>
      <c r="CH600" s="57"/>
      <c r="CV600" s="51"/>
      <c r="CW600" s="51"/>
      <c r="CX600" s="51"/>
      <c r="CY600" s="51"/>
      <c r="CZ600" s="51"/>
      <c r="DA600" s="51"/>
      <c r="DB600" s="51"/>
      <c r="DC600" s="51"/>
      <c r="DD600" s="51"/>
    </row>
    <row r="601" spans="73:108" ht="15" x14ac:dyDescent="0.25">
      <c r="BU601" s="91"/>
      <c r="BV601" s="177">
        <v>2010</v>
      </c>
      <c r="BW601" s="177">
        <v>11</v>
      </c>
      <c r="BX601" s="177" t="s">
        <v>312</v>
      </c>
      <c r="BY601" s="177" t="s">
        <v>262</v>
      </c>
      <c r="BZ601" s="177" t="s">
        <v>277</v>
      </c>
      <c r="CA601" s="177">
        <v>6</v>
      </c>
      <c r="CB601" s="177" t="s">
        <v>879</v>
      </c>
      <c r="CC601" s="122">
        <v>61.64</v>
      </c>
      <c r="CD601" s="178" t="s">
        <v>3860</v>
      </c>
      <c r="CE601" s="177" t="s">
        <v>278</v>
      </c>
      <c r="CF601" s="177" t="s">
        <v>2030</v>
      </c>
      <c r="CG601" s="83" t="s">
        <v>89</v>
      </c>
      <c r="CH601" s="57"/>
      <c r="CV601" s="51"/>
      <c r="CW601" s="51"/>
      <c r="CX601" s="51"/>
      <c r="CY601" s="51"/>
      <c r="CZ601" s="51"/>
      <c r="DA601" s="51"/>
      <c r="DB601" s="51"/>
      <c r="DC601" s="51"/>
      <c r="DD601" s="51"/>
    </row>
    <row r="602" spans="73:108" ht="15" x14ac:dyDescent="0.25">
      <c r="BU602" s="91"/>
      <c r="BV602" s="177">
        <v>2010</v>
      </c>
      <c r="BW602" s="177">
        <v>11</v>
      </c>
      <c r="BX602" s="177" t="s">
        <v>312</v>
      </c>
      <c r="BY602" s="177" t="s">
        <v>262</v>
      </c>
      <c r="BZ602" s="177" t="s">
        <v>277</v>
      </c>
      <c r="CA602" s="177">
        <v>6</v>
      </c>
      <c r="CB602" s="177" t="s">
        <v>879</v>
      </c>
      <c r="CC602" s="122">
        <v>120.69</v>
      </c>
      <c r="CD602" s="178" t="s">
        <v>3860</v>
      </c>
      <c r="CE602" s="177" t="s">
        <v>278</v>
      </c>
      <c r="CF602" s="177" t="s">
        <v>2035</v>
      </c>
      <c r="CG602" s="83" t="s">
        <v>89</v>
      </c>
      <c r="CH602" s="57"/>
      <c r="CV602" s="51"/>
      <c r="CW602" s="51"/>
      <c r="CX602" s="51"/>
      <c r="CY602" s="51"/>
      <c r="CZ602" s="51"/>
      <c r="DA602" s="51"/>
      <c r="DB602" s="51"/>
      <c r="DC602" s="51"/>
      <c r="DD602" s="51"/>
    </row>
    <row r="603" spans="73:108" ht="15" x14ac:dyDescent="0.25">
      <c r="BU603" s="91"/>
      <c r="BV603" s="177">
        <v>2010</v>
      </c>
      <c r="BW603" s="177">
        <v>11</v>
      </c>
      <c r="BX603" s="177" t="s">
        <v>312</v>
      </c>
      <c r="BY603" s="177" t="s">
        <v>262</v>
      </c>
      <c r="BZ603" s="177" t="s">
        <v>277</v>
      </c>
      <c r="CA603" s="177">
        <v>6</v>
      </c>
      <c r="CB603" s="177" t="s">
        <v>879</v>
      </c>
      <c r="CC603" s="122">
        <v>9.61</v>
      </c>
      <c r="CD603" s="178" t="s">
        <v>2419</v>
      </c>
      <c r="CE603" s="177" t="s">
        <v>278</v>
      </c>
      <c r="CF603" s="177" t="s">
        <v>2026</v>
      </c>
      <c r="CG603" s="83" t="s">
        <v>89</v>
      </c>
      <c r="CH603" s="57"/>
      <c r="CV603" s="51"/>
      <c r="CW603" s="51"/>
      <c r="CX603" s="51"/>
      <c r="CY603" s="51"/>
      <c r="CZ603" s="51"/>
      <c r="DA603" s="51"/>
      <c r="DB603" s="51"/>
      <c r="DC603" s="51"/>
      <c r="DD603" s="51"/>
    </row>
    <row r="604" spans="73:108" ht="15" x14ac:dyDescent="0.25">
      <c r="BU604" s="91"/>
      <c r="BV604" s="177">
        <v>2010</v>
      </c>
      <c r="BW604" s="177">
        <v>11</v>
      </c>
      <c r="BX604" s="177" t="s">
        <v>312</v>
      </c>
      <c r="BY604" s="177" t="s">
        <v>262</v>
      </c>
      <c r="BZ604" s="177" t="s">
        <v>277</v>
      </c>
      <c r="CA604" s="177">
        <v>6</v>
      </c>
      <c r="CB604" s="177" t="s">
        <v>879</v>
      </c>
      <c r="CC604" s="122">
        <v>13.66</v>
      </c>
      <c r="CD604" s="178" t="s">
        <v>3</v>
      </c>
      <c r="CE604" s="177" t="s">
        <v>278</v>
      </c>
      <c r="CF604" s="177" t="s">
        <v>2026</v>
      </c>
      <c r="CG604" s="83" t="s">
        <v>89</v>
      </c>
      <c r="CH604" s="57"/>
      <c r="CV604" s="51"/>
      <c r="CW604" s="51"/>
      <c r="CX604" s="51"/>
      <c r="CY604" s="51"/>
      <c r="CZ604" s="51"/>
      <c r="DA604" s="51"/>
      <c r="DB604" s="51"/>
      <c r="DC604" s="51"/>
      <c r="DD604" s="51"/>
    </row>
    <row r="605" spans="73:108" ht="15" x14ac:dyDescent="0.25">
      <c r="BU605" s="91"/>
      <c r="BV605" s="177">
        <v>2010</v>
      </c>
      <c r="BW605" s="177">
        <v>11</v>
      </c>
      <c r="BX605" s="177" t="s">
        <v>312</v>
      </c>
      <c r="BY605" s="177" t="s">
        <v>262</v>
      </c>
      <c r="BZ605" s="177" t="s">
        <v>277</v>
      </c>
      <c r="CA605" s="177">
        <v>6</v>
      </c>
      <c r="CB605" s="177" t="s">
        <v>879</v>
      </c>
      <c r="CC605" s="122">
        <v>19.39</v>
      </c>
      <c r="CD605" s="178" t="s">
        <v>4</v>
      </c>
      <c r="CE605" s="177" t="s">
        <v>278</v>
      </c>
      <c r="CF605" s="177" t="s">
        <v>2026</v>
      </c>
      <c r="CG605" s="83" t="s">
        <v>89</v>
      </c>
      <c r="CH605" s="57"/>
      <c r="CV605" s="51"/>
      <c r="CW605" s="51"/>
      <c r="CX605" s="51"/>
      <c r="CY605" s="51"/>
      <c r="CZ605" s="51"/>
      <c r="DA605" s="51"/>
      <c r="DB605" s="51"/>
      <c r="DC605" s="51"/>
      <c r="DD605" s="51"/>
    </row>
    <row r="606" spans="73:108" ht="15" x14ac:dyDescent="0.25">
      <c r="BU606" s="91"/>
      <c r="BV606" s="177">
        <v>2010</v>
      </c>
      <c r="BW606" s="177">
        <v>12</v>
      </c>
      <c r="BX606" s="177" t="s">
        <v>312</v>
      </c>
      <c r="BY606" s="177" t="s">
        <v>262</v>
      </c>
      <c r="BZ606" s="177" t="s">
        <v>277</v>
      </c>
      <c r="CA606" s="177">
        <v>6</v>
      </c>
      <c r="CB606" s="177" t="s">
        <v>879</v>
      </c>
      <c r="CC606" s="122">
        <v>10.48</v>
      </c>
      <c r="CD606" s="178" t="s">
        <v>3858</v>
      </c>
      <c r="CE606" s="177" t="s">
        <v>278</v>
      </c>
      <c r="CF606" s="177" t="s">
        <v>2083</v>
      </c>
      <c r="CG606" s="83" t="s">
        <v>89</v>
      </c>
      <c r="CH606" s="57"/>
      <c r="CV606" s="51"/>
      <c r="CW606" s="51"/>
      <c r="CX606" s="51"/>
      <c r="CY606" s="51"/>
      <c r="CZ606" s="51"/>
      <c r="DA606" s="51"/>
      <c r="DB606" s="51"/>
      <c r="DC606" s="51"/>
      <c r="DD606" s="51"/>
    </row>
    <row r="607" spans="73:108" ht="15" x14ac:dyDescent="0.25">
      <c r="BU607" s="91"/>
      <c r="BV607" s="177">
        <v>2010</v>
      </c>
      <c r="BW607" s="177">
        <v>12</v>
      </c>
      <c r="BX607" s="177" t="s">
        <v>312</v>
      </c>
      <c r="BY607" s="177" t="s">
        <v>262</v>
      </c>
      <c r="BZ607" s="177" t="s">
        <v>277</v>
      </c>
      <c r="CA607" s="177">
        <v>6</v>
      </c>
      <c r="CB607" s="177" t="s">
        <v>879</v>
      </c>
      <c r="CC607" s="122">
        <v>20.95</v>
      </c>
      <c r="CD607" s="178" t="s">
        <v>3858</v>
      </c>
      <c r="CE607" s="177" t="s">
        <v>278</v>
      </c>
      <c r="CF607" s="177" t="s">
        <v>2084</v>
      </c>
      <c r="CG607" s="83" t="s">
        <v>89</v>
      </c>
      <c r="CH607" s="57"/>
      <c r="CV607" s="51"/>
      <c r="CW607" s="51"/>
      <c r="CX607" s="51"/>
      <c r="CY607" s="51"/>
      <c r="CZ607" s="51"/>
      <c r="DA607" s="51"/>
      <c r="DB607" s="51"/>
      <c r="DC607" s="51"/>
      <c r="DD607" s="51"/>
    </row>
    <row r="608" spans="73:108" ht="15" x14ac:dyDescent="0.25">
      <c r="BU608" s="91"/>
      <c r="BV608" s="177">
        <v>2010</v>
      </c>
      <c r="BW608" s="177">
        <v>12</v>
      </c>
      <c r="BX608" s="177" t="s">
        <v>281</v>
      </c>
      <c r="BY608" s="177" t="s">
        <v>262</v>
      </c>
      <c r="BZ608" s="177" t="s">
        <v>277</v>
      </c>
      <c r="CA608" s="177">
        <v>6</v>
      </c>
      <c r="CB608" s="177" t="s">
        <v>264</v>
      </c>
      <c r="CC608" s="122">
        <v>14.01</v>
      </c>
      <c r="CD608" s="178" t="s">
        <v>2515</v>
      </c>
      <c r="CE608" s="177" t="s">
        <v>278</v>
      </c>
      <c r="CF608" s="177" t="s">
        <v>2092</v>
      </c>
      <c r="CG608" s="83" t="s">
        <v>89</v>
      </c>
      <c r="CH608" s="57"/>
      <c r="CV608" s="51"/>
      <c r="CW608" s="51"/>
      <c r="CX608" s="51"/>
      <c r="CY608" s="51"/>
      <c r="CZ608" s="51"/>
      <c r="DA608" s="51"/>
      <c r="DB608" s="51"/>
      <c r="DC608" s="51"/>
      <c r="DD608" s="51"/>
    </row>
    <row r="609" spans="73:108" ht="15" x14ac:dyDescent="0.25">
      <c r="BU609" s="91"/>
      <c r="BV609" s="177">
        <v>2010</v>
      </c>
      <c r="BW609" s="177">
        <v>12</v>
      </c>
      <c r="BX609" s="177" t="s">
        <v>281</v>
      </c>
      <c r="BY609" s="177" t="s">
        <v>262</v>
      </c>
      <c r="BZ609" s="177" t="s">
        <v>277</v>
      </c>
      <c r="CA609" s="177">
        <v>6</v>
      </c>
      <c r="CB609" s="177" t="s">
        <v>264</v>
      </c>
      <c r="CC609" s="122">
        <v>43.37</v>
      </c>
      <c r="CD609" s="178" t="s">
        <v>3912</v>
      </c>
      <c r="CE609" s="177" t="s">
        <v>278</v>
      </c>
      <c r="CF609" s="177" t="s">
        <v>2092</v>
      </c>
      <c r="CG609" s="83" t="s">
        <v>89</v>
      </c>
      <c r="CH609" s="57"/>
      <c r="CV609" s="51"/>
      <c r="CW609" s="51"/>
      <c r="CX609" s="51"/>
      <c r="CY609" s="51"/>
      <c r="CZ609" s="51"/>
      <c r="DA609" s="51"/>
      <c r="DB609" s="51"/>
      <c r="DC609" s="51"/>
      <c r="DD609" s="51"/>
    </row>
    <row r="610" spans="73:108" ht="15" x14ac:dyDescent="0.25">
      <c r="BU610" s="91"/>
      <c r="BV610" s="177">
        <v>2010</v>
      </c>
      <c r="BW610" s="177">
        <v>12</v>
      </c>
      <c r="BX610" s="177" t="s">
        <v>281</v>
      </c>
      <c r="BY610" s="177" t="s">
        <v>262</v>
      </c>
      <c r="BZ610" s="177" t="s">
        <v>277</v>
      </c>
      <c r="CA610" s="177">
        <v>6</v>
      </c>
      <c r="CB610" s="177" t="s">
        <v>264</v>
      </c>
      <c r="CC610" s="122">
        <v>59.9</v>
      </c>
      <c r="CD610" s="178" t="s">
        <v>3913</v>
      </c>
      <c r="CE610" s="177" t="s">
        <v>278</v>
      </c>
      <c r="CF610" s="177" t="s">
        <v>2092</v>
      </c>
      <c r="CG610" s="83" t="s">
        <v>89</v>
      </c>
      <c r="CH610" s="57"/>
      <c r="CV610" s="51"/>
      <c r="CW610" s="51"/>
      <c r="CX610" s="51"/>
      <c r="CY610" s="51"/>
      <c r="CZ610" s="51"/>
      <c r="DA610" s="51"/>
      <c r="DB610" s="51"/>
      <c r="DC610" s="51"/>
      <c r="DD610" s="51"/>
    </row>
    <row r="611" spans="73:108" ht="15" x14ac:dyDescent="0.25">
      <c r="BU611" s="91"/>
      <c r="BV611" s="177">
        <v>2009</v>
      </c>
      <c r="BW611" s="177">
        <v>2</v>
      </c>
      <c r="BX611" s="177" t="s">
        <v>269</v>
      </c>
      <c r="BY611" s="177" t="s">
        <v>262</v>
      </c>
      <c r="BZ611" s="177" t="s">
        <v>277</v>
      </c>
      <c r="CA611" s="177">
        <v>6</v>
      </c>
      <c r="CB611" s="177" t="s">
        <v>264</v>
      </c>
      <c r="CC611" s="122">
        <v>0.08</v>
      </c>
      <c r="CD611" s="178" t="s">
        <v>2613</v>
      </c>
      <c r="CE611" s="177" t="s">
        <v>1236</v>
      </c>
      <c r="CF611" s="177" t="s">
        <v>1205</v>
      </c>
      <c r="CG611" s="83" t="s">
        <v>89</v>
      </c>
      <c r="CH611" s="57"/>
      <c r="CV611" s="51"/>
      <c r="CW611" s="51"/>
      <c r="CX611" s="51"/>
      <c r="CY611" s="51"/>
      <c r="CZ611" s="51"/>
      <c r="DA611" s="51"/>
      <c r="DB611" s="51"/>
      <c r="DC611" s="51"/>
      <c r="DD611" s="51"/>
    </row>
    <row r="612" spans="73:108" ht="15" x14ac:dyDescent="0.25">
      <c r="BU612" s="91"/>
      <c r="BV612" s="177">
        <v>2009</v>
      </c>
      <c r="BW612" s="177">
        <v>3</v>
      </c>
      <c r="BX612" s="177" t="s">
        <v>269</v>
      </c>
      <c r="BY612" s="177" t="s">
        <v>262</v>
      </c>
      <c r="BZ612" s="177" t="s">
        <v>277</v>
      </c>
      <c r="CA612" s="177">
        <v>6</v>
      </c>
      <c r="CB612" s="177" t="s">
        <v>264</v>
      </c>
      <c r="CC612" s="122">
        <v>-0.08</v>
      </c>
      <c r="CD612" s="178" t="s">
        <v>2613</v>
      </c>
      <c r="CE612" s="177" t="s">
        <v>1236</v>
      </c>
      <c r="CF612" s="177" t="s">
        <v>1205</v>
      </c>
      <c r="CG612" s="83" t="s">
        <v>89</v>
      </c>
      <c r="CH612" s="57"/>
      <c r="CV612" s="51"/>
      <c r="CW612" s="51"/>
      <c r="CX612" s="51"/>
      <c r="CY612" s="51"/>
      <c r="CZ612" s="51"/>
      <c r="DA612" s="51"/>
      <c r="DB612" s="51"/>
      <c r="DC612" s="51"/>
      <c r="DD612" s="51"/>
    </row>
    <row r="613" spans="73:108" ht="15" x14ac:dyDescent="0.25">
      <c r="BU613" s="91"/>
      <c r="BV613" s="177">
        <v>2009</v>
      </c>
      <c r="BW613" s="177">
        <v>3</v>
      </c>
      <c r="BX613" s="177" t="s">
        <v>269</v>
      </c>
      <c r="BY613" s="177" t="s">
        <v>262</v>
      </c>
      <c r="BZ613" s="177" t="s">
        <v>266</v>
      </c>
      <c r="CA613" s="177">
        <v>6</v>
      </c>
      <c r="CB613" s="177" t="s">
        <v>264</v>
      </c>
      <c r="CC613" s="122">
        <v>202.38</v>
      </c>
      <c r="CD613" s="178" t="s">
        <v>61</v>
      </c>
      <c r="CE613" s="177" t="s">
        <v>1236</v>
      </c>
      <c r="CF613" s="177" t="s">
        <v>1173</v>
      </c>
      <c r="CG613" s="83" t="s">
        <v>89</v>
      </c>
      <c r="CH613" s="57"/>
      <c r="CV613" s="51"/>
      <c r="CW613" s="51"/>
      <c r="CX613" s="51"/>
      <c r="CY613" s="51"/>
      <c r="CZ613" s="51"/>
      <c r="DA613" s="51"/>
      <c r="DB613" s="51"/>
      <c r="DC613" s="51"/>
      <c r="DD613" s="51"/>
    </row>
    <row r="614" spans="73:108" ht="15" x14ac:dyDescent="0.25">
      <c r="BU614" s="91"/>
      <c r="BV614" s="177">
        <v>2009</v>
      </c>
      <c r="BW614" s="177">
        <v>8</v>
      </c>
      <c r="BX614" s="177" t="s">
        <v>269</v>
      </c>
      <c r="BY614" s="177" t="s">
        <v>262</v>
      </c>
      <c r="BZ614" s="177" t="s">
        <v>277</v>
      </c>
      <c r="CA614" s="177">
        <v>6</v>
      </c>
      <c r="CB614" s="177" t="s">
        <v>264</v>
      </c>
      <c r="CC614" s="122">
        <v>27.17</v>
      </c>
      <c r="CD614" s="178" t="s">
        <v>54</v>
      </c>
      <c r="CE614" s="177" t="s">
        <v>1236</v>
      </c>
      <c r="CF614" s="177" t="s">
        <v>1366</v>
      </c>
      <c r="CG614" s="83" t="s">
        <v>89</v>
      </c>
      <c r="CH614" s="57"/>
      <c r="CV614" s="51"/>
      <c r="CW614" s="51"/>
      <c r="CX614" s="51"/>
      <c r="CY614" s="51"/>
      <c r="CZ614" s="51"/>
      <c r="DA614" s="51"/>
      <c r="DB614" s="51"/>
      <c r="DC614" s="51"/>
      <c r="DD614" s="51"/>
    </row>
    <row r="615" spans="73:108" ht="15" x14ac:dyDescent="0.25">
      <c r="BU615" s="91"/>
      <c r="BV615" s="177">
        <v>2009</v>
      </c>
      <c r="BW615" s="177">
        <v>10</v>
      </c>
      <c r="BX615" s="177" t="s">
        <v>269</v>
      </c>
      <c r="BY615" s="177" t="s">
        <v>262</v>
      </c>
      <c r="BZ615" s="177" t="s">
        <v>277</v>
      </c>
      <c r="CA615" s="177">
        <v>6</v>
      </c>
      <c r="CB615" s="177" t="s">
        <v>264</v>
      </c>
      <c r="CC615" s="122">
        <v>109.19</v>
      </c>
      <c r="CD615" s="178" t="s">
        <v>61</v>
      </c>
      <c r="CE615" s="177" t="s">
        <v>1236</v>
      </c>
      <c r="CF615" s="177" t="s">
        <v>1395</v>
      </c>
      <c r="CG615" s="83" t="s">
        <v>89</v>
      </c>
      <c r="CH615" s="57"/>
      <c r="CV615" s="51"/>
      <c r="CW615" s="51"/>
      <c r="CX615" s="51"/>
      <c r="CY615" s="51"/>
      <c r="CZ615" s="51"/>
      <c r="DA615" s="51"/>
      <c r="DB615" s="51"/>
      <c r="DC615" s="51"/>
      <c r="DD615" s="51"/>
    </row>
    <row r="616" spans="73:108" ht="15" x14ac:dyDescent="0.25">
      <c r="BU616" s="91"/>
      <c r="BV616" s="177">
        <v>2009</v>
      </c>
      <c r="BW616" s="177">
        <v>10</v>
      </c>
      <c r="BX616" s="177" t="s">
        <v>269</v>
      </c>
      <c r="BY616" s="177" t="s">
        <v>262</v>
      </c>
      <c r="BZ616" s="177" t="s">
        <v>277</v>
      </c>
      <c r="CA616" s="177">
        <v>6</v>
      </c>
      <c r="CB616" s="177" t="s">
        <v>264</v>
      </c>
      <c r="CC616" s="122">
        <v>132.47</v>
      </c>
      <c r="CD616" s="178" t="s">
        <v>61</v>
      </c>
      <c r="CE616" s="177" t="s">
        <v>1236</v>
      </c>
      <c r="CF616" s="177" t="s">
        <v>1424</v>
      </c>
      <c r="CG616" s="83" t="s">
        <v>89</v>
      </c>
      <c r="CH616" s="57"/>
      <c r="CV616" s="51"/>
      <c r="CW616" s="51"/>
      <c r="CX616" s="51"/>
      <c r="CY616" s="51"/>
      <c r="CZ616" s="51"/>
      <c r="DA616" s="51"/>
      <c r="DB616" s="51"/>
      <c r="DC616" s="51"/>
      <c r="DD616" s="51"/>
    </row>
    <row r="617" spans="73:108" ht="15" x14ac:dyDescent="0.25">
      <c r="BU617" s="91"/>
      <c r="BV617" s="177">
        <v>2009</v>
      </c>
      <c r="BW617" s="177">
        <v>10</v>
      </c>
      <c r="BX617" s="177" t="s">
        <v>269</v>
      </c>
      <c r="BY617" s="177" t="s">
        <v>262</v>
      </c>
      <c r="BZ617" s="177" t="s">
        <v>277</v>
      </c>
      <c r="CA617" s="177">
        <v>6</v>
      </c>
      <c r="CB617" s="177" t="s">
        <v>264</v>
      </c>
      <c r="CC617" s="122">
        <v>3.74</v>
      </c>
      <c r="CD617" s="178" t="s">
        <v>3260</v>
      </c>
      <c r="CE617" s="177" t="s">
        <v>1236</v>
      </c>
      <c r="CF617" s="177" t="s">
        <v>1422</v>
      </c>
      <c r="CG617" s="83" t="s">
        <v>89</v>
      </c>
      <c r="CH617" s="57"/>
      <c r="CV617" s="51"/>
      <c r="CW617" s="51"/>
      <c r="CX617" s="51"/>
      <c r="CY617" s="51"/>
      <c r="CZ617" s="51"/>
      <c r="DA617" s="51"/>
      <c r="DB617" s="51"/>
      <c r="DC617" s="51"/>
      <c r="DD617" s="51"/>
    </row>
    <row r="618" spans="73:108" ht="15" x14ac:dyDescent="0.25">
      <c r="BU618" s="91"/>
      <c r="BV618" s="177">
        <v>2009</v>
      </c>
      <c r="BW618" s="177">
        <v>11</v>
      </c>
      <c r="BX618" s="177" t="s">
        <v>269</v>
      </c>
      <c r="BY618" s="177" t="s">
        <v>262</v>
      </c>
      <c r="BZ618" s="177" t="s">
        <v>277</v>
      </c>
      <c r="CA618" s="177">
        <v>6</v>
      </c>
      <c r="CB618" s="177" t="s">
        <v>264</v>
      </c>
      <c r="CC618" s="122">
        <v>24.78</v>
      </c>
      <c r="CD618" s="178" t="s">
        <v>54</v>
      </c>
      <c r="CE618" s="177" t="s">
        <v>1236</v>
      </c>
      <c r="CF618" s="177" t="s">
        <v>1466</v>
      </c>
      <c r="CG618" s="83" t="s">
        <v>89</v>
      </c>
      <c r="CH618" s="57"/>
      <c r="CV618" s="51"/>
      <c r="CW618" s="51"/>
      <c r="CX618" s="51"/>
      <c r="CY618" s="51"/>
      <c r="CZ618" s="51"/>
      <c r="DA618" s="51"/>
      <c r="DB618" s="51"/>
      <c r="DC618" s="51"/>
      <c r="DD618" s="51"/>
    </row>
    <row r="619" spans="73:108" ht="15" x14ac:dyDescent="0.25">
      <c r="BU619" s="91"/>
      <c r="BV619" s="177">
        <v>2009</v>
      </c>
      <c r="BW619" s="177">
        <v>12</v>
      </c>
      <c r="BX619" s="177" t="s">
        <v>269</v>
      </c>
      <c r="BY619" s="177" t="s">
        <v>262</v>
      </c>
      <c r="BZ619" s="177" t="s">
        <v>277</v>
      </c>
      <c r="CA619" s="177">
        <v>6</v>
      </c>
      <c r="CB619" s="177" t="s">
        <v>264</v>
      </c>
      <c r="CC619" s="122">
        <v>132.47</v>
      </c>
      <c r="CD619" s="178" t="s">
        <v>61</v>
      </c>
      <c r="CE619" s="177" t="s">
        <v>1236</v>
      </c>
      <c r="CF619" s="177" t="s">
        <v>1503</v>
      </c>
      <c r="CG619" s="83" t="s">
        <v>89</v>
      </c>
      <c r="CH619" s="57"/>
      <c r="CV619" s="51"/>
      <c r="CW619" s="51"/>
      <c r="CX619" s="51"/>
      <c r="CY619" s="51"/>
      <c r="CZ619" s="51"/>
      <c r="DA619" s="51"/>
      <c r="DB619" s="51"/>
      <c r="DC619" s="51"/>
      <c r="DD619" s="51"/>
    </row>
    <row r="620" spans="73:108" ht="15" x14ac:dyDescent="0.25">
      <c r="BU620" s="91"/>
      <c r="BV620" s="177">
        <v>2009</v>
      </c>
      <c r="BW620" s="177">
        <v>12</v>
      </c>
      <c r="BX620" s="177" t="s">
        <v>269</v>
      </c>
      <c r="BY620" s="177" t="s">
        <v>262</v>
      </c>
      <c r="BZ620" s="177" t="s">
        <v>277</v>
      </c>
      <c r="CA620" s="177">
        <v>6</v>
      </c>
      <c r="CB620" s="177" t="s">
        <v>264</v>
      </c>
      <c r="CC620" s="122">
        <v>176.62</v>
      </c>
      <c r="CD620" s="178" t="s">
        <v>61</v>
      </c>
      <c r="CE620" s="177" t="s">
        <v>1236</v>
      </c>
      <c r="CF620" s="177" t="s">
        <v>1506</v>
      </c>
      <c r="CG620" s="83" t="s">
        <v>89</v>
      </c>
      <c r="CH620" s="57"/>
      <c r="CV620" s="51"/>
      <c r="CW620" s="51"/>
      <c r="CX620" s="51"/>
      <c r="CY620" s="51"/>
      <c r="CZ620" s="51"/>
      <c r="DA620" s="51"/>
      <c r="DB620" s="51"/>
      <c r="DC620" s="51"/>
      <c r="DD620" s="51"/>
    </row>
    <row r="621" spans="73:108" ht="15" x14ac:dyDescent="0.25">
      <c r="BU621" s="91"/>
      <c r="BV621" s="177">
        <v>2009</v>
      </c>
      <c r="BW621" s="177">
        <v>12</v>
      </c>
      <c r="BX621" s="177" t="s">
        <v>269</v>
      </c>
      <c r="BY621" s="177" t="s">
        <v>262</v>
      </c>
      <c r="BZ621" s="177" t="s">
        <v>277</v>
      </c>
      <c r="CA621" s="177">
        <v>6</v>
      </c>
      <c r="CB621" s="177" t="s">
        <v>264</v>
      </c>
      <c r="CC621" s="122">
        <v>288.83</v>
      </c>
      <c r="CD621" s="178" t="s">
        <v>53</v>
      </c>
      <c r="CE621" s="177" t="s">
        <v>1236</v>
      </c>
      <c r="CF621" s="177" t="s">
        <v>1509</v>
      </c>
      <c r="CG621" s="83" t="s">
        <v>89</v>
      </c>
      <c r="CH621" s="57"/>
      <c r="CV621" s="51"/>
      <c r="CW621" s="51"/>
      <c r="CX621" s="51"/>
      <c r="CY621" s="51"/>
      <c r="CZ621" s="51"/>
      <c r="DA621" s="51"/>
      <c r="DB621" s="51"/>
      <c r="DC621" s="51"/>
      <c r="DD621" s="51"/>
    </row>
    <row r="622" spans="73:108" ht="15" x14ac:dyDescent="0.25">
      <c r="BU622" s="91"/>
      <c r="BV622" s="177">
        <v>2009</v>
      </c>
      <c r="BW622" s="177">
        <v>12</v>
      </c>
      <c r="BX622" s="177" t="s">
        <v>269</v>
      </c>
      <c r="BY622" s="177" t="s">
        <v>262</v>
      </c>
      <c r="BZ622" s="177" t="s">
        <v>277</v>
      </c>
      <c r="CA622" s="177">
        <v>6</v>
      </c>
      <c r="CB622" s="177" t="s">
        <v>264</v>
      </c>
      <c r="CC622" s="122">
        <v>0.3</v>
      </c>
      <c r="CD622" s="178" t="s">
        <v>2613</v>
      </c>
      <c r="CE622" s="177" t="s">
        <v>1236</v>
      </c>
      <c r="CF622" s="177" t="s">
        <v>1508</v>
      </c>
      <c r="CG622" s="83" t="s">
        <v>89</v>
      </c>
      <c r="CH622" s="57"/>
      <c r="CV622" s="51"/>
      <c r="CW622" s="51"/>
      <c r="CX622" s="51"/>
      <c r="CY622" s="51"/>
      <c r="CZ622" s="51"/>
      <c r="DA622" s="51"/>
      <c r="DB622" s="51"/>
      <c r="DC622" s="51"/>
      <c r="DD622" s="51"/>
    </row>
    <row r="623" spans="73:108" ht="15" x14ac:dyDescent="0.25">
      <c r="BU623" s="91"/>
      <c r="BV623" s="177">
        <v>2010</v>
      </c>
      <c r="BW623" s="177">
        <v>3</v>
      </c>
      <c r="BX623" s="177" t="s">
        <v>269</v>
      </c>
      <c r="BY623" s="177" t="s">
        <v>262</v>
      </c>
      <c r="BZ623" s="177" t="s">
        <v>277</v>
      </c>
      <c r="CA623" s="177">
        <v>6</v>
      </c>
      <c r="CB623" s="177" t="s">
        <v>264</v>
      </c>
      <c r="CC623" s="122">
        <v>88.31</v>
      </c>
      <c r="CD623" s="178" t="s">
        <v>61</v>
      </c>
      <c r="CE623" s="177" t="s">
        <v>1236</v>
      </c>
      <c r="CF623" s="177" t="s">
        <v>1538</v>
      </c>
      <c r="CG623" s="83" t="s">
        <v>89</v>
      </c>
      <c r="CH623" s="57"/>
      <c r="CV623" s="51"/>
      <c r="CW623" s="51"/>
      <c r="CX623" s="51"/>
      <c r="CY623" s="51"/>
      <c r="CZ623" s="51"/>
      <c r="DA623" s="51"/>
      <c r="DB623" s="51"/>
      <c r="DC623" s="51"/>
      <c r="DD623" s="51"/>
    </row>
    <row r="624" spans="73:108" ht="15" x14ac:dyDescent="0.25">
      <c r="BU624" s="91"/>
      <c r="BV624" s="177">
        <v>2010</v>
      </c>
      <c r="BW624" s="177">
        <v>5</v>
      </c>
      <c r="BX624" s="177" t="s">
        <v>269</v>
      </c>
      <c r="BY624" s="177" t="s">
        <v>262</v>
      </c>
      <c r="BZ624" s="177" t="s">
        <v>277</v>
      </c>
      <c r="CA624" s="177">
        <v>6</v>
      </c>
      <c r="CB624" s="177" t="s">
        <v>264</v>
      </c>
      <c r="CC624" s="122">
        <v>132.47</v>
      </c>
      <c r="CD624" s="178" t="s">
        <v>61</v>
      </c>
      <c r="CE624" s="177" t="s">
        <v>1236</v>
      </c>
      <c r="CF624" s="177" t="s">
        <v>1638</v>
      </c>
      <c r="CG624" s="83" t="s">
        <v>89</v>
      </c>
      <c r="CH624" s="57"/>
      <c r="CV624" s="51"/>
      <c r="CW624" s="51"/>
      <c r="CX624" s="51"/>
      <c r="CY624" s="51"/>
      <c r="CZ624" s="51"/>
      <c r="DA624" s="51"/>
      <c r="DB624" s="51"/>
      <c r="DC624" s="51"/>
      <c r="DD624" s="51"/>
    </row>
    <row r="625" spans="73:108" ht="15" x14ac:dyDescent="0.25">
      <c r="BU625" s="91"/>
      <c r="BV625" s="177">
        <v>2010</v>
      </c>
      <c r="BW625" s="177">
        <v>6</v>
      </c>
      <c r="BX625" s="177" t="s">
        <v>269</v>
      </c>
      <c r="BY625" s="177" t="s">
        <v>262</v>
      </c>
      <c r="BZ625" s="177" t="s">
        <v>277</v>
      </c>
      <c r="CA625" s="177">
        <v>6</v>
      </c>
      <c r="CB625" s="177" t="s">
        <v>264</v>
      </c>
      <c r="CC625" s="122">
        <v>4.5599999999999996</v>
      </c>
      <c r="CD625" s="178" t="s">
        <v>3460</v>
      </c>
      <c r="CE625" s="177" t="s">
        <v>1236</v>
      </c>
      <c r="CF625" s="177" t="s">
        <v>1641</v>
      </c>
      <c r="CG625" s="83" t="s">
        <v>89</v>
      </c>
      <c r="CH625" s="57"/>
      <c r="CV625" s="51"/>
      <c r="CW625" s="51"/>
      <c r="CX625" s="51"/>
      <c r="CY625" s="51"/>
      <c r="CZ625" s="51"/>
      <c r="DA625" s="51"/>
      <c r="DB625" s="51"/>
      <c r="DC625" s="51"/>
      <c r="DD625" s="51"/>
    </row>
    <row r="626" spans="73:108" ht="15" x14ac:dyDescent="0.25">
      <c r="BU626" s="91"/>
      <c r="BV626" s="177">
        <v>2010</v>
      </c>
      <c r="BW626" s="177">
        <v>6</v>
      </c>
      <c r="BX626" s="177" t="s">
        <v>269</v>
      </c>
      <c r="BY626" s="177" t="s">
        <v>262</v>
      </c>
      <c r="BZ626" s="177" t="s">
        <v>277</v>
      </c>
      <c r="CA626" s="177">
        <v>6</v>
      </c>
      <c r="CB626" s="177" t="s">
        <v>264</v>
      </c>
      <c r="CC626" s="122">
        <v>17.690000000000001</v>
      </c>
      <c r="CD626" s="178" t="s">
        <v>3405</v>
      </c>
      <c r="CE626" s="177" t="s">
        <v>1236</v>
      </c>
      <c r="CF626" s="177" t="s">
        <v>1642</v>
      </c>
      <c r="CG626" s="83" t="s">
        <v>89</v>
      </c>
      <c r="CH626" s="57"/>
      <c r="CV626" s="51"/>
      <c r="CW626" s="51"/>
      <c r="CX626" s="51"/>
      <c r="CY626" s="51"/>
      <c r="CZ626" s="51"/>
      <c r="DA626" s="51"/>
      <c r="DB626" s="51"/>
      <c r="DC626" s="51"/>
      <c r="DD626" s="51"/>
    </row>
    <row r="627" spans="73:108" ht="15" x14ac:dyDescent="0.25">
      <c r="BU627" s="91"/>
      <c r="BV627" s="177">
        <v>2010</v>
      </c>
      <c r="BW627" s="177">
        <v>11</v>
      </c>
      <c r="BX627" s="177" t="s">
        <v>269</v>
      </c>
      <c r="BY627" s="177" t="s">
        <v>262</v>
      </c>
      <c r="BZ627" s="177" t="s">
        <v>277</v>
      </c>
      <c r="CA627" s="177">
        <v>6</v>
      </c>
      <c r="CB627" s="177" t="s">
        <v>264</v>
      </c>
      <c r="CC627" s="122">
        <v>132.47</v>
      </c>
      <c r="CD627" s="178" t="s">
        <v>61</v>
      </c>
      <c r="CE627" s="177" t="s">
        <v>1236</v>
      </c>
      <c r="CF627" s="177" t="s">
        <v>1924</v>
      </c>
      <c r="CG627" s="83" t="s">
        <v>89</v>
      </c>
      <c r="CH627" s="57"/>
      <c r="CV627" s="51"/>
      <c r="CW627" s="51"/>
      <c r="CX627" s="51"/>
      <c r="CY627" s="51"/>
      <c r="CZ627" s="51"/>
      <c r="DA627" s="51"/>
      <c r="DB627" s="51"/>
      <c r="DC627" s="51"/>
      <c r="DD627" s="51"/>
    </row>
    <row r="628" spans="73:108" ht="15" x14ac:dyDescent="0.25">
      <c r="BU628" s="91"/>
      <c r="BV628" s="177">
        <v>2010</v>
      </c>
      <c r="BW628" s="177">
        <v>11</v>
      </c>
      <c r="BX628" s="177" t="s">
        <v>269</v>
      </c>
      <c r="BY628" s="177" t="s">
        <v>262</v>
      </c>
      <c r="BZ628" s="177" t="s">
        <v>277</v>
      </c>
      <c r="CA628" s="177">
        <v>6</v>
      </c>
      <c r="CB628" s="177" t="s">
        <v>264</v>
      </c>
      <c r="CC628" s="122">
        <v>44.16</v>
      </c>
      <c r="CD628" s="178" t="s">
        <v>61</v>
      </c>
      <c r="CE628" s="177" t="s">
        <v>1236</v>
      </c>
      <c r="CF628" s="177" t="s">
        <v>1929</v>
      </c>
      <c r="CG628" s="83" t="s">
        <v>89</v>
      </c>
      <c r="CH628" s="57"/>
      <c r="CV628" s="51"/>
      <c r="CW628" s="51"/>
      <c r="CX628" s="51"/>
      <c r="CY628" s="51"/>
      <c r="CZ628" s="51"/>
      <c r="DA628" s="51"/>
      <c r="DB628" s="51"/>
      <c r="DC628" s="51"/>
      <c r="DD628" s="51"/>
    </row>
    <row r="629" spans="73:108" ht="15" x14ac:dyDescent="0.25">
      <c r="BU629" s="91"/>
      <c r="BV629" s="177">
        <v>2010</v>
      </c>
      <c r="BW629" s="177">
        <v>12</v>
      </c>
      <c r="BX629" s="177" t="s">
        <v>269</v>
      </c>
      <c r="BY629" s="177" t="s">
        <v>262</v>
      </c>
      <c r="BZ629" s="177" t="s">
        <v>277</v>
      </c>
      <c r="CA629" s="177">
        <v>6</v>
      </c>
      <c r="CB629" s="177" t="s">
        <v>264</v>
      </c>
      <c r="CC629" s="122">
        <v>88.31</v>
      </c>
      <c r="CD629" s="178" t="s">
        <v>61</v>
      </c>
      <c r="CE629" s="177" t="s">
        <v>1236</v>
      </c>
      <c r="CF629" s="177" t="s">
        <v>2067</v>
      </c>
      <c r="CG629" s="83" t="s">
        <v>89</v>
      </c>
      <c r="CH629" s="57"/>
      <c r="CV629" s="51"/>
      <c r="CW629" s="51"/>
      <c r="CX629" s="51"/>
      <c r="CY629" s="51"/>
      <c r="CZ629" s="51"/>
      <c r="DA629" s="51"/>
      <c r="DB629" s="51"/>
      <c r="DC629" s="51"/>
      <c r="DD629" s="51"/>
    </row>
    <row r="630" spans="73:108" ht="15" x14ac:dyDescent="0.25">
      <c r="BU630" s="91"/>
      <c r="BV630" s="177">
        <v>2010</v>
      </c>
      <c r="BW630" s="177">
        <v>6</v>
      </c>
      <c r="BX630" s="177" t="s">
        <v>312</v>
      </c>
      <c r="BY630" s="177" t="s">
        <v>262</v>
      </c>
      <c r="BZ630" s="177" t="s">
        <v>277</v>
      </c>
      <c r="CA630" s="177">
        <v>6</v>
      </c>
      <c r="CB630" s="177" t="s">
        <v>264</v>
      </c>
      <c r="CC630" s="122">
        <v>19.89</v>
      </c>
      <c r="CD630" s="178" t="s">
        <v>3475</v>
      </c>
      <c r="CE630" s="177" t="s">
        <v>1236</v>
      </c>
      <c r="CF630" s="177" t="s">
        <v>1655</v>
      </c>
      <c r="CG630" s="83" t="s">
        <v>89</v>
      </c>
      <c r="CH630" s="57"/>
      <c r="CV630" s="51"/>
      <c r="CW630" s="51"/>
      <c r="CX630" s="51"/>
      <c r="CY630" s="51"/>
      <c r="CZ630" s="51"/>
      <c r="DA630" s="51"/>
      <c r="DB630" s="51"/>
      <c r="DC630" s="51"/>
      <c r="DD630" s="51"/>
    </row>
    <row r="631" spans="73:108" ht="15" x14ac:dyDescent="0.25">
      <c r="BU631" s="91"/>
      <c r="BV631" s="177">
        <v>2010</v>
      </c>
      <c r="BW631" s="177">
        <v>12</v>
      </c>
      <c r="BX631" s="177" t="s">
        <v>312</v>
      </c>
      <c r="BY631" s="177" t="s">
        <v>262</v>
      </c>
      <c r="BZ631" s="177" t="s">
        <v>277</v>
      </c>
      <c r="CA631" s="177">
        <v>6</v>
      </c>
      <c r="CB631" s="177" t="s">
        <v>879</v>
      </c>
      <c r="CC631" s="122">
        <v>2.1800000000000002</v>
      </c>
      <c r="CD631" s="178" t="s">
        <v>3858</v>
      </c>
      <c r="CE631" s="177" t="s">
        <v>1236</v>
      </c>
      <c r="CF631" s="177" t="s">
        <v>2084</v>
      </c>
      <c r="CG631" s="83" t="s">
        <v>89</v>
      </c>
      <c r="CH631" s="57"/>
      <c r="CV631" s="51"/>
      <c r="CW631" s="51"/>
      <c r="CX631" s="51"/>
      <c r="CY631" s="51"/>
      <c r="CZ631" s="51"/>
      <c r="DA631" s="51"/>
      <c r="DB631" s="51"/>
      <c r="DC631" s="51"/>
      <c r="DD631" s="51"/>
    </row>
    <row r="632" spans="73:108" ht="15" x14ac:dyDescent="0.25">
      <c r="BU632" s="91"/>
      <c r="BV632" s="177">
        <v>2010</v>
      </c>
      <c r="BW632" s="177">
        <v>5</v>
      </c>
      <c r="BX632" s="177" t="s">
        <v>1616</v>
      </c>
      <c r="BY632" s="177" t="s">
        <v>262</v>
      </c>
      <c r="BZ632" s="177" t="s">
        <v>277</v>
      </c>
      <c r="CA632" s="177">
        <v>6</v>
      </c>
      <c r="CB632" s="177" t="s">
        <v>269</v>
      </c>
      <c r="CC632" s="122">
        <v>65.63</v>
      </c>
      <c r="CD632" s="178" t="s">
        <v>3443</v>
      </c>
      <c r="CE632" s="177" t="s">
        <v>280</v>
      </c>
      <c r="CF632" s="177" t="s">
        <v>280</v>
      </c>
      <c r="CG632" s="83" t="s">
        <v>89</v>
      </c>
      <c r="CH632" s="57"/>
      <c r="CV632" s="51"/>
      <c r="CW632" s="51"/>
      <c r="CX632" s="51"/>
      <c r="CY632" s="51"/>
      <c r="CZ632" s="51"/>
      <c r="DA632" s="51"/>
      <c r="DB632" s="51"/>
      <c r="DC632" s="51"/>
      <c r="DD632" s="51"/>
    </row>
    <row r="633" spans="73:108" ht="15" x14ac:dyDescent="0.25">
      <c r="BU633" s="91"/>
      <c r="BV633" s="177">
        <v>2009</v>
      </c>
      <c r="BW633" s="177">
        <v>1</v>
      </c>
      <c r="BX633" s="177" t="s">
        <v>1184</v>
      </c>
      <c r="BY633" s="177" t="s">
        <v>262</v>
      </c>
      <c r="BZ633" s="177" t="s">
        <v>277</v>
      </c>
      <c r="CA633" s="177">
        <v>6</v>
      </c>
      <c r="CB633" s="177" t="s">
        <v>264</v>
      </c>
      <c r="CC633" s="122">
        <v>0</v>
      </c>
      <c r="CD633" s="178" t="s">
        <v>238</v>
      </c>
      <c r="CE633" s="177" t="s">
        <v>280</v>
      </c>
      <c r="CF633" s="177" t="s">
        <v>280</v>
      </c>
      <c r="CG633" s="83" t="s">
        <v>89</v>
      </c>
      <c r="CH633" s="57"/>
      <c r="CV633" s="51"/>
      <c r="CW633" s="51"/>
      <c r="CX633" s="51"/>
      <c r="CY633" s="51"/>
      <c r="CZ633" s="51"/>
      <c r="DA633" s="51"/>
      <c r="DB633" s="51"/>
      <c r="DC633" s="51"/>
      <c r="DD633" s="51"/>
    </row>
    <row r="634" spans="73:108" ht="15" x14ac:dyDescent="0.25">
      <c r="BU634" s="91"/>
      <c r="BV634" s="177">
        <v>2007</v>
      </c>
      <c r="BW634" s="177">
        <v>3</v>
      </c>
      <c r="BX634" s="177" t="s">
        <v>269</v>
      </c>
      <c r="BY634" s="177" t="s">
        <v>262</v>
      </c>
      <c r="BZ634" s="177" t="s">
        <v>267</v>
      </c>
      <c r="CA634" s="177">
        <v>6</v>
      </c>
      <c r="CB634" s="177" t="s">
        <v>264</v>
      </c>
      <c r="CC634" s="122">
        <v>0</v>
      </c>
      <c r="CD634" s="178" t="s">
        <v>238</v>
      </c>
      <c r="CE634" s="177" t="s">
        <v>280</v>
      </c>
      <c r="CF634" s="177" t="s">
        <v>280</v>
      </c>
      <c r="CG634" s="83" t="s">
        <v>89</v>
      </c>
      <c r="CH634" s="57"/>
      <c r="CV634" s="51"/>
      <c r="CW634" s="51"/>
      <c r="CX634" s="51"/>
      <c r="CY634" s="51"/>
      <c r="CZ634" s="51"/>
      <c r="DA634" s="51"/>
      <c r="DB634" s="51"/>
      <c r="DC634" s="51"/>
      <c r="DD634" s="51"/>
    </row>
    <row r="635" spans="73:108" ht="15" x14ac:dyDescent="0.25">
      <c r="BU635" s="91"/>
      <c r="BV635" s="177">
        <v>2007</v>
      </c>
      <c r="BW635" s="177">
        <v>3</v>
      </c>
      <c r="BX635" s="177" t="s">
        <v>269</v>
      </c>
      <c r="BY635" s="177" t="s">
        <v>262</v>
      </c>
      <c r="BZ635" s="177" t="s">
        <v>268</v>
      </c>
      <c r="CA635" s="177">
        <v>6</v>
      </c>
      <c r="CB635" s="177" t="s">
        <v>264</v>
      </c>
      <c r="CC635" s="122">
        <v>0</v>
      </c>
      <c r="CD635" s="178" t="s">
        <v>238</v>
      </c>
      <c r="CE635" s="177" t="s">
        <v>280</v>
      </c>
      <c r="CF635" s="177" t="s">
        <v>280</v>
      </c>
      <c r="CG635" s="83" t="s">
        <v>89</v>
      </c>
      <c r="CH635" s="57"/>
      <c r="CV635" s="51"/>
      <c r="CW635" s="51"/>
      <c r="CX635" s="51"/>
      <c r="CY635" s="51"/>
      <c r="CZ635" s="51"/>
      <c r="DA635" s="51"/>
      <c r="DB635" s="51"/>
      <c r="DC635" s="51"/>
      <c r="DD635" s="51"/>
    </row>
    <row r="636" spans="73:108" ht="15" x14ac:dyDescent="0.25">
      <c r="BU636" s="91"/>
      <c r="BV636" s="177">
        <v>2007</v>
      </c>
      <c r="BW636" s="177">
        <v>4</v>
      </c>
      <c r="BX636" s="177" t="s">
        <v>269</v>
      </c>
      <c r="BY636" s="177" t="s">
        <v>262</v>
      </c>
      <c r="BZ636" s="177" t="s">
        <v>268</v>
      </c>
      <c r="CA636" s="177">
        <v>6</v>
      </c>
      <c r="CB636" s="177" t="s">
        <v>264</v>
      </c>
      <c r="CC636" s="122">
        <v>0</v>
      </c>
      <c r="CD636" s="178" t="s">
        <v>238</v>
      </c>
      <c r="CE636" s="177" t="s">
        <v>280</v>
      </c>
      <c r="CF636" s="177" t="s">
        <v>280</v>
      </c>
      <c r="CG636" s="83" t="s">
        <v>89</v>
      </c>
      <c r="CH636" s="57"/>
      <c r="CV636" s="51"/>
      <c r="CW636" s="51"/>
      <c r="CX636" s="51"/>
      <c r="CY636" s="51"/>
      <c r="CZ636" s="51"/>
      <c r="DA636" s="51"/>
      <c r="DB636" s="51"/>
      <c r="DC636" s="51"/>
      <c r="DD636" s="51"/>
    </row>
    <row r="637" spans="73:108" ht="15" x14ac:dyDescent="0.25">
      <c r="BU637" s="91"/>
      <c r="BV637" s="177">
        <v>2007</v>
      </c>
      <c r="BW637" s="177">
        <v>4</v>
      </c>
      <c r="BX637" s="177" t="s">
        <v>269</v>
      </c>
      <c r="BY637" s="177" t="s">
        <v>262</v>
      </c>
      <c r="BZ637" s="177" t="s">
        <v>347</v>
      </c>
      <c r="CA637" s="177">
        <v>6</v>
      </c>
      <c r="CB637" s="177" t="s">
        <v>264</v>
      </c>
      <c r="CC637" s="122">
        <v>0</v>
      </c>
      <c r="CD637" s="178" t="s">
        <v>238</v>
      </c>
      <c r="CE637" s="177" t="s">
        <v>280</v>
      </c>
      <c r="CF637" s="177" t="s">
        <v>280</v>
      </c>
      <c r="CG637" s="83" t="s">
        <v>89</v>
      </c>
      <c r="CH637" s="57"/>
      <c r="CV637" s="51"/>
      <c r="CW637" s="51"/>
      <c r="CX637" s="51"/>
      <c r="CY637" s="51"/>
      <c r="CZ637" s="51"/>
      <c r="DA637" s="51"/>
      <c r="DB637" s="51"/>
      <c r="DC637" s="51"/>
      <c r="DD637" s="51"/>
    </row>
    <row r="638" spans="73:108" ht="15" x14ac:dyDescent="0.25">
      <c r="BU638" s="91"/>
      <c r="BV638" s="177">
        <v>2007</v>
      </c>
      <c r="BW638" s="177">
        <v>7</v>
      </c>
      <c r="BX638" s="177" t="s">
        <v>269</v>
      </c>
      <c r="BY638" s="177" t="s">
        <v>262</v>
      </c>
      <c r="BZ638" s="177" t="s">
        <v>277</v>
      </c>
      <c r="CA638" s="177">
        <v>6</v>
      </c>
      <c r="CB638" s="177" t="s">
        <v>264</v>
      </c>
      <c r="CC638" s="122">
        <v>0</v>
      </c>
      <c r="CD638" s="178" t="s">
        <v>238</v>
      </c>
      <c r="CE638" s="177" t="s">
        <v>280</v>
      </c>
      <c r="CF638" s="177" t="s">
        <v>280</v>
      </c>
      <c r="CG638" s="83" t="s">
        <v>89</v>
      </c>
      <c r="CH638" s="57"/>
      <c r="CV638" s="51"/>
      <c r="CW638" s="51"/>
      <c r="CX638" s="51"/>
      <c r="CY638" s="51"/>
      <c r="CZ638" s="51"/>
      <c r="DA638" s="51"/>
      <c r="DB638" s="51"/>
      <c r="DC638" s="51"/>
      <c r="DD638" s="51"/>
    </row>
    <row r="639" spans="73:108" ht="15" x14ac:dyDescent="0.25">
      <c r="BU639" s="91"/>
      <c r="BV639" s="177">
        <v>2007</v>
      </c>
      <c r="BW639" s="177">
        <v>7</v>
      </c>
      <c r="BX639" s="177" t="s">
        <v>269</v>
      </c>
      <c r="BY639" s="177" t="s">
        <v>262</v>
      </c>
      <c r="BZ639" s="177" t="s">
        <v>263</v>
      </c>
      <c r="CA639" s="177">
        <v>6</v>
      </c>
      <c r="CB639" s="177" t="s">
        <v>264</v>
      </c>
      <c r="CC639" s="122">
        <v>0</v>
      </c>
      <c r="CD639" s="178" t="s">
        <v>238</v>
      </c>
      <c r="CE639" s="177" t="s">
        <v>280</v>
      </c>
      <c r="CF639" s="177" t="s">
        <v>280</v>
      </c>
      <c r="CG639" s="83" t="s">
        <v>89</v>
      </c>
      <c r="CH639" s="57"/>
      <c r="CV639" s="51"/>
      <c r="CW639" s="51"/>
      <c r="CX639" s="51"/>
      <c r="CY639" s="51"/>
      <c r="CZ639" s="51"/>
      <c r="DA639" s="51"/>
      <c r="DB639" s="51"/>
      <c r="DC639" s="51"/>
      <c r="DD639" s="51"/>
    </row>
    <row r="640" spans="73:108" ht="15" x14ac:dyDescent="0.25">
      <c r="BU640" s="91"/>
      <c r="BV640" s="177">
        <v>2007</v>
      </c>
      <c r="BW640" s="177">
        <v>7</v>
      </c>
      <c r="BX640" s="177" t="s">
        <v>269</v>
      </c>
      <c r="BY640" s="177" t="s">
        <v>262</v>
      </c>
      <c r="BZ640" s="177" t="s">
        <v>347</v>
      </c>
      <c r="CA640" s="177">
        <v>6</v>
      </c>
      <c r="CB640" s="177" t="s">
        <v>264</v>
      </c>
      <c r="CC640" s="122">
        <v>0</v>
      </c>
      <c r="CD640" s="178" t="s">
        <v>238</v>
      </c>
      <c r="CE640" s="177" t="s">
        <v>280</v>
      </c>
      <c r="CF640" s="177" t="s">
        <v>280</v>
      </c>
      <c r="CG640" s="83" t="s">
        <v>89</v>
      </c>
      <c r="CH640" s="57"/>
      <c r="CV640" s="51"/>
      <c r="CW640" s="51"/>
      <c r="CX640" s="51"/>
      <c r="CY640" s="51"/>
      <c r="CZ640" s="51"/>
      <c r="DA640" s="51"/>
      <c r="DB640" s="51"/>
      <c r="DC640" s="51"/>
      <c r="DD640" s="51"/>
    </row>
    <row r="641" spans="73:108" ht="15" x14ac:dyDescent="0.25">
      <c r="BU641" s="91"/>
      <c r="BV641" s="177">
        <v>2007</v>
      </c>
      <c r="BW641" s="177">
        <v>8</v>
      </c>
      <c r="BX641" s="177" t="s">
        <v>269</v>
      </c>
      <c r="BY641" s="177" t="s">
        <v>262</v>
      </c>
      <c r="BZ641" s="177" t="s">
        <v>277</v>
      </c>
      <c r="CA641" s="177">
        <v>6</v>
      </c>
      <c r="CB641" s="177" t="s">
        <v>264</v>
      </c>
      <c r="CC641" s="122">
        <v>0</v>
      </c>
      <c r="CD641" s="178" t="s">
        <v>238</v>
      </c>
      <c r="CE641" s="177" t="s">
        <v>280</v>
      </c>
      <c r="CF641" s="177" t="s">
        <v>280</v>
      </c>
      <c r="CG641" s="83" t="s">
        <v>89</v>
      </c>
      <c r="CH641" s="57"/>
      <c r="CV641" s="51"/>
      <c r="CW641" s="51"/>
      <c r="CX641" s="51"/>
      <c r="CY641" s="51"/>
      <c r="CZ641" s="51"/>
      <c r="DA641" s="51"/>
      <c r="DB641" s="51"/>
      <c r="DC641" s="51"/>
      <c r="DD641" s="51"/>
    </row>
    <row r="642" spans="73:108" ht="15" x14ac:dyDescent="0.25">
      <c r="BU642" s="91"/>
      <c r="BV642" s="177">
        <v>2007</v>
      </c>
      <c r="BW642" s="177">
        <v>8</v>
      </c>
      <c r="BX642" s="177" t="s">
        <v>269</v>
      </c>
      <c r="BY642" s="177" t="s">
        <v>262</v>
      </c>
      <c r="BZ642" s="177" t="s">
        <v>267</v>
      </c>
      <c r="CA642" s="177">
        <v>6</v>
      </c>
      <c r="CB642" s="177" t="s">
        <v>264</v>
      </c>
      <c r="CC642" s="122">
        <v>0</v>
      </c>
      <c r="CD642" s="178" t="s">
        <v>238</v>
      </c>
      <c r="CE642" s="177" t="s">
        <v>280</v>
      </c>
      <c r="CF642" s="177" t="s">
        <v>280</v>
      </c>
      <c r="CG642" s="83" t="s">
        <v>89</v>
      </c>
      <c r="CH642" s="57"/>
      <c r="CV642" s="51"/>
      <c r="CW642" s="51"/>
      <c r="CX642" s="51"/>
      <c r="CY642" s="51"/>
      <c r="CZ642" s="51"/>
      <c r="DA642" s="51"/>
      <c r="DB642" s="51"/>
      <c r="DC642" s="51"/>
      <c r="DD642" s="51"/>
    </row>
    <row r="643" spans="73:108" ht="15" x14ac:dyDescent="0.25">
      <c r="BU643" s="91"/>
      <c r="BV643" s="177">
        <v>2007</v>
      </c>
      <c r="BW643" s="177">
        <v>9</v>
      </c>
      <c r="BX643" s="177" t="s">
        <v>269</v>
      </c>
      <c r="BY643" s="177" t="s">
        <v>262</v>
      </c>
      <c r="BZ643" s="177" t="s">
        <v>277</v>
      </c>
      <c r="CA643" s="177">
        <v>6</v>
      </c>
      <c r="CB643" s="177" t="s">
        <v>264</v>
      </c>
      <c r="CC643" s="122">
        <v>0</v>
      </c>
      <c r="CD643" s="178" t="s">
        <v>238</v>
      </c>
      <c r="CE643" s="177" t="s">
        <v>280</v>
      </c>
      <c r="CF643" s="177" t="s">
        <v>280</v>
      </c>
      <c r="CG643" s="83" t="s">
        <v>89</v>
      </c>
      <c r="CH643" s="57"/>
      <c r="CV643" s="51"/>
      <c r="CW643" s="51"/>
      <c r="CX643" s="51"/>
      <c r="CY643" s="51"/>
      <c r="CZ643" s="51"/>
      <c r="DA643" s="51"/>
      <c r="DB643" s="51"/>
      <c r="DC643" s="51"/>
      <c r="DD643" s="51"/>
    </row>
    <row r="644" spans="73:108" ht="15" x14ac:dyDescent="0.25">
      <c r="BU644" s="91"/>
      <c r="BV644" s="177">
        <v>2007</v>
      </c>
      <c r="BW644" s="177">
        <v>10</v>
      </c>
      <c r="BX644" s="177" t="s">
        <v>269</v>
      </c>
      <c r="BY644" s="177" t="s">
        <v>262</v>
      </c>
      <c r="BZ644" s="177" t="s">
        <v>277</v>
      </c>
      <c r="CA644" s="177">
        <v>6</v>
      </c>
      <c r="CB644" s="177" t="s">
        <v>264</v>
      </c>
      <c r="CC644" s="122">
        <v>0</v>
      </c>
      <c r="CD644" s="178" t="s">
        <v>238</v>
      </c>
      <c r="CE644" s="177" t="s">
        <v>280</v>
      </c>
      <c r="CF644" s="177" t="s">
        <v>280</v>
      </c>
      <c r="CG644" s="83" t="s">
        <v>89</v>
      </c>
      <c r="CH644" s="57"/>
      <c r="CV644" s="51"/>
      <c r="CW644" s="51"/>
      <c r="CX644" s="51"/>
      <c r="CY644" s="51"/>
      <c r="CZ644" s="51"/>
      <c r="DA644" s="51"/>
      <c r="DB644" s="51"/>
      <c r="DC644" s="51"/>
      <c r="DD644" s="51"/>
    </row>
    <row r="645" spans="73:108" ht="15" x14ac:dyDescent="0.25">
      <c r="BU645" s="91"/>
      <c r="BV645" s="177">
        <v>2007</v>
      </c>
      <c r="BW645" s="177">
        <v>11</v>
      </c>
      <c r="BX645" s="177" t="s">
        <v>269</v>
      </c>
      <c r="BY645" s="177" t="s">
        <v>262</v>
      </c>
      <c r="BZ645" s="177" t="s">
        <v>277</v>
      </c>
      <c r="CA645" s="177">
        <v>6</v>
      </c>
      <c r="CB645" s="177" t="s">
        <v>264</v>
      </c>
      <c r="CC645" s="122">
        <v>0</v>
      </c>
      <c r="CD645" s="178" t="s">
        <v>238</v>
      </c>
      <c r="CE645" s="177" t="s">
        <v>280</v>
      </c>
      <c r="CF645" s="177" t="s">
        <v>280</v>
      </c>
      <c r="CG645" s="83" t="s">
        <v>89</v>
      </c>
      <c r="CH645" s="57"/>
      <c r="CV645" s="51"/>
      <c r="CW645" s="51"/>
      <c r="CX645" s="51"/>
      <c r="CY645" s="51"/>
      <c r="CZ645" s="51"/>
      <c r="DA645" s="51"/>
      <c r="DB645" s="51"/>
      <c r="DC645" s="51"/>
      <c r="DD645" s="51"/>
    </row>
    <row r="646" spans="73:108" ht="15" x14ac:dyDescent="0.25">
      <c r="BU646" s="91"/>
      <c r="BV646" s="177">
        <v>2007</v>
      </c>
      <c r="BW646" s="177">
        <v>11</v>
      </c>
      <c r="BX646" s="177" t="s">
        <v>269</v>
      </c>
      <c r="BY646" s="177" t="s">
        <v>262</v>
      </c>
      <c r="BZ646" s="177" t="s">
        <v>277</v>
      </c>
      <c r="CA646" s="177">
        <v>6</v>
      </c>
      <c r="CB646" s="177" t="s">
        <v>358</v>
      </c>
      <c r="CC646" s="122">
        <v>0</v>
      </c>
      <c r="CD646" s="178" t="s">
        <v>238</v>
      </c>
      <c r="CE646" s="177" t="s">
        <v>280</v>
      </c>
      <c r="CF646" s="177" t="s">
        <v>280</v>
      </c>
      <c r="CG646" s="83" t="s">
        <v>89</v>
      </c>
      <c r="CH646" s="57"/>
      <c r="CV646" s="51"/>
      <c r="CW646" s="51"/>
      <c r="CX646" s="51"/>
      <c r="CY646" s="51"/>
      <c r="CZ646" s="51"/>
      <c r="DA646" s="51"/>
      <c r="DB646" s="51"/>
      <c r="DC646" s="51"/>
      <c r="DD646" s="51"/>
    </row>
    <row r="647" spans="73:108" ht="15" x14ac:dyDescent="0.25">
      <c r="BU647" s="91"/>
      <c r="BV647" s="177">
        <v>2007</v>
      </c>
      <c r="BW647" s="177">
        <v>11</v>
      </c>
      <c r="BX647" s="177" t="s">
        <v>269</v>
      </c>
      <c r="BY647" s="177" t="s">
        <v>262</v>
      </c>
      <c r="BZ647" s="177" t="s">
        <v>263</v>
      </c>
      <c r="CA647" s="177">
        <v>6</v>
      </c>
      <c r="CB647" s="177" t="s">
        <v>264</v>
      </c>
      <c r="CC647" s="122">
        <v>0</v>
      </c>
      <c r="CD647" s="178" t="s">
        <v>238</v>
      </c>
      <c r="CE647" s="177" t="s">
        <v>280</v>
      </c>
      <c r="CF647" s="177" t="s">
        <v>280</v>
      </c>
      <c r="CG647" s="83" t="s">
        <v>89</v>
      </c>
      <c r="CH647" s="57"/>
      <c r="CV647" s="51"/>
      <c r="CW647" s="51"/>
      <c r="CX647" s="51"/>
      <c r="CY647" s="51"/>
      <c r="CZ647" s="51"/>
      <c r="DA647" s="51"/>
      <c r="DB647" s="51"/>
      <c r="DC647" s="51"/>
      <c r="DD647" s="51"/>
    </row>
    <row r="648" spans="73:108" ht="15" x14ac:dyDescent="0.25">
      <c r="BU648" s="91"/>
      <c r="BV648" s="177">
        <v>2007</v>
      </c>
      <c r="BW648" s="177">
        <v>11</v>
      </c>
      <c r="BX648" s="177" t="s">
        <v>269</v>
      </c>
      <c r="BY648" s="177" t="s">
        <v>262</v>
      </c>
      <c r="BZ648" s="177" t="s">
        <v>347</v>
      </c>
      <c r="CA648" s="177">
        <v>6</v>
      </c>
      <c r="CB648" s="177" t="s">
        <v>264</v>
      </c>
      <c r="CC648" s="122">
        <v>0</v>
      </c>
      <c r="CD648" s="178" t="s">
        <v>238</v>
      </c>
      <c r="CE648" s="177" t="s">
        <v>280</v>
      </c>
      <c r="CF648" s="177" t="s">
        <v>280</v>
      </c>
      <c r="CG648" s="83" t="s">
        <v>89</v>
      </c>
      <c r="CH648" s="57"/>
      <c r="CV648" s="51"/>
      <c r="CW648" s="51"/>
      <c r="CX648" s="51"/>
      <c r="CY648" s="51"/>
      <c r="CZ648" s="51"/>
      <c r="DA648" s="51"/>
      <c r="DB648" s="51"/>
      <c r="DC648" s="51"/>
      <c r="DD648" s="51"/>
    </row>
    <row r="649" spans="73:108" ht="15" x14ac:dyDescent="0.25">
      <c r="BU649" s="91"/>
      <c r="BV649" s="177">
        <v>2007</v>
      </c>
      <c r="BW649" s="177">
        <v>12</v>
      </c>
      <c r="BX649" s="177" t="s">
        <v>269</v>
      </c>
      <c r="BY649" s="177" t="s">
        <v>262</v>
      </c>
      <c r="BZ649" s="177" t="s">
        <v>277</v>
      </c>
      <c r="CA649" s="177">
        <v>6</v>
      </c>
      <c r="CB649" s="177" t="s">
        <v>264</v>
      </c>
      <c r="CC649" s="122">
        <v>0</v>
      </c>
      <c r="CD649" s="178" t="s">
        <v>238</v>
      </c>
      <c r="CE649" s="177" t="s">
        <v>280</v>
      </c>
      <c r="CF649" s="177" t="s">
        <v>280</v>
      </c>
      <c r="CG649" s="83" t="s">
        <v>89</v>
      </c>
      <c r="CH649" s="57"/>
      <c r="CV649" s="51"/>
      <c r="CW649" s="51"/>
      <c r="CX649" s="51"/>
      <c r="CY649" s="51"/>
      <c r="CZ649" s="51"/>
      <c r="DA649" s="51"/>
      <c r="DB649" s="51"/>
      <c r="DC649" s="51"/>
      <c r="DD649" s="51"/>
    </row>
    <row r="650" spans="73:108" ht="15" x14ac:dyDescent="0.25">
      <c r="BU650" s="91"/>
      <c r="BV650" s="177">
        <v>2007</v>
      </c>
      <c r="BW650" s="177">
        <v>12</v>
      </c>
      <c r="BX650" s="177" t="s">
        <v>269</v>
      </c>
      <c r="BY650" s="177" t="s">
        <v>262</v>
      </c>
      <c r="BZ650" s="177" t="s">
        <v>263</v>
      </c>
      <c r="CA650" s="177">
        <v>6</v>
      </c>
      <c r="CB650" s="177" t="s">
        <v>264</v>
      </c>
      <c r="CC650" s="122">
        <v>0</v>
      </c>
      <c r="CD650" s="178" t="s">
        <v>238</v>
      </c>
      <c r="CE650" s="177" t="s">
        <v>280</v>
      </c>
      <c r="CF650" s="177" t="s">
        <v>280</v>
      </c>
      <c r="CG650" s="83" t="s">
        <v>89</v>
      </c>
      <c r="CH650" s="57"/>
      <c r="CV650" s="51"/>
      <c r="CW650" s="51"/>
      <c r="CX650" s="51"/>
      <c r="CY650" s="51"/>
      <c r="CZ650" s="51"/>
      <c r="DA650" s="51"/>
      <c r="DB650" s="51"/>
      <c r="DC650" s="51"/>
      <c r="DD650" s="51"/>
    </row>
    <row r="651" spans="73:108" ht="15" x14ac:dyDescent="0.25">
      <c r="BU651" s="91"/>
      <c r="BV651" s="177">
        <v>2007</v>
      </c>
      <c r="BW651" s="177">
        <v>12</v>
      </c>
      <c r="BX651" s="177" t="s">
        <v>269</v>
      </c>
      <c r="BY651" s="177" t="s">
        <v>262</v>
      </c>
      <c r="BZ651" s="177" t="s">
        <v>316</v>
      </c>
      <c r="CA651" s="177">
        <v>6</v>
      </c>
      <c r="CB651" s="177" t="s">
        <v>358</v>
      </c>
      <c r="CC651" s="122">
        <v>0</v>
      </c>
      <c r="CD651" s="178" t="s">
        <v>238</v>
      </c>
      <c r="CE651" s="177" t="s">
        <v>280</v>
      </c>
      <c r="CF651" s="177" t="s">
        <v>280</v>
      </c>
      <c r="CG651" s="83" t="s">
        <v>89</v>
      </c>
      <c r="CH651" s="57"/>
      <c r="CV651" s="51"/>
      <c r="CW651" s="51"/>
      <c r="CX651" s="51"/>
      <c r="CY651" s="51"/>
      <c r="CZ651" s="51"/>
      <c r="DA651" s="51"/>
      <c r="DB651" s="51"/>
      <c r="DC651" s="51"/>
      <c r="DD651" s="51"/>
    </row>
    <row r="652" spans="73:108" ht="15" x14ac:dyDescent="0.25">
      <c r="BU652" s="91"/>
      <c r="BV652" s="177">
        <v>2007</v>
      </c>
      <c r="BW652" s="177">
        <v>12</v>
      </c>
      <c r="BX652" s="177" t="s">
        <v>269</v>
      </c>
      <c r="BY652" s="177" t="s">
        <v>262</v>
      </c>
      <c r="BZ652" s="177" t="s">
        <v>347</v>
      </c>
      <c r="CA652" s="177">
        <v>6</v>
      </c>
      <c r="CB652" s="177" t="s">
        <v>264</v>
      </c>
      <c r="CC652" s="122">
        <v>0</v>
      </c>
      <c r="CD652" s="178" t="s">
        <v>238</v>
      </c>
      <c r="CE652" s="177" t="s">
        <v>280</v>
      </c>
      <c r="CF652" s="177" t="s">
        <v>280</v>
      </c>
      <c r="CG652" s="83" t="s">
        <v>89</v>
      </c>
      <c r="CH652" s="57"/>
      <c r="CV652" s="51"/>
      <c r="CW652" s="51"/>
      <c r="CX652" s="51"/>
      <c r="CY652" s="51"/>
      <c r="CZ652" s="51"/>
      <c r="DA652" s="51"/>
      <c r="DB652" s="51"/>
      <c r="DC652" s="51"/>
      <c r="DD652" s="51"/>
    </row>
    <row r="653" spans="73:108" ht="15" x14ac:dyDescent="0.25">
      <c r="BU653" s="91"/>
      <c r="BV653" s="177">
        <v>2008</v>
      </c>
      <c r="BW653" s="177">
        <v>1</v>
      </c>
      <c r="BX653" s="177" t="s">
        <v>269</v>
      </c>
      <c r="BY653" s="177" t="s">
        <v>262</v>
      </c>
      <c r="BZ653" s="177" t="s">
        <v>268</v>
      </c>
      <c r="CA653" s="177">
        <v>6</v>
      </c>
      <c r="CB653" s="177" t="s">
        <v>264</v>
      </c>
      <c r="CC653" s="122">
        <v>0</v>
      </c>
      <c r="CD653" s="178" t="s">
        <v>238</v>
      </c>
      <c r="CE653" s="177" t="s">
        <v>280</v>
      </c>
      <c r="CF653" s="177" t="s">
        <v>280</v>
      </c>
      <c r="CG653" s="83" t="s">
        <v>89</v>
      </c>
      <c r="CH653" s="57"/>
      <c r="CV653" s="51"/>
      <c r="CW653" s="51"/>
      <c r="CX653" s="51"/>
      <c r="CY653" s="51"/>
      <c r="CZ653" s="51"/>
      <c r="DA653" s="51"/>
      <c r="DB653" s="51"/>
      <c r="DC653" s="51"/>
      <c r="DD653" s="51"/>
    </row>
    <row r="654" spans="73:108" ht="15" x14ac:dyDescent="0.25">
      <c r="BU654" s="91"/>
      <c r="BV654" s="177">
        <v>2008</v>
      </c>
      <c r="BW654" s="177">
        <v>2</v>
      </c>
      <c r="BX654" s="177" t="s">
        <v>269</v>
      </c>
      <c r="BY654" s="177" t="s">
        <v>262</v>
      </c>
      <c r="BZ654" s="177" t="s">
        <v>268</v>
      </c>
      <c r="CA654" s="177">
        <v>6</v>
      </c>
      <c r="CB654" s="177" t="s">
        <v>264</v>
      </c>
      <c r="CC654" s="122">
        <v>0</v>
      </c>
      <c r="CD654" s="178" t="s">
        <v>238</v>
      </c>
      <c r="CE654" s="177" t="s">
        <v>280</v>
      </c>
      <c r="CF654" s="177" t="s">
        <v>280</v>
      </c>
      <c r="CG654" s="83" t="s">
        <v>89</v>
      </c>
      <c r="CH654" s="57"/>
      <c r="CV654" s="51"/>
      <c r="CW654" s="51"/>
      <c r="CX654" s="51"/>
      <c r="CY654" s="51"/>
      <c r="CZ654" s="51"/>
      <c r="DA654" s="51"/>
      <c r="DB654" s="51"/>
      <c r="DC654" s="51"/>
      <c r="DD654" s="51"/>
    </row>
    <row r="655" spans="73:108" ht="15" x14ac:dyDescent="0.25">
      <c r="BU655" s="91"/>
      <c r="BV655" s="177">
        <v>2008</v>
      </c>
      <c r="BW655" s="177">
        <v>3</v>
      </c>
      <c r="BX655" s="177" t="s">
        <v>269</v>
      </c>
      <c r="BY655" s="177" t="s">
        <v>262</v>
      </c>
      <c r="BZ655" s="177" t="s">
        <v>267</v>
      </c>
      <c r="CA655" s="177">
        <v>6</v>
      </c>
      <c r="CB655" s="177" t="s">
        <v>264</v>
      </c>
      <c r="CC655" s="122">
        <v>0</v>
      </c>
      <c r="CD655" s="178" t="s">
        <v>238</v>
      </c>
      <c r="CE655" s="177" t="s">
        <v>280</v>
      </c>
      <c r="CF655" s="177" t="s">
        <v>280</v>
      </c>
      <c r="CG655" s="83" t="s">
        <v>89</v>
      </c>
      <c r="CH655" s="57"/>
      <c r="CV655" s="51"/>
      <c r="CW655" s="51"/>
      <c r="CX655" s="51"/>
      <c r="CY655" s="51"/>
      <c r="CZ655" s="51"/>
      <c r="DA655" s="51"/>
      <c r="DB655" s="51"/>
      <c r="DC655" s="51"/>
      <c r="DD655" s="51"/>
    </row>
    <row r="656" spans="73:108" ht="15" x14ac:dyDescent="0.25">
      <c r="BU656" s="91"/>
      <c r="BV656" s="177">
        <v>2008</v>
      </c>
      <c r="BW656" s="177">
        <v>3</v>
      </c>
      <c r="BX656" s="177" t="s">
        <v>269</v>
      </c>
      <c r="BY656" s="177" t="s">
        <v>262</v>
      </c>
      <c r="BZ656" s="177" t="s">
        <v>268</v>
      </c>
      <c r="CA656" s="177">
        <v>6</v>
      </c>
      <c r="CB656" s="177" t="s">
        <v>264</v>
      </c>
      <c r="CC656" s="122">
        <v>0</v>
      </c>
      <c r="CD656" s="178" t="s">
        <v>238</v>
      </c>
      <c r="CE656" s="177" t="s">
        <v>280</v>
      </c>
      <c r="CF656" s="177" t="s">
        <v>280</v>
      </c>
      <c r="CG656" s="83" t="s">
        <v>89</v>
      </c>
      <c r="CH656" s="57"/>
      <c r="CV656" s="51"/>
      <c r="CW656" s="51"/>
      <c r="CX656" s="51"/>
      <c r="CY656" s="51"/>
      <c r="CZ656" s="51"/>
      <c r="DA656" s="51"/>
      <c r="DB656" s="51"/>
      <c r="DC656" s="51"/>
      <c r="DD656" s="51"/>
    </row>
    <row r="657" spans="73:108" ht="15" x14ac:dyDescent="0.25">
      <c r="BU657" s="91"/>
      <c r="BV657" s="177">
        <v>2008</v>
      </c>
      <c r="BW657" s="177">
        <v>3</v>
      </c>
      <c r="BX657" s="177" t="s">
        <v>269</v>
      </c>
      <c r="BY657" s="177" t="s">
        <v>262</v>
      </c>
      <c r="BZ657" s="177" t="s">
        <v>316</v>
      </c>
      <c r="CA657" s="177">
        <v>6</v>
      </c>
      <c r="CB657" s="177" t="s">
        <v>264</v>
      </c>
      <c r="CC657" s="122">
        <v>0</v>
      </c>
      <c r="CD657" s="178" t="s">
        <v>238</v>
      </c>
      <c r="CE657" s="177" t="s">
        <v>280</v>
      </c>
      <c r="CF657" s="177" t="s">
        <v>280</v>
      </c>
      <c r="CG657" s="83" t="s">
        <v>89</v>
      </c>
      <c r="CH657" s="57"/>
      <c r="CV657" s="51"/>
      <c r="CW657" s="51"/>
      <c r="CX657" s="51"/>
      <c r="CY657" s="51"/>
      <c r="CZ657" s="51"/>
      <c r="DA657" s="51"/>
      <c r="DB657" s="51"/>
      <c r="DC657" s="51"/>
      <c r="DD657" s="51"/>
    </row>
    <row r="658" spans="73:108" ht="15" x14ac:dyDescent="0.25">
      <c r="BU658" s="91"/>
      <c r="BV658" s="177">
        <v>2008</v>
      </c>
      <c r="BW658" s="177">
        <v>5</v>
      </c>
      <c r="BX658" s="177" t="s">
        <v>269</v>
      </c>
      <c r="BY658" s="177" t="s">
        <v>262</v>
      </c>
      <c r="BZ658" s="177" t="s">
        <v>277</v>
      </c>
      <c r="CA658" s="177">
        <v>6</v>
      </c>
      <c r="CB658" s="177" t="s">
        <v>264</v>
      </c>
      <c r="CC658" s="122">
        <v>0</v>
      </c>
      <c r="CD658" s="178" t="s">
        <v>238</v>
      </c>
      <c r="CE658" s="177" t="s">
        <v>280</v>
      </c>
      <c r="CF658" s="177" t="s">
        <v>280</v>
      </c>
      <c r="CG658" s="83" t="s">
        <v>89</v>
      </c>
      <c r="CH658" s="57"/>
      <c r="CV658" s="51"/>
      <c r="CW658" s="51"/>
      <c r="CX658" s="51"/>
      <c r="CY658" s="51"/>
      <c r="CZ658" s="51"/>
      <c r="DA658" s="51"/>
      <c r="DB658" s="51"/>
      <c r="DC658" s="51"/>
      <c r="DD658" s="51"/>
    </row>
    <row r="659" spans="73:108" ht="15" x14ac:dyDescent="0.25">
      <c r="BU659" s="91"/>
      <c r="BV659" s="177">
        <v>2008</v>
      </c>
      <c r="BW659" s="177">
        <v>5</v>
      </c>
      <c r="BX659" s="177" t="s">
        <v>269</v>
      </c>
      <c r="BY659" s="177" t="s">
        <v>262</v>
      </c>
      <c r="BZ659" s="177" t="s">
        <v>347</v>
      </c>
      <c r="CA659" s="177">
        <v>6</v>
      </c>
      <c r="CB659" s="177" t="s">
        <v>264</v>
      </c>
      <c r="CC659" s="122">
        <v>0</v>
      </c>
      <c r="CD659" s="178" t="s">
        <v>238</v>
      </c>
      <c r="CE659" s="177" t="s">
        <v>280</v>
      </c>
      <c r="CF659" s="177" t="s">
        <v>280</v>
      </c>
      <c r="CG659" s="83" t="s">
        <v>89</v>
      </c>
      <c r="CH659" s="57"/>
      <c r="CV659" s="51"/>
      <c r="CW659" s="51"/>
      <c r="CX659" s="51"/>
      <c r="CY659" s="51"/>
      <c r="CZ659" s="51"/>
      <c r="DA659" s="51"/>
      <c r="DB659" s="51"/>
      <c r="DC659" s="51"/>
      <c r="DD659" s="51"/>
    </row>
    <row r="660" spans="73:108" ht="15" x14ac:dyDescent="0.25">
      <c r="BU660" s="91"/>
      <c r="BV660" s="177">
        <v>2008</v>
      </c>
      <c r="BW660" s="177">
        <v>6</v>
      </c>
      <c r="BX660" s="177" t="s">
        <v>269</v>
      </c>
      <c r="BY660" s="177" t="s">
        <v>262</v>
      </c>
      <c r="BZ660" s="177" t="s">
        <v>277</v>
      </c>
      <c r="CA660" s="177">
        <v>6</v>
      </c>
      <c r="CB660" s="177" t="s">
        <v>264</v>
      </c>
      <c r="CC660" s="122">
        <v>0</v>
      </c>
      <c r="CD660" s="178" t="s">
        <v>238</v>
      </c>
      <c r="CE660" s="177" t="s">
        <v>280</v>
      </c>
      <c r="CF660" s="177" t="s">
        <v>280</v>
      </c>
      <c r="CG660" s="83" t="s">
        <v>89</v>
      </c>
      <c r="CH660" s="57"/>
      <c r="CV660" s="51"/>
      <c r="CW660" s="51"/>
      <c r="CX660" s="51"/>
      <c r="CY660" s="51"/>
      <c r="CZ660" s="51"/>
      <c r="DA660" s="51"/>
      <c r="DB660" s="51"/>
      <c r="DC660" s="51"/>
      <c r="DD660" s="51"/>
    </row>
    <row r="661" spans="73:108" ht="15" x14ac:dyDescent="0.25">
      <c r="BU661" s="91"/>
      <c r="BV661" s="177">
        <v>2008</v>
      </c>
      <c r="BW661" s="177">
        <v>6</v>
      </c>
      <c r="BX661" s="177" t="s">
        <v>269</v>
      </c>
      <c r="BY661" s="177" t="s">
        <v>262</v>
      </c>
      <c r="BZ661" s="177" t="s">
        <v>268</v>
      </c>
      <c r="CA661" s="177">
        <v>6</v>
      </c>
      <c r="CB661" s="177" t="s">
        <v>264</v>
      </c>
      <c r="CC661" s="122">
        <v>0</v>
      </c>
      <c r="CD661" s="178" t="s">
        <v>238</v>
      </c>
      <c r="CE661" s="177" t="s">
        <v>280</v>
      </c>
      <c r="CF661" s="177" t="s">
        <v>280</v>
      </c>
      <c r="CG661" s="83" t="s">
        <v>89</v>
      </c>
      <c r="CH661" s="57"/>
      <c r="CV661" s="51"/>
      <c r="CW661" s="51"/>
      <c r="CX661" s="51"/>
      <c r="CY661" s="51"/>
      <c r="CZ661" s="51"/>
      <c r="DA661" s="51"/>
      <c r="DB661" s="51"/>
      <c r="DC661" s="51"/>
      <c r="DD661" s="51"/>
    </row>
    <row r="662" spans="73:108" ht="15" x14ac:dyDescent="0.25">
      <c r="BU662" s="91"/>
      <c r="BV662" s="177">
        <v>2008</v>
      </c>
      <c r="BW662" s="177">
        <v>7</v>
      </c>
      <c r="BX662" s="177" t="s">
        <v>269</v>
      </c>
      <c r="BY662" s="177" t="s">
        <v>262</v>
      </c>
      <c r="BZ662" s="177" t="s">
        <v>277</v>
      </c>
      <c r="CA662" s="177">
        <v>6</v>
      </c>
      <c r="CB662" s="177" t="s">
        <v>264</v>
      </c>
      <c r="CC662" s="122">
        <v>0</v>
      </c>
      <c r="CD662" s="178" t="s">
        <v>238</v>
      </c>
      <c r="CE662" s="177" t="s">
        <v>280</v>
      </c>
      <c r="CF662" s="177" t="s">
        <v>280</v>
      </c>
      <c r="CG662" s="83" t="s">
        <v>89</v>
      </c>
      <c r="CH662" s="57"/>
      <c r="CV662" s="51"/>
      <c r="CW662" s="51"/>
      <c r="CX662" s="51"/>
      <c r="CY662" s="51"/>
      <c r="CZ662" s="51"/>
      <c r="DA662" s="51"/>
      <c r="DB662" s="51"/>
      <c r="DC662" s="51"/>
      <c r="DD662" s="51"/>
    </row>
    <row r="663" spans="73:108" ht="15" x14ac:dyDescent="0.25">
      <c r="BU663" s="91"/>
      <c r="BV663" s="177">
        <v>2008</v>
      </c>
      <c r="BW663" s="177">
        <v>8</v>
      </c>
      <c r="BX663" s="177" t="s">
        <v>269</v>
      </c>
      <c r="BY663" s="177" t="s">
        <v>262</v>
      </c>
      <c r="BZ663" s="177" t="s">
        <v>277</v>
      </c>
      <c r="CA663" s="177">
        <v>6</v>
      </c>
      <c r="CB663" s="177" t="s">
        <v>264</v>
      </c>
      <c r="CC663" s="122">
        <v>0</v>
      </c>
      <c r="CD663" s="178" t="s">
        <v>238</v>
      </c>
      <c r="CE663" s="177" t="s">
        <v>280</v>
      </c>
      <c r="CF663" s="177" t="s">
        <v>280</v>
      </c>
      <c r="CG663" s="83" t="s">
        <v>89</v>
      </c>
      <c r="CH663" s="57"/>
      <c r="CV663" s="51"/>
      <c r="CW663" s="51"/>
      <c r="CX663" s="51"/>
      <c r="CY663" s="51"/>
      <c r="CZ663" s="51"/>
      <c r="DA663" s="51"/>
      <c r="DB663" s="51"/>
      <c r="DC663" s="51"/>
      <c r="DD663" s="51"/>
    </row>
    <row r="664" spans="73:108" ht="15" x14ac:dyDescent="0.25">
      <c r="BU664" s="91"/>
      <c r="BV664" s="177">
        <v>2008</v>
      </c>
      <c r="BW664" s="177">
        <v>9</v>
      </c>
      <c r="BX664" s="177" t="s">
        <v>269</v>
      </c>
      <c r="BY664" s="177" t="s">
        <v>262</v>
      </c>
      <c r="BZ664" s="177" t="s">
        <v>277</v>
      </c>
      <c r="CA664" s="177">
        <v>6</v>
      </c>
      <c r="CB664" s="177" t="s">
        <v>264</v>
      </c>
      <c r="CC664" s="122">
        <v>0</v>
      </c>
      <c r="CD664" s="178" t="s">
        <v>238</v>
      </c>
      <c r="CE664" s="177" t="s">
        <v>280</v>
      </c>
      <c r="CF664" s="177" t="s">
        <v>280</v>
      </c>
      <c r="CG664" s="83" t="s">
        <v>89</v>
      </c>
      <c r="CH664" s="57"/>
      <c r="CV664" s="51"/>
      <c r="CW664" s="51"/>
      <c r="CX664" s="51"/>
      <c r="CY664" s="51"/>
      <c r="CZ664" s="51"/>
      <c r="DA664" s="51"/>
      <c r="DB664" s="51"/>
      <c r="DC664" s="51"/>
      <c r="DD664" s="51"/>
    </row>
    <row r="665" spans="73:108" ht="15" x14ac:dyDescent="0.25">
      <c r="BU665" s="91"/>
      <c r="BV665" s="177">
        <v>2008</v>
      </c>
      <c r="BW665" s="177">
        <v>9</v>
      </c>
      <c r="BX665" s="177" t="s">
        <v>269</v>
      </c>
      <c r="BY665" s="177" t="s">
        <v>262</v>
      </c>
      <c r="BZ665" s="177" t="s">
        <v>263</v>
      </c>
      <c r="CA665" s="177">
        <v>6</v>
      </c>
      <c r="CB665" s="177" t="s">
        <v>264</v>
      </c>
      <c r="CC665" s="122">
        <v>0</v>
      </c>
      <c r="CD665" s="178" t="s">
        <v>238</v>
      </c>
      <c r="CE665" s="177" t="s">
        <v>280</v>
      </c>
      <c r="CF665" s="177" t="s">
        <v>280</v>
      </c>
      <c r="CG665" s="83" t="s">
        <v>89</v>
      </c>
      <c r="CH665" s="57"/>
      <c r="CV665" s="51"/>
      <c r="CW665" s="51"/>
      <c r="CX665" s="51"/>
      <c r="CY665" s="51"/>
      <c r="CZ665" s="51"/>
      <c r="DA665" s="51"/>
      <c r="DB665" s="51"/>
      <c r="DC665" s="51"/>
      <c r="DD665" s="51"/>
    </row>
    <row r="666" spans="73:108" ht="15" x14ac:dyDescent="0.25">
      <c r="BU666" s="91"/>
      <c r="BV666" s="177">
        <v>2008</v>
      </c>
      <c r="BW666" s="177">
        <v>10</v>
      </c>
      <c r="BX666" s="177" t="s">
        <v>269</v>
      </c>
      <c r="BY666" s="177" t="s">
        <v>262</v>
      </c>
      <c r="BZ666" s="177" t="s">
        <v>277</v>
      </c>
      <c r="CA666" s="177">
        <v>6</v>
      </c>
      <c r="CB666" s="177" t="s">
        <v>264</v>
      </c>
      <c r="CC666" s="122">
        <v>0</v>
      </c>
      <c r="CD666" s="178" t="s">
        <v>238</v>
      </c>
      <c r="CE666" s="177" t="s">
        <v>280</v>
      </c>
      <c r="CF666" s="177" t="s">
        <v>280</v>
      </c>
      <c r="CG666" s="83" t="s">
        <v>89</v>
      </c>
      <c r="CH666" s="57"/>
      <c r="CV666" s="51"/>
      <c r="CW666" s="51"/>
      <c r="CX666" s="51"/>
      <c r="CY666" s="51"/>
      <c r="CZ666" s="51"/>
      <c r="DA666" s="51"/>
      <c r="DB666" s="51"/>
      <c r="DC666" s="51"/>
      <c r="DD666" s="51"/>
    </row>
    <row r="667" spans="73:108" ht="15" x14ac:dyDescent="0.25">
      <c r="BU667" s="91"/>
      <c r="BV667" s="177">
        <v>2008</v>
      </c>
      <c r="BW667" s="177">
        <v>10</v>
      </c>
      <c r="BX667" s="177" t="s">
        <v>269</v>
      </c>
      <c r="BY667" s="177" t="s">
        <v>262</v>
      </c>
      <c r="BZ667" s="177" t="s">
        <v>266</v>
      </c>
      <c r="CA667" s="177">
        <v>6</v>
      </c>
      <c r="CB667" s="177" t="s">
        <v>264</v>
      </c>
      <c r="CC667" s="122">
        <v>0</v>
      </c>
      <c r="CD667" s="178" t="s">
        <v>238</v>
      </c>
      <c r="CE667" s="177" t="s">
        <v>280</v>
      </c>
      <c r="CF667" s="177" t="s">
        <v>280</v>
      </c>
      <c r="CG667" s="83" t="s">
        <v>89</v>
      </c>
      <c r="CH667" s="57"/>
      <c r="CV667" s="51"/>
      <c r="CW667" s="51"/>
      <c r="CX667" s="51"/>
      <c r="CY667" s="51"/>
      <c r="CZ667" s="51"/>
      <c r="DA667" s="51"/>
      <c r="DB667" s="51"/>
      <c r="DC667" s="51"/>
      <c r="DD667" s="51"/>
    </row>
    <row r="668" spans="73:108" ht="15" x14ac:dyDescent="0.25">
      <c r="BU668" s="91"/>
      <c r="BV668" s="177">
        <v>2008</v>
      </c>
      <c r="BW668" s="177">
        <v>11</v>
      </c>
      <c r="BX668" s="177" t="s">
        <v>269</v>
      </c>
      <c r="BY668" s="177" t="s">
        <v>262</v>
      </c>
      <c r="BZ668" s="177" t="s">
        <v>277</v>
      </c>
      <c r="CA668" s="177">
        <v>6</v>
      </c>
      <c r="CB668" s="177" t="s">
        <v>264</v>
      </c>
      <c r="CC668" s="122">
        <v>0</v>
      </c>
      <c r="CD668" s="178" t="s">
        <v>238</v>
      </c>
      <c r="CE668" s="177" t="s">
        <v>280</v>
      </c>
      <c r="CF668" s="177" t="s">
        <v>280</v>
      </c>
      <c r="CG668" s="83" t="s">
        <v>89</v>
      </c>
      <c r="CH668" s="57"/>
      <c r="CV668" s="51"/>
      <c r="CW668" s="51"/>
      <c r="CX668" s="51"/>
      <c r="CY668" s="51"/>
      <c r="CZ668" s="51"/>
      <c r="DA668" s="51"/>
      <c r="DB668" s="51"/>
      <c r="DC668" s="51"/>
      <c r="DD668" s="51"/>
    </row>
    <row r="669" spans="73:108" ht="15" x14ac:dyDescent="0.25">
      <c r="BU669" s="91"/>
      <c r="BV669" s="177">
        <v>2008</v>
      </c>
      <c r="BW669" s="177">
        <v>11</v>
      </c>
      <c r="BX669" s="177" t="s">
        <v>269</v>
      </c>
      <c r="BY669" s="177" t="s">
        <v>262</v>
      </c>
      <c r="BZ669" s="177" t="s">
        <v>266</v>
      </c>
      <c r="CA669" s="177">
        <v>6</v>
      </c>
      <c r="CB669" s="177" t="s">
        <v>264</v>
      </c>
      <c r="CC669" s="122">
        <v>0</v>
      </c>
      <c r="CD669" s="178" t="s">
        <v>238</v>
      </c>
      <c r="CE669" s="177" t="s">
        <v>280</v>
      </c>
      <c r="CF669" s="177" t="s">
        <v>280</v>
      </c>
      <c r="CG669" s="83" t="s">
        <v>89</v>
      </c>
      <c r="CH669" s="57"/>
      <c r="CV669" s="51"/>
      <c r="CW669" s="51"/>
      <c r="CX669" s="51"/>
      <c r="CY669" s="51"/>
      <c r="CZ669" s="51"/>
      <c r="DA669" s="51"/>
      <c r="DB669" s="51"/>
      <c r="DC669" s="51"/>
      <c r="DD669" s="51"/>
    </row>
    <row r="670" spans="73:108" ht="15" x14ac:dyDescent="0.25">
      <c r="BU670" s="91"/>
      <c r="BV670" s="177">
        <v>2008</v>
      </c>
      <c r="BW670" s="177">
        <v>11</v>
      </c>
      <c r="BX670" s="177" t="s">
        <v>269</v>
      </c>
      <c r="BY670" s="177" t="s">
        <v>262</v>
      </c>
      <c r="BZ670" s="177" t="s">
        <v>268</v>
      </c>
      <c r="CA670" s="177">
        <v>6</v>
      </c>
      <c r="CB670" s="177" t="s">
        <v>264</v>
      </c>
      <c r="CC670" s="122">
        <v>0</v>
      </c>
      <c r="CD670" s="178" t="s">
        <v>238</v>
      </c>
      <c r="CE670" s="177" t="s">
        <v>280</v>
      </c>
      <c r="CF670" s="177" t="s">
        <v>280</v>
      </c>
      <c r="CG670" s="83" t="s">
        <v>89</v>
      </c>
      <c r="CH670" s="57"/>
      <c r="CV670" s="51"/>
      <c r="CW670" s="51"/>
      <c r="CX670" s="51"/>
      <c r="CY670" s="51"/>
      <c r="CZ670" s="51"/>
      <c r="DA670" s="51"/>
      <c r="DB670" s="51"/>
      <c r="DC670" s="51"/>
      <c r="DD670" s="51"/>
    </row>
    <row r="671" spans="73:108" ht="15" x14ac:dyDescent="0.25">
      <c r="BU671" s="91"/>
      <c r="BV671" s="177">
        <v>2008</v>
      </c>
      <c r="BW671" s="177">
        <v>12</v>
      </c>
      <c r="BX671" s="177" t="s">
        <v>269</v>
      </c>
      <c r="BY671" s="177" t="s">
        <v>262</v>
      </c>
      <c r="BZ671" s="177" t="s">
        <v>277</v>
      </c>
      <c r="CA671" s="177">
        <v>6</v>
      </c>
      <c r="CB671" s="177" t="s">
        <v>264</v>
      </c>
      <c r="CC671" s="122">
        <v>0</v>
      </c>
      <c r="CD671" s="178" t="s">
        <v>238</v>
      </c>
      <c r="CE671" s="177" t="s">
        <v>280</v>
      </c>
      <c r="CF671" s="177" t="s">
        <v>280</v>
      </c>
      <c r="CG671" s="83" t="s">
        <v>89</v>
      </c>
      <c r="CH671" s="57"/>
      <c r="CV671" s="51"/>
      <c r="CW671" s="51"/>
      <c r="CX671" s="51"/>
      <c r="CY671" s="51"/>
      <c r="CZ671" s="51"/>
      <c r="DA671" s="51"/>
      <c r="DB671" s="51"/>
      <c r="DC671" s="51"/>
      <c r="DD671" s="51"/>
    </row>
    <row r="672" spans="73:108" ht="15" x14ac:dyDescent="0.25">
      <c r="BU672" s="91"/>
      <c r="BV672" s="177">
        <v>2008</v>
      </c>
      <c r="BW672" s="177">
        <v>12</v>
      </c>
      <c r="BX672" s="177" t="s">
        <v>269</v>
      </c>
      <c r="BY672" s="177" t="s">
        <v>262</v>
      </c>
      <c r="BZ672" s="177" t="s">
        <v>266</v>
      </c>
      <c r="CA672" s="177">
        <v>6</v>
      </c>
      <c r="CB672" s="177" t="s">
        <v>264</v>
      </c>
      <c r="CC672" s="122">
        <v>0</v>
      </c>
      <c r="CD672" s="178" t="s">
        <v>238</v>
      </c>
      <c r="CE672" s="177" t="s">
        <v>280</v>
      </c>
      <c r="CF672" s="177" t="s">
        <v>280</v>
      </c>
      <c r="CG672" s="83" t="s">
        <v>89</v>
      </c>
      <c r="CH672" s="57"/>
      <c r="CV672" s="51"/>
      <c r="CW672" s="51"/>
      <c r="CX672" s="51"/>
      <c r="CY672" s="51"/>
      <c r="CZ672" s="51"/>
      <c r="DA672" s="51"/>
      <c r="DB672" s="51"/>
      <c r="DC672" s="51"/>
      <c r="DD672" s="51"/>
    </row>
    <row r="673" spans="73:108" ht="15" x14ac:dyDescent="0.25">
      <c r="BU673" s="91"/>
      <c r="BV673" s="177">
        <v>2009</v>
      </c>
      <c r="BW673" s="177">
        <v>1</v>
      </c>
      <c r="BX673" s="177" t="s">
        <v>269</v>
      </c>
      <c r="BY673" s="177" t="s">
        <v>262</v>
      </c>
      <c r="BZ673" s="177" t="s">
        <v>277</v>
      </c>
      <c r="CA673" s="177">
        <v>6</v>
      </c>
      <c r="CB673" s="177" t="s">
        <v>264</v>
      </c>
      <c r="CC673" s="122">
        <v>0</v>
      </c>
      <c r="CD673" s="178" t="s">
        <v>238</v>
      </c>
      <c r="CE673" s="177" t="s">
        <v>280</v>
      </c>
      <c r="CF673" s="177" t="s">
        <v>280</v>
      </c>
      <c r="CG673" s="83" t="s">
        <v>89</v>
      </c>
      <c r="CH673" s="57"/>
      <c r="CV673" s="51"/>
      <c r="CW673" s="51"/>
      <c r="CX673" s="51"/>
      <c r="CY673" s="51"/>
      <c r="CZ673" s="51"/>
      <c r="DA673" s="51"/>
      <c r="DB673" s="51"/>
      <c r="DC673" s="51"/>
      <c r="DD673" s="51"/>
    </row>
    <row r="674" spans="73:108" ht="15" x14ac:dyDescent="0.25">
      <c r="BU674" s="91"/>
      <c r="BV674" s="177">
        <v>2009</v>
      </c>
      <c r="BW674" s="177">
        <v>1</v>
      </c>
      <c r="BX674" s="177" t="s">
        <v>269</v>
      </c>
      <c r="BY674" s="177" t="s">
        <v>262</v>
      </c>
      <c r="BZ674" s="177" t="s">
        <v>266</v>
      </c>
      <c r="CA674" s="177">
        <v>6</v>
      </c>
      <c r="CB674" s="177" t="s">
        <v>264</v>
      </c>
      <c r="CC674" s="122">
        <v>0</v>
      </c>
      <c r="CD674" s="178" t="s">
        <v>238</v>
      </c>
      <c r="CE674" s="177" t="s">
        <v>280</v>
      </c>
      <c r="CF674" s="177" t="s">
        <v>280</v>
      </c>
      <c r="CG674" s="83" t="s">
        <v>89</v>
      </c>
      <c r="CH674" s="57"/>
      <c r="CV674" s="51"/>
      <c r="CW674" s="51"/>
      <c r="CX674" s="51"/>
      <c r="CY674" s="51"/>
      <c r="CZ674" s="51"/>
      <c r="DA674" s="51"/>
      <c r="DB674" s="51"/>
      <c r="DC674" s="51"/>
      <c r="DD674" s="51"/>
    </row>
    <row r="675" spans="73:108" ht="15" x14ac:dyDescent="0.25">
      <c r="BU675" s="91"/>
      <c r="BV675" s="177">
        <v>2009</v>
      </c>
      <c r="BW675" s="177">
        <v>2</v>
      </c>
      <c r="BX675" s="177" t="s">
        <v>269</v>
      </c>
      <c r="BY675" s="177" t="s">
        <v>262</v>
      </c>
      <c r="BZ675" s="177" t="s">
        <v>266</v>
      </c>
      <c r="CA675" s="177">
        <v>6</v>
      </c>
      <c r="CB675" s="177" t="s">
        <v>264</v>
      </c>
      <c r="CC675" s="122">
        <v>0</v>
      </c>
      <c r="CD675" s="178" t="s">
        <v>238</v>
      </c>
      <c r="CE675" s="177" t="s">
        <v>280</v>
      </c>
      <c r="CF675" s="177" t="s">
        <v>280</v>
      </c>
      <c r="CG675" s="83" t="s">
        <v>89</v>
      </c>
      <c r="CH675" s="57"/>
      <c r="CV675" s="51"/>
      <c r="CW675" s="51"/>
      <c r="CX675" s="51"/>
      <c r="CY675" s="51"/>
      <c r="CZ675" s="51"/>
      <c r="DA675" s="51"/>
      <c r="DB675" s="51"/>
      <c r="DC675" s="51"/>
      <c r="DD675" s="51"/>
    </row>
    <row r="676" spans="73:108" ht="15" x14ac:dyDescent="0.25">
      <c r="BU676" s="91"/>
      <c r="BV676" s="177">
        <v>2009</v>
      </c>
      <c r="BW676" s="177">
        <v>3</v>
      </c>
      <c r="BX676" s="177" t="s">
        <v>269</v>
      </c>
      <c r="BY676" s="177" t="s">
        <v>262</v>
      </c>
      <c r="BZ676" s="177" t="s">
        <v>277</v>
      </c>
      <c r="CA676" s="177">
        <v>6</v>
      </c>
      <c r="CB676" s="177" t="s">
        <v>264</v>
      </c>
      <c r="CC676" s="122">
        <v>0</v>
      </c>
      <c r="CD676" s="178" t="s">
        <v>238</v>
      </c>
      <c r="CE676" s="177" t="s">
        <v>280</v>
      </c>
      <c r="CF676" s="177" t="s">
        <v>280</v>
      </c>
      <c r="CG676" s="83" t="s">
        <v>89</v>
      </c>
      <c r="CH676" s="57"/>
      <c r="CV676" s="51"/>
      <c r="CW676" s="51"/>
      <c r="CX676" s="51"/>
      <c r="CY676" s="51"/>
      <c r="CZ676" s="51"/>
      <c r="DA676" s="51"/>
      <c r="DB676" s="51"/>
      <c r="DC676" s="51"/>
      <c r="DD676" s="51"/>
    </row>
    <row r="677" spans="73:108" ht="15" x14ac:dyDescent="0.25">
      <c r="BU677" s="91"/>
      <c r="BV677" s="177">
        <v>2009</v>
      </c>
      <c r="BW677" s="177">
        <v>3</v>
      </c>
      <c r="BX677" s="177" t="s">
        <v>269</v>
      </c>
      <c r="BY677" s="177" t="s">
        <v>262</v>
      </c>
      <c r="BZ677" s="177" t="s">
        <v>266</v>
      </c>
      <c r="CA677" s="177">
        <v>6</v>
      </c>
      <c r="CB677" s="177" t="s">
        <v>264</v>
      </c>
      <c r="CC677" s="122">
        <v>0</v>
      </c>
      <c r="CD677" s="178" t="s">
        <v>238</v>
      </c>
      <c r="CE677" s="177" t="s">
        <v>280</v>
      </c>
      <c r="CF677" s="177" t="s">
        <v>280</v>
      </c>
      <c r="CG677" s="83" t="s">
        <v>89</v>
      </c>
      <c r="CH677" s="57"/>
      <c r="CV677" s="51"/>
      <c r="CW677" s="51"/>
      <c r="CX677" s="51"/>
      <c r="CY677" s="51"/>
      <c r="CZ677" s="51"/>
      <c r="DA677" s="51"/>
      <c r="DB677" s="51"/>
      <c r="DC677" s="51"/>
      <c r="DD677" s="51"/>
    </row>
    <row r="678" spans="73:108" ht="15" x14ac:dyDescent="0.25">
      <c r="BU678" s="91"/>
      <c r="BV678" s="177">
        <v>2009</v>
      </c>
      <c r="BW678" s="177">
        <v>7</v>
      </c>
      <c r="BX678" s="177" t="s">
        <v>269</v>
      </c>
      <c r="BY678" s="177" t="s">
        <v>262</v>
      </c>
      <c r="BZ678" s="177" t="s">
        <v>277</v>
      </c>
      <c r="CA678" s="177">
        <v>6</v>
      </c>
      <c r="CB678" s="177" t="s">
        <v>264</v>
      </c>
      <c r="CC678" s="122">
        <v>0</v>
      </c>
      <c r="CD678" s="178" t="s">
        <v>238</v>
      </c>
      <c r="CE678" s="177" t="s">
        <v>280</v>
      </c>
      <c r="CF678" s="177" t="s">
        <v>280</v>
      </c>
      <c r="CG678" s="83" t="s">
        <v>89</v>
      </c>
      <c r="CH678" s="57"/>
      <c r="CV678" s="51"/>
      <c r="CW678" s="51"/>
      <c r="CX678" s="51"/>
      <c r="CY678" s="51"/>
      <c r="CZ678" s="51"/>
      <c r="DA678" s="51"/>
      <c r="DB678" s="51"/>
      <c r="DC678" s="51"/>
      <c r="DD678" s="51"/>
    </row>
    <row r="679" spans="73:108" ht="15" x14ac:dyDescent="0.25">
      <c r="BU679" s="91"/>
      <c r="BV679" s="177">
        <v>2009</v>
      </c>
      <c r="BW679" s="177">
        <v>9</v>
      </c>
      <c r="BX679" s="177" t="s">
        <v>269</v>
      </c>
      <c r="BY679" s="177" t="s">
        <v>262</v>
      </c>
      <c r="BZ679" s="177" t="s">
        <v>277</v>
      </c>
      <c r="CA679" s="177">
        <v>6</v>
      </c>
      <c r="CB679" s="177" t="s">
        <v>264</v>
      </c>
      <c r="CC679" s="122">
        <v>0</v>
      </c>
      <c r="CD679" s="178" t="s">
        <v>238</v>
      </c>
      <c r="CE679" s="177" t="s">
        <v>280</v>
      </c>
      <c r="CF679" s="177" t="s">
        <v>280</v>
      </c>
      <c r="CG679" s="83" t="s">
        <v>89</v>
      </c>
      <c r="CH679" s="57"/>
      <c r="CV679" s="51"/>
      <c r="CW679" s="51"/>
      <c r="CX679" s="51"/>
      <c r="CY679" s="51"/>
      <c r="CZ679" s="51"/>
      <c r="DA679" s="51"/>
      <c r="DB679" s="51"/>
      <c r="DC679" s="51"/>
      <c r="DD679" s="51"/>
    </row>
    <row r="680" spans="73:108" ht="15" x14ac:dyDescent="0.25">
      <c r="BU680" s="91"/>
      <c r="BV680" s="177">
        <v>2009</v>
      </c>
      <c r="BW680" s="177">
        <v>10</v>
      </c>
      <c r="BX680" s="177" t="s">
        <v>269</v>
      </c>
      <c r="BY680" s="177" t="s">
        <v>262</v>
      </c>
      <c r="BZ680" s="177" t="s">
        <v>277</v>
      </c>
      <c r="CA680" s="177">
        <v>6</v>
      </c>
      <c r="CB680" s="177" t="s">
        <v>264</v>
      </c>
      <c r="CC680" s="122">
        <v>0</v>
      </c>
      <c r="CD680" s="178" t="s">
        <v>238</v>
      </c>
      <c r="CE680" s="177" t="s">
        <v>280</v>
      </c>
      <c r="CF680" s="177" t="s">
        <v>280</v>
      </c>
      <c r="CG680" s="83" t="s">
        <v>89</v>
      </c>
      <c r="CH680" s="57"/>
      <c r="CV680" s="51"/>
      <c r="CW680" s="51"/>
      <c r="CX680" s="51"/>
      <c r="CY680" s="51"/>
      <c r="CZ680" s="51"/>
      <c r="DA680" s="51"/>
      <c r="DB680" s="51"/>
      <c r="DC680" s="51"/>
      <c r="DD680" s="51"/>
    </row>
    <row r="681" spans="73:108" ht="15" x14ac:dyDescent="0.25">
      <c r="BU681" s="91"/>
      <c r="BV681" s="177">
        <v>2009</v>
      </c>
      <c r="BW681" s="177">
        <v>10</v>
      </c>
      <c r="BX681" s="177" t="s">
        <v>269</v>
      </c>
      <c r="BY681" s="177" t="s">
        <v>262</v>
      </c>
      <c r="BZ681" s="177" t="s">
        <v>347</v>
      </c>
      <c r="CA681" s="177">
        <v>6</v>
      </c>
      <c r="CB681" s="177" t="s">
        <v>264</v>
      </c>
      <c r="CC681" s="122">
        <v>0</v>
      </c>
      <c r="CD681" s="178" t="s">
        <v>238</v>
      </c>
      <c r="CE681" s="177" t="s">
        <v>280</v>
      </c>
      <c r="CF681" s="177" t="s">
        <v>280</v>
      </c>
      <c r="CG681" s="83" t="s">
        <v>89</v>
      </c>
      <c r="CH681" s="57"/>
      <c r="CV681" s="51"/>
      <c r="CW681" s="51"/>
      <c r="CX681" s="51"/>
      <c r="CY681" s="51"/>
      <c r="CZ681" s="51"/>
      <c r="DA681" s="51"/>
      <c r="DB681" s="51"/>
      <c r="DC681" s="51"/>
      <c r="DD681" s="51"/>
    </row>
    <row r="682" spans="73:108" ht="15" x14ac:dyDescent="0.25">
      <c r="BU682" s="91"/>
      <c r="BV682" s="177">
        <v>2009</v>
      </c>
      <c r="BW682" s="177">
        <v>11</v>
      </c>
      <c r="BX682" s="177" t="s">
        <v>269</v>
      </c>
      <c r="BY682" s="177" t="s">
        <v>262</v>
      </c>
      <c r="BZ682" s="177" t="s">
        <v>277</v>
      </c>
      <c r="CA682" s="177">
        <v>6</v>
      </c>
      <c r="CB682" s="177" t="s">
        <v>264</v>
      </c>
      <c r="CC682" s="122">
        <v>0</v>
      </c>
      <c r="CD682" s="178" t="s">
        <v>238</v>
      </c>
      <c r="CE682" s="177" t="s">
        <v>280</v>
      </c>
      <c r="CF682" s="177" t="s">
        <v>280</v>
      </c>
      <c r="CG682" s="83" t="s">
        <v>89</v>
      </c>
      <c r="CH682" s="57"/>
      <c r="CV682" s="51"/>
      <c r="CW682" s="51"/>
      <c r="CX682" s="51"/>
      <c r="CY682" s="51"/>
      <c r="CZ682" s="51"/>
      <c r="DA682" s="51"/>
      <c r="DB682" s="51"/>
      <c r="DC682" s="51"/>
      <c r="DD682" s="51"/>
    </row>
    <row r="683" spans="73:108" ht="15" x14ac:dyDescent="0.25">
      <c r="BU683" s="91"/>
      <c r="BV683" s="177">
        <v>2009</v>
      </c>
      <c r="BW683" s="177">
        <v>12</v>
      </c>
      <c r="BX683" s="177" t="s">
        <v>269</v>
      </c>
      <c r="BY683" s="177" t="s">
        <v>262</v>
      </c>
      <c r="BZ683" s="177" t="s">
        <v>277</v>
      </c>
      <c r="CA683" s="177">
        <v>6</v>
      </c>
      <c r="CB683" s="177" t="s">
        <v>264</v>
      </c>
      <c r="CC683" s="122">
        <v>0</v>
      </c>
      <c r="CD683" s="178" t="s">
        <v>238</v>
      </c>
      <c r="CE683" s="177" t="s">
        <v>280</v>
      </c>
      <c r="CF683" s="177" t="s">
        <v>280</v>
      </c>
      <c r="CG683" s="83" t="s">
        <v>89</v>
      </c>
      <c r="CH683" s="57"/>
      <c r="CV683" s="51"/>
      <c r="CW683" s="51"/>
      <c r="CX683" s="51"/>
      <c r="CY683" s="51"/>
      <c r="CZ683" s="51"/>
      <c r="DA683" s="51"/>
      <c r="DB683" s="51"/>
      <c r="DC683" s="51"/>
      <c r="DD683" s="51"/>
    </row>
    <row r="684" spans="73:108" ht="15" x14ac:dyDescent="0.25">
      <c r="BU684" s="91"/>
      <c r="BV684" s="177">
        <v>2010</v>
      </c>
      <c r="BW684" s="177">
        <v>1</v>
      </c>
      <c r="BX684" s="177" t="s">
        <v>269</v>
      </c>
      <c r="BY684" s="177" t="s">
        <v>262</v>
      </c>
      <c r="BZ684" s="177" t="s">
        <v>277</v>
      </c>
      <c r="CA684" s="177">
        <v>6</v>
      </c>
      <c r="CB684" s="177" t="s">
        <v>264</v>
      </c>
      <c r="CC684" s="122">
        <v>0</v>
      </c>
      <c r="CD684" s="178" t="s">
        <v>238</v>
      </c>
      <c r="CE684" s="177" t="s">
        <v>280</v>
      </c>
      <c r="CF684" s="177" t="s">
        <v>280</v>
      </c>
      <c r="CG684" s="83" t="s">
        <v>89</v>
      </c>
      <c r="CH684" s="57"/>
      <c r="CV684" s="51"/>
      <c r="CW684" s="51"/>
      <c r="CX684" s="51"/>
      <c r="CY684" s="51"/>
      <c r="CZ684" s="51"/>
      <c r="DA684" s="51"/>
      <c r="DB684" s="51"/>
      <c r="DC684" s="51"/>
      <c r="DD684" s="51"/>
    </row>
    <row r="685" spans="73:108" ht="15" x14ac:dyDescent="0.25">
      <c r="BU685" s="91"/>
      <c r="BV685" s="177">
        <v>2010</v>
      </c>
      <c r="BW685" s="177">
        <v>3</v>
      </c>
      <c r="BX685" s="177" t="s">
        <v>269</v>
      </c>
      <c r="BY685" s="177" t="s">
        <v>262</v>
      </c>
      <c r="BZ685" s="177" t="s">
        <v>277</v>
      </c>
      <c r="CA685" s="177">
        <v>6</v>
      </c>
      <c r="CB685" s="177" t="s">
        <v>264</v>
      </c>
      <c r="CC685" s="122">
        <v>0</v>
      </c>
      <c r="CD685" s="178" t="s">
        <v>238</v>
      </c>
      <c r="CE685" s="177" t="s">
        <v>280</v>
      </c>
      <c r="CF685" s="177" t="s">
        <v>280</v>
      </c>
      <c r="CG685" s="83" t="s">
        <v>89</v>
      </c>
      <c r="CH685" s="57"/>
      <c r="CV685" s="51"/>
      <c r="CW685" s="51"/>
      <c r="CX685" s="51"/>
      <c r="CY685" s="51"/>
      <c r="CZ685" s="51"/>
      <c r="DA685" s="51"/>
      <c r="DB685" s="51"/>
      <c r="DC685" s="51"/>
      <c r="DD685" s="51"/>
    </row>
    <row r="686" spans="73:108" ht="15" x14ac:dyDescent="0.25">
      <c r="BU686" s="91"/>
      <c r="BV686" s="177">
        <v>2010</v>
      </c>
      <c r="BW686" s="177">
        <v>5</v>
      </c>
      <c r="BX686" s="177" t="s">
        <v>269</v>
      </c>
      <c r="BY686" s="177" t="s">
        <v>262</v>
      </c>
      <c r="BZ686" s="177" t="s">
        <v>277</v>
      </c>
      <c r="CA686" s="177">
        <v>6</v>
      </c>
      <c r="CB686" s="177" t="s">
        <v>264</v>
      </c>
      <c r="CC686" s="122">
        <v>0</v>
      </c>
      <c r="CD686" s="178" t="s">
        <v>238</v>
      </c>
      <c r="CE686" s="177" t="s">
        <v>280</v>
      </c>
      <c r="CF686" s="177" t="s">
        <v>280</v>
      </c>
      <c r="CG686" s="83" t="s">
        <v>89</v>
      </c>
      <c r="CH686" s="57"/>
      <c r="CV686" s="51"/>
      <c r="CW686" s="51"/>
      <c r="CX686" s="51"/>
      <c r="CY686" s="51"/>
      <c r="CZ686" s="51"/>
      <c r="DA686" s="51"/>
      <c r="DB686" s="51"/>
      <c r="DC686" s="51"/>
      <c r="DD686" s="51"/>
    </row>
    <row r="687" spans="73:108" ht="15" x14ac:dyDescent="0.25">
      <c r="BU687" s="91"/>
      <c r="BV687" s="177">
        <v>2010</v>
      </c>
      <c r="BW687" s="177">
        <v>6</v>
      </c>
      <c r="BX687" s="177" t="s">
        <v>269</v>
      </c>
      <c r="BY687" s="177" t="s">
        <v>262</v>
      </c>
      <c r="BZ687" s="177" t="s">
        <v>277</v>
      </c>
      <c r="CA687" s="177">
        <v>6</v>
      </c>
      <c r="CB687" s="177" t="s">
        <v>264</v>
      </c>
      <c r="CC687" s="122">
        <v>0</v>
      </c>
      <c r="CD687" s="178" t="s">
        <v>238</v>
      </c>
      <c r="CE687" s="177" t="s">
        <v>280</v>
      </c>
      <c r="CF687" s="177" t="s">
        <v>280</v>
      </c>
      <c r="CG687" s="83" t="s">
        <v>89</v>
      </c>
      <c r="CH687" s="57"/>
      <c r="CV687" s="51"/>
      <c r="CW687" s="51"/>
      <c r="CX687" s="51"/>
      <c r="CY687" s="51"/>
      <c r="CZ687" s="51"/>
      <c r="DA687" s="51"/>
      <c r="DB687" s="51"/>
      <c r="DC687" s="51"/>
      <c r="DD687" s="51"/>
    </row>
    <row r="688" spans="73:108" ht="15" x14ac:dyDescent="0.25">
      <c r="BU688" s="91"/>
      <c r="BV688" s="177">
        <v>2010</v>
      </c>
      <c r="BW688" s="177">
        <v>7</v>
      </c>
      <c r="BX688" s="177" t="s">
        <v>269</v>
      </c>
      <c r="BY688" s="177" t="s">
        <v>262</v>
      </c>
      <c r="BZ688" s="177" t="s">
        <v>277</v>
      </c>
      <c r="CA688" s="177">
        <v>6</v>
      </c>
      <c r="CB688" s="177" t="s">
        <v>264</v>
      </c>
      <c r="CC688" s="122">
        <v>0</v>
      </c>
      <c r="CD688" s="178" t="s">
        <v>238</v>
      </c>
      <c r="CE688" s="177" t="s">
        <v>280</v>
      </c>
      <c r="CF688" s="177" t="s">
        <v>280</v>
      </c>
      <c r="CG688" s="83" t="s">
        <v>89</v>
      </c>
      <c r="CH688" s="57"/>
      <c r="CV688" s="51"/>
      <c r="CW688" s="51"/>
      <c r="CX688" s="51"/>
      <c r="CY688" s="51"/>
      <c r="CZ688" s="51"/>
      <c r="DA688" s="51"/>
      <c r="DB688" s="51"/>
      <c r="DC688" s="51"/>
      <c r="DD688" s="51"/>
    </row>
    <row r="689" spans="73:108" ht="15" x14ac:dyDescent="0.25">
      <c r="BU689" s="91"/>
      <c r="BV689" s="177">
        <v>2010</v>
      </c>
      <c r="BW689" s="177">
        <v>8</v>
      </c>
      <c r="BX689" s="177" t="s">
        <v>269</v>
      </c>
      <c r="BY689" s="177" t="s">
        <v>262</v>
      </c>
      <c r="BZ689" s="177" t="s">
        <v>277</v>
      </c>
      <c r="CA689" s="177">
        <v>6</v>
      </c>
      <c r="CB689" s="177" t="s">
        <v>264</v>
      </c>
      <c r="CC689" s="122">
        <v>0</v>
      </c>
      <c r="CD689" s="178" t="s">
        <v>238</v>
      </c>
      <c r="CE689" s="177" t="s">
        <v>280</v>
      </c>
      <c r="CF689" s="177" t="s">
        <v>280</v>
      </c>
      <c r="CG689" s="83" t="s">
        <v>89</v>
      </c>
      <c r="CH689" s="57"/>
      <c r="CV689" s="51"/>
      <c r="CW689" s="51"/>
      <c r="CX689" s="51"/>
      <c r="CY689" s="51"/>
      <c r="CZ689" s="51"/>
      <c r="DA689" s="51"/>
      <c r="DB689" s="51"/>
      <c r="DC689" s="51"/>
      <c r="DD689" s="51"/>
    </row>
    <row r="690" spans="73:108" ht="15" x14ac:dyDescent="0.25">
      <c r="BU690" s="91"/>
      <c r="BV690" s="177">
        <v>2010</v>
      </c>
      <c r="BW690" s="177">
        <v>9</v>
      </c>
      <c r="BX690" s="177" t="s">
        <v>269</v>
      </c>
      <c r="BY690" s="177" t="s">
        <v>262</v>
      </c>
      <c r="BZ690" s="177" t="s">
        <v>277</v>
      </c>
      <c r="CA690" s="177">
        <v>6</v>
      </c>
      <c r="CB690" s="177" t="s">
        <v>264</v>
      </c>
      <c r="CC690" s="122">
        <v>0</v>
      </c>
      <c r="CD690" s="178" t="s">
        <v>238</v>
      </c>
      <c r="CE690" s="177" t="s">
        <v>280</v>
      </c>
      <c r="CF690" s="177" t="s">
        <v>280</v>
      </c>
      <c r="CG690" s="83" t="s">
        <v>89</v>
      </c>
      <c r="CH690" s="57"/>
      <c r="CV690" s="51"/>
      <c r="CW690" s="51"/>
      <c r="CX690" s="51"/>
      <c r="CY690" s="51"/>
      <c r="CZ690" s="51"/>
      <c r="DA690" s="51"/>
      <c r="DB690" s="51"/>
      <c r="DC690" s="51"/>
      <c r="DD690" s="51"/>
    </row>
    <row r="691" spans="73:108" ht="15" x14ac:dyDescent="0.25">
      <c r="BU691" s="91"/>
      <c r="BV691" s="177">
        <v>2010</v>
      </c>
      <c r="BW691" s="177">
        <v>10</v>
      </c>
      <c r="BX691" s="177" t="s">
        <v>269</v>
      </c>
      <c r="BY691" s="177" t="s">
        <v>262</v>
      </c>
      <c r="BZ691" s="177" t="s">
        <v>277</v>
      </c>
      <c r="CA691" s="177">
        <v>6</v>
      </c>
      <c r="CB691" s="177" t="s">
        <v>264</v>
      </c>
      <c r="CC691" s="122">
        <v>0</v>
      </c>
      <c r="CD691" s="178" t="s">
        <v>238</v>
      </c>
      <c r="CE691" s="177" t="s">
        <v>280</v>
      </c>
      <c r="CF691" s="177" t="s">
        <v>280</v>
      </c>
      <c r="CG691" s="83" t="s">
        <v>89</v>
      </c>
      <c r="CH691" s="57"/>
      <c r="CV691" s="51"/>
      <c r="CW691" s="51"/>
      <c r="CX691" s="51"/>
      <c r="CY691" s="51"/>
      <c r="CZ691" s="51"/>
      <c r="DA691" s="51"/>
      <c r="DB691" s="51"/>
      <c r="DC691" s="51"/>
      <c r="DD691" s="51"/>
    </row>
    <row r="692" spans="73:108" ht="15" x14ac:dyDescent="0.25">
      <c r="BU692" s="91"/>
      <c r="BV692" s="177">
        <v>2010</v>
      </c>
      <c r="BW692" s="177">
        <v>11</v>
      </c>
      <c r="BX692" s="177" t="s">
        <v>269</v>
      </c>
      <c r="BY692" s="177" t="s">
        <v>262</v>
      </c>
      <c r="BZ692" s="177" t="s">
        <v>277</v>
      </c>
      <c r="CA692" s="177">
        <v>6</v>
      </c>
      <c r="CB692" s="177" t="s">
        <v>264</v>
      </c>
      <c r="CC692" s="122">
        <v>0</v>
      </c>
      <c r="CD692" s="178" t="s">
        <v>238</v>
      </c>
      <c r="CE692" s="177" t="s">
        <v>280</v>
      </c>
      <c r="CF692" s="177" t="s">
        <v>280</v>
      </c>
      <c r="CG692" s="83" t="s">
        <v>89</v>
      </c>
      <c r="CH692" s="57"/>
      <c r="CV692" s="51"/>
      <c r="CW692" s="51"/>
      <c r="CX692" s="51"/>
      <c r="CY692" s="51"/>
      <c r="CZ692" s="51"/>
      <c r="DA692" s="51"/>
      <c r="DB692" s="51"/>
      <c r="DC692" s="51"/>
      <c r="DD692" s="51"/>
    </row>
    <row r="693" spans="73:108" ht="15" x14ac:dyDescent="0.25">
      <c r="BU693" s="91"/>
      <c r="BV693" s="177">
        <v>2010</v>
      </c>
      <c r="BW693" s="177">
        <v>12</v>
      </c>
      <c r="BX693" s="177" t="s">
        <v>269</v>
      </c>
      <c r="BY693" s="177" t="s">
        <v>262</v>
      </c>
      <c r="BZ693" s="177" t="s">
        <v>277</v>
      </c>
      <c r="CA693" s="177">
        <v>6</v>
      </c>
      <c r="CB693" s="177" t="s">
        <v>264</v>
      </c>
      <c r="CC693" s="122">
        <v>0</v>
      </c>
      <c r="CD693" s="178" t="s">
        <v>238</v>
      </c>
      <c r="CE693" s="177" t="s">
        <v>280</v>
      </c>
      <c r="CF693" s="177" t="s">
        <v>280</v>
      </c>
      <c r="CG693" s="83" t="s">
        <v>89</v>
      </c>
      <c r="CH693" s="57"/>
      <c r="CV693" s="51"/>
      <c r="CW693" s="51"/>
      <c r="CX693" s="51"/>
      <c r="CY693" s="51"/>
      <c r="CZ693" s="51"/>
      <c r="DA693" s="51"/>
      <c r="DB693" s="51"/>
      <c r="DC693" s="51"/>
      <c r="DD693" s="51"/>
    </row>
    <row r="694" spans="73:108" ht="15" x14ac:dyDescent="0.25">
      <c r="BU694" s="91"/>
      <c r="BV694" s="177">
        <v>2007</v>
      </c>
      <c r="BW694" s="177">
        <v>2</v>
      </c>
      <c r="BX694" s="177" t="s">
        <v>261</v>
      </c>
      <c r="BY694" s="177" t="s">
        <v>262</v>
      </c>
      <c r="BZ694" s="177" t="s">
        <v>277</v>
      </c>
      <c r="CA694" s="177">
        <v>40</v>
      </c>
      <c r="CB694" s="177" t="s">
        <v>264</v>
      </c>
      <c r="CC694" s="122">
        <v>1332.3</v>
      </c>
      <c r="CD694" s="178" t="s">
        <v>2124</v>
      </c>
      <c r="CE694" s="177" t="s">
        <v>280</v>
      </c>
      <c r="CF694" s="177" t="s">
        <v>280</v>
      </c>
      <c r="CG694" s="205" t="s">
        <v>12</v>
      </c>
      <c r="CH694" s="57"/>
      <c r="CV694" s="51"/>
      <c r="CW694" s="51"/>
      <c r="CX694" s="51"/>
      <c r="CY694" s="51"/>
      <c r="CZ694" s="51"/>
      <c r="DA694" s="51"/>
      <c r="DB694" s="51"/>
      <c r="DC694" s="51"/>
      <c r="DD694" s="51"/>
    </row>
    <row r="695" spans="73:108" ht="15" x14ac:dyDescent="0.25">
      <c r="BU695" s="91"/>
      <c r="BV695" s="177">
        <v>2007</v>
      </c>
      <c r="BW695" s="177">
        <v>6</v>
      </c>
      <c r="BX695" s="177" t="s">
        <v>261</v>
      </c>
      <c r="BY695" s="177" t="s">
        <v>262</v>
      </c>
      <c r="BZ695" s="177" t="s">
        <v>268</v>
      </c>
      <c r="CA695" s="177">
        <v>40</v>
      </c>
      <c r="CB695" s="177" t="s">
        <v>264</v>
      </c>
      <c r="CC695" s="122">
        <v>0</v>
      </c>
      <c r="CD695" s="178" t="s">
        <v>238</v>
      </c>
      <c r="CE695" s="177" t="s">
        <v>280</v>
      </c>
      <c r="CF695" s="177" t="s">
        <v>280</v>
      </c>
      <c r="CG695" s="205" t="s">
        <v>12</v>
      </c>
      <c r="CH695" s="57"/>
      <c r="CV695" s="51"/>
      <c r="CW695" s="51"/>
      <c r="CX695" s="51"/>
      <c r="CY695" s="51"/>
      <c r="CZ695" s="51"/>
      <c r="DA695" s="51"/>
      <c r="DB695" s="51"/>
      <c r="DC695" s="51"/>
      <c r="DD695" s="51"/>
    </row>
    <row r="696" spans="73:108" ht="15" x14ac:dyDescent="0.25">
      <c r="BU696" s="91"/>
      <c r="BV696" s="177">
        <v>2007</v>
      </c>
      <c r="BW696" s="177">
        <v>7</v>
      </c>
      <c r="BX696" s="177" t="s">
        <v>261</v>
      </c>
      <c r="BY696" s="177" t="s">
        <v>262</v>
      </c>
      <c r="BZ696" s="177" t="s">
        <v>268</v>
      </c>
      <c r="CA696" s="177">
        <v>40</v>
      </c>
      <c r="CB696" s="177" t="s">
        <v>264</v>
      </c>
      <c r="CC696" s="122">
        <v>0</v>
      </c>
      <c r="CD696" s="178" t="s">
        <v>238</v>
      </c>
      <c r="CE696" s="177" t="s">
        <v>280</v>
      </c>
      <c r="CF696" s="177" t="s">
        <v>280</v>
      </c>
      <c r="CG696" s="205" t="s">
        <v>12</v>
      </c>
      <c r="CH696" s="57"/>
      <c r="CV696" s="51"/>
      <c r="CW696" s="51"/>
      <c r="CX696" s="51"/>
      <c r="CY696" s="51"/>
      <c r="CZ696" s="51"/>
      <c r="DA696" s="51"/>
      <c r="DB696" s="51"/>
      <c r="DC696" s="51"/>
      <c r="DD696" s="51"/>
    </row>
    <row r="697" spans="73:108" ht="15" x14ac:dyDescent="0.25">
      <c r="BU697" s="91"/>
      <c r="BV697" s="177">
        <v>2010</v>
      </c>
      <c r="BW697" s="177">
        <v>8</v>
      </c>
      <c r="BX697" s="177" t="s">
        <v>261</v>
      </c>
      <c r="BY697" s="177" t="s">
        <v>262</v>
      </c>
      <c r="BZ697" s="177" t="s">
        <v>277</v>
      </c>
      <c r="CA697" s="177">
        <v>6</v>
      </c>
      <c r="CB697" s="177" t="s">
        <v>264</v>
      </c>
      <c r="CC697" s="122">
        <v>0</v>
      </c>
      <c r="CD697" s="178" t="s">
        <v>238</v>
      </c>
      <c r="CE697" s="177" t="s">
        <v>280</v>
      </c>
      <c r="CF697" s="177" t="s">
        <v>280</v>
      </c>
      <c r="CG697" s="83" t="s">
        <v>89</v>
      </c>
      <c r="CH697" s="57"/>
      <c r="CV697" s="51"/>
      <c r="CW697" s="51"/>
      <c r="CX697" s="51"/>
      <c r="CY697" s="51"/>
      <c r="CZ697" s="51"/>
      <c r="DA697" s="51"/>
      <c r="DB697" s="51"/>
      <c r="DC697" s="51"/>
      <c r="DD697" s="51"/>
    </row>
    <row r="698" spans="73:108" ht="15" x14ac:dyDescent="0.25">
      <c r="BU698" s="91"/>
      <c r="BV698" s="177">
        <v>2007</v>
      </c>
      <c r="BW698" s="177">
        <v>4</v>
      </c>
      <c r="BX698" s="177" t="s">
        <v>312</v>
      </c>
      <c r="BY698" s="177" t="s">
        <v>262</v>
      </c>
      <c r="BZ698" s="177" t="s">
        <v>268</v>
      </c>
      <c r="CA698" s="177">
        <v>6</v>
      </c>
      <c r="CB698" s="177" t="s">
        <v>264</v>
      </c>
      <c r="CC698" s="122">
        <v>0</v>
      </c>
      <c r="CD698" s="178" t="s">
        <v>238</v>
      </c>
      <c r="CE698" s="177" t="s">
        <v>280</v>
      </c>
      <c r="CF698" s="177" t="s">
        <v>280</v>
      </c>
      <c r="CG698" s="83" t="s">
        <v>89</v>
      </c>
      <c r="CH698" s="57"/>
      <c r="CV698" s="51"/>
      <c r="CW698" s="51"/>
      <c r="CX698" s="51"/>
      <c r="CY698" s="51"/>
      <c r="CZ698" s="51"/>
      <c r="DA698" s="51"/>
      <c r="DB698" s="51"/>
      <c r="DC698" s="51"/>
      <c r="DD698" s="51"/>
    </row>
    <row r="699" spans="73:108" ht="15" x14ac:dyDescent="0.25">
      <c r="BU699" s="91"/>
      <c r="BV699" s="177">
        <v>2007</v>
      </c>
      <c r="BW699" s="177">
        <v>11</v>
      </c>
      <c r="BX699" s="177" t="s">
        <v>312</v>
      </c>
      <c r="BY699" s="177" t="s">
        <v>262</v>
      </c>
      <c r="BZ699" s="177" t="s">
        <v>277</v>
      </c>
      <c r="CA699" s="177">
        <v>6</v>
      </c>
      <c r="CB699" s="177" t="s">
        <v>358</v>
      </c>
      <c r="CC699" s="122">
        <v>0</v>
      </c>
      <c r="CD699" s="178" t="s">
        <v>238</v>
      </c>
      <c r="CE699" s="177" t="s">
        <v>280</v>
      </c>
      <c r="CF699" s="177" t="s">
        <v>280</v>
      </c>
      <c r="CG699" s="83" t="s">
        <v>89</v>
      </c>
      <c r="CH699" s="57"/>
      <c r="CV699" s="51"/>
      <c r="CW699" s="51"/>
      <c r="CX699" s="51"/>
      <c r="CY699" s="51"/>
      <c r="CZ699" s="51"/>
      <c r="DA699" s="51"/>
      <c r="DB699" s="51"/>
      <c r="DC699" s="51"/>
      <c r="DD699" s="51"/>
    </row>
    <row r="700" spans="73:108" ht="15" x14ac:dyDescent="0.25">
      <c r="BU700" s="91"/>
      <c r="BV700" s="177">
        <v>2007</v>
      </c>
      <c r="BW700" s="177">
        <v>11</v>
      </c>
      <c r="BX700" s="177" t="s">
        <v>312</v>
      </c>
      <c r="BY700" s="177" t="s">
        <v>262</v>
      </c>
      <c r="BZ700" s="177" t="s">
        <v>316</v>
      </c>
      <c r="CA700" s="177">
        <v>6</v>
      </c>
      <c r="CB700" s="177" t="s">
        <v>358</v>
      </c>
      <c r="CC700" s="122">
        <v>0</v>
      </c>
      <c r="CD700" s="178" t="s">
        <v>238</v>
      </c>
      <c r="CE700" s="177" t="s">
        <v>280</v>
      </c>
      <c r="CF700" s="177" t="s">
        <v>280</v>
      </c>
      <c r="CG700" s="83" t="s">
        <v>89</v>
      </c>
      <c r="CH700" s="57"/>
      <c r="CV700" s="51"/>
      <c r="CW700" s="51"/>
      <c r="CX700" s="51"/>
      <c r="CY700" s="51"/>
      <c r="CZ700" s="51"/>
      <c r="DA700" s="51"/>
      <c r="DB700" s="51"/>
      <c r="DC700" s="51"/>
      <c r="DD700" s="51"/>
    </row>
    <row r="701" spans="73:108" ht="15" x14ac:dyDescent="0.25">
      <c r="BU701" s="91"/>
      <c r="BV701" s="177">
        <v>2007</v>
      </c>
      <c r="BW701" s="177">
        <v>12</v>
      </c>
      <c r="BX701" s="177" t="s">
        <v>312</v>
      </c>
      <c r="BY701" s="177" t="s">
        <v>262</v>
      </c>
      <c r="BZ701" s="177" t="s">
        <v>316</v>
      </c>
      <c r="CA701" s="177">
        <v>6</v>
      </c>
      <c r="CB701" s="177" t="s">
        <v>358</v>
      </c>
      <c r="CC701" s="122">
        <v>0</v>
      </c>
      <c r="CD701" s="178" t="s">
        <v>238</v>
      </c>
      <c r="CE701" s="177" t="s">
        <v>280</v>
      </c>
      <c r="CF701" s="177" t="s">
        <v>280</v>
      </c>
      <c r="CG701" s="83" t="s">
        <v>89</v>
      </c>
      <c r="CH701" s="57"/>
      <c r="CV701" s="51"/>
      <c r="CW701" s="51"/>
      <c r="CX701" s="51"/>
      <c r="CY701" s="51"/>
      <c r="CZ701" s="51"/>
      <c r="DA701" s="51"/>
      <c r="DB701" s="51"/>
      <c r="DC701" s="51"/>
      <c r="DD701" s="51"/>
    </row>
    <row r="702" spans="73:108" ht="15" x14ac:dyDescent="0.25">
      <c r="BU702" s="91"/>
      <c r="BV702" s="177">
        <v>2008</v>
      </c>
      <c r="BW702" s="177">
        <v>2</v>
      </c>
      <c r="BX702" s="177" t="s">
        <v>312</v>
      </c>
      <c r="BY702" s="177" t="s">
        <v>262</v>
      </c>
      <c r="BZ702" s="177" t="s">
        <v>277</v>
      </c>
      <c r="CA702" s="177">
        <v>6</v>
      </c>
      <c r="CB702" s="177" t="s">
        <v>264</v>
      </c>
      <c r="CC702" s="122">
        <v>0</v>
      </c>
      <c r="CD702" s="178" t="s">
        <v>238</v>
      </c>
      <c r="CE702" s="177" t="s">
        <v>280</v>
      </c>
      <c r="CF702" s="177" t="s">
        <v>280</v>
      </c>
      <c r="CG702" s="83" t="s">
        <v>89</v>
      </c>
      <c r="CH702" s="57"/>
      <c r="CV702" s="51"/>
      <c r="CW702" s="51"/>
      <c r="CX702" s="51"/>
      <c r="CY702" s="51"/>
      <c r="CZ702" s="51"/>
      <c r="DA702" s="51"/>
      <c r="DB702" s="51"/>
      <c r="DC702" s="51"/>
      <c r="DD702" s="51"/>
    </row>
    <row r="703" spans="73:108" ht="15" x14ac:dyDescent="0.25">
      <c r="BU703" s="91"/>
      <c r="BV703" s="177">
        <v>2008</v>
      </c>
      <c r="BW703" s="177">
        <v>12</v>
      </c>
      <c r="BX703" s="177" t="s">
        <v>312</v>
      </c>
      <c r="BY703" s="177" t="s">
        <v>262</v>
      </c>
      <c r="BZ703" s="177" t="s">
        <v>277</v>
      </c>
      <c r="CA703" s="177">
        <v>6</v>
      </c>
      <c r="CB703" s="177" t="s">
        <v>879</v>
      </c>
      <c r="CC703" s="122">
        <v>0</v>
      </c>
      <c r="CD703" s="178" t="s">
        <v>238</v>
      </c>
      <c r="CE703" s="177" t="s">
        <v>280</v>
      </c>
      <c r="CF703" s="177" t="s">
        <v>280</v>
      </c>
      <c r="CG703" s="83" t="s">
        <v>89</v>
      </c>
      <c r="CH703" s="57"/>
      <c r="CV703" s="51"/>
      <c r="CW703" s="51"/>
      <c r="CX703" s="51"/>
      <c r="CY703" s="51"/>
      <c r="CZ703" s="51"/>
      <c r="DA703" s="51"/>
      <c r="DB703" s="51"/>
      <c r="DC703" s="51"/>
      <c r="DD703" s="51"/>
    </row>
    <row r="704" spans="73:108" ht="15" x14ac:dyDescent="0.25">
      <c r="BU704" s="91"/>
      <c r="BV704" s="177">
        <v>2010</v>
      </c>
      <c r="BW704" s="177">
        <v>3</v>
      </c>
      <c r="BX704" s="177" t="s">
        <v>312</v>
      </c>
      <c r="BY704" s="177" t="s">
        <v>262</v>
      </c>
      <c r="BZ704" s="177" t="s">
        <v>277</v>
      </c>
      <c r="CA704" s="177">
        <v>6</v>
      </c>
      <c r="CB704" s="177" t="s">
        <v>264</v>
      </c>
      <c r="CC704" s="122">
        <v>0</v>
      </c>
      <c r="CD704" s="178" t="s">
        <v>238</v>
      </c>
      <c r="CE704" s="177" t="s">
        <v>280</v>
      </c>
      <c r="CF704" s="177" t="s">
        <v>280</v>
      </c>
      <c r="CG704" s="83" t="s">
        <v>89</v>
      </c>
      <c r="CH704" s="57"/>
      <c r="CV704" s="51"/>
      <c r="CW704" s="51"/>
      <c r="CX704" s="51"/>
      <c r="CY704" s="51"/>
      <c r="CZ704" s="51"/>
      <c r="DA704" s="51"/>
      <c r="DB704" s="51"/>
      <c r="DC704" s="51"/>
      <c r="DD704" s="51"/>
    </row>
    <row r="705" spans="73:108" ht="15" x14ac:dyDescent="0.25">
      <c r="BU705" s="91"/>
      <c r="BV705" s="177">
        <v>2010</v>
      </c>
      <c r="BW705" s="177">
        <v>4</v>
      </c>
      <c r="BX705" s="177" t="s">
        <v>312</v>
      </c>
      <c r="BY705" s="177" t="s">
        <v>262</v>
      </c>
      <c r="BZ705" s="177" t="s">
        <v>277</v>
      </c>
      <c r="CA705" s="177">
        <v>6</v>
      </c>
      <c r="CB705" s="177" t="s">
        <v>264</v>
      </c>
      <c r="CC705" s="122">
        <v>0</v>
      </c>
      <c r="CD705" s="178" t="s">
        <v>238</v>
      </c>
      <c r="CE705" s="177" t="s">
        <v>280</v>
      </c>
      <c r="CF705" s="177" t="s">
        <v>280</v>
      </c>
      <c r="CG705" s="83" t="s">
        <v>89</v>
      </c>
      <c r="CH705" s="57"/>
      <c r="CV705" s="51"/>
      <c r="CW705" s="51"/>
      <c r="CX705" s="51"/>
      <c r="CY705" s="51"/>
      <c r="CZ705" s="51"/>
      <c r="DA705" s="51"/>
      <c r="DB705" s="51"/>
      <c r="DC705" s="51"/>
      <c r="DD705" s="51"/>
    </row>
    <row r="706" spans="73:108" ht="15" x14ac:dyDescent="0.25">
      <c r="BU706" s="91"/>
      <c r="BV706" s="177">
        <v>2010</v>
      </c>
      <c r="BW706" s="177">
        <v>5</v>
      </c>
      <c r="BX706" s="177" t="s">
        <v>312</v>
      </c>
      <c r="BY706" s="177" t="s">
        <v>262</v>
      </c>
      <c r="BZ706" s="177" t="s">
        <v>277</v>
      </c>
      <c r="CA706" s="177">
        <v>6</v>
      </c>
      <c r="CB706" s="177" t="s">
        <v>264</v>
      </c>
      <c r="CC706" s="122">
        <v>0</v>
      </c>
      <c r="CD706" s="178" t="s">
        <v>238</v>
      </c>
      <c r="CE706" s="177" t="s">
        <v>280</v>
      </c>
      <c r="CF706" s="177" t="s">
        <v>280</v>
      </c>
      <c r="CG706" s="83" t="s">
        <v>89</v>
      </c>
      <c r="CH706" s="57"/>
      <c r="CV706" s="51"/>
      <c r="CW706" s="51"/>
      <c r="CX706" s="51"/>
      <c r="CY706" s="51"/>
      <c r="CZ706" s="51"/>
      <c r="DA706" s="51"/>
      <c r="DB706" s="51"/>
      <c r="DC706" s="51"/>
      <c r="DD706" s="51"/>
    </row>
    <row r="707" spans="73:108" ht="15" x14ac:dyDescent="0.25">
      <c r="BU707" s="91"/>
      <c r="BV707" s="177">
        <v>2010</v>
      </c>
      <c r="BW707" s="177">
        <v>6</v>
      </c>
      <c r="BX707" s="177" t="s">
        <v>312</v>
      </c>
      <c r="BY707" s="177" t="s">
        <v>262</v>
      </c>
      <c r="BZ707" s="177" t="s">
        <v>277</v>
      </c>
      <c r="CA707" s="177">
        <v>6</v>
      </c>
      <c r="CB707" s="177" t="s">
        <v>264</v>
      </c>
      <c r="CC707" s="122">
        <v>0</v>
      </c>
      <c r="CD707" s="178" t="s">
        <v>238</v>
      </c>
      <c r="CE707" s="177" t="s">
        <v>280</v>
      </c>
      <c r="CF707" s="177" t="s">
        <v>280</v>
      </c>
      <c r="CG707" s="83" t="s">
        <v>89</v>
      </c>
      <c r="CH707" s="57"/>
      <c r="CV707" s="51"/>
      <c r="CW707" s="51"/>
      <c r="CX707" s="51"/>
      <c r="CY707" s="51"/>
      <c r="CZ707" s="51"/>
      <c r="DA707" s="51"/>
      <c r="DB707" s="51"/>
      <c r="DC707" s="51"/>
      <c r="DD707" s="51"/>
    </row>
    <row r="708" spans="73:108" ht="15" x14ac:dyDescent="0.25">
      <c r="BU708" s="91"/>
      <c r="BV708" s="177">
        <v>2010</v>
      </c>
      <c r="BW708" s="177">
        <v>7</v>
      </c>
      <c r="BX708" s="177" t="s">
        <v>312</v>
      </c>
      <c r="BY708" s="177" t="s">
        <v>262</v>
      </c>
      <c r="BZ708" s="177" t="s">
        <v>277</v>
      </c>
      <c r="CA708" s="177">
        <v>6</v>
      </c>
      <c r="CB708" s="177" t="s">
        <v>264</v>
      </c>
      <c r="CC708" s="122">
        <v>0</v>
      </c>
      <c r="CD708" s="178" t="s">
        <v>238</v>
      </c>
      <c r="CE708" s="177" t="s">
        <v>280</v>
      </c>
      <c r="CF708" s="177" t="s">
        <v>280</v>
      </c>
      <c r="CG708" s="83" t="s">
        <v>89</v>
      </c>
      <c r="CH708" s="57"/>
      <c r="CV708" s="51"/>
      <c r="CW708" s="51"/>
      <c r="CX708" s="51"/>
      <c r="CY708" s="51"/>
      <c r="CZ708" s="51"/>
      <c r="DA708" s="51"/>
      <c r="DB708" s="51"/>
      <c r="DC708" s="51"/>
      <c r="DD708" s="51"/>
    </row>
    <row r="709" spans="73:108" ht="15" x14ac:dyDescent="0.25">
      <c r="BU709" s="91"/>
      <c r="BV709" s="177">
        <v>2010</v>
      </c>
      <c r="BW709" s="177">
        <v>8</v>
      </c>
      <c r="BX709" s="177" t="s">
        <v>312</v>
      </c>
      <c r="BY709" s="177" t="s">
        <v>262</v>
      </c>
      <c r="BZ709" s="177" t="s">
        <v>277</v>
      </c>
      <c r="CA709" s="177">
        <v>6</v>
      </c>
      <c r="CB709" s="177" t="s">
        <v>264</v>
      </c>
      <c r="CC709" s="122">
        <v>0</v>
      </c>
      <c r="CD709" s="178" t="s">
        <v>238</v>
      </c>
      <c r="CE709" s="177" t="s">
        <v>280</v>
      </c>
      <c r="CF709" s="177" t="s">
        <v>280</v>
      </c>
      <c r="CG709" s="83" t="s">
        <v>89</v>
      </c>
      <c r="CH709" s="57"/>
      <c r="CV709" s="51"/>
      <c r="CW709" s="51"/>
      <c r="CX709" s="51"/>
      <c r="CY709" s="51"/>
      <c r="CZ709" s="51"/>
      <c r="DA709" s="51"/>
      <c r="DB709" s="51"/>
      <c r="DC709" s="51"/>
      <c r="DD709" s="51"/>
    </row>
    <row r="710" spans="73:108" ht="15" x14ac:dyDescent="0.25">
      <c r="BU710" s="91"/>
      <c r="BV710" s="177">
        <v>2010</v>
      </c>
      <c r="BW710" s="177">
        <v>9</v>
      </c>
      <c r="BX710" s="177" t="s">
        <v>312</v>
      </c>
      <c r="BY710" s="177" t="s">
        <v>262</v>
      </c>
      <c r="BZ710" s="177" t="s">
        <v>277</v>
      </c>
      <c r="CA710" s="177">
        <v>6</v>
      </c>
      <c r="CB710" s="177" t="s">
        <v>264</v>
      </c>
      <c r="CC710" s="122">
        <v>0</v>
      </c>
      <c r="CD710" s="178" t="s">
        <v>238</v>
      </c>
      <c r="CE710" s="177" t="s">
        <v>280</v>
      </c>
      <c r="CF710" s="177" t="s">
        <v>280</v>
      </c>
      <c r="CG710" s="83" t="s">
        <v>89</v>
      </c>
      <c r="CH710" s="57"/>
      <c r="CV710" s="51"/>
      <c r="CW710" s="51"/>
      <c r="CX710" s="51"/>
      <c r="CY710" s="51"/>
      <c r="CZ710" s="51"/>
      <c r="DA710" s="51"/>
      <c r="DB710" s="51"/>
      <c r="DC710" s="51"/>
      <c r="DD710" s="51"/>
    </row>
    <row r="711" spans="73:108" ht="15" x14ac:dyDescent="0.25">
      <c r="BU711" s="91"/>
      <c r="BV711" s="177">
        <v>2010</v>
      </c>
      <c r="BW711" s="177">
        <v>11</v>
      </c>
      <c r="BX711" s="177" t="s">
        <v>312</v>
      </c>
      <c r="BY711" s="177" t="s">
        <v>262</v>
      </c>
      <c r="BZ711" s="177" t="s">
        <v>277</v>
      </c>
      <c r="CA711" s="177">
        <v>6</v>
      </c>
      <c r="CB711" s="177" t="s">
        <v>879</v>
      </c>
      <c r="CC711" s="122">
        <v>0</v>
      </c>
      <c r="CD711" s="178" t="s">
        <v>238</v>
      </c>
      <c r="CE711" s="177" t="s">
        <v>280</v>
      </c>
      <c r="CF711" s="177" t="s">
        <v>280</v>
      </c>
      <c r="CG711" s="83" t="s">
        <v>89</v>
      </c>
      <c r="CH711" s="57"/>
      <c r="CV711" s="51"/>
      <c r="CW711" s="51"/>
      <c r="CX711" s="51"/>
      <c r="CY711" s="51"/>
      <c r="CZ711" s="51"/>
      <c r="DA711" s="51"/>
      <c r="DB711" s="51"/>
      <c r="DC711" s="51"/>
      <c r="DD711" s="51"/>
    </row>
    <row r="712" spans="73:108" ht="15" x14ac:dyDescent="0.25">
      <c r="BU712" s="91"/>
      <c r="BV712" s="177">
        <v>2010</v>
      </c>
      <c r="BW712" s="177">
        <v>12</v>
      </c>
      <c r="BX712" s="177" t="s">
        <v>312</v>
      </c>
      <c r="BY712" s="177" t="s">
        <v>262</v>
      </c>
      <c r="BZ712" s="177" t="s">
        <v>277</v>
      </c>
      <c r="CA712" s="177">
        <v>6</v>
      </c>
      <c r="CB712" s="177" t="s">
        <v>879</v>
      </c>
      <c r="CC712" s="122">
        <v>0</v>
      </c>
      <c r="CD712" s="178" t="s">
        <v>238</v>
      </c>
      <c r="CE712" s="177" t="s">
        <v>280</v>
      </c>
      <c r="CF712" s="177" t="s">
        <v>280</v>
      </c>
      <c r="CG712" s="83" t="s">
        <v>89</v>
      </c>
      <c r="CH712" s="57"/>
      <c r="CV712" s="51"/>
      <c r="CW712" s="51"/>
      <c r="CX712" s="51"/>
      <c r="CY712" s="51"/>
      <c r="CZ712" s="51"/>
      <c r="DA712" s="51"/>
      <c r="DB712" s="51"/>
      <c r="DC712" s="51"/>
      <c r="DD712" s="51"/>
    </row>
    <row r="713" spans="73:108" ht="15" x14ac:dyDescent="0.25">
      <c r="BU713" s="91"/>
      <c r="BV713" s="177">
        <v>2010</v>
      </c>
      <c r="BW713" s="177">
        <v>12</v>
      </c>
      <c r="BX713" s="177" t="s">
        <v>281</v>
      </c>
      <c r="BY713" s="177" t="s">
        <v>262</v>
      </c>
      <c r="BZ713" s="177" t="s">
        <v>277</v>
      </c>
      <c r="CA713" s="177">
        <v>6</v>
      </c>
      <c r="CB713" s="177" t="s">
        <v>264</v>
      </c>
      <c r="CC713" s="122">
        <v>0</v>
      </c>
      <c r="CD713" s="178" t="s">
        <v>238</v>
      </c>
      <c r="CE713" s="177" t="s">
        <v>280</v>
      </c>
      <c r="CF713" s="177" t="s">
        <v>280</v>
      </c>
      <c r="CG713" s="83" t="s">
        <v>89</v>
      </c>
      <c r="CH713" s="57"/>
      <c r="CV713" s="51"/>
      <c r="CW713" s="51"/>
      <c r="CX713" s="51"/>
      <c r="CY713" s="51"/>
      <c r="CZ713" s="51"/>
      <c r="DA713" s="51"/>
      <c r="DB713" s="51"/>
      <c r="DC713" s="51"/>
      <c r="DD713" s="51"/>
    </row>
    <row r="714" spans="73:108" ht="15" x14ac:dyDescent="0.25">
      <c r="BU714" s="91"/>
      <c r="BV714" s="177">
        <v>2010</v>
      </c>
      <c r="BW714" s="177">
        <v>5</v>
      </c>
      <c r="BX714" s="177" t="s">
        <v>1616</v>
      </c>
      <c r="BY714" s="177" t="s">
        <v>262</v>
      </c>
      <c r="BZ714" s="177" t="s">
        <v>277</v>
      </c>
      <c r="CA714" s="177">
        <v>5</v>
      </c>
      <c r="CB714" s="177" t="s">
        <v>269</v>
      </c>
      <c r="CC714" s="122">
        <v>35.25</v>
      </c>
      <c r="CD714" s="178" t="s">
        <v>77</v>
      </c>
      <c r="CE714" s="177" t="s">
        <v>1617</v>
      </c>
      <c r="CF714" s="177" t="s">
        <v>1618</v>
      </c>
      <c r="CG714" s="83" t="s">
        <v>89</v>
      </c>
      <c r="CH714" s="57"/>
      <c r="CV714" s="51"/>
      <c r="CW714" s="51"/>
      <c r="CX714" s="51"/>
      <c r="CY714" s="51"/>
      <c r="CZ714" s="51"/>
      <c r="DA714" s="51"/>
      <c r="DB714" s="51"/>
      <c r="DC714" s="51"/>
      <c r="DD714" s="51"/>
    </row>
    <row r="715" spans="73:108" ht="15" x14ac:dyDescent="0.25">
      <c r="BU715" s="91"/>
      <c r="BV715" s="177">
        <v>2010</v>
      </c>
      <c r="BW715" s="177">
        <v>6</v>
      </c>
      <c r="BX715" s="177" t="s">
        <v>1616</v>
      </c>
      <c r="BY715" s="177" t="s">
        <v>262</v>
      </c>
      <c r="BZ715" s="177" t="s">
        <v>277</v>
      </c>
      <c r="CA715" s="177">
        <v>5</v>
      </c>
      <c r="CB715" s="177" t="s">
        <v>269</v>
      </c>
      <c r="CC715" s="122">
        <v>173.99</v>
      </c>
      <c r="CD715" s="178" t="s">
        <v>77</v>
      </c>
      <c r="CE715" s="177" t="s">
        <v>1617</v>
      </c>
      <c r="CF715" s="177" t="s">
        <v>1618</v>
      </c>
      <c r="CG715" s="83" t="s">
        <v>89</v>
      </c>
      <c r="CH715" s="57"/>
      <c r="CV715" s="51"/>
      <c r="CW715" s="51"/>
      <c r="CX715" s="51"/>
      <c r="CY715" s="51"/>
      <c r="CZ715" s="51"/>
      <c r="DA715" s="51"/>
      <c r="DB715" s="51"/>
      <c r="DC715" s="51"/>
      <c r="DD715" s="51"/>
    </row>
    <row r="716" spans="73:108" ht="15" x14ac:dyDescent="0.25">
      <c r="BU716" s="91"/>
      <c r="BV716" s="177">
        <v>2010</v>
      </c>
      <c r="BW716" s="177">
        <v>7</v>
      </c>
      <c r="BX716" s="177" t="s">
        <v>1616</v>
      </c>
      <c r="BY716" s="177" t="s">
        <v>262</v>
      </c>
      <c r="BZ716" s="177" t="s">
        <v>277</v>
      </c>
      <c r="CA716" s="177">
        <v>5</v>
      </c>
      <c r="CB716" s="177" t="s">
        <v>269</v>
      </c>
      <c r="CC716" s="122">
        <v>-52.94</v>
      </c>
      <c r="CD716" s="178" t="s">
        <v>77</v>
      </c>
      <c r="CE716" s="177" t="s">
        <v>1617</v>
      </c>
      <c r="CF716" s="177" t="s">
        <v>1618</v>
      </c>
      <c r="CG716" s="83" t="s">
        <v>89</v>
      </c>
      <c r="CH716" s="57"/>
      <c r="CV716" s="51"/>
      <c r="CW716" s="51"/>
      <c r="CX716" s="51"/>
      <c r="CY716" s="51"/>
      <c r="CZ716" s="51"/>
      <c r="DA716" s="51"/>
      <c r="DB716" s="51"/>
      <c r="DC716" s="51"/>
      <c r="DD716" s="51"/>
    </row>
    <row r="717" spans="73:108" ht="15" x14ac:dyDescent="0.25">
      <c r="BU717" s="91"/>
      <c r="BV717" s="177">
        <v>2010</v>
      </c>
      <c r="BW717" s="177">
        <v>5</v>
      </c>
      <c r="BX717" s="177" t="s">
        <v>1616</v>
      </c>
      <c r="BY717" s="177" t="s">
        <v>262</v>
      </c>
      <c r="BZ717" s="177" t="s">
        <v>277</v>
      </c>
      <c r="CA717" s="177">
        <v>1</v>
      </c>
      <c r="CB717" s="177" t="s">
        <v>269</v>
      </c>
      <c r="CC717" s="122">
        <v>51.25</v>
      </c>
      <c r="CD717" s="178" t="s">
        <v>200</v>
      </c>
      <c r="CE717" s="177" t="s">
        <v>324</v>
      </c>
      <c r="CF717" s="177" t="s">
        <v>324</v>
      </c>
      <c r="CG717" s="83" t="s">
        <v>9</v>
      </c>
      <c r="CH717" s="57"/>
      <c r="CV717" s="51"/>
      <c r="CW717" s="51"/>
      <c r="CX717" s="51"/>
      <c r="CY717" s="51"/>
      <c r="CZ717" s="51"/>
      <c r="DA717" s="51"/>
      <c r="DB717" s="51"/>
      <c r="DC717" s="51"/>
      <c r="DD717" s="51"/>
    </row>
    <row r="718" spans="73:108" ht="15" x14ac:dyDescent="0.25">
      <c r="BU718" s="91"/>
      <c r="BV718" s="177">
        <v>2010</v>
      </c>
      <c r="BW718" s="177">
        <v>6</v>
      </c>
      <c r="BX718" s="177" t="s">
        <v>1616</v>
      </c>
      <c r="BY718" s="177" t="s">
        <v>262</v>
      </c>
      <c r="BZ718" s="177" t="s">
        <v>277</v>
      </c>
      <c r="CA718" s="177">
        <v>1</v>
      </c>
      <c r="CB718" s="177" t="s">
        <v>269</v>
      </c>
      <c r="CC718" s="122">
        <v>165.66</v>
      </c>
      <c r="CD718" s="178" t="s">
        <v>200</v>
      </c>
      <c r="CE718" s="177" t="s">
        <v>324</v>
      </c>
      <c r="CF718" s="177" t="s">
        <v>324</v>
      </c>
      <c r="CG718" s="83" t="s">
        <v>9</v>
      </c>
      <c r="CH718" s="57"/>
      <c r="CV718" s="51"/>
      <c r="CW718" s="51"/>
      <c r="CX718" s="51"/>
      <c r="CY718" s="51"/>
      <c r="CZ718" s="51"/>
      <c r="DA718" s="51"/>
      <c r="DB718" s="51"/>
      <c r="DC718" s="51"/>
      <c r="DD718" s="51"/>
    </row>
    <row r="719" spans="73:108" ht="15" x14ac:dyDescent="0.25">
      <c r="BU719" s="91"/>
      <c r="BV719" s="177">
        <v>2007</v>
      </c>
      <c r="BW719" s="177">
        <v>4</v>
      </c>
      <c r="BX719" s="177" t="s">
        <v>323</v>
      </c>
      <c r="BY719" s="177" t="s">
        <v>262</v>
      </c>
      <c r="BZ719" s="177" t="s">
        <v>316</v>
      </c>
      <c r="CA719" s="177">
        <v>1</v>
      </c>
      <c r="CB719" s="177" t="s">
        <v>264</v>
      </c>
      <c r="CC719" s="122">
        <v>134.93</v>
      </c>
      <c r="CD719" s="178" t="s">
        <v>200</v>
      </c>
      <c r="CE719" s="177" t="s">
        <v>324</v>
      </c>
      <c r="CF719" s="177" t="s">
        <v>324</v>
      </c>
      <c r="CG719" s="83" t="s">
        <v>9</v>
      </c>
      <c r="CH719" s="57"/>
      <c r="CV719" s="51"/>
      <c r="CW719" s="51"/>
      <c r="CX719" s="51"/>
      <c r="CY719" s="51"/>
      <c r="CZ719" s="51"/>
      <c r="DA719" s="51"/>
      <c r="DB719" s="51"/>
      <c r="DC719" s="51"/>
      <c r="DD719" s="51"/>
    </row>
    <row r="720" spans="73:108" ht="15" x14ac:dyDescent="0.25">
      <c r="BU720" s="91"/>
      <c r="BV720" s="177">
        <v>2007</v>
      </c>
      <c r="BW720" s="177">
        <v>7</v>
      </c>
      <c r="BX720" s="177" t="s">
        <v>323</v>
      </c>
      <c r="BY720" s="177" t="s">
        <v>262</v>
      </c>
      <c r="BZ720" s="177" t="s">
        <v>316</v>
      </c>
      <c r="CA720" s="177">
        <v>1</v>
      </c>
      <c r="CB720" s="177" t="s">
        <v>264</v>
      </c>
      <c r="CC720" s="122">
        <v>-0.02</v>
      </c>
      <c r="CD720" s="178" t="s">
        <v>200</v>
      </c>
      <c r="CE720" s="177" t="s">
        <v>324</v>
      </c>
      <c r="CF720" s="177" t="s">
        <v>324</v>
      </c>
      <c r="CG720" s="83" t="s">
        <v>9</v>
      </c>
      <c r="CH720" s="57"/>
      <c r="CV720" s="51"/>
      <c r="CW720" s="51"/>
      <c r="CX720" s="51"/>
      <c r="CY720" s="51"/>
      <c r="CZ720" s="51"/>
      <c r="DA720" s="51"/>
      <c r="DB720" s="51"/>
      <c r="DC720" s="51"/>
      <c r="DD720" s="51"/>
    </row>
    <row r="721" spans="73:108" ht="15" x14ac:dyDescent="0.25">
      <c r="BU721" s="91"/>
      <c r="BV721" s="177">
        <v>2009</v>
      </c>
      <c r="BW721" s="177">
        <v>11</v>
      </c>
      <c r="BX721" s="177" t="s">
        <v>1442</v>
      </c>
      <c r="BY721" s="177" t="s">
        <v>262</v>
      </c>
      <c r="BZ721" s="177" t="s">
        <v>277</v>
      </c>
      <c r="CA721" s="177">
        <v>1</v>
      </c>
      <c r="CB721" s="177" t="s">
        <v>264</v>
      </c>
      <c r="CC721" s="122">
        <v>602.4</v>
      </c>
      <c r="CD721" s="178" t="s">
        <v>200</v>
      </c>
      <c r="CE721" s="177" t="s">
        <v>324</v>
      </c>
      <c r="CF721" s="177" t="s">
        <v>324</v>
      </c>
      <c r="CG721" s="83" t="s">
        <v>9</v>
      </c>
      <c r="CH721" s="57"/>
      <c r="CV721" s="51"/>
      <c r="CW721" s="51"/>
      <c r="CX721" s="51"/>
      <c r="CY721" s="51"/>
      <c r="CZ721" s="51"/>
      <c r="DA721" s="51"/>
      <c r="DB721" s="51"/>
      <c r="DC721" s="51"/>
      <c r="DD721" s="51"/>
    </row>
    <row r="722" spans="73:108" ht="15" x14ac:dyDescent="0.25">
      <c r="BU722" s="91"/>
      <c r="BV722" s="177">
        <v>2010</v>
      </c>
      <c r="BW722" s="177">
        <v>5</v>
      </c>
      <c r="BX722" s="177" t="s">
        <v>1442</v>
      </c>
      <c r="BY722" s="177" t="s">
        <v>262</v>
      </c>
      <c r="BZ722" s="177" t="s">
        <v>277</v>
      </c>
      <c r="CA722" s="177">
        <v>1</v>
      </c>
      <c r="CB722" s="177" t="s">
        <v>264</v>
      </c>
      <c r="CC722" s="122">
        <v>337.92</v>
      </c>
      <c r="CD722" s="178" t="s">
        <v>200</v>
      </c>
      <c r="CE722" s="177" t="s">
        <v>324</v>
      </c>
      <c r="CF722" s="177" t="s">
        <v>324</v>
      </c>
      <c r="CG722" s="83" t="s">
        <v>9</v>
      </c>
      <c r="CH722" s="57"/>
      <c r="CV722" s="51"/>
      <c r="CW722" s="51"/>
      <c r="CX722" s="51"/>
      <c r="CY722" s="51"/>
      <c r="CZ722" s="51"/>
      <c r="DA722" s="51"/>
      <c r="DB722" s="51"/>
      <c r="DC722" s="51"/>
      <c r="DD722" s="51"/>
    </row>
    <row r="723" spans="73:108" ht="15" x14ac:dyDescent="0.25">
      <c r="BU723" s="91"/>
      <c r="BV723" s="177">
        <v>2010</v>
      </c>
      <c r="BW723" s="177">
        <v>6</v>
      </c>
      <c r="BX723" s="177" t="s">
        <v>1442</v>
      </c>
      <c r="BY723" s="177" t="s">
        <v>262</v>
      </c>
      <c r="BZ723" s="177" t="s">
        <v>277</v>
      </c>
      <c r="CA723" s="177">
        <v>1</v>
      </c>
      <c r="CB723" s="177" t="s">
        <v>264</v>
      </c>
      <c r="CC723" s="122">
        <v>92.16</v>
      </c>
      <c r="CD723" s="178" t="s">
        <v>200</v>
      </c>
      <c r="CE723" s="177" t="s">
        <v>324</v>
      </c>
      <c r="CF723" s="177" t="s">
        <v>324</v>
      </c>
      <c r="CG723" s="83" t="s">
        <v>9</v>
      </c>
      <c r="CH723" s="57"/>
      <c r="CV723" s="51"/>
      <c r="CW723" s="51"/>
      <c r="CX723" s="51"/>
      <c r="CY723" s="51"/>
      <c r="CZ723" s="51"/>
      <c r="DA723" s="51"/>
      <c r="DB723" s="51"/>
      <c r="DC723" s="51"/>
      <c r="DD723" s="51"/>
    </row>
    <row r="724" spans="73:108" ht="15" x14ac:dyDescent="0.25">
      <c r="BU724" s="91"/>
      <c r="BV724" s="177">
        <v>2010</v>
      </c>
      <c r="BW724" s="177">
        <v>7</v>
      </c>
      <c r="BX724" s="177" t="s">
        <v>1442</v>
      </c>
      <c r="BY724" s="177" t="s">
        <v>262</v>
      </c>
      <c r="BZ724" s="177" t="s">
        <v>277</v>
      </c>
      <c r="CA724" s="177">
        <v>1</v>
      </c>
      <c r="CB724" s="177" t="s">
        <v>264</v>
      </c>
      <c r="CC724" s="122">
        <v>506.88</v>
      </c>
      <c r="CD724" s="178" t="s">
        <v>200</v>
      </c>
      <c r="CE724" s="177" t="s">
        <v>324</v>
      </c>
      <c r="CF724" s="177" t="s">
        <v>324</v>
      </c>
      <c r="CG724" s="83" t="s">
        <v>9</v>
      </c>
      <c r="CH724" s="57"/>
      <c r="CV724" s="51"/>
      <c r="CW724" s="51"/>
      <c r="CX724" s="51"/>
      <c r="CY724" s="51"/>
      <c r="CZ724" s="51"/>
      <c r="DA724" s="51"/>
      <c r="DB724" s="51"/>
      <c r="DC724" s="51"/>
      <c r="DD724" s="51"/>
    </row>
    <row r="725" spans="73:108" ht="15" x14ac:dyDescent="0.25">
      <c r="BU725" s="91"/>
      <c r="BV725" s="177">
        <v>2010</v>
      </c>
      <c r="BW725" s="177">
        <v>8</v>
      </c>
      <c r="BX725" s="177" t="s">
        <v>1442</v>
      </c>
      <c r="BY725" s="177" t="s">
        <v>262</v>
      </c>
      <c r="BZ725" s="177" t="s">
        <v>277</v>
      </c>
      <c r="CA725" s="177">
        <v>1</v>
      </c>
      <c r="CB725" s="177" t="s">
        <v>264</v>
      </c>
      <c r="CC725" s="122">
        <v>184.32</v>
      </c>
      <c r="CD725" s="178" t="s">
        <v>200</v>
      </c>
      <c r="CE725" s="177" t="s">
        <v>324</v>
      </c>
      <c r="CF725" s="177" t="s">
        <v>324</v>
      </c>
      <c r="CG725" s="83" t="s">
        <v>9</v>
      </c>
      <c r="CH725" s="57"/>
      <c r="CV725" s="51"/>
      <c r="CW725" s="51"/>
      <c r="CX725" s="51"/>
      <c r="CY725" s="51"/>
      <c r="CZ725" s="51"/>
      <c r="DA725" s="51"/>
      <c r="DB725" s="51"/>
      <c r="DC725" s="51"/>
      <c r="DD725" s="51"/>
    </row>
    <row r="726" spans="73:108" ht="15" x14ac:dyDescent="0.25">
      <c r="BU726" s="91"/>
      <c r="BV726" s="177">
        <v>2010</v>
      </c>
      <c r="BW726" s="177">
        <v>9</v>
      </c>
      <c r="BX726" s="177" t="s">
        <v>1442</v>
      </c>
      <c r="BY726" s="177" t="s">
        <v>262</v>
      </c>
      <c r="BZ726" s="177" t="s">
        <v>277</v>
      </c>
      <c r="CA726" s="177">
        <v>1</v>
      </c>
      <c r="CB726" s="177" t="s">
        <v>264</v>
      </c>
      <c r="CC726" s="122">
        <v>430.08</v>
      </c>
      <c r="CD726" s="178" t="s">
        <v>200</v>
      </c>
      <c r="CE726" s="177" t="s">
        <v>324</v>
      </c>
      <c r="CF726" s="177" t="s">
        <v>324</v>
      </c>
      <c r="CG726" s="83" t="s">
        <v>9</v>
      </c>
      <c r="CH726" s="57"/>
      <c r="CV726" s="51"/>
      <c r="CW726" s="51"/>
      <c r="CX726" s="51"/>
      <c r="CY726" s="51"/>
      <c r="CZ726" s="51"/>
      <c r="DA726" s="51"/>
      <c r="DB726" s="51"/>
      <c r="DC726" s="51"/>
      <c r="DD726" s="51"/>
    </row>
    <row r="727" spans="73:108" ht="15" x14ac:dyDescent="0.25">
      <c r="BU727" s="91"/>
      <c r="BV727" s="177">
        <v>2010</v>
      </c>
      <c r="BW727" s="177">
        <v>10</v>
      </c>
      <c r="BX727" s="177" t="s">
        <v>1442</v>
      </c>
      <c r="BY727" s="177" t="s">
        <v>262</v>
      </c>
      <c r="BZ727" s="177" t="s">
        <v>277</v>
      </c>
      <c r="CA727" s="177">
        <v>1</v>
      </c>
      <c r="CB727" s="177" t="s">
        <v>264</v>
      </c>
      <c r="CC727" s="122">
        <v>107.52</v>
      </c>
      <c r="CD727" s="178" t="s">
        <v>200</v>
      </c>
      <c r="CE727" s="177" t="s">
        <v>324</v>
      </c>
      <c r="CF727" s="177" t="s">
        <v>324</v>
      </c>
      <c r="CG727" s="83" t="s">
        <v>9</v>
      </c>
      <c r="CH727" s="57"/>
      <c r="CV727" s="51"/>
      <c r="CW727" s="51"/>
      <c r="CX727" s="51"/>
      <c r="CY727" s="51"/>
      <c r="CZ727" s="51"/>
      <c r="DA727" s="51"/>
      <c r="DB727" s="51"/>
      <c r="DC727" s="51"/>
      <c r="DD727" s="51"/>
    </row>
    <row r="728" spans="73:108" ht="15" x14ac:dyDescent="0.25">
      <c r="BU728" s="91"/>
      <c r="BV728" s="177">
        <v>2010</v>
      </c>
      <c r="BW728" s="177">
        <v>12</v>
      </c>
      <c r="BX728" s="177" t="s">
        <v>1442</v>
      </c>
      <c r="BY728" s="177" t="s">
        <v>262</v>
      </c>
      <c r="BZ728" s="177" t="s">
        <v>277</v>
      </c>
      <c r="CA728" s="177">
        <v>1</v>
      </c>
      <c r="CB728" s="177" t="s">
        <v>264</v>
      </c>
      <c r="CC728" s="122">
        <v>599.04</v>
      </c>
      <c r="CD728" s="178" t="s">
        <v>200</v>
      </c>
      <c r="CE728" s="177" t="s">
        <v>324</v>
      </c>
      <c r="CF728" s="177" t="s">
        <v>324</v>
      </c>
      <c r="CG728" s="83" t="s">
        <v>9</v>
      </c>
      <c r="CH728" s="57"/>
      <c r="CV728" s="51"/>
      <c r="CW728" s="51"/>
      <c r="CX728" s="51"/>
      <c r="CY728" s="51"/>
      <c r="CZ728" s="51"/>
      <c r="DA728" s="51"/>
      <c r="DB728" s="51"/>
      <c r="DC728" s="51"/>
      <c r="DD728" s="51"/>
    </row>
    <row r="729" spans="73:108" ht="15" x14ac:dyDescent="0.25">
      <c r="BU729" s="91"/>
      <c r="BV729" s="177">
        <v>2008</v>
      </c>
      <c r="BW729" s="177">
        <v>3</v>
      </c>
      <c r="BX729" s="177" t="s">
        <v>599</v>
      </c>
      <c r="BY729" s="177" t="s">
        <v>262</v>
      </c>
      <c r="BZ729" s="177" t="s">
        <v>277</v>
      </c>
      <c r="CA729" s="177">
        <v>1</v>
      </c>
      <c r="CB729" s="177" t="s">
        <v>264</v>
      </c>
      <c r="CC729" s="122">
        <v>1018.08</v>
      </c>
      <c r="CD729" s="178" t="s">
        <v>200</v>
      </c>
      <c r="CE729" s="177" t="s">
        <v>324</v>
      </c>
      <c r="CF729" s="177" t="s">
        <v>324</v>
      </c>
      <c r="CG729" s="83" t="s">
        <v>9</v>
      </c>
      <c r="CH729" s="57"/>
      <c r="CV729" s="51"/>
      <c r="CW729" s="51"/>
      <c r="CX729" s="51"/>
      <c r="CY729" s="51"/>
      <c r="CZ729" s="51"/>
      <c r="DA729" s="51"/>
      <c r="DB729" s="51"/>
      <c r="DC729" s="51"/>
      <c r="DD729" s="51"/>
    </row>
    <row r="730" spans="73:108" ht="15" x14ac:dyDescent="0.25">
      <c r="BU730" s="91"/>
      <c r="BV730" s="177">
        <v>2008</v>
      </c>
      <c r="BW730" s="177">
        <v>3</v>
      </c>
      <c r="BX730" s="177" t="s">
        <v>599</v>
      </c>
      <c r="BY730" s="177" t="s">
        <v>262</v>
      </c>
      <c r="BZ730" s="177" t="s">
        <v>263</v>
      </c>
      <c r="CA730" s="177">
        <v>1</v>
      </c>
      <c r="CB730" s="177" t="s">
        <v>264</v>
      </c>
      <c r="CC730" s="122">
        <v>1357.44</v>
      </c>
      <c r="CD730" s="178" t="s">
        <v>200</v>
      </c>
      <c r="CE730" s="177" t="s">
        <v>324</v>
      </c>
      <c r="CF730" s="177" t="s">
        <v>324</v>
      </c>
      <c r="CG730" s="83" t="s">
        <v>9</v>
      </c>
      <c r="CH730" s="57"/>
      <c r="CV730" s="51"/>
      <c r="CW730" s="51"/>
      <c r="CX730" s="51"/>
      <c r="CY730" s="51"/>
      <c r="CZ730" s="51"/>
      <c r="DA730" s="51"/>
      <c r="DB730" s="51"/>
      <c r="DC730" s="51"/>
      <c r="DD730" s="51"/>
    </row>
    <row r="731" spans="73:108" ht="15" x14ac:dyDescent="0.25">
      <c r="BU731" s="91"/>
      <c r="BV731" s="177">
        <v>2008</v>
      </c>
      <c r="BW731" s="177">
        <v>4</v>
      </c>
      <c r="BX731" s="177" t="s">
        <v>599</v>
      </c>
      <c r="BY731" s="177" t="s">
        <v>262</v>
      </c>
      <c r="BZ731" s="177" t="s">
        <v>277</v>
      </c>
      <c r="CA731" s="177">
        <v>1</v>
      </c>
      <c r="CB731" s="177" t="s">
        <v>264</v>
      </c>
      <c r="CC731" s="122">
        <v>2224.52</v>
      </c>
      <c r="CD731" s="178" t="s">
        <v>200</v>
      </c>
      <c r="CE731" s="177" t="s">
        <v>324</v>
      </c>
      <c r="CF731" s="177" t="s">
        <v>324</v>
      </c>
      <c r="CG731" s="83" t="s">
        <v>9</v>
      </c>
      <c r="CH731" s="57"/>
      <c r="CV731" s="51"/>
      <c r="CW731" s="51"/>
      <c r="CX731" s="51"/>
      <c r="CY731" s="51"/>
      <c r="CZ731" s="51"/>
      <c r="DA731" s="51"/>
      <c r="DB731" s="51"/>
      <c r="DC731" s="51"/>
      <c r="DD731" s="51"/>
    </row>
    <row r="732" spans="73:108" ht="15" x14ac:dyDescent="0.25">
      <c r="BU732" s="91"/>
      <c r="BV732" s="177">
        <v>2008</v>
      </c>
      <c r="BW732" s="177">
        <v>4</v>
      </c>
      <c r="BX732" s="177" t="s">
        <v>599</v>
      </c>
      <c r="BY732" s="177" t="s">
        <v>262</v>
      </c>
      <c r="BZ732" s="177" t="s">
        <v>263</v>
      </c>
      <c r="CA732" s="177">
        <v>1</v>
      </c>
      <c r="CB732" s="177" t="s">
        <v>264</v>
      </c>
      <c r="CC732" s="122">
        <v>2224.52</v>
      </c>
      <c r="CD732" s="178" t="s">
        <v>200</v>
      </c>
      <c r="CE732" s="177" t="s">
        <v>324</v>
      </c>
      <c r="CF732" s="177" t="s">
        <v>324</v>
      </c>
      <c r="CG732" s="83" t="s">
        <v>9</v>
      </c>
      <c r="CH732" s="57"/>
      <c r="CV732" s="51"/>
      <c r="CW732" s="51"/>
      <c r="CX732" s="51"/>
      <c r="CY732" s="51"/>
      <c r="CZ732" s="51"/>
      <c r="DA732" s="51"/>
      <c r="DB732" s="51"/>
      <c r="DC732" s="51"/>
      <c r="DD732" s="51"/>
    </row>
    <row r="733" spans="73:108" ht="15" x14ac:dyDescent="0.25">
      <c r="BU733" s="91"/>
      <c r="BV733" s="177">
        <v>2008</v>
      </c>
      <c r="BW733" s="177">
        <v>5</v>
      </c>
      <c r="BX733" s="177" t="s">
        <v>599</v>
      </c>
      <c r="BY733" s="177" t="s">
        <v>262</v>
      </c>
      <c r="BZ733" s="177" t="s">
        <v>277</v>
      </c>
      <c r="CA733" s="177">
        <v>1</v>
      </c>
      <c r="CB733" s="177" t="s">
        <v>264</v>
      </c>
      <c r="CC733" s="122">
        <v>2224.52</v>
      </c>
      <c r="CD733" s="178" t="s">
        <v>200</v>
      </c>
      <c r="CE733" s="177" t="s">
        <v>324</v>
      </c>
      <c r="CF733" s="177" t="s">
        <v>324</v>
      </c>
      <c r="CG733" s="83" t="s">
        <v>9</v>
      </c>
      <c r="CH733" s="57"/>
      <c r="CV733" s="51"/>
      <c r="CW733" s="51"/>
      <c r="CX733" s="51"/>
      <c r="CY733" s="51"/>
      <c r="CZ733" s="51"/>
      <c r="DA733" s="51"/>
      <c r="DB733" s="51"/>
      <c r="DC733" s="51"/>
      <c r="DD733" s="51"/>
    </row>
    <row r="734" spans="73:108" ht="15" x14ac:dyDescent="0.25">
      <c r="BU734" s="91"/>
      <c r="BV734" s="177">
        <v>2008</v>
      </c>
      <c r="BW734" s="177">
        <v>5</v>
      </c>
      <c r="BX734" s="177" t="s">
        <v>599</v>
      </c>
      <c r="BY734" s="177" t="s">
        <v>262</v>
      </c>
      <c r="BZ734" s="177" t="s">
        <v>263</v>
      </c>
      <c r="CA734" s="177">
        <v>1</v>
      </c>
      <c r="CB734" s="177" t="s">
        <v>264</v>
      </c>
      <c r="CC734" s="122">
        <v>2224.52</v>
      </c>
      <c r="CD734" s="178" t="s">
        <v>200</v>
      </c>
      <c r="CE734" s="177" t="s">
        <v>324</v>
      </c>
      <c r="CF734" s="177" t="s">
        <v>324</v>
      </c>
      <c r="CG734" s="83" t="s">
        <v>9</v>
      </c>
      <c r="CH734" s="57"/>
      <c r="CV734" s="51"/>
      <c r="CW734" s="51"/>
      <c r="CX734" s="51"/>
      <c r="CY734" s="51"/>
      <c r="CZ734" s="51"/>
      <c r="DA734" s="51"/>
      <c r="DB734" s="51"/>
      <c r="DC734" s="51"/>
      <c r="DD734" s="51"/>
    </row>
    <row r="735" spans="73:108" ht="15" x14ac:dyDescent="0.25">
      <c r="BU735" s="91"/>
      <c r="BV735" s="177">
        <v>2008</v>
      </c>
      <c r="BW735" s="177">
        <v>6</v>
      </c>
      <c r="BX735" s="177" t="s">
        <v>599</v>
      </c>
      <c r="BY735" s="177" t="s">
        <v>262</v>
      </c>
      <c r="BZ735" s="177" t="s">
        <v>277</v>
      </c>
      <c r="CA735" s="177">
        <v>1</v>
      </c>
      <c r="CB735" s="177" t="s">
        <v>264</v>
      </c>
      <c r="CC735" s="122">
        <v>2224.52</v>
      </c>
      <c r="CD735" s="178" t="s">
        <v>200</v>
      </c>
      <c r="CE735" s="177" t="s">
        <v>324</v>
      </c>
      <c r="CF735" s="177" t="s">
        <v>324</v>
      </c>
      <c r="CG735" s="83" t="s">
        <v>9</v>
      </c>
      <c r="CH735" s="57"/>
      <c r="CV735" s="51"/>
      <c r="CW735" s="51"/>
      <c r="CX735" s="51"/>
      <c r="CY735" s="51"/>
      <c r="CZ735" s="51"/>
      <c r="DA735" s="51"/>
      <c r="DB735" s="51"/>
      <c r="DC735" s="51"/>
      <c r="DD735" s="51"/>
    </row>
    <row r="736" spans="73:108" ht="15" x14ac:dyDescent="0.25">
      <c r="BU736" s="91"/>
      <c r="BV736" s="177">
        <v>2008</v>
      </c>
      <c r="BW736" s="177">
        <v>6</v>
      </c>
      <c r="BX736" s="177" t="s">
        <v>599</v>
      </c>
      <c r="BY736" s="177" t="s">
        <v>262</v>
      </c>
      <c r="BZ736" s="177" t="s">
        <v>263</v>
      </c>
      <c r="CA736" s="177">
        <v>1</v>
      </c>
      <c r="CB736" s="177" t="s">
        <v>264</v>
      </c>
      <c r="CC736" s="122">
        <v>2224.52</v>
      </c>
      <c r="CD736" s="178" t="s">
        <v>200</v>
      </c>
      <c r="CE736" s="177" t="s">
        <v>324</v>
      </c>
      <c r="CF736" s="177" t="s">
        <v>324</v>
      </c>
      <c r="CG736" s="83" t="s">
        <v>9</v>
      </c>
      <c r="CH736" s="57"/>
      <c r="CV736" s="51"/>
      <c r="CW736" s="51"/>
      <c r="CX736" s="51"/>
      <c r="CY736" s="51"/>
      <c r="CZ736" s="51"/>
      <c r="DA736" s="51"/>
      <c r="DB736" s="51"/>
      <c r="DC736" s="51"/>
      <c r="DD736" s="51"/>
    </row>
    <row r="737" spans="73:108" ht="15" x14ac:dyDescent="0.25">
      <c r="BU737" s="91"/>
      <c r="BV737" s="177">
        <v>2008</v>
      </c>
      <c r="BW737" s="177">
        <v>7</v>
      </c>
      <c r="BX737" s="177" t="s">
        <v>599</v>
      </c>
      <c r="BY737" s="177" t="s">
        <v>262</v>
      </c>
      <c r="BZ737" s="177" t="s">
        <v>277</v>
      </c>
      <c r="CA737" s="177">
        <v>1</v>
      </c>
      <c r="CB737" s="177" t="s">
        <v>264</v>
      </c>
      <c r="CC737" s="122">
        <v>2927</v>
      </c>
      <c r="CD737" s="178" t="s">
        <v>200</v>
      </c>
      <c r="CE737" s="177" t="s">
        <v>324</v>
      </c>
      <c r="CF737" s="177" t="s">
        <v>324</v>
      </c>
      <c r="CG737" s="83" t="s">
        <v>9</v>
      </c>
      <c r="CH737" s="57"/>
      <c r="CV737" s="51"/>
      <c r="CW737" s="51"/>
      <c r="CX737" s="51"/>
      <c r="CY737" s="51"/>
      <c r="CZ737" s="51"/>
      <c r="DA737" s="51"/>
      <c r="DB737" s="51"/>
      <c r="DC737" s="51"/>
      <c r="DD737" s="51"/>
    </row>
    <row r="738" spans="73:108" ht="15" x14ac:dyDescent="0.25">
      <c r="BU738" s="91"/>
      <c r="BV738" s="177">
        <v>2008</v>
      </c>
      <c r="BW738" s="177">
        <v>7</v>
      </c>
      <c r="BX738" s="177" t="s">
        <v>599</v>
      </c>
      <c r="BY738" s="177" t="s">
        <v>262</v>
      </c>
      <c r="BZ738" s="177" t="s">
        <v>263</v>
      </c>
      <c r="CA738" s="177">
        <v>1</v>
      </c>
      <c r="CB738" s="177" t="s">
        <v>264</v>
      </c>
      <c r="CC738" s="122">
        <v>2927</v>
      </c>
      <c r="CD738" s="178" t="s">
        <v>200</v>
      </c>
      <c r="CE738" s="177" t="s">
        <v>324</v>
      </c>
      <c r="CF738" s="177" t="s">
        <v>324</v>
      </c>
      <c r="CG738" s="83" t="s">
        <v>9</v>
      </c>
      <c r="CH738" s="57"/>
      <c r="CV738" s="51"/>
      <c r="CW738" s="51"/>
      <c r="CX738" s="51"/>
      <c r="CY738" s="51"/>
      <c r="CZ738" s="51"/>
      <c r="DA738" s="51"/>
      <c r="DB738" s="51"/>
      <c r="DC738" s="51"/>
      <c r="DD738" s="51"/>
    </row>
    <row r="739" spans="73:108" ht="15" x14ac:dyDescent="0.25">
      <c r="BU739" s="91"/>
      <c r="BV739" s="177">
        <v>2008</v>
      </c>
      <c r="BW739" s="177">
        <v>8</v>
      </c>
      <c r="BX739" s="177" t="s">
        <v>599</v>
      </c>
      <c r="BY739" s="177" t="s">
        <v>262</v>
      </c>
      <c r="BZ739" s="177" t="s">
        <v>277</v>
      </c>
      <c r="CA739" s="177">
        <v>1</v>
      </c>
      <c r="CB739" s="177" t="s">
        <v>264</v>
      </c>
      <c r="CC739" s="122">
        <v>2341.6</v>
      </c>
      <c r="CD739" s="178" t="s">
        <v>200</v>
      </c>
      <c r="CE739" s="177" t="s">
        <v>324</v>
      </c>
      <c r="CF739" s="177" t="s">
        <v>324</v>
      </c>
      <c r="CG739" s="83" t="s">
        <v>9</v>
      </c>
      <c r="CH739" s="57"/>
      <c r="CV739" s="51"/>
      <c r="CW739" s="51"/>
      <c r="CX739" s="51"/>
      <c r="CY739" s="51"/>
      <c r="CZ739" s="51"/>
      <c r="DA739" s="51"/>
      <c r="DB739" s="51"/>
      <c r="DC739" s="51"/>
      <c r="DD739" s="51"/>
    </row>
    <row r="740" spans="73:108" ht="15" x14ac:dyDescent="0.25">
      <c r="BU740" s="91"/>
      <c r="BV740" s="177">
        <v>2008</v>
      </c>
      <c r="BW740" s="177">
        <v>8</v>
      </c>
      <c r="BX740" s="177" t="s">
        <v>599</v>
      </c>
      <c r="BY740" s="177" t="s">
        <v>262</v>
      </c>
      <c r="BZ740" s="177" t="s">
        <v>263</v>
      </c>
      <c r="CA740" s="177">
        <v>1</v>
      </c>
      <c r="CB740" s="177" t="s">
        <v>264</v>
      </c>
      <c r="CC740" s="122">
        <v>2341.6</v>
      </c>
      <c r="CD740" s="178" t="s">
        <v>200</v>
      </c>
      <c r="CE740" s="177" t="s">
        <v>324</v>
      </c>
      <c r="CF740" s="177" t="s">
        <v>324</v>
      </c>
      <c r="CG740" s="83" t="s">
        <v>9</v>
      </c>
      <c r="CH740" s="57"/>
      <c r="CV740" s="51"/>
      <c r="CW740" s="51"/>
      <c r="CX740" s="51"/>
      <c r="CY740" s="51"/>
      <c r="CZ740" s="51"/>
      <c r="DA740" s="51"/>
      <c r="DB740" s="51"/>
      <c r="DC740" s="51"/>
      <c r="DD740" s="51"/>
    </row>
    <row r="741" spans="73:108" ht="15" x14ac:dyDescent="0.25">
      <c r="BU741" s="91"/>
      <c r="BV741" s="177">
        <v>2008</v>
      </c>
      <c r="BW741" s="177">
        <v>9</v>
      </c>
      <c r="BX741" s="177" t="s">
        <v>599</v>
      </c>
      <c r="BY741" s="177" t="s">
        <v>262</v>
      </c>
      <c r="BZ741" s="177" t="s">
        <v>277</v>
      </c>
      <c r="CA741" s="177">
        <v>1</v>
      </c>
      <c r="CB741" s="177" t="s">
        <v>264</v>
      </c>
      <c r="CC741" s="122">
        <v>2224.52</v>
      </c>
      <c r="CD741" s="178" t="s">
        <v>200</v>
      </c>
      <c r="CE741" s="177" t="s">
        <v>324</v>
      </c>
      <c r="CF741" s="177" t="s">
        <v>324</v>
      </c>
      <c r="CG741" s="83" t="s">
        <v>9</v>
      </c>
      <c r="CH741" s="57"/>
      <c r="CV741" s="51"/>
      <c r="CW741" s="51"/>
      <c r="CX741" s="51"/>
      <c r="CY741" s="51"/>
      <c r="CZ741" s="51"/>
      <c r="DA741" s="51"/>
      <c r="DB741" s="51"/>
      <c r="DC741" s="51"/>
      <c r="DD741" s="51"/>
    </row>
    <row r="742" spans="73:108" ht="15" x14ac:dyDescent="0.25">
      <c r="BU742" s="91"/>
      <c r="BV742" s="177">
        <v>2008</v>
      </c>
      <c r="BW742" s="177">
        <v>9</v>
      </c>
      <c r="BX742" s="177" t="s">
        <v>599</v>
      </c>
      <c r="BY742" s="177" t="s">
        <v>262</v>
      </c>
      <c r="BZ742" s="177" t="s">
        <v>263</v>
      </c>
      <c r="CA742" s="177">
        <v>1</v>
      </c>
      <c r="CB742" s="177" t="s">
        <v>264</v>
      </c>
      <c r="CC742" s="122">
        <v>2224.52</v>
      </c>
      <c r="CD742" s="178" t="s">
        <v>200</v>
      </c>
      <c r="CE742" s="177" t="s">
        <v>324</v>
      </c>
      <c r="CF742" s="177" t="s">
        <v>324</v>
      </c>
      <c r="CG742" s="83" t="s">
        <v>9</v>
      </c>
      <c r="CH742" s="57"/>
      <c r="CV742" s="51"/>
      <c r="CW742" s="51"/>
      <c r="CX742" s="51"/>
      <c r="CY742" s="51"/>
      <c r="CZ742" s="51"/>
      <c r="DA742" s="51"/>
      <c r="DB742" s="51"/>
      <c r="DC742" s="51"/>
      <c r="DD742" s="51"/>
    </row>
    <row r="743" spans="73:108" ht="15" x14ac:dyDescent="0.25">
      <c r="BU743" s="91"/>
      <c r="BV743" s="177">
        <v>2008</v>
      </c>
      <c r="BW743" s="177">
        <v>10</v>
      </c>
      <c r="BX743" s="177" t="s">
        <v>599</v>
      </c>
      <c r="BY743" s="177" t="s">
        <v>262</v>
      </c>
      <c r="BZ743" s="177" t="s">
        <v>277</v>
      </c>
      <c r="CA743" s="177">
        <v>1</v>
      </c>
      <c r="CB743" s="177" t="s">
        <v>264</v>
      </c>
      <c r="CC743" s="122">
        <v>819.56</v>
      </c>
      <c r="CD743" s="178" t="s">
        <v>200</v>
      </c>
      <c r="CE743" s="177" t="s">
        <v>324</v>
      </c>
      <c r="CF743" s="177" t="s">
        <v>324</v>
      </c>
      <c r="CG743" s="83" t="s">
        <v>9</v>
      </c>
      <c r="CH743" s="57"/>
      <c r="CV743" s="51"/>
      <c r="CW743" s="51"/>
      <c r="CX743" s="51"/>
      <c r="CY743" s="51"/>
      <c r="CZ743" s="51"/>
      <c r="DA743" s="51"/>
      <c r="DB743" s="51"/>
      <c r="DC743" s="51"/>
      <c r="DD743" s="51"/>
    </row>
    <row r="744" spans="73:108" ht="15" x14ac:dyDescent="0.25">
      <c r="BU744" s="91"/>
      <c r="BV744" s="177">
        <v>2008</v>
      </c>
      <c r="BW744" s="177">
        <v>10</v>
      </c>
      <c r="BX744" s="177" t="s">
        <v>599</v>
      </c>
      <c r="BY744" s="177" t="s">
        <v>262</v>
      </c>
      <c r="BZ744" s="177" t="s">
        <v>263</v>
      </c>
      <c r="CA744" s="177">
        <v>1</v>
      </c>
      <c r="CB744" s="177" t="s">
        <v>264</v>
      </c>
      <c r="CC744" s="122">
        <v>819.56</v>
      </c>
      <c r="CD744" s="178" t="s">
        <v>200</v>
      </c>
      <c r="CE744" s="177" t="s">
        <v>324</v>
      </c>
      <c r="CF744" s="177" t="s">
        <v>324</v>
      </c>
      <c r="CG744" s="83" t="s">
        <v>9</v>
      </c>
      <c r="CH744" s="57"/>
      <c r="CV744" s="51"/>
      <c r="CW744" s="51"/>
      <c r="CX744" s="51"/>
      <c r="CY744" s="51"/>
      <c r="CZ744" s="51"/>
      <c r="DA744" s="51"/>
      <c r="DB744" s="51"/>
      <c r="DC744" s="51"/>
      <c r="DD744" s="51"/>
    </row>
    <row r="745" spans="73:108" ht="15" x14ac:dyDescent="0.25">
      <c r="BU745" s="91"/>
      <c r="BV745" s="177">
        <v>2008</v>
      </c>
      <c r="BW745" s="177">
        <v>10</v>
      </c>
      <c r="BX745" s="177" t="s">
        <v>261</v>
      </c>
      <c r="BY745" s="177" t="s">
        <v>262</v>
      </c>
      <c r="BZ745" s="177" t="s">
        <v>277</v>
      </c>
      <c r="CA745" s="177">
        <v>1</v>
      </c>
      <c r="CB745" s="177" t="s">
        <v>264</v>
      </c>
      <c r="CC745" s="122">
        <v>1404.96</v>
      </c>
      <c r="CD745" s="178" t="s">
        <v>200</v>
      </c>
      <c r="CE745" s="177" t="s">
        <v>324</v>
      </c>
      <c r="CF745" s="177" t="s">
        <v>324</v>
      </c>
      <c r="CG745" s="83" t="s">
        <v>9</v>
      </c>
      <c r="CH745" s="57"/>
      <c r="CV745" s="51"/>
      <c r="CW745" s="51"/>
      <c r="CX745" s="51"/>
      <c r="CY745" s="51"/>
      <c r="CZ745" s="51"/>
      <c r="DA745" s="51"/>
      <c r="DB745" s="51"/>
      <c r="DC745" s="51"/>
      <c r="DD745" s="51"/>
    </row>
    <row r="746" spans="73:108" ht="15" x14ac:dyDescent="0.25">
      <c r="BU746" s="91"/>
      <c r="BV746" s="177">
        <v>2008</v>
      </c>
      <c r="BW746" s="177">
        <v>11</v>
      </c>
      <c r="BX746" s="177" t="s">
        <v>261</v>
      </c>
      <c r="BY746" s="177" t="s">
        <v>262</v>
      </c>
      <c r="BZ746" s="177" t="s">
        <v>277</v>
      </c>
      <c r="CA746" s="177">
        <v>1</v>
      </c>
      <c r="CB746" s="177" t="s">
        <v>264</v>
      </c>
      <c r="CC746" s="122">
        <v>4683.2</v>
      </c>
      <c r="CD746" s="178" t="s">
        <v>200</v>
      </c>
      <c r="CE746" s="177" t="s">
        <v>324</v>
      </c>
      <c r="CF746" s="177" t="s">
        <v>324</v>
      </c>
      <c r="CG746" s="83" t="s">
        <v>9</v>
      </c>
      <c r="CH746" s="57"/>
      <c r="CV746" s="51"/>
      <c r="CW746" s="51"/>
      <c r="CX746" s="51"/>
      <c r="CY746" s="51"/>
      <c r="CZ746" s="51"/>
      <c r="DA746" s="51"/>
      <c r="DB746" s="51"/>
      <c r="DC746" s="51"/>
      <c r="DD746" s="51"/>
    </row>
    <row r="747" spans="73:108" ht="15" x14ac:dyDescent="0.25">
      <c r="BU747" s="91"/>
      <c r="BV747" s="177">
        <v>2008</v>
      </c>
      <c r="BW747" s="177">
        <v>12</v>
      </c>
      <c r="BX747" s="177" t="s">
        <v>261</v>
      </c>
      <c r="BY747" s="177" t="s">
        <v>262</v>
      </c>
      <c r="BZ747" s="177" t="s">
        <v>277</v>
      </c>
      <c r="CA747" s="177">
        <v>1</v>
      </c>
      <c r="CB747" s="177" t="s">
        <v>264</v>
      </c>
      <c r="CC747" s="122">
        <v>1170.8</v>
      </c>
      <c r="CD747" s="178" t="s">
        <v>200</v>
      </c>
      <c r="CE747" s="177" t="s">
        <v>324</v>
      </c>
      <c r="CF747" s="177" t="s">
        <v>324</v>
      </c>
      <c r="CG747" s="83" t="s">
        <v>9</v>
      </c>
      <c r="CH747" s="57"/>
      <c r="CV747" s="51"/>
      <c r="CW747" s="51"/>
      <c r="CX747" s="51"/>
      <c r="CY747" s="51"/>
      <c r="CZ747" s="51"/>
      <c r="DA747" s="51"/>
      <c r="DB747" s="51"/>
      <c r="DC747" s="51"/>
      <c r="DD747" s="51"/>
    </row>
    <row r="748" spans="73:108" ht="15" x14ac:dyDescent="0.25">
      <c r="BU748" s="91"/>
      <c r="BV748" s="177">
        <v>2010</v>
      </c>
      <c r="BW748" s="177">
        <v>2</v>
      </c>
      <c r="BX748" s="177" t="s">
        <v>1546</v>
      </c>
      <c r="BY748" s="177" t="s">
        <v>262</v>
      </c>
      <c r="BZ748" s="177" t="s">
        <v>277</v>
      </c>
      <c r="CA748" s="177">
        <v>2</v>
      </c>
      <c r="CB748" s="177" t="s">
        <v>264</v>
      </c>
      <c r="CC748" s="122">
        <v>75.81</v>
      </c>
      <c r="CD748" s="178" t="s">
        <v>44</v>
      </c>
      <c r="CE748" s="177" t="s">
        <v>319</v>
      </c>
      <c r="CF748" s="177" t="s">
        <v>319</v>
      </c>
      <c r="CG748" s="83" t="s">
        <v>9</v>
      </c>
      <c r="CH748" s="57"/>
      <c r="CV748" s="51"/>
      <c r="CW748" s="51"/>
      <c r="CX748" s="51"/>
      <c r="CY748" s="51"/>
      <c r="CZ748" s="51"/>
      <c r="DA748" s="51"/>
      <c r="DB748" s="51"/>
      <c r="DC748" s="51"/>
      <c r="DD748" s="51"/>
    </row>
    <row r="749" spans="73:108" ht="15" x14ac:dyDescent="0.25">
      <c r="BU749" s="91"/>
      <c r="BV749" s="177">
        <v>2010</v>
      </c>
      <c r="BW749" s="177">
        <v>3</v>
      </c>
      <c r="BX749" s="177" t="s">
        <v>1546</v>
      </c>
      <c r="BY749" s="177" t="s">
        <v>262</v>
      </c>
      <c r="BZ749" s="177" t="s">
        <v>277</v>
      </c>
      <c r="CA749" s="177">
        <v>2</v>
      </c>
      <c r="CB749" s="177" t="s">
        <v>264</v>
      </c>
      <c r="CC749" s="122">
        <v>132.66999999999999</v>
      </c>
      <c r="CD749" s="178" t="s">
        <v>44</v>
      </c>
      <c r="CE749" s="177" t="s">
        <v>319</v>
      </c>
      <c r="CF749" s="177" t="s">
        <v>319</v>
      </c>
      <c r="CG749" s="83" t="s">
        <v>9</v>
      </c>
      <c r="CH749" s="57"/>
      <c r="CV749" s="51"/>
      <c r="CW749" s="51"/>
      <c r="CX749" s="51"/>
      <c r="CY749" s="51"/>
      <c r="CZ749" s="51"/>
      <c r="DA749" s="51"/>
      <c r="DB749" s="51"/>
      <c r="DC749" s="51"/>
      <c r="DD749" s="51"/>
    </row>
    <row r="750" spans="73:108" ht="15" x14ac:dyDescent="0.25">
      <c r="BU750" s="91"/>
      <c r="BV750" s="177">
        <v>2010</v>
      </c>
      <c r="BW750" s="177">
        <v>4</v>
      </c>
      <c r="BX750" s="177" t="s">
        <v>1546</v>
      </c>
      <c r="BY750" s="177" t="s">
        <v>262</v>
      </c>
      <c r="BZ750" s="177" t="s">
        <v>277</v>
      </c>
      <c r="CA750" s="177">
        <v>2</v>
      </c>
      <c r="CB750" s="177" t="s">
        <v>264</v>
      </c>
      <c r="CC750" s="122">
        <v>360.09</v>
      </c>
      <c r="CD750" s="178" t="s">
        <v>44</v>
      </c>
      <c r="CE750" s="177" t="s">
        <v>319</v>
      </c>
      <c r="CF750" s="177" t="s">
        <v>319</v>
      </c>
      <c r="CG750" s="83" t="s">
        <v>9</v>
      </c>
      <c r="CH750" s="57"/>
      <c r="CV750" s="51"/>
      <c r="CW750" s="51"/>
      <c r="CX750" s="51"/>
      <c r="CY750" s="51"/>
      <c r="CZ750" s="51"/>
      <c r="DA750" s="51"/>
      <c r="DB750" s="51"/>
      <c r="DC750" s="51"/>
      <c r="DD750" s="51"/>
    </row>
    <row r="751" spans="73:108" ht="15" x14ac:dyDescent="0.25">
      <c r="BU751" s="91"/>
      <c r="BV751" s="177">
        <v>2010</v>
      </c>
      <c r="BW751" s="177">
        <v>5</v>
      </c>
      <c r="BX751" s="177" t="s">
        <v>1546</v>
      </c>
      <c r="BY751" s="177" t="s">
        <v>262</v>
      </c>
      <c r="BZ751" s="177" t="s">
        <v>277</v>
      </c>
      <c r="CA751" s="177">
        <v>2</v>
      </c>
      <c r="CB751" s="177" t="s">
        <v>264</v>
      </c>
      <c r="CC751" s="122">
        <v>151.62</v>
      </c>
      <c r="CD751" s="178" t="s">
        <v>44</v>
      </c>
      <c r="CE751" s="177" t="s">
        <v>319</v>
      </c>
      <c r="CF751" s="177" t="s">
        <v>319</v>
      </c>
      <c r="CG751" s="83" t="s">
        <v>9</v>
      </c>
      <c r="CH751" s="57"/>
      <c r="CV751" s="51"/>
      <c r="CW751" s="51"/>
      <c r="CX751" s="51"/>
      <c r="CY751" s="51"/>
      <c r="CZ751" s="51"/>
      <c r="DA751" s="51"/>
      <c r="DB751" s="51"/>
      <c r="DC751" s="51"/>
      <c r="DD751" s="51"/>
    </row>
    <row r="752" spans="73:108" ht="15" x14ac:dyDescent="0.25">
      <c r="BU752" s="91"/>
      <c r="BV752" s="177">
        <v>2010</v>
      </c>
      <c r="BW752" s="177">
        <v>6</v>
      </c>
      <c r="BX752" s="177" t="s">
        <v>1546</v>
      </c>
      <c r="BY752" s="177" t="s">
        <v>262</v>
      </c>
      <c r="BZ752" s="177" t="s">
        <v>277</v>
      </c>
      <c r="CA752" s="177">
        <v>2</v>
      </c>
      <c r="CB752" s="177" t="s">
        <v>264</v>
      </c>
      <c r="CC752" s="122">
        <v>303.23</v>
      </c>
      <c r="CD752" s="178" t="s">
        <v>44</v>
      </c>
      <c r="CE752" s="177" t="s">
        <v>319</v>
      </c>
      <c r="CF752" s="177" t="s">
        <v>319</v>
      </c>
      <c r="CG752" s="83" t="s">
        <v>9</v>
      </c>
      <c r="CH752" s="57"/>
      <c r="CV752" s="51"/>
      <c r="CW752" s="51"/>
      <c r="CX752" s="51"/>
      <c r="CY752" s="51"/>
      <c r="CZ752" s="51"/>
      <c r="DA752" s="51"/>
      <c r="DB752" s="51"/>
      <c r="DC752" s="51"/>
      <c r="DD752" s="51"/>
    </row>
    <row r="753" spans="73:108" ht="15" x14ac:dyDescent="0.25">
      <c r="BU753" s="91"/>
      <c r="BV753" s="177">
        <v>2010</v>
      </c>
      <c r="BW753" s="177">
        <v>10</v>
      </c>
      <c r="BX753" s="177" t="s">
        <v>1546</v>
      </c>
      <c r="BY753" s="177" t="s">
        <v>262</v>
      </c>
      <c r="BZ753" s="177" t="s">
        <v>277</v>
      </c>
      <c r="CA753" s="177">
        <v>2</v>
      </c>
      <c r="CB753" s="177" t="s">
        <v>264</v>
      </c>
      <c r="CC753" s="122">
        <v>113.71</v>
      </c>
      <c r="CD753" s="178" t="s">
        <v>44</v>
      </c>
      <c r="CE753" s="177" t="s">
        <v>319</v>
      </c>
      <c r="CF753" s="177" t="s">
        <v>319</v>
      </c>
      <c r="CG753" s="83" t="s">
        <v>9</v>
      </c>
      <c r="CH753" s="57"/>
      <c r="CV753" s="51"/>
      <c r="CW753" s="51"/>
      <c r="CX753" s="51"/>
      <c r="CY753" s="51"/>
      <c r="CZ753" s="51"/>
      <c r="DA753" s="51"/>
      <c r="DB753" s="51"/>
      <c r="DC753" s="51"/>
      <c r="DD753" s="51"/>
    </row>
    <row r="754" spans="73:108" ht="15" x14ac:dyDescent="0.25">
      <c r="BU754" s="91"/>
      <c r="BV754" s="177">
        <v>2010</v>
      </c>
      <c r="BW754" s="177">
        <v>11</v>
      </c>
      <c r="BX754" s="177" t="s">
        <v>1546</v>
      </c>
      <c r="BY754" s="177" t="s">
        <v>262</v>
      </c>
      <c r="BZ754" s="177" t="s">
        <v>277</v>
      </c>
      <c r="CA754" s="177">
        <v>2</v>
      </c>
      <c r="CB754" s="177" t="s">
        <v>264</v>
      </c>
      <c r="CC754" s="122">
        <v>113.71</v>
      </c>
      <c r="CD754" s="178" t="s">
        <v>44</v>
      </c>
      <c r="CE754" s="177" t="s">
        <v>319</v>
      </c>
      <c r="CF754" s="177" t="s">
        <v>319</v>
      </c>
      <c r="CG754" s="83" t="s">
        <v>9</v>
      </c>
      <c r="CH754" s="57"/>
      <c r="CV754" s="51"/>
      <c r="CW754" s="51"/>
      <c r="CX754" s="51"/>
      <c r="CY754" s="51"/>
      <c r="CZ754" s="51"/>
      <c r="DA754" s="51"/>
      <c r="DB754" s="51"/>
      <c r="DC754" s="51"/>
      <c r="DD754" s="51"/>
    </row>
    <row r="755" spans="73:108" ht="15" x14ac:dyDescent="0.25">
      <c r="BU755" s="91"/>
      <c r="BV755" s="177">
        <v>2010</v>
      </c>
      <c r="BW755" s="177">
        <v>5</v>
      </c>
      <c r="BX755" s="177" t="s">
        <v>1621</v>
      </c>
      <c r="BY755" s="177" t="s">
        <v>262</v>
      </c>
      <c r="BZ755" s="177" t="s">
        <v>277</v>
      </c>
      <c r="CA755" s="177">
        <v>2</v>
      </c>
      <c r="CB755" s="177" t="s">
        <v>264</v>
      </c>
      <c r="CC755" s="122">
        <v>15.82</v>
      </c>
      <c r="CD755" s="178" t="s">
        <v>44</v>
      </c>
      <c r="CE755" s="177" t="s">
        <v>319</v>
      </c>
      <c r="CF755" s="177" t="s">
        <v>319</v>
      </c>
      <c r="CG755" s="83" t="s">
        <v>9</v>
      </c>
      <c r="CH755" s="57"/>
      <c r="CV755" s="51"/>
      <c r="CW755" s="51"/>
      <c r="CX755" s="51"/>
      <c r="CY755" s="51"/>
      <c r="CZ755" s="51"/>
      <c r="DA755" s="51"/>
      <c r="DB755" s="51"/>
      <c r="DC755" s="51"/>
      <c r="DD755" s="51"/>
    </row>
    <row r="756" spans="73:108" ht="15" x14ac:dyDescent="0.25">
      <c r="BU756" s="91"/>
      <c r="BV756" s="177">
        <v>2010</v>
      </c>
      <c r="BW756" s="177">
        <v>6</v>
      </c>
      <c r="BX756" s="177" t="s">
        <v>1621</v>
      </c>
      <c r="BY756" s="177" t="s">
        <v>262</v>
      </c>
      <c r="BZ756" s="177" t="s">
        <v>277</v>
      </c>
      <c r="CA756" s="177">
        <v>2</v>
      </c>
      <c r="CB756" s="177" t="s">
        <v>264</v>
      </c>
      <c r="CC756" s="122">
        <v>31.64</v>
      </c>
      <c r="CD756" s="178" t="s">
        <v>44</v>
      </c>
      <c r="CE756" s="177" t="s">
        <v>319</v>
      </c>
      <c r="CF756" s="177" t="s">
        <v>319</v>
      </c>
      <c r="CG756" s="83" t="s">
        <v>9</v>
      </c>
      <c r="CH756" s="57"/>
      <c r="CV756" s="51"/>
      <c r="CW756" s="51"/>
      <c r="CX756" s="51"/>
      <c r="CY756" s="51"/>
      <c r="CZ756" s="51"/>
      <c r="DA756" s="51"/>
      <c r="DB756" s="51"/>
      <c r="DC756" s="51"/>
      <c r="DD756" s="51"/>
    </row>
    <row r="757" spans="73:108" ht="15" x14ac:dyDescent="0.25">
      <c r="BU757" s="91"/>
      <c r="BV757" s="177">
        <v>2010</v>
      </c>
      <c r="BW757" s="177">
        <v>9</v>
      </c>
      <c r="BX757" s="177" t="s">
        <v>1621</v>
      </c>
      <c r="BY757" s="177" t="s">
        <v>262</v>
      </c>
      <c r="BZ757" s="177" t="s">
        <v>277</v>
      </c>
      <c r="CA757" s="177">
        <v>2</v>
      </c>
      <c r="CB757" s="177" t="s">
        <v>264</v>
      </c>
      <c r="CC757" s="122">
        <v>173.99</v>
      </c>
      <c r="CD757" s="178" t="s">
        <v>44</v>
      </c>
      <c r="CE757" s="177" t="s">
        <v>319</v>
      </c>
      <c r="CF757" s="177" t="s">
        <v>319</v>
      </c>
      <c r="CG757" s="83" t="s">
        <v>9</v>
      </c>
      <c r="CH757" s="57"/>
      <c r="CV757" s="51"/>
      <c r="CW757" s="51"/>
      <c r="CX757" s="51"/>
      <c r="CY757" s="51"/>
      <c r="CZ757" s="51"/>
      <c r="DA757" s="51"/>
      <c r="DB757" s="51"/>
      <c r="DC757" s="51"/>
      <c r="DD757" s="51"/>
    </row>
    <row r="758" spans="73:108" ht="15" x14ac:dyDescent="0.25">
      <c r="BU758" s="91"/>
      <c r="BV758" s="177">
        <v>2010</v>
      </c>
      <c r="BW758" s="177">
        <v>10</v>
      </c>
      <c r="BX758" s="177" t="s">
        <v>1621</v>
      </c>
      <c r="BY758" s="177" t="s">
        <v>262</v>
      </c>
      <c r="BZ758" s="177" t="s">
        <v>277</v>
      </c>
      <c r="CA758" s="177">
        <v>2</v>
      </c>
      <c r="CB758" s="177" t="s">
        <v>264</v>
      </c>
      <c r="CC758" s="122">
        <v>237.26</v>
      </c>
      <c r="CD758" s="178" t="s">
        <v>44</v>
      </c>
      <c r="CE758" s="177" t="s">
        <v>319</v>
      </c>
      <c r="CF758" s="177" t="s">
        <v>319</v>
      </c>
      <c r="CG758" s="83" t="s">
        <v>9</v>
      </c>
      <c r="CH758" s="57"/>
      <c r="CV758" s="51"/>
      <c r="CW758" s="51"/>
      <c r="CX758" s="51"/>
      <c r="CY758" s="51"/>
      <c r="CZ758" s="51"/>
      <c r="DA758" s="51"/>
      <c r="DB758" s="51"/>
      <c r="DC758" s="51"/>
      <c r="DD758" s="51"/>
    </row>
    <row r="759" spans="73:108" ht="15" x14ac:dyDescent="0.25">
      <c r="BU759" s="91"/>
      <c r="BV759" s="177">
        <v>2010</v>
      </c>
      <c r="BW759" s="177">
        <v>11</v>
      </c>
      <c r="BX759" s="177" t="s">
        <v>1621</v>
      </c>
      <c r="BY759" s="177" t="s">
        <v>262</v>
      </c>
      <c r="BZ759" s="177" t="s">
        <v>277</v>
      </c>
      <c r="CA759" s="177">
        <v>2</v>
      </c>
      <c r="CB759" s="177" t="s">
        <v>264</v>
      </c>
      <c r="CC759" s="122">
        <v>284.70999999999998</v>
      </c>
      <c r="CD759" s="178" t="s">
        <v>44</v>
      </c>
      <c r="CE759" s="177" t="s">
        <v>319</v>
      </c>
      <c r="CF759" s="177" t="s">
        <v>319</v>
      </c>
      <c r="CG759" s="83" t="s">
        <v>9</v>
      </c>
      <c r="CH759" s="57"/>
      <c r="CV759" s="51"/>
      <c r="CW759" s="51"/>
      <c r="CX759" s="51"/>
      <c r="CY759" s="51"/>
      <c r="CZ759" s="51"/>
      <c r="DA759" s="51"/>
      <c r="DB759" s="51"/>
      <c r="DC759" s="51"/>
      <c r="DD759" s="51"/>
    </row>
    <row r="760" spans="73:108" ht="15" x14ac:dyDescent="0.25">
      <c r="BU760" s="91"/>
      <c r="BV760" s="177">
        <v>2010</v>
      </c>
      <c r="BW760" s="177">
        <v>12</v>
      </c>
      <c r="BX760" s="177" t="s">
        <v>1621</v>
      </c>
      <c r="BY760" s="177" t="s">
        <v>262</v>
      </c>
      <c r="BZ760" s="177" t="s">
        <v>277</v>
      </c>
      <c r="CA760" s="177">
        <v>2</v>
      </c>
      <c r="CB760" s="177" t="s">
        <v>264</v>
      </c>
      <c r="CC760" s="122">
        <v>47.46</v>
      </c>
      <c r="CD760" s="178" t="s">
        <v>44</v>
      </c>
      <c r="CE760" s="177" t="s">
        <v>319</v>
      </c>
      <c r="CF760" s="177" t="s">
        <v>319</v>
      </c>
      <c r="CG760" s="83" t="s">
        <v>9</v>
      </c>
      <c r="CH760" s="57"/>
      <c r="CV760" s="51"/>
      <c r="CW760" s="51"/>
      <c r="CX760" s="51"/>
      <c r="CY760" s="51"/>
      <c r="CZ760" s="51"/>
      <c r="DA760" s="51"/>
      <c r="DB760" s="51"/>
      <c r="DC760" s="51"/>
      <c r="DD760" s="51"/>
    </row>
    <row r="761" spans="73:108" ht="15" x14ac:dyDescent="0.25">
      <c r="BU761" s="91"/>
      <c r="BV761" s="177">
        <v>2007</v>
      </c>
      <c r="BW761" s="177">
        <v>8</v>
      </c>
      <c r="BX761" s="177" t="s">
        <v>460</v>
      </c>
      <c r="BY761" s="177" t="s">
        <v>262</v>
      </c>
      <c r="BZ761" s="177" t="s">
        <v>347</v>
      </c>
      <c r="CA761" s="177">
        <v>2</v>
      </c>
      <c r="CB761" s="177" t="s">
        <v>264</v>
      </c>
      <c r="CC761" s="122">
        <v>48</v>
      </c>
      <c r="CD761" s="178" t="s">
        <v>207</v>
      </c>
      <c r="CE761" s="177" t="s">
        <v>319</v>
      </c>
      <c r="CF761" s="177" t="s">
        <v>319</v>
      </c>
      <c r="CG761" s="83" t="s">
        <v>9</v>
      </c>
      <c r="CH761" s="57"/>
      <c r="CV761" s="51"/>
      <c r="CW761" s="51"/>
      <c r="CX761" s="51"/>
      <c r="CY761" s="51"/>
      <c r="CZ761" s="51"/>
      <c r="DA761" s="51"/>
      <c r="DB761" s="51"/>
      <c r="DC761" s="51"/>
      <c r="DD761" s="51"/>
    </row>
    <row r="762" spans="73:108" ht="15" x14ac:dyDescent="0.25">
      <c r="BU762" s="91"/>
      <c r="BV762" s="177">
        <v>2007</v>
      </c>
      <c r="BW762" s="177">
        <v>10</v>
      </c>
      <c r="BX762" s="177" t="s">
        <v>460</v>
      </c>
      <c r="BY762" s="177" t="s">
        <v>262</v>
      </c>
      <c r="BZ762" s="177" t="s">
        <v>277</v>
      </c>
      <c r="CA762" s="177">
        <v>2</v>
      </c>
      <c r="CB762" s="177" t="s">
        <v>264</v>
      </c>
      <c r="CC762" s="122">
        <v>144</v>
      </c>
      <c r="CD762" s="178" t="s">
        <v>207</v>
      </c>
      <c r="CE762" s="177" t="s">
        <v>319</v>
      </c>
      <c r="CF762" s="177" t="s">
        <v>319</v>
      </c>
      <c r="CG762" s="83" t="s">
        <v>9</v>
      </c>
      <c r="CH762" s="57"/>
      <c r="CV762" s="51"/>
      <c r="CW762" s="51"/>
      <c r="CX762" s="51"/>
      <c r="CY762" s="51"/>
      <c r="CZ762" s="51"/>
      <c r="DA762" s="51"/>
      <c r="DB762" s="51"/>
      <c r="DC762" s="51"/>
      <c r="DD762" s="51"/>
    </row>
    <row r="763" spans="73:108" ht="15" x14ac:dyDescent="0.25">
      <c r="BU763" s="91"/>
      <c r="BV763" s="177">
        <v>2007</v>
      </c>
      <c r="BW763" s="177">
        <v>11</v>
      </c>
      <c r="BX763" s="177" t="s">
        <v>460</v>
      </c>
      <c r="BY763" s="177" t="s">
        <v>262</v>
      </c>
      <c r="BZ763" s="177" t="s">
        <v>347</v>
      </c>
      <c r="CA763" s="177">
        <v>2</v>
      </c>
      <c r="CB763" s="177" t="s">
        <v>264</v>
      </c>
      <c r="CC763" s="122">
        <v>17</v>
      </c>
      <c r="CD763" s="178" t="s">
        <v>207</v>
      </c>
      <c r="CE763" s="177" t="s">
        <v>319</v>
      </c>
      <c r="CF763" s="177" t="s">
        <v>319</v>
      </c>
      <c r="CG763" s="83" t="s">
        <v>9</v>
      </c>
      <c r="CH763" s="57"/>
      <c r="CV763" s="51"/>
      <c r="CW763" s="51"/>
      <c r="CX763" s="51"/>
      <c r="CY763" s="51"/>
      <c r="CZ763" s="51"/>
      <c r="DA763" s="51"/>
      <c r="DB763" s="51"/>
      <c r="DC763" s="51"/>
      <c r="DD763" s="51"/>
    </row>
    <row r="764" spans="73:108" ht="15" x14ac:dyDescent="0.25">
      <c r="BU764" s="91"/>
      <c r="BV764" s="177">
        <v>2007</v>
      </c>
      <c r="BW764" s="177">
        <v>12</v>
      </c>
      <c r="BX764" s="177" t="s">
        <v>460</v>
      </c>
      <c r="BY764" s="177" t="s">
        <v>262</v>
      </c>
      <c r="BZ764" s="177" t="s">
        <v>277</v>
      </c>
      <c r="CA764" s="177">
        <v>2</v>
      </c>
      <c r="CB764" s="177" t="s">
        <v>264</v>
      </c>
      <c r="CC764" s="122">
        <v>96</v>
      </c>
      <c r="CD764" s="178" t="s">
        <v>207</v>
      </c>
      <c r="CE764" s="177" t="s">
        <v>319</v>
      </c>
      <c r="CF764" s="177" t="s">
        <v>319</v>
      </c>
      <c r="CG764" s="83" t="s">
        <v>9</v>
      </c>
      <c r="CH764" s="57"/>
      <c r="CV764" s="51"/>
      <c r="CW764" s="51"/>
      <c r="CX764" s="51"/>
      <c r="CY764" s="51"/>
      <c r="CZ764" s="51"/>
      <c r="DA764" s="51"/>
      <c r="DB764" s="51"/>
      <c r="DC764" s="51"/>
      <c r="DD764" s="51"/>
    </row>
    <row r="765" spans="73:108" ht="15" x14ac:dyDescent="0.25">
      <c r="BU765" s="91"/>
      <c r="BV765" s="177">
        <v>2008</v>
      </c>
      <c r="BW765" s="177">
        <v>1</v>
      </c>
      <c r="BX765" s="177" t="s">
        <v>460</v>
      </c>
      <c r="BY765" s="177" t="s">
        <v>262</v>
      </c>
      <c r="BZ765" s="177" t="s">
        <v>277</v>
      </c>
      <c r="CA765" s="177">
        <v>2</v>
      </c>
      <c r="CB765" s="177" t="s">
        <v>264</v>
      </c>
      <c r="CC765" s="122">
        <v>384</v>
      </c>
      <c r="CD765" s="178" t="s">
        <v>207</v>
      </c>
      <c r="CE765" s="177" t="s">
        <v>319</v>
      </c>
      <c r="CF765" s="177" t="s">
        <v>319</v>
      </c>
      <c r="CG765" s="83" t="s">
        <v>9</v>
      </c>
      <c r="CH765" s="57"/>
      <c r="CV765" s="51"/>
      <c r="CW765" s="51"/>
      <c r="CX765" s="51"/>
      <c r="CY765" s="51"/>
      <c r="CZ765" s="51"/>
      <c r="DA765" s="51"/>
      <c r="DB765" s="51"/>
      <c r="DC765" s="51"/>
      <c r="DD765" s="51"/>
    </row>
    <row r="766" spans="73:108" ht="15" x14ac:dyDescent="0.25">
      <c r="BU766" s="91"/>
      <c r="BV766" s="177">
        <v>2008</v>
      </c>
      <c r="BW766" s="177">
        <v>2</v>
      </c>
      <c r="BX766" s="177" t="s">
        <v>460</v>
      </c>
      <c r="BY766" s="177" t="s">
        <v>262</v>
      </c>
      <c r="BZ766" s="177" t="s">
        <v>277</v>
      </c>
      <c r="CA766" s="177">
        <v>2</v>
      </c>
      <c r="CB766" s="177" t="s">
        <v>264</v>
      </c>
      <c r="CC766" s="122">
        <v>208</v>
      </c>
      <c r="CD766" s="178" t="s">
        <v>207</v>
      </c>
      <c r="CE766" s="177" t="s">
        <v>319</v>
      </c>
      <c r="CF766" s="177" t="s">
        <v>319</v>
      </c>
      <c r="CG766" s="83" t="s">
        <v>9</v>
      </c>
      <c r="CH766" s="57"/>
      <c r="CV766" s="51"/>
      <c r="CW766" s="51"/>
      <c r="CX766" s="51"/>
      <c r="CY766" s="51"/>
      <c r="CZ766" s="51"/>
      <c r="DA766" s="51"/>
      <c r="DB766" s="51"/>
      <c r="DC766" s="51"/>
      <c r="DD766" s="51"/>
    </row>
    <row r="767" spans="73:108" ht="15" x14ac:dyDescent="0.25">
      <c r="BU767" s="91"/>
      <c r="BV767" s="177">
        <v>2008</v>
      </c>
      <c r="BW767" s="177">
        <v>2</v>
      </c>
      <c r="BX767" s="177" t="s">
        <v>460</v>
      </c>
      <c r="BY767" s="177" t="s">
        <v>262</v>
      </c>
      <c r="BZ767" s="177" t="s">
        <v>277</v>
      </c>
      <c r="CA767" s="177">
        <v>2</v>
      </c>
      <c r="CB767" s="177" t="s">
        <v>264</v>
      </c>
      <c r="CC767" s="122">
        <v>1100.97</v>
      </c>
      <c r="CD767" s="178" t="s">
        <v>44</v>
      </c>
      <c r="CE767" s="177" t="s">
        <v>319</v>
      </c>
      <c r="CF767" s="177" t="s">
        <v>319</v>
      </c>
      <c r="CG767" s="83" t="s">
        <v>9</v>
      </c>
      <c r="CH767" s="57"/>
      <c r="CV767" s="51"/>
      <c r="CW767" s="51"/>
      <c r="CX767" s="51"/>
      <c r="CY767" s="51"/>
      <c r="CZ767" s="51"/>
      <c r="DA767" s="51"/>
      <c r="DB767" s="51"/>
      <c r="DC767" s="51"/>
      <c r="DD767" s="51"/>
    </row>
    <row r="768" spans="73:108" ht="15" x14ac:dyDescent="0.25">
      <c r="BU768" s="91"/>
      <c r="BV768" s="177">
        <v>2008</v>
      </c>
      <c r="BW768" s="177">
        <v>3</v>
      </c>
      <c r="BX768" s="177" t="s">
        <v>460</v>
      </c>
      <c r="BY768" s="177" t="s">
        <v>262</v>
      </c>
      <c r="BZ768" s="177" t="s">
        <v>277</v>
      </c>
      <c r="CA768" s="177">
        <v>2</v>
      </c>
      <c r="CB768" s="177" t="s">
        <v>264</v>
      </c>
      <c r="CC768" s="122">
        <v>416</v>
      </c>
      <c r="CD768" s="178" t="s">
        <v>207</v>
      </c>
      <c r="CE768" s="177" t="s">
        <v>319</v>
      </c>
      <c r="CF768" s="177" t="s">
        <v>319</v>
      </c>
      <c r="CG768" s="83" t="s">
        <v>9</v>
      </c>
      <c r="CH768" s="57"/>
      <c r="CV768" s="51"/>
      <c r="CW768" s="51"/>
      <c r="CX768" s="51"/>
      <c r="CY768" s="51"/>
      <c r="CZ768" s="51"/>
      <c r="DA768" s="51"/>
      <c r="DB768" s="51"/>
      <c r="DC768" s="51"/>
      <c r="DD768" s="51"/>
    </row>
    <row r="769" spans="73:108" ht="15" x14ac:dyDescent="0.25">
      <c r="BU769" s="91"/>
      <c r="BV769" s="177">
        <v>2008</v>
      </c>
      <c r="BW769" s="177">
        <v>4</v>
      </c>
      <c r="BX769" s="177" t="s">
        <v>460</v>
      </c>
      <c r="BY769" s="177" t="s">
        <v>262</v>
      </c>
      <c r="BZ769" s="177" t="s">
        <v>277</v>
      </c>
      <c r="CA769" s="177">
        <v>2</v>
      </c>
      <c r="CB769" s="177" t="s">
        <v>264</v>
      </c>
      <c r="CC769" s="122">
        <v>1072</v>
      </c>
      <c r="CD769" s="178" t="s">
        <v>207</v>
      </c>
      <c r="CE769" s="177" t="s">
        <v>319</v>
      </c>
      <c r="CF769" s="177" t="s">
        <v>319</v>
      </c>
      <c r="CG769" s="83" t="s">
        <v>9</v>
      </c>
      <c r="CH769" s="57"/>
      <c r="CV769" s="51"/>
      <c r="CW769" s="51"/>
      <c r="CX769" s="51"/>
      <c r="CY769" s="51"/>
      <c r="CZ769" s="51"/>
      <c r="DA769" s="51"/>
      <c r="DB769" s="51"/>
      <c r="DC769" s="51"/>
      <c r="DD769" s="51"/>
    </row>
    <row r="770" spans="73:108" ht="15" x14ac:dyDescent="0.25">
      <c r="BU770" s="91"/>
      <c r="BV770" s="177">
        <v>2008</v>
      </c>
      <c r="BW770" s="177">
        <v>5</v>
      </c>
      <c r="BX770" s="177" t="s">
        <v>460</v>
      </c>
      <c r="BY770" s="177" t="s">
        <v>262</v>
      </c>
      <c r="BZ770" s="177" t="s">
        <v>277</v>
      </c>
      <c r="CA770" s="177">
        <v>2</v>
      </c>
      <c r="CB770" s="177" t="s">
        <v>264</v>
      </c>
      <c r="CC770" s="122">
        <v>336</v>
      </c>
      <c r="CD770" s="178" t="s">
        <v>207</v>
      </c>
      <c r="CE770" s="177" t="s">
        <v>319</v>
      </c>
      <c r="CF770" s="177" t="s">
        <v>319</v>
      </c>
      <c r="CG770" s="83" t="s">
        <v>9</v>
      </c>
      <c r="CH770" s="57"/>
      <c r="CV770" s="51"/>
      <c r="CW770" s="51"/>
      <c r="CX770" s="51"/>
      <c r="CY770" s="51"/>
      <c r="CZ770" s="51"/>
      <c r="DA770" s="51"/>
      <c r="DB770" s="51"/>
      <c r="DC770" s="51"/>
      <c r="DD770" s="51"/>
    </row>
    <row r="771" spans="73:108" ht="15" x14ac:dyDescent="0.25">
      <c r="BU771" s="91"/>
      <c r="BV771" s="177">
        <v>2008</v>
      </c>
      <c r="BW771" s="177">
        <v>6</v>
      </c>
      <c r="BX771" s="177" t="s">
        <v>460</v>
      </c>
      <c r="BY771" s="177" t="s">
        <v>262</v>
      </c>
      <c r="BZ771" s="177" t="s">
        <v>263</v>
      </c>
      <c r="CA771" s="177">
        <v>2</v>
      </c>
      <c r="CB771" s="177" t="s">
        <v>264</v>
      </c>
      <c r="CC771" s="122">
        <v>144</v>
      </c>
      <c r="CD771" s="178" t="s">
        <v>207</v>
      </c>
      <c r="CE771" s="177" t="s">
        <v>319</v>
      </c>
      <c r="CF771" s="177" t="s">
        <v>319</v>
      </c>
      <c r="CG771" s="83" t="s">
        <v>9</v>
      </c>
      <c r="CH771" s="57"/>
      <c r="CV771" s="51"/>
      <c r="CW771" s="51"/>
      <c r="CX771" s="51"/>
      <c r="CY771" s="51"/>
      <c r="CZ771" s="51"/>
      <c r="DA771" s="51"/>
      <c r="DB771" s="51"/>
      <c r="DC771" s="51"/>
      <c r="DD771" s="51"/>
    </row>
    <row r="772" spans="73:108" ht="15" x14ac:dyDescent="0.25">
      <c r="BU772" s="91"/>
      <c r="BV772" s="177">
        <v>2008</v>
      </c>
      <c r="BW772" s="177">
        <v>6</v>
      </c>
      <c r="BX772" s="177" t="s">
        <v>460</v>
      </c>
      <c r="BY772" s="177" t="s">
        <v>262</v>
      </c>
      <c r="BZ772" s="177" t="s">
        <v>266</v>
      </c>
      <c r="CA772" s="177">
        <v>2</v>
      </c>
      <c r="CB772" s="177" t="s">
        <v>264</v>
      </c>
      <c r="CC772" s="122">
        <v>160</v>
      </c>
      <c r="CD772" s="178" t="s">
        <v>207</v>
      </c>
      <c r="CE772" s="177" t="s">
        <v>319</v>
      </c>
      <c r="CF772" s="177" t="s">
        <v>319</v>
      </c>
      <c r="CG772" s="83" t="s">
        <v>9</v>
      </c>
      <c r="CH772" s="57"/>
      <c r="CV772" s="51"/>
      <c r="CW772" s="51"/>
      <c r="CX772" s="51"/>
      <c r="CY772" s="51"/>
      <c r="CZ772" s="51"/>
      <c r="DA772" s="51"/>
      <c r="DB772" s="51"/>
      <c r="DC772" s="51"/>
      <c r="DD772" s="51"/>
    </row>
    <row r="773" spans="73:108" ht="15" x14ac:dyDescent="0.25">
      <c r="BU773" s="91"/>
      <c r="BV773" s="177">
        <v>2008</v>
      </c>
      <c r="BW773" s="177">
        <v>6</v>
      </c>
      <c r="BX773" s="177" t="s">
        <v>460</v>
      </c>
      <c r="BY773" s="177" t="s">
        <v>262</v>
      </c>
      <c r="BZ773" s="177" t="s">
        <v>267</v>
      </c>
      <c r="CA773" s="177">
        <v>2</v>
      </c>
      <c r="CB773" s="177" t="s">
        <v>264</v>
      </c>
      <c r="CC773" s="122">
        <v>144</v>
      </c>
      <c r="CD773" s="178" t="s">
        <v>207</v>
      </c>
      <c r="CE773" s="177" t="s">
        <v>319</v>
      </c>
      <c r="CF773" s="177" t="s">
        <v>319</v>
      </c>
      <c r="CG773" s="83" t="s">
        <v>9</v>
      </c>
      <c r="CH773" s="57"/>
      <c r="CV773" s="51"/>
      <c r="CW773" s="51"/>
      <c r="CX773" s="51"/>
      <c r="CY773" s="51"/>
      <c r="CZ773" s="51"/>
      <c r="DA773" s="51"/>
      <c r="DB773" s="51"/>
      <c r="DC773" s="51"/>
      <c r="DD773" s="51"/>
    </row>
    <row r="774" spans="73:108" ht="15" x14ac:dyDescent="0.25">
      <c r="BU774" s="91"/>
      <c r="BV774" s="177">
        <v>2008</v>
      </c>
      <c r="BW774" s="177">
        <v>6</v>
      </c>
      <c r="BX774" s="177" t="s">
        <v>460</v>
      </c>
      <c r="BY774" s="177" t="s">
        <v>262</v>
      </c>
      <c r="BZ774" s="177" t="s">
        <v>268</v>
      </c>
      <c r="CA774" s="177">
        <v>2</v>
      </c>
      <c r="CB774" s="177" t="s">
        <v>264</v>
      </c>
      <c r="CC774" s="122">
        <v>240</v>
      </c>
      <c r="CD774" s="178" t="s">
        <v>207</v>
      </c>
      <c r="CE774" s="177" t="s">
        <v>319</v>
      </c>
      <c r="CF774" s="177" t="s">
        <v>319</v>
      </c>
      <c r="CG774" s="83" t="s">
        <v>9</v>
      </c>
      <c r="CH774" s="57"/>
      <c r="CV774" s="51"/>
      <c r="CW774" s="51"/>
      <c r="CX774" s="51"/>
      <c r="CY774" s="51"/>
      <c r="CZ774" s="51"/>
      <c r="DA774" s="51"/>
      <c r="DB774" s="51"/>
      <c r="DC774" s="51"/>
      <c r="DD774" s="51"/>
    </row>
    <row r="775" spans="73:108" ht="15" x14ac:dyDescent="0.25">
      <c r="BU775" s="91"/>
      <c r="BV775" s="177">
        <v>2008</v>
      </c>
      <c r="BW775" s="177">
        <v>6</v>
      </c>
      <c r="BX775" s="177" t="s">
        <v>460</v>
      </c>
      <c r="BY775" s="177" t="s">
        <v>262</v>
      </c>
      <c r="BZ775" s="177" t="s">
        <v>316</v>
      </c>
      <c r="CA775" s="177">
        <v>2</v>
      </c>
      <c r="CB775" s="177" t="s">
        <v>264</v>
      </c>
      <c r="CC775" s="122">
        <v>96</v>
      </c>
      <c r="CD775" s="178" t="s">
        <v>207</v>
      </c>
      <c r="CE775" s="177" t="s">
        <v>319</v>
      </c>
      <c r="CF775" s="177" t="s">
        <v>319</v>
      </c>
      <c r="CG775" s="83" t="s">
        <v>9</v>
      </c>
      <c r="CH775" s="57"/>
      <c r="CV775" s="51"/>
      <c r="CW775" s="51"/>
      <c r="CX775" s="51"/>
      <c r="CY775" s="51"/>
      <c r="CZ775" s="51"/>
      <c r="DA775" s="51"/>
      <c r="DB775" s="51"/>
      <c r="DC775" s="51"/>
      <c r="DD775" s="51"/>
    </row>
    <row r="776" spans="73:108" ht="15" x14ac:dyDescent="0.25">
      <c r="BU776" s="91"/>
      <c r="BV776" s="177">
        <v>2008</v>
      </c>
      <c r="BW776" s="177">
        <v>6</v>
      </c>
      <c r="BX776" s="177" t="s">
        <v>460</v>
      </c>
      <c r="BY776" s="177" t="s">
        <v>262</v>
      </c>
      <c r="BZ776" s="177" t="s">
        <v>347</v>
      </c>
      <c r="CA776" s="177">
        <v>2</v>
      </c>
      <c r="CB776" s="177" t="s">
        <v>264</v>
      </c>
      <c r="CC776" s="122">
        <v>112</v>
      </c>
      <c r="CD776" s="178" t="s">
        <v>207</v>
      </c>
      <c r="CE776" s="177" t="s">
        <v>319</v>
      </c>
      <c r="CF776" s="177" t="s">
        <v>319</v>
      </c>
      <c r="CG776" s="83" t="s">
        <v>9</v>
      </c>
      <c r="CH776" s="57"/>
      <c r="CV776" s="51"/>
      <c r="CW776" s="51"/>
      <c r="CX776" s="51"/>
      <c r="CY776" s="51"/>
      <c r="CZ776" s="51"/>
      <c r="DA776" s="51"/>
      <c r="DB776" s="51"/>
      <c r="DC776" s="51"/>
      <c r="DD776" s="51"/>
    </row>
    <row r="777" spans="73:108" ht="15" x14ac:dyDescent="0.25">
      <c r="BU777" s="91"/>
      <c r="BV777" s="177">
        <v>2008</v>
      </c>
      <c r="BW777" s="177">
        <v>7</v>
      </c>
      <c r="BX777" s="177" t="s">
        <v>460</v>
      </c>
      <c r="BY777" s="177" t="s">
        <v>262</v>
      </c>
      <c r="BZ777" s="177" t="s">
        <v>277</v>
      </c>
      <c r="CA777" s="177">
        <v>2</v>
      </c>
      <c r="CB777" s="177" t="s">
        <v>264</v>
      </c>
      <c r="CC777" s="122">
        <v>288</v>
      </c>
      <c r="CD777" s="178" t="s">
        <v>207</v>
      </c>
      <c r="CE777" s="177" t="s">
        <v>319</v>
      </c>
      <c r="CF777" s="177" t="s">
        <v>319</v>
      </c>
      <c r="CG777" s="83" t="s">
        <v>9</v>
      </c>
      <c r="CH777" s="57"/>
      <c r="CV777" s="51"/>
      <c r="CW777" s="51"/>
      <c r="CX777" s="51"/>
      <c r="CY777" s="51"/>
      <c r="CZ777" s="51"/>
      <c r="DA777" s="51"/>
      <c r="DB777" s="51"/>
      <c r="DC777" s="51"/>
      <c r="DD777" s="51"/>
    </row>
    <row r="778" spans="73:108" ht="15" x14ac:dyDescent="0.25">
      <c r="BU778" s="91"/>
      <c r="BV778" s="177">
        <v>2008</v>
      </c>
      <c r="BW778" s="177">
        <v>7</v>
      </c>
      <c r="BX778" s="177" t="s">
        <v>460</v>
      </c>
      <c r="BY778" s="177" t="s">
        <v>262</v>
      </c>
      <c r="BZ778" s="177" t="s">
        <v>267</v>
      </c>
      <c r="CA778" s="177">
        <v>2</v>
      </c>
      <c r="CB778" s="177" t="s">
        <v>264</v>
      </c>
      <c r="CC778" s="122">
        <v>96</v>
      </c>
      <c r="CD778" s="178" t="s">
        <v>207</v>
      </c>
      <c r="CE778" s="177" t="s">
        <v>319</v>
      </c>
      <c r="CF778" s="177" t="s">
        <v>319</v>
      </c>
      <c r="CG778" s="83" t="s">
        <v>9</v>
      </c>
      <c r="CH778" s="57"/>
      <c r="CV778" s="51"/>
      <c r="CW778" s="51"/>
      <c r="CX778" s="51"/>
      <c r="CY778" s="51"/>
      <c r="CZ778" s="51"/>
      <c r="DA778" s="51"/>
      <c r="DB778" s="51"/>
      <c r="DC778" s="51"/>
      <c r="DD778" s="51"/>
    </row>
    <row r="779" spans="73:108" ht="15" x14ac:dyDescent="0.25">
      <c r="BU779" s="91"/>
      <c r="BV779" s="177">
        <v>2008</v>
      </c>
      <c r="BW779" s="177">
        <v>7</v>
      </c>
      <c r="BX779" s="177" t="s">
        <v>460</v>
      </c>
      <c r="BY779" s="177" t="s">
        <v>262</v>
      </c>
      <c r="BZ779" s="177" t="s">
        <v>268</v>
      </c>
      <c r="CA779" s="177">
        <v>2</v>
      </c>
      <c r="CB779" s="177" t="s">
        <v>264</v>
      </c>
      <c r="CC779" s="122">
        <v>112</v>
      </c>
      <c r="CD779" s="178" t="s">
        <v>207</v>
      </c>
      <c r="CE779" s="177" t="s">
        <v>319</v>
      </c>
      <c r="CF779" s="177" t="s">
        <v>319</v>
      </c>
      <c r="CG779" s="83" t="s">
        <v>9</v>
      </c>
      <c r="CH779" s="57"/>
      <c r="CV779" s="51"/>
      <c r="CW779" s="51"/>
      <c r="CX779" s="51"/>
      <c r="CY779" s="51"/>
      <c r="CZ779" s="51"/>
      <c r="DA779" s="51"/>
      <c r="DB779" s="51"/>
      <c r="DC779" s="51"/>
      <c r="DD779" s="51"/>
    </row>
    <row r="780" spans="73:108" ht="15" x14ac:dyDescent="0.25">
      <c r="BU780" s="91"/>
      <c r="BV780" s="177">
        <v>2008</v>
      </c>
      <c r="BW780" s="177">
        <v>7</v>
      </c>
      <c r="BX780" s="177" t="s">
        <v>460</v>
      </c>
      <c r="BY780" s="177" t="s">
        <v>262</v>
      </c>
      <c r="BZ780" s="177" t="s">
        <v>316</v>
      </c>
      <c r="CA780" s="177">
        <v>2</v>
      </c>
      <c r="CB780" s="177" t="s">
        <v>264</v>
      </c>
      <c r="CC780" s="122">
        <v>224</v>
      </c>
      <c r="CD780" s="178" t="s">
        <v>207</v>
      </c>
      <c r="CE780" s="177" t="s">
        <v>319</v>
      </c>
      <c r="CF780" s="177" t="s">
        <v>319</v>
      </c>
      <c r="CG780" s="83" t="s">
        <v>9</v>
      </c>
      <c r="CH780" s="57"/>
      <c r="CV780" s="51"/>
      <c r="CW780" s="51"/>
      <c r="CX780" s="51"/>
      <c r="CY780" s="51"/>
      <c r="CZ780" s="51"/>
      <c r="DA780" s="51"/>
      <c r="DB780" s="51"/>
      <c r="DC780" s="51"/>
      <c r="DD780" s="51"/>
    </row>
    <row r="781" spans="73:108" ht="15" x14ac:dyDescent="0.25">
      <c r="BU781" s="91"/>
      <c r="BV781" s="177">
        <v>2008</v>
      </c>
      <c r="BW781" s="177">
        <v>7</v>
      </c>
      <c r="BX781" s="177" t="s">
        <v>460</v>
      </c>
      <c r="BY781" s="177" t="s">
        <v>262</v>
      </c>
      <c r="BZ781" s="177" t="s">
        <v>347</v>
      </c>
      <c r="CA781" s="177">
        <v>2</v>
      </c>
      <c r="CB781" s="177" t="s">
        <v>264</v>
      </c>
      <c r="CC781" s="122">
        <v>176</v>
      </c>
      <c r="CD781" s="178" t="s">
        <v>207</v>
      </c>
      <c r="CE781" s="177" t="s">
        <v>319</v>
      </c>
      <c r="CF781" s="177" t="s">
        <v>319</v>
      </c>
      <c r="CG781" s="83" t="s">
        <v>9</v>
      </c>
      <c r="CH781" s="57"/>
      <c r="CV781" s="51"/>
      <c r="CW781" s="51"/>
      <c r="CX781" s="51"/>
      <c r="CY781" s="51"/>
      <c r="CZ781" s="51"/>
      <c r="DA781" s="51"/>
      <c r="DB781" s="51"/>
      <c r="DC781" s="51"/>
      <c r="DD781" s="51"/>
    </row>
    <row r="782" spans="73:108" ht="15" x14ac:dyDescent="0.25">
      <c r="BU782" s="91"/>
      <c r="BV782" s="177">
        <v>2008</v>
      </c>
      <c r="BW782" s="177">
        <v>8</v>
      </c>
      <c r="BX782" s="177" t="s">
        <v>460</v>
      </c>
      <c r="BY782" s="177" t="s">
        <v>262</v>
      </c>
      <c r="BZ782" s="177" t="s">
        <v>277</v>
      </c>
      <c r="CA782" s="177">
        <v>2</v>
      </c>
      <c r="CB782" s="177" t="s">
        <v>264</v>
      </c>
      <c r="CC782" s="122">
        <v>32</v>
      </c>
      <c r="CD782" s="178" t="s">
        <v>207</v>
      </c>
      <c r="CE782" s="177" t="s">
        <v>319</v>
      </c>
      <c r="CF782" s="177" t="s">
        <v>319</v>
      </c>
      <c r="CG782" s="83" t="s">
        <v>9</v>
      </c>
      <c r="CH782" s="57"/>
      <c r="CV782" s="51"/>
      <c r="CW782" s="51"/>
      <c r="CX782" s="51"/>
      <c r="CY782" s="51"/>
      <c r="CZ782" s="51"/>
      <c r="DA782" s="51"/>
      <c r="DB782" s="51"/>
      <c r="DC782" s="51"/>
      <c r="DD782" s="51"/>
    </row>
    <row r="783" spans="73:108" ht="15" x14ac:dyDescent="0.25">
      <c r="BU783" s="91"/>
      <c r="BV783" s="177">
        <v>2008</v>
      </c>
      <c r="BW783" s="177">
        <v>8</v>
      </c>
      <c r="BX783" s="177" t="s">
        <v>460</v>
      </c>
      <c r="BY783" s="177" t="s">
        <v>262</v>
      </c>
      <c r="BZ783" s="177" t="s">
        <v>268</v>
      </c>
      <c r="CA783" s="177">
        <v>2</v>
      </c>
      <c r="CB783" s="177" t="s">
        <v>264</v>
      </c>
      <c r="CC783" s="122">
        <v>256</v>
      </c>
      <c r="CD783" s="178" t="s">
        <v>207</v>
      </c>
      <c r="CE783" s="177" t="s">
        <v>319</v>
      </c>
      <c r="CF783" s="177" t="s">
        <v>319</v>
      </c>
      <c r="CG783" s="83" t="s">
        <v>9</v>
      </c>
      <c r="CH783" s="57"/>
      <c r="CV783" s="51"/>
      <c r="CW783" s="51"/>
      <c r="CX783" s="51"/>
      <c r="CY783" s="51"/>
      <c r="CZ783" s="51"/>
      <c r="DA783" s="51"/>
      <c r="DB783" s="51"/>
      <c r="DC783" s="51"/>
      <c r="DD783" s="51"/>
    </row>
    <row r="784" spans="73:108" ht="15" x14ac:dyDescent="0.25">
      <c r="BU784" s="91"/>
      <c r="BV784" s="177">
        <v>2008</v>
      </c>
      <c r="BW784" s="177">
        <v>8</v>
      </c>
      <c r="BX784" s="177" t="s">
        <v>460</v>
      </c>
      <c r="BY784" s="177" t="s">
        <v>262</v>
      </c>
      <c r="BZ784" s="177" t="s">
        <v>316</v>
      </c>
      <c r="CA784" s="177">
        <v>2</v>
      </c>
      <c r="CB784" s="177" t="s">
        <v>264</v>
      </c>
      <c r="CC784" s="122">
        <v>96</v>
      </c>
      <c r="CD784" s="178" t="s">
        <v>207</v>
      </c>
      <c r="CE784" s="177" t="s">
        <v>319</v>
      </c>
      <c r="CF784" s="177" t="s">
        <v>319</v>
      </c>
      <c r="CG784" s="83" t="s">
        <v>9</v>
      </c>
      <c r="CH784" s="57"/>
      <c r="CV784" s="51"/>
      <c r="CW784" s="51"/>
      <c r="CX784" s="51"/>
      <c r="CY784" s="51"/>
      <c r="CZ784" s="51"/>
      <c r="DA784" s="51"/>
      <c r="DB784" s="51"/>
      <c r="DC784" s="51"/>
      <c r="DD784" s="51"/>
    </row>
    <row r="785" spans="73:108" ht="15" x14ac:dyDescent="0.25">
      <c r="BU785" s="91"/>
      <c r="BV785" s="177">
        <v>2008</v>
      </c>
      <c r="BW785" s="177">
        <v>8</v>
      </c>
      <c r="BX785" s="177" t="s">
        <v>460</v>
      </c>
      <c r="BY785" s="177" t="s">
        <v>262</v>
      </c>
      <c r="BZ785" s="177" t="s">
        <v>347</v>
      </c>
      <c r="CA785" s="177">
        <v>2</v>
      </c>
      <c r="CB785" s="177" t="s">
        <v>264</v>
      </c>
      <c r="CC785" s="122">
        <v>112</v>
      </c>
      <c r="CD785" s="178" t="s">
        <v>207</v>
      </c>
      <c r="CE785" s="177" t="s">
        <v>319</v>
      </c>
      <c r="CF785" s="177" t="s">
        <v>319</v>
      </c>
      <c r="CG785" s="83" t="s">
        <v>9</v>
      </c>
      <c r="CH785" s="57"/>
      <c r="CV785" s="51"/>
      <c r="CW785" s="51"/>
      <c r="CX785" s="51"/>
      <c r="CY785" s="51"/>
      <c r="CZ785" s="51"/>
      <c r="DA785" s="51"/>
      <c r="DB785" s="51"/>
      <c r="DC785" s="51"/>
      <c r="DD785" s="51"/>
    </row>
    <row r="786" spans="73:108" ht="15" x14ac:dyDescent="0.25">
      <c r="BU786" s="91"/>
      <c r="BV786" s="177">
        <v>2008</v>
      </c>
      <c r="BW786" s="177">
        <v>9</v>
      </c>
      <c r="BX786" s="177" t="s">
        <v>460</v>
      </c>
      <c r="BY786" s="177" t="s">
        <v>262</v>
      </c>
      <c r="BZ786" s="177" t="s">
        <v>268</v>
      </c>
      <c r="CA786" s="177">
        <v>2</v>
      </c>
      <c r="CB786" s="177" t="s">
        <v>264</v>
      </c>
      <c r="CC786" s="122">
        <v>128</v>
      </c>
      <c r="CD786" s="178" t="s">
        <v>207</v>
      </c>
      <c r="CE786" s="177" t="s">
        <v>319</v>
      </c>
      <c r="CF786" s="177" t="s">
        <v>319</v>
      </c>
      <c r="CG786" s="83" t="s">
        <v>9</v>
      </c>
      <c r="CH786" s="57"/>
      <c r="CV786" s="51"/>
      <c r="CW786" s="51"/>
      <c r="CX786" s="51"/>
      <c r="CY786" s="51"/>
      <c r="CZ786" s="51"/>
      <c r="DA786" s="51"/>
      <c r="DB786" s="51"/>
      <c r="DC786" s="51"/>
      <c r="DD786" s="51"/>
    </row>
    <row r="787" spans="73:108" ht="15" x14ac:dyDescent="0.25">
      <c r="BU787" s="91"/>
      <c r="BV787" s="177">
        <v>2008</v>
      </c>
      <c r="BW787" s="177">
        <v>9</v>
      </c>
      <c r="BX787" s="177" t="s">
        <v>460</v>
      </c>
      <c r="BY787" s="177" t="s">
        <v>262</v>
      </c>
      <c r="BZ787" s="177" t="s">
        <v>316</v>
      </c>
      <c r="CA787" s="177">
        <v>2</v>
      </c>
      <c r="CB787" s="177" t="s">
        <v>264</v>
      </c>
      <c r="CC787" s="122">
        <v>256</v>
      </c>
      <c r="CD787" s="178" t="s">
        <v>207</v>
      </c>
      <c r="CE787" s="177" t="s">
        <v>319</v>
      </c>
      <c r="CF787" s="177" t="s">
        <v>319</v>
      </c>
      <c r="CG787" s="83" t="s">
        <v>9</v>
      </c>
      <c r="CH787" s="57"/>
      <c r="CV787" s="51"/>
      <c r="CW787" s="51"/>
      <c r="CX787" s="51"/>
      <c r="CY787" s="51"/>
      <c r="CZ787" s="51"/>
      <c r="DA787" s="51"/>
      <c r="DB787" s="51"/>
      <c r="DC787" s="51"/>
      <c r="DD787" s="51"/>
    </row>
    <row r="788" spans="73:108" ht="15" x14ac:dyDescent="0.25">
      <c r="BU788" s="91"/>
      <c r="BV788" s="177">
        <v>2008</v>
      </c>
      <c r="BW788" s="177">
        <v>10</v>
      </c>
      <c r="BX788" s="177" t="s">
        <v>460</v>
      </c>
      <c r="BY788" s="177" t="s">
        <v>262</v>
      </c>
      <c r="BZ788" s="177" t="s">
        <v>277</v>
      </c>
      <c r="CA788" s="177">
        <v>2</v>
      </c>
      <c r="CB788" s="177" t="s">
        <v>264</v>
      </c>
      <c r="CC788" s="122">
        <v>256</v>
      </c>
      <c r="CD788" s="178" t="s">
        <v>207</v>
      </c>
      <c r="CE788" s="177" t="s">
        <v>319</v>
      </c>
      <c r="CF788" s="177" t="s">
        <v>319</v>
      </c>
      <c r="CG788" s="83" t="s">
        <v>9</v>
      </c>
      <c r="CH788" s="57"/>
      <c r="CV788" s="51"/>
      <c r="CW788" s="51"/>
      <c r="CX788" s="51"/>
      <c r="CY788" s="51"/>
      <c r="CZ788" s="51"/>
      <c r="DA788" s="51"/>
      <c r="DB788" s="51"/>
      <c r="DC788" s="51"/>
      <c r="DD788" s="51"/>
    </row>
    <row r="789" spans="73:108" ht="15" x14ac:dyDescent="0.25">
      <c r="BU789" s="91"/>
      <c r="BV789" s="177">
        <v>2008</v>
      </c>
      <c r="BW789" s="177">
        <v>10</v>
      </c>
      <c r="BX789" s="177" t="s">
        <v>460</v>
      </c>
      <c r="BY789" s="177" t="s">
        <v>262</v>
      </c>
      <c r="BZ789" s="177" t="s">
        <v>268</v>
      </c>
      <c r="CA789" s="177">
        <v>2</v>
      </c>
      <c r="CB789" s="177" t="s">
        <v>264</v>
      </c>
      <c r="CC789" s="122">
        <v>256</v>
      </c>
      <c r="CD789" s="178" t="s">
        <v>207</v>
      </c>
      <c r="CE789" s="177" t="s">
        <v>319</v>
      </c>
      <c r="CF789" s="177" t="s">
        <v>319</v>
      </c>
      <c r="CG789" s="83" t="s">
        <v>9</v>
      </c>
      <c r="CH789" s="57"/>
      <c r="CV789" s="51"/>
      <c r="CW789" s="51"/>
      <c r="CX789" s="51"/>
      <c r="CY789" s="51"/>
      <c r="CZ789" s="51"/>
      <c r="DA789" s="51"/>
      <c r="DB789" s="51"/>
      <c r="DC789" s="51"/>
      <c r="DD789" s="51"/>
    </row>
    <row r="790" spans="73:108" ht="15" x14ac:dyDescent="0.25">
      <c r="BU790" s="91"/>
      <c r="BV790" s="177">
        <v>2008</v>
      </c>
      <c r="BW790" s="177">
        <v>10</v>
      </c>
      <c r="BX790" s="177" t="s">
        <v>460</v>
      </c>
      <c r="BY790" s="177" t="s">
        <v>262</v>
      </c>
      <c r="BZ790" s="177" t="s">
        <v>316</v>
      </c>
      <c r="CA790" s="177">
        <v>2</v>
      </c>
      <c r="CB790" s="177" t="s">
        <v>264</v>
      </c>
      <c r="CC790" s="122">
        <v>128</v>
      </c>
      <c r="CD790" s="178" t="s">
        <v>207</v>
      </c>
      <c r="CE790" s="177" t="s">
        <v>319</v>
      </c>
      <c r="CF790" s="177" t="s">
        <v>319</v>
      </c>
      <c r="CG790" s="83" t="s">
        <v>9</v>
      </c>
      <c r="CH790" s="57"/>
      <c r="CV790" s="51"/>
      <c r="CW790" s="51"/>
      <c r="CX790" s="51"/>
      <c r="CY790" s="51"/>
      <c r="CZ790" s="51"/>
      <c r="DA790" s="51"/>
      <c r="DB790" s="51"/>
      <c r="DC790" s="51"/>
      <c r="DD790" s="51"/>
    </row>
    <row r="791" spans="73:108" ht="15" x14ac:dyDescent="0.25">
      <c r="BU791" s="91"/>
      <c r="BV791" s="177">
        <v>2008</v>
      </c>
      <c r="BW791" s="177">
        <v>11</v>
      </c>
      <c r="BX791" s="177" t="s">
        <v>460</v>
      </c>
      <c r="BY791" s="177" t="s">
        <v>262</v>
      </c>
      <c r="BZ791" s="177" t="s">
        <v>277</v>
      </c>
      <c r="CA791" s="177">
        <v>2</v>
      </c>
      <c r="CB791" s="177" t="s">
        <v>264</v>
      </c>
      <c r="CC791" s="122">
        <v>748</v>
      </c>
      <c r="CD791" s="178" t="s">
        <v>207</v>
      </c>
      <c r="CE791" s="177" t="s">
        <v>319</v>
      </c>
      <c r="CF791" s="177" t="s">
        <v>319</v>
      </c>
      <c r="CG791" s="83" t="s">
        <v>9</v>
      </c>
      <c r="CH791" s="57"/>
      <c r="CV791" s="51"/>
      <c r="CW791" s="51"/>
      <c r="CX791" s="51"/>
      <c r="CY791" s="51"/>
      <c r="CZ791" s="51"/>
      <c r="DA791" s="51"/>
      <c r="DB791" s="51"/>
      <c r="DC791" s="51"/>
      <c r="DD791" s="51"/>
    </row>
    <row r="792" spans="73:108" ht="15" x14ac:dyDescent="0.25">
      <c r="BU792" s="91"/>
      <c r="BV792" s="177">
        <v>2008</v>
      </c>
      <c r="BW792" s="177">
        <v>11</v>
      </c>
      <c r="BX792" s="177" t="s">
        <v>460</v>
      </c>
      <c r="BY792" s="177" t="s">
        <v>262</v>
      </c>
      <c r="BZ792" s="177" t="s">
        <v>268</v>
      </c>
      <c r="CA792" s="177">
        <v>2</v>
      </c>
      <c r="CB792" s="177" t="s">
        <v>264</v>
      </c>
      <c r="CC792" s="122">
        <v>128</v>
      </c>
      <c r="CD792" s="178" t="s">
        <v>207</v>
      </c>
      <c r="CE792" s="177" t="s">
        <v>319</v>
      </c>
      <c r="CF792" s="177" t="s">
        <v>319</v>
      </c>
      <c r="CG792" s="83" t="s">
        <v>9</v>
      </c>
      <c r="CH792" s="57"/>
      <c r="CV792" s="51"/>
      <c r="CW792" s="51"/>
      <c r="CX792" s="51"/>
      <c r="CY792" s="51"/>
      <c r="CZ792" s="51"/>
      <c r="DA792" s="51"/>
      <c r="DB792" s="51"/>
      <c r="DC792" s="51"/>
      <c r="DD792" s="51"/>
    </row>
    <row r="793" spans="73:108" ht="15" x14ac:dyDescent="0.25">
      <c r="BU793" s="91"/>
      <c r="BV793" s="177">
        <v>2008</v>
      </c>
      <c r="BW793" s="177">
        <v>11</v>
      </c>
      <c r="BX793" s="177" t="s">
        <v>460</v>
      </c>
      <c r="BY793" s="177" t="s">
        <v>262</v>
      </c>
      <c r="BZ793" s="177" t="s">
        <v>316</v>
      </c>
      <c r="CA793" s="177">
        <v>2</v>
      </c>
      <c r="CB793" s="177" t="s">
        <v>264</v>
      </c>
      <c r="CC793" s="122">
        <v>602</v>
      </c>
      <c r="CD793" s="178" t="s">
        <v>207</v>
      </c>
      <c r="CE793" s="177" t="s">
        <v>319</v>
      </c>
      <c r="CF793" s="177" t="s">
        <v>319</v>
      </c>
      <c r="CG793" s="83" t="s">
        <v>9</v>
      </c>
      <c r="CH793" s="57"/>
      <c r="CV793" s="51"/>
      <c r="CW793" s="51"/>
      <c r="CX793" s="51"/>
      <c r="CY793" s="51"/>
      <c r="CZ793" s="51"/>
      <c r="DA793" s="51"/>
      <c r="DB793" s="51"/>
      <c r="DC793" s="51"/>
      <c r="DD793" s="51"/>
    </row>
    <row r="794" spans="73:108" ht="15" x14ac:dyDescent="0.25">
      <c r="BU794" s="91"/>
      <c r="BV794" s="177">
        <v>2008</v>
      </c>
      <c r="BW794" s="177">
        <v>12</v>
      </c>
      <c r="BX794" s="177" t="s">
        <v>460</v>
      </c>
      <c r="BY794" s="177" t="s">
        <v>262</v>
      </c>
      <c r="BZ794" s="177" t="s">
        <v>268</v>
      </c>
      <c r="CA794" s="177">
        <v>2</v>
      </c>
      <c r="CB794" s="177" t="s">
        <v>264</v>
      </c>
      <c r="CC794" s="122">
        <v>384</v>
      </c>
      <c r="CD794" s="178" t="s">
        <v>207</v>
      </c>
      <c r="CE794" s="177" t="s">
        <v>319</v>
      </c>
      <c r="CF794" s="177" t="s">
        <v>319</v>
      </c>
      <c r="CG794" s="83" t="s">
        <v>9</v>
      </c>
      <c r="CH794" s="57"/>
      <c r="CV794" s="51"/>
      <c r="CW794" s="51"/>
      <c r="CX794" s="51"/>
      <c r="CY794" s="51"/>
      <c r="CZ794" s="51"/>
      <c r="DA794" s="51"/>
      <c r="DB794" s="51"/>
      <c r="DC794" s="51"/>
      <c r="DD794" s="51"/>
    </row>
    <row r="795" spans="73:108" ht="15" x14ac:dyDescent="0.25">
      <c r="BU795" s="91"/>
      <c r="BV795" s="177">
        <v>2009</v>
      </c>
      <c r="BW795" s="177">
        <v>1</v>
      </c>
      <c r="BX795" s="177" t="s">
        <v>460</v>
      </c>
      <c r="BY795" s="177" t="s">
        <v>262</v>
      </c>
      <c r="BZ795" s="177" t="s">
        <v>277</v>
      </c>
      <c r="CA795" s="177">
        <v>2</v>
      </c>
      <c r="CB795" s="177" t="s">
        <v>264</v>
      </c>
      <c r="CC795" s="122">
        <v>466.4</v>
      </c>
      <c r="CD795" s="178" t="s">
        <v>207</v>
      </c>
      <c r="CE795" s="177" t="s">
        <v>319</v>
      </c>
      <c r="CF795" s="177" t="s">
        <v>319</v>
      </c>
      <c r="CG795" s="83" t="s">
        <v>9</v>
      </c>
      <c r="CH795" s="57"/>
      <c r="CV795" s="51"/>
      <c r="CW795" s="51"/>
      <c r="CX795" s="51"/>
      <c r="CY795" s="51"/>
      <c r="CZ795" s="51"/>
      <c r="DA795" s="51"/>
      <c r="DB795" s="51"/>
      <c r="DC795" s="51"/>
      <c r="DD795" s="51"/>
    </row>
    <row r="796" spans="73:108" ht="15" x14ac:dyDescent="0.25">
      <c r="BU796" s="91"/>
      <c r="BV796" s="177">
        <v>2009</v>
      </c>
      <c r="BW796" s="177">
        <v>1</v>
      </c>
      <c r="BX796" s="177" t="s">
        <v>460</v>
      </c>
      <c r="BY796" s="177" t="s">
        <v>262</v>
      </c>
      <c r="BZ796" s="177" t="s">
        <v>268</v>
      </c>
      <c r="CA796" s="177">
        <v>2</v>
      </c>
      <c r="CB796" s="177" t="s">
        <v>264</v>
      </c>
      <c r="CC796" s="122">
        <v>128</v>
      </c>
      <c r="CD796" s="178" t="s">
        <v>207</v>
      </c>
      <c r="CE796" s="177" t="s">
        <v>319</v>
      </c>
      <c r="CF796" s="177" t="s">
        <v>319</v>
      </c>
      <c r="CG796" s="83" t="s">
        <v>9</v>
      </c>
      <c r="CH796" s="57"/>
      <c r="CV796" s="51"/>
      <c r="CW796" s="51"/>
      <c r="CX796" s="51"/>
      <c r="CY796" s="51"/>
      <c r="CZ796" s="51"/>
      <c r="DA796" s="51"/>
      <c r="DB796" s="51"/>
      <c r="DC796" s="51"/>
      <c r="DD796" s="51"/>
    </row>
    <row r="797" spans="73:108" ht="15" x14ac:dyDescent="0.25">
      <c r="BU797" s="91"/>
      <c r="BV797" s="177">
        <v>2009</v>
      </c>
      <c r="BW797" s="177">
        <v>2</v>
      </c>
      <c r="BX797" s="177" t="s">
        <v>460</v>
      </c>
      <c r="BY797" s="177" t="s">
        <v>262</v>
      </c>
      <c r="BZ797" s="177" t="s">
        <v>277</v>
      </c>
      <c r="CA797" s="177">
        <v>2</v>
      </c>
      <c r="CB797" s="177" t="s">
        <v>264</v>
      </c>
      <c r="CC797" s="122">
        <v>235.2</v>
      </c>
      <c r="CD797" s="178" t="s">
        <v>207</v>
      </c>
      <c r="CE797" s="177" t="s">
        <v>319</v>
      </c>
      <c r="CF797" s="177" t="s">
        <v>319</v>
      </c>
      <c r="CG797" s="83" t="s">
        <v>9</v>
      </c>
      <c r="CH797" s="57"/>
      <c r="CV797" s="51"/>
      <c r="CW797" s="51"/>
      <c r="CX797" s="51"/>
      <c r="CY797" s="51"/>
      <c r="CZ797" s="51"/>
      <c r="DA797" s="51"/>
      <c r="DB797" s="51"/>
      <c r="DC797" s="51"/>
      <c r="DD797" s="51"/>
    </row>
    <row r="798" spans="73:108" ht="15" x14ac:dyDescent="0.25">
      <c r="BU798" s="91"/>
      <c r="BV798" s="177">
        <v>2009</v>
      </c>
      <c r="BW798" s="177">
        <v>3</v>
      </c>
      <c r="BX798" s="177" t="s">
        <v>460</v>
      </c>
      <c r="BY798" s="177" t="s">
        <v>262</v>
      </c>
      <c r="BZ798" s="177" t="s">
        <v>277</v>
      </c>
      <c r="CA798" s="177">
        <v>2</v>
      </c>
      <c r="CB798" s="177" t="s">
        <v>264</v>
      </c>
      <c r="CC798" s="122">
        <v>268.8</v>
      </c>
      <c r="CD798" s="178" t="s">
        <v>207</v>
      </c>
      <c r="CE798" s="177" t="s">
        <v>319</v>
      </c>
      <c r="CF798" s="177" t="s">
        <v>319</v>
      </c>
      <c r="CG798" s="83" t="s">
        <v>9</v>
      </c>
      <c r="CH798" s="57"/>
      <c r="CV798" s="51"/>
      <c r="CW798" s="51"/>
      <c r="CX798" s="51"/>
      <c r="CY798" s="51"/>
      <c r="CZ798" s="51"/>
      <c r="DA798" s="51"/>
      <c r="DB798" s="51"/>
      <c r="DC798" s="51"/>
      <c r="DD798" s="51"/>
    </row>
    <row r="799" spans="73:108" ht="15" x14ac:dyDescent="0.25">
      <c r="BU799" s="91"/>
      <c r="BV799" s="177">
        <v>2009</v>
      </c>
      <c r="BW799" s="177">
        <v>4</v>
      </c>
      <c r="BX799" s="177" t="s">
        <v>460</v>
      </c>
      <c r="BY799" s="177" t="s">
        <v>262</v>
      </c>
      <c r="BZ799" s="177" t="s">
        <v>277</v>
      </c>
      <c r="CA799" s="177">
        <v>2</v>
      </c>
      <c r="CB799" s="177" t="s">
        <v>264</v>
      </c>
      <c r="CC799" s="122">
        <v>168</v>
      </c>
      <c r="CD799" s="178" t="s">
        <v>207</v>
      </c>
      <c r="CE799" s="177" t="s">
        <v>319</v>
      </c>
      <c r="CF799" s="177" t="s">
        <v>319</v>
      </c>
      <c r="CG799" s="83" t="s">
        <v>9</v>
      </c>
      <c r="CH799" s="57"/>
      <c r="CV799" s="51"/>
      <c r="CW799" s="51"/>
      <c r="CX799" s="51"/>
      <c r="CY799" s="51"/>
      <c r="CZ799" s="51"/>
      <c r="DA799" s="51"/>
      <c r="DB799" s="51"/>
      <c r="DC799" s="51"/>
      <c r="DD799" s="51"/>
    </row>
    <row r="800" spans="73:108" ht="15" x14ac:dyDescent="0.25">
      <c r="BU800" s="91"/>
      <c r="BV800" s="177">
        <v>2009</v>
      </c>
      <c r="BW800" s="177">
        <v>9</v>
      </c>
      <c r="BX800" s="177" t="s">
        <v>460</v>
      </c>
      <c r="BY800" s="177" t="s">
        <v>262</v>
      </c>
      <c r="BZ800" s="177" t="s">
        <v>277</v>
      </c>
      <c r="CA800" s="177">
        <v>2</v>
      </c>
      <c r="CB800" s="177" t="s">
        <v>264</v>
      </c>
      <c r="CC800" s="122">
        <v>78</v>
      </c>
      <c r="CD800" s="178" t="s">
        <v>3218</v>
      </c>
      <c r="CE800" s="177" t="s">
        <v>319</v>
      </c>
      <c r="CF800" s="177" t="s">
        <v>319</v>
      </c>
      <c r="CG800" s="83" t="s">
        <v>9</v>
      </c>
      <c r="CH800" s="57"/>
      <c r="CV800" s="51"/>
      <c r="CW800" s="51"/>
      <c r="CX800" s="51"/>
      <c r="CY800" s="51"/>
      <c r="CZ800" s="51"/>
      <c r="DA800" s="51"/>
      <c r="DB800" s="51"/>
      <c r="DC800" s="51"/>
      <c r="DD800" s="51"/>
    </row>
    <row r="801" spans="73:108" ht="15" x14ac:dyDescent="0.25">
      <c r="BU801" s="91"/>
      <c r="BV801" s="177">
        <v>2009</v>
      </c>
      <c r="BW801" s="177">
        <v>10</v>
      </c>
      <c r="BX801" s="177" t="s">
        <v>357</v>
      </c>
      <c r="BY801" s="177" t="s">
        <v>262</v>
      </c>
      <c r="BZ801" s="177" t="s">
        <v>277</v>
      </c>
      <c r="CA801" s="177">
        <v>2</v>
      </c>
      <c r="CB801" s="177" t="s">
        <v>264</v>
      </c>
      <c r="CC801" s="122">
        <v>31.2</v>
      </c>
      <c r="CD801" s="178" t="s">
        <v>3218</v>
      </c>
      <c r="CE801" s="177" t="s">
        <v>319</v>
      </c>
      <c r="CF801" s="177" t="s">
        <v>319</v>
      </c>
      <c r="CG801" s="83" t="s">
        <v>9</v>
      </c>
      <c r="CH801" s="57"/>
      <c r="CV801" s="51"/>
      <c r="CW801" s="51"/>
      <c r="CX801" s="51"/>
      <c r="CY801" s="51"/>
      <c r="CZ801" s="51"/>
      <c r="DA801" s="51"/>
      <c r="DB801" s="51"/>
      <c r="DC801" s="51"/>
      <c r="DD801" s="51"/>
    </row>
    <row r="802" spans="73:108" ht="15" x14ac:dyDescent="0.25">
      <c r="BU802" s="91"/>
      <c r="BV802" s="177">
        <v>2009</v>
      </c>
      <c r="BW802" s="177">
        <v>11</v>
      </c>
      <c r="BX802" s="177" t="s">
        <v>357</v>
      </c>
      <c r="BY802" s="177" t="s">
        <v>262</v>
      </c>
      <c r="BZ802" s="177" t="s">
        <v>277</v>
      </c>
      <c r="CA802" s="177">
        <v>2</v>
      </c>
      <c r="CB802" s="177" t="s">
        <v>264</v>
      </c>
      <c r="CC802" s="122">
        <v>124.8</v>
      </c>
      <c r="CD802" s="178" t="s">
        <v>3218</v>
      </c>
      <c r="CE802" s="177" t="s">
        <v>319</v>
      </c>
      <c r="CF802" s="177" t="s">
        <v>319</v>
      </c>
      <c r="CG802" s="83" t="s">
        <v>9</v>
      </c>
      <c r="CH802" s="57"/>
      <c r="CV802" s="51"/>
      <c r="CW802" s="51"/>
      <c r="CX802" s="51"/>
      <c r="CY802" s="51"/>
      <c r="CZ802" s="51"/>
      <c r="DA802" s="51"/>
      <c r="DB802" s="51"/>
      <c r="DC802" s="51"/>
      <c r="DD802" s="51"/>
    </row>
    <row r="803" spans="73:108" ht="15" x14ac:dyDescent="0.25">
      <c r="BU803" s="91"/>
      <c r="BV803" s="177">
        <v>2010</v>
      </c>
      <c r="BW803" s="177">
        <v>1</v>
      </c>
      <c r="BX803" s="177" t="s">
        <v>357</v>
      </c>
      <c r="BY803" s="177" t="s">
        <v>262</v>
      </c>
      <c r="BZ803" s="177" t="s">
        <v>277</v>
      </c>
      <c r="CA803" s="177">
        <v>2</v>
      </c>
      <c r="CB803" s="177" t="s">
        <v>264</v>
      </c>
      <c r="CC803" s="122">
        <v>31.2</v>
      </c>
      <c r="CD803" s="178" t="s">
        <v>207</v>
      </c>
      <c r="CE803" s="177" t="s">
        <v>319</v>
      </c>
      <c r="CF803" s="177" t="s">
        <v>319</v>
      </c>
      <c r="CG803" s="83" t="s">
        <v>9</v>
      </c>
      <c r="CH803" s="57"/>
      <c r="CV803" s="51"/>
      <c r="CW803" s="51"/>
      <c r="CX803" s="51"/>
      <c r="CY803" s="51"/>
      <c r="CZ803" s="51"/>
      <c r="DA803" s="51"/>
      <c r="DB803" s="51"/>
      <c r="DC803" s="51"/>
      <c r="DD803" s="51"/>
    </row>
    <row r="804" spans="73:108" ht="15" x14ac:dyDescent="0.25">
      <c r="BU804" s="91"/>
      <c r="BV804" s="177">
        <v>2010</v>
      </c>
      <c r="BW804" s="177">
        <v>6</v>
      </c>
      <c r="BX804" s="177" t="s">
        <v>357</v>
      </c>
      <c r="BY804" s="177" t="s">
        <v>262</v>
      </c>
      <c r="BZ804" s="177" t="s">
        <v>277</v>
      </c>
      <c r="CA804" s="177">
        <v>2</v>
      </c>
      <c r="CB804" s="177" t="s">
        <v>264</v>
      </c>
      <c r="CC804" s="122">
        <v>33.6</v>
      </c>
      <c r="CD804" s="178" t="s">
        <v>207</v>
      </c>
      <c r="CE804" s="177" t="s">
        <v>319</v>
      </c>
      <c r="CF804" s="177" t="s">
        <v>319</v>
      </c>
      <c r="CG804" s="83" t="s">
        <v>9</v>
      </c>
      <c r="CH804" s="57"/>
      <c r="CV804" s="51"/>
      <c r="CW804" s="51"/>
      <c r="CX804" s="51"/>
      <c r="CY804" s="51"/>
      <c r="CZ804" s="51"/>
      <c r="DA804" s="51"/>
      <c r="DB804" s="51"/>
      <c r="DC804" s="51"/>
      <c r="DD804" s="51"/>
    </row>
    <row r="805" spans="73:108" ht="15" x14ac:dyDescent="0.25">
      <c r="BU805" s="91"/>
      <c r="BV805" s="177">
        <v>2008</v>
      </c>
      <c r="BW805" s="177">
        <v>9</v>
      </c>
      <c r="BX805" s="177" t="s">
        <v>281</v>
      </c>
      <c r="BY805" s="177" t="s">
        <v>262</v>
      </c>
      <c r="BZ805" s="177" t="s">
        <v>263</v>
      </c>
      <c r="CA805" s="177">
        <v>2</v>
      </c>
      <c r="CB805" s="177" t="s">
        <v>264</v>
      </c>
      <c r="CC805" s="122">
        <v>572</v>
      </c>
      <c r="CD805" s="178" t="s">
        <v>207</v>
      </c>
      <c r="CE805" s="177" t="s">
        <v>319</v>
      </c>
      <c r="CF805" s="177" t="s">
        <v>319</v>
      </c>
      <c r="CG805" s="83" t="s">
        <v>9</v>
      </c>
      <c r="CH805" s="57"/>
      <c r="CV805" s="51"/>
      <c r="CW805" s="51"/>
      <c r="CX805" s="51"/>
      <c r="CY805" s="51"/>
      <c r="CZ805" s="51"/>
      <c r="DA805" s="51"/>
      <c r="DB805" s="51"/>
      <c r="DC805" s="51"/>
      <c r="DD805" s="51"/>
    </row>
    <row r="806" spans="73:108" ht="15" x14ac:dyDescent="0.25">
      <c r="BU806" s="91"/>
      <c r="BV806" s="177">
        <v>2010</v>
      </c>
      <c r="BW806" s="177">
        <v>1</v>
      </c>
      <c r="BX806" s="177" t="s">
        <v>281</v>
      </c>
      <c r="BY806" s="177" t="s">
        <v>262</v>
      </c>
      <c r="BZ806" s="177" t="s">
        <v>277</v>
      </c>
      <c r="CA806" s="177">
        <v>2</v>
      </c>
      <c r="CB806" s="177" t="s">
        <v>264</v>
      </c>
      <c r="CC806" s="122">
        <v>35.6</v>
      </c>
      <c r="CD806" s="178" t="s">
        <v>207</v>
      </c>
      <c r="CE806" s="177" t="s">
        <v>319</v>
      </c>
      <c r="CF806" s="177" t="s">
        <v>319</v>
      </c>
      <c r="CG806" s="83" t="s">
        <v>9</v>
      </c>
      <c r="CH806" s="57"/>
      <c r="CV806" s="51"/>
      <c r="CW806" s="51"/>
      <c r="CX806" s="51"/>
      <c r="CY806" s="51"/>
      <c r="CZ806" s="51"/>
      <c r="DA806" s="51"/>
      <c r="DB806" s="51"/>
      <c r="DC806" s="51"/>
      <c r="DD806" s="51"/>
    </row>
    <row r="807" spans="73:108" ht="15" x14ac:dyDescent="0.25">
      <c r="BU807" s="91"/>
      <c r="BV807" s="177">
        <v>2007</v>
      </c>
      <c r="BW807" s="177">
        <v>7</v>
      </c>
      <c r="BX807" s="177" t="s">
        <v>317</v>
      </c>
      <c r="BY807" s="177" t="s">
        <v>262</v>
      </c>
      <c r="BZ807" s="177" t="s">
        <v>277</v>
      </c>
      <c r="CA807" s="177">
        <v>2</v>
      </c>
      <c r="CB807" s="177" t="s">
        <v>264</v>
      </c>
      <c r="CC807" s="122">
        <v>31.95</v>
      </c>
      <c r="CD807" s="178" t="s">
        <v>44</v>
      </c>
      <c r="CE807" s="177" t="s">
        <v>319</v>
      </c>
      <c r="CF807" s="177" t="s">
        <v>319</v>
      </c>
      <c r="CG807" s="83" t="s">
        <v>9</v>
      </c>
      <c r="CH807" s="57"/>
      <c r="CV807" s="51"/>
      <c r="CW807" s="51"/>
      <c r="CX807" s="51"/>
      <c r="CY807" s="51"/>
      <c r="CZ807" s="51"/>
      <c r="DA807" s="51"/>
      <c r="DB807" s="51"/>
      <c r="DC807" s="51"/>
      <c r="DD807" s="51"/>
    </row>
    <row r="808" spans="73:108" ht="15" x14ac:dyDescent="0.25">
      <c r="BU808" s="91"/>
      <c r="BV808" s="177">
        <v>2007</v>
      </c>
      <c r="BW808" s="177">
        <v>8</v>
      </c>
      <c r="BX808" s="177" t="s">
        <v>317</v>
      </c>
      <c r="BY808" s="177" t="s">
        <v>262</v>
      </c>
      <c r="BZ808" s="177" t="s">
        <v>277</v>
      </c>
      <c r="CA808" s="177">
        <v>2</v>
      </c>
      <c r="CB808" s="177" t="s">
        <v>264</v>
      </c>
      <c r="CC808" s="122">
        <v>63.89</v>
      </c>
      <c r="CD808" s="178" t="s">
        <v>44</v>
      </c>
      <c r="CE808" s="177" t="s">
        <v>319</v>
      </c>
      <c r="CF808" s="177" t="s">
        <v>319</v>
      </c>
      <c r="CG808" s="83" t="s">
        <v>9</v>
      </c>
      <c r="CH808" s="57"/>
      <c r="CV808" s="51"/>
      <c r="CW808" s="51"/>
      <c r="CX808" s="51"/>
      <c r="CY808" s="51"/>
      <c r="CZ808" s="51"/>
      <c r="DA808" s="51"/>
      <c r="DB808" s="51"/>
      <c r="DC808" s="51"/>
      <c r="DD808" s="51"/>
    </row>
    <row r="809" spans="73:108" ht="15" x14ac:dyDescent="0.25">
      <c r="BU809" s="91"/>
      <c r="BV809" s="177">
        <v>2008</v>
      </c>
      <c r="BW809" s="177">
        <v>5</v>
      </c>
      <c r="BX809" s="177" t="s">
        <v>317</v>
      </c>
      <c r="BY809" s="177" t="s">
        <v>262</v>
      </c>
      <c r="BZ809" s="177" t="s">
        <v>277</v>
      </c>
      <c r="CA809" s="177">
        <v>2</v>
      </c>
      <c r="CB809" s="177" t="s">
        <v>264</v>
      </c>
      <c r="CC809" s="122">
        <v>290.35000000000002</v>
      </c>
      <c r="CD809" s="178" t="s">
        <v>44</v>
      </c>
      <c r="CE809" s="177" t="s">
        <v>319</v>
      </c>
      <c r="CF809" s="177" t="s">
        <v>319</v>
      </c>
      <c r="CG809" s="83" t="s">
        <v>9</v>
      </c>
      <c r="CH809" s="57"/>
      <c r="CV809" s="51"/>
      <c r="CW809" s="51"/>
      <c r="CX809" s="51"/>
      <c r="CY809" s="51"/>
      <c r="CZ809" s="51"/>
      <c r="DA809" s="51"/>
      <c r="DB809" s="51"/>
      <c r="DC809" s="51"/>
      <c r="DD809" s="51"/>
    </row>
    <row r="810" spans="73:108" ht="15" x14ac:dyDescent="0.25">
      <c r="BU810" s="91"/>
      <c r="BV810" s="177">
        <v>2008</v>
      </c>
      <c r="BW810" s="177">
        <v>5</v>
      </c>
      <c r="BX810" s="177" t="s">
        <v>317</v>
      </c>
      <c r="BY810" s="177" t="s">
        <v>262</v>
      </c>
      <c r="BZ810" s="177" t="s">
        <v>263</v>
      </c>
      <c r="CA810" s="177">
        <v>2</v>
      </c>
      <c r="CB810" s="177" t="s">
        <v>264</v>
      </c>
      <c r="CC810" s="122">
        <v>72.59</v>
      </c>
      <c r="CD810" s="178" t="s">
        <v>44</v>
      </c>
      <c r="CE810" s="177" t="s">
        <v>319</v>
      </c>
      <c r="CF810" s="177" t="s">
        <v>319</v>
      </c>
      <c r="CG810" s="83" t="s">
        <v>9</v>
      </c>
      <c r="CH810" s="57"/>
      <c r="CV810" s="51"/>
      <c r="CW810" s="51"/>
      <c r="CX810" s="51"/>
      <c r="CY810" s="51"/>
      <c r="CZ810" s="51"/>
      <c r="DA810" s="51"/>
      <c r="DB810" s="51"/>
      <c r="DC810" s="51"/>
      <c r="DD810" s="51"/>
    </row>
    <row r="811" spans="73:108" ht="15" x14ac:dyDescent="0.25">
      <c r="BU811" s="91"/>
      <c r="BV811" s="177">
        <v>2008</v>
      </c>
      <c r="BW811" s="177">
        <v>6</v>
      </c>
      <c r="BX811" s="177" t="s">
        <v>317</v>
      </c>
      <c r="BY811" s="177" t="s">
        <v>262</v>
      </c>
      <c r="BZ811" s="177" t="s">
        <v>277</v>
      </c>
      <c r="CA811" s="177">
        <v>2</v>
      </c>
      <c r="CB811" s="177" t="s">
        <v>264</v>
      </c>
      <c r="CC811" s="122">
        <v>145.18</v>
      </c>
      <c r="CD811" s="178" t="s">
        <v>44</v>
      </c>
      <c r="CE811" s="177" t="s">
        <v>319</v>
      </c>
      <c r="CF811" s="177" t="s">
        <v>319</v>
      </c>
      <c r="CG811" s="83" t="s">
        <v>9</v>
      </c>
      <c r="CH811" s="57"/>
      <c r="CV811" s="51"/>
      <c r="CW811" s="51"/>
      <c r="CX811" s="51"/>
      <c r="CY811" s="51"/>
      <c r="CZ811" s="51"/>
      <c r="DA811" s="51"/>
      <c r="DB811" s="51"/>
      <c r="DC811" s="51"/>
      <c r="DD811" s="51"/>
    </row>
    <row r="812" spans="73:108" ht="15" x14ac:dyDescent="0.25">
      <c r="BU812" s="91"/>
      <c r="BV812" s="177">
        <v>2008</v>
      </c>
      <c r="BW812" s="177">
        <v>7</v>
      </c>
      <c r="BX812" s="177" t="s">
        <v>317</v>
      </c>
      <c r="BY812" s="177" t="s">
        <v>262</v>
      </c>
      <c r="BZ812" s="177" t="s">
        <v>277</v>
      </c>
      <c r="CA812" s="177">
        <v>2</v>
      </c>
      <c r="CB812" s="177" t="s">
        <v>264</v>
      </c>
      <c r="CC812" s="122">
        <v>72.59</v>
      </c>
      <c r="CD812" s="178" t="s">
        <v>44</v>
      </c>
      <c r="CE812" s="177" t="s">
        <v>319</v>
      </c>
      <c r="CF812" s="177" t="s">
        <v>319</v>
      </c>
      <c r="CG812" s="83" t="s">
        <v>9</v>
      </c>
      <c r="CH812" s="57"/>
      <c r="CV812" s="51"/>
      <c r="CW812" s="51"/>
      <c r="CX812" s="51"/>
      <c r="CY812" s="51"/>
      <c r="CZ812" s="51"/>
      <c r="DA812" s="51"/>
      <c r="DB812" s="51"/>
      <c r="DC812" s="51"/>
      <c r="DD812" s="51"/>
    </row>
    <row r="813" spans="73:108" ht="15" x14ac:dyDescent="0.25">
      <c r="BU813" s="91"/>
      <c r="BV813" s="177">
        <v>2009</v>
      </c>
      <c r="BW813" s="177">
        <v>1</v>
      </c>
      <c r="BX813" s="177" t="s">
        <v>317</v>
      </c>
      <c r="BY813" s="177" t="s">
        <v>262</v>
      </c>
      <c r="BZ813" s="177" t="s">
        <v>277</v>
      </c>
      <c r="CA813" s="177">
        <v>2</v>
      </c>
      <c r="CB813" s="177" t="s">
        <v>264</v>
      </c>
      <c r="CC813" s="122">
        <v>68.150000000000006</v>
      </c>
      <c r="CD813" s="178" t="s">
        <v>44</v>
      </c>
      <c r="CE813" s="177" t="s">
        <v>319</v>
      </c>
      <c r="CF813" s="177" t="s">
        <v>319</v>
      </c>
      <c r="CG813" s="83" t="s">
        <v>9</v>
      </c>
      <c r="CH813" s="57"/>
      <c r="CV813" s="51"/>
      <c r="CW813" s="51"/>
      <c r="CX813" s="51"/>
      <c r="CY813" s="51"/>
      <c r="CZ813" s="51"/>
      <c r="DA813" s="51"/>
      <c r="DB813" s="51"/>
      <c r="DC813" s="51"/>
      <c r="DD813" s="51"/>
    </row>
    <row r="814" spans="73:108" ht="15" x14ac:dyDescent="0.25">
      <c r="BU814" s="91"/>
      <c r="BV814" s="177">
        <v>2009</v>
      </c>
      <c r="BW814" s="177">
        <v>3</v>
      </c>
      <c r="BX814" s="177" t="s">
        <v>317</v>
      </c>
      <c r="BY814" s="177" t="s">
        <v>262</v>
      </c>
      <c r="BZ814" s="177" t="s">
        <v>277</v>
      </c>
      <c r="CA814" s="177">
        <v>2</v>
      </c>
      <c r="CB814" s="177" t="s">
        <v>264</v>
      </c>
      <c r="CC814" s="122">
        <v>272.58999999999997</v>
      </c>
      <c r="CD814" s="178" t="s">
        <v>44</v>
      </c>
      <c r="CE814" s="177" t="s">
        <v>319</v>
      </c>
      <c r="CF814" s="177" t="s">
        <v>319</v>
      </c>
      <c r="CG814" s="83" t="s">
        <v>9</v>
      </c>
      <c r="CH814" s="57"/>
      <c r="CV814" s="51"/>
      <c r="CW814" s="51"/>
      <c r="CX814" s="51"/>
      <c r="CY814" s="51"/>
      <c r="CZ814" s="51"/>
      <c r="DA814" s="51"/>
      <c r="DB814" s="51"/>
      <c r="DC814" s="51"/>
      <c r="DD814" s="51"/>
    </row>
    <row r="815" spans="73:108" ht="15" x14ac:dyDescent="0.25">
      <c r="BU815" s="91"/>
      <c r="BV815" s="177">
        <v>2009</v>
      </c>
      <c r="BW815" s="177">
        <v>5</v>
      </c>
      <c r="BX815" s="177" t="s">
        <v>317</v>
      </c>
      <c r="BY815" s="177" t="s">
        <v>262</v>
      </c>
      <c r="BZ815" s="177" t="s">
        <v>277</v>
      </c>
      <c r="CA815" s="177">
        <v>2</v>
      </c>
      <c r="CB815" s="177" t="s">
        <v>264</v>
      </c>
      <c r="CC815" s="122">
        <v>17.04</v>
      </c>
      <c r="CD815" s="178" t="s">
        <v>44</v>
      </c>
      <c r="CE815" s="177" t="s">
        <v>319</v>
      </c>
      <c r="CF815" s="177" t="s">
        <v>319</v>
      </c>
      <c r="CG815" s="83" t="s">
        <v>9</v>
      </c>
      <c r="CH815" s="57"/>
      <c r="CV815" s="51"/>
      <c r="CW815" s="51"/>
      <c r="CX815" s="51"/>
      <c r="CY815" s="51"/>
      <c r="CZ815" s="51"/>
      <c r="DA815" s="51"/>
      <c r="DB815" s="51"/>
      <c r="DC815" s="51"/>
      <c r="DD815" s="51"/>
    </row>
    <row r="816" spans="73:108" ht="15" x14ac:dyDescent="0.25">
      <c r="BU816" s="91"/>
      <c r="BV816" s="177">
        <v>2007</v>
      </c>
      <c r="BW816" s="177">
        <v>3</v>
      </c>
      <c r="BX816" s="177" t="s">
        <v>318</v>
      </c>
      <c r="BY816" s="177" t="s">
        <v>262</v>
      </c>
      <c r="BZ816" s="177" t="s">
        <v>263</v>
      </c>
      <c r="CA816" s="177">
        <v>2</v>
      </c>
      <c r="CB816" s="177" t="s">
        <v>264</v>
      </c>
      <c r="CC816" s="122">
        <v>232</v>
      </c>
      <c r="CD816" s="178" t="s">
        <v>207</v>
      </c>
      <c r="CE816" s="177" t="s">
        <v>319</v>
      </c>
      <c r="CF816" s="177" t="s">
        <v>319</v>
      </c>
      <c r="CG816" s="83" t="s">
        <v>9</v>
      </c>
      <c r="CH816" s="57"/>
      <c r="CV816" s="51"/>
      <c r="CW816" s="51"/>
      <c r="CX816" s="51"/>
      <c r="CY816" s="51"/>
      <c r="CZ816" s="51"/>
      <c r="DA816" s="51"/>
      <c r="DB816" s="51"/>
      <c r="DC816" s="51"/>
      <c r="DD816" s="51"/>
    </row>
    <row r="817" spans="73:108" ht="15" x14ac:dyDescent="0.25">
      <c r="BU817" s="91"/>
      <c r="BV817" s="177">
        <v>2007</v>
      </c>
      <c r="BW817" s="177">
        <v>4</v>
      </c>
      <c r="BX817" s="177" t="s">
        <v>318</v>
      </c>
      <c r="BY817" s="177" t="s">
        <v>262</v>
      </c>
      <c r="BZ817" s="177" t="s">
        <v>277</v>
      </c>
      <c r="CA817" s="177">
        <v>2</v>
      </c>
      <c r="CB817" s="177" t="s">
        <v>264</v>
      </c>
      <c r="CC817" s="122">
        <v>296</v>
      </c>
      <c r="CD817" s="178" t="s">
        <v>207</v>
      </c>
      <c r="CE817" s="177" t="s">
        <v>319</v>
      </c>
      <c r="CF817" s="177" t="s">
        <v>319</v>
      </c>
      <c r="CG817" s="83" t="s">
        <v>9</v>
      </c>
      <c r="CH817" s="57"/>
      <c r="CV817" s="51"/>
      <c r="CW817" s="51"/>
      <c r="CX817" s="51"/>
      <c r="CY817" s="51"/>
      <c r="CZ817" s="51"/>
      <c r="DA817" s="51"/>
      <c r="DB817" s="51"/>
      <c r="DC817" s="51"/>
      <c r="DD817" s="51"/>
    </row>
    <row r="818" spans="73:108" ht="15" x14ac:dyDescent="0.25">
      <c r="BU818" s="91"/>
      <c r="BV818" s="177">
        <v>2007</v>
      </c>
      <c r="BW818" s="177">
        <v>5</v>
      </c>
      <c r="BX818" s="177" t="s">
        <v>318</v>
      </c>
      <c r="BY818" s="177" t="s">
        <v>262</v>
      </c>
      <c r="BZ818" s="177" t="s">
        <v>277</v>
      </c>
      <c r="CA818" s="177">
        <v>2</v>
      </c>
      <c r="CB818" s="177" t="s">
        <v>264</v>
      </c>
      <c r="CC818" s="122">
        <v>763.89</v>
      </c>
      <c r="CD818" s="178" t="s">
        <v>44</v>
      </c>
      <c r="CE818" s="177" t="s">
        <v>319</v>
      </c>
      <c r="CF818" s="177" t="s">
        <v>319</v>
      </c>
      <c r="CG818" s="83" t="s">
        <v>9</v>
      </c>
      <c r="CH818" s="57"/>
      <c r="CV818" s="51"/>
      <c r="CW818" s="51"/>
      <c r="CX818" s="51"/>
      <c r="CY818" s="51"/>
      <c r="CZ818" s="51"/>
      <c r="DA818" s="51"/>
      <c r="DB818" s="51"/>
      <c r="DC818" s="51"/>
      <c r="DD818" s="51"/>
    </row>
    <row r="819" spans="73:108" ht="15" x14ac:dyDescent="0.25">
      <c r="BU819" s="91"/>
      <c r="BV819" s="177">
        <v>2007</v>
      </c>
      <c r="BW819" s="177">
        <v>6</v>
      </c>
      <c r="BX819" s="177" t="s">
        <v>318</v>
      </c>
      <c r="BY819" s="177" t="s">
        <v>262</v>
      </c>
      <c r="BZ819" s="177" t="s">
        <v>347</v>
      </c>
      <c r="CA819" s="177">
        <v>2</v>
      </c>
      <c r="CB819" s="177" t="s">
        <v>264</v>
      </c>
      <c r="CC819" s="122">
        <v>320</v>
      </c>
      <c r="CD819" s="178" t="s">
        <v>207</v>
      </c>
      <c r="CE819" s="177" t="s">
        <v>319</v>
      </c>
      <c r="CF819" s="177" t="s">
        <v>319</v>
      </c>
      <c r="CG819" s="83" t="s">
        <v>9</v>
      </c>
      <c r="CH819" s="57"/>
      <c r="CV819" s="51"/>
      <c r="CW819" s="51"/>
      <c r="CX819" s="51"/>
      <c r="CY819" s="51"/>
      <c r="CZ819" s="51"/>
      <c r="DA819" s="51"/>
      <c r="DB819" s="51"/>
      <c r="DC819" s="51"/>
      <c r="DD819" s="51"/>
    </row>
    <row r="820" spans="73:108" ht="15" x14ac:dyDescent="0.25">
      <c r="BU820" s="91"/>
      <c r="BV820" s="177">
        <v>2007</v>
      </c>
      <c r="BW820" s="177">
        <v>7</v>
      </c>
      <c r="BX820" s="177" t="s">
        <v>318</v>
      </c>
      <c r="BY820" s="177" t="s">
        <v>262</v>
      </c>
      <c r="BZ820" s="177" t="s">
        <v>347</v>
      </c>
      <c r="CA820" s="177">
        <v>2</v>
      </c>
      <c r="CB820" s="177" t="s">
        <v>264</v>
      </c>
      <c r="CC820" s="122">
        <v>368</v>
      </c>
      <c r="CD820" s="178" t="s">
        <v>207</v>
      </c>
      <c r="CE820" s="177" t="s">
        <v>319</v>
      </c>
      <c r="CF820" s="177" t="s">
        <v>319</v>
      </c>
      <c r="CG820" s="83" t="s">
        <v>9</v>
      </c>
      <c r="CH820" s="57"/>
      <c r="CV820" s="51"/>
      <c r="CW820" s="51"/>
      <c r="CX820" s="51"/>
      <c r="CY820" s="51"/>
      <c r="CZ820" s="51"/>
      <c r="DA820" s="51"/>
      <c r="DB820" s="51"/>
      <c r="DC820" s="51"/>
      <c r="DD820" s="51"/>
    </row>
    <row r="821" spans="73:108" ht="15" x14ac:dyDescent="0.25">
      <c r="BU821" s="91"/>
      <c r="BV821" s="177">
        <v>2010</v>
      </c>
      <c r="BW821" s="177">
        <v>5</v>
      </c>
      <c r="BX821" s="177" t="s">
        <v>1616</v>
      </c>
      <c r="BY821" s="177" t="s">
        <v>262</v>
      </c>
      <c r="BZ821" s="177" t="s">
        <v>277</v>
      </c>
      <c r="CA821" s="177">
        <v>1</v>
      </c>
      <c r="CB821" s="177" t="s">
        <v>269</v>
      </c>
      <c r="CC821" s="122">
        <v>33.32</v>
      </c>
      <c r="CD821" s="178" t="s">
        <v>197</v>
      </c>
      <c r="CE821" s="177" t="s">
        <v>325</v>
      </c>
      <c r="CF821" s="177" t="s">
        <v>325</v>
      </c>
      <c r="CG821" s="83" t="s">
        <v>9</v>
      </c>
      <c r="CH821" s="57"/>
      <c r="CV821" s="51"/>
      <c r="CW821" s="51"/>
      <c r="CX821" s="51"/>
      <c r="CY821" s="51"/>
      <c r="CZ821" s="51"/>
      <c r="DA821" s="51"/>
      <c r="DB821" s="51"/>
      <c r="DC821" s="51"/>
      <c r="DD821" s="51"/>
    </row>
    <row r="822" spans="73:108" ht="15" x14ac:dyDescent="0.25">
      <c r="BU822" s="91"/>
      <c r="BV822" s="177">
        <v>2010</v>
      </c>
      <c r="BW822" s="177">
        <v>5</v>
      </c>
      <c r="BX822" s="177" t="s">
        <v>1616</v>
      </c>
      <c r="BY822" s="177" t="s">
        <v>262</v>
      </c>
      <c r="BZ822" s="177" t="s">
        <v>277</v>
      </c>
      <c r="CA822" s="177">
        <v>71</v>
      </c>
      <c r="CB822" s="177" t="s">
        <v>269</v>
      </c>
      <c r="CC822" s="122">
        <v>12.66</v>
      </c>
      <c r="CD822" s="178" t="s">
        <v>26</v>
      </c>
      <c r="CE822" s="177" t="s">
        <v>325</v>
      </c>
      <c r="CF822" s="177" t="s">
        <v>325</v>
      </c>
      <c r="CG822" s="83" t="s">
        <v>9</v>
      </c>
      <c r="CH822" s="57"/>
      <c r="CV822" s="51"/>
      <c r="CW822" s="51"/>
      <c r="CX822" s="51"/>
      <c r="CY822" s="51"/>
      <c r="CZ822" s="51"/>
      <c r="DA822" s="51"/>
      <c r="DB822" s="51"/>
      <c r="DC822" s="51"/>
      <c r="DD822" s="51"/>
    </row>
    <row r="823" spans="73:108" ht="15" x14ac:dyDescent="0.25">
      <c r="BU823" s="91"/>
      <c r="BV823" s="177">
        <v>2010</v>
      </c>
      <c r="BW823" s="177">
        <v>6</v>
      </c>
      <c r="BX823" s="177" t="s">
        <v>1616</v>
      </c>
      <c r="BY823" s="177" t="s">
        <v>262</v>
      </c>
      <c r="BZ823" s="177" t="s">
        <v>277</v>
      </c>
      <c r="CA823" s="177">
        <v>1</v>
      </c>
      <c r="CB823" s="177" t="s">
        <v>269</v>
      </c>
      <c r="CC823" s="122">
        <v>140.34</v>
      </c>
      <c r="CD823" s="178" t="s">
        <v>197</v>
      </c>
      <c r="CE823" s="177" t="s">
        <v>325</v>
      </c>
      <c r="CF823" s="177" t="s">
        <v>325</v>
      </c>
      <c r="CG823" s="83" t="s">
        <v>9</v>
      </c>
      <c r="CH823" s="57"/>
      <c r="CV823" s="51"/>
      <c r="CW823" s="51"/>
      <c r="CX823" s="51"/>
      <c r="CY823" s="51"/>
      <c r="CZ823" s="51"/>
      <c r="DA823" s="51"/>
      <c r="DB823" s="51"/>
      <c r="DC823" s="51"/>
      <c r="DD823" s="51"/>
    </row>
    <row r="824" spans="73:108" ht="15" x14ac:dyDescent="0.25">
      <c r="BU824" s="91"/>
      <c r="BV824" s="177">
        <v>2010</v>
      </c>
      <c r="BW824" s="177">
        <v>6</v>
      </c>
      <c r="BX824" s="177" t="s">
        <v>1616</v>
      </c>
      <c r="BY824" s="177" t="s">
        <v>262</v>
      </c>
      <c r="BZ824" s="177" t="s">
        <v>277</v>
      </c>
      <c r="CA824" s="177">
        <v>71</v>
      </c>
      <c r="CB824" s="177" t="s">
        <v>269</v>
      </c>
      <c r="CC824" s="122">
        <v>53.33</v>
      </c>
      <c r="CD824" s="178" t="s">
        <v>26</v>
      </c>
      <c r="CE824" s="177" t="s">
        <v>325</v>
      </c>
      <c r="CF824" s="177" t="s">
        <v>325</v>
      </c>
      <c r="CG824" s="83" t="s">
        <v>9</v>
      </c>
      <c r="CH824" s="57"/>
      <c r="CV824" s="51"/>
      <c r="CW824" s="51"/>
      <c r="CX824" s="51"/>
      <c r="CY824" s="51"/>
      <c r="CZ824" s="51"/>
      <c r="DA824" s="51"/>
      <c r="DB824" s="51"/>
      <c r="DC824" s="51"/>
      <c r="DD824" s="51"/>
    </row>
    <row r="825" spans="73:108" ht="15" x14ac:dyDescent="0.25">
      <c r="BU825" s="91"/>
      <c r="BV825" s="177">
        <v>2007</v>
      </c>
      <c r="BW825" s="177">
        <v>4</v>
      </c>
      <c r="BX825" s="177" t="s">
        <v>323</v>
      </c>
      <c r="BY825" s="177" t="s">
        <v>262</v>
      </c>
      <c r="BZ825" s="177" t="s">
        <v>316</v>
      </c>
      <c r="CA825" s="177">
        <v>1</v>
      </c>
      <c r="CB825" s="177" t="s">
        <v>264</v>
      </c>
      <c r="CC825" s="122">
        <v>47.78</v>
      </c>
      <c r="CD825" s="178" t="s">
        <v>197</v>
      </c>
      <c r="CE825" s="177" t="s">
        <v>325</v>
      </c>
      <c r="CF825" s="177" t="s">
        <v>325</v>
      </c>
      <c r="CG825" s="83" t="s">
        <v>9</v>
      </c>
      <c r="CH825" s="57"/>
      <c r="CV825" s="51"/>
      <c r="CW825" s="51"/>
      <c r="CX825" s="51"/>
      <c r="CY825" s="51"/>
      <c r="CZ825" s="51"/>
      <c r="DA825" s="51"/>
      <c r="DB825" s="51"/>
      <c r="DC825" s="51"/>
      <c r="DD825" s="51"/>
    </row>
    <row r="826" spans="73:108" ht="15" x14ac:dyDescent="0.25">
      <c r="BU826" s="91"/>
      <c r="BV826" s="177">
        <v>2007</v>
      </c>
      <c r="BW826" s="177">
        <v>4</v>
      </c>
      <c r="BX826" s="177" t="s">
        <v>323</v>
      </c>
      <c r="BY826" s="177" t="s">
        <v>262</v>
      </c>
      <c r="BZ826" s="177" t="s">
        <v>316</v>
      </c>
      <c r="CA826" s="177">
        <v>71</v>
      </c>
      <c r="CB826" s="177" t="s">
        <v>264</v>
      </c>
      <c r="CC826" s="122">
        <v>15.29</v>
      </c>
      <c r="CD826" s="178" t="s">
        <v>26</v>
      </c>
      <c r="CE826" s="177" t="s">
        <v>325</v>
      </c>
      <c r="CF826" s="177" t="s">
        <v>325</v>
      </c>
      <c r="CG826" s="83" t="s">
        <v>9</v>
      </c>
      <c r="CH826" s="57"/>
      <c r="CV826" s="51"/>
      <c r="CW826" s="51"/>
      <c r="CX826" s="51"/>
      <c r="CY826" s="51"/>
      <c r="CZ826" s="51"/>
      <c r="DA826" s="51"/>
      <c r="DB826" s="51"/>
      <c r="DC826" s="51"/>
      <c r="DD826" s="51"/>
    </row>
    <row r="827" spans="73:108" ht="15" x14ac:dyDescent="0.25">
      <c r="BU827" s="91"/>
      <c r="BV827" s="177">
        <v>2007</v>
      </c>
      <c r="BW827" s="177">
        <v>7</v>
      </c>
      <c r="BX827" s="177" t="s">
        <v>323</v>
      </c>
      <c r="BY827" s="177" t="s">
        <v>262</v>
      </c>
      <c r="BZ827" s="177" t="s">
        <v>316</v>
      </c>
      <c r="CA827" s="177">
        <v>1</v>
      </c>
      <c r="CB827" s="177" t="s">
        <v>264</v>
      </c>
      <c r="CC827" s="122">
        <v>-0.01</v>
      </c>
      <c r="CD827" s="178" t="s">
        <v>197</v>
      </c>
      <c r="CE827" s="177" t="s">
        <v>325</v>
      </c>
      <c r="CF827" s="177" t="s">
        <v>325</v>
      </c>
      <c r="CG827" s="83" t="s">
        <v>9</v>
      </c>
      <c r="CH827" s="57"/>
      <c r="CV827" s="51"/>
      <c r="CW827" s="51"/>
      <c r="CX827" s="51"/>
      <c r="CY827" s="51"/>
      <c r="CZ827" s="51"/>
      <c r="DA827" s="51"/>
      <c r="DB827" s="51"/>
      <c r="DC827" s="51"/>
      <c r="DD827" s="51"/>
    </row>
    <row r="828" spans="73:108" ht="15" x14ac:dyDescent="0.25">
      <c r="BU828" s="91"/>
      <c r="BV828" s="177">
        <v>2009</v>
      </c>
      <c r="BW828" s="177">
        <v>11</v>
      </c>
      <c r="BX828" s="177" t="s">
        <v>1442</v>
      </c>
      <c r="BY828" s="177" t="s">
        <v>262</v>
      </c>
      <c r="BZ828" s="177" t="s">
        <v>277</v>
      </c>
      <c r="CA828" s="177">
        <v>1</v>
      </c>
      <c r="CB828" s="177" t="s">
        <v>264</v>
      </c>
      <c r="CC828" s="122">
        <v>378.6</v>
      </c>
      <c r="CD828" s="178" t="s">
        <v>197</v>
      </c>
      <c r="CE828" s="177" t="s">
        <v>325</v>
      </c>
      <c r="CF828" s="177" t="s">
        <v>325</v>
      </c>
      <c r="CG828" s="83" t="s">
        <v>9</v>
      </c>
      <c r="CH828" s="57"/>
      <c r="CV828" s="51"/>
      <c r="CW828" s="51"/>
      <c r="CX828" s="51"/>
      <c r="CY828" s="51"/>
      <c r="CZ828" s="51"/>
      <c r="DA828" s="51"/>
      <c r="DB828" s="51"/>
      <c r="DC828" s="51"/>
      <c r="DD828" s="51"/>
    </row>
    <row r="829" spans="73:108" ht="15" x14ac:dyDescent="0.25">
      <c r="BU829" s="91"/>
      <c r="BV829" s="177">
        <v>2009</v>
      </c>
      <c r="BW829" s="177">
        <v>11</v>
      </c>
      <c r="BX829" s="177" t="s">
        <v>1442</v>
      </c>
      <c r="BY829" s="177" t="s">
        <v>262</v>
      </c>
      <c r="BZ829" s="177" t="s">
        <v>277</v>
      </c>
      <c r="CA829" s="177">
        <v>71</v>
      </c>
      <c r="CB829" s="177" t="s">
        <v>264</v>
      </c>
      <c r="CC829" s="122">
        <v>113.58</v>
      </c>
      <c r="CD829" s="178" t="s">
        <v>26</v>
      </c>
      <c r="CE829" s="177" t="s">
        <v>325</v>
      </c>
      <c r="CF829" s="177" t="s">
        <v>325</v>
      </c>
      <c r="CG829" s="83" t="s">
        <v>9</v>
      </c>
      <c r="CH829" s="57"/>
      <c r="CV829" s="51"/>
      <c r="CW829" s="51"/>
      <c r="CX829" s="51"/>
      <c r="CY829" s="51"/>
      <c r="CZ829" s="51"/>
      <c r="DA829" s="51"/>
      <c r="DB829" s="51"/>
      <c r="DC829" s="51"/>
      <c r="DD829" s="51"/>
    </row>
    <row r="830" spans="73:108" ht="15" x14ac:dyDescent="0.25">
      <c r="BU830" s="91"/>
      <c r="BV830" s="177">
        <v>2010</v>
      </c>
      <c r="BW830" s="177">
        <v>5</v>
      </c>
      <c r="BX830" s="177" t="s">
        <v>1442</v>
      </c>
      <c r="BY830" s="177" t="s">
        <v>262</v>
      </c>
      <c r="BZ830" s="177" t="s">
        <v>277</v>
      </c>
      <c r="CA830" s="177">
        <v>1</v>
      </c>
      <c r="CB830" s="177" t="s">
        <v>264</v>
      </c>
      <c r="CC830" s="122">
        <v>197.09</v>
      </c>
      <c r="CD830" s="178" t="s">
        <v>197</v>
      </c>
      <c r="CE830" s="177" t="s">
        <v>325</v>
      </c>
      <c r="CF830" s="177" t="s">
        <v>325</v>
      </c>
      <c r="CG830" s="83" t="s">
        <v>9</v>
      </c>
      <c r="CH830" s="57"/>
      <c r="CV830" s="51"/>
      <c r="CW830" s="51"/>
      <c r="CX830" s="51"/>
      <c r="CY830" s="51"/>
      <c r="CZ830" s="51"/>
      <c r="DA830" s="51"/>
      <c r="DB830" s="51"/>
      <c r="DC830" s="51"/>
      <c r="DD830" s="51"/>
    </row>
    <row r="831" spans="73:108" ht="15" x14ac:dyDescent="0.25">
      <c r="BU831" s="91"/>
      <c r="BV831" s="177">
        <v>2010</v>
      </c>
      <c r="BW831" s="177">
        <v>5</v>
      </c>
      <c r="BX831" s="177" t="s">
        <v>1442</v>
      </c>
      <c r="BY831" s="177" t="s">
        <v>262</v>
      </c>
      <c r="BZ831" s="177" t="s">
        <v>277</v>
      </c>
      <c r="CA831" s="177">
        <v>71</v>
      </c>
      <c r="CB831" s="177" t="s">
        <v>264</v>
      </c>
      <c r="CC831" s="122">
        <v>74.89</v>
      </c>
      <c r="CD831" s="178" t="s">
        <v>26</v>
      </c>
      <c r="CE831" s="177" t="s">
        <v>325</v>
      </c>
      <c r="CF831" s="177" t="s">
        <v>325</v>
      </c>
      <c r="CG831" s="83" t="s">
        <v>9</v>
      </c>
      <c r="CH831" s="57"/>
      <c r="CV831" s="51"/>
      <c r="CW831" s="51"/>
      <c r="CX831" s="51"/>
      <c r="CY831" s="51"/>
      <c r="CZ831" s="51"/>
      <c r="DA831" s="51"/>
      <c r="DB831" s="51"/>
      <c r="DC831" s="51"/>
      <c r="DD831" s="51"/>
    </row>
    <row r="832" spans="73:108" ht="15" x14ac:dyDescent="0.25">
      <c r="BU832" s="91"/>
      <c r="BV832" s="177">
        <v>2010</v>
      </c>
      <c r="BW832" s="177">
        <v>6</v>
      </c>
      <c r="BX832" s="177" t="s">
        <v>1442</v>
      </c>
      <c r="BY832" s="177" t="s">
        <v>262</v>
      </c>
      <c r="BZ832" s="177" t="s">
        <v>277</v>
      </c>
      <c r="CA832" s="177">
        <v>1</v>
      </c>
      <c r="CB832" s="177" t="s">
        <v>264</v>
      </c>
      <c r="CC832" s="122">
        <v>61.83</v>
      </c>
      <c r="CD832" s="178" t="s">
        <v>197</v>
      </c>
      <c r="CE832" s="177" t="s">
        <v>325</v>
      </c>
      <c r="CF832" s="177" t="s">
        <v>325</v>
      </c>
      <c r="CG832" s="83" t="s">
        <v>9</v>
      </c>
      <c r="CH832" s="57"/>
      <c r="CV832" s="51"/>
      <c r="CW832" s="51"/>
      <c r="CX832" s="51"/>
      <c r="CY832" s="51"/>
      <c r="CZ832" s="51"/>
      <c r="DA832" s="51"/>
      <c r="DB832" s="51"/>
      <c r="DC832" s="51"/>
      <c r="DD832" s="51"/>
    </row>
    <row r="833" spans="73:108" ht="15" x14ac:dyDescent="0.25">
      <c r="BU833" s="91"/>
      <c r="BV833" s="177">
        <v>2010</v>
      </c>
      <c r="BW833" s="177">
        <v>6</v>
      </c>
      <c r="BX833" s="177" t="s">
        <v>1442</v>
      </c>
      <c r="BY833" s="177" t="s">
        <v>262</v>
      </c>
      <c r="BZ833" s="177" t="s">
        <v>277</v>
      </c>
      <c r="CA833" s="177">
        <v>71</v>
      </c>
      <c r="CB833" s="177" t="s">
        <v>264</v>
      </c>
      <c r="CC833" s="122">
        <v>23.5</v>
      </c>
      <c r="CD833" s="178" t="s">
        <v>26</v>
      </c>
      <c r="CE833" s="177" t="s">
        <v>325</v>
      </c>
      <c r="CF833" s="177" t="s">
        <v>325</v>
      </c>
      <c r="CG833" s="83" t="s">
        <v>9</v>
      </c>
      <c r="CH833" s="57"/>
      <c r="CV833" s="51"/>
      <c r="CW833" s="51"/>
      <c r="CX833" s="51"/>
      <c r="CY833" s="51"/>
      <c r="CZ833" s="51"/>
      <c r="DA833" s="51"/>
      <c r="DB833" s="51"/>
      <c r="DC833" s="51"/>
      <c r="DD833" s="51"/>
    </row>
    <row r="834" spans="73:108" ht="15" x14ac:dyDescent="0.25">
      <c r="BU834" s="91"/>
      <c r="BV834" s="177">
        <v>2010</v>
      </c>
      <c r="BW834" s="177">
        <v>7</v>
      </c>
      <c r="BX834" s="177" t="s">
        <v>1442</v>
      </c>
      <c r="BY834" s="177" t="s">
        <v>262</v>
      </c>
      <c r="BZ834" s="177" t="s">
        <v>277</v>
      </c>
      <c r="CA834" s="177">
        <v>1</v>
      </c>
      <c r="CB834" s="177" t="s">
        <v>264</v>
      </c>
      <c r="CC834" s="122">
        <v>85.4</v>
      </c>
      <c r="CD834" s="178" t="s">
        <v>197</v>
      </c>
      <c r="CE834" s="177" t="s">
        <v>325</v>
      </c>
      <c r="CF834" s="177" t="s">
        <v>325</v>
      </c>
      <c r="CG834" s="83" t="s">
        <v>9</v>
      </c>
      <c r="CH834" s="57"/>
      <c r="CV834" s="51"/>
      <c r="CW834" s="51"/>
      <c r="CX834" s="51"/>
      <c r="CY834" s="51"/>
      <c r="CZ834" s="51"/>
      <c r="DA834" s="51"/>
      <c r="DB834" s="51"/>
      <c r="DC834" s="51"/>
      <c r="DD834" s="51"/>
    </row>
    <row r="835" spans="73:108" ht="15" x14ac:dyDescent="0.25">
      <c r="BU835" s="91"/>
      <c r="BV835" s="177">
        <v>2010</v>
      </c>
      <c r="BW835" s="177">
        <v>7</v>
      </c>
      <c r="BX835" s="177" t="s">
        <v>1442</v>
      </c>
      <c r="BY835" s="177" t="s">
        <v>262</v>
      </c>
      <c r="BZ835" s="177" t="s">
        <v>277</v>
      </c>
      <c r="CA835" s="177">
        <v>71</v>
      </c>
      <c r="CB835" s="177" t="s">
        <v>264</v>
      </c>
      <c r="CC835" s="122">
        <v>32.450000000000003</v>
      </c>
      <c r="CD835" s="178" t="s">
        <v>26</v>
      </c>
      <c r="CE835" s="177" t="s">
        <v>325</v>
      </c>
      <c r="CF835" s="177" t="s">
        <v>325</v>
      </c>
      <c r="CG835" s="83" t="s">
        <v>9</v>
      </c>
      <c r="CH835" s="57"/>
      <c r="CV835" s="51"/>
      <c r="CW835" s="51"/>
      <c r="CX835" s="51"/>
      <c r="CY835" s="51"/>
      <c r="CZ835" s="51"/>
      <c r="DA835" s="51"/>
      <c r="DB835" s="51"/>
      <c r="DC835" s="51"/>
      <c r="DD835" s="51"/>
    </row>
    <row r="836" spans="73:108" ht="15" x14ac:dyDescent="0.25">
      <c r="BU836" s="91"/>
      <c r="BV836" s="177">
        <v>2010</v>
      </c>
      <c r="BW836" s="177">
        <v>8</v>
      </c>
      <c r="BX836" s="177" t="s">
        <v>1442</v>
      </c>
      <c r="BY836" s="177" t="s">
        <v>262</v>
      </c>
      <c r="BZ836" s="177" t="s">
        <v>277</v>
      </c>
      <c r="CA836" s="177">
        <v>1</v>
      </c>
      <c r="CB836" s="177" t="s">
        <v>264</v>
      </c>
      <c r="CC836" s="122">
        <v>66.760000000000005</v>
      </c>
      <c r="CD836" s="178" t="s">
        <v>197</v>
      </c>
      <c r="CE836" s="177" t="s">
        <v>325</v>
      </c>
      <c r="CF836" s="177" t="s">
        <v>325</v>
      </c>
      <c r="CG836" s="83" t="s">
        <v>9</v>
      </c>
      <c r="CH836" s="57"/>
      <c r="CV836" s="51"/>
      <c r="CW836" s="51"/>
      <c r="CX836" s="51"/>
      <c r="CY836" s="51"/>
      <c r="CZ836" s="51"/>
      <c r="DA836" s="51"/>
      <c r="DB836" s="51"/>
      <c r="DC836" s="51"/>
      <c r="DD836" s="51"/>
    </row>
    <row r="837" spans="73:108" ht="15" x14ac:dyDescent="0.25">
      <c r="BU837" s="91"/>
      <c r="BV837" s="177">
        <v>2010</v>
      </c>
      <c r="BW837" s="177">
        <v>8</v>
      </c>
      <c r="BX837" s="177" t="s">
        <v>1442</v>
      </c>
      <c r="BY837" s="177" t="s">
        <v>262</v>
      </c>
      <c r="BZ837" s="177" t="s">
        <v>277</v>
      </c>
      <c r="CA837" s="177">
        <v>71</v>
      </c>
      <c r="CB837" s="177" t="s">
        <v>264</v>
      </c>
      <c r="CC837" s="122">
        <v>25.37</v>
      </c>
      <c r="CD837" s="178" t="s">
        <v>26</v>
      </c>
      <c r="CE837" s="177" t="s">
        <v>325</v>
      </c>
      <c r="CF837" s="177" t="s">
        <v>325</v>
      </c>
      <c r="CG837" s="83" t="s">
        <v>9</v>
      </c>
      <c r="CH837" s="57"/>
      <c r="CV837" s="51"/>
      <c r="CW837" s="51"/>
      <c r="CX837" s="51"/>
      <c r="CY837" s="51"/>
      <c r="CZ837" s="51"/>
      <c r="DA837" s="51"/>
      <c r="DB837" s="51"/>
      <c r="DC837" s="51"/>
      <c r="DD837" s="51"/>
    </row>
    <row r="838" spans="73:108" ht="15" x14ac:dyDescent="0.25">
      <c r="BU838" s="91"/>
      <c r="BV838" s="177">
        <v>2010</v>
      </c>
      <c r="BW838" s="177">
        <v>9</v>
      </c>
      <c r="BX838" s="177" t="s">
        <v>1442</v>
      </c>
      <c r="BY838" s="177" t="s">
        <v>262</v>
      </c>
      <c r="BZ838" s="177" t="s">
        <v>277</v>
      </c>
      <c r="CA838" s="177">
        <v>1</v>
      </c>
      <c r="CB838" s="177" t="s">
        <v>264</v>
      </c>
      <c r="CC838" s="122">
        <v>189.85</v>
      </c>
      <c r="CD838" s="178" t="s">
        <v>197</v>
      </c>
      <c r="CE838" s="177" t="s">
        <v>325</v>
      </c>
      <c r="CF838" s="177" t="s">
        <v>325</v>
      </c>
      <c r="CG838" s="83" t="s">
        <v>9</v>
      </c>
      <c r="CH838" s="57"/>
      <c r="CV838" s="51"/>
      <c r="CW838" s="51"/>
      <c r="CX838" s="51"/>
      <c r="CY838" s="51"/>
      <c r="CZ838" s="51"/>
      <c r="DA838" s="51"/>
      <c r="DB838" s="51"/>
      <c r="DC838" s="51"/>
      <c r="DD838" s="51"/>
    </row>
    <row r="839" spans="73:108" ht="15" x14ac:dyDescent="0.25">
      <c r="BU839" s="91"/>
      <c r="BV839" s="177">
        <v>2010</v>
      </c>
      <c r="BW839" s="177">
        <v>9</v>
      </c>
      <c r="BX839" s="177" t="s">
        <v>1442</v>
      </c>
      <c r="BY839" s="177" t="s">
        <v>262</v>
      </c>
      <c r="BZ839" s="177" t="s">
        <v>277</v>
      </c>
      <c r="CA839" s="177">
        <v>71</v>
      </c>
      <c r="CB839" s="177" t="s">
        <v>264</v>
      </c>
      <c r="CC839" s="122">
        <v>72.14</v>
      </c>
      <c r="CD839" s="178" t="s">
        <v>26</v>
      </c>
      <c r="CE839" s="177" t="s">
        <v>325</v>
      </c>
      <c r="CF839" s="177" t="s">
        <v>325</v>
      </c>
      <c r="CG839" s="83" t="s">
        <v>9</v>
      </c>
      <c r="CH839" s="57"/>
      <c r="CV839" s="51"/>
      <c r="CW839" s="51"/>
      <c r="CX839" s="51"/>
      <c r="CY839" s="51"/>
      <c r="CZ839" s="51"/>
      <c r="DA839" s="51"/>
      <c r="DB839" s="51"/>
      <c r="DC839" s="51"/>
      <c r="DD839" s="51"/>
    </row>
    <row r="840" spans="73:108" ht="15" x14ac:dyDescent="0.25">
      <c r="BU840" s="91"/>
      <c r="BV840" s="177">
        <v>2010</v>
      </c>
      <c r="BW840" s="177">
        <v>10</v>
      </c>
      <c r="BX840" s="177" t="s">
        <v>1442</v>
      </c>
      <c r="BY840" s="177" t="s">
        <v>262</v>
      </c>
      <c r="BZ840" s="177" t="s">
        <v>277</v>
      </c>
      <c r="CA840" s="177">
        <v>1</v>
      </c>
      <c r="CB840" s="177" t="s">
        <v>264</v>
      </c>
      <c r="CC840" s="122">
        <v>158.81</v>
      </c>
      <c r="CD840" s="178" t="s">
        <v>197</v>
      </c>
      <c r="CE840" s="177" t="s">
        <v>325</v>
      </c>
      <c r="CF840" s="177" t="s">
        <v>325</v>
      </c>
      <c r="CG840" s="83" t="s">
        <v>9</v>
      </c>
      <c r="CH840" s="57"/>
      <c r="CV840" s="51"/>
      <c r="CW840" s="51"/>
      <c r="CX840" s="51"/>
      <c r="CY840" s="51"/>
      <c r="CZ840" s="51"/>
      <c r="DA840" s="51"/>
      <c r="DB840" s="51"/>
      <c r="DC840" s="51"/>
      <c r="DD840" s="51"/>
    </row>
    <row r="841" spans="73:108" ht="15" x14ac:dyDescent="0.25">
      <c r="BU841" s="91"/>
      <c r="BV841" s="177">
        <v>2010</v>
      </c>
      <c r="BW841" s="177">
        <v>10</v>
      </c>
      <c r="BX841" s="177" t="s">
        <v>1442</v>
      </c>
      <c r="BY841" s="177" t="s">
        <v>262</v>
      </c>
      <c r="BZ841" s="177" t="s">
        <v>277</v>
      </c>
      <c r="CA841" s="177">
        <v>71</v>
      </c>
      <c r="CB841" s="177" t="s">
        <v>264</v>
      </c>
      <c r="CC841" s="122">
        <v>60.35</v>
      </c>
      <c r="CD841" s="178" t="s">
        <v>26</v>
      </c>
      <c r="CE841" s="177" t="s">
        <v>325</v>
      </c>
      <c r="CF841" s="177" t="s">
        <v>325</v>
      </c>
      <c r="CG841" s="83" t="s">
        <v>9</v>
      </c>
      <c r="CH841" s="57"/>
      <c r="CV841" s="51"/>
      <c r="CW841" s="51"/>
      <c r="CX841" s="51"/>
      <c r="CY841" s="51"/>
      <c r="CZ841" s="51"/>
      <c r="DA841" s="51"/>
      <c r="DB841" s="51"/>
      <c r="DC841" s="51"/>
      <c r="DD841" s="51"/>
    </row>
    <row r="842" spans="73:108" ht="15" x14ac:dyDescent="0.25">
      <c r="BU842" s="91"/>
      <c r="BV842" s="177">
        <v>2010</v>
      </c>
      <c r="BW842" s="177">
        <v>12</v>
      </c>
      <c r="BX842" s="177" t="s">
        <v>1442</v>
      </c>
      <c r="BY842" s="177" t="s">
        <v>262</v>
      </c>
      <c r="BZ842" s="177" t="s">
        <v>277</v>
      </c>
      <c r="CA842" s="177">
        <v>1</v>
      </c>
      <c r="CB842" s="177" t="s">
        <v>264</v>
      </c>
      <c r="CC842" s="122">
        <v>98.86</v>
      </c>
      <c r="CD842" s="178" t="s">
        <v>197</v>
      </c>
      <c r="CE842" s="177" t="s">
        <v>325</v>
      </c>
      <c r="CF842" s="177" t="s">
        <v>325</v>
      </c>
      <c r="CG842" s="83" t="s">
        <v>9</v>
      </c>
      <c r="CH842" s="57"/>
      <c r="CV842" s="51"/>
      <c r="CW842" s="51"/>
      <c r="CX842" s="51"/>
      <c r="CY842" s="51"/>
      <c r="CZ842" s="51"/>
      <c r="DA842" s="51"/>
      <c r="DB842" s="51"/>
      <c r="DC842" s="51"/>
      <c r="DD842" s="51"/>
    </row>
    <row r="843" spans="73:108" ht="15" x14ac:dyDescent="0.25">
      <c r="BU843" s="91"/>
      <c r="BV843" s="177">
        <v>2010</v>
      </c>
      <c r="BW843" s="177">
        <v>12</v>
      </c>
      <c r="BX843" s="177" t="s">
        <v>1442</v>
      </c>
      <c r="BY843" s="177" t="s">
        <v>262</v>
      </c>
      <c r="BZ843" s="177" t="s">
        <v>277</v>
      </c>
      <c r="CA843" s="177">
        <v>71</v>
      </c>
      <c r="CB843" s="177" t="s">
        <v>264</v>
      </c>
      <c r="CC843" s="122">
        <v>37.57</v>
      </c>
      <c r="CD843" s="178" t="s">
        <v>26</v>
      </c>
      <c r="CE843" s="177" t="s">
        <v>325</v>
      </c>
      <c r="CF843" s="177" t="s">
        <v>325</v>
      </c>
      <c r="CG843" s="83" t="s">
        <v>9</v>
      </c>
      <c r="CH843" s="57"/>
      <c r="CV843" s="51"/>
      <c r="CW843" s="51"/>
      <c r="CX843" s="51"/>
      <c r="CY843" s="51"/>
      <c r="CZ843" s="51"/>
      <c r="DA843" s="51"/>
      <c r="DB843" s="51"/>
      <c r="DC843" s="51"/>
      <c r="DD843" s="51"/>
    </row>
    <row r="844" spans="73:108" ht="15" x14ac:dyDescent="0.25">
      <c r="BU844" s="91"/>
      <c r="BV844" s="177">
        <v>2008</v>
      </c>
      <c r="BW844" s="177">
        <v>3</v>
      </c>
      <c r="BX844" s="177" t="s">
        <v>599</v>
      </c>
      <c r="BY844" s="177" t="s">
        <v>262</v>
      </c>
      <c r="BZ844" s="177" t="s">
        <v>277</v>
      </c>
      <c r="CA844" s="177">
        <v>1</v>
      </c>
      <c r="CB844" s="177" t="s">
        <v>264</v>
      </c>
      <c r="CC844" s="122">
        <v>352.57</v>
      </c>
      <c r="CD844" s="178" t="s">
        <v>197</v>
      </c>
      <c r="CE844" s="177" t="s">
        <v>325</v>
      </c>
      <c r="CF844" s="177" t="s">
        <v>325</v>
      </c>
      <c r="CG844" s="83" t="s">
        <v>9</v>
      </c>
      <c r="CH844" s="57"/>
      <c r="CV844" s="51"/>
      <c r="CW844" s="51"/>
      <c r="CX844" s="51"/>
      <c r="CY844" s="51"/>
      <c r="CZ844" s="51"/>
      <c r="DA844" s="51"/>
      <c r="DB844" s="51"/>
      <c r="DC844" s="51"/>
      <c r="DD844" s="51"/>
    </row>
    <row r="845" spans="73:108" ht="15" x14ac:dyDescent="0.25">
      <c r="BU845" s="91"/>
      <c r="BV845" s="177">
        <v>2008</v>
      </c>
      <c r="BW845" s="177">
        <v>3</v>
      </c>
      <c r="BX845" s="177" t="s">
        <v>599</v>
      </c>
      <c r="BY845" s="177" t="s">
        <v>262</v>
      </c>
      <c r="BZ845" s="177" t="s">
        <v>263</v>
      </c>
      <c r="CA845" s="177">
        <v>1</v>
      </c>
      <c r="CB845" s="177" t="s">
        <v>264</v>
      </c>
      <c r="CC845" s="122">
        <v>470.1</v>
      </c>
      <c r="CD845" s="178" t="s">
        <v>197</v>
      </c>
      <c r="CE845" s="177" t="s">
        <v>325</v>
      </c>
      <c r="CF845" s="177" t="s">
        <v>325</v>
      </c>
      <c r="CG845" s="83" t="s">
        <v>9</v>
      </c>
      <c r="CH845" s="57"/>
      <c r="CV845" s="51"/>
      <c r="CW845" s="51"/>
      <c r="CX845" s="51"/>
      <c r="CY845" s="51"/>
      <c r="CZ845" s="51"/>
      <c r="DA845" s="51"/>
      <c r="DB845" s="51"/>
      <c r="DC845" s="51"/>
      <c r="DD845" s="51"/>
    </row>
    <row r="846" spans="73:108" ht="15" x14ac:dyDescent="0.25">
      <c r="BU846" s="91"/>
      <c r="BV846" s="177">
        <v>2008</v>
      </c>
      <c r="BW846" s="177">
        <v>3</v>
      </c>
      <c r="BX846" s="177" t="s">
        <v>599</v>
      </c>
      <c r="BY846" s="177" t="s">
        <v>262</v>
      </c>
      <c r="BZ846" s="177" t="s">
        <v>277</v>
      </c>
      <c r="CA846" s="177">
        <v>71</v>
      </c>
      <c r="CB846" s="177" t="s">
        <v>264</v>
      </c>
      <c r="CC846" s="122">
        <v>105.77</v>
      </c>
      <c r="CD846" s="178" t="s">
        <v>26</v>
      </c>
      <c r="CE846" s="177" t="s">
        <v>325</v>
      </c>
      <c r="CF846" s="177" t="s">
        <v>325</v>
      </c>
      <c r="CG846" s="83" t="s">
        <v>9</v>
      </c>
      <c r="CH846" s="57"/>
      <c r="CV846" s="51"/>
      <c r="CW846" s="51"/>
      <c r="CX846" s="51"/>
      <c r="CY846" s="51"/>
      <c r="CZ846" s="51"/>
      <c r="DA846" s="51"/>
      <c r="DB846" s="51"/>
      <c r="DC846" s="51"/>
      <c r="DD846" s="51"/>
    </row>
    <row r="847" spans="73:108" ht="15" x14ac:dyDescent="0.25">
      <c r="BU847" s="91"/>
      <c r="BV847" s="177">
        <v>2008</v>
      </c>
      <c r="BW847" s="177">
        <v>3</v>
      </c>
      <c r="BX847" s="177" t="s">
        <v>599</v>
      </c>
      <c r="BY847" s="177" t="s">
        <v>262</v>
      </c>
      <c r="BZ847" s="177" t="s">
        <v>263</v>
      </c>
      <c r="CA847" s="177">
        <v>71</v>
      </c>
      <c r="CB847" s="177" t="s">
        <v>264</v>
      </c>
      <c r="CC847" s="122">
        <v>141.03</v>
      </c>
      <c r="CD847" s="178" t="s">
        <v>26</v>
      </c>
      <c r="CE847" s="177" t="s">
        <v>325</v>
      </c>
      <c r="CF847" s="177" t="s">
        <v>325</v>
      </c>
      <c r="CG847" s="83" t="s">
        <v>9</v>
      </c>
      <c r="CH847" s="57"/>
      <c r="CV847" s="51"/>
      <c r="CW847" s="51"/>
      <c r="CX847" s="51"/>
      <c r="CY847" s="51"/>
      <c r="CZ847" s="51"/>
      <c r="DA847" s="51"/>
      <c r="DB847" s="51"/>
      <c r="DC847" s="51"/>
      <c r="DD847" s="51"/>
    </row>
    <row r="848" spans="73:108" ht="15" x14ac:dyDescent="0.25">
      <c r="BU848" s="91"/>
      <c r="BV848" s="177">
        <v>2008</v>
      </c>
      <c r="BW848" s="177">
        <v>4</v>
      </c>
      <c r="BX848" s="177" t="s">
        <v>599</v>
      </c>
      <c r="BY848" s="177" t="s">
        <v>262</v>
      </c>
      <c r="BZ848" s="177" t="s">
        <v>277</v>
      </c>
      <c r="CA848" s="177">
        <v>1</v>
      </c>
      <c r="CB848" s="177" t="s">
        <v>264</v>
      </c>
      <c r="CC848" s="122">
        <v>834.4</v>
      </c>
      <c r="CD848" s="178" t="s">
        <v>197</v>
      </c>
      <c r="CE848" s="177" t="s">
        <v>325</v>
      </c>
      <c r="CF848" s="177" t="s">
        <v>325</v>
      </c>
      <c r="CG848" s="83" t="s">
        <v>9</v>
      </c>
      <c r="CH848" s="57"/>
      <c r="CV848" s="51"/>
      <c r="CW848" s="51"/>
      <c r="CX848" s="51"/>
      <c r="CY848" s="51"/>
      <c r="CZ848" s="51"/>
      <c r="DA848" s="51"/>
      <c r="DB848" s="51"/>
      <c r="DC848" s="51"/>
      <c r="DD848" s="51"/>
    </row>
    <row r="849" spans="73:108" ht="15" x14ac:dyDescent="0.25">
      <c r="BU849" s="91"/>
      <c r="BV849" s="177">
        <v>2008</v>
      </c>
      <c r="BW849" s="177">
        <v>4</v>
      </c>
      <c r="BX849" s="177" t="s">
        <v>599</v>
      </c>
      <c r="BY849" s="177" t="s">
        <v>262</v>
      </c>
      <c r="BZ849" s="177" t="s">
        <v>263</v>
      </c>
      <c r="CA849" s="177">
        <v>1</v>
      </c>
      <c r="CB849" s="177" t="s">
        <v>264</v>
      </c>
      <c r="CC849" s="122">
        <v>834.4</v>
      </c>
      <c r="CD849" s="178" t="s">
        <v>197</v>
      </c>
      <c r="CE849" s="177" t="s">
        <v>325</v>
      </c>
      <c r="CF849" s="177" t="s">
        <v>325</v>
      </c>
      <c r="CG849" s="83" t="s">
        <v>9</v>
      </c>
      <c r="CH849" s="57"/>
      <c r="CV849" s="51"/>
      <c r="CW849" s="51"/>
      <c r="CX849" s="51"/>
      <c r="CY849" s="51"/>
      <c r="CZ849" s="51"/>
      <c r="DA849" s="51"/>
      <c r="DB849" s="51"/>
      <c r="DC849" s="51"/>
      <c r="DD849" s="51"/>
    </row>
    <row r="850" spans="73:108" ht="15" x14ac:dyDescent="0.25">
      <c r="BU850" s="91"/>
      <c r="BV850" s="177">
        <v>2008</v>
      </c>
      <c r="BW850" s="177">
        <v>4</v>
      </c>
      <c r="BX850" s="177" t="s">
        <v>599</v>
      </c>
      <c r="BY850" s="177" t="s">
        <v>262</v>
      </c>
      <c r="BZ850" s="177" t="s">
        <v>277</v>
      </c>
      <c r="CA850" s="177">
        <v>71</v>
      </c>
      <c r="CB850" s="177" t="s">
        <v>264</v>
      </c>
      <c r="CC850" s="122">
        <v>250.32</v>
      </c>
      <c r="CD850" s="178" t="s">
        <v>26</v>
      </c>
      <c r="CE850" s="177" t="s">
        <v>325</v>
      </c>
      <c r="CF850" s="177" t="s">
        <v>325</v>
      </c>
      <c r="CG850" s="83" t="s">
        <v>9</v>
      </c>
      <c r="CH850" s="57"/>
      <c r="CV850" s="51"/>
      <c r="CW850" s="51"/>
      <c r="CX850" s="51"/>
      <c r="CY850" s="51"/>
      <c r="CZ850" s="51"/>
      <c r="DA850" s="51"/>
      <c r="DB850" s="51"/>
      <c r="DC850" s="51"/>
      <c r="DD850" s="51"/>
    </row>
    <row r="851" spans="73:108" ht="15" x14ac:dyDescent="0.25">
      <c r="BU851" s="91"/>
      <c r="BV851" s="177">
        <v>2008</v>
      </c>
      <c r="BW851" s="177">
        <v>4</v>
      </c>
      <c r="BX851" s="177" t="s">
        <v>599</v>
      </c>
      <c r="BY851" s="177" t="s">
        <v>262</v>
      </c>
      <c r="BZ851" s="177" t="s">
        <v>263</v>
      </c>
      <c r="CA851" s="177">
        <v>71</v>
      </c>
      <c r="CB851" s="177" t="s">
        <v>264</v>
      </c>
      <c r="CC851" s="122">
        <v>250.32</v>
      </c>
      <c r="CD851" s="178" t="s">
        <v>26</v>
      </c>
      <c r="CE851" s="177" t="s">
        <v>325</v>
      </c>
      <c r="CF851" s="177" t="s">
        <v>325</v>
      </c>
      <c r="CG851" s="83" t="s">
        <v>9</v>
      </c>
      <c r="CH851" s="57"/>
      <c r="CV851" s="51"/>
      <c r="CW851" s="51"/>
      <c r="CX851" s="51"/>
      <c r="CY851" s="51"/>
      <c r="CZ851" s="51"/>
      <c r="DA851" s="51"/>
      <c r="DB851" s="51"/>
      <c r="DC851" s="51"/>
      <c r="DD851" s="51"/>
    </row>
    <row r="852" spans="73:108" ht="15" x14ac:dyDescent="0.25">
      <c r="BU852" s="91"/>
      <c r="BV852" s="177">
        <v>2008</v>
      </c>
      <c r="BW852" s="177">
        <v>5</v>
      </c>
      <c r="BX852" s="177" t="s">
        <v>599</v>
      </c>
      <c r="BY852" s="177" t="s">
        <v>262</v>
      </c>
      <c r="BZ852" s="177" t="s">
        <v>277</v>
      </c>
      <c r="CA852" s="177">
        <v>1</v>
      </c>
      <c r="CB852" s="177" t="s">
        <v>264</v>
      </c>
      <c r="CC852" s="122">
        <v>1180.3699999999999</v>
      </c>
      <c r="CD852" s="178" t="s">
        <v>197</v>
      </c>
      <c r="CE852" s="177" t="s">
        <v>325</v>
      </c>
      <c r="CF852" s="177" t="s">
        <v>325</v>
      </c>
      <c r="CG852" s="83" t="s">
        <v>9</v>
      </c>
      <c r="CH852" s="57"/>
      <c r="CV852" s="51"/>
      <c r="CW852" s="51"/>
      <c r="CX852" s="51"/>
      <c r="CY852" s="51"/>
      <c r="CZ852" s="51"/>
      <c r="DA852" s="51"/>
      <c r="DB852" s="51"/>
      <c r="DC852" s="51"/>
      <c r="DD852" s="51"/>
    </row>
    <row r="853" spans="73:108" ht="15" x14ac:dyDescent="0.25">
      <c r="BU853" s="91"/>
      <c r="BV853" s="177">
        <v>2008</v>
      </c>
      <c r="BW853" s="177">
        <v>5</v>
      </c>
      <c r="BX853" s="177" t="s">
        <v>599</v>
      </c>
      <c r="BY853" s="177" t="s">
        <v>262</v>
      </c>
      <c r="BZ853" s="177" t="s">
        <v>263</v>
      </c>
      <c r="CA853" s="177">
        <v>1</v>
      </c>
      <c r="CB853" s="177" t="s">
        <v>264</v>
      </c>
      <c r="CC853" s="122">
        <v>1180.3699999999999</v>
      </c>
      <c r="CD853" s="178" t="s">
        <v>197</v>
      </c>
      <c r="CE853" s="177" t="s">
        <v>325</v>
      </c>
      <c r="CF853" s="177" t="s">
        <v>325</v>
      </c>
      <c r="CG853" s="83" t="s">
        <v>9</v>
      </c>
      <c r="CH853" s="57"/>
      <c r="CV853" s="51"/>
      <c r="CW853" s="51"/>
      <c r="CX853" s="51"/>
      <c r="CY853" s="51"/>
      <c r="CZ853" s="51"/>
      <c r="DA853" s="51"/>
      <c r="DB853" s="51"/>
      <c r="DC853" s="51"/>
      <c r="DD853" s="51"/>
    </row>
    <row r="854" spans="73:108" ht="15" x14ac:dyDescent="0.25">
      <c r="BU854" s="91"/>
      <c r="BV854" s="177">
        <v>2008</v>
      </c>
      <c r="BW854" s="177">
        <v>5</v>
      </c>
      <c r="BX854" s="177" t="s">
        <v>599</v>
      </c>
      <c r="BY854" s="177" t="s">
        <v>262</v>
      </c>
      <c r="BZ854" s="177" t="s">
        <v>277</v>
      </c>
      <c r="CA854" s="177">
        <v>71</v>
      </c>
      <c r="CB854" s="177" t="s">
        <v>264</v>
      </c>
      <c r="CC854" s="122">
        <v>354.11</v>
      </c>
      <c r="CD854" s="178" t="s">
        <v>26</v>
      </c>
      <c r="CE854" s="177" t="s">
        <v>325</v>
      </c>
      <c r="CF854" s="177" t="s">
        <v>325</v>
      </c>
      <c r="CG854" s="83" t="s">
        <v>9</v>
      </c>
      <c r="CH854" s="57"/>
      <c r="CV854" s="51"/>
      <c r="CW854" s="51"/>
      <c r="CX854" s="51"/>
      <c r="CY854" s="51"/>
      <c r="CZ854" s="51"/>
      <c r="DA854" s="51"/>
      <c r="DB854" s="51"/>
      <c r="DC854" s="51"/>
      <c r="DD854" s="51"/>
    </row>
    <row r="855" spans="73:108" ht="15" x14ac:dyDescent="0.25">
      <c r="BU855" s="91"/>
      <c r="BV855" s="177">
        <v>2008</v>
      </c>
      <c r="BW855" s="177">
        <v>5</v>
      </c>
      <c r="BX855" s="177" t="s">
        <v>599</v>
      </c>
      <c r="BY855" s="177" t="s">
        <v>262</v>
      </c>
      <c r="BZ855" s="177" t="s">
        <v>263</v>
      </c>
      <c r="CA855" s="177">
        <v>71</v>
      </c>
      <c r="CB855" s="177" t="s">
        <v>264</v>
      </c>
      <c r="CC855" s="122">
        <v>354.11</v>
      </c>
      <c r="CD855" s="178" t="s">
        <v>26</v>
      </c>
      <c r="CE855" s="177" t="s">
        <v>325</v>
      </c>
      <c r="CF855" s="177" t="s">
        <v>325</v>
      </c>
      <c r="CG855" s="83" t="s">
        <v>9</v>
      </c>
      <c r="CH855" s="57"/>
      <c r="CV855" s="51"/>
      <c r="CW855" s="51"/>
      <c r="CX855" s="51"/>
      <c r="CY855" s="51"/>
      <c r="CZ855" s="51"/>
      <c r="DA855" s="51"/>
      <c r="DB855" s="51"/>
      <c r="DC855" s="51"/>
      <c r="DD855" s="51"/>
    </row>
    <row r="856" spans="73:108" ht="15" x14ac:dyDescent="0.25">
      <c r="BU856" s="91"/>
      <c r="BV856" s="177">
        <v>2008</v>
      </c>
      <c r="BW856" s="177">
        <v>6</v>
      </c>
      <c r="BX856" s="177" t="s">
        <v>599</v>
      </c>
      <c r="BY856" s="177" t="s">
        <v>262</v>
      </c>
      <c r="BZ856" s="177" t="s">
        <v>277</v>
      </c>
      <c r="CA856" s="177">
        <v>1</v>
      </c>
      <c r="CB856" s="177" t="s">
        <v>264</v>
      </c>
      <c r="CC856" s="122">
        <v>1257.4100000000001</v>
      </c>
      <c r="CD856" s="178" t="s">
        <v>197</v>
      </c>
      <c r="CE856" s="177" t="s">
        <v>325</v>
      </c>
      <c r="CF856" s="177" t="s">
        <v>325</v>
      </c>
      <c r="CG856" s="83" t="s">
        <v>9</v>
      </c>
      <c r="CH856" s="57"/>
      <c r="CV856" s="51"/>
      <c r="CW856" s="51"/>
      <c r="CX856" s="51"/>
      <c r="CY856" s="51"/>
      <c r="CZ856" s="51"/>
      <c r="DA856" s="51"/>
      <c r="DB856" s="51"/>
      <c r="DC856" s="51"/>
      <c r="DD856" s="51"/>
    </row>
    <row r="857" spans="73:108" ht="15" x14ac:dyDescent="0.25">
      <c r="BU857" s="91"/>
      <c r="BV857" s="177">
        <v>2008</v>
      </c>
      <c r="BW857" s="177">
        <v>6</v>
      </c>
      <c r="BX857" s="177" t="s">
        <v>599</v>
      </c>
      <c r="BY857" s="177" t="s">
        <v>262</v>
      </c>
      <c r="BZ857" s="177" t="s">
        <v>263</v>
      </c>
      <c r="CA857" s="177">
        <v>1</v>
      </c>
      <c r="CB857" s="177" t="s">
        <v>264</v>
      </c>
      <c r="CC857" s="122">
        <v>1257.4100000000001</v>
      </c>
      <c r="CD857" s="178" t="s">
        <v>197</v>
      </c>
      <c r="CE857" s="177" t="s">
        <v>325</v>
      </c>
      <c r="CF857" s="177" t="s">
        <v>325</v>
      </c>
      <c r="CG857" s="83" t="s">
        <v>9</v>
      </c>
      <c r="CH857" s="57"/>
      <c r="CV857" s="51"/>
      <c r="CW857" s="51"/>
      <c r="CX857" s="51"/>
      <c r="CY857" s="51"/>
      <c r="CZ857" s="51"/>
      <c r="DA857" s="51"/>
      <c r="DB857" s="51"/>
      <c r="DC857" s="51"/>
      <c r="DD857" s="51"/>
    </row>
    <row r="858" spans="73:108" ht="15" x14ac:dyDescent="0.25">
      <c r="BU858" s="91"/>
      <c r="BV858" s="177">
        <v>2008</v>
      </c>
      <c r="BW858" s="177">
        <v>6</v>
      </c>
      <c r="BX858" s="177" t="s">
        <v>599</v>
      </c>
      <c r="BY858" s="177" t="s">
        <v>262</v>
      </c>
      <c r="BZ858" s="177" t="s">
        <v>277</v>
      </c>
      <c r="CA858" s="177">
        <v>71</v>
      </c>
      <c r="CB858" s="177" t="s">
        <v>264</v>
      </c>
      <c r="CC858" s="122">
        <v>377.22</v>
      </c>
      <c r="CD858" s="178" t="s">
        <v>26</v>
      </c>
      <c r="CE858" s="177" t="s">
        <v>325</v>
      </c>
      <c r="CF858" s="177" t="s">
        <v>325</v>
      </c>
      <c r="CG858" s="83" t="s">
        <v>9</v>
      </c>
      <c r="CH858" s="57"/>
      <c r="CV858" s="51"/>
      <c r="CW858" s="51"/>
      <c r="CX858" s="51"/>
      <c r="CY858" s="51"/>
      <c r="CZ858" s="51"/>
      <c r="DA858" s="51"/>
      <c r="DB858" s="51"/>
      <c r="DC858" s="51"/>
      <c r="DD858" s="51"/>
    </row>
    <row r="859" spans="73:108" ht="15" x14ac:dyDescent="0.25">
      <c r="BU859" s="91"/>
      <c r="BV859" s="177">
        <v>2008</v>
      </c>
      <c r="BW859" s="177">
        <v>6</v>
      </c>
      <c r="BX859" s="177" t="s">
        <v>599</v>
      </c>
      <c r="BY859" s="177" t="s">
        <v>262</v>
      </c>
      <c r="BZ859" s="177" t="s">
        <v>263</v>
      </c>
      <c r="CA859" s="177">
        <v>71</v>
      </c>
      <c r="CB859" s="177" t="s">
        <v>264</v>
      </c>
      <c r="CC859" s="122">
        <v>377.22</v>
      </c>
      <c r="CD859" s="178" t="s">
        <v>26</v>
      </c>
      <c r="CE859" s="177" t="s">
        <v>325</v>
      </c>
      <c r="CF859" s="177" t="s">
        <v>325</v>
      </c>
      <c r="CG859" s="83" t="s">
        <v>9</v>
      </c>
      <c r="CH859" s="57"/>
      <c r="CV859" s="51"/>
      <c r="CW859" s="51"/>
      <c r="CX859" s="51"/>
      <c r="CY859" s="51"/>
      <c r="CZ859" s="51"/>
      <c r="DA859" s="51"/>
      <c r="DB859" s="51"/>
      <c r="DC859" s="51"/>
      <c r="DD859" s="51"/>
    </row>
    <row r="860" spans="73:108" ht="15" x14ac:dyDescent="0.25">
      <c r="BU860" s="91"/>
      <c r="BV860" s="177">
        <v>2008</v>
      </c>
      <c r="BW860" s="177">
        <v>7</v>
      </c>
      <c r="BX860" s="177" t="s">
        <v>599</v>
      </c>
      <c r="BY860" s="177" t="s">
        <v>262</v>
      </c>
      <c r="BZ860" s="177" t="s">
        <v>277</v>
      </c>
      <c r="CA860" s="177">
        <v>1</v>
      </c>
      <c r="CB860" s="177" t="s">
        <v>264</v>
      </c>
      <c r="CC860" s="122">
        <v>315.58</v>
      </c>
      <c r="CD860" s="178" t="s">
        <v>197</v>
      </c>
      <c r="CE860" s="177" t="s">
        <v>325</v>
      </c>
      <c r="CF860" s="177" t="s">
        <v>325</v>
      </c>
      <c r="CG860" s="83" t="s">
        <v>9</v>
      </c>
      <c r="CH860" s="57"/>
      <c r="CV860" s="51"/>
      <c r="CW860" s="51"/>
      <c r="CX860" s="51"/>
      <c r="CY860" s="51"/>
      <c r="CZ860" s="51"/>
      <c r="DA860" s="51"/>
      <c r="DB860" s="51"/>
      <c r="DC860" s="51"/>
      <c r="DD860" s="51"/>
    </row>
    <row r="861" spans="73:108" ht="15" x14ac:dyDescent="0.25">
      <c r="BU861" s="91"/>
      <c r="BV861" s="177">
        <v>2008</v>
      </c>
      <c r="BW861" s="177">
        <v>7</v>
      </c>
      <c r="BX861" s="177" t="s">
        <v>599</v>
      </c>
      <c r="BY861" s="177" t="s">
        <v>262</v>
      </c>
      <c r="BZ861" s="177" t="s">
        <v>263</v>
      </c>
      <c r="CA861" s="177">
        <v>1</v>
      </c>
      <c r="CB861" s="177" t="s">
        <v>264</v>
      </c>
      <c r="CC861" s="122">
        <v>315.58</v>
      </c>
      <c r="CD861" s="178" t="s">
        <v>197</v>
      </c>
      <c r="CE861" s="177" t="s">
        <v>325</v>
      </c>
      <c r="CF861" s="177" t="s">
        <v>325</v>
      </c>
      <c r="CG861" s="83" t="s">
        <v>9</v>
      </c>
      <c r="CH861" s="57"/>
      <c r="CV861" s="51"/>
      <c r="CW861" s="51"/>
      <c r="CX861" s="51"/>
      <c r="CY861" s="51"/>
      <c r="CZ861" s="51"/>
      <c r="DA861" s="51"/>
      <c r="DB861" s="51"/>
      <c r="DC861" s="51"/>
      <c r="DD861" s="51"/>
    </row>
    <row r="862" spans="73:108" ht="15" x14ac:dyDescent="0.25">
      <c r="BU862" s="91"/>
      <c r="BV862" s="177">
        <v>2008</v>
      </c>
      <c r="BW862" s="177">
        <v>7</v>
      </c>
      <c r="BX862" s="177" t="s">
        <v>599</v>
      </c>
      <c r="BY862" s="177" t="s">
        <v>262</v>
      </c>
      <c r="BZ862" s="177" t="s">
        <v>277</v>
      </c>
      <c r="CA862" s="177">
        <v>71</v>
      </c>
      <c r="CB862" s="177" t="s">
        <v>264</v>
      </c>
      <c r="CC862" s="122">
        <v>94.67</v>
      </c>
      <c r="CD862" s="178" t="s">
        <v>26</v>
      </c>
      <c r="CE862" s="177" t="s">
        <v>325</v>
      </c>
      <c r="CF862" s="177" t="s">
        <v>325</v>
      </c>
      <c r="CG862" s="83" t="s">
        <v>9</v>
      </c>
      <c r="CH862" s="57"/>
      <c r="CV862" s="51"/>
      <c r="CW862" s="51"/>
      <c r="CX862" s="51"/>
      <c r="CY862" s="51"/>
      <c r="CZ862" s="51"/>
      <c r="DA862" s="51"/>
      <c r="DB862" s="51"/>
      <c r="DC862" s="51"/>
      <c r="DD862" s="51"/>
    </row>
    <row r="863" spans="73:108" ht="15" x14ac:dyDescent="0.25">
      <c r="BU863" s="91"/>
      <c r="BV863" s="177">
        <v>2008</v>
      </c>
      <c r="BW863" s="177">
        <v>7</v>
      </c>
      <c r="BX863" s="177" t="s">
        <v>599</v>
      </c>
      <c r="BY863" s="177" t="s">
        <v>262</v>
      </c>
      <c r="BZ863" s="177" t="s">
        <v>263</v>
      </c>
      <c r="CA863" s="177">
        <v>71</v>
      </c>
      <c r="CB863" s="177" t="s">
        <v>264</v>
      </c>
      <c r="CC863" s="122">
        <v>94.67</v>
      </c>
      <c r="CD863" s="178" t="s">
        <v>26</v>
      </c>
      <c r="CE863" s="177" t="s">
        <v>325</v>
      </c>
      <c r="CF863" s="177" t="s">
        <v>325</v>
      </c>
      <c r="CG863" s="83" t="s">
        <v>9</v>
      </c>
      <c r="CH863" s="57"/>
      <c r="CV863" s="51"/>
      <c r="CW863" s="51"/>
      <c r="CX863" s="51"/>
      <c r="CY863" s="51"/>
      <c r="CZ863" s="51"/>
      <c r="DA863" s="51"/>
      <c r="DB863" s="51"/>
      <c r="DC863" s="51"/>
      <c r="DD863" s="51"/>
    </row>
    <row r="864" spans="73:108" ht="15" x14ac:dyDescent="0.25">
      <c r="BU864" s="91"/>
      <c r="BV864" s="177">
        <v>2008</v>
      </c>
      <c r="BW864" s="177">
        <v>8</v>
      </c>
      <c r="BX864" s="177" t="s">
        <v>599</v>
      </c>
      <c r="BY864" s="177" t="s">
        <v>262</v>
      </c>
      <c r="BZ864" s="177" t="s">
        <v>277</v>
      </c>
      <c r="CA864" s="177">
        <v>1</v>
      </c>
      <c r="CB864" s="177" t="s">
        <v>264</v>
      </c>
      <c r="CC864" s="122">
        <v>773.48</v>
      </c>
      <c r="CD864" s="178" t="s">
        <v>197</v>
      </c>
      <c r="CE864" s="177" t="s">
        <v>325</v>
      </c>
      <c r="CF864" s="177" t="s">
        <v>325</v>
      </c>
      <c r="CG864" s="83" t="s">
        <v>9</v>
      </c>
      <c r="CH864" s="57"/>
      <c r="CV864" s="51"/>
      <c r="CW864" s="51"/>
      <c r="CX864" s="51"/>
      <c r="CY864" s="51"/>
      <c r="CZ864" s="51"/>
      <c r="DA864" s="51"/>
      <c r="DB864" s="51"/>
      <c r="DC864" s="51"/>
      <c r="DD864" s="51"/>
    </row>
    <row r="865" spans="73:108" ht="15" x14ac:dyDescent="0.25">
      <c r="BU865" s="91"/>
      <c r="BV865" s="177">
        <v>2008</v>
      </c>
      <c r="BW865" s="177">
        <v>8</v>
      </c>
      <c r="BX865" s="177" t="s">
        <v>599</v>
      </c>
      <c r="BY865" s="177" t="s">
        <v>262</v>
      </c>
      <c r="BZ865" s="177" t="s">
        <v>263</v>
      </c>
      <c r="CA865" s="177">
        <v>1</v>
      </c>
      <c r="CB865" s="177" t="s">
        <v>264</v>
      </c>
      <c r="CC865" s="122">
        <v>773.48</v>
      </c>
      <c r="CD865" s="178" t="s">
        <v>197</v>
      </c>
      <c r="CE865" s="177" t="s">
        <v>325</v>
      </c>
      <c r="CF865" s="177" t="s">
        <v>325</v>
      </c>
      <c r="CG865" s="83" t="s">
        <v>9</v>
      </c>
      <c r="CH865" s="57"/>
      <c r="CV865" s="51"/>
      <c r="CW865" s="51"/>
      <c r="CX865" s="51"/>
      <c r="CY865" s="51"/>
      <c r="CZ865" s="51"/>
      <c r="DA865" s="51"/>
      <c r="DB865" s="51"/>
      <c r="DC865" s="51"/>
      <c r="DD865" s="51"/>
    </row>
    <row r="866" spans="73:108" ht="15" x14ac:dyDescent="0.25">
      <c r="BU866" s="91"/>
      <c r="BV866" s="177">
        <v>2008</v>
      </c>
      <c r="BW866" s="177">
        <v>8</v>
      </c>
      <c r="BX866" s="177" t="s">
        <v>599</v>
      </c>
      <c r="BY866" s="177" t="s">
        <v>262</v>
      </c>
      <c r="BZ866" s="177" t="s">
        <v>277</v>
      </c>
      <c r="CA866" s="177">
        <v>71</v>
      </c>
      <c r="CB866" s="177" t="s">
        <v>264</v>
      </c>
      <c r="CC866" s="122">
        <v>232.04</v>
      </c>
      <c r="CD866" s="178" t="s">
        <v>26</v>
      </c>
      <c r="CE866" s="177" t="s">
        <v>325</v>
      </c>
      <c r="CF866" s="177" t="s">
        <v>325</v>
      </c>
      <c r="CG866" s="83" t="s">
        <v>9</v>
      </c>
      <c r="CH866" s="57"/>
      <c r="CV866" s="51"/>
      <c r="CW866" s="51"/>
      <c r="CX866" s="51"/>
      <c r="CY866" s="51"/>
      <c r="CZ866" s="51"/>
      <c r="DA866" s="51"/>
      <c r="DB866" s="51"/>
      <c r="DC866" s="51"/>
      <c r="DD866" s="51"/>
    </row>
    <row r="867" spans="73:108" ht="15" x14ac:dyDescent="0.25">
      <c r="BU867" s="91"/>
      <c r="BV867" s="177">
        <v>2008</v>
      </c>
      <c r="BW867" s="177">
        <v>8</v>
      </c>
      <c r="BX867" s="177" t="s">
        <v>599</v>
      </c>
      <c r="BY867" s="177" t="s">
        <v>262</v>
      </c>
      <c r="BZ867" s="177" t="s">
        <v>263</v>
      </c>
      <c r="CA867" s="177">
        <v>71</v>
      </c>
      <c r="CB867" s="177" t="s">
        <v>264</v>
      </c>
      <c r="CC867" s="122">
        <v>232.04</v>
      </c>
      <c r="CD867" s="178" t="s">
        <v>26</v>
      </c>
      <c r="CE867" s="177" t="s">
        <v>325</v>
      </c>
      <c r="CF867" s="177" t="s">
        <v>325</v>
      </c>
      <c r="CG867" s="83" t="s">
        <v>9</v>
      </c>
      <c r="CH867" s="57"/>
      <c r="CV867" s="51"/>
      <c r="CW867" s="51"/>
      <c r="CX867" s="51"/>
      <c r="CY867" s="51"/>
      <c r="CZ867" s="51"/>
      <c r="DA867" s="51"/>
      <c r="DB867" s="51"/>
      <c r="DC867" s="51"/>
      <c r="DD867" s="51"/>
    </row>
    <row r="868" spans="73:108" ht="15" x14ac:dyDescent="0.25">
      <c r="BU868" s="91"/>
      <c r="BV868" s="177">
        <v>2008</v>
      </c>
      <c r="BW868" s="177">
        <v>9</v>
      </c>
      <c r="BX868" s="177" t="s">
        <v>599</v>
      </c>
      <c r="BY868" s="177" t="s">
        <v>262</v>
      </c>
      <c r="BZ868" s="177" t="s">
        <v>277</v>
      </c>
      <c r="CA868" s="177">
        <v>1</v>
      </c>
      <c r="CB868" s="177" t="s">
        <v>264</v>
      </c>
      <c r="CC868" s="122">
        <v>772.99</v>
      </c>
      <c r="CD868" s="178" t="s">
        <v>197</v>
      </c>
      <c r="CE868" s="177" t="s">
        <v>325</v>
      </c>
      <c r="CF868" s="177" t="s">
        <v>325</v>
      </c>
      <c r="CG868" s="83" t="s">
        <v>9</v>
      </c>
      <c r="CH868" s="57"/>
      <c r="CV868" s="51"/>
      <c r="CW868" s="51"/>
      <c r="CX868" s="51"/>
      <c r="CY868" s="51"/>
      <c r="CZ868" s="51"/>
      <c r="DA868" s="51"/>
      <c r="DB868" s="51"/>
      <c r="DC868" s="51"/>
      <c r="DD868" s="51"/>
    </row>
    <row r="869" spans="73:108" ht="15" x14ac:dyDescent="0.25">
      <c r="BU869" s="91"/>
      <c r="BV869" s="177">
        <v>2008</v>
      </c>
      <c r="BW869" s="177">
        <v>9</v>
      </c>
      <c r="BX869" s="177" t="s">
        <v>599</v>
      </c>
      <c r="BY869" s="177" t="s">
        <v>262</v>
      </c>
      <c r="BZ869" s="177" t="s">
        <v>263</v>
      </c>
      <c r="CA869" s="177">
        <v>1</v>
      </c>
      <c r="CB869" s="177" t="s">
        <v>264</v>
      </c>
      <c r="CC869" s="122">
        <v>772.99</v>
      </c>
      <c r="CD869" s="178" t="s">
        <v>197</v>
      </c>
      <c r="CE869" s="177" t="s">
        <v>325</v>
      </c>
      <c r="CF869" s="177" t="s">
        <v>325</v>
      </c>
      <c r="CG869" s="83" t="s">
        <v>9</v>
      </c>
      <c r="CH869" s="57"/>
      <c r="CV869" s="51"/>
      <c r="CW869" s="51"/>
      <c r="CX869" s="51"/>
      <c r="CY869" s="51"/>
      <c r="CZ869" s="51"/>
      <c r="DA869" s="51"/>
      <c r="DB869" s="51"/>
      <c r="DC869" s="51"/>
      <c r="DD869" s="51"/>
    </row>
    <row r="870" spans="73:108" ht="15" x14ac:dyDescent="0.25">
      <c r="BU870" s="91"/>
      <c r="BV870" s="177">
        <v>2008</v>
      </c>
      <c r="BW870" s="177">
        <v>9</v>
      </c>
      <c r="BX870" s="177" t="s">
        <v>599</v>
      </c>
      <c r="BY870" s="177" t="s">
        <v>262</v>
      </c>
      <c r="BZ870" s="177" t="s">
        <v>277</v>
      </c>
      <c r="CA870" s="177">
        <v>71</v>
      </c>
      <c r="CB870" s="177" t="s">
        <v>264</v>
      </c>
      <c r="CC870" s="122">
        <v>231.9</v>
      </c>
      <c r="CD870" s="178" t="s">
        <v>26</v>
      </c>
      <c r="CE870" s="177" t="s">
        <v>325</v>
      </c>
      <c r="CF870" s="177" t="s">
        <v>325</v>
      </c>
      <c r="CG870" s="83" t="s">
        <v>9</v>
      </c>
      <c r="CH870" s="57"/>
      <c r="CV870" s="51"/>
      <c r="CW870" s="51"/>
      <c r="CX870" s="51"/>
      <c r="CY870" s="51"/>
      <c r="CZ870" s="51"/>
      <c r="DA870" s="51"/>
      <c r="DB870" s="51"/>
      <c r="DC870" s="51"/>
      <c r="DD870" s="51"/>
    </row>
    <row r="871" spans="73:108" ht="15" x14ac:dyDescent="0.25">
      <c r="BU871" s="91"/>
      <c r="BV871" s="177">
        <v>2008</v>
      </c>
      <c r="BW871" s="177">
        <v>9</v>
      </c>
      <c r="BX871" s="177" t="s">
        <v>599</v>
      </c>
      <c r="BY871" s="177" t="s">
        <v>262</v>
      </c>
      <c r="BZ871" s="177" t="s">
        <v>263</v>
      </c>
      <c r="CA871" s="177">
        <v>71</v>
      </c>
      <c r="CB871" s="177" t="s">
        <v>264</v>
      </c>
      <c r="CC871" s="122">
        <v>231.9</v>
      </c>
      <c r="CD871" s="178" t="s">
        <v>26</v>
      </c>
      <c r="CE871" s="177" t="s">
        <v>325</v>
      </c>
      <c r="CF871" s="177" t="s">
        <v>325</v>
      </c>
      <c r="CG871" s="83" t="s">
        <v>9</v>
      </c>
      <c r="CH871" s="57"/>
      <c r="CV871" s="51"/>
      <c r="CW871" s="51"/>
      <c r="CX871" s="51"/>
      <c r="CY871" s="51"/>
      <c r="CZ871" s="51"/>
      <c r="DA871" s="51"/>
      <c r="DB871" s="51"/>
      <c r="DC871" s="51"/>
      <c r="DD871" s="51"/>
    </row>
    <row r="872" spans="73:108" ht="15" x14ac:dyDescent="0.25">
      <c r="BU872" s="91"/>
      <c r="BV872" s="177">
        <v>2008</v>
      </c>
      <c r="BW872" s="177">
        <v>10</v>
      </c>
      <c r="BX872" s="177" t="s">
        <v>599</v>
      </c>
      <c r="BY872" s="177" t="s">
        <v>262</v>
      </c>
      <c r="BZ872" s="177" t="s">
        <v>277</v>
      </c>
      <c r="CA872" s="177">
        <v>1</v>
      </c>
      <c r="CB872" s="177" t="s">
        <v>264</v>
      </c>
      <c r="CC872" s="122">
        <v>351.23</v>
      </c>
      <c r="CD872" s="178" t="s">
        <v>197</v>
      </c>
      <c r="CE872" s="177" t="s">
        <v>325</v>
      </c>
      <c r="CF872" s="177" t="s">
        <v>325</v>
      </c>
      <c r="CG872" s="83" t="s">
        <v>9</v>
      </c>
      <c r="CH872" s="57"/>
      <c r="CV872" s="51"/>
      <c r="CW872" s="51"/>
      <c r="CX872" s="51"/>
      <c r="CY872" s="51"/>
      <c r="CZ872" s="51"/>
      <c r="DA872" s="51"/>
      <c r="DB872" s="51"/>
      <c r="DC872" s="51"/>
      <c r="DD872" s="51"/>
    </row>
    <row r="873" spans="73:108" ht="15" x14ac:dyDescent="0.25">
      <c r="BU873" s="91"/>
      <c r="BV873" s="177">
        <v>2008</v>
      </c>
      <c r="BW873" s="177">
        <v>10</v>
      </c>
      <c r="BX873" s="177" t="s">
        <v>599</v>
      </c>
      <c r="BY873" s="177" t="s">
        <v>262</v>
      </c>
      <c r="BZ873" s="177" t="s">
        <v>263</v>
      </c>
      <c r="CA873" s="177">
        <v>1</v>
      </c>
      <c r="CB873" s="177" t="s">
        <v>264</v>
      </c>
      <c r="CC873" s="122">
        <v>351.23</v>
      </c>
      <c r="CD873" s="178" t="s">
        <v>197</v>
      </c>
      <c r="CE873" s="177" t="s">
        <v>325</v>
      </c>
      <c r="CF873" s="177" t="s">
        <v>325</v>
      </c>
      <c r="CG873" s="83" t="s">
        <v>9</v>
      </c>
      <c r="CH873" s="57"/>
      <c r="CV873" s="51"/>
      <c r="CW873" s="51"/>
      <c r="CX873" s="51"/>
      <c r="CY873" s="51"/>
      <c r="CZ873" s="51"/>
      <c r="DA873" s="51"/>
      <c r="DB873" s="51"/>
      <c r="DC873" s="51"/>
      <c r="DD873" s="51"/>
    </row>
    <row r="874" spans="73:108" ht="15" x14ac:dyDescent="0.25">
      <c r="BU874" s="91"/>
      <c r="BV874" s="177">
        <v>2008</v>
      </c>
      <c r="BW874" s="177">
        <v>10</v>
      </c>
      <c r="BX874" s="177" t="s">
        <v>599</v>
      </c>
      <c r="BY874" s="177" t="s">
        <v>262</v>
      </c>
      <c r="BZ874" s="177" t="s">
        <v>277</v>
      </c>
      <c r="CA874" s="177">
        <v>71</v>
      </c>
      <c r="CB874" s="177" t="s">
        <v>264</v>
      </c>
      <c r="CC874" s="122">
        <v>105.37</v>
      </c>
      <c r="CD874" s="178" t="s">
        <v>26</v>
      </c>
      <c r="CE874" s="177" t="s">
        <v>325</v>
      </c>
      <c r="CF874" s="177" t="s">
        <v>325</v>
      </c>
      <c r="CG874" s="83" t="s">
        <v>9</v>
      </c>
      <c r="CH874" s="57"/>
      <c r="CV874" s="51"/>
      <c r="CW874" s="51"/>
      <c r="CX874" s="51"/>
      <c r="CY874" s="51"/>
      <c r="CZ874" s="51"/>
      <c r="DA874" s="51"/>
      <c r="DB874" s="51"/>
      <c r="DC874" s="51"/>
      <c r="DD874" s="51"/>
    </row>
    <row r="875" spans="73:108" ht="15" x14ac:dyDescent="0.25">
      <c r="BU875" s="91"/>
      <c r="BV875" s="177">
        <v>2008</v>
      </c>
      <c r="BW875" s="177">
        <v>10</v>
      </c>
      <c r="BX875" s="177" t="s">
        <v>599</v>
      </c>
      <c r="BY875" s="177" t="s">
        <v>262</v>
      </c>
      <c r="BZ875" s="177" t="s">
        <v>263</v>
      </c>
      <c r="CA875" s="177">
        <v>71</v>
      </c>
      <c r="CB875" s="177" t="s">
        <v>264</v>
      </c>
      <c r="CC875" s="122">
        <v>105.37</v>
      </c>
      <c r="CD875" s="178" t="s">
        <v>26</v>
      </c>
      <c r="CE875" s="177" t="s">
        <v>325</v>
      </c>
      <c r="CF875" s="177" t="s">
        <v>325</v>
      </c>
      <c r="CG875" s="83" t="s">
        <v>9</v>
      </c>
      <c r="CH875" s="57"/>
      <c r="CV875" s="51"/>
      <c r="CW875" s="51"/>
      <c r="CX875" s="51"/>
      <c r="CY875" s="51"/>
      <c r="CZ875" s="51"/>
      <c r="DA875" s="51"/>
      <c r="DB875" s="51"/>
      <c r="DC875" s="51"/>
      <c r="DD875" s="51"/>
    </row>
    <row r="876" spans="73:108" ht="15" x14ac:dyDescent="0.25">
      <c r="BU876" s="91"/>
      <c r="BV876" s="177">
        <v>2008</v>
      </c>
      <c r="BW876" s="177">
        <v>10</v>
      </c>
      <c r="BX876" s="177" t="s">
        <v>261</v>
      </c>
      <c r="BY876" s="177" t="s">
        <v>262</v>
      </c>
      <c r="BZ876" s="177" t="s">
        <v>277</v>
      </c>
      <c r="CA876" s="177">
        <v>1</v>
      </c>
      <c r="CB876" s="177" t="s">
        <v>264</v>
      </c>
      <c r="CC876" s="122">
        <v>674.11</v>
      </c>
      <c r="CD876" s="178" t="s">
        <v>197</v>
      </c>
      <c r="CE876" s="177" t="s">
        <v>325</v>
      </c>
      <c r="CF876" s="177" t="s">
        <v>325</v>
      </c>
      <c r="CG876" s="83" t="s">
        <v>9</v>
      </c>
      <c r="CH876" s="57"/>
      <c r="CV876" s="51"/>
      <c r="CW876" s="51"/>
      <c r="CX876" s="51"/>
      <c r="CY876" s="51"/>
      <c r="CZ876" s="51"/>
      <c r="DA876" s="51"/>
      <c r="DB876" s="51"/>
      <c r="DC876" s="51"/>
      <c r="DD876" s="51"/>
    </row>
    <row r="877" spans="73:108" ht="15" x14ac:dyDescent="0.25">
      <c r="BU877" s="91"/>
      <c r="BV877" s="177">
        <v>2008</v>
      </c>
      <c r="BW877" s="177">
        <v>10</v>
      </c>
      <c r="BX877" s="177" t="s">
        <v>261</v>
      </c>
      <c r="BY877" s="177" t="s">
        <v>262</v>
      </c>
      <c r="BZ877" s="177" t="s">
        <v>277</v>
      </c>
      <c r="CA877" s="177">
        <v>71</v>
      </c>
      <c r="CB877" s="177" t="s">
        <v>264</v>
      </c>
      <c r="CC877" s="122">
        <v>202.23</v>
      </c>
      <c r="CD877" s="178" t="s">
        <v>26</v>
      </c>
      <c r="CE877" s="177" t="s">
        <v>325</v>
      </c>
      <c r="CF877" s="177" t="s">
        <v>325</v>
      </c>
      <c r="CG877" s="83" t="s">
        <v>9</v>
      </c>
      <c r="CH877" s="57"/>
      <c r="CV877" s="51"/>
      <c r="CW877" s="51"/>
      <c r="CX877" s="51"/>
      <c r="CY877" s="51"/>
      <c r="CZ877" s="51"/>
      <c r="DA877" s="51"/>
      <c r="DB877" s="51"/>
      <c r="DC877" s="51"/>
      <c r="DD877" s="51"/>
    </row>
    <row r="878" spans="73:108" ht="15" x14ac:dyDescent="0.25">
      <c r="BU878" s="91"/>
      <c r="BV878" s="177">
        <v>2008</v>
      </c>
      <c r="BW878" s="177">
        <v>11</v>
      </c>
      <c r="BX878" s="177" t="s">
        <v>261</v>
      </c>
      <c r="BY878" s="177" t="s">
        <v>262</v>
      </c>
      <c r="BZ878" s="177" t="s">
        <v>277</v>
      </c>
      <c r="CA878" s="177">
        <v>1</v>
      </c>
      <c r="CB878" s="177" t="s">
        <v>264</v>
      </c>
      <c r="CC878" s="122">
        <v>2628.51</v>
      </c>
      <c r="CD878" s="178" t="s">
        <v>197</v>
      </c>
      <c r="CE878" s="177" t="s">
        <v>325</v>
      </c>
      <c r="CF878" s="177" t="s">
        <v>325</v>
      </c>
      <c r="CG878" s="83" t="s">
        <v>9</v>
      </c>
      <c r="CH878" s="57"/>
      <c r="CV878" s="51"/>
      <c r="CW878" s="51"/>
      <c r="CX878" s="51"/>
      <c r="CY878" s="51"/>
      <c r="CZ878" s="51"/>
      <c r="DA878" s="51"/>
      <c r="DB878" s="51"/>
      <c r="DC878" s="51"/>
      <c r="DD878" s="51"/>
    </row>
    <row r="879" spans="73:108" ht="15" x14ac:dyDescent="0.25">
      <c r="BU879" s="91"/>
      <c r="BV879" s="177">
        <v>2008</v>
      </c>
      <c r="BW879" s="177">
        <v>11</v>
      </c>
      <c r="BX879" s="177" t="s">
        <v>261</v>
      </c>
      <c r="BY879" s="177" t="s">
        <v>262</v>
      </c>
      <c r="BZ879" s="177" t="s">
        <v>277</v>
      </c>
      <c r="CA879" s="177">
        <v>71</v>
      </c>
      <c r="CB879" s="177" t="s">
        <v>264</v>
      </c>
      <c r="CC879" s="122">
        <v>788.55</v>
      </c>
      <c r="CD879" s="178" t="s">
        <v>26</v>
      </c>
      <c r="CE879" s="177" t="s">
        <v>325</v>
      </c>
      <c r="CF879" s="177" t="s">
        <v>325</v>
      </c>
      <c r="CG879" s="83" t="s">
        <v>9</v>
      </c>
      <c r="CH879" s="57"/>
      <c r="CV879" s="51"/>
      <c r="CW879" s="51"/>
      <c r="CX879" s="51"/>
      <c r="CY879" s="51"/>
      <c r="CZ879" s="51"/>
      <c r="DA879" s="51"/>
      <c r="DB879" s="51"/>
      <c r="DC879" s="51"/>
      <c r="DD879" s="51"/>
    </row>
    <row r="880" spans="73:108" ht="15" x14ac:dyDescent="0.25">
      <c r="BU880" s="91"/>
      <c r="BV880" s="177">
        <v>2008</v>
      </c>
      <c r="BW880" s="177">
        <v>12</v>
      </c>
      <c r="BX880" s="177" t="s">
        <v>261</v>
      </c>
      <c r="BY880" s="177" t="s">
        <v>262</v>
      </c>
      <c r="BZ880" s="177" t="s">
        <v>277</v>
      </c>
      <c r="CA880" s="177">
        <v>1</v>
      </c>
      <c r="CB880" s="177" t="s">
        <v>264</v>
      </c>
      <c r="CC880" s="122">
        <v>941.27</v>
      </c>
      <c r="CD880" s="178" t="s">
        <v>197</v>
      </c>
      <c r="CE880" s="177" t="s">
        <v>325</v>
      </c>
      <c r="CF880" s="177" t="s">
        <v>325</v>
      </c>
      <c r="CG880" s="83" t="s">
        <v>9</v>
      </c>
      <c r="CH880" s="57"/>
      <c r="CV880" s="51"/>
      <c r="CW880" s="51"/>
      <c r="CX880" s="51"/>
      <c r="CY880" s="51"/>
      <c r="CZ880" s="51"/>
      <c r="DA880" s="51"/>
      <c r="DB880" s="51"/>
      <c r="DC880" s="51"/>
      <c r="DD880" s="51"/>
    </row>
    <row r="881" spans="73:108" ht="15" x14ac:dyDescent="0.25">
      <c r="BU881" s="91"/>
      <c r="BV881" s="177">
        <v>2008</v>
      </c>
      <c r="BW881" s="177">
        <v>12</v>
      </c>
      <c r="BX881" s="177" t="s">
        <v>261</v>
      </c>
      <c r="BY881" s="177" t="s">
        <v>262</v>
      </c>
      <c r="BZ881" s="177" t="s">
        <v>277</v>
      </c>
      <c r="CA881" s="177">
        <v>71</v>
      </c>
      <c r="CB881" s="177" t="s">
        <v>264</v>
      </c>
      <c r="CC881" s="122">
        <v>282.38</v>
      </c>
      <c r="CD881" s="178" t="s">
        <v>26</v>
      </c>
      <c r="CE881" s="177" t="s">
        <v>325</v>
      </c>
      <c r="CF881" s="177" t="s">
        <v>325</v>
      </c>
      <c r="CG881" s="83" t="s">
        <v>9</v>
      </c>
      <c r="CH881" s="57"/>
      <c r="CV881" s="51"/>
      <c r="CW881" s="51"/>
      <c r="CX881" s="51"/>
      <c r="CY881" s="51"/>
      <c r="CZ881" s="51"/>
      <c r="DA881" s="51"/>
      <c r="DB881" s="51"/>
      <c r="DC881" s="51"/>
      <c r="DD881" s="51"/>
    </row>
    <row r="882" spans="73:108" ht="15" x14ac:dyDescent="0.25">
      <c r="BU882" s="91"/>
      <c r="BV882" s="177">
        <v>2010</v>
      </c>
      <c r="BW882" s="177">
        <v>6</v>
      </c>
      <c r="BX882" s="177" t="s">
        <v>1616</v>
      </c>
      <c r="BY882" s="177" t="s">
        <v>262</v>
      </c>
      <c r="BZ882" s="177" t="s">
        <v>277</v>
      </c>
      <c r="CA882" s="177">
        <v>1</v>
      </c>
      <c r="CB882" s="177" t="s">
        <v>269</v>
      </c>
      <c r="CC882" s="122">
        <v>-33.32</v>
      </c>
      <c r="CD882" s="178" t="s">
        <v>198</v>
      </c>
      <c r="CE882" s="177" t="s">
        <v>361</v>
      </c>
      <c r="CF882" s="177" t="s">
        <v>361</v>
      </c>
      <c r="CG882" s="83" t="s">
        <v>9</v>
      </c>
      <c r="CH882" s="57"/>
      <c r="CV882" s="51"/>
      <c r="CW882" s="51"/>
      <c r="CX882" s="51"/>
      <c r="CY882" s="51"/>
      <c r="CZ882" s="51"/>
      <c r="DA882" s="51"/>
      <c r="DB882" s="51"/>
      <c r="DC882" s="51"/>
      <c r="DD882" s="51"/>
    </row>
    <row r="883" spans="73:108" ht="15" x14ac:dyDescent="0.25">
      <c r="BU883" s="91"/>
      <c r="BV883" s="177">
        <v>2010</v>
      </c>
      <c r="BW883" s="177">
        <v>6</v>
      </c>
      <c r="BX883" s="177" t="s">
        <v>1616</v>
      </c>
      <c r="BY883" s="177" t="s">
        <v>262</v>
      </c>
      <c r="BZ883" s="177" t="s">
        <v>277</v>
      </c>
      <c r="CA883" s="177">
        <v>71</v>
      </c>
      <c r="CB883" s="177" t="s">
        <v>269</v>
      </c>
      <c r="CC883" s="122">
        <v>-12.66</v>
      </c>
      <c r="CD883" s="178" t="s">
        <v>27</v>
      </c>
      <c r="CE883" s="177" t="s">
        <v>361</v>
      </c>
      <c r="CF883" s="177" t="s">
        <v>361</v>
      </c>
      <c r="CG883" s="83" t="s">
        <v>9</v>
      </c>
      <c r="CH883" s="57"/>
      <c r="CV883" s="51"/>
      <c r="CW883" s="51"/>
      <c r="CX883" s="51"/>
      <c r="CY883" s="51"/>
      <c r="CZ883" s="51"/>
      <c r="DA883" s="51"/>
      <c r="DB883" s="51"/>
      <c r="DC883" s="51"/>
      <c r="DD883" s="51"/>
    </row>
    <row r="884" spans="73:108" ht="15" x14ac:dyDescent="0.25">
      <c r="BU884" s="91"/>
      <c r="BV884" s="177">
        <v>2010</v>
      </c>
      <c r="BW884" s="177">
        <v>7</v>
      </c>
      <c r="BX884" s="177" t="s">
        <v>1616</v>
      </c>
      <c r="BY884" s="177" t="s">
        <v>262</v>
      </c>
      <c r="BZ884" s="177" t="s">
        <v>277</v>
      </c>
      <c r="CA884" s="177">
        <v>1</v>
      </c>
      <c r="CB884" s="177" t="s">
        <v>269</v>
      </c>
      <c r="CC884" s="122">
        <v>-140.34</v>
      </c>
      <c r="CD884" s="178" t="s">
        <v>198</v>
      </c>
      <c r="CE884" s="177" t="s">
        <v>361</v>
      </c>
      <c r="CF884" s="177" t="s">
        <v>361</v>
      </c>
      <c r="CG884" s="83" t="s">
        <v>9</v>
      </c>
      <c r="CH884" s="57"/>
      <c r="CV884" s="51"/>
      <c r="CW884" s="51"/>
      <c r="CX884" s="51"/>
      <c r="CY884" s="51"/>
      <c r="CZ884" s="51"/>
      <c r="DA884" s="51"/>
      <c r="DB884" s="51"/>
      <c r="DC884" s="51"/>
      <c r="DD884" s="51"/>
    </row>
    <row r="885" spans="73:108" ht="15" x14ac:dyDescent="0.25">
      <c r="BU885" s="91"/>
      <c r="BV885" s="177">
        <v>2010</v>
      </c>
      <c r="BW885" s="177">
        <v>7</v>
      </c>
      <c r="BX885" s="177" t="s">
        <v>1616</v>
      </c>
      <c r="BY885" s="177" t="s">
        <v>262</v>
      </c>
      <c r="BZ885" s="177" t="s">
        <v>277</v>
      </c>
      <c r="CA885" s="177">
        <v>71</v>
      </c>
      <c r="CB885" s="177" t="s">
        <v>269</v>
      </c>
      <c r="CC885" s="122">
        <v>-53.33</v>
      </c>
      <c r="CD885" s="178" t="s">
        <v>27</v>
      </c>
      <c r="CE885" s="177" t="s">
        <v>361</v>
      </c>
      <c r="CF885" s="177" t="s">
        <v>361</v>
      </c>
      <c r="CG885" s="83" t="s">
        <v>9</v>
      </c>
      <c r="CH885" s="57"/>
      <c r="CV885" s="51"/>
      <c r="CW885" s="51"/>
      <c r="CX885" s="51"/>
      <c r="CY885" s="51"/>
      <c r="CZ885" s="51"/>
      <c r="DA885" s="51"/>
      <c r="DB885" s="51"/>
      <c r="DC885" s="51"/>
      <c r="DD885" s="51"/>
    </row>
    <row r="886" spans="73:108" ht="15" x14ac:dyDescent="0.25">
      <c r="BU886" s="91"/>
      <c r="BV886" s="177">
        <v>2007</v>
      </c>
      <c r="BW886" s="177">
        <v>5</v>
      </c>
      <c r="BX886" s="177" t="s">
        <v>323</v>
      </c>
      <c r="BY886" s="177" t="s">
        <v>262</v>
      </c>
      <c r="BZ886" s="177" t="s">
        <v>316</v>
      </c>
      <c r="CA886" s="177">
        <v>1</v>
      </c>
      <c r="CB886" s="177" t="s">
        <v>264</v>
      </c>
      <c r="CC886" s="122">
        <v>-47.78</v>
      </c>
      <c r="CD886" s="178" t="s">
        <v>198</v>
      </c>
      <c r="CE886" s="177" t="s">
        <v>361</v>
      </c>
      <c r="CF886" s="177" t="s">
        <v>361</v>
      </c>
      <c r="CG886" s="83" t="s">
        <v>9</v>
      </c>
      <c r="CH886" s="57"/>
      <c r="CV886" s="51"/>
      <c r="CW886" s="51"/>
      <c r="CX886" s="51"/>
      <c r="CY886" s="51"/>
      <c r="CZ886" s="51"/>
      <c r="DA886" s="51"/>
      <c r="DB886" s="51"/>
      <c r="DC886" s="51"/>
      <c r="DD886" s="51"/>
    </row>
    <row r="887" spans="73:108" ht="15" x14ac:dyDescent="0.25">
      <c r="BU887" s="91"/>
      <c r="BV887" s="177">
        <v>2007</v>
      </c>
      <c r="BW887" s="177">
        <v>5</v>
      </c>
      <c r="BX887" s="177" t="s">
        <v>323</v>
      </c>
      <c r="BY887" s="177" t="s">
        <v>262</v>
      </c>
      <c r="BZ887" s="177" t="s">
        <v>316</v>
      </c>
      <c r="CA887" s="177">
        <v>71</v>
      </c>
      <c r="CB887" s="177" t="s">
        <v>264</v>
      </c>
      <c r="CC887" s="122">
        <v>-15.29</v>
      </c>
      <c r="CD887" s="178" t="s">
        <v>27</v>
      </c>
      <c r="CE887" s="177" t="s">
        <v>361</v>
      </c>
      <c r="CF887" s="177" t="s">
        <v>361</v>
      </c>
      <c r="CG887" s="83" t="s">
        <v>9</v>
      </c>
      <c r="CH887" s="57"/>
      <c r="CV887" s="51"/>
      <c r="CW887" s="51"/>
      <c r="CX887" s="51"/>
      <c r="CY887" s="51"/>
      <c r="CZ887" s="51"/>
      <c r="DA887" s="51"/>
      <c r="DB887" s="51"/>
      <c r="DC887" s="51"/>
      <c r="DD887" s="51"/>
    </row>
    <row r="888" spans="73:108" ht="15" x14ac:dyDescent="0.25">
      <c r="BU888" s="91"/>
      <c r="BV888" s="177">
        <v>2007</v>
      </c>
      <c r="BW888" s="177">
        <v>8</v>
      </c>
      <c r="BX888" s="177" t="s">
        <v>323</v>
      </c>
      <c r="BY888" s="177" t="s">
        <v>262</v>
      </c>
      <c r="BZ888" s="177" t="s">
        <v>316</v>
      </c>
      <c r="CA888" s="177">
        <v>1</v>
      </c>
      <c r="CB888" s="177" t="s">
        <v>264</v>
      </c>
      <c r="CC888" s="122">
        <v>0.01</v>
      </c>
      <c r="CD888" s="178" t="s">
        <v>198</v>
      </c>
      <c r="CE888" s="177" t="s">
        <v>361</v>
      </c>
      <c r="CF888" s="177" t="s">
        <v>361</v>
      </c>
      <c r="CG888" s="83" t="s">
        <v>9</v>
      </c>
      <c r="CH888" s="57"/>
      <c r="CV888" s="51"/>
      <c r="CW888" s="51"/>
      <c r="CX888" s="51"/>
      <c r="CY888" s="51"/>
      <c r="CZ888" s="51"/>
      <c r="DA888" s="51"/>
      <c r="DB888" s="51"/>
      <c r="DC888" s="51"/>
      <c r="DD888" s="51"/>
    </row>
    <row r="889" spans="73:108" ht="15" x14ac:dyDescent="0.25">
      <c r="BU889" s="91"/>
      <c r="BV889" s="177">
        <v>2009</v>
      </c>
      <c r="BW889" s="177">
        <v>12</v>
      </c>
      <c r="BX889" s="177" t="s">
        <v>1442</v>
      </c>
      <c r="BY889" s="177" t="s">
        <v>262</v>
      </c>
      <c r="BZ889" s="177" t="s">
        <v>277</v>
      </c>
      <c r="CA889" s="177">
        <v>1</v>
      </c>
      <c r="CB889" s="177" t="s">
        <v>264</v>
      </c>
      <c r="CC889" s="122">
        <v>-378.6</v>
      </c>
      <c r="CD889" s="178" t="s">
        <v>198</v>
      </c>
      <c r="CE889" s="177" t="s">
        <v>361</v>
      </c>
      <c r="CF889" s="177" t="s">
        <v>361</v>
      </c>
      <c r="CG889" s="83" t="s">
        <v>9</v>
      </c>
      <c r="CH889" s="57"/>
      <c r="CV889" s="51"/>
      <c r="CW889" s="51"/>
      <c r="CX889" s="51"/>
      <c r="CY889" s="51"/>
      <c r="CZ889" s="51"/>
      <c r="DA889" s="51"/>
      <c r="DB889" s="51"/>
      <c r="DC889" s="51"/>
      <c r="DD889" s="51"/>
    </row>
    <row r="890" spans="73:108" ht="15" x14ac:dyDescent="0.25">
      <c r="BU890" s="91"/>
      <c r="BV890" s="177">
        <v>2009</v>
      </c>
      <c r="BW890" s="177">
        <v>12</v>
      </c>
      <c r="BX890" s="177" t="s">
        <v>1442</v>
      </c>
      <c r="BY890" s="177" t="s">
        <v>262</v>
      </c>
      <c r="BZ890" s="177" t="s">
        <v>277</v>
      </c>
      <c r="CA890" s="177">
        <v>71</v>
      </c>
      <c r="CB890" s="177" t="s">
        <v>264</v>
      </c>
      <c r="CC890" s="122">
        <v>-113.58</v>
      </c>
      <c r="CD890" s="178" t="s">
        <v>27</v>
      </c>
      <c r="CE890" s="177" t="s">
        <v>361</v>
      </c>
      <c r="CF890" s="177" t="s">
        <v>361</v>
      </c>
      <c r="CG890" s="83" t="s">
        <v>9</v>
      </c>
      <c r="CH890" s="57"/>
      <c r="CV890" s="51"/>
      <c r="CW890" s="51"/>
      <c r="CX890" s="51"/>
      <c r="CY890" s="51"/>
      <c r="CZ890" s="51"/>
      <c r="DA890" s="51"/>
      <c r="DB890" s="51"/>
      <c r="DC890" s="51"/>
      <c r="DD890" s="51"/>
    </row>
    <row r="891" spans="73:108" ht="15" x14ac:dyDescent="0.25">
      <c r="BU891" s="91"/>
      <c r="BV891" s="177">
        <v>2010</v>
      </c>
      <c r="BW891" s="177">
        <v>6</v>
      </c>
      <c r="BX891" s="177" t="s">
        <v>1442</v>
      </c>
      <c r="BY891" s="177" t="s">
        <v>262</v>
      </c>
      <c r="BZ891" s="177" t="s">
        <v>277</v>
      </c>
      <c r="CA891" s="177">
        <v>1</v>
      </c>
      <c r="CB891" s="177" t="s">
        <v>264</v>
      </c>
      <c r="CC891" s="122">
        <v>-197.09</v>
      </c>
      <c r="CD891" s="178" t="s">
        <v>198</v>
      </c>
      <c r="CE891" s="177" t="s">
        <v>361</v>
      </c>
      <c r="CF891" s="177" t="s">
        <v>361</v>
      </c>
      <c r="CG891" s="83" t="s">
        <v>9</v>
      </c>
      <c r="CH891" s="57"/>
      <c r="CV891" s="51"/>
      <c r="CW891" s="51"/>
      <c r="CX891" s="51"/>
      <c r="CY891" s="51"/>
      <c r="CZ891" s="51"/>
      <c r="DA891" s="51"/>
      <c r="DB891" s="51"/>
      <c r="DC891" s="51"/>
      <c r="DD891" s="51"/>
    </row>
    <row r="892" spans="73:108" ht="15" x14ac:dyDescent="0.25">
      <c r="BU892" s="91"/>
      <c r="BV892" s="177">
        <v>2010</v>
      </c>
      <c r="BW892" s="177">
        <v>6</v>
      </c>
      <c r="BX892" s="177" t="s">
        <v>1442</v>
      </c>
      <c r="BY892" s="177" t="s">
        <v>262</v>
      </c>
      <c r="BZ892" s="177" t="s">
        <v>277</v>
      </c>
      <c r="CA892" s="177">
        <v>71</v>
      </c>
      <c r="CB892" s="177" t="s">
        <v>264</v>
      </c>
      <c r="CC892" s="122">
        <v>-74.89</v>
      </c>
      <c r="CD892" s="178" t="s">
        <v>27</v>
      </c>
      <c r="CE892" s="177" t="s">
        <v>361</v>
      </c>
      <c r="CF892" s="177" t="s">
        <v>361</v>
      </c>
      <c r="CG892" s="83" t="s">
        <v>9</v>
      </c>
      <c r="CH892" s="57"/>
      <c r="CV892" s="51"/>
      <c r="CW892" s="51"/>
      <c r="CX892" s="51"/>
      <c r="CY892" s="51"/>
      <c r="CZ892" s="51"/>
      <c r="DA892" s="51"/>
      <c r="DB892" s="51"/>
      <c r="DC892" s="51"/>
      <c r="DD892" s="51"/>
    </row>
    <row r="893" spans="73:108" ht="15" x14ac:dyDescent="0.25">
      <c r="BU893" s="91"/>
      <c r="BV893" s="177">
        <v>2010</v>
      </c>
      <c r="BW893" s="177">
        <v>7</v>
      </c>
      <c r="BX893" s="177" t="s">
        <v>1442</v>
      </c>
      <c r="BY893" s="177" t="s">
        <v>262</v>
      </c>
      <c r="BZ893" s="177" t="s">
        <v>277</v>
      </c>
      <c r="CA893" s="177">
        <v>1</v>
      </c>
      <c r="CB893" s="177" t="s">
        <v>264</v>
      </c>
      <c r="CC893" s="122">
        <v>-61.83</v>
      </c>
      <c r="CD893" s="178" t="s">
        <v>198</v>
      </c>
      <c r="CE893" s="177" t="s">
        <v>361</v>
      </c>
      <c r="CF893" s="177" t="s">
        <v>361</v>
      </c>
      <c r="CG893" s="83" t="s">
        <v>9</v>
      </c>
      <c r="CH893" s="57"/>
      <c r="CV893" s="51"/>
      <c r="CW893" s="51"/>
      <c r="CX893" s="51"/>
      <c r="CY893" s="51"/>
      <c r="CZ893" s="51"/>
      <c r="DA893" s="51"/>
      <c r="DB893" s="51"/>
      <c r="DC893" s="51"/>
      <c r="DD893" s="51"/>
    </row>
    <row r="894" spans="73:108" ht="15" x14ac:dyDescent="0.25">
      <c r="BU894" s="91"/>
      <c r="BV894" s="177">
        <v>2010</v>
      </c>
      <c r="BW894" s="177">
        <v>7</v>
      </c>
      <c r="BX894" s="177" t="s">
        <v>1442</v>
      </c>
      <c r="BY894" s="177" t="s">
        <v>262</v>
      </c>
      <c r="BZ894" s="177" t="s">
        <v>277</v>
      </c>
      <c r="CA894" s="177">
        <v>71</v>
      </c>
      <c r="CB894" s="177" t="s">
        <v>264</v>
      </c>
      <c r="CC894" s="122">
        <v>-23.5</v>
      </c>
      <c r="CD894" s="178" t="s">
        <v>27</v>
      </c>
      <c r="CE894" s="177" t="s">
        <v>361</v>
      </c>
      <c r="CF894" s="177" t="s">
        <v>361</v>
      </c>
      <c r="CG894" s="83" t="s">
        <v>9</v>
      </c>
      <c r="CH894" s="57"/>
      <c r="CV894" s="51"/>
      <c r="CW894" s="51"/>
      <c r="CX894" s="51"/>
      <c r="CY894" s="51"/>
      <c r="CZ894" s="51"/>
      <c r="DA894" s="51"/>
      <c r="DB894" s="51"/>
      <c r="DC894" s="51"/>
      <c r="DD894" s="51"/>
    </row>
    <row r="895" spans="73:108" ht="15" x14ac:dyDescent="0.25">
      <c r="BU895" s="91"/>
      <c r="BV895" s="177">
        <v>2010</v>
      </c>
      <c r="BW895" s="177">
        <v>8</v>
      </c>
      <c r="BX895" s="177" t="s">
        <v>1442</v>
      </c>
      <c r="BY895" s="177" t="s">
        <v>262</v>
      </c>
      <c r="BZ895" s="177" t="s">
        <v>277</v>
      </c>
      <c r="CA895" s="177">
        <v>1</v>
      </c>
      <c r="CB895" s="177" t="s">
        <v>264</v>
      </c>
      <c r="CC895" s="122">
        <v>-85.4</v>
      </c>
      <c r="CD895" s="178" t="s">
        <v>198</v>
      </c>
      <c r="CE895" s="177" t="s">
        <v>361</v>
      </c>
      <c r="CF895" s="177" t="s">
        <v>361</v>
      </c>
      <c r="CG895" s="83" t="s">
        <v>9</v>
      </c>
      <c r="CH895" s="57"/>
      <c r="CV895" s="51"/>
      <c r="CW895" s="51"/>
      <c r="CX895" s="51"/>
      <c r="CY895" s="51"/>
      <c r="CZ895" s="51"/>
      <c r="DA895" s="51"/>
      <c r="DB895" s="51"/>
      <c r="DC895" s="51"/>
      <c r="DD895" s="51"/>
    </row>
    <row r="896" spans="73:108" ht="15" x14ac:dyDescent="0.25">
      <c r="BU896" s="91"/>
      <c r="BV896" s="177">
        <v>2010</v>
      </c>
      <c r="BW896" s="177">
        <v>8</v>
      </c>
      <c r="BX896" s="177" t="s">
        <v>1442</v>
      </c>
      <c r="BY896" s="177" t="s">
        <v>262</v>
      </c>
      <c r="BZ896" s="177" t="s">
        <v>277</v>
      </c>
      <c r="CA896" s="177">
        <v>71</v>
      </c>
      <c r="CB896" s="177" t="s">
        <v>264</v>
      </c>
      <c r="CC896" s="122">
        <v>-32.450000000000003</v>
      </c>
      <c r="CD896" s="178" t="s">
        <v>27</v>
      </c>
      <c r="CE896" s="177" t="s">
        <v>361</v>
      </c>
      <c r="CF896" s="177" t="s">
        <v>361</v>
      </c>
      <c r="CG896" s="83" t="s">
        <v>9</v>
      </c>
      <c r="CH896" s="57"/>
      <c r="CV896" s="51"/>
      <c r="CW896" s="51"/>
      <c r="CX896" s="51"/>
      <c r="CY896" s="51"/>
      <c r="CZ896" s="51"/>
      <c r="DA896" s="51"/>
      <c r="DB896" s="51"/>
      <c r="DC896" s="51"/>
      <c r="DD896" s="51"/>
    </row>
    <row r="897" spans="73:108" ht="15" x14ac:dyDescent="0.25">
      <c r="BU897" s="91"/>
      <c r="BV897" s="177">
        <v>2010</v>
      </c>
      <c r="BW897" s="177">
        <v>9</v>
      </c>
      <c r="BX897" s="177" t="s">
        <v>1442</v>
      </c>
      <c r="BY897" s="177" t="s">
        <v>262</v>
      </c>
      <c r="BZ897" s="177" t="s">
        <v>277</v>
      </c>
      <c r="CA897" s="177">
        <v>1</v>
      </c>
      <c r="CB897" s="177" t="s">
        <v>264</v>
      </c>
      <c r="CC897" s="122">
        <v>-66.760000000000005</v>
      </c>
      <c r="CD897" s="178" t="s">
        <v>198</v>
      </c>
      <c r="CE897" s="177" t="s">
        <v>361</v>
      </c>
      <c r="CF897" s="177" t="s">
        <v>361</v>
      </c>
      <c r="CG897" s="83" t="s">
        <v>9</v>
      </c>
      <c r="CH897" s="57"/>
      <c r="CV897" s="51"/>
      <c r="CW897" s="51"/>
      <c r="CX897" s="51"/>
      <c r="CY897" s="51"/>
      <c r="CZ897" s="51"/>
      <c r="DA897" s="51"/>
      <c r="DB897" s="51"/>
      <c r="DC897" s="51"/>
      <c r="DD897" s="51"/>
    </row>
    <row r="898" spans="73:108" ht="15" x14ac:dyDescent="0.25">
      <c r="BU898" s="91"/>
      <c r="BV898" s="177">
        <v>2010</v>
      </c>
      <c r="BW898" s="177">
        <v>9</v>
      </c>
      <c r="BX898" s="177" t="s">
        <v>1442</v>
      </c>
      <c r="BY898" s="177" t="s">
        <v>262</v>
      </c>
      <c r="BZ898" s="177" t="s">
        <v>277</v>
      </c>
      <c r="CA898" s="177">
        <v>71</v>
      </c>
      <c r="CB898" s="177" t="s">
        <v>264</v>
      </c>
      <c r="CC898" s="122">
        <v>-25.37</v>
      </c>
      <c r="CD898" s="178" t="s">
        <v>27</v>
      </c>
      <c r="CE898" s="177" t="s">
        <v>361</v>
      </c>
      <c r="CF898" s="177" t="s">
        <v>361</v>
      </c>
      <c r="CG898" s="83" t="s">
        <v>9</v>
      </c>
      <c r="CH898" s="57"/>
      <c r="CV898" s="51"/>
      <c r="CW898" s="51"/>
      <c r="CX898" s="51"/>
      <c r="CY898" s="51"/>
      <c r="CZ898" s="51"/>
      <c r="DA898" s="51"/>
      <c r="DB898" s="51"/>
      <c r="DC898" s="51"/>
      <c r="DD898" s="51"/>
    </row>
    <row r="899" spans="73:108" ht="15" x14ac:dyDescent="0.25">
      <c r="BU899" s="91"/>
      <c r="BV899" s="177">
        <v>2010</v>
      </c>
      <c r="BW899" s="177">
        <v>10</v>
      </c>
      <c r="BX899" s="177" t="s">
        <v>1442</v>
      </c>
      <c r="BY899" s="177" t="s">
        <v>262</v>
      </c>
      <c r="BZ899" s="177" t="s">
        <v>277</v>
      </c>
      <c r="CA899" s="177">
        <v>1</v>
      </c>
      <c r="CB899" s="177" t="s">
        <v>264</v>
      </c>
      <c r="CC899" s="122">
        <v>-189.85</v>
      </c>
      <c r="CD899" s="178" t="s">
        <v>198</v>
      </c>
      <c r="CE899" s="177" t="s">
        <v>361</v>
      </c>
      <c r="CF899" s="177" t="s">
        <v>361</v>
      </c>
      <c r="CG899" s="83" t="s">
        <v>9</v>
      </c>
      <c r="CH899" s="57"/>
      <c r="CV899" s="51"/>
      <c r="CW899" s="51"/>
      <c r="CX899" s="51"/>
      <c r="CY899" s="51"/>
      <c r="CZ899" s="51"/>
      <c r="DA899" s="51"/>
      <c r="DB899" s="51"/>
      <c r="DC899" s="51"/>
      <c r="DD899" s="51"/>
    </row>
    <row r="900" spans="73:108" ht="15" x14ac:dyDescent="0.25">
      <c r="BU900" s="91"/>
      <c r="BV900" s="177">
        <v>2010</v>
      </c>
      <c r="BW900" s="177">
        <v>10</v>
      </c>
      <c r="BX900" s="177" t="s">
        <v>1442</v>
      </c>
      <c r="BY900" s="177" t="s">
        <v>262</v>
      </c>
      <c r="BZ900" s="177" t="s">
        <v>277</v>
      </c>
      <c r="CA900" s="177">
        <v>71</v>
      </c>
      <c r="CB900" s="177" t="s">
        <v>264</v>
      </c>
      <c r="CC900" s="122">
        <v>-72.14</v>
      </c>
      <c r="CD900" s="178" t="s">
        <v>27</v>
      </c>
      <c r="CE900" s="177" t="s">
        <v>361</v>
      </c>
      <c r="CF900" s="177" t="s">
        <v>361</v>
      </c>
      <c r="CG900" s="83" t="s">
        <v>9</v>
      </c>
      <c r="CH900" s="57"/>
      <c r="CV900" s="51"/>
      <c r="CW900" s="51"/>
      <c r="CX900" s="51"/>
      <c r="CY900" s="51"/>
      <c r="CZ900" s="51"/>
      <c r="DA900" s="51"/>
      <c r="DB900" s="51"/>
      <c r="DC900" s="51"/>
      <c r="DD900" s="51"/>
    </row>
    <row r="901" spans="73:108" ht="15" x14ac:dyDescent="0.25">
      <c r="BU901" s="91"/>
      <c r="BV901" s="177">
        <v>2010</v>
      </c>
      <c r="BW901" s="177">
        <v>11</v>
      </c>
      <c r="BX901" s="177" t="s">
        <v>1442</v>
      </c>
      <c r="BY901" s="177" t="s">
        <v>262</v>
      </c>
      <c r="BZ901" s="177" t="s">
        <v>277</v>
      </c>
      <c r="CA901" s="177">
        <v>1</v>
      </c>
      <c r="CB901" s="177" t="s">
        <v>264</v>
      </c>
      <c r="CC901" s="122">
        <v>-158.81</v>
      </c>
      <c r="CD901" s="178" t="s">
        <v>198</v>
      </c>
      <c r="CE901" s="177" t="s">
        <v>361</v>
      </c>
      <c r="CF901" s="177" t="s">
        <v>361</v>
      </c>
      <c r="CG901" s="83" t="s">
        <v>9</v>
      </c>
      <c r="CH901" s="57"/>
      <c r="CV901" s="51"/>
      <c r="CW901" s="51"/>
      <c r="CX901" s="51"/>
      <c r="CY901" s="51"/>
      <c r="CZ901" s="51"/>
      <c r="DA901" s="51"/>
      <c r="DB901" s="51"/>
      <c r="DC901" s="51"/>
      <c r="DD901" s="51"/>
    </row>
    <row r="902" spans="73:108" ht="15" x14ac:dyDescent="0.25">
      <c r="BU902" s="91"/>
      <c r="BV902" s="177">
        <v>2010</v>
      </c>
      <c r="BW902" s="177">
        <v>11</v>
      </c>
      <c r="BX902" s="177" t="s">
        <v>1442</v>
      </c>
      <c r="BY902" s="177" t="s">
        <v>262</v>
      </c>
      <c r="BZ902" s="177" t="s">
        <v>277</v>
      </c>
      <c r="CA902" s="177">
        <v>71</v>
      </c>
      <c r="CB902" s="177" t="s">
        <v>264</v>
      </c>
      <c r="CC902" s="122">
        <v>-60.35</v>
      </c>
      <c r="CD902" s="178" t="s">
        <v>27</v>
      </c>
      <c r="CE902" s="177" t="s">
        <v>361</v>
      </c>
      <c r="CF902" s="177" t="s">
        <v>361</v>
      </c>
      <c r="CG902" s="83" t="s">
        <v>9</v>
      </c>
      <c r="CH902" s="57"/>
      <c r="CV902" s="51"/>
      <c r="CW902" s="51"/>
      <c r="CX902" s="51"/>
      <c r="CY902" s="51"/>
      <c r="CZ902" s="51"/>
      <c r="DA902" s="51"/>
      <c r="DB902" s="51"/>
      <c r="DC902" s="51"/>
      <c r="DD902" s="51"/>
    </row>
    <row r="903" spans="73:108" ht="15" x14ac:dyDescent="0.25">
      <c r="BU903" s="91"/>
      <c r="BV903" s="177">
        <v>2008</v>
      </c>
      <c r="BW903" s="177">
        <v>4</v>
      </c>
      <c r="BX903" s="177" t="s">
        <v>599</v>
      </c>
      <c r="BY903" s="177" t="s">
        <v>262</v>
      </c>
      <c r="BZ903" s="177" t="s">
        <v>277</v>
      </c>
      <c r="CA903" s="177">
        <v>1</v>
      </c>
      <c r="CB903" s="177" t="s">
        <v>264</v>
      </c>
      <c r="CC903" s="122">
        <v>-352.57</v>
      </c>
      <c r="CD903" s="178" t="s">
        <v>198</v>
      </c>
      <c r="CE903" s="177" t="s">
        <v>361</v>
      </c>
      <c r="CF903" s="177" t="s">
        <v>361</v>
      </c>
      <c r="CG903" s="83" t="s">
        <v>9</v>
      </c>
      <c r="CH903" s="57"/>
      <c r="CV903" s="51"/>
      <c r="CW903" s="51"/>
      <c r="CX903" s="51"/>
      <c r="CY903" s="51"/>
      <c r="CZ903" s="51"/>
      <c r="DA903" s="51"/>
      <c r="DB903" s="51"/>
      <c r="DC903" s="51"/>
      <c r="DD903" s="51"/>
    </row>
    <row r="904" spans="73:108" ht="15" x14ac:dyDescent="0.25">
      <c r="BU904" s="91"/>
      <c r="BV904" s="177">
        <v>2008</v>
      </c>
      <c r="BW904" s="177">
        <v>4</v>
      </c>
      <c r="BX904" s="177" t="s">
        <v>599</v>
      </c>
      <c r="BY904" s="177" t="s">
        <v>262</v>
      </c>
      <c r="BZ904" s="177" t="s">
        <v>263</v>
      </c>
      <c r="CA904" s="177">
        <v>1</v>
      </c>
      <c r="CB904" s="177" t="s">
        <v>264</v>
      </c>
      <c r="CC904" s="122">
        <v>-470.1</v>
      </c>
      <c r="CD904" s="178" t="s">
        <v>198</v>
      </c>
      <c r="CE904" s="177" t="s">
        <v>361</v>
      </c>
      <c r="CF904" s="177" t="s">
        <v>361</v>
      </c>
      <c r="CG904" s="83" t="s">
        <v>9</v>
      </c>
      <c r="CH904" s="57"/>
      <c r="CV904" s="51"/>
      <c r="CW904" s="51"/>
      <c r="CX904" s="51"/>
      <c r="CY904" s="51"/>
      <c r="CZ904" s="51"/>
      <c r="DA904" s="51"/>
      <c r="DB904" s="51"/>
      <c r="DC904" s="51"/>
      <c r="DD904" s="51"/>
    </row>
    <row r="905" spans="73:108" ht="15" x14ac:dyDescent="0.25">
      <c r="BU905" s="91"/>
      <c r="BV905" s="177">
        <v>2008</v>
      </c>
      <c r="BW905" s="177">
        <v>4</v>
      </c>
      <c r="BX905" s="177" t="s">
        <v>599</v>
      </c>
      <c r="BY905" s="177" t="s">
        <v>262</v>
      </c>
      <c r="BZ905" s="177" t="s">
        <v>277</v>
      </c>
      <c r="CA905" s="177">
        <v>71</v>
      </c>
      <c r="CB905" s="177" t="s">
        <v>264</v>
      </c>
      <c r="CC905" s="122">
        <v>-105.77</v>
      </c>
      <c r="CD905" s="178" t="s">
        <v>27</v>
      </c>
      <c r="CE905" s="177" t="s">
        <v>361</v>
      </c>
      <c r="CF905" s="177" t="s">
        <v>361</v>
      </c>
      <c r="CG905" s="83" t="s">
        <v>9</v>
      </c>
      <c r="CH905" s="57"/>
      <c r="CV905" s="51"/>
      <c r="CW905" s="51"/>
      <c r="CX905" s="51"/>
      <c r="CY905" s="51"/>
      <c r="CZ905" s="51"/>
      <c r="DA905" s="51"/>
      <c r="DB905" s="51"/>
      <c r="DC905" s="51"/>
      <c r="DD905" s="51"/>
    </row>
    <row r="906" spans="73:108" ht="15" x14ac:dyDescent="0.25">
      <c r="BU906" s="91"/>
      <c r="BV906" s="177">
        <v>2008</v>
      </c>
      <c r="BW906" s="177">
        <v>4</v>
      </c>
      <c r="BX906" s="177" t="s">
        <v>599</v>
      </c>
      <c r="BY906" s="177" t="s">
        <v>262</v>
      </c>
      <c r="BZ906" s="177" t="s">
        <v>263</v>
      </c>
      <c r="CA906" s="177">
        <v>71</v>
      </c>
      <c r="CB906" s="177" t="s">
        <v>264</v>
      </c>
      <c r="CC906" s="122">
        <v>-141.03</v>
      </c>
      <c r="CD906" s="178" t="s">
        <v>27</v>
      </c>
      <c r="CE906" s="177" t="s">
        <v>361</v>
      </c>
      <c r="CF906" s="177" t="s">
        <v>361</v>
      </c>
      <c r="CG906" s="83" t="s">
        <v>9</v>
      </c>
      <c r="CH906" s="57"/>
      <c r="CV906" s="51"/>
      <c r="CW906" s="51"/>
      <c r="CX906" s="51"/>
      <c r="CY906" s="51"/>
      <c r="CZ906" s="51"/>
      <c r="DA906" s="51"/>
      <c r="DB906" s="51"/>
      <c r="DC906" s="51"/>
      <c r="DD906" s="51"/>
    </row>
    <row r="907" spans="73:108" ht="15" x14ac:dyDescent="0.25">
      <c r="BU907" s="91"/>
      <c r="BV907" s="177">
        <v>2008</v>
      </c>
      <c r="BW907" s="177">
        <v>5</v>
      </c>
      <c r="BX907" s="177" t="s">
        <v>599</v>
      </c>
      <c r="BY907" s="177" t="s">
        <v>262</v>
      </c>
      <c r="BZ907" s="177" t="s">
        <v>277</v>
      </c>
      <c r="CA907" s="177">
        <v>1</v>
      </c>
      <c r="CB907" s="177" t="s">
        <v>264</v>
      </c>
      <c r="CC907" s="122">
        <v>-834.4</v>
      </c>
      <c r="CD907" s="178" t="s">
        <v>198</v>
      </c>
      <c r="CE907" s="177" t="s">
        <v>361</v>
      </c>
      <c r="CF907" s="177" t="s">
        <v>361</v>
      </c>
      <c r="CG907" s="83" t="s">
        <v>9</v>
      </c>
      <c r="CH907" s="57"/>
      <c r="CV907" s="51"/>
      <c r="CW907" s="51"/>
      <c r="CX907" s="51"/>
      <c r="CY907" s="51"/>
      <c r="CZ907" s="51"/>
      <c r="DA907" s="51"/>
      <c r="DB907" s="51"/>
      <c r="DC907" s="51"/>
      <c r="DD907" s="51"/>
    </row>
    <row r="908" spans="73:108" ht="15" x14ac:dyDescent="0.25">
      <c r="BU908" s="91"/>
      <c r="BV908" s="177">
        <v>2008</v>
      </c>
      <c r="BW908" s="177">
        <v>5</v>
      </c>
      <c r="BX908" s="177" t="s">
        <v>599</v>
      </c>
      <c r="BY908" s="177" t="s">
        <v>262</v>
      </c>
      <c r="BZ908" s="177" t="s">
        <v>263</v>
      </c>
      <c r="CA908" s="177">
        <v>1</v>
      </c>
      <c r="CB908" s="177" t="s">
        <v>264</v>
      </c>
      <c r="CC908" s="122">
        <v>-834.4</v>
      </c>
      <c r="CD908" s="178" t="s">
        <v>198</v>
      </c>
      <c r="CE908" s="177" t="s">
        <v>361</v>
      </c>
      <c r="CF908" s="177" t="s">
        <v>361</v>
      </c>
      <c r="CG908" s="83" t="s">
        <v>9</v>
      </c>
      <c r="CH908" s="57"/>
      <c r="CV908" s="51"/>
      <c r="CW908" s="51"/>
      <c r="CX908" s="51"/>
      <c r="CY908" s="51"/>
      <c r="CZ908" s="51"/>
      <c r="DA908" s="51"/>
      <c r="DB908" s="51"/>
      <c r="DC908" s="51"/>
      <c r="DD908" s="51"/>
    </row>
    <row r="909" spans="73:108" ht="15" x14ac:dyDescent="0.25">
      <c r="BU909" s="91"/>
      <c r="BV909" s="177">
        <v>2008</v>
      </c>
      <c r="BW909" s="177">
        <v>5</v>
      </c>
      <c r="BX909" s="177" t="s">
        <v>599</v>
      </c>
      <c r="BY909" s="177" t="s">
        <v>262</v>
      </c>
      <c r="BZ909" s="177" t="s">
        <v>277</v>
      </c>
      <c r="CA909" s="177">
        <v>71</v>
      </c>
      <c r="CB909" s="177" t="s">
        <v>264</v>
      </c>
      <c r="CC909" s="122">
        <v>-250.32</v>
      </c>
      <c r="CD909" s="178" t="s">
        <v>27</v>
      </c>
      <c r="CE909" s="177" t="s">
        <v>361</v>
      </c>
      <c r="CF909" s="177" t="s">
        <v>361</v>
      </c>
      <c r="CG909" s="83" t="s">
        <v>9</v>
      </c>
      <c r="CH909" s="57"/>
      <c r="CV909" s="51"/>
      <c r="CW909" s="51"/>
      <c r="CX909" s="51"/>
      <c r="CY909" s="51"/>
      <c r="CZ909" s="51"/>
      <c r="DA909" s="51"/>
      <c r="DB909" s="51"/>
      <c r="DC909" s="51"/>
      <c r="DD909" s="51"/>
    </row>
    <row r="910" spans="73:108" ht="15" x14ac:dyDescent="0.25">
      <c r="BU910" s="91"/>
      <c r="BV910" s="177">
        <v>2008</v>
      </c>
      <c r="BW910" s="177">
        <v>5</v>
      </c>
      <c r="BX910" s="177" t="s">
        <v>599</v>
      </c>
      <c r="BY910" s="177" t="s">
        <v>262</v>
      </c>
      <c r="BZ910" s="177" t="s">
        <v>263</v>
      </c>
      <c r="CA910" s="177">
        <v>71</v>
      </c>
      <c r="CB910" s="177" t="s">
        <v>264</v>
      </c>
      <c r="CC910" s="122">
        <v>-250.32</v>
      </c>
      <c r="CD910" s="178" t="s">
        <v>27</v>
      </c>
      <c r="CE910" s="177" t="s">
        <v>361</v>
      </c>
      <c r="CF910" s="177" t="s">
        <v>361</v>
      </c>
      <c r="CG910" s="83" t="s">
        <v>9</v>
      </c>
      <c r="CH910" s="57"/>
      <c r="CV910" s="51"/>
      <c r="CW910" s="51"/>
      <c r="CX910" s="51"/>
      <c r="CY910" s="51"/>
      <c r="CZ910" s="51"/>
      <c r="DA910" s="51"/>
      <c r="DB910" s="51"/>
      <c r="DC910" s="51"/>
      <c r="DD910" s="51"/>
    </row>
    <row r="911" spans="73:108" ht="15" x14ac:dyDescent="0.25">
      <c r="BU911" s="91"/>
      <c r="BV911" s="177">
        <v>2008</v>
      </c>
      <c r="BW911" s="177">
        <v>6</v>
      </c>
      <c r="BX911" s="177" t="s">
        <v>599</v>
      </c>
      <c r="BY911" s="177" t="s">
        <v>262</v>
      </c>
      <c r="BZ911" s="177" t="s">
        <v>277</v>
      </c>
      <c r="CA911" s="177">
        <v>1</v>
      </c>
      <c r="CB911" s="177" t="s">
        <v>264</v>
      </c>
      <c r="CC911" s="122">
        <v>-1180.3699999999999</v>
      </c>
      <c r="CD911" s="178" t="s">
        <v>198</v>
      </c>
      <c r="CE911" s="177" t="s">
        <v>361</v>
      </c>
      <c r="CF911" s="177" t="s">
        <v>361</v>
      </c>
      <c r="CG911" s="83" t="s">
        <v>9</v>
      </c>
      <c r="CH911" s="57"/>
      <c r="CV911" s="51"/>
      <c r="CW911" s="51"/>
      <c r="CX911" s="51"/>
      <c r="CY911" s="51"/>
      <c r="CZ911" s="51"/>
      <c r="DA911" s="51"/>
      <c r="DB911" s="51"/>
      <c r="DC911" s="51"/>
      <c r="DD911" s="51"/>
    </row>
    <row r="912" spans="73:108" ht="15" x14ac:dyDescent="0.25">
      <c r="BU912" s="91"/>
      <c r="BV912" s="177">
        <v>2008</v>
      </c>
      <c r="BW912" s="177">
        <v>6</v>
      </c>
      <c r="BX912" s="177" t="s">
        <v>599</v>
      </c>
      <c r="BY912" s="177" t="s">
        <v>262</v>
      </c>
      <c r="BZ912" s="177" t="s">
        <v>263</v>
      </c>
      <c r="CA912" s="177">
        <v>1</v>
      </c>
      <c r="CB912" s="177" t="s">
        <v>264</v>
      </c>
      <c r="CC912" s="122">
        <v>-1180.3699999999999</v>
      </c>
      <c r="CD912" s="178" t="s">
        <v>198</v>
      </c>
      <c r="CE912" s="177" t="s">
        <v>361</v>
      </c>
      <c r="CF912" s="177" t="s">
        <v>361</v>
      </c>
      <c r="CG912" s="83" t="s">
        <v>9</v>
      </c>
      <c r="CH912" s="57"/>
      <c r="CV912" s="51"/>
      <c r="CW912" s="51"/>
      <c r="CX912" s="51"/>
      <c r="CY912" s="51"/>
      <c r="CZ912" s="51"/>
      <c r="DA912" s="51"/>
      <c r="DB912" s="51"/>
      <c r="DC912" s="51"/>
      <c r="DD912" s="51"/>
    </row>
    <row r="913" spans="73:108" ht="15" x14ac:dyDescent="0.25">
      <c r="BU913" s="91"/>
      <c r="BV913" s="177">
        <v>2008</v>
      </c>
      <c r="BW913" s="177">
        <v>6</v>
      </c>
      <c r="BX913" s="177" t="s">
        <v>599</v>
      </c>
      <c r="BY913" s="177" t="s">
        <v>262</v>
      </c>
      <c r="BZ913" s="177" t="s">
        <v>277</v>
      </c>
      <c r="CA913" s="177">
        <v>71</v>
      </c>
      <c r="CB913" s="177" t="s">
        <v>264</v>
      </c>
      <c r="CC913" s="122">
        <v>-354.11</v>
      </c>
      <c r="CD913" s="178" t="s">
        <v>27</v>
      </c>
      <c r="CE913" s="177" t="s">
        <v>361</v>
      </c>
      <c r="CF913" s="177" t="s">
        <v>361</v>
      </c>
      <c r="CG913" s="83" t="s">
        <v>9</v>
      </c>
      <c r="CH913" s="57"/>
      <c r="CV913" s="51"/>
      <c r="CW913" s="51"/>
      <c r="CX913" s="51"/>
      <c r="CY913" s="51"/>
      <c r="CZ913" s="51"/>
      <c r="DA913" s="51"/>
      <c r="DB913" s="51"/>
      <c r="DC913" s="51"/>
      <c r="DD913" s="51"/>
    </row>
    <row r="914" spans="73:108" ht="15" x14ac:dyDescent="0.25">
      <c r="BU914" s="91"/>
      <c r="BV914" s="177">
        <v>2008</v>
      </c>
      <c r="BW914" s="177">
        <v>6</v>
      </c>
      <c r="BX914" s="177" t="s">
        <v>599</v>
      </c>
      <c r="BY914" s="177" t="s">
        <v>262</v>
      </c>
      <c r="BZ914" s="177" t="s">
        <v>263</v>
      </c>
      <c r="CA914" s="177">
        <v>71</v>
      </c>
      <c r="CB914" s="177" t="s">
        <v>264</v>
      </c>
      <c r="CC914" s="122">
        <v>-354.11</v>
      </c>
      <c r="CD914" s="178" t="s">
        <v>27</v>
      </c>
      <c r="CE914" s="177" t="s">
        <v>361</v>
      </c>
      <c r="CF914" s="177" t="s">
        <v>361</v>
      </c>
      <c r="CG914" s="83" t="s">
        <v>9</v>
      </c>
      <c r="CH914" s="57"/>
      <c r="CV914" s="51"/>
      <c r="CW914" s="51"/>
      <c r="CX914" s="51"/>
      <c r="CY914" s="51"/>
      <c r="CZ914" s="51"/>
      <c r="DA914" s="51"/>
      <c r="DB914" s="51"/>
      <c r="DC914" s="51"/>
      <c r="DD914" s="51"/>
    </row>
    <row r="915" spans="73:108" ht="15" x14ac:dyDescent="0.25">
      <c r="BU915" s="91"/>
      <c r="BV915" s="177">
        <v>2008</v>
      </c>
      <c r="BW915" s="177">
        <v>7</v>
      </c>
      <c r="BX915" s="177" t="s">
        <v>599</v>
      </c>
      <c r="BY915" s="177" t="s">
        <v>262</v>
      </c>
      <c r="BZ915" s="177" t="s">
        <v>277</v>
      </c>
      <c r="CA915" s="177">
        <v>1</v>
      </c>
      <c r="CB915" s="177" t="s">
        <v>264</v>
      </c>
      <c r="CC915" s="122">
        <v>-1257.4100000000001</v>
      </c>
      <c r="CD915" s="178" t="s">
        <v>198</v>
      </c>
      <c r="CE915" s="177" t="s">
        <v>361</v>
      </c>
      <c r="CF915" s="177" t="s">
        <v>361</v>
      </c>
      <c r="CG915" s="83" t="s">
        <v>9</v>
      </c>
      <c r="CH915" s="57"/>
      <c r="CV915" s="51"/>
      <c r="CW915" s="51"/>
      <c r="CX915" s="51"/>
      <c r="CY915" s="51"/>
      <c r="CZ915" s="51"/>
      <c r="DA915" s="51"/>
      <c r="DB915" s="51"/>
      <c r="DC915" s="51"/>
      <c r="DD915" s="51"/>
    </row>
    <row r="916" spans="73:108" ht="15" x14ac:dyDescent="0.25">
      <c r="BU916" s="91"/>
      <c r="BV916" s="177">
        <v>2008</v>
      </c>
      <c r="BW916" s="177">
        <v>7</v>
      </c>
      <c r="BX916" s="177" t="s">
        <v>599</v>
      </c>
      <c r="BY916" s="177" t="s">
        <v>262</v>
      </c>
      <c r="BZ916" s="177" t="s">
        <v>263</v>
      </c>
      <c r="CA916" s="177">
        <v>1</v>
      </c>
      <c r="CB916" s="177" t="s">
        <v>264</v>
      </c>
      <c r="CC916" s="122">
        <v>-1257.4100000000001</v>
      </c>
      <c r="CD916" s="178" t="s">
        <v>198</v>
      </c>
      <c r="CE916" s="177" t="s">
        <v>361</v>
      </c>
      <c r="CF916" s="177" t="s">
        <v>361</v>
      </c>
      <c r="CG916" s="83" t="s">
        <v>9</v>
      </c>
      <c r="CH916" s="57"/>
      <c r="CV916" s="51"/>
      <c r="CW916" s="51"/>
      <c r="CX916" s="51"/>
      <c r="CY916" s="51"/>
      <c r="CZ916" s="51"/>
      <c r="DA916" s="51"/>
      <c r="DB916" s="51"/>
      <c r="DC916" s="51"/>
      <c r="DD916" s="51"/>
    </row>
    <row r="917" spans="73:108" ht="15" x14ac:dyDescent="0.25">
      <c r="BU917" s="91"/>
      <c r="BV917" s="177">
        <v>2008</v>
      </c>
      <c r="BW917" s="177">
        <v>7</v>
      </c>
      <c r="BX917" s="177" t="s">
        <v>599</v>
      </c>
      <c r="BY917" s="177" t="s">
        <v>262</v>
      </c>
      <c r="BZ917" s="177" t="s">
        <v>277</v>
      </c>
      <c r="CA917" s="177">
        <v>71</v>
      </c>
      <c r="CB917" s="177" t="s">
        <v>264</v>
      </c>
      <c r="CC917" s="122">
        <v>-377.22</v>
      </c>
      <c r="CD917" s="178" t="s">
        <v>27</v>
      </c>
      <c r="CE917" s="177" t="s">
        <v>361</v>
      </c>
      <c r="CF917" s="177" t="s">
        <v>361</v>
      </c>
      <c r="CG917" s="83" t="s">
        <v>9</v>
      </c>
      <c r="CH917" s="57"/>
      <c r="CV917" s="51"/>
      <c r="CW917" s="51"/>
      <c r="CX917" s="51"/>
      <c r="CY917" s="51"/>
      <c r="CZ917" s="51"/>
      <c r="DA917" s="51"/>
      <c r="DB917" s="51"/>
      <c r="DC917" s="51"/>
      <c r="DD917" s="51"/>
    </row>
    <row r="918" spans="73:108" ht="15" x14ac:dyDescent="0.25">
      <c r="BU918" s="91"/>
      <c r="BV918" s="177">
        <v>2008</v>
      </c>
      <c r="BW918" s="177">
        <v>7</v>
      </c>
      <c r="BX918" s="177" t="s">
        <v>599</v>
      </c>
      <c r="BY918" s="177" t="s">
        <v>262</v>
      </c>
      <c r="BZ918" s="177" t="s">
        <v>263</v>
      </c>
      <c r="CA918" s="177">
        <v>71</v>
      </c>
      <c r="CB918" s="177" t="s">
        <v>264</v>
      </c>
      <c r="CC918" s="122">
        <v>-377.22</v>
      </c>
      <c r="CD918" s="178" t="s">
        <v>27</v>
      </c>
      <c r="CE918" s="177" t="s">
        <v>361</v>
      </c>
      <c r="CF918" s="177" t="s">
        <v>361</v>
      </c>
      <c r="CG918" s="83" t="s">
        <v>9</v>
      </c>
      <c r="CH918" s="57"/>
      <c r="CV918" s="51"/>
      <c r="CW918" s="51"/>
      <c r="CX918" s="51"/>
      <c r="CY918" s="51"/>
      <c r="CZ918" s="51"/>
      <c r="DA918" s="51"/>
      <c r="DB918" s="51"/>
      <c r="DC918" s="51"/>
      <c r="DD918" s="51"/>
    </row>
    <row r="919" spans="73:108" ht="15" x14ac:dyDescent="0.25">
      <c r="BU919" s="91"/>
      <c r="BV919" s="177">
        <v>2008</v>
      </c>
      <c r="BW919" s="177">
        <v>8</v>
      </c>
      <c r="BX919" s="177" t="s">
        <v>599</v>
      </c>
      <c r="BY919" s="177" t="s">
        <v>262</v>
      </c>
      <c r="BZ919" s="177" t="s">
        <v>277</v>
      </c>
      <c r="CA919" s="177">
        <v>1</v>
      </c>
      <c r="CB919" s="177" t="s">
        <v>264</v>
      </c>
      <c r="CC919" s="122">
        <v>-315.58</v>
      </c>
      <c r="CD919" s="178" t="s">
        <v>198</v>
      </c>
      <c r="CE919" s="177" t="s">
        <v>361</v>
      </c>
      <c r="CF919" s="177" t="s">
        <v>361</v>
      </c>
      <c r="CG919" s="83" t="s">
        <v>9</v>
      </c>
      <c r="CH919" s="57"/>
      <c r="CV919" s="51"/>
      <c r="CW919" s="51"/>
      <c r="CX919" s="51"/>
      <c r="CY919" s="51"/>
      <c r="CZ919" s="51"/>
      <c r="DA919" s="51"/>
      <c r="DB919" s="51"/>
      <c r="DC919" s="51"/>
      <c r="DD919" s="51"/>
    </row>
    <row r="920" spans="73:108" ht="15" x14ac:dyDescent="0.25">
      <c r="BU920" s="91"/>
      <c r="BV920" s="177">
        <v>2008</v>
      </c>
      <c r="BW920" s="177">
        <v>8</v>
      </c>
      <c r="BX920" s="177" t="s">
        <v>599</v>
      </c>
      <c r="BY920" s="177" t="s">
        <v>262</v>
      </c>
      <c r="BZ920" s="177" t="s">
        <v>263</v>
      </c>
      <c r="CA920" s="177">
        <v>1</v>
      </c>
      <c r="CB920" s="177" t="s">
        <v>264</v>
      </c>
      <c r="CC920" s="122">
        <v>-315.58</v>
      </c>
      <c r="CD920" s="178" t="s">
        <v>198</v>
      </c>
      <c r="CE920" s="177" t="s">
        <v>361</v>
      </c>
      <c r="CF920" s="177" t="s">
        <v>361</v>
      </c>
      <c r="CG920" s="83" t="s">
        <v>9</v>
      </c>
      <c r="CH920" s="57"/>
      <c r="CV920" s="51"/>
      <c r="CW920" s="51"/>
      <c r="CX920" s="51"/>
      <c r="CY920" s="51"/>
      <c r="CZ920" s="51"/>
      <c r="DA920" s="51"/>
      <c r="DB920" s="51"/>
      <c r="DC920" s="51"/>
      <c r="DD920" s="51"/>
    </row>
    <row r="921" spans="73:108" ht="15" x14ac:dyDescent="0.25">
      <c r="BU921" s="91"/>
      <c r="BV921" s="177">
        <v>2008</v>
      </c>
      <c r="BW921" s="177">
        <v>8</v>
      </c>
      <c r="BX921" s="177" t="s">
        <v>599</v>
      </c>
      <c r="BY921" s="177" t="s">
        <v>262</v>
      </c>
      <c r="BZ921" s="177" t="s">
        <v>277</v>
      </c>
      <c r="CA921" s="177">
        <v>71</v>
      </c>
      <c r="CB921" s="177" t="s">
        <v>264</v>
      </c>
      <c r="CC921" s="122">
        <v>-94.67</v>
      </c>
      <c r="CD921" s="178" t="s">
        <v>27</v>
      </c>
      <c r="CE921" s="177" t="s">
        <v>361</v>
      </c>
      <c r="CF921" s="177" t="s">
        <v>361</v>
      </c>
      <c r="CG921" s="83" t="s">
        <v>9</v>
      </c>
      <c r="CH921" s="57"/>
      <c r="CV921" s="51"/>
      <c r="CW921" s="51"/>
      <c r="CX921" s="51"/>
      <c r="CY921" s="51"/>
      <c r="CZ921" s="51"/>
      <c r="DA921" s="51"/>
      <c r="DB921" s="51"/>
      <c r="DC921" s="51"/>
      <c r="DD921" s="51"/>
    </row>
    <row r="922" spans="73:108" ht="15" x14ac:dyDescent="0.25">
      <c r="BU922" s="91"/>
      <c r="BV922" s="177">
        <v>2008</v>
      </c>
      <c r="BW922" s="177">
        <v>8</v>
      </c>
      <c r="BX922" s="177" t="s">
        <v>599</v>
      </c>
      <c r="BY922" s="177" t="s">
        <v>262</v>
      </c>
      <c r="BZ922" s="177" t="s">
        <v>263</v>
      </c>
      <c r="CA922" s="177">
        <v>71</v>
      </c>
      <c r="CB922" s="177" t="s">
        <v>264</v>
      </c>
      <c r="CC922" s="122">
        <v>-94.67</v>
      </c>
      <c r="CD922" s="178" t="s">
        <v>27</v>
      </c>
      <c r="CE922" s="177" t="s">
        <v>361</v>
      </c>
      <c r="CF922" s="177" t="s">
        <v>361</v>
      </c>
      <c r="CG922" s="83" t="s">
        <v>9</v>
      </c>
      <c r="CH922" s="57"/>
      <c r="CV922" s="51"/>
      <c r="CW922" s="51"/>
      <c r="CX922" s="51"/>
      <c r="CY922" s="51"/>
      <c r="CZ922" s="51"/>
      <c r="DA922" s="51"/>
      <c r="DB922" s="51"/>
      <c r="DC922" s="51"/>
      <c r="DD922" s="51"/>
    </row>
    <row r="923" spans="73:108" ht="15" x14ac:dyDescent="0.25">
      <c r="BU923" s="91"/>
      <c r="BV923" s="177">
        <v>2008</v>
      </c>
      <c r="BW923" s="177">
        <v>9</v>
      </c>
      <c r="BX923" s="177" t="s">
        <v>599</v>
      </c>
      <c r="BY923" s="177" t="s">
        <v>262</v>
      </c>
      <c r="BZ923" s="177" t="s">
        <v>277</v>
      </c>
      <c r="CA923" s="177">
        <v>1</v>
      </c>
      <c r="CB923" s="177" t="s">
        <v>264</v>
      </c>
      <c r="CC923" s="122">
        <v>-773.48</v>
      </c>
      <c r="CD923" s="178" t="s">
        <v>198</v>
      </c>
      <c r="CE923" s="177" t="s">
        <v>361</v>
      </c>
      <c r="CF923" s="177" t="s">
        <v>361</v>
      </c>
      <c r="CG923" s="83" t="s">
        <v>9</v>
      </c>
      <c r="CH923" s="57"/>
      <c r="CV923" s="51"/>
      <c r="CW923" s="51"/>
      <c r="CX923" s="51"/>
      <c r="CY923" s="51"/>
      <c r="CZ923" s="51"/>
      <c r="DA923" s="51"/>
      <c r="DB923" s="51"/>
      <c r="DC923" s="51"/>
      <c r="DD923" s="51"/>
    </row>
    <row r="924" spans="73:108" ht="15" x14ac:dyDescent="0.25">
      <c r="BU924" s="91"/>
      <c r="BV924" s="177">
        <v>2008</v>
      </c>
      <c r="BW924" s="177">
        <v>9</v>
      </c>
      <c r="BX924" s="177" t="s">
        <v>599</v>
      </c>
      <c r="BY924" s="177" t="s">
        <v>262</v>
      </c>
      <c r="BZ924" s="177" t="s">
        <v>263</v>
      </c>
      <c r="CA924" s="177">
        <v>1</v>
      </c>
      <c r="CB924" s="177" t="s">
        <v>264</v>
      </c>
      <c r="CC924" s="122">
        <v>-773.48</v>
      </c>
      <c r="CD924" s="178" t="s">
        <v>198</v>
      </c>
      <c r="CE924" s="177" t="s">
        <v>361</v>
      </c>
      <c r="CF924" s="177" t="s">
        <v>361</v>
      </c>
      <c r="CG924" s="83" t="s">
        <v>9</v>
      </c>
      <c r="CH924" s="57"/>
      <c r="CV924" s="51"/>
      <c r="CW924" s="51"/>
      <c r="CX924" s="51"/>
      <c r="CY924" s="51"/>
      <c r="CZ924" s="51"/>
      <c r="DA924" s="51"/>
      <c r="DB924" s="51"/>
      <c r="DC924" s="51"/>
      <c r="DD924" s="51"/>
    </row>
    <row r="925" spans="73:108" ht="15" x14ac:dyDescent="0.25">
      <c r="BU925" s="91"/>
      <c r="BV925" s="177">
        <v>2008</v>
      </c>
      <c r="BW925" s="177">
        <v>9</v>
      </c>
      <c r="BX925" s="177" t="s">
        <v>599</v>
      </c>
      <c r="BY925" s="177" t="s">
        <v>262</v>
      </c>
      <c r="BZ925" s="177" t="s">
        <v>277</v>
      </c>
      <c r="CA925" s="177">
        <v>71</v>
      </c>
      <c r="CB925" s="177" t="s">
        <v>264</v>
      </c>
      <c r="CC925" s="122">
        <v>-232.04</v>
      </c>
      <c r="CD925" s="178" t="s">
        <v>27</v>
      </c>
      <c r="CE925" s="177" t="s">
        <v>361</v>
      </c>
      <c r="CF925" s="177" t="s">
        <v>361</v>
      </c>
      <c r="CG925" s="83" t="s">
        <v>9</v>
      </c>
      <c r="CH925" s="57"/>
      <c r="CV925" s="51"/>
      <c r="CW925" s="51"/>
      <c r="CX925" s="51"/>
      <c r="CY925" s="51"/>
      <c r="CZ925" s="51"/>
      <c r="DA925" s="51"/>
      <c r="DB925" s="51"/>
      <c r="DC925" s="51"/>
      <c r="DD925" s="51"/>
    </row>
    <row r="926" spans="73:108" ht="15" x14ac:dyDescent="0.25">
      <c r="BU926" s="91"/>
      <c r="BV926" s="177">
        <v>2008</v>
      </c>
      <c r="BW926" s="177">
        <v>9</v>
      </c>
      <c r="BX926" s="177" t="s">
        <v>599</v>
      </c>
      <c r="BY926" s="177" t="s">
        <v>262</v>
      </c>
      <c r="BZ926" s="177" t="s">
        <v>263</v>
      </c>
      <c r="CA926" s="177">
        <v>71</v>
      </c>
      <c r="CB926" s="177" t="s">
        <v>264</v>
      </c>
      <c r="CC926" s="122">
        <v>-232.04</v>
      </c>
      <c r="CD926" s="178" t="s">
        <v>27</v>
      </c>
      <c r="CE926" s="177" t="s">
        <v>361</v>
      </c>
      <c r="CF926" s="177" t="s">
        <v>361</v>
      </c>
      <c r="CG926" s="83" t="s">
        <v>9</v>
      </c>
      <c r="CH926" s="57"/>
      <c r="CV926" s="51"/>
      <c r="CW926" s="51"/>
      <c r="CX926" s="51"/>
      <c r="CY926" s="51"/>
      <c r="CZ926" s="51"/>
      <c r="DA926" s="51"/>
      <c r="DB926" s="51"/>
      <c r="DC926" s="51"/>
      <c r="DD926" s="51"/>
    </row>
    <row r="927" spans="73:108" ht="15" x14ac:dyDescent="0.25">
      <c r="BU927" s="91"/>
      <c r="BV927" s="177">
        <v>2008</v>
      </c>
      <c r="BW927" s="177">
        <v>10</v>
      </c>
      <c r="BX927" s="177" t="s">
        <v>599</v>
      </c>
      <c r="BY927" s="177" t="s">
        <v>262</v>
      </c>
      <c r="BZ927" s="177" t="s">
        <v>277</v>
      </c>
      <c r="CA927" s="177">
        <v>1</v>
      </c>
      <c r="CB927" s="177" t="s">
        <v>264</v>
      </c>
      <c r="CC927" s="122">
        <v>-772.99</v>
      </c>
      <c r="CD927" s="178" t="s">
        <v>198</v>
      </c>
      <c r="CE927" s="177" t="s">
        <v>361</v>
      </c>
      <c r="CF927" s="177" t="s">
        <v>361</v>
      </c>
      <c r="CG927" s="83" t="s">
        <v>9</v>
      </c>
      <c r="CH927" s="57"/>
      <c r="CV927" s="51"/>
      <c r="CW927" s="51"/>
      <c r="CX927" s="51"/>
      <c r="CY927" s="51"/>
      <c r="CZ927" s="51"/>
      <c r="DA927" s="51"/>
      <c r="DB927" s="51"/>
      <c r="DC927" s="51"/>
      <c r="DD927" s="51"/>
    </row>
    <row r="928" spans="73:108" ht="15" x14ac:dyDescent="0.25">
      <c r="BU928" s="91"/>
      <c r="BV928" s="177">
        <v>2008</v>
      </c>
      <c r="BW928" s="177">
        <v>10</v>
      </c>
      <c r="BX928" s="177" t="s">
        <v>599</v>
      </c>
      <c r="BY928" s="177" t="s">
        <v>262</v>
      </c>
      <c r="BZ928" s="177" t="s">
        <v>263</v>
      </c>
      <c r="CA928" s="177">
        <v>1</v>
      </c>
      <c r="CB928" s="177" t="s">
        <v>264</v>
      </c>
      <c r="CC928" s="122">
        <v>-772.99</v>
      </c>
      <c r="CD928" s="178" t="s">
        <v>198</v>
      </c>
      <c r="CE928" s="177" t="s">
        <v>361</v>
      </c>
      <c r="CF928" s="177" t="s">
        <v>361</v>
      </c>
      <c r="CG928" s="83" t="s">
        <v>9</v>
      </c>
      <c r="CH928" s="57"/>
      <c r="CV928" s="51"/>
      <c r="CW928" s="51"/>
      <c r="CX928" s="51"/>
      <c r="CY928" s="51"/>
      <c r="CZ928" s="51"/>
      <c r="DA928" s="51"/>
      <c r="DB928" s="51"/>
      <c r="DC928" s="51"/>
      <c r="DD928" s="51"/>
    </row>
    <row r="929" spans="73:108" ht="15" x14ac:dyDescent="0.25">
      <c r="BU929" s="91"/>
      <c r="BV929" s="177">
        <v>2008</v>
      </c>
      <c r="BW929" s="177">
        <v>10</v>
      </c>
      <c r="BX929" s="177" t="s">
        <v>599</v>
      </c>
      <c r="BY929" s="177" t="s">
        <v>262</v>
      </c>
      <c r="BZ929" s="177" t="s">
        <v>277</v>
      </c>
      <c r="CA929" s="177">
        <v>71</v>
      </c>
      <c r="CB929" s="177" t="s">
        <v>264</v>
      </c>
      <c r="CC929" s="122">
        <v>-231.9</v>
      </c>
      <c r="CD929" s="178" t="s">
        <v>27</v>
      </c>
      <c r="CE929" s="177" t="s">
        <v>361</v>
      </c>
      <c r="CF929" s="177" t="s">
        <v>361</v>
      </c>
      <c r="CG929" s="83" t="s">
        <v>9</v>
      </c>
      <c r="CH929" s="57"/>
      <c r="CV929" s="51"/>
      <c r="CW929" s="51"/>
      <c r="CX929" s="51"/>
      <c r="CY929" s="51"/>
      <c r="CZ929" s="51"/>
      <c r="DA929" s="51"/>
      <c r="DB929" s="51"/>
      <c r="DC929" s="51"/>
      <c r="DD929" s="51"/>
    </row>
    <row r="930" spans="73:108" ht="15" x14ac:dyDescent="0.25">
      <c r="BU930" s="91"/>
      <c r="BV930" s="177">
        <v>2008</v>
      </c>
      <c r="BW930" s="177">
        <v>10</v>
      </c>
      <c r="BX930" s="177" t="s">
        <v>599</v>
      </c>
      <c r="BY930" s="177" t="s">
        <v>262</v>
      </c>
      <c r="BZ930" s="177" t="s">
        <v>263</v>
      </c>
      <c r="CA930" s="177">
        <v>71</v>
      </c>
      <c r="CB930" s="177" t="s">
        <v>264</v>
      </c>
      <c r="CC930" s="122">
        <v>-231.9</v>
      </c>
      <c r="CD930" s="178" t="s">
        <v>27</v>
      </c>
      <c r="CE930" s="177" t="s">
        <v>361</v>
      </c>
      <c r="CF930" s="177" t="s">
        <v>361</v>
      </c>
      <c r="CG930" s="83" t="s">
        <v>9</v>
      </c>
      <c r="CH930" s="57"/>
      <c r="CV930" s="51"/>
      <c r="CW930" s="51"/>
      <c r="CX930" s="51"/>
      <c r="CY930" s="51"/>
      <c r="CZ930" s="51"/>
      <c r="DA930" s="51"/>
      <c r="DB930" s="51"/>
      <c r="DC930" s="51"/>
      <c r="DD930" s="51"/>
    </row>
    <row r="931" spans="73:108" ht="15" x14ac:dyDescent="0.25">
      <c r="BU931" s="91"/>
      <c r="BV931" s="177">
        <v>2008</v>
      </c>
      <c r="BW931" s="177">
        <v>11</v>
      </c>
      <c r="BX931" s="177" t="s">
        <v>599</v>
      </c>
      <c r="BY931" s="177" t="s">
        <v>262</v>
      </c>
      <c r="BZ931" s="177" t="s">
        <v>277</v>
      </c>
      <c r="CA931" s="177">
        <v>1</v>
      </c>
      <c r="CB931" s="177" t="s">
        <v>264</v>
      </c>
      <c r="CC931" s="122">
        <v>-351.23</v>
      </c>
      <c r="CD931" s="178" t="s">
        <v>198</v>
      </c>
      <c r="CE931" s="177" t="s">
        <v>361</v>
      </c>
      <c r="CF931" s="177" t="s">
        <v>361</v>
      </c>
      <c r="CG931" s="83" t="s">
        <v>9</v>
      </c>
      <c r="CH931" s="57"/>
      <c r="CV931" s="51"/>
      <c r="CW931" s="51"/>
      <c r="CX931" s="51"/>
      <c r="CY931" s="51"/>
      <c r="CZ931" s="51"/>
      <c r="DA931" s="51"/>
      <c r="DB931" s="51"/>
      <c r="DC931" s="51"/>
      <c r="DD931" s="51"/>
    </row>
    <row r="932" spans="73:108" ht="15" x14ac:dyDescent="0.25">
      <c r="BU932" s="91"/>
      <c r="BV932" s="177">
        <v>2008</v>
      </c>
      <c r="BW932" s="177">
        <v>11</v>
      </c>
      <c r="BX932" s="177" t="s">
        <v>599</v>
      </c>
      <c r="BY932" s="177" t="s">
        <v>262</v>
      </c>
      <c r="BZ932" s="177" t="s">
        <v>263</v>
      </c>
      <c r="CA932" s="177">
        <v>1</v>
      </c>
      <c r="CB932" s="177" t="s">
        <v>264</v>
      </c>
      <c r="CC932" s="122">
        <v>-351.23</v>
      </c>
      <c r="CD932" s="178" t="s">
        <v>198</v>
      </c>
      <c r="CE932" s="177" t="s">
        <v>361</v>
      </c>
      <c r="CF932" s="177" t="s">
        <v>361</v>
      </c>
      <c r="CG932" s="83" t="s">
        <v>9</v>
      </c>
      <c r="CH932" s="57"/>
      <c r="CV932" s="51"/>
      <c r="CW932" s="51"/>
      <c r="CX932" s="51"/>
      <c r="CY932" s="51"/>
      <c r="CZ932" s="51"/>
      <c r="DA932" s="51"/>
      <c r="DB932" s="51"/>
      <c r="DC932" s="51"/>
      <c r="DD932" s="51"/>
    </row>
    <row r="933" spans="73:108" ht="15" x14ac:dyDescent="0.25">
      <c r="BU933" s="91"/>
      <c r="BV933" s="177">
        <v>2008</v>
      </c>
      <c r="BW933" s="177">
        <v>11</v>
      </c>
      <c r="BX933" s="177" t="s">
        <v>599</v>
      </c>
      <c r="BY933" s="177" t="s">
        <v>262</v>
      </c>
      <c r="BZ933" s="177" t="s">
        <v>277</v>
      </c>
      <c r="CA933" s="177">
        <v>71</v>
      </c>
      <c r="CB933" s="177" t="s">
        <v>264</v>
      </c>
      <c r="CC933" s="122">
        <v>-105.37</v>
      </c>
      <c r="CD933" s="178" t="s">
        <v>27</v>
      </c>
      <c r="CE933" s="177" t="s">
        <v>361</v>
      </c>
      <c r="CF933" s="177" t="s">
        <v>361</v>
      </c>
      <c r="CG933" s="83" t="s">
        <v>9</v>
      </c>
      <c r="CH933" s="57"/>
      <c r="CV933" s="51"/>
      <c r="CW933" s="51"/>
      <c r="CX933" s="51"/>
      <c r="CY933" s="51"/>
      <c r="CZ933" s="51"/>
      <c r="DA933" s="51"/>
      <c r="DB933" s="51"/>
      <c r="DC933" s="51"/>
      <c r="DD933" s="51"/>
    </row>
    <row r="934" spans="73:108" ht="15" x14ac:dyDescent="0.25">
      <c r="BU934" s="91"/>
      <c r="BV934" s="177">
        <v>2008</v>
      </c>
      <c r="BW934" s="177">
        <v>11</v>
      </c>
      <c r="BX934" s="177" t="s">
        <v>599</v>
      </c>
      <c r="BY934" s="177" t="s">
        <v>262</v>
      </c>
      <c r="BZ934" s="177" t="s">
        <v>263</v>
      </c>
      <c r="CA934" s="177">
        <v>71</v>
      </c>
      <c r="CB934" s="177" t="s">
        <v>264</v>
      </c>
      <c r="CC934" s="122">
        <v>-105.37</v>
      </c>
      <c r="CD934" s="178" t="s">
        <v>27</v>
      </c>
      <c r="CE934" s="177" t="s">
        <v>361</v>
      </c>
      <c r="CF934" s="177" t="s">
        <v>361</v>
      </c>
      <c r="CG934" s="83" t="s">
        <v>9</v>
      </c>
      <c r="CH934" s="57"/>
      <c r="CV934" s="51"/>
      <c r="CW934" s="51"/>
      <c r="CX934" s="51"/>
      <c r="CY934" s="51"/>
      <c r="CZ934" s="51"/>
      <c r="DA934" s="51"/>
      <c r="DB934" s="51"/>
      <c r="DC934" s="51"/>
      <c r="DD934" s="51"/>
    </row>
    <row r="935" spans="73:108" ht="15" x14ac:dyDescent="0.25">
      <c r="BU935" s="91"/>
      <c r="BV935" s="177">
        <v>2008</v>
      </c>
      <c r="BW935" s="177">
        <v>11</v>
      </c>
      <c r="BX935" s="177" t="s">
        <v>261</v>
      </c>
      <c r="BY935" s="177" t="s">
        <v>262</v>
      </c>
      <c r="BZ935" s="177" t="s">
        <v>277</v>
      </c>
      <c r="CA935" s="177">
        <v>1</v>
      </c>
      <c r="CB935" s="177" t="s">
        <v>264</v>
      </c>
      <c r="CC935" s="122">
        <v>-674.11</v>
      </c>
      <c r="CD935" s="178" t="s">
        <v>198</v>
      </c>
      <c r="CE935" s="177" t="s">
        <v>361</v>
      </c>
      <c r="CF935" s="177" t="s">
        <v>361</v>
      </c>
      <c r="CG935" s="83" t="s">
        <v>9</v>
      </c>
      <c r="CH935" s="57"/>
      <c r="CV935" s="51"/>
      <c r="CW935" s="51"/>
      <c r="CX935" s="51"/>
      <c r="CY935" s="51"/>
      <c r="CZ935" s="51"/>
      <c r="DA935" s="51"/>
      <c r="DB935" s="51"/>
      <c r="DC935" s="51"/>
      <c r="DD935" s="51"/>
    </row>
    <row r="936" spans="73:108" ht="15" x14ac:dyDescent="0.25">
      <c r="BU936" s="91"/>
      <c r="BV936" s="177">
        <v>2008</v>
      </c>
      <c r="BW936" s="177">
        <v>11</v>
      </c>
      <c r="BX936" s="177" t="s">
        <v>261</v>
      </c>
      <c r="BY936" s="177" t="s">
        <v>262</v>
      </c>
      <c r="BZ936" s="177" t="s">
        <v>277</v>
      </c>
      <c r="CA936" s="177">
        <v>71</v>
      </c>
      <c r="CB936" s="177" t="s">
        <v>264</v>
      </c>
      <c r="CC936" s="122">
        <v>-202.23</v>
      </c>
      <c r="CD936" s="178" t="s">
        <v>27</v>
      </c>
      <c r="CE936" s="177" t="s">
        <v>361</v>
      </c>
      <c r="CF936" s="177" t="s">
        <v>361</v>
      </c>
      <c r="CG936" s="83" t="s">
        <v>9</v>
      </c>
      <c r="CH936" s="57"/>
      <c r="CV936" s="51"/>
      <c r="CW936" s="51"/>
      <c r="CX936" s="51"/>
      <c r="CY936" s="51"/>
      <c r="CZ936" s="51"/>
      <c r="DA936" s="51"/>
      <c r="DB936" s="51"/>
      <c r="DC936" s="51"/>
      <c r="DD936" s="51"/>
    </row>
    <row r="937" spans="73:108" ht="15" x14ac:dyDescent="0.25">
      <c r="BU937" s="91"/>
      <c r="BV937" s="177">
        <v>2008</v>
      </c>
      <c r="BW937" s="177">
        <v>12</v>
      </c>
      <c r="BX937" s="177" t="s">
        <v>261</v>
      </c>
      <c r="BY937" s="177" t="s">
        <v>262</v>
      </c>
      <c r="BZ937" s="177" t="s">
        <v>277</v>
      </c>
      <c r="CA937" s="177">
        <v>1</v>
      </c>
      <c r="CB937" s="177" t="s">
        <v>264</v>
      </c>
      <c r="CC937" s="122">
        <v>-2628.51</v>
      </c>
      <c r="CD937" s="178" t="s">
        <v>198</v>
      </c>
      <c r="CE937" s="177" t="s">
        <v>361</v>
      </c>
      <c r="CF937" s="177" t="s">
        <v>361</v>
      </c>
      <c r="CG937" s="83" t="s">
        <v>9</v>
      </c>
      <c r="CH937" s="57"/>
      <c r="CV937" s="51"/>
      <c r="CW937" s="51"/>
      <c r="CX937" s="51"/>
      <c r="CY937" s="51"/>
      <c r="CZ937" s="51"/>
      <c r="DA937" s="51"/>
      <c r="DB937" s="51"/>
      <c r="DC937" s="51"/>
      <c r="DD937" s="51"/>
    </row>
    <row r="938" spans="73:108" ht="15" x14ac:dyDescent="0.25">
      <c r="BU938" s="91"/>
      <c r="BV938" s="177">
        <v>2008</v>
      </c>
      <c r="BW938" s="177">
        <v>12</v>
      </c>
      <c r="BX938" s="177" t="s">
        <v>261</v>
      </c>
      <c r="BY938" s="177" t="s">
        <v>262</v>
      </c>
      <c r="BZ938" s="177" t="s">
        <v>277</v>
      </c>
      <c r="CA938" s="177">
        <v>71</v>
      </c>
      <c r="CB938" s="177" t="s">
        <v>264</v>
      </c>
      <c r="CC938" s="122">
        <v>-788.55</v>
      </c>
      <c r="CD938" s="178" t="s">
        <v>27</v>
      </c>
      <c r="CE938" s="177" t="s">
        <v>361</v>
      </c>
      <c r="CF938" s="177" t="s">
        <v>361</v>
      </c>
      <c r="CG938" s="83" t="s">
        <v>9</v>
      </c>
      <c r="CH938" s="57"/>
      <c r="CV938" s="51"/>
      <c r="CW938" s="51"/>
      <c r="CX938" s="51"/>
      <c r="CY938" s="51"/>
      <c r="CZ938" s="51"/>
      <c r="DA938" s="51"/>
      <c r="DB938" s="51"/>
      <c r="DC938" s="51"/>
      <c r="DD938" s="51"/>
    </row>
    <row r="939" spans="73:108" ht="15" x14ac:dyDescent="0.25">
      <c r="BU939" s="91"/>
      <c r="BV939" s="177">
        <v>2009</v>
      </c>
      <c r="BW939" s="177">
        <v>1</v>
      </c>
      <c r="BX939" s="177" t="s">
        <v>261</v>
      </c>
      <c r="BY939" s="177" t="s">
        <v>262</v>
      </c>
      <c r="BZ939" s="177" t="s">
        <v>277</v>
      </c>
      <c r="CA939" s="177">
        <v>1</v>
      </c>
      <c r="CB939" s="177" t="s">
        <v>264</v>
      </c>
      <c r="CC939" s="122">
        <v>-941.27</v>
      </c>
      <c r="CD939" s="178" t="s">
        <v>198</v>
      </c>
      <c r="CE939" s="177" t="s">
        <v>361</v>
      </c>
      <c r="CF939" s="177" t="s">
        <v>361</v>
      </c>
      <c r="CG939" s="83" t="s">
        <v>9</v>
      </c>
      <c r="CH939" s="57"/>
      <c r="CV939" s="51"/>
      <c r="CW939" s="51"/>
      <c r="CX939" s="51"/>
      <c r="CY939" s="51"/>
      <c r="CZ939" s="51"/>
      <c r="DA939" s="51"/>
      <c r="DB939" s="51"/>
      <c r="DC939" s="51"/>
      <c r="DD939" s="51"/>
    </row>
    <row r="940" spans="73:108" ht="15" x14ac:dyDescent="0.25">
      <c r="BU940" s="91"/>
      <c r="BV940" s="177">
        <v>2009</v>
      </c>
      <c r="BW940" s="177">
        <v>1</v>
      </c>
      <c r="BX940" s="177" t="s">
        <v>261</v>
      </c>
      <c r="BY940" s="177" t="s">
        <v>262</v>
      </c>
      <c r="BZ940" s="177" t="s">
        <v>277</v>
      </c>
      <c r="CA940" s="177">
        <v>71</v>
      </c>
      <c r="CB940" s="177" t="s">
        <v>264</v>
      </c>
      <c r="CC940" s="122">
        <v>-282.38</v>
      </c>
      <c r="CD940" s="178" t="s">
        <v>27</v>
      </c>
      <c r="CE940" s="177" t="s">
        <v>361</v>
      </c>
      <c r="CF940" s="177" t="s">
        <v>361</v>
      </c>
      <c r="CG940" s="83" t="s">
        <v>9</v>
      </c>
      <c r="CH940" s="57"/>
      <c r="CV940" s="51"/>
      <c r="CW940" s="51"/>
      <c r="CX940" s="51"/>
      <c r="CY940" s="51"/>
      <c r="CZ940" s="51"/>
      <c r="DA940" s="51"/>
      <c r="DB940" s="51"/>
      <c r="DC940" s="51"/>
      <c r="DD940" s="51"/>
    </row>
    <row r="941" spans="73:108" ht="15" x14ac:dyDescent="0.25">
      <c r="BU941" s="91"/>
      <c r="BV941" s="177">
        <v>2010</v>
      </c>
      <c r="BW941" s="177">
        <v>2</v>
      </c>
      <c r="BX941" s="177" t="s">
        <v>1546</v>
      </c>
      <c r="BY941" s="177" t="s">
        <v>262</v>
      </c>
      <c r="BZ941" s="177" t="s">
        <v>277</v>
      </c>
      <c r="CA941" s="177">
        <v>2</v>
      </c>
      <c r="CB941" s="177" t="s">
        <v>264</v>
      </c>
      <c r="CC941" s="122">
        <v>19.71</v>
      </c>
      <c r="CD941" s="178" t="s">
        <v>41</v>
      </c>
      <c r="CE941" s="177" t="s">
        <v>320</v>
      </c>
      <c r="CF941" s="177" t="s">
        <v>320</v>
      </c>
      <c r="CG941" s="83" t="s">
        <v>9</v>
      </c>
      <c r="CH941" s="57"/>
      <c r="CV941" s="51"/>
      <c r="CW941" s="51"/>
      <c r="CX941" s="51"/>
      <c r="CY941" s="51"/>
      <c r="CZ941" s="51"/>
      <c r="DA941" s="51"/>
      <c r="DB941" s="51"/>
      <c r="DC941" s="51"/>
      <c r="DD941" s="51"/>
    </row>
    <row r="942" spans="73:108" ht="15" x14ac:dyDescent="0.25">
      <c r="BU942" s="91"/>
      <c r="BV942" s="177">
        <v>2010</v>
      </c>
      <c r="BW942" s="177">
        <v>2</v>
      </c>
      <c r="BX942" s="177" t="s">
        <v>1546</v>
      </c>
      <c r="BY942" s="177" t="s">
        <v>262</v>
      </c>
      <c r="BZ942" s="177" t="s">
        <v>277</v>
      </c>
      <c r="CA942" s="177">
        <v>72</v>
      </c>
      <c r="CB942" s="177" t="s">
        <v>264</v>
      </c>
      <c r="CC942" s="122">
        <v>7.49</v>
      </c>
      <c r="CD942" s="178" t="s">
        <v>45</v>
      </c>
      <c r="CE942" s="177" t="s">
        <v>320</v>
      </c>
      <c r="CF942" s="177" t="s">
        <v>320</v>
      </c>
      <c r="CG942" s="83" t="s">
        <v>9</v>
      </c>
      <c r="CH942" s="57"/>
      <c r="CV942" s="51"/>
      <c r="CW942" s="51"/>
      <c r="CX942" s="51"/>
      <c r="CY942" s="51"/>
      <c r="CZ942" s="51"/>
      <c r="DA942" s="51"/>
      <c r="DB942" s="51"/>
      <c r="DC942" s="51"/>
      <c r="DD942" s="51"/>
    </row>
    <row r="943" spans="73:108" ht="15" x14ac:dyDescent="0.25">
      <c r="BU943" s="91"/>
      <c r="BV943" s="177">
        <v>2010</v>
      </c>
      <c r="BW943" s="177">
        <v>3</v>
      </c>
      <c r="BX943" s="177" t="s">
        <v>1546</v>
      </c>
      <c r="BY943" s="177" t="s">
        <v>262</v>
      </c>
      <c r="BZ943" s="177" t="s">
        <v>277</v>
      </c>
      <c r="CA943" s="177">
        <v>2</v>
      </c>
      <c r="CB943" s="177" t="s">
        <v>264</v>
      </c>
      <c r="CC943" s="122">
        <v>59.23</v>
      </c>
      <c r="CD943" s="178" t="s">
        <v>41</v>
      </c>
      <c r="CE943" s="177" t="s">
        <v>320</v>
      </c>
      <c r="CF943" s="177" t="s">
        <v>320</v>
      </c>
      <c r="CG943" s="83" t="s">
        <v>9</v>
      </c>
      <c r="CH943" s="57"/>
      <c r="CV943" s="51"/>
      <c r="CW943" s="51"/>
      <c r="CX943" s="51"/>
      <c r="CY943" s="51"/>
      <c r="CZ943" s="51"/>
      <c r="DA943" s="51"/>
      <c r="DB943" s="51"/>
      <c r="DC943" s="51"/>
      <c r="DD943" s="51"/>
    </row>
    <row r="944" spans="73:108" ht="15" x14ac:dyDescent="0.25">
      <c r="BU944" s="91"/>
      <c r="BV944" s="177">
        <v>2010</v>
      </c>
      <c r="BW944" s="177">
        <v>3</v>
      </c>
      <c r="BX944" s="177" t="s">
        <v>1546</v>
      </c>
      <c r="BY944" s="177" t="s">
        <v>262</v>
      </c>
      <c r="BZ944" s="177" t="s">
        <v>277</v>
      </c>
      <c r="CA944" s="177">
        <v>72</v>
      </c>
      <c r="CB944" s="177" t="s">
        <v>264</v>
      </c>
      <c r="CC944" s="122">
        <v>22.51</v>
      </c>
      <c r="CD944" s="178" t="s">
        <v>45</v>
      </c>
      <c r="CE944" s="177" t="s">
        <v>320</v>
      </c>
      <c r="CF944" s="177" t="s">
        <v>320</v>
      </c>
      <c r="CG944" s="83" t="s">
        <v>9</v>
      </c>
      <c r="CH944" s="57"/>
      <c r="CV944" s="51"/>
      <c r="CW944" s="51"/>
      <c r="CX944" s="51"/>
      <c r="CY944" s="51"/>
      <c r="CZ944" s="51"/>
      <c r="DA944" s="51"/>
      <c r="DB944" s="51"/>
      <c r="DC944" s="51"/>
      <c r="DD944" s="51"/>
    </row>
    <row r="945" spans="73:108" ht="15" x14ac:dyDescent="0.25">
      <c r="BU945" s="91"/>
      <c r="BV945" s="177">
        <v>2010</v>
      </c>
      <c r="BW945" s="177">
        <v>4</v>
      </c>
      <c r="BX945" s="177" t="s">
        <v>1546</v>
      </c>
      <c r="BY945" s="177" t="s">
        <v>262</v>
      </c>
      <c r="BZ945" s="177" t="s">
        <v>277</v>
      </c>
      <c r="CA945" s="177">
        <v>2</v>
      </c>
      <c r="CB945" s="177" t="s">
        <v>264</v>
      </c>
      <c r="CC945" s="122">
        <v>162.44</v>
      </c>
      <c r="CD945" s="178" t="s">
        <v>41</v>
      </c>
      <c r="CE945" s="177" t="s">
        <v>320</v>
      </c>
      <c r="CF945" s="177" t="s">
        <v>320</v>
      </c>
      <c r="CG945" s="83" t="s">
        <v>9</v>
      </c>
      <c r="CH945" s="57"/>
      <c r="CV945" s="51"/>
      <c r="CW945" s="51"/>
      <c r="CX945" s="51"/>
      <c r="CY945" s="51"/>
      <c r="CZ945" s="51"/>
      <c r="DA945" s="51"/>
      <c r="DB945" s="51"/>
      <c r="DC945" s="51"/>
      <c r="DD945" s="51"/>
    </row>
    <row r="946" spans="73:108" ht="15" x14ac:dyDescent="0.25">
      <c r="BU946" s="91"/>
      <c r="BV946" s="177">
        <v>2010</v>
      </c>
      <c r="BW946" s="177">
        <v>4</v>
      </c>
      <c r="BX946" s="177" t="s">
        <v>1546</v>
      </c>
      <c r="BY946" s="177" t="s">
        <v>262</v>
      </c>
      <c r="BZ946" s="177" t="s">
        <v>277</v>
      </c>
      <c r="CA946" s="177">
        <v>72</v>
      </c>
      <c r="CB946" s="177" t="s">
        <v>264</v>
      </c>
      <c r="CC946" s="122">
        <v>61.73</v>
      </c>
      <c r="CD946" s="178" t="s">
        <v>45</v>
      </c>
      <c r="CE946" s="177" t="s">
        <v>320</v>
      </c>
      <c r="CF946" s="177" t="s">
        <v>320</v>
      </c>
      <c r="CG946" s="83" t="s">
        <v>9</v>
      </c>
      <c r="CH946" s="57"/>
      <c r="CV946" s="51"/>
      <c r="CW946" s="51"/>
      <c r="CX946" s="51"/>
      <c r="CY946" s="51"/>
      <c r="CZ946" s="51"/>
      <c r="DA946" s="51"/>
      <c r="DB946" s="51"/>
      <c r="DC946" s="51"/>
      <c r="DD946" s="51"/>
    </row>
    <row r="947" spans="73:108" ht="15" x14ac:dyDescent="0.25">
      <c r="BU947" s="91"/>
      <c r="BV947" s="177">
        <v>2010</v>
      </c>
      <c r="BW947" s="177">
        <v>5</v>
      </c>
      <c r="BX947" s="177" t="s">
        <v>1546</v>
      </c>
      <c r="BY947" s="177" t="s">
        <v>262</v>
      </c>
      <c r="BZ947" s="177" t="s">
        <v>277</v>
      </c>
      <c r="CA947" s="177">
        <v>2</v>
      </c>
      <c r="CB947" s="177" t="s">
        <v>264</v>
      </c>
      <c r="CC947" s="122">
        <v>116.03</v>
      </c>
      <c r="CD947" s="178" t="s">
        <v>41</v>
      </c>
      <c r="CE947" s="177" t="s">
        <v>320</v>
      </c>
      <c r="CF947" s="177" t="s">
        <v>320</v>
      </c>
      <c r="CG947" s="83" t="s">
        <v>9</v>
      </c>
      <c r="CH947" s="57"/>
      <c r="CV947" s="51"/>
      <c r="CW947" s="51"/>
      <c r="CX947" s="51"/>
      <c r="CY947" s="51"/>
      <c r="CZ947" s="51"/>
      <c r="DA947" s="51"/>
      <c r="DB947" s="51"/>
      <c r="DC947" s="51"/>
      <c r="DD947" s="51"/>
    </row>
    <row r="948" spans="73:108" ht="15" x14ac:dyDescent="0.25">
      <c r="BU948" s="91"/>
      <c r="BV948" s="177">
        <v>2010</v>
      </c>
      <c r="BW948" s="177">
        <v>5</v>
      </c>
      <c r="BX948" s="177" t="s">
        <v>1546</v>
      </c>
      <c r="BY948" s="177" t="s">
        <v>262</v>
      </c>
      <c r="BZ948" s="177" t="s">
        <v>277</v>
      </c>
      <c r="CA948" s="177">
        <v>72</v>
      </c>
      <c r="CB948" s="177" t="s">
        <v>264</v>
      </c>
      <c r="CC948" s="122">
        <v>44.09</v>
      </c>
      <c r="CD948" s="178" t="s">
        <v>45</v>
      </c>
      <c r="CE948" s="177" t="s">
        <v>320</v>
      </c>
      <c r="CF948" s="177" t="s">
        <v>320</v>
      </c>
      <c r="CG948" s="83" t="s">
        <v>9</v>
      </c>
      <c r="CH948" s="57"/>
      <c r="CV948" s="51"/>
      <c r="CW948" s="51"/>
      <c r="CX948" s="51"/>
      <c r="CY948" s="51"/>
      <c r="CZ948" s="51"/>
      <c r="DA948" s="51"/>
      <c r="DB948" s="51"/>
      <c r="DC948" s="51"/>
      <c r="DD948" s="51"/>
    </row>
    <row r="949" spans="73:108" ht="15" x14ac:dyDescent="0.25">
      <c r="BU949" s="91"/>
      <c r="BV949" s="177">
        <v>2010</v>
      </c>
      <c r="BW949" s="177">
        <v>6</v>
      </c>
      <c r="BX949" s="177" t="s">
        <v>1546</v>
      </c>
      <c r="BY949" s="177" t="s">
        <v>262</v>
      </c>
      <c r="BZ949" s="177" t="s">
        <v>277</v>
      </c>
      <c r="CA949" s="177">
        <v>2</v>
      </c>
      <c r="CB949" s="177" t="s">
        <v>264</v>
      </c>
      <c r="CC949" s="122">
        <v>194.05</v>
      </c>
      <c r="CD949" s="178" t="s">
        <v>41</v>
      </c>
      <c r="CE949" s="177" t="s">
        <v>320</v>
      </c>
      <c r="CF949" s="177" t="s">
        <v>320</v>
      </c>
      <c r="CG949" s="83" t="s">
        <v>9</v>
      </c>
      <c r="CH949" s="57"/>
      <c r="CV949" s="51"/>
      <c r="CW949" s="51"/>
      <c r="CX949" s="51"/>
      <c r="CY949" s="51"/>
      <c r="CZ949" s="51"/>
      <c r="DA949" s="51"/>
      <c r="DB949" s="51"/>
      <c r="DC949" s="51"/>
      <c r="DD949" s="51"/>
    </row>
    <row r="950" spans="73:108" ht="15" x14ac:dyDescent="0.25">
      <c r="BU950" s="91"/>
      <c r="BV950" s="177">
        <v>2010</v>
      </c>
      <c r="BW950" s="177">
        <v>6</v>
      </c>
      <c r="BX950" s="177" t="s">
        <v>1546</v>
      </c>
      <c r="BY950" s="177" t="s">
        <v>262</v>
      </c>
      <c r="BZ950" s="177" t="s">
        <v>277</v>
      </c>
      <c r="CA950" s="177">
        <v>72</v>
      </c>
      <c r="CB950" s="177" t="s">
        <v>264</v>
      </c>
      <c r="CC950" s="122">
        <v>73.739999999999995</v>
      </c>
      <c r="CD950" s="178" t="s">
        <v>45</v>
      </c>
      <c r="CE950" s="177" t="s">
        <v>320</v>
      </c>
      <c r="CF950" s="177" t="s">
        <v>320</v>
      </c>
      <c r="CG950" s="83" t="s">
        <v>9</v>
      </c>
      <c r="CH950" s="57"/>
      <c r="CV950" s="51"/>
      <c r="CW950" s="51"/>
      <c r="CX950" s="51"/>
      <c r="CY950" s="51"/>
      <c r="CZ950" s="51"/>
      <c r="DA950" s="51"/>
      <c r="DB950" s="51"/>
      <c r="DC950" s="51"/>
      <c r="DD950" s="51"/>
    </row>
    <row r="951" spans="73:108" ht="15" x14ac:dyDescent="0.25">
      <c r="BU951" s="91"/>
      <c r="BV951" s="177">
        <v>2010</v>
      </c>
      <c r="BW951" s="177">
        <v>10</v>
      </c>
      <c r="BX951" s="177" t="s">
        <v>1546</v>
      </c>
      <c r="BY951" s="177" t="s">
        <v>262</v>
      </c>
      <c r="BZ951" s="177" t="s">
        <v>277</v>
      </c>
      <c r="CA951" s="177">
        <v>2</v>
      </c>
      <c r="CB951" s="177" t="s">
        <v>264</v>
      </c>
      <c r="CC951" s="122">
        <v>56.85</v>
      </c>
      <c r="CD951" s="178" t="s">
        <v>41</v>
      </c>
      <c r="CE951" s="177" t="s">
        <v>320</v>
      </c>
      <c r="CF951" s="177" t="s">
        <v>320</v>
      </c>
      <c r="CG951" s="83" t="s">
        <v>9</v>
      </c>
      <c r="CH951" s="57"/>
      <c r="CV951" s="51"/>
      <c r="CW951" s="51"/>
      <c r="CX951" s="51"/>
      <c r="CY951" s="51"/>
      <c r="CZ951" s="51"/>
      <c r="DA951" s="51"/>
      <c r="DB951" s="51"/>
      <c r="DC951" s="51"/>
      <c r="DD951" s="51"/>
    </row>
    <row r="952" spans="73:108" ht="15" x14ac:dyDescent="0.25">
      <c r="BU952" s="91"/>
      <c r="BV952" s="177">
        <v>2010</v>
      </c>
      <c r="BW952" s="177">
        <v>10</v>
      </c>
      <c r="BX952" s="177" t="s">
        <v>1546</v>
      </c>
      <c r="BY952" s="177" t="s">
        <v>262</v>
      </c>
      <c r="BZ952" s="177" t="s">
        <v>277</v>
      </c>
      <c r="CA952" s="177">
        <v>72</v>
      </c>
      <c r="CB952" s="177" t="s">
        <v>264</v>
      </c>
      <c r="CC952" s="122">
        <v>21.6</v>
      </c>
      <c r="CD952" s="178" t="s">
        <v>45</v>
      </c>
      <c r="CE952" s="177" t="s">
        <v>320</v>
      </c>
      <c r="CF952" s="177" t="s">
        <v>320</v>
      </c>
      <c r="CG952" s="83" t="s">
        <v>9</v>
      </c>
      <c r="CH952" s="57"/>
      <c r="CV952" s="51"/>
      <c r="CW952" s="51"/>
      <c r="CX952" s="51"/>
      <c r="CY952" s="51"/>
      <c r="CZ952" s="51"/>
      <c r="DA952" s="51"/>
      <c r="DB952" s="51"/>
      <c r="DC952" s="51"/>
      <c r="DD952" s="51"/>
    </row>
    <row r="953" spans="73:108" ht="15" x14ac:dyDescent="0.25">
      <c r="BU953" s="91"/>
      <c r="BV953" s="177">
        <v>2010</v>
      </c>
      <c r="BW953" s="177">
        <v>11</v>
      </c>
      <c r="BX953" s="177" t="s">
        <v>1546</v>
      </c>
      <c r="BY953" s="177" t="s">
        <v>262</v>
      </c>
      <c r="BZ953" s="177" t="s">
        <v>277</v>
      </c>
      <c r="CA953" s="177">
        <v>2</v>
      </c>
      <c r="CB953" s="177" t="s">
        <v>264</v>
      </c>
      <c r="CC953" s="122">
        <v>66.64</v>
      </c>
      <c r="CD953" s="178" t="s">
        <v>41</v>
      </c>
      <c r="CE953" s="177" t="s">
        <v>320</v>
      </c>
      <c r="CF953" s="177" t="s">
        <v>320</v>
      </c>
      <c r="CG953" s="83" t="s">
        <v>9</v>
      </c>
      <c r="CH953" s="57"/>
      <c r="CV953" s="51"/>
      <c r="CW953" s="51"/>
      <c r="CX953" s="51"/>
      <c r="CY953" s="51"/>
      <c r="CZ953" s="51"/>
      <c r="DA953" s="51"/>
      <c r="DB953" s="51"/>
      <c r="DC953" s="51"/>
      <c r="DD953" s="51"/>
    </row>
    <row r="954" spans="73:108" ht="15" x14ac:dyDescent="0.25">
      <c r="BU954" s="91"/>
      <c r="BV954" s="177">
        <v>2010</v>
      </c>
      <c r="BW954" s="177">
        <v>11</v>
      </c>
      <c r="BX954" s="177" t="s">
        <v>1546</v>
      </c>
      <c r="BY954" s="177" t="s">
        <v>262</v>
      </c>
      <c r="BZ954" s="177" t="s">
        <v>277</v>
      </c>
      <c r="CA954" s="177">
        <v>72</v>
      </c>
      <c r="CB954" s="177" t="s">
        <v>264</v>
      </c>
      <c r="CC954" s="122">
        <v>25.32</v>
      </c>
      <c r="CD954" s="178" t="s">
        <v>45</v>
      </c>
      <c r="CE954" s="177" t="s">
        <v>320</v>
      </c>
      <c r="CF954" s="177" t="s">
        <v>320</v>
      </c>
      <c r="CG954" s="83" t="s">
        <v>9</v>
      </c>
      <c r="CH954" s="57"/>
      <c r="CV954" s="51"/>
      <c r="CW954" s="51"/>
      <c r="CX954" s="51"/>
      <c r="CY954" s="51"/>
      <c r="CZ954" s="51"/>
      <c r="DA954" s="51"/>
      <c r="DB954" s="51"/>
      <c r="DC954" s="51"/>
      <c r="DD954" s="51"/>
    </row>
    <row r="955" spans="73:108" ht="15" x14ac:dyDescent="0.25">
      <c r="BU955" s="91"/>
      <c r="BV955" s="177">
        <v>2010</v>
      </c>
      <c r="BW955" s="177">
        <v>5</v>
      </c>
      <c r="BX955" s="177" t="s">
        <v>1621</v>
      </c>
      <c r="BY955" s="177" t="s">
        <v>262</v>
      </c>
      <c r="BZ955" s="177" t="s">
        <v>277</v>
      </c>
      <c r="CA955" s="177">
        <v>2</v>
      </c>
      <c r="CB955" s="177" t="s">
        <v>264</v>
      </c>
      <c r="CC955" s="122">
        <v>8.8699999999999992</v>
      </c>
      <c r="CD955" s="178" t="s">
        <v>41</v>
      </c>
      <c r="CE955" s="177" t="s">
        <v>320</v>
      </c>
      <c r="CF955" s="177" t="s">
        <v>320</v>
      </c>
      <c r="CG955" s="83" t="s">
        <v>9</v>
      </c>
      <c r="CH955" s="57"/>
      <c r="CV955" s="51"/>
      <c r="CW955" s="51"/>
      <c r="CX955" s="51"/>
      <c r="CY955" s="51"/>
      <c r="CZ955" s="51"/>
      <c r="DA955" s="51"/>
      <c r="DB955" s="51"/>
      <c r="DC955" s="51"/>
      <c r="DD955" s="51"/>
    </row>
    <row r="956" spans="73:108" ht="15" x14ac:dyDescent="0.25">
      <c r="BU956" s="91"/>
      <c r="BV956" s="177">
        <v>2010</v>
      </c>
      <c r="BW956" s="177">
        <v>5</v>
      </c>
      <c r="BX956" s="177" t="s">
        <v>1621</v>
      </c>
      <c r="BY956" s="177" t="s">
        <v>262</v>
      </c>
      <c r="BZ956" s="177" t="s">
        <v>277</v>
      </c>
      <c r="CA956" s="177">
        <v>72</v>
      </c>
      <c r="CB956" s="177" t="s">
        <v>264</v>
      </c>
      <c r="CC956" s="122">
        <v>3.37</v>
      </c>
      <c r="CD956" s="178" t="s">
        <v>45</v>
      </c>
      <c r="CE956" s="177" t="s">
        <v>320</v>
      </c>
      <c r="CF956" s="177" t="s">
        <v>320</v>
      </c>
      <c r="CG956" s="83" t="s">
        <v>9</v>
      </c>
      <c r="CH956" s="57"/>
      <c r="CV956" s="51"/>
      <c r="CW956" s="51"/>
      <c r="CX956" s="51"/>
      <c r="CY956" s="51"/>
      <c r="CZ956" s="51"/>
      <c r="DA956" s="51"/>
      <c r="DB956" s="51"/>
      <c r="DC956" s="51"/>
      <c r="DD956" s="51"/>
    </row>
    <row r="957" spans="73:108" ht="15" x14ac:dyDescent="0.25">
      <c r="BU957" s="91"/>
      <c r="BV957" s="177">
        <v>2010</v>
      </c>
      <c r="BW957" s="177">
        <v>6</v>
      </c>
      <c r="BX957" s="177" t="s">
        <v>1621</v>
      </c>
      <c r="BY957" s="177" t="s">
        <v>262</v>
      </c>
      <c r="BZ957" s="177" t="s">
        <v>277</v>
      </c>
      <c r="CA957" s="177">
        <v>2</v>
      </c>
      <c r="CB957" s="177" t="s">
        <v>264</v>
      </c>
      <c r="CC957" s="122">
        <v>27.43</v>
      </c>
      <c r="CD957" s="178" t="s">
        <v>41</v>
      </c>
      <c r="CE957" s="177" t="s">
        <v>320</v>
      </c>
      <c r="CF957" s="177" t="s">
        <v>320</v>
      </c>
      <c r="CG957" s="83" t="s">
        <v>9</v>
      </c>
      <c r="CH957" s="57"/>
      <c r="CV957" s="51"/>
      <c r="CW957" s="51"/>
      <c r="CX957" s="51"/>
      <c r="CY957" s="51"/>
      <c r="CZ957" s="51"/>
      <c r="DA957" s="51"/>
      <c r="DB957" s="51"/>
      <c r="DC957" s="51"/>
      <c r="DD957" s="51"/>
    </row>
    <row r="958" spans="73:108" ht="15" x14ac:dyDescent="0.25">
      <c r="BU958" s="91"/>
      <c r="BV958" s="177">
        <v>2010</v>
      </c>
      <c r="BW958" s="177">
        <v>6</v>
      </c>
      <c r="BX958" s="177" t="s">
        <v>1621</v>
      </c>
      <c r="BY958" s="177" t="s">
        <v>262</v>
      </c>
      <c r="BZ958" s="177" t="s">
        <v>277</v>
      </c>
      <c r="CA958" s="177">
        <v>72</v>
      </c>
      <c r="CB958" s="177" t="s">
        <v>264</v>
      </c>
      <c r="CC958" s="122">
        <v>10.42</v>
      </c>
      <c r="CD958" s="178" t="s">
        <v>45</v>
      </c>
      <c r="CE958" s="177" t="s">
        <v>320</v>
      </c>
      <c r="CF958" s="177" t="s">
        <v>320</v>
      </c>
      <c r="CG958" s="83" t="s">
        <v>9</v>
      </c>
      <c r="CH958" s="57"/>
      <c r="CV958" s="51"/>
      <c r="CW958" s="51"/>
      <c r="CX958" s="51"/>
      <c r="CY958" s="51"/>
      <c r="CZ958" s="51"/>
      <c r="DA958" s="51"/>
      <c r="DB958" s="51"/>
      <c r="DC958" s="51"/>
      <c r="DD958" s="51"/>
    </row>
    <row r="959" spans="73:108" ht="15" x14ac:dyDescent="0.25">
      <c r="BU959" s="91"/>
      <c r="BV959" s="177">
        <v>2010</v>
      </c>
      <c r="BW959" s="177">
        <v>9</v>
      </c>
      <c r="BX959" s="177" t="s">
        <v>1621</v>
      </c>
      <c r="BY959" s="177" t="s">
        <v>262</v>
      </c>
      <c r="BZ959" s="177" t="s">
        <v>277</v>
      </c>
      <c r="CA959" s="177">
        <v>2</v>
      </c>
      <c r="CB959" s="177" t="s">
        <v>264</v>
      </c>
      <c r="CC959" s="122">
        <v>80.41</v>
      </c>
      <c r="CD959" s="178" t="s">
        <v>41</v>
      </c>
      <c r="CE959" s="177" t="s">
        <v>320</v>
      </c>
      <c r="CF959" s="177" t="s">
        <v>320</v>
      </c>
      <c r="CG959" s="83" t="s">
        <v>9</v>
      </c>
      <c r="CH959" s="57"/>
      <c r="CV959" s="51"/>
      <c r="CW959" s="51"/>
      <c r="CX959" s="51"/>
      <c r="CY959" s="51"/>
      <c r="CZ959" s="51"/>
      <c r="DA959" s="51"/>
      <c r="DB959" s="51"/>
      <c r="DC959" s="51"/>
      <c r="DD959" s="51"/>
    </row>
    <row r="960" spans="73:108" ht="15" x14ac:dyDescent="0.25">
      <c r="BU960" s="91"/>
      <c r="BV960" s="177">
        <v>2010</v>
      </c>
      <c r="BW960" s="177">
        <v>9</v>
      </c>
      <c r="BX960" s="177" t="s">
        <v>1621</v>
      </c>
      <c r="BY960" s="177" t="s">
        <v>262</v>
      </c>
      <c r="BZ960" s="177" t="s">
        <v>277</v>
      </c>
      <c r="CA960" s="177">
        <v>72</v>
      </c>
      <c r="CB960" s="177" t="s">
        <v>264</v>
      </c>
      <c r="CC960" s="122">
        <v>30.56</v>
      </c>
      <c r="CD960" s="178" t="s">
        <v>45</v>
      </c>
      <c r="CE960" s="177" t="s">
        <v>320</v>
      </c>
      <c r="CF960" s="177" t="s">
        <v>320</v>
      </c>
      <c r="CG960" s="83" t="s">
        <v>9</v>
      </c>
      <c r="CH960" s="57"/>
      <c r="CV960" s="51"/>
      <c r="CW960" s="51"/>
      <c r="CX960" s="51"/>
      <c r="CY960" s="51"/>
      <c r="CZ960" s="51"/>
      <c r="DA960" s="51"/>
      <c r="DB960" s="51"/>
      <c r="DC960" s="51"/>
      <c r="DD960" s="51"/>
    </row>
    <row r="961" spans="73:108" ht="15" x14ac:dyDescent="0.25">
      <c r="BU961" s="91"/>
      <c r="BV961" s="177">
        <v>2010</v>
      </c>
      <c r="BW961" s="177">
        <v>10</v>
      </c>
      <c r="BX961" s="177" t="s">
        <v>1621</v>
      </c>
      <c r="BY961" s="177" t="s">
        <v>262</v>
      </c>
      <c r="BZ961" s="177" t="s">
        <v>277</v>
      </c>
      <c r="CA961" s="177">
        <v>2</v>
      </c>
      <c r="CB961" s="177" t="s">
        <v>264</v>
      </c>
      <c r="CC961" s="122">
        <v>167.97</v>
      </c>
      <c r="CD961" s="178" t="s">
        <v>41</v>
      </c>
      <c r="CE961" s="177" t="s">
        <v>320</v>
      </c>
      <c r="CF961" s="177" t="s">
        <v>320</v>
      </c>
      <c r="CG961" s="83" t="s">
        <v>9</v>
      </c>
      <c r="CH961" s="57"/>
      <c r="CV961" s="51"/>
      <c r="CW961" s="51"/>
      <c r="CX961" s="51"/>
      <c r="CY961" s="51"/>
      <c r="CZ961" s="51"/>
      <c r="DA961" s="51"/>
      <c r="DB961" s="51"/>
      <c r="DC961" s="51"/>
      <c r="DD961" s="51"/>
    </row>
    <row r="962" spans="73:108" ht="15" x14ac:dyDescent="0.25">
      <c r="BU962" s="91"/>
      <c r="BV962" s="177">
        <v>2010</v>
      </c>
      <c r="BW962" s="177">
        <v>10</v>
      </c>
      <c r="BX962" s="177" t="s">
        <v>1621</v>
      </c>
      <c r="BY962" s="177" t="s">
        <v>262</v>
      </c>
      <c r="BZ962" s="177" t="s">
        <v>277</v>
      </c>
      <c r="CA962" s="177">
        <v>72</v>
      </c>
      <c r="CB962" s="177" t="s">
        <v>264</v>
      </c>
      <c r="CC962" s="122">
        <v>63.83</v>
      </c>
      <c r="CD962" s="178" t="s">
        <v>45</v>
      </c>
      <c r="CE962" s="177" t="s">
        <v>320</v>
      </c>
      <c r="CF962" s="177" t="s">
        <v>320</v>
      </c>
      <c r="CG962" s="83" t="s">
        <v>9</v>
      </c>
      <c r="CH962" s="57"/>
      <c r="CV962" s="51"/>
      <c r="CW962" s="51"/>
      <c r="CX962" s="51"/>
      <c r="CY962" s="51"/>
      <c r="CZ962" s="51"/>
      <c r="DA962" s="51"/>
      <c r="DB962" s="51"/>
      <c r="DC962" s="51"/>
      <c r="DD962" s="51"/>
    </row>
    <row r="963" spans="73:108" ht="15" x14ac:dyDescent="0.25">
      <c r="BU963" s="91"/>
      <c r="BV963" s="177">
        <v>2010</v>
      </c>
      <c r="BW963" s="177">
        <v>11</v>
      </c>
      <c r="BX963" s="177" t="s">
        <v>1621</v>
      </c>
      <c r="BY963" s="177" t="s">
        <v>262</v>
      </c>
      <c r="BZ963" s="177" t="s">
        <v>277</v>
      </c>
      <c r="CA963" s="177">
        <v>2</v>
      </c>
      <c r="CB963" s="177" t="s">
        <v>264</v>
      </c>
      <c r="CC963" s="122">
        <v>180.77</v>
      </c>
      <c r="CD963" s="178" t="s">
        <v>41</v>
      </c>
      <c r="CE963" s="177" t="s">
        <v>320</v>
      </c>
      <c r="CF963" s="177" t="s">
        <v>320</v>
      </c>
      <c r="CG963" s="83" t="s">
        <v>9</v>
      </c>
      <c r="CH963" s="57"/>
      <c r="CV963" s="51"/>
      <c r="CW963" s="51"/>
      <c r="CX963" s="51"/>
      <c r="CY963" s="51"/>
      <c r="CZ963" s="51"/>
      <c r="DA963" s="51"/>
      <c r="DB963" s="51"/>
      <c r="DC963" s="51"/>
      <c r="DD963" s="51"/>
    </row>
    <row r="964" spans="73:108" ht="15" x14ac:dyDescent="0.25">
      <c r="BU964" s="91"/>
      <c r="BV964" s="177">
        <v>2010</v>
      </c>
      <c r="BW964" s="177">
        <v>11</v>
      </c>
      <c r="BX964" s="177" t="s">
        <v>1621</v>
      </c>
      <c r="BY964" s="177" t="s">
        <v>262</v>
      </c>
      <c r="BZ964" s="177" t="s">
        <v>277</v>
      </c>
      <c r="CA964" s="177">
        <v>72</v>
      </c>
      <c r="CB964" s="177" t="s">
        <v>264</v>
      </c>
      <c r="CC964" s="122">
        <v>68.69</v>
      </c>
      <c r="CD964" s="178" t="s">
        <v>45</v>
      </c>
      <c r="CE964" s="177" t="s">
        <v>320</v>
      </c>
      <c r="CF964" s="177" t="s">
        <v>320</v>
      </c>
      <c r="CG964" s="83" t="s">
        <v>9</v>
      </c>
      <c r="CH964" s="57"/>
      <c r="CV964" s="51"/>
      <c r="CW964" s="51"/>
      <c r="CX964" s="51"/>
      <c r="CY964" s="51"/>
      <c r="CZ964" s="51"/>
      <c r="DA964" s="51"/>
      <c r="DB964" s="51"/>
      <c r="DC964" s="51"/>
      <c r="DD964" s="51"/>
    </row>
    <row r="965" spans="73:108" ht="15" x14ac:dyDescent="0.25">
      <c r="BU965" s="91"/>
      <c r="BV965" s="177">
        <v>2010</v>
      </c>
      <c r="BW965" s="177">
        <v>12</v>
      </c>
      <c r="BX965" s="177" t="s">
        <v>1621</v>
      </c>
      <c r="BY965" s="177" t="s">
        <v>262</v>
      </c>
      <c r="BZ965" s="177" t="s">
        <v>277</v>
      </c>
      <c r="CA965" s="177">
        <v>2</v>
      </c>
      <c r="CB965" s="177" t="s">
        <v>264</v>
      </c>
      <c r="CC965" s="122">
        <v>7.7</v>
      </c>
      <c r="CD965" s="178" t="s">
        <v>41</v>
      </c>
      <c r="CE965" s="177" t="s">
        <v>320</v>
      </c>
      <c r="CF965" s="177" t="s">
        <v>320</v>
      </c>
      <c r="CG965" s="83" t="s">
        <v>9</v>
      </c>
      <c r="CH965" s="57"/>
      <c r="CV965" s="51"/>
      <c r="CW965" s="51"/>
      <c r="CX965" s="51"/>
      <c r="CY965" s="51"/>
      <c r="CZ965" s="51"/>
      <c r="DA965" s="51"/>
      <c r="DB965" s="51"/>
      <c r="DC965" s="51"/>
      <c r="DD965" s="51"/>
    </row>
    <row r="966" spans="73:108" ht="15" x14ac:dyDescent="0.25">
      <c r="BU966" s="91"/>
      <c r="BV966" s="177">
        <v>2010</v>
      </c>
      <c r="BW966" s="177">
        <v>12</v>
      </c>
      <c r="BX966" s="177" t="s">
        <v>1621</v>
      </c>
      <c r="BY966" s="177" t="s">
        <v>262</v>
      </c>
      <c r="BZ966" s="177" t="s">
        <v>277</v>
      </c>
      <c r="CA966" s="177">
        <v>72</v>
      </c>
      <c r="CB966" s="177" t="s">
        <v>264</v>
      </c>
      <c r="CC966" s="122">
        <v>2.93</v>
      </c>
      <c r="CD966" s="178" t="s">
        <v>45</v>
      </c>
      <c r="CE966" s="177" t="s">
        <v>320</v>
      </c>
      <c r="CF966" s="177" t="s">
        <v>320</v>
      </c>
      <c r="CG966" s="83" t="s">
        <v>9</v>
      </c>
      <c r="CH966" s="57"/>
      <c r="CV966" s="51"/>
      <c r="CW966" s="51"/>
      <c r="CX966" s="51"/>
      <c r="CY966" s="51"/>
      <c r="CZ966" s="51"/>
      <c r="DA966" s="51"/>
      <c r="DB966" s="51"/>
      <c r="DC966" s="51"/>
      <c r="DD966" s="51"/>
    </row>
    <row r="967" spans="73:108" ht="15" x14ac:dyDescent="0.25">
      <c r="BU967" s="91"/>
      <c r="BV967" s="177">
        <v>2007</v>
      </c>
      <c r="BW967" s="177">
        <v>8</v>
      </c>
      <c r="BX967" s="177" t="s">
        <v>460</v>
      </c>
      <c r="BY967" s="177" t="s">
        <v>262</v>
      </c>
      <c r="BZ967" s="177" t="s">
        <v>347</v>
      </c>
      <c r="CA967" s="177">
        <v>2</v>
      </c>
      <c r="CB967" s="177" t="s">
        <v>264</v>
      </c>
      <c r="CC967" s="122">
        <v>5.71</v>
      </c>
      <c r="CD967" s="178" t="s">
        <v>205</v>
      </c>
      <c r="CE967" s="177" t="s">
        <v>320</v>
      </c>
      <c r="CF967" s="177" t="s">
        <v>320</v>
      </c>
      <c r="CG967" s="83" t="s">
        <v>9</v>
      </c>
      <c r="CH967" s="57"/>
      <c r="CV967" s="51"/>
      <c r="CW967" s="51"/>
      <c r="CX967" s="51"/>
      <c r="CY967" s="51"/>
      <c r="CZ967" s="51"/>
      <c r="DA967" s="51"/>
      <c r="DB967" s="51"/>
      <c r="DC967" s="51"/>
      <c r="DD967" s="51"/>
    </row>
    <row r="968" spans="73:108" ht="15" x14ac:dyDescent="0.25">
      <c r="BU968" s="91"/>
      <c r="BV968" s="177">
        <v>2007</v>
      </c>
      <c r="BW968" s="177">
        <v>8</v>
      </c>
      <c r="BX968" s="177" t="s">
        <v>460</v>
      </c>
      <c r="BY968" s="177" t="s">
        <v>262</v>
      </c>
      <c r="BZ968" s="177" t="s">
        <v>347</v>
      </c>
      <c r="CA968" s="177">
        <v>72</v>
      </c>
      <c r="CB968" s="177" t="s">
        <v>264</v>
      </c>
      <c r="CC968" s="122">
        <v>1.83</v>
      </c>
      <c r="CD968" s="178" t="s">
        <v>208</v>
      </c>
      <c r="CE968" s="177" t="s">
        <v>320</v>
      </c>
      <c r="CF968" s="177" t="s">
        <v>320</v>
      </c>
      <c r="CG968" s="83" t="s">
        <v>9</v>
      </c>
      <c r="CH968" s="57"/>
      <c r="CV968" s="51"/>
      <c r="CW968" s="51"/>
      <c r="CX968" s="51"/>
      <c r="CY968" s="51"/>
      <c r="CZ968" s="51"/>
      <c r="DA968" s="51"/>
      <c r="DB968" s="51"/>
      <c r="DC968" s="51"/>
      <c r="DD968" s="51"/>
    </row>
    <row r="969" spans="73:108" ht="15" x14ac:dyDescent="0.25">
      <c r="BU969" s="91"/>
      <c r="BV969" s="177">
        <v>2007</v>
      </c>
      <c r="BW969" s="177">
        <v>10</v>
      </c>
      <c r="BX969" s="177" t="s">
        <v>460</v>
      </c>
      <c r="BY969" s="177" t="s">
        <v>262</v>
      </c>
      <c r="BZ969" s="177" t="s">
        <v>277</v>
      </c>
      <c r="CA969" s="177">
        <v>2</v>
      </c>
      <c r="CB969" s="177" t="s">
        <v>264</v>
      </c>
      <c r="CC969" s="122">
        <v>51.42</v>
      </c>
      <c r="CD969" s="178" t="s">
        <v>205</v>
      </c>
      <c r="CE969" s="177" t="s">
        <v>320</v>
      </c>
      <c r="CF969" s="177" t="s">
        <v>320</v>
      </c>
      <c r="CG969" s="83" t="s">
        <v>9</v>
      </c>
      <c r="CH969" s="57"/>
      <c r="CV969" s="51"/>
      <c r="CW969" s="51"/>
      <c r="CX969" s="51"/>
      <c r="CY969" s="51"/>
      <c r="CZ969" s="51"/>
      <c r="DA969" s="51"/>
      <c r="DB969" s="51"/>
      <c r="DC969" s="51"/>
      <c r="DD969" s="51"/>
    </row>
    <row r="970" spans="73:108" ht="15" x14ac:dyDescent="0.25">
      <c r="BU970" s="91"/>
      <c r="BV970" s="177">
        <v>2007</v>
      </c>
      <c r="BW970" s="177">
        <v>10</v>
      </c>
      <c r="BX970" s="177" t="s">
        <v>460</v>
      </c>
      <c r="BY970" s="177" t="s">
        <v>262</v>
      </c>
      <c r="BZ970" s="177" t="s">
        <v>277</v>
      </c>
      <c r="CA970" s="177">
        <v>72</v>
      </c>
      <c r="CB970" s="177" t="s">
        <v>264</v>
      </c>
      <c r="CC970" s="122">
        <v>16.45</v>
      </c>
      <c r="CD970" s="178" t="s">
        <v>208</v>
      </c>
      <c r="CE970" s="177" t="s">
        <v>320</v>
      </c>
      <c r="CF970" s="177" t="s">
        <v>320</v>
      </c>
      <c r="CG970" s="83" t="s">
        <v>9</v>
      </c>
      <c r="CH970" s="57"/>
      <c r="CV970" s="51"/>
      <c r="CW970" s="51"/>
      <c r="CX970" s="51"/>
      <c r="CY970" s="51"/>
      <c r="CZ970" s="51"/>
      <c r="DA970" s="51"/>
      <c r="DB970" s="51"/>
      <c r="DC970" s="51"/>
      <c r="DD970" s="51"/>
    </row>
    <row r="971" spans="73:108" ht="15" x14ac:dyDescent="0.25">
      <c r="BU971" s="91"/>
      <c r="BV971" s="177">
        <v>2007</v>
      </c>
      <c r="BW971" s="177">
        <v>11</v>
      </c>
      <c r="BX971" s="177" t="s">
        <v>460</v>
      </c>
      <c r="BY971" s="177" t="s">
        <v>262</v>
      </c>
      <c r="BZ971" s="177" t="s">
        <v>347</v>
      </c>
      <c r="CA971" s="177">
        <v>2</v>
      </c>
      <c r="CB971" s="177" t="s">
        <v>264</v>
      </c>
      <c r="CC971" s="122">
        <v>7.28</v>
      </c>
      <c r="CD971" s="178" t="s">
        <v>205</v>
      </c>
      <c r="CE971" s="177" t="s">
        <v>320</v>
      </c>
      <c r="CF971" s="177" t="s">
        <v>320</v>
      </c>
      <c r="CG971" s="83" t="s">
        <v>9</v>
      </c>
      <c r="CH971" s="57"/>
      <c r="CV971" s="51"/>
      <c r="CW971" s="51"/>
      <c r="CX971" s="51"/>
      <c r="CY971" s="51"/>
      <c r="CZ971" s="51"/>
      <c r="DA971" s="51"/>
      <c r="DB971" s="51"/>
      <c r="DC971" s="51"/>
      <c r="DD971" s="51"/>
    </row>
    <row r="972" spans="73:108" ht="15" x14ac:dyDescent="0.25">
      <c r="BU972" s="91"/>
      <c r="BV972" s="177">
        <v>2007</v>
      </c>
      <c r="BW972" s="177">
        <v>11</v>
      </c>
      <c r="BX972" s="177" t="s">
        <v>460</v>
      </c>
      <c r="BY972" s="177" t="s">
        <v>262</v>
      </c>
      <c r="BZ972" s="177" t="s">
        <v>347</v>
      </c>
      <c r="CA972" s="177">
        <v>72</v>
      </c>
      <c r="CB972" s="177" t="s">
        <v>264</v>
      </c>
      <c r="CC972" s="122">
        <v>2.33</v>
      </c>
      <c r="CD972" s="178" t="s">
        <v>208</v>
      </c>
      <c r="CE972" s="177" t="s">
        <v>320</v>
      </c>
      <c r="CF972" s="177" t="s">
        <v>320</v>
      </c>
      <c r="CG972" s="83" t="s">
        <v>9</v>
      </c>
      <c r="CH972" s="57"/>
      <c r="CV972" s="51"/>
      <c r="CW972" s="51"/>
      <c r="CX972" s="51"/>
      <c r="CY972" s="51"/>
      <c r="CZ972" s="51"/>
      <c r="DA972" s="51"/>
      <c r="DB972" s="51"/>
      <c r="DC972" s="51"/>
      <c r="DD972" s="51"/>
    </row>
    <row r="973" spans="73:108" ht="15" x14ac:dyDescent="0.25">
      <c r="BU973" s="91"/>
      <c r="BV973" s="177">
        <v>2007</v>
      </c>
      <c r="BW973" s="177">
        <v>12</v>
      </c>
      <c r="BX973" s="177" t="s">
        <v>460</v>
      </c>
      <c r="BY973" s="177" t="s">
        <v>262</v>
      </c>
      <c r="BZ973" s="177" t="s">
        <v>277</v>
      </c>
      <c r="CA973" s="177">
        <v>2</v>
      </c>
      <c r="CB973" s="177" t="s">
        <v>264</v>
      </c>
      <c r="CC973" s="122">
        <v>61.6</v>
      </c>
      <c r="CD973" s="178" t="s">
        <v>205</v>
      </c>
      <c r="CE973" s="177" t="s">
        <v>320</v>
      </c>
      <c r="CF973" s="177" t="s">
        <v>320</v>
      </c>
      <c r="CG973" s="83" t="s">
        <v>9</v>
      </c>
      <c r="CH973" s="57"/>
      <c r="CV973" s="51"/>
      <c r="CW973" s="51"/>
      <c r="CX973" s="51"/>
      <c r="CY973" s="51"/>
      <c r="CZ973" s="51"/>
      <c r="DA973" s="51"/>
      <c r="DB973" s="51"/>
      <c r="DC973" s="51"/>
      <c r="DD973" s="51"/>
    </row>
    <row r="974" spans="73:108" ht="15" x14ac:dyDescent="0.25">
      <c r="BU974" s="91"/>
      <c r="BV974" s="177">
        <v>2007</v>
      </c>
      <c r="BW974" s="177">
        <v>12</v>
      </c>
      <c r="BX974" s="177" t="s">
        <v>460</v>
      </c>
      <c r="BY974" s="177" t="s">
        <v>262</v>
      </c>
      <c r="BZ974" s="177" t="s">
        <v>277</v>
      </c>
      <c r="CA974" s="177">
        <v>72</v>
      </c>
      <c r="CB974" s="177" t="s">
        <v>264</v>
      </c>
      <c r="CC974" s="122">
        <v>19.71</v>
      </c>
      <c r="CD974" s="178" t="s">
        <v>208</v>
      </c>
      <c r="CE974" s="177" t="s">
        <v>320</v>
      </c>
      <c r="CF974" s="177" t="s">
        <v>320</v>
      </c>
      <c r="CG974" s="83" t="s">
        <v>9</v>
      </c>
      <c r="CH974" s="57"/>
      <c r="CV974" s="51"/>
      <c r="CW974" s="51"/>
      <c r="CX974" s="51"/>
      <c r="CY974" s="51"/>
      <c r="CZ974" s="51"/>
      <c r="DA974" s="51"/>
      <c r="DB974" s="51"/>
      <c r="DC974" s="51"/>
      <c r="DD974" s="51"/>
    </row>
    <row r="975" spans="73:108" ht="15" x14ac:dyDescent="0.25">
      <c r="BU975" s="91"/>
      <c r="BV975" s="177">
        <v>2008</v>
      </c>
      <c r="BW975" s="177">
        <v>1</v>
      </c>
      <c r="BX975" s="177" t="s">
        <v>460</v>
      </c>
      <c r="BY975" s="177" t="s">
        <v>262</v>
      </c>
      <c r="BZ975" s="177" t="s">
        <v>277</v>
      </c>
      <c r="CA975" s="177">
        <v>2</v>
      </c>
      <c r="CB975" s="177" t="s">
        <v>264</v>
      </c>
      <c r="CC975" s="122">
        <v>40.909999999999997</v>
      </c>
      <c r="CD975" s="178" t="s">
        <v>205</v>
      </c>
      <c r="CE975" s="177" t="s">
        <v>320</v>
      </c>
      <c r="CF975" s="177" t="s">
        <v>320</v>
      </c>
      <c r="CG975" s="83" t="s">
        <v>9</v>
      </c>
      <c r="CH975" s="57"/>
      <c r="CV975" s="51"/>
      <c r="CW975" s="51"/>
      <c r="CX975" s="51"/>
      <c r="CY975" s="51"/>
      <c r="CZ975" s="51"/>
      <c r="DA975" s="51"/>
      <c r="DB975" s="51"/>
      <c r="DC975" s="51"/>
      <c r="DD975" s="51"/>
    </row>
    <row r="976" spans="73:108" ht="15" x14ac:dyDescent="0.25">
      <c r="BU976" s="91"/>
      <c r="BV976" s="177">
        <v>2008</v>
      </c>
      <c r="BW976" s="177">
        <v>1</v>
      </c>
      <c r="BX976" s="177" t="s">
        <v>460</v>
      </c>
      <c r="BY976" s="177" t="s">
        <v>262</v>
      </c>
      <c r="BZ976" s="177" t="s">
        <v>277</v>
      </c>
      <c r="CA976" s="177">
        <v>72</v>
      </c>
      <c r="CB976" s="177" t="s">
        <v>264</v>
      </c>
      <c r="CC976" s="122">
        <v>12.27</v>
      </c>
      <c r="CD976" s="178" t="s">
        <v>208</v>
      </c>
      <c r="CE976" s="177" t="s">
        <v>320</v>
      </c>
      <c r="CF976" s="177" t="s">
        <v>320</v>
      </c>
      <c r="CG976" s="83" t="s">
        <v>9</v>
      </c>
      <c r="CH976" s="57"/>
      <c r="CV976" s="51"/>
      <c r="CW976" s="51"/>
      <c r="CX976" s="51"/>
      <c r="CY976" s="51"/>
      <c r="CZ976" s="51"/>
      <c r="DA976" s="51"/>
      <c r="DB976" s="51"/>
      <c r="DC976" s="51"/>
      <c r="DD976" s="51"/>
    </row>
    <row r="977" spans="73:108" ht="15" x14ac:dyDescent="0.25">
      <c r="BU977" s="91"/>
      <c r="BV977" s="177">
        <v>2008</v>
      </c>
      <c r="BW977" s="177">
        <v>2</v>
      </c>
      <c r="BX977" s="177" t="s">
        <v>460</v>
      </c>
      <c r="BY977" s="177" t="s">
        <v>262</v>
      </c>
      <c r="BZ977" s="177" t="s">
        <v>277</v>
      </c>
      <c r="CA977" s="177">
        <v>2</v>
      </c>
      <c r="CB977" s="177" t="s">
        <v>264</v>
      </c>
      <c r="CC977" s="122">
        <v>37.14</v>
      </c>
      <c r="CD977" s="178" t="s">
        <v>205</v>
      </c>
      <c r="CE977" s="177" t="s">
        <v>320</v>
      </c>
      <c r="CF977" s="177" t="s">
        <v>320</v>
      </c>
      <c r="CG977" s="83" t="s">
        <v>9</v>
      </c>
      <c r="CH977" s="57"/>
      <c r="CV977" s="51"/>
      <c r="CW977" s="51"/>
      <c r="CX977" s="51"/>
      <c r="CY977" s="51"/>
      <c r="CZ977" s="51"/>
      <c r="DA977" s="51"/>
      <c r="DB977" s="51"/>
      <c r="DC977" s="51"/>
      <c r="DD977" s="51"/>
    </row>
    <row r="978" spans="73:108" ht="15" x14ac:dyDescent="0.25">
      <c r="BU978" s="91"/>
      <c r="BV978" s="177">
        <v>2008</v>
      </c>
      <c r="BW978" s="177">
        <v>2</v>
      </c>
      <c r="BX978" s="177" t="s">
        <v>460</v>
      </c>
      <c r="BY978" s="177" t="s">
        <v>262</v>
      </c>
      <c r="BZ978" s="177" t="s">
        <v>277</v>
      </c>
      <c r="CA978" s="177">
        <v>2</v>
      </c>
      <c r="CB978" s="177" t="s">
        <v>264</v>
      </c>
      <c r="CC978" s="122">
        <v>208.78</v>
      </c>
      <c r="CD978" s="178" t="s">
        <v>41</v>
      </c>
      <c r="CE978" s="177" t="s">
        <v>320</v>
      </c>
      <c r="CF978" s="177" t="s">
        <v>320</v>
      </c>
      <c r="CG978" s="83" t="s">
        <v>9</v>
      </c>
      <c r="CH978" s="57"/>
      <c r="CV978" s="51"/>
      <c r="CW978" s="51"/>
      <c r="CX978" s="51"/>
      <c r="CY978" s="51"/>
      <c r="CZ978" s="51"/>
      <c r="DA978" s="51"/>
      <c r="DB978" s="51"/>
      <c r="DC978" s="51"/>
      <c r="DD978" s="51"/>
    </row>
    <row r="979" spans="73:108" ht="15" x14ac:dyDescent="0.25">
      <c r="BU979" s="91"/>
      <c r="BV979" s="177">
        <v>2008</v>
      </c>
      <c r="BW979" s="177">
        <v>2</v>
      </c>
      <c r="BX979" s="177" t="s">
        <v>460</v>
      </c>
      <c r="BY979" s="177" t="s">
        <v>262</v>
      </c>
      <c r="BZ979" s="177" t="s">
        <v>277</v>
      </c>
      <c r="CA979" s="177">
        <v>72</v>
      </c>
      <c r="CB979" s="177" t="s">
        <v>264</v>
      </c>
      <c r="CC979" s="122">
        <v>11.14</v>
      </c>
      <c r="CD979" s="178" t="s">
        <v>208</v>
      </c>
      <c r="CE979" s="177" t="s">
        <v>320</v>
      </c>
      <c r="CF979" s="177" t="s">
        <v>320</v>
      </c>
      <c r="CG979" s="83" t="s">
        <v>9</v>
      </c>
      <c r="CH979" s="57"/>
      <c r="CV979" s="51"/>
      <c r="CW979" s="51"/>
      <c r="CX979" s="51"/>
      <c r="CY979" s="51"/>
      <c r="CZ979" s="51"/>
      <c r="DA979" s="51"/>
      <c r="DB979" s="51"/>
      <c r="DC979" s="51"/>
      <c r="DD979" s="51"/>
    </row>
    <row r="980" spans="73:108" ht="15" x14ac:dyDescent="0.25">
      <c r="BU980" s="91"/>
      <c r="BV980" s="177">
        <v>2008</v>
      </c>
      <c r="BW980" s="177">
        <v>2</v>
      </c>
      <c r="BX980" s="177" t="s">
        <v>460</v>
      </c>
      <c r="BY980" s="177" t="s">
        <v>262</v>
      </c>
      <c r="BZ980" s="177" t="s">
        <v>277</v>
      </c>
      <c r="CA980" s="177">
        <v>72</v>
      </c>
      <c r="CB980" s="177" t="s">
        <v>264</v>
      </c>
      <c r="CC980" s="122">
        <v>62.63</v>
      </c>
      <c r="CD980" s="178" t="s">
        <v>45</v>
      </c>
      <c r="CE980" s="177" t="s">
        <v>320</v>
      </c>
      <c r="CF980" s="177" t="s">
        <v>320</v>
      </c>
      <c r="CG980" s="83" t="s">
        <v>9</v>
      </c>
      <c r="CH980" s="57"/>
      <c r="CV980" s="51"/>
      <c r="CW980" s="51"/>
      <c r="CX980" s="51"/>
      <c r="CY980" s="51"/>
      <c r="CZ980" s="51"/>
      <c r="DA980" s="51"/>
      <c r="DB980" s="51"/>
      <c r="DC980" s="51"/>
      <c r="DD980" s="51"/>
    </row>
    <row r="981" spans="73:108" ht="15" x14ac:dyDescent="0.25">
      <c r="BU981" s="91"/>
      <c r="BV981" s="177">
        <v>2008</v>
      </c>
      <c r="BW981" s="177">
        <v>3</v>
      </c>
      <c r="BX981" s="177" t="s">
        <v>460</v>
      </c>
      <c r="BY981" s="177" t="s">
        <v>262</v>
      </c>
      <c r="BZ981" s="177" t="s">
        <v>277</v>
      </c>
      <c r="CA981" s="177">
        <v>2</v>
      </c>
      <c r="CB981" s="177" t="s">
        <v>264</v>
      </c>
      <c r="CC981" s="122">
        <v>129.9</v>
      </c>
      <c r="CD981" s="178" t="s">
        <v>205</v>
      </c>
      <c r="CE981" s="177" t="s">
        <v>320</v>
      </c>
      <c r="CF981" s="177" t="s">
        <v>320</v>
      </c>
      <c r="CG981" s="83" t="s">
        <v>9</v>
      </c>
      <c r="CH981" s="57"/>
      <c r="CV981" s="51"/>
      <c r="CW981" s="51"/>
      <c r="CX981" s="51"/>
      <c r="CY981" s="51"/>
      <c r="CZ981" s="51"/>
      <c r="DA981" s="51"/>
      <c r="DB981" s="51"/>
      <c r="DC981" s="51"/>
      <c r="DD981" s="51"/>
    </row>
    <row r="982" spans="73:108" ht="15" x14ac:dyDescent="0.25">
      <c r="BU982" s="91"/>
      <c r="BV982" s="177">
        <v>2008</v>
      </c>
      <c r="BW982" s="177">
        <v>3</v>
      </c>
      <c r="BX982" s="177" t="s">
        <v>460</v>
      </c>
      <c r="BY982" s="177" t="s">
        <v>262</v>
      </c>
      <c r="BZ982" s="177" t="s">
        <v>277</v>
      </c>
      <c r="CA982" s="177">
        <v>72</v>
      </c>
      <c r="CB982" s="177" t="s">
        <v>264</v>
      </c>
      <c r="CC982" s="122">
        <v>38.97</v>
      </c>
      <c r="CD982" s="178" t="s">
        <v>208</v>
      </c>
      <c r="CE982" s="177" t="s">
        <v>320</v>
      </c>
      <c r="CF982" s="177" t="s">
        <v>320</v>
      </c>
      <c r="CG982" s="83" t="s">
        <v>9</v>
      </c>
      <c r="CH982" s="57"/>
      <c r="CV982" s="51"/>
      <c r="CW982" s="51"/>
      <c r="CX982" s="51"/>
      <c r="CY982" s="51"/>
      <c r="CZ982" s="51"/>
      <c r="DA982" s="51"/>
      <c r="DB982" s="51"/>
      <c r="DC982" s="51"/>
      <c r="DD982" s="51"/>
    </row>
    <row r="983" spans="73:108" ht="15" x14ac:dyDescent="0.25">
      <c r="BU983" s="91"/>
      <c r="BV983" s="177">
        <v>2008</v>
      </c>
      <c r="BW983" s="177">
        <v>4</v>
      </c>
      <c r="BX983" s="177" t="s">
        <v>460</v>
      </c>
      <c r="BY983" s="177" t="s">
        <v>262</v>
      </c>
      <c r="BZ983" s="177" t="s">
        <v>277</v>
      </c>
      <c r="CA983" s="177">
        <v>2</v>
      </c>
      <c r="CB983" s="177" t="s">
        <v>264</v>
      </c>
      <c r="CC983" s="122">
        <v>382.85</v>
      </c>
      <c r="CD983" s="178" t="s">
        <v>205</v>
      </c>
      <c r="CE983" s="177" t="s">
        <v>320</v>
      </c>
      <c r="CF983" s="177" t="s">
        <v>320</v>
      </c>
      <c r="CG983" s="83" t="s">
        <v>9</v>
      </c>
      <c r="CH983" s="57"/>
      <c r="CV983" s="51"/>
      <c r="CW983" s="51"/>
      <c r="CX983" s="51"/>
      <c r="CY983" s="51"/>
      <c r="CZ983" s="51"/>
      <c r="DA983" s="51"/>
      <c r="DB983" s="51"/>
      <c r="DC983" s="51"/>
      <c r="DD983" s="51"/>
    </row>
    <row r="984" spans="73:108" ht="15" x14ac:dyDescent="0.25">
      <c r="BU984" s="91"/>
      <c r="BV984" s="177">
        <v>2008</v>
      </c>
      <c r="BW984" s="177">
        <v>4</v>
      </c>
      <c r="BX984" s="177" t="s">
        <v>460</v>
      </c>
      <c r="BY984" s="177" t="s">
        <v>262</v>
      </c>
      <c r="BZ984" s="177" t="s">
        <v>277</v>
      </c>
      <c r="CA984" s="177">
        <v>72</v>
      </c>
      <c r="CB984" s="177" t="s">
        <v>264</v>
      </c>
      <c r="CC984" s="122">
        <v>114.86</v>
      </c>
      <c r="CD984" s="178" t="s">
        <v>208</v>
      </c>
      <c r="CE984" s="177" t="s">
        <v>320</v>
      </c>
      <c r="CF984" s="177" t="s">
        <v>320</v>
      </c>
      <c r="CG984" s="83" t="s">
        <v>9</v>
      </c>
      <c r="CH984" s="57"/>
      <c r="CV984" s="51"/>
      <c r="CW984" s="51"/>
      <c r="CX984" s="51"/>
      <c r="CY984" s="51"/>
      <c r="CZ984" s="51"/>
      <c r="DA984" s="51"/>
      <c r="DB984" s="51"/>
      <c r="DC984" s="51"/>
      <c r="DD984" s="51"/>
    </row>
    <row r="985" spans="73:108" ht="15" x14ac:dyDescent="0.25">
      <c r="BU985" s="91"/>
      <c r="BV985" s="177">
        <v>2008</v>
      </c>
      <c r="BW985" s="177">
        <v>5</v>
      </c>
      <c r="BX985" s="177" t="s">
        <v>460</v>
      </c>
      <c r="BY985" s="177" t="s">
        <v>262</v>
      </c>
      <c r="BZ985" s="177" t="s">
        <v>277</v>
      </c>
      <c r="CA985" s="177">
        <v>2</v>
      </c>
      <c r="CB985" s="177" t="s">
        <v>264</v>
      </c>
      <c r="CC985" s="122">
        <v>157.94999999999999</v>
      </c>
      <c r="CD985" s="178" t="s">
        <v>205</v>
      </c>
      <c r="CE985" s="177" t="s">
        <v>320</v>
      </c>
      <c r="CF985" s="177" t="s">
        <v>320</v>
      </c>
      <c r="CG985" s="83" t="s">
        <v>9</v>
      </c>
      <c r="CH985" s="57"/>
      <c r="CV985" s="51"/>
      <c r="CW985" s="51"/>
      <c r="CX985" s="51"/>
      <c r="CY985" s="51"/>
      <c r="CZ985" s="51"/>
      <c r="DA985" s="51"/>
      <c r="DB985" s="51"/>
      <c r="DC985" s="51"/>
      <c r="DD985" s="51"/>
    </row>
    <row r="986" spans="73:108" ht="15" x14ac:dyDescent="0.25">
      <c r="BU986" s="91"/>
      <c r="BV986" s="177">
        <v>2008</v>
      </c>
      <c r="BW986" s="177">
        <v>5</v>
      </c>
      <c r="BX986" s="177" t="s">
        <v>460</v>
      </c>
      <c r="BY986" s="177" t="s">
        <v>262</v>
      </c>
      <c r="BZ986" s="177" t="s">
        <v>277</v>
      </c>
      <c r="CA986" s="177">
        <v>72</v>
      </c>
      <c r="CB986" s="177" t="s">
        <v>264</v>
      </c>
      <c r="CC986" s="122">
        <v>47.39</v>
      </c>
      <c r="CD986" s="178" t="s">
        <v>208</v>
      </c>
      <c r="CE986" s="177" t="s">
        <v>320</v>
      </c>
      <c r="CF986" s="177" t="s">
        <v>320</v>
      </c>
      <c r="CG986" s="83" t="s">
        <v>9</v>
      </c>
      <c r="CH986" s="57"/>
      <c r="CV986" s="51"/>
      <c r="CW986" s="51"/>
      <c r="CX986" s="51"/>
      <c r="CY986" s="51"/>
      <c r="CZ986" s="51"/>
      <c r="DA986" s="51"/>
      <c r="DB986" s="51"/>
      <c r="DC986" s="51"/>
      <c r="DD986" s="51"/>
    </row>
    <row r="987" spans="73:108" ht="15" x14ac:dyDescent="0.25">
      <c r="BU987" s="91"/>
      <c r="BV987" s="177">
        <v>2008</v>
      </c>
      <c r="BW987" s="177">
        <v>6</v>
      </c>
      <c r="BX987" s="177" t="s">
        <v>460</v>
      </c>
      <c r="BY987" s="177" t="s">
        <v>262</v>
      </c>
      <c r="BZ987" s="177" t="s">
        <v>263</v>
      </c>
      <c r="CA987" s="177">
        <v>2</v>
      </c>
      <c r="CB987" s="177" t="s">
        <v>264</v>
      </c>
      <c r="CC987" s="122">
        <v>80.06</v>
      </c>
      <c r="CD987" s="178" t="s">
        <v>205</v>
      </c>
      <c r="CE987" s="177" t="s">
        <v>320</v>
      </c>
      <c r="CF987" s="177" t="s">
        <v>320</v>
      </c>
      <c r="CG987" s="83" t="s">
        <v>9</v>
      </c>
      <c r="CH987" s="57"/>
      <c r="CV987" s="51"/>
      <c r="CW987" s="51"/>
      <c r="CX987" s="51"/>
      <c r="CY987" s="51"/>
      <c r="CZ987" s="51"/>
      <c r="DA987" s="51"/>
      <c r="DB987" s="51"/>
      <c r="DC987" s="51"/>
      <c r="DD987" s="51"/>
    </row>
    <row r="988" spans="73:108" ht="15" x14ac:dyDescent="0.25">
      <c r="BU988" s="91"/>
      <c r="BV988" s="177">
        <v>2008</v>
      </c>
      <c r="BW988" s="177">
        <v>6</v>
      </c>
      <c r="BX988" s="177" t="s">
        <v>460</v>
      </c>
      <c r="BY988" s="177" t="s">
        <v>262</v>
      </c>
      <c r="BZ988" s="177" t="s">
        <v>266</v>
      </c>
      <c r="CA988" s="177">
        <v>2</v>
      </c>
      <c r="CB988" s="177" t="s">
        <v>264</v>
      </c>
      <c r="CC988" s="122">
        <v>88.96</v>
      </c>
      <c r="CD988" s="178" t="s">
        <v>205</v>
      </c>
      <c r="CE988" s="177" t="s">
        <v>320</v>
      </c>
      <c r="CF988" s="177" t="s">
        <v>320</v>
      </c>
      <c r="CG988" s="83" t="s">
        <v>9</v>
      </c>
      <c r="CH988" s="57"/>
      <c r="CV988" s="51"/>
      <c r="CW988" s="51"/>
      <c r="CX988" s="51"/>
      <c r="CY988" s="51"/>
      <c r="CZ988" s="51"/>
      <c r="DA988" s="51"/>
      <c r="DB988" s="51"/>
      <c r="DC988" s="51"/>
      <c r="DD988" s="51"/>
    </row>
    <row r="989" spans="73:108" ht="15" x14ac:dyDescent="0.25">
      <c r="BU989" s="91"/>
      <c r="BV989" s="177">
        <v>2008</v>
      </c>
      <c r="BW989" s="177">
        <v>6</v>
      </c>
      <c r="BX989" s="177" t="s">
        <v>460</v>
      </c>
      <c r="BY989" s="177" t="s">
        <v>262</v>
      </c>
      <c r="BZ989" s="177" t="s">
        <v>267</v>
      </c>
      <c r="CA989" s="177">
        <v>2</v>
      </c>
      <c r="CB989" s="177" t="s">
        <v>264</v>
      </c>
      <c r="CC989" s="122">
        <v>80.06</v>
      </c>
      <c r="CD989" s="178" t="s">
        <v>205</v>
      </c>
      <c r="CE989" s="177" t="s">
        <v>320</v>
      </c>
      <c r="CF989" s="177" t="s">
        <v>320</v>
      </c>
      <c r="CG989" s="83" t="s">
        <v>9</v>
      </c>
      <c r="CH989" s="57"/>
      <c r="CV989" s="51"/>
      <c r="CW989" s="51"/>
      <c r="CX989" s="51"/>
      <c r="CY989" s="51"/>
      <c r="CZ989" s="51"/>
      <c r="DA989" s="51"/>
      <c r="DB989" s="51"/>
      <c r="DC989" s="51"/>
      <c r="DD989" s="51"/>
    </row>
    <row r="990" spans="73:108" ht="15" x14ac:dyDescent="0.25">
      <c r="BU990" s="91"/>
      <c r="BV990" s="177">
        <v>2008</v>
      </c>
      <c r="BW990" s="177">
        <v>6</v>
      </c>
      <c r="BX990" s="177" t="s">
        <v>460</v>
      </c>
      <c r="BY990" s="177" t="s">
        <v>262</v>
      </c>
      <c r="BZ990" s="177" t="s">
        <v>268</v>
      </c>
      <c r="CA990" s="177">
        <v>2</v>
      </c>
      <c r="CB990" s="177" t="s">
        <v>264</v>
      </c>
      <c r="CC990" s="122">
        <v>133.44</v>
      </c>
      <c r="CD990" s="178" t="s">
        <v>205</v>
      </c>
      <c r="CE990" s="177" t="s">
        <v>320</v>
      </c>
      <c r="CF990" s="177" t="s">
        <v>320</v>
      </c>
      <c r="CG990" s="83" t="s">
        <v>9</v>
      </c>
      <c r="CH990" s="57"/>
      <c r="CV990" s="51"/>
      <c r="CW990" s="51"/>
      <c r="CX990" s="51"/>
      <c r="CY990" s="51"/>
      <c r="CZ990" s="51"/>
      <c r="DA990" s="51"/>
      <c r="DB990" s="51"/>
      <c r="DC990" s="51"/>
      <c r="DD990" s="51"/>
    </row>
    <row r="991" spans="73:108" ht="15" x14ac:dyDescent="0.25">
      <c r="BU991" s="91"/>
      <c r="BV991" s="177">
        <v>2008</v>
      </c>
      <c r="BW991" s="177">
        <v>6</v>
      </c>
      <c r="BX991" s="177" t="s">
        <v>460</v>
      </c>
      <c r="BY991" s="177" t="s">
        <v>262</v>
      </c>
      <c r="BZ991" s="177" t="s">
        <v>316</v>
      </c>
      <c r="CA991" s="177">
        <v>2</v>
      </c>
      <c r="CB991" s="177" t="s">
        <v>264</v>
      </c>
      <c r="CC991" s="122">
        <v>53.37</v>
      </c>
      <c r="CD991" s="178" t="s">
        <v>205</v>
      </c>
      <c r="CE991" s="177" t="s">
        <v>320</v>
      </c>
      <c r="CF991" s="177" t="s">
        <v>320</v>
      </c>
      <c r="CG991" s="83" t="s">
        <v>9</v>
      </c>
      <c r="CH991" s="57"/>
      <c r="CV991" s="51"/>
      <c r="CW991" s="51"/>
      <c r="CX991" s="51"/>
      <c r="CY991" s="51"/>
      <c r="CZ991" s="51"/>
      <c r="DA991" s="51"/>
      <c r="DB991" s="51"/>
      <c r="DC991" s="51"/>
      <c r="DD991" s="51"/>
    </row>
    <row r="992" spans="73:108" ht="15" x14ac:dyDescent="0.25">
      <c r="BU992" s="91"/>
      <c r="BV992" s="177">
        <v>2008</v>
      </c>
      <c r="BW992" s="177">
        <v>6</v>
      </c>
      <c r="BX992" s="177" t="s">
        <v>460</v>
      </c>
      <c r="BY992" s="177" t="s">
        <v>262</v>
      </c>
      <c r="BZ992" s="177" t="s">
        <v>347</v>
      </c>
      <c r="CA992" s="177">
        <v>2</v>
      </c>
      <c r="CB992" s="177" t="s">
        <v>264</v>
      </c>
      <c r="CC992" s="122">
        <v>62.26</v>
      </c>
      <c r="CD992" s="178" t="s">
        <v>205</v>
      </c>
      <c r="CE992" s="177" t="s">
        <v>320</v>
      </c>
      <c r="CF992" s="177" t="s">
        <v>320</v>
      </c>
      <c r="CG992" s="83" t="s">
        <v>9</v>
      </c>
      <c r="CH992" s="57"/>
      <c r="CV992" s="51"/>
      <c r="CW992" s="51"/>
      <c r="CX992" s="51"/>
      <c r="CY992" s="51"/>
      <c r="CZ992" s="51"/>
      <c r="DA992" s="51"/>
      <c r="DB992" s="51"/>
      <c r="DC992" s="51"/>
      <c r="DD992" s="51"/>
    </row>
    <row r="993" spans="73:108" ht="15" x14ac:dyDescent="0.25">
      <c r="BU993" s="91"/>
      <c r="BV993" s="177">
        <v>2008</v>
      </c>
      <c r="BW993" s="177">
        <v>6</v>
      </c>
      <c r="BX993" s="177" t="s">
        <v>460</v>
      </c>
      <c r="BY993" s="177" t="s">
        <v>262</v>
      </c>
      <c r="BZ993" s="177" t="s">
        <v>263</v>
      </c>
      <c r="CA993" s="177">
        <v>72</v>
      </c>
      <c r="CB993" s="177" t="s">
        <v>264</v>
      </c>
      <c r="CC993" s="122">
        <v>24.02</v>
      </c>
      <c r="CD993" s="178" t="s">
        <v>208</v>
      </c>
      <c r="CE993" s="177" t="s">
        <v>320</v>
      </c>
      <c r="CF993" s="177" t="s">
        <v>320</v>
      </c>
      <c r="CG993" s="83" t="s">
        <v>9</v>
      </c>
      <c r="CH993" s="57"/>
      <c r="CV993" s="51"/>
      <c r="CW993" s="51"/>
      <c r="CX993" s="51"/>
      <c r="CY993" s="51"/>
      <c r="CZ993" s="51"/>
      <c r="DA993" s="51"/>
      <c r="DB993" s="51"/>
      <c r="DC993" s="51"/>
      <c r="DD993" s="51"/>
    </row>
    <row r="994" spans="73:108" ht="15" x14ac:dyDescent="0.25">
      <c r="BU994" s="91"/>
      <c r="BV994" s="177">
        <v>2008</v>
      </c>
      <c r="BW994" s="177">
        <v>6</v>
      </c>
      <c r="BX994" s="177" t="s">
        <v>460</v>
      </c>
      <c r="BY994" s="177" t="s">
        <v>262</v>
      </c>
      <c r="BZ994" s="177" t="s">
        <v>266</v>
      </c>
      <c r="CA994" s="177">
        <v>72</v>
      </c>
      <c r="CB994" s="177" t="s">
        <v>264</v>
      </c>
      <c r="CC994" s="122">
        <v>26.69</v>
      </c>
      <c r="CD994" s="178" t="s">
        <v>208</v>
      </c>
      <c r="CE994" s="177" t="s">
        <v>320</v>
      </c>
      <c r="CF994" s="177" t="s">
        <v>320</v>
      </c>
      <c r="CG994" s="83" t="s">
        <v>9</v>
      </c>
      <c r="CH994" s="57"/>
      <c r="CV994" s="51"/>
      <c r="CW994" s="51"/>
      <c r="CX994" s="51"/>
      <c r="CY994" s="51"/>
      <c r="CZ994" s="51"/>
      <c r="DA994" s="51"/>
      <c r="DB994" s="51"/>
      <c r="DC994" s="51"/>
      <c r="DD994" s="51"/>
    </row>
    <row r="995" spans="73:108" ht="15" x14ac:dyDescent="0.25">
      <c r="BU995" s="91"/>
      <c r="BV995" s="177">
        <v>2008</v>
      </c>
      <c r="BW995" s="177">
        <v>6</v>
      </c>
      <c r="BX995" s="177" t="s">
        <v>460</v>
      </c>
      <c r="BY995" s="177" t="s">
        <v>262</v>
      </c>
      <c r="BZ995" s="177" t="s">
        <v>267</v>
      </c>
      <c r="CA995" s="177">
        <v>72</v>
      </c>
      <c r="CB995" s="177" t="s">
        <v>264</v>
      </c>
      <c r="CC995" s="122">
        <v>24.02</v>
      </c>
      <c r="CD995" s="178" t="s">
        <v>208</v>
      </c>
      <c r="CE995" s="177" t="s">
        <v>320</v>
      </c>
      <c r="CF995" s="177" t="s">
        <v>320</v>
      </c>
      <c r="CG995" s="83" t="s">
        <v>9</v>
      </c>
      <c r="CH995" s="57"/>
      <c r="CV995" s="51"/>
      <c r="CW995" s="51"/>
      <c r="CX995" s="51"/>
      <c r="CY995" s="51"/>
      <c r="CZ995" s="51"/>
      <c r="DA995" s="51"/>
      <c r="DB995" s="51"/>
      <c r="DC995" s="51"/>
      <c r="DD995" s="51"/>
    </row>
    <row r="996" spans="73:108" ht="15" x14ac:dyDescent="0.25">
      <c r="BU996" s="91"/>
      <c r="BV996" s="177">
        <v>2008</v>
      </c>
      <c r="BW996" s="177">
        <v>6</v>
      </c>
      <c r="BX996" s="177" t="s">
        <v>460</v>
      </c>
      <c r="BY996" s="177" t="s">
        <v>262</v>
      </c>
      <c r="BZ996" s="177" t="s">
        <v>268</v>
      </c>
      <c r="CA996" s="177">
        <v>72</v>
      </c>
      <c r="CB996" s="177" t="s">
        <v>264</v>
      </c>
      <c r="CC996" s="122">
        <v>40.03</v>
      </c>
      <c r="CD996" s="178" t="s">
        <v>208</v>
      </c>
      <c r="CE996" s="177" t="s">
        <v>320</v>
      </c>
      <c r="CF996" s="177" t="s">
        <v>320</v>
      </c>
      <c r="CG996" s="83" t="s">
        <v>9</v>
      </c>
      <c r="CH996" s="57"/>
      <c r="CV996" s="51"/>
      <c r="CW996" s="51"/>
      <c r="CX996" s="51"/>
      <c r="CY996" s="51"/>
      <c r="CZ996" s="51"/>
      <c r="DA996" s="51"/>
      <c r="DB996" s="51"/>
      <c r="DC996" s="51"/>
      <c r="DD996" s="51"/>
    </row>
    <row r="997" spans="73:108" ht="15" x14ac:dyDescent="0.25">
      <c r="BU997" s="91"/>
      <c r="BV997" s="177">
        <v>2008</v>
      </c>
      <c r="BW997" s="177">
        <v>6</v>
      </c>
      <c r="BX997" s="177" t="s">
        <v>460</v>
      </c>
      <c r="BY997" s="177" t="s">
        <v>262</v>
      </c>
      <c r="BZ997" s="177" t="s">
        <v>316</v>
      </c>
      <c r="CA997" s="177">
        <v>72</v>
      </c>
      <c r="CB997" s="177" t="s">
        <v>264</v>
      </c>
      <c r="CC997" s="122">
        <v>16.010000000000002</v>
      </c>
      <c r="CD997" s="178" t="s">
        <v>208</v>
      </c>
      <c r="CE997" s="177" t="s">
        <v>320</v>
      </c>
      <c r="CF997" s="177" t="s">
        <v>320</v>
      </c>
      <c r="CG997" s="83" t="s">
        <v>9</v>
      </c>
      <c r="CH997" s="57"/>
      <c r="CV997" s="51"/>
      <c r="CW997" s="51"/>
      <c r="CX997" s="51"/>
      <c r="CY997" s="51"/>
      <c r="CZ997" s="51"/>
      <c r="DA997" s="51"/>
      <c r="DB997" s="51"/>
      <c r="DC997" s="51"/>
      <c r="DD997" s="51"/>
    </row>
    <row r="998" spans="73:108" ht="15" x14ac:dyDescent="0.25">
      <c r="BU998" s="91"/>
      <c r="BV998" s="177">
        <v>2008</v>
      </c>
      <c r="BW998" s="177">
        <v>6</v>
      </c>
      <c r="BX998" s="177" t="s">
        <v>460</v>
      </c>
      <c r="BY998" s="177" t="s">
        <v>262</v>
      </c>
      <c r="BZ998" s="177" t="s">
        <v>347</v>
      </c>
      <c r="CA998" s="177">
        <v>72</v>
      </c>
      <c r="CB998" s="177" t="s">
        <v>264</v>
      </c>
      <c r="CC998" s="122">
        <v>18.68</v>
      </c>
      <c r="CD998" s="178" t="s">
        <v>208</v>
      </c>
      <c r="CE998" s="177" t="s">
        <v>320</v>
      </c>
      <c r="CF998" s="177" t="s">
        <v>320</v>
      </c>
      <c r="CG998" s="83" t="s">
        <v>9</v>
      </c>
      <c r="CH998" s="57"/>
      <c r="CV998" s="51"/>
      <c r="CW998" s="51"/>
      <c r="CX998" s="51"/>
      <c r="CY998" s="51"/>
      <c r="CZ998" s="51"/>
      <c r="DA998" s="51"/>
      <c r="DB998" s="51"/>
      <c r="DC998" s="51"/>
      <c r="DD998" s="51"/>
    </row>
    <row r="999" spans="73:108" ht="15" x14ac:dyDescent="0.25">
      <c r="BU999" s="91"/>
      <c r="BV999" s="177">
        <v>2008</v>
      </c>
      <c r="BW999" s="177">
        <v>7</v>
      </c>
      <c r="BX999" s="177" t="s">
        <v>460</v>
      </c>
      <c r="BY999" s="177" t="s">
        <v>262</v>
      </c>
      <c r="BZ999" s="177" t="s">
        <v>277</v>
      </c>
      <c r="CA999" s="177">
        <v>2</v>
      </c>
      <c r="CB999" s="177" t="s">
        <v>264</v>
      </c>
      <c r="CC999" s="122">
        <v>28.55</v>
      </c>
      <c r="CD999" s="178" t="s">
        <v>205</v>
      </c>
      <c r="CE999" s="177" t="s">
        <v>320</v>
      </c>
      <c r="CF999" s="177" t="s">
        <v>320</v>
      </c>
      <c r="CG999" s="83" t="s">
        <v>9</v>
      </c>
      <c r="CH999" s="57"/>
      <c r="CV999" s="51"/>
      <c r="CW999" s="51"/>
      <c r="CX999" s="51"/>
      <c r="CY999" s="51"/>
      <c r="CZ999" s="51"/>
      <c r="DA999" s="51"/>
      <c r="DB999" s="51"/>
      <c r="DC999" s="51"/>
      <c r="DD999" s="51"/>
    </row>
    <row r="1000" spans="73:108" ht="15" x14ac:dyDescent="0.25">
      <c r="BU1000" s="91"/>
      <c r="BV1000" s="177">
        <v>2008</v>
      </c>
      <c r="BW1000" s="177">
        <v>7</v>
      </c>
      <c r="BX1000" s="177" t="s">
        <v>460</v>
      </c>
      <c r="BY1000" s="177" t="s">
        <v>262</v>
      </c>
      <c r="BZ1000" s="177" t="s">
        <v>267</v>
      </c>
      <c r="CA1000" s="177">
        <v>2</v>
      </c>
      <c r="CB1000" s="177" t="s">
        <v>264</v>
      </c>
      <c r="CC1000" s="122">
        <v>9.52</v>
      </c>
      <c r="CD1000" s="178" t="s">
        <v>205</v>
      </c>
      <c r="CE1000" s="177" t="s">
        <v>320</v>
      </c>
      <c r="CF1000" s="177" t="s">
        <v>320</v>
      </c>
      <c r="CG1000" s="83" t="s">
        <v>9</v>
      </c>
      <c r="CH1000" s="57"/>
      <c r="CV1000" s="51"/>
      <c r="CW1000" s="51"/>
      <c r="CX1000" s="51"/>
      <c r="CY1000" s="51"/>
      <c r="CZ1000" s="51"/>
      <c r="DA1000" s="51"/>
      <c r="DB1000" s="51"/>
      <c r="DC1000" s="51"/>
      <c r="DD1000" s="51"/>
    </row>
    <row r="1001" spans="73:108" ht="15" x14ac:dyDescent="0.25">
      <c r="BU1001" s="91"/>
      <c r="BV1001" s="177">
        <v>2008</v>
      </c>
      <c r="BW1001" s="177">
        <v>7</v>
      </c>
      <c r="BX1001" s="177" t="s">
        <v>460</v>
      </c>
      <c r="BY1001" s="177" t="s">
        <v>262</v>
      </c>
      <c r="BZ1001" s="177" t="s">
        <v>268</v>
      </c>
      <c r="CA1001" s="177">
        <v>2</v>
      </c>
      <c r="CB1001" s="177" t="s">
        <v>264</v>
      </c>
      <c r="CC1001" s="122">
        <v>11.1</v>
      </c>
      <c r="CD1001" s="178" t="s">
        <v>205</v>
      </c>
      <c r="CE1001" s="177" t="s">
        <v>320</v>
      </c>
      <c r="CF1001" s="177" t="s">
        <v>320</v>
      </c>
      <c r="CG1001" s="83" t="s">
        <v>9</v>
      </c>
      <c r="CH1001" s="57"/>
      <c r="CV1001" s="51"/>
      <c r="CW1001" s="51"/>
      <c r="CX1001" s="51"/>
      <c r="CY1001" s="51"/>
      <c r="CZ1001" s="51"/>
      <c r="DA1001" s="51"/>
      <c r="DB1001" s="51"/>
      <c r="DC1001" s="51"/>
      <c r="DD1001" s="51"/>
    </row>
    <row r="1002" spans="73:108" ht="15" x14ac:dyDescent="0.25">
      <c r="BU1002" s="91"/>
      <c r="BV1002" s="177">
        <v>2008</v>
      </c>
      <c r="BW1002" s="177">
        <v>7</v>
      </c>
      <c r="BX1002" s="177" t="s">
        <v>460</v>
      </c>
      <c r="BY1002" s="177" t="s">
        <v>262</v>
      </c>
      <c r="BZ1002" s="177" t="s">
        <v>316</v>
      </c>
      <c r="CA1002" s="177">
        <v>2</v>
      </c>
      <c r="CB1002" s="177" t="s">
        <v>264</v>
      </c>
      <c r="CC1002" s="122">
        <v>22.21</v>
      </c>
      <c r="CD1002" s="178" t="s">
        <v>205</v>
      </c>
      <c r="CE1002" s="177" t="s">
        <v>320</v>
      </c>
      <c r="CF1002" s="177" t="s">
        <v>320</v>
      </c>
      <c r="CG1002" s="83" t="s">
        <v>9</v>
      </c>
      <c r="CH1002" s="57"/>
      <c r="CV1002" s="51"/>
      <c r="CW1002" s="51"/>
      <c r="CX1002" s="51"/>
      <c r="CY1002" s="51"/>
      <c r="CZ1002" s="51"/>
      <c r="DA1002" s="51"/>
      <c r="DB1002" s="51"/>
      <c r="DC1002" s="51"/>
      <c r="DD1002" s="51"/>
    </row>
    <row r="1003" spans="73:108" ht="15" x14ac:dyDescent="0.25">
      <c r="BU1003" s="91"/>
      <c r="BV1003" s="177">
        <v>2008</v>
      </c>
      <c r="BW1003" s="177">
        <v>7</v>
      </c>
      <c r="BX1003" s="177" t="s">
        <v>460</v>
      </c>
      <c r="BY1003" s="177" t="s">
        <v>262</v>
      </c>
      <c r="BZ1003" s="177" t="s">
        <v>347</v>
      </c>
      <c r="CA1003" s="177">
        <v>2</v>
      </c>
      <c r="CB1003" s="177" t="s">
        <v>264</v>
      </c>
      <c r="CC1003" s="122">
        <v>17.45</v>
      </c>
      <c r="CD1003" s="178" t="s">
        <v>205</v>
      </c>
      <c r="CE1003" s="177" t="s">
        <v>320</v>
      </c>
      <c r="CF1003" s="177" t="s">
        <v>320</v>
      </c>
      <c r="CG1003" s="83" t="s">
        <v>9</v>
      </c>
      <c r="CH1003" s="57"/>
      <c r="CV1003" s="51"/>
      <c r="CW1003" s="51"/>
      <c r="CX1003" s="51"/>
      <c r="CY1003" s="51"/>
      <c r="CZ1003" s="51"/>
      <c r="DA1003" s="51"/>
      <c r="DB1003" s="51"/>
      <c r="DC1003" s="51"/>
      <c r="DD1003" s="51"/>
    </row>
    <row r="1004" spans="73:108" ht="15" x14ac:dyDescent="0.25">
      <c r="BU1004" s="91"/>
      <c r="BV1004" s="177">
        <v>2008</v>
      </c>
      <c r="BW1004" s="177">
        <v>7</v>
      </c>
      <c r="BX1004" s="177" t="s">
        <v>460</v>
      </c>
      <c r="BY1004" s="177" t="s">
        <v>262</v>
      </c>
      <c r="BZ1004" s="177" t="s">
        <v>277</v>
      </c>
      <c r="CA1004" s="177">
        <v>72</v>
      </c>
      <c r="CB1004" s="177" t="s">
        <v>264</v>
      </c>
      <c r="CC1004" s="122">
        <v>8.57</v>
      </c>
      <c r="CD1004" s="178" t="s">
        <v>208</v>
      </c>
      <c r="CE1004" s="177" t="s">
        <v>320</v>
      </c>
      <c r="CF1004" s="177" t="s">
        <v>320</v>
      </c>
      <c r="CG1004" s="83" t="s">
        <v>9</v>
      </c>
      <c r="CH1004" s="57"/>
      <c r="CV1004" s="51"/>
      <c r="CW1004" s="51"/>
      <c r="CX1004" s="51"/>
      <c r="CY1004" s="51"/>
      <c r="CZ1004" s="51"/>
      <c r="DA1004" s="51"/>
      <c r="DB1004" s="51"/>
      <c r="DC1004" s="51"/>
      <c r="DD1004" s="51"/>
    </row>
    <row r="1005" spans="73:108" ht="15" x14ac:dyDescent="0.25">
      <c r="BU1005" s="91"/>
      <c r="BV1005" s="177">
        <v>2008</v>
      </c>
      <c r="BW1005" s="177">
        <v>7</v>
      </c>
      <c r="BX1005" s="177" t="s">
        <v>460</v>
      </c>
      <c r="BY1005" s="177" t="s">
        <v>262</v>
      </c>
      <c r="BZ1005" s="177" t="s">
        <v>267</v>
      </c>
      <c r="CA1005" s="177">
        <v>72</v>
      </c>
      <c r="CB1005" s="177" t="s">
        <v>264</v>
      </c>
      <c r="CC1005" s="122">
        <v>2.86</v>
      </c>
      <c r="CD1005" s="178" t="s">
        <v>208</v>
      </c>
      <c r="CE1005" s="177" t="s">
        <v>320</v>
      </c>
      <c r="CF1005" s="177" t="s">
        <v>320</v>
      </c>
      <c r="CG1005" s="83" t="s">
        <v>9</v>
      </c>
      <c r="CH1005" s="57"/>
      <c r="CV1005" s="51"/>
      <c r="CW1005" s="51"/>
      <c r="CX1005" s="51"/>
      <c r="CY1005" s="51"/>
      <c r="CZ1005" s="51"/>
      <c r="DA1005" s="51"/>
      <c r="DB1005" s="51"/>
      <c r="DC1005" s="51"/>
      <c r="DD1005" s="51"/>
    </row>
    <row r="1006" spans="73:108" ht="15" x14ac:dyDescent="0.25">
      <c r="BU1006" s="91"/>
      <c r="BV1006" s="177">
        <v>2008</v>
      </c>
      <c r="BW1006" s="177">
        <v>7</v>
      </c>
      <c r="BX1006" s="177" t="s">
        <v>460</v>
      </c>
      <c r="BY1006" s="177" t="s">
        <v>262</v>
      </c>
      <c r="BZ1006" s="177" t="s">
        <v>268</v>
      </c>
      <c r="CA1006" s="177">
        <v>72</v>
      </c>
      <c r="CB1006" s="177" t="s">
        <v>264</v>
      </c>
      <c r="CC1006" s="122">
        <v>3.33</v>
      </c>
      <c r="CD1006" s="178" t="s">
        <v>208</v>
      </c>
      <c r="CE1006" s="177" t="s">
        <v>320</v>
      </c>
      <c r="CF1006" s="177" t="s">
        <v>320</v>
      </c>
      <c r="CG1006" s="83" t="s">
        <v>9</v>
      </c>
      <c r="CH1006" s="57"/>
      <c r="CV1006" s="51"/>
      <c r="CW1006" s="51"/>
      <c r="CX1006" s="51"/>
      <c r="CY1006" s="51"/>
      <c r="CZ1006" s="51"/>
      <c r="DA1006" s="51"/>
      <c r="DB1006" s="51"/>
      <c r="DC1006" s="51"/>
      <c r="DD1006" s="51"/>
    </row>
    <row r="1007" spans="73:108" ht="15" x14ac:dyDescent="0.25">
      <c r="BU1007" s="91"/>
      <c r="BV1007" s="177">
        <v>2008</v>
      </c>
      <c r="BW1007" s="177">
        <v>7</v>
      </c>
      <c r="BX1007" s="177" t="s">
        <v>460</v>
      </c>
      <c r="BY1007" s="177" t="s">
        <v>262</v>
      </c>
      <c r="BZ1007" s="177" t="s">
        <v>316</v>
      </c>
      <c r="CA1007" s="177">
        <v>72</v>
      </c>
      <c r="CB1007" s="177" t="s">
        <v>264</v>
      </c>
      <c r="CC1007" s="122">
        <v>6.66</v>
      </c>
      <c r="CD1007" s="178" t="s">
        <v>208</v>
      </c>
      <c r="CE1007" s="177" t="s">
        <v>320</v>
      </c>
      <c r="CF1007" s="177" t="s">
        <v>320</v>
      </c>
      <c r="CG1007" s="83" t="s">
        <v>9</v>
      </c>
      <c r="CH1007" s="57"/>
      <c r="CV1007" s="51"/>
      <c r="CW1007" s="51"/>
      <c r="CX1007" s="51"/>
      <c r="CY1007" s="51"/>
      <c r="CZ1007" s="51"/>
      <c r="DA1007" s="51"/>
      <c r="DB1007" s="51"/>
      <c r="DC1007" s="51"/>
      <c r="DD1007" s="51"/>
    </row>
    <row r="1008" spans="73:108" ht="15" x14ac:dyDescent="0.25">
      <c r="BU1008" s="91"/>
      <c r="BV1008" s="177">
        <v>2008</v>
      </c>
      <c r="BW1008" s="177">
        <v>7</v>
      </c>
      <c r="BX1008" s="177" t="s">
        <v>460</v>
      </c>
      <c r="BY1008" s="177" t="s">
        <v>262</v>
      </c>
      <c r="BZ1008" s="177" t="s">
        <v>347</v>
      </c>
      <c r="CA1008" s="177">
        <v>72</v>
      </c>
      <c r="CB1008" s="177" t="s">
        <v>264</v>
      </c>
      <c r="CC1008" s="122">
        <v>5.24</v>
      </c>
      <c r="CD1008" s="178" t="s">
        <v>208</v>
      </c>
      <c r="CE1008" s="177" t="s">
        <v>320</v>
      </c>
      <c r="CF1008" s="177" t="s">
        <v>320</v>
      </c>
      <c r="CG1008" s="83" t="s">
        <v>9</v>
      </c>
      <c r="CH1008" s="57"/>
      <c r="CV1008" s="51"/>
      <c r="CW1008" s="51"/>
      <c r="CX1008" s="51"/>
      <c r="CY1008" s="51"/>
      <c r="CZ1008" s="51"/>
      <c r="DA1008" s="51"/>
      <c r="DB1008" s="51"/>
      <c r="DC1008" s="51"/>
      <c r="DD1008" s="51"/>
    </row>
    <row r="1009" spans="73:108" ht="15" x14ac:dyDescent="0.25">
      <c r="BU1009" s="91"/>
      <c r="BV1009" s="177">
        <v>2008</v>
      </c>
      <c r="BW1009" s="177">
        <v>8</v>
      </c>
      <c r="BX1009" s="177" t="s">
        <v>460</v>
      </c>
      <c r="BY1009" s="177" t="s">
        <v>262</v>
      </c>
      <c r="BZ1009" s="177" t="s">
        <v>277</v>
      </c>
      <c r="CA1009" s="177">
        <v>2</v>
      </c>
      <c r="CB1009" s="177" t="s">
        <v>264</v>
      </c>
      <c r="CC1009" s="122">
        <v>8.67</v>
      </c>
      <c r="CD1009" s="178" t="s">
        <v>205</v>
      </c>
      <c r="CE1009" s="177" t="s">
        <v>320</v>
      </c>
      <c r="CF1009" s="177" t="s">
        <v>320</v>
      </c>
      <c r="CG1009" s="83" t="s">
        <v>9</v>
      </c>
      <c r="CH1009" s="57"/>
      <c r="CV1009" s="51"/>
      <c r="CW1009" s="51"/>
      <c r="CX1009" s="51"/>
      <c r="CY1009" s="51"/>
      <c r="CZ1009" s="51"/>
      <c r="DA1009" s="51"/>
      <c r="DB1009" s="51"/>
      <c r="DC1009" s="51"/>
      <c r="DD1009" s="51"/>
    </row>
    <row r="1010" spans="73:108" ht="15" x14ac:dyDescent="0.25">
      <c r="BU1010" s="91"/>
      <c r="BV1010" s="177">
        <v>2008</v>
      </c>
      <c r="BW1010" s="177">
        <v>8</v>
      </c>
      <c r="BX1010" s="177" t="s">
        <v>460</v>
      </c>
      <c r="BY1010" s="177" t="s">
        <v>262</v>
      </c>
      <c r="BZ1010" s="177" t="s">
        <v>268</v>
      </c>
      <c r="CA1010" s="177">
        <v>2</v>
      </c>
      <c r="CB1010" s="177" t="s">
        <v>264</v>
      </c>
      <c r="CC1010" s="122">
        <v>69.349999999999994</v>
      </c>
      <c r="CD1010" s="178" t="s">
        <v>205</v>
      </c>
      <c r="CE1010" s="177" t="s">
        <v>320</v>
      </c>
      <c r="CF1010" s="177" t="s">
        <v>320</v>
      </c>
      <c r="CG1010" s="83" t="s">
        <v>9</v>
      </c>
      <c r="CH1010" s="57"/>
      <c r="CV1010" s="51"/>
      <c r="CW1010" s="51"/>
      <c r="CX1010" s="51"/>
      <c r="CY1010" s="51"/>
      <c r="CZ1010" s="51"/>
      <c r="DA1010" s="51"/>
      <c r="DB1010" s="51"/>
      <c r="DC1010" s="51"/>
      <c r="DD1010" s="51"/>
    </row>
    <row r="1011" spans="73:108" ht="15" x14ac:dyDescent="0.25">
      <c r="BU1011" s="91"/>
      <c r="BV1011" s="177">
        <v>2008</v>
      </c>
      <c r="BW1011" s="177">
        <v>8</v>
      </c>
      <c r="BX1011" s="177" t="s">
        <v>460</v>
      </c>
      <c r="BY1011" s="177" t="s">
        <v>262</v>
      </c>
      <c r="BZ1011" s="177" t="s">
        <v>316</v>
      </c>
      <c r="CA1011" s="177">
        <v>2</v>
      </c>
      <c r="CB1011" s="177" t="s">
        <v>264</v>
      </c>
      <c r="CC1011" s="122">
        <v>26.01</v>
      </c>
      <c r="CD1011" s="178" t="s">
        <v>205</v>
      </c>
      <c r="CE1011" s="177" t="s">
        <v>320</v>
      </c>
      <c r="CF1011" s="177" t="s">
        <v>320</v>
      </c>
      <c r="CG1011" s="83" t="s">
        <v>9</v>
      </c>
      <c r="CH1011" s="57"/>
      <c r="CV1011" s="51"/>
      <c r="CW1011" s="51"/>
      <c r="CX1011" s="51"/>
      <c r="CY1011" s="51"/>
      <c r="CZ1011" s="51"/>
      <c r="DA1011" s="51"/>
      <c r="DB1011" s="51"/>
      <c r="DC1011" s="51"/>
      <c r="DD1011" s="51"/>
    </row>
    <row r="1012" spans="73:108" ht="15" x14ac:dyDescent="0.25">
      <c r="BU1012" s="91"/>
      <c r="BV1012" s="177">
        <v>2008</v>
      </c>
      <c r="BW1012" s="177">
        <v>8</v>
      </c>
      <c r="BX1012" s="177" t="s">
        <v>460</v>
      </c>
      <c r="BY1012" s="177" t="s">
        <v>262</v>
      </c>
      <c r="BZ1012" s="177" t="s">
        <v>347</v>
      </c>
      <c r="CA1012" s="177">
        <v>2</v>
      </c>
      <c r="CB1012" s="177" t="s">
        <v>264</v>
      </c>
      <c r="CC1012" s="122">
        <v>30.34</v>
      </c>
      <c r="CD1012" s="178" t="s">
        <v>205</v>
      </c>
      <c r="CE1012" s="177" t="s">
        <v>320</v>
      </c>
      <c r="CF1012" s="177" t="s">
        <v>320</v>
      </c>
      <c r="CG1012" s="83" t="s">
        <v>9</v>
      </c>
      <c r="CH1012" s="57"/>
      <c r="CV1012" s="51"/>
      <c r="CW1012" s="51"/>
      <c r="CX1012" s="51"/>
      <c r="CY1012" s="51"/>
      <c r="CZ1012" s="51"/>
      <c r="DA1012" s="51"/>
      <c r="DB1012" s="51"/>
      <c r="DC1012" s="51"/>
      <c r="DD1012" s="51"/>
    </row>
    <row r="1013" spans="73:108" ht="15" x14ac:dyDescent="0.25">
      <c r="BU1013" s="91"/>
      <c r="BV1013" s="177">
        <v>2008</v>
      </c>
      <c r="BW1013" s="177">
        <v>8</v>
      </c>
      <c r="BX1013" s="177" t="s">
        <v>460</v>
      </c>
      <c r="BY1013" s="177" t="s">
        <v>262</v>
      </c>
      <c r="BZ1013" s="177" t="s">
        <v>277</v>
      </c>
      <c r="CA1013" s="177">
        <v>72</v>
      </c>
      <c r="CB1013" s="177" t="s">
        <v>264</v>
      </c>
      <c r="CC1013" s="122">
        <v>2.6</v>
      </c>
      <c r="CD1013" s="178" t="s">
        <v>208</v>
      </c>
      <c r="CE1013" s="177" t="s">
        <v>320</v>
      </c>
      <c r="CF1013" s="177" t="s">
        <v>320</v>
      </c>
      <c r="CG1013" s="83" t="s">
        <v>9</v>
      </c>
      <c r="CH1013" s="57"/>
      <c r="CV1013" s="51"/>
      <c r="CW1013" s="51"/>
      <c r="CX1013" s="51"/>
      <c r="CY1013" s="51"/>
      <c r="CZ1013" s="51"/>
      <c r="DA1013" s="51"/>
      <c r="DB1013" s="51"/>
      <c r="DC1013" s="51"/>
      <c r="DD1013" s="51"/>
    </row>
    <row r="1014" spans="73:108" ht="15" x14ac:dyDescent="0.25">
      <c r="BU1014" s="91"/>
      <c r="BV1014" s="177">
        <v>2008</v>
      </c>
      <c r="BW1014" s="177">
        <v>8</v>
      </c>
      <c r="BX1014" s="177" t="s">
        <v>460</v>
      </c>
      <c r="BY1014" s="177" t="s">
        <v>262</v>
      </c>
      <c r="BZ1014" s="177" t="s">
        <v>268</v>
      </c>
      <c r="CA1014" s="177">
        <v>72</v>
      </c>
      <c r="CB1014" s="177" t="s">
        <v>264</v>
      </c>
      <c r="CC1014" s="122">
        <v>20.81</v>
      </c>
      <c r="CD1014" s="178" t="s">
        <v>208</v>
      </c>
      <c r="CE1014" s="177" t="s">
        <v>320</v>
      </c>
      <c r="CF1014" s="177" t="s">
        <v>320</v>
      </c>
      <c r="CG1014" s="83" t="s">
        <v>9</v>
      </c>
      <c r="CH1014" s="57"/>
      <c r="CV1014" s="51"/>
      <c r="CW1014" s="51"/>
      <c r="CX1014" s="51"/>
      <c r="CY1014" s="51"/>
      <c r="CZ1014" s="51"/>
      <c r="DA1014" s="51"/>
      <c r="DB1014" s="51"/>
      <c r="DC1014" s="51"/>
      <c r="DD1014" s="51"/>
    </row>
    <row r="1015" spans="73:108" ht="15" x14ac:dyDescent="0.25">
      <c r="BU1015" s="91"/>
      <c r="BV1015" s="177">
        <v>2008</v>
      </c>
      <c r="BW1015" s="177">
        <v>8</v>
      </c>
      <c r="BX1015" s="177" t="s">
        <v>460</v>
      </c>
      <c r="BY1015" s="177" t="s">
        <v>262</v>
      </c>
      <c r="BZ1015" s="177" t="s">
        <v>316</v>
      </c>
      <c r="CA1015" s="177">
        <v>72</v>
      </c>
      <c r="CB1015" s="177" t="s">
        <v>264</v>
      </c>
      <c r="CC1015" s="122">
        <v>7.8</v>
      </c>
      <c r="CD1015" s="178" t="s">
        <v>208</v>
      </c>
      <c r="CE1015" s="177" t="s">
        <v>320</v>
      </c>
      <c r="CF1015" s="177" t="s">
        <v>320</v>
      </c>
      <c r="CG1015" s="83" t="s">
        <v>9</v>
      </c>
      <c r="CH1015" s="57"/>
      <c r="CV1015" s="51"/>
      <c r="CW1015" s="51"/>
      <c r="CX1015" s="51"/>
      <c r="CY1015" s="51"/>
      <c r="CZ1015" s="51"/>
      <c r="DA1015" s="51"/>
      <c r="DB1015" s="51"/>
      <c r="DC1015" s="51"/>
      <c r="DD1015" s="51"/>
    </row>
    <row r="1016" spans="73:108" ht="15" x14ac:dyDescent="0.25">
      <c r="BU1016" s="91"/>
      <c r="BV1016" s="177">
        <v>2008</v>
      </c>
      <c r="BW1016" s="177">
        <v>8</v>
      </c>
      <c r="BX1016" s="177" t="s">
        <v>460</v>
      </c>
      <c r="BY1016" s="177" t="s">
        <v>262</v>
      </c>
      <c r="BZ1016" s="177" t="s">
        <v>347</v>
      </c>
      <c r="CA1016" s="177">
        <v>72</v>
      </c>
      <c r="CB1016" s="177" t="s">
        <v>264</v>
      </c>
      <c r="CC1016" s="122">
        <v>9.1</v>
      </c>
      <c r="CD1016" s="178" t="s">
        <v>208</v>
      </c>
      <c r="CE1016" s="177" t="s">
        <v>320</v>
      </c>
      <c r="CF1016" s="177" t="s">
        <v>320</v>
      </c>
      <c r="CG1016" s="83" t="s">
        <v>9</v>
      </c>
      <c r="CH1016" s="57"/>
      <c r="CV1016" s="51"/>
      <c r="CW1016" s="51"/>
      <c r="CX1016" s="51"/>
      <c r="CY1016" s="51"/>
      <c r="CZ1016" s="51"/>
      <c r="DA1016" s="51"/>
      <c r="DB1016" s="51"/>
      <c r="DC1016" s="51"/>
      <c r="DD1016" s="51"/>
    </row>
    <row r="1017" spans="73:108" ht="15" x14ac:dyDescent="0.25">
      <c r="BU1017" s="91"/>
      <c r="BV1017" s="177">
        <v>2008</v>
      </c>
      <c r="BW1017" s="177">
        <v>9</v>
      </c>
      <c r="BX1017" s="177" t="s">
        <v>460</v>
      </c>
      <c r="BY1017" s="177" t="s">
        <v>262</v>
      </c>
      <c r="BZ1017" s="177" t="s">
        <v>268</v>
      </c>
      <c r="CA1017" s="177">
        <v>2</v>
      </c>
      <c r="CB1017" s="177" t="s">
        <v>264</v>
      </c>
      <c r="CC1017" s="122">
        <v>44.26</v>
      </c>
      <c r="CD1017" s="178" t="s">
        <v>205</v>
      </c>
      <c r="CE1017" s="177" t="s">
        <v>320</v>
      </c>
      <c r="CF1017" s="177" t="s">
        <v>320</v>
      </c>
      <c r="CG1017" s="83" t="s">
        <v>9</v>
      </c>
      <c r="CH1017" s="57"/>
      <c r="CV1017" s="51"/>
      <c r="CW1017" s="51"/>
      <c r="CX1017" s="51"/>
      <c r="CY1017" s="51"/>
      <c r="CZ1017" s="51"/>
      <c r="DA1017" s="51"/>
      <c r="DB1017" s="51"/>
      <c r="DC1017" s="51"/>
      <c r="DD1017" s="51"/>
    </row>
    <row r="1018" spans="73:108" ht="15" x14ac:dyDescent="0.25">
      <c r="BU1018" s="91"/>
      <c r="BV1018" s="177">
        <v>2008</v>
      </c>
      <c r="BW1018" s="177">
        <v>9</v>
      </c>
      <c r="BX1018" s="177" t="s">
        <v>460</v>
      </c>
      <c r="BY1018" s="177" t="s">
        <v>262</v>
      </c>
      <c r="BZ1018" s="177" t="s">
        <v>316</v>
      </c>
      <c r="CA1018" s="177">
        <v>2</v>
      </c>
      <c r="CB1018" s="177" t="s">
        <v>264</v>
      </c>
      <c r="CC1018" s="122">
        <v>88.51</v>
      </c>
      <c r="CD1018" s="178" t="s">
        <v>205</v>
      </c>
      <c r="CE1018" s="177" t="s">
        <v>320</v>
      </c>
      <c r="CF1018" s="177" t="s">
        <v>320</v>
      </c>
      <c r="CG1018" s="83" t="s">
        <v>9</v>
      </c>
      <c r="CH1018" s="57"/>
      <c r="CV1018" s="51"/>
      <c r="CW1018" s="51"/>
      <c r="CX1018" s="51"/>
      <c r="CY1018" s="51"/>
      <c r="CZ1018" s="51"/>
      <c r="DA1018" s="51"/>
      <c r="DB1018" s="51"/>
      <c r="DC1018" s="51"/>
      <c r="DD1018" s="51"/>
    </row>
    <row r="1019" spans="73:108" ht="15" x14ac:dyDescent="0.25">
      <c r="BU1019" s="91"/>
      <c r="BV1019" s="177">
        <v>2008</v>
      </c>
      <c r="BW1019" s="177">
        <v>9</v>
      </c>
      <c r="BX1019" s="177" t="s">
        <v>460</v>
      </c>
      <c r="BY1019" s="177" t="s">
        <v>262</v>
      </c>
      <c r="BZ1019" s="177" t="s">
        <v>268</v>
      </c>
      <c r="CA1019" s="177">
        <v>72</v>
      </c>
      <c r="CB1019" s="177" t="s">
        <v>264</v>
      </c>
      <c r="CC1019" s="122">
        <v>13.28</v>
      </c>
      <c r="CD1019" s="178" t="s">
        <v>208</v>
      </c>
      <c r="CE1019" s="177" t="s">
        <v>320</v>
      </c>
      <c r="CF1019" s="177" t="s">
        <v>320</v>
      </c>
      <c r="CG1019" s="83" t="s">
        <v>9</v>
      </c>
      <c r="CH1019" s="57"/>
      <c r="CV1019" s="51"/>
      <c r="CW1019" s="51"/>
      <c r="CX1019" s="51"/>
      <c r="CY1019" s="51"/>
      <c r="CZ1019" s="51"/>
      <c r="DA1019" s="51"/>
      <c r="DB1019" s="51"/>
      <c r="DC1019" s="51"/>
      <c r="DD1019" s="51"/>
    </row>
    <row r="1020" spans="73:108" ht="15" x14ac:dyDescent="0.25">
      <c r="BU1020" s="91"/>
      <c r="BV1020" s="177">
        <v>2008</v>
      </c>
      <c r="BW1020" s="177">
        <v>9</v>
      </c>
      <c r="BX1020" s="177" t="s">
        <v>460</v>
      </c>
      <c r="BY1020" s="177" t="s">
        <v>262</v>
      </c>
      <c r="BZ1020" s="177" t="s">
        <v>316</v>
      </c>
      <c r="CA1020" s="177">
        <v>72</v>
      </c>
      <c r="CB1020" s="177" t="s">
        <v>264</v>
      </c>
      <c r="CC1020" s="122">
        <v>26.55</v>
      </c>
      <c r="CD1020" s="178" t="s">
        <v>208</v>
      </c>
      <c r="CE1020" s="177" t="s">
        <v>320</v>
      </c>
      <c r="CF1020" s="177" t="s">
        <v>320</v>
      </c>
      <c r="CG1020" s="83" t="s">
        <v>9</v>
      </c>
      <c r="CH1020" s="57"/>
      <c r="CV1020" s="51"/>
      <c r="CW1020" s="51"/>
      <c r="CX1020" s="51"/>
      <c r="CY1020" s="51"/>
      <c r="CZ1020" s="51"/>
      <c r="DA1020" s="51"/>
      <c r="DB1020" s="51"/>
      <c r="DC1020" s="51"/>
      <c r="DD1020" s="51"/>
    </row>
    <row r="1021" spans="73:108" ht="15" x14ac:dyDescent="0.25">
      <c r="BU1021" s="91"/>
      <c r="BV1021" s="177">
        <v>2008</v>
      </c>
      <c r="BW1021" s="177">
        <v>10</v>
      </c>
      <c r="BX1021" s="177" t="s">
        <v>460</v>
      </c>
      <c r="BY1021" s="177" t="s">
        <v>262</v>
      </c>
      <c r="BZ1021" s="177" t="s">
        <v>277</v>
      </c>
      <c r="CA1021" s="177">
        <v>2</v>
      </c>
      <c r="CB1021" s="177" t="s">
        <v>264</v>
      </c>
      <c r="CC1021" s="122">
        <v>115.44</v>
      </c>
      <c r="CD1021" s="178" t="s">
        <v>205</v>
      </c>
      <c r="CE1021" s="177" t="s">
        <v>320</v>
      </c>
      <c r="CF1021" s="177" t="s">
        <v>320</v>
      </c>
      <c r="CG1021" s="83" t="s">
        <v>9</v>
      </c>
      <c r="CH1021" s="57"/>
      <c r="CV1021" s="51"/>
      <c r="CW1021" s="51"/>
      <c r="CX1021" s="51"/>
      <c r="CY1021" s="51"/>
      <c r="CZ1021" s="51"/>
      <c r="DA1021" s="51"/>
      <c r="DB1021" s="51"/>
      <c r="DC1021" s="51"/>
      <c r="DD1021" s="51"/>
    </row>
    <row r="1022" spans="73:108" ht="15" x14ac:dyDescent="0.25">
      <c r="BU1022" s="91"/>
      <c r="BV1022" s="177">
        <v>2008</v>
      </c>
      <c r="BW1022" s="177">
        <v>10</v>
      </c>
      <c r="BX1022" s="177" t="s">
        <v>460</v>
      </c>
      <c r="BY1022" s="177" t="s">
        <v>262</v>
      </c>
      <c r="BZ1022" s="177" t="s">
        <v>268</v>
      </c>
      <c r="CA1022" s="177">
        <v>2</v>
      </c>
      <c r="CB1022" s="177" t="s">
        <v>264</v>
      </c>
      <c r="CC1022" s="122">
        <v>115.44</v>
      </c>
      <c r="CD1022" s="178" t="s">
        <v>205</v>
      </c>
      <c r="CE1022" s="177" t="s">
        <v>320</v>
      </c>
      <c r="CF1022" s="177" t="s">
        <v>320</v>
      </c>
      <c r="CG1022" s="83" t="s">
        <v>9</v>
      </c>
      <c r="CH1022" s="57"/>
      <c r="CV1022" s="51"/>
      <c r="CW1022" s="51"/>
      <c r="CX1022" s="51"/>
      <c r="CY1022" s="51"/>
      <c r="CZ1022" s="51"/>
      <c r="DA1022" s="51"/>
      <c r="DB1022" s="51"/>
      <c r="DC1022" s="51"/>
      <c r="DD1022" s="51"/>
    </row>
    <row r="1023" spans="73:108" ht="15" x14ac:dyDescent="0.25">
      <c r="BU1023" s="91"/>
      <c r="BV1023" s="177">
        <v>2008</v>
      </c>
      <c r="BW1023" s="177">
        <v>10</v>
      </c>
      <c r="BX1023" s="177" t="s">
        <v>460</v>
      </c>
      <c r="BY1023" s="177" t="s">
        <v>262</v>
      </c>
      <c r="BZ1023" s="177" t="s">
        <v>316</v>
      </c>
      <c r="CA1023" s="177">
        <v>2</v>
      </c>
      <c r="CB1023" s="177" t="s">
        <v>264</v>
      </c>
      <c r="CC1023" s="122">
        <v>57.72</v>
      </c>
      <c r="CD1023" s="178" t="s">
        <v>205</v>
      </c>
      <c r="CE1023" s="177" t="s">
        <v>320</v>
      </c>
      <c r="CF1023" s="177" t="s">
        <v>320</v>
      </c>
      <c r="CG1023" s="83" t="s">
        <v>9</v>
      </c>
      <c r="CH1023" s="57"/>
      <c r="CV1023" s="51"/>
      <c r="CW1023" s="51"/>
      <c r="CX1023" s="51"/>
      <c r="CY1023" s="51"/>
      <c r="CZ1023" s="51"/>
      <c r="DA1023" s="51"/>
      <c r="DB1023" s="51"/>
      <c r="DC1023" s="51"/>
      <c r="DD1023" s="51"/>
    </row>
    <row r="1024" spans="73:108" ht="15" x14ac:dyDescent="0.25">
      <c r="BU1024" s="91"/>
      <c r="BV1024" s="177">
        <v>2008</v>
      </c>
      <c r="BW1024" s="177">
        <v>10</v>
      </c>
      <c r="BX1024" s="177" t="s">
        <v>460</v>
      </c>
      <c r="BY1024" s="177" t="s">
        <v>262</v>
      </c>
      <c r="BZ1024" s="177" t="s">
        <v>277</v>
      </c>
      <c r="CA1024" s="177">
        <v>72</v>
      </c>
      <c r="CB1024" s="177" t="s">
        <v>264</v>
      </c>
      <c r="CC1024" s="122">
        <v>34.630000000000003</v>
      </c>
      <c r="CD1024" s="178" t="s">
        <v>208</v>
      </c>
      <c r="CE1024" s="177" t="s">
        <v>320</v>
      </c>
      <c r="CF1024" s="177" t="s">
        <v>320</v>
      </c>
      <c r="CG1024" s="83" t="s">
        <v>9</v>
      </c>
      <c r="CH1024" s="57"/>
      <c r="CV1024" s="51"/>
      <c r="CW1024" s="51"/>
      <c r="CX1024" s="51"/>
      <c r="CY1024" s="51"/>
      <c r="CZ1024" s="51"/>
      <c r="DA1024" s="51"/>
      <c r="DB1024" s="51"/>
      <c r="DC1024" s="51"/>
      <c r="DD1024" s="51"/>
    </row>
    <row r="1025" spans="73:108" ht="15" x14ac:dyDescent="0.25">
      <c r="BU1025" s="91"/>
      <c r="BV1025" s="177">
        <v>2008</v>
      </c>
      <c r="BW1025" s="177">
        <v>10</v>
      </c>
      <c r="BX1025" s="177" t="s">
        <v>460</v>
      </c>
      <c r="BY1025" s="177" t="s">
        <v>262</v>
      </c>
      <c r="BZ1025" s="177" t="s">
        <v>268</v>
      </c>
      <c r="CA1025" s="177">
        <v>72</v>
      </c>
      <c r="CB1025" s="177" t="s">
        <v>264</v>
      </c>
      <c r="CC1025" s="122">
        <v>34.630000000000003</v>
      </c>
      <c r="CD1025" s="178" t="s">
        <v>208</v>
      </c>
      <c r="CE1025" s="177" t="s">
        <v>320</v>
      </c>
      <c r="CF1025" s="177" t="s">
        <v>320</v>
      </c>
      <c r="CG1025" s="83" t="s">
        <v>9</v>
      </c>
      <c r="CH1025" s="57"/>
      <c r="CV1025" s="51"/>
      <c r="CW1025" s="51"/>
      <c r="CX1025" s="51"/>
      <c r="CY1025" s="51"/>
      <c r="CZ1025" s="51"/>
      <c r="DA1025" s="51"/>
      <c r="DB1025" s="51"/>
      <c r="DC1025" s="51"/>
      <c r="DD1025" s="51"/>
    </row>
    <row r="1026" spans="73:108" ht="15" x14ac:dyDescent="0.25">
      <c r="BU1026" s="91"/>
      <c r="BV1026" s="177">
        <v>2008</v>
      </c>
      <c r="BW1026" s="177">
        <v>10</v>
      </c>
      <c r="BX1026" s="177" t="s">
        <v>460</v>
      </c>
      <c r="BY1026" s="177" t="s">
        <v>262</v>
      </c>
      <c r="BZ1026" s="177" t="s">
        <v>316</v>
      </c>
      <c r="CA1026" s="177">
        <v>72</v>
      </c>
      <c r="CB1026" s="177" t="s">
        <v>264</v>
      </c>
      <c r="CC1026" s="122">
        <v>17.32</v>
      </c>
      <c r="CD1026" s="178" t="s">
        <v>208</v>
      </c>
      <c r="CE1026" s="177" t="s">
        <v>320</v>
      </c>
      <c r="CF1026" s="177" t="s">
        <v>320</v>
      </c>
      <c r="CG1026" s="83" t="s">
        <v>9</v>
      </c>
      <c r="CH1026" s="57"/>
      <c r="CV1026" s="51"/>
      <c r="CW1026" s="51"/>
      <c r="CX1026" s="51"/>
      <c r="CY1026" s="51"/>
      <c r="CZ1026" s="51"/>
      <c r="DA1026" s="51"/>
      <c r="DB1026" s="51"/>
      <c r="DC1026" s="51"/>
      <c r="DD1026" s="51"/>
    </row>
    <row r="1027" spans="73:108" ht="15" x14ac:dyDescent="0.25">
      <c r="BU1027" s="91"/>
      <c r="BV1027" s="177">
        <v>2008</v>
      </c>
      <c r="BW1027" s="177">
        <v>11</v>
      </c>
      <c r="BX1027" s="177" t="s">
        <v>460</v>
      </c>
      <c r="BY1027" s="177" t="s">
        <v>262</v>
      </c>
      <c r="BZ1027" s="177" t="s">
        <v>277</v>
      </c>
      <c r="CA1027" s="177">
        <v>2</v>
      </c>
      <c r="CB1027" s="177" t="s">
        <v>264</v>
      </c>
      <c r="CC1027" s="122">
        <v>382.98</v>
      </c>
      <c r="CD1027" s="178" t="s">
        <v>205</v>
      </c>
      <c r="CE1027" s="177" t="s">
        <v>320</v>
      </c>
      <c r="CF1027" s="177" t="s">
        <v>320</v>
      </c>
      <c r="CG1027" s="83" t="s">
        <v>9</v>
      </c>
      <c r="CH1027" s="57"/>
      <c r="CV1027" s="51"/>
      <c r="CW1027" s="51"/>
      <c r="CX1027" s="51"/>
      <c r="CY1027" s="51"/>
      <c r="CZ1027" s="51"/>
      <c r="DA1027" s="51"/>
      <c r="DB1027" s="51"/>
      <c r="DC1027" s="51"/>
      <c r="DD1027" s="51"/>
    </row>
    <row r="1028" spans="73:108" ht="15" x14ac:dyDescent="0.25">
      <c r="BU1028" s="91"/>
      <c r="BV1028" s="177">
        <v>2008</v>
      </c>
      <c r="BW1028" s="177">
        <v>11</v>
      </c>
      <c r="BX1028" s="177" t="s">
        <v>460</v>
      </c>
      <c r="BY1028" s="177" t="s">
        <v>262</v>
      </c>
      <c r="BZ1028" s="177" t="s">
        <v>268</v>
      </c>
      <c r="CA1028" s="177">
        <v>2</v>
      </c>
      <c r="CB1028" s="177" t="s">
        <v>264</v>
      </c>
      <c r="CC1028" s="122">
        <v>65.540000000000006</v>
      </c>
      <c r="CD1028" s="178" t="s">
        <v>205</v>
      </c>
      <c r="CE1028" s="177" t="s">
        <v>320</v>
      </c>
      <c r="CF1028" s="177" t="s">
        <v>320</v>
      </c>
      <c r="CG1028" s="83" t="s">
        <v>9</v>
      </c>
      <c r="CH1028" s="57"/>
      <c r="CV1028" s="51"/>
      <c r="CW1028" s="51"/>
      <c r="CX1028" s="51"/>
      <c r="CY1028" s="51"/>
      <c r="CZ1028" s="51"/>
      <c r="DA1028" s="51"/>
      <c r="DB1028" s="51"/>
      <c r="DC1028" s="51"/>
      <c r="DD1028" s="51"/>
    </row>
    <row r="1029" spans="73:108" ht="15" x14ac:dyDescent="0.25">
      <c r="BU1029" s="91"/>
      <c r="BV1029" s="177">
        <v>2008</v>
      </c>
      <c r="BW1029" s="177">
        <v>11</v>
      </c>
      <c r="BX1029" s="177" t="s">
        <v>460</v>
      </c>
      <c r="BY1029" s="177" t="s">
        <v>262</v>
      </c>
      <c r="BZ1029" s="177" t="s">
        <v>316</v>
      </c>
      <c r="CA1029" s="177">
        <v>2</v>
      </c>
      <c r="CB1029" s="177" t="s">
        <v>264</v>
      </c>
      <c r="CC1029" s="122">
        <v>308.23</v>
      </c>
      <c r="CD1029" s="178" t="s">
        <v>205</v>
      </c>
      <c r="CE1029" s="177" t="s">
        <v>320</v>
      </c>
      <c r="CF1029" s="177" t="s">
        <v>320</v>
      </c>
      <c r="CG1029" s="83" t="s">
        <v>9</v>
      </c>
      <c r="CH1029" s="57"/>
      <c r="CV1029" s="51"/>
      <c r="CW1029" s="51"/>
      <c r="CX1029" s="51"/>
      <c r="CY1029" s="51"/>
      <c r="CZ1029" s="51"/>
      <c r="DA1029" s="51"/>
      <c r="DB1029" s="51"/>
      <c r="DC1029" s="51"/>
      <c r="DD1029" s="51"/>
    </row>
    <row r="1030" spans="73:108" ht="15" x14ac:dyDescent="0.25">
      <c r="BU1030" s="91"/>
      <c r="BV1030" s="177">
        <v>2008</v>
      </c>
      <c r="BW1030" s="177">
        <v>11</v>
      </c>
      <c r="BX1030" s="177" t="s">
        <v>460</v>
      </c>
      <c r="BY1030" s="177" t="s">
        <v>262</v>
      </c>
      <c r="BZ1030" s="177" t="s">
        <v>277</v>
      </c>
      <c r="CA1030" s="177">
        <v>72</v>
      </c>
      <c r="CB1030" s="177" t="s">
        <v>264</v>
      </c>
      <c r="CC1030" s="122">
        <v>114.89</v>
      </c>
      <c r="CD1030" s="178" t="s">
        <v>208</v>
      </c>
      <c r="CE1030" s="177" t="s">
        <v>320</v>
      </c>
      <c r="CF1030" s="177" t="s">
        <v>320</v>
      </c>
      <c r="CG1030" s="83" t="s">
        <v>9</v>
      </c>
      <c r="CH1030" s="57"/>
      <c r="CV1030" s="51"/>
      <c r="CW1030" s="51"/>
      <c r="CX1030" s="51"/>
      <c r="CY1030" s="51"/>
      <c r="CZ1030" s="51"/>
      <c r="DA1030" s="51"/>
      <c r="DB1030" s="51"/>
      <c r="DC1030" s="51"/>
      <c r="DD1030" s="51"/>
    </row>
    <row r="1031" spans="73:108" ht="15" x14ac:dyDescent="0.25">
      <c r="BU1031" s="91"/>
      <c r="BV1031" s="177">
        <v>2008</v>
      </c>
      <c r="BW1031" s="177">
        <v>11</v>
      </c>
      <c r="BX1031" s="177" t="s">
        <v>460</v>
      </c>
      <c r="BY1031" s="177" t="s">
        <v>262</v>
      </c>
      <c r="BZ1031" s="177" t="s">
        <v>268</v>
      </c>
      <c r="CA1031" s="177">
        <v>72</v>
      </c>
      <c r="CB1031" s="177" t="s">
        <v>264</v>
      </c>
      <c r="CC1031" s="122">
        <v>19.66</v>
      </c>
      <c r="CD1031" s="178" t="s">
        <v>208</v>
      </c>
      <c r="CE1031" s="177" t="s">
        <v>320</v>
      </c>
      <c r="CF1031" s="177" t="s">
        <v>320</v>
      </c>
      <c r="CG1031" s="83" t="s">
        <v>9</v>
      </c>
      <c r="CH1031" s="57"/>
      <c r="CV1031" s="51"/>
      <c r="CW1031" s="51"/>
      <c r="CX1031" s="51"/>
      <c r="CY1031" s="51"/>
      <c r="CZ1031" s="51"/>
      <c r="DA1031" s="51"/>
      <c r="DB1031" s="51"/>
      <c r="DC1031" s="51"/>
      <c r="DD1031" s="51"/>
    </row>
    <row r="1032" spans="73:108" ht="15" x14ac:dyDescent="0.25">
      <c r="BU1032" s="91"/>
      <c r="BV1032" s="177">
        <v>2008</v>
      </c>
      <c r="BW1032" s="177">
        <v>11</v>
      </c>
      <c r="BX1032" s="177" t="s">
        <v>460</v>
      </c>
      <c r="BY1032" s="177" t="s">
        <v>262</v>
      </c>
      <c r="BZ1032" s="177" t="s">
        <v>316</v>
      </c>
      <c r="CA1032" s="177">
        <v>72</v>
      </c>
      <c r="CB1032" s="177" t="s">
        <v>264</v>
      </c>
      <c r="CC1032" s="122">
        <v>92.47</v>
      </c>
      <c r="CD1032" s="178" t="s">
        <v>208</v>
      </c>
      <c r="CE1032" s="177" t="s">
        <v>320</v>
      </c>
      <c r="CF1032" s="177" t="s">
        <v>320</v>
      </c>
      <c r="CG1032" s="83" t="s">
        <v>9</v>
      </c>
      <c r="CH1032" s="57"/>
      <c r="CV1032" s="51"/>
      <c r="CW1032" s="51"/>
      <c r="CX1032" s="51"/>
      <c r="CY1032" s="51"/>
      <c r="CZ1032" s="51"/>
      <c r="DA1032" s="51"/>
      <c r="DB1032" s="51"/>
      <c r="DC1032" s="51"/>
      <c r="DD1032" s="51"/>
    </row>
    <row r="1033" spans="73:108" ht="15" x14ac:dyDescent="0.25">
      <c r="BU1033" s="91"/>
      <c r="BV1033" s="177">
        <v>2008</v>
      </c>
      <c r="BW1033" s="177">
        <v>12</v>
      </c>
      <c r="BX1033" s="177" t="s">
        <v>460</v>
      </c>
      <c r="BY1033" s="177" t="s">
        <v>262</v>
      </c>
      <c r="BZ1033" s="177" t="s">
        <v>268</v>
      </c>
      <c r="CA1033" s="177">
        <v>2</v>
      </c>
      <c r="CB1033" s="177" t="s">
        <v>264</v>
      </c>
      <c r="CC1033" s="122">
        <v>268.82</v>
      </c>
      <c r="CD1033" s="178" t="s">
        <v>205</v>
      </c>
      <c r="CE1033" s="177" t="s">
        <v>320</v>
      </c>
      <c r="CF1033" s="177" t="s">
        <v>320</v>
      </c>
      <c r="CG1033" s="83" t="s">
        <v>9</v>
      </c>
      <c r="CH1033" s="57"/>
      <c r="CV1033" s="51"/>
      <c r="CW1033" s="51"/>
      <c r="CX1033" s="51"/>
      <c r="CY1033" s="51"/>
      <c r="CZ1033" s="51"/>
      <c r="DA1033" s="51"/>
      <c r="DB1033" s="51"/>
      <c r="DC1033" s="51"/>
      <c r="DD1033" s="51"/>
    </row>
    <row r="1034" spans="73:108" ht="15" x14ac:dyDescent="0.25">
      <c r="BU1034" s="91"/>
      <c r="BV1034" s="177">
        <v>2008</v>
      </c>
      <c r="BW1034" s="177">
        <v>12</v>
      </c>
      <c r="BX1034" s="177" t="s">
        <v>460</v>
      </c>
      <c r="BY1034" s="177" t="s">
        <v>262</v>
      </c>
      <c r="BZ1034" s="177" t="s">
        <v>268</v>
      </c>
      <c r="CA1034" s="177">
        <v>72</v>
      </c>
      <c r="CB1034" s="177" t="s">
        <v>264</v>
      </c>
      <c r="CC1034" s="122">
        <v>80.650000000000006</v>
      </c>
      <c r="CD1034" s="178" t="s">
        <v>208</v>
      </c>
      <c r="CE1034" s="177" t="s">
        <v>320</v>
      </c>
      <c r="CF1034" s="177" t="s">
        <v>320</v>
      </c>
      <c r="CG1034" s="83" t="s">
        <v>9</v>
      </c>
      <c r="CH1034" s="57"/>
      <c r="CV1034" s="51"/>
      <c r="CW1034" s="51"/>
      <c r="CX1034" s="51"/>
      <c r="CY1034" s="51"/>
      <c r="CZ1034" s="51"/>
      <c r="DA1034" s="51"/>
      <c r="DB1034" s="51"/>
      <c r="DC1034" s="51"/>
      <c r="DD1034" s="51"/>
    </row>
    <row r="1035" spans="73:108" ht="15" x14ac:dyDescent="0.25">
      <c r="BU1035" s="91"/>
      <c r="BV1035" s="177">
        <v>2009</v>
      </c>
      <c r="BW1035" s="177">
        <v>1</v>
      </c>
      <c r="BX1035" s="177" t="s">
        <v>460</v>
      </c>
      <c r="BY1035" s="177" t="s">
        <v>262</v>
      </c>
      <c r="BZ1035" s="177" t="s">
        <v>277</v>
      </c>
      <c r="CA1035" s="177">
        <v>2</v>
      </c>
      <c r="CB1035" s="177" t="s">
        <v>264</v>
      </c>
      <c r="CC1035" s="122">
        <v>73.45</v>
      </c>
      <c r="CD1035" s="178" t="s">
        <v>205</v>
      </c>
      <c r="CE1035" s="177" t="s">
        <v>320</v>
      </c>
      <c r="CF1035" s="177" t="s">
        <v>320</v>
      </c>
      <c r="CG1035" s="83" t="s">
        <v>9</v>
      </c>
      <c r="CH1035" s="57"/>
      <c r="CV1035" s="51"/>
      <c r="CW1035" s="51"/>
      <c r="CX1035" s="51"/>
      <c r="CY1035" s="51"/>
      <c r="CZ1035" s="51"/>
      <c r="DA1035" s="51"/>
      <c r="DB1035" s="51"/>
      <c r="DC1035" s="51"/>
      <c r="DD1035" s="51"/>
    </row>
    <row r="1036" spans="73:108" ht="15" x14ac:dyDescent="0.25">
      <c r="BU1036" s="91"/>
      <c r="BV1036" s="177">
        <v>2009</v>
      </c>
      <c r="BW1036" s="177">
        <v>1</v>
      </c>
      <c r="BX1036" s="177" t="s">
        <v>460</v>
      </c>
      <c r="BY1036" s="177" t="s">
        <v>262</v>
      </c>
      <c r="BZ1036" s="177" t="s">
        <v>268</v>
      </c>
      <c r="CA1036" s="177">
        <v>2</v>
      </c>
      <c r="CB1036" s="177" t="s">
        <v>264</v>
      </c>
      <c r="CC1036" s="122">
        <v>20.16</v>
      </c>
      <c r="CD1036" s="178" t="s">
        <v>205</v>
      </c>
      <c r="CE1036" s="177" t="s">
        <v>320</v>
      </c>
      <c r="CF1036" s="177" t="s">
        <v>320</v>
      </c>
      <c r="CG1036" s="83" t="s">
        <v>9</v>
      </c>
      <c r="CH1036" s="57"/>
      <c r="CV1036" s="51"/>
      <c r="CW1036" s="51"/>
      <c r="CX1036" s="51"/>
      <c r="CY1036" s="51"/>
      <c r="CZ1036" s="51"/>
      <c r="DA1036" s="51"/>
      <c r="DB1036" s="51"/>
      <c r="DC1036" s="51"/>
      <c r="DD1036" s="51"/>
    </row>
    <row r="1037" spans="73:108" ht="15" x14ac:dyDescent="0.25">
      <c r="BU1037" s="91"/>
      <c r="BV1037" s="177">
        <v>2009</v>
      </c>
      <c r="BW1037" s="177">
        <v>1</v>
      </c>
      <c r="BX1037" s="177" t="s">
        <v>460</v>
      </c>
      <c r="BY1037" s="177" t="s">
        <v>262</v>
      </c>
      <c r="BZ1037" s="177" t="s">
        <v>277</v>
      </c>
      <c r="CA1037" s="177">
        <v>72</v>
      </c>
      <c r="CB1037" s="177" t="s">
        <v>264</v>
      </c>
      <c r="CC1037" s="122">
        <v>22.04</v>
      </c>
      <c r="CD1037" s="178" t="s">
        <v>208</v>
      </c>
      <c r="CE1037" s="177" t="s">
        <v>320</v>
      </c>
      <c r="CF1037" s="177" t="s">
        <v>320</v>
      </c>
      <c r="CG1037" s="83" t="s">
        <v>9</v>
      </c>
      <c r="CH1037" s="57"/>
      <c r="CV1037" s="51"/>
      <c r="CW1037" s="51"/>
      <c r="CX1037" s="51"/>
      <c r="CY1037" s="51"/>
      <c r="CZ1037" s="51"/>
      <c r="DA1037" s="51"/>
      <c r="DB1037" s="51"/>
      <c r="DC1037" s="51"/>
      <c r="DD1037" s="51"/>
    </row>
    <row r="1038" spans="73:108" ht="15" x14ac:dyDescent="0.25">
      <c r="BU1038" s="91"/>
      <c r="BV1038" s="177">
        <v>2009</v>
      </c>
      <c r="BW1038" s="177">
        <v>1</v>
      </c>
      <c r="BX1038" s="177" t="s">
        <v>460</v>
      </c>
      <c r="BY1038" s="177" t="s">
        <v>262</v>
      </c>
      <c r="BZ1038" s="177" t="s">
        <v>268</v>
      </c>
      <c r="CA1038" s="177">
        <v>72</v>
      </c>
      <c r="CB1038" s="177" t="s">
        <v>264</v>
      </c>
      <c r="CC1038" s="122">
        <v>6.05</v>
      </c>
      <c r="CD1038" s="178" t="s">
        <v>208</v>
      </c>
      <c r="CE1038" s="177" t="s">
        <v>320</v>
      </c>
      <c r="CF1038" s="177" t="s">
        <v>320</v>
      </c>
      <c r="CG1038" s="83" t="s">
        <v>9</v>
      </c>
      <c r="CH1038" s="57"/>
      <c r="CV1038" s="51"/>
      <c r="CW1038" s="51"/>
      <c r="CX1038" s="51"/>
      <c r="CY1038" s="51"/>
      <c r="CZ1038" s="51"/>
      <c r="DA1038" s="51"/>
      <c r="DB1038" s="51"/>
      <c r="DC1038" s="51"/>
      <c r="DD1038" s="51"/>
    </row>
    <row r="1039" spans="73:108" ht="15" x14ac:dyDescent="0.25">
      <c r="BU1039" s="91"/>
      <c r="BV1039" s="177">
        <v>2009</v>
      </c>
      <c r="BW1039" s="177">
        <v>2</v>
      </c>
      <c r="BX1039" s="177" t="s">
        <v>460</v>
      </c>
      <c r="BY1039" s="177" t="s">
        <v>262</v>
      </c>
      <c r="BZ1039" s="177" t="s">
        <v>277</v>
      </c>
      <c r="CA1039" s="177">
        <v>2</v>
      </c>
      <c r="CB1039" s="177" t="s">
        <v>264</v>
      </c>
      <c r="CC1039" s="122">
        <v>51.43</v>
      </c>
      <c r="CD1039" s="178" t="s">
        <v>205</v>
      </c>
      <c r="CE1039" s="177" t="s">
        <v>320</v>
      </c>
      <c r="CF1039" s="177" t="s">
        <v>320</v>
      </c>
      <c r="CG1039" s="83" t="s">
        <v>9</v>
      </c>
      <c r="CH1039" s="57"/>
      <c r="CV1039" s="51"/>
      <c r="CW1039" s="51"/>
      <c r="CX1039" s="51"/>
      <c r="CY1039" s="51"/>
      <c r="CZ1039" s="51"/>
      <c r="DA1039" s="51"/>
      <c r="DB1039" s="51"/>
      <c r="DC1039" s="51"/>
      <c r="DD1039" s="51"/>
    </row>
    <row r="1040" spans="73:108" ht="15" x14ac:dyDescent="0.25">
      <c r="BU1040" s="91"/>
      <c r="BV1040" s="177">
        <v>2009</v>
      </c>
      <c r="BW1040" s="177">
        <v>2</v>
      </c>
      <c r="BX1040" s="177" t="s">
        <v>460</v>
      </c>
      <c r="BY1040" s="177" t="s">
        <v>262</v>
      </c>
      <c r="BZ1040" s="177" t="s">
        <v>277</v>
      </c>
      <c r="CA1040" s="177">
        <v>72</v>
      </c>
      <c r="CB1040" s="177" t="s">
        <v>264</v>
      </c>
      <c r="CC1040" s="122">
        <v>15.43</v>
      </c>
      <c r="CD1040" s="178" t="s">
        <v>208</v>
      </c>
      <c r="CE1040" s="177" t="s">
        <v>320</v>
      </c>
      <c r="CF1040" s="177" t="s">
        <v>320</v>
      </c>
      <c r="CG1040" s="83" t="s">
        <v>9</v>
      </c>
      <c r="CH1040" s="57"/>
      <c r="CV1040" s="51"/>
      <c r="CW1040" s="51"/>
      <c r="CX1040" s="51"/>
      <c r="CY1040" s="51"/>
      <c r="CZ1040" s="51"/>
      <c r="DA1040" s="51"/>
      <c r="DB1040" s="51"/>
      <c r="DC1040" s="51"/>
      <c r="DD1040" s="51"/>
    </row>
    <row r="1041" spans="73:108" ht="15" x14ac:dyDescent="0.25">
      <c r="BU1041" s="91"/>
      <c r="BV1041" s="177">
        <v>2009</v>
      </c>
      <c r="BW1041" s="177">
        <v>3</v>
      </c>
      <c r="BX1041" s="177" t="s">
        <v>460</v>
      </c>
      <c r="BY1041" s="177" t="s">
        <v>262</v>
      </c>
      <c r="BZ1041" s="177" t="s">
        <v>277</v>
      </c>
      <c r="CA1041" s="177">
        <v>2</v>
      </c>
      <c r="CB1041" s="177" t="s">
        <v>264</v>
      </c>
      <c r="CC1041" s="122">
        <v>87.5</v>
      </c>
      <c r="CD1041" s="178" t="s">
        <v>205</v>
      </c>
      <c r="CE1041" s="177" t="s">
        <v>320</v>
      </c>
      <c r="CF1041" s="177" t="s">
        <v>320</v>
      </c>
      <c r="CG1041" s="83" t="s">
        <v>9</v>
      </c>
      <c r="CH1041" s="57"/>
      <c r="CV1041" s="51"/>
      <c r="CW1041" s="51"/>
      <c r="CX1041" s="51"/>
      <c r="CY1041" s="51"/>
      <c r="CZ1041" s="51"/>
      <c r="DA1041" s="51"/>
      <c r="DB1041" s="51"/>
      <c r="DC1041" s="51"/>
      <c r="DD1041" s="51"/>
    </row>
    <row r="1042" spans="73:108" ht="15" x14ac:dyDescent="0.25">
      <c r="BU1042" s="91"/>
      <c r="BV1042" s="177">
        <v>2009</v>
      </c>
      <c r="BW1042" s="177">
        <v>3</v>
      </c>
      <c r="BX1042" s="177" t="s">
        <v>460</v>
      </c>
      <c r="BY1042" s="177" t="s">
        <v>262</v>
      </c>
      <c r="BZ1042" s="177" t="s">
        <v>277</v>
      </c>
      <c r="CA1042" s="177">
        <v>72</v>
      </c>
      <c r="CB1042" s="177" t="s">
        <v>264</v>
      </c>
      <c r="CC1042" s="122">
        <v>26.25</v>
      </c>
      <c r="CD1042" s="178" t="s">
        <v>208</v>
      </c>
      <c r="CE1042" s="177" t="s">
        <v>320</v>
      </c>
      <c r="CF1042" s="177" t="s">
        <v>320</v>
      </c>
      <c r="CG1042" s="83" t="s">
        <v>9</v>
      </c>
      <c r="CH1042" s="57"/>
      <c r="CV1042" s="51"/>
      <c r="CW1042" s="51"/>
      <c r="CX1042" s="51"/>
      <c r="CY1042" s="51"/>
      <c r="CZ1042" s="51"/>
      <c r="DA1042" s="51"/>
      <c r="DB1042" s="51"/>
      <c r="DC1042" s="51"/>
      <c r="DD1042" s="51"/>
    </row>
    <row r="1043" spans="73:108" ht="15" x14ac:dyDescent="0.25">
      <c r="BU1043" s="91"/>
      <c r="BV1043" s="177">
        <v>2009</v>
      </c>
      <c r="BW1043" s="177">
        <v>4</v>
      </c>
      <c r="BX1043" s="177" t="s">
        <v>460</v>
      </c>
      <c r="BY1043" s="177" t="s">
        <v>262</v>
      </c>
      <c r="BZ1043" s="177" t="s">
        <v>277</v>
      </c>
      <c r="CA1043" s="177">
        <v>2</v>
      </c>
      <c r="CB1043" s="177" t="s">
        <v>264</v>
      </c>
      <c r="CC1043" s="122">
        <v>70.03</v>
      </c>
      <c r="CD1043" s="178" t="s">
        <v>205</v>
      </c>
      <c r="CE1043" s="177" t="s">
        <v>320</v>
      </c>
      <c r="CF1043" s="177" t="s">
        <v>320</v>
      </c>
      <c r="CG1043" s="83" t="s">
        <v>9</v>
      </c>
      <c r="CH1043" s="57"/>
      <c r="CV1043" s="51"/>
      <c r="CW1043" s="51"/>
      <c r="CX1043" s="51"/>
      <c r="CY1043" s="51"/>
      <c r="CZ1043" s="51"/>
      <c r="DA1043" s="51"/>
      <c r="DB1043" s="51"/>
      <c r="DC1043" s="51"/>
      <c r="DD1043" s="51"/>
    </row>
    <row r="1044" spans="73:108" ht="15" x14ac:dyDescent="0.25">
      <c r="BU1044" s="91"/>
      <c r="BV1044" s="177">
        <v>2009</v>
      </c>
      <c r="BW1044" s="177">
        <v>4</v>
      </c>
      <c r="BX1044" s="177" t="s">
        <v>460</v>
      </c>
      <c r="BY1044" s="177" t="s">
        <v>262</v>
      </c>
      <c r="BZ1044" s="177" t="s">
        <v>277</v>
      </c>
      <c r="CA1044" s="177">
        <v>72</v>
      </c>
      <c r="CB1044" s="177" t="s">
        <v>264</v>
      </c>
      <c r="CC1044" s="122">
        <v>21.01</v>
      </c>
      <c r="CD1044" s="178" t="s">
        <v>208</v>
      </c>
      <c r="CE1044" s="177" t="s">
        <v>320</v>
      </c>
      <c r="CF1044" s="177" t="s">
        <v>320</v>
      </c>
      <c r="CG1044" s="83" t="s">
        <v>9</v>
      </c>
      <c r="CH1044" s="57"/>
      <c r="CV1044" s="51"/>
      <c r="CW1044" s="51"/>
      <c r="CX1044" s="51"/>
      <c r="CY1044" s="51"/>
      <c r="CZ1044" s="51"/>
      <c r="DA1044" s="51"/>
      <c r="DB1044" s="51"/>
      <c r="DC1044" s="51"/>
      <c r="DD1044" s="51"/>
    </row>
    <row r="1045" spans="73:108" ht="15" x14ac:dyDescent="0.25">
      <c r="BU1045" s="91"/>
      <c r="BV1045" s="177">
        <v>2009</v>
      </c>
      <c r="BW1045" s="177">
        <v>9</v>
      </c>
      <c r="BX1045" s="177" t="s">
        <v>460</v>
      </c>
      <c r="BY1045" s="177" t="s">
        <v>262</v>
      </c>
      <c r="BZ1045" s="177" t="s">
        <v>277</v>
      </c>
      <c r="CA1045" s="177">
        <v>2</v>
      </c>
      <c r="CB1045" s="177" t="s">
        <v>264</v>
      </c>
      <c r="CC1045" s="122">
        <v>30.33</v>
      </c>
      <c r="CD1045" s="178" t="s">
        <v>3217</v>
      </c>
      <c r="CE1045" s="177" t="s">
        <v>320</v>
      </c>
      <c r="CF1045" s="177" t="s">
        <v>320</v>
      </c>
      <c r="CG1045" s="83" t="s">
        <v>9</v>
      </c>
      <c r="CH1045" s="57"/>
      <c r="CV1045" s="51"/>
      <c r="CW1045" s="51"/>
      <c r="CX1045" s="51"/>
      <c r="CY1045" s="51"/>
      <c r="CZ1045" s="51"/>
      <c r="DA1045" s="51"/>
      <c r="DB1045" s="51"/>
      <c r="DC1045" s="51"/>
      <c r="DD1045" s="51"/>
    </row>
    <row r="1046" spans="73:108" ht="15" x14ac:dyDescent="0.25">
      <c r="BU1046" s="91"/>
      <c r="BV1046" s="177">
        <v>2009</v>
      </c>
      <c r="BW1046" s="177">
        <v>9</v>
      </c>
      <c r="BX1046" s="177" t="s">
        <v>460</v>
      </c>
      <c r="BY1046" s="177" t="s">
        <v>262</v>
      </c>
      <c r="BZ1046" s="177" t="s">
        <v>277</v>
      </c>
      <c r="CA1046" s="177">
        <v>72</v>
      </c>
      <c r="CB1046" s="177" t="s">
        <v>264</v>
      </c>
      <c r="CC1046" s="122">
        <v>9.1</v>
      </c>
      <c r="CD1046" s="178" t="s">
        <v>3219</v>
      </c>
      <c r="CE1046" s="177" t="s">
        <v>320</v>
      </c>
      <c r="CF1046" s="177" t="s">
        <v>320</v>
      </c>
      <c r="CG1046" s="83" t="s">
        <v>9</v>
      </c>
      <c r="CH1046" s="57"/>
      <c r="CV1046" s="51"/>
      <c r="CW1046" s="51"/>
      <c r="CX1046" s="51"/>
      <c r="CY1046" s="51"/>
      <c r="CZ1046" s="51"/>
      <c r="DA1046" s="51"/>
      <c r="DB1046" s="51"/>
      <c r="DC1046" s="51"/>
      <c r="DD1046" s="51"/>
    </row>
    <row r="1047" spans="73:108" ht="15" x14ac:dyDescent="0.25">
      <c r="BU1047" s="91"/>
      <c r="BV1047" s="177">
        <v>2009</v>
      </c>
      <c r="BW1047" s="177">
        <v>10</v>
      </c>
      <c r="BX1047" s="177" t="s">
        <v>357</v>
      </c>
      <c r="BY1047" s="177" t="s">
        <v>262</v>
      </c>
      <c r="BZ1047" s="177" t="s">
        <v>277</v>
      </c>
      <c r="CA1047" s="177">
        <v>2</v>
      </c>
      <c r="CB1047" s="177" t="s">
        <v>264</v>
      </c>
      <c r="CC1047" s="122">
        <v>14.48</v>
      </c>
      <c r="CD1047" s="178" t="s">
        <v>3217</v>
      </c>
      <c r="CE1047" s="177" t="s">
        <v>320</v>
      </c>
      <c r="CF1047" s="177" t="s">
        <v>320</v>
      </c>
      <c r="CG1047" s="83" t="s">
        <v>9</v>
      </c>
      <c r="CH1047" s="57"/>
      <c r="CV1047" s="51"/>
      <c r="CW1047" s="51"/>
      <c r="CX1047" s="51"/>
      <c r="CY1047" s="51"/>
      <c r="CZ1047" s="51"/>
      <c r="DA1047" s="51"/>
      <c r="DB1047" s="51"/>
      <c r="DC1047" s="51"/>
      <c r="DD1047" s="51"/>
    </row>
    <row r="1048" spans="73:108" ht="15" x14ac:dyDescent="0.25">
      <c r="BU1048" s="91"/>
      <c r="BV1048" s="177">
        <v>2009</v>
      </c>
      <c r="BW1048" s="177">
        <v>10</v>
      </c>
      <c r="BX1048" s="177" t="s">
        <v>357</v>
      </c>
      <c r="BY1048" s="177" t="s">
        <v>262</v>
      </c>
      <c r="BZ1048" s="177" t="s">
        <v>277</v>
      </c>
      <c r="CA1048" s="177">
        <v>72</v>
      </c>
      <c r="CB1048" s="177" t="s">
        <v>264</v>
      </c>
      <c r="CC1048" s="122">
        <v>4.34</v>
      </c>
      <c r="CD1048" s="178" t="s">
        <v>3219</v>
      </c>
      <c r="CE1048" s="177" t="s">
        <v>320</v>
      </c>
      <c r="CF1048" s="177" t="s">
        <v>320</v>
      </c>
      <c r="CG1048" s="83" t="s">
        <v>9</v>
      </c>
      <c r="CH1048" s="57"/>
      <c r="CV1048" s="51"/>
      <c r="CW1048" s="51"/>
      <c r="CX1048" s="51"/>
      <c r="CY1048" s="51"/>
      <c r="CZ1048" s="51"/>
      <c r="DA1048" s="51"/>
      <c r="DB1048" s="51"/>
      <c r="DC1048" s="51"/>
      <c r="DD1048" s="51"/>
    </row>
    <row r="1049" spans="73:108" ht="15" x14ac:dyDescent="0.25">
      <c r="BU1049" s="91"/>
      <c r="BV1049" s="177">
        <v>2009</v>
      </c>
      <c r="BW1049" s="177">
        <v>11</v>
      </c>
      <c r="BX1049" s="177" t="s">
        <v>357</v>
      </c>
      <c r="BY1049" s="177" t="s">
        <v>262</v>
      </c>
      <c r="BZ1049" s="177" t="s">
        <v>277</v>
      </c>
      <c r="CA1049" s="177">
        <v>2</v>
      </c>
      <c r="CB1049" s="177" t="s">
        <v>264</v>
      </c>
      <c r="CC1049" s="122">
        <v>66.849999999999994</v>
      </c>
      <c r="CD1049" s="178" t="s">
        <v>3217</v>
      </c>
      <c r="CE1049" s="177" t="s">
        <v>320</v>
      </c>
      <c r="CF1049" s="177" t="s">
        <v>320</v>
      </c>
      <c r="CG1049" s="83" t="s">
        <v>9</v>
      </c>
      <c r="CH1049" s="57"/>
      <c r="CV1049" s="51"/>
      <c r="CW1049" s="51"/>
      <c r="CX1049" s="51"/>
      <c r="CY1049" s="51"/>
      <c r="CZ1049" s="51"/>
      <c r="DA1049" s="51"/>
      <c r="DB1049" s="51"/>
      <c r="DC1049" s="51"/>
      <c r="DD1049" s="51"/>
    </row>
    <row r="1050" spans="73:108" ht="15" x14ac:dyDescent="0.25">
      <c r="BU1050" s="91"/>
      <c r="BV1050" s="177">
        <v>2009</v>
      </c>
      <c r="BW1050" s="177">
        <v>11</v>
      </c>
      <c r="BX1050" s="177" t="s">
        <v>357</v>
      </c>
      <c r="BY1050" s="177" t="s">
        <v>262</v>
      </c>
      <c r="BZ1050" s="177" t="s">
        <v>277</v>
      </c>
      <c r="CA1050" s="177">
        <v>72</v>
      </c>
      <c r="CB1050" s="177" t="s">
        <v>264</v>
      </c>
      <c r="CC1050" s="122">
        <v>20.059999999999999</v>
      </c>
      <c r="CD1050" s="178" t="s">
        <v>3219</v>
      </c>
      <c r="CE1050" s="177" t="s">
        <v>320</v>
      </c>
      <c r="CF1050" s="177" t="s">
        <v>320</v>
      </c>
      <c r="CG1050" s="83" t="s">
        <v>9</v>
      </c>
      <c r="CH1050" s="57"/>
      <c r="CV1050" s="51"/>
      <c r="CW1050" s="51"/>
      <c r="CX1050" s="51"/>
      <c r="CY1050" s="51"/>
      <c r="CZ1050" s="51"/>
      <c r="DA1050" s="51"/>
      <c r="DB1050" s="51"/>
      <c r="DC1050" s="51"/>
      <c r="DD1050" s="51"/>
    </row>
    <row r="1051" spans="73:108" ht="15" x14ac:dyDescent="0.25">
      <c r="BU1051" s="91"/>
      <c r="BV1051" s="177">
        <v>2010</v>
      </c>
      <c r="BW1051" s="177">
        <v>1</v>
      </c>
      <c r="BX1051" s="177" t="s">
        <v>357</v>
      </c>
      <c r="BY1051" s="177" t="s">
        <v>262</v>
      </c>
      <c r="BZ1051" s="177" t="s">
        <v>277</v>
      </c>
      <c r="CA1051" s="177">
        <v>2</v>
      </c>
      <c r="CB1051" s="177" t="s">
        <v>264</v>
      </c>
      <c r="CC1051" s="122">
        <v>8.25</v>
      </c>
      <c r="CD1051" s="178" t="s">
        <v>205</v>
      </c>
      <c r="CE1051" s="177" t="s">
        <v>320</v>
      </c>
      <c r="CF1051" s="177" t="s">
        <v>320</v>
      </c>
      <c r="CG1051" s="83" t="s">
        <v>9</v>
      </c>
      <c r="CH1051" s="57"/>
      <c r="CV1051" s="51"/>
      <c r="CW1051" s="51"/>
      <c r="CX1051" s="51"/>
      <c r="CY1051" s="51"/>
      <c r="CZ1051" s="51"/>
      <c r="DA1051" s="51"/>
      <c r="DB1051" s="51"/>
      <c r="DC1051" s="51"/>
      <c r="DD1051" s="51"/>
    </row>
    <row r="1052" spans="73:108" ht="15" x14ac:dyDescent="0.25">
      <c r="BU1052" s="91"/>
      <c r="BV1052" s="177">
        <v>2010</v>
      </c>
      <c r="BW1052" s="177">
        <v>1</v>
      </c>
      <c r="BX1052" s="177" t="s">
        <v>357</v>
      </c>
      <c r="BY1052" s="177" t="s">
        <v>262</v>
      </c>
      <c r="BZ1052" s="177" t="s">
        <v>277</v>
      </c>
      <c r="CA1052" s="177">
        <v>72</v>
      </c>
      <c r="CB1052" s="177" t="s">
        <v>264</v>
      </c>
      <c r="CC1052" s="122">
        <v>3.14</v>
      </c>
      <c r="CD1052" s="178" t="s">
        <v>208</v>
      </c>
      <c r="CE1052" s="177" t="s">
        <v>320</v>
      </c>
      <c r="CF1052" s="177" t="s">
        <v>320</v>
      </c>
      <c r="CG1052" s="83" t="s">
        <v>9</v>
      </c>
      <c r="CH1052" s="57"/>
      <c r="CV1052" s="51"/>
      <c r="CW1052" s="51"/>
      <c r="CX1052" s="51"/>
      <c r="CY1052" s="51"/>
      <c r="CZ1052" s="51"/>
      <c r="DA1052" s="51"/>
      <c r="DB1052" s="51"/>
      <c r="DC1052" s="51"/>
      <c r="DD1052" s="51"/>
    </row>
    <row r="1053" spans="73:108" ht="15" x14ac:dyDescent="0.25">
      <c r="BU1053" s="91"/>
      <c r="BV1053" s="177">
        <v>2010</v>
      </c>
      <c r="BW1053" s="177">
        <v>6</v>
      </c>
      <c r="BX1053" s="177" t="s">
        <v>357</v>
      </c>
      <c r="BY1053" s="177" t="s">
        <v>262</v>
      </c>
      <c r="BZ1053" s="177" t="s">
        <v>277</v>
      </c>
      <c r="CA1053" s="177">
        <v>2</v>
      </c>
      <c r="CB1053" s="177" t="s">
        <v>264</v>
      </c>
      <c r="CC1053" s="122">
        <v>21.04</v>
      </c>
      <c r="CD1053" s="178" t="s">
        <v>205</v>
      </c>
      <c r="CE1053" s="177" t="s">
        <v>320</v>
      </c>
      <c r="CF1053" s="177" t="s">
        <v>320</v>
      </c>
      <c r="CG1053" s="83" t="s">
        <v>9</v>
      </c>
      <c r="CH1053" s="57"/>
      <c r="CV1053" s="51"/>
      <c r="CW1053" s="51"/>
      <c r="CX1053" s="51"/>
      <c r="CY1053" s="51"/>
      <c r="CZ1053" s="51"/>
      <c r="DA1053" s="51"/>
      <c r="DB1053" s="51"/>
      <c r="DC1053" s="51"/>
      <c r="DD1053" s="51"/>
    </row>
    <row r="1054" spans="73:108" ht="15" x14ac:dyDescent="0.25">
      <c r="BU1054" s="91"/>
      <c r="BV1054" s="177">
        <v>2010</v>
      </c>
      <c r="BW1054" s="177">
        <v>6</v>
      </c>
      <c r="BX1054" s="177" t="s">
        <v>357</v>
      </c>
      <c r="BY1054" s="177" t="s">
        <v>262</v>
      </c>
      <c r="BZ1054" s="177" t="s">
        <v>277</v>
      </c>
      <c r="CA1054" s="177">
        <v>72</v>
      </c>
      <c r="CB1054" s="177" t="s">
        <v>264</v>
      </c>
      <c r="CC1054" s="122">
        <v>8</v>
      </c>
      <c r="CD1054" s="178" t="s">
        <v>208</v>
      </c>
      <c r="CE1054" s="177" t="s">
        <v>320</v>
      </c>
      <c r="CF1054" s="177" t="s">
        <v>320</v>
      </c>
      <c r="CG1054" s="83" t="s">
        <v>9</v>
      </c>
      <c r="CH1054" s="57"/>
      <c r="CV1054" s="51"/>
      <c r="CW1054" s="51"/>
      <c r="CX1054" s="51"/>
      <c r="CY1054" s="51"/>
      <c r="CZ1054" s="51"/>
      <c r="DA1054" s="51"/>
      <c r="DB1054" s="51"/>
      <c r="DC1054" s="51"/>
      <c r="DD1054" s="51"/>
    </row>
    <row r="1055" spans="73:108" ht="15" x14ac:dyDescent="0.25">
      <c r="BU1055" s="91"/>
      <c r="BV1055" s="177">
        <v>2008</v>
      </c>
      <c r="BW1055" s="177">
        <v>9</v>
      </c>
      <c r="BX1055" s="177" t="s">
        <v>281</v>
      </c>
      <c r="BY1055" s="177" t="s">
        <v>262</v>
      </c>
      <c r="BZ1055" s="177" t="s">
        <v>263</v>
      </c>
      <c r="CA1055" s="177">
        <v>2</v>
      </c>
      <c r="CB1055" s="177" t="s">
        <v>264</v>
      </c>
      <c r="CC1055" s="122">
        <v>194.57</v>
      </c>
      <c r="CD1055" s="178" t="s">
        <v>205</v>
      </c>
      <c r="CE1055" s="177" t="s">
        <v>320</v>
      </c>
      <c r="CF1055" s="177" t="s">
        <v>320</v>
      </c>
      <c r="CG1055" s="83" t="s">
        <v>9</v>
      </c>
      <c r="CH1055" s="57"/>
      <c r="CV1055" s="51"/>
      <c r="CW1055" s="51"/>
      <c r="CX1055" s="51"/>
      <c r="CY1055" s="51"/>
      <c r="CZ1055" s="51"/>
      <c r="DA1055" s="51"/>
      <c r="DB1055" s="51"/>
      <c r="DC1055" s="51"/>
      <c r="DD1055" s="51"/>
    </row>
    <row r="1056" spans="73:108" ht="15" x14ac:dyDescent="0.25">
      <c r="BU1056" s="91"/>
      <c r="BV1056" s="177">
        <v>2008</v>
      </c>
      <c r="BW1056" s="177">
        <v>9</v>
      </c>
      <c r="BX1056" s="177" t="s">
        <v>281</v>
      </c>
      <c r="BY1056" s="177" t="s">
        <v>262</v>
      </c>
      <c r="BZ1056" s="177" t="s">
        <v>263</v>
      </c>
      <c r="CA1056" s="177">
        <v>72</v>
      </c>
      <c r="CB1056" s="177" t="s">
        <v>264</v>
      </c>
      <c r="CC1056" s="122">
        <v>58.37</v>
      </c>
      <c r="CD1056" s="178" t="s">
        <v>208</v>
      </c>
      <c r="CE1056" s="177" t="s">
        <v>320</v>
      </c>
      <c r="CF1056" s="177" t="s">
        <v>320</v>
      </c>
      <c r="CG1056" s="83" t="s">
        <v>9</v>
      </c>
      <c r="CH1056" s="57"/>
      <c r="CV1056" s="51"/>
      <c r="CW1056" s="51"/>
      <c r="CX1056" s="51"/>
      <c r="CY1056" s="51"/>
      <c r="CZ1056" s="51"/>
      <c r="DA1056" s="51"/>
      <c r="DB1056" s="51"/>
      <c r="DC1056" s="51"/>
      <c r="DD1056" s="51"/>
    </row>
    <row r="1057" spans="73:108" ht="15" x14ac:dyDescent="0.25">
      <c r="BU1057" s="91"/>
      <c r="BV1057" s="177">
        <v>2010</v>
      </c>
      <c r="BW1057" s="177">
        <v>1</v>
      </c>
      <c r="BX1057" s="177" t="s">
        <v>281</v>
      </c>
      <c r="BY1057" s="177" t="s">
        <v>262</v>
      </c>
      <c r="BZ1057" s="177" t="s">
        <v>277</v>
      </c>
      <c r="CA1057" s="177">
        <v>2</v>
      </c>
      <c r="CB1057" s="177" t="s">
        <v>264</v>
      </c>
      <c r="CC1057" s="122">
        <v>8.9</v>
      </c>
      <c r="CD1057" s="178" t="s">
        <v>205</v>
      </c>
      <c r="CE1057" s="177" t="s">
        <v>320</v>
      </c>
      <c r="CF1057" s="177" t="s">
        <v>320</v>
      </c>
      <c r="CG1057" s="83" t="s">
        <v>9</v>
      </c>
      <c r="CH1057" s="57"/>
      <c r="CV1057" s="51"/>
      <c r="CW1057" s="51"/>
      <c r="CX1057" s="51"/>
      <c r="CY1057" s="51"/>
      <c r="CZ1057" s="51"/>
      <c r="DA1057" s="51"/>
      <c r="DB1057" s="51"/>
      <c r="DC1057" s="51"/>
      <c r="DD1057" s="51"/>
    </row>
    <row r="1058" spans="73:108" ht="15" x14ac:dyDescent="0.25">
      <c r="BU1058" s="91"/>
      <c r="BV1058" s="177">
        <v>2010</v>
      </c>
      <c r="BW1058" s="177">
        <v>1</v>
      </c>
      <c r="BX1058" s="177" t="s">
        <v>281</v>
      </c>
      <c r="BY1058" s="177" t="s">
        <v>262</v>
      </c>
      <c r="BZ1058" s="177" t="s">
        <v>277</v>
      </c>
      <c r="CA1058" s="177">
        <v>72</v>
      </c>
      <c r="CB1058" s="177" t="s">
        <v>264</v>
      </c>
      <c r="CC1058" s="122">
        <v>3.38</v>
      </c>
      <c r="CD1058" s="178" t="s">
        <v>208</v>
      </c>
      <c r="CE1058" s="177" t="s">
        <v>320</v>
      </c>
      <c r="CF1058" s="177" t="s">
        <v>320</v>
      </c>
      <c r="CG1058" s="83" t="s">
        <v>9</v>
      </c>
      <c r="CH1058" s="57"/>
      <c r="CV1058" s="51"/>
      <c r="CW1058" s="51"/>
      <c r="CX1058" s="51"/>
      <c r="CY1058" s="51"/>
      <c r="CZ1058" s="51"/>
      <c r="DA1058" s="51"/>
      <c r="DB1058" s="51"/>
      <c r="DC1058" s="51"/>
      <c r="DD1058" s="51"/>
    </row>
    <row r="1059" spans="73:108" ht="15" x14ac:dyDescent="0.25">
      <c r="BU1059" s="91"/>
      <c r="BV1059" s="177">
        <v>2007</v>
      </c>
      <c r="BW1059" s="177">
        <v>7</v>
      </c>
      <c r="BX1059" s="177" t="s">
        <v>317</v>
      </c>
      <c r="BY1059" s="177" t="s">
        <v>262</v>
      </c>
      <c r="BZ1059" s="177" t="s">
        <v>277</v>
      </c>
      <c r="CA1059" s="177">
        <v>2</v>
      </c>
      <c r="CB1059" s="177" t="s">
        <v>264</v>
      </c>
      <c r="CC1059" s="122">
        <v>37.46</v>
      </c>
      <c r="CD1059" s="178" t="s">
        <v>41</v>
      </c>
      <c r="CE1059" s="177" t="s">
        <v>320</v>
      </c>
      <c r="CF1059" s="177" t="s">
        <v>320</v>
      </c>
      <c r="CG1059" s="83" t="s">
        <v>9</v>
      </c>
      <c r="CH1059" s="57"/>
      <c r="CV1059" s="51"/>
      <c r="CW1059" s="51"/>
      <c r="CX1059" s="51"/>
      <c r="CY1059" s="51"/>
      <c r="CZ1059" s="51"/>
      <c r="DA1059" s="51"/>
      <c r="DB1059" s="51"/>
      <c r="DC1059" s="51"/>
      <c r="DD1059" s="51"/>
    </row>
    <row r="1060" spans="73:108" ht="15" x14ac:dyDescent="0.25">
      <c r="BU1060" s="91"/>
      <c r="BV1060" s="177">
        <v>2007</v>
      </c>
      <c r="BW1060" s="177">
        <v>7</v>
      </c>
      <c r="BX1060" s="177" t="s">
        <v>317</v>
      </c>
      <c r="BY1060" s="177" t="s">
        <v>262</v>
      </c>
      <c r="BZ1060" s="177" t="s">
        <v>277</v>
      </c>
      <c r="CA1060" s="177">
        <v>72</v>
      </c>
      <c r="CB1060" s="177" t="s">
        <v>264</v>
      </c>
      <c r="CC1060" s="122">
        <v>11.99</v>
      </c>
      <c r="CD1060" s="178" t="s">
        <v>45</v>
      </c>
      <c r="CE1060" s="177" t="s">
        <v>320</v>
      </c>
      <c r="CF1060" s="177" t="s">
        <v>320</v>
      </c>
      <c r="CG1060" s="83" t="s">
        <v>9</v>
      </c>
      <c r="CH1060" s="57"/>
      <c r="CV1060" s="51"/>
      <c r="CW1060" s="51"/>
      <c r="CX1060" s="51"/>
      <c r="CY1060" s="51"/>
      <c r="CZ1060" s="51"/>
      <c r="DA1060" s="51"/>
      <c r="DB1060" s="51"/>
      <c r="DC1060" s="51"/>
      <c r="DD1060" s="51"/>
    </row>
    <row r="1061" spans="73:108" ht="15" x14ac:dyDescent="0.25">
      <c r="BU1061" s="91"/>
      <c r="BV1061" s="177">
        <v>2007</v>
      </c>
      <c r="BW1061" s="177">
        <v>8</v>
      </c>
      <c r="BX1061" s="177" t="s">
        <v>317</v>
      </c>
      <c r="BY1061" s="177" t="s">
        <v>262</v>
      </c>
      <c r="BZ1061" s="177" t="s">
        <v>277</v>
      </c>
      <c r="CA1061" s="177">
        <v>2</v>
      </c>
      <c r="CB1061" s="177" t="s">
        <v>264</v>
      </c>
      <c r="CC1061" s="122">
        <v>8.5</v>
      </c>
      <c r="CD1061" s="178" t="s">
        <v>41</v>
      </c>
      <c r="CE1061" s="177" t="s">
        <v>320</v>
      </c>
      <c r="CF1061" s="177" t="s">
        <v>320</v>
      </c>
      <c r="CG1061" s="83" t="s">
        <v>9</v>
      </c>
      <c r="CH1061" s="57"/>
      <c r="CV1061" s="51"/>
      <c r="CW1061" s="51"/>
      <c r="CX1061" s="51"/>
      <c r="CY1061" s="51"/>
      <c r="CZ1061" s="51"/>
      <c r="DA1061" s="51"/>
      <c r="DB1061" s="51"/>
      <c r="DC1061" s="51"/>
      <c r="DD1061" s="51"/>
    </row>
    <row r="1062" spans="73:108" ht="15" x14ac:dyDescent="0.25">
      <c r="BU1062" s="91"/>
      <c r="BV1062" s="177">
        <v>2007</v>
      </c>
      <c r="BW1062" s="177">
        <v>8</v>
      </c>
      <c r="BX1062" s="177" t="s">
        <v>317</v>
      </c>
      <c r="BY1062" s="177" t="s">
        <v>262</v>
      </c>
      <c r="BZ1062" s="177" t="s">
        <v>277</v>
      </c>
      <c r="CA1062" s="177">
        <v>72</v>
      </c>
      <c r="CB1062" s="177" t="s">
        <v>264</v>
      </c>
      <c r="CC1062" s="122">
        <v>2.72</v>
      </c>
      <c r="CD1062" s="178" t="s">
        <v>45</v>
      </c>
      <c r="CE1062" s="177" t="s">
        <v>320</v>
      </c>
      <c r="CF1062" s="177" t="s">
        <v>320</v>
      </c>
      <c r="CG1062" s="83" t="s">
        <v>9</v>
      </c>
      <c r="CH1062" s="57"/>
      <c r="CV1062" s="51"/>
      <c r="CW1062" s="51"/>
      <c r="CX1062" s="51"/>
      <c r="CY1062" s="51"/>
      <c r="CZ1062" s="51"/>
      <c r="DA1062" s="51"/>
      <c r="DB1062" s="51"/>
      <c r="DC1062" s="51"/>
      <c r="DD1062" s="51"/>
    </row>
    <row r="1063" spans="73:108" ht="15" x14ac:dyDescent="0.25">
      <c r="BU1063" s="91"/>
      <c r="BV1063" s="177">
        <v>2008</v>
      </c>
      <c r="BW1063" s="177">
        <v>5</v>
      </c>
      <c r="BX1063" s="177" t="s">
        <v>317</v>
      </c>
      <c r="BY1063" s="177" t="s">
        <v>262</v>
      </c>
      <c r="BZ1063" s="177" t="s">
        <v>277</v>
      </c>
      <c r="CA1063" s="177">
        <v>2</v>
      </c>
      <c r="CB1063" s="177" t="s">
        <v>264</v>
      </c>
      <c r="CC1063" s="122">
        <v>159.21</v>
      </c>
      <c r="CD1063" s="178" t="s">
        <v>41</v>
      </c>
      <c r="CE1063" s="177" t="s">
        <v>320</v>
      </c>
      <c r="CF1063" s="177" t="s">
        <v>320</v>
      </c>
      <c r="CG1063" s="83" t="s">
        <v>9</v>
      </c>
      <c r="CH1063" s="57"/>
      <c r="CV1063" s="51"/>
      <c r="CW1063" s="51"/>
      <c r="CX1063" s="51"/>
      <c r="CY1063" s="51"/>
      <c r="CZ1063" s="51"/>
      <c r="DA1063" s="51"/>
      <c r="DB1063" s="51"/>
      <c r="DC1063" s="51"/>
      <c r="DD1063" s="51"/>
    </row>
    <row r="1064" spans="73:108" ht="15" x14ac:dyDescent="0.25">
      <c r="BU1064" s="91"/>
      <c r="BV1064" s="177">
        <v>2008</v>
      </c>
      <c r="BW1064" s="177">
        <v>5</v>
      </c>
      <c r="BX1064" s="177" t="s">
        <v>317</v>
      </c>
      <c r="BY1064" s="177" t="s">
        <v>262</v>
      </c>
      <c r="BZ1064" s="177" t="s">
        <v>263</v>
      </c>
      <c r="CA1064" s="177">
        <v>2</v>
      </c>
      <c r="CB1064" s="177" t="s">
        <v>264</v>
      </c>
      <c r="CC1064" s="122">
        <v>39.799999999999997</v>
      </c>
      <c r="CD1064" s="178" t="s">
        <v>41</v>
      </c>
      <c r="CE1064" s="177" t="s">
        <v>320</v>
      </c>
      <c r="CF1064" s="177" t="s">
        <v>320</v>
      </c>
      <c r="CG1064" s="83" t="s">
        <v>9</v>
      </c>
      <c r="CH1064" s="57"/>
      <c r="CV1064" s="51"/>
      <c r="CW1064" s="51"/>
      <c r="CX1064" s="51"/>
      <c r="CY1064" s="51"/>
      <c r="CZ1064" s="51"/>
      <c r="DA1064" s="51"/>
      <c r="DB1064" s="51"/>
      <c r="DC1064" s="51"/>
      <c r="DD1064" s="51"/>
    </row>
    <row r="1065" spans="73:108" ht="15" x14ac:dyDescent="0.25">
      <c r="BU1065" s="91"/>
      <c r="BV1065" s="177">
        <v>2008</v>
      </c>
      <c r="BW1065" s="177">
        <v>5</v>
      </c>
      <c r="BX1065" s="177" t="s">
        <v>317</v>
      </c>
      <c r="BY1065" s="177" t="s">
        <v>262</v>
      </c>
      <c r="BZ1065" s="177" t="s">
        <v>277</v>
      </c>
      <c r="CA1065" s="177">
        <v>72</v>
      </c>
      <c r="CB1065" s="177" t="s">
        <v>264</v>
      </c>
      <c r="CC1065" s="122">
        <v>47.76</v>
      </c>
      <c r="CD1065" s="178" t="s">
        <v>45</v>
      </c>
      <c r="CE1065" s="177" t="s">
        <v>320</v>
      </c>
      <c r="CF1065" s="177" t="s">
        <v>320</v>
      </c>
      <c r="CG1065" s="83" t="s">
        <v>9</v>
      </c>
      <c r="CH1065" s="57"/>
      <c r="CV1065" s="51"/>
      <c r="CW1065" s="51"/>
      <c r="CX1065" s="51"/>
      <c r="CY1065" s="51"/>
      <c r="CZ1065" s="51"/>
      <c r="DA1065" s="51"/>
      <c r="DB1065" s="51"/>
      <c r="DC1065" s="51"/>
      <c r="DD1065" s="51"/>
    </row>
    <row r="1066" spans="73:108" ht="15" x14ac:dyDescent="0.25">
      <c r="BU1066" s="91"/>
      <c r="BV1066" s="177">
        <v>2008</v>
      </c>
      <c r="BW1066" s="177">
        <v>5</v>
      </c>
      <c r="BX1066" s="177" t="s">
        <v>317</v>
      </c>
      <c r="BY1066" s="177" t="s">
        <v>262</v>
      </c>
      <c r="BZ1066" s="177" t="s">
        <v>263</v>
      </c>
      <c r="CA1066" s="177">
        <v>72</v>
      </c>
      <c r="CB1066" s="177" t="s">
        <v>264</v>
      </c>
      <c r="CC1066" s="122">
        <v>11.94</v>
      </c>
      <c r="CD1066" s="178" t="s">
        <v>45</v>
      </c>
      <c r="CE1066" s="177" t="s">
        <v>320</v>
      </c>
      <c r="CF1066" s="177" t="s">
        <v>320</v>
      </c>
      <c r="CG1066" s="83" t="s">
        <v>9</v>
      </c>
      <c r="CH1066" s="57"/>
      <c r="CV1066" s="51"/>
      <c r="CW1066" s="51"/>
      <c r="CX1066" s="51"/>
      <c r="CY1066" s="51"/>
      <c r="CZ1066" s="51"/>
      <c r="DA1066" s="51"/>
      <c r="DB1066" s="51"/>
      <c r="DC1066" s="51"/>
      <c r="DD1066" s="51"/>
    </row>
    <row r="1067" spans="73:108" ht="15" x14ac:dyDescent="0.25">
      <c r="BU1067" s="91"/>
      <c r="BV1067" s="177">
        <v>2008</v>
      </c>
      <c r="BW1067" s="177">
        <v>6</v>
      </c>
      <c r="BX1067" s="177" t="s">
        <v>317</v>
      </c>
      <c r="BY1067" s="177" t="s">
        <v>262</v>
      </c>
      <c r="BZ1067" s="177" t="s">
        <v>277</v>
      </c>
      <c r="CA1067" s="177">
        <v>2</v>
      </c>
      <c r="CB1067" s="177" t="s">
        <v>264</v>
      </c>
      <c r="CC1067" s="122">
        <v>97.5</v>
      </c>
      <c r="CD1067" s="178" t="s">
        <v>41</v>
      </c>
      <c r="CE1067" s="177" t="s">
        <v>320</v>
      </c>
      <c r="CF1067" s="177" t="s">
        <v>320</v>
      </c>
      <c r="CG1067" s="83" t="s">
        <v>9</v>
      </c>
      <c r="CH1067" s="57"/>
      <c r="CV1067" s="51"/>
      <c r="CW1067" s="51"/>
      <c r="CX1067" s="51"/>
      <c r="CY1067" s="51"/>
      <c r="CZ1067" s="51"/>
      <c r="DA1067" s="51"/>
      <c r="DB1067" s="51"/>
      <c r="DC1067" s="51"/>
      <c r="DD1067" s="51"/>
    </row>
    <row r="1068" spans="73:108" ht="15" x14ac:dyDescent="0.25">
      <c r="BU1068" s="91"/>
      <c r="BV1068" s="177">
        <v>2008</v>
      </c>
      <c r="BW1068" s="177">
        <v>6</v>
      </c>
      <c r="BX1068" s="177" t="s">
        <v>317</v>
      </c>
      <c r="BY1068" s="177" t="s">
        <v>262</v>
      </c>
      <c r="BZ1068" s="177" t="s">
        <v>277</v>
      </c>
      <c r="CA1068" s="177">
        <v>72</v>
      </c>
      <c r="CB1068" s="177" t="s">
        <v>264</v>
      </c>
      <c r="CC1068" s="122">
        <v>29.25</v>
      </c>
      <c r="CD1068" s="178" t="s">
        <v>45</v>
      </c>
      <c r="CE1068" s="177" t="s">
        <v>320</v>
      </c>
      <c r="CF1068" s="177" t="s">
        <v>320</v>
      </c>
      <c r="CG1068" s="83" t="s">
        <v>9</v>
      </c>
      <c r="CH1068" s="57"/>
      <c r="CV1068" s="51"/>
      <c r="CW1068" s="51"/>
      <c r="CX1068" s="51"/>
      <c r="CY1068" s="51"/>
      <c r="CZ1068" s="51"/>
      <c r="DA1068" s="51"/>
      <c r="DB1068" s="51"/>
      <c r="DC1068" s="51"/>
      <c r="DD1068" s="51"/>
    </row>
    <row r="1069" spans="73:108" ht="15" x14ac:dyDescent="0.25">
      <c r="BU1069" s="91"/>
      <c r="BV1069" s="177">
        <v>2008</v>
      </c>
      <c r="BW1069" s="177">
        <v>7</v>
      </c>
      <c r="BX1069" s="177" t="s">
        <v>317</v>
      </c>
      <c r="BY1069" s="177" t="s">
        <v>262</v>
      </c>
      <c r="BZ1069" s="177" t="s">
        <v>277</v>
      </c>
      <c r="CA1069" s="177">
        <v>2</v>
      </c>
      <c r="CB1069" s="177" t="s">
        <v>264</v>
      </c>
      <c r="CC1069" s="122">
        <v>8.39</v>
      </c>
      <c r="CD1069" s="178" t="s">
        <v>41</v>
      </c>
      <c r="CE1069" s="177" t="s">
        <v>320</v>
      </c>
      <c r="CF1069" s="177" t="s">
        <v>320</v>
      </c>
      <c r="CG1069" s="83" t="s">
        <v>9</v>
      </c>
      <c r="CH1069" s="57"/>
      <c r="CV1069" s="51"/>
      <c r="CW1069" s="51"/>
      <c r="CX1069" s="51"/>
      <c r="CY1069" s="51"/>
      <c r="CZ1069" s="51"/>
      <c r="DA1069" s="51"/>
      <c r="DB1069" s="51"/>
      <c r="DC1069" s="51"/>
      <c r="DD1069" s="51"/>
    </row>
    <row r="1070" spans="73:108" ht="15" x14ac:dyDescent="0.25">
      <c r="BU1070" s="91"/>
      <c r="BV1070" s="177">
        <v>2008</v>
      </c>
      <c r="BW1070" s="177">
        <v>7</v>
      </c>
      <c r="BX1070" s="177" t="s">
        <v>317</v>
      </c>
      <c r="BY1070" s="177" t="s">
        <v>262</v>
      </c>
      <c r="BZ1070" s="177" t="s">
        <v>277</v>
      </c>
      <c r="CA1070" s="177">
        <v>72</v>
      </c>
      <c r="CB1070" s="177" t="s">
        <v>264</v>
      </c>
      <c r="CC1070" s="122">
        <v>2.52</v>
      </c>
      <c r="CD1070" s="178" t="s">
        <v>45</v>
      </c>
      <c r="CE1070" s="177" t="s">
        <v>320</v>
      </c>
      <c r="CF1070" s="177" t="s">
        <v>320</v>
      </c>
      <c r="CG1070" s="83" t="s">
        <v>9</v>
      </c>
      <c r="CH1070" s="57"/>
      <c r="CV1070" s="51"/>
      <c r="CW1070" s="51"/>
      <c r="CX1070" s="51"/>
      <c r="CY1070" s="51"/>
      <c r="CZ1070" s="51"/>
      <c r="DA1070" s="51"/>
      <c r="DB1070" s="51"/>
      <c r="DC1070" s="51"/>
      <c r="DD1070" s="51"/>
    </row>
    <row r="1071" spans="73:108" ht="15" x14ac:dyDescent="0.25">
      <c r="BU1071" s="91"/>
      <c r="BV1071" s="177">
        <v>2009</v>
      </c>
      <c r="BW1071" s="177">
        <v>1</v>
      </c>
      <c r="BX1071" s="177" t="s">
        <v>317</v>
      </c>
      <c r="BY1071" s="177" t="s">
        <v>262</v>
      </c>
      <c r="BZ1071" s="177" t="s">
        <v>277</v>
      </c>
      <c r="CA1071" s="177">
        <v>2</v>
      </c>
      <c r="CB1071" s="177" t="s">
        <v>264</v>
      </c>
      <c r="CC1071" s="122">
        <v>12.19</v>
      </c>
      <c r="CD1071" s="178" t="s">
        <v>41</v>
      </c>
      <c r="CE1071" s="177" t="s">
        <v>320</v>
      </c>
      <c r="CF1071" s="177" t="s">
        <v>320</v>
      </c>
      <c r="CG1071" s="83" t="s">
        <v>9</v>
      </c>
      <c r="CH1071" s="57"/>
      <c r="CV1071" s="51"/>
      <c r="CW1071" s="51"/>
      <c r="CX1071" s="51"/>
      <c r="CY1071" s="51"/>
      <c r="CZ1071" s="51"/>
      <c r="DA1071" s="51"/>
      <c r="DB1071" s="51"/>
      <c r="DC1071" s="51"/>
      <c r="DD1071" s="51"/>
    </row>
    <row r="1072" spans="73:108" ht="15" x14ac:dyDescent="0.25">
      <c r="BU1072" s="91"/>
      <c r="BV1072" s="177">
        <v>2009</v>
      </c>
      <c r="BW1072" s="177">
        <v>1</v>
      </c>
      <c r="BX1072" s="177" t="s">
        <v>317</v>
      </c>
      <c r="BY1072" s="177" t="s">
        <v>262</v>
      </c>
      <c r="BZ1072" s="177" t="s">
        <v>277</v>
      </c>
      <c r="CA1072" s="177">
        <v>72</v>
      </c>
      <c r="CB1072" s="177" t="s">
        <v>264</v>
      </c>
      <c r="CC1072" s="122">
        <v>3.66</v>
      </c>
      <c r="CD1072" s="178" t="s">
        <v>45</v>
      </c>
      <c r="CE1072" s="177" t="s">
        <v>320</v>
      </c>
      <c r="CF1072" s="177" t="s">
        <v>320</v>
      </c>
      <c r="CG1072" s="83" t="s">
        <v>9</v>
      </c>
      <c r="CH1072" s="57"/>
      <c r="CV1072" s="51"/>
      <c r="CW1072" s="51"/>
      <c r="CX1072" s="51"/>
      <c r="CY1072" s="51"/>
      <c r="CZ1072" s="51"/>
      <c r="DA1072" s="51"/>
      <c r="DB1072" s="51"/>
      <c r="DC1072" s="51"/>
      <c r="DD1072" s="51"/>
    </row>
    <row r="1073" spans="73:108" ht="15" x14ac:dyDescent="0.25">
      <c r="BU1073" s="91"/>
      <c r="BV1073" s="177">
        <v>2009</v>
      </c>
      <c r="BW1073" s="177">
        <v>3</v>
      </c>
      <c r="BX1073" s="177" t="s">
        <v>317</v>
      </c>
      <c r="BY1073" s="177" t="s">
        <v>262</v>
      </c>
      <c r="BZ1073" s="177" t="s">
        <v>277</v>
      </c>
      <c r="CA1073" s="177">
        <v>2</v>
      </c>
      <c r="CB1073" s="177" t="s">
        <v>264</v>
      </c>
      <c r="CC1073" s="122">
        <v>95.13</v>
      </c>
      <c r="CD1073" s="178" t="s">
        <v>41</v>
      </c>
      <c r="CE1073" s="177" t="s">
        <v>320</v>
      </c>
      <c r="CF1073" s="177" t="s">
        <v>320</v>
      </c>
      <c r="CG1073" s="83" t="s">
        <v>9</v>
      </c>
      <c r="CH1073" s="57"/>
      <c r="CV1073" s="51"/>
      <c r="CW1073" s="51"/>
      <c r="CX1073" s="51"/>
      <c r="CY1073" s="51"/>
      <c r="CZ1073" s="51"/>
      <c r="DA1073" s="51"/>
      <c r="DB1073" s="51"/>
      <c r="DC1073" s="51"/>
      <c r="DD1073" s="51"/>
    </row>
    <row r="1074" spans="73:108" ht="15" x14ac:dyDescent="0.25">
      <c r="BU1074" s="91"/>
      <c r="BV1074" s="177">
        <v>2009</v>
      </c>
      <c r="BW1074" s="177">
        <v>3</v>
      </c>
      <c r="BX1074" s="177" t="s">
        <v>317</v>
      </c>
      <c r="BY1074" s="177" t="s">
        <v>262</v>
      </c>
      <c r="BZ1074" s="177" t="s">
        <v>277</v>
      </c>
      <c r="CA1074" s="177">
        <v>72</v>
      </c>
      <c r="CB1074" s="177" t="s">
        <v>264</v>
      </c>
      <c r="CC1074" s="122">
        <v>28.54</v>
      </c>
      <c r="CD1074" s="178" t="s">
        <v>45</v>
      </c>
      <c r="CE1074" s="177" t="s">
        <v>320</v>
      </c>
      <c r="CF1074" s="177" t="s">
        <v>320</v>
      </c>
      <c r="CG1074" s="83" t="s">
        <v>9</v>
      </c>
      <c r="CH1074" s="57"/>
      <c r="CV1074" s="51"/>
      <c r="CW1074" s="51"/>
      <c r="CX1074" s="51"/>
      <c r="CY1074" s="51"/>
      <c r="CZ1074" s="51"/>
      <c r="DA1074" s="51"/>
      <c r="DB1074" s="51"/>
      <c r="DC1074" s="51"/>
      <c r="DD1074" s="51"/>
    </row>
    <row r="1075" spans="73:108" ht="15" x14ac:dyDescent="0.25">
      <c r="BU1075" s="91"/>
      <c r="BV1075" s="177">
        <v>2009</v>
      </c>
      <c r="BW1075" s="177">
        <v>5</v>
      </c>
      <c r="BX1075" s="177" t="s">
        <v>317</v>
      </c>
      <c r="BY1075" s="177" t="s">
        <v>262</v>
      </c>
      <c r="BZ1075" s="177" t="s">
        <v>277</v>
      </c>
      <c r="CA1075" s="177">
        <v>2</v>
      </c>
      <c r="CB1075" s="177" t="s">
        <v>264</v>
      </c>
      <c r="CC1075" s="122">
        <v>9.65</v>
      </c>
      <c r="CD1075" s="178" t="s">
        <v>41</v>
      </c>
      <c r="CE1075" s="177" t="s">
        <v>320</v>
      </c>
      <c r="CF1075" s="177" t="s">
        <v>320</v>
      </c>
      <c r="CG1075" s="83" t="s">
        <v>9</v>
      </c>
      <c r="CH1075" s="57"/>
      <c r="CV1075" s="51"/>
      <c r="CW1075" s="51"/>
      <c r="CX1075" s="51"/>
      <c r="CY1075" s="51"/>
      <c r="CZ1075" s="51"/>
      <c r="DA1075" s="51"/>
      <c r="DB1075" s="51"/>
      <c r="DC1075" s="51"/>
      <c r="DD1075" s="51"/>
    </row>
    <row r="1076" spans="73:108" ht="15" x14ac:dyDescent="0.25">
      <c r="BU1076" s="91"/>
      <c r="BV1076" s="177">
        <v>2009</v>
      </c>
      <c r="BW1076" s="177">
        <v>5</v>
      </c>
      <c r="BX1076" s="177" t="s">
        <v>317</v>
      </c>
      <c r="BY1076" s="177" t="s">
        <v>262</v>
      </c>
      <c r="BZ1076" s="177" t="s">
        <v>277</v>
      </c>
      <c r="CA1076" s="177">
        <v>72</v>
      </c>
      <c r="CB1076" s="177" t="s">
        <v>264</v>
      </c>
      <c r="CC1076" s="122">
        <v>2.9</v>
      </c>
      <c r="CD1076" s="178" t="s">
        <v>45</v>
      </c>
      <c r="CE1076" s="177" t="s">
        <v>320</v>
      </c>
      <c r="CF1076" s="177" t="s">
        <v>320</v>
      </c>
      <c r="CG1076" s="83" t="s">
        <v>9</v>
      </c>
      <c r="CH1076" s="57"/>
      <c r="CV1076" s="51"/>
      <c r="CW1076" s="51"/>
      <c r="CX1076" s="51"/>
      <c r="CY1076" s="51"/>
      <c r="CZ1076" s="51"/>
      <c r="DA1076" s="51"/>
      <c r="DB1076" s="51"/>
      <c r="DC1076" s="51"/>
      <c r="DD1076" s="51"/>
    </row>
    <row r="1077" spans="73:108" ht="15" x14ac:dyDescent="0.25">
      <c r="BU1077" s="91"/>
      <c r="BV1077" s="177">
        <v>2007</v>
      </c>
      <c r="BW1077" s="177">
        <v>3</v>
      </c>
      <c r="BX1077" s="177" t="s">
        <v>318</v>
      </c>
      <c r="BY1077" s="177" t="s">
        <v>262</v>
      </c>
      <c r="BZ1077" s="177" t="s">
        <v>263</v>
      </c>
      <c r="CA1077" s="177">
        <v>2</v>
      </c>
      <c r="CB1077" s="177" t="s">
        <v>264</v>
      </c>
      <c r="CC1077" s="122">
        <v>36.26</v>
      </c>
      <c r="CD1077" s="178" t="s">
        <v>205</v>
      </c>
      <c r="CE1077" s="177" t="s">
        <v>320</v>
      </c>
      <c r="CF1077" s="177" t="s">
        <v>320</v>
      </c>
      <c r="CG1077" s="83" t="s">
        <v>9</v>
      </c>
      <c r="CH1077" s="57"/>
      <c r="CV1077" s="51"/>
      <c r="CW1077" s="51"/>
      <c r="CX1077" s="51"/>
      <c r="CY1077" s="51"/>
      <c r="CZ1077" s="51"/>
      <c r="DA1077" s="51"/>
      <c r="DB1077" s="51"/>
      <c r="DC1077" s="51"/>
      <c r="DD1077" s="51"/>
    </row>
    <row r="1078" spans="73:108" ht="15" x14ac:dyDescent="0.25">
      <c r="BU1078" s="91"/>
      <c r="BV1078" s="177">
        <v>2007</v>
      </c>
      <c r="BW1078" s="177">
        <v>3</v>
      </c>
      <c r="BX1078" s="177" t="s">
        <v>318</v>
      </c>
      <c r="BY1078" s="177" t="s">
        <v>262</v>
      </c>
      <c r="BZ1078" s="177" t="s">
        <v>263</v>
      </c>
      <c r="CA1078" s="177">
        <v>72</v>
      </c>
      <c r="CB1078" s="177" t="s">
        <v>264</v>
      </c>
      <c r="CC1078" s="122">
        <v>11.6</v>
      </c>
      <c r="CD1078" s="178" t="s">
        <v>208</v>
      </c>
      <c r="CE1078" s="177" t="s">
        <v>320</v>
      </c>
      <c r="CF1078" s="177" t="s">
        <v>320</v>
      </c>
      <c r="CG1078" s="83" t="s">
        <v>9</v>
      </c>
      <c r="CH1078" s="57"/>
      <c r="CV1078" s="51"/>
      <c r="CW1078" s="51"/>
      <c r="CX1078" s="51"/>
      <c r="CY1078" s="51"/>
      <c r="CZ1078" s="51"/>
      <c r="DA1078" s="51"/>
      <c r="DB1078" s="51"/>
      <c r="DC1078" s="51"/>
      <c r="DD1078" s="51"/>
    </row>
    <row r="1079" spans="73:108" ht="15" x14ac:dyDescent="0.25">
      <c r="BU1079" s="91"/>
      <c r="BV1079" s="177">
        <v>2007</v>
      </c>
      <c r="BW1079" s="177">
        <v>4</v>
      </c>
      <c r="BX1079" s="177" t="s">
        <v>318</v>
      </c>
      <c r="BY1079" s="177" t="s">
        <v>262</v>
      </c>
      <c r="BZ1079" s="177" t="s">
        <v>277</v>
      </c>
      <c r="CA1079" s="177">
        <v>2</v>
      </c>
      <c r="CB1079" s="177" t="s">
        <v>264</v>
      </c>
      <c r="CC1079" s="122">
        <v>90.12</v>
      </c>
      <c r="CD1079" s="178" t="s">
        <v>205</v>
      </c>
      <c r="CE1079" s="177" t="s">
        <v>320</v>
      </c>
      <c r="CF1079" s="177" t="s">
        <v>320</v>
      </c>
      <c r="CG1079" s="83" t="s">
        <v>9</v>
      </c>
      <c r="CH1079" s="57"/>
      <c r="CV1079" s="51"/>
      <c r="CW1079" s="51"/>
      <c r="CX1079" s="51"/>
      <c r="CY1079" s="51"/>
      <c r="CZ1079" s="51"/>
      <c r="DA1079" s="51"/>
      <c r="DB1079" s="51"/>
      <c r="DC1079" s="51"/>
      <c r="DD1079" s="51"/>
    </row>
    <row r="1080" spans="73:108" ht="15" x14ac:dyDescent="0.25">
      <c r="BU1080" s="91"/>
      <c r="BV1080" s="177">
        <v>2007</v>
      </c>
      <c r="BW1080" s="177">
        <v>4</v>
      </c>
      <c r="BX1080" s="177" t="s">
        <v>318</v>
      </c>
      <c r="BY1080" s="177" t="s">
        <v>262</v>
      </c>
      <c r="BZ1080" s="177" t="s">
        <v>277</v>
      </c>
      <c r="CA1080" s="177">
        <v>72</v>
      </c>
      <c r="CB1080" s="177" t="s">
        <v>264</v>
      </c>
      <c r="CC1080" s="122">
        <v>28.84</v>
      </c>
      <c r="CD1080" s="178" t="s">
        <v>208</v>
      </c>
      <c r="CE1080" s="177" t="s">
        <v>320</v>
      </c>
      <c r="CF1080" s="177" t="s">
        <v>320</v>
      </c>
      <c r="CG1080" s="83" t="s">
        <v>9</v>
      </c>
      <c r="CH1080" s="57"/>
      <c r="CV1080" s="51"/>
      <c r="CW1080" s="51"/>
      <c r="CX1080" s="51"/>
      <c r="CY1080" s="51"/>
      <c r="CZ1080" s="51"/>
      <c r="DA1080" s="51"/>
      <c r="DB1080" s="51"/>
      <c r="DC1080" s="51"/>
      <c r="DD1080" s="51"/>
    </row>
    <row r="1081" spans="73:108" ht="15" x14ac:dyDescent="0.25">
      <c r="BU1081" s="91"/>
      <c r="BV1081" s="177">
        <v>2007</v>
      </c>
      <c r="BW1081" s="177">
        <v>5</v>
      </c>
      <c r="BX1081" s="177" t="s">
        <v>318</v>
      </c>
      <c r="BY1081" s="177" t="s">
        <v>262</v>
      </c>
      <c r="BZ1081" s="177" t="s">
        <v>277</v>
      </c>
      <c r="CA1081" s="177">
        <v>2</v>
      </c>
      <c r="CB1081" s="177" t="s">
        <v>264</v>
      </c>
      <c r="CC1081" s="122">
        <v>352.19</v>
      </c>
      <c r="CD1081" s="178" t="s">
        <v>41</v>
      </c>
      <c r="CE1081" s="177" t="s">
        <v>320</v>
      </c>
      <c r="CF1081" s="177" t="s">
        <v>320</v>
      </c>
      <c r="CG1081" s="83" t="s">
        <v>9</v>
      </c>
      <c r="CH1081" s="57"/>
      <c r="CV1081" s="51"/>
      <c r="CW1081" s="51"/>
      <c r="CX1081" s="51"/>
      <c r="CY1081" s="51"/>
      <c r="CZ1081" s="51"/>
      <c r="DA1081" s="51"/>
      <c r="DB1081" s="51"/>
      <c r="DC1081" s="51"/>
      <c r="DD1081" s="51"/>
    </row>
    <row r="1082" spans="73:108" ht="15" x14ac:dyDescent="0.25">
      <c r="BU1082" s="91"/>
      <c r="BV1082" s="177">
        <v>2007</v>
      </c>
      <c r="BW1082" s="177">
        <v>5</v>
      </c>
      <c r="BX1082" s="177" t="s">
        <v>318</v>
      </c>
      <c r="BY1082" s="177" t="s">
        <v>262</v>
      </c>
      <c r="BZ1082" s="177" t="s">
        <v>277</v>
      </c>
      <c r="CA1082" s="177">
        <v>72</v>
      </c>
      <c r="CB1082" s="177" t="s">
        <v>264</v>
      </c>
      <c r="CC1082" s="122">
        <v>112.7</v>
      </c>
      <c r="CD1082" s="178" t="s">
        <v>45</v>
      </c>
      <c r="CE1082" s="177" t="s">
        <v>320</v>
      </c>
      <c r="CF1082" s="177" t="s">
        <v>320</v>
      </c>
      <c r="CG1082" s="83" t="s">
        <v>9</v>
      </c>
      <c r="CH1082" s="57"/>
      <c r="CV1082" s="51"/>
      <c r="CW1082" s="51"/>
      <c r="CX1082" s="51"/>
      <c r="CY1082" s="51"/>
      <c r="CZ1082" s="51"/>
      <c r="DA1082" s="51"/>
      <c r="DB1082" s="51"/>
      <c r="DC1082" s="51"/>
      <c r="DD1082" s="51"/>
    </row>
    <row r="1083" spans="73:108" ht="15" x14ac:dyDescent="0.25">
      <c r="BU1083" s="91"/>
      <c r="BV1083" s="177">
        <v>2007</v>
      </c>
      <c r="BW1083" s="177">
        <v>6</v>
      </c>
      <c r="BX1083" s="177" t="s">
        <v>318</v>
      </c>
      <c r="BY1083" s="177" t="s">
        <v>262</v>
      </c>
      <c r="BZ1083" s="177" t="s">
        <v>347</v>
      </c>
      <c r="CA1083" s="177">
        <v>2</v>
      </c>
      <c r="CB1083" s="177" t="s">
        <v>264</v>
      </c>
      <c r="CC1083" s="122">
        <v>156.19</v>
      </c>
      <c r="CD1083" s="178" t="s">
        <v>205</v>
      </c>
      <c r="CE1083" s="177" t="s">
        <v>320</v>
      </c>
      <c r="CF1083" s="177" t="s">
        <v>320</v>
      </c>
      <c r="CG1083" s="83" t="s">
        <v>9</v>
      </c>
      <c r="CH1083" s="57"/>
      <c r="CV1083" s="51"/>
      <c r="CW1083" s="51"/>
      <c r="CX1083" s="51"/>
      <c r="CY1083" s="51"/>
      <c r="CZ1083" s="51"/>
      <c r="DA1083" s="51"/>
      <c r="DB1083" s="51"/>
      <c r="DC1083" s="51"/>
      <c r="DD1083" s="51"/>
    </row>
    <row r="1084" spans="73:108" ht="15" x14ac:dyDescent="0.25">
      <c r="BU1084" s="91"/>
      <c r="BV1084" s="177">
        <v>2007</v>
      </c>
      <c r="BW1084" s="177">
        <v>6</v>
      </c>
      <c r="BX1084" s="177" t="s">
        <v>318</v>
      </c>
      <c r="BY1084" s="177" t="s">
        <v>262</v>
      </c>
      <c r="BZ1084" s="177" t="s">
        <v>347</v>
      </c>
      <c r="CA1084" s="177">
        <v>72</v>
      </c>
      <c r="CB1084" s="177" t="s">
        <v>264</v>
      </c>
      <c r="CC1084" s="122">
        <v>49.98</v>
      </c>
      <c r="CD1084" s="178" t="s">
        <v>208</v>
      </c>
      <c r="CE1084" s="177" t="s">
        <v>320</v>
      </c>
      <c r="CF1084" s="177" t="s">
        <v>320</v>
      </c>
      <c r="CG1084" s="83" t="s">
        <v>9</v>
      </c>
      <c r="CH1084" s="57"/>
      <c r="CV1084" s="51"/>
      <c r="CW1084" s="51"/>
      <c r="CX1084" s="51"/>
      <c r="CY1084" s="51"/>
      <c r="CZ1084" s="51"/>
      <c r="DA1084" s="51"/>
      <c r="DB1084" s="51"/>
      <c r="DC1084" s="51"/>
      <c r="DD1084" s="51"/>
    </row>
    <row r="1085" spans="73:108" ht="15" x14ac:dyDescent="0.25">
      <c r="BU1085" s="91"/>
      <c r="BV1085" s="177">
        <v>2007</v>
      </c>
      <c r="BW1085" s="177">
        <v>7</v>
      </c>
      <c r="BX1085" s="177" t="s">
        <v>318</v>
      </c>
      <c r="BY1085" s="177" t="s">
        <v>262</v>
      </c>
      <c r="BZ1085" s="177" t="s">
        <v>347</v>
      </c>
      <c r="CA1085" s="177">
        <v>2</v>
      </c>
      <c r="CB1085" s="177" t="s">
        <v>264</v>
      </c>
      <c r="CC1085" s="122">
        <v>221.88</v>
      </c>
      <c r="CD1085" s="178" t="s">
        <v>205</v>
      </c>
      <c r="CE1085" s="177" t="s">
        <v>320</v>
      </c>
      <c r="CF1085" s="177" t="s">
        <v>320</v>
      </c>
      <c r="CG1085" s="83" t="s">
        <v>9</v>
      </c>
      <c r="CH1085" s="57"/>
      <c r="CV1085" s="51"/>
      <c r="CW1085" s="51"/>
      <c r="CX1085" s="51"/>
      <c r="CY1085" s="51"/>
      <c r="CZ1085" s="51"/>
      <c r="DA1085" s="51"/>
      <c r="DB1085" s="51"/>
      <c r="DC1085" s="51"/>
      <c r="DD1085" s="51"/>
    </row>
    <row r="1086" spans="73:108" ht="15" x14ac:dyDescent="0.25">
      <c r="BU1086" s="91"/>
      <c r="BV1086" s="177">
        <v>2007</v>
      </c>
      <c r="BW1086" s="177">
        <v>7</v>
      </c>
      <c r="BX1086" s="177" t="s">
        <v>318</v>
      </c>
      <c r="BY1086" s="177" t="s">
        <v>262</v>
      </c>
      <c r="BZ1086" s="177" t="s">
        <v>347</v>
      </c>
      <c r="CA1086" s="177">
        <v>72</v>
      </c>
      <c r="CB1086" s="177" t="s">
        <v>264</v>
      </c>
      <c r="CC1086" s="122">
        <v>71</v>
      </c>
      <c r="CD1086" s="178" t="s">
        <v>208</v>
      </c>
      <c r="CE1086" s="177" t="s">
        <v>320</v>
      </c>
      <c r="CF1086" s="177" t="s">
        <v>320</v>
      </c>
      <c r="CG1086" s="83" t="s">
        <v>9</v>
      </c>
      <c r="CH1086" s="57"/>
      <c r="CV1086" s="51"/>
      <c r="CW1086" s="51"/>
      <c r="CX1086" s="51"/>
      <c r="CY1086" s="51"/>
      <c r="CZ1086" s="51"/>
      <c r="DA1086" s="51"/>
      <c r="DB1086" s="51"/>
      <c r="DC1086" s="51"/>
      <c r="DD1086" s="51"/>
    </row>
    <row r="1087" spans="73:108" ht="15" x14ac:dyDescent="0.25">
      <c r="BU1087" s="91"/>
      <c r="BV1087" s="177">
        <v>2010</v>
      </c>
      <c r="BW1087" s="177">
        <v>3</v>
      </c>
      <c r="BX1087" s="177" t="s">
        <v>1546</v>
      </c>
      <c r="BY1087" s="177" t="s">
        <v>262</v>
      </c>
      <c r="BZ1087" s="177" t="s">
        <v>277</v>
      </c>
      <c r="CA1087" s="177">
        <v>2</v>
      </c>
      <c r="CB1087" s="177" t="s">
        <v>264</v>
      </c>
      <c r="CC1087" s="122">
        <v>-19.71</v>
      </c>
      <c r="CD1087" s="178" t="s">
        <v>42</v>
      </c>
      <c r="CE1087" s="177" t="s">
        <v>360</v>
      </c>
      <c r="CF1087" s="177" t="s">
        <v>360</v>
      </c>
      <c r="CG1087" s="83" t="s">
        <v>9</v>
      </c>
      <c r="CH1087" s="57"/>
      <c r="CV1087" s="51"/>
      <c r="CW1087" s="51"/>
      <c r="CX1087" s="51"/>
      <c r="CY1087" s="51"/>
      <c r="CZ1087" s="51"/>
      <c r="DA1087" s="51"/>
      <c r="DB1087" s="51"/>
      <c r="DC1087" s="51"/>
      <c r="DD1087" s="51"/>
    </row>
    <row r="1088" spans="73:108" ht="15" x14ac:dyDescent="0.25">
      <c r="BU1088" s="91"/>
      <c r="BV1088" s="177">
        <v>2010</v>
      </c>
      <c r="BW1088" s="177">
        <v>3</v>
      </c>
      <c r="BX1088" s="177" t="s">
        <v>1546</v>
      </c>
      <c r="BY1088" s="177" t="s">
        <v>262</v>
      </c>
      <c r="BZ1088" s="177" t="s">
        <v>277</v>
      </c>
      <c r="CA1088" s="177">
        <v>72</v>
      </c>
      <c r="CB1088" s="177" t="s">
        <v>264</v>
      </c>
      <c r="CC1088" s="122">
        <v>-7.49</v>
      </c>
      <c r="CD1088" s="178" t="s">
        <v>46</v>
      </c>
      <c r="CE1088" s="177" t="s">
        <v>360</v>
      </c>
      <c r="CF1088" s="177" t="s">
        <v>360</v>
      </c>
      <c r="CG1088" s="83" t="s">
        <v>9</v>
      </c>
      <c r="CH1088" s="57"/>
      <c r="CV1088" s="51"/>
      <c r="CW1088" s="51"/>
      <c r="CX1088" s="51"/>
      <c r="CY1088" s="51"/>
      <c r="CZ1088" s="51"/>
      <c r="DA1088" s="51"/>
      <c r="DB1088" s="51"/>
      <c r="DC1088" s="51"/>
      <c r="DD1088" s="51"/>
    </row>
    <row r="1089" spans="73:108" ht="15" x14ac:dyDescent="0.25">
      <c r="BU1089" s="91"/>
      <c r="BV1089" s="177">
        <v>2010</v>
      </c>
      <c r="BW1089" s="177">
        <v>4</v>
      </c>
      <c r="BX1089" s="177" t="s">
        <v>1546</v>
      </c>
      <c r="BY1089" s="177" t="s">
        <v>262</v>
      </c>
      <c r="BZ1089" s="177" t="s">
        <v>277</v>
      </c>
      <c r="CA1089" s="177">
        <v>2</v>
      </c>
      <c r="CB1089" s="177" t="s">
        <v>264</v>
      </c>
      <c r="CC1089" s="122">
        <v>-59.23</v>
      </c>
      <c r="CD1089" s="178" t="s">
        <v>42</v>
      </c>
      <c r="CE1089" s="177" t="s">
        <v>360</v>
      </c>
      <c r="CF1089" s="177" t="s">
        <v>360</v>
      </c>
      <c r="CG1089" s="83" t="s">
        <v>9</v>
      </c>
      <c r="CH1089" s="57"/>
      <c r="CV1089" s="51"/>
      <c r="CW1089" s="51"/>
      <c r="CX1089" s="51"/>
      <c r="CY1089" s="51"/>
      <c r="CZ1089" s="51"/>
      <c r="DA1089" s="51"/>
      <c r="DB1089" s="51"/>
      <c r="DC1089" s="51"/>
      <c r="DD1089" s="51"/>
    </row>
    <row r="1090" spans="73:108" ht="15" x14ac:dyDescent="0.25">
      <c r="BU1090" s="91"/>
      <c r="BV1090" s="177">
        <v>2010</v>
      </c>
      <c r="BW1090" s="177">
        <v>4</v>
      </c>
      <c r="BX1090" s="177" t="s">
        <v>1546</v>
      </c>
      <c r="BY1090" s="177" t="s">
        <v>262</v>
      </c>
      <c r="BZ1090" s="177" t="s">
        <v>277</v>
      </c>
      <c r="CA1090" s="177">
        <v>72</v>
      </c>
      <c r="CB1090" s="177" t="s">
        <v>264</v>
      </c>
      <c r="CC1090" s="122">
        <v>-22.51</v>
      </c>
      <c r="CD1090" s="178" t="s">
        <v>46</v>
      </c>
      <c r="CE1090" s="177" t="s">
        <v>360</v>
      </c>
      <c r="CF1090" s="177" t="s">
        <v>360</v>
      </c>
      <c r="CG1090" s="83" t="s">
        <v>9</v>
      </c>
      <c r="CH1090" s="57"/>
      <c r="CV1090" s="51"/>
      <c r="CW1090" s="51"/>
      <c r="CX1090" s="51"/>
      <c r="CY1090" s="51"/>
      <c r="CZ1090" s="51"/>
      <c r="DA1090" s="51"/>
      <c r="DB1090" s="51"/>
      <c r="DC1090" s="51"/>
      <c r="DD1090" s="51"/>
    </row>
    <row r="1091" spans="73:108" ht="15" x14ac:dyDescent="0.25">
      <c r="BU1091" s="91"/>
      <c r="BV1091" s="177">
        <v>2010</v>
      </c>
      <c r="BW1091" s="177">
        <v>5</v>
      </c>
      <c r="BX1091" s="177" t="s">
        <v>1546</v>
      </c>
      <c r="BY1091" s="177" t="s">
        <v>262</v>
      </c>
      <c r="BZ1091" s="177" t="s">
        <v>277</v>
      </c>
      <c r="CA1091" s="177">
        <v>2</v>
      </c>
      <c r="CB1091" s="177" t="s">
        <v>264</v>
      </c>
      <c r="CC1091" s="122">
        <v>-162.44</v>
      </c>
      <c r="CD1091" s="178" t="s">
        <v>42</v>
      </c>
      <c r="CE1091" s="177" t="s">
        <v>360</v>
      </c>
      <c r="CF1091" s="177" t="s">
        <v>360</v>
      </c>
      <c r="CG1091" s="83" t="s">
        <v>9</v>
      </c>
      <c r="CH1091" s="57"/>
      <c r="CV1091" s="51"/>
      <c r="CW1091" s="51"/>
      <c r="CX1091" s="51"/>
      <c r="CY1091" s="51"/>
      <c r="CZ1091" s="51"/>
      <c r="DA1091" s="51"/>
      <c r="DB1091" s="51"/>
      <c r="DC1091" s="51"/>
      <c r="DD1091" s="51"/>
    </row>
    <row r="1092" spans="73:108" ht="15" x14ac:dyDescent="0.25">
      <c r="BU1092" s="91"/>
      <c r="BV1092" s="177">
        <v>2010</v>
      </c>
      <c r="BW1092" s="177">
        <v>5</v>
      </c>
      <c r="BX1092" s="177" t="s">
        <v>1546</v>
      </c>
      <c r="BY1092" s="177" t="s">
        <v>262</v>
      </c>
      <c r="BZ1092" s="177" t="s">
        <v>277</v>
      </c>
      <c r="CA1092" s="177">
        <v>72</v>
      </c>
      <c r="CB1092" s="177" t="s">
        <v>264</v>
      </c>
      <c r="CC1092" s="122">
        <v>-61.73</v>
      </c>
      <c r="CD1092" s="178" t="s">
        <v>46</v>
      </c>
      <c r="CE1092" s="177" t="s">
        <v>360</v>
      </c>
      <c r="CF1092" s="177" t="s">
        <v>360</v>
      </c>
      <c r="CG1092" s="83" t="s">
        <v>9</v>
      </c>
      <c r="CH1092" s="57"/>
      <c r="CV1092" s="51"/>
      <c r="CW1092" s="51"/>
      <c r="CX1092" s="51"/>
      <c r="CY1092" s="51"/>
      <c r="CZ1092" s="51"/>
      <c r="DA1092" s="51"/>
      <c r="DB1092" s="51"/>
      <c r="DC1092" s="51"/>
      <c r="DD1092" s="51"/>
    </row>
    <row r="1093" spans="73:108" ht="15" x14ac:dyDescent="0.25">
      <c r="BU1093" s="91"/>
      <c r="BV1093" s="177">
        <v>2010</v>
      </c>
      <c r="BW1093" s="177">
        <v>6</v>
      </c>
      <c r="BX1093" s="177" t="s">
        <v>1546</v>
      </c>
      <c r="BY1093" s="177" t="s">
        <v>262</v>
      </c>
      <c r="BZ1093" s="177" t="s">
        <v>277</v>
      </c>
      <c r="CA1093" s="177">
        <v>2</v>
      </c>
      <c r="CB1093" s="177" t="s">
        <v>264</v>
      </c>
      <c r="CC1093" s="122">
        <v>-116.03</v>
      </c>
      <c r="CD1093" s="178" t="s">
        <v>42</v>
      </c>
      <c r="CE1093" s="177" t="s">
        <v>360</v>
      </c>
      <c r="CF1093" s="177" t="s">
        <v>360</v>
      </c>
      <c r="CG1093" s="83" t="s">
        <v>9</v>
      </c>
      <c r="CH1093" s="57"/>
      <c r="CV1093" s="51"/>
      <c r="CW1093" s="51"/>
      <c r="CX1093" s="51"/>
      <c r="CY1093" s="51"/>
      <c r="CZ1093" s="51"/>
      <c r="DA1093" s="51"/>
      <c r="DB1093" s="51"/>
      <c r="DC1093" s="51"/>
      <c r="DD1093" s="51"/>
    </row>
    <row r="1094" spans="73:108" ht="15" x14ac:dyDescent="0.25">
      <c r="BU1094" s="91"/>
      <c r="BV1094" s="177">
        <v>2010</v>
      </c>
      <c r="BW1094" s="177">
        <v>6</v>
      </c>
      <c r="BX1094" s="177" t="s">
        <v>1546</v>
      </c>
      <c r="BY1094" s="177" t="s">
        <v>262</v>
      </c>
      <c r="BZ1094" s="177" t="s">
        <v>277</v>
      </c>
      <c r="CA1094" s="177">
        <v>72</v>
      </c>
      <c r="CB1094" s="177" t="s">
        <v>264</v>
      </c>
      <c r="CC1094" s="122">
        <v>-44.09</v>
      </c>
      <c r="CD1094" s="178" t="s">
        <v>46</v>
      </c>
      <c r="CE1094" s="177" t="s">
        <v>360</v>
      </c>
      <c r="CF1094" s="177" t="s">
        <v>360</v>
      </c>
      <c r="CG1094" s="83" t="s">
        <v>9</v>
      </c>
      <c r="CH1094" s="57"/>
      <c r="CV1094" s="51"/>
      <c r="CW1094" s="51"/>
      <c r="CX1094" s="51"/>
      <c r="CY1094" s="51"/>
      <c r="CZ1094" s="51"/>
      <c r="DA1094" s="51"/>
      <c r="DB1094" s="51"/>
      <c r="DC1094" s="51"/>
      <c r="DD1094" s="51"/>
    </row>
    <row r="1095" spans="73:108" ht="15" x14ac:dyDescent="0.25">
      <c r="BU1095" s="91"/>
      <c r="BV1095" s="177">
        <v>2010</v>
      </c>
      <c r="BW1095" s="177">
        <v>7</v>
      </c>
      <c r="BX1095" s="177" t="s">
        <v>1546</v>
      </c>
      <c r="BY1095" s="177" t="s">
        <v>262</v>
      </c>
      <c r="BZ1095" s="177" t="s">
        <v>277</v>
      </c>
      <c r="CA1095" s="177">
        <v>2</v>
      </c>
      <c r="CB1095" s="177" t="s">
        <v>264</v>
      </c>
      <c r="CC1095" s="122">
        <v>-194.05</v>
      </c>
      <c r="CD1095" s="178" t="s">
        <v>42</v>
      </c>
      <c r="CE1095" s="177" t="s">
        <v>360</v>
      </c>
      <c r="CF1095" s="177" t="s">
        <v>360</v>
      </c>
      <c r="CG1095" s="83" t="s">
        <v>9</v>
      </c>
      <c r="CH1095" s="57"/>
      <c r="CV1095" s="51"/>
      <c r="CW1095" s="51"/>
      <c r="CX1095" s="51"/>
      <c r="CY1095" s="51"/>
      <c r="CZ1095" s="51"/>
      <c r="DA1095" s="51"/>
      <c r="DB1095" s="51"/>
      <c r="DC1095" s="51"/>
      <c r="DD1095" s="51"/>
    </row>
    <row r="1096" spans="73:108" ht="15" x14ac:dyDescent="0.25">
      <c r="BU1096" s="91"/>
      <c r="BV1096" s="177">
        <v>2010</v>
      </c>
      <c r="BW1096" s="177">
        <v>7</v>
      </c>
      <c r="BX1096" s="177" t="s">
        <v>1546</v>
      </c>
      <c r="BY1096" s="177" t="s">
        <v>262</v>
      </c>
      <c r="BZ1096" s="177" t="s">
        <v>277</v>
      </c>
      <c r="CA1096" s="177">
        <v>72</v>
      </c>
      <c r="CB1096" s="177" t="s">
        <v>264</v>
      </c>
      <c r="CC1096" s="122">
        <v>-73.739999999999995</v>
      </c>
      <c r="CD1096" s="178" t="s">
        <v>46</v>
      </c>
      <c r="CE1096" s="177" t="s">
        <v>360</v>
      </c>
      <c r="CF1096" s="177" t="s">
        <v>360</v>
      </c>
      <c r="CG1096" s="83" t="s">
        <v>9</v>
      </c>
      <c r="CH1096" s="57"/>
      <c r="CV1096" s="51"/>
      <c r="CW1096" s="51"/>
      <c r="CX1096" s="51"/>
      <c r="CY1096" s="51"/>
      <c r="CZ1096" s="51"/>
      <c r="DA1096" s="51"/>
      <c r="DB1096" s="51"/>
      <c r="DC1096" s="51"/>
      <c r="DD1096" s="51"/>
    </row>
    <row r="1097" spans="73:108" ht="15" x14ac:dyDescent="0.25">
      <c r="BU1097" s="91"/>
      <c r="BV1097" s="177">
        <v>2010</v>
      </c>
      <c r="BW1097" s="177">
        <v>11</v>
      </c>
      <c r="BX1097" s="177" t="s">
        <v>1546</v>
      </c>
      <c r="BY1097" s="177" t="s">
        <v>262</v>
      </c>
      <c r="BZ1097" s="177" t="s">
        <v>277</v>
      </c>
      <c r="CA1097" s="177">
        <v>2</v>
      </c>
      <c r="CB1097" s="177" t="s">
        <v>264</v>
      </c>
      <c r="CC1097" s="122">
        <v>-56.85</v>
      </c>
      <c r="CD1097" s="178" t="s">
        <v>42</v>
      </c>
      <c r="CE1097" s="177" t="s">
        <v>360</v>
      </c>
      <c r="CF1097" s="177" t="s">
        <v>360</v>
      </c>
      <c r="CG1097" s="83" t="s">
        <v>9</v>
      </c>
      <c r="CH1097" s="57"/>
      <c r="CV1097" s="51"/>
      <c r="CW1097" s="51"/>
      <c r="CX1097" s="51"/>
      <c r="CY1097" s="51"/>
      <c r="CZ1097" s="51"/>
      <c r="DA1097" s="51"/>
      <c r="DB1097" s="51"/>
      <c r="DC1097" s="51"/>
      <c r="DD1097" s="51"/>
    </row>
    <row r="1098" spans="73:108" ht="15" x14ac:dyDescent="0.25">
      <c r="BU1098" s="91"/>
      <c r="BV1098" s="177">
        <v>2010</v>
      </c>
      <c r="BW1098" s="177">
        <v>11</v>
      </c>
      <c r="BX1098" s="177" t="s">
        <v>1546</v>
      </c>
      <c r="BY1098" s="177" t="s">
        <v>262</v>
      </c>
      <c r="BZ1098" s="177" t="s">
        <v>277</v>
      </c>
      <c r="CA1098" s="177">
        <v>72</v>
      </c>
      <c r="CB1098" s="177" t="s">
        <v>264</v>
      </c>
      <c r="CC1098" s="122">
        <v>-21.6</v>
      </c>
      <c r="CD1098" s="178" t="s">
        <v>46</v>
      </c>
      <c r="CE1098" s="177" t="s">
        <v>360</v>
      </c>
      <c r="CF1098" s="177" t="s">
        <v>360</v>
      </c>
      <c r="CG1098" s="83" t="s">
        <v>9</v>
      </c>
      <c r="CH1098" s="57"/>
      <c r="CV1098" s="51"/>
      <c r="CW1098" s="51"/>
      <c r="CX1098" s="51"/>
      <c r="CY1098" s="51"/>
      <c r="CZ1098" s="51"/>
      <c r="DA1098" s="51"/>
      <c r="DB1098" s="51"/>
      <c r="DC1098" s="51"/>
      <c r="DD1098" s="51"/>
    </row>
    <row r="1099" spans="73:108" ht="15" x14ac:dyDescent="0.25">
      <c r="BU1099" s="91"/>
      <c r="BV1099" s="177">
        <v>2010</v>
      </c>
      <c r="BW1099" s="177">
        <v>12</v>
      </c>
      <c r="BX1099" s="177" t="s">
        <v>1546</v>
      </c>
      <c r="BY1099" s="177" t="s">
        <v>262</v>
      </c>
      <c r="BZ1099" s="177" t="s">
        <v>277</v>
      </c>
      <c r="CA1099" s="177">
        <v>2</v>
      </c>
      <c r="CB1099" s="177" t="s">
        <v>264</v>
      </c>
      <c r="CC1099" s="122">
        <v>-66.64</v>
      </c>
      <c r="CD1099" s="178" t="s">
        <v>42</v>
      </c>
      <c r="CE1099" s="177" t="s">
        <v>360</v>
      </c>
      <c r="CF1099" s="177" t="s">
        <v>360</v>
      </c>
      <c r="CG1099" s="83" t="s">
        <v>9</v>
      </c>
      <c r="CH1099" s="57"/>
      <c r="CV1099" s="51"/>
      <c r="CW1099" s="51"/>
      <c r="CX1099" s="51"/>
      <c r="CY1099" s="51"/>
      <c r="CZ1099" s="51"/>
      <c r="DA1099" s="51"/>
      <c r="DB1099" s="51"/>
      <c r="DC1099" s="51"/>
      <c r="DD1099" s="51"/>
    </row>
    <row r="1100" spans="73:108" ht="15" x14ac:dyDescent="0.25">
      <c r="BU1100" s="91"/>
      <c r="BV1100" s="177">
        <v>2010</v>
      </c>
      <c r="BW1100" s="177">
        <v>12</v>
      </c>
      <c r="BX1100" s="177" t="s">
        <v>1546</v>
      </c>
      <c r="BY1100" s="177" t="s">
        <v>262</v>
      </c>
      <c r="BZ1100" s="177" t="s">
        <v>277</v>
      </c>
      <c r="CA1100" s="177">
        <v>72</v>
      </c>
      <c r="CB1100" s="177" t="s">
        <v>264</v>
      </c>
      <c r="CC1100" s="122">
        <v>-25.32</v>
      </c>
      <c r="CD1100" s="178" t="s">
        <v>46</v>
      </c>
      <c r="CE1100" s="177" t="s">
        <v>360</v>
      </c>
      <c r="CF1100" s="177" t="s">
        <v>360</v>
      </c>
      <c r="CG1100" s="83" t="s">
        <v>9</v>
      </c>
      <c r="CH1100" s="57"/>
      <c r="CV1100" s="51"/>
      <c r="CW1100" s="51"/>
      <c r="CX1100" s="51"/>
      <c r="CY1100" s="51"/>
      <c r="CZ1100" s="51"/>
      <c r="DA1100" s="51"/>
      <c r="DB1100" s="51"/>
      <c r="DC1100" s="51"/>
      <c r="DD1100" s="51"/>
    </row>
    <row r="1101" spans="73:108" ht="15" x14ac:dyDescent="0.25">
      <c r="BU1101" s="91"/>
      <c r="BV1101" s="177">
        <v>2010</v>
      </c>
      <c r="BW1101" s="177">
        <v>6</v>
      </c>
      <c r="BX1101" s="177" t="s">
        <v>1621</v>
      </c>
      <c r="BY1101" s="177" t="s">
        <v>262</v>
      </c>
      <c r="BZ1101" s="177" t="s">
        <v>277</v>
      </c>
      <c r="CA1101" s="177">
        <v>2</v>
      </c>
      <c r="CB1101" s="177" t="s">
        <v>264</v>
      </c>
      <c r="CC1101" s="122">
        <v>-8.8699999999999992</v>
      </c>
      <c r="CD1101" s="178" t="s">
        <v>42</v>
      </c>
      <c r="CE1101" s="177" t="s">
        <v>360</v>
      </c>
      <c r="CF1101" s="177" t="s">
        <v>360</v>
      </c>
      <c r="CG1101" s="83" t="s">
        <v>9</v>
      </c>
      <c r="CH1101" s="57"/>
      <c r="CV1101" s="51"/>
      <c r="CW1101" s="51"/>
      <c r="CX1101" s="51"/>
      <c r="CY1101" s="51"/>
      <c r="CZ1101" s="51"/>
      <c r="DA1101" s="51"/>
      <c r="DB1101" s="51"/>
      <c r="DC1101" s="51"/>
      <c r="DD1101" s="51"/>
    </row>
    <row r="1102" spans="73:108" ht="15" x14ac:dyDescent="0.25">
      <c r="BU1102" s="91"/>
      <c r="BV1102" s="177">
        <v>2010</v>
      </c>
      <c r="BW1102" s="177">
        <v>6</v>
      </c>
      <c r="BX1102" s="177" t="s">
        <v>1621</v>
      </c>
      <c r="BY1102" s="177" t="s">
        <v>262</v>
      </c>
      <c r="BZ1102" s="177" t="s">
        <v>277</v>
      </c>
      <c r="CA1102" s="177">
        <v>72</v>
      </c>
      <c r="CB1102" s="177" t="s">
        <v>264</v>
      </c>
      <c r="CC1102" s="122">
        <v>-3.37</v>
      </c>
      <c r="CD1102" s="178" t="s">
        <v>46</v>
      </c>
      <c r="CE1102" s="177" t="s">
        <v>360</v>
      </c>
      <c r="CF1102" s="177" t="s">
        <v>360</v>
      </c>
      <c r="CG1102" s="83" t="s">
        <v>9</v>
      </c>
      <c r="CH1102" s="57"/>
      <c r="CV1102" s="51"/>
      <c r="CW1102" s="51"/>
      <c r="CX1102" s="51"/>
      <c r="CY1102" s="51"/>
      <c r="CZ1102" s="51"/>
      <c r="DA1102" s="51"/>
      <c r="DB1102" s="51"/>
      <c r="DC1102" s="51"/>
      <c r="DD1102" s="51"/>
    </row>
    <row r="1103" spans="73:108" ht="15" x14ac:dyDescent="0.25">
      <c r="BU1103" s="91"/>
      <c r="BV1103" s="177">
        <v>2010</v>
      </c>
      <c r="BW1103" s="177">
        <v>7</v>
      </c>
      <c r="BX1103" s="177" t="s">
        <v>1621</v>
      </c>
      <c r="BY1103" s="177" t="s">
        <v>262</v>
      </c>
      <c r="BZ1103" s="177" t="s">
        <v>277</v>
      </c>
      <c r="CA1103" s="177">
        <v>2</v>
      </c>
      <c r="CB1103" s="177" t="s">
        <v>264</v>
      </c>
      <c r="CC1103" s="122">
        <v>-27.43</v>
      </c>
      <c r="CD1103" s="178" t="s">
        <v>42</v>
      </c>
      <c r="CE1103" s="177" t="s">
        <v>360</v>
      </c>
      <c r="CF1103" s="177" t="s">
        <v>360</v>
      </c>
      <c r="CG1103" s="83" t="s">
        <v>9</v>
      </c>
      <c r="CH1103" s="57"/>
      <c r="CV1103" s="51"/>
      <c r="CW1103" s="51"/>
      <c r="CX1103" s="51"/>
      <c r="CY1103" s="51"/>
      <c r="CZ1103" s="51"/>
      <c r="DA1103" s="51"/>
      <c r="DB1103" s="51"/>
      <c r="DC1103" s="51"/>
      <c r="DD1103" s="51"/>
    </row>
    <row r="1104" spans="73:108" ht="15" x14ac:dyDescent="0.25">
      <c r="BU1104" s="91"/>
      <c r="BV1104" s="177">
        <v>2010</v>
      </c>
      <c r="BW1104" s="177">
        <v>7</v>
      </c>
      <c r="BX1104" s="177" t="s">
        <v>1621</v>
      </c>
      <c r="BY1104" s="177" t="s">
        <v>262</v>
      </c>
      <c r="BZ1104" s="177" t="s">
        <v>277</v>
      </c>
      <c r="CA1104" s="177">
        <v>72</v>
      </c>
      <c r="CB1104" s="177" t="s">
        <v>264</v>
      </c>
      <c r="CC1104" s="122">
        <v>-10.42</v>
      </c>
      <c r="CD1104" s="178" t="s">
        <v>46</v>
      </c>
      <c r="CE1104" s="177" t="s">
        <v>360</v>
      </c>
      <c r="CF1104" s="177" t="s">
        <v>360</v>
      </c>
      <c r="CG1104" s="83" t="s">
        <v>9</v>
      </c>
      <c r="CH1104" s="57"/>
      <c r="CV1104" s="51"/>
      <c r="CW1104" s="51"/>
      <c r="CX1104" s="51"/>
      <c r="CY1104" s="51"/>
      <c r="CZ1104" s="51"/>
      <c r="DA1104" s="51"/>
      <c r="DB1104" s="51"/>
      <c r="DC1104" s="51"/>
      <c r="DD1104" s="51"/>
    </row>
    <row r="1105" spans="73:108" ht="15" x14ac:dyDescent="0.25">
      <c r="BU1105" s="91"/>
      <c r="BV1105" s="177">
        <v>2010</v>
      </c>
      <c r="BW1105" s="177">
        <v>10</v>
      </c>
      <c r="BX1105" s="177" t="s">
        <v>1621</v>
      </c>
      <c r="BY1105" s="177" t="s">
        <v>262</v>
      </c>
      <c r="BZ1105" s="177" t="s">
        <v>277</v>
      </c>
      <c r="CA1105" s="177">
        <v>2</v>
      </c>
      <c r="CB1105" s="177" t="s">
        <v>264</v>
      </c>
      <c r="CC1105" s="122">
        <v>-80.41</v>
      </c>
      <c r="CD1105" s="178" t="s">
        <v>42</v>
      </c>
      <c r="CE1105" s="177" t="s">
        <v>360</v>
      </c>
      <c r="CF1105" s="177" t="s">
        <v>360</v>
      </c>
      <c r="CG1105" s="83" t="s">
        <v>9</v>
      </c>
      <c r="CH1105" s="57"/>
      <c r="CV1105" s="51"/>
      <c r="CW1105" s="51"/>
      <c r="CX1105" s="51"/>
      <c r="CY1105" s="51"/>
      <c r="CZ1105" s="51"/>
      <c r="DA1105" s="51"/>
      <c r="DB1105" s="51"/>
      <c r="DC1105" s="51"/>
      <c r="DD1105" s="51"/>
    </row>
    <row r="1106" spans="73:108" ht="15" x14ac:dyDescent="0.25">
      <c r="BU1106" s="91"/>
      <c r="BV1106" s="177">
        <v>2010</v>
      </c>
      <c r="BW1106" s="177">
        <v>10</v>
      </c>
      <c r="BX1106" s="177" t="s">
        <v>1621</v>
      </c>
      <c r="BY1106" s="177" t="s">
        <v>262</v>
      </c>
      <c r="BZ1106" s="177" t="s">
        <v>277</v>
      </c>
      <c r="CA1106" s="177">
        <v>72</v>
      </c>
      <c r="CB1106" s="177" t="s">
        <v>264</v>
      </c>
      <c r="CC1106" s="122">
        <v>-30.56</v>
      </c>
      <c r="CD1106" s="178" t="s">
        <v>46</v>
      </c>
      <c r="CE1106" s="177" t="s">
        <v>360</v>
      </c>
      <c r="CF1106" s="177" t="s">
        <v>360</v>
      </c>
      <c r="CG1106" s="83" t="s">
        <v>9</v>
      </c>
      <c r="CH1106" s="57"/>
      <c r="CV1106" s="51"/>
      <c r="CW1106" s="51"/>
      <c r="CX1106" s="51"/>
      <c r="CY1106" s="51"/>
      <c r="CZ1106" s="51"/>
      <c r="DA1106" s="51"/>
      <c r="DB1106" s="51"/>
      <c r="DC1106" s="51"/>
      <c r="DD1106" s="51"/>
    </row>
    <row r="1107" spans="73:108" ht="15" x14ac:dyDescent="0.25">
      <c r="BU1107" s="91"/>
      <c r="BV1107" s="177">
        <v>2010</v>
      </c>
      <c r="BW1107" s="177">
        <v>11</v>
      </c>
      <c r="BX1107" s="177" t="s">
        <v>1621</v>
      </c>
      <c r="BY1107" s="177" t="s">
        <v>262</v>
      </c>
      <c r="BZ1107" s="177" t="s">
        <v>277</v>
      </c>
      <c r="CA1107" s="177">
        <v>2</v>
      </c>
      <c r="CB1107" s="177" t="s">
        <v>264</v>
      </c>
      <c r="CC1107" s="122">
        <v>-167.97</v>
      </c>
      <c r="CD1107" s="178" t="s">
        <v>42</v>
      </c>
      <c r="CE1107" s="177" t="s">
        <v>360</v>
      </c>
      <c r="CF1107" s="177" t="s">
        <v>360</v>
      </c>
      <c r="CG1107" s="83" t="s">
        <v>9</v>
      </c>
      <c r="CH1107" s="57"/>
      <c r="CV1107" s="51"/>
      <c r="CW1107" s="51"/>
      <c r="CX1107" s="51"/>
      <c r="CY1107" s="51"/>
      <c r="CZ1107" s="51"/>
      <c r="DA1107" s="51"/>
      <c r="DB1107" s="51"/>
      <c r="DC1107" s="51"/>
      <c r="DD1107" s="51"/>
    </row>
    <row r="1108" spans="73:108" ht="15" x14ac:dyDescent="0.25">
      <c r="BU1108" s="91"/>
      <c r="BV1108" s="177">
        <v>2010</v>
      </c>
      <c r="BW1108" s="177">
        <v>11</v>
      </c>
      <c r="BX1108" s="177" t="s">
        <v>1621</v>
      </c>
      <c r="BY1108" s="177" t="s">
        <v>262</v>
      </c>
      <c r="BZ1108" s="177" t="s">
        <v>277</v>
      </c>
      <c r="CA1108" s="177">
        <v>72</v>
      </c>
      <c r="CB1108" s="177" t="s">
        <v>264</v>
      </c>
      <c r="CC1108" s="122">
        <v>-63.83</v>
      </c>
      <c r="CD1108" s="178" t="s">
        <v>46</v>
      </c>
      <c r="CE1108" s="177" t="s">
        <v>360</v>
      </c>
      <c r="CF1108" s="177" t="s">
        <v>360</v>
      </c>
      <c r="CG1108" s="83" t="s">
        <v>9</v>
      </c>
      <c r="CH1108" s="57"/>
      <c r="CV1108" s="51"/>
      <c r="CW1108" s="51"/>
      <c r="CX1108" s="51"/>
      <c r="CY1108" s="51"/>
      <c r="CZ1108" s="51"/>
      <c r="DA1108" s="51"/>
      <c r="DB1108" s="51"/>
      <c r="DC1108" s="51"/>
      <c r="DD1108" s="51"/>
    </row>
    <row r="1109" spans="73:108" ht="15" x14ac:dyDescent="0.25">
      <c r="BU1109" s="91"/>
      <c r="BV1109" s="177">
        <v>2010</v>
      </c>
      <c r="BW1109" s="177">
        <v>12</v>
      </c>
      <c r="BX1109" s="177" t="s">
        <v>1621</v>
      </c>
      <c r="BY1109" s="177" t="s">
        <v>262</v>
      </c>
      <c r="BZ1109" s="177" t="s">
        <v>277</v>
      </c>
      <c r="CA1109" s="177">
        <v>2</v>
      </c>
      <c r="CB1109" s="177" t="s">
        <v>264</v>
      </c>
      <c r="CC1109" s="122">
        <v>-180.77</v>
      </c>
      <c r="CD1109" s="178" t="s">
        <v>42</v>
      </c>
      <c r="CE1109" s="177" t="s">
        <v>360</v>
      </c>
      <c r="CF1109" s="177" t="s">
        <v>360</v>
      </c>
      <c r="CG1109" s="83" t="s">
        <v>9</v>
      </c>
      <c r="CH1109" s="57"/>
      <c r="CV1109" s="51"/>
      <c r="CW1109" s="51"/>
      <c r="CX1109" s="51"/>
      <c r="CY1109" s="51"/>
      <c r="CZ1109" s="51"/>
      <c r="DA1109" s="51"/>
      <c r="DB1109" s="51"/>
      <c r="DC1109" s="51"/>
      <c r="DD1109" s="51"/>
    </row>
    <row r="1110" spans="73:108" ht="15" x14ac:dyDescent="0.25">
      <c r="BU1110" s="91"/>
      <c r="BV1110" s="177">
        <v>2010</v>
      </c>
      <c r="BW1110" s="177">
        <v>12</v>
      </c>
      <c r="BX1110" s="177" t="s">
        <v>1621</v>
      </c>
      <c r="BY1110" s="177" t="s">
        <v>262</v>
      </c>
      <c r="BZ1110" s="177" t="s">
        <v>277</v>
      </c>
      <c r="CA1110" s="177">
        <v>72</v>
      </c>
      <c r="CB1110" s="177" t="s">
        <v>264</v>
      </c>
      <c r="CC1110" s="122">
        <v>-68.69</v>
      </c>
      <c r="CD1110" s="178" t="s">
        <v>46</v>
      </c>
      <c r="CE1110" s="177" t="s">
        <v>360</v>
      </c>
      <c r="CF1110" s="177" t="s">
        <v>360</v>
      </c>
      <c r="CG1110" s="83" t="s">
        <v>9</v>
      </c>
      <c r="CH1110" s="57"/>
      <c r="CV1110" s="51"/>
      <c r="CW1110" s="51"/>
      <c r="CX1110" s="51"/>
      <c r="CY1110" s="51"/>
      <c r="CZ1110" s="51"/>
      <c r="DA1110" s="51"/>
      <c r="DB1110" s="51"/>
      <c r="DC1110" s="51"/>
      <c r="DD1110" s="51"/>
    </row>
    <row r="1111" spans="73:108" ht="15" x14ac:dyDescent="0.25">
      <c r="BU1111" s="91"/>
      <c r="BV1111" s="177">
        <v>2007</v>
      </c>
      <c r="BW1111" s="177">
        <v>9</v>
      </c>
      <c r="BX1111" s="177" t="s">
        <v>460</v>
      </c>
      <c r="BY1111" s="177" t="s">
        <v>262</v>
      </c>
      <c r="BZ1111" s="177" t="s">
        <v>347</v>
      </c>
      <c r="CA1111" s="177">
        <v>2</v>
      </c>
      <c r="CB1111" s="177" t="s">
        <v>264</v>
      </c>
      <c r="CC1111" s="122">
        <v>-5.71</v>
      </c>
      <c r="CD1111" s="178" t="s">
        <v>211</v>
      </c>
      <c r="CE1111" s="177" t="s">
        <v>360</v>
      </c>
      <c r="CF1111" s="177" t="s">
        <v>360</v>
      </c>
      <c r="CG1111" s="83" t="s">
        <v>9</v>
      </c>
      <c r="CH1111" s="57"/>
      <c r="CV1111" s="51"/>
      <c r="CW1111" s="51"/>
      <c r="CX1111" s="51"/>
      <c r="CY1111" s="51"/>
      <c r="CZ1111" s="51"/>
      <c r="DA1111" s="51"/>
      <c r="DB1111" s="51"/>
      <c r="DC1111" s="51"/>
      <c r="DD1111" s="51"/>
    </row>
    <row r="1112" spans="73:108" ht="15" x14ac:dyDescent="0.25">
      <c r="BU1112" s="91"/>
      <c r="BV1112" s="177">
        <v>2007</v>
      </c>
      <c r="BW1112" s="177">
        <v>9</v>
      </c>
      <c r="BX1112" s="177" t="s">
        <v>460</v>
      </c>
      <c r="BY1112" s="177" t="s">
        <v>262</v>
      </c>
      <c r="BZ1112" s="177" t="s">
        <v>347</v>
      </c>
      <c r="CA1112" s="177">
        <v>72</v>
      </c>
      <c r="CB1112" s="177" t="s">
        <v>264</v>
      </c>
      <c r="CC1112" s="122">
        <v>-1.83</v>
      </c>
      <c r="CD1112" s="178" t="s">
        <v>212</v>
      </c>
      <c r="CE1112" s="177" t="s">
        <v>360</v>
      </c>
      <c r="CF1112" s="177" t="s">
        <v>360</v>
      </c>
      <c r="CG1112" s="83" t="s">
        <v>9</v>
      </c>
      <c r="CH1112" s="57"/>
      <c r="CV1112" s="51"/>
      <c r="CW1112" s="51"/>
      <c r="CX1112" s="51"/>
      <c r="CY1112" s="51"/>
      <c r="CZ1112" s="51"/>
      <c r="DA1112" s="51"/>
      <c r="DB1112" s="51"/>
      <c r="DC1112" s="51"/>
      <c r="DD1112" s="51"/>
    </row>
    <row r="1113" spans="73:108" ht="15" x14ac:dyDescent="0.25">
      <c r="BU1113" s="91"/>
      <c r="BV1113" s="177">
        <v>2007</v>
      </c>
      <c r="BW1113" s="177">
        <v>11</v>
      </c>
      <c r="BX1113" s="177" t="s">
        <v>460</v>
      </c>
      <c r="BY1113" s="177" t="s">
        <v>262</v>
      </c>
      <c r="BZ1113" s="177" t="s">
        <v>277</v>
      </c>
      <c r="CA1113" s="177">
        <v>2</v>
      </c>
      <c r="CB1113" s="177" t="s">
        <v>264</v>
      </c>
      <c r="CC1113" s="122">
        <v>-51.42</v>
      </c>
      <c r="CD1113" s="178" t="s">
        <v>211</v>
      </c>
      <c r="CE1113" s="177" t="s">
        <v>360</v>
      </c>
      <c r="CF1113" s="177" t="s">
        <v>360</v>
      </c>
      <c r="CG1113" s="83" t="s">
        <v>9</v>
      </c>
      <c r="CH1113" s="57"/>
      <c r="CV1113" s="51"/>
      <c r="CW1113" s="51"/>
      <c r="CX1113" s="51"/>
      <c r="CY1113" s="51"/>
      <c r="CZ1113" s="51"/>
      <c r="DA1113" s="51"/>
      <c r="DB1113" s="51"/>
      <c r="DC1113" s="51"/>
      <c r="DD1113" s="51"/>
    </row>
    <row r="1114" spans="73:108" ht="15" x14ac:dyDescent="0.25">
      <c r="BU1114" s="91"/>
      <c r="BV1114" s="177">
        <v>2007</v>
      </c>
      <c r="BW1114" s="177">
        <v>11</v>
      </c>
      <c r="BX1114" s="177" t="s">
        <v>460</v>
      </c>
      <c r="BY1114" s="177" t="s">
        <v>262</v>
      </c>
      <c r="BZ1114" s="177" t="s">
        <v>277</v>
      </c>
      <c r="CA1114" s="177">
        <v>72</v>
      </c>
      <c r="CB1114" s="177" t="s">
        <v>264</v>
      </c>
      <c r="CC1114" s="122">
        <v>-16.45</v>
      </c>
      <c r="CD1114" s="178" t="s">
        <v>212</v>
      </c>
      <c r="CE1114" s="177" t="s">
        <v>360</v>
      </c>
      <c r="CF1114" s="177" t="s">
        <v>360</v>
      </c>
      <c r="CG1114" s="83" t="s">
        <v>9</v>
      </c>
      <c r="CH1114" s="57"/>
      <c r="CV1114" s="51"/>
      <c r="CW1114" s="51"/>
      <c r="CX1114" s="51"/>
      <c r="CY1114" s="51"/>
      <c r="CZ1114" s="51"/>
      <c r="DA1114" s="51"/>
      <c r="DB1114" s="51"/>
      <c r="DC1114" s="51"/>
      <c r="DD1114" s="51"/>
    </row>
    <row r="1115" spans="73:108" ht="15" x14ac:dyDescent="0.25">
      <c r="BU1115" s="91"/>
      <c r="BV1115" s="177">
        <v>2007</v>
      </c>
      <c r="BW1115" s="177">
        <v>12</v>
      </c>
      <c r="BX1115" s="177" t="s">
        <v>460</v>
      </c>
      <c r="BY1115" s="177" t="s">
        <v>262</v>
      </c>
      <c r="BZ1115" s="177" t="s">
        <v>347</v>
      </c>
      <c r="CA1115" s="177">
        <v>2</v>
      </c>
      <c r="CB1115" s="177" t="s">
        <v>264</v>
      </c>
      <c r="CC1115" s="122">
        <v>-7.28</v>
      </c>
      <c r="CD1115" s="178" t="s">
        <v>211</v>
      </c>
      <c r="CE1115" s="177" t="s">
        <v>360</v>
      </c>
      <c r="CF1115" s="177" t="s">
        <v>360</v>
      </c>
      <c r="CG1115" s="83" t="s">
        <v>9</v>
      </c>
      <c r="CH1115" s="57"/>
      <c r="CV1115" s="51"/>
      <c r="CW1115" s="51"/>
      <c r="CX1115" s="51"/>
      <c r="CY1115" s="51"/>
      <c r="CZ1115" s="51"/>
      <c r="DA1115" s="51"/>
      <c r="DB1115" s="51"/>
      <c r="DC1115" s="51"/>
      <c r="DD1115" s="51"/>
    </row>
    <row r="1116" spans="73:108" ht="15" x14ac:dyDescent="0.25">
      <c r="BU1116" s="91"/>
      <c r="BV1116" s="177">
        <v>2007</v>
      </c>
      <c r="BW1116" s="177">
        <v>12</v>
      </c>
      <c r="BX1116" s="177" t="s">
        <v>460</v>
      </c>
      <c r="BY1116" s="177" t="s">
        <v>262</v>
      </c>
      <c r="BZ1116" s="177" t="s">
        <v>347</v>
      </c>
      <c r="CA1116" s="177">
        <v>72</v>
      </c>
      <c r="CB1116" s="177" t="s">
        <v>264</v>
      </c>
      <c r="CC1116" s="122">
        <v>-2.33</v>
      </c>
      <c r="CD1116" s="178" t="s">
        <v>212</v>
      </c>
      <c r="CE1116" s="177" t="s">
        <v>360</v>
      </c>
      <c r="CF1116" s="177" t="s">
        <v>360</v>
      </c>
      <c r="CG1116" s="83" t="s">
        <v>9</v>
      </c>
      <c r="CH1116" s="57"/>
      <c r="CV1116" s="51"/>
      <c r="CW1116" s="51"/>
      <c r="CX1116" s="51"/>
      <c r="CY1116" s="51"/>
      <c r="CZ1116" s="51"/>
      <c r="DA1116" s="51"/>
      <c r="DB1116" s="51"/>
      <c r="DC1116" s="51"/>
      <c r="DD1116" s="51"/>
    </row>
    <row r="1117" spans="73:108" ht="15" x14ac:dyDescent="0.25">
      <c r="BU1117" s="91"/>
      <c r="BV1117" s="177">
        <v>2008</v>
      </c>
      <c r="BW1117" s="177">
        <v>1</v>
      </c>
      <c r="BX1117" s="177" t="s">
        <v>460</v>
      </c>
      <c r="BY1117" s="177" t="s">
        <v>262</v>
      </c>
      <c r="BZ1117" s="177" t="s">
        <v>277</v>
      </c>
      <c r="CA1117" s="177">
        <v>2</v>
      </c>
      <c r="CB1117" s="177" t="s">
        <v>264</v>
      </c>
      <c r="CC1117" s="122">
        <v>-61.6</v>
      </c>
      <c r="CD1117" s="178" t="s">
        <v>211</v>
      </c>
      <c r="CE1117" s="177" t="s">
        <v>360</v>
      </c>
      <c r="CF1117" s="177" t="s">
        <v>360</v>
      </c>
      <c r="CG1117" s="83" t="s">
        <v>9</v>
      </c>
      <c r="CH1117" s="57"/>
      <c r="CV1117" s="51"/>
      <c r="CW1117" s="51"/>
      <c r="CX1117" s="51"/>
      <c r="CY1117" s="51"/>
      <c r="CZ1117" s="51"/>
      <c r="DA1117" s="51"/>
      <c r="DB1117" s="51"/>
      <c r="DC1117" s="51"/>
      <c r="DD1117" s="51"/>
    </row>
    <row r="1118" spans="73:108" ht="15" x14ac:dyDescent="0.25">
      <c r="BU1118" s="91"/>
      <c r="BV1118" s="177">
        <v>2008</v>
      </c>
      <c r="BW1118" s="177">
        <v>1</v>
      </c>
      <c r="BX1118" s="177" t="s">
        <v>460</v>
      </c>
      <c r="BY1118" s="177" t="s">
        <v>262</v>
      </c>
      <c r="BZ1118" s="177" t="s">
        <v>277</v>
      </c>
      <c r="CA1118" s="177">
        <v>72</v>
      </c>
      <c r="CB1118" s="177" t="s">
        <v>264</v>
      </c>
      <c r="CC1118" s="122">
        <v>-19.71</v>
      </c>
      <c r="CD1118" s="178" t="s">
        <v>212</v>
      </c>
      <c r="CE1118" s="177" t="s">
        <v>360</v>
      </c>
      <c r="CF1118" s="177" t="s">
        <v>360</v>
      </c>
      <c r="CG1118" s="83" t="s">
        <v>9</v>
      </c>
      <c r="CH1118" s="57"/>
      <c r="CV1118" s="51"/>
      <c r="CW1118" s="51"/>
      <c r="CX1118" s="51"/>
      <c r="CY1118" s="51"/>
      <c r="CZ1118" s="51"/>
      <c r="DA1118" s="51"/>
      <c r="DB1118" s="51"/>
      <c r="DC1118" s="51"/>
      <c r="DD1118" s="51"/>
    </row>
    <row r="1119" spans="73:108" ht="15" x14ac:dyDescent="0.25">
      <c r="BU1119" s="91"/>
      <c r="BV1119" s="177">
        <v>2008</v>
      </c>
      <c r="BW1119" s="177">
        <v>2</v>
      </c>
      <c r="BX1119" s="177" t="s">
        <v>460</v>
      </c>
      <c r="BY1119" s="177" t="s">
        <v>262</v>
      </c>
      <c r="BZ1119" s="177" t="s">
        <v>277</v>
      </c>
      <c r="CA1119" s="177">
        <v>2</v>
      </c>
      <c r="CB1119" s="177" t="s">
        <v>264</v>
      </c>
      <c r="CC1119" s="122">
        <v>-40.909999999999997</v>
      </c>
      <c r="CD1119" s="178" t="s">
        <v>211</v>
      </c>
      <c r="CE1119" s="177" t="s">
        <v>360</v>
      </c>
      <c r="CF1119" s="177" t="s">
        <v>360</v>
      </c>
      <c r="CG1119" s="83" t="s">
        <v>9</v>
      </c>
      <c r="CH1119" s="57"/>
      <c r="CV1119" s="51"/>
      <c r="CW1119" s="51"/>
      <c r="CX1119" s="51"/>
      <c r="CY1119" s="51"/>
      <c r="CZ1119" s="51"/>
      <c r="DA1119" s="51"/>
      <c r="DB1119" s="51"/>
      <c r="DC1119" s="51"/>
      <c r="DD1119" s="51"/>
    </row>
    <row r="1120" spans="73:108" ht="15" x14ac:dyDescent="0.25">
      <c r="BU1120" s="91"/>
      <c r="BV1120" s="177">
        <v>2008</v>
      </c>
      <c r="BW1120" s="177">
        <v>2</v>
      </c>
      <c r="BX1120" s="177" t="s">
        <v>460</v>
      </c>
      <c r="BY1120" s="177" t="s">
        <v>262</v>
      </c>
      <c r="BZ1120" s="177" t="s">
        <v>277</v>
      </c>
      <c r="CA1120" s="177">
        <v>72</v>
      </c>
      <c r="CB1120" s="177" t="s">
        <v>264</v>
      </c>
      <c r="CC1120" s="122">
        <v>-12.27</v>
      </c>
      <c r="CD1120" s="178" t="s">
        <v>212</v>
      </c>
      <c r="CE1120" s="177" t="s">
        <v>360</v>
      </c>
      <c r="CF1120" s="177" t="s">
        <v>360</v>
      </c>
      <c r="CG1120" s="83" t="s">
        <v>9</v>
      </c>
      <c r="CH1120" s="57"/>
      <c r="CV1120" s="51"/>
      <c r="CW1120" s="51"/>
      <c r="CX1120" s="51"/>
      <c r="CY1120" s="51"/>
      <c r="CZ1120" s="51"/>
      <c r="DA1120" s="51"/>
      <c r="DB1120" s="51"/>
      <c r="DC1120" s="51"/>
      <c r="DD1120" s="51"/>
    </row>
    <row r="1121" spans="73:108" ht="15" x14ac:dyDescent="0.25">
      <c r="BU1121" s="91"/>
      <c r="BV1121" s="177">
        <v>2008</v>
      </c>
      <c r="BW1121" s="177">
        <v>3</v>
      </c>
      <c r="BX1121" s="177" t="s">
        <v>460</v>
      </c>
      <c r="BY1121" s="177" t="s">
        <v>262</v>
      </c>
      <c r="BZ1121" s="177" t="s">
        <v>277</v>
      </c>
      <c r="CA1121" s="177">
        <v>2</v>
      </c>
      <c r="CB1121" s="177" t="s">
        <v>264</v>
      </c>
      <c r="CC1121" s="122">
        <v>-37.14</v>
      </c>
      <c r="CD1121" s="178" t="s">
        <v>211</v>
      </c>
      <c r="CE1121" s="177" t="s">
        <v>360</v>
      </c>
      <c r="CF1121" s="177" t="s">
        <v>360</v>
      </c>
      <c r="CG1121" s="83" t="s">
        <v>9</v>
      </c>
      <c r="CH1121" s="57"/>
      <c r="CV1121" s="51"/>
      <c r="CW1121" s="51"/>
      <c r="CX1121" s="51"/>
      <c r="CY1121" s="51"/>
      <c r="CZ1121" s="51"/>
      <c r="DA1121" s="51"/>
      <c r="DB1121" s="51"/>
      <c r="DC1121" s="51"/>
      <c r="DD1121" s="51"/>
    </row>
    <row r="1122" spans="73:108" ht="15" x14ac:dyDescent="0.25">
      <c r="BU1122" s="91"/>
      <c r="BV1122" s="177">
        <v>2008</v>
      </c>
      <c r="BW1122" s="177">
        <v>3</v>
      </c>
      <c r="BX1122" s="177" t="s">
        <v>460</v>
      </c>
      <c r="BY1122" s="177" t="s">
        <v>262</v>
      </c>
      <c r="BZ1122" s="177" t="s">
        <v>277</v>
      </c>
      <c r="CA1122" s="177">
        <v>2</v>
      </c>
      <c r="CB1122" s="177" t="s">
        <v>264</v>
      </c>
      <c r="CC1122" s="122">
        <v>-208.78</v>
      </c>
      <c r="CD1122" s="178" t="s">
        <v>42</v>
      </c>
      <c r="CE1122" s="177" t="s">
        <v>360</v>
      </c>
      <c r="CF1122" s="177" t="s">
        <v>360</v>
      </c>
      <c r="CG1122" s="83" t="s">
        <v>9</v>
      </c>
      <c r="CH1122" s="57"/>
      <c r="CV1122" s="51"/>
      <c r="CW1122" s="51"/>
      <c r="CX1122" s="51"/>
      <c r="CY1122" s="51"/>
      <c r="CZ1122" s="51"/>
      <c r="DA1122" s="51"/>
      <c r="DB1122" s="51"/>
      <c r="DC1122" s="51"/>
      <c r="DD1122" s="51"/>
    </row>
    <row r="1123" spans="73:108" ht="15" x14ac:dyDescent="0.25">
      <c r="BU1123" s="91"/>
      <c r="BV1123" s="177">
        <v>2008</v>
      </c>
      <c r="BW1123" s="177">
        <v>3</v>
      </c>
      <c r="BX1123" s="177" t="s">
        <v>460</v>
      </c>
      <c r="BY1123" s="177" t="s">
        <v>262</v>
      </c>
      <c r="BZ1123" s="177" t="s">
        <v>277</v>
      </c>
      <c r="CA1123" s="177">
        <v>72</v>
      </c>
      <c r="CB1123" s="177" t="s">
        <v>264</v>
      </c>
      <c r="CC1123" s="122">
        <v>-11.14</v>
      </c>
      <c r="CD1123" s="178" t="s">
        <v>212</v>
      </c>
      <c r="CE1123" s="177" t="s">
        <v>360</v>
      </c>
      <c r="CF1123" s="177" t="s">
        <v>360</v>
      </c>
      <c r="CG1123" s="83" t="s">
        <v>9</v>
      </c>
      <c r="CH1123" s="57"/>
      <c r="CV1123" s="51"/>
      <c r="CW1123" s="51"/>
      <c r="CX1123" s="51"/>
      <c r="CY1123" s="51"/>
      <c r="CZ1123" s="51"/>
      <c r="DA1123" s="51"/>
      <c r="DB1123" s="51"/>
      <c r="DC1123" s="51"/>
      <c r="DD1123" s="51"/>
    </row>
    <row r="1124" spans="73:108" ht="15" x14ac:dyDescent="0.25">
      <c r="BU1124" s="91"/>
      <c r="BV1124" s="177">
        <v>2008</v>
      </c>
      <c r="BW1124" s="177">
        <v>3</v>
      </c>
      <c r="BX1124" s="177" t="s">
        <v>460</v>
      </c>
      <c r="BY1124" s="177" t="s">
        <v>262</v>
      </c>
      <c r="BZ1124" s="177" t="s">
        <v>277</v>
      </c>
      <c r="CA1124" s="177">
        <v>72</v>
      </c>
      <c r="CB1124" s="177" t="s">
        <v>264</v>
      </c>
      <c r="CC1124" s="122">
        <v>-62.63</v>
      </c>
      <c r="CD1124" s="178" t="s">
        <v>46</v>
      </c>
      <c r="CE1124" s="177" t="s">
        <v>360</v>
      </c>
      <c r="CF1124" s="177" t="s">
        <v>360</v>
      </c>
      <c r="CG1124" s="83" t="s">
        <v>9</v>
      </c>
      <c r="CH1124" s="57"/>
      <c r="CV1124" s="51"/>
      <c r="CW1124" s="51"/>
      <c r="CX1124" s="51"/>
      <c r="CY1124" s="51"/>
      <c r="CZ1124" s="51"/>
      <c r="DA1124" s="51"/>
      <c r="DB1124" s="51"/>
      <c r="DC1124" s="51"/>
      <c r="DD1124" s="51"/>
    </row>
    <row r="1125" spans="73:108" ht="15" x14ac:dyDescent="0.25">
      <c r="BU1125" s="91"/>
      <c r="BV1125" s="177">
        <v>2008</v>
      </c>
      <c r="BW1125" s="177">
        <v>4</v>
      </c>
      <c r="BX1125" s="177" t="s">
        <v>460</v>
      </c>
      <c r="BY1125" s="177" t="s">
        <v>262</v>
      </c>
      <c r="BZ1125" s="177" t="s">
        <v>277</v>
      </c>
      <c r="CA1125" s="177">
        <v>2</v>
      </c>
      <c r="CB1125" s="177" t="s">
        <v>264</v>
      </c>
      <c r="CC1125" s="122">
        <v>-129.9</v>
      </c>
      <c r="CD1125" s="178" t="s">
        <v>211</v>
      </c>
      <c r="CE1125" s="177" t="s">
        <v>360</v>
      </c>
      <c r="CF1125" s="177" t="s">
        <v>360</v>
      </c>
      <c r="CG1125" s="83" t="s">
        <v>9</v>
      </c>
      <c r="CH1125" s="57"/>
      <c r="CV1125" s="51"/>
      <c r="CW1125" s="51"/>
      <c r="CX1125" s="51"/>
      <c r="CY1125" s="51"/>
      <c r="CZ1125" s="51"/>
      <c r="DA1125" s="51"/>
      <c r="DB1125" s="51"/>
      <c r="DC1125" s="51"/>
      <c r="DD1125" s="51"/>
    </row>
    <row r="1126" spans="73:108" ht="15" x14ac:dyDescent="0.25">
      <c r="BU1126" s="91"/>
      <c r="BV1126" s="177">
        <v>2008</v>
      </c>
      <c r="BW1126" s="177">
        <v>4</v>
      </c>
      <c r="BX1126" s="177" t="s">
        <v>460</v>
      </c>
      <c r="BY1126" s="177" t="s">
        <v>262</v>
      </c>
      <c r="BZ1126" s="177" t="s">
        <v>277</v>
      </c>
      <c r="CA1126" s="177">
        <v>72</v>
      </c>
      <c r="CB1126" s="177" t="s">
        <v>264</v>
      </c>
      <c r="CC1126" s="122">
        <v>-38.97</v>
      </c>
      <c r="CD1126" s="178" t="s">
        <v>212</v>
      </c>
      <c r="CE1126" s="177" t="s">
        <v>360</v>
      </c>
      <c r="CF1126" s="177" t="s">
        <v>360</v>
      </c>
      <c r="CG1126" s="83" t="s">
        <v>9</v>
      </c>
      <c r="CH1126" s="57"/>
      <c r="CV1126" s="51"/>
      <c r="CW1126" s="51"/>
      <c r="CX1126" s="51"/>
      <c r="CY1126" s="51"/>
      <c r="CZ1126" s="51"/>
      <c r="DA1126" s="51"/>
      <c r="DB1126" s="51"/>
      <c r="DC1126" s="51"/>
      <c r="DD1126" s="51"/>
    </row>
    <row r="1127" spans="73:108" ht="15" x14ac:dyDescent="0.25">
      <c r="BU1127" s="91"/>
      <c r="BV1127" s="177">
        <v>2008</v>
      </c>
      <c r="BW1127" s="177">
        <v>5</v>
      </c>
      <c r="BX1127" s="177" t="s">
        <v>460</v>
      </c>
      <c r="BY1127" s="177" t="s">
        <v>262</v>
      </c>
      <c r="BZ1127" s="177" t="s">
        <v>277</v>
      </c>
      <c r="CA1127" s="177">
        <v>2</v>
      </c>
      <c r="CB1127" s="177" t="s">
        <v>264</v>
      </c>
      <c r="CC1127" s="122">
        <v>-382.85</v>
      </c>
      <c r="CD1127" s="178" t="s">
        <v>211</v>
      </c>
      <c r="CE1127" s="177" t="s">
        <v>360</v>
      </c>
      <c r="CF1127" s="177" t="s">
        <v>360</v>
      </c>
      <c r="CG1127" s="83" t="s">
        <v>9</v>
      </c>
      <c r="CH1127" s="57"/>
      <c r="CV1127" s="51"/>
      <c r="CW1127" s="51"/>
      <c r="CX1127" s="51"/>
      <c r="CY1127" s="51"/>
      <c r="CZ1127" s="51"/>
      <c r="DA1127" s="51"/>
      <c r="DB1127" s="51"/>
      <c r="DC1127" s="51"/>
      <c r="DD1127" s="51"/>
    </row>
    <row r="1128" spans="73:108" ht="15" x14ac:dyDescent="0.25">
      <c r="BU1128" s="91"/>
      <c r="BV1128" s="177">
        <v>2008</v>
      </c>
      <c r="BW1128" s="177">
        <v>5</v>
      </c>
      <c r="BX1128" s="177" t="s">
        <v>460</v>
      </c>
      <c r="BY1128" s="177" t="s">
        <v>262</v>
      </c>
      <c r="BZ1128" s="177" t="s">
        <v>277</v>
      </c>
      <c r="CA1128" s="177">
        <v>72</v>
      </c>
      <c r="CB1128" s="177" t="s">
        <v>264</v>
      </c>
      <c r="CC1128" s="122">
        <v>-114.86</v>
      </c>
      <c r="CD1128" s="178" t="s">
        <v>212</v>
      </c>
      <c r="CE1128" s="177" t="s">
        <v>360</v>
      </c>
      <c r="CF1128" s="177" t="s">
        <v>360</v>
      </c>
      <c r="CG1128" s="83" t="s">
        <v>9</v>
      </c>
      <c r="CH1128" s="57"/>
      <c r="CV1128" s="51"/>
      <c r="CW1128" s="51"/>
      <c r="CX1128" s="51"/>
      <c r="CY1128" s="51"/>
      <c r="CZ1128" s="51"/>
      <c r="DA1128" s="51"/>
      <c r="DB1128" s="51"/>
      <c r="DC1128" s="51"/>
      <c r="DD1128" s="51"/>
    </row>
    <row r="1129" spans="73:108" ht="15" x14ac:dyDescent="0.25">
      <c r="BU1129" s="91"/>
      <c r="BV1129" s="177">
        <v>2008</v>
      </c>
      <c r="BW1129" s="177">
        <v>6</v>
      </c>
      <c r="BX1129" s="177" t="s">
        <v>460</v>
      </c>
      <c r="BY1129" s="177" t="s">
        <v>262</v>
      </c>
      <c r="BZ1129" s="177" t="s">
        <v>277</v>
      </c>
      <c r="CA1129" s="177">
        <v>2</v>
      </c>
      <c r="CB1129" s="177" t="s">
        <v>264</v>
      </c>
      <c r="CC1129" s="122">
        <v>-157.94999999999999</v>
      </c>
      <c r="CD1129" s="178" t="s">
        <v>211</v>
      </c>
      <c r="CE1129" s="177" t="s">
        <v>360</v>
      </c>
      <c r="CF1129" s="177" t="s">
        <v>360</v>
      </c>
      <c r="CG1129" s="83" t="s">
        <v>9</v>
      </c>
      <c r="CH1129" s="57"/>
      <c r="CV1129" s="51"/>
      <c r="CW1129" s="51"/>
      <c r="CX1129" s="51"/>
      <c r="CY1129" s="51"/>
      <c r="CZ1129" s="51"/>
      <c r="DA1129" s="51"/>
      <c r="DB1129" s="51"/>
      <c r="DC1129" s="51"/>
      <c r="DD1129" s="51"/>
    </row>
    <row r="1130" spans="73:108" ht="15" x14ac:dyDescent="0.25">
      <c r="BU1130" s="91"/>
      <c r="BV1130" s="177">
        <v>2008</v>
      </c>
      <c r="BW1130" s="177">
        <v>6</v>
      </c>
      <c r="BX1130" s="177" t="s">
        <v>460</v>
      </c>
      <c r="BY1130" s="177" t="s">
        <v>262</v>
      </c>
      <c r="BZ1130" s="177" t="s">
        <v>277</v>
      </c>
      <c r="CA1130" s="177">
        <v>72</v>
      </c>
      <c r="CB1130" s="177" t="s">
        <v>264</v>
      </c>
      <c r="CC1130" s="122">
        <v>-47.39</v>
      </c>
      <c r="CD1130" s="178" t="s">
        <v>212</v>
      </c>
      <c r="CE1130" s="177" t="s">
        <v>360</v>
      </c>
      <c r="CF1130" s="177" t="s">
        <v>360</v>
      </c>
      <c r="CG1130" s="83" t="s">
        <v>9</v>
      </c>
      <c r="CH1130" s="57"/>
      <c r="CV1130" s="51"/>
      <c r="CW1130" s="51"/>
      <c r="CX1130" s="51"/>
      <c r="CY1130" s="51"/>
      <c r="CZ1130" s="51"/>
      <c r="DA1130" s="51"/>
      <c r="DB1130" s="51"/>
      <c r="DC1130" s="51"/>
      <c r="DD1130" s="51"/>
    </row>
    <row r="1131" spans="73:108" ht="15" x14ac:dyDescent="0.25">
      <c r="BU1131" s="91"/>
      <c r="BV1131" s="177">
        <v>2008</v>
      </c>
      <c r="BW1131" s="177">
        <v>7</v>
      </c>
      <c r="BX1131" s="177" t="s">
        <v>460</v>
      </c>
      <c r="BY1131" s="177" t="s">
        <v>262</v>
      </c>
      <c r="BZ1131" s="177" t="s">
        <v>263</v>
      </c>
      <c r="CA1131" s="177">
        <v>2</v>
      </c>
      <c r="CB1131" s="177" t="s">
        <v>264</v>
      </c>
      <c r="CC1131" s="122">
        <v>-80.06</v>
      </c>
      <c r="CD1131" s="178" t="s">
        <v>211</v>
      </c>
      <c r="CE1131" s="177" t="s">
        <v>360</v>
      </c>
      <c r="CF1131" s="177" t="s">
        <v>360</v>
      </c>
      <c r="CG1131" s="83" t="s">
        <v>9</v>
      </c>
      <c r="CH1131" s="57"/>
      <c r="CV1131" s="51"/>
      <c r="CW1131" s="51"/>
      <c r="CX1131" s="51"/>
      <c r="CY1131" s="51"/>
      <c r="CZ1131" s="51"/>
      <c r="DA1131" s="51"/>
      <c r="DB1131" s="51"/>
      <c r="DC1131" s="51"/>
      <c r="DD1131" s="51"/>
    </row>
    <row r="1132" spans="73:108" ht="15" x14ac:dyDescent="0.25">
      <c r="BU1132" s="91"/>
      <c r="BV1132" s="177">
        <v>2008</v>
      </c>
      <c r="BW1132" s="177">
        <v>7</v>
      </c>
      <c r="BX1132" s="177" t="s">
        <v>460</v>
      </c>
      <c r="BY1132" s="177" t="s">
        <v>262</v>
      </c>
      <c r="BZ1132" s="177" t="s">
        <v>266</v>
      </c>
      <c r="CA1132" s="177">
        <v>2</v>
      </c>
      <c r="CB1132" s="177" t="s">
        <v>264</v>
      </c>
      <c r="CC1132" s="122">
        <v>-88.96</v>
      </c>
      <c r="CD1132" s="178" t="s">
        <v>211</v>
      </c>
      <c r="CE1132" s="177" t="s">
        <v>360</v>
      </c>
      <c r="CF1132" s="177" t="s">
        <v>360</v>
      </c>
      <c r="CG1132" s="83" t="s">
        <v>9</v>
      </c>
      <c r="CH1132" s="57"/>
      <c r="CV1132" s="51"/>
      <c r="CW1132" s="51"/>
      <c r="CX1132" s="51"/>
      <c r="CY1132" s="51"/>
      <c r="CZ1132" s="51"/>
      <c r="DA1132" s="51"/>
      <c r="DB1132" s="51"/>
      <c r="DC1132" s="51"/>
      <c r="DD1132" s="51"/>
    </row>
    <row r="1133" spans="73:108" ht="15" x14ac:dyDescent="0.25">
      <c r="BU1133" s="91"/>
      <c r="BV1133" s="177">
        <v>2008</v>
      </c>
      <c r="BW1133" s="177">
        <v>7</v>
      </c>
      <c r="BX1133" s="177" t="s">
        <v>460</v>
      </c>
      <c r="BY1133" s="177" t="s">
        <v>262</v>
      </c>
      <c r="BZ1133" s="177" t="s">
        <v>267</v>
      </c>
      <c r="CA1133" s="177">
        <v>2</v>
      </c>
      <c r="CB1133" s="177" t="s">
        <v>264</v>
      </c>
      <c r="CC1133" s="122">
        <v>-80.06</v>
      </c>
      <c r="CD1133" s="178" t="s">
        <v>211</v>
      </c>
      <c r="CE1133" s="177" t="s">
        <v>360</v>
      </c>
      <c r="CF1133" s="177" t="s">
        <v>360</v>
      </c>
      <c r="CG1133" s="83" t="s">
        <v>9</v>
      </c>
      <c r="CH1133" s="57"/>
      <c r="CV1133" s="51"/>
      <c r="CW1133" s="51"/>
      <c r="CX1133" s="51"/>
      <c r="CY1133" s="51"/>
      <c r="CZ1133" s="51"/>
      <c r="DA1133" s="51"/>
      <c r="DB1133" s="51"/>
      <c r="DC1133" s="51"/>
      <c r="DD1133" s="51"/>
    </row>
    <row r="1134" spans="73:108" ht="15" x14ac:dyDescent="0.25">
      <c r="BU1134" s="91"/>
      <c r="BV1134" s="177">
        <v>2008</v>
      </c>
      <c r="BW1134" s="177">
        <v>7</v>
      </c>
      <c r="BX1134" s="177" t="s">
        <v>460</v>
      </c>
      <c r="BY1134" s="177" t="s">
        <v>262</v>
      </c>
      <c r="BZ1134" s="177" t="s">
        <v>268</v>
      </c>
      <c r="CA1134" s="177">
        <v>2</v>
      </c>
      <c r="CB1134" s="177" t="s">
        <v>264</v>
      </c>
      <c r="CC1134" s="122">
        <v>-133.44</v>
      </c>
      <c r="CD1134" s="178" t="s">
        <v>211</v>
      </c>
      <c r="CE1134" s="177" t="s">
        <v>360</v>
      </c>
      <c r="CF1134" s="177" t="s">
        <v>360</v>
      </c>
      <c r="CG1134" s="83" t="s">
        <v>9</v>
      </c>
      <c r="CH1134" s="57"/>
      <c r="CV1134" s="51"/>
      <c r="CW1134" s="51"/>
      <c r="CX1134" s="51"/>
      <c r="CY1134" s="51"/>
      <c r="CZ1134" s="51"/>
      <c r="DA1134" s="51"/>
      <c r="DB1134" s="51"/>
      <c r="DC1134" s="51"/>
      <c r="DD1134" s="51"/>
    </row>
    <row r="1135" spans="73:108" ht="15" x14ac:dyDescent="0.25">
      <c r="BU1135" s="91"/>
      <c r="BV1135" s="177">
        <v>2008</v>
      </c>
      <c r="BW1135" s="177">
        <v>7</v>
      </c>
      <c r="BX1135" s="177" t="s">
        <v>460</v>
      </c>
      <c r="BY1135" s="177" t="s">
        <v>262</v>
      </c>
      <c r="BZ1135" s="177" t="s">
        <v>316</v>
      </c>
      <c r="CA1135" s="177">
        <v>2</v>
      </c>
      <c r="CB1135" s="177" t="s">
        <v>264</v>
      </c>
      <c r="CC1135" s="122">
        <v>-53.37</v>
      </c>
      <c r="CD1135" s="178" t="s">
        <v>211</v>
      </c>
      <c r="CE1135" s="177" t="s">
        <v>360</v>
      </c>
      <c r="CF1135" s="177" t="s">
        <v>360</v>
      </c>
      <c r="CG1135" s="83" t="s">
        <v>9</v>
      </c>
      <c r="CH1135" s="57"/>
      <c r="CV1135" s="51"/>
      <c r="CW1135" s="51"/>
      <c r="CX1135" s="51"/>
      <c r="CY1135" s="51"/>
      <c r="CZ1135" s="51"/>
      <c r="DA1135" s="51"/>
      <c r="DB1135" s="51"/>
      <c r="DC1135" s="51"/>
      <c r="DD1135" s="51"/>
    </row>
    <row r="1136" spans="73:108" ht="15" x14ac:dyDescent="0.25">
      <c r="BU1136" s="91"/>
      <c r="BV1136" s="177">
        <v>2008</v>
      </c>
      <c r="BW1136" s="177">
        <v>7</v>
      </c>
      <c r="BX1136" s="177" t="s">
        <v>460</v>
      </c>
      <c r="BY1136" s="177" t="s">
        <v>262</v>
      </c>
      <c r="BZ1136" s="177" t="s">
        <v>347</v>
      </c>
      <c r="CA1136" s="177">
        <v>2</v>
      </c>
      <c r="CB1136" s="177" t="s">
        <v>264</v>
      </c>
      <c r="CC1136" s="122">
        <v>-62.26</v>
      </c>
      <c r="CD1136" s="178" t="s">
        <v>211</v>
      </c>
      <c r="CE1136" s="177" t="s">
        <v>360</v>
      </c>
      <c r="CF1136" s="177" t="s">
        <v>360</v>
      </c>
      <c r="CG1136" s="83" t="s">
        <v>9</v>
      </c>
      <c r="CH1136" s="57"/>
      <c r="CV1136" s="51"/>
      <c r="CW1136" s="51"/>
      <c r="CX1136" s="51"/>
      <c r="CY1136" s="51"/>
      <c r="CZ1136" s="51"/>
      <c r="DA1136" s="51"/>
      <c r="DB1136" s="51"/>
      <c r="DC1136" s="51"/>
      <c r="DD1136" s="51"/>
    </row>
    <row r="1137" spans="73:108" ht="15" x14ac:dyDescent="0.25">
      <c r="BU1137" s="91"/>
      <c r="BV1137" s="177">
        <v>2008</v>
      </c>
      <c r="BW1137" s="177">
        <v>7</v>
      </c>
      <c r="BX1137" s="177" t="s">
        <v>460</v>
      </c>
      <c r="BY1137" s="177" t="s">
        <v>262</v>
      </c>
      <c r="BZ1137" s="177" t="s">
        <v>263</v>
      </c>
      <c r="CA1137" s="177">
        <v>72</v>
      </c>
      <c r="CB1137" s="177" t="s">
        <v>264</v>
      </c>
      <c r="CC1137" s="122">
        <v>-24.02</v>
      </c>
      <c r="CD1137" s="178" t="s">
        <v>212</v>
      </c>
      <c r="CE1137" s="177" t="s">
        <v>360</v>
      </c>
      <c r="CF1137" s="177" t="s">
        <v>360</v>
      </c>
      <c r="CG1137" s="83" t="s">
        <v>9</v>
      </c>
      <c r="CH1137" s="57"/>
      <c r="CV1137" s="51"/>
      <c r="CW1137" s="51"/>
      <c r="CX1137" s="51"/>
      <c r="CY1137" s="51"/>
      <c r="CZ1137" s="51"/>
      <c r="DA1137" s="51"/>
      <c r="DB1137" s="51"/>
      <c r="DC1137" s="51"/>
      <c r="DD1137" s="51"/>
    </row>
    <row r="1138" spans="73:108" ht="15" x14ac:dyDescent="0.25">
      <c r="BU1138" s="91"/>
      <c r="BV1138" s="177">
        <v>2008</v>
      </c>
      <c r="BW1138" s="177">
        <v>7</v>
      </c>
      <c r="BX1138" s="177" t="s">
        <v>460</v>
      </c>
      <c r="BY1138" s="177" t="s">
        <v>262</v>
      </c>
      <c r="BZ1138" s="177" t="s">
        <v>266</v>
      </c>
      <c r="CA1138" s="177">
        <v>72</v>
      </c>
      <c r="CB1138" s="177" t="s">
        <v>264</v>
      </c>
      <c r="CC1138" s="122">
        <v>-26.69</v>
      </c>
      <c r="CD1138" s="178" t="s">
        <v>212</v>
      </c>
      <c r="CE1138" s="177" t="s">
        <v>360</v>
      </c>
      <c r="CF1138" s="177" t="s">
        <v>360</v>
      </c>
      <c r="CG1138" s="83" t="s">
        <v>9</v>
      </c>
      <c r="CH1138" s="57"/>
      <c r="CV1138" s="51"/>
      <c r="CW1138" s="51"/>
      <c r="CX1138" s="51"/>
      <c r="CY1138" s="51"/>
      <c r="CZ1138" s="51"/>
      <c r="DA1138" s="51"/>
      <c r="DB1138" s="51"/>
      <c r="DC1138" s="51"/>
      <c r="DD1138" s="51"/>
    </row>
    <row r="1139" spans="73:108" ht="15" x14ac:dyDescent="0.25">
      <c r="BU1139" s="91"/>
      <c r="BV1139" s="177">
        <v>2008</v>
      </c>
      <c r="BW1139" s="177">
        <v>7</v>
      </c>
      <c r="BX1139" s="177" t="s">
        <v>460</v>
      </c>
      <c r="BY1139" s="177" t="s">
        <v>262</v>
      </c>
      <c r="BZ1139" s="177" t="s">
        <v>267</v>
      </c>
      <c r="CA1139" s="177">
        <v>72</v>
      </c>
      <c r="CB1139" s="177" t="s">
        <v>264</v>
      </c>
      <c r="CC1139" s="122">
        <v>-24.02</v>
      </c>
      <c r="CD1139" s="178" t="s">
        <v>212</v>
      </c>
      <c r="CE1139" s="177" t="s">
        <v>360</v>
      </c>
      <c r="CF1139" s="177" t="s">
        <v>360</v>
      </c>
      <c r="CG1139" s="83" t="s">
        <v>9</v>
      </c>
      <c r="CH1139" s="57"/>
      <c r="CV1139" s="51"/>
      <c r="CW1139" s="51"/>
      <c r="CX1139" s="51"/>
      <c r="CY1139" s="51"/>
      <c r="CZ1139" s="51"/>
      <c r="DA1139" s="51"/>
      <c r="DB1139" s="51"/>
      <c r="DC1139" s="51"/>
      <c r="DD1139" s="51"/>
    </row>
    <row r="1140" spans="73:108" ht="15" x14ac:dyDescent="0.25">
      <c r="BU1140" s="91"/>
      <c r="BV1140" s="177">
        <v>2008</v>
      </c>
      <c r="BW1140" s="177">
        <v>7</v>
      </c>
      <c r="BX1140" s="177" t="s">
        <v>460</v>
      </c>
      <c r="BY1140" s="177" t="s">
        <v>262</v>
      </c>
      <c r="BZ1140" s="177" t="s">
        <v>268</v>
      </c>
      <c r="CA1140" s="177">
        <v>72</v>
      </c>
      <c r="CB1140" s="177" t="s">
        <v>264</v>
      </c>
      <c r="CC1140" s="122">
        <v>-40.03</v>
      </c>
      <c r="CD1140" s="178" t="s">
        <v>212</v>
      </c>
      <c r="CE1140" s="177" t="s">
        <v>360</v>
      </c>
      <c r="CF1140" s="177" t="s">
        <v>360</v>
      </c>
      <c r="CG1140" s="83" t="s">
        <v>9</v>
      </c>
      <c r="CH1140" s="57"/>
      <c r="CV1140" s="51"/>
      <c r="CW1140" s="51"/>
      <c r="CX1140" s="51"/>
      <c r="CY1140" s="51"/>
      <c r="CZ1140" s="51"/>
      <c r="DA1140" s="51"/>
      <c r="DB1140" s="51"/>
      <c r="DC1140" s="51"/>
      <c r="DD1140" s="51"/>
    </row>
    <row r="1141" spans="73:108" ht="15" x14ac:dyDescent="0.25">
      <c r="BU1141" s="91"/>
      <c r="BV1141" s="177">
        <v>2008</v>
      </c>
      <c r="BW1141" s="177">
        <v>7</v>
      </c>
      <c r="BX1141" s="177" t="s">
        <v>460</v>
      </c>
      <c r="BY1141" s="177" t="s">
        <v>262</v>
      </c>
      <c r="BZ1141" s="177" t="s">
        <v>316</v>
      </c>
      <c r="CA1141" s="177">
        <v>72</v>
      </c>
      <c r="CB1141" s="177" t="s">
        <v>264</v>
      </c>
      <c r="CC1141" s="122">
        <v>-16.010000000000002</v>
      </c>
      <c r="CD1141" s="178" t="s">
        <v>212</v>
      </c>
      <c r="CE1141" s="177" t="s">
        <v>360</v>
      </c>
      <c r="CF1141" s="177" t="s">
        <v>360</v>
      </c>
      <c r="CG1141" s="83" t="s">
        <v>9</v>
      </c>
      <c r="CH1141" s="57"/>
      <c r="CV1141" s="51"/>
      <c r="CW1141" s="51"/>
      <c r="CX1141" s="51"/>
      <c r="CY1141" s="51"/>
      <c r="CZ1141" s="51"/>
      <c r="DA1141" s="51"/>
      <c r="DB1141" s="51"/>
      <c r="DC1141" s="51"/>
      <c r="DD1141" s="51"/>
    </row>
    <row r="1142" spans="73:108" ht="15" x14ac:dyDescent="0.25">
      <c r="BU1142" s="91"/>
      <c r="BV1142" s="177">
        <v>2008</v>
      </c>
      <c r="BW1142" s="177">
        <v>7</v>
      </c>
      <c r="BX1142" s="177" t="s">
        <v>460</v>
      </c>
      <c r="BY1142" s="177" t="s">
        <v>262</v>
      </c>
      <c r="BZ1142" s="177" t="s">
        <v>347</v>
      </c>
      <c r="CA1142" s="177">
        <v>72</v>
      </c>
      <c r="CB1142" s="177" t="s">
        <v>264</v>
      </c>
      <c r="CC1142" s="122">
        <v>-18.68</v>
      </c>
      <c r="CD1142" s="178" t="s">
        <v>212</v>
      </c>
      <c r="CE1142" s="177" t="s">
        <v>360</v>
      </c>
      <c r="CF1142" s="177" t="s">
        <v>360</v>
      </c>
      <c r="CG1142" s="83" t="s">
        <v>9</v>
      </c>
      <c r="CH1142" s="57"/>
      <c r="CV1142" s="51"/>
      <c r="CW1142" s="51"/>
      <c r="CX1142" s="51"/>
      <c r="CY1142" s="51"/>
      <c r="CZ1142" s="51"/>
      <c r="DA1142" s="51"/>
      <c r="DB1142" s="51"/>
      <c r="DC1142" s="51"/>
      <c r="DD1142" s="51"/>
    </row>
    <row r="1143" spans="73:108" ht="15" x14ac:dyDescent="0.25">
      <c r="BU1143" s="91"/>
      <c r="BV1143" s="177">
        <v>2008</v>
      </c>
      <c r="BW1143" s="177">
        <v>8</v>
      </c>
      <c r="BX1143" s="177" t="s">
        <v>460</v>
      </c>
      <c r="BY1143" s="177" t="s">
        <v>262</v>
      </c>
      <c r="BZ1143" s="177" t="s">
        <v>277</v>
      </c>
      <c r="CA1143" s="177">
        <v>2</v>
      </c>
      <c r="CB1143" s="177" t="s">
        <v>264</v>
      </c>
      <c r="CC1143" s="122">
        <v>-28.55</v>
      </c>
      <c r="CD1143" s="178" t="s">
        <v>211</v>
      </c>
      <c r="CE1143" s="177" t="s">
        <v>360</v>
      </c>
      <c r="CF1143" s="177" t="s">
        <v>360</v>
      </c>
      <c r="CG1143" s="83" t="s">
        <v>9</v>
      </c>
      <c r="CH1143" s="57"/>
      <c r="CV1143" s="51"/>
      <c r="CW1143" s="51"/>
      <c r="CX1143" s="51"/>
      <c r="CY1143" s="51"/>
      <c r="CZ1143" s="51"/>
      <c r="DA1143" s="51"/>
      <c r="DB1143" s="51"/>
      <c r="DC1143" s="51"/>
      <c r="DD1143" s="51"/>
    </row>
    <row r="1144" spans="73:108" ht="15" x14ac:dyDescent="0.25">
      <c r="BU1144" s="91"/>
      <c r="BV1144" s="177">
        <v>2008</v>
      </c>
      <c r="BW1144" s="177">
        <v>8</v>
      </c>
      <c r="BX1144" s="177" t="s">
        <v>460</v>
      </c>
      <c r="BY1144" s="177" t="s">
        <v>262</v>
      </c>
      <c r="BZ1144" s="177" t="s">
        <v>267</v>
      </c>
      <c r="CA1144" s="177">
        <v>2</v>
      </c>
      <c r="CB1144" s="177" t="s">
        <v>264</v>
      </c>
      <c r="CC1144" s="122">
        <v>-9.52</v>
      </c>
      <c r="CD1144" s="178" t="s">
        <v>211</v>
      </c>
      <c r="CE1144" s="177" t="s">
        <v>360</v>
      </c>
      <c r="CF1144" s="177" t="s">
        <v>360</v>
      </c>
      <c r="CG1144" s="83" t="s">
        <v>9</v>
      </c>
      <c r="CH1144" s="57"/>
      <c r="CV1144" s="51"/>
      <c r="CW1144" s="51"/>
      <c r="CX1144" s="51"/>
      <c r="CY1144" s="51"/>
      <c r="CZ1144" s="51"/>
      <c r="DA1144" s="51"/>
      <c r="DB1144" s="51"/>
      <c r="DC1144" s="51"/>
      <c r="DD1144" s="51"/>
    </row>
    <row r="1145" spans="73:108" ht="15" x14ac:dyDescent="0.25">
      <c r="BU1145" s="91"/>
      <c r="BV1145" s="177">
        <v>2008</v>
      </c>
      <c r="BW1145" s="177">
        <v>8</v>
      </c>
      <c r="BX1145" s="177" t="s">
        <v>460</v>
      </c>
      <c r="BY1145" s="177" t="s">
        <v>262</v>
      </c>
      <c r="BZ1145" s="177" t="s">
        <v>268</v>
      </c>
      <c r="CA1145" s="177">
        <v>2</v>
      </c>
      <c r="CB1145" s="177" t="s">
        <v>264</v>
      </c>
      <c r="CC1145" s="122">
        <v>-11.1</v>
      </c>
      <c r="CD1145" s="178" t="s">
        <v>211</v>
      </c>
      <c r="CE1145" s="177" t="s">
        <v>360</v>
      </c>
      <c r="CF1145" s="177" t="s">
        <v>360</v>
      </c>
      <c r="CG1145" s="83" t="s">
        <v>9</v>
      </c>
      <c r="CH1145" s="57"/>
      <c r="CV1145" s="51"/>
      <c r="CW1145" s="51"/>
      <c r="CX1145" s="51"/>
      <c r="CY1145" s="51"/>
      <c r="CZ1145" s="51"/>
      <c r="DA1145" s="51"/>
      <c r="DB1145" s="51"/>
      <c r="DC1145" s="51"/>
      <c r="DD1145" s="51"/>
    </row>
    <row r="1146" spans="73:108" ht="15" x14ac:dyDescent="0.25">
      <c r="BU1146" s="91"/>
      <c r="BV1146" s="177">
        <v>2008</v>
      </c>
      <c r="BW1146" s="177">
        <v>8</v>
      </c>
      <c r="BX1146" s="177" t="s">
        <v>460</v>
      </c>
      <c r="BY1146" s="177" t="s">
        <v>262</v>
      </c>
      <c r="BZ1146" s="177" t="s">
        <v>316</v>
      </c>
      <c r="CA1146" s="177">
        <v>2</v>
      </c>
      <c r="CB1146" s="177" t="s">
        <v>264</v>
      </c>
      <c r="CC1146" s="122">
        <v>-22.21</v>
      </c>
      <c r="CD1146" s="178" t="s">
        <v>211</v>
      </c>
      <c r="CE1146" s="177" t="s">
        <v>360</v>
      </c>
      <c r="CF1146" s="177" t="s">
        <v>360</v>
      </c>
      <c r="CG1146" s="83" t="s">
        <v>9</v>
      </c>
      <c r="CH1146" s="57"/>
      <c r="CV1146" s="51"/>
      <c r="CW1146" s="51"/>
      <c r="CX1146" s="51"/>
      <c r="CY1146" s="51"/>
      <c r="CZ1146" s="51"/>
      <c r="DA1146" s="51"/>
      <c r="DB1146" s="51"/>
      <c r="DC1146" s="51"/>
      <c r="DD1146" s="51"/>
    </row>
    <row r="1147" spans="73:108" ht="15" x14ac:dyDescent="0.25">
      <c r="BU1147" s="91"/>
      <c r="BV1147" s="177">
        <v>2008</v>
      </c>
      <c r="BW1147" s="177">
        <v>8</v>
      </c>
      <c r="BX1147" s="177" t="s">
        <v>460</v>
      </c>
      <c r="BY1147" s="177" t="s">
        <v>262</v>
      </c>
      <c r="BZ1147" s="177" t="s">
        <v>347</v>
      </c>
      <c r="CA1147" s="177">
        <v>2</v>
      </c>
      <c r="CB1147" s="177" t="s">
        <v>264</v>
      </c>
      <c r="CC1147" s="122">
        <v>-17.45</v>
      </c>
      <c r="CD1147" s="178" t="s">
        <v>211</v>
      </c>
      <c r="CE1147" s="177" t="s">
        <v>360</v>
      </c>
      <c r="CF1147" s="177" t="s">
        <v>360</v>
      </c>
      <c r="CG1147" s="83" t="s">
        <v>9</v>
      </c>
      <c r="CH1147" s="57"/>
      <c r="CV1147" s="51"/>
      <c r="CW1147" s="51"/>
      <c r="CX1147" s="51"/>
      <c r="CY1147" s="51"/>
      <c r="CZ1147" s="51"/>
      <c r="DA1147" s="51"/>
      <c r="DB1147" s="51"/>
      <c r="DC1147" s="51"/>
      <c r="DD1147" s="51"/>
    </row>
    <row r="1148" spans="73:108" ht="15" x14ac:dyDescent="0.25">
      <c r="BU1148" s="91"/>
      <c r="BV1148" s="177">
        <v>2008</v>
      </c>
      <c r="BW1148" s="177">
        <v>8</v>
      </c>
      <c r="BX1148" s="177" t="s">
        <v>460</v>
      </c>
      <c r="BY1148" s="177" t="s">
        <v>262</v>
      </c>
      <c r="BZ1148" s="177" t="s">
        <v>277</v>
      </c>
      <c r="CA1148" s="177">
        <v>72</v>
      </c>
      <c r="CB1148" s="177" t="s">
        <v>264</v>
      </c>
      <c r="CC1148" s="122">
        <v>-8.57</v>
      </c>
      <c r="CD1148" s="178" t="s">
        <v>212</v>
      </c>
      <c r="CE1148" s="177" t="s">
        <v>360</v>
      </c>
      <c r="CF1148" s="177" t="s">
        <v>360</v>
      </c>
      <c r="CG1148" s="83" t="s">
        <v>9</v>
      </c>
      <c r="CH1148" s="57"/>
      <c r="CV1148" s="51"/>
      <c r="CW1148" s="51"/>
      <c r="CX1148" s="51"/>
      <c r="CY1148" s="51"/>
      <c r="CZ1148" s="51"/>
      <c r="DA1148" s="51"/>
      <c r="DB1148" s="51"/>
      <c r="DC1148" s="51"/>
      <c r="DD1148" s="51"/>
    </row>
    <row r="1149" spans="73:108" ht="15" x14ac:dyDescent="0.25">
      <c r="BU1149" s="91"/>
      <c r="BV1149" s="177">
        <v>2008</v>
      </c>
      <c r="BW1149" s="177">
        <v>8</v>
      </c>
      <c r="BX1149" s="177" t="s">
        <v>460</v>
      </c>
      <c r="BY1149" s="177" t="s">
        <v>262</v>
      </c>
      <c r="BZ1149" s="177" t="s">
        <v>267</v>
      </c>
      <c r="CA1149" s="177">
        <v>72</v>
      </c>
      <c r="CB1149" s="177" t="s">
        <v>264</v>
      </c>
      <c r="CC1149" s="122">
        <v>-2.86</v>
      </c>
      <c r="CD1149" s="178" t="s">
        <v>212</v>
      </c>
      <c r="CE1149" s="177" t="s">
        <v>360</v>
      </c>
      <c r="CF1149" s="177" t="s">
        <v>360</v>
      </c>
      <c r="CG1149" s="83" t="s">
        <v>9</v>
      </c>
      <c r="CH1149" s="57"/>
      <c r="CV1149" s="51"/>
      <c r="CW1149" s="51"/>
      <c r="CX1149" s="51"/>
      <c r="CY1149" s="51"/>
      <c r="CZ1149" s="51"/>
      <c r="DA1149" s="51"/>
      <c r="DB1149" s="51"/>
      <c r="DC1149" s="51"/>
      <c r="DD1149" s="51"/>
    </row>
    <row r="1150" spans="73:108" ht="15" x14ac:dyDescent="0.25">
      <c r="BU1150" s="91"/>
      <c r="BV1150" s="177">
        <v>2008</v>
      </c>
      <c r="BW1150" s="177">
        <v>8</v>
      </c>
      <c r="BX1150" s="177" t="s">
        <v>460</v>
      </c>
      <c r="BY1150" s="177" t="s">
        <v>262</v>
      </c>
      <c r="BZ1150" s="177" t="s">
        <v>268</v>
      </c>
      <c r="CA1150" s="177">
        <v>72</v>
      </c>
      <c r="CB1150" s="177" t="s">
        <v>264</v>
      </c>
      <c r="CC1150" s="122">
        <v>-3.33</v>
      </c>
      <c r="CD1150" s="178" t="s">
        <v>212</v>
      </c>
      <c r="CE1150" s="177" t="s">
        <v>360</v>
      </c>
      <c r="CF1150" s="177" t="s">
        <v>360</v>
      </c>
      <c r="CG1150" s="83" t="s">
        <v>9</v>
      </c>
      <c r="CH1150" s="57"/>
      <c r="CV1150" s="51"/>
      <c r="CW1150" s="51"/>
      <c r="CX1150" s="51"/>
      <c r="CY1150" s="51"/>
      <c r="CZ1150" s="51"/>
      <c r="DA1150" s="51"/>
      <c r="DB1150" s="51"/>
      <c r="DC1150" s="51"/>
      <c r="DD1150" s="51"/>
    </row>
    <row r="1151" spans="73:108" ht="15" x14ac:dyDescent="0.25">
      <c r="BU1151" s="91"/>
      <c r="BV1151" s="177">
        <v>2008</v>
      </c>
      <c r="BW1151" s="177">
        <v>8</v>
      </c>
      <c r="BX1151" s="177" t="s">
        <v>460</v>
      </c>
      <c r="BY1151" s="177" t="s">
        <v>262</v>
      </c>
      <c r="BZ1151" s="177" t="s">
        <v>316</v>
      </c>
      <c r="CA1151" s="177">
        <v>72</v>
      </c>
      <c r="CB1151" s="177" t="s">
        <v>264</v>
      </c>
      <c r="CC1151" s="122">
        <v>-6.66</v>
      </c>
      <c r="CD1151" s="178" t="s">
        <v>212</v>
      </c>
      <c r="CE1151" s="177" t="s">
        <v>360</v>
      </c>
      <c r="CF1151" s="177" t="s">
        <v>360</v>
      </c>
      <c r="CG1151" s="83" t="s">
        <v>9</v>
      </c>
      <c r="CH1151" s="57"/>
      <c r="CV1151" s="51"/>
      <c r="CW1151" s="51"/>
      <c r="CX1151" s="51"/>
      <c r="CY1151" s="51"/>
      <c r="CZ1151" s="51"/>
      <c r="DA1151" s="51"/>
      <c r="DB1151" s="51"/>
      <c r="DC1151" s="51"/>
      <c r="DD1151" s="51"/>
    </row>
    <row r="1152" spans="73:108" ht="15" x14ac:dyDescent="0.25">
      <c r="BU1152" s="91"/>
      <c r="BV1152" s="177">
        <v>2008</v>
      </c>
      <c r="BW1152" s="177">
        <v>8</v>
      </c>
      <c r="BX1152" s="177" t="s">
        <v>460</v>
      </c>
      <c r="BY1152" s="177" t="s">
        <v>262</v>
      </c>
      <c r="BZ1152" s="177" t="s">
        <v>347</v>
      </c>
      <c r="CA1152" s="177">
        <v>72</v>
      </c>
      <c r="CB1152" s="177" t="s">
        <v>264</v>
      </c>
      <c r="CC1152" s="122">
        <v>-5.24</v>
      </c>
      <c r="CD1152" s="178" t="s">
        <v>212</v>
      </c>
      <c r="CE1152" s="177" t="s">
        <v>360</v>
      </c>
      <c r="CF1152" s="177" t="s">
        <v>360</v>
      </c>
      <c r="CG1152" s="83" t="s">
        <v>9</v>
      </c>
      <c r="CH1152" s="57"/>
      <c r="CV1152" s="51"/>
      <c r="CW1152" s="51"/>
      <c r="CX1152" s="51"/>
      <c r="CY1152" s="51"/>
      <c r="CZ1152" s="51"/>
      <c r="DA1152" s="51"/>
      <c r="DB1152" s="51"/>
      <c r="DC1152" s="51"/>
      <c r="DD1152" s="51"/>
    </row>
    <row r="1153" spans="73:108" ht="15" x14ac:dyDescent="0.25">
      <c r="BU1153" s="91"/>
      <c r="BV1153" s="177">
        <v>2008</v>
      </c>
      <c r="BW1153" s="177">
        <v>9</v>
      </c>
      <c r="BX1153" s="177" t="s">
        <v>460</v>
      </c>
      <c r="BY1153" s="177" t="s">
        <v>262</v>
      </c>
      <c r="BZ1153" s="177" t="s">
        <v>277</v>
      </c>
      <c r="CA1153" s="177">
        <v>2</v>
      </c>
      <c r="CB1153" s="177" t="s">
        <v>264</v>
      </c>
      <c r="CC1153" s="122">
        <v>-8.67</v>
      </c>
      <c r="CD1153" s="178" t="s">
        <v>211</v>
      </c>
      <c r="CE1153" s="177" t="s">
        <v>360</v>
      </c>
      <c r="CF1153" s="177" t="s">
        <v>360</v>
      </c>
      <c r="CG1153" s="83" t="s">
        <v>9</v>
      </c>
      <c r="CH1153" s="57"/>
      <c r="CV1153" s="51"/>
      <c r="CW1153" s="51"/>
      <c r="CX1153" s="51"/>
      <c r="CY1153" s="51"/>
      <c r="CZ1153" s="51"/>
      <c r="DA1153" s="51"/>
      <c r="DB1153" s="51"/>
      <c r="DC1153" s="51"/>
      <c r="DD1153" s="51"/>
    </row>
    <row r="1154" spans="73:108" ht="15" x14ac:dyDescent="0.25">
      <c r="BU1154" s="91"/>
      <c r="BV1154" s="177">
        <v>2008</v>
      </c>
      <c r="BW1154" s="177">
        <v>9</v>
      </c>
      <c r="BX1154" s="177" t="s">
        <v>460</v>
      </c>
      <c r="BY1154" s="177" t="s">
        <v>262</v>
      </c>
      <c r="BZ1154" s="177" t="s">
        <v>268</v>
      </c>
      <c r="CA1154" s="177">
        <v>2</v>
      </c>
      <c r="CB1154" s="177" t="s">
        <v>264</v>
      </c>
      <c r="CC1154" s="122">
        <v>-69.349999999999994</v>
      </c>
      <c r="CD1154" s="178" t="s">
        <v>211</v>
      </c>
      <c r="CE1154" s="177" t="s">
        <v>360</v>
      </c>
      <c r="CF1154" s="177" t="s">
        <v>360</v>
      </c>
      <c r="CG1154" s="83" t="s">
        <v>9</v>
      </c>
      <c r="CH1154" s="57"/>
      <c r="CV1154" s="51"/>
      <c r="CW1154" s="51"/>
      <c r="CX1154" s="51"/>
      <c r="CY1154" s="51"/>
      <c r="CZ1154" s="51"/>
      <c r="DA1154" s="51"/>
      <c r="DB1154" s="51"/>
      <c r="DC1154" s="51"/>
      <c r="DD1154" s="51"/>
    </row>
    <row r="1155" spans="73:108" ht="15" x14ac:dyDescent="0.25">
      <c r="BU1155" s="91"/>
      <c r="BV1155" s="177">
        <v>2008</v>
      </c>
      <c r="BW1155" s="177">
        <v>9</v>
      </c>
      <c r="BX1155" s="177" t="s">
        <v>460</v>
      </c>
      <c r="BY1155" s="177" t="s">
        <v>262</v>
      </c>
      <c r="BZ1155" s="177" t="s">
        <v>316</v>
      </c>
      <c r="CA1155" s="177">
        <v>2</v>
      </c>
      <c r="CB1155" s="177" t="s">
        <v>264</v>
      </c>
      <c r="CC1155" s="122">
        <v>-26.01</v>
      </c>
      <c r="CD1155" s="178" t="s">
        <v>211</v>
      </c>
      <c r="CE1155" s="177" t="s">
        <v>360</v>
      </c>
      <c r="CF1155" s="177" t="s">
        <v>360</v>
      </c>
      <c r="CG1155" s="83" t="s">
        <v>9</v>
      </c>
      <c r="CH1155" s="57"/>
      <c r="CV1155" s="51"/>
      <c r="CW1155" s="51"/>
      <c r="CX1155" s="51"/>
      <c r="CY1155" s="51"/>
      <c r="CZ1155" s="51"/>
      <c r="DA1155" s="51"/>
      <c r="DB1155" s="51"/>
      <c r="DC1155" s="51"/>
      <c r="DD1155" s="51"/>
    </row>
    <row r="1156" spans="73:108" ht="15" x14ac:dyDescent="0.25">
      <c r="BU1156" s="91"/>
      <c r="BV1156" s="177">
        <v>2008</v>
      </c>
      <c r="BW1156" s="177">
        <v>9</v>
      </c>
      <c r="BX1156" s="177" t="s">
        <v>460</v>
      </c>
      <c r="BY1156" s="177" t="s">
        <v>262</v>
      </c>
      <c r="BZ1156" s="177" t="s">
        <v>347</v>
      </c>
      <c r="CA1156" s="177">
        <v>2</v>
      </c>
      <c r="CB1156" s="177" t="s">
        <v>264</v>
      </c>
      <c r="CC1156" s="122">
        <v>-30.34</v>
      </c>
      <c r="CD1156" s="178" t="s">
        <v>211</v>
      </c>
      <c r="CE1156" s="177" t="s">
        <v>360</v>
      </c>
      <c r="CF1156" s="177" t="s">
        <v>360</v>
      </c>
      <c r="CG1156" s="83" t="s">
        <v>9</v>
      </c>
      <c r="CH1156" s="57"/>
      <c r="CV1156" s="51"/>
      <c r="CW1156" s="51"/>
      <c r="CX1156" s="51"/>
      <c r="CY1156" s="51"/>
      <c r="CZ1156" s="51"/>
      <c r="DA1156" s="51"/>
      <c r="DB1156" s="51"/>
      <c r="DC1156" s="51"/>
      <c r="DD1156" s="51"/>
    </row>
    <row r="1157" spans="73:108" ht="15" x14ac:dyDescent="0.25">
      <c r="BU1157" s="91"/>
      <c r="BV1157" s="177">
        <v>2008</v>
      </c>
      <c r="BW1157" s="177">
        <v>9</v>
      </c>
      <c r="BX1157" s="177" t="s">
        <v>460</v>
      </c>
      <c r="BY1157" s="177" t="s">
        <v>262</v>
      </c>
      <c r="BZ1157" s="177" t="s">
        <v>277</v>
      </c>
      <c r="CA1157" s="177">
        <v>72</v>
      </c>
      <c r="CB1157" s="177" t="s">
        <v>264</v>
      </c>
      <c r="CC1157" s="122">
        <v>-2.6</v>
      </c>
      <c r="CD1157" s="178" t="s">
        <v>212</v>
      </c>
      <c r="CE1157" s="177" t="s">
        <v>360</v>
      </c>
      <c r="CF1157" s="177" t="s">
        <v>360</v>
      </c>
      <c r="CG1157" s="83" t="s">
        <v>9</v>
      </c>
      <c r="CH1157" s="57"/>
      <c r="CV1157" s="51"/>
      <c r="CW1157" s="51"/>
      <c r="CX1157" s="51"/>
      <c r="CY1157" s="51"/>
      <c r="CZ1157" s="51"/>
      <c r="DA1157" s="51"/>
      <c r="DB1157" s="51"/>
      <c r="DC1157" s="51"/>
      <c r="DD1157" s="51"/>
    </row>
    <row r="1158" spans="73:108" ht="15" x14ac:dyDescent="0.25">
      <c r="BU1158" s="91"/>
      <c r="BV1158" s="177">
        <v>2008</v>
      </c>
      <c r="BW1158" s="177">
        <v>9</v>
      </c>
      <c r="BX1158" s="177" t="s">
        <v>460</v>
      </c>
      <c r="BY1158" s="177" t="s">
        <v>262</v>
      </c>
      <c r="BZ1158" s="177" t="s">
        <v>268</v>
      </c>
      <c r="CA1158" s="177">
        <v>72</v>
      </c>
      <c r="CB1158" s="177" t="s">
        <v>264</v>
      </c>
      <c r="CC1158" s="122">
        <v>-20.81</v>
      </c>
      <c r="CD1158" s="178" t="s">
        <v>212</v>
      </c>
      <c r="CE1158" s="177" t="s">
        <v>360</v>
      </c>
      <c r="CF1158" s="177" t="s">
        <v>360</v>
      </c>
      <c r="CG1158" s="83" t="s">
        <v>9</v>
      </c>
      <c r="CH1158" s="57"/>
      <c r="CV1158" s="51"/>
      <c r="CW1158" s="51"/>
      <c r="CX1158" s="51"/>
      <c r="CY1158" s="51"/>
      <c r="CZ1158" s="51"/>
      <c r="DA1158" s="51"/>
      <c r="DB1158" s="51"/>
      <c r="DC1158" s="51"/>
      <c r="DD1158" s="51"/>
    </row>
    <row r="1159" spans="73:108" ht="15" x14ac:dyDescent="0.25">
      <c r="BU1159" s="91"/>
      <c r="BV1159" s="177">
        <v>2008</v>
      </c>
      <c r="BW1159" s="177">
        <v>9</v>
      </c>
      <c r="BX1159" s="177" t="s">
        <v>460</v>
      </c>
      <c r="BY1159" s="177" t="s">
        <v>262</v>
      </c>
      <c r="BZ1159" s="177" t="s">
        <v>316</v>
      </c>
      <c r="CA1159" s="177">
        <v>72</v>
      </c>
      <c r="CB1159" s="177" t="s">
        <v>264</v>
      </c>
      <c r="CC1159" s="122">
        <v>-7.8</v>
      </c>
      <c r="CD1159" s="178" t="s">
        <v>212</v>
      </c>
      <c r="CE1159" s="177" t="s">
        <v>360</v>
      </c>
      <c r="CF1159" s="177" t="s">
        <v>360</v>
      </c>
      <c r="CG1159" s="83" t="s">
        <v>9</v>
      </c>
      <c r="CH1159" s="57"/>
      <c r="CV1159" s="51"/>
      <c r="CW1159" s="51"/>
      <c r="CX1159" s="51"/>
      <c r="CY1159" s="51"/>
      <c r="CZ1159" s="51"/>
      <c r="DA1159" s="51"/>
      <c r="DB1159" s="51"/>
      <c r="DC1159" s="51"/>
      <c r="DD1159" s="51"/>
    </row>
    <row r="1160" spans="73:108" ht="15" x14ac:dyDescent="0.25">
      <c r="BU1160" s="91"/>
      <c r="BV1160" s="177">
        <v>2008</v>
      </c>
      <c r="BW1160" s="177">
        <v>9</v>
      </c>
      <c r="BX1160" s="177" t="s">
        <v>460</v>
      </c>
      <c r="BY1160" s="177" t="s">
        <v>262</v>
      </c>
      <c r="BZ1160" s="177" t="s">
        <v>347</v>
      </c>
      <c r="CA1160" s="177">
        <v>72</v>
      </c>
      <c r="CB1160" s="177" t="s">
        <v>264</v>
      </c>
      <c r="CC1160" s="122">
        <v>-9.1</v>
      </c>
      <c r="CD1160" s="178" t="s">
        <v>212</v>
      </c>
      <c r="CE1160" s="177" t="s">
        <v>360</v>
      </c>
      <c r="CF1160" s="177" t="s">
        <v>360</v>
      </c>
      <c r="CG1160" s="83" t="s">
        <v>9</v>
      </c>
      <c r="CH1160" s="57"/>
      <c r="CV1160" s="51"/>
      <c r="CW1160" s="51"/>
      <c r="CX1160" s="51"/>
      <c r="CY1160" s="51"/>
      <c r="CZ1160" s="51"/>
      <c r="DA1160" s="51"/>
      <c r="DB1160" s="51"/>
      <c r="DC1160" s="51"/>
      <c r="DD1160" s="51"/>
    </row>
    <row r="1161" spans="73:108" ht="15" x14ac:dyDescent="0.25">
      <c r="BU1161" s="91"/>
      <c r="BV1161" s="177">
        <v>2008</v>
      </c>
      <c r="BW1161" s="177">
        <v>10</v>
      </c>
      <c r="BX1161" s="177" t="s">
        <v>460</v>
      </c>
      <c r="BY1161" s="177" t="s">
        <v>262</v>
      </c>
      <c r="BZ1161" s="177" t="s">
        <v>268</v>
      </c>
      <c r="CA1161" s="177">
        <v>2</v>
      </c>
      <c r="CB1161" s="177" t="s">
        <v>264</v>
      </c>
      <c r="CC1161" s="122">
        <v>-44.26</v>
      </c>
      <c r="CD1161" s="178" t="s">
        <v>211</v>
      </c>
      <c r="CE1161" s="177" t="s">
        <v>360</v>
      </c>
      <c r="CF1161" s="177" t="s">
        <v>360</v>
      </c>
      <c r="CG1161" s="83" t="s">
        <v>9</v>
      </c>
      <c r="CH1161" s="57"/>
      <c r="CV1161" s="51"/>
      <c r="CW1161" s="51"/>
      <c r="CX1161" s="51"/>
      <c r="CY1161" s="51"/>
      <c r="CZ1161" s="51"/>
      <c r="DA1161" s="51"/>
      <c r="DB1161" s="51"/>
      <c r="DC1161" s="51"/>
      <c r="DD1161" s="51"/>
    </row>
    <row r="1162" spans="73:108" ht="15" x14ac:dyDescent="0.25">
      <c r="BU1162" s="91"/>
      <c r="BV1162" s="177">
        <v>2008</v>
      </c>
      <c r="BW1162" s="177">
        <v>10</v>
      </c>
      <c r="BX1162" s="177" t="s">
        <v>460</v>
      </c>
      <c r="BY1162" s="177" t="s">
        <v>262</v>
      </c>
      <c r="BZ1162" s="177" t="s">
        <v>316</v>
      </c>
      <c r="CA1162" s="177">
        <v>2</v>
      </c>
      <c r="CB1162" s="177" t="s">
        <v>264</v>
      </c>
      <c r="CC1162" s="122">
        <v>-88.51</v>
      </c>
      <c r="CD1162" s="178" t="s">
        <v>211</v>
      </c>
      <c r="CE1162" s="177" t="s">
        <v>360</v>
      </c>
      <c r="CF1162" s="177" t="s">
        <v>360</v>
      </c>
      <c r="CG1162" s="83" t="s">
        <v>9</v>
      </c>
      <c r="CH1162" s="57"/>
      <c r="CV1162" s="51"/>
      <c r="CW1162" s="51"/>
      <c r="CX1162" s="51"/>
      <c r="CY1162" s="51"/>
      <c r="CZ1162" s="51"/>
      <c r="DA1162" s="51"/>
      <c r="DB1162" s="51"/>
      <c r="DC1162" s="51"/>
      <c r="DD1162" s="51"/>
    </row>
    <row r="1163" spans="73:108" ht="15" x14ac:dyDescent="0.25">
      <c r="BU1163" s="91"/>
      <c r="BV1163" s="177">
        <v>2008</v>
      </c>
      <c r="BW1163" s="177">
        <v>10</v>
      </c>
      <c r="BX1163" s="177" t="s">
        <v>460</v>
      </c>
      <c r="BY1163" s="177" t="s">
        <v>262</v>
      </c>
      <c r="BZ1163" s="177" t="s">
        <v>268</v>
      </c>
      <c r="CA1163" s="177">
        <v>72</v>
      </c>
      <c r="CB1163" s="177" t="s">
        <v>264</v>
      </c>
      <c r="CC1163" s="122">
        <v>-13.28</v>
      </c>
      <c r="CD1163" s="178" t="s">
        <v>212</v>
      </c>
      <c r="CE1163" s="177" t="s">
        <v>360</v>
      </c>
      <c r="CF1163" s="177" t="s">
        <v>360</v>
      </c>
      <c r="CG1163" s="83" t="s">
        <v>9</v>
      </c>
      <c r="CH1163" s="57"/>
      <c r="CV1163" s="51"/>
      <c r="CW1163" s="51"/>
      <c r="CX1163" s="51"/>
      <c r="CY1163" s="51"/>
      <c r="CZ1163" s="51"/>
      <c r="DA1163" s="51"/>
      <c r="DB1163" s="51"/>
      <c r="DC1163" s="51"/>
      <c r="DD1163" s="51"/>
    </row>
    <row r="1164" spans="73:108" ht="15" x14ac:dyDescent="0.25">
      <c r="BU1164" s="91"/>
      <c r="BV1164" s="177">
        <v>2008</v>
      </c>
      <c r="BW1164" s="177">
        <v>10</v>
      </c>
      <c r="BX1164" s="177" t="s">
        <v>460</v>
      </c>
      <c r="BY1164" s="177" t="s">
        <v>262</v>
      </c>
      <c r="BZ1164" s="177" t="s">
        <v>316</v>
      </c>
      <c r="CA1164" s="177">
        <v>72</v>
      </c>
      <c r="CB1164" s="177" t="s">
        <v>264</v>
      </c>
      <c r="CC1164" s="122">
        <v>-26.55</v>
      </c>
      <c r="CD1164" s="178" t="s">
        <v>212</v>
      </c>
      <c r="CE1164" s="177" t="s">
        <v>360</v>
      </c>
      <c r="CF1164" s="177" t="s">
        <v>360</v>
      </c>
      <c r="CG1164" s="83" t="s">
        <v>9</v>
      </c>
      <c r="CH1164" s="57"/>
      <c r="CV1164" s="51"/>
      <c r="CW1164" s="51"/>
      <c r="CX1164" s="51"/>
      <c r="CY1164" s="51"/>
      <c r="CZ1164" s="51"/>
      <c r="DA1164" s="51"/>
      <c r="DB1164" s="51"/>
      <c r="DC1164" s="51"/>
      <c r="DD1164" s="51"/>
    </row>
    <row r="1165" spans="73:108" ht="15" x14ac:dyDescent="0.25">
      <c r="BU1165" s="91"/>
      <c r="BV1165" s="177">
        <v>2008</v>
      </c>
      <c r="BW1165" s="177">
        <v>11</v>
      </c>
      <c r="BX1165" s="177" t="s">
        <v>460</v>
      </c>
      <c r="BY1165" s="177" t="s">
        <v>262</v>
      </c>
      <c r="BZ1165" s="177" t="s">
        <v>277</v>
      </c>
      <c r="CA1165" s="177">
        <v>2</v>
      </c>
      <c r="CB1165" s="177" t="s">
        <v>264</v>
      </c>
      <c r="CC1165" s="122">
        <v>-115.44</v>
      </c>
      <c r="CD1165" s="178" t="s">
        <v>211</v>
      </c>
      <c r="CE1165" s="177" t="s">
        <v>360</v>
      </c>
      <c r="CF1165" s="177" t="s">
        <v>360</v>
      </c>
      <c r="CG1165" s="83" t="s">
        <v>9</v>
      </c>
      <c r="CH1165" s="57"/>
      <c r="CV1165" s="51"/>
      <c r="CW1165" s="51"/>
      <c r="CX1165" s="51"/>
      <c r="CY1165" s="51"/>
      <c r="CZ1165" s="51"/>
      <c r="DA1165" s="51"/>
      <c r="DB1165" s="51"/>
      <c r="DC1165" s="51"/>
      <c r="DD1165" s="51"/>
    </row>
    <row r="1166" spans="73:108" ht="15" x14ac:dyDescent="0.25">
      <c r="BU1166" s="91"/>
      <c r="BV1166" s="177">
        <v>2008</v>
      </c>
      <c r="BW1166" s="177">
        <v>11</v>
      </c>
      <c r="BX1166" s="177" t="s">
        <v>460</v>
      </c>
      <c r="BY1166" s="177" t="s">
        <v>262</v>
      </c>
      <c r="BZ1166" s="177" t="s">
        <v>268</v>
      </c>
      <c r="CA1166" s="177">
        <v>2</v>
      </c>
      <c r="CB1166" s="177" t="s">
        <v>264</v>
      </c>
      <c r="CC1166" s="122">
        <v>-115.44</v>
      </c>
      <c r="CD1166" s="178" t="s">
        <v>211</v>
      </c>
      <c r="CE1166" s="177" t="s">
        <v>360</v>
      </c>
      <c r="CF1166" s="177" t="s">
        <v>360</v>
      </c>
      <c r="CG1166" s="83" t="s">
        <v>9</v>
      </c>
      <c r="CH1166" s="57"/>
      <c r="CV1166" s="51"/>
      <c r="CW1166" s="51"/>
      <c r="CX1166" s="51"/>
      <c r="CY1166" s="51"/>
      <c r="CZ1166" s="51"/>
      <c r="DA1166" s="51"/>
      <c r="DB1166" s="51"/>
      <c r="DC1166" s="51"/>
      <c r="DD1166" s="51"/>
    </row>
    <row r="1167" spans="73:108" ht="15" x14ac:dyDescent="0.25">
      <c r="BU1167" s="91"/>
      <c r="BV1167" s="177">
        <v>2008</v>
      </c>
      <c r="BW1167" s="177">
        <v>11</v>
      </c>
      <c r="BX1167" s="177" t="s">
        <v>460</v>
      </c>
      <c r="BY1167" s="177" t="s">
        <v>262</v>
      </c>
      <c r="BZ1167" s="177" t="s">
        <v>316</v>
      </c>
      <c r="CA1167" s="177">
        <v>2</v>
      </c>
      <c r="CB1167" s="177" t="s">
        <v>264</v>
      </c>
      <c r="CC1167" s="122">
        <v>-57.72</v>
      </c>
      <c r="CD1167" s="178" t="s">
        <v>211</v>
      </c>
      <c r="CE1167" s="177" t="s">
        <v>360</v>
      </c>
      <c r="CF1167" s="177" t="s">
        <v>360</v>
      </c>
      <c r="CG1167" s="83" t="s">
        <v>9</v>
      </c>
      <c r="CH1167" s="57"/>
      <c r="CV1167" s="51"/>
      <c r="CW1167" s="51"/>
      <c r="CX1167" s="51"/>
      <c r="CY1167" s="51"/>
      <c r="CZ1167" s="51"/>
      <c r="DA1167" s="51"/>
      <c r="DB1167" s="51"/>
      <c r="DC1167" s="51"/>
      <c r="DD1167" s="51"/>
    </row>
    <row r="1168" spans="73:108" ht="15" x14ac:dyDescent="0.25">
      <c r="BU1168" s="91"/>
      <c r="BV1168" s="177">
        <v>2008</v>
      </c>
      <c r="BW1168" s="177">
        <v>11</v>
      </c>
      <c r="BX1168" s="177" t="s">
        <v>460</v>
      </c>
      <c r="BY1168" s="177" t="s">
        <v>262</v>
      </c>
      <c r="BZ1168" s="177" t="s">
        <v>277</v>
      </c>
      <c r="CA1168" s="177">
        <v>72</v>
      </c>
      <c r="CB1168" s="177" t="s">
        <v>264</v>
      </c>
      <c r="CC1168" s="122">
        <v>-34.630000000000003</v>
      </c>
      <c r="CD1168" s="178" t="s">
        <v>212</v>
      </c>
      <c r="CE1168" s="177" t="s">
        <v>360</v>
      </c>
      <c r="CF1168" s="177" t="s">
        <v>360</v>
      </c>
      <c r="CG1168" s="83" t="s">
        <v>9</v>
      </c>
      <c r="CH1168" s="57"/>
      <c r="CV1168" s="51"/>
      <c r="CW1168" s="51"/>
      <c r="CX1168" s="51"/>
      <c r="CY1168" s="51"/>
      <c r="CZ1168" s="51"/>
      <c r="DA1168" s="51"/>
      <c r="DB1168" s="51"/>
      <c r="DC1168" s="51"/>
      <c r="DD1168" s="51"/>
    </row>
    <row r="1169" spans="73:108" ht="15" x14ac:dyDescent="0.25">
      <c r="BU1169" s="91"/>
      <c r="BV1169" s="177">
        <v>2008</v>
      </c>
      <c r="BW1169" s="177">
        <v>11</v>
      </c>
      <c r="BX1169" s="177" t="s">
        <v>460</v>
      </c>
      <c r="BY1169" s="177" t="s">
        <v>262</v>
      </c>
      <c r="BZ1169" s="177" t="s">
        <v>268</v>
      </c>
      <c r="CA1169" s="177">
        <v>72</v>
      </c>
      <c r="CB1169" s="177" t="s">
        <v>264</v>
      </c>
      <c r="CC1169" s="122">
        <v>-34.630000000000003</v>
      </c>
      <c r="CD1169" s="178" t="s">
        <v>212</v>
      </c>
      <c r="CE1169" s="177" t="s">
        <v>360</v>
      </c>
      <c r="CF1169" s="177" t="s">
        <v>360</v>
      </c>
      <c r="CG1169" s="83" t="s">
        <v>9</v>
      </c>
      <c r="CH1169" s="57"/>
      <c r="CV1169" s="51"/>
      <c r="CW1169" s="51"/>
      <c r="CX1169" s="51"/>
      <c r="CY1169" s="51"/>
      <c r="CZ1169" s="51"/>
      <c r="DA1169" s="51"/>
      <c r="DB1169" s="51"/>
      <c r="DC1169" s="51"/>
      <c r="DD1169" s="51"/>
    </row>
    <row r="1170" spans="73:108" ht="15" x14ac:dyDescent="0.25">
      <c r="BU1170" s="91"/>
      <c r="BV1170" s="177">
        <v>2008</v>
      </c>
      <c r="BW1170" s="177">
        <v>11</v>
      </c>
      <c r="BX1170" s="177" t="s">
        <v>460</v>
      </c>
      <c r="BY1170" s="177" t="s">
        <v>262</v>
      </c>
      <c r="BZ1170" s="177" t="s">
        <v>316</v>
      </c>
      <c r="CA1170" s="177">
        <v>72</v>
      </c>
      <c r="CB1170" s="177" t="s">
        <v>264</v>
      </c>
      <c r="CC1170" s="122">
        <v>-17.32</v>
      </c>
      <c r="CD1170" s="178" t="s">
        <v>212</v>
      </c>
      <c r="CE1170" s="177" t="s">
        <v>360</v>
      </c>
      <c r="CF1170" s="177" t="s">
        <v>360</v>
      </c>
      <c r="CG1170" s="83" t="s">
        <v>9</v>
      </c>
      <c r="CH1170" s="57"/>
      <c r="CV1170" s="51"/>
      <c r="CW1170" s="51"/>
      <c r="CX1170" s="51"/>
      <c r="CY1170" s="51"/>
      <c r="CZ1170" s="51"/>
      <c r="DA1170" s="51"/>
      <c r="DB1170" s="51"/>
      <c r="DC1170" s="51"/>
      <c r="DD1170" s="51"/>
    </row>
    <row r="1171" spans="73:108" ht="15" x14ac:dyDescent="0.25">
      <c r="BU1171" s="91"/>
      <c r="BV1171" s="177">
        <v>2008</v>
      </c>
      <c r="BW1171" s="177">
        <v>12</v>
      </c>
      <c r="BX1171" s="177" t="s">
        <v>460</v>
      </c>
      <c r="BY1171" s="177" t="s">
        <v>262</v>
      </c>
      <c r="BZ1171" s="177" t="s">
        <v>277</v>
      </c>
      <c r="CA1171" s="177">
        <v>2</v>
      </c>
      <c r="CB1171" s="177" t="s">
        <v>264</v>
      </c>
      <c r="CC1171" s="122">
        <v>-382.98</v>
      </c>
      <c r="CD1171" s="178" t="s">
        <v>211</v>
      </c>
      <c r="CE1171" s="177" t="s">
        <v>360</v>
      </c>
      <c r="CF1171" s="177" t="s">
        <v>360</v>
      </c>
      <c r="CG1171" s="83" t="s">
        <v>9</v>
      </c>
      <c r="CH1171" s="57"/>
      <c r="CV1171" s="51"/>
      <c r="CW1171" s="51"/>
      <c r="CX1171" s="51"/>
      <c r="CY1171" s="51"/>
      <c r="CZ1171" s="51"/>
      <c r="DA1171" s="51"/>
      <c r="DB1171" s="51"/>
      <c r="DC1171" s="51"/>
      <c r="DD1171" s="51"/>
    </row>
    <row r="1172" spans="73:108" ht="15" x14ac:dyDescent="0.25">
      <c r="BU1172" s="91"/>
      <c r="BV1172" s="177">
        <v>2008</v>
      </c>
      <c r="BW1172" s="177">
        <v>12</v>
      </c>
      <c r="BX1172" s="177" t="s">
        <v>460</v>
      </c>
      <c r="BY1172" s="177" t="s">
        <v>262</v>
      </c>
      <c r="BZ1172" s="177" t="s">
        <v>268</v>
      </c>
      <c r="CA1172" s="177">
        <v>2</v>
      </c>
      <c r="CB1172" s="177" t="s">
        <v>264</v>
      </c>
      <c r="CC1172" s="122">
        <v>-65.540000000000006</v>
      </c>
      <c r="CD1172" s="178" t="s">
        <v>211</v>
      </c>
      <c r="CE1172" s="177" t="s">
        <v>360</v>
      </c>
      <c r="CF1172" s="177" t="s">
        <v>360</v>
      </c>
      <c r="CG1172" s="83" t="s">
        <v>9</v>
      </c>
      <c r="CH1172" s="57"/>
      <c r="CV1172" s="51"/>
      <c r="CW1172" s="51"/>
      <c r="CX1172" s="51"/>
      <c r="CY1172" s="51"/>
      <c r="CZ1172" s="51"/>
      <c r="DA1172" s="51"/>
      <c r="DB1172" s="51"/>
      <c r="DC1172" s="51"/>
      <c r="DD1172" s="51"/>
    </row>
    <row r="1173" spans="73:108" ht="15" x14ac:dyDescent="0.25">
      <c r="BU1173" s="91"/>
      <c r="BV1173" s="177">
        <v>2008</v>
      </c>
      <c r="BW1173" s="177">
        <v>12</v>
      </c>
      <c r="BX1173" s="177" t="s">
        <v>460</v>
      </c>
      <c r="BY1173" s="177" t="s">
        <v>262</v>
      </c>
      <c r="BZ1173" s="177" t="s">
        <v>316</v>
      </c>
      <c r="CA1173" s="177">
        <v>2</v>
      </c>
      <c r="CB1173" s="177" t="s">
        <v>264</v>
      </c>
      <c r="CC1173" s="122">
        <v>-308.23</v>
      </c>
      <c r="CD1173" s="178" t="s">
        <v>211</v>
      </c>
      <c r="CE1173" s="177" t="s">
        <v>360</v>
      </c>
      <c r="CF1173" s="177" t="s">
        <v>360</v>
      </c>
      <c r="CG1173" s="83" t="s">
        <v>9</v>
      </c>
      <c r="CH1173" s="57"/>
      <c r="CV1173" s="51"/>
      <c r="CW1173" s="51"/>
      <c r="CX1173" s="51"/>
      <c r="CY1173" s="51"/>
      <c r="CZ1173" s="51"/>
      <c r="DA1173" s="51"/>
      <c r="DB1173" s="51"/>
      <c r="DC1173" s="51"/>
      <c r="DD1173" s="51"/>
    </row>
    <row r="1174" spans="73:108" ht="15" x14ac:dyDescent="0.25">
      <c r="BU1174" s="91"/>
      <c r="BV1174" s="177">
        <v>2008</v>
      </c>
      <c r="BW1174" s="177">
        <v>12</v>
      </c>
      <c r="BX1174" s="177" t="s">
        <v>460</v>
      </c>
      <c r="BY1174" s="177" t="s">
        <v>262</v>
      </c>
      <c r="BZ1174" s="177" t="s">
        <v>277</v>
      </c>
      <c r="CA1174" s="177">
        <v>72</v>
      </c>
      <c r="CB1174" s="177" t="s">
        <v>264</v>
      </c>
      <c r="CC1174" s="122">
        <v>-114.89</v>
      </c>
      <c r="CD1174" s="178" t="s">
        <v>212</v>
      </c>
      <c r="CE1174" s="177" t="s">
        <v>360</v>
      </c>
      <c r="CF1174" s="177" t="s">
        <v>360</v>
      </c>
      <c r="CG1174" s="83" t="s">
        <v>9</v>
      </c>
      <c r="CH1174" s="57"/>
      <c r="CV1174" s="51"/>
      <c r="CW1174" s="51"/>
      <c r="CX1174" s="51"/>
      <c r="CY1174" s="51"/>
      <c r="CZ1174" s="51"/>
      <c r="DA1174" s="51"/>
      <c r="DB1174" s="51"/>
      <c r="DC1174" s="51"/>
      <c r="DD1174" s="51"/>
    </row>
    <row r="1175" spans="73:108" ht="15" x14ac:dyDescent="0.25">
      <c r="BU1175" s="91"/>
      <c r="BV1175" s="177">
        <v>2008</v>
      </c>
      <c r="BW1175" s="177">
        <v>12</v>
      </c>
      <c r="BX1175" s="177" t="s">
        <v>460</v>
      </c>
      <c r="BY1175" s="177" t="s">
        <v>262</v>
      </c>
      <c r="BZ1175" s="177" t="s">
        <v>268</v>
      </c>
      <c r="CA1175" s="177">
        <v>72</v>
      </c>
      <c r="CB1175" s="177" t="s">
        <v>264</v>
      </c>
      <c r="CC1175" s="122">
        <v>-19.66</v>
      </c>
      <c r="CD1175" s="178" t="s">
        <v>212</v>
      </c>
      <c r="CE1175" s="177" t="s">
        <v>360</v>
      </c>
      <c r="CF1175" s="177" t="s">
        <v>360</v>
      </c>
      <c r="CG1175" s="83" t="s">
        <v>9</v>
      </c>
      <c r="CH1175" s="57"/>
      <c r="CV1175" s="51"/>
      <c r="CW1175" s="51"/>
      <c r="CX1175" s="51"/>
      <c r="CY1175" s="51"/>
      <c r="CZ1175" s="51"/>
      <c r="DA1175" s="51"/>
      <c r="DB1175" s="51"/>
      <c r="DC1175" s="51"/>
      <c r="DD1175" s="51"/>
    </row>
    <row r="1176" spans="73:108" ht="15" x14ac:dyDescent="0.25">
      <c r="BU1176" s="91"/>
      <c r="BV1176" s="177">
        <v>2008</v>
      </c>
      <c r="BW1176" s="177">
        <v>12</v>
      </c>
      <c r="BX1176" s="177" t="s">
        <v>460</v>
      </c>
      <c r="BY1176" s="177" t="s">
        <v>262</v>
      </c>
      <c r="BZ1176" s="177" t="s">
        <v>316</v>
      </c>
      <c r="CA1176" s="177">
        <v>72</v>
      </c>
      <c r="CB1176" s="177" t="s">
        <v>264</v>
      </c>
      <c r="CC1176" s="122">
        <v>-92.47</v>
      </c>
      <c r="CD1176" s="178" t="s">
        <v>212</v>
      </c>
      <c r="CE1176" s="177" t="s">
        <v>360</v>
      </c>
      <c r="CF1176" s="177" t="s">
        <v>360</v>
      </c>
      <c r="CG1176" s="83" t="s">
        <v>9</v>
      </c>
      <c r="CH1176" s="57"/>
      <c r="CV1176" s="51"/>
      <c r="CW1176" s="51"/>
      <c r="CX1176" s="51"/>
      <c r="CY1176" s="51"/>
      <c r="CZ1176" s="51"/>
      <c r="DA1176" s="51"/>
      <c r="DB1176" s="51"/>
      <c r="DC1176" s="51"/>
      <c r="DD1176" s="51"/>
    </row>
    <row r="1177" spans="73:108" ht="15" x14ac:dyDescent="0.25">
      <c r="BU1177" s="91"/>
      <c r="BV1177" s="177">
        <v>2009</v>
      </c>
      <c r="BW1177" s="177">
        <v>1</v>
      </c>
      <c r="BX1177" s="177" t="s">
        <v>460</v>
      </c>
      <c r="BY1177" s="177" t="s">
        <v>262</v>
      </c>
      <c r="BZ1177" s="177" t="s">
        <v>268</v>
      </c>
      <c r="CA1177" s="177">
        <v>2</v>
      </c>
      <c r="CB1177" s="177" t="s">
        <v>264</v>
      </c>
      <c r="CC1177" s="122">
        <v>-268.82</v>
      </c>
      <c r="CD1177" s="178" t="s">
        <v>211</v>
      </c>
      <c r="CE1177" s="177" t="s">
        <v>360</v>
      </c>
      <c r="CF1177" s="177" t="s">
        <v>360</v>
      </c>
      <c r="CG1177" s="83" t="s">
        <v>9</v>
      </c>
      <c r="CH1177" s="57"/>
      <c r="CV1177" s="51"/>
      <c r="CW1177" s="51"/>
      <c r="CX1177" s="51"/>
      <c r="CY1177" s="51"/>
      <c r="CZ1177" s="51"/>
      <c r="DA1177" s="51"/>
      <c r="DB1177" s="51"/>
      <c r="DC1177" s="51"/>
      <c r="DD1177" s="51"/>
    </row>
    <row r="1178" spans="73:108" ht="15" x14ac:dyDescent="0.25">
      <c r="BU1178" s="91"/>
      <c r="BV1178" s="177">
        <v>2009</v>
      </c>
      <c r="BW1178" s="177">
        <v>1</v>
      </c>
      <c r="BX1178" s="177" t="s">
        <v>460</v>
      </c>
      <c r="BY1178" s="177" t="s">
        <v>262</v>
      </c>
      <c r="BZ1178" s="177" t="s">
        <v>268</v>
      </c>
      <c r="CA1178" s="177">
        <v>72</v>
      </c>
      <c r="CB1178" s="177" t="s">
        <v>264</v>
      </c>
      <c r="CC1178" s="122">
        <v>-80.650000000000006</v>
      </c>
      <c r="CD1178" s="178" t="s">
        <v>212</v>
      </c>
      <c r="CE1178" s="177" t="s">
        <v>360</v>
      </c>
      <c r="CF1178" s="177" t="s">
        <v>360</v>
      </c>
      <c r="CG1178" s="83" t="s">
        <v>9</v>
      </c>
      <c r="CH1178" s="57"/>
      <c r="CV1178" s="51"/>
      <c r="CW1178" s="51"/>
      <c r="CX1178" s="51"/>
      <c r="CY1178" s="51"/>
      <c r="CZ1178" s="51"/>
      <c r="DA1178" s="51"/>
      <c r="DB1178" s="51"/>
      <c r="DC1178" s="51"/>
      <c r="DD1178" s="51"/>
    </row>
    <row r="1179" spans="73:108" ht="15" x14ac:dyDescent="0.25">
      <c r="BU1179" s="91"/>
      <c r="BV1179" s="177">
        <v>2009</v>
      </c>
      <c r="BW1179" s="177">
        <v>2</v>
      </c>
      <c r="BX1179" s="177" t="s">
        <v>460</v>
      </c>
      <c r="BY1179" s="177" t="s">
        <v>262</v>
      </c>
      <c r="BZ1179" s="177" t="s">
        <v>277</v>
      </c>
      <c r="CA1179" s="177">
        <v>2</v>
      </c>
      <c r="CB1179" s="177" t="s">
        <v>264</v>
      </c>
      <c r="CC1179" s="122">
        <v>-73.45</v>
      </c>
      <c r="CD1179" s="178" t="s">
        <v>211</v>
      </c>
      <c r="CE1179" s="177" t="s">
        <v>360</v>
      </c>
      <c r="CF1179" s="177" t="s">
        <v>360</v>
      </c>
      <c r="CG1179" s="83" t="s">
        <v>9</v>
      </c>
      <c r="CH1179" s="57"/>
      <c r="CV1179" s="51"/>
      <c r="CW1179" s="51"/>
      <c r="CX1179" s="51"/>
      <c r="CY1179" s="51"/>
      <c r="CZ1179" s="51"/>
      <c r="DA1179" s="51"/>
      <c r="DB1179" s="51"/>
      <c r="DC1179" s="51"/>
      <c r="DD1179" s="51"/>
    </row>
    <row r="1180" spans="73:108" ht="15" x14ac:dyDescent="0.25">
      <c r="BU1180" s="91"/>
      <c r="BV1180" s="177">
        <v>2009</v>
      </c>
      <c r="BW1180" s="177">
        <v>2</v>
      </c>
      <c r="BX1180" s="177" t="s">
        <v>460</v>
      </c>
      <c r="BY1180" s="177" t="s">
        <v>262</v>
      </c>
      <c r="BZ1180" s="177" t="s">
        <v>268</v>
      </c>
      <c r="CA1180" s="177">
        <v>2</v>
      </c>
      <c r="CB1180" s="177" t="s">
        <v>264</v>
      </c>
      <c r="CC1180" s="122">
        <v>-20.16</v>
      </c>
      <c r="CD1180" s="178" t="s">
        <v>211</v>
      </c>
      <c r="CE1180" s="177" t="s">
        <v>360</v>
      </c>
      <c r="CF1180" s="177" t="s">
        <v>360</v>
      </c>
      <c r="CG1180" s="83" t="s">
        <v>9</v>
      </c>
      <c r="CH1180" s="57"/>
      <c r="CV1180" s="51"/>
      <c r="CW1180" s="51"/>
      <c r="CX1180" s="51"/>
      <c r="CY1180" s="51"/>
      <c r="CZ1180" s="51"/>
      <c r="DA1180" s="51"/>
      <c r="DB1180" s="51"/>
      <c r="DC1180" s="51"/>
      <c r="DD1180" s="51"/>
    </row>
    <row r="1181" spans="73:108" ht="15" x14ac:dyDescent="0.25">
      <c r="BU1181" s="91"/>
      <c r="BV1181" s="177">
        <v>2009</v>
      </c>
      <c r="BW1181" s="177">
        <v>2</v>
      </c>
      <c r="BX1181" s="177" t="s">
        <v>460</v>
      </c>
      <c r="BY1181" s="177" t="s">
        <v>262</v>
      </c>
      <c r="BZ1181" s="177" t="s">
        <v>277</v>
      </c>
      <c r="CA1181" s="177">
        <v>72</v>
      </c>
      <c r="CB1181" s="177" t="s">
        <v>264</v>
      </c>
      <c r="CC1181" s="122">
        <v>-22.04</v>
      </c>
      <c r="CD1181" s="178" t="s">
        <v>212</v>
      </c>
      <c r="CE1181" s="177" t="s">
        <v>360</v>
      </c>
      <c r="CF1181" s="177" t="s">
        <v>360</v>
      </c>
      <c r="CG1181" s="83" t="s">
        <v>9</v>
      </c>
      <c r="CH1181" s="57"/>
      <c r="CV1181" s="51"/>
      <c r="CW1181" s="51"/>
      <c r="CX1181" s="51"/>
      <c r="CY1181" s="51"/>
      <c r="CZ1181" s="51"/>
      <c r="DA1181" s="51"/>
      <c r="DB1181" s="51"/>
      <c r="DC1181" s="51"/>
      <c r="DD1181" s="51"/>
    </row>
    <row r="1182" spans="73:108" ht="15" x14ac:dyDescent="0.25">
      <c r="BU1182" s="91"/>
      <c r="BV1182" s="177">
        <v>2009</v>
      </c>
      <c r="BW1182" s="177">
        <v>2</v>
      </c>
      <c r="BX1182" s="177" t="s">
        <v>460</v>
      </c>
      <c r="BY1182" s="177" t="s">
        <v>262</v>
      </c>
      <c r="BZ1182" s="177" t="s">
        <v>268</v>
      </c>
      <c r="CA1182" s="177">
        <v>72</v>
      </c>
      <c r="CB1182" s="177" t="s">
        <v>264</v>
      </c>
      <c r="CC1182" s="122">
        <v>-6.05</v>
      </c>
      <c r="CD1182" s="178" t="s">
        <v>212</v>
      </c>
      <c r="CE1182" s="177" t="s">
        <v>360</v>
      </c>
      <c r="CF1182" s="177" t="s">
        <v>360</v>
      </c>
      <c r="CG1182" s="83" t="s">
        <v>9</v>
      </c>
      <c r="CH1182" s="57"/>
      <c r="CV1182" s="51"/>
      <c r="CW1182" s="51"/>
      <c r="CX1182" s="51"/>
      <c r="CY1182" s="51"/>
      <c r="CZ1182" s="51"/>
      <c r="DA1182" s="51"/>
      <c r="DB1182" s="51"/>
      <c r="DC1182" s="51"/>
      <c r="DD1182" s="51"/>
    </row>
    <row r="1183" spans="73:108" ht="15" x14ac:dyDescent="0.25">
      <c r="BU1183" s="91"/>
      <c r="BV1183" s="177">
        <v>2009</v>
      </c>
      <c r="BW1183" s="177">
        <v>3</v>
      </c>
      <c r="BX1183" s="177" t="s">
        <v>460</v>
      </c>
      <c r="BY1183" s="177" t="s">
        <v>262</v>
      </c>
      <c r="BZ1183" s="177" t="s">
        <v>277</v>
      </c>
      <c r="CA1183" s="177">
        <v>2</v>
      </c>
      <c r="CB1183" s="177" t="s">
        <v>264</v>
      </c>
      <c r="CC1183" s="122">
        <v>-51.43</v>
      </c>
      <c r="CD1183" s="178" t="s">
        <v>211</v>
      </c>
      <c r="CE1183" s="177" t="s">
        <v>360</v>
      </c>
      <c r="CF1183" s="177" t="s">
        <v>360</v>
      </c>
      <c r="CG1183" s="83" t="s">
        <v>9</v>
      </c>
      <c r="CH1183" s="57"/>
      <c r="CV1183" s="51"/>
      <c r="CW1183" s="51"/>
      <c r="CX1183" s="51"/>
      <c r="CY1183" s="51"/>
      <c r="CZ1183" s="51"/>
      <c r="DA1183" s="51"/>
      <c r="DB1183" s="51"/>
      <c r="DC1183" s="51"/>
      <c r="DD1183" s="51"/>
    </row>
    <row r="1184" spans="73:108" ht="15" x14ac:dyDescent="0.25">
      <c r="BU1184" s="91"/>
      <c r="BV1184" s="177">
        <v>2009</v>
      </c>
      <c r="BW1184" s="177">
        <v>3</v>
      </c>
      <c r="BX1184" s="177" t="s">
        <v>460</v>
      </c>
      <c r="BY1184" s="177" t="s">
        <v>262</v>
      </c>
      <c r="BZ1184" s="177" t="s">
        <v>277</v>
      </c>
      <c r="CA1184" s="177">
        <v>72</v>
      </c>
      <c r="CB1184" s="177" t="s">
        <v>264</v>
      </c>
      <c r="CC1184" s="122">
        <v>-15.43</v>
      </c>
      <c r="CD1184" s="178" t="s">
        <v>212</v>
      </c>
      <c r="CE1184" s="177" t="s">
        <v>360</v>
      </c>
      <c r="CF1184" s="177" t="s">
        <v>360</v>
      </c>
      <c r="CG1184" s="83" t="s">
        <v>9</v>
      </c>
      <c r="CH1184" s="57"/>
      <c r="CV1184" s="51"/>
      <c r="CW1184" s="51"/>
      <c r="CX1184" s="51"/>
      <c r="CY1184" s="51"/>
      <c r="CZ1184" s="51"/>
      <c r="DA1184" s="51"/>
      <c r="DB1184" s="51"/>
      <c r="DC1184" s="51"/>
      <c r="DD1184" s="51"/>
    </row>
    <row r="1185" spans="73:108" ht="15" x14ac:dyDescent="0.25">
      <c r="BU1185" s="91"/>
      <c r="BV1185" s="177">
        <v>2009</v>
      </c>
      <c r="BW1185" s="177">
        <v>4</v>
      </c>
      <c r="BX1185" s="177" t="s">
        <v>460</v>
      </c>
      <c r="BY1185" s="177" t="s">
        <v>262</v>
      </c>
      <c r="BZ1185" s="177" t="s">
        <v>277</v>
      </c>
      <c r="CA1185" s="177">
        <v>2</v>
      </c>
      <c r="CB1185" s="177" t="s">
        <v>264</v>
      </c>
      <c r="CC1185" s="122">
        <v>-87.5</v>
      </c>
      <c r="CD1185" s="178" t="s">
        <v>211</v>
      </c>
      <c r="CE1185" s="177" t="s">
        <v>360</v>
      </c>
      <c r="CF1185" s="177" t="s">
        <v>360</v>
      </c>
      <c r="CG1185" s="83" t="s">
        <v>9</v>
      </c>
      <c r="CH1185" s="57"/>
      <c r="CV1185" s="51"/>
      <c r="CW1185" s="51"/>
      <c r="CX1185" s="51"/>
      <c r="CY1185" s="51"/>
      <c r="CZ1185" s="51"/>
      <c r="DA1185" s="51"/>
      <c r="DB1185" s="51"/>
      <c r="DC1185" s="51"/>
      <c r="DD1185" s="51"/>
    </row>
    <row r="1186" spans="73:108" ht="15" x14ac:dyDescent="0.25">
      <c r="BU1186" s="91"/>
      <c r="BV1186" s="177">
        <v>2009</v>
      </c>
      <c r="BW1186" s="177">
        <v>4</v>
      </c>
      <c r="BX1186" s="177" t="s">
        <v>460</v>
      </c>
      <c r="BY1186" s="177" t="s">
        <v>262</v>
      </c>
      <c r="BZ1186" s="177" t="s">
        <v>277</v>
      </c>
      <c r="CA1186" s="177">
        <v>72</v>
      </c>
      <c r="CB1186" s="177" t="s">
        <v>264</v>
      </c>
      <c r="CC1186" s="122">
        <v>-26.25</v>
      </c>
      <c r="CD1186" s="178" t="s">
        <v>212</v>
      </c>
      <c r="CE1186" s="177" t="s">
        <v>360</v>
      </c>
      <c r="CF1186" s="177" t="s">
        <v>360</v>
      </c>
      <c r="CG1186" s="83" t="s">
        <v>9</v>
      </c>
      <c r="CH1186" s="57"/>
      <c r="CV1186" s="51"/>
      <c r="CW1186" s="51"/>
      <c r="CX1186" s="51"/>
      <c r="CY1186" s="51"/>
      <c r="CZ1186" s="51"/>
      <c r="DA1186" s="51"/>
      <c r="DB1186" s="51"/>
      <c r="DC1186" s="51"/>
      <c r="DD1186" s="51"/>
    </row>
    <row r="1187" spans="73:108" ht="15" x14ac:dyDescent="0.25">
      <c r="BU1187" s="91"/>
      <c r="BV1187" s="177">
        <v>2009</v>
      </c>
      <c r="BW1187" s="177">
        <v>5</v>
      </c>
      <c r="BX1187" s="177" t="s">
        <v>460</v>
      </c>
      <c r="BY1187" s="177" t="s">
        <v>262</v>
      </c>
      <c r="BZ1187" s="177" t="s">
        <v>277</v>
      </c>
      <c r="CA1187" s="177">
        <v>2</v>
      </c>
      <c r="CB1187" s="177" t="s">
        <v>264</v>
      </c>
      <c r="CC1187" s="122">
        <v>-70.03</v>
      </c>
      <c r="CD1187" s="178" t="s">
        <v>211</v>
      </c>
      <c r="CE1187" s="177" t="s">
        <v>360</v>
      </c>
      <c r="CF1187" s="177" t="s">
        <v>360</v>
      </c>
      <c r="CG1187" s="83" t="s">
        <v>9</v>
      </c>
      <c r="CH1187" s="57"/>
      <c r="CV1187" s="51"/>
      <c r="CW1187" s="51"/>
      <c r="CX1187" s="51"/>
      <c r="CY1187" s="51"/>
      <c r="CZ1187" s="51"/>
      <c r="DA1187" s="51"/>
      <c r="DB1187" s="51"/>
      <c r="DC1187" s="51"/>
      <c r="DD1187" s="51"/>
    </row>
    <row r="1188" spans="73:108" ht="15" x14ac:dyDescent="0.25">
      <c r="BU1188" s="91"/>
      <c r="BV1188" s="177">
        <v>2009</v>
      </c>
      <c r="BW1188" s="177">
        <v>5</v>
      </c>
      <c r="BX1188" s="177" t="s">
        <v>460</v>
      </c>
      <c r="BY1188" s="177" t="s">
        <v>262</v>
      </c>
      <c r="BZ1188" s="177" t="s">
        <v>277</v>
      </c>
      <c r="CA1188" s="177">
        <v>72</v>
      </c>
      <c r="CB1188" s="177" t="s">
        <v>264</v>
      </c>
      <c r="CC1188" s="122">
        <v>-21.01</v>
      </c>
      <c r="CD1188" s="178" t="s">
        <v>212</v>
      </c>
      <c r="CE1188" s="177" t="s">
        <v>360</v>
      </c>
      <c r="CF1188" s="177" t="s">
        <v>360</v>
      </c>
      <c r="CG1188" s="83" t="s">
        <v>9</v>
      </c>
      <c r="CH1188" s="57"/>
      <c r="CV1188" s="51"/>
      <c r="CW1188" s="51"/>
      <c r="CX1188" s="51"/>
      <c r="CY1188" s="51"/>
      <c r="CZ1188" s="51"/>
      <c r="DA1188" s="51"/>
      <c r="DB1188" s="51"/>
      <c r="DC1188" s="51"/>
      <c r="DD1188" s="51"/>
    </row>
    <row r="1189" spans="73:108" ht="15" x14ac:dyDescent="0.25">
      <c r="BU1189" s="91"/>
      <c r="BV1189" s="177">
        <v>2009</v>
      </c>
      <c r="BW1189" s="177">
        <v>10</v>
      </c>
      <c r="BX1189" s="177" t="s">
        <v>460</v>
      </c>
      <c r="BY1189" s="177" t="s">
        <v>262</v>
      </c>
      <c r="BZ1189" s="177" t="s">
        <v>277</v>
      </c>
      <c r="CA1189" s="177">
        <v>2</v>
      </c>
      <c r="CB1189" s="177" t="s">
        <v>264</v>
      </c>
      <c r="CC1189" s="122">
        <v>-30.33</v>
      </c>
      <c r="CD1189" s="178" t="s">
        <v>3242</v>
      </c>
      <c r="CE1189" s="177" t="s">
        <v>360</v>
      </c>
      <c r="CF1189" s="177" t="s">
        <v>360</v>
      </c>
      <c r="CG1189" s="83" t="s">
        <v>9</v>
      </c>
      <c r="CH1189" s="57"/>
      <c r="CV1189" s="51"/>
      <c r="CW1189" s="51"/>
      <c r="CX1189" s="51"/>
      <c r="CY1189" s="51"/>
      <c r="CZ1189" s="51"/>
      <c r="DA1189" s="51"/>
      <c r="DB1189" s="51"/>
      <c r="DC1189" s="51"/>
      <c r="DD1189" s="51"/>
    </row>
    <row r="1190" spans="73:108" ht="15" x14ac:dyDescent="0.25">
      <c r="BU1190" s="91"/>
      <c r="BV1190" s="177">
        <v>2009</v>
      </c>
      <c r="BW1190" s="177">
        <v>10</v>
      </c>
      <c r="BX1190" s="177" t="s">
        <v>460</v>
      </c>
      <c r="BY1190" s="177" t="s">
        <v>262</v>
      </c>
      <c r="BZ1190" s="177" t="s">
        <v>277</v>
      </c>
      <c r="CA1190" s="177">
        <v>72</v>
      </c>
      <c r="CB1190" s="177" t="s">
        <v>264</v>
      </c>
      <c r="CC1190" s="122">
        <v>-9.1</v>
      </c>
      <c r="CD1190" s="178" t="s">
        <v>3243</v>
      </c>
      <c r="CE1190" s="177" t="s">
        <v>360</v>
      </c>
      <c r="CF1190" s="177" t="s">
        <v>360</v>
      </c>
      <c r="CG1190" s="83" t="s">
        <v>9</v>
      </c>
      <c r="CH1190" s="57"/>
      <c r="CV1190" s="51"/>
      <c r="CW1190" s="51"/>
      <c r="CX1190" s="51"/>
      <c r="CY1190" s="51"/>
      <c r="CZ1190" s="51"/>
      <c r="DA1190" s="51"/>
      <c r="DB1190" s="51"/>
      <c r="DC1190" s="51"/>
      <c r="DD1190" s="51"/>
    </row>
    <row r="1191" spans="73:108" ht="15" x14ac:dyDescent="0.25">
      <c r="BU1191" s="91"/>
      <c r="BV1191" s="177">
        <v>2009</v>
      </c>
      <c r="BW1191" s="177">
        <v>11</v>
      </c>
      <c r="BX1191" s="177" t="s">
        <v>357</v>
      </c>
      <c r="BY1191" s="177" t="s">
        <v>262</v>
      </c>
      <c r="BZ1191" s="177" t="s">
        <v>277</v>
      </c>
      <c r="CA1191" s="177">
        <v>2</v>
      </c>
      <c r="CB1191" s="177" t="s">
        <v>264</v>
      </c>
      <c r="CC1191" s="122">
        <v>-14.48</v>
      </c>
      <c r="CD1191" s="178" t="s">
        <v>3242</v>
      </c>
      <c r="CE1191" s="177" t="s">
        <v>360</v>
      </c>
      <c r="CF1191" s="177" t="s">
        <v>360</v>
      </c>
      <c r="CG1191" s="83" t="s">
        <v>9</v>
      </c>
      <c r="CH1191" s="57"/>
      <c r="CV1191" s="51"/>
      <c r="CW1191" s="51"/>
      <c r="CX1191" s="51"/>
      <c r="CY1191" s="51"/>
      <c r="CZ1191" s="51"/>
      <c r="DA1191" s="51"/>
      <c r="DB1191" s="51"/>
      <c r="DC1191" s="51"/>
      <c r="DD1191" s="51"/>
    </row>
    <row r="1192" spans="73:108" ht="15" x14ac:dyDescent="0.25">
      <c r="BU1192" s="91"/>
      <c r="BV1192" s="177">
        <v>2009</v>
      </c>
      <c r="BW1192" s="177">
        <v>11</v>
      </c>
      <c r="BX1192" s="177" t="s">
        <v>357</v>
      </c>
      <c r="BY1192" s="177" t="s">
        <v>262</v>
      </c>
      <c r="BZ1192" s="177" t="s">
        <v>277</v>
      </c>
      <c r="CA1192" s="177">
        <v>72</v>
      </c>
      <c r="CB1192" s="177" t="s">
        <v>264</v>
      </c>
      <c r="CC1192" s="122">
        <v>-4.34</v>
      </c>
      <c r="CD1192" s="178" t="s">
        <v>3243</v>
      </c>
      <c r="CE1192" s="177" t="s">
        <v>360</v>
      </c>
      <c r="CF1192" s="177" t="s">
        <v>360</v>
      </c>
      <c r="CG1192" s="83" t="s">
        <v>9</v>
      </c>
      <c r="CH1192" s="57"/>
      <c r="CV1192" s="51"/>
      <c r="CW1192" s="51"/>
      <c r="CX1192" s="51"/>
      <c r="CY1192" s="51"/>
      <c r="CZ1192" s="51"/>
      <c r="DA1192" s="51"/>
      <c r="DB1192" s="51"/>
      <c r="DC1192" s="51"/>
      <c r="DD1192" s="51"/>
    </row>
    <row r="1193" spans="73:108" ht="15" x14ac:dyDescent="0.25">
      <c r="BU1193" s="91"/>
      <c r="BV1193" s="177">
        <v>2009</v>
      </c>
      <c r="BW1193" s="177">
        <v>12</v>
      </c>
      <c r="BX1193" s="177" t="s">
        <v>357</v>
      </c>
      <c r="BY1193" s="177" t="s">
        <v>262</v>
      </c>
      <c r="BZ1193" s="177" t="s">
        <v>277</v>
      </c>
      <c r="CA1193" s="177">
        <v>2</v>
      </c>
      <c r="CB1193" s="177" t="s">
        <v>264</v>
      </c>
      <c r="CC1193" s="122">
        <v>-66.849999999999994</v>
      </c>
      <c r="CD1193" s="178" t="s">
        <v>3242</v>
      </c>
      <c r="CE1193" s="177" t="s">
        <v>360</v>
      </c>
      <c r="CF1193" s="177" t="s">
        <v>360</v>
      </c>
      <c r="CG1193" s="83" t="s">
        <v>9</v>
      </c>
      <c r="CH1193" s="57"/>
      <c r="CV1193" s="51"/>
      <c r="CW1193" s="51"/>
      <c r="CX1193" s="51"/>
      <c r="CY1193" s="51"/>
      <c r="CZ1193" s="51"/>
      <c r="DA1193" s="51"/>
      <c r="DB1193" s="51"/>
      <c r="DC1193" s="51"/>
      <c r="DD1193" s="51"/>
    </row>
    <row r="1194" spans="73:108" ht="15" x14ac:dyDescent="0.25">
      <c r="BU1194" s="91"/>
      <c r="BV1194" s="177">
        <v>2009</v>
      </c>
      <c r="BW1194" s="177">
        <v>12</v>
      </c>
      <c r="BX1194" s="177" t="s">
        <v>357</v>
      </c>
      <c r="BY1194" s="177" t="s">
        <v>262</v>
      </c>
      <c r="BZ1194" s="177" t="s">
        <v>277</v>
      </c>
      <c r="CA1194" s="177">
        <v>72</v>
      </c>
      <c r="CB1194" s="177" t="s">
        <v>264</v>
      </c>
      <c r="CC1194" s="122">
        <v>-20.059999999999999</v>
      </c>
      <c r="CD1194" s="178" t="s">
        <v>3243</v>
      </c>
      <c r="CE1194" s="177" t="s">
        <v>360</v>
      </c>
      <c r="CF1194" s="177" t="s">
        <v>360</v>
      </c>
      <c r="CG1194" s="83" t="s">
        <v>9</v>
      </c>
      <c r="CH1194" s="57"/>
      <c r="CV1194" s="51"/>
      <c r="CW1194" s="51"/>
      <c r="CX1194" s="51"/>
      <c r="CY1194" s="51"/>
      <c r="CZ1194" s="51"/>
      <c r="DA1194" s="51"/>
      <c r="DB1194" s="51"/>
      <c r="DC1194" s="51"/>
      <c r="DD1194" s="51"/>
    </row>
    <row r="1195" spans="73:108" ht="15" x14ac:dyDescent="0.25">
      <c r="BU1195" s="91"/>
      <c r="BV1195" s="177">
        <v>2010</v>
      </c>
      <c r="BW1195" s="177">
        <v>2</v>
      </c>
      <c r="BX1195" s="177" t="s">
        <v>357</v>
      </c>
      <c r="BY1195" s="177" t="s">
        <v>262</v>
      </c>
      <c r="BZ1195" s="177" t="s">
        <v>277</v>
      </c>
      <c r="CA1195" s="177">
        <v>2</v>
      </c>
      <c r="CB1195" s="177" t="s">
        <v>264</v>
      </c>
      <c r="CC1195" s="122">
        <v>-8.25</v>
      </c>
      <c r="CD1195" s="178" t="s">
        <v>211</v>
      </c>
      <c r="CE1195" s="177" t="s">
        <v>360</v>
      </c>
      <c r="CF1195" s="177" t="s">
        <v>360</v>
      </c>
      <c r="CG1195" s="83" t="s">
        <v>9</v>
      </c>
      <c r="CH1195" s="57"/>
      <c r="CV1195" s="51"/>
      <c r="CW1195" s="51"/>
      <c r="CX1195" s="51"/>
      <c r="CY1195" s="51"/>
      <c r="CZ1195" s="51"/>
      <c r="DA1195" s="51"/>
      <c r="DB1195" s="51"/>
      <c r="DC1195" s="51"/>
      <c r="DD1195" s="51"/>
    </row>
    <row r="1196" spans="73:108" ht="15" x14ac:dyDescent="0.25">
      <c r="BU1196" s="91"/>
      <c r="BV1196" s="177">
        <v>2010</v>
      </c>
      <c r="BW1196" s="177">
        <v>2</v>
      </c>
      <c r="BX1196" s="177" t="s">
        <v>357</v>
      </c>
      <c r="BY1196" s="177" t="s">
        <v>262</v>
      </c>
      <c r="BZ1196" s="177" t="s">
        <v>277</v>
      </c>
      <c r="CA1196" s="177">
        <v>72</v>
      </c>
      <c r="CB1196" s="177" t="s">
        <v>264</v>
      </c>
      <c r="CC1196" s="122">
        <v>-3.14</v>
      </c>
      <c r="CD1196" s="178" t="s">
        <v>212</v>
      </c>
      <c r="CE1196" s="177" t="s">
        <v>360</v>
      </c>
      <c r="CF1196" s="177" t="s">
        <v>360</v>
      </c>
      <c r="CG1196" s="83" t="s">
        <v>9</v>
      </c>
      <c r="CH1196" s="57"/>
      <c r="CV1196" s="51"/>
      <c r="CW1196" s="51"/>
      <c r="CX1196" s="51"/>
      <c r="CY1196" s="51"/>
      <c r="CZ1196" s="51"/>
      <c r="DA1196" s="51"/>
      <c r="DB1196" s="51"/>
      <c r="DC1196" s="51"/>
      <c r="DD1196" s="51"/>
    </row>
    <row r="1197" spans="73:108" ht="15" x14ac:dyDescent="0.25">
      <c r="BU1197" s="91"/>
      <c r="BV1197" s="177">
        <v>2010</v>
      </c>
      <c r="BW1197" s="177">
        <v>7</v>
      </c>
      <c r="BX1197" s="177" t="s">
        <v>357</v>
      </c>
      <c r="BY1197" s="177" t="s">
        <v>262</v>
      </c>
      <c r="BZ1197" s="177" t="s">
        <v>277</v>
      </c>
      <c r="CA1197" s="177">
        <v>2</v>
      </c>
      <c r="CB1197" s="177" t="s">
        <v>264</v>
      </c>
      <c r="CC1197" s="122">
        <v>-21.04</v>
      </c>
      <c r="CD1197" s="178" t="s">
        <v>211</v>
      </c>
      <c r="CE1197" s="177" t="s">
        <v>360</v>
      </c>
      <c r="CF1197" s="177" t="s">
        <v>360</v>
      </c>
      <c r="CG1197" s="83" t="s">
        <v>9</v>
      </c>
      <c r="CH1197" s="57"/>
      <c r="CV1197" s="51"/>
      <c r="CW1197" s="51"/>
      <c r="CX1197" s="51"/>
      <c r="CY1197" s="51"/>
      <c r="CZ1197" s="51"/>
      <c r="DA1197" s="51"/>
      <c r="DB1197" s="51"/>
      <c r="DC1197" s="51"/>
      <c r="DD1197" s="51"/>
    </row>
    <row r="1198" spans="73:108" ht="15" x14ac:dyDescent="0.25">
      <c r="BU1198" s="91"/>
      <c r="BV1198" s="177">
        <v>2010</v>
      </c>
      <c r="BW1198" s="177">
        <v>7</v>
      </c>
      <c r="BX1198" s="177" t="s">
        <v>357</v>
      </c>
      <c r="BY1198" s="177" t="s">
        <v>262</v>
      </c>
      <c r="BZ1198" s="177" t="s">
        <v>277</v>
      </c>
      <c r="CA1198" s="177">
        <v>72</v>
      </c>
      <c r="CB1198" s="177" t="s">
        <v>264</v>
      </c>
      <c r="CC1198" s="122">
        <v>-8</v>
      </c>
      <c r="CD1198" s="178" t="s">
        <v>212</v>
      </c>
      <c r="CE1198" s="177" t="s">
        <v>360</v>
      </c>
      <c r="CF1198" s="177" t="s">
        <v>360</v>
      </c>
      <c r="CG1198" s="83" t="s">
        <v>9</v>
      </c>
      <c r="CH1198" s="57"/>
      <c r="CV1198" s="51"/>
      <c r="CW1198" s="51"/>
      <c r="CX1198" s="51"/>
      <c r="CY1198" s="51"/>
      <c r="CZ1198" s="51"/>
      <c r="DA1198" s="51"/>
      <c r="DB1198" s="51"/>
      <c r="DC1198" s="51"/>
      <c r="DD1198" s="51"/>
    </row>
    <row r="1199" spans="73:108" ht="15" x14ac:dyDescent="0.25">
      <c r="BU1199" s="91"/>
      <c r="BV1199" s="177">
        <v>2008</v>
      </c>
      <c r="BW1199" s="177">
        <v>10</v>
      </c>
      <c r="BX1199" s="177" t="s">
        <v>281</v>
      </c>
      <c r="BY1199" s="177" t="s">
        <v>262</v>
      </c>
      <c r="BZ1199" s="177" t="s">
        <v>263</v>
      </c>
      <c r="CA1199" s="177">
        <v>2</v>
      </c>
      <c r="CB1199" s="177" t="s">
        <v>264</v>
      </c>
      <c r="CC1199" s="122">
        <v>-194.57</v>
      </c>
      <c r="CD1199" s="178" t="s">
        <v>211</v>
      </c>
      <c r="CE1199" s="177" t="s">
        <v>360</v>
      </c>
      <c r="CF1199" s="177" t="s">
        <v>360</v>
      </c>
      <c r="CG1199" s="83" t="s">
        <v>9</v>
      </c>
      <c r="CH1199" s="57"/>
      <c r="CV1199" s="51"/>
      <c r="CW1199" s="51"/>
      <c r="CX1199" s="51"/>
      <c r="CY1199" s="51"/>
      <c r="CZ1199" s="51"/>
      <c r="DA1199" s="51"/>
      <c r="DB1199" s="51"/>
      <c r="DC1199" s="51"/>
      <c r="DD1199" s="51"/>
    </row>
    <row r="1200" spans="73:108" ht="15" x14ac:dyDescent="0.25">
      <c r="BU1200" s="91"/>
      <c r="BV1200" s="177">
        <v>2008</v>
      </c>
      <c r="BW1200" s="177">
        <v>10</v>
      </c>
      <c r="BX1200" s="177" t="s">
        <v>281</v>
      </c>
      <c r="BY1200" s="177" t="s">
        <v>262</v>
      </c>
      <c r="BZ1200" s="177" t="s">
        <v>263</v>
      </c>
      <c r="CA1200" s="177">
        <v>72</v>
      </c>
      <c r="CB1200" s="177" t="s">
        <v>264</v>
      </c>
      <c r="CC1200" s="122">
        <v>-58.37</v>
      </c>
      <c r="CD1200" s="178" t="s">
        <v>212</v>
      </c>
      <c r="CE1200" s="177" t="s">
        <v>360</v>
      </c>
      <c r="CF1200" s="177" t="s">
        <v>360</v>
      </c>
      <c r="CG1200" s="83" t="s">
        <v>9</v>
      </c>
      <c r="CH1200" s="57"/>
      <c r="CV1200" s="51"/>
      <c r="CW1200" s="51"/>
      <c r="CX1200" s="51"/>
      <c r="CY1200" s="51"/>
      <c r="CZ1200" s="51"/>
      <c r="DA1200" s="51"/>
      <c r="DB1200" s="51"/>
      <c r="DC1200" s="51"/>
      <c r="DD1200" s="51"/>
    </row>
    <row r="1201" spans="73:108" ht="15" x14ac:dyDescent="0.25">
      <c r="BU1201" s="91"/>
      <c r="BV1201" s="177">
        <v>2010</v>
      </c>
      <c r="BW1201" s="177">
        <v>2</v>
      </c>
      <c r="BX1201" s="177" t="s">
        <v>281</v>
      </c>
      <c r="BY1201" s="177" t="s">
        <v>262</v>
      </c>
      <c r="BZ1201" s="177" t="s">
        <v>277</v>
      </c>
      <c r="CA1201" s="177">
        <v>2</v>
      </c>
      <c r="CB1201" s="177" t="s">
        <v>264</v>
      </c>
      <c r="CC1201" s="122">
        <v>-8.9</v>
      </c>
      <c r="CD1201" s="178" t="s">
        <v>211</v>
      </c>
      <c r="CE1201" s="177" t="s">
        <v>360</v>
      </c>
      <c r="CF1201" s="177" t="s">
        <v>360</v>
      </c>
      <c r="CG1201" s="83" t="s">
        <v>9</v>
      </c>
      <c r="CH1201" s="57"/>
      <c r="CV1201" s="51"/>
      <c r="CW1201" s="51"/>
      <c r="CX1201" s="51"/>
      <c r="CY1201" s="51"/>
      <c r="CZ1201" s="51"/>
      <c r="DA1201" s="51"/>
      <c r="DB1201" s="51"/>
      <c r="DC1201" s="51"/>
      <c r="DD1201" s="51"/>
    </row>
    <row r="1202" spans="73:108" ht="15" x14ac:dyDescent="0.25">
      <c r="BU1202" s="91"/>
      <c r="BV1202" s="177">
        <v>2010</v>
      </c>
      <c r="BW1202" s="177">
        <v>2</v>
      </c>
      <c r="BX1202" s="177" t="s">
        <v>281</v>
      </c>
      <c r="BY1202" s="177" t="s">
        <v>262</v>
      </c>
      <c r="BZ1202" s="177" t="s">
        <v>277</v>
      </c>
      <c r="CA1202" s="177">
        <v>72</v>
      </c>
      <c r="CB1202" s="177" t="s">
        <v>264</v>
      </c>
      <c r="CC1202" s="122">
        <v>-3.38</v>
      </c>
      <c r="CD1202" s="178" t="s">
        <v>212</v>
      </c>
      <c r="CE1202" s="177" t="s">
        <v>360</v>
      </c>
      <c r="CF1202" s="177" t="s">
        <v>360</v>
      </c>
      <c r="CG1202" s="83" t="s">
        <v>9</v>
      </c>
      <c r="CH1202" s="57"/>
      <c r="CV1202" s="51"/>
      <c r="CW1202" s="51"/>
      <c r="CX1202" s="51"/>
      <c r="CY1202" s="51"/>
      <c r="CZ1202" s="51"/>
      <c r="DA1202" s="51"/>
      <c r="DB1202" s="51"/>
      <c r="DC1202" s="51"/>
      <c r="DD1202" s="51"/>
    </row>
    <row r="1203" spans="73:108" ht="15" x14ac:dyDescent="0.25">
      <c r="BU1203" s="91"/>
      <c r="BV1203" s="177">
        <v>2007</v>
      </c>
      <c r="BW1203" s="177">
        <v>8</v>
      </c>
      <c r="BX1203" s="177" t="s">
        <v>317</v>
      </c>
      <c r="BY1203" s="177" t="s">
        <v>262</v>
      </c>
      <c r="BZ1203" s="177" t="s">
        <v>277</v>
      </c>
      <c r="CA1203" s="177">
        <v>2</v>
      </c>
      <c r="CB1203" s="177" t="s">
        <v>264</v>
      </c>
      <c r="CC1203" s="122">
        <v>-37.46</v>
      </c>
      <c r="CD1203" s="178" t="s">
        <v>42</v>
      </c>
      <c r="CE1203" s="177" t="s">
        <v>360</v>
      </c>
      <c r="CF1203" s="177" t="s">
        <v>360</v>
      </c>
      <c r="CG1203" s="83" t="s">
        <v>9</v>
      </c>
      <c r="CH1203" s="57"/>
      <c r="CV1203" s="51"/>
      <c r="CW1203" s="51"/>
      <c r="CX1203" s="51"/>
      <c r="CY1203" s="51"/>
      <c r="CZ1203" s="51"/>
      <c r="DA1203" s="51"/>
      <c r="DB1203" s="51"/>
      <c r="DC1203" s="51"/>
      <c r="DD1203" s="51"/>
    </row>
    <row r="1204" spans="73:108" ht="15" x14ac:dyDescent="0.25">
      <c r="BU1204" s="91"/>
      <c r="BV1204" s="177">
        <v>2007</v>
      </c>
      <c r="BW1204" s="177">
        <v>8</v>
      </c>
      <c r="BX1204" s="177" t="s">
        <v>317</v>
      </c>
      <c r="BY1204" s="177" t="s">
        <v>262</v>
      </c>
      <c r="BZ1204" s="177" t="s">
        <v>277</v>
      </c>
      <c r="CA1204" s="177">
        <v>72</v>
      </c>
      <c r="CB1204" s="177" t="s">
        <v>264</v>
      </c>
      <c r="CC1204" s="122">
        <v>-11.99</v>
      </c>
      <c r="CD1204" s="178" t="s">
        <v>46</v>
      </c>
      <c r="CE1204" s="177" t="s">
        <v>360</v>
      </c>
      <c r="CF1204" s="177" t="s">
        <v>360</v>
      </c>
      <c r="CG1204" s="83" t="s">
        <v>9</v>
      </c>
      <c r="CH1204" s="57"/>
      <c r="CV1204" s="51"/>
      <c r="CW1204" s="51"/>
      <c r="CX1204" s="51"/>
      <c r="CY1204" s="51"/>
      <c r="CZ1204" s="51"/>
      <c r="DA1204" s="51"/>
      <c r="DB1204" s="51"/>
      <c r="DC1204" s="51"/>
      <c r="DD1204" s="51"/>
    </row>
    <row r="1205" spans="73:108" ht="15" x14ac:dyDescent="0.25">
      <c r="BU1205" s="91"/>
      <c r="BV1205" s="177">
        <v>2007</v>
      </c>
      <c r="BW1205" s="177">
        <v>9</v>
      </c>
      <c r="BX1205" s="177" t="s">
        <v>317</v>
      </c>
      <c r="BY1205" s="177" t="s">
        <v>262</v>
      </c>
      <c r="BZ1205" s="177" t="s">
        <v>277</v>
      </c>
      <c r="CA1205" s="177">
        <v>2</v>
      </c>
      <c r="CB1205" s="177" t="s">
        <v>264</v>
      </c>
      <c r="CC1205" s="122">
        <v>-8.5</v>
      </c>
      <c r="CD1205" s="178" t="s">
        <v>42</v>
      </c>
      <c r="CE1205" s="177" t="s">
        <v>360</v>
      </c>
      <c r="CF1205" s="177" t="s">
        <v>360</v>
      </c>
      <c r="CG1205" s="83" t="s">
        <v>9</v>
      </c>
      <c r="CH1205" s="57"/>
      <c r="CV1205" s="51"/>
      <c r="CW1205" s="51"/>
      <c r="CX1205" s="51"/>
      <c r="CY1205" s="51"/>
      <c r="CZ1205" s="51"/>
      <c r="DA1205" s="51"/>
      <c r="DB1205" s="51"/>
      <c r="DC1205" s="51"/>
      <c r="DD1205" s="51"/>
    </row>
    <row r="1206" spans="73:108" ht="15" x14ac:dyDescent="0.25">
      <c r="BU1206" s="91"/>
      <c r="BV1206" s="177">
        <v>2007</v>
      </c>
      <c r="BW1206" s="177">
        <v>9</v>
      </c>
      <c r="BX1206" s="177" t="s">
        <v>317</v>
      </c>
      <c r="BY1206" s="177" t="s">
        <v>262</v>
      </c>
      <c r="BZ1206" s="177" t="s">
        <v>277</v>
      </c>
      <c r="CA1206" s="177">
        <v>72</v>
      </c>
      <c r="CB1206" s="177" t="s">
        <v>264</v>
      </c>
      <c r="CC1206" s="122">
        <v>-2.72</v>
      </c>
      <c r="CD1206" s="178" t="s">
        <v>46</v>
      </c>
      <c r="CE1206" s="177" t="s">
        <v>360</v>
      </c>
      <c r="CF1206" s="177" t="s">
        <v>360</v>
      </c>
      <c r="CG1206" s="83" t="s">
        <v>9</v>
      </c>
      <c r="CH1206" s="57"/>
      <c r="CV1206" s="51"/>
      <c r="CW1206" s="51"/>
      <c r="CX1206" s="51"/>
      <c r="CY1206" s="51"/>
      <c r="CZ1206" s="51"/>
      <c r="DA1206" s="51"/>
      <c r="DB1206" s="51"/>
      <c r="DC1206" s="51"/>
      <c r="DD1206" s="51"/>
    </row>
    <row r="1207" spans="73:108" ht="15" x14ac:dyDescent="0.25">
      <c r="BU1207" s="91"/>
      <c r="BV1207" s="177">
        <v>2008</v>
      </c>
      <c r="BW1207" s="177">
        <v>6</v>
      </c>
      <c r="BX1207" s="177" t="s">
        <v>317</v>
      </c>
      <c r="BY1207" s="177" t="s">
        <v>262</v>
      </c>
      <c r="BZ1207" s="177" t="s">
        <v>277</v>
      </c>
      <c r="CA1207" s="177">
        <v>2</v>
      </c>
      <c r="CB1207" s="177" t="s">
        <v>264</v>
      </c>
      <c r="CC1207" s="122">
        <v>-159.21</v>
      </c>
      <c r="CD1207" s="178" t="s">
        <v>42</v>
      </c>
      <c r="CE1207" s="177" t="s">
        <v>360</v>
      </c>
      <c r="CF1207" s="177" t="s">
        <v>360</v>
      </c>
      <c r="CG1207" s="83" t="s">
        <v>9</v>
      </c>
      <c r="CH1207" s="57"/>
      <c r="CV1207" s="51"/>
      <c r="CW1207" s="51"/>
      <c r="CX1207" s="51"/>
      <c r="CY1207" s="51"/>
      <c r="CZ1207" s="51"/>
      <c r="DA1207" s="51"/>
      <c r="DB1207" s="51"/>
      <c r="DC1207" s="51"/>
      <c r="DD1207" s="51"/>
    </row>
    <row r="1208" spans="73:108" ht="15" x14ac:dyDescent="0.25">
      <c r="BU1208" s="91"/>
      <c r="BV1208" s="177">
        <v>2008</v>
      </c>
      <c r="BW1208" s="177">
        <v>6</v>
      </c>
      <c r="BX1208" s="177" t="s">
        <v>317</v>
      </c>
      <c r="BY1208" s="177" t="s">
        <v>262</v>
      </c>
      <c r="BZ1208" s="177" t="s">
        <v>263</v>
      </c>
      <c r="CA1208" s="177">
        <v>2</v>
      </c>
      <c r="CB1208" s="177" t="s">
        <v>264</v>
      </c>
      <c r="CC1208" s="122">
        <v>-39.799999999999997</v>
      </c>
      <c r="CD1208" s="178" t="s">
        <v>42</v>
      </c>
      <c r="CE1208" s="177" t="s">
        <v>360</v>
      </c>
      <c r="CF1208" s="177" t="s">
        <v>360</v>
      </c>
      <c r="CG1208" s="83" t="s">
        <v>9</v>
      </c>
      <c r="CH1208" s="57"/>
      <c r="CV1208" s="51"/>
      <c r="CW1208" s="51"/>
      <c r="CX1208" s="51"/>
      <c r="CY1208" s="51"/>
      <c r="CZ1208" s="51"/>
      <c r="DA1208" s="51"/>
      <c r="DB1208" s="51"/>
      <c r="DC1208" s="51"/>
      <c r="DD1208" s="51"/>
    </row>
    <row r="1209" spans="73:108" ht="15" x14ac:dyDescent="0.25">
      <c r="BU1209" s="91"/>
      <c r="BV1209" s="177">
        <v>2008</v>
      </c>
      <c r="BW1209" s="177">
        <v>6</v>
      </c>
      <c r="BX1209" s="177" t="s">
        <v>317</v>
      </c>
      <c r="BY1209" s="177" t="s">
        <v>262</v>
      </c>
      <c r="BZ1209" s="177" t="s">
        <v>277</v>
      </c>
      <c r="CA1209" s="177">
        <v>72</v>
      </c>
      <c r="CB1209" s="177" t="s">
        <v>264</v>
      </c>
      <c r="CC1209" s="122">
        <v>-47.76</v>
      </c>
      <c r="CD1209" s="178" t="s">
        <v>46</v>
      </c>
      <c r="CE1209" s="177" t="s">
        <v>360</v>
      </c>
      <c r="CF1209" s="177" t="s">
        <v>360</v>
      </c>
      <c r="CG1209" s="83" t="s">
        <v>9</v>
      </c>
      <c r="CH1209" s="57"/>
      <c r="CV1209" s="51"/>
      <c r="CW1209" s="51"/>
      <c r="CX1209" s="51"/>
      <c r="CY1209" s="51"/>
      <c r="CZ1209" s="51"/>
      <c r="DA1209" s="51"/>
      <c r="DB1209" s="51"/>
      <c r="DC1209" s="51"/>
      <c r="DD1209" s="51"/>
    </row>
    <row r="1210" spans="73:108" ht="15" x14ac:dyDescent="0.25">
      <c r="BU1210" s="91"/>
      <c r="BV1210" s="177">
        <v>2008</v>
      </c>
      <c r="BW1210" s="177">
        <v>6</v>
      </c>
      <c r="BX1210" s="177" t="s">
        <v>317</v>
      </c>
      <c r="BY1210" s="177" t="s">
        <v>262</v>
      </c>
      <c r="BZ1210" s="177" t="s">
        <v>263</v>
      </c>
      <c r="CA1210" s="177">
        <v>72</v>
      </c>
      <c r="CB1210" s="177" t="s">
        <v>264</v>
      </c>
      <c r="CC1210" s="122">
        <v>-11.94</v>
      </c>
      <c r="CD1210" s="178" t="s">
        <v>46</v>
      </c>
      <c r="CE1210" s="177" t="s">
        <v>360</v>
      </c>
      <c r="CF1210" s="177" t="s">
        <v>360</v>
      </c>
      <c r="CG1210" s="83" t="s">
        <v>9</v>
      </c>
      <c r="CH1210" s="57"/>
      <c r="CV1210" s="51"/>
      <c r="CW1210" s="51"/>
      <c r="CX1210" s="51"/>
      <c r="CY1210" s="51"/>
      <c r="CZ1210" s="51"/>
      <c r="DA1210" s="51"/>
      <c r="DB1210" s="51"/>
      <c r="DC1210" s="51"/>
      <c r="DD1210" s="51"/>
    </row>
    <row r="1211" spans="73:108" ht="15" x14ac:dyDescent="0.25">
      <c r="BU1211" s="91"/>
      <c r="BV1211" s="177">
        <v>2008</v>
      </c>
      <c r="BW1211" s="177">
        <v>7</v>
      </c>
      <c r="BX1211" s="177" t="s">
        <v>317</v>
      </c>
      <c r="BY1211" s="177" t="s">
        <v>262</v>
      </c>
      <c r="BZ1211" s="177" t="s">
        <v>277</v>
      </c>
      <c r="CA1211" s="177">
        <v>2</v>
      </c>
      <c r="CB1211" s="177" t="s">
        <v>264</v>
      </c>
      <c r="CC1211" s="122">
        <v>-97.5</v>
      </c>
      <c r="CD1211" s="178" t="s">
        <v>42</v>
      </c>
      <c r="CE1211" s="177" t="s">
        <v>360</v>
      </c>
      <c r="CF1211" s="177" t="s">
        <v>360</v>
      </c>
      <c r="CG1211" s="83" t="s">
        <v>9</v>
      </c>
      <c r="CH1211" s="57"/>
      <c r="CV1211" s="51"/>
      <c r="CW1211" s="51"/>
      <c r="CX1211" s="51"/>
      <c r="CY1211" s="51"/>
      <c r="CZ1211" s="51"/>
      <c r="DA1211" s="51"/>
      <c r="DB1211" s="51"/>
      <c r="DC1211" s="51"/>
      <c r="DD1211" s="51"/>
    </row>
    <row r="1212" spans="73:108" ht="15" x14ac:dyDescent="0.25">
      <c r="BU1212" s="91"/>
      <c r="BV1212" s="177">
        <v>2008</v>
      </c>
      <c r="BW1212" s="177">
        <v>7</v>
      </c>
      <c r="BX1212" s="177" t="s">
        <v>317</v>
      </c>
      <c r="BY1212" s="177" t="s">
        <v>262</v>
      </c>
      <c r="BZ1212" s="177" t="s">
        <v>277</v>
      </c>
      <c r="CA1212" s="177">
        <v>72</v>
      </c>
      <c r="CB1212" s="177" t="s">
        <v>264</v>
      </c>
      <c r="CC1212" s="122">
        <v>-29.25</v>
      </c>
      <c r="CD1212" s="178" t="s">
        <v>46</v>
      </c>
      <c r="CE1212" s="177" t="s">
        <v>360</v>
      </c>
      <c r="CF1212" s="177" t="s">
        <v>360</v>
      </c>
      <c r="CG1212" s="83" t="s">
        <v>9</v>
      </c>
      <c r="CH1212" s="57"/>
      <c r="CV1212" s="51"/>
      <c r="CW1212" s="51"/>
      <c r="CX1212" s="51"/>
      <c r="CY1212" s="51"/>
      <c r="CZ1212" s="51"/>
      <c r="DA1212" s="51"/>
      <c r="DB1212" s="51"/>
      <c r="DC1212" s="51"/>
      <c r="DD1212" s="51"/>
    </row>
    <row r="1213" spans="73:108" ht="15" x14ac:dyDescent="0.25">
      <c r="BU1213" s="91"/>
      <c r="BV1213" s="177">
        <v>2008</v>
      </c>
      <c r="BW1213" s="177">
        <v>8</v>
      </c>
      <c r="BX1213" s="177" t="s">
        <v>317</v>
      </c>
      <c r="BY1213" s="177" t="s">
        <v>262</v>
      </c>
      <c r="BZ1213" s="177" t="s">
        <v>277</v>
      </c>
      <c r="CA1213" s="177">
        <v>2</v>
      </c>
      <c r="CB1213" s="177" t="s">
        <v>264</v>
      </c>
      <c r="CC1213" s="122">
        <v>-8.39</v>
      </c>
      <c r="CD1213" s="178" t="s">
        <v>42</v>
      </c>
      <c r="CE1213" s="177" t="s">
        <v>360</v>
      </c>
      <c r="CF1213" s="177" t="s">
        <v>360</v>
      </c>
      <c r="CG1213" s="83" t="s">
        <v>9</v>
      </c>
      <c r="CH1213" s="57"/>
      <c r="CV1213" s="51"/>
      <c r="CW1213" s="51"/>
      <c r="CX1213" s="51"/>
      <c r="CY1213" s="51"/>
      <c r="CZ1213" s="51"/>
      <c r="DA1213" s="51"/>
      <c r="DB1213" s="51"/>
      <c r="DC1213" s="51"/>
      <c r="DD1213" s="51"/>
    </row>
    <row r="1214" spans="73:108" ht="15" x14ac:dyDescent="0.25">
      <c r="BU1214" s="91"/>
      <c r="BV1214" s="177">
        <v>2008</v>
      </c>
      <c r="BW1214" s="177">
        <v>8</v>
      </c>
      <c r="BX1214" s="177" t="s">
        <v>317</v>
      </c>
      <c r="BY1214" s="177" t="s">
        <v>262</v>
      </c>
      <c r="BZ1214" s="177" t="s">
        <v>277</v>
      </c>
      <c r="CA1214" s="177">
        <v>72</v>
      </c>
      <c r="CB1214" s="177" t="s">
        <v>264</v>
      </c>
      <c r="CC1214" s="122">
        <v>-2.52</v>
      </c>
      <c r="CD1214" s="178" t="s">
        <v>46</v>
      </c>
      <c r="CE1214" s="177" t="s">
        <v>360</v>
      </c>
      <c r="CF1214" s="177" t="s">
        <v>360</v>
      </c>
      <c r="CG1214" s="83" t="s">
        <v>9</v>
      </c>
      <c r="CH1214" s="57"/>
      <c r="CV1214" s="51"/>
      <c r="CW1214" s="51"/>
      <c r="CX1214" s="51"/>
      <c r="CY1214" s="51"/>
      <c r="CZ1214" s="51"/>
      <c r="DA1214" s="51"/>
      <c r="DB1214" s="51"/>
      <c r="DC1214" s="51"/>
      <c r="DD1214" s="51"/>
    </row>
    <row r="1215" spans="73:108" ht="15" x14ac:dyDescent="0.25">
      <c r="BU1215" s="91"/>
      <c r="BV1215" s="177">
        <v>2009</v>
      </c>
      <c r="BW1215" s="177">
        <v>2</v>
      </c>
      <c r="BX1215" s="177" t="s">
        <v>317</v>
      </c>
      <c r="BY1215" s="177" t="s">
        <v>262</v>
      </c>
      <c r="BZ1215" s="177" t="s">
        <v>277</v>
      </c>
      <c r="CA1215" s="177">
        <v>2</v>
      </c>
      <c r="CB1215" s="177" t="s">
        <v>264</v>
      </c>
      <c r="CC1215" s="122">
        <v>-12.19</v>
      </c>
      <c r="CD1215" s="178" t="s">
        <v>42</v>
      </c>
      <c r="CE1215" s="177" t="s">
        <v>360</v>
      </c>
      <c r="CF1215" s="177" t="s">
        <v>360</v>
      </c>
      <c r="CG1215" s="83" t="s">
        <v>9</v>
      </c>
      <c r="CH1215" s="57"/>
      <c r="CV1215" s="51"/>
      <c r="CW1215" s="51"/>
      <c r="CX1215" s="51"/>
      <c r="CY1215" s="51"/>
      <c r="CZ1215" s="51"/>
      <c r="DA1215" s="51"/>
      <c r="DB1215" s="51"/>
      <c r="DC1215" s="51"/>
      <c r="DD1215" s="51"/>
    </row>
    <row r="1216" spans="73:108" ht="15" x14ac:dyDescent="0.25">
      <c r="BU1216" s="91"/>
      <c r="BV1216" s="177">
        <v>2009</v>
      </c>
      <c r="BW1216" s="177">
        <v>2</v>
      </c>
      <c r="BX1216" s="177" t="s">
        <v>317</v>
      </c>
      <c r="BY1216" s="177" t="s">
        <v>262</v>
      </c>
      <c r="BZ1216" s="177" t="s">
        <v>277</v>
      </c>
      <c r="CA1216" s="177">
        <v>72</v>
      </c>
      <c r="CB1216" s="177" t="s">
        <v>264</v>
      </c>
      <c r="CC1216" s="122">
        <v>-3.66</v>
      </c>
      <c r="CD1216" s="178" t="s">
        <v>46</v>
      </c>
      <c r="CE1216" s="177" t="s">
        <v>360</v>
      </c>
      <c r="CF1216" s="177" t="s">
        <v>360</v>
      </c>
      <c r="CG1216" s="83" t="s">
        <v>9</v>
      </c>
      <c r="CH1216" s="57"/>
      <c r="CV1216" s="51"/>
      <c r="CW1216" s="51"/>
      <c r="CX1216" s="51"/>
      <c r="CY1216" s="51"/>
      <c r="CZ1216" s="51"/>
      <c r="DA1216" s="51"/>
      <c r="DB1216" s="51"/>
      <c r="DC1216" s="51"/>
      <c r="DD1216" s="51"/>
    </row>
    <row r="1217" spans="73:108" ht="15" x14ac:dyDescent="0.25">
      <c r="BU1217" s="91"/>
      <c r="BV1217" s="177">
        <v>2009</v>
      </c>
      <c r="BW1217" s="177">
        <v>4</v>
      </c>
      <c r="BX1217" s="177" t="s">
        <v>317</v>
      </c>
      <c r="BY1217" s="177" t="s">
        <v>262</v>
      </c>
      <c r="BZ1217" s="177" t="s">
        <v>277</v>
      </c>
      <c r="CA1217" s="177">
        <v>2</v>
      </c>
      <c r="CB1217" s="177" t="s">
        <v>264</v>
      </c>
      <c r="CC1217" s="122">
        <v>-95.13</v>
      </c>
      <c r="CD1217" s="178" t="s">
        <v>42</v>
      </c>
      <c r="CE1217" s="177" t="s">
        <v>360</v>
      </c>
      <c r="CF1217" s="177" t="s">
        <v>360</v>
      </c>
      <c r="CG1217" s="83" t="s">
        <v>9</v>
      </c>
      <c r="CH1217" s="57"/>
      <c r="CV1217" s="51"/>
      <c r="CW1217" s="51"/>
      <c r="CX1217" s="51"/>
      <c r="CY1217" s="51"/>
      <c r="CZ1217" s="51"/>
      <c r="DA1217" s="51"/>
      <c r="DB1217" s="51"/>
      <c r="DC1217" s="51"/>
      <c r="DD1217" s="51"/>
    </row>
    <row r="1218" spans="73:108" ht="15" x14ac:dyDescent="0.25">
      <c r="BU1218" s="91"/>
      <c r="BV1218" s="177">
        <v>2009</v>
      </c>
      <c r="BW1218" s="177">
        <v>4</v>
      </c>
      <c r="BX1218" s="177" t="s">
        <v>317</v>
      </c>
      <c r="BY1218" s="177" t="s">
        <v>262</v>
      </c>
      <c r="BZ1218" s="177" t="s">
        <v>277</v>
      </c>
      <c r="CA1218" s="177">
        <v>72</v>
      </c>
      <c r="CB1218" s="177" t="s">
        <v>264</v>
      </c>
      <c r="CC1218" s="122">
        <v>-28.54</v>
      </c>
      <c r="CD1218" s="178" t="s">
        <v>46</v>
      </c>
      <c r="CE1218" s="177" t="s">
        <v>360</v>
      </c>
      <c r="CF1218" s="177" t="s">
        <v>360</v>
      </c>
      <c r="CG1218" s="83" t="s">
        <v>9</v>
      </c>
      <c r="CH1218" s="57"/>
      <c r="CV1218" s="51"/>
      <c r="CW1218" s="51"/>
      <c r="CX1218" s="51"/>
      <c r="CY1218" s="51"/>
      <c r="CZ1218" s="51"/>
      <c r="DA1218" s="51"/>
      <c r="DB1218" s="51"/>
      <c r="DC1218" s="51"/>
      <c r="DD1218" s="51"/>
    </row>
    <row r="1219" spans="73:108" ht="15" x14ac:dyDescent="0.25">
      <c r="BU1219" s="91"/>
      <c r="BV1219" s="177">
        <v>2009</v>
      </c>
      <c r="BW1219" s="177">
        <v>6</v>
      </c>
      <c r="BX1219" s="177" t="s">
        <v>317</v>
      </c>
      <c r="BY1219" s="177" t="s">
        <v>262</v>
      </c>
      <c r="BZ1219" s="177" t="s">
        <v>277</v>
      </c>
      <c r="CA1219" s="177">
        <v>2</v>
      </c>
      <c r="CB1219" s="177" t="s">
        <v>264</v>
      </c>
      <c r="CC1219" s="122">
        <v>-9.65</v>
      </c>
      <c r="CD1219" s="178" t="s">
        <v>42</v>
      </c>
      <c r="CE1219" s="177" t="s">
        <v>360</v>
      </c>
      <c r="CF1219" s="177" t="s">
        <v>360</v>
      </c>
      <c r="CG1219" s="83" t="s">
        <v>9</v>
      </c>
      <c r="CH1219" s="57"/>
      <c r="CV1219" s="51"/>
      <c r="CW1219" s="51"/>
      <c r="CX1219" s="51"/>
      <c r="CY1219" s="51"/>
      <c r="CZ1219" s="51"/>
      <c r="DA1219" s="51"/>
      <c r="DB1219" s="51"/>
      <c r="DC1219" s="51"/>
      <c r="DD1219" s="51"/>
    </row>
    <row r="1220" spans="73:108" ht="15" x14ac:dyDescent="0.25">
      <c r="BU1220" s="91"/>
      <c r="BV1220" s="177">
        <v>2009</v>
      </c>
      <c r="BW1220" s="177">
        <v>6</v>
      </c>
      <c r="BX1220" s="177" t="s">
        <v>317</v>
      </c>
      <c r="BY1220" s="177" t="s">
        <v>262</v>
      </c>
      <c r="BZ1220" s="177" t="s">
        <v>277</v>
      </c>
      <c r="CA1220" s="177">
        <v>72</v>
      </c>
      <c r="CB1220" s="177" t="s">
        <v>264</v>
      </c>
      <c r="CC1220" s="122">
        <v>-2.9</v>
      </c>
      <c r="CD1220" s="178" t="s">
        <v>46</v>
      </c>
      <c r="CE1220" s="177" t="s">
        <v>360</v>
      </c>
      <c r="CF1220" s="177" t="s">
        <v>360</v>
      </c>
      <c r="CG1220" s="83" t="s">
        <v>9</v>
      </c>
      <c r="CH1220" s="57"/>
      <c r="CV1220" s="51"/>
      <c r="CW1220" s="51"/>
      <c r="CX1220" s="51"/>
      <c r="CY1220" s="51"/>
      <c r="CZ1220" s="51"/>
      <c r="DA1220" s="51"/>
      <c r="DB1220" s="51"/>
      <c r="DC1220" s="51"/>
      <c r="DD1220" s="51"/>
    </row>
    <row r="1221" spans="73:108" ht="15" x14ac:dyDescent="0.25">
      <c r="BU1221" s="91"/>
      <c r="BV1221" s="177">
        <v>2007</v>
      </c>
      <c r="BW1221" s="177">
        <v>4</v>
      </c>
      <c r="BX1221" s="177" t="s">
        <v>318</v>
      </c>
      <c r="BY1221" s="177" t="s">
        <v>262</v>
      </c>
      <c r="BZ1221" s="177" t="s">
        <v>263</v>
      </c>
      <c r="CA1221" s="177">
        <v>2</v>
      </c>
      <c r="CB1221" s="177" t="s">
        <v>264</v>
      </c>
      <c r="CC1221" s="122">
        <v>-36.26</v>
      </c>
      <c r="CD1221" s="178" t="s">
        <v>211</v>
      </c>
      <c r="CE1221" s="177" t="s">
        <v>360</v>
      </c>
      <c r="CF1221" s="177" t="s">
        <v>360</v>
      </c>
      <c r="CG1221" s="83" t="s">
        <v>9</v>
      </c>
      <c r="CH1221" s="57"/>
      <c r="CV1221" s="51"/>
      <c r="CW1221" s="51"/>
      <c r="CX1221" s="51"/>
      <c r="CY1221" s="51"/>
      <c r="CZ1221" s="51"/>
      <c r="DA1221" s="51"/>
      <c r="DB1221" s="51"/>
      <c r="DC1221" s="51"/>
      <c r="DD1221" s="51"/>
    </row>
    <row r="1222" spans="73:108" ht="15" x14ac:dyDescent="0.25">
      <c r="BU1222" s="91"/>
      <c r="BV1222" s="177">
        <v>2007</v>
      </c>
      <c r="BW1222" s="177">
        <v>4</v>
      </c>
      <c r="BX1222" s="177" t="s">
        <v>318</v>
      </c>
      <c r="BY1222" s="177" t="s">
        <v>262</v>
      </c>
      <c r="BZ1222" s="177" t="s">
        <v>263</v>
      </c>
      <c r="CA1222" s="177">
        <v>72</v>
      </c>
      <c r="CB1222" s="177" t="s">
        <v>264</v>
      </c>
      <c r="CC1222" s="122">
        <v>-11.6</v>
      </c>
      <c r="CD1222" s="178" t="s">
        <v>212</v>
      </c>
      <c r="CE1222" s="177" t="s">
        <v>360</v>
      </c>
      <c r="CF1222" s="177" t="s">
        <v>360</v>
      </c>
      <c r="CG1222" s="83" t="s">
        <v>9</v>
      </c>
      <c r="CH1222" s="57"/>
      <c r="CV1222" s="51"/>
      <c r="CW1222" s="51"/>
      <c r="CX1222" s="51"/>
      <c r="CY1222" s="51"/>
      <c r="CZ1222" s="51"/>
      <c r="DA1222" s="51"/>
      <c r="DB1222" s="51"/>
      <c r="DC1222" s="51"/>
      <c r="DD1222" s="51"/>
    </row>
    <row r="1223" spans="73:108" ht="15" x14ac:dyDescent="0.25">
      <c r="BU1223" s="91"/>
      <c r="BV1223" s="177">
        <v>2007</v>
      </c>
      <c r="BW1223" s="177">
        <v>5</v>
      </c>
      <c r="BX1223" s="177" t="s">
        <v>318</v>
      </c>
      <c r="BY1223" s="177" t="s">
        <v>262</v>
      </c>
      <c r="BZ1223" s="177" t="s">
        <v>277</v>
      </c>
      <c r="CA1223" s="177">
        <v>2</v>
      </c>
      <c r="CB1223" s="177" t="s">
        <v>264</v>
      </c>
      <c r="CC1223" s="122">
        <v>-90.12</v>
      </c>
      <c r="CD1223" s="178" t="s">
        <v>211</v>
      </c>
      <c r="CE1223" s="177" t="s">
        <v>360</v>
      </c>
      <c r="CF1223" s="177" t="s">
        <v>360</v>
      </c>
      <c r="CG1223" s="83" t="s">
        <v>9</v>
      </c>
      <c r="CH1223" s="57"/>
      <c r="CV1223" s="51"/>
      <c r="CW1223" s="51"/>
      <c r="CX1223" s="51"/>
      <c r="CY1223" s="51"/>
      <c r="CZ1223" s="51"/>
      <c r="DA1223" s="51"/>
      <c r="DB1223" s="51"/>
      <c r="DC1223" s="51"/>
      <c r="DD1223" s="51"/>
    </row>
    <row r="1224" spans="73:108" ht="15" x14ac:dyDescent="0.25">
      <c r="BU1224" s="91"/>
      <c r="BV1224" s="177">
        <v>2007</v>
      </c>
      <c r="BW1224" s="177">
        <v>5</v>
      </c>
      <c r="BX1224" s="177" t="s">
        <v>318</v>
      </c>
      <c r="BY1224" s="177" t="s">
        <v>262</v>
      </c>
      <c r="BZ1224" s="177" t="s">
        <v>277</v>
      </c>
      <c r="CA1224" s="177">
        <v>72</v>
      </c>
      <c r="CB1224" s="177" t="s">
        <v>264</v>
      </c>
      <c r="CC1224" s="122">
        <v>-28.84</v>
      </c>
      <c r="CD1224" s="178" t="s">
        <v>212</v>
      </c>
      <c r="CE1224" s="177" t="s">
        <v>360</v>
      </c>
      <c r="CF1224" s="177" t="s">
        <v>360</v>
      </c>
      <c r="CG1224" s="83" t="s">
        <v>9</v>
      </c>
      <c r="CH1224" s="57"/>
      <c r="CV1224" s="51"/>
      <c r="CW1224" s="51"/>
      <c r="CX1224" s="51"/>
      <c r="CY1224" s="51"/>
      <c r="CZ1224" s="51"/>
      <c r="DA1224" s="51"/>
      <c r="DB1224" s="51"/>
      <c r="DC1224" s="51"/>
      <c r="DD1224" s="51"/>
    </row>
    <row r="1225" spans="73:108" ht="15" x14ac:dyDescent="0.25">
      <c r="BU1225" s="91"/>
      <c r="BV1225" s="177">
        <v>2007</v>
      </c>
      <c r="BW1225" s="177">
        <v>6</v>
      </c>
      <c r="BX1225" s="177" t="s">
        <v>318</v>
      </c>
      <c r="BY1225" s="177" t="s">
        <v>262</v>
      </c>
      <c r="BZ1225" s="177" t="s">
        <v>277</v>
      </c>
      <c r="CA1225" s="177">
        <v>2</v>
      </c>
      <c r="CB1225" s="177" t="s">
        <v>264</v>
      </c>
      <c r="CC1225" s="122">
        <v>-352.19</v>
      </c>
      <c r="CD1225" s="178" t="s">
        <v>42</v>
      </c>
      <c r="CE1225" s="177" t="s">
        <v>360</v>
      </c>
      <c r="CF1225" s="177" t="s">
        <v>360</v>
      </c>
      <c r="CG1225" s="83" t="s">
        <v>9</v>
      </c>
      <c r="CH1225" s="57"/>
      <c r="CV1225" s="51"/>
      <c r="CW1225" s="51"/>
      <c r="CX1225" s="51"/>
      <c r="CY1225" s="51"/>
      <c r="CZ1225" s="51"/>
      <c r="DA1225" s="51"/>
      <c r="DB1225" s="51"/>
      <c r="DC1225" s="51"/>
      <c r="DD1225" s="51"/>
    </row>
    <row r="1226" spans="73:108" ht="15" x14ac:dyDescent="0.25">
      <c r="BU1226" s="91"/>
      <c r="BV1226" s="177">
        <v>2007</v>
      </c>
      <c r="BW1226" s="177">
        <v>6</v>
      </c>
      <c r="BX1226" s="177" t="s">
        <v>318</v>
      </c>
      <c r="BY1226" s="177" t="s">
        <v>262</v>
      </c>
      <c r="BZ1226" s="177" t="s">
        <v>277</v>
      </c>
      <c r="CA1226" s="177">
        <v>72</v>
      </c>
      <c r="CB1226" s="177" t="s">
        <v>264</v>
      </c>
      <c r="CC1226" s="122">
        <v>-112.7</v>
      </c>
      <c r="CD1226" s="178" t="s">
        <v>46</v>
      </c>
      <c r="CE1226" s="177" t="s">
        <v>360</v>
      </c>
      <c r="CF1226" s="177" t="s">
        <v>360</v>
      </c>
      <c r="CG1226" s="83" t="s">
        <v>9</v>
      </c>
      <c r="CH1226" s="57"/>
      <c r="CV1226" s="51"/>
      <c r="CW1226" s="51"/>
      <c r="CX1226" s="51"/>
      <c r="CY1226" s="51"/>
      <c r="CZ1226" s="51"/>
      <c r="DA1226" s="51"/>
      <c r="DB1226" s="51"/>
      <c r="DC1226" s="51"/>
      <c r="DD1226" s="51"/>
    </row>
    <row r="1227" spans="73:108" ht="15" x14ac:dyDescent="0.25">
      <c r="BU1227" s="91"/>
      <c r="BV1227" s="177">
        <v>2007</v>
      </c>
      <c r="BW1227" s="177">
        <v>7</v>
      </c>
      <c r="BX1227" s="177" t="s">
        <v>318</v>
      </c>
      <c r="BY1227" s="177" t="s">
        <v>262</v>
      </c>
      <c r="BZ1227" s="177" t="s">
        <v>347</v>
      </c>
      <c r="CA1227" s="177">
        <v>2</v>
      </c>
      <c r="CB1227" s="177" t="s">
        <v>264</v>
      </c>
      <c r="CC1227" s="122">
        <v>-156.19</v>
      </c>
      <c r="CD1227" s="178" t="s">
        <v>211</v>
      </c>
      <c r="CE1227" s="177" t="s">
        <v>360</v>
      </c>
      <c r="CF1227" s="177" t="s">
        <v>360</v>
      </c>
      <c r="CG1227" s="83" t="s">
        <v>9</v>
      </c>
      <c r="CH1227" s="57"/>
      <c r="CV1227" s="51"/>
      <c r="CW1227" s="51"/>
      <c r="CX1227" s="51"/>
      <c r="CY1227" s="51"/>
      <c r="CZ1227" s="51"/>
      <c r="DA1227" s="51"/>
      <c r="DB1227" s="51"/>
      <c r="DC1227" s="51"/>
      <c r="DD1227" s="51"/>
    </row>
    <row r="1228" spans="73:108" ht="15" x14ac:dyDescent="0.25">
      <c r="BU1228" s="91"/>
      <c r="BV1228" s="177">
        <v>2007</v>
      </c>
      <c r="BW1228" s="177">
        <v>7</v>
      </c>
      <c r="BX1228" s="177" t="s">
        <v>318</v>
      </c>
      <c r="BY1228" s="177" t="s">
        <v>262</v>
      </c>
      <c r="BZ1228" s="177" t="s">
        <v>347</v>
      </c>
      <c r="CA1228" s="177">
        <v>72</v>
      </c>
      <c r="CB1228" s="177" t="s">
        <v>264</v>
      </c>
      <c r="CC1228" s="122">
        <v>-49.98</v>
      </c>
      <c r="CD1228" s="178" t="s">
        <v>212</v>
      </c>
      <c r="CE1228" s="177" t="s">
        <v>360</v>
      </c>
      <c r="CF1228" s="177" t="s">
        <v>360</v>
      </c>
      <c r="CG1228" s="83" t="s">
        <v>9</v>
      </c>
      <c r="CH1228" s="57"/>
      <c r="CV1228" s="51"/>
      <c r="CW1228" s="51"/>
      <c r="CX1228" s="51"/>
      <c r="CY1228" s="51"/>
      <c r="CZ1228" s="51"/>
      <c r="DA1228" s="51"/>
      <c r="DB1228" s="51"/>
      <c r="DC1228" s="51"/>
      <c r="DD1228" s="51"/>
    </row>
    <row r="1229" spans="73:108" ht="15" x14ac:dyDescent="0.25">
      <c r="BU1229" s="91"/>
      <c r="BV1229" s="177">
        <v>2007</v>
      </c>
      <c r="BW1229" s="177">
        <v>8</v>
      </c>
      <c r="BX1229" s="177" t="s">
        <v>318</v>
      </c>
      <c r="BY1229" s="177" t="s">
        <v>262</v>
      </c>
      <c r="BZ1229" s="177" t="s">
        <v>347</v>
      </c>
      <c r="CA1229" s="177">
        <v>2</v>
      </c>
      <c r="CB1229" s="177" t="s">
        <v>264</v>
      </c>
      <c r="CC1229" s="122">
        <v>-221.88</v>
      </c>
      <c r="CD1229" s="178" t="s">
        <v>211</v>
      </c>
      <c r="CE1229" s="177" t="s">
        <v>360</v>
      </c>
      <c r="CF1229" s="177" t="s">
        <v>360</v>
      </c>
      <c r="CG1229" s="83" t="s">
        <v>9</v>
      </c>
      <c r="CH1229" s="57"/>
      <c r="CV1229" s="51"/>
      <c r="CW1229" s="51"/>
      <c r="CX1229" s="51"/>
      <c r="CY1229" s="51"/>
      <c r="CZ1229" s="51"/>
      <c r="DA1229" s="51"/>
      <c r="DB1229" s="51"/>
      <c r="DC1229" s="51"/>
      <c r="DD1229" s="51"/>
    </row>
    <row r="1230" spans="73:108" ht="15" x14ac:dyDescent="0.25">
      <c r="BU1230" s="91"/>
      <c r="BV1230" s="177">
        <v>2007</v>
      </c>
      <c r="BW1230" s="177">
        <v>8</v>
      </c>
      <c r="BX1230" s="177" t="s">
        <v>318</v>
      </c>
      <c r="BY1230" s="177" t="s">
        <v>262</v>
      </c>
      <c r="BZ1230" s="177" t="s">
        <v>347</v>
      </c>
      <c r="CA1230" s="177">
        <v>72</v>
      </c>
      <c r="CB1230" s="177" t="s">
        <v>264</v>
      </c>
      <c r="CC1230" s="122">
        <v>-71</v>
      </c>
      <c r="CD1230" s="178" t="s">
        <v>212</v>
      </c>
      <c r="CE1230" s="177" t="s">
        <v>360</v>
      </c>
      <c r="CF1230" s="177" t="s">
        <v>360</v>
      </c>
      <c r="CG1230" s="83" t="s">
        <v>9</v>
      </c>
      <c r="CH1230" s="57"/>
      <c r="CV1230" s="51"/>
      <c r="CW1230" s="51"/>
      <c r="CX1230" s="51"/>
      <c r="CY1230" s="51"/>
      <c r="CZ1230" s="51"/>
      <c r="DA1230" s="51"/>
      <c r="DB1230" s="51"/>
      <c r="DC1230" s="51"/>
      <c r="DD1230" s="51"/>
    </row>
    <row r="1231" spans="73:108" ht="15" x14ac:dyDescent="0.25">
      <c r="BU1231" s="91"/>
      <c r="BV1231" s="177">
        <v>2010</v>
      </c>
      <c r="BW1231" s="177">
        <v>1</v>
      </c>
      <c r="BX1231" s="177" t="s">
        <v>1523</v>
      </c>
      <c r="BY1231" s="177" t="s">
        <v>262</v>
      </c>
      <c r="BZ1231" s="177" t="s">
        <v>277</v>
      </c>
      <c r="CA1231" s="177">
        <v>0</v>
      </c>
      <c r="CB1231" s="177" t="s">
        <v>264</v>
      </c>
      <c r="CC1231" s="122">
        <v>4.91</v>
      </c>
      <c r="CD1231" s="178" t="s">
        <v>192</v>
      </c>
      <c r="CE1231" s="177" t="s">
        <v>282</v>
      </c>
      <c r="CF1231" s="177" t="s">
        <v>282</v>
      </c>
      <c r="CG1231" s="83" t="s">
        <v>9</v>
      </c>
      <c r="CH1231" s="57"/>
      <c r="CV1231" s="51"/>
      <c r="CW1231" s="51"/>
      <c r="CX1231" s="51"/>
      <c r="CY1231" s="51"/>
      <c r="CZ1231" s="51"/>
      <c r="DA1231" s="51"/>
      <c r="DB1231" s="51"/>
      <c r="DC1231" s="51"/>
      <c r="DD1231" s="51"/>
    </row>
    <row r="1232" spans="73:108" ht="15" x14ac:dyDescent="0.25">
      <c r="BU1232" s="91"/>
      <c r="BV1232" s="177">
        <v>2010</v>
      </c>
      <c r="BW1232" s="177">
        <v>1</v>
      </c>
      <c r="BX1232" s="177" t="s">
        <v>1523</v>
      </c>
      <c r="BY1232" s="177" t="s">
        <v>262</v>
      </c>
      <c r="BZ1232" s="177" t="s">
        <v>277</v>
      </c>
      <c r="CA1232" s="177">
        <v>70</v>
      </c>
      <c r="CB1232" s="177" t="s">
        <v>264</v>
      </c>
      <c r="CC1232" s="122">
        <v>1.87</v>
      </c>
      <c r="CD1232" s="178" t="s">
        <v>194</v>
      </c>
      <c r="CE1232" s="177" t="s">
        <v>282</v>
      </c>
      <c r="CF1232" s="177" t="s">
        <v>282</v>
      </c>
      <c r="CG1232" s="83" t="s">
        <v>9</v>
      </c>
      <c r="CH1232" s="57"/>
      <c r="CV1232" s="51"/>
      <c r="CW1232" s="51"/>
      <c r="CX1232" s="51"/>
      <c r="CY1232" s="51"/>
      <c r="CZ1232" s="51"/>
      <c r="DA1232" s="51"/>
      <c r="DB1232" s="51"/>
      <c r="DC1232" s="51"/>
      <c r="DD1232" s="51"/>
    </row>
    <row r="1233" spans="73:108" ht="15" x14ac:dyDescent="0.25">
      <c r="BU1233" s="91"/>
      <c r="BV1233" s="177">
        <v>2010</v>
      </c>
      <c r="BW1233" s="177">
        <v>2</v>
      </c>
      <c r="BX1233" s="177" t="s">
        <v>1523</v>
      </c>
      <c r="BY1233" s="177" t="s">
        <v>262</v>
      </c>
      <c r="BZ1233" s="177" t="s">
        <v>277</v>
      </c>
      <c r="CA1233" s="177">
        <v>0</v>
      </c>
      <c r="CB1233" s="177" t="s">
        <v>264</v>
      </c>
      <c r="CC1233" s="122">
        <v>0.15</v>
      </c>
      <c r="CD1233" s="178" t="s">
        <v>192</v>
      </c>
      <c r="CE1233" s="177" t="s">
        <v>282</v>
      </c>
      <c r="CF1233" s="177" t="s">
        <v>282</v>
      </c>
      <c r="CG1233" s="83" t="s">
        <v>9</v>
      </c>
      <c r="CH1233" s="57"/>
      <c r="CV1233" s="51"/>
      <c r="CW1233" s="51"/>
      <c r="CX1233" s="51"/>
      <c r="CY1233" s="51"/>
      <c r="CZ1233" s="51"/>
      <c r="DA1233" s="51"/>
      <c r="DB1233" s="51"/>
      <c r="DC1233" s="51"/>
      <c r="DD1233" s="51"/>
    </row>
    <row r="1234" spans="73:108" ht="15" x14ac:dyDescent="0.25">
      <c r="BU1234" s="91"/>
      <c r="BV1234" s="177">
        <v>2010</v>
      </c>
      <c r="BW1234" s="177">
        <v>2</v>
      </c>
      <c r="BX1234" s="177" t="s">
        <v>1523</v>
      </c>
      <c r="BY1234" s="177" t="s">
        <v>262</v>
      </c>
      <c r="BZ1234" s="177" t="s">
        <v>277</v>
      </c>
      <c r="CA1234" s="177">
        <v>70</v>
      </c>
      <c r="CB1234" s="177" t="s">
        <v>264</v>
      </c>
      <c r="CC1234" s="122">
        <v>0.06</v>
      </c>
      <c r="CD1234" s="178" t="s">
        <v>194</v>
      </c>
      <c r="CE1234" s="177" t="s">
        <v>282</v>
      </c>
      <c r="CF1234" s="177" t="s">
        <v>282</v>
      </c>
      <c r="CG1234" s="83" t="s">
        <v>9</v>
      </c>
      <c r="CH1234" s="57"/>
      <c r="CV1234" s="51"/>
      <c r="CW1234" s="51"/>
      <c r="CX1234" s="51"/>
      <c r="CY1234" s="51"/>
      <c r="CZ1234" s="51"/>
      <c r="DA1234" s="51"/>
      <c r="DB1234" s="51"/>
      <c r="DC1234" s="51"/>
      <c r="DD1234" s="51"/>
    </row>
    <row r="1235" spans="73:108" ht="15" x14ac:dyDescent="0.25">
      <c r="BU1235" s="91"/>
      <c r="BV1235" s="177">
        <v>2010</v>
      </c>
      <c r="BW1235" s="177">
        <v>5</v>
      </c>
      <c r="BX1235" s="177" t="s">
        <v>1523</v>
      </c>
      <c r="BY1235" s="177" t="s">
        <v>262</v>
      </c>
      <c r="BZ1235" s="177" t="s">
        <v>277</v>
      </c>
      <c r="CA1235" s="177">
        <v>0</v>
      </c>
      <c r="CB1235" s="177" t="s">
        <v>264</v>
      </c>
      <c r="CC1235" s="122">
        <v>90.98</v>
      </c>
      <c r="CD1235" s="178" t="s">
        <v>192</v>
      </c>
      <c r="CE1235" s="177" t="s">
        <v>282</v>
      </c>
      <c r="CF1235" s="177" t="s">
        <v>282</v>
      </c>
      <c r="CG1235" s="83" t="s">
        <v>9</v>
      </c>
      <c r="CH1235" s="57"/>
      <c r="CV1235" s="51"/>
      <c r="CW1235" s="51"/>
      <c r="CX1235" s="51"/>
      <c r="CY1235" s="51"/>
      <c r="CZ1235" s="51"/>
      <c r="DA1235" s="51"/>
      <c r="DB1235" s="51"/>
      <c r="DC1235" s="51"/>
      <c r="DD1235" s="51"/>
    </row>
    <row r="1236" spans="73:108" ht="15" x14ac:dyDescent="0.25">
      <c r="BU1236" s="91"/>
      <c r="BV1236" s="177">
        <v>2010</v>
      </c>
      <c r="BW1236" s="177">
        <v>5</v>
      </c>
      <c r="BX1236" s="177" t="s">
        <v>1523</v>
      </c>
      <c r="BY1236" s="177" t="s">
        <v>262</v>
      </c>
      <c r="BZ1236" s="177" t="s">
        <v>277</v>
      </c>
      <c r="CA1236" s="177">
        <v>70</v>
      </c>
      <c r="CB1236" s="177" t="s">
        <v>264</v>
      </c>
      <c r="CC1236" s="122">
        <v>34.57</v>
      </c>
      <c r="CD1236" s="178" t="s">
        <v>194</v>
      </c>
      <c r="CE1236" s="177" t="s">
        <v>282</v>
      </c>
      <c r="CF1236" s="177" t="s">
        <v>282</v>
      </c>
      <c r="CG1236" s="83" t="s">
        <v>9</v>
      </c>
      <c r="CH1236" s="57"/>
      <c r="CV1236" s="51"/>
      <c r="CW1236" s="51"/>
      <c r="CX1236" s="51"/>
      <c r="CY1236" s="51"/>
      <c r="CZ1236" s="51"/>
      <c r="DA1236" s="51"/>
      <c r="DB1236" s="51"/>
      <c r="DC1236" s="51"/>
      <c r="DD1236" s="51"/>
    </row>
    <row r="1237" spans="73:108" ht="15" x14ac:dyDescent="0.25">
      <c r="BU1237" s="91"/>
      <c r="BV1237" s="177">
        <v>2010</v>
      </c>
      <c r="BW1237" s="177">
        <v>6</v>
      </c>
      <c r="BX1237" s="177" t="s">
        <v>1523</v>
      </c>
      <c r="BY1237" s="177" t="s">
        <v>262</v>
      </c>
      <c r="BZ1237" s="177" t="s">
        <v>277</v>
      </c>
      <c r="CA1237" s="177">
        <v>0</v>
      </c>
      <c r="CB1237" s="177" t="s">
        <v>264</v>
      </c>
      <c r="CC1237" s="122">
        <v>168.04</v>
      </c>
      <c r="CD1237" s="178" t="s">
        <v>192</v>
      </c>
      <c r="CE1237" s="177" t="s">
        <v>282</v>
      </c>
      <c r="CF1237" s="177" t="s">
        <v>282</v>
      </c>
      <c r="CG1237" s="83" t="s">
        <v>9</v>
      </c>
      <c r="CH1237" s="57"/>
      <c r="CV1237" s="51"/>
      <c r="CW1237" s="51"/>
      <c r="CX1237" s="51"/>
      <c r="CY1237" s="51"/>
      <c r="CZ1237" s="51"/>
      <c r="DA1237" s="51"/>
      <c r="DB1237" s="51"/>
      <c r="DC1237" s="51"/>
      <c r="DD1237" s="51"/>
    </row>
    <row r="1238" spans="73:108" ht="15" x14ac:dyDescent="0.25">
      <c r="BU1238" s="91"/>
      <c r="BV1238" s="177">
        <v>2010</v>
      </c>
      <c r="BW1238" s="177">
        <v>6</v>
      </c>
      <c r="BX1238" s="177" t="s">
        <v>1523</v>
      </c>
      <c r="BY1238" s="177" t="s">
        <v>262</v>
      </c>
      <c r="BZ1238" s="177" t="s">
        <v>277</v>
      </c>
      <c r="CA1238" s="177">
        <v>70</v>
      </c>
      <c r="CB1238" s="177" t="s">
        <v>264</v>
      </c>
      <c r="CC1238" s="122">
        <v>63.86</v>
      </c>
      <c r="CD1238" s="178" t="s">
        <v>194</v>
      </c>
      <c r="CE1238" s="177" t="s">
        <v>282</v>
      </c>
      <c r="CF1238" s="177" t="s">
        <v>282</v>
      </c>
      <c r="CG1238" s="83" t="s">
        <v>9</v>
      </c>
      <c r="CH1238" s="57"/>
      <c r="CV1238" s="51"/>
      <c r="CW1238" s="51"/>
      <c r="CX1238" s="51"/>
      <c r="CY1238" s="51"/>
      <c r="CZ1238" s="51"/>
      <c r="DA1238" s="51"/>
      <c r="DB1238" s="51"/>
      <c r="DC1238" s="51"/>
      <c r="DD1238" s="51"/>
    </row>
    <row r="1239" spans="73:108" ht="15" x14ac:dyDescent="0.25">
      <c r="BU1239" s="91"/>
      <c r="BV1239" s="177">
        <v>2010</v>
      </c>
      <c r="BW1239" s="177">
        <v>9</v>
      </c>
      <c r="BX1239" s="177" t="s">
        <v>1523</v>
      </c>
      <c r="BY1239" s="177" t="s">
        <v>262</v>
      </c>
      <c r="BZ1239" s="177" t="s">
        <v>277</v>
      </c>
      <c r="CA1239" s="177">
        <v>0</v>
      </c>
      <c r="CB1239" s="177" t="s">
        <v>264</v>
      </c>
      <c r="CC1239" s="122">
        <v>99.32</v>
      </c>
      <c r="CD1239" s="178" t="s">
        <v>192</v>
      </c>
      <c r="CE1239" s="177" t="s">
        <v>282</v>
      </c>
      <c r="CF1239" s="177" t="s">
        <v>282</v>
      </c>
      <c r="CG1239" s="83" t="s">
        <v>9</v>
      </c>
      <c r="CH1239" s="57"/>
      <c r="CV1239" s="51"/>
      <c r="CW1239" s="51"/>
      <c r="CX1239" s="51"/>
      <c r="CY1239" s="51"/>
      <c r="CZ1239" s="51"/>
      <c r="DA1239" s="51"/>
      <c r="DB1239" s="51"/>
      <c r="DC1239" s="51"/>
      <c r="DD1239" s="51"/>
    </row>
    <row r="1240" spans="73:108" ht="15" x14ac:dyDescent="0.25">
      <c r="BU1240" s="91"/>
      <c r="BV1240" s="177">
        <v>2010</v>
      </c>
      <c r="BW1240" s="177">
        <v>9</v>
      </c>
      <c r="BX1240" s="177" t="s">
        <v>1523</v>
      </c>
      <c r="BY1240" s="177" t="s">
        <v>262</v>
      </c>
      <c r="BZ1240" s="177" t="s">
        <v>277</v>
      </c>
      <c r="CA1240" s="177">
        <v>70</v>
      </c>
      <c r="CB1240" s="177" t="s">
        <v>264</v>
      </c>
      <c r="CC1240" s="122">
        <v>37.74</v>
      </c>
      <c r="CD1240" s="178" t="s">
        <v>194</v>
      </c>
      <c r="CE1240" s="177" t="s">
        <v>282</v>
      </c>
      <c r="CF1240" s="177" t="s">
        <v>282</v>
      </c>
      <c r="CG1240" s="83" t="s">
        <v>9</v>
      </c>
      <c r="CH1240" s="57"/>
      <c r="CV1240" s="51"/>
      <c r="CW1240" s="51"/>
      <c r="CX1240" s="51"/>
      <c r="CY1240" s="51"/>
      <c r="CZ1240" s="51"/>
      <c r="DA1240" s="51"/>
      <c r="DB1240" s="51"/>
      <c r="DC1240" s="51"/>
      <c r="DD1240" s="51"/>
    </row>
    <row r="1241" spans="73:108" ht="15" x14ac:dyDescent="0.25">
      <c r="BU1241" s="91"/>
      <c r="BV1241" s="177">
        <v>2010</v>
      </c>
      <c r="BW1241" s="177">
        <v>2</v>
      </c>
      <c r="BX1241" s="177" t="s">
        <v>1546</v>
      </c>
      <c r="BY1241" s="177" t="s">
        <v>262</v>
      </c>
      <c r="BZ1241" s="177" t="s">
        <v>277</v>
      </c>
      <c r="CA1241" s="177">
        <v>0</v>
      </c>
      <c r="CB1241" s="177" t="s">
        <v>264</v>
      </c>
      <c r="CC1241" s="122">
        <v>35.42</v>
      </c>
      <c r="CD1241" s="178" t="s">
        <v>192</v>
      </c>
      <c r="CE1241" s="177" t="s">
        <v>282</v>
      </c>
      <c r="CF1241" s="177" t="s">
        <v>282</v>
      </c>
      <c r="CG1241" s="83" t="s">
        <v>9</v>
      </c>
      <c r="CH1241" s="57"/>
      <c r="CV1241" s="51"/>
      <c r="CW1241" s="51"/>
      <c r="CX1241" s="51"/>
      <c r="CY1241" s="51"/>
      <c r="CZ1241" s="51"/>
      <c r="DA1241" s="51"/>
      <c r="DB1241" s="51"/>
      <c r="DC1241" s="51"/>
      <c r="DD1241" s="51"/>
    </row>
    <row r="1242" spans="73:108" ht="15" x14ac:dyDescent="0.25">
      <c r="BU1242" s="91"/>
      <c r="BV1242" s="177">
        <v>2010</v>
      </c>
      <c r="BW1242" s="177">
        <v>2</v>
      </c>
      <c r="BX1242" s="177" t="s">
        <v>1546</v>
      </c>
      <c r="BY1242" s="177" t="s">
        <v>262</v>
      </c>
      <c r="BZ1242" s="177" t="s">
        <v>277</v>
      </c>
      <c r="CA1242" s="177">
        <v>70</v>
      </c>
      <c r="CB1242" s="177" t="s">
        <v>264</v>
      </c>
      <c r="CC1242" s="122">
        <v>13.46</v>
      </c>
      <c r="CD1242" s="178" t="s">
        <v>194</v>
      </c>
      <c r="CE1242" s="177" t="s">
        <v>282</v>
      </c>
      <c r="CF1242" s="177" t="s">
        <v>282</v>
      </c>
      <c r="CG1242" s="83" t="s">
        <v>9</v>
      </c>
      <c r="CH1242" s="57"/>
      <c r="CV1242" s="51"/>
      <c r="CW1242" s="51"/>
      <c r="CX1242" s="51"/>
      <c r="CY1242" s="51"/>
      <c r="CZ1242" s="51"/>
      <c r="DA1242" s="51"/>
      <c r="DB1242" s="51"/>
      <c r="DC1242" s="51"/>
      <c r="DD1242" s="51"/>
    </row>
    <row r="1243" spans="73:108" ht="15" x14ac:dyDescent="0.25">
      <c r="BU1243" s="91"/>
      <c r="BV1243" s="177">
        <v>2010</v>
      </c>
      <c r="BW1243" s="177">
        <v>3</v>
      </c>
      <c r="BX1243" s="177" t="s">
        <v>1546</v>
      </c>
      <c r="BY1243" s="177" t="s">
        <v>262</v>
      </c>
      <c r="BZ1243" s="177" t="s">
        <v>277</v>
      </c>
      <c r="CA1243" s="177">
        <v>0</v>
      </c>
      <c r="CB1243" s="177" t="s">
        <v>264</v>
      </c>
      <c r="CC1243" s="122">
        <v>104.62</v>
      </c>
      <c r="CD1243" s="178" t="s">
        <v>192</v>
      </c>
      <c r="CE1243" s="177" t="s">
        <v>282</v>
      </c>
      <c r="CF1243" s="177" t="s">
        <v>282</v>
      </c>
      <c r="CG1243" s="83" t="s">
        <v>9</v>
      </c>
      <c r="CH1243" s="57"/>
      <c r="CV1243" s="51"/>
      <c r="CW1243" s="51"/>
      <c r="CX1243" s="51"/>
      <c r="CY1243" s="51"/>
      <c r="CZ1243" s="51"/>
      <c r="DA1243" s="51"/>
      <c r="DB1243" s="51"/>
      <c r="DC1243" s="51"/>
      <c r="DD1243" s="51"/>
    </row>
    <row r="1244" spans="73:108" ht="15" x14ac:dyDescent="0.25">
      <c r="BU1244" s="91"/>
      <c r="BV1244" s="177">
        <v>2010</v>
      </c>
      <c r="BW1244" s="177">
        <v>3</v>
      </c>
      <c r="BX1244" s="177" t="s">
        <v>1546</v>
      </c>
      <c r="BY1244" s="177" t="s">
        <v>262</v>
      </c>
      <c r="BZ1244" s="177" t="s">
        <v>277</v>
      </c>
      <c r="CA1244" s="177">
        <v>70</v>
      </c>
      <c r="CB1244" s="177" t="s">
        <v>264</v>
      </c>
      <c r="CC1244" s="122">
        <v>39.76</v>
      </c>
      <c r="CD1244" s="178" t="s">
        <v>194</v>
      </c>
      <c r="CE1244" s="177" t="s">
        <v>282</v>
      </c>
      <c r="CF1244" s="177" t="s">
        <v>282</v>
      </c>
      <c r="CG1244" s="83" t="s">
        <v>9</v>
      </c>
      <c r="CH1244" s="57"/>
      <c r="CV1244" s="51"/>
      <c r="CW1244" s="51"/>
      <c r="CX1244" s="51"/>
      <c r="CY1244" s="51"/>
      <c r="CZ1244" s="51"/>
      <c r="DA1244" s="51"/>
      <c r="DB1244" s="51"/>
      <c r="DC1244" s="51"/>
      <c r="DD1244" s="51"/>
    </row>
    <row r="1245" spans="73:108" ht="15" x14ac:dyDescent="0.25">
      <c r="BU1245" s="91"/>
      <c r="BV1245" s="177">
        <v>2010</v>
      </c>
      <c r="BW1245" s="177">
        <v>4</v>
      </c>
      <c r="BX1245" s="177" t="s">
        <v>1546</v>
      </c>
      <c r="BY1245" s="177" t="s">
        <v>262</v>
      </c>
      <c r="BZ1245" s="177" t="s">
        <v>277</v>
      </c>
      <c r="CA1245" s="177">
        <v>0</v>
      </c>
      <c r="CB1245" s="177" t="s">
        <v>264</v>
      </c>
      <c r="CC1245" s="122">
        <v>299.60000000000002</v>
      </c>
      <c r="CD1245" s="178" t="s">
        <v>192</v>
      </c>
      <c r="CE1245" s="177" t="s">
        <v>282</v>
      </c>
      <c r="CF1245" s="177" t="s">
        <v>282</v>
      </c>
      <c r="CG1245" s="83" t="s">
        <v>9</v>
      </c>
      <c r="CH1245" s="57"/>
      <c r="CV1245" s="51"/>
      <c r="CW1245" s="51"/>
      <c r="CX1245" s="51"/>
      <c r="CY1245" s="51"/>
      <c r="CZ1245" s="51"/>
      <c r="DA1245" s="51"/>
      <c r="DB1245" s="51"/>
      <c r="DC1245" s="51"/>
      <c r="DD1245" s="51"/>
    </row>
    <row r="1246" spans="73:108" ht="15" x14ac:dyDescent="0.25">
      <c r="BU1246" s="91"/>
      <c r="BV1246" s="177">
        <v>2010</v>
      </c>
      <c r="BW1246" s="177">
        <v>4</v>
      </c>
      <c r="BX1246" s="177" t="s">
        <v>1546</v>
      </c>
      <c r="BY1246" s="177" t="s">
        <v>262</v>
      </c>
      <c r="BZ1246" s="177" t="s">
        <v>277</v>
      </c>
      <c r="CA1246" s="177">
        <v>70</v>
      </c>
      <c r="CB1246" s="177" t="s">
        <v>264</v>
      </c>
      <c r="CC1246" s="122">
        <v>113.85</v>
      </c>
      <c r="CD1246" s="178" t="s">
        <v>194</v>
      </c>
      <c r="CE1246" s="177" t="s">
        <v>282</v>
      </c>
      <c r="CF1246" s="177" t="s">
        <v>282</v>
      </c>
      <c r="CG1246" s="83" t="s">
        <v>9</v>
      </c>
      <c r="CH1246" s="57"/>
      <c r="CV1246" s="51"/>
      <c r="CW1246" s="51"/>
      <c r="CX1246" s="51"/>
      <c r="CY1246" s="51"/>
      <c r="CZ1246" s="51"/>
      <c r="DA1246" s="51"/>
      <c r="DB1246" s="51"/>
      <c r="DC1246" s="51"/>
      <c r="DD1246" s="51"/>
    </row>
    <row r="1247" spans="73:108" ht="15" x14ac:dyDescent="0.25">
      <c r="BU1247" s="91"/>
      <c r="BV1247" s="177">
        <v>2010</v>
      </c>
      <c r="BW1247" s="177">
        <v>5</v>
      </c>
      <c r="BX1247" s="177" t="s">
        <v>1546</v>
      </c>
      <c r="BY1247" s="177" t="s">
        <v>262</v>
      </c>
      <c r="BZ1247" s="177" t="s">
        <v>277</v>
      </c>
      <c r="CA1247" s="177">
        <v>0</v>
      </c>
      <c r="CB1247" s="177" t="s">
        <v>264</v>
      </c>
      <c r="CC1247" s="122">
        <v>296.08</v>
      </c>
      <c r="CD1247" s="178" t="s">
        <v>192</v>
      </c>
      <c r="CE1247" s="177" t="s">
        <v>282</v>
      </c>
      <c r="CF1247" s="177" t="s">
        <v>282</v>
      </c>
      <c r="CG1247" s="83" t="s">
        <v>9</v>
      </c>
      <c r="CH1247" s="57"/>
      <c r="CV1247" s="51"/>
      <c r="CW1247" s="51"/>
      <c r="CX1247" s="51"/>
      <c r="CY1247" s="51"/>
      <c r="CZ1247" s="51"/>
      <c r="DA1247" s="51"/>
      <c r="DB1247" s="51"/>
      <c r="DC1247" s="51"/>
      <c r="DD1247" s="51"/>
    </row>
    <row r="1248" spans="73:108" ht="15" x14ac:dyDescent="0.25">
      <c r="BU1248" s="91"/>
      <c r="BV1248" s="177">
        <v>2010</v>
      </c>
      <c r="BW1248" s="177">
        <v>5</v>
      </c>
      <c r="BX1248" s="177" t="s">
        <v>1546</v>
      </c>
      <c r="BY1248" s="177" t="s">
        <v>262</v>
      </c>
      <c r="BZ1248" s="177" t="s">
        <v>277</v>
      </c>
      <c r="CA1248" s="177">
        <v>70</v>
      </c>
      <c r="CB1248" s="177" t="s">
        <v>264</v>
      </c>
      <c r="CC1248" s="122">
        <v>112.51</v>
      </c>
      <c r="CD1248" s="178" t="s">
        <v>194</v>
      </c>
      <c r="CE1248" s="177" t="s">
        <v>282</v>
      </c>
      <c r="CF1248" s="177" t="s">
        <v>282</v>
      </c>
      <c r="CG1248" s="83" t="s">
        <v>9</v>
      </c>
      <c r="CH1248" s="57"/>
      <c r="CV1248" s="51"/>
      <c r="CW1248" s="51"/>
      <c r="CX1248" s="51"/>
      <c r="CY1248" s="51"/>
      <c r="CZ1248" s="51"/>
      <c r="DA1248" s="51"/>
      <c r="DB1248" s="51"/>
      <c r="DC1248" s="51"/>
      <c r="DD1248" s="51"/>
    </row>
    <row r="1249" spans="73:108" ht="15" x14ac:dyDescent="0.25">
      <c r="BU1249" s="91"/>
      <c r="BV1249" s="177">
        <v>2010</v>
      </c>
      <c r="BW1249" s="177">
        <v>6</v>
      </c>
      <c r="BX1249" s="177" t="s">
        <v>1546</v>
      </c>
      <c r="BY1249" s="177" t="s">
        <v>262</v>
      </c>
      <c r="BZ1249" s="177" t="s">
        <v>277</v>
      </c>
      <c r="CA1249" s="177">
        <v>0</v>
      </c>
      <c r="CB1249" s="177" t="s">
        <v>264</v>
      </c>
      <c r="CC1249" s="122">
        <v>347.31</v>
      </c>
      <c r="CD1249" s="178" t="s">
        <v>192</v>
      </c>
      <c r="CE1249" s="177" t="s">
        <v>282</v>
      </c>
      <c r="CF1249" s="177" t="s">
        <v>282</v>
      </c>
      <c r="CG1249" s="83" t="s">
        <v>9</v>
      </c>
      <c r="CH1249" s="57"/>
      <c r="CV1249" s="51"/>
      <c r="CW1249" s="51"/>
      <c r="CX1249" s="51"/>
      <c r="CY1249" s="51"/>
      <c r="CZ1249" s="51"/>
      <c r="DA1249" s="51"/>
      <c r="DB1249" s="51"/>
      <c r="DC1249" s="51"/>
      <c r="DD1249" s="51"/>
    </row>
    <row r="1250" spans="73:108" ht="15" x14ac:dyDescent="0.25">
      <c r="BU1250" s="91"/>
      <c r="BV1250" s="177">
        <v>2010</v>
      </c>
      <c r="BW1250" s="177">
        <v>6</v>
      </c>
      <c r="BX1250" s="177" t="s">
        <v>1546</v>
      </c>
      <c r="BY1250" s="177" t="s">
        <v>262</v>
      </c>
      <c r="BZ1250" s="177" t="s">
        <v>277</v>
      </c>
      <c r="CA1250" s="177">
        <v>70</v>
      </c>
      <c r="CB1250" s="177" t="s">
        <v>264</v>
      </c>
      <c r="CC1250" s="122">
        <v>131.97999999999999</v>
      </c>
      <c r="CD1250" s="178" t="s">
        <v>194</v>
      </c>
      <c r="CE1250" s="177" t="s">
        <v>282</v>
      </c>
      <c r="CF1250" s="177" t="s">
        <v>282</v>
      </c>
      <c r="CG1250" s="83" t="s">
        <v>9</v>
      </c>
      <c r="CH1250" s="57"/>
      <c r="CV1250" s="51"/>
      <c r="CW1250" s="51"/>
      <c r="CX1250" s="51"/>
      <c r="CY1250" s="51"/>
      <c r="CZ1250" s="51"/>
      <c r="DA1250" s="51"/>
      <c r="DB1250" s="51"/>
      <c r="DC1250" s="51"/>
      <c r="DD1250" s="51"/>
    </row>
    <row r="1251" spans="73:108" ht="15" x14ac:dyDescent="0.25">
      <c r="BU1251" s="91"/>
      <c r="BV1251" s="177">
        <v>2010</v>
      </c>
      <c r="BW1251" s="177">
        <v>7</v>
      </c>
      <c r="BX1251" s="177" t="s">
        <v>1546</v>
      </c>
      <c r="BY1251" s="177" t="s">
        <v>262</v>
      </c>
      <c r="BZ1251" s="177" t="s">
        <v>277</v>
      </c>
      <c r="CA1251" s="177">
        <v>0</v>
      </c>
      <c r="CB1251" s="177" t="s">
        <v>264</v>
      </c>
      <c r="CC1251" s="122">
        <v>1.1299999999999999</v>
      </c>
      <c r="CD1251" s="178" t="s">
        <v>192</v>
      </c>
      <c r="CE1251" s="177" t="s">
        <v>282</v>
      </c>
      <c r="CF1251" s="177" t="s">
        <v>282</v>
      </c>
      <c r="CG1251" s="83" t="s">
        <v>9</v>
      </c>
      <c r="CH1251" s="57"/>
      <c r="CV1251" s="51"/>
      <c r="CW1251" s="51"/>
      <c r="CX1251" s="51"/>
      <c r="CY1251" s="51"/>
      <c r="CZ1251" s="51"/>
      <c r="DA1251" s="51"/>
      <c r="DB1251" s="51"/>
      <c r="DC1251" s="51"/>
      <c r="DD1251" s="51"/>
    </row>
    <row r="1252" spans="73:108" ht="15" x14ac:dyDescent="0.25">
      <c r="BU1252" s="91"/>
      <c r="BV1252" s="177">
        <v>2010</v>
      </c>
      <c r="BW1252" s="177">
        <v>7</v>
      </c>
      <c r="BX1252" s="177" t="s">
        <v>1546</v>
      </c>
      <c r="BY1252" s="177" t="s">
        <v>262</v>
      </c>
      <c r="BZ1252" s="177" t="s">
        <v>277</v>
      </c>
      <c r="CA1252" s="177">
        <v>70</v>
      </c>
      <c r="CB1252" s="177" t="s">
        <v>264</v>
      </c>
      <c r="CC1252" s="122">
        <v>0.43</v>
      </c>
      <c r="CD1252" s="178" t="s">
        <v>194</v>
      </c>
      <c r="CE1252" s="177" t="s">
        <v>282</v>
      </c>
      <c r="CF1252" s="177" t="s">
        <v>282</v>
      </c>
      <c r="CG1252" s="83" t="s">
        <v>9</v>
      </c>
      <c r="CH1252" s="57"/>
      <c r="CV1252" s="51"/>
      <c r="CW1252" s="51"/>
      <c r="CX1252" s="51"/>
      <c r="CY1252" s="51"/>
      <c r="CZ1252" s="51"/>
      <c r="DA1252" s="51"/>
      <c r="DB1252" s="51"/>
      <c r="DC1252" s="51"/>
      <c r="DD1252" s="51"/>
    </row>
    <row r="1253" spans="73:108" ht="15" x14ac:dyDescent="0.25">
      <c r="BU1253" s="91"/>
      <c r="BV1253" s="177">
        <v>2010</v>
      </c>
      <c r="BW1253" s="177">
        <v>8</v>
      </c>
      <c r="BX1253" s="177" t="s">
        <v>1546</v>
      </c>
      <c r="BY1253" s="177" t="s">
        <v>262</v>
      </c>
      <c r="BZ1253" s="177" t="s">
        <v>277</v>
      </c>
      <c r="CA1253" s="177">
        <v>0</v>
      </c>
      <c r="CB1253" s="177" t="s">
        <v>264</v>
      </c>
      <c r="CC1253" s="122">
        <v>39.51</v>
      </c>
      <c r="CD1253" s="178" t="s">
        <v>192</v>
      </c>
      <c r="CE1253" s="177" t="s">
        <v>282</v>
      </c>
      <c r="CF1253" s="177" t="s">
        <v>282</v>
      </c>
      <c r="CG1253" s="83" t="s">
        <v>9</v>
      </c>
      <c r="CH1253" s="57"/>
      <c r="CV1253" s="51"/>
      <c r="CW1253" s="51"/>
      <c r="CX1253" s="51"/>
      <c r="CY1253" s="51"/>
      <c r="CZ1253" s="51"/>
      <c r="DA1253" s="51"/>
      <c r="DB1253" s="51"/>
      <c r="DC1253" s="51"/>
      <c r="DD1253" s="51"/>
    </row>
    <row r="1254" spans="73:108" ht="15" x14ac:dyDescent="0.25">
      <c r="BU1254" s="91"/>
      <c r="BV1254" s="177">
        <v>2010</v>
      </c>
      <c r="BW1254" s="177">
        <v>8</v>
      </c>
      <c r="BX1254" s="177" t="s">
        <v>1546</v>
      </c>
      <c r="BY1254" s="177" t="s">
        <v>262</v>
      </c>
      <c r="BZ1254" s="177" t="s">
        <v>277</v>
      </c>
      <c r="CA1254" s="177">
        <v>70</v>
      </c>
      <c r="CB1254" s="177" t="s">
        <v>264</v>
      </c>
      <c r="CC1254" s="122">
        <v>15.01</v>
      </c>
      <c r="CD1254" s="178" t="s">
        <v>194</v>
      </c>
      <c r="CE1254" s="177" t="s">
        <v>282</v>
      </c>
      <c r="CF1254" s="177" t="s">
        <v>282</v>
      </c>
      <c r="CG1254" s="83" t="s">
        <v>9</v>
      </c>
      <c r="CH1254" s="57"/>
      <c r="CV1254" s="51"/>
      <c r="CW1254" s="51"/>
      <c r="CX1254" s="51"/>
      <c r="CY1254" s="51"/>
      <c r="CZ1254" s="51"/>
      <c r="DA1254" s="51"/>
      <c r="DB1254" s="51"/>
      <c r="DC1254" s="51"/>
      <c r="DD1254" s="51"/>
    </row>
    <row r="1255" spans="73:108" ht="15" x14ac:dyDescent="0.25">
      <c r="BU1255" s="91"/>
      <c r="BV1255" s="177">
        <v>2010</v>
      </c>
      <c r="BW1255" s="177">
        <v>9</v>
      </c>
      <c r="BX1255" s="177" t="s">
        <v>1546</v>
      </c>
      <c r="BY1255" s="177" t="s">
        <v>262</v>
      </c>
      <c r="BZ1255" s="177" t="s">
        <v>277</v>
      </c>
      <c r="CA1255" s="177">
        <v>0</v>
      </c>
      <c r="CB1255" s="177" t="s">
        <v>264</v>
      </c>
      <c r="CC1255" s="122">
        <v>9.7100000000000009</v>
      </c>
      <c r="CD1255" s="178" t="s">
        <v>192</v>
      </c>
      <c r="CE1255" s="177" t="s">
        <v>282</v>
      </c>
      <c r="CF1255" s="177" t="s">
        <v>282</v>
      </c>
      <c r="CG1255" s="83" t="s">
        <v>9</v>
      </c>
      <c r="CH1255" s="57"/>
      <c r="CV1255" s="51"/>
      <c r="CW1255" s="51"/>
      <c r="CX1255" s="51"/>
      <c r="CY1255" s="51"/>
      <c r="CZ1255" s="51"/>
      <c r="DA1255" s="51"/>
      <c r="DB1255" s="51"/>
      <c r="DC1255" s="51"/>
      <c r="DD1255" s="51"/>
    </row>
    <row r="1256" spans="73:108" ht="15" x14ac:dyDescent="0.25">
      <c r="BU1256" s="91"/>
      <c r="BV1256" s="177">
        <v>2010</v>
      </c>
      <c r="BW1256" s="177">
        <v>9</v>
      </c>
      <c r="BX1256" s="177" t="s">
        <v>1546</v>
      </c>
      <c r="BY1256" s="177" t="s">
        <v>262</v>
      </c>
      <c r="BZ1256" s="177" t="s">
        <v>277</v>
      </c>
      <c r="CA1256" s="177">
        <v>70</v>
      </c>
      <c r="CB1256" s="177" t="s">
        <v>264</v>
      </c>
      <c r="CC1256" s="122">
        <v>3.69</v>
      </c>
      <c r="CD1256" s="178" t="s">
        <v>194</v>
      </c>
      <c r="CE1256" s="177" t="s">
        <v>282</v>
      </c>
      <c r="CF1256" s="177" t="s">
        <v>282</v>
      </c>
      <c r="CG1256" s="83" t="s">
        <v>9</v>
      </c>
      <c r="CH1256" s="57"/>
      <c r="CV1256" s="51"/>
      <c r="CW1256" s="51"/>
      <c r="CX1256" s="51"/>
      <c r="CY1256" s="51"/>
      <c r="CZ1256" s="51"/>
      <c r="DA1256" s="51"/>
      <c r="DB1256" s="51"/>
      <c r="DC1256" s="51"/>
      <c r="DD1256" s="51"/>
    </row>
    <row r="1257" spans="73:108" ht="15" x14ac:dyDescent="0.25">
      <c r="BU1257" s="91"/>
      <c r="BV1257" s="177">
        <v>2010</v>
      </c>
      <c r="BW1257" s="177">
        <v>10</v>
      </c>
      <c r="BX1257" s="177" t="s">
        <v>1546</v>
      </c>
      <c r="BY1257" s="177" t="s">
        <v>262</v>
      </c>
      <c r="BZ1257" s="177" t="s">
        <v>277</v>
      </c>
      <c r="CA1257" s="177">
        <v>0</v>
      </c>
      <c r="CB1257" s="177" t="s">
        <v>264</v>
      </c>
      <c r="CC1257" s="122">
        <v>29.63</v>
      </c>
      <c r="CD1257" s="178" t="s">
        <v>192</v>
      </c>
      <c r="CE1257" s="177" t="s">
        <v>282</v>
      </c>
      <c r="CF1257" s="177" t="s">
        <v>282</v>
      </c>
      <c r="CG1257" s="83" t="s">
        <v>9</v>
      </c>
      <c r="CH1257" s="57"/>
      <c r="CV1257" s="51"/>
      <c r="CW1257" s="51"/>
      <c r="CX1257" s="51"/>
      <c r="CY1257" s="51"/>
      <c r="CZ1257" s="51"/>
      <c r="DA1257" s="51"/>
      <c r="DB1257" s="51"/>
      <c r="DC1257" s="51"/>
      <c r="DD1257" s="51"/>
    </row>
    <row r="1258" spans="73:108" ht="15" x14ac:dyDescent="0.25">
      <c r="BU1258" s="91"/>
      <c r="BV1258" s="177">
        <v>2010</v>
      </c>
      <c r="BW1258" s="177">
        <v>10</v>
      </c>
      <c r="BX1258" s="177" t="s">
        <v>1546</v>
      </c>
      <c r="BY1258" s="177" t="s">
        <v>262</v>
      </c>
      <c r="BZ1258" s="177" t="s">
        <v>277</v>
      </c>
      <c r="CA1258" s="177">
        <v>70</v>
      </c>
      <c r="CB1258" s="177" t="s">
        <v>264</v>
      </c>
      <c r="CC1258" s="122">
        <v>11.26</v>
      </c>
      <c r="CD1258" s="178" t="s">
        <v>194</v>
      </c>
      <c r="CE1258" s="177" t="s">
        <v>282</v>
      </c>
      <c r="CF1258" s="177" t="s">
        <v>282</v>
      </c>
      <c r="CG1258" s="83" t="s">
        <v>9</v>
      </c>
      <c r="CH1258" s="57"/>
      <c r="CV1258" s="51"/>
      <c r="CW1258" s="51"/>
      <c r="CX1258" s="51"/>
      <c r="CY1258" s="51"/>
      <c r="CZ1258" s="51"/>
      <c r="DA1258" s="51"/>
      <c r="DB1258" s="51"/>
      <c r="DC1258" s="51"/>
      <c r="DD1258" s="51"/>
    </row>
    <row r="1259" spans="73:108" ht="15" x14ac:dyDescent="0.25">
      <c r="BU1259" s="91"/>
      <c r="BV1259" s="177">
        <v>2010</v>
      </c>
      <c r="BW1259" s="177">
        <v>11</v>
      </c>
      <c r="BX1259" s="177" t="s">
        <v>1546</v>
      </c>
      <c r="BY1259" s="177" t="s">
        <v>262</v>
      </c>
      <c r="BZ1259" s="177" t="s">
        <v>277</v>
      </c>
      <c r="CA1259" s="177">
        <v>0</v>
      </c>
      <c r="CB1259" s="177" t="s">
        <v>264</v>
      </c>
      <c r="CC1259" s="122">
        <v>165.03</v>
      </c>
      <c r="CD1259" s="178" t="s">
        <v>192</v>
      </c>
      <c r="CE1259" s="177" t="s">
        <v>282</v>
      </c>
      <c r="CF1259" s="177" t="s">
        <v>282</v>
      </c>
      <c r="CG1259" s="83" t="s">
        <v>9</v>
      </c>
      <c r="CH1259" s="57"/>
      <c r="CV1259" s="51"/>
      <c r="CW1259" s="51"/>
      <c r="CX1259" s="51"/>
      <c r="CY1259" s="51"/>
      <c r="CZ1259" s="51"/>
      <c r="DA1259" s="51"/>
      <c r="DB1259" s="51"/>
      <c r="DC1259" s="51"/>
      <c r="DD1259" s="51"/>
    </row>
    <row r="1260" spans="73:108" ht="15" x14ac:dyDescent="0.25">
      <c r="BU1260" s="91"/>
      <c r="BV1260" s="177">
        <v>2010</v>
      </c>
      <c r="BW1260" s="177">
        <v>11</v>
      </c>
      <c r="BX1260" s="177" t="s">
        <v>1546</v>
      </c>
      <c r="BY1260" s="177" t="s">
        <v>262</v>
      </c>
      <c r="BZ1260" s="177" t="s">
        <v>277</v>
      </c>
      <c r="CA1260" s="177">
        <v>70</v>
      </c>
      <c r="CB1260" s="177" t="s">
        <v>264</v>
      </c>
      <c r="CC1260" s="122">
        <v>62.71</v>
      </c>
      <c r="CD1260" s="178" t="s">
        <v>194</v>
      </c>
      <c r="CE1260" s="177" t="s">
        <v>282</v>
      </c>
      <c r="CF1260" s="177" t="s">
        <v>282</v>
      </c>
      <c r="CG1260" s="83" t="s">
        <v>9</v>
      </c>
      <c r="CH1260" s="57"/>
      <c r="CV1260" s="51"/>
      <c r="CW1260" s="51"/>
      <c r="CX1260" s="51"/>
      <c r="CY1260" s="51"/>
      <c r="CZ1260" s="51"/>
      <c r="DA1260" s="51"/>
      <c r="DB1260" s="51"/>
      <c r="DC1260" s="51"/>
      <c r="DD1260" s="51"/>
    </row>
    <row r="1261" spans="73:108" ht="15" x14ac:dyDescent="0.25">
      <c r="BU1261" s="91"/>
      <c r="BV1261" s="177">
        <v>2008</v>
      </c>
      <c r="BW1261" s="177">
        <v>7</v>
      </c>
      <c r="BX1261" s="177" t="s">
        <v>894</v>
      </c>
      <c r="BY1261" s="177" t="s">
        <v>262</v>
      </c>
      <c r="BZ1261" s="177" t="s">
        <v>277</v>
      </c>
      <c r="CA1261" s="177">
        <v>0</v>
      </c>
      <c r="CB1261" s="177" t="s">
        <v>264</v>
      </c>
      <c r="CC1261" s="122">
        <v>-4.2699999999999996</v>
      </c>
      <c r="CD1261" s="178" t="s">
        <v>192</v>
      </c>
      <c r="CE1261" s="177" t="s">
        <v>282</v>
      </c>
      <c r="CF1261" s="177" t="s">
        <v>282</v>
      </c>
      <c r="CG1261" s="83" t="s">
        <v>9</v>
      </c>
      <c r="CH1261" s="57"/>
      <c r="CV1261" s="51"/>
      <c r="CW1261" s="51"/>
      <c r="CX1261" s="51"/>
      <c r="CY1261" s="51"/>
      <c r="CZ1261" s="51"/>
      <c r="DA1261" s="51"/>
      <c r="DB1261" s="51"/>
      <c r="DC1261" s="51"/>
      <c r="DD1261" s="51"/>
    </row>
    <row r="1262" spans="73:108" ht="15" x14ac:dyDescent="0.25">
      <c r="BU1262" s="91"/>
      <c r="BV1262" s="177">
        <v>2008</v>
      </c>
      <c r="BW1262" s="177">
        <v>7</v>
      </c>
      <c r="BX1262" s="177" t="s">
        <v>894</v>
      </c>
      <c r="BY1262" s="177" t="s">
        <v>262</v>
      </c>
      <c r="BZ1262" s="177" t="s">
        <v>277</v>
      </c>
      <c r="CA1262" s="177">
        <v>70</v>
      </c>
      <c r="CB1262" s="177" t="s">
        <v>264</v>
      </c>
      <c r="CC1262" s="122">
        <v>-1.28</v>
      </c>
      <c r="CD1262" s="178" t="s">
        <v>194</v>
      </c>
      <c r="CE1262" s="177" t="s">
        <v>282</v>
      </c>
      <c r="CF1262" s="177" t="s">
        <v>282</v>
      </c>
      <c r="CG1262" s="83" t="s">
        <v>9</v>
      </c>
      <c r="CH1262" s="57"/>
      <c r="CV1262" s="51"/>
      <c r="CW1262" s="51"/>
      <c r="CX1262" s="51"/>
      <c r="CY1262" s="51"/>
      <c r="CZ1262" s="51"/>
      <c r="DA1262" s="51"/>
      <c r="DB1262" s="51"/>
      <c r="DC1262" s="51"/>
      <c r="DD1262" s="51"/>
    </row>
    <row r="1263" spans="73:108" ht="15" x14ac:dyDescent="0.25">
      <c r="BU1263" s="91"/>
      <c r="BV1263" s="177">
        <v>2007</v>
      </c>
      <c r="BW1263" s="177">
        <v>9</v>
      </c>
      <c r="BX1263" s="177" t="s">
        <v>460</v>
      </c>
      <c r="BY1263" s="177" t="s">
        <v>262</v>
      </c>
      <c r="BZ1263" s="177" t="s">
        <v>277</v>
      </c>
      <c r="CA1263" s="177">
        <v>0</v>
      </c>
      <c r="CB1263" s="177" t="s">
        <v>264</v>
      </c>
      <c r="CC1263" s="122">
        <v>63.97</v>
      </c>
      <c r="CD1263" s="178" t="s">
        <v>192</v>
      </c>
      <c r="CE1263" s="177" t="s">
        <v>282</v>
      </c>
      <c r="CF1263" s="177" t="s">
        <v>282</v>
      </c>
      <c r="CG1263" s="83" t="s">
        <v>9</v>
      </c>
      <c r="CH1263" s="57"/>
      <c r="CV1263" s="51"/>
      <c r="CW1263" s="51"/>
      <c r="CX1263" s="51"/>
      <c r="CY1263" s="51"/>
      <c r="CZ1263" s="51"/>
      <c r="DA1263" s="51"/>
      <c r="DB1263" s="51"/>
      <c r="DC1263" s="51"/>
      <c r="DD1263" s="51"/>
    </row>
    <row r="1264" spans="73:108" ht="15" x14ac:dyDescent="0.25">
      <c r="BU1264" s="91"/>
      <c r="BV1264" s="177">
        <v>2007</v>
      </c>
      <c r="BW1264" s="177">
        <v>9</v>
      </c>
      <c r="BX1264" s="177" t="s">
        <v>460</v>
      </c>
      <c r="BY1264" s="177" t="s">
        <v>262</v>
      </c>
      <c r="BZ1264" s="177" t="s">
        <v>277</v>
      </c>
      <c r="CA1264" s="177">
        <v>70</v>
      </c>
      <c r="CB1264" s="177" t="s">
        <v>264</v>
      </c>
      <c r="CC1264" s="122">
        <v>20.47</v>
      </c>
      <c r="CD1264" s="178" t="s">
        <v>194</v>
      </c>
      <c r="CE1264" s="177" t="s">
        <v>282</v>
      </c>
      <c r="CF1264" s="177" t="s">
        <v>282</v>
      </c>
      <c r="CG1264" s="83" t="s">
        <v>9</v>
      </c>
      <c r="CH1264" s="57"/>
      <c r="CV1264" s="51"/>
      <c r="CW1264" s="51"/>
      <c r="CX1264" s="51"/>
      <c r="CY1264" s="51"/>
      <c r="CZ1264" s="51"/>
      <c r="DA1264" s="51"/>
      <c r="DB1264" s="51"/>
      <c r="DC1264" s="51"/>
      <c r="DD1264" s="51"/>
    </row>
    <row r="1265" spans="73:108" ht="15" x14ac:dyDescent="0.25">
      <c r="BU1265" s="91"/>
      <c r="BV1265" s="177">
        <v>2007</v>
      </c>
      <c r="BW1265" s="177">
        <v>10</v>
      </c>
      <c r="BX1265" s="177" t="s">
        <v>460</v>
      </c>
      <c r="BY1265" s="177" t="s">
        <v>262</v>
      </c>
      <c r="BZ1265" s="177" t="s">
        <v>277</v>
      </c>
      <c r="CA1265" s="177">
        <v>0</v>
      </c>
      <c r="CB1265" s="177" t="s">
        <v>264</v>
      </c>
      <c r="CC1265" s="122">
        <v>248.32</v>
      </c>
      <c r="CD1265" s="178" t="s">
        <v>192</v>
      </c>
      <c r="CE1265" s="177" t="s">
        <v>282</v>
      </c>
      <c r="CF1265" s="177" t="s">
        <v>282</v>
      </c>
      <c r="CG1265" s="83" t="s">
        <v>9</v>
      </c>
      <c r="CH1265" s="57"/>
      <c r="CV1265" s="51"/>
      <c r="CW1265" s="51"/>
      <c r="CX1265" s="51"/>
      <c r="CY1265" s="51"/>
      <c r="CZ1265" s="51"/>
      <c r="DA1265" s="51"/>
      <c r="DB1265" s="51"/>
      <c r="DC1265" s="51"/>
      <c r="DD1265" s="51"/>
    </row>
    <row r="1266" spans="73:108" ht="15" x14ac:dyDescent="0.25">
      <c r="BU1266" s="91"/>
      <c r="BV1266" s="177">
        <v>2007</v>
      </c>
      <c r="BW1266" s="177">
        <v>10</v>
      </c>
      <c r="BX1266" s="177" t="s">
        <v>460</v>
      </c>
      <c r="BY1266" s="177" t="s">
        <v>262</v>
      </c>
      <c r="BZ1266" s="177" t="s">
        <v>277</v>
      </c>
      <c r="CA1266" s="177">
        <v>70</v>
      </c>
      <c r="CB1266" s="177" t="s">
        <v>264</v>
      </c>
      <c r="CC1266" s="122">
        <v>79.459999999999994</v>
      </c>
      <c r="CD1266" s="178" t="s">
        <v>194</v>
      </c>
      <c r="CE1266" s="177" t="s">
        <v>282</v>
      </c>
      <c r="CF1266" s="177" t="s">
        <v>282</v>
      </c>
      <c r="CG1266" s="83" t="s">
        <v>9</v>
      </c>
      <c r="CH1266" s="57"/>
      <c r="CV1266" s="51"/>
      <c r="CW1266" s="51"/>
      <c r="CX1266" s="51"/>
      <c r="CY1266" s="51"/>
      <c r="CZ1266" s="51"/>
      <c r="DA1266" s="51"/>
      <c r="DB1266" s="51"/>
      <c r="DC1266" s="51"/>
      <c r="DD1266" s="51"/>
    </row>
    <row r="1267" spans="73:108" ht="15" x14ac:dyDescent="0.25">
      <c r="BU1267" s="91"/>
      <c r="BV1267" s="177">
        <v>2007</v>
      </c>
      <c r="BW1267" s="177">
        <v>11</v>
      </c>
      <c r="BX1267" s="177" t="s">
        <v>460</v>
      </c>
      <c r="BY1267" s="177" t="s">
        <v>262</v>
      </c>
      <c r="BZ1267" s="177" t="s">
        <v>277</v>
      </c>
      <c r="CA1267" s="177">
        <v>0</v>
      </c>
      <c r="CB1267" s="177" t="s">
        <v>264</v>
      </c>
      <c r="CC1267" s="122">
        <v>501.02</v>
      </c>
      <c r="CD1267" s="178" t="s">
        <v>192</v>
      </c>
      <c r="CE1267" s="177" t="s">
        <v>282</v>
      </c>
      <c r="CF1267" s="177" t="s">
        <v>282</v>
      </c>
      <c r="CG1267" s="83" t="s">
        <v>9</v>
      </c>
      <c r="CH1267" s="57"/>
      <c r="CV1267" s="51"/>
      <c r="CW1267" s="51"/>
      <c r="CX1267" s="51"/>
      <c r="CY1267" s="51"/>
      <c r="CZ1267" s="51"/>
      <c r="DA1267" s="51"/>
      <c r="DB1267" s="51"/>
      <c r="DC1267" s="51"/>
      <c r="DD1267" s="51"/>
    </row>
    <row r="1268" spans="73:108" ht="15" x14ac:dyDescent="0.25">
      <c r="BU1268" s="91"/>
      <c r="BV1268" s="177">
        <v>2007</v>
      </c>
      <c r="BW1268" s="177">
        <v>11</v>
      </c>
      <c r="BX1268" s="177" t="s">
        <v>460</v>
      </c>
      <c r="BY1268" s="177" t="s">
        <v>262</v>
      </c>
      <c r="BZ1268" s="177" t="s">
        <v>277</v>
      </c>
      <c r="CA1268" s="177">
        <v>70</v>
      </c>
      <c r="CB1268" s="177" t="s">
        <v>264</v>
      </c>
      <c r="CC1268" s="122">
        <v>160.33000000000001</v>
      </c>
      <c r="CD1268" s="178" t="s">
        <v>194</v>
      </c>
      <c r="CE1268" s="177" t="s">
        <v>282</v>
      </c>
      <c r="CF1268" s="177" t="s">
        <v>282</v>
      </c>
      <c r="CG1268" s="83" t="s">
        <v>9</v>
      </c>
      <c r="CH1268" s="57"/>
      <c r="CV1268" s="51"/>
      <c r="CW1268" s="51"/>
      <c r="CX1268" s="51"/>
      <c r="CY1268" s="51"/>
      <c r="CZ1268" s="51"/>
      <c r="DA1268" s="51"/>
      <c r="DB1268" s="51"/>
      <c r="DC1268" s="51"/>
      <c r="DD1268" s="51"/>
    </row>
    <row r="1269" spans="73:108" ht="15" x14ac:dyDescent="0.25">
      <c r="BU1269" s="91"/>
      <c r="BV1269" s="177">
        <v>2007</v>
      </c>
      <c r="BW1269" s="177">
        <v>12</v>
      </c>
      <c r="BX1269" s="177" t="s">
        <v>460</v>
      </c>
      <c r="BY1269" s="177" t="s">
        <v>262</v>
      </c>
      <c r="BZ1269" s="177" t="s">
        <v>277</v>
      </c>
      <c r="CA1269" s="177">
        <v>0</v>
      </c>
      <c r="CB1269" s="177" t="s">
        <v>264</v>
      </c>
      <c r="CC1269" s="122">
        <v>637.23</v>
      </c>
      <c r="CD1269" s="178" t="s">
        <v>192</v>
      </c>
      <c r="CE1269" s="177" t="s">
        <v>282</v>
      </c>
      <c r="CF1269" s="177" t="s">
        <v>282</v>
      </c>
      <c r="CG1269" s="83" t="s">
        <v>9</v>
      </c>
      <c r="CH1269" s="57"/>
      <c r="CV1269" s="51"/>
      <c r="CW1269" s="51"/>
      <c r="CX1269" s="51"/>
      <c r="CY1269" s="51"/>
      <c r="CZ1269" s="51"/>
      <c r="DA1269" s="51"/>
      <c r="DB1269" s="51"/>
      <c r="DC1269" s="51"/>
      <c r="DD1269" s="51"/>
    </row>
    <row r="1270" spans="73:108" ht="15" x14ac:dyDescent="0.25">
      <c r="BU1270" s="91"/>
      <c r="BV1270" s="177">
        <v>2007</v>
      </c>
      <c r="BW1270" s="177">
        <v>12</v>
      </c>
      <c r="BX1270" s="177" t="s">
        <v>460</v>
      </c>
      <c r="BY1270" s="177" t="s">
        <v>262</v>
      </c>
      <c r="BZ1270" s="177" t="s">
        <v>277</v>
      </c>
      <c r="CA1270" s="177">
        <v>70</v>
      </c>
      <c r="CB1270" s="177" t="s">
        <v>264</v>
      </c>
      <c r="CC1270" s="122">
        <v>203.91</v>
      </c>
      <c r="CD1270" s="178" t="s">
        <v>194</v>
      </c>
      <c r="CE1270" s="177" t="s">
        <v>282</v>
      </c>
      <c r="CF1270" s="177" t="s">
        <v>282</v>
      </c>
      <c r="CG1270" s="83" t="s">
        <v>9</v>
      </c>
      <c r="CH1270" s="57"/>
      <c r="CV1270" s="51"/>
      <c r="CW1270" s="51"/>
      <c r="CX1270" s="51"/>
      <c r="CY1270" s="51"/>
      <c r="CZ1270" s="51"/>
      <c r="DA1270" s="51"/>
      <c r="DB1270" s="51"/>
      <c r="DC1270" s="51"/>
      <c r="DD1270" s="51"/>
    </row>
    <row r="1271" spans="73:108" ht="15" x14ac:dyDescent="0.25">
      <c r="BU1271" s="91"/>
      <c r="BV1271" s="177">
        <v>2008</v>
      </c>
      <c r="BW1271" s="177">
        <v>1</v>
      </c>
      <c r="BX1271" s="177" t="s">
        <v>460</v>
      </c>
      <c r="BY1271" s="177" t="s">
        <v>262</v>
      </c>
      <c r="BZ1271" s="177" t="s">
        <v>277</v>
      </c>
      <c r="CA1271" s="177">
        <v>0</v>
      </c>
      <c r="CB1271" s="177" t="s">
        <v>264</v>
      </c>
      <c r="CC1271" s="122">
        <v>-82.66</v>
      </c>
      <c r="CD1271" s="178" t="s">
        <v>192</v>
      </c>
      <c r="CE1271" s="177" t="s">
        <v>282</v>
      </c>
      <c r="CF1271" s="177" t="s">
        <v>282</v>
      </c>
      <c r="CG1271" s="83" t="s">
        <v>9</v>
      </c>
      <c r="CH1271" s="57"/>
      <c r="CV1271" s="51"/>
      <c r="CW1271" s="51"/>
      <c r="CX1271" s="51"/>
      <c r="CY1271" s="51"/>
      <c r="CZ1271" s="51"/>
      <c r="DA1271" s="51"/>
      <c r="DB1271" s="51"/>
      <c r="DC1271" s="51"/>
      <c r="DD1271" s="51"/>
    </row>
    <row r="1272" spans="73:108" ht="15" x14ac:dyDescent="0.25">
      <c r="BU1272" s="91"/>
      <c r="BV1272" s="177">
        <v>2008</v>
      </c>
      <c r="BW1272" s="177">
        <v>1</v>
      </c>
      <c r="BX1272" s="177" t="s">
        <v>460</v>
      </c>
      <c r="BY1272" s="177" t="s">
        <v>262</v>
      </c>
      <c r="BZ1272" s="177" t="s">
        <v>347</v>
      </c>
      <c r="CA1272" s="177">
        <v>0</v>
      </c>
      <c r="CB1272" s="177" t="s">
        <v>264</v>
      </c>
      <c r="CC1272" s="122">
        <v>-13.33</v>
      </c>
      <c r="CD1272" s="178" t="s">
        <v>192</v>
      </c>
      <c r="CE1272" s="177" t="s">
        <v>282</v>
      </c>
      <c r="CF1272" s="177" t="s">
        <v>282</v>
      </c>
      <c r="CG1272" s="83" t="s">
        <v>9</v>
      </c>
      <c r="CH1272" s="57"/>
      <c r="CV1272" s="51"/>
      <c r="CW1272" s="51"/>
      <c r="CX1272" s="51"/>
      <c r="CY1272" s="51"/>
      <c r="CZ1272" s="51"/>
      <c r="DA1272" s="51"/>
      <c r="DB1272" s="51"/>
      <c r="DC1272" s="51"/>
      <c r="DD1272" s="51"/>
    </row>
    <row r="1273" spans="73:108" ht="15" x14ac:dyDescent="0.25">
      <c r="BU1273" s="91"/>
      <c r="BV1273" s="177">
        <v>2008</v>
      </c>
      <c r="BW1273" s="177">
        <v>1</v>
      </c>
      <c r="BX1273" s="177" t="s">
        <v>460</v>
      </c>
      <c r="BY1273" s="177" t="s">
        <v>262</v>
      </c>
      <c r="BZ1273" s="177" t="s">
        <v>277</v>
      </c>
      <c r="CA1273" s="177">
        <v>70</v>
      </c>
      <c r="CB1273" s="177" t="s">
        <v>264</v>
      </c>
      <c r="CC1273" s="122">
        <v>-24.8</v>
      </c>
      <c r="CD1273" s="178" t="s">
        <v>194</v>
      </c>
      <c r="CE1273" s="177" t="s">
        <v>282</v>
      </c>
      <c r="CF1273" s="177" t="s">
        <v>282</v>
      </c>
      <c r="CG1273" s="83" t="s">
        <v>9</v>
      </c>
      <c r="CH1273" s="57"/>
      <c r="CV1273" s="51"/>
      <c r="CW1273" s="51"/>
      <c r="CX1273" s="51"/>
      <c r="CY1273" s="51"/>
      <c r="CZ1273" s="51"/>
      <c r="DA1273" s="51"/>
      <c r="DB1273" s="51"/>
      <c r="DC1273" s="51"/>
      <c r="DD1273" s="51"/>
    </row>
    <row r="1274" spans="73:108" ht="15" x14ac:dyDescent="0.25">
      <c r="BU1274" s="91"/>
      <c r="BV1274" s="177">
        <v>2008</v>
      </c>
      <c r="BW1274" s="177">
        <v>1</v>
      </c>
      <c r="BX1274" s="177" t="s">
        <v>460</v>
      </c>
      <c r="BY1274" s="177" t="s">
        <v>262</v>
      </c>
      <c r="BZ1274" s="177" t="s">
        <v>347</v>
      </c>
      <c r="CA1274" s="177">
        <v>70</v>
      </c>
      <c r="CB1274" s="177" t="s">
        <v>264</v>
      </c>
      <c r="CC1274" s="122">
        <v>-4</v>
      </c>
      <c r="CD1274" s="178" t="s">
        <v>194</v>
      </c>
      <c r="CE1274" s="177" t="s">
        <v>282</v>
      </c>
      <c r="CF1274" s="177" t="s">
        <v>282</v>
      </c>
      <c r="CG1274" s="83" t="s">
        <v>9</v>
      </c>
      <c r="CH1274" s="57"/>
      <c r="CV1274" s="51"/>
      <c r="CW1274" s="51"/>
      <c r="CX1274" s="51"/>
      <c r="CY1274" s="51"/>
      <c r="CZ1274" s="51"/>
      <c r="DA1274" s="51"/>
      <c r="DB1274" s="51"/>
      <c r="DC1274" s="51"/>
      <c r="DD1274" s="51"/>
    </row>
    <row r="1275" spans="73:108" ht="15" x14ac:dyDescent="0.25">
      <c r="BU1275" s="91"/>
      <c r="BV1275" s="177">
        <v>2008</v>
      </c>
      <c r="BW1275" s="177">
        <v>3</v>
      </c>
      <c r="BX1275" s="177" t="s">
        <v>460</v>
      </c>
      <c r="BY1275" s="177" t="s">
        <v>262</v>
      </c>
      <c r="BZ1275" s="177" t="s">
        <v>277</v>
      </c>
      <c r="CA1275" s="177">
        <v>0</v>
      </c>
      <c r="CB1275" s="177" t="s">
        <v>264</v>
      </c>
      <c r="CC1275" s="122">
        <v>308.01</v>
      </c>
      <c r="CD1275" s="178" t="s">
        <v>192</v>
      </c>
      <c r="CE1275" s="177" t="s">
        <v>282</v>
      </c>
      <c r="CF1275" s="177" t="s">
        <v>282</v>
      </c>
      <c r="CG1275" s="83" t="s">
        <v>9</v>
      </c>
      <c r="CH1275" s="57"/>
      <c r="CV1275" s="51"/>
      <c r="CW1275" s="51"/>
      <c r="CX1275" s="51"/>
      <c r="CY1275" s="51"/>
      <c r="CZ1275" s="51"/>
      <c r="DA1275" s="51"/>
      <c r="DB1275" s="51"/>
      <c r="DC1275" s="51"/>
      <c r="DD1275" s="51"/>
    </row>
    <row r="1276" spans="73:108" ht="15" x14ac:dyDescent="0.25">
      <c r="BU1276" s="91"/>
      <c r="BV1276" s="177">
        <v>2008</v>
      </c>
      <c r="BW1276" s="177">
        <v>3</v>
      </c>
      <c r="BX1276" s="177" t="s">
        <v>460</v>
      </c>
      <c r="BY1276" s="177" t="s">
        <v>262</v>
      </c>
      <c r="BZ1276" s="177" t="s">
        <v>277</v>
      </c>
      <c r="CA1276" s="177">
        <v>70</v>
      </c>
      <c r="CB1276" s="177" t="s">
        <v>264</v>
      </c>
      <c r="CC1276" s="122">
        <v>92.4</v>
      </c>
      <c r="CD1276" s="178" t="s">
        <v>194</v>
      </c>
      <c r="CE1276" s="177" t="s">
        <v>282</v>
      </c>
      <c r="CF1276" s="177" t="s">
        <v>282</v>
      </c>
      <c r="CG1276" s="83" t="s">
        <v>9</v>
      </c>
      <c r="CH1276" s="57"/>
      <c r="CV1276" s="51"/>
      <c r="CW1276" s="51"/>
      <c r="CX1276" s="51"/>
      <c r="CY1276" s="51"/>
      <c r="CZ1276" s="51"/>
      <c r="DA1276" s="51"/>
      <c r="DB1276" s="51"/>
      <c r="DC1276" s="51"/>
      <c r="DD1276" s="51"/>
    </row>
    <row r="1277" spans="73:108" ht="15" x14ac:dyDescent="0.25">
      <c r="BU1277" s="91"/>
      <c r="BV1277" s="177">
        <v>2008</v>
      </c>
      <c r="BW1277" s="177">
        <v>4</v>
      </c>
      <c r="BX1277" s="177" t="s">
        <v>460</v>
      </c>
      <c r="BY1277" s="177" t="s">
        <v>262</v>
      </c>
      <c r="BZ1277" s="177" t="s">
        <v>277</v>
      </c>
      <c r="CA1277" s="177">
        <v>0</v>
      </c>
      <c r="CB1277" s="177" t="s">
        <v>264</v>
      </c>
      <c r="CC1277" s="122">
        <v>687.02</v>
      </c>
      <c r="CD1277" s="178" t="s">
        <v>192</v>
      </c>
      <c r="CE1277" s="177" t="s">
        <v>282</v>
      </c>
      <c r="CF1277" s="177" t="s">
        <v>282</v>
      </c>
      <c r="CG1277" s="83" t="s">
        <v>9</v>
      </c>
      <c r="CH1277" s="57"/>
      <c r="CV1277" s="51"/>
      <c r="CW1277" s="51"/>
      <c r="CX1277" s="51"/>
      <c r="CY1277" s="51"/>
      <c r="CZ1277" s="51"/>
      <c r="DA1277" s="51"/>
      <c r="DB1277" s="51"/>
      <c r="DC1277" s="51"/>
      <c r="DD1277" s="51"/>
    </row>
    <row r="1278" spans="73:108" ht="15" x14ac:dyDescent="0.25">
      <c r="BU1278" s="91"/>
      <c r="BV1278" s="177">
        <v>2008</v>
      </c>
      <c r="BW1278" s="177">
        <v>4</v>
      </c>
      <c r="BX1278" s="177" t="s">
        <v>460</v>
      </c>
      <c r="BY1278" s="177" t="s">
        <v>262</v>
      </c>
      <c r="BZ1278" s="177" t="s">
        <v>277</v>
      </c>
      <c r="CA1278" s="177">
        <v>70</v>
      </c>
      <c r="CB1278" s="177" t="s">
        <v>264</v>
      </c>
      <c r="CC1278" s="122">
        <v>206.11</v>
      </c>
      <c r="CD1278" s="178" t="s">
        <v>194</v>
      </c>
      <c r="CE1278" s="177" t="s">
        <v>282</v>
      </c>
      <c r="CF1278" s="177" t="s">
        <v>282</v>
      </c>
      <c r="CG1278" s="83" t="s">
        <v>9</v>
      </c>
      <c r="CH1278" s="57"/>
      <c r="CV1278" s="51"/>
      <c r="CW1278" s="51"/>
      <c r="CX1278" s="51"/>
      <c r="CY1278" s="51"/>
      <c r="CZ1278" s="51"/>
      <c r="DA1278" s="51"/>
      <c r="DB1278" s="51"/>
      <c r="DC1278" s="51"/>
      <c r="DD1278" s="51"/>
    </row>
    <row r="1279" spans="73:108" ht="15" x14ac:dyDescent="0.25">
      <c r="BU1279" s="91"/>
      <c r="BV1279" s="177">
        <v>2008</v>
      </c>
      <c r="BW1279" s="177">
        <v>5</v>
      </c>
      <c r="BX1279" s="177" t="s">
        <v>460</v>
      </c>
      <c r="BY1279" s="177" t="s">
        <v>262</v>
      </c>
      <c r="BZ1279" s="177" t="s">
        <v>277</v>
      </c>
      <c r="CA1279" s="177">
        <v>0</v>
      </c>
      <c r="CB1279" s="177" t="s">
        <v>264</v>
      </c>
      <c r="CC1279" s="122">
        <v>883.04</v>
      </c>
      <c r="CD1279" s="178" t="s">
        <v>192</v>
      </c>
      <c r="CE1279" s="177" t="s">
        <v>282</v>
      </c>
      <c r="CF1279" s="177" t="s">
        <v>282</v>
      </c>
      <c r="CG1279" s="83" t="s">
        <v>9</v>
      </c>
      <c r="CH1279" s="57"/>
      <c r="CV1279" s="51"/>
      <c r="CW1279" s="51"/>
      <c r="CX1279" s="51"/>
      <c r="CY1279" s="51"/>
      <c r="CZ1279" s="51"/>
      <c r="DA1279" s="51"/>
      <c r="DB1279" s="51"/>
      <c r="DC1279" s="51"/>
      <c r="DD1279" s="51"/>
    </row>
    <row r="1280" spans="73:108" ht="15" x14ac:dyDescent="0.25">
      <c r="BU1280" s="91"/>
      <c r="BV1280" s="177">
        <v>2008</v>
      </c>
      <c r="BW1280" s="177">
        <v>5</v>
      </c>
      <c r="BX1280" s="177" t="s">
        <v>460</v>
      </c>
      <c r="BY1280" s="177" t="s">
        <v>262</v>
      </c>
      <c r="BZ1280" s="177" t="s">
        <v>277</v>
      </c>
      <c r="CA1280" s="177">
        <v>70</v>
      </c>
      <c r="CB1280" s="177" t="s">
        <v>264</v>
      </c>
      <c r="CC1280" s="122">
        <v>264.91000000000003</v>
      </c>
      <c r="CD1280" s="178" t="s">
        <v>194</v>
      </c>
      <c r="CE1280" s="177" t="s">
        <v>282</v>
      </c>
      <c r="CF1280" s="177" t="s">
        <v>282</v>
      </c>
      <c r="CG1280" s="83" t="s">
        <v>9</v>
      </c>
      <c r="CH1280" s="57"/>
      <c r="CV1280" s="51"/>
      <c r="CW1280" s="51"/>
      <c r="CX1280" s="51"/>
      <c r="CY1280" s="51"/>
      <c r="CZ1280" s="51"/>
      <c r="DA1280" s="51"/>
      <c r="DB1280" s="51"/>
      <c r="DC1280" s="51"/>
      <c r="DD1280" s="51"/>
    </row>
    <row r="1281" spans="73:108" ht="15" x14ac:dyDescent="0.25">
      <c r="BU1281" s="91"/>
      <c r="BV1281" s="177">
        <v>2008</v>
      </c>
      <c r="BW1281" s="177">
        <v>6</v>
      </c>
      <c r="BX1281" s="177" t="s">
        <v>460</v>
      </c>
      <c r="BY1281" s="177" t="s">
        <v>262</v>
      </c>
      <c r="BZ1281" s="177" t="s">
        <v>277</v>
      </c>
      <c r="CA1281" s="177">
        <v>0</v>
      </c>
      <c r="CB1281" s="177" t="s">
        <v>264</v>
      </c>
      <c r="CC1281" s="122">
        <v>1169.1500000000001</v>
      </c>
      <c r="CD1281" s="178" t="s">
        <v>192</v>
      </c>
      <c r="CE1281" s="177" t="s">
        <v>282</v>
      </c>
      <c r="CF1281" s="177" t="s">
        <v>282</v>
      </c>
      <c r="CG1281" s="83" t="s">
        <v>9</v>
      </c>
      <c r="CH1281" s="57"/>
      <c r="CV1281" s="51"/>
      <c r="CW1281" s="51"/>
      <c r="CX1281" s="51"/>
      <c r="CY1281" s="51"/>
      <c r="CZ1281" s="51"/>
      <c r="DA1281" s="51"/>
      <c r="DB1281" s="51"/>
      <c r="DC1281" s="51"/>
      <c r="DD1281" s="51"/>
    </row>
    <row r="1282" spans="73:108" ht="15" x14ac:dyDescent="0.25">
      <c r="BU1282" s="91"/>
      <c r="BV1282" s="177">
        <v>2008</v>
      </c>
      <c r="BW1282" s="177">
        <v>6</v>
      </c>
      <c r="BX1282" s="177" t="s">
        <v>460</v>
      </c>
      <c r="BY1282" s="177" t="s">
        <v>262</v>
      </c>
      <c r="BZ1282" s="177" t="s">
        <v>277</v>
      </c>
      <c r="CA1282" s="177">
        <v>70</v>
      </c>
      <c r="CB1282" s="177" t="s">
        <v>264</v>
      </c>
      <c r="CC1282" s="122">
        <v>350.75</v>
      </c>
      <c r="CD1282" s="178" t="s">
        <v>194</v>
      </c>
      <c r="CE1282" s="177" t="s">
        <v>282</v>
      </c>
      <c r="CF1282" s="177" t="s">
        <v>282</v>
      </c>
      <c r="CG1282" s="83" t="s">
        <v>9</v>
      </c>
      <c r="CH1282" s="57"/>
      <c r="CV1282" s="51"/>
      <c r="CW1282" s="51"/>
      <c r="CX1282" s="51"/>
      <c r="CY1282" s="51"/>
      <c r="CZ1282" s="51"/>
      <c r="DA1282" s="51"/>
      <c r="DB1282" s="51"/>
      <c r="DC1282" s="51"/>
      <c r="DD1282" s="51"/>
    </row>
    <row r="1283" spans="73:108" ht="15" x14ac:dyDescent="0.25">
      <c r="BU1283" s="91"/>
      <c r="BV1283" s="177">
        <v>2008</v>
      </c>
      <c r="BW1283" s="177">
        <v>7</v>
      </c>
      <c r="BX1283" s="177" t="s">
        <v>460</v>
      </c>
      <c r="BY1283" s="177" t="s">
        <v>262</v>
      </c>
      <c r="BZ1283" s="177" t="s">
        <v>277</v>
      </c>
      <c r="CA1283" s="177">
        <v>0</v>
      </c>
      <c r="CB1283" s="177" t="s">
        <v>264</v>
      </c>
      <c r="CC1283" s="122">
        <v>-69.25</v>
      </c>
      <c r="CD1283" s="178" t="s">
        <v>192</v>
      </c>
      <c r="CE1283" s="177" t="s">
        <v>282</v>
      </c>
      <c r="CF1283" s="177" t="s">
        <v>282</v>
      </c>
      <c r="CG1283" s="83" t="s">
        <v>9</v>
      </c>
      <c r="CH1283" s="57"/>
      <c r="CV1283" s="51"/>
      <c r="CW1283" s="51"/>
      <c r="CX1283" s="51"/>
      <c r="CY1283" s="51"/>
      <c r="CZ1283" s="51"/>
      <c r="DA1283" s="51"/>
      <c r="DB1283" s="51"/>
      <c r="DC1283" s="51"/>
      <c r="DD1283" s="51"/>
    </row>
    <row r="1284" spans="73:108" ht="15" x14ac:dyDescent="0.25">
      <c r="BU1284" s="91"/>
      <c r="BV1284" s="177">
        <v>2008</v>
      </c>
      <c r="BW1284" s="177">
        <v>7</v>
      </c>
      <c r="BX1284" s="177" t="s">
        <v>460</v>
      </c>
      <c r="BY1284" s="177" t="s">
        <v>262</v>
      </c>
      <c r="BZ1284" s="177" t="s">
        <v>277</v>
      </c>
      <c r="CA1284" s="177">
        <v>70</v>
      </c>
      <c r="CB1284" s="177" t="s">
        <v>264</v>
      </c>
      <c r="CC1284" s="122">
        <v>-20.78</v>
      </c>
      <c r="CD1284" s="178" t="s">
        <v>194</v>
      </c>
      <c r="CE1284" s="177" t="s">
        <v>282</v>
      </c>
      <c r="CF1284" s="177" t="s">
        <v>282</v>
      </c>
      <c r="CG1284" s="83" t="s">
        <v>9</v>
      </c>
      <c r="CH1284" s="57"/>
      <c r="CV1284" s="51"/>
      <c r="CW1284" s="51"/>
      <c r="CX1284" s="51"/>
      <c r="CY1284" s="51"/>
      <c r="CZ1284" s="51"/>
      <c r="DA1284" s="51"/>
      <c r="DB1284" s="51"/>
      <c r="DC1284" s="51"/>
      <c r="DD1284" s="51"/>
    </row>
    <row r="1285" spans="73:108" ht="15" x14ac:dyDescent="0.25">
      <c r="BU1285" s="91"/>
      <c r="BV1285" s="177">
        <v>2008</v>
      </c>
      <c r="BW1285" s="177">
        <v>8</v>
      </c>
      <c r="BX1285" s="177" t="s">
        <v>460</v>
      </c>
      <c r="BY1285" s="177" t="s">
        <v>262</v>
      </c>
      <c r="BZ1285" s="177" t="s">
        <v>277</v>
      </c>
      <c r="CA1285" s="177">
        <v>0</v>
      </c>
      <c r="CB1285" s="177" t="s">
        <v>264</v>
      </c>
      <c r="CC1285" s="122">
        <v>126.47</v>
      </c>
      <c r="CD1285" s="178" t="s">
        <v>192</v>
      </c>
      <c r="CE1285" s="177" t="s">
        <v>282</v>
      </c>
      <c r="CF1285" s="177" t="s">
        <v>282</v>
      </c>
      <c r="CG1285" s="83" t="s">
        <v>9</v>
      </c>
      <c r="CH1285" s="57"/>
      <c r="CV1285" s="51"/>
      <c r="CW1285" s="51"/>
      <c r="CX1285" s="51"/>
      <c r="CY1285" s="51"/>
      <c r="CZ1285" s="51"/>
      <c r="DA1285" s="51"/>
      <c r="DB1285" s="51"/>
      <c r="DC1285" s="51"/>
      <c r="DD1285" s="51"/>
    </row>
    <row r="1286" spans="73:108" ht="15" x14ac:dyDescent="0.25">
      <c r="BU1286" s="91"/>
      <c r="BV1286" s="177">
        <v>2008</v>
      </c>
      <c r="BW1286" s="177">
        <v>8</v>
      </c>
      <c r="BX1286" s="177" t="s">
        <v>460</v>
      </c>
      <c r="BY1286" s="177" t="s">
        <v>262</v>
      </c>
      <c r="BZ1286" s="177" t="s">
        <v>277</v>
      </c>
      <c r="CA1286" s="177">
        <v>70</v>
      </c>
      <c r="CB1286" s="177" t="s">
        <v>264</v>
      </c>
      <c r="CC1286" s="122">
        <v>37.94</v>
      </c>
      <c r="CD1286" s="178" t="s">
        <v>194</v>
      </c>
      <c r="CE1286" s="177" t="s">
        <v>282</v>
      </c>
      <c r="CF1286" s="177" t="s">
        <v>282</v>
      </c>
      <c r="CG1286" s="83" t="s">
        <v>9</v>
      </c>
      <c r="CH1286" s="57"/>
      <c r="CV1286" s="51"/>
      <c r="CW1286" s="51"/>
      <c r="CX1286" s="51"/>
      <c r="CY1286" s="51"/>
      <c r="CZ1286" s="51"/>
      <c r="DA1286" s="51"/>
      <c r="DB1286" s="51"/>
      <c r="DC1286" s="51"/>
      <c r="DD1286" s="51"/>
    </row>
    <row r="1287" spans="73:108" ht="15" x14ac:dyDescent="0.25">
      <c r="BU1287" s="91"/>
      <c r="BV1287" s="177">
        <v>2008</v>
      </c>
      <c r="BW1287" s="177">
        <v>9</v>
      </c>
      <c r="BX1287" s="177" t="s">
        <v>460</v>
      </c>
      <c r="BY1287" s="177" t="s">
        <v>262</v>
      </c>
      <c r="BZ1287" s="177" t="s">
        <v>277</v>
      </c>
      <c r="CA1287" s="177">
        <v>0</v>
      </c>
      <c r="CB1287" s="177" t="s">
        <v>264</v>
      </c>
      <c r="CC1287" s="122">
        <v>54.05</v>
      </c>
      <c r="CD1287" s="178" t="s">
        <v>192</v>
      </c>
      <c r="CE1287" s="177" t="s">
        <v>282</v>
      </c>
      <c r="CF1287" s="177" t="s">
        <v>282</v>
      </c>
      <c r="CG1287" s="83" t="s">
        <v>9</v>
      </c>
      <c r="CH1287" s="57"/>
      <c r="CV1287" s="51"/>
      <c r="CW1287" s="51"/>
      <c r="CX1287" s="51"/>
      <c r="CY1287" s="51"/>
      <c r="CZ1287" s="51"/>
      <c r="DA1287" s="51"/>
      <c r="DB1287" s="51"/>
      <c r="DC1287" s="51"/>
      <c r="DD1287" s="51"/>
    </row>
    <row r="1288" spans="73:108" ht="15" x14ac:dyDescent="0.25">
      <c r="BU1288" s="91"/>
      <c r="BV1288" s="177">
        <v>2008</v>
      </c>
      <c r="BW1288" s="177">
        <v>9</v>
      </c>
      <c r="BX1288" s="177" t="s">
        <v>460</v>
      </c>
      <c r="BY1288" s="177" t="s">
        <v>262</v>
      </c>
      <c r="BZ1288" s="177" t="s">
        <v>347</v>
      </c>
      <c r="CA1288" s="177">
        <v>0</v>
      </c>
      <c r="CB1288" s="177" t="s">
        <v>264</v>
      </c>
      <c r="CC1288" s="122">
        <v>89.71</v>
      </c>
      <c r="CD1288" s="178" t="s">
        <v>192</v>
      </c>
      <c r="CE1288" s="177" t="s">
        <v>282</v>
      </c>
      <c r="CF1288" s="177" t="s">
        <v>282</v>
      </c>
      <c r="CG1288" s="83" t="s">
        <v>9</v>
      </c>
      <c r="CH1288" s="57"/>
      <c r="CV1288" s="51"/>
      <c r="CW1288" s="51"/>
      <c r="CX1288" s="51"/>
      <c r="CY1288" s="51"/>
      <c r="CZ1288" s="51"/>
      <c r="DA1288" s="51"/>
      <c r="DB1288" s="51"/>
      <c r="DC1288" s="51"/>
      <c r="DD1288" s="51"/>
    </row>
    <row r="1289" spans="73:108" ht="15" x14ac:dyDescent="0.25">
      <c r="BU1289" s="91"/>
      <c r="BV1289" s="177">
        <v>2008</v>
      </c>
      <c r="BW1289" s="177">
        <v>9</v>
      </c>
      <c r="BX1289" s="177" t="s">
        <v>460</v>
      </c>
      <c r="BY1289" s="177" t="s">
        <v>262</v>
      </c>
      <c r="BZ1289" s="177" t="s">
        <v>277</v>
      </c>
      <c r="CA1289" s="177">
        <v>70</v>
      </c>
      <c r="CB1289" s="177" t="s">
        <v>264</v>
      </c>
      <c r="CC1289" s="122">
        <v>16.22</v>
      </c>
      <c r="CD1289" s="178" t="s">
        <v>194</v>
      </c>
      <c r="CE1289" s="177" t="s">
        <v>282</v>
      </c>
      <c r="CF1289" s="177" t="s">
        <v>282</v>
      </c>
      <c r="CG1289" s="83" t="s">
        <v>9</v>
      </c>
      <c r="CH1289" s="57"/>
      <c r="CV1289" s="51"/>
      <c r="CW1289" s="51"/>
      <c r="CX1289" s="51"/>
      <c r="CY1289" s="51"/>
      <c r="CZ1289" s="51"/>
      <c r="DA1289" s="51"/>
      <c r="DB1289" s="51"/>
      <c r="DC1289" s="51"/>
      <c r="DD1289" s="51"/>
    </row>
    <row r="1290" spans="73:108" ht="15" x14ac:dyDescent="0.25">
      <c r="BU1290" s="91"/>
      <c r="BV1290" s="177">
        <v>2008</v>
      </c>
      <c r="BW1290" s="177">
        <v>9</v>
      </c>
      <c r="BX1290" s="177" t="s">
        <v>460</v>
      </c>
      <c r="BY1290" s="177" t="s">
        <v>262</v>
      </c>
      <c r="BZ1290" s="177" t="s">
        <v>347</v>
      </c>
      <c r="CA1290" s="177">
        <v>70</v>
      </c>
      <c r="CB1290" s="177" t="s">
        <v>264</v>
      </c>
      <c r="CC1290" s="122">
        <v>26.91</v>
      </c>
      <c r="CD1290" s="178" t="s">
        <v>194</v>
      </c>
      <c r="CE1290" s="177" t="s">
        <v>282</v>
      </c>
      <c r="CF1290" s="177" t="s">
        <v>282</v>
      </c>
      <c r="CG1290" s="83" t="s">
        <v>9</v>
      </c>
      <c r="CH1290" s="57"/>
      <c r="CV1290" s="51"/>
      <c r="CW1290" s="51"/>
      <c r="CX1290" s="51"/>
      <c r="CY1290" s="51"/>
      <c r="CZ1290" s="51"/>
      <c r="DA1290" s="51"/>
      <c r="DB1290" s="51"/>
      <c r="DC1290" s="51"/>
      <c r="DD1290" s="51"/>
    </row>
    <row r="1291" spans="73:108" ht="15" x14ac:dyDescent="0.25">
      <c r="BU1291" s="91"/>
      <c r="BV1291" s="177">
        <v>2008</v>
      </c>
      <c r="BW1291" s="177">
        <v>10</v>
      </c>
      <c r="BX1291" s="177" t="s">
        <v>460</v>
      </c>
      <c r="BY1291" s="177" t="s">
        <v>262</v>
      </c>
      <c r="BZ1291" s="177" t="s">
        <v>277</v>
      </c>
      <c r="CA1291" s="177">
        <v>0</v>
      </c>
      <c r="CB1291" s="177" t="s">
        <v>264</v>
      </c>
      <c r="CC1291" s="122">
        <v>651.86</v>
      </c>
      <c r="CD1291" s="178" t="s">
        <v>192</v>
      </c>
      <c r="CE1291" s="177" t="s">
        <v>282</v>
      </c>
      <c r="CF1291" s="177" t="s">
        <v>282</v>
      </c>
      <c r="CG1291" s="83" t="s">
        <v>9</v>
      </c>
      <c r="CH1291" s="57"/>
      <c r="CV1291" s="51"/>
      <c r="CW1291" s="51"/>
      <c r="CX1291" s="51"/>
      <c r="CY1291" s="51"/>
      <c r="CZ1291" s="51"/>
      <c r="DA1291" s="51"/>
      <c r="DB1291" s="51"/>
      <c r="DC1291" s="51"/>
      <c r="DD1291" s="51"/>
    </row>
    <row r="1292" spans="73:108" ht="15" x14ac:dyDescent="0.25">
      <c r="BU1292" s="91"/>
      <c r="BV1292" s="177">
        <v>2008</v>
      </c>
      <c r="BW1292" s="177">
        <v>10</v>
      </c>
      <c r="BX1292" s="177" t="s">
        <v>460</v>
      </c>
      <c r="BY1292" s="177" t="s">
        <v>262</v>
      </c>
      <c r="BZ1292" s="177" t="s">
        <v>277</v>
      </c>
      <c r="CA1292" s="177">
        <v>70</v>
      </c>
      <c r="CB1292" s="177" t="s">
        <v>264</v>
      </c>
      <c r="CC1292" s="122">
        <v>195.56</v>
      </c>
      <c r="CD1292" s="178" t="s">
        <v>194</v>
      </c>
      <c r="CE1292" s="177" t="s">
        <v>282</v>
      </c>
      <c r="CF1292" s="177" t="s">
        <v>282</v>
      </c>
      <c r="CG1292" s="83" t="s">
        <v>9</v>
      </c>
      <c r="CH1292" s="57"/>
      <c r="CV1292" s="51"/>
      <c r="CW1292" s="51"/>
      <c r="CX1292" s="51"/>
      <c r="CY1292" s="51"/>
      <c r="CZ1292" s="51"/>
      <c r="DA1292" s="51"/>
      <c r="DB1292" s="51"/>
      <c r="DC1292" s="51"/>
      <c r="DD1292" s="51"/>
    </row>
    <row r="1293" spans="73:108" ht="15" x14ac:dyDescent="0.25">
      <c r="BU1293" s="91"/>
      <c r="BV1293" s="177">
        <v>2008</v>
      </c>
      <c r="BW1293" s="177">
        <v>11</v>
      </c>
      <c r="BX1293" s="177" t="s">
        <v>460</v>
      </c>
      <c r="BY1293" s="177" t="s">
        <v>262</v>
      </c>
      <c r="BZ1293" s="177" t="s">
        <v>277</v>
      </c>
      <c r="CA1293" s="177">
        <v>0</v>
      </c>
      <c r="CB1293" s="177" t="s">
        <v>264</v>
      </c>
      <c r="CC1293" s="122">
        <v>887.63</v>
      </c>
      <c r="CD1293" s="178" t="s">
        <v>192</v>
      </c>
      <c r="CE1293" s="177" t="s">
        <v>282</v>
      </c>
      <c r="CF1293" s="177" t="s">
        <v>282</v>
      </c>
      <c r="CG1293" s="83" t="s">
        <v>9</v>
      </c>
      <c r="CH1293" s="57"/>
      <c r="CV1293" s="51"/>
      <c r="CW1293" s="51"/>
      <c r="CX1293" s="51"/>
      <c r="CY1293" s="51"/>
      <c r="CZ1293" s="51"/>
      <c r="DA1293" s="51"/>
      <c r="DB1293" s="51"/>
      <c r="DC1293" s="51"/>
      <c r="DD1293" s="51"/>
    </row>
    <row r="1294" spans="73:108" ht="15" x14ac:dyDescent="0.25">
      <c r="BU1294" s="91"/>
      <c r="BV1294" s="177">
        <v>2008</v>
      </c>
      <c r="BW1294" s="177">
        <v>11</v>
      </c>
      <c r="BX1294" s="177" t="s">
        <v>460</v>
      </c>
      <c r="BY1294" s="177" t="s">
        <v>262</v>
      </c>
      <c r="BZ1294" s="177" t="s">
        <v>277</v>
      </c>
      <c r="CA1294" s="177">
        <v>70</v>
      </c>
      <c r="CB1294" s="177" t="s">
        <v>264</v>
      </c>
      <c r="CC1294" s="122">
        <v>266.29000000000002</v>
      </c>
      <c r="CD1294" s="178" t="s">
        <v>194</v>
      </c>
      <c r="CE1294" s="177" t="s">
        <v>282</v>
      </c>
      <c r="CF1294" s="177" t="s">
        <v>282</v>
      </c>
      <c r="CG1294" s="83" t="s">
        <v>9</v>
      </c>
      <c r="CH1294" s="57"/>
      <c r="CV1294" s="51"/>
      <c r="CW1294" s="51"/>
      <c r="CX1294" s="51"/>
      <c r="CY1294" s="51"/>
      <c r="CZ1294" s="51"/>
      <c r="DA1294" s="51"/>
      <c r="DB1294" s="51"/>
      <c r="DC1294" s="51"/>
      <c r="DD1294" s="51"/>
    </row>
    <row r="1295" spans="73:108" ht="15" x14ac:dyDescent="0.25">
      <c r="BU1295" s="91"/>
      <c r="BV1295" s="177">
        <v>2008</v>
      </c>
      <c r="BW1295" s="177">
        <v>12</v>
      </c>
      <c r="BX1295" s="177" t="s">
        <v>460</v>
      </c>
      <c r="BY1295" s="177" t="s">
        <v>262</v>
      </c>
      <c r="BZ1295" s="177" t="s">
        <v>277</v>
      </c>
      <c r="CA1295" s="177">
        <v>0</v>
      </c>
      <c r="CB1295" s="177" t="s">
        <v>264</v>
      </c>
      <c r="CC1295" s="122">
        <v>437.76</v>
      </c>
      <c r="CD1295" s="178" t="s">
        <v>192</v>
      </c>
      <c r="CE1295" s="177" t="s">
        <v>282</v>
      </c>
      <c r="CF1295" s="177" t="s">
        <v>282</v>
      </c>
      <c r="CG1295" s="83" t="s">
        <v>9</v>
      </c>
      <c r="CH1295" s="57"/>
      <c r="CV1295" s="51"/>
      <c r="CW1295" s="51"/>
      <c r="CX1295" s="51"/>
      <c r="CY1295" s="51"/>
      <c r="CZ1295" s="51"/>
      <c r="DA1295" s="51"/>
      <c r="DB1295" s="51"/>
      <c r="DC1295" s="51"/>
      <c r="DD1295" s="51"/>
    </row>
    <row r="1296" spans="73:108" ht="15" x14ac:dyDescent="0.25">
      <c r="BU1296" s="91"/>
      <c r="BV1296" s="177">
        <v>2008</v>
      </c>
      <c r="BW1296" s="177">
        <v>12</v>
      </c>
      <c r="BX1296" s="177" t="s">
        <v>460</v>
      </c>
      <c r="BY1296" s="177" t="s">
        <v>262</v>
      </c>
      <c r="BZ1296" s="177" t="s">
        <v>277</v>
      </c>
      <c r="CA1296" s="177">
        <v>70</v>
      </c>
      <c r="CB1296" s="177" t="s">
        <v>264</v>
      </c>
      <c r="CC1296" s="122">
        <v>131.33000000000001</v>
      </c>
      <c r="CD1296" s="178" t="s">
        <v>194</v>
      </c>
      <c r="CE1296" s="177" t="s">
        <v>282</v>
      </c>
      <c r="CF1296" s="177" t="s">
        <v>282</v>
      </c>
      <c r="CG1296" s="83" t="s">
        <v>9</v>
      </c>
      <c r="CH1296" s="57"/>
      <c r="CV1296" s="51"/>
      <c r="CW1296" s="51"/>
      <c r="CX1296" s="51"/>
      <c r="CY1296" s="51"/>
      <c r="CZ1296" s="51"/>
      <c r="DA1296" s="51"/>
      <c r="DB1296" s="51"/>
      <c r="DC1296" s="51"/>
      <c r="DD1296" s="51"/>
    </row>
    <row r="1297" spans="73:108" ht="15" x14ac:dyDescent="0.25">
      <c r="BU1297" s="91"/>
      <c r="BV1297" s="177">
        <v>2009</v>
      </c>
      <c r="BW1297" s="177">
        <v>1</v>
      </c>
      <c r="BX1297" s="177" t="s">
        <v>460</v>
      </c>
      <c r="BY1297" s="177" t="s">
        <v>262</v>
      </c>
      <c r="BZ1297" s="177" t="s">
        <v>277</v>
      </c>
      <c r="CA1297" s="177">
        <v>0</v>
      </c>
      <c r="CB1297" s="177" t="s">
        <v>264</v>
      </c>
      <c r="CC1297" s="122">
        <v>57.91</v>
      </c>
      <c r="CD1297" s="178" t="s">
        <v>192</v>
      </c>
      <c r="CE1297" s="177" t="s">
        <v>282</v>
      </c>
      <c r="CF1297" s="177" t="s">
        <v>282</v>
      </c>
      <c r="CG1297" s="83" t="s">
        <v>9</v>
      </c>
      <c r="CH1297" s="57"/>
      <c r="CV1297" s="51"/>
      <c r="CW1297" s="51"/>
      <c r="CX1297" s="51"/>
      <c r="CY1297" s="51"/>
      <c r="CZ1297" s="51"/>
      <c r="DA1297" s="51"/>
      <c r="DB1297" s="51"/>
      <c r="DC1297" s="51"/>
      <c r="DD1297" s="51"/>
    </row>
    <row r="1298" spans="73:108" ht="15" x14ac:dyDescent="0.25">
      <c r="BU1298" s="91"/>
      <c r="BV1298" s="177">
        <v>2009</v>
      </c>
      <c r="BW1298" s="177">
        <v>1</v>
      </c>
      <c r="BX1298" s="177" t="s">
        <v>460</v>
      </c>
      <c r="BY1298" s="177" t="s">
        <v>262</v>
      </c>
      <c r="BZ1298" s="177" t="s">
        <v>277</v>
      </c>
      <c r="CA1298" s="177">
        <v>70</v>
      </c>
      <c r="CB1298" s="177" t="s">
        <v>264</v>
      </c>
      <c r="CC1298" s="122">
        <v>17.37</v>
      </c>
      <c r="CD1298" s="178" t="s">
        <v>194</v>
      </c>
      <c r="CE1298" s="177" t="s">
        <v>282</v>
      </c>
      <c r="CF1298" s="177" t="s">
        <v>282</v>
      </c>
      <c r="CG1298" s="83" t="s">
        <v>9</v>
      </c>
      <c r="CH1298" s="57"/>
      <c r="CV1298" s="51"/>
      <c r="CW1298" s="51"/>
      <c r="CX1298" s="51"/>
      <c r="CY1298" s="51"/>
      <c r="CZ1298" s="51"/>
      <c r="DA1298" s="51"/>
      <c r="DB1298" s="51"/>
      <c r="DC1298" s="51"/>
      <c r="DD1298" s="51"/>
    </row>
    <row r="1299" spans="73:108" ht="15" x14ac:dyDescent="0.25">
      <c r="BU1299" s="91"/>
      <c r="BV1299" s="177">
        <v>2009</v>
      </c>
      <c r="BW1299" s="177">
        <v>2</v>
      </c>
      <c r="BX1299" s="177" t="s">
        <v>460</v>
      </c>
      <c r="BY1299" s="177" t="s">
        <v>262</v>
      </c>
      <c r="BZ1299" s="177" t="s">
        <v>277</v>
      </c>
      <c r="CA1299" s="177">
        <v>0</v>
      </c>
      <c r="CB1299" s="177" t="s">
        <v>264</v>
      </c>
      <c r="CC1299" s="122">
        <v>81.459999999999994</v>
      </c>
      <c r="CD1299" s="178" t="s">
        <v>192</v>
      </c>
      <c r="CE1299" s="177" t="s">
        <v>282</v>
      </c>
      <c r="CF1299" s="177" t="s">
        <v>282</v>
      </c>
      <c r="CG1299" s="83" t="s">
        <v>9</v>
      </c>
      <c r="CH1299" s="57"/>
      <c r="CV1299" s="51"/>
      <c r="CW1299" s="51"/>
      <c r="CX1299" s="51"/>
      <c r="CY1299" s="51"/>
      <c r="CZ1299" s="51"/>
      <c r="DA1299" s="51"/>
      <c r="DB1299" s="51"/>
      <c r="DC1299" s="51"/>
      <c r="DD1299" s="51"/>
    </row>
    <row r="1300" spans="73:108" ht="15" x14ac:dyDescent="0.25">
      <c r="BU1300" s="91"/>
      <c r="BV1300" s="177">
        <v>2009</v>
      </c>
      <c r="BW1300" s="177">
        <v>2</v>
      </c>
      <c r="BX1300" s="177" t="s">
        <v>460</v>
      </c>
      <c r="BY1300" s="177" t="s">
        <v>262</v>
      </c>
      <c r="BZ1300" s="177" t="s">
        <v>347</v>
      </c>
      <c r="CA1300" s="177">
        <v>0</v>
      </c>
      <c r="CB1300" s="177" t="s">
        <v>264</v>
      </c>
      <c r="CC1300" s="122">
        <v>9.98</v>
      </c>
      <c r="CD1300" s="178" t="s">
        <v>192</v>
      </c>
      <c r="CE1300" s="177" t="s">
        <v>282</v>
      </c>
      <c r="CF1300" s="177" t="s">
        <v>282</v>
      </c>
      <c r="CG1300" s="83" t="s">
        <v>9</v>
      </c>
      <c r="CH1300" s="57"/>
      <c r="CV1300" s="51"/>
      <c r="CW1300" s="51"/>
      <c r="CX1300" s="51"/>
      <c r="CY1300" s="51"/>
      <c r="CZ1300" s="51"/>
      <c r="DA1300" s="51"/>
      <c r="DB1300" s="51"/>
      <c r="DC1300" s="51"/>
      <c r="DD1300" s="51"/>
    </row>
    <row r="1301" spans="73:108" ht="15" x14ac:dyDescent="0.25">
      <c r="BU1301" s="91"/>
      <c r="BV1301" s="177">
        <v>2009</v>
      </c>
      <c r="BW1301" s="177">
        <v>2</v>
      </c>
      <c r="BX1301" s="177" t="s">
        <v>460</v>
      </c>
      <c r="BY1301" s="177" t="s">
        <v>262</v>
      </c>
      <c r="BZ1301" s="177" t="s">
        <v>277</v>
      </c>
      <c r="CA1301" s="177">
        <v>70</v>
      </c>
      <c r="CB1301" s="177" t="s">
        <v>264</v>
      </c>
      <c r="CC1301" s="122">
        <v>24.44</v>
      </c>
      <c r="CD1301" s="178" t="s">
        <v>194</v>
      </c>
      <c r="CE1301" s="177" t="s">
        <v>282</v>
      </c>
      <c r="CF1301" s="177" t="s">
        <v>282</v>
      </c>
      <c r="CG1301" s="83" t="s">
        <v>9</v>
      </c>
      <c r="CH1301" s="57"/>
      <c r="CV1301" s="51"/>
      <c r="CW1301" s="51"/>
      <c r="CX1301" s="51"/>
      <c r="CY1301" s="51"/>
      <c r="CZ1301" s="51"/>
      <c r="DA1301" s="51"/>
      <c r="DB1301" s="51"/>
      <c r="DC1301" s="51"/>
      <c r="DD1301" s="51"/>
    </row>
    <row r="1302" spans="73:108" ht="15" x14ac:dyDescent="0.25">
      <c r="BU1302" s="91"/>
      <c r="BV1302" s="177">
        <v>2009</v>
      </c>
      <c r="BW1302" s="177">
        <v>2</v>
      </c>
      <c r="BX1302" s="177" t="s">
        <v>460</v>
      </c>
      <c r="BY1302" s="177" t="s">
        <v>262</v>
      </c>
      <c r="BZ1302" s="177" t="s">
        <v>347</v>
      </c>
      <c r="CA1302" s="177">
        <v>70</v>
      </c>
      <c r="CB1302" s="177" t="s">
        <v>264</v>
      </c>
      <c r="CC1302" s="122">
        <v>2.99</v>
      </c>
      <c r="CD1302" s="178" t="s">
        <v>194</v>
      </c>
      <c r="CE1302" s="177" t="s">
        <v>282</v>
      </c>
      <c r="CF1302" s="177" t="s">
        <v>282</v>
      </c>
      <c r="CG1302" s="83" t="s">
        <v>9</v>
      </c>
      <c r="CH1302" s="57"/>
      <c r="CV1302" s="51"/>
      <c r="CW1302" s="51"/>
      <c r="CX1302" s="51"/>
      <c r="CY1302" s="51"/>
      <c r="CZ1302" s="51"/>
      <c r="DA1302" s="51"/>
      <c r="DB1302" s="51"/>
      <c r="DC1302" s="51"/>
      <c r="DD1302" s="51"/>
    </row>
    <row r="1303" spans="73:108" ht="15" x14ac:dyDescent="0.25">
      <c r="BU1303" s="91"/>
      <c r="BV1303" s="177">
        <v>2009</v>
      </c>
      <c r="BW1303" s="177">
        <v>3</v>
      </c>
      <c r="BX1303" s="177" t="s">
        <v>460</v>
      </c>
      <c r="BY1303" s="177" t="s">
        <v>262</v>
      </c>
      <c r="BZ1303" s="177" t="s">
        <v>277</v>
      </c>
      <c r="CA1303" s="177">
        <v>0</v>
      </c>
      <c r="CB1303" s="177" t="s">
        <v>264</v>
      </c>
      <c r="CC1303" s="122">
        <v>194.12</v>
      </c>
      <c r="CD1303" s="178" t="s">
        <v>192</v>
      </c>
      <c r="CE1303" s="177" t="s">
        <v>282</v>
      </c>
      <c r="CF1303" s="177" t="s">
        <v>282</v>
      </c>
      <c r="CG1303" s="83" t="s">
        <v>9</v>
      </c>
      <c r="CH1303" s="57"/>
      <c r="CV1303" s="51"/>
      <c r="CW1303" s="51"/>
      <c r="CX1303" s="51"/>
      <c r="CY1303" s="51"/>
      <c r="CZ1303" s="51"/>
      <c r="DA1303" s="51"/>
      <c r="DB1303" s="51"/>
      <c r="DC1303" s="51"/>
      <c r="DD1303" s="51"/>
    </row>
    <row r="1304" spans="73:108" ht="15" x14ac:dyDescent="0.25">
      <c r="BU1304" s="91"/>
      <c r="BV1304" s="177">
        <v>2009</v>
      </c>
      <c r="BW1304" s="177">
        <v>3</v>
      </c>
      <c r="BX1304" s="177" t="s">
        <v>460</v>
      </c>
      <c r="BY1304" s="177" t="s">
        <v>262</v>
      </c>
      <c r="BZ1304" s="177" t="s">
        <v>277</v>
      </c>
      <c r="CA1304" s="177">
        <v>70</v>
      </c>
      <c r="CB1304" s="177" t="s">
        <v>264</v>
      </c>
      <c r="CC1304" s="122">
        <v>58.24</v>
      </c>
      <c r="CD1304" s="178" t="s">
        <v>194</v>
      </c>
      <c r="CE1304" s="177" t="s">
        <v>282</v>
      </c>
      <c r="CF1304" s="177" t="s">
        <v>282</v>
      </c>
      <c r="CG1304" s="83" t="s">
        <v>9</v>
      </c>
      <c r="CH1304" s="57"/>
      <c r="CV1304" s="51"/>
      <c r="CW1304" s="51"/>
      <c r="CX1304" s="51"/>
      <c r="CY1304" s="51"/>
      <c r="CZ1304" s="51"/>
      <c r="DA1304" s="51"/>
      <c r="DB1304" s="51"/>
      <c r="DC1304" s="51"/>
      <c r="DD1304" s="51"/>
    </row>
    <row r="1305" spans="73:108" ht="15" x14ac:dyDescent="0.25">
      <c r="BU1305" s="91"/>
      <c r="BV1305" s="177">
        <v>2009</v>
      </c>
      <c r="BW1305" s="177">
        <v>4</v>
      </c>
      <c r="BX1305" s="177" t="s">
        <v>460</v>
      </c>
      <c r="BY1305" s="177" t="s">
        <v>262</v>
      </c>
      <c r="BZ1305" s="177" t="s">
        <v>277</v>
      </c>
      <c r="CA1305" s="177">
        <v>0</v>
      </c>
      <c r="CB1305" s="177" t="s">
        <v>264</v>
      </c>
      <c r="CC1305" s="122">
        <v>255.31</v>
      </c>
      <c r="CD1305" s="178" t="s">
        <v>192</v>
      </c>
      <c r="CE1305" s="177" t="s">
        <v>282</v>
      </c>
      <c r="CF1305" s="177" t="s">
        <v>282</v>
      </c>
      <c r="CG1305" s="83" t="s">
        <v>9</v>
      </c>
      <c r="CH1305" s="57"/>
      <c r="CV1305" s="51"/>
      <c r="CW1305" s="51"/>
      <c r="CX1305" s="51"/>
      <c r="CY1305" s="51"/>
      <c r="CZ1305" s="51"/>
      <c r="DA1305" s="51"/>
      <c r="DB1305" s="51"/>
      <c r="DC1305" s="51"/>
      <c r="DD1305" s="51"/>
    </row>
    <row r="1306" spans="73:108" ht="15" x14ac:dyDescent="0.25">
      <c r="BU1306" s="91"/>
      <c r="BV1306" s="177">
        <v>2009</v>
      </c>
      <c r="BW1306" s="177">
        <v>4</v>
      </c>
      <c r="BX1306" s="177" t="s">
        <v>460</v>
      </c>
      <c r="BY1306" s="177" t="s">
        <v>262</v>
      </c>
      <c r="BZ1306" s="177" t="s">
        <v>277</v>
      </c>
      <c r="CA1306" s="177">
        <v>70</v>
      </c>
      <c r="CB1306" s="177" t="s">
        <v>264</v>
      </c>
      <c r="CC1306" s="122">
        <v>76.59</v>
      </c>
      <c r="CD1306" s="178" t="s">
        <v>194</v>
      </c>
      <c r="CE1306" s="177" t="s">
        <v>282</v>
      </c>
      <c r="CF1306" s="177" t="s">
        <v>282</v>
      </c>
      <c r="CG1306" s="83" t="s">
        <v>9</v>
      </c>
      <c r="CH1306" s="57"/>
      <c r="CV1306" s="51"/>
      <c r="CW1306" s="51"/>
      <c r="CX1306" s="51"/>
      <c r="CY1306" s="51"/>
      <c r="CZ1306" s="51"/>
      <c r="DA1306" s="51"/>
      <c r="DB1306" s="51"/>
      <c r="DC1306" s="51"/>
      <c r="DD1306" s="51"/>
    </row>
    <row r="1307" spans="73:108" ht="15" x14ac:dyDescent="0.25">
      <c r="BU1307" s="91"/>
      <c r="BV1307" s="177">
        <v>2009</v>
      </c>
      <c r="BW1307" s="177">
        <v>5</v>
      </c>
      <c r="BX1307" s="177" t="s">
        <v>460</v>
      </c>
      <c r="BY1307" s="177" t="s">
        <v>262</v>
      </c>
      <c r="BZ1307" s="177" t="s">
        <v>277</v>
      </c>
      <c r="CA1307" s="177">
        <v>0</v>
      </c>
      <c r="CB1307" s="177" t="s">
        <v>264</v>
      </c>
      <c r="CC1307" s="122">
        <v>25.29</v>
      </c>
      <c r="CD1307" s="178" t="s">
        <v>192</v>
      </c>
      <c r="CE1307" s="177" t="s">
        <v>282</v>
      </c>
      <c r="CF1307" s="177" t="s">
        <v>282</v>
      </c>
      <c r="CG1307" s="83" t="s">
        <v>9</v>
      </c>
      <c r="CH1307" s="57"/>
      <c r="CV1307" s="51"/>
      <c r="CW1307" s="51"/>
      <c r="CX1307" s="51"/>
      <c r="CY1307" s="51"/>
      <c r="CZ1307" s="51"/>
      <c r="DA1307" s="51"/>
      <c r="DB1307" s="51"/>
      <c r="DC1307" s="51"/>
      <c r="DD1307" s="51"/>
    </row>
    <row r="1308" spans="73:108" ht="15" x14ac:dyDescent="0.25">
      <c r="BU1308" s="91"/>
      <c r="BV1308" s="177">
        <v>2009</v>
      </c>
      <c r="BW1308" s="177">
        <v>5</v>
      </c>
      <c r="BX1308" s="177" t="s">
        <v>460</v>
      </c>
      <c r="BY1308" s="177" t="s">
        <v>262</v>
      </c>
      <c r="BZ1308" s="177" t="s">
        <v>277</v>
      </c>
      <c r="CA1308" s="177">
        <v>70</v>
      </c>
      <c r="CB1308" s="177" t="s">
        <v>264</v>
      </c>
      <c r="CC1308" s="122">
        <v>7.59</v>
      </c>
      <c r="CD1308" s="178" t="s">
        <v>194</v>
      </c>
      <c r="CE1308" s="177" t="s">
        <v>282</v>
      </c>
      <c r="CF1308" s="177" t="s">
        <v>282</v>
      </c>
      <c r="CG1308" s="83" t="s">
        <v>9</v>
      </c>
      <c r="CH1308" s="57"/>
      <c r="CV1308" s="51"/>
      <c r="CW1308" s="51"/>
      <c r="CX1308" s="51"/>
      <c r="CY1308" s="51"/>
      <c r="CZ1308" s="51"/>
      <c r="DA1308" s="51"/>
      <c r="DB1308" s="51"/>
      <c r="DC1308" s="51"/>
      <c r="DD1308" s="51"/>
    </row>
    <row r="1309" spans="73:108" ht="15" x14ac:dyDescent="0.25">
      <c r="BU1309" s="91"/>
      <c r="BV1309" s="177">
        <v>2009</v>
      </c>
      <c r="BW1309" s="177">
        <v>6</v>
      </c>
      <c r="BX1309" s="177" t="s">
        <v>460</v>
      </c>
      <c r="BY1309" s="177" t="s">
        <v>262</v>
      </c>
      <c r="BZ1309" s="177" t="s">
        <v>277</v>
      </c>
      <c r="CA1309" s="177">
        <v>0</v>
      </c>
      <c r="CB1309" s="177" t="s">
        <v>264</v>
      </c>
      <c r="CC1309" s="122">
        <v>69.14</v>
      </c>
      <c r="CD1309" s="178" t="s">
        <v>192</v>
      </c>
      <c r="CE1309" s="177" t="s">
        <v>282</v>
      </c>
      <c r="CF1309" s="177" t="s">
        <v>282</v>
      </c>
      <c r="CG1309" s="83" t="s">
        <v>9</v>
      </c>
      <c r="CH1309" s="57"/>
      <c r="CV1309" s="51"/>
      <c r="CW1309" s="51"/>
      <c r="CX1309" s="51"/>
      <c r="CY1309" s="51"/>
      <c r="CZ1309" s="51"/>
      <c r="DA1309" s="51"/>
      <c r="DB1309" s="51"/>
      <c r="DC1309" s="51"/>
      <c r="DD1309" s="51"/>
    </row>
    <row r="1310" spans="73:108" ht="15" x14ac:dyDescent="0.25">
      <c r="BU1310" s="91"/>
      <c r="BV1310" s="177">
        <v>2009</v>
      </c>
      <c r="BW1310" s="177">
        <v>6</v>
      </c>
      <c r="BX1310" s="177" t="s">
        <v>460</v>
      </c>
      <c r="BY1310" s="177" t="s">
        <v>262</v>
      </c>
      <c r="BZ1310" s="177" t="s">
        <v>277</v>
      </c>
      <c r="CA1310" s="177">
        <v>70</v>
      </c>
      <c r="CB1310" s="177" t="s">
        <v>264</v>
      </c>
      <c r="CC1310" s="122">
        <v>20.74</v>
      </c>
      <c r="CD1310" s="178" t="s">
        <v>194</v>
      </c>
      <c r="CE1310" s="177" t="s">
        <v>282</v>
      </c>
      <c r="CF1310" s="177" t="s">
        <v>282</v>
      </c>
      <c r="CG1310" s="83" t="s">
        <v>9</v>
      </c>
      <c r="CH1310" s="57"/>
      <c r="CV1310" s="51"/>
      <c r="CW1310" s="51"/>
      <c r="CX1310" s="51"/>
      <c r="CY1310" s="51"/>
      <c r="CZ1310" s="51"/>
      <c r="DA1310" s="51"/>
      <c r="DB1310" s="51"/>
      <c r="DC1310" s="51"/>
      <c r="DD1310" s="51"/>
    </row>
    <row r="1311" spans="73:108" ht="15" x14ac:dyDescent="0.25">
      <c r="BU1311" s="91"/>
      <c r="BV1311" s="177">
        <v>2009</v>
      </c>
      <c r="BW1311" s="177">
        <v>9</v>
      </c>
      <c r="BX1311" s="177" t="s">
        <v>460</v>
      </c>
      <c r="BY1311" s="177" t="s">
        <v>262</v>
      </c>
      <c r="BZ1311" s="177" t="s">
        <v>277</v>
      </c>
      <c r="CA1311" s="177">
        <v>0</v>
      </c>
      <c r="CB1311" s="177" t="s">
        <v>264</v>
      </c>
      <c r="CC1311" s="122">
        <v>30.75</v>
      </c>
      <c r="CD1311" s="178" t="s">
        <v>192</v>
      </c>
      <c r="CE1311" s="177" t="s">
        <v>282</v>
      </c>
      <c r="CF1311" s="177" t="s">
        <v>282</v>
      </c>
      <c r="CG1311" s="83" t="s">
        <v>9</v>
      </c>
      <c r="CH1311" s="57"/>
      <c r="CV1311" s="51"/>
      <c r="CW1311" s="51"/>
      <c r="CX1311" s="51"/>
      <c r="CY1311" s="51"/>
      <c r="CZ1311" s="51"/>
      <c r="DA1311" s="51"/>
      <c r="DB1311" s="51"/>
      <c r="DC1311" s="51"/>
      <c r="DD1311" s="51"/>
    </row>
    <row r="1312" spans="73:108" ht="15" x14ac:dyDescent="0.25">
      <c r="BU1312" s="91"/>
      <c r="BV1312" s="177">
        <v>2009</v>
      </c>
      <c r="BW1312" s="177">
        <v>9</v>
      </c>
      <c r="BX1312" s="177" t="s">
        <v>460</v>
      </c>
      <c r="BY1312" s="177" t="s">
        <v>262</v>
      </c>
      <c r="BZ1312" s="177" t="s">
        <v>277</v>
      </c>
      <c r="CA1312" s="177">
        <v>70</v>
      </c>
      <c r="CB1312" s="177" t="s">
        <v>264</v>
      </c>
      <c r="CC1312" s="122">
        <v>9.23</v>
      </c>
      <c r="CD1312" s="178" t="s">
        <v>194</v>
      </c>
      <c r="CE1312" s="177" t="s">
        <v>282</v>
      </c>
      <c r="CF1312" s="177" t="s">
        <v>282</v>
      </c>
      <c r="CG1312" s="83" t="s">
        <v>9</v>
      </c>
      <c r="CH1312" s="57"/>
      <c r="CV1312" s="51"/>
      <c r="CW1312" s="51"/>
      <c r="CX1312" s="51"/>
      <c r="CY1312" s="51"/>
      <c r="CZ1312" s="51"/>
      <c r="DA1312" s="51"/>
      <c r="DB1312" s="51"/>
      <c r="DC1312" s="51"/>
      <c r="DD1312" s="51"/>
    </row>
    <row r="1313" spans="73:108" ht="15" x14ac:dyDescent="0.25">
      <c r="BU1313" s="91"/>
      <c r="BV1313" s="177">
        <v>2007</v>
      </c>
      <c r="BW1313" s="177">
        <v>3</v>
      </c>
      <c r="BX1313" s="177" t="s">
        <v>261</v>
      </c>
      <c r="BY1313" s="177" t="s">
        <v>262</v>
      </c>
      <c r="BZ1313" s="177" t="s">
        <v>277</v>
      </c>
      <c r="CA1313" s="177">
        <v>0</v>
      </c>
      <c r="CB1313" s="177" t="s">
        <v>264</v>
      </c>
      <c r="CC1313" s="122">
        <v>46.53</v>
      </c>
      <c r="CD1313" s="178" t="s">
        <v>192</v>
      </c>
      <c r="CE1313" s="177" t="s">
        <v>282</v>
      </c>
      <c r="CF1313" s="177" t="s">
        <v>282</v>
      </c>
      <c r="CG1313" s="83" t="s">
        <v>9</v>
      </c>
      <c r="CH1313" s="57"/>
      <c r="CV1313" s="51"/>
      <c r="CW1313" s="51"/>
      <c r="CX1313" s="51"/>
      <c r="CY1313" s="51"/>
      <c r="CZ1313" s="51"/>
      <c r="DA1313" s="51"/>
      <c r="DB1313" s="51"/>
      <c r="DC1313" s="51"/>
      <c r="DD1313" s="51"/>
    </row>
    <row r="1314" spans="73:108" ht="15" x14ac:dyDescent="0.25">
      <c r="BU1314" s="91"/>
      <c r="BV1314" s="177">
        <v>2007</v>
      </c>
      <c r="BW1314" s="177">
        <v>3</v>
      </c>
      <c r="BX1314" s="177" t="s">
        <v>261</v>
      </c>
      <c r="BY1314" s="177" t="s">
        <v>262</v>
      </c>
      <c r="BZ1314" s="177" t="s">
        <v>277</v>
      </c>
      <c r="CA1314" s="177">
        <v>70</v>
      </c>
      <c r="CB1314" s="177" t="s">
        <v>264</v>
      </c>
      <c r="CC1314" s="122">
        <v>14.89</v>
      </c>
      <c r="CD1314" s="178" t="s">
        <v>194</v>
      </c>
      <c r="CE1314" s="177" t="s">
        <v>282</v>
      </c>
      <c r="CF1314" s="177" t="s">
        <v>282</v>
      </c>
      <c r="CG1314" s="83" t="s">
        <v>9</v>
      </c>
      <c r="CH1314" s="57"/>
      <c r="CV1314" s="51"/>
      <c r="CW1314" s="51"/>
      <c r="CX1314" s="51"/>
      <c r="CY1314" s="51"/>
      <c r="CZ1314" s="51"/>
      <c r="DA1314" s="51"/>
      <c r="DB1314" s="51"/>
      <c r="DC1314" s="51"/>
      <c r="DD1314" s="51"/>
    </row>
    <row r="1315" spans="73:108" ht="15" x14ac:dyDescent="0.25">
      <c r="BU1315" s="91"/>
      <c r="BV1315" s="177">
        <v>2007</v>
      </c>
      <c r="BW1315" s="177">
        <v>4</v>
      </c>
      <c r="BX1315" s="177" t="s">
        <v>261</v>
      </c>
      <c r="BY1315" s="177" t="s">
        <v>262</v>
      </c>
      <c r="BZ1315" s="177" t="s">
        <v>277</v>
      </c>
      <c r="CA1315" s="177">
        <v>0</v>
      </c>
      <c r="CB1315" s="177" t="s">
        <v>264</v>
      </c>
      <c r="CC1315" s="122">
        <v>261.44</v>
      </c>
      <c r="CD1315" s="178" t="s">
        <v>192</v>
      </c>
      <c r="CE1315" s="177" t="s">
        <v>282</v>
      </c>
      <c r="CF1315" s="177" t="s">
        <v>282</v>
      </c>
      <c r="CG1315" s="83" t="s">
        <v>9</v>
      </c>
      <c r="CH1315" s="57"/>
      <c r="CV1315" s="51"/>
      <c r="CW1315" s="51"/>
      <c r="CX1315" s="51"/>
      <c r="CY1315" s="51"/>
      <c r="CZ1315" s="51"/>
      <c r="DA1315" s="51"/>
      <c r="DB1315" s="51"/>
      <c r="DC1315" s="51"/>
      <c r="DD1315" s="51"/>
    </row>
    <row r="1316" spans="73:108" ht="15" x14ac:dyDescent="0.25">
      <c r="BU1316" s="91"/>
      <c r="BV1316" s="177">
        <v>2007</v>
      </c>
      <c r="BW1316" s="177">
        <v>4</v>
      </c>
      <c r="BX1316" s="177" t="s">
        <v>261</v>
      </c>
      <c r="BY1316" s="177" t="s">
        <v>262</v>
      </c>
      <c r="BZ1316" s="177" t="s">
        <v>277</v>
      </c>
      <c r="CA1316" s="177">
        <v>70</v>
      </c>
      <c r="CB1316" s="177" t="s">
        <v>264</v>
      </c>
      <c r="CC1316" s="122">
        <v>83.66</v>
      </c>
      <c r="CD1316" s="178" t="s">
        <v>194</v>
      </c>
      <c r="CE1316" s="177" t="s">
        <v>282</v>
      </c>
      <c r="CF1316" s="177" t="s">
        <v>282</v>
      </c>
      <c r="CG1316" s="83" t="s">
        <v>9</v>
      </c>
      <c r="CH1316" s="57"/>
      <c r="CV1316" s="51"/>
      <c r="CW1316" s="51"/>
      <c r="CX1316" s="51"/>
      <c r="CY1316" s="51"/>
      <c r="CZ1316" s="51"/>
      <c r="DA1316" s="51"/>
      <c r="DB1316" s="51"/>
      <c r="DC1316" s="51"/>
      <c r="DD1316" s="51"/>
    </row>
    <row r="1317" spans="73:108" ht="15" x14ac:dyDescent="0.25">
      <c r="BU1317" s="91"/>
      <c r="BV1317" s="177">
        <v>2007</v>
      </c>
      <c r="BW1317" s="177">
        <v>5</v>
      </c>
      <c r="BX1317" s="177" t="s">
        <v>261</v>
      </c>
      <c r="BY1317" s="177" t="s">
        <v>262</v>
      </c>
      <c r="BZ1317" s="177" t="s">
        <v>277</v>
      </c>
      <c r="CA1317" s="177">
        <v>0</v>
      </c>
      <c r="CB1317" s="177" t="s">
        <v>264</v>
      </c>
      <c r="CC1317" s="122">
        <v>254.5</v>
      </c>
      <c r="CD1317" s="178" t="s">
        <v>192</v>
      </c>
      <c r="CE1317" s="177" t="s">
        <v>282</v>
      </c>
      <c r="CF1317" s="177" t="s">
        <v>282</v>
      </c>
      <c r="CG1317" s="83" t="s">
        <v>9</v>
      </c>
      <c r="CH1317" s="57"/>
      <c r="CV1317" s="51"/>
      <c r="CW1317" s="51"/>
      <c r="CX1317" s="51"/>
      <c r="CY1317" s="51"/>
      <c r="CZ1317" s="51"/>
      <c r="DA1317" s="51"/>
      <c r="DB1317" s="51"/>
      <c r="DC1317" s="51"/>
      <c r="DD1317" s="51"/>
    </row>
    <row r="1318" spans="73:108" ht="15" x14ac:dyDescent="0.25">
      <c r="BU1318" s="91"/>
      <c r="BV1318" s="177">
        <v>2007</v>
      </c>
      <c r="BW1318" s="177">
        <v>5</v>
      </c>
      <c r="BX1318" s="177" t="s">
        <v>261</v>
      </c>
      <c r="BY1318" s="177" t="s">
        <v>262</v>
      </c>
      <c r="BZ1318" s="177" t="s">
        <v>277</v>
      </c>
      <c r="CA1318" s="177">
        <v>70</v>
      </c>
      <c r="CB1318" s="177" t="s">
        <v>264</v>
      </c>
      <c r="CC1318" s="122">
        <v>81.44</v>
      </c>
      <c r="CD1318" s="178" t="s">
        <v>194</v>
      </c>
      <c r="CE1318" s="177" t="s">
        <v>282</v>
      </c>
      <c r="CF1318" s="177" t="s">
        <v>282</v>
      </c>
      <c r="CG1318" s="83" t="s">
        <v>9</v>
      </c>
      <c r="CH1318" s="57"/>
      <c r="CV1318" s="51"/>
      <c r="CW1318" s="51"/>
      <c r="CX1318" s="51"/>
      <c r="CY1318" s="51"/>
      <c r="CZ1318" s="51"/>
      <c r="DA1318" s="51"/>
      <c r="DB1318" s="51"/>
      <c r="DC1318" s="51"/>
      <c r="DD1318" s="51"/>
    </row>
    <row r="1319" spans="73:108" ht="15" x14ac:dyDescent="0.25">
      <c r="BU1319" s="91"/>
      <c r="BV1319" s="177">
        <v>2007</v>
      </c>
      <c r="BW1319" s="177">
        <v>6</v>
      </c>
      <c r="BX1319" s="177" t="s">
        <v>261</v>
      </c>
      <c r="BY1319" s="177" t="s">
        <v>262</v>
      </c>
      <c r="BZ1319" s="177" t="s">
        <v>277</v>
      </c>
      <c r="CA1319" s="177">
        <v>0</v>
      </c>
      <c r="CB1319" s="177" t="s">
        <v>264</v>
      </c>
      <c r="CC1319" s="122">
        <v>486.92</v>
      </c>
      <c r="CD1319" s="178" t="s">
        <v>192</v>
      </c>
      <c r="CE1319" s="177" t="s">
        <v>282</v>
      </c>
      <c r="CF1319" s="177" t="s">
        <v>282</v>
      </c>
      <c r="CG1319" s="83" t="s">
        <v>9</v>
      </c>
      <c r="CH1319" s="57"/>
      <c r="CV1319" s="51"/>
      <c r="CW1319" s="51"/>
      <c r="CX1319" s="51"/>
      <c r="CY1319" s="51"/>
      <c r="CZ1319" s="51"/>
      <c r="DA1319" s="51"/>
      <c r="DB1319" s="51"/>
      <c r="DC1319" s="51"/>
      <c r="DD1319" s="51"/>
    </row>
    <row r="1320" spans="73:108" ht="15" x14ac:dyDescent="0.25">
      <c r="BU1320" s="91"/>
      <c r="BV1320" s="177">
        <v>2007</v>
      </c>
      <c r="BW1320" s="177">
        <v>6</v>
      </c>
      <c r="BX1320" s="177" t="s">
        <v>261</v>
      </c>
      <c r="BY1320" s="177" t="s">
        <v>262</v>
      </c>
      <c r="BZ1320" s="177" t="s">
        <v>277</v>
      </c>
      <c r="CA1320" s="177">
        <v>70</v>
      </c>
      <c r="CB1320" s="177" t="s">
        <v>264</v>
      </c>
      <c r="CC1320" s="122">
        <v>155.81</v>
      </c>
      <c r="CD1320" s="178" t="s">
        <v>194</v>
      </c>
      <c r="CE1320" s="177" t="s">
        <v>282</v>
      </c>
      <c r="CF1320" s="177" t="s">
        <v>282</v>
      </c>
      <c r="CG1320" s="83" t="s">
        <v>9</v>
      </c>
      <c r="CH1320" s="57"/>
      <c r="CV1320" s="51"/>
      <c r="CW1320" s="51"/>
      <c r="CX1320" s="51"/>
      <c r="CY1320" s="51"/>
      <c r="CZ1320" s="51"/>
      <c r="DA1320" s="51"/>
      <c r="DB1320" s="51"/>
      <c r="DC1320" s="51"/>
      <c r="DD1320" s="51"/>
    </row>
    <row r="1321" spans="73:108" ht="15" x14ac:dyDescent="0.25">
      <c r="BU1321" s="91"/>
      <c r="BV1321" s="177">
        <v>2007</v>
      </c>
      <c r="BW1321" s="177">
        <v>7</v>
      </c>
      <c r="BX1321" s="177" t="s">
        <v>261</v>
      </c>
      <c r="BY1321" s="177" t="s">
        <v>262</v>
      </c>
      <c r="BZ1321" s="177" t="s">
        <v>277</v>
      </c>
      <c r="CA1321" s="177">
        <v>0</v>
      </c>
      <c r="CB1321" s="177" t="s">
        <v>264</v>
      </c>
      <c r="CC1321" s="122">
        <v>678.05</v>
      </c>
      <c r="CD1321" s="178" t="s">
        <v>192</v>
      </c>
      <c r="CE1321" s="177" t="s">
        <v>282</v>
      </c>
      <c r="CF1321" s="177" t="s">
        <v>282</v>
      </c>
      <c r="CG1321" s="83" t="s">
        <v>9</v>
      </c>
      <c r="CH1321" s="57"/>
      <c r="CV1321" s="51"/>
      <c r="CW1321" s="51"/>
      <c r="CX1321" s="51"/>
      <c r="CY1321" s="51"/>
      <c r="CZ1321" s="51"/>
      <c r="DA1321" s="51"/>
      <c r="DB1321" s="51"/>
      <c r="DC1321" s="51"/>
      <c r="DD1321" s="51"/>
    </row>
    <row r="1322" spans="73:108" ht="15" x14ac:dyDescent="0.25">
      <c r="BU1322" s="91"/>
      <c r="BV1322" s="177">
        <v>2007</v>
      </c>
      <c r="BW1322" s="177">
        <v>7</v>
      </c>
      <c r="BX1322" s="177" t="s">
        <v>261</v>
      </c>
      <c r="BY1322" s="177" t="s">
        <v>262</v>
      </c>
      <c r="BZ1322" s="177" t="s">
        <v>277</v>
      </c>
      <c r="CA1322" s="177">
        <v>70</v>
      </c>
      <c r="CB1322" s="177" t="s">
        <v>264</v>
      </c>
      <c r="CC1322" s="122">
        <v>216.98</v>
      </c>
      <c r="CD1322" s="178" t="s">
        <v>194</v>
      </c>
      <c r="CE1322" s="177" t="s">
        <v>282</v>
      </c>
      <c r="CF1322" s="177" t="s">
        <v>282</v>
      </c>
      <c r="CG1322" s="83" t="s">
        <v>9</v>
      </c>
      <c r="CH1322" s="57"/>
      <c r="CV1322" s="51"/>
      <c r="CW1322" s="51"/>
      <c r="CX1322" s="51"/>
      <c r="CY1322" s="51"/>
      <c r="CZ1322" s="51"/>
      <c r="DA1322" s="51"/>
      <c r="DB1322" s="51"/>
      <c r="DC1322" s="51"/>
      <c r="DD1322" s="51"/>
    </row>
    <row r="1323" spans="73:108" ht="15" x14ac:dyDescent="0.25">
      <c r="BU1323" s="91"/>
      <c r="BV1323" s="177">
        <v>2007</v>
      </c>
      <c r="BW1323" s="177">
        <v>9</v>
      </c>
      <c r="BX1323" s="177" t="s">
        <v>261</v>
      </c>
      <c r="BY1323" s="177" t="s">
        <v>262</v>
      </c>
      <c r="BZ1323" s="177" t="s">
        <v>277</v>
      </c>
      <c r="CA1323" s="177">
        <v>0</v>
      </c>
      <c r="CB1323" s="177" t="s">
        <v>264</v>
      </c>
      <c r="CC1323" s="122">
        <v>313.08</v>
      </c>
      <c r="CD1323" s="178" t="s">
        <v>192</v>
      </c>
      <c r="CE1323" s="177" t="s">
        <v>282</v>
      </c>
      <c r="CF1323" s="177" t="s">
        <v>282</v>
      </c>
      <c r="CG1323" s="83" t="s">
        <v>9</v>
      </c>
      <c r="CH1323" s="57"/>
      <c r="CV1323" s="51"/>
      <c r="CW1323" s="51"/>
      <c r="CX1323" s="51"/>
      <c r="CY1323" s="51"/>
      <c r="CZ1323" s="51"/>
      <c r="DA1323" s="51"/>
      <c r="DB1323" s="51"/>
      <c r="DC1323" s="51"/>
      <c r="DD1323" s="51"/>
    </row>
    <row r="1324" spans="73:108" ht="15" x14ac:dyDescent="0.25">
      <c r="BU1324" s="91"/>
      <c r="BV1324" s="177">
        <v>2007</v>
      </c>
      <c r="BW1324" s="177">
        <v>9</v>
      </c>
      <c r="BX1324" s="177" t="s">
        <v>261</v>
      </c>
      <c r="BY1324" s="177" t="s">
        <v>262</v>
      </c>
      <c r="BZ1324" s="177" t="s">
        <v>277</v>
      </c>
      <c r="CA1324" s="177">
        <v>70</v>
      </c>
      <c r="CB1324" s="177" t="s">
        <v>264</v>
      </c>
      <c r="CC1324" s="122">
        <v>100.19</v>
      </c>
      <c r="CD1324" s="178" t="s">
        <v>194</v>
      </c>
      <c r="CE1324" s="177" t="s">
        <v>282</v>
      </c>
      <c r="CF1324" s="177" t="s">
        <v>282</v>
      </c>
      <c r="CG1324" s="83" t="s">
        <v>9</v>
      </c>
      <c r="CH1324" s="57"/>
      <c r="CV1324" s="51"/>
      <c r="CW1324" s="51"/>
      <c r="CX1324" s="51"/>
      <c r="CY1324" s="51"/>
      <c r="CZ1324" s="51"/>
      <c r="DA1324" s="51"/>
      <c r="DB1324" s="51"/>
      <c r="DC1324" s="51"/>
      <c r="DD1324" s="51"/>
    </row>
    <row r="1325" spans="73:108" ht="15" x14ac:dyDescent="0.25">
      <c r="BU1325" s="91"/>
      <c r="BV1325" s="177">
        <v>2007</v>
      </c>
      <c r="BW1325" s="177">
        <v>10</v>
      </c>
      <c r="BX1325" s="177" t="s">
        <v>261</v>
      </c>
      <c r="BY1325" s="177" t="s">
        <v>262</v>
      </c>
      <c r="BZ1325" s="177" t="s">
        <v>277</v>
      </c>
      <c r="CA1325" s="177">
        <v>0</v>
      </c>
      <c r="CB1325" s="177" t="s">
        <v>264</v>
      </c>
      <c r="CC1325" s="122">
        <v>974.97</v>
      </c>
      <c r="CD1325" s="178" t="s">
        <v>192</v>
      </c>
      <c r="CE1325" s="177" t="s">
        <v>282</v>
      </c>
      <c r="CF1325" s="177" t="s">
        <v>282</v>
      </c>
      <c r="CG1325" s="83" t="s">
        <v>9</v>
      </c>
      <c r="CH1325" s="57"/>
      <c r="CV1325" s="51"/>
      <c r="CW1325" s="51"/>
      <c r="CX1325" s="51"/>
      <c r="CY1325" s="51"/>
      <c r="CZ1325" s="51"/>
      <c r="DA1325" s="51"/>
      <c r="DB1325" s="51"/>
      <c r="DC1325" s="51"/>
      <c r="DD1325" s="51"/>
    </row>
    <row r="1326" spans="73:108" ht="15" x14ac:dyDescent="0.25">
      <c r="BU1326" s="91"/>
      <c r="BV1326" s="177">
        <v>2007</v>
      </c>
      <c r="BW1326" s="177">
        <v>10</v>
      </c>
      <c r="BX1326" s="177" t="s">
        <v>261</v>
      </c>
      <c r="BY1326" s="177" t="s">
        <v>262</v>
      </c>
      <c r="BZ1326" s="177" t="s">
        <v>277</v>
      </c>
      <c r="CA1326" s="177">
        <v>70</v>
      </c>
      <c r="CB1326" s="177" t="s">
        <v>264</v>
      </c>
      <c r="CC1326" s="122">
        <v>311.99</v>
      </c>
      <c r="CD1326" s="178" t="s">
        <v>194</v>
      </c>
      <c r="CE1326" s="177" t="s">
        <v>282</v>
      </c>
      <c r="CF1326" s="177" t="s">
        <v>282</v>
      </c>
      <c r="CG1326" s="83" t="s">
        <v>9</v>
      </c>
      <c r="CH1326" s="57"/>
      <c r="CV1326" s="51"/>
      <c r="CW1326" s="51"/>
      <c r="CX1326" s="51"/>
      <c r="CY1326" s="51"/>
      <c r="CZ1326" s="51"/>
      <c r="DA1326" s="51"/>
      <c r="DB1326" s="51"/>
      <c r="DC1326" s="51"/>
      <c r="DD1326" s="51"/>
    </row>
    <row r="1327" spans="73:108" ht="15" x14ac:dyDescent="0.25">
      <c r="BU1327" s="91"/>
      <c r="BV1327" s="177">
        <v>2007</v>
      </c>
      <c r="BW1327" s="177">
        <v>11</v>
      </c>
      <c r="BX1327" s="177" t="s">
        <v>261</v>
      </c>
      <c r="BY1327" s="177" t="s">
        <v>262</v>
      </c>
      <c r="BZ1327" s="177" t="s">
        <v>277</v>
      </c>
      <c r="CA1327" s="177">
        <v>0</v>
      </c>
      <c r="CB1327" s="177" t="s">
        <v>264</v>
      </c>
      <c r="CC1327" s="122">
        <v>1664.35</v>
      </c>
      <c r="CD1327" s="178" t="s">
        <v>192</v>
      </c>
      <c r="CE1327" s="177" t="s">
        <v>282</v>
      </c>
      <c r="CF1327" s="177" t="s">
        <v>282</v>
      </c>
      <c r="CG1327" s="83" t="s">
        <v>9</v>
      </c>
      <c r="CH1327" s="57"/>
      <c r="CV1327" s="51"/>
      <c r="CW1327" s="51"/>
      <c r="CX1327" s="51"/>
      <c r="CY1327" s="51"/>
      <c r="CZ1327" s="51"/>
      <c r="DA1327" s="51"/>
      <c r="DB1327" s="51"/>
      <c r="DC1327" s="51"/>
      <c r="DD1327" s="51"/>
    </row>
    <row r="1328" spans="73:108" ht="15" x14ac:dyDescent="0.25">
      <c r="BU1328" s="91"/>
      <c r="BV1328" s="177">
        <v>2007</v>
      </c>
      <c r="BW1328" s="177">
        <v>11</v>
      </c>
      <c r="BX1328" s="177" t="s">
        <v>261</v>
      </c>
      <c r="BY1328" s="177" t="s">
        <v>262</v>
      </c>
      <c r="BZ1328" s="177" t="s">
        <v>277</v>
      </c>
      <c r="CA1328" s="177">
        <v>70</v>
      </c>
      <c r="CB1328" s="177" t="s">
        <v>264</v>
      </c>
      <c r="CC1328" s="122">
        <v>532.59</v>
      </c>
      <c r="CD1328" s="178" t="s">
        <v>194</v>
      </c>
      <c r="CE1328" s="177" t="s">
        <v>282</v>
      </c>
      <c r="CF1328" s="177" t="s">
        <v>282</v>
      </c>
      <c r="CG1328" s="83" t="s">
        <v>9</v>
      </c>
      <c r="CH1328" s="57"/>
      <c r="CV1328" s="51"/>
      <c r="CW1328" s="51"/>
      <c r="CX1328" s="51"/>
      <c r="CY1328" s="51"/>
      <c r="CZ1328" s="51"/>
      <c r="DA1328" s="51"/>
      <c r="DB1328" s="51"/>
      <c r="DC1328" s="51"/>
      <c r="DD1328" s="51"/>
    </row>
    <row r="1329" spans="73:108" ht="15" x14ac:dyDescent="0.25">
      <c r="BU1329" s="91"/>
      <c r="BV1329" s="177">
        <v>2007</v>
      </c>
      <c r="BW1329" s="177">
        <v>12</v>
      </c>
      <c r="BX1329" s="177" t="s">
        <v>261</v>
      </c>
      <c r="BY1329" s="177" t="s">
        <v>262</v>
      </c>
      <c r="BZ1329" s="177" t="s">
        <v>277</v>
      </c>
      <c r="CA1329" s="177">
        <v>0</v>
      </c>
      <c r="CB1329" s="177" t="s">
        <v>264</v>
      </c>
      <c r="CC1329" s="122">
        <v>2357.2399999999998</v>
      </c>
      <c r="CD1329" s="178" t="s">
        <v>192</v>
      </c>
      <c r="CE1329" s="177" t="s">
        <v>282</v>
      </c>
      <c r="CF1329" s="177" t="s">
        <v>282</v>
      </c>
      <c r="CG1329" s="83" t="s">
        <v>9</v>
      </c>
      <c r="CH1329" s="57"/>
      <c r="CV1329" s="51"/>
      <c r="CW1329" s="51"/>
      <c r="CX1329" s="51"/>
      <c r="CY1329" s="51"/>
      <c r="CZ1329" s="51"/>
      <c r="DA1329" s="51"/>
      <c r="DB1329" s="51"/>
      <c r="DC1329" s="51"/>
      <c r="DD1329" s="51"/>
    </row>
    <row r="1330" spans="73:108" ht="15" x14ac:dyDescent="0.25">
      <c r="BU1330" s="91"/>
      <c r="BV1330" s="177">
        <v>2007</v>
      </c>
      <c r="BW1330" s="177">
        <v>12</v>
      </c>
      <c r="BX1330" s="177" t="s">
        <v>261</v>
      </c>
      <c r="BY1330" s="177" t="s">
        <v>262</v>
      </c>
      <c r="BZ1330" s="177" t="s">
        <v>277</v>
      </c>
      <c r="CA1330" s="177">
        <v>70</v>
      </c>
      <c r="CB1330" s="177" t="s">
        <v>264</v>
      </c>
      <c r="CC1330" s="122">
        <v>754.32</v>
      </c>
      <c r="CD1330" s="178" t="s">
        <v>194</v>
      </c>
      <c r="CE1330" s="177" t="s">
        <v>282</v>
      </c>
      <c r="CF1330" s="177" t="s">
        <v>282</v>
      </c>
      <c r="CG1330" s="83" t="s">
        <v>9</v>
      </c>
      <c r="CH1330" s="57"/>
      <c r="CV1330" s="51"/>
      <c r="CW1330" s="51"/>
      <c r="CX1330" s="51"/>
      <c r="CY1330" s="51"/>
      <c r="CZ1330" s="51"/>
      <c r="DA1330" s="51"/>
      <c r="DB1330" s="51"/>
      <c r="DC1330" s="51"/>
      <c r="DD1330" s="51"/>
    </row>
    <row r="1331" spans="73:108" ht="15" x14ac:dyDescent="0.25">
      <c r="BU1331" s="91"/>
      <c r="BV1331" s="177">
        <v>2008</v>
      </c>
      <c r="BW1331" s="177">
        <v>1</v>
      </c>
      <c r="BX1331" s="177" t="s">
        <v>261</v>
      </c>
      <c r="BY1331" s="177" t="s">
        <v>262</v>
      </c>
      <c r="BZ1331" s="177" t="s">
        <v>277</v>
      </c>
      <c r="CA1331" s="177">
        <v>0</v>
      </c>
      <c r="CB1331" s="177" t="s">
        <v>264</v>
      </c>
      <c r="CC1331" s="122">
        <v>-214.68</v>
      </c>
      <c r="CD1331" s="178" t="s">
        <v>192</v>
      </c>
      <c r="CE1331" s="177" t="s">
        <v>282</v>
      </c>
      <c r="CF1331" s="177" t="s">
        <v>282</v>
      </c>
      <c r="CG1331" s="83" t="s">
        <v>9</v>
      </c>
      <c r="CH1331" s="57"/>
      <c r="CV1331" s="51"/>
      <c r="CW1331" s="51"/>
      <c r="CX1331" s="51"/>
      <c r="CY1331" s="51"/>
      <c r="CZ1331" s="51"/>
      <c r="DA1331" s="51"/>
      <c r="DB1331" s="51"/>
      <c r="DC1331" s="51"/>
      <c r="DD1331" s="51"/>
    </row>
    <row r="1332" spans="73:108" ht="15" x14ac:dyDescent="0.25">
      <c r="BU1332" s="91"/>
      <c r="BV1332" s="177">
        <v>2008</v>
      </c>
      <c r="BW1332" s="177">
        <v>1</v>
      </c>
      <c r="BX1332" s="177" t="s">
        <v>261</v>
      </c>
      <c r="BY1332" s="177" t="s">
        <v>262</v>
      </c>
      <c r="BZ1332" s="177" t="s">
        <v>277</v>
      </c>
      <c r="CA1332" s="177">
        <v>70</v>
      </c>
      <c r="CB1332" s="177" t="s">
        <v>264</v>
      </c>
      <c r="CC1332" s="122">
        <v>-64.400000000000006</v>
      </c>
      <c r="CD1332" s="178" t="s">
        <v>194</v>
      </c>
      <c r="CE1332" s="177" t="s">
        <v>282</v>
      </c>
      <c r="CF1332" s="177" t="s">
        <v>282</v>
      </c>
      <c r="CG1332" s="83" t="s">
        <v>9</v>
      </c>
      <c r="CH1332" s="57"/>
      <c r="CV1332" s="51"/>
      <c r="CW1332" s="51"/>
      <c r="CX1332" s="51"/>
      <c r="CY1332" s="51"/>
      <c r="CZ1332" s="51"/>
      <c r="DA1332" s="51"/>
      <c r="DB1332" s="51"/>
      <c r="DC1332" s="51"/>
      <c r="DD1332" s="51"/>
    </row>
    <row r="1333" spans="73:108" ht="15" x14ac:dyDescent="0.25">
      <c r="BU1333" s="91"/>
      <c r="BV1333" s="177">
        <v>2008</v>
      </c>
      <c r="BW1333" s="177">
        <v>3</v>
      </c>
      <c r="BX1333" s="177" t="s">
        <v>261</v>
      </c>
      <c r="BY1333" s="177" t="s">
        <v>262</v>
      </c>
      <c r="BZ1333" s="177" t="s">
        <v>277</v>
      </c>
      <c r="CA1333" s="177">
        <v>0</v>
      </c>
      <c r="CB1333" s="177" t="s">
        <v>264</v>
      </c>
      <c r="CC1333" s="122">
        <v>639.37</v>
      </c>
      <c r="CD1333" s="178" t="s">
        <v>192</v>
      </c>
      <c r="CE1333" s="177" t="s">
        <v>282</v>
      </c>
      <c r="CF1333" s="177" t="s">
        <v>282</v>
      </c>
      <c r="CG1333" s="83" t="s">
        <v>9</v>
      </c>
      <c r="CH1333" s="57"/>
      <c r="CV1333" s="51"/>
      <c r="CW1333" s="51"/>
      <c r="CX1333" s="51"/>
      <c r="CY1333" s="51"/>
      <c r="CZ1333" s="51"/>
      <c r="DA1333" s="51"/>
      <c r="DB1333" s="51"/>
      <c r="DC1333" s="51"/>
      <c r="DD1333" s="51"/>
    </row>
    <row r="1334" spans="73:108" ht="15" x14ac:dyDescent="0.25">
      <c r="BU1334" s="91"/>
      <c r="BV1334" s="177">
        <v>2008</v>
      </c>
      <c r="BW1334" s="177">
        <v>3</v>
      </c>
      <c r="BX1334" s="177" t="s">
        <v>261</v>
      </c>
      <c r="BY1334" s="177" t="s">
        <v>262</v>
      </c>
      <c r="BZ1334" s="177" t="s">
        <v>277</v>
      </c>
      <c r="CA1334" s="177">
        <v>70</v>
      </c>
      <c r="CB1334" s="177" t="s">
        <v>264</v>
      </c>
      <c r="CC1334" s="122">
        <v>191.81</v>
      </c>
      <c r="CD1334" s="178" t="s">
        <v>194</v>
      </c>
      <c r="CE1334" s="177" t="s">
        <v>282</v>
      </c>
      <c r="CF1334" s="177" t="s">
        <v>282</v>
      </c>
      <c r="CG1334" s="83" t="s">
        <v>9</v>
      </c>
      <c r="CH1334" s="57"/>
      <c r="CV1334" s="51"/>
      <c r="CW1334" s="51"/>
      <c r="CX1334" s="51"/>
      <c r="CY1334" s="51"/>
      <c r="CZ1334" s="51"/>
      <c r="DA1334" s="51"/>
      <c r="DB1334" s="51"/>
      <c r="DC1334" s="51"/>
      <c r="DD1334" s="51"/>
    </row>
    <row r="1335" spans="73:108" ht="15" x14ac:dyDescent="0.25">
      <c r="BU1335" s="91"/>
      <c r="BV1335" s="177">
        <v>2008</v>
      </c>
      <c r="BW1335" s="177">
        <v>4</v>
      </c>
      <c r="BX1335" s="177" t="s">
        <v>261</v>
      </c>
      <c r="BY1335" s="177" t="s">
        <v>262</v>
      </c>
      <c r="BZ1335" s="177" t="s">
        <v>277</v>
      </c>
      <c r="CA1335" s="177">
        <v>0</v>
      </c>
      <c r="CB1335" s="177" t="s">
        <v>264</v>
      </c>
      <c r="CC1335" s="122">
        <v>1114.3800000000001</v>
      </c>
      <c r="CD1335" s="178" t="s">
        <v>192</v>
      </c>
      <c r="CE1335" s="177" t="s">
        <v>282</v>
      </c>
      <c r="CF1335" s="177" t="s">
        <v>282</v>
      </c>
      <c r="CG1335" s="83" t="s">
        <v>9</v>
      </c>
      <c r="CH1335" s="57"/>
      <c r="CV1335" s="51"/>
      <c r="CW1335" s="51"/>
      <c r="CX1335" s="51"/>
      <c r="CY1335" s="51"/>
      <c r="CZ1335" s="51"/>
      <c r="DA1335" s="51"/>
      <c r="DB1335" s="51"/>
      <c r="DC1335" s="51"/>
      <c r="DD1335" s="51"/>
    </row>
    <row r="1336" spans="73:108" ht="15" x14ac:dyDescent="0.25">
      <c r="BU1336" s="91"/>
      <c r="BV1336" s="177">
        <v>2008</v>
      </c>
      <c r="BW1336" s="177">
        <v>4</v>
      </c>
      <c r="BX1336" s="177" t="s">
        <v>261</v>
      </c>
      <c r="BY1336" s="177" t="s">
        <v>262</v>
      </c>
      <c r="BZ1336" s="177" t="s">
        <v>277</v>
      </c>
      <c r="CA1336" s="177">
        <v>70</v>
      </c>
      <c r="CB1336" s="177" t="s">
        <v>264</v>
      </c>
      <c r="CC1336" s="122">
        <v>334.31</v>
      </c>
      <c r="CD1336" s="178" t="s">
        <v>194</v>
      </c>
      <c r="CE1336" s="177" t="s">
        <v>282</v>
      </c>
      <c r="CF1336" s="177" t="s">
        <v>282</v>
      </c>
      <c r="CG1336" s="83" t="s">
        <v>9</v>
      </c>
      <c r="CH1336" s="57"/>
      <c r="CV1336" s="51"/>
      <c r="CW1336" s="51"/>
      <c r="CX1336" s="51"/>
      <c r="CY1336" s="51"/>
      <c r="CZ1336" s="51"/>
      <c r="DA1336" s="51"/>
      <c r="DB1336" s="51"/>
      <c r="DC1336" s="51"/>
      <c r="DD1336" s="51"/>
    </row>
    <row r="1337" spans="73:108" ht="15" x14ac:dyDescent="0.25">
      <c r="BU1337" s="91"/>
      <c r="BV1337" s="177">
        <v>2008</v>
      </c>
      <c r="BW1337" s="177">
        <v>5</v>
      </c>
      <c r="BX1337" s="177" t="s">
        <v>261</v>
      </c>
      <c r="BY1337" s="177" t="s">
        <v>262</v>
      </c>
      <c r="BZ1337" s="177" t="s">
        <v>277</v>
      </c>
      <c r="CA1337" s="177">
        <v>0</v>
      </c>
      <c r="CB1337" s="177" t="s">
        <v>264</v>
      </c>
      <c r="CC1337" s="122">
        <v>1675.05</v>
      </c>
      <c r="CD1337" s="178" t="s">
        <v>192</v>
      </c>
      <c r="CE1337" s="177" t="s">
        <v>282</v>
      </c>
      <c r="CF1337" s="177" t="s">
        <v>282</v>
      </c>
      <c r="CG1337" s="83" t="s">
        <v>9</v>
      </c>
      <c r="CH1337" s="57"/>
      <c r="CV1337" s="51"/>
      <c r="CW1337" s="51"/>
      <c r="CX1337" s="51"/>
      <c r="CY1337" s="51"/>
      <c r="CZ1337" s="51"/>
      <c r="DA1337" s="51"/>
      <c r="DB1337" s="51"/>
      <c r="DC1337" s="51"/>
      <c r="DD1337" s="51"/>
    </row>
    <row r="1338" spans="73:108" ht="15" x14ac:dyDescent="0.25">
      <c r="BU1338" s="91"/>
      <c r="BV1338" s="177">
        <v>2008</v>
      </c>
      <c r="BW1338" s="177">
        <v>5</v>
      </c>
      <c r="BX1338" s="177" t="s">
        <v>261</v>
      </c>
      <c r="BY1338" s="177" t="s">
        <v>262</v>
      </c>
      <c r="BZ1338" s="177" t="s">
        <v>277</v>
      </c>
      <c r="CA1338" s="177">
        <v>70</v>
      </c>
      <c r="CB1338" s="177" t="s">
        <v>264</v>
      </c>
      <c r="CC1338" s="122">
        <v>502.52</v>
      </c>
      <c r="CD1338" s="178" t="s">
        <v>194</v>
      </c>
      <c r="CE1338" s="177" t="s">
        <v>282</v>
      </c>
      <c r="CF1338" s="177" t="s">
        <v>282</v>
      </c>
      <c r="CG1338" s="83" t="s">
        <v>9</v>
      </c>
      <c r="CH1338" s="57"/>
      <c r="CV1338" s="51"/>
      <c r="CW1338" s="51"/>
      <c r="CX1338" s="51"/>
      <c r="CY1338" s="51"/>
      <c r="CZ1338" s="51"/>
      <c r="DA1338" s="51"/>
      <c r="DB1338" s="51"/>
      <c r="DC1338" s="51"/>
      <c r="DD1338" s="51"/>
    </row>
    <row r="1339" spans="73:108" ht="15" x14ac:dyDescent="0.25">
      <c r="BU1339" s="91"/>
      <c r="BV1339" s="177">
        <v>2008</v>
      </c>
      <c r="BW1339" s="177">
        <v>6</v>
      </c>
      <c r="BX1339" s="177" t="s">
        <v>261</v>
      </c>
      <c r="BY1339" s="177" t="s">
        <v>262</v>
      </c>
      <c r="BZ1339" s="177" t="s">
        <v>277</v>
      </c>
      <c r="CA1339" s="177">
        <v>0</v>
      </c>
      <c r="CB1339" s="177" t="s">
        <v>264</v>
      </c>
      <c r="CC1339" s="122">
        <v>1812.37</v>
      </c>
      <c r="CD1339" s="178" t="s">
        <v>192</v>
      </c>
      <c r="CE1339" s="177" t="s">
        <v>282</v>
      </c>
      <c r="CF1339" s="177" t="s">
        <v>282</v>
      </c>
      <c r="CG1339" s="83" t="s">
        <v>9</v>
      </c>
      <c r="CH1339" s="57"/>
      <c r="CV1339" s="51"/>
      <c r="CW1339" s="51"/>
      <c r="CX1339" s="51"/>
      <c r="CY1339" s="51"/>
      <c r="CZ1339" s="51"/>
      <c r="DA1339" s="51"/>
      <c r="DB1339" s="51"/>
      <c r="DC1339" s="51"/>
      <c r="DD1339" s="51"/>
    </row>
    <row r="1340" spans="73:108" ht="15" x14ac:dyDescent="0.25">
      <c r="BU1340" s="91"/>
      <c r="BV1340" s="177">
        <v>2008</v>
      </c>
      <c r="BW1340" s="177">
        <v>6</v>
      </c>
      <c r="BX1340" s="177" t="s">
        <v>261</v>
      </c>
      <c r="BY1340" s="177" t="s">
        <v>262</v>
      </c>
      <c r="BZ1340" s="177" t="s">
        <v>277</v>
      </c>
      <c r="CA1340" s="177">
        <v>70</v>
      </c>
      <c r="CB1340" s="177" t="s">
        <v>264</v>
      </c>
      <c r="CC1340" s="122">
        <v>543.71</v>
      </c>
      <c r="CD1340" s="178" t="s">
        <v>194</v>
      </c>
      <c r="CE1340" s="177" t="s">
        <v>282</v>
      </c>
      <c r="CF1340" s="177" t="s">
        <v>282</v>
      </c>
      <c r="CG1340" s="83" t="s">
        <v>9</v>
      </c>
      <c r="CH1340" s="57"/>
      <c r="CV1340" s="51"/>
      <c r="CW1340" s="51"/>
      <c r="CX1340" s="51"/>
      <c r="CY1340" s="51"/>
      <c r="CZ1340" s="51"/>
      <c r="DA1340" s="51"/>
      <c r="DB1340" s="51"/>
      <c r="DC1340" s="51"/>
      <c r="DD1340" s="51"/>
    </row>
    <row r="1341" spans="73:108" ht="15" x14ac:dyDescent="0.25">
      <c r="BU1341" s="91"/>
      <c r="BV1341" s="177">
        <v>2008</v>
      </c>
      <c r="BW1341" s="177">
        <v>7</v>
      </c>
      <c r="BX1341" s="177" t="s">
        <v>261</v>
      </c>
      <c r="BY1341" s="177" t="s">
        <v>262</v>
      </c>
      <c r="BZ1341" s="177" t="s">
        <v>277</v>
      </c>
      <c r="CA1341" s="177">
        <v>0</v>
      </c>
      <c r="CB1341" s="177" t="s">
        <v>264</v>
      </c>
      <c r="CC1341" s="122">
        <v>-161.59</v>
      </c>
      <c r="CD1341" s="178" t="s">
        <v>192</v>
      </c>
      <c r="CE1341" s="177" t="s">
        <v>282</v>
      </c>
      <c r="CF1341" s="177" t="s">
        <v>282</v>
      </c>
      <c r="CG1341" s="83" t="s">
        <v>9</v>
      </c>
      <c r="CH1341" s="57"/>
      <c r="CV1341" s="51"/>
      <c r="CW1341" s="51"/>
      <c r="CX1341" s="51"/>
      <c r="CY1341" s="51"/>
      <c r="CZ1341" s="51"/>
      <c r="DA1341" s="51"/>
      <c r="DB1341" s="51"/>
      <c r="DC1341" s="51"/>
      <c r="DD1341" s="51"/>
    </row>
    <row r="1342" spans="73:108" ht="15" x14ac:dyDescent="0.25">
      <c r="BU1342" s="91"/>
      <c r="BV1342" s="177">
        <v>2008</v>
      </c>
      <c r="BW1342" s="177">
        <v>7</v>
      </c>
      <c r="BX1342" s="177" t="s">
        <v>261</v>
      </c>
      <c r="BY1342" s="177" t="s">
        <v>262</v>
      </c>
      <c r="BZ1342" s="177" t="s">
        <v>277</v>
      </c>
      <c r="CA1342" s="177">
        <v>70</v>
      </c>
      <c r="CB1342" s="177" t="s">
        <v>264</v>
      </c>
      <c r="CC1342" s="122">
        <v>-48.48</v>
      </c>
      <c r="CD1342" s="178" t="s">
        <v>194</v>
      </c>
      <c r="CE1342" s="177" t="s">
        <v>282</v>
      </c>
      <c r="CF1342" s="177" t="s">
        <v>282</v>
      </c>
      <c r="CG1342" s="83" t="s">
        <v>9</v>
      </c>
      <c r="CH1342" s="57"/>
      <c r="CV1342" s="51"/>
      <c r="CW1342" s="51"/>
      <c r="CX1342" s="51"/>
      <c r="CY1342" s="51"/>
      <c r="CZ1342" s="51"/>
      <c r="DA1342" s="51"/>
      <c r="DB1342" s="51"/>
      <c r="DC1342" s="51"/>
      <c r="DD1342" s="51"/>
    </row>
    <row r="1343" spans="73:108" ht="15" x14ac:dyDescent="0.25">
      <c r="BU1343" s="91"/>
      <c r="BV1343" s="177">
        <v>2008</v>
      </c>
      <c r="BW1343" s="177">
        <v>8</v>
      </c>
      <c r="BX1343" s="177" t="s">
        <v>261</v>
      </c>
      <c r="BY1343" s="177" t="s">
        <v>262</v>
      </c>
      <c r="BZ1343" s="177" t="s">
        <v>277</v>
      </c>
      <c r="CA1343" s="177">
        <v>0</v>
      </c>
      <c r="CB1343" s="177" t="s">
        <v>264</v>
      </c>
      <c r="CC1343" s="122">
        <v>344.82</v>
      </c>
      <c r="CD1343" s="178" t="s">
        <v>192</v>
      </c>
      <c r="CE1343" s="177" t="s">
        <v>282</v>
      </c>
      <c r="CF1343" s="177" t="s">
        <v>282</v>
      </c>
      <c r="CG1343" s="83" t="s">
        <v>9</v>
      </c>
      <c r="CH1343" s="57"/>
      <c r="CV1343" s="51"/>
      <c r="CW1343" s="51"/>
      <c r="CX1343" s="51"/>
      <c r="CY1343" s="51"/>
      <c r="CZ1343" s="51"/>
      <c r="DA1343" s="51"/>
      <c r="DB1343" s="51"/>
      <c r="DC1343" s="51"/>
      <c r="DD1343" s="51"/>
    </row>
    <row r="1344" spans="73:108" ht="15" x14ac:dyDescent="0.25">
      <c r="BU1344" s="91"/>
      <c r="BV1344" s="177">
        <v>2008</v>
      </c>
      <c r="BW1344" s="177">
        <v>8</v>
      </c>
      <c r="BX1344" s="177" t="s">
        <v>261</v>
      </c>
      <c r="BY1344" s="177" t="s">
        <v>262</v>
      </c>
      <c r="BZ1344" s="177" t="s">
        <v>277</v>
      </c>
      <c r="CA1344" s="177">
        <v>70</v>
      </c>
      <c r="CB1344" s="177" t="s">
        <v>264</v>
      </c>
      <c r="CC1344" s="122">
        <v>103.45</v>
      </c>
      <c r="CD1344" s="178" t="s">
        <v>194</v>
      </c>
      <c r="CE1344" s="177" t="s">
        <v>282</v>
      </c>
      <c r="CF1344" s="177" t="s">
        <v>282</v>
      </c>
      <c r="CG1344" s="83" t="s">
        <v>9</v>
      </c>
      <c r="CH1344" s="57"/>
      <c r="CV1344" s="51"/>
      <c r="CW1344" s="51"/>
      <c r="CX1344" s="51"/>
      <c r="CY1344" s="51"/>
      <c r="CZ1344" s="51"/>
      <c r="DA1344" s="51"/>
      <c r="DB1344" s="51"/>
      <c r="DC1344" s="51"/>
      <c r="DD1344" s="51"/>
    </row>
    <row r="1345" spans="73:108" ht="15" x14ac:dyDescent="0.25">
      <c r="BU1345" s="91"/>
      <c r="BV1345" s="177">
        <v>2008</v>
      </c>
      <c r="BW1345" s="177">
        <v>9</v>
      </c>
      <c r="BX1345" s="177" t="s">
        <v>261</v>
      </c>
      <c r="BY1345" s="177" t="s">
        <v>262</v>
      </c>
      <c r="BZ1345" s="177" t="s">
        <v>277</v>
      </c>
      <c r="CA1345" s="177">
        <v>0</v>
      </c>
      <c r="CB1345" s="177" t="s">
        <v>264</v>
      </c>
      <c r="CC1345" s="122">
        <v>857.32</v>
      </c>
      <c r="CD1345" s="178" t="s">
        <v>192</v>
      </c>
      <c r="CE1345" s="177" t="s">
        <v>282</v>
      </c>
      <c r="CF1345" s="177" t="s">
        <v>282</v>
      </c>
      <c r="CG1345" s="83" t="s">
        <v>9</v>
      </c>
      <c r="CH1345" s="57"/>
      <c r="CV1345" s="51"/>
      <c r="CW1345" s="51"/>
      <c r="CX1345" s="51"/>
      <c r="CY1345" s="51"/>
      <c r="CZ1345" s="51"/>
      <c r="DA1345" s="51"/>
      <c r="DB1345" s="51"/>
      <c r="DC1345" s="51"/>
      <c r="DD1345" s="51"/>
    </row>
    <row r="1346" spans="73:108" ht="15" x14ac:dyDescent="0.25">
      <c r="BU1346" s="91"/>
      <c r="BV1346" s="177">
        <v>2008</v>
      </c>
      <c r="BW1346" s="177">
        <v>9</v>
      </c>
      <c r="BX1346" s="177" t="s">
        <v>261</v>
      </c>
      <c r="BY1346" s="177" t="s">
        <v>262</v>
      </c>
      <c r="BZ1346" s="177" t="s">
        <v>277</v>
      </c>
      <c r="CA1346" s="177">
        <v>70</v>
      </c>
      <c r="CB1346" s="177" t="s">
        <v>264</v>
      </c>
      <c r="CC1346" s="122">
        <v>257.2</v>
      </c>
      <c r="CD1346" s="178" t="s">
        <v>194</v>
      </c>
      <c r="CE1346" s="177" t="s">
        <v>282</v>
      </c>
      <c r="CF1346" s="177" t="s">
        <v>282</v>
      </c>
      <c r="CG1346" s="83" t="s">
        <v>9</v>
      </c>
      <c r="CH1346" s="57"/>
      <c r="CV1346" s="51"/>
      <c r="CW1346" s="51"/>
      <c r="CX1346" s="51"/>
      <c r="CY1346" s="51"/>
      <c r="CZ1346" s="51"/>
      <c r="DA1346" s="51"/>
      <c r="DB1346" s="51"/>
      <c r="DC1346" s="51"/>
      <c r="DD1346" s="51"/>
    </row>
    <row r="1347" spans="73:108" ht="15" x14ac:dyDescent="0.25">
      <c r="BU1347" s="91"/>
      <c r="BV1347" s="177">
        <v>2008</v>
      </c>
      <c r="BW1347" s="177">
        <v>10</v>
      </c>
      <c r="BX1347" s="177" t="s">
        <v>261</v>
      </c>
      <c r="BY1347" s="177" t="s">
        <v>262</v>
      </c>
      <c r="BZ1347" s="177" t="s">
        <v>277</v>
      </c>
      <c r="CA1347" s="177">
        <v>0</v>
      </c>
      <c r="CB1347" s="177" t="s">
        <v>264</v>
      </c>
      <c r="CC1347" s="122">
        <v>678.4</v>
      </c>
      <c r="CD1347" s="178" t="s">
        <v>192</v>
      </c>
      <c r="CE1347" s="177" t="s">
        <v>282</v>
      </c>
      <c r="CF1347" s="177" t="s">
        <v>282</v>
      </c>
      <c r="CG1347" s="83" t="s">
        <v>9</v>
      </c>
      <c r="CH1347" s="57"/>
      <c r="CV1347" s="51"/>
      <c r="CW1347" s="51"/>
      <c r="CX1347" s="51"/>
      <c r="CY1347" s="51"/>
      <c r="CZ1347" s="51"/>
      <c r="DA1347" s="51"/>
      <c r="DB1347" s="51"/>
      <c r="DC1347" s="51"/>
      <c r="DD1347" s="51"/>
    </row>
    <row r="1348" spans="73:108" ht="15" x14ac:dyDescent="0.25">
      <c r="BU1348" s="91"/>
      <c r="BV1348" s="177">
        <v>2008</v>
      </c>
      <c r="BW1348" s="177">
        <v>10</v>
      </c>
      <c r="BX1348" s="177" t="s">
        <v>261</v>
      </c>
      <c r="BY1348" s="177" t="s">
        <v>262</v>
      </c>
      <c r="BZ1348" s="177" t="s">
        <v>277</v>
      </c>
      <c r="CA1348" s="177">
        <v>70</v>
      </c>
      <c r="CB1348" s="177" t="s">
        <v>264</v>
      </c>
      <c r="CC1348" s="122">
        <v>203.52</v>
      </c>
      <c r="CD1348" s="178" t="s">
        <v>194</v>
      </c>
      <c r="CE1348" s="177" t="s">
        <v>282</v>
      </c>
      <c r="CF1348" s="177" t="s">
        <v>282</v>
      </c>
      <c r="CG1348" s="83" t="s">
        <v>9</v>
      </c>
      <c r="CH1348" s="57"/>
      <c r="CV1348" s="51"/>
      <c r="CW1348" s="51"/>
      <c r="CX1348" s="51"/>
      <c r="CY1348" s="51"/>
      <c r="CZ1348" s="51"/>
      <c r="DA1348" s="51"/>
      <c r="DB1348" s="51"/>
      <c r="DC1348" s="51"/>
      <c r="DD1348" s="51"/>
    </row>
    <row r="1349" spans="73:108" ht="15" x14ac:dyDescent="0.25">
      <c r="BU1349" s="91"/>
      <c r="BV1349" s="177">
        <v>2008</v>
      </c>
      <c r="BW1349" s="177">
        <v>11</v>
      </c>
      <c r="BX1349" s="177" t="s">
        <v>261</v>
      </c>
      <c r="BY1349" s="177" t="s">
        <v>262</v>
      </c>
      <c r="BZ1349" s="177" t="s">
        <v>277</v>
      </c>
      <c r="CA1349" s="177">
        <v>0</v>
      </c>
      <c r="CB1349" s="177" t="s">
        <v>264</v>
      </c>
      <c r="CC1349" s="122">
        <v>951</v>
      </c>
      <c r="CD1349" s="178" t="s">
        <v>192</v>
      </c>
      <c r="CE1349" s="177" t="s">
        <v>282</v>
      </c>
      <c r="CF1349" s="177" t="s">
        <v>282</v>
      </c>
      <c r="CG1349" s="83" t="s">
        <v>9</v>
      </c>
      <c r="CH1349" s="57"/>
      <c r="CV1349" s="51"/>
      <c r="CW1349" s="51"/>
      <c r="CX1349" s="51"/>
      <c r="CY1349" s="51"/>
      <c r="CZ1349" s="51"/>
      <c r="DA1349" s="51"/>
      <c r="DB1349" s="51"/>
      <c r="DC1349" s="51"/>
      <c r="DD1349" s="51"/>
    </row>
    <row r="1350" spans="73:108" ht="15" x14ac:dyDescent="0.25">
      <c r="BU1350" s="91"/>
      <c r="BV1350" s="177">
        <v>2008</v>
      </c>
      <c r="BW1350" s="177">
        <v>11</v>
      </c>
      <c r="BX1350" s="177" t="s">
        <v>261</v>
      </c>
      <c r="BY1350" s="177" t="s">
        <v>262</v>
      </c>
      <c r="BZ1350" s="177" t="s">
        <v>277</v>
      </c>
      <c r="CA1350" s="177">
        <v>70</v>
      </c>
      <c r="CB1350" s="177" t="s">
        <v>264</v>
      </c>
      <c r="CC1350" s="122">
        <v>285.3</v>
      </c>
      <c r="CD1350" s="178" t="s">
        <v>194</v>
      </c>
      <c r="CE1350" s="177" t="s">
        <v>282</v>
      </c>
      <c r="CF1350" s="177" t="s">
        <v>282</v>
      </c>
      <c r="CG1350" s="83" t="s">
        <v>9</v>
      </c>
      <c r="CH1350" s="57"/>
      <c r="CV1350" s="51"/>
      <c r="CW1350" s="51"/>
      <c r="CX1350" s="51"/>
      <c r="CY1350" s="51"/>
      <c r="CZ1350" s="51"/>
      <c r="DA1350" s="51"/>
      <c r="DB1350" s="51"/>
      <c r="DC1350" s="51"/>
      <c r="DD1350" s="51"/>
    </row>
    <row r="1351" spans="73:108" ht="15" x14ac:dyDescent="0.25">
      <c r="BU1351" s="91"/>
      <c r="BV1351" s="177">
        <v>2008</v>
      </c>
      <c r="BW1351" s="177">
        <v>12</v>
      </c>
      <c r="BX1351" s="177" t="s">
        <v>261</v>
      </c>
      <c r="BY1351" s="177" t="s">
        <v>262</v>
      </c>
      <c r="BZ1351" s="177" t="s">
        <v>277</v>
      </c>
      <c r="CA1351" s="177">
        <v>0</v>
      </c>
      <c r="CB1351" s="177" t="s">
        <v>264</v>
      </c>
      <c r="CC1351" s="122">
        <v>1512.06</v>
      </c>
      <c r="CD1351" s="178" t="s">
        <v>192</v>
      </c>
      <c r="CE1351" s="177" t="s">
        <v>282</v>
      </c>
      <c r="CF1351" s="177" t="s">
        <v>282</v>
      </c>
      <c r="CG1351" s="83" t="s">
        <v>9</v>
      </c>
      <c r="CH1351" s="57"/>
      <c r="CV1351" s="51"/>
      <c r="CW1351" s="51"/>
      <c r="CX1351" s="51"/>
      <c r="CY1351" s="51"/>
      <c r="CZ1351" s="51"/>
      <c r="DA1351" s="51"/>
      <c r="DB1351" s="51"/>
      <c r="DC1351" s="51"/>
      <c r="DD1351" s="51"/>
    </row>
    <row r="1352" spans="73:108" ht="15" x14ac:dyDescent="0.25">
      <c r="BU1352" s="91"/>
      <c r="BV1352" s="177">
        <v>2008</v>
      </c>
      <c r="BW1352" s="177">
        <v>12</v>
      </c>
      <c r="BX1352" s="177" t="s">
        <v>261</v>
      </c>
      <c r="BY1352" s="177" t="s">
        <v>262</v>
      </c>
      <c r="BZ1352" s="177" t="s">
        <v>277</v>
      </c>
      <c r="CA1352" s="177">
        <v>70</v>
      </c>
      <c r="CB1352" s="177" t="s">
        <v>264</v>
      </c>
      <c r="CC1352" s="122">
        <v>453.62</v>
      </c>
      <c r="CD1352" s="178" t="s">
        <v>194</v>
      </c>
      <c r="CE1352" s="177" t="s">
        <v>282</v>
      </c>
      <c r="CF1352" s="177" t="s">
        <v>282</v>
      </c>
      <c r="CG1352" s="83" t="s">
        <v>9</v>
      </c>
      <c r="CH1352" s="57"/>
      <c r="CV1352" s="51"/>
      <c r="CW1352" s="51"/>
      <c r="CX1352" s="51"/>
      <c r="CY1352" s="51"/>
      <c r="CZ1352" s="51"/>
      <c r="DA1352" s="51"/>
      <c r="DB1352" s="51"/>
      <c r="DC1352" s="51"/>
      <c r="DD1352" s="51"/>
    </row>
    <row r="1353" spans="73:108" ht="15" x14ac:dyDescent="0.25">
      <c r="BU1353" s="91"/>
      <c r="BV1353" s="177">
        <v>2009</v>
      </c>
      <c r="BW1353" s="177">
        <v>1</v>
      </c>
      <c r="BX1353" s="177" t="s">
        <v>261</v>
      </c>
      <c r="BY1353" s="177" t="s">
        <v>262</v>
      </c>
      <c r="BZ1353" s="177" t="s">
        <v>277</v>
      </c>
      <c r="CA1353" s="177">
        <v>0</v>
      </c>
      <c r="CB1353" s="177" t="s">
        <v>264</v>
      </c>
      <c r="CC1353" s="122">
        <v>98.7</v>
      </c>
      <c r="CD1353" s="178" t="s">
        <v>192</v>
      </c>
      <c r="CE1353" s="177" t="s">
        <v>282</v>
      </c>
      <c r="CF1353" s="177" t="s">
        <v>282</v>
      </c>
      <c r="CG1353" s="83" t="s">
        <v>9</v>
      </c>
      <c r="CH1353" s="57"/>
      <c r="CV1353" s="51"/>
      <c r="CW1353" s="51"/>
      <c r="CX1353" s="51"/>
      <c r="CY1353" s="51"/>
      <c r="CZ1353" s="51"/>
      <c r="DA1353" s="51"/>
      <c r="DB1353" s="51"/>
      <c r="DC1353" s="51"/>
      <c r="DD1353" s="51"/>
    </row>
    <row r="1354" spans="73:108" ht="15" x14ac:dyDescent="0.25">
      <c r="BU1354" s="91"/>
      <c r="BV1354" s="177">
        <v>2009</v>
      </c>
      <c r="BW1354" s="177">
        <v>1</v>
      </c>
      <c r="BX1354" s="177" t="s">
        <v>261</v>
      </c>
      <c r="BY1354" s="177" t="s">
        <v>262</v>
      </c>
      <c r="BZ1354" s="177" t="s">
        <v>277</v>
      </c>
      <c r="CA1354" s="177">
        <v>70</v>
      </c>
      <c r="CB1354" s="177" t="s">
        <v>264</v>
      </c>
      <c r="CC1354" s="122">
        <v>29.61</v>
      </c>
      <c r="CD1354" s="178" t="s">
        <v>194</v>
      </c>
      <c r="CE1354" s="177" t="s">
        <v>282</v>
      </c>
      <c r="CF1354" s="177" t="s">
        <v>282</v>
      </c>
      <c r="CG1354" s="83" t="s">
        <v>9</v>
      </c>
      <c r="CH1354" s="57"/>
      <c r="CV1354" s="51"/>
      <c r="CW1354" s="51"/>
      <c r="CX1354" s="51"/>
      <c r="CY1354" s="51"/>
      <c r="CZ1354" s="51"/>
      <c r="DA1354" s="51"/>
      <c r="DB1354" s="51"/>
      <c r="DC1354" s="51"/>
      <c r="DD1354" s="51"/>
    </row>
    <row r="1355" spans="73:108" ht="15" x14ac:dyDescent="0.25">
      <c r="BU1355" s="91"/>
      <c r="BV1355" s="177">
        <v>2009</v>
      </c>
      <c r="BW1355" s="177">
        <v>2</v>
      </c>
      <c r="BX1355" s="177" t="s">
        <v>261</v>
      </c>
      <c r="BY1355" s="177" t="s">
        <v>262</v>
      </c>
      <c r="BZ1355" s="177" t="s">
        <v>277</v>
      </c>
      <c r="CA1355" s="177">
        <v>0</v>
      </c>
      <c r="CB1355" s="177" t="s">
        <v>264</v>
      </c>
      <c r="CC1355" s="122">
        <v>95.87</v>
      </c>
      <c r="CD1355" s="178" t="s">
        <v>192</v>
      </c>
      <c r="CE1355" s="177" t="s">
        <v>282</v>
      </c>
      <c r="CF1355" s="177" t="s">
        <v>282</v>
      </c>
      <c r="CG1355" s="83" t="s">
        <v>9</v>
      </c>
      <c r="CH1355" s="57"/>
      <c r="CV1355" s="51"/>
      <c r="CW1355" s="51"/>
      <c r="CX1355" s="51"/>
      <c r="CY1355" s="51"/>
      <c r="CZ1355" s="51"/>
      <c r="DA1355" s="51"/>
      <c r="DB1355" s="51"/>
      <c r="DC1355" s="51"/>
      <c r="DD1355" s="51"/>
    </row>
    <row r="1356" spans="73:108" ht="15" x14ac:dyDescent="0.25">
      <c r="BU1356" s="91"/>
      <c r="BV1356" s="177">
        <v>2009</v>
      </c>
      <c r="BW1356" s="177">
        <v>2</v>
      </c>
      <c r="BX1356" s="177" t="s">
        <v>261</v>
      </c>
      <c r="BY1356" s="177" t="s">
        <v>262</v>
      </c>
      <c r="BZ1356" s="177" t="s">
        <v>277</v>
      </c>
      <c r="CA1356" s="177">
        <v>70</v>
      </c>
      <c r="CB1356" s="177" t="s">
        <v>264</v>
      </c>
      <c r="CC1356" s="122">
        <v>28.76</v>
      </c>
      <c r="CD1356" s="178" t="s">
        <v>194</v>
      </c>
      <c r="CE1356" s="177" t="s">
        <v>282</v>
      </c>
      <c r="CF1356" s="177" t="s">
        <v>282</v>
      </c>
      <c r="CG1356" s="83" t="s">
        <v>9</v>
      </c>
      <c r="CH1356" s="57"/>
      <c r="CV1356" s="51"/>
      <c r="CW1356" s="51"/>
      <c r="CX1356" s="51"/>
      <c r="CY1356" s="51"/>
      <c r="CZ1356" s="51"/>
      <c r="DA1356" s="51"/>
      <c r="DB1356" s="51"/>
      <c r="DC1356" s="51"/>
      <c r="DD1356" s="51"/>
    </row>
    <row r="1357" spans="73:108" ht="15" x14ac:dyDescent="0.25">
      <c r="BU1357" s="91"/>
      <c r="BV1357" s="177">
        <v>2009</v>
      </c>
      <c r="BW1357" s="177">
        <v>3</v>
      </c>
      <c r="BX1357" s="177" t="s">
        <v>261</v>
      </c>
      <c r="BY1357" s="177" t="s">
        <v>262</v>
      </c>
      <c r="BZ1357" s="177" t="s">
        <v>277</v>
      </c>
      <c r="CA1357" s="177">
        <v>0</v>
      </c>
      <c r="CB1357" s="177" t="s">
        <v>264</v>
      </c>
      <c r="CC1357" s="122">
        <v>364.07</v>
      </c>
      <c r="CD1357" s="178" t="s">
        <v>192</v>
      </c>
      <c r="CE1357" s="177" t="s">
        <v>282</v>
      </c>
      <c r="CF1357" s="177" t="s">
        <v>282</v>
      </c>
      <c r="CG1357" s="83" t="s">
        <v>9</v>
      </c>
      <c r="CH1357" s="57"/>
      <c r="CV1357" s="51"/>
      <c r="CW1357" s="51"/>
      <c r="CX1357" s="51"/>
      <c r="CY1357" s="51"/>
      <c r="CZ1357" s="51"/>
      <c r="DA1357" s="51"/>
      <c r="DB1357" s="51"/>
      <c r="DC1357" s="51"/>
      <c r="DD1357" s="51"/>
    </row>
    <row r="1358" spans="73:108" ht="15" x14ac:dyDescent="0.25">
      <c r="BU1358" s="91"/>
      <c r="BV1358" s="177">
        <v>2009</v>
      </c>
      <c r="BW1358" s="177">
        <v>3</v>
      </c>
      <c r="BX1358" s="177" t="s">
        <v>261</v>
      </c>
      <c r="BY1358" s="177" t="s">
        <v>262</v>
      </c>
      <c r="BZ1358" s="177" t="s">
        <v>277</v>
      </c>
      <c r="CA1358" s="177">
        <v>70</v>
      </c>
      <c r="CB1358" s="177" t="s">
        <v>264</v>
      </c>
      <c r="CC1358" s="122">
        <v>109.22</v>
      </c>
      <c r="CD1358" s="178" t="s">
        <v>194</v>
      </c>
      <c r="CE1358" s="177" t="s">
        <v>282</v>
      </c>
      <c r="CF1358" s="177" t="s">
        <v>282</v>
      </c>
      <c r="CG1358" s="83" t="s">
        <v>9</v>
      </c>
      <c r="CH1358" s="57"/>
      <c r="CV1358" s="51"/>
      <c r="CW1358" s="51"/>
      <c r="CX1358" s="51"/>
      <c r="CY1358" s="51"/>
      <c r="CZ1358" s="51"/>
      <c r="DA1358" s="51"/>
      <c r="DB1358" s="51"/>
      <c r="DC1358" s="51"/>
      <c r="DD1358" s="51"/>
    </row>
    <row r="1359" spans="73:108" ht="15" x14ac:dyDescent="0.25">
      <c r="BU1359" s="91"/>
      <c r="BV1359" s="177">
        <v>2009</v>
      </c>
      <c r="BW1359" s="177">
        <v>4</v>
      </c>
      <c r="BX1359" s="177" t="s">
        <v>261</v>
      </c>
      <c r="BY1359" s="177" t="s">
        <v>262</v>
      </c>
      <c r="BZ1359" s="177" t="s">
        <v>277</v>
      </c>
      <c r="CA1359" s="177">
        <v>0</v>
      </c>
      <c r="CB1359" s="177" t="s">
        <v>264</v>
      </c>
      <c r="CC1359" s="122">
        <v>581.59</v>
      </c>
      <c r="CD1359" s="178" t="s">
        <v>192</v>
      </c>
      <c r="CE1359" s="177" t="s">
        <v>282</v>
      </c>
      <c r="CF1359" s="177" t="s">
        <v>282</v>
      </c>
      <c r="CG1359" s="83" t="s">
        <v>9</v>
      </c>
      <c r="CH1359" s="57"/>
      <c r="CV1359" s="51"/>
      <c r="CW1359" s="51"/>
      <c r="CX1359" s="51"/>
      <c r="CY1359" s="51"/>
      <c r="CZ1359" s="51"/>
      <c r="DA1359" s="51"/>
      <c r="DB1359" s="51"/>
      <c r="DC1359" s="51"/>
      <c r="DD1359" s="51"/>
    </row>
    <row r="1360" spans="73:108" ht="15" x14ac:dyDescent="0.25">
      <c r="BU1360" s="91"/>
      <c r="BV1360" s="177">
        <v>2009</v>
      </c>
      <c r="BW1360" s="177">
        <v>4</v>
      </c>
      <c r="BX1360" s="177" t="s">
        <v>261</v>
      </c>
      <c r="BY1360" s="177" t="s">
        <v>262</v>
      </c>
      <c r="BZ1360" s="177" t="s">
        <v>277</v>
      </c>
      <c r="CA1360" s="177">
        <v>70</v>
      </c>
      <c r="CB1360" s="177" t="s">
        <v>264</v>
      </c>
      <c r="CC1360" s="122">
        <v>174.48</v>
      </c>
      <c r="CD1360" s="178" t="s">
        <v>194</v>
      </c>
      <c r="CE1360" s="177" t="s">
        <v>282</v>
      </c>
      <c r="CF1360" s="177" t="s">
        <v>282</v>
      </c>
      <c r="CG1360" s="83" t="s">
        <v>9</v>
      </c>
      <c r="CH1360" s="57"/>
      <c r="CV1360" s="51"/>
      <c r="CW1360" s="51"/>
      <c r="CX1360" s="51"/>
      <c r="CY1360" s="51"/>
      <c r="CZ1360" s="51"/>
      <c r="DA1360" s="51"/>
      <c r="DB1360" s="51"/>
      <c r="DC1360" s="51"/>
      <c r="DD1360" s="51"/>
    </row>
    <row r="1361" spans="73:108" ht="15" x14ac:dyDescent="0.25">
      <c r="BU1361" s="91"/>
      <c r="BV1361" s="177">
        <v>2009</v>
      </c>
      <c r="BW1361" s="177">
        <v>5</v>
      </c>
      <c r="BX1361" s="177" t="s">
        <v>261</v>
      </c>
      <c r="BY1361" s="177" t="s">
        <v>262</v>
      </c>
      <c r="BZ1361" s="177" t="s">
        <v>277</v>
      </c>
      <c r="CA1361" s="177">
        <v>0</v>
      </c>
      <c r="CB1361" s="177" t="s">
        <v>264</v>
      </c>
      <c r="CC1361" s="122">
        <v>697.18</v>
      </c>
      <c r="CD1361" s="178" t="s">
        <v>192</v>
      </c>
      <c r="CE1361" s="177" t="s">
        <v>282</v>
      </c>
      <c r="CF1361" s="177" t="s">
        <v>282</v>
      </c>
      <c r="CG1361" s="83" t="s">
        <v>9</v>
      </c>
      <c r="CH1361" s="57"/>
      <c r="CV1361" s="51"/>
      <c r="CW1361" s="51"/>
      <c r="CX1361" s="51"/>
      <c r="CY1361" s="51"/>
      <c r="CZ1361" s="51"/>
      <c r="DA1361" s="51"/>
      <c r="DB1361" s="51"/>
      <c r="DC1361" s="51"/>
      <c r="DD1361" s="51"/>
    </row>
    <row r="1362" spans="73:108" ht="15" x14ac:dyDescent="0.25">
      <c r="BU1362" s="91"/>
      <c r="BV1362" s="177">
        <v>2009</v>
      </c>
      <c r="BW1362" s="177">
        <v>5</v>
      </c>
      <c r="BX1362" s="177" t="s">
        <v>261</v>
      </c>
      <c r="BY1362" s="177" t="s">
        <v>262</v>
      </c>
      <c r="BZ1362" s="177" t="s">
        <v>277</v>
      </c>
      <c r="CA1362" s="177">
        <v>70</v>
      </c>
      <c r="CB1362" s="177" t="s">
        <v>264</v>
      </c>
      <c r="CC1362" s="122">
        <v>209.15</v>
      </c>
      <c r="CD1362" s="178" t="s">
        <v>194</v>
      </c>
      <c r="CE1362" s="177" t="s">
        <v>282</v>
      </c>
      <c r="CF1362" s="177" t="s">
        <v>282</v>
      </c>
      <c r="CG1362" s="83" t="s">
        <v>9</v>
      </c>
      <c r="CH1362" s="57"/>
      <c r="CV1362" s="51"/>
      <c r="CW1362" s="51"/>
      <c r="CX1362" s="51"/>
      <c r="CY1362" s="51"/>
      <c r="CZ1362" s="51"/>
      <c r="DA1362" s="51"/>
      <c r="DB1362" s="51"/>
      <c r="DC1362" s="51"/>
      <c r="DD1362" s="51"/>
    </row>
    <row r="1363" spans="73:108" ht="15" x14ac:dyDescent="0.25">
      <c r="BU1363" s="91"/>
      <c r="BV1363" s="177">
        <v>2009</v>
      </c>
      <c r="BW1363" s="177">
        <v>6</v>
      </c>
      <c r="BX1363" s="177" t="s">
        <v>261</v>
      </c>
      <c r="BY1363" s="177" t="s">
        <v>262</v>
      </c>
      <c r="BZ1363" s="177" t="s">
        <v>277</v>
      </c>
      <c r="CA1363" s="177">
        <v>0</v>
      </c>
      <c r="CB1363" s="177" t="s">
        <v>264</v>
      </c>
      <c r="CC1363" s="122">
        <v>861.12</v>
      </c>
      <c r="CD1363" s="178" t="s">
        <v>192</v>
      </c>
      <c r="CE1363" s="177" t="s">
        <v>282</v>
      </c>
      <c r="CF1363" s="177" t="s">
        <v>282</v>
      </c>
      <c r="CG1363" s="83" t="s">
        <v>9</v>
      </c>
      <c r="CH1363" s="57"/>
      <c r="CV1363" s="51"/>
      <c r="CW1363" s="51"/>
      <c r="CX1363" s="51"/>
      <c r="CY1363" s="51"/>
      <c r="CZ1363" s="51"/>
      <c r="DA1363" s="51"/>
      <c r="DB1363" s="51"/>
      <c r="DC1363" s="51"/>
      <c r="DD1363" s="51"/>
    </row>
    <row r="1364" spans="73:108" ht="15" x14ac:dyDescent="0.25">
      <c r="BU1364" s="91"/>
      <c r="BV1364" s="177">
        <v>2009</v>
      </c>
      <c r="BW1364" s="177">
        <v>6</v>
      </c>
      <c r="BX1364" s="177" t="s">
        <v>261</v>
      </c>
      <c r="BY1364" s="177" t="s">
        <v>262</v>
      </c>
      <c r="BZ1364" s="177" t="s">
        <v>277</v>
      </c>
      <c r="CA1364" s="177">
        <v>70</v>
      </c>
      <c r="CB1364" s="177" t="s">
        <v>264</v>
      </c>
      <c r="CC1364" s="122">
        <v>258.33999999999997</v>
      </c>
      <c r="CD1364" s="178" t="s">
        <v>194</v>
      </c>
      <c r="CE1364" s="177" t="s">
        <v>282</v>
      </c>
      <c r="CF1364" s="177" t="s">
        <v>282</v>
      </c>
      <c r="CG1364" s="83" t="s">
        <v>9</v>
      </c>
      <c r="CH1364" s="57"/>
      <c r="CV1364" s="51"/>
      <c r="CW1364" s="51"/>
      <c r="CX1364" s="51"/>
      <c r="CY1364" s="51"/>
      <c r="CZ1364" s="51"/>
      <c r="DA1364" s="51"/>
      <c r="DB1364" s="51"/>
      <c r="DC1364" s="51"/>
      <c r="DD1364" s="51"/>
    </row>
    <row r="1365" spans="73:108" ht="15" x14ac:dyDescent="0.25">
      <c r="BU1365" s="91"/>
      <c r="BV1365" s="177">
        <v>2009</v>
      </c>
      <c r="BW1365" s="177">
        <v>8</v>
      </c>
      <c r="BX1365" s="177" t="s">
        <v>261</v>
      </c>
      <c r="BY1365" s="177" t="s">
        <v>262</v>
      </c>
      <c r="BZ1365" s="177" t="s">
        <v>277</v>
      </c>
      <c r="CA1365" s="177">
        <v>0</v>
      </c>
      <c r="CB1365" s="177" t="s">
        <v>264</v>
      </c>
      <c r="CC1365" s="122">
        <v>284.69</v>
      </c>
      <c r="CD1365" s="178" t="s">
        <v>192</v>
      </c>
      <c r="CE1365" s="177" t="s">
        <v>282</v>
      </c>
      <c r="CF1365" s="177" t="s">
        <v>282</v>
      </c>
      <c r="CG1365" s="83" t="s">
        <v>9</v>
      </c>
      <c r="CH1365" s="57"/>
      <c r="CV1365" s="51"/>
      <c r="CW1365" s="51"/>
      <c r="CX1365" s="51"/>
      <c r="CY1365" s="51"/>
      <c r="CZ1365" s="51"/>
      <c r="DA1365" s="51"/>
      <c r="DB1365" s="51"/>
      <c r="DC1365" s="51"/>
      <c r="DD1365" s="51"/>
    </row>
    <row r="1366" spans="73:108" ht="15" x14ac:dyDescent="0.25">
      <c r="BU1366" s="91"/>
      <c r="BV1366" s="177">
        <v>2009</v>
      </c>
      <c r="BW1366" s="177">
        <v>8</v>
      </c>
      <c r="BX1366" s="177" t="s">
        <v>261</v>
      </c>
      <c r="BY1366" s="177" t="s">
        <v>262</v>
      </c>
      <c r="BZ1366" s="177" t="s">
        <v>277</v>
      </c>
      <c r="CA1366" s="177">
        <v>70</v>
      </c>
      <c r="CB1366" s="177" t="s">
        <v>264</v>
      </c>
      <c r="CC1366" s="122">
        <v>85.41</v>
      </c>
      <c r="CD1366" s="178" t="s">
        <v>194</v>
      </c>
      <c r="CE1366" s="177" t="s">
        <v>282</v>
      </c>
      <c r="CF1366" s="177" t="s">
        <v>282</v>
      </c>
      <c r="CG1366" s="83" t="s">
        <v>9</v>
      </c>
      <c r="CH1366" s="57"/>
      <c r="CV1366" s="51"/>
      <c r="CW1366" s="51"/>
      <c r="CX1366" s="51"/>
      <c r="CY1366" s="51"/>
      <c r="CZ1366" s="51"/>
      <c r="DA1366" s="51"/>
      <c r="DB1366" s="51"/>
      <c r="DC1366" s="51"/>
      <c r="DD1366" s="51"/>
    </row>
    <row r="1367" spans="73:108" ht="15" x14ac:dyDescent="0.25">
      <c r="BU1367" s="91"/>
      <c r="BV1367" s="177">
        <v>2009</v>
      </c>
      <c r="BW1367" s="177">
        <v>9</v>
      </c>
      <c r="BX1367" s="177" t="s">
        <v>261</v>
      </c>
      <c r="BY1367" s="177" t="s">
        <v>262</v>
      </c>
      <c r="BZ1367" s="177" t="s">
        <v>277</v>
      </c>
      <c r="CA1367" s="177">
        <v>0</v>
      </c>
      <c r="CB1367" s="177" t="s">
        <v>264</v>
      </c>
      <c r="CC1367" s="122">
        <v>325.89</v>
      </c>
      <c r="CD1367" s="178" t="s">
        <v>192</v>
      </c>
      <c r="CE1367" s="177" t="s">
        <v>282</v>
      </c>
      <c r="CF1367" s="177" t="s">
        <v>282</v>
      </c>
      <c r="CG1367" s="83" t="s">
        <v>9</v>
      </c>
      <c r="CH1367" s="57"/>
      <c r="CV1367" s="51"/>
      <c r="CW1367" s="51"/>
      <c r="CX1367" s="51"/>
      <c r="CY1367" s="51"/>
      <c r="CZ1367" s="51"/>
      <c r="DA1367" s="51"/>
      <c r="DB1367" s="51"/>
      <c r="DC1367" s="51"/>
      <c r="DD1367" s="51"/>
    </row>
    <row r="1368" spans="73:108" ht="15" x14ac:dyDescent="0.25">
      <c r="BU1368" s="91"/>
      <c r="BV1368" s="177">
        <v>2009</v>
      </c>
      <c r="BW1368" s="177">
        <v>9</v>
      </c>
      <c r="BX1368" s="177" t="s">
        <v>261</v>
      </c>
      <c r="BY1368" s="177" t="s">
        <v>262</v>
      </c>
      <c r="BZ1368" s="177" t="s">
        <v>277</v>
      </c>
      <c r="CA1368" s="177">
        <v>70</v>
      </c>
      <c r="CB1368" s="177" t="s">
        <v>264</v>
      </c>
      <c r="CC1368" s="122">
        <v>97.77</v>
      </c>
      <c r="CD1368" s="178" t="s">
        <v>194</v>
      </c>
      <c r="CE1368" s="177" t="s">
        <v>282</v>
      </c>
      <c r="CF1368" s="177" t="s">
        <v>282</v>
      </c>
      <c r="CG1368" s="83" t="s">
        <v>9</v>
      </c>
      <c r="CH1368" s="57"/>
      <c r="CV1368" s="51"/>
      <c r="CW1368" s="51"/>
      <c r="CX1368" s="51"/>
      <c r="CY1368" s="51"/>
      <c r="CZ1368" s="51"/>
      <c r="DA1368" s="51"/>
      <c r="DB1368" s="51"/>
      <c r="DC1368" s="51"/>
      <c r="DD1368" s="51"/>
    </row>
    <row r="1369" spans="73:108" ht="15" x14ac:dyDescent="0.25">
      <c r="BU1369" s="91"/>
      <c r="BV1369" s="177">
        <v>2009</v>
      </c>
      <c r="BW1369" s="177">
        <v>10</v>
      </c>
      <c r="BX1369" s="177" t="s">
        <v>261</v>
      </c>
      <c r="BY1369" s="177" t="s">
        <v>262</v>
      </c>
      <c r="BZ1369" s="177" t="s">
        <v>277</v>
      </c>
      <c r="CA1369" s="177">
        <v>0</v>
      </c>
      <c r="CB1369" s="177" t="s">
        <v>264</v>
      </c>
      <c r="CC1369" s="122">
        <v>339.1</v>
      </c>
      <c r="CD1369" s="178" t="s">
        <v>192</v>
      </c>
      <c r="CE1369" s="177" t="s">
        <v>282</v>
      </c>
      <c r="CF1369" s="177" t="s">
        <v>282</v>
      </c>
      <c r="CG1369" s="83" t="s">
        <v>9</v>
      </c>
      <c r="CH1369" s="57"/>
      <c r="CV1369" s="51"/>
      <c r="CW1369" s="51"/>
      <c r="CX1369" s="51"/>
      <c r="CY1369" s="51"/>
      <c r="CZ1369" s="51"/>
      <c r="DA1369" s="51"/>
      <c r="DB1369" s="51"/>
      <c r="DC1369" s="51"/>
      <c r="DD1369" s="51"/>
    </row>
    <row r="1370" spans="73:108" ht="15" x14ac:dyDescent="0.25">
      <c r="BU1370" s="91"/>
      <c r="BV1370" s="177">
        <v>2009</v>
      </c>
      <c r="BW1370" s="177">
        <v>10</v>
      </c>
      <c r="BX1370" s="177" t="s">
        <v>261</v>
      </c>
      <c r="BY1370" s="177" t="s">
        <v>262</v>
      </c>
      <c r="BZ1370" s="177" t="s">
        <v>277</v>
      </c>
      <c r="CA1370" s="177">
        <v>70</v>
      </c>
      <c r="CB1370" s="177" t="s">
        <v>264</v>
      </c>
      <c r="CC1370" s="122">
        <v>101.73</v>
      </c>
      <c r="CD1370" s="178" t="s">
        <v>194</v>
      </c>
      <c r="CE1370" s="177" t="s">
        <v>282</v>
      </c>
      <c r="CF1370" s="177" t="s">
        <v>282</v>
      </c>
      <c r="CG1370" s="83" t="s">
        <v>9</v>
      </c>
      <c r="CH1370" s="57"/>
      <c r="CV1370" s="51"/>
      <c r="CW1370" s="51"/>
      <c r="CX1370" s="51"/>
      <c r="CY1370" s="51"/>
      <c r="CZ1370" s="51"/>
      <c r="DA1370" s="51"/>
      <c r="DB1370" s="51"/>
      <c r="DC1370" s="51"/>
      <c r="DD1370" s="51"/>
    </row>
    <row r="1371" spans="73:108" ht="15" x14ac:dyDescent="0.25">
      <c r="BU1371" s="91"/>
      <c r="BV1371" s="177">
        <v>2009</v>
      </c>
      <c r="BW1371" s="177">
        <v>11</v>
      </c>
      <c r="BX1371" s="177" t="s">
        <v>261</v>
      </c>
      <c r="BY1371" s="177" t="s">
        <v>262</v>
      </c>
      <c r="BZ1371" s="177" t="s">
        <v>277</v>
      </c>
      <c r="CA1371" s="177">
        <v>0</v>
      </c>
      <c r="CB1371" s="177" t="s">
        <v>264</v>
      </c>
      <c r="CC1371" s="122">
        <v>426.47</v>
      </c>
      <c r="CD1371" s="178" t="s">
        <v>192</v>
      </c>
      <c r="CE1371" s="177" t="s">
        <v>282</v>
      </c>
      <c r="CF1371" s="177" t="s">
        <v>282</v>
      </c>
      <c r="CG1371" s="83" t="s">
        <v>9</v>
      </c>
      <c r="CH1371" s="57"/>
      <c r="CV1371" s="51"/>
      <c r="CW1371" s="51"/>
      <c r="CX1371" s="51"/>
      <c r="CY1371" s="51"/>
      <c r="CZ1371" s="51"/>
      <c r="DA1371" s="51"/>
      <c r="DB1371" s="51"/>
      <c r="DC1371" s="51"/>
      <c r="DD1371" s="51"/>
    </row>
    <row r="1372" spans="73:108" ht="15" x14ac:dyDescent="0.25">
      <c r="BU1372" s="91"/>
      <c r="BV1372" s="177">
        <v>2009</v>
      </c>
      <c r="BW1372" s="177">
        <v>11</v>
      </c>
      <c r="BX1372" s="177" t="s">
        <v>261</v>
      </c>
      <c r="BY1372" s="177" t="s">
        <v>262</v>
      </c>
      <c r="BZ1372" s="177" t="s">
        <v>277</v>
      </c>
      <c r="CA1372" s="177">
        <v>70</v>
      </c>
      <c r="CB1372" s="177" t="s">
        <v>264</v>
      </c>
      <c r="CC1372" s="122">
        <v>127.94</v>
      </c>
      <c r="CD1372" s="178" t="s">
        <v>194</v>
      </c>
      <c r="CE1372" s="177" t="s">
        <v>282</v>
      </c>
      <c r="CF1372" s="177" t="s">
        <v>282</v>
      </c>
      <c r="CG1372" s="83" t="s">
        <v>9</v>
      </c>
      <c r="CH1372" s="57"/>
      <c r="CV1372" s="51"/>
      <c r="CW1372" s="51"/>
      <c r="CX1372" s="51"/>
      <c r="CY1372" s="51"/>
      <c r="CZ1372" s="51"/>
      <c r="DA1372" s="51"/>
      <c r="DB1372" s="51"/>
      <c r="DC1372" s="51"/>
      <c r="DD1372" s="51"/>
    </row>
    <row r="1373" spans="73:108" ht="15" x14ac:dyDescent="0.25">
      <c r="BU1373" s="91"/>
      <c r="BV1373" s="177">
        <v>2009</v>
      </c>
      <c r="BW1373" s="177">
        <v>12</v>
      </c>
      <c r="BX1373" s="177" t="s">
        <v>261</v>
      </c>
      <c r="BY1373" s="177" t="s">
        <v>262</v>
      </c>
      <c r="BZ1373" s="177" t="s">
        <v>277</v>
      </c>
      <c r="CA1373" s="177">
        <v>0</v>
      </c>
      <c r="CB1373" s="177" t="s">
        <v>264</v>
      </c>
      <c r="CC1373" s="122">
        <v>-29.54</v>
      </c>
      <c r="CD1373" s="178" t="s">
        <v>192</v>
      </c>
      <c r="CE1373" s="177" t="s">
        <v>282</v>
      </c>
      <c r="CF1373" s="177" t="s">
        <v>282</v>
      </c>
      <c r="CG1373" s="83" t="s">
        <v>9</v>
      </c>
      <c r="CH1373" s="57"/>
      <c r="CV1373" s="51"/>
      <c r="CW1373" s="51"/>
      <c r="CX1373" s="51"/>
      <c r="CY1373" s="51"/>
      <c r="CZ1373" s="51"/>
      <c r="DA1373" s="51"/>
      <c r="DB1373" s="51"/>
      <c r="DC1373" s="51"/>
      <c r="DD1373" s="51"/>
    </row>
    <row r="1374" spans="73:108" ht="15" x14ac:dyDescent="0.25">
      <c r="BU1374" s="91"/>
      <c r="BV1374" s="177">
        <v>2009</v>
      </c>
      <c r="BW1374" s="177">
        <v>12</v>
      </c>
      <c r="BX1374" s="177" t="s">
        <v>261</v>
      </c>
      <c r="BY1374" s="177" t="s">
        <v>262</v>
      </c>
      <c r="BZ1374" s="177" t="s">
        <v>277</v>
      </c>
      <c r="CA1374" s="177">
        <v>70</v>
      </c>
      <c r="CB1374" s="177" t="s">
        <v>264</v>
      </c>
      <c r="CC1374" s="122">
        <v>-8.86</v>
      </c>
      <c r="CD1374" s="178" t="s">
        <v>194</v>
      </c>
      <c r="CE1374" s="177" t="s">
        <v>282</v>
      </c>
      <c r="CF1374" s="177" t="s">
        <v>282</v>
      </c>
      <c r="CG1374" s="83" t="s">
        <v>9</v>
      </c>
      <c r="CH1374" s="57"/>
      <c r="CV1374" s="51"/>
      <c r="CW1374" s="51"/>
      <c r="CX1374" s="51"/>
      <c r="CY1374" s="51"/>
      <c r="CZ1374" s="51"/>
      <c r="DA1374" s="51"/>
      <c r="DB1374" s="51"/>
      <c r="DC1374" s="51"/>
      <c r="DD1374" s="51"/>
    </row>
    <row r="1375" spans="73:108" ht="15" x14ac:dyDescent="0.25">
      <c r="BU1375" s="91"/>
      <c r="BV1375" s="177">
        <v>2010</v>
      </c>
      <c r="BW1375" s="177">
        <v>1</v>
      </c>
      <c r="BX1375" s="177" t="s">
        <v>261</v>
      </c>
      <c r="BY1375" s="177" t="s">
        <v>262</v>
      </c>
      <c r="BZ1375" s="177" t="s">
        <v>277</v>
      </c>
      <c r="CA1375" s="177">
        <v>0</v>
      </c>
      <c r="CB1375" s="177" t="s">
        <v>264</v>
      </c>
      <c r="CC1375" s="122">
        <v>85.78</v>
      </c>
      <c r="CD1375" s="178" t="s">
        <v>192</v>
      </c>
      <c r="CE1375" s="177" t="s">
        <v>282</v>
      </c>
      <c r="CF1375" s="177" t="s">
        <v>282</v>
      </c>
      <c r="CG1375" s="83" t="s">
        <v>9</v>
      </c>
      <c r="CH1375" s="57"/>
      <c r="CV1375" s="51"/>
      <c r="CW1375" s="51"/>
      <c r="CX1375" s="51"/>
      <c r="CY1375" s="51"/>
      <c r="CZ1375" s="51"/>
      <c r="DA1375" s="51"/>
      <c r="DB1375" s="51"/>
      <c r="DC1375" s="51"/>
      <c r="DD1375" s="51"/>
    </row>
    <row r="1376" spans="73:108" ht="15" x14ac:dyDescent="0.25">
      <c r="BU1376" s="91"/>
      <c r="BV1376" s="177">
        <v>2010</v>
      </c>
      <c r="BW1376" s="177">
        <v>1</v>
      </c>
      <c r="BX1376" s="177" t="s">
        <v>261</v>
      </c>
      <c r="BY1376" s="177" t="s">
        <v>262</v>
      </c>
      <c r="BZ1376" s="177" t="s">
        <v>277</v>
      </c>
      <c r="CA1376" s="177">
        <v>70</v>
      </c>
      <c r="CB1376" s="177" t="s">
        <v>264</v>
      </c>
      <c r="CC1376" s="122">
        <v>32.6</v>
      </c>
      <c r="CD1376" s="178" t="s">
        <v>194</v>
      </c>
      <c r="CE1376" s="177" t="s">
        <v>282</v>
      </c>
      <c r="CF1376" s="177" t="s">
        <v>282</v>
      </c>
      <c r="CG1376" s="83" t="s">
        <v>9</v>
      </c>
      <c r="CH1376" s="57"/>
      <c r="CV1376" s="51"/>
      <c r="CW1376" s="51"/>
      <c r="CX1376" s="51"/>
      <c r="CY1376" s="51"/>
      <c r="CZ1376" s="51"/>
      <c r="DA1376" s="51"/>
      <c r="DB1376" s="51"/>
      <c r="DC1376" s="51"/>
      <c r="DD1376" s="51"/>
    </row>
    <row r="1377" spans="73:108" ht="15" x14ac:dyDescent="0.25">
      <c r="BU1377" s="91"/>
      <c r="BV1377" s="177">
        <v>2010</v>
      </c>
      <c r="BW1377" s="177">
        <v>2</v>
      </c>
      <c r="BX1377" s="177" t="s">
        <v>261</v>
      </c>
      <c r="BY1377" s="177" t="s">
        <v>262</v>
      </c>
      <c r="BZ1377" s="177" t="s">
        <v>277</v>
      </c>
      <c r="CA1377" s="177">
        <v>0</v>
      </c>
      <c r="CB1377" s="177" t="s">
        <v>264</v>
      </c>
      <c r="CC1377" s="122">
        <v>120.73</v>
      </c>
      <c r="CD1377" s="178" t="s">
        <v>192</v>
      </c>
      <c r="CE1377" s="177" t="s">
        <v>282</v>
      </c>
      <c r="CF1377" s="177" t="s">
        <v>282</v>
      </c>
      <c r="CG1377" s="83" t="s">
        <v>9</v>
      </c>
      <c r="CH1377" s="57"/>
      <c r="CV1377" s="51"/>
      <c r="CW1377" s="51"/>
      <c r="CX1377" s="51"/>
      <c r="CY1377" s="51"/>
      <c r="CZ1377" s="51"/>
      <c r="DA1377" s="51"/>
      <c r="DB1377" s="51"/>
      <c r="DC1377" s="51"/>
      <c r="DD1377" s="51"/>
    </row>
    <row r="1378" spans="73:108" ht="15" x14ac:dyDescent="0.25">
      <c r="BU1378" s="91"/>
      <c r="BV1378" s="177">
        <v>2010</v>
      </c>
      <c r="BW1378" s="177">
        <v>2</v>
      </c>
      <c r="BX1378" s="177" t="s">
        <v>261</v>
      </c>
      <c r="BY1378" s="177" t="s">
        <v>262</v>
      </c>
      <c r="BZ1378" s="177" t="s">
        <v>277</v>
      </c>
      <c r="CA1378" s="177">
        <v>70</v>
      </c>
      <c r="CB1378" s="177" t="s">
        <v>264</v>
      </c>
      <c r="CC1378" s="122">
        <v>45.88</v>
      </c>
      <c r="CD1378" s="178" t="s">
        <v>194</v>
      </c>
      <c r="CE1378" s="177" t="s">
        <v>282</v>
      </c>
      <c r="CF1378" s="177" t="s">
        <v>282</v>
      </c>
      <c r="CG1378" s="83" t="s">
        <v>9</v>
      </c>
      <c r="CH1378" s="57"/>
      <c r="CV1378" s="51"/>
      <c r="CW1378" s="51"/>
      <c r="CX1378" s="51"/>
      <c r="CY1378" s="51"/>
      <c r="CZ1378" s="51"/>
      <c r="DA1378" s="51"/>
      <c r="DB1378" s="51"/>
      <c r="DC1378" s="51"/>
      <c r="DD1378" s="51"/>
    </row>
    <row r="1379" spans="73:108" ht="15" x14ac:dyDescent="0.25">
      <c r="BU1379" s="91"/>
      <c r="BV1379" s="177">
        <v>2010</v>
      </c>
      <c r="BW1379" s="177">
        <v>3</v>
      </c>
      <c r="BX1379" s="177" t="s">
        <v>261</v>
      </c>
      <c r="BY1379" s="177" t="s">
        <v>262</v>
      </c>
      <c r="BZ1379" s="177" t="s">
        <v>277</v>
      </c>
      <c r="CA1379" s="177">
        <v>0</v>
      </c>
      <c r="CB1379" s="177" t="s">
        <v>264</v>
      </c>
      <c r="CC1379" s="122">
        <v>406.37</v>
      </c>
      <c r="CD1379" s="178" t="s">
        <v>192</v>
      </c>
      <c r="CE1379" s="177" t="s">
        <v>282</v>
      </c>
      <c r="CF1379" s="177" t="s">
        <v>282</v>
      </c>
      <c r="CG1379" s="83" t="s">
        <v>9</v>
      </c>
      <c r="CH1379" s="57"/>
      <c r="CV1379" s="51"/>
      <c r="CW1379" s="51"/>
      <c r="CX1379" s="51"/>
      <c r="CY1379" s="51"/>
      <c r="CZ1379" s="51"/>
      <c r="DA1379" s="51"/>
      <c r="DB1379" s="51"/>
      <c r="DC1379" s="51"/>
      <c r="DD1379" s="51"/>
    </row>
    <row r="1380" spans="73:108" ht="15" x14ac:dyDescent="0.25">
      <c r="BU1380" s="91"/>
      <c r="BV1380" s="177">
        <v>2010</v>
      </c>
      <c r="BW1380" s="177">
        <v>3</v>
      </c>
      <c r="BX1380" s="177" t="s">
        <v>261</v>
      </c>
      <c r="BY1380" s="177" t="s">
        <v>262</v>
      </c>
      <c r="BZ1380" s="177" t="s">
        <v>277</v>
      </c>
      <c r="CA1380" s="177">
        <v>70</v>
      </c>
      <c r="CB1380" s="177" t="s">
        <v>264</v>
      </c>
      <c r="CC1380" s="122">
        <v>154.41999999999999</v>
      </c>
      <c r="CD1380" s="178" t="s">
        <v>194</v>
      </c>
      <c r="CE1380" s="177" t="s">
        <v>282</v>
      </c>
      <c r="CF1380" s="177" t="s">
        <v>282</v>
      </c>
      <c r="CG1380" s="83" t="s">
        <v>9</v>
      </c>
      <c r="CH1380" s="57"/>
      <c r="CV1380" s="51"/>
      <c r="CW1380" s="51"/>
      <c r="CX1380" s="51"/>
      <c r="CY1380" s="51"/>
      <c r="CZ1380" s="51"/>
      <c r="DA1380" s="51"/>
      <c r="DB1380" s="51"/>
      <c r="DC1380" s="51"/>
      <c r="DD1380" s="51"/>
    </row>
    <row r="1381" spans="73:108" ht="15" x14ac:dyDescent="0.25">
      <c r="BU1381" s="91"/>
      <c r="BV1381" s="177">
        <v>2010</v>
      </c>
      <c r="BW1381" s="177">
        <v>4</v>
      </c>
      <c r="BX1381" s="177" t="s">
        <v>261</v>
      </c>
      <c r="BY1381" s="177" t="s">
        <v>262</v>
      </c>
      <c r="BZ1381" s="177" t="s">
        <v>277</v>
      </c>
      <c r="CA1381" s="177">
        <v>0</v>
      </c>
      <c r="CB1381" s="177" t="s">
        <v>264</v>
      </c>
      <c r="CC1381" s="122">
        <v>681.2</v>
      </c>
      <c r="CD1381" s="178" t="s">
        <v>192</v>
      </c>
      <c r="CE1381" s="177" t="s">
        <v>282</v>
      </c>
      <c r="CF1381" s="177" t="s">
        <v>282</v>
      </c>
      <c r="CG1381" s="83" t="s">
        <v>9</v>
      </c>
      <c r="CH1381" s="57"/>
      <c r="CV1381" s="51"/>
      <c r="CW1381" s="51"/>
      <c r="CX1381" s="51"/>
      <c r="CY1381" s="51"/>
      <c r="CZ1381" s="51"/>
      <c r="DA1381" s="51"/>
      <c r="DB1381" s="51"/>
      <c r="DC1381" s="51"/>
      <c r="DD1381" s="51"/>
    </row>
    <row r="1382" spans="73:108" ht="15" x14ac:dyDescent="0.25">
      <c r="BU1382" s="91"/>
      <c r="BV1382" s="177">
        <v>2010</v>
      </c>
      <c r="BW1382" s="177">
        <v>4</v>
      </c>
      <c r="BX1382" s="177" t="s">
        <v>261</v>
      </c>
      <c r="BY1382" s="177" t="s">
        <v>262</v>
      </c>
      <c r="BZ1382" s="177" t="s">
        <v>277</v>
      </c>
      <c r="CA1382" s="177">
        <v>70</v>
      </c>
      <c r="CB1382" s="177" t="s">
        <v>264</v>
      </c>
      <c r="CC1382" s="122">
        <v>258.86</v>
      </c>
      <c r="CD1382" s="178" t="s">
        <v>194</v>
      </c>
      <c r="CE1382" s="177" t="s">
        <v>282</v>
      </c>
      <c r="CF1382" s="177" t="s">
        <v>282</v>
      </c>
      <c r="CG1382" s="83" t="s">
        <v>9</v>
      </c>
      <c r="CH1382" s="57"/>
      <c r="CV1382" s="51"/>
      <c r="CW1382" s="51"/>
      <c r="CX1382" s="51"/>
      <c r="CY1382" s="51"/>
      <c r="CZ1382" s="51"/>
      <c r="DA1382" s="51"/>
      <c r="DB1382" s="51"/>
      <c r="DC1382" s="51"/>
      <c r="DD1382" s="51"/>
    </row>
    <row r="1383" spans="73:108" ht="15" x14ac:dyDescent="0.25">
      <c r="BU1383" s="91"/>
      <c r="BV1383" s="177">
        <v>2010</v>
      </c>
      <c r="BW1383" s="177">
        <v>5</v>
      </c>
      <c r="BX1383" s="177" t="s">
        <v>261</v>
      </c>
      <c r="BY1383" s="177" t="s">
        <v>262</v>
      </c>
      <c r="BZ1383" s="177" t="s">
        <v>277</v>
      </c>
      <c r="CA1383" s="177">
        <v>0</v>
      </c>
      <c r="CB1383" s="177" t="s">
        <v>264</v>
      </c>
      <c r="CC1383" s="122">
        <v>720.98</v>
      </c>
      <c r="CD1383" s="178" t="s">
        <v>192</v>
      </c>
      <c r="CE1383" s="177" t="s">
        <v>282</v>
      </c>
      <c r="CF1383" s="177" t="s">
        <v>282</v>
      </c>
      <c r="CG1383" s="83" t="s">
        <v>9</v>
      </c>
      <c r="CH1383" s="57"/>
      <c r="CV1383" s="51"/>
      <c r="CW1383" s="51"/>
      <c r="CX1383" s="51"/>
      <c r="CY1383" s="51"/>
      <c r="CZ1383" s="51"/>
      <c r="DA1383" s="51"/>
      <c r="DB1383" s="51"/>
      <c r="DC1383" s="51"/>
      <c r="DD1383" s="51"/>
    </row>
    <row r="1384" spans="73:108" ht="15" x14ac:dyDescent="0.25">
      <c r="BU1384" s="91"/>
      <c r="BV1384" s="177">
        <v>2010</v>
      </c>
      <c r="BW1384" s="177">
        <v>5</v>
      </c>
      <c r="BX1384" s="177" t="s">
        <v>261</v>
      </c>
      <c r="BY1384" s="177" t="s">
        <v>262</v>
      </c>
      <c r="BZ1384" s="177" t="s">
        <v>277</v>
      </c>
      <c r="CA1384" s="177">
        <v>70</v>
      </c>
      <c r="CB1384" s="177" t="s">
        <v>264</v>
      </c>
      <c r="CC1384" s="122">
        <v>273.97000000000003</v>
      </c>
      <c r="CD1384" s="178" t="s">
        <v>194</v>
      </c>
      <c r="CE1384" s="177" t="s">
        <v>282</v>
      </c>
      <c r="CF1384" s="177" t="s">
        <v>282</v>
      </c>
      <c r="CG1384" s="83" t="s">
        <v>9</v>
      </c>
      <c r="CH1384" s="57"/>
      <c r="CV1384" s="51"/>
      <c r="CW1384" s="51"/>
      <c r="CX1384" s="51"/>
      <c r="CY1384" s="51"/>
      <c r="CZ1384" s="51"/>
      <c r="DA1384" s="51"/>
      <c r="DB1384" s="51"/>
      <c r="DC1384" s="51"/>
      <c r="DD1384" s="51"/>
    </row>
    <row r="1385" spans="73:108" ht="15" x14ac:dyDescent="0.25">
      <c r="BU1385" s="91"/>
      <c r="BV1385" s="177">
        <v>2010</v>
      </c>
      <c r="BW1385" s="177">
        <v>6</v>
      </c>
      <c r="BX1385" s="177" t="s">
        <v>261</v>
      </c>
      <c r="BY1385" s="177" t="s">
        <v>262</v>
      </c>
      <c r="BZ1385" s="177" t="s">
        <v>277</v>
      </c>
      <c r="CA1385" s="177">
        <v>0</v>
      </c>
      <c r="CB1385" s="177" t="s">
        <v>264</v>
      </c>
      <c r="CC1385" s="122">
        <v>1083.08</v>
      </c>
      <c r="CD1385" s="178" t="s">
        <v>192</v>
      </c>
      <c r="CE1385" s="177" t="s">
        <v>282</v>
      </c>
      <c r="CF1385" s="177" t="s">
        <v>282</v>
      </c>
      <c r="CG1385" s="83" t="s">
        <v>9</v>
      </c>
      <c r="CH1385" s="57"/>
      <c r="CV1385" s="51"/>
      <c r="CW1385" s="51"/>
      <c r="CX1385" s="51"/>
      <c r="CY1385" s="51"/>
      <c r="CZ1385" s="51"/>
      <c r="DA1385" s="51"/>
      <c r="DB1385" s="51"/>
      <c r="DC1385" s="51"/>
      <c r="DD1385" s="51"/>
    </row>
    <row r="1386" spans="73:108" ht="15" x14ac:dyDescent="0.25">
      <c r="BU1386" s="91"/>
      <c r="BV1386" s="177">
        <v>2010</v>
      </c>
      <c r="BW1386" s="177">
        <v>6</v>
      </c>
      <c r="BX1386" s="177" t="s">
        <v>261</v>
      </c>
      <c r="BY1386" s="177" t="s">
        <v>262</v>
      </c>
      <c r="BZ1386" s="177" t="s">
        <v>277</v>
      </c>
      <c r="CA1386" s="177">
        <v>70</v>
      </c>
      <c r="CB1386" s="177" t="s">
        <v>264</v>
      </c>
      <c r="CC1386" s="122">
        <v>411.57</v>
      </c>
      <c r="CD1386" s="178" t="s">
        <v>194</v>
      </c>
      <c r="CE1386" s="177" t="s">
        <v>282</v>
      </c>
      <c r="CF1386" s="177" t="s">
        <v>282</v>
      </c>
      <c r="CG1386" s="83" t="s">
        <v>9</v>
      </c>
      <c r="CH1386" s="57"/>
      <c r="CV1386" s="51"/>
      <c r="CW1386" s="51"/>
      <c r="CX1386" s="51"/>
      <c r="CY1386" s="51"/>
      <c r="CZ1386" s="51"/>
      <c r="DA1386" s="51"/>
      <c r="DB1386" s="51"/>
      <c r="DC1386" s="51"/>
      <c r="DD1386" s="51"/>
    </row>
    <row r="1387" spans="73:108" ht="15" x14ac:dyDescent="0.25">
      <c r="BU1387" s="91"/>
      <c r="BV1387" s="177">
        <v>2010</v>
      </c>
      <c r="BW1387" s="177">
        <v>7</v>
      </c>
      <c r="BX1387" s="177" t="s">
        <v>261</v>
      </c>
      <c r="BY1387" s="177" t="s">
        <v>262</v>
      </c>
      <c r="BZ1387" s="177" t="s">
        <v>277</v>
      </c>
      <c r="CA1387" s="177">
        <v>0</v>
      </c>
      <c r="CB1387" s="177" t="s">
        <v>264</v>
      </c>
      <c r="CC1387" s="122">
        <v>84.91</v>
      </c>
      <c r="CD1387" s="178" t="s">
        <v>192</v>
      </c>
      <c r="CE1387" s="177" t="s">
        <v>282</v>
      </c>
      <c r="CF1387" s="177" t="s">
        <v>282</v>
      </c>
      <c r="CG1387" s="83" t="s">
        <v>9</v>
      </c>
      <c r="CH1387" s="57"/>
      <c r="CV1387" s="51"/>
      <c r="CW1387" s="51"/>
      <c r="CX1387" s="51"/>
      <c r="CY1387" s="51"/>
      <c r="CZ1387" s="51"/>
      <c r="DA1387" s="51"/>
      <c r="DB1387" s="51"/>
      <c r="DC1387" s="51"/>
      <c r="DD1387" s="51"/>
    </row>
    <row r="1388" spans="73:108" ht="15" x14ac:dyDescent="0.25">
      <c r="BU1388" s="91"/>
      <c r="BV1388" s="177">
        <v>2010</v>
      </c>
      <c r="BW1388" s="177">
        <v>7</v>
      </c>
      <c r="BX1388" s="177" t="s">
        <v>261</v>
      </c>
      <c r="BY1388" s="177" t="s">
        <v>262</v>
      </c>
      <c r="BZ1388" s="177" t="s">
        <v>277</v>
      </c>
      <c r="CA1388" s="177">
        <v>70</v>
      </c>
      <c r="CB1388" s="177" t="s">
        <v>264</v>
      </c>
      <c r="CC1388" s="122">
        <v>32.270000000000003</v>
      </c>
      <c r="CD1388" s="178" t="s">
        <v>194</v>
      </c>
      <c r="CE1388" s="177" t="s">
        <v>282</v>
      </c>
      <c r="CF1388" s="177" t="s">
        <v>282</v>
      </c>
      <c r="CG1388" s="83" t="s">
        <v>9</v>
      </c>
      <c r="CH1388" s="57"/>
      <c r="CV1388" s="51"/>
      <c r="CW1388" s="51"/>
      <c r="CX1388" s="51"/>
      <c r="CY1388" s="51"/>
      <c r="CZ1388" s="51"/>
      <c r="DA1388" s="51"/>
      <c r="DB1388" s="51"/>
      <c r="DC1388" s="51"/>
      <c r="DD1388" s="51"/>
    </row>
    <row r="1389" spans="73:108" ht="15" x14ac:dyDescent="0.25">
      <c r="BU1389" s="91"/>
      <c r="BV1389" s="177">
        <v>2010</v>
      </c>
      <c r="BW1389" s="177">
        <v>8</v>
      </c>
      <c r="BX1389" s="177" t="s">
        <v>261</v>
      </c>
      <c r="BY1389" s="177" t="s">
        <v>262</v>
      </c>
      <c r="BZ1389" s="177" t="s">
        <v>277</v>
      </c>
      <c r="CA1389" s="177">
        <v>0</v>
      </c>
      <c r="CB1389" s="177" t="s">
        <v>264</v>
      </c>
      <c r="CC1389" s="122">
        <v>438.09</v>
      </c>
      <c r="CD1389" s="178" t="s">
        <v>192</v>
      </c>
      <c r="CE1389" s="177" t="s">
        <v>282</v>
      </c>
      <c r="CF1389" s="177" t="s">
        <v>282</v>
      </c>
      <c r="CG1389" s="83" t="s">
        <v>9</v>
      </c>
      <c r="CH1389" s="57"/>
      <c r="CV1389" s="51"/>
      <c r="CW1389" s="51"/>
      <c r="CX1389" s="51"/>
      <c r="CY1389" s="51"/>
      <c r="CZ1389" s="51"/>
      <c r="DA1389" s="51"/>
      <c r="DB1389" s="51"/>
      <c r="DC1389" s="51"/>
      <c r="DD1389" s="51"/>
    </row>
    <row r="1390" spans="73:108" ht="15" x14ac:dyDescent="0.25">
      <c r="BU1390" s="91"/>
      <c r="BV1390" s="177">
        <v>2010</v>
      </c>
      <c r="BW1390" s="177">
        <v>8</v>
      </c>
      <c r="BX1390" s="177" t="s">
        <v>261</v>
      </c>
      <c r="BY1390" s="177" t="s">
        <v>262</v>
      </c>
      <c r="BZ1390" s="177" t="s">
        <v>277</v>
      </c>
      <c r="CA1390" s="177">
        <v>70</v>
      </c>
      <c r="CB1390" s="177" t="s">
        <v>264</v>
      </c>
      <c r="CC1390" s="122">
        <v>166.47</v>
      </c>
      <c r="CD1390" s="178" t="s">
        <v>194</v>
      </c>
      <c r="CE1390" s="177" t="s">
        <v>282</v>
      </c>
      <c r="CF1390" s="177" t="s">
        <v>282</v>
      </c>
      <c r="CG1390" s="83" t="s">
        <v>9</v>
      </c>
      <c r="CH1390" s="57"/>
      <c r="CV1390" s="51"/>
      <c r="CW1390" s="51"/>
      <c r="CX1390" s="51"/>
      <c r="CY1390" s="51"/>
      <c r="CZ1390" s="51"/>
      <c r="DA1390" s="51"/>
      <c r="DB1390" s="51"/>
      <c r="DC1390" s="51"/>
      <c r="DD1390" s="51"/>
    </row>
    <row r="1391" spans="73:108" ht="15" x14ac:dyDescent="0.25">
      <c r="BU1391" s="91"/>
      <c r="BV1391" s="177">
        <v>2010</v>
      </c>
      <c r="BW1391" s="177">
        <v>9</v>
      </c>
      <c r="BX1391" s="177" t="s">
        <v>261</v>
      </c>
      <c r="BY1391" s="177" t="s">
        <v>262</v>
      </c>
      <c r="BZ1391" s="177" t="s">
        <v>277</v>
      </c>
      <c r="CA1391" s="177">
        <v>0</v>
      </c>
      <c r="CB1391" s="177" t="s">
        <v>264</v>
      </c>
      <c r="CC1391" s="122">
        <v>673.12</v>
      </c>
      <c r="CD1391" s="178" t="s">
        <v>192</v>
      </c>
      <c r="CE1391" s="177" t="s">
        <v>282</v>
      </c>
      <c r="CF1391" s="177" t="s">
        <v>282</v>
      </c>
      <c r="CG1391" s="83" t="s">
        <v>9</v>
      </c>
      <c r="CH1391" s="57"/>
      <c r="CV1391" s="51"/>
      <c r="CW1391" s="51"/>
      <c r="CX1391" s="51"/>
      <c r="CY1391" s="51"/>
      <c r="CZ1391" s="51"/>
      <c r="DA1391" s="51"/>
      <c r="DB1391" s="51"/>
      <c r="DC1391" s="51"/>
      <c r="DD1391" s="51"/>
    </row>
    <row r="1392" spans="73:108" ht="15" x14ac:dyDescent="0.25">
      <c r="BU1392" s="91"/>
      <c r="BV1392" s="177">
        <v>2010</v>
      </c>
      <c r="BW1392" s="177">
        <v>9</v>
      </c>
      <c r="BX1392" s="177" t="s">
        <v>261</v>
      </c>
      <c r="BY1392" s="177" t="s">
        <v>262</v>
      </c>
      <c r="BZ1392" s="177" t="s">
        <v>277</v>
      </c>
      <c r="CA1392" s="177">
        <v>70</v>
      </c>
      <c r="CB1392" s="177" t="s">
        <v>264</v>
      </c>
      <c r="CC1392" s="122">
        <v>255.79</v>
      </c>
      <c r="CD1392" s="178" t="s">
        <v>194</v>
      </c>
      <c r="CE1392" s="177" t="s">
        <v>282</v>
      </c>
      <c r="CF1392" s="177" t="s">
        <v>282</v>
      </c>
      <c r="CG1392" s="83" t="s">
        <v>9</v>
      </c>
      <c r="CH1392" s="57"/>
      <c r="CV1392" s="51"/>
      <c r="CW1392" s="51"/>
      <c r="CX1392" s="51"/>
      <c r="CY1392" s="51"/>
      <c r="CZ1392" s="51"/>
      <c r="DA1392" s="51"/>
      <c r="DB1392" s="51"/>
      <c r="DC1392" s="51"/>
      <c r="DD1392" s="51"/>
    </row>
    <row r="1393" spans="73:108" ht="15" x14ac:dyDescent="0.25">
      <c r="BU1393" s="91"/>
      <c r="BV1393" s="177">
        <v>2010</v>
      </c>
      <c r="BW1393" s="177">
        <v>10</v>
      </c>
      <c r="BX1393" s="177" t="s">
        <v>261</v>
      </c>
      <c r="BY1393" s="177" t="s">
        <v>262</v>
      </c>
      <c r="BZ1393" s="177" t="s">
        <v>277</v>
      </c>
      <c r="CA1393" s="177">
        <v>0</v>
      </c>
      <c r="CB1393" s="177" t="s">
        <v>264</v>
      </c>
      <c r="CC1393" s="122">
        <v>837.64</v>
      </c>
      <c r="CD1393" s="178" t="s">
        <v>192</v>
      </c>
      <c r="CE1393" s="177" t="s">
        <v>282</v>
      </c>
      <c r="CF1393" s="177" t="s">
        <v>282</v>
      </c>
      <c r="CG1393" s="83" t="s">
        <v>9</v>
      </c>
      <c r="CH1393" s="57"/>
      <c r="CV1393" s="51"/>
      <c r="CW1393" s="51"/>
      <c r="CX1393" s="51"/>
      <c r="CY1393" s="51"/>
      <c r="CZ1393" s="51"/>
      <c r="DA1393" s="51"/>
      <c r="DB1393" s="51"/>
      <c r="DC1393" s="51"/>
      <c r="DD1393" s="51"/>
    </row>
    <row r="1394" spans="73:108" ht="15" x14ac:dyDescent="0.25">
      <c r="BU1394" s="91"/>
      <c r="BV1394" s="177">
        <v>2010</v>
      </c>
      <c r="BW1394" s="177">
        <v>10</v>
      </c>
      <c r="BX1394" s="177" t="s">
        <v>261</v>
      </c>
      <c r="BY1394" s="177" t="s">
        <v>262</v>
      </c>
      <c r="BZ1394" s="177" t="s">
        <v>277</v>
      </c>
      <c r="CA1394" s="177">
        <v>70</v>
      </c>
      <c r="CB1394" s="177" t="s">
        <v>264</v>
      </c>
      <c r="CC1394" s="122">
        <v>318.3</v>
      </c>
      <c r="CD1394" s="178" t="s">
        <v>194</v>
      </c>
      <c r="CE1394" s="177" t="s">
        <v>282</v>
      </c>
      <c r="CF1394" s="177" t="s">
        <v>282</v>
      </c>
      <c r="CG1394" s="83" t="s">
        <v>9</v>
      </c>
      <c r="CH1394" s="57"/>
      <c r="CV1394" s="51"/>
      <c r="CW1394" s="51"/>
      <c r="CX1394" s="51"/>
      <c r="CY1394" s="51"/>
      <c r="CZ1394" s="51"/>
      <c r="DA1394" s="51"/>
      <c r="DB1394" s="51"/>
      <c r="DC1394" s="51"/>
      <c r="DD1394" s="51"/>
    </row>
    <row r="1395" spans="73:108" ht="15" x14ac:dyDescent="0.25">
      <c r="BU1395" s="91"/>
      <c r="BV1395" s="177">
        <v>2010</v>
      </c>
      <c r="BW1395" s="177">
        <v>11</v>
      </c>
      <c r="BX1395" s="177" t="s">
        <v>261</v>
      </c>
      <c r="BY1395" s="177" t="s">
        <v>262</v>
      </c>
      <c r="BZ1395" s="177" t="s">
        <v>277</v>
      </c>
      <c r="CA1395" s="177">
        <v>0</v>
      </c>
      <c r="CB1395" s="177" t="s">
        <v>264</v>
      </c>
      <c r="CC1395" s="122">
        <v>1057.53</v>
      </c>
      <c r="CD1395" s="178" t="s">
        <v>192</v>
      </c>
      <c r="CE1395" s="177" t="s">
        <v>282</v>
      </c>
      <c r="CF1395" s="177" t="s">
        <v>282</v>
      </c>
      <c r="CG1395" s="83" t="s">
        <v>9</v>
      </c>
      <c r="CH1395" s="57"/>
      <c r="CV1395" s="51"/>
      <c r="CW1395" s="51"/>
      <c r="CX1395" s="51"/>
      <c r="CY1395" s="51"/>
      <c r="CZ1395" s="51"/>
      <c r="DA1395" s="51"/>
      <c r="DB1395" s="51"/>
      <c r="DC1395" s="51"/>
      <c r="DD1395" s="51"/>
    </row>
    <row r="1396" spans="73:108" ht="15" x14ac:dyDescent="0.25">
      <c r="BU1396" s="91"/>
      <c r="BV1396" s="177">
        <v>2010</v>
      </c>
      <c r="BW1396" s="177">
        <v>11</v>
      </c>
      <c r="BX1396" s="177" t="s">
        <v>261</v>
      </c>
      <c r="BY1396" s="177" t="s">
        <v>262</v>
      </c>
      <c r="BZ1396" s="177" t="s">
        <v>277</v>
      </c>
      <c r="CA1396" s="177">
        <v>70</v>
      </c>
      <c r="CB1396" s="177" t="s">
        <v>264</v>
      </c>
      <c r="CC1396" s="122">
        <v>401.86</v>
      </c>
      <c r="CD1396" s="178" t="s">
        <v>194</v>
      </c>
      <c r="CE1396" s="177" t="s">
        <v>282</v>
      </c>
      <c r="CF1396" s="177" t="s">
        <v>282</v>
      </c>
      <c r="CG1396" s="83" t="s">
        <v>9</v>
      </c>
      <c r="CH1396" s="57"/>
      <c r="CV1396" s="51"/>
      <c r="CW1396" s="51"/>
      <c r="CX1396" s="51"/>
      <c r="CY1396" s="51"/>
      <c r="CZ1396" s="51"/>
      <c r="DA1396" s="51"/>
      <c r="DB1396" s="51"/>
      <c r="DC1396" s="51"/>
      <c r="DD1396" s="51"/>
    </row>
    <row r="1397" spans="73:108" ht="15" x14ac:dyDescent="0.25">
      <c r="BU1397" s="91"/>
      <c r="BV1397" s="177">
        <v>2007</v>
      </c>
      <c r="BW1397" s="177">
        <v>4</v>
      </c>
      <c r="BX1397" s="177" t="s">
        <v>357</v>
      </c>
      <c r="BY1397" s="177" t="s">
        <v>262</v>
      </c>
      <c r="BZ1397" s="177" t="s">
        <v>266</v>
      </c>
      <c r="CA1397" s="177">
        <v>0</v>
      </c>
      <c r="CB1397" s="177" t="s">
        <v>264</v>
      </c>
      <c r="CC1397" s="122">
        <v>94.26</v>
      </c>
      <c r="CD1397" s="178" t="s">
        <v>192</v>
      </c>
      <c r="CE1397" s="177" t="s">
        <v>282</v>
      </c>
      <c r="CF1397" s="177" t="s">
        <v>282</v>
      </c>
      <c r="CG1397" s="83" t="s">
        <v>9</v>
      </c>
      <c r="CH1397" s="57"/>
      <c r="CV1397" s="51"/>
      <c r="CW1397" s="51"/>
      <c r="CX1397" s="51"/>
      <c r="CY1397" s="51"/>
      <c r="CZ1397" s="51"/>
      <c r="DA1397" s="51"/>
      <c r="DB1397" s="51"/>
      <c r="DC1397" s="51"/>
      <c r="DD1397" s="51"/>
    </row>
    <row r="1398" spans="73:108" ht="15" x14ac:dyDescent="0.25">
      <c r="BU1398" s="91"/>
      <c r="BV1398" s="177">
        <v>2007</v>
      </c>
      <c r="BW1398" s="177">
        <v>4</v>
      </c>
      <c r="BX1398" s="177" t="s">
        <v>357</v>
      </c>
      <c r="BY1398" s="177" t="s">
        <v>262</v>
      </c>
      <c r="BZ1398" s="177" t="s">
        <v>267</v>
      </c>
      <c r="CA1398" s="177">
        <v>0</v>
      </c>
      <c r="CB1398" s="177" t="s">
        <v>264</v>
      </c>
      <c r="CC1398" s="122">
        <v>94.26</v>
      </c>
      <c r="CD1398" s="178" t="s">
        <v>192</v>
      </c>
      <c r="CE1398" s="177" t="s">
        <v>282</v>
      </c>
      <c r="CF1398" s="177" t="s">
        <v>282</v>
      </c>
      <c r="CG1398" s="83" t="s">
        <v>9</v>
      </c>
      <c r="CH1398" s="57"/>
      <c r="CV1398" s="51"/>
      <c r="CW1398" s="51"/>
      <c r="CX1398" s="51"/>
      <c r="CY1398" s="51"/>
      <c r="CZ1398" s="51"/>
      <c r="DA1398" s="51"/>
      <c r="DB1398" s="51"/>
      <c r="DC1398" s="51"/>
      <c r="DD1398" s="51"/>
    </row>
    <row r="1399" spans="73:108" ht="15" x14ac:dyDescent="0.25">
      <c r="BU1399" s="91"/>
      <c r="BV1399" s="177">
        <v>2007</v>
      </c>
      <c r="BW1399" s="177">
        <v>4</v>
      </c>
      <c r="BX1399" s="177" t="s">
        <v>357</v>
      </c>
      <c r="BY1399" s="177" t="s">
        <v>262</v>
      </c>
      <c r="BZ1399" s="177" t="s">
        <v>268</v>
      </c>
      <c r="CA1399" s="177">
        <v>0</v>
      </c>
      <c r="CB1399" s="177" t="s">
        <v>264</v>
      </c>
      <c r="CC1399" s="122">
        <v>94.26</v>
      </c>
      <c r="CD1399" s="178" t="s">
        <v>192</v>
      </c>
      <c r="CE1399" s="177" t="s">
        <v>282</v>
      </c>
      <c r="CF1399" s="177" t="s">
        <v>282</v>
      </c>
      <c r="CG1399" s="83" t="s">
        <v>9</v>
      </c>
      <c r="CH1399" s="57"/>
      <c r="CV1399" s="51"/>
      <c r="CW1399" s="51"/>
      <c r="CX1399" s="51"/>
      <c r="CY1399" s="51"/>
      <c r="CZ1399" s="51"/>
      <c r="DA1399" s="51"/>
      <c r="DB1399" s="51"/>
      <c r="DC1399" s="51"/>
      <c r="DD1399" s="51"/>
    </row>
    <row r="1400" spans="73:108" ht="15" x14ac:dyDescent="0.25">
      <c r="BU1400" s="91"/>
      <c r="BV1400" s="177">
        <v>2007</v>
      </c>
      <c r="BW1400" s="177">
        <v>4</v>
      </c>
      <c r="BX1400" s="177" t="s">
        <v>357</v>
      </c>
      <c r="BY1400" s="177" t="s">
        <v>262</v>
      </c>
      <c r="BZ1400" s="177" t="s">
        <v>316</v>
      </c>
      <c r="CA1400" s="177">
        <v>0</v>
      </c>
      <c r="CB1400" s="177" t="s">
        <v>264</v>
      </c>
      <c r="CC1400" s="122">
        <v>91.64</v>
      </c>
      <c r="CD1400" s="178" t="s">
        <v>192</v>
      </c>
      <c r="CE1400" s="177" t="s">
        <v>282</v>
      </c>
      <c r="CF1400" s="177" t="s">
        <v>282</v>
      </c>
      <c r="CG1400" s="83" t="s">
        <v>9</v>
      </c>
      <c r="CH1400" s="57"/>
      <c r="CV1400" s="51"/>
      <c r="CW1400" s="51"/>
      <c r="CX1400" s="51"/>
      <c r="CY1400" s="51"/>
      <c r="CZ1400" s="51"/>
      <c r="DA1400" s="51"/>
      <c r="DB1400" s="51"/>
      <c r="DC1400" s="51"/>
      <c r="DD1400" s="51"/>
    </row>
    <row r="1401" spans="73:108" ht="15" x14ac:dyDescent="0.25">
      <c r="BU1401" s="91"/>
      <c r="BV1401" s="177">
        <v>2007</v>
      </c>
      <c r="BW1401" s="177">
        <v>4</v>
      </c>
      <c r="BX1401" s="177" t="s">
        <v>357</v>
      </c>
      <c r="BY1401" s="177" t="s">
        <v>262</v>
      </c>
      <c r="BZ1401" s="177" t="s">
        <v>266</v>
      </c>
      <c r="CA1401" s="177">
        <v>70</v>
      </c>
      <c r="CB1401" s="177" t="s">
        <v>264</v>
      </c>
      <c r="CC1401" s="122">
        <v>30.16</v>
      </c>
      <c r="CD1401" s="178" t="s">
        <v>194</v>
      </c>
      <c r="CE1401" s="177" t="s">
        <v>282</v>
      </c>
      <c r="CF1401" s="177" t="s">
        <v>282</v>
      </c>
      <c r="CG1401" s="83" t="s">
        <v>9</v>
      </c>
      <c r="CH1401" s="57"/>
      <c r="CV1401" s="51"/>
      <c r="CW1401" s="51"/>
      <c r="CX1401" s="51"/>
      <c r="CY1401" s="51"/>
      <c r="CZ1401" s="51"/>
      <c r="DA1401" s="51"/>
      <c r="DB1401" s="51"/>
      <c r="DC1401" s="51"/>
      <c r="DD1401" s="51"/>
    </row>
    <row r="1402" spans="73:108" ht="15" x14ac:dyDescent="0.25">
      <c r="BU1402" s="91"/>
      <c r="BV1402" s="177">
        <v>2007</v>
      </c>
      <c r="BW1402" s="177">
        <v>4</v>
      </c>
      <c r="BX1402" s="177" t="s">
        <v>357</v>
      </c>
      <c r="BY1402" s="177" t="s">
        <v>262</v>
      </c>
      <c r="BZ1402" s="177" t="s">
        <v>267</v>
      </c>
      <c r="CA1402" s="177">
        <v>70</v>
      </c>
      <c r="CB1402" s="177" t="s">
        <v>264</v>
      </c>
      <c r="CC1402" s="122">
        <v>30.16</v>
      </c>
      <c r="CD1402" s="178" t="s">
        <v>194</v>
      </c>
      <c r="CE1402" s="177" t="s">
        <v>282</v>
      </c>
      <c r="CF1402" s="177" t="s">
        <v>282</v>
      </c>
      <c r="CG1402" s="83" t="s">
        <v>9</v>
      </c>
      <c r="CH1402" s="57"/>
      <c r="CV1402" s="51"/>
      <c r="CW1402" s="51"/>
      <c r="CX1402" s="51"/>
      <c r="CY1402" s="51"/>
      <c r="CZ1402" s="51"/>
      <c r="DA1402" s="51"/>
      <c r="DB1402" s="51"/>
      <c r="DC1402" s="51"/>
      <c r="DD1402" s="51"/>
    </row>
    <row r="1403" spans="73:108" ht="15" x14ac:dyDescent="0.25">
      <c r="BU1403" s="91"/>
      <c r="BV1403" s="177">
        <v>2007</v>
      </c>
      <c r="BW1403" s="177">
        <v>4</v>
      </c>
      <c r="BX1403" s="177" t="s">
        <v>357</v>
      </c>
      <c r="BY1403" s="177" t="s">
        <v>262</v>
      </c>
      <c r="BZ1403" s="177" t="s">
        <v>268</v>
      </c>
      <c r="CA1403" s="177">
        <v>70</v>
      </c>
      <c r="CB1403" s="177" t="s">
        <v>264</v>
      </c>
      <c r="CC1403" s="122">
        <v>30.16</v>
      </c>
      <c r="CD1403" s="178" t="s">
        <v>194</v>
      </c>
      <c r="CE1403" s="177" t="s">
        <v>282</v>
      </c>
      <c r="CF1403" s="177" t="s">
        <v>282</v>
      </c>
      <c r="CG1403" s="83" t="s">
        <v>9</v>
      </c>
      <c r="CH1403" s="57"/>
      <c r="CV1403" s="51"/>
      <c r="CW1403" s="51"/>
      <c r="CX1403" s="51"/>
      <c r="CY1403" s="51"/>
      <c r="CZ1403" s="51"/>
      <c r="DA1403" s="51"/>
      <c r="DB1403" s="51"/>
      <c r="DC1403" s="51"/>
      <c r="DD1403" s="51"/>
    </row>
    <row r="1404" spans="73:108" ht="15" x14ac:dyDescent="0.25">
      <c r="BU1404" s="91"/>
      <c r="BV1404" s="177">
        <v>2007</v>
      </c>
      <c r="BW1404" s="177">
        <v>4</v>
      </c>
      <c r="BX1404" s="177" t="s">
        <v>357</v>
      </c>
      <c r="BY1404" s="177" t="s">
        <v>262</v>
      </c>
      <c r="BZ1404" s="177" t="s">
        <v>316</v>
      </c>
      <c r="CA1404" s="177">
        <v>70</v>
      </c>
      <c r="CB1404" s="177" t="s">
        <v>264</v>
      </c>
      <c r="CC1404" s="122">
        <v>29.32</v>
      </c>
      <c r="CD1404" s="178" t="s">
        <v>194</v>
      </c>
      <c r="CE1404" s="177" t="s">
        <v>282</v>
      </c>
      <c r="CF1404" s="177" t="s">
        <v>282</v>
      </c>
      <c r="CG1404" s="83" t="s">
        <v>9</v>
      </c>
      <c r="CH1404" s="57"/>
      <c r="CV1404" s="51"/>
      <c r="CW1404" s="51"/>
      <c r="CX1404" s="51"/>
      <c r="CY1404" s="51"/>
      <c r="CZ1404" s="51"/>
      <c r="DA1404" s="51"/>
      <c r="DB1404" s="51"/>
      <c r="DC1404" s="51"/>
      <c r="DD1404" s="51"/>
    </row>
    <row r="1405" spans="73:108" ht="15" x14ac:dyDescent="0.25">
      <c r="BU1405" s="91"/>
      <c r="BV1405" s="177">
        <v>2007</v>
      </c>
      <c r="BW1405" s="177">
        <v>5</v>
      </c>
      <c r="BX1405" s="177" t="s">
        <v>357</v>
      </c>
      <c r="BY1405" s="177" t="s">
        <v>262</v>
      </c>
      <c r="BZ1405" s="177" t="s">
        <v>266</v>
      </c>
      <c r="CA1405" s="177">
        <v>0</v>
      </c>
      <c r="CB1405" s="177" t="s">
        <v>264</v>
      </c>
      <c r="CC1405" s="122">
        <v>194.19</v>
      </c>
      <c r="CD1405" s="178" t="s">
        <v>192</v>
      </c>
      <c r="CE1405" s="177" t="s">
        <v>282</v>
      </c>
      <c r="CF1405" s="177" t="s">
        <v>282</v>
      </c>
      <c r="CG1405" s="83" t="s">
        <v>9</v>
      </c>
      <c r="CH1405" s="57"/>
      <c r="CV1405" s="51"/>
      <c r="CW1405" s="51"/>
      <c r="CX1405" s="51"/>
      <c r="CY1405" s="51"/>
      <c r="CZ1405" s="51"/>
      <c r="DA1405" s="51"/>
      <c r="DB1405" s="51"/>
      <c r="DC1405" s="51"/>
      <c r="DD1405" s="51"/>
    </row>
    <row r="1406" spans="73:108" ht="15" x14ac:dyDescent="0.25">
      <c r="BU1406" s="91"/>
      <c r="BV1406" s="177">
        <v>2007</v>
      </c>
      <c r="BW1406" s="177">
        <v>5</v>
      </c>
      <c r="BX1406" s="177" t="s">
        <v>357</v>
      </c>
      <c r="BY1406" s="177" t="s">
        <v>262</v>
      </c>
      <c r="BZ1406" s="177" t="s">
        <v>267</v>
      </c>
      <c r="CA1406" s="177">
        <v>0</v>
      </c>
      <c r="CB1406" s="177" t="s">
        <v>264</v>
      </c>
      <c r="CC1406" s="122">
        <v>194.18</v>
      </c>
      <c r="CD1406" s="178" t="s">
        <v>192</v>
      </c>
      <c r="CE1406" s="177" t="s">
        <v>282</v>
      </c>
      <c r="CF1406" s="177" t="s">
        <v>282</v>
      </c>
      <c r="CG1406" s="83" t="s">
        <v>9</v>
      </c>
      <c r="CH1406" s="57"/>
      <c r="CV1406" s="51"/>
      <c r="CW1406" s="51"/>
      <c r="CX1406" s="51"/>
      <c r="CY1406" s="51"/>
      <c r="CZ1406" s="51"/>
      <c r="DA1406" s="51"/>
      <c r="DB1406" s="51"/>
      <c r="DC1406" s="51"/>
      <c r="DD1406" s="51"/>
    </row>
    <row r="1407" spans="73:108" ht="15" x14ac:dyDescent="0.25">
      <c r="BU1407" s="91"/>
      <c r="BV1407" s="177">
        <v>2007</v>
      </c>
      <c r="BW1407" s="177">
        <v>5</v>
      </c>
      <c r="BX1407" s="177" t="s">
        <v>357</v>
      </c>
      <c r="BY1407" s="177" t="s">
        <v>262</v>
      </c>
      <c r="BZ1407" s="177" t="s">
        <v>268</v>
      </c>
      <c r="CA1407" s="177">
        <v>0</v>
      </c>
      <c r="CB1407" s="177" t="s">
        <v>264</v>
      </c>
      <c r="CC1407" s="122">
        <v>194.18</v>
      </c>
      <c r="CD1407" s="178" t="s">
        <v>192</v>
      </c>
      <c r="CE1407" s="177" t="s">
        <v>282</v>
      </c>
      <c r="CF1407" s="177" t="s">
        <v>282</v>
      </c>
      <c r="CG1407" s="83" t="s">
        <v>9</v>
      </c>
      <c r="CH1407" s="57"/>
      <c r="CV1407" s="51"/>
      <c r="CW1407" s="51"/>
      <c r="CX1407" s="51"/>
      <c r="CY1407" s="51"/>
      <c r="CZ1407" s="51"/>
      <c r="DA1407" s="51"/>
      <c r="DB1407" s="51"/>
      <c r="DC1407" s="51"/>
      <c r="DD1407" s="51"/>
    </row>
    <row r="1408" spans="73:108" ht="15" x14ac:dyDescent="0.25">
      <c r="BU1408" s="91"/>
      <c r="BV1408" s="177">
        <v>2007</v>
      </c>
      <c r="BW1408" s="177">
        <v>5</v>
      </c>
      <c r="BX1408" s="177" t="s">
        <v>357</v>
      </c>
      <c r="BY1408" s="177" t="s">
        <v>262</v>
      </c>
      <c r="BZ1408" s="177" t="s">
        <v>316</v>
      </c>
      <c r="CA1408" s="177">
        <v>0</v>
      </c>
      <c r="CB1408" s="177" t="s">
        <v>264</v>
      </c>
      <c r="CC1408" s="122">
        <v>194.18</v>
      </c>
      <c r="CD1408" s="178" t="s">
        <v>192</v>
      </c>
      <c r="CE1408" s="177" t="s">
        <v>282</v>
      </c>
      <c r="CF1408" s="177" t="s">
        <v>282</v>
      </c>
      <c r="CG1408" s="83" t="s">
        <v>9</v>
      </c>
      <c r="CH1408" s="57"/>
      <c r="CV1408" s="51"/>
      <c r="CW1408" s="51"/>
      <c r="CX1408" s="51"/>
      <c r="CY1408" s="51"/>
      <c r="CZ1408" s="51"/>
      <c r="DA1408" s="51"/>
      <c r="DB1408" s="51"/>
      <c r="DC1408" s="51"/>
      <c r="DD1408" s="51"/>
    </row>
    <row r="1409" spans="73:108" ht="15" x14ac:dyDescent="0.25">
      <c r="BU1409" s="91"/>
      <c r="BV1409" s="177">
        <v>2007</v>
      </c>
      <c r="BW1409" s="177">
        <v>5</v>
      </c>
      <c r="BX1409" s="177" t="s">
        <v>357</v>
      </c>
      <c r="BY1409" s="177" t="s">
        <v>262</v>
      </c>
      <c r="BZ1409" s="177" t="s">
        <v>266</v>
      </c>
      <c r="CA1409" s="177">
        <v>70</v>
      </c>
      <c r="CB1409" s="177" t="s">
        <v>264</v>
      </c>
      <c r="CC1409" s="122">
        <v>62.14</v>
      </c>
      <c r="CD1409" s="178" t="s">
        <v>194</v>
      </c>
      <c r="CE1409" s="177" t="s">
        <v>282</v>
      </c>
      <c r="CF1409" s="177" t="s">
        <v>282</v>
      </c>
      <c r="CG1409" s="83" t="s">
        <v>9</v>
      </c>
      <c r="CH1409" s="57"/>
      <c r="CV1409" s="51"/>
      <c r="CW1409" s="51"/>
      <c r="CX1409" s="51"/>
      <c r="CY1409" s="51"/>
      <c r="CZ1409" s="51"/>
      <c r="DA1409" s="51"/>
      <c r="DB1409" s="51"/>
      <c r="DC1409" s="51"/>
      <c r="DD1409" s="51"/>
    </row>
    <row r="1410" spans="73:108" ht="15" x14ac:dyDescent="0.25">
      <c r="BU1410" s="91"/>
      <c r="BV1410" s="177">
        <v>2007</v>
      </c>
      <c r="BW1410" s="177">
        <v>5</v>
      </c>
      <c r="BX1410" s="177" t="s">
        <v>357</v>
      </c>
      <c r="BY1410" s="177" t="s">
        <v>262</v>
      </c>
      <c r="BZ1410" s="177" t="s">
        <v>267</v>
      </c>
      <c r="CA1410" s="177">
        <v>70</v>
      </c>
      <c r="CB1410" s="177" t="s">
        <v>264</v>
      </c>
      <c r="CC1410" s="122">
        <v>62.14</v>
      </c>
      <c r="CD1410" s="178" t="s">
        <v>194</v>
      </c>
      <c r="CE1410" s="177" t="s">
        <v>282</v>
      </c>
      <c r="CF1410" s="177" t="s">
        <v>282</v>
      </c>
      <c r="CG1410" s="83" t="s">
        <v>9</v>
      </c>
      <c r="CH1410" s="57"/>
      <c r="CV1410" s="51"/>
      <c r="CW1410" s="51"/>
      <c r="CX1410" s="51"/>
      <c r="CY1410" s="51"/>
      <c r="CZ1410" s="51"/>
      <c r="DA1410" s="51"/>
      <c r="DB1410" s="51"/>
      <c r="DC1410" s="51"/>
      <c r="DD1410" s="51"/>
    </row>
    <row r="1411" spans="73:108" ht="15" x14ac:dyDescent="0.25">
      <c r="BU1411" s="91"/>
      <c r="BV1411" s="177">
        <v>2007</v>
      </c>
      <c r="BW1411" s="177">
        <v>5</v>
      </c>
      <c r="BX1411" s="177" t="s">
        <v>357</v>
      </c>
      <c r="BY1411" s="177" t="s">
        <v>262</v>
      </c>
      <c r="BZ1411" s="177" t="s">
        <v>268</v>
      </c>
      <c r="CA1411" s="177">
        <v>70</v>
      </c>
      <c r="CB1411" s="177" t="s">
        <v>264</v>
      </c>
      <c r="CC1411" s="122">
        <v>62.14</v>
      </c>
      <c r="CD1411" s="178" t="s">
        <v>194</v>
      </c>
      <c r="CE1411" s="177" t="s">
        <v>282</v>
      </c>
      <c r="CF1411" s="177" t="s">
        <v>282</v>
      </c>
      <c r="CG1411" s="83" t="s">
        <v>9</v>
      </c>
      <c r="CH1411" s="57"/>
      <c r="CV1411" s="51"/>
      <c r="CW1411" s="51"/>
      <c r="CX1411" s="51"/>
      <c r="CY1411" s="51"/>
      <c r="CZ1411" s="51"/>
      <c r="DA1411" s="51"/>
      <c r="DB1411" s="51"/>
      <c r="DC1411" s="51"/>
      <c r="DD1411" s="51"/>
    </row>
    <row r="1412" spans="73:108" ht="15" x14ac:dyDescent="0.25">
      <c r="BU1412" s="91"/>
      <c r="BV1412" s="177">
        <v>2007</v>
      </c>
      <c r="BW1412" s="177">
        <v>5</v>
      </c>
      <c r="BX1412" s="177" t="s">
        <v>357</v>
      </c>
      <c r="BY1412" s="177" t="s">
        <v>262</v>
      </c>
      <c r="BZ1412" s="177" t="s">
        <v>316</v>
      </c>
      <c r="CA1412" s="177">
        <v>70</v>
      </c>
      <c r="CB1412" s="177" t="s">
        <v>264</v>
      </c>
      <c r="CC1412" s="122">
        <v>62.14</v>
      </c>
      <c r="CD1412" s="178" t="s">
        <v>194</v>
      </c>
      <c r="CE1412" s="177" t="s">
        <v>282</v>
      </c>
      <c r="CF1412" s="177" t="s">
        <v>282</v>
      </c>
      <c r="CG1412" s="83" t="s">
        <v>9</v>
      </c>
      <c r="CH1412" s="57"/>
      <c r="CV1412" s="51"/>
      <c r="CW1412" s="51"/>
      <c r="CX1412" s="51"/>
      <c r="CY1412" s="51"/>
      <c r="CZ1412" s="51"/>
      <c r="DA1412" s="51"/>
      <c r="DB1412" s="51"/>
      <c r="DC1412" s="51"/>
      <c r="DD1412" s="51"/>
    </row>
    <row r="1413" spans="73:108" ht="15" x14ac:dyDescent="0.25">
      <c r="BU1413" s="91"/>
      <c r="BV1413" s="177">
        <v>2007</v>
      </c>
      <c r="BW1413" s="177">
        <v>6</v>
      </c>
      <c r="BX1413" s="177" t="s">
        <v>357</v>
      </c>
      <c r="BY1413" s="177" t="s">
        <v>262</v>
      </c>
      <c r="BZ1413" s="177" t="s">
        <v>266</v>
      </c>
      <c r="CA1413" s="177">
        <v>0</v>
      </c>
      <c r="CB1413" s="177" t="s">
        <v>264</v>
      </c>
      <c r="CC1413" s="122">
        <v>113.86</v>
      </c>
      <c r="CD1413" s="178" t="s">
        <v>192</v>
      </c>
      <c r="CE1413" s="177" t="s">
        <v>282</v>
      </c>
      <c r="CF1413" s="177" t="s">
        <v>282</v>
      </c>
      <c r="CG1413" s="83" t="s">
        <v>9</v>
      </c>
      <c r="CH1413" s="57"/>
      <c r="CV1413" s="51"/>
      <c r="CW1413" s="51"/>
      <c r="CX1413" s="51"/>
      <c r="CY1413" s="51"/>
      <c r="CZ1413" s="51"/>
      <c r="DA1413" s="51"/>
      <c r="DB1413" s="51"/>
      <c r="DC1413" s="51"/>
      <c r="DD1413" s="51"/>
    </row>
    <row r="1414" spans="73:108" ht="15" x14ac:dyDescent="0.25">
      <c r="BU1414" s="91"/>
      <c r="BV1414" s="177">
        <v>2007</v>
      </c>
      <c r="BW1414" s="177">
        <v>6</v>
      </c>
      <c r="BX1414" s="177" t="s">
        <v>357</v>
      </c>
      <c r="BY1414" s="177" t="s">
        <v>262</v>
      </c>
      <c r="BZ1414" s="177" t="s">
        <v>267</v>
      </c>
      <c r="CA1414" s="177">
        <v>0</v>
      </c>
      <c r="CB1414" s="177" t="s">
        <v>264</v>
      </c>
      <c r="CC1414" s="122">
        <v>113.87</v>
      </c>
      <c r="CD1414" s="178" t="s">
        <v>192</v>
      </c>
      <c r="CE1414" s="177" t="s">
        <v>282</v>
      </c>
      <c r="CF1414" s="177" t="s">
        <v>282</v>
      </c>
      <c r="CG1414" s="83" t="s">
        <v>9</v>
      </c>
      <c r="CH1414" s="57"/>
      <c r="CV1414" s="51"/>
      <c r="CW1414" s="51"/>
      <c r="CX1414" s="51"/>
      <c r="CY1414" s="51"/>
      <c r="CZ1414" s="51"/>
      <c r="DA1414" s="51"/>
      <c r="DB1414" s="51"/>
      <c r="DC1414" s="51"/>
      <c r="DD1414" s="51"/>
    </row>
    <row r="1415" spans="73:108" ht="15" x14ac:dyDescent="0.25">
      <c r="BU1415" s="91"/>
      <c r="BV1415" s="177">
        <v>2007</v>
      </c>
      <c r="BW1415" s="177">
        <v>6</v>
      </c>
      <c r="BX1415" s="177" t="s">
        <v>357</v>
      </c>
      <c r="BY1415" s="177" t="s">
        <v>262</v>
      </c>
      <c r="BZ1415" s="177" t="s">
        <v>268</v>
      </c>
      <c r="CA1415" s="177">
        <v>0</v>
      </c>
      <c r="CB1415" s="177" t="s">
        <v>264</v>
      </c>
      <c r="CC1415" s="122">
        <v>113.87</v>
      </c>
      <c r="CD1415" s="178" t="s">
        <v>192</v>
      </c>
      <c r="CE1415" s="177" t="s">
        <v>282</v>
      </c>
      <c r="CF1415" s="177" t="s">
        <v>282</v>
      </c>
      <c r="CG1415" s="83" t="s">
        <v>9</v>
      </c>
      <c r="CH1415" s="57"/>
      <c r="CV1415" s="51"/>
      <c r="CW1415" s="51"/>
      <c r="CX1415" s="51"/>
      <c r="CY1415" s="51"/>
      <c r="CZ1415" s="51"/>
      <c r="DA1415" s="51"/>
      <c r="DB1415" s="51"/>
      <c r="DC1415" s="51"/>
      <c r="DD1415" s="51"/>
    </row>
    <row r="1416" spans="73:108" ht="15" x14ac:dyDescent="0.25">
      <c r="BU1416" s="91"/>
      <c r="BV1416" s="177">
        <v>2007</v>
      </c>
      <c r="BW1416" s="177">
        <v>6</v>
      </c>
      <c r="BX1416" s="177" t="s">
        <v>357</v>
      </c>
      <c r="BY1416" s="177" t="s">
        <v>262</v>
      </c>
      <c r="BZ1416" s="177" t="s">
        <v>316</v>
      </c>
      <c r="CA1416" s="177">
        <v>0</v>
      </c>
      <c r="CB1416" s="177" t="s">
        <v>264</v>
      </c>
      <c r="CC1416" s="122">
        <v>113.87</v>
      </c>
      <c r="CD1416" s="178" t="s">
        <v>192</v>
      </c>
      <c r="CE1416" s="177" t="s">
        <v>282</v>
      </c>
      <c r="CF1416" s="177" t="s">
        <v>282</v>
      </c>
      <c r="CG1416" s="83" t="s">
        <v>9</v>
      </c>
      <c r="CH1416" s="57"/>
      <c r="CV1416" s="51"/>
      <c r="CW1416" s="51"/>
      <c r="CX1416" s="51"/>
      <c r="CY1416" s="51"/>
      <c r="CZ1416" s="51"/>
      <c r="DA1416" s="51"/>
      <c r="DB1416" s="51"/>
      <c r="DC1416" s="51"/>
      <c r="DD1416" s="51"/>
    </row>
    <row r="1417" spans="73:108" ht="15" x14ac:dyDescent="0.25">
      <c r="BU1417" s="91"/>
      <c r="BV1417" s="177">
        <v>2007</v>
      </c>
      <c r="BW1417" s="177">
        <v>6</v>
      </c>
      <c r="BX1417" s="177" t="s">
        <v>357</v>
      </c>
      <c r="BY1417" s="177" t="s">
        <v>262</v>
      </c>
      <c r="BZ1417" s="177" t="s">
        <v>266</v>
      </c>
      <c r="CA1417" s="177">
        <v>70</v>
      </c>
      <c r="CB1417" s="177" t="s">
        <v>264</v>
      </c>
      <c r="CC1417" s="122">
        <v>36.44</v>
      </c>
      <c r="CD1417" s="178" t="s">
        <v>194</v>
      </c>
      <c r="CE1417" s="177" t="s">
        <v>282</v>
      </c>
      <c r="CF1417" s="177" t="s">
        <v>282</v>
      </c>
      <c r="CG1417" s="83" t="s">
        <v>9</v>
      </c>
      <c r="CH1417" s="57"/>
      <c r="CV1417" s="51"/>
      <c r="CW1417" s="51"/>
      <c r="CX1417" s="51"/>
      <c r="CY1417" s="51"/>
      <c r="CZ1417" s="51"/>
      <c r="DA1417" s="51"/>
      <c r="DB1417" s="51"/>
      <c r="DC1417" s="51"/>
      <c r="DD1417" s="51"/>
    </row>
    <row r="1418" spans="73:108" ht="15" x14ac:dyDescent="0.25">
      <c r="BU1418" s="91"/>
      <c r="BV1418" s="177">
        <v>2007</v>
      </c>
      <c r="BW1418" s="177">
        <v>6</v>
      </c>
      <c r="BX1418" s="177" t="s">
        <v>357</v>
      </c>
      <c r="BY1418" s="177" t="s">
        <v>262</v>
      </c>
      <c r="BZ1418" s="177" t="s">
        <v>267</v>
      </c>
      <c r="CA1418" s="177">
        <v>70</v>
      </c>
      <c r="CB1418" s="177" t="s">
        <v>264</v>
      </c>
      <c r="CC1418" s="122">
        <v>36.44</v>
      </c>
      <c r="CD1418" s="178" t="s">
        <v>194</v>
      </c>
      <c r="CE1418" s="177" t="s">
        <v>282</v>
      </c>
      <c r="CF1418" s="177" t="s">
        <v>282</v>
      </c>
      <c r="CG1418" s="83" t="s">
        <v>9</v>
      </c>
      <c r="CH1418" s="57"/>
      <c r="CV1418" s="51"/>
      <c r="CW1418" s="51"/>
      <c r="CX1418" s="51"/>
      <c r="CY1418" s="51"/>
      <c r="CZ1418" s="51"/>
      <c r="DA1418" s="51"/>
      <c r="DB1418" s="51"/>
      <c r="DC1418" s="51"/>
      <c r="DD1418" s="51"/>
    </row>
    <row r="1419" spans="73:108" ht="15" x14ac:dyDescent="0.25">
      <c r="BU1419" s="91"/>
      <c r="BV1419" s="177">
        <v>2007</v>
      </c>
      <c r="BW1419" s="177">
        <v>6</v>
      </c>
      <c r="BX1419" s="177" t="s">
        <v>357</v>
      </c>
      <c r="BY1419" s="177" t="s">
        <v>262</v>
      </c>
      <c r="BZ1419" s="177" t="s">
        <v>268</v>
      </c>
      <c r="CA1419" s="177">
        <v>70</v>
      </c>
      <c r="CB1419" s="177" t="s">
        <v>264</v>
      </c>
      <c r="CC1419" s="122">
        <v>36.44</v>
      </c>
      <c r="CD1419" s="178" t="s">
        <v>194</v>
      </c>
      <c r="CE1419" s="177" t="s">
        <v>282</v>
      </c>
      <c r="CF1419" s="177" t="s">
        <v>282</v>
      </c>
      <c r="CG1419" s="83" t="s">
        <v>9</v>
      </c>
      <c r="CH1419" s="57"/>
      <c r="CV1419" s="51"/>
      <c r="CW1419" s="51"/>
      <c r="CX1419" s="51"/>
      <c r="CY1419" s="51"/>
      <c r="CZ1419" s="51"/>
      <c r="DA1419" s="51"/>
      <c r="DB1419" s="51"/>
      <c r="DC1419" s="51"/>
      <c r="DD1419" s="51"/>
    </row>
    <row r="1420" spans="73:108" ht="15" x14ac:dyDescent="0.25">
      <c r="BU1420" s="91"/>
      <c r="BV1420" s="177">
        <v>2007</v>
      </c>
      <c r="BW1420" s="177">
        <v>6</v>
      </c>
      <c r="BX1420" s="177" t="s">
        <v>357</v>
      </c>
      <c r="BY1420" s="177" t="s">
        <v>262</v>
      </c>
      <c r="BZ1420" s="177" t="s">
        <v>316</v>
      </c>
      <c r="CA1420" s="177">
        <v>70</v>
      </c>
      <c r="CB1420" s="177" t="s">
        <v>264</v>
      </c>
      <c r="CC1420" s="122">
        <v>36.44</v>
      </c>
      <c r="CD1420" s="178" t="s">
        <v>194</v>
      </c>
      <c r="CE1420" s="177" t="s">
        <v>282</v>
      </c>
      <c r="CF1420" s="177" t="s">
        <v>282</v>
      </c>
      <c r="CG1420" s="83" t="s">
        <v>9</v>
      </c>
      <c r="CH1420" s="57"/>
      <c r="CV1420" s="51"/>
      <c r="CW1420" s="51"/>
      <c r="CX1420" s="51"/>
      <c r="CY1420" s="51"/>
      <c r="CZ1420" s="51"/>
      <c r="DA1420" s="51"/>
      <c r="DB1420" s="51"/>
      <c r="DC1420" s="51"/>
      <c r="DD1420" s="51"/>
    </row>
    <row r="1421" spans="73:108" ht="15" x14ac:dyDescent="0.25">
      <c r="BU1421" s="91"/>
      <c r="BV1421" s="177">
        <v>2007</v>
      </c>
      <c r="BW1421" s="177">
        <v>7</v>
      </c>
      <c r="BX1421" s="177" t="s">
        <v>357</v>
      </c>
      <c r="BY1421" s="177" t="s">
        <v>262</v>
      </c>
      <c r="BZ1421" s="177" t="s">
        <v>266</v>
      </c>
      <c r="CA1421" s="177">
        <v>0</v>
      </c>
      <c r="CB1421" s="177" t="s">
        <v>264</v>
      </c>
      <c r="CC1421" s="122">
        <v>109.07</v>
      </c>
      <c r="CD1421" s="178" t="s">
        <v>192</v>
      </c>
      <c r="CE1421" s="177" t="s">
        <v>282</v>
      </c>
      <c r="CF1421" s="177" t="s">
        <v>282</v>
      </c>
      <c r="CG1421" s="83" t="s">
        <v>9</v>
      </c>
      <c r="CH1421" s="57"/>
      <c r="CV1421" s="51"/>
      <c r="CW1421" s="51"/>
      <c r="CX1421" s="51"/>
      <c r="CY1421" s="51"/>
      <c r="CZ1421" s="51"/>
      <c r="DA1421" s="51"/>
      <c r="DB1421" s="51"/>
      <c r="DC1421" s="51"/>
      <c r="DD1421" s="51"/>
    </row>
    <row r="1422" spans="73:108" ht="15" x14ac:dyDescent="0.25">
      <c r="BU1422" s="91"/>
      <c r="BV1422" s="177">
        <v>2007</v>
      </c>
      <c r="BW1422" s="177">
        <v>7</v>
      </c>
      <c r="BX1422" s="177" t="s">
        <v>357</v>
      </c>
      <c r="BY1422" s="177" t="s">
        <v>262</v>
      </c>
      <c r="BZ1422" s="177" t="s">
        <v>267</v>
      </c>
      <c r="CA1422" s="177">
        <v>0</v>
      </c>
      <c r="CB1422" s="177" t="s">
        <v>264</v>
      </c>
      <c r="CC1422" s="122">
        <v>109.07</v>
      </c>
      <c r="CD1422" s="178" t="s">
        <v>192</v>
      </c>
      <c r="CE1422" s="177" t="s">
        <v>282</v>
      </c>
      <c r="CF1422" s="177" t="s">
        <v>282</v>
      </c>
      <c r="CG1422" s="83" t="s">
        <v>9</v>
      </c>
      <c r="CH1422" s="57"/>
      <c r="CV1422" s="51"/>
      <c r="CW1422" s="51"/>
      <c r="CX1422" s="51"/>
      <c r="CY1422" s="51"/>
      <c r="CZ1422" s="51"/>
      <c r="DA1422" s="51"/>
      <c r="DB1422" s="51"/>
      <c r="DC1422" s="51"/>
      <c r="DD1422" s="51"/>
    </row>
    <row r="1423" spans="73:108" ht="15" x14ac:dyDescent="0.25">
      <c r="BU1423" s="91"/>
      <c r="BV1423" s="177">
        <v>2007</v>
      </c>
      <c r="BW1423" s="177">
        <v>7</v>
      </c>
      <c r="BX1423" s="177" t="s">
        <v>357</v>
      </c>
      <c r="BY1423" s="177" t="s">
        <v>262</v>
      </c>
      <c r="BZ1423" s="177" t="s">
        <v>268</v>
      </c>
      <c r="CA1423" s="177">
        <v>0</v>
      </c>
      <c r="CB1423" s="177" t="s">
        <v>264</v>
      </c>
      <c r="CC1423" s="122">
        <v>109.07</v>
      </c>
      <c r="CD1423" s="178" t="s">
        <v>192</v>
      </c>
      <c r="CE1423" s="177" t="s">
        <v>282</v>
      </c>
      <c r="CF1423" s="177" t="s">
        <v>282</v>
      </c>
      <c r="CG1423" s="83" t="s">
        <v>9</v>
      </c>
      <c r="CH1423" s="57"/>
      <c r="CV1423" s="51"/>
      <c r="CW1423" s="51"/>
      <c r="CX1423" s="51"/>
      <c r="CY1423" s="51"/>
      <c r="CZ1423" s="51"/>
      <c r="DA1423" s="51"/>
      <c r="DB1423" s="51"/>
      <c r="DC1423" s="51"/>
      <c r="DD1423" s="51"/>
    </row>
    <row r="1424" spans="73:108" ht="15" x14ac:dyDescent="0.25">
      <c r="BU1424" s="91"/>
      <c r="BV1424" s="177">
        <v>2007</v>
      </c>
      <c r="BW1424" s="177">
        <v>7</v>
      </c>
      <c r="BX1424" s="177" t="s">
        <v>357</v>
      </c>
      <c r="BY1424" s="177" t="s">
        <v>262</v>
      </c>
      <c r="BZ1424" s="177" t="s">
        <v>266</v>
      </c>
      <c r="CA1424" s="177">
        <v>70</v>
      </c>
      <c r="CB1424" s="177" t="s">
        <v>264</v>
      </c>
      <c r="CC1424" s="122">
        <v>34.9</v>
      </c>
      <c r="CD1424" s="178" t="s">
        <v>194</v>
      </c>
      <c r="CE1424" s="177" t="s">
        <v>282</v>
      </c>
      <c r="CF1424" s="177" t="s">
        <v>282</v>
      </c>
      <c r="CG1424" s="83" t="s">
        <v>9</v>
      </c>
      <c r="CH1424" s="57"/>
      <c r="CV1424" s="51"/>
      <c r="CW1424" s="51"/>
      <c r="CX1424" s="51"/>
      <c r="CY1424" s="51"/>
      <c r="CZ1424" s="51"/>
      <c r="DA1424" s="51"/>
      <c r="DB1424" s="51"/>
      <c r="DC1424" s="51"/>
      <c r="DD1424" s="51"/>
    </row>
    <row r="1425" spans="73:108" ht="15" x14ac:dyDescent="0.25">
      <c r="BU1425" s="91"/>
      <c r="BV1425" s="177">
        <v>2007</v>
      </c>
      <c r="BW1425" s="177">
        <v>7</v>
      </c>
      <c r="BX1425" s="177" t="s">
        <v>357</v>
      </c>
      <c r="BY1425" s="177" t="s">
        <v>262</v>
      </c>
      <c r="BZ1425" s="177" t="s">
        <v>267</v>
      </c>
      <c r="CA1425" s="177">
        <v>70</v>
      </c>
      <c r="CB1425" s="177" t="s">
        <v>264</v>
      </c>
      <c r="CC1425" s="122">
        <v>34.9</v>
      </c>
      <c r="CD1425" s="178" t="s">
        <v>194</v>
      </c>
      <c r="CE1425" s="177" t="s">
        <v>282</v>
      </c>
      <c r="CF1425" s="177" t="s">
        <v>282</v>
      </c>
      <c r="CG1425" s="83" t="s">
        <v>9</v>
      </c>
      <c r="CH1425" s="57"/>
      <c r="CV1425" s="51"/>
      <c r="CW1425" s="51"/>
      <c r="CX1425" s="51"/>
      <c r="CY1425" s="51"/>
      <c r="CZ1425" s="51"/>
      <c r="DA1425" s="51"/>
      <c r="DB1425" s="51"/>
      <c r="DC1425" s="51"/>
      <c r="DD1425" s="51"/>
    </row>
    <row r="1426" spans="73:108" ht="15" x14ac:dyDescent="0.25">
      <c r="BU1426" s="91"/>
      <c r="BV1426" s="177">
        <v>2007</v>
      </c>
      <c r="BW1426" s="177">
        <v>7</v>
      </c>
      <c r="BX1426" s="177" t="s">
        <v>357</v>
      </c>
      <c r="BY1426" s="177" t="s">
        <v>262</v>
      </c>
      <c r="BZ1426" s="177" t="s">
        <v>268</v>
      </c>
      <c r="CA1426" s="177">
        <v>70</v>
      </c>
      <c r="CB1426" s="177" t="s">
        <v>264</v>
      </c>
      <c r="CC1426" s="122">
        <v>34.9</v>
      </c>
      <c r="CD1426" s="178" t="s">
        <v>194</v>
      </c>
      <c r="CE1426" s="177" t="s">
        <v>282</v>
      </c>
      <c r="CF1426" s="177" t="s">
        <v>282</v>
      </c>
      <c r="CG1426" s="83" t="s">
        <v>9</v>
      </c>
      <c r="CH1426" s="57"/>
      <c r="CV1426" s="51"/>
      <c r="CW1426" s="51"/>
      <c r="CX1426" s="51"/>
      <c r="CY1426" s="51"/>
      <c r="CZ1426" s="51"/>
      <c r="DA1426" s="51"/>
      <c r="DB1426" s="51"/>
      <c r="DC1426" s="51"/>
      <c r="DD1426" s="51"/>
    </row>
    <row r="1427" spans="73:108" ht="15" x14ac:dyDescent="0.25">
      <c r="BU1427" s="91"/>
      <c r="BV1427" s="177">
        <v>2009</v>
      </c>
      <c r="BW1427" s="177">
        <v>4</v>
      </c>
      <c r="BX1427" s="177" t="s">
        <v>357</v>
      </c>
      <c r="BY1427" s="177" t="s">
        <v>262</v>
      </c>
      <c r="BZ1427" s="177" t="s">
        <v>277</v>
      </c>
      <c r="CA1427" s="177">
        <v>0</v>
      </c>
      <c r="CB1427" s="177" t="s">
        <v>264</v>
      </c>
      <c r="CC1427" s="122">
        <v>278.33999999999997</v>
      </c>
      <c r="CD1427" s="178" t="s">
        <v>192</v>
      </c>
      <c r="CE1427" s="177" t="s">
        <v>282</v>
      </c>
      <c r="CF1427" s="177" t="s">
        <v>282</v>
      </c>
      <c r="CG1427" s="83" t="s">
        <v>9</v>
      </c>
      <c r="CH1427" s="57"/>
      <c r="CV1427" s="51"/>
      <c r="CW1427" s="51"/>
      <c r="CX1427" s="51"/>
      <c r="CY1427" s="51"/>
      <c r="CZ1427" s="51"/>
      <c r="DA1427" s="51"/>
      <c r="DB1427" s="51"/>
      <c r="DC1427" s="51"/>
      <c r="DD1427" s="51"/>
    </row>
    <row r="1428" spans="73:108" ht="15" x14ac:dyDescent="0.25">
      <c r="BU1428" s="91"/>
      <c r="BV1428" s="177">
        <v>2009</v>
      </c>
      <c r="BW1428" s="177">
        <v>4</v>
      </c>
      <c r="BX1428" s="177" t="s">
        <v>357</v>
      </c>
      <c r="BY1428" s="177" t="s">
        <v>262</v>
      </c>
      <c r="BZ1428" s="177" t="s">
        <v>263</v>
      </c>
      <c r="CA1428" s="177">
        <v>0</v>
      </c>
      <c r="CB1428" s="177" t="s">
        <v>264</v>
      </c>
      <c r="CC1428" s="122">
        <v>338</v>
      </c>
      <c r="CD1428" s="178" t="s">
        <v>192</v>
      </c>
      <c r="CE1428" s="177" t="s">
        <v>282</v>
      </c>
      <c r="CF1428" s="177" t="s">
        <v>282</v>
      </c>
      <c r="CG1428" s="83" t="s">
        <v>9</v>
      </c>
      <c r="CH1428" s="57"/>
      <c r="CV1428" s="51"/>
      <c r="CW1428" s="51"/>
      <c r="CX1428" s="51"/>
      <c r="CY1428" s="51"/>
      <c r="CZ1428" s="51"/>
      <c r="DA1428" s="51"/>
      <c r="DB1428" s="51"/>
      <c r="DC1428" s="51"/>
      <c r="DD1428" s="51"/>
    </row>
    <row r="1429" spans="73:108" ht="15" x14ac:dyDescent="0.25">
      <c r="BU1429" s="91"/>
      <c r="BV1429" s="177">
        <v>2009</v>
      </c>
      <c r="BW1429" s="177">
        <v>4</v>
      </c>
      <c r="BX1429" s="177" t="s">
        <v>357</v>
      </c>
      <c r="BY1429" s="177" t="s">
        <v>262</v>
      </c>
      <c r="BZ1429" s="177" t="s">
        <v>277</v>
      </c>
      <c r="CA1429" s="177">
        <v>70</v>
      </c>
      <c r="CB1429" s="177" t="s">
        <v>264</v>
      </c>
      <c r="CC1429" s="122">
        <v>83.5</v>
      </c>
      <c r="CD1429" s="178" t="s">
        <v>194</v>
      </c>
      <c r="CE1429" s="177" t="s">
        <v>282</v>
      </c>
      <c r="CF1429" s="177" t="s">
        <v>282</v>
      </c>
      <c r="CG1429" s="83" t="s">
        <v>9</v>
      </c>
      <c r="CH1429" s="57"/>
      <c r="CV1429" s="51"/>
      <c r="CW1429" s="51"/>
      <c r="CX1429" s="51"/>
      <c r="CY1429" s="51"/>
      <c r="CZ1429" s="51"/>
      <c r="DA1429" s="51"/>
      <c r="DB1429" s="51"/>
      <c r="DC1429" s="51"/>
      <c r="DD1429" s="51"/>
    </row>
    <row r="1430" spans="73:108" ht="15" x14ac:dyDescent="0.25">
      <c r="BU1430" s="91"/>
      <c r="BV1430" s="177">
        <v>2009</v>
      </c>
      <c r="BW1430" s="177">
        <v>4</v>
      </c>
      <c r="BX1430" s="177" t="s">
        <v>357</v>
      </c>
      <c r="BY1430" s="177" t="s">
        <v>262</v>
      </c>
      <c r="BZ1430" s="177" t="s">
        <v>263</v>
      </c>
      <c r="CA1430" s="177">
        <v>70</v>
      </c>
      <c r="CB1430" s="177" t="s">
        <v>264</v>
      </c>
      <c r="CC1430" s="122">
        <v>101.4</v>
      </c>
      <c r="CD1430" s="178" t="s">
        <v>194</v>
      </c>
      <c r="CE1430" s="177" t="s">
        <v>282</v>
      </c>
      <c r="CF1430" s="177" t="s">
        <v>282</v>
      </c>
      <c r="CG1430" s="83" t="s">
        <v>9</v>
      </c>
      <c r="CH1430" s="57"/>
      <c r="CV1430" s="51"/>
      <c r="CW1430" s="51"/>
      <c r="CX1430" s="51"/>
      <c r="CY1430" s="51"/>
      <c r="CZ1430" s="51"/>
      <c r="DA1430" s="51"/>
      <c r="DB1430" s="51"/>
      <c r="DC1430" s="51"/>
      <c r="DD1430" s="51"/>
    </row>
    <row r="1431" spans="73:108" ht="15" x14ac:dyDescent="0.25">
      <c r="BU1431" s="91"/>
      <c r="BV1431" s="177">
        <v>2009</v>
      </c>
      <c r="BW1431" s="177">
        <v>9</v>
      </c>
      <c r="BX1431" s="177" t="s">
        <v>357</v>
      </c>
      <c r="BY1431" s="177" t="s">
        <v>262</v>
      </c>
      <c r="BZ1431" s="177" t="s">
        <v>277</v>
      </c>
      <c r="CA1431" s="177">
        <v>0</v>
      </c>
      <c r="CB1431" s="177" t="s">
        <v>264</v>
      </c>
      <c r="CC1431" s="122">
        <v>6.54</v>
      </c>
      <c r="CD1431" s="178" t="s">
        <v>192</v>
      </c>
      <c r="CE1431" s="177" t="s">
        <v>282</v>
      </c>
      <c r="CF1431" s="177" t="s">
        <v>282</v>
      </c>
      <c r="CG1431" s="83" t="s">
        <v>9</v>
      </c>
      <c r="CH1431" s="57"/>
      <c r="CV1431" s="51"/>
      <c r="CW1431" s="51"/>
      <c r="CX1431" s="51"/>
      <c r="CY1431" s="51"/>
      <c r="CZ1431" s="51"/>
      <c r="DA1431" s="51"/>
      <c r="DB1431" s="51"/>
      <c r="DC1431" s="51"/>
      <c r="DD1431" s="51"/>
    </row>
    <row r="1432" spans="73:108" ht="15" x14ac:dyDescent="0.25">
      <c r="BU1432" s="91"/>
      <c r="BV1432" s="177">
        <v>2009</v>
      </c>
      <c r="BW1432" s="177">
        <v>9</v>
      </c>
      <c r="BX1432" s="177" t="s">
        <v>357</v>
      </c>
      <c r="BY1432" s="177" t="s">
        <v>262</v>
      </c>
      <c r="BZ1432" s="177" t="s">
        <v>277</v>
      </c>
      <c r="CA1432" s="177">
        <v>70</v>
      </c>
      <c r="CB1432" s="177" t="s">
        <v>264</v>
      </c>
      <c r="CC1432" s="122">
        <v>1.96</v>
      </c>
      <c r="CD1432" s="178" t="s">
        <v>194</v>
      </c>
      <c r="CE1432" s="177" t="s">
        <v>282</v>
      </c>
      <c r="CF1432" s="177" t="s">
        <v>282</v>
      </c>
      <c r="CG1432" s="83" t="s">
        <v>9</v>
      </c>
      <c r="CH1432" s="57"/>
      <c r="CV1432" s="51"/>
      <c r="CW1432" s="51"/>
      <c r="CX1432" s="51"/>
      <c r="CY1432" s="51"/>
      <c r="CZ1432" s="51"/>
      <c r="DA1432" s="51"/>
      <c r="DB1432" s="51"/>
      <c r="DC1432" s="51"/>
      <c r="DD1432" s="51"/>
    </row>
    <row r="1433" spans="73:108" ht="15" x14ac:dyDescent="0.25">
      <c r="BU1433" s="91"/>
      <c r="BV1433" s="177">
        <v>2009</v>
      </c>
      <c r="BW1433" s="177">
        <v>10</v>
      </c>
      <c r="BX1433" s="177" t="s">
        <v>357</v>
      </c>
      <c r="BY1433" s="177" t="s">
        <v>262</v>
      </c>
      <c r="BZ1433" s="177" t="s">
        <v>277</v>
      </c>
      <c r="CA1433" s="177">
        <v>0</v>
      </c>
      <c r="CB1433" s="177" t="s">
        <v>264</v>
      </c>
      <c r="CC1433" s="122">
        <v>103.5</v>
      </c>
      <c r="CD1433" s="178" t="s">
        <v>192</v>
      </c>
      <c r="CE1433" s="177" t="s">
        <v>282</v>
      </c>
      <c r="CF1433" s="177" t="s">
        <v>282</v>
      </c>
      <c r="CG1433" s="83" t="s">
        <v>9</v>
      </c>
      <c r="CH1433" s="57"/>
      <c r="CV1433" s="51"/>
      <c r="CW1433" s="51"/>
      <c r="CX1433" s="51"/>
      <c r="CY1433" s="51"/>
      <c r="CZ1433" s="51"/>
      <c r="DA1433" s="51"/>
      <c r="DB1433" s="51"/>
      <c r="DC1433" s="51"/>
      <c r="DD1433" s="51"/>
    </row>
    <row r="1434" spans="73:108" ht="15" x14ac:dyDescent="0.25">
      <c r="BU1434" s="91"/>
      <c r="BV1434" s="177">
        <v>2009</v>
      </c>
      <c r="BW1434" s="177">
        <v>10</v>
      </c>
      <c r="BX1434" s="177" t="s">
        <v>357</v>
      </c>
      <c r="BY1434" s="177" t="s">
        <v>262</v>
      </c>
      <c r="BZ1434" s="177" t="s">
        <v>277</v>
      </c>
      <c r="CA1434" s="177">
        <v>70</v>
      </c>
      <c r="CB1434" s="177" t="s">
        <v>264</v>
      </c>
      <c r="CC1434" s="122">
        <v>31.05</v>
      </c>
      <c r="CD1434" s="178" t="s">
        <v>194</v>
      </c>
      <c r="CE1434" s="177" t="s">
        <v>282</v>
      </c>
      <c r="CF1434" s="177" t="s">
        <v>282</v>
      </c>
      <c r="CG1434" s="83" t="s">
        <v>9</v>
      </c>
      <c r="CH1434" s="57"/>
      <c r="CV1434" s="51"/>
      <c r="CW1434" s="51"/>
      <c r="CX1434" s="51"/>
      <c r="CY1434" s="51"/>
      <c r="CZ1434" s="51"/>
      <c r="DA1434" s="51"/>
      <c r="DB1434" s="51"/>
      <c r="DC1434" s="51"/>
      <c r="DD1434" s="51"/>
    </row>
    <row r="1435" spans="73:108" ht="15" x14ac:dyDescent="0.25">
      <c r="BU1435" s="91"/>
      <c r="BV1435" s="177">
        <v>2009</v>
      </c>
      <c r="BW1435" s="177">
        <v>11</v>
      </c>
      <c r="BX1435" s="177" t="s">
        <v>357</v>
      </c>
      <c r="BY1435" s="177" t="s">
        <v>262</v>
      </c>
      <c r="BZ1435" s="177" t="s">
        <v>277</v>
      </c>
      <c r="CA1435" s="177">
        <v>0</v>
      </c>
      <c r="CB1435" s="177" t="s">
        <v>264</v>
      </c>
      <c r="CC1435" s="122">
        <v>83.8</v>
      </c>
      <c r="CD1435" s="178" t="s">
        <v>192</v>
      </c>
      <c r="CE1435" s="177" t="s">
        <v>282</v>
      </c>
      <c r="CF1435" s="177" t="s">
        <v>282</v>
      </c>
      <c r="CG1435" s="83" t="s">
        <v>9</v>
      </c>
      <c r="CH1435" s="57"/>
      <c r="CV1435" s="51"/>
      <c r="CW1435" s="51"/>
      <c r="CX1435" s="51"/>
      <c r="CY1435" s="51"/>
      <c r="CZ1435" s="51"/>
      <c r="DA1435" s="51"/>
      <c r="DB1435" s="51"/>
      <c r="DC1435" s="51"/>
      <c r="DD1435" s="51"/>
    </row>
    <row r="1436" spans="73:108" ht="15" x14ac:dyDescent="0.25">
      <c r="BU1436" s="91"/>
      <c r="BV1436" s="177">
        <v>2009</v>
      </c>
      <c r="BW1436" s="177">
        <v>11</v>
      </c>
      <c r="BX1436" s="177" t="s">
        <v>357</v>
      </c>
      <c r="BY1436" s="177" t="s">
        <v>262</v>
      </c>
      <c r="BZ1436" s="177" t="s">
        <v>277</v>
      </c>
      <c r="CA1436" s="177">
        <v>70</v>
      </c>
      <c r="CB1436" s="177" t="s">
        <v>264</v>
      </c>
      <c r="CC1436" s="122">
        <v>25.14</v>
      </c>
      <c r="CD1436" s="178" t="s">
        <v>194</v>
      </c>
      <c r="CE1436" s="177" t="s">
        <v>282</v>
      </c>
      <c r="CF1436" s="177" t="s">
        <v>282</v>
      </c>
      <c r="CG1436" s="83" t="s">
        <v>9</v>
      </c>
      <c r="CH1436" s="57"/>
      <c r="CV1436" s="51"/>
      <c r="CW1436" s="51"/>
      <c r="CX1436" s="51"/>
      <c r="CY1436" s="51"/>
      <c r="CZ1436" s="51"/>
      <c r="DA1436" s="51"/>
      <c r="DB1436" s="51"/>
      <c r="DC1436" s="51"/>
      <c r="DD1436" s="51"/>
    </row>
    <row r="1437" spans="73:108" ht="15" x14ac:dyDescent="0.25">
      <c r="BU1437" s="91"/>
      <c r="BV1437" s="177">
        <v>2009</v>
      </c>
      <c r="BW1437" s="177">
        <v>12</v>
      </c>
      <c r="BX1437" s="177" t="s">
        <v>357</v>
      </c>
      <c r="BY1437" s="177" t="s">
        <v>262</v>
      </c>
      <c r="BZ1437" s="177" t="s">
        <v>277</v>
      </c>
      <c r="CA1437" s="177">
        <v>0</v>
      </c>
      <c r="CB1437" s="177" t="s">
        <v>264</v>
      </c>
      <c r="CC1437" s="122">
        <v>-1.1399999999999999</v>
      </c>
      <c r="CD1437" s="178" t="s">
        <v>192</v>
      </c>
      <c r="CE1437" s="177" t="s">
        <v>282</v>
      </c>
      <c r="CF1437" s="177" t="s">
        <v>282</v>
      </c>
      <c r="CG1437" s="83" t="s">
        <v>9</v>
      </c>
      <c r="CH1437" s="57"/>
      <c r="CV1437" s="51"/>
      <c r="CW1437" s="51"/>
      <c r="CX1437" s="51"/>
      <c r="CY1437" s="51"/>
      <c r="CZ1437" s="51"/>
      <c r="DA1437" s="51"/>
      <c r="DB1437" s="51"/>
      <c r="DC1437" s="51"/>
      <c r="DD1437" s="51"/>
    </row>
    <row r="1438" spans="73:108" ht="15" x14ac:dyDescent="0.25">
      <c r="BU1438" s="91"/>
      <c r="BV1438" s="177">
        <v>2009</v>
      </c>
      <c r="BW1438" s="177">
        <v>12</v>
      </c>
      <c r="BX1438" s="177" t="s">
        <v>357</v>
      </c>
      <c r="BY1438" s="177" t="s">
        <v>262</v>
      </c>
      <c r="BZ1438" s="177" t="s">
        <v>277</v>
      </c>
      <c r="CA1438" s="177">
        <v>70</v>
      </c>
      <c r="CB1438" s="177" t="s">
        <v>264</v>
      </c>
      <c r="CC1438" s="122">
        <v>-0.34</v>
      </c>
      <c r="CD1438" s="178" t="s">
        <v>194</v>
      </c>
      <c r="CE1438" s="177" t="s">
        <v>282</v>
      </c>
      <c r="CF1438" s="177" t="s">
        <v>282</v>
      </c>
      <c r="CG1438" s="83" t="s">
        <v>9</v>
      </c>
      <c r="CH1438" s="57"/>
      <c r="CV1438" s="51"/>
      <c r="CW1438" s="51"/>
      <c r="CX1438" s="51"/>
      <c r="CY1438" s="51"/>
      <c r="CZ1438" s="51"/>
      <c r="DA1438" s="51"/>
      <c r="DB1438" s="51"/>
      <c r="DC1438" s="51"/>
      <c r="DD1438" s="51"/>
    </row>
    <row r="1439" spans="73:108" ht="15" x14ac:dyDescent="0.25">
      <c r="BU1439" s="91"/>
      <c r="BV1439" s="177">
        <v>2010</v>
      </c>
      <c r="BW1439" s="177">
        <v>4</v>
      </c>
      <c r="BX1439" s="177" t="s">
        <v>357</v>
      </c>
      <c r="BY1439" s="177" t="s">
        <v>262</v>
      </c>
      <c r="BZ1439" s="177" t="s">
        <v>277</v>
      </c>
      <c r="CA1439" s="177">
        <v>0</v>
      </c>
      <c r="CB1439" s="177" t="s">
        <v>264</v>
      </c>
      <c r="CC1439" s="122">
        <v>82.77</v>
      </c>
      <c r="CD1439" s="178" t="s">
        <v>192</v>
      </c>
      <c r="CE1439" s="177" t="s">
        <v>282</v>
      </c>
      <c r="CF1439" s="177" t="s">
        <v>282</v>
      </c>
      <c r="CG1439" s="83" t="s">
        <v>9</v>
      </c>
      <c r="CH1439" s="57"/>
      <c r="CV1439" s="51"/>
      <c r="CW1439" s="51"/>
      <c r="CX1439" s="51"/>
      <c r="CY1439" s="51"/>
      <c r="CZ1439" s="51"/>
      <c r="DA1439" s="51"/>
      <c r="DB1439" s="51"/>
      <c r="DC1439" s="51"/>
      <c r="DD1439" s="51"/>
    </row>
    <row r="1440" spans="73:108" ht="15" x14ac:dyDescent="0.25">
      <c r="BU1440" s="91"/>
      <c r="BV1440" s="177">
        <v>2010</v>
      </c>
      <c r="BW1440" s="177">
        <v>4</v>
      </c>
      <c r="BX1440" s="177" t="s">
        <v>357</v>
      </c>
      <c r="BY1440" s="177" t="s">
        <v>262</v>
      </c>
      <c r="BZ1440" s="177" t="s">
        <v>277</v>
      </c>
      <c r="CA1440" s="177">
        <v>70</v>
      </c>
      <c r="CB1440" s="177" t="s">
        <v>264</v>
      </c>
      <c r="CC1440" s="122">
        <v>31.45</v>
      </c>
      <c r="CD1440" s="178" t="s">
        <v>194</v>
      </c>
      <c r="CE1440" s="177" t="s">
        <v>282</v>
      </c>
      <c r="CF1440" s="177" t="s">
        <v>282</v>
      </c>
      <c r="CG1440" s="83" t="s">
        <v>9</v>
      </c>
      <c r="CH1440" s="57"/>
      <c r="CV1440" s="51"/>
      <c r="CW1440" s="51"/>
      <c r="CX1440" s="51"/>
      <c r="CY1440" s="51"/>
      <c r="CZ1440" s="51"/>
      <c r="DA1440" s="51"/>
      <c r="DB1440" s="51"/>
      <c r="DC1440" s="51"/>
      <c r="DD1440" s="51"/>
    </row>
    <row r="1441" spans="73:108" ht="15" x14ac:dyDescent="0.25">
      <c r="BU1441" s="91"/>
      <c r="BV1441" s="177">
        <v>2010</v>
      </c>
      <c r="BW1441" s="177">
        <v>5</v>
      </c>
      <c r="BX1441" s="177" t="s">
        <v>357</v>
      </c>
      <c r="BY1441" s="177" t="s">
        <v>262</v>
      </c>
      <c r="BZ1441" s="177" t="s">
        <v>277</v>
      </c>
      <c r="CA1441" s="177">
        <v>0</v>
      </c>
      <c r="CB1441" s="177" t="s">
        <v>264</v>
      </c>
      <c r="CC1441" s="122">
        <v>223.86</v>
      </c>
      <c r="CD1441" s="178" t="s">
        <v>192</v>
      </c>
      <c r="CE1441" s="177" t="s">
        <v>282</v>
      </c>
      <c r="CF1441" s="177" t="s">
        <v>282</v>
      </c>
      <c r="CG1441" s="83" t="s">
        <v>9</v>
      </c>
      <c r="CH1441" s="57"/>
      <c r="CV1441" s="51"/>
      <c r="CW1441" s="51"/>
      <c r="CX1441" s="51"/>
      <c r="CY1441" s="51"/>
      <c r="CZ1441" s="51"/>
      <c r="DA1441" s="51"/>
      <c r="DB1441" s="51"/>
      <c r="DC1441" s="51"/>
      <c r="DD1441" s="51"/>
    </row>
    <row r="1442" spans="73:108" ht="15" x14ac:dyDescent="0.25">
      <c r="BU1442" s="91"/>
      <c r="BV1442" s="177">
        <v>2010</v>
      </c>
      <c r="BW1442" s="177">
        <v>5</v>
      </c>
      <c r="BX1442" s="177" t="s">
        <v>357</v>
      </c>
      <c r="BY1442" s="177" t="s">
        <v>262</v>
      </c>
      <c r="BZ1442" s="177" t="s">
        <v>277</v>
      </c>
      <c r="CA1442" s="177">
        <v>70</v>
      </c>
      <c r="CB1442" s="177" t="s">
        <v>264</v>
      </c>
      <c r="CC1442" s="122">
        <v>85.07</v>
      </c>
      <c r="CD1442" s="178" t="s">
        <v>194</v>
      </c>
      <c r="CE1442" s="177" t="s">
        <v>282</v>
      </c>
      <c r="CF1442" s="177" t="s">
        <v>282</v>
      </c>
      <c r="CG1442" s="83" t="s">
        <v>9</v>
      </c>
      <c r="CH1442" s="57"/>
      <c r="CV1442" s="51"/>
      <c r="CW1442" s="51"/>
      <c r="CX1442" s="51"/>
      <c r="CY1442" s="51"/>
      <c r="CZ1442" s="51"/>
      <c r="DA1442" s="51"/>
      <c r="DB1442" s="51"/>
      <c r="DC1442" s="51"/>
      <c r="DD1442" s="51"/>
    </row>
    <row r="1443" spans="73:108" ht="15" x14ac:dyDescent="0.25">
      <c r="BU1443" s="91"/>
      <c r="BV1443" s="177">
        <v>2010</v>
      </c>
      <c r="BW1443" s="177">
        <v>6</v>
      </c>
      <c r="BX1443" s="177" t="s">
        <v>357</v>
      </c>
      <c r="BY1443" s="177" t="s">
        <v>262</v>
      </c>
      <c r="BZ1443" s="177" t="s">
        <v>277</v>
      </c>
      <c r="CA1443" s="177">
        <v>0</v>
      </c>
      <c r="CB1443" s="177" t="s">
        <v>264</v>
      </c>
      <c r="CC1443" s="122">
        <v>166.97</v>
      </c>
      <c r="CD1443" s="178" t="s">
        <v>192</v>
      </c>
      <c r="CE1443" s="177" t="s">
        <v>282</v>
      </c>
      <c r="CF1443" s="177" t="s">
        <v>282</v>
      </c>
      <c r="CG1443" s="83" t="s">
        <v>9</v>
      </c>
      <c r="CH1443" s="57"/>
      <c r="CV1443" s="51"/>
      <c r="CW1443" s="51"/>
      <c r="CX1443" s="51"/>
      <c r="CY1443" s="51"/>
      <c r="CZ1443" s="51"/>
      <c r="DA1443" s="51"/>
      <c r="DB1443" s="51"/>
      <c r="DC1443" s="51"/>
      <c r="DD1443" s="51"/>
    </row>
    <row r="1444" spans="73:108" ht="15" x14ac:dyDescent="0.25">
      <c r="BU1444" s="91"/>
      <c r="BV1444" s="177">
        <v>2010</v>
      </c>
      <c r="BW1444" s="177">
        <v>6</v>
      </c>
      <c r="BX1444" s="177" t="s">
        <v>357</v>
      </c>
      <c r="BY1444" s="177" t="s">
        <v>262</v>
      </c>
      <c r="BZ1444" s="177" t="s">
        <v>277</v>
      </c>
      <c r="CA1444" s="177">
        <v>70</v>
      </c>
      <c r="CB1444" s="177" t="s">
        <v>264</v>
      </c>
      <c r="CC1444" s="122">
        <v>63.45</v>
      </c>
      <c r="CD1444" s="178" t="s">
        <v>194</v>
      </c>
      <c r="CE1444" s="177" t="s">
        <v>282</v>
      </c>
      <c r="CF1444" s="177" t="s">
        <v>282</v>
      </c>
      <c r="CG1444" s="83" t="s">
        <v>9</v>
      </c>
      <c r="CH1444" s="57"/>
      <c r="CV1444" s="51"/>
      <c r="CW1444" s="51"/>
      <c r="CX1444" s="51"/>
      <c r="CY1444" s="51"/>
      <c r="CZ1444" s="51"/>
      <c r="DA1444" s="51"/>
      <c r="DB1444" s="51"/>
      <c r="DC1444" s="51"/>
      <c r="DD1444" s="51"/>
    </row>
    <row r="1445" spans="73:108" ht="15" x14ac:dyDescent="0.25">
      <c r="BU1445" s="91"/>
      <c r="BV1445" s="177">
        <v>2010</v>
      </c>
      <c r="BW1445" s="177">
        <v>7</v>
      </c>
      <c r="BX1445" s="177" t="s">
        <v>357</v>
      </c>
      <c r="BY1445" s="177" t="s">
        <v>262</v>
      </c>
      <c r="BZ1445" s="177" t="s">
        <v>277</v>
      </c>
      <c r="CA1445" s="177">
        <v>0</v>
      </c>
      <c r="CB1445" s="177" t="s">
        <v>264</v>
      </c>
      <c r="CC1445" s="122">
        <v>14.54</v>
      </c>
      <c r="CD1445" s="178" t="s">
        <v>192</v>
      </c>
      <c r="CE1445" s="177" t="s">
        <v>282</v>
      </c>
      <c r="CF1445" s="177" t="s">
        <v>282</v>
      </c>
      <c r="CG1445" s="83" t="s">
        <v>9</v>
      </c>
      <c r="CH1445" s="57"/>
      <c r="CV1445" s="51"/>
      <c r="CW1445" s="51"/>
      <c r="CX1445" s="51"/>
      <c r="CY1445" s="51"/>
      <c r="CZ1445" s="51"/>
      <c r="DA1445" s="51"/>
      <c r="DB1445" s="51"/>
      <c r="DC1445" s="51"/>
      <c r="DD1445" s="51"/>
    </row>
    <row r="1446" spans="73:108" ht="15" x14ac:dyDescent="0.25">
      <c r="BU1446" s="91"/>
      <c r="BV1446" s="177">
        <v>2010</v>
      </c>
      <c r="BW1446" s="177">
        <v>7</v>
      </c>
      <c r="BX1446" s="177" t="s">
        <v>357</v>
      </c>
      <c r="BY1446" s="177" t="s">
        <v>262</v>
      </c>
      <c r="BZ1446" s="177" t="s">
        <v>277</v>
      </c>
      <c r="CA1446" s="177">
        <v>70</v>
      </c>
      <c r="CB1446" s="177" t="s">
        <v>264</v>
      </c>
      <c r="CC1446" s="122">
        <v>5.53</v>
      </c>
      <c r="CD1446" s="178" t="s">
        <v>194</v>
      </c>
      <c r="CE1446" s="177" t="s">
        <v>282</v>
      </c>
      <c r="CF1446" s="177" t="s">
        <v>282</v>
      </c>
      <c r="CG1446" s="83" t="s">
        <v>9</v>
      </c>
      <c r="CH1446" s="57"/>
      <c r="CV1446" s="51"/>
      <c r="CW1446" s="51"/>
      <c r="CX1446" s="51"/>
      <c r="CY1446" s="51"/>
      <c r="CZ1446" s="51"/>
      <c r="DA1446" s="51"/>
      <c r="DB1446" s="51"/>
      <c r="DC1446" s="51"/>
      <c r="DD1446" s="51"/>
    </row>
    <row r="1447" spans="73:108" ht="15" x14ac:dyDescent="0.25">
      <c r="BU1447" s="91"/>
      <c r="BV1447" s="177">
        <v>2010</v>
      </c>
      <c r="BW1447" s="177">
        <v>8</v>
      </c>
      <c r="BX1447" s="177" t="s">
        <v>357</v>
      </c>
      <c r="BY1447" s="177" t="s">
        <v>262</v>
      </c>
      <c r="BZ1447" s="177" t="s">
        <v>277</v>
      </c>
      <c r="CA1447" s="177">
        <v>0</v>
      </c>
      <c r="CB1447" s="177" t="s">
        <v>264</v>
      </c>
      <c r="CC1447" s="122">
        <v>95.56</v>
      </c>
      <c r="CD1447" s="178" t="s">
        <v>192</v>
      </c>
      <c r="CE1447" s="177" t="s">
        <v>282</v>
      </c>
      <c r="CF1447" s="177" t="s">
        <v>282</v>
      </c>
      <c r="CG1447" s="83" t="s">
        <v>9</v>
      </c>
      <c r="CH1447" s="57"/>
      <c r="CV1447" s="51"/>
      <c r="CW1447" s="51"/>
      <c r="CX1447" s="51"/>
      <c r="CY1447" s="51"/>
      <c r="CZ1447" s="51"/>
      <c r="DA1447" s="51"/>
      <c r="DB1447" s="51"/>
      <c r="DC1447" s="51"/>
      <c r="DD1447" s="51"/>
    </row>
    <row r="1448" spans="73:108" ht="15" x14ac:dyDescent="0.25">
      <c r="BU1448" s="91"/>
      <c r="BV1448" s="177">
        <v>2010</v>
      </c>
      <c r="BW1448" s="177">
        <v>8</v>
      </c>
      <c r="BX1448" s="177" t="s">
        <v>357</v>
      </c>
      <c r="BY1448" s="177" t="s">
        <v>262</v>
      </c>
      <c r="BZ1448" s="177" t="s">
        <v>277</v>
      </c>
      <c r="CA1448" s="177">
        <v>70</v>
      </c>
      <c r="CB1448" s="177" t="s">
        <v>264</v>
      </c>
      <c r="CC1448" s="122">
        <v>36.31</v>
      </c>
      <c r="CD1448" s="178" t="s">
        <v>194</v>
      </c>
      <c r="CE1448" s="177" t="s">
        <v>282</v>
      </c>
      <c r="CF1448" s="177" t="s">
        <v>282</v>
      </c>
      <c r="CG1448" s="83" t="s">
        <v>9</v>
      </c>
      <c r="CH1448" s="57"/>
      <c r="CV1448" s="51"/>
      <c r="CW1448" s="51"/>
      <c r="CX1448" s="51"/>
      <c r="CY1448" s="51"/>
      <c r="CZ1448" s="51"/>
      <c r="DA1448" s="51"/>
      <c r="DB1448" s="51"/>
      <c r="DC1448" s="51"/>
      <c r="DD1448" s="51"/>
    </row>
    <row r="1449" spans="73:108" ht="15" x14ac:dyDescent="0.25">
      <c r="BU1449" s="91"/>
      <c r="BV1449" s="177">
        <v>2010</v>
      </c>
      <c r="BW1449" s="177">
        <v>9</v>
      </c>
      <c r="BX1449" s="177" t="s">
        <v>357</v>
      </c>
      <c r="BY1449" s="177" t="s">
        <v>262</v>
      </c>
      <c r="BZ1449" s="177" t="s">
        <v>277</v>
      </c>
      <c r="CA1449" s="177">
        <v>0</v>
      </c>
      <c r="CB1449" s="177" t="s">
        <v>264</v>
      </c>
      <c r="CC1449" s="122">
        <v>145.94</v>
      </c>
      <c r="CD1449" s="178" t="s">
        <v>192</v>
      </c>
      <c r="CE1449" s="177" t="s">
        <v>282</v>
      </c>
      <c r="CF1449" s="177" t="s">
        <v>282</v>
      </c>
      <c r="CG1449" s="83" t="s">
        <v>9</v>
      </c>
      <c r="CH1449" s="57"/>
      <c r="CV1449" s="51"/>
      <c r="CW1449" s="51"/>
      <c r="CX1449" s="51"/>
      <c r="CY1449" s="51"/>
      <c r="CZ1449" s="51"/>
      <c r="DA1449" s="51"/>
      <c r="DB1449" s="51"/>
      <c r="DC1449" s="51"/>
      <c r="DD1449" s="51"/>
    </row>
    <row r="1450" spans="73:108" ht="15" x14ac:dyDescent="0.25">
      <c r="BU1450" s="91"/>
      <c r="BV1450" s="177">
        <v>2010</v>
      </c>
      <c r="BW1450" s="177">
        <v>9</v>
      </c>
      <c r="BX1450" s="177" t="s">
        <v>357</v>
      </c>
      <c r="BY1450" s="177" t="s">
        <v>262</v>
      </c>
      <c r="BZ1450" s="177" t="s">
        <v>277</v>
      </c>
      <c r="CA1450" s="177">
        <v>70</v>
      </c>
      <c r="CB1450" s="177" t="s">
        <v>264</v>
      </c>
      <c r="CC1450" s="122">
        <v>55.46</v>
      </c>
      <c r="CD1450" s="178" t="s">
        <v>194</v>
      </c>
      <c r="CE1450" s="177" t="s">
        <v>282</v>
      </c>
      <c r="CF1450" s="177" t="s">
        <v>282</v>
      </c>
      <c r="CG1450" s="83" t="s">
        <v>9</v>
      </c>
      <c r="CH1450" s="57"/>
      <c r="CV1450" s="51"/>
      <c r="CW1450" s="51"/>
      <c r="CX1450" s="51"/>
      <c r="CY1450" s="51"/>
      <c r="CZ1450" s="51"/>
      <c r="DA1450" s="51"/>
      <c r="DB1450" s="51"/>
      <c r="DC1450" s="51"/>
      <c r="DD1450" s="51"/>
    </row>
    <row r="1451" spans="73:108" ht="15" x14ac:dyDescent="0.25">
      <c r="BU1451" s="91"/>
      <c r="BV1451" s="177">
        <v>2010</v>
      </c>
      <c r="BW1451" s="177">
        <v>10</v>
      </c>
      <c r="BX1451" s="177" t="s">
        <v>357</v>
      </c>
      <c r="BY1451" s="177" t="s">
        <v>262</v>
      </c>
      <c r="BZ1451" s="177" t="s">
        <v>277</v>
      </c>
      <c r="CA1451" s="177">
        <v>0</v>
      </c>
      <c r="CB1451" s="177" t="s">
        <v>264</v>
      </c>
      <c r="CC1451" s="122">
        <v>88.12</v>
      </c>
      <c r="CD1451" s="178" t="s">
        <v>192</v>
      </c>
      <c r="CE1451" s="177" t="s">
        <v>282</v>
      </c>
      <c r="CF1451" s="177" t="s">
        <v>282</v>
      </c>
      <c r="CG1451" s="83" t="s">
        <v>9</v>
      </c>
      <c r="CH1451" s="57"/>
      <c r="CV1451" s="51"/>
      <c r="CW1451" s="51"/>
      <c r="CX1451" s="51"/>
      <c r="CY1451" s="51"/>
      <c r="CZ1451" s="51"/>
      <c r="DA1451" s="51"/>
      <c r="DB1451" s="51"/>
      <c r="DC1451" s="51"/>
      <c r="DD1451" s="51"/>
    </row>
    <row r="1452" spans="73:108" ht="15" x14ac:dyDescent="0.25">
      <c r="BU1452" s="91"/>
      <c r="BV1452" s="177">
        <v>2010</v>
      </c>
      <c r="BW1452" s="177">
        <v>10</v>
      </c>
      <c r="BX1452" s="177" t="s">
        <v>357</v>
      </c>
      <c r="BY1452" s="177" t="s">
        <v>262</v>
      </c>
      <c r="BZ1452" s="177" t="s">
        <v>277</v>
      </c>
      <c r="CA1452" s="177">
        <v>70</v>
      </c>
      <c r="CB1452" s="177" t="s">
        <v>264</v>
      </c>
      <c r="CC1452" s="122">
        <v>33.49</v>
      </c>
      <c r="CD1452" s="178" t="s">
        <v>194</v>
      </c>
      <c r="CE1452" s="177" t="s">
        <v>282</v>
      </c>
      <c r="CF1452" s="177" t="s">
        <v>282</v>
      </c>
      <c r="CG1452" s="83" t="s">
        <v>9</v>
      </c>
      <c r="CH1452" s="57"/>
      <c r="CV1452" s="51"/>
      <c r="CW1452" s="51"/>
      <c r="CX1452" s="51"/>
      <c r="CY1452" s="51"/>
      <c r="CZ1452" s="51"/>
      <c r="DA1452" s="51"/>
      <c r="DB1452" s="51"/>
      <c r="DC1452" s="51"/>
      <c r="DD1452" s="51"/>
    </row>
    <row r="1453" spans="73:108" ht="15" x14ac:dyDescent="0.25">
      <c r="BU1453" s="91"/>
      <c r="BV1453" s="177">
        <v>2010</v>
      </c>
      <c r="BW1453" s="177">
        <v>11</v>
      </c>
      <c r="BX1453" s="177" t="s">
        <v>357</v>
      </c>
      <c r="BY1453" s="177" t="s">
        <v>262</v>
      </c>
      <c r="BZ1453" s="177" t="s">
        <v>277</v>
      </c>
      <c r="CA1453" s="177">
        <v>0</v>
      </c>
      <c r="CB1453" s="177" t="s">
        <v>264</v>
      </c>
      <c r="CC1453" s="122">
        <v>183.25</v>
      </c>
      <c r="CD1453" s="178" t="s">
        <v>192</v>
      </c>
      <c r="CE1453" s="177" t="s">
        <v>282</v>
      </c>
      <c r="CF1453" s="177" t="s">
        <v>282</v>
      </c>
      <c r="CG1453" s="83" t="s">
        <v>9</v>
      </c>
      <c r="CH1453" s="57"/>
      <c r="CV1453" s="51"/>
      <c r="CW1453" s="51"/>
      <c r="CX1453" s="51"/>
      <c r="CY1453" s="51"/>
      <c r="CZ1453" s="51"/>
      <c r="DA1453" s="51"/>
      <c r="DB1453" s="51"/>
      <c r="DC1453" s="51"/>
      <c r="DD1453" s="51"/>
    </row>
    <row r="1454" spans="73:108" ht="15" x14ac:dyDescent="0.25">
      <c r="BU1454" s="91"/>
      <c r="BV1454" s="177">
        <v>2010</v>
      </c>
      <c r="BW1454" s="177">
        <v>11</v>
      </c>
      <c r="BX1454" s="177" t="s">
        <v>357</v>
      </c>
      <c r="BY1454" s="177" t="s">
        <v>262</v>
      </c>
      <c r="BZ1454" s="177" t="s">
        <v>277</v>
      </c>
      <c r="CA1454" s="177">
        <v>70</v>
      </c>
      <c r="CB1454" s="177" t="s">
        <v>264</v>
      </c>
      <c r="CC1454" s="122">
        <v>69.64</v>
      </c>
      <c r="CD1454" s="178" t="s">
        <v>194</v>
      </c>
      <c r="CE1454" s="177" t="s">
        <v>282</v>
      </c>
      <c r="CF1454" s="177" t="s">
        <v>282</v>
      </c>
      <c r="CG1454" s="83" t="s">
        <v>9</v>
      </c>
      <c r="CH1454" s="57"/>
      <c r="CV1454" s="51"/>
      <c r="CW1454" s="51"/>
      <c r="CX1454" s="51"/>
      <c r="CY1454" s="51"/>
      <c r="CZ1454" s="51"/>
      <c r="DA1454" s="51"/>
      <c r="DB1454" s="51"/>
      <c r="DC1454" s="51"/>
      <c r="DD1454" s="51"/>
    </row>
    <row r="1455" spans="73:108" ht="15" x14ac:dyDescent="0.25">
      <c r="BU1455" s="91"/>
      <c r="BV1455" s="177">
        <v>2007</v>
      </c>
      <c r="BW1455" s="177">
        <v>2</v>
      </c>
      <c r="BX1455" s="177" t="s">
        <v>281</v>
      </c>
      <c r="BY1455" s="177" t="s">
        <v>262</v>
      </c>
      <c r="BZ1455" s="177" t="s">
        <v>263</v>
      </c>
      <c r="CA1455" s="177">
        <v>0</v>
      </c>
      <c r="CB1455" s="177" t="s">
        <v>264</v>
      </c>
      <c r="CC1455" s="122">
        <v>670.31</v>
      </c>
      <c r="CD1455" s="178" t="s">
        <v>192</v>
      </c>
      <c r="CE1455" s="177" t="s">
        <v>282</v>
      </c>
      <c r="CF1455" s="177" t="s">
        <v>282</v>
      </c>
      <c r="CG1455" s="83" t="s">
        <v>9</v>
      </c>
      <c r="CH1455" s="57"/>
      <c r="CV1455" s="51"/>
      <c r="CW1455" s="51"/>
      <c r="CX1455" s="51"/>
      <c r="CY1455" s="51"/>
      <c r="CZ1455" s="51"/>
      <c r="DA1455" s="51"/>
      <c r="DB1455" s="51"/>
      <c r="DC1455" s="51"/>
      <c r="DD1455" s="51"/>
    </row>
    <row r="1456" spans="73:108" ht="15" x14ac:dyDescent="0.25">
      <c r="BU1456" s="91"/>
      <c r="BV1456" s="177">
        <v>2007</v>
      </c>
      <c r="BW1456" s="177">
        <v>2</v>
      </c>
      <c r="BX1456" s="177" t="s">
        <v>281</v>
      </c>
      <c r="BY1456" s="177" t="s">
        <v>262</v>
      </c>
      <c r="BZ1456" s="177" t="s">
        <v>266</v>
      </c>
      <c r="CA1456" s="177">
        <v>0</v>
      </c>
      <c r="CB1456" s="177" t="s">
        <v>264</v>
      </c>
      <c r="CC1456" s="122">
        <v>459.33</v>
      </c>
      <c r="CD1456" s="178" t="s">
        <v>192</v>
      </c>
      <c r="CE1456" s="177" t="s">
        <v>282</v>
      </c>
      <c r="CF1456" s="177" t="s">
        <v>282</v>
      </c>
      <c r="CG1456" s="83" t="s">
        <v>9</v>
      </c>
      <c r="CH1456" s="57"/>
      <c r="CV1456" s="51"/>
      <c r="CW1456" s="51"/>
      <c r="CX1456" s="51"/>
      <c r="CY1456" s="51"/>
      <c r="CZ1456" s="51"/>
      <c r="DA1456" s="51"/>
      <c r="DB1456" s="51"/>
      <c r="DC1456" s="51"/>
      <c r="DD1456" s="51"/>
    </row>
    <row r="1457" spans="73:108" ht="15" x14ac:dyDescent="0.25">
      <c r="BU1457" s="91"/>
      <c r="BV1457" s="177">
        <v>2007</v>
      </c>
      <c r="BW1457" s="177">
        <v>2</v>
      </c>
      <c r="BX1457" s="177" t="s">
        <v>281</v>
      </c>
      <c r="BY1457" s="177" t="s">
        <v>262</v>
      </c>
      <c r="BZ1457" s="177" t="s">
        <v>267</v>
      </c>
      <c r="CA1457" s="177">
        <v>0</v>
      </c>
      <c r="CB1457" s="177" t="s">
        <v>264</v>
      </c>
      <c r="CC1457" s="122">
        <v>105.47</v>
      </c>
      <c r="CD1457" s="178" t="s">
        <v>192</v>
      </c>
      <c r="CE1457" s="177" t="s">
        <v>282</v>
      </c>
      <c r="CF1457" s="177" t="s">
        <v>282</v>
      </c>
      <c r="CG1457" s="83" t="s">
        <v>9</v>
      </c>
      <c r="CH1457" s="57"/>
      <c r="CV1457" s="51"/>
      <c r="CW1457" s="51"/>
      <c r="CX1457" s="51"/>
      <c r="CY1457" s="51"/>
      <c r="CZ1457" s="51"/>
      <c r="DA1457" s="51"/>
      <c r="DB1457" s="51"/>
      <c r="DC1457" s="51"/>
      <c r="DD1457" s="51"/>
    </row>
    <row r="1458" spans="73:108" ht="15" x14ac:dyDescent="0.25">
      <c r="BU1458" s="91"/>
      <c r="BV1458" s="177">
        <v>2007</v>
      </c>
      <c r="BW1458" s="177">
        <v>2</v>
      </c>
      <c r="BX1458" s="177" t="s">
        <v>281</v>
      </c>
      <c r="BY1458" s="177" t="s">
        <v>262</v>
      </c>
      <c r="BZ1458" s="177" t="s">
        <v>268</v>
      </c>
      <c r="CA1458" s="177">
        <v>0</v>
      </c>
      <c r="CB1458" s="177" t="s">
        <v>264</v>
      </c>
      <c r="CC1458" s="122">
        <v>105.47</v>
      </c>
      <c r="CD1458" s="178" t="s">
        <v>192</v>
      </c>
      <c r="CE1458" s="177" t="s">
        <v>282</v>
      </c>
      <c r="CF1458" s="177" t="s">
        <v>282</v>
      </c>
      <c r="CG1458" s="83" t="s">
        <v>9</v>
      </c>
      <c r="CH1458" s="57"/>
      <c r="CV1458" s="51"/>
      <c r="CW1458" s="51"/>
      <c r="CX1458" s="51"/>
      <c r="CY1458" s="51"/>
      <c r="CZ1458" s="51"/>
      <c r="DA1458" s="51"/>
      <c r="DB1458" s="51"/>
      <c r="DC1458" s="51"/>
      <c r="DD1458" s="51"/>
    </row>
    <row r="1459" spans="73:108" ht="15" x14ac:dyDescent="0.25">
      <c r="BU1459" s="91"/>
      <c r="BV1459" s="177">
        <v>2007</v>
      </c>
      <c r="BW1459" s="177">
        <v>2</v>
      </c>
      <c r="BX1459" s="177" t="s">
        <v>281</v>
      </c>
      <c r="BY1459" s="177" t="s">
        <v>262</v>
      </c>
      <c r="BZ1459" s="177" t="s">
        <v>263</v>
      </c>
      <c r="CA1459" s="177">
        <v>70</v>
      </c>
      <c r="CB1459" s="177" t="s">
        <v>264</v>
      </c>
      <c r="CC1459" s="122">
        <v>214.5</v>
      </c>
      <c r="CD1459" s="178" t="s">
        <v>194</v>
      </c>
      <c r="CE1459" s="177" t="s">
        <v>282</v>
      </c>
      <c r="CF1459" s="177" t="s">
        <v>282</v>
      </c>
      <c r="CG1459" s="83" t="s">
        <v>9</v>
      </c>
      <c r="CH1459" s="57"/>
      <c r="CV1459" s="51"/>
      <c r="CW1459" s="51"/>
      <c r="CX1459" s="51"/>
      <c r="CY1459" s="51"/>
      <c r="CZ1459" s="51"/>
      <c r="DA1459" s="51"/>
      <c r="DB1459" s="51"/>
      <c r="DC1459" s="51"/>
      <c r="DD1459" s="51"/>
    </row>
    <row r="1460" spans="73:108" ht="15" x14ac:dyDescent="0.25">
      <c r="BU1460" s="91"/>
      <c r="BV1460" s="177">
        <v>2007</v>
      </c>
      <c r="BW1460" s="177">
        <v>2</v>
      </c>
      <c r="BX1460" s="177" t="s">
        <v>281</v>
      </c>
      <c r="BY1460" s="177" t="s">
        <v>262</v>
      </c>
      <c r="BZ1460" s="177" t="s">
        <v>266</v>
      </c>
      <c r="CA1460" s="177">
        <v>70</v>
      </c>
      <c r="CB1460" s="177" t="s">
        <v>264</v>
      </c>
      <c r="CC1460" s="122">
        <v>146.99</v>
      </c>
      <c r="CD1460" s="178" t="s">
        <v>194</v>
      </c>
      <c r="CE1460" s="177" t="s">
        <v>282</v>
      </c>
      <c r="CF1460" s="177" t="s">
        <v>282</v>
      </c>
      <c r="CG1460" s="83" t="s">
        <v>9</v>
      </c>
      <c r="CH1460" s="57"/>
      <c r="CV1460" s="51"/>
      <c r="CW1460" s="51"/>
      <c r="CX1460" s="51"/>
      <c r="CY1460" s="51"/>
      <c r="CZ1460" s="51"/>
      <c r="DA1460" s="51"/>
      <c r="DB1460" s="51"/>
      <c r="DC1460" s="51"/>
      <c r="DD1460" s="51"/>
    </row>
    <row r="1461" spans="73:108" ht="15" x14ac:dyDescent="0.25">
      <c r="BU1461" s="91"/>
      <c r="BV1461" s="177">
        <v>2007</v>
      </c>
      <c r="BW1461" s="177">
        <v>2</v>
      </c>
      <c r="BX1461" s="177" t="s">
        <v>281</v>
      </c>
      <c r="BY1461" s="177" t="s">
        <v>262</v>
      </c>
      <c r="BZ1461" s="177" t="s">
        <v>267</v>
      </c>
      <c r="CA1461" s="177">
        <v>70</v>
      </c>
      <c r="CB1461" s="177" t="s">
        <v>264</v>
      </c>
      <c r="CC1461" s="122">
        <v>33.75</v>
      </c>
      <c r="CD1461" s="178" t="s">
        <v>194</v>
      </c>
      <c r="CE1461" s="177" t="s">
        <v>282</v>
      </c>
      <c r="CF1461" s="177" t="s">
        <v>282</v>
      </c>
      <c r="CG1461" s="83" t="s">
        <v>9</v>
      </c>
      <c r="CH1461" s="57"/>
      <c r="CV1461" s="51"/>
      <c r="CW1461" s="51"/>
      <c r="CX1461" s="51"/>
      <c r="CY1461" s="51"/>
      <c r="CZ1461" s="51"/>
      <c r="DA1461" s="51"/>
      <c r="DB1461" s="51"/>
      <c r="DC1461" s="51"/>
      <c r="DD1461" s="51"/>
    </row>
    <row r="1462" spans="73:108" ht="15" x14ac:dyDescent="0.25">
      <c r="BU1462" s="91"/>
      <c r="BV1462" s="177">
        <v>2007</v>
      </c>
      <c r="BW1462" s="177">
        <v>2</v>
      </c>
      <c r="BX1462" s="177" t="s">
        <v>281</v>
      </c>
      <c r="BY1462" s="177" t="s">
        <v>262</v>
      </c>
      <c r="BZ1462" s="177" t="s">
        <v>268</v>
      </c>
      <c r="CA1462" s="177">
        <v>70</v>
      </c>
      <c r="CB1462" s="177" t="s">
        <v>264</v>
      </c>
      <c r="CC1462" s="122">
        <v>33.75</v>
      </c>
      <c r="CD1462" s="178" t="s">
        <v>194</v>
      </c>
      <c r="CE1462" s="177" t="s">
        <v>282</v>
      </c>
      <c r="CF1462" s="177" t="s">
        <v>282</v>
      </c>
      <c r="CG1462" s="83" t="s">
        <v>9</v>
      </c>
      <c r="CH1462" s="57"/>
      <c r="CV1462" s="51"/>
      <c r="CW1462" s="51"/>
      <c r="CX1462" s="51"/>
      <c r="CY1462" s="51"/>
      <c r="CZ1462" s="51"/>
      <c r="DA1462" s="51"/>
      <c r="DB1462" s="51"/>
      <c r="DC1462" s="51"/>
      <c r="DD1462" s="51"/>
    </row>
    <row r="1463" spans="73:108" ht="15" x14ac:dyDescent="0.25">
      <c r="BU1463" s="91"/>
      <c r="BV1463" s="177">
        <v>2007</v>
      </c>
      <c r="BW1463" s="177">
        <v>3</v>
      </c>
      <c r="BX1463" s="177" t="s">
        <v>281</v>
      </c>
      <c r="BY1463" s="177" t="s">
        <v>262</v>
      </c>
      <c r="BZ1463" s="177" t="s">
        <v>263</v>
      </c>
      <c r="CA1463" s="177">
        <v>0</v>
      </c>
      <c r="CB1463" s="177" t="s">
        <v>264</v>
      </c>
      <c r="CC1463" s="122">
        <v>20.22</v>
      </c>
      <c r="CD1463" s="178" t="s">
        <v>192</v>
      </c>
      <c r="CE1463" s="177" t="s">
        <v>282</v>
      </c>
      <c r="CF1463" s="177" t="s">
        <v>282</v>
      </c>
      <c r="CG1463" s="83" t="s">
        <v>9</v>
      </c>
      <c r="CH1463" s="57"/>
      <c r="CV1463" s="51"/>
      <c r="CW1463" s="51"/>
      <c r="CX1463" s="51"/>
      <c r="CY1463" s="51"/>
      <c r="CZ1463" s="51"/>
      <c r="DA1463" s="51"/>
      <c r="DB1463" s="51"/>
      <c r="DC1463" s="51"/>
      <c r="DD1463" s="51"/>
    </row>
    <row r="1464" spans="73:108" ht="15" x14ac:dyDescent="0.25">
      <c r="BU1464" s="91"/>
      <c r="BV1464" s="177">
        <v>2007</v>
      </c>
      <c r="BW1464" s="177">
        <v>3</v>
      </c>
      <c r="BX1464" s="177" t="s">
        <v>281</v>
      </c>
      <c r="BY1464" s="177" t="s">
        <v>262</v>
      </c>
      <c r="BZ1464" s="177" t="s">
        <v>266</v>
      </c>
      <c r="CA1464" s="177">
        <v>0</v>
      </c>
      <c r="CB1464" s="177" t="s">
        <v>264</v>
      </c>
      <c r="CC1464" s="122">
        <v>26.25</v>
      </c>
      <c r="CD1464" s="178" t="s">
        <v>192</v>
      </c>
      <c r="CE1464" s="177" t="s">
        <v>282</v>
      </c>
      <c r="CF1464" s="177" t="s">
        <v>282</v>
      </c>
      <c r="CG1464" s="83" t="s">
        <v>9</v>
      </c>
      <c r="CH1464" s="57"/>
      <c r="CV1464" s="51"/>
      <c r="CW1464" s="51"/>
      <c r="CX1464" s="51"/>
      <c r="CY1464" s="51"/>
      <c r="CZ1464" s="51"/>
      <c r="DA1464" s="51"/>
      <c r="DB1464" s="51"/>
      <c r="DC1464" s="51"/>
      <c r="DD1464" s="51"/>
    </row>
    <row r="1465" spans="73:108" ht="15" x14ac:dyDescent="0.25">
      <c r="BU1465" s="91"/>
      <c r="BV1465" s="177">
        <v>2007</v>
      </c>
      <c r="BW1465" s="177">
        <v>3</v>
      </c>
      <c r="BX1465" s="177" t="s">
        <v>281</v>
      </c>
      <c r="BY1465" s="177" t="s">
        <v>262</v>
      </c>
      <c r="BZ1465" s="177" t="s">
        <v>267</v>
      </c>
      <c r="CA1465" s="177">
        <v>0</v>
      </c>
      <c r="CB1465" s="177" t="s">
        <v>264</v>
      </c>
      <c r="CC1465" s="122">
        <v>107.52</v>
      </c>
      <c r="CD1465" s="178" t="s">
        <v>192</v>
      </c>
      <c r="CE1465" s="177" t="s">
        <v>282</v>
      </c>
      <c r="CF1465" s="177" t="s">
        <v>282</v>
      </c>
      <c r="CG1465" s="83" t="s">
        <v>9</v>
      </c>
      <c r="CH1465" s="57"/>
      <c r="CV1465" s="51"/>
      <c r="CW1465" s="51"/>
      <c r="CX1465" s="51"/>
      <c r="CY1465" s="51"/>
      <c r="CZ1465" s="51"/>
      <c r="DA1465" s="51"/>
      <c r="DB1465" s="51"/>
      <c r="DC1465" s="51"/>
      <c r="DD1465" s="51"/>
    </row>
    <row r="1466" spans="73:108" ht="15" x14ac:dyDescent="0.25">
      <c r="BU1466" s="91"/>
      <c r="BV1466" s="177">
        <v>2007</v>
      </c>
      <c r="BW1466" s="177">
        <v>3</v>
      </c>
      <c r="BX1466" s="177" t="s">
        <v>281</v>
      </c>
      <c r="BY1466" s="177" t="s">
        <v>262</v>
      </c>
      <c r="BZ1466" s="177" t="s">
        <v>268</v>
      </c>
      <c r="CA1466" s="177">
        <v>0</v>
      </c>
      <c r="CB1466" s="177" t="s">
        <v>264</v>
      </c>
      <c r="CC1466" s="122">
        <v>87.17</v>
      </c>
      <c r="CD1466" s="178" t="s">
        <v>192</v>
      </c>
      <c r="CE1466" s="177" t="s">
        <v>282</v>
      </c>
      <c r="CF1466" s="177" t="s">
        <v>282</v>
      </c>
      <c r="CG1466" s="83" t="s">
        <v>9</v>
      </c>
      <c r="CH1466" s="57"/>
      <c r="CV1466" s="51"/>
      <c r="CW1466" s="51"/>
      <c r="CX1466" s="51"/>
      <c r="CY1466" s="51"/>
      <c r="CZ1466" s="51"/>
      <c r="DA1466" s="51"/>
      <c r="DB1466" s="51"/>
      <c r="DC1466" s="51"/>
      <c r="DD1466" s="51"/>
    </row>
    <row r="1467" spans="73:108" ht="15" x14ac:dyDescent="0.25">
      <c r="BU1467" s="91"/>
      <c r="BV1467" s="177">
        <v>2007</v>
      </c>
      <c r="BW1467" s="177">
        <v>3</v>
      </c>
      <c r="BX1467" s="177" t="s">
        <v>281</v>
      </c>
      <c r="BY1467" s="177" t="s">
        <v>262</v>
      </c>
      <c r="BZ1467" s="177" t="s">
        <v>316</v>
      </c>
      <c r="CA1467" s="177">
        <v>0</v>
      </c>
      <c r="CB1467" s="177" t="s">
        <v>264</v>
      </c>
      <c r="CC1467" s="122">
        <v>4.51</v>
      </c>
      <c r="CD1467" s="178" t="s">
        <v>192</v>
      </c>
      <c r="CE1467" s="177" t="s">
        <v>282</v>
      </c>
      <c r="CF1467" s="177" t="s">
        <v>282</v>
      </c>
      <c r="CG1467" s="83" t="s">
        <v>9</v>
      </c>
      <c r="CH1467" s="57"/>
      <c r="CV1467" s="51"/>
      <c r="CW1467" s="51"/>
      <c r="CX1467" s="51"/>
      <c r="CY1467" s="51"/>
      <c r="CZ1467" s="51"/>
      <c r="DA1467" s="51"/>
      <c r="DB1467" s="51"/>
      <c r="DC1467" s="51"/>
      <c r="DD1467" s="51"/>
    </row>
    <row r="1468" spans="73:108" ht="15" x14ac:dyDescent="0.25">
      <c r="BU1468" s="91"/>
      <c r="BV1468" s="177">
        <v>2007</v>
      </c>
      <c r="BW1468" s="177">
        <v>3</v>
      </c>
      <c r="BX1468" s="177" t="s">
        <v>281</v>
      </c>
      <c r="BY1468" s="177" t="s">
        <v>262</v>
      </c>
      <c r="BZ1468" s="177" t="s">
        <v>263</v>
      </c>
      <c r="CA1468" s="177">
        <v>70</v>
      </c>
      <c r="CB1468" s="177" t="s">
        <v>264</v>
      </c>
      <c r="CC1468" s="122">
        <v>6.47</v>
      </c>
      <c r="CD1468" s="178" t="s">
        <v>194</v>
      </c>
      <c r="CE1468" s="177" t="s">
        <v>282</v>
      </c>
      <c r="CF1468" s="177" t="s">
        <v>282</v>
      </c>
      <c r="CG1468" s="83" t="s">
        <v>9</v>
      </c>
      <c r="CH1468" s="57"/>
      <c r="CV1468" s="51"/>
      <c r="CW1468" s="51"/>
      <c r="CX1468" s="51"/>
      <c r="CY1468" s="51"/>
      <c r="CZ1468" s="51"/>
      <c r="DA1468" s="51"/>
      <c r="DB1468" s="51"/>
      <c r="DC1468" s="51"/>
      <c r="DD1468" s="51"/>
    </row>
    <row r="1469" spans="73:108" ht="15" x14ac:dyDescent="0.25">
      <c r="BU1469" s="91"/>
      <c r="BV1469" s="177">
        <v>2007</v>
      </c>
      <c r="BW1469" s="177">
        <v>3</v>
      </c>
      <c r="BX1469" s="177" t="s">
        <v>281</v>
      </c>
      <c r="BY1469" s="177" t="s">
        <v>262</v>
      </c>
      <c r="BZ1469" s="177" t="s">
        <v>266</v>
      </c>
      <c r="CA1469" s="177">
        <v>70</v>
      </c>
      <c r="CB1469" s="177" t="s">
        <v>264</v>
      </c>
      <c r="CC1469" s="122">
        <v>8.4</v>
      </c>
      <c r="CD1469" s="178" t="s">
        <v>194</v>
      </c>
      <c r="CE1469" s="177" t="s">
        <v>282</v>
      </c>
      <c r="CF1469" s="177" t="s">
        <v>282</v>
      </c>
      <c r="CG1469" s="83" t="s">
        <v>9</v>
      </c>
      <c r="CH1469" s="57"/>
      <c r="CV1469" s="51"/>
      <c r="CW1469" s="51"/>
      <c r="CX1469" s="51"/>
      <c r="CY1469" s="51"/>
      <c r="CZ1469" s="51"/>
      <c r="DA1469" s="51"/>
      <c r="DB1469" s="51"/>
      <c r="DC1469" s="51"/>
      <c r="DD1469" s="51"/>
    </row>
    <row r="1470" spans="73:108" ht="15" x14ac:dyDescent="0.25">
      <c r="BU1470" s="91"/>
      <c r="BV1470" s="177">
        <v>2007</v>
      </c>
      <c r="BW1470" s="177">
        <v>3</v>
      </c>
      <c r="BX1470" s="177" t="s">
        <v>281</v>
      </c>
      <c r="BY1470" s="177" t="s">
        <v>262</v>
      </c>
      <c r="BZ1470" s="177" t="s">
        <v>267</v>
      </c>
      <c r="CA1470" s="177">
        <v>70</v>
      </c>
      <c r="CB1470" s="177" t="s">
        <v>264</v>
      </c>
      <c r="CC1470" s="122">
        <v>34.409999999999997</v>
      </c>
      <c r="CD1470" s="178" t="s">
        <v>194</v>
      </c>
      <c r="CE1470" s="177" t="s">
        <v>282</v>
      </c>
      <c r="CF1470" s="177" t="s">
        <v>282</v>
      </c>
      <c r="CG1470" s="83" t="s">
        <v>9</v>
      </c>
      <c r="CH1470" s="57"/>
      <c r="CV1470" s="51"/>
      <c r="CW1470" s="51"/>
      <c r="CX1470" s="51"/>
      <c r="CY1470" s="51"/>
      <c r="CZ1470" s="51"/>
      <c r="DA1470" s="51"/>
      <c r="DB1470" s="51"/>
      <c r="DC1470" s="51"/>
      <c r="DD1470" s="51"/>
    </row>
    <row r="1471" spans="73:108" ht="15" x14ac:dyDescent="0.25">
      <c r="BU1471" s="91"/>
      <c r="BV1471" s="177">
        <v>2007</v>
      </c>
      <c r="BW1471" s="177">
        <v>3</v>
      </c>
      <c r="BX1471" s="177" t="s">
        <v>281</v>
      </c>
      <c r="BY1471" s="177" t="s">
        <v>262</v>
      </c>
      <c r="BZ1471" s="177" t="s">
        <v>268</v>
      </c>
      <c r="CA1471" s="177">
        <v>70</v>
      </c>
      <c r="CB1471" s="177" t="s">
        <v>264</v>
      </c>
      <c r="CC1471" s="122">
        <v>27.89</v>
      </c>
      <c r="CD1471" s="178" t="s">
        <v>194</v>
      </c>
      <c r="CE1471" s="177" t="s">
        <v>282</v>
      </c>
      <c r="CF1471" s="177" t="s">
        <v>282</v>
      </c>
      <c r="CG1471" s="83" t="s">
        <v>9</v>
      </c>
      <c r="CH1471" s="57"/>
      <c r="CV1471" s="51"/>
      <c r="CW1471" s="51"/>
      <c r="CX1471" s="51"/>
      <c r="CY1471" s="51"/>
      <c r="CZ1471" s="51"/>
      <c r="DA1471" s="51"/>
      <c r="DB1471" s="51"/>
      <c r="DC1471" s="51"/>
      <c r="DD1471" s="51"/>
    </row>
    <row r="1472" spans="73:108" ht="15" x14ac:dyDescent="0.25">
      <c r="BU1472" s="91"/>
      <c r="BV1472" s="177">
        <v>2007</v>
      </c>
      <c r="BW1472" s="177">
        <v>3</v>
      </c>
      <c r="BX1472" s="177" t="s">
        <v>281</v>
      </c>
      <c r="BY1472" s="177" t="s">
        <v>262</v>
      </c>
      <c r="BZ1472" s="177" t="s">
        <v>316</v>
      </c>
      <c r="CA1472" s="177">
        <v>70</v>
      </c>
      <c r="CB1472" s="177" t="s">
        <v>264</v>
      </c>
      <c r="CC1472" s="122">
        <v>1.44</v>
      </c>
      <c r="CD1472" s="178" t="s">
        <v>194</v>
      </c>
      <c r="CE1472" s="177" t="s">
        <v>282</v>
      </c>
      <c r="CF1472" s="177" t="s">
        <v>282</v>
      </c>
      <c r="CG1472" s="83" t="s">
        <v>9</v>
      </c>
      <c r="CH1472" s="57"/>
      <c r="CV1472" s="51"/>
      <c r="CW1472" s="51"/>
      <c r="CX1472" s="51"/>
      <c r="CY1472" s="51"/>
      <c r="CZ1472" s="51"/>
      <c r="DA1472" s="51"/>
      <c r="DB1472" s="51"/>
      <c r="DC1472" s="51"/>
      <c r="DD1472" s="51"/>
    </row>
    <row r="1473" spans="73:108" ht="15" x14ac:dyDescent="0.25">
      <c r="BU1473" s="91"/>
      <c r="BV1473" s="177">
        <v>2007</v>
      </c>
      <c r="BW1473" s="177">
        <v>4</v>
      </c>
      <c r="BX1473" s="177" t="s">
        <v>281</v>
      </c>
      <c r="BY1473" s="177" t="s">
        <v>262</v>
      </c>
      <c r="BZ1473" s="177" t="s">
        <v>267</v>
      </c>
      <c r="CA1473" s="177">
        <v>0</v>
      </c>
      <c r="CB1473" s="177" t="s">
        <v>264</v>
      </c>
      <c r="CC1473" s="122">
        <v>369.06</v>
      </c>
      <c r="CD1473" s="178" t="s">
        <v>192</v>
      </c>
      <c r="CE1473" s="177" t="s">
        <v>282</v>
      </c>
      <c r="CF1473" s="177" t="s">
        <v>282</v>
      </c>
      <c r="CG1473" s="83" t="s">
        <v>9</v>
      </c>
      <c r="CH1473" s="57"/>
      <c r="CV1473" s="51"/>
      <c r="CW1473" s="51"/>
      <c r="CX1473" s="51"/>
      <c r="CY1473" s="51"/>
      <c r="CZ1473" s="51"/>
      <c r="DA1473" s="51"/>
      <c r="DB1473" s="51"/>
      <c r="DC1473" s="51"/>
      <c r="DD1473" s="51"/>
    </row>
    <row r="1474" spans="73:108" ht="15" x14ac:dyDescent="0.25">
      <c r="BU1474" s="91"/>
      <c r="BV1474" s="177">
        <v>2007</v>
      </c>
      <c r="BW1474" s="177">
        <v>4</v>
      </c>
      <c r="BX1474" s="177" t="s">
        <v>281</v>
      </c>
      <c r="BY1474" s="177" t="s">
        <v>262</v>
      </c>
      <c r="BZ1474" s="177" t="s">
        <v>268</v>
      </c>
      <c r="CA1474" s="177">
        <v>0</v>
      </c>
      <c r="CB1474" s="177" t="s">
        <v>264</v>
      </c>
      <c r="CC1474" s="122">
        <v>343.33</v>
      </c>
      <c r="CD1474" s="178" t="s">
        <v>192</v>
      </c>
      <c r="CE1474" s="177" t="s">
        <v>282</v>
      </c>
      <c r="CF1474" s="177" t="s">
        <v>282</v>
      </c>
      <c r="CG1474" s="83" t="s">
        <v>9</v>
      </c>
      <c r="CH1474" s="57"/>
      <c r="CV1474" s="51"/>
      <c r="CW1474" s="51"/>
      <c r="CX1474" s="51"/>
      <c r="CY1474" s="51"/>
      <c r="CZ1474" s="51"/>
      <c r="DA1474" s="51"/>
      <c r="DB1474" s="51"/>
      <c r="DC1474" s="51"/>
      <c r="DD1474" s="51"/>
    </row>
    <row r="1475" spans="73:108" ht="15" x14ac:dyDescent="0.25">
      <c r="BU1475" s="91"/>
      <c r="BV1475" s="177">
        <v>2007</v>
      </c>
      <c r="BW1475" s="177">
        <v>4</v>
      </c>
      <c r="BX1475" s="177" t="s">
        <v>281</v>
      </c>
      <c r="BY1475" s="177" t="s">
        <v>262</v>
      </c>
      <c r="BZ1475" s="177" t="s">
        <v>267</v>
      </c>
      <c r="CA1475" s="177">
        <v>70</v>
      </c>
      <c r="CB1475" s="177" t="s">
        <v>264</v>
      </c>
      <c r="CC1475" s="122">
        <v>118.1</v>
      </c>
      <c r="CD1475" s="178" t="s">
        <v>194</v>
      </c>
      <c r="CE1475" s="177" t="s">
        <v>282</v>
      </c>
      <c r="CF1475" s="177" t="s">
        <v>282</v>
      </c>
      <c r="CG1475" s="83" t="s">
        <v>9</v>
      </c>
      <c r="CH1475" s="57"/>
      <c r="CV1475" s="51"/>
      <c r="CW1475" s="51"/>
      <c r="CX1475" s="51"/>
      <c r="CY1475" s="51"/>
      <c r="CZ1475" s="51"/>
      <c r="DA1475" s="51"/>
      <c r="DB1475" s="51"/>
      <c r="DC1475" s="51"/>
      <c r="DD1475" s="51"/>
    </row>
    <row r="1476" spans="73:108" ht="15" x14ac:dyDescent="0.25">
      <c r="BU1476" s="91"/>
      <c r="BV1476" s="177">
        <v>2007</v>
      </c>
      <c r="BW1476" s="177">
        <v>4</v>
      </c>
      <c r="BX1476" s="177" t="s">
        <v>281</v>
      </c>
      <c r="BY1476" s="177" t="s">
        <v>262</v>
      </c>
      <c r="BZ1476" s="177" t="s">
        <v>268</v>
      </c>
      <c r="CA1476" s="177">
        <v>70</v>
      </c>
      <c r="CB1476" s="177" t="s">
        <v>264</v>
      </c>
      <c r="CC1476" s="122">
        <v>109.87</v>
      </c>
      <c r="CD1476" s="178" t="s">
        <v>194</v>
      </c>
      <c r="CE1476" s="177" t="s">
        <v>282</v>
      </c>
      <c r="CF1476" s="177" t="s">
        <v>282</v>
      </c>
      <c r="CG1476" s="83" t="s">
        <v>9</v>
      </c>
      <c r="CH1476" s="57"/>
      <c r="CV1476" s="51"/>
      <c r="CW1476" s="51"/>
      <c r="CX1476" s="51"/>
      <c r="CY1476" s="51"/>
      <c r="CZ1476" s="51"/>
      <c r="DA1476" s="51"/>
      <c r="DB1476" s="51"/>
      <c r="DC1476" s="51"/>
      <c r="DD1476" s="51"/>
    </row>
    <row r="1477" spans="73:108" ht="15" x14ac:dyDescent="0.25">
      <c r="BU1477" s="91"/>
      <c r="BV1477" s="177">
        <v>2007</v>
      </c>
      <c r="BW1477" s="177">
        <v>5</v>
      </c>
      <c r="BX1477" s="177" t="s">
        <v>281</v>
      </c>
      <c r="BY1477" s="177" t="s">
        <v>262</v>
      </c>
      <c r="BZ1477" s="177" t="s">
        <v>267</v>
      </c>
      <c r="CA1477" s="177">
        <v>0</v>
      </c>
      <c r="CB1477" s="177" t="s">
        <v>264</v>
      </c>
      <c r="CC1477" s="122">
        <v>1047.98</v>
      </c>
      <c r="CD1477" s="178" t="s">
        <v>192</v>
      </c>
      <c r="CE1477" s="177" t="s">
        <v>282</v>
      </c>
      <c r="CF1477" s="177" t="s">
        <v>282</v>
      </c>
      <c r="CG1477" s="83" t="s">
        <v>9</v>
      </c>
      <c r="CH1477" s="57"/>
      <c r="CV1477" s="51"/>
      <c r="CW1477" s="51"/>
      <c r="CX1477" s="51"/>
      <c r="CY1477" s="51"/>
      <c r="CZ1477" s="51"/>
      <c r="DA1477" s="51"/>
      <c r="DB1477" s="51"/>
      <c r="DC1477" s="51"/>
      <c r="DD1477" s="51"/>
    </row>
    <row r="1478" spans="73:108" ht="15" x14ac:dyDescent="0.25">
      <c r="BU1478" s="91"/>
      <c r="BV1478" s="177">
        <v>2007</v>
      </c>
      <c r="BW1478" s="177">
        <v>5</v>
      </c>
      <c r="BX1478" s="177" t="s">
        <v>281</v>
      </c>
      <c r="BY1478" s="177" t="s">
        <v>262</v>
      </c>
      <c r="BZ1478" s="177" t="s">
        <v>268</v>
      </c>
      <c r="CA1478" s="177">
        <v>0</v>
      </c>
      <c r="CB1478" s="177" t="s">
        <v>264</v>
      </c>
      <c r="CC1478" s="122">
        <v>907.55</v>
      </c>
      <c r="CD1478" s="178" t="s">
        <v>192</v>
      </c>
      <c r="CE1478" s="177" t="s">
        <v>282</v>
      </c>
      <c r="CF1478" s="177" t="s">
        <v>282</v>
      </c>
      <c r="CG1478" s="83" t="s">
        <v>9</v>
      </c>
      <c r="CH1478" s="57"/>
      <c r="CV1478" s="51"/>
      <c r="CW1478" s="51"/>
      <c r="CX1478" s="51"/>
      <c r="CY1478" s="51"/>
      <c r="CZ1478" s="51"/>
      <c r="DA1478" s="51"/>
      <c r="DB1478" s="51"/>
      <c r="DC1478" s="51"/>
      <c r="DD1478" s="51"/>
    </row>
    <row r="1479" spans="73:108" ht="15" x14ac:dyDescent="0.25">
      <c r="BU1479" s="91"/>
      <c r="BV1479" s="177">
        <v>2007</v>
      </c>
      <c r="BW1479" s="177">
        <v>5</v>
      </c>
      <c r="BX1479" s="177" t="s">
        <v>281</v>
      </c>
      <c r="BY1479" s="177" t="s">
        <v>262</v>
      </c>
      <c r="BZ1479" s="177" t="s">
        <v>267</v>
      </c>
      <c r="CA1479" s="177">
        <v>70</v>
      </c>
      <c r="CB1479" s="177" t="s">
        <v>264</v>
      </c>
      <c r="CC1479" s="122">
        <v>335.35</v>
      </c>
      <c r="CD1479" s="178" t="s">
        <v>194</v>
      </c>
      <c r="CE1479" s="177" t="s">
        <v>282</v>
      </c>
      <c r="CF1479" s="177" t="s">
        <v>282</v>
      </c>
      <c r="CG1479" s="83" t="s">
        <v>9</v>
      </c>
      <c r="CH1479" s="57"/>
      <c r="CV1479" s="51"/>
      <c r="CW1479" s="51"/>
      <c r="CX1479" s="51"/>
      <c r="CY1479" s="51"/>
      <c r="CZ1479" s="51"/>
      <c r="DA1479" s="51"/>
      <c r="DB1479" s="51"/>
      <c r="DC1479" s="51"/>
      <c r="DD1479" s="51"/>
    </row>
    <row r="1480" spans="73:108" ht="15" x14ac:dyDescent="0.25">
      <c r="BU1480" s="91"/>
      <c r="BV1480" s="177">
        <v>2007</v>
      </c>
      <c r="BW1480" s="177">
        <v>5</v>
      </c>
      <c r="BX1480" s="177" t="s">
        <v>281</v>
      </c>
      <c r="BY1480" s="177" t="s">
        <v>262</v>
      </c>
      <c r="BZ1480" s="177" t="s">
        <v>268</v>
      </c>
      <c r="CA1480" s="177">
        <v>70</v>
      </c>
      <c r="CB1480" s="177" t="s">
        <v>264</v>
      </c>
      <c r="CC1480" s="122">
        <v>290.42</v>
      </c>
      <c r="CD1480" s="178" t="s">
        <v>194</v>
      </c>
      <c r="CE1480" s="177" t="s">
        <v>282</v>
      </c>
      <c r="CF1480" s="177" t="s">
        <v>282</v>
      </c>
      <c r="CG1480" s="83" t="s">
        <v>9</v>
      </c>
      <c r="CH1480" s="57"/>
      <c r="CV1480" s="51"/>
      <c r="CW1480" s="51"/>
      <c r="CX1480" s="51"/>
      <c r="CY1480" s="51"/>
      <c r="CZ1480" s="51"/>
      <c r="DA1480" s="51"/>
      <c r="DB1480" s="51"/>
      <c r="DC1480" s="51"/>
      <c r="DD1480" s="51"/>
    </row>
    <row r="1481" spans="73:108" ht="15" x14ac:dyDescent="0.25">
      <c r="BU1481" s="91"/>
      <c r="BV1481" s="177">
        <v>2007</v>
      </c>
      <c r="BW1481" s="177">
        <v>6</v>
      </c>
      <c r="BX1481" s="177" t="s">
        <v>281</v>
      </c>
      <c r="BY1481" s="177" t="s">
        <v>262</v>
      </c>
      <c r="BZ1481" s="177" t="s">
        <v>267</v>
      </c>
      <c r="CA1481" s="177">
        <v>0</v>
      </c>
      <c r="CB1481" s="177" t="s">
        <v>264</v>
      </c>
      <c r="CC1481" s="122">
        <v>2341.41</v>
      </c>
      <c r="CD1481" s="178" t="s">
        <v>192</v>
      </c>
      <c r="CE1481" s="177" t="s">
        <v>282</v>
      </c>
      <c r="CF1481" s="177" t="s">
        <v>282</v>
      </c>
      <c r="CG1481" s="83" t="s">
        <v>9</v>
      </c>
      <c r="CH1481" s="57"/>
      <c r="CV1481" s="51"/>
      <c r="CW1481" s="51"/>
      <c r="CX1481" s="51"/>
      <c r="CY1481" s="51"/>
      <c r="CZ1481" s="51"/>
      <c r="DA1481" s="51"/>
      <c r="DB1481" s="51"/>
      <c r="DC1481" s="51"/>
      <c r="DD1481" s="51"/>
    </row>
    <row r="1482" spans="73:108" ht="15" x14ac:dyDescent="0.25">
      <c r="BU1482" s="91"/>
      <c r="BV1482" s="177">
        <v>2007</v>
      </c>
      <c r="BW1482" s="177">
        <v>6</v>
      </c>
      <c r="BX1482" s="177" t="s">
        <v>281</v>
      </c>
      <c r="BY1482" s="177" t="s">
        <v>262</v>
      </c>
      <c r="BZ1482" s="177" t="s">
        <v>268</v>
      </c>
      <c r="CA1482" s="177">
        <v>0</v>
      </c>
      <c r="CB1482" s="177" t="s">
        <v>264</v>
      </c>
      <c r="CC1482" s="122">
        <v>812.16</v>
      </c>
      <c r="CD1482" s="178" t="s">
        <v>192</v>
      </c>
      <c r="CE1482" s="177" t="s">
        <v>282</v>
      </c>
      <c r="CF1482" s="177" t="s">
        <v>282</v>
      </c>
      <c r="CG1482" s="83" t="s">
        <v>9</v>
      </c>
      <c r="CH1482" s="57"/>
      <c r="CV1482" s="51"/>
      <c r="CW1482" s="51"/>
      <c r="CX1482" s="51"/>
      <c r="CY1482" s="51"/>
      <c r="CZ1482" s="51"/>
      <c r="DA1482" s="51"/>
      <c r="DB1482" s="51"/>
      <c r="DC1482" s="51"/>
      <c r="DD1482" s="51"/>
    </row>
    <row r="1483" spans="73:108" ht="15" x14ac:dyDescent="0.25">
      <c r="BU1483" s="91"/>
      <c r="BV1483" s="177">
        <v>2007</v>
      </c>
      <c r="BW1483" s="177">
        <v>6</v>
      </c>
      <c r="BX1483" s="177" t="s">
        <v>281</v>
      </c>
      <c r="BY1483" s="177" t="s">
        <v>262</v>
      </c>
      <c r="BZ1483" s="177" t="s">
        <v>267</v>
      </c>
      <c r="CA1483" s="177">
        <v>70</v>
      </c>
      <c r="CB1483" s="177" t="s">
        <v>264</v>
      </c>
      <c r="CC1483" s="122">
        <v>749.25</v>
      </c>
      <c r="CD1483" s="178" t="s">
        <v>194</v>
      </c>
      <c r="CE1483" s="177" t="s">
        <v>282</v>
      </c>
      <c r="CF1483" s="177" t="s">
        <v>282</v>
      </c>
      <c r="CG1483" s="83" t="s">
        <v>9</v>
      </c>
      <c r="CH1483" s="57"/>
      <c r="CV1483" s="51"/>
      <c r="CW1483" s="51"/>
      <c r="CX1483" s="51"/>
      <c r="CY1483" s="51"/>
      <c r="CZ1483" s="51"/>
      <c r="DA1483" s="51"/>
      <c r="DB1483" s="51"/>
      <c r="DC1483" s="51"/>
      <c r="DD1483" s="51"/>
    </row>
    <row r="1484" spans="73:108" ht="15" x14ac:dyDescent="0.25">
      <c r="BU1484" s="91"/>
      <c r="BV1484" s="177">
        <v>2007</v>
      </c>
      <c r="BW1484" s="177">
        <v>6</v>
      </c>
      <c r="BX1484" s="177" t="s">
        <v>281</v>
      </c>
      <c r="BY1484" s="177" t="s">
        <v>262</v>
      </c>
      <c r="BZ1484" s="177" t="s">
        <v>268</v>
      </c>
      <c r="CA1484" s="177">
        <v>70</v>
      </c>
      <c r="CB1484" s="177" t="s">
        <v>264</v>
      </c>
      <c r="CC1484" s="122">
        <v>259.89</v>
      </c>
      <c r="CD1484" s="178" t="s">
        <v>194</v>
      </c>
      <c r="CE1484" s="177" t="s">
        <v>282</v>
      </c>
      <c r="CF1484" s="177" t="s">
        <v>282</v>
      </c>
      <c r="CG1484" s="83" t="s">
        <v>9</v>
      </c>
      <c r="CH1484" s="57"/>
      <c r="CV1484" s="51"/>
      <c r="CW1484" s="51"/>
      <c r="CX1484" s="51"/>
      <c r="CY1484" s="51"/>
      <c r="CZ1484" s="51"/>
      <c r="DA1484" s="51"/>
      <c r="DB1484" s="51"/>
      <c r="DC1484" s="51"/>
      <c r="DD1484" s="51"/>
    </row>
    <row r="1485" spans="73:108" ht="15" x14ac:dyDescent="0.25">
      <c r="BU1485" s="91"/>
      <c r="BV1485" s="177">
        <v>2007</v>
      </c>
      <c r="BW1485" s="177">
        <v>7</v>
      </c>
      <c r="BX1485" s="177" t="s">
        <v>281</v>
      </c>
      <c r="BY1485" s="177" t="s">
        <v>262</v>
      </c>
      <c r="BZ1485" s="177" t="s">
        <v>263</v>
      </c>
      <c r="CA1485" s="177">
        <v>0</v>
      </c>
      <c r="CB1485" s="177" t="s">
        <v>264</v>
      </c>
      <c r="CC1485" s="122">
        <v>128.12</v>
      </c>
      <c r="CD1485" s="178" t="s">
        <v>192</v>
      </c>
      <c r="CE1485" s="177" t="s">
        <v>282</v>
      </c>
      <c r="CF1485" s="177" t="s">
        <v>282</v>
      </c>
      <c r="CG1485" s="83" t="s">
        <v>9</v>
      </c>
      <c r="CH1485" s="57"/>
      <c r="CV1485" s="51"/>
      <c r="CW1485" s="51"/>
      <c r="CX1485" s="51"/>
      <c r="CY1485" s="51"/>
      <c r="CZ1485" s="51"/>
      <c r="DA1485" s="51"/>
      <c r="DB1485" s="51"/>
      <c r="DC1485" s="51"/>
      <c r="DD1485" s="51"/>
    </row>
    <row r="1486" spans="73:108" ht="15" x14ac:dyDescent="0.25">
      <c r="BU1486" s="91"/>
      <c r="BV1486" s="177">
        <v>2007</v>
      </c>
      <c r="BW1486" s="177">
        <v>7</v>
      </c>
      <c r="BX1486" s="177" t="s">
        <v>281</v>
      </c>
      <c r="BY1486" s="177" t="s">
        <v>262</v>
      </c>
      <c r="BZ1486" s="177" t="s">
        <v>266</v>
      </c>
      <c r="CA1486" s="177">
        <v>0</v>
      </c>
      <c r="CB1486" s="177" t="s">
        <v>264</v>
      </c>
      <c r="CC1486" s="122">
        <v>176.16</v>
      </c>
      <c r="CD1486" s="178" t="s">
        <v>192</v>
      </c>
      <c r="CE1486" s="177" t="s">
        <v>282</v>
      </c>
      <c r="CF1486" s="177" t="s">
        <v>282</v>
      </c>
      <c r="CG1486" s="83" t="s">
        <v>9</v>
      </c>
      <c r="CH1486" s="57"/>
      <c r="CV1486" s="51"/>
      <c r="CW1486" s="51"/>
      <c r="CX1486" s="51"/>
      <c r="CY1486" s="51"/>
      <c r="CZ1486" s="51"/>
      <c r="DA1486" s="51"/>
      <c r="DB1486" s="51"/>
      <c r="DC1486" s="51"/>
      <c r="DD1486" s="51"/>
    </row>
    <row r="1487" spans="73:108" ht="15" x14ac:dyDescent="0.25">
      <c r="BU1487" s="91"/>
      <c r="BV1487" s="177">
        <v>2007</v>
      </c>
      <c r="BW1487" s="177">
        <v>7</v>
      </c>
      <c r="BX1487" s="177" t="s">
        <v>281</v>
      </c>
      <c r="BY1487" s="177" t="s">
        <v>262</v>
      </c>
      <c r="BZ1487" s="177" t="s">
        <v>267</v>
      </c>
      <c r="CA1487" s="177">
        <v>0</v>
      </c>
      <c r="CB1487" s="177" t="s">
        <v>264</v>
      </c>
      <c r="CC1487" s="122">
        <v>2288.1799999999998</v>
      </c>
      <c r="CD1487" s="178" t="s">
        <v>192</v>
      </c>
      <c r="CE1487" s="177" t="s">
        <v>282</v>
      </c>
      <c r="CF1487" s="177" t="s">
        <v>282</v>
      </c>
      <c r="CG1487" s="83" t="s">
        <v>9</v>
      </c>
      <c r="CH1487" s="57"/>
      <c r="CV1487" s="51"/>
      <c r="CW1487" s="51"/>
      <c r="CX1487" s="51"/>
      <c r="CY1487" s="51"/>
      <c r="CZ1487" s="51"/>
      <c r="DA1487" s="51"/>
      <c r="DB1487" s="51"/>
      <c r="DC1487" s="51"/>
      <c r="DD1487" s="51"/>
    </row>
    <row r="1488" spans="73:108" ht="15" x14ac:dyDescent="0.25">
      <c r="BU1488" s="91"/>
      <c r="BV1488" s="177">
        <v>2007</v>
      </c>
      <c r="BW1488" s="177">
        <v>7</v>
      </c>
      <c r="BX1488" s="177" t="s">
        <v>281</v>
      </c>
      <c r="BY1488" s="177" t="s">
        <v>262</v>
      </c>
      <c r="BZ1488" s="177" t="s">
        <v>268</v>
      </c>
      <c r="CA1488" s="177">
        <v>0</v>
      </c>
      <c r="CB1488" s="177" t="s">
        <v>264</v>
      </c>
      <c r="CC1488" s="122">
        <v>1939.87</v>
      </c>
      <c r="CD1488" s="178" t="s">
        <v>192</v>
      </c>
      <c r="CE1488" s="177" t="s">
        <v>282</v>
      </c>
      <c r="CF1488" s="177" t="s">
        <v>282</v>
      </c>
      <c r="CG1488" s="83" t="s">
        <v>9</v>
      </c>
      <c r="CH1488" s="57"/>
      <c r="CV1488" s="51"/>
      <c r="CW1488" s="51"/>
      <c r="CX1488" s="51"/>
      <c r="CY1488" s="51"/>
      <c r="CZ1488" s="51"/>
      <c r="DA1488" s="51"/>
      <c r="DB1488" s="51"/>
      <c r="DC1488" s="51"/>
      <c r="DD1488" s="51"/>
    </row>
    <row r="1489" spans="73:108" ht="15" x14ac:dyDescent="0.25">
      <c r="BU1489" s="91"/>
      <c r="BV1489" s="177">
        <v>2007</v>
      </c>
      <c r="BW1489" s="177">
        <v>7</v>
      </c>
      <c r="BX1489" s="177" t="s">
        <v>281</v>
      </c>
      <c r="BY1489" s="177" t="s">
        <v>262</v>
      </c>
      <c r="BZ1489" s="177" t="s">
        <v>263</v>
      </c>
      <c r="CA1489" s="177">
        <v>70</v>
      </c>
      <c r="CB1489" s="177" t="s">
        <v>264</v>
      </c>
      <c r="CC1489" s="122">
        <v>41</v>
      </c>
      <c r="CD1489" s="178" t="s">
        <v>194</v>
      </c>
      <c r="CE1489" s="177" t="s">
        <v>282</v>
      </c>
      <c r="CF1489" s="177" t="s">
        <v>282</v>
      </c>
      <c r="CG1489" s="83" t="s">
        <v>9</v>
      </c>
      <c r="CH1489" s="57"/>
      <c r="CV1489" s="51"/>
      <c r="CW1489" s="51"/>
      <c r="CX1489" s="51"/>
      <c r="CY1489" s="51"/>
      <c r="CZ1489" s="51"/>
      <c r="DA1489" s="51"/>
      <c r="DB1489" s="51"/>
      <c r="DC1489" s="51"/>
      <c r="DD1489" s="51"/>
    </row>
    <row r="1490" spans="73:108" ht="15" x14ac:dyDescent="0.25">
      <c r="BU1490" s="91"/>
      <c r="BV1490" s="177">
        <v>2007</v>
      </c>
      <c r="BW1490" s="177">
        <v>7</v>
      </c>
      <c r="BX1490" s="177" t="s">
        <v>281</v>
      </c>
      <c r="BY1490" s="177" t="s">
        <v>262</v>
      </c>
      <c r="BZ1490" s="177" t="s">
        <v>266</v>
      </c>
      <c r="CA1490" s="177">
        <v>70</v>
      </c>
      <c r="CB1490" s="177" t="s">
        <v>264</v>
      </c>
      <c r="CC1490" s="122">
        <v>56.37</v>
      </c>
      <c r="CD1490" s="178" t="s">
        <v>194</v>
      </c>
      <c r="CE1490" s="177" t="s">
        <v>282</v>
      </c>
      <c r="CF1490" s="177" t="s">
        <v>282</v>
      </c>
      <c r="CG1490" s="83" t="s">
        <v>9</v>
      </c>
      <c r="CH1490" s="57"/>
      <c r="CV1490" s="51"/>
      <c r="CW1490" s="51"/>
      <c r="CX1490" s="51"/>
      <c r="CY1490" s="51"/>
      <c r="CZ1490" s="51"/>
      <c r="DA1490" s="51"/>
      <c r="DB1490" s="51"/>
      <c r="DC1490" s="51"/>
      <c r="DD1490" s="51"/>
    </row>
    <row r="1491" spans="73:108" ht="15" x14ac:dyDescent="0.25">
      <c r="BU1491" s="91"/>
      <c r="BV1491" s="177">
        <v>2007</v>
      </c>
      <c r="BW1491" s="177">
        <v>7</v>
      </c>
      <c r="BX1491" s="177" t="s">
        <v>281</v>
      </c>
      <c r="BY1491" s="177" t="s">
        <v>262</v>
      </c>
      <c r="BZ1491" s="177" t="s">
        <v>267</v>
      </c>
      <c r="CA1491" s="177">
        <v>70</v>
      </c>
      <c r="CB1491" s="177" t="s">
        <v>264</v>
      </c>
      <c r="CC1491" s="122">
        <v>732.22</v>
      </c>
      <c r="CD1491" s="178" t="s">
        <v>194</v>
      </c>
      <c r="CE1491" s="177" t="s">
        <v>282</v>
      </c>
      <c r="CF1491" s="177" t="s">
        <v>282</v>
      </c>
      <c r="CG1491" s="83" t="s">
        <v>9</v>
      </c>
      <c r="CH1491" s="57"/>
      <c r="CV1491" s="51"/>
      <c r="CW1491" s="51"/>
      <c r="CX1491" s="51"/>
      <c r="CY1491" s="51"/>
      <c r="CZ1491" s="51"/>
      <c r="DA1491" s="51"/>
      <c r="DB1491" s="51"/>
      <c r="DC1491" s="51"/>
      <c r="DD1491" s="51"/>
    </row>
    <row r="1492" spans="73:108" ht="15" x14ac:dyDescent="0.25">
      <c r="BU1492" s="91"/>
      <c r="BV1492" s="177">
        <v>2007</v>
      </c>
      <c r="BW1492" s="177">
        <v>7</v>
      </c>
      <c r="BX1492" s="177" t="s">
        <v>281</v>
      </c>
      <c r="BY1492" s="177" t="s">
        <v>262</v>
      </c>
      <c r="BZ1492" s="177" t="s">
        <v>268</v>
      </c>
      <c r="CA1492" s="177">
        <v>70</v>
      </c>
      <c r="CB1492" s="177" t="s">
        <v>264</v>
      </c>
      <c r="CC1492" s="122">
        <v>620.76</v>
      </c>
      <c r="CD1492" s="178" t="s">
        <v>194</v>
      </c>
      <c r="CE1492" s="177" t="s">
        <v>282</v>
      </c>
      <c r="CF1492" s="177" t="s">
        <v>282</v>
      </c>
      <c r="CG1492" s="83" t="s">
        <v>9</v>
      </c>
      <c r="CH1492" s="57"/>
      <c r="CV1492" s="51"/>
      <c r="CW1492" s="51"/>
      <c r="CX1492" s="51"/>
      <c r="CY1492" s="51"/>
      <c r="CZ1492" s="51"/>
      <c r="DA1492" s="51"/>
      <c r="DB1492" s="51"/>
      <c r="DC1492" s="51"/>
      <c r="DD1492" s="51"/>
    </row>
    <row r="1493" spans="73:108" ht="15" x14ac:dyDescent="0.25">
      <c r="BU1493" s="91"/>
      <c r="BV1493" s="177">
        <v>2007</v>
      </c>
      <c r="BW1493" s="177">
        <v>9</v>
      </c>
      <c r="BX1493" s="177" t="s">
        <v>281</v>
      </c>
      <c r="BY1493" s="177" t="s">
        <v>262</v>
      </c>
      <c r="BZ1493" s="177" t="s">
        <v>263</v>
      </c>
      <c r="CA1493" s="177">
        <v>0</v>
      </c>
      <c r="CB1493" s="177" t="s">
        <v>264</v>
      </c>
      <c r="CC1493" s="122">
        <v>53.72</v>
      </c>
      <c r="CD1493" s="178" t="s">
        <v>192</v>
      </c>
      <c r="CE1493" s="177" t="s">
        <v>282</v>
      </c>
      <c r="CF1493" s="177" t="s">
        <v>282</v>
      </c>
      <c r="CG1493" s="83" t="s">
        <v>9</v>
      </c>
      <c r="CH1493" s="57"/>
      <c r="CV1493" s="51"/>
      <c r="CW1493" s="51"/>
      <c r="CX1493" s="51"/>
      <c r="CY1493" s="51"/>
      <c r="CZ1493" s="51"/>
      <c r="DA1493" s="51"/>
      <c r="DB1493" s="51"/>
      <c r="DC1493" s="51"/>
      <c r="DD1493" s="51"/>
    </row>
    <row r="1494" spans="73:108" ht="15" x14ac:dyDescent="0.25">
      <c r="BU1494" s="91"/>
      <c r="BV1494" s="177">
        <v>2007</v>
      </c>
      <c r="BW1494" s="177">
        <v>9</v>
      </c>
      <c r="BX1494" s="177" t="s">
        <v>281</v>
      </c>
      <c r="BY1494" s="177" t="s">
        <v>262</v>
      </c>
      <c r="BZ1494" s="177" t="s">
        <v>266</v>
      </c>
      <c r="CA1494" s="177">
        <v>0</v>
      </c>
      <c r="CB1494" s="177" t="s">
        <v>264</v>
      </c>
      <c r="CC1494" s="122">
        <v>116.49</v>
      </c>
      <c r="CD1494" s="178" t="s">
        <v>192</v>
      </c>
      <c r="CE1494" s="177" t="s">
        <v>282</v>
      </c>
      <c r="CF1494" s="177" t="s">
        <v>282</v>
      </c>
      <c r="CG1494" s="83" t="s">
        <v>9</v>
      </c>
      <c r="CH1494" s="57"/>
      <c r="CV1494" s="51"/>
      <c r="CW1494" s="51"/>
      <c r="CX1494" s="51"/>
      <c r="CY1494" s="51"/>
      <c r="CZ1494" s="51"/>
      <c r="DA1494" s="51"/>
      <c r="DB1494" s="51"/>
      <c r="DC1494" s="51"/>
      <c r="DD1494" s="51"/>
    </row>
    <row r="1495" spans="73:108" ht="15" x14ac:dyDescent="0.25">
      <c r="BU1495" s="91"/>
      <c r="BV1495" s="177">
        <v>2007</v>
      </c>
      <c r="BW1495" s="177">
        <v>9</v>
      </c>
      <c r="BX1495" s="177" t="s">
        <v>281</v>
      </c>
      <c r="BY1495" s="177" t="s">
        <v>262</v>
      </c>
      <c r="BZ1495" s="177" t="s">
        <v>267</v>
      </c>
      <c r="CA1495" s="177">
        <v>0</v>
      </c>
      <c r="CB1495" s="177" t="s">
        <v>264</v>
      </c>
      <c r="CC1495" s="122">
        <v>269.05</v>
      </c>
      <c r="CD1495" s="178" t="s">
        <v>192</v>
      </c>
      <c r="CE1495" s="177" t="s">
        <v>282</v>
      </c>
      <c r="CF1495" s="177" t="s">
        <v>282</v>
      </c>
      <c r="CG1495" s="83" t="s">
        <v>9</v>
      </c>
      <c r="CH1495" s="57"/>
      <c r="CV1495" s="51"/>
      <c r="CW1495" s="51"/>
      <c r="CX1495" s="51"/>
      <c r="CY1495" s="51"/>
      <c r="CZ1495" s="51"/>
      <c r="DA1495" s="51"/>
      <c r="DB1495" s="51"/>
      <c r="DC1495" s="51"/>
      <c r="DD1495" s="51"/>
    </row>
    <row r="1496" spans="73:108" ht="15" x14ac:dyDescent="0.25">
      <c r="BU1496" s="91"/>
      <c r="BV1496" s="177">
        <v>2007</v>
      </c>
      <c r="BW1496" s="177">
        <v>9</v>
      </c>
      <c r="BX1496" s="177" t="s">
        <v>281</v>
      </c>
      <c r="BY1496" s="177" t="s">
        <v>262</v>
      </c>
      <c r="BZ1496" s="177" t="s">
        <v>268</v>
      </c>
      <c r="CA1496" s="177">
        <v>0</v>
      </c>
      <c r="CB1496" s="177" t="s">
        <v>264</v>
      </c>
      <c r="CC1496" s="122">
        <v>197.05</v>
      </c>
      <c r="CD1496" s="178" t="s">
        <v>192</v>
      </c>
      <c r="CE1496" s="177" t="s">
        <v>282</v>
      </c>
      <c r="CF1496" s="177" t="s">
        <v>282</v>
      </c>
      <c r="CG1496" s="83" t="s">
        <v>9</v>
      </c>
      <c r="CH1496" s="57"/>
      <c r="CV1496" s="51"/>
      <c r="CW1496" s="51"/>
      <c r="CX1496" s="51"/>
      <c r="CY1496" s="51"/>
      <c r="CZ1496" s="51"/>
      <c r="DA1496" s="51"/>
      <c r="DB1496" s="51"/>
      <c r="DC1496" s="51"/>
      <c r="DD1496" s="51"/>
    </row>
    <row r="1497" spans="73:108" ht="15" x14ac:dyDescent="0.25">
      <c r="BU1497" s="91"/>
      <c r="BV1497" s="177">
        <v>2007</v>
      </c>
      <c r="BW1497" s="177">
        <v>9</v>
      </c>
      <c r="BX1497" s="177" t="s">
        <v>281</v>
      </c>
      <c r="BY1497" s="177" t="s">
        <v>262</v>
      </c>
      <c r="BZ1497" s="177" t="s">
        <v>316</v>
      </c>
      <c r="CA1497" s="177">
        <v>0</v>
      </c>
      <c r="CB1497" s="177" t="s">
        <v>264</v>
      </c>
      <c r="CC1497" s="122">
        <v>5.87</v>
      </c>
      <c r="CD1497" s="178" t="s">
        <v>192</v>
      </c>
      <c r="CE1497" s="177" t="s">
        <v>282</v>
      </c>
      <c r="CF1497" s="177" t="s">
        <v>282</v>
      </c>
      <c r="CG1497" s="83" t="s">
        <v>9</v>
      </c>
      <c r="CH1497" s="57"/>
      <c r="CV1497" s="51"/>
      <c r="CW1497" s="51"/>
      <c r="CX1497" s="51"/>
      <c r="CY1497" s="51"/>
      <c r="CZ1497" s="51"/>
      <c r="DA1497" s="51"/>
      <c r="DB1497" s="51"/>
      <c r="DC1497" s="51"/>
      <c r="DD1497" s="51"/>
    </row>
    <row r="1498" spans="73:108" ht="15" x14ac:dyDescent="0.25">
      <c r="BU1498" s="91"/>
      <c r="BV1498" s="177">
        <v>2007</v>
      </c>
      <c r="BW1498" s="177">
        <v>9</v>
      </c>
      <c r="BX1498" s="177" t="s">
        <v>281</v>
      </c>
      <c r="BY1498" s="177" t="s">
        <v>262</v>
      </c>
      <c r="BZ1498" s="177" t="s">
        <v>263</v>
      </c>
      <c r="CA1498" s="177">
        <v>70</v>
      </c>
      <c r="CB1498" s="177" t="s">
        <v>264</v>
      </c>
      <c r="CC1498" s="122">
        <v>17.190000000000001</v>
      </c>
      <c r="CD1498" s="178" t="s">
        <v>194</v>
      </c>
      <c r="CE1498" s="177" t="s">
        <v>282</v>
      </c>
      <c r="CF1498" s="177" t="s">
        <v>282</v>
      </c>
      <c r="CG1498" s="83" t="s">
        <v>9</v>
      </c>
      <c r="CH1498" s="57"/>
      <c r="CV1498" s="51"/>
      <c r="CW1498" s="51"/>
      <c r="CX1498" s="51"/>
      <c r="CY1498" s="51"/>
      <c r="CZ1498" s="51"/>
      <c r="DA1498" s="51"/>
      <c r="DB1498" s="51"/>
      <c r="DC1498" s="51"/>
      <c r="DD1498" s="51"/>
    </row>
    <row r="1499" spans="73:108" ht="15" x14ac:dyDescent="0.25">
      <c r="BU1499" s="91"/>
      <c r="BV1499" s="177">
        <v>2007</v>
      </c>
      <c r="BW1499" s="177">
        <v>9</v>
      </c>
      <c r="BX1499" s="177" t="s">
        <v>281</v>
      </c>
      <c r="BY1499" s="177" t="s">
        <v>262</v>
      </c>
      <c r="BZ1499" s="177" t="s">
        <v>266</v>
      </c>
      <c r="CA1499" s="177">
        <v>70</v>
      </c>
      <c r="CB1499" s="177" t="s">
        <v>264</v>
      </c>
      <c r="CC1499" s="122">
        <v>37.28</v>
      </c>
      <c r="CD1499" s="178" t="s">
        <v>194</v>
      </c>
      <c r="CE1499" s="177" t="s">
        <v>282</v>
      </c>
      <c r="CF1499" s="177" t="s">
        <v>282</v>
      </c>
      <c r="CG1499" s="83" t="s">
        <v>9</v>
      </c>
      <c r="CH1499" s="57"/>
      <c r="CV1499" s="51"/>
      <c r="CW1499" s="51"/>
      <c r="CX1499" s="51"/>
      <c r="CY1499" s="51"/>
      <c r="CZ1499" s="51"/>
      <c r="DA1499" s="51"/>
      <c r="DB1499" s="51"/>
      <c r="DC1499" s="51"/>
      <c r="DD1499" s="51"/>
    </row>
    <row r="1500" spans="73:108" ht="15" x14ac:dyDescent="0.25">
      <c r="BU1500" s="91"/>
      <c r="BV1500" s="177">
        <v>2007</v>
      </c>
      <c r="BW1500" s="177">
        <v>9</v>
      </c>
      <c r="BX1500" s="177" t="s">
        <v>281</v>
      </c>
      <c r="BY1500" s="177" t="s">
        <v>262</v>
      </c>
      <c r="BZ1500" s="177" t="s">
        <v>267</v>
      </c>
      <c r="CA1500" s="177">
        <v>70</v>
      </c>
      <c r="CB1500" s="177" t="s">
        <v>264</v>
      </c>
      <c r="CC1500" s="122">
        <v>86.1</v>
      </c>
      <c r="CD1500" s="178" t="s">
        <v>194</v>
      </c>
      <c r="CE1500" s="177" t="s">
        <v>282</v>
      </c>
      <c r="CF1500" s="177" t="s">
        <v>282</v>
      </c>
      <c r="CG1500" s="83" t="s">
        <v>9</v>
      </c>
      <c r="CH1500" s="57"/>
      <c r="CV1500" s="51"/>
      <c r="CW1500" s="51"/>
      <c r="CX1500" s="51"/>
      <c r="CY1500" s="51"/>
      <c r="CZ1500" s="51"/>
      <c r="DA1500" s="51"/>
      <c r="DB1500" s="51"/>
      <c r="DC1500" s="51"/>
      <c r="DD1500" s="51"/>
    </row>
    <row r="1501" spans="73:108" ht="15" x14ac:dyDescent="0.25">
      <c r="BU1501" s="91"/>
      <c r="BV1501" s="177">
        <v>2007</v>
      </c>
      <c r="BW1501" s="177">
        <v>9</v>
      </c>
      <c r="BX1501" s="177" t="s">
        <v>281</v>
      </c>
      <c r="BY1501" s="177" t="s">
        <v>262</v>
      </c>
      <c r="BZ1501" s="177" t="s">
        <v>268</v>
      </c>
      <c r="CA1501" s="177">
        <v>70</v>
      </c>
      <c r="CB1501" s="177" t="s">
        <v>264</v>
      </c>
      <c r="CC1501" s="122">
        <v>63.06</v>
      </c>
      <c r="CD1501" s="178" t="s">
        <v>194</v>
      </c>
      <c r="CE1501" s="177" t="s">
        <v>282</v>
      </c>
      <c r="CF1501" s="177" t="s">
        <v>282</v>
      </c>
      <c r="CG1501" s="83" t="s">
        <v>9</v>
      </c>
      <c r="CH1501" s="57"/>
      <c r="CV1501" s="51"/>
      <c r="CW1501" s="51"/>
      <c r="CX1501" s="51"/>
      <c r="CY1501" s="51"/>
      <c r="CZ1501" s="51"/>
      <c r="DA1501" s="51"/>
      <c r="DB1501" s="51"/>
      <c r="DC1501" s="51"/>
      <c r="DD1501" s="51"/>
    </row>
    <row r="1502" spans="73:108" ht="15" x14ac:dyDescent="0.25">
      <c r="BU1502" s="91"/>
      <c r="BV1502" s="177">
        <v>2007</v>
      </c>
      <c r="BW1502" s="177">
        <v>9</v>
      </c>
      <c r="BX1502" s="177" t="s">
        <v>281</v>
      </c>
      <c r="BY1502" s="177" t="s">
        <v>262</v>
      </c>
      <c r="BZ1502" s="177" t="s">
        <v>316</v>
      </c>
      <c r="CA1502" s="177">
        <v>70</v>
      </c>
      <c r="CB1502" s="177" t="s">
        <v>264</v>
      </c>
      <c r="CC1502" s="122">
        <v>1.88</v>
      </c>
      <c r="CD1502" s="178" t="s">
        <v>194</v>
      </c>
      <c r="CE1502" s="177" t="s">
        <v>282</v>
      </c>
      <c r="CF1502" s="177" t="s">
        <v>282</v>
      </c>
      <c r="CG1502" s="83" t="s">
        <v>9</v>
      </c>
      <c r="CH1502" s="57"/>
      <c r="CV1502" s="51"/>
      <c r="CW1502" s="51"/>
      <c r="CX1502" s="51"/>
      <c r="CY1502" s="51"/>
      <c r="CZ1502" s="51"/>
      <c r="DA1502" s="51"/>
      <c r="DB1502" s="51"/>
      <c r="DC1502" s="51"/>
      <c r="DD1502" s="51"/>
    </row>
    <row r="1503" spans="73:108" ht="15" x14ac:dyDescent="0.25">
      <c r="BU1503" s="91"/>
      <c r="BV1503" s="177">
        <v>2007</v>
      </c>
      <c r="BW1503" s="177">
        <v>10</v>
      </c>
      <c r="BX1503" s="177" t="s">
        <v>281</v>
      </c>
      <c r="BY1503" s="177" t="s">
        <v>262</v>
      </c>
      <c r="BZ1503" s="177" t="s">
        <v>263</v>
      </c>
      <c r="CA1503" s="177">
        <v>0</v>
      </c>
      <c r="CB1503" s="177" t="s">
        <v>264</v>
      </c>
      <c r="CC1503" s="122">
        <v>78.98</v>
      </c>
      <c r="CD1503" s="178" t="s">
        <v>192</v>
      </c>
      <c r="CE1503" s="177" t="s">
        <v>282</v>
      </c>
      <c r="CF1503" s="177" t="s">
        <v>282</v>
      </c>
      <c r="CG1503" s="83" t="s">
        <v>9</v>
      </c>
      <c r="CH1503" s="57"/>
      <c r="CV1503" s="51"/>
      <c r="CW1503" s="51"/>
      <c r="CX1503" s="51"/>
      <c r="CY1503" s="51"/>
      <c r="CZ1503" s="51"/>
      <c r="DA1503" s="51"/>
      <c r="DB1503" s="51"/>
      <c r="DC1503" s="51"/>
      <c r="DD1503" s="51"/>
    </row>
    <row r="1504" spans="73:108" ht="15" x14ac:dyDescent="0.25">
      <c r="BU1504" s="91"/>
      <c r="BV1504" s="177">
        <v>2007</v>
      </c>
      <c r="BW1504" s="177">
        <v>10</v>
      </c>
      <c r="BX1504" s="177" t="s">
        <v>281</v>
      </c>
      <c r="BY1504" s="177" t="s">
        <v>262</v>
      </c>
      <c r="BZ1504" s="177" t="s">
        <v>266</v>
      </c>
      <c r="CA1504" s="177">
        <v>0</v>
      </c>
      <c r="CB1504" s="177" t="s">
        <v>264</v>
      </c>
      <c r="CC1504" s="122">
        <v>65.16</v>
      </c>
      <c r="CD1504" s="178" t="s">
        <v>192</v>
      </c>
      <c r="CE1504" s="177" t="s">
        <v>282</v>
      </c>
      <c r="CF1504" s="177" t="s">
        <v>282</v>
      </c>
      <c r="CG1504" s="83" t="s">
        <v>9</v>
      </c>
      <c r="CH1504" s="57"/>
      <c r="CV1504" s="51"/>
      <c r="CW1504" s="51"/>
      <c r="CX1504" s="51"/>
      <c r="CY1504" s="51"/>
      <c r="CZ1504" s="51"/>
      <c r="DA1504" s="51"/>
      <c r="DB1504" s="51"/>
      <c r="DC1504" s="51"/>
      <c r="DD1504" s="51"/>
    </row>
    <row r="1505" spans="73:108" ht="15" x14ac:dyDescent="0.25">
      <c r="BU1505" s="91"/>
      <c r="BV1505" s="177">
        <v>2007</v>
      </c>
      <c r="BW1505" s="177">
        <v>10</v>
      </c>
      <c r="BX1505" s="177" t="s">
        <v>281</v>
      </c>
      <c r="BY1505" s="177" t="s">
        <v>262</v>
      </c>
      <c r="BZ1505" s="177" t="s">
        <v>267</v>
      </c>
      <c r="CA1505" s="177">
        <v>0</v>
      </c>
      <c r="CB1505" s="177" t="s">
        <v>264</v>
      </c>
      <c r="CC1505" s="122">
        <v>741.26</v>
      </c>
      <c r="CD1505" s="178" t="s">
        <v>192</v>
      </c>
      <c r="CE1505" s="177" t="s">
        <v>282</v>
      </c>
      <c r="CF1505" s="177" t="s">
        <v>282</v>
      </c>
      <c r="CG1505" s="83" t="s">
        <v>9</v>
      </c>
      <c r="CH1505" s="57"/>
      <c r="CV1505" s="51"/>
      <c r="CW1505" s="51"/>
      <c r="CX1505" s="51"/>
      <c r="CY1505" s="51"/>
      <c r="CZ1505" s="51"/>
      <c r="DA1505" s="51"/>
      <c r="DB1505" s="51"/>
      <c r="DC1505" s="51"/>
      <c r="DD1505" s="51"/>
    </row>
    <row r="1506" spans="73:108" ht="15" x14ac:dyDescent="0.25">
      <c r="BU1506" s="91"/>
      <c r="BV1506" s="177">
        <v>2007</v>
      </c>
      <c r="BW1506" s="177">
        <v>10</v>
      </c>
      <c r="BX1506" s="177" t="s">
        <v>281</v>
      </c>
      <c r="BY1506" s="177" t="s">
        <v>262</v>
      </c>
      <c r="BZ1506" s="177" t="s">
        <v>268</v>
      </c>
      <c r="CA1506" s="177">
        <v>0</v>
      </c>
      <c r="CB1506" s="177" t="s">
        <v>264</v>
      </c>
      <c r="CC1506" s="122">
        <v>563.69000000000005</v>
      </c>
      <c r="CD1506" s="178" t="s">
        <v>192</v>
      </c>
      <c r="CE1506" s="177" t="s">
        <v>282</v>
      </c>
      <c r="CF1506" s="177" t="s">
        <v>282</v>
      </c>
      <c r="CG1506" s="83" t="s">
        <v>9</v>
      </c>
      <c r="CH1506" s="57"/>
      <c r="CV1506" s="51"/>
      <c r="CW1506" s="51"/>
      <c r="CX1506" s="51"/>
      <c r="CY1506" s="51"/>
      <c r="CZ1506" s="51"/>
      <c r="DA1506" s="51"/>
      <c r="DB1506" s="51"/>
      <c r="DC1506" s="51"/>
      <c r="DD1506" s="51"/>
    </row>
    <row r="1507" spans="73:108" ht="15" x14ac:dyDescent="0.25">
      <c r="BU1507" s="91"/>
      <c r="BV1507" s="177">
        <v>2007</v>
      </c>
      <c r="BW1507" s="177">
        <v>10</v>
      </c>
      <c r="BX1507" s="177" t="s">
        <v>281</v>
      </c>
      <c r="BY1507" s="177" t="s">
        <v>262</v>
      </c>
      <c r="BZ1507" s="177" t="s">
        <v>316</v>
      </c>
      <c r="CA1507" s="177">
        <v>0</v>
      </c>
      <c r="CB1507" s="177" t="s">
        <v>264</v>
      </c>
      <c r="CC1507" s="122">
        <v>13.83</v>
      </c>
      <c r="CD1507" s="178" t="s">
        <v>192</v>
      </c>
      <c r="CE1507" s="177" t="s">
        <v>282</v>
      </c>
      <c r="CF1507" s="177" t="s">
        <v>282</v>
      </c>
      <c r="CG1507" s="83" t="s">
        <v>9</v>
      </c>
      <c r="CH1507" s="57"/>
      <c r="CV1507" s="51"/>
      <c r="CW1507" s="51"/>
      <c r="CX1507" s="51"/>
      <c r="CY1507" s="51"/>
      <c r="CZ1507" s="51"/>
      <c r="DA1507" s="51"/>
      <c r="DB1507" s="51"/>
      <c r="DC1507" s="51"/>
      <c r="DD1507" s="51"/>
    </row>
    <row r="1508" spans="73:108" ht="15" x14ac:dyDescent="0.25">
      <c r="BU1508" s="91"/>
      <c r="BV1508" s="177">
        <v>2007</v>
      </c>
      <c r="BW1508" s="177">
        <v>10</v>
      </c>
      <c r="BX1508" s="177" t="s">
        <v>281</v>
      </c>
      <c r="BY1508" s="177" t="s">
        <v>262</v>
      </c>
      <c r="BZ1508" s="177" t="s">
        <v>263</v>
      </c>
      <c r="CA1508" s="177">
        <v>70</v>
      </c>
      <c r="CB1508" s="177" t="s">
        <v>264</v>
      </c>
      <c r="CC1508" s="122">
        <v>25.27</v>
      </c>
      <c r="CD1508" s="178" t="s">
        <v>194</v>
      </c>
      <c r="CE1508" s="177" t="s">
        <v>282</v>
      </c>
      <c r="CF1508" s="177" t="s">
        <v>282</v>
      </c>
      <c r="CG1508" s="83" t="s">
        <v>9</v>
      </c>
      <c r="CH1508" s="57"/>
      <c r="CV1508" s="51"/>
      <c r="CW1508" s="51"/>
      <c r="CX1508" s="51"/>
      <c r="CY1508" s="51"/>
      <c r="CZ1508" s="51"/>
      <c r="DA1508" s="51"/>
      <c r="DB1508" s="51"/>
      <c r="DC1508" s="51"/>
      <c r="DD1508" s="51"/>
    </row>
    <row r="1509" spans="73:108" ht="15" x14ac:dyDescent="0.25">
      <c r="BU1509" s="91"/>
      <c r="BV1509" s="177">
        <v>2007</v>
      </c>
      <c r="BW1509" s="177">
        <v>10</v>
      </c>
      <c r="BX1509" s="177" t="s">
        <v>281</v>
      </c>
      <c r="BY1509" s="177" t="s">
        <v>262</v>
      </c>
      <c r="BZ1509" s="177" t="s">
        <v>266</v>
      </c>
      <c r="CA1509" s="177">
        <v>70</v>
      </c>
      <c r="CB1509" s="177" t="s">
        <v>264</v>
      </c>
      <c r="CC1509" s="122">
        <v>20.85</v>
      </c>
      <c r="CD1509" s="178" t="s">
        <v>194</v>
      </c>
      <c r="CE1509" s="177" t="s">
        <v>282</v>
      </c>
      <c r="CF1509" s="177" t="s">
        <v>282</v>
      </c>
      <c r="CG1509" s="83" t="s">
        <v>9</v>
      </c>
      <c r="CH1509" s="57"/>
      <c r="CV1509" s="51"/>
      <c r="CW1509" s="51"/>
      <c r="CX1509" s="51"/>
      <c r="CY1509" s="51"/>
      <c r="CZ1509" s="51"/>
      <c r="DA1509" s="51"/>
      <c r="DB1509" s="51"/>
      <c r="DC1509" s="51"/>
      <c r="DD1509" s="51"/>
    </row>
    <row r="1510" spans="73:108" ht="15" x14ac:dyDescent="0.25">
      <c r="BU1510" s="91"/>
      <c r="BV1510" s="177">
        <v>2007</v>
      </c>
      <c r="BW1510" s="177">
        <v>10</v>
      </c>
      <c r="BX1510" s="177" t="s">
        <v>281</v>
      </c>
      <c r="BY1510" s="177" t="s">
        <v>262</v>
      </c>
      <c r="BZ1510" s="177" t="s">
        <v>267</v>
      </c>
      <c r="CA1510" s="177">
        <v>70</v>
      </c>
      <c r="CB1510" s="177" t="s">
        <v>264</v>
      </c>
      <c r="CC1510" s="122">
        <v>237.2</v>
      </c>
      <c r="CD1510" s="178" t="s">
        <v>194</v>
      </c>
      <c r="CE1510" s="177" t="s">
        <v>282</v>
      </c>
      <c r="CF1510" s="177" t="s">
        <v>282</v>
      </c>
      <c r="CG1510" s="83" t="s">
        <v>9</v>
      </c>
      <c r="CH1510" s="57"/>
      <c r="CV1510" s="51"/>
      <c r="CW1510" s="51"/>
      <c r="CX1510" s="51"/>
      <c r="CY1510" s="51"/>
      <c r="CZ1510" s="51"/>
      <c r="DA1510" s="51"/>
      <c r="DB1510" s="51"/>
      <c r="DC1510" s="51"/>
      <c r="DD1510" s="51"/>
    </row>
    <row r="1511" spans="73:108" ht="15" x14ac:dyDescent="0.25">
      <c r="BU1511" s="91"/>
      <c r="BV1511" s="177">
        <v>2007</v>
      </c>
      <c r="BW1511" s="177">
        <v>10</v>
      </c>
      <c r="BX1511" s="177" t="s">
        <v>281</v>
      </c>
      <c r="BY1511" s="177" t="s">
        <v>262</v>
      </c>
      <c r="BZ1511" s="177" t="s">
        <v>268</v>
      </c>
      <c r="CA1511" s="177">
        <v>70</v>
      </c>
      <c r="CB1511" s="177" t="s">
        <v>264</v>
      </c>
      <c r="CC1511" s="122">
        <v>180.38</v>
      </c>
      <c r="CD1511" s="178" t="s">
        <v>194</v>
      </c>
      <c r="CE1511" s="177" t="s">
        <v>282</v>
      </c>
      <c r="CF1511" s="177" t="s">
        <v>282</v>
      </c>
      <c r="CG1511" s="83" t="s">
        <v>9</v>
      </c>
      <c r="CH1511" s="57"/>
      <c r="CV1511" s="51"/>
      <c r="CW1511" s="51"/>
      <c r="CX1511" s="51"/>
      <c r="CY1511" s="51"/>
      <c r="CZ1511" s="51"/>
      <c r="DA1511" s="51"/>
      <c r="DB1511" s="51"/>
      <c r="DC1511" s="51"/>
      <c r="DD1511" s="51"/>
    </row>
    <row r="1512" spans="73:108" ht="15" x14ac:dyDescent="0.25">
      <c r="BU1512" s="91"/>
      <c r="BV1512" s="177">
        <v>2007</v>
      </c>
      <c r="BW1512" s="177">
        <v>10</v>
      </c>
      <c r="BX1512" s="177" t="s">
        <v>281</v>
      </c>
      <c r="BY1512" s="177" t="s">
        <v>262</v>
      </c>
      <c r="BZ1512" s="177" t="s">
        <v>316</v>
      </c>
      <c r="CA1512" s="177">
        <v>70</v>
      </c>
      <c r="CB1512" s="177" t="s">
        <v>264</v>
      </c>
      <c r="CC1512" s="122">
        <v>4.43</v>
      </c>
      <c r="CD1512" s="178" t="s">
        <v>194</v>
      </c>
      <c r="CE1512" s="177" t="s">
        <v>282</v>
      </c>
      <c r="CF1512" s="177" t="s">
        <v>282</v>
      </c>
      <c r="CG1512" s="83" t="s">
        <v>9</v>
      </c>
      <c r="CH1512" s="57"/>
      <c r="CV1512" s="51"/>
      <c r="CW1512" s="51"/>
      <c r="CX1512" s="51"/>
      <c r="CY1512" s="51"/>
      <c r="CZ1512" s="51"/>
      <c r="DA1512" s="51"/>
      <c r="DB1512" s="51"/>
      <c r="DC1512" s="51"/>
      <c r="DD1512" s="51"/>
    </row>
    <row r="1513" spans="73:108" ht="15" x14ac:dyDescent="0.25">
      <c r="BU1513" s="91"/>
      <c r="BV1513" s="177">
        <v>2007</v>
      </c>
      <c r="BW1513" s="177">
        <v>11</v>
      </c>
      <c r="BX1513" s="177" t="s">
        <v>281</v>
      </c>
      <c r="BY1513" s="177" t="s">
        <v>262</v>
      </c>
      <c r="BZ1513" s="177" t="s">
        <v>263</v>
      </c>
      <c r="CA1513" s="177">
        <v>0</v>
      </c>
      <c r="CB1513" s="177" t="s">
        <v>264</v>
      </c>
      <c r="CC1513" s="122">
        <v>173.96</v>
      </c>
      <c r="CD1513" s="178" t="s">
        <v>192</v>
      </c>
      <c r="CE1513" s="177" t="s">
        <v>282</v>
      </c>
      <c r="CF1513" s="177" t="s">
        <v>282</v>
      </c>
      <c r="CG1513" s="83" t="s">
        <v>9</v>
      </c>
      <c r="CH1513" s="57"/>
      <c r="CV1513" s="51"/>
      <c r="CW1513" s="51"/>
      <c r="CX1513" s="51"/>
      <c r="CY1513" s="51"/>
      <c r="CZ1513" s="51"/>
      <c r="DA1513" s="51"/>
      <c r="DB1513" s="51"/>
      <c r="DC1513" s="51"/>
      <c r="DD1513" s="51"/>
    </row>
    <row r="1514" spans="73:108" ht="15" x14ac:dyDescent="0.25">
      <c r="BU1514" s="91"/>
      <c r="BV1514" s="177">
        <v>2007</v>
      </c>
      <c r="BW1514" s="177">
        <v>11</v>
      </c>
      <c r="BX1514" s="177" t="s">
        <v>281</v>
      </c>
      <c r="BY1514" s="177" t="s">
        <v>262</v>
      </c>
      <c r="BZ1514" s="177" t="s">
        <v>266</v>
      </c>
      <c r="CA1514" s="177">
        <v>0</v>
      </c>
      <c r="CB1514" s="177" t="s">
        <v>264</v>
      </c>
      <c r="CC1514" s="122">
        <v>555</v>
      </c>
      <c r="CD1514" s="178" t="s">
        <v>192</v>
      </c>
      <c r="CE1514" s="177" t="s">
        <v>282</v>
      </c>
      <c r="CF1514" s="177" t="s">
        <v>282</v>
      </c>
      <c r="CG1514" s="83" t="s">
        <v>9</v>
      </c>
      <c r="CH1514" s="57"/>
      <c r="CV1514" s="51"/>
      <c r="CW1514" s="51"/>
      <c r="CX1514" s="51"/>
      <c r="CY1514" s="51"/>
      <c r="CZ1514" s="51"/>
      <c r="DA1514" s="51"/>
      <c r="DB1514" s="51"/>
      <c r="DC1514" s="51"/>
      <c r="DD1514" s="51"/>
    </row>
    <row r="1515" spans="73:108" ht="15" x14ac:dyDescent="0.25">
      <c r="BU1515" s="91"/>
      <c r="BV1515" s="177">
        <v>2007</v>
      </c>
      <c r="BW1515" s="177">
        <v>11</v>
      </c>
      <c r="BX1515" s="177" t="s">
        <v>281</v>
      </c>
      <c r="BY1515" s="177" t="s">
        <v>262</v>
      </c>
      <c r="BZ1515" s="177" t="s">
        <v>267</v>
      </c>
      <c r="CA1515" s="177">
        <v>0</v>
      </c>
      <c r="CB1515" s="177" t="s">
        <v>264</v>
      </c>
      <c r="CC1515" s="122">
        <v>298.41000000000003</v>
      </c>
      <c r="CD1515" s="178" t="s">
        <v>192</v>
      </c>
      <c r="CE1515" s="177" t="s">
        <v>282</v>
      </c>
      <c r="CF1515" s="177" t="s">
        <v>282</v>
      </c>
      <c r="CG1515" s="83" t="s">
        <v>9</v>
      </c>
      <c r="CH1515" s="57"/>
      <c r="CV1515" s="51"/>
      <c r="CW1515" s="51"/>
      <c r="CX1515" s="51"/>
      <c r="CY1515" s="51"/>
      <c r="CZ1515" s="51"/>
      <c r="DA1515" s="51"/>
      <c r="DB1515" s="51"/>
      <c r="DC1515" s="51"/>
      <c r="DD1515" s="51"/>
    </row>
    <row r="1516" spans="73:108" ht="15" x14ac:dyDescent="0.25">
      <c r="BU1516" s="91"/>
      <c r="BV1516" s="177">
        <v>2007</v>
      </c>
      <c r="BW1516" s="177">
        <v>11</v>
      </c>
      <c r="BX1516" s="177" t="s">
        <v>281</v>
      </c>
      <c r="BY1516" s="177" t="s">
        <v>262</v>
      </c>
      <c r="BZ1516" s="177" t="s">
        <v>268</v>
      </c>
      <c r="CA1516" s="177">
        <v>0</v>
      </c>
      <c r="CB1516" s="177" t="s">
        <v>264</v>
      </c>
      <c r="CC1516" s="122">
        <v>292.61</v>
      </c>
      <c r="CD1516" s="178" t="s">
        <v>192</v>
      </c>
      <c r="CE1516" s="177" t="s">
        <v>282</v>
      </c>
      <c r="CF1516" s="177" t="s">
        <v>282</v>
      </c>
      <c r="CG1516" s="83" t="s">
        <v>9</v>
      </c>
      <c r="CH1516" s="57"/>
      <c r="CV1516" s="51"/>
      <c r="CW1516" s="51"/>
      <c r="CX1516" s="51"/>
      <c r="CY1516" s="51"/>
      <c r="CZ1516" s="51"/>
      <c r="DA1516" s="51"/>
      <c r="DB1516" s="51"/>
      <c r="DC1516" s="51"/>
      <c r="DD1516" s="51"/>
    </row>
    <row r="1517" spans="73:108" ht="15" x14ac:dyDescent="0.25">
      <c r="BU1517" s="91"/>
      <c r="BV1517" s="177">
        <v>2007</v>
      </c>
      <c r="BW1517" s="177">
        <v>11</v>
      </c>
      <c r="BX1517" s="177" t="s">
        <v>281</v>
      </c>
      <c r="BY1517" s="177" t="s">
        <v>262</v>
      </c>
      <c r="BZ1517" s="177" t="s">
        <v>316</v>
      </c>
      <c r="CA1517" s="177">
        <v>0</v>
      </c>
      <c r="CB1517" s="177" t="s">
        <v>264</v>
      </c>
      <c r="CC1517" s="122">
        <v>159.02000000000001</v>
      </c>
      <c r="CD1517" s="178" t="s">
        <v>192</v>
      </c>
      <c r="CE1517" s="177" t="s">
        <v>282</v>
      </c>
      <c r="CF1517" s="177" t="s">
        <v>282</v>
      </c>
      <c r="CG1517" s="83" t="s">
        <v>9</v>
      </c>
      <c r="CH1517" s="57"/>
      <c r="CV1517" s="51"/>
      <c r="CW1517" s="51"/>
      <c r="CX1517" s="51"/>
      <c r="CY1517" s="51"/>
      <c r="CZ1517" s="51"/>
      <c r="DA1517" s="51"/>
      <c r="DB1517" s="51"/>
      <c r="DC1517" s="51"/>
      <c r="DD1517" s="51"/>
    </row>
    <row r="1518" spans="73:108" ht="15" x14ac:dyDescent="0.25">
      <c r="BU1518" s="91"/>
      <c r="BV1518" s="177">
        <v>2007</v>
      </c>
      <c r="BW1518" s="177">
        <v>11</v>
      </c>
      <c r="BX1518" s="177" t="s">
        <v>281</v>
      </c>
      <c r="BY1518" s="177" t="s">
        <v>262</v>
      </c>
      <c r="BZ1518" s="177" t="s">
        <v>263</v>
      </c>
      <c r="CA1518" s="177">
        <v>70</v>
      </c>
      <c r="CB1518" s="177" t="s">
        <v>264</v>
      </c>
      <c r="CC1518" s="122">
        <v>55.67</v>
      </c>
      <c r="CD1518" s="178" t="s">
        <v>194</v>
      </c>
      <c r="CE1518" s="177" t="s">
        <v>282</v>
      </c>
      <c r="CF1518" s="177" t="s">
        <v>282</v>
      </c>
      <c r="CG1518" s="83" t="s">
        <v>9</v>
      </c>
      <c r="CH1518" s="57"/>
      <c r="CV1518" s="51"/>
      <c r="CW1518" s="51"/>
      <c r="CX1518" s="51"/>
      <c r="CY1518" s="51"/>
      <c r="CZ1518" s="51"/>
      <c r="DA1518" s="51"/>
      <c r="DB1518" s="51"/>
      <c r="DC1518" s="51"/>
      <c r="DD1518" s="51"/>
    </row>
    <row r="1519" spans="73:108" ht="15" x14ac:dyDescent="0.25">
      <c r="BU1519" s="91"/>
      <c r="BV1519" s="177">
        <v>2007</v>
      </c>
      <c r="BW1519" s="177">
        <v>11</v>
      </c>
      <c r="BX1519" s="177" t="s">
        <v>281</v>
      </c>
      <c r="BY1519" s="177" t="s">
        <v>262</v>
      </c>
      <c r="BZ1519" s="177" t="s">
        <v>266</v>
      </c>
      <c r="CA1519" s="177">
        <v>70</v>
      </c>
      <c r="CB1519" s="177" t="s">
        <v>264</v>
      </c>
      <c r="CC1519" s="122">
        <v>177.6</v>
      </c>
      <c r="CD1519" s="178" t="s">
        <v>194</v>
      </c>
      <c r="CE1519" s="177" t="s">
        <v>282</v>
      </c>
      <c r="CF1519" s="177" t="s">
        <v>282</v>
      </c>
      <c r="CG1519" s="83" t="s">
        <v>9</v>
      </c>
      <c r="CH1519" s="57"/>
      <c r="CV1519" s="51"/>
      <c r="CW1519" s="51"/>
      <c r="CX1519" s="51"/>
      <c r="CY1519" s="51"/>
      <c r="CZ1519" s="51"/>
      <c r="DA1519" s="51"/>
      <c r="DB1519" s="51"/>
      <c r="DC1519" s="51"/>
      <c r="DD1519" s="51"/>
    </row>
    <row r="1520" spans="73:108" ht="15" x14ac:dyDescent="0.25">
      <c r="BU1520" s="91"/>
      <c r="BV1520" s="177">
        <v>2007</v>
      </c>
      <c r="BW1520" s="177">
        <v>11</v>
      </c>
      <c r="BX1520" s="177" t="s">
        <v>281</v>
      </c>
      <c r="BY1520" s="177" t="s">
        <v>262</v>
      </c>
      <c r="BZ1520" s="177" t="s">
        <v>267</v>
      </c>
      <c r="CA1520" s="177">
        <v>70</v>
      </c>
      <c r="CB1520" s="177" t="s">
        <v>264</v>
      </c>
      <c r="CC1520" s="122">
        <v>95.49</v>
      </c>
      <c r="CD1520" s="178" t="s">
        <v>194</v>
      </c>
      <c r="CE1520" s="177" t="s">
        <v>282</v>
      </c>
      <c r="CF1520" s="177" t="s">
        <v>282</v>
      </c>
      <c r="CG1520" s="83" t="s">
        <v>9</v>
      </c>
      <c r="CH1520" s="57"/>
      <c r="CV1520" s="51"/>
      <c r="CW1520" s="51"/>
      <c r="CX1520" s="51"/>
      <c r="CY1520" s="51"/>
      <c r="CZ1520" s="51"/>
      <c r="DA1520" s="51"/>
      <c r="DB1520" s="51"/>
      <c r="DC1520" s="51"/>
      <c r="DD1520" s="51"/>
    </row>
    <row r="1521" spans="73:108" ht="15" x14ac:dyDescent="0.25">
      <c r="BU1521" s="91"/>
      <c r="BV1521" s="177">
        <v>2007</v>
      </c>
      <c r="BW1521" s="177">
        <v>11</v>
      </c>
      <c r="BX1521" s="177" t="s">
        <v>281</v>
      </c>
      <c r="BY1521" s="177" t="s">
        <v>262</v>
      </c>
      <c r="BZ1521" s="177" t="s">
        <v>268</v>
      </c>
      <c r="CA1521" s="177">
        <v>70</v>
      </c>
      <c r="CB1521" s="177" t="s">
        <v>264</v>
      </c>
      <c r="CC1521" s="122">
        <v>93.64</v>
      </c>
      <c r="CD1521" s="178" t="s">
        <v>194</v>
      </c>
      <c r="CE1521" s="177" t="s">
        <v>282</v>
      </c>
      <c r="CF1521" s="177" t="s">
        <v>282</v>
      </c>
      <c r="CG1521" s="83" t="s">
        <v>9</v>
      </c>
      <c r="CH1521" s="57"/>
      <c r="CV1521" s="51"/>
      <c r="CW1521" s="51"/>
      <c r="CX1521" s="51"/>
      <c r="CY1521" s="51"/>
      <c r="CZ1521" s="51"/>
      <c r="DA1521" s="51"/>
      <c r="DB1521" s="51"/>
      <c r="DC1521" s="51"/>
      <c r="DD1521" s="51"/>
    </row>
    <row r="1522" spans="73:108" ht="15" x14ac:dyDescent="0.25">
      <c r="BU1522" s="91"/>
      <c r="BV1522" s="177">
        <v>2007</v>
      </c>
      <c r="BW1522" s="177">
        <v>11</v>
      </c>
      <c r="BX1522" s="177" t="s">
        <v>281</v>
      </c>
      <c r="BY1522" s="177" t="s">
        <v>262</v>
      </c>
      <c r="BZ1522" s="177" t="s">
        <v>316</v>
      </c>
      <c r="CA1522" s="177">
        <v>70</v>
      </c>
      <c r="CB1522" s="177" t="s">
        <v>264</v>
      </c>
      <c r="CC1522" s="122">
        <v>50.89</v>
      </c>
      <c r="CD1522" s="178" t="s">
        <v>194</v>
      </c>
      <c r="CE1522" s="177" t="s">
        <v>282</v>
      </c>
      <c r="CF1522" s="177" t="s">
        <v>282</v>
      </c>
      <c r="CG1522" s="83" t="s">
        <v>9</v>
      </c>
      <c r="CH1522" s="57"/>
      <c r="CV1522" s="51"/>
      <c r="CW1522" s="51"/>
      <c r="CX1522" s="51"/>
      <c r="CY1522" s="51"/>
      <c r="CZ1522" s="51"/>
      <c r="DA1522" s="51"/>
      <c r="DB1522" s="51"/>
      <c r="DC1522" s="51"/>
      <c r="DD1522" s="51"/>
    </row>
    <row r="1523" spans="73:108" ht="15" x14ac:dyDescent="0.25">
      <c r="BU1523" s="91"/>
      <c r="BV1523" s="177">
        <v>2007</v>
      </c>
      <c r="BW1523" s="177">
        <v>12</v>
      </c>
      <c r="BX1523" s="177" t="s">
        <v>281</v>
      </c>
      <c r="BY1523" s="177" t="s">
        <v>262</v>
      </c>
      <c r="BZ1523" s="177" t="s">
        <v>263</v>
      </c>
      <c r="CA1523" s="177">
        <v>0</v>
      </c>
      <c r="CB1523" s="177" t="s">
        <v>264</v>
      </c>
      <c r="CC1523" s="122">
        <v>702.64</v>
      </c>
      <c r="CD1523" s="178" t="s">
        <v>192</v>
      </c>
      <c r="CE1523" s="177" t="s">
        <v>282</v>
      </c>
      <c r="CF1523" s="177" t="s">
        <v>282</v>
      </c>
      <c r="CG1523" s="83" t="s">
        <v>9</v>
      </c>
      <c r="CH1523" s="57"/>
      <c r="CV1523" s="51"/>
      <c r="CW1523" s="51"/>
      <c r="CX1523" s="51"/>
      <c r="CY1523" s="51"/>
      <c r="CZ1523" s="51"/>
      <c r="DA1523" s="51"/>
      <c r="DB1523" s="51"/>
      <c r="DC1523" s="51"/>
      <c r="DD1523" s="51"/>
    </row>
    <row r="1524" spans="73:108" ht="15" x14ac:dyDescent="0.25">
      <c r="BU1524" s="91"/>
      <c r="BV1524" s="177">
        <v>2007</v>
      </c>
      <c r="BW1524" s="177">
        <v>12</v>
      </c>
      <c r="BX1524" s="177" t="s">
        <v>281</v>
      </c>
      <c r="BY1524" s="177" t="s">
        <v>262</v>
      </c>
      <c r="BZ1524" s="177" t="s">
        <v>266</v>
      </c>
      <c r="CA1524" s="177">
        <v>0</v>
      </c>
      <c r="CB1524" s="177" t="s">
        <v>264</v>
      </c>
      <c r="CC1524" s="122">
        <v>1272.24</v>
      </c>
      <c r="CD1524" s="178" t="s">
        <v>192</v>
      </c>
      <c r="CE1524" s="177" t="s">
        <v>282</v>
      </c>
      <c r="CF1524" s="177" t="s">
        <v>282</v>
      </c>
      <c r="CG1524" s="83" t="s">
        <v>9</v>
      </c>
      <c r="CH1524" s="57"/>
      <c r="CV1524" s="51"/>
      <c r="CW1524" s="51"/>
      <c r="CX1524" s="51"/>
      <c r="CY1524" s="51"/>
      <c r="CZ1524" s="51"/>
      <c r="DA1524" s="51"/>
      <c r="DB1524" s="51"/>
      <c r="DC1524" s="51"/>
      <c r="DD1524" s="51"/>
    </row>
    <row r="1525" spans="73:108" ht="15" x14ac:dyDescent="0.25">
      <c r="BU1525" s="91"/>
      <c r="BV1525" s="177">
        <v>2007</v>
      </c>
      <c r="BW1525" s="177">
        <v>12</v>
      </c>
      <c r="BX1525" s="177" t="s">
        <v>281</v>
      </c>
      <c r="BY1525" s="177" t="s">
        <v>262</v>
      </c>
      <c r="BZ1525" s="177" t="s">
        <v>267</v>
      </c>
      <c r="CA1525" s="177">
        <v>0</v>
      </c>
      <c r="CB1525" s="177" t="s">
        <v>264</v>
      </c>
      <c r="CC1525" s="122">
        <v>691.34</v>
      </c>
      <c r="CD1525" s="178" t="s">
        <v>192</v>
      </c>
      <c r="CE1525" s="177" t="s">
        <v>282</v>
      </c>
      <c r="CF1525" s="177" t="s">
        <v>282</v>
      </c>
      <c r="CG1525" s="83" t="s">
        <v>9</v>
      </c>
      <c r="CH1525" s="57"/>
      <c r="CV1525" s="51"/>
      <c r="CW1525" s="51"/>
      <c r="CX1525" s="51"/>
      <c r="CY1525" s="51"/>
      <c r="CZ1525" s="51"/>
      <c r="DA1525" s="51"/>
      <c r="DB1525" s="51"/>
      <c r="DC1525" s="51"/>
      <c r="DD1525" s="51"/>
    </row>
    <row r="1526" spans="73:108" ht="15" x14ac:dyDescent="0.25">
      <c r="BU1526" s="91"/>
      <c r="BV1526" s="177">
        <v>2007</v>
      </c>
      <c r="BW1526" s="177">
        <v>12</v>
      </c>
      <c r="BX1526" s="177" t="s">
        <v>281</v>
      </c>
      <c r="BY1526" s="177" t="s">
        <v>262</v>
      </c>
      <c r="BZ1526" s="177" t="s">
        <v>268</v>
      </c>
      <c r="CA1526" s="177">
        <v>0</v>
      </c>
      <c r="CB1526" s="177" t="s">
        <v>264</v>
      </c>
      <c r="CC1526" s="122">
        <v>381.64</v>
      </c>
      <c r="CD1526" s="178" t="s">
        <v>192</v>
      </c>
      <c r="CE1526" s="177" t="s">
        <v>282</v>
      </c>
      <c r="CF1526" s="177" t="s">
        <v>282</v>
      </c>
      <c r="CG1526" s="83" t="s">
        <v>9</v>
      </c>
      <c r="CH1526" s="57"/>
      <c r="CV1526" s="51"/>
      <c r="CW1526" s="51"/>
      <c r="CX1526" s="51"/>
      <c r="CY1526" s="51"/>
      <c r="CZ1526" s="51"/>
      <c r="DA1526" s="51"/>
      <c r="DB1526" s="51"/>
      <c r="DC1526" s="51"/>
      <c r="DD1526" s="51"/>
    </row>
    <row r="1527" spans="73:108" ht="15" x14ac:dyDescent="0.25">
      <c r="BU1527" s="91"/>
      <c r="BV1527" s="177">
        <v>2007</v>
      </c>
      <c r="BW1527" s="177">
        <v>12</v>
      </c>
      <c r="BX1527" s="177" t="s">
        <v>281</v>
      </c>
      <c r="BY1527" s="177" t="s">
        <v>262</v>
      </c>
      <c r="BZ1527" s="177" t="s">
        <v>316</v>
      </c>
      <c r="CA1527" s="177">
        <v>0</v>
      </c>
      <c r="CB1527" s="177" t="s">
        <v>264</v>
      </c>
      <c r="CC1527" s="122">
        <v>210.08</v>
      </c>
      <c r="CD1527" s="178" t="s">
        <v>192</v>
      </c>
      <c r="CE1527" s="177" t="s">
        <v>282</v>
      </c>
      <c r="CF1527" s="177" t="s">
        <v>282</v>
      </c>
      <c r="CG1527" s="83" t="s">
        <v>9</v>
      </c>
      <c r="CH1527" s="57"/>
      <c r="CV1527" s="51"/>
      <c r="CW1527" s="51"/>
      <c r="CX1527" s="51"/>
      <c r="CY1527" s="51"/>
      <c r="CZ1527" s="51"/>
      <c r="DA1527" s="51"/>
      <c r="DB1527" s="51"/>
      <c r="DC1527" s="51"/>
      <c r="DD1527" s="51"/>
    </row>
    <row r="1528" spans="73:108" ht="15" x14ac:dyDescent="0.25">
      <c r="BU1528" s="91"/>
      <c r="BV1528" s="177">
        <v>2007</v>
      </c>
      <c r="BW1528" s="177">
        <v>12</v>
      </c>
      <c r="BX1528" s="177" t="s">
        <v>281</v>
      </c>
      <c r="BY1528" s="177" t="s">
        <v>262</v>
      </c>
      <c r="BZ1528" s="177" t="s">
        <v>347</v>
      </c>
      <c r="CA1528" s="177">
        <v>0</v>
      </c>
      <c r="CB1528" s="177" t="s">
        <v>264</v>
      </c>
      <c r="CC1528" s="122">
        <v>149.94999999999999</v>
      </c>
      <c r="CD1528" s="178" t="s">
        <v>192</v>
      </c>
      <c r="CE1528" s="177" t="s">
        <v>282</v>
      </c>
      <c r="CF1528" s="177" t="s">
        <v>282</v>
      </c>
      <c r="CG1528" s="83" t="s">
        <v>9</v>
      </c>
      <c r="CH1528" s="57"/>
      <c r="CV1528" s="51"/>
      <c r="CW1528" s="51"/>
      <c r="CX1528" s="51"/>
      <c r="CY1528" s="51"/>
      <c r="CZ1528" s="51"/>
      <c r="DA1528" s="51"/>
      <c r="DB1528" s="51"/>
      <c r="DC1528" s="51"/>
      <c r="DD1528" s="51"/>
    </row>
    <row r="1529" spans="73:108" ht="15" x14ac:dyDescent="0.25">
      <c r="BU1529" s="91"/>
      <c r="BV1529" s="177">
        <v>2007</v>
      </c>
      <c r="BW1529" s="177">
        <v>12</v>
      </c>
      <c r="BX1529" s="177" t="s">
        <v>281</v>
      </c>
      <c r="BY1529" s="177" t="s">
        <v>262</v>
      </c>
      <c r="BZ1529" s="177" t="s">
        <v>263</v>
      </c>
      <c r="CA1529" s="177">
        <v>70</v>
      </c>
      <c r="CB1529" s="177" t="s">
        <v>264</v>
      </c>
      <c r="CC1529" s="122">
        <v>224.84</v>
      </c>
      <c r="CD1529" s="178" t="s">
        <v>194</v>
      </c>
      <c r="CE1529" s="177" t="s">
        <v>282</v>
      </c>
      <c r="CF1529" s="177" t="s">
        <v>282</v>
      </c>
      <c r="CG1529" s="83" t="s">
        <v>9</v>
      </c>
      <c r="CH1529" s="57"/>
      <c r="CV1529" s="51"/>
      <c r="CW1529" s="51"/>
      <c r="CX1529" s="51"/>
      <c r="CY1529" s="51"/>
      <c r="CZ1529" s="51"/>
      <c r="DA1529" s="51"/>
      <c r="DB1529" s="51"/>
      <c r="DC1529" s="51"/>
      <c r="DD1529" s="51"/>
    </row>
    <row r="1530" spans="73:108" ht="15" x14ac:dyDescent="0.25">
      <c r="BU1530" s="91"/>
      <c r="BV1530" s="177">
        <v>2007</v>
      </c>
      <c r="BW1530" s="177">
        <v>12</v>
      </c>
      <c r="BX1530" s="177" t="s">
        <v>281</v>
      </c>
      <c r="BY1530" s="177" t="s">
        <v>262</v>
      </c>
      <c r="BZ1530" s="177" t="s">
        <v>266</v>
      </c>
      <c r="CA1530" s="177">
        <v>70</v>
      </c>
      <c r="CB1530" s="177" t="s">
        <v>264</v>
      </c>
      <c r="CC1530" s="122">
        <v>407.12</v>
      </c>
      <c r="CD1530" s="178" t="s">
        <v>194</v>
      </c>
      <c r="CE1530" s="177" t="s">
        <v>282</v>
      </c>
      <c r="CF1530" s="177" t="s">
        <v>282</v>
      </c>
      <c r="CG1530" s="83" t="s">
        <v>9</v>
      </c>
      <c r="CH1530" s="57"/>
      <c r="CV1530" s="51"/>
      <c r="CW1530" s="51"/>
      <c r="CX1530" s="51"/>
      <c r="CY1530" s="51"/>
      <c r="CZ1530" s="51"/>
      <c r="DA1530" s="51"/>
      <c r="DB1530" s="51"/>
      <c r="DC1530" s="51"/>
      <c r="DD1530" s="51"/>
    </row>
    <row r="1531" spans="73:108" ht="15" x14ac:dyDescent="0.25">
      <c r="BU1531" s="91"/>
      <c r="BV1531" s="177">
        <v>2007</v>
      </c>
      <c r="BW1531" s="177">
        <v>12</v>
      </c>
      <c r="BX1531" s="177" t="s">
        <v>281</v>
      </c>
      <c r="BY1531" s="177" t="s">
        <v>262</v>
      </c>
      <c r="BZ1531" s="177" t="s">
        <v>267</v>
      </c>
      <c r="CA1531" s="177">
        <v>70</v>
      </c>
      <c r="CB1531" s="177" t="s">
        <v>264</v>
      </c>
      <c r="CC1531" s="122">
        <v>221.23</v>
      </c>
      <c r="CD1531" s="178" t="s">
        <v>194</v>
      </c>
      <c r="CE1531" s="177" t="s">
        <v>282</v>
      </c>
      <c r="CF1531" s="177" t="s">
        <v>282</v>
      </c>
      <c r="CG1531" s="83" t="s">
        <v>9</v>
      </c>
      <c r="CH1531" s="57"/>
      <c r="CV1531" s="51"/>
      <c r="CW1531" s="51"/>
      <c r="CX1531" s="51"/>
      <c r="CY1531" s="51"/>
      <c r="CZ1531" s="51"/>
      <c r="DA1531" s="51"/>
      <c r="DB1531" s="51"/>
      <c r="DC1531" s="51"/>
      <c r="DD1531" s="51"/>
    </row>
    <row r="1532" spans="73:108" ht="15" x14ac:dyDescent="0.25">
      <c r="BU1532" s="91"/>
      <c r="BV1532" s="177">
        <v>2007</v>
      </c>
      <c r="BW1532" s="177">
        <v>12</v>
      </c>
      <c r="BX1532" s="177" t="s">
        <v>281</v>
      </c>
      <c r="BY1532" s="177" t="s">
        <v>262</v>
      </c>
      <c r="BZ1532" s="177" t="s">
        <v>268</v>
      </c>
      <c r="CA1532" s="177">
        <v>70</v>
      </c>
      <c r="CB1532" s="177" t="s">
        <v>264</v>
      </c>
      <c r="CC1532" s="122">
        <v>122.12</v>
      </c>
      <c r="CD1532" s="178" t="s">
        <v>194</v>
      </c>
      <c r="CE1532" s="177" t="s">
        <v>282</v>
      </c>
      <c r="CF1532" s="177" t="s">
        <v>282</v>
      </c>
      <c r="CG1532" s="83" t="s">
        <v>9</v>
      </c>
      <c r="CH1532" s="57"/>
      <c r="CV1532" s="51"/>
      <c r="CW1532" s="51"/>
      <c r="CX1532" s="51"/>
      <c r="CY1532" s="51"/>
      <c r="CZ1532" s="51"/>
      <c r="DA1532" s="51"/>
      <c r="DB1532" s="51"/>
      <c r="DC1532" s="51"/>
      <c r="DD1532" s="51"/>
    </row>
    <row r="1533" spans="73:108" ht="15" x14ac:dyDescent="0.25">
      <c r="BU1533" s="91"/>
      <c r="BV1533" s="177">
        <v>2007</v>
      </c>
      <c r="BW1533" s="177">
        <v>12</v>
      </c>
      <c r="BX1533" s="177" t="s">
        <v>281</v>
      </c>
      <c r="BY1533" s="177" t="s">
        <v>262</v>
      </c>
      <c r="BZ1533" s="177" t="s">
        <v>316</v>
      </c>
      <c r="CA1533" s="177">
        <v>70</v>
      </c>
      <c r="CB1533" s="177" t="s">
        <v>264</v>
      </c>
      <c r="CC1533" s="122">
        <v>67.23</v>
      </c>
      <c r="CD1533" s="178" t="s">
        <v>194</v>
      </c>
      <c r="CE1533" s="177" t="s">
        <v>282</v>
      </c>
      <c r="CF1533" s="177" t="s">
        <v>282</v>
      </c>
      <c r="CG1533" s="83" t="s">
        <v>9</v>
      </c>
      <c r="CH1533" s="57"/>
      <c r="CV1533" s="51"/>
      <c r="CW1533" s="51"/>
      <c r="CX1533" s="51"/>
      <c r="CY1533" s="51"/>
      <c r="CZ1533" s="51"/>
      <c r="DA1533" s="51"/>
      <c r="DB1533" s="51"/>
      <c r="DC1533" s="51"/>
      <c r="DD1533" s="51"/>
    </row>
    <row r="1534" spans="73:108" ht="15" x14ac:dyDescent="0.25">
      <c r="BU1534" s="91"/>
      <c r="BV1534" s="177">
        <v>2007</v>
      </c>
      <c r="BW1534" s="177">
        <v>12</v>
      </c>
      <c r="BX1534" s="177" t="s">
        <v>281</v>
      </c>
      <c r="BY1534" s="177" t="s">
        <v>262</v>
      </c>
      <c r="BZ1534" s="177" t="s">
        <v>347</v>
      </c>
      <c r="CA1534" s="177">
        <v>70</v>
      </c>
      <c r="CB1534" s="177" t="s">
        <v>264</v>
      </c>
      <c r="CC1534" s="122">
        <v>47.98</v>
      </c>
      <c r="CD1534" s="178" t="s">
        <v>194</v>
      </c>
      <c r="CE1534" s="177" t="s">
        <v>282</v>
      </c>
      <c r="CF1534" s="177" t="s">
        <v>282</v>
      </c>
      <c r="CG1534" s="83" t="s">
        <v>9</v>
      </c>
      <c r="CH1534" s="57"/>
      <c r="CV1534" s="51"/>
      <c r="CW1534" s="51"/>
      <c r="CX1534" s="51"/>
      <c r="CY1534" s="51"/>
      <c r="CZ1534" s="51"/>
      <c r="DA1534" s="51"/>
      <c r="DB1534" s="51"/>
      <c r="DC1534" s="51"/>
      <c r="DD1534" s="51"/>
    </row>
    <row r="1535" spans="73:108" ht="15" x14ac:dyDescent="0.25">
      <c r="BU1535" s="91"/>
      <c r="BV1535" s="177">
        <v>2008</v>
      </c>
      <c r="BW1535" s="177">
        <v>1</v>
      </c>
      <c r="BX1535" s="177" t="s">
        <v>281</v>
      </c>
      <c r="BY1535" s="177" t="s">
        <v>262</v>
      </c>
      <c r="BZ1535" s="177" t="s">
        <v>277</v>
      </c>
      <c r="CA1535" s="177">
        <v>0</v>
      </c>
      <c r="CB1535" s="177" t="s">
        <v>264</v>
      </c>
      <c r="CC1535" s="122">
        <v>-133.91</v>
      </c>
      <c r="CD1535" s="178" t="s">
        <v>192</v>
      </c>
      <c r="CE1535" s="177" t="s">
        <v>282</v>
      </c>
      <c r="CF1535" s="177" t="s">
        <v>282</v>
      </c>
      <c r="CG1535" s="83" t="s">
        <v>9</v>
      </c>
      <c r="CH1535" s="57"/>
      <c r="CV1535" s="51"/>
      <c r="CW1535" s="51"/>
      <c r="CX1535" s="51"/>
      <c r="CY1535" s="51"/>
      <c r="CZ1535" s="51"/>
      <c r="DA1535" s="51"/>
      <c r="DB1535" s="51"/>
      <c r="DC1535" s="51"/>
      <c r="DD1535" s="51"/>
    </row>
    <row r="1536" spans="73:108" ht="15" x14ac:dyDescent="0.25">
      <c r="BU1536" s="91"/>
      <c r="BV1536" s="177">
        <v>2008</v>
      </c>
      <c r="BW1536" s="177">
        <v>1</v>
      </c>
      <c r="BX1536" s="177" t="s">
        <v>281</v>
      </c>
      <c r="BY1536" s="177" t="s">
        <v>262</v>
      </c>
      <c r="BZ1536" s="177" t="s">
        <v>263</v>
      </c>
      <c r="CA1536" s="177">
        <v>0</v>
      </c>
      <c r="CB1536" s="177" t="s">
        <v>264</v>
      </c>
      <c r="CC1536" s="122">
        <v>-80.91</v>
      </c>
      <c r="CD1536" s="178" t="s">
        <v>192</v>
      </c>
      <c r="CE1536" s="177" t="s">
        <v>282</v>
      </c>
      <c r="CF1536" s="177" t="s">
        <v>282</v>
      </c>
      <c r="CG1536" s="83" t="s">
        <v>9</v>
      </c>
      <c r="CH1536" s="57"/>
      <c r="CV1536" s="51"/>
      <c r="CW1536" s="51"/>
      <c r="CX1536" s="51"/>
      <c r="CY1536" s="51"/>
      <c r="CZ1536" s="51"/>
      <c r="DA1536" s="51"/>
      <c r="DB1536" s="51"/>
      <c r="DC1536" s="51"/>
      <c r="DD1536" s="51"/>
    </row>
    <row r="1537" spans="73:108" ht="15" x14ac:dyDescent="0.25">
      <c r="BU1537" s="91"/>
      <c r="BV1537" s="177">
        <v>2008</v>
      </c>
      <c r="BW1537" s="177">
        <v>1</v>
      </c>
      <c r="BX1537" s="177" t="s">
        <v>281</v>
      </c>
      <c r="BY1537" s="177" t="s">
        <v>262</v>
      </c>
      <c r="BZ1537" s="177" t="s">
        <v>266</v>
      </c>
      <c r="CA1537" s="177">
        <v>0</v>
      </c>
      <c r="CB1537" s="177" t="s">
        <v>264</v>
      </c>
      <c r="CC1537" s="122">
        <v>-21.76</v>
      </c>
      <c r="CD1537" s="178" t="s">
        <v>192</v>
      </c>
      <c r="CE1537" s="177" t="s">
        <v>282</v>
      </c>
      <c r="CF1537" s="177" t="s">
        <v>282</v>
      </c>
      <c r="CG1537" s="83" t="s">
        <v>9</v>
      </c>
      <c r="CH1537" s="57"/>
      <c r="CV1537" s="51"/>
      <c r="CW1537" s="51"/>
      <c r="CX1537" s="51"/>
      <c r="CY1537" s="51"/>
      <c r="CZ1537" s="51"/>
      <c r="DA1537" s="51"/>
      <c r="DB1537" s="51"/>
      <c r="DC1537" s="51"/>
      <c r="DD1537" s="51"/>
    </row>
    <row r="1538" spans="73:108" ht="15" x14ac:dyDescent="0.25">
      <c r="BU1538" s="91"/>
      <c r="BV1538" s="177">
        <v>2008</v>
      </c>
      <c r="BW1538" s="177">
        <v>1</v>
      </c>
      <c r="BX1538" s="177" t="s">
        <v>281</v>
      </c>
      <c r="BY1538" s="177" t="s">
        <v>262</v>
      </c>
      <c r="BZ1538" s="177" t="s">
        <v>267</v>
      </c>
      <c r="CA1538" s="177">
        <v>0</v>
      </c>
      <c r="CB1538" s="177" t="s">
        <v>264</v>
      </c>
      <c r="CC1538" s="122">
        <v>-54.24</v>
      </c>
      <c r="CD1538" s="178" t="s">
        <v>192</v>
      </c>
      <c r="CE1538" s="177" t="s">
        <v>282</v>
      </c>
      <c r="CF1538" s="177" t="s">
        <v>282</v>
      </c>
      <c r="CG1538" s="83" t="s">
        <v>9</v>
      </c>
      <c r="CH1538" s="57"/>
      <c r="CV1538" s="51"/>
      <c r="CW1538" s="51"/>
      <c r="CX1538" s="51"/>
      <c r="CY1538" s="51"/>
      <c r="CZ1538" s="51"/>
      <c r="DA1538" s="51"/>
      <c r="DB1538" s="51"/>
      <c r="DC1538" s="51"/>
      <c r="DD1538" s="51"/>
    </row>
    <row r="1539" spans="73:108" ht="15" x14ac:dyDescent="0.25">
      <c r="BU1539" s="91"/>
      <c r="BV1539" s="177">
        <v>2008</v>
      </c>
      <c r="BW1539" s="177">
        <v>1</v>
      </c>
      <c r="BX1539" s="177" t="s">
        <v>281</v>
      </c>
      <c r="BY1539" s="177" t="s">
        <v>262</v>
      </c>
      <c r="BZ1539" s="177" t="s">
        <v>268</v>
      </c>
      <c r="CA1539" s="177">
        <v>0</v>
      </c>
      <c r="CB1539" s="177" t="s">
        <v>264</v>
      </c>
      <c r="CC1539" s="122">
        <v>-60</v>
      </c>
      <c r="CD1539" s="178" t="s">
        <v>192</v>
      </c>
      <c r="CE1539" s="177" t="s">
        <v>282</v>
      </c>
      <c r="CF1539" s="177" t="s">
        <v>282</v>
      </c>
      <c r="CG1539" s="83" t="s">
        <v>9</v>
      </c>
      <c r="CH1539" s="57"/>
      <c r="CV1539" s="51"/>
      <c r="CW1539" s="51"/>
      <c r="CX1539" s="51"/>
      <c r="CY1539" s="51"/>
      <c r="CZ1539" s="51"/>
      <c r="DA1539" s="51"/>
      <c r="DB1539" s="51"/>
      <c r="DC1539" s="51"/>
      <c r="DD1539" s="51"/>
    </row>
    <row r="1540" spans="73:108" ht="15" x14ac:dyDescent="0.25">
      <c r="BU1540" s="91"/>
      <c r="BV1540" s="177">
        <v>2008</v>
      </c>
      <c r="BW1540" s="177">
        <v>1</v>
      </c>
      <c r="BX1540" s="177" t="s">
        <v>281</v>
      </c>
      <c r="BY1540" s="177" t="s">
        <v>262</v>
      </c>
      <c r="BZ1540" s="177" t="s">
        <v>316</v>
      </c>
      <c r="CA1540" s="177">
        <v>0</v>
      </c>
      <c r="CB1540" s="177" t="s">
        <v>264</v>
      </c>
      <c r="CC1540" s="122">
        <v>-22.26</v>
      </c>
      <c r="CD1540" s="178" t="s">
        <v>192</v>
      </c>
      <c r="CE1540" s="177" t="s">
        <v>282</v>
      </c>
      <c r="CF1540" s="177" t="s">
        <v>282</v>
      </c>
      <c r="CG1540" s="83" t="s">
        <v>9</v>
      </c>
      <c r="CH1540" s="57"/>
      <c r="CV1540" s="51"/>
      <c r="CW1540" s="51"/>
      <c r="CX1540" s="51"/>
      <c r="CY1540" s="51"/>
      <c r="CZ1540" s="51"/>
      <c r="DA1540" s="51"/>
      <c r="DB1540" s="51"/>
      <c r="DC1540" s="51"/>
      <c r="DD1540" s="51"/>
    </row>
    <row r="1541" spans="73:108" ht="15" x14ac:dyDescent="0.25">
      <c r="BU1541" s="91"/>
      <c r="BV1541" s="177">
        <v>2008</v>
      </c>
      <c r="BW1541" s="177">
        <v>1</v>
      </c>
      <c r="BX1541" s="177" t="s">
        <v>281</v>
      </c>
      <c r="BY1541" s="177" t="s">
        <v>262</v>
      </c>
      <c r="BZ1541" s="177" t="s">
        <v>347</v>
      </c>
      <c r="CA1541" s="177">
        <v>0</v>
      </c>
      <c r="CB1541" s="177" t="s">
        <v>264</v>
      </c>
      <c r="CC1541" s="122">
        <v>-7</v>
      </c>
      <c r="CD1541" s="178" t="s">
        <v>192</v>
      </c>
      <c r="CE1541" s="177" t="s">
        <v>282</v>
      </c>
      <c r="CF1541" s="177" t="s">
        <v>282</v>
      </c>
      <c r="CG1541" s="83" t="s">
        <v>9</v>
      </c>
      <c r="CH1541" s="57"/>
      <c r="CV1541" s="51"/>
      <c r="CW1541" s="51"/>
      <c r="CX1541" s="51"/>
      <c r="CY1541" s="51"/>
      <c r="CZ1541" s="51"/>
      <c r="DA1541" s="51"/>
      <c r="DB1541" s="51"/>
      <c r="DC1541" s="51"/>
      <c r="DD1541" s="51"/>
    </row>
    <row r="1542" spans="73:108" ht="15" x14ac:dyDescent="0.25">
      <c r="BU1542" s="91"/>
      <c r="BV1542" s="177">
        <v>2008</v>
      </c>
      <c r="BW1542" s="177">
        <v>1</v>
      </c>
      <c r="BX1542" s="177" t="s">
        <v>281</v>
      </c>
      <c r="BY1542" s="177" t="s">
        <v>262</v>
      </c>
      <c r="BZ1542" s="177" t="s">
        <v>277</v>
      </c>
      <c r="CA1542" s="177">
        <v>70</v>
      </c>
      <c r="CB1542" s="177" t="s">
        <v>264</v>
      </c>
      <c r="CC1542" s="122">
        <v>-40.17</v>
      </c>
      <c r="CD1542" s="178" t="s">
        <v>194</v>
      </c>
      <c r="CE1542" s="177" t="s">
        <v>282</v>
      </c>
      <c r="CF1542" s="177" t="s">
        <v>282</v>
      </c>
      <c r="CG1542" s="83" t="s">
        <v>9</v>
      </c>
      <c r="CH1542" s="57"/>
      <c r="CV1542" s="51"/>
      <c r="CW1542" s="51"/>
      <c r="CX1542" s="51"/>
      <c r="CY1542" s="51"/>
      <c r="CZ1542" s="51"/>
      <c r="DA1542" s="51"/>
      <c r="DB1542" s="51"/>
      <c r="DC1542" s="51"/>
      <c r="DD1542" s="51"/>
    </row>
    <row r="1543" spans="73:108" ht="15" x14ac:dyDescent="0.25">
      <c r="BU1543" s="91"/>
      <c r="BV1543" s="177">
        <v>2008</v>
      </c>
      <c r="BW1543" s="177">
        <v>1</v>
      </c>
      <c r="BX1543" s="177" t="s">
        <v>281</v>
      </c>
      <c r="BY1543" s="177" t="s">
        <v>262</v>
      </c>
      <c r="BZ1543" s="177" t="s">
        <v>263</v>
      </c>
      <c r="CA1543" s="177">
        <v>70</v>
      </c>
      <c r="CB1543" s="177" t="s">
        <v>264</v>
      </c>
      <c r="CC1543" s="122">
        <v>-24.27</v>
      </c>
      <c r="CD1543" s="178" t="s">
        <v>194</v>
      </c>
      <c r="CE1543" s="177" t="s">
        <v>282</v>
      </c>
      <c r="CF1543" s="177" t="s">
        <v>282</v>
      </c>
      <c r="CG1543" s="83" t="s">
        <v>9</v>
      </c>
      <c r="CH1543" s="57"/>
      <c r="CV1543" s="51"/>
      <c r="CW1543" s="51"/>
      <c r="CX1543" s="51"/>
      <c r="CY1543" s="51"/>
      <c r="CZ1543" s="51"/>
      <c r="DA1543" s="51"/>
      <c r="DB1543" s="51"/>
      <c r="DC1543" s="51"/>
      <c r="DD1543" s="51"/>
    </row>
    <row r="1544" spans="73:108" ht="15" x14ac:dyDescent="0.25">
      <c r="BU1544" s="91"/>
      <c r="BV1544" s="177">
        <v>2008</v>
      </c>
      <c r="BW1544" s="177">
        <v>1</v>
      </c>
      <c r="BX1544" s="177" t="s">
        <v>281</v>
      </c>
      <c r="BY1544" s="177" t="s">
        <v>262</v>
      </c>
      <c r="BZ1544" s="177" t="s">
        <v>266</v>
      </c>
      <c r="CA1544" s="177">
        <v>70</v>
      </c>
      <c r="CB1544" s="177" t="s">
        <v>264</v>
      </c>
      <c r="CC1544" s="122">
        <v>-6.53</v>
      </c>
      <c r="CD1544" s="178" t="s">
        <v>194</v>
      </c>
      <c r="CE1544" s="177" t="s">
        <v>282</v>
      </c>
      <c r="CF1544" s="177" t="s">
        <v>282</v>
      </c>
      <c r="CG1544" s="83" t="s">
        <v>9</v>
      </c>
      <c r="CH1544" s="57"/>
      <c r="CV1544" s="51"/>
      <c r="CW1544" s="51"/>
      <c r="CX1544" s="51"/>
      <c r="CY1544" s="51"/>
      <c r="CZ1544" s="51"/>
      <c r="DA1544" s="51"/>
      <c r="DB1544" s="51"/>
      <c r="DC1544" s="51"/>
      <c r="DD1544" s="51"/>
    </row>
    <row r="1545" spans="73:108" ht="15" x14ac:dyDescent="0.25">
      <c r="BU1545" s="91"/>
      <c r="BV1545" s="177">
        <v>2008</v>
      </c>
      <c r="BW1545" s="177">
        <v>1</v>
      </c>
      <c r="BX1545" s="177" t="s">
        <v>281</v>
      </c>
      <c r="BY1545" s="177" t="s">
        <v>262</v>
      </c>
      <c r="BZ1545" s="177" t="s">
        <v>267</v>
      </c>
      <c r="CA1545" s="177">
        <v>70</v>
      </c>
      <c r="CB1545" s="177" t="s">
        <v>264</v>
      </c>
      <c r="CC1545" s="122">
        <v>-16.27</v>
      </c>
      <c r="CD1545" s="178" t="s">
        <v>194</v>
      </c>
      <c r="CE1545" s="177" t="s">
        <v>282</v>
      </c>
      <c r="CF1545" s="177" t="s">
        <v>282</v>
      </c>
      <c r="CG1545" s="83" t="s">
        <v>9</v>
      </c>
      <c r="CH1545" s="57"/>
      <c r="CV1545" s="51"/>
      <c r="CW1545" s="51"/>
      <c r="CX1545" s="51"/>
      <c r="CY1545" s="51"/>
      <c r="CZ1545" s="51"/>
      <c r="DA1545" s="51"/>
      <c r="DB1545" s="51"/>
      <c r="DC1545" s="51"/>
      <c r="DD1545" s="51"/>
    </row>
    <row r="1546" spans="73:108" ht="15" x14ac:dyDescent="0.25">
      <c r="BU1546" s="91"/>
      <c r="BV1546" s="177">
        <v>2008</v>
      </c>
      <c r="BW1546" s="177">
        <v>1</v>
      </c>
      <c r="BX1546" s="177" t="s">
        <v>281</v>
      </c>
      <c r="BY1546" s="177" t="s">
        <v>262</v>
      </c>
      <c r="BZ1546" s="177" t="s">
        <v>268</v>
      </c>
      <c r="CA1546" s="177">
        <v>70</v>
      </c>
      <c r="CB1546" s="177" t="s">
        <v>264</v>
      </c>
      <c r="CC1546" s="122">
        <v>-18</v>
      </c>
      <c r="CD1546" s="178" t="s">
        <v>194</v>
      </c>
      <c r="CE1546" s="177" t="s">
        <v>282</v>
      </c>
      <c r="CF1546" s="177" t="s">
        <v>282</v>
      </c>
      <c r="CG1546" s="83" t="s">
        <v>9</v>
      </c>
      <c r="CH1546" s="57"/>
      <c r="CV1546" s="51"/>
      <c r="CW1546" s="51"/>
      <c r="CX1546" s="51"/>
      <c r="CY1546" s="51"/>
      <c r="CZ1546" s="51"/>
      <c r="DA1546" s="51"/>
      <c r="DB1546" s="51"/>
      <c r="DC1546" s="51"/>
      <c r="DD1546" s="51"/>
    </row>
    <row r="1547" spans="73:108" ht="15" x14ac:dyDescent="0.25">
      <c r="BU1547" s="91"/>
      <c r="BV1547" s="177">
        <v>2008</v>
      </c>
      <c r="BW1547" s="177">
        <v>1</v>
      </c>
      <c r="BX1547" s="177" t="s">
        <v>281</v>
      </c>
      <c r="BY1547" s="177" t="s">
        <v>262</v>
      </c>
      <c r="BZ1547" s="177" t="s">
        <v>316</v>
      </c>
      <c r="CA1547" s="177">
        <v>70</v>
      </c>
      <c r="CB1547" s="177" t="s">
        <v>264</v>
      </c>
      <c r="CC1547" s="122">
        <v>-6.68</v>
      </c>
      <c r="CD1547" s="178" t="s">
        <v>194</v>
      </c>
      <c r="CE1547" s="177" t="s">
        <v>282</v>
      </c>
      <c r="CF1547" s="177" t="s">
        <v>282</v>
      </c>
      <c r="CG1547" s="83" t="s">
        <v>9</v>
      </c>
      <c r="CH1547" s="57"/>
      <c r="CV1547" s="51"/>
      <c r="CW1547" s="51"/>
      <c r="CX1547" s="51"/>
      <c r="CY1547" s="51"/>
      <c r="CZ1547" s="51"/>
      <c r="DA1547" s="51"/>
      <c r="DB1547" s="51"/>
      <c r="DC1547" s="51"/>
      <c r="DD1547" s="51"/>
    </row>
    <row r="1548" spans="73:108" ht="15" x14ac:dyDescent="0.25">
      <c r="BU1548" s="91"/>
      <c r="BV1548" s="177">
        <v>2008</v>
      </c>
      <c r="BW1548" s="177">
        <v>1</v>
      </c>
      <c r="BX1548" s="177" t="s">
        <v>281</v>
      </c>
      <c r="BY1548" s="177" t="s">
        <v>262</v>
      </c>
      <c r="BZ1548" s="177" t="s">
        <v>347</v>
      </c>
      <c r="CA1548" s="177">
        <v>70</v>
      </c>
      <c r="CB1548" s="177" t="s">
        <v>264</v>
      </c>
      <c r="CC1548" s="122">
        <v>-2.1</v>
      </c>
      <c r="CD1548" s="178" t="s">
        <v>194</v>
      </c>
      <c r="CE1548" s="177" t="s">
        <v>282</v>
      </c>
      <c r="CF1548" s="177" t="s">
        <v>282</v>
      </c>
      <c r="CG1548" s="83" t="s">
        <v>9</v>
      </c>
      <c r="CH1548" s="57"/>
      <c r="CV1548" s="51"/>
      <c r="CW1548" s="51"/>
      <c r="CX1548" s="51"/>
      <c r="CY1548" s="51"/>
      <c r="CZ1548" s="51"/>
      <c r="DA1548" s="51"/>
      <c r="DB1548" s="51"/>
      <c r="DC1548" s="51"/>
      <c r="DD1548" s="51"/>
    </row>
    <row r="1549" spans="73:108" ht="15" x14ac:dyDescent="0.25">
      <c r="BU1549" s="91"/>
      <c r="BV1549" s="177">
        <v>2008</v>
      </c>
      <c r="BW1549" s="177">
        <v>3</v>
      </c>
      <c r="BX1549" s="177" t="s">
        <v>281</v>
      </c>
      <c r="BY1549" s="177" t="s">
        <v>262</v>
      </c>
      <c r="BZ1549" s="177" t="s">
        <v>277</v>
      </c>
      <c r="CA1549" s="177">
        <v>0</v>
      </c>
      <c r="CB1549" s="177" t="s">
        <v>264</v>
      </c>
      <c r="CC1549" s="122">
        <v>1001.84</v>
      </c>
      <c r="CD1549" s="178" t="s">
        <v>192</v>
      </c>
      <c r="CE1549" s="177" t="s">
        <v>282</v>
      </c>
      <c r="CF1549" s="177" t="s">
        <v>282</v>
      </c>
      <c r="CG1549" s="83" t="s">
        <v>9</v>
      </c>
      <c r="CH1549" s="57"/>
      <c r="CV1549" s="51"/>
      <c r="CW1549" s="51"/>
      <c r="CX1549" s="51"/>
      <c r="CY1549" s="51"/>
      <c r="CZ1549" s="51"/>
      <c r="DA1549" s="51"/>
      <c r="DB1549" s="51"/>
      <c r="DC1549" s="51"/>
      <c r="DD1549" s="51"/>
    </row>
    <row r="1550" spans="73:108" ht="15" x14ac:dyDescent="0.25">
      <c r="BU1550" s="91"/>
      <c r="BV1550" s="177">
        <v>2008</v>
      </c>
      <c r="BW1550" s="177">
        <v>3</v>
      </c>
      <c r="BX1550" s="177" t="s">
        <v>281</v>
      </c>
      <c r="BY1550" s="177" t="s">
        <v>262</v>
      </c>
      <c r="BZ1550" s="177" t="s">
        <v>263</v>
      </c>
      <c r="CA1550" s="177">
        <v>0</v>
      </c>
      <c r="CB1550" s="177" t="s">
        <v>264</v>
      </c>
      <c r="CC1550" s="122">
        <v>131.91999999999999</v>
      </c>
      <c r="CD1550" s="178" t="s">
        <v>192</v>
      </c>
      <c r="CE1550" s="177" t="s">
        <v>282</v>
      </c>
      <c r="CF1550" s="177" t="s">
        <v>282</v>
      </c>
      <c r="CG1550" s="83" t="s">
        <v>9</v>
      </c>
      <c r="CH1550" s="57"/>
      <c r="CV1550" s="51"/>
      <c r="CW1550" s="51"/>
      <c r="CX1550" s="51"/>
      <c r="CY1550" s="51"/>
      <c r="CZ1550" s="51"/>
      <c r="DA1550" s="51"/>
      <c r="DB1550" s="51"/>
      <c r="DC1550" s="51"/>
      <c r="DD1550" s="51"/>
    </row>
    <row r="1551" spans="73:108" ht="15" x14ac:dyDescent="0.25">
      <c r="BU1551" s="91"/>
      <c r="BV1551" s="177">
        <v>2008</v>
      </c>
      <c r="BW1551" s="177">
        <v>3</v>
      </c>
      <c r="BX1551" s="177" t="s">
        <v>281</v>
      </c>
      <c r="BY1551" s="177" t="s">
        <v>262</v>
      </c>
      <c r="BZ1551" s="177" t="s">
        <v>266</v>
      </c>
      <c r="CA1551" s="177">
        <v>0</v>
      </c>
      <c r="CB1551" s="177" t="s">
        <v>264</v>
      </c>
      <c r="CC1551" s="122">
        <v>141.9</v>
      </c>
      <c r="CD1551" s="178" t="s">
        <v>192</v>
      </c>
      <c r="CE1551" s="177" t="s">
        <v>282</v>
      </c>
      <c r="CF1551" s="177" t="s">
        <v>282</v>
      </c>
      <c r="CG1551" s="83" t="s">
        <v>9</v>
      </c>
      <c r="CH1551" s="57"/>
      <c r="CV1551" s="51"/>
      <c r="CW1551" s="51"/>
      <c r="CX1551" s="51"/>
      <c r="CY1551" s="51"/>
      <c r="CZ1551" s="51"/>
      <c r="DA1551" s="51"/>
      <c r="DB1551" s="51"/>
      <c r="DC1551" s="51"/>
      <c r="DD1551" s="51"/>
    </row>
    <row r="1552" spans="73:108" ht="15" x14ac:dyDescent="0.25">
      <c r="BU1552" s="91"/>
      <c r="BV1552" s="177">
        <v>2008</v>
      </c>
      <c r="BW1552" s="177">
        <v>3</v>
      </c>
      <c r="BX1552" s="177" t="s">
        <v>281</v>
      </c>
      <c r="BY1552" s="177" t="s">
        <v>262</v>
      </c>
      <c r="BZ1552" s="177" t="s">
        <v>267</v>
      </c>
      <c r="CA1552" s="177">
        <v>0</v>
      </c>
      <c r="CB1552" s="177" t="s">
        <v>264</v>
      </c>
      <c r="CC1552" s="122">
        <v>119.41</v>
      </c>
      <c r="CD1552" s="178" t="s">
        <v>192</v>
      </c>
      <c r="CE1552" s="177" t="s">
        <v>282</v>
      </c>
      <c r="CF1552" s="177" t="s">
        <v>282</v>
      </c>
      <c r="CG1552" s="83" t="s">
        <v>9</v>
      </c>
      <c r="CH1552" s="57"/>
      <c r="CV1552" s="51"/>
      <c r="CW1552" s="51"/>
      <c r="CX1552" s="51"/>
      <c r="CY1552" s="51"/>
      <c r="CZ1552" s="51"/>
      <c r="DA1552" s="51"/>
      <c r="DB1552" s="51"/>
      <c r="DC1552" s="51"/>
      <c r="DD1552" s="51"/>
    </row>
    <row r="1553" spans="73:108" ht="15" x14ac:dyDescent="0.25">
      <c r="BU1553" s="91"/>
      <c r="BV1553" s="177">
        <v>2008</v>
      </c>
      <c r="BW1553" s="177">
        <v>3</v>
      </c>
      <c r="BX1553" s="177" t="s">
        <v>281</v>
      </c>
      <c r="BY1553" s="177" t="s">
        <v>262</v>
      </c>
      <c r="BZ1553" s="177" t="s">
        <v>268</v>
      </c>
      <c r="CA1553" s="177">
        <v>0</v>
      </c>
      <c r="CB1553" s="177" t="s">
        <v>264</v>
      </c>
      <c r="CC1553" s="122">
        <v>136.82</v>
      </c>
      <c r="CD1553" s="178" t="s">
        <v>192</v>
      </c>
      <c r="CE1553" s="177" t="s">
        <v>282</v>
      </c>
      <c r="CF1553" s="177" t="s">
        <v>282</v>
      </c>
      <c r="CG1553" s="83" t="s">
        <v>9</v>
      </c>
      <c r="CH1553" s="57"/>
      <c r="CV1553" s="51"/>
      <c r="CW1553" s="51"/>
      <c r="CX1553" s="51"/>
      <c r="CY1553" s="51"/>
      <c r="CZ1553" s="51"/>
      <c r="DA1553" s="51"/>
      <c r="DB1553" s="51"/>
      <c r="DC1553" s="51"/>
      <c r="DD1553" s="51"/>
    </row>
    <row r="1554" spans="73:108" ht="15" x14ac:dyDescent="0.25">
      <c r="BU1554" s="91"/>
      <c r="BV1554" s="177">
        <v>2008</v>
      </c>
      <c r="BW1554" s="177">
        <v>3</v>
      </c>
      <c r="BX1554" s="177" t="s">
        <v>281</v>
      </c>
      <c r="BY1554" s="177" t="s">
        <v>262</v>
      </c>
      <c r="BZ1554" s="177" t="s">
        <v>316</v>
      </c>
      <c r="CA1554" s="177">
        <v>0</v>
      </c>
      <c r="CB1554" s="177" t="s">
        <v>264</v>
      </c>
      <c r="CC1554" s="122">
        <v>79.61</v>
      </c>
      <c r="CD1554" s="178" t="s">
        <v>192</v>
      </c>
      <c r="CE1554" s="177" t="s">
        <v>282</v>
      </c>
      <c r="CF1554" s="177" t="s">
        <v>282</v>
      </c>
      <c r="CG1554" s="83" t="s">
        <v>9</v>
      </c>
      <c r="CH1554" s="57"/>
      <c r="CV1554" s="51"/>
      <c r="CW1554" s="51"/>
      <c r="CX1554" s="51"/>
      <c r="CY1554" s="51"/>
      <c r="CZ1554" s="51"/>
      <c r="DA1554" s="51"/>
      <c r="DB1554" s="51"/>
      <c r="DC1554" s="51"/>
      <c r="DD1554" s="51"/>
    </row>
    <row r="1555" spans="73:108" ht="15" x14ac:dyDescent="0.25">
      <c r="BU1555" s="91"/>
      <c r="BV1555" s="177">
        <v>2008</v>
      </c>
      <c r="BW1555" s="177">
        <v>3</v>
      </c>
      <c r="BX1555" s="177" t="s">
        <v>281</v>
      </c>
      <c r="BY1555" s="177" t="s">
        <v>262</v>
      </c>
      <c r="BZ1555" s="177" t="s">
        <v>277</v>
      </c>
      <c r="CA1555" s="177">
        <v>70</v>
      </c>
      <c r="CB1555" s="177" t="s">
        <v>264</v>
      </c>
      <c r="CC1555" s="122">
        <v>300.55</v>
      </c>
      <c r="CD1555" s="178" t="s">
        <v>194</v>
      </c>
      <c r="CE1555" s="177" t="s">
        <v>282</v>
      </c>
      <c r="CF1555" s="177" t="s">
        <v>282</v>
      </c>
      <c r="CG1555" s="83" t="s">
        <v>9</v>
      </c>
      <c r="CH1555" s="57"/>
      <c r="CV1555" s="51"/>
      <c r="CW1555" s="51"/>
      <c r="CX1555" s="51"/>
      <c r="CY1555" s="51"/>
      <c r="CZ1555" s="51"/>
      <c r="DA1555" s="51"/>
      <c r="DB1555" s="51"/>
      <c r="DC1555" s="51"/>
      <c r="DD1555" s="51"/>
    </row>
    <row r="1556" spans="73:108" ht="15" x14ac:dyDescent="0.25">
      <c r="BU1556" s="91"/>
      <c r="BV1556" s="177">
        <v>2008</v>
      </c>
      <c r="BW1556" s="177">
        <v>3</v>
      </c>
      <c r="BX1556" s="177" t="s">
        <v>281</v>
      </c>
      <c r="BY1556" s="177" t="s">
        <v>262</v>
      </c>
      <c r="BZ1556" s="177" t="s">
        <v>263</v>
      </c>
      <c r="CA1556" s="177">
        <v>70</v>
      </c>
      <c r="CB1556" s="177" t="s">
        <v>264</v>
      </c>
      <c r="CC1556" s="122">
        <v>39.58</v>
      </c>
      <c r="CD1556" s="178" t="s">
        <v>194</v>
      </c>
      <c r="CE1556" s="177" t="s">
        <v>282</v>
      </c>
      <c r="CF1556" s="177" t="s">
        <v>282</v>
      </c>
      <c r="CG1556" s="83" t="s">
        <v>9</v>
      </c>
      <c r="CH1556" s="57"/>
      <c r="CV1556" s="51"/>
      <c r="CW1556" s="51"/>
      <c r="CX1556" s="51"/>
      <c r="CY1556" s="51"/>
      <c r="CZ1556" s="51"/>
      <c r="DA1556" s="51"/>
      <c r="DB1556" s="51"/>
      <c r="DC1556" s="51"/>
      <c r="DD1556" s="51"/>
    </row>
    <row r="1557" spans="73:108" ht="15" x14ac:dyDescent="0.25">
      <c r="BU1557" s="91"/>
      <c r="BV1557" s="177">
        <v>2008</v>
      </c>
      <c r="BW1557" s="177">
        <v>3</v>
      </c>
      <c r="BX1557" s="177" t="s">
        <v>281</v>
      </c>
      <c r="BY1557" s="177" t="s">
        <v>262</v>
      </c>
      <c r="BZ1557" s="177" t="s">
        <v>266</v>
      </c>
      <c r="CA1557" s="177">
        <v>70</v>
      </c>
      <c r="CB1557" s="177" t="s">
        <v>264</v>
      </c>
      <c r="CC1557" s="122">
        <v>42.57</v>
      </c>
      <c r="CD1557" s="178" t="s">
        <v>194</v>
      </c>
      <c r="CE1557" s="177" t="s">
        <v>282</v>
      </c>
      <c r="CF1557" s="177" t="s">
        <v>282</v>
      </c>
      <c r="CG1557" s="83" t="s">
        <v>9</v>
      </c>
      <c r="CH1557" s="57"/>
      <c r="CV1557" s="51"/>
      <c r="CW1557" s="51"/>
      <c r="CX1557" s="51"/>
      <c r="CY1557" s="51"/>
      <c r="CZ1557" s="51"/>
      <c r="DA1557" s="51"/>
      <c r="DB1557" s="51"/>
      <c r="DC1557" s="51"/>
      <c r="DD1557" s="51"/>
    </row>
    <row r="1558" spans="73:108" ht="15" x14ac:dyDescent="0.25">
      <c r="BU1558" s="91"/>
      <c r="BV1558" s="177">
        <v>2008</v>
      </c>
      <c r="BW1558" s="177">
        <v>3</v>
      </c>
      <c r="BX1558" s="177" t="s">
        <v>281</v>
      </c>
      <c r="BY1558" s="177" t="s">
        <v>262</v>
      </c>
      <c r="BZ1558" s="177" t="s">
        <v>267</v>
      </c>
      <c r="CA1558" s="177">
        <v>70</v>
      </c>
      <c r="CB1558" s="177" t="s">
        <v>264</v>
      </c>
      <c r="CC1558" s="122">
        <v>35.82</v>
      </c>
      <c r="CD1558" s="178" t="s">
        <v>194</v>
      </c>
      <c r="CE1558" s="177" t="s">
        <v>282</v>
      </c>
      <c r="CF1558" s="177" t="s">
        <v>282</v>
      </c>
      <c r="CG1558" s="83" t="s">
        <v>9</v>
      </c>
      <c r="CH1558" s="57"/>
      <c r="CV1558" s="51"/>
      <c r="CW1558" s="51"/>
      <c r="CX1558" s="51"/>
      <c r="CY1558" s="51"/>
      <c r="CZ1558" s="51"/>
      <c r="DA1558" s="51"/>
      <c r="DB1558" s="51"/>
      <c r="DC1558" s="51"/>
      <c r="DD1558" s="51"/>
    </row>
    <row r="1559" spans="73:108" ht="15" x14ac:dyDescent="0.25">
      <c r="BU1559" s="91"/>
      <c r="BV1559" s="177">
        <v>2008</v>
      </c>
      <c r="BW1559" s="177">
        <v>3</v>
      </c>
      <c r="BX1559" s="177" t="s">
        <v>281</v>
      </c>
      <c r="BY1559" s="177" t="s">
        <v>262</v>
      </c>
      <c r="BZ1559" s="177" t="s">
        <v>268</v>
      </c>
      <c r="CA1559" s="177">
        <v>70</v>
      </c>
      <c r="CB1559" s="177" t="s">
        <v>264</v>
      </c>
      <c r="CC1559" s="122">
        <v>41.05</v>
      </c>
      <c r="CD1559" s="178" t="s">
        <v>194</v>
      </c>
      <c r="CE1559" s="177" t="s">
        <v>282</v>
      </c>
      <c r="CF1559" s="177" t="s">
        <v>282</v>
      </c>
      <c r="CG1559" s="83" t="s">
        <v>9</v>
      </c>
      <c r="CH1559" s="57"/>
      <c r="CV1559" s="51"/>
      <c r="CW1559" s="51"/>
      <c r="CX1559" s="51"/>
      <c r="CY1559" s="51"/>
      <c r="CZ1559" s="51"/>
      <c r="DA1559" s="51"/>
      <c r="DB1559" s="51"/>
      <c r="DC1559" s="51"/>
      <c r="DD1559" s="51"/>
    </row>
    <row r="1560" spans="73:108" ht="15" x14ac:dyDescent="0.25">
      <c r="BU1560" s="91"/>
      <c r="BV1560" s="177">
        <v>2008</v>
      </c>
      <c r="BW1560" s="177">
        <v>3</v>
      </c>
      <c r="BX1560" s="177" t="s">
        <v>281</v>
      </c>
      <c r="BY1560" s="177" t="s">
        <v>262</v>
      </c>
      <c r="BZ1560" s="177" t="s">
        <v>316</v>
      </c>
      <c r="CA1560" s="177">
        <v>70</v>
      </c>
      <c r="CB1560" s="177" t="s">
        <v>264</v>
      </c>
      <c r="CC1560" s="122">
        <v>23.88</v>
      </c>
      <c r="CD1560" s="178" t="s">
        <v>194</v>
      </c>
      <c r="CE1560" s="177" t="s">
        <v>282</v>
      </c>
      <c r="CF1560" s="177" t="s">
        <v>282</v>
      </c>
      <c r="CG1560" s="83" t="s">
        <v>9</v>
      </c>
      <c r="CH1560" s="57"/>
      <c r="CV1560" s="51"/>
      <c r="CW1560" s="51"/>
      <c r="CX1560" s="51"/>
      <c r="CY1560" s="51"/>
      <c r="CZ1560" s="51"/>
      <c r="DA1560" s="51"/>
      <c r="DB1560" s="51"/>
      <c r="DC1560" s="51"/>
      <c r="DD1560" s="51"/>
    </row>
    <row r="1561" spans="73:108" ht="15" x14ac:dyDescent="0.25">
      <c r="BU1561" s="91"/>
      <c r="BV1561" s="177">
        <v>2008</v>
      </c>
      <c r="BW1561" s="177">
        <v>4</v>
      </c>
      <c r="BX1561" s="177" t="s">
        <v>281</v>
      </c>
      <c r="BY1561" s="177" t="s">
        <v>262</v>
      </c>
      <c r="BZ1561" s="177" t="s">
        <v>277</v>
      </c>
      <c r="CA1561" s="177">
        <v>0</v>
      </c>
      <c r="CB1561" s="177" t="s">
        <v>264</v>
      </c>
      <c r="CC1561" s="122">
        <v>1152.58</v>
      </c>
      <c r="CD1561" s="178" t="s">
        <v>192</v>
      </c>
      <c r="CE1561" s="177" t="s">
        <v>282</v>
      </c>
      <c r="CF1561" s="177" t="s">
        <v>282</v>
      </c>
      <c r="CG1561" s="83" t="s">
        <v>9</v>
      </c>
      <c r="CH1561" s="57"/>
      <c r="CV1561" s="51"/>
      <c r="CW1561" s="51"/>
      <c r="CX1561" s="51"/>
      <c r="CY1561" s="51"/>
      <c r="CZ1561" s="51"/>
      <c r="DA1561" s="51"/>
      <c r="DB1561" s="51"/>
      <c r="DC1561" s="51"/>
      <c r="DD1561" s="51"/>
    </row>
    <row r="1562" spans="73:108" ht="15" x14ac:dyDescent="0.25">
      <c r="BU1562" s="91"/>
      <c r="BV1562" s="177">
        <v>2008</v>
      </c>
      <c r="BW1562" s="177">
        <v>4</v>
      </c>
      <c r="BX1562" s="177" t="s">
        <v>281</v>
      </c>
      <c r="BY1562" s="177" t="s">
        <v>262</v>
      </c>
      <c r="BZ1562" s="177" t="s">
        <v>263</v>
      </c>
      <c r="CA1562" s="177">
        <v>0</v>
      </c>
      <c r="CB1562" s="177" t="s">
        <v>264</v>
      </c>
      <c r="CC1562" s="122">
        <v>821.98</v>
      </c>
      <c r="CD1562" s="178" t="s">
        <v>192</v>
      </c>
      <c r="CE1562" s="177" t="s">
        <v>282</v>
      </c>
      <c r="CF1562" s="177" t="s">
        <v>282</v>
      </c>
      <c r="CG1562" s="83" t="s">
        <v>9</v>
      </c>
      <c r="CH1562" s="57"/>
      <c r="CV1562" s="51"/>
      <c r="CW1562" s="51"/>
      <c r="CX1562" s="51"/>
      <c r="CY1562" s="51"/>
      <c r="CZ1562" s="51"/>
      <c r="DA1562" s="51"/>
      <c r="DB1562" s="51"/>
      <c r="DC1562" s="51"/>
      <c r="DD1562" s="51"/>
    </row>
    <row r="1563" spans="73:108" ht="15" x14ac:dyDescent="0.25">
      <c r="BU1563" s="91"/>
      <c r="BV1563" s="177">
        <v>2008</v>
      </c>
      <c r="BW1563" s="177">
        <v>4</v>
      </c>
      <c r="BX1563" s="177" t="s">
        <v>281</v>
      </c>
      <c r="BY1563" s="177" t="s">
        <v>262</v>
      </c>
      <c r="BZ1563" s="177" t="s">
        <v>266</v>
      </c>
      <c r="CA1563" s="177">
        <v>0</v>
      </c>
      <c r="CB1563" s="177" t="s">
        <v>264</v>
      </c>
      <c r="CC1563" s="122">
        <v>699.75</v>
      </c>
      <c r="CD1563" s="178" t="s">
        <v>192</v>
      </c>
      <c r="CE1563" s="177" t="s">
        <v>282</v>
      </c>
      <c r="CF1563" s="177" t="s">
        <v>282</v>
      </c>
      <c r="CG1563" s="83" t="s">
        <v>9</v>
      </c>
      <c r="CH1563" s="57"/>
      <c r="CV1563" s="51"/>
      <c r="CW1563" s="51"/>
      <c r="CX1563" s="51"/>
      <c r="CY1563" s="51"/>
      <c r="CZ1563" s="51"/>
      <c r="DA1563" s="51"/>
      <c r="DB1563" s="51"/>
      <c r="DC1563" s="51"/>
      <c r="DD1563" s="51"/>
    </row>
    <row r="1564" spans="73:108" ht="15" x14ac:dyDescent="0.25">
      <c r="BU1564" s="91"/>
      <c r="BV1564" s="177">
        <v>2008</v>
      </c>
      <c r="BW1564" s="177">
        <v>4</v>
      </c>
      <c r="BX1564" s="177" t="s">
        <v>281</v>
      </c>
      <c r="BY1564" s="177" t="s">
        <v>262</v>
      </c>
      <c r="BZ1564" s="177" t="s">
        <v>267</v>
      </c>
      <c r="CA1564" s="177">
        <v>0</v>
      </c>
      <c r="CB1564" s="177" t="s">
        <v>264</v>
      </c>
      <c r="CC1564" s="122">
        <v>207.96</v>
      </c>
      <c r="CD1564" s="178" t="s">
        <v>192</v>
      </c>
      <c r="CE1564" s="177" t="s">
        <v>282</v>
      </c>
      <c r="CF1564" s="177" t="s">
        <v>282</v>
      </c>
      <c r="CG1564" s="83" t="s">
        <v>9</v>
      </c>
      <c r="CH1564" s="57"/>
      <c r="CV1564" s="51"/>
      <c r="CW1564" s="51"/>
      <c r="CX1564" s="51"/>
      <c r="CY1564" s="51"/>
      <c r="CZ1564" s="51"/>
      <c r="DA1564" s="51"/>
      <c r="DB1564" s="51"/>
      <c r="DC1564" s="51"/>
      <c r="DD1564" s="51"/>
    </row>
    <row r="1565" spans="73:108" ht="15" x14ac:dyDescent="0.25">
      <c r="BU1565" s="91"/>
      <c r="BV1565" s="177">
        <v>2008</v>
      </c>
      <c r="BW1565" s="177">
        <v>4</v>
      </c>
      <c r="BX1565" s="177" t="s">
        <v>281</v>
      </c>
      <c r="BY1565" s="177" t="s">
        <v>262</v>
      </c>
      <c r="BZ1565" s="177" t="s">
        <v>268</v>
      </c>
      <c r="CA1565" s="177">
        <v>0</v>
      </c>
      <c r="CB1565" s="177" t="s">
        <v>264</v>
      </c>
      <c r="CC1565" s="122">
        <v>97.06</v>
      </c>
      <c r="CD1565" s="178" t="s">
        <v>192</v>
      </c>
      <c r="CE1565" s="177" t="s">
        <v>282</v>
      </c>
      <c r="CF1565" s="177" t="s">
        <v>282</v>
      </c>
      <c r="CG1565" s="83" t="s">
        <v>9</v>
      </c>
      <c r="CH1565" s="57"/>
      <c r="CV1565" s="51"/>
      <c r="CW1565" s="51"/>
      <c r="CX1565" s="51"/>
      <c r="CY1565" s="51"/>
      <c r="CZ1565" s="51"/>
      <c r="DA1565" s="51"/>
      <c r="DB1565" s="51"/>
      <c r="DC1565" s="51"/>
      <c r="DD1565" s="51"/>
    </row>
    <row r="1566" spans="73:108" ht="15" x14ac:dyDescent="0.25">
      <c r="BU1566" s="91"/>
      <c r="BV1566" s="177">
        <v>2008</v>
      </c>
      <c r="BW1566" s="177">
        <v>4</v>
      </c>
      <c r="BX1566" s="177" t="s">
        <v>281</v>
      </c>
      <c r="BY1566" s="177" t="s">
        <v>262</v>
      </c>
      <c r="BZ1566" s="177" t="s">
        <v>316</v>
      </c>
      <c r="CA1566" s="177">
        <v>0</v>
      </c>
      <c r="CB1566" s="177" t="s">
        <v>264</v>
      </c>
      <c r="CC1566" s="122">
        <v>235.31</v>
      </c>
      <c r="CD1566" s="178" t="s">
        <v>192</v>
      </c>
      <c r="CE1566" s="177" t="s">
        <v>282</v>
      </c>
      <c r="CF1566" s="177" t="s">
        <v>282</v>
      </c>
      <c r="CG1566" s="83" t="s">
        <v>9</v>
      </c>
      <c r="CH1566" s="57"/>
      <c r="CV1566" s="51"/>
      <c r="CW1566" s="51"/>
      <c r="CX1566" s="51"/>
      <c r="CY1566" s="51"/>
      <c r="CZ1566" s="51"/>
      <c r="DA1566" s="51"/>
      <c r="DB1566" s="51"/>
      <c r="DC1566" s="51"/>
      <c r="DD1566" s="51"/>
    </row>
    <row r="1567" spans="73:108" ht="15" x14ac:dyDescent="0.25">
      <c r="BU1567" s="91"/>
      <c r="BV1567" s="177">
        <v>2008</v>
      </c>
      <c r="BW1567" s="177">
        <v>4</v>
      </c>
      <c r="BX1567" s="177" t="s">
        <v>281</v>
      </c>
      <c r="BY1567" s="177" t="s">
        <v>262</v>
      </c>
      <c r="BZ1567" s="177" t="s">
        <v>277</v>
      </c>
      <c r="CA1567" s="177">
        <v>70</v>
      </c>
      <c r="CB1567" s="177" t="s">
        <v>264</v>
      </c>
      <c r="CC1567" s="122">
        <v>345.77</v>
      </c>
      <c r="CD1567" s="178" t="s">
        <v>194</v>
      </c>
      <c r="CE1567" s="177" t="s">
        <v>282</v>
      </c>
      <c r="CF1567" s="177" t="s">
        <v>282</v>
      </c>
      <c r="CG1567" s="83" t="s">
        <v>9</v>
      </c>
      <c r="CH1567" s="57"/>
      <c r="CV1567" s="51"/>
      <c r="CW1567" s="51"/>
      <c r="CX1567" s="51"/>
      <c r="CY1567" s="51"/>
      <c r="CZ1567" s="51"/>
      <c r="DA1567" s="51"/>
      <c r="DB1567" s="51"/>
      <c r="DC1567" s="51"/>
      <c r="DD1567" s="51"/>
    </row>
    <row r="1568" spans="73:108" ht="15" x14ac:dyDescent="0.25">
      <c r="BU1568" s="91"/>
      <c r="BV1568" s="177">
        <v>2008</v>
      </c>
      <c r="BW1568" s="177">
        <v>4</v>
      </c>
      <c r="BX1568" s="177" t="s">
        <v>281</v>
      </c>
      <c r="BY1568" s="177" t="s">
        <v>262</v>
      </c>
      <c r="BZ1568" s="177" t="s">
        <v>263</v>
      </c>
      <c r="CA1568" s="177">
        <v>70</v>
      </c>
      <c r="CB1568" s="177" t="s">
        <v>264</v>
      </c>
      <c r="CC1568" s="122">
        <v>246.59</v>
      </c>
      <c r="CD1568" s="178" t="s">
        <v>194</v>
      </c>
      <c r="CE1568" s="177" t="s">
        <v>282</v>
      </c>
      <c r="CF1568" s="177" t="s">
        <v>282</v>
      </c>
      <c r="CG1568" s="83" t="s">
        <v>9</v>
      </c>
      <c r="CH1568" s="57"/>
      <c r="CV1568" s="51"/>
      <c r="CW1568" s="51"/>
      <c r="CX1568" s="51"/>
      <c r="CY1568" s="51"/>
      <c r="CZ1568" s="51"/>
      <c r="DA1568" s="51"/>
      <c r="DB1568" s="51"/>
      <c r="DC1568" s="51"/>
      <c r="DD1568" s="51"/>
    </row>
    <row r="1569" spans="73:108" ht="15" x14ac:dyDescent="0.25">
      <c r="BU1569" s="91"/>
      <c r="BV1569" s="177">
        <v>2008</v>
      </c>
      <c r="BW1569" s="177">
        <v>4</v>
      </c>
      <c r="BX1569" s="177" t="s">
        <v>281</v>
      </c>
      <c r="BY1569" s="177" t="s">
        <v>262</v>
      </c>
      <c r="BZ1569" s="177" t="s">
        <v>266</v>
      </c>
      <c r="CA1569" s="177">
        <v>70</v>
      </c>
      <c r="CB1569" s="177" t="s">
        <v>264</v>
      </c>
      <c r="CC1569" s="122">
        <v>209.93</v>
      </c>
      <c r="CD1569" s="178" t="s">
        <v>194</v>
      </c>
      <c r="CE1569" s="177" t="s">
        <v>282</v>
      </c>
      <c r="CF1569" s="177" t="s">
        <v>282</v>
      </c>
      <c r="CG1569" s="83" t="s">
        <v>9</v>
      </c>
      <c r="CH1569" s="57"/>
      <c r="CV1569" s="51"/>
      <c r="CW1569" s="51"/>
      <c r="CX1569" s="51"/>
      <c r="CY1569" s="51"/>
      <c r="CZ1569" s="51"/>
      <c r="DA1569" s="51"/>
      <c r="DB1569" s="51"/>
      <c r="DC1569" s="51"/>
      <c r="DD1569" s="51"/>
    </row>
    <row r="1570" spans="73:108" ht="15" x14ac:dyDescent="0.25">
      <c r="BU1570" s="91"/>
      <c r="BV1570" s="177">
        <v>2008</v>
      </c>
      <c r="BW1570" s="177">
        <v>4</v>
      </c>
      <c r="BX1570" s="177" t="s">
        <v>281</v>
      </c>
      <c r="BY1570" s="177" t="s">
        <v>262</v>
      </c>
      <c r="BZ1570" s="177" t="s">
        <v>267</v>
      </c>
      <c r="CA1570" s="177">
        <v>70</v>
      </c>
      <c r="CB1570" s="177" t="s">
        <v>264</v>
      </c>
      <c r="CC1570" s="122">
        <v>62.39</v>
      </c>
      <c r="CD1570" s="178" t="s">
        <v>194</v>
      </c>
      <c r="CE1570" s="177" t="s">
        <v>282</v>
      </c>
      <c r="CF1570" s="177" t="s">
        <v>282</v>
      </c>
      <c r="CG1570" s="83" t="s">
        <v>9</v>
      </c>
      <c r="CH1570" s="57"/>
      <c r="CV1570" s="51"/>
      <c r="CW1570" s="51"/>
      <c r="CX1570" s="51"/>
      <c r="CY1570" s="51"/>
      <c r="CZ1570" s="51"/>
      <c r="DA1570" s="51"/>
      <c r="DB1570" s="51"/>
      <c r="DC1570" s="51"/>
      <c r="DD1570" s="51"/>
    </row>
    <row r="1571" spans="73:108" ht="15" x14ac:dyDescent="0.25">
      <c r="BU1571" s="91"/>
      <c r="BV1571" s="177">
        <v>2008</v>
      </c>
      <c r="BW1571" s="177">
        <v>4</v>
      </c>
      <c r="BX1571" s="177" t="s">
        <v>281</v>
      </c>
      <c r="BY1571" s="177" t="s">
        <v>262</v>
      </c>
      <c r="BZ1571" s="177" t="s">
        <v>268</v>
      </c>
      <c r="CA1571" s="177">
        <v>70</v>
      </c>
      <c r="CB1571" s="177" t="s">
        <v>264</v>
      </c>
      <c r="CC1571" s="122">
        <v>29.12</v>
      </c>
      <c r="CD1571" s="178" t="s">
        <v>194</v>
      </c>
      <c r="CE1571" s="177" t="s">
        <v>282</v>
      </c>
      <c r="CF1571" s="177" t="s">
        <v>282</v>
      </c>
      <c r="CG1571" s="83" t="s">
        <v>9</v>
      </c>
      <c r="CH1571" s="57"/>
      <c r="CV1571" s="51"/>
      <c r="CW1571" s="51"/>
      <c r="CX1571" s="51"/>
      <c r="CY1571" s="51"/>
      <c r="CZ1571" s="51"/>
      <c r="DA1571" s="51"/>
      <c r="DB1571" s="51"/>
      <c r="DC1571" s="51"/>
      <c r="DD1571" s="51"/>
    </row>
    <row r="1572" spans="73:108" ht="15" x14ac:dyDescent="0.25">
      <c r="BU1572" s="91"/>
      <c r="BV1572" s="177">
        <v>2008</v>
      </c>
      <c r="BW1572" s="177">
        <v>4</v>
      </c>
      <c r="BX1572" s="177" t="s">
        <v>281</v>
      </c>
      <c r="BY1572" s="177" t="s">
        <v>262</v>
      </c>
      <c r="BZ1572" s="177" t="s">
        <v>316</v>
      </c>
      <c r="CA1572" s="177">
        <v>70</v>
      </c>
      <c r="CB1572" s="177" t="s">
        <v>264</v>
      </c>
      <c r="CC1572" s="122">
        <v>70.59</v>
      </c>
      <c r="CD1572" s="178" t="s">
        <v>194</v>
      </c>
      <c r="CE1572" s="177" t="s">
        <v>282</v>
      </c>
      <c r="CF1572" s="177" t="s">
        <v>282</v>
      </c>
      <c r="CG1572" s="83" t="s">
        <v>9</v>
      </c>
      <c r="CH1572" s="57"/>
      <c r="CV1572" s="51"/>
      <c r="CW1572" s="51"/>
      <c r="CX1572" s="51"/>
      <c r="CY1572" s="51"/>
      <c r="CZ1572" s="51"/>
      <c r="DA1572" s="51"/>
      <c r="DB1572" s="51"/>
      <c r="DC1572" s="51"/>
      <c r="DD1572" s="51"/>
    </row>
    <row r="1573" spans="73:108" ht="15" x14ac:dyDescent="0.25">
      <c r="BU1573" s="91"/>
      <c r="BV1573" s="177">
        <v>2008</v>
      </c>
      <c r="BW1573" s="177">
        <v>5</v>
      </c>
      <c r="BX1573" s="177" t="s">
        <v>281</v>
      </c>
      <c r="BY1573" s="177" t="s">
        <v>262</v>
      </c>
      <c r="BZ1573" s="177" t="s">
        <v>277</v>
      </c>
      <c r="CA1573" s="177">
        <v>0</v>
      </c>
      <c r="CB1573" s="177" t="s">
        <v>264</v>
      </c>
      <c r="CC1573" s="122">
        <v>1423.6</v>
      </c>
      <c r="CD1573" s="178" t="s">
        <v>192</v>
      </c>
      <c r="CE1573" s="177" t="s">
        <v>282</v>
      </c>
      <c r="CF1573" s="177" t="s">
        <v>282</v>
      </c>
      <c r="CG1573" s="83" t="s">
        <v>9</v>
      </c>
      <c r="CH1573" s="57"/>
      <c r="CV1573" s="51"/>
      <c r="CW1573" s="51"/>
      <c r="CX1573" s="51"/>
      <c r="CY1573" s="51"/>
      <c r="CZ1573" s="51"/>
      <c r="DA1573" s="51"/>
      <c r="DB1573" s="51"/>
      <c r="DC1573" s="51"/>
      <c r="DD1573" s="51"/>
    </row>
    <row r="1574" spans="73:108" ht="15" x14ac:dyDescent="0.25">
      <c r="BU1574" s="91"/>
      <c r="BV1574" s="177">
        <v>2008</v>
      </c>
      <c r="BW1574" s="177">
        <v>5</v>
      </c>
      <c r="BX1574" s="177" t="s">
        <v>281</v>
      </c>
      <c r="BY1574" s="177" t="s">
        <v>262</v>
      </c>
      <c r="BZ1574" s="177" t="s">
        <v>263</v>
      </c>
      <c r="CA1574" s="177">
        <v>0</v>
      </c>
      <c r="CB1574" s="177" t="s">
        <v>264</v>
      </c>
      <c r="CC1574" s="122">
        <v>687.75</v>
      </c>
      <c r="CD1574" s="178" t="s">
        <v>192</v>
      </c>
      <c r="CE1574" s="177" t="s">
        <v>282</v>
      </c>
      <c r="CF1574" s="177" t="s">
        <v>282</v>
      </c>
      <c r="CG1574" s="83" t="s">
        <v>9</v>
      </c>
      <c r="CH1574" s="57"/>
      <c r="CV1574" s="51"/>
      <c r="CW1574" s="51"/>
      <c r="CX1574" s="51"/>
      <c r="CY1574" s="51"/>
      <c r="CZ1574" s="51"/>
      <c r="DA1574" s="51"/>
      <c r="DB1574" s="51"/>
      <c r="DC1574" s="51"/>
      <c r="DD1574" s="51"/>
    </row>
    <row r="1575" spans="73:108" ht="15" x14ac:dyDescent="0.25">
      <c r="BU1575" s="91"/>
      <c r="BV1575" s="177">
        <v>2008</v>
      </c>
      <c r="BW1575" s="177">
        <v>5</v>
      </c>
      <c r="BX1575" s="177" t="s">
        <v>281</v>
      </c>
      <c r="BY1575" s="177" t="s">
        <v>262</v>
      </c>
      <c r="BZ1575" s="177" t="s">
        <v>266</v>
      </c>
      <c r="CA1575" s="177">
        <v>0</v>
      </c>
      <c r="CB1575" s="177" t="s">
        <v>264</v>
      </c>
      <c r="CC1575" s="122">
        <v>1506.95</v>
      </c>
      <c r="CD1575" s="178" t="s">
        <v>192</v>
      </c>
      <c r="CE1575" s="177" t="s">
        <v>282</v>
      </c>
      <c r="CF1575" s="177" t="s">
        <v>282</v>
      </c>
      <c r="CG1575" s="83" t="s">
        <v>9</v>
      </c>
      <c r="CH1575" s="57"/>
      <c r="CV1575" s="51"/>
      <c r="CW1575" s="51"/>
      <c r="CX1575" s="51"/>
      <c r="CY1575" s="51"/>
      <c r="CZ1575" s="51"/>
      <c r="DA1575" s="51"/>
      <c r="DB1575" s="51"/>
      <c r="DC1575" s="51"/>
      <c r="DD1575" s="51"/>
    </row>
    <row r="1576" spans="73:108" ht="15" x14ac:dyDescent="0.25">
      <c r="BU1576" s="91"/>
      <c r="BV1576" s="177">
        <v>2008</v>
      </c>
      <c r="BW1576" s="177">
        <v>5</v>
      </c>
      <c r="BX1576" s="177" t="s">
        <v>281</v>
      </c>
      <c r="BY1576" s="177" t="s">
        <v>262</v>
      </c>
      <c r="BZ1576" s="177" t="s">
        <v>267</v>
      </c>
      <c r="CA1576" s="177">
        <v>0</v>
      </c>
      <c r="CB1576" s="177" t="s">
        <v>264</v>
      </c>
      <c r="CC1576" s="122">
        <v>1149.21</v>
      </c>
      <c r="CD1576" s="178" t="s">
        <v>192</v>
      </c>
      <c r="CE1576" s="177" t="s">
        <v>282</v>
      </c>
      <c r="CF1576" s="177" t="s">
        <v>282</v>
      </c>
      <c r="CG1576" s="83" t="s">
        <v>9</v>
      </c>
      <c r="CH1576" s="57"/>
      <c r="CV1576" s="51"/>
      <c r="CW1576" s="51"/>
      <c r="CX1576" s="51"/>
      <c r="CY1576" s="51"/>
      <c r="CZ1576" s="51"/>
      <c r="DA1576" s="51"/>
      <c r="DB1576" s="51"/>
      <c r="DC1576" s="51"/>
      <c r="DD1576" s="51"/>
    </row>
    <row r="1577" spans="73:108" ht="15" x14ac:dyDescent="0.25">
      <c r="BU1577" s="91"/>
      <c r="BV1577" s="177">
        <v>2008</v>
      </c>
      <c r="BW1577" s="177">
        <v>5</v>
      </c>
      <c r="BX1577" s="177" t="s">
        <v>281</v>
      </c>
      <c r="BY1577" s="177" t="s">
        <v>262</v>
      </c>
      <c r="BZ1577" s="177" t="s">
        <v>268</v>
      </c>
      <c r="CA1577" s="177">
        <v>0</v>
      </c>
      <c r="CB1577" s="177" t="s">
        <v>264</v>
      </c>
      <c r="CC1577" s="122">
        <v>217.65</v>
      </c>
      <c r="CD1577" s="178" t="s">
        <v>192</v>
      </c>
      <c r="CE1577" s="177" t="s">
        <v>282</v>
      </c>
      <c r="CF1577" s="177" t="s">
        <v>282</v>
      </c>
      <c r="CG1577" s="83" t="s">
        <v>9</v>
      </c>
      <c r="CH1577" s="57"/>
      <c r="CV1577" s="51"/>
      <c r="CW1577" s="51"/>
      <c r="CX1577" s="51"/>
      <c r="CY1577" s="51"/>
      <c r="CZ1577" s="51"/>
      <c r="DA1577" s="51"/>
      <c r="DB1577" s="51"/>
      <c r="DC1577" s="51"/>
      <c r="DD1577" s="51"/>
    </row>
    <row r="1578" spans="73:108" ht="15" x14ac:dyDescent="0.25">
      <c r="BU1578" s="91"/>
      <c r="BV1578" s="177">
        <v>2008</v>
      </c>
      <c r="BW1578" s="177">
        <v>5</v>
      </c>
      <c r="BX1578" s="177" t="s">
        <v>281</v>
      </c>
      <c r="BY1578" s="177" t="s">
        <v>262</v>
      </c>
      <c r="BZ1578" s="177" t="s">
        <v>316</v>
      </c>
      <c r="CA1578" s="177">
        <v>0</v>
      </c>
      <c r="CB1578" s="177" t="s">
        <v>264</v>
      </c>
      <c r="CC1578" s="122">
        <v>356.62</v>
      </c>
      <c r="CD1578" s="178" t="s">
        <v>192</v>
      </c>
      <c r="CE1578" s="177" t="s">
        <v>282</v>
      </c>
      <c r="CF1578" s="177" t="s">
        <v>282</v>
      </c>
      <c r="CG1578" s="83" t="s">
        <v>9</v>
      </c>
      <c r="CH1578" s="57"/>
      <c r="CV1578" s="51"/>
      <c r="CW1578" s="51"/>
      <c r="CX1578" s="51"/>
      <c r="CY1578" s="51"/>
      <c r="CZ1578" s="51"/>
      <c r="DA1578" s="51"/>
      <c r="DB1578" s="51"/>
      <c r="DC1578" s="51"/>
      <c r="DD1578" s="51"/>
    </row>
    <row r="1579" spans="73:108" ht="15" x14ac:dyDescent="0.25">
      <c r="BU1579" s="91"/>
      <c r="BV1579" s="177">
        <v>2008</v>
      </c>
      <c r="BW1579" s="177">
        <v>5</v>
      </c>
      <c r="BX1579" s="177" t="s">
        <v>281</v>
      </c>
      <c r="BY1579" s="177" t="s">
        <v>262</v>
      </c>
      <c r="BZ1579" s="177" t="s">
        <v>277</v>
      </c>
      <c r="CA1579" s="177">
        <v>70</v>
      </c>
      <c r="CB1579" s="177" t="s">
        <v>264</v>
      </c>
      <c r="CC1579" s="122">
        <v>427.08</v>
      </c>
      <c r="CD1579" s="178" t="s">
        <v>194</v>
      </c>
      <c r="CE1579" s="177" t="s">
        <v>282</v>
      </c>
      <c r="CF1579" s="177" t="s">
        <v>282</v>
      </c>
      <c r="CG1579" s="83" t="s">
        <v>9</v>
      </c>
      <c r="CH1579" s="57"/>
      <c r="CV1579" s="51"/>
      <c r="CW1579" s="51"/>
      <c r="CX1579" s="51"/>
      <c r="CY1579" s="51"/>
      <c r="CZ1579" s="51"/>
      <c r="DA1579" s="51"/>
      <c r="DB1579" s="51"/>
      <c r="DC1579" s="51"/>
      <c r="DD1579" s="51"/>
    </row>
    <row r="1580" spans="73:108" ht="15" x14ac:dyDescent="0.25">
      <c r="BU1580" s="91"/>
      <c r="BV1580" s="177">
        <v>2008</v>
      </c>
      <c r="BW1580" s="177">
        <v>5</v>
      </c>
      <c r="BX1580" s="177" t="s">
        <v>281</v>
      </c>
      <c r="BY1580" s="177" t="s">
        <v>262</v>
      </c>
      <c r="BZ1580" s="177" t="s">
        <v>263</v>
      </c>
      <c r="CA1580" s="177">
        <v>70</v>
      </c>
      <c r="CB1580" s="177" t="s">
        <v>264</v>
      </c>
      <c r="CC1580" s="122">
        <v>206.33</v>
      </c>
      <c r="CD1580" s="178" t="s">
        <v>194</v>
      </c>
      <c r="CE1580" s="177" t="s">
        <v>282</v>
      </c>
      <c r="CF1580" s="177" t="s">
        <v>282</v>
      </c>
      <c r="CG1580" s="83" t="s">
        <v>9</v>
      </c>
      <c r="CH1580" s="57"/>
      <c r="CV1580" s="51"/>
      <c r="CW1580" s="51"/>
      <c r="CX1580" s="51"/>
      <c r="CY1580" s="51"/>
      <c r="CZ1580" s="51"/>
      <c r="DA1580" s="51"/>
      <c r="DB1580" s="51"/>
      <c r="DC1580" s="51"/>
      <c r="DD1580" s="51"/>
    </row>
    <row r="1581" spans="73:108" ht="15" x14ac:dyDescent="0.25">
      <c r="BU1581" s="91"/>
      <c r="BV1581" s="177">
        <v>2008</v>
      </c>
      <c r="BW1581" s="177">
        <v>5</v>
      </c>
      <c r="BX1581" s="177" t="s">
        <v>281</v>
      </c>
      <c r="BY1581" s="177" t="s">
        <v>262</v>
      </c>
      <c r="BZ1581" s="177" t="s">
        <v>266</v>
      </c>
      <c r="CA1581" s="177">
        <v>70</v>
      </c>
      <c r="CB1581" s="177" t="s">
        <v>264</v>
      </c>
      <c r="CC1581" s="122">
        <v>452.09</v>
      </c>
      <c r="CD1581" s="178" t="s">
        <v>194</v>
      </c>
      <c r="CE1581" s="177" t="s">
        <v>282</v>
      </c>
      <c r="CF1581" s="177" t="s">
        <v>282</v>
      </c>
      <c r="CG1581" s="83" t="s">
        <v>9</v>
      </c>
      <c r="CH1581" s="57"/>
      <c r="CV1581" s="51"/>
      <c r="CW1581" s="51"/>
      <c r="CX1581" s="51"/>
      <c r="CY1581" s="51"/>
      <c r="CZ1581" s="51"/>
      <c r="DA1581" s="51"/>
      <c r="DB1581" s="51"/>
      <c r="DC1581" s="51"/>
      <c r="DD1581" s="51"/>
    </row>
    <row r="1582" spans="73:108" ht="15" x14ac:dyDescent="0.25">
      <c r="BU1582" s="91"/>
      <c r="BV1582" s="177">
        <v>2008</v>
      </c>
      <c r="BW1582" s="177">
        <v>5</v>
      </c>
      <c r="BX1582" s="177" t="s">
        <v>281</v>
      </c>
      <c r="BY1582" s="177" t="s">
        <v>262</v>
      </c>
      <c r="BZ1582" s="177" t="s">
        <v>267</v>
      </c>
      <c r="CA1582" s="177">
        <v>70</v>
      </c>
      <c r="CB1582" s="177" t="s">
        <v>264</v>
      </c>
      <c r="CC1582" s="122">
        <v>344.76</v>
      </c>
      <c r="CD1582" s="178" t="s">
        <v>194</v>
      </c>
      <c r="CE1582" s="177" t="s">
        <v>282</v>
      </c>
      <c r="CF1582" s="177" t="s">
        <v>282</v>
      </c>
      <c r="CG1582" s="83" t="s">
        <v>9</v>
      </c>
      <c r="CH1582" s="57"/>
      <c r="CV1582" s="51"/>
      <c r="CW1582" s="51"/>
      <c r="CX1582" s="51"/>
      <c r="CY1582" s="51"/>
      <c r="CZ1582" s="51"/>
      <c r="DA1582" s="51"/>
      <c r="DB1582" s="51"/>
      <c r="DC1582" s="51"/>
      <c r="DD1582" s="51"/>
    </row>
    <row r="1583" spans="73:108" ht="15" x14ac:dyDescent="0.25">
      <c r="BU1583" s="91"/>
      <c r="BV1583" s="177">
        <v>2008</v>
      </c>
      <c r="BW1583" s="177">
        <v>5</v>
      </c>
      <c r="BX1583" s="177" t="s">
        <v>281</v>
      </c>
      <c r="BY1583" s="177" t="s">
        <v>262</v>
      </c>
      <c r="BZ1583" s="177" t="s">
        <v>268</v>
      </c>
      <c r="CA1583" s="177">
        <v>70</v>
      </c>
      <c r="CB1583" s="177" t="s">
        <v>264</v>
      </c>
      <c r="CC1583" s="122">
        <v>65.3</v>
      </c>
      <c r="CD1583" s="178" t="s">
        <v>194</v>
      </c>
      <c r="CE1583" s="177" t="s">
        <v>282</v>
      </c>
      <c r="CF1583" s="177" t="s">
        <v>282</v>
      </c>
      <c r="CG1583" s="83" t="s">
        <v>9</v>
      </c>
      <c r="CH1583" s="57"/>
      <c r="CV1583" s="51"/>
      <c r="CW1583" s="51"/>
      <c r="CX1583" s="51"/>
      <c r="CY1583" s="51"/>
      <c r="CZ1583" s="51"/>
      <c r="DA1583" s="51"/>
      <c r="DB1583" s="51"/>
      <c r="DC1583" s="51"/>
      <c r="DD1583" s="51"/>
    </row>
    <row r="1584" spans="73:108" ht="15" x14ac:dyDescent="0.25">
      <c r="BU1584" s="91"/>
      <c r="BV1584" s="177">
        <v>2008</v>
      </c>
      <c r="BW1584" s="177">
        <v>5</v>
      </c>
      <c r="BX1584" s="177" t="s">
        <v>281</v>
      </c>
      <c r="BY1584" s="177" t="s">
        <v>262</v>
      </c>
      <c r="BZ1584" s="177" t="s">
        <v>316</v>
      </c>
      <c r="CA1584" s="177">
        <v>70</v>
      </c>
      <c r="CB1584" s="177" t="s">
        <v>264</v>
      </c>
      <c r="CC1584" s="122">
        <v>106.99</v>
      </c>
      <c r="CD1584" s="178" t="s">
        <v>194</v>
      </c>
      <c r="CE1584" s="177" t="s">
        <v>282</v>
      </c>
      <c r="CF1584" s="177" t="s">
        <v>282</v>
      </c>
      <c r="CG1584" s="83" t="s">
        <v>9</v>
      </c>
      <c r="CH1584" s="57"/>
      <c r="CV1584" s="51"/>
      <c r="CW1584" s="51"/>
      <c r="CX1584" s="51"/>
      <c r="CY1584" s="51"/>
      <c r="CZ1584" s="51"/>
      <c r="DA1584" s="51"/>
      <c r="DB1584" s="51"/>
      <c r="DC1584" s="51"/>
      <c r="DD1584" s="51"/>
    </row>
    <row r="1585" spans="73:108" ht="15" x14ac:dyDescent="0.25">
      <c r="BU1585" s="91"/>
      <c r="BV1585" s="177">
        <v>2008</v>
      </c>
      <c r="BW1585" s="177">
        <v>6</v>
      </c>
      <c r="BX1585" s="177" t="s">
        <v>281</v>
      </c>
      <c r="BY1585" s="177" t="s">
        <v>262</v>
      </c>
      <c r="BZ1585" s="177" t="s">
        <v>277</v>
      </c>
      <c r="CA1585" s="177">
        <v>0</v>
      </c>
      <c r="CB1585" s="177" t="s">
        <v>264</v>
      </c>
      <c r="CC1585" s="122">
        <v>1644.81</v>
      </c>
      <c r="CD1585" s="178" t="s">
        <v>192</v>
      </c>
      <c r="CE1585" s="177" t="s">
        <v>282</v>
      </c>
      <c r="CF1585" s="177" t="s">
        <v>282</v>
      </c>
      <c r="CG1585" s="83" t="s">
        <v>9</v>
      </c>
      <c r="CH1585" s="57"/>
      <c r="CV1585" s="51"/>
      <c r="CW1585" s="51"/>
      <c r="CX1585" s="51"/>
      <c r="CY1585" s="51"/>
      <c r="CZ1585" s="51"/>
      <c r="DA1585" s="51"/>
      <c r="DB1585" s="51"/>
      <c r="DC1585" s="51"/>
      <c r="DD1585" s="51"/>
    </row>
    <row r="1586" spans="73:108" ht="15" x14ac:dyDescent="0.25">
      <c r="BU1586" s="91"/>
      <c r="BV1586" s="177">
        <v>2008</v>
      </c>
      <c r="BW1586" s="177">
        <v>6</v>
      </c>
      <c r="BX1586" s="177" t="s">
        <v>281</v>
      </c>
      <c r="BY1586" s="177" t="s">
        <v>262</v>
      </c>
      <c r="BZ1586" s="177" t="s">
        <v>263</v>
      </c>
      <c r="CA1586" s="177">
        <v>0</v>
      </c>
      <c r="CB1586" s="177" t="s">
        <v>264</v>
      </c>
      <c r="CC1586" s="122">
        <v>270.42</v>
      </c>
      <c r="CD1586" s="178" t="s">
        <v>192</v>
      </c>
      <c r="CE1586" s="177" t="s">
        <v>282</v>
      </c>
      <c r="CF1586" s="177" t="s">
        <v>282</v>
      </c>
      <c r="CG1586" s="83" t="s">
        <v>9</v>
      </c>
      <c r="CH1586" s="57"/>
      <c r="CV1586" s="51"/>
      <c r="CW1586" s="51"/>
      <c r="CX1586" s="51"/>
      <c r="CY1586" s="51"/>
      <c r="CZ1586" s="51"/>
      <c r="DA1586" s="51"/>
      <c r="DB1586" s="51"/>
      <c r="DC1586" s="51"/>
      <c r="DD1586" s="51"/>
    </row>
    <row r="1587" spans="73:108" ht="15" x14ac:dyDescent="0.25">
      <c r="BU1587" s="91"/>
      <c r="BV1587" s="177">
        <v>2008</v>
      </c>
      <c r="BW1587" s="177">
        <v>6</v>
      </c>
      <c r="BX1587" s="177" t="s">
        <v>281</v>
      </c>
      <c r="BY1587" s="177" t="s">
        <v>262</v>
      </c>
      <c r="BZ1587" s="177" t="s">
        <v>266</v>
      </c>
      <c r="CA1587" s="177">
        <v>0</v>
      </c>
      <c r="CB1587" s="177" t="s">
        <v>264</v>
      </c>
      <c r="CC1587" s="122">
        <v>1557.8</v>
      </c>
      <c r="CD1587" s="178" t="s">
        <v>192</v>
      </c>
      <c r="CE1587" s="177" t="s">
        <v>282</v>
      </c>
      <c r="CF1587" s="177" t="s">
        <v>282</v>
      </c>
      <c r="CG1587" s="83" t="s">
        <v>9</v>
      </c>
      <c r="CH1587" s="57"/>
      <c r="CV1587" s="51"/>
      <c r="CW1587" s="51"/>
      <c r="CX1587" s="51"/>
      <c r="CY1587" s="51"/>
      <c r="CZ1587" s="51"/>
      <c r="DA1587" s="51"/>
      <c r="DB1587" s="51"/>
      <c r="DC1587" s="51"/>
      <c r="DD1587" s="51"/>
    </row>
    <row r="1588" spans="73:108" ht="15" x14ac:dyDescent="0.25">
      <c r="BU1588" s="91"/>
      <c r="BV1588" s="177">
        <v>2008</v>
      </c>
      <c r="BW1588" s="177">
        <v>6</v>
      </c>
      <c r="BX1588" s="177" t="s">
        <v>281</v>
      </c>
      <c r="BY1588" s="177" t="s">
        <v>262</v>
      </c>
      <c r="BZ1588" s="177" t="s">
        <v>267</v>
      </c>
      <c r="CA1588" s="177">
        <v>0</v>
      </c>
      <c r="CB1588" s="177" t="s">
        <v>264</v>
      </c>
      <c r="CC1588" s="122">
        <v>1369.92</v>
      </c>
      <c r="CD1588" s="178" t="s">
        <v>192</v>
      </c>
      <c r="CE1588" s="177" t="s">
        <v>282</v>
      </c>
      <c r="CF1588" s="177" t="s">
        <v>282</v>
      </c>
      <c r="CG1588" s="83" t="s">
        <v>9</v>
      </c>
      <c r="CH1588" s="57"/>
      <c r="CV1588" s="51"/>
      <c r="CW1588" s="51"/>
      <c r="CX1588" s="51"/>
      <c r="CY1588" s="51"/>
      <c r="CZ1588" s="51"/>
      <c r="DA1588" s="51"/>
      <c r="DB1588" s="51"/>
      <c r="DC1588" s="51"/>
      <c r="DD1588" s="51"/>
    </row>
    <row r="1589" spans="73:108" ht="15" x14ac:dyDescent="0.25">
      <c r="BU1589" s="91"/>
      <c r="BV1589" s="177">
        <v>2008</v>
      </c>
      <c r="BW1589" s="177">
        <v>6</v>
      </c>
      <c r="BX1589" s="177" t="s">
        <v>281</v>
      </c>
      <c r="BY1589" s="177" t="s">
        <v>262</v>
      </c>
      <c r="BZ1589" s="177" t="s">
        <v>268</v>
      </c>
      <c r="CA1589" s="177">
        <v>0</v>
      </c>
      <c r="CB1589" s="177" t="s">
        <v>264</v>
      </c>
      <c r="CC1589" s="122">
        <v>187.14</v>
      </c>
      <c r="CD1589" s="178" t="s">
        <v>192</v>
      </c>
      <c r="CE1589" s="177" t="s">
        <v>282</v>
      </c>
      <c r="CF1589" s="177" t="s">
        <v>282</v>
      </c>
      <c r="CG1589" s="83" t="s">
        <v>9</v>
      </c>
      <c r="CH1589" s="57"/>
      <c r="CV1589" s="51"/>
      <c r="CW1589" s="51"/>
      <c r="CX1589" s="51"/>
      <c r="CY1589" s="51"/>
      <c r="CZ1589" s="51"/>
      <c r="DA1589" s="51"/>
      <c r="DB1589" s="51"/>
      <c r="DC1589" s="51"/>
      <c r="DD1589" s="51"/>
    </row>
    <row r="1590" spans="73:108" ht="15" x14ac:dyDescent="0.25">
      <c r="BU1590" s="91"/>
      <c r="BV1590" s="177">
        <v>2008</v>
      </c>
      <c r="BW1590" s="177">
        <v>6</v>
      </c>
      <c r="BX1590" s="177" t="s">
        <v>281</v>
      </c>
      <c r="BY1590" s="177" t="s">
        <v>262</v>
      </c>
      <c r="BZ1590" s="177" t="s">
        <v>316</v>
      </c>
      <c r="CA1590" s="177">
        <v>0</v>
      </c>
      <c r="CB1590" s="177" t="s">
        <v>264</v>
      </c>
      <c r="CC1590" s="122">
        <v>265.95</v>
      </c>
      <c r="CD1590" s="178" t="s">
        <v>192</v>
      </c>
      <c r="CE1590" s="177" t="s">
        <v>282</v>
      </c>
      <c r="CF1590" s="177" t="s">
        <v>282</v>
      </c>
      <c r="CG1590" s="83" t="s">
        <v>9</v>
      </c>
      <c r="CH1590" s="57"/>
      <c r="CV1590" s="51"/>
      <c r="CW1590" s="51"/>
      <c r="CX1590" s="51"/>
      <c r="CY1590" s="51"/>
      <c r="CZ1590" s="51"/>
      <c r="DA1590" s="51"/>
      <c r="DB1590" s="51"/>
      <c r="DC1590" s="51"/>
      <c r="DD1590" s="51"/>
    </row>
    <row r="1591" spans="73:108" ht="15" x14ac:dyDescent="0.25">
      <c r="BU1591" s="91"/>
      <c r="BV1591" s="177">
        <v>2008</v>
      </c>
      <c r="BW1591" s="177">
        <v>6</v>
      </c>
      <c r="BX1591" s="177" t="s">
        <v>281</v>
      </c>
      <c r="BY1591" s="177" t="s">
        <v>262</v>
      </c>
      <c r="BZ1591" s="177" t="s">
        <v>347</v>
      </c>
      <c r="CA1591" s="177">
        <v>0</v>
      </c>
      <c r="CB1591" s="177" t="s">
        <v>264</v>
      </c>
      <c r="CC1591" s="122">
        <v>113.87</v>
      </c>
      <c r="CD1591" s="178" t="s">
        <v>192</v>
      </c>
      <c r="CE1591" s="177" t="s">
        <v>282</v>
      </c>
      <c r="CF1591" s="177" t="s">
        <v>282</v>
      </c>
      <c r="CG1591" s="83" t="s">
        <v>9</v>
      </c>
      <c r="CH1591" s="57"/>
      <c r="CV1591" s="51"/>
      <c r="CW1591" s="51"/>
      <c r="CX1591" s="51"/>
      <c r="CY1591" s="51"/>
      <c r="CZ1591" s="51"/>
      <c r="DA1591" s="51"/>
      <c r="DB1591" s="51"/>
      <c r="DC1591" s="51"/>
      <c r="DD1591" s="51"/>
    </row>
    <row r="1592" spans="73:108" ht="15" x14ac:dyDescent="0.25">
      <c r="BU1592" s="91"/>
      <c r="BV1592" s="177">
        <v>2008</v>
      </c>
      <c r="BW1592" s="177">
        <v>6</v>
      </c>
      <c r="BX1592" s="177" t="s">
        <v>281</v>
      </c>
      <c r="BY1592" s="177" t="s">
        <v>262</v>
      </c>
      <c r="BZ1592" s="177" t="s">
        <v>277</v>
      </c>
      <c r="CA1592" s="177">
        <v>70</v>
      </c>
      <c r="CB1592" s="177" t="s">
        <v>264</v>
      </c>
      <c r="CC1592" s="122">
        <v>493.44</v>
      </c>
      <c r="CD1592" s="178" t="s">
        <v>194</v>
      </c>
      <c r="CE1592" s="177" t="s">
        <v>282</v>
      </c>
      <c r="CF1592" s="177" t="s">
        <v>282</v>
      </c>
      <c r="CG1592" s="83" t="s">
        <v>9</v>
      </c>
      <c r="CH1592" s="57"/>
      <c r="CV1592" s="51"/>
      <c r="CW1592" s="51"/>
      <c r="CX1592" s="51"/>
      <c r="CY1592" s="51"/>
      <c r="CZ1592" s="51"/>
      <c r="DA1592" s="51"/>
      <c r="DB1592" s="51"/>
      <c r="DC1592" s="51"/>
      <c r="DD1592" s="51"/>
    </row>
    <row r="1593" spans="73:108" ht="15" x14ac:dyDescent="0.25">
      <c r="BU1593" s="91"/>
      <c r="BV1593" s="177">
        <v>2008</v>
      </c>
      <c r="BW1593" s="177">
        <v>6</v>
      </c>
      <c r="BX1593" s="177" t="s">
        <v>281</v>
      </c>
      <c r="BY1593" s="177" t="s">
        <v>262</v>
      </c>
      <c r="BZ1593" s="177" t="s">
        <v>263</v>
      </c>
      <c r="CA1593" s="177">
        <v>70</v>
      </c>
      <c r="CB1593" s="177" t="s">
        <v>264</v>
      </c>
      <c r="CC1593" s="122">
        <v>81.13</v>
      </c>
      <c r="CD1593" s="178" t="s">
        <v>194</v>
      </c>
      <c r="CE1593" s="177" t="s">
        <v>282</v>
      </c>
      <c r="CF1593" s="177" t="s">
        <v>282</v>
      </c>
      <c r="CG1593" s="83" t="s">
        <v>9</v>
      </c>
      <c r="CH1593" s="57"/>
      <c r="CV1593" s="51"/>
      <c r="CW1593" s="51"/>
      <c r="CX1593" s="51"/>
      <c r="CY1593" s="51"/>
      <c r="CZ1593" s="51"/>
      <c r="DA1593" s="51"/>
      <c r="DB1593" s="51"/>
      <c r="DC1593" s="51"/>
      <c r="DD1593" s="51"/>
    </row>
    <row r="1594" spans="73:108" ht="15" x14ac:dyDescent="0.25">
      <c r="BU1594" s="91"/>
      <c r="BV1594" s="177">
        <v>2008</v>
      </c>
      <c r="BW1594" s="177">
        <v>6</v>
      </c>
      <c r="BX1594" s="177" t="s">
        <v>281</v>
      </c>
      <c r="BY1594" s="177" t="s">
        <v>262</v>
      </c>
      <c r="BZ1594" s="177" t="s">
        <v>266</v>
      </c>
      <c r="CA1594" s="177">
        <v>70</v>
      </c>
      <c r="CB1594" s="177" t="s">
        <v>264</v>
      </c>
      <c r="CC1594" s="122">
        <v>467.34</v>
      </c>
      <c r="CD1594" s="178" t="s">
        <v>194</v>
      </c>
      <c r="CE1594" s="177" t="s">
        <v>282</v>
      </c>
      <c r="CF1594" s="177" t="s">
        <v>282</v>
      </c>
      <c r="CG1594" s="83" t="s">
        <v>9</v>
      </c>
      <c r="CH1594" s="57"/>
      <c r="CV1594" s="51"/>
      <c r="CW1594" s="51"/>
      <c r="CX1594" s="51"/>
      <c r="CY1594" s="51"/>
      <c r="CZ1594" s="51"/>
      <c r="DA1594" s="51"/>
      <c r="DB1594" s="51"/>
      <c r="DC1594" s="51"/>
      <c r="DD1594" s="51"/>
    </row>
    <row r="1595" spans="73:108" ht="15" x14ac:dyDescent="0.25">
      <c r="BU1595" s="91"/>
      <c r="BV1595" s="177">
        <v>2008</v>
      </c>
      <c r="BW1595" s="177">
        <v>6</v>
      </c>
      <c r="BX1595" s="177" t="s">
        <v>281</v>
      </c>
      <c r="BY1595" s="177" t="s">
        <v>262</v>
      </c>
      <c r="BZ1595" s="177" t="s">
        <v>267</v>
      </c>
      <c r="CA1595" s="177">
        <v>70</v>
      </c>
      <c r="CB1595" s="177" t="s">
        <v>264</v>
      </c>
      <c r="CC1595" s="122">
        <v>410.98</v>
      </c>
      <c r="CD1595" s="178" t="s">
        <v>194</v>
      </c>
      <c r="CE1595" s="177" t="s">
        <v>282</v>
      </c>
      <c r="CF1595" s="177" t="s">
        <v>282</v>
      </c>
      <c r="CG1595" s="83" t="s">
        <v>9</v>
      </c>
      <c r="CH1595" s="57"/>
      <c r="CV1595" s="51"/>
      <c r="CW1595" s="51"/>
      <c r="CX1595" s="51"/>
      <c r="CY1595" s="51"/>
      <c r="CZ1595" s="51"/>
      <c r="DA1595" s="51"/>
      <c r="DB1595" s="51"/>
      <c r="DC1595" s="51"/>
      <c r="DD1595" s="51"/>
    </row>
    <row r="1596" spans="73:108" ht="15" x14ac:dyDescent="0.25">
      <c r="BU1596" s="91"/>
      <c r="BV1596" s="177">
        <v>2008</v>
      </c>
      <c r="BW1596" s="177">
        <v>6</v>
      </c>
      <c r="BX1596" s="177" t="s">
        <v>281</v>
      </c>
      <c r="BY1596" s="177" t="s">
        <v>262</v>
      </c>
      <c r="BZ1596" s="177" t="s">
        <v>268</v>
      </c>
      <c r="CA1596" s="177">
        <v>70</v>
      </c>
      <c r="CB1596" s="177" t="s">
        <v>264</v>
      </c>
      <c r="CC1596" s="122">
        <v>56.14</v>
      </c>
      <c r="CD1596" s="178" t="s">
        <v>194</v>
      </c>
      <c r="CE1596" s="177" t="s">
        <v>282</v>
      </c>
      <c r="CF1596" s="177" t="s">
        <v>282</v>
      </c>
      <c r="CG1596" s="83" t="s">
        <v>9</v>
      </c>
      <c r="CH1596" s="57"/>
      <c r="CV1596" s="51"/>
      <c r="CW1596" s="51"/>
      <c r="CX1596" s="51"/>
      <c r="CY1596" s="51"/>
      <c r="CZ1596" s="51"/>
      <c r="DA1596" s="51"/>
      <c r="DB1596" s="51"/>
      <c r="DC1596" s="51"/>
      <c r="DD1596" s="51"/>
    </row>
    <row r="1597" spans="73:108" ht="15" x14ac:dyDescent="0.25">
      <c r="BU1597" s="91"/>
      <c r="BV1597" s="177">
        <v>2008</v>
      </c>
      <c r="BW1597" s="177">
        <v>6</v>
      </c>
      <c r="BX1597" s="177" t="s">
        <v>281</v>
      </c>
      <c r="BY1597" s="177" t="s">
        <v>262</v>
      </c>
      <c r="BZ1597" s="177" t="s">
        <v>316</v>
      </c>
      <c r="CA1597" s="177">
        <v>70</v>
      </c>
      <c r="CB1597" s="177" t="s">
        <v>264</v>
      </c>
      <c r="CC1597" s="122">
        <v>79.790000000000006</v>
      </c>
      <c r="CD1597" s="178" t="s">
        <v>194</v>
      </c>
      <c r="CE1597" s="177" t="s">
        <v>282</v>
      </c>
      <c r="CF1597" s="177" t="s">
        <v>282</v>
      </c>
      <c r="CG1597" s="83" t="s">
        <v>9</v>
      </c>
      <c r="CH1597" s="57"/>
      <c r="CV1597" s="51"/>
      <c r="CW1597" s="51"/>
      <c r="CX1597" s="51"/>
      <c r="CY1597" s="51"/>
      <c r="CZ1597" s="51"/>
      <c r="DA1597" s="51"/>
      <c r="DB1597" s="51"/>
      <c r="DC1597" s="51"/>
      <c r="DD1597" s="51"/>
    </row>
    <row r="1598" spans="73:108" ht="15" x14ac:dyDescent="0.25">
      <c r="BU1598" s="91"/>
      <c r="BV1598" s="177">
        <v>2008</v>
      </c>
      <c r="BW1598" s="177">
        <v>6</v>
      </c>
      <c r="BX1598" s="177" t="s">
        <v>281</v>
      </c>
      <c r="BY1598" s="177" t="s">
        <v>262</v>
      </c>
      <c r="BZ1598" s="177" t="s">
        <v>347</v>
      </c>
      <c r="CA1598" s="177">
        <v>70</v>
      </c>
      <c r="CB1598" s="177" t="s">
        <v>264</v>
      </c>
      <c r="CC1598" s="122">
        <v>34.159999999999997</v>
      </c>
      <c r="CD1598" s="178" t="s">
        <v>194</v>
      </c>
      <c r="CE1598" s="177" t="s">
        <v>282</v>
      </c>
      <c r="CF1598" s="177" t="s">
        <v>282</v>
      </c>
      <c r="CG1598" s="83" t="s">
        <v>9</v>
      </c>
      <c r="CH1598" s="57"/>
      <c r="CV1598" s="51"/>
      <c r="CW1598" s="51"/>
      <c r="CX1598" s="51"/>
      <c r="CY1598" s="51"/>
      <c r="CZ1598" s="51"/>
      <c r="DA1598" s="51"/>
      <c r="DB1598" s="51"/>
      <c r="DC1598" s="51"/>
      <c r="DD1598" s="51"/>
    </row>
    <row r="1599" spans="73:108" ht="15" x14ac:dyDescent="0.25">
      <c r="BU1599" s="91"/>
      <c r="BV1599" s="177">
        <v>2008</v>
      </c>
      <c r="BW1599" s="177">
        <v>7</v>
      </c>
      <c r="BX1599" s="177" t="s">
        <v>281</v>
      </c>
      <c r="BY1599" s="177" t="s">
        <v>262</v>
      </c>
      <c r="BZ1599" s="177" t="s">
        <v>277</v>
      </c>
      <c r="CA1599" s="177">
        <v>0</v>
      </c>
      <c r="CB1599" s="177" t="s">
        <v>264</v>
      </c>
      <c r="CC1599" s="122">
        <v>-151.19999999999999</v>
      </c>
      <c r="CD1599" s="178" t="s">
        <v>192</v>
      </c>
      <c r="CE1599" s="177" t="s">
        <v>282</v>
      </c>
      <c r="CF1599" s="177" t="s">
        <v>282</v>
      </c>
      <c r="CG1599" s="83" t="s">
        <v>9</v>
      </c>
      <c r="CH1599" s="57"/>
      <c r="CV1599" s="51"/>
      <c r="CW1599" s="51"/>
      <c r="CX1599" s="51"/>
      <c r="CY1599" s="51"/>
      <c r="CZ1599" s="51"/>
      <c r="DA1599" s="51"/>
      <c r="DB1599" s="51"/>
      <c r="DC1599" s="51"/>
      <c r="DD1599" s="51"/>
    </row>
    <row r="1600" spans="73:108" ht="15" x14ac:dyDescent="0.25">
      <c r="BU1600" s="91"/>
      <c r="BV1600" s="177">
        <v>2008</v>
      </c>
      <c r="BW1600" s="177">
        <v>7</v>
      </c>
      <c r="BX1600" s="177" t="s">
        <v>281</v>
      </c>
      <c r="BY1600" s="177" t="s">
        <v>262</v>
      </c>
      <c r="BZ1600" s="177" t="s">
        <v>263</v>
      </c>
      <c r="CA1600" s="177">
        <v>0</v>
      </c>
      <c r="CB1600" s="177" t="s">
        <v>264</v>
      </c>
      <c r="CC1600" s="122">
        <v>-9.92</v>
      </c>
      <c r="CD1600" s="178" t="s">
        <v>192</v>
      </c>
      <c r="CE1600" s="177" t="s">
        <v>282</v>
      </c>
      <c r="CF1600" s="177" t="s">
        <v>282</v>
      </c>
      <c r="CG1600" s="83" t="s">
        <v>9</v>
      </c>
      <c r="CH1600" s="57"/>
      <c r="CV1600" s="51"/>
      <c r="CW1600" s="51"/>
      <c r="CX1600" s="51"/>
      <c r="CY1600" s="51"/>
      <c r="CZ1600" s="51"/>
      <c r="DA1600" s="51"/>
      <c r="DB1600" s="51"/>
      <c r="DC1600" s="51"/>
      <c r="DD1600" s="51"/>
    </row>
    <row r="1601" spans="73:108" ht="15" x14ac:dyDescent="0.25">
      <c r="BU1601" s="91"/>
      <c r="BV1601" s="177">
        <v>2008</v>
      </c>
      <c r="BW1601" s="177">
        <v>7</v>
      </c>
      <c r="BX1601" s="177" t="s">
        <v>281</v>
      </c>
      <c r="BY1601" s="177" t="s">
        <v>262</v>
      </c>
      <c r="BZ1601" s="177" t="s">
        <v>266</v>
      </c>
      <c r="CA1601" s="177">
        <v>0</v>
      </c>
      <c r="CB1601" s="177" t="s">
        <v>264</v>
      </c>
      <c r="CC1601" s="122">
        <v>-50.4</v>
      </c>
      <c r="CD1601" s="178" t="s">
        <v>192</v>
      </c>
      <c r="CE1601" s="177" t="s">
        <v>282</v>
      </c>
      <c r="CF1601" s="177" t="s">
        <v>282</v>
      </c>
      <c r="CG1601" s="83" t="s">
        <v>9</v>
      </c>
      <c r="CH1601" s="57"/>
      <c r="CV1601" s="51"/>
      <c r="CW1601" s="51"/>
      <c r="CX1601" s="51"/>
      <c r="CY1601" s="51"/>
      <c r="CZ1601" s="51"/>
      <c r="DA1601" s="51"/>
      <c r="DB1601" s="51"/>
      <c r="DC1601" s="51"/>
      <c r="DD1601" s="51"/>
    </row>
    <row r="1602" spans="73:108" ht="15" x14ac:dyDescent="0.25">
      <c r="BU1602" s="91"/>
      <c r="BV1602" s="177">
        <v>2008</v>
      </c>
      <c r="BW1602" s="177">
        <v>7</v>
      </c>
      <c r="BX1602" s="177" t="s">
        <v>281</v>
      </c>
      <c r="BY1602" s="177" t="s">
        <v>262</v>
      </c>
      <c r="BZ1602" s="177" t="s">
        <v>267</v>
      </c>
      <c r="CA1602" s="177">
        <v>0</v>
      </c>
      <c r="CB1602" s="177" t="s">
        <v>264</v>
      </c>
      <c r="CC1602" s="122">
        <v>-50.4</v>
      </c>
      <c r="CD1602" s="178" t="s">
        <v>192</v>
      </c>
      <c r="CE1602" s="177" t="s">
        <v>282</v>
      </c>
      <c r="CF1602" s="177" t="s">
        <v>282</v>
      </c>
      <c r="CG1602" s="83" t="s">
        <v>9</v>
      </c>
      <c r="CH1602" s="57"/>
      <c r="CV1602" s="51"/>
      <c r="CW1602" s="51"/>
      <c r="CX1602" s="51"/>
      <c r="CY1602" s="51"/>
      <c r="CZ1602" s="51"/>
      <c r="DA1602" s="51"/>
      <c r="DB1602" s="51"/>
      <c r="DC1602" s="51"/>
      <c r="DD1602" s="51"/>
    </row>
    <row r="1603" spans="73:108" ht="15" x14ac:dyDescent="0.25">
      <c r="BU1603" s="91"/>
      <c r="BV1603" s="177">
        <v>2008</v>
      </c>
      <c r="BW1603" s="177">
        <v>7</v>
      </c>
      <c r="BX1603" s="177" t="s">
        <v>281</v>
      </c>
      <c r="BY1603" s="177" t="s">
        <v>262</v>
      </c>
      <c r="BZ1603" s="177" t="s">
        <v>268</v>
      </c>
      <c r="CA1603" s="177">
        <v>0</v>
      </c>
      <c r="CB1603" s="177" t="s">
        <v>264</v>
      </c>
      <c r="CC1603" s="122">
        <v>-36.81</v>
      </c>
      <c r="CD1603" s="178" t="s">
        <v>192</v>
      </c>
      <c r="CE1603" s="177" t="s">
        <v>282</v>
      </c>
      <c r="CF1603" s="177" t="s">
        <v>282</v>
      </c>
      <c r="CG1603" s="83" t="s">
        <v>9</v>
      </c>
      <c r="CH1603" s="57"/>
      <c r="CV1603" s="51"/>
      <c r="CW1603" s="51"/>
      <c r="CX1603" s="51"/>
      <c r="CY1603" s="51"/>
      <c r="CZ1603" s="51"/>
      <c r="DA1603" s="51"/>
      <c r="DB1603" s="51"/>
      <c r="DC1603" s="51"/>
      <c r="DD1603" s="51"/>
    </row>
    <row r="1604" spans="73:108" ht="15" x14ac:dyDescent="0.25">
      <c r="BU1604" s="91"/>
      <c r="BV1604" s="177">
        <v>2008</v>
      </c>
      <c r="BW1604" s="177">
        <v>7</v>
      </c>
      <c r="BX1604" s="177" t="s">
        <v>281</v>
      </c>
      <c r="BY1604" s="177" t="s">
        <v>262</v>
      </c>
      <c r="BZ1604" s="177" t="s">
        <v>316</v>
      </c>
      <c r="CA1604" s="177">
        <v>0</v>
      </c>
      <c r="CB1604" s="177" t="s">
        <v>264</v>
      </c>
      <c r="CC1604" s="122">
        <v>-86.44</v>
      </c>
      <c r="CD1604" s="178" t="s">
        <v>192</v>
      </c>
      <c r="CE1604" s="177" t="s">
        <v>282</v>
      </c>
      <c r="CF1604" s="177" t="s">
        <v>282</v>
      </c>
      <c r="CG1604" s="83" t="s">
        <v>9</v>
      </c>
      <c r="CH1604" s="57"/>
      <c r="CV1604" s="51"/>
      <c r="CW1604" s="51"/>
      <c r="CX1604" s="51"/>
      <c r="CY1604" s="51"/>
      <c r="CZ1604" s="51"/>
      <c r="DA1604" s="51"/>
      <c r="DB1604" s="51"/>
      <c r="DC1604" s="51"/>
      <c r="DD1604" s="51"/>
    </row>
    <row r="1605" spans="73:108" ht="15" x14ac:dyDescent="0.25">
      <c r="BU1605" s="91"/>
      <c r="BV1605" s="177">
        <v>2008</v>
      </c>
      <c r="BW1605" s="177">
        <v>7</v>
      </c>
      <c r="BX1605" s="177" t="s">
        <v>281</v>
      </c>
      <c r="BY1605" s="177" t="s">
        <v>262</v>
      </c>
      <c r="BZ1605" s="177" t="s">
        <v>347</v>
      </c>
      <c r="CA1605" s="177">
        <v>0</v>
      </c>
      <c r="CB1605" s="177" t="s">
        <v>264</v>
      </c>
      <c r="CC1605" s="122">
        <v>-22.56</v>
      </c>
      <c r="CD1605" s="178" t="s">
        <v>192</v>
      </c>
      <c r="CE1605" s="177" t="s">
        <v>282</v>
      </c>
      <c r="CF1605" s="177" t="s">
        <v>282</v>
      </c>
      <c r="CG1605" s="83" t="s">
        <v>9</v>
      </c>
      <c r="CH1605" s="57"/>
      <c r="CV1605" s="51"/>
      <c r="CW1605" s="51"/>
      <c r="CX1605" s="51"/>
      <c r="CY1605" s="51"/>
      <c r="CZ1605" s="51"/>
      <c r="DA1605" s="51"/>
      <c r="DB1605" s="51"/>
      <c r="DC1605" s="51"/>
      <c r="DD1605" s="51"/>
    </row>
    <row r="1606" spans="73:108" ht="15" x14ac:dyDescent="0.25">
      <c r="BU1606" s="91"/>
      <c r="BV1606" s="177">
        <v>2008</v>
      </c>
      <c r="BW1606" s="177">
        <v>7</v>
      </c>
      <c r="BX1606" s="177" t="s">
        <v>281</v>
      </c>
      <c r="BY1606" s="177" t="s">
        <v>262</v>
      </c>
      <c r="BZ1606" s="177" t="s">
        <v>277</v>
      </c>
      <c r="CA1606" s="177">
        <v>70</v>
      </c>
      <c r="CB1606" s="177" t="s">
        <v>264</v>
      </c>
      <c r="CC1606" s="122">
        <v>-45.36</v>
      </c>
      <c r="CD1606" s="178" t="s">
        <v>194</v>
      </c>
      <c r="CE1606" s="177" t="s">
        <v>282</v>
      </c>
      <c r="CF1606" s="177" t="s">
        <v>282</v>
      </c>
      <c r="CG1606" s="83" t="s">
        <v>9</v>
      </c>
      <c r="CH1606" s="57"/>
      <c r="CV1606" s="51"/>
      <c r="CW1606" s="51"/>
      <c r="CX1606" s="51"/>
      <c r="CY1606" s="51"/>
      <c r="CZ1606" s="51"/>
      <c r="DA1606" s="51"/>
      <c r="DB1606" s="51"/>
      <c r="DC1606" s="51"/>
      <c r="DD1606" s="51"/>
    </row>
    <row r="1607" spans="73:108" ht="15" x14ac:dyDescent="0.25">
      <c r="BU1607" s="91"/>
      <c r="BV1607" s="177">
        <v>2008</v>
      </c>
      <c r="BW1607" s="177">
        <v>7</v>
      </c>
      <c r="BX1607" s="177" t="s">
        <v>281</v>
      </c>
      <c r="BY1607" s="177" t="s">
        <v>262</v>
      </c>
      <c r="BZ1607" s="177" t="s">
        <v>263</v>
      </c>
      <c r="CA1607" s="177">
        <v>70</v>
      </c>
      <c r="CB1607" s="177" t="s">
        <v>264</v>
      </c>
      <c r="CC1607" s="122">
        <v>-2.98</v>
      </c>
      <c r="CD1607" s="178" t="s">
        <v>194</v>
      </c>
      <c r="CE1607" s="177" t="s">
        <v>282</v>
      </c>
      <c r="CF1607" s="177" t="s">
        <v>282</v>
      </c>
      <c r="CG1607" s="83" t="s">
        <v>9</v>
      </c>
      <c r="CH1607" s="57"/>
      <c r="CV1607" s="51"/>
      <c r="CW1607" s="51"/>
      <c r="CX1607" s="51"/>
      <c r="CY1607" s="51"/>
      <c r="CZ1607" s="51"/>
      <c r="DA1607" s="51"/>
      <c r="DB1607" s="51"/>
      <c r="DC1607" s="51"/>
      <c r="DD1607" s="51"/>
    </row>
    <row r="1608" spans="73:108" ht="15" x14ac:dyDescent="0.25">
      <c r="BU1608" s="91"/>
      <c r="BV1608" s="177">
        <v>2008</v>
      </c>
      <c r="BW1608" s="177">
        <v>7</v>
      </c>
      <c r="BX1608" s="177" t="s">
        <v>281</v>
      </c>
      <c r="BY1608" s="177" t="s">
        <v>262</v>
      </c>
      <c r="BZ1608" s="177" t="s">
        <v>266</v>
      </c>
      <c r="CA1608" s="177">
        <v>70</v>
      </c>
      <c r="CB1608" s="177" t="s">
        <v>264</v>
      </c>
      <c r="CC1608" s="122">
        <v>-15.12</v>
      </c>
      <c r="CD1608" s="178" t="s">
        <v>194</v>
      </c>
      <c r="CE1608" s="177" t="s">
        <v>282</v>
      </c>
      <c r="CF1608" s="177" t="s">
        <v>282</v>
      </c>
      <c r="CG1608" s="83" t="s">
        <v>9</v>
      </c>
      <c r="CH1608" s="57"/>
      <c r="CV1608" s="51"/>
      <c r="CW1608" s="51"/>
      <c r="CX1608" s="51"/>
      <c r="CY1608" s="51"/>
      <c r="CZ1608" s="51"/>
      <c r="DA1608" s="51"/>
      <c r="DB1608" s="51"/>
      <c r="DC1608" s="51"/>
      <c r="DD1608" s="51"/>
    </row>
    <row r="1609" spans="73:108" ht="15" x14ac:dyDescent="0.25">
      <c r="BU1609" s="91"/>
      <c r="BV1609" s="177">
        <v>2008</v>
      </c>
      <c r="BW1609" s="177">
        <v>7</v>
      </c>
      <c r="BX1609" s="177" t="s">
        <v>281</v>
      </c>
      <c r="BY1609" s="177" t="s">
        <v>262</v>
      </c>
      <c r="BZ1609" s="177" t="s">
        <v>267</v>
      </c>
      <c r="CA1609" s="177">
        <v>70</v>
      </c>
      <c r="CB1609" s="177" t="s">
        <v>264</v>
      </c>
      <c r="CC1609" s="122">
        <v>-15.12</v>
      </c>
      <c r="CD1609" s="178" t="s">
        <v>194</v>
      </c>
      <c r="CE1609" s="177" t="s">
        <v>282</v>
      </c>
      <c r="CF1609" s="177" t="s">
        <v>282</v>
      </c>
      <c r="CG1609" s="83" t="s">
        <v>9</v>
      </c>
      <c r="CH1609" s="57"/>
      <c r="CV1609" s="51"/>
      <c r="CW1609" s="51"/>
      <c r="CX1609" s="51"/>
      <c r="CY1609" s="51"/>
      <c r="CZ1609" s="51"/>
      <c r="DA1609" s="51"/>
      <c r="DB1609" s="51"/>
      <c r="DC1609" s="51"/>
      <c r="DD1609" s="51"/>
    </row>
    <row r="1610" spans="73:108" ht="15" x14ac:dyDescent="0.25">
      <c r="BU1610" s="91"/>
      <c r="BV1610" s="177">
        <v>2008</v>
      </c>
      <c r="BW1610" s="177">
        <v>7</v>
      </c>
      <c r="BX1610" s="177" t="s">
        <v>281</v>
      </c>
      <c r="BY1610" s="177" t="s">
        <v>262</v>
      </c>
      <c r="BZ1610" s="177" t="s">
        <v>268</v>
      </c>
      <c r="CA1610" s="177">
        <v>70</v>
      </c>
      <c r="CB1610" s="177" t="s">
        <v>264</v>
      </c>
      <c r="CC1610" s="122">
        <v>-11.04</v>
      </c>
      <c r="CD1610" s="178" t="s">
        <v>194</v>
      </c>
      <c r="CE1610" s="177" t="s">
        <v>282</v>
      </c>
      <c r="CF1610" s="177" t="s">
        <v>282</v>
      </c>
      <c r="CG1610" s="83" t="s">
        <v>9</v>
      </c>
      <c r="CH1610" s="57"/>
      <c r="CV1610" s="51"/>
      <c r="CW1610" s="51"/>
      <c r="CX1610" s="51"/>
      <c r="CY1610" s="51"/>
      <c r="CZ1610" s="51"/>
      <c r="DA1610" s="51"/>
      <c r="DB1610" s="51"/>
      <c r="DC1610" s="51"/>
      <c r="DD1610" s="51"/>
    </row>
    <row r="1611" spans="73:108" ht="15" x14ac:dyDescent="0.25">
      <c r="BU1611" s="91"/>
      <c r="BV1611" s="177">
        <v>2008</v>
      </c>
      <c r="BW1611" s="177">
        <v>7</v>
      </c>
      <c r="BX1611" s="177" t="s">
        <v>281</v>
      </c>
      <c r="BY1611" s="177" t="s">
        <v>262</v>
      </c>
      <c r="BZ1611" s="177" t="s">
        <v>316</v>
      </c>
      <c r="CA1611" s="177">
        <v>70</v>
      </c>
      <c r="CB1611" s="177" t="s">
        <v>264</v>
      </c>
      <c r="CC1611" s="122">
        <v>-25.93</v>
      </c>
      <c r="CD1611" s="178" t="s">
        <v>194</v>
      </c>
      <c r="CE1611" s="177" t="s">
        <v>282</v>
      </c>
      <c r="CF1611" s="177" t="s">
        <v>282</v>
      </c>
      <c r="CG1611" s="83" t="s">
        <v>9</v>
      </c>
      <c r="CH1611" s="57"/>
      <c r="CV1611" s="51"/>
      <c r="CW1611" s="51"/>
      <c r="CX1611" s="51"/>
      <c r="CY1611" s="51"/>
      <c r="CZ1611" s="51"/>
      <c r="DA1611" s="51"/>
      <c r="DB1611" s="51"/>
      <c r="DC1611" s="51"/>
      <c r="DD1611" s="51"/>
    </row>
    <row r="1612" spans="73:108" ht="15" x14ac:dyDescent="0.25">
      <c r="BU1612" s="91"/>
      <c r="BV1612" s="177">
        <v>2008</v>
      </c>
      <c r="BW1612" s="177">
        <v>7</v>
      </c>
      <c r="BX1612" s="177" t="s">
        <v>281</v>
      </c>
      <c r="BY1612" s="177" t="s">
        <v>262</v>
      </c>
      <c r="BZ1612" s="177" t="s">
        <v>347</v>
      </c>
      <c r="CA1612" s="177">
        <v>70</v>
      </c>
      <c r="CB1612" s="177" t="s">
        <v>264</v>
      </c>
      <c r="CC1612" s="122">
        <v>-6.77</v>
      </c>
      <c r="CD1612" s="178" t="s">
        <v>194</v>
      </c>
      <c r="CE1612" s="177" t="s">
        <v>282</v>
      </c>
      <c r="CF1612" s="177" t="s">
        <v>282</v>
      </c>
      <c r="CG1612" s="83" t="s">
        <v>9</v>
      </c>
      <c r="CH1612" s="57"/>
      <c r="CV1612" s="51"/>
      <c r="CW1612" s="51"/>
      <c r="CX1612" s="51"/>
      <c r="CY1612" s="51"/>
      <c r="CZ1612" s="51"/>
      <c r="DA1612" s="51"/>
      <c r="DB1612" s="51"/>
      <c r="DC1612" s="51"/>
      <c r="DD1612" s="51"/>
    </row>
    <row r="1613" spans="73:108" ht="15" x14ac:dyDescent="0.25">
      <c r="BU1613" s="91"/>
      <c r="BV1613" s="177">
        <v>2008</v>
      </c>
      <c r="BW1613" s="177">
        <v>8</v>
      </c>
      <c r="BX1613" s="177" t="s">
        <v>281</v>
      </c>
      <c r="BY1613" s="177" t="s">
        <v>262</v>
      </c>
      <c r="BZ1613" s="177" t="s">
        <v>277</v>
      </c>
      <c r="CA1613" s="177">
        <v>0</v>
      </c>
      <c r="CB1613" s="177" t="s">
        <v>264</v>
      </c>
      <c r="CC1613" s="122">
        <v>321.61</v>
      </c>
      <c r="CD1613" s="178" t="s">
        <v>192</v>
      </c>
      <c r="CE1613" s="177" t="s">
        <v>282</v>
      </c>
      <c r="CF1613" s="177" t="s">
        <v>282</v>
      </c>
      <c r="CG1613" s="83" t="s">
        <v>9</v>
      </c>
      <c r="CH1613" s="57"/>
      <c r="CV1613" s="51"/>
      <c r="CW1613" s="51"/>
      <c r="CX1613" s="51"/>
      <c r="CY1613" s="51"/>
      <c r="CZ1613" s="51"/>
      <c r="DA1613" s="51"/>
      <c r="DB1613" s="51"/>
      <c r="DC1613" s="51"/>
      <c r="DD1613" s="51"/>
    </row>
    <row r="1614" spans="73:108" ht="15" x14ac:dyDescent="0.25">
      <c r="BU1614" s="91"/>
      <c r="BV1614" s="177">
        <v>2008</v>
      </c>
      <c r="BW1614" s="177">
        <v>8</v>
      </c>
      <c r="BX1614" s="177" t="s">
        <v>281</v>
      </c>
      <c r="BY1614" s="177" t="s">
        <v>262</v>
      </c>
      <c r="BZ1614" s="177" t="s">
        <v>263</v>
      </c>
      <c r="CA1614" s="177">
        <v>0</v>
      </c>
      <c r="CB1614" s="177" t="s">
        <v>264</v>
      </c>
      <c r="CC1614" s="122">
        <v>39.799999999999997</v>
      </c>
      <c r="CD1614" s="178" t="s">
        <v>192</v>
      </c>
      <c r="CE1614" s="177" t="s">
        <v>282</v>
      </c>
      <c r="CF1614" s="177" t="s">
        <v>282</v>
      </c>
      <c r="CG1614" s="83" t="s">
        <v>9</v>
      </c>
      <c r="CH1614" s="57"/>
      <c r="CV1614" s="51"/>
      <c r="CW1614" s="51"/>
      <c r="CX1614" s="51"/>
      <c r="CY1614" s="51"/>
      <c r="CZ1614" s="51"/>
      <c r="DA1614" s="51"/>
      <c r="DB1614" s="51"/>
      <c r="DC1614" s="51"/>
      <c r="DD1614" s="51"/>
    </row>
    <row r="1615" spans="73:108" ht="15" x14ac:dyDescent="0.25">
      <c r="BU1615" s="91"/>
      <c r="BV1615" s="177">
        <v>2008</v>
      </c>
      <c r="BW1615" s="177">
        <v>8</v>
      </c>
      <c r="BX1615" s="177" t="s">
        <v>281</v>
      </c>
      <c r="BY1615" s="177" t="s">
        <v>262</v>
      </c>
      <c r="BZ1615" s="177" t="s">
        <v>266</v>
      </c>
      <c r="CA1615" s="177">
        <v>0</v>
      </c>
      <c r="CB1615" s="177" t="s">
        <v>264</v>
      </c>
      <c r="CC1615" s="122">
        <v>66.88</v>
      </c>
      <c r="CD1615" s="178" t="s">
        <v>192</v>
      </c>
      <c r="CE1615" s="177" t="s">
        <v>282</v>
      </c>
      <c r="CF1615" s="177" t="s">
        <v>282</v>
      </c>
      <c r="CG1615" s="83" t="s">
        <v>9</v>
      </c>
      <c r="CH1615" s="57"/>
      <c r="CV1615" s="51"/>
      <c r="CW1615" s="51"/>
      <c r="CX1615" s="51"/>
      <c r="CY1615" s="51"/>
      <c r="CZ1615" s="51"/>
      <c r="DA1615" s="51"/>
      <c r="DB1615" s="51"/>
      <c r="DC1615" s="51"/>
      <c r="DD1615" s="51"/>
    </row>
    <row r="1616" spans="73:108" ht="15" x14ac:dyDescent="0.25">
      <c r="BU1616" s="91"/>
      <c r="BV1616" s="177">
        <v>2008</v>
      </c>
      <c r="BW1616" s="177">
        <v>8</v>
      </c>
      <c r="BX1616" s="177" t="s">
        <v>281</v>
      </c>
      <c r="BY1616" s="177" t="s">
        <v>262</v>
      </c>
      <c r="BZ1616" s="177" t="s">
        <v>267</v>
      </c>
      <c r="CA1616" s="177">
        <v>0</v>
      </c>
      <c r="CB1616" s="177" t="s">
        <v>264</v>
      </c>
      <c r="CC1616" s="122">
        <v>66.88</v>
      </c>
      <c r="CD1616" s="178" t="s">
        <v>192</v>
      </c>
      <c r="CE1616" s="177" t="s">
        <v>282</v>
      </c>
      <c r="CF1616" s="177" t="s">
        <v>282</v>
      </c>
      <c r="CG1616" s="83" t="s">
        <v>9</v>
      </c>
      <c r="CH1616" s="57"/>
      <c r="CV1616" s="51"/>
      <c r="CW1616" s="51"/>
      <c r="CX1616" s="51"/>
      <c r="CY1616" s="51"/>
      <c r="CZ1616" s="51"/>
      <c r="DA1616" s="51"/>
      <c r="DB1616" s="51"/>
      <c r="DC1616" s="51"/>
      <c r="DD1616" s="51"/>
    </row>
    <row r="1617" spans="73:108" ht="15" x14ac:dyDescent="0.25">
      <c r="BU1617" s="91"/>
      <c r="BV1617" s="177">
        <v>2008</v>
      </c>
      <c r="BW1617" s="177">
        <v>8</v>
      </c>
      <c r="BX1617" s="177" t="s">
        <v>281</v>
      </c>
      <c r="BY1617" s="177" t="s">
        <v>262</v>
      </c>
      <c r="BZ1617" s="177" t="s">
        <v>268</v>
      </c>
      <c r="CA1617" s="177">
        <v>0</v>
      </c>
      <c r="CB1617" s="177" t="s">
        <v>264</v>
      </c>
      <c r="CC1617" s="122">
        <v>79.81</v>
      </c>
      <c r="CD1617" s="178" t="s">
        <v>192</v>
      </c>
      <c r="CE1617" s="177" t="s">
        <v>282</v>
      </c>
      <c r="CF1617" s="177" t="s">
        <v>282</v>
      </c>
      <c r="CG1617" s="83" t="s">
        <v>9</v>
      </c>
      <c r="CH1617" s="57"/>
      <c r="CV1617" s="51"/>
      <c r="CW1617" s="51"/>
      <c r="CX1617" s="51"/>
      <c r="CY1617" s="51"/>
      <c r="CZ1617" s="51"/>
      <c r="DA1617" s="51"/>
      <c r="DB1617" s="51"/>
      <c r="DC1617" s="51"/>
      <c r="DD1617" s="51"/>
    </row>
    <row r="1618" spans="73:108" ht="15" x14ac:dyDescent="0.25">
      <c r="BU1618" s="91"/>
      <c r="BV1618" s="177">
        <v>2008</v>
      </c>
      <c r="BW1618" s="177">
        <v>8</v>
      </c>
      <c r="BX1618" s="177" t="s">
        <v>281</v>
      </c>
      <c r="BY1618" s="177" t="s">
        <v>262</v>
      </c>
      <c r="BZ1618" s="177" t="s">
        <v>316</v>
      </c>
      <c r="CA1618" s="177">
        <v>0</v>
      </c>
      <c r="CB1618" s="177" t="s">
        <v>264</v>
      </c>
      <c r="CC1618" s="122">
        <v>79.81</v>
      </c>
      <c r="CD1618" s="178" t="s">
        <v>192</v>
      </c>
      <c r="CE1618" s="177" t="s">
        <v>282</v>
      </c>
      <c r="CF1618" s="177" t="s">
        <v>282</v>
      </c>
      <c r="CG1618" s="83" t="s">
        <v>9</v>
      </c>
      <c r="CH1618" s="57"/>
      <c r="CV1618" s="51"/>
      <c r="CW1618" s="51"/>
      <c r="CX1618" s="51"/>
      <c r="CY1618" s="51"/>
      <c r="CZ1618" s="51"/>
      <c r="DA1618" s="51"/>
      <c r="DB1618" s="51"/>
      <c r="DC1618" s="51"/>
      <c r="DD1618" s="51"/>
    </row>
    <row r="1619" spans="73:108" ht="15" x14ac:dyDescent="0.25">
      <c r="BU1619" s="91"/>
      <c r="BV1619" s="177">
        <v>2008</v>
      </c>
      <c r="BW1619" s="177">
        <v>8</v>
      </c>
      <c r="BX1619" s="177" t="s">
        <v>281</v>
      </c>
      <c r="BY1619" s="177" t="s">
        <v>262</v>
      </c>
      <c r="BZ1619" s="177" t="s">
        <v>277</v>
      </c>
      <c r="CA1619" s="177">
        <v>70</v>
      </c>
      <c r="CB1619" s="177" t="s">
        <v>264</v>
      </c>
      <c r="CC1619" s="122">
        <v>96.48</v>
      </c>
      <c r="CD1619" s="178" t="s">
        <v>194</v>
      </c>
      <c r="CE1619" s="177" t="s">
        <v>282</v>
      </c>
      <c r="CF1619" s="177" t="s">
        <v>282</v>
      </c>
      <c r="CG1619" s="83" t="s">
        <v>9</v>
      </c>
      <c r="CH1619" s="57"/>
      <c r="CV1619" s="51"/>
      <c r="CW1619" s="51"/>
      <c r="CX1619" s="51"/>
      <c r="CY1619" s="51"/>
      <c r="CZ1619" s="51"/>
      <c r="DA1619" s="51"/>
      <c r="DB1619" s="51"/>
      <c r="DC1619" s="51"/>
      <c r="DD1619" s="51"/>
    </row>
    <row r="1620" spans="73:108" ht="15" x14ac:dyDescent="0.25">
      <c r="BU1620" s="91"/>
      <c r="BV1620" s="177">
        <v>2008</v>
      </c>
      <c r="BW1620" s="177">
        <v>8</v>
      </c>
      <c r="BX1620" s="177" t="s">
        <v>281</v>
      </c>
      <c r="BY1620" s="177" t="s">
        <v>262</v>
      </c>
      <c r="BZ1620" s="177" t="s">
        <v>263</v>
      </c>
      <c r="CA1620" s="177">
        <v>70</v>
      </c>
      <c r="CB1620" s="177" t="s">
        <v>264</v>
      </c>
      <c r="CC1620" s="122">
        <v>11.94</v>
      </c>
      <c r="CD1620" s="178" t="s">
        <v>194</v>
      </c>
      <c r="CE1620" s="177" t="s">
        <v>282</v>
      </c>
      <c r="CF1620" s="177" t="s">
        <v>282</v>
      </c>
      <c r="CG1620" s="83" t="s">
        <v>9</v>
      </c>
      <c r="CH1620" s="57"/>
      <c r="CV1620" s="51"/>
      <c r="CW1620" s="51"/>
      <c r="CX1620" s="51"/>
      <c r="CY1620" s="51"/>
      <c r="CZ1620" s="51"/>
      <c r="DA1620" s="51"/>
      <c r="DB1620" s="51"/>
      <c r="DC1620" s="51"/>
      <c r="DD1620" s="51"/>
    </row>
    <row r="1621" spans="73:108" ht="15" x14ac:dyDescent="0.25">
      <c r="BU1621" s="91"/>
      <c r="BV1621" s="177">
        <v>2008</v>
      </c>
      <c r="BW1621" s="177">
        <v>8</v>
      </c>
      <c r="BX1621" s="177" t="s">
        <v>281</v>
      </c>
      <c r="BY1621" s="177" t="s">
        <v>262</v>
      </c>
      <c r="BZ1621" s="177" t="s">
        <v>266</v>
      </c>
      <c r="CA1621" s="177">
        <v>70</v>
      </c>
      <c r="CB1621" s="177" t="s">
        <v>264</v>
      </c>
      <c r="CC1621" s="122">
        <v>20.059999999999999</v>
      </c>
      <c r="CD1621" s="178" t="s">
        <v>194</v>
      </c>
      <c r="CE1621" s="177" t="s">
        <v>282</v>
      </c>
      <c r="CF1621" s="177" t="s">
        <v>282</v>
      </c>
      <c r="CG1621" s="83" t="s">
        <v>9</v>
      </c>
      <c r="CH1621" s="57"/>
      <c r="CV1621" s="51"/>
      <c r="CW1621" s="51"/>
      <c r="CX1621" s="51"/>
      <c r="CY1621" s="51"/>
      <c r="CZ1621" s="51"/>
      <c r="DA1621" s="51"/>
      <c r="DB1621" s="51"/>
      <c r="DC1621" s="51"/>
      <c r="DD1621" s="51"/>
    </row>
    <row r="1622" spans="73:108" ht="15" x14ac:dyDescent="0.25">
      <c r="BU1622" s="91"/>
      <c r="BV1622" s="177">
        <v>2008</v>
      </c>
      <c r="BW1622" s="177">
        <v>8</v>
      </c>
      <c r="BX1622" s="177" t="s">
        <v>281</v>
      </c>
      <c r="BY1622" s="177" t="s">
        <v>262</v>
      </c>
      <c r="BZ1622" s="177" t="s">
        <v>267</v>
      </c>
      <c r="CA1622" s="177">
        <v>70</v>
      </c>
      <c r="CB1622" s="177" t="s">
        <v>264</v>
      </c>
      <c r="CC1622" s="122">
        <v>20.059999999999999</v>
      </c>
      <c r="CD1622" s="178" t="s">
        <v>194</v>
      </c>
      <c r="CE1622" s="177" t="s">
        <v>282</v>
      </c>
      <c r="CF1622" s="177" t="s">
        <v>282</v>
      </c>
      <c r="CG1622" s="83" t="s">
        <v>9</v>
      </c>
      <c r="CH1622" s="57"/>
      <c r="CV1622" s="51"/>
      <c r="CW1622" s="51"/>
      <c r="CX1622" s="51"/>
      <c r="CY1622" s="51"/>
      <c r="CZ1622" s="51"/>
      <c r="DA1622" s="51"/>
      <c r="DB1622" s="51"/>
      <c r="DC1622" s="51"/>
      <c r="DD1622" s="51"/>
    </row>
    <row r="1623" spans="73:108" ht="15" x14ac:dyDescent="0.25">
      <c r="BU1623" s="91"/>
      <c r="BV1623" s="177">
        <v>2008</v>
      </c>
      <c r="BW1623" s="177">
        <v>8</v>
      </c>
      <c r="BX1623" s="177" t="s">
        <v>281</v>
      </c>
      <c r="BY1623" s="177" t="s">
        <v>262</v>
      </c>
      <c r="BZ1623" s="177" t="s">
        <v>268</v>
      </c>
      <c r="CA1623" s="177">
        <v>70</v>
      </c>
      <c r="CB1623" s="177" t="s">
        <v>264</v>
      </c>
      <c r="CC1623" s="122">
        <v>23.94</v>
      </c>
      <c r="CD1623" s="178" t="s">
        <v>194</v>
      </c>
      <c r="CE1623" s="177" t="s">
        <v>282</v>
      </c>
      <c r="CF1623" s="177" t="s">
        <v>282</v>
      </c>
      <c r="CG1623" s="83" t="s">
        <v>9</v>
      </c>
      <c r="CH1623" s="57"/>
      <c r="CV1623" s="51"/>
      <c r="CW1623" s="51"/>
      <c r="CX1623" s="51"/>
      <c r="CY1623" s="51"/>
      <c r="CZ1623" s="51"/>
      <c r="DA1623" s="51"/>
      <c r="DB1623" s="51"/>
      <c r="DC1623" s="51"/>
      <c r="DD1623" s="51"/>
    </row>
    <row r="1624" spans="73:108" ht="15" x14ac:dyDescent="0.25">
      <c r="BU1624" s="91"/>
      <c r="BV1624" s="177">
        <v>2008</v>
      </c>
      <c r="BW1624" s="177">
        <v>8</v>
      </c>
      <c r="BX1624" s="177" t="s">
        <v>281</v>
      </c>
      <c r="BY1624" s="177" t="s">
        <v>262</v>
      </c>
      <c r="BZ1624" s="177" t="s">
        <v>316</v>
      </c>
      <c r="CA1624" s="177">
        <v>70</v>
      </c>
      <c r="CB1624" s="177" t="s">
        <v>264</v>
      </c>
      <c r="CC1624" s="122">
        <v>23.94</v>
      </c>
      <c r="CD1624" s="178" t="s">
        <v>194</v>
      </c>
      <c r="CE1624" s="177" t="s">
        <v>282</v>
      </c>
      <c r="CF1624" s="177" t="s">
        <v>282</v>
      </c>
      <c r="CG1624" s="83" t="s">
        <v>9</v>
      </c>
      <c r="CH1624" s="57"/>
      <c r="CV1624" s="51"/>
      <c r="CW1624" s="51"/>
      <c r="CX1624" s="51"/>
      <c r="CY1624" s="51"/>
      <c r="CZ1624" s="51"/>
      <c r="DA1624" s="51"/>
      <c r="DB1624" s="51"/>
      <c r="DC1624" s="51"/>
      <c r="DD1624" s="51"/>
    </row>
    <row r="1625" spans="73:108" ht="15" x14ac:dyDescent="0.25">
      <c r="BU1625" s="91"/>
      <c r="BV1625" s="177">
        <v>2008</v>
      </c>
      <c r="BW1625" s="177">
        <v>9</v>
      </c>
      <c r="BX1625" s="177" t="s">
        <v>281</v>
      </c>
      <c r="BY1625" s="177" t="s">
        <v>262</v>
      </c>
      <c r="BZ1625" s="177" t="s">
        <v>277</v>
      </c>
      <c r="CA1625" s="177">
        <v>0</v>
      </c>
      <c r="CB1625" s="177" t="s">
        <v>264</v>
      </c>
      <c r="CC1625" s="122">
        <v>621.16999999999996</v>
      </c>
      <c r="CD1625" s="178" t="s">
        <v>192</v>
      </c>
      <c r="CE1625" s="177" t="s">
        <v>282</v>
      </c>
      <c r="CF1625" s="177" t="s">
        <v>282</v>
      </c>
      <c r="CG1625" s="83" t="s">
        <v>9</v>
      </c>
      <c r="CH1625" s="57"/>
      <c r="CV1625" s="51"/>
      <c r="CW1625" s="51"/>
      <c r="CX1625" s="51"/>
      <c r="CY1625" s="51"/>
      <c r="CZ1625" s="51"/>
      <c r="DA1625" s="51"/>
      <c r="DB1625" s="51"/>
      <c r="DC1625" s="51"/>
      <c r="DD1625" s="51"/>
    </row>
    <row r="1626" spans="73:108" ht="15" x14ac:dyDescent="0.25">
      <c r="BU1626" s="91"/>
      <c r="BV1626" s="177">
        <v>2008</v>
      </c>
      <c r="BW1626" s="177">
        <v>9</v>
      </c>
      <c r="BX1626" s="177" t="s">
        <v>281</v>
      </c>
      <c r="BY1626" s="177" t="s">
        <v>262</v>
      </c>
      <c r="BZ1626" s="177" t="s">
        <v>263</v>
      </c>
      <c r="CA1626" s="177">
        <v>0</v>
      </c>
      <c r="CB1626" s="177" t="s">
        <v>264</v>
      </c>
      <c r="CC1626" s="122">
        <v>273.08999999999997</v>
      </c>
      <c r="CD1626" s="178" t="s">
        <v>192</v>
      </c>
      <c r="CE1626" s="177" t="s">
        <v>282</v>
      </c>
      <c r="CF1626" s="177" t="s">
        <v>282</v>
      </c>
      <c r="CG1626" s="83" t="s">
        <v>9</v>
      </c>
      <c r="CH1626" s="57"/>
      <c r="CV1626" s="51"/>
      <c r="CW1626" s="51"/>
      <c r="CX1626" s="51"/>
      <c r="CY1626" s="51"/>
      <c r="CZ1626" s="51"/>
      <c r="DA1626" s="51"/>
      <c r="DB1626" s="51"/>
      <c r="DC1626" s="51"/>
      <c r="DD1626" s="51"/>
    </row>
    <row r="1627" spans="73:108" ht="15" x14ac:dyDescent="0.25">
      <c r="BU1627" s="91"/>
      <c r="BV1627" s="177">
        <v>2008</v>
      </c>
      <c r="BW1627" s="177">
        <v>9</v>
      </c>
      <c r="BX1627" s="177" t="s">
        <v>281</v>
      </c>
      <c r="BY1627" s="177" t="s">
        <v>262</v>
      </c>
      <c r="BZ1627" s="177" t="s">
        <v>266</v>
      </c>
      <c r="CA1627" s="177">
        <v>0</v>
      </c>
      <c r="CB1627" s="177" t="s">
        <v>264</v>
      </c>
      <c r="CC1627" s="122">
        <v>216.3</v>
      </c>
      <c r="CD1627" s="178" t="s">
        <v>192</v>
      </c>
      <c r="CE1627" s="177" t="s">
        <v>282</v>
      </c>
      <c r="CF1627" s="177" t="s">
        <v>282</v>
      </c>
      <c r="CG1627" s="83" t="s">
        <v>9</v>
      </c>
      <c r="CH1627" s="57"/>
      <c r="CV1627" s="51"/>
      <c r="CW1627" s="51"/>
      <c r="CX1627" s="51"/>
      <c r="CY1627" s="51"/>
      <c r="CZ1627" s="51"/>
      <c r="DA1627" s="51"/>
      <c r="DB1627" s="51"/>
      <c r="DC1627" s="51"/>
      <c r="DD1627" s="51"/>
    </row>
    <row r="1628" spans="73:108" ht="15" x14ac:dyDescent="0.25">
      <c r="BU1628" s="91"/>
      <c r="BV1628" s="177">
        <v>2008</v>
      </c>
      <c r="BW1628" s="177">
        <v>9</v>
      </c>
      <c r="BX1628" s="177" t="s">
        <v>281</v>
      </c>
      <c r="BY1628" s="177" t="s">
        <v>262</v>
      </c>
      <c r="BZ1628" s="177" t="s">
        <v>267</v>
      </c>
      <c r="CA1628" s="177">
        <v>0</v>
      </c>
      <c r="CB1628" s="177" t="s">
        <v>264</v>
      </c>
      <c r="CC1628" s="122">
        <v>216.3</v>
      </c>
      <c r="CD1628" s="178" t="s">
        <v>192</v>
      </c>
      <c r="CE1628" s="177" t="s">
        <v>282</v>
      </c>
      <c r="CF1628" s="177" t="s">
        <v>282</v>
      </c>
      <c r="CG1628" s="83" t="s">
        <v>9</v>
      </c>
      <c r="CH1628" s="57"/>
      <c r="CV1628" s="51"/>
      <c r="CW1628" s="51"/>
      <c r="CX1628" s="51"/>
      <c r="CY1628" s="51"/>
      <c r="CZ1628" s="51"/>
      <c r="DA1628" s="51"/>
      <c r="DB1628" s="51"/>
      <c r="DC1628" s="51"/>
      <c r="DD1628" s="51"/>
    </row>
    <row r="1629" spans="73:108" ht="15" x14ac:dyDescent="0.25">
      <c r="BU1629" s="91"/>
      <c r="BV1629" s="177">
        <v>2008</v>
      </c>
      <c r="BW1629" s="177">
        <v>9</v>
      </c>
      <c r="BX1629" s="177" t="s">
        <v>281</v>
      </c>
      <c r="BY1629" s="177" t="s">
        <v>262</v>
      </c>
      <c r="BZ1629" s="177" t="s">
        <v>268</v>
      </c>
      <c r="CA1629" s="177">
        <v>0</v>
      </c>
      <c r="CB1629" s="177" t="s">
        <v>264</v>
      </c>
      <c r="CC1629" s="122">
        <v>216.3</v>
      </c>
      <c r="CD1629" s="178" t="s">
        <v>192</v>
      </c>
      <c r="CE1629" s="177" t="s">
        <v>282</v>
      </c>
      <c r="CF1629" s="177" t="s">
        <v>282</v>
      </c>
      <c r="CG1629" s="83" t="s">
        <v>9</v>
      </c>
      <c r="CH1629" s="57"/>
      <c r="CV1629" s="51"/>
      <c r="CW1629" s="51"/>
      <c r="CX1629" s="51"/>
      <c r="CY1629" s="51"/>
      <c r="CZ1629" s="51"/>
      <c r="DA1629" s="51"/>
      <c r="DB1629" s="51"/>
      <c r="DC1629" s="51"/>
      <c r="DD1629" s="51"/>
    </row>
    <row r="1630" spans="73:108" ht="15" x14ac:dyDescent="0.25">
      <c r="BU1630" s="91"/>
      <c r="BV1630" s="177">
        <v>2008</v>
      </c>
      <c r="BW1630" s="177">
        <v>9</v>
      </c>
      <c r="BX1630" s="177" t="s">
        <v>281</v>
      </c>
      <c r="BY1630" s="177" t="s">
        <v>262</v>
      </c>
      <c r="BZ1630" s="177" t="s">
        <v>316</v>
      </c>
      <c r="CA1630" s="177">
        <v>0</v>
      </c>
      <c r="CB1630" s="177" t="s">
        <v>264</v>
      </c>
      <c r="CC1630" s="122">
        <v>396.07</v>
      </c>
      <c r="CD1630" s="178" t="s">
        <v>192</v>
      </c>
      <c r="CE1630" s="177" t="s">
        <v>282</v>
      </c>
      <c r="CF1630" s="177" t="s">
        <v>282</v>
      </c>
      <c r="CG1630" s="83" t="s">
        <v>9</v>
      </c>
      <c r="CH1630" s="57"/>
      <c r="CV1630" s="51"/>
      <c r="CW1630" s="51"/>
      <c r="CX1630" s="51"/>
      <c r="CY1630" s="51"/>
      <c r="CZ1630" s="51"/>
      <c r="DA1630" s="51"/>
      <c r="DB1630" s="51"/>
      <c r="DC1630" s="51"/>
      <c r="DD1630" s="51"/>
    </row>
    <row r="1631" spans="73:108" ht="15" x14ac:dyDescent="0.25">
      <c r="BU1631" s="91"/>
      <c r="BV1631" s="177">
        <v>2008</v>
      </c>
      <c r="BW1631" s="177">
        <v>9</v>
      </c>
      <c r="BX1631" s="177" t="s">
        <v>281</v>
      </c>
      <c r="BY1631" s="177" t="s">
        <v>262</v>
      </c>
      <c r="BZ1631" s="177" t="s">
        <v>277</v>
      </c>
      <c r="CA1631" s="177">
        <v>70</v>
      </c>
      <c r="CB1631" s="177" t="s">
        <v>264</v>
      </c>
      <c r="CC1631" s="122">
        <v>186.35</v>
      </c>
      <c r="CD1631" s="178" t="s">
        <v>194</v>
      </c>
      <c r="CE1631" s="177" t="s">
        <v>282</v>
      </c>
      <c r="CF1631" s="177" t="s">
        <v>282</v>
      </c>
      <c r="CG1631" s="83" t="s">
        <v>9</v>
      </c>
      <c r="CH1631" s="57"/>
      <c r="CV1631" s="51"/>
      <c r="CW1631" s="51"/>
      <c r="CX1631" s="51"/>
      <c r="CY1631" s="51"/>
      <c r="CZ1631" s="51"/>
      <c r="DA1631" s="51"/>
      <c r="DB1631" s="51"/>
      <c r="DC1631" s="51"/>
      <c r="DD1631" s="51"/>
    </row>
    <row r="1632" spans="73:108" ht="15" x14ac:dyDescent="0.25">
      <c r="BU1632" s="91"/>
      <c r="BV1632" s="177">
        <v>2008</v>
      </c>
      <c r="BW1632" s="177">
        <v>9</v>
      </c>
      <c r="BX1632" s="177" t="s">
        <v>281</v>
      </c>
      <c r="BY1632" s="177" t="s">
        <v>262</v>
      </c>
      <c r="BZ1632" s="177" t="s">
        <v>263</v>
      </c>
      <c r="CA1632" s="177">
        <v>70</v>
      </c>
      <c r="CB1632" s="177" t="s">
        <v>264</v>
      </c>
      <c r="CC1632" s="122">
        <v>81.93</v>
      </c>
      <c r="CD1632" s="178" t="s">
        <v>194</v>
      </c>
      <c r="CE1632" s="177" t="s">
        <v>282</v>
      </c>
      <c r="CF1632" s="177" t="s">
        <v>282</v>
      </c>
      <c r="CG1632" s="83" t="s">
        <v>9</v>
      </c>
      <c r="CH1632" s="57"/>
      <c r="CV1632" s="51"/>
      <c r="CW1632" s="51"/>
      <c r="CX1632" s="51"/>
      <c r="CY1632" s="51"/>
      <c r="CZ1632" s="51"/>
      <c r="DA1632" s="51"/>
      <c r="DB1632" s="51"/>
      <c r="DC1632" s="51"/>
      <c r="DD1632" s="51"/>
    </row>
    <row r="1633" spans="73:108" ht="15" x14ac:dyDescent="0.25">
      <c r="BU1633" s="91"/>
      <c r="BV1633" s="177">
        <v>2008</v>
      </c>
      <c r="BW1633" s="177">
        <v>9</v>
      </c>
      <c r="BX1633" s="177" t="s">
        <v>281</v>
      </c>
      <c r="BY1633" s="177" t="s">
        <v>262</v>
      </c>
      <c r="BZ1633" s="177" t="s">
        <v>266</v>
      </c>
      <c r="CA1633" s="177">
        <v>70</v>
      </c>
      <c r="CB1633" s="177" t="s">
        <v>264</v>
      </c>
      <c r="CC1633" s="122">
        <v>64.89</v>
      </c>
      <c r="CD1633" s="178" t="s">
        <v>194</v>
      </c>
      <c r="CE1633" s="177" t="s">
        <v>282</v>
      </c>
      <c r="CF1633" s="177" t="s">
        <v>282</v>
      </c>
      <c r="CG1633" s="83" t="s">
        <v>9</v>
      </c>
      <c r="CH1633" s="57"/>
      <c r="CV1633" s="51"/>
      <c r="CW1633" s="51"/>
      <c r="CX1633" s="51"/>
      <c r="CY1633" s="51"/>
      <c r="CZ1633" s="51"/>
      <c r="DA1633" s="51"/>
      <c r="DB1633" s="51"/>
      <c r="DC1633" s="51"/>
      <c r="DD1633" s="51"/>
    </row>
    <row r="1634" spans="73:108" ht="15" x14ac:dyDescent="0.25">
      <c r="BU1634" s="91"/>
      <c r="BV1634" s="177">
        <v>2008</v>
      </c>
      <c r="BW1634" s="177">
        <v>9</v>
      </c>
      <c r="BX1634" s="177" t="s">
        <v>281</v>
      </c>
      <c r="BY1634" s="177" t="s">
        <v>262</v>
      </c>
      <c r="BZ1634" s="177" t="s">
        <v>267</v>
      </c>
      <c r="CA1634" s="177">
        <v>70</v>
      </c>
      <c r="CB1634" s="177" t="s">
        <v>264</v>
      </c>
      <c r="CC1634" s="122">
        <v>64.89</v>
      </c>
      <c r="CD1634" s="178" t="s">
        <v>194</v>
      </c>
      <c r="CE1634" s="177" t="s">
        <v>282</v>
      </c>
      <c r="CF1634" s="177" t="s">
        <v>282</v>
      </c>
      <c r="CG1634" s="83" t="s">
        <v>9</v>
      </c>
      <c r="CH1634" s="57"/>
      <c r="CV1634" s="51"/>
      <c r="CW1634" s="51"/>
      <c r="CX1634" s="51"/>
      <c r="CY1634" s="51"/>
      <c r="CZ1634" s="51"/>
      <c r="DA1634" s="51"/>
      <c r="DB1634" s="51"/>
      <c r="DC1634" s="51"/>
      <c r="DD1634" s="51"/>
    </row>
    <row r="1635" spans="73:108" ht="15" x14ac:dyDescent="0.25">
      <c r="BU1635" s="91"/>
      <c r="BV1635" s="177">
        <v>2008</v>
      </c>
      <c r="BW1635" s="177">
        <v>9</v>
      </c>
      <c r="BX1635" s="177" t="s">
        <v>281</v>
      </c>
      <c r="BY1635" s="177" t="s">
        <v>262</v>
      </c>
      <c r="BZ1635" s="177" t="s">
        <v>268</v>
      </c>
      <c r="CA1635" s="177">
        <v>70</v>
      </c>
      <c r="CB1635" s="177" t="s">
        <v>264</v>
      </c>
      <c r="CC1635" s="122">
        <v>64.89</v>
      </c>
      <c r="CD1635" s="178" t="s">
        <v>194</v>
      </c>
      <c r="CE1635" s="177" t="s">
        <v>282</v>
      </c>
      <c r="CF1635" s="177" t="s">
        <v>282</v>
      </c>
      <c r="CG1635" s="83" t="s">
        <v>9</v>
      </c>
      <c r="CH1635" s="57"/>
      <c r="CV1635" s="51"/>
      <c r="CW1635" s="51"/>
      <c r="CX1635" s="51"/>
      <c r="CY1635" s="51"/>
      <c r="CZ1635" s="51"/>
      <c r="DA1635" s="51"/>
      <c r="DB1635" s="51"/>
      <c r="DC1635" s="51"/>
      <c r="DD1635" s="51"/>
    </row>
    <row r="1636" spans="73:108" ht="15" x14ac:dyDescent="0.25">
      <c r="BU1636" s="91"/>
      <c r="BV1636" s="177">
        <v>2008</v>
      </c>
      <c r="BW1636" s="177">
        <v>9</v>
      </c>
      <c r="BX1636" s="177" t="s">
        <v>281</v>
      </c>
      <c r="BY1636" s="177" t="s">
        <v>262</v>
      </c>
      <c r="BZ1636" s="177" t="s">
        <v>316</v>
      </c>
      <c r="CA1636" s="177">
        <v>70</v>
      </c>
      <c r="CB1636" s="177" t="s">
        <v>264</v>
      </c>
      <c r="CC1636" s="122">
        <v>118.82</v>
      </c>
      <c r="CD1636" s="178" t="s">
        <v>194</v>
      </c>
      <c r="CE1636" s="177" t="s">
        <v>282</v>
      </c>
      <c r="CF1636" s="177" t="s">
        <v>282</v>
      </c>
      <c r="CG1636" s="83" t="s">
        <v>9</v>
      </c>
      <c r="CH1636" s="57"/>
      <c r="CV1636" s="51"/>
      <c r="CW1636" s="51"/>
      <c r="CX1636" s="51"/>
      <c r="CY1636" s="51"/>
      <c r="CZ1636" s="51"/>
      <c r="DA1636" s="51"/>
      <c r="DB1636" s="51"/>
      <c r="DC1636" s="51"/>
      <c r="DD1636" s="51"/>
    </row>
    <row r="1637" spans="73:108" ht="15" x14ac:dyDescent="0.25">
      <c r="BU1637" s="91"/>
      <c r="BV1637" s="177">
        <v>2008</v>
      </c>
      <c r="BW1637" s="177">
        <v>10</v>
      </c>
      <c r="BX1637" s="177" t="s">
        <v>281</v>
      </c>
      <c r="BY1637" s="177" t="s">
        <v>262</v>
      </c>
      <c r="BZ1637" s="177" t="s">
        <v>277</v>
      </c>
      <c r="CA1637" s="177">
        <v>0</v>
      </c>
      <c r="CB1637" s="177" t="s">
        <v>264</v>
      </c>
      <c r="CC1637" s="122">
        <v>1919.88</v>
      </c>
      <c r="CD1637" s="178" t="s">
        <v>192</v>
      </c>
      <c r="CE1637" s="177" t="s">
        <v>282</v>
      </c>
      <c r="CF1637" s="177" t="s">
        <v>282</v>
      </c>
      <c r="CG1637" s="83" t="s">
        <v>9</v>
      </c>
      <c r="CH1637" s="57"/>
      <c r="CV1637" s="51"/>
      <c r="CW1637" s="51"/>
      <c r="CX1637" s="51"/>
      <c r="CY1637" s="51"/>
      <c r="CZ1637" s="51"/>
      <c r="DA1637" s="51"/>
      <c r="DB1637" s="51"/>
      <c r="DC1637" s="51"/>
      <c r="DD1637" s="51"/>
    </row>
    <row r="1638" spans="73:108" ht="15" x14ac:dyDescent="0.25">
      <c r="BU1638" s="91"/>
      <c r="BV1638" s="177">
        <v>2008</v>
      </c>
      <c r="BW1638" s="177">
        <v>10</v>
      </c>
      <c r="BX1638" s="177" t="s">
        <v>281</v>
      </c>
      <c r="BY1638" s="177" t="s">
        <v>262</v>
      </c>
      <c r="BZ1638" s="177" t="s">
        <v>266</v>
      </c>
      <c r="CA1638" s="177">
        <v>0</v>
      </c>
      <c r="CB1638" s="177" t="s">
        <v>264</v>
      </c>
      <c r="CC1638" s="122">
        <v>423.38</v>
      </c>
      <c r="CD1638" s="178" t="s">
        <v>192</v>
      </c>
      <c r="CE1638" s="177" t="s">
        <v>282</v>
      </c>
      <c r="CF1638" s="177" t="s">
        <v>282</v>
      </c>
      <c r="CG1638" s="83" t="s">
        <v>9</v>
      </c>
      <c r="CH1638" s="57"/>
      <c r="CV1638" s="51"/>
      <c r="CW1638" s="51"/>
      <c r="CX1638" s="51"/>
      <c r="CY1638" s="51"/>
      <c r="CZ1638" s="51"/>
      <c r="DA1638" s="51"/>
      <c r="DB1638" s="51"/>
      <c r="DC1638" s="51"/>
      <c r="DD1638" s="51"/>
    </row>
    <row r="1639" spans="73:108" ht="15" x14ac:dyDescent="0.25">
      <c r="BU1639" s="91"/>
      <c r="BV1639" s="177">
        <v>2008</v>
      </c>
      <c r="BW1639" s="177">
        <v>10</v>
      </c>
      <c r="BX1639" s="177" t="s">
        <v>281</v>
      </c>
      <c r="BY1639" s="177" t="s">
        <v>262</v>
      </c>
      <c r="BZ1639" s="177" t="s">
        <v>267</v>
      </c>
      <c r="CA1639" s="177">
        <v>0</v>
      </c>
      <c r="CB1639" s="177" t="s">
        <v>264</v>
      </c>
      <c r="CC1639" s="122">
        <v>163.82</v>
      </c>
      <c r="CD1639" s="178" t="s">
        <v>192</v>
      </c>
      <c r="CE1639" s="177" t="s">
        <v>282</v>
      </c>
      <c r="CF1639" s="177" t="s">
        <v>282</v>
      </c>
      <c r="CG1639" s="83" t="s">
        <v>9</v>
      </c>
      <c r="CH1639" s="57"/>
      <c r="CV1639" s="51"/>
      <c r="CW1639" s="51"/>
      <c r="CX1639" s="51"/>
      <c r="CY1639" s="51"/>
      <c r="CZ1639" s="51"/>
      <c r="DA1639" s="51"/>
      <c r="DB1639" s="51"/>
      <c r="DC1639" s="51"/>
      <c r="DD1639" s="51"/>
    </row>
    <row r="1640" spans="73:108" ht="15" x14ac:dyDescent="0.25">
      <c r="BU1640" s="91"/>
      <c r="BV1640" s="177">
        <v>2008</v>
      </c>
      <c r="BW1640" s="177">
        <v>10</v>
      </c>
      <c r="BX1640" s="177" t="s">
        <v>281</v>
      </c>
      <c r="BY1640" s="177" t="s">
        <v>262</v>
      </c>
      <c r="BZ1640" s="177" t="s">
        <v>268</v>
      </c>
      <c r="CA1640" s="177">
        <v>0</v>
      </c>
      <c r="CB1640" s="177" t="s">
        <v>264</v>
      </c>
      <c r="CC1640" s="122">
        <v>163.82</v>
      </c>
      <c r="CD1640" s="178" t="s">
        <v>192</v>
      </c>
      <c r="CE1640" s="177" t="s">
        <v>282</v>
      </c>
      <c r="CF1640" s="177" t="s">
        <v>282</v>
      </c>
      <c r="CG1640" s="83" t="s">
        <v>9</v>
      </c>
      <c r="CH1640" s="57"/>
      <c r="CV1640" s="51"/>
      <c r="CW1640" s="51"/>
      <c r="CX1640" s="51"/>
      <c r="CY1640" s="51"/>
      <c r="CZ1640" s="51"/>
      <c r="DA1640" s="51"/>
      <c r="DB1640" s="51"/>
      <c r="DC1640" s="51"/>
      <c r="DD1640" s="51"/>
    </row>
    <row r="1641" spans="73:108" ht="15" x14ac:dyDescent="0.25">
      <c r="BU1641" s="91"/>
      <c r="BV1641" s="177">
        <v>2008</v>
      </c>
      <c r="BW1641" s="177">
        <v>10</v>
      </c>
      <c r="BX1641" s="177" t="s">
        <v>281</v>
      </c>
      <c r="BY1641" s="177" t="s">
        <v>262</v>
      </c>
      <c r="BZ1641" s="177" t="s">
        <v>316</v>
      </c>
      <c r="CA1641" s="177">
        <v>0</v>
      </c>
      <c r="CB1641" s="177" t="s">
        <v>264</v>
      </c>
      <c r="CC1641" s="122">
        <v>593.92999999999995</v>
      </c>
      <c r="CD1641" s="178" t="s">
        <v>192</v>
      </c>
      <c r="CE1641" s="177" t="s">
        <v>282</v>
      </c>
      <c r="CF1641" s="177" t="s">
        <v>282</v>
      </c>
      <c r="CG1641" s="83" t="s">
        <v>9</v>
      </c>
      <c r="CH1641" s="57"/>
      <c r="CV1641" s="51"/>
      <c r="CW1641" s="51"/>
      <c r="CX1641" s="51"/>
      <c r="CY1641" s="51"/>
      <c r="CZ1641" s="51"/>
      <c r="DA1641" s="51"/>
      <c r="DB1641" s="51"/>
      <c r="DC1641" s="51"/>
      <c r="DD1641" s="51"/>
    </row>
    <row r="1642" spans="73:108" ht="15" x14ac:dyDescent="0.25">
      <c r="BU1642" s="91"/>
      <c r="BV1642" s="177">
        <v>2008</v>
      </c>
      <c r="BW1642" s="177">
        <v>10</v>
      </c>
      <c r="BX1642" s="177" t="s">
        <v>281</v>
      </c>
      <c r="BY1642" s="177" t="s">
        <v>262</v>
      </c>
      <c r="BZ1642" s="177" t="s">
        <v>347</v>
      </c>
      <c r="CA1642" s="177">
        <v>0</v>
      </c>
      <c r="CB1642" s="177" t="s">
        <v>264</v>
      </c>
      <c r="CC1642" s="122">
        <v>229.36</v>
      </c>
      <c r="CD1642" s="178" t="s">
        <v>192</v>
      </c>
      <c r="CE1642" s="177" t="s">
        <v>282</v>
      </c>
      <c r="CF1642" s="177" t="s">
        <v>282</v>
      </c>
      <c r="CG1642" s="83" t="s">
        <v>9</v>
      </c>
      <c r="CH1642" s="57"/>
      <c r="CV1642" s="51"/>
      <c r="CW1642" s="51"/>
      <c r="CX1642" s="51"/>
      <c r="CY1642" s="51"/>
      <c r="CZ1642" s="51"/>
      <c r="DA1642" s="51"/>
      <c r="DB1642" s="51"/>
      <c r="DC1642" s="51"/>
      <c r="DD1642" s="51"/>
    </row>
    <row r="1643" spans="73:108" ht="15" x14ac:dyDescent="0.25">
      <c r="BU1643" s="91"/>
      <c r="BV1643" s="177">
        <v>2008</v>
      </c>
      <c r="BW1643" s="177">
        <v>10</v>
      </c>
      <c r="BX1643" s="177" t="s">
        <v>281</v>
      </c>
      <c r="BY1643" s="177" t="s">
        <v>262</v>
      </c>
      <c r="BZ1643" s="177" t="s">
        <v>277</v>
      </c>
      <c r="CA1643" s="177">
        <v>70</v>
      </c>
      <c r="CB1643" s="177" t="s">
        <v>264</v>
      </c>
      <c r="CC1643" s="122">
        <v>575.96</v>
      </c>
      <c r="CD1643" s="178" t="s">
        <v>194</v>
      </c>
      <c r="CE1643" s="177" t="s">
        <v>282</v>
      </c>
      <c r="CF1643" s="177" t="s">
        <v>282</v>
      </c>
      <c r="CG1643" s="83" t="s">
        <v>9</v>
      </c>
      <c r="CH1643" s="57"/>
      <c r="CV1643" s="51"/>
      <c r="CW1643" s="51"/>
      <c r="CX1643" s="51"/>
      <c r="CY1643" s="51"/>
      <c r="CZ1643" s="51"/>
      <c r="DA1643" s="51"/>
      <c r="DB1643" s="51"/>
      <c r="DC1643" s="51"/>
      <c r="DD1643" s="51"/>
    </row>
    <row r="1644" spans="73:108" ht="15" x14ac:dyDescent="0.25">
      <c r="BU1644" s="91"/>
      <c r="BV1644" s="177">
        <v>2008</v>
      </c>
      <c r="BW1644" s="177">
        <v>10</v>
      </c>
      <c r="BX1644" s="177" t="s">
        <v>281</v>
      </c>
      <c r="BY1644" s="177" t="s">
        <v>262</v>
      </c>
      <c r="BZ1644" s="177" t="s">
        <v>266</v>
      </c>
      <c r="CA1644" s="177">
        <v>70</v>
      </c>
      <c r="CB1644" s="177" t="s">
        <v>264</v>
      </c>
      <c r="CC1644" s="122">
        <v>127.01</v>
      </c>
      <c r="CD1644" s="178" t="s">
        <v>194</v>
      </c>
      <c r="CE1644" s="177" t="s">
        <v>282</v>
      </c>
      <c r="CF1644" s="177" t="s">
        <v>282</v>
      </c>
      <c r="CG1644" s="83" t="s">
        <v>9</v>
      </c>
      <c r="CH1644" s="57"/>
      <c r="CV1644" s="51"/>
      <c r="CW1644" s="51"/>
      <c r="CX1644" s="51"/>
      <c r="CY1644" s="51"/>
      <c r="CZ1644" s="51"/>
      <c r="DA1644" s="51"/>
      <c r="DB1644" s="51"/>
      <c r="DC1644" s="51"/>
      <c r="DD1644" s="51"/>
    </row>
    <row r="1645" spans="73:108" ht="15" x14ac:dyDescent="0.25">
      <c r="BU1645" s="91"/>
      <c r="BV1645" s="177">
        <v>2008</v>
      </c>
      <c r="BW1645" s="177">
        <v>10</v>
      </c>
      <c r="BX1645" s="177" t="s">
        <v>281</v>
      </c>
      <c r="BY1645" s="177" t="s">
        <v>262</v>
      </c>
      <c r="BZ1645" s="177" t="s">
        <v>267</v>
      </c>
      <c r="CA1645" s="177">
        <v>70</v>
      </c>
      <c r="CB1645" s="177" t="s">
        <v>264</v>
      </c>
      <c r="CC1645" s="122">
        <v>49.15</v>
      </c>
      <c r="CD1645" s="178" t="s">
        <v>194</v>
      </c>
      <c r="CE1645" s="177" t="s">
        <v>282</v>
      </c>
      <c r="CF1645" s="177" t="s">
        <v>282</v>
      </c>
      <c r="CG1645" s="83" t="s">
        <v>9</v>
      </c>
      <c r="CH1645" s="57"/>
      <c r="CV1645" s="51"/>
      <c r="CW1645" s="51"/>
      <c r="CX1645" s="51"/>
      <c r="CY1645" s="51"/>
      <c r="CZ1645" s="51"/>
      <c r="DA1645" s="51"/>
      <c r="DB1645" s="51"/>
      <c r="DC1645" s="51"/>
      <c r="DD1645" s="51"/>
    </row>
    <row r="1646" spans="73:108" ht="15" x14ac:dyDescent="0.25">
      <c r="BU1646" s="91"/>
      <c r="BV1646" s="177">
        <v>2008</v>
      </c>
      <c r="BW1646" s="177">
        <v>10</v>
      </c>
      <c r="BX1646" s="177" t="s">
        <v>281</v>
      </c>
      <c r="BY1646" s="177" t="s">
        <v>262</v>
      </c>
      <c r="BZ1646" s="177" t="s">
        <v>268</v>
      </c>
      <c r="CA1646" s="177">
        <v>70</v>
      </c>
      <c r="CB1646" s="177" t="s">
        <v>264</v>
      </c>
      <c r="CC1646" s="122">
        <v>49.15</v>
      </c>
      <c r="CD1646" s="178" t="s">
        <v>194</v>
      </c>
      <c r="CE1646" s="177" t="s">
        <v>282</v>
      </c>
      <c r="CF1646" s="177" t="s">
        <v>282</v>
      </c>
      <c r="CG1646" s="83" t="s">
        <v>9</v>
      </c>
      <c r="CH1646" s="57"/>
      <c r="CV1646" s="51"/>
      <c r="CW1646" s="51"/>
      <c r="CX1646" s="51"/>
      <c r="CY1646" s="51"/>
      <c r="CZ1646" s="51"/>
      <c r="DA1646" s="51"/>
      <c r="DB1646" s="51"/>
      <c r="DC1646" s="51"/>
      <c r="DD1646" s="51"/>
    </row>
    <row r="1647" spans="73:108" ht="15" x14ac:dyDescent="0.25">
      <c r="BU1647" s="91"/>
      <c r="BV1647" s="177">
        <v>2008</v>
      </c>
      <c r="BW1647" s="177">
        <v>10</v>
      </c>
      <c r="BX1647" s="177" t="s">
        <v>281</v>
      </c>
      <c r="BY1647" s="177" t="s">
        <v>262</v>
      </c>
      <c r="BZ1647" s="177" t="s">
        <v>316</v>
      </c>
      <c r="CA1647" s="177">
        <v>70</v>
      </c>
      <c r="CB1647" s="177" t="s">
        <v>264</v>
      </c>
      <c r="CC1647" s="122">
        <v>178.18</v>
      </c>
      <c r="CD1647" s="178" t="s">
        <v>194</v>
      </c>
      <c r="CE1647" s="177" t="s">
        <v>282</v>
      </c>
      <c r="CF1647" s="177" t="s">
        <v>282</v>
      </c>
      <c r="CG1647" s="83" t="s">
        <v>9</v>
      </c>
      <c r="CH1647" s="57"/>
      <c r="CV1647" s="51"/>
      <c r="CW1647" s="51"/>
      <c r="CX1647" s="51"/>
      <c r="CY1647" s="51"/>
      <c r="CZ1647" s="51"/>
      <c r="DA1647" s="51"/>
      <c r="DB1647" s="51"/>
      <c r="DC1647" s="51"/>
      <c r="DD1647" s="51"/>
    </row>
    <row r="1648" spans="73:108" ht="15" x14ac:dyDescent="0.25">
      <c r="BU1648" s="91"/>
      <c r="BV1648" s="177">
        <v>2008</v>
      </c>
      <c r="BW1648" s="177">
        <v>10</v>
      </c>
      <c r="BX1648" s="177" t="s">
        <v>281</v>
      </c>
      <c r="BY1648" s="177" t="s">
        <v>262</v>
      </c>
      <c r="BZ1648" s="177" t="s">
        <v>347</v>
      </c>
      <c r="CA1648" s="177">
        <v>70</v>
      </c>
      <c r="CB1648" s="177" t="s">
        <v>264</v>
      </c>
      <c r="CC1648" s="122">
        <v>68.81</v>
      </c>
      <c r="CD1648" s="178" t="s">
        <v>194</v>
      </c>
      <c r="CE1648" s="177" t="s">
        <v>282</v>
      </c>
      <c r="CF1648" s="177" t="s">
        <v>282</v>
      </c>
      <c r="CG1648" s="83" t="s">
        <v>9</v>
      </c>
      <c r="CH1648" s="57"/>
      <c r="CV1648" s="51"/>
      <c r="CW1648" s="51"/>
      <c r="CX1648" s="51"/>
      <c r="CY1648" s="51"/>
      <c r="CZ1648" s="51"/>
      <c r="DA1648" s="51"/>
      <c r="DB1648" s="51"/>
      <c r="DC1648" s="51"/>
      <c r="DD1648" s="51"/>
    </row>
    <row r="1649" spans="73:108" ht="15" x14ac:dyDescent="0.25">
      <c r="BU1649" s="91"/>
      <c r="BV1649" s="177">
        <v>2008</v>
      </c>
      <c r="BW1649" s="177">
        <v>11</v>
      </c>
      <c r="BX1649" s="177" t="s">
        <v>281</v>
      </c>
      <c r="BY1649" s="177" t="s">
        <v>262</v>
      </c>
      <c r="BZ1649" s="177" t="s">
        <v>277</v>
      </c>
      <c r="CA1649" s="177">
        <v>0</v>
      </c>
      <c r="CB1649" s="177" t="s">
        <v>264</v>
      </c>
      <c r="CC1649" s="122">
        <v>2088.5500000000002</v>
      </c>
      <c r="CD1649" s="178" t="s">
        <v>192</v>
      </c>
      <c r="CE1649" s="177" t="s">
        <v>282</v>
      </c>
      <c r="CF1649" s="177" t="s">
        <v>282</v>
      </c>
      <c r="CG1649" s="83" t="s">
        <v>9</v>
      </c>
      <c r="CH1649" s="57"/>
      <c r="CV1649" s="51"/>
      <c r="CW1649" s="51"/>
      <c r="CX1649" s="51"/>
      <c r="CY1649" s="51"/>
      <c r="CZ1649" s="51"/>
      <c r="DA1649" s="51"/>
      <c r="DB1649" s="51"/>
      <c r="DC1649" s="51"/>
      <c r="DD1649" s="51"/>
    </row>
    <row r="1650" spans="73:108" ht="15" x14ac:dyDescent="0.25">
      <c r="BU1650" s="91"/>
      <c r="BV1650" s="177">
        <v>2008</v>
      </c>
      <c r="BW1650" s="177">
        <v>11</v>
      </c>
      <c r="BX1650" s="177" t="s">
        <v>281</v>
      </c>
      <c r="BY1650" s="177" t="s">
        <v>262</v>
      </c>
      <c r="BZ1650" s="177" t="s">
        <v>263</v>
      </c>
      <c r="CA1650" s="177">
        <v>0</v>
      </c>
      <c r="CB1650" s="177" t="s">
        <v>264</v>
      </c>
      <c r="CC1650" s="122">
        <v>237.13</v>
      </c>
      <c r="CD1650" s="178" t="s">
        <v>192</v>
      </c>
      <c r="CE1650" s="177" t="s">
        <v>282</v>
      </c>
      <c r="CF1650" s="177" t="s">
        <v>282</v>
      </c>
      <c r="CG1650" s="83" t="s">
        <v>9</v>
      </c>
      <c r="CH1650" s="57"/>
      <c r="CV1650" s="51"/>
      <c r="CW1650" s="51"/>
      <c r="CX1650" s="51"/>
      <c r="CY1650" s="51"/>
      <c r="CZ1650" s="51"/>
      <c r="DA1650" s="51"/>
      <c r="DB1650" s="51"/>
      <c r="DC1650" s="51"/>
      <c r="DD1650" s="51"/>
    </row>
    <row r="1651" spans="73:108" ht="15" x14ac:dyDescent="0.25">
      <c r="BU1651" s="91"/>
      <c r="BV1651" s="177">
        <v>2008</v>
      </c>
      <c r="BW1651" s="177">
        <v>11</v>
      </c>
      <c r="BX1651" s="177" t="s">
        <v>281</v>
      </c>
      <c r="BY1651" s="177" t="s">
        <v>262</v>
      </c>
      <c r="BZ1651" s="177" t="s">
        <v>266</v>
      </c>
      <c r="CA1651" s="177">
        <v>0</v>
      </c>
      <c r="CB1651" s="177" t="s">
        <v>264</v>
      </c>
      <c r="CC1651" s="122">
        <v>118.73</v>
      </c>
      <c r="CD1651" s="178" t="s">
        <v>192</v>
      </c>
      <c r="CE1651" s="177" t="s">
        <v>282</v>
      </c>
      <c r="CF1651" s="177" t="s">
        <v>282</v>
      </c>
      <c r="CG1651" s="83" t="s">
        <v>9</v>
      </c>
      <c r="CH1651" s="57"/>
      <c r="CV1651" s="51"/>
      <c r="CW1651" s="51"/>
      <c r="CX1651" s="51"/>
      <c r="CY1651" s="51"/>
      <c r="CZ1651" s="51"/>
      <c r="DA1651" s="51"/>
      <c r="DB1651" s="51"/>
      <c r="DC1651" s="51"/>
      <c r="DD1651" s="51"/>
    </row>
    <row r="1652" spans="73:108" ht="15" x14ac:dyDescent="0.25">
      <c r="BU1652" s="91"/>
      <c r="BV1652" s="177">
        <v>2008</v>
      </c>
      <c r="BW1652" s="177">
        <v>11</v>
      </c>
      <c r="BX1652" s="177" t="s">
        <v>281</v>
      </c>
      <c r="BY1652" s="177" t="s">
        <v>262</v>
      </c>
      <c r="BZ1652" s="177" t="s">
        <v>267</v>
      </c>
      <c r="CA1652" s="177">
        <v>0</v>
      </c>
      <c r="CB1652" s="177" t="s">
        <v>264</v>
      </c>
      <c r="CC1652" s="122">
        <v>118.73</v>
      </c>
      <c r="CD1652" s="178" t="s">
        <v>192</v>
      </c>
      <c r="CE1652" s="177" t="s">
        <v>282</v>
      </c>
      <c r="CF1652" s="177" t="s">
        <v>282</v>
      </c>
      <c r="CG1652" s="83" t="s">
        <v>9</v>
      </c>
      <c r="CH1652" s="57"/>
      <c r="CV1652" s="51"/>
      <c r="CW1652" s="51"/>
      <c r="CX1652" s="51"/>
      <c r="CY1652" s="51"/>
      <c r="CZ1652" s="51"/>
      <c r="DA1652" s="51"/>
      <c r="DB1652" s="51"/>
      <c r="DC1652" s="51"/>
      <c r="DD1652" s="51"/>
    </row>
    <row r="1653" spans="73:108" ht="15" x14ac:dyDescent="0.25">
      <c r="BU1653" s="91"/>
      <c r="BV1653" s="177">
        <v>2008</v>
      </c>
      <c r="BW1653" s="177">
        <v>11</v>
      </c>
      <c r="BX1653" s="177" t="s">
        <v>281</v>
      </c>
      <c r="BY1653" s="177" t="s">
        <v>262</v>
      </c>
      <c r="BZ1653" s="177" t="s">
        <v>268</v>
      </c>
      <c r="CA1653" s="177">
        <v>0</v>
      </c>
      <c r="CB1653" s="177" t="s">
        <v>264</v>
      </c>
      <c r="CC1653" s="122">
        <v>302.16000000000003</v>
      </c>
      <c r="CD1653" s="178" t="s">
        <v>192</v>
      </c>
      <c r="CE1653" s="177" t="s">
        <v>282</v>
      </c>
      <c r="CF1653" s="177" t="s">
        <v>282</v>
      </c>
      <c r="CG1653" s="83" t="s">
        <v>9</v>
      </c>
      <c r="CH1653" s="57"/>
      <c r="CV1653" s="51"/>
      <c r="CW1653" s="51"/>
      <c r="CX1653" s="51"/>
      <c r="CY1653" s="51"/>
      <c r="CZ1653" s="51"/>
      <c r="DA1653" s="51"/>
      <c r="DB1653" s="51"/>
      <c r="DC1653" s="51"/>
      <c r="DD1653" s="51"/>
    </row>
    <row r="1654" spans="73:108" ht="15" x14ac:dyDescent="0.25">
      <c r="BU1654" s="91"/>
      <c r="BV1654" s="177">
        <v>2008</v>
      </c>
      <c r="BW1654" s="177">
        <v>11</v>
      </c>
      <c r="BX1654" s="177" t="s">
        <v>281</v>
      </c>
      <c r="BY1654" s="177" t="s">
        <v>262</v>
      </c>
      <c r="BZ1654" s="177" t="s">
        <v>316</v>
      </c>
      <c r="CA1654" s="177">
        <v>0</v>
      </c>
      <c r="CB1654" s="177" t="s">
        <v>264</v>
      </c>
      <c r="CC1654" s="122">
        <v>784.08</v>
      </c>
      <c r="CD1654" s="178" t="s">
        <v>192</v>
      </c>
      <c r="CE1654" s="177" t="s">
        <v>282</v>
      </c>
      <c r="CF1654" s="177" t="s">
        <v>282</v>
      </c>
      <c r="CG1654" s="83" t="s">
        <v>9</v>
      </c>
      <c r="CH1654" s="57"/>
      <c r="CV1654" s="51"/>
      <c r="CW1654" s="51"/>
      <c r="CX1654" s="51"/>
      <c r="CY1654" s="51"/>
      <c r="CZ1654" s="51"/>
      <c r="DA1654" s="51"/>
      <c r="DB1654" s="51"/>
      <c r="DC1654" s="51"/>
      <c r="DD1654" s="51"/>
    </row>
    <row r="1655" spans="73:108" ht="15" x14ac:dyDescent="0.25">
      <c r="BU1655" s="91"/>
      <c r="BV1655" s="177">
        <v>2008</v>
      </c>
      <c r="BW1655" s="177">
        <v>11</v>
      </c>
      <c r="BX1655" s="177" t="s">
        <v>281</v>
      </c>
      <c r="BY1655" s="177" t="s">
        <v>262</v>
      </c>
      <c r="BZ1655" s="177" t="s">
        <v>347</v>
      </c>
      <c r="CA1655" s="177">
        <v>0</v>
      </c>
      <c r="CB1655" s="177" t="s">
        <v>264</v>
      </c>
      <c r="CC1655" s="122">
        <v>142.13999999999999</v>
      </c>
      <c r="CD1655" s="178" t="s">
        <v>192</v>
      </c>
      <c r="CE1655" s="177" t="s">
        <v>282</v>
      </c>
      <c r="CF1655" s="177" t="s">
        <v>282</v>
      </c>
      <c r="CG1655" s="83" t="s">
        <v>9</v>
      </c>
      <c r="CH1655" s="57"/>
      <c r="CV1655" s="51"/>
      <c r="CW1655" s="51"/>
      <c r="CX1655" s="51"/>
      <c r="CY1655" s="51"/>
      <c r="CZ1655" s="51"/>
      <c r="DA1655" s="51"/>
      <c r="DB1655" s="51"/>
      <c r="DC1655" s="51"/>
      <c r="DD1655" s="51"/>
    </row>
    <row r="1656" spans="73:108" ht="15" x14ac:dyDescent="0.25">
      <c r="BU1656" s="91"/>
      <c r="BV1656" s="177">
        <v>2008</v>
      </c>
      <c r="BW1656" s="177">
        <v>11</v>
      </c>
      <c r="BX1656" s="177" t="s">
        <v>281</v>
      </c>
      <c r="BY1656" s="177" t="s">
        <v>262</v>
      </c>
      <c r="BZ1656" s="177" t="s">
        <v>277</v>
      </c>
      <c r="CA1656" s="177">
        <v>70</v>
      </c>
      <c r="CB1656" s="177" t="s">
        <v>264</v>
      </c>
      <c r="CC1656" s="122">
        <v>626.57000000000005</v>
      </c>
      <c r="CD1656" s="178" t="s">
        <v>194</v>
      </c>
      <c r="CE1656" s="177" t="s">
        <v>282</v>
      </c>
      <c r="CF1656" s="177" t="s">
        <v>282</v>
      </c>
      <c r="CG1656" s="83" t="s">
        <v>9</v>
      </c>
      <c r="CH1656" s="57"/>
      <c r="CV1656" s="51"/>
      <c r="CW1656" s="51"/>
      <c r="CX1656" s="51"/>
      <c r="CY1656" s="51"/>
      <c r="CZ1656" s="51"/>
      <c r="DA1656" s="51"/>
      <c r="DB1656" s="51"/>
      <c r="DC1656" s="51"/>
      <c r="DD1656" s="51"/>
    </row>
    <row r="1657" spans="73:108" ht="15" x14ac:dyDescent="0.25">
      <c r="BU1657" s="91"/>
      <c r="BV1657" s="177">
        <v>2008</v>
      </c>
      <c r="BW1657" s="177">
        <v>11</v>
      </c>
      <c r="BX1657" s="177" t="s">
        <v>281</v>
      </c>
      <c r="BY1657" s="177" t="s">
        <v>262</v>
      </c>
      <c r="BZ1657" s="177" t="s">
        <v>263</v>
      </c>
      <c r="CA1657" s="177">
        <v>70</v>
      </c>
      <c r="CB1657" s="177" t="s">
        <v>264</v>
      </c>
      <c r="CC1657" s="122">
        <v>71.14</v>
      </c>
      <c r="CD1657" s="178" t="s">
        <v>194</v>
      </c>
      <c r="CE1657" s="177" t="s">
        <v>282</v>
      </c>
      <c r="CF1657" s="177" t="s">
        <v>282</v>
      </c>
      <c r="CG1657" s="83" t="s">
        <v>9</v>
      </c>
      <c r="CH1657" s="57"/>
      <c r="CV1657" s="51"/>
      <c r="CW1657" s="51"/>
      <c r="CX1657" s="51"/>
      <c r="CY1657" s="51"/>
      <c r="CZ1657" s="51"/>
      <c r="DA1657" s="51"/>
      <c r="DB1657" s="51"/>
      <c r="DC1657" s="51"/>
      <c r="DD1657" s="51"/>
    </row>
    <row r="1658" spans="73:108" ht="15" x14ac:dyDescent="0.25">
      <c r="BU1658" s="91"/>
      <c r="BV1658" s="177">
        <v>2008</v>
      </c>
      <c r="BW1658" s="177">
        <v>11</v>
      </c>
      <c r="BX1658" s="177" t="s">
        <v>281</v>
      </c>
      <c r="BY1658" s="177" t="s">
        <v>262</v>
      </c>
      <c r="BZ1658" s="177" t="s">
        <v>266</v>
      </c>
      <c r="CA1658" s="177">
        <v>70</v>
      </c>
      <c r="CB1658" s="177" t="s">
        <v>264</v>
      </c>
      <c r="CC1658" s="122">
        <v>35.619999999999997</v>
      </c>
      <c r="CD1658" s="178" t="s">
        <v>194</v>
      </c>
      <c r="CE1658" s="177" t="s">
        <v>282</v>
      </c>
      <c r="CF1658" s="177" t="s">
        <v>282</v>
      </c>
      <c r="CG1658" s="83" t="s">
        <v>9</v>
      </c>
      <c r="CH1658" s="57"/>
      <c r="CV1658" s="51"/>
      <c r="CW1658" s="51"/>
      <c r="CX1658" s="51"/>
      <c r="CY1658" s="51"/>
      <c r="CZ1658" s="51"/>
      <c r="DA1658" s="51"/>
      <c r="DB1658" s="51"/>
      <c r="DC1658" s="51"/>
      <c r="DD1658" s="51"/>
    </row>
    <row r="1659" spans="73:108" ht="15" x14ac:dyDescent="0.25">
      <c r="BU1659" s="91"/>
      <c r="BV1659" s="177">
        <v>2008</v>
      </c>
      <c r="BW1659" s="177">
        <v>11</v>
      </c>
      <c r="BX1659" s="177" t="s">
        <v>281</v>
      </c>
      <c r="BY1659" s="177" t="s">
        <v>262</v>
      </c>
      <c r="BZ1659" s="177" t="s">
        <v>267</v>
      </c>
      <c r="CA1659" s="177">
        <v>70</v>
      </c>
      <c r="CB1659" s="177" t="s">
        <v>264</v>
      </c>
      <c r="CC1659" s="122">
        <v>35.619999999999997</v>
      </c>
      <c r="CD1659" s="178" t="s">
        <v>194</v>
      </c>
      <c r="CE1659" s="177" t="s">
        <v>282</v>
      </c>
      <c r="CF1659" s="177" t="s">
        <v>282</v>
      </c>
      <c r="CG1659" s="83" t="s">
        <v>9</v>
      </c>
      <c r="CH1659" s="57"/>
      <c r="CV1659" s="51"/>
      <c r="CW1659" s="51"/>
      <c r="CX1659" s="51"/>
      <c r="CY1659" s="51"/>
      <c r="CZ1659" s="51"/>
      <c r="DA1659" s="51"/>
      <c r="DB1659" s="51"/>
      <c r="DC1659" s="51"/>
      <c r="DD1659" s="51"/>
    </row>
    <row r="1660" spans="73:108" ht="15" x14ac:dyDescent="0.25">
      <c r="BU1660" s="91"/>
      <c r="BV1660" s="177">
        <v>2008</v>
      </c>
      <c r="BW1660" s="177">
        <v>11</v>
      </c>
      <c r="BX1660" s="177" t="s">
        <v>281</v>
      </c>
      <c r="BY1660" s="177" t="s">
        <v>262</v>
      </c>
      <c r="BZ1660" s="177" t="s">
        <v>268</v>
      </c>
      <c r="CA1660" s="177">
        <v>70</v>
      </c>
      <c r="CB1660" s="177" t="s">
        <v>264</v>
      </c>
      <c r="CC1660" s="122">
        <v>90.65</v>
      </c>
      <c r="CD1660" s="178" t="s">
        <v>194</v>
      </c>
      <c r="CE1660" s="177" t="s">
        <v>282</v>
      </c>
      <c r="CF1660" s="177" t="s">
        <v>282</v>
      </c>
      <c r="CG1660" s="83" t="s">
        <v>9</v>
      </c>
      <c r="CH1660" s="57"/>
      <c r="CV1660" s="51"/>
      <c r="CW1660" s="51"/>
      <c r="CX1660" s="51"/>
      <c r="CY1660" s="51"/>
      <c r="CZ1660" s="51"/>
      <c r="DA1660" s="51"/>
      <c r="DB1660" s="51"/>
      <c r="DC1660" s="51"/>
      <c r="DD1660" s="51"/>
    </row>
    <row r="1661" spans="73:108" ht="15" x14ac:dyDescent="0.25">
      <c r="BU1661" s="91"/>
      <c r="BV1661" s="177">
        <v>2008</v>
      </c>
      <c r="BW1661" s="177">
        <v>11</v>
      </c>
      <c r="BX1661" s="177" t="s">
        <v>281</v>
      </c>
      <c r="BY1661" s="177" t="s">
        <v>262</v>
      </c>
      <c r="BZ1661" s="177" t="s">
        <v>316</v>
      </c>
      <c r="CA1661" s="177">
        <v>70</v>
      </c>
      <c r="CB1661" s="177" t="s">
        <v>264</v>
      </c>
      <c r="CC1661" s="122">
        <v>235.22</v>
      </c>
      <c r="CD1661" s="178" t="s">
        <v>194</v>
      </c>
      <c r="CE1661" s="177" t="s">
        <v>282</v>
      </c>
      <c r="CF1661" s="177" t="s">
        <v>282</v>
      </c>
      <c r="CG1661" s="83" t="s">
        <v>9</v>
      </c>
      <c r="CH1661" s="57"/>
      <c r="CV1661" s="51"/>
      <c r="CW1661" s="51"/>
      <c r="CX1661" s="51"/>
      <c r="CY1661" s="51"/>
      <c r="CZ1661" s="51"/>
      <c r="DA1661" s="51"/>
      <c r="DB1661" s="51"/>
      <c r="DC1661" s="51"/>
      <c r="DD1661" s="51"/>
    </row>
    <row r="1662" spans="73:108" ht="15" x14ac:dyDescent="0.25">
      <c r="BU1662" s="91"/>
      <c r="BV1662" s="177">
        <v>2008</v>
      </c>
      <c r="BW1662" s="177">
        <v>11</v>
      </c>
      <c r="BX1662" s="177" t="s">
        <v>281</v>
      </c>
      <c r="BY1662" s="177" t="s">
        <v>262</v>
      </c>
      <c r="BZ1662" s="177" t="s">
        <v>347</v>
      </c>
      <c r="CA1662" s="177">
        <v>70</v>
      </c>
      <c r="CB1662" s="177" t="s">
        <v>264</v>
      </c>
      <c r="CC1662" s="122">
        <v>42.64</v>
      </c>
      <c r="CD1662" s="178" t="s">
        <v>194</v>
      </c>
      <c r="CE1662" s="177" t="s">
        <v>282</v>
      </c>
      <c r="CF1662" s="177" t="s">
        <v>282</v>
      </c>
      <c r="CG1662" s="83" t="s">
        <v>9</v>
      </c>
      <c r="CH1662" s="57"/>
      <c r="CV1662" s="51"/>
      <c r="CW1662" s="51"/>
      <c r="CX1662" s="51"/>
      <c r="CY1662" s="51"/>
      <c r="CZ1662" s="51"/>
      <c r="DA1662" s="51"/>
      <c r="DB1662" s="51"/>
      <c r="DC1662" s="51"/>
      <c r="DD1662" s="51"/>
    </row>
    <row r="1663" spans="73:108" ht="15" x14ac:dyDescent="0.25">
      <c r="BU1663" s="91"/>
      <c r="BV1663" s="177">
        <v>2008</v>
      </c>
      <c r="BW1663" s="177">
        <v>12</v>
      </c>
      <c r="BX1663" s="177" t="s">
        <v>281</v>
      </c>
      <c r="BY1663" s="177" t="s">
        <v>262</v>
      </c>
      <c r="BZ1663" s="177" t="s">
        <v>277</v>
      </c>
      <c r="CA1663" s="177">
        <v>0</v>
      </c>
      <c r="CB1663" s="177" t="s">
        <v>264</v>
      </c>
      <c r="CC1663" s="122">
        <v>3101.8</v>
      </c>
      <c r="CD1663" s="178" t="s">
        <v>192</v>
      </c>
      <c r="CE1663" s="177" t="s">
        <v>282</v>
      </c>
      <c r="CF1663" s="177" t="s">
        <v>282</v>
      </c>
      <c r="CG1663" s="83" t="s">
        <v>9</v>
      </c>
      <c r="CH1663" s="57"/>
      <c r="CV1663" s="51"/>
      <c r="CW1663" s="51"/>
      <c r="CX1663" s="51"/>
      <c r="CY1663" s="51"/>
      <c r="CZ1663" s="51"/>
      <c r="DA1663" s="51"/>
      <c r="DB1663" s="51"/>
      <c r="DC1663" s="51"/>
      <c r="DD1663" s="51"/>
    </row>
    <row r="1664" spans="73:108" ht="15" x14ac:dyDescent="0.25">
      <c r="BU1664" s="91"/>
      <c r="BV1664" s="177">
        <v>2008</v>
      </c>
      <c r="BW1664" s="177">
        <v>12</v>
      </c>
      <c r="BX1664" s="177" t="s">
        <v>281</v>
      </c>
      <c r="BY1664" s="177" t="s">
        <v>262</v>
      </c>
      <c r="BZ1664" s="177" t="s">
        <v>263</v>
      </c>
      <c r="CA1664" s="177">
        <v>0</v>
      </c>
      <c r="CB1664" s="177" t="s">
        <v>264</v>
      </c>
      <c r="CC1664" s="122">
        <v>80.989999999999995</v>
      </c>
      <c r="CD1664" s="178" t="s">
        <v>192</v>
      </c>
      <c r="CE1664" s="177" t="s">
        <v>282</v>
      </c>
      <c r="CF1664" s="177" t="s">
        <v>282</v>
      </c>
      <c r="CG1664" s="83" t="s">
        <v>9</v>
      </c>
      <c r="CH1664" s="57"/>
      <c r="CV1664" s="51"/>
      <c r="CW1664" s="51"/>
      <c r="CX1664" s="51"/>
      <c r="CY1664" s="51"/>
      <c r="CZ1664" s="51"/>
      <c r="DA1664" s="51"/>
      <c r="DB1664" s="51"/>
      <c r="DC1664" s="51"/>
      <c r="DD1664" s="51"/>
    </row>
    <row r="1665" spans="73:108" ht="15" x14ac:dyDescent="0.25">
      <c r="BU1665" s="91"/>
      <c r="BV1665" s="177">
        <v>2008</v>
      </c>
      <c r="BW1665" s="177">
        <v>12</v>
      </c>
      <c r="BX1665" s="177" t="s">
        <v>281</v>
      </c>
      <c r="BY1665" s="177" t="s">
        <v>262</v>
      </c>
      <c r="BZ1665" s="177" t="s">
        <v>268</v>
      </c>
      <c r="CA1665" s="177">
        <v>0</v>
      </c>
      <c r="CB1665" s="177" t="s">
        <v>264</v>
      </c>
      <c r="CC1665" s="122">
        <v>373.31</v>
      </c>
      <c r="CD1665" s="178" t="s">
        <v>192</v>
      </c>
      <c r="CE1665" s="177" t="s">
        <v>282</v>
      </c>
      <c r="CF1665" s="177" t="s">
        <v>282</v>
      </c>
      <c r="CG1665" s="83" t="s">
        <v>9</v>
      </c>
      <c r="CH1665" s="57"/>
      <c r="CV1665" s="51"/>
      <c r="CW1665" s="51"/>
      <c r="CX1665" s="51"/>
      <c r="CY1665" s="51"/>
      <c r="CZ1665" s="51"/>
      <c r="DA1665" s="51"/>
      <c r="DB1665" s="51"/>
      <c r="DC1665" s="51"/>
      <c r="DD1665" s="51"/>
    </row>
    <row r="1666" spans="73:108" ht="15" x14ac:dyDescent="0.25">
      <c r="BU1666" s="91"/>
      <c r="BV1666" s="177">
        <v>2008</v>
      </c>
      <c r="BW1666" s="177">
        <v>12</v>
      </c>
      <c r="BX1666" s="177" t="s">
        <v>281</v>
      </c>
      <c r="BY1666" s="177" t="s">
        <v>262</v>
      </c>
      <c r="BZ1666" s="177" t="s">
        <v>316</v>
      </c>
      <c r="CA1666" s="177">
        <v>0</v>
      </c>
      <c r="CB1666" s="177" t="s">
        <v>264</v>
      </c>
      <c r="CC1666" s="122">
        <v>373.32</v>
      </c>
      <c r="CD1666" s="178" t="s">
        <v>192</v>
      </c>
      <c r="CE1666" s="177" t="s">
        <v>282</v>
      </c>
      <c r="CF1666" s="177" t="s">
        <v>282</v>
      </c>
      <c r="CG1666" s="83" t="s">
        <v>9</v>
      </c>
      <c r="CH1666" s="57"/>
      <c r="CV1666" s="51"/>
      <c r="CW1666" s="51"/>
      <c r="CX1666" s="51"/>
      <c r="CY1666" s="51"/>
      <c r="CZ1666" s="51"/>
      <c r="DA1666" s="51"/>
      <c r="DB1666" s="51"/>
      <c r="DC1666" s="51"/>
      <c r="DD1666" s="51"/>
    </row>
    <row r="1667" spans="73:108" ht="15" x14ac:dyDescent="0.25">
      <c r="BU1667" s="91"/>
      <c r="BV1667" s="177">
        <v>2008</v>
      </c>
      <c r="BW1667" s="177">
        <v>12</v>
      </c>
      <c r="BX1667" s="177" t="s">
        <v>281</v>
      </c>
      <c r="BY1667" s="177" t="s">
        <v>262</v>
      </c>
      <c r="BZ1667" s="177" t="s">
        <v>347</v>
      </c>
      <c r="CA1667" s="177">
        <v>0</v>
      </c>
      <c r="CB1667" s="177" t="s">
        <v>264</v>
      </c>
      <c r="CC1667" s="122">
        <v>527.77</v>
      </c>
      <c r="CD1667" s="178" t="s">
        <v>192</v>
      </c>
      <c r="CE1667" s="177" t="s">
        <v>282</v>
      </c>
      <c r="CF1667" s="177" t="s">
        <v>282</v>
      </c>
      <c r="CG1667" s="83" t="s">
        <v>9</v>
      </c>
      <c r="CH1667" s="57"/>
      <c r="CV1667" s="51"/>
      <c r="CW1667" s="51"/>
      <c r="CX1667" s="51"/>
      <c r="CY1667" s="51"/>
      <c r="CZ1667" s="51"/>
      <c r="DA1667" s="51"/>
      <c r="DB1667" s="51"/>
      <c r="DC1667" s="51"/>
      <c r="DD1667" s="51"/>
    </row>
    <row r="1668" spans="73:108" ht="15" x14ac:dyDescent="0.25">
      <c r="BU1668" s="91"/>
      <c r="BV1668" s="177">
        <v>2008</v>
      </c>
      <c r="BW1668" s="177">
        <v>12</v>
      </c>
      <c r="BX1668" s="177" t="s">
        <v>281</v>
      </c>
      <c r="BY1668" s="177" t="s">
        <v>262</v>
      </c>
      <c r="BZ1668" s="177" t="s">
        <v>277</v>
      </c>
      <c r="CA1668" s="177">
        <v>70</v>
      </c>
      <c r="CB1668" s="177" t="s">
        <v>264</v>
      </c>
      <c r="CC1668" s="122">
        <v>930.54</v>
      </c>
      <c r="CD1668" s="178" t="s">
        <v>194</v>
      </c>
      <c r="CE1668" s="177" t="s">
        <v>282</v>
      </c>
      <c r="CF1668" s="177" t="s">
        <v>282</v>
      </c>
      <c r="CG1668" s="83" t="s">
        <v>9</v>
      </c>
      <c r="CH1668" s="57"/>
      <c r="CV1668" s="51"/>
      <c r="CW1668" s="51"/>
      <c r="CX1668" s="51"/>
      <c r="CY1668" s="51"/>
      <c r="CZ1668" s="51"/>
      <c r="DA1668" s="51"/>
      <c r="DB1668" s="51"/>
      <c r="DC1668" s="51"/>
      <c r="DD1668" s="51"/>
    </row>
    <row r="1669" spans="73:108" ht="15" x14ac:dyDescent="0.25">
      <c r="BU1669" s="91"/>
      <c r="BV1669" s="177">
        <v>2008</v>
      </c>
      <c r="BW1669" s="177">
        <v>12</v>
      </c>
      <c r="BX1669" s="177" t="s">
        <v>281</v>
      </c>
      <c r="BY1669" s="177" t="s">
        <v>262</v>
      </c>
      <c r="BZ1669" s="177" t="s">
        <v>263</v>
      </c>
      <c r="CA1669" s="177">
        <v>70</v>
      </c>
      <c r="CB1669" s="177" t="s">
        <v>264</v>
      </c>
      <c r="CC1669" s="122">
        <v>24.3</v>
      </c>
      <c r="CD1669" s="178" t="s">
        <v>194</v>
      </c>
      <c r="CE1669" s="177" t="s">
        <v>282</v>
      </c>
      <c r="CF1669" s="177" t="s">
        <v>282</v>
      </c>
      <c r="CG1669" s="83" t="s">
        <v>9</v>
      </c>
      <c r="CH1669" s="57"/>
      <c r="CV1669" s="51"/>
      <c r="CW1669" s="51"/>
      <c r="CX1669" s="51"/>
      <c r="CY1669" s="51"/>
      <c r="CZ1669" s="51"/>
      <c r="DA1669" s="51"/>
      <c r="DB1669" s="51"/>
      <c r="DC1669" s="51"/>
      <c r="DD1669" s="51"/>
    </row>
    <row r="1670" spans="73:108" ht="15" x14ac:dyDescent="0.25">
      <c r="BU1670" s="91"/>
      <c r="BV1670" s="177">
        <v>2008</v>
      </c>
      <c r="BW1670" s="177">
        <v>12</v>
      </c>
      <c r="BX1670" s="177" t="s">
        <v>281</v>
      </c>
      <c r="BY1670" s="177" t="s">
        <v>262</v>
      </c>
      <c r="BZ1670" s="177" t="s">
        <v>268</v>
      </c>
      <c r="CA1670" s="177">
        <v>70</v>
      </c>
      <c r="CB1670" s="177" t="s">
        <v>264</v>
      </c>
      <c r="CC1670" s="122">
        <v>111.99</v>
      </c>
      <c r="CD1670" s="178" t="s">
        <v>194</v>
      </c>
      <c r="CE1670" s="177" t="s">
        <v>282</v>
      </c>
      <c r="CF1670" s="177" t="s">
        <v>282</v>
      </c>
      <c r="CG1670" s="83" t="s">
        <v>9</v>
      </c>
      <c r="CH1670" s="57"/>
      <c r="CV1670" s="51"/>
      <c r="CW1670" s="51"/>
      <c r="CX1670" s="51"/>
      <c r="CY1670" s="51"/>
      <c r="CZ1670" s="51"/>
      <c r="DA1670" s="51"/>
      <c r="DB1670" s="51"/>
      <c r="DC1670" s="51"/>
      <c r="DD1670" s="51"/>
    </row>
    <row r="1671" spans="73:108" ht="15" x14ac:dyDescent="0.25">
      <c r="BU1671" s="91"/>
      <c r="BV1671" s="177">
        <v>2008</v>
      </c>
      <c r="BW1671" s="177">
        <v>12</v>
      </c>
      <c r="BX1671" s="177" t="s">
        <v>281</v>
      </c>
      <c r="BY1671" s="177" t="s">
        <v>262</v>
      </c>
      <c r="BZ1671" s="177" t="s">
        <v>316</v>
      </c>
      <c r="CA1671" s="177">
        <v>70</v>
      </c>
      <c r="CB1671" s="177" t="s">
        <v>264</v>
      </c>
      <c r="CC1671" s="122">
        <v>112</v>
      </c>
      <c r="CD1671" s="178" t="s">
        <v>194</v>
      </c>
      <c r="CE1671" s="177" t="s">
        <v>282</v>
      </c>
      <c r="CF1671" s="177" t="s">
        <v>282</v>
      </c>
      <c r="CG1671" s="83" t="s">
        <v>9</v>
      </c>
      <c r="CH1671" s="57"/>
      <c r="CV1671" s="51"/>
      <c r="CW1671" s="51"/>
      <c r="CX1671" s="51"/>
      <c r="CY1671" s="51"/>
      <c r="CZ1671" s="51"/>
      <c r="DA1671" s="51"/>
      <c r="DB1671" s="51"/>
      <c r="DC1671" s="51"/>
      <c r="DD1671" s="51"/>
    </row>
    <row r="1672" spans="73:108" ht="15" x14ac:dyDescent="0.25">
      <c r="BU1672" s="91"/>
      <c r="BV1672" s="177">
        <v>2008</v>
      </c>
      <c r="BW1672" s="177">
        <v>12</v>
      </c>
      <c r="BX1672" s="177" t="s">
        <v>281</v>
      </c>
      <c r="BY1672" s="177" t="s">
        <v>262</v>
      </c>
      <c r="BZ1672" s="177" t="s">
        <v>347</v>
      </c>
      <c r="CA1672" s="177">
        <v>70</v>
      </c>
      <c r="CB1672" s="177" t="s">
        <v>264</v>
      </c>
      <c r="CC1672" s="122">
        <v>158.33000000000001</v>
      </c>
      <c r="CD1672" s="178" t="s">
        <v>194</v>
      </c>
      <c r="CE1672" s="177" t="s">
        <v>282</v>
      </c>
      <c r="CF1672" s="177" t="s">
        <v>282</v>
      </c>
      <c r="CG1672" s="83" t="s">
        <v>9</v>
      </c>
      <c r="CH1672" s="57"/>
      <c r="CV1672" s="51"/>
      <c r="CW1672" s="51"/>
      <c r="CX1672" s="51"/>
      <c r="CY1672" s="51"/>
      <c r="CZ1672" s="51"/>
      <c r="DA1672" s="51"/>
      <c r="DB1672" s="51"/>
      <c r="DC1672" s="51"/>
      <c r="DD1672" s="51"/>
    </row>
    <row r="1673" spans="73:108" ht="15" x14ac:dyDescent="0.25">
      <c r="BU1673" s="91"/>
      <c r="BV1673" s="177">
        <v>2009</v>
      </c>
      <c r="BW1673" s="177">
        <v>1</v>
      </c>
      <c r="BX1673" s="177" t="s">
        <v>281</v>
      </c>
      <c r="BY1673" s="177" t="s">
        <v>262</v>
      </c>
      <c r="BZ1673" s="177" t="s">
        <v>277</v>
      </c>
      <c r="CA1673" s="177">
        <v>0</v>
      </c>
      <c r="CB1673" s="177" t="s">
        <v>264</v>
      </c>
      <c r="CC1673" s="122">
        <v>280.66000000000003</v>
      </c>
      <c r="CD1673" s="178" t="s">
        <v>192</v>
      </c>
      <c r="CE1673" s="177" t="s">
        <v>282</v>
      </c>
      <c r="CF1673" s="177" t="s">
        <v>282</v>
      </c>
      <c r="CG1673" s="83" t="s">
        <v>9</v>
      </c>
      <c r="CH1673" s="57"/>
      <c r="CV1673" s="51"/>
      <c r="CW1673" s="51"/>
      <c r="CX1673" s="51"/>
      <c r="CY1673" s="51"/>
      <c r="CZ1673" s="51"/>
      <c r="DA1673" s="51"/>
      <c r="DB1673" s="51"/>
      <c r="DC1673" s="51"/>
      <c r="DD1673" s="51"/>
    </row>
    <row r="1674" spans="73:108" ht="15" x14ac:dyDescent="0.25">
      <c r="BU1674" s="91"/>
      <c r="BV1674" s="177">
        <v>2009</v>
      </c>
      <c r="BW1674" s="177">
        <v>1</v>
      </c>
      <c r="BX1674" s="177" t="s">
        <v>281</v>
      </c>
      <c r="BY1674" s="177" t="s">
        <v>262</v>
      </c>
      <c r="BZ1674" s="177" t="s">
        <v>266</v>
      </c>
      <c r="CA1674" s="177">
        <v>0</v>
      </c>
      <c r="CB1674" s="177" t="s">
        <v>264</v>
      </c>
      <c r="CC1674" s="122">
        <v>7.99</v>
      </c>
      <c r="CD1674" s="178" t="s">
        <v>192</v>
      </c>
      <c r="CE1674" s="177" t="s">
        <v>282</v>
      </c>
      <c r="CF1674" s="177" t="s">
        <v>282</v>
      </c>
      <c r="CG1674" s="83" t="s">
        <v>9</v>
      </c>
      <c r="CH1674" s="57"/>
      <c r="CV1674" s="51"/>
      <c r="CW1674" s="51"/>
      <c r="CX1674" s="51"/>
      <c r="CY1674" s="51"/>
      <c r="CZ1674" s="51"/>
      <c r="DA1674" s="51"/>
      <c r="DB1674" s="51"/>
      <c r="DC1674" s="51"/>
      <c r="DD1674" s="51"/>
    </row>
    <row r="1675" spans="73:108" ht="15" x14ac:dyDescent="0.25">
      <c r="BU1675" s="91"/>
      <c r="BV1675" s="177">
        <v>2009</v>
      </c>
      <c r="BW1675" s="177">
        <v>1</v>
      </c>
      <c r="BX1675" s="177" t="s">
        <v>281</v>
      </c>
      <c r="BY1675" s="177" t="s">
        <v>262</v>
      </c>
      <c r="BZ1675" s="177" t="s">
        <v>267</v>
      </c>
      <c r="CA1675" s="177">
        <v>0</v>
      </c>
      <c r="CB1675" s="177" t="s">
        <v>264</v>
      </c>
      <c r="CC1675" s="122">
        <v>7.99</v>
      </c>
      <c r="CD1675" s="178" t="s">
        <v>192</v>
      </c>
      <c r="CE1675" s="177" t="s">
        <v>282</v>
      </c>
      <c r="CF1675" s="177" t="s">
        <v>282</v>
      </c>
      <c r="CG1675" s="83" t="s">
        <v>9</v>
      </c>
      <c r="CH1675" s="57"/>
      <c r="CV1675" s="51"/>
      <c r="CW1675" s="51"/>
      <c r="CX1675" s="51"/>
      <c r="CY1675" s="51"/>
      <c r="CZ1675" s="51"/>
      <c r="DA1675" s="51"/>
      <c r="DB1675" s="51"/>
      <c r="DC1675" s="51"/>
      <c r="DD1675" s="51"/>
    </row>
    <row r="1676" spans="73:108" ht="15" x14ac:dyDescent="0.25">
      <c r="BU1676" s="91"/>
      <c r="BV1676" s="177">
        <v>2009</v>
      </c>
      <c r="BW1676" s="177">
        <v>1</v>
      </c>
      <c r="BX1676" s="177" t="s">
        <v>281</v>
      </c>
      <c r="BY1676" s="177" t="s">
        <v>262</v>
      </c>
      <c r="BZ1676" s="177" t="s">
        <v>316</v>
      </c>
      <c r="CA1676" s="177">
        <v>0</v>
      </c>
      <c r="CB1676" s="177" t="s">
        <v>264</v>
      </c>
      <c r="CC1676" s="122">
        <v>13.23</v>
      </c>
      <c r="CD1676" s="178" t="s">
        <v>192</v>
      </c>
      <c r="CE1676" s="177" t="s">
        <v>282</v>
      </c>
      <c r="CF1676" s="177" t="s">
        <v>282</v>
      </c>
      <c r="CG1676" s="83" t="s">
        <v>9</v>
      </c>
      <c r="CH1676" s="57"/>
      <c r="CV1676" s="51"/>
      <c r="CW1676" s="51"/>
      <c r="CX1676" s="51"/>
      <c r="CY1676" s="51"/>
      <c r="CZ1676" s="51"/>
      <c r="DA1676" s="51"/>
      <c r="DB1676" s="51"/>
      <c r="DC1676" s="51"/>
      <c r="DD1676" s="51"/>
    </row>
    <row r="1677" spans="73:108" ht="15" x14ac:dyDescent="0.25">
      <c r="BU1677" s="91"/>
      <c r="BV1677" s="177">
        <v>2009</v>
      </c>
      <c r="BW1677" s="177">
        <v>1</v>
      </c>
      <c r="BX1677" s="177" t="s">
        <v>281</v>
      </c>
      <c r="BY1677" s="177" t="s">
        <v>262</v>
      </c>
      <c r="BZ1677" s="177" t="s">
        <v>347</v>
      </c>
      <c r="CA1677" s="177">
        <v>0</v>
      </c>
      <c r="CB1677" s="177" t="s">
        <v>264</v>
      </c>
      <c r="CC1677" s="122">
        <v>20.29</v>
      </c>
      <c r="CD1677" s="178" t="s">
        <v>192</v>
      </c>
      <c r="CE1677" s="177" t="s">
        <v>282</v>
      </c>
      <c r="CF1677" s="177" t="s">
        <v>282</v>
      </c>
      <c r="CG1677" s="83" t="s">
        <v>9</v>
      </c>
      <c r="CH1677" s="57"/>
      <c r="CV1677" s="51"/>
      <c r="CW1677" s="51"/>
      <c r="CX1677" s="51"/>
      <c r="CY1677" s="51"/>
      <c r="CZ1677" s="51"/>
      <c r="DA1677" s="51"/>
      <c r="DB1677" s="51"/>
      <c r="DC1677" s="51"/>
      <c r="DD1677" s="51"/>
    </row>
    <row r="1678" spans="73:108" ht="15" x14ac:dyDescent="0.25">
      <c r="BU1678" s="91"/>
      <c r="BV1678" s="177">
        <v>2009</v>
      </c>
      <c r="BW1678" s="177">
        <v>1</v>
      </c>
      <c r="BX1678" s="177" t="s">
        <v>281</v>
      </c>
      <c r="BY1678" s="177" t="s">
        <v>262</v>
      </c>
      <c r="BZ1678" s="177" t="s">
        <v>277</v>
      </c>
      <c r="CA1678" s="177">
        <v>70</v>
      </c>
      <c r="CB1678" s="177" t="s">
        <v>264</v>
      </c>
      <c r="CC1678" s="122">
        <v>84.2</v>
      </c>
      <c r="CD1678" s="178" t="s">
        <v>194</v>
      </c>
      <c r="CE1678" s="177" t="s">
        <v>282</v>
      </c>
      <c r="CF1678" s="177" t="s">
        <v>282</v>
      </c>
      <c r="CG1678" s="83" t="s">
        <v>9</v>
      </c>
      <c r="CH1678" s="57"/>
      <c r="CV1678" s="51"/>
      <c r="CW1678" s="51"/>
      <c r="CX1678" s="51"/>
      <c r="CY1678" s="51"/>
      <c r="CZ1678" s="51"/>
      <c r="DA1678" s="51"/>
      <c r="DB1678" s="51"/>
      <c r="DC1678" s="51"/>
      <c r="DD1678" s="51"/>
    </row>
    <row r="1679" spans="73:108" ht="15" x14ac:dyDescent="0.25">
      <c r="BU1679" s="91"/>
      <c r="BV1679" s="177">
        <v>2009</v>
      </c>
      <c r="BW1679" s="177">
        <v>1</v>
      </c>
      <c r="BX1679" s="177" t="s">
        <v>281</v>
      </c>
      <c r="BY1679" s="177" t="s">
        <v>262</v>
      </c>
      <c r="BZ1679" s="177" t="s">
        <v>266</v>
      </c>
      <c r="CA1679" s="177">
        <v>70</v>
      </c>
      <c r="CB1679" s="177" t="s">
        <v>264</v>
      </c>
      <c r="CC1679" s="122">
        <v>2.4</v>
      </c>
      <c r="CD1679" s="178" t="s">
        <v>194</v>
      </c>
      <c r="CE1679" s="177" t="s">
        <v>282</v>
      </c>
      <c r="CF1679" s="177" t="s">
        <v>282</v>
      </c>
      <c r="CG1679" s="83" t="s">
        <v>9</v>
      </c>
      <c r="CH1679" s="57"/>
      <c r="CV1679" s="51"/>
      <c r="CW1679" s="51"/>
      <c r="CX1679" s="51"/>
      <c r="CY1679" s="51"/>
      <c r="CZ1679" s="51"/>
      <c r="DA1679" s="51"/>
      <c r="DB1679" s="51"/>
      <c r="DC1679" s="51"/>
      <c r="DD1679" s="51"/>
    </row>
    <row r="1680" spans="73:108" ht="15" x14ac:dyDescent="0.25">
      <c r="BU1680" s="91"/>
      <c r="BV1680" s="177">
        <v>2009</v>
      </c>
      <c r="BW1680" s="177">
        <v>1</v>
      </c>
      <c r="BX1680" s="177" t="s">
        <v>281</v>
      </c>
      <c r="BY1680" s="177" t="s">
        <v>262</v>
      </c>
      <c r="BZ1680" s="177" t="s">
        <v>267</v>
      </c>
      <c r="CA1680" s="177">
        <v>70</v>
      </c>
      <c r="CB1680" s="177" t="s">
        <v>264</v>
      </c>
      <c r="CC1680" s="122">
        <v>2.4</v>
      </c>
      <c r="CD1680" s="178" t="s">
        <v>194</v>
      </c>
      <c r="CE1680" s="177" t="s">
        <v>282</v>
      </c>
      <c r="CF1680" s="177" t="s">
        <v>282</v>
      </c>
      <c r="CG1680" s="83" t="s">
        <v>9</v>
      </c>
      <c r="CH1680" s="57"/>
      <c r="CV1680" s="51"/>
      <c r="CW1680" s="51"/>
      <c r="CX1680" s="51"/>
      <c r="CY1680" s="51"/>
      <c r="CZ1680" s="51"/>
      <c r="DA1680" s="51"/>
      <c r="DB1680" s="51"/>
      <c r="DC1680" s="51"/>
      <c r="DD1680" s="51"/>
    </row>
    <row r="1681" spans="73:108" ht="15" x14ac:dyDescent="0.25">
      <c r="BU1681" s="91"/>
      <c r="BV1681" s="177">
        <v>2009</v>
      </c>
      <c r="BW1681" s="177">
        <v>1</v>
      </c>
      <c r="BX1681" s="177" t="s">
        <v>281</v>
      </c>
      <c r="BY1681" s="177" t="s">
        <v>262</v>
      </c>
      <c r="BZ1681" s="177" t="s">
        <v>316</v>
      </c>
      <c r="CA1681" s="177">
        <v>70</v>
      </c>
      <c r="CB1681" s="177" t="s">
        <v>264</v>
      </c>
      <c r="CC1681" s="122">
        <v>3.97</v>
      </c>
      <c r="CD1681" s="178" t="s">
        <v>194</v>
      </c>
      <c r="CE1681" s="177" t="s">
        <v>282</v>
      </c>
      <c r="CF1681" s="177" t="s">
        <v>282</v>
      </c>
      <c r="CG1681" s="83" t="s">
        <v>9</v>
      </c>
      <c r="CH1681" s="57"/>
      <c r="CV1681" s="51"/>
      <c r="CW1681" s="51"/>
      <c r="CX1681" s="51"/>
      <c r="CY1681" s="51"/>
      <c r="CZ1681" s="51"/>
      <c r="DA1681" s="51"/>
      <c r="DB1681" s="51"/>
      <c r="DC1681" s="51"/>
      <c r="DD1681" s="51"/>
    </row>
    <row r="1682" spans="73:108" ht="15" x14ac:dyDescent="0.25">
      <c r="BU1682" s="91"/>
      <c r="BV1682" s="177">
        <v>2009</v>
      </c>
      <c r="BW1682" s="177">
        <v>1</v>
      </c>
      <c r="BX1682" s="177" t="s">
        <v>281</v>
      </c>
      <c r="BY1682" s="177" t="s">
        <v>262</v>
      </c>
      <c r="BZ1682" s="177" t="s">
        <v>347</v>
      </c>
      <c r="CA1682" s="177">
        <v>70</v>
      </c>
      <c r="CB1682" s="177" t="s">
        <v>264</v>
      </c>
      <c r="CC1682" s="122">
        <v>6.09</v>
      </c>
      <c r="CD1682" s="178" t="s">
        <v>194</v>
      </c>
      <c r="CE1682" s="177" t="s">
        <v>282</v>
      </c>
      <c r="CF1682" s="177" t="s">
        <v>282</v>
      </c>
      <c r="CG1682" s="83" t="s">
        <v>9</v>
      </c>
      <c r="CH1682" s="57"/>
      <c r="CV1682" s="51"/>
      <c r="CW1682" s="51"/>
      <c r="CX1682" s="51"/>
      <c r="CY1682" s="51"/>
      <c r="CZ1682" s="51"/>
      <c r="DA1682" s="51"/>
      <c r="DB1682" s="51"/>
      <c r="DC1682" s="51"/>
      <c r="DD1682" s="51"/>
    </row>
    <row r="1683" spans="73:108" ht="15" x14ac:dyDescent="0.25">
      <c r="BU1683" s="91"/>
      <c r="BV1683" s="177">
        <v>2009</v>
      </c>
      <c r="BW1683" s="177">
        <v>2</v>
      </c>
      <c r="BX1683" s="177" t="s">
        <v>281</v>
      </c>
      <c r="BY1683" s="177" t="s">
        <v>262</v>
      </c>
      <c r="BZ1683" s="177" t="s">
        <v>277</v>
      </c>
      <c r="CA1683" s="177">
        <v>0</v>
      </c>
      <c r="CB1683" s="177" t="s">
        <v>264</v>
      </c>
      <c r="CC1683" s="122">
        <v>281.8</v>
      </c>
      <c r="CD1683" s="178" t="s">
        <v>192</v>
      </c>
      <c r="CE1683" s="177" t="s">
        <v>282</v>
      </c>
      <c r="CF1683" s="177" t="s">
        <v>282</v>
      </c>
      <c r="CG1683" s="83" t="s">
        <v>9</v>
      </c>
      <c r="CH1683" s="57"/>
      <c r="CV1683" s="51"/>
      <c r="CW1683" s="51"/>
      <c r="CX1683" s="51"/>
      <c r="CY1683" s="51"/>
      <c r="CZ1683" s="51"/>
      <c r="DA1683" s="51"/>
      <c r="DB1683" s="51"/>
      <c r="DC1683" s="51"/>
      <c r="DD1683" s="51"/>
    </row>
    <row r="1684" spans="73:108" ht="15" x14ac:dyDescent="0.25">
      <c r="BU1684" s="91"/>
      <c r="BV1684" s="177">
        <v>2009</v>
      </c>
      <c r="BW1684" s="177">
        <v>2</v>
      </c>
      <c r="BX1684" s="177" t="s">
        <v>281</v>
      </c>
      <c r="BY1684" s="177" t="s">
        <v>262</v>
      </c>
      <c r="BZ1684" s="177" t="s">
        <v>266</v>
      </c>
      <c r="CA1684" s="177">
        <v>0</v>
      </c>
      <c r="CB1684" s="177" t="s">
        <v>264</v>
      </c>
      <c r="CC1684" s="122">
        <v>30.29</v>
      </c>
      <c r="CD1684" s="178" t="s">
        <v>192</v>
      </c>
      <c r="CE1684" s="177" t="s">
        <v>282</v>
      </c>
      <c r="CF1684" s="177" t="s">
        <v>282</v>
      </c>
      <c r="CG1684" s="83" t="s">
        <v>9</v>
      </c>
      <c r="CH1684" s="57"/>
      <c r="CV1684" s="51"/>
      <c r="CW1684" s="51"/>
      <c r="CX1684" s="51"/>
      <c r="CY1684" s="51"/>
      <c r="CZ1684" s="51"/>
      <c r="DA1684" s="51"/>
      <c r="DB1684" s="51"/>
      <c r="DC1684" s="51"/>
      <c r="DD1684" s="51"/>
    </row>
    <row r="1685" spans="73:108" ht="15" x14ac:dyDescent="0.25">
      <c r="BU1685" s="91"/>
      <c r="BV1685" s="177">
        <v>2009</v>
      </c>
      <c r="BW1685" s="177">
        <v>2</v>
      </c>
      <c r="BX1685" s="177" t="s">
        <v>281</v>
      </c>
      <c r="BY1685" s="177" t="s">
        <v>262</v>
      </c>
      <c r="BZ1685" s="177" t="s">
        <v>277</v>
      </c>
      <c r="CA1685" s="177">
        <v>70</v>
      </c>
      <c r="CB1685" s="177" t="s">
        <v>264</v>
      </c>
      <c r="CC1685" s="122">
        <v>84.54</v>
      </c>
      <c r="CD1685" s="178" t="s">
        <v>194</v>
      </c>
      <c r="CE1685" s="177" t="s">
        <v>282</v>
      </c>
      <c r="CF1685" s="177" t="s">
        <v>282</v>
      </c>
      <c r="CG1685" s="83" t="s">
        <v>9</v>
      </c>
      <c r="CH1685" s="57"/>
      <c r="CV1685" s="51"/>
      <c r="CW1685" s="51"/>
      <c r="CX1685" s="51"/>
      <c r="CY1685" s="51"/>
      <c r="CZ1685" s="51"/>
      <c r="DA1685" s="51"/>
      <c r="DB1685" s="51"/>
      <c r="DC1685" s="51"/>
      <c r="DD1685" s="51"/>
    </row>
    <row r="1686" spans="73:108" ht="15" x14ac:dyDescent="0.25">
      <c r="BU1686" s="91"/>
      <c r="BV1686" s="177">
        <v>2009</v>
      </c>
      <c r="BW1686" s="177">
        <v>2</v>
      </c>
      <c r="BX1686" s="177" t="s">
        <v>281</v>
      </c>
      <c r="BY1686" s="177" t="s">
        <v>262</v>
      </c>
      <c r="BZ1686" s="177" t="s">
        <v>266</v>
      </c>
      <c r="CA1686" s="177">
        <v>70</v>
      </c>
      <c r="CB1686" s="177" t="s">
        <v>264</v>
      </c>
      <c r="CC1686" s="122">
        <v>9.09</v>
      </c>
      <c r="CD1686" s="178" t="s">
        <v>194</v>
      </c>
      <c r="CE1686" s="177" t="s">
        <v>282</v>
      </c>
      <c r="CF1686" s="177" t="s">
        <v>282</v>
      </c>
      <c r="CG1686" s="83" t="s">
        <v>9</v>
      </c>
      <c r="CH1686" s="57"/>
      <c r="CV1686" s="51"/>
      <c r="CW1686" s="51"/>
      <c r="CX1686" s="51"/>
      <c r="CY1686" s="51"/>
      <c r="CZ1686" s="51"/>
      <c r="DA1686" s="51"/>
      <c r="DB1686" s="51"/>
      <c r="DC1686" s="51"/>
      <c r="DD1686" s="51"/>
    </row>
    <row r="1687" spans="73:108" ht="15" x14ac:dyDescent="0.25">
      <c r="BU1687" s="91"/>
      <c r="BV1687" s="177">
        <v>2009</v>
      </c>
      <c r="BW1687" s="177">
        <v>3</v>
      </c>
      <c r="BX1687" s="177" t="s">
        <v>281</v>
      </c>
      <c r="BY1687" s="177" t="s">
        <v>262</v>
      </c>
      <c r="BZ1687" s="177" t="s">
        <v>277</v>
      </c>
      <c r="CA1687" s="177">
        <v>0</v>
      </c>
      <c r="CB1687" s="177" t="s">
        <v>264</v>
      </c>
      <c r="CC1687" s="122">
        <v>1235.6400000000001</v>
      </c>
      <c r="CD1687" s="178" t="s">
        <v>192</v>
      </c>
      <c r="CE1687" s="177" t="s">
        <v>282</v>
      </c>
      <c r="CF1687" s="177" t="s">
        <v>282</v>
      </c>
      <c r="CG1687" s="83" t="s">
        <v>9</v>
      </c>
      <c r="CH1687" s="57"/>
      <c r="CV1687" s="51"/>
      <c r="CW1687" s="51"/>
      <c r="CX1687" s="51"/>
      <c r="CY1687" s="51"/>
      <c r="CZ1687" s="51"/>
      <c r="DA1687" s="51"/>
      <c r="DB1687" s="51"/>
      <c r="DC1687" s="51"/>
      <c r="DD1687" s="51"/>
    </row>
    <row r="1688" spans="73:108" ht="15" x14ac:dyDescent="0.25">
      <c r="BU1688" s="91"/>
      <c r="BV1688" s="177">
        <v>2009</v>
      </c>
      <c r="BW1688" s="177">
        <v>3</v>
      </c>
      <c r="BX1688" s="177" t="s">
        <v>281</v>
      </c>
      <c r="BY1688" s="177" t="s">
        <v>262</v>
      </c>
      <c r="BZ1688" s="177" t="s">
        <v>266</v>
      </c>
      <c r="CA1688" s="177">
        <v>0</v>
      </c>
      <c r="CB1688" s="177" t="s">
        <v>264</v>
      </c>
      <c r="CC1688" s="122">
        <v>143.88</v>
      </c>
      <c r="CD1688" s="178" t="s">
        <v>192</v>
      </c>
      <c r="CE1688" s="177" t="s">
        <v>282</v>
      </c>
      <c r="CF1688" s="177" t="s">
        <v>282</v>
      </c>
      <c r="CG1688" s="83" t="s">
        <v>9</v>
      </c>
      <c r="CH1688" s="57"/>
      <c r="CV1688" s="51"/>
      <c r="CW1688" s="51"/>
      <c r="CX1688" s="51"/>
      <c r="CY1688" s="51"/>
      <c r="CZ1688" s="51"/>
      <c r="DA1688" s="51"/>
      <c r="DB1688" s="51"/>
      <c r="DC1688" s="51"/>
      <c r="DD1688" s="51"/>
    </row>
    <row r="1689" spans="73:108" ht="15" x14ac:dyDescent="0.25">
      <c r="BU1689" s="91"/>
      <c r="BV1689" s="177">
        <v>2009</v>
      </c>
      <c r="BW1689" s="177">
        <v>3</v>
      </c>
      <c r="BX1689" s="177" t="s">
        <v>281</v>
      </c>
      <c r="BY1689" s="177" t="s">
        <v>262</v>
      </c>
      <c r="BZ1689" s="177" t="s">
        <v>267</v>
      </c>
      <c r="CA1689" s="177">
        <v>0</v>
      </c>
      <c r="CB1689" s="177" t="s">
        <v>264</v>
      </c>
      <c r="CC1689" s="122">
        <v>143.88</v>
      </c>
      <c r="CD1689" s="178" t="s">
        <v>192</v>
      </c>
      <c r="CE1689" s="177" t="s">
        <v>282</v>
      </c>
      <c r="CF1689" s="177" t="s">
        <v>282</v>
      </c>
      <c r="CG1689" s="83" t="s">
        <v>9</v>
      </c>
      <c r="CH1689" s="57"/>
      <c r="CV1689" s="51"/>
      <c r="CW1689" s="51"/>
      <c r="CX1689" s="51"/>
      <c r="CY1689" s="51"/>
      <c r="CZ1689" s="51"/>
      <c r="DA1689" s="51"/>
      <c r="DB1689" s="51"/>
      <c r="DC1689" s="51"/>
      <c r="DD1689" s="51"/>
    </row>
    <row r="1690" spans="73:108" ht="15" x14ac:dyDescent="0.25">
      <c r="BU1690" s="91"/>
      <c r="BV1690" s="177">
        <v>2009</v>
      </c>
      <c r="BW1690" s="177">
        <v>3</v>
      </c>
      <c r="BX1690" s="177" t="s">
        <v>281</v>
      </c>
      <c r="BY1690" s="177" t="s">
        <v>262</v>
      </c>
      <c r="BZ1690" s="177" t="s">
        <v>277</v>
      </c>
      <c r="CA1690" s="177">
        <v>70</v>
      </c>
      <c r="CB1690" s="177" t="s">
        <v>264</v>
      </c>
      <c r="CC1690" s="122">
        <v>370.69</v>
      </c>
      <c r="CD1690" s="178" t="s">
        <v>194</v>
      </c>
      <c r="CE1690" s="177" t="s">
        <v>282</v>
      </c>
      <c r="CF1690" s="177" t="s">
        <v>282</v>
      </c>
      <c r="CG1690" s="83" t="s">
        <v>9</v>
      </c>
      <c r="CH1690" s="57"/>
      <c r="CV1690" s="51"/>
      <c r="CW1690" s="51"/>
      <c r="CX1690" s="51"/>
      <c r="CY1690" s="51"/>
      <c r="CZ1690" s="51"/>
      <c r="DA1690" s="51"/>
      <c r="DB1690" s="51"/>
      <c r="DC1690" s="51"/>
      <c r="DD1690" s="51"/>
    </row>
    <row r="1691" spans="73:108" ht="15" x14ac:dyDescent="0.25">
      <c r="BU1691" s="91"/>
      <c r="BV1691" s="177">
        <v>2009</v>
      </c>
      <c r="BW1691" s="177">
        <v>3</v>
      </c>
      <c r="BX1691" s="177" t="s">
        <v>281</v>
      </c>
      <c r="BY1691" s="177" t="s">
        <v>262</v>
      </c>
      <c r="BZ1691" s="177" t="s">
        <v>266</v>
      </c>
      <c r="CA1691" s="177">
        <v>70</v>
      </c>
      <c r="CB1691" s="177" t="s">
        <v>264</v>
      </c>
      <c r="CC1691" s="122">
        <v>43.16</v>
      </c>
      <c r="CD1691" s="178" t="s">
        <v>194</v>
      </c>
      <c r="CE1691" s="177" t="s">
        <v>282</v>
      </c>
      <c r="CF1691" s="177" t="s">
        <v>282</v>
      </c>
      <c r="CG1691" s="83" t="s">
        <v>9</v>
      </c>
      <c r="CH1691" s="57"/>
      <c r="CV1691" s="51"/>
      <c r="CW1691" s="51"/>
      <c r="CX1691" s="51"/>
      <c r="CY1691" s="51"/>
      <c r="CZ1691" s="51"/>
      <c r="DA1691" s="51"/>
      <c r="DB1691" s="51"/>
      <c r="DC1691" s="51"/>
      <c r="DD1691" s="51"/>
    </row>
    <row r="1692" spans="73:108" ht="15" x14ac:dyDescent="0.25">
      <c r="BU1692" s="91"/>
      <c r="BV1692" s="177">
        <v>2009</v>
      </c>
      <c r="BW1692" s="177">
        <v>3</v>
      </c>
      <c r="BX1692" s="177" t="s">
        <v>281</v>
      </c>
      <c r="BY1692" s="177" t="s">
        <v>262</v>
      </c>
      <c r="BZ1692" s="177" t="s">
        <v>267</v>
      </c>
      <c r="CA1692" s="177">
        <v>70</v>
      </c>
      <c r="CB1692" s="177" t="s">
        <v>264</v>
      </c>
      <c r="CC1692" s="122">
        <v>43.16</v>
      </c>
      <c r="CD1692" s="178" t="s">
        <v>194</v>
      </c>
      <c r="CE1692" s="177" t="s">
        <v>282</v>
      </c>
      <c r="CF1692" s="177" t="s">
        <v>282</v>
      </c>
      <c r="CG1692" s="83" t="s">
        <v>9</v>
      </c>
      <c r="CH1692" s="57"/>
      <c r="CV1692" s="51"/>
      <c r="CW1692" s="51"/>
      <c r="CX1692" s="51"/>
      <c r="CY1692" s="51"/>
      <c r="CZ1692" s="51"/>
      <c r="DA1692" s="51"/>
      <c r="DB1692" s="51"/>
      <c r="DC1692" s="51"/>
      <c r="DD1692" s="51"/>
    </row>
    <row r="1693" spans="73:108" ht="15" x14ac:dyDescent="0.25">
      <c r="BU1693" s="91"/>
      <c r="BV1693" s="177">
        <v>2009</v>
      </c>
      <c r="BW1693" s="177">
        <v>4</v>
      </c>
      <c r="BX1693" s="177" t="s">
        <v>281</v>
      </c>
      <c r="BY1693" s="177" t="s">
        <v>262</v>
      </c>
      <c r="BZ1693" s="177" t="s">
        <v>277</v>
      </c>
      <c r="CA1693" s="177">
        <v>0</v>
      </c>
      <c r="CB1693" s="177" t="s">
        <v>264</v>
      </c>
      <c r="CC1693" s="122">
        <v>1318.46</v>
      </c>
      <c r="CD1693" s="178" t="s">
        <v>192</v>
      </c>
      <c r="CE1693" s="177" t="s">
        <v>282</v>
      </c>
      <c r="CF1693" s="177" t="s">
        <v>282</v>
      </c>
      <c r="CG1693" s="83" t="s">
        <v>9</v>
      </c>
      <c r="CH1693" s="57"/>
      <c r="CV1693" s="51"/>
      <c r="CW1693" s="51"/>
      <c r="CX1693" s="51"/>
      <c r="CY1693" s="51"/>
      <c r="CZ1693" s="51"/>
      <c r="DA1693" s="51"/>
      <c r="DB1693" s="51"/>
      <c r="DC1693" s="51"/>
      <c r="DD1693" s="51"/>
    </row>
    <row r="1694" spans="73:108" ht="15" x14ac:dyDescent="0.25">
      <c r="BU1694" s="91"/>
      <c r="BV1694" s="177">
        <v>2009</v>
      </c>
      <c r="BW1694" s="177">
        <v>4</v>
      </c>
      <c r="BX1694" s="177" t="s">
        <v>281</v>
      </c>
      <c r="BY1694" s="177" t="s">
        <v>262</v>
      </c>
      <c r="BZ1694" s="177" t="s">
        <v>263</v>
      </c>
      <c r="CA1694" s="177">
        <v>0</v>
      </c>
      <c r="CB1694" s="177" t="s">
        <v>264</v>
      </c>
      <c r="CC1694" s="122">
        <v>41.07</v>
      </c>
      <c r="CD1694" s="178" t="s">
        <v>192</v>
      </c>
      <c r="CE1694" s="177" t="s">
        <v>282</v>
      </c>
      <c r="CF1694" s="177" t="s">
        <v>282</v>
      </c>
      <c r="CG1694" s="83" t="s">
        <v>9</v>
      </c>
      <c r="CH1694" s="57"/>
      <c r="CV1694" s="51"/>
      <c r="CW1694" s="51"/>
      <c r="CX1694" s="51"/>
      <c r="CY1694" s="51"/>
      <c r="CZ1694" s="51"/>
      <c r="DA1694" s="51"/>
      <c r="DB1694" s="51"/>
      <c r="DC1694" s="51"/>
      <c r="DD1694" s="51"/>
    </row>
    <row r="1695" spans="73:108" ht="15" x14ac:dyDescent="0.25">
      <c r="BU1695" s="91"/>
      <c r="BV1695" s="177">
        <v>2009</v>
      </c>
      <c r="BW1695" s="177">
        <v>4</v>
      </c>
      <c r="BX1695" s="177" t="s">
        <v>281</v>
      </c>
      <c r="BY1695" s="177" t="s">
        <v>262</v>
      </c>
      <c r="BZ1695" s="177" t="s">
        <v>267</v>
      </c>
      <c r="CA1695" s="177">
        <v>0</v>
      </c>
      <c r="CB1695" s="177" t="s">
        <v>264</v>
      </c>
      <c r="CC1695" s="122">
        <v>148</v>
      </c>
      <c r="CD1695" s="178" t="s">
        <v>192</v>
      </c>
      <c r="CE1695" s="177" t="s">
        <v>282</v>
      </c>
      <c r="CF1695" s="177" t="s">
        <v>282</v>
      </c>
      <c r="CG1695" s="83" t="s">
        <v>9</v>
      </c>
      <c r="CH1695" s="57"/>
      <c r="CV1695" s="51"/>
      <c r="CW1695" s="51"/>
      <c r="CX1695" s="51"/>
      <c r="CY1695" s="51"/>
      <c r="CZ1695" s="51"/>
      <c r="DA1695" s="51"/>
      <c r="DB1695" s="51"/>
      <c r="DC1695" s="51"/>
      <c r="DD1695" s="51"/>
    </row>
    <row r="1696" spans="73:108" ht="15" x14ac:dyDescent="0.25">
      <c r="BU1696" s="91"/>
      <c r="BV1696" s="177">
        <v>2009</v>
      </c>
      <c r="BW1696" s="177">
        <v>4</v>
      </c>
      <c r="BX1696" s="177" t="s">
        <v>281</v>
      </c>
      <c r="BY1696" s="177" t="s">
        <v>262</v>
      </c>
      <c r="BZ1696" s="177" t="s">
        <v>268</v>
      </c>
      <c r="CA1696" s="177">
        <v>0</v>
      </c>
      <c r="CB1696" s="177" t="s">
        <v>264</v>
      </c>
      <c r="CC1696" s="122">
        <v>147.97999999999999</v>
      </c>
      <c r="CD1696" s="178" t="s">
        <v>192</v>
      </c>
      <c r="CE1696" s="177" t="s">
        <v>282</v>
      </c>
      <c r="CF1696" s="177" t="s">
        <v>282</v>
      </c>
      <c r="CG1696" s="83" t="s">
        <v>9</v>
      </c>
      <c r="CH1696" s="57"/>
      <c r="CV1696" s="51"/>
      <c r="CW1696" s="51"/>
      <c r="CX1696" s="51"/>
      <c r="CY1696" s="51"/>
      <c r="CZ1696" s="51"/>
      <c r="DA1696" s="51"/>
      <c r="DB1696" s="51"/>
      <c r="DC1696" s="51"/>
      <c r="DD1696" s="51"/>
    </row>
    <row r="1697" spans="73:108" ht="15" x14ac:dyDescent="0.25">
      <c r="BU1697" s="91"/>
      <c r="BV1697" s="177">
        <v>2009</v>
      </c>
      <c r="BW1697" s="177">
        <v>4</v>
      </c>
      <c r="BX1697" s="177" t="s">
        <v>281</v>
      </c>
      <c r="BY1697" s="177" t="s">
        <v>262</v>
      </c>
      <c r="BZ1697" s="177" t="s">
        <v>347</v>
      </c>
      <c r="CA1697" s="177">
        <v>0</v>
      </c>
      <c r="CB1697" s="177" t="s">
        <v>264</v>
      </c>
      <c r="CC1697" s="122">
        <v>41.07</v>
      </c>
      <c r="CD1697" s="178" t="s">
        <v>192</v>
      </c>
      <c r="CE1697" s="177" t="s">
        <v>282</v>
      </c>
      <c r="CF1697" s="177" t="s">
        <v>282</v>
      </c>
      <c r="CG1697" s="83" t="s">
        <v>9</v>
      </c>
      <c r="CH1697" s="57"/>
      <c r="CV1697" s="51"/>
      <c r="CW1697" s="51"/>
      <c r="CX1697" s="51"/>
      <c r="CY1697" s="51"/>
      <c r="CZ1697" s="51"/>
      <c r="DA1697" s="51"/>
      <c r="DB1697" s="51"/>
      <c r="DC1697" s="51"/>
      <c r="DD1697" s="51"/>
    </row>
    <row r="1698" spans="73:108" ht="15" x14ac:dyDescent="0.25">
      <c r="BU1698" s="91"/>
      <c r="BV1698" s="177">
        <v>2009</v>
      </c>
      <c r="BW1698" s="177">
        <v>4</v>
      </c>
      <c r="BX1698" s="177" t="s">
        <v>281</v>
      </c>
      <c r="BY1698" s="177" t="s">
        <v>262</v>
      </c>
      <c r="BZ1698" s="177" t="s">
        <v>277</v>
      </c>
      <c r="CA1698" s="177">
        <v>70</v>
      </c>
      <c r="CB1698" s="177" t="s">
        <v>264</v>
      </c>
      <c r="CC1698" s="122">
        <v>395.54</v>
      </c>
      <c r="CD1698" s="178" t="s">
        <v>194</v>
      </c>
      <c r="CE1698" s="177" t="s">
        <v>282</v>
      </c>
      <c r="CF1698" s="177" t="s">
        <v>282</v>
      </c>
      <c r="CG1698" s="83" t="s">
        <v>9</v>
      </c>
      <c r="CH1698" s="57"/>
      <c r="CV1698" s="51"/>
      <c r="CW1698" s="51"/>
      <c r="CX1698" s="51"/>
      <c r="CY1698" s="51"/>
      <c r="CZ1698" s="51"/>
      <c r="DA1698" s="51"/>
      <c r="DB1698" s="51"/>
      <c r="DC1698" s="51"/>
      <c r="DD1698" s="51"/>
    </row>
    <row r="1699" spans="73:108" ht="15" x14ac:dyDescent="0.25">
      <c r="BU1699" s="91"/>
      <c r="BV1699" s="177">
        <v>2009</v>
      </c>
      <c r="BW1699" s="177">
        <v>4</v>
      </c>
      <c r="BX1699" s="177" t="s">
        <v>281</v>
      </c>
      <c r="BY1699" s="177" t="s">
        <v>262</v>
      </c>
      <c r="BZ1699" s="177" t="s">
        <v>263</v>
      </c>
      <c r="CA1699" s="177">
        <v>70</v>
      </c>
      <c r="CB1699" s="177" t="s">
        <v>264</v>
      </c>
      <c r="CC1699" s="122">
        <v>12.32</v>
      </c>
      <c r="CD1699" s="178" t="s">
        <v>194</v>
      </c>
      <c r="CE1699" s="177" t="s">
        <v>282</v>
      </c>
      <c r="CF1699" s="177" t="s">
        <v>282</v>
      </c>
      <c r="CG1699" s="83" t="s">
        <v>9</v>
      </c>
      <c r="CH1699" s="57"/>
      <c r="CV1699" s="51"/>
      <c r="CW1699" s="51"/>
      <c r="CX1699" s="51"/>
      <c r="CY1699" s="51"/>
      <c r="CZ1699" s="51"/>
      <c r="DA1699" s="51"/>
      <c r="DB1699" s="51"/>
      <c r="DC1699" s="51"/>
      <c r="DD1699" s="51"/>
    </row>
    <row r="1700" spans="73:108" ht="15" x14ac:dyDescent="0.25">
      <c r="BU1700" s="91"/>
      <c r="BV1700" s="177">
        <v>2009</v>
      </c>
      <c r="BW1700" s="177">
        <v>4</v>
      </c>
      <c r="BX1700" s="177" t="s">
        <v>281</v>
      </c>
      <c r="BY1700" s="177" t="s">
        <v>262</v>
      </c>
      <c r="BZ1700" s="177" t="s">
        <v>267</v>
      </c>
      <c r="CA1700" s="177">
        <v>70</v>
      </c>
      <c r="CB1700" s="177" t="s">
        <v>264</v>
      </c>
      <c r="CC1700" s="122">
        <v>44.4</v>
      </c>
      <c r="CD1700" s="178" t="s">
        <v>194</v>
      </c>
      <c r="CE1700" s="177" t="s">
        <v>282</v>
      </c>
      <c r="CF1700" s="177" t="s">
        <v>282</v>
      </c>
      <c r="CG1700" s="83" t="s">
        <v>9</v>
      </c>
      <c r="CH1700" s="57"/>
      <c r="CV1700" s="51"/>
      <c r="CW1700" s="51"/>
      <c r="CX1700" s="51"/>
      <c r="CY1700" s="51"/>
      <c r="CZ1700" s="51"/>
      <c r="DA1700" s="51"/>
      <c r="DB1700" s="51"/>
      <c r="DC1700" s="51"/>
      <c r="DD1700" s="51"/>
    </row>
    <row r="1701" spans="73:108" ht="15" x14ac:dyDescent="0.25">
      <c r="BU1701" s="91"/>
      <c r="BV1701" s="177">
        <v>2009</v>
      </c>
      <c r="BW1701" s="177">
        <v>4</v>
      </c>
      <c r="BX1701" s="177" t="s">
        <v>281</v>
      </c>
      <c r="BY1701" s="177" t="s">
        <v>262</v>
      </c>
      <c r="BZ1701" s="177" t="s">
        <v>268</v>
      </c>
      <c r="CA1701" s="177">
        <v>70</v>
      </c>
      <c r="CB1701" s="177" t="s">
        <v>264</v>
      </c>
      <c r="CC1701" s="122">
        <v>44.39</v>
      </c>
      <c r="CD1701" s="178" t="s">
        <v>194</v>
      </c>
      <c r="CE1701" s="177" t="s">
        <v>282</v>
      </c>
      <c r="CF1701" s="177" t="s">
        <v>282</v>
      </c>
      <c r="CG1701" s="83" t="s">
        <v>9</v>
      </c>
      <c r="CH1701" s="57"/>
      <c r="CV1701" s="51"/>
      <c r="CW1701" s="51"/>
      <c r="CX1701" s="51"/>
      <c r="CY1701" s="51"/>
      <c r="CZ1701" s="51"/>
      <c r="DA1701" s="51"/>
      <c r="DB1701" s="51"/>
      <c r="DC1701" s="51"/>
      <c r="DD1701" s="51"/>
    </row>
    <row r="1702" spans="73:108" ht="15" x14ac:dyDescent="0.25">
      <c r="BU1702" s="91"/>
      <c r="BV1702" s="177">
        <v>2009</v>
      </c>
      <c r="BW1702" s="177">
        <v>4</v>
      </c>
      <c r="BX1702" s="177" t="s">
        <v>281</v>
      </c>
      <c r="BY1702" s="177" t="s">
        <v>262</v>
      </c>
      <c r="BZ1702" s="177" t="s">
        <v>347</v>
      </c>
      <c r="CA1702" s="177">
        <v>70</v>
      </c>
      <c r="CB1702" s="177" t="s">
        <v>264</v>
      </c>
      <c r="CC1702" s="122">
        <v>12.32</v>
      </c>
      <c r="CD1702" s="178" t="s">
        <v>194</v>
      </c>
      <c r="CE1702" s="177" t="s">
        <v>282</v>
      </c>
      <c r="CF1702" s="177" t="s">
        <v>282</v>
      </c>
      <c r="CG1702" s="83" t="s">
        <v>9</v>
      </c>
      <c r="CH1702" s="57"/>
      <c r="CV1702" s="51"/>
      <c r="CW1702" s="51"/>
      <c r="CX1702" s="51"/>
      <c r="CY1702" s="51"/>
      <c r="CZ1702" s="51"/>
      <c r="DA1702" s="51"/>
      <c r="DB1702" s="51"/>
      <c r="DC1702" s="51"/>
      <c r="DD1702" s="51"/>
    </row>
    <row r="1703" spans="73:108" ht="15" x14ac:dyDescent="0.25">
      <c r="BU1703" s="91"/>
      <c r="BV1703" s="177">
        <v>2009</v>
      </c>
      <c r="BW1703" s="177">
        <v>5</v>
      </c>
      <c r="BX1703" s="177" t="s">
        <v>281</v>
      </c>
      <c r="BY1703" s="177" t="s">
        <v>262</v>
      </c>
      <c r="BZ1703" s="177" t="s">
        <v>277</v>
      </c>
      <c r="CA1703" s="177">
        <v>0</v>
      </c>
      <c r="CB1703" s="177" t="s">
        <v>264</v>
      </c>
      <c r="CC1703" s="122">
        <v>1353.49</v>
      </c>
      <c r="CD1703" s="178" t="s">
        <v>192</v>
      </c>
      <c r="CE1703" s="177" t="s">
        <v>282</v>
      </c>
      <c r="CF1703" s="177" t="s">
        <v>282</v>
      </c>
      <c r="CG1703" s="83" t="s">
        <v>9</v>
      </c>
      <c r="CH1703" s="57"/>
      <c r="CV1703" s="51"/>
      <c r="CW1703" s="51"/>
      <c r="CX1703" s="51"/>
      <c r="CY1703" s="51"/>
      <c r="CZ1703" s="51"/>
      <c r="DA1703" s="51"/>
      <c r="DB1703" s="51"/>
      <c r="DC1703" s="51"/>
      <c r="DD1703" s="51"/>
    </row>
    <row r="1704" spans="73:108" ht="15" x14ac:dyDescent="0.25">
      <c r="BU1704" s="91"/>
      <c r="BV1704" s="177">
        <v>2009</v>
      </c>
      <c r="BW1704" s="177">
        <v>5</v>
      </c>
      <c r="BX1704" s="177" t="s">
        <v>281</v>
      </c>
      <c r="BY1704" s="177" t="s">
        <v>262</v>
      </c>
      <c r="BZ1704" s="177" t="s">
        <v>347</v>
      </c>
      <c r="CA1704" s="177">
        <v>0</v>
      </c>
      <c r="CB1704" s="177" t="s">
        <v>264</v>
      </c>
      <c r="CC1704" s="122">
        <v>261.8</v>
      </c>
      <c r="CD1704" s="178" t="s">
        <v>192</v>
      </c>
      <c r="CE1704" s="177" t="s">
        <v>282</v>
      </c>
      <c r="CF1704" s="177" t="s">
        <v>282</v>
      </c>
      <c r="CG1704" s="83" t="s">
        <v>9</v>
      </c>
      <c r="CH1704" s="57"/>
      <c r="CV1704" s="51"/>
      <c r="CW1704" s="51"/>
      <c r="CX1704" s="51"/>
      <c r="CY1704" s="51"/>
      <c r="CZ1704" s="51"/>
      <c r="DA1704" s="51"/>
      <c r="DB1704" s="51"/>
      <c r="DC1704" s="51"/>
      <c r="DD1704" s="51"/>
    </row>
    <row r="1705" spans="73:108" ht="15" x14ac:dyDescent="0.25">
      <c r="BU1705" s="91"/>
      <c r="BV1705" s="177">
        <v>2009</v>
      </c>
      <c r="BW1705" s="177">
        <v>5</v>
      </c>
      <c r="BX1705" s="177" t="s">
        <v>281</v>
      </c>
      <c r="BY1705" s="177" t="s">
        <v>262</v>
      </c>
      <c r="BZ1705" s="177" t="s">
        <v>277</v>
      </c>
      <c r="CA1705" s="177">
        <v>70</v>
      </c>
      <c r="CB1705" s="177" t="s">
        <v>264</v>
      </c>
      <c r="CC1705" s="122">
        <v>406.05</v>
      </c>
      <c r="CD1705" s="178" t="s">
        <v>194</v>
      </c>
      <c r="CE1705" s="177" t="s">
        <v>282</v>
      </c>
      <c r="CF1705" s="177" t="s">
        <v>282</v>
      </c>
      <c r="CG1705" s="83" t="s">
        <v>9</v>
      </c>
      <c r="CH1705" s="57"/>
      <c r="CV1705" s="51"/>
      <c r="CW1705" s="51"/>
      <c r="CX1705" s="51"/>
      <c r="CY1705" s="51"/>
      <c r="CZ1705" s="51"/>
      <c r="DA1705" s="51"/>
      <c r="DB1705" s="51"/>
      <c r="DC1705" s="51"/>
      <c r="DD1705" s="51"/>
    </row>
    <row r="1706" spans="73:108" ht="15" x14ac:dyDescent="0.25">
      <c r="BU1706" s="91"/>
      <c r="BV1706" s="177">
        <v>2009</v>
      </c>
      <c r="BW1706" s="177">
        <v>5</v>
      </c>
      <c r="BX1706" s="177" t="s">
        <v>281</v>
      </c>
      <c r="BY1706" s="177" t="s">
        <v>262</v>
      </c>
      <c r="BZ1706" s="177" t="s">
        <v>347</v>
      </c>
      <c r="CA1706" s="177">
        <v>70</v>
      </c>
      <c r="CB1706" s="177" t="s">
        <v>264</v>
      </c>
      <c r="CC1706" s="122">
        <v>78.540000000000006</v>
      </c>
      <c r="CD1706" s="178" t="s">
        <v>194</v>
      </c>
      <c r="CE1706" s="177" t="s">
        <v>282</v>
      </c>
      <c r="CF1706" s="177" t="s">
        <v>282</v>
      </c>
      <c r="CG1706" s="83" t="s">
        <v>9</v>
      </c>
      <c r="CH1706" s="57"/>
      <c r="CV1706" s="51"/>
      <c r="CW1706" s="51"/>
      <c r="CX1706" s="51"/>
      <c r="CY1706" s="51"/>
      <c r="CZ1706" s="51"/>
      <c r="DA1706" s="51"/>
      <c r="DB1706" s="51"/>
      <c r="DC1706" s="51"/>
      <c r="DD1706" s="51"/>
    </row>
    <row r="1707" spans="73:108" ht="15" x14ac:dyDescent="0.25">
      <c r="BU1707" s="91"/>
      <c r="BV1707" s="177">
        <v>2009</v>
      </c>
      <c r="BW1707" s="177">
        <v>6</v>
      </c>
      <c r="BX1707" s="177" t="s">
        <v>281</v>
      </c>
      <c r="BY1707" s="177" t="s">
        <v>262</v>
      </c>
      <c r="BZ1707" s="177" t="s">
        <v>277</v>
      </c>
      <c r="CA1707" s="177">
        <v>0</v>
      </c>
      <c r="CB1707" s="177" t="s">
        <v>264</v>
      </c>
      <c r="CC1707" s="122">
        <v>1470.14</v>
      </c>
      <c r="CD1707" s="178" t="s">
        <v>192</v>
      </c>
      <c r="CE1707" s="177" t="s">
        <v>282</v>
      </c>
      <c r="CF1707" s="177" t="s">
        <v>282</v>
      </c>
      <c r="CG1707" s="83" t="s">
        <v>9</v>
      </c>
      <c r="CH1707" s="57"/>
      <c r="CV1707" s="51"/>
      <c r="CW1707" s="51"/>
      <c r="CX1707" s="51"/>
      <c r="CY1707" s="51"/>
      <c r="CZ1707" s="51"/>
      <c r="DA1707" s="51"/>
      <c r="DB1707" s="51"/>
      <c r="DC1707" s="51"/>
      <c r="DD1707" s="51"/>
    </row>
    <row r="1708" spans="73:108" ht="15" x14ac:dyDescent="0.25">
      <c r="BU1708" s="91"/>
      <c r="BV1708" s="177">
        <v>2009</v>
      </c>
      <c r="BW1708" s="177">
        <v>6</v>
      </c>
      <c r="BX1708" s="177" t="s">
        <v>281</v>
      </c>
      <c r="BY1708" s="177" t="s">
        <v>262</v>
      </c>
      <c r="BZ1708" s="177" t="s">
        <v>277</v>
      </c>
      <c r="CA1708" s="177">
        <v>70</v>
      </c>
      <c r="CB1708" s="177" t="s">
        <v>264</v>
      </c>
      <c r="CC1708" s="122">
        <v>441.04</v>
      </c>
      <c r="CD1708" s="178" t="s">
        <v>194</v>
      </c>
      <c r="CE1708" s="177" t="s">
        <v>282</v>
      </c>
      <c r="CF1708" s="177" t="s">
        <v>282</v>
      </c>
      <c r="CG1708" s="83" t="s">
        <v>9</v>
      </c>
      <c r="CH1708" s="57"/>
      <c r="CV1708" s="51"/>
      <c r="CW1708" s="51"/>
      <c r="CX1708" s="51"/>
      <c r="CY1708" s="51"/>
      <c r="CZ1708" s="51"/>
      <c r="DA1708" s="51"/>
      <c r="DB1708" s="51"/>
      <c r="DC1708" s="51"/>
      <c r="DD1708" s="51"/>
    </row>
    <row r="1709" spans="73:108" ht="15" x14ac:dyDescent="0.25">
      <c r="BU1709" s="91"/>
      <c r="BV1709" s="177">
        <v>2009</v>
      </c>
      <c r="BW1709" s="177">
        <v>8</v>
      </c>
      <c r="BX1709" s="177" t="s">
        <v>281</v>
      </c>
      <c r="BY1709" s="177" t="s">
        <v>262</v>
      </c>
      <c r="BZ1709" s="177" t="s">
        <v>277</v>
      </c>
      <c r="CA1709" s="177">
        <v>0</v>
      </c>
      <c r="CB1709" s="177" t="s">
        <v>264</v>
      </c>
      <c r="CC1709" s="122">
        <v>308.39</v>
      </c>
      <c r="CD1709" s="178" t="s">
        <v>192</v>
      </c>
      <c r="CE1709" s="177" t="s">
        <v>282</v>
      </c>
      <c r="CF1709" s="177" t="s">
        <v>282</v>
      </c>
      <c r="CG1709" s="83" t="s">
        <v>9</v>
      </c>
      <c r="CH1709" s="57"/>
      <c r="CV1709" s="51"/>
      <c r="CW1709" s="51"/>
      <c r="CX1709" s="51"/>
      <c r="CY1709" s="51"/>
      <c r="CZ1709" s="51"/>
      <c r="DA1709" s="51"/>
      <c r="DB1709" s="51"/>
      <c r="DC1709" s="51"/>
      <c r="DD1709" s="51"/>
    </row>
    <row r="1710" spans="73:108" ht="15" x14ac:dyDescent="0.25">
      <c r="BU1710" s="91"/>
      <c r="BV1710" s="177">
        <v>2009</v>
      </c>
      <c r="BW1710" s="177">
        <v>8</v>
      </c>
      <c r="BX1710" s="177" t="s">
        <v>281</v>
      </c>
      <c r="BY1710" s="177" t="s">
        <v>262</v>
      </c>
      <c r="BZ1710" s="177" t="s">
        <v>277</v>
      </c>
      <c r="CA1710" s="177">
        <v>70</v>
      </c>
      <c r="CB1710" s="177" t="s">
        <v>264</v>
      </c>
      <c r="CC1710" s="122">
        <v>92.52</v>
      </c>
      <c r="CD1710" s="178" t="s">
        <v>194</v>
      </c>
      <c r="CE1710" s="177" t="s">
        <v>282</v>
      </c>
      <c r="CF1710" s="177" t="s">
        <v>282</v>
      </c>
      <c r="CG1710" s="83" t="s">
        <v>9</v>
      </c>
      <c r="CH1710" s="57"/>
      <c r="CV1710" s="51"/>
      <c r="CW1710" s="51"/>
      <c r="CX1710" s="51"/>
      <c r="CY1710" s="51"/>
      <c r="CZ1710" s="51"/>
      <c r="DA1710" s="51"/>
      <c r="DB1710" s="51"/>
      <c r="DC1710" s="51"/>
      <c r="DD1710" s="51"/>
    </row>
    <row r="1711" spans="73:108" ht="15" x14ac:dyDescent="0.25">
      <c r="BU1711" s="91"/>
      <c r="BV1711" s="177">
        <v>2009</v>
      </c>
      <c r="BW1711" s="177">
        <v>9</v>
      </c>
      <c r="BX1711" s="177" t="s">
        <v>281</v>
      </c>
      <c r="BY1711" s="177" t="s">
        <v>262</v>
      </c>
      <c r="BZ1711" s="177" t="s">
        <v>277</v>
      </c>
      <c r="CA1711" s="177">
        <v>0</v>
      </c>
      <c r="CB1711" s="177" t="s">
        <v>264</v>
      </c>
      <c r="CC1711" s="122">
        <v>486.43</v>
      </c>
      <c r="CD1711" s="178" t="s">
        <v>192</v>
      </c>
      <c r="CE1711" s="177" t="s">
        <v>282</v>
      </c>
      <c r="CF1711" s="177" t="s">
        <v>282</v>
      </c>
      <c r="CG1711" s="83" t="s">
        <v>9</v>
      </c>
      <c r="CH1711" s="57"/>
      <c r="CV1711" s="51"/>
      <c r="CW1711" s="51"/>
      <c r="CX1711" s="51"/>
      <c r="CY1711" s="51"/>
      <c r="CZ1711" s="51"/>
      <c r="DA1711" s="51"/>
      <c r="DB1711" s="51"/>
      <c r="DC1711" s="51"/>
      <c r="DD1711" s="51"/>
    </row>
    <row r="1712" spans="73:108" ht="15" x14ac:dyDescent="0.25">
      <c r="BU1712" s="91"/>
      <c r="BV1712" s="177">
        <v>2009</v>
      </c>
      <c r="BW1712" s="177">
        <v>9</v>
      </c>
      <c r="BX1712" s="177" t="s">
        <v>281</v>
      </c>
      <c r="BY1712" s="177" t="s">
        <v>262</v>
      </c>
      <c r="BZ1712" s="177" t="s">
        <v>347</v>
      </c>
      <c r="CA1712" s="177">
        <v>0</v>
      </c>
      <c r="CB1712" s="177" t="s">
        <v>264</v>
      </c>
      <c r="CC1712" s="122">
        <v>206.46</v>
      </c>
      <c r="CD1712" s="178" t="s">
        <v>192</v>
      </c>
      <c r="CE1712" s="177" t="s">
        <v>282</v>
      </c>
      <c r="CF1712" s="177" t="s">
        <v>282</v>
      </c>
      <c r="CG1712" s="83" t="s">
        <v>9</v>
      </c>
      <c r="CH1712" s="57"/>
      <c r="CV1712" s="51"/>
      <c r="CW1712" s="51"/>
      <c r="CX1712" s="51"/>
      <c r="CY1712" s="51"/>
      <c r="CZ1712" s="51"/>
      <c r="DA1712" s="51"/>
      <c r="DB1712" s="51"/>
      <c r="DC1712" s="51"/>
      <c r="DD1712" s="51"/>
    </row>
    <row r="1713" spans="73:108" ht="15" x14ac:dyDescent="0.25">
      <c r="BU1713" s="91"/>
      <c r="BV1713" s="177">
        <v>2009</v>
      </c>
      <c r="BW1713" s="177">
        <v>9</v>
      </c>
      <c r="BX1713" s="177" t="s">
        <v>281</v>
      </c>
      <c r="BY1713" s="177" t="s">
        <v>262</v>
      </c>
      <c r="BZ1713" s="177" t="s">
        <v>277</v>
      </c>
      <c r="CA1713" s="177">
        <v>70</v>
      </c>
      <c r="CB1713" s="177" t="s">
        <v>264</v>
      </c>
      <c r="CC1713" s="122">
        <v>145.93</v>
      </c>
      <c r="CD1713" s="178" t="s">
        <v>194</v>
      </c>
      <c r="CE1713" s="177" t="s">
        <v>282</v>
      </c>
      <c r="CF1713" s="177" t="s">
        <v>282</v>
      </c>
      <c r="CG1713" s="83" t="s">
        <v>9</v>
      </c>
      <c r="CH1713" s="57"/>
      <c r="CV1713" s="51"/>
      <c r="CW1713" s="51"/>
      <c r="CX1713" s="51"/>
      <c r="CY1713" s="51"/>
      <c r="CZ1713" s="51"/>
      <c r="DA1713" s="51"/>
      <c r="DB1713" s="51"/>
      <c r="DC1713" s="51"/>
      <c r="DD1713" s="51"/>
    </row>
    <row r="1714" spans="73:108" ht="15" x14ac:dyDescent="0.25">
      <c r="BU1714" s="91"/>
      <c r="BV1714" s="177">
        <v>2009</v>
      </c>
      <c r="BW1714" s="177">
        <v>9</v>
      </c>
      <c r="BX1714" s="177" t="s">
        <v>281</v>
      </c>
      <c r="BY1714" s="177" t="s">
        <v>262</v>
      </c>
      <c r="BZ1714" s="177" t="s">
        <v>347</v>
      </c>
      <c r="CA1714" s="177">
        <v>70</v>
      </c>
      <c r="CB1714" s="177" t="s">
        <v>264</v>
      </c>
      <c r="CC1714" s="122">
        <v>61.94</v>
      </c>
      <c r="CD1714" s="178" t="s">
        <v>194</v>
      </c>
      <c r="CE1714" s="177" t="s">
        <v>282</v>
      </c>
      <c r="CF1714" s="177" t="s">
        <v>282</v>
      </c>
      <c r="CG1714" s="83" t="s">
        <v>9</v>
      </c>
      <c r="CH1714" s="57"/>
      <c r="CV1714" s="51"/>
      <c r="CW1714" s="51"/>
      <c r="CX1714" s="51"/>
      <c r="CY1714" s="51"/>
      <c r="CZ1714" s="51"/>
      <c r="DA1714" s="51"/>
      <c r="DB1714" s="51"/>
      <c r="DC1714" s="51"/>
      <c r="DD1714" s="51"/>
    </row>
    <row r="1715" spans="73:108" ht="15" x14ac:dyDescent="0.25">
      <c r="BU1715" s="91"/>
      <c r="BV1715" s="177">
        <v>2009</v>
      </c>
      <c r="BW1715" s="177">
        <v>10</v>
      </c>
      <c r="BX1715" s="177" t="s">
        <v>281</v>
      </c>
      <c r="BY1715" s="177" t="s">
        <v>262</v>
      </c>
      <c r="BZ1715" s="177" t="s">
        <v>277</v>
      </c>
      <c r="CA1715" s="177">
        <v>0</v>
      </c>
      <c r="CB1715" s="177" t="s">
        <v>264</v>
      </c>
      <c r="CC1715" s="122">
        <v>717.29</v>
      </c>
      <c r="CD1715" s="178" t="s">
        <v>192</v>
      </c>
      <c r="CE1715" s="177" t="s">
        <v>282</v>
      </c>
      <c r="CF1715" s="177" t="s">
        <v>282</v>
      </c>
      <c r="CG1715" s="83" t="s">
        <v>9</v>
      </c>
      <c r="CH1715" s="57"/>
      <c r="CV1715" s="51"/>
      <c r="CW1715" s="51"/>
      <c r="CX1715" s="51"/>
      <c r="CY1715" s="51"/>
      <c r="CZ1715" s="51"/>
      <c r="DA1715" s="51"/>
      <c r="DB1715" s="51"/>
      <c r="DC1715" s="51"/>
      <c r="DD1715" s="51"/>
    </row>
    <row r="1716" spans="73:108" ht="15" x14ac:dyDescent="0.25">
      <c r="BU1716" s="91"/>
      <c r="BV1716" s="177">
        <v>2009</v>
      </c>
      <c r="BW1716" s="177">
        <v>10</v>
      </c>
      <c r="BX1716" s="177" t="s">
        <v>281</v>
      </c>
      <c r="BY1716" s="177" t="s">
        <v>262</v>
      </c>
      <c r="BZ1716" s="177" t="s">
        <v>267</v>
      </c>
      <c r="CA1716" s="177">
        <v>0</v>
      </c>
      <c r="CB1716" s="177" t="s">
        <v>264</v>
      </c>
      <c r="CC1716" s="122">
        <v>53.34</v>
      </c>
      <c r="CD1716" s="178" t="s">
        <v>192</v>
      </c>
      <c r="CE1716" s="177" t="s">
        <v>282</v>
      </c>
      <c r="CF1716" s="177" t="s">
        <v>282</v>
      </c>
      <c r="CG1716" s="83" t="s">
        <v>9</v>
      </c>
      <c r="CH1716" s="57"/>
      <c r="CV1716" s="51"/>
      <c r="CW1716" s="51"/>
      <c r="CX1716" s="51"/>
      <c r="CY1716" s="51"/>
      <c r="CZ1716" s="51"/>
      <c r="DA1716" s="51"/>
      <c r="DB1716" s="51"/>
      <c r="DC1716" s="51"/>
      <c r="DD1716" s="51"/>
    </row>
    <row r="1717" spans="73:108" ht="15" x14ac:dyDescent="0.25">
      <c r="BU1717" s="91"/>
      <c r="BV1717" s="177">
        <v>2009</v>
      </c>
      <c r="BW1717" s="177">
        <v>10</v>
      </c>
      <c r="BX1717" s="177" t="s">
        <v>281</v>
      </c>
      <c r="BY1717" s="177" t="s">
        <v>262</v>
      </c>
      <c r="BZ1717" s="177" t="s">
        <v>347</v>
      </c>
      <c r="CA1717" s="177">
        <v>0</v>
      </c>
      <c r="CB1717" s="177" t="s">
        <v>264</v>
      </c>
      <c r="CC1717" s="122">
        <v>1070.49</v>
      </c>
      <c r="CD1717" s="178" t="s">
        <v>192</v>
      </c>
      <c r="CE1717" s="177" t="s">
        <v>282</v>
      </c>
      <c r="CF1717" s="177" t="s">
        <v>282</v>
      </c>
      <c r="CG1717" s="83" t="s">
        <v>9</v>
      </c>
      <c r="CH1717" s="57"/>
      <c r="CV1717" s="51"/>
      <c r="CW1717" s="51"/>
      <c r="CX1717" s="51"/>
      <c r="CY1717" s="51"/>
      <c r="CZ1717" s="51"/>
      <c r="DA1717" s="51"/>
      <c r="DB1717" s="51"/>
      <c r="DC1717" s="51"/>
      <c r="DD1717" s="51"/>
    </row>
    <row r="1718" spans="73:108" ht="15" x14ac:dyDescent="0.25">
      <c r="BU1718" s="91"/>
      <c r="BV1718" s="177">
        <v>2009</v>
      </c>
      <c r="BW1718" s="177">
        <v>10</v>
      </c>
      <c r="BX1718" s="177" t="s">
        <v>281</v>
      </c>
      <c r="BY1718" s="177" t="s">
        <v>262</v>
      </c>
      <c r="BZ1718" s="177" t="s">
        <v>277</v>
      </c>
      <c r="CA1718" s="177">
        <v>70</v>
      </c>
      <c r="CB1718" s="177" t="s">
        <v>264</v>
      </c>
      <c r="CC1718" s="122">
        <v>215.19</v>
      </c>
      <c r="CD1718" s="178" t="s">
        <v>194</v>
      </c>
      <c r="CE1718" s="177" t="s">
        <v>282</v>
      </c>
      <c r="CF1718" s="177" t="s">
        <v>282</v>
      </c>
      <c r="CG1718" s="83" t="s">
        <v>9</v>
      </c>
      <c r="CH1718" s="57"/>
      <c r="CV1718" s="51"/>
      <c r="CW1718" s="51"/>
      <c r="CX1718" s="51"/>
      <c r="CY1718" s="51"/>
      <c r="CZ1718" s="51"/>
      <c r="DA1718" s="51"/>
      <c r="DB1718" s="51"/>
      <c r="DC1718" s="51"/>
      <c r="DD1718" s="51"/>
    </row>
    <row r="1719" spans="73:108" ht="15" x14ac:dyDescent="0.25">
      <c r="BU1719" s="91"/>
      <c r="BV1719" s="177">
        <v>2009</v>
      </c>
      <c r="BW1719" s="177">
        <v>10</v>
      </c>
      <c r="BX1719" s="177" t="s">
        <v>281</v>
      </c>
      <c r="BY1719" s="177" t="s">
        <v>262</v>
      </c>
      <c r="BZ1719" s="177" t="s">
        <v>267</v>
      </c>
      <c r="CA1719" s="177">
        <v>70</v>
      </c>
      <c r="CB1719" s="177" t="s">
        <v>264</v>
      </c>
      <c r="CC1719" s="122">
        <v>16</v>
      </c>
      <c r="CD1719" s="178" t="s">
        <v>194</v>
      </c>
      <c r="CE1719" s="177" t="s">
        <v>282</v>
      </c>
      <c r="CF1719" s="177" t="s">
        <v>282</v>
      </c>
      <c r="CG1719" s="83" t="s">
        <v>9</v>
      </c>
      <c r="CH1719" s="57"/>
      <c r="CV1719" s="51"/>
      <c r="CW1719" s="51"/>
      <c r="CX1719" s="51"/>
      <c r="CY1719" s="51"/>
      <c r="CZ1719" s="51"/>
      <c r="DA1719" s="51"/>
      <c r="DB1719" s="51"/>
      <c r="DC1719" s="51"/>
      <c r="DD1719" s="51"/>
    </row>
    <row r="1720" spans="73:108" ht="15" x14ac:dyDescent="0.25">
      <c r="BU1720" s="91"/>
      <c r="BV1720" s="177">
        <v>2009</v>
      </c>
      <c r="BW1720" s="177">
        <v>10</v>
      </c>
      <c r="BX1720" s="177" t="s">
        <v>281</v>
      </c>
      <c r="BY1720" s="177" t="s">
        <v>262</v>
      </c>
      <c r="BZ1720" s="177" t="s">
        <v>347</v>
      </c>
      <c r="CA1720" s="177">
        <v>70</v>
      </c>
      <c r="CB1720" s="177" t="s">
        <v>264</v>
      </c>
      <c r="CC1720" s="122">
        <v>321.14999999999998</v>
      </c>
      <c r="CD1720" s="178" t="s">
        <v>194</v>
      </c>
      <c r="CE1720" s="177" t="s">
        <v>282</v>
      </c>
      <c r="CF1720" s="177" t="s">
        <v>282</v>
      </c>
      <c r="CG1720" s="83" t="s">
        <v>9</v>
      </c>
      <c r="CH1720" s="57"/>
      <c r="CV1720" s="51"/>
      <c r="CW1720" s="51"/>
      <c r="CX1720" s="51"/>
      <c r="CY1720" s="51"/>
      <c r="CZ1720" s="51"/>
      <c r="DA1720" s="51"/>
      <c r="DB1720" s="51"/>
      <c r="DC1720" s="51"/>
      <c r="DD1720" s="51"/>
    </row>
    <row r="1721" spans="73:108" ht="15" x14ac:dyDescent="0.25">
      <c r="BU1721" s="91"/>
      <c r="BV1721" s="177">
        <v>2009</v>
      </c>
      <c r="BW1721" s="177">
        <v>11</v>
      </c>
      <c r="BX1721" s="177" t="s">
        <v>281</v>
      </c>
      <c r="BY1721" s="177" t="s">
        <v>262</v>
      </c>
      <c r="BZ1721" s="177" t="s">
        <v>277</v>
      </c>
      <c r="CA1721" s="177">
        <v>0</v>
      </c>
      <c r="CB1721" s="177" t="s">
        <v>264</v>
      </c>
      <c r="CC1721" s="122">
        <v>313.43</v>
      </c>
      <c r="CD1721" s="178" t="s">
        <v>192</v>
      </c>
      <c r="CE1721" s="177" t="s">
        <v>282</v>
      </c>
      <c r="CF1721" s="177" t="s">
        <v>282</v>
      </c>
      <c r="CG1721" s="83" t="s">
        <v>9</v>
      </c>
      <c r="CH1721" s="57"/>
      <c r="CV1721" s="51"/>
      <c r="CW1721" s="51"/>
      <c r="CX1721" s="51"/>
      <c r="CY1721" s="51"/>
      <c r="CZ1721" s="51"/>
      <c r="DA1721" s="51"/>
      <c r="DB1721" s="51"/>
      <c r="DC1721" s="51"/>
      <c r="DD1721" s="51"/>
    </row>
    <row r="1722" spans="73:108" ht="15" x14ac:dyDescent="0.25">
      <c r="BU1722" s="91"/>
      <c r="BV1722" s="177">
        <v>2009</v>
      </c>
      <c r="BW1722" s="177">
        <v>11</v>
      </c>
      <c r="BX1722" s="177" t="s">
        <v>281</v>
      </c>
      <c r="BY1722" s="177" t="s">
        <v>262</v>
      </c>
      <c r="BZ1722" s="177" t="s">
        <v>267</v>
      </c>
      <c r="CA1722" s="177">
        <v>0</v>
      </c>
      <c r="CB1722" s="177" t="s">
        <v>264</v>
      </c>
      <c r="CC1722" s="122">
        <v>111.99</v>
      </c>
      <c r="CD1722" s="178" t="s">
        <v>192</v>
      </c>
      <c r="CE1722" s="177" t="s">
        <v>282</v>
      </c>
      <c r="CF1722" s="177" t="s">
        <v>282</v>
      </c>
      <c r="CG1722" s="83" t="s">
        <v>9</v>
      </c>
      <c r="CH1722" s="57"/>
      <c r="CV1722" s="51"/>
      <c r="CW1722" s="51"/>
      <c r="CX1722" s="51"/>
      <c r="CY1722" s="51"/>
      <c r="CZ1722" s="51"/>
      <c r="DA1722" s="51"/>
      <c r="DB1722" s="51"/>
      <c r="DC1722" s="51"/>
      <c r="DD1722" s="51"/>
    </row>
    <row r="1723" spans="73:108" ht="15" x14ac:dyDescent="0.25">
      <c r="BU1723" s="91"/>
      <c r="BV1723" s="177">
        <v>2009</v>
      </c>
      <c r="BW1723" s="177">
        <v>11</v>
      </c>
      <c r="BX1723" s="177" t="s">
        <v>281</v>
      </c>
      <c r="BY1723" s="177" t="s">
        <v>262</v>
      </c>
      <c r="BZ1723" s="177" t="s">
        <v>347</v>
      </c>
      <c r="CA1723" s="177">
        <v>0</v>
      </c>
      <c r="CB1723" s="177" t="s">
        <v>264</v>
      </c>
      <c r="CC1723" s="122">
        <v>1380.44</v>
      </c>
      <c r="CD1723" s="178" t="s">
        <v>192</v>
      </c>
      <c r="CE1723" s="177" t="s">
        <v>282</v>
      </c>
      <c r="CF1723" s="177" t="s">
        <v>282</v>
      </c>
      <c r="CG1723" s="83" t="s">
        <v>9</v>
      </c>
      <c r="CH1723" s="57"/>
      <c r="CV1723" s="51"/>
      <c r="CW1723" s="51"/>
      <c r="CX1723" s="51"/>
      <c r="CY1723" s="51"/>
      <c r="CZ1723" s="51"/>
      <c r="DA1723" s="51"/>
      <c r="DB1723" s="51"/>
      <c r="DC1723" s="51"/>
      <c r="DD1723" s="51"/>
    </row>
    <row r="1724" spans="73:108" ht="15" x14ac:dyDescent="0.25">
      <c r="BU1724" s="91"/>
      <c r="BV1724" s="177">
        <v>2009</v>
      </c>
      <c r="BW1724" s="177">
        <v>11</v>
      </c>
      <c r="BX1724" s="177" t="s">
        <v>281</v>
      </c>
      <c r="BY1724" s="177" t="s">
        <v>262</v>
      </c>
      <c r="BZ1724" s="177" t="s">
        <v>277</v>
      </c>
      <c r="CA1724" s="177">
        <v>70</v>
      </c>
      <c r="CB1724" s="177" t="s">
        <v>264</v>
      </c>
      <c r="CC1724" s="122">
        <v>94.03</v>
      </c>
      <c r="CD1724" s="178" t="s">
        <v>194</v>
      </c>
      <c r="CE1724" s="177" t="s">
        <v>282</v>
      </c>
      <c r="CF1724" s="177" t="s">
        <v>282</v>
      </c>
      <c r="CG1724" s="83" t="s">
        <v>9</v>
      </c>
      <c r="CH1724" s="57"/>
      <c r="CV1724" s="51"/>
      <c r="CW1724" s="51"/>
      <c r="CX1724" s="51"/>
      <c r="CY1724" s="51"/>
      <c r="CZ1724" s="51"/>
      <c r="DA1724" s="51"/>
      <c r="DB1724" s="51"/>
      <c r="DC1724" s="51"/>
      <c r="DD1724" s="51"/>
    </row>
    <row r="1725" spans="73:108" ht="15" x14ac:dyDescent="0.25">
      <c r="BU1725" s="91"/>
      <c r="BV1725" s="177">
        <v>2009</v>
      </c>
      <c r="BW1725" s="177">
        <v>11</v>
      </c>
      <c r="BX1725" s="177" t="s">
        <v>281</v>
      </c>
      <c r="BY1725" s="177" t="s">
        <v>262</v>
      </c>
      <c r="BZ1725" s="177" t="s">
        <v>267</v>
      </c>
      <c r="CA1725" s="177">
        <v>70</v>
      </c>
      <c r="CB1725" s="177" t="s">
        <v>264</v>
      </c>
      <c r="CC1725" s="122">
        <v>33.6</v>
      </c>
      <c r="CD1725" s="178" t="s">
        <v>194</v>
      </c>
      <c r="CE1725" s="177" t="s">
        <v>282</v>
      </c>
      <c r="CF1725" s="177" t="s">
        <v>282</v>
      </c>
      <c r="CG1725" s="83" t="s">
        <v>9</v>
      </c>
      <c r="CH1725" s="57"/>
      <c r="CV1725" s="51"/>
      <c r="CW1725" s="51"/>
      <c r="CX1725" s="51"/>
      <c r="CY1725" s="51"/>
      <c r="CZ1725" s="51"/>
      <c r="DA1725" s="51"/>
      <c r="DB1725" s="51"/>
      <c r="DC1725" s="51"/>
      <c r="DD1725" s="51"/>
    </row>
    <row r="1726" spans="73:108" ht="15" x14ac:dyDescent="0.25">
      <c r="BU1726" s="91"/>
      <c r="BV1726" s="177">
        <v>2009</v>
      </c>
      <c r="BW1726" s="177">
        <v>11</v>
      </c>
      <c r="BX1726" s="177" t="s">
        <v>281</v>
      </c>
      <c r="BY1726" s="177" t="s">
        <v>262</v>
      </c>
      <c r="BZ1726" s="177" t="s">
        <v>347</v>
      </c>
      <c r="CA1726" s="177">
        <v>70</v>
      </c>
      <c r="CB1726" s="177" t="s">
        <v>264</v>
      </c>
      <c r="CC1726" s="122">
        <v>414.13</v>
      </c>
      <c r="CD1726" s="178" t="s">
        <v>194</v>
      </c>
      <c r="CE1726" s="177" t="s">
        <v>282</v>
      </c>
      <c r="CF1726" s="177" t="s">
        <v>282</v>
      </c>
      <c r="CG1726" s="83" t="s">
        <v>9</v>
      </c>
      <c r="CH1726" s="57"/>
      <c r="CV1726" s="51"/>
      <c r="CW1726" s="51"/>
      <c r="CX1726" s="51"/>
      <c r="CY1726" s="51"/>
      <c r="CZ1726" s="51"/>
      <c r="DA1726" s="51"/>
      <c r="DB1726" s="51"/>
      <c r="DC1726" s="51"/>
      <c r="DD1726" s="51"/>
    </row>
    <row r="1727" spans="73:108" ht="15" x14ac:dyDescent="0.25">
      <c r="BU1727" s="91"/>
      <c r="BV1727" s="177">
        <v>2009</v>
      </c>
      <c r="BW1727" s="177">
        <v>12</v>
      </c>
      <c r="BX1727" s="177" t="s">
        <v>281</v>
      </c>
      <c r="BY1727" s="177" t="s">
        <v>262</v>
      </c>
      <c r="BZ1727" s="177" t="s">
        <v>267</v>
      </c>
      <c r="CA1727" s="177">
        <v>0</v>
      </c>
      <c r="CB1727" s="177" t="s">
        <v>264</v>
      </c>
      <c r="CC1727" s="122">
        <v>-51.62</v>
      </c>
      <c r="CD1727" s="178" t="s">
        <v>192</v>
      </c>
      <c r="CE1727" s="177" t="s">
        <v>282</v>
      </c>
      <c r="CF1727" s="177" t="s">
        <v>282</v>
      </c>
      <c r="CG1727" s="83" t="s">
        <v>9</v>
      </c>
      <c r="CH1727" s="57"/>
      <c r="CV1727" s="51"/>
      <c r="CW1727" s="51"/>
      <c r="CX1727" s="51"/>
      <c r="CY1727" s="51"/>
      <c r="CZ1727" s="51"/>
      <c r="DA1727" s="51"/>
      <c r="DB1727" s="51"/>
      <c r="DC1727" s="51"/>
      <c r="DD1727" s="51"/>
    </row>
    <row r="1728" spans="73:108" ht="15" x14ac:dyDescent="0.25">
      <c r="BU1728" s="91"/>
      <c r="BV1728" s="177">
        <v>2009</v>
      </c>
      <c r="BW1728" s="177">
        <v>12</v>
      </c>
      <c r="BX1728" s="177" t="s">
        <v>281</v>
      </c>
      <c r="BY1728" s="177" t="s">
        <v>262</v>
      </c>
      <c r="BZ1728" s="177" t="s">
        <v>347</v>
      </c>
      <c r="CA1728" s="177">
        <v>0</v>
      </c>
      <c r="CB1728" s="177" t="s">
        <v>264</v>
      </c>
      <c r="CC1728" s="122">
        <v>-28.63</v>
      </c>
      <c r="CD1728" s="178" t="s">
        <v>192</v>
      </c>
      <c r="CE1728" s="177" t="s">
        <v>282</v>
      </c>
      <c r="CF1728" s="177" t="s">
        <v>282</v>
      </c>
      <c r="CG1728" s="83" t="s">
        <v>9</v>
      </c>
      <c r="CH1728" s="57"/>
      <c r="CV1728" s="51"/>
      <c r="CW1728" s="51"/>
      <c r="CX1728" s="51"/>
      <c r="CY1728" s="51"/>
      <c r="CZ1728" s="51"/>
      <c r="DA1728" s="51"/>
      <c r="DB1728" s="51"/>
      <c r="DC1728" s="51"/>
      <c r="DD1728" s="51"/>
    </row>
    <row r="1729" spans="73:108" ht="15" x14ac:dyDescent="0.25">
      <c r="BU1729" s="91"/>
      <c r="BV1729" s="177">
        <v>2009</v>
      </c>
      <c r="BW1729" s="177">
        <v>12</v>
      </c>
      <c r="BX1729" s="177" t="s">
        <v>281</v>
      </c>
      <c r="BY1729" s="177" t="s">
        <v>262</v>
      </c>
      <c r="BZ1729" s="177" t="s">
        <v>267</v>
      </c>
      <c r="CA1729" s="177">
        <v>70</v>
      </c>
      <c r="CB1729" s="177" t="s">
        <v>264</v>
      </c>
      <c r="CC1729" s="122">
        <v>-15.49</v>
      </c>
      <c r="CD1729" s="178" t="s">
        <v>194</v>
      </c>
      <c r="CE1729" s="177" t="s">
        <v>282</v>
      </c>
      <c r="CF1729" s="177" t="s">
        <v>282</v>
      </c>
      <c r="CG1729" s="83" t="s">
        <v>9</v>
      </c>
      <c r="CH1729" s="57"/>
      <c r="CV1729" s="51"/>
      <c r="CW1729" s="51"/>
      <c r="CX1729" s="51"/>
      <c r="CY1729" s="51"/>
      <c r="CZ1729" s="51"/>
      <c r="DA1729" s="51"/>
      <c r="DB1729" s="51"/>
      <c r="DC1729" s="51"/>
      <c r="DD1729" s="51"/>
    </row>
    <row r="1730" spans="73:108" ht="15" x14ac:dyDescent="0.25">
      <c r="BU1730" s="91"/>
      <c r="BV1730" s="177">
        <v>2009</v>
      </c>
      <c r="BW1730" s="177">
        <v>12</v>
      </c>
      <c r="BX1730" s="177" t="s">
        <v>281</v>
      </c>
      <c r="BY1730" s="177" t="s">
        <v>262</v>
      </c>
      <c r="BZ1730" s="177" t="s">
        <v>347</v>
      </c>
      <c r="CA1730" s="177">
        <v>70</v>
      </c>
      <c r="CB1730" s="177" t="s">
        <v>264</v>
      </c>
      <c r="CC1730" s="122">
        <v>-8.59</v>
      </c>
      <c r="CD1730" s="178" t="s">
        <v>194</v>
      </c>
      <c r="CE1730" s="177" t="s">
        <v>282</v>
      </c>
      <c r="CF1730" s="177" t="s">
        <v>282</v>
      </c>
      <c r="CG1730" s="83" t="s">
        <v>9</v>
      </c>
      <c r="CH1730" s="57"/>
      <c r="CV1730" s="51"/>
      <c r="CW1730" s="51"/>
      <c r="CX1730" s="51"/>
      <c r="CY1730" s="51"/>
      <c r="CZ1730" s="51"/>
      <c r="DA1730" s="51"/>
      <c r="DB1730" s="51"/>
      <c r="DC1730" s="51"/>
      <c r="DD1730" s="51"/>
    </row>
    <row r="1731" spans="73:108" ht="15" x14ac:dyDescent="0.25">
      <c r="BU1731" s="91"/>
      <c r="BV1731" s="177">
        <v>2010</v>
      </c>
      <c r="BW1731" s="177">
        <v>1</v>
      </c>
      <c r="BX1731" s="177" t="s">
        <v>281</v>
      </c>
      <c r="BY1731" s="177" t="s">
        <v>262</v>
      </c>
      <c r="BZ1731" s="177" t="s">
        <v>267</v>
      </c>
      <c r="CA1731" s="177">
        <v>0</v>
      </c>
      <c r="CB1731" s="177" t="s">
        <v>264</v>
      </c>
      <c r="CC1731" s="122">
        <v>120.53</v>
      </c>
      <c r="CD1731" s="178" t="s">
        <v>192</v>
      </c>
      <c r="CE1731" s="177" t="s">
        <v>282</v>
      </c>
      <c r="CF1731" s="177" t="s">
        <v>282</v>
      </c>
      <c r="CG1731" s="83" t="s">
        <v>9</v>
      </c>
      <c r="CH1731" s="57"/>
      <c r="CV1731" s="51"/>
      <c r="CW1731" s="51"/>
      <c r="CX1731" s="51"/>
      <c r="CY1731" s="51"/>
      <c r="CZ1731" s="51"/>
      <c r="DA1731" s="51"/>
      <c r="DB1731" s="51"/>
      <c r="DC1731" s="51"/>
      <c r="DD1731" s="51"/>
    </row>
    <row r="1732" spans="73:108" ht="15" x14ac:dyDescent="0.25">
      <c r="BU1732" s="91"/>
      <c r="BV1732" s="177">
        <v>2010</v>
      </c>
      <c r="BW1732" s="177">
        <v>1</v>
      </c>
      <c r="BX1732" s="177" t="s">
        <v>281</v>
      </c>
      <c r="BY1732" s="177" t="s">
        <v>262</v>
      </c>
      <c r="BZ1732" s="177" t="s">
        <v>267</v>
      </c>
      <c r="CA1732" s="177">
        <v>70</v>
      </c>
      <c r="CB1732" s="177" t="s">
        <v>264</v>
      </c>
      <c r="CC1732" s="122">
        <v>45.8</v>
      </c>
      <c r="CD1732" s="178" t="s">
        <v>194</v>
      </c>
      <c r="CE1732" s="177" t="s">
        <v>282</v>
      </c>
      <c r="CF1732" s="177" t="s">
        <v>282</v>
      </c>
      <c r="CG1732" s="83" t="s">
        <v>9</v>
      </c>
      <c r="CH1732" s="57"/>
      <c r="CV1732" s="51"/>
      <c r="CW1732" s="51"/>
      <c r="CX1732" s="51"/>
      <c r="CY1732" s="51"/>
      <c r="CZ1732" s="51"/>
      <c r="DA1732" s="51"/>
      <c r="DB1732" s="51"/>
      <c r="DC1732" s="51"/>
      <c r="DD1732" s="51"/>
    </row>
    <row r="1733" spans="73:108" ht="15" x14ac:dyDescent="0.25">
      <c r="BU1733" s="91"/>
      <c r="BV1733" s="177">
        <v>2010</v>
      </c>
      <c r="BW1733" s="177">
        <v>2</v>
      </c>
      <c r="BX1733" s="177" t="s">
        <v>281</v>
      </c>
      <c r="BY1733" s="177" t="s">
        <v>262</v>
      </c>
      <c r="BZ1733" s="177" t="s">
        <v>277</v>
      </c>
      <c r="CA1733" s="177">
        <v>0</v>
      </c>
      <c r="CB1733" s="177" t="s">
        <v>264</v>
      </c>
      <c r="CC1733" s="122">
        <v>33.76</v>
      </c>
      <c r="CD1733" s="178" t="s">
        <v>192</v>
      </c>
      <c r="CE1733" s="177" t="s">
        <v>282</v>
      </c>
      <c r="CF1733" s="177" t="s">
        <v>282</v>
      </c>
      <c r="CG1733" s="83" t="s">
        <v>9</v>
      </c>
      <c r="CH1733" s="57"/>
      <c r="CV1733" s="51"/>
      <c r="CW1733" s="51"/>
      <c r="CX1733" s="51"/>
      <c r="CY1733" s="51"/>
      <c r="CZ1733" s="51"/>
      <c r="DA1733" s="51"/>
      <c r="DB1733" s="51"/>
      <c r="DC1733" s="51"/>
      <c r="DD1733" s="51"/>
    </row>
    <row r="1734" spans="73:108" ht="15" x14ac:dyDescent="0.25">
      <c r="BU1734" s="91"/>
      <c r="BV1734" s="177">
        <v>2010</v>
      </c>
      <c r="BW1734" s="177">
        <v>2</v>
      </c>
      <c r="BX1734" s="177" t="s">
        <v>281</v>
      </c>
      <c r="BY1734" s="177" t="s">
        <v>262</v>
      </c>
      <c r="BZ1734" s="177" t="s">
        <v>267</v>
      </c>
      <c r="CA1734" s="177">
        <v>0</v>
      </c>
      <c r="CB1734" s="177" t="s">
        <v>264</v>
      </c>
      <c r="CC1734" s="122">
        <v>130.03</v>
      </c>
      <c r="CD1734" s="178" t="s">
        <v>192</v>
      </c>
      <c r="CE1734" s="177" t="s">
        <v>282</v>
      </c>
      <c r="CF1734" s="177" t="s">
        <v>282</v>
      </c>
      <c r="CG1734" s="83" t="s">
        <v>9</v>
      </c>
      <c r="CH1734" s="57"/>
      <c r="CV1734" s="51"/>
      <c r="CW1734" s="51"/>
      <c r="CX1734" s="51"/>
      <c r="CY1734" s="51"/>
      <c r="CZ1734" s="51"/>
      <c r="DA1734" s="51"/>
      <c r="DB1734" s="51"/>
      <c r="DC1734" s="51"/>
      <c r="DD1734" s="51"/>
    </row>
    <row r="1735" spans="73:108" ht="15" x14ac:dyDescent="0.25">
      <c r="BU1735" s="91"/>
      <c r="BV1735" s="177">
        <v>2010</v>
      </c>
      <c r="BW1735" s="177">
        <v>2</v>
      </c>
      <c r="BX1735" s="177" t="s">
        <v>281</v>
      </c>
      <c r="BY1735" s="177" t="s">
        <v>262</v>
      </c>
      <c r="BZ1735" s="177" t="s">
        <v>277</v>
      </c>
      <c r="CA1735" s="177">
        <v>70</v>
      </c>
      <c r="CB1735" s="177" t="s">
        <v>264</v>
      </c>
      <c r="CC1735" s="122">
        <v>12.83</v>
      </c>
      <c r="CD1735" s="178" t="s">
        <v>194</v>
      </c>
      <c r="CE1735" s="177" t="s">
        <v>282</v>
      </c>
      <c r="CF1735" s="177" t="s">
        <v>282</v>
      </c>
      <c r="CG1735" s="83" t="s">
        <v>9</v>
      </c>
      <c r="CH1735" s="57"/>
      <c r="CV1735" s="51"/>
      <c r="CW1735" s="51"/>
      <c r="CX1735" s="51"/>
      <c r="CY1735" s="51"/>
      <c r="CZ1735" s="51"/>
      <c r="DA1735" s="51"/>
      <c r="DB1735" s="51"/>
      <c r="DC1735" s="51"/>
      <c r="DD1735" s="51"/>
    </row>
    <row r="1736" spans="73:108" ht="15" x14ac:dyDescent="0.25">
      <c r="BU1736" s="91"/>
      <c r="BV1736" s="177">
        <v>2010</v>
      </c>
      <c r="BW1736" s="177">
        <v>2</v>
      </c>
      <c r="BX1736" s="177" t="s">
        <v>281</v>
      </c>
      <c r="BY1736" s="177" t="s">
        <v>262</v>
      </c>
      <c r="BZ1736" s="177" t="s">
        <v>267</v>
      </c>
      <c r="CA1736" s="177">
        <v>70</v>
      </c>
      <c r="CB1736" s="177" t="s">
        <v>264</v>
      </c>
      <c r="CC1736" s="122">
        <v>49.41</v>
      </c>
      <c r="CD1736" s="178" t="s">
        <v>194</v>
      </c>
      <c r="CE1736" s="177" t="s">
        <v>282</v>
      </c>
      <c r="CF1736" s="177" t="s">
        <v>282</v>
      </c>
      <c r="CG1736" s="83" t="s">
        <v>9</v>
      </c>
      <c r="CH1736" s="57"/>
      <c r="CV1736" s="51"/>
      <c r="CW1736" s="51"/>
      <c r="CX1736" s="51"/>
      <c r="CY1736" s="51"/>
      <c r="CZ1736" s="51"/>
      <c r="DA1736" s="51"/>
      <c r="DB1736" s="51"/>
      <c r="DC1736" s="51"/>
      <c r="DD1736" s="51"/>
    </row>
    <row r="1737" spans="73:108" ht="15" x14ac:dyDescent="0.25">
      <c r="BU1737" s="91"/>
      <c r="BV1737" s="177">
        <v>2010</v>
      </c>
      <c r="BW1737" s="177">
        <v>3</v>
      </c>
      <c r="BX1737" s="177" t="s">
        <v>281</v>
      </c>
      <c r="BY1737" s="177" t="s">
        <v>262</v>
      </c>
      <c r="BZ1737" s="177" t="s">
        <v>277</v>
      </c>
      <c r="CA1737" s="177">
        <v>0</v>
      </c>
      <c r="CB1737" s="177" t="s">
        <v>264</v>
      </c>
      <c r="CC1737" s="122">
        <v>156.66</v>
      </c>
      <c r="CD1737" s="178" t="s">
        <v>192</v>
      </c>
      <c r="CE1737" s="177" t="s">
        <v>282</v>
      </c>
      <c r="CF1737" s="177" t="s">
        <v>282</v>
      </c>
      <c r="CG1737" s="83" t="s">
        <v>9</v>
      </c>
      <c r="CH1737" s="57"/>
      <c r="CV1737" s="51"/>
      <c r="CW1737" s="51"/>
      <c r="CX1737" s="51"/>
      <c r="CY1737" s="51"/>
      <c r="CZ1737" s="51"/>
      <c r="DA1737" s="51"/>
      <c r="DB1737" s="51"/>
      <c r="DC1737" s="51"/>
      <c r="DD1737" s="51"/>
    </row>
    <row r="1738" spans="73:108" ht="15" x14ac:dyDescent="0.25">
      <c r="BU1738" s="91"/>
      <c r="BV1738" s="177">
        <v>2010</v>
      </c>
      <c r="BW1738" s="177">
        <v>3</v>
      </c>
      <c r="BX1738" s="177" t="s">
        <v>281</v>
      </c>
      <c r="BY1738" s="177" t="s">
        <v>262</v>
      </c>
      <c r="BZ1738" s="177" t="s">
        <v>267</v>
      </c>
      <c r="CA1738" s="177">
        <v>0</v>
      </c>
      <c r="CB1738" s="177" t="s">
        <v>264</v>
      </c>
      <c r="CC1738" s="122">
        <v>589.19000000000005</v>
      </c>
      <c r="CD1738" s="178" t="s">
        <v>192</v>
      </c>
      <c r="CE1738" s="177" t="s">
        <v>282</v>
      </c>
      <c r="CF1738" s="177" t="s">
        <v>282</v>
      </c>
      <c r="CG1738" s="83" t="s">
        <v>9</v>
      </c>
      <c r="CH1738" s="57"/>
      <c r="CV1738" s="51"/>
      <c r="CW1738" s="51"/>
      <c r="CX1738" s="51"/>
      <c r="CY1738" s="51"/>
      <c r="CZ1738" s="51"/>
      <c r="DA1738" s="51"/>
      <c r="DB1738" s="51"/>
      <c r="DC1738" s="51"/>
      <c r="DD1738" s="51"/>
    </row>
    <row r="1739" spans="73:108" ht="15" x14ac:dyDescent="0.25">
      <c r="BU1739" s="91"/>
      <c r="BV1739" s="177">
        <v>2010</v>
      </c>
      <c r="BW1739" s="177">
        <v>3</v>
      </c>
      <c r="BX1739" s="177" t="s">
        <v>281</v>
      </c>
      <c r="BY1739" s="177" t="s">
        <v>262</v>
      </c>
      <c r="BZ1739" s="177" t="s">
        <v>277</v>
      </c>
      <c r="CA1739" s="177">
        <v>70</v>
      </c>
      <c r="CB1739" s="177" t="s">
        <v>264</v>
      </c>
      <c r="CC1739" s="122">
        <v>59.53</v>
      </c>
      <c r="CD1739" s="178" t="s">
        <v>194</v>
      </c>
      <c r="CE1739" s="177" t="s">
        <v>282</v>
      </c>
      <c r="CF1739" s="177" t="s">
        <v>282</v>
      </c>
      <c r="CG1739" s="83" t="s">
        <v>9</v>
      </c>
      <c r="CH1739" s="57"/>
      <c r="CV1739" s="51"/>
      <c r="CW1739" s="51"/>
      <c r="CX1739" s="51"/>
      <c r="CY1739" s="51"/>
      <c r="CZ1739" s="51"/>
      <c r="DA1739" s="51"/>
      <c r="DB1739" s="51"/>
      <c r="DC1739" s="51"/>
      <c r="DD1739" s="51"/>
    </row>
    <row r="1740" spans="73:108" ht="15" x14ac:dyDescent="0.25">
      <c r="BU1740" s="91"/>
      <c r="BV1740" s="177">
        <v>2010</v>
      </c>
      <c r="BW1740" s="177">
        <v>3</v>
      </c>
      <c r="BX1740" s="177" t="s">
        <v>281</v>
      </c>
      <c r="BY1740" s="177" t="s">
        <v>262</v>
      </c>
      <c r="BZ1740" s="177" t="s">
        <v>267</v>
      </c>
      <c r="CA1740" s="177">
        <v>70</v>
      </c>
      <c r="CB1740" s="177" t="s">
        <v>264</v>
      </c>
      <c r="CC1740" s="122">
        <v>223.89</v>
      </c>
      <c r="CD1740" s="178" t="s">
        <v>194</v>
      </c>
      <c r="CE1740" s="177" t="s">
        <v>282</v>
      </c>
      <c r="CF1740" s="177" t="s">
        <v>282</v>
      </c>
      <c r="CG1740" s="83" t="s">
        <v>9</v>
      </c>
      <c r="CH1740" s="57"/>
      <c r="CV1740" s="51"/>
      <c r="CW1740" s="51"/>
      <c r="CX1740" s="51"/>
      <c r="CY1740" s="51"/>
      <c r="CZ1740" s="51"/>
      <c r="DA1740" s="51"/>
      <c r="DB1740" s="51"/>
      <c r="DC1740" s="51"/>
      <c r="DD1740" s="51"/>
    </row>
    <row r="1741" spans="73:108" ht="15" x14ac:dyDescent="0.25">
      <c r="BU1741" s="91"/>
      <c r="BV1741" s="177">
        <v>2010</v>
      </c>
      <c r="BW1741" s="177">
        <v>4</v>
      </c>
      <c r="BX1741" s="177" t="s">
        <v>281</v>
      </c>
      <c r="BY1741" s="177" t="s">
        <v>262</v>
      </c>
      <c r="BZ1741" s="177" t="s">
        <v>277</v>
      </c>
      <c r="CA1741" s="177">
        <v>0</v>
      </c>
      <c r="CB1741" s="177" t="s">
        <v>264</v>
      </c>
      <c r="CC1741" s="122">
        <v>219.13</v>
      </c>
      <c r="CD1741" s="178" t="s">
        <v>192</v>
      </c>
      <c r="CE1741" s="177" t="s">
        <v>282</v>
      </c>
      <c r="CF1741" s="177" t="s">
        <v>282</v>
      </c>
      <c r="CG1741" s="83" t="s">
        <v>9</v>
      </c>
      <c r="CH1741" s="57"/>
      <c r="CV1741" s="51"/>
      <c r="CW1741" s="51"/>
      <c r="CX1741" s="51"/>
      <c r="CY1741" s="51"/>
      <c r="CZ1741" s="51"/>
      <c r="DA1741" s="51"/>
      <c r="DB1741" s="51"/>
      <c r="DC1741" s="51"/>
      <c r="DD1741" s="51"/>
    </row>
    <row r="1742" spans="73:108" ht="15" x14ac:dyDescent="0.25">
      <c r="BU1742" s="91"/>
      <c r="BV1742" s="177">
        <v>2010</v>
      </c>
      <c r="BW1742" s="177">
        <v>4</v>
      </c>
      <c r="BX1742" s="177" t="s">
        <v>281</v>
      </c>
      <c r="BY1742" s="177" t="s">
        <v>262</v>
      </c>
      <c r="BZ1742" s="177" t="s">
        <v>267</v>
      </c>
      <c r="CA1742" s="177">
        <v>0</v>
      </c>
      <c r="CB1742" s="177" t="s">
        <v>264</v>
      </c>
      <c r="CC1742" s="122">
        <v>418.73</v>
      </c>
      <c r="CD1742" s="178" t="s">
        <v>192</v>
      </c>
      <c r="CE1742" s="177" t="s">
        <v>282</v>
      </c>
      <c r="CF1742" s="177" t="s">
        <v>282</v>
      </c>
      <c r="CG1742" s="83" t="s">
        <v>9</v>
      </c>
      <c r="CH1742" s="57"/>
      <c r="CV1742" s="51"/>
      <c r="CW1742" s="51"/>
      <c r="CX1742" s="51"/>
      <c r="CY1742" s="51"/>
      <c r="CZ1742" s="51"/>
      <c r="DA1742" s="51"/>
      <c r="DB1742" s="51"/>
      <c r="DC1742" s="51"/>
      <c r="DD1742" s="51"/>
    </row>
    <row r="1743" spans="73:108" ht="15" x14ac:dyDescent="0.25">
      <c r="BU1743" s="91"/>
      <c r="BV1743" s="177">
        <v>2010</v>
      </c>
      <c r="BW1743" s="177">
        <v>4</v>
      </c>
      <c r="BX1743" s="177" t="s">
        <v>281</v>
      </c>
      <c r="BY1743" s="177" t="s">
        <v>262</v>
      </c>
      <c r="BZ1743" s="177" t="s">
        <v>347</v>
      </c>
      <c r="CA1743" s="177">
        <v>0</v>
      </c>
      <c r="CB1743" s="177" t="s">
        <v>264</v>
      </c>
      <c r="CC1743" s="122">
        <v>427.34</v>
      </c>
      <c r="CD1743" s="178" t="s">
        <v>192</v>
      </c>
      <c r="CE1743" s="177" t="s">
        <v>282</v>
      </c>
      <c r="CF1743" s="177" t="s">
        <v>282</v>
      </c>
      <c r="CG1743" s="83" t="s">
        <v>9</v>
      </c>
      <c r="CH1743" s="57"/>
      <c r="CV1743" s="51"/>
      <c r="CW1743" s="51"/>
      <c r="CX1743" s="51"/>
      <c r="CY1743" s="51"/>
      <c r="CZ1743" s="51"/>
      <c r="DA1743" s="51"/>
      <c r="DB1743" s="51"/>
      <c r="DC1743" s="51"/>
      <c r="DD1743" s="51"/>
    </row>
    <row r="1744" spans="73:108" ht="15" x14ac:dyDescent="0.25">
      <c r="BU1744" s="91"/>
      <c r="BV1744" s="177">
        <v>2010</v>
      </c>
      <c r="BW1744" s="177">
        <v>4</v>
      </c>
      <c r="BX1744" s="177" t="s">
        <v>281</v>
      </c>
      <c r="BY1744" s="177" t="s">
        <v>262</v>
      </c>
      <c r="BZ1744" s="177" t="s">
        <v>277</v>
      </c>
      <c r="CA1744" s="177">
        <v>70</v>
      </c>
      <c r="CB1744" s="177" t="s">
        <v>264</v>
      </c>
      <c r="CC1744" s="122">
        <v>83.27</v>
      </c>
      <c r="CD1744" s="178" t="s">
        <v>194</v>
      </c>
      <c r="CE1744" s="177" t="s">
        <v>282</v>
      </c>
      <c r="CF1744" s="177" t="s">
        <v>282</v>
      </c>
      <c r="CG1744" s="83" t="s">
        <v>9</v>
      </c>
      <c r="CH1744" s="57"/>
      <c r="CV1744" s="51"/>
      <c r="CW1744" s="51"/>
      <c r="CX1744" s="51"/>
      <c r="CY1744" s="51"/>
      <c r="CZ1744" s="51"/>
      <c r="DA1744" s="51"/>
      <c r="DB1744" s="51"/>
      <c r="DC1744" s="51"/>
      <c r="DD1744" s="51"/>
    </row>
    <row r="1745" spans="73:108" ht="15" x14ac:dyDescent="0.25">
      <c r="BU1745" s="91"/>
      <c r="BV1745" s="177">
        <v>2010</v>
      </c>
      <c r="BW1745" s="177">
        <v>4</v>
      </c>
      <c r="BX1745" s="177" t="s">
        <v>281</v>
      </c>
      <c r="BY1745" s="177" t="s">
        <v>262</v>
      </c>
      <c r="BZ1745" s="177" t="s">
        <v>267</v>
      </c>
      <c r="CA1745" s="177">
        <v>70</v>
      </c>
      <c r="CB1745" s="177" t="s">
        <v>264</v>
      </c>
      <c r="CC1745" s="122">
        <v>159.12</v>
      </c>
      <c r="CD1745" s="178" t="s">
        <v>194</v>
      </c>
      <c r="CE1745" s="177" t="s">
        <v>282</v>
      </c>
      <c r="CF1745" s="177" t="s">
        <v>282</v>
      </c>
      <c r="CG1745" s="83" t="s">
        <v>9</v>
      </c>
      <c r="CH1745" s="57"/>
      <c r="CV1745" s="51"/>
      <c r="CW1745" s="51"/>
      <c r="CX1745" s="51"/>
      <c r="CY1745" s="51"/>
      <c r="CZ1745" s="51"/>
      <c r="DA1745" s="51"/>
      <c r="DB1745" s="51"/>
      <c r="DC1745" s="51"/>
      <c r="DD1745" s="51"/>
    </row>
    <row r="1746" spans="73:108" ht="15" x14ac:dyDescent="0.25">
      <c r="BU1746" s="91"/>
      <c r="BV1746" s="177">
        <v>2010</v>
      </c>
      <c r="BW1746" s="177">
        <v>4</v>
      </c>
      <c r="BX1746" s="177" t="s">
        <v>281</v>
      </c>
      <c r="BY1746" s="177" t="s">
        <v>262</v>
      </c>
      <c r="BZ1746" s="177" t="s">
        <v>347</v>
      </c>
      <c r="CA1746" s="177">
        <v>70</v>
      </c>
      <c r="CB1746" s="177" t="s">
        <v>264</v>
      </c>
      <c r="CC1746" s="122">
        <v>162.38999999999999</v>
      </c>
      <c r="CD1746" s="178" t="s">
        <v>194</v>
      </c>
      <c r="CE1746" s="177" t="s">
        <v>282</v>
      </c>
      <c r="CF1746" s="177" t="s">
        <v>282</v>
      </c>
      <c r="CG1746" s="83" t="s">
        <v>9</v>
      </c>
      <c r="CH1746" s="57"/>
      <c r="CV1746" s="51"/>
      <c r="CW1746" s="51"/>
      <c r="CX1746" s="51"/>
      <c r="CY1746" s="51"/>
      <c r="CZ1746" s="51"/>
      <c r="DA1746" s="51"/>
      <c r="DB1746" s="51"/>
      <c r="DC1746" s="51"/>
      <c r="DD1746" s="51"/>
    </row>
    <row r="1747" spans="73:108" ht="15" x14ac:dyDescent="0.25">
      <c r="BU1747" s="91"/>
      <c r="BV1747" s="177">
        <v>2010</v>
      </c>
      <c r="BW1747" s="177">
        <v>5</v>
      </c>
      <c r="BX1747" s="177" t="s">
        <v>281</v>
      </c>
      <c r="BY1747" s="177" t="s">
        <v>262</v>
      </c>
      <c r="BZ1747" s="177" t="s">
        <v>277</v>
      </c>
      <c r="CA1747" s="177">
        <v>0</v>
      </c>
      <c r="CB1747" s="177" t="s">
        <v>264</v>
      </c>
      <c r="CC1747" s="122">
        <v>301.85000000000002</v>
      </c>
      <c r="CD1747" s="178" t="s">
        <v>192</v>
      </c>
      <c r="CE1747" s="177" t="s">
        <v>282</v>
      </c>
      <c r="CF1747" s="177" t="s">
        <v>282</v>
      </c>
      <c r="CG1747" s="83" t="s">
        <v>9</v>
      </c>
      <c r="CH1747" s="57"/>
      <c r="CV1747" s="51"/>
      <c r="CW1747" s="51"/>
      <c r="CX1747" s="51"/>
      <c r="CY1747" s="51"/>
      <c r="CZ1747" s="51"/>
      <c r="DA1747" s="51"/>
      <c r="DB1747" s="51"/>
      <c r="DC1747" s="51"/>
      <c r="DD1747" s="51"/>
    </row>
    <row r="1748" spans="73:108" ht="15" x14ac:dyDescent="0.25">
      <c r="BU1748" s="91"/>
      <c r="BV1748" s="177">
        <v>2010</v>
      </c>
      <c r="BW1748" s="177">
        <v>5</v>
      </c>
      <c r="BX1748" s="177" t="s">
        <v>281</v>
      </c>
      <c r="BY1748" s="177" t="s">
        <v>262</v>
      </c>
      <c r="BZ1748" s="177" t="s">
        <v>263</v>
      </c>
      <c r="CA1748" s="177">
        <v>0</v>
      </c>
      <c r="CB1748" s="177" t="s">
        <v>264</v>
      </c>
      <c r="CC1748" s="122">
        <v>38.950000000000003</v>
      </c>
      <c r="CD1748" s="178" t="s">
        <v>192</v>
      </c>
      <c r="CE1748" s="177" t="s">
        <v>282</v>
      </c>
      <c r="CF1748" s="177" t="s">
        <v>282</v>
      </c>
      <c r="CG1748" s="83" t="s">
        <v>9</v>
      </c>
      <c r="CH1748" s="57"/>
      <c r="CV1748" s="51"/>
      <c r="CW1748" s="51"/>
      <c r="CX1748" s="51"/>
      <c r="CY1748" s="51"/>
      <c r="CZ1748" s="51"/>
      <c r="DA1748" s="51"/>
      <c r="DB1748" s="51"/>
      <c r="DC1748" s="51"/>
      <c r="DD1748" s="51"/>
    </row>
    <row r="1749" spans="73:108" ht="15" x14ac:dyDescent="0.25">
      <c r="BU1749" s="91"/>
      <c r="BV1749" s="177">
        <v>2010</v>
      </c>
      <c r="BW1749" s="177">
        <v>5</v>
      </c>
      <c r="BX1749" s="177" t="s">
        <v>281</v>
      </c>
      <c r="BY1749" s="177" t="s">
        <v>262</v>
      </c>
      <c r="BZ1749" s="177" t="s">
        <v>268</v>
      </c>
      <c r="CA1749" s="177">
        <v>0</v>
      </c>
      <c r="CB1749" s="177" t="s">
        <v>264</v>
      </c>
      <c r="CC1749" s="122">
        <v>212.14</v>
      </c>
      <c r="CD1749" s="178" t="s">
        <v>192</v>
      </c>
      <c r="CE1749" s="177" t="s">
        <v>282</v>
      </c>
      <c r="CF1749" s="177" t="s">
        <v>282</v>
      </c>
      <c r="CG1749" s="83" t="s">
        <v>9</v>
      </c>
      <c r="CH1749" s="57"/>
      <c r="CV1749" s="51"/>
      <c r="CW1749" s="51"/>
      <c r="CX1749" s="51"/>
      <c r="CY1749" s="51"/>
      <c r="CZ1749" s="51"/>
      <c r="DA1749" s="51"/>
      <c r="DB1749" s="51"/>
      <c r="DC1749" s="51"/>
      <c r="DD1749" s="51"/>
    </row>
    <row r="1750" spans="73:108" ht="15" x14ac:dyDescent="0.25">
      <c r="BU1750" s="91"/>
      <c r="BV1750" s="177">
        <v>2010</v>
      </c>
      <c r="BW1750" s="177">
        <v>5</v>
      </c>
      <c r="BX1750" s="177" t="s">
        <v>281</v>
      </c>
      <c r="BY1750" s="177" t="s">
        <v>262</v>
      </c>
      <c r="BZ1750" s="177" t="s">
        <v>347</v>
      </c>
      <c r="CA1750" s="177">
        <v>0</v>
      </c>
      <c r="CB1750" s="177" t="s">
        <v>264</v>
      </c>
      <c r="CC1750" s="122">
        <v>1264.26</v>
      </c>
      <c r="CD1750" s="178" t="s">
        <v>192</v>
      </c>
      <c r="CE1750" s="177" t="s">
        <v>282</v>
      </c>
      <c r="CF1750" s="177" t="s">
        <v>282</v>
      </c>
      <c r="CG1750" s="83" t="s">
        <v>9</v>
      </c>
      <c r="CH1750" s="57"/>
      <c r="CV1750" s="51"/>
      <c r="CW1750" s="51"/>
      <c r="CX1750" s="51"/>
      <c r="CY1750" s="51"/>
      <c r="CZ1750" s="51"/>
      <c r="DA1750" s="51"/>
      <c r="DB1750" s="51"/>
      <c r="DC1750" s="51"/>
      <c r="DD1750" s="51"/>
    </row>
    <row r="1751" spans="73:108" ht="15" x14ac:dyDescent="0.25">
      <c r="BU1751" s="91"/>
      <c r="BV1751" s="177">
        <v>2010</v>
      </c>
      <c r="BW1751" s="177">
        <v>5</v>
      </c>
      <c r="BX1751" s="177" t="s">
        <v>281</v>
      </c>
      <c r="BY1751" s="177" t="s">
        <v>262</v>
      </c>
      <c r="BZ1751" s="177" t="s">
        <v>277</v>
      </c>
      <c r="CA1751" s="177">
        <v>70</v>
      </c>
      <c r="CB1751" s="177" t="s">
        <v>264</v>
      </c>
      <c r="CC1751" s="122">
        <v>114.7</v>
      </c>
      <c r="CD1751" s="178" t="s">
        <v>194</v>
      </c>
      <c r="CE1751" s="177" t="s">
        <v>282</v>
      </c>
      <c r="CF1751" s="177" t="s">
        <v>282</v>
      </c>
      <c r="CG1751" s="83" t="s">
        <v>9</v>
      </c>
      <c r="CH1751" s="57"/>
      <c r="CV1751" s="51"/>
      <c r="CW1751" s="51"/>
      <c r="CX1751" s="51"/>
      <c r="CY1751" s="51"/>
      <c r="CZ1751" s="51"/>
      <c r="DA1751" s="51"/>
      <c r="DB1751" s="51"/>
      <c r="DC1751" s="51"/>
      <c r="DD1751" s="51"/>
    </row>
    <row r="1752" spans="73:108" ht="15" x14ac:dyDescent="0.25">
      <c r="BU1752" s="91"/>
      <c r="BV1752" s="177">
        <v>2010</v>
      </c>
      <c r="BW1752" s="177">
        <v>5</v>
      </c>
      <c r="BX1752" s="177" t="s">
        <v>281</v>
      </c>
      <c r="BY1752" s="177" t="s">
        <v>262</v>
      </c>
      <c r="BZ1752" s="177" t="s">
        <v>263</v>
      </c>
      <c r="CA1752" s="177">
        <v>70</v>
      </c>
      <c r="CB1752" s="177" t="s">
        <v>264</v>
      </c>
      <c r="CC1752" s="122">
        <v>14.8</v>
      </c>
      <c r="CD1752" s="178" t="s">
        <v>194</v>
      </c>
      <c r="CE1752" s="177" t="s">
        <v>282</v>
      </c>
      <c r="CF1752" s="177" t="s">
        <v>282</v>
      </c>
      <c r="CG1752" s="83" t="s">
        <v>9</v>
      </c>
      <c r="CH1752" s="57"/>
      <c r="CV1752" s="51"/>
      <c r="CW1752" s="51"/>
      <c r="CX1752" s="51"/>
      <c r="CY1752" s="51"/>
      <c r="CZ1752" s="51"/>
      <c r="DA1752" s="51"/>
      <c r="DB1752" s="51"/>
      <c r="DC1752" s="51"/>
      <c r="DD1752" s="51"/>
    </row>
    <row r="1753" spans="73:108" ht="15" x14ac:dyDescent="0.25">
      <c r="BU1753" s="91"/>
      <c r="BV1753" s="177">
        <v>2010</v>
      </c>
      <c r="BW1753" s="177">
        <v>5</v>
      </c>
      <c r="BX1753" s="177" t="s">
        <v>281</v>
      </c>
      <c r="BY1753" s="177" t="s">
        <v>262</v>
      </c>
      <c r="BZ1753" s="177" t="s">
        <v>268</v>
      </c>
      <c r="CA1753" s="177">
        <v>70</v>
      </c>
      <c r="CB1753" s="177" t="s">
        <v>264</v>
      </c>
      <c r="CC1753" s="122">
        <v>80.61</v>
      </c>
      <c r="CD1753" s="178" t="s">
        <v>194</v>
      </c>
      <c r="CE1753" s="177" t="s">
        <v>282</v>
      </c>
      <c r="CF1753" s="177" t="s">
        <v>282</v>
      </c>
      <c r="CG1753" s="83" t="s">
        <v>9</v>
      </c>
      <c r="CH1753" s="57"/>
      <c r="CV1753" s="51"/>
      <c r="CW1753" s="51"/>
      <c r="CX1753" s="51"/>
      <c r="CY1753" s="51"/>
      <c r="CZ1753" s="51"/>
      <c r="DA1753" s="51"/>
      <c r="DB1753" s="51"/>
      <c r="DC1753" s="51"/>
      <c r="DD1753" s="51"/>
    </row>
    <row r="1754" spans="73:108" ht="15" x14ac:dyDescent="0.25">
      <c r="BU1754" s="91"/>
      <c r="BV1754" s="177">
        <v>2010</v>
      </c>
      <c r="BW1754" s="177">
        <v>5</v>
      </c>
      <c r="BX1754" s="177" t="s">
        <v>281</v>
      </c>
      <c r="BY1754" s="177" t="s">
        <v>262</v>
      </c>
      <c r="BZ1754" s="177" t="s">
        <v>347</v>
      </c>
      <c r="CA1754" s="177">
        <v>70</v>
      </c>
      <c r="CB1754" s="177" t="s">
        <v>264</v>
      </c>
      <c r="CC1754" s="122">
        <v>480.42</v>
      </c>
      <c r="CD1754" s="178" t="s">
        <v>194</v>
      </c>
      <c r="CE1754" s="177" t="s">
        <v>282</v>
      </c>
      <c r="CF1754" s="177" t="s">
        <v>282</v>
      </c>
      <c r="CG1754" s="83" t="s">
        <v>9</v>
      </c>
      <c r="CH1754" s="57"/>
      <c r="CV1754" s="51"/>
      <c r="CW1754" s="51"/>
      <c r="CX1754" s="51"/>
      <c r="CY1754" s="51"/>
      <c r="CZ1754" s="51"/>
      <c r="DA1754" s="51"/>
      <c r="DB1754" s="51"/>
      <c r="DC1754" s="51"/>
      <c r="DD1754" s="51"/>
    </row>
    <row r="1755" spans="73:108" ht="15" x14ac:dyDescent="0.25">
      <c r="BU1755" s="91"/>
      <c r="BV1755" s="177">
        <v>2010</v>
      </c>
      <c r="BW1755" s="177">
        <v>6</v>
      </c>
      <c r="BX1755" s="177" t="s">
        <v>281</v>
      </c>
      <c r="BY1755" s="177" t="s">
        <v>262</v>
      </c>
      <c r="BZ1755" s="177" t="s">
        <v>277</v>
      </c>
      <c r="CA1755" s="177">
        <v>0</v>
      </c>
      <c r="CB1755" s="177" t="s">
        <v>264</v>
      </c>
      <c r="CC1755" s="122">
        <v>1225</v>
      </c>
      <c r="CD1755" s="178" t="s">
        <v>192</v>
      </c>
      <c r="CE1755" s="177" t="s">
        <v>282</v>
      </c>
      <c r="CF1755" s="177" t="s">
        <v>282</v>
      </c>
      <c r="CG1755" s="83" t="s">
        <v>9</v>
      </c>
      <c r="CH1755" s="57"/>
      <c r="CV1755" s="51"/>
      <c r="CW1755" s="51"/>
      <c r="CX1755" s="51"/>
      <c r="CY1755" s="51"/>
      <c r="CZ1755" s="51"/>
      <c r="DA1755" s="51"/>
      <c r="DB1755" s="51"/>
      <c r="DC1755" s="51"/>
      <c r="DD1755" s="51"/>
    </row>
    <row r="1756" spans="73:108" ht="15" x14ac:dyDescent="0.25">
      <c r="BU1756" s="91"/>
      <c r="BV1756" s="177">
        <v>2010</v>
      </c>
      <c r="BW1756" s="177">
        <v>6</v>
      </c>
      <c r="BX1756" s="177" t="s">
        <v>281</v>
      </c>
      <c r="BY1756" s="177" t="s">
        <v>262</v>
      </c>
      <c r="BZ1756" s="177" t="s">
        <v>263</v>
      </c>
      <c r="CA1756" s="177">
        <v>0</v>
      </c>
      <c r="CB1756" s="177" t="s">
        <v>264</v>
      </c>
      <c r="CC1756" s="122">
        <v>1765.04</v>
      </c>
      <c r="CD1756" s="178" t="s">
        <v>192</v>
      </c>
      <c r="CE1756" s="177" t="s">
        <v>282</v>
      </c>
      <c r="CF1756" s="177" t="s">
        <v>282</v>
      </c>
      <c r="CG1756" s="83" t="s">
        <v>9</v>
      </c>
      <c r="CH1756" s="57"/>
      <c r="CV1756" s="51"/>
      <c r="CW1756" s="51"/>
      <c r="CX1756" s="51"/>
      <c r="CY1756" s="51"/>
      <c r="CZ1756" s="51"/>
      <c r="DA1756" s="51"/>
      <c r="DB1756" s="51"/>
      <c r="DC1756" s="51"/>
      <c r="DD1756" s="51"/>
    </row>
    <row r="1757" spans="73:108" ht="15" x14ac:dyDescent="0.25">
      <c r="BU1757" s="91"/>
      <c r="BV1757" s="177">
        <v>2010</v>
      </c>
      <c r="BW1757" s="177">
        <v>6</v>
      </c>
      <c r="BX1757" s="177" t="s">
        <v>281</v>
      </c>
      <c r="BY1757" s="177" t="s">
        <v>262</v>
      </c>
      <c r="BZ1757" s="177" t="s">
        <v>268</v>
      </c>
      <c r="CA1757" s="177">
        <v>0</v>
      </c>
      <c r="CB1757" s="177" t="s">
        <v>264</v>
      </c>
      <c r="CC1757" s="122">
        <v>342.89</v>
      </c>
      <c r="CD1757" s="178" t="s">
        <v>192</v>
      </c>
      <c r="CE1757" s="177" t="s">
        <v>282</v>
      </c>
      <c r="CF1757" s="177" t="s">
        <v>282</v>
      </c>
      <c r="CG1757" s="83" t="s">
        <v>9</v>
      </c>
      <c r="CH1757" s="57"/>
      <c r="CV1757" s="51"/>
      <c r="CW1757" s="51"/>
      <c r="CX1757" s="51"/>
      <c r="CY1757" s="51"/>
      <c r="CZ1757" s="51"/>
      <c r="DA1757" s="51"/>
      <c r="DB1757" s="51"/>
      <c r="DC1757" s="51"/>
      <c r="DD1757" s="51"/>
    </row>
    <row r="1758" spans="73:108" ht="15" x14ac:dyDescent="0.25">
      <c r="BU1758" s="91"/>
      <c r="BV1758" s="177">
        <v>2010</v>
      </c>
      <c r="BW1758" s="177">
        <v>6</v>
      </c>
      <c r="BX1758" s="177" t="s">
        <v>281</v>
      </c>
      <c r="BY1758" s="177" t="s">
        <v>262</v>
      </c>
      <c r="BZ1758" s="177" t="s">
        <v>347</v>
      </c>
      <c r="CA1758" s="177">
        <v>0</v>
      </c>
      <c r="CB1758" s="177" t="s">
        <v>264</v>
      </c>
      <c r="CC1758" s="122">
        <v>685.78</v>
      </c>
      <c r="CD1758" s="178" t="s">
        <v>192</v>
      </c>
      <c r="CE1758" s="177" t="s">
        <v>282</v>
      </c>
      <c r="CF1758" s="177" t="s">
        <v>282</v>
      </c>
      <c r="CG1758" s="83" t="s">
        <v>9</v>
      </c>
      <c r="CH1758" s="57"/>
      <c r="CV1758" s="51"/>
      <c r="CW1758" s="51"/>
      <c r="CX1758" s="51"/>
      <c r="CY1758" s="51"/>
      <c r="CZ1758" s="51"/>
      <c r="DA1758" s="51"/>
      <c r="DB1758" s="51"/>
      <c r="DC1758" s="51"/>
      <c r="DD1758" s="51"/>
    </row>
    <row r="1759" spans="73:108" ht="15" x14ac:dyDescent="0.25">
      <c r="BU1759" s="91"/>
      <c r="BV1759" s="177">
        <v>2010</v>
      </c>
      <c r="BW1759" s="177">
        <v>6</v>
      </c>
      <c r="BX1759" s="177" t="s">
        <v>281</v>
      </c>
      <c r="BY1759" s="177" t="s">
        <v>262</v>
      </c>
      <c r="BZ1759" s="177" t="s">
        <v>277</v>
      </c>
      <c r="CA1759" s="177">
        <v>70</v>
      </c>
      <c r="CB1759" s="177" t="s">
        <v>264</v>
      </c>
      <c r="CC1759" s="122">
        <v>465.5</v>
      </c>
      <c r="CD1759" s="178" t="s">
        <v>194</v>
      </c>
      <c r="CE1759" s="177" t="s">
        <v>282</v>
      </c>
      <c r="CF1759" s="177" t="s">
        <v>282</v>
      </c>
      <c r="CG1759" s="83" t="s">
        <v>9</v>
      </c>
      <c r="CH1759" s="57"/>
      <c r="CV1759" s="51"/>
      <c r="CW1759" s="51"/>
      <c r="CX1759" s="51"/>
      <c r="CY1759" s="51"/>
      <c r="CZ1759" s="51"/>
      <c r="DA1759" s="51"/>
      <c r="DB1759" s="51"/>
      <c r="DC1759" s="51"/>
      <c r="DD1759" s="51"/>
    </row>
    <row r="1760" spans="73:108" ht="15" x14ac:dyDescent="0.25">
      <c r="BU1760" s="91"/>
      <c r="BV1760" s="177">
        <v>2010</v>
      </c>
      <c r="BW1760" s="177">
        <v>6</v>
      </c>
      <c r="BX1760" s="177" t="s">
        <v>281</v>
      </c>
      <c r="BY1760" s="177" t="s">
        <v>262</v>
      </c>
      <c r="BZ1760" s="177" t="s">
        <v>263</v>
      </c>
      <c r="CA1760" s="177">
        <v>70</v>
      </c>
      <c r="CB1760" s="177" t="s">
        <v>264</v>
      </c>
      <c r="CC1760" s="122">
        <v>670.72</v>
      </c>
      <c r="CD1760" s="178" t="s">
        <v>194</v>
      </c>
      <c r="CE1760" s="177" t="s">
        <v>282</v>
      </c>
      <c r="CF1760" s="177" t="s">
        <v>282</v>
      </c>
      <c r="CG1760" s="83" t="s">
        <v>9</v>
      </c>
      <c r="CH1760" s="57"/>
      <c r="CV1760" s="51"/>
      <c r="CW1760" s="51"/>
      <c r="CX1760" s="51"/>
      <c r="CY1760" s="51"/>
      <c r="CZ1760" s="51"/>
      <c r="DA1760" s="51"/>
      <c r="DB1760" s="51"/>
      <c r="DC1760" s="51"/>
      <c r="DD1760" s="51"/>
    </row>
    <row r="1761" spans="73:108" ht="15" x14ac:dyDescent="0.25">
      <c r="BU1761" s="91"/>
      <c r="BV1761" s="177">
        <v>2010</v>
      </c>
      <c r="BW1761" s="177">
        <v>6</v>
      </c>
      <c r="BX1761" s="177" t="s">
        <v>281</v>
      </c>
      <c r="BY1761" s="177" t="s">
        <v>262</v>
      </c>
      <c r="BZ1761" s="177" t="s">
        <v>268</v>
      </c>
      <c r="CA1761" s="177">
        <v>70</v>
      </c>
      <c r="CB1761" s="177" t="s">
        <v>264</v>
      </c>
      <c r="CC1761" s="122">
        <v>130.30000000000001</v>
      </c>
      <c r="CD1761" s="178" t="s">
        <v>194</v>
      </c>
      <c r="CE1761" s="177" t="s">
        <v>282</v>
      </c>
      <c r="CF1761" s="177" t="s">
        <v>282</v>
      </c>
      <c r="CG1761" s="83" t="s">
        <v>9</v>
      </c>
      <c r="CH1761" s="57"/>
      <c r="CV1761" s="51"/>
      <c r="CW1761" s="51"/>
      <c r="CX1761" s="51"/>
      <c r="CY1761" s="51"/>
      <c r="CZ1761" s="51"/>
      <c r="DA1761" s="51"/>
      <c r="DB1761" s="51"/>
      <c r="DC1761" s="51"/>
      <c r="DD1761" s="51"/>
    </row>
    <row r="1762" spans="73:108" ht="15" x14ac:dyDescent="0.25">
      <c r="BU1762" s="91"/>
      <c r="BV1762" s="177">
        <v>2010</v>
      </c>
      <c r="BW1762" s="177">
        <v>6</v>
      </c>
      <c r="BX1762" s="177" t="s">
        <v>281</v>
      </c>
      <c r="BY1762" s="177" t="s">
        <v>262</v>
      </c>
      <c r="BZ1762" s="177" t="s">
        <v>347</v>
      </c>
      <c r="CA1762" s="177">
        <v>70</v>
      </c>
      <c r="CB1762" s="177" t="s">
        <v>264</v>
      </c>
      <c r="CC1762" s="122">
        <v>260.60000000000002</v>
      </c>
      <c r="CD1762" s="178" t="s">
        <v>194</v>
      </c>
      <c r="CE1762" s="177" t="s">
        <v>282</v>
      </c>
      <c r="CF1762" s="177" t="s">
        <v>282</v>
      </c>
      <c r="CG1762" s="83" t="s">
        <v>9</v>
      </c>
      <c r="CH1762" s="57"/>
      <c r="CV1762" s="51"/>
      <c r="CW1762" s="51"/>
      <c r="CX1762" s="51"/>
      <c r="CY1762" s="51"/>
      <c r="CZ1762" s="51"/>
      <c r="DA1762" s="51"/>
      <c r="DB1762" s="51"/>
      <c r="DC1762" s="51"/>
      <c r="DD1762" s="51"/>
    </row>
    <row r="1763" spans="73:108" ht="15" x14ac:dyDescent="0.25">
      <c r="BU1763" s="91"/>
      <c r="BV1763" s="177">
        <v>2010</v>
      </c>
      <c r="BW1763" s="177">
        <v>7</v>
      </c>
      <c r="BX1763" s="177" t="s">
        <v>281</v>
      </c>
      <c r="BY1763" s="177" t="s">
        <v>262</v>
      </c>
      <c r="BZ1763" s="177" t="s">
        <v>277</v>
      </c>
      <c r="CA1763" s="177">
        <v>0</v>
      </c>
      <c r="CB1763" s="177" t="s">
        <v>264</v>
      </c>
      <c r="CC1763" s="122">
        <v>192.18</v>
      </c>
      <c r="CD1763" s="178" t="s">
        <v>192</v>
      </c>
      <c r="CE1763" s="177" t="s">
        <v>282</v>
      </c>
      <c r="CF1763" s="177" t="s">
        <v>282</v>
      </c>
      <c r="CG1763" s="83" t="s">
        <v>9</v>
      </c>
      <c r="CH1763" s="57"/>
      <c r="CV1763" s="51"/>
      <c r="CW1763" s="51"/>
      <c r="CX1763" s="51"/>
      <c r="CY1763" s="51"/>
      <c r="CZ1763" s="51"/>
      <c r="DA1763" s="51"/>
      <c r="DB1763" s="51"/>
      <c r="DC1763" s="51"/>
      <c r="DD1763" s="51"/>
    </row>
    <row r="1764" spans="73:108" ht="15" x14ac:dyDescent="0.25">
      <c r="BU1764" s="91"/>
      <c r="BV1764" s="177">
        <v>2010</v>
      </c>
      <c r="BW1764" s="177">
        <v>7</v>
      </c>
      <c r="BX1764" s="177" t="s">
        <v>281</v>
      </c>
      <c r="BY1764" s="177" t="s">
        <v>262</v>
      </c>
      <c r="BZ1764" s="177" t="s">
        <v>263</v>
      </c>
      <c r="CA1764" s="177">
        <v>0</v>
      </c>
      <c r="CB1764" s="177" t="s">
        <v>264</v>
      </c>
      <c r="CC1764" s="122">
        <v>135.94999999999999</v>
      </c>
      <c r="CD1764" s="178" t="s">
        <v>192</v>
      </c>
      <c r="CE1764" s="177" t="s">
        <v>282</v>
      </c>
      <c r="CF1764" s="177" t="s">
        <v>282</v>
      </c>
      <c r="CG1764" s="83" t="s">
        <v>9</v>
      </c>
      <c r="CH1764" s="57"/>
      <c r="CV1764" s="51"/>
      <c r="CW1764" s="51"/>
      <c r="CX1764" s="51"/>
      <c r="CY1764" s="51"/>
      <c r="CZ1764" s="51"/>
      <c r="DA1764" s="51"/>
      <c r="DB1764" s="51"/>
      <c r="DC1764" s="51"/>
      <c r="DD1764" s="51"/>
    </row>
    <row r="1765" spans="73:108" ht="15" x14ac:dyDescent="0.25">
      <c r="BU1765" s="91"/>
      <c r="BV1765" s="177">
        <v>2010</v>
      </c>
      <c r="BW1765" s="177">
        <v>7</v>
      </c>
      <c r="BX1765" s="177" t="s">
        <v>281</v>
      </c>
      <c r="BY1765" s="177" t="s">
        <v>262</v>
      </c>
      <c r="BZ1765" s="177" t="s">
        <v>266</v>
      </c>
      <c r="CA1765" s="177">
        <v>0</v>
      </c>
      <c r="CB1765" s="177" t="s">
        <v>264</v>
      </c>
      <c r="CC1765" s="122">
        <v>123.04</v>
      </c>
      <c r="CD1765" s="178" t="s">
        <v>192</v>
      </c>
      <c r="CE1765" s="177" t="s">
        <v>282</v>
      </c>
      <c r="CF1765" s="177" t="s">
        <v>282</v>
      </c>
      <c r="CG1765" s="83" t="s">
        <v>9</v>
      </c>
      <c r="CH1765" s="57"/>
      <c r="CV1765" s="51"/>
      <c r="CW1765" s="51"/>
      <c r="CX1765" s="51"/>
      <c r="CY1765" s="51"/>
      <c r="CZ1765" s="51"/>
      <c r="DA1765" s="51"/>
      <c r="DB1765" s="51"/>
      <c r="DC1765" s="51"/>
      <c r="DD1765" s="51"/>
    </row>
    <row r="1766" spans="73:108" ht="15" x14ac:dyDescent="0.25">
      <c r="BU1766" s="91"/>
      <c r="BV1766" s="177">
        <v>2010</v>
      </c>
      <c r="BW1766" s="177">
        <v>7</v>
      </c>
      <c r="BX1766" s="177" t="s">
        <v>281</v>
      </c>
      <c r="BY1766" s="177" t="s">
        <v>262</v>
      </c>
      <c r="BZ1766" s="177" t="s">
        <v>268</v>
      </c>
      <c r="CA1766" s="177">
        <v>0</v>
      </c>
      <c r="CB1766" s="177" t="s">
        <v>264</v>
      </c>
      <c r="CC1766" s="122">
        <v>58.08</v>
      </c>
      <c r="CD1766" s="178" t="s">
        <v>192</v>
      </c>
      <c r="CE1766" s="177" t="s">
        <v>282</v>
      </c>
      <c r="CF1766" s="177" t="s">
        <v>282</v>
      </c>
      <c r="CG1766" s="83" t="s">
        <v>9</v>
      </c>
      <c r="CH1766" s="57"/>
      <c r="CV1766" s="51"/>
      <c r="CW1766" s="51"/>
      <c r="CX1766" s="51"/>
      <c r="CY1766" s="51"/>
      <c r="CZ1766" s="51"/>
      <c r="DA1766" s="51"/>
      <c r="DB1766" s="51"/>
      <c r="DC1766" s="51"/>
      <c r="DD1766" s="51"/>
    </row>
    <row r="1767" spans="73:108" ht="15" x14ac:dyDescent="0.25">
      <c r="BU1767" s="91"/>
      <c r="BV1767" s="177">
        <v>2010</v>
      </c>
      <c r="BW1767" s="177">
        <v>7</v>
      </c>
      <c r="BX1767" s="177" t="s">
        <v>281</v>
      </c>
      <c r="BY1767" s="177" t="s">
        <v>262</v>
      </c>
      <c r="BZ1767" s="177" t="s">
        <v>347</v>
      </c>
      <c r="CA1767" s="177">
        <v>0</v>
      </c>
      <c r="CB1767" s="177" t="s">
        <v>264</v>
      </c>
      <c r="CC1767" s="122">
        <v>48.47</v>
      </c>
      <c r="CD1767" s="178" t="s">
        <v>192</v>
      </c>
      <c r="CE1767" s="177" t="s">
        <v>282</v>
      </c>
      <c r="CF1767" s="177" t="s">
        <v>282</v>
      </c>
      <c r="CG1767" s="83" t="s">
        <v>9</v>
      </c>
      <c r="CH1767" s="57"/>
      <c r="CV1767" s="51"/>
      <c r="CW1767" s="51"/>
      <c r="CX1767" s="51"/>
      <c r="CY1767" s="51"/>
      <c r="CZ1767" s="51"/>
      <c r="DA1767" s="51"/>
      <c r="DB1767" s="51"/>
      <c r="DC1767" s="51"/>
      <c r="DD1767" s="51"/>
    </row>
    <row r="1768" spans="73:108" ht="15" x14ac:dyDescent="0.25">
      <c r="BU1768" s="91"/>
      <c r="BV1768" s="177">
        <v>2010</v>
      </c>
      <c r="BW1768" s="177">
        <v>7</v>
      </c>
      <c r="BX1768" s="177" t="s">
        <v>281</v>
      </c>
      <c r="BY1768" s="177" t="s">
        <v>262</v>
      </c>
      <c r="BZ1768" s="177" t="s">
        <v>277</v>
      </c>
      <c r="CA1768" s="177">
        <v>70</v>
      </c>
      <c r="CB1768" s="177" t="s">
        <v>264</v>
      </c>
      <c r="CC1768" s="122">
        <v>73.03</v>
      </c>
      <c r="CD1768" s="178" t="s">
        <v>194</v>
      </c>
      <c r="CE1768" s="177" t="s">
        <v>282</v>
      </c>
      <c r="CF1768" s="177" t="s">
        <v>282</v>
      </c>
      <c r="CG1768" s="83" t="s">
        <v>9</v>
      </c>
      <c r="CH1768" s="57"/>
      <c r="CV1768" s="51"/>
      <c r="CW1768" s="51"/>
      <c r="CX1768" s="51"/>
      <c r="CY1768" s="51"/>
      <c r="CZ1768" s="51"/>
      <c r="DA1768" s="51"/>
      <c r="DB1768" s="51"/>
      <c r="DC1768" s="51"/>
      <c r="DD1768" s="51"/>
    </row>
    <row r="1769" spans="73:108" ht="15" x14ac:dyDescent="0.25">
      <c r="BU1769" s="91"/>
      <c r="BV1769" s="177">
        <v>2010</v>
      </c>
      <c r="BW1769" s="177">
        <v>7</v>
      </c>
      <c r="BX1769" s="177" t="s">
        <v>281</v>
      </c>
      <c r="BY1769" s="177" t="s">
        <v>262</v>
      </c>
      <c r="BZ1769" s="177" t="s">
        <v>263</v>
      </c>
      <c r="CA1769" s="177">
        <v>70</v>
      </c>
      <c r="CB1769" s="177" t="s">
        <v>264</v>
      </c>
      <c r="CC1769" s="122">
        <v>51.66</v>
      </c>
      <c r="CD1769" s="178" t="s">
        <v>194</v>
      </c>
      <c r="CE1769" s="177" t="s">
        <v>282</v>
      </c>
      <c r="CF1769" s="177" t="s">
        <v>282</v>
      </c>
      <c r="CG1769" s="83" t="s">
        <v>9</v>
      </c>
      <c r="CH1769" s="57"/>
      <c r="CV1769" s="51"/>
      <c r="CW1769" s="51"/>
      <c r="CX1769" s="51"/>
      <c r="CY1769" s="51"/>
      <c r="CZ1769" s="51"/>
      <c r="DA1769" s="51"/>
      <c r="DB1769" s="51"/>
      <c r="DC1769" s="51"/>
      <c r="DD1769" s="51"/>
    </row>
    <row r="1770" spans="73:108" ht="15" x14ac:dyDescent="0.25">
      <c r="BU1770" s="91"/>
      <c r="BV1770" s="177">
        <v>2010</v>
      </c>
      <c r="BW1770" s="177">
        <v>7</v>
      </c>
      <c r="BX1770" s="177" t="s">
        <v>281</v>
      </c>
      <c r="BY1770" s="177" t="s">
        <v>262</v>
      </c>
      <c r="BZ1770" s="177" t="s">
        <v>266</v>
      </c>
      <c r="CA1770" s="177">
        <v>70</v>
      </c>
      <c r="CB1770" s="177" t="s">
        <v>264</v>
      </c>
      <c r="CC1770" s="122">
        <v>46.76</v>
      </c>
      <c r="CD1770" s="178" t="s">
        <v>194</v>
      </c>
      <c r="CE1770" s="177" t="s">
        <v>282</v>
      </c>
      <c r="CF1770" s="177" t="s">
        <v>282</v>
      </c>
      <c r="CG1770" s="83" t="s">
        <v>9</v>
      </c>
      <c r="CH1770" s="57"/>
      <c r="CV1770" s="51"/>
      <c r="CW1770" s="51"/>
      <c r="CX1770" s="51"/>
      <c r="CY1770" s="51"/>
      <c r="CZ1770" s="51"/>
      <c r="DA1770" s="51"/>
      <c r="DB1770" s="51"/>
      <c r="DC1770" s="51"/>
      <c r="DD1770" s="51"/>
    </row>
    <row r="1771" spans="73:108" ht="15" x14ac:dyDescent="0.25">
      <c r="BU1771" s="91"/>
      <c r="BV1771" s="177">
        <v>2010</v>
      </c>
      <c r="BW1771" s="177">
        <v>7</v>
      </c>
      <c r="BX1771" s="177" t="s">
        <v>281</v>
      </c>
      <c r="BY1771" s="177" t="s">
        <v>262</v>
      </c>
      <c r="BZ1771" s="177" t="s">
        <v>268</v>
      </c>
      <c r="CA1771" s="177">
        <v>70</v>
      </c>
      <c r="CB1771" s="177" t="s">
        <v>264</v>
      </c>
      <c r="CC1771" s="122">
        <v>22.07</v>
      </c>
      <c r="CD1771" s="178" t="s">
        <v>194</v>
      </c>
      <c r="CE1771" s="177" t="s">
        <v>282</v>
      </c>
      <c r="CF1771" s="177" t="s">
        <v>282</v>
      </c>
      <c r="CG1771" s="83" t="s">
        <v>9</v>
      </c>
      <c r="CH1771" s="57"/>
      <c r="CV1771" s="51"/>
      <c r="CW1771" s="51"/>
      <c r="CX1771" s="51"/>
      <c r="CY1771" s="51"/>
      <c r="CZ1771" s="51"/>
      <c r="DA1771" s="51"/>
      <c r="DB1771" s="51"/>
      <c r="DC1771" s="51"/>
      <c r="DD1771" s="51"/>
    </row>
    <row r="1772" spans="73:108" ht="15" x14ac:dyDescent="0.25">
      <c r="BU1772" s="91"/>
      <c r="BV1772" s="177">
        <v>2010</v>
      </c>
      <c r="BW1772" s="177">
        <v>7</v>
      </c>
      <c r="BX1772" s="177" t="s">
        <v>281</v>
      </c>
      <c r="BY1772" s="177" t="s">
        <v>262</v>
      </c>
      <c r="BZ1772" s="177" t="s">
        <v>347</v>
      </c>
      <c r="CA1772" s="177">
        <v>70</v>
      </c>
      <c r="CB1772" s="177" t="s">
        <v>264</v>
      </c>
      <c r="CC1772" s="122">
        <v>18.420000000000002</v>
      </c>
      <c r="CD1772" s="178" t="s">
        <v>194</v>
      </c>
      <c r="CE1772" s="177" t="s">
        <v>282</v>
      </c>
      <c r="CF1772" s="177" t="s">
        <v>282</v>
      </c>
      <c r="CG1772" s="83" t="s">
        <v>9</v>
      </c>
      <c r="CH1772" s="57"/>
      <c r="CV1772" s="51"/>
      <c r="CW1772" s="51"/>
      <c r="CX1772" s="51"/>
      <c r="CY1772" s="51"/>
      <c r="CZ1772" s="51"/>
      <c r="DA1772" s="51"/>
      <c r="DB1772" s="51"/>
      <c r="DC1772" s="51"/>
      <c r="DD1772" s="51"/>
    </row>
    <row r="1773" spans="73:108" ht="15" x14ac:dyDescent="0.25">
      <c r="BU1773" s="91"/>
      <c r="BV1773" s="177">
        <v>2010</v>
      </c>
      <c r="BW1773" s="177">
        <v>8</v>
      </c>
      <c r="BX1773" s="177" t="s">
        <v>281</v>
      </c>
      <c r="BY1773" s="177" t="s">
        <v>262</v>
      </c>
      <c r="BZ1773" s="177" t="s">
        <v>277</v>
      </c>
      <c r="CA1773" s="177">
        <v>0</v>
      </c>
      <c r="CB1773" s="177" t="s">
        <v>264</v>
      </c>
      <c r="CC1773" s="122">
        <v>989.07</v>
      </c>
      <c r="CD1773" s="178" t="s">
        <v>192</v>
      </c>
      <c r="CE1773" s="177" t="s">
        <v>282</v>
      </c>
      <c r="CF1773" s="177" t="s">
        <v>282</v>
      </c>
      <c r="CG1773" s="83" t="s">
        <v>9</v>
      </c>
      <c r="CH1773" s="57"/>
      <c r="CV1773" s="51"/>
      <c r="CW1773" s="51"/>
      <c r="CX1773" s="51"/>
      <c r="CY1773" s="51"/>
      <c r="CZ1773" s="51"/>
      <c r="DA1773" s="51"/>
      <c r="DB1773" s="51"/>
      <c r="DC1773" s="51"/>
      <c r="DD1773" s="51"/>
    </row>
    <row r="1774" spans="73:108" ht="15" x14ac:dyDescent="0.25">
      <c r="BU1774" s="91"/>
      <c r="BV1774" s="177">
        <v>2010</v>
      </c>
      <c r="BW1774" s="177">
        <v>8</v>
      </c>
      <c r="BX1774" s="177" t="s">
        <v>281</v>
      </c>
      <c r="BY1774" s="177" t="s">
        <v>262</v>
      </c>
      <c r="BZ1774" s="177" t="s">
        <v>263</v>
      </c>
      <c r="CA1774" s="177">
        <v>0</v>
      </c>
      <c r="CB1774" s="177" t="s">
        <v>264</v>
      </c>
      <c r="CC1774" s="122">
        <v>795.29</v>
      </c>
      <c r="CD1774" s="178" t="s">
        <v>192</v>
      </c>
      <c r="CE1774" s="177" t="s">
        <v>282</v>
      </c>
      <c r="CF1774" s="177" t="s">
        <v>282</v>
      </c>
      <c r="CG1774" s="83" t="s">
        <v>9</v>
      </c>
      <c r="CH1774" s="57"/>
      <c r="CV1774" s="51"/>
      <c r="CW1774" s="51"/>
      <c r="CX1774" s="51"/>
      <c r="CY1774" s="51"/>
      <c r="CZ1774" s="51"/>
      <c r="DA1774" s="51"/>
      <c r="DB1774" s="51"/>
      <c r="DC1774" s="51"/>
      <c r="DD1774" s="51"/>
    </row>
    <row r="1775" spans="73:108" ht="15" x14ac:dyDescent="0.25">
      <c r="BU1775" s="91"/>
      <c r="BV1775" s="177">
        <v>2010</v>
      </c>
      <c r="BW1775" s="177">
        <v>8</v>
      </c>
      <c r="BX1775" s="177" t="s">
        <v>281</v>
      </c>
      <c r="BY1775" s="177" t="s">
        <v>262</v>
      </c>
      <c r="BZ1775" s="177" t="s">
        <v>266</v>
      </c>
      <c r="CA1775" s="177">
        <v>0</v>
      </c>
      <c r="CB1775" s="177" t="s">
        <v>264</v>
      </c>
      <c r="CC1775" s="122">
        <v>364.77</v>
      </c>
      <c r="CD1775" s="178" t="s">
        <v>192</v>
      </c>
      <c r="CE1775" s="177" t="s">
        <v>282</v>
      </c>
      <c r="CF1775" s="177" t="s">
        <v>282</v>
      </c>
      <c r="CG1775" s="83" t="s">
        <v>9</v>
      </c>
      <c r="CH1775" s="57"/>
      <c r="CV1775" s="51"/>
      <c r="CW1775" s="51"/>
      <c r="CX1775" s="51"/>
      <c r="CY1775" s="51"/>
      <c r="CZ1775" s="51"/>
      <c r="DA1775" s="51"/>
      <c r="DB1775" s="51"/>
      <c r="DC1775" s="51"/>
      <c r="DD1775" s="51"/>
    </row>
    <row r="1776" spans="73:108" ht="15" x14ac:dyDescent="0.25">
      <c r="BU1776" s="91"/>
      <c r="BV1776" s="177">
        <v>2010</v>
      </c>
      <c r="BW1776" s="177">
        <v>8</v>
      </c>
      <c r="BX1776" s="177" t="s">
        <v>281</v>
      </c>
      <c r="BY1776" s="177" t="s">
        <v>262</v>
      </c>
      <c r="BZ1776" s="177" t="s">
        <v>347</v>
      </c>
      <c r="CA1776" s="177">
        <v>0</v>
      </c>
      <c r="CB1776" s="177" t="s">
        <v>264</v>
      </c>
      <c r="CC1776" s="122">
        <v>433.1</v>
      </c>
      <c r="CD1776" s="178" t="s">
        <v>192</v>
      </c>
      <c r="CE1776" s="177" t="s">
        <v>282</v>
      </c>
      <c r="CF1776" s="177" t="s">
        <v>282</v>
      </c>
      <c r="CG1776" s="83" t="s">
        <v>9</v>
      </c>
      <c r="CH1776" s="57"/>
      <c r="CV1776" s="51"/>
      <c r="CW1776" s="51"/>
      <c r="CX1776" s="51"/>
      <c r="CY1776" s="51"/>
      <c r="CZ1776" s="51"/>
      <c r="DA1776" s="51"/>
      <c r="DB1776" s="51"/>
      <c r="DC1776" s="51"/>
      <c r="DD1776" s="51"/>
    </row>
    <row r="1777" spans="73:108" ht="15" x14ac:dyDescent="0.25">
      <c r="BU1777" s="91"/>
      <c r="BV1777" s="177">
        <v>2010</v>
      </c>
      <c r="BW1777" s="177">
        <v>8</v>
      </c>
      <c r="BX1777" s="177" t="s">
        <v>281</v>
      </c>
      <c r="BY1777" s="177" t="s">
        <v>262</v>
      </c>
      <c r="BZ1777" s="177" t="s">
        <v>277</v>
      </c>
      <c r="CA1777" s="177">
        <v>70</v>
      </c>
      <c r="CB1777" s="177" t="s">
        <v>264</v>
      </c>
      <c r="CC1777" s="122">
        <v>375.85</v>
      </c>
      <c r="CD1777" s="178" t="s">
        <v>194</v>
      </c>
      <c r="CE1777" s="177" t="s">
        <v>282</v>
      </c>
      <c r="CF1777" s="177" t="s">
        <v>282</v>
      </c>
      <c r="CG1777" s="83" t="s">
        <v>9</v>
      </c>
      <c r="CH1777" s="57"/>
      <c r="CV1777" s="51"/>
      <c r="CW1777" s="51"/>
      <c r="CX1777" s="51"/>
      <c r="CY1777" s="51"/>
      <c r="CZ1777" s="51"/>
      <c r="DA1777" s="51"/>
      <c r="DB1777" s="51"/>
      <c r="DC1777" s="51"/>
      <c r="DD1777" s="51"/>
    </row>
    <row r="1778" spans="73:108" ht="15" x14ac:dyDescent="0.25">
      <c r="BU1778" s="91"/>
      <c r="BV1778" s="177">
        <v>2010</v>
      </c>
      <c r="BW1778" s="177">
        <v>8</v>
      </c>
      <c r="BX1778" s="177" t="s">
        <v>281</v>
      </c>
      <c r="BY1778" s="177" t="s">
        <v>262</v>
      </c>
      <c r="BZ1778" s="177" t="s">
        <v>263</v>
      </c>
      <c r="CA1778" s="177">
        <v>70</v>
      </c>
      <c r="CB1778" s="177" t="s">
        <v>264</v>
      </c>
      <c r="CC1778" s="122">
        <v>302.20999999999998</v>
      </c>
      <c r="CD1778" s="178" t="s">
        <v>194</v>
      </c>
      <c r="CE1778" s="177" t="s">
        <v>282</v>
      </c>
      <c r="CF1778" s="177" t="s">
        <v>282</v>
      </c>
      <c r="CG1778" s="83" t="s">
        <v>9</v>
      </c>
      <c r="CH1778" s="57"/>
      <c r="CV1778" s="51"/>
      <c r="CW1778" s="51"/>
      <c r="CX1778" s="51"/>
      <c r="CY1778" s="51"/>
      <c r="CZ1778" s="51"/>
      <c r="DA1778" s="51"/>
      <c r="DB1778" s="51"/>
      <c r="DC1778" s="51"/>
      <c r="DD1778" s="51"/>
    </row>
    <row r="1779" spans="73:108" ht="15" x14ac:dyDescent="0.25">
      <c r="BU1779" s="91"/>
      <c r="BV1779" s="177">
        <v>2010</v>
      </c>
      <c r="BW1779" s="177">
        <v>8</v>
      </c>
      <c r="BX1779" s="177" t="s">
        <v>281</v>
      </c>
      <c r="BY1779" s="177" t="s">
        <v>262</v>
      </c>
      <c r="BZ1779" s="177" t="s">
        <v>266</v>
      </c>
      <c r="CA1779" s="177">
        <v>70</v>
      </c>
      <c r="CB1779" s="177" t="s">
        <v>264</v>
      </c>
      <c r="CC1779" s="122">
        <v>138.61000000000001</v>
      </c>
      <c r="CD1779" s="178" t="s">
        <v>194</v>
      </c>
      <c r="CE1779" s="177" t="s">
        <v>282</v>
      </c>
      <c r="CF1779" s="177" t="s">
        <v>282</v>
      </c>
      <c r="CG1779" s="83" t="s">
        <v>9</v>
      </c>
      <c r="CH1779" s="57"/>
      <c r="CV1779" s="51"/>
      <c r="CW1779" s="51"/>
      <c r="CX1779" s="51"/>
      <c r="CY1779" s="51"/>
      <c r="CZ1779" s="51"/>
      <c r="DA1779" s="51"/>
      <c r="DB1779" s="51"/>
      <c r="DC1779" s="51"/>
      <c r="DD1779" s="51"/>
    </row>
    <row r="1780" spans="73:108" ht="15" x14ac:dyDescent="0.25">
      <c r="BU1780" s="91"/>
      <c r="BV1780" s="177">
        <v>2010</v>
      </c>
      <c r="BW1780" s="177">
        <v>8</v>
      </c>
      <c r="BX1780" s="177" t="s">
        <v>281</v>
      </c>
      <c r="BY1780" s="177" t="s">
        <v>262</v>
      </c>
      <c r="BZ1780" s="177" t="s">
        <v>347</v>
      </c>
      <c r="CA1780" s="177">
        <v>70</v>
      </c>
      <c r="CB1780" s="177" t="s">
        <v>264</v>
      </c>
      <c r="CC1780" s="122">
        <v>164.58</v>
      </c>
      <c r="CD1780" s="178" t="s">
        <v>194</v>
      </c>
      <c r="CE1780" s="177" t="s">
        <v>282</v>
      </c>
      <c r="CF1780" s="177" t="s">
        <v>282</v>
      </c>
      <c r="CG1780" s="83" t="s">
        <v>9</v>
      </c>
      <c r="CH1780" s="57"/>
      <c r="CV1780" s="51"/>
      <c r="CW1780" s="51"/>
      <c r="CX1780" s="51"/>
      <c r="CY1780" s="51"/>
      <c r="CZ1780" s="51"/>
      <c r="DA1780" s="51"/>
      <c r="DB1780" s="51"/>
      <c r="DC1780" s="51"/>
      <c r="DD1780" s="51"/>
    </row>
    <row r="1781" spans="73:108" ht="15" x14ac:dyDescent="0.25">
      <c r="BU1781" s="91"/>
      <c r="BV1781" s="177">
        <v>2010</v>
      </c>
      <c r="BW1781" s="177">
        <v>9</v>
      </c>
      <c r="BX1781" s="177" t="s">
        <v>281</v>
      </c>
      <c r="BY1781" s="177" t="s">
        <v>262</v>
      </c>
      <c r="BZ1781" s="177" t="s">
        <v>277</v>
      </c>
      <c r="CA1781" s="177">
        <v>0</v>
      </c>
      <c r="CB1781" s="177" t="s">
        <v>264</v>
      </c>
      <c r="CC1781" s="122">
        <v>477.67</v>
      </c>
      <c r="CD1781" s="178" t="s">
        <v>192</v>
      </c>
      <c r="CE1781" s="177" t="s">
        <v>282</v>
      </c>
      <c r="CF1781" s="177" t="s">
        <v>282</v>
      </c>
      <c r="CG1781" s="83" t="s">
        <v>9</v>
      </c>
      <c r="CH1781" s="57"/>
      <c r="CV1781" s="51"/>
      <c r="CW1781" s="51"/>
      <c r="CX1781" s="51"/>
      <c r="CY1781" s="51"/>
      <c r="CZ1781" s="51"/>
      <c r="DA1781" s="51"/>
      <c r="DB1781" s="51"/>
      <c r="DC1781" s="51"/>
      <c r="DD1781" s="51"/>
    </row>
    <row r="1782" spans="73:108" ht="15" x14ac:dyDescent="0.25">
      <c r="BU1782" s="91"/>
      <c r="BV1782" s="177">
        <v>2010</v>
      </c>
      <c r="BW1782" s="177">
        <v>9</v>
      </c>
      <c r="BX1782" s="177" t="s">
        <v>281</v>
      </c>
      <c r="BY1782" s="177" t="s">
        <v>262</v>
      </c>
      <c r="BZ1782" s="177" t="s">
        <v>347</v>
      </c>
      <c r="CA1782" s="177">
        <v>0</v>
      </c>
      <c r="CB1782" s="177" t="s">
        <v>264</v>
      </c>
      <c r="CC1782" s="122">
        <v>318.43</v>
      </c>
      <c r="CD1782" s="178" t="s">
        <v>192</v>
      </c>
      <c r="CE1782" s="177" t="s">
        <v>282</v>
      </c>
      <c r="CF1782" s="177" t="s">
        <v>282</v>
      </c>
      <c r="CG1782" s="83" t="s">
        <v>9</v>
      </c>
      <c r="CH1782" s="57"/>
      <c r="CV1782" s="51"/>
      <c r="CW1782" s="51"/>
      <c r="CX1782" s="51"/>
      <c r="CY1782" s="51"/>
      <c r="CZ1782" s="51"/>
      <c r="DA1782" s="51"/>
      <c r="DB1782" s="51"/>
      <c r="DC1782" s="51"/>
      <c r="DD1782" s="51"/>
    </row>
    <row r="1783" spans="73:108" ht="15" x14ac:dyDescent="0.25">
      <c r="BU1783" s="91"/>
      <c r="BV1783" s="177">
        <v>2010</v>
      </c>
      <c r="BW1783" s="177">
        <v>9</v>
      </c>
      <c r="BX1783" s="177" t="s">
        <v>281</v>
      </c>
      <c r="BY1783" s="177" t="s">
        <v>262</v>
      </c>
      <c r="BZ1783" s="177" t="s">
        <v>277</v>
      </c>
      <c r="CA1783" s="177">
        <v>70</v>
      </c>
      <c r="CB1783" s="177" t="s">
        <v>264</v>
      </c>
      <c r="CC1783" s="122">
        <v>181.51</v>
      </c>
      <c r="CD1783" s="178" t="s">
        <v>194</v>
      </c>
      <c r="CE1783" s="177" t="s">
        <v>282</v>
      </c>
      <c r="CF1783" s="177" t="s">
        <v>282</v>
      </c>
      <c r="CG1783" s="83" t="s">
        <v>9</v>
      </c>
      <c r="CH1783" s="57"/>
      <c r="CV1783" s="51"/>
      <c r="CW1783" s="51"/>
      <c r="CX1783" s="51"/>
      <c r="CY1783" s="51"/>
      <c r="CZ1783" s="51"/>
      <c r="DA1783" s="51"/>
      <c r="DB1783" s="51"/>
      <c r="DC1783" s="51"/>
      <c r="DD1783" s="51"/>
    </row>
    <row r="1784" spans="73:108" ht="15" x14ac:dyDescent="0.25">
      <c r="BU1784" s="91"/>
      <c r="BV1784" s="177">
        <v>2010</v>
      </c>
      <c r="BW1784" s="177">
        <v>9</v>
      </c>
      <c r="BX1784" s="177" t="s">
        <v>281</v>
      </c>
      <c r="BY1784" s="177" t="s">
        <v>262</v>
      </c>
      <c r="BZ1784" s="177" t="s">
        <v>347</v>
      </c>
      <c r="CA1784" s="177">
        <v>70</v>
      </c>
      <c r="CB1784" s="177" t="s">
        <v>264</v>
      </c>
      <c r="CC1784" s="122">
        <v>121</v>
      </c>
      <c r="CD1784" s="178" t="s">
        <v>194</v>
      </c>
      <c r="CE1784" s="177" t="s">
        <v>282</v>
      </c>
      <c r="CF1784" s="177" t="s">
        <v>282</v>
      </c>
      <c r="CG1784" s="83" t="s">
        <v>9</v>
      </c>
      <c r="CH1784" s="57"/>
      <c r="CV1784" s="51"/>
      <c r="CW1784" s="51"/>
      <c r="CX1784" s="51"/>
      <c r="CY1784" s="51"/>
      <c r="CZ1784" s="51"/>
      <c r="DA1784" s="51"/>
      <c r="DB1784" s="51"/>
      <c r="DC1784" s="51"/>
      <c r="DD1784" s="51"/>
    </row>
    <row r="1785" spans="73:108" ht="15" x14ac:dyDescent="0.25">
      <c r="BU1785" s="91"/>
      <c r="BV1785" s="177">
        <v>2010</v>
      </c>
      <c r="BW1785" s="177">
        <v>10</v>
      </c>
      <c r="BX1785" s="177" t="s">
        <v>281</v>
      </c>
      <c r="BY1785" s="177" t="s">
        <v>262</v>
      </c>
      <c r="BZ1785" s="177" t="s">
        <v>277</v>
      </c>
      <c r="CA1785" s="177">
        <v>0</v>
      </c>
      <c r="CB1785" s="177" t="s">
        <v>264</v>
      </c>
      <c r="CC1785" s="122">
        <v>1085.5899999999999</v>
      </c>
      <c r="CD1785" s="178" t="s">
        <v>192</v>
      </c>
      <c r="CE1785" s="177" t="s">
        <v>282</v>
      </c>
      <c r="CF1785" s="177" t="s">
        <v>282</v>
      </c>
      <c r="CG1785" s="83" t="s">
        <v>9</v>
      </c>
      <c r="CH1785" s="57"/>
      <c r="CV1785" s="51"/>
      <c r="CW1785" s="51"/>
      <c r="CX1785" s="51"/>
      <c r="CY1785" s="51"/>
      <c r="CZ1785" s="51"/>
      <c r="DA1785" s="51"/>
      <c r="DB1785" s="51"/>
      <c r="DC1785" s="51"/>
      <c r="DD1785" s="51"/>
    </row>
    <row r="1786" spans="73:108" ht="15" x14ac:dyDescent="0.25">
      <c r="BU1786" s="91"/>
      <c r="BV1786" s="177">
        <v>2010</v>
      </c>
      <c r="BW1786" s="177">
        <v>10</v>
      </c>
      <c r="BX1786" s="177" t="s">
        <v>281</v>
      </c>
      <c r="BY1786" s="177" t="s">
        <v>262</v>
      </c>
      <c r="BZ1786" s="177" t="s">
        <v>263</v>
      </c>
      <c r="CA1786" s="177">
        <v>0</v>
      </c>
      <c r="CB1786" s="177" t="s">
        <v>264</v>
      </c>
      <c r="CC1786" s="122">
        <v>1551.49</v>
      </c>
      <c r="CD1786" s="178" t="s">
        <v>192</v>
      </c>
      <c r="CE1786" s="177" t="s">
        <v>282</v>
      </c>
      <c r="CF1786" s="177" t="s">
        <v>282</v>
      </c>
      <c r="CG1786" s="83" t="s">
        <v>9</v>
      </c>
      <c r="CH1786" s="57"/>
      <c r="CV1786" s="51"/>
      <c r="CW1786" s="51"/>
      <c r="CX1786" s="51"/>
      <c r="CY1786" s="51"/>
      <c r="CZ1786" s="51"/>
      <c r="DA1786" s="51"/>
      <c r="DB1786" s="51"/>
      <c r="DC1786" s="51"/>
      <c r="DD1786" s="51"/>
    </row>
    <row r="1787" spans="73:108" ht="15" x14ac:dyDescent="0.25">
      <c r="BU1787" s="91"/>
      <c r="BV1787" s="177">
        <v>2010</v>
      </c>
      <c r="BW1787" s="177">
        <v>10</v>
      </c>
      <c r="BX1787" s="177" t="s">
        <v>281</v>
      </c>
      <c r="BY1787" s="177" t="s">
        <v>262</v>
      </c>
      <c r="BZ1787" s="177" t="s">
        <v>266</v>
      </c>
      <c r="CA1787" s="177">
        <v>0</v>
      </c>
      <c r="CB1787" s="177" t="s">
        <v>264</v>
      </c>
      <c r="CC1787" s="122">
        <v>570.30999999999995</v>
      </c>
      <c r="CD1787" s="178" t="s">
        <v>192</v>
      </c>
      <c r="CE1787" s="177" t="s">
        <v>282</v>
      </c>
      <c r="CF1787" s="177" t="s">
        <v>282</v>
      </c>
      <c r="CG1787" s="83" t="s">
        <v>9</v>
      </c>
      <c r="CH1787" s="57"/>
      <c r="CV1787" s="51"/>
      <c r="CW1787" s="51"/>
      <c r="CX1787" s="51"/>
      <c r="CY1787" s="51"/>
      <c r="CZ1787" s="51"/>
      <c r="DA1787" s="51"/>
      <c r="DB1787" s="51"/>
      <c r="DC1787" s="51"/>
      <c r="DD1787" s="51"/>
    </row>
    <row r="1788" spans="73:108" ht="15" x14ac:dyDescent="0.25">
      <c r="BU1788" s="91"/>
      <c r="BV1788" s="177">
        <v>2010</v>
      </c>
      <c r="BW1788" s="177">
        <v>10</v>
      </c>
      <c r="BX1788" s="177" t="s">
        <v>281</v>
      </c>
      <c r="BY1788" s="177" t="s">
        <v>262</v>
      </c>
      <c r="BZ1788" s="177" t="s">
        <v>347</v>
      </c>
      <c r="CA1788" s="177">
        <v>0</v>
      </c>
      <c r="CB1788" s="177" t="s">
        <v>264</v>
      </c>
      <c r="CC1788" s="122">
        <v>322.52999999999997</v>
      </c>
      <c r="CD1788" s="178" t="s">
        <v>192</v>
      </c>
      <c r="CE1788" s="177" t="s">
        <v>282</v>
      </c>
      <c r="CF1788" s="177" t="s">
        <v>282</v>
      </c>
      <c r="CG1788" s="83" t="s">
        <v>9</v>
      </c>
      <c r="CH1788" s="57"/>
      <c r="CV1788" s="51"/>
      <c r="CW1788" s="51"/>
      <c r="CX1788" s="51"/>
      <c r="CY1788" s="51"/>
      <c r="CZ1788" s="51"/>
      <c r="DA1788" s="51"/>
      <c r="DB1788" s="51"/>
      <c r="DC1788" s="51"/>
      <c r="DD1788" s="51"/>
    </row>
    <row r="1789" spans="73:108" ht="15" x14ac:dyDescent="0.25">
      <c r="BU1789" s="91"/>
      <c r="BV1789" s="177">
        <v>2010</v>
      </c>
      <c r="BW1789" s="177">
        <v>10</v>
      </c>
      <c r="BX1789" s="177" t="s">
        <v>281</v>
      </c>
      <c r="BY1789" s="177" t="s">
        <v>262</v>
      </c>
      <c r="BZ1789" s="177" t="s">
        <v>277</v>
      </c>
      <c r="CA1789" s="177">
        <v>70</v>
      </c>
      <c r="CB1789" s="177" t="s">
        <v>264</v>
      </c>
      <c r="CC1789" s="122">
        <v>412.52</v>
      </c>
      <c r="CD1789" s="178" t="s">
        <v>194</v>
      </c>
      <c r="CE1789" s="177" t="s">
        <v>282</v>
      </c>
      <c r="CF1789" s="177" t="s">
        <v>282</v>
      </c>
      <c r="CG1789" s="83" t="s">
        <v>9</v>
      </c>
      <c r="CH1789" s="57"/>
      <c r="CV1789" s="51"/>
      <c r="CW1789" s="51"/>
      <c r="CX1789" s="51"/>
      <c r="CY1789" s="51"/>
      <c r="CZ1789" s="51"/>
      <c r="DA1789" s="51"/>
      <c r="DB1789" s="51"/>
      <c r="DC1789" s="51"/>
      <c r="DD1789" s="51"/>
    </row>
    <row r="1790" spans="73:108" ht="15" x14ac:dyDescent="0.25">
      <c r="BU1790" s="91"/>
      <c r="BV1790" s="177">
        <v>2010</v>
      </c>
      <c r="BW1790" s="177">
        <v>10</v>
      </c>
      <c r="BX1790" s="177" t="s">
        <v>281</v>
      </c>
      <c r="BY1790" s="177" t="s">
        <v>262</v>
      </c>
      <c r="BZ1790" s="177" t="s">
        <v>263</v>
      </c>
      <c r="CA1790" s="177">
        <v>70</v>
      </c>
      <c r="CB1790" s="177" t="s">
        <v>264</v>
      </c>
      <c r="CC1790" s="122">
        <v>589.57000000000005</v>
      </c>
      <c r="CD1790" s="178" t="s">
        <v>194</v>
      </c>
      <c r="CE1790" s="177" t="s">
        <v>282</v>
      </c>
      <c r="CF1790" s="177" t="s">
        <v>282</v>
      </c>
      <c r="CG1790" s="83" t="s">
        <v>9</v>
      </c>
      <c r="CH1790" s="57"/>
      <c r="CV1790" s="51"/>
      <c r="CW1790" s="51"/>
      <c r="CX1790" s="51"/>
      <c r="CY1790" s="51"/>
      <c r="CZ1790" s="51"/>
      <c r="DA1790" s="51"/>
      <c r="DB1790" s="51"/>
      <c r="DC1790" s="51"/>
      <c r="DD1790" s="51"/>
    </row>
    <row r="1791" spans="73:108" ht="15" x14ac:dyDescent="0.25">
      <c r="BU1791" s="91"/>
      <c r="BV1791" s="177">
        <v>2010</v>
      </c>
      <c r="BW1791" s="177">
        <v>10</v>
      </c>
      <c r="BX1791" s="177" t="s">
        <v>281</v>
      </c>
      <c r="BY1791" s="177" t="s">
        <v>262</v>
      </c>
      <c r="BZ1791" s="177" t="s">
        <v>266</v>
      </c>
      <c r="CA1791" s="177">
        <v>70</v>
      </c>
      <c r="CB1791" s="177" t="s">
        <v>264</v>
      </c>
      <c r="CC1791" s="122">
        <v>216.72</v>
      </c>
      <c r="CD1791" s="178" t="s">
        <v>194</v>
      </c>
      <c r="CE1791" s="177" t="s">
        <v>282</v>
      </c>
      <c r="CF1791" s="177" t="s">
        <v>282</v>
      </c>
      <c r="CG1791" s="83" t="s">
        <v>9</v>
      </c>
      <c r="CH1791" s="57"/>
      <c r="CV1791" s="51"/>
      <c r="CW1791" s="51"/>
      <c r="CX1791" s="51"/>
      <c r="CY1791" s="51"/>
      <c r="CZ1791" s="51"/>
      <c r="DA1791" s="51"/>
      <c r="DB1791" s="51"/>
      <c r="DC1791" s="51"/>
      <c r="DD1791" s="51"/>
    </row>
    <row r="1792" spans="73:108" ht="15" x14ac:dyDescent="0.25">
      <c r="BU1792" s="91"/>
      <c r="BV1792" s="177">
        <v>2010</v>
      </c>
      <c r="BW1792" s="177">
        <v>10</v>
      </c>
      <c r="BX1792" s="177" t="s">
        <v>281</v>
      </c>
      <c r="BY1792" s="177" t="s">
        <v>262</v>
      </c>
      <c r="BZ1792" s="177" t="s">
        <v>347</v>
      </c>
      <c r="CA1792" s="177">
        <v>70</v>
      </c>
      <c r="CB1792" s="177" t="s">
        <v>264</v>
      </c>
      <c r="CC1792" s="122">
        <v>122.56</v>
      </c>
      <c r="CD1792" s="178" t="s">
        <v>194</v>
      </c>
      <c r="CE1792" s="177" t="s">
        <v>282</v>
      </c>
      <c r="CF1792" s="177" t="s">
        <v>282</v>
      </c>
      <c r="CG1792" s="83" t="s">
        <v>9</v>
      </c>
      <c r="CH1792" s="57"/>
      <c r="CV1792" s="51"/>
      <c r="CW1792" s="51"/>
      <c r="CX1792" s="51"/>
      <c r="CY1792" s="51"/>
      <c r="CZ1792" s="51"/>
      <c r="DA1792" s="51"/>
      <c r="DB1792" s="51"/>
      <c r="DC1792" s="51"/>
      <c r="DD1792" s="51"/>
    </row>
    <row r="1793" spans="73:108" ht="15" x14ac:dyDescent="0.25">
      <c r="BU1793" s="91"/>
      <c r="BV1793" s="177">
        <v>2010</v>
      </c>
      <c r="BW1793" s="177">
        <v>11</v>
      </c>
      <c r="BX1793" s="177" t="s">
        <v>281</v>
      </c>
      <c r="BY1793" s="177" t="s">
        <v>262</v>
      </c>
      <c r="BZ1793" s="177" t="s">
        <v>277</v>
      </c>
      <c r="CA1793" s="177">
        <v>0</v>
      </c>
      <c r="CB1793" s="177" t="s">
        <v>264</v>
      </c>
      <c r="CC1793" s="122">
        <v>2528.8200000000002</v>
      </c>
      <c r="CD1793" s="178" t="s">
        <v>192</v>
      </c>
      <c r="CE1793" s="177" t="s">
        <v>282</v>
      </c>
      <c r="CF1793" s="177" t="s">
        <v>282</v>
      </c>
      <c r="CG1793" s="83" t="s">
        <v>9</v>
      </c>
      <c r="CH1793" s="57"/>
      <c r="CV1793" s="51"/>
      <c r="CW1793" s="51"/>
      <c r="CX1793" s="51"/>
      <c r="CY1793" s="51"/>
      <c r="CZ1793" s="51"/>
      <c r="DA1793" s="51"/>
      <c r="DB1793" s="51"/>
      <c r="DC1793" s="51"/>
      <c r="DD1793" s="51"/>
    </row>
    <row r="1794" spans="73:108" ht="15" x14ac:dyDescent="0.25">
      <c r="BU1794" s="91"/>
      <c r="BV1794" s="177">
        <v>2010</v>
      </c>
      <c r="BW1794" s="177">
        <v>11</v>
      </c>
      <c r="BX1794" s="177" t="s">
        <v>281</v>
      </c>
      <c r="BY1794" s="177" t="s">
        <v>262</v>
      </c>
      <c r="BZ1794" s="177" t="s">
        <v>263</v>
      </c>
      <c r="CA1794" s="177">
        <v>0</v>
      </c>
      <c r="CB1794" s="177" t="s">
        <v>264</v>
      </c>
      <c r="CC1794" s="122">
        <v>2656.22</v>
      </c>
      <c r="CD1794" s="178" t="s">
        <v>192</v>
      </c>
      <c r="CE1794" s="177" t="s">
        <v>282</v>
      </c>
      <c r="CF1794" s="177" t="s">
        <v>282</v>
      </c>
      <c r="CG1794" s="83" t="s">
        <v>9</v>
      </c>
      <c r="CH1794" s="57"/>
      <c r="CV1794" s="51"/>
      <c r="CW1794" s="51"/>
      <c r="CX1794" s="51"/>
      <c r="CY1794" s="51"/>
      <c r="CZ1794" s="51"/>
      <c r="DA1794" s="51"/>
      <c r="DB1794" s="51"/>
      <c r="DC1794" s="51"/>
      <c r="DD1794" s="51"/>
    </row>
    <row r="1795" spans="73:108" ht="15" x14ac:dyDescent="0.25">
      <c r="BU1795" s="91"/>
      <c r="BV1795" s="177">
        <v>2010</v>
      </c>
      <c r="BW1795" s="177">
        <v>11</v>
      </c>
      <c r="BX1795" s="177" t="s">
        <v>281</v>
      </c>
      <c r="BY1795" s="177" t="s">
        <v>262</v>
      </c>
      <c r="BZ1795" s="177" t="s">
        <v>266</v>
      </c>
      <c r="CA1795" s="177">
        <v>0</v>
      </c>
      <c r="CB1795" s="177" t="s">
        <v>264</v>
      </c>
      <c r="CC1795" s="122">
        <v>945.87</v>
      </c>
      <c r="CD1795" s="178" t="s">
        <v>192</v>
      </c>
      <c r="CE1795" s="177" t="s">
        <v>282</v>
      </c>
      <c r="CF1795" s="177" t="s">
        <v>282</v>
      </c>
      <c r="CG1795" s="83" t="s">
        <v>9</v>
      </c>
      <c r="CH1795" s="57"/>
      <c r="CV1795" s="51"/>
      <c r="CW1795" s="51"/>
      <c r="CX1795" s="51"/>
      <c r="CY1795" s="51"/>
      <c r="CZ1795" s="51"/>
      <c r="DA1795" s="51"/>
      <c r="DB1795" s="51"/>
      <c r="DC1795" s="51"/>
      <c r="DD1795" s="51"/>
    </row>
    <row r="1796" spans="73:108" ht="15" x14ac:dyDescent="0.25">
      <c r="BU1796" s="91"/>
      <c r="BV1796" s="177">
        <v>2010</v>
      </c>
      <c r="BW1796" s="177">
        <v>11</v>
      </c>
      <c r="BX1796" s="177" t="s">
        <v>281</v>
      </c>
      <c r="BY1796" s="177" t="s">
        <v>262</v>
      </c>
      <c r="BZ1796" s="177" t="s">
        <v>347</v>
      </c>
      <c r="CA1796" s="177">
        <v>0</v>
      </c>
      <c r="CB1796" s="177" t="s">
        <v>264</v>
      </c>
      <c r="CC1796" s="122">
        <v>273.5</v>
      </c>
      <c r="CD1796" s="178" t="s">
        <v>192</v>
      </c>
      <c r="CE1796" s="177" t="s">
        <v>282</v>
      </c>
      <c r="CF1796" s="177" t="s">
        <v>282</v>
      </c>
      <c r="CG1796" s="83" t="s">
        <v>9</v>
      </c>
      <c r="CH1796" s="57"/>
      <c r="CV1796" s="51"/>
      <c r="CW1796" s="51"/>
      <c r="CX1796" s="51"/>
      <c r="CY1796" s="51"/>
      <c r="CZ1796" s="51"/>
      <c r="DA1796" s="51"/>
      <c r="DB1796" s="51"/>
      <c r="DC1796" s="51"/>
      <c r="DD1796" s="51"/>
    </row>
    <row r="1797" spans="73:108" ht="15" x14ac:dyDescent="0.25">
      <c r="BU1797" s="91"/>
      <c r="BV1797" s="177">
        <v>2010</v>
      </c>
      <c r="BW1797" s="177">
        <v>11</v>
      </c>
      <c r="BX1797" s="177" t="s">
        <v>281</v>
      </c>
      <c r="BY1797" s="177" t="s">
        <v>262</v>
      </c>
      <c r="BZ1797" s="177" t="s">
        <v>277</v>
      </c>
      <c r="CA1797" s="177">
        <v>70</v>
      </c>
      <c r="CB1797" s="177" t="s">
        <v>264</v>
      </c>
      <c r="CC1797" s="122">
        <v>960.95</v>
      </c>
      <c r="CD1797" s="178" t="s">
        <v>194</v>
      </c>
      <c r="CE1797" s="177" t="s">
        <v>282</v>
      </c>
      <c r="CF1797" s="177" t="s">
        <v>282</v>
      </c>
      <c r="CG1797" s="83" t="s">
        <v>9</v>
      </c>
      <c r="CH1797" s="57"/>
      <c r="CV1797" s="51"/>
      <c r="CW1797" s="51"/>
      <c r="CX1797" s="51"/>
      <c r="CY1797" s="51"/>
      <c r="CZ1797" s="51"/>
      <c r="DA1797" s="51"/>
      <c r="DB1797" s="51"/>
      <c r="DC1797" s="51"/>
      <c r="DD1797" s="51"/>
    </row>
    <row r="1798" spans="73:108" ht="15" x14ac:dyDescent="0.25">
      <c r="BU1798" s="91"/>
      <c r="BV1798" s="177">
        <v>2010</v>
      </c>
      <c r="BW1798" s="177">
        <v>11</v>
      </c>
      <c r="BX1798" s="177" t="s">
        <v>281</v>
      </c>
      <c r="BY1798" s="177" t="s">
        <v>262</v>
      </c>
      <c r="BZ1798" s="177" t="s">
        <v>263</v>
      </c>
      <c r="CA1798" s="177">
        <v>70</v>
      </c>
      <c r="CB1798" s="177" t="s">
        <v>264</v>
      </c>
      <c r="CC1798" s="122">
        <v>1009.36</v>
      </c>
      <c r="CD1798" s="178" t="s">
        <v>194</v>
      </c>
      <c r="CE1798" s="177" t="s">
        <v>282</v>
      </c>
      <c r="CF1798" s="177" t="s">
        <v>282</v>
      </c>
      <c r="CG1798" s="83" t="s">
        <v>9</v>
      </c>
      <c r="CH1798" s="57"/>
      <c r="CV1798" s="51"/>
      <c r="CW1798" s="51"/>
      <c r="CX1798" s="51"/>
      <c r="CY1798" s="51"/>
      <c r="CZ1798" s="51"/>
      <c r="DA1798" s="51"/>
      <c r="DB1798" s="51"/>
      <c r="DC1798" s="51"/>
      <c r="DD1798" s="51"/>
    </row>
    <row r="1799" spans="73:108" ht="15" x14ac:dyDescent="0.25">
      <c r="BU1799" s="91"/>
      <c r="BV1799" s="177">
        <v>2010</v>
      </c>
      <c r="BW1799" s="177">
        <v>11</v>
      </c>
      <c r="BX1799" s="177" t="s">
        <v>281</v>
      </c>
      <c r="BY1799" s="177" t="s">
        <v>262</v>
      </c>
      <c r="BZ1799" s="177" t="s">
        <v>266</v>
      </c>
      <c r="CA1799" s="177">
        <v>70</v>
      </c>
      <c r="CB1799" s="177" t="s">
        <v>264</v>
      </c>
      <c r="CC1799" s="122">
        <v>359.43</v>
      </c>
      <c r="CD1799" s="178" t="s">
        <v>194</v>
      </c>
      <c r="CE1799" s="177" t="s">
        <v>282</v>
      </c>
      <c r="CF1799" s="177" t="s">
        <v>282</v>
      </c>
      <c r="CG1799" s="83" t="s">
        <v>9</v>
      </c>
      <c r="CH1799" s="57"/>
      <c r="CV1799" s="51"/>
      <c r="CW1799" s="51"/>
      <c r="CX1799" s="51"/>
      <c r="CY1799" s="51"/>
      <c r="CZ1799" s="51"/>
      <c r="DA1799" s="51"/>
      <c r="DB1799" s="51"/>
      <c r="DC1799" s="51"/>
      <c r="DD1799" s="51"/>
    </row>
    <row r="1800" spans="73:108" ht="15" x14ac:dyDescent="0.25">
      <c r="BU1800" s="91"/>
      <c r="BV1800" s="177">
        <v>2010</v>
      </c>
      <c r="BW1800" s="177">
        <v>11</v>
      </c>
      <c r="BX1800" s="177" t="s">
        <v>281</v>
      </c>
      <c r="BY1800" s="177" t="s">
        <v>262</v>
      </c>
      <c r="BZ1800" s="177" t="s">
        <v>347</v>
      </c>
      <c r="CA1800" s="177">
        <v>70</v>
      </c>
      <c r="CB1800" s="177" t="s">
        <v>264</v>
      </c>
      <c r="CC1800" s="122">
        <v>103.93</v>
      </c>
      <c r="CD1800" s="178" t="s">
        <v>194</v>
      </c>
      <c r="CE1800" s="177" t="s">
        <v>282</v>
      </c>
      <c r="CF1800" s="177" t="s">
        <v>282</v>
      </c>
      <c r="CG1800" s="83" t="s">
        <v>9</v>
      </c>
      <c r="CH1800" s="57"/>
      <c r="CV1800" s="51"/>
      <c r="CW1800" s="51"/>
      <c r="CX1800" s="51"/>
      <c r="CY1800" s="51"/>
      <c r="CZ1800" s="51"/>
      <c r="DA1800" s="51"/>
      <c r="DB1800" s="51"/>
      <c r="DC1800" s="51"/>
      <c r="DD1800" s="51"/>
    </row>
    <row r="1801" spans="73:108" ht="15" x14ac:dyDescent="0.25">
      <c r="BU1801" s="91"/>
      <c r="BV1801" s="177">
        <v>2007</v>
      </c>
      <c r="BW1801" s="177">
        <v>3</v>
      </c>
      <c r="BX1801" s="177" t="s">
        <v>317</v>
      </c>
      <c r="BY1801" s="177" t="s">
        <v>262</v>
      </c>
      <c r="BZ1801" s="177" t="s">
        <v>277</v>
      </c>
      <c r="CA1801" s="177">
        <v>0</v>
      </c>
      <c r="CB1801" s="177" t="s">
        <v>264</v>
      </c>
      <c r="CC1801" s="122">
        <v>3.79</v>
      </c>
      <c r="CD1801" s="178" t="s">
        <v>192</v>
      </c>
      <c r="CE1801" s="177" t="s">
        <v>282</v>
      </c>
      <c r="CF1801" s="177" t="s">
        <v>282</v>
      </c>
      <c r="CG1801" s="83" t="s">
        <v>9</v>
      </c>
      <c r="CH1801" s="57"/>
      <c r="CV1801" s="51"/>
      <c r="CW1801" s="51"/>
      <c r="CX1801" s="51"/>
      <c r="CY1801" s="51"/>
      <c r="CZ1801" s="51"/>
      <c r="DA1801" s="51"/>
      <c r="DB1801" s="51"/>
      <c r="DC1801" s="51"/>
      <c r="DD1801" s="51"/>
    </row>
    <row r="1802" spans="73:108" ht="15" x14ac:dyDescent="0.25">
      <c r="BU1802" s="91"/>
      <c r="BV1802" s="177">
        <v>2007</v>
      </c>
      <c r="BW1802" s="177">
        <v>3</v>
      </c>
      <c r="BX1802" s="177" t="s">
        <v>317</v>
      </c>
      <c r="BY1802" s="177" t="s">
        <v>262</v>
      </c>
      <c r="BZ1802" s="177" t="s">
        <v>263</v>
      </c>
      <c r="CA1802" s="177">
        <v>0</v>
      </c>
      <c r="CB1802" s="177" t="s">
        <v>264</v>
      </c>
      <c r="CC1802" s="122">
        <v>3.79</v>
      </c>
      <c r="CD1802" s="178" t="s">
        <v>192</v>
      </c>
      <c r="CE1802" s="177" t="s">
        <v>282</v>
      </c>
      <c r="CF1802" s="177" t="s">
        <v>282</v>
      </c>
      <c r="CG1802" s="83" t="s">
        <v>9</v>
      </c>
      <c r="CH1802" s="57"/>
      <c r="CV1802" s="51"/>
      <c r="CW1802" s="51"/>
      <c r="CX1802" s="51"/>
      <c r="CY1802" s="51"/>
      <c r="CZ1802" s="51"/>
      <c r="DA1802" s="51"/>
      <c r="DB1802" s="51"/>
      <c r="DC1802" s="51"/>
      <c r="DD1802" s="51"/>
    </row>
    <row r="1803" spans="73:108" ht="15" x14ac:dyDescent="0.25">
      <c r="BU1803" s="91"/>
      <c r="BV1803" s="177">
        <v>2007</v>
      </c>
      <c r="BW1803" s="177">
        <v>3</v>
      </c>
      <c r="BX1803" s="177" t="s">
        <v>317</v>
      </c>
      <c r="BY1803" s="177" t="s">
        <v>262</v>
      </c>
      <c r="BZ1803" s="177" t="s">
        <v>266</v>
      </c>
      <c r="CA1803" s="177">
        <v>0</v>
      </c>
      <c r="CB1803" s="177" t="s">
        <v>264</v>
      </c>
      <c r="CC1803" s="122">
        <v>3.79</v>
      </c>
      <c r="CD1803" s="178" t="s">
        <v>192</v>
      </c>
      <c r="CE1803" s="177" t="s">
        <v>282</v>
      </c>
      <c r="CF1803" s="177" t="s">
        <v>282</v>
      </c>
      <c r="CG1803" s="83" t="s">
        <v>9</v>
      </c>
      <c r="CH1803" s="57"/>
      <c r="CV1803" s="51"/>
      <c r="CW1803" s="51"/>
      <c r="CX1803" s="51"/>
      <c r="CY1803" s="51"/>
      <c r="CZ1803" s="51"/>
      <c r="DA1803" s="51"/>
      <c r="DB1803" s="51"/>
      <c r="DC1803" s="51"/>
      <c r="DD1803" s="51"/>
    </row>
    <row r="1804" spans="73:108" ht="15" x14ac:dyDescent="0.25">
      <c r="BU1804" s="91"/>
      <c r="BV1804" s="177">
        <v>2007</v>
      </c>
      <c r="BW1804" s="177">
        <v>3</v>
      </c>
      <c r="BX1804" s="177" t="s">
        <v>317</v>
      </c>
      <c r="BY1804" s="177" t="s">
        <v>262</v>
      </c>
      <c r="BZ1804" s="177" t="s">
        <v>267</v>
      </c>
      <c r="CA1804" s="177">
        <v>0</v>
      </c>
      <c r="CB1804" s="177" t="s">
        <v>264</v>
      </c>
      <c r="CC1804" s="122">
        <v>3.79</v>
      </c>
      <c r="CD1804" s="178" t="s">
        <v>192</v>
      </c>
      <c r="CE1804" s="177" t="s">
        <v>282</v>
      </c>
      <c r="CF1804" s="177" t="s">
        <v>282</v>
      </c>
      <c r="CG1804" s="83" t="s">
        <v>9</v>
      </c>
      <c r="CH1804" s="57"/>
      <c r="CV1804" s="51"/>
      <c r="CW1804" s="51"/>
      <c r="CX1804" s="51"/>
      <c r="CY1804" s="51"/>
      <c r="CZ1804" s="51"/>
      <c r="DA1804" s="51"/>
      <c r="DB1804" s="51"/>
      <c r="DC1804" s="51"/>
      <c r="DD1804" s="51"/>
    </row>
    <row r="1805" spans="73:108" ht="15" x14ac:dyDescent="0.25">
      <c r="BU1805" s="91"/>
      <c r="BV1805" s="177">
        <v>2007</v>
      </c>
      <c r="BW1805" s="177">
        <v>3</v>
      </c>
      <c r="BX1805" s="177" t="s">
        <v>317</v>
      </c>
      <c r="BY1805" s="177" t="s">
        <v>262</v>
      </c>
      <c r="BZ1805" s="177" t="s">
        <v>277</v>
      </c>
      <c r="CA1805" s="177">
        <v>70</v>
      </c>
      <c r="CB1805" s="177" t="s">
        <v>264</v>
      </c>
      <c r="CC1805" s="122">
        <v>1.21</v>
      </c>
      <c r="CD1805" s="178" t="s">
        <v>194</v>
      </c>
      <c r="CE1805" s="177" t="s">
        <v>282</v>
      </c>
      <c r="CF1805" s="177" t="s">
        <v>282</v>
      </c>
      <c r="CG1805" s="83" t="s">
        <v>9</v>
      </c>
      <c r="CH1805" s="57"/>
      <c r="CV1805" s="51"/>
      <c r="CW1805" s="51"/>
      <c r="CX1805" s="51"/>
      <c r="CY1805" s="51"/>
      <c r="CZ1805" s="51"/>
      <c r="DA1805" s="51"/>
      <c r="DB1805" s="51"/>
      <c r="DC1805" s="51"/>
      <c r="DD1805" s="51"/>
    </row>
    <row r="1806" spans="73:108" ht="15" x14ac:dyDescent="0.25">
      <c r="BU1806" s="91"/>
      <c r="BV1806" s="177">
        <v>2007</v>
      </c>
      <c r="BW1806" s="177">
        <v>3</v>
      </c>
      <c r="BX1806" s="177" t="s">
        <v>317</v>
      </c>
      <c r="BY1806" s="177" t="s">
        <v>262</v>
      </c>
      <c r="BZ1806" s="177" t="s">
        <v>263</v>
      </c>
      <c r="CA1806" s="177">
        <v>70</v>
      </c>
      <c r="CB1806" s="177" t="s">
        <v>264</v>
      </c>
      <c r="CC1806" s="122">
        <v>1.21</v>
      </c>
      <c r="CD1806" s="178" t="s">
        <v>194</v>
      </c>
      <c r="CE1806" s="177" t="s">
        <v>282</v>
      </c>
      <c r="CF1806" s="177" t="s">
        <v>282</v>
      </c>
      <c r="CG1806" s="83" t="s">
        <v>9</v>
      </c>
      <c r="CH1806" s="57"/>
      <c r="CV1806" s="51"/>
      <c r="CW1806" s="51"/>
      <c r="CX1806" s="51"/>
      <c r="CY1806" s="51"/>
      <c r="CZ1806" s="51"/>
      <c r="DA1806" s="51"/>
      <c r="DB1806" s="51"/>
      <c r="DC1806" s="51"/>
      <c r="DD1806" s="51"/>
    </row>
    <row r="1807" spans="73:108" ht="15" x14ac:dyDescent="0.25">
      <c r="BU1807" s="91"/>
      <c r="BV1807" s="177">
        <v>2007</v>
      </c>
      <c r="BW1807" s="177">
        <v>3</v>
      </c>
      <c r="BX1807" s="177" t="s">
        <v>317</v>
      </c>
      <c r="BY1807" s="177" t="s">
        <v>262</v>
      </c>
      <c r="BZ1807" s="177" t="s">
        <v>266</v>
      </c>
      <c r="CA1807" s="177">
        <v>70</v>
      </c>
      <c r="CB1807" s="177" t="s">
        <v>264</v>
      </c>
      <c r="CC1807" s="122">
        <v>1.21</v>
      </c>
      <c r="CD1807" s="178" t="s">
        <v>194</v>
      </c>
      <c r="CE1807" s="177" t="s">
        <v>282</v>
      </c>
      <c r="CF1807" s="177" t="s">
        <v>282</v>
      </c>
      <c r="CG1807" s="83" t="s">
        <v>9</v>
      </c>
      <c r="CH1807" s="57"/>
      <c r="CV1807" s="51"/>
      <c r="CW1807" s="51"/>
      <c r="CX1807" s="51"/>
      <c r="CY1807" s="51"/>
      <c r="CZ1807" s="51"/>
      <c r="DA1807" s="51"/>
      <c r="DB1807" s="51"/>
      <c r="DC1807" s="51"/>
      <c r="DD1807" s="51"/>
    </row>
    <row r="1808" spans="73:108" ht="15" x14ac:dyDescent="0.25">
      <c r="BU1808" s="91"/>
      <c r="BV1808" s="177">
        <v>2007</v>
      </c>
      <c r="BW1808" s="177">
        <v>3</v>
      </c>
      <c r="BX1808" s="177" t="s">
        <v>317</v>
      </c>
      <c r="BY1808" s="177" t="s">
        <v>262</v>
      </c>
      <c r="BZ1808" s="177" t="s">
        <v>267</v>
      </c>
      <c r="CA1808" s="177">
        <v>70</v>
      </c>
      <c r="CB1808" s="177" t="s">
        <v>264</v>
      </c>
      <c r="CC1808" s="122">
        <v>1.21</v>
      </c>
      <c r="CD1808" s="178" t="s">
        <v>194</v>
      </c>
      <c r="CE1808" s="177" t="s">
        <v>282</v>
      </c>
      <c r="CF1808" s="177" t="s">
        <v>282</v>
      </c>
      <c r="CG1808" s="83" t="s">
        <v>9</v>
      </c>
      <c r="CH1808" s="57"/>
      <c r="CV1808" s="51"/>
      <c r="CW1808" s="51"/>
      <c r="CX1808" s="51"/>
      <c r="CY1808" s="51"/>
      <c r="CZ1808" s="51"/>
      <c r="DA1808" s="51"/>
      <c r="DB1808" s="51"/>
      <c r="DC1808" s="51"/>
      <c r="DD1808" s="51"/>
    </row>
    <row r="1809" spans="73:108" ht="15" x14ac:dyDescent="0.25">
      <c r="BU1809" s="91"/>
      <c r="BV1809" s="177">
        <v>2007</v>
      </c>
      <c r="BW1809" s="177">
        <v>4</v>
      </c>
      <c r="BX1809" s="177" t="s">
        <v>317</v>
      </c>
      <c r="BY1809" s="177" t="s">
        <v>262</v>
      </c>
      <c r="BZ1809" s="177" t="s">
        <v>263</v>
      </c>
      <c r="CA1809" s="177">
        <v>0</v>
      </c>
      <c r="CB1809" s="177" t="s">
        <v>264</v>
      </c>
      <c r="CC1809" s="122">
        <v>11.16</v>
      </c>
      <c r="CD1809" s="178" t="s">
        <v>192</v>
      </c>
      <c r="CE1809" s="177" t="s">
        <v>282</v>
      </c>
      <c r="CF1809" s="177" t="s">
        <v>282</v>
      </c>
      <c r="CG1809" s="83" t="s">
        <v>9</v>
      </c>
      <c r="CH1809" s="57"/>
      <c r="CV1809" s="51"/>
      <c r="CW1809" s="51"/>
      <c r="CX1809" s="51"/>
      <c r="CY1809" s="51"/>
      <c r="CZ1809" s="51"/>
      <c r="DA1809" s="51"/>
      <c r="DB1809" s="51"/>
      <c r="DC1809" s="51"/>
      <c r="DD1809" s="51"/>
    </row>
    <row r="1810" spans="73:108" ht="15" x14ac:dyDescent="0.25">
      <c r="BU1810" s="91"/>
      <c r="BV1810" s="177">
        <v>2007</v>
      </c>
      <c r="BW1810" s="177">
        <v>4</v>
      </c>
      <c r="BX1810" s="177" t="s">
        <v>317</v>
      </c>
      <c r="BY1810" s="177" t="s">
        <v>262</v>
      </c>
      <c r="BZ1810" s="177" t="s">
        <v>266</v>
      </c>
      <c r="CA1810" s="177">
        <v>0</v>
      </c>
      <c r="CB1810" s="177" t="s">
        <v>264</v>
      </c>
      <c r="CC1810" s="122">
        <v>11.16</v>
      </c>
      <c r="CD1810" s="178" t="s">
        <v>192</v>
      </c>
      <c r="CE1810" s="177" t="s">
        <v>282</v>
      </c>
      <c r="CF1810" s="177" t="s">
        <v>282</v>
      </c>
      <c r="CG1810" s="83" t="s">
        <v>9</v>
      </c>
      <c r="CH1810" s="57"/>
      <c r="CV1810" s="51"/>
      <c r="CW1810" s="51"/>
      <c r="CX1810" s="51"/>
      <c r="CY1810" s="51"/>
      <c r="CZ1810" s="51"/>
      <c r="DA1810" s="51"/>
      <c r="DB1810" s="51"/>
      <c r="DC1810" s="51"/>
      <c r="DD1810" s="51"/>
    </row>
    <row r="1811" spans="73:108" ht="15" x14ac:dyDescent="0.25">
      <c r="BU1811" s="91"/>
      <c r="BV1811" s="177">
        <v>2007</v>
      </c>
      <c r="BW1811" s="177">
        <v>4</v>
      </c>
      <c r="BX1811" s="177" t="s">
        <v>317</v>
      </c>
      <c r="BY1811" s="177" t="s">
        <v>262</v>
      </c>
      <c r="BZ1811" s="177" t="s">
        <v>263</v>
      </c>
      <c r="CA1811" s="177">
        <v>70</v>
      </c>
      <c r="CB1811" s="177" t="s">
        <v>264</v>
      </c>
      <c r="CC1811" s="122">
        <v>3.57</v>
      </c>
      <c r="CD1811" s="178" t="s">
        <v>194</v>
      </c>
      <c r="CE1811" s="177" t="s">
        <v>282</v>
      </c>
      <c r="CF1811" s="177" t="s">
        <v>282</v>
      </c>
      <c r="CG1811" s="83" t="s">
        <v>9</v>
      </c>
      <c r="CH1811" s="57"/>
      <c r="CV1811" s="51"/>
      <c r="CW1811" s="51"/>
      <c r="CX1811" s="51"/>
      <c r="CY1811" s="51"/>
      <c r="CZ1811" s="51"/>
      <c r="DA1811" s="51"/>
      <c r="DB1811" s="51"/>
      <c r="DC1811" s="51"/>
      <c r="DD1811" s="51"/>
    </row>
    <row r="1812" spans="73:108" ht="15" x14ac:dyDescent="0.25">
      <c r="BU1812" s="91"/>
      <c r="BV1812" s="177">
        <v>2007</v>
      </c>
      <c r="BW1812" s="177">
        <v>4</v>
      </c>
      <c r="BX1812" s="177" t="s">
        <v>317</v>
      </c>
      <c r="BY1812" s="177" t="s">
        <v>262</v>
      </c>
      <c r="BZ1812" s="177" t="s">
        <v>266</v>
      </c>
      <c r="CA1812" s="177">
        <v>70</v>
      </c>
      <c r="CB1812" s="177" t="s">
        <v>264</v>
      </c>
      <c r="CC1812" s="122">
        <v>3.57</v>
      </c>
      <c r="CD1812" s="178" t="s">
        <v>194</v>
      </c>
      <c r="CE1812" s="177" t="s">
        <v>282</v>
      </c>
      <c r="CF1812" s="177" t="s">
        <v>282</v>
      </c>
      <c r="CG1812" s="83" t="s">
        <v>9</v>
      </c>
      <c r="CH1812" s="57"/>
      <c r="CV1812" s="51"/>
      <c r="CW1812" s="51"/>
      <c r="CX1812" s="51"/>
      <c r="CY1812" s="51"/>
      <c r="CZ1812" s="51"/>
      <c r="DA1812" s="51"/>
      <c r="DB1812" s="51"/>
      <c r="DC1812" s="51"/>
      <c r="DD1812" s="51"/>
    </row>
    <row r="1813" spans="73:108" ht="15" x14ac:dyDescent="0.25">
      <c r="BU1813" s="91"/>
      <c r="BV1813" s="177">
        <v>2007</v>
      </c>
      <c r="BW1813" s="177">
        <v>5</v>
      </c>
      <c r="BX1813" s="177" t="s">
        <v>317</v>
      </c>
      <c r="BY1813" s="177" t="s">
        <v>262</v>
      </c>
      <c r="BZ1813" s="177" t="s">
        <v>267</v>
      </c>
      <c r="CA1813" s="177">
        <v>0</v>
      </c>
      <c r="CB1813" s="177" t="s">
        <v>264</v>
      </c>
      <c r="CC1813" s="122">
        <v>21.14</v>
      </c>
      <c r="CD1813" s="178" t="s">
        <v>192</v>
      </c>
      <c r="CE1813" s="177" t="s">
        <v>282</v>
      </c>
      <c r="CF1813" s="177" t="s">
        <v>282</v>
      </c>
      <c r="CG1813" s="83" t="s">
        <v>9</v>
      </c>
      <c r="CH1813" s="57"/>
      <c r="CV1813" s="51"/>
      <c r="CW1813" s="51"/>
      <c r="CX1813" s="51"/>
      <c r="CY1813" s="51"/>
      <c r="CZ1813" s="51"/>
      <c r="DA1813" s="51"/>
      <c r="DB1813" s="51"/>
      <c r="DC1813" s="51"/>
      <c r="DD1813" s="51"/>
    </row>
    <row r="1814" spans="73:108" ht="15" x14ac:dyDescent="0.25">
      <c r="BU1814" s="91"/>
      <c r="BV1814" s="177">
        <v>2007</v>
      </c>
      <c r="BW1814" s="177">
        <v>5</v>
      </c>
      <c r="BX1814" s="177" t="s">
        <v>317</v>
      </c>
      <c r="BY1814" s="177" t="s">
        <v>262</v>
      </c>
      <c r="BZ1814" s="177" t="s">
        <v>268</v>
      </c>
      <c r="CA1814" s="177">
        <v>0</v>
      </c>
      <c r="CB1814" s="177" t="s">
        <v>264</v>
      </c>
      <c r="CC1814" s="122">
        <v>21.14</v>
      </c>
      <c r="CD1814" s="178" t="s">
        <v>192</v>
      </c>
      <c r="CE1814" s="177" t="s">
        <v>282</v>
      </c>
      <c r="CF1814" s="177" t="s">
        <v>282</v>
      </c>
      <c r="CG1814" s="83" t="s">
        <v>9</v>
      </c>
      <c r="CH1814" s="57"/>
      <c r="CV1814" s="51"/>
      <c r="CW1814" s="51"/>
      <c r="CX1814" s="51"/>
      <c r="CY1814" s="51"/>
      <c r="CZ1814" s="51"/>
      <c r="DA1814" s="51"/>
      <c r="DB1814" s="51"/>
      <c r="DC1814" s="51"/>
      <c r="DD1814" s="51"/>
    </row>
    <row r="1815" spans="73:108" ht="15" x14ac:dyDescent="0.25">
      <c r="BU1815" s="91"/>
      <c r="BV1815" s="177">
        <v>2007</v>
      </c>
      <c r="BW1815" s="177">
        <v>5</v>
      </c>
      <c r="BX1815" s="177" t="s">
        <v>317</v>
      </c>
      <c r="BY1815" s="177" t="s">
        <v>262</v>
      </c>
      <c r="BZ1815" s="177" t="s">
        <v>267</v>
      </c>
      <c r="CA1815" s="177">
        <v>70</v>
      </c>
      <c r="CB1815" s="177" t="s">
        <v>264</v>
      </c>
      <c r="CC1815" s="122">
        <v>6.76</v>
      </c>
      <c r="CD1815" s="178" t="s">
        <v>194</v>
      </c>
      <c r="CE1815" s="177" t="s">
        <v>282</v>
      </c>
      <c r="CF1815" s="177" t="s">
        <v>282</v>
      </c>
      <c r="CG1815" s="83" t="s">
        <v>9</v>
      </c>
      <c r="CH1815" s="57"/>
      <c r="CV1815" s="51"/>
      <c r="CW1815" s="51"/>
      <c r="CX1815" s="51"/>
      <c r="CY1815" s="51"/>
      <c r="CZ1815" s="51"/>
      <c r="DA1815" s="51"/>
      <c r="DB1815" s="51"/>
      <c r="DC1815" s="51"/>
      <c r="DD1815" s="51"/>
    </row>
    <row r="1816" spans="73:108" ht="15" x14ac:dyDescent="0.25">
      <c r="BU1816" s="91"/>
      <c r="BV1816" s="177">
        <v>2007</v>
      </c>
      <c r="BW1816" s="177">
        <v>5</v>
      </c>
      <c r="BX1816" s="177" t="s">
        <v>317</v>
      </c>
      <c r="BY1816" s="177" t="s">
        <v>262</v>
      </c>
      <c r="BZ1816" s="177" t="s">
        <v>268</v>
      </c>
      <c r="CA1816" s="177">
        <v>70</v>
      </c>
      <c r="CB1816" s="177" t="s">
        <v>264</v>
      </c>
      <c r="CC1816" s="122">
        <v>6.76</v>
      </c>
      <c r="CD1816" s="178" t="s">
        <v>194</v>
      </c>
      <c r="CE1816" s="177" t="s">
        <v>282</v>
      </c>
      <c r="CF1816" s="177" t="s">
        <v>282</v>
      </c>
      <c r="CG1816" s="83" t="s">
        <v>9</v>
      </c>
      <c r="CH1816" s="57"/>
      <c r="CV1816" s="51"/>
      <c r="CW1816" s="51"/>
      <c r="CX1816" s="51"/>
      <c r="CY1816" s="51"/>
      <c r="CZ1816" s="51"/>
      <c r="DA1816" s="51"/>
      <c r="DB1816" s="51"/>
      <c r="DC1816" s="51"/>
      <c r="DD1816" s="51"/>
    </row>
    <row r="1817" spans="73:108" ht="15" x14ac:dyDescent="0.25">
      <c r="BU1817" s="91"/>
      <c r="BV1817" s="177">
        <v>2007</v>
      </c>
      <c r="BW1817" s="177">
        <v>6</v>
      </c>
      <c r="BX1817" s="177" t="s">
        <v>317</v>
      </c>
      <c r="BY1817" s="177" t="s">
        <v>262</v>
      </c>
      <c r="BZ1817" s="177" t="s">
        <v>263</v>
      </c>
      <c r="CA1817" s="177">
        <v>0</v>
      </c>
      <c r="CB1817" s="177" t="s">
        <v>264</v>
      </c>
      <c r="CC1817" s="122">
        <v>24.2</v>
      </c>
      <c r="CD1817" s="178" t="s">
        <v>192</v>
      </c>
      <c r="CE1817" s="177" t="s">
        <v>282</v>
      </c>
      <c r="CF1817" s="177" t="s">
        <v>282</v>
      </c>
      <c r="CG1817" s="83" t="s">
        <v>9</v>
      </c>
      <c r="CH1817" s="57"/>
      <c r="CV1817" s="51"/>
      <c r="CW1817" s="51"/>
      <c r="CX1817" s="51"/>
      <c r="CY1817" s="51"/>
      <c r="CZ1817" s="51"/>
      <c r="DA1817" s="51"/>
      <c r="DB1817" s="51"/>
      <c r="DC1817" s="51"/>
      <c r="DD1817" s="51"/>
    </row>
    <row r="1818" spans="73:108" ht="15" x14ac:dyDescent="0.25">
      <c r="BU1818" s="91"/>
      <c r="BV1818" s="177">
        <v>2007</v>
      </c>
      <c r="BW1818" s="177">
        <v>6</v>
      </c>
      <c r="BX1818" s="177" t="s">
        <v>317</v>
      </c>
      <c r="BY1818" s="177" t="s">
        <v>262</v>
      </c>
      <c r="BZ1818" s="177" t="s">
        <v>263</v>
      </c>
      <c r="CA1818" s="177">
        <v>70</v>
      </c>
      <c r="CB1818" s="177" t="s">
        <v>264</v>
      </c>
      <c r="CC1818" s="122">
        <v>7.74</v>
      </c>
      <c r="CD1818" s="178" t="s">
        <v>194</v>
      </c>
      <c r="CE1818" s="177" t="s">
        <v>282</v>
      </c>
      <c r="CF1818" s="177" t="s">
        <v>282</v>
      </c>
      <c r="CG1818" s="83" t="s">
        <v>9</v>
      </c>
      <c r="CH1818" s="57"/>
      <c r="CV1818" s="51"/>
      <c r="CW1818" s="51"/>
      <c r="CX1818" s="51"/>
      <c r="CY1818" s="51"/>
      <c r="CZ1818" s="51"/>
      <c r="DA1818" s="51"/>
      <c r="DB1818" s="51"/>
      <c r="DC1818" s="51"/>
      <c r="DD1818" s="51"/>
    </row>
    <row r="1819" spans="73:108" ht="15" x14ac:dyDescent="0.25">
      <c r="BU1819" s="91"/>
      <c r="BV1819" s="177">
        <v>2007</v>
      </c>
      <c r="BW1819" s="177">
        <v>7</v>
      </c>
      <c r="BX1819" s="177" t="s">
        <v>317</v>
      </c>
      <c r="BY1819" s="177" t="s">
        <v>262</v>
      </c>
      <c r="BZ1819" s="177" t="s">
        <v>267</v>
      </c>
      <c r="CA1819" s="177">
        <v>0</v>
      </c>
      <c r="CB1819" s="177" t="s">
        <v>264</v>
      </c>
      <c r="CC1819" s="122">
        <v>35.700000000000003</v>
      </c>
      <c r="CD1819" s="178" t="s">
        <v>192</v>
      </c>
      <c r="CE1819" s="177" t="s">
        <v>282</v>
      </c>
      <c r="CF1819" s="177" t="s">
        <v>282</v>
      </c>
      <c r="CG1819" s="83" t="s">
        <v>9</v>
      </c>
      <c r="CH1819" s="57"/>
      <c r="CV1819" s="51"/>
      <c r="CW1819" s="51"/>
      <c r="CX1819" s="51"/>
      <c r="CY1819" s="51"/>
      <c r="CZ1819" s="51"/>
      <c r="DA1819" s="51"/>
      <c r="DB1819" s="51"/>
      <c r="DC1819" s="51"/>
      <c r="DD1819" s="51"/>
    </row>
    <row r="1820" spans="73:108" ht="15" x14ac:dyDescent="0.25">
      <c r="BU1820" s="91"/>
      <c r="BV1820" s="177">
        <v>2007</v>
      </c>
      <c r="BW1820" s="177">
        <v>7</v>
      </c>
      <c r="BX1820" s="177" t="s">
        <v>317</v>
      </c>
      <c r="BY1820" s="177" t="s">
        <v>262</v>
      </c>
      <c r="BZ1820" s="177" t="s">
        <v>268</v>
      </c>
      <c r="CA1820" s="177">
        <v>0</v>
      </c>
      <c r="CB1820" s="177" t="s">
        <v>264</v>
      </c>
      <c r="CC1820" s="122">
        <v>35.700000000000003</v>
      </c>
      <c r="CD1820" s="178" t="s">
        <v>192</v>
      </c>
      <c r="CE1820" s="177" t="s">
        <v>282</v>
      </c>
      <c r="CF1820" s="177" t="s">
        <v>282</v>
      </c>
      <c r="CG1820" s="83" t="s">
        <v>9</v>
      </c>
      <c r="CH1820" s="57"/>
      <c r="CV1820" s="51"/>
      <c r="CW1820" s="51"/>
      <c r="CX1820" s="51"/>
      <c r="CY1820" s="51"/>
      <c r="CZ1820" s="51"/>
      <c r="DA1820" s="51"/>
      <c r="DB1820" s="51"/>
      <c r="DC1820" s="51"/>
      <c r="DD1820" s="51"/>
    </row>
    <row r="1821" spans="73:108" ht="15" x14ac:dyDescent="0.25">
      <c r="BU1821" s="91"/>
      <c r="BV1821" s="177">
        <v>2007</v>
      </c>
      <c r="BW1821" s="177">
        <v>7</v>
      </c>
      <c r="BX1821" s="177" t="s">
        <v>317</v>
      </c>
      <c r="BY1821" s="177" t="s">
        <v>262</v>
      </c>
      <c r="BZ1821" s="177" t="s">
        <v>267</v>
      </c>
      <c r="CA1821" s="177">
        <v>70</v>
      </c>
      <c r="CB1821" s="177" t="s">
        <v>264</v>
      </c>
      <c r="CC1821" s="122">
        <v>11.42</v>
      </c>
      <c r="CD1821" s="178" t="s">
        <v>194</v>
      </c>
      <c r="CE1821" s="177" t="s">
        <v>282</v>
      </c>
      <c r="CF1821" s="177" t="s">
        <v>282</v>
      </c>
      <c r="CG1821" s="83" t="s">
        <v>9</v>
      </c>
      <c r="CH1821" s="57"/>
      <c r="CV1821" s="51"/>
      <c r="CW1821" s="51"/>
      <c r="CX1821" s="51"/>
      <c r="CY1821" s="51"/>
      <c r="CZ1821" s="51"/>
      <c r="DA1821" s="51"/>
      <c r="DB1821" s="51"/>
      <c r="DC1821" s="51"/>
      <c r="DD1821" s="51"/>
    </row>
    <row r="1822" spans="73:108" ht="15" x14ac:dyDescent="0.25">
      <c r="BU1822" s="91"/>
      <c r="BV1822" s="177">
        <v>2007</v>
      </c>
      <c r="BW1822" s="177">
        <v>7</v>
      </c>
      <c r="BX1822" s="177" t="s">
        <v>317</v>
      </c>
      <c r="BY1822" s="177" t="s">
        <v>262</v>
      </c>
      <c r="BZ1822" s="177" t="s">
        <v>268</v>
      </c>
      <c r="CA1822" s="177">
        <v>70</v>
      </c>
      <c r="CB1822" s="177" t="s">
        <v>264</v>
      </c>
      <c r="CC1822" s="122">
        <v>11.42</v>
      </c>
      <c r="CD1822" s="178" t="s">
        <v>194</v>
      </c>
      <c r="CE1822" s="177" t="s">
        <v>282</v>
      </c>
      <c r="CF1822" s="177" t="s">
        <v>282</v>
      </c>
      <c r="CG1822" s="83" t="s">
        <v>9</v>
      </c>
      <c r="CH1822" s="57"/>
      <c r="CV1822" s="51"/>
      <c r="CW1822" s="51"/>
      <c r="CX1822" s="51"/>
      <c r="CY1822" s="51"/>
      <c r="CZ1822" s="51"/>
      <c r="DA1822" s="51"/>
      <c r="DB1822" s="51"/>
      <c r="DC1822" s="51"/>
      <c r="DD1822" s="51"/>
    </row>
    <row r="1823" spans="73:108" ht="15" x14ac:dyDescent="0.25">
      <c r="BU1823" s="91"/>
      <c r="BV1823" s="177">
        <v>2007</v>
      </c>
      <c r="BW1823" s="177">
        <v>9</v>
      </c>
      <c r="BX1823" s="177" t="s">
        <v>317</v>
      </c>
      <c r="BY1823" s="177" t="s">
        <v>262</v>
      </c>
      <c r="BZ1823" s="177" t="s">
        <v>266</v>
      </c>
      <c r="CA1823" s="177">
        <v>0</v>
      </c>
      <c r="CB1823" s="177" t="s">
        <v>264</v>
      </c>
      <c r="CC1823" s="122">
        <v>63.88</v>
      </c>
      <c r="CD1823" s="178" t="s">
        <v>192</v>
      </c>
      <c r="CE1823" s="177" t="s">
        <v>282</v>
      </c>
      <c r="CF1823" s="177" t="s">
        <v>282</v>
      </c>
      <c r="CG1823" s="83" t="s">
        <v>9</v>
      </c>
      <c r="CH1823" s="57"/>
      <c r="CV1823" s="51"/>
      <c r="CW1823" s="51"/>
      <c r="CX1823" s="51"/>
      <c r="CY1823" s="51"/>
      <c r="CZ1823" s="51"/>
      <c r="DA1823" s="51"/>
      <c r="DB1823" s="51"/>
      <c r="DC1823" s="51"/>
      <c r="DD1823" s="51"/>
    </row>
    <row r="1824" spans="73:108" ht="15" x14ac:dyDescent="0.25">
      <c r="BU1824" s="91"/>
      <c r="BV1824" s="177">
        <v>2007</v>
      </c>
      <c r="BW1824" s="177">
        <v>9</v>
      </c>
      <c r="BX1824" s="177" t="s">
        <v>317</v>
      </c>
      <c r="BY1824" s="177" t="s">
        <v>262</v>
      </c>
      <c r="BZ1824" s="177" t="s">
        <v>267</v>
      </c>
      <c r="CA1824" s="177">
        <v>0</v>
      </c>
      <c r="CB1824" s="177" t="s">
        <v>264</v>
      </c>
      <c r="CC1824" s="122">
        <v>63.9</v>
      </c>
      <c r="CD1824" s="178" t="s">
        <v>192</v>
      </c>
      <c r="CE1824" s="177" t="s">
        <v>282</v>
      </c>
      <c r="CF1824" s="177" t="s">
        <v>282</v>
      </c>
      <c r="CG1824" s="83" t="s">
        <v>9</v>
      </c>
      <c r="CH1824" s="57"/>
      <c r="CV1824" s="51"/>
      <c r="CW1824" s="51"/>
      <c r="CX1824" s="51"/>
      <c r="CY1824" s="51"/>
      <c r="CZ1824" s="51"/>
      <c r="DA1824" s="51"/>
      <c r="DB1824" s="51"/>
      <c r="DC1824" s="51"/>
      <c r="DD1824" s="51"/>
    </row>
    <row r="1825" spans="73:108" ht="15" x14ac:dyDescent="0.25">
      <c r="BU1825" s="91"/>
      <c r="BV1825" s="177">
        <v>2007</v>
      </c>
      <c r="BW1825" s="177">
        <v>9</v>
      </c>
      <c r="BX1825" s="177" t="s">
        <v>317</v>
      </c>
      <c r="BY1825" s="177" t="s">
        <v>262</v>
      </c>
      <c r="BZ1825" s="177" t="s">
        <v>268</v>
      </c>
      <c r="CA1825" s="177">
        <v>0</v>
      </c>
      <c r="CB1825" s="177" t="s">
        <v>264</v>
      </c>
      <c r="CC1825" s="122">
        <v>63.9</v>
      </c>
      <c r="CD1825" s="178" t="s">
        <v>192</v>
      </c>
      <c r="CE1825" s="177" t="s">
        <v>282</v>
      </c>
      <c r="CF1825" s="177" t="s">
        <v>282</v>
      </c>
      <c r="CG1825" s="83" t="s">
        <v>9</v>
      </c>
      <c r="CH1825" s="57"/>
      <c r="CV1825" s="51"/>
      <c r="CW1825" s="51"/>
      <c r="CX1825" s="51"/>
      <c r="CY1825" s="51"/>
      <c r="CZ1825" s="51"/>
      <c r="DA1825" s="51"/>
      <c r="DB1825" s="51"/>
      <c r="DC1825" s="51"/>
      <c r="DD1825" s="51"/>
    </row>
    <row r="1826" spans="73:108" ht="15" x14ac:dyDescent="0.25">
      <c r="BU1826" s="91"/>
      <c r="BV1826" s="177">
        <v>2007</v>
      </c>
      <c r="BW1826" s="177">
        <v>9</v>
      </c>
      <c r="BX1826" s="177" t="s">
        <v>317</v>
      </c>
      <c r="BY1826" s="177" t="s">
        <v>262</v>
      </c>
      <c r="BZ1826" s="177" t="s">
        <v>266</v>
      </c>
      <c r="CA1826" s="177">
        <v>70</v>
      </c>
      <c r="CB1826" s="177" t="s">
        <v>264</v>
      </c>
      <c r="CC1826" s="122">
        <v>20.440000000000001</v>
      </c>
      <c r="CD1826" s="178" t="s">
        <v>194</v>
      </c>
      <c r="CE1826" s="177" t="s">
        <v>282</v>
      </c>
      <c r="CF1826" s="177" t="s">
        <v>282</v>
      </c>
      <c r="CG1826" s="83" t="s">
        <v>9</v>
      </c>
      <c r="CH1826" s="57"/>
      <c r="CV1826" s="51"/>
      <c r="CW1826" s="51"/>
      <c r="CX1826" s="51"/>
      <c r="CY1826" s="51"/>
      <c r="CZ1826" s="51"/>
      <c r="DA1826" s="51"/>
      <c r="DB1826" s="51"/>
      <c r="DC1826" s="51"/>
      <c r="DD1826" s="51"/>
    </row>
    <row r="1827" spans="73:108" ht="15" x14ac:dyDescent="0.25">
      <c r="BU1827" s="91"/>
      <c r="BV1827" s="177">
        <v>2007</v>
      </c>
      <c r="BW1827" s="177">
        <v>9</v>
      </c>
      <c r="BX1827" s="177" t="s">
        <v>317</v>
      </c>
      <c r="BY1827" s="177" t="s">
        <v>262</v>
      </c>
      <c r="BZ1827" s="177" t="s">
        <v>267</v>
      </c>
      <c r="CA1827" s="177">
        <v>70</v>
      </c>
      <c r="CB1827" s="177" t="s">
        <v>264</v>
      </c>
      <c r="CC1827" s="122">
        <v>20.45</v>
      </c>
      <c r="CD1827" s="178" t="s">
        <v>194</v>
      </c>
      <c r="CE1827" s="177" t="s">
        <v>282</v>
      </c>
      <c r="CF1827" s="177" t="s">
        <v>282</v>
      </c>
      <c r="CG1827" s="83" t="s">
        <v>9</v>
      </c>
      <c r="CH1827" s="57"/>
      <c r="CV1827" s="51"/>
      <c r="CW1827" s="51"/>
      <c r="CX1827" s="51"/>
      <c r="CY1827" s="51"/>
      <c r="CZ1827" s="51"/>
      <c r="DA1827" s="51"/>
      <c r="DB1827" s="51"/>
      <c r="DC1827" s="51"/>
      <c r="DD1827" s="51"/>
    </row>
    <row r="1828" spans="73:108" ht="15" x14ac:dyDescent="0.25">
      <c r="BU1828" s="91"/>
      <c r="BV1828" s="177">
        <v>2007</v>
      </c>
      <c r="BW1828" s="177">
        <v>9</v>
      </c>
      <c r="BX1828" s="177" t="s">
        <v>317</v>
      </c>
      <c r="BY1828" s="177" t="s">
        <v>262</v>
      </c>
      <c r="BZ1828" s="177" t="s">
        <v>268</v>
      </c>
      <c r="CA1828" s="177">
        <v>70</v>
      </c>
      <c r="CB1828" s="177" t="s">
        <v>264</v>
      </c>
      <c r="CC1828" s="122">
        <v>20.45</v>
      </c>
      <c r="CD1828" s="178" t="s">
        <v>194</v>
      </c>
      <c r="CE1828" s="177" t="s">
        <v>282</v>
      </c>
      <c r="CF1828" s="177" t="s">
        <v>282</v>
      </c>
      <c r="CG1828" s="83" t="s">
        <v>9</v>
      </c>
      <c r="CH1828" s="57"/>
      <c r="CV1828" s="51"/>
      <c r="CW1828" s="51"/>
      <c r="CX1828" s="51"/>
      <c r="CY1828" s="51"/>
      <c r="CZ1828" s="51"/>
      <c r="DA1828" s="51"/>
      <c r="DB1828" s="51"/>
      <c r="DC1828" s="51"/>
      <c r="DD1828" s="51"/>
    </row>
    <row r="1829" spans="73:108" ht="15" x14ac:dyDescent="0.25">
      <c r="BU1829" s="91"/>
      <c r="BV1829" s="177">
        <v>2007</v>
      </c>
      <c r="BW1829" s="177">
        <v>10</v>
      </c>
      <c r="BX1829" s="177" t="s">
        <v>317</v>
      </c>
      <c r="BY1829" s="177" t="s">
        <v>262</v>
      </c>
      <c r="BZ1829" s="177" t="s">
        <v>266</v>
      </c>
      <c r="CA1829" s="177">
        <v>0</v>
      </c>
      <c r="CB1829" s="177" t="s">
        <v>264</v>
      </c>
      <c r="CC1829" s="122">
        <v>194.29</v>
      </c>
      <c r="CD1829" s="178" t="s">
        <v>192</v>
      </c>
      <c r="CE1829" s="177" t="s">
        <v>282</v>
      </c>
      <c r="CF1829" s="177" t="s">
        <v>282</v>
      </c>
      <c r="CG1829" s="83" t="s">
        <v>9</v>
      </c>
      <c r="CH1829" s="57"/>
      <c r="CV1829" s="51"/>
      <c r="CW1829" s="51"/>
      <c r="CX1829" s="51"/>
      <c r="CY1829" s="51"/>
      <c r="CZ1829" s="51"/>
      <c r="DA1829" s="51"/>
      <c r="DB1829" s="51"/>
      <c r="DC1829" s="51"/>
      <c r="DD1829" s="51"/>
    </row>
    <row r="1830" spans="73:108" ht="15" x14ac:dyDescent="0.25">
      <c r="BU1830" s="91"/>
      <c r="BV1830" s="177">
        <v>2007</v>
      </c>
      <c r="BW1830" s="177">
        <v>10</v>
      </c>
      <c r="BX1830" s="177" t="s">
        <v>317</v>
      </c>
      <c r="BY1830" s="177" t="s">
        <v>262</v>
      </c>
      <c r="BZ1830" s="177" t="s">
        <v>267</v>
      </c>
      <c r="CA1830" s="177">
        <v>0</v>
      </c>
      <c r="CB1830" s="177" t="s">
        <v>264</v>
      </c>
      <c r="CC1830" s="122">
        <v>194.29</v>
      </c>
      <c r="CD1830" s="178" t="s">
        <v>192</v>
      </c>
      <c r="CE1830" s="177" t="s">
        <v>282</v>
      </c>
      <c r="CF1830" s="177" t="s">
        <v>282</v>
      </c>
      <c r="CG1830" s="83" t="s">
        <v>9</v>
      </c>
      <c r="CH1830" s="57"/>
      <c r="CV1830" s="51"/>
      <c r="CW1830" s="51"/>
      <c r="CX1830" s="51"/>
      <c r="CY1830" s="51"/>
      <c r="CZ1830" s="51"/>
      <c r="DA1830" s="51"/>
      <c r="DB1830" s="51"/>
      <c r="DC1830" s="51"/>
      <c r="DD1830" s="51"/>
    </row>
    <row r="1831" spans="73:108" ht="15" x14ac:dyDescent="0.25">
      <c r="BU1831" s="91"/>
      <c r="BV1831" s="177">
        <v>2007</v>
      </c>
      <c r="BW1831" s="177">
        <v>10</v>
      </c>
      <c r="BX1831" s="177" t="s">
        <v>317</v>
      </c>
      <c r="BY1831" s="177" t="s">
        <v>262</v>
      </c>
      <c r="BZ1831" s="177" t="s">
        <v>268</v>
      </c>
      <c r="CA1831" s="177">
        <v>0</v>
      </c>
      <c r="CB1831" s="177" t="s">
        <v>264</v>
      </c>
      <c r="CC1831" s="122">
        <v>194.29</v>
      </c>
      <c r="CD1831" s="178" t="s">
        <v>192</v>
      </c>
      <c r="CE1831" s="177" t="s">
        <v>282</v>
      </c>
      <c r="CF1831" s="177" t="s">
        <v>282</v>
      </c>
      <c r="CG1831" s="83" t="s">
        <v>9</v>
      </c>
      <c r="CH1831" s="57"/>
      <c r="CV1831" s="51"/>
      <c r="CW1831" s="51"/>
      <c r="CX1831" s="51"/>
      <c r="CY1831" s="51"/>
      <c r="CZ1831" s="51"/>
      <c r="DA1831" s="51"/>
      <c r="DB1831" s="51"/>
      <c r="DC1831" s="51"/>
      <c r="DD1831" s="51"/>
    </row>
    <row r="1832" spans="73:108" ht="15" x14ac:dyDescent="0.25">
      <c r="BU1832" s="91"/>
      <c r="BV1832" s="177">
        <v>2007</v>
      </c>
      <c r="BW1832" s="177">
        <v>10</v>
      </c>
      <c r="BX1832" s="177" t="s">
        <v>317</v>
      </c>
      <c r="BY1832" s="177" t="s">
        <v>262</v>
      </c>
      <c r="BZ1832" s="177" t="s">
        <v>266</v>
      </c>
      <c r="CA1832" s="177">
        <v>70</v>
      </c>
      <c r="CB1832" s="177" t="s">
        <v>264</v>
      </c>
      <c r="CC1832" s="122">
        <v>62.17</v>
      </c>
      <c r="CD1832" s="178" t="s">
        <v>194</v>
      </c>
      <c r="CE1832" s="177" t="s">
        <v>282</v>
      </c>
      <c r="CF1832" s="177" t="s">
        <v>282</v>
      </c>
      <c r="CG1832" s="83" t="s">
        <v>9</v>
      </c>
      <c r="CH1832" s="57"/>
      <c r="CV1832" s="51"/>
      <c r="CW1832" s="51"/>
      <c r="CX1832" s="51"/>
      <c r="CY1832" s="51"/>
      <c r="CZ1832" s="51"/>
      <c r="DA1832" s="51"/>
      <c r="DB1832" s="51"/>
      <c r="DC1832" s="51"/>
      <c r="DD1832" s="51"/>
    </row>
    <row r="1833" spans="73:108" ht="15" x14ac:dyDescent="0.25">
      <c r="BU1833" s="91"/>
      <c r="BV1833" s="177">
        <v>2007</v>
      </c>
      <c r="BW1833" s="177">
        <v>10</v>
      </c>
      <c r="BX1833" s="177" t="s">
        <v>317</v>
      </c>
      <c r="BY1833" s="177" t="s">
        <v>262</v>
      </c>
      <c r="BZ1833" s="177" t="s">
        <v>267</v>
      </c>
      <c r="CA1833" s="177">
        <v>70</v>
      </c>
      <c r="CB1833" s="177" t="s">
        <v>264</v>
      </c>
      <c r="CC1833" s="122">
        <v>62.17</v>
      </c>
      <c r="CD1833" s="178" t="s">
        <v>194</v>
      </c>
      <c r="CE1833" s="177" t="s">
        <v>282</v>
      </c>
      <c r="CF1833" s="177" t="s">
        <v>282</v>
      </c>
      <c r="CG1833" s="83" t="s">
        <v>9</v>
      </c>
      <c r="CH1833" s="57"/>
      <c r="CV1833" s="51"/>
      <c r="CW1833" s="51"/>
      <c r="CX1833" s="51"/>
      <c r="CY1833" s="51"/>
      <c r="CZ1833" s="51"/>
      <c r="DA1833" s="51"/>
      <c r="DB1833" s="51"/>
      <c r="DC1833" s="51"/>
      <c r="DD1833" s="51"/>
    </row>
    <row r="1834" spans="73:108" ht="15" x14ac:dyDescent="0.25">
      <c r="BU1834" s="91"/>
      <c r="BV1834" s="177">
        <v>2007</v>
      </c>
      <c r="BW1834" s="177">
        <v>10</v>
      </c>
      <c r="BX1834" s="177" t="s">
        <v>317</v>
      </c>
      <c r="BY1834" s="177" t="s">
        <v>262</v>
      </c>
      <c r="BZ1834" s="177" t="s">
        <v>268</v>
      </c>
      <c r="CA1834" s="177">
        <v>70</v>
      </c>
      <c r="CB1834" s="177" t="s">
        <v>264</v>
      </c>
      <c r="CC1834" s="122">
        <v>62.17</v>
      </c>
      <c r="CD1834" s="178" t="s">
        <v>194</v>
      </c>
      <c r="CE1834" s="177" t="s">
        <v>282</v>
      </c>
      <c r="CF1834" s="177" t="s">
        <v>282</v>
      </c>
      <c r="CG1834" s="83" t="s">
        <v>9</v>
      </c>
      <c r="CH1834" s="57"/>
      <c r="CV1834" s="51"/>
      <c r="CW1834" s="51"/>
      <c r="CX1834" s="51"/>
      <c r="CY1834" s="51"/>
      <c r="CZ1834" s="51"/>
      <c r="DA1834" s="51"/>
      <c r="DB1834" s="51"/>
      <c r="DC1834" s="51"/>
      <c r="DD1834" s="51"/>
    </row>
    <row r="1835" spans="73:108" ht="15" x14ac:dyDescent="0.25">
      <c r="BU1835" s="91"/>
      <c r="BV1835" s="177">
        <v>2007</v>
      </c>
      <c r="BW1835" s="177">
        <v>11</v>
      </c>
      <c r="BX1835" s="177" t="s">
        <v>317</v>
      </c>
      <c r="BY1835" s="177" t="s">
        <v>262</v>
      </c>
      <c r="BZ1835" s="177" t="s">
        <v>266</v>
      </c>
      <c r="CA1835" s="177">
        <v>0</v>
      </c>
      <c r="CB1835" s="177" t="s">
        <v>264</v>
      </c>
      <c r="CC1835" s="122">
        <v>343.81</v>
      </c>
      <c r="CD1835" s="178" t="s">
        <v>192</v>
      </c>
      <c r="CE1835" s="177" t="s">
        <v>282</v>
      </c>
      <c r="CF1835" s="177" t="s">
        <v>282</v>
      </c>
      <c r="CG1835" s="83" t="s">
        <v>9</v>
      </c>
      <c r="CH1835" s="57"/>
      <c r="CV1835" s="51"/>
      <c r="CW1835" s="51"/>
      <c r="CX1835" s="51"/>
      <c r="CY1835" s="51"/>
      <c r="CZ1835" s="51"/>
      <c r="DA1835" s="51"/>
      <c r="DB1835" s="51"/>
      <c r="DC1835" s="51"/>
      <c r="DD1835" s="51"/>
    </row>
    <row r="1836" spans="73:108" ht="15" x14ac:dyDescent="0.25">
      <c r="BU1836" s="91"/>
      <c r="BV1836" s="177">
        <v>2007</v>
      </c>
      <c r="BW1836" s="177">
        <v>11</v>
      </c>
      <c r="BX1836" s="177" t="s">
        <v>317</v>
      </c>
      <c r="BY1836" s="177" t="s">
        <v>262</v>
      </c>
      <c r="BZ1836" s="177" t="s">
        <v>267</v>
      </c>
      <c r="CA1836" s="177">
        <v>0</v>
      </c>
      <c r="CB1836" s="177" t="s">
        <v>264</v>
      </c>
      <c r="CC1836" s="122">
        <v>343.81</v>
      </c>
      <c r="CD1836" s="178" t="s">
        <v>192</v>
      </c>
      <c r="CE1836" s="177" t="s">
        <v>282</v>
      </c>
      <c r="CF1836" s="177" t="s">
        <v>282</v>
      </c>
      <c r="CG1836" s="83" t="s">
        <v>9</v>
      </c>
      <c r="CH1836" s="57"/>
      <c r="CV1836" s="51"/>
      <c r="CW1836" s="51"/>
      <c r="CX1836" s="51"/>
      <c r="CY1836" s="51"/>
      <c r="CZ1836" s="51"/>
      <c r="DA1836" s="51"/>
      <c r="DB1836" s="51"/>
      <c r="DC1836" s="51"/>
      <c r="DD1836" s="51"/>
    </row>
    <row r="1837" spans="73:108" ht="15" x14ac:dyDescent="0.25">
      <c r="BU1837" s="91"/>
      <c r="BV1837" s="177">
        <v>2007</v>
      </c>
      <c r="BW1837" s="177">
        <v>11</v>
      </c>
      <c r="BX1837" s="177" t="s">
        <v>317</v>
      </c>
      <c r="BY1837" s="177" t="s">
        <v>262</v>
      </c>
      <c r="BZ1837" s="177" t="s">
        <v>268</v>
      </c>
      <c r="CA1837" s="177">
        <v>0</v>
      </c>
      <c r="CB1837" s="177" t="s">
        <v>264</v>
      </c>
      <c r="CC1837" s="122">
        <v>343.81</v>
      </c>
      <c r="CD1837" s="178" t="s">
        <v>192</v>
      </c>
      <c r="CE1837" s="177" t="s">
        <v>282</v>
      </c>
      <c r="CF1837" s="177" t="s">
        <v>282</v>
      </c>
      <c r="CG1837" s="83" t="s">
        <v>9</v>
      </c>
      <c r="CH1837" s="57"/>
      <c r="CV1837" s="51"/>
      <c r="CW1837" s="51"/>
      <c r="CX1837" s="51"/>
      <c r="CY1837" s="51"/>
      <c r="CZ1837" s="51"/>
      <c r="DA1837" s="51"/>
      <c r="DB1837" s="51"/>
      <c r="DC1837" s="51"/>
      <c r="DD1837" s="51"/>
    </row>
    <row r="1838" spans="73:108" ht="15" x14ac:dyDescent="0.25">
      <c r="BU1838" s="91"/>
      <c r="BV1838" s="177">
        <v>2007</v>
      </c>
      <c r="BW1838" s="177">
        <v>11</v>
      </c>
      <c r="BX1838" s="177" t="s">
        <v>317</v>
      </c>
      <c r="BY1838" s="177" t="s">
        <v>262</v>
      </c>
      <c r="BZ1838" s="177" t="s">
        <v>266</v>
      </c>
      <c r="CA1838" s="177">
        <v>70</v>
      </c>
      <c r="CB1838" s="177" t="s">
        <v>264</v>
      </c>
      <c r="CC1838" s="122">
        <v>110.02</v>
      </c>
      <c r="CD1838" s="178" t="s">
        <v>194</v>
      </c>
      <c r="CE1838" s="177" t="s">
        <v>282</v>
      </c>
      <c r="CF1838" s="177" t="s">
        <v>282</v>
      </c>
      <c r="CG1838" s="83" t="s">
        <v>9</v>
      </c>
      <c r="CH1838" s="57"/>
      <c r="CV1838" s="51"/>
      <c r="CW1838" s="51"/>
      <c r="CX1838" s="51"/>
      <c r="CY1838" s="51"/>
      <c r="CZ1838" s="51"/>
      <c r="DA1838" s="51"/>
      <c r="DB1838" s="51"/>
      <c r="DC1838" s="51"/>
      <c r="DD1838" s="51"/>
    </row>
    <row r="1839" spans="73:108" ht="15" x14ac:dyDescent="0.25">
      <c r="BU1839" s="91"/>
      <c r="BV1839" s="177">
        <v>2007</v>
      </c>
      <c r="BW1839" s="177">
        <v>11</v>
      </c>
      <c r="BX1839" s="177" t="s">
        <v>317</v>
      </c>
      <c r="BY1839" s="177" t="s">
        <v>262</v>
      </c>
      <c r="BZ1839" s="177" t="s">
        <v>267</v>
      </c>
      <c r="CA1839" s="177">
        <v>70</v>
      </c>
      <c r="CB1839" s="177" t="s">
        <v>264</v>
      </c>
      <c r="CC1839" s="122">
        <v>110.02</v>
      </c>
      <c r="CD1839" s="178" t="s">
        <v>194</v>
      </c>
      <c r="CE1839" s="177" t="s">
        <v>282</v>
      </c>
      <c r="CF1839" s="177" t="s">
        <v>282</v>
      </c>
      <c r="CG1839" s="83" t="s">
        <v>9</v>
      </c>
      <c r="CH1839" s="57"/>
      <c r="CV1839" s="51"/>
      <c r="CW1839" s="51"/>
      <c r="CX1839" s="51"/>
      <c r="CY1839" s="51"/>
      <c r="CZ1839" s="51"/>
      <c r="DA1839" s="51"/>
      <c r="DB1839" s="51"/>
      <c r="DC1839" s="51"/>
      <c r="DD1839" s="51"/>
    </row>
    <row r="1840" spans="73:108" ht="15" x14ac:dyDescent="0.25">
      <c r="BU1840" s="91"/>
      <c r="BV1840" s="177">
        <v>2007</v>
      </c>
      <c r="BW1840" s="177">
        <v>11</v>
      </c>
      <c r="BX1840" s="177" t="s">
        <v>317</v>
      </c>
      <c r="BY1840" s="177" t="s">
        <v>262</v>
      </c>
      <c r="BZ1840" s="177" t="s">
        <v>268</v>
      </c>
      <c r="CA1840" s="177">
        <v>70</v>
      </c>
      <c r="CB1840" s="177" t="s">
        <v>264</v>
      </c>
      <c r="CC1840" s="122">
        <v>110.02</v>
      </c>
      <c r="CD1840" s="178" t="s">
        <v>194</v>
      </c>
      <c r="CE1840" s="177" t="s">
        <v>282</v>
      </c>
      <c r="CF1840" s="177" t="s">
        <v>282</v>
      </c>
      <c r="CG1840" s="83" t="s">
        <v>9</v>
      </c>
      <c r="CH1840" s="57"/>
      <c r="CV1840" s="51"/>
      <c r="CW1840" s="51"/>
      <c r="CX1840" s="51"/>
      <c r="CY1840" s="51"/>
      <c r="CZ1840" s="51"/>
      <c r="DA1840" s="51"/>
      <c r="DB1840" s="51"/>
      <c r="DC1840" s="51"/>
      <c r="DD1840" s="51"/>
    </row>
    <row r="1841" spans="73:108" ht="15" x14ac:dyDescent="0.25">
      <c r="BU1841" s="91"/>
      <c r="BV1841" s="177">
        <v>2007</v>
      </c>
      <c r="BW1841" s="177">
        <v>12</v>
      </c>
      <c r="BX1841" s="177" t="s">
        <v>317</v>
      </c>
      <c r="BY1841" s="177" t="s">
        <v>262</v>
      </c>
      <c r="BZ1841" s="177" t="s">
        <v>266</v>
      </c>
      <c r="CA1841" s="177">
        <v>0</v>
      </c>
      <c r="CB1841" s="177" t="s">
        <v>264</v>
      </c>
      <c r="CC1841" s="122">
        <v>188.46</v>
      </c>
      <c r="CD1841" s="178" t="s">
        <v>192</v>
      </c>
      <c r="CE1841" s="177" t="s">
        <v>282</v>
      </c>
      <c r="CF1841" s="177" t="s">
        <v>282</v>
      </c>
      <c r="CG1841" s="83" t="s">
        <v>9</v>
      </c>
      <c r="CH1841" s="57"/>
      <c r="CV1841" s="51"/>
      <c r="CW1841" s="51"/>
      <c r="CX1841" s="51"/>
      <c r="CY1841" s="51"/>
      <c r="CZ1841" s="51"/>
      <c r="DA1841" s="51"/>
      <c r="DB1841" s="51"/>
      <c r="DC1841" s="51"/>
      <c r="DD1841" s="51"/>
    </row>
    <row r="1842" spans="73:108" ht="15" x14ac:dyDescent="0.25">
      <c r="BU1842" s="91"/>
      <c r="BV1842" s="177">
        <v>2007</v>
      </c>
      <c r="BW1842" s="177">
        <v>12</v>
      </c>
      <c r="BX1842" s="177" t="s">
        <v>317</v>
      </c>
      <c r="BY1842" s="177" t="s">
        <v>262</v>
      </c>
      <c r="BZ1842" s="177" t="s">
        <v>267</v>
      </c>
      <c r="CA1842" s="177">
        <v>0</v>
      </c>
      <c r="CB1842" s="177" t="s">
        <v>264</v>
      </c>
      <c r="CC1842" s="122">
        <v>188.46</v>
      </c>
      <c r="CD1842" s="178" t="s">
        <v>192</v>
      </c>
      <c r="CE1842" s="177" t="s">
        <v>282</v>
      </c>
      <c r="CF1842" s="177" t="s">
        <v>282</v>
      </c>
      <c r="CG1842" s="83" t="s">
        <v>9</v>
      </c>
      <c r="CH1842" s="57"/>
      <c r="CV1842" s="51"/>
      <c r="CW1842" s="51"/>
      <c r="CX1842" s="51"/>
      <c r="CY1842" s="51"/>
      <c r="CZ1842" s="51"/>
      <c r="DA1842" s="51"/>
      <c r="DB1842" s="51"/>
      <c r="DC1842" s="51"/>
      <c r="DD1842" s="51"/>
    </row>
    <row r="1843" spans="73:108" ht="15" x14ac:dyDescent="0.25">
      <c r="BU1843" s="91"/>
      <c r="BV1843" s="177">
        <v>2007</v>
      </c>
      <c r="BW1843" s="177">
        <v>12</v>
      </c>
      <c r="BX1843" s="177" t="s">
        <v>317</v>
      </c>
      <c r="BY1843" s="177" t="s">
        <v>262</v>
      </c>
      <c r="BZ1843" s="177" t="s">
        <v>268</v>
      </c>
      <c r="CA1843" s="177">
        <v>0</v>
      </c>
      <c r="CB1843" s="177" t="s">
        <v>264</v>
      </c>
      <c r="CC1843" s="122">
        <v>188.46</v>
      </c>
      <c r="CD1843" s="178" t="s">
        <v>192</v>
      </c>
      <c r="CE1843" s="177" t="s">
        <v>282</v>
      </c>
      <c r="CF1843" s="177" t="s">
        <v>282</v>
      </c>
      <c r="CG1843" s="83" t="s">
        <v>9</v>
      </c>
      <c r="CH1843" s="57"/>
      <c r="CV1843" s="51"/>
      <c r="CW1843" s="51"/>
      <c r="CX1843" s="51"/>
      <c r="CY1843" s="51"/>
      <c r="CZ1843" s="51"/>
      <c r="DA1843" s="51"/>
      <c r="DB1843" s="51"/>
      <c r="DC1843" s="51"/>
      <c r="DD1843" s="51"/>
    </row>
    <row r="1844" spans="73:108" ht="15" x14ac:dyDescent="0.25">
      <c r="BU1844" s="91"/>
      <c r="BV1844" s="177">
        <v>2007</v>
      </c>
      <c r="BW1844" s="177">
        <v>12</v>
      </c>
      <c r="BX1844" s="177" t="s">
        <v>317</v>
      </c>
      <c r="BY1844" s="177" t="s">
        <v>262</v>
      </c>
      <c r="BZ1844" s="177" t="s">
        <v>266</v>
      </c>
      <c r="CA1844" s="177">
        <v>70</v>
      </c>
      <c r="CB1844" s="177" t="s">
        <v>264</v>
      </c>
      <c r="CC1844" s="122">
        <v>60.31</v>
      </c>
      <c r="CD1844" s="178" t="s">
        <v>194</v>
      </c>
      <c r="CE1844" s="177" t="s">
        <v>282</v>
      </c>
      <c r="CF1844" s="177" t="s">
        <v>282</v>
      </c>
      <c r="CG1844" s="83" t="s">
        <v>9</v>
      </c>
      <c r="CH1844" s="57"/>
      <c r="CV1844" s="51"/>
      <c r="CW1844" s="51"/>
      <c r="CX1844" s="51"/>
      <c r="CY1844" s="51"/>
      <c r="CZ1844" s="51"/>
      <c r="DA1844" s="51"/>
      <c r="DB1844" s="51"/>
      <c r="DC1844" s="51"/>
      <c r="DD1844" s="51"/>
    </row>
    <row r="1845" spans="73:108" ht="15" x14ac:dyDescent="0.25">
      <c r="BU1845" s="91"/>
      <c r="BV1845" s="177">
        <v>2007</v>
      </c>
      <c r="BW1845" s="177">
        <v>12</v>
      </c>
      <c r="BX1845" s="177" t="s">
        <v>317</v>
      </c>
      <c r="BY1845" s="177" t="s">
        <v>262</v>
      </c>
      <c r="BZ1845" s="177" t="s">
        <v>267</v>
      </c>
      <c r="CA1845" s="177">
        <v>70</v>
      </c>
      <c r="CB1845" s="177" t="s">
        <v>264</v>
      </c>
      <c r="CC1845" s="122">
        <v>60.31</v>
      </c>
      <c r="CD1845" s="178" t="s">
        <v>194</v>
      </c>
      <c r="CE1845" s="177" t="s">
        <v>282</v>
      </c>
      <c r="CF1845" s="177" t="s">
        <v>282</v>
      </c>
      <c r="CG1845" s="83" t="s">
        <v>9</v>
      </c>
      <c r="CH1845" s="57"/>
      <c r="CV1845" s="51"/>
      <c r="CW1845" s="51"/>
      <c r="CX1845" s="51"/>
      <c r="CY1845" s="51"/>
      <c r="CZ1845" s="51"/>
      <c r="DA1845" s="51"/>
      <c r="DB1845" s="51"/>
      <c r="DC1845" s="51"/>
      <c r="DD1845" s="51"/>
    </row>
    <row r="1846" spans="73:108" ht="15" x14ac:dyDescent="0.25">
      <c r="BU1846" s="91"/>
      <c r="BV1846" s="177">
        <v>2007</v>
      </c>
      <c r="BW1846" s="177">
        <v>12</v>
      </c>
      <c r="BX1846" s="177" t="s">
        <v>317</v>
      </c>
      <c r="BY1846" s="177" t="s">
        <v>262</v>
      </c>
      <c r="BZ1846" s="177" t="s">
        <v>268</v>
      </c>
      <c r="CA1846" s="177">
        <v>70</v>
      </c>
      <c r="CB1846" s="177" t="s">
        <v>264</v>
      </c>
      <c r="CC1846" s="122">
        <v>60.31</v>
      </c>
      <c r="CD1846" s="178" t="s">
        <v>194</v>
      </c>
      <c r="CE1846" s="177" t="s">
        <v>282</v>
      </c>
      <c r="CF1846" s="177" t="s">
        <v>282</v>
      </c>
      <c r="CG1846" s="83" t="s">
        <v>9</v>
      </c>
      <c r="CH1846" s="57"/>
      <c r="CV1846" s="51"/>
      <c r="CW1846" s="51"/>
      <c r="CX1846" s="51"/>
      <c r="CY1846" s="51"/>
      <c r="CZ1846" s="51"/>
      <c r="DA1846" s="51"/>
      <c r="DB1846" s="51"/>
      <c r="DC1846" s="51"/>
      <c r="DD1846" s="51"/>
    </row>
    <row r="1847" spans="73:108" ht="15" x14ac:dyDescent="0.25">
      <c r="BU1847" s="91"/>
      <c r="BV1847" s="177">
        <v>2008</v>
      </c>
      <c r="BW1847" s="177">
        <v>1</v>
      </c>
      <c r="BX1847" s="177" t="s">
        <v>317</v>
      </c>
      <c r="BY1847" s="177" t="s">
        <v>262</v>
      </c>
      <c r="BZ1847" s="177" t="s">
        <v>266</v>
      </c>
      <c r="CA1847" s="177">
        <v>0</v>
      </c>
      <c r="CB1847" s="177" t="s">
        <v>264</v>
      </c>
      <c r="CC1847" s="122">
        <v>-16.91</v>
      </c>
      <c r="CD1847" s="178" t="s">
        <v>192</v>
      </c>
      <c r="CE1847" s="177" t="s">
        <v>282</v>
      </c>
      <c r="CF1847" s="177" t="s">
        <v>282</v>
      </c>
      <c r="CG1847" s="83" t="s">
        <v>9</v>
      </c>
      <c r="CH1847" s="57"/>
      <c r="CV1847" s="51"/>
      <c r="CW1847" s="51"/>
      <c r="CX1847" s="51"/>
      <c r="CY1847" s="51"/>
      <c r="CZ1847" s="51"/>
      <c r="DA1847" s="51"/>
      <c r="DB1847" s="51"/>
      <c r="DC1847" s="51"/>
      <c r="DD1847" s="51"/>
    </row>
    <row r="1848" spans="73:108" ht="15" x14ac:dyDescent="0.25">
      <c r="BU1848" s="91"/>
      <c r="BV1848" s="177">
        <v>2008</v>
      </c>
      <c r="BW1848" s="177">
        <v>1</v>
      </c>
      <c r="BX1848" s="177" t="s">
        <v>317</v>
      </c>
      <c r="BY1848" s="177" t="s">
        <v>262</v>
      </c>
      <c r="BZ1848" s="177" t="s">
        <v>267</v>
      </c>
      <c r="CA1848" s="177">
        <v>0</v>
      </c>
      <c r="CB1848" s="177" t="s">
        <v>264</v>
      </c>
      <c r="CC1848" s="122">
        <v>-16.91</v>
      </c>
      <c r="CD1848" s="178" t="s">
        <v>192</v>
      </c>
      <c r="CE1848" s="177" t="s">
        <v>282</v>
      </c>
      <c r="CF1848" s="177" t="s">
        <v>282</v>
      </c>
      <c r="CG1848" s="83" t="s">
        <v>9</v>
      </c>
      <c r="CH1848" s="57"/>
      <c r="CV1848" s="51"/>
      <c r="CW1848" s="51"/>
      <c r="CX1848" s="51"/>
      <c r="CY1848" s="51"/>
      <c r="CZ1848" s="51"/>
      <c r="DA1848" s="51"/>
      <c r="DB1848" s="51"/>
      <c r="DC1848" s="51"/>
      <c r="DD1848" s="51"/>
    </row>
    <row r="1849" spans="73:108" ht="15" x14ac:dyDescent="0.25">
      <c r="BU1849" s="91"/>
      <c r="BV1849" s="177">
        <v>2008</v>
      </c>
      <c r="BW1849" s="177">
        <v>1</v>
      </c>
      <c r="BX1849" s="177" t="s">
        <v>317</v>
      </c>
      <c r="BY1849" s="177" t="s">
        <v>262</v>
      </c>
      <c r="BZ1849" s="177" t="s">
        <v>268</v>
      </c>
      <c r="CA1849" s="177">
        <v>0</v>
      </c>
      <c r="CB1849" s="177" t="s">
        <v>264</v>
      </c>
      <c r="CC1849" s="122">
        <v>-16.91</v>
      </c>
      <c r="CD1849" s="178" t="s">
        <v>192</v>
      </c>
      <c r="CE1849" s="177" t="s">
        <v>282</v>
      </c>
      <c r="CF1849" s="177" t="s">
        <v>282</v>
      </c>
      <c r="CG1849" s="83" t="s">
        <v>9</v>
      </c>
      <c r="CH1849" s="57"/>
      <c r="CV1849" s="51"/>
      <c r="CW1849" s="51"/>
      <c r="CX1849" s="51"/>
      <c r="CY1849" s="51"/>
      <c r="CZ1849" s="51"/>
      <c r="DA1849" s="51"/>
      <c r="DB1849" s="51"/>
      <c r="DC1849" s="51"/>
      <c r="DD1849" s="51"/>
    </row>
    <row r="1850" spans="73:108" ht="15" x14ac:dyDescent="0.25">
      <c r="BU1850" s="91"/>
      <c r="BV1850" s="177">
        <v>2008</v>
      </c>
      <c r="BW1850" s="177">
        <v>1</v>
      </c>
      <c r="BX1850" s="177" t="s">
        <v>317</v>
      </c>
      <c r="BY1850" s="177" t="s">
        <v>262</v>
      </c>
      <c r="BZ1850" s="177" t="s">
        <v>266</v>
      </c>
      <c r="CA1850" s="177">
        <v>70</v>
      </c>
      <c r="CB1850" s="177" t="s">
        <v>264</v>
      </c>
      <c r="CC1850" s="122">
        <v>-5.07</v>
      </c>
      <c r="CD1850" s="178" t="s">
        <v>194</v>
      </c>
      <c r="CE1850" s="177" t="s">
        <v>282</v>
      </c>
      <c r="CF1850" s="177" t="s">
        <v>282</v>
      </c>
      <c r="CG1850" s="83" t="s">
        <v>9</v>
      </c>
      <c r="CH1850" s="57"/>
      <c r="CV1850" s="51"/>
      <c r="CW1850" s="51"/>
      <c r="CX1850" s="51"/>
      <c r="CY1850" s="51"/>
      <c r="CZ1850" s="51"/>
      <c r="DA1850" s="51"/>
      <c r="DB1850" s="51"/>
      <c r="DC1850" s="51"/>
      <c r="DD1850" s="51"/>
    </row>
    <row r="1851" spans="73:108" ht="15" x14ac:dyDescent="0.25">
      <c r="BU1851" s="91"/>
      <c r="BV1851" s="177">
        <v>2008</v>
      </c>
      <c r="BW1851" s="177">
        <v>1</v>
      </c>
      <c r="BX1851" s="177" t="s">
        <v>317</v>
      </c>
      <c r="BY1851" s="177" t="s">
        <v>262</v>
      </c>
      <c r="BZ1851" s="177" t="s">
        <v>267</v>
      </c>
      <c r="CA1851" s="177">
        <v>70</v>
      </c>
      <c r="CB1851" s="177" t="s">
        <v>264</v>
      </c>
      <c r="CC1851" s="122">
        <v>-5.07</v>
      </c>
      <c r="CD1851" s="178" t="s">
        <v>194</v>
      </c>
      <c r="CE1851" s="177" t="s">
        <v>282</v>
      </c>
      <c r="CF1851" s="177" t="s">
        <v>282</v>
      </c>
      <c r="CG1851" s="83" t="s">
        <v>9</v>
      </c>
      <c r="CH1851" s="57"/>
      <c r="CV1851" s="51"/>
      <c r="CW1851" s="51"/>
      <c r="CX1851" s="51"/>
      <c r="CY1851" s="51"/>
      <c r="CZ1851" s="51"/>
      <c r="DA1851" s="51"/>
      <c r="DB1851" s="51"/>
      <c r="DC1851" s="51"/>
      <c r="DD1851" s="51"/>
    </row>
    <row r="1852" spans="73:108" ht="15" x14ac:dyDescent="0.25">
      <c r="BU1852" s="91"/>
      <c r="BV1852" s="177">
        <v>2008</v>
      </c>
      <c r="BW1852" s="177">
        <v>1</v>
      </c>
      <c r="BX1852" s="177" t="s">
        <v>317</v>
      </c>
      <c r="BY1852" s="177" t="s">
        <v>262</v>
      </c>
      <c r="BZ1852" s="177" t="s">
        <v>268</v>
      </c>
      <c r="CA1852" s="177">
        <v>70</v>
      </c>
      <c r="CB1852" s="177" t="s">
        <v>264</v>
      </c>
      <c r="CC1852" s="122">
        <v>-5.07</v>
      </c>
      <c r="CD1852" s="178" t="s">
        <v>194</v>
      </c>
      <c r="CE1852" s="177" t="s">
        <v>282</v>
      </c>
      <c r="CF1852" s="177" t="s">
        <v>282</v>
      </c>
      <c r="CG1852" s="83" t="s">
        <v>9</v>
      </c>
      <c r="CH1852" s="57"/>
      <c r="CV1852" s="51"/>
      <c r="CW1852" s="51"/>
      <c r="CX1852" s="51"/>
      <c r="CY1852" s="51"/>
      <c r="CZ1852" s="51"/>
      <c r="DA1852" s="51"/>
      <c r="DB1852" s="51"/>
      <c r="DC1852" s="51"/>
      <c r="DD1852" s="51"/>
    </row>
    <row r="1853" spans="73:108" ht="15" x14ac:dyDescent="0.25">
      <c r="BU1853" s="91"/>
      <c r="BV1853" s="177">
        <v>2009</v>
      </c>
      <c r="BW1853" s="177">
        <v>3</v>
      </c>
      <c r="BX1853" s="177" t="s">
        <v>317</v>
      </c>
      <c r="BY1853" s="177" t="s">
        <v>262</v>
      </c>
      <c r="BZ1853" s="177" t="s">
        <v>263</v>
      </c>
      <c r="CA1853" s="177">
        <v>0</v>
      </c>
      <c r="CB1853" s="177" t="s">
        <v>264</v>
      </c>
      <c r="CC1853" s="122">
        <v>144.52000000000001</v>
      </c>
      <c r="CD1853" s="178" t="s">
        <v>192</v>
      </c>
      <c r="CE1853" s="177" t="s">
        <v>282</v>
      </c>
      <c r="CF1853" s="177" t="s">
        <v>282</v>
      </c>
      <c r="CG1853" s="83" t="s">
        <v>9</v>
      </c>
      <c r="CH1853" s="57"/>
      <c r="CV1853" s="51"/>
      <c r="CW1853" s="51"/>
      <c r="CX1853" s="51"/>
      <c r="CY1853" s="51"/>
      <c r="CZ1853" s="51"/>
      <c r="DA1853" s="51"/>
      <c r="DB1853" s="51"/>
      <c r="DC1853" s="51"/>
      <c r="DD1853" s="51"/>
    </row>
    <row r="1854" spans="73:108" ht="15" x14ac:dyDescent="0.25">
      <c r="BU1854" s="91"/>
      <c r="BV1854" s="177">
        <v>2009</v>
      </c>
      <c r="BW1854" s="177">
        <v>3</v>
      </c>
      <c r="BX1854" s="177" t="s">
        <v>317</v>
      </c>
      <c r="BY1854" s="177" t="s">
        <v>262</v>
      </c>
      <c r="BZ1854" s="177" t="s">
        <v>263</v>
      </c>
      <c r="CA1854" s="177">
        <v>70</v>
      </c>
      <c r="CB1854" s="177" t="s">
        <v>264</v>
      </c>
      <c r="CC1854" s="122">
        <v>43.36</v>
      </c>
      <c r="CD1854" s="178" t="s">
        <v>194</v>
      </c>
      <c r="CE1854" s="177" t="s">
        <v>282</v>
      </c>
      <c r="CF1854" s="177" t="s">
        <v>282</v>
      </c>
      <c r="CG1854" s="83" t="s">
        <v>9</v>
      </c>
      <c r="CH1854" s="57"/>
      <c r="CV1854" s="51"/>
      <c r="CW1854" s="51"/>
      <c r="CX1854" s="51"/>
      <c r="CY1854" s="51"/>
      <c r="CZ1854" s="51"/>
      <c r="DA1854" s="51"/>
      <c r="DB1854" s="51"/>
      <c r="DC1854" s="51"/>
      <c r="DD1854" s="51"/>
    </row>
    <row r="1855" spans="73:108" ht="15" x14ac:dyDescent="0.25">
      <c r="BU1855" s="91"/>
      <c r="BV1855" s="177">
        <v>2009</v>
      </c>
      <c r="BW1855" s="177">
        <v>4</v>
      </c>
      <c r="BX1855" s="177" t="s">
        <v>317</v>
      </c>
      <c r="BY1855" s="177" t="s">
        <v>262</v>
      </c>
      <c r="BZ1855" s="177" t="s">
        <v>263</v>
      </c>
      <c r="CA1855" s="177">
        <v>0</v>
      </c>
      <c r="CB1855" s="177" t="s">
        <v>264</v>
      </c>
      <c r="CC1855" s="122">
        <v>407.72</v>
      </c>
      <c r="CD1855" s="178" t="s">
        <v>192</v>
      </c>
      <c r="CE1855" s="177" t="s">
        <v>282</v>
      </c>
      <c r="CF1855" s="177" t="s">
        <v>282</v>
      </c>
      <c r="CG1855" s="83" t="s">
        <v>9</v>
      </c>
      <c r="CH1855" s="57"/>
      <c r="CV1855" s="51"/>
      <c r="CW1855" s="51"/>
      <c r="CX1855" s="51"/>
      <c r="CY1855" s="51"/>
      <c r="CZ1855" s="51"/>
      <c r="DA1855" s="51"/>
      <c r="DB1855" s="51"/>
      <c r="DC1855" s="51"/>
      <c r="DD1855" s="51"/>
    </row>
    <row r="1856" spans="73:108" ht="15" x14ac:dyDescent="0.25">
      <c r="BU1856" s="91"/>
      <c r="BV1856" s="177">
        <v>2009</v>
      </c>
      <c r="BW1856" s="177">
        <v>4</v>
      </c>
      <c r="BX1856" s="177" t="s">
        <v>317</v>
      </c>
      <c r="BY1856" s="177" t="s">
        <v>262</v>
      </c>
      <c r="BZ1856" s="177" t="s">
        <v>263</v>
      </c>
      <c r="CA1856" s="177">
        <v>70</v>
      </c>
      <c r="CB1856" s="177" t="s">
        <v>264</v>
      </c>
      <c r="CC1856" s="122">
        <v>122.32</v>
      </c>
      <c r="CD1856" s="178" t="s">
        <v>194</v>
      </c>
      <c r="CE1856" s="177" t="s">
        <v>282</v>
      </c>
      <c r="CF1856" s="177" t="s">
        <v>282</v>
      </c>
      <c r="CG1856" s="83" t="s">
        <v>9</v>
      </c>
      <c r="CH1856" s="57"/>
      <c r="CV1856" s="51"/>
      <c r="CW1856" s="51"/>
      <c r="CX1856" s="51"/>
      <c r="CY1856" s="51"/>
      <c r="CZ1856" s="51"/>
      <c r="DA1856" s="51"/>
      <c r="DB1856" s="51"/>
      <c r="DC1856" s="51"/>
      <c r="DD1856" s="51"/>
    </row>
    <row r="1857" spans="73:108" ht="15" x14ac:dyDescent="0.25">
      <c r="BU1857" s="91"/>
      <c r="BV1857" s="177">
        <v>2009</v>
      </c>
      <c r="BW1857" s="177">
        <v>8</v>
      </c>
      <c r="BX1857" s="177" t="s">
        <v>317</v>
      </c>
      <c r="BY1857" s="177" t="s">
        <v>262</v>
      </c>
      <c r="BZ1857" s="177" t="s">
        <v>277</v>
      </c>
      <c r="CA1857" s="177">
        <v>0</v>
      </c>
      <c r="CB1857" s="177" t="s">
        <v>264</v>
      </c>
      <c r="CC1857" s="122">
        <v>42.43</v>
      </c>
      <c r="CD1857" s="178" t="s">
        <v>192</v>
      </c>
      <c r="CE1857" s="177" t="s">
        <v>282</v>
      </c>
      <c r="CF1857" s="177" t="s">
        <v>282</v>
      </c>
      <c r="CG1857" s="83" t="s">
        <v>9</v>
      </c>
      <c r="CH1857" s="57"/>
      <c r="CV1857" s="51"/>
      <c r="CW1857" s="51"/>
      <c r="CX1857" s="51"/>
      <c r="CY1857" s="51"/>
      <c r="CZ1857" s="51"/>
      <c r="DA1857" s="51"/>
      <c r="DB1857" s="51"/>
      <c r="DC1857" s="51"/>
      <c r="DD1857" s="51"/>
    </row>
    <row r="1858" spans="73:108" ht="15" x14ac:dyDescent="0.25">
      <c r="BU1858" s="91"/>
      <c r="BV1858" s="177">
        <v>2009</v>
      </c>
      <c r="BW1858" s="177">
        <v>8</v>
      </c>
      <c r="BX1858" s="177" t="s">
        <v>317</v>
      </c>
      <c r="BY1858" s="177" t="s">
        <v>262</v>
      </c>
      <c r="BZ1858" s="177" t="s">
        <v>277</v>
      </c>
      <c r="CA1858" s="177">
        <v>70</v>
      </c>
      <c r="CB1858" s="177" t="s">
        <v>264</v>
      </c>
      <c r="CC1858" s="122">
        <v>12.73</v>
      </c>
      <c r="CD1858" s="178" t="s">
        <v>194</v>
      </c>
      <c r="CE1858" s="177" t="s">
        <v>282</v>
      </c>
      <c r="CF1858" s="177" t="s">
        <v>282</v>
      </c>
      <c r="CG1858" s="83" t="s">
        <v>9</v>
      </c>
      <c r="CH1858" s="57"/>
      <c r="CV1858" s="51"/>
      <c r="CW1858" s="51"/>
      <c r="CX1858" s="51"/>
      <c r="CY1858" s="51"/>
      <c r="CZ1858" s="51"/>
      <c r="DA1858" s="51"/>
      <c r="DB1858" s="51"/>
      <c r="DC1858" s="51"/>
      <c r="DD1858" s="51"/>
    </row>
    <row r="1859" spans="73:108" ht="15" x14ac:dyDescent="0.25">
      <c r="BU1859" s="91"/>
      <c r="BV1859" s="177">
        <v>2009</v>
      </c>
      <c r="BW1859" s="177">
        <v>9</v>
      </c>
      <c r="BX1859" s="177" t="s">
        <v>317</v>
      </c>
      <c r="BY1859" s="177" t="s">
        <v>262</v>
      </c>
      <c r="BZ1859" s="177" t="s">
        <v>277</v>
      </c>
      <c r="CA1859" s="177">
        <v>0</v>
      </c>
      <c r="CB1859" s="177" t="s">
        <v>264</v>
      </c>
      <c r="CC1859" s="122">
        <v>72.11</v>
      </c>
      <c r="CD1859" s="178" t="s">
        <v>192</v>
      </c>
      <c r="CE1859" s="177" t="s">
        <v>282</v>
      </c>
      <c r="CF1859" s="177" t="s">
        <v>282</v>
      </c>
      <c r="CG1859" s="83" t="s">
        <v>9</v>
      </c>
      <c r="CH1859" s="57"/>
      <c r="CV1859" s="51"/>
      <c r="CW1859" s="51"/>
      <c r="CX1859" s="51"/>
      <c r="CY1859" s="51"/>
      <c r="CZ1859" s="51"/>
      <c r="DA1859" s="51"/>
      <c r="DB1859" s="51"/>
      <c r="DC1859" s="51"/>
      <c r="DD1859" s="51"/>
    </row>
    <row r="1860" spans="73:108" ht="15" x14ac:dyDescent="0.25">
      <c r="BU1860" s="91"/>
      <c r="BV1860" s="177">
        <v>2009</v>
      </c>
      <c r="BW1860" s="177">
        <v>9</v>
      </c>
      <c r="BX1860" s="177" t="s">
        <v>317</v>
      </c>
      <c r="BY1860" s="177" t="s">
        <v>262</v>
      </c>
      <c r="BZ1860" s="177" t="s">
        <v>277</v>
      </c>
      <c r="CA1860" s="177">
        <v>70</v>
      </c>
      <c r="CB1860" s="177" t="s">
        <v>264</v>
      </c>
      <c r="CC1860" s="122">
        <v>21.63</v>
      </c>
      <c r="CD1860" s="178" t="s">
        <v>194</v>
      </c>
      <c r="CE1860" s="177" t="s">
        <v>282</v>
      </c>
      <c r="CF1860" s="177" t="s">
        <v>282</v>
      </c>
      <c r="CG1860" s="83" t="s">
        <v>9</v>
      </c>
      <c r="CH1860" s="57"/>
      <c r="CV1860" s="51"/>
      <c r="CW1860" s="51"/>
      <c r="CX1860" s="51"/>
      <c r="CY1860" s="51"/>
      <c r="CZ1860" s="51"/>
      <c r="DA1860" s="51"/>
      <c r="DB1860" s="51"/>
      <c r="DC1860" s="51"/>
      <c r="DD1860" s="51"/>
    </row>
    <row r="1861" spans="73:108" ht="15" x14ac:dyDescent="0.25">
      <c r="BU1861" s="91"/>
      <c r="BV1861" s="177">
        <v>2009</v>
      </c>
      <c r="BW1861" s="177">
        <v>10</v>
      </c>
      <c r="BX1861" s="177" t="s">
        <v>317</v>
      </c>
      <c r="BY1861" s="177" t="s">
        <v>262</v>
      </c>
      <c r="BZ1861" s="177" t="s">
        <v>277</v>
      </c>
      <c r="CA1861" s="177">
        <v>0</v>
      </c>
      <c r="CB1861" s="177" t="s">
        <v>264</v>
      </c>
      <c r="CC1861" s="122">
        <v>245.87</v>
      </c>
      <c r="CD1861" s="178" t="s">
        <v>192</v>
      </c>
      <c r="CE1861" s="177" t="s">
        <v>282</v>
      </c>
      <c r="CF1861" s="177" t="s">
        <v>282</v>
      </c>
      <c r="CG1861" s="83" t="s">
        <v>9</v>
      </c>
      <c r="CH1861" s="57"/>
      <c r="CV1861" s="51"/>
      <c r="CW1861" s="51"/>
      <c r="CX1861" s="51"/>
      <c r="CY1861" s="51"/>
      <c r="CZ1861" s="51"/>
      <c r="DA1861" s="51"/>
      <c r="DB1861" s="51"/>
      <c r="DC1861" s="51"/>
      <c r="DD1861" s="51"/>
    </row>
    <row r="1862" spans="73:108" ht="15" x14ac:dyDescent="0.25">
      <c r="BU1862" s="91"/>
      <c r="BV1862" s="177">
        <v>2009</v>
      </c>
      <c r="BW1862" s="177">
        <v>10</v>
      </c>
      <c r="BX1862" s="177" t="s">
        <v>317</v>
      </c>
      <c r="BY1862" s="177" t="s">
        <v>262</v>
      </c>
      <c r="BZ1862" s="177" t="s">
        <v>277</v>
      </c>
      <c r="CA1862" s="177">
        <v>70</v>
      </c>
      <c r="CB1862" s="177" t="s">
        <v>264</v>
      </c>
      <c r="CC1862" s="122">
        <v>73.760000000000005</v>
      </c>
      <c r="CD1862" s="178" t="s">
        <v>194</v>
      </c>
      <c r="CE1862" s="177" t="s">
        <v>282</v>
      </c>
      <c r="CF1862" s="177" t="s">
        <v>282</v>
      </c>
      <c r="CG1862" s="83" t="s">
        <v>9</v>
      </c>
      <c r="CH1862" s="57"/>
      <c r="CV1862" s="51"/>
      <c r="CW1862" s="51"/>
      <c r="CX1862" s="51"/>
      <c r="CY1862" s="51"/>
      <c r="CZ1862" s="51"/>
      <c r="DA1862" s="51"/>
      <c r="DB1862" s="51"/>
      <c r="DC1862" s="51"/>
      <c r="DD1862" s="51"/>
    </row>
    <row r="1863" spans="73:108" ht="15" x14ac:dyDescent="0.25">
      <c r="BU1863" s="91"/>
      <c r="BV1863" s="177">
        <v>2009</v>
      </c>
      <c r="BW1863" s="177">
        <v>11</v>
      </c>
      <c r="BX1863" s="177" t="s">
        <v>317</v>
      </c>
      <c r="BY1863" s="177" t="s">
        <v>262</v>
      </c>
      <c r="BZ1863" s="177" t="s">
        <v>277</v>
      </c>
      <c r="CA1863" s="177">
        <v>0</v>
      </c>
      <c r="CB1863" s="177" t="s">
        <v>264</v>
      </c>
      <c r="CC1863" s="122">
        <v>205.94</v>
      </c>
      <c r="CD1863" s="178" t="s">
        <v>192</v>
      </c>
      <c r="CE1863" s="177" t="s">
        <v>282</v>
      </c>
      <c r="CF1863" s="177" t="s">
        <v>282</v>
      </c>
      <c r="CG1863" s="83" t="s">
        <v>9</v>
      </c>
      <c r="CH1863" s="57"/>
      <c r="CV1863" s="51"/>
      <c r="CW1863" s="51"/>
      <c r="CX1863" s="51"/>
      <c r="CY1863" s="51"/>
      <c r="CZ1863" s="51"/>
      <c r="DA1863" s="51"/>
      <c r="DB1863" s="51"/>
      <c r="DC1863" s="51"/>
      <c r="DD1863" s="51"/>
    </row>
    <row r="1864" spans="73:108" ht="15" x14ac:dyDescent="0.25">
      <c r="BU1864" s="91"/>
      <c r="BV1864" s="177">
        <v>2009</v>
      </c>
      <c r="BW1864" s="177">
        <v>11</v>
      </c>
      <c r="BX1864" s="177" t="s">
        <v>317</v>
      </c>
      <c r="BY1864" s="177" t="s">
        <v>262</v>
      </c>
      <c r="BZ1864" s="177" t="s">
        <v>277</v>
      </c>
      <c r="CA1864" s="177">
        <v>70</v>
      </c>
      <c r="CB1864" s="177" t="s">
        <v>264</v>
      </c>
      <c r="CC1864" s="122">
        <v>61.78</v>
      </c>
      <c r="CD1864" s="178" t="s">
        <v>194</v>
      </c>
      <c r="CE1864" s="177" t="s">
        <v>282</v>
      </c>
      <c r="CF1864" s="177" t="s">
        <v>282</v>
      </c>
      <c r="CG1864" s="83" t="s">
        <v>9</v>
      </c>
      <c r="CH1864" s="57"/>
      <c r="CV1864" s="51"/>
      <c r="CW1864" s="51"/>
      <c r="CX1864" s="51"/>
      <c r="CY1864" s="51"/>
      <c r="CZ1864" s="51"/>
      <c r="DA1864" s="51"/>
      <c r="DB1864" s="51"/>
      <c r="DC1864" s="51"/>
      <c r="DD1864" s="51"/>
    </row>
    <row r="1865" spans="73:108" ht="15" x14ac:dyDescent="0.25">
      <c r="BU1865" s="91"/>
      <c r="BV1865" s="177">
        <v>2009</v>
      </c>
      <c r="BW1865" s="177">
        <v>12</v>
      </c>
      <c r="BX1865" s="177" t="s">
        <v>317</v>
      </c>
      <c r="BY1865" s="177" t="s">
        <v>262</v>
      </c>
      <c r="BZ1865" s="177" t="s">
        <v>277</v>
      </c>
      <c r="CA1865" s="177">
        <v>0</v>
      </c>
      <c r="CB1865" s="177" t="s">
        <v>264</v>
      </c>
      <c r="CC1865" s="122">
        <v>-13.13</v>
      </c>
      <c r="CD1865" s="178" t="s">
        <v>192</v>
      </c>
      <c r="CE1865" s="177" t="s">
        <v>282</v>
      </c>
      <c r="CF1865" s="177" t="s">
        <v>282</v>
      </c>
      <c r="CG1865" s="83" t="s">
        <v>9</v>
      </c>
      <c r="CH1865" s="57"/>
      <c r="CV1865" s="51"/>
      <c r="CW1865" s="51"/>
      <c r="CX1865" s="51"/>
      <c r="CY1865" s="51"/>
      <c r="CZ1865" s="51"/>
      <c r="DA1865" s="51"/>
      <c r="DB1865" s="51"/>
      <c r="DC1865" s="51"/>
      <c r="DD1865" s="51"/>
    </row>
    <row r="1866" spans="73:108" ht="15" x14ac:dyDescent="0.25">
      <c r="BU1866" s="91"/>
      <c r="BV1866" s="177">
        <v>2009</v>
      </c>
      <c r="BW1866" s="177">
        <v>12</v>
      </c>
      <c r="BX1866" s="177" t="s">
        <v>317</v>
      </c>
      <c r="BY1866" s="177" t="s">
        <v>262</v>
      </c>
      <c r="BZ1866" s="177" t="s">
        <v>277</v>
      </c>
      <c r="CA1866" s="177">
        <v>70</v>
      </c>
      <c r="CB1866" s="177" t="s">
        <v>264</v>
      </c>
      <c r="CC1866" s="122">
        <v>-3.94</v>
      </c>
      <c r="CD1866" s="178" t="s">
        <v>194</v>
      </c>
      <c r="CE1866" s="177" t="s">
        <v>282</v>
      </c>
      <c r="CF1866" s="177" t="s">
        <v>282</v>
      </c>
      <c r="CG1866" s="83" t="s">
        <v>9</v>
      </c>
      <c r="CH1866" s="57"/>
      <c r="CV1866" s="51"/>
      <c r="CW1866" s="51"/>
      <c r="CX1866" s="51"/>
      <c r="CY1866" s="51"/>
      <c r="CZ1866" s="51"/>
      <c r="DA1866" s="51"/>
      <c r="DB1866" s="51"/>
      <c r="DC1866" s="51"/>
      <c r="DD1866" s="51"/>
    </row>
    <row r="1867" spans="73:108" ht="15" x14ac:dyDescent="0.25">
      <c r="BU1867" s="91"/>
      <c r="BV1867" s="177">
        <v>2010</v>
      </c>
      <c r="BW1867" s="177">
        <v>1</v>
      </c>
      <c r="BX1867" s="177" t="s">
        <v>317</v>
      </c>
      <c r="BY1867" s="177" t="s">
        <v>262</v>
      </c>
      <c r="BZ1867" s="177" t="s">
        <v>277</v>
      </c>
      <c r="CA1867" s="177">
        <v>0</v>
      </c>
      <c r="CB1867" s="177" t="s">
        <v>264</v>
      </c>
      <c r="CC1867" s="122">
        <v>31.8</v>
      </c>
      <c r="CD1867" s="178" t="s">
        <v>192</v>
      </c>
      <c r="CE1867" s="177" t="s">
        <v>282</v>
      </c>
      <c r="CF1867" s="177" t="s">
        <v>282</v>
      </c>
      <c r="CG1867" s="83" t="s">
        <v>9</v>
      </c>
      <c r="CH1867" s="57"/>
      <c r="CV1867" s="51"/>
      <c r="CW1867" s="51"/>
      <c r="CX1867" s="51"/>
      <c r="CY1867" s="51"/>
      <c r="CZ1867" s="51"/>
      <c r="DA1867" s="51"/>
      <c r="DB1867" s="51"/>
      <c r="DC1867" s="51"/>
      <c r="DD1867" s="51"/>
    </row>
    <row r="1868" spans="73:108" ht="15" x14ac:dyDescent="0.25">
      <c r="BU1868" s="91"/>
      <c r="BV1868" s="177">
        <v>2010</v>
      </c>
      <c r="BW1868" s="177">
        <v>1</v>
      </c>
      <c r="BX1868" s="177" t="s">
        <v>317</v>
      </c>
      <c r="BY1868" s="177" t="s">
        <v>262</v>
      </c>
      <c r="BZ1868" s="177" t="s">
        <v>277</v>
      </c>
      <c r="CA1868" s="177">
        <v>70</v>
      </c>
      <c r="CB1868" s="177" t="s">
        <v>264</v>
      </c>
      <c r="CC1868" s="122">
        <v>12.08</v>
      </c>
      <c r="CD1868" s="178" t="s">
        <v>194</v>
      </c>
      <c r="CE1868" s="177" t="s">
        <v>282</v>
      </c>
      <c r="CF1868" s="177" t="s">
        <v>282</v>
      </c>
      <c r="CG1868" s="83" t="s">
        <v>9</v>
      </c>
      <c r="CH1868" s="57"/>
      <c r="CV1868" s="51"/>
      <c r="CW1868" s="51"/>
      <c r="CX1868" s="51"/>
      <c r="CY1868" s="51"/>
      <c r="CZ1868" s="51"/>
      <c r="DA1868" s="51"/>
      <c r="DB1868" s="51"/>
      <c r="DC1868" s="51"/>
      <c r="DD1868" s="51"/>
    </row>
    <row r="1869" spans="73:108" ht="15" x14ac:dyDescent="0.25">
      <c r="BU1869" s="91"/>
      <c r="BV1869" s="177">
        <v>2010</v>
      </c>
      <c r="BW1869" s="177">
        <v>2</v>
      </c>
      <c r="BX1869" s="177" t="s">
        <v>317</v>
      </c>
      <c r="BY1869" s="177" t="s">
        <v>262</v>
      </c>
      <c r="BZ1869" s="177" t="s">
        <v>277</v>
      </c>
      <c r="CA1869" s="177">
        <v>0</v>
      </c>
      <c r="CB1869" s="177" t="s">
        <v>264</v>
      </c>
      <c r="CC1869" s="122">
        <v>31.4</v>
      </c>
      <c r="CD1869" s="178" t="s">
        <v>192</v>
      </c>
      <c r="CE1869" s="177" t="s">
        <v>282</v>
      </c>
      <c r="CF1869" s="177" t="s">
        <v>282</v>
      </c>
      <c r="CG1869" s="83" t="s">
        <v>9</v>
      </c>
      <c r="CH1869" s="57"/>
      <c r="CV1869" s="51"/>
      <c r="CW1869" s="51"/>
      <c r="CX1869" s="51"/>
      <c r="CY1869" s="51"/>
      <c r="CZ1869" s="51"/>
      <c r="DA1869" s="51"/>
      <c r="DB1869" s="51"/>
      <c r="DC1869" s="51"/>
      <c r="DD1869" s="51"/>
    </row>
    <row r="1870" spans="73:108" ht="15" x14ac:dyDescent="0.25">
      <c r="BU1870" s="91"/>
      <c r="BV1870" s="177">
        <v>2010</v>
      </c>
      <c r="BW1870" s="177">
        <v>2</v>
      </c>
      <c r="BX1870" s="177" t="s">
        <v>317</v>
      </c>
      <c r="BY1870" s="177" t="s">
        <v>262</v>
      </c>
      <c r="BZ1870" s="177" t="s">
        <v>277</v>
      </c>
      <c r="CA1870" s="177">
        <v>70</v>
      </c>
      <c r="CB1870" s="177" t="s">
        <v>264</v>
      </c>
      <c r="CC1870" s="122">
        <v>11.93</v>
      </c>
      <c r="CD1870" s="178" t="s">
        <v>194</v>
      </c>
      <c r="CE1870" s="177" t="s">
        <v>282</v>
      </c>
      <c r="CF1870" s="177" t="s">
        <v>282</v>
      </c>
      <c r="CG1870" s="83" t="s">
        <v>9</v>
      </c>
      <c r="CH1870" s="57"/>
      <c r="CV1870" s="51"/>
      <c r="CW1870" s="51"/>
      <c r="CX1870" s="51"/>
      <c r="CY1870" s="51"/>
      <c r="CZ1870" s="51"/>
      <c r="DA1870" s="51"/>
      <c r="DB1870" s="51"/>
      <c r="DC1870" s="51"/>
      <c r="DD1870" s="51"/>
    </row>
    <row r="1871" spans="73:108" ht="15" x14ac:dyDescent="0.25">
      <c r="BU1871" s="91"/>
      <c r="BV1871" s="177">
        <v>2010</v>
      </c>
      <c r="BW1871" s="177">
        <v>3</v>
      </c>
      <c r="BX1871" s="177" t="s">
        <v>317</v>
      </c>
      <c r="BY1871" s="177" t="s">
        <v>262</v>
      </c>
      <c r="BZ1871" s="177" t="s">
        <v>277</v>
      </c>
      <c r="CA1871" s="177">
        <v>0</v>
      </c>
      <c r="CB1871" s="177" t="s">
        <v>264</v>
      </c>
      <c r="CC1871" s="122">
        <v>57.7</v>
      </c>
      <c r="CD1871" s="178" t="s">
        <v>192</v>
      </c>
      <c r="CE1871" s="177" t="s">
        <v>282</v>
      </c>
      <c r="CF1871" s="177" t="s">
        <v>282</v>
      </c>
      <c r="CG1871" s="83" t="s">
        <v>9</v>
      </c>
      <c r="CH1871" s="57"/>
      <c r="CV1871" s="51"/>
      <c r="CW1871" s="51"/>
      <c r="CX1871" s="51"/>
      <c r="CY1871" s="51"/>
      <c r="CZ1871" s="51"/>
      <c r="DA1871" s="51"/>
      <c r="DB1871" s="51"/>
      <c r="DC1871" s="51"/>
      <c r="DD1871" s="51"/>
    </row>
    <row r="1872" spans="73:108" ht="15" x14ac:dyDescent="0.25">
      <c r="BU1872" s="91"/>
      <c r="BV1872" s="177">
        <v>2010</v>
      </c>
      <c r="BW1872" s="177">
        <v>3</v>
      </c>
      <c r="BX1872" s="177" t="s">
        <v>317</v>
      </c>
      <c r="BY1872" s="177" t="s">
        <v>262</v>
      </c>
      <c r="BZ1872" s="177" t="s">
        <v>277</v>
      </c>
      <c r="CA1872" s="177">
        <v>70</v>
      </c>
      <c r="CB1872" s="177" t="s">
        <v>264</v>
      </c>
      <c r="CC1872" s="122">
        <v>21.93</v>
      </c>
      <c r="CD1872" s="178" t="s">
        <v>194</v>
      </c>
      <c r="CE1872" s="177" t="s">
        <v>282</v>
      </c>
      <c r="CF1872" s="177" t="s">
        <v>282</v>
      </c>
      <c r="CG1872" s="83" t="s">
        <v>9</v>
      </c>
      <c r="CH1872" s="57"/>
      <c r="CV1872" s="51"/>
      <c r="CW1872" s="51"/>
      <c r="CX1872" s="51"/>
      <c r="CY1872" s="51"/>
      <c r="CZ1872" s="51"/>
      <c r="DA1872" s="51"/>
      <c r="DB1872" s="51"/>
      <c r="DC1872" s="51"/>
      <c r="DD1872" s="51"/>
    </row>
    <row r="1873" spans="73:108" ht="15" x14ac:dyDescent="0.25">
      <c r="BU1873" s="91"/>
      <c r="BV1873" s="177">
        <v>2010</v>
      </c>
      <c r="BW1873" s="177">
        <v>4</v>
      </c>
      <c r="BX1873" s="177" t="s">
        <v>317</v>
      </c>
      <c r="BY1873" s="177" t="s">
        <v>262</v>
      </c>
      <c r="BZ1873" s="177" t="s">
        <v>277</v>
      </c>
      <c r="CA1873" s="177">
        <v>0</v>
      </c>
      <c r="CB1873" s="177" t="s">
        <v>264</v>
      </c>
      <c r="CC1873" s="122">
        <v>102.6</v>
      </c>
      <c r="CD1873" s="178" t="s">
        <v>192</v>
      </c>
      <c r="CE1873" s="177" t="s">
        <v>282</v>
      </c>
      <c r="CF1873" s="177" t="s">
        <v>282</v>
      </c>
      <c r="CG1873" s="83" t="s">
        <v>9</v>
      </c>
      <c r="CH1873" s="57"/>
      <c r="CV1873" s="51"/>
      <c r="CW1873" s="51"/>
      <c r="CX1873" s="51"/>
      <c r="CY1873" s="51"/>
      <c r="CZ1873" s="51"/>
      <c r="DA1873" s="51"/>
      <c r="DB1873" s="51"/>
      <c r="DC1873" s="51"/>
      <c r="DD1873" s="51"/>
    </row>
    <row r="1874" spans="73:108" ht="15" x14ac:dyDescent="0.25">
      <c r="BU1874" s="91"/>
      <c r="BV1874" s="177">
        <v>2010</v>
      </c>
      <c r="BW1874" s="177">
        <v>4</v>
      </c>
      <c r="BX1874" s="177" t="s">
        <v>317</v>
      </c>
      <c r="BY1874" s="177" t="s">
        <v>262</v>
      </c>
      <c r="BZ1874" s="177" t="s">
        <v>277</v>
      </c>
      <c r="CA1874" s="177">
        <v>70</v>
      </c>
      <c r="CB1874" s="177" t="s">
        <v>264</v>
      </c>
      <c r="CC1874" s="122">
        <v>38.99</v>
      </c>
      <c r="CD1874" s="178" t="s">
        <v>194</v>
      </c>
      <c r="CE1874" s="177" t="s">
        <v>282</v>
      </c>
      <c r="CF1874" s="177" t="s">
        <v>282</v>
      </c>
      <c r="CG1874" s="83" t="s">
        <v>9</v>
      </c>
      <c r="CH1874" s="57"/>
      <c r="CV1874" s="51"/>
      <c r="CW1874" s="51"/>
      <c r="CX1874" s="51"/>
      <c r="CY1874" s="51"/>
      <c r="CZ1874" s="51"/>
      <c r="DA1874" s="51"/>
      <c r="DB1874" s="51"/>
      <c r="DC1874" s="51"/>
      <c r="DD1874" s="51"/>
    </row>
    <row r="1875" spans="73:108" ht="15" x14ac:dyDescent="0.25">
      <c r="BU1875" s="91"/>
      <c r="BV1875" s="177">
        <v>2010</v>
      </c>
      <c r="BW1875" s="177">
        <v>5</v>
      </c>
      <c r="BX1875" s="177" t="s">
        <v>317</v>
      </c>
      <c r="BY1875" s="177" t="s">
        <v>262</v>
      </c>
      <c r="BZ1875" s="177" t="s">
        <v>277</v>
      </c>
      <c r="CA1875" s="177">
        <v>0</v>
      </c>
      <c r="CB1875" s="177" t="s">
        <v>264</v>
      </c>
      <c r="CC1875" s="122">
        <v>124.44</v>
      </c>
      <c r="CD1875" s="178" t="s">
        <v>192</v>
      </c>
      <c r="CE1875" s="177" t="s">
        <v>282</v>
      </c>
      <c r="CF1875" s="177" t="s">
        <v>282</v>
      </c>
      <c r="CG1875" s="83" t="s">
        <v>9</v>
      </c>
      <c r="CH1875" s="57"/>
      <c r="CV1875" s="51"/>
      <c r="CW1875" s="51"/>
      <c r="CX1875" s="51"/>
      <c r="CY1875" s="51"/>
      <c r="CZ1875" s="51"/>
      <c r="DA1875" s="51"/>
      <c r="DB1875" s="51"/>
      <c r="DC1875" s="51"/>
      <c r="DD1875" s="51"/>
    </row>
    <row r="1876" spans="73:108" ht="15" x14ac:dyDescent="0.25">
      <c r="BU1876" s="91"/>
      <c r="BV1876" s="177">
        <v>2010</v>
      </c>
      <c r="BW1876" s="177">
        <v>5</v>
      </c>
      <c r="BX1876" s="177" t="s">
        <v>317</v>
      </c>
      <c r="BY1876" s="177" t="s">
        <v>262</v>
      </c>
      <c r="BZ1876" s="177" t="s">
        <v>277</v>
      </c>
      <c r="CA1876" s="177">
        <v>70</v>
      </c>
      <c r="CB1876" s="177" t="s">
        <v>264</v>
      </c>
      <c r="CC1876" s="122">
        <v>47.29</v>
      </c>
      <c r="CD1876" s="178" t="s">
        <v>194</v>
      </c>
      <c r="CE1876" s="177" t="s">
        <v>282</v>
      </c>
      <c r="CF1876" s="177" t="s">
        <v>282</v>
      </c>
      <c r="CG1876" s="83" t="s">
        <v>9</v>
      </c>
      <c r="CH1876" s="57"/>
      <c r="CV1876" s="51"/>
      <c r="CW1876" s="51"/>
      <c r="CX1876" s="51"/>
      <c r="CY1876" s="51"/>
      <c r="CZ1876" s="51"/>
      <c r="DA1876" s="51"/>
      <c r="DB1876" s="51"/>
      <c r="DC1876" s="51"/>
      <c r="DD1876" s="51"/>
    </row>
    <row r="1877" spans="73:108" ht="15" x14ac:dyDescent="0.25">
      <c r="BU1877" s="91"/>
      <c r="BV1877" s="177">
        <v>2010</v>
      </c>
      <c r="BW1877" s="177">
        <v>6</v>
      </c>
      <c r="BX1877" s="177" t="s">
        <v>317</v>
      </c>
      <c r="BY1877" s="177" t="s">
        <v>262</v>
      </c>
      <c r="BZ1877" s="177" t="s">
        <v>277</v>
      </c>
      <c r="CA1877" s="177">
        <v>0</v>
      </c>
      <c r="CB1877" s="177" t="s">
        <v>264</v>
      </c>
      <c r="CC1877" s="122">
        <v>181.45</v>
      </c>
      <c r="CD1877" s="178" t="s">
        <v>192</v>
      </c>
      <c r="CE1877" s="177" t="s">
        <v>282</v>
      </c>
      <c r="CF1877" s="177" t="s">
        <v>282</v>
      </c>
      <c r="CG1877" s="83" t="s">
        <v>9</v>
      </c>
      <c r="CH1877" s="57"/>
      <c r="CV1877" s="51"/>
      <c r="CW1877" s="51"/>
      <c r="CX1877" s="51"/>
      <c r="CY1877" s="51"/>
      <c r="CZ1877" s="51"/>
      <c r="DA1877" s="51"/>
      <c r="DB1877" s="51"/>
      <c r="DC1877" s="51"/>
      <c r="DD1877" s="51"/>
    </row>
    <row r="1878" spans="73:108" ht="15" x14ac:dyDescent="0.25">
      <c r="BU1878" s="91"/>
      <c r="BV1878" s="177">
        <v>2010</v>
      </c>
      <c r="BW1878" s="177">
        <v>6</v>
      </c>
      <c r="BX1878" s="177" t="s">
        <v>317</v>
      </c>
      <c r="BY1878" s="177" t="s">
        <v>262</v>
      </c>
      <c r="BZ1878" s="177" t="s">
        <v>277</v>
      </c>
      <c r="CA1878" s="177">
        <v>70</v>
      </c>
      <c r="CB1878" s="177" t="s">
        <v>264</v>
      </c>
      <c r="CC1878" s="122">
        <v>68.95</v>
      </c>
      <c r="CD1878" s="178" t="s">
        <v>194</v>
      </c>
      <c r="CE1878" s="177" t="s">
        <v>282</v>
      </c>
      <c r="CF1878" s="177" t="s">
        <v>282</v>
      </c>
      <c r="CG1878" s="83" t="s">
        <v>9</v>
      </c>
      <c r="CH1878" s="57"/>
      <c r="CV1878" s="51"/>
      <c r="CW1878" s="51"/>
      <c r="CX1878" s="51"/>
      <c r="CY1878" s="51"/>
      <c r="CZ1878" s="51"/>
      <c r="DA1878" s="51"/>
      <c r="DB1878" s="51"/>
      <c r="DC1878" s="51"/>
      <c r="DD1878" s="51"/>
    </row>
    <row r="1879" spans="73:108" ht="15" x14ac:dyDescent="0.25">
      <c r="BU1879" s="91"/>
      <c r="BV1879" s="177">
        <v>2010</v>
      </c>
      <c r="BW1879" s="177">
        <v>7</v>
      </c>
      <c r="BX1879" s="177" t="s">
        <v>317</v>
      </c>
      <c r="BY1879" s="177" t="s">
        <v>262</v>
      </c>
      <c r="BZ1879" s="177" t="s">
        <v>277</v>
      </c>
      <c r="CA1879" s="177">
        <v>0</v>
      </c>
      <c r="CB1879" s="177" t="s">
        <v>264</v>
      </c>
      <c r="CC1879" s="122">
        <v>14.73</v>
      </c>
      <c r="CD1879" s="178" t="s">
        <v>192</v>
      </c>
      <c r="CE1879" s="177" t="s">
        <v>282</v>
      </c>
      <c r="CF1879" s="177" t="s">
        <v>282</v>
      </c>
      <c r="CG1879" s="83" t="s">
        <v>9</v>
      </c>
      <c r="CH1879" s="57"/>
      <c r="CV1879" s="51"/>
      <c r="CW1879" s="51"/>
      <c r="CX1879" s="51"/>
      <c r="CY1879" s="51"/>
      <c r="CZ1879" s="51"/>
      <c r="DA1879" s="51"/>
      <c r="DB1879" s="51"/>
      <c r="DC1879" s="51"/>
      <c r="DD1879" s="51"/>
    </row>
    <row r="1880" spans="73:108" ht="15" x14ac:dyDescent="0.25">
      <c r="BU1880" s="91"/>
      <c r="BV1880" s="177">
        <v>2010</v>
      </c>
      <c r="BW1880" s="177">
        <v>7</v>
      </c>
      <c r="BX1880" s="177" t="s">
        <v>317</v>
      </c>
      <c r="BY1880" s="177" t="s">
        <v>262</v>
      </c>
      <c r="BZ1880" s="177" t="s">
        <v>263</v>
      </c>
      <c r="CA1880" s="177">
        <v>0</v>
      </c>
      <c r="CB1880" s="177" t="s">
        <v>264</v>
      </c>
      <c r="CC1880" s="122">
        <v>60.1</v>
      </c>
      <c r="CD1880" s="178" t="s">
        <v>192</v>
      </c>
      <c r="CE1880" s="177" t="s">
        <v>282</v>
      </c>
      <c r="CF1880" s="177" t="s">
        <v>282</v>
      </c>
      <c r="CG1880" s="83" t="s">
        <v>9</v>
      </c>
      <c r="CH1880" s="57"/>
      <c r="CV1880" s="51"/>
      <c r="CW1880" s="51"/>
      <c r="CX1880" s="51"/>
      <c r="CY1880" s="51"/>
      <c r="CZ1880" s="51"/>
      <c r="DA1880" s="51"/>
      <c r="DB1880" s="51"/>
      <c r="DC1880" s="51"/>
      <c r="DD1880" s="51"/>
    </row>
    <row r="1881" spans="73:108" ht="15" x14ac:dyDescent="0.25">
      <c r="BU1881" s="91"/>
      <c r="BV1881" s="177">
        <v>2010</v>
      </c>
      <c r="BW1881" s="177">
        <v>7</v>
      </c>
      <c r="BX1881" s="177" t="s">
        <v>317</v>
      </c>
      <c r="BY1881" s="177" t="s">
        <v>262</v>
      </c>
      <c r="BZ1881" s="177" t="s">
        <v>266</v>
      </c>
      <c r="CA1881" s="177">
        <v>0</v>
      </c>
      <c r="CB1881" s="177" t="s">
        <v>264</v>
      </c>
      <c r="CC1881" s="122">
        <v>40.049999999999997</v>
      </c>
      <c r="CD1881" s="178" t="s">
        <v>192</v>
      </c>
      <c r="CE1881" s="177" t="s">
        <v>282</v>
      </c>
      <c r="CF1881" s="177" t="s">
        <v>282</v>
      </c>
      <c r="CG1881" s="83" t="s">
        <v>9</v>
      </c>
      <c r="CH1881" s="57"/>
      <c r="CV1881" s="51"/>
      <c r="CW1881" s="51"/>
      <c r="CX1881" s="51"/>
      <c r="CY1881" s="51"/>
      <c r="CZ1881" s="51"/>
      <c r="DA1881" s="51"/>
      <c r="DB1881" s="51"/>
      <c r="DC1881" s="51"/>
      <c r="DD1881" s="51"/>
    </row>
    <row r="1882" spans="73:108" ht="15" x14ac:dyDescent="0.25">
      <c r="BU1882" s="91"/>
      <c r="BV1882" s="177">
        <v>2010</v>
      </c>
      <c r="BW1882" s="177">
        <v>7</v>
      </c>
      <c r="BX1882" s="177" t="s">
        <v>317</v>
      </c>
      <c r="BY1882" s="177" t="s">
        <v>262</v>
      </c>
      <c r="BZ1882" s="177" t="s">
        <v>277</v>
      </c>
      <c r="CA1882" s="177">
        <v>70</v>
      </c>
      <c r="CB1882" s="177" t="s">
        <v>264</v>
      </c>
      <c r="CC1882" s="122">
        <v>5.6</v>
      </c>
      <c r="CD1882" s="178" t="s">
        <v>194</v>
      </c>
      <c r="CE1882" s="177" t="s">
        <v>282</v>
      </c>
      <c r="CF1882" s="177" t="s">
        <v>282</v>
      </c>
      <c r="CG1882" s="83" t="s">
        <v>9</v>
      </c>
      <c r="CH1882" s="57"/>
      <c r="CV1882" s="51"/>
      <c r="CW1882" s="51"/>
      <c r="CX1882" s="51"/>
      <c r="CY1882" s="51"/>
      <c r="CZ1882" s="51"/>
      <c r="DA1882" s="51"/>
      <c r="DB1882" s="51"/>
      <c r="DC1882" s="51"/>
      <c r="DD1882" s="51"/>
    </row>
    <row r="1883" spans="73:108" ht="15" x14ac:dyDescent="0.25">
      <c r="BU1883" s="91"/>
      <c r="BV1883" s="177">
        <v>2010</v>
      </c>
      <c r="BW1883" s="177">
        <v>7</v>
      </c>
      <c r="BX1883" s="177" t="s">
        <v>317</v>
      </c>
      <c r="BY1883" s="177" t="s">
        <v>262</v>
      </c>
      <c r="BZ1883" s="177" t="s">
        <v>263</v>
      </c>
      <c r="CA1883" s="177">
        <v>70</v>
      </c>
      <c r="CB1883" s="177" t="s">
        <v>264</v>
      </c>
      <c r="CC1883" s="122">
        <v>22.84</v>
      </c>
      <c r="CD1883" s="178" t="s">
        <v>194</v>
      </c>
      <c r="CE1883" s="177" t="s">
        <v>282</v>
      </c>
      <c r="CF1883" s="177" t="s">
        <v>282</v>
      </c>
      <c r="CG1883" s="83" t="s">
        <v>9</v>
      </c>
      <c r="CH1883" s="57"/>
      <c r="CV1883" s="51"/>
      <c r="CW1883" s="51"/>
      <c r="CX1883" s="51"/>
      <c r="CY1883" s="51"/>
      <c r="CZ1883" s="51"/>
      <c r="DA1883" s="51"/>
      <c r="DB1883" s="51"/>
      <c r="DC1883" s="51"/>
      <c r="DD1883" s="51"/>
    </row>
    <row r="1884" spans="73:108" ht="15" x14ac:dyDescent="0.25">
      <c r="BU1884" s="91"/>
      <c r="BV1884" s="177">
        <v>2010</v>
      </c>
      <c r="BW1884" s="177">
        <v>7</v>
      </c>
      <c r="BX1884" s="177" t="s">
        <v>317</v>
      </c>
      <c r="BY1884" s="177" t="s">
        <v>262</v>
      </c>
      <c r="BZ1884" s="177" t="s">
        <v>266</v>
      </c>
      <c r="CA1884" s="177">
        <v>70</v>
      </c>
      <c r="CB1884" s="177" t="s">
        <v>264</v>
      </c>
      <c r="CC1884" s="122">
        <v>15.22</v>
      </c>
      <c r="CD1884" s="178" t="s">
        <v>194</v>
      </c>
      <c r="CE1884" s="177" t="s">
        <v>282</v>
      </c>
      <c r="CF1884" s="177" t="s">
        <v>282</v>
      </c>
      <c r="CG1884" s="83" t="s">
        <v>9</v>
      </c>
      <c r="CH1884" s="57"/>
      <c r="CV1884" s="51"/>
      <c r="CW1884" s="51"/>
      <c r="CX1884" s="51"/>
      <c r="CY1884" s="51"/>
      <c r="CZ1884" s="51"/>
      <c r="DA1884" s="51"/>
      <c r="DB1884" s="51"/>
      <c r="DC1884" s="51"/>
      <c r="DD1884" s="51"/>
    </row>
    <row r="1885" spans="73:108" ht="15" x14ac:dyDescent="0.25">
      <c r="BU1885" s="91"/>
      <c r="BV1885" s="177">
        <v>2010</v>
      </c>
      <c r="BW1885" s="177">
        <v>8</v>
      </c>
      <c r="BX1885" s="177" t="s">
        <v>317</v>
      </c>
      <c r="BY1885" s="177" t="s">
        <v>262</v>
      </c>
      <c r="BZ1885" s="177" t="s">
        <v>263</v>
      </c>
      <c r="CA1885" s="177">
        <v>0</v>
      </c>
      <c r="CB1885" s="177" t="s">
        <v>264</v>
      </c>
      <c r="CC1885" s="122">
        <v>127.81</v>
      </c>
      <c r="CD1885" s="178" t="s">
        <v>192</v>
      </c>
      <c r="CE1885" s="177" t="s">
        <v>282</v>
      </c>
      <c r="CF1885" s="177" t="s">
        <v>282</v>
      </c>
      <c r="CG1885" s="83" t="s">
        <v>9</v>
      </c>
      <c r="CH1885" s="57"/>
      <c r="CV1885" s="51"/>
      <c r="CW1885" s="51"/>
      <c r="CX1885" s="51"/>
      <c r="CY1885" s="51"/>
      <c r="CZ1885" s="51"/>
      <c r="DA1885" s="51"/>
      <c r="DB1885" s="51"/>
      <c r="DC1885" s="51"/>
      <c r="DD1885" s="51"/>
    </row>
    <row r="1886" spans="73:108" ht="15" x14ac:dyDescent="0.25">
      <c r="BU1886" s="91"/>
      <c r="BV1886" s="177">
        <v>2010</v>
      </c>
      <c r="BW1886" s="177">
        <v>8</v>
      </c>
      <c r="BX1886" s="177" t="s">
        <v>317</v>
      </c>
      <c r="BY1886" s="177" t="s">
        <v>262</v>
      </c>
      <c r="BZ1886" s="177" t="s">
        <v>266</v>
      </c>
      <c r="CA1886" s="177">
        <v>0</v>
      </c>
      <c r="CB1886" s="177" t="s">
        <v>264</v>
      </c>
      <c r="CC1886" s="122">
        <v>127.81</v>
      </c>
      <c r="CD1886" s="178" t="s">
        <v>192</v>
      </c>
      <c r="CE1886" s="177" t="s">
        <v>282</v>
      </c>
      <c r="CF1886" s="177" t="s">
        <v>282</v>
      </c>
      <c r="CG1886" s="83" t="s">
        <v>9</v>
      </c>
      <c r="CH1886" s="57"/>
      <c r="CV1886" s="51"/>
      <c r="CW1886" s="51"/>
      <c r="CX1886" s="51"/>
      <c r="CY1886" s="51"/>
      <c r="CZ1886" s="51"/>
      <c r="DA1886" s="51"/>
      <c r="DB1886" s="51"/>
      <c r="DC1886" s="51"/>
      <c r="DD1886" s="51"/>
    </row>
    <row r="1887" spans="73:108" ht="15" x14ac:dyDescent="0.25">
      <c r="BU1887" s="91"/>
      <c r="BV1887" s="177">
        <v>2010</v>
      </c>
      <c r="BW1887" s="177">
        <v>8</v>
      </c>
      <c r="BX1887" s="177" t="s">
        <v>317</v>
      </c>
      <c r="BY1887" s="177" t="s">
        <v>262</v>
      </c>
      <c r="BZ1887" s="177" t="s">
        <v>263</v>
      </c>
      <c r="CA1887" s="177">
        <v>70</v>
      </c>
      <c r="CB1887" s="177" t="s">
        <v>264</v>
      </c>
      <c r="CC1887" s="122">
        <v>48.57</v>
      </c>
      <c r="CD1887" s="178" t="s">
        <v>194</v>
      </c>
      <c r="CE1887" s="177" t="s">
        <v>282</v>
      </c>
      <c r="CF1887" s="177" t="s">
        <v>282</v>
      </c>
      <c r="CG1887" s="83" t="s">
        <v>9</v>
      </c>
      <c r="CH1887" s="57"/>
      <c r="CV1887" s="51"/>
      <c r="CW1887" s="51"/>
      <c r="CX1887" s="51"/>
      <c r="CY1887" s="51"/>
      <c r="CZ1887" s="51"/>
      <c r="DA1887" s="51"/>
      <c r="DB1887" s="51"/>
      <c r="DC1887" s="51"/>
      <c r="DD1887" s="51"/>
    </row>
    <row r="1888" spans="73:108" ht="15" x14ac:dyDescent="0.25">
      <c r="BU1888" s="91"/>
      <c r="BV1888" s="177">
        <v>2010</v>
      </c>
      <c r="BW1888" s="177">
        <v>8</v>
      </c>
      <c r="BX1888" s="177" t="s">
        <v>317</v>
      </c>
      <c r="BY1888" s="177" t="s">
        <v>262</v>
      </c>
      <c r="BZ1888" s="177" t="s">
        <v>266</v>
      </c>
      <c r="CA1888" s="177">
        <v>70</v>
      </c>
      <c r="CB1888" s="177" t="s">
        <v>264</v>
      </c>
      <c r="CC1888" s="122">
        <v>48.57</v>
      </c>
      <c r="CD1888" s="178" t="s">
        <v>194</v>
      </c>
      <c r="CE1888" s="177" t="s">
        <v>282</v>
      </c>
      <c r="CF1888" s="177" t="s">
        <v>282</v>
      </c>
      <c r="CG1888" s="83" t="s">
        <v>9</v>
      </c>
      <c r="CH1888" s="57"/>
      <c r="CV1888" s="51"/>
      <c r="CW1888" s="51"/>
      <c r="CX1888" s="51"/>
      <c r="CY1888" s="51"/>
      <c r="CZ1888" s="51"/>
      <c r="DA1888" s="51"/>
      <c r="DB1888" s="51"/>
      <c r="DC1888" s="51"/>
      <c r="DD1888" s="51"/>
    </row>
    <row r="1889" spans="73:108" ht="15" x14ac:dyDescent="0.25">
      <c r="BU1889" s="91"/>
      <c r="BV1889" s="177">
        <v>2010</v>
      </c>
      <c r="BW1889" s="177">
        <v>9</v>
      </c>
      <c r="BX1889" s="177" t="s">
        <v>317</v>
      </c>
      <c r="BY1889" s="177" t="s">
        <v>262</v>
      </c>
      <c r="BZ1889" s="177" t="s">
        <v>277</v>
      </c>
      <c r="CA1889" s="177">
        <v>0</v>
      </c>
      <c r="CB1889" s="177" t="s">
        <v>264</v>
      </c>
      <c r="CC1889" s="122">
        <v>914.37</v>
      </c>
      <c r="CD1889" s="178" t="s">
        <v>192</v>
      </c>
      <c r="CE1889" s="177" t="s">
        <v>282</v>
      </c>
      <c r="CF1889" s="177" t="s">
        <v>282</v>
      </c>
      <c r="CG1889" s="83" t="s">
        <v>9</v>
      </c>
      <c r="CH1889" s="57"/>
      <c r="CV1889" s="51"/>
      <c r="CW1889" s="51"/>
      <c r="CX1889" s="51"/>
      <c r="CY1889" s="51"/>
      <c r="CZ1889" s="51"/>
      <c r="DA1889" s="51"/>
      <c r="DB1889" s="51"/>
      <c r="DC1889" s="51"/>
      <c r="DD1889" s="51"/>
    </row>
    <row r="1890" spans="73:108" ht="15" x14ac:dyDescent="0.25">
      <c r="BU1890" s="91"/>
      <c r="BV1890" s="177">
        <v>2010</v>
      </c>
      <c r="BW1890" s="177">
        <v>9</v>
      </c>
      <c r="BX1890" s="177" t="s">
        <v>317</v>
      </c>
      <c r="BY1890" s="177" t="s">
        <v>262</v>
      </c>
      <c r="BZ1890" s="177" t="s">
        <v>263</v>
      </c>
      <c r="CA1890" s="177">
        <v>0</v>
      </c>
      <c r="CB1890" s="177" t="s">
        <v>264</v>
      </c>
      <c r="CC1890" s="122">
        <v>1758.39</v>
      </c>
      <c r="CD1890" s="178" t="s">
        <v>192</v>
      </c>
      <c r="CE1890" s="177" t="s">
        <v>282</v>
      </c>
      <c r="CF1890" s="177" t="s">
        <v>282</v>
      </c>
      <c r="CG1890" s="83" t="s">
        <v>9</v>
      </c>
      <c r="CH1890" s="57"/>
      <c r="CV1890" s="51"/>
      <c r="CW1890" s="51"/>
      <c r="CX1890" s="51"/>
      <c r="CY1890" s="51"/>
      <c r="CZ1890" s="51"/>
      <c r="DA1890" s="51"/>
      <c r="DB1890" s="51"/>
      <c r="DC1890" s="51"/>
      <c r="DD1890" s="51"/>
    </row>
    <row r="1891" spans="73:108" ht="15" x14ac:dyDescent="0.25">
      <c r="BU1891" s="91"/>
      <c r="BV1891" s="177">
        <v>2010</v>
      </c>
      <c r="BW1891" s="177">
        <v>9</v>
      </c>
      <c r="BX1891" s="177" t="s">
        <v>317</v>
      </c>
      <c r="BY1891" s="177" t="s">
        <v>262</v>
      </c>
      <c r="BZ1891" s="177" t="s">
        <v>266</v>
      </c>
      <c r="CA1891" s="177">
        <v>0</v>
      </c>
      <c r="CB1891" s="177" t="s">
        <v>264</v>
      </c>
      <c r="CC1891" s="122">
        <v>441.11</v>
      </c>
      <c r="CD1891" s="178" t="s">
        <v>192</v>
      </c>
      <c r="CE1891" s="177" t="s">
        <v>282</v>
      </c>
      <c r="CF1891" s="177" t="s">
        <v>282</v>
      </c>
      <c r="CG1891" s="83" t="s">
        <v>9</v>
      </c>
      <c r="CH1891" s="57"/>
      <c r="CV1891" s="51"/>
      <c r="CW1891" s="51"/>
      <c r="CX1891" s="51"/>
      <c r="CY1891" s="51"/>
      <c r="CZ1891" s="51"/>
      <c r="DA1891" s="51"/>
      <c r="DB1891" s="51"/>
      <c r="DC1891" s="51"/>
      <c r="DD1891" s="51"/>
    </row>
    <row r="1892" spans="73:108" ht="15" x14ac:dyDescent="0.25">
      <c r="BU1892" s="91"/>
      <c r="BV1892" s="177">
        <v>2010</v>
      </c>
      <c r="BW1892" s="177">
        <v>9</v>
      </c>
      <c r="BX1892" s="177" t="s">
        <v>317</v>
      </c>
      <c r="BY1892" s="177" t="s">
        <v>262</v>
      </c>
      <c r="BZ1892" s="177" t="s">
        <v>268</v>
      </c>
      <c r="CA1892" s="177">
        <v>0</v>
      </c>
      <c r="CB1892" s="177" t="s">
        <v>264</v>
      </c>
      <c r="CC1892" s="122">
        <v>75.11</v>
      </c>
      <c r="CD1892" s="178" t="s">
        <v>192</v>
      </c>
      <c r="CE1892" s="177" t="s">
        <v>282</v>
      </c>
      <c r="CF1892" s="177" t="s">
        <v>282</v>
      </c>
      <c r="CG1892" s="83" t="s">
        <v>9</v>
      </c>
      <c r="CH1892" s="57"/>
      <c r="CV1892" s="51"/>
      <c r="CW1892" s="51"/>
      <c r="CX1892" s="51"/>
      <c r="CY1892" s="51"/>
      <c r="CZ1892" s="51"/>
      <c r="DA1892" s="51"/>
      <c r="DB1892" s="51"/>
      <c r="DC1892" s="51"/>
      <c r="DD1892" s="51"/>
    </row>
    <row r="1893" spans="73:108" ht="15" x14ac:dyDescent="0.25">
      <c r="BU1893" s="91"/>
      <c r="BV1893" s="177">
        <v>2010</v>
      </c>
      <c r="BW1893" s="177">
        <v>9</v>
      </c>
      <c r="BX1893" s="177" t="s">
        <v>317</v>
      </c>
      <c r="BY1893" s="177" t="s">
        <v>262</v>
      </c>
      <c r="BZ1893" s="177" t="s">
        <v>316</v>
      </c>
      <c r="CA1893" s="177">
        <v>0</v>
      </c>
      <c r="CB1893" s="177" t="s">
        <v>264</v>
      </c>
      <c r="CC1893" s="122">
        <v>75.11</v>
      </c>
      <c r="CD1893" s="178" t="s">
        <v>192</v>
      </c>
      <c r="CE1893" s="177" t="s">
        <v>282</v>
      </c>
      <c r="CF1893" s="177" t="s">
        <v>282</v>
      </c>
      <c r="CG1893" s="83" t="s">
        <v>9</v>
      </c>
      <c r="CH1893" s="57"/>
      <c r="CV1893" s="51"/>
      <c r="CW1893" s="51"/>
      <c r="CX1893" s="51"/>
      <c r="CY1893" s="51"/>
      <c r="CZ1893" s="51"/>
      <c r="DA1893" s="51"/>
      <c r="DB1893" s="51"/>
      <c r="DC1893" s="51"/>
      <c r="DD1893" s="51"/>
    </row>
    <row r="1894" spans="73:108" ht="15" x14ac:dyDescent="0.25">
      <c r="BU1894" s="91"/>
      <c r="BV1894" s="177">
        <v>2010</v>
      </c>
      <c r="BW1894" s="177">
        <v>9</v>
      </c>
      <c r="BX1894" s="177" t="s">
        <v>317</v>
      </c>
      <c r="BY1894" s="177" t="s">
        <v>262</v>
      </c>
      <c r="BZ1894" s="177" t="s">
        <v>347</v>
      </c>
      <c r="CA1894" s="177">
        <v>0</v>
      </c>
      <c r="CB1894" s="177" t="s">
        <v>264</v>
      </c>
      <c r="CC1894" s="122">
        <v>401.44</v>
      </c>
      <c r="CD1894" s="178" t="s">
        <v>192</v>
      </c>
      <c r="CE1894" s="177" t="s">
        <v>282</v>
      </c>
      <c r="CF1894" s="177" t="s">
        <v>282</v>
      </c>
      <c r="CG1894" s="83" t="s">
        <v>9</v>
      </c>
      <c r="CH1894" s="57"/>
      <c r="CV1894" s="51"/>
      <c r="CW1894" s="51"/>
      <c r="CX1894" s="51"/>
      <c r="CY1894" s="51"/>
      <c r="CZ1894" s="51"/>
      <c r="DA1894" s="51"/>
      <c r="DB1894" s="51"/>
      <c r="DC1894" s="51"/>
      <c r="DD1894" s="51"/>
    </row>
    <row r="1895" spans="73:108" ht="15" x14ac:dyDescent="0.25">
      <c r="BU1895" s="91"/>
      <c r="BV1895" s="177">
        <v>2010</v>
      </c>
      <c r="BW1895" s="177">
        <v>9</v>
      </c>
      <c r="BX1895" s="177" t="s">
        <v>317</v>
      </c>
      <c r="BY1895" s="177" t="s">
        <v>262</v>
      </c>
      <c r="BZ1895" s="177" t="s">
        <v>277</v>
      </c>
      <c r="CA1895" s="177">
        <v>70</v>
      </c>
      <c r="CB1895" s="177" t="s">
        <v>264</v>
      </c>
      <c r="CC1895" s="122">
        <v>347.46</v>
      </c>
      <c r="CD1895" s="178" t="s">
        <v>194</v>
      </c>
      <c r="CE1895" s="177" t="s">
        <v>282</v>
      </c>
      <c r="CF1895" s="177" t="s">
        <v>282</v>
      </c>
      <c r="CG1895" s="83" t="s">
        <v>9</v>
      </c>
      <c r="CH1895" s="57"/>
      <c r="CV1895" s="51"/>
      <c r="CW1895" s="51"/>
      <c r="CX1895" s="51"/>
      <c r="CY1895" s="51"/>
      <c r="CZ1895" s="51"/>
      <c r="DA1895" s="51"/>
      <c r="DB1895" s="51"/>
      <c r="DC1895" s="51"/>
      <c r="DD1895" s="51"/>
    </row>
    <row r="1896" spans="73:108" ht="15" x14ac:dyDescent="0.25">
      <c r="BU1896" s="91"/>
      <c r="BV1896" s="177">
        <v>2010</v>
      </c>
      <c r="BW1896" s="177">
        <v>9</v>
      </c>
      <c r="BX1896" s="177" t="s">
        <v>317</v>
      </c>
      <c r="BY1896" s="177" t="s">
        <v>262</v>
      </c>
      <c r="BZ1896" s="177" t="s">
        <v>263</v>
      </c>
      <c r="CA1896" s="177">
        <v>70</v>
      </c>
      <c r="CB1896" s="177" t="s">
        <v>264</v>
      </c>
      <c r="CC1896" s="122">
        <v>668.19</v>
      </c>
      <c r="CD1896" s="178" t="s">
        <v>194</v>
      </c>
      <c r="CE1896" s="177" t="s">
        <v>282</v>
      </c>
      <c r="CF1896" s="177" t="s">
        <v>282</v>
      </c>
      <c r="CG1896" s="83" t="s">
        <v>9</v>
      </c>
      <c r="CH1896" s="57"/>
      <c r="CV1896" s="51"/>
      <c r="CW1896" s="51"/>
      <c r="CX1896" s="51"/>
      <c r="CY1896" s="51"/>
      <c r="CZ1896" s="51"/>
      <c r="DA1896" s="51"/>
      <c r="DB1896" s="51"/>
      <c r="DC1896" s="51"/>
      <c r="DD1896" s="51"/>
    </row>
    <row r="1897" spans="73:108" ht="15" x14ac:dyDescent="0.25">
      <c r="BU1897" s="91"/>
      <c r="BV1897" s="177">
        <v>2010</v>
      </c>
      <c r="BW1897" s="177">
        <v>9</v>
      </c>
      <c r="BX1897" s="177" t="s">
        <v>317</v>
      </c>
      <c r="BY1897" s="177" t="s">
        <v>262</v>
      </c>
      <c r="BZ1897" s="177" t="s">
        <v>266</v>
      </c>
      <c r="CA1897" s="177">
        <v>70</v>
      </c>
      <c r="CB1897" s="177" t="s">
        <v>264</v>
      </c>
      <c r="CC1897" s="122">
        <v>167.62</v>
      </c>
      <c r="CD1897" s="178" t="s">
        <v>194</v>
      </c>
      <c r="CE1897" s="177" t="s">
        <v>282</v>
      </c>
      <c r="CF1897" s="177" t="s">
        <v>282</v>
      </c>
      <c r="CG1897" s="83" t="s">
        <v>9</v>
      </c>
      <c r="CH1897" s="57"/>
      <c r="CV1897" s="51"/>
      <c r="CW1897" s="51"/>
      <c r="CX1897" s="51"/>
      <c r="CY1897" s="51"/>
      <c r="CZ1897" s="51"/>
      <c r="DA1897" s="51"/>
      <c r="DB1897" s="51"/>
      <c r="DC1897" s="51"/>
      <c r="DD1897" s="51"/>
    </row>
    <row r="1898" spans="73:108" ht="15" x14ac:dyDescent="0.25">
      <c r="BU1898" s="91"/>
      <c r="BV1898" s="177">
        <v>2010</v>
      </c>
      <c r="BW1898" s="177">
        <v>9</v>
      </c>
      <c r="BX1898" s="177" t="s">
        <v>317</v>
      </c>
      <c r="BY1898" s="177" t="s">
        <v>262</v>
      </c>
      <c r="BZ1898" s="177" t="s">
        <v>268</v>
      </c>
      <c r="CA1898" s="177">
        <v>70</v>
      </c>
      <c r="CB1898" s="177" t="s">
        <v>264</v>
      </c>
      <c r="CC1898" s="122">
        <v>28.54</v>
      </c>
      <c r="CD1898" s="178" t="s">
        <v>194</v>
      </c>
      <c r="CE1898" s="177" t="s">
        <v>282</v>
      </c>
      <c r="CF1898" s="177" t="s">
        <v>282</v>
      </c>
      <c r="CG1898" s="83" t="s">
        <v>9</v>
      </c>
      <c r="CH1898" s="57"/>
      <c r="CV1898" s="51"/>
      <c r="CW1898" s="51"/>
      <c r="CX1898" s="51"/>
      <c r="CY1898" s="51"/>
      <c r="CZ1898" s="51"/>
      <c r="DA1898" s="51"/>
      <c r="DB1898" s="51"/>
      <c r="DC1898" s="51"/>
      <c r="DD1898" s="51"/>
    </row>
    <row r="1899" spans="73:108" ht="15" x14ac:dyDescent="0.25">
      <c r="BU1899" s="91"/>
      <c r="BV1899" s="177">
        <v>2010</v>
      </c>
      <c r="BW1899" s="177">
        <v>9</v>
      </c>
      <c r="BX1899" s="177" t="s">
        <v>317</v>
      </c>
      <c r="BY1899" s="177" t="s">
        <v>262</v>
      </c>
      <c r="BZ1899" s="177" t="s">
        <v>316</v>
      </c>
      <c r="CA1899" s="177">
        <v>70</v>
      </c>
      <c r="CB1899" s="177" t="s">
        <v>264</v>
      </c>
      <c r="CC1899" s="122">
        <v>28.54</v>
      </c>
      <c r="CD1899" s="178" t="s">
        <v>194</v>
      </c>
      <c r="CE1899" s="177" t="s">
        <v>282</v>
      </c>
      <c r="CF1899" s="177" t="s">
        <v>282</v>
      </c>
      <c r="CG1899" s="83" t="s">
        <v>9</v>
      </c>
      <c r="CH1899" s="57"/>
      <c r="CV1899" s="51"/>
      <c r="CW1899" s="51"/>
      <c r="CX1899" s="51"/>
      <c r="CY1899" s="51"/>
      <c r="CZ1899" s="51"/>
      <c r="DA1899" s="51"/>
      <c r="DB1899" s="51"/>
      <c r="DC1899" s="51"/>
      <c r="DD1899" s="51"/>
    </row>
    <row r="1900" spans="73:108" ht="15" x14ac:dyDescent="0.25">
      <c r="BU1900" s="91"/>
      <c r="BV1900" s="177">
        <v>2010</v>
      </c>
      <c r="BW1900" s="177">
        <v>9</v>
      </c>
      <c r="BX1900" s="177" t="s">
        <v>317</v>
      </c>
      <c r="BY1900" s="177" t="s">
        <v>262</v>
      </c>
      <c r="BZ1900" s="177" t="s">
        <v>347</v>
      </c>
      <c r="CA1900" s="177">
        <v>70</v>
      </c>
      <c r="CB1900" s="177" t="s">
        <v>264</v>
      </c>
      <c r="CC1900" s="122">
        <v>152.55000000000001</v>
      </c>
      <c r="CD1900" s="178" t="s">
        <v>194</v>
      </c>
      <c r="CE1900" s="177" t="s">
        <v>282</v>
      </c>
      <c r="CF1900" s="177" t="s">
        <v>282</v>
      </c>
      <c r="CG1900" s="83" t="s">
        <v>9</v>
      </c>
      <c r="CH1900" s="57"/>
      <c r="CV1900" s="51"/>
      <c r="CW1900" s="51"/>
      <c r="CX1900" s="51"/>
      <c r="CY1900" s="51"/>
      <c r="CZ1900" s="51"/>
      <c r="DA1900" s="51"/>
      <c r="DB1900" s="51"/>
      <c r="DC1900" s="51"/>
      <c r="DD1900" s="51"/>
    </row>
    <row r="1901" spans="73:108" ht="15" x14ac:dyDescent="0.25">
      <c r="BU1901" s="91"/>
      <c r="BV1901" s="177">
        <v>2010</v>
      </c>
      <c r="BW1901" s="177">
        <v>10</v>
      </c>
      <c r="BX1901" s="177" t="s">
        <v>317</v>
      </c>
      <c r="BY1901" s="177" t="s">
        <v>262</v>
      </c>
      <c r="BZ1901" s="177" t="s">
        <v>277</v>
      </c>
      <c r="CA1901" s="177">
        <v>0</v>
      </c>
      <c r="CB1901" s="177" t="s">
        <v>264</v>
      </c>
      <c r="CC1901" s="122">
        <v>659.1</v>
      </c>
      <c r="CD1901" s="178" t="s">
        <v>192</v>
      </c>
      <c r="CE1901" s="177" t="s">
        <v>282</v>
      </c>
      <c r="CF1901" s="177" t="s">
        <v>282</v>
      </c>
      <c r="CG1901" s="83" t="s">
        <v>9</v>
      </c>
      <c r="CH1901" s="57"/>
      <c r="CV1901" s="51"/>
      <c r="CW1901" s="51"/>
      <c r="CX1901" s="51"/>
      <c r="CY1901" s="51"/>
      <c r="CZ1901" s="51"/>
      <c r="DA1901" s="51"/>
      <c r="DB1901" s="51"/>
      <c r="DC1901" s="51"/>
      <c r="DD1901" s="51"/>
    </row>
    <row r="1902" spans="73:108" ht="15" x14ac:dyDescent="0.25">
      <c r="BU1902" s="91"/>
      <c r="BV1902" s="177">
        <v>2010</v>
      </c>
      <c r="BW1902" s="177">
        <v>10</v>
      </c>
      <c r="BX1902" s="177" t="s">
        <v>317</v>
      </c>
      <c r="BY1902" s="177" t="s">
        <v>262</v>
      </c>
      <c r="BZ1902" s="177" t="s">
        <v>263</v>
      </c>
      <c r="CA1902" s="177">
        <v>0</v>
      </c>
      <c r="CB1902" s="177" t="s">
        <v>264</v>
      </c>
      <c r="CC1902" s="122">
        <v>190.34</v>
      </c>
      <c r="CD1902" s="178" t="s">
        <v>192</v>
      </c>
      <c r="CE1902" s="177" t="s">
        <v>282</v>
      </c>
      <c r="CF1902" s="177" t="s">
        <v>282</v>
      </c>
      <c r="CG1902" s="83" t="s">
        <v>9</v>
      </c>
      <c r="CH1902" s="57"/>
      <c r="CV1902" s="51"/>
      <c r="CW1902" s="51"/>
      <c r="CX1902" s="51"/>
      <c r="CY1902" s="51"/>
      <c r="CZ1902" s="51"/>
      <c r="DA1902" s="51"/>
      <c r="DB1902" s="51"/>
      <c r="DC1902" s="51"/>
      <c r="DD1902" s="51"/>
    </row>
    <row r="1903" spans="73:108" ht="15" x14ac:dyDescent="0.25">
      <c r="BU1903" s="91"/>
      <c r="BV1903" s="177">
        <v>2010</v>
      </c>
      <c r="BW1903" s="177">
        <v>10</v>
      </c>
      <c r="BX1903" s="177" t="s">
        <v>317</v>
      </c>
      <c r="BY1903" s="177" t="s">
        <v>262</v>
      </c>
      <c r="BZ1903" s="177" t="s">
        <v>266</v>
      </c>
      <c r="CA1903" s="177">
        <v>0</v>
      </c>
      <c r="CB1903" s="177" t="s">
        <v>264</v>
      </c>
      <c r="CC1903" s="122">
        <v>170.85</v>
      </c>
      <c r="CD1903" s="178" t="s">
        <v>192</v>
      </c>
      <c r="CE1903" s="177" t="s">
        <v>282</v>
      </c>
      <c r="CF1903" s="177" t="s">
        <v>282</v>
      </c>
      <c r="CG1903" s="83" t="s">
        <v>9</v>
      </c>
      <c r="CH1903" s="57"/>
      <c r="CV1903" s="51"/>
      <c r="CW1903" s="51"/>
      <c r="CX1903" s="51"/>
      <c r="CY1903" s="51"/>
      <c r="CZ1903" s="51"/>
      <c r="DA1903" s="51"/>
      <c r="DB1903" s="51"/>
      <c r="DC1903" s="51"/>
      <c r="DD1903" s="51"/>
    </row>
    <row r="1904" spans="73:108" ht="15" x14ac:dyDescent="0.25">
      <c r="BU1904" s="91"/>
      <c r="BV1904" s="177">
        <v>2010</v>
      </c>
      <c r="BW1904" s="177">
        <v>10</v>
      </c>
      <c r="BX1904" s="177" t="s">
        <v>317</v>
      </c>
      <c r="BY1904" s="177" t="s">
        <v>262</v>
      </c>
      <c r="BZ1904" s="177" t="s">
        <v>347</v>
      </c>
      <c r="CA1904" s="177">
        <v>0</v>
      </c>
      <c r="CB1904" s="177" t="s">
        <v>264</v>
      </c>
      <c r="CC1904" s="122">
        <v>103.98</v>
      </c>
      <c r="CD1904" s="178" t="s">
        <v>192</v>
      </c>
      <c r="CE1904" s="177" t="s">
        <v>282</v>
      </c>
      <c r="CF1904" s="177" t="s">
        <v>282</v>
      </c>
      <c r="CG1904" s="83" t="s">
        <v>9</v>
      </c>
      <c r="CH1904" s="57"/>
      <c r="CV1904" s="51"/>
      <c r="CW1904" s="51"/>
      <c r="CX1904" s="51"/>
      <c r="CY1904" s="51"/>
      <c r="CZ1904" s="51"/>
      <c r="DA1904" s="51"/>
      <c r="DB1904" s="51"/>
      <c r="DC1904" s="51"/>
      <c r="DD1904" s="51"/>
    </row>
    <row r="1905" spans="73:108" ht="15" x14ac:dyDescent="0.25">
      <c r="BU1905" s="91"/>
      <c r="BV1905" s="177">
        <v>2010</v>
      </c>
      <c r="BW1905" s="177">
        <v>10</v>
      </c>
      <c r="BX1905" s="177" t="s">
        <v>317</v>
      </c>
      <c r="BY1905" s="177" t="s">
        <v>262</v>
      </c>
      <c r="BZ1905" s="177" t="s">
        <v>277</v>
      </c>
      <c r="CA1905" s="177">
        <v>70</v>
      </c>
      <c r="CB1905" s="177" t="s">
        <v>264</v>
      </c>
      <c r="CC1905" s="122">
        <v>250.46</v>
      </c>
      <c r="CD1905" s="178" t="s">
        <v>194</v>
      </c>
      <c r="CE1905" s="177" t="s">
        <v>282</v>
      </c>
      <c r="CF1905" s="177" t="s">
        <v>282</v>
      </c>
      <c r="CG1905" s="83" t="s">
        <v>9</v>
      </c>
      <c r="CH1905" s="57"/>
      <c r="CV1905" s="51"/>
      <c r="CW1905" s="51"/>
      <c r="CX1905" s="51"/>
      <c r="CY1905" s="51"/>
      <c r="CZ1905" s="51"/>
      <c r="DA1905" s="51"/>
      <c r="DB1905" s="51"/>
      <c r="DC1905" s="51"/>
      <c r="DD1905" s="51"/>
    </row>
    <row r="1906" spans="73:108" ht="15" x14ac:dyDescent="0.25">
      <c r="BU1906" s="91"/>
      <c r="BV1906" s="177">
        <v>2010</v>
      </c>
      <c r="BW1906" s="177">
        <v>10</v>
      </c>
      <c r="BX1906" s="177" t="s">
        <v>317</v>
      </c>
      <c r="BY1906" s="177" t="s">
        <v>262</v>
      </c>
      <c r="BZ1906" s="177" t="s">
        <v>263</v>
      </c>
      <c r="CA1906" s="177">
        <v>70</v>
      </c>
      <c r="CB1906" s="177" t="s">
        <v>264</v>
      </c>
      <c r="CC1906" s="122">
        <v>72.33</v>
      </c>
      <c r="CD1906" s="178" t="s">
        <v>194</v>
      </c>
      <c r="CE1906" s="177" t="s">
        <v>282</v>
      </c>
      <c r="CF1906" s="177" t="s">
        <v>282</v>
      </c>
      <c r="CG1906" s="83" t="s">
        <v>9</v>
      </c>
      <c r="CH1906" s="57"/>
      <c r="CV1906" s="51"/>
      <c r="CW1906" s="51"/>
      <c r="CX1906" s="51"/>
      <c r="CY1906" s="51"/>
      <c r="CZ1906" s="51"/>
      <c r="DA1906" s="51"/>
      <c r="DB1906" s="51"/>
      <c r="DC1906" s="51"/>
      <c r="DD1906" s="51"/>
    </row>
    <row r="1907" spans="73:108" ht="15" x14ac:dyDescent="0.25">
      <c r="BU1907" s="91"/>
      <c r="BV1907" s="177">
        <v>2010</v>
      </c>
      <c r="BW1907" s="177">
        <v>10</v>
      </c>
      <c r="BX1907" s="177" t="s">
        <v>317</v>
      </c>
      <c r="BY1907" s="177" t="s">
        <v>262</v>
      </c>
      <c r="BZ1907" s="177" t="s">
        <v>266</v>
      </c>
      <c r="CA1907" s="177">
        <v>70</v>
      </c>
      <c r="CB1907" s="177" t="s">
        <v>264</v>
      </c>
      <c r="CC1907" s="122">
        <v>64.92</v>
      </c>
      <c r="CD1907" s="178" t="s">
        <v>194</v>
      </c>
      <c r="CE1907" s="177" t="s">
        <v>282</v>
      </c>
      <c r="CF1907" s="177" t="s">
        <v>282</v>
      </c>
      <c r="CG1907" s="83" t="s">
        <v>9</v>
      </c>
      <c r="CH1907" s="57"/>
      <c r="CV1907" s="51"/>
      <c r="CW1907" s="51"/>
      <c r="CX1907" s="51"/>
      <c r="CY1907" s="51"/>
      <c r="CZ1907" s="51"/>
      <c r="DA1907" s="51"/>
      <c r="DB1907" s="51"/>
      <c r="DC1907" s="51"/>
      <c r="DD1907" s="51"/>
    </row>
    <row r="1908" spans="73:108" ht="15" x14ac:dyDescent="0.25">
      <c r="BU1908" s="91"/>
      <c r="BV1908" s="177">
        <v>2010</v>
      </c>
      <c r="BW1908" s="177">
        <v>10</v>
      </c>
      <c r="BX1908" s="177" t="s">
        <v>317</v>
      </c>
      <c r="BY1908" s="177" t="s">
        <v>262</v>
      </c>
      <c r="BZ1908" s="177" t="s">
        <v>347</v>
      </c>
      <c r="CA1908" s="177">
        <v>70</v>
      </c>
      <c r="CB1908" s="177" t="s">
        <v>264</v>
      </c>
      <c r="CC1908" s="122">
        <v>39.51</v>
      </c>
      <c r="CD1908" s="178" t="s">
        <v>194</v>
      </c>
      <c r="CE1908" s="177" t="s">
        <v>282</v>
      </c>
      <c r="CF1908" s="177" t="s">
        <v>282</v>
      </c>
      <c r="CG1908" s="83" t="s">
        <v>9</v>
      </c>
      <c r="CH1908" s="57"/>
      <c r="CV1908" s="51"/>
      <c r="CW1908" s="51"/>
      <c r="CX1908" s="51"/>
      <c r="CY1908" s="51"/>
      <c r="CZ1908" s="51"/>
      <c r="DA1908" s="51"/>
      <c r="DB1908" s="51"/>
      <c r="DC1908" s="51"/>
      <c r="DD1908" s="51"/>
    </row>
    <row r="1909" spans="73:108" ht="15" x14ac:dyDescent="0.25">
      <c r="BU1909" s="91"/>
      <c r="BV1909" s="177">
        <v>2007</v>
      </c>
      <c r="BW1909" s="177">
        <v>3</v>
      </c>
      <c r="BX1909" s="177" t="s">
        <v>318</v>
      </c>
      <c r="BY1909" s="177" t="s">
        <v>262</v>
      </c>
      <c r="BZ1909" s="177" t="s">
        <v>263</v>
      </c>
      <c r="CA1909" s="177">
        <v>0</v>
      </c>
      <c r="CB1909" s="177" t="s">
        <v>264</v>
      </c>
      <c r="CC1909" s="122">
        <v>2.2000000000000002</v>
      </c>
      <c r="CD1909" s="178" t="s">
        <v>192</v>
      </c>
      <c r="CE1909" s="177" t="s">
        <v>282</v>
      </c>
      <c r="CF1909" s="177" t="s">
        <v>282</v>
      </c>
      <c r="CG1909" s="83" t="s">
        <v>9</v>
      </c>
      <c r="CH1909" s="57"/>
      <c r="CV1909" s="51"/>
      <c r="CW1909" s="51"/>
      <c r="CX1909" s="51"/>
      <c r="CY1909" s="51"/>
      <c r="CZ1909" s="51"/>
      <c r="DA1909" s="51"/>
      <c r="DB1909" s="51"/>
      <c r="DC1909" s="51"/>
      <c r="DD1909" s="51"/>
    </row>
    <row r="1910" spans="73:108" ht="15" x14ac:dyDescent="0.25">
      <c r="BU1910" s="91"/>
      <c r="BV1910" s="177">
        <v>2007</v>
      </c>
      <c r="BW1910" s="177">
        <v>3</v>
      </c>
      <c r="BX1910" s="177" t="s">
        <v>318</v>
      </c>
      <c r="BY1910" s="177" t="s">
        <v>262</v>
      </c>
      <c r="BZ1910" s="177" t="s">
        <v>263</v>
      </c>
      <c r="CA1910" s="177">
        <v>70</v>
      </c>
      <c r="CB1910" s="177" t="s">
        <v>264</v>
      </c>
      <c r="CC1910" s="122">
        <v>0.7</v>
      </c>
      <c r="CD1910" s="178" t="s">
        <v>194</v>
      </c>
      <c r="CE1910" s="177" t="s">
        <v>282</v>
      </c>
      <c r="CF1910" s="177" t="s">
        <v>282</v>
      </c>
      <c r="CG1910" s="83" t="s">
        <v>9</v>
      </c>
      <c r="CH1910" s="57"/>
      <c r="CV1910" s="51"/>
      <c r="CW1910" s="51"/>
      <c r="CX1910" s="51"/>
      <c r="CY1910" s="51"/>
      <c r="CZ1910" s="51"/>
      <c r="DA1910" s="51"/>
      <c r="DB1910" s="51"/>
      <c r="DC1910" s="51"/>
      <c r="DD1910" s="51"/>
    </row>
    <row r="1911" spans="73:108" ht="15" x14ac:dyDescent="0.25">
      <c r="BU1911" s="91"/>
      <c r="BV1911" s="177">
        <v>2007</v>
      </c>
      <c r="BW1911" s="177">
        <v>4</v>
      </c>
      <c r="BX1911" s="177" t="s">
        <v>318</v>
      </c>
      <c r="BY1911" s="177" t="s">
        <v>262</v>
      </c>
      <c r="BZ1911" s="177" t="s">
        <v>277</v>
      </c>
      <c r="CA1911" s="177">
        <v>0</v>
      </c>
      <c r="CB1911" s="177" t="s">
        <v>264</v>
      </c>
      <c r="CC1911" s="122">
        <v>10.44</v>
      </c>
      <c r="CD1911" s="178" t="s">
        <v>192</v>
      </c>
      <c r="CE1911" s="177" t="s">
        <v>282</v>
      </c>
      <c r="CF1911" s="177" t="s">
        <v>282</v>
      </c>
      <c r="CG1911" s="83" t="s">
        <v>9</v>
      </c>
      <c r="CH1911" s="57"/>
      <c r="CV1911" s="51"/>
      <c r="CW1911" s="51"/>
      <c r="CX1911" s="51"/>
      <c r="CY1911" s="51"/>
      <c r="CZ1911" s="51"/>
      <c r="DA1911" s="51"/>
      <c r="DB1911" s="51"/>
      <c r="DC1911" s="51"/>
      <c r="DD1911" s="51"/>
    </row>
    <row r="1912" spans="73:108" ht="15" x14ac:dyDescent="0.25">
      <c r="BU1912" s="91"/>
      <c r="BV1912" s="177">
        <v>2007</v>
      </c>
      <c r="BW1912" s="177">
        <v>4</v>
      </c>
      <c r="BX1912" s="177" t="s">
        <v>318</v>
      </c>
      <c r="BY1912" s="177" t="s">
        <v>262</v>
      </c>
      <c r="BZ1912" s="177" t="s">
        <v>277</v>
      </c>
      <c r="CA1912" s="177">
        <v>70</v>
      </c>
      <c r="CB1912" s="177" t="s">
        <v>264</v>
      </c>
      <c r="CC1912" s="122">
        <v>3.34</v>
      </c>
      <c r="CD1912" s="178" t="s">
        <v>194</v>
      </c>
      <c r="CE1912" s="177" t="s">
        <v>282</v>
      </c>
      <c r="CF1912" s="177" t="s">
        <v>282</v>
      </c>
      <c r="CG1912" s="83" t="s">
        <v>9</v>
      </c>
      <c r="CH1912" s="57"/>
      <c r="CV1912" s="51"/>
      <c r="CW1912" s="51"/>
      <c r="CX1912" s="51"/>
      <c r="CY1912" s="51"/>
      <c r="CZ1912" s="51"/>
      <c r="DA1912" s="51"/>
      <c r="DB1912" s="51"/>
      <c r="DC1912" s="51"/>
      <c r="DD1912" s="51"/>
    </row>
    <row r="1913" spans="73:108" ht="15" x14ac:dyDescent="0.25">
      <c r="BU1913" s="91"/>
      <c r="BV1913" s="177">
        <v>2007</v>
      </c>
      <c r="BW1913" s="177">
        <v>5</v>
      </c>
      <c r="BX1913" s="177" t="s">
        <v>318</v>
      </c>
      <c r="BY1913" s="177" t="s">
        <v>262</v>
      </c>
      <c r="BZ1913" s="177" t="s">
        <v>277</v>
      </c>
      <c r="CA1913" s="177">
        <v>0</v>
      </c>
      <c r="CB1913" s="177" t="s">
        <v>264</v>
      </c>
      <c r="CC1913" s="122">
        <v>275.66000000000003</v>
      </c>
      <c r="CD1913" s="178" t="s">
        <v>192</v>
      </c>
      <c r="CE1913" s="177" t="s">
        <v>282</v>
      </c>
      <c r="CF1913" s="177" t="s">
        <v>282</v>
      </c>
      <c r="CG1913" s="83" t="s">
        <v>9</v>
      </c>
      <c r="CH1913" s="57"/>
      <c r="CV1913" s="51"/>
      <c r="CW1913" s="51"/>
      <c r="CX1913" s="51"/>
      <c r="CY1913" s="51"/>
      <c r="CZ1913" s="51"/>
      <c r="DA1913" s="51"/>
      <c r="DB1913" s="51"/>
      <c r="DC1913" s="51"/>
      <c r="DD1913" s="51"/>
    </row>
    <row r="1914" spans="73:108" ht="15" x14ac:dyDescent="0.25">
      <c r="BU1914" s="91"/>
      <c r="BV1914" s="177">
        <v>2007</v>
      </c>
      <c r="BW1914" s="177">
        <v>5</v>
      </c>
      <c r="BX1914" s="177" t="s">
        <v>318</v>
      </c>
      <c r="BY1914" s="177" t="s">
        <v>262</v>
      </c>
      <c r="BZ1914" s="177" t="s">
        <v>277</v>
      </c>
      <c r="CA1914" s="177">
        <v>70</v>
      </c>
      <c r="CB1914" s="177" t="s">
        <v>264</v>
      </c>
      <c r="CC1914" s="122">
        <v>88.21</v>
      </c>
      <c r="CD1914" s="178" t="s">
        <v>194</v>
      </c>
      <c r="CE1914" s="177" t="s">
        <v>282</v>
      </c>
      <c r="CF1914" s="177" t="s">
        <v>282</v>
      </c>
      <c r="CG1914" s="83" t="s">
        <v>9</v>
      </c>
      <c r="CH1914" s="57"/>
      <c r="CV1914" s="51"/>
      <c r="CW1914" s="51"/>
      <c r="CX1914" s="51"/>
      <c r="CY1914" s="51"/>
      <c r="CZ1914" s="51"/>
      <c r="DA1914" s="51"/>
      <c r="DB1914" s="51"/>
      <c r="DC1914" s="51"/>
      <c r="DD1914" s="51"/>
    </row>
    <row r="1915" spans="73:108" ht="15" x14ac:dyDescent="0.25">
      <c r="BU1915" s="91"/>
      <c r="BV1915" s="177">
        <v>2007</v>
      </c>
      <c r="BW1915" s="177">
        <v>6</v>
      </c>
      <c r="BX1915" s="177" t="s">
        <v>318</v>
      </c>
      <c r="BY1915" s="177" t="s">
        <v>262</v>
      </c>
      <c r="BZ1915" s="177" t="s">
        <v>277</v>
      </c>
      <c r="CA1915" s="177">
        <v>0</v>
      </c>
      <c r="CB1915" s="177" t="s">
        <v>264</v>
      </c>
      <c r="CC1915" s="122">
        <v>307.77</v>
      </c>
      <c r="CD1915" s="178" t="s">
        <v>192</v>
      </c>
      <c r="CE1915" s="177" t="s">
        <v>282</v>
      </c>
      <c r="CF1915" s="177" t="s">
        <v>282</v>
      </c>
      <c r="CG1915" s="83" t="s">
        <v>9</v>
      </c>
      <c r="CH1915" s="57"/>
      <c r="CV1915" s="51"/>
      <c r="CW1915" s="51"/>
      <c r="CX1915" s="51"/>
      <c r="CY1915" s="51"/>
      <c r="CZ1915" s="51"/>
      <c r="DA1915" s="51"/>
      <c r="DB1915" s="51"/>
      <c r="DC1915" s="51"/>
      <c r="DD1915" s="51"/>
    </row>
    <row r="1916" spans="73:108" ht="15" x14ac:dyDescent="0.25">
      <c r="BU1916" s="91"/>
      <c r="BV1916" s="177">
        <v>2007</v>
      </c>
      <c r="BW1916" s="177">
        <v>6</v>
      </c>
      <c r="BX1916" s="177" t="s">
        <v>318</v>
      </c>
      <c r="BY1916" s="177" t="s">
        <v>262</v>
      </c>
      <c r="BZ1916" s="177" t="s">
        <v>277</v>
      </c>
      <c r="CA1916" s="177">
        <v>70</v>
      </c>
      <c r="CB1916" s="177" t="s">
        <v>264</v>
      </c>
      <c r="CC1916" s="122">
        <v>98.49</v>
      </c>
      <c r="CD1916" s="178" t="s">
        <v>194</v>
      </c>
      <c r="CE1916" s="177" t="s">
        <v>282</v>
      </c>
      <c r="CF1916" s="177" t="s">
        <v>282</v>
      </c>
      <c r="CG1916" s="83" t="s">
        <v>9</v>
      </c>
      <c r="CH1916" s="57"/>
      <c r="CV1916" s="51"/>
      <c r="CW1916" s="51"/>
      <c r="CX1916" s="51"/>
      <c r="CY1916" s="51"/>
      <c r="CZ1916" s="51"/>
      <c r="DA1916" s="51"/>
      <c r="DB1916" s="51"/>
      <c r="DC1916" s="51"/>
      <c r="DD1916" s="51"/>
    </row>
    <row r="1917" spans="73:108" ht="15" x14ac:dyDescent="0.25">
      <c r="BU1917" s="91"/>
      <c r="BV1917" s="177">
        <v>2007</v>
      </c>
      <c r="BW1917" s="177">
        <v>7</v>
      </c>
      <c r="BX1917" s="177" t="s">
        <v>318</v>
      </c>
      <c r="BY1917" s="177" t="s">
        <v>262</v>
      </c>
      <c r="BZ1917" s="177" t="s">
        <v>277</v>
      </c>
      <c r="CA1917" s="177">
        <v>0</v>
      </c>
      <c r="CB1917" s="177" t="s">
        <v>264</v>
      </c>
      <c r="CC1917" s="122">
        <v>546.39</v>
      </c>
      <c r="CD1917" s="178" t="s">
        <v>192</v>
      </c>
      <c r="CE1917" s="177" t="s">
        <v>282</v>
      </c>
      <c r="CF1917" s="177" t="s">
        <v>282</v>
      </c>
      <c r="CG1917" s="83" t="s">
        <v>9</v>
      </c>
      <c r="CH1917" s="57"/>
      <c r="CV1917" s="51"/>
      <c r="CW1917" s="51"/>
      <c r="CX1917" s="51"/>
      <c r="CY1917" s="51"/>
      <c r="CZ1917" s="51"/>
      <c r="DA1917" s="51"/>
      <c r="DB1917" s="51"/>
      <c r="DC1917" s="51"/>
      <c r="DD1917" s="51"/>
    </row>
    <row r="1918" spans="73:108" ht="15" x14ac:dyDescent="0.25">
      <c r="BU1918" s="91"/>
      <c r="BV1918" s="177">
        <v>2007</v>
      </c>
      <c r="BW1918" s="177">
        <v>7</v>
      </c>
      <c r="BX1918" s="177" t="s">
        <v>318</v>
      </c>
      <c r="BY1918" s="177" t="s">
        <v>262</v>
      </c>
      <c r="BZ1918" s="177" t="s">
        <v>277</v>
      </c>
      <c r="CA1918" s="177">
        <v>70</v>
      </c>
      <c r="CB1918" s="177" t="s">
        <v>264</v>
      </c>
      <c r="CC1918" s="122">
        <v>174.84</v>
      </c>
      <c r="CD1918" s="178" t="s">
        <v>194</v>
      </c>
      <c r="CE1918" s="177" t="s">
        <v>282</v>
      </c>
      <c r="CF1918" s="177" t="s">
        <v>282</v>
      </c>
      <c r="CG1918" s="83" t="s">
        <v>9</v>
      </c>
      <c r="CH1918" s="57"/>
      <c r="CV1918" s="51"/>
      <c r="CW1918" s="51"/>
      <c r="CX1918" s="51"/>
      <c r="CY1918" s="51"/>
      <c r="CZ1918" s="51"/>
      <c r="DA1918" s="51"/>
      <c r="DB1918" s="51"/>
      <c r="DC1918" s="51"/>
      <c r="DD1918" s="51"/>
    </row>
    <row r="1919" spans="73:108" ht="15" x14ac:dyDescent="0.25">
      <c r="BU1919" s="91"/>
      <c r="BV1919" s="177">
        <v>2009</v>
      </c>
      <c r="BW1919" s="177">
        <v>9</v>
      </c>
      <c r="BX1919" s="177" t="s">
        <v>1404</v>
      </c>
      <c r="BY1919" s="177" t="s">
        <v>262</v>
      </c>
      <c r="BZ1919" s="177" t="s">
        <v>277</v>
      </c>
      <c r="CA1919" s="177">
        <v>0</v>
      </c>
      <c r="CB1919" s="177" t="s">
        <v>264</v>
      </c>
      <c r="CC1919" s="122">
        <v>143.94999999999999</v>
      </c>
      <c r="CD1919" s="178" t="s">
        <v>192</v>
      </c>
      <c r="CE1919" s="177" t="s">
        <v>282</v>
      </c>
      <c r="CF1919" s="177" t="s">
        <v>282</v>
      </c>
      <c r="CG1919" s="83" t="s">
        <v>9</v>
      </c>
      <c r="CH1919" s="57"/>
      <c r="CV1919" s="51"/>
      <c r="CW1919" s="51"/>
      <c r="CX1919" s="51"/>
      <c r="CY1919" s="51"/>
      <c r="CZ1919" s="51"/>
      <c r="DA1919" s="51"/>
      <c r="DB1919" s="51"/>
      <c r="DC1919" s="51"/>
      <c r="DD1919" s="51"/>
    </row>
    <row r="1920" spans="73:108" ht="15" x14ac:dyDescent="0.25">
      <c r="BU1920" s="91"/>
      <c r="BV1920" s="177">
        <v>2009</v>
      </c>
      <c r="BW1920" s="177">
        <v>9</v>
      </c>
      <c r="BX1920" s="177" t="s">
        <v>1404</v>
      </c>
      <c r="BY1920" s="177" t="s">
        <v>262</v>
      </c>
      <c r="BZ1920" s="177" t="s">
        <v>277</v>
      </c>
      <c r="CA1920" s="177">
        <v>70</v>
      </c>
      <c r="CB1920" s="177" t="s">
        <v>264</v>
      </c>
      <c r="CC1920" s="122">
        <v>43.19</v>
      </c>
      <c r="CD1920" s="178" t="s">
        <v>194</v>
      </c>
      <c r="CE1920" s="177" t="s">
        <v>282</v>
      </c>
      <c r="CF1920" s="177" t="s">
        <v>282</v>
      </c>
      <c r="CG1920" s="83" t="s">
        <v>9</v>
      </c>
      <c r="CH1920" s="57"/>
      <c r="CV1920" s="51"/>
      <c r="CW1920" s="51"/>
      <c r="CX1920" s="51"/>
      <c r="CY1920" s="51"/>
      <c r="CZ1920" s="51"/>
      <c r="DA1920" s="51"/>
      <c r="DB1920" s="51"/>
      <c r="DC1920" s="51"/>
      <c r="DD1920" s="51"/>
    </row>
    <row r="1921" spans="73:108" ht="15" x14ac:dyDescent="0.25">
      <c r="BU1921" s="91"/>
      <c r="BV1921" s="177">
        <v>2009</v>
      </c>
      <c r="BW1921" s="177">
        <v>10</v>
      </c>
      <c r="BX1921" s="177" t="s">
        <v>1404</v>
      </c>
      <c r="BY1921" s="177" t="s">
        <v>262</v>
      </c>
      <c r="BZ1921" s="177" t="s">
        <v>277</v>
      </c>
      <c r="CA1921" s="177">
        <v>0</v>
      </c>
      <c r="CB1921" s="177" t="s">
        <v>264</v>
      </c>
      <c r="CC1921" s="122">
        <v>706.18</v>
      </c>
      <c r="CD1921" s="178" t="s">
        <v>192</v>
      </c>
      <c r="CE1921" s="177" t="s">
        <v>282</v>
      </c>
      <c r="CF1921" s="177" t="s">
        <v>282</v>
      </c>
      <c r="CG1921" s="83" t="s">
        <v>9</v>
      </c>
      <c r="CH1921" s="57"/>
      <c r="CV1921" s="51"/>
      <c r="CW1921" s="51"/>
      <c r="CX1921" s="51"/>
      <c r="CY1921" s="51"/>
      <c r="CZ1921" s="51"/>
      <c r="DA1921" s="51"/>
      <c r="DB1921" s="51"/>
      <c r="DC1921" s="51"/>
      <c r="DD1921" s="51"/>
    </row>
    <row r="1922" spans="73:108" ht="15" x14ac:dyDescent="0.25">
      <c r="BU1922" s="91"/>
      <c r="BV1922" s="177">
        <v>2009</v>
      </c>
      <c r="BW1922" s="177">
        <v>10</v>
      </c>
      <c r="BX1922" s="177" t="s">
        <v>1404</v>
      </c>
      <c r="BY1922" s="177" t="s">
        <v>262</v>
      </c>
      <c r="BZ1922" s="177" t="s">
        <v>277</v>
      </c>
      <c r="CA1922" s="177">
        <v>70</v>
      </c>
      <c r="CB1922" s="177" t="s">
        <v>264</v>
      </c>
      <c r="CC1922" s="122">
        <v>211.85</v>
      </c>
      <c r="CD1922" s="178" t="s">
        <v>194</v>
      </c>
      <c r="CE1922" s="177" t="s">
        <v>282</v>
      </c>
      <c r="CF1922" s="177" t="s">
        <v>282</v>
      </c>
      <c r="CG1922" s="83" t="s">
        <v>9</v>
      </c>
      <c r="CH1922" s="57"/>
      <c r="CV1922" s="51"/>
      <c r="CW1922" s="51"/>
      <c r="CX1922" s="51"/>
      <c r="CY1922" s="51"/>
      <c r="CZ1922" s="51"/>
      <c r="DA1922" s="51"/>
      <c r="DB1922" s="51"/>
      <c r="DC1922" s="51"/>
      <c r="DD1922" s="51"/>
    </row>
    <row r="1923" spans="73:108" ht="15" x14ac:dyDescent="0.25">
      <c r="BU1923" s="91"/>
      <c r="BV1923" s="177">
        <v>2009</v>
      </c>
      <c r="BW1923" s="177">
        <v>11</v>
      </c>
      <c r="BX1923" s="177" t="s">
        <v>1404</v>
      </c>
      <c r="BY1923" s="177" t="s">
        <v>262</v>
      </c>
      <c r="BZ1923" s="177" t="s">
        <v>277</v>
      </c>
      <c r="CA1923" s="177">
        <v>0</v>
      </c>
      <c r="CB1923" s="177" t="s">
        <v>264</v>
      </c>
      <c r="CC1923" s="122">
        <v>589.83000000000004</v>
      </c>
      <c r="CD1923" s="178" t="s">
        <v>192</v>
      </c>
      <c r="CE1923" s="177" t="s">
        <v>282</v>
      </c>
      <c r="CF1923" s="177" t="s">
        <v>282</v>
      </c>
      <c r="CG1923" s="83" t="s">
        <v>9</v>
      </c>
      <c r="CH1923" s="57"/>
      <c r="CV1923" s="51"/>
      <c r="CW1923" s="51"/>
      <c r="CX1923" s="51"/>
      <c r="CY1923" s="51"/>
      <c r="CZ1923" s="51"/>
      <c r="DA1923" s="51"/>
      <c r="DB1923" s="51"/>
      <c r="DC1923" s="51"/>
      <c r="DD1923" s="51"/>
    </row>
    <row r="1924" spans="73:108" ht="15" x14ac:dyDescent="0.25">
      <c r="BU1924" s="91"/>
      <c r="BV1924" s="177">
        <v>2009</v>
      </c>
      <c r="BW1924" s="177">
        <v>11</v>
      </c>
      <c r="BX1924" s="177" t="s">
        <v>1404</v>
      </c>
      <c r="BY1924" s="177" t="s">
        <v>262</v>
      </c>
      <c r="BZ1924" s="177" t="s">
        <v>277</v>
      </c>
      <c r="CA1924" s="177">
        <v>70</v>
      </c>
      <c r="CB1924" s="177" t="s">
        <v>264</v>
      </c>
      <c r="CC1924" s="122">
        <v>176.95</v>
      </c>
      <c r="CD1924" s="178" t="s">
        <v>194</v>
      </c>
      <c r="CE1924" s="177" t="s">
        <v>282</v>
      </c>
      <c r="CF1924" s="177" t="s">
        <v>282</v>
      </c>
      <c r="CG1924" s="83" t="s">
        <v>9</v>
      </c>
      <c r="CH1924" s="57"/>
      <c r="CV1924" s="51"/>
      <c r="CW1924" s="51"/>
      <c r="CX1924" s="51"/>
      <c r="CY1924" s="51"/>
      <c r="CZ1924" s="51"/>
      <c r="DA1924" s="51"/>
      <c r="DB1924" s="51"/>
      <c r="DC1924" s="51"/>
      <c r="DD1924" s="51"/>
    </row>
    <row r="1925" spans="73:108" ht="15" x14ac:dyDescent="0.25">
      <c r="BU1925" s="91"/>
      <c r="BV1925" s="177">
        <v>2009</v>
      </c>
      <c r="BW1925" s="177">
        <v>12</v>
      </c>
      <c r="BX1925" s="177" t="s">
        <v>1404</v>
      </c>
      <c r="BY1925" s="177" t="s">
        <v>262</v>
      </c>
      <c r="BZ1925" s="177" t="s">
        <v>277</v>
      </c>
      <c r="CA1925" s="177">
        <v>0</v>
      </c>
      <c r="CB1925" s="177" t="s">
        <v>264</v>
      </c>
      <c r="CC1925" s="122">
        <v>-56.46</v>
      </c>
      <c r="CD1925" s="178" t="s">
        <v>192</v>
      </c>
      <c r="CE1925" s="177" t="s">
        <v>282</v>
      </c>
      <c r="CF1925" s="177" t="s">
        <v>282</v>
      </c>
      <c r="CG1925" s="83" t="s">
        <v>9</v>
      </c>
      <c r="CH1925" s="57"/>
      <c r="CV1925" s="51"/>
      <c r="CW1925" s="51"/>
      <c r="CX1925" s="51"/>
      <c r="CY1925" s="51"/>
      <c r="CZ1925" s="51"/>
      <c r="DA1925" s="51"/>
      <c r="DB1925" s="51"/>
      <c r="DC1925" s="51"/>
      <c r="DD1925" s="51"/>
    </row>
    <row r="1926" spans="73:108" ht="15" x14ac:dyDescent="0.25">
      <c r="BU1926" s="91"/>
      <c r="BV1926" s="177">
        <v>2009</v>
      </c>
      <c r="BW1926" s="177">
        <v>12</v>
      </c>
      <c r="BX1926" s="177" t="s">
        <v>1404</v>
      </c>
      <c r="BY1926" s="177" t="s">
        <v>262</v>
      </c>
      <c r="BZ1926" s="177" t="s">
        <v>277</v>
      </c>
      <c r="CA1926" s="177">
        <v>70</v>
      </c>
      <c r="CB1926" s="177" t="s">
        <v>264</v>
      </c>
      <c r="CC1926" s="122">
        <v>-16.940000000000001</v>
      </c>
      <c r="CD1926" s="178" t="s">
        <v>194</v>
      </c>
      <c r="CE1926" s="177" t="s">
        <v>282</v>
      </c>
      <c r="CF1926" s="177" t="s">
        <v>282</v>
      </c>
      <c r="CG1926" s="83" t="s">
        <v>9</v>
      </c>
      <c r="CH1926" s="57"/>
      <c r="CV1926" s="51"/>
      <c r="CW1926" s="51"/>
      <c r="CX1926" s="51"/>
      <c r="CY1926" s="51"/>
      <c r="CZ1926" s="51"/>
      <c r="DA1926" s="51"/>
      <c r="DB1926" s="51"/>
      <c r="DC1926" s="51"/>
      <c r="DD1926" s="51"/>
    </row>
    <row r="1927" spans="73:108" ht="15" x14ac:dyDescent="0.25">
      <c r="BU1927" s="91"/>
      <c r="BV1927" s="177">
        <v>2010</v>
      </c>
      <c r="BW1927" s="177">
        <v>1</v>
      </c>
      <c r="BX1927" s="177" t="s">
        <v>1404</v>
      </c>
      <c r="BY1927" s="177" t="s">
        <v>262</v>
      </c>
      <c r="BZ1927" s="177" t="s">
        <v>277</v>
      </c>
      <c r="CA1927" s="177">
        <v>0</v>
      </c>
      <c r="CB1927" s="177" t="s">
        <v>264</v>
      </c>
      <c r="CC1927" s="122">
        <v>175.33</v>
      </c>
      <c r="CD1927" s="178" t="s">
        <v>192</v>
      </c>
      <c r="CE1927" s="177" t="s">
        <v>282</v>
      </c>
      <c r="CF1927" s="177" t="s">
        <v>282</v>
      </c>
      <c r="CG1927" s="83" t="s">
        <v>9</v>
      </c>
      <c r="CH1927" s="57"/>
      <c r="CV1927" s="51"/>
      <c r="CW1927" s="51"/>
      <c r="CX1927" s="51"/>
      <c r="CY1927" s="51"/>
      <c r="CZ1927" s="51"/>
      <c r="DA1927" s="51"/>
      <c r="DB1927" s="51"/>
      <c r="DC1927" s="51"/>
      <c r="DD1927" s="51"/>
    </row>
    <row r="1928" spans="73:108" ht="15" x14ac:dyDescent="0.25">
      <c r="BU1928" s="91"/>
      <c r="BV1928" s="177">
        <v>2010</v>
      </c>
      <c r="BW1928" s="177">
        <v>1</v>
      </c>
      <c r="BX1928" s="177" t="s">
        <v>1404</v>
      </c>
      <c r="BY1928" s="177" t="s">
        <v>262</v>
      </c>
      <c r="BZ1928" s="177" t="s">
        <v>277</v>
      </c>
      <c r="CA1928" s="177">
        <v>70</v>
      </c>
      <c r="CB1928" s="177" t="s">
        <v>264</v>
      </c>
      <c r="CC1928" s="122">
        <v>66.63</v>
      </c>
      <c r="CD1928" s="178" t="s">
        <v>194</v>
      </c>
      <c r="CE1928" s="177" t="s">
        <v>282</v>
      </c>
      <c r="CF1928" s="177" t="s">
        <v>282</v>
      </c>
      <c r="CG1928" s="83" t="s">
        <v>9</v>
      </c>
      <c r="CH1928" s="57"/>
      <c r="CV1928" s="51"/>
      <c r="CW1928" s="51"/>
      <c r="CX1928" s="51"/>
      <c r="CY1928" s="51"/>
      <c r="CZ1928" s="51"/>
      <c r="DA1928" s="51"/>
      <c r="DB1928" s="51"/>
      <c r="DC1928" s="51"/>
      <c r="DD1928" s="51"/>
    </row>
    <row r="1929" spans="73:108" ht="15" x14ac:dyDescent="0.25">
      <c r="BU1929" s="91"/>
      <c r="BV1929" s="177">
        <v>2010</v>
      </c>
      <c r="BW1929" s="177">
        <v>2</v>
      </c>
      <c r="BX1929" s="177" t="s">
        <v>1404</v>
      </c>
      <c r="BY1929" s="177" t="s">
        <v>262</v>
      </c>
      <c r="BZ1929" s="177" t="s">
        <v>277</v>
      </c>
      <c r="CA1929" s="177">
        <v>0</v>
      </c>
      <c r="CB1929" s="177" t="s">
        <v>264</v>
      </c>
      <c r="CC1929" s="122">
        <v>199.49</v>
      </c>
      <c r="CD1929" s="178" t="s">
        <v>192</v>
      </c>
      <c r="CE1929" s="177" t="s">
        <v>282</v>
      </c>
      <c r="CF1929" s="177" t="s">
        <v>282</v>
      </c>
      <c r="CG1929" s="83" t="s">
        <v>9</v>
      </c>
      <c r="CH1929" s="57"/>
      <c r="CV1929" s="51"/>
      <c r="CW1929" s="51"/>
      <c r="CX1929" s="51"/>
      <c r="CY1929" s="51"/>
      <c r="CZ1929" s="51"/>
      <c r="DA1929" s="51"/>
      <c r="DB1929" s="51"/>
      <c r="DC1929" s="51"/>
      <c r="DD1929" s="51"/>
    </row>
    <row r="1930" spans="73:108" ht="15" x14ac:dyDescent="0.25">
      <c r="BU1930" s="91"/>
      <c r="BV1930" s="177">
        <v>2010</v>
      </c>
      <c r="BW1930" s="177">
        <v>2</v>
      </c>
      <c r="BX1930" s="177" t="s">
        <v>1404</v>
      </c>
      <c r="BY1930" s="177" t="s">
        <v>262</v>
      </c>
      <c r="BZ1930" s="177" t="s">
        <v>277</v>
      </c>
      <c r="CA1930" s="177">
        <v>70</v>
      </c>
      <c r="CB1930" s="177" t="s">
        <v>264</v>
      </c>
      <c r="CC1930" s="122">
        <v>75.81</v>
      </c>
      <c r="CD1930" s="178" t="s">
        <v>194</v>
      </c>
      <c r="CE1930" s="177" t="s">
        <v>282</v>
      </c>
      <c r="CF1930" s="177" t="s">
        <v>282</v>
      </c>
      <c r="CG1930" s="83" t="s">
        <v>9</v>
      </c>
      <c r="CH1930" s="57"/>
      <c r="CV1930" s="51"/>
      <c r="CW1930" s="51"/>
      <c r="CX1930" s="51"/>
      <c r="CY1930" s="51"/>
      <c r="CZ1930" s="51"/>
      <c r="DA1930" s="51"/>
      <c r="DB1930" s="51"/>
      <c r="DC1930" s="51"/>
      <c r="DD1930" s="51"/>
    </row>
    <row r="1931" spans="73:108" ht="15" x14ac:dyDescent="0.25">
      <c r="BU1931" s="91"/>
      <c r="BV1931" s="177">
        <v>2010</v>
      </c>
      <c r="BW1931" s="177">
        <v>3</v>
      </c>
      <c r="BX1931" s="177" t="s">
        <v>1404</v>
      </c>
      <c r="BY1931" s="177" t="s">
        <v>262</v>
      </c>
      <c r="BZ1931" s="177" t="s">
        <v>277</v>
      </c>
      <c r="CA1931" s="177">
        <v>0</v>
      </c>
      <c r="CB1931" s="177" t="s">
        <v>264</v>
      </c>
      <c r="CC1931" s="122">
        <v>456.74</v>
      </c>
      <c r="CD1931" s="178" t="s">
        <v>192</v>
      </c>
      <c r="CE1931" s="177" t="s">
        <v>282</v>
      </c>
      <c r="CF1931" s="177" t="s">
        <v>282</v>
      </c>
      <c r="CG1931" s="83" t="s">
        <v>9</v>
      </c>
      <c r="CH1931" s="57"/>
      <c r="CV1931" s="51"/>
      <c r="CW1931" s="51"/>
      <c r="CX1931" s="51"/>
      <c r="CY1931" s="51"/>
      <c r="CZ1931" s="51"/>
      <c r="DA1931" s="51"/>
      <c r="DB1931" s="51"/>
      <c r="DC1931" s="51"/>
      <c r="DD1931" s="51"/>
    </row>
    <row r="1932" spans="73:108" ht="15" x14ac:dyDescent="0.25">
      <c r="BU1932" s="91"/>
      <c r="BV1932" s="177">
        <v>2010</v>
      </c>
      <c r="BW1932" s="177">
        <v>3</v>
      </c>
      <c r="BX1932" s="177" t="s">
        <v>1404</v>
      </c>
      <c r="BY1932" s="177" t="s">
        <v>262</v>
      </c>
      <c r="BZ1932" s="177" t="s">
        <v>277</v>
      </c>
      <c r="CA1932" s="177">
        <v>70</v>
      </c>
      <c r="CB1932" s="177" t="s">
        <v>264</v>
      </c>
      <c r="CC1932" s="122">
        <v>173.56</v>
      </c>
      <c r="CD1932" s="178" t="s">
        <v>194</v>
      </c>
      <c r="CE1932" s="177" t="s">
        <v>282</v>
      </c>
      <c r="CF1932" s="177" t="s">
        <v>282</v>
      </c>
      <c r="CG1932" s="83" t="s">
        <v>9</v>
      </c>
      <c r="CH1932" s="57"/>
      <c r="CV1932" s="51"/>
      <c r="CW1932" s="51"/>
      <c r="CX1932" s="51"/>
      <c r="CY1932" s="51"/>
      <c r="CZ1932" s="51"/>
      <c r="DA1932" s="51"/>
      <c r="DB1932" s="51"/>
      <c r="DC1932" s="51"/>
      <c r="DD1932" s="51"/>
    </row>
    <row r="1933" spans="73:108" ht="15" x14ac:dyDescent="0.25">
      <c r="BU1933" s="91"/>
      <c r="BV1933" s="177">
        <v>2010</v>
      </c>
      <c r="BW1933" s="177">
        <v>4</v>
      </c>
      <c r="BX1933" s="177" t="s">
        <v>1404</v>
      </c>
      <c r="BY1933" s="177" t="s">
        <v>262</v>
      </c>
      <c r="BZ1933" s="177" t="s">
        <v>277</v>
      </c>
      <c r="CA1933" s="177">
        <v>0</v>
      </c>
      <c r="CB1933" s="177" t="s">
        <v>264</v>
      </c>
      <c r="CC1933" s="122">
        <v>804.77</v>
      </c>
      <c r="CD1933" s="178" t="s">
        <v>192</v>
      </c>
      <c r="CE1933" s="177" t="s">
        <v>282</v>
      </c>
      <c r="CF1933" s="177" t="s">
        <v>282</v>
      </c>
      <c r="CG1933" s="83" t="s">
        <v>9</v>
      </c>
      <c r="CH1933" s="57"/>
      <c r="CV1933" s="51"/>
      <c r="CW1933" s="51"/>
      <c r="CX1933" s="51"/>
      <c r="CY1933" s="51"/>
      <c r="CZ1933" s="51"/>
      <c r="DA1933" s="51"/>
      <c r="DB1933" s="51"/>
      <c r="DC1933" s="51"/>
      <c r="DD1933" s="51"/>
    </row>
    <row r="1934" spans="73:108" ht="15" x14ac:dyDescent="0.25">
      <c r="BU1934" s="91"/>
      <c r="BV1934" s="177">
        <v>2010</v>
      </c>
      <c r="BW1934" s="177">
        <v>4</v>
      </c>
      <c r="BX1934" s="177" t="s">
        <v>1404</v>
      </c>
      <c r="BY1934" s="177" t="s">
        <v>262</v>
      </c>
      <c r="BZ1934" s="177" t="s">
        <v>277</v>
      </c>
      <c r="CA1934" s="177">
        <v>70</v>
      </c>
      <c r="CB1934" s="177" t="s">
        <v>264</v>
      </c>
      <c r="CC1934" s="122">
        <v>305.81</v>
      </c>
      <c r="CD1934" s="178" t="s">
        <v>194</v>
      </c>
      <c r="CE1934" s="177" t="s">
        <v>282</v>
      </c>
      <c r="CF1934" s="177" t="s">
        <v>282</v>
      </c>
      <c r="CG1934" s="83" t="s">
        <v>9</v>
      </c>
      <c r="CH1934" s="57"/>
      <c r="CV1934" s="51"/>
      <c r="CW1934" s="51"/>
      <c r="CX1934" s="51"/>
      <c r="CY1934" s="51"/>
      <c r="CZ1934" s="51"/>
      <c r="DA1934" s="51"/>
      <c r="DB1934" s="51"/>
      <c r="DC1934" s="51"/>
      <c r="DD1934" s="51"/>
    </row>
    <row r="1935" spans="73:108" ht="15" x14ac:dyDescent="0.25">
      <c r="BU1935" s="91"/>
      <c r="BV1935" s="177">
        <v>2010</v>
      </c>
      <c r="BW1935" s="177">
        <v>5</v>
      </c>
      <c r="BX1935" s="177" t="s">
        <v>1404</v>
      </c>
      <c r="BY1935" s="177" t="s">
        <v>262</v>
      </c>
      <c r="BZ1935" s="177" t="s">
        <v>277</v>
      </c>
      <c r="CA1935" s="177">
        <v>0</v>
      </c>
      <c r="CB1935" s="177" t="s">
        <v>264</v>
      </c>
      <c r="CC1935" s="122">
        <v>1137.2</v>
      </c>
      <c r="CD1935" s="178" t="s">
        <v>192</v>
      </c>
      <c r="CE1935" s="177" t="s">
        <v>282</v>
      </c>
      <c r="CF1935" s="177" t="s">
        <v>282</v>
      </c>
      <c r="CG1935" s="83" t="s">
        <v>9</v>
      </c>
      <c r="CH1935" s="57"/>
      <c r="CV1935" s="51"/>
      <c r="CW1935" s="51"/>
      <c r="CX1935" s="51"/>
      <c r="CY1935" s="51"/>
      <c r="CZ1935" s="51"/>
      <c r="DA1935" s="51"/>
      <c r="DB1935" s="51"/>
      <c r="DC1935" s="51"/>
      <c r="DD1935" s="51"/>
    </row>
    <row r="1936" spans="73:108" ht="15" x14ac:dyDescent="0.25">
      <c r="BU1936" s="91"/>
      <c r="BV1936" s="177">
        <v>2010</v>
      </c>
      <c r="BW1936" s="177">
        <v>5</v>
      </c>
      <c r="BX1936" s="177" t="s">
        <v>1404</v>
      </c>
      <c r="BY1936" s="177" t="s">
        <v>262</v>
      </c>
      <c r="BZ1936" s="177" t="s">
        <v>277</v>
      </c>
      <c r="CA1936" s="177">
        <v>70</v>
      </c>
      <c r="CB1936" s="177" t="s">
        <v>264</v>
      </c>
      <c r="CC1936" s="122">
        <v>432.14</v>
      </c>
      <c r="CD1936" s="178" t="s">
        <v>194</v>
      </c>
      <c r="CE1936" s="177" t="s">
        <v>282</v>
      </c>
      <c r="CF1936" s="177" t="s">
        <v>282</v>
      </c>
      <c r="CG1936" s="83" t="s">
        <v>9</v>
      </c>
      <c r="CH1936" s="57"/>
      <c r="CV1936" s="51"/>
      <c r="CW1936" s="51"/>
      <c r="CX1936" s="51"/>
      <c r="CY1936" s="51"/>
      <c r="CZ1936" s="51"/>
      <c r="DA1936" s="51"/>
      <c r="DB1936" s="51"/>
      <c r="DC1936" s="51"/>
      <c r="DD1936" s="51"/>
    </row>
    <row r="1937" spans="73:108" ht="15" x14ac:dyDescent="0.25">
      <c r="BU1937" s="91"/>
      <c r="BV1937" s="177">
        <v>2010</v>
      </c>
      <c r="BW1937" s="177">
        <v>6</v>
      </c>
      <c r="BX1937" s="177" t="s">
        <v>1404</v>
      </c>
      <c r="BY1937" s="177" t="s">
        <v>262</v>
      </c>
      <c r="BZ1937" s="177" t="s">
        <v>277</v>
      </c>
      <c r="CA1937" s="177">
        <v>0</v>
      </c>
      <c r="CB1937" s="177" t="s">
        <v>264</v>
      </c>
      <c r="CC1937" s="122">
        <v>1022.28</v>
      </c>
      <c r="CD1937" s="178" t="s">
        <v>192</v>
      </c>
      <c r="CE1937" s="177" t="s">
        <v>282</v>
      </c>
      <c r="CF1937" s="177" t="s">
        <v>282</v>
      </c>
      <c r="CG1937" s="83" t="s">
        <v>9</v>
      </c>
      <c r="CH1937" s="57"/>
      <c r="CV1937" s="51"/>
      <c r="CW1937" s="51"/>
      <c r="CX1937" s="51"/>
      <c r="CY1937" s="51"/>
      <c r="CZ1937" s="51"/>
      <c r="DA1937" s="51"/>
      <c r="DB1937" s="51"/>
      <c r="DC1937" s="51"/>
      <c r="DD1937" s="51"/>
    </row>
    <row r="1938" spans="73:108" ht="15" x14ac:dyDescent="0.25">
      <c r="BU1938" s="91"/>
      <c r="BV1938" s="177">
        <v>2010</v>
      </c>
      <c r="BW1938" s="177">
        <v>6</v>
      </c>
      <c r="BX1938" s="177" t="s">
        <v>1404</v>
      </c>
      <c r="BY1938" s="177" t="s">
        <v>262</v>
      </c>
      <c r="BZ1938" s="177" t="s">
        <v>277</v>
      </c>
      <c r="CA1938" s="177">
        <v>70</v>
      </c>
      <c r="CB1938" s="177" t="s">
        <v>264</v>
      </c>
      <c r="CC1938" s="122">
        <v>388.47</v>
      </c>
      <c r="CD1938" s="178" t="s">
        <v>194</v>
      </c>
      <c r="CE1938" s="177" t="s">
        <v>282</v>
      </c>
      <c r="CF1938" s="177" t="s">
        <v>282</v>
      </c>
      <c r="CG1938" s="83" t="s">
        <v>9</v>
      </c>
      <c r="CH1938" s="57"/>
      <c r="CV1938" s="51"/>
      <c r="CW1938" s="51"/>
      <c r="CX1938" s="51"/>
      <c r="CY1938" s="51"/>
      <c r="CZ1938" s="51"/>
      <c r="DA1938" s="51"/>
      <c r="DB1938" s="51"/>
      <c r="DC1938" s="51"/>
      <c r="DD1938" s="51"/>
    </row>
    <row r="1939" spans="73:108" ht="15" x14ac:dyDescent="0.25">
      <c r="BU1939" s="91"/>
      <c r="BV1939" s="177">
        <v>2010</v>
      </c>
      <c r="BW1939" s="177">
        <v>7</v>
      </c>
      <c r="BX1939" s="177" t="s">
        <v>1404</v>
      </c>
      <c r="BY1939" s="177" t="s">
        <v>262</v>
      </c>
      <c r="BZ1939" s="177" t="s">
        <v>277</v>
      </c>
      <c r="CA1939" s="177">
        <v>0</v>
      </c>
      <c r="CB1939" s="177" t="s">
        <v>264</v>
      </c>
      <c r="CC1939" s="122">
        <v>114.83</v>
      </c>
      <c r="CD1939" s="178" t="s">
        <v>192</v>
      </c>
      <c r="CE1939" s="177" t="s">
        <v>282</v>
      </c>
      <c r="CF1939" s="177" t="s">
        <v>282</v>
      </c>
      <c r="CG1939" s="83" t="s">
        <v>9</v>
      </c>
      <c r="CH1939" s="57"/>
      <c r="CV1939" s="51"/>
      <c r="CW1939" s="51"/>
      <c r="CX1939" s="51"/>
      <c r="CY1939" s="51"/>
      <c r="CZ1939" s="51"/>
      <c r="DA1939" s="51"/>
      <c r="DB1939" s="51"/>
      <c r="DC1939" s="51"/>
      <c r="DD1939" s="51"/>
    </row>
    <row r="1940" spans="73:108" ht="15" x14ac:dyDescent="0.25">
      <c r="BU1940" s="91"/>
      <c r="BV1940" s="177">
        <v>2010</v>
      </c>
      <c r="BW1940" s="177">
        <v>7</v>
      </c>
      <c r="BX1940" s="177" t="s">
        <v>1404</v>
      </c>
      <c r="BY1940" s="177" t="s">
        <v>262</v>
      </c>
      <c r="BZ1940" s="177" t="s">
        <v>277</v>
      </c>
      <c r="CA1940" s="177">
        <v>70</v>
      </c>
      <c r="CB1940" s="177" t="s">
        <v>264</v>
      </c>
      <c r="CC1940" s="122">
        <v>43.64</v>
      </c>
      <c r="CD1940" s="178" t="s">
        <v>194</v>
      </c>
      <c r="CE1940" s="177" t="s">
        <v>282</v>
      </c>
      <c r="CF1940" s="177" t="s">
        <v>282</v>
      </c>
      <c r="CG1940" s="83" t="s">
        <v>9</v>
      </c>
      <c r="CH1940" s="57"/>
      <c r="CV1940" s="51"/>
      <c r="CW1940" s="51"/>
      <c r="CX1940" s="51"/>
      <c r="CY1940" s="51"/>
      <c r="CZ1940" s="51"/>
      <c r="DA1940" s="51"/>
      <c r="DB1940" s="51"/>
      <c r="DC1940" s="51"/>
      <c r="DD1940" s="51"/>
    </row>
    <row r="1941" spans="73:108" ht="15" x14ac:dyDescent="0.25">
      <c r="BU1941" s="91"/>
      <c r="BV1941" s="177">
        <v>2010</v>
      </c>
      <c r="BW1941" s="177">
        <v>8</v>
      </c>
      <c r="BX1941" s="177" t="s">
        <v>1404</v>
      </c>
      <c r="BY1941" s="177" t="s">
        <v>262</v>
      </c>
      <c r="BZ1941" s="177" t="s">
        <v>277</v>
      </c>
      <c r="CA1941" s="177">
        <v>0</v>
      </c>
      <c r="CB1941" s="177" t="s">
        <v>264</v>
      </c>
      <c r="CC1941" s="122">
        <v>490.94</v>
      </c>
      <c r="CD1941" s="178" t="s">
        <v>192</v>
      </c>
      <c r="CE1941" s="177" t="s">
        <v>282</v>
      </c>
      <c r="CF1941" s="177" t="s">
        <v>282</v>
      </c>
      <c r="CG1941" s="83" t="s">
        <v>9</v>
      </c>
      <c r="CH1941" s="57"/>
      <c r="CV1941" s="51"/>
      <c r="CW1941" s="51"/>
      <c r="CX1941" s="51"/>
      <c r="CY1941" s="51"/>
      <c r="CZ1941" s="51"/>
      <c r="DA1941" s="51"/>
      <c r="DB1941" s="51"/>
      <c r="DC1941" s="51"/>
      <c r="DD1941" s="51"/>
    </row>
    <row r="1942" spans="73:108" ht="15" x14ac:dyDescent="0.25">
      <c r="BU1942" s="91"/>
      <c r="BV1942" s="177">
        <v>2010</v>
      </c>
      <c r="BW1942" s="177">
        <v>8</v>
      </c>
      <c r="BX1942" s="177" t="s">
        <v>1404</v>
      </c>
      <c r="BY1942" s="177" t="s">
        <v>262</v>
      </c>
      <c r="BZ1942" s="177" t="s">
        <v>277</v>
      </c>
      <c r="CA1942" s="177">
        <v>70</v>
      </c>
      <c r="CB1942" s="177" t="s">
        <v>264</v>
      </c>
      <c r="CC1942" s="122">
        <v>186.56</v>
      </c>
      <c r="CD1942" s="178" t="s">
        <v>194</v>
      </c>
      <c r="CE1942" s="177" t="s">
        <v>282</v>
      </c>
      <c r="CF1942" s="177" t="s">
        <v>282</v>
      </c>
      <c r="CG1942" s="83" t="s">
        <v>9</v>
      </c>
      <c r="CH1942" s="57"/>
      <c r="CV1942" s="51"/>
      <c r="CW1942" s="51"/>
      <c r="CX1942" s="51"/>
      <c r="CY1942" s="51"/>
      <c r="CZ1942" s="51"/>
      <c r="DA1942" s="51"/>
      <c r="DB1942" s="51"/>
      <c r="DC1942" s="51"/>
      <c r="DD1942" s="51"/>
    </row>
    <row r="1943" spans="73:108" ht="15" x14ac:dyDescent="0.25">
      <c r="BU1943" s="91"/>
      <c r="BV1943" s="177">
        <v>2010</v>
      </c>
      <c r="BW1943" s="177">
        <v>9</v>
      </c>
      <c r="BX1943" s="177" t="s">
        <v>1404</v>
      </c>
      <c r="BY1943" s="177" t="s">
        <v>262</v>
      </c>
      <c r="BZ1943" s="177" t="s">
        <v>277</v>
      </c>
      <c r="CA1943" s="177">
        <v>0</v>
      </c>
      <c r="CB1943" s="177" t="s">
        <v>264</v>
      </c>
      <c r="CC1943" s="122">
        <v>733.09</v>
      </c>
      <c r="CD1943" s="178" t="s">
        <v>192</v>
      </c>
      <c r="CE1943" s="177" t="s">
        <v>282</v>
      </c>
      <c r="CF1943" s="177" t="s">
        <v>282</v>
      </c>
      <c r="CG1943" s="83" t="s">
        <v>9</v>
      </c>
      <c r="CH1943" s="57"/>
      <c r="CV1943" s="51"/>
      <c r="CW1943" s="51"/>
      <c r="CX1943" s="51"/>
      <c r="CY1943" s="51"/>
      <c r="CZ1943" s="51"/>
      <c r="DA1943" s="51"/>
      <c r="DB1943" s="51"/>
      <c r="DC1943" s="51"/>
      <c r="DD1943" s="51"/>
    </row>
    <row r="1944" spans="73:108" ht="15" x14ac:dyDescent="0.25">
      <c r="BU1944" s="91"/>
      <c r="BV1944" s="177">
        <v>2010</v>
      </c>
      <c r="BW1944" s="177">
        <v>9</v>
      </c>
      <c r="BX1944" s="177" t="s">
        <v>1404</v>
      </c>
      <c r="BY1944" s="177" t="s">
        <v>262</v>
      </c>
      <c r="BZ1944" s="177" t="s">
        <v>277</v>
      </c>
      <c r="CA1944" s="177">
        <v>70</v>
      </c>
      <c r="CB1944" s="177" t="s">
        <v>264</v>
      </c>
      <c r="CC1944" s="122">
        <v>278.57</v>
      </c>
      <c r="CD1944" s="178" t="s">
        <v>194</v>
      </c>
      <c r="CE1944" s="177" t="s">
        <v>282</v>
      </c>
      <c r="CF1944" s="177" t="s">
        <v>282</v>
      </c>
      <c r="CG1944" s="83" t="s">
        <v>9</v>
      </c>
      <c r="CH1944" s="57"/>
      <c r="CV1944" s="51"/>
      <c r="CW1944" s="51"/>
      <c r="CX1944" s="51"/>
      <c r="CY1944" s="51"/>
      <c r="CZ1944" s="51"/>
      <c r="DA1944" s="51"/>
      <c r="DB1944" s="51"/>
      <c r="DC1944" s="51"/>
      <c r="DD1944" s="51"/>
    </row>
    <row r="1945" spans="73:108" ht="15" x14ac:dyDescent="0.25">
      <c r="BU1945" s="91"/>
      <c r="BV1945" s="177">
        <v>2010</v>
      </c>
      <c r="BW1945" s="177">
        <v>10</v>
      </c>
      <c r="BX1945" s="177" t="s">
        <v>1404</v>
      </c>
      <c r="BY1945" s="177" t="s">
        <v>262</v>
      </c>
      <c r="BZ1945" s="177" t="s">
        <v>277</v>
      </c>
      <c r="CA1945" s="177">
        <v>0</v>
      </c>
      <c r="CB1945" s="177" t="s">
        <v>264</v>
      </c>
      <c r="CC1945" s="122">
        <v>1313.04</v>
      </c>
      <c r="CD1945" s="178" t="s">
        <v>192</v>
      </c>
      <c r="CE1945" s="177" t="s">
        <v>282</v>
      </c>
      <c r="CF1945" s="177" t="s">
        <v>282</v>
      </c>
      <c r="CG1945" s="83" t="s">
        <v>9</v>
      </c>
      <c r="CH1945" s="57"/>
      <c r="CV1945" s="51"/>
      <c r="CW1945" s="51"/>
      <c r="CX1945" s="51"/>
      <c r="CY1945" s="51"/>
      <c r="CZ1945" s="51"/>
      <c r="DA1945" s="51"/>
      <c r="DB1945" s="51"/>
      <c r="DC1945" s="51"/>
      <c r="DD1945" s="51"/>
    </row>
    <row r="1946" spans="73:108" ht="15" x14ac:dyDescent="0.25">
      <c r="BU1946" s="91"/>
      <c r="BV1946" s="177">
        <v>2010</v>
      </c>
      <c r="BW1946" s="177">
        <v>10</v>
      </c>
      <c r="BX1946" s="177" t="s">
        <v>1404</v>
      </c>
      <c r="BY1946" s="177" t="s">
        <v>262</v>
      </c>
      <c r="BZ1946" s="177" t="s">
        <v>277</v>
      </c>
      <c r="CA1946" s="177">
        <v>70</v>
      </c>
      <c r="CB1946" s="177" t="s">
        <v>264</v>
      </c>
      <c r="CC1946" s="122">
        <v>498.96</v>
      </c>
      <c r="CD1946" s="178" t="s">
        <v>194</v>
      </c>
      <c r="CE1946" s="177" t="s">
        <v>282</v>
      </c>
      <c r="CF1946" s="177" t="s">
        <v>282</v>
      </c>
      <c r="CG1946" s="83" t="s">
        <v>9</v>
      </c>
      <c r="CH1946" s="57"/>
      <c r="CV1946" s="51"/>
      <c r="CW1946" s="51"/>
      <c r="CX1946" s="51"/>
      <c r="CY1946" s="51"/>
      <c r="CZ1946" s="51"/>
      <c r="DA1946" s="51"/>
      <c r="DB1946" s="51"/>
      <c r="DC1946" s="51"/>
      <c r="DD1946" s="51"/>
    </row>
    <row r="1947" spans="73:108" ht="15" x14ac:dyDescent="0.25">
      <c r="BU1947" s="91"/>
      <c r="BV1947" s="177">
        <v>2010</v>
      </c>
      <c r="BW1947" s="177">
        <v>11</v>
      </c>
      <c r="BX1947" s="177" t="s">
        <v>1404</v>
      </c>
      <c r="BY1947" s="177" t="s">
        <v>262</v>
      </c>
      <c r="BZ1947" s="177" t="s">
        <v>277</v>
      </c>
      <c r="CA1947" s="177">
        <v>0</v>
      </c>
      <c r="CB1947" s="177" t="s">
        <v>264</v>
      </c>
      <c r="CC1947" s="122">
        <v>1608.88</v>
      </c>
      <c r="CD1947" s="178" t="s">
        <v>192</v>
      </c>
      <c r="CE1947" s="177" t="s">
        <v>282</v>
      </c>
      <c r="CF1947" s="177" t="s">
        <v>282</v>
      </c>
      <c r="CG1947" s="83" t="s">
        <v>9</v>
      </c>
      <c r="CH1947" s="57"/>
      <c r="CV1947" s="51"/>
      <c r="CW1947" s="51"/>
      <c r="CX1947" s="51"/>
      <c r="CY1947" s="51"/>
      <c r="CZ1947" s="51"/>
      <c r="DA1947" s="51"/>
      <c r="DB1947" s="51"/>
      <c r="DC1947" s="51"/>
      <c r="DD1947" s="51"/>
    </row>
    <row r="1948" spans="73:108" ht="15" x14ac:dyDescent="0.25">
      <c r="BU1948" s="91"/>
      <c r="BV1948" s="177">
        <v>2010</v>
      </c>
      <c r="BW1948" s="177">
        <v>11</v>
      </c>
      <c r="BX1948" s="177" t="s">
        <v>1404</v>
      </c>
      <c r="BY1948" s="177" t="s">
        <v>262</v>
      </c>
      <c r="BZ1948" s="177" t="s">
        <v>277</v>
      </c>
      <c r="CA1948" s="177">
        <v>70</v>
      </c>
      <c r="CB1948" s="177" t="s">
        <v>264</v>
      </c>
      <c r="CC1948" s="122">
        <v>611.37</v>
      </c>
      <c r="CD1948" s="178" t="s">
        <v>194</v>
      </c>
      <c r="CE1948" s="177" t="s">
        <v>282</v>
      </c>
      <c r="CF1948" s="177" t="s">
        <v>282</v>
      </c>
      <c r="CG1948" s="83" t="s">
        <v>9</v>
      </c>
      <c r="CH1948" s="57"/>
      <c r="CV1948" s="51"/>
      <c r="CW1948" s="51"/>
      <c r="CX1948" s="51"/>
      <c r="CY1948" s="51"/>
      <c r="CZ1948" s="51"/>
      <c r="DA1948" s="51"/>
      <c r="DB1948" s="51"/>
      <c r="DC1948" s="51"/>
      <c r="DD1948" s="51"/>
    </row>
    <row r="1949" spans="73:108" ht="15" x14ac:dyDescent="0.25">
      <c r="BU1949" s="91"/>
      <c r="BV1949" s="177">
        <v>2010</v>
      </c>
      <c r="BW1949" s="177">
        <v>2</v>
      </c>
      <c r="BX1949" s="177" t="s">
        <v>1523</v>
      </c>
      <c r="BY1949" s="177" t="s">
        <v>262</v>
      </c>
      <c r="BZ1949" s="177" t="s">
        <v>277</v>
      </c>
      <c r="CA1949" s="177">
        <v>0</v>
      </c>
      <c r="CB1949" s="177" t="s">
        <v>264</v>
      </c>
      <c r="CC1949" s="122">
        <v>-4.91</v>
      </c>
      <c r="CD1949" s="178" t="s">
        <v>193</v>
      </c>
      <c r="CE1949" s="177" t="s">
        <v>313</v>
      </c>
      <c r="CF1949" s="177" t="s">
        <v>313</v>
      </c>
      <c r="CG1949" s="83" t="s">
        <v>9</v>
      </c>
      <c r="CH1949" s="57"/>
      <c r="CV1949" s="51"/>
      <c r="CW1949" s="51"/>
      <c r="CX1949" s="51"/>
      <c r="CY1949" s="51"/>
      <c r="CZ1949" s="51"/>
      <c r="DA1949" s="51"/>
      <c r="DB1949" s="51"/>
      <c r="DC1949" s="51"/>
      <c r="DD1949" s="51"/>
    </row>
    <row r="1950" spans="73:108" ht="15" x14ac:dyDescent="0.25">
      <c r="BU1950" s="91"/>
      <c r="BV1950" s="177">
        <v>2010</v>
      </c>
      <c r="BW1950" s="177">
        <v>2</v>
      </c>
      <c r="BX1950" s="177" t="s">
        <v>1523</v>
      </c>
      <c r="BY1950" s="177" t="s">
        <v>262</v>
      </c>
      <c r="BZ1950" s="177" t="s">
        <v>277</v>
      </c>
      <c r="CA1950" s="177">
        <v>70</v>
      </c>
      <c r="CB1950" s="177" t="s">
        <v>264</v>
      </c>
      <c r="CC1950" s="122">
        <v>-1.87</v>
      </c>
      <c r="CD1950" s="178" t="s">
        <v>195</v>
      </c>
      <c r="CE1950" s="177" t="s">
        <v>313</v>
      </c>
      <c r="CF1950" s="177" t="s">
        <v>313</v>
      </c>
      <c r="CG1950" s="83" t="s">
        <v>9</v>
      </c>
      <c r="CH1950" s="57"/>
      <c r="CV1950" s="51"/>
      <c r="CW1950" s="51"/>
      <c r="CX1950" s="51"/>
      <c r="CY1950" s="51"/>
      <c r="CZ1950" s="51"/>
      <c r="DA1950" s="51"/>
      <c r="DB1950" s="51"/>
      <c r="DC1950" s="51"/>
      <c r="DD1950" s="51"/>
    </row>
    <row r="1951" spans="73:108" ht="15" x14ac:dyDescent="0.25">
      <c r="BU1951" s="91"/>
      <c r="BV1951" s="177">
        <v>2010</v>
      </c>
      <c r="BW1951" s="177">
        <v>3</v>
      </c>
      <c r="BX1951" s="177" t="s">
        <v>1523</v>
      </c>
      <c r="BY1951" s="177" t="s">
        <v>262</v>
      </c>
      <c r="BZ1951" s="177" t="s">
        <v>277</v>
      </c>
      <c r="CA1951" s="177">
        <v>0</v>
      </c>
      <c r="CB1951" s="177" t="s">
        <v>264</v>
      </c>
      <c r="CC1951" s="122">
        <v>-0.15</v>
      </c>
      <c r="CD1951" s="178" t="s">
        <v>193</v>
      </c>
      <c r="CE1951" s="177" t="s">
        <v>313</v>
      </c>
      <c r="CF1951" s="177" t="s">
        <v>313</v>
      </c>
      <c r="CG1951" s="83" t="s">
        <v>9</v>
      </c>
      <c r="CH1951" s="57"/>
      <c r="CV1951" s="51"/>
      <c r="CW1951" s="51"/>
      <c r="CX1951" s="51"/>
      <c r="CY1951" s="51"/>
      <c r="CZ1951" s="51"/>
      <c r="DA1951" s="51"/>
      <c r="DB1951" s="51"/>
      <c r="DC1951" s="51"/>
      <c r="DD1951" s="51"/>
    </row>
    <row r="1952" spans="73:108" ht="15" x14ac:dyDescent="0.25">
      <c r="BU1952" s="91"/>
      <c r="BV1952" s="177">
        <v>2010</v>
      </c>
      <c r="BW1952" s="177">
        <v>3</v>
      </c>
      <c r="BX1952" s="177" t="s">
        <v>1523</v>
      </c>
      <c r="BY1952" s="177" t="s">
        <v>262</v>
      </c>
      <c r="BZ1952" s="177" t="s">
        <v>277</v>
      </c>
      <c r="CA1952" s="177">
        <v>70</v>
      </c>
      <c r="CB1952" s="177" t="s">
        <v>264</v>
      </c>
      <c r="CC1952" s="122">
        <v>-0.06</v>
      </c>
      <c r="CD1952" s="178" t="s">
        <v>195</v>
      </c>
      <c r="CE1952" s="177" t="s">
        <v>313</v>
      </c>
      <c r="CF1952" s="177" t="s">
        <v>313</v>
      </c>
      <c r="CG1952" s="83" t="s">
        <v>9</v>
      </c>
      <c r="CH1952" s="57"/>
      <c r="CV1952" s="51"/>
      <c r="CW1952" s="51"/>
      <c r="CX1952" s="51"/>
      <c r="CY1952" s="51"/>
      <c r="CZ1952" s="51"/>
      <c r="DA1952" s="51"/>
      <c r="DB1952" s="51"/>
      <c r="DC1952" s="51"/>
      <c r="DD1952" s="51"/>
    </row>
    <row r="1953" spans="73:108" ht="15" x14ac:dyDescent="0.25">
      <c r="BU1953" s="91"/>
      <c r="BV1953" s="177">
        <v>2010</v>
      </c>
      <c r="BW1953" s="177">
        <v>6</v>
      </c>
      <c r="BX1953" s="177" t="s">
        <v>1523</v>
      </c>
      <c r="BY1953" s="177" t="s">
        <v>262</v>
      </c>
      <c r="BZ1953" s="177" t="s">
        <v>277</v>
      </c>
      <c r="CA1953" s="177">
        <v>0</v>
      </c>
      <c r="CB1953" s="177" t="s">
        <v>264</v>
      </c>
      <c r="CC1953" s="122">
        <v>-90.98</v>
      </c>
      <c r="CD1953" s="178" t="s">
        <v>193</v>
      </c>
      <c r="CE1953" s="177" t="s">
        <v>313</v>
      </c>
      <c r="CF1953" s="177" t="s">
        <v>313</v>
      </c>
      <c r="CG1953" s="83" t="s">
        <v>9</v>
      </c>
      <c r="CH1953" s="57"/>
      <c r="CV1953" s="51"/>
      <c r="CW1953" s="51"/>
      <c r="CX1953" s="51"/>
      <c r="CY1953" s="51"/>
      <c r="CZ1953" s="51"/>
      <c r="DA1953" s="51"/>
      <c r="DB1953" s="51"/>
      <c r="DC1953" s="51"/>
      <c r="DD1953" s="51"/>
    </row>
    <row r="1954" spans="73:108" ht="15" x14ac:dyDescent="0.25">
      <c r="BU1954" s="91"/>
      <c r="BV1954" s="177">
        <v>2010</v>
      </c>
      <c r="BW1954" s="177">
        <v>6</v>
      </c>
      <c r="BX1954" s="177" t="s">
        <v>1523</v>
      </c>
      <c r="BY1954" s="177" t="s">
        <v>262</v>
      </c>
      <c r="BZ1954" s="177" t="s">
        <v>277</v>
      </c>
      <c r="CA1954" s="177">
        <v>70</v>
      </c>
      <c r="CB1954" s="177" t="s">
        <v>264</v>
      </c>
      <c r="CC1954" s="122">
        <v>-34.57</v>
      </c>
      <c r="CD1954" s="178" t="s">
        <v>195</v>
      </c>
      <c r="CE1954" s="177" t="s">
        <v>313</v>
      </c>
      <c r="CF1954" s="177" t="s">
        <v>313</v>
      </c>
      <c r="CG1954" s="83" t="s">
        <v>9</v>
      </c>
      <c r="CH1954" s="57"/>
      <c r="CV1954" s="51"/>
      <c r="CW1954" s="51"/>
      <c r="CX1954" s="51"/>
      <c r="CY1954" s="51"/>
      <c r="CZ1954" s="51"/>
      <c r="DA1954" s="51"/>
      <c r="DB1954" s="51"/>
      <c r="DC1954" s="51"/>
      <c r="DD1954" s="51"/>
    </row>
    <row r="1955" spans="73:108" ht="15" x14ac:dyDescent="0.25">
      <c r="BU1955" s="91"/>
      <c r="BV1955" s="177">
        <v>2010</v>
      </c>
      <c r="BW1955" s="177">
        <v>7</v>
      </c>
      <c r="BX1955" s="177" t="s">
        <v>1523</v>
      </c>
      <c r="BY1955" s="177" t="s">
        <v>262</v>
      </c>
      <c r="BZ1955" s="177" t="s">
        <v>277</v>
      </c>
      <c r="CA1955" s="177">
        <v>0</v>
      </c>
      <c r="CB1955" s="177" t="s">
        <v>264</v>
      </c>
      <c r="CC1955" s="122">
        <v>-168.04</v>
      </c>
      <c r="CD1955" s="178" t="s">
        <v>193</v>
      </c>
      <c r="CE1955" s="177" t="s">
        <v>313</v>
      </c>
      <c r="CF1955" s="177" t="s">
        <v>313</v>
      </c>
      <c r="CG1955" s="83" t="s">
        <v>9</v>
      </c>
      <c r="CH1955" s="57"/>
      <c r="CV1955" s="51"/>
      <c r="CW1955" s="51"/>
      <c r="CX1955" s="51"/>
      <c r="CY1955" s="51"/>
      <c r="CZ1955" s="51"/>
      <c r="DA1955" s="51"/>
      <c r="DB1955" s="51"/>
      <c r="DC1955" s="51"/>
      <c r="DD1955" s="51"/>
    </row>
    <row r="1956" spans="73:108" ht="15" x14ac:dyDescent="0.25">
      <c r="BU1956" s="91"/>
      <c r="BV1956" s="177">
        <v>2010</v>
      </c>
      <c r="BW1956" s="177">
        <v>7</v>
      </c>
      <c r="BX1956" s="177" t="s">
        <v>1523</v>
      </c>
      <c r="BY1956" s="177" t="s">
        <v>262</v>
      </c>
      <c r="BZ1956" s="177" t="s">
        <v>277</v>
      </c>
      <c r="CA1956" s="177">
        <v>70</v>
      </c>
      <c r="CB1956" s="177" t="s">
        <v>264</v>
      </c>
      <c r="CC1956" s="122">
        <v>-63.86</v>
      </c>
      <c r="CD1956" s="178" t="s">
        <v>195</v>
      </c>
      <c r="CE1956" s="177" t="s">
        <v>313</v>
      </c>
      <c r="CF1956" s="177" t="s">
        <v>313</v>
      </c>
      <c r="CG1956" s="83" t="s">
        <v>9</v>
      </c>
      <c r="CH1956" s="57"/>
      <c r="CV1956" s="51"/>
      <c r="CW1956" s="51"/>
      <c r="CX1956" s="51"/>
      <c r="CY1956" s="51"/>
      <c r="CZ1956" s="51"/>
      <c r="DA1956" s="51"/>
      <c r="DB1956" s="51"/>
      <c r="DC1956" s="51"/>
      <c r="DD1956" s="51"/>
    </row>
    <row r="1957" spans="73:108" ht="15" x14ac:dyDescent="0.25">
      <c r="BU1957" s="91"/>
      <c r="BV1957" s="177">
        <v>2010</v>
      </c>
      <c r="BW1957" s="177">
        <v>10</v>
      </c>
      <c r="BX1957" s="177" t="s">
        <v>1523</v>
      </c>
      <c r="BY1957" s="177" t="s">
        <v>262</v>
      </c>
      <c r="BZ1957" s="177" t="s">
        <v>277</v>
      </c>
      <c r="CA1957" s="177">
        <v>0</v>
      </c>
      <c r="CB1957" s="177" t="s">
        <v>264</v>
      </c>
      <c r="CC1957" s="122">
        <v>-99.32</v>
      </c>
      <c r="CD1957" s="178" t="s">
        <v>193</v>
      </c>
      <c r="CE1957" s="177" t="s">
        <v>313</v>
      </c>
      <c r="CF1957" s="177" t="s">
        <v>313</v>
      </c>
      <c r="CG1957" s="83" t="s">
        <v>9</v>
      </c>
      <c r="CH1957" s="57"/>
      <c r="CV1957" s="51"/>
      <c r="CW1957" s="51"/>
      <c r="CX1957" s="51"/>
      <c r="CY1957" s="51"/>
      <c r="CZ1957" s="51"/>
      <c r="DA1957" s="51"/>
      <c r="DB1957" s="51"/>
      <c r="DC1957" s="51"/>
      <c r="DD1957" s="51"/>
    </row>
    <row r="1958" spans="73:108" ht="15" x14ac:dyDescent="0.25">
      <c r="BU1958" s="91"/>
      <c r="BV1958" s="177">
        <v>2010</v>
      </c>
      <c r="BW1958" s="177">
        <v>10</v>
      </c>
      <c r="BX1958" s="177" t="s">
        <v>1523</v>
      </c>
      <c r="BY1958" s="177" t="s">
        <v>262</v>
      </c>
      <c r="BZ1958" s="177" t="s">
        <v>277</v>
      </c>
      <c r="CA1958" s="177">
        <v>70</v>
      </c>
      <c r="CB1958" s="177" t="s">
        <v>264</v>
      </c>
      <c r="CC1958" s="122">
        <v>-37.74</v>
      </c>
      <c r="CD1958" s="178" t="s">
        <v>195</v>
      </c>
      <c r="CE1958" s="177" t="s">
        <v>313</v>
      </c>
      <c r="CF1958" s="177" t="s">
        <v>313</v>
      </c>
      <c r="CG1958" s="83" t="s">
        <v>9</v>
      </c>
      <c r="CH1958" s="57"/>
      <c r="CV1958" s="51"/>
      <c r="CW1958" s="51"/>
      <c r="CX1958" s="51"/>
      <c r="CY1958" s="51"/>
      <c r="CZ1958" s="51"/>
      <c r="DA1958" s="51"/>
      <c r="DB1958" s="51"/>
      <c r="DC1958" s="51"/>
      <c r="DD1958" s="51"/>
    </row>
    <row r="1959" spans="73:108" ht="15" x14ac:dyDescent="0.25">
      <c r="BU1959" s="91"/>
      <c r="BV1959" s="177">
        <v>2010</v>
      </c>
      <c r="BW1959" s="177">
        <v>3</v>
      </c>
      <c r="BX1959" s="177" t="s">
        <v>1546</v>
      </c>
      <c r="BY1959" s="177" t="s">
        <v>262</v>
      </c>
      <c r="BZ1959" s="177" t="s">
        <v>277</v>
      </c>
      <c r="CA1959" s="177">
        <v>0</v>
      </c>
      <c r="CB1959" s="177" t="s">
        <v>264</v>
      </c>
      <c r="CC1959" s="122">
        <v>-35.42</v>
      </c>
      <c r="CD1959" s="178" t="s">
        <v>193</v>
      </c>
      <c r="CE1959" s="177" t="s">
        <v>313</v>
      </c>
      <c r="CF1959" s="177" t="s">
        <v>313</v>
      </c>
      <c r="CG1959" s="83" t="s">
        <v>9</v>
      </c>
      <c r="CH1959" s="57"/>
      <c r="CV1959" s="51"/>
      <c r="CW1959" s="51"/>
      <c r="CX1959" s="51"/>
      <c r="CY1959" s="51"/>
      <c r="CZ1959" s="51"/>
      <c r="DA1959" s="51"/>
      <c r="DB1959" s="51"/>
      <c r="DC1959" s="51"/>
      <c r="DD1959" s="51"/>
    </row>
    <row r="1960" spans="73:108" ht="15" x14ac:dyDescent="0.25">
      <c r="BU1960" s="91"/>
      <c r="BV1960" s="177">
        <v>2010</v>
      </c>
      <c r="BW1960" s="177">
        <v>3</v>
      </c>
      <c r="BX1960" s="177" t="s">
        <v>1546</v>
      </c>
      <c r="BY1960" s="177" t="s">
        <v>262</v>
      </c>
      <c r="BZ1960" s="177" t="s">
        <v>277</v>
      </c>
      <c r="CA1960" s="177">
        <v>70</v>
      </c>
      <c r="CB1960" s="177" t="s">
        <v>264</v>
      </c>
      <c r="CC1960" s="122">
        <v>-13.46</v>
      </c>
      <c r="CD1960" s="178" t="s">
        <v>195</v>
      </c>
      <c r="CE1960" s="177" t="s">
        <v>313</v>
      </c>
      <c r="CF1960" s="177" t="s">
        <v>313</v>
      </c>
      <c r="CG1960" s="83" t="s">
        <v>9</v>
      </c>
      <c r="CH1960" s="57"/>
      <c r="CV1960" s="51"/>
      <c r="CW1960" s="51"/>
      <c r="CX1960" s="51"/>
      <c r="CY1960" s="51"/>
      <c r="CZ1960" s="51"/>
      <c r="DA1960" s="51"/>
      <c r="DB1960" s="51"/>
      <c r="DC1960" s="51"/>
      <c r="DD1960" s="51"/>
    </row>
    <row r="1961" spans="73:108" ht="15" x14ac:dyDescent="0.25">
      <c r="BU1961" s="91"/>
      <c r="BV1961" s="177">
        <v>2010</v>
      </c>
      <c r="BW1961" s="177">
        <v>4</v>
      </c>
      <c r="BX1961" s="177" t="s">
        <v>1546</v>
      </c>
      <c r="BY1961" s="177" t="s">
        <v>262</v>
      </c>
      <c r="BZ1961" s="177" t="s">
        <v>277</v>
      </c>
      <c r="CA1961" s="177">
        <v>0</v>
      </c>
      <c r="CB1961" s="177" t="s">
        <v>264</v>
      </c>
      <c r="CC1961" s="122">
        <v>-104.62</v>
      </c>
      <c r="CD1961" s="178" t="s">
        <v>193</v>
      </c>
      <c r="CE1961" s="177" t="s">
        <v>313</v>
      </c>
      <c r="CF1961" s="177" t="s">
        <v>313</v>
      </c>
      <c r="CG1961" s="83" t="s">
        <v>9</v>
      </c>
      <c r="CH1961" s="57"/>
      <c r="CV1961" s="51"/>
      <c r="CW1961" s="51"/>
      <c r="CX1961" s="51"/>
      <c r="CY1961" s="51"/>
      <c r="CZ1961" s="51"/>
      <c r="DA1961" s="51"/>
      <c r="DB1961" s="51"/>
      <c r="DC1961" s="51"/>
      <c r="DD1961" s="51"/>
    </row>
    <row r="1962" spans="73:108" ht="15" x14ac:dyDescent="0.25">
      <c r="BU1962" s="91"/>
      <c r="BV1962" s="177">
        <v>2010</v>
      </c>
      <c r="BW1962" s="177">
        <v>4</v>
      </c>
      <c r="BX1962" s="177" t="s">
        <v>1546</v>
      </c>
      <c r="BY1962" s="177" t="s">
        <v>262</v>
      </c>
      <c r="BZ1962" s="177" t="s">
        <v>277</v>
      </c>
      <c r="CA1962" s="177">
        <v>70</v>
      </c>
      <c r="CB1962" s="177" t="s">
        <v>264</v>
      </c>
      <c r="CC1962" s="122">
        <v>-39.76</v>
      </c>
      <c r="CD1962" s="178" t="s">
        <v>195</v>
      </c>
      <c r="CE1962" s="177" t="s">
        <v>313</v>
      </c>
      <c r="CF1962" s="177" t="s">
        <v>313</v>
      </c>
      <c r="CG1962" s="83" t="s">
        <v>9</v>
      </c>
      <c r="CH1962" s="57"/>
      <c r="CV1962" s="51"/>
      <c r="CW1962" s="51"/>
      <c r="CX1962" s="51"/>
      <c r="CY1962" s="51"/>
      <c r="CZ1962" s="51"/>
      <c r="DA1962" s="51"/>
      <c r="DB1962" s="51"/>
      <c r="DC1962" s="51"/>
      <c r="DD1962" s="51"/>
    </row>
    <row r="1963" spans="73:108" ht="15" x14ac:dyDescent="0.25">
      <c r="BU1963" s="91"/>
      <c r="BV1963" s="177">
        <v>2010</v>
      </c>
      <c r="BW1963" s="177">
        <v>5</v>
      </c>
      <c r="BX1963" s="177" t="s">
        <v>1546</v>
      </c>
      <c r="BY1963" s="177" t="s">
        <v>262</v>
      </c>
      <c r="BZ1963" s="177" t="s">
        <v>277</v>
      </c>
      <c r="CA1963" s="177">
        <v>0</v>
      </c>
      <c r="CB1963" s="177" t="s">
        <v>264</v>
      </c>
      <c r="CC1963" s="122">
        <v>-299.60000000000002</v>
      </c>
      <c r="CD1963" s="178" t="s">
        <v>193</v>
      </c>
      <c r="CE1963" s="177" t="s">
        <v>313</v>
      </c>
      <c r="CF1963" s="177" t="s">
        <v>313</v>
      </c>
      <c r="CG1963" s="83" t="s">
        <v>9</v>
      </c>
      <c r="CH1963" s="57"/>
      <c r="CV1963" s="51"/>
      <c r="CW1963" s="51"/>
      <c r="CX1963" s="51"/>
      <c r="CY1963" s="51"/>
      <c r="CZ1963" s="51"/>
      <c r="DA1963" s="51"/>
      <c r="DB1963" s="51"/>
      <c r="DC1963" s="51"/>
      <c r="DD1963" s="51"/>
    </row>
    <row r="1964" spans="73:108" ht="15" x14ac:dyDescent="0.25">
      <c r="BU1964" s="91"/>
      <c r="BV1964" s="177">
        <v>2010</v>
      </c>
      <c r="BW1964" s="177">
        <v>5</v>
      </c>
      <c r="BX1964" s="177" t="s">
        <v>1546</v>
      </c>
      <c r="BY1964" s="177" t="s">
        <v>262</v>
      </c>
      <c r="BZ1964" s="177" t="s">
        <v>277</v>
      </c>
      <c r="CA1964" s="177">
        <v>70</v>
      </c>
      <c r="CB1964" s="177" t="s">
        <v>264</v>
      </c>
      <c r="CC1964" s="122">
        <v>-113.85</v>
      </c>
      <c r="CD1964" s="178" t="s">
        <v>195</v>
      </c>
      <c r="CE1964" s="177" t="s">
        <v>313</v>
      </c>
      <c r="CF1964" s="177" t="s">
        <v>313</v>
      </c>
      <c r="CG1964" s="83" t="s">
        <v>9</v>
      </c>
      <c r="CH1964" s="57"/>
      <c r="CV1964" s="51"/>
      <c r="CW1964" s="51"/>
      <c r="CX1964" s="51"/>
      <c r="CY1964" s="51"/>
      <c r="CZ1964" s="51"/>
      <c r="DA1964" s="51"/>
      <c r="DB1964" s="51"/>
      <c r="DC1964" s="51"/>
      <c r="DD1964" s="51"/>
    </row>
    <row r="1965" spans="73:108" ht="15" x14ac:dyDescent="0.25">
      <c r="BU1965" s="91"/>
      <c r="BV1965" s="177">
        <v>2010</v>
      </c>
      <c r="BW1965" s="177">
        <v>6</v>
      </c>
      <c r="BX1965" s="177" t="s">
        <v>1546</v>
      </c>
      <c r="BY1965" s="177" t="s">
        <v>262</v>
      </c>
      <c r="BZ1965" s="177" t="s">
        <v>277</v>
      </c>
      <c r="CA1965" s="177">
        <v>0</v>
      </c>
      <c r="CB1965" s="177" t="s">
        <v>264</v>
      </c>
      <c r="CC1965" s="122">
        <v>-296.08</v>
      </c>
      <c r="CD1965" s="178" t="s">
        <v>193</v>
      </c>
      <c r="CE1965" s="177" t="s">
        <v>313</v>
      </c>
      <c r="CF1965" s="177" t="s">
        <v>313</v>
      </c>
      <c r="CG1965" s="83" t="s">
        <v>9</v>
      </c>
      <c r="CH1965" s="57"/>
      <c r="CV1965" s="51"/>
      <c r="CW1965" s="51"/>
      <c r="CX1965" s="51"/>
      <c r="CY1965" s="51"/>
      <c r="CZ1965" s="51"/>
      <c r="DA1965" s="51"/>
      <c r="DB1965" s="51"/>
      <c r="DC1965" s="51"/>
      <c r="DD1965" s="51"/>
    </row>
    <row r="1966" spans="73:108" ht="15" x14ac:dyDescent="0.25">
      <c r="BU1966" s="91"/>
      <c r="BV1966" s="177">
        <v>2010</v>
      </c>
      <c r="BW1966" s="177">
        <v>6</v>
      </c>
      <c r="BX1966" s="177" t="s">
        <v>1546</v>
      </c>
      <c r="BY1966" s="177" t="s">
        <v>262</v>
      </c>
      <c r="BZ1966" s="177" t="s">
        <v>277</v>
      </c>
      <c r="CA1966" s="177">
        <v>70</v>
      </c>
      <c r="CB1966" s="177" t="s">
        <v>264</v>
      </c>
      <c r="CC1966" s="122">
        <v>-112.51</v>
      </c>
      <c r="CD1966" s="178" t="s">
        <v>195</v>
      </c>
      <c r="CE1966" s="177" t="s">
        <v>313</v>
      </c>
      <c r="CF1966" s="177" t="s">
        <v>313</v>
      </c>
      <c r="CG1966" s="83" t="s">
        <v>9</v>
      </c>
      <c r="CH1966" s="57"/>
      <c r="CV1966" s="51"/>
      <c r="CW1966" s="51"/>
      <c r="CX1966" s="51"/>
      <c r="CY1966" s="51"/>
      <c r="CZ1966" s="51"/>
      <c r="DA1966" s="51"/>
      <c r="DB1966" s="51"/>
      <c r="DC1966" s="51"/>
      <c r="DD1966" s="51"/>
    </row>
    <row r="1967" spans="73:108" ht="15" x14ac:dyDescent="0.25">
      <c r="BU1967" s="91"/>
      <c r="BV1967" s="177">
        <v>2010</v>
      </c>
      <c r="BW1967" s="177">
        <v>7</v>
      </c>
      <c r="BX1967" s="177" t="s">
        <v>1546</v>
      </c>
      <c r="BY1967" s="177" t="s">
        <v>262</v>
      </c>
      <c r="BZ1967" s="177" t="s">
        <v>277</v>
      </c>
      <c r="CA1967" s="177">
        <v>0</v>
      </c>
      <c r="CB1967" s="177" t="s">
        <v>264</v>
      </c>
      <c r="CC1967" s="122">
        <v>-347.31</v>
      </c>
      <c r="CD1967" s="178" t="s">
        <v>193</v>
      </c>
      <c r="CE1967" s="177" t="s">
        <v>313</v>
      </c>
      <c r="CF1967" s="177" t="s">
        <v>313</v>
      </c>
      <c r="CG1967" s="83" t="s">
        <v>9</v>
      </c>
      <c r="CH1967" s="57"/>
      <c r="CV1967" s="51"/>
      <c r="CW1967" s="51"/>
      <c r="CX1967" s="51"/>
      <c r="CY1967" s="51"/>
      <c r="CZ1967" s="51"/>
      <c r="DA1967" s="51"/>
      <c r="DB1967" s="51"/>
      <c r="DC1967" s="51"/>
      <c r="DD1967" s="51"/>
    </row>
    <row r="1968" spans="73:108" ht="15" x14ac:dyDescent="0.25">
      <c r="BU1968" s="91"/>
      <c r="BV1968" s="177">
        <v>2010</v>
      </c>
      <c r="BW1968" s="177">
        <v>7</v>
      </c>
      <c r="BX1968" s="177" t="s">
        <v>1546</v>
      </c>
      <c r="BY1968" s="177" t="s">
        <v>262</v>
      </c>
      <c r="BZ1968" s="177" t="s">
        <v>277</v>
      </c>
      <c r="CA1968" s="177">
        <v>70</v>
      </c>
      <c r="CB1968" s="177" t="s">
        <v>264</v>
      </c>
      <c r="CC1968" s="122">
        <v>-131.97999999999999</v>
      </c>
      <c r="CD1968" s="178" t="s">
        <v>195</v>
      </c>
      <c r="CE1968" s="177" t="s">
        <v>313</v>
      </c>
      <c r="CF1968" s="177" t="s">
        <v>313</v>
      </c>
      <c r="CG1968" s="83" t="s">
        <v>9</v>
      </c>
      <c r="CH1968" s="57"/>
      <c r="CV1968" s="51"/>
      <c r="CW1968" s="51"/>
      <c r="CX1968" s="51"/>
      <c r="CY1968" s="51"/>
      <c r="CZ1968" s="51"/>
      <c r="DA1968" s="51"/>
      <c r="DB1968" s="51"/>
      <c r="DC1968" s="51"/>
      <c r="DD1968" s="51"/>
    </row>
    <row r="1969" spans="73:108" ht="15" x14ac:dyDescent="0.25">
      <c r="BU1969" s="91"/>
      <c r="BV1969" s="177">
        <v>2010</v>
      </c>
      <c r="BW1969" s="177">
        <v>8</v>
      </c>
      <c r="BX1969" s="177" t="s">
        <v>1546</v>
      </c>
      <c r="BY1969" s="177" t="s">
        <v>262</v>
      </c>
      <c r="BZ1969" s="177" t="s">
        <v>277</v>
      </c>
      <c r="CA1969" s="177">
        <v>0</v>
      </c>
      <c r="CB1969" s="177" t="s">
        <v>264</v>
      </c>
      <c r="CC1969" s="122">
        <v>-1.1299999999999999</v>
      </c>
      <c r="CD1969" s="178" t="s">
        <v>193</v>
      </c>
      <c r="CE1969" s="177" t="s">
        <v>313</v>
      </c>
      <c r="CF1969" s="177" t="s">
        <v>313</v>
      </c>
      <c r="CG1969" s="83" t="s">
        <v>9</v>
      </c>
      <c r="CH1969" s="57"/>
      <c r="CV1969" s="51"/>
      <c r="CW1969" s="51"/>
      <c r="CX1969" s="51"/>
      <c r="CY1969" s="51"/>
      <c r="CZ1969" s="51"/>
      <c r="DA1969" s="51"/>
      <c r="DB1969" s="51"/>
      <c r="DC1969" s="51"/>
      <c r="DD1969" s="51"/>
    </row>
    <row r="1970" spans="73:108" ht="15" x14ac:dyDescent="0.25">
      <c r="BU1970" s="91"/>
      <c r="BV1970" s="177">
        <v>2010</v>
      </c>
      <c r="BW1970" s="177">
        <v>8</v>
      </c>
      <c r="BX1970" s="177" t="s">
        <v>1546</v>
      </c>
      <c r="BY1970" s="177" t="s">
        <v>262</v>
      </c>
      <c r="BZ1970" s="177" t="s">
        <v>277</v>
      </c>
      <c r="CA1970" s="177">
        <v>70</v>
      </c>
      <c r="CB1970" s="177" t="s">
        <v>264</v>
      </c>
      <c r="CC1970" s="122">
        <v>-0.43</v>
      </c>
      <c r="CD1970" s="178" t="s">
        <v>195</v>
      </c>
      <c r="CE1970" s="177" t="s">
        <v>313</v>
      </c>
      <c r="CF1970" s="177" t="s">
        <v>313</v>
      </c>
      <c r="CG1970" s="83" t="s">
        <v>9</v>
      </c>
      <c r="CH1970" s="57"/>
      <c r="CV1970" s="51"/>
      <c r="CW1970" s="51"/>
      <c r="CX1970" s="51"/>
      <c r="CY1970" s="51"/>
      <c r="CZ1970" s="51"/>
      <c r="DA1970" s="51"/>
      <c r="DB1970" s="51"/>
      <c r="DC1970" s="51"/>
      <c r="DD1970" s="51"/>
    </row>
    <row r="1971" spans="73:108" ht="15" x14ac:dyDescent="0.25">
      <c r="BU1971" s="91"/>
      <c r="BV1971" s="177">
        <v>2010</v>
      </c>
      <c r="BW1971" s="177">
        <v>9</v>
      </c>
      <c r="BX1971" s="177" t="s">
        <v>1546</v>
      </c>
      <c r="BY1971" s="177" t="s">
        <v>262</v>
      </c>
      <c r="BZ1971" s="177" t="s">
        <v>277</v>
      </c>
      <c r="CA1971" s="177">
        <v>0</v>
      </c>
      <c r="CB1971" s="177" t="s">
        <v>264</v>
      </c>
      <c r="CC1971" s="122">
        <v>-39.51</v>
      </c>
      <c r="CD1971" s="178" t="s">
        <v>193</v>
      </c>
      <c r="CE1971" s="177" t="s">
        <v>313</v>
      </c>
      <c r="CF1971" s="177" t="s">
        <v>313</v>
      </c>
      <c r="CG1971" s="83" t="s">
        <v>9</v>
      </c>
      <c r="CH1971" s="57"/>
      <c r="CV1971" s="51"/>
      <c r="CW1971" s="51"/>
      <c r="CX1971" s="51"/>
      <c r="CY1971" s="51"/>
      <c r="CZ1971" s="51"/>
      <c r="DA1971" s="51"/>
      <c r="DB1971" s="51"/>
      <c r="DC1971" s="51"/>
      <c r="DD1971" s="51"/>
    </row>
    <row r="1972" spans="73:108" ht="15" x14ac:dyDescent="0.25">
      <c r="BU1972" s="91"/>
      <c r="BV1972" s="177">
        <v>2010</v>
      </c>
      <c r="BW1972" s="177">
        <v>9</v>
      </c>
      <c r="BX1972" s="177" t="s">
        <v>1546</v>
      </c>
      <c r="BY1972" s="177" t="s">
        <v>262</v>
      </c>
      <c r="BZ1972" s="177" t="s">
        <v>277</v>
      </c>
      <c r="CA1972" s="177">
        <v>70</v>
      </c>
      <c r="CB1972" s="177" t="s">
        <v>264</v>
      </c>
      <c r="CC1972" s="122">
        <v>-15.01</v>
      </c>
      <c r="CD1972" s="178" t="s">
        <v>195</v>
      </c>
      <c r="CE1972" s="177" t="s">
        <v>313</v>
      </c>
      <c r="CF1972" s="177" t="s">
        <v>313</v>
      </c>
      <c r="CG1972" s="83" t="s">
        <v>9</v>
      </c>
      <c r="CH1972" s="57"/>
      <c r="CV1972" s="51"/>
      <c r="CW1972" s="51"/>
      <c r="CX1972" s="51"/>
      <c r="CY1972" s="51"/>
      <c r="CZ1972" s="51"/>
      <c r="DA1972" s="51"/>
      <c r="DB1972" s="51"/>
      <c r="DC1972" s="51"/>
      <c r="DD1972" s="51"/>
    </row>
    <row r="1973" spans="73:108" ht="15" x14ac:dyDescent="0.25">
      <c r="BU1973" s="91"/>
      <c r="BV1973" s="177">
        <v>2010</v>
      </c>
      <c r="BW1973" s="177">
        <v>10</v>
      </c>
      <c r="BX1973" s="177" t="s">
        <v>1546</v>
      </c>
      <c r="BY1973" s="177" t="s">
        <v>262</v>
      </c>
      <c r="BZ1973" s="177" t="s">
        <v>277</v>
      </c>
      <c r="CA1973" s="177">
        <v>0</v>
      </c>
      <c r="CB1973" s="177" t="s">
        <v>264</v>
      </c>
      <c r="CC1973" s="122">
        <v>-9.7100000000000009</v>
      </c>
      <c r="CD1973" s="178" t="s">
        <v>193</v>
      </c>
      <c r="CE1973" s="177" t="s">
        <v>313</v>
      </c>
      <c r="CF1973" s="177" t="s">
        <v>313</v>
      </c>
      <c r="CG1973" s="83" t="s">
        <v>9</v>
      </c>
      <c r="CH1973" s="57"/>
      <c r="CV1973" s="51"/>
      <c r="CW1973" s="51"/>
      <c r="CX1973" s="51"/>
      <c r="CY1973" s="51"/>
      <c r="CZ1973" s="51"/>
      <c r="DA1973" s="51"/>
      <c r="DB1973" s="51"/>
      <c r="DC1973" s="51"/>
      <c r="DD1973" s="51"/>
    </row>
    <row r="1974" spans="73:108" ht="15" x14ac:dyDescent="0.25">
      <c r="BU1974" s="91"/>
      <c r="BV1974" s="177">
        <v>2010</v>
      </c>
      <c r="BW1974" s="177">
        <v>10</v>
      </c>
      <c r="BX1974" s="177" t="s">
        <v>1546</v>
      </c>
      <c r="BY1974" s="177" t="s">
        <v>262</v>
      </c>
      <c r="BZ1974" s="177" t="s">
        <v>277</v>
      </c>
      <c r="CA1974" s="177">
        <v>70</v>
      </c>
      <c r="CB1974" s="177" t="s">
        <v>264</v>
      </c>
      <c r="CC1974" s="122">
        <v>-3.69</v>
      </c>
      <c r="CD1974" s="178" t="s">
        <v>195</v>
      </c>
      <c r="CE1974" s="177" t="s">
        <v>313</v>
      </c>
      <c r="CF1974" s="177" t="s">
        <v>313</v>
      </c>
      <c r="CG1974" s="83" t="s">
        <v>9</v>
      </c>
      <c r="CH1974" s="57"/>
      <c r="CV1974" s="51"/>
      <c r="CW1974" s="51"/>
      <c r="CX1974" s="51"/>
      <c r="CY1974" s="51"/>
      <c r="CZ1974" s="51"/>
      <c r="DA1974" s="51"/>
      <c r="DB1974" s="51"/>
      <c r="DC1974" s="51"/>
      <c r="DD1974" s="51"/>
    </row>
    <row r="1975" spans="73:108" ht="15" x14ac:dyDescent="0.25">
      <c r="BU1975" s="91"/>
      <c r="BV1975" s="177">
        <v>2010</v>
      </c>
      <c r="BW1975" s="177">
        <v>11</v>
      </c>
      <c r="BX1975" s="177" t="s">
        <v>1546</v>
      </c>
      <c r="BY1975" s="177" t="s">
        <v>262</v>
      </c>
      <c r="BZ1975" s="177" t="s">
        <v>277</v>
      </c>
      <c r="CA1975" s="177">
        <v>0</v>
      </c>
      <c r="CB1975" s="177" t="s">
        <v>264</v>
      </c>
      <c r="CC1975" s="122">
        <v>-29.63</v>
      </c>
      <c r="CD1975" s="178" t="s">
        <v>193</v>
      </c>
      <c r="CE1975" s="177" t="s">
        <v>313</v>
      </c>
      <c r="CF1975" s="177" t="s">
        <v>313</v>
      </c>
      <c r="CG1975" s="83" t="s">
        <v>9</v>
      </c>
      <c r="CH1975" s="57"/>
      <c r="CV1975" s="51"/>
      <c r="CW1975" s="51"/>
      <c r="CX1975" s="51"/>
      <c r="CY1975" s="51"/>
      <c r="CZ1975" s="51"/>
      <c r="DA1975" s="51"/>
      <c r="DB1975" s="51"/>
      <c r="DC1975" s="51"/>
      <c r="DD1975" s="51"/>
    </row>
    <row r="1976" spans="73:108" ht="15" x14ac:dyDescent="0.25">
      <c r="BU1976" s="91"/>
      <c r="BV1976" s="177">
        <v>2010</v>
      </c>
      <c r="BW1976" s="177">
        <v>11</v>
      </c>
      <c r="BX1976" s="177" t="s">
        <v>1546</v>
      </c>
      <c r="BY1976" s="177" t="s">
        <v>262</v>
      </c>
      <c r="BZ1976" s="177" t="s">
        <v>277</v>
      </c>
      <c r="CA1976" s="177">
        <v>70</v>
      </c>
      <c r="CB1976" s="177" t="s">
        <v>264</v>
      </c>
      <c r="CC1976" s="122">
        <v>-11.26</v>
      </c>
      <c r="CD1976" s="178" t="s">
        <v>195</v>
      </c>
      <c r="CE1976" s="177" t="s">
        <v>313</v>
      </c>
      <c r="CF1976" s="177" t="s">
        <v>313</v>
      </c>
      <c r="CG1976" s="83" t="s">
        <v>9</v>
      </c>
      <c r="CH1976" s="57"/>
      <c r="CV1976" s="51"/>
      <c r="CW1976" s="51"/>
      <c r="CX1976" s="51"/>
      <c r="CY1976" s="51"/>
      <c r="CZ1976" s="51"/>
      <c r="DA1976" s="51"/>
      <c r="DB1976" s="51"/>
      <c r="DC1976" s="51"/>
      <c r="DD1976" s="51"/>
    </row>
    <row r="1977" spans="73:108" ht="15" x14ac:dyDescent="0.25">
      <c r="BU1977" s="91"/>
      <c r="BV1977" s="177">
        <v>2010</v>
      </c>
      <c r="BW1977" s="177">
        <v>12</v>
      </c>
      <c r="BX1977" s="177" t="s">
        <v>1546</v>
      </c>
      <c r="BY1977" s="177" t="s">
        <v>262</v>
      </c>
      <c r="BZ1977" s="177" t="s">
        <v>277</v>
      </c>
      <c r="CA1977" s="177">
        <v>0</v>
      </c>
      <c r="CB1977" s="177" t="s">
        <v>264</v>
      </c>
      <c r="CC1977" s="122">
        <v>-165.03</v>
      </c>
      <c r="CD1977" s="178" t="s">
        <v>193</v>
      </c>
      <c r="CE1977" s="177" t="s">
        <v>313</v>
      </c>
      <c r="CF1977" s="177" t="s">
        <v>313</v>
      </c>
      <c r="CG1977" s="83" t="s">
        <v>9</v>
      </c>
      <c r="CH1977" s="57"/>
      <c r="CV1977" s="51"/>
      <c r="CW1977" s="51"/>
      <c r="CX1977" s="51"/>
      <c r="CY1977" s="51"/>
      <c r="CZ1977" s="51"/>
      <c r="DA1977" s="51"/>
      <c r="DB1977" s="51"/>
      <c r="DC1977" s="51"/>
      <c r="DD1977" s="51"/>
    </row>
    <row r="1978" spans="73:108" ht="15" x14ac:dyDescent="0.25">
      <c r="BU1978" s="91"/>
      <c r="BV1978" s="177">
        <v>2010</v>
      </c>
      <c r="BW1978" s="177">
        <v>12</v>
      </c>
      <c r="BX1978" s="177" t="s">
        <v>1546</v>
      </c>
      <c r="BY1978" s="177" t="s">
        <v>262</v>
      </c>
      <c r="BZ1978" s="177" t="s">
        <v>277</v>
      </c>
      <c r="CA1978" s="177">
        <v>70</v>
      </c>
      <c r="CB1978" s="177" t="s">
        <v>264</v>
      </c>
      <c r="CC1978" s="122">
        <v>-62.71</v>
      </c>
      <c r="CD1978" s="178" t="s">
        <v>195</v>
      </c>
      <c r="CE1978" s="177" t="s">
        <v>313</v>
      </c>
      <c r="CF1978" s="177" t="s">
        <v>313</v>
      </c>
      <c r="CG1978" s="83" t="s">
        <v>9</v>
      </c>
      <c r="CH1978" s="57"/>
      <c r="CV1978" s="51"/>
      <c r="CW1978" s="51"/>
      <c r="CX1978" s="51"/>
      <c r="CY1978" s="51"/>
      <c r="CZ1978" s="51"/>
      <c r="DA1978" s="51"/>
      <c r="DB1978" s="51"/>
      <c r="DC1978" s="51"/>
      <c r="DD1978" s="51"/>
    </row>
    <row r="1979" spans="73:108" ht="15" x14ac:dyDescent="0.25">
      <c r="BU1979" s="91"/>
      <c r="BV1979" s="177">
        <v>2008</v>
      </c>
      <c r="BW1979" s="177">
        <v>8</v>
      </c>
      <c r="BX1979" s="177" t="s">
        <v>894</v>
      </c>
      <c r="BY1979" s="177" t="s">
        <v>262</v>
      </c>
      <c r="BZ1979" s="177" t="s">
        <v>277</v>
      </c>
      <c r="CA1979" s="177">
        <v>0</v>
      </c>
      <c r="CB1979" s="177" t="s">
        <v>264</v>
      </c>
      <c r="CC1979" s="122">
        <v>4.2699999999999996</v>
      </c>
      <c r="CD1979" s="178" t="s">
        <v>193</v>
      </c>
      <c r="CE1979" s="177" t="s">
        <v>313</v>
      </c>
      <c r="CF1979" s="177" t="s">
        <v>313</v>
      </c>
      <c r="CG1979" s="83" t="s">
        <v>9</v>
      </c>
      <c r="CH1979" s="57"/>
      <c r="CV1979" s="51"/>
      <c r="CW1979" s="51"/>
      <c r="CX1979" s="51"/>
      <c r="CY1979" s="51"/>
      <c r="CZ1979" s="51"/>
      <c r="DA1979" s="51"/>
      <c r="DB1979" s="51"/>
      <c r="DC1979" s="51"/>
      <c r="DD1979" s="51"/>
    </row>
    <row r="1980" spans="73:108" ht="15" x14ac:dyDescent="0.25">
      <c r="BU1980" s="91"/>
      <c r="BV1980" s="177">
        <v>2008</v>
      </c>
      <c r="BW1980" s="177">
        <v>8</v>
      </c>
      <c r="BX1980" s="177" t="s">
        <v>894</v>
      </c>
      <c r="BY1980" s="177" t="s">
        <v>262</v>
      </c>
      <c r="BZ1980" s="177" t="s">
        <v>277</v>
      </c>
      <c r="CA1980" s="177">
        <v>70</v>
      </c>
      <c r="CB1980" s="177" t="s">
        <v>264</v>
      </c>
      <c r="CC1980" s="122">
        <v>1.28</v>
      </c>
      <c r="CD1980" s="178" t="s">
        <v>195</v>
      </c>
      <c r="CE1980" s="177" t="s">
        <v>313</v>
      </c>
      <c r="CF1980" s="177" t="s">
        <v>313</v>
      </c>
      <c r="CG1980" s="83" t="s">
        <v>9</v>
      </c>
      <c r="CH1980" s="57"/>
      <c r="CV1980" s="51"/>
      <c r="CW1980" s="51"/>
      <c r="CX1980" s="51"/>
      <c r="CY1980" s="51"/>
      <c r="CZ1980" s="51"/>
      <c r="DA1980" s="51"/>
      <c r="DB1980" s="51"/>
      <c r="DC1980" s="51"/>
      <c r="DD1980" s="51"/>
    </row>
    <row r="1981" spans="73:108" ht="15" x14ac:dyDescent="0.25">
      <c r="BU1981" s="91"/>
      <c r="BV1981" s="177">
        <v>2007</v>
      </c>
      <c r="BW1981" s="177">
        <v>10</v>
      </c>
      <c r="BX1981" s="177" t="s">
        <v>460</v>
      </c>
      <c r="BY1981" s="177" t="s">
        <v>262</v>
      </c>
      <c r="BZ1981" s="177" t="s">
        <v>277</v>
      </c>
      <c r="CA1981" s="177">
        <v>0</v>
      </c>
      <c r="CB1981" s="177" t="s">
        <v>264</v>
      </c>
      <c r="CC1981" s="122">
        <v>-63.97</v>
      </c>
      <c r="CD1981" s="178" t="s">
        <v>193</v>
      </c>
      <c r="CE1981" s="177" t="s">
        <v>313</v>
      </c>
      <c r="CF1981" s="177" t="s">
        <v>313</v>
      </c>
      <c r="CG1981" s="83" t="s">
        <v>9</v>
      </c>
      <c r="CH1981" s="57"/>
      <c r="CV1981" s="51"/>
      <c r="CW1981" s="51"/>
      <c r="CX1981" s="51"/>
      <c r="CY1981" s="51"/>
      <c r="CZ1981" s="51"/>
      <c r="DA1981" s="51"/>
      <c r="DB1981" s="51"/>
      <c r="DC1981" s="51"/>
      <c r="DD1981" s="51"/>
    </row>
    <row r="1982" spans="73:108" ht="15" x14ac:dyDescent="0.25">
      <c r="BU1982" s="91"/>
      <c r="BV1982" s="177">
        <v>2007</v>
      </c>
      <c r="BW1982" s="177">
        <v>10</v>
      </c>
      <c r="BX1982" s="177" t="s">
        <v>460</v>
      </c>
      <c r="BY1982" s="177" t="s">
        <v>262</v>
      </c>
      <c r="BZ1982" s="177" t="s">
        <v>277</v>
      </c>
      <c r="CA1982" s="177">
        <v>70</v>
      </c>
      <c r="CB1982" s="177" t="s">
        <v>264</v>
      </c>
      <c r="CC1982" s="122">
        <v>-20.47</v>
      </c>
      <c r="CD1982" s="178" t="s">
        <v>195</v>
      </c>
      <c r="CE1982" s="177" t="s">
        <v>313</v>
      </c>
      <c r="CF1982" s="177" t="s">
        <v>313</v>
      </c>
      <c r="CG1982" s="83" t="s">
        <v>9</v>
      </c>
      <c r="CH1982" s="57"/>
      <c r="CV1982" s="51"/>
      <c r="CW1982" s="51"/>
      <c r="CX1982" s="51"/>
      <c r="CY1982" s="51"/>
      <c r="CZ1982" s="51"/>
      <c r="DA1982" s="51"/>
      <c r="DB1982" s="51"/>
      <c r="DC1982" s="51"/>
      <c r="DD1982" s="51"/>
    </row>
    <row r="1983" spans="73:108" ht="15" x14ac:dyDescent="0.25">
      <c r="BU1983" s="91"/>
      <c r="BV1983" s="177">
        <v>2007</v>
      </c>
      <c r="BW1983" s="177">
        <v>11</v>
      </c>
      <c r="BX1983" s="177" t="s">
        <v>460</v>
      </c>
      <c r="BY1983" s="177" t="s">
        <v>262</v>
      </c>
      <c r="BZ1983" s="177" t="s">
        <v>277</v>
      </c>
      <c r="CA1983" s="177">
        <v>0</v>
      </c>
      <c r="CB1983" s="177" t="s">
        <v>264</v>
      </c>
      <c r="CC1983" s="122">
        <v>-248.32</v>
      </c>
      <c r="CD1983" s="178" t="s">
        <v>193</v>
      </c>
      <c r="CE1983" s="177" t="s">
        <v>313</v>
      </c>
      <c r="CF1983" s="177" t="s">
        <v>313</v>
      </c>
      <c r="CG1983" s="83" t="s">
        <v>9</v>
      </c>
      <c r="CH1983" s="57"/>
      <c r="CV1983" s="51"/>
      <c r="CW1983" s="51"/>
      <c r="CX1983" s="51"/>
      <c r="CY1983" s="51"/>
      <c r="CZ1983" s="51"/>
      <c r="DA1983" s="51"/>
      <c r="DB1983" s="51"/>
      <c r="DC1983" s="51"/>
      <c r="DD1983" s="51"/>
    </row>
    <row r="1984" spans="73:108" ht="15" x14ac:dyDescent="0.25">
      <c r="BU1984" s="91"/>
      <c r="BV1984" s="177">
        <v>2007</v>
      </c>
      <c r="BW1984" s="177">
        <v>11</v>
      </c>
      <c r="BX1984" s="177" t="s">
        <v>460</v>
      </c>
      <c r="BY1984" s="177" t="s">
        <v>262</v>
      </c>
      <c r="BZ1984" s="177" t="s">
        <v>277</v>
      </c>
      <c r="CA1984" s="177">
        <v>70</v>
      </c>
      <c r="CB1984" s="177" t="s">
        <v>264</v>
      </c>
      <c r="CC1984" s="122">
        <v>-79.459999999999994</v>
      </c>
      <c r="CD1984" s="178" t="s">
        <v>195</v>
      </c>
      <c r="CE1984" s="177" t="s">
        <v>313</v>
      </c>
      <c r="CF1984" s="177" t="s">
        <v>313</v>
      </c>
      <c r="CG1984" s="83" t="s">
        <v>9</v>
      </c>
      <c r="CH1984" s="57"/>
      <c r="CV1984" s="51"/>
      <c r="CW1984" s="51"/>
      <c r="CX1984" s="51"/>
      <c r="CY1984" s="51"/>
      <c r="CZ1984" s="51"/>
      <c r="DA1984" s="51"/>
      <c r="DB1984" s="51"/>
      <c r="DC1984" s="51"/>
      <c r="DD1984" s="51"/>
    </row>
    <row r="1985" spans="73:108" ht="15" x14ac:dyDescent="0.25">
      <c r="BU1985" s="91"/>
      <c r="BV1985" s="177">
        <v>2007</v>
      </c>
      <c r="BW1985" s="177">
        <v>12</v>
      </c>
      <c r="BX1985" s="177" t="s">
        <v>460</v>
      </c>
      <c r="BY1985" s="177" t="s">
        <v>262</v>
      </c>
      <c r="BZ1985" s="177" t="s">
        <v>277</v>
      </c>
      <c r="CA1985" s="177">
        <v>0</v>
      </c>
      <c r="CB1985" s="177" t="s">
        <v>264</v>
      </c>
      <c r="CC1985" s="122">
        <v>-501.02</v>
      </c>
      <c r="CD1985" s="178" t="s">
        <v>193</v>
      </c>
      <c r="CE1985" s="177" t="s">
        <v>313</v>
      </c>
      <c r="CF1985" s="177" t="s">
        <v>313</v>
      </c>
      <c r="CG1985" s="83" t="s">
        <v>9</v>
      </c>
      <c r="CH1985" s="57"/>
      <c r="CV1985" s="51"/>
      <c r="CW1985" s="51"/>
      <c r="CX1985" s="51"/>
      <c r="CY1985" s="51"/>
      <c r="CZ1985" s="51"/>
      <c r="DA1985" s="51"/>
      <c r="DB1985" s="51"/>
      <c r="DC1985" s="51"/>
      <c r="DD1985" s="51"/>
    </row>
    <row r="1986" spans="73:108" ht="15" x14ac:dyDescent="0.25">
      <c r="BU1986" s="91"/>
      <c r="BV1986" s="177">
        <v>2007</v>
      </c>
      <c r="BW1986" s="177">
        <v>12</v>
      </c>
      <c r="BX1986" s="177" t="s">
        <v>460</v>
      </c>
      <c r="BY1986" s="177" t="s">
        <v>262</v>
      </c>
      <c r="BZ1986" s="177" t="s">
        <v>277</v>
      </c>
      <c r="CA1986" s="177">
        <v>70</v>
      </c>
      <c r="CB1986" s="177" t="s">
        <v>264</v>
      </c>
      <c r="CC1986" s="122">
        <v>-160.33000000000001</v>
      </c>
      <c r="CD1986" s="178" t="s">
        <v>195</v>
      </c>
      <c r="CE1986" s="177" t="s">
        <v>313</v>
      </c>
      <c r="CF1986" s="177" t="s">
        <v>313</v>
      </c>
      <c r="CG1986" s="83" t="s">
        <v>9</v>
      </c>
      <c r="CH1986" s="57"/>
      <c r="CV1986" s="51"/>
      <c r="CW1986" s="51"/>
      <c r="CX1986" s="51"/>
      <c r="CY1986" s="51"/>
      <c r="CZ1986" s="51"/>
      <c r="DA1986" s="51"/>
      <c r="DB1986" s="51"/>
      <c r="DC1986" s="51"/>
      <c r="DD1986" s="51"/>
    </row>
    <row r="1987" spans="73:108" ht="15" x14ac:dyDescent="0.25">
      <c r="BU1987" s="91"/>
      <c r="BV1987" s="177">
        <v>2008</v>
      </c>
      <c r="BW1987" s="177">
        <v>1</v>
      </c>
      <c r="BX1987" s="177" t="s">
        <v>460</v>
      </c>
      <c r="BY1987" s="177" t="s">
        <v>262</v>
      </c>
      <c r="BZ1987" s="177" t="s">
        <v>277</v>
      </c>
      <c r="CA1987" s="177">
        <v>0</v>
      </c>
      <c r="CB1987" s="177" t="s">
        <v>264</v>
      </c>
      <c r="CC1987" s="122">
        <v>-637.23</v>
      </c>
      <c r="CD1987" s="178" t="s">
        <v>193</v>
      </c>
      <c r="CE1987" s="177" t="s">
        <v>313</v>
      </c>
      <c r="CF1987" s="177" t="s">
        <v>313</v>
      </c>
      <c r="CG1987" s="83" t="s">
        <v>9</v>
      </c>
      <c r="CH1987" s="57"/>
      <c r="CV1987" s="51"/>
      <c r="CW1987" s="51"/>
      <c r="CX1987" s="51"/>
      <c r="CY1987" s="51"/>
      <c r="CZ1987" s="51"/>
      <c r="DA1987" s="51"/>
      <c r="DB1987" s="51"/>
      <c r="DC1987" s="51"/>
      <c r="DD1987" s="51"/>
    </row>
    <row r="1988" spans="73:108" ht="15" x14ac:dyDescent="0.25">
      <c r="BU1988" s="91"/>
      <c r="BV1988" s="177">
        <v>2008</v>
      </c>
      <c r="BW1988" s="177">
        <v>1</v>
      </c>
      <c r="BX1988" s="177" t="s">
        <v>460</v>
      </c>
      <c r="BY1988" s="177" t="s">
        <v>262</v>
      </c>
      <c r="BZ1988" s="177" t="s">
        <v>277</v>
      </c>
      <c r="CA1988" s="177">
        <v>70</v>
      </c>
      <c r="CB1988" s="177" t="s">
        <v>264</v>
      </c>
      <c r="CC1988" s="122">
        <v>-203.91</v>
      </c>
      <c r="CD1988" s="178" t="s">
        <v>195</v>
      </c>
      <c r="CE1988" s="177" t="s">
        <v>313</v>
      </c>
      <c r="CF1988" s="177" t="s">
        <v>313</v>
      </c>
      <c r="CG1988" s="83" t="s">
        <v>9</v>
      </c>
      <c r="CH1988" s="57"/>
      <c r="CV1988" s="51"/>
      <c r="CW1988" s="51"/>
      <c r="CX1988" s="51"/>
      <c r="CY1988" s="51"/>
      <c r="CZ1988" s="51"/>
      <c r="DA1988" s="51"/>
      <c r="DB1988" s="51"/>
      <c r="DC1988" s="51"/>
      <c r="DD1988" s="51"/>
    </row>
    <row r="1989" spans="73:108" ht="15" x14ac:dyDescent="0.25">
      <c r="BU1989" s="91"/>
      <c r="BV1989" s="177">
        <v>2008</v>
      </c>
      <c r="BW1989" s="177">
        <v>2</v>
      </c>
      <c r="BX1989" s="177" t="s">
        <v>460</v>
      </c>
      <c r="BY1989" s="177" t="s">
        <v>262</v>
      </c>
      <c r="BZ1989" s="177" t="s">
        <v>277</v>
      </c>
      <c r="CA1989" s="177">
        <v>0</v>
      </c>
      <c r="CB1989" s="177" t="s">
        <v>264</v>
      </c>
      <c r="CC1989" s="122">
        <v>82.66</v>
      </c>
      <c r="CD1989" s="178" t="s">
        <v>193</v>
      </c>
      <c r="CE1989" s="177" t="s">
        <v>313</v>
      </c>
      <c r="CF1989" s="177" t="s">
        <v>313</v>
      </c>
      <c r="CG1989" s="83" t="s">
        <v>9</v>
      </c>
      <c r="CH1989" s="57"/>
      <c r="CV1989" s="51"/>
      <c r="CW1989" s="51"/>
      <c r="CX1989" s="51"/>
      <c r="CY1989" s="51"/>
      <c r="CZ1989" s="51"/>
      <c r="DA1989" s="51"/>
      <c r="DB1989" s="51"/>
      <c r="DC1989" s="51"/>
      <c r="DD1989" s="51"/>
    </row>
    <row r="1990" spans="73:108" ht="15" x14ac:dyDescent="0.25">
      <c r="BU1990" s="91"/>
      <c r="BV1990" s="177">
        <v>2008</v>
      </c>
      <c r="BW1990" s="177">
        <v>2</v>
      </c>
      <c r="BX1990" s="177" t="s">
        <v>460</v>
      </c>
      <c r="BY1990" s="177" t="s">
        <v>262</v>
      </c>
      <c r="BZ1990" s="177" t="s">
        <v>347</v>
      </c>
      <c r="CA1990" s="177">
        <v>0</v>
      </c>
      <c r="CB1990" s="177" t="s">
        <v>264</v>
      </c>
      <c r="CC1990" s="122">
        <v>13.33</v>
      </c>
      <c r="CD1990" s="178" t="s">
        <v>193</v>
      </c>
      <c r="CE1990" s="177" t="s">
        <v>313</v>
      </c>
      <c r="CF1990" s="177" t="s">
        <v>313</v>
      </c>
      <c r="CG1990" s="83" t="s">
        <v>9</v>
      </c>
      <c r="CH1990" s="57"/>
      <c r="CV1990" s="51"/>
      <c r="CW1990" s="51"/>
      <c r="CX1990" s="51"/>
      <c r="CY1990" s="51"/>
      <c r="CZ1990" s="51"/>
      <c r="DA1990" s="51"/>
      <c r="DB1990" s="51"/>
      <c r="DC1990" s="51"/>
      <c r="DD1990" s="51"/>
    </row>
    <row r="1991" spans="73:108" ht="15" x14ac:dyDescent="0.25">
      <c r="BU1991" s="91"/>
      <c r="BV1991" s="177">
        <v>2008</v>
      </c>
      <c r="BW1991" s="177">
        <v>2</v>
      </c>
      <c r="BX1991" s="177" t="s">
        <v>460</v>
      </c>
      <c r="BY1991" s="177" t="s">
        <v>262</v>
      </c>
      <c r="BZ1991" s="177" t="s">
        <v>277</v>
      </c>
      <c r="CA1991" s="177">
        <v>70</v>
      </c>
      <c r="CB1991" s="177" t="s">
        <v>264</v>
      </c>
      <c r="CC1991" s="122">
        <v>24.8</v>
      </c>
      <c r="CD1991" s="178" t="s">
        <v>195</v>
      </c>
      <c r="CE1991" s="177" t="s">
        <v>313</v>
      </c>
      <c r="CF1991" s="177" t="s">
        <v>313</v>
      </c>
      <c r="CG1991" s="83" t="s">
        <v>9</v>
      </c>
      <c r="CH1991" s="57"/>
      <c r="CV1991" s="51"/>
      <c r="CW1991" s="51"/>
      <c r="CX1991" s="51"/>
      <c r="CY1991" s="51"/>
      <c r="CZ1991" s="51"/>
      <c r="DA1991" s="51"/>
      <c r="DB1991" s="51"/>
      <c r="DC1991" s="51"/>
      <c r="DD1991" s="51"/>
    </row>
    <row r="1992" spans="73:108" ht="15" x14ac:dyDescent="0.25">
      <c r="BU1992" s="91"/>
      <c r="BV1992" s="177">
        <v>2008</v>
      </c>
      <c r="BW1992" s="177">
        <v>2</v>
      </c>
      <c r="BX1992" s="177" t="s">
        <v>460</v>
      </c>
      <c r="BY1992" s="177" t="s">
        <v>262</v>
      </c>
      <c r="BZ1992" s="177" t="s">
        <v>347</v>
      </c>
      <c r="CA1992" s="177">
        <v>70</v>
      </c>
      <c r="CB1992" s="177" t="s">
        <v>264</v>
      </c>
      <c r="CC1992" s="122">
        <v>4</v>
      </c>
      <c r="CD1992" s="178" t="s">
        <v>195</v>
      </c>
      <c r="CE1992" s="177" t="s">
        <v>313</v>
      </c>
      <c r="CF1992" s="177" t="s">
        <v>313</v>
      </c>
      <c r="CG1992" s="83" t="s">
        <v>9</v>
      </c>
      <c r="CH1992" s="57"/>
      <c r="CV1992" s="51"/>
      <c r="CW1992" s="51"/>
      <c r="CX1992" s="51"/>
      <c r="CY1992" s="51"/>
      <c r="CZ1992" s="51"/>
      <c r="DA1992" s="51"/>
      <c r="DB1992" s="51"/>
      <c r="DC1992" s="51"/>
      <c r="DD1992" s="51"/>
    </row>
    <row r="1993" spans="73:108" ht="15" x14ac:dyDescent="0.25">
      <c r="BU1993" s="91"/>
      <c r="BV1993" s="177">
        <v>2008</v>
      </c>
      <c r="BW1993" s="177">
        <v>4</v>
      </c>
      <c r="BX1993" s="177" t="s">
        <v>460</v>
      </c>
      <c r="BY1993" s="177" t="s">
        <v>262</v>
      </c>
      <c r="BZ1993" s="177" t="s">
        <v>277</v>
      </c>
      <c r="CA1993" s="177">
        <v>0</v>
      </c>
      <c r="CB1993" s="177" t="s">
        <v>264</v>
      </c>
      <c r="CC1993" s="122">
        <v>-308.01</v>
      </c>
      <c r="CD1993" s="178" t="s">
        <v>193</v>
      </c>
      <c r="CE1993" s="177" t="s">
        <v>313</v>
      </c>
      <c r="CF1993" s="177" t="s">
        <v>313</v>
      </c>
      <c r="CG1993" s="83" t="s">
        <v>9</v>
      </c>
      <c r="CH1993" s="57"/>
      <c r="CV1993" s="51"/>
      <c r="CW1993" s="51"/>
      <c r="CX1993" s="51"/>
      <c r="CY1993" s="51"/>
      <c r="CZ1993" s="51"/>
      <c r="DA1993" s="51"/>
      <c r="DB1993" s="51"/>
      <c r="DC1993" s="51"/>
      <c r="DD1993" s="51"/>
    </row>
    <row r="1994" spans="73:108" ht="15" x14ac:dyDescent="0.25">
      <c r="BU1994" s="91"/>
      <c r="BV1994" s="177">
        <v>2008</v>
      </c>
      <c r="BW1994" s="177">
        <v>4</v>
      </c>
      <c r="BX1994" s="177" t="s">
        <v>460</v>
      </c>
      <c r="BY1994" s="177" t="s">
        <v>262</v>
      </c>
      <c r="BZ1994" s="177" t="s">
        <v>277</v>
      </c>
      <c r="CA1994" s="177">
        <v>70</v>
      </c>
      <c r="CB1994" s="177" t="s">
        <v>264</v>
      </c>
      <c r="CC1994" s="122">
        <v>-92.4</v>
      </c>
      <c r="CD1994" s="178" t="s">
        <v>195</v>
      </c>
      <c r="CE1994" s="177" t="s">
        <v>313</v>
      </c>
      <c r="CF1994" s="177" t="s">
        <v>313</v>
      </c>
      <c r="CG1994" s="83" t="s">
        <v>9</v>
      </c>
      <c r="CH1994" s="57"/>
      <c r="CV1994" s="51"/>
      <c r="CW1994" s="51"/>
      <c r="CX1994" s="51"/>
      <c r="CY1994" s="51"/>
      <c r="CZ1994" s="51"/>
      <c r="DA1994" s="51"/>
      <c r="DB1994" s="51"/>
      <c r="DC1994" s="51"/>
      <c r="DD1994" s="51"/>
    </row>
    <row r="1995" spans="73:108" ht="15" x14ac:dyDescent="0.25">
      <c r="BU1995" s="91"/>
      <c r="BV1995" s="177">
        <v>2008</v>
      </c>
      <c r="BW1995" s="177">
        <v>5</v>
      </c>
      <c r="BX1995" s="177" t="s">
        <v>460</v>
      </c>
      <c r="BY1995" s="177" t="s">
        <v>262</v>
      </c>
      <c r="BZ1995" s="177" t="s">
        <v>277</v>
      </c>
      <c r="CA1995" s="177">
        <v>0</v>
      </c>
      <c r="CB1995" s="177" t="s">
        <v>264</v>
      </c>
      <c r="CC1995" s="122">
        <v>-687.02</v>
      </c>
      <c r="CD1995" s="178" t="s">
        <v>193</v>
      </c>
      <c r="CE1995" s="177" t="s">
        <v>313</v>
      </c>
      <c r="CF1995" s="177" t="s">
        <v>313</v>
      </c>
      <c r="CG1995" s="83" t="s">
        <v>9</v>
      </c>
      <c r="CH1995" s="57"/>
      <c r="CV1995" s="51"/>
      <c r="CW1995" s="51"/>
      <c r="CX1995" s="51"/>
      <c r="CY1995" s="51"/>
      <c r="CZ1995" s="51"/>
      <c r="DA1995" s="51"/>
      <c r="DB1995" s="51"/>
      <c r="DC1995" s="51"/>
      <c r="DD1995" s="51"/>
    </row>
    <row r="1996" spans="73:108" ht="15" x14ac:dyDescent="0.25">
      <c r="BU1996" s="91"/>
      <c r="BV1996" s="177">
        <v>2008</v>
      </c>
      <c r="BW1996" s="177">
        <v>5</v>
      </c>
      <c r="BX1996" s="177" t="s">
        <v>460</v>
      </c>
      <c r="BY1996" s="177" t="s">
        <v>262</v>
      </c>
      <c r="BZ1996" s="177" t="s">
        <v>277</v>
      </c>
      <c r="CA1996" s="177">
        <v>70</v>
      </c>
      <c r="CB1996" s="177" t="s">
        <v>264</v>
      </c>
      <c r="CC1996" s="122">
        <v>-206.11</v>
      </c>
      <c r="CD1996" s="178" t="s">
        <v>195</v>
      </c>
      <c r="CE1996" s="177" t="s">
        <v>313</v>
      </c>
      <c r="CF1996" s="177" t="s">
        <v>313</v>
      </c>
      <c r="CG1996" s="83" t="s">
        <v>9</v>
      </c>
      <c r="CH1996" s="57"/>
      <c r="CV1996" s="51"/>
      <c r="CW1996" s="51"/>
      <c r="CX1996" s="51"/>
      <c r="CY1996" s="51"/>
      <c r="CZ1996" s="51"/>
      <c r="DA1996" s="51"/>
      <c r="DB1996" s="51"/>
      <c r="DC1996" s="51"/>
      <c r="DD1996" s="51"/>
    </row>
    <row r="1997" spans="73:108" ht="15" x14ac:dyDescent="0.25">
      <c r="BU1997" s="91"/>
      <c r="BV1997" s="177">
        <v>2008</v>
      </c>
      <c r="BW1997" s="177">
        <v>6</v>
      </c>
      <c r="BX1997" s="177" t="s">
        <v>460</v>
      </c>
      <c r="BY1997" s="177" t="s">
        <v>262</v>
      </c>
      <c r="BZ1997" s="177" t="s">
        <v>277</v>
      </c>
      <c r="CA1997" s="177">
        <v>0</v>
      </c>
      <c r="CB1997" s="177" t="s">
        <v>264</v>
      </c>
      <c r="CC1997" s="122">
        <v>-883.04</v>
      </c>
      <c r="CD1997" s="178" t="s">
        <v>193</v>
      </c>
      <c r="CE1997" s="177" t="s">
        <v>313</v>
      </c>
      <c r="CF1997" s="177" t="s">
        <v>313</v>
      </c>
      <c r="CG1997" s="83" t="s">
        <v>9</v>
      </c>
      <c r="CH1997" s="57"/>
      <c r="CV1997" s="51"/>
      <c r="CW1997" s="51"/>
      <c r="CX1997" s="51"/>
      <c r="CY1997" s="51"/>
      <c r="CZ1997" s="51"/>
      <c r="DA1997" s="51"/>
      <c r="DB1997" s="51"/>
      <c r="DC1997" s="51"/>
      <c r="DD1997" s="51"/>
    </row>
    <row r="1998" spans="73:108" ht="15" x14ac:dyDescent="0.25">
      <c r="BU1998" s="91"/>
      <c r="BV1998" s="177">
        <v>2008</v>
      </c>
      <c r="BW1998" s="177">
        <v>6</v>
      </c>
      <c r="BX1998" s="177" t="s">
        <v>460</v>
      </c>
      <c r="BY1998" s="177" t="s">
        <v>262</v>
      </c>
      <c r="BZ1998" s="177" t="s">
        <v>277</v>
      </c>
      <c r="CA1998" s="177">
        <v>70</v>
      </c>
      <c r="CB1998" s="177" t="s">
        <v>264</v>
      </c>
      <c r="CC1998" s="122">
        <v>-264.91000000000003</v>
      </c>
      <c r="CD1998" s="178" t="s">
        <v>195</v>
      </c>
      <c r="CE1998" s="177" t="s">
        <v>313</v>
      </c>
      <c r="CF1998" s="177" t="s">
        <v>313</v>
      </c>
      <c r="CG1998" s="83" t="s">
        <v>9</v>
      </c>
      <c r="CH1998" s="57"/>
      <c r="CV1998" s="51"/>
      <c r="CW1998" s="51"/>
      <c r="CX1998" s="51"/>
      <c r="CY1998" s="51"/>
      <c r="CZ1998" s="51"/>
      <c r="DA1998" s="51"/>
      <c r="DB1998" s="51"/>
      <c r="DC1998" s="51"/>
      <c r="DD1998" s="51"/>
    </row>
    <row r="1999" spans="73:108" ht="15" x14ac:dyDescent="0.25">
      <c r="BU1999" s="91"/>
      <c r="BV1999" s="177">
        <v>2008</v>
      </c>
      <c r="BW1999" s="177">
        <v>7</v>
      </c>
      <c r="BX1999" s="177" t="s">
        <v>460</v>
      </c>
      <c r="BY1999" s="177" t="s">
        <v>262</v>
      </c>
      <c r="BZ1999" s="177" t="s">
        <v>277</v>
      </c>
      <c r="CA1999" s="177">
        <v>0</v>
      </c>
      <c r="CB1999" s="177" t="s">
        <v>264</v>
      </c>
      <c r="CC1999" s="122">
        <v>-1169.1500000000001</v>
      </c>
      <c r="CD1999" s="178" t="s">
        <v>193</v>
      </c>
      <c r="CE1999" s="177" t="s">
        <v>313</v>
      </c>
      <c r="CF1999" s="177" t="s">
        <v>313</v>
      </c>
      <c r="CG1999" s="83" t="s">
        <v>9</v>
      </c>
      <c r="CH1999" s="57"/>
      <c r="CV1999" s="51"/>
      <c r="CW1999" s="51"/>
      <c r="CX1999" s="51"/>
      <c r="CY1999" s="51"/>
      <c r="CZ1999" s="51"/>
      <c r="DA1999" s="51"/>
      <c r="DB1999" s="51"/>
      <c r="DC1999" s="51"/>
      <c r="DD1999" s="51"/>
    </row>
    <row r="2000" spans="73:108" ht="15" x14ac:dyDescent="0.25">
      <c r="BU2000" s="91"/>
      <c r="BV2000" s="177">
        <v>2008</v>
      </c>
      <c r="BW2000" s="177">
        <v>7</v>
      </c>
      <c r="BX2000" s="177" t="s">
        <v>460</v>
      </c>
      <c r="BY2000" s="177" t="s">
        <v>262</v>
      </c>
      <c r="BZ2000" s="177" t="s">
        <v>277</v>
      </c>
      <c r="CA2000" s="177">
        <v>70</v>
      </c>
      <c r="CB2000" s="177" t="s">
        <v>264</v>
      </c>
      <c r="CC2000" s="122">
        <v>-350.75</v>
      </c>
      <c r="CD2000" s="178" t="s">
        <v>195</v>
      </c>
      <c r="CE2000" s="177" t="s">
        <v>313</v>
      </c>
      <c r="CF2000" s="177" t="s">
        <v>313</v>
      </c>
      <c r="CG2000" s="83" t="s">
        <v>9</v>
      </c>
      <c r="CH2000" s="57"/>
      <c r="CV2000" s="51"/>
      <c r="CW2000" s="51"/>
      <c r="CX2000" s="51"/>
      <c r="CY2000" s="51"/>
      <c r="CZ2000" s="51"/>
      <c r="DA2000" s="51"/>
      <c r="DB2000" s="51"/>
      <c r="DC2000" s="51"/>
      <c r="DD2000" s="51"/>
    </row>
    <row r="2001" spans="73:108" ht="15" x14ac:dyDescent="0.25">
      <c r="BU2001" s="91"/>
      <c r="BV2001" s="177">
        <v>2008</v>
      </c>
      <c r="BW2001" s="177">
        <v>8</v>
      </c>
      <c r="BX2001" s="177" t="s">
        <v>460</v>
      </c>
      <c r="BY2001" s="177" t="s">
        <v>262</v>
      </c>
      <c r="BZ2001" s="177" t="s">
        <v>277</v>
      </c>
      <c r="CA2001" s="177">
        <v>0</v>
      </c>
      <c r="CB2001" s="177" t="s">
        <v>264</v>
      </c>
      <c r="CC2001" s="122">
        <v>69.25</v>
      </c>
      <c r="CD2001" s="178" t="s">
        <v>193</v>
      </c>
      <c r="CE2001" s="177" t="s">
        <v>313</v>
      </c>
      <c r="CF2001" s="177" t="s">
        <v>313</v>
      </c>
      <c r="CG2001" s="83" t="s">
        <v>9</v>
      </c>
      <c r="CH2001" s="57"/>
      <c r="CV2001" s="51"/>
      <c r="CW2001" s="51"/>
      <c r="CX2001" s="51"/>
      <c r="CY2001" s="51"/>
      <c r="CZ2001" s="51"/>
      <c r="DA2001" s="51"/>
      <c r="DB2001" s="51"/>
      <c r="DC2001" s="51"/>
      <c r="DD2001" s="51"/>
    </row>
    <row r="2002" spans="73:108" ht="15" x14ac:dyDescent="0.25">
      <c r="BU2002" s="91"/>
      <c r="BV2002" s="177">
        <v>2008</v>
      </c>
      <c r="BW2002" s="177">
        <v>8</v>
      </c>
      <c r="BX2002" s="177" t="s">
        <v>460</v>
      </c>
      <c r="BY2002" s="177" t="s">
        <v>262</v>
      </c>
      <c r="BZ2002" s="177" t="s">
        <v>277</v>
      </c>
      <c r="CA2002" s="177">
        <v>70</v>
      </c>
      <c r="CB2002" s="177" t="s">
        <v>264</v>
      </c>
      <c r="CC2002" s="122">
        <v>20.78</v>
      </c>
      <c r="CD2002" s="178" t="s">
        <v>195</v>
      </c>
      <c r="CE2002" s="177" t="s">
        <v>313</v>
      </c>
      <c r="CF2002" s="177" t="s">
        <v>313</v>
      </c>
      <c r="CG2002" s="83" t="s">
        <v>9</v>
      </c>
      <c r="CH2002" s="57"/>
      <c r="CV2002" s="51"/>
      <c r="CW2002" s="51"/>
      <c r="CX2002" s="51"/>
      <c r="CY2002" s="51"/>
      <c r="CZ2002" s="51"/>
      <c r="DA2002" s="51"/>
      <c r="DB2002" s="51"/>
      <c r="DC2002" s="51"/>
      <c r="DD2002" s="51"/>
    </row>
    <row r="2003" spans="73:108" ht="15" x14ac:dyDescent="0.25">
      <c r="BU2003" s="91"/>
      <c r="BV2003" s="177">
        <v>2008</v>
      </c>
      <c r="BW2003" s="177">
        <v>9</v>
      </c>
      <c r="BX2003" s="177" t="s">
        <v>460</v>
      </c>
      <c r="BY2003" s="177" t="s">
        <v>262</v>
      </c>
      <c r="BZ2003" s="177" t="s">
        <v>277</v>
      </c>
      <c r="CA2003" s="177">
        <v>0</v>
      </c>
      <c r="CB2003" s="177" t="s">
        <v>264</v>
      </c>
      <c r="CC2003" s="122">
        <v>-126.47</v>
      </c>
      <c r="CD2003" s="178" t="s">
        <v>193</v>
      </c>
      <c r="CE2003" s="177" t="s">
        <v>313</v>
      </c>
      <c r="CF2003" s="177" t="s">
        <v>313</v>
      </c>
      <c r="CG2003" s="83" t="s">
        <v>9</v>
      </c>
      <c r="CH2003" s="57"/>
      <c r="CV2003" s="51"/>
      <c r="CW2003" s="51"/>
      <c r="CX2003" s="51"/>
      <c r="CY2003" s="51"/>
      <c r="CZ2003" s="51"/>
      <c r="DA2003" s="51"/>
      <c r="DB2003" s="51"/>
      <c r="DC2003" s="51"/>
      <c r="DD2003" s="51"/>
    </row>
    <row r="2004" spans="73:108" ht="15" x14ac:dyDescent="0.25">
      <c r="BU2004" s="91"/>
      <c r="BV2004" s="177">
        <v>2008</v>
      </c>
      <c r="BW2004" s="177">
        <v>9</v>
      </c>
      <c r="BX2004" s="177" t="s">
        <v>460</v>
      </c>
      <c r="BY2004" s="177" t="s">
        <v>262</v>
      </c>
      <c r="BZ2004" s="177" t="s">
        <v>277</v>
      </c>
      <c r="CA2004" s="177">
        <v>70</v>
      </c>
      <c r="CB2004" s="177" t="s">
        <v>264</v>
      </c>
      <c r="CC2004" s="122">
        <v>-37.94</v>
      </c>
      <c r="CD2004" s="178" t="s">
        <v>195</v>
      </c>
      <c r="CE2004" s="177" t="s">
        <v>313</v>
      </c>
      <c r="CF2004" s="177" t="s">
        <v>313</v>
      </c>
      <c r="CG2004" s="83" t="s">
        <v>9</v>
      </c>
      <c r="CH2004" s="57"/>
      <c r="CV2004" s="51"/>
      <c r="CW2004" s="51"/>
      <c r="CX2004" s="51"/>
      <c r="CY2004" s="51"/>
      <c r="CZ2004" s="51"/>
      <c r="DA2004" s="51"/>
      <c r="DB2004" s="51"/>
      <c r="DC2004" s="51"/>
      <c r="DD2004" s="51"/>
    </row>
    <row r="2005" spans="73:108" ht="15" x14ac:dyDescent="0.25">
      <c r="BU2005" s="91"/>
      <c r="BV2005" s="177">
        <v>2008</v>
      </c>
      <c r="BW2005" s="177">
        <v>10</v>
      </c>
      <c r="BX2005" s="177" t="s">
        <v>460</v>
      </c>
      <c r="BY2005" s="177" t="s">
        <v>262</v>
      </c>
      <c r="BZ2005" s="177" t="s">
        <v>277</v>
      </c>
      <c r="CA2005" s="177">
        <v>0</v>
      </c>
      <c r="CB2005" s="177" t="s">
        <v>264</v>
      </c>
      <c r="CC2005" s="122">
        <v>-54.05</v>
      </c>
      <c r="CD2005" s="178" t="s">
        <v>193</v>
      </c>
      <c r="CE2005" s="177" t="s">
        <v>313</v>
      </c>
      <c r="CF2005" s="177" t="s">
        <v>313</v>
      </c>
      <c r="CG2005" s="83" t="s">
        <v>9</v>
      </c>
      <c r="CH2005" s="57"/>
      <c r="CV2005" s="51"/>
      <c r="CW2005" s="51"/>
      <c r="CX2005" s="51"/>
      <c r="CY2005" s="51"/>
      <c r="CZ2005" s="51"/>
      <c r="DA2005" s="51"/>
      <c r="DB2005" s="51"/>
      <c r="DC2005" s="51"/>
      <c r="DD2005" s="51"/>
    </row>
    <row r="2006" spans="73:108" ht="15" x14ac:dyDescent="0.25">
      <c r="BU2006" s="91"/>
      <c r="BV2006" s="177">
        <v>2008</v>
      </c>
      <c r="BW2006" s="177">
        <v>10</v>
      </c>
      <c r="BX2006" s="177" t="s">
        <v>460</v>
      </c>
      <c r="BY2006" s="177" t="s">
        <v>262</v>
      </c>
      <c r="BZ2006" s="177" t="s">
        <v>347</v>
      </c>
      <c r="CA2006" s="177">
        <v>0</v>
      </c>
      <c r="CB2006" s="177" t="s">
        <v>264</v>
      </c>
      <c r="CC2006" s="122">
        <v>-89.71</v>
      </c>
      <c r="CD2006" s="178" t="s">
        <v>193</v>
      </c>
      <c r="CE2006" s="177" t="s">
        <v>313</v>
      </c>
      <c r="CF2006" s="177" t="s">
        <v>313</v>
      </c>
      <c r="CG2006" s="83" t="s">
        <v>9</v>
      </c>
      <c r="CH2006" s="57"/>
      <c r="CV2006" s="51"/>
      <c r="CW2006" s="51"/>
      <c r="CX2006" s="51"/>
      <c r="CY2006" s="51"/>
      <c r="CZ2006" s="51"/>
      <c r="DA2006" s="51"/>
      <c r="DB2006" s="51"/>
      <c r="DC2006" s="51"/>
      <c r="DD2006" s="51"/>
    </row>
    <row r="2007" spans="73:108" ht="15" x14ac:dyDescent="0.25">
      <c r="BU2007" s="91"/>
      <c r="BV2007" s="177">
        <v>2008</v>
      </c>
      <c r="BW2007" s="177">
        <v>10</v>
      </c>
      <c r="BX2007" s="177" t="s">
        <v>460</v>
      </c>
      <c r="BY2007" s="177" t="s">
        <v>262</v>
      </c>
      <c r="BZ2007" s="177" t="s">
        <v>277</v>
      </c>
      <c r="CA2007" s="177">
        <v>70</v>
      </c>
      <c r="CB2007" s="177" t="s">
        <v>264</v>
      </c>
      <c r="CC2007" s="122">
        <v>-16.22</v>
      </c>
      <c r="CD2007" s="178" t="s">
        <v>195</v>
      </c>
      <c r="CE2007" s="177" t="s">
        <v>313</v>
      </c>
      <c r="CF2007" s="177" t="s">
        <v>313</v>
      </c>
      <c r="CG2007" s="83" t="s">
        <v>9</v>
      </c>
      <c r="CH2007" s="57"/>
      <c r="CV2007" s="51"/>
      <c r="CW2007" s="51"/>
      <c r="CX2007" s="51"/>
      <c r="CY2007" s="51"/>
      <c r="CZ2007" s="51"/>
      <c r="DA2007" s="51"/>
      <c r="DB2007" s="51"/>
      <c r="DC2007" s="51"/>
      <c r="DD2007" s="51"/>
    </row>
    <row r="2008" spans="73:108" ht="15" x14ac:dyDescent="0.25">
      <c r="BU2008" s="91"/>
      <c r="BV2008" s="177">
        <v>2008</v>
      </c>
      <c r="BW2008" s="177">
        <v>10</v>
      </c>
      <c r="BX2008" s="177" t="s">
        <v>460</v>
      </c>
      <c r="BY2008" s="177" t="s">
        <v>262</v>
      </c>
      <c r="BZ2008" s="177" t="s">
        <v>347</v>
      </c>
      <c r="CA2008" s="177">
        <v>70</v>
      </c>
      <c r="CB2008" s="177" t="s">
        <v>264</v>
      </c>
      <c r="CC2008" s="122">
        <v>-26.91</v>
      </c>
      <c r="CD2008" s="178" t="s">
        <v>195</v>
      </c>
      <c r="CE2008" s="177" t="s">
        <v>313</v>
      </c>
      <c r="CF2008" s="177" t="s">
        <v>313</v>
      </c>
      <c r="CG2008" s="83" t="s">
        <v>9</v>
      </c>
      <c r="CH2008" s="57"/>
      <c r="CV2008" s="51"/>
      <c r="CW2008" s="51"/>
      <c r="CX2008" s="51"/>
      <c r="CY2008" s="51"/>
      <c r="CZ2008" s="51"/>
      <c r="DA2008" s="51"/>
      <c r="DB2008" s="51"/>
      <c r="DC2008" s="51"/>
      <c r="DD2008" s="51"/>
    </row>
    <row r="2009" spans="73:108" ht="15" x14ac:dyDescent="0.25">
      <c r="BU2009" s="91"/>
      <c r="BV2009" s="177">
        <v>2008</v>
      </c>
      <c r="BW2009" s="177">
        <v>11</v>
      </c>
      <c r="BX2009" s="177" t="s">
        <v>460</v>
      </c>
      <c r="BY2009" s="177" t="s">
        <v>262</v>
      </c>
      <c r="BZ2009" s="177" t="s">
        <v>277</v>
      </c>
      <c r="CA2009" s="177">
        <v>0</v>
      </c>
      <c r="CB2009" s="177" t="s">
        <v>264</v>
      </c>
      <c r="CC2009" s="122">
        <v>-651.86</v>
      </c>
      <c r="CD2009" s="178" t="s">
        <v>193</v>
      </c>
      <c r="CE2009" s="177" t="s">
        <v>313</v>
      </c>
      <c r="CF2009" s="177" t="s">
        <v>313</v>
      </c>
      <c r="CG2009" s="83" t="s">
        <v>9</v>
      </c>
      <c r="CH2009" s="57"/>
      <c r="CV2009" s="51"/>
      <c r="CW2009" s="51"/>
      <c r="CX2009" s="51"/>
      <c r="CY2009" s="51"/>
      <c r="CZ2009" s="51"/>
      <c r="DA2009" s="51"/>
      <c r="DB2009" s="51"/>
      <c r="DC2009" s="51"/>
      <c r="DD2009" s="51"/>
    </row>
    <row r="2010" spans="73:108" ht="15" x14ac:dyDescent="0.25">
      <c r="BU2010" s="91"/>
      <c r="BV2010" s="177">
        <v>2008</v>
      </c>
      <c r="BW2010" s="177">
        <v>11</v>
      </c>
      <c r="BX2010" s="177" t="s">
        <v>460</v>
      </c>
      <c r="BY2010" s="177" t="s">
        <v>262</v>
      </c>
      <c r="BZ2010" s="177" t="s">
        <v>277</v>
      </c>
      <c r="CA2010" s="177">
        <v>70</v>
      </c>
      <c r="CB2010" s="177" t="s">
        <v>264</v>
      </c>
      <c r="CC2010" s="122">
        <v>-195.56</v>
      </c>
      <c r="CD2010" s="178" t="s">
        <v>195</v>
      </c>
      <c r="CE2010" s="177" t="s">
        <v>313</v>
      </c>
      <c r="CF2010" s="177" t="s">
        <v>313</v>
      </c>
      <c r="CG2010" s="83" t="s">
        <v>9</v>
      </c>
      <c r="CH2010" s="57"/>
      <c r="CV2010" s="51"/>
      <c r="CW2010" s="51"/>
      <c r="CX2010" s="51"/>
      <c r="CY2010" s="51"/>
      <c r="CZ2010" s="51"/>
      <c r="DA2010" s="51"/>
      <c r="DB2010" s="51"/>
      <c r="DC2010" s="51"/>
      <c r="DD2010" s="51"/>
    </row>
    <row r="2011" spans="73:108" ht="15" x14ac:dyDescent="0.25">
      <c r="BU2011" s="91"/>
      <c r="BV2011" s="177">
        <v>2008</v>
      </c>
      <c r="BW2011" s="177">
        <v>12</v>
      </c>
      <c r="BX2011" s="177" t="s">
        <v>460</v>
      </c>
      <c r="BY2011" s="177" t="s">
        <v>262</v>
      </c>
      <c r="BZ2011" s="177" t="s">
        <v>277</v>
      </c>
      <c r="CA2011" s="177">
        <v>0</v>
      </c>
      <c r="CB2011" s="177" t="s">
        <v>264</v>
      </c>
      <c r="CC2011" s="122">
        <v>-887.63</v>
      </c>
      <c r="CD2011" s="178" t="s">
        <v>193</v>
      </c>
      <c r="CE2011" s="177" t="s">
        <v>313</v>
      </c>
      <c r="CF2011" s="177" t="s">
        <v>313</v>
      </c>
      <c r="CG2011" s="83" t="s">
        <v>9</v>
      </c>
      <c r="CH2011" s="57"/>
      <c r="CV2011" s="51"/>
      <c r="CW2011" s="51"/>
      <c r="CX2011" s="51"/>
      <c r="CY2011" s="51"/>
      <c r="CZ2011" s="51"/>
      <c r="DA2011" s="51"/>
      <c r="DB2011" s="51"/>
      <c r="DC2011" s="51"/>
      <c r="DD2011" s="51"/>
    </row>
    <row r="2012" spans="73:108" ht="15" x14ac:dyDescent="0.25">
      <c r="BU2012" s="91"/>
      <c r="BV2012" s="177">
        <v>2008</v>
      </c>
      <c r="BW2012" s="177">
        <v>12</v>
      </c>
      <c r="BX2012" s="177" t="s">
        <v>460</v>
      </c>
      <c r="BY2012" s="177" t="s">
        <v>262</v>
      </c>
      <c r="BZ2012" s="177" t="s">
        <v>277</v>
      </c>
      <c r="CA2012" s="177">
        <v>70</v>
      </c>
      <c r="CB2012" s="177" t="s">
        <v>264</v>
      </c>
      <c r="CC2012" s="122">
        <v>-266.29000000000002</v>
      </c>
      <c r="CD2012" s="178" t="s">
        <v>195</v>
      </c>
      <c r="CE2012" s="177" t="s">
        <v>313</v>
      </c>
      <c r="CF2012" s="177" t="s">
        <v>313</v>
      </c>
      <c r="CG2012" s="83" t="s">
        <v>9</v>
      </c>
      <c r="CH2012" s="57"/>
      <c r="CV2012" s="51"/>
      <c r="CW2012" s="51"/>
      <c r="CX2012" s="51"/>
      <c r="CY2012" s="51"/>
      <c r="CZ2012" s="51"/>
      <c r="DA2012" s="51"/>
      <c r="DB2012" s="51"/>
      <c r="DC2012" s="51"/>
      <c r="DD2012" s="51"/>
    </row>
    <row r="2013" spans="73:108" ht="15" x14ac:dyDescent="0.25">
      <c r="BU2013" s="91"/>
      <c r="BV2013" s="177">
        <v>2009</v>
      </c>
      <c r="BW2013" s="177">
        <v>1</v>
      </c>
      <c r="BX2013" s="177" t="s">
        <v>460</v>
      </c>
      <c r="BY2013" s="177" t="s">
        <v>262</v>
      </c>
      <c r="BZ2013" s="177" t="s">
        <v>277</v>
      </c>
      <c r="CA2013" s="177">
        <v>0</v>
      </c>
      <c r="CB2013" s="177" t="s">
        <v>264</v>
      </c>
      <c r="CC2013" s="122">
        <v>-437.76</v>
      </c>
      <c r="CD2013" s="178" t="s">
        <v>193</v>
      </c>
      <c r="CE2013" s="177" t="s">
        <v>313</v>
      </c>
      <c r="CF2013" s="177" t="s">
        <v>313</v>
      </c>
      <c r="CG2013" s="83" t="s">
        <v>9</v>
      </c>
      <c r="CH2013" s="57"/>
      <c r="CV2013" s="51"/>
      <c r="CW2013" s="51"/>
      <c r="CX2013" s="51"/>
      <c r="CY2013" s="51"/>
      <c r="CZ2013" s="51"/>
      <c r="DA2013" s="51"/>
      <c r="DB2013" s="51"/>
      <c r="DC2013" s="51"/>
      <c r="DD2013" s="51"/>
    </row>
    <row r="2014" spans="73:108" ht="15" x14ac:dyDescent="0.25">
      <c r="BU2014" s="91"/>
      <c r="BV2014" s="177">
        <v>2009</v>
      </c>
      <c r="BW2014" s="177">
        <v>1</v>
      </c>
      <c r="BX2014" s="177" t="s">
        <v>460</v>
      </c>
      <c r="BY2014" s="177" t="s">
        <v>262</v>
      </c>
      <c r="BZ2014" s="177" t="s">
        <v>277</v>
      </c>
      <c r="CA2014" s="177">
        <v>70</v>
      </c>
      <c r="CB2014" s="177" t="s">
        <v>264</v>
      </c>
      <c r="CC2014" s="122">
        <v>-131.33000000000001</v>
      </c>
      <c r="CD2014" s="178" t="s">
        <v>195</v>
      </c>
      <c r="CE2014" s="177" t="s">
        <v>313</v>
      </c>
      <c r="CF2014" s="177" t="s">
        <v>313</v>
      </c>
      <c r="CG2014" s="83" t="s">
        <v>9</v>
      </c>
      <c r="CH2014" s="57"/>
      <c r="CV2014" s="51"/>
      <c r="CW2014" s="51"/>
      <c r="CX2014" s="51"/>
      <c r="CY2014" s="51"/>
      <c r="CZ2014" s="51"/>
      <c r="DA2014" s="51"/>
      <c r="DB2014" s="51"/>
      <c r="DC2014" s="51"/>
      <c r="DD2014" s="51"/>
    </row>
    <row r="2015" spans="73:108" ht="15" x14ac:dyDescent="0.25">
      <c r="BU2015" s="91"/>
      <c r="BV2015" s="177">
        <v>2009</v>
      </c>
      <c r="BW2015" s="177">
        <v>2</v>
      </c>
      <c r="BX2015" s="177" t="s">
        <v>460</v>
      </c>
      <c r="BY2015" s="177" t="s">
        <v>262</v>
      </c>
      <c r="BZ2015" s="177" t="s">
        <v>277</v>
      </c>
      <c r="CA2015" s="177">
        <v>0</v>
      </c>
      <c r="CB2015" s="177" t="s">
        <v>264</v>
      </c>
      <c r="CC2015" s="122">
        <v>-57.91</v>
      </c>
      <c r="CD2015" s="178" t="s">
        <v>193</v>
      </c>
      <c r="CE2015" s="177" t="s">
        <v>313</v>
      </c>
      <c r="CF2015" s="177" t="s">
        <v>313</v>
      </c>
      <c r="CG2015" s="83" t="s">
        <v>9</v>
      </c>
      <c r="CH2015" s="57"/>
      <c r="CV2015" s="51"/>
      <c r="CW2015" s="51"/>
      <c r="CX2015" s="51"/>
      <c r="CY2015" s="51"/>
      <c r="CZ2015" s="51"/>
      <c r="DA2015" s="51"/>
      <c r="DB2015" s="51"/>
      <c r="DC2015" s="51"/>
      <c r="DD2015" s="51"/>
    </row>
    <row r="2016" spans="73:108" ht="15" x14ac:dyDescent="0.25">
      <c r="BU2016" s="91"/>
      <c r="BV2016" s="177">
        <v>2009</v>
      </c>
      <c r="BW2016" s="177">
        <v>2</v>
      </c>
      <c r="BX2016" s="177" t="s">
        <v>460</v>
      </c>
      <c r="BY2016" s="177" t="s">
        <v>262</v>
      </c>
      <c r="BZ2016" s="177" t="s">
        <v>277</v>
      </c>
      <c r="CA2016" s="177">
        <v>70</v>
      </c>
      <c r="CB2016" s="177" t="s">
        <v>264</v>
      </c>
      <c r="CC2016" s="122">
        <v>-17.37</v>
      </c>
      <c r="CD2016" s="178" t="s">
        <v>195</v>
      </c>
      <c r="CE2016" s="177" t="s">
        <v>313</v>
      </c>
      <c r="CF2016" s="177" t="s">
        <v>313</v>
      </c>
      <c r="CG2016" s="83" t="s">
        <v>9</v>
      </c>
      <c r="CH2016" s="57"/>
      <c r="CV2016" s="51"/>
      <c r="CW2016" s="51"/>
      <c r="CX2016" s="51"/>
      <c r="CY2016" s="51"/>
      <c r="CZ2016" s="51"/>
      <c r="DA2016" s="51"/>
      <c r="DB2016" s="51"/>
      <c r="DC2016" s="51"/>
      <c r="DD2016" s="51"/>
    </row>
    <row r="2017" spans="73:108" ht="15" x14ac:dyDescent="0.25">
      <c r="BU2017" s="91"/>
      <c r="BV2017" s="177">
        <v>2009</v>
      </c>
      <c r="BW2017" s="177">
        <v>3</v>
      </c>
      <c r="BX2017" s="177" t="s">
        <v>460</v>
      </c>
      <c r="BY2017" s="177" t="s">
        <v>262</v>
      </c>
      <c r="BZ2017" s="177" t="s">
        <v>277</v>
      </c>
      <c r="CA2017" s="177">
        <v>0</v>
      </c>
      <c r="CB2017" s="177" t="s">
        <v>264</v>
      </c>
      <c r="CC2017" s="122">
        <v>-81.459999999999994</v>
      </c>
      <c r="CD2017" s="178" t="s">
        <v>193</v>
      </c>
      <c r="CE2017" s="177" t="s">
        <v>313</v>
      </c>
      <c r="CF2017" s="177" t="s">
        <v>313</v>
      </c>
      <c r="CG2017" s="83" t="s">
        <v>9</v>
      </c>
      <c r="CH2017" s="57"/>
      <c r="CV2017" s="51"/>
      <c r="CW2017" s="51"/>
      <c r="CX2017" s="51"/>
      <c r="CY2017" s="51"/>
      <c r="CZ2017" s="51"/>
      <c r="DA2017" s="51"/>
      <c r="DB2017" s="51"/>
      <c r="DC2017" s="51"/>
      <c r="DD2017" s="51"/>
    </row>
    <row r="2018" spans="73:108" ht="15" x14ac:dyDescent="0.25">
      <c r="BU2018" s="91"/>
      <c r="BV2018" s="177">
        <v>2009</v>
      </c>
      <c r="BW2018" s="177">
        <v>3</v>
      </c>
      <c r="BX2018" s="177" t="s">
        <v>460</v>
      </c>
      <c r="BY2018" s="177" t="s">
        <v>262</v>
      </c>
      <c r="BZ2018" s="177" t="s">
        <v>347</v>
      </c>
      <c r="CA2018" s="177">
        <v>0</v>
      </c>
      <c r="CB2018" s="177" t="s">
        <v>264</v>
      </c>
      <c r="CC2018" s="122">
        <v>-9.98</v>
      </c>
      <c r="CD2018" s="178" t="s">
        <v>193</v>
      </c>
      <c r="CE2018" s="177" t="s">
        <v>313</v>
      </c>
      <c r="CF2018" s="177" t="s">
        <v>313</v>
      </c>
      <c r="CG2018" s="83" t="s">
        <v>9</v>
      </c>
      <c r="CH2018" s="57"/>
      <c r="CV2018" s="51"/>
      <c r="CW2018" s="51"/>
      <c r="CX2018" s="51"/>
      <c r="CY2018" s="51"/>
      <c r="CZ2018" s="51"/>
      <c r="DA2018" s="51"/>
      <c r="DB2018" s="51"/>
      <c r="DC2018" s="51"/>
      <c r="DD2018" s="51"/>
    </row>
    <row r="2019" spans="73:108" ht="15" x14ac:dyDescent="0.25">
      <c r="BU2019" s="91"/>
      <c r="BV2019" s="177">
        <v>2009</v>
      </c>
      <c r="BW2019" s="177">
        <v>3</v>
      </c>
      <c r="BX2019" s="177" t="s">
        <v>460</v>
      </c>
      <c r="BY2019" s="177" t="s">
        <v>262</v>
      </c>
      <c r="BZ2019" s="177" t="s">
        <v>277</v>
      </c>
      <c r="CA2019" s="177">
        <v>70</v>
      </c>
      <c r="CB2019" s="177" t="s">
        <v>264</v>
      </c>
      <c r="CC2019" s="122">
        <v>-24.44</v>
      </c>
      <c r="CD2019" s="178" t="s">
        <v>195</v>
      </c>
      <c r="CE2019" s="177" t="s">
        <v>313</v>
      </c>
      <c r="CF2019" s="177" t="s">
        <v>313</v>
      </c>
      <c r="CG2019" s="83" t="s">
        <v>9</v>
      </c>
      <c r="CH2019" s="57"/>
      <c r="CV2019" s="51"/>
      <c r="CW2019" s="51"/>
      <c r="CX2019" s="51"/>
      <c r="CY2019" s="51"/>
      <c r="CZ2019" s="51"/>
      <c r="DA2019" s="51"/>
      <c r="DB2019" s="51"/>
      <c r="DC2019" s="51"/>
      <c r="DD2019" s="51"/>
    </row>
    <row r="2020" spans="73:108" ht="15" x14ac:dyDescent="0.25">
      <c r="BU2020" s="91"/>
      <c r="BV2020" s="177">
        <v>2009</v>
      </c>
      <c r="BW2020" s="177">
        <v>3</v>
      </c>
      <c r="BX2020" s="177" t="s">
        <v>460</v>
      </c>
      <c r="BY2020" s="177" t="s">
        <v>262</v>
      </c>
      <c r="BZ2020" s="177" t="s">
        <v>347</v>
      </c>
      <c r="CA2020" s="177">
        <v>70</v>
      </c>
      <c r="CB2020" s="177" t="s">
        <v>264</v>
      </c>
      <c r="CC2020" s="122">
        <v>-2.99</v>
      </c>
      <c r="CD2020" s="178" t="s">
        <v>195</v>
      </c>
      <c r="CE2020" s="177" t="s">
        <v>313</v>
      </c>
      <c r="CF2020" s="177" t="s">
        <v>313</v>
      </c>
      <c r="CG2020" s="83" t="s">
        <v>9</v>
      </c>
      <c r="CH2020" s="57"/>
      <c r="CV2020" s="51"/>
      <c r="CW2020" s="51"/>
      <c r="CX2020" s="51"/>
      <c r="CY2020" s="51"/>
      <c r="CZ2020" s="51"/>
      <c r="DA2020" s="51"/>
      <c r="DB2020" s="51"/>
      <c r="DC2020" s="51"/>
      <c r="DD2020" s="51"/>
    </row>
    <row r="2021" spans="73:108" ht="15" x14ac:dyDescent="0.25">
      <c r="BU2021" s="91"/>
      <c r="BV2021" s="177">
        <v>2009</v>
      </c>
      <c r="BW2021" s="177">
        <v>4</v>
      </c>
      <c r="BX2021" s="177" t="s">
        <v>460</v>
      </c>
      <c r="BY2021" s="177" t="s">
        <v>262</v>
      </c>
      <c r="BZ2021" s="177" t="s">
        <v>277</v>
      </c>
      <c r="CA2021" s="177">
        <v>0</v>
      </c>
      <c r="CB2021" s="177" t="s">
        <v>264</v>
      </c>
      <c r="CC2021" s="122">
        <v>-194.12</v>
      </c>
      <c r="CD2021" s="178" t="s">
        <v>193</v>
      </c>
      <c r="CE2021" s="177" t="s">
        <v>313</v>
      </c>
      <c r="CF2021" s="177" t="s">
        <v>313</v>
      </c>
      <c r="CG2021" s="83" t="s">
        <v>9</v>
      </c>
      <c r="CH2021" s="57"/>
      <c r="CV2021" s="51"/>
      <c r="CW2021" s="51"/>
      <c r="CX2021" s="51"/>
      <c r="CY2021" s="51"/>
      <c r="CZ2021" s="51"/>
      <c r="DA2021" s="51"/>
      <c r="DB2021" s="51"/>
      <c r="DC2021" s="51"/>
      <c r="DD2021" s="51"/>
    </row>
    <row r="2022" spans="73:108" ht="15" x14ac:dyDescent="0.25">
      <c r="BU2022" s="91"/>
      <c r="BV2022" s="177">
        <v>2009</v>
      </c>
      <c r="BW2022" s="177">
        <v>4</v>
      </c>
      <c r="BX2022" s="177" t="s">
        <v>460</v>
      </c>
      <c r="BY2022" s="177" t="s">
        <v>262</v>
      </c>
      <c r="BZ2022" s="177" t="s">
        <v>277</v>
      </c>
      <c r="CA2022" s="177">
        <v>70</v>
      </c>
      <c r="CB2022" s="177" t="s">
        <v>264</v>
      </c>
      <c r="CC2022" s="122">
        <v>-58.24</v>
      </c>
      <c r="CD2022" s="178" t="s">
        <v>195</v>
      </c>
      <c r="CE2022" s="177" t="s">
        <v>313</v>
      </c>
      <c r="CF2022" s="177" t="s">
        <v>313</v>
      </c>
      <c r="CG2022" s="83" t="s">
        <v>9</v>
      </c>
      <c r="CH2022" s="57"/>
      <c r="CV2022" s="51"/>
      <c r="CW2022" s="51"/>
      <c r="CX2022" s="51"/>
      <c r="CY2022" s="51"/>
      <c r="CZ2022" s="51"/>
      <c r="DA2022" s="51"/>
      <c r="DB2022" s="51"/>
      <c r="DC2022" s="51"/>
      <c r="DD2022" s="51"/>
    </row>
    <row r="2023" spans="73:108" ht="15" x14ac:dyDescent="0.25">
      <c r="BU2023" s="91"/>
      <c r="BV2023" s="177">
        <v>2009</v>
      </c>
      <c r="BW2023" s="177">
        <v>5</v>
      </c>
      <c r="BX2023" s="177" t="s">
        <v>460</v>
      </c>
      <c r="BY2023" s="177" t="s">
        <v>262</v>
      </c>
      <c r="BZ2023" s="177" t="s">
        <v>277</v>
      </c>
      <c r="CA2023" s="177">
        <v>0</v>
      </c>
      <c r="CB2023" s="177" t="s">
        <v>264</v>
      </c>
      <c r="CC2023" s="122">
        <v>-255.31</v>
      </c>
      <c r="CD2023" s="178" t="s">
        <v>193</v>
      </c>
      <c r="CE2023" s="177" t="s">
        <v>313</v>
      </c>
      <c r="CF2023" s="177" t="s">
        <v>313</v>
      </c>
      <c r="CG2023" s="83" t="s">
        <v>9</v>
      </c>
      <c r="CH2023" s="57"/>
      <c r="CV2023" s="51"/>
      <c r="CW2023" s="51"/>
      <c r="CX2023" s="51"/>
      <c r="CY2023" s="51"/>
      <c r="CZ2023" s="51"/>
      <c r="DA2023" s="51"/>
      <c r="DB2023" s="51"/>
      <c r="DC2023" s="51"/>
      <c r="DD2023" s="51"/>
    </row>
    <row r="2024" spans="73:108" ht="15" x14ac:dyDescent="0.25">
      <c r="BU2024" s="91"/>
      <c r="BV2024" s="177">
        <v>2009</v>
      </c>
      <c r="BW2024" s="177">
        <v>5</v>
      </c>
      <c r="BX2024" s="177" t="s">
        <v>460</v>
      </c>
      <c r="BY2024" s="177" t="s">
        <v>262</v>
      </c>
      <c r="BZ2024" s="177" t="s">
        <v>277</v>
      </c>
      <c r="CA2024" s="177">
        <v>70</v>
      </c>
      <c r="CB2024" s="177" t="s">
        <v>264</v>
      </c>
      <c r="CC2024" s="122">
        <v>-76.59</v>
      </c>
      <c r="CD2024" s="178" t="s">
        <v>195</v>
      </c>
      <c r="CE2024" s="177" t="s">
        <v>313</v>
      </c>
      <c r="CF2024" s="177" t="s">
        <v>313</v>
      </c>
      <c r="CG2024" s="83" t="s">
        <v>9</v>
      </c>
      <c r="CH2024" s="57"/>
      <c r="CV2024" s="51"/>
      <c r="CW2024" s="51"/>
      <c r="CX2024" s="51"/>
      <c r="CY2024" s="51"/>
      <c r="CZ2024" s="51"/>
      <c r="DA2024" s="51"/>
      <c r="DB2024" s="51"/>
      <c r="DC2024" s="51"/>
      <c r="DD2024" s="51"/>
    </row>
    <row r="2025" spans="73:108" ht="15" x14ac:dyDescent="0.25">
      <c r="BU2025" s="91"/>
      <c r="BV2025" s="177">
        <v>2009</v>
      </c>
      <c r="BW2025" s="177">
        <v>6</v>
      </c>
      <c r="BX2025" s="177" t="s">
        <v>460</v>
      </c>
      <c r="BY2025" s="177" t="s">
        <v>262</v>
      </c>
      <c r="BZ2025" s="177" t="s">
        <v>277</v>
      </c>
      <c r="CA2025" s="177">
        <v>0</v>
      </c>
      <c r="CB2025" s="177" t="s">
        <v>264</v>
      </c>
      <c r="CC2025" s="122">
        <v>-25.29</v>
      </c>
      <c r="CD2025" s="178" t="s">
        <v>193</v>
      </c>
      <c r="CE2025" s="177" t="s">
        <v>313</v>
      </c>
      <c r="CF2025" s="177" t="s">
        <v>313</v>
      </c>
      <c r="CG2025" s="83" t="s">
        <v>9</v>
      </c>
      <c r="CH2025" s="57"/>
      <c r="CV2025" s="51"/>
      <c r="CW2025" s="51"/>
      <c r="CX2025" s="51"/>
      <c r="CY2025" s="51"/>
      <c r="CZ2025" s="51"/>
      <c r="DA2025" s="51"/>
      <c r="DB2025" s="51"/>
      <c r="DC2025" s="51"/>
      <c r="DD2025" s="51"/>
    </row>
    <row r="2026" spans="73:108" ht="15" x14ac:dyDescent="0.25">
      <c r="BU2026" s="91"/>
      <c r="BV2026" s="177">
        <v>2009</v>
      </c>
      <c r="BW2026" s="177">
        <v>6</v>
      </c>
      <c r="BX2026" s="177" t="s">
        <v>460</v>
      </c>
      <c r="BY2026" s="177" t="s">
        <v>262</v>
      </c>
      <c r="BZ2026" s="177" t="s">
        <v>277</v>
      </c>
      <c r="CA2026" s="177">
        <v>70</v>
      </c>
      <c r="CB2026" s="177" t="s">
        <v>264</v>
      </c>
      <c r="CC2026" s="122">
        <v>-7.59</v>
      </c>
      <c r="CD2026" s="178" t="s">
        <v>195</v>
      </c>
      <c r="CE2026" s="177" t="s">
        <v>313</v>
      </c>
      <c r="CF2026" s="177" t="s">
        <v>313</v>
      </c>
      <c r="CG2026" s="83" t="s">
        <v>9</v>
      </c>
      <c r="CH2026" s="57"/>
      <c r="CV2026" s="51"/>
      <c r="CW2026" s="51"/>
      <c r="CX2026" s="51"/>
      <c r="CY2026" s="51"/>
      <c r="CZ2026" s="51"/>
      <c r="DA2026" s="51"/>
      <c r="DB2026" s="51"/>
      <c r="DC2026" s="51"/>
      <c r="DD2026" s="51"/>
    </row>
    <row r="2027" spans="73:108" ht="15" x14ac:dyDescent="0.25">
      <c r="BU2027" s="91"/>
      <c r="BV2027" s="177">
        <v>2009</v>
      </c>
      <c r="BW2027" s="177">
        <v>7</v>
      </c>
      <c r="BX2027" s="177" t="s">
        <v>460</v>
      </c>
      <c r="BY2027" s="177" t="s">
        <v>262</v>
      </c>
      <c r="BZ2027" s="177" t="s">
        <v>277</v>
      </c>
      <c r="CA2027" s="177">
        <v>0</v>
      </c>
      <c r="CB2027" s="177" t="s">
        <v>264</v>
      </c>
      <c r="CC2027" s="122">
        <v>-69.14</v>
      </c>
      <c r="CD2027" s="178" t="s">
        <v>193</v>
      </c>
      <c r="CE2027" s="177" t="s">
        <v>313</v>
      </c>
      <c r="CF2027" s="177" t="s">
        <v>313</v>
      </c>
      <c r="CG2027" s="83" t="s">
        <v>9</v>
      </c>
      <c r="CH2027" s="57"/>
      <c r="CV2027" s="51"/>
      <c r="CW2027" s="51"/>
      <c r="CX2027" s="51"/>
      <c r="CY2027" s="51"/>
      <c r="CZ2027" s="51"/>
      <c r="DA2027" s="51"/>
      <c r="DB2027" s="51"/>
      <c r="DC2027" s="51"/>
      <c r="DD2027" s="51"/>
    </row>
    <row r="2028" spans="73:108" ht="15" x14ac:dyDescent="0.25">
      <c r="BU2028" s="91"/>
      <c r="BV2028" s="177">
        <v>2009</v>
      </c>
      <c r="BW2028" s="177">
        <v>7</v>
      </c>
      <c r="BX2028" s="177" t="s">
        <v>460</v>
      </c>
      <c r="BY2028" s="177" t="s">
        <v>262</v>
      </c>
      <c r="BZ2028" s="177" t="s">
        <v>277</v>
      </c>
      <c r="CA2028" s="177">
        <v>70</v>
      </c>
      <c r="CB2028" s="177" t="s">
        <v>264</v>
      </c>
      <c r="CC2028" s="122">
        <v>-20.74</v>
      </c>
      <c r="CD2028" s="178" t="s">
        <v>195</v>
      </c>
      <c r="CE2028" s="177" t="s">
        <v>313</v>
      </c>
      <c r="CF2028" s="177" t="s">
        <v>313</v>
      </c>
      <c r="CG2028" s="83" t="s">
        <v>9</v>
      </c>
      <c r="CH2028" s="57"/>
      <c r="CV2028" s="51"/>
      <c r="CW2028" s="51"/>
      <c r="CX2028" s="51"/>
      <c r="CY2028" s="51"/>
      <c r="CZ2028" s="51"/>
      <c r="DA2028" s="51"/>
      <c r="DB2028" s="51"/>
      <c r="DC2028" s="51"/>
      <c r="DD2028" s="51"/>
    </row>
    <row r="2029" spans="73:108" ht="15" x14ac:dyDescent="0.25">
      <c r="BU2029" s="91"/>
      <c r="BV2029" s="177">
        <v>2009</v>
      </c>
      <c r="BW2029" s="177">
        <v>10</v>
      </c>
      <c r="BX2029" s="177" t="s">
        <v>460</v>
      </c>
      <c r="BY2029" s="177" t="s">
        <v>262</v>
      </c>
      <c r="BZ2029" s="177" t="s">
        <v>277</v>
      </c>
      <c r="CA2029" s="177">
        <v>0</v>
      </c>
      <c r="CB2029" s="177" t="s">
        <v>264</v>
      </c>
      <c r="CC2029" s="122">
        <v>-30.75</v>
      </c>
      <c r="CD2029" s="178" t="s">
        <v>193</v>
      </c>
      <c r="CE2029" s="177" t="s">
        <v>313</v>
      </c>
      <c r="CF2029" s="177" t="s">
        <v>313</v>
      </c>
      <c r="CG2029" s="83" t="s">
        <v>9</v>
      </c>
      <c r="CH2029" s="57"/>
      <c r="CV2029" s="51"/>
      <c r="CW2029" s="51"/>
      <c r="CX2029" s="51"/>
      <c r="CY2029" s="51"/>
      <c r="CZ2029" s="51"/>
      <c r="DA2029" s="51"/>
      <c r="DB2029" s="51"/>
      <c r="DC2029" s="51"/>
      <c r="DD2029" s="51"/>
    </row>
    <row r="2030" spans="73:108" ht="15" x14ac:dyDescent="0.25">
      <c r="BU2030" s="91"/>
      <c r="BV2030" s="177">
        <v>2009</v>
      </c>
      <c r="BW2030" s="177">
        <v>10</v>
      </c>
      <c r="BX2030" s="177" t="s">
        <v>460</v>
      </c>
      <c r="BY2030" s="177" t="s">
        <v>262</v>
      </c>
      <c r="BZ2030" s="177" t="s">
        <v>277</v>
      </c>
      <c r="CA2030" s="177">
        <v>70</v>
      </c>
      <c r="CB2030" s="177" t="s">
        <v>264</v>
      </c>
      <c r="CC2030" s="122">
        <v>-9.23</v>
      </c>
      <c r="CD2030" s="178" t="s">
        <v>195</v>
      </c>
      <c r="CE2030" s="177" t="s">
        <v>313</v>
      </c>
      <c r="CF2030" s="177" t="s">
        <v>313</v>
      </c>
      <c r="CG2030" s="83" t="s">
        <v>9</v>
      </c>
      <c r="CH2030" s="57"/>
      <c r="CV2030" s="51"/>
      <c r="CW2030" s="51"/>
      <c r="CX2030" s="51"/>
      <c r="CY2030" s="51"/>
      <c r="CZ2030" s="51"/>
      <c r="DA2030" s="51"/>
      <c r="DB2030" s="51"/>
      <c r="DC2030" s="51"/>
      <c r="DD2030" s="51"/>
    </row>
    <row r="2031" spans="73:108" ht="15" x14ac:dyDescent="0.25">
      <c r="BU2031" s="91"/>
      <c r="BV2031" s="177">
        <v>2007</v>
      </c>
      <c r="BW2031" s="177">
        <v>4</v>
      </c>
      <c r="BX2031" s="177" t="s">
        <v>261</v>
      </c>
      <c r="BY2031" s="177" t="s">
        <v>262</v>
      </c>
      <c r="BZ2031" s="177" t="s">
        <v>277</v>
      </c>
      <c r="CA2031" s="177">
        <v>0</v>
      </c>
      <c r="CB2031" s="177" t="s">
        <v>264</v>
      </c>
      <c r="CC2031" s="122">
        <v>-46.53</v>
      </c>
      <c r="CD2031" s="178" t="s">
        <v>193</v>
      </c>
      <c r="CE2031" s="177" t="s">
        <v>313</v>
      </c>
      <c r="CF2031" s="177" t="s">
        <v>313</v>
      </c>
      <c r="CG2031" s="83" t="s">
        <v>9</v>
      </c>
      <c r="CH2031" s="57"/>
      <c r="CV2031" s="51"/>
      <c r="CW2031" s="51"/>
      <c r="CX2031" s="51"/>
      <c r="CY2031" s="51"/>
      <c r="CZ2031" s="51"/>
      <c r="DA2031" s="51"/>
      <c r="DB2031" s="51"/>
      <c r="DC2031" s="51"/>
      <c r="DD2031" s="51"/>
    </row>
    <row r="2032" spans="73:108" ht="15" x14ac:dyDescent="0.25">
      <c r="BU2032" s="91"/>
      <c r="BV2032" s="177">
        <v>2007</v>
      </c>
      <c r="BW2032" s="177">
        <v>4</v>
      </c>
      <c r="BX2032" s="177" t="s">
        <v>261</v>
      </c>
      <c r="BY2032" s="177" t="s">
        <v>262</v>
      </c>
      <c r="BZ2032" s="177" t="s">
        <v>277</v>
      </c>
      <c r="CA2032" s="177">
        <v>70</v>
      </c>
      <c r="CB2032" s="177" t="s">
        <v>264</v>
      </c>
      <c r="CC2032" s="122">
        <v>-14.89</v>
      </c>
      <c r="CD2032" s="178" t="s">
        <v>195</v>
      </c>
      <c r="CE2032" s="177" t="s">
        <v>313</v>
      </c>
      <c r="CF2032" s="177" t="s">
        <v>313</v>
      </c>
      <c r="CG2032" s="83" t="s">
        <v>9</v>
      </c>
      <c r="CH2032" s="57"/>
      <c r="CV2032" s="51"/>
      <c r="CW2032" s="51"/>
      <c r="CX2032" s="51"/>
      <c r="CY2032" s="51"/>
      <c r="CZ2032" s="51"/>
      <c r="DA2032" s="51"/>
      <c r="DB2032" s="51"/>
      <c r="DC2032" s="51"/>
      <c r="DD2032" s="51"/>
    </row>
    <row r="2033" spans="73:108" ht="15" x14ac:dyDescent="0.25">
      <c r="BU2033" s="91"/>
      <c r="BV2033" s="177">
        <v>2007</v>
      </c>
      <c r="BW2033" s="177">
        <v>5</v>
      </c>
      <c r="BX2033" s="177" t="s">
        <v>261</v>
      </c>
      <c r="BY2033" s="177" t="s">
        <v>262</v>
      </c>
      <c r="BZ2033" s="177" t="s">
        <v>277</v>
      </c>
      <c r="CA2033" s="177">
        <v>0</v>
      </c>
      <c r="CB2033" s="177" t="s">
        <v>264</v>
      </c>
      <c r="CC2033" s="122">
        <v>-261.44</v>
      </c>
      <c r="CD2033" s="178" t="s">
        <v>193</v>
      </c>
      <c r="CE2033" s="177" t="s">
        <v>313</v>
      </c>
      <c r="CF2033" s="177" t="s">
        <v>313</v>
      </c>
      <c r="CG2033" s="83" t="s">
        <v>9</v>
      </c>
      <c r="CH2033" s="57"/>
      <c r="CV2033" s="51"/>
      <c r="CW2033" s="51"/>
      <c r="CX2033" s="51"/>
      <c r="CY2033" s="51"/>
      <c r="CZ2033" s="51"/>
      <c r="DA2033" s="51"/>
      <c r="DB2033" s="51"/>
      <c r="DC2033" s="51"/>
      <c r="DD2033" s="51"/>
    </row>
    <row r="2034" spans="73:108" ht="15" x14ac:dyDescent="0.25">
      <c r="BU2034" s="91"/>
      <c r="BV2034" s="177">
        <v>2007</v>
      </c>
      <c r="BW2034" s="177">
        <v>5</v>
      </c>
      <c r="BX2034" s="177" t="s">
        <v>261</v>
      </c>
      <c r="BY2034" s="177" t="s">
        <v>262</v>
      </c>
      <c r="BZ2034" s="177" t="s">
        <v>277</v>
      </c>
      <c r="CA2034" s="177">
        <v>70</v>
      </c>
      <c r="CB2034" s="177" t="s">
        <v>264</v>
      </c>
      <c r="CC2034" s="122">
        <v>-83.66</v>
      </c>
      <c r="CD2034" s="178" t="s">
        <v>195</v>
      </c>
      <c r="CE2034" s="177" t="s">
        <v>313</v>
      </c>
      <c r="CF2034" s="177" t="s">
        <v>313</v>
      </c>
      <c r="CG2034" s="83" t="s">
        <v>9</v>
      </c>
      <c r="CH2034" s="57"/>
      <c r="CV2034" s="51"/>
      <c r="CW2034" s="51"/>
      <c r="CX2034" s="51"/>
      <c r="CY2034" s="51"/>
      <c r="CZ2034" s="51"/>
      <c r="DA2034" s="51"/>
      <c r="DB2034" s="51"/>
      <c r="DC2034" s="51"/>
      <c r="DD2034" s="51"/>
    </row>
    <row r="2035" spans="73:108" ht="15" x14ac:dyDescent="0.25">
      <c r="BU2035" s="91"/>
      <c r="BV2035" s="177">
        <v>2007</v>
      </c>
      <c r="BW2035" s="177">
        <v>6</v>
      </c>
      <c r="BX2035" s="177" t="s">
        <v>261</v>
      </c>
      <c r="BY2035" s="177" t="s">
        <v>262</v>
      </c>
      <c r="BZ2035" s="177" t="s">
        <v>277</v>
      </c>
      <c r="CA2035" s="177">
        <v>0</v>
      </c>
      <c r="CB2035" s="177" t="s">
        <v>264</v>
      </c>
      <c r="CC2035" s="122">
        <v>-254.5</v>
      </c>
      <c r="CD2035" s="178" t="s">
        <v>193</v>
      </c>
      <c r="CE2035" s="177" t="s">
        <v>313</v>
      </c>
      <c r="CF2035" s="177" t="s">
        <v>313</v>
      </c>
      <c r="CG2035" s="83" t="s">
        <v>9</v>
      </c>
      <c r="CH2035" s="57"/>
      <c r="CV2035" s="51"/>
      <c r="CW2035" s="51"/>
      <c r="CX2035" s="51"/>
      <c r="CY2035" s="51"/>
      <c r="CZ2035" s="51"/>
      <c r="DA2035" s="51"/>
      <c r="DB2035" s="51"/>
      <c r="DC2035" s="51"/>
      <c r="DD2035" s="51"/>
    </row>
    <row r="2036" spans="73:108" ht="15" x14ac:dyDescent="0.25">
      <c r="BU2036" s="91"/>
      <c r="BV2036" s="177">
        <v>2007</v>
      </c>
      <c r="BW2036" s="177">
        <v>6</v>
      </c>
      <c r="BX2036" s="177" t="s">
        <v>261</v>
      </c>
      <c r="BY2036" s="177" t="s">
        <v>262</v>
      </c>
      <c r="BZ2036" s="177" t="s">
        <v>277</v>
      </c>
      <c r="CA2036" s="177">
        <v>70</v>
      </c>
      <c r="CB2036" s="177" t="s">
        <v>264</v>
      </c>
      <c r="CC2036" s="122">
        <v>-81.44</v>
      </c>
      <c r="CD2036" s="178" t="s">
        <v>195</v>
      </c>
      <c r="CE2036" s="177" t="s">
        <v>313</v>
      </c>
      <c r="CF2036" s="177" t="s">
        <v>313</v>
      </c>
      <c r="CG2036" s="83" t="s">
        <v>9</v>
      </c>
      <c r="CH2036" s="57"/>
      <c r="CV2036" s="51"/>
      <c r="CW2036" s="51"/>
      <c r="CX2036" s="51"/>
      <c r="CY2036" s="51"/>
      <c r="CZ2036" s="51"/>
      <c r="DA2036" s="51"/>
      <c r="DB2036" s="51"/>
      <c r="DC2036" s="51"/>
      <c r="DD2036" s="51"/>
    </row>
    <row r="2037" spans="73:108" ht="15" x14ac:dyDescent="0.25">
      <c r="BU2037" s="91"/>
      <c r="BV2037" s="177">
        <v>2007</v>
      </c>
      <c r="BW2037" s="177">
        <v>7</v>
      </c>
      <c r="BX2037" s="177" t="s">
        <v>261</v>
      </c>
      <c r="BY2037" s="177" t="s">
        <v>262</v>
      </c>
      <c r="BZ2037" s="177" t="s">
        <v>277</v>
      </c>
      <c r="CA2037" s="177">
        <v>0</v>
      </c>
      <c r="CB2037" s="177" t="s">
        <v>264</v>
      </c>
      <c r="CC2037" s="122">
        <v>-486.92</v>
      </c>
      <c r="CD2037" s="178" t="s">
        <v>193</v>
      </c>
      <c r="CE2037" s="177" t="s">
        <v>313</v>
      </c>
      <c r="CF2037" s="177" t="s">
        <v>313</v>
      </c>
      <c r="CG2037" s="83" t="s">
        <v>9</v>
      </c>
      <c r="CH2037" s="57"/>
      <c r="CV2037" s="51"/>
      <c r="CW2037" s="51"/>
      <c r="CX2037" s="51"/>
      <c r="CY2037" s="51"/>
      <c r="CZ2037" s="51"/>
      <c r="DA2037" s="51"/>
      <c r="DB2037" s="51"/>
      <c r="DC2037" s="51"/>
      <c r="DD2037" s="51"/>
    </row>
    <row r="2038" spans="73:108" ht="15" x14ac:dyDescent="0.25">
      <c r="BU2038" s="91"/>
      <c r="BV2038" s="177">
        <v>2007</v>
      </c>
      <c r="BW2038" s="177">
        <v>7</v>
      </c>
      <c r="BX2038" s="177" t="s">
        <v>261</v>
      </c>
      <c r="BY2038" s="177" t="s">
        <v>262</v>
      </c>
      <c r="BZ2038" s="177" t="s">
        <v>277</v>
      </c>
      <c r="CA2038" s="177">
        <v>70</v>
      </c>
      <c r="CB2038" s="177" t="s">
        <v>264</v>
      </c>
      <c r="CC2038" s="122">
        <v>-155.81</v>
      </c>
      <c r="CD2038" s="178" t="s">
        <v>195</v>
      </c>
      <c r="CE2038" s="177" t="s">
        <v>313</v>
      </c>
      <c r="CF2038" s="177" t="s">
        <v>313</v>
      </c>
      <c r="CG2038" s="83" t="s">
        <v>9</v>
      </c>
      <c r="CH2038" s="57"/>
      <c r="CV2038" s="51"/>
      <c r="CW2038" s="51"/>
      <c r="CX2038" s="51"/>
      <c r="CY2038" s="51"/>
      <c r="CZ2038" s="51"/>
      <c r="DA2038" s="51"/>
      <c r="DB2038" s="51"/>
      <c r="DC2038" s="51"/>
      <c r="DD2038" s="51"/>
    </row>
    <row r="2039" spans="73:108" ht="15" x14ac:dyDescent="0.25">
      <c r="BU2039" s="91"/>
      <c r="BV2039" s="177">
        <v>2007</v>
      </c>
      <c r="BW2039" s="177">
        <v>8</v>
      </c>
      <c r="BX2039" s="177" t="s">
        <v>261</v>
      </c>
      <c r="BY2039" s="177" t="s">
        <v>262</v>
      </c>
      <c r="BZ2039" s="177" t="s">
        <v>277</v>
      </c>
      <c r="CA2039" s="177">
        <v>0</v>
      </c>
      <c r="CB2039" s="177" t="s">
        <v>264</v>
      </c>
      <c r="CC2039" s="122">
        <v>-678.05</v>
      </c>
      <c r="CD2039" s="178" t="s">
        <v>193</v>
      </c>
      <c r="CE2039" s="177" t="s">
        <v>313</v>
      </c>
      <c r="CF2039" s="177" t="s">
        <v>313</v>
      </c>
      <c r="CG2039" s="83" t="s">
        <v>9</v>
      </c>
      <c r="CH2039" s="57"/>
      <c r="CV2039" s="51"/>
      <c r="CW2039" s="51"/>
      <c r="CX2039" s="51"/>
      <c r="CY2039" s="51"/>
      <c r="CZ2039" s="51"/>
      <c r="DA2039" s="51"/>
      <c r="DB2039" s="51"/>
      <c r="DC2039" s="51"/>
      <c r="DD2039" s="51"/>
    </row>
    <row r="2040" spans="73:108" ht="15" x14ac:dyDescent="0.25">
      <c r="BU2040" s="91"/>
      <c r="BV2040" s="177">
        <v>2007</v>
      </c>
      <c r="BW2040" s="177">
        <v>8</v>
      </c>
      <c r="BX2040" s="177" t="s">
        <v>261</v>
      </c>
      <c r="BY2040" s="177" t="s">
        <v>262</v>
      </c>
      <c r="BZ2040" s="177" t="s">
        <v>277</v>
      </c>
      <c r="CA2040" s="177">
        <v>70</v>
      </c>
      <c r="CB2040" s="177" t="s">
        <v>264</v>
      </c>
      <c r="CC2040" s="122">
        <v>-216.98</v>
      </c>
      <c r="CD2040" s="178" t="s">
        <v>195</v>
      </c>
      <c r="CE2040" s="177" t="s">
        <v>313</v>
      </c>
      <c r="CF2040" s="177" t="s">
        <v>313</v>
      </c>
      <c r="CG2040" s="83" t="s">
        <v>9</v>
      </c>
      <c r="CH2040" s="57"/>
      <c r="CV2040" s="51"/>
      <c r="CW2040" s="51"/>
      <c r="CX2040" s="51"/>
      <c r="CY2040" s="51"/>
      <c r="CZ2040" s="51"/>
      <c r="DA2040" s="51"/>
      <c r="DB2040" s="51"/>
      <c r="DC2040" s="51"/>
      <c r="DD2040" s="51"/>
    </row>
    <row r="2041" spans="73:108" ht="15" x14ac:dyDescent="0.25">
      <c r="BU2041" s="91"/>
      <c r="BV2041" s="177">
        <v>2007</v>
      </c>
      <c r="BW2041" s="177">
        <v>10</v>
      </c>
      <c r="BX2041" s="177" t="s">
        <v>261</v>
      </c>
      <c r="BY2041" s="177" t="s">
        <v>262</v>
      </c>
      <c r="BZ2041" s="177" t="s">
        <v>277</v>
      </c>
      <c r="CA2041" s="177">
        <v>0</v>
      </c>
      <c r="CB2041" s="177" t="s">
        <v>264</v>
      </c>
      <c r="CC2041" s="122">
        <v>-313.08</v>
      </c>
      <c r="CD2041" s="178" t="s">
        <v>193</v>
      </c>
      <c r="CE2041" s="177" t="s">
        <v>313</v>
      </c>
      <c r="CF2041" s="177" t="s">
        <v>313</v>
      </c>
      <c r="CG2041" s="83" t="s">
        <v>9</v>
      </c>
      <c r="CH2041" s="57"/>
      <c r="CV2041" s="51"/>
      <c r="CW2041" s="51"/>
      <c r="CX2041" s="51"/>
      <c r="CY2041" s="51"/>
      <c r="CZ2041" s="51"/>
      <c r="DA2041" s="51"/>
      <c r="DB2041" s="51"/>
      <c r="DC2041" s="51"/>
      <c r="DD2041" s="51"/>
    </row>
    <row r="2042" spans="73:108" ht="15" x14ac:dyDescent="0.25">
      <c r="BU2042" s="91"/>
      <c r="BV2042" s="177">
        <v>2007</v>
      </c>
      <c r="BW2042" s="177">
        <v>10</v>
      </c>
      <c r="BX2042" s="177" t="s">
        <v>261</v>
      </c>
      <c r="BY2042" s="177" t="s">
        <v>262</v>
      </c>
      <c r="BZ2042" s="177" t="s">
        <v>277</v>
      </c>
      <c r="CA2042" s="177">
        <v>70</v>
      </c>
      <c r="CB2042" s="177" t="s">
        <v>264</v>
      </c>
      <c r="CC2042" s="122">
        <v>-100.19</v>
      </c>
      <c r="CD2042" s="178" t="s">
        <v>195</v>
      </c>
      <c r="CE2042" s="177" t="s">
        <v>313</v>
      </c>
      <c r="CF2042" s="177" t="s">
        <v>313</v>
      </c>
      <c r="CG2042" s="83" t="s">
        <v>9</v>
      </c>
      <c r="CH2042" s="57"/>
      <c r="CV2042" s="51"/>
      <c r="CW2042" s="51"/>
      <c r="CX2042" s="51"/>
      <c r="CY2042" s="51"/>
      <c r="CZ2042" s="51"/>
      <c r="DA2042" s="51"/>
      <c r="DB2042" s="51"/>
      <c r="DC2042" s="51"/>
      <c r="DD2042" s="51"/>
    </row>
    <row r="2043" spans="73:108" ht="15" x14ac:dyDescent="0.25">
      <c r="BU2043" s="91"/>
      <c r="BV2043" s="177">
        <v>2007</v>
      </c>
      <c r="BW2043" s="177">
        <v>11</v>
      </c>
      <c r="BX2043" s="177" t="s">
        <v>261</v>
      </c>
      <c r="BY2043" s="177" t="s">
        <v>262</v>
      </c>
      <c r="BZ2043" s="177" t="s">
        <v>277</v>
      </c>
      <c r="CA2043" s="177">
        <v>0</v>
      </c>
      <c r="CB2043" s="177" t="s">
        <v>264</v>
      </c>
      <c r="CC2043" s="122">
        <v>-974.97</v>
      </c>
      <c r="CD2043" s="178" t="s">
        <v>193</v>
      </c>
      <c r="CE2043" s="177" t="s">
        <v>313</v>
      </c>
      <c r="CF2043" s="177" t="s">
        <v>313</v>
      </c>
      <c r="CG2043" s="83" t="s">
        <v>9</v>
      </c>
      <c r="CH2043" s="57"/>
      <c r="CV2043" s="51"/>
      <c r="CW2043" s="51"/>
      <c r="CX2043" s="51"/>
      <c r="CY2043" s="51"/>
      <c r="CZ2043" s="51"/>
      <c r="DA2043" s="51"/>
      <c r="DB2043" s="51"/>
      <c r="DC2043" s="51"/>
      <c r="DD2043" s="51"/>
    </row>
    <row r="2044" spans="73:108" ht="15" x14ac:dyDescent="0.25">
      <c r="BU2044" s="91"/>
      <c r="BV2044" s="177">
        <v>2007</v>
      </c>
      <c r="BW2044" s="177">
        <v>11</v>
      </c>
      <c r="BX2044" s="177" t="s">
        <v>261</v>
      </c>
      <c r="BY2044" s="177" t="s">
        <v>262</v>
      </c>
      <c r="BZ2044" s="177" t="s">
        <v>277</v>
      </c>
      <c r="CA2044" s="177">
        <v>70</v>
      </c>
      <c r="CB2044" s="177" t="s">
        <v>264</v>
      </c>
      <c r="CC2044" s="122">
        <v>-311.99</v>
      </c>
      <c r="CD2044" s="178" t="s">
        <v>195</v>
      </c>
      <c r="CE2044" s="177" t="s">
        <v>313</v>
      </c>
      <c r="CF2044" s="177" t="s">
        <v>313</v>
      </c>
      <c r="CG2044" s="83" t="s">
        <v>9</v>
      </c>
      <c r="CH2044" s="57"/>
      <c r="CV2044" s="51"/>
      <c r="CW2044" s="51"/>
      <c r="CX2044" s="51"/>
      <c r="CY2044" s="51"/>
      <c r="CZ2044" s="51"/>
      <c r="DA2044" s="51"/>
      <c r="DB2044" s="51"/>
      <c r="DC2044" s="51"/>
      <c r="DD2044" s="51"/>
    </row>
    <row r="2045" spans="73:108" ht="15" x14ac:dyDescent="0.25">
      <c r="BU2045" s="91"/>
      <c r="BV2045" s="177">
        <v>2007</v>
      </c>
      <c r="BW2045" s="177">
        <v>12</v>
      </c>
      <c r="BX2045" s="177" t="s">
        <v>261</v>
      </c>
      <c r="BY2045" s="177" t="s">
        <v>262</v>
      </c>
      <c r="BZ2045" s="177" t="s">
        <v>277</v>
      </c>
      <c r="CA2045" s="177">
        <v>0</v>
      </c>
      <c r="CB2045" s="177" t="s">
        <v>264</v>
      </c>
      <c r="CC2045" s="122">
        <v>-1664.35</v>
      </c>
      <c r="CD2045" s="178" t="s">
        <v>193</v>
      </c>
      <c r="CE2045" s="177" t="s">
        <v>313</v>
      </c>
      <c r="CF2045" s="177" t="s">
        <v>313</v>
      </c>
      <c r="CG2045" s="83" t="s">
        <v>9</v>
      </c>
      <c r="CH2045" s="57"/>
      <c r="CV2045" s="51"/>
      <c r="CW2045" s="51"/>
      <c r="CX2045" s="51"/>
      <c r="CY2045" s="51"/>
      <c r="CZ2045" s="51"/>
      <c r="DA2045" s="51"/>
      <c r="DB2045" s="51"/>
      <c r="DC2045" s="51"/>
      <c r="DD2045" s="51"/>
    </row>
    <row r="2046" spans="73:108" ht="15" x14ac:dyDescent="0.25">
      <c r="BU2046" s="91"/>
      <c r="BV2046" s="177">
        <v>2007</v>
      </c>
      <c r="BW2046" s="177">
        <v>12</v>
      </c>
      <c r="BX2046" s="177" t="s">
        <v>261</v>
      </c>
      <c r="BY2046" s="177" t="s">
        <v>262</v>
      </c>
      <c r="BZ2046" s="177" t="s">
        <v>277</v>
      </c>
      <c r="CA2046" s="177">
        <v>70</v>
      </c>
      <c r="CB2046" s="177" t="s">
        <v>264</v>
      </c>
      <c r="CC2046" s="122">
        <v>-532.59</v>
      </c>
      <c r="CD2046" s="178" t="s">
        <v>195</v>
      </c>
      <c r="CE2046" s="177" t="s">
        <v>313</v>
      </c>
      <c r="CF2046" s="177" t="s">
        <v>313</v>
      </c>
      <c r="CG2046" s="83" t="s">
        <v>9</v>
      </c>
      <c r="CH2046" s="57"/>
      <c r="CV2046" s="51"/>
      <c r="CW2046" s="51"/>
      <c r="CX2046" s="51"/>
      <c r="CY2046" s="51"/>
      <c r="CZ2046" s="51"/>
      <c r="DA2046" s="51"/>
      <c r="DB2046" s="51"/>
      <c r="DC2046" s="51"/>
      <c r="DD2046" s="51"/>
    </row>
    <row r="2047" spans="73:108" ht="15" x14ac:dyDescent="0.25">
      <c r="BU2047" s="91"/>
      <c r="BV2047" s="177">
        <v>2008</v>
      </c>
      <c r="BW2047" s="177">
        <v>1</v>
      </c>
      <c r="BX2047" s="177" t="s">
        <v>261</v>
      </c>
      <c r="BY2047" s="177" t="s">
        <v>262</v>
      </c>
      <c r="BZ2047" s="177" t="s">
        <v>277</v>
      </c>
      <c r="CA2047" s="177">
        <v>0</v>
      </c>
      <c r="CB2047" s="177" t="s">
        <v>264</v>
      </c>
      <c r="CC2047" s="122">
        <v>-2357.2399999999998</v>
      </c>
      <c r="CD2047" s="178" t="s">
        <v>193</v>
      </c>
      <c r="CE2047" s="177" t="s">
        <v>313</v>
      </c>
      <c r="CF2047" s="177" t="s">
        <v>313</v>
      </c>
      <c r="CG2047" s="83" t="s">
        <v>9</v>
      </c>
      <c r="CH2047" s="57"/>
      <c r="CV2047" s="51"/>
      <c r="CW2047" s="51"/>
      <c r="CX2047" s="51"/>
      <c r="CY2047" s="51"/>
      <c r="CZ2047" s="51"/>
      <c r="DA2047" s="51"/>
      <c r="DB2047" s="51"/>
      <c r="DC2047" s="51"/>
      <c r="DD2047" s="51"/>
    </row>
    <row r="2048" spans="73:108" ht="15" x14ac:dyDescent="0.25">
      <c r="BU2048" s="91"/>
      <c r="BV2048" s="177">
        <v>2008</v>
      </c>
      <c r="BW2048" s="177">
        <v>1</v>
      </c>
      <c r="BX2048" s="177" t="s">
        <v>261</v>
      </c>
      <c r="BY2048" s="177" t="s">
        <v>262</v>
      </c>
      <c r="BZ2048" s="177" t="s">
        <v>277</v>
      </c>
      <c r="CA2048" s="177">
        <v>70</v>
      </c>
      <c r="CB2048" s="177" t="s">
        <v>264</v>
      </c>
      <c r="CC2048" s="122">
        <v>-754.32</v>
      </c>
      <c r="CD2048" s="178" t="s">
        <v>195</v>
      </c>
      <c r="CE2048" s="177" t="s">
        <v>313</v>
      </c>
      <c r="CF2048" s="177" t="s">
        <v>313</v>
      </c>
      <c r="CG2048" s="83" t="s">
        <v>9</v>
      </c>
      <c r="CH2048" s="57"/>
      <c r="CV2048" s="51"/>
      <c r="CW2048" s="51"/>
      <c r="CX2048" s="51"/>
      <c r="CY2048" s="51"/>
      <c r="CZ2048" s="51"/>
      <c r="DA2048" s="51"/>
      <c r="DB2048" s="51"/>
      <c r="DC2048" s="51"/>
      <c r="DD2048" s="51"/>
    </row>
    <row r="2049" spans="73:108" ht="15" x14ac:dyDescent="0.25">
      <c r="BU2049" s="91"/>
      <c r="BV2049" s="177">
        <v>2008</v>
      </c>
      <c r="BW2049" s="177">
        <v>2</v>
      </c>
      <c r="BX2049" s="177" t="s">
        <v>261</v>
      </c>
      <c r="BY2049" s="177" t="s">
        <v>262</v>
      </c>
      <c r="BZ2049" s="177" t="s">
        <v>277</v>
      </c>
      <c r="CA2049" s="177">
        <v>0</v>
      </c>
      <c r="CB2049" s="177" t="s">
        <v>264</v>
      </c>
      <c r="CC2049" s="122">
        <v>214.68</v>
      </c>
      <c r="CD2049" s="178" t="s">
        <v>193</v>
      </c>
      <c r="CE2049" s="177" t="s">
        <v>313</v>
      </c>
      <c r="CF2049" s="177" t="s">
        <v>313</v>
      </c>
      <c r="CG2049" s="83" t="s">
        <v>9</v>
      </c>
      <c r="CH2049" s="57"/>
      <c r="CV2049" s="51"/>
      <c r="CW2049" s="51"/>
      <c r="CX2049" s="51"/>
      <c r="CY2049" s="51"/>
      <c r="CZ2049" s="51"/>
      <c r="DA2049" s="51"/>
      <c r="DB2049" s="51"/>
      <c r="DC2049" s="51"/>
      <c r="DD2049" s="51"/>
    </row>
    <row r="2050" spans="73:108" ht="15" x14ac:dyDescent="0.25">
      <c r="BU2050" s="91"/>
      <c r="BV2050" s="177">
        <v>2008</v>
      </c>
      <c r="BW2050" s="177">
        <v>2</v>
      </c>
      <c r="BX2050" s="177" t="s">
        <v>261</v>
      </c>
      <c r="BY2050" s="177" t="s">
        <v>262</v>
      </c>
      <c r="BZ2050" s="177" t="s">
        <v>277</v>
      </c>
      <c r="CA2050" s="177">
        <v>70</v>
      </c>
      <c r="CB2050" s="177" t="s">
        <v>264</v>
      </c>
      <c r="CC2050" s="122">
        <v>64.400000000000006</v>
      </c>
      <c r="CD2050" s="178" t="s">
        <v>195</v>
      </c>
      <c r="CE2050" s="177" t="s">
        <v>313</v>
      </c>
      <c r="CF2050" s="177" t="s">
        <v>313</v>
      </c>
      <c r="CG2050" s="83" t="s">
        <v>9</v>
      </c>
      <c r="CH2050" s="57"/>
      <c r="CV2050" s="51"/>
      <c r="CW2050" s="51"/>
      <c r="CX2050" s="51"/>
      <c r="CY2050" s="51"/>
      <c r="CZ2050" s="51"/>
      <c r="DA2050" s="51"/>
      <c r="DB2050" s="51"/>
      <c r="DC2050" s="51"/>
      <c r="DD2050" s="51"/>
    </row>
    <row r="2051" spans="73:108" ht="15" x14ac:dyDescent="0.25">
      <c r="BU2051" s="91"/>
      <c r="BV2051" s="177">
        <v>2008</v>
      </c>
      <c r="BW2051" s="177">
        <v>4</v>
      </c>
      <c r="BX2051" s="177" t="s">
        <v>261</v>
      </c>
      <c r="BY2051" s="177" t="s">
        <v>262</v>
      </c>
      <c r="BZ2051" s="177" t="s">
        <v>277</v>
      </c>
      <c r="CA2051" s="177">
        <v>0</v>
      </c>
      <c r="CB2051" s="177" t="s">
        <v>264</v>
      </c>
      <c r="CC2051" s="122">
        <v>-639.37</v>
      </c>
      <c r="CD2051" s="178" t="s">
        <v>193</v>
      </c>
      <c r="CE2051" s="177" t="s">
        <v>313</v>
      </c>
      <c r="CF2051" s="177" t="s">
        <v>313</v>
      </c>
      <c r="CG2051" s="83" t="s">
        <v>9</v>
      </c>
      <c r="CH2051" s="57"/>
      <c r="CV2051" s="51"/>
      <c r="CW2051" s="51"/>
      <c r="CX2051" s="51"/>
      <c r="CY2051" s="51"/>
      <c r="CZ2051" s="51"/>
      <c r="DA2051" s="51"/>
      <c r="DB2051" s="51"/>
      <c r="DC2051" s="51"/>
      <c r="DD2051" s="51"/>
    </row>
    <row r="2052" spans="73:108" ht="15" x14ac:dyDescent="0.25">
      <c r="BU2052" s="91"/>
      <c r="BV2052" s="177">
        <v>2008</v>
      </c>
      <c r="BW2052" s="177">
        <v>4</v>
      </c>
      <c r="BX2052" s="177" t="s">
        <v>261</v>
      </c>
      <c r="BY2052" s="177" t="s">
        <v>262</v>
      </c>
      <c r="BZ2052" s="177" t="s">
        <v>277</v>
      </c>
      <c r="CA2052" s="177">
        <v>70</v>
      </c>
      <c r="CB2052" s="177" t="s">
        <v>264</v>
      </c>
      <c r="CC2052" s="122">
        <v>-191.81</v>
      </c>
      <c r="CD2052" s="178" t="s">
        <v>195</v>
      </c>
      <c r="CE2052" s="177" t="s">
        <v>313</v>
      </c>
      <c r="CF2052" s="177" t="s">
        <v>313</v>
      </c>
      <c r="CG2052" s="83" t="s">
        <v>9</v>
      </c>
      <c r="CH2052" s="57"/>
      <c r="CV2052" s="51"/>
      <c r="CW2052" s="51"/>
      <c r="CX2052" s="51"/>
      <c r="CY2052" s="51"/>
      <c r="CZ2052" s="51"/>
      <c r="DA2052" s="51"/>
      <c r="DB2052" s="51"/>
      <c r="DC2052" s="51"/>
      <c r="DD2052" s="51"/>
    </row>
    <row r="2053" spans="73:108" ht="15" x14ac:dyDescent="0.25">
      <c r="BU2053" s="91"/>
      <c r="BV2053" s="177">
        <v>2008</v>
      </c>
      <c r="BW2053" s="177">
        <v>5</v>
      </c>
      <c r="BX2053" s="177" t="s">
        <v>261</v>
      </c>
      <c r="BY2053" s="177" t="s">
        <v>262</v>
      </c>
      <c r="BZ2053" s="177" t="s">
        <v>277</v>
      </c>
      <c r="CA2053" s="177">
        <v>0</v>
      </c>
      <c r="CB2053" s="177" t="s">
        <v>264</v>
      </c>
      <c r="CC2053" s="122">
        <v>-1114.3800000000001</v>
      </c>
      <c r="CD2053" s="178" t="s">
        <v>193</v>
      </c>
      <c r="CE2053" s="177" t="s">
        <v>313</v>
      </c>
      <c r="CF2053" s="177" t="s">
        <v>313</v>
      </c>
      <c r="CG2053" s="83" t="s">
        <v>9</v>
      </c>
      <c r="CH2053" s="57"/>
      <c r="CV2053" s="51"/>
      <c r="CW2053" s="51"/>
      <c r="CX2053" s="51"/>
      <c r="CY2053" s="51"/>
      <c r="CZ2053" s="51"/>
      <c r="DA2053" s="51"/>
      <c r="DB2053" s="51"/>
      <c r="DC2053" s="51"/>
      <c r="DD2053" s="51"/>
    </row>
    <row r="2054" spans="73:108" ht="15" x14ac:dyDescent="0.25">
      <c r="BU2054" s="91"/>
      <c r="BV2054" s="177">
        <v>2008</v>
      </c>
      <c r="BW2054" s="177">
        <v>5</v>
      </c>
      <c r="BX2054" s="177" t="s">
        <v>261</v>
      </c>
      <c r="BY2054" s="177" t="s">
        <v>262</v>
      </c>
      <c r="BZ2054" s="177" t="s">
        <v>277</v>
      </c>
      <c r="CA2054" s="177">
        <v>70</v>
      </c>
      <c r="CB2054" s="177" t="s">
        <v>264</v>
      </c>
      <c r="CC2054" s="122">
        <v>-334.31</v>
      </c>
      <c r="CD2054" s="178" t="s">
        <v>195</v>
      </c>
      <c r="CE2054" s="177" t="s">
        <v>313</v>
      </c>
      <c r="CF2054" s="177" t="s">
        <v>313</v>
      </c>
      <c r="CG2054" s="83" t="s">
        <v>9</v>
      </c>
      <c r="CH2054" s="57"/>
      <c r="CV2054" s="51"/>
      <c r="CW2054" s="51"/>
      <c r="CX2054" s="51"/>
      <c r="CY2054" s="51"/>
      <c r="CZ2054" s="51"/>
      <c r="DA2054" s="51"/>
      <c r="DB2054" s="51"/>
      <c r="DC2054" s="51"/>
      <c r="DD2054" s="51"/>
    </row>
    <row r="2055" spans="73:108" ht="15" x14ac:dyDescent="0.25">
      <c r="BU2055" s="91"/>
      <c r="BV2055" s="177">
        <v>2008</v>
      </c>
      <c r="BW2055" s="177">
        <v>6</v>
      </c>
      <c r="BX2055" s="177" t="s">
        <v>261</v>
      </c>
      <c r="BY2055" s="177" t="s">
        <v>262</v>
      </c>
      <c r="BZ2055" s="177" t="s">
        <v>277</v>
      </c>
      <c r="CA2055" s="177">
        <v>0</v>
      </c>
      <c r="CB2055" s="177" t="s">
        <v>264</v>
      </c>
      <c r="CC2055" s="122">
        <v>-1675.05</v>
      </c>
      <c r="CD2055" s="178" t="s">
        <v>193</v>
      </c>
      <c r="CE2055" s="177" t="s">
        <v>313</v>
      </c>
      <c r="CF2055" s="177" t="s">
        <v>313</v>
      </c>
      <c r="CG2055" s="83" t="s">
        <v>9</v>
      </c>
      <c r="CH2055" s="57"/>
      <c r="CV2055" s="51"/>
      <c r="CW2055" s="51"/>
      <c r="CX2055" s="51"/>
      <c r="CY2055" s="51"/>
      <c r="CZ2055" s="51"/>
      <c r="DA2055" s="51"/>
      <c r="DB2055" s="51"/>
      <c r="DC2055" s="51"/>
      <c r="DD2055" s="51"/>
    </row>
    <row r="2056" spans="73:108" ht="15" x14ac:dyDescent="0.25">
      <c r="BU2056" s="91"/>
      <c r="BV2056" s="177">
        <v>2008</v>
      </c>
      <c r="BW2056" s="177">
        <v>6</v>
      </c>
      <c r="BX2056" s="177" t="s">
        <v>261</v>
      </c>
      <c r="BY2056" s="177" t="s">
        <v>262</v>
      </c>
      <c r="BZ2056" s="177" t="s">
        <v>277</v>
      </c>
      <c r="CA2056" s="177">
        <v>70</v>
      </c>
      <c r="CB2056" s="177" t="s">
        <v>264</v>
      </c>
      <c r="CC2056" s="122">
        <v>-502.52</v>
      </c>
      <c r="CD2056" s="178" t="s">
        <v>195</v>
      </c>
      <c r="CE2056" s="177" t="s">
        <v>313</v>
      </c>
      <c r="CF2056" s="177" t="s">
        <v>313</v>
      </c>
      <c r="CG2056" s="83" t="s">
        <v>9</v>
      </c>
      <c r="CH2056" s="57"/>
      <c r="CV2056" s="51"/>
      <c r="CW2056" s="51"/>
      <c r="CX2056" s="51"/>
      <c r="CY2056" s="51"/>
      <c r="CZ2056" s="51"/>
      <c r="DA2056" s="51"/>
      <c r="DB2056" s="51"/>
      <c r="DC2056" s="51"/>
      <c r="DD2056" s="51"/>
    </row>
    <row r="2057" spans="73:108" ht="15" x14ac:dyDescent="0.25">
      <c r="BU2057" s="91"/>
      <c r="BV2057" s="177">
        <v>2008</v>
      </c>
      <c r="BW2057" s="177">
        <v>7</v>
      </c>
      <c r="BX2057" s="177" t="s">
        <v>261</v>
      </c>
      <c r="BY2057" s="177" t="s">
        <v>262</v>
      </c>
      <c r="BZ2057" s="177" t="s">
        <v>277</v>
      </c>
      <c r="CA2057" s="177">
        <v>0</v>
      </c>
      <c r="CB2057" s="177" t="s">
        <v>264</v>
      </c>
      <c r="CC2057" s="122">
        <v>-1812.37</v>
      </c>
      <c r="CD2057" s="178" t="s">
        <v>193</v>
      </c>
      <c r="CE2057" s="177" t="s">
        <v>313</v>
      </c>
      <c r="CF2057" s="177" t="s">
        <v>313</v>
      </c>
      <c r="CG2057" s="83" t="s">
        <v>9</v>
      </c>
      <c r="CH2057" s="57"/>
      <c r="CV2057" s="51"/>
      <c r="CW2057" s="51"/>
      <c r="CX2057" s="51"/>
      <c r="CY2057" s="51"/>
      <c r="CZ2057" s="51"/>
      <c r="DA2057" s="51"/>
      <c r="DB2057" s="51"/>
      <c r="DC2057" s="51"/>
      <c r="DD2057" s="51"/>
    </row>
    <row r="2058" spans="73:108" ht="15" x14ac:dyDescent="0.25">
      <c r="BU2058" s="91"/>
      <c r="BV2058" s="177">
        <v>2008</v>
      </c>
      <c r="BW2058" s="177">
        <v>7</v>
      </c>
      <c r="BX2058" s="177" t="s">
        <v>261</v>
      </c>
      <c r="BY2058" s="177" t="s">
        <v>262</v>
      </c>
      <c r="BZ2058" s="177" t="s">
        <v>277</v>
      </c>
      <c r="CA2058" s="177">
        <v>70</v>
      </c>
      <c r="CB2058" s="177" t="s">
        <v>264</v>
      </c>
      <c r="CC2058" s="122">
        <v>-543.71</v>
      </c>
      <c r="CD2058" s="178" t="s">
        <v>195</v>
      </c>
      <c r="CE2058" s="177" t="s">
        <v>313</v>
      </c>
      <c r="CF2058" s="177" t="s">
        <v>313</v>
      </c>
      <c r="CG2058" s="83" t="s">
        <v>9</v>
      </c>
      <c r="CH2058" s="57"/>
      <c r="CV2058" s="51"/>
      <c r="CW2058" s="51"/>
      <c r="CX2058" s="51"/>
      <c r="CY2058" s="51"/>
      <c r="CZ2058" s="51"/>
      <c r="DA2058" s="51"/>
      <c r="DB2058" s="51"/>
      <c r="DC2058" s="51"/>
      <c r="DD2058" s="51"/>
    </row>
    <row r="2059" spans="73:108" ht="15" x14ac:dyDescent="0.25">
      <c r="BU2059" s="91"/>
      <c r="BV2059" s="177">
        <v>2008</v>
      </c>
      <c r="BW2059" s="177">
        <v>8</v>
      </c>
      <c r="BX2059" s="177" t="s">
        <v>261</v>
      </c>
      <c r="BY2059" s="177" t="s">
        <v>262</v>
      </c>
      <c r="BZ2059" s="177" t="s">
        <v>277</v>
      </c>
      <c r="CA2059" s="177">
        <v>0</v>
      </c>
      <c r="CB2059" s="177" t="s">
        <v>264</v>
      </c>
      <c r="CC2059" s="122">
        <v>161.59</v>
      </c>
      <c r="CD2059" s="178" t="s">
        <v>193</v>
      </c>
      <c r="CE2059" s="177" t="s">
        <v>313</v>
      </c>
      <c r="CF2059" s="177" t="s">
        <v>313</v>
      </c>
      <c r="CG2059" s="83" t="s">
        <v>9</v>
      </c>
      <c r="CH2059" s="57"/>
      <c r="CV2059" s="51"/>
      <c r="CW2059" s="51"/>
      <c r="CX2059" s="51"/>
      <c r="CY2059" s="51"/>
      <c r="CZ2059" s="51"/>
      <c r="DA2059" s="51"/>
      <c r="DB2059" s="51"/>
      <c r="DC2059" s="51"/>
      <c r="DD2059" s="51"/>
    </row>
    <row r="2060" spans="73:108" ht="15" x14ac:dyDescent="0.25">
      <c r="BU2060" s="91"/>
      <c r="BV2060" s="177">
        <v>2008</v>
      </c>
      <c r="BW2060" s="177">
        <v>8</v>
      </c>
      <c r="BX2060" s="177" t="s">
        <v>261</v>
      </c>
      <c r="BY2060" s="177" t="s">
        <v>262</v>
      </c>
      <c r="BZ2060" s="177" t="s">
        <v>277</v>
      </c>
      <c r="CA2060" s="177">
        <v>70</v>
      </c>
      <c r="CB2060" s="177" t="s">
        <v>264</v>
      </c>
      <c r="CC2060" s="122">
        <v>48.48</v>
      </c>
      <c r="CD2060" s="178" t="s">
        <v>195</v>
      </c>
      <c r="CE2060" s="177" t="s">
        <v>313</v>
      </c>
      <c r="CF2060" s="177" t="s">
        <v>313</v>
      </c>
      <c r="CG2060" s="83" t="s">
        <v>9</v>
      </c>
      <c r="CH2060" s="57"/>
      <c r="CV2060" s="51"/>
      <c r="CW2060" s="51"/>
      <c r="CX2060" s="51"/>
      <c r="CY2060" s="51"/>
      <c r="CZ2060" s="51"/>
      <c r="DA2060" s="51"/>
      <c r="DB2060" s="51"/>
      <c r="DC2060" s="51"/>
      <c r="DD2060" s="51"/>
    </row>
    <row r="2061" spans="73:108" ht="15" x14ac:dyDescent="0.25">
      <c r="BU2061" s="91"/>
      <c r="BV2061" s="177">
        <v>2008</v>
      </c>
      <c r="BW2061" s="177">
        <v>9</v>
      </c>
      <c r="BX2061" s="177" t="s">
        <v>261</v>
      </c>
      <c r="BY2061" s="177" t="s">
        <v>262</v>
      </c>
      <c r="BZ2061" s="177" t="s">
        <v>277</v>
      </c>
      <c r="CA2061" s="177">
        <v>0</v>
      </c>
      <c r="CB2061" s="177" t="s">
        <v>264</v>
      </c>
      <c r="CC2061" s="122">
        <v>-344.82</v>
      </c>
      <c r="CD2061" s="178" t="s">
        <v>193</v>
      </c>
      <c r="CE2061" s="177" t="s">
        <v>313</v>
      </c>
      <c r="CF2061" s="177" t="s">
        <v>313</v>
      </c>
      <c r="CG2061" s="83" t="s">
        <v>9</v>
      </c>
      <c r="CH2061" s="57"/>
      <c r="CV2061" s="51"/>
      <c r="CW2061" s="51"/>
      <c r="CX2061" s="51"/>
      <c r="CY2061" s="51"/>
      <c r="CZ2061" s="51"/>
      <c r="DA2061" s="51"/>
      <c r="DB2061" s="51"/>
      <c r="DC2061" s="51"/>
      <c r="DD2061" s="51"/>
    </row>
    <row r="2062" spans="73:108" ht="15" x14ac:dyDescent="0.25">
      <c r="BU2062" s="91"/>
      <c r="BV2062" s="177">
        <v>2008</v>
      </c>
      <c r="BW2062" s="177">
        <v>9</v>
      </c>
      <c r="BX2062" s="177" t="s">
        <v>261</v>
      </c>
      <c r="BY2062" s="177" t="s">
        <v>262</v>
      </c>
      <c r="BZ2062" s="177" t="s">
        <v>277</v>
      </c>
      <c r="CA2062" s="177">
        <v>70</v>
      </c>
      <c r="CB2062" s="177" t="s">
        <v>264</v>
      </c>
      <c r="CC2062" s="122">
        <v>-103.45</v>
      </c>
      <c r="CD2062" s="178" t="s">
        <v>195</v>
      </c>
      <c r="CE2062" s="177" t="s">
        <v>313</v>
      </c>
      <c r="CF2062" s="177" t="s">
        <v>313</v>
      </c>
      <c r="CG2062" s="83" t="s">
        <v>9</v>
      </c>
      <c r="CH2062" s="57"/>
      <c r="CV2062" s="51"/>
      <c r="CW2062" s="51"/>
      <c r="CX2062" s="51"/>
      <c r="CY2062" s="51"/>
      <c r="CZ2062" s="51"/>
      <c r="DA2062" s="51"/>
      <c r="DB2062" s="51"/>
      <c r="DC2062" s="51"/>
      <c r="DD2062" s="51"/>
    </row>
    <row r="2063" spans="73:108" ht="15" x14ac:dyDescent="0.25">
      <c r="BU2063" s="91"/>
      <c r="BV2063" s="177">
        <v>2008</v>
      </c>
      <c r="BW2063" s="177">
        <v>10</v>
      </c>
      <c r="BX2063" s="177" t="s">
        <v>261</v>
      </c>
      <c r="BY2063" s="177" t="s">
        <v>262</v>
      </c>
      <c r="BZ2063" s="177" t="s">
        <v>277</v>
      </c>
      <c r="CA2063" s="177">
        <v>0</v>
      </c>
      <c r="CB2063" s="177" t="s">
        <v>264</v>
      </c>
      <c r="CC2063" s="122">
        <v>-857.32</v>
      </c>
      <c r="CD2063" s="178" t="s">
        <v>193</v>
      </c>
      <c r="CE2063" s="177" t="s">
        <v>313</v>
      </c>
      <c r="CF2063" s="177" t="s">
        <v>313</v>
      </c>
      <c r="CG2063" s="83" t="s">
        <v>9</v>
      </c>
      <c r="CH2063" s="57"/>
      <c r="CV2063" s="51"/>
      <c r="CW2063" s="51"/>
      <c r="CX2063" s="51"/>
      <c r="CY2063" s="51"/>
      <c r="CZ2063" s="51"/>
      <c r="DA2063" s="51"/>
      <c r="DB2063" s="51"/>
      <c r="DC2063" s="51"/>
      <c r="DD2063" s="51"/>
    </row>
    <row r="2064" spans="73:108" ht="15" x14ac:dyDescent="0.25">
      <c r="BU2064" s="91"/>
      <c r="BV2064" s="177">
        <v>2008</v>
      </c>
      <c r="BW2064" s="177">
        <v>10</v>
      </c>
      <c r="BX2064" s="177" t="s">
        <v>261</v>
      </c>
      <c r="BY2064" s="177" t="s">
        <v>262</v>
      </c>
      <c r="BZ2064" s="177" t="s">
        <v>277</v>
      </c>
      <c r="CA2064" s="177">
        <v>70</v>
      </c>
      <c r="CB2064" s="177" t="s">
        <v>264</v>
      </c>
      <c r="CC2064" s="122">
        <v>-257.2</v>
      </c>
      <c r="CD2064" s="178" t="s">
        <v>195</v>
      </c>
      <c r="CE2064" s="177" t="s">
        <v>313</v>
      </c>
      <c r="CF2064" s="177" t="s">
        <v>313</v>
      </c>
      <c r="CG2064" s="83" t="s">
        <v>9</v>
      </c>
      <c r="CH2064" s="57"/>
      <c r="CV2064" s="51"/>
      <c r="CW2064" s="51"/>
      <c r="CX2064" s="51"/>
      <c r="CY2064" s="51"/>
      <c r="CZ2064" s="51"/>
      <c r="DA2064" s="51"/>
      <c r="DB2064" s="51"/>
      <c r="DC2064" s="51"/>
      <c r="DD2064" s="51"/>
    </row>
    <row r="2065" spans="73:108" ht="15" x14ac:dyDescent="0.25">
      <c r="BU2065" s="91"/>
      <c r="BV2065" s="177">
        <v>2008</v>
      </c>
      <c r="BW2065" s="177">
        <v>11</v>
      </c>
      <c r="BX2065" s="177" t="s">
        <v>261</v>
      </c>
      <c r="BY2065" s="177" t="s">
        <v>262</v>
      </c>
      <c r="BZ2065" s="177" t="s">
        <v>277</v>
      </c>
      <c r="CA2065" s="177">
        <v>0</v>
      </c>
      <c r="CB2065" s="177" t="s">
        <v>264</v>
      </c>
      <c r="CC2065" s="122">
        <v>-678.4</v>
      </c>
      <c r="CD2065" s="178" t="s">
        <v>193</v>
      </c>
      <c r="CE2065" s="177" t="s">
        <v>313</v>
      </c>
      <c r="CF2065" s="177" t="s">
        <v>313</v>
      </c>
      <c r="CG2065" s="83" t="s">
        <v>9</v>
      </c>
      <c r="CH2065" s="57"/>
      <c r="CV2065" s="51"/>
      <c r="CW2065" s="51"/>
      <c r="CX2065" s="51"/>
      <c r="CY2065" s="51"/>
      <c r="CZ2065" s="51"/>
      <c r="DA2065" s="51"/>
      <c r="DB2065" s="51"/>
      <c r="DC2065" s="51"/>
      <c r="DD2065" s="51"/>
    </row>
    <row r="2066" spans="73:108" ht="15" x14ac:dyDescent="0.25">
      <c r="BU2066" s="91"/>
      <c r="BV2066" s="177">
        <v>2008</v>
      </c>
      <c r="BW2066" s="177">
        <v>11</v>
      </c>
      <c r="BX2066" s="177" t="s">
        <v>261</v>
      </c>
      <c r="BY2066" s="177" t="s">
        <v>262</v>
      </c>
      <c r="BZ2066" s="177" t="s">
        <v>277</v>
      </c>
      <c r="CA2066" s="177">
        <v>70</v>
      </c>
      <c r="CB2066" s="177" t="s">
        <v>264</v>
      </c>
      <c r="CC2066" s="122">
        <v>-203.52</v>
      </c>
      <c r="CD2066" s="178" t="s">
        <v>195</v>
      </c>
      <c r="CE2066" s="177" t="s">
        <v>313</v>
      </c>
      <c r="CF2066" s="177" t="s">
        <v>313</v>
      </c>
      <c r="CG2066" s="83" t="s">
        <v>9</v>
      </c>
      <c r="CH2066" s="57"/>
      <c r="CV2066" s="51"/>
      <c r="CW2066" s="51"/>
      <c r="CX2066" s="51"/>
      <c r="CY2066" s="51"/>
      <c r="CZ2066" s="51"/>
      <c r="DA2066" s="51"/>
      <c r="DB2066" s="51"/>
      <c r="DC2066" s="51"/>
      <c r="DD2066" s="51"/>
    </row>
    <row r="2067" spans="73:108" ht="15" x14ac:dyDescent="0.25">
      <c r="BU2067" s="91"/>
      <c r="BV2067" s="177">
        <v>2008</v>
      </c>
      <c r="BW2067" s="177">
        <v>12</v>
      </c>
      <c r="BX2067" s="177" t="s">
        <v>261</v>
      </c>
      <c r="BY2067" s="177" t="s">
        <v>262</v>
      </c>
      <c r="BZ2067" s="177" t="s">
        <v>277</v>
      </c>
      <c r="CA2067" s="177">
        <v>0</v>
      </c>
      <c r="CB2067" s="177" t="s">
        <v>264</v>
      </c>
      <c r="CC2067" s="122">
        <v>-951</v>
      </c>
      <c r="CD2067" s="178" t="s">
        <v>193</v>
      </c>
      <c r="CE2067" s="177" t="s">
        <v>313</v>
      </c>
      <c r="CF2067" s="177" t="s">
        <v>313</v>
      </c>
      <c r="CG2067" s="83" t="s">
        <v>9</v>
      </c>
      <c r="CH2067" s="57"/>
      <c r="CV2067" s="51"/>
      <c r="CW2067" s="51"/>
      <c r="CX2067" s="51"/>
      <c r="CY2067" s="51"/>
      <c r="CZ2067" s="51"/>
      <c r="DA2067" s="51"/>
      <c r="DB2067" s="51"/>
      <c r="DC2067" s="51"/>
      <c r="DD2067" s="51"/>
    </row>
    <row r="2068" spans="73:108" ht="15" x14ac:dyDescent="0.25">
      <c r="BU2068" s="91"/>
      <c r="BV2068" s="177">
        <v>2008</v>
      </c>
      <c r="BW2068" s="177">
        <v>12</v>
      </c>
      <c r="BX2068" s="177" t="s">
        <v>261</v>
      </c>
      <c r="BY2068" s="177" t="s">
        <v>262</v>
      </c>
      <c r="BZ2068" s="177" t="s">
        <v>277</v>
      </c>
      <c r="CA2068" s="177">
        <v>70</v>
      </c>
      <c r="CB2068" s="177" t="s">
        <v>264</v>
      </c>
      <c r="CC2068" s="122">
        <v>-285.3</v>
      </c>
      <c r="CD2068" s="178" t="s">
        <v>195</v>
      </c>
      <c r="CE2068" s="177" t="s">
        <v>313</v>
      </c>
      <c r="CF2068" s="177" t="s">
        <v>313</v>
      </c>
      <c r="CG2068" s="83" t="s">
        <v>9</v>
      </c>
      <c r="CH2068" s="57"/>
      <c r="CV2068" s="51"/>
      <c r="CW2068" s="51"/>
      <c r="CX2068" s="51"/>
      <c r="CY2068" s="51"/>
      <c r="CZ2068" s="51"/>
      <c r="DA2068" s="51"/>
      <c r="DB2068" s="51"/>
      <c r="DC2068" s="51"/>
      <c r="DD2068" s="51"/>
    </row>
    <row r="2069" spans="73:108" ht="15" x14ac:dyDescent="0.25">
      <c r="BU2069" s="91"/>
      <c r="BV2069" s="177">
        <v>2009</v>
      </c>
      <c r="BW2069" s="177">
        <v>1</v>
      </c>
      <c r="BX2069" s="177" t="s">
        <v>261</v>
      </c>
      <c r="BY2069" s="177" t="s">
        <v>262</v>
      </c>
      <c r="BZ2069" s="177" t="s">
        <v>277</v>
      </c>
      <c r="CA2069" s="177">
        <v>0</v>
      </c>
      <c r="CB2069" s="177" t="s">
        <v>264</v>
      </c>
      <c r="CC2069" s="122">
        <v>-1512.06</v>
      </c>
      <c r="CD2069" s="178" t="s">
        <v>193</v>
      </c>
      <c r="CE2069" s="177" t="s">
        <v>313</v>
      </c>
      <c r="CF2069" s="177" t="s">
        <v>313</v>
      </c>
      <c r="CG2069" s="83" t="s">
        <v>9</v>
      </c>
      <c r="CH2069" s="57"/>
      <c r="CV2069" s="51"/>
      <c r="CW2069" s="51"/>
      <c r="CX2069" s="51"/>
      <c r="CY2069" s="51"/>
      <c r="CZ2069" s="51"/>
      <c r="DA2069" s="51"/>
      <c r="DB2069" s="51"/>
      <c r="DC2069" s="51"/>
      <c r="DD2069" s="51"/>
    </row>
    <row r="2070" spans="73:108" ht="15" x14ac:dyDescent="0.25">
      <c r="BU2070" s="91"/>
      <c r="BV2070" s="177">
        <v>2009</v>
      </c>
      <c r="BW2070" s="177">
        <v>1</v>
      </c>
      <c r="BX2070" s="177" t="s">
        <v>261</v>
      </c>
      <c r="BY2070" s="177" t="s">
        <v>262</v>
      </c>
      <c r="BZ2070" s="177" t="s">
        <v>277</v>
      </c>
      <c r="CA2070" s="177">
        <v>70</v>
      </c>
      <c r="CB2070" s="177" t="s">
        <v>264</v>
      </c>
      <c r="CC2070" s="122">
        <v>-453.62</v>
      </c>
      <c r="CD2070" s="178" t="s">
        <v>195</v>
      </c>
      <c r="CE2070" s="177" t="s">
        <v>313</v>
      </c>
      <c r="CF2070" s="177" t="s">
        <v>313</v>
      </c>
      <c r="CG2070" s="83" t="s">
        <v>9</v>
      </c>
      <c r="CH2070" s="57"/>
      <c r="CV2070" s="51"/>
      <c r="CW2070" s="51"/>
      <c r="CX2070" s="51"/>
      <c r="CY2070" s="51"/>
      <c r="CZ2070" s="51"/>
      <c r="DA2070" s="51"/>
      <c r="DB2070" s="51"/>
      <c r="DC2070" s="51"/>
      <c r="DD2070" s="51"/>
    </row>
    <row r="2071" spans="73:108" ht="15" x14ac:dyDescent="0.25">
      <c r="BU2071" s="91"/>
      <c r="BV2071" s="177">
        <v>2009</v>
      </c>
      <c r="BW2071" s="177">
        <v>2</v>
      </c>
      <c r="BX2071" s="177" t="s">
        <v>261</v>
      </c>
      <c r="BY2071" s="177" t="s">
        <v>262</v>
      </c>
      <c r="BZ2071" s="177" t="s">
        <v>277</v>
      </c>
      <c r="CA2071" s="177">
        <v>0</v>
      </c>
      <c r="CB2071" s="177" t="s">
        <v>264</v>
      </c>
      <c r="CC2071" s="122">
        <v>-98.7</v>
      </c>
      <c r="CD2071" s="178" t="s">
        <v>193</v>
      </c>
      <c r="CE2071" s="177" t="s">
        <v>313</v>
      </c>
      <c r="CF2071" s="177" t="s">
        <v>313</v>
      </c>
      <c r="CG2071" s="83" t="s">
        <v>9</v>
      </c>
      <c r="CH2071" s="57"/>
      <c r="CV2071" s="51"/>
      <c r="CW2071" s="51"/>
      <c r="CX2071" s="51"/>
      <c r="CY2071" s="51"/>
      <c r="CZ2071" s="51"/>
      <c r="DA2071" s="51"/>
      <c r="DB2071" s="51"/>
      <c r="DC2071" s="51"/>
      <c r="DD2071" s="51"/>
    </row>
    <row r="2072" spans="73:108" ht="15" x14ac:dyDescent="0.25">
      <c r="BU2072" s="91"/>
      <c r="BV2072" s="177">
        <v>2009</v>
      </c>
      <c r="BW2072" s="177">
        <v>2</v>
      </c>
      <c r="BX2072" s="177" t="s">
        <v>261</v>
      </c>
      <c r="BY2072" s="177" t="s">
        <v>262</v>
      </c>
      <c r="BZ2072" s="177" t="s">
        <v>277</v>
      </c>
      <c r="CA2072" s="177">
        <v>70</v>
      </c>
      <c r="CB2072" s="177" t="s">
        <v>264</v>
      </c>
      <c r="CC2072" s="122">
        <v>-29.61</v>
      </c>
      <c r="CD2072" s="178" t="s">
        <v>195</v>
      </c>
      <c r="CE2072" s="177" t="s">
        <v>313</v>
      </c>
      <c r="CF2072" s="177" t="s">
        <v>313</v>
      </c>
      <c r="CG2072" s="83" t="s">
        <v>9</v>
      </c>
      <c r="CH2072" s="57"/>
      <c r="CV2072" s="51"/>
      <c r="CW2072" s="51"/>
      <c r="CX2072" s="51"/>
      <c r="CY2072" s="51"/>
      <c r="CZ2072" s="51"/>
      <c r="DA2072" s="51"/>
      <c r="DB2072" s="51"/>
      <c r="DC2072" s="51"/>
      <c r="DD2072" s="51"/>
    </row>
    <row r="2073" spans="73:108" ht="15" x14ac:dyDescent="0.25">
      <c r="BU2073" s="91"/>
      <c r="BV2073" s="177">
        <v>2009</v>
      </c>
      <c r="BW2073" s="177">
        <v>3</v>
      </c>
      <c r="BX2073" s="177" t="s">
        <v>261</v>
      </c>
      <c r="BY2073" s="177" t="s">
        <v>262</v>
      </c>
      <c r="BZ2073" s="177" t="s">
        <v>277</v>
      </c>
      <c r="CA2073" s="177">
        <v>0</v>
      </c>
      <c r="CB2073" s="177" t="s">
        <v>264</v>
      </c>
      <c r="CC2073" s="122">
        <v>-95.87</v>
      </c>
      <c r="CD2073" s="178" t="s">
        <v>193</v>
      </c>
      <c r="CE2073" s="177" t="s">
        <v>313</v>
      </c>
      <c r="CF2073" s="177" t="s">
        <v>313</v>
      </c>
      <c r="CG2073" s="83" t="s">
        <v>9</v>
      </c>
      <c r="CH2073" s="57"/>
      <c r="CV2073" s="51"/>
      <c r="CW2073" s="51"/>
      <c r="CX2073" s="51"/>
      <c r="CY2073" s="51"/>
      <c r="CZ2073" s="51"/>
      <c r="DA2073" s="51"/>
      <c r="DB2073" s="51"/>
      <c r="DC2073" s="51"/>
      <c r="DD2073" s="51"/>
    </row>
    <row r="2074" spans="73:108" ht="15" x14ac:dyDescent="0.25">
      <c r="BU2074" s="91"/>
      <c r="BV2074" s="177">
        <v>2009</v>
      </c>
      <c r="BW2074" s="177">
        <v>3</v>
      </c>
      <c r="BX2074" s="177" t="s">
        <v>261</v>
      </c>
      <c r="BY2074" s="177" t="s">
        <v>262</v>
      </c>
      <c r="BZ2074" s="177" t="s">
        <v>277</v>
      </c>
      <c r="CA2074" s="177">
        <v>70</v>
      </c>
      <c r="CB2074" s="177" t="s">
        <v>264</v>
      </c>
      <c r="CC2074" s="122">
        <v>-28.76</v>
      </c>
      <c r="CD2074" s="178" t="s">
        <v>195</v>
      </c>
      <c r="CE2074" s="177" t="s">
        <v>313</v>
      </c>
      <c r="CF2074" s="177" t="s">
        <v>313</v>
      </c>
      <c r="CG2074" s="83" t="s">
        <v>9</v>
      </c>
      <c r="CH2074" s="57"/>
      <c r="CV2074" s="51"/>
      <c r="CW2074" s="51"/>
      <c r="CX2074" s="51"/>
      <c r="CY2074" s="51"/>
      <c r="CZ2074" s="51"/>
      <c r="DA2074" s="51"/>
      <c r="DB2074" s="51"/>
      <c r="DC2074" s="51"/>
      <c r="DD2074" s="51"/>
    </row>
    <row r="2075" spans="73:108" ht="15" x14ac:dyDescent="0.25">
      <c r="BU2075" s="91"/>
      <c r="BV2075" s="177">
        <v>2009</v>
      </c>
      <c r="BW2075" s="177">
        <v>4</v>
      </c>
      <c r="BX2075" s="177" t="s">
        <v>261</v>
      </c>
      <c r="BY2075" s="177" t="s">
        <v>262</v>
      </c>
      <c r="BZ2075" s="177" t="s">
        <v>277</v>
      </c>
      <c r="CA2075" s="177">
        <v>0</v>
      </c>
      <c r="CB2075" s="177" t="s">
        <v>264</v>
      </c>
      <c r="CC2075" s="122">
        <v>-364.07</v>
      </c>
      <c r="CD2075" s="178" t="s">
        <v>193</v>
      </c>
      <c r="CE2075" s="177" t="s">
        <v>313</v>
      </c>
      <c r="CF2075" s="177" t="s">
        <v>313</v>
      </c>
      <c r="CG2075" s="83" t="s">
        <v>9</v>
      </c>
      <c r="CH2075" s="57"/>
      <c r="CV2075" s="51"/>
      <c r="CW2075" s="51"/>
      <c r="CX2075" s="51"/>
      <c r="CY2075" s="51"/>
      <c r="CZ2075" s="51"/>
      <c r="DA2075" s="51"/>
      <c r="DB2075" s="51"/>
      <c r="DC2075" s="51"/>
      <c r="DD2075" s="51"/>
    </row>
    <row r="2076" spans="73:108" ht="15" x14ac:dyDescent="0.25">
      <c r="BU2076" s="91"/>
      <c r="BV2076" s="177">
        <v>2009</v>
      </c>
      <c r="BW2076" s="177">
        <v>4</v>
      </c>
      <c r="BX2076" s="177" t="s">
        <v>261</v>
      </c>
      <c r="BY2076" s="177" t="s">
        <v>262</v>
      </c>
      <c r="BZ2076" s="177" t="s">
        <v>277</v>
      </c>
      <c r="CA2076" s="177">
        <v>70</v>
      </c>
      <c r="CB2076" s="177" t="s">
        <v>264</v>
      </c>
      <c r="CC2076" s="122">
        <v>-109.22</v>
      </c>
      <c r="CD2076" s="178" t="s">
        <v>195</v>
      </c>
      <c r="CE2076" s="177" t="s">
        <v>313</v>
      </c>
      <c r="CF2076" s="177" t="s">
        <v>313</v>
      </c>
      <c r="CG2076" s="83" t="s">
        <v>9</v>
      </c>
      <c r="CH2076" s="57"/>
      <c r="CV2076" s="51"/>
      <c r="CW2076" s="51"/>
      <c r="CX2076" s="51"/>
      <c r="CY2076" s="51"/>
      <c r="CZ2076" s="51"/>
      <c r="DA2076" s="51"/>
      <c r="DB2076" s="51"/>
      <c r="DC2076" s="51"/>
      <c r="DD2076" s="51"/>
    </row>
    <row r="2077" spans="73:108" ht="15" x14ac:dyDescent="0.25">
      <c r="BU2077" s="91"/>
      <c r="BV2077" s="177">
        <v>2009</v>
      </c>
      <c r="BW2077" s="177">
        <v>5</v>
      </c>
      <c r="BX2077" s="177" t="s">
        <v>261</v>
      </c>
      <c r="BY2077" s="177" t="s">
        <v>262</v>
      </c>
      <c r="BZ2077" s="177" t="s">
        <v>277</v>
      </c>
      <c r="CA2077" s="177">
        <v>0</v>
      </c>
      <c r="CB2077" s="177" t="s">
        <v>264</v>
      </c>
      <c r="CC2077" s="122">
        <v>-581.59</v>
      </c>
      <c r="CD2077" s="178" t="s">
        <v>193</v>
      </c>
      <c r="CE2077" s="177" t="s">
        <v>313</v>
      </c>
      <c r="CF2077" s="177" t="s">
        <v>313</v>
      </c>
      <c r="CG2077" s="83" t="s">
        <v>9</v>
      </c>
      <c r="CH2077" s="57"/>
      <c r="CV2077" s="51"/>
      <c r="CW2077" s="51"/>
      <c r="CX2077" s="51"/>
      <c r="CY2077" s="51"/>
      <c r="CZ2077" s="51"/>
      <c r="DA2077" s="51"/>
      <c r="DB2077" s="51"/>
      <c r="DC2077" s="51"/>
      <c r="DD2077" s="51"/>
    </row>
    <row r="2078" spans="73:108" ht="15" x14ac:dyDescent="0.25">
      <c r="BU2078" s="91"/>
      <c r="BV2078" s="177">
        <v>2009</v>
      </c>
      <c r="BW2078" s="177">
        <v>5</v>
      </c>
      <c r="BX2078" s="177" t="s">
        <v>261</v>
      </c>
      <c r="BY2078" s="177" t="s">
        <v>262</v>
      </c>
      <c r="BZ2078" s="177" t="s">
        <v>277</v>
      </c>
      <c r="CA2078" s="177">
        <v>70</v>
      </c>
      <c r="CB2078" s="177" t="s">
        <v>264</v>
      </c>
      <c r="CC2078" s="122">
        <v>-174.48</v>
      </c>
      <c r="CD2078" s="178" t="s">
        <v>195</v>
      </c>
      <c r="CE2078" s="177" t="s">
        <v>313</v>
      </c>
      <c r="CF2078" s="177" t="s">
        <v>313</v>
      </c>
      <c r="CG2078" s="83" t="s">
        <v>9</v>
      </c>
      <c r="CH2078" s="57"/>
      <c r="CV2078" s="51"/>
      <c r="CW2078" s="51"/>
      <c r="CX2078" s="51"/>
      <c r="CY2078" s="51"/>
      <c r="CZ2078" s="51"/>
      <c r="DA2078" s="51"/>
      <c r="DB2078" s="51"/>
      <c r="DC2078" s="51"/>
      <c r="DD2078" s="51"/>
    </row>
    <row r="2079" spans="73:108" ht="15" x14ac:dyDescent="0.25">
      <c r="BU2079" s="91"/>
      <c r="BV2079" s="177">
        <v>2009</v>
      </c>
      <c r="BW2079" s="177">
        <v>6</v>
      </c>
      <c r="BX2079" s="177" t="s">
        <v>261</v>
      </c>
      <c r="BY2079" s="177" t="s">
        <v>262</v>
      </c>
      <c r="BZ2079" s="177" t="s">
        <v>277</v>
      </c>
      <c r="CA2079" s="177">
        <v>0</v>
      </c>
      <c r="CB2079" s="177" t="s">
        <v>264</v>
      </c>
      <c r="CC2079" s="122">
        <v>-697.18</v>
      </c>
      <c r="CD2079" s="178" t="s">
        <v>193</v>
      </c>
      <c r="CE2079" s="177" t="s">
        <v>313</v>
      </c>
      <c r="CF2079" s="177" t="s">
        <v>313</v>
      </c>
      <c r="CG2079" s="83" t="s">
        <v>9</v>
      </c>
      <c r="CH2079" s="57"/>
      <c r="CV2079" s="51"/>
      <c r="CW2079" s="51"/>
      <c r="CX2079" s="51"/>
      <c r="CY2079" s="51"/>
      <c r="CZ2079" s="51"/>
      <c r="DA2079" s="51"/>
      <c r="DB2079" s="51"/>
      <c r="DC2079" s="51"/>
      <c r="DD2079" s="51"/>
    </row>
    <row r="2080" spans="73:108" ht="15" x14ac:dyDescent="0.25">
      <c r="BU2080" s="91"/>
      <c r="BV2080" s="177">
        <v>2009</v>
      </c>
      <c r="BW2080" s="177">
        <v>6</v>
      </c>
      <c r="BX2080" s="177" t="s">
        <v>261</v>
      </c>
      <c r="BY2080" s="177" t="s">
        <v>262</v>
      </c>
      <c r="BZ2080" s="177" t="s">
        <v>277</v>
      </c>
      <c r="CA2080" s="177">
        <v>70</v>
      </c>
      <c r="CB2080" s="177" t="s">
        <v>264</v>
      </c>
      <c r="CC2080" s="122">
        <v>-209.15</v>
      </c>
      <c r="CD2080" s="178" t="s">
        <v>195</v>
      </c>
      <c r="CE2080" s="177" t="s">
        <v>313</v>
      </c>
      <c r="CF2080" s="177" t="s">
        <v>313</v>
      </c>
      <c r="CG2080" s="83" t="s">
        <v>9</v>
      </c>
      <c r="CH2080" s="57"/>
      <c r="CV2080" s="51"/>
      <c r="CW2080" s="51"/>
      <c r="CX2080" s="51"/>
      <c r="CY2080" s="51"/>
      <c r="CZ2080" s="51"/>
      <c r="DA2080" s="51"/>
      <c r="DB2080" s="51"/>
      <c r="DC2080" s="51"/>
      <c r="DD2080" s="51"/>
    </row>
    <row r="2081" spans="73:108" ht="15" x14ac:dyDescent="0.25">
      <c r="BU2081" s="91"/>
      <c r="BV2081" s="177">
        <v>2009</v>
      </c>
      <c r="BW2081" s="177">
        <v>7</v>
      </c>
      <c r="BX2081" s="177" t="s">
        <v>261</v>
      </c>
      <c r="BY2081" s="177" t="s">
        <v>262</v>
      </c>
      <c r="BZ2081" s="177" t="s">
        <v>277</v>
      </c>
      <c r="CA2081" s="177">
        <v>0</v>
      </c>
      <c r="CB2081" s="177" t="s">
        <v>264</v>
      </c>
      <c r="CC2081" s="122">
        <v>-861.12</v>
      </c>
      <c r="CD2081" s="178" t="s">
        <v>193</v>
      </c>
      <c r="CE2081" s="177" t="s">
        <v>313</v>
      </c>
      <c r="CF2081" s="177" t="s">
        <v>313</v>
      </c>
      <c r="CG2081" s="83" t="s">
        <v>9</v>
      </c>
      <c r="CH2081" s="57"/>
      <c r="CV2081" s="51"/>
      <c r="CW2081" s="51"/>
      <c r="CX2081" s="51"/>
      <c r="CY2081" s="51"/>
      <c r="CZ2081" s="51"/>
      <c r="DA2081" s="51"/>
      <c r="DB2081" s="51"/>
      <c r="DC2081" s="51"/>
      <c r="DD2081" s="51"/>
    </row>
    <row r="2082" spans="73:108" ht="15" x14ac:dyDescent="0.25">
      <c r="BU2082" s="91"/>
      <c r="BV2082" s="177">
        <v>2009</v>
      </c>
      <c r="BW2082" s="177">
        <v>7</v>
      </c>
      <c r="BX2082" s="177" t="s">
        <v>261</v>
      </c>
      <c r="BY2082" s="177" t="s">
        <v>262</v>
      </c>
      <c r="BZ2082" s="177" t="s">
        <v>277</v>
      </c>
      <c r="CA2082" s="177">
        <v>70</v>
      </c>
      <c r="CB2082" s="177" t="s">
        <v>264</v>
      </c>
      <c r="CC2082" s="122">
        <v>-258.33999999999997</v>
      </c>
      <c r="CD2082" s="178" t="s">
        <v>195</v>
      </c>
      <c r="CE2082" s="177" t="s">
        <v>313</v>
      </c>
      <c r="CF2082" s="177" t="s">
        <v>313</v>
      </c>
      <c r="CG2082" s="83" t="s">
        <v>9</v>
      </c>
      <c r="CH2082" s="57"/>
      <c r="CV2082" s="51"/>
      <c r="CW2082" s="51"/>
      <c r="CX2082" s="51"/>
      <c r="CY2082" s="51"/>
      <c r="CZ2082" s="51"/>
      <c r="DA2082" s="51"/>
      <c r="DB2082" s="51"/>
      <c r="DC2082" s="51"/>
      <c r="DD2082" s="51"/>
    </row>
    <row r="2083" spans="73:108" ht="15" x14ac:dyDescent="0.25">
      <c r="BU2083" s="91"/>
      <c r="BV2083" s="177">
        <v>2009</v>
      </c>
      <c r="BW2083" s="177">
        <v>9</v>
      </c>
      <c r="BX2083" s="177" t="s">
        <v>261</v>
      </c>
      <c r="BY2083" s="177" t="s">
        <v>262</v>
      </c>
      <c r="BZ2083" s="177" t="s">
        <v>277</v>
      </c>
      <c r="CA2083" s="177">
        <v>0</v>
      </c>
      <c r="CB2083" s="177" t="s">
        <v>264</v>
      </c>
      <c r="CC2083" s="122">
        <v>-284.69</v>
      </c>
      <c r="CD2083" s="178" t="s">
        <v>193</v>
      </c>
      <c r="CE2083" s="177" t="s">
        <v>313</v>
      </c>
      <c r="CF2083" s="177" t="s">
        <v>313</v>
      </c>
      <c r="CG2083" s="83" t="s">
        <v>9</v>
      </c>
      <c r="CH2083" s="57"/>
      <c r="CV2083" s="51"/>
      <c r="CW2083" s="51"/>
      <c r="CX2083" s="51"/>
      <c r="CY2083" s="51"/>
      <c r="CZ2083" s="51"/>
      <c r="DA2083" s="51"/>
      <c r="DB2083" s="51"/>
      <c r="DC2083" s="51"/>
      <c r="DD2083" s="51"/>
    </row>
    <row r="2084" spans="73:108" ht="15" x14ac:dyDescent="0.25">
      <c r="BU2084" s="91"/>
      <c r="BV2084" s="177">
        <v>2009</v>
      </c>
      <c r="BW2084" s="177">
        <v>9</v>
      </c>
      <c r="BX2084" s="177" t="s">
        <v>261</v>
      </c>
      <c r="BY2084" s="177" t="s">
        <v>262</v>
      </c>
      <c r="BZ2084" s="177" t="s">
        <v>277</v>
      </c>
      <c r="CA2084" s="177">
        <v>70</v>
      </c>
      <c r="CB2084" s="177" t="s">
        <v>264</v>
      </c>
      <c r="CC2084" s="122">
        <v>-85.41</v>
      </c>
      <c r="CD2084" s="178" t="s">
        <v>195</v>
      </c>
      <c r="CE2084" s="177" t="s">
        <v>313</v>
      </c>
      <c r="CF2084" s="177" t="s">
        <v>313</v>
      </c>
      <c r="CG2084" s="83" t="s">
        <v>9</v>
      </c>
      <c r="CH2084" s="57"/>
      <c r="CV2084" s="51"/>
      <c r="CW2084" s="51"/>
      <c r="CX2084" s="51"/>
      <c r="CY2084" s="51"/>
      <c r="CZ2084" s="51"/>
      <c r="DA2084" s="51"/>
      <c r="DB2084" s="51"/>
      <c r="DC2084" s="51"/>
      <c r="DD2084" s="51"/>
    </row>
    <row r="2085" spans="73:108" ht="15" x14ac:dyDescent="0.25">
      <c r="BU2085" s="91"/>
      <c r="BV2085" s="177">
        <v>2009</v>
      </c>
      <c r="BW2085" s="177">
        <v>10</v>
      </c>
      <c r="BX2085" s="177" t="s">
        <v>261</v>
      </c>
      <c r="BY2085" s="177" t="s">
        <v>262</v>
      </c>
      <c r="BZ2085" s="177" t="s">
        <v>277</v>
      </c>
      <c r="CA2085" s="177">
        <v>0</v>
      </c>
      <c r="CB2085" s="177" t="s">
        <v>264</v>
      </c>
      <c r="CC2085" s="122">
        <v>-325.89</v>
      </c>
      <c r="CD2085" s="178" t="s">
        <v>193</v>
      </c>
      <c r="CE2085" s="177" t="s">
        <v>313</v>
      </c>
      <c r="CF2085" s="177" t="s">
        <v>313</v>
      </c>
      <c r="CG2085" s="83" t="s">
        <v>9</v>
      </c>
      <c r="CH2085" s="57"/>
      <c r="CV2085" s="51"/>
      <c r="CW2085" s="51"/>
      <c r="CX2085" s="51"/>
      <c r="CY2085" s="51"/>
      <c r="CZ2085" s="51"/>
      <c r="DA2085" s="51"/>
      <c r="DB2085" s="51"/>
      <c r="DC2085" s="51"/>
      <c r="DD2085" s="51"/>
    </row>
    <row r="2086" spans="73:108" ht="15" x14ac:dyDescent="0.25">
      <c r="BU2086" s="91"/>
      <c r="BV2086" s="177">
        <v>2009</v>
      </c>
      <c r="BW2086" s="177">
        <v>10</v>
      </c>
      <c r="BX2086" s="177" t="s">
        <v>261</v>
      </c>
      <c r="BY2086" s="177" t="s">
        <v>262</v>
      </c>
      <c r="BZ2086" s="177" t="s">
        <v>277</v>
      </c>
      <c r="CA2086" s="177">
        <v>70</v>
      </c>
      <c r="CB2086" s="177" t="s">
        <v>264</v>
      </c>
      <c r="CC2086" s="122">
        <v>-97.77</v>
      </c>
      <c r="CD2086" s="178" t="s">
        <v>195</v>
      </c>
      <c r="CE2086" s="177" t="s">
        <v>313</v>
      </c>
      <c r="CF2086" s="177" t="s">
        <v>313</v>
      </c>
      <c r="CG2086" s="83" t="s">
        <v>9</v>
      </c>
      <c r="CH2086" s="57"/>
      <c r="CV2086" s="51"/>
      <c r="CW2086" s="51"/>
      <c r="CX2086" s="51"/>
      <c r="CY2086" s="51"/>
      <c r="CZ2086" s="51"/>
      <c r="DA2086" s="51"/>
      <c r="DB2086" s="51"/>
      <c r="DC2086" s="51"/>
      <c r="DD2086" s="51"/>
    </row>
    <row r="2087" spans="73:108" ht="15" x14ac:dyDescent="0.25">
      <c r="BU2087" s="91"/>
      <c r="BV2087" s="177">
        <v>2009</v>
      </c>
      <c r="BW2087" s="177">
        <v>11</v>
      </c>
      <c r="BX2087" s="177" t="s">
        <v>261</v>
      </c>
      <c r="BY2087" s="177" t="s">
        <v>262</v>
      </c>
      <c r="BZ2087" s="177" t="s">
        <v>277</v>
      </c>
      <c r="CA2087" s="177">
        <v>0</v>
      </c>
      <c r="CB2087" s="177" t="s">
        <v>264</v>
      </c>
      <c r="CC2087" s="122">
        <v>-339.1</v>
      </c>
      <c r="CD2087" s="178" t="s">
        <v>193</v>
      </c>
      <c r="CE2087" s="177" t="s">
        <v>313</v>
      </c>
      <c r="CF2087" s="177" t="s">
        <v>313</v>
      </c>
      <c r="CG2087" s="83" t="s">
        <v>9</v>
      </c>
      <c r="CH2087" s="57"/>
      <c r="CV2087" s="51"/>
      <c r="CW2087" s="51"/>
      <c r="CX2087" s="51"/>
      <c r="CY2087" s="51"/>
      <c r="CZ2087" s="51"/>
      <c r="DA2087" s="51"/>
      <c r="DB2087" s="51"/>
      <c r="DC2087" s="51"/>
      <c r="DD2087" s="51"/>
    </row>
    <row r="2088" spans="73:108" ht="15" x14ac:dyDescent="0.25">
      <c r="BU2088" s="91"/>
      <c r="BV2088" s="177">
        <v>2009</v>
      </c>
      <c r="BW2088" s="177">
        <v>11</v>
      </c>
      <c r="BX2088" s="177" t="s">
        <v>261</v>
      </c>
      <c r="BY2088" s="177" t="s">
        <v>262</v>
      </c>
      <c r="BZ2088" s="177" t="s">
        <v>277</v>
      </c>
      <c r="CA2088" s="177">
        <v>70</v>
      </c>
      <c r="CB2088" s="177" t="s">
        <v>264</v>
      </c>
      <c r="CC2088" s="122">
        <v>-101.73</v>
      </c>
      <c r="CD2088" s="178" t="s">
        <v>195</v>
      </c>
      <c r="CE2088" s="177" t="s">
        <v>313</v>
      </c>
      <c r="CF2088" s="177" t="s">
        <v>313</v>
      </c>
      <c r="CG2088" s="83" t="s">
        <v>9</v>
      </c>
      <c r="CH2088" s="57"/>
      <c r="CV2088" s="51"/>
      <c r="CW2088" s="51"/>
      <c r="CX2088" s="51"/>
      <c r="CY2088" s="51"/>
      <c r="CZ2088" s="51"/>
      <c r="DA2088" s="51"/>
      <c r="DB2088" s="51"/>
      <c r="DC2088" s="51"/>
      <c r="DD2088" s="51"/>
    </row>
    <row r="2089" spans="73:108" ht="15" x14ac:dyDescent="0.25">
      <c r="BU2089" s="91"/>
      <c r="BV2089" s="177">
        <v>2009</v>
      </c>
      <c r="BW2089" s="177">
        <v>12</v>
      </c>
      <c r="BX2089" s="177" t="s">
        <v>261</v>
      </c>
      <c r="BY2089" s="177" t="s">
        <v>262</v>
      </c>
      <c r="BZ2089" s="177" t="s">
        <v>277</v>
      </c>
      <c r="CA2089" s="177">
        <v>0</v>
      </c>
      <c r="CB2089" s="177" t="s">
        <v>264</v>
      </c>
      <c r="CC2089" s="122">
        <v>-426.47</v>
      </c>
      <c r="CD2089" s="178" t="s">
        <v>193</v>
      </c>
      <c r="CE2089" s="177" t="s">
        <v>313</v>
      </c>
      <c r="CF2089" s="177" t="s">
        <v>313</v>
      </c>
      <c r="CG2089" s="83" t="s">
        <v>9</v>
      </c>
      <c r="CH2089" s="57"/>
      <c r="CV2089" s="51"/>
      <c r="CW2089" s="51"/>
      <c r="CX2089" s="51"/>
      <c r="CY2089" s="51"/>
      <c r="CZ2089" s="51"/>
      <c r="DA2089" s="51"/>
      <c r="DB2089" s="51"/>
      <c r="DC2089" s="51"/>
      <c r="DD2089" s="51"/>
    </row>
    <row r="2090" spans="73:108" ht="15" x14ac:dyDescent="0.25">
      <c r="BU2090" s="91"/>
      <c r="BV2090" s="177">
        <v>2009</v>
      </c>
      <c r="BW2090" s="177">
        <v>12</v>
      </c>
      <c r="BX2090" s="177" t="s">
        <v>261</v>
      </c>
      <c r="BY2090" s="177" t="s">
        <v>262</v>
      </c>
      <c r="BZ2090" s="177" t="s">
        <v>277</v>
      </c>
      <c r="CA2090" s="177">
        <v>70</v>
      </c>
      <c r="CB2090" s="177" t="s">
        <v>264</v>
      </c>
      <c r="CC2090" s="122">
        <v>-127.94</v>
      </c>
      <c r="CD2090" s="178" t="s">
        <v>195</v>
      </c>
      <c r="CE2090" s="177" t="s">
        <v>313</v>
      </c>
      <c r="CF2090" s="177" t="s">
        <v>313</v>
      </c>
      <c r="CG2090" s="83" t="s">
        <v>9</v>
      </c>
      <c r="CH2090" s="57"/>
      <c r="CV2090" s="51"/>
      <c r="CW2090" s="51"/>
      <c r="CX2090" s="51"/>
      <c r="CY2090" s="51"/>
      <c r="CZ2090" s="51"/>
      <c r="DA2090" s="51"/>
      <c r="DB2090" s="51"/>
      <c r="DC2090" s="51"/>
      <c r="DD2090" s="51"/>
    </row>
    <row r="2091" spans="73:108" ht="15" x14ac:dyDescent="0.25">
      <c r="BU2091" s="91"/>
      <c r="BV2091" s="177">
        <v>2010</v>
      </c>
      <c r="BW2091" s="177">
        <v>1</v>
      </c>
      <c r="BX2091" s="177" t="s">
        <v>261</v>
      </c>
      <c r="BY2091" s="177" t="s">
        <v>262</v>
      </c>
      <c r="BZ2091" s="177" t="s">
        <v>277</v>
      </c>
      <c r="CA2091" s="177">
        <v>0</v>
      </c>
      <c r="CB2091" s="177" t="s">
        <v>264</v>
      </c>
      <c r="CC2091" s="122">
        <v>29.54</v>
      </c>
      <c r="CD2091" s="178" t="s">
        <v>193</v>
      </c>
      <c r="CE2091" s="177" t="s">
        <v>313</v>
      </c>
      <c r="CF2091" s="177" t="s">
        <v>313</v>
      </c>
      <c r="CG2091" s="83" t="s">
        <v>9</v>
      </c>
      <c r="CH2091" s="57"/>
      <c r="CV2091" s="51"/>
      <c r="CW2091" s="51"/>
      <c r="CX2091" s="51"/>
      <c r="CY2091" s="51"/>
      <c r="CZ2091" s="51"/>
      <c r="DA2091" s="51"/>
      <c r="DB2091" s="51"/>
      <c r="DC2091" s="51"/>
      <c r="DD2091" s="51"/>
    </row>
    <row r="2092" spans="73:108" ht="15" x14ac:dyDescent="0.25">
      <c r="BU2092" s="91"/>
      <c r="BV2092" s="177">
        <v>2010</v>
      </c>
      <c r="BW2092" s="177">
        <v>1</v>
      </c>
      <c r="BX2092" s="177" t="s">
        <v>261</v>
      </c>
      <c r="BY2092" s="177" t="s">
        <v>262</v>
      </c>
      <c r="BZ2092" s="177" t="s">
        <v>277</v>
      </c>
      <c r="CA2092" s="177">
        <v>70</v>
      </c>
      <c r="CB2092" s="177" t="s">
        <v>264</v>
      </c>
      <c r="CC2092" s="122">
        <v>8.86</v>
      </c>
      <c r="CD2092" s="178" t="s">
        <v>195</v>
      </c>
      <c r="CE2092" s="177" t="s">
        <v>313</v>
      </c>
      <c r="CF2092" s="177" t="s">
        <v>313</v>
      </c>
      <c r="CG2092" s="83" t="s">
        <v>9</v>
      </c>
      <c r="CH2092" s="57"/>
      <c r="CV2092" s="51"/>
      <c r="CW2092" s="51"/>
      <c r="CX2092" s="51"/>
      <c r="CY2092" s="51"/>
      <c r="CZ2092" s="51"/>
      <c r="DA2092" s="51"/>
      <c r="DB2092" s="51"/>
      <c r="DC2092" s="51"/>
      <c r="DD2092" s="51"/>
    </row>
    <row r="2093" spans="73:108" ht="15" x14ac:dyDescent="0.25">
      <c r="BU2093" s="91"/>
      <c r="BV2093" s="177">
        <v>2010</v>
      </c>
      <c r="BW2093" s="177">
        <v>2</v>
      </c>
      <c r="BX2093" s="177" t="s">
        <v>261</v>
      </c>
      <c r="BY2093" s="177" t="s">
        <v>262</v>
      </c>
      <c r="BZ2093" s="177" t="s">
        <v>277</v>
      </c>
      <c r="CA2093" s="177">
        <v>0</v>
      </c>
      <c r="CB2093" s="177" t="s">
        <v>264</v>
      </c>
      <c r="CC2093" s="122">
        <v>-85.78</v>
      </c>
      <c r="CD2093" s="178" t="s">
        <v>193</v>
      </c>
      <c r="CE2093" s="177" t="s">
        <v>313</v>
      </c>
      <c r="CF2093" s="177" t="s">
        <v>313</v>
      </c>
      <c r="CG2093" s="83" t="s">
        <v>9</v>
      </c>
      <c r="CH2093" s="57"/>
      <c r="CV2093" s="51"/>
      <c r="CW2093" s="51"/>
      <c r="CX2093" s="51"/>
      <c r="CY2093" s="51"/>
      <c r="CZ2093" s="51"/>
      <c r="DA2093" s="51"/>
      <c r="DB2093" s="51"/>
      <c r="DC2093" s="51"/>
      <c r="DD2093" s="51"/>
    </row>
    <row r="2094" spans="73:108" ht="15" x14ac:dyDescent="0.25">
      <c r="BU2094" s="91"/>
      <c r="BV2094" s="177">
        <v>2010</v>
      </c>
      <c r="BW2094" s="177">
        <v>2</v>
      </c>
      <c r="BX2094" s="177" t="s">
        <v>261</v>
      </c>
      <c r="BY2094" s="177" t="s">
        <v>262</v>
      </c>
      <c r="BZ2094" s="177" t="s">
        <v>277</v>
      </c>
      <c r="CA2094" s="177">
        <v>70</v>
      </c>
      <c r="CB2094" s="177" t="s">
        <v>264</v>
      </c>
      <c r="CC2094" s="122">
        <v>-32.6</v>
      </c>
      <c r="CD2094" s="178" t="s">
        <v>195</v>
      </c>
      <c r="CE2094" s="177" t="s">
        <v>313</v>
      </c>
      <c r="CF2094" s="177" t="s">
        <v>313</v>
      </c>
      <c r="CG2094" s="83" t="s">
        <v>9</v>
      </c>
      <c r="CH2094" s="57"/>
      <c r="CV2094" s="51"/>
      <c r="CW2094" s="51"/>
      <c r="CX2094" s="51"/>
      <c r="CY2094" s="51"/>
      <c r="CZ2094" s="51"/>
      <c r="DA2094" s="51"/>
      <c r="DB2094" s="51"/>
      <c r="DC2094" s="51"/>
      <c r="DD2094" s="51"/>
    </row>
    <row r="2095" spans="73:108" ht="15" x14ac:dyDescent="0.25">
      <c r="BU2095" s="91"/>
      <c r="BV2095" s="177">
        <v>2010</v>
      </c>
      <c r="BW2095" s="177">
        <v>3</v>
      </c>
      <c r="BX2095" s="177" t="s">
        <v>261</v>
      </c>
      <c r="BY2095" s="177" t="s">
        <v>262</v>
      </c>
      <c r="BZ2095" s="177" t="s">
        <v>277</v>
      </c>
      <c r="CA2095" s="177">
        <v>0</v>
      </c>
      <c r="CB2095" s="177" t="s">
        <v>264</v>
      </c>
      <c r="CC2095" s="122">
        <v>-120.73</v>
      </c>
      <c r="CD2095" s="178" t="s">
        <v>193</v>
      </c>
      <c r="CE2095" s="177" t="s">
        <v>313</v>
      </c>
      <c r="CF2095" s="177" t="s">
        <v>313</v>
      </c>
      <c r="CG2095" s="83" t="s">
        <v>9</v>
      </c>
      <c r="CH2095" s="57"/>
      <c r="CV2095" s="51"/>
      <c r="CW2095" s="51"/>
      <c r="CX2095" s="51"/>
      <c r="CY2095" s="51"/>
      <c r="CZ2095" s="51"/>
      <c r="DA2095" s="51"/>
      <c r="DB2095" s="51"/>
      <c r="DC2095" s="51"/>
      <c r="DD2095" s="51"/>
    </row>
    <row r="2096" spans="73:108" ht="15" x14ac:dyDescent="0.25">
      <c r="BU2096" s="91"/>
      <c r="BV2096" s="177">
        <v>2010</v>
      </c>
      <c r="BW2096" s="177">
        <v>3</v>
      </c>
      <c r="BX2096" s="177" t="s">
        <v>261</v>
      </c>
      <c r="BY2096" s="177" t="s">
        <v>262</v>
      </c>
      <c r="BZ2096" s="177" t="s">
        <v>277</v>
      </c>
      <c r="CA2096" s="177">
        <v>70</v>
      </c>
      <c r="CB2096" s="177" t="s">
        <v>264</v>
      </c>
      <c r="CC2096" s="122">
        <v>-45.88</v>
      </c>
      <c r="CD2096" s="178" t="s">
        <v>195</v>
      </c>
      <c r="CE2096" s="177" t="s">
        <v>313</v>
      </c>
      <c r="CF2096" s="177" t="s">
        <v>313</v>
      </c>
      <c r="CG2096" s="83" t="s">
        <v>9</v>
      </c>
      <c r="CH2096" s="57"/>
      <c r="CV2096" s="51"/>
      <c r="CW2096" s="51"/>
      <c r="CX2096" s="51"/>
      <c r="CY2096" s="51"/>
      <c r="CZ2096" s="51"/>
      <c r="DA2096" s="51"/>
      <c r="DB2096" s="51"/>
      <c r="DC2096" s="51"/>
      <c r="DD2096" s="51"/>
    </row>
    <row r="2097" spans="73:108" ht="15" x14ac:dyDescent="0.25">
      <c r="BU2097" s="91"/>
      <c r="BV2097" s="177">
        <v>2010</v>
      </c>
      <c r="BW2097" s="177">
        <v>4</v>
      </c>
      <c r="BX2097" s="177" t="s">
        <v>261</v>
      </c>
      <c r="BY2097" s="177" t="s">
        <v>262</v>
      </c>
      <c r="BZ2097" s="177" t="s">
        <v>277</v>
      </c>
      <c r="CA2097" s="177">
        <v>0</v>
      </c>
      <c r="CB2097" s="177" t="s">
        <v>264</v>
      </c>
      <c r="CC2097" s="122">
        <v>-406.37</v>
      </c>
      <c r="CD2097" s="178" t="s">
        <v>193</v>
      </c>
      <c r="CE2097" s="177" t="s">
        <v>313</v>
      </c>
      <c r="CF2097" s="177" t="s">
        <v>313</v>
      </c>
      <c r="CG2097" s="83" t="s">
        <v>9</v>
      </c>
      <c r="CH2097" s="57"/>
      <c r="CV2097" s="51"/>
      <c r="CW2097" s="51"/>
      <c r="CX2097" s="51"/>
      <c r="CY2097" s="51"/>
      <c r="CZ2097" s="51"/>
      <c r="DA2097" s="51"/>
      <c r="DB2097" s="51"/>
      <c r="DC2097" s="51"/>
      <c r="DD2097" s="51"/>
    </row>
    <row r="2098" spans="73:108" ht="15" x14ac:dyDescent="0.25">
      <c r="BU2098" s="91"/>
      <c r="BV2098" s="177">
        <v>2010</v>
      </c>
      <c r="BW2098" s="177">
        <v>4</v>
      </c>
      <c r="BX2098" s="177" t="s">
        <v>261</v>
      </c>
      <c r="BY2098" s="177" t="s">
        <v>262</v>
      </c>
      <c r="BZ2098" s="177" t="s">
        <v>277</v>
      </c>
      <c r="CA2098" s="177">
        <v>70</v>
      </c>
      <c r="CB2098" s="177" t="s">
        <v>264</v>
      </c>
      <c r="CC2098" s="122">
        <v>-154.41999999999999</v>
      </c>
      <c r="CD2098" s="178" t="s">
        <v>195</v>
      </c>
      <c r="CE2098" s="177" t="s">
        <v>313</v>
      </c>
      <c r="CF2098" s="177" t="s">
        <v>313</v>
      </c>
      <c r="CG2098" s="83" t="s">
        <v>9</v>
      </c>
      <c r="CH2098" s="57"/>
      <c r="CV2098" s="51"/>
      <c r="CW2098" s="51"/>
      <c r="CX2098" s="51"/>
      <c r="CY2098" s="51"/>
      <c r="CZ2098" s="51"/>
      <c r="DA2098" s="51"/>
      <c r="DB2098" s="51"/>
      <c r="DC2098" s="51"/>
      <c r="DD2098" s="51"/>
    </row>
    <row r="2099" spans="73:108" ht="15" x14ac:dyDescent="0.25">
      <c r="BU2099" s="91"/>
      <c r="BV2099" s="177">
        <v>2010</v>
      </c>
      <c r="BW2099" s="177">
        <v>5</v>
      </c>
      <c r="BX2099" s="177" t="s">
        <v>261</v>
      </c>
      <c r="BY2099" s="177" t="s">
        <v>262</v>
      </c>
      <c r="BZ2099" s="177" t="s">
        <v>277</v>
      </c>
      <c r="CA2099" s="177">
        <v>0</v>
      </c>
      <c r="CB2099" s="177" t="s">
        <v>264</v>
      </c>
      <c r="CC2099" s="122">
        <v>-681.2</v>
      </c>
      <c r="CD2099" s="178" t="s">
        <v>193</v>
      </c>
      <c r="CE2099" s="177" t="s">
        <v>313</v>
      </c>
      <c r="CF2099" s="177" t="s">
        <v>313</v>
      </c>
      <c r="CG2099" s="83" t="s">
        <v>9</v>
      </c>
      <c r="CH2099" s="57"/>
      <c r="CV2099" s="51"/>
      <c r="CW2099" s="51"/>
      <c r="CX2099" s="51"/>
      <c r="CY2099" s="51"/>
      <c r="CZ2099" s="51"/>
      <c r="DA2099" s="51"/>
      <c r="DB2099" s="51"/>
      <c r="DC2099" s="51"/>
      <c r="DD2099" s="51"/>
    </row>
    <row r="2100" spans="73:108" ht="15" x14ac:dyDescent="0.25">
      <c r="BU2100" s="91"/>
      <c r="BV2100" s="177">
        <v>2010</v>
      </c>
      <c r="BW2100" s="177">
        <v>5</v>
      </c>
      <c r="BX2100" s="177" t="s">
        <v>261</v>
      </c>
      <c r="BY2100" s="177" t="s">
        <v>262</v>
      </c>
      <c r="BZ2100" s="177" t="s">
        <v>277</v>
      </c>
      <c r="CA2100" s="177">
        <v>70</v>
      </c>
      <c r="CB2100" s="177" t="s">
        <v>264</v>
      </c>
      <c r="CC2100" s="122">
        <v>-258.86</v>
      </c>
      <c r="CD2100" s="178" t="s">
        <v>195</v>
      </c>
      <c r="CE2100" s="177" t="s">
        <v>313</v>
      </c>
      <c r="CF2100" s="177" t="s">
        <v>313</v>
      </c>
      <c r="CG2100" s="83" t="s">
        <v>9</v>
      </c>
      <c r="CH2100" s="57"/>
      <c r="CV2100" s="51"/>
      <c r="CW2100" s="51"/>
      <c r="CX2100" s="51"/>
      <c r="CY2100" s="51"/>
      <c r="CZ2100" s="51"/>
      <c r="DA2100" s="51"/>
      <c r="DB2100" s="51"/>
      <c r="DC2100" s="51"/>
      <c r="DD2100" s="51"/>
    </row>
    <row r="2101" spans="73:108" ht="15" x14ac:dyDescent="0.25">
      <c r="BU2101" s="91"/>
      <c r="BV2101" s="177">
        <v>2010</v>
      </c>
      <c r="BW2101" s="177">
        <v>6</v>
      </c>
      <c r="BX2101" s="177" t="s">
        <v>261</v>
      </c>
      <c r="BY2101" s="177" t="s">
        <v>262</v>
      </c>
      <c r="BZ2101" s="177" t="s">
        <v>277</v>
      </c>
      <c r="CA2101" s="177">
        <v>0</v>
      </c>
      <c r="CB2101" s="177" t="s">
        <v>264</v>
      </c>
      <c r="CC2101" s="122">
        <v>-720.98</v>
      </c>
      <c r="CD2101" s="178" t="s">
        <v>193</v>
      </c>
      <c r="CE2101" s="177" t="s">
        <v>313</v>
      </c>
      <c r="CF2101" s="177" t="s">
        <v>313</v>
      </c>
      <c r="CG2101" s="83" t="s">
        <v>9</v>
      </c>
      <c r="CH2101" s="57"/>
      <c r="CV2101" s="51"/>
      <c r="CW2101" s="51"/>
      <c r="CX2101" s="51"/>
      <c r="CY2101" s="51"/>
      <c r="CZ2101" s="51"/>
      <c r="DA2101" s="51"/>
      <c r="DB2101" s="51"/>
      <c r="DC2101" s="51"/>
      <c r="DD2101" s="51"/>
    </row>
    <row r="2102" spans="73:108" ht="15" x14ac:dyDescent="0.25">
      <c r="BU2102" s="91"/>
      <c r="BV2102" s="177">
        <v>2010</v>
      </c>
      <c r="BW2102" s="177">
        <v>6</v>
      </c>
      <c r="BX2102" s="177" t="s">
        <v>261</v>
      </c>
      <c r="BY2102" s="177" t="s">
        <v>262</v>
      </c>
      <c r="BZ2102" s="177" t="s">
        <v>277</v>
      </c>
      <c r="CA2102" s="177">
        <v>70</v>
      </c>
      <c r="CB2102" s="177" t="s">
        <v>264</v>
      </c>
      <c r="CC2102" s="122">
        <v>-273.97000000000003</v>
      </c>
      <c r="CD2102" s="178" t="s">
        <v>195</v>
      </c>
      <c r="CE2102" s="177" t="s">
        <v>313</v>
      </c>
      <c r="CF2102" s="177" t="s">
        <v>313</v>
      </c>
      <c r="CG2102" s="83" t="s">
        <v>9</v>
      </c>
      <c r="CH2102" s="57"/>
      <c r="CV2102" s="51"/>
      <c r="CW2102" s="51"/>
      <c r="CX2102" s="51"/>
      <c r="CY2102" s="51"/>
      <c r="CZ2102" s="51"/>
      <c r="DA2102" s="51"/>
      <c r="DB2102" s="51"/>
      <c r="DC2102" s="51"/>
      <c r="DD2102" s="51"/>
    </row>
    <row r="2103" spans="73:108" ht="15" x14ac:dyDescent="0.25">
      <c r="BU2103" s="91"/>
      <c r="BV2103" s="177">
        <v>2010</v>
      </c>
      <c r="BW2103" s="177">
        <v>7</v>
      </c>
      <c r="BX2103" s="177" t="s">
        <v>261</v>
      </c>
      <c r="BY2103" s="177" t="s">
        <v>262</v>
      </c>
      <c r="BZ2103" s="177" t="s">
        <v>277</v>
      </c>
      <c r="CA2103" s="177">
        <v>0</v>
      </c>
      <c r="CB2103" s="177" t="s">
        <v>264</v>
      </c>
      <c r="CC2103" s="122">
        <v>-1083.08</v>
      </c>
      <c r="CD2103" s="178" t="s">
        <v>193</v>
      </c>
      <c r="CE2103" s="177" t="s">
        <v>313</v>
      </c>
      <c r="CF2103" s="177" t="s">
        <v>313</v>
      </c>
      <c r="CG2103" s="83" t="s">
        <v>9</v>
      </c>
      <c r="CH2103" s="57"/>
      <c r="CV2103" s="51"/>
      <c r="CW2103" s="51"/>
      <c r="CX2103" s="51"/>
      <c r="CY2103" s="51"/>
      <c r="CZ2103" s="51"/>
      <c r="DA2103" s="51"/>
      <c r="DB2103" s="51"/>
      <c r="DC2103" s="51"/>
      <c r="DD2103" s="51"/>
    </row>
    <row r="2104" spans="73:108" ht="15" x14ac:dyDescent="0.25">
      <c r="BU2104" s="91"/>
      <c r="BV2104" s="177">
        <v>2010</v>
      </c>
      <c r="BW2104" s="177">
        <v>7</v>
      </c>
      <c r="BX2104" s="177" t="s">
        <v>261</v>
      </c>
      <c r="BY2104" s="177" t="s">
        <v>262</v>
      </c>
      <c r="BZ2104" s="177" t="s">
        <v>277</v>
      </c>
      <c r="CA2104" s="177">
        <v>70</v>
      </c>
      <c r="CB2104" s="177" t="s">
        <v>264</v>
      </c>
      <c r="CC2104" s="122">
        <v>-411.57</v>
      </c>
      <c r="CD2104" s="178" t="s">
        <v>195</v>
      </c>
      <c r="CE2104" s="177" t="s">
        <v>313</v>
      </c>
      <c r="CF2104" s="177" t="s">
        <v>313</v>
      </c>
      <c r="CG2104" s="83" t="s">
        <v>9</v>
      </c>
      <c r="CH2104" s="57"/>
      <c r="CV2104" s="51"/>
      <c r="CW2104" s="51"/>
      <c r="CX2104" s="51"/>
      <c r="CY2104" s="51"/>
      <c r="CZ2104" s="51"/>
      <c r="DA2104" s="51"/>
      <c r="DB2104" s="51"/>
      <c r="DC2104" s="51"/>
      <c r="DD2104" s="51"/>
    </row>
    <row r="2105" spans="73:108" ht="15" x14ac:dyDescent="0.25">
      <c r="BU2105" s="91"/>
      <c r="BV2105" s="177">
        <v>2010</v>
      </c>
      <c r="BW2105" s="177">
        <v>8</v>
      </c>
      <c r="BX2105" s="177" t="s">
        <v>261</v>
      </c>
      <c r="BY2105" s="177" t="s">
        <v>262</v>
      </c>
      <c r="BZ2105" s="177" t="s">
        <v>277</v>
      </c>
      <c r="CA2105" s="177">
        <v>0</v>
      </c>
      <c r="CB2105" s="177" t="s">
        <v>264</v>
      </c>
      <c r="CC2105" s="122">
        <v>-84.91</v>
      </c>
      <c r="CD2105" s="178" t="s">
        <v>193</v>
      </c>
      <c r="CE2105" s="177" t="s">
        <v>313</v>
      </c>
      <c r="CF2105" s="177" t="s">
        <v>313</v>
      </c>
      <c r="CG2105" s="83" t="s">
        <v>9</v>
      </c>
      <c r="CH2105" s="57"/>
      <c r="CV2105" s="51"/>
      <c r="CW2105" s="51"/>
      <c r="CX2105" s="51"/>
      <c r="CY2105" s="51"/>
      <c r="CZ2105" s="51"/>
      <c r="DA2105" s="51"/>
      <c r="DB2105" s="51"/>
      <c r="DC2105" s="51"/>
      <c r="DD2105" s="51"/>
    </row>
    <row r="2106" spans="73:108" ht="15" x14ac:dyDescent="0.25">
      <c r="BU2106" s="91"/>
      <c r="BV2106" s="177">
        <v>2010</v>
      </c>
      <c r="BW2106" s="177">
        <v>8</v>
      </c>
      <c r="BX2106" s="177" t="s">
        <v>261</v>
      </c>
      <c r="BY2106" s="177" t="s">
        <v>262</v>
      </c>
      <c r="BZ2106" s="177" t="s">
        <v>277</v>
      </c>
      <c r="CA2106" s="177">
        <v>70</v>
      </c>
      <c r="CB2106" s="177" t="s">
        <v>264</v>
      </c>
      <c r="CC2106" s="122">
        <v>-32.270000000000003</v>
      </c>
      <c r="CD2106" s="178" t="s">
        <v>195</v>
      </c>
      <c r="CE2106" s="177" t="s">
        <v>313</v>
      </c>
      <c r="CF2106" s="177" t="s">
        <v>313</v>
      </c>
      <c r="CG2106" s="83" t="s">
        <v>9</v>
      </c>
      <c r="CH2106" s="57"/>
      <c r="CV2106" s="51"/>
      <c r="CW2106" s="51"/>
      <c r="CX2106" s="51"/>
      <c r="CY2106" s="51"/>
      <c r="CZ2106" s="51"/>
      <c r="DA2106" s="51"/>
      <c r="DB2106" s="51"/>
      <c r="DC2106" s="51"/>
      <c r="DD2106" s="51"/>
    </row>
    <row r="2107" spans="73:108" ht="15" x14ac:dyDescent="0.25">
      <c r="BU2107" s="91"/>
      <c r="BV2107" s="177">
        <v>2010</v>
      </c>
      <c r="BW2107" s="177">
        <v>9</v>
      </c>
      <c r="BX2107" s="177" t="s">
        <v>261</v>
      </c>
      <c r="BY2107" s="177" t="s">
        <v>262</v>
      </c>
      <c r="BZ2107" s="177" t="s">
        <v>277</v>
      </c>
      <c r="CA2107" s="177">
        <v>0</v>
      </c>
      <c r="CB2107" s="177" t="s">
        <v>264</v>
      </c>
      <c r="CC2107" s="122">
        <v>-438.09</v>
      </c>
      <c r="CD2107" s="178" t="s">
        <v>193</v>
      </c>
      <c r="CE2107" s="177" t="s">
        <v>313</v>
      </c>
      <c r="CF2107" s="177" t="s">
        <v>313</v>
      </c>
      <c r="CG2107" s="83" t="s">
        <v>9</v>
      </c>
      <c r="CH2107" s="57"/>
      <c r="CV2107" s="51"/>
      <c r="CW2107" s="51"/>
      <c r="CX2107" s="51"/>
      <c r="CY2107" s="51"/>
      <c r="CZ2107" s="51"/>
      <c r="DA2107" s="51"/>
      <c r="DB2107" s="51"/>
      <c r="DC2107" s="51"/>
      <c r="DD2107" s="51"/>
    </row>
    <row r="2108" spans="73:108" ht="15" x14ac:dyDescent="0.25">
      <c r="BU2108" s="91"/>
      <c r="BV2108" s="177">
        <v>2010</v>
      </c>
      <c r="BW2108" s="177">
        <v>9</v>
      </c>
      <c r="BX2108" s="177" t="s">
        <v>261</v>
      </c>
      <c r="BY2108" s="177" t="s">
        <v>262</v>
      </c>
      <c r="BZ2108" s="177" t="s">
        <v>277</v>
      </c>
      <c r="CA2108" s="177">
        <v>70</v>
      </c>
      <c r="CB2108" s="177" t="s">
        <v>264</v>
      </c>
      <c r="CC2108" s="122">
        <v>-166.47</v>
      </c>
      <c r="CD2108" s="178" t="s">
        <v>195</v>
      </c>
      <c r="CE2108" s="177" t="s">
        <v>313</v>
      </c>
      <c r="CF2108" s="177" t="s">
        <v>313</v>
      </c>
      <c r="CG2108" s="83" t="s">
        <v>9</v>
      </c>
      <c r="CH2108" s="57"/>
      <c r="CV2108" s="51"/>
      <c r="CW2108" s="51"/>
      <c r="CX2108" s="51"/>
      <c r="CY2108" s="51"/>
      <c r="CZ2108" s="51"/>
      <c r="DA2108" s="51"/>
      <c r="DB2108" s="51"/>
      <c r="DC2108" s="51"/>
      <c r="DD2108" s="51"/>
    </row>
    <row r="2109" spans="73:108" ht="15" x14ac:dyDescent="0.25">
      <c r="BU2109" s="91"/>
      <c r="BV2109" s="177">
        <v>2010</v>
      </c>
      <c r="BW2109" s="177">
        <v>10</v>
      </c>
      <c r="BX2109" s="177" t="s">
        <v>261</v>
      </c>
      <c r="BY2109" s="177" t="s">
        <v>262</v>
      </c>
      <c r="BZ2109" s="177" t="s">
        <v>277</v>
      </c>
      <c r="CA2109" s="177">
        <v>0</v>
      </c>
      <c r="CB2109" s="177" t="s">
        <v>264</v>
      </c>
      <c r="CC2109" s="122">
        <v>-673.12</v>
      </c>
      <c r="CD2109" s="178" t="s">
        <v>193</v>
      </c>
      <c r="CE2109" s="177" t="s">
        <v>313</v>
      </c>
      <c r="CF2109" s="177" t="s">
        <v>313</v>
      </c>
      <c r="CG2109" s="83" t="s">
        <v>9</v>
      </c>
      <c r="CH2109" s="57"/>
      <c r="CV2109" s="51"/>
      <c r="CW2109" s="51"/>
      <c r="CX2109" s="51"/>
      <c r="CY2109" s="51"/>
      <c r="CZ2109" s="51"/>
      <c r="DA2109" s="51"/>
      <c r="DB2109" s="51"/>
      <c r="DC2109" s="51"/>
      <c r="DD2109" s="51"/>
    </row>
    <row r="2110" spans="73:108" ht="15" x14ac:dyDescent="0.25">
      <c r="BU2110" s="91"/>
      <c r="BV2110" s="177">
        <v>2010</v>
      </c>
      <c r="BW2110" s="177">
        <v>10</v>
      </c>
      <c r="BX2110" s="177" t="s">
        <v>261</v>
      </c>
      <c r="BY2110" s="177" t="s">
        <v>262</v>
      </c>
      <c r="BZ2110" s="177" t="s">
        <v>277</v>
      </c>
      <c r="CA2110" s="177">
        <v>70</v>
      </c>
      <c r="CB2110" s="177" t="s">
        <v>264</v>
      </c>
      <c r="CC2110" s="122">
        <v>-255.79</v>
      </c>
      <c r="CD2110" s="178" t="s">
        <v>195</v>
      </c>
      <c r="CE2110" s="177" t="s">
        <v>313</v>
      </c>
      <c r="CF2110" s="177" t="s">
        <v>313</v>
      </c>
      <c r="CG2110" s="83" t="s">
        <v>9</v>
      </c>
      <c r="CH2110" s="57"/>
      <c r="CV2110" s="51"/>
      <c r="CW2110" s="51"/>
      <c r="CX2110" s="51"/>
      <c r="CY2110" s="51"/>
      <c r="CZ2110" s="51"/>
      <c r="DA2110" s="51"/>
      <c r="DB2110" s="51"/>
      <c r="DC2110" s="51"/>
      <c r="DD2110" s="51"/>
    </row>
    <row r="2111" spans="73:108" ht="15" x14ac:dyDescent="0.25">
      <c r="BU2111" s="91"/>
      <c r="BV2111" s="177">
        <v>2010</v>
      </c>
      <c r="BW2111" s="177">
        <v>11</v>
      </c>
      <c r="BX2111" s="177" t="s">
        <v>261</v>
      </c>
      <c r="BY2111" s="177" t="s">
        <v>262</v>
      </c>
      <c r="BZ2111" s="177" t="s">
        <v>277</v>
      </c>
      <c r="CA2111" s="177">
        <v>0</v>
      </c>
      <c r="CB2111" s="177" t="s">
        <v>264</v>
      </c>
      <c r="CC2111" s="122">
        <v>-837.64</v>
      </c>
      <c r="CD2111" s="178" t="s">
        <v>193</v>
      </c>
      <c r="CE2111" s="177" t="s">
        <v>313</v>
      </c>
      <c r="CF2111" s="177" t="s">
        <v>313</v>
      </c>
      <c r="CG2111" s="83" t="s">
        <v>9</v>
      </c>
      <c r="CH2111" s="57"/>
      <c r="CV2111" s="51"/>
      <c r="CW2111" s="51"/>
      <c r="CX2111" s="51"/>
      <c r="CY2111" s="51"/>
      <c r="CZ2111" s="51"/>
      <c r="DA2111" s="51"/>
      <c r="DB2111" s="51"/>
      <c r="DC2111" s="51"/>
      <c r="DD2111" s="51"/>
    </row>
    <row r="2112" spans="73:108" ht="15" x14ac:dyDescent="0.25">
      <c r="BU2112" s="91"/>
      <c r="BV2112" s="177">
        <v>2010</v>
      </c>
      <c r="BW2112" s="177">
        <v>11</v>
      </c>
      <c r="BX2112" s="177" t="s">
        <v>261</v>
      </c>
      <c r="BY2112" s="177" t="s">
        <v>262</v>
      </c>
      <c r="BZ2112" s="177" t="s">
        <v>277</v>
      </c>
      <c r="CA2112" s="177">
        <v>70</v>
      </c>
      <c r="CB2112" s="177" t="s">
        <v>264</v>
      </c>
      <c r="CC2112" s="122">
        <v>-318.3</v>
      </c>
      <c r="CD2112" s="178" t="s">
        <v>195</v>
      </c>
      <c r="CE2112" s="177" t="s">
        <v>313</v>
      </c>
      <c r="CF2112" s="177" t="s">
        <v>313</v>
      </c>
      <c r="CG2112" s="83" t="s">
        <v>9</v>
      </c>
      <c r="CH2112" s="57"/>
      <c r="CV2112" s="51"/>
      <c r="CW2112" s="51"/>
      <c r="CX2112" s="51"/>
      <c r="CY2112" s="51"/>
      <c r="CZ2112" s="51"/>
      <c r="DA2112" s="51"/>
      <c r="DB2112" s="51"/>
      <c r="DC2112" s="51"/>
      <c r="DD2112" s="51"/>
    </row>
    <row r="2113" spans="73:108" ht="15" x14ac:dyDescent="0.25">
      <c r="BU2113" s="91"/>
      <c r="BV2113" s="177">
        <v>2010</v>
      </c>
      <c r="BW2113" s="177">
        <v>12</v>
      </c>
      <c r="BX2113" s="177" t="s">
        <v>261</v>
      </c>
      <c r="BY2113" s="177" t="s">
        <v>262</v>
      </c>
      <c r="BZ2113" s="177" t="s">
        <v>277</v>
      </c>
      <c r="CA2113" s="177">
        <v>0</v>
      </c>
      <c r="CB2113" s="177" t="s">
        <v>264</v>
      </c>
      <c r="CC2113" s="122">
        <v>-1057.53</v>
      </c>
      <c r="CD2113" s="178" t="s">
        <v>193</v>
      </c>
      <c r="CE2113" s="177" t="s">
        <v>313</v>
      </c>
      <c r="CF2113" s="177" t="s">
        <v>313</v>
      </c>
      <c r="CG2113" s="83" t="s">
        <v>9</v>
      </c>
      <c r="CH2113" s="57"/>
      <c r="CV2113" s="51"/>
      <c r="CW2113" s="51"/>
      <c r="CX2113" s="51"/>
      <c r="CY2113" s="51"/>
      <c r="CZ2113" s="51"/>
      <c r="DA2113" s="51"/>
      <c r="DB2113" s="51"/>
      <c r="DC2113" s="51"/>
      <c r="DD2113" s="51"/>
    </row>
    <row r="2114" spans="73:108" ht="15" x14ac:dyDescent="0.25">
      <c r="BU2114" s="91"/>
      <c r="BV2114" s="177">
        <v>2010</v>
      </c>
      <c r="BW2114" s="177">
        <v>12</v>
      </c>
      <c r="BX2114" s="177" t="s">
        <v>261</v>
      </c>
      <c r="BY2114" s="177" t="s">
        <v>262</v>
      </c>
      <c r="BZ2114" s="177" t="s">
        <v>277</v>
      </c>
      <c r="CA2114" s="177">
        <v>70</v>
      </c>
      <c r="CB2114" s="177" t="s">
        <v>264</v>
      </c>
      <c r="CC2114" s="122">
        <v>-401.86</v>
      </c>
      <c r="CD2114" s="178" t="s">
        <v>195</v>
      </c>
      <c r="CE2114" s="177" t="s">
        <v>313</v>
      </c>
      <c r="CF2114" s="177" t="s">
        <v>313</v>
      </c>
      <c r="CG2114" s="83" t="s">
        <v>9</v>
      </c>
      <c r="CH2114" s="57"/>
      <c r="CV2114" s="51"/>
      <c r="CW2114" s="51"/>
      <c r="CX2114" s="51"/>
      <c r="CY2114" s="51"/>
      <c r="CZ2114" s="51"/>
      <c r="DA2114" s="51"/>
      <c r="DB2114" s="51"/>
      <c r="DC2114" s="51"/>
      <c r="DD2114" s="51"/>
    </row>
    <row r="2115" spans="73:108" ht="15" x14ac:dyDescent="0.25">
      <c r="BU2115" s="91"/>
      <c r="BV2115" s="177">
        <v>2007</v>
      </c>
      <c r="BW2115" s="177">
        <v>5</v>
      </c>
      <c r="BX2115" s="177" t="s">
        <v>357</v>
      </c>
      <c r="BY2115" s="177" t="s">
        <v>262</v>
      </c>
      <c r="BZ2115" s="177" t="s">
        <v>266</v>
      </c>
      <c r="CA2115" s="177">
        <v>0</v>
      </c>
      <c r="CB2115" s="177" t="s">
        <v>264</v>
      </c>
      <c r="CC2115" s="122">
        <v>-94.26</v>
      </c>
      <c r="CD2115" s="178" t="s">
        <v>193</v>
      </c>
      <c r="CE2115" s="177" t="s">
        <v>313</v>
      </c>
      <c r="CF2115" s="177" t="s">
        <v>313</v>
      </c>
      <c r="CG2115" s="83" t="s">
        <v>9</v>
      </c>
      <c r="CH2115" s="57"/>
      <c r="CV2115" s="51"/>
      <c r="CW2115" s="51"/>
      <c r="CX2115" s="51"/>
      <c r="CY2115" s="51"/>
      <c r="CZ2115" s="51"/>
      <c r="DA2115" s="51"/>
      <c r="DB2115" s="51"/>
      <c r="DC2115" s="51"/>
      <c r="DD2115" s="51"/>
    </row>
    <row r="2116" spans="73:108" ht="15" x14ac:dyDescent="0.25">
      <c r="BU2116" s="91"/>
      <c r="BV2116" s="177">
        <v>2007</v>
      </c>
      <c r="BW2116" s="177">
        <v>5</v>
      </c>
      <c r="BX2116" s="177" t="s">
        <v>357</v>
      </c>
      <c r="BY2116" s="177" t="s">
        <v>262</v>
      </c>
      <c r="BZ2116" s="177" t="s">
        <v>267</v>
      </c>
      <c r="CA2116" s="177">
        <v>0</v>
      </c>
      <c r="CB2116" s="177" t="s">
        <v>264</v>
      </c>
      <c r="CC2116" s="122">
        <v>-94.26</v>
      </c>
      <c r="CD2116" s="178" t="s">
        <v>193</v>
      </c>
      <c r="CE2116" s="177" t="s">
        <v>313</v>
      </c>
      <c r="CF2116" s="177" t="s">
        <v>313</v>
      </c>
      <c r="CG2116" s="83" t="s">
        <v>9</v>
      </c>
      <c r="CH2116" s="57"/>
      <c r="CV2116" s="51"/>
      <c r="CW2116" s="51"/>
      <c r="CX2116" s="51"/>
      <c r="CY2116" s="51"/>
      <c r="CZ2116" s="51"/>
      <c r="DA2116" s="51"/>
      <c r="DB2116" s="51"/>
      <c r="DC2116" s="51"/>
      <c r="DD2116" s="51"/>
    </row>
    <row r="2117" spans="73:108" ht="15" x14ac:dyDescent="0.25">
      <c r="BU2117" s="91"/>
      <c r="BV2117" s="177">
        <v>2007</v>
      </c>
      <c r="BW2117" s="177">
        <v>5</v>
      </c>
      <c r="BX2117" s="177" t="s">
        <v>357</v>
      </c>
      <c r="BY2117" s="177" t="s">
        <v>262</v>
      </c>
      <c r="BZ2117" s="177" t="s">
        <v>268</v>
      </c>
      <c r="CA2117" s="177">
        <v>0</v>
      </c>
      <c r="CB2117" s="177" t="s">
        <v>264</v>
      </c>
      <c r="CC2117" s="122">
        <v>-94.26</v>
      </c>
      <c r="CD2117" s="178" t="s">
        <v>193</v>
      </c>
      <c r="CE2117" s="177" t="s">
        <v>313</v>
      </c>
      <c r="CF2117" s="177" t="s">
        <v>313</v>
      </c>
      <c r="CG2117" s="83" t="s">
        <v>9</v>
      </c>
      <c r="CH2117" s="57"/>
      <c r="CV2117" s="51"/>
      <c r="CW2117" s="51"/>
      <c r="CX2117" s="51"/>
      <c r="CY2117" s="51"/>
      <c r="CZ2117" s="51"/>
      <c r="DA2117" s="51"/>
      <c r="DB2117" s="51"/>
      <c r="DC2117" s="51"/>
      <c r="DD2117" s="51"/>
    </row>
    <row r="2118" spans="73:108" ht="15" x14ac:dyDescent="0.25">
      <c r="BU2118" s="91"/>
      <c r="BV2118" s="177">
        <v>2007</v>
      </c>
      <c r="BW2118" s="177">
        <v>5</v>
      </c>
      <c r="BX2118" s="177" t="s">
        <v>357</v>
      </c>
      <c r="BY2118" s="177" t="s">
        <v>262</v>
      </c>
      <c r="BZ2118" s="177" t="s">
        <v>316</v>
      </c>
      <c r="CA2118" s="177">
        <v>0</v>
      </c>
      <c r="CB2118" s="177" t="s">
        <v>264</v>
      </c>
      <c r="CC2118" s="122">
        <v>-91.64</v>
      </c>
      <c r="CD2118" s="178" t="s">
        <v>193</v>
      </c>
      <c r="CE2118" s="177" t="s">
        <v>313</v>
      </c>
      <c r="CF2118" s="177" t="s">
        <v>313</v>
      </c>
      <c r="CG2118" s="83" t="s">
        <v>9</v>
      </c>
      <c r="CH2118" s="57"/>
      <c r="CV2118" s="51"/>
      <c r="CW2118" s="51"/>
      <c r="CX2118" s="51"/>
      <c r="CY2118" s="51"/>
      <c r="CZ2118" s="51"/>
      <c r="DA2118" s="51"/>
      <c r="DB2118" s="51"/>
      <c r="DC2118" s="51"/>
      <c r="DD2118" s="51"/>
    </row>
    <row r="2119" spans="73:108" ht="15" x14ac:dyDescent="0.25">
      <c r="BU2119" s="91"/>
      <c r="BV2119" s="177">
        <v>2007</v>
      </c>
      <c r="BW2119" s="177">
        <v>5</v>
      </c>
      <c r="BX2119" s="177" t="s">
        <v>357</v>
      </c>
      <c r="BY2119" s="177" t="s">
        <v>262</v>
      </c>
      <c r="BZ2119" s="177" t="s">
        <v>266</v>
      </c>
      <c r="CA2119" s="177">
        <v>70</v>
      </c>
      <c r="CB2119" s="177" t="s">
        <v>264</v>
      </c>
      <c r="CC2119" s="122">
        <v>-30.16</v>
      </c>
      <c r="CD2119" s="178" t="s">
        <v>195</v>
      </c>
      <c r="CE2119" s="177" t="s">
        <v>313</v>
      </c>
      <c r="CF2119" s="177" t="s">
        <v>313</v>
      </c>
      <c r="CG2119" s="83" t="s">
        <v>9</v>
      </c>
      <c r="CH2119" s="57"/>
      <c r="CV2119" s="51"/>
      <c r="CW2119" s="51"/>
      <c r="CX2119" s="51"/>
      <c r="CY2119" s="51"/>
      <c r="CZ2119" s="51"/>
      <c r="DA2119" s="51"/>
      <c r="DB2119" s="51"/>
      <c r="DC2119" s="51"/>
      <c r="DD2119" s="51"/>
    </row>
    <row r="2120" spans="73:108" ht="15" x14ac:dyDescent="0.25">
      <c r="BU2120" s="91"/>
      <c r="BV2120" s="177">
        <v>2007</v>
      </c>
      <c r="BW2120" s="177">
        <v>5</v>
      </c>
      <c r="BX2120" s="177" t="s">
        <v>357</v>
      </c>
      <c r="BY2120" s="177" t="s">
        <v>262</v>
      </c>
      <c r="BZ2120" s="177" t="s">
        <v>267</v>
      </c>
      <c r="CA2120" s="177">
        <v>70</v>
      </c>
      <c r="CB2120" s="177" t="s">
        <v>264</v>
      </c>
      <c r="CC2120" s="122">
        <v>-30.16</v>
      </c>
      <c r="CD2120" s="178" t="s">
        <v>195</v>
      </c>
      <c r="CE2120" s="177" t="s">
        <v>313</v>
      </c>
      <c r="CF2120" s="177" t="s">
        <v>313</v>
      </c>
      <c r="CG2120" s="83" t="s">
        <v>9</v>
      </c>
      <c r="CH2120" s="57"/>
      <c r="CV2120" s="51"/>
      <c r="CW2120" s="51"/>
      <c r="CX2120" s="51"/>
      <c r="CY2120" s="51"/>
      <c r="CZ2120" s="51"/>
      <c r="DA2120" s="51"/>
      <c r="DB2120" s="51"/>
      <c r="DC2120" s="51"/>
      <c r="DD2120" s="51"/>
    </row>
    <row r="2121" spans="73:108" ht="15" x14ac:dyDescent="0.25">
      <c r="BU2121" s="91"/>
      <c r="BV2121" s="177">
        <v>2007</v>
      </c>
      <c r="BW2121" s="177">
        <v>5</v>
      </c>
      <c r="BX2121" s="177" t="s">
        <v>357</v>
      </c>
      <c r="BY2121" s="177" t="s">
        <v>262</v>
      </c>
      <c r="BZ2121" s="177" t="s">
        <v>268</v>
      </c>
      <c r="CA2121" s="177">
        <v>70</v>
      </c>
      <c r="CB2121" s="177" t="s">
        <v>264</v>
      </c>
      <c r="CC2121" s="122">
        <v>-30.16</v>
      </c>
      <c r="CD2121" s="178" t="s">
        <v>195</v>
      </c>
      <c r="CE2121" s="177" t="s">
        <v>313</v>
      </c>
      <c r="CF2121" s="177" t="s">
        <v>313</v>
      </c>
      <c r="CG2121" s="83" t="s">
        <v>9</v>
      </c>
      <c r="CH2121" s="57"/>
      <c r="CV2121" s="51"/>
      <c r="CW2121" s="51"/>
      <c r="CX2121" s="51"/>
      <c r="CY2121" s="51"/>
      <c r="CZ2121" s="51"/>
      <c r="DA2121" s="51"/>
      <c r="DB2121" s="51"/>
      <c r="DC2121" s="51"/>
      <c r="DD2121" s="51"/>
    </row>
    <row r="2122" spans="73:108" ht="15" x14ac:dyDescent="0.25">
      <c r="BU2122" s="91"/>
      <c r="BV2122" s="177">
        <v>2007</v>
      </c>
      <c r="BW2122" s="177">
        <v>5</v>
      </c>
      <c r="BX2122" s="177" t="s">
        <v>357</v>
      </c>
      <c r="BY2122" s="177" t="s">
        <v>262</v>
      </c>
      <c r="BZ2122" s="177" t="s">
        <v>316</v>
      </c>
      <c r="CA2122" s="177">
        <v>70</v>
      </c>
      <c r="CB2122" s="177" t="s">
        <v>264</v>
      </c>
      <c r="CC2122" s="122">
        <v>-29.32</v>
      </c>
      <c r="CD2122" s="178" t="s">
        <v>195</v>
      </c>
      <c r="CE2122" s="177" t="s">
        <v>313</v>
      </c>
      <c r="CF2122" s="177" t="s">
        <v>313</v>
      </c>
      <c r="CG2122" s="83" t="s">
        <v>9</v>
      </c>
      <c r="CH2122" s="57"/>
      <c r="CV2122" s="51"/>
      <c r="CW2122" s="51"/>
      <c r="CX2122" s="51"/>
      <c r="CY2122" s="51"/>
      <c r="CZ2122" s="51"/>
      <c r="DA2122" s="51"/>
      <c r="DB2122" s="51"/>
      <c r="DC2122" s="51"/>
      <c r="DD2122" s="51"/>
    </row>
    <row r="2123" spans="73:108" ht="15" x14ac:dyDescent="0.25">
      <c r="BU2123" s="91"/>
      <c r="BV2123" s="177">
        <v>2007</v>
      </c>
      <c r="BW2123" s="177">
        <v>6</v>
      </c>
      <c r="BX2123" s="177" t="s">
        <v>357</v>
      </c>
      <c r="BY2123" s="177" t="s">
        <v>262</v>
      </c>
      <c r="BZ2123" s="177" t="s">
        <v>266</v>
      </c>
      <c r="CA2123" s="177">
        <v>0</v>
      </c>
      <c r="CB2123" s="177" t="s">
        <v>264</v>
      </c>
      <c r="CC2123" s="122">
        <v>-194.19</v>
      </c>
      <c r="CD2123" s="178" t="s">
        <v>193</v>
      </c>
      <c r="CE2123" s="177" t="s">
        <v>313</v>
      </c>
      <c r="CF2123" s="177" t="s">
        <v>313</v>
      </c>
      <c r="CG2123" s="83" t="s">
        <v>9</v>
      </c>
      <c r="CH2123" s="57"/>
      <c r="CV2123" s="51"/>
      <c r="CW2123" s="51"/>
      <c r="CX2123" s="51"/>
      <c r="CY2123" s="51"/>
      <c r="CZ2123" s="51"/>
      <c r="DA2123" s="51"/>
      <c r="DB2123" s="51"/>
      <c r="DC2123" s="51"/>
      <c r="DD2123" s="51"/>
    </row>
    <row r="2124" spans="73:108" ht="15" x14ac:dyDescent="0.25">
      <c r="BU2124" s="91"/>
      <c r="BV2124" s="177">
        <v>2007</v>
      </c>
      <c r="BW2124" s="177">
        <v>6</v>
      </c>
      <c r="BX2124" s="177" t="s">
        <v>357</v>
      </c>
      <c r="BY2124" s="177" t="s">
        <v>262</v>
      </c>
      <c r="BZ2124" s="177" t="s">
        <v>267</v>
      </c>
      <c r="CA2124" s="177">
        <v>0</v>
      </c>
      <c r="CB2124" s="177" t="s">
        <v>264</v>
      </c>
      <c r="CC2124" s="122">
        <v>-194.18</v>
      </c>
      <c r="CD2124" s="178" t="s">
        <v>193</v>
      </c>
      <c r="CE2124" s="177" t="s">
        <v>313</v>
      </c>
      <c r="CF2124" s="177" t="s">
        <v>313</v>
      </c>
      <c r="CG2124" s="83" t="s">
        <v>9</v>
      </c>
      <c r="CH2124" s="57"/>
      <c r="CV2124" s="51"/>
      <c r="CW2124" s="51"/>
      <c r="CX2124" s="51"/>
      <c r="CY2124" s="51"/>
      <c r="CZ2124" s="51"/>
      <c r="DA2124" s="51"/>
      <c r="DB2124" s="51"/>
      <c r="DC2124" s="51"/>
      <c r="DD2124" s="51"/>
    </row>
    <row r="2125" spans="73:108" ht="15" x14ac:dyDescent="0.25">
      <c r="BU2125" s="91"/>
      <c r="BV2125" s="177">
        <v>2007</v>
      </c>
      <c r="BW2125" s="177">
        <v>6</v>
      </c>
      <c r="BX2125" s="177" t="s">
        <v>357</v>
      </c>
      <c r="BY2125" s="177" t="s">
        <v>262</v>
      </c>
      <c r="BZ2125" s="177" t="s">
        <v>268</v>
      </c>
      <c r="CA2125" s="177">
        <v>0</v>
      </c>
      <c r="CB2125" s="177" t="s">
        <v>264</v>
      </c>
      <c r="CC2125" s="122">
        <v>-194.18</v>
      </c>
      <c r="CD2125" s="178" t="s">
        <v>193</v>
      </c>
      <c r="CE2125" s="177" t="s">
        <v>313</v>
      </c>
      <c r="CF2125" s="177" t="s">
        <v>313</v>
      </c>
      <c r="CG2125" s="83" t="s">
        <v>9</v>
      </c>
      <c r="CH2125" s="57"/>
      <c r="CV2125" s="51"/>
      <c r="CW2125" s="51"/>
      <c r="CX2125" s="51"/>
      <c r="CY2125" s="51"/>
      <c r="CZ2125" s="51"/>
      <c r="DA2125" s="51"/>
      <c r="DB2125" s="51"/>
      <c r="DC2125" s="51"/>
      <c r="DD2125" s="51"/>
    </row>
    <row r="2126" spans="73:108" ht="15" x14ac:dyDescent="0.25">
      <c r="BU2126" s="91"/>
      <c r="BV2126" s="177">
        <v>2007</v>
      </c>
      <c r="BW2126" s="177">
        <v>6</v>
      </c>
      <c r="BX2126" s="177" t="s">
        <v>357</v>
      </c>
      <c r="BY2126" s="177" t="s">
        <v>262</v>
      </c>
      <c r="BZ2126" s="177" t="s">
        <v>316</v>
      </c>
      <c r="CA2126" s="177">
        <v>0</v>
      </c>
      <c r="CB2126" s="177" t="s">
        <v>264</v>
      </c>
      <c r="CC2126" s="122">
        <v>-194.18</v>
      </c>
      <c r="CD2126" s="178" t="s">
        <v>193</v>
      </c>
      <c r="CE2126" s="177" t="s">
        <v>313</v>
      </c>
      <c r="CF2126" s="177" t="s">
        <v>313</v>
      </c>
      <c r="CG2126" s="83" t="s">
        <v>9</v>
      </c>
      <c r="CH2126" s="57"/>
      <c r="CV2126" s="51"/>
      <c r="CW2126" s="51"/>
      <c r="CX2126" s="51"/>
      <c r="CY2126" s="51"/>
      <c r="CZ2126" s="51"/>
      <c r="DA2126" s="51"/>
      <c r="DB2126" s="51"/>
      <c r="DC2126" s="51"/>
      <c r="DD2126" s="51"/>
    </row>
    <row r="2127" spans="73:108" ht="15" x14ac:dyDescent="0.25">
      <c r="BU2127" s="91"/>
      <c r="BV2127" s="177">
        <v>2007</v>
      </c>
      <c r="BW2127" s="177">
        <v>6</v>
      </c>
      <c r="BX2127" s="177" t="s">
        <v>357</v>
      </c>
      <c r="BY2127" s="177" t="s">
        <v>262</v>
      </c>
      <c r="BZ2127" s="177" t="s">
        <v>266</v>
      </c>
      <c r="CA2127" s="177">
        <v>70</v>
      </c>
      <c r="CB2127" s="177" t="s">
        <v>264</v>
      </c>
      <c r="CC2127" s="122">
        <v>-62.14</v>
      </c>
      <c r="CD2127" s="178" t="s">
        <v>195</v>
      </c>
      <c r="CE2127" s="177" t="s">
        <v>313</v>
      </c>
      <c r="CF2127" s="177" t="s">
        <v>313</v>
      </c>
      <c r="CG2127" s="83" t="s">
        <v>9</v>
      </c>
      <c r="CH2127" s="57"/>
      <c r="CV2127" s="51"/>
      <c r="CW2127" s="51"/>
      <c r="CX2127" s="51"/>
      <c r="CY2127" s="51"/>
      <c r="CZ2127" s="51"/>
      <c r="DA2127" s="51"/>
      <c r="DB2127" s="51"/>
      <c r="DC2127" s="51"/>
      <c r="DD2127" s="51"/>
    </row>
    <row r="2128" spans="73:108" ht="15" x14ac:dyDescent="0.25">
      <c r="BU2128" s="91"/>
      <c r="BV2128" s="177">
        <v>2007</v>
      </c>
      <c r="BW2128" s="177">
        <v>6</v>
      </c>
      <c r="BX2128" s="177" t="s">
        <v>357</v>
      </c>
      <c r="BY2128" s="177" t="s">
        <v>262</v>
      </c>
      <c r="BZ2128" s="177" t="s">
        <v>267</v>
      </c>
      <c r="CA2128" s="177">
        <v>70</v>
      </c>
      <c r="CB2128" s="177" t="s">
        <v>264</v>
      </c>
      <c r="CC2128" s="122">
        <v>-62.14</v>
      </c>
      <c r="CD2128" s="178" t="s">
        <v>195</v>
      </c>
      <c r="CE2128" s="177" t="s">
        <v>313</v>
      </c>
      <c r="CF2128" s="177" t="s">
        <v>313</v>
      </c>
      <c r="CG2128" s="83" t="s">
        <v>9</v>
      </c>
      <c r="CH2128" s="57"/>
      <c r="CV2128" s="51"/>
      <c r="CW2128" s="51"/>
      <c r="CX2128" s="51"/>
      <c r="CY2128" s="51"/>
      <c r="CZ2128" s="51"/>
      <c r="DA2128" s="51"/>
      <c r="DB2128" s="51"/>
      <c r="DC2128" s="51"/>
      <c r="DD2128" s="51"/>
    </row>
    <row r="2129" spans="73:108" ht="15" x14ac:dyDescent="0.25">
      <c r="BU2129" s="91"/>
      <c r="BV2129" s="177">
        <v>2007</v>
      </c>
      <c r="BW2129" s="177">
        <v>6</v>
      </c>
      <c r="BX2129" s="177" t="s">
        <v>357</v>
      </c>
      <c r="BY2129" s="177" t="s">
        <v>262</v>
      </c>
      <c r="BZ2129" s="177" t="s">
        <v>268</v>
      </c>
      <c r="CA2129" s="177">
        <v>70</v>
      </c>
      <c r="CB2129" s="177" t="s">
        <v>264</v>
      </c>
      <c r="CC2129" s="122">
        <v>-62.14</v>
      </c>
      <c r="CD2129" s="178" t="s">
        <v>195</v>
      </c>
      <c r="CE2129" s="177" t="s">
        <v>313</v>
      </c>
      <c r="CF2129" s="177" t="s">
        <v>313</v>
      </c>
      <c r="CG2129" s="83" t="s">
        <v>9</v>
      </c>
      <c r="CH2129" s="57"/>
      <c r="CV2129" s="51"/>
      <c r="CW2129" s="51"/>
      <c r="CX2129" s="51"/>
      <c r="CY2129" s="51"/>
      <c r="CZ2129" s="51"/>
      <c r="DA2129" s="51"/>
      <c r="DB2129" s="51"/>
      <c r="DC2129" s="51"/>
      <c r="DD2129" s="51"/>
    </row>
    <row r="2130" spans="73:108" ht="15" x14ac:dyDescent="0.25">
      <c r="BU2130" s="91"/>
      <c r="BV2130" s="177">
        <v>2007</v>
      </c>
      <c r="BW2130" s="177">
        <v>6</v>
      </c>
      <c r="BX2130" s="177" t="s">
        <v>357</v>
      </c>
      <c r="BY2130" s="177" t="s">
        <v>262</v>
      </c>
      <c r="BZ2130" s="177" t="s">
        <v>316</v>
      </c>
      <c r="CA2130" s="177">
        <v>70</v>
      </c>
      <c r="CB2130" s="177" t="s">
        <v>264</v>
      </c>
      <c r="CC2130" s="122">
        <v>-62.14</v>
      </c>
      <c r="CD2130" s="178" t="s">
        <v>195</v>
      </c>
      <c r="CE2130" s="177" t="s">
        <v>313</v>
      </c>
      <c r="CF2130" s="177" t="s">
        <v>313</v>
      </c>
      <c r="CG2130" s="83" t="s">
        <v>9</v>
      </c>
      <c r="CH2130" s="57"/>
      <c r="CV2130" s="51"/>
      <c r="CW2130" s="51"/>
      <c r="CX2130" s="51"/>
      <c r="CY2130" s="51"/>
      <c r="CZ2130" s="51"/>
      <c r="DA2130" s="51"/>
      <c r="DB2130" s="51"/>
      <c r="DC2130" s="51"/>
      <c r="DD2130" s="51"/>
    </row>
    <row r="2131" spans="73:108" ht="15" x14ac:dyDescent="0.25">
      <c r="BU2131" s="91"/>
      <c r="BV2131" s="177">
        <v>2007</v>
      </c>
      <c r="BW2131" s="177">
        <v>7</v>
      </c>
      <c r="BX2131" s="177" t="s">
        <v>357</v>
      </c>
      <c r="BY2131" s="177" t="s">
        <v>262</v>
      </c>
      <c r="BZ2131" s="177" t="s">
        <v>266</v>
      </c>
      <c r="CA2131" s="177">
        <v>0</v>
      </c>
      <c r="CB2131" s="177" t="s">
        <v>264</v>
      </c>
      <c r="CC2131" s="122">
        <v>-113.86</v>
      </c>
      <c r="CD2131" s="178" t="s">
        <v>193</v>
      </c>
      <c r="CE2131" s="177" t="s">
        <v>313</v>
      </c>
      <c r="CF2131" s="177" t="s">
        <v>313</v>
      </c>
      <c r="CG2131" s="83" t="s">
        <v>9</v>
      </c>
      <c r="CH2131" s="57"/>
      <c r="CV2131" s="51"/>
      <c r="CW2131" s="51"/>
      <c r="CX2131" s="51"/>
      <c r="CY2131" s="51"/>
      <c r="CZ2131" s="51"/>
      <c r="DA2131" s="51"/>
      <c r="DB2131" s="51"/>
      <c r="DC2131" s="51"/>
      <c r="DD2131" s="51"/>
    </row>
    <row r="2132" spans="73:108" ht="15" x14ac:dyDescent="0.25">
      <c r="BU2132" s="91"/>
      <c r="BV2132" s="177">
        <v>2007</v>
      </c>
      <c r="BW2132" s="177">
        <v>7</v>
      </c>
      <c r="BX2132" s="177" t="s">
        <v>357</v>
      </c>
      <c r="BY2132" s="177" t="s">
        <v>262</v>
      </c>
      <c r="BZ2132" s="177" t="s">
        <v>267</v>
      </c>
      <c r="CA2132" s="177">
        <v>0</v>
      </c>
      <c r="CB2132" s="177" t="s">
        <v>264</v>
      </c>
      <c r="CC2132" s="122">
        <v>-113.87</v>
      </c>
      <c r="CD2132" s="178" t="s">
        <v>193</v>
      </c>
      <c r="CE2132" s="177" t="s">
        <v>313</v>
      </c>
      <c r="CF2132" s="177" t="s">
        <v>313</v>
      </c>
      <c r="CG2132" s="83" t="s">
        <v>9</v>
      </c>
      <c r="CH2132" s="57"/>
      <c r="CV2132" s="51"/>
      <c r="CW2132" s="51"/>
      <c r="CX2132" s="51"/>
      <c r="CY2132" s="51"/>
      <c r="CZ2132" s="51"/>
      <c r="DA2132" s="51"/>
      <c r="DB2132" s="51"/>
      <c r="DC2132" s="51"/>
      <c r="DD2132" s="51"/>
    </row>
    <row r="2133" spans="73:108" ht="15" x14ac:dyDescent="0.25">
      <c r="BU2133" s="91"/>
      <c r="BV2133" s="177">
        <v>2007</v>
      </c>
      <c r="BW2133" s="177">
        <v>7</v>
      </c>
      <c r="BX2133" s="177" t="s">
        <v>357</v>
      </c>
      <c r="BY2133" s="177" t="s">
        <v>262</v>
      </c>
      <c r="BZ2133" s="177" t="s">
        <v>268</v>
      </c>
      <c r="CA2133" s="177">
        <v>0</v>
      </c>
      <c r="CB2133" s="177" t="s">
        <v>264</v>
      </c>
      <c r="CC2133" s="122">
        <v>-113.87</v>
      </c>
      <c r="CD2133" s="178" t="s">
        <v>193</v>
      </c>
      <c r="CE2133" s="177" t="s">
        <v>313</v>
      </c>
      <c r="CF2133" s="177" t="s">
        <v>313</v>
      </c>
      <c r="CG2133" s="83" t="s">
        <v>9</v>
      </c>
      <c r="CH2133" s="57"/>
      <c r="CV2133" s="51"/>
      <c r="CW2133" s="51"/>
      <c r="CX2133" s="51"/>
      <c r="CY2133" s="51"/>
      <c r="CZ2133" s="51"/>
      <c r="DA2133" s="51"/>
      <c r="DB2133" s="51"/>
      <c r="DC2133" s="51"/>
      <c r="DD2133" s="51"/>
    </row>
    <row r="2134" spans="73:108" ht="15" x14ac:dyDescent="0.25">
      <c r="BU2134" s="91"/>
      <c r="BV2134" s="177">
        <v>2007</v>
      </c>
      <c r="BW2134" s="177">
        <v>7</v>
      </c>
      <c r="BX2134" s="177" t="s">
        <v>357</v>
      </c>
      <c r="BY2134" s="177" t="s">
        <v>262</v>
      </c>
      <c r="BZ2134" s="177" t="s">
        <v>316</v>
      </c>
      <c r="CA2134" s="177">
        <v>0</v>
      </c>
      <c r="CB2134" s="177" t="s">
        <v>264</v>
      </c>
      <c r="CC2134" s="122">
        <v>-113.87</v>
      </c>
      <c r="CD2134" s="178" t="s">
        <v>193</v>
      </c>
      <c r="CE2134" s="177" t="s">
        <v>313</v>
      </c>
      <c r="CF2134" s="177" t="s">
        <v>313</v>
      </c>
      <c r="CG2134" s="83" t="s">
        <v>9</v>
      </c>
      <c r="CH2134" s="57"/>
      <c r="CV2134" s="51"/>
      <c r="CW2134" s="51"/>
      <c r="CX2134" s="51"/>
      <c r="CY2134" s="51"/>
      <c r="CZ2134" s="51"/>
      <c r="DA2134" s="51"/>
      <c r="DB2134" s="51"/>
      <c r="DC2134" s="51"/>
      <c r="DD2134" s="51"/>
    </row>
    <row r="2135" spans="73:108" ht="15" x14ac:dyDescent="0.25">
      <c r="BU2135" s="91"/>
      <c r="BV2135" s="177">
        <v>2007</v>
      </c>
      <c r="BW2135" s="177">
        <v>7</v>
      </c>
      <c r="BX2135" s="177" t="s">
        <v>357</v>
      </c>
      <c r="BY2135" s="177" t="s">
        <v>262</v>
      </c>
      <c r="BZ2135" s="177" t="s">
        <v>266</v>
      </c>
      <c r="CA2135" s="177">
        <v>70</v>
      </c>
      <c r="CB2135" s="177" t="s">
        <v>264</v>
      </c>
      <c r="CC2135" s="122">
        <v>-36.44</v>
      </c>
      <c r="CD2135" s="178" t="s">
        <v>195</v>
      </c>
      <c r="CE2135" s="177" t="s">
        <v>313</v>
      </c>
      <c r="CF2135" s="177" t="s">
        <v>313</v>
      </c>
      <c r="CG2135" s="83" t="s">
        <v>9</v>
      </c>
      <c r="CH2135" s="57"/>
      <c r="CV2135" s="51"/>
      <c r="CW2135" s="51"/>
      <c r="CX2135" s="51"/>
      <c r="CY2135" s="51"/>
      <c r="CZ2135" s="51"/>
      <c r="DA2135" s="51"/>
      <c r="DB2135" s="51"/>
      <c r="DC2135" s="51"/>
      <c r="DD2135" s="51"/>
    </row>
    <row r="2136" spans="73:108" ht="15" x14ac:dyDescent="0.25">
      <c r="BU2136" s="91"/>
      <c r="BV2136" s="177">
        <v>2007</v>
      </c>
      <c r="BW2136" s="177">
        <v>7</v>
      </c>
      <c r="BX2136" s="177" t="s">
        <v>357</v>
      </c>
      <c r="BY2136" s="177" t="s">
        <v>262</v>
      </c>
      <c r="BZ2136" s="177" t="s">
        <v>267</v>
      </c>
      <c r="CA2136" s="177">
        <v>70</v>
      </c>
      <c r="CB2136" s="177" t="s">
        <v>264</v>
      </c>
      <c r="CC2136" s="122">
        <v>-36.44</v>
      </c>
      <c r="CD2136" s="178" t="s">
        <v>195</v>
      </c>
      <c r="CE2136" s="177" t="s">
        <v>313</v>
      </c>
      <c r="CF2136" s="177" t="s">
        <v>313</v>
      </c>
      <c r="CG2136" s="83" t="s">
        <v>9</v>
      </c>
      <c r="CH2136" s="57"/>
      <c r="CV2136" s="51"/>
      <c r="CW2136" s="51"/>
      <c r="CX2136" s="51"/>
      <c r="CY2136" s="51"/>
      <c r="CZ2136" s="51"/>
      <c r="DA2136" s="51"/>
      <c r="DB2136" s="51"/>
      <c r="DC2136" s="51"/>
      <c r="DD2136" s="51"/>
    </row>
    <row r="2137" spans="73:108" ht="15" x14ac:dyDescent="0.25">
      <c r="BU2137" s="91"/>
      <c r="BV2137" s="177">
        <v>2007</v>
      </c>
      <c r="BW2137" s="177">
        <v>7</v>
      </c>
      <c r="BX2137" s="177" t="s">
        <v>357</v>
      </c>
      <c r="BY2137" s="177" t="s">
        <v>262</v>
      </c>
      <c r="BZ2137" s="177" t="s">
        <v>268</v>
      </c>
      <c r="CA2137" s="177">
        <v>70</v>
      </c>
      <c r="CB2137" s="177" t="s">
        <v>264</v>
      </c>
      <c r="CC2137" s="122">
        <v>-36.44</v>
      </c>
      <c r="CD2137" s="178" t="s">
        <v>195</v>
      </c>
      <c r="CE2137" s="177" t="s">
        <v>313</v>
      </c>
      <c r="CF2137" s="177" t="s">
        <v>313</v>
      </c>
      <c r="CG2137" s="83" t="s">
        <v>9</v>
      </c>
      <c r="CH2137" s="57"/>
      <c r="CV2137" s="51"/>
      <c r="CW2137" s="51"/>
      <c r="CX2137" s="51"/>
      <c r="CY2137" s="51"/>
      <c r="CZ2137" s="51"/>
      <c r="DA2137" s="51"/>
      <c r="DB2137" s="51"/>
      <c r="DC2137" s="51"/>
      <c r="DD2137" s="51"/>
    </row>
    <row r="2138" spans="73:108" ht="15" x14ac:dyDescent="0.25">
      <c r="BU2138" s="91"/>
      <c r="BV2138" s="177">
        <v>2007</v>
      </c>
      <c r="BW2138" s="177">
        <v>7</v>
      </c>
      <c r="BX2138" s="177" t="s">
        <v>357</v>
      </c>
      <c r="BY2138" s="177" t="s">
        <v>262</v>
      </c>
      <c r="BZ2138" s="177" t="s">
        <v>316</v>
      </c>
      <c r="CA2138" s="177">
        <v>70</v>
      </c>
      <c r="CB2138" s="177" t="s">
        <v>264</v>
      </c>
      <c r="CC2138" s="122">
        <v>-36.44</v>
      </c>
      <c r="CD2138" s="178" t="s">
        <v>195</v>
      </c>
      <c r="CE2138" s="177" t="s">
        <v>313</v>
      </c>
      <c r="CF2138" s="177" t="s">
        <v>313</v>
      </c>
      <c r="CG2138" s="83" t="s">
        <v>9</v>
      </c>
      <c r="CH2138" s="57"/>
      <c r="CV2138" s="51"/>
      <c r="CW2138" s="51"/>
      <c r="CX2138" s="51"/>
      <c r="CY2138" s="51"/>
      <c r="CZ2138" s="51"/>
      <c r="DA2138" s="51"/>
      <c r="DB2138" s="51"/>
      <c r="DC2138" s="51"/>
      <c r="DD2138" s="51"/>
    </row>
    <row r="2139" spans="73:108" ht="15" x14ac:dyDescent="0.25">
      <c r="BU2139" s="91"/>
      <c r="BV2139" s="177">
        <v>2007</v>
      </c>
      <c r="BW2139" s="177">
        <v>8</v>
      </c>
      <c r="BX2139" s="177" t="s">
        <v>357</v>
      </c>
      <c r="BY2139" s="177" t="s">
        <v>262</v>
      </c>
      <c r="BZ2139" s="177" t="s">
        <v>266</v>
      </c>
      <c r="CA2139" s="177">
        <v>0</v>
      </c>
      <c r="CB2139" s="177" t="s">
        <v>264</v>
      </c>
      <c r="CC2139" s="122">
        <v>-109.07</v>
      </c>
      <c r="CD2139" s="178" t="s">
        <v>193</v>
      </c>
      <c r="CE2139" s="177" t="s">
        <v>313</v>
      </c>
      <c r="CF2139" s="177" t="s">
        <v>313</v>
      </c>
      <c r="CG2139" s="83" t="s">
        <v>9</v>
      </c>
      <c r="CH2139" s="57"/>
      <c r="CV2139" s="51"/>
      <c r="CW2139" s="51"/>
      <c r="CX2139" s="51"/>
      <c r="CY2139" s="51"/>
      <c r="CZ2139" s="51"/>
      <c r="DA2139" s="51"/>
      <c r="DB2139" s="51"/>
      <c r="DC2139" s="51"/>
      <c r="DD2139" s="51"/>
    </row>
    <row r="2140" spans="73:108" ht="15" x14ac:dyDescent="0.25">
      <c r="BU2140" s="91"/>
      <c r="BV2140" s="177">
        <v>2007</v>
      </c>
      <c r="BW2140" s="177">
        <v>8</v>
      </c>
      <c r="BX2140" s="177" t="s">
        <v>357</v>
      </c>
      <c r="BY2140" s="177" t="s">
        <v>262</v>
      </c>
      <c r="BZ2140" s="177" t="s">
        <v>267</v>
      </c>
      <c r="CA2140" s="177">
        <v>0</v>
      </c>
      <c r="CB2140" s="177" t="s">
        <v>264</v>
      </c>
      <c r="CC2140" s="122">
        <v>-109.07</v>
      </c>
      <c r="CD2140" s="178" t="s">
        <v>193</v>
      </c>
      <c r="CE2140" s="177" t="s">
        <v>313</v>
      </c>
      <c r="CF2140" s="177" t="s">
        <v>313</v>
      </c>
      <c r="CG2140" s="83" t="s">
        <v>9</v>
      </c>
      <c r="CH2140" s="57"/>
      <c r="CV2140" s="51"/>
      <c r="CW2140" s="51"/>
      <c r="CX2140" s="51"/>
      <c r="CY2140" s="51"/>
      <c r="CZ2140" s="51"/>
      <c r="DA2140" s="51"/>
      <c r="DB2140" s="51"/>
      <c r="DC2140" s="51"/>
      <c r="DD2140" s="51"/>
    </row>
    <row r="2141" spans="73:108" ht="15" x14ac:dyDescent="0.25">
      <c r="BU2141" s="91"/>
      <c r="BV2141" s="177">
        <v>2007</v>
      </c>
      <c r="BW2141" s="177">
        <v>8</v>
      </c>
      <c r="BX2141" s="177" t="s">
        <v>357</v>
      </c>
      <c r="BY2141" s="177" t="s">
        <v>262</v>
      </c>
      <c r="BZ2141" s="177" t="s">
        <v>268</v>
      </c>
      <c r="CA2141" s="177">
        <v>0</v>
      </c>
      <c r="CB2141" s="177" t="s">
        <v>264</v>
      </c>
      <c r="CC2141" s="122">
        <v>-109.07</v>
      </c>
      <c r="CD2141" s="178" t="s">
        <v>193</v>
      </c>
      <c r="CE2141" s="177" t="s">
        <v>313</v>
      </c>
      <c r="CF2141" s="177" t="s">
        <v>313</v>
      </c>
      <c r="CG2141" s="83" t="s">
        <v>9</v>
      </c>
      <c r="CH2141" s="57"/>
      <c r="CV2141" s="51"/>
      <c r="CW2141" s="51"/>
      <c r="CX2141" s="51"/>
      <c r="CY2141" s="51"/>
      <c r="CZ2141" s="51"/>
      <c r="DA2141" s="51"/>
      <c r="DB2141" s="51"/>
      <c r="DC2141" s="51"/>
      <c r="DD2141" s="51"/>
    </row>
    <row r="2142" spans="73:108" ht="15" x14ac:dyDescent="0.25">
      <c r="BU2142" s="91"/>
      <c r="BV2142" s="177">
        <v>2007</v>
      </c>
      <c r="BW2142" s="177">
        <v>8</v>
      </c>
      <c r="BX2142" s="177" t="s">
        <v>357</v>
      </c>
      <c r="BY2142" s="177" t="s">
        <v>262</v>
      </c>
      <c r="BZ2142" s="177" t="s">
        <v>266</v>
      </c>
      <c r="CA2142" s="177">
        <v>70</v>
      </c>
      <c r="CB2142" s="177" t="s">
        <v>264</v>
      </c>
      <c r="CC2142" s="122">
        <v>-34.9</v>
      </c>
      <c r="CD2142" s="178" t="s">
        <v>195</v>
      </c>
      <c r="CE2142" s="177" t="s">
        <v>313</v>
      </c>
      <c r="CF2142" s="177" t="s">
        <v>313</v>
      </c>
      <c r="CG2142" s="83" t="s">
        <v>9</v>
      </c>
      <c r="CH2142" s="57"/>
      <c r="CV2142" s="51"/>
      <c r="CW2142" s="51"/>
      <c r="CX2142" s="51"/>
      <c r="CY2142" s="51"/>
      <c r="CZ2142" s="51"/>
      <c r="DA2142" s="51"/>
      <c r="DB2142" s="51"/>
      <c r="DC2142" s="51"/>
      <c r="DD2142" s="51"/>
    </row>
    <row r="2143" spans="73:108" ht="15" x14ac:dyDescent="0.25">
      <c r="BU2143" s="91"/>
      <c r="BV2143" s="177">
        <v>2007</v>
      </c>
      <c r="BW2143" s="177">
        <v>8</v>
      </c>
      <c r="BX2143" s="177" t="s">
        <v>357</v>
      </c>
      <c r="BY2143" s="177" t="s">
        <v>262</v>
      </c>
      <c r="BZ2143" s="177" t="s">
        <v>267</v>
      </c>
      <c r="CA2143" s="177">
        <v>70</v>
      </c>
      <c r="CB2143" s="177" t="s">
        <v>264</v>
      </c>
      <c r="CC2143" s="122">
        <v>-34.9</v>
      </c>
      <c r="CD2143" s="178" t="s">
        <v>195</v>
      </c>
      <c r="CE2143" s="177" t="s">
        <v>313</v>
      </c>
      <c r="CF2143" s="177" t="s">
        <v>313</v>
      </c>
      <c r="CG2143" s="83" t="s">
        <v>9</v>
      </c>
      <c r="CH2143" s="57"/>
      <c r="CV2143" s="51"/>
      <c r="CW2143" s="51"/>
      <c r="CX2143" s="51"/>
      <c r="CY2143" s="51"/>
      <c r="CZ2143" s="51"/>
      <c r="DA2143" s="51"/>
      <c r="DB2143" s="51"/>
      <c r="DC2143" s="51"/>
      <c r="DD2143" s="51"/>
    </row>
    <row r="2144" spans="73:108" ht="15" x14ac:dyDescent="0.25">
      <c r="BU2144" s="91"/>
      <c r="BV2144" s="177">
        <v>2007</v>
      </c>
      <c r="BW2144" s="177">
        <v>8</v>
      </c>
      <c r="BX2144" s="177" t="s">
        <v>357</v>
      </c>
      <c r="BY2144" s="177" t="s">
        <v>262</v>
      </c>
      <c r="BZ2144" s="177" t="s">
        <v>268</v>
      </c>
      <c r="CA2144" s="177">
        <v>70</v>
      </c>
      <c r="CB2144" s="177" t="s">
        <v>264</v>
      </c>
      <c r="CC2144" s="122">
        <v>-34.9</v>
      </c>
      <c r="CD2144" s="178" t="s">
        <v>195</v>
      </c>
      <c r="CE2144" s="177" t="s">
        <v>313</v>
      </c>
      <c r="CF2144" s="177" t="s">
        <v>313</v>
      </c>
      <c r="CG2144" s="83" t="s">
        <v>9</v>
      </c>
      <c r="CH2144" s="57"/>
      <c r="CV2144" s="51"/>
      <c r="CW2144" s="51"/>
      <c r="CX2144" s="51"/>
      <c r="CY2144" s="51"/>
      <c r="CZ2144" s="51"/>
      <c r="DA2144" s="51"/>
      <c r="DB2144" s="51"/>
      <c r="DC2144" s="51"/>
      <c r="DD2144" s="51"/>
    </row>
    <row r="2145" spans="73:108" ht="15" x14ac:dyDescent="0.25">
      <c r="BU2145" s="91"/>
      <c r="BV2145" s="177">
        <v>2009</v>
      </c>
      <c r="BW2145" s="177">
        <v>5</v>
      </c>
      <c r="BX2145" s="177" t="s">
        <v>357</v>
      </c>
      <c r="BY2145" s="177" t="s">
        <v>262</v>
      </c>
      <c r="BZ2145" s="177" t="s">
        <v>277</v>
      </c>
      <c r="CA2145" s="177">
        <v>0</v>
      </c>
      <c r="CB2145" s="177" t="s">
        <v>264</v>
      </c>
      <c r="CC2145" s="122">
        <v>-278.33999999999997</v>
      </c>
      <c r="CD2145" s="178" t="s">
        <v>193</v>
      </c>
      <c r="CE2145" s="177" t="s">
        <v>313</v>
      </c>
      <c r="CF2145" s="177" t="s">
        <v>313</v>
      </c>
      <c r="CG2145" s="83" t="s">
        <v>9</v>
      </c>
      <c r="CH2145" s="57"/>
      <c r="CV2145" s="51"/>
      <c r="CW2145" s="51"/>
      <c r="CX2145" s="51"/>
      <c r="CY2145" s="51"/>
      <c r="CZ2145" s="51"/>
      <c r="DA2145" s="51"/>
      <c r="DB2145" s="51"/>
      <c r="DC2145" s="51"/>
      <c r="DD2145" s="51"/>
    </row>
    <row r="2146" spans="73:108" ht="15" x14ac:dyDescent="0.25">
      <c r="BU2146" s="91"/>
      <c r="BV2146" s="177">
        <v>2009</v>
      </c>
      <c r="BW2146" s="177">
        <v>5</v>
      </c>
      <c r="BX2146" s="177" t="s">
        <v>357</v>
      </c>
      <c r="BY2146" s="177" t="s">
        <v>262</v>
      </c>
      <c r="BZ2146" s="177" t="s">
        <v>263</v>
      </c>
      <c r="CA2146" s="177">
        <v>0</v>
      </c>
      <c r="CB2146" s="177" t="s">
        <v>264</v>
      </c>
      <c r="CC2146" s="122">
        <v>-338</v>
      </c>
      <c r="CD2146" s="178" t="s">
        <v>193</v>
      </c>
      <c r="CE2146" s="177" t="s">
        <v>313</v>
      </c>
      <c r="CF2146" s="177" t="s">
        <v>313</v>
      </c>
      <c r="CG2146" s="83" t="s">
        <v>9</v>
      </c>
      <c r="CH2146" s="57"/>
      <c r="CV2146" s="51"/>
      <c r="CW2146" s="51"/>
      <c r="CX2146" s="51"/>
      <c r="CY2146" s="51"/>
      <c r="CZ2146" s="51"/>
      <c r="DA2146" s="51"/>
      <c r="DB2146" s="51"/>
      <c r="DC2146" s="51"/>
      <c r="DD2146" s="51"/>
    </row>
    <row r="2147" spans="73:108" ht="15" x14ac:dyDescent="0.25">
      <c r="BU2147" s="91"/>
      <c r="BV2147" s="177">
        <v>2009</v>
      </c>
      <c r="BW2147" s="177">
        <v>5</v>
      </c>
      <c r="BX2147" s="177" t="s">
        <v>357</v>
      </c>
      <c r="BY2147" s="177" t="s">
        <v>262</v>
      </c>
      <c r="BZ2147" s="177" t="s">
        <v>277</v>
      </c>
      <c r="CA2147" s="177">
        <v>70</v>
      </c>
      <c r="CB2147" s="177" t="s">
        <v>264</v>
      </c>
      <c r="CC2147" s="122">
        <v>-83.5</v>
      </c>
      <c r="CD2147" s="178" t="s">
        <v>195</v>
      </c>
      <c r="CE2147" s="177" t="s">
        <v>313</v>
      </c>
      <c r="CF2147" s="177" t="s">
        <v>313</v>
      </c>
      <c r="CG2147" s="83" t="s">
        <v>9</v>
      </c>
      <c r="CH2147" s="57"/>
      <c r="CV2147" s="51"/>
      <c r="CW2147" s="51"/>
      <c r="CX2147" s="51"/>
      <c r="CY2147" s="51"/>
      <c r="CZ2147" s="51"/>
      <c r="DA2147" s="51"/>
      <c r="DB2147" s="51"/>
      <c r="DC2147" s="51"/>
      <c r="DD2147" s="51"/>
    </row>
    <row r="2148" spans="73:108" ht="15" x14ac:dyDescent="0.25">
      <c r="BU2148" s="91"/>
      <c r="BV2148" s="177">
        <v>2009</v>
      </c>
      <c r="BW2148" s="177">
        <v>5</v>
      </c>
      <c r="BX2148" s="177" t="s">
        <v>357</v>
      </c>
      <c r="BY2148" s="177" t="s">
        <v>262</v>
      </c>
      <c r="BZ2148" s="177" t="s">
        <v>263</v>
      </c>
      <c r="CA2148" s="177">
        <v>70</v>
      </c>
      <c r="CB2148" s="177" t="s">
        <v>264</v>
      </c>
      <c r="CC2148" s="122">
        <v>-101.4</v>
      </c>
      <c r="CD2148" s="178" t="s">
        <v>195</v>
      </c>
      <c r="CE2148" s="177" t="s">
        <v>313</v>
      </c>
      <c r="CF2148" s="177" t="s">
        <v>313</v>
      </c>
      <c r="CG2148" s="83" t="s">
        <v>9</v>
      </c>
      <c r="CH2148" s="57"/>
      <c r="CV2148" s="51"/>
      <c r="CW2148" s="51"/>
      <c r="CX2148" s="51"/>
      <c r="CY2148" s="51"/>
      <c r="CZ2148" s="51"/>
      <c r="DA2148" s="51"/>
      <c r="DB2148" s="51"/>
      <c r="DC2148" s="51"/>
      <c r="DD2148" s="51"/>
    </row>
    <row r="2149" spans="73:108" ht="15" x14ac:dyDescent="0.25">
      <c r="BU2149" s="91"/>
      <c r="BV2149" s="177">
        <v>2009</v>
      </c>
      <c r="BW2149" s="177">
        <v>10</v>
      </c>
      <c r="BX2149" s="177" t="s">
        <v>357</v>
      </c>
      <c r="BY2149" s="177" t="s">
        <v>262</v>
      </c>
      <c r="BZ2149" s="177" t="s">
        <v>277</v>
      </c>
      <c r="CA2149" s="177">
        <v>0</v>
      </c>
      <c r="CB2149" s="177" t="s">
        <v>264</v>
      </c>
      <c r="CC2149" s="122">
        <v>-6.54</v>
      </c>
      <c r="CD2149" s="178" t="s">
        <v>193</v>
      </c>
      <c r="CE2149" s="177" t="s">
        <v>313</v>
      </c>
      <c r="CF2149" s="177" t="s">
        <v>313</v>
      </c>
      <c r="CG2149" s="83" t="s">
        <v>9</v>
      </c>
      <c r="CH2149" s="57"/>
      <c r="CV2149" s="51"/>
      <c r="CW2149" s="51"/>
      <c r="CX2149" s="51"/>
      <c r="CY2149" s="51"/>
      <c r="CZ2149" s="51"/>
      <c r="DA2149" s="51"/>
      <c r="DB2149" s="51"/>
      <c r="DC2149" s="51"/>
      <c r="DD2149" s="51"/>
    </row>
    <row r="2150" spans="73:108" ht="15" x14ac:dyDescent="0.25">
      <c r="BU2150" s="91"/>
      <c r="BV2150" s="177">
        <v>2009</v>
      </c>
      <c r="BW2150" s="177">
        <v>10</v>
      </c>
      <c r="BX2150" s="177" t="s">
        <v>357</v>
      </c>
      <c r="BY2150" s="177" t="s">
        <v>262</v>
      </c>
      <c r="BZ2150" s="177" t="s">
        <v>277</v>
      </c>
      <c r="CA2150" s="177">
        <v>70</v>
      </c>
      <c r="CB2150" s="177" t="s">
        <v>264</v>
      </c>
      <c r="CC2150" s="122">
        <v>-1.96</v>
      </c>
      <c r="CD2150" s="178" t="s">
        <v>195</v>
      </c>
      <c r="CE2150" s="177" t="s">
        <v>313</v>
      </c>
      <c r="CF2150" s="177" t="s">
        <v>313</v>
      </c>
      <c r="CG2150" s="83" t="s">
        <v>9</v>
      </c>
      <c r="CH2150" s="57"/>
      <c r="CV2150" s="51"/>
      <c r="CW2150" s="51"/>
      <c r="CX2150" s="51"/>
      <c r="CY2150" s="51"/>
      <c r="CZ2150" s="51"/>
      <c r="DA2150" s="51"/>
      <c r="DB2150" s="51"/>
      <c r="DC2150" s="51"/>
      <c r="DD2150" s="51"/>
    </row>
    <row r="2151" spans="73:108" ht="15" x14ac:dyDescent="0.25">
      <c r="BU2151" s="91"/>
      <c r="BV2151" s="177">
        <v>2009</v>
      </c>
      <c r="BW2151" s="177">
        <v>11</v>
      </c>
      <c r="BX2151" s="177" t="s">
        <v>357</v>
      </c>
      <c r="BY2151" s="177" t="s">
        <v>262</v>
      </c>
      <c r="BZ2151" s="177" t="s">
        <v>277</v>
      </c>
      <c r="CA2151" s="177">
        <v>0</v>
      </c>
      <c r="CB2151" s="177" t="s">
        <v>264</v>
      </c>
      <c r="CC2151" s="122">
        <v>-103.5</v>
      </c>
      <c r="CD2151" s="178" t="s">
        <v>193</v>
      </c>
      <c r="CE2151" s="177" t="s">
        <v>313</v>
      </c>
      <c r="CF2151" s="177" t="s">
        <v>313</v>
      </c>
      <c r="CG2151" s="83" t="s">
        <v>9</v>
      </c>
      <c r="CH2151" s="57"/>
      <c r="CV2151" s="51"/>
      <c r="CW2151" s="51"/>
      <c r="CX2151" s="51"/>
      <c r="CY2151" s="51"/>
      <c r="CZ2151" s="51"/>
      <c r="DA2151" s="51"/>
      <c r="DB2151" s="51"/>
      <c r="DC2151" s="51"/>
      <c r="DD2151" s="51"/>
    </row>
    <row r="2152" spans="73:108" ht="15" x14ac:dyDescent="0.25">
      <c r="BU2152" s="91"/>
      <c r="BV2152" s="177">
        <v>2009</v>
      </c>
      <c r="BW2152" s="177">
        <v>11</v>
      </c>
      <c r="BX2152" s="177" t="s">
        <v>357</v>
      </c>
      <c r="BY2152" s="177" t="s">
        <v>262</v>
      </c>
      <c r="BZ2152" s="177" t="s">
        <v>277</v>
      </c>
      <c r="CA2152" s="177">
        <v>70</v>
      </c>
      <c r="CB2152" s="177" t="s">
        <v>264</v>
      </c>
      <c r="CC2152" s="122">
        <v>-31.05</v>
      </c>
      <c r="CD2152" s="178" t="s">
        <v>195</v>
      </c>
      <c r="CE2152" s="177" t="s">
        <v>313</v>
      </c>
      <c r="CF2152" s="177" t="s">
        <v>313</v>
      </c>
      <c r="CG2152" s="83" t="s">
        <v>9</v>
      </c>
      <c r="CH2152" s="57"/>
      <c r="CV2152" s="51"/>
      <c r="CW2152" s="51"/>
      <c r="CX2152" s="51"/>
      <c r="CY2152" s="51"/>
      <c r="CZ2152" s="51"/>
      <c r="DA2152" s="51"/>
      <c r="DB2152" s="51"/>
      <c r="DC2152" s="51"/>
      <c r="DD2152" s="51"/>
    </row>
    <row r="2153" spans="73:108" ht="15" x14ac:dyDescent="0.25">
      <c r="BU2153" s="91"/>
      <c r="BV2153" s="177">
        <v>2009</v>
      </c>
      <c r="BW2153" s="177">
        <v>12</v>
      </c>
      <c r="BX2153" s="177" t="s">
        <v>357</v>
      </c>
      <c r="BY2153" s="177" t="s">
        <v>262</v>
      </c>
      <c r="BZ2153" s="177" t="s">
        <v>277</v>
      </c>
      <c r="CA2153" s="177">
        <v>0</v>
      </c>
      <c r="CB2153" s="177" t="s">
        <v>264</v>
      </c>
      <c r="CC2153" s="122">
        <v>-83.8</v>
      </c>
      <c r="CD2153" s="178" t="s">
        <v>193</v>
      </c>
      <c r="CE2153" s="177" t="s">
        <v>313</v>
      </c>
      <c r="CF2153" s="177" t="s">
        <v>313</v>
      </c>
      <c r="CG2153" s="83" t="s">
        <v>9</v>
      </c>
      <c r="CH2153" s="57"/>
      <c r="CV2153" s="51"/>
      <c r="CW2153" s="51"/>
      <c r="CX2153" s="51"/>
      <c r="CY2153" s="51"/>
      <c r="CZ2153" s="51"/>
      <c r="DA2153" s="51"/>
      <c r="DB2153" s="51"/>
      <c r="DC2153" s="51"/>
      <c r="DD2153" s="51"/>
    </row>
    <row r="2154" spans="73:108" ht="15" x14ac:dyDescent="0.25">
      <c r="BU2154" s="91"/>
      <c r="BV2154" s="177">
        <v>2009</v>
      </c>
      <c r="BW2154" s="177">
        <v>12</v>
      </c>
      <c r="BX2154" s="177" t="s">
        <v>357</v>
      </c>
      <c r="BY2154" s="177" t="s">
        <v>262</v>
      </c>
      <c r="BZ2154" s="177" t="s">
        <v>277</v>
      </c>
      <c r="CA2154" s="177">
        <v>70</v>
      </c>
      <c r="CB2154" s="177" t="s">
        <v>264</v>
      </c>
      <c r="CC2154" s="122">
        <v>-25.14</v>
      </c>
      <c r="CD2154" s="178" t="s">
        <v>195</v>
      </c>
      <c r="CE2154" s="177" t="s">
        <v>313</v>
      </c>
      <c r="CF2154" s="177" t="s">
        <v>313</v>
      </c>
      <c r="CG2154" s="83" t="s">
        <v>9</v>
      </c>
      <c r="CH2154" s="57"/>
      <c r="CV2154" s="51"/>
      <c r="CW2154" s="51"/>
      <c r="CX2154" s="51"/>
      <c r="CY2154" s="51"/>
      <c r="CZ2154" s="51"/>
      <c r="DA2154" s="51"/>
      <c r="DB2154" s="51"/>
      <c r="DC2154" s="51"/>
      <c r="DD2154" s="51"/>
    </row>
    <row r="2155" spans="73:108" ht="15" x14ac:dyDescent="0.25">
      <c r="BU2155" s="91"/>
      <c r="BV2155" s="177">
        <v>2010</v>
      </c>
      <c r="BW2155" s="177">
        <v>1</v>
      </c>
      <c r="BX2155" s="177" t="s">
        <v>357</v>
      </c>
      <c r="BY2155" s="177" t="s">
        <v>262</v>
      </c>
      <c r="BZ2155" s="177" t="s">
        <v>277</v>
      </c>
      <c r="CA2155" s="177">
        <v>0</v>
      </c>
      <c r="CB2155" s="177" t="s">
        <v>264</v>
      </c>
      <c r="CC2155" s="122">
        <v>1.1399999999999999</v>
      </c>
      <c r="CD2155" s="178" t="s">
        <v>193</v>
      </c>
      <c r="CE2155" s="177" t="s">
        <v>313</v>
      </c>
      <c r="CF2155" s="177" t="s">
        <v>313</v>
      </c>
      <c r="CG2155" s="83" t="s">
        <v>9</v>
      </c>
      <c r="CH2155" s="57"/>
      <c r="CV2155" s="51"/>
      <c r="CW2155" s="51"/>
      <c r="CX2155" s="51"/>
      <c r="CY2155" s="51"/>
      <c r="CZ2155" s="51"/>
      <c r="DA2155" s="51"/>
      <c r="DB2155" s="51"/>
      <c r="DC2155" s="51"/>
      <c r="DD2155" s="51"/>
    </row>
    <row r="2156" spans="73:108" ht="15" x14ac:dyDescent="0.25">
      <c r="BU2156" s="91"/>
      <c r="BV2156" s="177">
        <v>2010</v>
      </c>
      <c r="BW2156" s="177">
        <v>1</v>
      </c>
      <c r="BX2156" s="177" t="s">
        <v>357</v>
      </c>
      <c r="BY2156" s="177" t="s">
        <v>262</v>
      </c>
      <c r="BZ2156" s="177" t="s">
        <v>277</v>
      </c>
      <c r="CA2156" s="177">
        <v>70</v>
      </c>
      <c r="CB2156" s="177" t="s">
        <v>264</v>
      </c>
      <c r="CC2156" s="122">
        <v>0.34</v>
      </c>
      <c r="CD2156" s="178" t="s">
        <v>195</v>
      </c>
      <c r="CE2156" s="177" t="s">
        <v>313</v>
      </c>
      <c r="CF2156" s="177" t="s">
        <v>313</v>
      </c>
      <c r="CG2156" s="83" t="s">
        <v>9</v>
      </c>
      <c r="CH2156" s="57"/>
      <c r="CV2156" s="51"/>
      <c r="CW2156" s="51"/>
      <c r="CX2156" s="51"/>
      <c r="CY2156" s="51"/>
      <c r="CZ2156" s="51"/>
      <c r="DA2156" s="51"/>
      <c r="DB2156" s="51"/>
      <c r="DC2156" s="51"/>
      <c r="DD2156" s="51"/>
    </row>
    <row r="2157" spans="73:108" ht="15" x14ac:dyDescent="0.25">
      <c r="BU2157" s="91"/>
      <c r="BV2157" s="177">
        <v>2010</v>
      </c>
      <c r="BW2157" s="177">
        <v>5</v>
      </c>
      <c r="BX2157" s="177" t="s">
        <v>357</v>
      </c>
      <c r="BY2157" s="177" t="s">
        <v>262</v>
      </c>
      <c r="BZ2157" s="177" t="s">
        <v>277</v>
      </c>
      <c r="CA2157" s="177">
        <v>0</v>
      </c>
      <c r="CB2157" s="177" t="s">
        <v>264</v>
      </c>
      <c r="CC2157" s="122">
        <v>-82.77</v>
      </c>
      <c r="CD2157" s="178" t="s">
        <v>193</v>
      </c>
      <c r="CE2157" s="177" t="s">
        <v>313</v>
      </c>
      <c r="CF2157" s="177" t="s">
        <v>313</v>
      </c>
      <c r="CG2157" s="83" t="s">
        <v>9</v>
      </c>
      <c r="CH2157" s="57"/>
      <c r="CV2157" s="51"/>
      <c r="CW2157" s="51"/>
      <c r="CX2157" s="51"/>
      <c r="CY2157" s="51"/>
      <c r="CZ2157" s="51"/>
      <c r="DA2157" s="51"/>
      <c r="DB2157" s="51"/>
      <c r="DC2157" s="51"/>
      <c r="DD2157" s="51"/>
    </row>
    <row r="2158" spans="73:108" ht="15" x14ac:dyDescent="0.25">
      <c r="BU2158" s="91"/>
      <c r="BV2158" s="177">
        <v>2010</v>
      </c>
      <c r="BW2158" s="177">
        <v>5</v>
      </c>
      <c r="BX2158" s="177" t="s">
        <v>357</v>
      </c>
      <c r="BY2158" s="177" t="s">
        <v>262</v>
      </c>
      <c r="BZ2158" s="177" t="s">
        <v>277</v>
      </c>
      <c r="CA2158" s="177">
        <v>70</v>
      </c>
      <c r="CB2158" s="177" t="s">
        <v>264</v>
      </c>
      <c r="CC2158" s="122">
        <v>-31.45</v>
      </c>
      <c r="CD2158" s="178" t="s">
        <v>195</v>
      </c>
      <c r="CE2158" s="177" t="s">
        <v>313</v>
      </c>
      <c r="CF2158" s="177" t="s">
        <v>313</v>
      </c>
      <c r="CG2158" s="83" t="s">
        <v>9</v>
      </c>
      <c r="CH2158" s="57"/>
      <c r="CV2158" s="51"/>
      <c r="CW2158" s="51"/>
      <c r="CX2158" s="51"/>
      <c r="CY2158" s="51"/>
      <c r="CZ2158" s="51"/>
      <c r="DA2158" s="51"/>
      <c r="DB2158" s="51"/>
      <c r="DC2158" s="51"/>
      <c r="DD2158" s="51"/>
    </row>
    <row r="2159" spans="73:108" ht="15" x14ac:dyDescent="0.25">
      <c r="BU2159" s="91"/>
      <c r="BV2159" s="177">
        <v>2010</v>
      </c>
      <c r="BW2159" s="177">
        <v>6</v>
      </c>
      <c r="BX2159" s="177" t="s">
        <v>357</v>
      </c>
      <c r="BY2159" s="177" t="s">
        <v>262</v>
      </c>
      <c r="BZ2159" s="177" t="s">
        <v>277</v>
      </c>
      <c r="CA2159" s="177">
        <v>0</v>
      </c>
      <c r="CB2159" s="177" t="s">
        <v>264</v>
      </c>
      <c r="CC2159" s="122">
        <v>-223.86</v>
      </c>
      <c r="CD2159" s="178" t="s">
        <v>193</v>
      </c>
      <c r="CE2159" s="177" t="s">
        <v>313</v>
      </c>
      <c r="CF2159" s="177" t="s">
        <v>313</v>
      </c>
      <c r="CG2159" s="83" t="s">
        <v>9</v>
      </c>
      <c r="CH2159" s="57"/>
      <c r="CV2159" s="51"/>
      <c r="CW2159" s="51"/>
      <c r="CX2159" s="51"/>
      <c r="CY2159" s="51"/>
      <c r="CZ2159" s="51"/>
      <c r="DA2159" s="51"/>
      <c r="DB2159" s="51"/>
      <c r="DC2159" s="51"/>
      <c r="DD2159" s="51"/>
    </row>
    <row r="2160" spans="73:108" ht="15" x14ac:dyDescent="0.25">
      <c r="BU2160" s="91"/>
      <c r="BV2160" s="177">
        <v>2010</v>
      </c>
      <c r="BW2160" s="177">
        <v>6</v>
      </c>
      <c r="BX2160" s="177" t="s">
        <v>357</v>
      </c>
      <c r="BY2160" s="177" t="s">
        <v>262</v>
      </c>
      <c r="BZ2160" s="177" t="s">
        <v>277</v>
      </c>
      <c r="CA2160" s="177">
        <v>70</v>
      </c>
      <c r="CB2160" s="177" t="s">
        <v>264</v>
      </c>
      <c r="CC2160" s="122">
        <v>-85.07</v>
      </c>
      <c r="CD2160" s="178" t="s">
        <v>195</v>
      </c>
      <c r="CE2160" s="177" t="s">
        <v>313</v>
      </c>
      <c r="CF2160" s="177" t="s">
        <v>313</v>
      </c>
      <c r="CG2160" s="83" t="s">
        <v>9</v>
      </c>
      <c r="CH2160" s="57"/>
      <c r="CV2160" s="51"/>
      <c r="CW2160" s="51"/>
      <c r="CX2160" s="51"/>
      <c r="CY2160" s="51"/>
      <c r="CZ2160" s="51"/>
      <c r="DA2160" s="51"/>
      <c r="DB2160" s="51"/>
      <c r="DC2160" s="51"/>
      <c r="DD2160" s="51"/>
    </row>
    <row r="2161" spans="73:108" ht="15" x14ac:dyDescent="0.25">
      <c r="BU2161" s="91"/>
      <c r="BV2161" s="177">
        <v>2010</v>
      </c>
      <c r="BW2161" s="177">
        <v>7</v>
      </c>
      <c r="BX2161" s="177" t="s">
        <v>357</v>
      </c>
      <c r="BY2161" s="177" t="s">
        <v>262</v>
      </c>
      <c r="BZ2161" s="177" t="s">
        <v>277</v>
      </c>
      <c r="CA2161" s="177">
        <v>0</v>
      </c>
      <c r="CB2161" s="177" t="s">
        <v>264</v>
      </c>
      <c r="CC2161" s="122">
        <v>-166.97</v>
      </c>
      <c r="CD2161" s="178" t="s">
        <v>193</v>
      </c>
      <c r="CE2161" s="177" t="s">
        <v>313</v>
      </c>
      <c r="CF2161" s="177" t="s">
        <v>313</v>
      </c>
      <c r="CG2161" s="83" t="s">
        <v>9</v>
      </c>
      <c r="CH2161" s="57"/>
      <c r="CV2161" s="51"/>
      <c r="CW2161" s="51"/>
      <c r="CX2161" s="51"/>
      <c r="CY2161" s="51"/>
      <c r="CZ2161" s="51"/>
      <c r="DA2161" s="51"/>
      <c r="DB2161" s="51"/>
      <c r="DC2161" s="51"/>
      <c r="DD2161" s="51"/>
    </row>
    <row r="2162" spans="73:108" ht="15" x14ac:dyDescent="0.25">
      <c r="BU2162" s="91"/>
      <c r="BV2162" s="177">
        <v>2010</v>
      </c>
      <c r="BW2162" s="177">
        <v>7</v>
      </c>
      <c r="BX2162" s="177" t="s">
        <v>357</v>
      </c>
      <c r="BY2162" s="177" t="s">
        <v>262</v>
      </c>
      <c r="BZ2162" s="177" t="s">
        <v>277</v>
      </c>
      <c r="CA2162" s="177">
        <v>70</v>
      </c>
      <c r="CB2162" s="177" t="s">
        <v>264</v>
      </c>
      <c r="CC2162" s="122">
        <v>-63.45</v>
      </c>
      <c r="CD2162" s="178" t="s">
        <v>195</v>
      </c>
      <c r="CE2162" s="177" t="s">
        <v>313</v>
      </c>
      <c r="CF2162" s="177" t="s">
        <v>313</v>
      </c>
      <c r="CG2162" s="83" t="s">
        <v>9</v>
      </c>
      <c r="CH2162" s="57"/>
      <c r="CV2162" s="51"/>
      <c r="CW2162" s="51"/>
      <c r="CX2162" s="51"/>
      <c r="CY2162" s="51"/>
      <c r="CZ2162" s="51"/>
      <c r="DA2162" s="51"/>
      <c r="DB2162" s="51"/>
      <c r="DC2162" s="51"/>
      <c r="DD2162" s="51"/>
    </row>
    <row r="2163" spans="73:108" ht="15" x14ac:dyDescent="0.25">
      <c r="BU2163" s="91"/>
      <c r="BV2163" s="177">
        <v>2010</v>
      </c>
      <c r="BW2163" s="177">
        <v>8</v>
      </c>
      <c r="BX2163" s="177" t="s">
        <v>357</v>
      </c>
      <c r="BY2163" s="177" t="s">
        <v>262</v>
      </c>
      <c r="BZ2163" s="177" t="s">
        <v>277</v>
      </c>
      <c r="CA2163" s="177">
        <v>0</v>
      </c>
      <c r="CB2163" s="177" t="s">
        <v>264</v>
      </c>
      <c r="CC2163" s="122">
        <v>-14.54</v>
      </c>
      <c r="CD2163" s="178" t="s">
        <v>193</v>
      </c>
      <c r="CE2163" s="177" t="s">
        <v>313</v>
      </c>
      <c r="CF2163" s="177" t="s">
        <v>313</v>
      </c>
      <c r="CG2163" s="83" t="s">
        <v>9</v>
      </c>
      <c r="CH2163" s="57"/>
      <c r="CV2163" s="51"/>
      <c r="CW2163" s="51"/>
      <c r="CX2163" s="51"/>
      <c r="CY2163" s="51"/>
      <c r="CZ2163" s="51"/>
      <c r="DA2163" s="51"/>
      <c r="DB2163" s="51"/>
      <c r="DC2163" s="51"/>
      <c r="DD2163" s="51"/>
    </row>
    <row r="2164" spans="73:108" ht="15" x14ac:dyDescent="0.25">
      <c r="BU2164" s="91"/>
      <c r="BV2164" s="177">
        <v>2010</v>
      </c>
      <c r="BW2164" s="177">
        <v>8</v>
      </c>
      <c r="BX2164" s="177" t="s">
        <v>357</v>
      </c>
      <c r="BY2164" s="177" t="s">
        <v>262</v>
      </c>
      <c r="BZ2164" s="177" t="s">
        <v>277</v>
      </c>
      <c r="CA2164" s="177">
        <v>70</v>
      </c>
      <c r="CB2164" s="177" t="s">
        <v>264</v>
      </c>
      <c r="CC2164" s="122">
        <v>-5.53</v>
      </c>
      <c r="CD2164" s="178" t="s">
        <v>195</v>
      </c>
      <c r="CE2164" s="177" t="s">
        <v>313</v>
      </c>
      <c r="CF2164" s="177" t="s">
        <v>313</v>
      </c>
      <c r="CG2164" s="83" t="s">
        <v>9</v>
      </c>
      <c r="CH2164" s="57"/>
      <c r="CV2164" s="51"/>
      <c r="CW2164" s="51"/>
      <c r="CX2164" s="51"/>
      <c r="CY2164" s="51"/>
      <c r="CZ2164" s="51"/>
      <c r="DA2164" s="51"/>
      <c r="DB2164" s="51"/>
      <c r="DC2164" s="51"/>
      <c r="DD2164" s="51"/>
    </row>
    <row r="2165" spans="73:108" ht="15" x14ac:dyDescent="0.25">
      <c r="BU2165" s="91"/>
      <c r="BV2165" s="177">
        <v>2010</v>
      </c>
      <c r="BW2165" s="177">
        <v>9</v>
      </c>
      <c r="BX2165" s="177" t="s">
        <v>357</v>
      </c>
      <c r="BY2165" s="177" t="s">
        <v>262</v>
      </c>
      <c r="BZ2165" s="177" t="s">
        <v>277</v>
      </c>
      <c r="CA2165" s="177">
        <v>0</v>
      </c>
      <c r="CB2165" s="177" t="s">
        <v>264</v>
      </c>
      <c r="CC2165" s="122">
        <v>-95.56</v>
      </c>
      <c r="CD2165" s="178" t="s">
        <v>193</v>
      </c>
      <c r="CE2165" s="177" t="s">
        <v>313</v>
      </c>
      <c r="CF2165" s="177" t="s">
        <v>313</v>
      </c>
      <c r="CG2165" s="83" t="s">
        <v>9</v>
      </c>
      <c r="CH2165" s="57"/>
      <c r="CV2165" s="51"/>
      <c r="CW2165" s="51"/>
      <c r="CX2165" s="51"/>
      <c r="CY2165" s="51"/>
      <c r="CZ2165" s="51"/>
      <c r="DA2165" s="51"/>
      <c r="DB2165" s="51"/>
      <c r="DC2165" s="51"/>
      <c r="DD2165" s="51"/>
    </row>
    <row r="2166" spans="73:108" ht="15" x14ac:dyDescent="0.25">
      <c r="BU2166" s="91"/>
      <c r="BV2166" s="177">
        <v>2010</v>
      </c>
      <c r="BW2166" s="177">
        <v>9</v>
      </c>
      <c r="BX2166" s="177" t="s">
        <v>357</v>
      </c>
      <c r="BY2166" s="177" t="s">
        <v>262</v>
      </c>
      <c r="BZ2166" s="177" t="s">
        <v>277</v>
      </c>
      <c r="CA2166" s="177">
        <v>70</v>
      </c>
      <c r="CB2166" s="177" t="s">
        <v>264</v>
      </c>
      <c r="CC2166" s="122">
        <v>-36.31</v>
      </c>
      <c r="CD2166" s="178" t="s">
        <v>195</v>
      </c>
      <c r="CE2166" s="177" t="s">
        <v>313</v>
      </c>
      <c r="CF2166" s="177" t="s">
        <v>313</v>
      </c>
      <c r="CG2166" s="83" t="s">
        <v>9</v>
      </c>
      <c r="CH2166" s="57"/>
      <c r="CV2166" s="51"/>
      <c r="CW2166" s="51"/>
      <c r="CX2166" s="51"/>
      <c r="CY2166" s="51"/>
      <c r="CZ2166" s="51"/>
      <c r="DA2166" s="51"/>
      <c r="DB2166" s="51"/>
      <c r="DC2166" s="51"/>
      <c r="DD2166" s="51"/>
    </row>
    <row r="2167" spans="73:108" ht="15" x14ac:dyDescent="0.25">
      <c r="BU2167" s="91"/>
      <c r="BV2167" s="177">
        <v>2010</v>
      </c>
      <c r="BW2167" s="177">
        <v>10</v>
      </c>
      <c r="BX2167" s="177" t="s">
        <v>357</v>
      </c>
      <c r="BY2167" s="177" t="s">
        <v>262</v>
      </c>
      <c r="BZ2167" s="177" t="s">
        <v>277</v>
      </c>
      <c r="CA2167" s="177">
        <v>0</v>
      </c>
      <c r="CB2167" s="177" t="s">
        <v>264</v>
      </c>
      <c r="CC2167" s="122">
        <v>-145.94</v>
      </c>
      <c r="CD2167" s="178" t="s">
        <v>193</v>
      </c>
      <c r="CE2167" s="177" t="s">
        <v>313</v>
      </c>
      <c r="CF2167" s="177" t="s">
        <v>313</v>
      </c>
      <c r="CG2167" s="83" t="s">
        <v>9</v>
      </c>
      <c r="CH2167" s="57"/>
      <c r="CV2167" s="51"/>
      <c r="CW2167" s="51"/>
      <c r="CX2167" s="51"/>
      <c r="CY2167" s="51"/>
      <c r="CZ2167" s="51"/>
      <c r="DA2167" s="51"/>
      <c r="DB2167" s="51"/>
      <c r="DC2167" s="51"/>
      <c r="DD2167" s="51"/>
    </row>
    <row r="2168" spans="73:108" ht="15" x14ac:dyDescent="0.25">
      <c r="BU2168" s="91"/>
      <c r="BV2168" s="177">
        <v>2010</v>
      </c>
      <c r="BW2168" s="177">
        <v>10</v>
      </c>
      <c r="BX2168" s="177" t="s">
        <v>357</v>
      </c>
      <c r="BY2168" s="177" t="s">
        <v>262</v>
      </c>
      <c r="BZ2168" s="177" t="s">
        <v>277</v>
      </c>
      <c r="CA2168" s="177">
        <v>70</v>
      </c>
      <c r="CB2168" s="177" t="s">
        <v>264</v>
      </c>
      <c r="CC2168" s="122">
        <v>-55.46</v>
      </c>
      <c r="CD2168" s="178" t="s">
        <v>195</v>
      </c>
      <c r="CE2168" s="177" t="s">
        <v>313</v>
      </c>
      <c r="CF2168" s="177" t="s">
        <v>313</v>
      </c>
      <c r="CG2168" s="83" t="s">
        <v>9</v>
      </c>
      <c r="CH2168" s="57"/>
      <c r="CV2168" s="51"/>
      <c r="CW2168" s="51"/>
      <c r="CX2168" s="51"/>
      <c r="CY2168" s="51"/>
      <c r="CZ2168" s="51"/>
      <c r="DA2168" s="51"/>
      <c r="DB2168" s="51"/>
      <c r="DC2168" s="51"/>
      <c r="DD2168" s="51"/>
    </row>
    <row r="2169" spans="73:108" ht="15" x14ac:dyDescent="0.25">
      <c r="BU2169" s="91"/>
      <c r="BV2169" s="177">
        <v>2010</v>
      </c>
      <c r="BW2169" s="177">
        <v>11</v>
      </c>
      <c r="BX2169" s="177" t="s">
        <v>357</v>
      </c>
      <c r="BY2169" s="177" t="s">
        <v>262</v>
      </c>
      <c r="BZ2169" s="177" t="s">
        <v>277</v>
      </c>
      <c r="CA2169" s="177">
        <v>0</v>
      </c>
      <c r="CB2169" s="177" t="s">
        <v>264</v>
      </c>
      <c r="CC2169" s="122">
        <v>-88.12</v>
      </c>
      <c r="CD2169" s="178" t="s">
        <v>193</v>
      </c>
      <c r="CE2169" s="177" t="s">
        <v>313</v>
      </c>
      <c r="CF2169" s="177" t="s">
        <v>313</v>
      </c>
      <c r="CG2169" s="83" t="s">
        <v>9</v>
      </c>
      <c r="CH2169" s="57"/>
      <c r="CV2169" s="51"/>
      <c r="CW2169" s="51"/>
      <c r="CX2169" s="51"/>
      <c r="CY2169" s="51"/>
      <c r="CZ2169" s="51"/>
      <c r="DA2169" s="51"/>
      <c r="DB2169" s="51"/>
      <c r="DC2169" s="51"/>
      <c r="DD2169" s="51"/>
    </row>
    <row r="2170" spans="73:108" ht="15" x14ac:dyDescent="0.25">
      <c r="BU2170" s="91"/>
      <c r="BV2170" s="177">
        <v>2010</v>
      </c>
      <c r="BW2170" s="177">
        <v>11</v>
      </c>
      <c r="BX2170" s="177" t="s">
        <v>357</v>
      </c>
      <c r="BY2170" s="177" t="s">
        <v>262</v>
      </c>
      <c r="BZ2170" s="177" t="s">
        <v>277</v>
      </c>
      <c r="CA2170" s="177">
        <v>70</v>
      </c>
      <c r="CB2170" s="177" t="s">
        <v>264</v>
      </c>
      <c r="CC2170" s="122">
        <v>-33.49</v>
      </c>
      <c r="CD2170" s="178" t="s">
        <v>195</v>
      </c>
      <c r="CE2170" s="177" t="s">
        <v>313</v>
      </c>
      <c r="CF2170" s="177" t="s">
        <v>313</v>
      </c>
      <c r="CG2170" s="83" t="s">
        <v>9</v>
      </c>
      <c r="CH2170" s="57"/>
      <c r="CV2170" s="51"/>
      <c r="CW2170" s="51"/>
      <c r="CX2170" s="51"/>
      <c r="CY2170" s="51"/>
      <c r="CZ2170" s="51"/>
      <c r="DA2170" s="51"/>
      <c r="DB2170" s="51"/>
      <c r="DC2170" s="51"/>
      <c r="DD2170" s="51"/>
    </row>
    <row r="2171" spans="73:108" ht="15" x14ac:dyDescent="0.25">
      <c r="BU2171" s="91"/>
      <c r="BV2171" s="177">
        <v>2010</v>
      </c>
      <c r="BW2171" s="177">
        <v>12</v>
      </c>
      <c r="BX2171" s="177" t="s">
        <v>357</v>
      </c>
      <c r="BY2171" s="177" t="s">
        <v>262</v>
      </c>
      <c r="BZ2171" s="177" t="s">
        <v>277</v>
      </c>
      <c r="CA2171" s="177">
        <v>0</v>
      </c>
      <c r="CB2171" s="177" t="s">
        <v>264</v>
      </c>
      <c r="CC2171" s="122">
        <v>-183.25</v>
      </c>
      <c r="CD2171" s="178" t="s">
        <v>193</v>
      </c>
      <c r="CE2171" s="177" t="s">
        <v>313</v>
      </c>
      <c r="CF2171" s="177" t="s">
        <v>313</v>
      </c>
      <c r="CG2171" s="83" t="s">
        <v>9</v>
      </c>
      <c r="CH2171" s="57"/>
      <c r="CV2171" s="51"/>
      <c r="CW2171" s="51"/>
      <c r="CX2171" s="51"/>
      <c r="CY2171" s="51"/>
      <c r="CZ2171" s="51"/>
      <c r="DA2171" s="51"/>
      <c r="DB2171" s="51"/>
      <c r="DC2171" s="51"/>
      <c r="DD2171" s="51"/>
    </row>
    <row r="2172" spans="73:108" ht="15" x14ac:dyDescent="0.25">
      <c r="BU2172" s="91"/>
      <c r="BV2172" s="177">
        <v>2010</v>
      </c>
      <c r="BW2172" s="177">
        <v>12</v>
      </c>
      <c r="BX2172" s="177" t="s">
        <v>357</v>
      </c>
      <c r="BY2172" s="177" t="s">
        <v>262</v>
      </c>
      <c r="BZ2172" s="177" t="s">
        <v>277</v>
      </c>
      <c r="CA2172" s="177">
        <v>70</v>
      </c>
      <c r="CB2172" s="177" t="s">
        <v>264</v>
      </c>
      <c r="CC2172" s="122">
        <v>-69.64</v>
      </c>
      <c r="CD2172" s="178" t="s">
        <v>195</v>
      </c>
      <c r="CE2172" s="177" t="s">
        <v>313</v>
      </c>
      <c r="CF2172" s="177" t="s">
        <v>313</v>
      </c>
      <c r="CG2172" s="83" t="s">
        <v>9</v>
      </c>
      <c r="CH2172" s="57"/>
      <c r="CV2172" s="51"/>
      <c r="CW2172" s="51"/>
      <c r="CX2172" s="51"/>
      <c r="CY2172" s="51"/>
      <c r="CZ2172" s="51"/>
      <c r="DA2172" s="51"/>
      <c r="DB2172" s="51"/>
      <c r="DC2172" s="51"/>
      <c r="DD2172" s="51"/>
    </row>
    <row r="2173" spans="73:108" ht="15" x14ac:dyDescent="0.25">
      <c r="BU2173" s="91"/>
      <c r="BV2173" s="177">
        <v>2007</v>
      </c>
      <c r="BW2173" s="177">
        <v>3</v>
      </c>
      <c r="BX2173" s="177" t="s">
        <v>281</v>
      </c>
      <c r="BY2173" s="177" t="s">
        <v>262</v>
      </c>
      <c r="BZ2173" s="177" t="s">
        <v>263</v>
      </c>
      <c r="CA2173" s="177">
        <v>0</v>
      </c>
      <c r="CB2173" s="177" t="s">
        <v>264</v>
      </c>
      <c r="CC2173" s="122">
        <v>-670.31</v>
      </c>
      <c r="CD2173" s="178" t="s">
        <v>193</v>
      </c>
      <c r="CE2173" s="177" t="s">
        <v>313</v>
      </c>
      <c r="CF2173" s="177" t="s">
        <v>313</v>
      </c>
      <c r="CG2173" s="83" t="s">
        <v>9</v>
      </c>
      <c r="CH2173" s="57"/>
      <c r="CV2173" s="51"/>
      <c r="CW2173" s="51"/>
      <c r="CX2173" s="51"/>
      <c r="CY2173" s="51"/>
      <c r="CZ2173" s="51"/>
      <c r="DA2173" s="51"/>
      <c r="DB2173" s="51"/>
      <c r="DC2173" s="51"/>
      <c r="DD2173" s="51"/>
    </row>
    <row r="2174" spans="73:108" ht="15" x14ac:dyDescent="0.25">
      <c r="BU2174" s="91"/>
      <c r="BV2174" s="177">
        <v>2007</v>
      </c>
      <c r="BW2174" s="177">
        <v>3</v>
      </c>
      <c r="BX2174" s="177" t="s">
        <v>281</v>
      </c>
      <c r="BY2174" s="177" t="s">
        <v>262</v>
      </c>
      <c r="BZ2174" s="177" t="s">
        <v>266</v>
      </c>
      <c r="CA2174" s="177">
        <v>0</v>
      </c>
      <c r="CB2174" s="177" t="s">
        <v>264</v>
      </c>
      <c r="CC2174" s="122">
        <v>-459.33</v>
      </c>
      <c r="CD2174" s="178" t="s">
        <v>193</v>
      </c>
      <c r="CE2174" s="177" t="s">
        <v>313</v>
      </c>
      <c r="CF2174" s="177" t="s">
        <v>313</v>
      </c>
      <c r="CG2174" s="83" t="s">
        <v>9</v>
      </c>
      <c r="CH2174" s="57"/>
      <c r="CV2174" s="51"/>
      <c r="CW2174" s="51"/>
      <c r="CX2174" s="51"/>
      <c r="CY2174" s="51"/>
      <c r="CZ2174" s="51"/>
      <c r="DA2174" s="51"/>
      <c r="DB2174" s="51"/>
      <c r="DC2174" s="51"/>
      <c r="DD2174" s="51"/>
    </row>
    <row r="2175" spans="73:108" ht="15" x14ac:dyDescent="0.25">
      <c r="BU2175" s="91"/>
      <c r="BV2175" s="177">
        <v>2007</v>
      </c>
      <c r="BW2175" s="177">
        <v>3</v>
      </c>
      <c r="BX2175" s="177" t="s">
        <v>281</v>
      </c>
      <c r="BY2175" s="177" t="s">
        <v>262</v>
      </c>
      <c r="BZ2175" s="177" t="s">
        <v>267</v>
      </c>
      <c r="CA2175" s="177">
        <v>0</v>
      </c>
      <c r="CB2175" s="177" t="s">
        <v>264</v>
      </c>
      <c r="CC2175" s="122">
        <v>-105.47</v>
      </c>
      <c r="CD2175" s="178" t="s">
        <v>193</v>
      </c>
      <c r="CE2175" s="177" t="s">
        <v>313</v>
      </c>
      <c r="CF2175" s="177" t="s">
        <v>313</v>
      </c>
      <c r="CG2175" s="83" t="s">
        <v>9</v>
      </c>
      <c r="CH2175" s="57"/>
      <c r="CV2175" s="51"/>
      <c r="CW2175" s="51"/>
      <c r="CX2175" s="51"/>
      <c r="CY2175" s="51"/>
      <c r="CZ2175" s="51"/>
      <c r="DA2175" s="51"/>
      <c r="DB2175" s="51"/>
      <c r="DC2175" s="51"/>
      <c r="DD2175" s="51"/>
    </row>
    <row r="2176" spans="73:108" ht="15" x14ac:dyDescent="0.25">
      <c r="BU2176" s="91"/>
      <c r="BV2176" s="177">
        <v>2007</v>
      </c>
      <c r="BW2176" s="177">
        <v>3</v>
      </c>
      <c r="BX2176" s="177" t="s">
        <v>281</v>
      </c>
      <c r="BY2176" s="177" t="s">
        <v>262</v>
      </c>
      <c r="BZ2176" s="177" t="s">
        <v>268</v>
      </c>
      <c r="CA2176" s="177">
        <v>0</v>
      </c>
      <c r="CB2176" s="177" t="s">
        <v>264</v>
      </c>
      <c r="CC2176" s="122">
        <v>-105.47</v>
      </c>
      <c r="CD2176" s="178" t="s">
        <v>193</v>
      </c>
      <c r="CE2176" s="177" t="s">
        <v>313</v>
      </c>
      <c r="CF2176" s="177" t="s">
        <v>313</v>
      </c>
      <c r="CG2176" s="83" t="s">
        <v>9</v>
      </c>
      <c r="CH2176" s="57"/>
      <c r="CV2176" s="51"/>
      <c r="CW2176" s="51"/>
      <c r="CX2176" s="51"/>
      <c r="CY2176" s="51"/>
      <c r="CZ2176" s="51"/>
      <c r="DA2176" s="51"/>
      <c r="DB2176" s="51"/>
      <c r="DC2176" s="51"/>
      <c r="DD2176" s="51"/>
    </row>
    <row r="2177" spans="73:108" ht="15" x14ac:dyDescent="0.25">
      <c r="BU2177" s="91"/>
      <c r="BV2177" s="177">
        <v>2007</v>
      </c>
      <c r="BW2177" s="177">
        <v>3</v>
      </c>
      <c r="BX2177" s="177" t="s">
        <v>281</v>
      </c>
      <c r="BY2177" s="177" t="s">
        <v>262</v>
      </c>
      <c r="BZ2177" s="177" t="s">
        <v>263</v>
      </c>
      <c r="CA2177" s="177">
        <v>70</v>
      </c>
      <c r="CB2177" s="177" t="s">
        <v>264</v>
      </c>
      <c r="CC2177" s="122">
        <v>-214.5</v>
      </c>
      <c r="CD2177" s="178" t="s">
        <v>195</v>
      </c>
      <c r="CE2177" s="177" t="s">
        <v>313</v>
      </c>
      <c r="CF2177" s="177" t="s">
        <v>313</v>
      </c>
      <c r="CG2177" s="83" t="s">
        <v>9</v>
      </c>
      <c r="CH2177" s="57"/>
      <c r="CV2177" s="51"/>
      <c r="CW2177" s="51"/>
      <c r="CX2177" s="51"/>
      <c r="CY2177" s="51"/>
      <c r="CZ2177" s="51"/>
      <c r="DA2177" s="51"/>
      <c r="DB2177" s="51"/>
      <c r="DC2177" s="51"/>
      <c r="DD2177" s="51"/>
    </row>
    <row r="2178" spans="73:108" ht="15" x14ac:dyDescent="0.25">
      <c r="BU2178" s="91"/>
      <c r="BV2178" s="177">
        <v>2007</v>
      </c>
      <c r="BW2178" s="177">
        <v>3</v>
      </c>
      <c r="BX2178" s="177" t="s">
        <v>281</v>
      </c>
      <c r="BY2178" s="177" t="s">
        <v>262</v>
      </c>
      <c r="BZ2178" s="177" t="s">
        <v>266</v>
      </c>
      <c r="CA2178" s="177">
        <v>70</v>
      </c>
      <c r="CB2178" s="177" t="s">
        <v>264</v>
      </c>
      <c r="CC2178" s="122">
        <v>-146.99</v>
      </c>
      <c r="CD2178" s="178" t="s">
        <v>195</v>
      </c>
      <c r="CE2178" s="177" t="s">
        <v>313</v>
      </c>
      <c r="CF2178" s="177" t="s">
        <v>313</v>
      </c>
      <c r="CG2178" s="83" t="s">
        <v>9</v>
      </c>
      <c r="CH2178" s="57"/>
      <c r="CV2178" s="51"/>
      <c r="CW2178" s="51"/>
      <c r="CX2178" s="51"/>
      <c r="CY2178" s="51"/>
      <c r="CZ2178" s="51"/>
      <c r="DA2178" s="51"/>
      <c r="DB2178" s="51"/>
      <c r="DC2178" s="51"/>
      <c r="DD2178" s="51"/>
    </row>
    <row r="2179" spans="73:108" ht="15" x14ac:dyDescent="0.25">
      <c r="BU2179" s="91"/>
      <c r="BV2179" s="177">
        <v>2007</v>
      </c>
      <c r="BW2179" s="177">
        <v>3</v>
      </c>
      <c r="BX2179" s="177" t="s">
        <v>281</v>
      </c>
      <c r="BY2179" s="177" t="s">
        <v>262</v>
      </c>
      <c r="BZ2179" s="177" t="s">
        <v>267</v>
      </c>
      <c r="CA2179" s="177">
        <v>70</v>
      </c>
      <c r="CB2179" s="177" t="s">
        <v>264</v>
      </c>
      <c r="CC2179" s="122">
        <v>-33.75</v>
      </c>
      <c r="CD2179" s="178" t="s">
        <v>195</v>
      </c>
      <c r="CE2179" s="177" t="s">
        <v>313</v>
      </c>
      <c r="CF2179" s="177" t="s">
        <v>313</v>
      </c>
      <c r="CG2179" s="83" t="s">
        <v>9</v>
      </c>
      <c r="CH2179" s="57"/>
      <c r="CV2179" s="51"/>
      <c r="CW2179" s="51"/>
      <c r="CX2179" s="51"/>
      <c r="CY2179" s="51"/>
      <c r="CZ2179" s="51"/>
      <c r="DA2179" s="51"/>
      <c r="DB2179" s="51"/>
      <c r="DC2179" s="51"/>
      <c r="DD2179" s="51"/>
    </row>
    <row r="2180" spans="73:108" ht="15" x14ac:dyDescent="0.25">
      <c r="BU2180" s="91"/>
      <c r="BV2180" s="177">
        <v>2007</v>
      </c>
      <c r="BW2180" s="177">
        <v>3</v>
      </c>
      <c r="BX2180" s="177" t="s">
        <v>281</v>
      </c>
      <c r="BY2180" s="177" t="s">
        <v>262</v>
      </c>
      <c r="BZ2180" s="177" t="s">
        <v>268</v>
      </c>
      <c r="CA2180" s="177">
        <v>70</v>
      </c>
      <c r="CB2180" s="177" t="s">
        <v>264</v>
      </c>
      <c r="CC2180" s="122">
        <v>-33.75</v>
      </c>
      <c r="CD2180" s="178" t="s">
        <v>195</v>
      </c>
      <c r="CE2180" s="177" t="s">
        <v>313</v>
      </c>
      <c r="CF2180" s="177" t="s">
        <v>313</v>
      </c>
      <c r="CG2180" s="83" t="s">
        <v>9</v>
      </c>
      <c r="CH2180" s="57"/>
      <c r="CV2180" s="51"/>
      <c r="CW2180" s="51"/>
      <c r="CX2180" s="51"/>
      <c r="CY2180" s="51"/>
      <c r="CZ2180" s="51"/>
      <c r="DA2180" s="51"/>
      <c r="DB2180" s="51"/>
      <c r="DC2180" s="51"/>
      <c r="DD2180" s="51"/>
    </row>
    <row r="2181" spans="73:108" ht="15" x14ac:dyDescent="0.25">
      <c r="BU2181" s="91"/>
      <c r="BV2181" s="177">
        <v>2007</v>
      </c>
      <c r="BW2181" s="177">
        <v>4</v>
      </c>
      <c r="BX2181" s="177" t="s">
        <v>281</v>
      </c>
      <c r="BY2181" s="177" t="s">
        <v>262</v>
      </c>
      <c r="BZ2181" s="177" t="s">
        <v>263</v>
      </c>
      <c r="CA2181" s="177">
        <v>0</v>
      </c>
      <c r="CB2181" s="177" t="s">
        <v>264</v>
      </c>
      <c r="CC2181" s="122">
        <v>-20.22</v>
      </c>
      <c r="CD2181" s="178" t="s">
        <v>193</v>
      </c>
      <c r="CE2181" s="177" t="s">
        <v>313</v>
      </c>
      <c r="CF2181" s="177" t="s">
        <v>313</v>
      </c>
      <c r="CG2181" s="83" t="s">
        <v>9</v>
      </c>
      <c r="CH2181" s="57"/>
      <c r="CV2181" s="51"/>
      <c r="CW2181" s="51"/>
      <c r="CX2181" s="51"/>
      <c r="CY2181" s="51"/>
      <c r="CZ2181" s="51"/>
      <c r="DA2181" s="51"/>
      <c r="DB2181" s="51"/>
      <c r="DC2181" s="51"/>
      <c r="DD2181" s="51"/>
    </row>
    <row r="2182" spans="73:108" ht="15" x14ac:dyDescent="0.25">
      <c r="BU2182" s="91"/>
      <c r="BV2182" s="177">
        <v>2007</v>
      </c>
      <c r="BW2182" s="177">
        <v>4</v>
      </c>
      <c r="BX2182" s="177" t="s">
        <v>281</v>
      </c>
      <c r="BY2182" s="177" t="s">
        <v>262</v>
      </c>
      <c r="BZ2182" s="177" t="s">
        <v>266</v>
      </c>
      <c r="CA2182" s="177">
        <v>0</v>
      </c>
      <c r="CB2182" s="177" t="s">
        <v>264</v>
      </c>
      <c r="CC2182" s="122">
        <v>-26.25</v>
      </c>
      <c r="CD2182" s="178" t="s">
        <v>193</v>
      </c>
      <c r="CE2182" s="177" t="s">
        <v>313</v>
      </c>
      <c r="CF2182" s="177" t="s">
        <v>313</v>
      </c>
      <c r="CG2182" s="83" t="s">
        <v>9</v>
      </c>
      <c r="CH2182" s="57"/>
      <c r="CV2182" s="51"/>
      <c r="CW2182" s="51"/>
      <c r="CX2182" s="51"/>
      <c r="CY2182" s="51"/>
      <c r="CZ2182" s="51"/>
      <c r="DA2182" s="51"/>
      <c r="DB2182" s="51"/>
      <c r="DC2182" s="51"/>
      <c r="DD2182" s="51"/>
    </row>
    <row r="2183" spans="73:108" ht="15" x14ac:dyDescent="0.25">
      <c r="BU2183" s="91"/>
      <c r="BV2183" s="177">
        <v>2007</v>
      </c>
      <c r="BW2183" s="177">
        <v>4</v>
      </c>
      <c r="BX2183" s="177" t="s">
        <v>281</v>
      </c>
      <c r="BY2183" s="177" t="s">
        <v>262</v>
      </c>
      <c r="BZ2183" s="177" t="s">
        <v>267</v>
      </c>
      <c r="CA2183" s="177">
        <v>0</v>
      </c>
      <c r="CB2183" s="177" t="s">
        <v>264</v>
      </c>
      <c r="CC2183" s="122">
        <v>-107.52</v>
      </c>
      <c r="CD2183" s="178" t="s">
        <v>193</v>
      </c>
      <c r="CE2183" s="177" t="s">
        <v>313</v>
      </c>
      <c r="CF2183" s="177" t="s">
        <v>313</v>
      </c>
      <c r="CG2183" s="83" t="s">
        <v>9</v>
      </c>
      <c r="CH2183" s="57"/>
      <c r="CV2183" s="51"/>
      <c r="CW2183" s="51"/>
      <c r="CX2183" s="51"/>
      <c r="CY2183" s="51"/>
      <c r="CZ2183" s="51"/>
      <c r="DA2183" s="51"/>
      <c r="DB2183" s="51"/>
      <c r="DC2183" s="51"/>
      <c r="DD2183" s="51"/>
    </row>
    <row r="2184" spans="73:108" ht="15" x14ac:dyDescent="0.25">
      <c r="BU2184" s="91"/>
      <c r="BV2184" s="177">
        <v>2007</v>
      </c>
      <c r="BW2184" s="177">
        <v>4</v>
      </c>
      <c r="BX2184" s="177" t="s">
        <v>281</v>
      </c>
      <c r="BY2184" s="177" t="s">
        <v>262</v>
      </c>
      <c r="BZ2184" s="177" t="s">
        <v>268</v>
      </c>
      <c r="CA2184" s="177">
        <v>0</v>
      </c>
      <c r="CB2184" s="177" t="s">
        <v>264</v>
      </c>
      <c r="CC2184" s="122">
        <v>-87.17</v>
      </c>
      <c r="CD2184" s="178" t="s">
        <v>193</v>
      </c>
      <c r="CE2184" s="177" t="s">
        <v>313</v>
      </c>
      <c r="CF2184" s="177" t="s">
        <v>313</v>
      </c>
      <c r="CG2184" s="83" t="s">
        <v>9</v>
      </c>
      <c r="CH2184" s="57"/>
      <c r="CV2184" s="51"/>
      <c r="CW2184" s="51"/>
      <c r="CX2184" s="51"/>
      <c r="CY2184" s="51"/>
      <c r="CZ2184" s="51"/>
      <c r="DA2184" s="51"/>
      <c r="DB2184" s="51"/>
      <c r="DC2184" s="51"/>
      <c r="DD2184" s="51"/>
    </row>
    <row r="2185" spans="73:108" ht="15" x14ac:dyDescent="0.25">
      <c r="BU2185" s="91"/>
      <c r="BV2185" s="177">
        <v>2007</v>
      </c>
      <c r="BW2185" s="177">
        <v>4</v>
      </c>
      <c r="BX2185" s="177" t="s">
        <v>281</v>
      </c>
      <c r="BY2185" s="177" t="s">
        <v>262</v>
      </c>
      <c r="BZ2185" s="177" t="s">
        <v>316</v>
      </c>
      <c r="CA2185" s="177">
        <v>0</v>
      </c>
      <c r="CB2185" s="177" t="s">
        <v>264</v>
      </c>
      <c r="CC2185" s="122">
        <v>-4.51</v>
      </c>
      <c r="CD2185" s="178" t="s">
        <v>193</v>
      </c>
      <c r="CE2185" s="177" t="s">
        <v>313</v>
      </c>
      <c r="CF2185" s="177" t="s">
        <v>313</v>
      </c>
      <c r="CG2185" s="83" t="s">
        <v>9</v>
      </c>
      <c r="CH2185" s="57"/>
      <c r="CV2185" s="51"/>
      <c r="CW2185" s="51"/>
      <c r="CX2185" s="51"/>
      <c r="CY2185" s="51"/>
      <c r="CZ2185" s="51"/>
      <c r="DA2185" s="51"/>
      <c r="DB2185" s="51"/>
      <c r="DC2185" s="51"/>
      <c r="DD2185" s="51"/>
    </row>
    <row r="2186" spans="73:108" ht="15" x14ac:dyDescent="0.25">
      <c r="BU2186" s="91"/>
      <c r="BV2186" s="177">
        <v>2007</v>
      </c>
      <c r="BW2186" s="177">
        <v>4</v>
      </c>
      <c r="BX2186" s="177" t="s">
        <v>281</v>
      </c>
      <c r="BY2186" s="177" t="s">
        <v>262</v>
      </c>
      <c r="BZ2186" s="177" t="s">
        <v>263</v>
      </c>
      <c r="CA2186" s="177">
        <v>70</v>
      </c>
      <c r="CB2186" s="177" t="s">
        <v>264</v>
      </c>
      <c r="CC2186" s="122">
        <v>-6.47</v>
      </c>
      <c r="CD2186" s="178" t="s">
        <v>195</v>
      </c>
      <c r="CE2186" s="177" t="s">
        <v>313</v>
      </c>
      <c r="CF2186" s="177" t="s">
        <v>313</v>
      </c>
      <c r="CG2186" s="83" t="s">
        <v>9</v>
      </c>
      <c r="CH2186" s="57"/>
      <c r="CV2186" s="51"/>
      <c r="CW2186" s="51"/>
      <c r="CX2186" s="51"/>
      <c r="CY2186" s="51"/>
      <c r="CZ2186" s="51"/>
      <c r="DA2186" s="51"/>
      <c r="DB2186" s="51"/>
      <c r="DC2186" s="51"/>
      <c r="DD2186" s="51"/>
    </row>
    <row r="2187" spans="73:108" ht="15" x14ac:dyDescent="0.25">
      <c r="BU2187" s="91"/>
      <c r="BV2187" s="177">
        <v>2007</v>
      </c>
      <c r="BW2187" s="177">
        <v>4</v>
      </c>
      <c r="BX2187" s="177" t="s">
        <v>281</v>
      </c>
      <c r="BY2187" s="177" t="s">
        <v>262</v>
      </c>
      <c r="BZ2187" s="177" t="s">
        <v>266</v>
      </c>
      <c r="CA2187" s="177">
        <v>70</v>
      </c>
      <c r="CB2187" s="177" t="s">
        <v>264</v>
      </c>
      <c r="CC2187" s="122">
        <v>-8.4</v>
      </c>
      <c r="CD2187" s="178" t="s">
        <v>195</v>
      </c>
      <c r="CE2187" s="177" t="s">
        <v>313</v>
      </c>
      <c r="CF2187" s="177" t="s">
        <v>313</v>
      </c>
      <c r="CG2187" s="83" t="s">
        <v>9</v>
      </c>
      <c r="CH2187" s="57"/>
      <c r="CV2187" s="51"/>
      <c r="CW2187" s="51"/>
      <c r="CX2187" s="51"/>
      <c r="CY2187" s="51"/>
      <c r="CZ2187" s="51"/>
      <c r="DA2187" s="51"/>
      <c r="DB2187" s="51"/>
      <c r="DC2187" s="51"/>
      <c r="DD2187" s="51"/>
    </row>
    <row r="2188" spans="73:108" ht="15" x14ac:dyDescent="0.25">
      <c r="BU2188" s="91"/>
      <c r="BV2188" s="177">
        <v>2007</v>
      </c>
      <c r="BW2188" s="177">
        <v>4</v>
      </c>
      <c r="BX2188" s="177" t="s">
        <v>281</v>
      </c>
      <c r="BY2188" s="177" t="s">
        <v>262</v>
      </c>
      <c r="BZ2188" s="177" t="s">
        <v>267</v>
      </c>
      <c r="CA2188" s="177">
        <v>70</v>
      </c>
      <c r="CB2188" s="177" t="s">
        <v>264</v>
      </c>
      <c r="CC2188" s="122">
        <v>-34.409999999999997</v>
      </c>
      <c r="CD2188" s="178" t="s">
        <v>195</v>
      </c>
      <c r="CE2188" s="177" t="s">
        <v>313</v>
      </c>
      <c r="CF2188" s="177" t="s">
        <v>313</v>
      </c>
      <c r="CG2188" s="83" t="s">
        <v>9</v>
      </c>
      <c r="CH2188" s="57"/>
      <c r="CV2188" s="51"/>
      <c r="CW2188" s="51"/>
      <c r="CX2188" s="51"/>
      <c r="CY2188" s="51"/>
      <c r="CZ2188" s="51"/>
      <c r="DA2188" s="51"/>
      <c r="DB2188" s="51"/>
      <c r="DC2188" s="51"/>
      <c r="DD2188" s="51"/>
    </row>
    <row r="2189" spans="73:108" ht="15" x14ac:dyDescent="0.25">
      <c r="BU2189" s="91"/>
      <c r="BV2189" s="177">
        <v>2007</v>
      </c>
      <c r="BW2189" s="177">
        <v>4</v>
      </c>
      <c r="BX2189" s="177" t="s">
        <v>281</v>
      </c>
      <c r="BY2189" s="177" t="s">
        <v>262</v>
      </c>
      <c r="BZ2189" s="177" t="s">
        <v>268</v>
      </c>
      <c r="CA2189" s="177">
        <v>70</v>
      </c>
      <c r="CB2189" s="177" t="s">
        <v>264</v>
      </c>
      <c r="CC2189" s="122">
        <v>-27.89</v>
      </c>
      <c r="CD2189" s="178" t="s">
        <v>195</v>
      </c>
      <c r="CE2189" s="177" t="s">
        <v>313</v>
      </c>
      <c r="CF2189" s="177" t="s">
        <v>313</v>
      </c>
      <c r="CG2189" s="83" t="s">
        <v>9</v>
      </c>
      <c r="CH2189" s="57"/>
      <c r="CV2189" s="51"/>
      <c r="CW2189" s="51"/>
      <c r="CX2189" s="51"/>
      <c r="CY2189" s="51"/>
      <c r="CZ2189" s="51"/>
      <c r="DA2189" s="51"/>
      <c r="DB2189" s="51"/>
      <c r="DC2189" s="51"/>
      <c r="DD2189" s="51"/>
    </row>
    <row r="2190" spans="73:108" ht="15" x14ac:dyDescent="0.25">
      <c r="BU2190" s="91"/>
      <c r="BV2190" s="177">
        <v>2007</v>
      </c>
      <c r="BW2190" s="177">
        <v>4</v>
      </c>
      <c r="BX2190" s="177" t="s">
        <v>281</v>
      </c>
      <c r="BY2190" s="177" t="s">
        <v>262</v>
      </c>
      <c r="BZ2190" s="177" t="s">
        <v>316</v>
      </c>
      <c r="CA2190" s="177">
        <v>70</v>
      </c>
      <c r="CB2190" s="177" t="s">
        <v>264</v>
      </c>
      <c r="CC2190" s="122">
        <v>-1.44</v>
      </c>
      <c r="CD2190" s="178" t="s">
        <v>195</v>
      </c>
      <c r="CE2190" s="177" t="s">
        <v>313</v>
      </c>
      <c r="CF2190" s="177" t="s">
        <v>313</v>
      </c>
      <c r="CG2190" s="83" t="s">
        <v>9</v>
      </c>
      <c r="CH2190" s="57"/>
      <c r="CV2190" s="51"/>
      <c r="CW2190" s="51"/>
      <c r="CX2190" s="51"/>
      <c r="CY2190" s="51"/>
      <c r="CZ2190" s="51"/>
      <c r="DA2190" s="51"/>
      <c r="DB2190" s="51"/>
      <c r="DC2190" s="51"/>
      <c r="DD2190" s="51"/>
    </row>
    <row r="2191" spans="73:108" ht="15" x14ac:dyDescent="0.25">
      <c r="BU2191" s="91"/>
      <c r="BV2191" s="177">
        <v>2007</v>
      </c>
      <c r="BW2191" s="177">
        <v>5</v>
      </c>
      <c r="BX2191" s="177" t="s">
        <v>281</v>
      </c>
      <c r="BY2191" s="177" t="s">
        <v>262</v>
      </c>
      <c r="BZ2191" s="177" t="s">
        <v>267</v>
      </c>
      <c r="CA2191" s="177">
        <v>0</v>
      </c>
      <c r="CB2191" s="177" t="s">
        <v>264</v>
      </c>
      <c r="CC2191" s="122">
        <v>-369.06</v>
      </c>
      <c r="CD2191" s="178" t="s">
        <v>193</v>
      </c>
      <c r="CE2191" s="177" t="s">
        <v>313</v>
      </c>
      <c r="CF2191" s="177" t="s">
        <v>313</v>
      </c>
      <c r="CG2191" s="83" t="s">
        <v>9</v>
      </c>
      <c r="CH2191" s="57"/>
      <c r="CV2191" s="51"/>
      <c r="CW2191" s="51"/>
      <c r="CX2191" s="51"/>
      <c r="CY2191" s="51"/>
      <c r="CZ2191" s="51"/>
      <c r="DA2191" s="51"/>
      <c r="DB2191" s="51"/>
      <c r="DC2191" s="51"/>
      <c r="DD2191" s="51"/>
    </row>
    <row r="2192" spans="73:108" ht="15" x14ac:dyDescent="0.25">
      <c r="BU2192" s="91"/>
      <c r="BV2192" s="177">
        <v>2007</v>
      </c>
      <c r="BW2192" s="177">
        <v>5</v>
      </c>
      <c r="BX2192" s="177" t="s">
        <v>281</v>
      </c>
      <c r="BY2192" s="177" t="s">
        <v>262</v>
      </c>
      <c r="BZ2192" s="177" t="s">
        <v>268</v>
      </c>
      <c r="CA2192" s="177">
        <v>0</v>
      </c>
      <c r="CB2192" s="177" t="s">
        <v>264</v>
      </c>
      <c r="CC2192" s="122">
        <v>-343.33</v>
      </c>
      <c r="CD2192" s="178" t="s">
        <v>193</v>
      </c>
      <c r="CE2192" s="177" t="s">
        <v>313</v>
      </c>
      <c r="CF2192" s="177" t="s">
        <v>313</v>
      </c>
      <c r="CG2192" s="83" t="s">
        <v>9</v>
      </c>
      <c r="CH2192" s="57"/>
      <c r="CV2192" s="51"/>
      <c r="CW2192" s="51"/>
      <c r="CX2192" s="51"/>
      <c r="CY2192" s="51"/>
      <c r="CZ2192" s="51"/>
      <c r="DA2192" s="51"/>
      <c r="DB2192" s="51"/>
      <c r="DC2192" s="51"/>
      <c r="DD2192" s="51"/>
    </row>
    <row r="2193" spans="73:108" ht="15" x14ac:dyDescent="0.25">
      <c r="BU2193" s="91"/>
      <c r="BV2193" s="177">
        <v>2007</v>
      </c>
      <c r="BW2193" s="177">
        <v>5</v>
      </c>
      <c r="BX2193" s="177" t="s">
        <v>281</v>
      </c>
      <c r="BY2193" s="177" t="s">
        <v>262</v>
      </c>
      <c r="BZ2193" s="177" t="s">
        <v>267</v>
      </c>
      <c r="CA2193" s="177">
        <v>70</v>
      </c>
      <c r="CB2193" s="177" t="s">
        <v>264</v>
      </c>
      <c r="CC2193" s="122">
        <v>-118.1</v>
      </c>
      <c r="CD2193" s="178" t="s">
        <v>195</v>
      </c>
      <c r="CE2193" s="177" t="s">
        <v>313</v>
      </c>
      <c r="CF2193" s="177" t="s">
        <v>313</v>
      </c>
      <c r="CG2193" s="83" t="s">
        <v>9</v>
      </c>
      <c r="CH2193" s="57"/>
      <c r="CV2193" s="51"/>
      <c r="CW2193" s="51"/>
      <c r="CX2193" s="51"/>
      <c r="CY2193" s="51"/>
      <c r="CZ2193" s="51"/>
      <c r="DA2193" s="51"/>
      <c r="DB2193" s="51"/>
      <c r="DC2193" s="51"/>
      <c r="DD2193" s="51"/>
    </row>
    <row r="2194" spans="73:108" ht="15" x14ac:dyDescent="0.25">
      <c r="BU2194" s="91"/>
      <c r="BV2194" s="177">
        <v>2007</v>
      </c>
      <c r="BW2194" s="177">
        <v>5</v>
      </c>
      <c r="BX2194" s="177" t="s">
        <v>281</v>
      </c>
      <c r="BY2194" s="177" t="s">
        <v>262</v>
      </c>
      <c r="BZ2194" s="177" t="s">
        <v>268</v>
      </c>
      <c r="CA2194" s="177">
        <v>70</v>
      </c>
      <c r="CB2194" s="177" t="s">
        <v>264</v>
      </c>
      <c r="CC2194" s="122">
        <v>-109.87</v>
      </c>
      <c r="CD2194" s="178" t="s">
        <v>195</v>
      </c>
      <c r="CE2194" s="177" t="s">
        <v>313</v>
      </c>
      <c r="CF2194" s="177" t="s">
        <v>313</v>
      </c>
      <c r="CG2194" s="83" t="s">
        <v>9</v>
      </c>
      <c r="CH2194" s="57"/>
      <c r="CV2194" s="51"/>
      <c r="CW2194" s="51"/>
      <c r="CX2194" s="51"/>
      <c r="CY2194" s="51"/>
      <c r="CZ2194" s="51"/>
      <c r="DA2194" s="51"/>
      <c r="DB2194" s="51"/>
      <c r="DC2194" s="51"/>
      <c r="DD2194" s="51"/>
    </row>
    <row r="2195" spans="73:108" ht="15" x14ac:dyDescent="0.25">
      <c r="BU2195" s="91"/>
      <c r="BV2195" s="177">
        <v>2007</v>
      </c>
      <c r="BW2195" s="177">
        <v>6</v>
      </c>
      <c r="BX2195" s="177" t="s">
        <v>281</v>
      </c>
      <c r="BY2195" s="177" t="s">
        <v>262</v>
      </c>
      <c r="BZ2195" s="177" t="s">
        <v>267</v>
      </c>
      <c r="CA2195" s="177">
        <v>0</v>
      </c>
      <c r="CB2195" s="177" t="s">
        <v>264</v>
      </c>
      <c r="CC2195" s="122">
        <v>-1047.98</v>
      </c>
      <c r="CD2195" s="178" t="s">
        <v>193</v>
      </c>
      <c r="CE2195" s="177" t="s">
        <v>313</v>
      </c>
      <c r="CF2195" s="177" t="s">
        <v>313</v>
      </c>
      <c r="CG2195" s="83" t="s">
        <v>9</v>
      </c>
      <c r="CH2195" s="57"/>
      <c r="CV2195" s="51"/>
      <c r="CW2195" s="51"/>
      <c r="CX2195" s="51"/>
      <c r="CY2195" s="51"/>
      <c r="CZ2195" s="51"/>
      <c r="DA2195" s="51"/>
      <c r="DB2195" s="51"/>
      <c r="DC2195" s="51"/>
      <c r="DD2195" s="51"/>
    </row>
    <row r="2196" spans="73:108" ht="15" x14ac:dyDescent="0.25">
      <c r="BU2196" s="91"/>
      <c r="BV2196" s="177">
        <v>2007</v>
      </c>
      <c r="BW2196" s="177">
        <v>6</v>
      </c>
      <c r="BX2196" s="177" t="s">
        <v>281</v>
      </c>
      <c r="BY2196" s="177" t="s">
        <v>262</v>
      </c>
      <c r="BZ2196" s="177" t="s">
        <v>268</v>
      </c>
      <c r="CA2196" s="177">
        <v>0</v>
      </c>
      <c r="CB2196" s="177" t="s">
        <v>264</v>
      </c>
      <c r="CC2196" s="122">
        <v>-907.55</v>
      </c>
      <c r="CD2196" s="178" t="s">
        <v>193</v>
      </c>
      <c r="CE2196" s="177" t="s">
        <v>313</v>
      </c>
      <c r="CF2196" s="177" t="s">
        <v>313</v>
      </c>
      <c r="CG2196" s="83" t="s">
        <v>9</v>
      </c>
      <c r="CH2196" s="57"/>
      <c r="CV2196" s="51"/>
      <c r="CW2196" s="51"/>
      <c r="CX2196" s="51"/>
      <c r="CY2196" s="51"/>
      <c r="CZ2196" s="51"/>
      <c r="DA2196" s="51"/>
      <c r="DB2196" s="51"/>
      <c r="DC2196" s="51"/>
      <c r="DD2196" s="51"/>
    </row>
    <row r="2197" spans="73:108" ht="15" x14ac:dyDescent="0.25">
      <c r="BU2197" s="91"/>
      <c r="BV2197" s="177">
        <v>2007</v>
      </c>
      <c r="BW2197" s="177">
        <v>6</v>
      </c>
      <c r="BX2197" s="177" t="s">
        <v>281</v>
      </c>
      <c r="BY2197" s="177" t="s">
        <v>262</v>
      </c>
      <c r="BZ2197" s="177" t="s">
        <v>267</v>
      </c>
      <c r="CA2197" s="177">
        <v>70</v>
      </c>
      <c r="CB2197" s="177" t="s">
        <v>264</v>
      </c>
      <c r="CC2197" s="122">
        <v>-335.35</v>
      </c>
      <c r="CD2197" s="178" t="s">
        <v>195</v>
      </c>
      <c r="CE2197" s="177" t="s">
        <v>313</v>
      </c>
      <c r="CF2197" s="177" t="s">
        <v>313</v>
      </c>
      <c r="CG2197" s="83" t="s">
        <v>9</v>
      </c>
      <c r="CH2197" s="57"/>
      <c r="CV2197" s="51"/>
      <c r="CW2197" s="51"/>
      <c r="CX2197" s="51"/>
      <c r="CY2197" s="51"/>
      <c r="CZ2197" s="51"/>
      <c r="DA2197" s="51"/>
      <c r="DB2197" s="51"/>
      <c r="DC2197" s="51"/>
      <c r="DD2197" s="51"/>
    </row>
    <row r="2198" spans="73:108" ht="15" x14ac:dyDescent="0.25">
      <c r="BU2198" s="91"/>
      <c r="BV2198" s="177">
        <v>2007</v>
      </c>
      <c r="BW2198" s="177">
        <v>6</v>
      </c>
      <c r="BX2198" s="177" t="s">
        <v>281</v>
      </c>
      <c r="BY2198" s="177" t="s">
        <v>262</v>
      </c>
      <c r="BZ2198" s="177" t="s">
        <v>268</v>
      </c>
      <c r="CA2198" s="177">
        <v>70</v>
      </c>
      <c r="CB2198" s="177" t="s">
        <v>264</v>
      </c>
      <c r="CC2198" s="122">
        <v>-290.42</v>
      </c>
      <c r="CD2198" s="178" t="s">
        <v>195</v>
      </c>
      <c r="CE2198" s="177" t="s">
        <v>313</v>
      </c>
      <c r="CF2198" s="177" t="s">
        <v>313</v>
      </c>
      <c r="CG2198" s="83" t="s">
        <v>9</v>
      </c>
      <c r="CH2198" s="57"/>
      <c r="CV2198" s="51"/>
      <c r="CW2198" s="51"/>
      <c r="CX2198" s="51"/>
      <c r="CY2198" s="51"/>
      <c r="CZ2198" s="51"/>
      <c r="DA2198" s="51"/>
      <c r="DB2198" s="51"/>
      <c r="DC2198" s="51"/>
      <c r="DD2198" s="51"/>
    </row>
    <row r="2199" spans="73:108" ht="15" x14ac:dyDescent="0.25">
      <c r="BU2199" s="91"/>
      <c r="BV2199" s="177">
        <v>2007</v>
      </c>
      <c r="BW2199" s="177">
        <v>7</v>
      </c>
      <c r="BX2199" s="177" t="s">
        <v>281</v>
      </c>
      <c r="BY2199" s="177" t="s">
        <v>262</v>
      </c>
      <c r="BZ2199" s="177" t="s">
        <v>267</v>
      </c>
      <c r="CA2199" s="177">
        <v>0</v>
      </c>
      <c r="CB2199" s="177" t="s">
        <v>264</v>
      </c>
      <c r="CC2199" s="122">
        <v>-2341.41</v>
      </c>
      <c r="CD2199" s="178" t="s">
        <v>193</v>
      </c>
      <c r="CE2199" s="177" t="s">
        <v>313</v>
      </c>
      <c r="CF2199" s="177" t="s">
        <v>313</v>
      </c>
      <c r="CG2199" s="83" t="s">
        <v>9</v>
      </c>
      <c r="CH2199" s="57"/>
      <c r="CV2199" s="51"/>
      <c r="CW2199" s="51"/>
      <c r="CX2199" s="51"/>
      <c r="CY2199" s="51"/>
      <c r="CZ2199" s="51"/>
      <c r="DA2199" s="51"/>
      <c r="DB2199" s="51"/>
      <c r="DC2199" s="51"/>
      <c r="DD2199" s="51"/>
    </row>
    <row r="2200" spans="73:108" ht="15" x14ac:dyDescent="0.25">
      <c r="BU2200" s="91"/>
      <c r="BV2200" s="177">
        <v>2007</v>
      </c>
      <c r="BW2200" s="177">
        <v>7</v>
      </c>
      <c r="BX2200" s="177" t="s">
        <v>281</v>
      </c>
      <c r="BY2200" s="177" t="s">
        <v>262</v>
      </c>
      <c r="BZ2200" s="177" t="s">
        <v>268</v>
      </c>
      <c r="CA2200" s="177">
        <v>0</v>
      </c>
      <c r="CB2200" s="177" t="s">
        <v>264</v>
      </c>
      <c r="CC2200" s="122">
        <v>-812.16</v>
      </c>
      <c r="CD2200" s="178" t="s">
        <v>193</v>
      </c>
      <c r="CE2200" s="177" t="s">
        <v>313</v>
      </c>
      <c r="CF2200" s="177" t="s">
        <v>313</v>
      </c>
      <c r="CG2200" s="83" t="s">
        <v>9</v>
      </c>
      <c r="CH2200" s="57"/>
      <c r="CV2200" s="51"/>
      <c r="CW2200" s="51"/>
      <c r="CX2200" s="51"/>
      <c r="CY2200" s="51"/>
      <c r="CZ2200" s="51"/>
      <c r="DA2200" s="51"/>
      <c r="DB2200" s="51"/>
      <c r="DC2200" s="51"/>
      <c r="DD2200" s="51"/>
    </row>
    <row r="2201" spans="73:108" ht="15" x14ac:dyDescent="0.25">
      <c r="BU2201" s="91"/>
      <c r="BV2201" s="177">
        <v>2007</v>
      </c>
      <c r="BW2201" s="177">
        <v>7</v>
      </c>
      <c r="BX2201" s="177" t="s">
        <v>281</v>
      </c>
      <c r="BY2201" s="177" t="s">
        <v>262</v>
      </c>
      <c r="BZ2201" s="177" t="s">
        <v>267</v>
      </c>
      <c r="CA2201" s="177">
        <v>70</v>
      </c>
      <c r="CB2201" s="177" t="s">
        <v>264</v>
      </c>
      <c r="CC2201" s="122">
        <v>-749.25</v>
      </c>
      <c r="CD2201" s="178" t="s">
        <v>195</v>
      </c>
      <c r="CE2201" s="177" t="s">
        <v>313</v>
      </c>
      <c r="CF2201" s="177" t="s">
        <v>313</v>
      </c>
      <c r="CG2201" s="83" t="s">
        <v>9</v>
      </c>
      <c r="CH2201" s="57"/>
      <c r="CV2201" s="51"/>
      <c r="CW2201" s="51"/>
      <c r="CX2201" s="51"/>
      <c r="CY2201" s="51"/>
      <c r="CZ2201" s="51"/>
      <c r="DA2201" s="51"/>
      <c r="DB2201" s="51"/>
      <c r="DC2201" s="51"/>
      <c r="DD2201" s="51"/>
    </row>
    <row r="2202" spans="73:108" ht="15" x14ac:dyDescent="0.25">
      <c r="BU2202" s="91"/>
      <c r="BV2202" s="177">
        <v>2007</v>
      </c>
      <c r="BW2202" s="177">
        <v>7</v>
      </c>
      <c r="BX2202" s="177" t="s">
        <v>281</v>
      </c>
      <c r="BY2202" s="177" t="s">
        <v>262</v>
      </c>
      <c r="BZ2202" s="177" t="s">
        <v>268</v>
      </c>
      <c r="CA2202" s="177">
        <v>70</v>
      </c>
      <c r="CB2202" s="177" t="s">
        <v>264</v>
      </c>
      <c r="CC2202" s="122">
        <v>-259.89</v>
      </c>
      <c r="CD2202" s="178" t="s">
        <v>195</v>
      </c>
      <c r="CE2202" s="177" t="s">
        <v>313</v>
      </c>
      <c r="CF2202" s="177" t="s">
        <v>313</v>
      </c>
      <c r="CG2202" s="83" t="s">
        <v>9</v>
      </c>
      <c r="CH2202" s="57"/>
      <c r="CV2202" s="51"/>
      <c r="CW2202" s="51"/>
      <c r="CX2202" s="51"/>
      <c r="CY2202" s="51"/>
      <c r="CZ2202" s="51"/>
      <c r="DA2202" s="51"/>
      <c r="DB2202" s="51"/>
      <c r="DC2202" s="51"/>
      <c r="DD2202" s="51"/>
    </row>
    <row r="2203" spans="73:108" ht="15" x14ac:dyDescent="0.25">
      <c r="BU2203" s="91"/>
      <c r="BV2203" s="177">
        <v>2007</v>
      </c>
      <c r="BW2203" s="177">
        <v>8</v>
      </c>
      <c r="BX2203" s="177" t="s">
        <v>281</v>
      </c>
      <c r="BY2203" s="177" t="s">
        <v>262</v>
      </c>
      <c r="BZ2203" s="177" t="s">
        <v>263</v>
      </c>
      <c r="CA2203" s="177">
        <v>0</v>
      </c>
      <c r="CB2203" s="177" t="s">
        <v>264</v>
      </c>
      <c r="CC2203" s="122">
        <v>-128.12</v>
      </c>
      <c r="CD2203" s="178" t="s">
        <v>193</v>
      </c>
      <c r="CE2203" s="177" t="s">
        <v>313</v>
      </c>
      <c r="CF2203" s="177" t="s">
        <v>313</v>
      </c>
      <c r="CG2203" s="83" t="s">
        <v>9</v>
      </c>
      <c r="CH2203" s="57"/>
      <c r="CV2203" s="51"/>
      <c r="CW2203" s="51"/>
      <c r="CX2203" s="51"/>
      <c r="CY2203" s="51"/>
      <c r="CZ2203" s="51"/>
      <c r="DA2203" s="51"/>
      <c r="DB2203" s="51"/>
      <c r="DC2203" s="51"/>
      <c r="DD2203" s="51"/>
    </row>
    <row r="2204" spans="73:108" ht="15" x14ac:dyDescent="0.25">
      <c r="BU2204" s="91"/>
      <c r="BV2204" s="177">
        <v>2007</v>
      </c>
      <c r="BW2204" s="177">
        <v>8</v>
      </c>
      <c r="BX2204" s="177" t="s">
        <v>281</v>
      </c>
      <c r="BY2204" s="177" t="s">
        <v>262</v>
      </c>
      <c r="BZ2204" s="177" t="s">
        <v>266</v>
      </c>
      <c r="CA2204" s="177">
        <v>0</v>
      </c>
      <c r="CB2204" s="177" t="s">
        <v>264</v>
      </c>
      <c r="CC2204" s="122">
        <v>-176.16</v>
      </c>
      <c r="CD2204" s="178" t="s">
        <v>193</v>
      </c>
      <c r="CE2204" s="177" t="s">
        <v>313</v>
      </c>
      <c r="CF2204" s="177" t="s">
        <v>313</v>
      </c>
      <c r="CG2204" s="83" t="s">
        <v>9</v>
      </c>
      <c r="CH2204" s="57"/>
      <c r="CV2204" s="51"/>
      <c r="CW2204" s="51"/>
      <c r="CX2204" s="51"/>
      <c r="CY2204" s="51"/>
      <c r="CZ2204" s="51"/>
      <c r="DA2204" s="51"/>
      <c r="DB2204" s="51"/>
      <c r="DC2204" s="51"/>
      <c r="DD2204" s="51"/>
    </row>
    <row r="2205" spans="73:108" ht="15" x14ac:dyDescent="0.25">
      <c r="BU2205" s="91"/>
      <c r="BV2205" s="177">
        <v>2007</v>
      </c>
      <c r="BW2205" s="177">
        <v>8</v>
      </c>
      <c r="BX2205" s="177" t="s">
        <v>281</v>
      </c>
      <c r="BY2205" s="177" t="s">
        <v>262</v>
      </c>
      <c r="BZ2205" s="177" t="s">
        <v>267</v>
      </c>
      <c r="CA2205" s="177">
        <v>0</v>
      </c>
      <c r="CB2205" s="177" t="s">
        <v>264</v>
      </c>
      <c r="CC2205" s="122">
        <v>-2288.1799999999998</v>
      </c>
      <c r="CD2205" s="178" t="s">
        <v>193</v>
      </c>
      <c r="CE2205" s="177" t="s">
        <v>313</v>
      </c>
      <c r="CF2205" s="177" t="s">
        <v>313</v>
      </c>
      <c r="CG2205" s="83" t="s">
        <v>9</v>
      </c>
      <c r="CH2205" s="57"/>
      <c r="CV2205" s="51"/>
      <c r="CW2205" s="51"/>
      <c r="CX2205" s="51"/>
      <c r="CY2205" s="51"/>
      <c r="CZ2205" s="51"/>
      <c r="DA2205" s="51"/>
      <c r="DB2205" s="51"/>
      <c r="DC2205" s="51"/>
      <c r="DD2205" s="51"/>
    </row>
    <row r="2206" spans="73:108" ht="15" x14ac:dyDescent="0.25">
      <c r="BU2206" s="91"/>
      <c r="BV2206" s="177">
        <v>2007</v>
      </c>
      <c r="BW2206" s="177">
        <v>8</v>
      </c>
      <c r="BX2206" s="177" t="s">
        <v>281</v>
      </c>
      <c r="BY2206" s="177" t="s">
        <v>262</v>
      </c>
      <c r="BZ2206" s="177" t="s">
        <v>268</v>
      </c>
      <c r="CA2206" s="177">
        <v>0</v>
      </c>
      <c r="CB2206" s="177" t="s">
        <v>264</v>
      </c>
      <c r="CC2206" s="122">
        <v>-1939.87</v>
      </c>
      <c r="CD2206" s="178" t="s">
        <v>193</v>
      </c>
      <c r="CE2206" s="177" t="s">
        <v>313</v>
      </c>
      <c r="CF2206" s="177" t="s">
        <v>313</v>
      </c>
      <c r="CG2206" s="83" t="s">
        <v>9</v>
      </c>
      <c r="CH2206" s="57"/>
      <c r="CV2206" s="51"/>
      <c r="CW2206" s="51"/>
      <c r="CX2206" s="51"/>
      <c r="CY2206" s="51"/>
      <c r="CZ2206" s="51"/>
      <c r="DA2206" s="51"/>
      <c r="DB2206" s="51"/>
      <c r="DC2206" s="51"/>
      <c r="DD2206" s="51"/>
    </row>
    <row r="2207" spans="73:108" ht="15" x14ac:dyDescent="0.25">
      <c r="BU2207" s="91"/>
      <c r="BV2207" s="177">
        <v>2007</v>
      </c>
      <c r="BW2207" s="177">
        <v>8</v>
      </c>
      <c r="BX2207" s="177" t="s">
        <v>281</v>
      </c>
      <c r="BY2207" s="177" t="s">
        <v>262</v>
      </c>
      <c r="BZ2207" s="177" t="s">
        <v>263</v>
      </c>
      <c r="CA2207" s="177">
        <v>70</v>
      </c>
      <c r="CB2207" s="177" t="s">
        <v>264</v>
      </c>
      <c r="CC2207" s="122">
        <v>-41</v>
      </c>
      <c r="CD2207" s="178" t="s">
        <v>195</v>
      </c>
      <c r="CE2207" s="177" t="s">
        <v>313</v>
      </c>
      <c r="CF2207" s="177" t="s">
        <v>313</v>
      </c>
      <c r="CG2207" s="83" t="s">
        <v>9</v>
      </c>
      <c r="CH2207" s="57"/>
      <c r="CV2207" s="51"/>
      <c r="CW2207" s="51"/>
      <c r="CX2207" s="51"/>
      <c r="CY2207" s="51"/>
      <c r="CZ2207" s="51"/>
      <c r="DA2207" s="51"/>
      <c r="DB2207" s="51"/>
      <c r="DC2207" s="51"/>
      <c r="DD2207" s="51"/>
    </row>
    <row r="2208" spans="73:108" ht="15" x14ac:dyDescent="0.25">
      <c r="BU2208" s="91"/>
      <c r="BV2208" s="177">
        <v>2007</v>
      </c>
      <c r="BW2208" s="177">
        <v>8</v>
      </c>
      <c r="BX2208" s="177" t="s">
        <v>281</v>
      </c>
      <c r="BY2208" s="177" t="s">
        <v>262</v>
      </c>
      <c r="BZ2208" s="177" t="s">
        <v>266</v>
      </c>
      <c r="CA2208" s="177">
        <v>70</v>
      </c>
      <c r="CB2208" s="177" t="s">
        <v>264</v>
      </c>
      <c r="CC2208" s="122">
        <v>-56.37</v>
      </c>
      <c r="CD2208" s="178" t="s">
        <v>195</v>
      </c>
      <c r="CE2208" s="177" t="s">
        <v>313</v>
      </c>
      <c r="CF2208" s="177" t="s">
        <v>313</v>
      </c>
      <c r="CG2208" s="83" t="s">
        <v>9</v>
      </c>
      <c r="CH2208" s="57"/>
      <c r="CV2208" s="51"/>
      <c r="CW2208" s="51"/>
      <c r="CX2208" s="51"/>
      <c r="CY2208" s="51"/>
      <c r="CZ2208" s="51"/>
      <c r="DA2208" s="51"/>
      <c r="DB2208" s="51"/>
      <c r="DC2208" s="51"/>
      <c r="DD2208" s="51"/>
    </row>
    <row r="2209" spans="73:108" ht="15" x14ac:dyDescent="0.25">
      <c r="BU2209" s="91"/>
      <c r="BV2209" s="177">
        <v>2007</v>
      </c>
      <c r="BW2209" s="177">
        <v>8</v>
      </c>
      <c r="BX2209" s="177" t="s">
        <v>281</v>
      </c>
      <c r="BY2209" s="177" t="s">
        <v>262</v>
      </c>
      <c r="BZ2209" s="177" t="s">
        <v>267</v>
      </c>
      <c r="CA2209" s="177">
        <v>70</v>
      </c>
      <c r="CB2209" s="177" t="s">
        <v>264</v>
      </c>
      <c r="CC2209" s="122">
        <v>-732.22</v>
      </c>
      <c r="CD2209" s="178" t="s">
        <v>195</v>
      </c>
      <c r="CE2209" s="177" t="s">
        <v>313</v>
      </c>
      <c r="CF2209" s="177" t="s">
        <v>313</v>
      </c>
      <c r="CG2209" s="83" t="s">
        <v>9</v>
      </c>
      <c r="CH2209" s="57"/>
      <c r="CV2209" s="51"/>
      <c r="CW2209" s="51"/>
      <c r="CX2209" s="51"/>
      <c r="CY2209" s="51"/>
      <c r="CZ2209" s="51"/>
      <c r="DA2209" s="51"/>
      <c r="DB2209" s="51"/>
      <c r="DC2209" s="51"/>
      <c r="DD2209" s="51"/>
    </row>
    <row r="2210" spans="73:108" ht="15" x14ac:dyDescent="0.25">
      <c r="BU2210" s="91"/>
      <c r="BV2210" s="177">
        <v>2007</v>
      </c>
      <c r="BW2210" s="177">
        <v>8</v>
      </c>
      <c r="BX2210" s="177" t="s">
        <v>281</v>
      </c>
      <c r="BY2210" s="177" t="s">
        <v>262</v>
      </c>
      <c r="BZ2210" s="177" t="s">
        <v>268</v>
      </c>
      <c r="CA2210" s="177">
        <v>70</v>
      </c>
      <c r="CB2210" s="177" t="s">
        <v>264</v>
      </c>
      <c r="CC2210" s="122">
        <v>-620.76</v>
      </c>
      <c r="CD2210" s="178" t="s">
        <v>195</v>
      </c>
      <c r="CE2210" s="177" t="s">
        <v>313</v>
      </c>
      <c r="CF2210" s="177" t="s">
        <v>313</v>
      </c>
      <c r="CG2210" s="83" t="s">
        <v>9</v>
      </c>
      <c r="CH2210" s="57"/>
      <c r="CV2210" s="51"/>
      <c r="CW2210" s="51"/>
      <c r="CX2210" s="51"/>
      <c r="CY2210" s="51"/>
      <c r="CZ2210" s="51"/>
      <c r="DA2210" s="51"/>
      <c r="DB2210" s="51"/>
      <c r="DC2210" s="51"/>
      <c r="DD2210" s="51"/>
    </row>
    <row r="2211" spans="73:108" ht="15" x14ac:dyDescent="0.25">
      <c r="BU2211" s="91"/>
      <c r="BV2211" s="177">
        <v>2007</v>
      </c>
      <c r="BW2211" s="177">
        <v>10</v>
      </c>
      <c r="BX2211" s="177" t="s">
        <v>281</v>
      </c>
      <c r="BY2211" s="177" t="s">
        <v>262</v>
      </c>
      <c r="BZ2211" s="177" t="s">
        <v>263</v>
      </c>
      <c r="CA2211" s="177">
        <v>0</v>
      </c>
      <c r="CB2211" s="177" t="s">
        <v>264</v>
      </c>
      <c r="CC2211" s="122">
        <v>-53.72</v>
      </c>
      <c r="CD2211" s="178" t="s">
        <v>193</v>
      </c>
      <c r="CE2211" s="177" t="s">
        <v>313</v>
      </c>
      <c r="CF2211" s="177" t="s">
        <v>313</v>
      </c>
      <c r="CG2211" s="83" t="s">
        <v>9</v>
      </c>
      <c r="CH2211" s="57"/>
      <c r="CV2211" s="51"/>
      <c r="CW2211" s="51"/>
      <c r="CX2211" s="51"/>
      <c r="CY2211" s="51"/>
      <c r="CZ2211" s="51"/>
      <c r="DA2211" s="51"/>
      <c r="DB2211" s="51"/>
      <c r="DC2211" s="51"/>
      <c r="DD2211" s="51"/>
    </row>
    <row r="2212" spans="73:108" ht="15" x14ac:dyDescent="0.25">
      <c r="BU2212" s="91"/>
      <c r="BV2212" s="177">
        <v>2007</v>
      </c>
      <c r="BW2212" s="177">
        <v>10</v>
      </c>
      <c r="BX2212" s="177" t="s">
        <v>281</v>
      </c>
      <c r="BY2212" s="177" t="s">
        <v>262</v>
      </c>
      <c r="BZ2212" s="177" t="s">
        <v>266</v>
      </c>
      <c r="CA2212" s="177">
        <v>0</v>
      </c>
      <c r="CB2212" s="177" t="s">
        <v>264</v>
      </c>
      <c r="CC2212" s="122">
        <v>-116.49</v>
      </c>
      <c r="CD2212" s="178" t="s">
        <v>193</v>
      </c>
      <c r="CE2212" s="177" t="s">
        <v>313</v>
      </c>
      <c r="CF2212" s="177" t="s">
        <v>313</v>
      </c>
      <c r="CG2212" s="83" t="s">
        <v>9</v>
      </c>
      <c r="CH2212" s="57"/>
      <c r="CV2212" s="51"/>
      <c r="CW2212" s="51"/>
      <c r="CX2212" s="51"/>
      <c r="CY2212" s="51"/>
      <c r="CZ2212" s="51"/>
      <c r="DA2212" s="51"/>
      <c r="DB2212" s="51"/>
      <c r="DC2212" s="51"/>
      <c r="DD2212" s="51"/>
    </row>
    <row r="2213" spans="73:108" ht="15" x14ac:dyDescent="0.25">
      <c r="BU2213" s="91"/>
      <c r="BV2213" s="177">
        <v>2007</v>
      </c>
      <c r="BW2213" s="177">
        <v>10</v>
      </c>
      <c r="BX2213" s="177" t="s">
        <v>281</v>
      </c>
      <c r="BY2213" s="177" t="s">
        <v>262</v>
      </c>
      <c r="BZ2213" s="177" t="s">
        <v>267</v>
      </c>
      <c r="CA2213" s="177">
        <v>0</v>
      </c>
      <c r="CB2213" s="177" t="s">
        <v>264</v>
      </c>
      <c r="CC2213" s="122">
        <v>-269.05</v>
      </c>
      <c r="CD2213" s="178" t="s">
        <v>193</v>
      </c>
      <c r="CE2213" s="177" t="s">
        <v>313</v>
      </c>
      <c r="CF2213" s="177" t="s">
        <v>313</v>
      </c>
      <c r="CG2213" s="83" t="s">
        <v>9</v>
      </c>
      <c r="CH2213" s="57"/>
      <c r="CV2213" s="51"/>
      <c r="CW2213" s="51"/>
      <c r="CX2213" s="51"/>
      <c r="CY2213" s="51"/>
      <c r="CZ2213" s="51"/>
      <c r="DA2213" s="51"/>
      <c r="DB2213" s="51"/>
      <c r="DC2213" s="51"/>
      <c r="DD2213" s="51"/>
    </row>
    <row r="2214" spans="73:108" ht="15" x14ac:dyDescent="0.25">
      <c r="BU2214" s="91"/>
      <c r="BV2214" s="177">
        <v>2007</v>
      </c>
      <c r="BW2214" s="177">
        <v>10</v>
      </c>
      <c r="BX2214" s="177" t="s">
        <v>281</v>
      </c>
      <c r="BY2214" s="177" t="s">
        <v>262</v>
      </c>
      <c r="BZ2214" s="177" t="s">
        <v>268</v>
      </c>
      <c r="CA2214" s="177">
        <v>0</v>
      </c>
      <c r="CB2214" s="177" t="s">
        <v>264</v>
      </c>
      <c r="CC2214" s="122">
        <v>-197.05</v>
      </c>
      <c r="CD2214" s="178" t="s">
        <v>193</v>
      </c>
      <c r="CE2214" s="177" t="s">
        <v>313</v>
      </c>
      <c r="CF2214" s="177" t="s">
        <v>313</v>
      </c>
      <c r="CG2214" s="83" t="s">
        <v>9</v>
      </c>
      <c r="CH2214" s="57"/>
      <c r="CV2214" s="51"/>
      <c r="CW2214" s="51"/>
      <c r="CX2214" s="51"/>
      <c r="CY2214" s="51"/>
      <c r="CZ2214" s="51"/>
      <c r="DA2214" s="51"/>
      <c r="DB2214" s="51"/>
      <c r="DC2214" s="51"/>
      <c r="DD2214" s="51"/>
    </row>
    <row r="2215" spans="73:108" ht="15" x14ac:dyDescent="0.25">
      <c r="BU2215" s="91"/>
      <c r="BV2215" s="177">
        <v>2007</v>
      </c>
      <c r="BW2215" s="177">
        <v>10</v>
      </c>
      <c r="BX2215" s="177" t="s">
        <v>281</v>
      </c>
      <c r="BY2215" s="177" t="s">
        <v>262</v>
      </c>
      <c r="BZ2215" s="177" t="s">
        <v>316</v>
      </c>
      <c r="CA2215" s="177">
        <v>0</v>
      </c>
      <c r="CB2215" s="177" t="s">
        <v>264</v>
      </c>
      <c r="CC2215" s="122">
        <v>-5.87</v>
      </c>
      <c r="CD2215" s="178" t="s">
        <v>193</v>
      </c>
      <c r="CE2215" s="177" t="s">
        <v>313</v>
      </c>
      <c r="CF2215" s="177" t="s">
        <v>313</v>
      </c>
      <c r="CG2215" s="83" t="s">
        <v>9</v>
      </c>
      <c r="CH2215" s="57"/>
      <c r="CV2215" s="51"/>
      <c r="CW2215" s="51"/>
      <c r="CX2215" s="51"/>
      <c r="CY2215" s="51"/>
      <c r="CZ2215" s="51"/>
      <c r="DA2215" s="51"/>
      <c r="DB2215" s="51"/>
      <c r="DC2215" s="51"/>
      <c r="DD2215" s="51"/>
    </row>
    <row r="2216" spans="73:108" ht="15" x14ac:dyDescent="0.25">
      <c r="BU2216" s="91"/>
      <c r="BV2216" s="177">
        <v>2007</v>
      </c>
      <c r="BW2216" s="177">
        <v>10</v>
      </c>
      <c r="BX2216" s="177" t="s">
        <v>281</v>
      </c>
      <c r="BY2216" s="177" t="s">
        <v>262</v>
      </c>
      <c r="BZ2216" s="177" t="s">
        <v>263</v>
      </c>
      <c r="CA2216" s="177">
        <v>70</v>
      </c>
      <c r="CB2216" s="177" t="s">
        <v>264</v>
      </c>
      <c r="CC2216" s="122">
        <v>-17.190000000000001</v>
      </c>
      <c r="CD2216" s="178" t="s">
        <v>195</v>
      </c>
      <c r="CE2216" s="177" t="s">
        <v>313</v>
      </c>
      <c r="CF2216" s="177" t="s">
        <v>313</v>
      </c>
      <c r="CG2216" s="83" t="s">
        <v>9</v>
      </c>
      <c r="CH2216" s="57"/>
      <c r="CV2216" s="51"/>
      <c r="CW2216" s="51"/>
      <c r="CX2216" s="51"/>
      <c r="CY2216" s="51"/>
      <c r="CZ2216" s="51"/>
      <c r="DA2216" s="51"/>
      <c r="DB2216" s="51"/>
      <c r="DC2216" s="51"/>
      <c r="DD2216" s="51"/>
    </row>
    <row r="2217" spans="73:108" ht="15" x14ac:dyDescent="0.25">
      <c r="BU2217" s="91"/>
      <c r="BV2217" s="177">
        <v>2007</v>
      </c>
      <c r="BW2217" s="177">
        <v>10</v>
      </c>
      <c r="BX2217" s="177" t="s">
        <v>281</v>
      </c>
      <c r="BY2217" s="177" t="s">
        <v>262</v>
      </c>
      <c r="BZ2217" s="177" t="s">
        <v>266</v>
      </c>
      <c r="CA2217" s="177">
        <v>70</v>
      </c>
      <c r="CB2217" s="177" t="s">
        <v>264</v>
      </c>
      <c r="CC2217" s="122">
        <v>-37.28</v>
      </c>
      <c r="CD2217" s="178" t="s">
        <v>195</v>
      </c>
      <c r="CE2217" s="177" t="s">
        <v>313</v>
      </c>
      <c r="CF2217" s="177" t="s">
        <v>313</v>
      </c>
      <c r="CG2217" s="83" t="s">
        <v>9</v>
      </c>
      <c r="CH2217" s="57"/>
      <c r="CV2217" s="51"/>
      <c r="CW2217" s="51"/>
      <c r="CX2217" s="51"/>
      <c r="CY2217" s="51"/>
      <c r="CZ2217" s="51"/>
      <c r="DA2217" s="51"/>
      <c r="DB2217" s="51"/>
      <c r="DC2217" s="51"/>
      <c r="DD2217" s="51"/>
    </row>
    <row r="2218" spans="73:108" ht="15" x14ac:dyDescent="0.25">
      <c r="BU2218" s="91"/>
      <c r="BV2218" s="177">
        <v>2007</v>
      </c>
      <c r="BW2218" s="177">
        <v>10</v>
      </c>
      <c r="BX2218" s="177" t="s">
        <v>281</v>
      </c>
      <c r="BY2218" s="177" t="s">
        <v>262</v>
      </c>
      <c r="BZ2218" s="177" t="s">
        <v>267</v>
      </c>
      <c r="CA2218" s="177">
        <v>70</v>
      </c>
      <c r="CB2218" s="177" t="s">
        <v>264</v>
      </c>
      <c r="CC2218" s="122">
        <v>-86.1</v>
      </c>
      <c r="CD2218" s="178" t="s">
        <v>195</v>
      </c>
      <c r="CE2218" s="177" t="s">
        <v>313</v>
      </c>
      <c r="CF2218" s="177" t="s">
        <v>313</v>
      </c>
      <c r="CG2218" s="83" t="s">
        <v>9</v>
      </c>
      <c r="CH2218" s="57"/>
      <c r="CV2218" s="51"/>
      <c r="CW2218" s="51"/>
      <c r="CX2218" s="51"/>
      <c r="CY2218" s="51"/>
      <c r="CZ2218" s="51"/>
      <c r="DA2218" s="51"/>
      <c r="DB2218" s="51"/>
      <c r="DC2218" s="51"/>
      <c r="DD2218" s="51"/>
    </row>
    <row r="2219" spans="73:108" ht="15" x14ac:dyDescent="0.25">
      <c r="BU2219" s="91"/>
      <c r="BV2219" s="177">
        <v>2007</v>
      </c>
      <c r="BW2219" s="177">
        <v>10</v>
      </c>
      <c r="BX2219" s="177" t="s">
        <v>281</v>
      </c>
      <c r="BY2219" s="177" t="s">
        <v>262</v>
      </c>
      <c r="BZ2219" s="177" t="s">
        <v>268</v>
      </c>
      <c r="CA2219" s="177">
        <v>70</v>
      </c>
      <c r="CB2219" s="177" t="s">
        <v>264</v>
      </c>
      <c r="CC2219" s="122">
        <v>-63.06</v>
      </c>
      <c r="CD2219" s="178" t="s">
        <v>195</v>
      </c>
      <c r="CE2219" s="177" t="s">
        <v>313</v>
      </c>
      <c r="CF2219" s="177" t="s">
        <v>313</v>
      </c>
      <c r="CG2219" s="83" t="s">
        <v>9</v>
      </c>
      <c r="CH2219" s="57"/>
      <c r="CV2219" s="51"/>
      <c r="CW2219" s="51"/>
      <c r="CX2219" s="51"/>
      <c r="CY2219" s="51"/>
      <c r="CZ2219" s="51"/>
      <c r="DA2219" s="51"/>
      <c r="DB2219" s="51"/>
      <c r="DC2219" s="51"/>
      <c r="DD2219" s="51"/>
    </row>
    <row r="2220" spans="73:108" ht="15" x14ac:dyDescent="0.25">
      <c r="BU2220" s="91"/>
      <c r="BV2220" s="177">
        <v>2007</v>
      </c>
      <c r="BW2220" s="177">
        <v>10</v>
      </c>
      <c r="BX2220" s="177" t="s">
        <v>281</v>
      </c>
      <c r="BY2220" s="177" t="s">
        <v>262</v>
      </c>
      <c r="BZ2220" s="177" t="s">
        <v>316</v>
      </c>
      <c r="CA2220" s="177">
        <v>70</v>
      </c>
      <c r="CB2220" s="177" t="s">
        <v>264</v>
      </c>
      <c r="CC2220" s="122">
        <v>-1.88</v>
      </c>
      <c r="CD2220" s="178" t="s">
        <v>195</v>
      </c>
      <c r="CE2220" s="177" t="s">
        <v>313</v>
      </c>
      <c r="CF2220" s="177" t="s">
        <v>313</v>
      </c>
      <c r="CG2220" s="83" t="s">
        <v>9</v>
      </c>
      <c r="CH2220" s="57"/>
      <c r="CV2220" s="51"/>
      <c r="CW2220" s="51"/>
      <c r="CX2220" s="51"/>
      <c r="CY2220" s="51"/>
      <c r="CZ2220" s="51"/>
      <c r="DA2220" s="51"/>
      <c r="DB2220" s="51"/>
      <c r="DC2220" s="51"/>
      <c r="DD2220" s="51"/>
    </row>
    <row r="2221" spans="73:108" ht="15" x14ac:dyDescent="0.25">
      <c r="BU2221" s="91"/>
      <c r="BV2221" s="177">
        <v>2007</v>
      </c>
      <c r="BW2221" s="177">
        <v>11</v>
      </c>
      <c r="BX2221" s="177" t="s">
        <v>281</v>
      </c>
      <c r="BY2221" s="177" t="s">
        <v>262</v>
      </c>
      <c r="BZ2221" s="177" t="s">
        <v>263</v>
      </c>
      <c r="CA2221" s="177">
        <v>0</v>
      </c>
      <c r="CB2221" s="177" t="s">
        <v>264</v>
      </c>
      <c r="CC2221" s="122">
        <v>-78.98</v>
      </c>
      <c r="CD2221" s="178" t="s">
        <v>193</v>
      </c>
      <c r="CE2221" s="177" t="s">
        <v>313</v>
      </c>
      <c r="CF2221" s="177" t="s">
        <v>313</v>
      </c>
      <c r="CG2221" s="83" t="s">
        <v>9</v>
      </c>
      <c r="CH2221" s="57"/>
      <c r="CV2221" s="51"/>
      <c r="CW2221" s="51"/>
      <c r="CX2221" s="51"/>
      <c r="CY2221" s="51"/>
      <c r="CZ2221" s="51"/>
      <c r="DA2221" s="51"/>
      <c r="DB2221" s="51"/>
      <c r="DC2221" s="51"/>
      <c r="DD2221" s="51"/>
    </row>
    <row r="2222" spans="73:108" ht="15" x14ac:dyDescent="0.25">
      <c r="BU2222" s="91"/>
      <c r="BV2222" s="177">
        <v>2007</v>
      </c>
      <c r="BW2222" s="177">
        <v>11</v>
      </c>
      <c r="BX2222" s="177" t="s">
        <v>281</v>
      </c>
      <c r="BY2222" s="177" t="s">
        <v>262</v>
      </c>
      <c r="BZ2222" s="177" t="s">
        <v>266</v>
      </c>
      <c r="CA2222" s="177">
        <v>0</v>
      </c>
      <c r="CB2222" s="177" t="s">
        <v>264</v>
      </c>
      <c r="CC2222" s="122">
        <v>-65.16</v>
      </c>
      <c r="CD2222" s="178" t="s">
        <v>193</v>
      </c>
      <c r="CE2222" s="177" t="s">
        <v>313</v>
      </c>
      <c r="CF2222" s="177" t="s">
        <v>313</v>
      </c>
      <c r="CG2222" s="83" t="s">
        <v>9</v>
      </c>
      <c r="CH2222" s="57"/>
      <c r="CV2222" s="51"/>
      <c r="CW2222" s="51"/>
      <c r="CX2222" s="51"/>
      <c r="CY2222" s="51"/>
      <c r="CZ2222" s="51"/>
      <c r="DA2222" s="51"/>
      <c r="DB2222" s="51"/>
      <c r="DC2222" s="51"/>
      <c r="DD2222" s="51"/>
    </row>
    <row r="2223" spans="73:108" ht="15" x14ac:dyDescent="0.25">
      <c r="BU2223" s="91"/>
      <c r="BV2223" s="177">
        <v>2007</v>
      </c>
      <c r="BW2223" s="177">
        <v>11</v>
      </c>
      <c r="BX2223" s="177" t="s">
        <v>281</v>
      </c>
      <c r="BY2223" s="177" t="s">
        <v>262</v>
      </c>
      <c r="BZ2223" s="177" t="s">
        <v>267</v>
      </c>
      <c r="CA2223" s="177">
        <v>0</v>
      </c>
      <c r="CB2223" s="177" t="s">
        <v>264</v>
      </c>
      <c r="CC2223" s="122">
        <v>-741.26</v>
      </c>
      <c r="CD2223" s="178" t="s">
        <v>193</v>
      </c>
      <c r="CE2223" s="177" t="s">
        <v>313</v>
      </c>
      <c r="CF2223" s="177" t="s">
        <v>313</v>
      </c>
      <c r="CG2223" s="83" t="s">
        <v>9</v>
      </c>
      <c r="CH2223" s="57"/>
      <c r="CV2223" s="51"/>
      <c r="CW2223" s="51"/>
      <c r="CX2223" s="51"/>
      <c r="CY2223" s="51"/>
      <c r="CZ2223" s="51"/>
      <c r="DA2223" s="51"/>
      <c r="DB2223" s="51"/>
      <c r="DC2223" s="51"/>
      <c r="DD2223" s="51"/>
    </row>
    <row r="2224" spans="73:108" ht="15" x14ac:dyDescent="0.25">
      <c r="BU2224" s="91"/>
      <c r="BV2224" s="177">
        <v>2007</v>
      </c>
      <c r="BW2224" s="177">
        <v>11</v>
      </c>
      <c r="BX2224" s="177" t="s">
        <v>281</v>
      </c>
      <c r="BY2224" s="177" t="s">
        <v>262</v>
      </c>
      <c r="BZ2224" s="177" t="s">
        <v>268</v>
      </c>
      <c r="CA2224" s="177">
        <v>0</v>
      </c>
      <c r="CB2224" s="177" t="s">
        <v>264</v>
      </c>
      <c r="CC2224" s="122">
        <v>-563.69000000000005</v>
      </c>
      <c r="CD2224" s="178" t="s">
        <v>193</v>
      </c>
      <c r="CE2224" s="177" t="s">
        <v>313</v>
      </c>
      <c r="CF2224" s="177" t="s">
        <v>313</v>
      </c>
      <c r="CG2224" s="83" t="s">
        <v>9</v>
      </c>
      <c r="CH2224" s="57"/>
      <c r="CV2224" s="51"/>
      <c r="CW2224" s="51"/>
      <c r="CX2224" s="51"/>
      <c r="CY2224" s="51"/>
      <c r="CZ2224" s="51"/>
      <c r="DA2224" s="51"/>
      <c r="DB2224" s="51"/>
      <c r="DC2224" s="51"/>
      <c r="DD2224" s="51"/>
    </row>
    <row r="2225" spans="73:108" ht="15" x14ac:dyDescent="0.25">
      <c r="BU2225" s="91"/>
      <c r="BV2225" s="177">
        <v>2007</v>
      </c>
      <c r="BW2225" s="177">
        <v>11</v>
      </c>
      <c r="BX2225" s="177" t="s">
        <v>281</v>
      </c>
      <c r="BY2225" s="177" t="s">
        <v>262</v>
      </c>
      <c r="BZ2225" s="177" t="s">
        <v>316</v>
      </c>
      <c r="CA2225" s="177">
        <v>0</v>
      </c>
      <c r="CB2225" s="177" t="s">
        <v>264</v>
      </c>
      <c r="CC2225" s="122">
        <v>-13.83</v>
      </c>
      <c r="CD2225" s="178" t="s">
        <v>193</v>
      </c>
      <c r="CE2225" s="177" t="s">
        <v>313</v>
      </c>
      <c r="CF2225" s="177" t="s">
        <v>313</v>
      </c>
      <c r="CG2225" s="83" t="s">
        <v>9</v>
      </c>
      <c r="CH2225" s="57"/>
      <c r="CV2225" s="51"/>
      <c r="CW2225" s="51"/>
      <c r="CX2225" s="51"/>
      <c r="CY2225" s="51"/>
      <c r="CZ2225" s="51"/>
      <c r="DA2225" s="51"/>
      <c r="DB2225" s="51"/>
      <c r="DC2225" s="51"/>
      <c r="DD2225" s="51"/>
    </row>
    <row r="2226" spans="73:108" ht="15" x14ac:dyDescent="0.25">
      <c r="BU2226" s="91"/>
      <c r="BV2226" s="177">
        <v>2007</v>
      </c>
      <c r="BW2226" s="177">
        <v>11</v>
      </c>
      <c r="BX2226" s="177" t="s">
        <v>281</v>
      </c>
      <c r="BY2226" s="177" t="s">
        <v>262</v>
      </c>
      <c r="BZ2226" s="177" t="s">
        <v>263</v>
      </c>
      <c r="CA2226" s="177">
        <v>70</v>
      </c>
      <c r="CB2226" s="177" t="s">
        <v>264</v>
      </c>
      <c r="CC2226" s="122">
        <v>-25.27</v>
      </c>
      <c r="CD2226" s="178" t="s">
        <v>195</v>
      </c>
      <c r="CE2226" s="177" t="s">
        <v>313</v>
      </c>
      <c r="CF2226" s="177" t="s">
        <v>313</v>
      </c>
      <c r="CG2226" s="83" t="s">
        <v>9</v>
      </c>
      <c r="CH2226" s="57"/>
      <c r="CV2226" s="51"/>
      <c r="CW2226" s="51"/>
      <c r="CX2226" s="51"/>
      <c r="CY2226" s="51"/>
      <c r="CZ2226" s="51"/>
      <c r="DA2226" s="51"/>
      <c r="DB2226" s="51"/>
      <c r="DC2226" s="51"/>
      <c r="DD2226" s="51"/>
    </row>
    <row r="2227" spans="73:108" ht="15" x14ac:dyDescent="0.25">
      <c r="BU2227" s="91"/>
      <c r="BV2227" s="177">
        <v>2007</v>
      </c>
      <c r="BW2227" s="177">
        <v>11</v>
      </c>
      <c r="BX2227" s="177" t="s">
        <v>281</v>
      </c>
      <c r="BY2227" s="177" t="s">
        <v>262</v>
      </c>
      <c r="BZ2227" s="177" t="s">
        <v>266</v>
      </c>
      <c r="CA2227" s="177">
        <v>70</v>
      </c>
      <c r="CB2227" s="177" t="s">
        <v>264</v>
      </c>
      <c r="CC2227" s="122">
        <v>-20.85</v>
      </c>
      <c r="CD2227" s="178" t="s">
        <v>195</v>
      </c>
      <c r="CE2227" s="177" t="s">
        <v>313</v>
      </c>
      <c r="CF2227" s="177" t="s">
        <v>313</v>
      </c>
      <c r="CG2227" s="83" t="s">
        <v>9</v>
      </c>
      <c r="CH2227" s="57"/>
      <c r="CV2227" s="51"/>
      <c r="CW2227" s="51"/>
      <c r="CX2227" s="51"/>
      <c r="CY2227" s="51"/>
      <c r="CZ2227" s="51"/>
      <c r="DA2227" s="51"/>
      <c r="DB2227" s="51"/>
      <c r="DC2227" s="51"/>
      <c r="DD2227" s="51"/>
    </row>
    <row r="2228" spans="73:108" ht="15" x14ac:dyDescent="0.25">
      <c r="BU2228" s="91"/>
      <c r="BV2228" s="177">
        <v>2007</v>
      </c>
      <c r="BW2228" s="177">
        <v>11</v>
      </c>
      <c r="BX2228" s="177" t="s">
        <v>281</v>
      </c>
      <c r="BY2228" s="177" t="s">
        <v>262</v>
      </c>
      <c r="BZ2228" s="177" t="s">
        <v>267</v>
      </c>
      <c r="CA2228" s="177">
        <v>70</v>
      </c>
      <c r="CB2228" s="177" t="s">
        <v>264</v>
      </c>
      <c r="CC2228" s="122">
        <v>-237.2</v>
      </c>
      <c r="CD2228" s="178" t="s">
        <v>195</v>
      </c>
      <c r="CE2228" s="177" t="s">
        <v>313</v>
      </c>
      <c r="CF2228" s="177" t="s">
        <v>313</v>
      </c>
      <c r="CG2228" s="83" t="s">
        <v>9</v>
      </c>
      <c r="CH2228" s="57"/>
      <c r="CV2228" s="51"/>
      <c r="CW2228" s="51"/>
      <c r="CX2228" s="51"/>
      <c r="CY2228" s="51"/>
      <c r="CZ2228" s="51"/>
      <c r="DA2228" s="51"/>
      <c r="DB2228" s="51"/>
      <c r="DC2228" s="51"/>
      <c r="DD2228" s="51"/>
    </row>
    <row r="2229" spans="73:108" ht="15" x14ac:dyDescent="0.25">
      <c r="BU2229" s="91"/>
      <c r="BV2229" s="177">
        <v>2007</v>
      </c>
      <c r="BW2229" s="177">
        <v>11</v>
      </c>
      <c r="BX2229" s="177" t="s">
        <v>281</v>
      </c>
      <c r="BY2229" s="177" t="s">
        <v>262</v>
      </c>
      <c r="BZ2229" s="177" t="s">
        <v>268</v>
      </c>
      <c r="CA2229" s="177">
        <v>70</v>
      </c>
      <c r="CB2229" s="177" t="s">
        <v>264</v>
      </c>
      <c r="CC2229" s="122">
        <v>-180.38</v>
      </c>
      <c r="CD2229" s="178" t="s">
        <v>195</v>
      </c>
      <c r="CE2229" s="177" t="s">
        <v>313</v>
      </c>
      <c r="CF2229" s="177" t="s">
        <v>313</v>
      </c>
      <c r="CG2229" s="83" t="s">
        <v>9</v>
      </c>
      <c r="CH2229" s="57"/>
      <c r="CV2229" s="51"/>
      <c r="CW2229" s="51"/>
      <c r="CX2229" s="51"/>
      <c r="CY2229" s="51"/>
      <c r="CZ2229" s="51"/>
      <c r="DA2229" s="51"/>
      <c r="DB2229" s="51"/>
      <c r="DC2229" s="51"/>
      <c r="DD2229" s="51"/>
    </row>
    <row r="2230" spans="73:108" ht="15" x14ac:dyDescent="0.25">
      <c r="BU2230" s="91"/>
      <c r="BV2230" s="177">
        <v>2007</v>
      </c>
      <c r="BW2230" s="177">
        <v>11</v>
      </c>
      <c r="BX2230" s="177" t="s">
        <v>281</v>
      </c>
      <c r="BY2230" s="177" t="s">
        <v>262</v>
      </c>
      <c r="BZ2230" s="177" t="s">
        <v>316</v>
      </c>
      <c r="CA2230" s="177">
        <v>70</v>
      </c>
      <c r="CB2230" s="177" t="s">
        <v>264</v>
      </c>
      <c r="CC2230" s="122">
        <v>-4.43</v>
      </c>
      <c r="CD2230" s="178" t="s">
        <v>195</v>
      </c>
      <c r="CE2230" s="177" t="s">
        <v>313</v>
      </c>
      <c r="CF2230" s="177" t="s">
        <v>313</v>
      </c>
      <c r="CG2230" s="83" t="s">
        <v>9</v>
      </c>
      <c r="CH2230" s="57"/>
      <c r="CV2230" s="51"/>
      <c r="CW2230" s="51"/>
      <c r="CX2230" s="51"/>
      <c r="CY2230" s="51"/>
      <c r="CZ2230" s="51"/>
      <c r="DA2230" s="51"/>
      <c r="DB2230" s="51"/>
      <c r="DC2230" s="51"/>
      <c r="DD2230" s="51"/>
    </row>
    <row r="2231" spans="73:108" ht="15" x14ac:dyDescent="0.25">
      <c r="BU2231" s="91"/>
      <c r="BV2231" s="177">
        <v>2007</v>
      </c>
      <c r="BW2231" s="177">
        <v>12</v>
      </c>
      <c r="BX2231" s="177" t="s">
        <v>281</v>
      </c>
      <c r="BY2231" s="177" t="s">
        <v>262</v>
      </c>
      <c r="BZ2231" s="177" t="s">
        <v>263</v>
      </c>
      <c r="CA2231" s="177">
        <v>0</v>
      </c>
      <c r="CB2231" s="177" t="s">
        <v>264</v>
      </c>
      <c r="CC2231" s="122">
        <v>-173.96</v>
      </c>
      <c r="CD2231" s="178" t="s">
        <v>193</v>
      </c>
      <c r="CE2231" s="177" t="s">
        <v>313</v>
      </c>
      <c r="CF2231" s="177" t="s">
        <v>313</v>
      </c>
      <c r="CG2231" s="83" t="s">
        <v>9</v>
      </c>
      <c r="CH2231" s="57"/>
      <c r="CV2231" s="51"/>
      <c r="CW2231" s="51"/>
      <c r="CX2231" s="51"/>
      <c r="CY2231" s="51"/>
      <c r="CZ2231" s="51"/>
      <c r="DA2231" s="51"/>
      <c r="DB2231" s="51"/>
      <c r="DC2231" s="51"/>
      <c r="DD2231" s="51"/>
    </row>
    <row r="2232" spans="73:108" ht="15" x14ac:dyDescent="0.25">
      <c r="BU2232" s="91"/>
      <c r="BV2232" s="177">
        <v>2007</v>
      </c>
      <c r="BW2232" s="177">
        <v>12</v>
      </c>
      <c r="BX2232" s="177" t="s">
        <v>281</v>
      </c>
      <c r="BY2232" s="177" t="s">
        <v>262</v>
      </c>
      <c r="BZ2232" s="177" t="s">
        <v>266</v>
      </c>
      <c r="CA2232" s="177">
        <v>0</v>
      </c>
      <c r="CB2232" s="177" t="s">
        <v>264</v>
      </c>
      <c r="CC2232" s="122">
        <v>-555</v>
      </c>
      <c r="CD2232" s="178" t="s">
        <v>193</v>
      </c>
      <c r="CE2232" s="177" t="s">
        <v>313</v>
      </c>
      <c r="CF2232" s="177" t="s">
        <v>313</v>
      </c>
      <c r="CG2232" s="83" t="s">
        <v>9</v>
      </c>
      <c r="CH2232" s="57"/>
      <c r="CV2232" s="51"/>
      <c r="CW2232" s="51"/>
      <c r="CX2232" s="51"/>
      <c r="CY2232" s="51"/>
      <c r="CZ2232" s="51"/>
      <c r="DA2232" s="51"/>
      <c r="DB2232" s="51"/>
      <c r="DC2232" s="51"/>
      <c r="DD2232" s="51"/>
    </row>
    <row r="2233" spans="73:108" ht="15" x14ac:dyDescent="0.25">
      <c r="BU2233" s="91"/>
      <c r="BV2233" s="177">
        <v>2007</v>
      </c>
      <c r="BW2233" s="177">
        <v>12</v>
      </c>
      <c r="BX2233" s="177" t="s">
        <v>281</v>
      </c>
      <c r="BY2233" s="177" t="s">
        <v>262</v>
      </c>
      <c r="BZ2233" s="177" t="s">
        <v>267</v>
      </c>
      <c r="CA2233" s="177">
        <v>0</v>
      </c>
      <c r="CB2233" s="177" t="s">
        <v>264</v>
      </c>
      <c r="CC2233" s="122">
        <v>-298.41000000000003</v>
      </c>
      <c r="CD2233" s="178" t="s">
        <v>193</v>
      </c>
      <c r="CE2233" s="177" t="s">
        <v>313</v>
      </c>
      <c r="CF2233" s="177" t="s">
        <v>313</v>
      </c>
      <c r="CG2233" s="83" t="s">
        <v>9</v>
      </c>
      <c r="CH2233" s="57"/>
      <c r="CV2233" s="51"/>
      <c r="CW2233" s="51"/>
      <c r="CX2233" s="51"/>
      <c r="CY2233" s="51"/>
      <c r="CZ2233" s="51"/>
      <c r="DA2233" s="51"/>
      <c r="DB2233" s="51"/>
      <c r="DC2233" s="51"/>
      <c r="DD2233" s="51"/>
    </row>
    <row r="2234" spans="73:108" ht="15" x14ac:dyDescent="0.25">
      <c r="BU2234" s="91"/>
      <c r="BV2234" s="177">
        <v>2007</v>
      </c>
      <c r="BW2234" s="177">
        <v>12</v>
      </c>
      <c r="BX2234" s="177" t="s">
        <v>281</v>
      </c>
      <c r="BY2234" s="177" t="s">
        <v>262</v>
      </c>
      <c r="BZ2234" s="177" t="s">
        <v>268</v>
      </c>
      <c r="CA2234" s="177">
        <v>0</v>
      </c>
      <c r="CB2234" s="177" t="s">
        <v>264</v>
      </c>
      <c r="CC2234" s="122">
        <v>-292.61</v>
      </c>
      <c r="CD2234" s="178" t="s">
        <v>193</v>
      </c>
      <c r="CE2234" s="177" t="s">
        <v>313</v>
      </c>
      <c r="CF2234" s="177" t="s">
        <v>313</v>
      </c>
      <c r="CG2234" s="83" t="s">
        <v>9</v>
      </c>
      <c r="CH2234" s="57"/>
      <c r="CV2234" s="51"/>
      <c r="CW2234" s="51"/>
      <c r="CX2234" s="51"/>
      <c r="CY2234" s="51"/>
      <c r="CZ2234" s="51"/>
      <c r="DA2234" s="51"/>
      <c r="DB2234" s="51"/>
      <c r="DC2234" s="51"/>
      <c r="DD2234" s="51"/>
    </row>
    <row r="2235" spans="73:108" ht="15" x14ac:dyDescent="0.25">
      <c r="BU2235" s="91"/>
      <c r="BV2235" s="177">
        <v>2007</v>
      </c>
      <c r="BW2235" s="177">
        <v>12</v>
      </c>
      <c r="BX2235" s="177" t="s">
        <v>281</v>
      </c>
      <c r="BY2235" s="177" t="s">
        <v>262</v>
      </c>
      <c r="BZ2235" s="177" t="s">
        <v>316</v>
      </c>
      <c r="CA2235" s="177">
        <v>0</v>
      </c>
      <c r="CB2235" s="177" t="s">
        <v>264</v>
      </c>
      <c r="CC2235" s="122">
        <v>-159.02000000000001</v>
      </c>
      <c r="CD2235" s="178" t="s">
        <v>193</v>
      </c>
      <c r="CE2235" s="177" t="s">
        <v>313</v>
      </c>
      <c r="CF2235" s="177" t="s">
        <v>313</v>
      </c>
      <c r="CG2235" s="83" t="s">
        <v>9</v>
      </c>
      <c r="CH2235" s="57"/>
      <c r="CV2235" s="51"/>
      <c r="CW2235" s="51"/>
      <c r="CX2235" s="51"/>
      <c r="CY2235" s="51"/>
      <c r="CZ2235" s="51"/>
      <c r="DA2235" s="51"/>
      <c r="DB2235" s="51"/>
      <c r="DC2235" s="51"/>
      <c r="DD2235" s="51"/>
    </row>
    <row r="2236" spans="73:108" ht="15" x14ac:dyDescent="0.25">
      <c r="BU2236" s="91"/>
      <c r="BV2236" s="177">
        <v>2007</v>
      </c>
      <c r="BW2236" s="177">
        <v>12</v>
      </c>
      <c r="BX2236" s="177" t="s">
        <v>281</v>
      </c>
      <c r="BY2236" s="177" t="s">
        <v>262</v>
      </c>
      <c r="BZ2236" s="177" t="s">
        <v>263</v>
      </c>
      <c r="CA2236" s="177">
        <v>70</v>
      </c>
      <c r="CB2236" s="177" t="s">
        <v>264</v>
      </c>
      <c r="CC2236" s="122">
        <v>-55.67</v>
      </c>
      <c r="CD2236" s="178" t="s">
        <v>195</v>
      </c>
      <c r="CE2236" s="177" t="s">
        <v>313</v>
      </c>
      <c r="CF2236" s="177" t="s">
        <v>313</v>
      </c>
      <c r="CG2236" s="83" t="s">
        <v>9</v>
      </c>
      <c r="CH2236" s="57"/>
      <c r="CV2236" s="51"/>
      <c r="CW2236" s="51"/>
      <c r="CX2236" s="51"/>
      <c r="CY2236" s="51"/>
      <c r="CZ2236" s="51"/>
      <c r="DA2236" s="51"/>
      <c r="DB2236" s="51"/>
      <c r="DC2236" s="51"/>
      <c r="DD2236" s="51"/>
    </row>
    <row r="2237" spans="73:108" ht="15" x14ac:dyDescent="0.25">
      <c r="BU2237" s="91"/>
      <c r="BV2237" s="177">
        <v>2007</v>
      </c>
      <c r="BW2237" s="177">
        <v>12</v>
      </c>
      <c r="BX2237" s="177" t="s">
        <v>281</v>
      </c>
      <c r="BY2237" s="177" t="s">
        <v>262</v>
      </c>
      <c r="BZ2237" s="177" t="s">
        <v>266</v>
      </c>
      <c r="CA2237" s="177">
        <v>70</v>
      </c>
      <c r="CB2237" s="177" t="s">
        <v>264</v>
      </c>
      <c r="CC2237" s="122">
        <v>-177.6</v>
      </c>
      <c r="CD2237" s="178" t="s">
        <v>195</v>
      </c>
      <c r="CE2237" s="177" t="s">
        <v>313</v>
      </c>
      <c r="CF2237" s="177" t="s">
        <v>313</v>
      </c>
      <c r="CG2237" s="83" t="s">
        <v>9</v>
      </c>
      <c r="CH2237" s="57"/>
      <c r="CV2237" s="51"/>
      <c r="CW2237" s="51"/>
      <c r="CX2237" s="51"/>
      <c r="CY2237" s="51"/>
      <c r="CZ2237" s="51"/>
      <c r="DA2237" s="51"/>
      <c r="DB2237" s="51"/>
      <c r="DC2237" s="51"/>
      <c r="DD2237" s="51"/>
    </row>
    <row r="2238" spans="73:108" ht="15" x14ac:dyDescent="0.25">
      <c r="BU2238" s="91"/>
      <c r="BV2238" s="177">
        <v>2007</v>
      </c>
      <c r="BW2238" s="177">
        <v>12</v>
      </c>
      <c r="BX2238" s="177" t="s">
        <v>281</v>
      </c>
      <c r="BY2238" s="177" t="s">
        <v>262</v>
      </c>
      <c r="BZ2238" s="177" t="s">
        <v>267</v>
      </c>
      <c r="CA2238" s="177">
        <v>70</v>
      </c>
      <c r="CB2238" s="177" t="s">
        <v>264</v>
      </c>
      <c r="CC2238" s="122">
        <v>-95.49</v>
      </c>
      <c r="CD2238" s="178" t="s">
        <v>195</v>
      </c>
      <c r="CE2238" s="177" t="s">
        <v>313</v>
      </c>
      <c r="CF2238" s="177" t="s">
        <v>313</v>
      </c>
      <c r="CG2238" s="83" t="s">
        <v>9</v>
      </c>
      <c r="CH2238" s="57"/>
      <c r="CV2238" s="51"/>
      <c r="CW2238" s="51"/>
      <c r="CX2238" s="51"/>
      <c r="CY2238" s="51"/>
      <c r="CZ2238" s="51"/>
      <c r="DA2238" s="51"/>
      <c r="DB2238" s="51"/>
      <c r="DC2238" s="51"/>
      <c r="DD2238" s="51"/>
    </row>
    <row r="2239" spans="73:108" ht="15" x14ac:dyDescent="0.25">
      <c r="BU2239" s="91"/>
      <c r="BV2239" s="177">
        <v>2007</v>
      </c>
      <c r="BW2239" s="177">
        <v>12</v>
      </c>
      <c r="BX2239" s="177" t="s">
        <v>281</v>
      </c>
      <c r="BY2239" s="177" t="s">
        <v>262</v>
      </c>
      <c r="BZ2239" s="177" t="s">
        <v>268</v>
      </c>
      <c r="CA2239" s="177">
        <v>70</v>
      </c>
      <c r="CB2239" s="177" t="s">
        <v>264</v>
      </c>
      <c r="CC2239" s="122">
        <v>-93.64</v>
      </c>
      <c r="CD2239" s="178" t="s">
        <v>195</v>
      </c>
      <c r="CE2239" s="177" t="s">
        <v>313</v>
      </c>
      <c r="CF2239" s="177" t="s">
        <v>313</v>
      </c>
      <c r="CG2239" s="83" t="s">
        <v>9</v>
      </c>
      <c r="CH2239" s="57"/>
      <c r="CV2239" s="51"/>
      <c r="CW2239" s="51"/>
      <c r="CX2239" s="51"/>
      <c r="CY2239" s="51"/>
      <c r="CZ2239" s="51"/>
      <c r="DA2239" s="51"/>
      <c r="DB2239" s="51"/>
      <c r="DC2239" s="51"/>
      <c r="DD2239" s="51"/>
    </row>
    <row r="2240" spans="73:108" ht="15" x14ac:dyDescent="0.25">
      <c r="BU2240" s="91"/>
      <c r="BV2240" s="177">
        <v>2007</v>
      </c>
      <c r="BW2240" s="177">
        <v>12</v>
      </c>
      <c r="BX2240" s="177" t="s">
        <v>281</v>
      </c>
      <c r="BY2240" s="177" t="s">
        <v>262</v>
      </c>
      <c r="BZ2240" s="177" t="s">
        <v>316</v>
      </c>
      <c r="CA2240" s="177">
        <v>70</v>
      </c>
      <c r="CB2240" s="177" t="s">
        <v>264</v>
      </c>
      <c r="CC2240" s="122">
        <v>-50.89</v>
      </c>
      <c r="CD2240" s="178" t="s">
        <v>195</v>
      </c>
      <c r="CE2240" s="177" t="s">
        <v>313</v>
      </c>
      <c r="CF2240" s="177" t="s">
        <v>313</v>
      </c>
      <c r="CG2240" s="83" t="s">
        <v>9</v>
      </c>
      <c r="CH2240" s="57"/>
      <c r="CV2240" s="51"/>
      <c r="CW2240" s="51"/>
      <c r="CX2240" s="51"/>
      <c r="CY2240" s="51"/>
      <c r="CZ2240" s="51"/>
      <c r="DA2240" s="51"/>
      <c r="DB2240" s="51"/>
      <c r="DC2240" s="51"/>
      <c r="DD2240" s="51"/>
    </row>
    <row r="2241" spans="73:108" ht="15" x14ac:dyDescent="0.25">
      <c r="BU2241" s="91"/>
      <c r="BV2241" s="177">
        <v>2008</v>
      </c>
      <c r="BW2241" s="177">
        <v>1</v>
      </c>
      <c r="BX2241" s="177" t="s">
        <v>281</v>
      </c>
      <c r="BY2241" s="177" t="s">
        <v>262</v>
      </c>
      <c r="BZ2241" s="177" t="s">
        <v>263</v>
      </c>
      <c r="CA2241" s="177">
        <v>0</v>
      </c>
      <c r="CB2241" s="177" t="s">
        <v>264</v>
      </c>
      <c r="CC2241" s="122">
        <v>-702.64</v>
      </c>
      <c r="CD2241" s="178" t="s">
        <v>193</v>
      </c>
      <c r="CE2241" s="177" t="s">
        <v>313</v>
      </c>
      <c r="CF2241" s="177" t="s">
        <v>313</v>
      </c>
      <c r="CG2241" s="83" t="s">
        <v>9</v>
      </c>
      <c r="CH2241" s="57"/>
      <c r="CV2241" s="51"/>
      <c r="CW2241" s="51"/>
      <c r="CX2241" s="51"/>
      <c r="CY2241" s="51"/>
      <c r="CZ2241" s="51"/>
      <c r="DA2241" s="51"/>
      <c r="DB2241" s="51"/>
      <c r="DC2241" s="51"/>
      <c r="DD2241" s="51"/>
    </row>
    <row r="2242" spans="73:108" ht="15" x14ac:dyDescent="0.25">
      <c r="BU2242" s="91"/>
      <c r="BV2242" s="177">
        <v>2008</v>
      </c>
      <c r="BW2242" s="177">
        <v>1</v>
      </c>
      <c r="BX2242" s="177" t="s">
        <v>281</v>
      </c>
      <c r="BY2242" s="177" t="s">
        <v>262</v>
      </c>
      <c r="BZ2242" s="177" t="s">
        <v>266</v>
      </c>
      <c r="CA2242" s="177">
        <v>0</v>
      </c>
      <c r="CB2242" s="177" t="s">
        <v>264</v>
      </c>
      <c r="CC2242" s="122">
        <v>-1272.24</v>
      </c>
      <c r="CD2242" s="178" t="s">
        <v>193</v>
      </c>
      <c r="CE2242" s="177" t="s">
        <v>313</v>
      </c>
      <c r="CF2242" s="177" t="s">
        <v>313</v>
      </c>
      <c r="CG2242" s="83" t="s">
        <v>9</v>
      </c>
      <c r="CH2242" s="57"/>
      <c r="CV2242" s="51"/>
      <c r="CW2242" s="51"/>
      <c r="CX2242" s="51"/>
      <c r="CY2242" s="51"/>
      <c r="CZ2242" s="51"/>
      <c r="DA2242" s="51"/>
      <c r="DB2242" s="51"/>
      <c r="DC2242" s="51"/>
      <c r="DD2242" s="51"/>
    </row>
    <row r="2243" spans="73:108" ht="15" x14ac:dyDescent="0.25">
      <c r="BU2243" s="91"/>
      <c r="BV2243" s="177">
        <v>2008</v>
      </c>
      <c r="BW2243" s="177">
        <v>1</v>
      </c>
      <c r="BX2243" s="177" t="s">
        <v>281</v>
      </c>
      <c r="BY2243" s="177" t="s">
        <v>262</v>
      </c>
      <c r="BZ2243" s="177" t="s">
        <v>267</v>
      </c>
      <c r="CA2243" s="177">
        <v>0</v>
      </c>
      <c r="CB2243" s="177" t="s">
        <v>264</v>
      </c>
      <c r="CC2243" s="122">
        <v>-691.34</v>
      </c>
      <c r="CD2243" s="178" t="s">
        <v>193</v>
      </c>
      <c r="CE2243" s="177" t="s">
        <v>313</v>
      </c>
      <c r="CF2243" s="177" t="s">
        <v>313</v>
      </c>
      <c r="CG2243" s="83" t="s">
        <v>9</v>
      </c>
      <c r="CH2243" s="57"/>
      <c r="CV2243" s="51"/>
      <c r="CW2243" s="51"/>
      <c r="CX2243" s="51"/>
      <c r="CY2243" s="51"/>
      <c r="CZ2243" s="51"/>
      <c r="DA2243" s="51"/>
      <c r="DB2243" s="51"/>
      <c r="DC2243" s="51"/>
      <c r="DD2243" s="51"/>
    </row>
    <row r="2244" spans="73:108" ht="15" x14ac:dyDescent="0.25">
      <c r="BU2244" s="91"/>
      <c r="BV2244" s="177">
        <v>2008</v>
      </c>
      <c r="BW2244" s="177">
        <v>1</v>
      </c>
      <c r="BX2244" s="177" t="s">
        <v>281</v>
      </c>
      <c r="BY2244" s="177" t="s">
        <v>262</v>
      </c>
      <c r="BZ2244" s="177" t="s">
        <v>268</v>
      </c>
      <c r="CA2244" s="177">
        <v>0</v>
      </c>
      <c r="CB2244" s="177" t="s">
        <v>264</v>
      </c>
      <c r="CC2244" s="122">
        <v>-381.64</v>
      </c>
      <c r="CD2244" s="178" t="s">
        <v>193</v>
      </c>
      <c r="CE2244" s="177" t="s">
        <v>313</v>
      </c>
      <c r="CF2244" s="177" t="s">
        <v>313</v>
      </c>
      <c r="CG2244" s="83" t="s">
        <v>9</v>
      </c>
      <c r="CH2244" s="57"/>
      <c r="CV2244" s="51"/>
      <c r="CW2244" s="51"/>
      <c r="CX2244" s="51"/>
      <c r="CY2244" s="51"/>
      <c r="CZ2244" s="51"/>
      <c r="DA2244" s="51"/>
      <c r="DB2244" s="51"/>
      <c r="DC2244" s="51"/>
      <c r="DD2244" s="51"/>
    </row>
    <row r="2245" spans="73:108" ht="15" x14ac:dyDescent="0.25">
      <c r="BU2245" s="91"/>
      <c r="BV2245" s="177">
        <v>2008</v>
      </c>
      <c r="BW2245" s="177">
        <v>1</v>
      </c>
      <c r="BX2245" s="177" t="s">
        <v>281</v>
      </c>
      <c r="BY2245" s="177" t="s">
        <v>262</v>
      </c>
      <c r="BZ2245" s="177" t="s">
        <v>316</v>
      </c>
      <c r="CA2245" s="177">
        <v>0</v>
      </c>
      <c r="CB2245" s="177" t="s">
        <v>264</v>
      </c>
      <c r="CC2245" s="122">
        <v>-210.08</v>
      </c>
      <c r="CD2245" s="178" t="s">
        <v>193</v>
      </c>
      <c r="CE2245" s="177" t="s">
        <v>313</v>
      </c>
      <c r="CF2245" s="177" t="s">
        <v>313</v>
      </c>
      <c r="CG2245" s="83" t="s">
        <v>9</v>
      </c>
      <c r="CH2245" s="57"/>
      <c r="CV2245" s="51"/>
      <c r="CW2245" s="51"/>
      <c r="CX2245" s="51"/>
      <c r="CY2245" s="51"/>
      <c r="CZ2245" s="51"/>
      <c r="DA2245" s="51"/>
      <c r="DB2245" s="51"/>
      <c r="DC2245" s="51"/>
      <c r="DD2245" s="51"/>
    </row>
    <row r="2246" spans="73:108" ht="15" x14ac:dyDescent="0.25">
      <c r="BU2246" s="91"/>
      <c r="BV2246" s="177">
        <v>2008</v>
      </c>
      <c r="BW2246" s="177">
        <v>1</v>
      </c>
      <c r="BX2246" s="177" t="s">
        <v>281</v>
      </c>
      <c r="BY2246" s="177" t="s">
        <v>262</v>
      </c>
      <c r="BZ2246" s="177" t="s">
        <v>347</v>
      </c>
      <c r="CA2246" s="177">
        <v>0</v>
      </c>
      <c r="CB2246" s="177" t="s">
        <v>264</v>
      </c>
      <c r="CC2246" s="122">
        <v>-149.94999999999999</v>
      </c>
      <c r="CD2246" s="178" t="s">
        <v>193</v>
      </c>
      <c r="CE2246" s="177" t="s">
        <v>313</v>
      </c>
      <c r="CF2246" s="177" t="s">
        <v>313</v>
      </c>
      <c r="CG2246" s="83" t="s">
        <v>9</v>
      </c>
      <c r="CH2246" s="57"/>
      <c r="CV2246" s="51"/>
      <c r="CW2246" s="51"/>
      <c r="CX2246" s="51"/>
      <c r="CY2246" s="51"/>
      <c r="CZ2246" s="51"/>
      <c r="DA2246" s="51"/>
      <c r="DB2246" s="51"/>
      <c r="DC2246" s="51"/>
      <c r="DD2246" s="51"/>
    </row>
    <row r="2247" spans="73:108" ht="15" x14ac:dyDescent="0.25">
      <c r="BU2247" s="91"/>
      <c r="BV2247" s="177">
        <v>2008</v>
      </c>
      <c r="BW2247" s="177">
        <v>1</v>
      </c>
      <c r="BX2247" s="177" t="s">
        <v>281</v>
      </c>
      <c r="BY2247" s="177" t="s">
        <v>262</v>
      </c>
      <c r="BZ2247" s="177" t="s">
        <v>263</v>
      </c>
      <c r="CA2247" s="177">
        <v>70</v>
      </c>
      <c r="CB2247" s="177" t="s">
        <v>264</v>
      </c>
      <c r="CC2247" s="122">
        <v>-224.84</v>
      </c>
      <c r="CD2247" s="178" t="s">
        <v>195</v>
      </c>
      <c r="CE2247" s="177" t="s">
        <v>313</v>
      </c>
      <c r="CF2247" s="177" t="s">
        <v>313</v>
      </c>
      <c r="CG2247" s="83" t="s">
        <v>9</v>
      </c>
      <c r="CH2247" s="57"/>
      <c r="CV2247" s="51"/>
      <c r="CW2247" s="51"/>
      <c r="CX2247" s="51"/>
      <c r="CY2247" s="51"/>
      <c r="CZ2247" s="51"/>
      <c r="DA2247" s="51"/>
      <c r="DB2247" s="51"/>
      <c r="DC2247" s="51"/>
      <c r="DD2247" s="51"/>
    </row>
    <row r="2248" spans="73:108" ht="15" x14ac:dyDescent="0.25">
      <c r="BU2248" s="91"/>
      <c r="BV2248" s="177">
        <v>2008</v>
      </c>
      <c r="BW2248" s="177">
        <v>1</v>
      </c>
      <c r="BX2248" s="177" t="s">
        <v>281</v>
      </c>
      <c r="BY2248" s="177" t="s">
        <v>262</v>
      </c>
      <c r="BZ2248" s="177" t="s">
        <v>266</v>
      </c>
      <c r="CA2248" s="177">
        <v>70</v>
      </c>
      <c r="CB2248" s="177" t="s">
        <v>264</v>
      </c>
      <c r="CC2248" s="122">
        <v>-407.12</v>
      </c>
      <c r="CD2248" s="178" t="s">
        <v>195</v>
      </c>
      <c r="CE2248" s="177" t="s">
        <v>313</v>
      </c>
      <c r="CF2248" s="177" t="s">
        <v>313</v>
      </c>
      <c r="CG2248" s="83" t="s">
        <v>9</v>
      </c>
      <c r="CH2248" s="57"/>
      <c r="CV2248" s="51"/>
      <c r="CW2248" s="51"/>
      <c r="CX2248" s="51"/>
      <c r="CY2248" s="51"/>
      <c r="CZ2248" s="51"/>
      <c r="DA2248" s="51"/>
      <c r="DB2248" s="51"/>
      <c r="DC2248" s="51"/>
      <c r="DD2248" s="51"/>
    </row>
    <row r="2249" spans="73:108" ht="15" x14ac:dyDescent="0.25">
      <c r="BU2249" s="91"/>
      <c r="BV2249" s="177">
        <v>2008</v>
      </c>
      <c r="BW2249" s="177">
        <v>1</v>
      </c>
      <c r="BX2249" s="177" t="s">
        <v>281</v>
      </c>
      <c r="BY2249" s="177" t="s">
        <v>262</v>
      </c>
      <c r="BZ2249" s="177" t="s">
        <v>267</v>
      </c>
      <c r="CA2249" s="177">
        <v>70</v>
      </c>
      <c r="CB2249" s="177" t="s">
        <v>264</v>
      </c>
      <c r="CC2249" s="122">
        <v>-221.23</v>
      </c>
      <c r="CD2249" s="178" t="s">
        <v>195</v>
      </c>
      <c r="CE2249" s="177" t="s">
        <v>313</v>
      </c>
      <c r="CF2249" s="177" t="s">
        <v>313</v>
      </c>
      <c r="CG2249" s="83" t="s">
        <v>9</v>
      </c>
      <c r="CH2249" s="57"/>
      <c r="CV2249" s="51"/>
      <c r="CW2249" s="51"/>
      <c r="CX2249" s="51"/>
      <c r="CY2249" s="51"/>
      <c r="CZ2249" s="51"/>
      <c r="DA2249" s="51"/>
      <c r="DB2249" s="51"/>
      <c r="DC2249" s="51"/>
      <c r="DD2249" s="51"/>
    </row>
    <row r="2250" spans="73:108" ht="15" x14ac:dyDescent="0.25">
      <c r="BU2250" s="91"/>
      <c r="BV2250" s="177">
        <v>2008</v>
      </c>
      <c r="BW2250" s="177">
        <v>1</v>
      </c>
      <c r="BX2250" s="177" t="s">
        <v>281</v>
      </c>
      <c r="BY2250" s="177" t="s">
        <v>262</v>
      </c>
      <c r="BZ2250" s="177" t="s">
        <v>268</v>
      </c>
      <c r="CA2250" s="177">
        <v>70</v>
      </c>
      <c r="CB2250" s="177" t="s">
        <v>264</v>
      </c>
      <c r="CC2250" s="122">
        <v>-122.12</v>
      </c>
      <c r="CD2250" s="178" t="s">
        <v>195</v>
      </c>
      <c r="CE2250" s="177" t="s">
        <v>313</v>
      </c>
      <c r="CF2250" s="177" t="s">
        <v>313</v>
      </c>
      <c r="CG2250" s="83" t="s">
        <v>9</v>
      </c>
      <c r="CH2250" s="57"/>
      <c r="CV2250" s="51"/>
      <c r="CW2250" s="51"/>
      <c r="CX2250" s="51"/>
      <c r="CY2250" s="51"/>
      <c r="CZ2250" s="51"/>
      <c r="DA2250" s="51"/>
      <c r="DB2250" s="51"/>
      <c r="DC2250" s="51"/>
      <c r="DD2250" s="51"/>
    </row>
    <row r="2251" spans="73:108" ht="15" x14ac:dyDescent="0.25">
      <c r="BU2251" s="91"/>
      <c r="BV2251" s="177">
        <v>2008</v>
      </c>
      <c r="BW2251" s="177">
        <v>1</v>
      </c>
      <c r="BX2251" s="177" t="s">
        <v>281</v>
      </c>
      <c r="BY2251" s="177" t="s">
        <v>262</v>
      </c>
      <c r="BZ2251" s="177" t="s">
        <v>316</v>
      </c>
      <c r="CA2251" s="177">
        <v>70</v>
      </c>
      <c r="CB2251" s="177" t="s">
        <v>264</v>
      </c>
      <c r="CC2251" s="122">
        <v>-67.23</v>
      </c>
      <c r="CD2251" s="178" t="s">
        <v>195</v>
      </c>
      <c r="CE2251" s="177" t="s">
        <v>313</v>
      </c>
      <c r="CF2251" s="177" t="s">
        <v>313</v>
      </c>
      <c r="CG2251" s="83" t="s">
        <v>9</v>
      </c>
      <c r="CH2251" s="57"/>
      <c r="CV2251" s="51"/>
      <c r="CW2251" s="51"/>
      <c r="CX2251" s="51"/>
      <c r="CY2251" s="51"/>
      <c r="CZ2251" s="51"/>
      <c r="DA2251" s="51"/>
      <c r="DB2251" s="51"/>
      <c r="DC2251" s="51"/>
      <c r="DD2251" s="51"/>
    </row>
    <row r="2252" spans="73:108" ht="15" x14ac:dyDescent="0.25">
      <c r="BU2252" s="91"/>
      <c r="BV2252" s="177">
        <v>2008</v>
      </c>
      <c r="BW2252" s="177">
        <v>1</v>
      </c>
      <c r="BX2252" s="177" t="s">
        <v>281</v>
      </c>
      <c r="BY2252" s="177" t="s">
        <v>262</v>
      </c>
      <c r="BZ2252" s="177" t="s">
        <v>347</v>
      </c>
      <c r="CA2252" s="177">
        <v>70</v>
      </c>
      <c r="CB2252" s="177" t="s">
        <v>264</v>
      </c>
      <c r="CC2252" s="122">
        <v>-47.98</v>
      </c>
      <c r="CD2252" s="178" t="s">
        <v>195</v>
      </c>
      <c r="CE2252" s="177" t="s">
        <v>313</v>
      </c>
      <c r="CF2252" s="177" t="s">
        <v>313</v>
      </c>
      <c r="CG2252" s="83" t="s">
        <v>9</v>
      </c>
      <c r="CH2252" s="57"/>
      <c r="CV2252" s="51"/>
      <c r="CW2252" s="51"/>
      <c r="CX2252" s="51"/>
      <c r="CY2252" s="51"/>
      <c r="CZ2252" s="51"/>
      <c r="DA2252" s="51"/>
      <c r="DB2252" s="51"/>
      <c r="DC2252" s="51"/>
      <c r="DD2252" s="51"/>
    </row>
    <row r="2253" spans="73:108" ht="15" x14ac:dyDescent="0.25">
      <c r="BU2253" s="91"/>
      <c r="BV2253" s="177">
        <v>2008</v>
      </c>
      <c r="BW2253" s="177">
        <v>2</v>
      </c>
      <c r="BX2253" s="177" t="s">
        <v>281</v>
      </c>
      <c r="BY2253" s="177" t="s">
        <v>262</v>
      </c>
      <c r="BZ2253" s="177" t="s">
        <v>277</v>
      </c>
      <c r="CA2253" s="177">
        <v>0</v>
      </c>
      <c r="CB2253" s="177" t="s">
        <v>264</v>
      </c>
      <c r="CC2253" s="122">
        <v>133.91</v>
      </c>
      <c r="CD2253" s="178" t="s">
        <v>193</v>
      </c>
      <c r="CE2253" s="177" t="s">
        <v>313</v>
      </c>
      <c r="CF2253" s="177" t="s">
        <v>313</v>
      </c>
      <c r="CG2253" s="83" t="s">
        <v>9</v>
      </c>
      <c r="CH2253" s="57"/>
      <c r="CV2253" s="51"/>
      <c r="CW2253" s="51"/>
      <c r="CX2253" s="51"/>
      <c r="CY2253" s="51"/>
      <c r="CZ2253" s="51"/>
      <c r="DA2253" s="51"/>
      <c r="DB2253" s="51"/>
      <c r="DC2253" s="51"/>
      <c r="DD2253" s="51"/>
    </row>
    <row r="2254" spans="73:108" ht="15" x14ac:dyDescent="0.25">
      <c r="BU2254" s="91"/>
      <c r="BV2254" s="177">
        <v>2008</v>
      </c>
      <c r="BW2254" s="177">
        <v>2</v>
      </c>
      <c r="BX2254" s="177" t="s">
        <v>281</v>
      </c>
      <c r="BY2254" s="177" t="s">
        <v>262</v>
      </c>
      <c r="BZ2254" s="177" t="s">
        <v>263</v>
      </c>
      <c r="CA2254" s="177">
        <v>0</v>
      </c>
      <c r="CB2254" s="177" t="s">
        <v>264</v>
      </c>
      <c r="CC2254" s="122">
        <v>80.91</v>
      </c>
      <c r="CD2254" s="178" t="s">
        <v>193</v>
      </c>
      <c r="CE2254" s="177" t="s">
        <v>313</v>
      </c>
      <c r="CF2254" s="177" t="s">
        <v>313</v>
      </c>
      <c r="CG2254" s="83" t="s">
        <v>9</v>
      </c>
      <c r="CH2254" s="57"/>
      <c r="CV2254" s="51"/>
      <c r="CW2254" s="51"/>
      <c r="CX2254" s="51"/>
      <c r="CY2254" s="51"/>
      <c r="CZ2254" s="51"/>
      <c r="DA2254" s="51"/>
      <c r="DB2254" s="51"/>
      <c r="DC2254" s="51"/>
      <c r="DD2254" s="51"/>
    </row>
    <row r="2255" spans="73:108" ht="15" x14ac:dyDescent="0.25">
      <c r="BU2255" s="91"/>
      <c r="BV2255" s="177">
        <v>2008</v>
      </c>
      <c r="BW2255" s="177">
        <v>2</v>
      </c>
      <c r="BX2255" s="177" t="s">
        <v>281</v>
      </c>
      <c r="BY2255" s="177" t="s">
        <v>262</v>
      </c>
      <c r="BZ2255" s="177" t="s">
        <v>266</v>
      </c>
      <c r="CA2255" s="177">
        <v>0</v>
      </c>
      <c r="CB2255" s="177" t="s">
        <v>264</v>
      </c>
      <c r="CC2255" s="122">
        <v>21.76</v>
      </c>
      <c r="CD2255" s="178" t="s">
        <v>193</v>
      </c>
      <c r="CE2255" s="177" t="s">
        <v>313</v>
      </c>
      <c r="CF2255" s="177" t="s">
        <v>313</v>
      </c>
      <c r="CG2255" s="83" t="s">
        <v>9</v>
      </c>
      <c r="CH2255" s="57"/>
      <c r="CV2255" s="51"/>
      <c r="CW2255" s="51"/>
      <c r="CX2255" s="51"/>
      <c r="CY2255" s="51"/>
      <c r="CZ2255" s="51"/>
      <c r="DA2255" s="51"/>
      <c r="DB2255" s="51"/>
      <c r="DC2255" s="51"/>
      <c r="DD2255" s="51"/>
    </row>
    <row r="2256" spans="73:108" ht="15" x14ac:dyDescent="0.25">
      <c r="BU2256" s="91"/>
      <c r="BV2256" s="177">
        <v>2008</v>
      </c>
      <c r="BW2256" s="177">
        <v>2</v>
      </c>
      <c r="BX2256" s="177" t="s">
        <v>281</v>
      </c>
      <c r="BY2256" s="177" t="s">
        <v>262</v>
      </c>
      <c r="BZ2256" s="177" t="s">
        <v>267</v>
      </c>
      <c r="CA2256" s="177">
        <v>0</v>
      </c>
      <c r="CB2256" s="177" t="s">
        <v>264</v>
      </c>
      <c r="CC2256" s="122">
        <v>54.24</v>
      </c>
      <c r="CD2256" s="178" t="s">
        <v>193</v>
      </c>
      <c r="CE2256" s="177" t="s">
        <v>313</v>
      </c>
      <c r="CF2256" s="177" t="s">
        <v>313</v>
      </c>
      <c r="CG2256" s="83" t="s">
        <v>9</v>
      </c>
      <c r="CH2256" s="57"/>
      <c r="CV2256" s="51"/>
      <c r="CW2256" s="51"/>
      <c r="CX2256" s="51"/>
      <c r="CY2256" s="51"/>
      <c r="CZ2256" s="51"/>
      <c r="DA2256" s="51"/>
      <c r="DB2256" s="51"/>
      <c r="DC2256" s="51"/>
      <c r="DD2256" s="51"/>
    </row>
    <row r="2257" spans="73:108" ht="15" x14ac:dyDescent="0.25">
      <c r="BU2257" s="91"/>
      <c r="BV2257" s="177">
        <v>2008</v>
      </c>
      <c r="BW2257" s="177">
        <v>2</v>
      </c>
      <c r="BX2257" s="177" t="s">
        <v>281</v>
      </c>
      <c r="BY2257" s="177" t="s">
        <v>262</v>
      </c>
      <c r="BZ2257" s="177" t="s">
        <v>268</v>
      </c>
      <c r="CA2257" s="177">
        <v>0</v>
      </c>
      <c r="CB2257" s="177" t="s">
        <v>264</v>
      </c>
      <c r="CC2257" s="122">
        <v>60</v>
      </c>
      <c r="CD2257" s="178" t="s">
        <v>193</v>
      </c>
      <c r="CE2257" s="177" t="s">
        <v>313</v>
      </c>
      <c r="CF2257" s="177" t="s">
        <v>313</v>
      </c>
      <c r="CG2257" s="83" t="s">
        <v>9</v>
      </c>
      <c r="CH2257" s="57"/>
      <c r="CV2257" s="51"/>
      <c r="CW2257" s="51"/>
      <c r="CX2257" s="51"/>
      <c r="CY2257" s="51"/>
      <c r="CZ2257" s="51"/>
      <c r="DA2257" s="51"/>
      <c r="DB2257" s="51"/>
      <c r="DC2257" s="51"/>
      <c r="DD2257" s="51"/>
    </row>
    <row r="2258" spans="73:108" ht="15" x14ac:dyDescent="0.25">
      <c r="BU2258" s="91"/>
      <c r="BV2258" s="177">
        <v>2008</v>
      </c>
      <c r="BW2258" s="177">
        <v>2</v>
      </c>
      <c r="BX2258" s="177" t="s">
        <v>281</v>
      </c>
      <c r="BY2258" s="177" t="s">
        <v>262</v>
      </c>
      <c r="BZ2258" s="177" t="s">
        <v>316</v>
      </c>
      <c r="CA2258" s="177">
        <v>0</v>
      </c>
      <c r="CB2258" s="177" t="s">
        <v>264</v>
      </c>
      <c r="CC2258" s="122">
        <v>22.26</v>
      </c>
      <c r="CD2258" s="178" t="s">
        <v>193</v>
      </c>
      <c r="CE2258" s="177" t="s">
        <v>313</v>
      </c>
      <c r="CF2258" s="177" t="s">
        <v>313</v>
      </c>
      <c r="CG2258" s="83" t="s">
        <v>9</v>
      </c>
      <c r="CH2258" s="57"/>
      <c r="CV2258" s="51"/>
      <c r="CW2258" s="51"/>
      <c r="CX2258" s="51"/>
      <c r="CY2258" s="51"/>
      <c r="CZ2258" s="51"/>
      <c r="DA2258" s="51"/>
      <c r="DB2258" s="51"/>
      <c r="DC2258" s="51"/>
      <c r="DD2258" s="51"/>
    </row>
    <row r="2259" spans="73:108" ht="15" x14ac:dyDescent="0.25">
      <c r="BU2259" s="91"/>
      <c r="BV2259" s="177">
        <v>2008</v>
      </c>
      <c r="BW2259" s="177">
        <v>2</v>
      </c>
      <c r="BX2259" s="177" t="s">
        <v>281</v>
      </c>
      <c r="BY2259" s="177" t="s">
        <v>262</v>
      </c>
      <c r="BZ2259" s="177" t="s">
        <v>347</v>
      </c>
      <c r="CA2259" s="177">
        <v>0</v>
      </c>
      <c r="CB2259" s="177" t="s">
        <v>264</v>
      </c>
      <c r="CC2259" s="122">
        <v>7</v>
      </c>
      <c r="CD2259" s="178" t="s">
        <v>193</v>
      </c>
      <c r="CE2259" s="177" t="s">
        <v>313</v>
      </c>
      <c r="CF2259" s="177" t="s">
        <v>313</v>
      </c>
      <c r="CG2259" s="83" t="s">
        <v>9</v>
      </c>
      <c r="CH2259" s="57"/>
      <c r="CV2259" s="51"/>
      <c r="CW2259" s="51"/>
      <c r="CX2259" s="51"/>
      <c r="CY2259" s="51"/>
      <c r="CZ2259" s="51"/>
      <c r="DA2259" s="51"/>
      <c r="DB2259" s="51"/>
      <c r="DC2259" s="51"/>
      <c r="DD2259" s="51"/>
    </row>
    <row r="2260" spans="73:108" ht="15" x14ac:dyDescent="0.25">
      <c r="BU2260" s="91"/>
      <c r="BV2260" s="177">
        <v>2008</v>
      </c>
      <c r="BW2260" s="177">
        <v>2</v>
      </c>
      <c r="BX2260" s="177" t="s">
        <v>281</v>
      </c>
      <c r="BY2260" s="177" t="s">
        <v>262</v>
      </c>
      <c r="BZ2260" s="177" t="s">
        <v>277</v>
      </c>
      <c r="CA2260" s="177">
        <v>70</v>
      </c>
      <c r="CB2260" s="177" t="s">
        <v>264</v>
      </c>
      <c r="CC2260" s="122">
        <v>40.17</v>
      </c>
      <c r="CD2260" s="178" t="s">
        <v>195</v>
      </c>
      <c r="CE2260" s="177" t="s">
        <v>313</v>
      </c>
      <c r="CF2260" s="177" t="s">
        <v>313</v>
      </c>
      <c r="CG2260" s="83" t="s">
        <v>9</v>
      </c>
      <c r="CH2260" s="57"/>
      <c r="CV2260" s="51"/>
      <c r="CW2260" s="51"/>
      <c r="CX2260" s="51"/>
      <c r="CY2260" s="51"/>
      <c r="CZ2260" s="51"/>
      <c r="DA2260" s="51"/>
      <c r="DB2260" s="51"/>
      <c r="DC2260" s="51"/>
      <c r="DD2260" s="51"/>
    </row>
    <row r="2261" spans="73:108" ht="15" x14ac:dyDescent="0.25">
      <c r="BU2261" s="91"/>
      <c r="BV2261" s="177">
        <v>2008</v>
      </c>
      <c r="BW2261" s="177">
        <v>2</v>
      </c>
      <c r="BX2261" s="177" t="s">
        <v>281</v>
      </c>
      <c r="BY2261" s="177" t="s">
        <v>262</v>
      </c>
      <c r="BZ2261" s="177" t="s">
        <v>263</v>
      </c>
      <c r="CA2261" s="177">
        <v>70</v>
      </c>
      <c r="CB2261" s="177" t="s">
        <v>264</v>
      </c>
      <c r="CC2261" s="122">
        <v>24.27</v>
      </c>
      <c r="CD2261" s="178" t="s">
        <v>195</v>
      </c>
      <c r="CE2261" s="177" t="s">
        <v>313</v>
      </c>
      <c r="CF2261" s="177" t="s">
        <v>313</v>
      </c>
      <c r="CG2261" s="83" t="s">
        <v>9</v>
      </c>
      <c r="CH2261" s="57"/>
      <c r="CV2261" s="51"/>
      <c r="CW2261" s="51"/>
      <c r="CX2261" s="51"/>
      <c r="CY2261" s="51"/>
      <c r="CZ2261" s="51"/>
      <c r="DA2261" s="51"/>
      <c r="DB2261" s="51"/>
      <c r="DC2261" s="51"/>
      <c r="DD2261" s="51"/>
    </row>
    <row r="2262" spans="73:108" ht="15" x14ac:dyDescent="0.25">
      <c r="BU2262" s="91"/>
      <c r="BV2262" s="177">
        <v>2008</v>
      </c>
      <c r="BW2262" s="177">
        <v>2</v>
      </c>
      <c r="BX2262" s="177" t="s">
        <v>281</v>
      </c>
      <c r="BY2262" s="177" t="s">
        <v>262</v>
      </c>
      <c r="BZ2262" s="177" t="s">
        <v>266</v>
      </c>
      <c r="CA2262" s="177">
        <v>70</v>
      </c>
      <c r="CB2262" s="177" t="s">
        <v>264</v>
      </c>
      <c r="CC2262" s="122">
        <v>6.53</v>
      </c>
      <c r="CD2262" s="178" t="s">
        <v>195</v>
      </c>
      <c r="CE2262" s="177" t="s">
        <v>313</v>
      </c>
      <c r="CF2262" s="177" t="s">
        <v>313</v>
      </c>
      <c r="CG2262" s="83" t="s">
        <v>9</v>
      </c>
      <c r="CH2262" s="57"/>
      <c r="CV2262" s="51"/>
      <c r="CW2262" s="51"/>
      <c r="CX2262" s="51"/>
      <c r="CY2262" s="51"/>
      <c r="CZ2262" s="51"/>
      <c r="DA2262" s="51"/>
      <c r="DB2262" s="51"/>
      <c r="DC2262" s="51"/>
      <c r="DD2262" s="51"/>
    </row>
    <row r="2263" spans="73:108" ht="15" x14ac:dyDescent="0.25">
      <c r="BU2263" s="91"/>
      <c r="BV2263" s="177">
        <v>2008</v>
      </c>
      <c r="BW2263" s="177">
        <v>2</v>
      </c>
      <c r="BX2263" s="177" t="s">
        <v>281</v>
      </c>
      <c r="BY2263" s="177" t="s">
        <v>262</v>
      </c>
      <c r="BZ2263" s="177" t="s">
        <v>267</v>
      </c>
      <c r="CA2263" s="177">
        <v>70</v>
      </c>
      <c r="CB2263" s="177" t="s">
        <v>264</v>
      </c>
      <c r="CC2263" s="122">
        <v>16.27</v>
      </c>
      <c r="CD2263" s="178" t="s">
        <v>195</v>
      </c>
      <c r="CE2263" s="177" t="s">
        <v>313</v>
      </c>
      <c r="CF2263" s="177" t="s">
        <v>313</v>
      </c>
      <c r="CG2263" s="83" t="s">
        <v>9</v>
      </c>
      <c r="CH2263" s="57"/>
      <c r="CV2263" s="51"/>
      <c r="CW2263" s="51"/>
      <c r="CX2263" s="51"/>
      <c r="CY2263" s="51"/>
      <c r="CZ2263" s="51"/>
      <c r="DA2263" s="51"/>
      <c r="DB2263" s="51"/>
      <c r="DC2263" s="51"/>
      <c r="DD2263" s="51"/>
    </row>
    <row r="2264" spans="73:108" ht="15" x14ac:dyDescent="0.25">
      <c r="BU2264" s="91"/>
      <c r="BV2264" s="177">
        <v>2008</v>
      </c>
      <c r="BW2264" s="177">
        <v>2</v>
      </c>
      <c r="BX2264" s="177" t="s">
        <v>281</v>
      </c>
      <c r="BY2264" s="177" t="s">
        <v>262</v>
      </c>
      <c r="BZ2264" s="177" t="s">
        <v>268</v>
      </c>
      <c r="CA2264" s="177">
        <v>70</v>
      </c>
      <c r="CB2264" s="177" t="s">
        <v>264</v>
      </c>
      <c r="CC2264" s="122">
        <v>18</v>
      </c>
      <c r="CD2264" s="178" t="s">
        <v>195</v>
      </c>
      <c r="CE2264" s="177" t="s">
        <v>313</v>
      </c>
      <c r="CF2264" s="177" t="s">
        <v>313</v>
      </c>
      <c r="CG2264" s="83" t="s">
        <v>9</v>
      </c>
      <c r="CH2264" s="57"/>
      <c r="CV2264" s="51"/>
      <c r="CW2264" s="51"/>
      <c r="CX2264" s="51"/>
      <c r="CY2264" s="51"/>
      <c r="CZ2264" s="51"/>
      <c r="DA2264" s="51"/>
      <c r="DB2264" s="51"/>
      <c r="DC2264" s="51"/>
      <c r="DD2264" s="51"/>
    </row>
    <row r="2265" spans="73:108" ht="15" x14ac:dyDescent="0.25">
      <c r="BU2265" s="91"/>
      <c r="BV2265" s="177">
        <v>2008</v>
      </c>
      <c r="BW2265" s="177">
        <v>2</v>
      </c>
      <c r="BX2265" s="177" t="s">
        <v>281</v>
      </c>
      <c r="BY2265" s="177" t="s">
        <v>262</v>
      </c>
      <c r="BZ2265" s="177" t="s">
        <v>316</v>
      </c>
      <c r="CA2265" s="177">
        <v>70</v>
      </c>
      <c r="CB2265" s="177" t="s">
        <v>264</v>
      </c>
      <c r="CC2265" s="122">
        <v>6.68</v>
      </c>
      <c r="CD2265" s="178" t="s">
        <v>195</v>
      </c>
      <c r="CE2265" s="177" t="s">
        <v>313</v>
      </c>
      <c r="CF2265" s="177" t="s">
        <v>313</v>
      </c>
      <c r="CG2265" s="83" t="s">
        <v>9</v>
      </c>
      <c r="CH2265" s="57"/>
      <c r="CV2265" s="51"/>
      <c r="CW2265" s="51"/>
      <c r="CX2265" s="51"/>
      <c r="CY2265" s="51"/>
      <c r="CZ2265" s="51"/>
      <c r="DA2265" s="51"/>
      <c r="DB2265" s="51"/>
      <c r="DC2265" s="51"/>
      <c r="DD2265" s="51"/>
    </row>
    <row r="2266" spans="73:108" ht="15" x14ac:dyDescent="0.25">
      <c r="BU2266" s="91"/>
      <c r="BV2266" s="177">
        <v>2008</v>
      </c>
      <c r="BW2266" s="177">
        <v>2</v>
      </c>
      <c r="BX2266" s="177" t="s">
        <v>281</v>
      </c>
      <c r="BY2266" s="177" t="s">
        <v>262</v>
      </c>
      <c r="BZ2266" s="177" t="s">
        <v>347</v>
      </c>
      <c r="CA2266" s="177">
        <v>70</v>
      </c>
      <c r="CB2266" s="177" t="s">
        <v>264</v>
      </c>
      <c r="CC2266" s="122">
        <v>2.1</v>
      </c>
      <c r="CD2266" s="178" t="s">
        <v>195</v>
      </c>
      <c r="CE2266" s="177" t="s">
        <v>313</v>
      </c>
      <c r="CF2266" s="177" t="s">
        <v>313</v>
      </c>
      <c r="CG2266" s="83" t="s">
        <v>9</v>
      </c>
      <c r="CH2266" s="57"/>
      <c r="CV2266" s="51"/>
      <c r="CW2266" s="51"/>
      <c r="CX2266" s="51"/>
      <c r="CY2266" s="51"/>
      <c r="CZ2266" s="51"/>
      <c r="DA2266" s="51"/>
      <c r="DB2266" s="51"/>
      <c r="DC2266" s="51"/>
      <c r="DD2266" s="51"/>
    </row>
    <row r="2267" spans="73:108" ht="15" x14ac:dyDescent="0.25">
      <c r="BU2267" s="91"/>
      <c r="BV2267" s="177">
        <v>2008</v>
      </c>
      <c r="BW2267" s="177">
        <v>4</v>
      </c>
      <c r="BX2267" s="177" t="s">
        <v>281</v>
      </c>
      <c r="BY2267" s="177" t="s">
        <v>262</v>
      </c>
      <c r="BZ2267" s="177" t="s">
        <v>277</v>
      </c>
      <c r="CA2267" s="177">
        <v>0</v>
      </c>
      <c r="CB2267" s="177" t="s">
        <v>264</v>
      </c>
      <c r="CC2267" s="122">
        <v>-1001.84</v>
      </c>
      <c r="CD2267" s="178" t="s">
        <v>193</v>
      </c>
      <c r="CE2267" s="177" t="s">
        <v>313</v>
      </c>
      <c r="CF2267" s="177" t="s">
        <v>313</v>
      </c>
      <c r="CG2267" s="83" t="s">
        <v>9</v>
      </c>
      <c r="CH2267" s="57"/>
      <c r="CV2267" s="51"/>
      <c r="CW2267" s="51"/>
      <c r="CX2267" s="51"/>
      <c r="CY2267" s="51"/>
      <c r="CZ2267" s="51"/>
      <c r="DA2267" s="51"/>
      <c r="DB2267" s="51"/>
      <c r="DC2267" s="51"/>
      <c r="DD2267" s="51"/>
    </row>
    <row r="2268" spans="73:108" ht="15" x14ac:dyDescent="0.25">
      <c r="BU2268" s="91"/>
      <c r="BV2268" s="177">
        <v>2008</v>
      </c>
      <c r="BW2268" s="177">
        <v>4</v>
      </c>
      <c r="BX2268" s="177" t="s">
        <v>281</v>
      </c>
      <c r="BY2268" s="177" t="s">
        <v>262</v>
      </c>
      <c r="BZ2268" s="177" t="s">
        <v>263</v>
      </c>
      <c r="CA2268" s="177">
        <v>0</v>
      </c>
      <c r="CB2268" s="177" t="s">
        <v>264</v>
      </c>
      <c r="CC2268" s="122">
        <v>-131.91999999999999</v>
      </c>
      <c r="CD2268" s="178" t="s">
        <v>193</v>
      </c>
      <c r="CE2268" s="177" t="s">
        <v>313</v>
      </c>
      <c r="CF2268" s="177" t="s">
        <v>313</v>
      </c>
      <c r="CG2268" s="83" t="s">
        <v>9</v>
      </c>
      <c r="CH2268" s="57"/>
      <c r="CV2268" s="51"/>
      <c r="CW2268" s="51"/>
      <c r="CX2268" s="51"/>
      <c r="CY2268" s="51"/>
      <c r="CZ2268" s="51"/>
      <c r="DA2268" s="51"/>
      <c r="DB2268" s="51"/>
      <c r="DC2268" s="51"/>
      <c r="DD2268" s="51"/>
    </row>
    <row r="2269" spans="73:108" ht="15" x14ac:dyDescent="0.25">
      <c r="BU2269" s="91"/>
      <c r="BV2269" s="177">
        <v>2008</v>
      </c>
      <c r="BW2269" s="177">
        <v>4</v>
      </c>
      <c r="BX2269" s="177" t="s">
        <v>281</v>
      </c>
      <c r="BY2269" s="177" t="s">
        <v>262</v>
      </c>
      <c r="BZ2269" s="177" t="s">
        <v>266</v>
      </c>
      <c r="CA2269" s="177">
        <v>0</v>
      </c>
      <c r="CB2269" s="177" t="s">
        <v>264</v>
      </c>
      <c r="CC2269" s="122">
        <v>-141.9</v>
      </c>
      <c r="CD2269" s="178" t="s">
        <v>193</v>
      </c>
      <c r="CE2269" s="177" t="s">
        <v>313</v>
      </c>
      <c r="CF2269" s="177" t="s">
        <v>313</v>
      </c>
      <c r="CG2269" s="83" t="s">
        <v>9</v>
      </c>
      <c r="CH2269" s="57"/>
      <c r="CV2269" s="51"/>
      <c r="CW2269" s="51"/>
      <c r="CX2269" s="51"/>
      <c r="CY2269" s="51"/>
      <c r="CZ2269" s="51"/>
      <c r="DA2269" s="51"/>
      <c r="DB2269" s="51"/>
      <c r="DC2269" s="51"/>
      <c r="DD2269" s="51"/>
    </row>
    <row r="2270" spans="73:108" ht="15" x14ac:dyDescent="0.25">
      <c r="BU2270" s="91"/>
      <c r="BV2270" s="177">
        <v>2008</v>
      </c>
      <c r="BW2270" s="177">
        <v>4</v>
      </c>
      <c r="BX2270" s="177" t="s">
        <v>281</v>
      </c>
      <c r="BY2270" s="177" t="s">
        <v>262</v>
      </c>
      <c r="BZ2270" s="177" t="s">
        <v>267</v>
      </c>
      <c r="CA2270" s="177">
        <v>0</v>
      </c>
      <c r="CB2270" s="177" t="s">
        <v>264</v>
      </c>
      <c r="CC2270" s="122">
        <v>-119.41</v>
      </c>
      <c r="CD2270" s="178" t="s">
        <v>193</v>
      </c>
      <c r="CE2270" s="177" t="s">
        <v>313</v>
      </c>
      <c r="CF2270" s="177" t="s">
        <v>313</v>
      </c>
      <c r="CG2270" s="83" t="s">
        <v>9</v>
      </c>
      <c r="CH2270" s="57"/>
      <c r="CV2270" s="51"/>
      <c r="CW2270" s="51"/>
      <c r="CX2270" s="51"/>
      <c r="CY2270" s="51"/>
      <c r="CZ2270" s="51"/>
      <c r="DA2270" s="51"/>
      <c r="DB2270" s="51"/>
      <c r="DC2270" s="51"/>
      <c r="DD2270" s="51"/>
    </row>
    <row r="2271" spans="73:108" ht="15" x14ac:dyDescent="0.25">
      <c r="BU2271" s="91"/>
      <c r="BV2271" s="177">
        <v>2008</v>
      </c>
      <c r="BW2271" s="177">
        <v>4</v>
      </c>
      <c r="BX2271" s="177" t="s">
        <v>281</v>
      </c>
      <c r="BY2271" s="177" t="s">
        <v>262</v>
      </c>
      <c r="BZ2271" s="177" t="s">
        <v>268</v>
      </c>
      <c r="CA2271" s="177">
        <v>0</v>
      </c>
      <c r="CB2271" s="177" t="s">
        <v>264</v>
      </c>
      <c r="CC2271" s="122">
        <v>-136.82</v>
      </c>
      <c r="CD2271" s="178" t="s">
        <v>193</v>
      </c>
      <c r="CE2271" s="177" t="s">
        <v>313</v>
      </c>
      <c r="CF2271" s="177" t="s">
        <v>313</v>
      </c>
      <c r="CG2271" s="83" t="s">
        <v>9</v>
      </c>
      <c r="CH2271" s="57"/>
      <c r="CV2271" s="51"/>
      <c r="CW2271" s="51"/>
      <c r="CX2271" s="51"/>
      <c r="CY2271" s="51"/>
      <c r="CZ2271" s="51"/>
      <c r="DA2271" s="51"/>
      <c r="DB2271" s="51"/>
      <c r="DC2271" s="51"/>
      <c r="DD2271" s="51"/>
    </row>
    <row r="2272" spans="73:108" ht="15" x14ac:dyDescent="0.25">
      <c r="BU2272" s="91"/>
      <c r="BV2272" s="177">
        <v>2008</v>
      </c>
      <c r="BW2272" s="177">
        <v>4</v>
      </c>
      <c r="BX2272" s="177" t="s">
        <v>281</v>
      </c>
      <c r="BY2272" s="177" t="s">
        <v>262</v>
      </c>
      <c r="BZ2272" s="177" t="s">
        <v>316</v>
      </c>
      <c r="CA2272" s="177">
        <v>0</v>
      </c>
      <c r="CB2272" s="177" t="s">
        <v>264</v>
      </c>
      <c r="CC2272" s="122">
        <v>-79.61</v>
      </c>
      <c r="CD2272" s="178" t="s">
        <v>193</v>
      </c>
      <c r="CE2272" s="177" t="s">
        <v>313</v>
      </c>
      <c r="CF2272" s="177" t="s">
        <v>313</v>
      </c>
      <c r="CG2272" s="83" t="s">
        <v>9</v>
      </c>
      <c r="CH2272" s="57"/>
      <c r="CV2272" s="51"/>
      <c r="CW2272" s="51"/>
      <c r="CX2272" s="51"/>
      <c r="CY2272" s="51"/>
      <c r="CZ2272" s="51"/>
      <c r="DA2272" s="51"/>
      <c r="DB2272" s="51"/>
      <c r="DC2272" s="51"/>
      <c r="DD2272" s="51"/>
    </row>
    <row r="2273" spans="73:108" ht="15" x14ac:dyDescent="0.25">
      <c r="BU2273" s="91"/>
      <c r="BV2273" s="177">
        <v>2008</v>
      </c>
      <c r="BW2273" s="177">
        <v>4</v>
      </c>
      <c r="BX2273" s="177" t="s">
        <v>281</v>
      </c>
      <c r="BY2273" s="177" t="s">
        <v>262</v>
      </c>
      <c r="BZ2273" s="177" t="s">
        <v>277</v>
      </c>
      <c r="CA2273" s="177">
        <v>70</v>
      </c>
      <c r="CB2273" s="177" t="s">
        <v>264</v>
      </c>
      <c r="CC2273" s="122">
        <v>-300.55</v>
      </c>
      <c r="CD2273" s="178" t="s">
        <v>195</v>
      </c>
      <c r="CE2273" s="177" t="s">
        <v>313</v>
      </c>
      <c r="CF2273" s="177" t="s">
        <v>313</v>
      </c>
      <c r="CG2273" s="83" t="s">
        <v>9</v>
      </c>
      <c r="CH2273" s="57"/>
      <c r="CV2273" s="51"/>
      <c r="CW2273" s="51"/>
      <c r="CX2273" s="51"/>
      <c r="CY2273" s="51"/>
      <c r="CZ2273" s="51"/>
      <c r="DA2273" s="51"/>
      <c r="DB2273" s="51"/>
      <c r="DC2273" s="51"/>
      <c r="DD2273" s="51"/>
    </row>
    <row r="2274" spans="73:108" ht="15" x14ac:dyDescent="0.25">
      <c r="BU2274" s="91"/>
      <c r="BV2274" s="177">
        <v>2008</v>
      </c>
      <c r="BW2274" s="177">
        <v>4</v>
      </c>
      <c r="BX2274" s="177" t="s">
        <v>281</v>
      </c>
      <c r="BY2274" s="177" t="s">
        <v>262</v>
      </c>
      <c r="BZ2274" s="177" t="s">
        <v>263</v>
      </c>
      <c r="CA2274" s="177">
        <v>70</v>
      </c>
      <c r="CB2274" s="177" t="s">
        <v>264</v>
      </c>
      <c r="CC2274" s="122">
        <v>-39.58</v>
      </c>
      <c r="CD2274" s="178" t="s">
        <v>195</v>
      </c>
      <c r="CE2274" s="177" t="s">
        <v>313</v>
      </c>
      <c r="CF2274" s="177" t="s">
        <v>313</v>
      </c>
      <c r="CG2274" s="83" t="s">
        <v>9</v>
      </c>
      <c r="CH2274" s="57"/>
      <c r="CV2274" s="51"/>
      <c r="CW2274" s="51"/>
      <c r="CX2274" s="51"/>
      <c r="CY2274" s="51"/>
      <c r="CZ2274" s="51"/>
      <c r="DA2274" s="51"/>
      <c r="DB2274" s="51"/>
      <c r="DC2274" s="51"/>
      <c r="DD2274" s="51"/>
    </row>
    <row r="2275" spans="73:108" ht="15" x14ac:dyDescent="0.25">
      <c r="BU2275" s="91"/>
      <c r="BV2275" s="177">
        <v>2008</v>
      </c>
      <c r="BW2275" s="177">
        <v>4</v>
      </c>
      <c r="BX2275" s="177" t="s">
        <v>281</v>
      </c>
      <c r="BY2275" s="177" t="s">
        <v>262</v>
      </c>
      <c r="BZ2275" s="177" t="s">
        <v>266</v>
      </c>
      <c r="CA2275" s="177">
        <v>70</v>
      </c>
      <c r="CB2275" s="177" t="s">
        <v>264</v>
      </c>
      <c r="CC2275" s="122">
        <v>-42.57</v>
      </c>
      <c r="CD2275" s="178" t="s">
        <v>195</v>
      </c>
      <c r="CE2275" s="177" t="s">
        <v>313</v>
      </c>
      <c r="CF2275" s="177" t="s">
        <v>313</v>
      </c>
      <c r="CG2275" s="83" t="s">
        <v>9</v>
      </c>
      <c r="CH2275" s="57"/>
      <c r="CV2275" s="51"/>
      <c r="CW2275" s="51"/>
      <c r="CX2275" s="51"/>
      <c r="CY2275" s="51"/>
      <c r="CZ2275" s="51"/>
      <c r="DA2275" s="51"/>
      <c r="DB2275" s="51"/>
      <c r="DC2275" s="51"/>
      <c r="DD2275" s="51"/>
    </row>
    <row r="2276" spans="73:108" ht="15" x14ac:dyDescent="0.25">
      <c r="BU2276" s="91"/>
      <c r="BV2276" s="177">
        <v>2008</v>
      </c>
      <c r="BW2276" s="177">
        <v>4</v>
      </c>
      <c r="BX2276" s="177" t="s">
        <v>281</v>
      </c>
      <c r="BY2276" s="177" t="s">
        <v>262</v>
      </c>
      <c r="BZ2276" s="177" t="s">
        <v>267</v>
      </c>
      <c r="CA2276" s="177">
        <v>70</v>
      </c>
      <c r="CB2276" s="177" t="s">
        <v>264</v>
      </c>
      <c r="CC2276" s="122">
        <v>-35.82</v>
      </c>
      <c r="CD2276" s="178" t="s">
        <v>195</v>
      </c>
      <c r="CE2276" s="177" t="s">
        <v>313</v>
      </c>
      <c r="CF2276" s="177" t="s">
        <v>313</v>
      </c>
      <c r="CG2276" s="83" t="s">
        <v>9</v>
      </c>
      <c r="CH2276" s="57"/>
      <c r="CV2276" s="51"/>
      <c r="CW2276" s="51"/>
      <c r="CX2276" s="51"/>
      <c r="CY2276" s="51"/>
      <c r="CZ2276" s="51"/>
      <c r="DA2276" s="51"/>
      <c r="DB2276" s="51"/>
      <c r="DC2276" s="51"/>
      <c r="DD2276" s="51"/>
    </row>
    <row r="2277" spans="73:108" ht="15" x14ac:dyDescent="0.25">
      <c r="BU2277" s="91"/>
      <c r="BV2277" s="177">
        <v>2008</v>
      </c>
      <c r="BW2277" s="177">
        <v>4</v>
      </c>
      <c r="BX2277" s="177" t="s">
        <v>281</v>
      </c>
      <c r="BY2277" s="177" t="s">
        <v>262</v>
      </c>
      <c r="BZ2277" s="177" t="s">
        <v>268</v>
      </c>
      <c r="CA2277" s="177">
        <v>70</v>
      </c>
      <c r="CB2277" s="177" t="s">
        <v>264</v>
      </c>
      <c r="CC2277" s="122">
        <v>-41.05</v>
      </c>
      <c r="CD2277" s="178" t="s">
        <v>195</v>
      </c>
      <c r="CE2277" s="177" t="s">
        <v>313</v>
      </c>
      <c r="CF2277" s="177" t="s">
        <v>313</v>
      </c>
      <c r="CG2277" s="83" t="s">
        <v>9</v>
      </c>
      <c r="CH2277" s="57"/>
      <c r="CV2277" s="51"/>
      <c r="CW2277" s="51"/>
      <c r="CX2277" s="51"/>
      <c r="CY2277" s="51"/>
      <c r="CZ2277" s="51"/>
      <c r="DA2277" s="51"/>
      <c r="DB2277" s="51"/>
      <c r="DC2277" s="51"/>
      <c r="DD2277" s="51"/>
    </row>
    <row r="2278" spans="73:108" ht="15" x14ac:dyDescent="0.25">
      <c r="BU2278" s="91"/>
      <c r="BV2278" s="177">
        <v>2008</v>
      </c>
      <c r="BW2278" s="177">
        <v>4</v>
      </c>
      <c r="BX2278" s="177" t="s">
        <v>281</v>
      </c>
      <c r="BY2278" s="177" t="s">
        <v>262</v>
      </c>
      <c r="BZ2278" s="177" t="s">
        <v>316</v>
      </c>
      <c r="CA2278" s="177">
        <v>70</v>
      </c>
      <c r="CB2278" s="177" t="s">
        <v>264</v>
      </c>
      <c r="CC2278" s="122">
        <v>-23.88</v>
      </c>
      <c r="CD2278" s="178" t="s">
        <v>195</v>
      </c>
      <c r="CE2278" s="177" t="s">
        <v>313</v>
      </c>
      <c r="CF2278" s="177" t="s">
        <v>313</v>
      </c>
      <c r="CG2278" s="83" t="s">
        <v>9</v>
      </c>
      <c r="CH2278" s="57"/>
      <c r="CV2278" s="51"/>
      <c r="CW2278" s="51"/>
      <c r="CX2278" s="51"/>
      <c r="CY2278" s="51"/>
      <c r="CZ2278" s="51"/>
      <c r="DA2278" s="51"/>
      <c r="DB2278" s="51"/>
      <c r="DC2278" s="51"/>
      <c r="DD2278" s="51"/>
    </row>
    <row r="2279" spans="73:108" ht="15" x14ac:dyDescent="0.25">
      <c r="BU2279" s="91"/>
      <c r="BV2279" s="177">
        <v>2008</v>
      </c>
      <c r="BW2279" s="177">
        <v>5</v>
      </c>
      <c r="BX2279" s="177" t="s">
        <v>281</v>
      </c>
      <c r="BY2279" s="177" t="s">
        <v>262</v>
      </c>
      <c r="BZ2279" s="177" t="s">
        <v>277</v>
      </c>
      <c r="CA2279" s="177">
        <v>0</v>
      </c>
      <c r="CB2279" s="177" t="s">
        <v>264</v>
      </c>
      <c r="CC2279" s="122">
        <v>-1152.58</v>
      </c>
      <c r="CD2279" s="178" t="s">
        <v>193</v>
      </c>
      <c r="CE2279" s="177" t="s">
        <v>313</v>
      </c>
      <c r="CF2279" s="177" t="s">
        <v>313</v>
      </c>
      <c r="CG2279" s="83" t="s">
        <v>9</v>
      </c>
      <c r="CH2279" s="57"/>
      <c r="CV2279" s="51"/>
      <c r="CW2279" s="51"/>
      <c r="CX2279" s="51"/>
      <c r="CY2279" s="51"/>
      <c r="CZ2279" s="51"/>
      <c r="DA2279" s="51"/>
      <c r="DB2279" s="51"/>
      <c r="DC2279" s="51"/>
      <c r="DD2279" s="51"/>
    </row>
    <row r="2280" spans="73:108" ht="15" x14ac:dyDescent="0.25">
      <c r="BU2280" s="91"/>
      <c r="BV2280" s="177">
        <v>2008</v>
      </c>
      <c r="BW2280" s="177">
        <v>5</v>
      </c>
      <c r="BX2280" s="177" t="s">
        <v>281</v>
      </c>
      <c r="BY2280" s="177" t="s">
        <v>262</v>
      </c>
      <c r="BZ2280" s="177" t="s">
        <v>263</v>
      </c>
      <c r="CA2280" s="177">
        <v>0</v>
      </c>
      <c r="CB2280" s="177" t="s">
        <v>264</v>
      </c>
      <c r="CC2280" s="122">
        <v>-821.98</v>
      </c>
      <c r="CD2280" s="178" t="s">
        <v>193</v>
      </c>
      <c r="CE2280" s="177" t="s">
        <v>313</v>
      </c>
      <c r="CF2280" s="177" t="s">
        <v>313</v>
      </c>
      <c r="CG2280" s="83" t="s">
        <v>9</v>
      </c>
      <c r="CH2280" s="57"/>
      <c r="CV2280" s="51"/>
      <c r="CW2280" s="51"/>
      <c r="CX2280" s="51"/>
      <c r="CY2280" s="51"/>
      <c r="CZ2280" s="51"/>
      <c r="DA2280" s="51"/>
      <c r="DB2280" s="51"/>
      <c r="DC2280" s="51"/>
      <c r="DD2280" s="51"/>
    </row>
    <row r="2281" spans="73:108" ht="15" x14ac:dyDescent="0.25">
      <c r="BU2281" s="91"/>
      <c r="BV2281" s="177">
        <v>2008</v>
      </c>
      <c r="BW2281" s="177">
        <v>5</v>
      </c>
      <c r="BX2281" s="177" t="s">
        <v>281</v>
      </c>
      <c r="BY2281" s="177" t="s">
        <v>262</v>
      </c>
      <c r="BZ2281" s="177" t="s">
        <v>266</v>
      </c>
      <c r="CA2281" s="177">
        <v>0</v>
      </c>
      <c r="CB2281" s="177" t="s">
        <v>264</v>
      </c>
      <c r="CC2281" s="122">
        <v>-699.75</v>
      </c>
      <c r="CD2281" s="178" t="s">
        <v>193</v>
      </c>
      <c r="CE2281" s="177" t="s">
        <v>313</v>
      </c>
      <c r="CF2281" s="177" t="s">
        <v>313</v>
      </c>
      <c r="CG2281" s="83" t="s">
        <v>9</v>
      </c>
      <c r="CH2281" s="57"/>
      <c r="CV2281" s="51"/>
      <c r="CW2281" s="51"/>
      <c r="CX2281" s="51"/>
      <c r="CY2281" s="51"/>
      <c r="CZ2281" s="51"/>
      <c r="DA2281" s="51"/>
      <c r="DB2281" s="51"/>
      <c r="DC2281" s="51"/>
      <c r="DD2281" s="51"/>
    </row>
    <row r="2282" spans="73:108" ht="15" x14ac:dyDescent="0.25">
      <c r="BU2282" s="91"/>
      <c r="BV2282" s="177">
        <v>2008</v>
      </c>
      <c r="BW2282" s="177">
        <v>5</v>
      </c>
      <c r="BX2282" s="177" t="s">
        <v>281</v>
      </c>
      <c r="BY2282" s="177" t="s">
        <v>262</v>
      </c>
      <c r="BZ2282" s="177" t="s">
        <v>267</v>
      </c>
      <c r="CA2282" s="177">
        <v>0</v>
      </c>
      <c r="CB2282" s="177" t="s">
        <v>264</v>
      </c>
      <c r="CC2282" s="122">
        <v>-207.96</v>
      </c>
      <c r="CD2282" s="178" t="s">
        <v>193</v>
      </c>
      <c r="CE2282" s="177" t="s">
        <v>313</v>
      </c>
      <c r="CF2282" s="177" t="s">
        <v>313</v>
      </c>
      <c r="CG2282" s="83" t="s">
        <v>9</v>
      </c>
      <c r="CH2282" s="57"/>
      <c r="CV2282" s="51"/>
      <c r="CW2282" s="51"/>
      <c r="CX2282" s="51"/>
      <c r="CY2282" s="51"/>
      <c r="CZ2282" s="51"/>
      <c r="DA2282" s="51"/>
      <c r="DB2282" s="51"/>
      <c r="DC2282" s="51"/>
      <c r="DD2282" s="51"/>
    </row>
    <row r="2283" spans="73:108" ht="15" x14ac:dyDescent="0.25">
      <c r="BU2283" s="91"/>
      <c r="BV2283" s="177">
        <v>2008</v>
      </c>
      <c r="BW2283" s="177">
        <v>5</v>
      </c>
      <c r="BX2283" s="177" t="s">
        <v>281</v>
      </c>
      <c r="BY2283" s="177" t="s">
        <v>262</v>
      </c>
      <c r="BZ2283" s="177" t="s">
        <v>268</v>
      </c>
      <c r="CA2283" s="177">
        <v>0</v>
      </c>
      <c r="CB2283" s="177" t="s">
        <v>264</v>
      </c>
      <c r="CC2283" s="122">
        <v>-97.06</v>
      </c>
      <c r="CD2283" s="178" t="s">
        <v>193</v>
      </c>
      <c r="CE2283" s="177" t="s">
        <v>313</v>
      </c>
      <c r="CF2283" s="177" t="s">
        <v>313</v>
      </c>
      <c r="CG2283" s="83" t="s">
        <v>9</v>
      </c>
      <c r="CH2283" s="57"/>
      <c r="CV2283" s="51"/>
      <c r="CW2283" s="51"/>
      <c r="CX2283" s="51"/>
      <c r="CY2283" s="51"/>
      <c r="CZ2283" s="51"/>
      <c r="DA2283" s="51"/>
      <c r="DB2283" s="51"/>
      <c r="DC2283" s="51"/>
      <c r="DD2283" s="51"/>
    </row>
    <row r="2284" spans="73:108" ht="15" x14ac:dyDescent="0.25">
      <c r="BU2284" s="91"/>
      <c r="BV2284" s="177">
        <v>2008</v>
      </c>
      <c r="BW2284" s="177">
        <v>5</v>
      </c>
      <c r="BX2284" s="177" t="s">
        <v>281</v>
      </c>
      <c r="BY2284" s="177" t="s">
        <v>262</v>
      </c>
      <c r="BZ2284" s="177" t="s">
        <v>316</v>
      </c>
      <c r="CA2284" s="177">
        <v>0</v>
      </c>
      <c r="CB2284" s="177" t="s">
        <v>264</v>
      </c>
      <c r="CC2284" s="122">
        <v>-235.31</v>
      </c>
      <c r="CD2284" s="178" t="s">
        <v>193</v>
      </c>
      <c r="CE2284" s="177" t="s">
        <v>313</v>
      </c>
      <c r="CF2284" s="177" t="s">
        <v>313</v>
      </c>
      <c r="CG2284" s="83" t="s">
        <v>9</v>
      </c>
      <c r="CH2284" s="57"/>
      <c r="CV2284" s="51"/>
      <c r="CW2284" s="51"/>
      <c r="CX2284" s="51"/>
      <c r="CY2284" s="51"/>
      <c r="CZ2284" s="51"/>
      <c r="DA2284" s="51"/>
      <c r="DB2284" s="51"/>
      <c r="DC2284" s="51"/>
      <c r="DD2284" s="51"/>
    </row>
    <row r="2285" spans="73:108" ht="15" x14ac:dyDescent="0.25">
      <c r="BU2285" s="91"/>
      <c r="BV2285" s="177">
        <v>2008</v>
      </c>
      <c r="BW2285" s="177">
        <v>5</v>
      </c>
      <c r="BX2285" s="177" t="s">
        <v>281</v>
      </c>
      <c r="BY2285" s="177" t="s">
        <v>262</v>
      </c>
      <c r="BZ2285" s="177" t="s">
        <v>277</v>
      </c>
      <c r="CA2285" s="177">
        <v>70</v>
      </c>
      <c r="CB2285" s="177" t="s">
        <v>264</v>
      </c>
      <c r="CC2285" s="122">
        <v>-345.77</v>
      </c>
      <c r="CD2285" s="178" t="s">
        <v>195</v>
      </c>
      <c r="CE2285" s="177" t="s">
        <v>313</v>
      </c>
      <c r="CF2285" s="177" t="s">
        <v>313</v>
      </c>
      <c r="CG2285" s="83" t="s">
        <v>9</v>
      </c>
      <c r="CH2285" s="57"/>
      <c r="CV2285" s="51"/>
      <c r="CW2285" s="51"/>
      <c r="CX2285" s="51"/>
      <c r="CY2285" s="51"/>
      <c r="CZ2285" s="51"/>
      <c r="DA2285" s="51"/>
      <c r="DB2285" s="51"/>
      <c r="DC2285" s="51"/>
      <c r="DD2285" s="51"/>
    </row>
    <row r="2286" spans="73:108" ht="15" x14ac:dyDescent="0.25">
      <c r="BU2286" s="91"/>
      <c r="BV2286" s="177">
        <v>2008</v>
      </c>
      <c r="BW2286" s="177">
        <v>5</v>
      </c>
      <c r="BX2286" s="177" t="s">
        <v>281</v>
      </c>
      <c r="BY2286" s="177" t="s">
        <v>262</v>
      </c>
      <c r="BZ2286" s="177" t="s">
        <v>263</v>
      </c>
      <c r="CA2286" s="177">
        <v>70</v>
      </c>
      <c r="CB2286" s="177" t="s">
        <v>264</v>
      </c>
      <c r="CC2286" s="122">
        <v>-246.59</v>
      </c>
      <c r="CD2286" s="178" t="s">
        <v>195</v>
      </c>
      <c r="CE2286" s="177" t="s">
        <v>313</v>
      </c>
      <c r="CF2286" s="177" t="s">
        <v>313</v>
      </c>
      <c r="CG2286" s="83" t="s">
        <v>9</v>
      </c>
      <c r="CH2286" s="57"/>
      <c r="CV2286" s="51"/>
      <c r="CW2286" s="51"/>
      <c r="CX2286" s="51"/>
      <c r="CY2286" s="51"/>
      <c r="CZ2286" s="51"/>
      <c r="DA2286" s="51"/>
      <c r="DB2286" s="51"/>
      <c r="DC2286" s="51"/>
      <c r="DD2286" s="51"/>
    </row>
    <row r="2287" spans="73:108" ht="15" x14ac:dyDescent="0.25">
      <c r="BU2287" s="91"/>
      <c r="BV2287" s="177">
        <v>2008</v>
      </c>
      <c r="BW2287" s="177">
        <v>5</v>
      </c>
      <c r="BX2287" s="177" t="s">
        <v>281</v>
      </c>
      <c r="BY2287" s="177" t="s">
        <v>262</v>
      </c>
      <c r="BZ2287" s="177" t="s">
        <v>266</v>
      </c>
      <c r="CA2287" s="177">
        <v>70</v>
      </c>
      <c r="CB2287" s="177" t="s">
        <v>264</v>
      </c>
      <c r="CC2287" s="122">
        <v>-209.93</v>
      </c>
      <c r="CD2287" s="178" t="s">
        <v>195</v>
      </c>
      <c r="CE2287" s="177" t="s">
        <v>313</v>
      </c>
      <c r="CF2287" s="177" t="s">
        <v>313</v>
      </c>
      <c r="CG2287" s="83" t="s">
        <v>9</v>
      </c>
      <c r="CH2287" s="57"/>
      <c r="CV2287" s="51"/>
      <c r="CW2287" s="51"/>
      <c r="CX2287" s="51"/>
      <c r="CY2287" s="51"/>
      <c r="CZ2287" s="51"/>
      <c r="DA2287" s="51"/>
      <c r="DB2287" s="51"/>
      <c r="DC2287" s="51"/>
      <c r="DD2287" s="51"/>
    </row>
    <row r="2288" spans="73:108" ht="15" x14ac:dyDescent="0.25">
      <c r="BU2288" s="91"/>
      <c r="BV2288" s="177">
        <v>2008</v>
      </c>
      <c r="BW2288" s="177">
        <v>5</v>
      </c>
      <c r="BX2288" s="177" t="s">
        <v>281</v>
      </c>
      <c r="BY2288" s="177" t="s">
        <v>262</v>
      </c>
      <c r="BZ2288" s="177" t="s">
        <v>267</v>
      </c>
      <c r="CA2288" s="177">
        <v>70</v>
      </c>
      <c r="CB2288" s="177" t="s">
        <v>264</v>
      </c>
      <c r="CC2288" s="122">
        <v>-62.39</v>
      </c>
      <c r="CD2288" s="178" t="s">
        <v>195</v>
      </c>
      <c r="CE2288" s="177" t="s">
        <v>313</v>
      </c>
      <c r="CF2288" s="177" t="s">
        <v>313</v>
      </c>
      <c r="CG2288" s="83" t="s">
        <v>9</v>
      </c>
      <c r="CH2288" s="57"/>
      <c r="CV2288" s="51"/>
      <c r="CW2288" s="51"/>
      <c r="CX2288" s="51"/>
      <c r="CY2288" s="51"/>
      <c r="CZ2288" s="51"/>
      <c r="DA2288" s="51"/>
      <c r="DB2288" s="51"/>
      <c r="DC2288" s="51"/>
      <c r="DD2288" s="51"/>
    </row>
    <row r="2289" spans="73:108" ht="15" x14ac:dyDescent="0.25">
      <c r="BU2289" s="91"/>
      <c r="BV2289" s="177">
        <v>2008</v>
      </c>
      <c r="BW2289" s="177">
        <v>5</v>
      </c>
      <c r="BX2289" s="177" t="s">
        <v>281</v>
      </c>
      <c r="BY2289" s="177" t="s">
        <v>262</v>
      </c>
      <c r="BZ2289" s="177" t="s">
        <v>268</v>
      </c>
      <c r="CA2289" s="177">
        <v>70</v>
      </c>
      <c r="CB2289" s="177" t="s">
        <v>264</v>
      </c>
      <c r="CC2289" s="122">
        <v>-29.12</v>
      </c>
      <c r="CD2289" s="178" t="s">
        <v>195</v>
      </c>
      <c r="CE2289" s="177" t="s">
        <v>313</v>
      </c>
      <c r="CF2289" s="177" t="s">
        <v>313</v>
      </c>
      <c r="CG2289" s="83" t="s">
        <v>9</v>
      </c>
      <c r="CH2289" s="57"/>
      <c r="CV2289" s="51"/>
      <c r="CW2289" s="51"/>
      <c r="CX2289" s="51"/>
      <c r="CY2289" s="51"/>
      <c r="CZ2289" s="51"/>
      <c r="DA2289" s="51"/>
      <c r="DB2289" s="51"/>
      <c r="DC2289" s="51"/>
      <c r="DD2289" s="51"/>
    </row>
    <row r="2290" spans="73:108" ht="15" x14ac:dyDescent="0.25">
      <c r="BU2290" s="91"/>
      <c r="BV2290" s="177">
        <v>2008</v>
      </c>
      <c r="BW2290" s="177">
        <v>5</v>
      </c>
      <c r="BX2290" s="177" t="s">
        <v>281</v>
      </c>
      <c r="BY2290" s="177" t="s">
        <v>262</v>
      </c>
      <c r="BZ2290" s="177" t="s">
        <v>316</v>
      </c>
      <c r="CA2290" s="177">
        <v>70</v>
      </c>
      <c r="CB2290" s="177" t="s">
        <v>264</v>
      </c>
      <c r="CC2290" s="122">
        <v>-70.59</v>
      </c>
      <c r="CD2290" s="178" t="s">
        <v>195</v>
      </c>
      <c r="CE2290" s="177" t="s">
        <v>313</v>
      </c>
      <c r="CF2290" s="177" t="s">
        <v>313</v>
      </c>
      <c r="CG2290" s="83" t="s">
        <v>9</v>
      </c>
      <c r="CH2290" s="57"/>
      <c r="CV2290" s="51"/>
      <c r="CW2290" s="51"/>
      <c r="CX2290" s="51"/>
      <c r="CY2290" s="51"/>
      <c r="CZ2290" s="51"/>
      <c r="DA2290" s="51"/>
      <c r="DB2290" s="51"/>
      <c r="DC2290" s="51"/>
      <c r="DD2290" s="51"/>
    </row>
    <row r="2291" spans="73:108" ht="15" x14ac:dyDescent="0.25">
      <c r="BU2291" s="91"/>
      <c r="BV2291" s="177">
        <v>2008</v>
      </c>
      <c r="BW2291" s="177">
        <v>6</v>
      </c>
      <c r="BX2291" s="177" t="s">
        <v>281</v>
      </c>
      <c r="BY2291" s="177" t="s">
        <v>262</v>
      </c>
      <c r="BZ2291" s="177" t="s">
        <v>277</v>
      </c>
      <c r="CA2291" s="177">
        <v>0</v>
      </c>
      <c r="CB2291" s="177" t="s">
        <v>264</v>
      </c>
      <c r="CC2291" s="122">
        <v>-1423.6</v>
      </c>
      <c r="CD2291" s="178" t="s">
        <v>193</v>
      </c>
      <c r="CE2291" s="177" t="s">
        <v>313</v>
      </c>
      <c r="CF2291" s="177" t="s">
        <v>313</v>
      </c>
      <c r="CG2291" s="83" t="s">
        <v>9</v>
      </c>
      <c r="CH2291" s="57"/>
      <c r="CV2291" s="51"/>
      <c r="CW2291" s="51"/>
      <c r="CX2291" s="51"/>
      <c r="CY2291" s="51"/>
      <c r="CZ2291" s="51"/>
      <c r="DA2291" s="51"/>
      <c r="DB2291" s="51"/>
      <c r="DC2291" s="51"/>
      <c r="DD2291" s="51"/>
    </row>
    <row r="2292" spans="73:108" ht="15" x14ac:dyDescent="0.25">
      <c r="BU2292" s="91"/>
      <c r="BV2292" s="177">
        <v>2008</v>
      </c>
      <c r="BW2292" s="177">
        <v>6</v>
      </c>
      <c r="BX2292" s="177" t="s">
        <v>281</v>
      </c>
      <c r="BY2292" s="177" t="s">
        <v>262</v>
      </c>
      <c r="BZ2292" s="177" t="s">
        <v>263</v>
      </c>
      <c r="CA2292" s="177">
        <v>0</v>
      </c>
      <c r="CB2292" s="177" t="s">
        <v>264</v>
      </c>
      <c r="CC2292" s="122">
        <v>-687.75</v>
      </c>
      <c r="CD2292" s="178" t="s">
        <v>193</v>
      </c>
      <c r="CE2292" s="177" t="s">
        <v>313</v>
      </c>
      <c r="CF2292" s="177" t="s">
        <v>313</v>
      </c>
      <c r="CG2292" s="83" t="s">
        <v>9</v>
      </c>
      <c r="CH2292" s="57"/>
      <c r="CV2292" s="51"/>
      <c r="CW2292" s="51"/>
      <c r="CX2292" s="51"/>
      <c r="CY2292" s="51"/>
      <c r="CZ2292" s="51"/>
      <c r="DA2292" s="51"/>
      <c r="DB2292" s="51"/>
      <c r="DC2292" s="51"/>
      <c r="DD2292" s="51"/>
    </row>
    <row r="2293" spans="73:108" ht="15" x14ac:dyDescent="0.25">
      <c r="BU2293" s="91"/>
      <c r="BV2293" s="177">
        <v>2008</v>
      </c>
      <c r="BW2293" s="177">
        <v>6</v>
      </c>
      <c r="BX2293" s="177" t="s">
        <v>281</v>
      </c>
      <c r="BY2293" s="177" t="s">
        <v>262</v>
      </c>
      <c r="BZ2293" s="177" t="s">
        <v>266</v>
      </c>
      <c r="CA2293" s="177">
        <v>0</v>
      </c>
      <c r="CB2293" s="177" t="s">
        <v>264</v>
      </c>
      <c r="CC2293" s="122">
        <v>-1506.95</v>
      </c>
      <c r="CD2293" s="178" t="s">
        <v>193</v>
      </c>
      <c r="CE2293" s="177" t="s">
        <v>313</v>
      </c>
      <c r="CF2293" s="177" t="s">
        <v>313</v>
      </c>
      <c r="CG2293" s="83" t="s">
        <v>9</v>
      </c>
      <c r="CH2293" s="57"/>
      <c r="CV2293" s="51"/>
      <c r="CW2293" s="51"/>
      <c r="CX2293" s="51"/>
      <c r="CY2293" s="51"/>
      <c r="CZ2293" s="51"/>
      <c r="DA2293" s="51"/>
      <c r="DB2293" s="51"/>
      <c r="DC2293" s="51"/>
      <c r="DD2293" s="51"/>
    </row>
    <row r="2294" spans="73:108" ht="15" x14ac:dyDescent="0.25">
      <c r="BU2294" s="91"/>
      <c r="BV2294" s="177">
        <v>2008</v>
      </c>
      <c r="BW2294" s="177">
        <v>6</v>
      </c>
      <c r="BX2294" s="177" t="s">
        <v>281</v>
      </c>
      <c r="BY2294" s="177" t="s">
        <v>262</v>
      </c>
      <c r="BZ2294" s="177" t="s">
        <v>267</v>
      </c>
      <c r="CA2294" s="177">
        <v>0</v>
      </c>
      <c r="CB2294" s="177" t="s">
        <v>264</v>
      </c>
      <c r="CC2294" s="122">
        <v>-1149.21</v>
      </c>
      <c r="CD2294" s="178" t="s">
        <v>193</v>
      </c>
      <c r="CE2294" s="177" t="s">
        <v>313</v>
      </c>
      <c r="CF2294" s="177" t="s">
        <v>313</v>
      </c>
      <c r="CG2294" s="83" t="s">
        <v>9</v>
      </c>
      <c r="CH2294" s="57"/>
      <c r="CV2294" s="51"/>
      <c r="CW2294" s="51"/>
      <c r="CX2294" s="51"/>
      <c r="CY2294" s="51"/>
      <c r="CZ2294" s="51"/>
      <c r="DA2294" s="51"/>
      <c r="DB2294" s="51"/>
      <c r="DC2294" s="51"/>
      <c r="DD2294" s="51"/>
    </row>
    <row r="2295" spans="73:108" ht="15" x14ac:dyDescent="0.25">
      <c r="BU2295" s="91"/>
      <c r="BV2295" s="177">
        <v>2008</v>
      </c>
      <c r="BW2295" s="177">
        <v>6</v>
      </c>
      <c r="BX2295" s="177" t="s">
        <v>281</v>
      </c>
      <c r="BY2295" s="177" t="s">
        <v>262</v>
      </c>
      <c r="BZ2295" s="177" t="s">
        <v>268</v>
      </c>
      <c r="CA2295" s="177">
        <v>0</v>
      </c>
      <c r="CB2295" s="177" t="s">
        <v>264</v>
      </c>
      <c r="CC2295" s="122">
        <v>-217.65</v>
      </c>
      <c r="CD2295" s="178" t="s">
        <v>193</v>
      </c>
      <c r="CE2295" s="177" t="s">
        <v>313</v>
      </c>
      <c r="CF2295" s="177" t="s">
        <v>313</v>
      </c>
      <c r="CG2295" s="83" t="s">
        <v>9</v>
      </c>
      <c r="CH2295" s="57"/>
      <c r="CV2295" s="51"/>
      <c r="CW2295" s="51"/>
      <c r="CX2295" s="51"/>
      <c r="CY2295" s="51"/>
      <c r="CZ2295" s="51"/>
      <c r="DA2295" s="51"/>
      <c r="DB2295" s="51"/>
      <c r="DC2295" s="51"/>
      <c r="DD2295" s="51"/>
    </row>
    <row r="2296" spans="73:108" ht="15" x14ac:dyDescent="0.25">
      <c r="BU2296" s="91"/>
      <c r="BV2296" s="177">
        <v>2008</v>
      </c>
      <c r="BW2296" s="177">
        <v>6</v>
      </c>
      <c r="BX2296" s="177" t="s">
        <v>281</v>
      </c>
      <c r="BY2296" s="177" t="s">
        <v>262</v>
      </c>
      <c r="BZ2296" s="177" t="s">
        <v>316</v>
      </c>
      <c r="CA2296" s="177">
        <v>0</v>
      </c>
      <c r="CB2296" s="177" t="s">
        <v>264</v>
      </c>
      <c r="CC2296" s="122">
        <v>-356.62</v>
      </c>
      <c r="CD2296" s="178" t="s">
        <v>193</v>
      </c>
      <c r="CE2296" s="177" t="s">
        <v>313</v>
      </c>
      <c r="CF2296" s="177" t="s">
        <v>313</v>
      </c>
      <c r="CG2296" s="83" t="s">
        <v>9</v>
      </c>
      <c r="CH2296" s="57"/>
      <c r="CV2296" s="51"/>
      <c r="CW2296" s="51"/>
      <c r="CX2296" s="51"/>
      <c r="CY2296" s="51"/>
      <c r="CZ2296" s="51"/>
      <c r="DA2296" s="51"/>
      <c r="DB2296" s="51"/>
      <c r="DC2296" s="51"/>
      <c r="DD2296" s="51"/>
    </row>
    <row r="2297" spans="73:108" ht="15" x14ac:dyDescent="0.25">
      <c r="BU2297" s="91"/>
      <c r="BV2297" s="177">
        <v>2008</v>
      </c>
      <c r="BW2297" s="177">
        <v>6</v>
      </c>
      <c r="BX2297" s="177" t="s">
        <v>281</v>
      </c>
      <c r="BY2297" s="177" t="s">
        <v>262</v>
      </c>
      <c r="BZ2297" s="177" t="s">
        <v>277</v>
      </c>
      <c r="CA2297" s="177">
        <v>70</v>
      </c>
      <c r="CB2297" s="177" t="s">
        <v>264</v>
      </c>
      <c r="CC2297" s="122">
        <v>-427.08</v>
      </c>
      <c r="CD2297" s="178" t="s">
        <v>195</v>
      </c>
      <c r="CE2297" s="177" t="s">
        <v>313</v>
      </c>
      <c r="CF2297" s="177" t="s">
        <v>313</v>
      </c>
      <c r="CG2297" s="83" t="s">
        <v>9</v>
      </c>
      <c r="CH2297" s="57"/>
      <c r="CV2297" s="51"/>
      <c r="CW2297" s="51"/>
      <c r="CX2297" s="51"/>
      <c r="CY2297" s="51"/>
      <c r="CZ2297" s="51"/>
      <c r="DA2297" s="51"/>
      <c r="DB2297" s="51"/>
      <c r="DC2297" s="51"/>
      <c r="DD2297" s="51"/>
    </row>
    <row r="2298" spans="73:108" ht="15" x14ac:dyDescent="0.25">
      <c r="BU2298" s="91"/>
      <c r="BV2298" s="177">
        <v>2008</v>
      </c>
      <c r="BW2298" s="177">
        <v>6</v>
      </c>
      <c r="BX2298" s="177" t="s">
        <v>281</v>
      </c>
      <c r="BY2298" s="177" t="s">
        <v>262</v>
      </c>
      <c r="BZ2298" s="177" t="s">
        <v>263</v>
      </c>
      <c r="CA2298" s="177">
        <v>70</v>
      </c>
      <c r="CB2298" s="177" t="s">
        <v>264</v>
      </c>
      <c r="CC2298" s="122">
        <v>-206.33</v>
      </c>
      <c r="CD2298" s="178" t="s">
        <v>195</v>
      </c>
      <c r="CE2298" s="177" t="s">
        <v>313</v>
      </c>
      <c r="CF2298" s="177" t="s">
        <v>313</v>
      </c>
      <c r="CG2298" s="83" t="s">
        <v>9</v>
      </c>
      <c r="CH2298" s="57"/>
      <c r="CV2298" s="51"/>
      <c r="CW2298" s="51"/>
      <c r="CX2298" s="51"/>
      <c r="CY2298" s="51"/>
      <c r="CZ2298" s="51"/>
      <c r="DA2298" s="51"/>
      <c r="DB2298" s="51"/>
      <c r="DC2298" s="51"/>
      <c r="DD2298" s="51"/>
    </row>
    <row r="2299" spans="73:108" ht="15" x14ac:dyDescent="0.25">
      <c r="BU2299" s="91"/>
      <c r="BV2299" s="177">
        <v>2008</v>
      </c>
      <c r="BW2299" s="177">
        <v>6</v>
      </c>
      <c r="BX2299" s="177" t="s">
        <v>281</v>
      </c>
      <c r="BY2299" s="177" t="s">
        <v>262</v>
      </c>
      <c r="BZ2299" s="177" t="s">
        <v>266</v>
      </c>
      <c r="CA2299" s="177">
        <v>70</v>
      </c>
      <c r="CB2299" s="177" t="s">
        <v>264</v>
      </c>
      <c r="CC2299" s="122">
        <v>-452.09</v>
      </c>
      <c r="CD2299" s="178" t="s">
        <v>195</v>
      </c>
      <c r="CE2299" s="177" t="s">
        <v>313</v>
      </c>
      <c r="CF2299" s="177" t="s">
        <v>313</v>
      </c>
      <c r="CG2299" s="83" t="s">
        <v>9</v>
      </c>
      <c r="CH2299" s="57"/>
      <c r="CV2299" s="51"/>
      <c r="CW2299" s="51"/>
      <c r="CX2299" s="51"/>
      <c r="CY2299" s="51"/>
      <c r="CZ2299" s="51"/>
      <c r="DA2299" s="51"/>
      <c r="DB2299" s="51"/>
      <c r="DC2299" s="51"/>
      <c r="DD2299" s="51"/>
    </row>
    <row r="2300" spans="73:108" ht="15" x14ac:dyDescent="0.25">
      <c r="BU2300" s="91"/>
      <c r="BV2300" s="177">
        <v>2008</v>
      </c>
      <c r="BW2300" s="177">
        <v>6</v>
      </c>
      <c r="BX2300" s="177" t="s">
        <v>281</v>
      </c>
      <c r="BY2300" s="177" t="s">
        <v>262</v>
      </c>
      <c r="BZ2300" s="177" t="s">
        <v>267</v>
      </c>
      <c r="CA2300" s="177">
        <v>70</v>
      </c>
      <c r="CB2300" s="177" t="s">
        <v>264</v>
      </c>
      <c r="CC2300" s="122">
        <v>-344.76</v>
      </c>
      <c r="CD2300" s="178" t="s">
        <v>195</v>
      </c>
      <c r="CE2300" s="177" t="s">
        <v>313</v>
      </c>
      <c r="CF2300" s="177" t="s">
        <v>313</v>
      </c>
      <c r="CG2300" s="83" t="s">
        <v>9</v>
      </c>
      <c r="CH2300" s="57"/>
      <c r="CV2300" s="51"/>
      <c r="CW2300" s="51"/>
      <c r="CX2300" s="51"/>
      <c r="CY2300" s="51"/>
      <c r="CZ2300" s="51"/>
      <c r="DA2300" s="51"/>
      <c r="DB2300" s="51"/>
      <c r="DC2300" s="51"/>
      <c r="DD2300" s="51"/>
    </row>
    <row r="2301" spans="73:108" ht="15" x14ac:dyDescent="0.25">
      <c r="BU2301" s="91"/>
      <c r="BV2301" s="177">
        <v>2008</v>
      </c>
      <c r="BW2301" s="177">
        <v>6</v>
      </c>
      <c r="BX2301" s="177" t="s">
        <v>281</v>
      </c>
      <c r="BY2301" s="177" t="s">
        <v>262</v>
      </c>
      <c r="BZ2301" s="177" t="s">
        <v>268</v>
      </c>
      <c r="CA2301" s="177">
        <v>70</v>
      </c>
      <c r="CB2301" s="177" t="s">
        <v>264</v>
      </c>
      <c r="CC2301" s="122">
        <v>-65.3</v>
      </c>
      <c r="CD2301" s="178" t="s">
        <v>195</v>
      </c>
      <c r="CE2301" s="177" t="s">
        <v>313</v>
      </c>
      <c r="CF2301" s="177" t="s">
        <v>313</v>
      </c>
      <c r="CG2301" s="83" t="s">
        <v>9</v>
      </c>
      <c r="CH2301" s="57"/>
      <c r="CV2301" s="51"/>
      <c r="CW2301" s="51"/>
      <c r="CX2301" s="51"/>
      <c r="CY2301" s="51"/>
      <c r="CZ2301" s="51"/>
      <c r="DA2301" s="51"/>
      <c r="DB2301" s="51"/>
      <c r="DC2301" s="51"/>
      <c r="DD2301" s="51"/>
    </row>
    <row r="2302" spans="73:108" ht="15" x14ac:dyDescent="0.25">
      <c r="BU2302" s="91"/>
      <c r="BV2302" s="177">
        <v>2008</v>
      </c>
      <c r="BW2302" s="177">
        <v>6</v>
      </c>
      <c r="BX2302" s="177" t="s">
        <v>281</v>
      </c>
      <c r="BY2302" s="177" t="s">
        <v>262</v>
      </c>
      <c r="BZ2302" s="177" t="s">
        <v>316</v>
      </c>
      <c r="CA2302" s="177">
        <v>70</v>
      </c>
      <c r="CB2302" s="177" t="s">
        <v>264</v>
      </c>
      <c r="CC2302" s="122">
        <v>-106.99</v>
      </c>
      <c r="CD2302" s="178" t="s">
        <v>195</v>
      </c>
      <c r="CE2302" s="177" t="s">
        <v>313</v>
      </c>
      <c r="CF2302" s="177" t="s">
        <v>313</v>
      </c>
      <c r="CG2302" s="83" t="s">
        <v>9</v>
      </c>
      <c r="CH2302" s="57"/>
      <c r="CV2302" s="51"/>
      <c r="CW2302" s="51"/>
      <c r="CX2302" s="51"/>
      <c r="CY2302" s="51"/>
      <c r="CZ2302" s="51"/>
      <c r="DA2302" s="51"/>
      <c r="DB2302" s="51"/>
      <c r="DC2302" s="51"/>
      <c r="DD2302" s="51"/>
    </row>
    <row r="2303" spans="73:108" ht="15" x14ac:dyDescent="0.25">
      <c r="BU2303" s="91"/>
      <c r="BV2303" s="177">
        <v>2008</v>
      </c>
      <c r="BW2303" s="177">
        <v>7</v>
      </c>
      <c r="BX2303" s="177" t="s">
        <v>281</v>
      </c>
      <c r="BY2303" s="177" t="s">
        <v>262</v>
      </c>
      <c r="BZ2303" s="177" t="s">
        <v>277</v>
      </c>
      <c r="CA2303" s="177">
        <v>0</v>
      </c>
      <c r="CB2303" s="177" t="s">
        <v>264</v>
      </c>
      <c r="CC2303" s="122">
        <v>-1644.81</v>
      </c>
      <c r="CD2303" s="178" t="s">
        <v>193</v>
      </c>
      <c r="CE2303" s="177" t="s">
        <v>313</v>
      </c>
      <c r="CF2303" s="177" t="s">
        <v>313</v>
      </c>
      <c r="CG2303" s="83" t="s">
        <v>9</v>
      </c>
      <c r="CH2303" s="57"/>
      <c r="CV2303" s="51"/>
      <c r="CW2303" s="51"/>
      <c r="CX2303" s="51"/>
      <c r="CY2303" s="51"/>
      <c r="CZ2303" s="51"/>
      <c r="DA2303" s="51"/>
      <c r="DB2303" s="51"/>
      <c r="DC2303" s="51"/>
      <c r="DD2303" s="51"/>
    </row>
    <row r="2304" spans="73:108" ht="15" x14ac:dyDescent="0.25">
      <c r="BU2304" s="91"/>
      <c r="BV2304" s="177">
        <v>2008</v>
      </c>
      <c r="BW2304" s="177">
        <v>7</v>
      </c>
      <c r="BX2304" s="177" t="s">
        <v>281</v>
      </c>
      <c r="BY2304" s="177" t="s">
        <v>262</v>
      </c>
      <c r="BZ2304" s="177" t="s">
        <v>263</v>
      </c>
      <c r="CA2304" s="177">
        <v>0</v>
      </c>
      <c r="CB2304" s="177" t="s">
        <v>264</v>
      </c>
      <c r="CC2304" s="122">
        <v>-270.42</v>
      </c>
      <c r="CD2304" s="178" t="s">
        <v>193</v>
      </c>
      <c r="CE2304" s="177" t="s">
        <v>313</v>
      </c>
      <c r="CF2304" s="177" t="s">
        <v>313</v>
      </c>
      <c r="CG2304" s="83" t="s">
        <v>9</v>
      </c>
      <c r="CH2304" s="57"/>
      <c r="CV2304" s="51"/>
      <c r="CW2304" s="51"/>
      <c r="CX2304" s="51"/>
      <c r="CY2304" s="51"/>
      <c r="CZ2304" s="51"/>
      <c r="DA2304" s="51"/>
      <c r="DB2304" s="51"/>
      <c r="DC2304" s="51"/>
      <c r="DD2304" s="51"/>
    </row>
    <row r="2305" spans="73:108" ht="15" x14ac:dyDescent="0.25">
      <c r="BU2305" s="91"/>
      <c r="BV2305" s="177">
        <v>2008</v>
      </c>
      <c r="BW2305" s="177">
        <v>7</v>
      </c>
      <c r="BX2305" s="177" t="s">
        <v>281</v>
      </c>
      <c r="BY2305" s="177" t="s">
        <v>262</v>
      </c>
      <c r="BZ2305" s="177" t="s">
        <v>266</v>
      </c>
      <c r="CA2305" s="177">
        <v>0</v>
      </c>
      <c r="CB2305" s="177" t="s">
        <v>264</v>
      </c>
      <c r="CC2305" s="122">
        <v>-1557.8</v>
      </c>
      <c r="CD2305" s="178" t="s">
        <v>193</v>
      </c>
      <c r="CE2305" s="177" t="s">
        <v>313</v>
      </c>
      <c r="CF2305" s="177" t="s">
        <v>313</v>
      </c>
      <c r="CG2305" s="83" t="s">
        <v>9</v>
      </c>
      <c r="CH2305" s="57"/>
      <c r="CV2305" s="51"/>
      <c r="CW2305" s="51"/>
      <c r="CX2305" s="51"/>
      <c r="CY2305" s="51"/>
      <c r="CZ2305" s="51"/>
      <c r="DA2305" s="51"/>
      <c r="DB2305" s="51"/>
      <c r="DC2305" s="51"/>
      <c r="DD2305" s="51"/>
    </row>
    <row r="2306" spans="73:108" ht="15" x14ac:dyDescent="0.25">
      <c r="BU2306" s="91"/>
      <c r="BV2306" s="177">
        <v>2008</v>
      </c>
      <c r="BW2306" s="177">
        <v>7</v>
      </c>
      <c r="BX2306" s="177" t="s">
        <v>281</v>
      </c>
      <c r="BY2306" s="177" t="s">
        <v>262</v>
      </c>
      <c r="BZ2306" s="177" t="s">
        <v>267</v>
      </c>
      <c r="CA2306" s="177">
        <v>0</v>
      </c>
      <c r="CB2306" s="177" t="s">
        <v>264</v>
      </c>
      <c r="CC2306" s="122">
        <v>-1369.92</v>
      </c>
      <c r="CD2306" s="178" t="s">
        <v>193</v>
      </c>
      <c r="CE2306" s="177" t="s">
        <v>313</v>
      </c>
      <c r="CF2306" s="177" t="s">
        <v>313</v>
      </c>
      <c r="CG2306" s="83" t="s">
        <v>9</v>
      </c>
      <c r="CH2306" s="57"/>
      <c r="CV2306" s="51"/>
      <c r="CW2306" s="51"/>
      <c r="CX2306" s="51"/>
      <c r="CY2306" s="51"/>
      <c r="CZ2306" s="51"/>
      <c r="DA2306" s="51"/>
      <c r="DB2306" s="51"/>
      <c r="DC2306" s="51"/>
      <c r="DD2306" s="51"/>
    </row>
    <row r="2307" spans="73:108" ht="15" x14ac:dyDescent="0.25">
      <c r="BU2307" s="91"/>
      <c r="BV2307" s="177">
        <v>2008</v>
      </c>
      <c r="BW2307" s="177">
        <v>7</v>
      </c>
      <c r="BX2307" s="177" t="s">
        <v>281</v>
      </c>
      <c r="BY2307" s="177" t="s">
        <v>262</v>
      </c>
      <c r="BZ2307" s="177" t="s">
        <v>268</v>
      </c>
      <c r="CA2307" s="177">
        <v>0</v>
      </c>
      <c r="CB2307" s="177" t="s">
        <v>264</v>
      </c>
      <c r="CC2307" s="122">
        <v>-187.14</v>
      </c>
      <c r="CD2307" s="178" t="s">
        <v>193</v>
      </c>
      <c r="CE2307" s="177" t="s">
        <v>313</v>
      </c>
      <c r="CF2307" s="177" t="s">
        <v>313</v>
      </c>
      <c r="CG2307" s="83" t="s">
        <v>9</v>
      </c>
      <c r="CH2307" s="57"/>
      <c r="CV2307" s="51"/>
      <c r="CW2307" s="51"/>
      <c r="CX2307" s="51"/>
      <c r="CY2307" s="51"/>
      <c r="CZ2307" s="51"/>
      <c r="DA2307" s="51"/>
      <c r="DB2307" s="51"/>
      <c r="DC2307" s="51"/>
      <c r="DD2307" s="51"/>
    </row>
    <row r="2308" spans="73:108" ht="15" x14ac:dyDescent="0.25">
      <c r="BU2308" s="91"/>
      <c r="BV2308" s="177">
        <v>2008</v>
      </c>
      <c r="BW2308" s="177">
        <v>7</v>
      </c>
      <c r="BX2308" s="177" t="s">
        <v>281</v>
      </c>
      <c r="BY2308" s="177" t="s">
        <v>262</v>
      </c>
      <c r="BZ2308" s="177" t="s">
        <v>316</v>
      </c>
      <c r="CA2308" s="177">
        <v>0</v>
      </c>
      <c r="CB2308" s="177" t="s">
        <v>264</v>
      </c>
      <c r="CC2308" s="122">
        <v>-265.95</v>
      </c>
      <c r="CD2308" s="178" t="s">
        <v>193</v>
      </c>
      <c r="CE2308" s="177" t="s">
        <v>313</v>
      </c>
      <c r="CF2308" s="177" t="s">
        <v>313</v>
      </c>
      <c r="CG2308" s="83" t="s">
        <v>9</v>
      </c>
      <c r="CH2308" s="57"/>
      <c r="CV2308" s="51"/>
      <c r="CW2308" s="51"/>
      <c r="CX2308" s="51"/>
      <c r="CY2308" s="51"/>
      <c r="CZ2308" s="51"/>
      <c r="DA2308" s="51"/>
      <c r="DB2308" s="51"/>
      <c r="DC2308" s="51"/>
      <c r="DD2308" s="51"/>
    </row>
    <row r="2309" spans="73:108" ht="15" x14ac:dyDescent="0.25">
      <c r="BU2309" s="91"/>
      <c r="BV2309" s="177">
        <v>2008</v>
      </c>
      <c r="BW2309" s="177">
        <v>7</v>
      </c>
      <c r="BX2309" s="177" t="s">
        <v>281</v>
      </c>
      <c r="BY2309" s="177" t="s">
        <v>262</v>
      </c>
      <c r="BZ2309" s="177" t="s">
        <v>347</v>
      </c>
      <c r="CA2309" s="177">
        <v>0</v>
      </c>
      <c r="CB2309" s="177" t="s">
        <v>264</v>
      </c>
      <c r="CC2309" s="122">
        <v>-113.87</v>
      </c>
      <c r="CD2309" s="178" t="s">
        <v>193</v>
      </c>
      <c r="CE2309" s="177" t="s">
        <v>313</v>
      </c>
      <c r="CF2309" s="177" t="s">
        <v>313</v>
      </c>
      <c r="CG2309" s="83" t="s">
        <v>9</v>
      </c>
      <c r="CH2309" s="57"/>
      <c r="CV2309" s="51"/>
      <c r="CW2309" s="51"/>
      <c r="CX2309" s="51"/>
      <c r="CY2309" s="51"/>
      <c r="CZ2309" s="51"/>
      <c r="DA2309" s="51"/>
      <c r="DB2309" s="51"/>
      <c r="DC2309" s="51"/>
      <c r="DD2309" s="51"/>
    </row>
    <row r="2310" spans="73:108" ht="15" x14ac:dyDescent="0.25">
      <c r="BU2310" s="91"/>
      <c r="BV2310" s="177">
        <v>2008</v>
      </c>
      <c r="BW2310" s="177">
        <v>7</v>
      </c>
      <c r="BX2310" s="177" t="s">
        <v>281</v>
      </c>
      <c r="BY2310" s="177" t="s">
        <v>262</v>
      </c>
      <c r="BZ2310" s="177" t="s">
        <v>277</v>
      </c>
      <c r="CA2310" s="177">
        <v>70</v>
      </c>
      <c r="CB2310" s="177" t="s">
        <v>264</v>
      </c>
      <c r="CC2310" s="122">
        <v>-493.44</v>
      </c>
      <c r="CD2310" s="178" t="s">
        <v>195</v>
      </c>
      <c r="CE2310" s="177" t="s">
        <v>313</v>
      </c>
      <c r="CF2310" s="177" t="s">
        <v>313</v>
      </c>
      <c r="CG2310" s="83" t="s">
        <v>9</v>
      </c>
      <c r="CH2310" s="57"/>
      <c r="CV2310" s="51"/>
      <c r="CW2310" s="51"/>
      <c r="CX2310" s="51"/>
      <c r="CY2310" s="51"/>
      <c r="CZ2310" s="51"/>
      <c r="DA2310" s="51"/>
      <c r="DB2310" s="51"/>
      <c r="DC2310" s="51"/>
      <c r="DD2310" s="51"/>
    </row>
    <row r="2311" spans="73:108" ht="15" x14ac:dyDescent="0.25">
      <c r="BU2311" s="91"/>
      <c r="BV2311" s="177">
        <v>2008</v>
      </c>
      <c r="BW2311" s="177">
        <v>7</v>
      </c>
      <c r="BX2311" s="177" t="s">
        <v>281</v>
      </c>
      <c r="BY2311" s="177" t="s">
        <v>262</v>
      </c>
      <c r="BZ2311" s="177" t="s">
        <v>263</v>
      </c>
      <c r="CA2311" s="177">
        <v>70</v>
      </c>
      <c r="CB2311" s="177" t="s">
        <v>264</v>
      </c>
      <c r="CC2311" s="122">
        <v>-81.13</v>
      </c>
      <c r="CD2311" s="178" t="s">
        <v>195</v>
      </c>
      <c r="CE2311" s="177" t="s">
        <v>313</v>
      </c>
      <c r="CF2311" s="177" t="s">
        <v>313</v>
      </c>
      <c r="CG2311" s="83" t="s">
        <v>9</v>
      </c>
      <c r="CH2311" s="57"/>
      <c r="CV2311" s="51"/>
      <c r="CW2311" s="51"/>
      <c r="CX2311" s="51"/>
      <c r="CY2311" s="51"/>
      <c r="CZ2311" s="51"/>
      <c r="DA2311" s="51"/>
      <c r="DB2311" s="51"/>
      <c r="DC2311" s="51"/>
      <c r="DD2311" s="51"/>
    </row>
    <row r="2312" spans="73:108" ht="15" x14ac:dyDescent="0.25">
      <c r="BU2312" s="91"/>
      <c r="BV2312" s="177">
        <v>2008</v>
      </c>
      <c r="BW2312" s="177">
        <v>7</v>
      </c>
      <c r="BX2312" s="177" t="s">
        <v>281</v>
      </c>
      <c r="BY2312" s="177" t="s">
        <v>262</v>
      </c>
      <c r="BZ2312" s="177" t="s">
        <v>266</v>
      </c>
      <c r="CA2312" s="177">
        <v>70</v>
      </c>
      <c r="CB2312" s="177" t="s">
        <v>264</v>
      </c>
      <c r="CC2312" s="122">
        <v>-467.34</v>
      </c>
      <c r="CD2312" s="178" t="s">
        <v>195</v>
      </c>
      <c r="CE2312" s="177" t="s">
        <v>313</v>
      </c>
      <c r="CF2312" s="177" t="s">
        <v>313</v>
      </c>
      <c r="CG2312" s="83" t="s">
        <v>9</v>
      </c>
      <c r="CH2312" s="57"/>
      <c r="CV2312" s="51"/>
      <c r="CW2312" s="51"/>
      <c r="CX2312" s="51"/>
      <c r="CY2312" s="51"/>
      <c r="CZ2312" s="51"/>
      <c r="DA2312" s="51"/>
      <c r="DB2312" s="51"/>
      <c r="DC2312" s="51"/>
      <c r="DD2312" s="51"/>
    </row>
    <row r="2313" spans="73:108" ht="15" x14ac:dyDescent="0.25">
      <c r="BU2313" s="91"/>
      <c r="BV2313" s="177">
        <v>2008</v>
      </c>
      <c r="BW2313" s="177">
        <v>7</v>
      </c>
      <c r="BX2313" s="177" t="s">
        <v>281</v>
      </c>
      <c r="BY2313" s="177" t="s">
        <v>262</v>
      </c>
      <c r="BZ2313" s="177" t="s">
        <v>267</v>
      </c>
      <c r="CA2313" s="177">
        <v>70</v>
      </c>
      <c r="CB2313" s="177" t="s">
        <v>264</v>
      </c>
      <c r="CC2313" s="122">
        <v>-410.98</v>
      </c>
      <c r="CD2313" s="178" t="s">
        <v>195</v>
      </c>
      <c r="CE2313" s="177" t="s">
        <v>313</v>
      </c>
      <c r="CF2313" s="177" t="s">
        <v>313</v>
      </c>
      <c r="CG2313" s="83" t="s">
        <v>9</v>
      </c>
      <c r="CH2313" s="57"/>
      <c r="CV2313" s="51"/>
      <c r="CW2313" s="51"/>
      <c r="CX2313" s="51"/>
      <c r="CY2313" s="51"/>
      <c r="CZ2313" s="51"/>
      <c r="DA2313" s="51"/>
      <c r="DB2313" s="51"/>
      <c r="DC2313" s="51"/>
      <c r="DD2313" s="51"/>
    </row>
    <row r="2314" spans="73:108" ht="15" x14ac:dyDescent="0.25">
      <c r="BU2314" s="91"/>
      <c r="BV2314" s="177">
        <v>2008</v>
      </c>
      <c r="BW2314" s="177">
        <v>7</v>
      </c>
      <c r="BX2314" s="177" t="s">
        <v>281</v>
      </c>
      <c r="BY2314" s="177" t="s">
        <v>262</v>
      </c>
      <c r="BZ2314" s="177" t="s">
        <v>268</v>
      </c>
      <c r="CA2314" s="177">
        <v>70</v>
      </c>
      <c r="CB2314" s="177" t="s">
        <v>264</v>
      </c>
      <c r="CC2314" s="122">
        <v>-56.14</v>
      </c>
      <c r="CD2314" s="178" t="s">
        <v>195</v>
      </c>
      <c r="CE2314" s="177" t="s">
        <v>313</v>
      </c>
      <c r="CF2314" s="177" t="s">
        <v>313</v>
      </c>
      <c r="CG2314" s="83" t="s">
        <v>9</v>
      </c>
      <c r="CH2314" s="57"/>
      <c r="CV2314" s="51"/>
      <c r="CW2314" s="51"/>
      <c r="CX2314" s="51"/>
      <c r="CY2314" s="51"/>
      <c r="CZ2314" s="51"/>
      <c r="DA2314" s="51"/>
      <c r="DB2314" s="51"/>
      <c r="DC2314" s="51"/>
      <c r="DD2314" s="51"/>
    </row>
    <row r="2315" spans="73:108" ht="15" x14ac:dyDescent="0.25">
      <c r="BU2315" s="91"/>
      <c r="BV2315" s="177">
        <v>2008</v>
      </c>
      <c r="BW2315" s="177">
        <v>7</v>
      </c>
      <c r="BX2315" s="177" t="s">
        <v>281</v>
      </c>
      <c r="BY2315" s="177" t="s">
        <v>262</v>
      </c>
      <c r="BZ2315" s="177" t="s">
        <v>316</v>
      </c>
      <c r="CA2315" s="177">
        <v>70</v>
      </c>
      <c r="CB2315" s="177" t="s">
        <v>264</v>
      </c>
      <c r="CC2315" s="122">
        <v>-79.790000000000006</v>
      </c>
      <c r="CD2315" s="178" t="s">
        <v>195</v>
      </c>
      <c r="CE2315" s="177" t="s">
        <v>313</v>
      </c>
      <c r="CF2315" s="177" t="s">
        <v>313</v>
      </c>
      <c r="CG2315" s="83" t="s">
        <v>9</v>
      </c>
      <c r="CH2315" s="57"/>
      <c r="CV2315" s="51"/>
      <c r="CW2315" s="51"/>
      <c r="CX2315" s="51"/>
      <c r="CY2315" s="51"/>
      <c r="CZ2315" s="51"/>
      <c r="DA2315" s="51"/>
      <c r="DB2315" s="51"/>
      <c r="DC2315" s="51"/>
      <c r="DD2315" s="51"/>
    </row>
    <row r="2316" spans="73:108" ht="15" x14ac:dyDescent="0.25">
      <c r="BU2316" s="91"/>
      <c r="BV2316" s="177">
        <v>2008</v>
      </c>
      <c r="BW2316" s="177">
        <v>7</v>
      </c>
      <c r="BX2316" s="177" t="s">
        <v>281</v>
      </c>
      <c r="BY2316" s="177" t="s">
        <v>262</v>
      </c>
      <c r="BZ2316" s="177" t="s">
        <v>347</v>
      </c>
      <c r="CA2316" s="177">
        <v>70</v>
      </c>
      <c r="CB2316" s="177" t="s">
        <v>264</v>
      </c>
      <c r="CC2316" s="122">
        <v>-34.159999999999997</v>
      </c>
      <c r="CD2316" s="178" t="s">
        <v>195</v>
      </c>
      <c r="CE2316" s="177" t="s">
        <v>313</v>
      </c>
      <c r="CF2316" s="177" t="s">
        <v>313</v>
      </c>
      <c r="CG2316" s="83" t="s">
        <v>9</v>
      </c>
      <c r="CH2316" s="57"/>
      <c r="CV2316" s="51"/>
      <c r="CW2316" s="51"/>
      <c r="CX2316" s="51"/>
      <c r="CY2316" s="51"/>
      <c r="CZ2316" s="51"/>
      <c r="DA2316" s="51"/>
      <c r="DB2316" s="51"/>
      <c r="DC2316" s="51"/>
      <c r="DD2316" s="51"/>
    </row>
    <row r="2317" spans="73:108" ht="15" x14ac:dyDescent="0.25">
      <c r="BU2317" s="91"/>
      <c r="BV2317" s="177">
        <v>2008</v>
      </c>
      <c r="BW2317" s="177">
        <v>8</v>
      </c>
      <c r="BX2317" s="177" t="s">
        <v>281</v>
      </c>
      <c r="BY2317" s="177" t="s">
        <v>262</v>
      </c>
      <c r="BZ2317" s="177" t="s">
        <v>277</v>
      </c>
      <c r="CA2317" s="177">
        <v>0</v>
      </c>
      <c r="CB2317" s="177" t="s">
        <v>264</v>
      </c>
      <c r="CC2317" s="122">
        <v>151.19999999999999</v>
      </c>
      <c r="CD2317" s="178" t="s">
        <v>193</v>
      </c>
      <c r="CE2317" s="177" t="s">
        <v>313</v>
      </c>
      <c r="CF2317" s="177" t="s">
        <v>313</v>
      </c>
      <c r="CG2317" s="83" t="s">
        <v>9</v>
      </c>
      <c r="CH2317" s="57"/>
      <c r="CV2317" s="51"/>
      <c r="CW2317" s="51"/>
      <c r="CX2317" s="51"/>
      <c r="CY2317" s="51"/>
      <c r="CZ2317" s="51"/>
      <c r="DA2317" s="51"/>
      <c r="DB2317" s="51"/>
      <c r="DC2317" s="51"/>
      <c r="DD2317" s="51"/>
    </row>
    <row r="2318" spans="73:108" ht="15" x14ac:dyDescent="0.25">
      <c r="BU2318" s="91"/>
      <c r="BV2318" s="177">
        <v>2008</v>
      </c>
      <c r="BW2318" s="177">
        <v>8</v>
      </c>
      <c r="BX2318" s="177" t="s">
        <v>281</v>
      </c>
      <c r="BY2318" s="177" t="s">
        <v>262</v>
      </c>
      <c r="BZ2318" s="177" t="s">
        <v>263</v>
      </c>
      <c r="CA2318" s="177">
        <v>0</v>
      </c>
      <c r="CB2318" s="177" t="s">
        <v>264</v>
      </c>
      <c r="CC2318" s="122">
        <v>9.92</v>
      </c>
      <c r="CD2318" s="178" t="s">
        <v>193</v>
      </c>
      <c r="CE2318" s="177" t="s">
        <v>313</v>
      </c>
      <c r="CF2318" s="177" t="s">
        <v>313</v>
      </c>
      <c r="CG2318" s="83" t="s">
        <v>9</v>
      </c>
      <c r="CH2318" s="57"/>
      <c r="CV2318" s="51"/>
      <c r="CW2318" s="51"/>
      <c r="CX2318" s="51"/>
      <c r="CY2318" s="51"/>
      <c r="CZ2318" s="51"/>
      <c r="DA2318" s="51"/>
      <c r="DB2318" s="51"/>
      <c r="DC2318" s="51"/>
      <c r="DD2318" s="51"/>
    </row>
    <row r="2319" spans="73:108" ht="15" x14ac:dyDescent="0.25">
      <c r="BU2319" s="91"/>
      <c r="BV2319" s="177">
        <v>2008</v>
      </c>
      <c r="BW2319" s="177">
        <v>8</v>
      </c>
      <c r="BX2319" s="177" t="s">
        <v>281</v>
      </c>
      <c r="BY2319" s="177" t="s">
        <v>262</v>
      </c>
      <c r="BZ2319" s="177" t="s">
        <v>266</v>
      </c>
      <c r="CA2319" s="177">
        <v>0</v>
      </c>
      <c r="CB2319" s="177" t="s">
        <v>264</v>
      </c>
      <c r="CC2319" s="122">
        <v>50.4</v>
      </c>
      <c r="CD2319" s="178" t="s">
        <v>193</v>
      </c>
      <c r="CE2319" s="177" t="s">
        <v>313</v>
      </c>
      <c r="CF2319" s="177" t="s">
        <v>313</v>
      </c>
      <c r="CG2319" s="83" t="s">
        <v>9</v>
      </c>
      <c r="CH2319" s="57"/>
      <c r="CV2319" s="51"/>
      <c r="CW2319" s="51"/>
      <c r="CX2319" s="51"/>
      <c r="CY2319" s="51"/>
      <c r="CZ2319" s="51"/>
      <c r="DA2319" s="51"/>
      <c r="DB2319" s="51"/>
      <c r="DC2319" s="51"/>
      <c r="DD2319" s="51"/>
    </row>
    <row r="2320" spans="73:108" ht="15" x14ac:dyDescent="0.25">
      <c r="BU2320" s="91"/>
      <c r="BV2320" s="177">
        <v>2008</v>
      </c>
      <c r="BW2320" s="177">
        <v>8</v>
      </c>
      <c r="BX2320" s="177" t="s">
        <v>281</v>
      </c>
      <c r="BY2320" s="177" t="s">
        <v>262</v>
      </c>
      <c r="BZ2320" s="177" t="s">
        <v>267</v>
      </c>
      <c r="CA2320" s="177">
        <v>0</v>
      </c>
      <c r="CB2320" s="177" t="s">
        <v>264</v>
      </c>
      <c r="CC2320" s="122">
        <v>50.4</v>
      </c>
      <c r="CD2320" s="178" t="s">
        <v>193</v>
      </c>
      <c r="CE2320" s="177" t="s">
        <v>313</v>
      </c>
      <c r="CF2320" s="177" t="s">
        <v>313</v>
      </c>
      <c r="CG2320" s="83" t="s">
        <v>9</v>
      </c>
      <c r="CH2320" s="57"/>
      <c r="CV2320" s="51"/>
      <c r="CW2320" s="51"/>
      <c r="CX2320" s="51"/>
      <c r="CY2320" s="51"/>
      <c r="CZ2320" s="51"/>
      <c r="DA2320" s="51"/>
      <c r="DB2320" s="51"/>
      <c r="DC2320" s="51"/>
      <c r="DD2320" s="51"/>
    </row>
    <row r="2321" spans="73:108" ht="15" x14ac:dyDescent="0.25">
      <c r="BU2321" s="91"/>
      <c r="BV2321" s="177">
        <v>2008</v>
      </c>
      <c r="BW2321" s="177">
        <v>8</v>
      </c>
      <c r="BX2321" s="177" t="s">
        <v>281</v>
      </c>
      <c r="BY2321" s="177" t="s">
        <v>262</v>
      </c>
      <c r="BZ2321" s="177" t="s">
        <v>268</v>
      </c>
      <c r="CA2321" s="177">
        <v>0</v>
      </c>
      <c r="CB2321" s="177" t="s">
        <v>264</v>
      </c>
      <c r="CC2321" s="122">
        <v>36.81</v>
      </c>
      <c r="CD2321" s="178" t="s">
        <v>193</v>
      </c>
      <c r="CE2321" s="177" t="s">
        <v>313</v>
      </c>
      <c r="CF2321" s="177" t="s">
        <v>313</v>
      </c>
      <c r="CG2321" s="83" t="s">
        <v>9</v>
      </c>
      <c r="CH2321" s="57"/>
      <c r="CV2321" s="51"/>
      <c r="CW2321" s="51"/>
      <c r="CX2321" s="51"/>
      <c r="CY2321" s="51"/>
      <c r="CZ2321" s="51"/>
      <c r="DA2321" s="51"/>
      <c r="DB2321" s="51"/>
      <c r="DC2321" s="51"/>
      <c r="DD2321" s="51"/>
    </row>
    <row r="2322" spans="73:108" ht="15" x14ac:dyDescent="0.25">
      <c r="BU2322" s="91"/>
      <c r="BV2322" s="177">
        <v>2008</v>
      </c>
      <c r="BW2322" s="177">
        <v>8</v>
      </c>
      <c r="BX2322" s="177" t="s">
        <v>281</v>
      </c>
      <c r="BY2322" s="177" t="s">
        <v>262</v>
      </c>
      <c r="BZ2322" s="177" t="s">
        <v>316</v>
      </c>
      <c r="CA2322" s="177">
        <v>0</v>
      </c>
      <c r="CB2322" s="177" t="s">
        <v>264</v>
      </c>
      <c r="CC2322" s="122">
        <v>86.44</v>
      </c>
      <c r="CD2322" s="178" t="s">
        <v>193</v>
      </c>
      <c r="CE2322" s="177" t="s">
        <v>313</v>
      </c>
      <c r="CF2322" s="177" t="s">
        <v>313</v>
      </c>
      <c r="CG2322" s="83" t="s">
        <v>9</v>
      </c>
      <c r="CH2322" s="57"/>
      <c r="CV2322" s="51"/>
      <c r="CW2322" s="51"/>
      <c r="CX2322" s="51"/>
      <c r="CY2322" s="51"/>
      <c r="CZ2322" s="51"/>
      <c r="DA2322" s="51"/>
      <c r="DB2322" s="51"/>
      <c r="DC2322" s="51"/>
      <c r="DD2322" s="51"/>
    </row>
    <row r="2323" spans="73:108" ht="15" x14ac:dyDescent="0.25">
      <c r="BU2323" s="91"/>
      <c r="BV2323" s="177">
        <v>2008</v>
      </c>
      <c r="BW2323" s="177">
        <v>8</v>
      </c>
      <c r="BX2323" s="177" t="s">
        <v>281</v>
      </c>
      <c r="BY2323" s="177" t="s">
        <v>262</v>
      </c>
      <c r="BZ2323" s="177" t="s">
        <v>347</v>
      </c>
      <c r="CA2323" s="177">
        <v>0</v>
      </c>
      <c r="CB2323" s="177" t="s">
        <v>264</v>
      </c>
      <c r="CC2323" s="122">
        <v>22.56</v>
      </c>
      <c r="CD2323" s="178" t="s">
        <v>193</v>
      </c>
      <c r="CE2323" s="177" t="s">
        <v>313</v>
      </c>
      <c r="CF2323" s="177" t="s">
        <v>313</v>
      </c>
      <c r="CG2323" s="83" t="s">
        <v>9</v>
      </c>
      <c r="CH2323" s="57"/>
      <c r="CV2323" s="51"/>
      <c r="CW2323" s="51"/>
      <c r="CX2323" s="51"/>
      <c r="CY2323" s="51"/>
      <c r="CZ2323" s="51"/>
      <c r="DA2323" s="51"/>
      <c r="DB2323" s="51"/>
      <c r="DC2323" s="51"/>
      <c r="DD2323" s="51"/>
    </row>
    <row r="2324" spans="73:108" ht="15" x14ac:dyDescent="0.25">
      <c r="BU2324" s="91"/>
      <c r="BV2324" s="177">
        <v>2008</v>
      </c>
      <c r="BW2324" s="177">
        <v>8</v>
      </c>
      <c r="BX2324" s="177" t="s">
        <v>281</v>
      </c>
      <c r="BY2324" s="177" t="s">
        <v>262</v>
      </c>
      <c r="BZ2324" s="177" t="s">
        <v>277</v>
      </c>
      <c r="CA2324" s="177">
        <v>70</v>
      </c>
      <c r="CB2324" s="177" t="s">
        <v>264</v>
      </c>
      <c r="CC2324" s="122">
        <v>45.36</v>
      </c>
      <c r="CD2324" s="178" t="s">
        <v>195</v>
      </c>
      <c r="CE2324" s="177" t="s">
        <v>313</v>
      </c>
      <c r="CF2324" s="177" t="s">
        <v>313</v>
      </c>
      <c r="CG2324" s="83" t="s">
        <v>9</v>
      </c>
      <c r="CH2324" s="57"/>
      <c r="CV2324" s="51"/>
      <c r="CW2324" s="51"/>
      <c r="CX2324" s="51"/>
      <c r="CY2324" s="51"/>
      <c r="CZ2324" s="51"/>
      <c r="DA2324" s="51"/>
      <c r="DB2324" s="51"/>
      <c r="DC2324" s="51"/>
      <c r="DD2324" s="51"/>
    </row>
    <row r="2325" spans="73:108" ht="15" x14ac:dyDescent="0.25">
      <c r="BU2325" s="91"/>
      <c r="BV2325" s="177">
        <v>2008</v>
      </c>
      <c r="BW2325" s="177">
        <v>8</v>
      </c>
      <c r="BX2325" s="177" t="s">
        <v>281</v>
      </c>
      <c r="BY2325" s="177" t="s">
        <v>262</v>
      </c>
      <c r="BZ2325" s="177" t="s">
        <v>263</v>
      </c>
      <c r="CA2325" s="177">
        <v>70</v>
      </c>
      <c r="CB2325" s="177" t="s">
        <v>264</v>
      </c>
      <c r="CC2325" s="122">
        <v>2.98</v>
      </c>
      <c r="CD2325" s="178" t="s">
        <v>195</v>
      </c>
      <c r="CE2325" s="177" t="s">
        <v>313</v>
      </c>
      <c r="CF2325" s="177" t="s">
        <v>313</v>
      </c>
      <c r="CG2325" s="83" t="s">
        <v>9</v>
      </c>
      <c r="CH2325" s="57"/>
      <c r="CV2325" s="51"/>
      <c r="CW2325" s="51"/>
      <c r="CX2325" s="51"/>
      <c r="CY2325" s="51"/>
      <c r="CZ2325" s="51"/>
      <c r="DA2325" s="51"/>
      <c r="DB2325" s="51"/>
      <c r="DC2325" s="51"/>
      <c r="DD2325" s="51"/>
    </row>
    <row r="2326" spans="73:108" ht="15" x14ac:dyDescent="0.25">
      <c r="BU2326" s="91"/>
      <c r="BV2326" s="177">
        <v>2008</v>
      </c>
      <c r="BW2326" s="177">
        <v>8</v>
      </c>
      <c r="BX2326" s="177" t="s">
        <v>281</v>
      </c>
      <c r="BY2326" s="177" t="s">
        <v>262</v>
      </c>
      <c r="BZ2326" s="177" t="s">
        <v>266</v>
      </c>
      <c r="CA2326" s="177">
        <v>70</v>
      </c>
      <c r="CB2326" s="177" t="s">
        <v>264</v>
      </c>
      <c r="CC2326" s="122">
        <v>15.12</v>
      </c>
      <c r="CD2326" s="178" t="s">
        <v>195</v>
      </c>
      <c r="CE2326" s="177" t="s">
        <v>313</v>
      </c>
      <c r="CF2326" s="177" t="s">
        <v>313</v>
      </c>
      <c r="CG2326" s="83" t="s">
        <v>9</v>
      </c>
      <c r="CH2326" s="57"/>
      <c r="CV2326" s="51"/>
      <c r="CW2326" s="51"/>
      <c r="CX2326" s="51"/>
      <c r="CY2326" s="51"/>
      <c r="CZ2326" s="51"/>
      <c r="DA2326" s="51"/>
      <c r="DB2326" s="51"/>
      <c r="DC2326" s="51"/>
      <c r="DD2326" s="51"/>
    </row>
    <row r="2327" spans="73:108" ht="15" x14ac:dyDescent="0.25">
      <c r="BU2327" s="91"/>
      <c r="BV2327" s="177">
        <v>2008</v>
      </c>
      <c r="BW2327" s="177">
        <v>8</v>
      </c>
      <c r="BX2327" s="177" t="s">
        <v>281</v>
      </c>
      <c r="BY2327" s="177" t="s">
        <v>262</v>
      </c>
      <c r="BZ2327" s="177" t="s">
        <v>267</v>
      </c>
      <c r="CA2327" s="177">
        <v>70</v>
      </c>
      <c r="CB2327" s="177" t="s">
        <v>264</v>
      </c>
      <c r="CC2327" s="122">
        <v>15.12</v>
      </c>
      <c r="CD2327" s="178" t="s">
        <v>195</v>
      </c>
      <c r="CE2327" s="177" t="s">
        <v>313</v>
      </c>
      <c r="CF2327" s="177" t="s">
        <v>313</v>
      </c>
      <c r="CG2327" s="83" t="s">
        <v>9</v>
      </c>
      <c r="CH2327" s="57"/>
      <c r="CV2327" s="51"/>
      <c r="CW2327" s="51"/>
      <c r="CX2327" s="51"/>
      <c r="CY2327" s="51"/>
      <c r="CZ2327" s="51"/>
      <c r="DA2327" s="51"/>
      <c r="DB2327" s="51"/>
      <c r="DC2327" s="51"/>
      <c r="DD2327" s="51"/>
    </row>
    <row r="2328" spans="73:108" ht="15" x14ac:dyDescent="0.25">
      <c r="BU2328" s="91"/>
      <c r="BV2328" s="177">
        <v>2008</v>
      </c>
      <c r="BW2328" s="177">
        <v>8</v>
      </c>
      <c r="BX2328" s="177" t="s">
        <v>281</v>
      </c>
      <c r="BY2328" s="177" t="s">
        <v>262</v>
      </c>
      <c r="BZ2328" s="177" t="s">
        <v>268</v>
      </c>
      <c r="CA2328" s="177">
        <v>70</v>
      </c>
      <c r="CB2328" s="177" t="s">
        <v>264</v>
      </c>
      <c r="CC2328" s="122">
        <v>11.04</v>
      </c>
      <c r="CD2328" s="178" t="s">
        <v>195</v>
      </c>
      <c r="CE2328" s="177" t="s">
        <v>313</v>
      </c>
      <c r="CF2328" s="177" t="s">
        <v>313</v>
      </c>
      <c r="CG2328" s="83" t="s">
        <v>9</v>
      </c>
      <c r="CH2328" s="57"/>
      <c r="CV2328" s="51"/>
      <c r="CW2328" s="51"/>
      <c r="CX2328" s="51"/>
      <c r="CY2328" s="51"/>
      <c r="CZ2328" s="51"/>
      <c r="DA2328" s="51"/>
      <c r="DB2328" s="51"/>
      <c r="DC2328" s="51"/>
      <c r="DD2328" s="51"/>
    </row>
    <row r="2329" spans="73:108" ht="15" x14ac:dyDescent="0.25">
      <c r="BU2329" s="91"/>
      <c r="BV2329" s="177">
        <v>2008</v>
      </c>
      <c r="BW2329" s="177">
        <v>8</v>
      </c>
      <c r="BX2329" s="177" t="s">
        <v>281</v>
      </c>
      <c r="BY2329" s="177" t="s">
        <v>262</v>
      </c>
      <c r="BZ2329" s="177" t="s">
        <v>316</v>
      </c>
      <c r="CA2329" s="177">
        <v>70</v>
      </c>
      <c r="CB2329" s="177" t="s">
        <v>264</v>
      </c>
      <c r="CC2329" s="122">
        <v>25.93</v>
      </c>
      <c r="CD2329" s="178" t="s">
        <v>195</v>
      </c>
      <c r="CE2329" s="177" t="s">
        <v>313</v>
      </c>
      <c r="CF2329" s="177" t="s">
        <v>313</v>
      </c>
      <c r="CG2329" s="83" t="s">
        <v>9</v>
      </c>
      <c r="CH2329" s="57"/>
      <c r="CV2329" s="51"/>
      <c r="CW2329" s="51"/>
      <c r="CX2329" s="51"/>
      <c r="CY2329" s="51"/>
      <c r="CZ2329" s="51"/>
      <c r="DA2329" s="51"/>
      <c r="DB2329" s="51"/>
      <c r="DC2329" s="51"/>
      <c r="DD2329" s="51"/>
    </row>
    <row r="2330" spans="73:108" ht="15" x14ac:dyDescent="0.25">
      <c r="BU2330" s="91"/>
      <c r="BV2330" s="177">
        <v>2008</v>
      </c>
      <c r="BW2330" s="177">
        <v>8</v>
      </c>
      <c r="BX2330" s="177" t="s">
        <v>281</v>
      </c>
      <c r="BY2330" s="177" t="s">
        <v>262</v>
      </c>
      <c r="BZ2330" s="177" t="s">
        <v>347</v>
      </c>
      <c r="CA2330" s="177">
        <v>70</v>
      </c>
      <c r="CB2330" s="177" t="s">
        <v>264</v>
      </c>
      <c r="CC2330" s="122">
        <v>6.77</v>
      </c>
      <c r="CD2330" s="178" t="s">
        <v>195</v>
      </c>
      <c r="CE2330" s="177" t="s">
        <v>313</v>
      </c>
      <c r="CF2330" s="177" t="s">
        <v>313</v>
      </c>
      <c r="CG2330" s="83" t="s">
        <v>9</v>
      </c>
      <c r="CH2330" s="57"/>
      <c r="CV2330" s="51"/>
      <c r="CW2330" s="51"/>
      <c r="CX2330" s="51"/>
      <c r="CY2330" s="51"/>
      <c r="CZ2330" s="51"/>
      <c r="DA2330" s="51"/>
      <c r="DB2330" s="51"/>
      <c r="DC2330" s="51"/>
      <c r="DD2330" s="51"/>
    </row>
    <row r="2331" spans="73:108" ht="15" x14ac:dyDescent="0.25">
      <c r="BU2331" s="91"/>
      <c r="BV2331" s="177">
        <v>2008</v>
      </c>
      <c r="BW2331" s="177">
        <v>9</v>
      </c>
      <c r="BX2331" s="177" t="s">
        <v>281</v>
      </c>
      <c r="BY2331" s="177" t="s">
        <v>262</v>
      </c>
      <c r="BZ2331" s="177" t="s">
        <v>277</v>
      </c>
      <c r="CA2331" s="177">
        <v>0</v>
      </c>
      <c r="CB2331" s="177" t="s">
        <v>264</v>
      </c>
      <c r="CC2331" s="122">
        <v>-321.61</v>
      </c>
      <c r="CD2331" s="178" t="s">
        <v>193</v>
      </c>
      <c r="CE2331" s="177" t="s">
        <v>313</v>
      </c>
      <c r="CF2331" s="177" t="s">
        <v>313</v>
      </c>
      <c r="CG2331" s="83" t="s">
        <v>9</v>
      </c>
      <c r="CH2331" s="57"/>
      <c r="CV2331" s="51"/>
      <c r="CW2331" s="51"/>
      <c r="CX2331" s="51"/>
      <c r="CY2331" s="51"/>
      <c r="CZ2331" s="51"/>
      <c r="DA2331" s="51"/>
      <c r="DB2331" s="51"/>
      <c r="DC2331" s="51"/>
      <c r="DD2331" s="51"/>
    </row>
    <row r="2332" spans="73:108" ht="15" x14ac:dyDescent="0.25">
      <c r="BU2332" s="91"/>
      <c r="BV2332" s="177">
        <v>2008</v>
      </c>
      <c r="BW2332" s="177">
        <v>9</v>
      </c>
      <c r="BX2332" s="177" t="s">
        <v>281</v>
      </c>
      <c r="BY2332" s="177" t="s">
        <v>262</v>
      </c>
      <c r="BZ2332" s="177" t="s">
        <v>263</v>
      </c>
      <c r="CA2332" s="177">
        <v>0</v>
      </c>
      <c r="CB2332" s="177" t="s">
        <v>264</v>
      </c>
      <c r="CC2332" s="122">
        <v>-39.799999999999997</v>
      </c>
      <c r="CD2332" s="178" t="s">
        <v>193</v>
      </c>
      <c r="CE2332" s="177" t="s">
        <v>313</v>
      </c>
      <c r="CF2332" s="177" t="s">
        <v>313</v>
      </c>
      <c r="CG2332" s="83" t="s">
        <v>9</v>
      </c>
      <c r="CH2332" s="57"/>
      <c r="CV2332" s="51"/>
      <c r="CW2332" s="51"/>
      <c r="CX2332" s="51"/>
      <c r="CY2332" s="51"/>
      <c r="CZ2332" s="51"/>
      <c r="DA2332" s="51"/>
      <c r="DB2332" s="51"/>
      <c r="DC2332" s="51"/>
      <c r="DD2332" s="51"/>
    </row>
    <row r="2333" spans="73:108" ht="15" x14ac:dyDescent="0.25">
      <c r="BU2333" s="91"/>
      <c r="BV2333" s="177">
        <v>2008</v>
      </c>
      <c r="BW2333" s="177">
        <v>9</v>
      </c>
      <c r="BX2333" s="177" t="s">
        <v>281</v>
      </c>
      <c r="BY2333" s="177" t="s">
        <v>262</v>
      </c>
      <c r="BZ2333" s="177" t="s">
        <v>266</v>
      </c>
      <c r="CA2333" s="177">
        <v>0</v>
      </c>
      <c r="CB2333" s="177" t="s">
        <v>264</v>
      </c>
      <c r="CC2333" s="122">
        <v>-66.88</v>
      </c>
      <c r="CD2333" s="178" t="s">
        <v>193</v>
      </c>
      <c r="CE2333" s="177" t="s">
        <v>313</v>
      </c>
      <c r="CF2333" s="177" t="s">
        <v>313</v>
      </c>
      <c r="CG2333" s="83" t="s">
        <v>9</v>
      </c>
      <c r="CH2333" s="57"/>
      <c r="CV2333" s="51"/>
      <c r="CW2333" s="51"/>
      <c r="CX2333" s="51"/>
      <c r="CY2333" s="51"/>
      <c r="CZ2333" s="51"/>
      <c r="DA2333" s="51"/>
      <c r="DB2333" s="51"/>
      <c r="DC2333" s="51"/>
      <c r="DD2333" s="51"/>
    </row>
    <row r="2334" spans="73:108" ht="15" x14ac:dyDescent="0.25">
      <c r="BU2334" s="91"/>
      <c r="BV2334" s="177">
        <v>2008</v>
      </c>
      <c r="BW2334" s="177">
        <v>9</v>
      </c>
      <c r="BX2334" s="177" t="s">
        <v>281</v>
      </c>
      <c r="BY2334" s="177" t="s">
        <v>262</v>
      </c>
      <c r="BZ2334" s="177" t="s">
        <v>267</v>
      </c>
      <c r="CA2334" s="177">
        <v>0</v>
      </c>
      <c r="CB2334" s="177" t="s">
        <v>264</v>
      </c>
      <c r="CC2334" s="122">
        <v>-66.88</v>
      </c>
      <c r="CD2334" s="178" t="s">
        <v>193</v>
      </c>
      <c r="CE2334" s="177" t="s">
        <v>313</v>
      </c>
      <c r="CF2334" s="177" t="s">
        <v>313</v>
      </c>
      <c r="CG2334" s="83" t="s">
        <v>9</v>
      </c>
      <c r="CH2334" s="57"/>
      <c r="CV2334" s="51"/>
      <c r="CW2334" s="51"/>
      <c r="CX2334" s="51"/>
      <c r="CY2334" s="51"/>
      <c r="CZ2334" s="51"/>
      <c r="DA2334" s="51"/>
      <c r="DB2334" s="51"/>
      <c r="DC2334" s="51"/>
      <c r="DD2334" s="51"/>
    </row>
    <row r="2335" spans="73:108" ht="15" x14ac:dyDescent="0.25">
      <c r="BU2335" s="91"/>
      <c r="BV2335" s="177">
        <v>2008</v>
      </c>
      <c r="BW2335" s="177">
        <v>9</v>
      </c>
      <c r="BX2335" s="177" t="s">
        <v>281</v>
      </c>
      <c r="BY2335" s="177" t="s">
        <v>262</v>
      </c>
      <c r="BZ2335" s="177" t="s">
        <v>268</v>
      </c>
      <c r="CA2335" s="177">
        <v>0</v>
      </c>
      <c r="CB2335" s="177" t="s">
        <v>264</v>
      </c>
      <c r="CC2335" s="122">
        <v>-79.81</v>
      </c>
      <c r="CD2335" s="178" t="s">
        <v>193</v>
      </c>
      <c r="CE2335" s="177" t="s">
        <v>313</v>
      </c>
      <c r="CF2335" s="177" t="s">
        <v>313</v>
      </c>
      <c r="CG2335" s="83" t="s">
        <v>9</v>
      </c>
      <c r="CH2335" s="57"/>
      <c r="CV2335" s="51"/>
      <c r="CW2335" s="51"/>
      <c r="CX2335" s="51"/>
      <c r="CY2335" s="51"/>
      <c r="CZ2335" s="51"/>
      <c r="DA2335" s="51"/>
      <c r="DB2335" s="51"/>
      <c r="DC2335" s="51"/>
      <c r="DD2335" s="51"/>
    </row>
    <row r="2336" spans="73:108" ht="15" x14ac:dyDescent="0.25">
      <c r="BU2336" s="91"/>
      <c r="BV2336" s="177">
        <v>2008</v>
      </c>
      <c r="BW2336" s="177">
        <v>9</v>
      </c>
      <c r="BX2336" s="177" t="s">
        <v>281</v>
      </c>
      <c r="BY2336" s="177" t="s">
        <v>262</v>
      </c>
      <c r="BZ2336" s="177" t="s">
        <v>316</v>
      </c>
      <c r="CA2336" s="177">
        <v>0</v>
      </c>
      <c r="CB2336" s="177" t="s">
        <v>264</v>
      </c>
      <c r="CC2336" s="122">
        <v>-79.81</v>
      </c>
      <c r="CD2336" s="178" t="s">
        <v>193</v>
      </c>
      <c r="CE2336" s="177" t="s">
        <v>313</v>
      </c>
      <c r="CF2336" s="177" t="s">
        <v>313</v>
      </c>
      <c r="CG2336" s="83" t="s">
        <v>9</v>
      </c>
      <c r="CH2336" s="57"/>
      <c r="CV2336" s="51"/>
      <c r="CW2336" s="51"/>
      <c r="CX2336" s="51"/>
      <c r="CY2336" s="51"/>
      <c r="CZ2336" s="51"/>
      <c r="DA2336" s="51"/>
      <c r="DB2336" s="51"/>
      <c r="DC2336" s="51"/>
      <c r="DD2336" s="51"/>
    </row>
    <row r="2337" spans="73:108" ht="15" x14ac:dyDescent="0.25">
      <c r="BU2337" s="91"/>
      <c r="BV2337" s="177">
        <v>2008</v>
      </c>
      <c r="BW2337" s="177">
        <v>9</v>
      </c>
      <c r="BX2337" s="177" t="s">
        <v>281</v>
      </c>
      <c r="BY2337" s="177" t="s">
        <v>262</v>
      </c>
      <c r="BZ2337" s="177" t="s">
        <v>277</v>
      </c>
      <c r="CA2337" s="177">
        <v>70</v>
      </c>
      <c r="CB2337" s="177" t="s">
        <v>264</v>
      </c>
      <c r="CC2337" s="122">
        <v>-96.48</v>
      </c>
      <c r="CD2337" s="178" t="s">
        <v>195</v>
      </c>
      <c r="CE2337" s="177" t="s">
        <v>313</v>
      </c>
      <c r="CF2337" s="177" t="s">
        <v>313</v>
      </c>
      <c r="CG2337" s="83" t="s">
        <v>9</v>
      </c>
      <c r="CH2337" s="57"/>
      <c r="CV2337" s="51"/>
      <c r="CW2337" s="51"/>
      <c r="CX2337" s="51"/>
      <c r="CY2337" s="51"/>
      <c r="CZ2337" s="51"/>
      <c r="DA2337" s="51"/>
      <c r="DB2337" s="51"/>
      <c r="DC2337" s="51"/>
      <c r="DD2337" s="51"/>
    </row>
    <row r="2338" spans="73:108" ht="15" x14ac:dyDescent="0.25">
      <c r="BU2338" s="91"/>
      <c r="BV2338" s="177">
        <v>2008</v>
      </c>
      <c r="BW2338" s="177">
        <v>9</v>
      </c>
      <c r="BX2338" s="177" t="s">
        <v>281</v>
      </c>
      <c r="BY2338" s="177" t="s">
        <v>262</v>
      </c>
      <c r="BZ2338" s="177" t="s">
        <v>263</v>
      </c>
      <c r="CA2338" s="177">
        <v>70</v>
      </c>
      <c r="CB2338" s="177" t="s">
        <v>264</v>
      </c>
      <c r="CC2338" s="122">
        <v>-11.94</v>
      </c>
      <c r="CD2338" s="178" t="s">
        <v>195</v>
      </c>
      <c r="CE2338" s="177" t="s">
        <v>313</v>
      </c>
      <c r="CF2338" s="177" t="s">
        <v>313</v>
      </c>
      <c r="CG2338" s="83" t="s">
        <v>9</v>
      </c>
      <c r="CH2338" s="57"/>
      <c r="CV2338" s="51"/>
      <c r="CW2338" s="51"/>
      <c r="CX2338" s="51"/>
      <c r="CY2338" s="51"/>
      <c r="CZ2338" s="51"/>
      <c r="DA2338" s="51"/>
      <c r="DB2338" s="51"/>
      <c r="DC2338" s="51"/>
      <c r="DD2338" s="51"/>
    </row>
    <row r="2339" spans="73:108" ht="15" x14ac:dyDescent="0.25">
      <c r="BU2339" s="91"/>
      <c r="BV2339" s="177">
        <v>2008</v>
      </c>
      <c r="BW2339" s="177">
        <v>9</v>
      </c>
      <c r="BX2339" s="177" t="s">
        <v>281</v>
      </c>
      <c r="BY2339" s="177" t="s">
        <v>262</v>
      </c>
      <c r="BZ2339" s="177" t="s">
        <v>266</v>
      </c>
      <c r="CA2339" s="177">
        <v>70</v>
      </c>
      <c r="CB2339" s="177" t="s">
        <v>264</v>
      </c>
      <c r="CC2339" s="122">
        <v>-20.059999999999999</v>
      </c>
      <c r="CD2339" s="178" t="s">
        <v>195</v>
      </c>
      <c r="CE2339" s="177" t="s">
        <v>313</v>
      </c>
      <c r="CF2339" s="177" t="s">
        <v>313</v>
      </c>
      <c r="CG2339" s="83" t="s">
        <v>9</v>
      </c>
      <c r="CH2339" s="57"/>
      <c r="CV2339" s="51"/>
      <c r="CW2339" s="51"/>
      <c r="CX2339" s="51"/>
      <c r="CY2339" s="51"/>
      <c r="CZ2339" s="51"/>
      <c r="DA2339" s="51"/>
      <c r="DB2339" s="51"/>
      <c r="DC2339" s="51"/>
      <c r="DD2339" s="51"/>
    </row>
    <row r="2340" spans="73:108" ht="15" x14ac:dyDescent="0.25">
      <c r="BU2340" s="91"/>
      <c r="BV2340" s="177">
        <v>2008</v>
      </c>
      <c r="BW2340" s="177">
        <v>9</v>
      </c>
      <c r="BX2340" s="177" t="s">
        <v>281</v>
      </c>
      <c r="BY2340" s="177" t="s">
        <v>262</v>
      </c>
      <c r="BZ2340" s="177" t="s">
        <v>267</v>
      </c>
      <c r="CA2340" s="177">
        <v>70</v>
      </c>
      <c r="CB2340" s="177" t="s">
        <v>264</v>
      </c>
      <c r="CC2340" s="122">
        <v>-20.059999999999999</v>
      </c>
      <c r="CD2340" s="178" t="s">
        <v>195</v>
      </c>
      <c r="CE2340" s="177" t="s">
        <v>313</v>
      </c>
      <c r="CF2340" s="177" t="s">
        <v>313</v>
      </c>
      <c r="CG2340" s="83" t="s">
        <v>9</v>
      </c>
      <c r="CH2340" s="57"/>
      <c r="CV2340" s="51"/>
      <c r="CW2340" s="51"/>
      <c r="CX2340" s="51"/>
      <c r="CY2340" s="51"/>
      <c r="CZ2340" s="51"/>
      <c r="DA2340" s="51"/>
      <c r="DB2340" s="51"/>
      <c r="DC2340" s="51"/>
      <c r="DD2340" s="51"/>
    </row>
    <row r="2341" spans="73:108" ht="15" x14ac:dyDescent="0.25">
      <c r="BU2341" s="91"/>
      <c r="BV2341" s="177">
        <v>2008</v>
      </c>
      <c r="BW2341" s="177">
        <v>9</v>
      </c>
      <c r="BX2341" s="177" t="s">
        <v>281</v>
      </c>
      <c r="BY2341" s="177" t="s">
        <v>262</v>
      </c>
      <c r="BZ2341" s="177" t="s">
        <v>268</v>
      </c>
      <c r="CA2341" s="177">
        <v>70</v>
      </c>
      <c r="CB2341" s="177" t="s">
        <v>264</v>
      </c>
      <c r="CC2341" s="122">
        <v>-23.94</v>
      </c>
      <c r="CD2341" s="178" t="s">
        <v>195</v>
      </c>
      <c r="CE2341" s="177" t="s">
        <v>313</v>
      </c>
      <c r="CF2341" s="177" t="s">
        <v>313</v>
      </c>
      <c r="CG2341" s="83" t="s">
        <v>9</v>
      </c>
      <c r="CH2341" s="57"/>
      <c r="CV2341" s="51"/>
      <c r="CW2341" s="51"/>
      <c r="CX2341" s="51"/>
      <c r="CY2341" s="51"/>
      <c r="CZ2341" s="51"/>
      <c r="DA2341" s="51"/>
      <c r="DB2341" s="51"/>
      <c r="DC2341" s="51"/>
      <c r="DD2341" s="51"/>
    </row>
    <row r="2342" spans="73:108" ht="15" x14ac:dyDescent="0.25">
      <c r="BU2342" s="91"/>
      <c r="BV2342" s="177">
        <v>2008</v>
      </c>
      <c r="BW2342" s="177">
        <v>9</v>
      </c>
      <c r="BX2342" s="177" t="s">
        <v>281</v>
      </c>
      <c r="BY2342" s="177" t="s">
        <v>262</v>
      </c>
      <c r="BZ2342" s="177" t="s">
        <v>316</v>
      </c>
      <c r="CA2342" s="177">
        <v>70</v>
      </c>
      <c r="CB2342" s="177" t="s">
        <v>264</v>
      </c>
      <c r="CC2342" s="122">
        <v>-23.94</v>
      </c>
      <c r="CD2342" s="178" t="s">
        <v>195</v>
      </c>
      <c r="CE2342" s="177" t="s">
        <v>313</v>
      </c>
      <c r="CF2342" s="177" t="s">
        <v>313</v>
      </c>
      <c r="CG2342" s="83" t="s">
        <v>9</v>
      </c>
      <c r="CH2342" s="57"/>
      <c r="CV2342" s="51"/>
      <c r="CW2342" s="51"/>
      <c r="CX2342" s="51"/>
      <c r="CY2342" s="51"/>
      <c r="CZ2342" s="51"/>
      <c r="DA2342" s="51"/>
      <c r="DB2342" s="51"/>
      <c r="DC2342" s="51"/>
      <c r="DD2342" s="51"/>
    </row>
    <row r="2343" spans="73:108" ht="15" x14ac:dyDescent="0.25">
      <c r="BU2343" s="91"/>
      <c r="BV2343" s="177">
        <v>2008</v>
      </c>
      <c r="BW2343" s="177">
        <v>10</v>
      </c>
      <c r="BX2343" s="177" t="s">
        <v>281</v>
      </c>
      <c r="BY2343" s="177" t="s">
        <v>262</v>
      </c>
      <c r="BZ2343" s="177" t="s">
        <v>277</v>
      </c>
      <c r="CA2343" s="177">
        <v>0</v>
      </c>
      <c r="CB2343" s="177" t="s">
        <v>264</v>
      </c>
      <c r="CC2343" s="122">
        <v>-621.16999999999996</v>
      </c>
      <c r="CD2343" s="178" t="s">
        <v>193</v>
      </c>
      <c r="CE2343" s="177" t="s">
        <v>313</v>
      </c>
      <c r="CF2343" s="177" t="s">
        <v>313</v>
      </c>
      <c r="CG2343" s="83" t="s">
        <v>9</v>
      </c>
      <c r="CH2343" s="57"/>
      <c r="CV2343" s="51"/>
      <c r="CW2343" s="51"/>
      <c r="CX2343" s="51"/>
      <c r="CY2343" s="51"/>
      <c r="CZ2343" s="51"/>
      <c r="DA2343" s="51"/>
      <c r="DB2343" s="51"/>
      <c r="DC2343" s="51"/>
      <c r="DD2343" s="51"/>
    </row>
    <row r="2344" spans="73:108" ht="15" x14ac:dyDescent="0.25">
      <c r="BU2344" s="91"/>
      <c r="BV2344" s="177">
        <v>2008</v>
      </c>
      <c r="BW2344" s="177">
        <v>10</v>
      </c>
      <c r="BX2344" s="177" t="s">
        <v>281</v>
      </c>
      <c r="BY2344" s="177" t="s">
        <v>262</v>
      </c>
      <c r="BZ2344" s="177" t="s">
        <v>263</v>
      </c>
      <c r="CA2344" s="177">
        <v>0</v>
      </c>
      <c r="CB2344" s="177" t="s">
        <v>264</v>
      </c>
      <c r="CC2344" s="122">
        <v>-273.08999999999997</v>
      </c>
      <c r="CD2344" s="178" t="s">
        <v>193</v>
      </c>
      <c r="CE2344" s="177" t="s">
        <v>313</v>
      </c>
      <c r="CF2344" s="177" t="s">
        <v>313</v>
      </c>
      <c r="CG2344" s="83" t="s">
        <v>9</v>
      </c>
      <c r="CH2344" s="57"/>
      <c r="CV2344" s="51"/>
      <c r="CW2344" s="51"/>
      <c r="CX2344" s="51"/>
      <c r="CY2344" s="51"/>
      <c r="CZ2344" s="51"/>
      <c r="DA2344" s="51"/>
      <c r="DB2344" s="51"/>
      <c r="DC2344" s="51"/>
      <c r="DD2344" s="51"/>
    </row>
    <row r="2345" spans="73:108" ht="15" x14ac:dyDescent="0.25">
      <c r="BU2345" s="91"/>
      <c r="BV2345" s="177">
        <v>2008</v>
      </c>
      <c r="BW2345" s="177">
        <v>10</v>
      </c>
      <c r="BX2345" s="177" t="s">
        <v>281</v>
      </c>
      <c r="BY2345" s="177" t="s">
        <v>262</v>
      </c>
      <c r="BZ2345" s="177" t="s">
        <v>266</v>
      </c>
      <c r="CA2345" s="177">
        <v>0</v>
      </c>
      <c r="CB2345" s="177" t="s">
        <v>264</v>
      </c>
      <c r="CC2345" s="122">
        <v>-216.3</v>
      </c>
      <c r="CD2345" s="178" t="s">
        <v>193</v>
      </c>
      <c r="CE2345" s="177" t="s">
        <v>313</v>
      </c>
      <c r="CF2345" s="177" t="s">
        <v>313</v>
      </c>
      <c r="CG2345" s="83" t="s">
        <v>9</v>
      </c>
      <c r="CH2345" s="57"/>
      <c r="CV2345" s="51"/>
      <c r="CW2345" s="51"/>
      <c r="CX2345" s="51"/>
      <c r="CY2345" s="51"/>
      <c r="CZ2345" s="51"/>
      <c r="DA2345" s="51"/>
      <c r="DB2345" s="51"/>
      <c r="DC2345" s="51"/>
      <c r="DD2345" s="51"/>
    </row>
    <row r="2346" spans="73:108" ht="15" x14ac:dyDescent="0.25">
      <c r="BU2346" s="91"/>
      <c r="BV2346" s="177">
        <v>2008</v>
      </c>
      <c r="BW2346" s="177">
        <v>10</v>
      </c>
      <c r="BX2346" s="177" t="s">
        <v>281</v>
      </c>
      <c r="BY2346" s="177" t="s">
        <v>262</v>
      </c>
      <c r="BZ2346" s="177" t="s">
        <v>267</v>
      </c>
      <c r="CA2346" s="177">
        <v>0</v>
      </c>
      <c r="CB2346" s="177" t="s">
        <v>264</v>
      </c>
      <c r="CC2346" s="122">
        <v>-216.3</v>
      </c>
      <c r="CD2346" s="178" t="s">
        <v>193</v>
      </c>
      <c r="CE2346" s="177" t="s">
        <v>313</v>
      </c>
      <c r="CF2346" s="177" t="s">
        <v>313</v>
      </c>
      <c r="CG2346" s="83" t="s">
        <v>9</v>
      </c>
      <c r="CH2346" s="57"/>
      <c r="CV2346" s="51"/>
      <c r="CW2346" s="51"/>
      <c r="CX2346" s="51"/>
      <c r="CY2346" s="51"/>
      <c r="CZ2346" s="51"/>
      <c r="DA2346" s="51"/>
      <c r="DB2346" s="51"/>
      <c r="DC2346" s="51"/>
      <c r="DD2346" s="51"/>
    </row>
    <row r="2347" spans="73:108" ht="15" x14ac:dyDescent="0.25">
      <c r="BU2347" s="91"/>
      <c r="BV2347" s="177">
        <v>2008</v>
      </c>
      <c r="BW2347" s="177">
        <v>10</v>
      </c>
      <c r="BX2347" s="177" t="s">
        <v>281</v>
      </c>
      <c r="BY2347" s="177" t="s">
        <v>262</v>
      </c>
      <c r="BZ2347" s="177" t="s">
        <v>268</v>
      </c>
      <c r="CA2347" s="177">
        <v>0</v>
      </c>
      <c r="CB2347" s="177" t="s">
        <v>264</v>
      </c>
      <c r="CC2347" s="122">
        <v>-216.3</v>
      </c>
      <c r="CD2347" s="178" t="s">
        <v>193</v>
      </c>
      <c r="CE2347" s="177" t="s">
        <v>313</v>
      </c>
      <c r="CF2347" s="177" t="s">
        <v>313</v>
      </c>
      <c r="CG2347" s="83" t="s">
        <v>9</v>
      </c>
      <c r="CH2347" s="57"/>
      <c r="CV2347" s="51"/>
      <c r="CW2347" s="51"/>
      <c r="CX2347" s="51"/>
      <c r="CY2347" s="51"/>
      <c r="CZ2347" s="51"/>
      <c r="DA2347" s="51"/>
      <c r="DB2347" s="51"/>
      <c r="DC2347" s="51"/>
      <c r="DD2347" s="51"/>
    </row>
    <row r="2348" spans="73:108" ht="15" x14ac:dyDescent="0.25">
      <c r="BU2348" s="91"/>
      <c r="BV2348" s="177">
        <v>2008</v>
      </c>
      <c r="BW2348" s="177">
        <v>10</v>
      </c>
      <c r="BX2348" s="177" t="s">
        <v>281</v>
      </c>
      <c r="BY2348" s="177" t="s">
        <v>262</v>
      </c>
      <c r="BZ2348" s="177" t="s">
        <v>316</v>
      </c>
      <c r="CA2348" s="177">
        <v>0</v>
      </c>
      <c r="CB2348" s="177" t="s">
        <v>264</v>
      </c>
      <c r="CC2348" s="122">
        <v>-396.07</v>
      </c>
      <c r="CD2348" s="178" t="s">
        <v>193</v>
      </c>
      <c r="CE2348" s="177" t="s">
        <v>313</v>
      </c>
      <c r="CF2348" s="177" t="s">
        <v>313</v>
      </c>
      <c r="CG2348" s="83" t="s">
        <v>9</v>
      </c>
      <c r="CH2348" s="57"/>
      <c r="CV2348" s="51"/>
      <c r="CW2348" s="51"/>
      <c r="CX2348" s="51"/>
      <c r="CY2348" s="51"/>
      <c r="CZ2348" s="51"/>
      <c r="DA2348" s="51"/>
      <c r="DB2348" s="51"/>
      <c r="DC2348" s="51"/>
      <c r="DD2348" s="51"/>
    </row>
    <row r="2349" spans="73:108" ht="15" x14ac:dyDescent="0.25">
      <c r="BU2349" s="91"/>
      <c r="BV2349" s="177">
        <v>2008</v>
      </c>
      <c r="BW2349" s="177">
        <v>10</v>
      </c>
      <c r="BX2349" s="177" t="s">
        <v>281</v>
      </c>
      <c r="BY2349" s="177" t="s">
        <v>262</v>
      </c>
      <c r="BZ2349" s="177" t="s">
        <v>277</v>
      </c>
      <c r="CA2349" s="177">
        <v>70</v>
      </c>
      <c r="CB2349" s="177" t="s">
        <v>264</v>
      </c>
      <c r="CC2349" s="122">
        <v>-186.35</v>
      </c>
      <c r="CD2349" s="178" t="s">
        <v>195</v>
      </c>
      <c r="CE2349" s="177" t="s">
        <v>313</v>
      </c>
      <c r="CF2349" s="177" t="s">
        <v>313</v>
      </c>
      <c r="CG2349" s="83" t="s">
        <v>9</v>
      </c>
      <c r="CH2349" s="57"/>
      <c r="CV2349" s="51"/>
      <c r="CW2349" s="51"/>
      <c r="CX2349" s="51"/>
      <c r="CY2349" s="51"/>
      <c r="CZ2349" s="51"/>
      <c r="DA2349" s="51"/>
      <c r="DB2349" s="51"/>
      <c r="DC2349" s="51"/>
      <c r="DD2349" s="51"/>
    </row>
    <row r="2350" spans="73:108" ht="15" x14ac:dyDescent="0.25">
      <c r="BU2350" s="91"/>
      <c r="BV2350" s="177">
        <v>2008</v>
      </c>
      <c r="BW2350" s="177">
        <v>10</v>
      </c>
      <c r="BX2350" s="177" t="s">
        <v>281</v>
      </c>
      <c r="BY2350" s="177" t="s">
        <v>262</v>
      </c>
      <c r="BZ2350" s="177" t="s">
        <v>263</v>
      </c>
      <c r="CA2350" s="177">
        <v>70</v>
      </c>
      <c r="CB2350" s="177" t="s">
        <v>264</v>
      </c>
      <c r="CC2350" s="122">
        <v>-81.93</v>
      </c>
      <c r="CD2350" s="178" t="s">
        <v>195</v>
      </c>
      <c r="CE2350" s="177" t="s">
        <v>313</v>
      </c>
      <c r="CF2350" s="177" t="s">
        <v>313</v>
      </c>
      <c r="CG2350" s="83" t="s">
        <v>9</v>
      </c>
      <c r="CH2350" s="57"/>
      <c r="CV2350" s="51"/>
      <c r="CW2350" s="51"/>
      <c r="CX2350" s="51"/>
      <c r="CY2350" s="51"/>
      <c r="CZ2350" s="51"/>
      <c r="DA2350" s="51"/>
      <c r="DB2350" s="51"/>
      <c r="DC2350" s="51"/>
      <c r="DD2350" s="51"/>
    </row>
    <row r="2351" spans="73:108" ht="15" x14ac:dyDescent="0.25">
      <c r="BU2351" s="91"/>
      <c r="BV2351" s="177">
        <v>2008</v>
      </c>
      <c r="BW2351" s="177">
        <v>10</v>
      </c>
      <c r="BX2351" s="177" t="s">
        <v>281</v>
      </c>
      <c r="BY2351" s="177" t="s">
        <v>262</v>
      </c>
      <c r="BZ2351" s="177" t="s">
        <v>266</v>
      </c>
      <c r="CA2351" s="177">
        <v>70</v>
      </c>
      <c r="CB2351" s="177" t="s">
        <v>264</v>
      </c>
      <c r="CC2351" s="122">
        <v>-64.89</v>
      </c>
      <c r="CD2351" s="178" t="s">
        <v>195</v>
      </c>
      <c r="CE2351" s="177" t="s">
        <v>313</v>
      </c>
      <c r="CF2351" s="177" t="s">
        <v>313</v>
      </c>
      <c r="CG2351" s="83" t="s">
        <v>9</v>
      </c>
      <c r="CH2351" s="57"/>
      <c r="CV2351" s="51"/>
      <c r="CW2351" s="51"/>
      <c r="CX2351" s="51"/>
      <c r="CY2351" s="51"/>
      <c r="CZ2351" s="51"/>
      <c r="DA2351" s="51"/>
      <c r="DB2351" s="51"/>
      <c r="DC2351" s="51"/>
      <c r="DD2351" s="51"/>
    </row>
    <row r="2352" spans="73:108" ht="15" x14ac:dyDescent="0.25">
      <c r="BU2352" s="91"/>
      <c r="BV2352" s="177">
        <v>2008</v>
      </c>
      <c r="BW2352" s="177">
        <v>10</v>
      </c>
      <c r="BX2352" s="177" t="s">
        <v>281</v>
      </c>
      <c r="BY2352" s="177" t="s">
        <v>262</v>
      </c>
      <c r="BZ2352" s="177" t="s">
        <v>267</v>
      </c>
      <c r="CA2352" s="177">
        <v>70</v>
      </c>
      <c r="CB2352" s="177" t="s">
        <v>264</v>
      </c>
      <c r="CC2352" s="122">
        <v>-64.89</v>
      </c>
      <c r="CD2352" s="178" t="s">
        <v>195</v>
      </c>
      <c r="CE2352" s="177" t="s">
        <v>313</v>
      </c>
      <c r="CF2352" s="177" t="s">
        <v>313</v>
      </c>
      <c r="CG2352" s="83" t="s">
        <v>9</v>
      </c>
      <c r="CH2352" s="57"/>
      <c r="CV2352" s="51"/>
      <c r="CW2352" s="51"/>
      <c r="CX2352" s="51"/>
      <c r="CY2352" s="51"/>
      <c r="CZ2352" s="51"/>
      <c r="DA2352" s="51"/>
      <c r="DB2352" s="51"/>
      <c r="DC2352" s="51"/>
      <c r="DD2352" s="51"/>
    </row>
    <row r="2353" spans="73:108" ht="15" x14ac:dyDescent="0.25">
      <c r="BU2353" s="91"/>
      <c r="BV2353" s="177">
        <v>2008</v>
      </c>
      <c r="BW2353" s="177">
        <v>10</v>
      </c>
      <c r="BX2353" s="177" t="s">
        <v>281</v>
      </c>
      <c r="BY2353" s="177" t="s">
        <v>262</v>
      </c>
      <c r="BZ2353" s="177" t="s">
        <v>268</v>
      </c>
      <c r="CA2353" s="177">
        <v>70</v>
      </c>
      <c r="CB2353" s="177" t="s">
        <v>264</v>
      </c>
      <c r="CC2353" s="122">
        <v>-64.89</v>
      </c>
      <c r="CD2353" s="178" t="s">
        <v>195</v>
      </c>
      <c r="CE2353" s="177" t="s">
        <v>313</v>
      </c>
      <c r="CF2353" s="177" t="s">
        <v>313</v>
      </c>
      <c r="CG2353" s="83" t="s">
        <v>9</v>
      </c>
      <c r="CH2353" s="57"/>
      <c r="CV2353" s="51"/>
      <c r="CW2353" s="51"/>
      <c r="CX2353" s="51"/>
      <c r="CY2353" s="51"/>
      <c r="CZ2353" s="51"/>
      <c r="DA2353" s="51"/>
      <c r="DB2353" s="51"/>
      <c r="DC2353" s="51"/>
      <c r="DD2353" s="51"/>
    </row>
    <row r="2354" spans="73:108" ht="15" x14ac:dyDescent="0.25">
      <c r="BU2354" s="91"/>
      <c r="BV2354" s="177">
        <v>2008</v>
      </c>
      <c r="BW2354" s="177">
        <v>10</v>
      </c>
      <c r="BX2354" s="177" t="s">
        <v>281</v>
      </c>
      <c r="BY2354" s="177" t="s">
        <v>262</v>
      </c>
      <c r="BZ2354" s="177" t="s">
        <v>316</v>
      </c>
      <c r="CA2354" s="177">
        <v>70</v>
      </c>
      <c r="CB2354" s="177" t="s">
        <v>264</v>
      </c>
      <c r="CC2354" s="122">
        <v>-118.82</v>
      </c>
      <c r="CD2354" s="178" t="s">
        <v>195</v>
      </c>
      <c r="CE2354" s="177" t="s">
        <v>313</v>
      </c>
      <c r="CF2354" s="177" t="s">
        <v>313</v>
      </c>
      <c r="CG2354" s="83" t="s">
        <v>9</v>
      </c>
      <c r="CH2354" s="57"/>
      <c r="CV2354" s="51"/>
      <c r="CW2354" s="51"/>
      <c r="CX2354" s="51"/>
      <c r="CY2354" s="51"/>
      <c r="CZ2354" s="51"/>
      <c r="DA2354" s="51"/>
      <c r="DB2354" s="51"/>
      <c r="DC2354" s="51"/>
      <c r="DD2354" s="51"/>
    </row>
    <row r="2355" spans="73:108" ht="15" x14ac:dyDescent="0.25">
      <c r="BU2355" s="91"/>
      <c r="BV2355" s="177">
        <v>2008</v>
      </c>
      <c r="BW2355" s="177">
        <v>11</v>
      </c>
      <c r="BX2355" s="177" t="s">
        <v>281</v>
      </c>
      <c r="BY2355" s="177" t="s">
        <v>262</v>
      </c>
      <c r="BZ2355" s="177" t="s">
        <v>277</v>
      </c>
      <c r="CA2355" s="177">
        <v>0</v>
      </c>
      <c r="CB2355" s="177" t="s">
        <v>264</v>
      </c>
      <c r="CC2355" s="122">
        <v>-1919.88</v>
      </c>
      <c r="CD2355" s="178" t="s">
        <v>193</v>
      </c>
      <c r="CE2355" s="177" t="s">
        <v>313</v>
      </c>
      <c r="CF2355" s="177" t="s">
        <v>313</v>
      </c>
      <c r="CG2355" s="83" t="s">
        <v>9</v>
      </c>
      <c r="CH2355" s="57"/>
      <c r="CV2355" s="51"/>
      <c r="CW2355" s="51"/>
      <c r="CX2355" s="51"/>
      <c r="CY2355" s="51"/>
      <c r="CZ2355" s="51"/>
      <c r="DA2355" s="51"/>
      <c r="DB2355" s="51"/>
      <c r="DC2355" s="51"/>
      <c r="DD2355" s="51"/>
    </row>
    <row r="2356" spans="73:108" ht="15" x14ac:dyDescent="0.25">
      <c r="BU2356" s="91"/>
      <c r="BV2356" s="177">
        <v>2008</v>
      </c>
      <c r="BW2356" s="177">
        <v>11</v>
      </c>
      <c r="BX2356" s="177" t="s">
        <v>281</v>
      </c>
      <c r="BY2356" s="177" t="s">
        <v>262</v>
      </c>
      <c r="BZ2356" s="177" t="s">
        <v>266</v>
      </c>
      <c r="CA2356" s="177">
        <v>0</v>
      </c>
      <c r="CB2356" s="177" t="s">
        <v>264</v>
      </c>
      <c r="CC2356" s="122">
        <v>-423.38</v>
      </c>
      <c r="CD2356" s="178" t="s">
        <v>193</v>
      </c>
      <c r="CE2356" s="177" t="s">
        <v>313</v>
      </c>
      <c r="CF2356" s="177" t="s">
        <v>313</v>
      </c>
      <c r="CG2356" s="83" t="s">
        <v>9</v>
      </c>
      <c r="CH2356" s="57"/>
      <c r="CV2356" s="51"/>
      <c r="CW2356" s="51"/>
      <c r="CX2356" s="51"/>
      <c r="CY2356" s="51"/>
      <c r="CZ2356" s="51"/>
      <c r="DA2356" s="51"/>
      <c r="DB2356" s="51"/>
      <c r="DC2356" s="51"/>
      <c r="DD2356" s="51"/>
    </row>
    <row r="2357" spans="73:108" ht="15" x14ac:dyDescent="0.25">
      <c r="BU2357" s="91"/>
      <c r="BV2357" s="177">
        <v>2008</v>
      </c>
      <c r="BW2357" s="177">
        <v>11</v>
      </c>
      <c r="BX2357" s="177" t="s">
        <v>281</v>
      </c>
      <c r="BY2357" s="177" t="s">
        <v>262</v>
      </c>
      <c r="BZ2357" s="177" t="s">
        <v>267</v>
      </c>
      <c r="CA2357" s="177">
        <v>0</v>
      </c>
      <c r="CB2357" s="177" t="s">
        <v>264</v>
      </c>
      <c r="CC2357" s="122">
        <v>-163.82</v>
      </c>
      <c r="CD2357" s="178" t="s">
        <v>193</v>
      </c>
      <c r="CE2357" s="177" t="s">
        <v>313</v>
      </c>
      <c r="CF2357" s="177" t="s">
        <v>313</v>
      </c>
      <c r="CG2357" s="83" t="s">
        <v>9</v>
      </c>
      <c r="CH2357" s="57"/>
      <c r="CV2357" s="51"/>
      <c r="CW2357" s="51"/>
      <c r="CX2357" s="51"/>
      <c r="CY2357" s="51"/>
      <c r="CZ2357" s="51"/>
      <c r="DA2357" s="51"/>
      <c r="DB2357" s="51"/>
      <c r="DC2357" s="51"/>
      <c r="DD2357" s="51"/>
    </row>
    <row r="2358" spans="73:108" ht="15" x14ac:dyDescent="0.25">
      <c r="BU2358" s="91"/>
      <c r="BV2358" s="177">
        <v>2008</v>
      </c>
      <c r="BW2358" s="177">
        <v>11</v>
      </c>
      <c r="BX2358" s="177" t="s">
        <v>281</v>
      </c>
      <c r="BY2358" s="177" t="s">
        <v>262</v>
      </c>
      <c r="BZ2358" s="177" t="s">
        <v>268</v>
      </c>
      <c r="CA2358" s="177">
        <v>0</v>
      </c>
      <c r="CB2358" s="177" t="s">
        <v>264</v>
      </c>
      <c r="CC2358" s="122">
        <v>-163.82</v>
      </c>
      <c r="CD2358" s="178" t="s">
        <v>193</v>
      </c>
      <c r="CE2358" s="177" t="s">
        <v>313</v>
      </c>
      <c r="CF2358" s="177" t="s">
        <v>313</v>
      </c>
      <c r="CG2358" s="83" t="s">
        <v>9</v>
      </c>
      <c r="CH2358" s="57"/>
      <c r="CV2358" s="51"/>
      <c r="CW2358" s="51"/>
      <c r="CX2358" s="51"/>
      <c r="CY2358" s="51"/>
      <c r="CZ2358" s="51"/>
      <c r="DA2358" s="51"/>
      <c r="DB2358" s="51"/>
      <c r="DC2358" s="51"/>
      <c r="DD2358" s="51"/>
    </row>
    <row r="2359" spans="73:108" ht="15" x14ac:dyDescent="0.25">
      <c r="BU2359" s="91"/>
      <c r="BV2359" s="177">
        <v>2008</v>
      </c>
      <c r="BW2359" s="177">
        <v>11</v>
      </c>
      <c r="BX2359" s="177" t="s">
        <v>281</v>
      </c>
      <c r="BY2359" s="177" t="s">
        <v>262</v>
      </c>
      <c r="BZ2359" s="177" t="s">
        <v>316</v>
      </c>
      <c r="CA2359" s="177">
        <v>0</v>
      </c>
      <c r="CB2359" s="177" t="s">
        <v>264</v>
      </c>
      <c r="CC2359" s="122">
        <v>-593.92999999999995</v>
      </c>
      <c r="CD2359" s="178" t="s">
        <v>193</v>
      </c>
      <c r="CE2359" s="177" t="s">
        <v>313</v>
      </c>
      <c r="CF2359" s="177" t="s">
        <v>313</v>
      </c>
      <c r="CG2359" s="83" t="s">
        <v>9</v>
      </c>
      <c r="CH2359" s="57"/>
      <c r="CV2359" s="51"/>
      <c r="CW2359" s="51"/>
      <c r="CX2359" s="51"/>
      <c r="CY2359" s="51"/>
      <c r="CZ2359" s="51"/>
      <c r="DA2359" s="51"/>
      <c r="DB2359" s="51"/>
      <c r="DC2359" s="51"/>
      <c r="DD2359" s="51"/>
    </row>
    <row r="2360" spans="73:108" ht="15" x14ac:dyDescent="0.25">
      <c r="BU2360" s="91"/>
      <c r="BV2360" s="177">
        <v>2008</v>
      </c>
      <c r="BW2360" s="177">
        <v>11</v>
      </c>
      <c r="BX2360" s="177" t="s">
        <v>281</v>
      </c>
      <c r="BY2360" s="177" t="s">
        <v>262</v>
      </c>
      <c r="BZ2360" s="177" t="s">
        <v>347</v>
      </c>
      <c r="CA2360" s="177">
        <v>0</v>
      </c>
      <c r="CB2360" s="177" t="s">
        <v>264</v>
      </c>
      <c r="CC2360" s="122">
        <v>-229.36</v>
      </c>
      <c r="CD2360" s="178" t="s">
        <v>193</v>
      </c>
      <c r="CE2360" s="177" t="s">
        <v>313</v>
      </c>
      <c r="CF2360" s="177" t="s">
        <v>313</v>
      </c>
      <c r="CG2360" s="83" t="s">
        <v>9</v>
      </c>
      <c r="CH2360" s="57"/>
      <c r="CV2360" s="51"/>
      <c r="CW2360" s="51"/>
      <c r="CX2360" s="51"/>
      <c r="CY2360" s="51"/>
      <c r="CZ2360" s="51"/>
      <c r="DA2360" s="51"/>
      <c r="DB2360" s="51"/>
      <c r="DC2360" s="51"/>
      <c r="DD2360" s="51"/>
    </row>
    <row r="2361" spans="73:108" ht="15" x14ac:dyDescent="0.25">
      <c r="BU2361" s="91"/>
      <c r="BV2361" s="177">
        <v>2008</v>
      </c>
      <c r="BW2361" s="177">
        <v>11</v>
      </c>
      <c r="BX2361" s="177" t="s">
        <v>281</v>
      </c>
      <c r="BY2361" s="177" t="s">
        <v>262</v>
      </c>
      <c r="BZ2361" s="177" t="s">
        <v>277</v>
      </c>
      <c r="CA2361" s="177">
        <v>70</v>
      </c>
      <c r="CB2361" s="177" t="s">
        <v>264</v>
      </c>
      <c r="CC2361" s="122">
        <v>-575.96</v>
      </c>
      <c r="CD2361" s="178" t="s">
        <v>195</v>
      </c>
      <c r="CE2361" s="177" t="s">
        <v>313</v>
      </c>
      <c r="CF2361" s="177" t="s">
        <v>313</v>
      </c>
      <c r="CG2361" s="83" t="s">
        <v>9</v>
      </c>
      <c r="CH2361" s="57"/>
      <c r="CV2361" s="51"/>
      <c r="CW2361" s="51"/>
      <c r="CX2361" s="51"/>
      <c r="CY2361" s="51"/>
      <c r="CZ2361" s="51"/>
      <c r="DA2361" s="51"/>
      <c r="DB2361" s="51"/>
      <c r="DC2361" s="51"/>
      <c r="DD2361" s="51"/>
    </row>
    <row r="2362" spans="73:108" ht="15" x14ac:dyDescent="0.25">
      <c r="BU2362" s="91"/>
      <c r="BV2362" s="177">
        <v>2008</v>
      </c>
      <c r="BW2362" s="177">
        <v>11</v>
      </c>
      <c r="BX2362" s="177" t="s">
        <v>281</v>
      </c>
      <c r="BY2362" s="177" t="s">
        <v>262</v>
      </c>
      <c r="BZ2362" s="177" t="s">
        <v>266</v>
      </c>
      <c r="CA2362" s="177">
        <v>70</v>
      </c>
      <c r="CB2362" s="177" t="s">
        <v>264</v>
      </c>
      <c r="CC2362" s="122">
        <v>-127.01</v>
      </c>
      <c r="CD2362" s="178" t="s">
        <v>195</v>
      </c>
      <c r="CE2362" s="177" t="s">
        <v>313</v>
      </c>
      <c r="CF2362" s="177" t="s">
        <v>313</v>
      </c>
      <c r="CG2362" s="83" t="s">
        <v>9</v>
      </c>
      <c r="CH2362" s="57"/>
      <c r="CV2362" s="51"/>
      <c r="CW2362" s="51"/>
      <c r="CX2362" s="51"/>
      <c r="CY2362" s="51"/>
      <c r="CZ2362" s="51"/>
      <c r="DA2362" s="51"/>
      <c r="DB2362" s="51"/>
      <c r="DC2362" s="51"/>
      <c r="DD2362" s="51"/>
    </row>
    <row r="2363" spans="73:108" ht="15" x14ac:dyDescent="0.25">
      <c r="BU2363" s="91"/>
      <c r="BV2363" s="177">
        <v>2008</v>
      </c>
      <c r="BW2363" s="177">
        <v>11</v>
      </c>
      <c r="BX2363" s="177" t="s">
        <v>281</v>
      </c>
      <c r="BY2363" s="177" t="s">
        <v>262</v>
      </c>
      <c r="BZ2363" s="177" t="s">
        <v>267</v>
      </c>
      <c r="CA2363" s="177">
        <v>70</v>
      </c>
      <c r="CB2363" s="177" t="s">
        <v>264</v>
      </c>
      <c r="CC2363" s="122">
        <v>-49.15</v>
      </c>
      <c r="CD2363" s="178" t="s">
        <v>195</v>
      </c>
      <c r="CE2363" s="177" t="s">
        <v>313</v>
      </c>
      <c r="CF2363" s="177" t="s">
        <v>313</v>
      </c>
      <c r="CG2363" s="83" t="s">
        <v>9</v>
      </c>
      <c r="CH2363" s="57"/>
      <c r="CV2363" s="51"/>
      <c r="CW2363" s="51"/>
      <c r="CX2363" s="51"/>
      <c r="CY2363" s="51"/>
      <c r="CZ2363" s="51"/>
      <c r="DA2363" s="51"/>
      <c r="DB2363" s="51"/>
      <c r="DC2363" s="51"/>
      <c r="DD2363" s="51"/>
    </row>
    <row r="2364" spans="73:108" ht="15" x14ac:dyDescent="0.25">
      <c r="BU2364" s="91"/>
      <c r="BV2364" s="177">
        <v>2008</v>
      </c>
      <c r="BW2364" s="177">
        <v>11</v>
      </c>
      <c r="BX2364" s="177" t="s">
        <v>281</v>
      </c>
      <c r="BY2364" s="177" t="s">
        <v>262</v>
      </c>
      <c r="BZ2364" s="177" t="s">
        <v>268</v>
      </c>
      <c r="CA2364" s="177">
        <v>70</v>
      </c>
      <c r="CB2364" s="177" t="s">
        <v>264</v>
      </c>
      <c r="CC2364" s="122">
        <v>-49.15</v>
      </c>
      <c r="CD2364" s="178" t="s">
        <v>195</v>
      </c>
      <c r="CE2364" s="177" t="s">
        <v>313</v>
      </c>
      <c r="CF2364" s="177" t="s">
        <v>313</v>
      </c>
      <c r="CG2364" s="83" t="s">
        <v>9</v>
      </c>
      <c r="CH2364" s="57"/>
      <c r="CV2364" s="51"/>
      <c r="CW2364" s="51"/>
      <c r="CX2364" s="51"/>
      <c r="CY2364" s="51"/>
      <c r="CZ2364" s="51"/>
      <c r="DA2364" s="51"/>
      <c r="DB2364" s="51"/>
      <c r="DC2364" s="51"/>
      <c r="DD2364" s="51"/>
    </row>
    <row r="2365" spans="73:108" ht="15" x14ac:dyDescent="0.25">
      <c r="BU2365" s="91"/>
      <c r="BV2365" s="177">
        <v>2008</v>
      </c>
      <c r="BW2365" s="177">
        <v>11</v>
      </c>
      <c r="BX2365" s="177" t="s">
        <v>281</v>
      </c>
      <c r="BY2365" s="177" t="s">
        <v>262</v>
      </c>
      <c r="BZ2365" s="177" t="s">
        <v>316</v>
      </c>
      <c r="CA2365" s="177">
        <v>70</v>
      </c>
      <c r="CB2365" s="177" t="s">
        <v>264</v>
      </c>
      <c r="CC2365" s="122">
        <v>-178.18</v>
      </c>
      <c r="CD2365" s="178" t="s">
        <v>195</v>
      </c>
      <c r="CE2365" s="177" t="s">
        <v>313</v>
      </c>
      <c r="CF2365" s="177" t="s">
        <v>313</v>
      </c>
      <c r="CG2365" s="83" t="s">
        <v>9</v>
      </c>
      <c r="CH2365" s="57"/>
      <c r="CV2365" s="51"/>
      <c r="CW2365" s="51"/>
      <c r="CX2365" s="51"/>
      <c r="CY2365" s="51"/>
      <c r="CZ2365" s="51"/>
      <c r="DA2365" s="51"/>
      <c r="DB2365" s="51"/>
      <c r="DC2365" s="51"/>
      <c r="DD2365" s="51"/>
    </row>
    <row r="2366" spans="73:108" ht="15" x14ac:dyDescent="0.25">
      <c r="BU2366" s="91"/>
      <c r="BV2366" s="177">
        <v>2008</v>
      </c>
      <c r="BW2366" s="177">
        <v>11</v>
      </c>
      <c r="BX2366" s="177" t="s">
        <v>281</v>
      </c>
      <c r="BY2366" s="177" t="s">
        <v>262</v>
      </c>
      <c r="BZ2366" s="177" t="s">
        <v>347</v>
      </c>
      <c r="CA2366" s="177">
        <v>70</v>
      </c>
      <c r="CB2366" s="177" t="s">
        <v>264</v>
      </c>
      <c r="CC2366" s="122">
        <v>-68.81</v>
      </c>
      <c r="CD2366" s="178" t="s">
        <v>195</v>
      </c>
      <c r="CE2366" s="177" t="s">
        <v>313</v>
      </c>
      <c r="CF2366" s="177" t="s">
        <v>313</v>
      </c>
      <c r="CG2366" s="83" t="s">
        <v>9</v>
      </c>
      <c r="CH2366" s="57"/>
      <c r="CV2366" s="51"/>
      <c r="CW2366" s="51"/>
      <c r="CX2366" s="51"/>
      <c r="CY2366" s="51"/>
      <c r="CZ2366" s="51"/>
      <c r="DA2366" s="51"/>
      <c r="DB2366" s="51"/>
      <c r="DC2366" s="51"/>
      <c r="DD2366" s="51"/>
    </row>
    <row r="2367" spans="73:108" ht="15" x14ac:dyDescent="0.25">
      <c r="BU2367" s="91"/>
      <c r="BV2367" s="177">
        <v>2008</v>
      </c>
      <c r="BW2367" s="177">
        <v>12</v>
      </c>
      <c r="BX2367" s="177" t="s">
        <v>281</v>
      </c>
      <c r="BY2367" s="177" t="s">
        <v>262</v>
      </c>
      <c r="BZ2367" s="177" t="s">
        <v>277</v>
      </c>
      <c r="CA2367" s="177">
        <v>0</v>
      </c>
      <c r="CB2367" s="177" t="s">
        <v>264</v>
      </c>
      <c r="CC2367" s="122">
        <v>-2088.5500000000002</v>
      </c>
      <c r="CD2367" s="178" t="s">
        <v>193</v>
      </c>
      <c r="CE2367" s="177" t="s">
        <v>313</v>
      </c>
      <c r="CF2367" s="177" t="s">
        <v>313</v>
      </c>
      <c r="CG2367" s="83" t="s">
        <v>9</v>
      </c>
      <c r="CH2367" s="57"/>
      <c r="CV2367" s="51"/>
      <c r="CW2367" s="51"/>
      <c r="CX2367" s="51"/>
      <c r="CY2367" s="51"/>
      <c r="CZ2367" s="51"/>
      <c r="DA2367" s="51"/>
      <c r="DB2367" s="51"/>
      <c r="DC2367" s="51"/>
      <c r="DD2367" s="51"/>
    </row>
    <row r="2368" spans="73:108" ht="15" x14ac:dyDescent="0.25">
      <c r="BU2368" s="91"/>
      <c r="BV2368" s="177">
        <v>2008</v>
      </c>
      <c r="BW2368" s="177">
        <v>12</v>
      </c>
      <c r="BX2368" s="177" t="s">
        <v>281</v>
      </c>
      <c r="BY2368" s="177" t="s">
        <v>262</v>
      </c>
      <c r="BZ2368" s="177" t="s">
        <v>263</v>
      </c>
      <c r="CA2368" s="177">
        <v>0</v>
      </c>
      <c r="CB2368" s="177" t="s">
        <v>264</v>
      </c>
      <c r="CC2368" s="122">
        <v>-237.13</v>
      </c>
      <c r="CD2368" s="178" t="s">
        <v>193</v>
      </c>
      <c r="CE2368" s="177" t="s">
        <v>313</v>
      </c>
      <c r="CF2368" s="177" t="s">
        <v>313</v>
      </c>
      <c r="CG2368" s="83" t="s">
        <v>9</v>
      </c>
      <c r="CH2368" s="57"/>
      <c r="CV2368" s="51"/>
      <c r="CW2368" s="51"/>
      <c r="CX2368" s="51"/>
      <c r="CY2368" s="51"/>
      <c r="CZ2368" s="51"/>
      <c r="DA2368" s="51"/>
      <c r="DB2368" s="51"/>
      <c r="DC2368" s="51"/>
      <c r="DD2368" s="51"/>
    </row>
    <row r="2369" spans="73:108" ht="15" x14ac:dyDescent="0.25">
      <c r="BU2369" s="91"/>
      <c r="BV2369" s="177">
        <v>2008</v>
      </c>
      <c r="BW2369" s="177">
        <v>12</v>
      </c>
      <c r="BX2369" s="177" t="s">
        <v>281</v>
      </c>
      <c r="BY2369" s="177" t="s">
        <v>262</v>
      </c>
      <c r="BZ2369" s="177" t="s">
        <v>266</v>
      </c>
      <c r="CA2369" s="177">
        <v>0</v>
      </c>
      <c r="CB2369" s="177" t="s">
        <v>264</v>
      </c>
      <c r="CC2369" s="122">
        <v>-118.73</v>
      </c>
      <c r="CD2369" s="178" t="s">
        <v>193</v>
      </c>
      <c r="CE2369" s="177" t="s">
        <v>313</v>
      </c>
      <c r="CF2369" s="177" t="s">
        <v>313</v>
      </c>
      <c r="CG2369" s="83" t="s">
        <v>9</v>
      </c>
      <c r="CH2369" s="57"/>
      <c r="CV2369" s="51"/>
      <c r="CW2369" s="51"/>
      <c r="CX2369" s="51"/>
      <c r="CY2369" s="51"/>
      <c r="CZ2369" s="51"/>
      <c r="DA2369" s="51"/>
      <c r="DB2369" s="51"/>
      <c r="DC2369" s="51"/>
      <c r="DD2369" s="51"/>
    </row>
    <row r="2370" spans="73:108" ht="15" x14ac:dyDescent="0.25">
      <c r="BU2370" s="91"/>
      <c r="BV2370" s="177">
        <v>2008</v>
      </c>
      <c r="BW2370" s="177">
        <v>12</v>
      </c>
      <c r="BX2370" s="177" t="s">
        <v>281</v>
      </c>
      <c r="BY2370" s="177" t="s">
        <v>262</v>
      </c>
      <c r="BZ2370" s="177" t="s">
        <v>267</v>
      </c>
      <c r="CA2370" s="177">
        <v>0</v>
      </c>
      <c r="CB2370" s="177" t="s">
        <v>264</v>
      </c>
      <c r="CC2370" s="122">
        <v>-118.73</v>
      </c>
      <c r="CD2370" s="178" t="s">
        <v>193</v>
      </c>
      <c r="CE2370" s="177" t="s">
        <v>313</v>
      </c>
      <c r="CF2370" s="177" t="s">
        <v>313</v>
      </c>
      <c r="CG2370" s="83" t="s">
        <v>9</v>
      </c>
      <c r="CH2370" s="57"/>
      <c r="CV2370" s="51"/>
      <c r="CW2370" s="51"/>
      <c r="CX2370" s="51"/>
      <c r="CY2370" s="51"/>
      <c r="CZ2370" s="51"/>
      <c r="DA2370" s="51"/>
      <c r="DB2370" s="51"/>
      <c r="DC2370" s="51"/>
      <c r="DD2370" s="51"/>
    </row>
    <row r="2371" spans="73:108" ht="15" x14ac:dyDescent="0.25">
      <c r="BU2371" s="91"/>
      <c r="BV2371" s="177">
        <v>2008</v>
      </c>
      <c r="BW2371" s="177">
        <v>12</v>
      </c>
      <c r="BX2371" s="177" t="s">
        <v>281</v>
      </c>
      <c r="BY2371" s="177" t="s">
        <v>262</v>
      </c>
      <c r="BZ2371" s="177" t="s">
        <v>268</v>
      </c>
      <c r="CA2371" s="177">
        <v>0</v>
      </c>
      <c r="CB2371" s="177" t="s">
        <v>264</v>
      </c>
      <c r="CC2371" s="122">
        <v>-302.16000000000003</v>
      </c>
      <c r="CD2371" s="178" t="s">
        <v>193</v>
      </c>
      <c r="CE2371" s="177" t="s">
        <v>313</v>
      </c>
      <c r="CF2371" s="177" t="s">
        <v>313</v>
      </c>
      <c r="CG2371" s="83" t="s">
        <v>9</v>
      </c>
      <c r="CH2371" s="57"/>
      <c r="CV2371" s="51"/>
      <c r="CW2371" s="51"/>
      <c r="CX2371" s="51"/>
      <c r="CY2371" s="51"/>
      <c r="CZ2371" s="51"/>
      <c r="DA2371" s="51"/>
      <c r="DB2371" s="51"/>
      <c r="DC2371" s="51"/>
      <c r="DD2371" s="51"/>
    </row>
    <row r="2372" spans="73:108" ht="15" x14ac:dyDescent="0.25">
      <c r="BU2372" s="91"/>
      <c r="BV2372" s="177">
        <v>2008</v>
      </c>
      <c r="BW2372" s="177">
        <v>12</v>
      </c>
      <c r="BX2372" s="177" t="s">
        <v>281</v>
      </c>
      <c r="BY2372" s="177" t="s">
        <v>262</v>
      </c>
      <c r="BZ2372" s="177" t="s">
        <v>316</v>
      </c>
      <c r="CA2372" s="177">
        <v>0</v>
      </c>
      <c r="CB2372" s="177" t="s">
        <v>264</v>
      </c>
      <c r="CC2372" s="122">
        <v>-784.08</v>
      </c>
      <c r="CD2372" s="178" t="s">
        <v>193</v>
      </c>
      <c r="CE2372" s="177" t="s">
        <v>313</v>
      </c>
      <c r="CF2372" s="177" t="s">
        <v>313</v>
      </c>
      <c r="CG2372" s="83" t="s">
        <v>9</v>
      </c>
      <c r="CH2372" s="57"/>
      <c r="CV2372" s="51"/>
      <c r="CW2372" s="51"/>
      <c r="CX2372" s="51"/>
      <c r="CY2372" s="51"/>
      <c r="CZ2372" s="51"/>
      <c r="DA2372" s="51"/>
      <c r="DB2372" s="51"/>
      <c r="DC2372" s="51"/>
      <c r="DD2372" s="51"/>
    </row>
    <row r="2373" spans="73:108" ht="15" x14ac:dyDescent="0.25">
      <c r="BU2373" s="91"/>
      <c r="BV2373" s="177">
        <v>2008</v>
      </c>
      <c r="BW2373" s="177">
        <v>12</v>
      </c>
      <c r="BX2373" s="177" t="s">
        <v>281</v>
      </c>
      <c r="BY2373" s="177" t="s">
        <v>262</v>
      </c>
      <c r="BZ2373" s="177" t="s">
        <v>347</v>
      </c>
      <c r="CA2373" s="177">
        <v>0</v>
      </c>
      <c r="CB2373" s="177" t="s">
        <v>264</v>
      </c>
      <c r="CC2373" s="122">
        <v>-142.13999999999999</v>
      </c>
      <c r="CD2373" s="178" t="s">
        <v>193</v>
      </c>
      <c r="CE2373" s="177" t="s">
        <v>313</v>
      </c>
      <c r="CF2373" s="177" t="s">
        <v>313</v>
      </c>
      <c r="CG2373" s="83" t="s">
        <v>9</v>
      </c>
      <c r="CH2373" s="57"/>
      <c r="CV2373" s="51"/>
      <c r="CW2373" s="51"/>
      <c r="CX2373" s="51"/>
      <c r="CY2373" s="51"/>
      <c r="CZ2373" s="51"/>
      <c r="DA2373" s="51"/>
      <c r="DB2373" s="51"/>
      <c r="DC2373" s="51"/>
      <c r="DD2373" s="51"/>
    </row>
    <row r="2374" spans="73:108" ht="15" x14ac:dyDescent="0.25">
      <c r="BU2374" s="91"/>
      <c r="BV2374" s="177">
        <v>2008</v>
      </c>
      <c r="BW2374" s="177">
        <v>12</v>
      </c>
      <c r="BX2374" s="177" t="s">
        <v>281</v>
      </c>
      <c r="BY2374" s="177" t="s">
        <v>262</v>
      </c>
      <c r="BZ2374" s="177" t="s">
        <v>277</v>
      </c>
      <c r="CA2374" s="177">
        <v>70</v>
      </c>
      <c r="CB2374" s="177" t="s">
        <v>264</v>
      </c>
      <c r="CC2374" s="122">
        <v>-626.57000000000005</v>
      </c>
      <c r="CD2374" s="178" t="s">
        <v>195</v>
      </c>
      <c r="CE2374" s="177" t="s">
        <v>313</v>
      </c>
      <c r="CF2374" s="177" t="s">
        <v>313</v>
      </c>
      <c r="CG2374" s="83" t="s">
        <v>9</v>
      </c>
      <c r="CH2374" s="57"/>
      <c r="CV2374" s="51"/>
      <c r="CW2374" s="51"/>
      <c r="CX2374" s="51"/>
      <c r="CY2374" s="51"/>
      <c r="CZ2374" s="51"/>
      <c r="DA2374" s="51"/>
      <c r="DB2374" s="51"/>
      <c r="DC2374" s="51"/>
      <c r="DD2374" s="51"/>
    </row>
    <row r="2375" spans="73:108" ht="15" x14ac:dyDescent="0.25">
      <c r="BU2375" s="91"/>
      <c r="BV2375" s="177">
        <v>2008</v>
      </c>
      <c r="BW2375" s="177">
        <v>12</v>
      </c>
      <c r="BX2375" s="177" t="s">
        <v>281</v>
      </c>
      <c r="BY2375" s="177" t="s">
        <v>262</v>
      </c>
      <c r="BZ2375" s="177" t="s">
        <v>263</v>
      </c>
      <c r="CA2375" s="177">
        <v>70</v>
      </c>
      <c r="CB2375" s="177" t="s">
        <v>264</v>
      </c>
      <c r="CC2375" s="122">
        <v>-71.14</v>
      </c>
      <c r="CD2375" s="178" t="s">
        <v>195</v>
      </c>
      <c r="CE2375" s="177" t="s">
        <v>313</v>
      </c>
      <c r="CF2375" s="177" t="s">
        <v>313</v>
      </c>
      <c r="CG2375" s="83" t="s">
        <v>9</v>
      </c>
      <c r="CH2375" s="57"/>
      <c r="CV2375" s="51"/>
      <c r="CW2375" s="51"/>
      <c r="CX2375" s="51"/>
      <c r="CY2375" s="51"/>
      <c r="CZ2375" s="51"/>
      <c r="DA2375" s="51"/>
      <c r="DB2375" s="51"/>
      <c r="DC2375" s="51"/>
      <c r="DD2375" s="51"/>
    </row>
    <row r="2376" spans="73:108" ht="15" x14ac:dyDescent="0.25">
      <c r="BU2376" s="91"/>
      <c r="BV2376" s="177">
        <v>2008</v>
      </c>
      <c r="BW2376" s="177">
        <v>12</v>
      </c>
      <c r="BX2376" s="177" t="s">
        <v>281</v>
      </c>
      <c r="BY2376" s="177" t="s">
        <v>262</v>
      </c>
      <c r="BZ2376" s="177" t="s">
        <v>266</v>
      </c>
      <c r="CA2376" s="177">
        <v>70</v>
      </c>
      <c r="CB2376" s="177" t="s">
        <v>264</v>
      </c>
      <c r="CC2376" s="122">
        <v>-35.619999999999997</v>
      </c>
      <c r="CD2376" s="178" t="s">
        <v>195</v>
      </c>
      <c r="CE2376" s="177" t="s">
        <v>313</v>
      </c>
      <c r="CF2376" s="177" t="s">
        <v>313</v>
      </c>
      <c r="CG2376" s="83" t="s">
        <v>9</v>
      </c>
      <c r="CH2376" s="57"/>
      <c r="CV2376" s="51"/>
      <c r="CW2376" s="51"/>
      <c r="CX2376" s="51"/>
      <c r="CY2376" s="51"/>
      <c r="CZ2376" s="51"/>
      <c r="DA2376" s="51"/>
      <c r="DB2376" s="51"/>
      <c r="DC2376" s="51"/>
      <c r="DD2376" s="51"/>
    </row>
    <row r="2377" spans="73:108" ht="15" x14ac:dyDescent="0.25">
      <c r="BU2377" s="91"/>
      <c r="BV2377" s="177">
        <v>2008</v>
      </c>
      <c r="BW2377" s="177">
        <v>12</v>
      </c>
      <c r="BX2377" s="177" t="s">
        <v>281</v>
      </c>
      <c r="BY2377" s="177" t="s">
        <v>262</v>
      </c>
      <c r="BZ2377" s="177" t="s">
        <v>267</v>
      </c>
      <c r="CA2377" s="177">
        <v>70</v>
      </c>
      <c r="CB2377" s="177" t="s">
        <v>264</v>
      </c>
      <c r="CC2377" s="122">
        <v>-35.619999999999997</v>
      </c>
      <c r="CD2377" s="178" t="s">
        <v>195</v>
      </c>
      <c r="CE2377" s="177" t="s">
        <v>313</v>
      </c>
      <c r="CF2377" s="177" t="s">
        <v>313</v>
      </c>
      <c r="CG2377" s="83" t="s">
        <v>9</v>
      </c>
      <c r="CH2377" s="57"/>
      <c r="CV2377" s="51"/>
      <c r="CW2377" s="51"/>
      <c r="CX2377" s="51"/>
      <c r="CY2377" s="51"/>
      <c r="CZ2377" s="51"/>
      <c r="DA2377" s="51"/>
      <c r="DB2377" s="51"/>
      <c r="DC2377" s="51"/>
      <c r="DD2377" s="51"/>
    </row>
    <row r="2378" spans="73:108" ht="15" x14ac:dyDescent="0.25">
      <c r="BU2378" s="91"/>
      <c r="BV2378" s="177">
        <v>2008</v>
      </c>
      <c r="BW2378" s="177">
        <v>12</v>
      </c>
      <c r="BX2378" s="177" t="s">
        <v>281</v>
      </c>
      <c r="BY2378" s="177" t="s">
        <v>262</v>
      </c>
      <c r="BZ2378" s="177" t="s">
        <v>268</v>
      </c>
      <c r="CA2378" s="177">
        <v>70</v>
      </c>
      <c r="CB2378" s="177" t="s">
        <v>264</v>
      </c>
      <c r="CC2378" s="122">
        <v>-90.65</v>
      </c>
      <c r="CD2378" s="178" t="s">
        <v>195</v>
      </c>
      <c r="CE2378" s="177" t="s">
        <v>313</v>
      </c>
      <c r="CF2378" s="177" t="s">
        <v>313</v>
      </c>
      <c r="CG2378" s="83" t="s">
        <v>9</v>
      </c>
      <c r="CH2378" s="57"/>
      <c r="CV2378" s="51"/>
      <c r="CW2378" s="51"/>
      <c r="CX2378" s="51"/>
      <c r="CY2378" s="51"/>
      <c r="CZ2378" s="51"/>
      <c r="DA2378" s="51"/>
      <c r="DB2378" s="51"/>
      <c r="DC2378" s="51"/>
      <c r="DD2378" s="51"/>
    </row>
    <row r="2379" spans="73:108" ht="15" x14ac:dyDescent="0.25">
      <c r="BU2379" s="91"/>
      <c r="BV2379" s="177">
        <v>2008</v>
      </c>
      <c r="BW2379" s="177">
        <v>12</v>
      </c>
      <c r="BX2379" s="177" t="s">
        <v>281</v>
      </c>
      <c r="BY2379" s="177" t="s">
        <v>262</v>
      </c>
      <c r="BZ2379" s="177" t="s">
        <v>316</v>
      </c>
      <c r="CA2379" s="177">
        <v>70</v>
      </c>
      <c r="CB2379" s="177" t="s">
        <v>264</v>
      </c>
      <c r="CC2379" s="122">
        <v>-235.22</v>
      </c>
      <c r="CD2379" s="178" t="s">
        <v>195</v>
      </c>
      <c r="CE2379" s="177" t="s">
        <v>313</v>
      </c>
      <c r="CF2379" s="177" t="s">
        <v>313</v>
      </c>
      <c r="CG2379" s="83" t="s">
        <v>9</v>
      </c>
      <c r="CH2379" s="57"/>
      <c r="CV2379" s="51"/>
      <c r="CW2379" s="51"/>
      <c r="CX2379" s="51"/>
      <c r="CY2379" s="51"/>
      <c r="CZ2379" s="51"/>
      <c r="DA2379" s="51"/>
      <c r="DB2379" s="51"/>
      <c r="DC2379" s="51"/>
      <c r="DD2379" s="51"/>
    </row>
    <row r="2380" spans="73:108" ht="15" x14ac:dyDescent="0.25">
      <c r="BU2380" s="91"/>
      <c r="BV2380" s="177">
        <v>2008</v>
      </c>
      <c r="BW2380" s="177">
        <v>12</v>
      </c>
      <c r="BX2380" s="177" t="s">
        <v>281</v>
      </c>
      <c r="BY2380" s="177" t="s">
        <v>262</v>
      </c>
      <c r="BZ2380" s="177" t="s">
        <v>347</v>
      </c>
      <c r="CA2380" s="177">
        <v>70</v>
      </c>
      <c r="CB2380" s="177" t="s">
        <v>264</v>
      </c>
      <c r="CC2380" s="122">
        <v>-42.64</v>
      </c>
      <c r="CD2380" s="178" t="s">
        <v>195</v>
      </c>
      <c r="CE2380" s="177" t="s">
        <v>313</v>
      </c>
      <c r="CF2380" s="177" t="s">
        <v>313</v>
      </c>
      <c r="CG2380" s="83" t="s">
        <v>9</v>
      </c>
      <c r="CH2380" s="57"/>
      <c r="CV2380" s="51"/>
      <c r="CW2380" s="51"/>
      <c r="CX2380" s="51"/>
      <c r="CY2380" s="51"/>
      <c r="CZ2380" s="51"/>
      <c r="DA2380" s="51"/>
      <c r="DB2380" s="51"/>
      <c r="DC2380" s="51"/>
      <c r="DD2380" s="51"/>
    </row>
    <row r="2381" spans="73:108" ht="15" x14ac:dyDescent="0.25">
      <c r="BU2381" s="91"/>
      <c r="BV2381" s="177">
        <v>2009</v>
      </c>
      <c r="BW2381" s="177">
        <v>1</v>
      </c>
      <c r="BX2381" s="177" t="s">
        <v>281</v>
      </c>
      <c r="BY2381" s="177" t="s">
        <v>262</v>
      </c>
      <c r="BZ2381" s="177" t="s">
        <v>277</v>
      </c>
      <c r="CA2381" s="177">
        <v>0</v>
      </c>
      <c r="CB2381" s="177" t="s">
        <v>264</v>
      </c>
      <c r="CC2381" s="122">
        <v>-3101.8</v>
      </c>
      <c r="CD2381" s="178" t="s">
        <v>193</v>
      </c>
      <c r="CE2381" s="177" t="s">
        <v>313</v>
      </c>
      <c r="CF2381" s="177" t="s">
        <v>313</v>
      </c>
      <c r="CG2381" s="83" t="s">
        <v>9</v>
      </c>
      <c r="CH2381" s="57"/>
      <c r="CV2381" s="51"/>
      <c r="CW2381" s="51"/>
      <c r="CX2381" s="51"/>
      <c r="CY2381" s="51"/>
      <c r="CZ2381" s="51"/>
      <c r="DA2381" s="51"/>
      <c r="DB2381" s="51"/>
      <c r="DC2381" s="51"/>
      <c r="DD2381" s="51"/>
    </row>
    <row r="2382" spans="73:108" ht="15" x14ac:dyDescent="0.25">
      <c r="BU2382" s="91"/>
      <c r="BV2382" s="177">
        <v>2009</v>
      </c>
      <c r="BW2382" s="177">
        <v>1</v>
      </c>
      <c r="BX2382" s="177" t="s">
        <v>281</v>
      </c>
      <c r="BY2382" s="177" t="s">
        <v>262</v>
      </c>
      <c r="BZ2382" s="177" t="s">
        <v>263</v>
      </c>
      <c r="CA2382" s="177">
        <v>0</v>
      </c>
      <c r="CB2382" s="177" t="s">
        <v>264</v>
      </c>
      <c r="CC2382" s="122">
        <v>-80.989999999999995</v>
      </c>
      <c r="CD2382" s="178" t="s">
        <v>193</v>
      </c>
      <c r="CE2382" s="177" t="s">
        <v>313</v>
      </c>
      <c r="CF2382" s="177" t="s">
        <v>313</v>
      </c>
      <c r="CG2382" s="83" t="s">
        <v>9</v>
      </c>
      <c r="CH2382" s="57"/>
      <c r="CV2382" s="51"/>
      <c r="CW2382" s="51"/>
      <c r="CX2382" s="51"/>
      <c r="CY2382" s="51"/>
      <c r="CZ2382" s="51"/>
      <c r="DA2382" s="51"/>
      <c r="DB2382" s="51"/>
      <c r="DC2382" s="51"/>
      <c r="DD2382" s="51"/>
    </row>
    <row r="2383" spans="73:108" ht="15" x14ac:dyDescent="0.25">
      <c r="BU2383" s="91"/>
      <c r="BV2383" s="177">
        <v>2009</v>
      </c>
      <c r="BW2383" s="177">
        <v>1</v>
      </c>
      <c r="BX2383" s="177" t="s">
        <v>281</v>
      </c>
      <c r="BY2383" s="177" t="s">
        <v>262</v>
      </c>
      <c r="BZ2383" s="177" t="s">
        <v>268</v>
      </c>
      <c r="CA2383" s="177">
        <v>0</v>
      </c>
      <c r="CB2383" s="177" t="s">
        <v>264</v>
      </c>
      <c r="CC2383" s="122">
        <v>-373.31</v>
      </c>
      <c r="CD2383" s="178" t="s">
        <v>193</v>
      </c>
      <c r="CE2383" s="177" t="s">
        <v>313</v>
      </c>
      <c r="CF2383" s="177" t="s">
        <v>313</v>
      </c>
      <c r="CG2383" s="83" t="s">
        <v>9</v>
      </c>
      <c r="CH2383" s="57"/>
      <c r="CV2383" s="51"/>
      <c r="CW2383" s="51"/>
      <c r="CX2383" s="51"/>
      <c r="CY2383" s="51"/>
      <c r="CZ2383" s="51"/>
      <c r="DA2383" s="51"/>
      <c r="DB2383" s="51"/>
      <c r="DC2383" s="51"/>
      <c r="DD2383" s="51"/>
    </row>
    <row r="2384" spans="73:108" ht="15" x14ac:dyDescent="0.25">
      <c r="BU2384" s="91"/>
      <c r="BV2384" s="177">
        <v>2009</v>
      </c>
      <c r="BW2384" s="177">
        <v>1</v>
      </c>
      <c r="BX2384" s="177" t="s">
        <v>281</v>
      </c>
      <c r="BY2384" s="177" t="s">
        <v>262</v>
      </c>
      <c r="BZ2384" s="177" t="s">
        <v>316</v>
      </c>
      <c r="CA2384" s="177">
        <v>0</v>
      </c>
      <c r="CB2384" s="177" t="s">
        <v>264</v>
      </c>
      <c r="CC2384" s="122">
        <v>-373.32</v>
      </c>
      <c r="CD2384" s="178" t="s">
        <v>193</v>
      </c>
      <c r="CE2384" s="177" t="s">
        <v>313</v>
      </c>
      <c r="CF2384" s="177" t="s">
        <v>313</v>
      </c>
      <c r="CG2384" s="83" t="s">
        <v>9</v>
      </c>
      <c r="CH2384" s="57"/>
      <c r="CV2384" s="51"/>
      <c r="CW2384" s="51"/>
      <c r="CX2384" s="51"/>
      <c r="CY2384" s="51"/>
      <c r="CZ2384" s="51"/>
      <c r="DA2384" s="51"/>
      <c r="DB2384" s="51"/>
      <c r="DC2384" s="51"/>
      <c r="DD2384" s="51"/>
    </row>
    <row r="2385" spans="73:108" ht="15" x14ac:dyDescent="0.25">
      <c r="BU2385" s="91"/>
      <c r="BV2385" s="177">
        <v>2009</v>
      </c>
      <c r="BW2385" s="177">
        <v>1</v>
      </c>
      <c r="BX2385" s="177" t="s">
        <v>281</v>
      </c>
      <c r="BY2385" s="177" t="s">
        <v>262</v>
      </c>
      <c r="BZ2385" s="177" t="s">
        <v>347</v>
      </c>
      <c r="CA2385" s="177">
        <v>0</v>
      </c>
      <c r="CB2385" s="177" t="s">
        <v>264</v>
      </c>
      <c r="CC2385" s="122">
        <v>-527.77</v>
      </c>
      <c r="CD2385" s="178" t="s">
        <v>193</v>
      </c>
      <c r="CE2385" s="177" t="s">
        <v>313</v>
      </c>
      <c r="CF2385" s="177" t="s">
        <v>313</v>
      </c>
      <c r="CG2385" s="83" t="s">
        <v>9</v>
      </c>
      <c r="CH2385" s="57"/>
      <c r="CV2385" s="51"/>
      <c r="CW2385" s="51"/>
      <c r="CX2385" s="51"/>
      <c r="CY2385" s="51"/>
      <c r="CZ2385" s="51"/>
      <c r="DA2385" s="51"/>
      <c r="DB2385" s="51"/>
      <c r="DC2385" s="51"/>
      <c r="DD2385" s="51"/>
    </row>
    <row r="2386" spans="73:108" ht="15" x14ac:dyDescent="0.25">
      <c r="BU2386" s="91"/>
      <c r="BV2386" s="177">
        <v>2009</v>
      </c>
      <c r="BW2386" s="177">
        <v>1</v>
      </c>
      <c r="BX2386" s="177" t="s">
        <v>281</v>
      </c>
      <c r="BY2386" s="177" t="s">
        <v>262</v>
      </c>
      <c r="BZ2386" s="177" t="s">
        <v>277</v>
      </c>
      <c r="CA2386" s="177">
        <v>70</v>
      </c>
      <c r="CB2386" s="177" t="s">
        <v>264</v>
      </c>
      <c r="CC2386" s="122">
        <v>-930.54</v>
      </c>
      <c r="CD2386" s="178" t="s">
        <v>195</v>
      </c>
      <c r="CE2386" s="177" t="s">
        <v>313</v>
      </c>
      <c r="CF2386" s="177" t="s">
        <v>313</v>
      </c>
      <c r="CG2386" s="83" t="s">
        <v>9</v>
      </c>
      <c r="CH2386" s="57"/>
      <c r="CV2386" s="51"/>
      <c r="CW2386" s="51"/>
      <c r="CX2386" s="51"/>
      <c r="CY2386" s="51"/>
      <c r="CZ2386" s="51"/>
      <c r="DA2386" s="51"/>
      <c r="DB2386" s="51"/>
      <c r="DC2386" s="51"/>
      <c r="DD2386" s="51"/>
    </row>
    <row r="2387" spans="73:108" ht="15" x14ac:dyDescent="0.25">
      <c r="BU2387" s="91"/>
      <c r="BV2387" s="177">
        <v>2009</v>
      </c>
      <c r="BW2387" s="177">
        <v>1</v>
      </c>
      <c r="BX2387" s="177" t="s">
        <v>281</v>
      </c>
      <c r="BY2387" s="177" t="s">
        <v>262</v>
      </c>
      <c r="BZ2387" s="177" t="s">
        <v>263</v>
      </c>
      <c r="CA2387" s="177">
        <v>70</v>
      </c>
      <c r="CB2387" s="177" t="s">
        <v>264</v>
      </c>
      <c r="CC2387" s="122">
        <v>-24.3</v>
      </c>
      <c r="CD2387" s="178" t="s">
        <v>195</v>
      </c>
      <c r="CE2387" s="177" t="s">
        <v>313</v>
      </c>
      <c r="CF2387" s="177" t="s">
        <v>313</v>
      </c>
      <c r="CG2387" s="83" t="s">
        <v>9</v>
      </c>
      <c r="CH2387" s="57"/>
      <c r="CV2387" s="51"/>
      <c r="CW2387" s="51"/>
      <c r="CX2387" s="51"/>
      <c r="CY2387" s="51"/>
      <c r="CZ2387" s="51"/>
      <c r="DA2387" s="51"/>
      <c r="DB2387" s="51"/>
      <c r="DC2387" s="51"/>
      <c r="DD2387" s="51"/>
    </row>
    <row r="2388" spans="73:108" ht="15" x14ac:dyDescent="0.25">
      <c r="BU2388" s="91"/>
      <c r="BV2388" s="177">
        <v>2009</v>
      </c>
      <c r="BW2388" s="177">
        <v>1</v>
      </c>
      <c r="BX2388" s="177" t="s">
        <v>281</v>
      </c>
      <c r="BY2388" s="177" t="s">
        <v>262</v>
      </c>
      <c r="BZ2388" s="177" t="s">
        <v>268</v>
      </c>
      <c r="CA2388" s="177">
        <v>70</v>
      </c>
      <c r="CB2388" s="177" t="s">
        <v>264</v>
      </c>
      <c r="CC2388" s="122">
        <v>-111.99</v>
      </c>
      <c r="CD2388" s="178" t="s">
        <v>195</v>
      </c>
      <c r="CE2388" s="177" t="s">
        <v>313</v>
      </c>
      <c r="CF2388" s="177" t="s">
        <v>313</v>
      </c>
      <c r="CG2388" s="83" t="s">
        <v>9</v>
      </c>
      <c r="CH2388" s="57"/>
      <c r="CV2388" s="51"/>
      <c r="CW2388" s="51"/>
      <c r="CX2388" s="51"/>
      <c r="CY2388" s="51"/>
      <c r="CZ2388" s="51"/>
      <c r="DA2388" s="51"/>
      <c r="DB2388" s="51"/>
      <c r="DC2388" s="51"/>
      <c r="DD2388" s="51"/>
    </row>
    <row r="2389" spans="73:108" ht="15" x14ac:dyDescent="0.25">
      <c r="BU2389" s="91"/>
      <c r="BV2389" s="177">
        <v>2009</v>
      </c>
      <c r="BW2389" s="177">
        <v>1</v>
      </c>
      <c r="BX2389" s="177" t="s">
        <v>281</v>
      </c>
      <c r="BY2389" s="177" t="s">
        <v>262</v>
      </c>
      <c r="BZ2389" s="177" t="s">
        <v>316</v>
      </c>
      <c r="CA2389" s="177">
        <v>70</v>
      </c>
      <c r="CB2389" s="177" t="s">
        <v>264</v>
      </c>
      <c r="CC2389" s="122">
        <v>-112</v>
      </c>
      <c r="CD2389" s="178" t="s">
        <v>195</v>
      </c>
      <c r="CE2389" s="177" t="s">
        <v>313</v>
      </c>
      <c r="CF2389" s="177" t="s">
        <v>313</v>
      </c>
      <c r="CG2389" s="83" t="s">
        <v>9</v>
      </c>
      <c r="CH2389" s="57"/>
      <c r="CV2389" s="51"/>
      <c r="CW2389" s="51"/>
      <c r="CX2389" s="51"/>
      <c r="CY2389" s="51"/>
      <c r="CZ2389" s="51"/>
      <c r="DA2389" s="51"/>
      <c r="DB2389" s="51"/>
      <c r="DC2389" s="51"/>
      <c r="DD2389" s="51"/>
    </row>
    <row r="2390" spans="73:108" ht="15" x14ac:dyDescent="0.25">
      <c r="BU2390" s="91"/>
      <c r="BV2390" s="177">
        <v>2009</v>
      </c>
      <c r="BW2390" s="177">
        <v>1</v>
      </c>
      <c r="BX2390" s="177" t="s">
        <v>281</v>
      </c>
      <c r="BY2390" s="177" t="s">
        <v>262</v>
      </c>
      <c r="BZ2390" s="177" t="s">
        <v>347</v>
      </c>
      <c r="CA2390" s="177">
        <v>70</v>
      </c>
      <c r="CB2390" s="177" t="s">
        <v>264</v>
      </c>
      <c r="CC2390" s="122">
        <v>-158.33000000000001</v>
      </c>
      <c r="CD2390" s="178" t="s">
        <v>195</v>
      </c>
      <c r="CE2390" s="177" t="s">
        <v>313</v>
      </c>
      <c r="CF2390" s="177" t="s">
        <v>313</v>
      </c>
      <c r="CG2390" s="83" t="s">
        <v>9</v>
      </c>
      <c r="CH2390" s="57"/>
      <c r="CV2390" s="51"/>
      <c r="CW2390" s="51"/>
      <c r="CX2390" s="51"/>
      <c r="CY2390" s="51"/>
      <c r="CZ2390" s="51"/>
      <c r="DA2390" s="51"/>
      <c r="DB2390" s="51"/>
      <c r="DC2390" s="51"/>
      <c r="DD2390" s="51"/>
    </row>
    <row r="2391" spans="73:108" ht="15" x14ac:dyDescent="0.25">
      <c r="BU2391" s="91"/>
      <c r="BV2391" s="177">
        <v>2009</v>
      </c>
      <c r="BW2391" s="177">
        <v>2</v>
      </c>
      <c r="BX2391" s="177" t="s">
        <v>281</v>
      </c>
      <c r="BY2391" s="177" t="s">
        <v>262</v>
      </c>
      <c r="BZ2391" s="177" t="s">
        <v>277</v>
      </c>
      <c r="CA2391" s="177">
        <v>0</v>
      </c>
      <c r="CB2391" s="177" t="s">
        <v>264</v>
      </c>
      <c r="CC2391" s="122">
        <v>-280.66000000000003</v>
      </c>
      <c r="CD2391" s="178" t="s">
        <v>193</v>
      </c>
      <c r="CE2391" s="177" t="s">
        <v>313</v>
      </c>
      <c r="CF2391" s="177" t="s">
        <v>313</v>
      </c>
      <c r="CG2391" s="83" t="s">
        <v>9</v>
      </c>
      <c r="CH2391" s="57"/>
      <c r="CV2391" s="51"/>
      <c r="CW2391" s="51"/>
      <c r="CX2391" s="51"/>
      <c r="CY2391" s="51"/>
      <c r="CZ2391" s="51"/>
      <c r="DA2391" s="51"/>
      <c r="DB2391" s="51"/>
      <c r="DC2391" s="51"/>
      <c r="DD2391" s="51"/>
    </row>
    <row r="2392" spans="73:108" ht="15" x14ac:dyDescent="0.25">
      <c r="BU2392" s="91"/>
      <c r="BV2392" s="177">
        <v>2009</v>
      </c>
      <c r="BW2392" s="177">
        <v>2</v>
      </c>
      <c r="BX2392" s="177" t="s">
        <v>281</v>
      </c>
      <c r="BY2392" s="177" t="s">
        <v>262</v>
      </c>
      <c r="BZ2392" s="177" t="s">
        <v>266</v>
      </c>
      <c r="CA2392" s="177">
        <v>0</v>
      </c>
      <c r="CB2392" s="177" t="s">
        <v>264</v>
      </c>
      <c r="CC2392" s="122">
        <v>-7.99</v>
      </c>
      <c r="CD2392" s="178" t="s">
        <v>193</v>
      </c>
      <c r="CE2392" s="177" t="s">
        <v>313</v>
      </c>
      <c r="CF2392" s="177" t="s">
        <v>313</v>
      </c>
      <c r="CG2392" s="83" t="s">
        <v>9</v>
      </c>
      <c r="CH2392" s="57"/>
      <c r="CV2392" s="51"/>
      <c r="CW2392" s="51"/>
      <c r="CX2392" s="51"/>
      <c r="CY2392" s="51"/>
      <c r="CZ2392" s="51"/>
      <c r="DA2392" s="51"/>
      <c r="DB2392" s="51"/>
      <c r="DC2392" s="51"/>
      <c r="DD2392" s="51"/>
    </row>
    <row r="2393" spans="73:108" ht="15" x14ac:dyDescent="0.25">
      <c r="BU2393" s="91"/>
      <c r="BV2393" s="177">
        <v>2009</v>
      </c>
      <c r="BW2393" s="177">
        <v>2</v>
      </c>
      <c r="BX2393" s="177" t="s">
        <v>281</v>
      </c>
      <c r="BY2393" s="177" t="s">
        <v>262</v>
      </c>
      <c r="BZ2393" s="177" t="s">
        <v>267</v>
      </c>
      <c r="CA2393" s="177">
        <v>0</v>
      </c>
      <c r="CB2393" s="177" t="s">
        <v>264</v>
      </c>
      <c r="CC2393" s="122">
        <v>-7.99</v>
      </c>
      <c r="CD2393" s="178" t="s">
        <v>193</v>
      </c>
      <c r="CE2393" s="177" t="s">
        <v>313</v>
      </c>
      <c r="CF2393" s="177" t="s">
        <v>313</v>
      </c>
      <c r="CG2393" s="83" t="s">
        <v>9</v>
      </c>
      <c r="CH2393" s="57"/>
      <c r="CV2393" s="51"/>
      <c r="CW2393" s="51"/>
      <c r="CX2393" s="51"/>
      <c r="CY2393" s="51"/>
      <c r="CZ2393" s="51"/>
      <c r="DA2393" s="51"/>
      <c r="DB2393" s="51"/>
      <c r="DC2393" s="51"/>
      <c r="DD2393" s="51"/>
    </row>
    <row r="2394" spans="73:108" ht="15" x14ac:dyDescent="0.25">
      <c r="BU2394" s="91"/>
      <c r="BV2394" s="177">
        <v>2009</v>
      </c>
      <c r="BW2394" s="177">
        <v>2</v>
      </c>
      <c r="BX2394" s="177" t="s">
        <v>281</v>
      </c>
      <c r="BY2394" s="177" t="s">
        <v>262</v>
      </c>
      <c r="BZ2394" s="177" t="s">
        <v>316</v>
      </c>
      <c r="CA2394" s="177">
        <v>0</v>
      </c>
      <c r="CB2394" s="177" t="s">
        <v>264</v>
      </c>
      <c r="CC2394" s="122">
        <v>-13.23</v>
      </c>
      <c r="CD2394" s="178" t="s">
        <v>193</v>
      </c>
      <c r="CE2394" s="177" t="s">
        <v>313</v>
      </c>
      <c r="CF2394" s="177" t="s">
        <v>313</v>
      </c>
      <c r="CG2394" s="83" t="s">
        <v>9</v>
      </c>
      <c r="CH2394" s="57"/>
      <c r="CV2394" s="51"/>
      <c r="CW2394" s="51"/>
      <c r="CX2394" s="51"/>
      <c r="CY2394" s="51"/>
      <c r="CZ2394" s="51"/>
      <c r="DA2394" s="51"/>
      <c r="DB2394" s="51"/>
      <c r="DC2394" s="51"/>
      <c r="DD2394" s="51"/>
    </row>
    <row r="2395" spans="73:108" ht="15" x14ac:dyDescent="0.25">
      <c r="BU2395" s="91"/>
      <c r="BV2395" s="177">
        <v>2009</v>
      </c>
      <c r="BW2395" s="177">
        <v>2</v>
      </c>
      <c r="BX2395" s="177" t="s">
        <v>281</v>
      </c>
      <c r="BY2395" s="177" t="s">
        <v>262</v>
      </c>
      <c r="BZ2395" s="177" t="s">
        <v>347</v>
      </c>
      <c r="CA2395" s="177">
        <v>0</v>
      </c>
      <c r="CB2395" s="177" t="s">
        <v>264</v>
      </c>
      <c r="CC2395" s="122">
        <v>-20.29</v>
      </c>
      <c r="CD2395" s="178" t="s">
        <v>193</v>
      </c>
      <c r="CE2395" s="177" t="s">
        <v>313</v>
      </c>
      <c r="CF2395" s="177" t="s">
        <v>313</v>
      </c>
      <c r="CG2395" s="83" t="s">
        <v>9</v>
      </c>
      <c r="CH2395" s="57"/>
      <c r="CV2395" s="51"/>
      <c r="CW2395" s="51"/>
      <c r="CX2395" s="51"/>
      <c r="CY2395" s="51"/>
      <c r="CZ2395" s="51"/>
      <c r="DA2395" s="51"/>
      <c r="DB2395" s="51"/>
      <c r="DC2395" s="51"/>
      <c r="DD2395" s="51"/>
    </row>
    <row r="2396" spans="73:108" ht="15" x14ac:dyDescent="0.25">
      <c r="BU2396" s="91"/>
      <c r="BV2396" s="177">
        <v>2009</v>
      </c>
      <c r="BW2396" s="177">
        <v>2</v>
      </c>
      <c r="BX2396" s="177" t="s">
        <v>281</v>
      </c>
      <c r="BY2396" s="177" t="s">
        <v>262</v>
      </c>
      <c r="BZ2396" s="177" t="s">
        <v>277</v>
      </c>
      <c r="CA2396" s="177">
        <v>70</v>
      </c>
      <c r="CB2396" s="177" t="s">
        <v>264</v>
      </c>
      <c r="CC2396" s="122">
        <v>-84.2</v>
      </c>
      <c r="CD2396" s="178" t="s">
        <v>195</v>
      </c>
      <c r="CE2396" s="177" t="s">
        <v>313</v>
      </c>
      <c r="CF2396" s="177" t="s">
        <v>313</v>
      </c>
      <c r="CG2396" s="83" t="s">
        <v>9</v>
      </c>
      <c r="CH2396" s="57"/>
      <c r="CV2396" s="51"/>
      <c r="CW2396" s="51"/>
      <c r="CX2396" s="51"/>
      <c r="CY2396" s="51"/>
      <c r="CZ2396" s="51"/>
      <c r="DA2396" s="51"/>
      <c r="DB2396" s="51"/>
      <c r="DC2396" s="51"/>
      <c r="DD2396" s="51"/>
    </row>
    <row r="2397" spans="73:108" ht="15" x14ac:dyDescent="0.25">
      <c r="BU2397" s="91"/>
      <c r="BV2397" s="177">
        <v>2009</v>
      </c>
      <c r="BW2397" s="177">
        <v>2</v>
      </c>
      <c r="BX2397" s="177" t="s">
        <v>281</v>
      </c>
      <c r="BY2397" s="177" t="s">
        <v>262</v>
      </c>
      <c r="BZ2397" s="177" t="s">
        <v>266</v>
      </c>
      <c r="CA2397" s="177">
        <v>70</v>
      </c>
      <c r="CB2397" s="177" t="s">
        <v>264</v>
      </c>
      <c r="CC2397" s="122">
        <v>-2.4</v>
      </c>
      <c r="CD2397" s="178" t="s">
        <v>195</v>
      </c>
      <c r="CE2397" s="177" t="s">
        <v>313</v>
      </c>
      <c r="CF2397" s="177" t="s">
        <v>313</v>
      </c>
      <c r="CG2397" s="83" t="s">
        <v>9</v>
      </c>
      <c r="CH2397" s="57"/>
      <c r="CV2397" s="51"/>
      <c r="CW2397" s="51"/>
      <c r="CX2397" s="51"/>
      <c r="CY2397" s="51"/>
      <c r="CZ2397" s="51"/>
      <c r="DA2397" s="51"/>
      <c r="DB2397" s="51"/>
      <c r="DC2397" s="51"/>
      <c r="DD2397" s="51"/>
    </row>
    <row r="2398" spans="73:108" ht="15" x14ac:dyDescent="0.25">
      <c r="BU2398" s="91"/>
      <c r="BV2398" s="177">
        <v>2009</v>
      </c>
      <c r="BW2398" s="177">
        <v>2</v>
      </c>
      <c r="BX2398" s="177" t="s">
        <v>281</v>
      </c>
      <c r="BY2398" s="177" t="s">
        <v>262</v>
      </c>
      <c r="BZ2398" s="177" t="s">
        <v>267</v>
      </c>
      <c r="CA2398" s="177">
        <v>70</v>
      </c>
      <c r="CB2398" s="177" t="s">
        <v>264</v>
      </c>
      <c r="CC2398" s="122">
        <v>-2.4</v>
      </c>
      <c r="CD2398" s="178" t="s">
        <v>195</v>
      </c>
      <c r="CE2398" s="177" t="s">
        <v>313</v>
      </c>
      <c r="CF2398" s="177" t="s">
        <v>313</v>
      </c>
      <c r="CG2398" s="83" t="s">
        <v>9</v>
      </c>
      <c r="CH2398" s="57"/>
      <c r="CV2398" s="51"/>
      <c r="CW2398" s="51"/>
      <c r="CX2398" s="51"/>
      <c r="CY2398" s="51"/>
      <c r="CZ2398" s="51"/>
      <c r="DA2398" s="51"/>
      <c r="DB2398" s="51"/>
      <c r="DC2398" s="51"/>
      <c r="DD2398" s="51"/>
    </row>
    <row r="2399" spans="73:108" ht="15" x14ac:dyDescent="0.25">
      <c r="BU2399" s="91"/>
      <c r="BV2399" s="177">
        <v>2009</v>
      </c>
      <c r="BW2399" s="177">
        <v>2</v>
      </c>
      <c r="BX2399" s="177" t="s">
        <v>281</v>
      </c>
      <c r="BY2399" s="177" t="s">
        <v>262</v>
      </c>
      <c r="BZ2399" s="177" t="s">
        <v>316</v>
      </c>
      <c r="CA2399" s="177">
        <v>70</v>
      </c>
      <c r="CB2399" s="177" t="s">
        <v>264</v>
      </c>
      <c r="CC2399" s="122">
        <v>-3.97</v>
      </c>
      <c r="CD2399" s="178" t="s">
        <v>195</v>
      </c>
      <c r="CE2399" s="177" t="s">
        <v>313</v>
      </c>
      <c r="CF2399" s="177" t="s">
        <v>313</v>
      </c>
      <c r="CG2399" s="83" t="s">
        <v>9</v>
      </c>
      <c r="CH2399" s="57"/>
      <c r="CV2399" s="51"/>
      <c r="CW2399" s="51"/>
      <c r="CX2399" s="51"/>
      <c r="CY2399" s="51"/>
      <c r="CZ2399" s="51"/>
      <c r="DA2399" s="51"/>
      <c r="DB2399" s="51"/>
      <c r="DC2399" s="51"/>
      <c r="DD2399" s="51"/>
    </row>
    <row r="2400" spans="73:108" ht="15" x14ac:dyDescent="0.25">
      <c r="BU2400" s="91"/>
      <c r="BV2400" s="177">
        <v>2009</v>
      </c>
      <c r="BW2400" s="177">
        <v>2</v>
      </c>
      <c r="BX2400" s="177" t="s">
        <v>281</v>
      </c>
      <c r="BY2400" s="177" t="s">
        <v>262</v>
      </c>
      <c r="BZ2400" s="177" t="s">
        <v>347</v>
      </c>
      <c r="CA2400" s="177">
        <v>70</v>
      </c>
      <c r="CB2400" s="177" t="s">
        <v>264</v>
      </c>
      <c r="CC2400" s="122">
        <v>-6.09</v>
      </c>
      <c r="CD2400" s="178" t="s">
        <v>195</v>
      </c>
      <c r="CE2400" s="177" t="s">
        <v>313</v>
      </c>
      <c r="CF2400" s="177" t="s">
        <v>313</v>
      </c>
      <c r="CG2400" s="83" t="s">
        <v>9</v>
      </c>
      <c r="CH2400" s="57"/>
      <c r="CV2400" s="51"/>
      <c r="CW2400" s="51"/>
      <c r="CX2400" s="51"/>
      <c r="CY2400" s="51"/>
      <c r="CZ2400" s="51"/>
      <c r="DA2400" s="51"/>
      <c r="DB2400" s="51"/>
      <c r="DC2400" s="51"/>
      <c r="DD2400" s="51"/>
    </row>
    <row r="2401" spans="73:108" ht="15" x14ac:dyDescent="0.25">
      <c r="BU2401" s="91"/>
      <c r="BV2401" s="177">
        <v>2009</v>
      </c>
      <c r="BW2401" s="177">
        <v>3</v>
      </c>
      <c r="BX2401" s="177" t="s">
        <v>281</v>
      </c>
      <c r="BY2401" s="177" t="s">
        <v>262</v>
      </c>
      <c r="BZ2401" s="177" t="s">
        <v>277</v>
      </c>
      <c r="CA2401" s="177">
        <v>0</v>
      </c>
      <c r="CB2401" s="177" t="s">
        <v>264</v>
      </c>
      <c r="CC2401" s="122">
        <v>-281.8</v>
      </c>
      <c r="CD2401" s="178" t="s">
        <v>193</v>
      </c>
      <c r="CE2401" s="177" t="s">
        <v>313</v>
      </c>
      <c r="CF2401" s="177" t="s">
        <v>313</v>
      </c>
      <c r="CG2401" s="83" t="s">
        <v>9</v>
      </c>
      <c r="CH2401" s="57"/>
      <c r="CV2401" s="51"/>
      <c r="CW2401" s="51"/>
      <c r="CX2401" s="51"/>
      <c r="CY2401" s="51"/>
      <c r="CZ2401" s="51"/>
      <c r="DA2401" s="51"/>
      <c r="DB2401" s="51"/>
      <c r="DC2401" s="51"/>
      <c r="DD2401" s="51"/>
    </row>
    <row r="2402" spans="73:108" ht="15" x14ac:dyDescent="0.25">
      <c r="BU2402" s="91"/>
      <c r="BV2402" s="177">
        <v>2009</v>
      </c>
      <c r="BW2402" s="177">
        <v>3</v>
      </c>
      <c r="BX2402" s="177" t="s">
        <v>281</v>
      </c>
      <c r="BY2402" s="177" t="s">
        <v>262</v>
      </c>
      <c r="BZ2402" s="177" t="s">
        <v>266</v>
      </c>
      <c r="CA2402" s="177">
        <v>0</v>
      </c>
      <c r="CB2402" s="177" t="s">
        <v>264</v>
      </c>
      <c r="CC2402" s="122">
        <v>-30.29</v>
      </c>
      <c r="CD2402" s="178" t="s">
        <v>193</v>
      </c>
      <c r="CE2402" s="177" t="s">
        <v>313</v>
      </c>
      <c r="CF2402" s="177" t="s">
        <v>313</v>
      </c>
      <c r="CG2402" s="83" t="s">
        <v>9</v>
      </c>
      <c r="CH2402" s="57"/>
      <c r="CV2402" s="51"/>
      <c r="CW2402" s="51"/>
      <c r="CX2402" s="51"/>
      <c r="CY2402" s="51"/>
      <c r="CZ2402" s="51"/>
      <c r="DA2402" s="51"/>
      <c r="DB2402" s="51"/>
      <c r="DC2402" s="51"/>
      <c r="DD2402" s="51"/>
    </row>
    <row r="2403" spans="73:108" ht="15" x14ac:dyDescent="0.25">
      <c r="BU2403" s="91"/>
      <c r="BV2403" s="177">
        <v>2009</v>
      </c>
      <c r="BW2403" s="177">
        <v>3</v>
      </c>
      <c r="BX2403" s="177" t="s">
        <v>281</v>
      </c>
      <c r="BY2403" s="177" t="s">
        <v>262</v>
      </c>
      <c r="BZ2403" s="177" t="s">
        <v>277</v>
      </c>
      <c r="CA2403" s="177">
        <v>70</v>
      </c>
      <c r="CB2403" s="177" t="s">
        <v>264</v>
      </c>
      <c r="CC2403" s="122">
        <v>-84.54</v>
      </c>
      <c r="CD2403" s="178" t="s">
        <v>195</v>
      </c>
      <c r="CE2403" s="177" t="s">
        <v>313</v>
      </c>
      <c r="CF2403" s="177" t="s">
        <v>313</v>
      </c>
      <c r="CG2403" s="83" t="s">
        <v>9</v>
      </c>
      <c r="CH2403" s="57"/>
      <c r="CV2403" s="51"/>
      <c r="CW2403" s="51"/>
      <c r="CX2403" s="51"/>
      <c r="CY2403" s="51"/>
      <c r="CZ2403" s="51"/>
      <c r="DA2403" s="51"/>
      <c r="DB2403" s="51"/>
      <c r="DC2403" s="51"/>
      <c r="DD2403" s="51"/>
    </row>
    <row r="2404" spans="73:108" ht="15" x14ac:dyDescent="0.25">
      <c r="BU2404" s="91"/>
      <c r="BV2404" s="177">
        <v>2009</v>
      </c>
      <c r="BW2404" s="177">
        <v>3</v>
      </c>
      <c r="BX2404" s="177" t="s">
        <v>281</v>
      </c>
      <c r="BY2404" s="177" t="s">
        <v>262</v>
      </c>
      <c r="BZ2404" s="177" t="s">
        <v>266</v>
      </c>
      <c r="CA2404" s="177">
        <v>70</v>
      </c>
      <c r="CB2404" s="177" t="s">
        <v>264</v>
      </c>
      <c r="CC2404" s="122">
        <v>-9.09</v>
      </c>
      <c r="CD2404" s="178" t="s">
        <v>195</v>
      </c>
      <c r="CE2404" s="177" t="s">
        <v>313</v>
      </c>
      <c r="CF2404" s="177" t="s">
        <v>313</v>
      </c>
      <c r="CG2404" s="83" t="s">
        <v>9</v>
      </c>
      <c r="CH2404" s="57"/>
      <c r="CV2404" s="51"/>
      <c r="CW2404" s="51"/>
      <c r="CX2404" s="51"/>
      <c r="CY2404" s="51"/>
      <c r="CZ2404" s="51"/>
      <c r="DA2404" s="51"/>
      <c r="DB2404" s="51"/>
      <c r="DC2404" s="51"/>
      <c r="DD2404" s="51"/>
    </row>
    <row r="2405" spans="73:108" ht="15" x14ac:dyDescent="0.25">
      <c r="BU2405" s="91"/>
      <c r="BV2405" s="177">
        <v>2009</v>
      </c>
      <c r="BW2405" s="177">
        <v>4</v>
      </c>
      <c r="BX2405" s="177" t="s">
        <v>281</v>
      </c>
      <c r="BY2405" s="177" t="s">
        <v>262</v>
      </c>
      <c r="BZ2405" s="177" t="s">
        <v>277</v>
      </c>
      <c r="CA2405" s="177">
        <v>0</v>
      </c>
      <c r="CB2405" s="177" t="s">
        <v>264</v>
      </c>
      <c r="CC2405" s="122">
        <v>-1235.6400000000001</v>
      </c>
      <c r="CD2405" s="178" t="s">
        <v>193</v>
      </c>
      <c r="CE2405" s="177" t="s">
        <v>313</v>
      </c>
      <c r="CF2405" s="177" t="s">
        <v>313</v>
      </c>
      <c r="CG2405" s="83" t="s">
        <v>9</v>
      </c>
      <c r="CH2405" s="57"/>
      <c r="CV2405" s="51"/>
      <c r="CW2405" s="51"/>
      <c r="CX2405" s="51"/>
      <c r="CY2405" s="51"/>
      <c r="CZ2405" s="51"/>
      <c r="DA2405" s="51"/>
      <c r="DB2405" s="51"/>
      <c r="DC2405" s="51"/>
      <c r="DD2405" s="51"/>
    </row>
    <row r="2406" spans="73:108" ht="15" x14ac:dyDescent="0.25">
      <c r="BU2406" s="91"/>
      <c r="BV2406" s="177">
        <v>2009</v>
      </c>
      <c r="BW2406" s="177">
        <v>4</v>
      </c>
      <c r="BX2406" s="177" t="s">
        <v>281</v>
      </c>
      <c r="BY2406" s="177" t="s">
        <v>262</v>
      </c>
      <c r="BZ2406" s="177" t="s">
        <v>266</v>
      </c>
      <c r="CA2406" s="177">
        <v>0</v>
      </c>
      <c r="CB2406" s="177" t="s">
        <v>264</v>
      </c>
      <c r="CC2406" s="122">
        <v>-143.88</v>
      </c>
      <c r="CD2406" s="178" t="s">
        <v>193</v>
      </c>
      <c r="CE2406" s="177" t="s">
        <v>313</v>
      </c>
      <c r="CF2406" s="177" t="s">
        <v>313</v>
      </c>
      <c r="CG2406" s="83" t="s">
        <v>9</v>
      </c>
      <c r="CH2406" s="57"/>
      <c r="CV2406" s="51"/>
      <c r="CW2406" s="51"/>
      <c r="CX2406" s="51"/>
      <c r="CY2406" s="51"/>
      <c r="CZ2406" s="51"/>
      <c r="DA2406" s="51"/>
      <c r="DB2406" s="51"/>
      <c r="DC2406" s="51"/>
      <c r="DD2406" s="51"/>
    </row>
    <row r="2407" spans="73:108" ht="15" x14ac:dyDescent="0.25">
      <c r="BU2407" s="91"/>
      <c r="BV2407" s="177">
        <v>2009</v>
      </c>
      <c r="BW2407" s="177">
        <v>4</v>
      </c>
      <c r="BX2407" s="177" t="s">
        <v>281</v>
      </c>
      <c r="BY2407" s="177" t="s">
        <v>262</v>
      </c>
      <c r="BZ2407" s="177" t="s">
        <v>267</v>
      </c>
      <c r="CA2407" s="177">
        <v>0</v>
      </c>
      <c r="CB2407" s="177" t="s">
        <v>264</v>
      </c>
      <c r="CC2407" s="122">
        <v>-143.88</v>
      </c>
      <c r="CD2407" s="178" t="s">
        <v>193</v>
      </c>
      <c r="CE2407" s="177" t="s">
        <v>313</v>
      </c>
      <c r="CF2407" s="177" t="s">
        <v>313</v>
      </c>
      <c r="CG2407" s="83" t="s">
        <v>9</v>
      </c>
      <c r="CH2407" s="57"/>
      <c r="CV2407" s="51"/>
      <c r="CW2407" s="51"/>
      <c r="CX2407" s="51"/>
      <c r="CY2407" s="51"/>
      <c r="CZ2407" s="51"/>
      <c r="DA2407" s="51"/>
      <c r="DB2407" s="51"/>
      <c r="DC2407" s="51"/>
      <c r="DD2407" s="51"/>
    </row>
    <row r="2408" spans="73:108" ht="15" x14ac:dyDescent="0.25">
      <c r="BU2408" s="91"/>
      <c r="BV2408" s="177">
        <v>2009</v>
      </c>
      <c r="BW2408" s="177">
        <v>4</v>
      </c>
      <c r="BX2408" s="177" t="s">
        <v>281</v>
      </c>
      <c r="BY2408" s="177" t="s">
        <v>262</v>
      </c>
      <c r="BZ2408" s="177" t="s">
        <v>277</v>
      </c>
      <c r="CA2408" s="177">
        <v>70</v>
      </c>
      <c r="CB2408" s="177" t="s">
        <v>264</v>
      </c>
      <c r="CC2408" s="122">
        <v>-370.69</v>
      </c>
      <c r="CD2408" s="178" t="s">
        <v>195</v>
      </c>
      <c r="CE2408" s="177" t="s">
        <v>313</v>
      </c>
      <c r="CF2408" s="177" t="s">
        <v>313</v>
      </c>
      <c r="CG2408" s="83" t="s">
        <v>9</v>
      </c>
      <c r="CH2408" s="57"/>
      <c r="CV2408" s="51"/>
      <c r="CW2408" s="51"/>
      <c r="CX2408" s="51"/>
      <c r="CY2408" s="51"/>
      <c r="CZ2408" s="51"/>
      <c r="DA2408" s="51"/>
      <c r="DB2408" s="51"/>
      <c r="DC2408" s="51"/>
      <c r="DD2408" s="51"/>
    </row>
    <row r="2409" spans="73:108" ht="15" x14ac:dyDescent="0.25">
      <c r="BU2409" s="91"/>
      <c r="BV2409" s="177">
        <v>2009</v>
      </c>
      <c r="BW2409" s="177">
        <v>4</v>
      </c>
      <c r="BX2409" s="177" t="s">
        <v>281</v>
      </c>
      <c r="BY2409" s="177" t="s">
        <v>262</v>
      </c>
      <c r="BZ2409" s="177" t="s">
        <v>266</v>
      </c>
      <c r="CA2409" s="177">
        <v>70</v>
      </c>
      <c r="CB2409" s="177" t="s">
        <v>264</v>
      </c>
      <c r="CC2409" s="122">
        <v>-43.16</v>
      </c>
      <c r="CD2409" s="178" t="s">
        <v>195</v>
      </c>
      <c r="CE2409" s="177" t="s">
        <v>313</v>
      </c>
      <c r="CF2409" s="177" t="s">
        <v>313</v>
      </c>
      <c r="CG2409" s="83" t="s">
        <v>9</v>
      </c>
      <c r="CH2409" s="57"/>
      <c r="CV2409" s="51"/>
      <c r="CW2409" s="51"/>
      <c r="CX2409" s="51"/>
      <c r="CY2409" s="51"/>
      <c r="CZ2409" s="51"/>
      <c r="DA2409" s="51"/>
      <c r="DB2409" s="51"/>
      <c r="DC2409" s="51"/>
      <c r="DD2409" s="51"/>
    </row>
    <row r="2410" spans="73:108" ht="15" x14ac:dyDescent="0.25">
      <c r="BU2410" s="91"/>
      <c r="BV2410" s="177">
        <v>2009</v>
      </c>
      <c r="BW2410" s="177">
        <v>4</v>
      </c>
      <c r="BX2410" s="177" t="s">
        <v>281</v>
      </c>
      <c r="BY2410" s="177" t="s">
        <v>262</v>
      </c>
      <c r="BZ2410" s="177" t="s">
        <v>267</v>
      </c>
      <c r="CA2410" s="177">
        <v>70</v>
      </c>
      <c r="CB2410" s="177" t="s">
        <v>264</v>
      </c>
      <c r="CC2410" s="122">
        <v>-43.16</v>
      </c>
      <c r="CD2410" s="178" t="s">
        <v>195</v>
      </c>
      <c r="CE2410" s="177" t="s">
        <v>313</v>
      </c>
      <c r="CF2410" s="177" t="s">
        <v>313</v>
      </c>
      <c r="CG2410" s="83" t="s">
        <v>9</v>
      </c>
      <c r="CH2410" s="57"/>
      <c r="CV2410" s="51"/>
      <c r="CW2410" s="51"/>
      <c r="CX2410" s="51"/>
      <c r="CY2410" s="51"/>
      <c r="CZ2410" s="51"/>
      <c r="DA2410" s="51"/>
      <c r="DB2410" s="51"/>
      <c r="DC2410" s="51"/>
      <c r="DD2410" s="51"/>
    </row>
    <row r="2411" spans="73:108" ht="15" x14ac:dyDescent="0.25">
      <c r="BU2411" s="91"/>
      <c r="BV2411" s="177">
        <v>2009</v>
      </c>
      <c r="BW2411" s="177">
        <v>5</v>
      </c>
      <c r="BX2411" s="177" t="s">
        <v>281</v>
      </c>
      <c r="BY2411" s="177" t="s">
        <v>262</v>
      </c>
      <c r="BZ2411" s="177" t="s">
        <v>277</v>
      </c>
      <c r="CA2411" s="177">
        <v>0</v>
      </c>
      <c r="CB2411" s="177" t="s">
        <v>264</v>
      </c>
      <c r="CC2411" s="122">
        <v>-1318.46</v>
      </c>
      <c r="CD2411" s="178" t="s">
        <v>193</v>
      </c>
      <c r="CE2411" s="177" t="s">
        <v>313</v>
      </c>
      <c r="CF2411" s="177" t="s">
        <v>313</v>
      </c>
      <c r="CG2411" s="83" t="s">
        <v>9</v>
      </c>
      <c r="CH2411" s="57"/>
      <c r="CV2411" s="51"/>
      <c r="CW2411" s="51"/>
      <c r="CX2411" s="51"/>
      <c r="CY2411" s="51"/>
      <c r="CZ2411" s="51"/>
      <c r="DA2411" s="51"/>
      <c r="DB2411" s="51"/>
      <c r="DC2411" s="51"/>
      <c r="DD2411" s="51"/>
    </row>
    <row r="2412" spans="73:108" ht="15" x14ac:dyDescent="0.25">
      <c r="BU2412" s="91"/>
      <c r="BV2412" s="177">
        <v>2009</v>
      </c>
      <c r="BW2412" s="177">
        <v>5</v>
      </c>
      <c r="BX2412" s="177" t="s">
        <v>281</v>
      </c>
      <c r="BY2412" s="177" t="s">
        <v>262</v>
      </c>
      <c r="BZ2412" s="177" t="s">
        <v>263</v>
      </c>
      <c r="CA2412" s="177">
        <v>0</v>
      </c>
      <c r="CB2412" s="177" t="s">
        <v>264</v>
      </c>
      <c r="CC2412" s="122">
        <v>-41.07</v>
      </c>
      <c r="CD2412" s="178" t="s">
        <v>193</v>
      </c>
      <c r="CE2412" s="177" t="s">
        <v>313</v>
      </c>
      <c r="CF2412" s="177" t="s">
        <v>313</v>
      </c>
      <c r="CG2412" s="83" t="s">
        <v>9</v>
      </c>
      <c r="CH2412" s="57"/>
      <c r="CV2412" s="51"/>
      <c r="CW2412" s="51"/>
      <c r="CX2412" s="51"/>
      <c r="CY2412" s="51"/>
      <c r="CZ2412" s="51"/>
      <c r="DA2412" s="51"/>
      <c r="DB2412" s="51"/>
      <c r="DC2412" s="51"/>
      <c r="DD2412" s="51"/>
    </row>
    <row r="2413" spans="73:108" ht="15" x14ac:dyDescent="0.25">
      <c r="BU2413" s="91"/>
      <c r="BV2413" s="177">
        <v>2009</v>
      </c>
      <c r="BW2413" s="177">
        <v>5</v>
      </c>
      <c r="BX2413" s="177" t="s">
        <v>281</v>
      </c>
      <c r="BY2413" s="177" t="s">
        <v>262</v>
      </c>
      <c r="BZ2413" s="177" t="s">
        <v>267</v>
      </c>
      <c r="CA2413" s="177">
        <v>0</v>
      </c>
      <c r="CB2413" s="177" t="s">
        <v>264</v>
      </c>
      <c r="CC2413" s="122">
        <v>-148</v>
      </c>
      <c r="CD2413" s="178" t="s">
        <v>193</v>
      </c>
      <c r="CE2413" s="177" t="s">
        <v>313</v>
      </c>
      <c r="CF2413" s="177" t="s">
        <v>313</v>
      </c>
      <c r="CG2413" s="83" t="s">
        <v>9</v>
      </c>
      <c r="CH2413" s="57"/>
      <c r="CV2413" s="51"/>
      <c r="CW2413" s="51"/>
      <c r="CX2413" s="51"/>
      <c r="CY2413" s="51"/>
      <c r="CZ2413" s="51"/>
      <c r="DA2413" s="51"/>
      <c r="DB2413" s="51"/>
      <c r="DC2413" s="51"/>
      <c r="DD2413" s="51"/>
    </row>
    <row r="2414" spans="73:108" ht="15" x14ac:dyDescent="0.25">
      <c r="BU2414" s="91"/>
      <c r="BV2414" s="177">
        <v>2009</v>
      </c>
      <c r="BW2414" s="177">
        <v>5</v>
      </c>
      <c r="BX2414" s="177" t="s">
        <v>281</v>
      </c>
      <c r="BY2414" s="177" t="s">
        <v>262</v>
      </c>
      <c r="BZ2414" s="177" t="s">
        <v>268</v>
      </c>
      <c r="CA2414" s="177">
        <v>0</v>
      </c>
      <c r="CB2414" s="177" t="s">
        <v>264</v>
      </c>
      <c r="CC2414" s="122">
        <v>-147.97999999999999</v>
      </c>
      <c r="CD2414" s="178" t="s">
        <v>193</v>
      </c>
      <c r="CE2414" s="177" t="s">
        <v>313</v>
      </c>
      <c r="CF2414" s="177" t="s">
        <v>313</v>
      </c>
      <c r="CG2414" s="83" t="s">
        <v>9</v>
      </c>
      <c r="CH2414" s="57"/>
      <c r="CV2414" s="51"/>
      <c r="CW2414" s="51"/>
      <c r="CX2414" s="51"/>
      <c r="CY2414" s="51"/>
      <c r="CZ2414" s="51"/>
      <c r="DA2414" s="51"/>
      <c r="DB2414" s="51"/>
      <c r="DC2414" s="51"/>
      <c r="DD2414" s="51"/>
    </row>
    <row r="2415" spans="73:108" ht="15" x14ac:dyDescent="0.25">
      <c r="BU2415" s="91"/>
      <c r="BV2415" s="177">
        <v>2009</v>
      </c>
      <c r="BW2415" s="177">
        <v>5</v>
      </c>
      <c r="BX2415" s="177" t="s">
        <v>281</v>
      </c>
      <c r="BY2415" s="177" t="s">
        <v>262</v>
      </c>
      <c r="BZ2415" s="177" t="s">
        <v>347</v>
      </c>
      <c r="CA2415" s="177">
        <v>0</v>
      </c>
      <c r="CB2415" s="177" t="s">
        <v>264</v>
      </c>
      <c r="CC2415" s="122">
        <v>-41.07</v>
      </c>
      <c r="CD2415" s="178" t="s">
        <v>193</v>
      </c>
      <c r="CE2415" s="177" t="s">
        <v>313</v>
      </c>
      <c r="CF2415" s="177" t="s">
        <v>313</v>
      </c>
      <c r="CG2415" s="83" t="s">
        <v>9</v>
      </c>
      <c r="CH2415" s="57"/>
      <c r="CV2415" s="51"/>
      <c r="CW2415" s="51"/>
      <c r="CX2415" s="51"/>
      <c r="CY2415" s="51"/>
      <c r="CZ2415" s="51"/>
      <c r="DA2415" s="51"/>
      <c r="DB2415" s="51"/>
      <c r="DC2415" s="51"/>
      <c r="DD2415" s="51"/>
    </row>
    <row r="2416" spans="73:108" ht="15" x14ac:dyDescent="0.25">
      <c r="BU2416" s="91"/>
      <c r="BV2416" s="177">
        <v>2009</v>
      </c>
      <c r="BW2416" s="177">
        <v>5</v>
      </c>
      <c r="BX2416" s="177" t="s">
        <v>281</v>
      </c>
      <c r="BY2416" s="177" t="s">
        <v>262</v>
      </c>
      <c r="BZ2416" s="177" t="s">
        <v>277</v>
      </c>
      <c r="CA2416" s="177">
        <v>70</v>
      </c>
      <c r="CB2416" s="177" t="s">
        <v>264</v>
      </c>
      <c r="CC2416" s="122">
        <v>-395.54</v>
      </c>
      <c r="CD2416" s="178" t="s">
        <v>195</v>
      </c>
      <c r="CE2416" s="177" t="s">
        <v>313</v>
      </c>
      <c r="CF2416" s="177" t="s">
        <v>313</v>
      </c>
      <c r="CG2416" s="83" t="s">
        <v>9</v>
      </c>
      <c r="CH2416" s="57"/>
      <c r="CV2416" s="51"/>
      <c r="CW2416" s="51"/>
      <c r="CX2416" s="51"/>
      <c r="CY2416" s="51"/>
      <c r="CZ2416" s="51"/>
      <c r="DA2416" s="51"/>
      <c r="DB2416" s="51"/>
      <c r="DC2416" s="51"/>
      <c r="DD2416" s="51"/>
    </row>
    <row r="2417" spans="73:108" ht="15" x14ac:dyDescent="0.25">
      <c r="BU2417" s="91"/>
      <c r="BV2417" s="177">
        <v>2009</v>
      </c>
      <c r="BW2417" s="177">
        <v>5</v>
      </c>
      <c r="BX2417" s="177" t="s">
        <v>281</v>
      </c>
      <c r="BY2417" s="177" t="s">
        <v>262</v>
      </c>
      <c r="BZ2417" s="177" t="s">
        <v>263</v>
      </c>
      <c r="CA2417" s="177">
        <v>70</v>
      </c>
      <c r="CB2417" s="177" t="s">
        <v>264</v>
      </c>
      <c r="CC2417" s="122">
        <v>-12.32</v>
      </c>
      <c r="CD2417" s="178" t="s">
        <v>195</v>
      </c>
      <c r="CE2417" s="177" t="s">
        <v>313</v>
      </c>
      <c r="CF2417" s="177" t="s">
        <v>313</v>
      </c>
      <c r="CG2417" s="83" t="s">
        <v>9</v>
      </c>
      <c r="CH2417" s="57"/>
      <c r="CV2417" s="51"/>
      <c r="CW2417" s="51"/>
      <c r="CX2417" s="51"/>
      <c r="CY2417" s="51"/>
      <c r="CZ2417" s="51"/>
      <c r="DA2417" s="51"/>
      <c r="DB2417" s="51"/>
      <c r="DC2417" s="51"/>
      <c r="DD2417" s="51"/>
    </row>
    <row r="2418" spans="73:108" ht="15" x14ac:dyDescent="0.25">
      <c r="BU2418" s="91"/>
      <c r="BV2418" s="177">
        <v>2009</v>
      </c>
      <c r="BW2418" s="177">
        <v>5</v>
      </c>
      <c r="BX2418" s="177" t="s">
        <v>281</v>
      </c>
      <c r="BY2418" s="177" t="s">
        <v>262</v>
      </c>
      <c r="BZ2418" s="177" t="s">
        <v>267</v>
      </c>
      <c r="CA2418" s="177">
        <v>70</v>
      </c>
      <c r="CB2418" s="177" t="s">
        <v>264</v>
      </c>
      <c r="CC2418" s="122">
        <v>-44.4</v>
      </c>
      <c r="CD2418" s="178" t="s">
        <v>195</v>
      </c>
      <c r="CE2418" s="177" t="s">
        <v>313</v>
      </c>
      <c r="CF2418" s="177" t="s">
        <v>313</v>
      </c>
      <c r="CG2418" s="83" t="s">
        <v>9</v>
      </c>
      <c r="CH2418" s="57"/>
      <c r="CV2418" s="51"/>
      <c r="CW2418" s="51"/>
      <c r="CX2418" s="51"/>
      <c r="CY2418" s="51"/>
      <c r="CZ2418" s="51"/>
      <c r="DA2418" s="51"/>
      <c r="DB2418" s="51"/>
      <c r="DC2418" s="51"/>
      <c r="DD2418" s="51"/>
    </row>
    <row r="2419" spans="73:108" ht="15" x14ac:dyDescent="0.25">
      <c r="BU2419" s="91"/>
      <c r="BV2419" s="177">
        <v>2009</v>
      </c>
      <c r="BW2419" s="177">
        <v>5</v>
      </c>
      <c r="BX2419" s="177" t="s">
        <v>281</v>
      </c>
      <c r="BY2419" s="177" t="s">
        <v>262</v>
      </c>
      <c r="BZ2419" s="177" t="s">
        <v>268</v>
      </c>
      <c r="CA2419" s="177">
        <v>70</v>
      </c>
      <c r="CB2419" s="177" t="s">
        <v>264</v>
      </c>
      <c r="CC2419" s="122">
        <v>-44.39</v>
      </c>
      <c r="CD2419" s="178" t="s">
        <v>195</v>
      </c>
      <c r="CE2419" s="177" t="s">
        <v>313</v>
      </c>
      <c r="CF2419" s="177" t="s">
        <v>313</v>
      </c>
      <c r="CG2419" s="83" t="s">
        <v>9</v>
      </c>
      <c r="CH2419" s="57"/>
      <c r="CV2419" s="51"/>
      <c r="CW2419" s="51"/>
      <c r="CX2419" s="51"/>
      <c r="CY2419" s="51"/>
      <c r="CZ2419" s="51"/>
      <c r="DA2419" s="51"/>
      <c r="DB2419" s="51"/>
      <c r="DC2419" s="51"/>
      <c r="DD2419" s="51"/>
    </row>
    <row r="2420" spans="73:108" ht="15" x14ac:dyDescent="0.25">
      <c r="BU2420" s="91"/>
      <c r="BV2420" s="177">
        <v>2009</v>
      </c>
      <c r="BW2420" s="177">
        <v>5</v>
      </c>
      <c r="BX2420" s="177" t="s">
        <v>281</v>
      </c>
      <c r="BY2420" s="177" t="s">
        <v>262</v>
      </c>
      <c r="BZ2420" s="177" t="s">
        <v>347</v>
      </c>
      <c r="CA2420" s="177">
        <v>70</v>
      </c>
      <c r="CB2420" s="177" t="s">
        <v>264</v>
      </c>
      <c r="CC2420" s="122">
        <v>-12.32</v>
      </c>
      <c r="CD2420" s="178" t="s">
        <v>195</v>
      </c>
      <c r="CE2420" s="177" t="s">
        <v>313</v>
      </c>
      <c r="CF2420" s="177" t="s">
        <v>313</v>
      </c>
      <c r="CG2420" s="83" t="s">
        <v>9</v>
      </c>
      <c r="CH2420" s="57"/>
      <c r="CV2420" s="51"/>
      <c r="CW2420" s="51"/>
      <c r="CX2420" s="51"/>
      <c r="CY2420" s="51"/>
      <c r="CZ2420" s="51"/>
      <c r="DA2420" s="51"/>
      <c r="DB2420" s="51"/>
      <c r="DC2420" s="51"/>
      <c r="DD2420" s="51"/>
    </row>
    <row r="2421" spans="73:108" ht="15" x14ac:dyDescent="0.25">
      <c r="BU2421" s="91"/>
      <c r="BV2421" s="177">
        <v>2009</v>
      </c>
      <c r="BW2421" s="177">
        <v>6</v>
      </c>
      <c r="BX2421" s="177" t="s">
        <v>281</v>
      </c>
      <c r="BY2421" s="177" t="s">
        <v>262</v>
      </c>
      <c r="BZ2421" s="177" t="s">
        <v>277</v>
      </c>
      <c r="CA2421" s="177">
        <v>0</v>
      </c>
      <c r="CB2421" s="177" t="s">
        <v>264</v>
      </c>
      <c r="CC2421" s="122">
        <v>-1353.49</v>
      </c>
      <c r="CD2421" s="178" t="s">
        <v>193</v>
      </c>
      <c r="CE2421" s="177" t="s">
        <v>313</v>
      </c>
      <c r="CF2421" s="177" t="s">
        <v>313</v>
      </c>
      <c r="CG2421" s="83" t="s">
        <v>9</v>
      </c>
      <c r="CH2421" s="57"/>
      <c r="CV2421" s="51"/>
      <c r="CW2421" s="51"/>
      <c r="CX2421" s="51"/>
      <c r="CY2421" s="51"/>
      <c r="CZ2421" s="51"/>
      <c r="DA2421" s="51"/>
      <c r="DB2421" s="51"/>
      <c r="DC2421" s="51"/>
      <c r="DD2421" s="51"/>
    </row>
    <row r="2422" spans="73:108" ht="15" x14ac:dyDescent="0.25">
      <c r="BU2422" s="91"/>
      <c r="BV2422" s="177">
        <v>2009</v>
      </c>
      <c r="BW2422" s="177">
        <v>6</v>
      </c>
      <c r="BX2422" s="177" t="s">
        <v>281</v>
      </c>
      <c r="BY2422" s="177" t="s">
        <v>262</v>
      </c>
      <c r="BZ2422" s="177" t="s">
        <v>347</v>
      </c>
      <c r="CA2422" s="177">
        <v>0</v>
      </c>
      <c r="CB2422" s="177" t="s">
        <v>264</v>
      </c>
      <c r="CC2422" s="122">
        <v>-261.8</v>
      </c>
      <c r="CD2422" s="178" t="s">
        <v>193</v>
      </c>
      <c r="CE2422" s="177" t="s">
        <v>313</v>
      </c>
      <c r="CF2422" s="177" t="s">
        <v>313</v>
      </c>
      <c r="CG2422" s="83" t="s">
        <v>9</v>
      </c>
      <c r="CH2422" s="57"/>
      <c r="CV2422" s="51"/>
      <c r="CW2422" s="51"/>
      <c r="CX2422" s="51"/>
      <c r="CY2422" s="51"/>
      <c r="CZ2422" s="51"/>
      <c r="DA2422" s="51"/>
      <c r="DB2422" s="51"/>
      <c r="DC2422" s="51"/>
      <c r="DD2422" s="51"/>
    </row>
    <row r="2423" spans="73:108" ht="15" x14ac:dyDescent="0.25">
      <c r="BU2423" s="91"/>
      <c r="BV2423" s="177">
        <v>2009</v>
      </c>
      <c r="BW2423" s="177">
        <v>6</v>
      </c>
      <c r="BX2423" s="177" t="s">
        <v>281</v>
      </c>
      <c r="BY2423" s="177" t="s">
        <v>262</v>
      </c>
      <c r="BZ2423" s="177" t="s">
        <v>277</v>
      </c>
      <c r="CA2423" s="177">
        <v>70</v>
      </c>
      <c r="CB2423" s="177" t="s">
        <v>264</v>
      </c>
      <c r="CC2423" s="122">
        <v>-406.05</v>
      </c>
      <c r="CD2423" s="178" t="s">
        <v>195</v>
      </c>
      <c r="CE2423" s="177" t="s">
        <v>313</v>
      </c>
      <c r="CF2423" s="177" t="s">
        <v>313</v>
      </c>
      <c r="CG2423" s="83" t="s">
        <v>9</v>
      </c>
      <c r="CH2423" s="57"/>
      <c r="CV2423" s="51"/>
      <c r="CW2423" s="51"/>
      <c r="CX2423" s="51"/>
      <c r="CY2423" s="51"/>
      <c r="CZ2423" s="51"/>
      <c r="DA2423" s="51"/>
      <c r="DB2423" s="51"/>
      <c r="DC2423" s="51"/>
      <c r="DD2423" s="51"/>
    </row>
    <row r="2424" spans="73:108" ht="15" x14ac:dyDescent="0.25">
      <c r="BU2424" s="91"/>
      <c r="BV2424" s="177">
        <v>2009</v>
      </c>
      <c r="BW2424" s="177">
        <v>6</v>
      </c>
      <c r="BX2424" s="177" t="s">
        <v>281</v>
      </c>
      <c r="BY2424" s="177" t="s">
        <v>262</v>
      </c>
      <c r="BZ2424" s="177" t="s">
        <v>347</v>
      </c>
      <c r="CA2424" s="177">
        <v>70</v>
      </c>
      <c r="CB2424" s="177" t="s">
        <v>264</v>
      </c>
      <c r="CC2424" s="122">
        <v>-78.540000000000006</v>
      </c>
      <c r="CD2424" s="178" t="s">
        <v>195</v>
      </c>
      <c r="CE2424" s="177" t="s">
        <v>313</v>
      </c>
      <c r="CF2424" s="177" t="s">
        <v>313</v>
      </c>
      <c r="CG2424" s="83" t="s">
        <v>9</v>
      </c>
      <c r="CH2424" s="57"/>
      <c r="CV2424" s="51"/>
      <c r="CW2424" s="51"/>
      <c r="CX2424" s="51"/>
      <c r="CY2424" s="51"/>
      <c r="CZ2424" s="51"/>
      <c r="DA2424" s="51"/>
      <c r="DB2424" s="51"/>
      <c r="DC2424" s="51"/>
      <c r="DD2424" s="51"/>
    </row>
    <row r="2425" spans="73:108" ht="15" x14ac:dyDescent="0.25">
      <c r="BU2425" s="91"/>
      <c r="BV2425" s="177">
        <v>2009</v>
      </c>
      <c r="BW2425" s="177">
        <v>7</v>
      </c>
      <c r="BX2425" s="177" t="s">
        <v>281</v>
      </c>
      <c r="BY2425" s="177" t="s">
        <v>262</v>
      </c>
      <c r="BZ2425" s="177" t="s">
        <v>277</v>
      </c>
      <c r="CA2425" s="177">
        <v>0</v>
      </c>
      <c r="CB2425" s="177" t="s">
        <v>264</v>
      </c>
      <c r="CC2425" s="122">
        <v>-1470.14</v>
      </c>
      <c r="CD2425" s="178" t="s">
        <v>193</v>
      </c>
      <c r="CE2425" s="177" t="s">
        <v>313</v>
      </c>
      <c r="CF2425" s="177" t="s">
        <v>313</v>
      </c>
      <c r="CG2425" s="83" t="s">
        <v>9</v>
      </c>
      <c r="CH2425" s="57"/>
      <c r="CV2425" s="51"/>
      <c r="CW2425" s="51"/>
      <c r="CX2425" s="51"/>
      <c r="CY2425" s="51"/>
      <c r="CZ2425" s="51"/>
      <c r="DA2425" s="51"/>
      <c r="DB2425" s="51"/>
      <c r="DC2425" s="51"/>
      <c r="DD2425" s="51"/>
    </row>
    <row r="2426" spans="73:108" ht="15" x14ac:dyDescent="0.25">
      <c r="BU2426" s="91"/>
      <c r="BV2426" s="177">
        <v>2009</v>
      </c>
      <c r="BW2426" s="177">
        <v>7</v>
      </c>
      <c r="BX2426" s="177" t="s">
        <v>281</v>
      </c>
      <c r="BY2426" s="177" t="s">
        <v>262</v>
      </c>
      <c r="BZ2426" s="177" t="s">
        <v>277</v>
      </c>
      <c r="CA2426" s="177">
        <v>70</v>
      </c>
      <c r="CB2426" s="177" t="s">
        <v>264</v>
      </c>
      <c r="CC2426" s="122">
        <v>-441.04</v>
      </c>
      <c r="CD2426" s="178" t="s">
        <v>195</v>
      </c>
      <c r="CE2426" s="177" t="s">
        <v>313</v>
      </c>
      <c r="CF2426" s="177" t="s">
        <v>313</v>
      </c>
      <c r="CG2426" s="83" t="s">
        <v>9</v>
      </c>
      <c r="CH2426" s="57"/>
      <c r="CV2426" s="51"/>
      <c r="CW2426" s="51"/>
      <c r="CX2426" s="51"/>
      <c r="CY2426" s="51"/>
      <c r="CZ2426" s="51"/>
      <c r="DA2426" s="51"/>
      <c r="DB2426" s="51"/>
      <c r="DC2426" s="51"/>
      <c r="DD2426" s="51"/>
    </row>
    <row r="2427" spans="73:108" ht="15" x14ac:dyDescent="0.25">
      <c r="BU2427" s="91"/>
      <c r="BV2427" s="177">
        <v>2009</v>
      </c>
      <c r="BW2427" s="177">
        <v>9</v>
      </c>
      <c r="BX2427" s="177" t="s">
        <v>281</v>
      </c>
      <c r="BY2427" s="177" t="s">
        <v>262</v>
      </c>
      <c r="BZ2427" s="177" t="s">
        <v>277</v>
      </c>
      <c r="CA2427" s="177">
        <v>0</v>
      </c>
      <c r="CB2427" s="177" t="s">
        <v>264</v>
      </c>
      <c r="CC2427" s="122">
        <v>-308.39</v>
      </c>
      <c r="CD2427" s="178" t="s">
        <v>193</v>
      </c>
      <c r="CE2427" s="177" t="s">
        <v>313</v>
      </c>
      <c r="CF2427" s="177" t="s">
        <v>313</v>
      </c>
      <c r="CG2427" s="83" t="s">
        <v>9</v>
      </c>
      <c r="CH2427" s="57"/>
      <c r="CV2427" s="51"/>
      <c r="CW2427" s="51"/>
      <c r="CX2427" s="51"/>
      <c r="CY2427" s="51"/>
      <c r="CZ2427" s="51"/>
      <c r="DA2427" s="51"/>
      <c r="DB2427" s="51"/>
      <c r="DC2427" s="51"/>
      <c r="DD2427" s="51"/>
    </row>
    <row r="2428" spans="73:108" ht="15" x14ac:dyDescent="0.25">
      <c r="BU2428" s="91"/>
      <c r="BV2428" s="177">
        <v>2009</v>
      </c>
      <c r="BW2428" s="177">
        <v>9</v>
      </c>
      <c r="BX2428" s="177" t="s">
        <v>281</v>
      </c>
      <c r="BY2428" s="177" t="s">
        <v>262</v>
      </c>
      <c r="BZ2428" s="177" t="s">
        <v>277</v>
      </c>
      <c r="CA2428" s="177">
        <v>70</v>
      </c>
      <c r="CB2428" s="177" t="s">
        <v>264</v>
      </c>
      <c r="CC2428" s="122">
        <v>-92.52</v>
      </c>
      <c r="CD2428" s="178" t="s">
        <v>195</v>
      </c>
      <c r="CE2428" s="177" t="s">
        <v>313</v>
      </c>
      <c r="CF2428" s="177" t="s">
        <v>313</v>
      </c>
      <c r="CG2428" s="83" t="s">
        <v>9</v>
      </c>
      <c r="CH2428" s="57"/>
      <c r="CV2428" s="51"/>
      <c r="CW2428" s="51"/>
      <c r="CX2428" s="51"/>
      <c r="CY2428" s="51"/>
      <c r="CZ2428" s="51"/>
      <c r="DA2428" s="51"/>
      <c r="DB2428" s="51"/>
      <c r="DC2428" s="51"/>
      <c r="DD2428" s="51"/>
    </row>
    <row r="2429" spans="73:108" ht="15" x14ac:dyDescent="0.25">
      <c r="BU2429" s="91"/>
      <c r="BV2429" s="177">
        <v>2009</v>
      </c>
      <c r="BW2429" s="177">
        <v>10</v>
      </c>
      <c r="BX2429" s="177" t="s">
        <v>281</v>
      </c>
      <c r="BY2429" s="177" t="s">
        <v>262</v>
      </c>
      <c r="BZ2429" s="177" t="s">
        <v>277</v>
      </c>
      <c r="CA2429" s="177">
        <v>0</v>
      </c>
      <c r="CB2429" s="177" t="s">
        <v>264</v>
      </c>
      <c r="CC2429" s="122">
        <v>-486.43</v>
      </c>
      <c r="CD2429" s="178" t="s">
        <v>193</v>
      </c>
      <c r="CE2429" s="177" t="s">
        <v>313</v>
      </c>
      <c r="CF2429" s="177" t="s">
        <v>313</v>
      </c>
      <c r="CG2429" s="83" t="s">
        <v>9</v>
      </c>
      <c r="CH2429" s="57"/>
      <c r="CV2429" s="51"/>
      <c r="CW2429" s="51"/>
      <c r="CX2429" s="51"/>
      <c r="CY2429" s="51"/>
      <c r="CZ2429" s="51"/>
      <c r="DA2429" s="51"/>
      <c r="DB2429" s="51"/>
      <c r="DC2429" s="51"/>
      <c r="DD2429" s="51"/>
    </row>
    <row r="2430" spans="73:108" ht="15" x14ac:dyDescent="0.25">
      <c r="BU2430" s="91"/>
      <c r="BV2430" s="177">
        <v>2009</v>
      </c>
      <c r="BW2430" s="177">
        <v>10</v>
      </c>
      <c r="BX2430" s="177" t="s">
        <v>281</v>
      </c>
      <c r="BY2430" s="177" t="s">
        <v>262</v>
      </c>
      <c r="BZ2430" s="177" t="s">
        <v>347</v>
      </c>
      <c r="CA2430" s="177">
        <v>0</v>
      </c>
      <c r="CB2430" s="177" t="s">
        <v>264</v>
      </c>
      <c r="CC2430" s="122">
        <v>-206.46</v>
      </c>
      <c r="CD2430" s="178" t="s">
        <v>193</v>
      </c>
      <c r="CE2430" s="177" t="s">
        <v>313</v>
      </c>
      <c r="CF2430" s="177" t="s">
        <v>313</v>
      </c>
      <c r="CG2430" s="83" t="s">
        <v>9</v>
      </c>
      <c r="CH2430" s="57"/>
      <c r="CV2430" s="51"/>
      <c r="CW2430" s="51"/>
      <c r="CX2430" s="51"/>
      <c r="CY2430" s="51"/>
      <c r="CZ2430" s="51"/>
      <c r="DA2430" s="51"/>
      <c r="DB2430" s="51"/>
      <c r="DC2430" s="51"/>
      <c r="DD2430" s="51"/>
    </row>
    <row r="2431" spans="73:108" ht="15" x14ac:dyDescent="0.25">
      <c r="BU2431" s="91"/>
      <c r="BV2431" s="177">
        <v>2009</v>
      </c>
      <c r="BW2431" s="177">
        <v>10</v>
      </c>
      <c r="BX2431" s="177" t="s">
        <v>281</v>
      </c>
      <c r="BY2431" s="177" t="s">
        <v>262</v>
      </c>
      <c r="BZ2431" s="177" t="s">
        <v>277</v>
      </c>
      <c r="CA2431" s="177">
        <v>70</v>
      </c>
      <c r="CB2431" s="177" t="s">
        <v>264</v>
      </c>
      <c r="CC2431" s="122">
        <v>-145.93</v>
      </c>
      <c r="CD2431" s="178" t="s">
        <v>195</v>
      </c>
      <c r="CE2431" s="177" t="s">
        <v>313</v>
      </c>
      <c r="CF2431" s="177" t="s">
        <v>313</v>
      </c>
      <c r="CG2431" s="83" t="s">
        <v>9</v>
      </c>
      <c r="CH2431" s="57"/>
      <c r="CV2431" s="51"/>
      <c r="CW2431" s="51"/>
      <c r="CX2431" s="51"/>
      <c r="CY2431" s="51"/>
      <c r="CZ2431" s="51"/>
      <c r="DA2431" s="51"/>
      <c r="DB2431" s="51"/>
      <c r="DC2431" s="51"/>
      <c r="DD2431" s="51"/>
    </row>
    <row r="2432" spans="73:108" ht="15" x14ac:dyDescent="0.25">
      <c r="BU2432" s="91"/>
      <c r="BV2432" s="177">
        <v>2009</v>
      </c>
      <c r="BW2432" s="177">
        <v>10</v>
      </c>
      <c r="BX2432" s="177" t="s">
        <v>281</v>
      </c>
      <c r="BY2432" s="177" t="s">
        <v>262</v>
      </c>
      <c r="BZ2432" s="177" t="s">
        <v>347</v>
      </c>
      <c r="CA2432" s="177">
        <v>70</v>
      </c>
      <c r="CB2432" s="177" t="s">
        <v>264</v>
      </c>
      <c r="CC2432" s="122">
        <v>-61.94</v>
      </c>
      <c r="CD2432" s="178" t="s">
        <v>195</v>
      </c>
      <c r="CE2432" s="177" t="s">
        <v>313</v>
      </c>
      <c r="CF2432" s="177" t="s">
        <v>313</v>
      </c>
      <c r="CG2432" s="83" t="s">
        <v>9</v>
      </c>
      <c r="CH2432" s="57"/>
      <c r="CV2432" s="51"/>
      <c r="CW2432" s="51"/>
      <c r="CX2432" s="51"/>
      <c r="CY2432" s="51"/>
      <c r="CZ2432" s="51"/>
      <c r="DA2432" s="51"/>
      <c r="DB2432" s="51"/>
      <c r="DC2432" s="51"/>
      <c r="DD2432" s="51"/>
    </row>
    <row r="2433" spans="73:108" ht="15" x14ac:dyDescent="0.25">
      <c r="BU2433" s="91"/>
      <c r="BV2433" s="177">
        <v>2009</v>
      </c>
      <c r="BW2433" s="177">
        <v>11</v>
      </c>
      <c r="BX2433" s="177" t="s">
        <v>281</v>
      </c>
      <c r="BY2433" s="177" t="s">
        <v>262</v>
      </c>
      <c r="BZ2433" s="177" t="s">
        <v>277</v>
      </c>
      <c r="CA2433" s="177">
        <v>0</v>
      </c>
      <c r="CB2433" s="177" t="s">
        <v>264</v>
      </c>
      <c r="CC2433" s="122">
        <v>-717.29</v>
      </c>
      <c r="CD2433" s="178" t="s">
        <v>193</v>
      </c>
      <c r="CE2433" s="177" t="s">
        <v>313</v>
      </c>
      <c r="CF2433" s="177" t="s">
        <v>313</v>
      </c>
      <c r="CG2433" s="83" t="s">
        <v>9</v>
      </c>
      <c r="CH2433" s="57"/>
      <c r="CV2433" s="51"/>
      <c r="CW2433" s="51"/>
      <c r="CX2433" s="51"/>
      <c r="CY2433" s="51"/>
      <c r="CZ2433" s="51"/>
      <c r="DA2433" s="51"/>
      <c r="DB2433" s="51"/>
      <c r="DC2433" s="51"/>
      <c r="DD2433" s="51"/>
    </row>
    <row r="2434" spans="73:108" ht="15" x14ac:dyDescent="0.25">
      <c r="BU2434" s="91"/>
      <c r="BV2434" s="177">
        <v>2009</v>
      </c>
      <c r="BW2434" s="177">
        <v>11</v>
      </c>
      <c r="BX2434" s="177" t="s">
        <v>281</v>
      </c>
      <c r="BY2434" s="177" t="s">
        <v>262</v>
      </c>
      <c r="BZ2434" s="177" t="s">
        <v>267</v>
      </c>
      <c r="CA2434" s="177">
        <v>0</v>
      </c>
      <c r="CB2434" s="177" t="s">
        <v>264</v>
      </c>
      <c r="CC2434" s="122">
        <v>-53.34</v>
      </c>
      <c r="CD2434" s="178" t="s">
        <v>193</v>
      </c>
      <c r="CE2434" s="177" t="s">
        <v>313</v>
      </c>
      <c r="CF2434" s="177" t="s">
        <v>313</v>
      </c>
      <c r="CG2434" s="83" t="s">
        <v>9</v>
      </c>
      <c r="CH2434" s="57"/>
      <c r="CV2434" s="51"/>
      <c r="CW2434" s="51"/>
      <c r="CX2434" s="51"/>
      <c r="CY2434" s="51"/>
      <c r="CZ2434" s="51"/>
      <c r="DA2434" s="51"/>
      <c r="DB2434" s="51"/>
      <c r="DC2434" s="51"/>
      <c r="DD2434" s="51"/>
    </row>
    <row r="2435" spans="73:108" ht="15" x14ac:dyDescent="0.25">
      <c r="BU2435" s="91"/>
      <c r="BV2435" s="177">
        <v>2009</v>
      </c>
      <c r="BW2435" s="177">
        <v>11</v>
      </c>
      <c r="BX2435" s="177" t="s">
        <v>281</v>
      </c>
      <c r="BY2435" s="177" t="s">
        <v>262</v>
      </c>
      <c r="BZ2435" s="177" t="s">
        <v>347</v>
      </c>
      <c r="CA2435" s="177">
        <v>0</v>
      </c>
      <c r="CB2435" s="177" t="s">
        <v>264</v>
      </c>
      <c r="CC2435" s="122">
        <v>-1070.49</v>
      </c>
      <c r="CD2435" s="178" t="s">
        <v>193</v>
      </c>
      <c r="CE2435" s="177" t="s">
        <v>313</v>
      </c>
      <c r="CF2435" s="177" t="s">
        <v>313</v>
      </c>
      <c r="CG2435" s="83" t="s">
        <v>9</v>
      </c>
      <c r="CH2435" s="57"/>
      <c r="CV2435" s="51"/>
      <c r="CW2435" s="51"/>
      <c r="CX2435" s="51"/>
      <c r="CY2435" s="51"/>
      <c r="CZ2435" s="51"/>
      <c r="DA2435" s="51"/>
      <c r="DB2435" s="51"/>
      <c r="DC2435" s="51"/>
      <c r="DD2435" s="51"/>
    </row>
    <row r="2436" spans="73:108" ht="15" x14ac:dyDescent="0.25">
      <c r="BU2436" s="91"/>
      <c r="BV2436" s="177">
        <v>2009</v>
      </c>
      <c r="BW2436" s="177">
        <v>11</v>
      </c>
      <c r="BX2436" s="177" t="s">
        <v>281</v>
      </c>
      <c r="BY2436" s="177" t="s">
        <v>262</v>
      </c>
      <c r="BZ2436" s="177" t="s">
        <v>277</v>
      </c>
      <c r="CA2436" s="177">
        <v>70</v>
      </c>
      <c r="CB2436" s="177" t="s">
        <v>264</v>
      </c>
      <c r="CC2436" s="122">
        <v>-215.19</v>
      </c>
      <c r="CD2436" s="178" t="s">
        <v>195</v>
      </c>
      <c r="CE2436" s="177" t="s">
        <v>313</v>
      </c>
      <c r="CF2436" s="177" t="s">
        <v>313</v>
      </c>
      <c r="CG2436" s="83" t="s">
        <v>9</v>
      </c>
      <c r="CH2436" s="57"/>
      <c r="CV2436" s="51"/>
      <c r="CW2436" s="51"/>
      <c r="CX2436" s="51"/>
      <c r="CY2436" s="51"/>
      <c r="CZ2436" s="51"/>
      <c r="DA2436" s="51"/>
      <c r="DB2436" s="51"/>
      <c r="DC2436" s="51"/>
      <c r="DD2436" s="51"/>
    </row>
    <row r="2437" spans="73:108" ht="15" x14ac:dyDescent="0.25">
      <c r="BU2437" s="91"/>
      <c r="BV2437" s="177">
        <v>2009</v>
      </c>
      <c r="BW2437" s="177">
        <v>11</v>
      </c>
      <c r="BX2437" s="177" t="s">
        <v>281</v>
      </c>
      <c r="BY2437" s="177" t="s">
        <v>262</v>
      </c>
      <c r="BZ2437" s="177" t="s">
        <v>267</v>
      </c>
      <c r="CA2437" s="177">
        <v>70</v>
      </c>
      <c r="CB2437" s="177" t="s">
        <v>264</v>
      </c>
      <c r="CC2437" s="122">
        <v>-16</v>
      </c>
      <c r="CD2437" s="178" t="s">
        <v>195</v>
      </c>
      <c r="CE2437" s="177" t="s">
        <v>313</v>
      </c>
      <c r="CF2437" s="177" t="s">
        <v>313</v>
      </c>
      <c r="CG2437" s="83" t="s">
        <v>9</v>
      </c>
      <c r="CH2437" s="57"/>
      <c r="CV2437" s="51"/>
      <c r="CW2437" s="51"/>
      <c r="CX2437" s="51"/>
      <c r="CY2437" s="51"/>
      <c r="CZ2437" s="51"/>
      <c r="DA2437" s="51"/>
      <c r="DB2437" s="51"/>
      <c r="DC2437" s="51"/>
      <c r="DD2437" s="51"/>
    </row>
    <row r="2438" spans="73:108" ht="15" x14ac:dyDescent="0.25">
      <c r="BU2438" s="91"/>
      <c r="BV2438" s="177">
        <v>2009</v>
      </c>
      <c r="BW2438" s="177">
        <v>11</v>
      </c>
      <c r="BX2438" s="177" t="s">
        <v>281</v>
      </c>
      <c r="BY2438" s="177" t="s">
        <v>262</v>
      </c>
      <c r="BZ2438" s="177" t="s">
        <v>347</v>
      </c>
      <c r="CA2438" s="177">
        <v>70</v>
      </c>
      <c r="CB2438" s="177" t="s">
        <v>264</v>
      </c>
      <c r="CC2438" s="122">
        <v>-321.14999999999998</v>
      </c>
      <c r="CD2438" s="178" t="s">
        <v>195</v>
      </c>
      <c r="CE2438" s="177" t="s">
        <v>313</v>
      </c>
      <c r="CF2438" s="177" t="s">
        <v>313</v>
      </c>
      <c r="CG2438" s="83" t="s">
        <v>9</v>
      </c>
      <c r="CH2438" s="57"/>
      <c r="CV2438" s="51"/>
      <c r="CW2438" s="51"/>
      <c r="CX2438" s="51"/>
      <c r="CY2438" s="51"/>
      <c r="CZ2438" s="51"/>
      <c r="DA2438" s="51"/>
      <c r="DB2438" s="51"/>
      <c r="DC2438" s="51"/>
      <c r="DD2438" s="51"/>
    </row>
    <row r="2439" spans="73:108" ht="15" x14ac:dyDescent="0.25">
      <c r="BU2439" s="91"/>
      <c r="BV2439" s="177">
        <v>2009</v>
      </c>
      <c r="BW2439" s="177">
        <v>12</v>
      </c>
      <c r="BX2439" s="177" t="s">
        <v>281</v>
      </c>
      <c r="BY2439" s="177" t="s">
        <v>262</v>
      </c>
      <c r="BZ2439" s="177" t="s">
        <v>277</v>
      </c>
      <c r="CA2439" s="177">
        <v>0</v>
      </c>
      <c r="CB2439" s="177" t="s">
        <v>264</v>
      </c>
      <c r="CC2439" s="122">
        <v>-313.43</v>
      </c>
      <c r="CD2439" s="178" t="s">
        <v>193</v>
      </c>
      <c r="CE2439" s="177" t="s">
        <v>313</v>
      </c>
      <c r="CF2439" s="177" t="s">
        <v>313</v>
      </c>
      <c r="CG2439" s="83" t="s">
        <v>9</v>
      </c>
      <c r="CH2439" s="57"/>
      <c r="CV2439" s="51"/>
      <c r="CW2439" s="51"/>
      <c r="CX2439" s="51"/>
      <c r="CY2439" s="51"/>
      <c r="CZ2439" s="51"/>
      <c r="DA2439" s="51"/>
      <c r="DB2439" s="51"/>
      <c r="DC2439" s="51"/>
      <c r="DD2439" s="51"/>
    </row>
    <row r="2440" spans="73:108" ht="15" x14ac:dyDescent="0.25">
      <c r="BU2440" s="91"/>
      <c r="BV2440" s="177">
        <v>2009</v>
      </c>
      <c r="BW2440" s="177">
        <v>12</v>
      </c>
      <c r="BX2440" s="177" t="s">
        <v>281</v>
      </c>
      <c r="BY2440" s="177" t="s">
        <v>262</v>
      </c>
      <c r="BZ2440" s="177" t="s">
        <v>267</v>
      </c>
      <c r="CA2440" s="177">
        <v>0</v>
      </c>
      <c r="CB2440" s="177" t="s">
        <v>264</v>
      </c>
      <c r="CC2440" s="122">
        <v>-111.99</v>
      </c>
      <c r="CD2440" s="178" t="s">
        <v>193</v>
      </c>
      <c r="CE2440" s="177" t="s">
        <v>313</v>
      </c>
      <c r="CF2440" s="177" t="s">
        <v>313</v>
      </c>
      <c r="CG2440" s="83" t="s">
        <v>9</v>
      </c>
      <c r="CH2440" s="57"/>
      <c r="CV2440" s="51"/>
      <c r="CW2440" s="51"/>
      <c r="CX2440" s="51"/>
      <c r="CY2440" s="51"/>
      <c r="CZ2440" s="51"/>
      <c r="DA2440" s="51"/>
      <c r="DB2440" s="51"/>
      <c r="DC2440" s="51"/>
      <c r="DD2440" s="51"/>
    </row>
    <row r="2441" spans="73:108" ht="15" x14ac:dyDescent="0.25">
      <c r="BU2441" s="91"/>
      <c r="BV2441" s="177">
        <v>2009</v>
      </c>
      <c r="BW2441" s="177">
        <v>12</v>
      </c>
      <c r="BX2441" s="177" t="s">
        <v>281</v>
      </c>
      <c r="BY2441" s="177" t="s">
        <v>262</v>
      </c>
      <c r="BZ2441" s="177" t="s">
        <v>347</v>
      </c>
      <c r="CA2441" s="177">
        <v>0</v>
      </c>
      <c r="CB2441" s="177" t="s">
        <v>264</v>
      </c>
      <c r="CC2441" s="122">
        <v>-1380.44</v>
      </c>
      <c r="CD2441" s="178" t="s">
        <v>193</v>
      </c>
      <c r="CE2441" s="177" t="s">
        <v>313</v>
      </c>
      <c r="CF2441" s="177" t="s">
        <v>313</v>
      </c>
      <c r="CG2441" s="83" t="s">
        <v>9</v>
      </c>
      <c r="CH2441" s="57"/>
      <c r="CV2441" s="51"/>
      <c r="CW2441" s="51"/>
      <c r="CX2441" s="51"/>
      <c r="CY2441" s="51"/>
      <c r="CZ2441" s="51"/>
      <c r="DA2441" s="51"/>
      <c r="DB2441" s="51"/>
      <c r="DC2441" s="51"/>
      <c r="DD2441" s="51"/>
    </row>
    <row r="2442" spans="73:108" ht="15" x14ac:dyDescent="0.25">
      <c r="BU2442" s="91"/>
      <c r="BV2442" s="177">
        <v>2009</v>
      </c>
      <c r="BW2442" s="177">
        <v>12</v>
      </c>
      <c r="BX2442" s="177" t="s">
        <v>281</v>
      </c>
      <c r="BY2442" s="177" t="s">
        <v>262</v>
      </c>
      <c r="BZ2442" s="177" t="s">
        <v>277</v>
      </c>
      <c r="CA2442" s="177">
        <v>70</v>
      </c>
      <c r="CB2442" s="177" t="s">
        <v>264</v>
      </c>
      <c r="CC2442" s="122">
        <v>-94.03</v>
      </c>
      <c r="CD2442" s="178" t="s">
        <v>195</v>
      </c>
      <c r="CE2442" s="177" t="s">
        <v>313</v>
      </c>
      <c r="CF2442" s="177" t="s">
        <v>313</v>
      </c>
      <c r="CG2442" s="83" t="s">
        <v>9</v>
      </c>
      <c r="CH2442" s="57"/>
      <c r="CV2442" s="51"/>
      <c r="CW2442" s="51"/>
      <c r="CX2442" s="51"/>
      <c r="CY2442" s="51"/>
      <c r="CZ2442" s="51"/>
      <c r="DA2442" s="51"/>
      <c r="DB2442" s="51"/>
      <c r="DC2442" s="51"/>
      <c r="DD2442" s="51"/>
    </row>
    <row r="2443" spans="73:108" ht="15" x14ac:dyDescent="0.25">
      <c r="BU2443" s="91"/>
      <c r="BV2443" s="177">
        <v>2009</v>
      </c>
      <c r="BW2443" s="177">
        <v>12</v>
      </c>
      <c r="BX2443" s="177" t="s">
        <v>281</v>
      </c>
      <c r="BY2443" s="177" t="s">
        <v>262</v>
      </c>
      <c r="BZ2443" s="177" t="s">
        <v>267</v>
      </c>
      <c r="CA2443" s="177">
        <v>70</v>
      </c>
      <c r="CB2443" s="177" t="s">
        <v>264</v>
      </c>
      <c r="CC2443" s="122">
        <v>-33.6</v>
      </c>
      <c r="CD2443" s="178" t="s">
        <v>195</v>
      </c>
      <c r="CE2443" s="177" t="s">
        <v>313</v>
      </c>
      <c r="CF2443" s="177" t="s">
        <v>313</v>
      </c>
      <c r="CG2443" s="83" t="s">
        <v>9</v>
      </c>
      <c r="CH2443" s="57"/>
      <c r="CV2443" s="51"/>
      <c r="CW2443" s="51"/>
      <c r="CX2443" s="51"/>
      <c r="CY2443" s="51"/>
      <c r="CZ2443" s="51"/>
      <c r="DA2443" s="51"/>
      <c r="DB2443" s="51"/>
      <c r="DC2443" s="51"/>
      <c r="DD2443" s="51"/>
    </row>
    <row r="2444" spans="73:108" ht="15" x14ac:dyDescent="0.25">
      <c r="BU2444" s="91"/>
      <c r="BV2444" s="177">
        <v>2009</v>
      </c>
      <c r="BW2444" s="177">
        <v>12</v>
      </c>
      <c r="BX2444" s="177" t="s">
        <v>281</v>
      </c>
      <c r="BY2444" s="177" t="s">
        <v>262</v>
      </c>
      <c r="BZ2444" s="177" t="s">
        <v>347</v>
      </c>
      <c r="CA2444" s="177">
        <v>70</v>
      </c>
      <c r="CB2444" s="177" t="s">
        <v>264</v>
      </c>
      <c r="CC2444" s="122">
        <v>-414.13</v>
      </c>
      <c r="CD2444" s="178" t="s">
        <v>195</v>
      </c>
      <c r="CE2444" s="177" t="s">
        <v>313</v>
      </c>
      <c r="CF2444" s="177" t="s">
        <v>313</v>
      </c>
      <c r="CG2444" s="83" t="s">
        <v>9</v>
      </c>
      <c r="CH2444" s="57"/>
      <c r="CV2444" s="51"/>
      <c r="CW2444" s="51"/>
      <c r="CX2444" s="51"/>
      <c r="CY2444" s="51"/>
      <c r="CZ2444" s="51"/>
      <c r="DA2444" s="51"/>
      <c r="DB2444" s="51"/>
      <c r="DC2444" s="51"/>
      <c r="DD2444" s="51"/>
    </row>
    <row r="2445" spans="73:108" ht="15" x14ac:dyDescent="0.25">
      <c r="BU2445" s="91"/>
      <c r="BV2445" s="177">
        <v>2010</v>
      </c>
      <c r="BW2445" s="177">
        <v>1</v>
      </c>
      <c r="BX2445" s="177" t="s">
        <v>281</v>
      </c>
      <c r="BY2445" s="177" t="s">
        <v>262</v>
      </c>
      <c r="BZ2445" s="177" t="s">
        <v>267</v>
      </c>
      <c r="CA2445" s="177">
        <v>0</v>
      </c>
      <c r="CB2445" s="177" t="s">
        <v>264</v>
      </c>
      <c r="CC2445" s="122">
        <v>51.62</v>
      </c>
      <c r="CD2445" s="178" t="s">
        <v>193</v>
      </c>
      <c r="CE2445" s="177" t="s">
        <v>313</v>
      </c>
      <c r="CF2445" s="177" t="s">
        <v>313</v>
      </c>
      <c r="CG2445" s="83" t="s">
        <v>9</v>
      </c>
      <c r="CH2445" s="57"/>
      <c r="CV2445" s="51"/>
      <c r="CW2445" s="51"/>
      <c r="CX2445" s="51"/>
      <c r="CY2445" s="51"/>
      <c r="CZ2445" s="51"/>
      <c r="DA2445" s="51"/>
      <c r="DB2445" s="51"/>
      <c r="DC2445" s="51"/>
      <c r="DD2445" s="51"/>
    </row>
    <row r="2446" spans="73:108" ht="15" x14ac:dyDescent="0.25">
      <c r="BU2446" s="91"/>
      <c r="BV2446" s="177">
        <v>2010</v>
      </c>
      <c r="BW2446" s="177">
        <v>1</v>
      </c>
      <c r="BX2446" s="177" t="s">
        <v>281</v>
      </c>
      <c r="BY2446" s="177" t="s">
        <v>262</v>
      </c>
      <c r="BZ2446" s="177" t="s">
        <v>347</v>
      </c>
      <c r="CA2446" s="177">
        <v>0</v>
      </c>
      <c r="CB2446" s="177" t="s">
        <v>264</v>
      </c>
      <c r="CC2446" s="122">
        <v>28.63</v>
      </c>
      <c r="CD2446" s="178" t="s">
        <v>193</v>
      </c>
      <c r="CE2446" s="177" t="s">
        <v>313</v>
      </c>
      <c r="CF2446" s="177" t="s">
        <v>313</v>
      </c>
      <c r="CG2446" s="83" t="s">
        <v>9</v>
      </c>
      <c r="CH2446" s="57"/>
      <c r="CV2446" s="51"/>
      <c r="CW2446" s="51"/>
      <c r="CX2446" s="51"/>
      <c r="CY2446" s="51"/>
      <c r="CZ2446" s="51"/>
      <c r="DA2446" s="51"/>
      <c r="DB2446" s="51"/>
      <c r="DC2446" s="51"/>
      <c r="DD2446" s="51"/>
    </row>
    <row r="2447" spans="73:108" ht="15" x14ac:dyDescent="0.25">
      <c r="BU2447" s="91"/>
      <c r="BV2447" s="177">
        <v>2010</v>
      </c>
      <c r="BW2447" s="177">
        <v>1</v>
      </c>
      <c r="BX2447" s="177" t="s">
        <v>281</v>
      </c>
      <c r="BY2447" s="177" t="s">
        <v>262</v>
      </c>
      <c r="BZ2447" s="177" t="s">
        <v>267</v>
      </c>
      <c r="CA2447" s="177">
        <v>70</v>
      </c>
      <c r="CB2447" s="177" t="s">
        <v>264</v>
      </c>
      <c r="CC2447" s="122">
        <v>15.49</v>
      </c>
      <c r="CD2447" s="178" t="s">
        <v>195</v>
      </c>
      <c r="CE2447" s="177" t="s">
        <v>313</v>
      </c>
      <c r="CF2447" s="177" t="s">
        <v>313</v>
      </c>
      <c r="CG2447" s="83" t="s">
        <v>9</v>
      </c>
      <c r="CH2447" s="57"/>
      <c r="CV2447" s="51"/>
      <c r="CW2447" s="51"/>
      <c r="CX2447" s="51"/>
      <c r="CY2447" s="51"/>
      <c r="CZ2447" s="51"/>
      <c r="DA2447" s="51"/>
      <c r="DB2447" s="51"/>
      <c r="DC2447" s="51"/>
      <c r="DD2447" s="51"/>
    </row>
    <row r="2448" spans="73:108" ht="15" x14ac:dyDescent="0.25">
      <c r="BU2448" s="91"/>
      <c r="BV2448" s="177">
        <v>2010</v>
      </c>
      <c r="BW2448" s="177">
        <v>1</v>
      </c>
      <c r="BX2448" s="177" t="s">
        <v>281</v>
      </c>
      <c r="BY2448" s="177" t="s">
        <v>262</v>
      </c>
      <c r="BZ2448" s="177" t="s">
        <v>347</v>
      </c>
      <c r="CA2448" s="177">
        <v>70</v>
      </c>
      <c r="CB2448" s="177" t="s">
        <v>264</v>
      </c>
      <c r="CC2448" s="122">
        <v>8.59</v>
      </c>
      <c r="CD2448" s="178" t="s">
        <v>195</v>
      </c>
      <c r="CE2448" s="177" t="s">
        <v>313</v>
      </c>
      <c r="CF2448" s="177" t="s">
        <v>313</v>
      </c>
      <c r="CG2448" s="83" t="s">
        <v>9</v>
      </c>
      <c r="CH2448" s="57"/>
      <c r="CV2448" s="51"/>
      <c r="CW2448" s="51"/>
      <c r="CX2448" s="51"/>
      <c r="CY2448" s="51"/>
      <c r="CZ2448" s="51"/>
      <c r="DA2448" s="51"/>
      <c r="DB2448" s="51"/>
      <c r="DC2448" s="51"/>
      <c r="DD2448" s="51"/>
    </row>
    <row r="2449" spans="73:108" ht="15" x14ac:dyDescent="0.25">
      <c r="BU2449" s="91"/>
      <c r="BV2449" s="177">
        <v>2010</v>
      </c>
      <c r="BW2449" s="177">
        <v>2</v>
      </c>
      <c r="BX2449" s="177" t="s">
        <v>281</v>
      </c>
      <c r="BY2449" s="177" t="s">
        <v>262</v>
      </c>
      <c r="BZ2449" s="177" t="s">
        <v>267</v>
      </c>
      <c r="CA2449" s="177">
        <v>0</v>
      </c>
      <c r="CB2449" s="177" t="s">
        <v>264</v>
      </c>
      <c r="CC2449" s="122">
        <v>-120.53</v>
      </c>
      <c r="CD2449" s="178" t="s">
        <v>193</v>
      </c>
      <c r="CE2449" s="177" t="s">
        <v>313</v>
      </c>
      <c r="CF2449" s="177" t="s">
        <v>313</v>
      </c>
      <c r="CG2449" s="83" t="s">
        <v>9</v>
      </c>
      <c r="CH2449" s="57"/>
      <c r="CV2449" s="51"/>
      <c r="CW2449" s="51"/>
      <c r="CX2449" s="51"/>
      <c r="CY2449" s="51"/>
      <c r="CZ2449" s="51"/>
      <c r="DA2449" s="51"/>
      <c r="DB2449" s="51"/>
      <c r="DC2449" s="51"/>
      <c r="DD2449" s="51"/>
    </row>
    <row r="2450" spans="73:108" ht="15" x14ac:dyDescent="0.25">
      <c r="BU2450" s="91"/>
      <c r="BV2450" s="177">
        <v>2010</v>
      </c>
      <c r="BW2450" s="177">
        <v>2</v>
      </c>
      <c r="BX2450" s="177" t="s">
        <v>281</v>
      </c>
      <c r="BY2450" s="177" t="s">
        <v>262</v>
      </c>
      <c r="BZ2450" s="177" t="s">
        <v>267</v>
      </c>
      <c r="CA2450" s="177">
        <v>70</v>
      </c>
      <c r="CB2450" s="177" t="s">
        <v>264</v>
      </c>
      <c r="CC2450" s="122">
        <v>-45.8</v>
      </c>
      <c r="CD2450" s="178" t="s">
        <v>195</v>
      </c>
      <c r="CE2450" s="177" t="s">
        <v>313</v>
      </c>
      <c r="CF2450" s="177" t="s">
        <v>313</v>
      </c>
      <c r="CG2450" s="83" t="s">
        <v>9</v>
      </c>
      <c r="CH2450" s="57"/>
      <c r="CV2450" s="51"/>
      <c r="CW2450" s="51"/>
      <c r="CX2450" s="51"/>
      <c r="CY2450" s="51"/>
      <c r="CZ2450" s="51"/>
      <c r="DA2450" s="51"/>
      <c r="DB2450" s="51"/>
      <c r="DC2450" s="51"/>
      <c r="DD2450" s="51"/>
    </row>
    <row r="2451" spans="73:108" ht="15" x14ac:dyDescent="0.25">
      <c r="BU2451" s="91"/>
      <c r="BV2451" s="177">
        <v>2010</v>
      </c>
      <c r="BW2451" s="177">
        <v>3</v>
      </c>
      <c r="BX2451" s="177" t="s">
        <v>281</v>
      </c>
      <c r="BY2451" s="177" t="s">
        <v>262</v>
      </c>
      <c r="BZ2451" s="177" t="s">
        <v>277</v>
      </c>
      <c r="CA2451" s="177">
        <v>0</v>
      </c>
      <c r="CB2451" s="177" t="s">
        <v>264</v>
      </c>
      <c r="CC2451" s="122">
        <v>-33.76</v>
      </c>
      <c r="CD2451" s="178" t="s">
        <v>193</v>
      </c>
      <c r="CE2451" s="177" t="s">
        <v>313</v>
      </c>
      <c r="CF2451" s="177" t="s">
        <v>313</v>
      </c>
      <c r="CG2451" s="83" t="s">
        <v>9</v>
      </c>
      <c r="CH2451" s="57"/>
      <c r="CV2451" s="51"/>
      <c r="CW2451" s="51"/>
      <c r="CX2451" s="51"/>
      <c r="CY2451" s="51"/>
      <c r="CZ2451" s="51"/>
      <c r="DA2451" s="51"/>
      <c r="DB2451" s="51"/>
      <c r="DC2451" s="51"/>
      <c r="DD2451" s="51"/>
    </row>
    <row r="2452" spans="73:108" ht="15" x14ac:dyDescent="0.25">
      <c r="BU2452" s="91"/>
      <c r="BV2452" s="177">
        <v>2010</v>
      </c>
      <c r="BW2452" s="177">
        <v>3</v>
      </c>
      <c r="BX2452" s="177" t="s">
        <v>281</v>
      </c>
      <c r="BY2452" s="177" t="s">
        <v>262</v>
      </c>
      <c r="BZ2452" s="177" t="s">
        <v>267</v>
      </c>
      <c r="CA2452" s="177">
        <v>0</v>
      </c>
      <c r="CB2452" s="177" t="s">
        <v>264</v>
      </c>
      <c r="CC2452" s="122">
        <v>-130.03</v>
      </c>
      <c r="CD2452" s="178" t="s">
        <v>193</v>
      </c>
      <c r="CE2452" s="177" t="s">
        <v>313</v>
      </c>
      <c r="CF2452" s="177" t="s">
        <v>313</v>
      </c>
      <c r="CG2452" s="83" t="s">
        <v>9</v>
      </c>
      <c r="CH2452" s="57"/>
      <c r="CV2452" s="51"/>
      <c r="CW2452" s="51"/>
      <c r="CX2452" s="51"/>
      <c r="CY2452" s="51"/>
      <c r="CZ2452" s="51"/>
      <c r="DA2452" s="51"/>
      <c r="DB2452" s="51"/>
      <c r="DC2452" s="51"/>
      <c r="DD2452" s="51"/>
    </row>
    <row r="2453" spans="73:108" ht="15" x14ac:dyDescent="0.25">
      <c r="BU2453" s="91"/>
      <c r="BV2453" s="177">
        <v>2010</v>
      </c>
      <c r="BW2453" s="177">
        <v>3</v>
      </c>
      <c r="BX2453" s="177" t="s">
        <v>281</v>
      </c>
      <c r="BY2453" s="177" t="s">
        <v>262</v>
      </c>
      <c r="BZ2453" s="177" t="s">
        <v>277</v>
      </c>
      <c r="CA2453" s="177">
        <v>70</v>
      </c>
      <c r="CB2453" s="177" t="s">
        <v>264</v>
      </c>
      <c r="CC2453" s="122">
        <v>-12.83</v>
      </c>
      <c r="CD2453" s="178" t="s">
        <v>195</v>
      </c>
      <c r="CE2453" s="177" t="s">
        <v>313</v>
      </c>
      <c r="CF2453" s="177" t="s">
        <v>313</v>
      </c>
      <c r="CG2453" s="83" t="s">
        <v>9</v>
      </c>
      <c r="CH2453" s="57"/>
      <c r="CV2453" s="51"/>
      <c r="CW2453" s="51"/>
      <c r="CX2453" s="51"/>
      <c r="CY2453" s="51"/>
      <c r="CZ2453" s="51"/>
      <c r="DA2453" s="51"/>
      <c r="DB2453" s="51"/>
      <c r="DC2453" s="51"/>
      <c r="DD2453" s="51"/>
    </row>
    <row r="2454" spans="73:108" ht="15" x14ac:dyDescent="0.25">
      <c r="BU2454" s="91"/>
      <c r="BV2454" s="177">
        <v>2010</v>
      </c>
      <c r="BW2454" s="177">
        <v>3</v>
      </c>
      <c r="BX2454" s="177" t="s">
        <v>281</v>
      </c>
      <c r="BY2454" s="177" t="s">
        <v>262</v>
      </c>
      <c r="BZ2454" s="177" t="s">
        <v>267</v>
      </c>
      <c r="CA2454" s="177">
        <v>70</v>
      </c>
      <c r="CB2454" s="177" t="s">
        <v>264</v>
      </c>
      <c r="CC2454" s="122">
        <v>-49.41</v>
      </c>
      <c r="CD2454" s="178" t="s">
        <v>195</v>
      </c>
      <c r="CE2454" s="177" t="s">
        <v>313</v>
      </c>
      <c r="CF2454" s="177" t="s">
        <v>313</v>
      </c>
      <c r="CG2454" s="83" t="s">
        <v>9</v>
      </c>
      <c r="CH2454" s="57"/>
      <c r="CV2454" s="51"/>
      <c r="CW2454" s="51"/>
      <c r="CX2454" s="51"/>
      <c r="CY2454" s="51"/>
      <c r="CZ2454" s="51"/>
      <c r="DA2454" s="51"/>
      <c r="DB2454" s="51"/>
      <c r="DC2454" s="51"/>
      <c r="DD2454" s="51"/>
    </row>
    <row r="2455" spans="73:108" ht="15" x14ac:dyDescent="0.25">
      <c r="BU2455" s="91"/>
      <c r="BV2455" s="177">
        <v>2010</v>
      </c>
      <c r="BW2455" s="177">
        <v>4</v>
      </c>
      <c r="BX2455" s="177" t="s">
        <v>281</v>
      </c>
      <c r="BY2455" s="177" t="s">
        <v>262</v>
      </c>
      <c r="BZ2455" s="177" t="s">
        <v>277</v>
      </c>
      <c r="CA2455" s="177">
        <v>0</v>
      </c>
      <c r="CB2455" s="177" t="s">
        <v>264</v>
      </c>
      <c r="CC2455" s="122">
        <v>-156.66</v>
      </c>
      <c r="CD2455" s="178" t="s">
        <v>193</v>
      </c>
      <c r="CE2455" s="177" t="s">
        <v>313</v>
      </c>
      <c r="CF2455" s="177" t="s">
        <v>313</v>
      </c>
      <c r="CG2455" s="83" t="s">
        <v>9</v>
      </c>
      <c r="CH2455" s="57"/>
      <c r="CV2455" s="51"/>
      <c r="CW2455" s="51"/>
      <c r="CX2455" s="51"/>
      <c r="CY2455" s="51"/>
      <c r="CZ2455" s="51"/>
      <c r="DA2455" s="51"/>
      <c r="DB2455" s="51"/>
      <c r="DC2455" s="51"/>
      <c r="DD2455" s="51"/>
    </row>
    <row r="2456" spans="73:108" ht="15" x14ac:dyDescent="0.25">
      <c r="BU2456" s="91"/>
      <c r="BV2456" s="177">
        <v>2010</v>
      </c>
      <c r="BW2456" s="177">
        <v>4</v>
      </c>
      <c r="BX2456" s="177" t="s">
        <v>281</v>
      </c>
      <c r="BY2456" s="177" t="s">
        <v>262</v>
      </c>
      <c r="BZ2456" s="177" t="s">
        <v>267</v>
      </c>
      <c r="CA2456" s="177">
        <v>0</v>
      </c>
      <c r="CB2456" s="177" t="s">
        <v>264</v>
      </c>
      <c r="CC2456" s="122">
        <v>-589.19000000000005</v>
      </c>
      <c r="CD2456" s="178" t="s">
        <v>193</v>
      </c>
      <c r="CE2456" s="177" t="s">
        <v>313</v>
      </c>
      <c r="CF2456" s="177" t="s">
        <v>313</v>
      </c>
      <c r="CG2456" s="83" t="s">
        <v>9</v>
      </c>
      <c r="CH2456" s="57"/>
      <c r="CV2456" s="51"/>
      <c r="CW2456" s="51"/>
      <c r="CX2456" s="51"/>
      <c r="CY2456" s="51"/>
      <c r="CZ2456" s="51"/>
      <c r="DA2456" s="51"/>
      <c r="DB2456" s="51"/>
      <c r="DC2456" s="51"/>
      <c r="DD2456" s="51"/>
    </row>
    <row r="2457" spans="73:108" ht="15" x14ac:dyDescent="0.25">
      <c r="BU2457" s="91"/>
      <c r="BV2457" s="177">
        <v>2010</v>
      </c>
      <c r="BW2457" s="177">
        <v>4</v>
      </c>
      <c r="BX2457" s="177" t="s">
        <v>281</v>
      </c>
      <c r="BY2457" s="177" t="s">
        <v>262</v>
      </c>
      <c r="BZ2457" s="177" t="s">
        <v>277</v>
      </c>
      <c r="CA2457" s="177">
        <v>70</v>
      </c>
      <c r="CB2457" s="177" t="s">
        <v>264</v>
      </c>
      <c r="CC2457" s="122">
        <v>-59.53</v>
      </c>
      <c r="CD2457" s="178" t="s">
        <v>195</v>
      </c>
      <c r="CE2457" s="177" t="s">
        <v>313</v>
      </c>
      <c r="CF2457" s="177" t="s">
        <v>313</v>
      </c>
      <c r="CG2457" s="83" t="s">
        <v>9</v>
      </c>
      <c r="CH2457" s="57"/>
      <c r="CV2457" s="51"/>
      <c r="CW2457" s="51"/>
      <c r="CX2457" s="51"/>
      <c r="CY2457" s="51"/>
      <c r="CZ2457" s="51"/>
      <c r="DA2457" s="51"/>
      <c r="DB2457" s="51"/>
      <c r="DC2457" s="51"/>
      <c r="DD2457" s="51"/>
    </row>
    <row r="2458" spans="73:108" ht="15" x14ac:dyDescent="0.25">
      <c r="BU2458" s="91"/>
      <c r="BV2458" s="177">
        <v>2010</v>
      </c>
      <c r="BW2458" s="177">
        <v>4</v>
      </c>
      <c r="BX2458" s="177" t="s">
        <v>281</v>
      </c>
      <c r="BY2458" s="177" t="s">
        <v>262</v>
      </c>
      <c r="BZ2458" s="177" t="s">
        <v>267</v>
      </c>
      <c r="CA2458" s="177">
        <v>70</v>
      </c>
      <c r="CB2458" s="177" t="s">
        <v>264</v>
      </c>
      <c r="CC2458" s="122">
        <v>-223.89</v>
      </c>
      <c r="CD2458" s="178" t="s">
        <v>195</v>
      </c>
      <c r="CE2458" s="177" t="s">
        <v>313</v>
      </c>
      <c r="CF2458" s="177" t="s">
        <v>313</v>
      </c>
      <c r="CG2458" s="83" t="s">
        <v>9</v>
      </c>
      <c r="CH2458" s="57"/>
      <c r="CV2458" s="51"/>
      <c r="CW2458" s="51"/>
      <c r="CX2458" s="51"/>
      <c r="CY2458" s="51"/>
      <c r="CZ2458" s="51"/>
      <c r="DA2458" s="51"/>
      <c r="DB2458" s="51"/>
      <c r="DC2458" s="51"/>
      <c r="DD2458" s="51"/>
    </row>
    <row r="2459" spans="73:108" ht="15" x14ac:dyDescent="0.25">
      <c r="BU2459" s="91"/>
      <c r="BV2459" s="177">
        <v>2010</v>
      </c>
      <c r="BW2459" s="177">
        <v>5</v>
      </c>
      <c r="BX2459" s="177" t="s">
        <v>281</v>
      </c>
      <c r="BY2459" s="177" t="s">
        <v>262</v>
      </c>
      <c r="BZ2459" s="177" t="s">
        <v>277</v>
      </c>
      <c r="CA2459" s="177">
        <v>0</v>
      </c>
      <c r="CB2459" s="177" t="s">
        <v>264</v>
      </c>
      <c r="CC2459" s="122">
        <v>-219.13</v>
      </c>
      <c r="CD2459" s="178" t="s">
        <v>193</v>
      </c>
      <c r="CE2459" s="177" t="s">
        <v>313</v>
      </c>
      <c r="CF2459" s="177" t="s">
        <v>313</v>
      </c>
      <c r="CG2459" s="83" t="s">
        <v>9</v>
      </c>
      <c r="CH2459" s="57"/>
      <c r="CV2459" s="51"/>
      <c r="CW2459" s="51"/>
      <c r="CX2459" s="51"/>
      <c r="CY2459" s="51"/>
      <c r="CZ2459" s="51"/>
      <c r="DA2459" s="51"/>
      <c r="DB2459" s="51"/>
      <c r="DC2459" s="51"/>
      <c r="DD2459" s="51"/>
    </row>
    <row r="2460" spans="73:108" ht="15" x14ac:dyDescent="0.25">
      <c r="BU2460" s="91"/>
      <c r="BV2460" s="177">
        <v>2010</v>
      </c>
      <c r="BW2460" s="177">
        <v>5</v>
      </c>
      <c r="BX2460" s="177" t="s">
        <v>281</v>
      </c>
      <c r="BY2460" s="177" t="s">
        <v>262</v>
      </c>
      <c r="BZ2460" s="177" t="s">
        <v>267</v>
      </c>
      <c r="CA2460" s="177">
        <v>0</v>
      </c>
      <c r="CB2460" s="177" t="s">
        <v>264</v>
      </c>
      <c r="CC2460" s="122">
        <v>-418.73</v>
      </c>
      <c r="CD2460" s="178" t="s">
        <v>193</v>
      </c>
      <c r="CE2460" s="177" t="s">
        <v>313</v>
      </c>
      <c r="CF2460" s="177" t="s">
        <v>313</v>
      </c>
      <c r="CG2460" s="83" t="s">
        <v>9</v>
      </c>
      <c r="CH2460" s="57"/>
      <c r="CV2460" s="51"/>
      <c r="CW2460" s="51"/>
      <c r="CX2460" s="51"/>
      <c r="CY2460" s="51"/>
      <c r="CZ2460" s="51"/>
      <c r="DA2460" s="51"/>
      <c r="DB2460" s="51"/>
      <c r="DC2460" s="51"/>
      <c r="DD2460" s="51"/>
    </row>
    <row r="2461" spans="73:108" ht="15" x14ac:dyDescent="0.25">
      <c r="BU2461" s="91"/>
      <c r="BV2461" s="177">
        <v>2010</v>
      </c>
      <c r="BW2461" s="177">
        <v>5</v>
      </c>
      <c r="BX2461" s="177" t="s">
        <v>281</v>
      </c>
      <c r="BY2461" s="177" t="s">
        <v>262</v>
      </c>
      <c r="BZ2461" s="177" t="s">
        <v>347</v>
      </c>
      <c r="CA2461" s="177">
        <v>0</v>
      </c>
      <c r="CB2461" s="177" t="s">
        <v>264</v>
      </c>
      <c r="CC2461" s="122">
        <v>-427.34</v>
      </c>
      <c r="CD2461" s="178" t="s">
        <v>193</v>
      </c>
      <c r="CE2461" s="177" t="s">
        <v>313</v>
      </c>
      <c r="CF2461" s="177" t="s">
        <v>313</v>
      </c>
      <c r="CG2461" s="83" t="s">
        <v>9</v>
      </c>
      <c r="CH2461" s="57"/>
      <c r="CV2461" s="51"/>
      <c r="CW2461" s="51"/>
      <c r="CX2461" s="51"/>
      <c r="CY2461" s="51"/>
      <c r="CZ2461" s="51"/>
      <c r="DA2461" s="51"/>
      <c r="DB2461" s="51"/>
      <c r="DC2461" s="51"/>
      <c r="DD2461" s="51"/>
    </row>
    <row r="2462" spans="73:108" ht="15" x14ac:dyDescent="0.25">
      <c r="BU2462" s="91"/>
      <c r="BV2462" s="177">
        <v>2010</v>
      </c>
      <c r="BW2462" s="177">
        <v>5</v>
      </c>
      <c r="BX2462" s="177" t="s">
        <v>281</v>
      </c>
      <c r="BY2462" s="177" t="s">
        <v>262</v>
      </c>
      <c r="BZ2462" s="177" t="s">
        <v>277</v>
      </c>
      <c r="CA2462" s="177">
        <v>70</v>
      </c>
      <c r="CB2462" s="177" t="s">
        <v>264</v>
      </c>
      <c r="CC2462" s="122">
        <v>-83.27</v>
      </c>
      <c r="CD2462" s="178" t="s">
        <v>195</v>
      </c>
      <c r="CE2462" s="177" t="s">
        <v>313</v>
      </c>
      <c r="CF2462" s="177" t="s">
        <v>313</v>
      </c>
      <c r="CG2462" s="83" t="s">
        <v>9</v>
      </c>
      <c r="CH2462" s="57"/>
      <c r="CV2462" s="51"/>
      <c r="CW2462" s="51"/>
      <c r="CX2462" s="51"/>
      <c r="CY2462" s="51"/>
      <c r="CZ2462" s="51"/>
      <c r="DA2462" s="51"/>
      <c r="DB2462" s="51"/>
      <c r="DC2462" s="51"/>
      <c r="DD2462" s="51"/>
    </row>
    <row r="2463" spans="73:108" ht="15" x14ac:dyDescent="0.25">
      <c r="BU2463" s="91"/>
      <c r="BV2463" s="177">
        <v>2010</v>
      </c>
      <c r="BW2463" s="177">
        <v>5</v>
      </c>
      <c r="BX2463" s="177" t="s">
        <v>281</v>
      </c>
      <c r="BY2463" s="177" t="s">
        <v>262</v>
      </c>
      <c r="BZ2463" s="177" t="s">
        <v>267</v>
      </c>
      <c r="CA2463" s="177">
        <v>70</v>
      </c>
      <c r="CB2463" s="177" t="s">
        <v>264</v>
      </c>
      <c r="CC2463" s="122">
        <v>-159.12</v>
      </c>
      <c r="CD2463" s="178" t="s">
        <v>195</v>
      </c>
      <c r="CE2463" s="177" t="s">
        <v>313</v>
      </c>
      <c r="CF2463" s="177" t="s">
        <v>313</v>
      </c>
      <c r="CG2463" s="83" t="s">
        <v>9</v>
      </c>
      <c r="CH2463" s="57"/>
      <c r="CV2463" s="51"/>
      <c r="CW2463" s="51"/>
      <c r="CX2463" s="51"/>
      <c r="CY2463" s="51"/>
      <c r="CZ2463" s="51"/>
      <c r="DA2463" s="51"/>
      <c r="DB2463" s="51"/>
      <c r="DC2463" s="51"/>
      <c r="DD2463" s="51"/>
    </row>
    <row r="2464" spans="73:108" ht="15" x14ac:dyDescent="0.25">
      <c r="BU2464" s="91"/>
      <c r="BV2464" s="177">
        <v>2010</v>
      </c>
      <c r="BW2464" s="177">
        <v>5</v>
      </c>
      <c r="BX2464" s="177" t="s">
        <v>281</v>
      </c>
      <c r="BY2464" s="177" t="s">
        <v>262</v>
      </c>
      <c r="BZ2464" s="177" t="s">
        <v>347</v>
      </c>
      <c r="CA2464" s="177">
        <v>70</v>
      </c>
      <c r="CB2464" s="177" t="s">
        <v>264</v>
      </c>
      <c r="CC2464" s="122">
        <v>-162.38999999999999</v>
      </c>
      <c r="CD2464" s="178" t="s">
        <v>195</v>
      </c>
      <c r="CE2464" s="177" t="s">
        <v>313</v>
      </c>
      <c r="CF2464" s="177" t="s">
        <v>313</v>
      </c>
      <c r="CG2464" s="83" t="s">
        <v>9</v>
      </c>
      <c r="CH2464" s="57"/>
      <c r="CV2464" s="51"/>
      <c r="CW2464" s="51"/>
      <c r="CX2464" s="51"/>
      <c r="CY2464" s="51"/>
      <c r="CZ2464" s="51"/>
      <c r="DA2464" s="51"/>
      <c r="DB2464" s="51"/>
      <c r="DC2464" s="51"/>
      <c r="DD2464" s="51"/>
    </row>
    <row r="2465" spans="73:108" ht="15" x14ac:dyDescent="0.25">
      <c r="BU2465" s="91"/>
      <c r="BV2465" s="177">
        <v>2010</v>
      </c>
      <c r="BW2465" s="177">
        <v>6</v>
      </c>
      <c r="BX2465" s="177" t="s">
        <v>281</v>
      </c>
      <c r="BY2465" s="177" t="s">
        <v>262</v>
      </c>
      <c r="BZ2465" s="177" t="s">
        <v>277</v>
      </c>
      <c r="CA2465" s="177">
        <v>0</v>
      </c>
      <c r="CB2465" s="177" t="s">
        <v>264</v>
      </c>
      <c r="CC2465" s="122">
        <v>-301.85000000000002</v>
      </c>
      <c r="CD2465" s="178" t="s">
        <v>193</v>
      </c>
      <c r="CE2465" s="177" t="s">
        <v>313</v>
      </c>
      <c r="CF2465" s="177" t="s">
        <v>313</v>
      </c>
      <c r="CG2465" s="83" t="s">
        <v>9</v>
      </c>
      <c r="CH2465" s="57"/>
      <c r="CV2465" s="51"/>
      <c r="CW2465" s="51"/>
      <c r="CX2465" s="51"/>
      <c r="CY2465" s="51"/>
      <c r="CZ2465" s="51"/>
      <c r="DA2465" s="51"/>
      <c r="DB2465" s="51"/>
      <c r="DC2465" s="51"/>
      <c r="DD2465" s="51"/>
    </row>
    <row r="2466" spans="73:108" ht="15" x14ac:dyDescent="0.25">
      <c r="BU2466" s="91"/>
      <c r="BV2466" s="177">
        <v>2010</v>
      </c>
      <c r="BW2466" s="177">
        <v>6</v>
      </c>
      <c r="BX2466" s="177" t="s">
        <v>281</v>
      </c>
      <c r="BY2466" s="177" t="s">
        <v>262</v>
      </c>
      <c r="BZ2466" s="177" t="s">
        <v>263</v>
      </c>
      <c r="CA2466" s="177">
        <v>0</v>
      </c>
      <c r="CB2466" s="177" t="s">
        <v>264</v>
      </c>
      <c r="CC2466" s="122">
        <v>-38.950000000000003</v>
      </c>
      <c r="CD2466" s="178" t="s">
        <v>193</v>
      </c>
      <c r="CE2466" s="177" t="s">
        <v>313</v>
      </c>
      <c r="CF2466" s="177" t="s">
        <v>313</v>
      </c>
      <c r="CG2466" s="83" t="s">
        <v>9</v>
      </c>
      <c r="CH2466" s="57"/>
      <c r="CV2466" s="51"/>
      <c r="CW2466" s="51"/>
      <c r="CX2466" s="51"/>
      <c r="CY2466" s="51"/>
      <c r="CZ2466" s="51"/>
      <c r="DA2466" s="51"/>
      <c r="DB2466" s="51"/>
      <c r="DC2466" s="51"/>
      <c r="DD2466" s="51"/>
    </row>
    <row r="2467" spans="73:108" ht="15" x14ac:dyDescent="0.25">
      <c r="BU2467" s="91"/>
      <c r="BV2467" s="177">
        <v>2010</v>
      </c>
      <c r="BW2467" s="177">
        <v>6</v>
      </c>
      <c r="BX2467" s="177" t="s">
        <v>281</v>
      </c>
      <c r="BY2467" s="177" t="s">
        <v>262</v>
      </c>
      <c r="BZ2467" s="177" t="s">
        <v>268</v>
      </c>
      <c r="CA2467" s="177">
        <v>0</v>
      </c>
      <c r="CB2467" s="177" t="s">
        <v>264</v>
      </c>
      <c r="CC2467" s="122">
        <v>-212.14</v>
      </c>
      <c r="CD2467" s="178" t="s">
        <v>193</v>
      </c>
      <c r="CE2467" s="177" t="s">
        <v>313</v>
      </c>
      <c r="CF2467" s="177" t="s">
        <v>313</v>
      </c>
      <c r="CG2467" s="83" t="s">
        <v>9</v>
      </c>
      <c r="CH2467" s="57"/>
      <c r="CV2467" s="51"/>
      <c r="CW2467" s="51"/>
      <c r="CX2467" s="51"/>
      <c r="CY2467" s="51"/>
      <c r="CZ2467" s="51"/>
      <c r="DA2467" s="51"/>
      <c r="DB2467" s="51"/>
      <c r="DC2467" s="51"/>
      <c r="DD2467" s="51"/>
    </row>
    <row r="2468" spans="73:108" ht="15" x14ac:dyDescent="0.25">
      <c r="BU2468" s="91"/>
      <c r="BV2468" s="177">
        <v>2010</v>
      </c>
      <c r="BW2468" s="177">
        <v>6</v>
      </c>
      <c r="BX2468" s="177" t="s">
        <v>281</v>
      </c>
      <c r="BY2468" s="177" t="s">
        <v>262</v>
      </c>
      <c r="BZ2468" s="177" t="s">
        <v>347</v>
      </c>
      <c r="CA2468" s="177">
        <v>0</v>
      </c>
      <c r="CB2468" s="177" t="s">
        <v>264</v>
      </c>
      <c r="CC2468" s="122">
        <v>-1264.26</v>
      </c>
      <c r="CD2468" s="178" t="s">
        <v>193</v>
      </c>
      <c r="CE2468" s="177" t="s">
        <v>313</v>
      </c>
      <c r="CF2468" s="177" t="s">
        <v>313</v>
      </c>
      <c r="CG2468" s="83" t="s">
        <v>9</v>
      </c>
      <c r="CH2468" s="57"/>
      <c r="CV2468" s="51"/>
      <c r="CW2468" s="51"/>
      <c r="CX2468" s="51"/>
      <c r="CY2468" s="51"/>
      <c r="CZ2468" s="51"/>
      <c r="DA2468" s="51"/>
      <c r="DB2468" s="51"/>
      <c r="DC2468" s="51"/>
      <c r="DD2468" s="51"/>
    </row>
    <row r="2469" spans="73:108" ht="15" x14ac:dyDescent="0.25">
      <c r="BU2469" s="91"/>
      <c r="BV2469" s="177">
        <v>2010</v>
      </c>
      <c r="BW2469" s="177">
        <v>6</v>
      </c>
      <c r="BX2469" s="177" t="s">
        <v>281</v>
      </c>
      <c r="BY2469" s="177" t="s">
        <v>262</v>
      </c>
      <c r="BZ2469" s="177" t="s">
        <v>277</v>
      </c>
      <c r="CA2469" s="177">
        <v>70</v>
      </c>
      <c r="CB2469" s="177" t="s">
        <v>264</v>
      </c>
      <c r="CC2469" s="122">
        <v>-114.7</v>
      </c>
      <c r="CD2469" s="178" t="s">
        <v>195</v>
      </c>
      <c r="CE2469" s="177" t="s">
        <v>313</v>
      </c>
      <c r="CF2469" s="177" t="s">
        <v>313</v>
      </c>
      <c r="CG2469" s="83" t="s">
        <v>9</v>
      </c>
      <c r="CH2469" s="57"/>
      <c r="CV2469" s="51"/>
      <c r="CW2469" s="51"/>
      <c r="CX2469" s="51"/>
      <c r="CY2469" s="51"/>
      <c r="CZ2469" s="51"/>
      <c r="DA2469" s="51"/>
      <c r="DB2469" s="51"/>
      <c r="DC2469" s="51"/>
      <c r="DD2469" s="51"/>
    </row>
    <row r="2470" spans="73:108" ht="15" x14ac:dyDescent="0.25">
      <c r="BU2470" s="91"/>
      <c r="BV2470" s="177">
        <v>2010</v>
      </c>
      <c r="BW2470" s="177">
        <v>6</v>
      </c>
      <c r="BX2470" s="177" t="s">
        <v>281</v>
      </c>
      <c r="BY2470" s="177" t="s">
        <v>262</v>
      </c>
      <c r="BZ2470" s="177" t="s">
        <v>263</v>
      </c>
      <c r="CA2470" s="177">
        <v>70</v>
      </c>
      <c r="CB2470" s="177" t="s">
        <v>264</v>
      </c>
      <c r="CC2470" s="122">
        <v>-14.8</v>
      </c>
      <c r="CD2470" s="178" t="s">
        <v>195</v>
      </c>
      <c r="CE2470" s="177" t="s">
        <v>313</v>
      </c>
      <c r="CF2470" s="177" t="s">
        <v>313</v>
      </c>
      <c r="CG2470" s="83" t="s">
        <v>9</v>
      </c>
      <c r="CH2470" s="57"/>
      <c r="CV2470" s="51"/>
      <c r="CW2470" s="51"/>
      <c r="CX2470" s="51"/>
      <c r="CY2470" s="51"/>
      <c r="CZ2470" s="51"/>
      <c r="DA2470" s="51"/>
      <c r="DB2470" s="51"/>
      <c r="DC2470" s="51"/>
      <c r="DD2470" s="51"/>
    </row>
    <row r="2471" spans="73:108" ht="15" x14ac:dyDescent="0.25">
      <c r="BU2471" s="91"/>
      <c r="BV2471" s="177">
        <v>2010</v>
      </c>
      <c r="BW2471" s="177">
        <v>6</v>
      </c>
      <c r="BX2471" s="177" t="s">
        <v>281</v>
      </c>
      <c r="BY2471" s="177" t="s">
        <v>262</v>
      </c>
      <c r="BZ2471" s="177" t="s">
        <v>268</v>
      </c>
      <c r="CA2471" s="177">
        <v>70</v>
      </c>
      <c r="CB2471" s="177" t="s">
        <v>264</v>
      </c>
      <c r="CC2471" s="122">
        <v>-80.61</v>
      </c>
      <c r="CD2471" s="178" t="s">
        <v>195</v>
      </c>
      <c r="CE2471" s="177" t="s">
        <v>313</v>
      </c>
      <c r="CF2471" s="177" t="s">
        <v>313</v>
      </c>
      <c r="CG2471" s="83" t="s">
        <v>9</v>
      </c>
      <c r="CH2471" s="57"/>
      <c r="CV2471" s="51"/>
      <c r="CW2471" s="51"/>
      <c r="CX2471" s="51"/>
      <c r="CY2471" s="51"/>
      <c r="CZ2471" s="51"/>
      <c r="DA2471" s="51"/>
      <c r="DB2471" s="51"/>
      <c r="DC2471" s="51"/>
      <c r="DD2471" s="51"/>
    </row>
    <row r="2472" spans="73:108" ht="15" x14ac:dyDescent="0.25">
      <c r="BU2472" s="91"/>
      <c r="BV2472" s="177">
        <v>2010</v>
      </c>
      <c r="BW2472" s="177">
        <v>6</v>
      </c>
      <c r="BX2472" s="177" t="s">
        <v>281</v>
      </c>
      <c r="BY2472" s="177" t="s">
        <v>262</v>
      </c>
      <c r="BZ2472" s="177" t="s">
        <v>347</v>
      </c>
      <c r="CA2472" s="177">
        <v>70</v>
      </c>
      <c r="CB2472" s="177" t="s">
        <v>264</v>
      </c>
      <c r="CC2472" s="122">
        <v>-480.42</v>
      </c>
      <c r="CD2472" s="178" t="s">
        <v>195</v>
      </c>
      <c r="CE2472" s="177" t="s">
        <v>313</v>
      </c>
      <c r="CF2472" s="177" t="s">
        <v>313</v>
      </c>
      <c r="CG2472" s="83" t="s">
        <v>9</v>
      </c>
      <c r="CH2472" s="57"/>
      <c r="CV2472" s="51"/>
      <c r="CW2472" s="51"/>
      <c r="CX2472" s="51"/>
      <c r="CY2472" s="51"/>
      <c r="CZ2472" s="51"/>
      <c r="DA2472" s="51"/>
      <c r="DB2472" s="51"/>
      <c r="DC2472" s="51"/>
      <c r="DD2472" s="51"/>
    </row>
    <row r="2473" spans="73:108" ht="15" x14ac:dyDescent="0.25">
      <c r="BU2473" s="91"/>
      <c r="BV2473" s="177">
        <v>2010</v>
      </c>
      <c r="BW2473" s="177">
        <v>7</v>
      </c>
      <c r="BX2473" s="177" t="s">
        <v>281</v>
      </c>
      <c r="BY2473" s="177" t="s">
        <v>262</v>
      </c>
      <c r="BZ2473" s="177" t="s">
        <v>277</v>
      </c>
      <c r="CA2473" s="177">
        <v>0</v>
      </c>
      <c r="CB2473" s="177" t="s">
        <v>264</v>
      </c>
      <c r="CC2473" s="122">
        <v>-1225</v>
      </c>
      <c r="CD2473" s="178" t="s">
        <v>193</v>
      </c>
      <c r="CE2473" s="177" t="s">
        <v>313</v>
      </c>
      <c r="CF2473" s="177" t="s">
        <v>313</v>
      </c>
      <c r="CG2473" s="83" t="s">
        <v>9</v>
      </c>
      <c r="CH2473" s="57"/>
      <c r="CV2473" s="51"/>
      <c r="CW2473" s="51"/>
      <c r="CX2473" s="51"/>
      <c r="CY2473" s="51"/>
      <c r="CZ2473" s="51"/>
      <c r="DA2473" s="51"/>
      <c r="DB2473" s="51"/>
      <c r="DC2473" s="51"/>
      <c r="DD2473" s="51"/>
    </row>
    <row r="2474" spans="73:108" ht="15" x14ac:dyDescent="0.25">
      <c r="BU2474" s="91"/>
      <c r="BV2474" s="177">
        <v>2010</v>
      </c>
      <c r="BW2474" s="177">
        <v>7</v>
      </c>
      <c r="BX2474" s="177" t="s">
        <v>281</v>
      </c>
      <c r="BY2474" s="177" t="s">
        <v>262</v>
      </c>
      <c r="BZ2474" s="177" t="s">
        <v>263</v>
      </c>
      <c r="CA2474" s="177">
        <v>0</v>
      </c>
      <c r="CB2474" s="177" t="s">
        <v>264</v>
      </c>
      <c r="CC2474" s="122">
        <v>-1765.04</v>
      </c>
      <c r="CD2474" s="178" t="s">
        <v>193</v>
      </c>
      <c r="CE2474" s="177" t="s">
        <v>313</v>
      </c>
      <c r="CF2474" s="177" t="s">
        <v>313</v>
      </c>
      <c r="CG2474" s="83" t="s">
        <v>9</v>
      </c>
      <c r="CH2474" s="57"/>
      <c r="CV2474" s="51"/>
      <c r="CW2474" s="51"/>
      <c r="CX2474" s="51"/>
      <c r="CY2474" s="51"/>
      <c r="CZ2474" s="51"/>
      <c r="DA2474" s="51"/>
      <c r="DB2474" s="51"/>
      <c r="DC2474" s="51"/>
      <c r="DD2474" s="51"/>
    </row>
    <row r="2475" spans="73:108" ht="15" x14ac:dyDescent="0.25">
      <c r="BU2475" s="91"/>
      <c r="BV2475" s="177">
        <v>2010</v>
      </c>
      <c r="BW2475" s="177">
        <v>7</v>
      </c>
      <c r="BX2475" s="177" t="s">
        <v>281</v>
      </c>
      <c r="BY2475" s="177" t="s">
        <v>262</v>
      </c>
      <c r="BZ2475" s="177" t="s">
        <v>268</v>
      </c>
      <c r="CA2475" s="177">
        <v>0</v>
      </c>
      <c r="CB2475" s="177" t="s">
        <v>264</v>
      </c>
      <c r="CC2475" s="122">
        <v>-342.89</v>
      </c>
      <c r="CD2475" s="178" t="s">
        <v>193</v>
      </c>
      <c r="CE2475" s="177" t="s">
        <v>313</v>
      </c>
      <c r="CF2475" s="177" t="s">
        <v>313</v>
      </c>
      <c r="CG2475" s="83" t="s">
        <v>9</v>
      </c>
      <c r="CH2475" s="57"/>
      <c r="CV2475" s="51"/>
      <c r="CW2475" s="51"/>
      <c r="CX2475" s="51"/>
      <c r="CY2475" s="51"/>
      <c r="CZ2475" s="51"/>
      <c r="DA2475" s="51"/>
      <c r="DB2475" s="51"/>
      <c r="DC2475" s="51"/>
      <c r="DD2475" s="51"/>
    </row>
    <row r="2476" spans="73:108" ht="15" x14ac:dyDescent="0.25">
      <c r="BU2476" s="91"/>
      <c r="BV2476" s="177">
        <v>2010</v>
      </c>
      <c r="BW2476" s="177">
        <v>7</v>
      </c>
      <c r="BX2476" s="177" t="s">
        <v>281</v>
      </c>
      <c r="BY2476" s="177" t="s">
        <v>262</v>
      </c>
      <c r="BZ2476" s="177" t="s">
        <v>347</v>
      </c>
      <c r="CA2476" s="177">
        <v>0</v>
      </c>
      <c r="CB2476" s="177" t="s">
        <v>264</v>
      </c>
      <c r="CC2476" s="122">
        <v>-685.78</v>
      </c>
      <c r="CD2476" s="178" t="s">
        <v>193</v>
      </c>
      <c r="CE2476" s="177" t="s">
        <v>313</v>
      </c>
      <c r="CF2476" s="177" t="s">
        <v>313</v>
      </c>
      <c r="CG2476" s="83" t="s">
        <v>9</v>
      </c>
      <c r="CH2476" s="57"/>
      <c r="CV2476" s="51"/>
      <c r="CW2476" s="51"/>
      <c r="CX2476" s="51"/>
      <c r="CY2476" s="51"/>
      <c r="CZ2476" s="51"/>
      <c r="DA2476" s="51"/>
      <c r="DB2476" s="51"/>
      <c r="DC2476" s="51"/>
      <c r="DD2476" s="51"/>
    </row>
    <row r="2477" spans="73:108" ht="15" x14ac:dyDescent="0.25">
      <c r="BU2477" s="91"/>
      <c r="BV2477" s="177">
        <v>2010</v>
      </c>
      <c r="BW2477" s="177">
        <v>7</v>
      </c>
      <c r="BX2477" s="177" t="s">
        <v>281</v>
      </c>
      <c r="BY2477" s="177" t="s">
        <v>262</v>
      </c>
      <c r="BZ2477" s="177" t="s">
        <v>277</v>
      </c>
      <c r="CA2477" s="177">
        <v>70</v>
      </c>
      <c r="CB2477" s="177" t="s">
        <v>264</v>
      </c>
      <c r="CC2477" s="122">
        <v>-465.5</v>
      </c>
      <c r="CD2477" s="178" t="s">
        <v>195</v>
      </c>
      <c r="CE2477" s="177" t="s">
        <v>313</v>
      </c>
      <c r="CF2477" s="177" t="s">
        <v>313</v>
      </c>
      <c r="CG2477" s="83" t="s">
        <v>9</v>
      </c>
      <c r="CH2477" s="57"/>
      <c r="CV2477" s="51"/>
      <c r="CW2477" s="51"/>
      <c r="CX2477" s="51"/>
      <c r="CY2477" s="51"/>
      <c r="CZ2477" s="51"/>
      <c r="DA2477" s="51"/>
      <c r="DB2477" s="51"/>
      <c r="DC2477" s="51"/>
      <c r="DD2477" s="51"/>
    </row>
    <row r="2478" spans="73:108" ht="15" x14ac:dyDescent="0.25">
      <c r="BU2478" s="91"/>
      <c r="BV2478" s="177">
        <v>2010</v>
      </c>
      <c r="BW2478" s="177">
        <v>7</v>
      </c>
      <c r="BX2478" s="177" t="s">
        <v>281</v>
      </c>
      <c r="BY2478" s="177" t="s">
        <v>262</v>
      </c>
      <c r="BZ2478" s="177" t="s">
        <v>263</v>
      </c>
      <c r="CA2478" s="177">
        <v>70</v>
      </c>
      <c r="CB2478" s="177" t="s">
        <v>264</v>
      </c>
      <c r="CC2478" s="122">
        <v>-670.72</v>
      </c>
      <c r="CD2478" s="178" t="s">
        <v>195</v>
      </c>
      <c r="CE2478" s="177" t="s">
        <v>313</v>
      </c>
      <c r="CF2478" s="177" t="s">
        <v>313</v>
      </c>
      <c r="CG2478" s="83" t="s">
        <v>9</v>
      </c>
      <c r="CH2478" s="57"/>
      <c r="CV2478" s="51"/>
      <c r="CW2478" s="51"/>
      <c r="CX2478" s="51"/>
      <c r="CY2478" s="51"/>
      <c r="CZ2478" s="51"/>
      <c r="DA2478" s="51"/>
      <c r="DB2478" s="51"/>
      <c r="DC2478" s="51"/>
      <c r="DD2478" s="51"/>
    </row>
    <row r="2479" spans="73:108" ht="15" x14ac:dyDescent="0.25">
      <c r="BU2479" s="91"/>
      <c r="BV2479" s="177">
        <v>2010</v>
      </c>
      <c r="BW2479" s="177">
        <v>7</v>
      </c>
      <c r="BX2479" s="177" t="s">
        <v>281</v>
      </c>
      <c r="BY2479" s="177" t="s">
        <v>262</v>
      </c>
      <c r="BZ2479" s="177" t="s">
        <v>268</v>
      </c>
      <c r="CA2479" s="177">
        <v>70</v>
      </c>
      <c r="CB2479" s="177" t="s">
        <v>264</v>
      </c>
      <c r="CC2479" s="122">
        <v>-130.30000000000001</v>
      </c>
      <c r="CD2479" s="178" t="s">
        <v>195</v>
      </c>
      <c r="CE2479" s="177" t="s">
        <v>313</v>
      </c>
      <c r="CF2479" s="177" t="s">
        <v>313</v>
      </c>
      <c r="CG2479" s="83" t="s">
        <v>9</v>
      </c>
      <c r="CH2479" s="57"/>
      <c r="CV2479" s="51"/>
      <c r="CW2479" s="51"/>
      <c r="CX2479" s="51"/>
      <c r="CY2479" s="51"/>
      <c r="CZ2479" s="51"/>
      <c r="DA2479" s="51"/>
      <c r="DB2479" s="51"/>
      <c r="DC2479" s="51"/>
      <c r="DD2479" s="51"/>
    </row>
    <row r="2480" spans="73:108" ht="15" x14ac:dyDescent="0.25">
      <c r="BU2480" s="91"/>
      <c r="BV2480" s="177">
        <v>2010</v>
      </c>
      <c r="BW2480" s="177">
        <v>7</v>
      </c>
      <c r="BX2480" s="177" t="s">
        <v>281</v>
      </c>
      <c r="BY2480" s="177" t="s">
        <v>262</v>
      </c>
      <c r="BZ2480" s="177" t="s">
        <v>347</v>
      </c>
      <c r="CA2480" s="177">
        <v>70</v>
      </c>
      <c r="CB2480" s="177" t="s">
        <v>264</v>
      </c>
      <c r="CC2480" s="122">
        <v>-260.60000000000002</v>
      </c>
      <c r="CD2480" s="178" t="s">
        <v>195</v>
      </c>
      <c r="CE2480" s="177" t="s">
        <v>313</v>
      </c>
      <c r="CF2480" s="177" t="s">
        <v>313</v>
      </c>
      <c r="CG2480" s="83" t="s">
        <v>9</v>
      </c>
      <c r="CH2480" s="57"/>
      <c r="CV2480" s="51"/>
      <c r="CW2480" s="51"/>
      <c r="CX2480" s="51"/>
      <c r="CY2480" s="51"/>
      <c r="CZ2480" s="51"/>
      <c r="DA2480" s="51"/>
      <c r="DB2480" s="51"/>
      <c r="DC2480" s="51"/>
      <c r="DD2480" s="51"/>
    </row>
    <row r="2481" spans="73:108" ht="15" x14ac:dyDescent="0.25">
      <c r="BU2481" s="91"/>
      <c r="BV2481" s="177">
        <v>2010</v>
      </c>
      <c r="BW2481" s="177">
        <v>8</v>
      </c>
      <c r="BX2481" s="177" t="s">
        <v>281</v>
      </c>
      <c r="BY2481" s="177" t="s">
        <v>262</v>
      </c>
      <c r="BZ2481" s="177" t="s">
        <v>277</v>
      </c>
      <c r="CA2481" s="177">
        <v>0</v>
      </c>
      <c r="CB2481" s="177" t="s">
        <v>264</v>
      </c>
      <c r="CC2481" s="122">
        <v>-192.18</v>
      </c>
      <c r="CD2481" s="178" t="s">
        <v>193</v>
      </c>
      <c r="CE2481" s="177" t="s">
        <v>313</v>
      </c>
      <c r="CF2481" s="177" t="s">
        <v>313</v>
      </c>
      <c r="CG2481" s="83" t="s">
        <v>9</v>
      </c>
      <c r="CH2481" s="57"/>
      <c r="CV2481" s="51"/>
      <c r="CW2481" s="51"/>
      <c r="CX2481" s="51"/>
      <c r="CY2481" s="51"/>
      <c r="CZ2481" s="51"/>
      <c r="DA2481" s="51"/>
      <c r="DB2481" s="51"/>
      <c r="DC2481" s="51"/>
      <c r="DD2481" s="51"/>
    </row>
    <row r="2482" spans="73:108" ht="15" x14ac:dyDescent="0.25">
      <c r="BU2482" s="91"/>
      <c r="BV2482" s="177">
        <v>2010</v>
      </c>
      <c r="BW2482" s="177">
        <v>8</v>
      </c>
      <c r="BX2482" s="177" t="s">
        <v>281</v>
      </c>
      <c r="BY2482" s="177" t="s">
        <v>262</v>
      </c>
      <c r="BZ2482" s="177" t="s">
        <v>263</v>
      </c>
      <c r="CA2482" s="177">
        <v>0</v>
      </c>
      <c r="CB2482" s="177" t="s">
        <v>264</v>
      </c>
      <c r="CC2482" s="122">
        <v>-135.94999999999999</v>
      </c>
      <c r="CD2482" s="178" t="s">
        <v>193</v>
      </c>
      <c r="CE2482" s="177" t="s">
        <v>313</v>
      </c>
      <c r="CF2482" s="177" t="s">
        <v>313</v>
      </c>
      <c r="CG2482" s="83" t="s">
        <v>9</v>
      </c>
      <c r="CH2482" s="57"/>
      <c r="CV2482" s="51"/>
      <c r="CW2482" s="51"/>
      <c r="CX2482" s="51"/>
      <c r="CY2482" s="51"/>
      <c r="CZ2482" s="51"/>
      <c r="DA2482" s="51"/>
      <c r="DB2482" s="51"/>
      <c r="DC2482" s="51"/>
      <c r="DD2482" s="51"/>
    </row>
    <row r="2483" spans="73:108" ht="15" x14ac:dyDescent="0.25">
      <c r="BU2483" s="91"/>
      <c r="BV2483" s="177">
        <v>2010</v>
      </c>
      <c r="BW2483" s="177">
        <v>8</v>
      </c>
      <c r="BX2483" s="177" t="s">
        <v>281</v>
      </c>
      <c r="BY2483" s="177" t="s">
        <v>262</v>
      </c>
      <c r="BZ2483" s="177" t="s">
        <v>266</v>
      </c>
      <c r="CA2483" s="177">
        <v>0</v>
      </c>
      <c r="CB2483" s="177" t="s">
        <v>264</v>
      </c>
      <c r="CC2483" s="122">
        <v>-123.04</v>
      </c>
      <c r="CD2483" s="178" t="s">
        <v>193</v>
      </c>
      <c r="CE2483" s="177" t="s">
        <v>313</v>
      </c>
      <c r="CF2483" s="177" t="s">
        <v>313</v>
      </c>
      <c r="CG2483" s="83" t="s">
        <v>9</v>
      </c>
      <c r="CH2483" s="57"/>
      <c r="CV2483" s="51"/>
      <c r="CW2483" s="51"/>
      <c r="CX2483" s="51"/>
      <c r="CY2483" s="51"/>
      <c r="CZ2483" s="51"/>
      <c r="DA2483" s="51"/>
      <c r="DB2483" s="51"/>
      <c r="DC2483" s="51"/>
      <c r="DD2483" s="51"/>
    </row>
    <row r="2484" spans="73:108" ht="15" x14ac:dyDescent="0.25">
      <c r="BU2484" s="91"/>
      <c r="BV2484" s="177">
        <v>2010</v>
      </c>
      <c r="BW2484" s="177">
        <v>8</v>
      </c>
      <c r="BX2484" s="177" t="s">
        <v>281</v>
      </c>
      <c r="BY2484" s="177" t="s">
        <v>262</v>
      </c>
      <c r="BZ2484" s="177" t="s">
        <v>268</v>
      </c>
      <c r="CA2484" s="177">
        <v>0</v>
      </c>
      <c r="CB2484" s="177" t="s">
        <v>264</v>
      </c>
      <c r="CC2484" s="122">
        <v>-58.08</v>
      </c>
      <c r="CD2484" s="178" t="s">
        <v>193</v>
      </c>
      <c r="CE2484" s="177" t="s">
        <v>313</v>
      </c>
      <c r="CF2484" s="177" t="s">
        <v>313</v>
      </c>
      <c r="CG2484" s="83" t="s">
        <v>9</v>
      </c>
      <c r="CH2484" s="57"/>
      <c r="CV2484" s="51"/>
      <c r="CW2484" s="51"/>
      <c r="CX2484" s="51"/>
      <c r="CY2484" s="51"/>
      <c r="CZ2484" s="51"/>
      <c r="DA2484" s="51"/>
      <c r="DB2484" s="51"/>
      <c r="DC2484" s="51"/>
      <c r="DD2484" s="51"/>
    </row>
    <row r="2485" spans="73:108" ht="15" x14ac:dyDescent="0.25">
      <c r="BU2485" s="91"/>
      <c r="BV2485" s="177">
        <v>2010</v>
      </c>
      <c r="BW2485" s="177">
        <v>8</v>
      </c>
      <c r="BX2485" s="177" t="s">
        <v>281</v>
      </c>
      <c r="BY2485" s="177" t="s">
        <v>262</v>
      </c>
      <c r="BZ2485" s="177" t="s">
        <v>347</v>
      </c>
      <c r="CA2485" s="177">
        <v>0</v>
      </c>
      <c r="CB2485" s="177" t="s">
        <v>264</v>
      </c>
      <c r="CC2485" s="122">
        <v>-48.47</v>
      </c>
      <c r="CD2485" s="178" t="s">
        <v>193</v>
      </c>
      <c r="CE2485" s="177" t="s">
        <v>313</v>
      </c>
      <c r="CF2485" s="177" t="s">
        <v>313</v>
      </c>
      <c r="CG2485" s="83" t="s">
        <v>9</v>
      </c>
      <c r="CH2485" s="57"/>
      <c r="CV2485" s="51"/>
      <c r="CW2485" s="51"/>
      <c r="CX2485" s="51"/>
      <c r="CY2485" s="51"/>
      <c r="CZ2485" s="51"/>
      <c r="DA2485" s="51"/>
      <c r="DB2485" s="51"/>
      <c r="DC2485" s="51"/>
      <c r="DD2485" s="51"/>
    </row>
    <row r="2486" spans="73:108" ht="15" x14ac:dyDescent="0.25">
      <c r="BU2486" s="91"/>
      <c r="BV2486" s="177">
        <v>2010</v>
      </c>
      <c r="BW2486" s="177">
        <v>8</v>
      </c>
      <c r="BX2486" s="177" t="s">
        <v>281</v>
      </c>
      <c r="BY2486" s="177" t="s">
        <v>262</v>
      </c>
      <c r="BZ2486" s="177" t="s">
        <v>277</v>
      </c>
      <c r="CA2486" s="177">
        <v>70</v>
      </c>
      <c r="CB2486" s="177" t="s">
        <v>264</v>
      </c>
      <c r="CC2486" s="122">
        <v>-73.03</v>
      </c>
      <c r="CD2486" s="178" t="s">
        <v>195</v>
      </c>
      <c r="CE2486" s="177" t="s">
        <v>313</v>
      </c>
      <c r="CF2486" s="177" t="s">
        <v>313</v>
      </c>
      <c r="CG2486" s="83" t="s">
        <v>9</v>
      </c>
      <c r="CH2486" s="57"/>
      <c r="CV2486" s="51"/>
      <c r="CW2486" s="51"/>
      <c r="CX2486" s="51"/>
      <c r="CY2486" s="51"/>
      <c r="CZ2486" s="51"/>
      <c r="DA2486" s="51"/>
      <c r="DB2486" s="51"/>
      <c r="DC2486" s="51"/>
      <c r="DD2486" s="51"/>
    </row>
    <row r="2487" spans="73:108" ht="15" x14ac:dyDescent="0.25">
      <c r="BU2487" s="91"/>
      <c r="BV2487" s="177">
        <v>2010</v>
      </c>
      <c r="BW2487" s="177">
        <v>8</v>
      </c>
      <c r="BX2487" s="177" t="s">
        <v>281</v>
      </c>
      <c r="BY2487" s="177" t="s">
        <v>262</v>
      </c>
      <c r="BZ2487" s="177" t="s">
        <v>263</v>
      </c>
      <c r="CA2487" s="177">
        <v>70</v>
      </c>
      <c r="CB2487" s="177" t="s">
        <v>264</v>
      </c>
      <c r="CC2487" s="122">
        <v>-51.66</v>
      </c>
      <c r="CD2487" s="178" t="s">
        <v>195</v>
      </c>
      <c r="CE2487" s="177" t="s">
        <v>313</v>
      </c>
      <c r="CF2487" s="177" t="s">
        <v>313</v>
      </c>
      <c r="CG2487" s="83" t="s">
        <v>9</v>
      </c>
      <c r="CH2487" s="57"/>
      <c r="CV2487" s="51"/>
      <c r="CW2487" s="51"/>
      <c r="CX2487" s="51"/>
      <c r="CY2487" s="51"/>
      <c r="CZ2487" s="51"/>
      <c r="DA2487" s="51"/>
      <c r="DB2487" s="51"/>
      <c r="DC2487" s="51"/>
      <c r="DD2487" s="51"/>
    </row>
    <row r="2488" spans="73:108" ht="15" x14ac:dyDescent="0.25">
      <c r="BU2488" s="91"/>
      <c r="BV2488" s="177">
        <v>2010</v>
      </c>
      <c r="BW2488" s="177">
        <v>8</v>
      </c>
      <c r="BX2488" s="177" t="s">
        <v>281</v>
      </c>
      <c r="BY2488" s="177" t="s">
        <v>262</v>
      </c>
      <c r="BZ2488" s="177" t="s">
        <v>266</v>
      </c>
      <c r="CA2488" s="177">
        <v>70</v>
      </c>
      <c r="CB2488" s="177" t="s">
        <v>264</v>
      </c>
      <c r="CC2488" s="122">
        <v>-46.76</v>
      </c>
      <c r="CD2488" s="178" t="s">
        <v>195</v>
      </c>
      <c r="CE2488" s="177" t="s">
        <v>313</v>
      </c>
      <c r="CF2488" s="177" t="s">
        <v>313</v>
      </c>
      <c r="CG2488" s="83" t="s">
        <v>9</v>
      </c>
      <c r="CH2488" s="57"/>
      <c r="CV2488" s="51"/>
      <c r="CW2488" s="51"/>
      <c r="CX2488" s="51"/>
      <c r="CY2488" s="51"/>
      <c r="CZ2488" s="51"/>
      <c r="DA2488" s="51"/>
      <c r="DB2488" s="51"/>
      <c r="DC2488" s="51"/>
      <c r="DD2488" s="51"/>
    </row>
    <row r="2489" spans="73:108" ht="15" x14ac:dyDescent="0.25">
      <c r="BU2489" s="91"/>
      <c r="BV2489" s="177">
        <v>2010</v>
      </c>
      <c r="BW2489" s="177">
        <v>8</v>
      </c>
      <c r="BX2489" s="177" t="s">
        <v>281</v>
      </c>
      <c r="BY2489" s="177" t="s">
        <v>262</v>
      </c>
      <c r="BZ2489" s="177" t="s">
        <v>268</v>
      </c>
      <c r="CA2489" s="177">
        <v>70</v>
      </c>
      <c r="CB2489" s="177" t="s">
        <v>264</v>
      </c>
      <c r="CC2489" s="122">
        <v>-22.07</v>
      </c>
      <c r="CD2489" s="178" t="s">
        <v>195</v>
      </c>
      <c r="CE2489" s="177" t="s">
        <v>313</v>
      </c>
      <c r="CF2489" s="177" t="s">
        <v>313</v>
      </c>
      <c r="CG2489" s="83" t="s">
        <v>9</v>
      </c>
      <c r="CH2489" s="57"/>
      <c r="CV2489" s="51"/>
      <c r="CW2489" s="51"/>
      <c r="CX2489" s="51"/>
      <c r="CY2489" s="51"/>
      <c r="CZ2489" s="51"/>
      <c r="DA2489" s="51"/>
      <c r="DB2489" s="51"/>
      <c r="DC2489" s="51"/>
      <c r="DD2489" s="51"/>
    </row>
    <row r="2490" spans="73:108" ht="15" x14ac:dyDescent="0.25">
      <c r="BU2490" s="91"/>
      <c r="BV2490" s="177">
        <v>2010</v>
      </c>
      <c r="BW2490" s="177">
        <v>8</v>
      </c>
      <c r="BX2490" s="177" t="s">
        <v>281</v>
      </c>
      <c r="BY2490" s="177" t="s">
        <v>262</v>
      </c>
      <c r="BZ2490" s="177" t="s">
        <v>347</v>
      </c>
      <c r="CA2490" s="177">
        <v>70</v>
      </c>
      <c r="CB2490" s="177" t="s">
        <v>264</v>
      </c>
      <c r="CC2490" s="122">
        <v>-18.420000000000002</v>
      </c>
      <c r="CD2490" s="178" t="s">
        <v>195</v>
      </c>
      <c r="CE2490" s="177" t="s">
        <v>313</v>
      </c>
      <c r="CF2490" s="177" t="s">
        <v>313</v>
      </c>
      <c r="CG2490" s="83" t="s">
        <v>9</v>
      </c>
      <c r="CH2490" s="57"/>
      <c r="CV2490" s="51"/>
      <c r="CW2490" s="51"/>
      <c r="CX2490" s="51"/>
      <c r="CY2490" s="51"/>
      <c r="CZ2490" s="51"/>
      <c r="DA2490" s="51"/>
      <c r="DB2490" s="51"/>
      <c r="DC2490" s="51"/>
      <c r="DD2490" s="51"/>
    </row>
    <row r="2491" spans="73:108" ht="15" x14ac:dyDescent="0.25">
      <c r="BU2491" s="91"/>
      <c r="BV2491" s="177">
        <v>2010</v>
      </c>
      <c r="BW2491" s="177">
        <v>9</v>
      </c>
      <c r="BX2491" s="177" t="s">
        <v>281</v>
      </c>
      <c r="BY2491" s="177" t="s">
        <v>262</v>
      </c>
      <c r="BZ2491" s="177" t="s">
        <v>277</v>
      </c>
      <c r="CA2491" s="177">
        <v>0</v>
      </c>
      <c r="CB2491" s="177" t="s">
        <v>264</v>
      </c>
      <c r="CC2491" s="122">
        <v>-989.07</v>
      </c>
      <c r="CD2491" s="178" t="s">
        <v>193</v>
      </c>
      <c r="CE2491" s="177" t="s">
        <v>313</v>
      </c>
      <c r="CF2491" s="177" t="s">
        <v>313</v>
      </c>
      <c r="CG2491" s="83" t="s">
        <v>9</v>
      </c>
      <c r="CH2491" s="57"/>
      <c r="CV2491" s="51"/>
      <c r="CW2491" s="51"/>
      <c r="CX2491" s="51"/>
      <c r="CY2491" s="51"/>
      <c r="CZ2491" s="51"/>
      <c r="DA2491" s="51"/>
      <c r="DB2491" s="51"/>
      <c r="DC2491" s="51"/>
      <c r="DD2491" s="51"/>
    </row>
    <row r="2492" spans="73:108" ht="15" x14ac:dyDescent="0.25">
      <c r="BU2492" s="91"/>
      <c r="BV2492" s="177">
        <v>2010</v>
      </c>
      <c r="BW2492" s="177">
        <v>9</v>
      </c>
      <c r="BX2492" s="177" t="s">
        <v>281</v>
      </c>
      <c r="BY2492" s="177" t="s">
        <v>262</v>
      </c>
      <c r="BZ2492" s="177" t="s">
        <v>263</v>
      </c>
      <c r="CA2492" s="177">
        <v>0</v>
      </c>
      <c r="CB2492" s="177" t="s">
        <v>264</v>
      </c>
      <c r="CC2492" s="122">
        <v>-795.29</v>
      </c>
      <c r="CD2492" s="178" t="s">
        <v>193</v>
      </c>
      <c r="CE2492" s="177" t="s">
        <v>313</v>
      </c>
      <c r="CF2492" s="177" t="s">
        <v>313</v>
      </c>
      <c r="CG2492" s="83" t="s">
        <v>9</v>
      </c>
      <c r="CH2492" s="57"/>
      <c r="CV2492" s="51"/>
      <c r="CW2492" s="51"/>
      <c r="CX2492" s="51"/>
      <c r="CY2492" s="51"/>
      <c r="CZ2492" s="51"/>
      <c r="DA2492" s="51"/>
      <c r="DB2492" s="51"/>
      <c r="DC2492" s="51"/>
      <c r="DD2492" s="51"/>
    </row>
    <row r="2493" spans="73:108" ht="15" x14ac:dyDescent="0.25">
      <c r="BU2493" s="91"/>
      <c r="BV2493" s="177">
        <v>2010</v>
      </c>
      <c r="BW2493" s="177">
        <v>9</v>
      </c>
      <c r="BX2493" s="177" t="s">
        <v>281</v>
      </c>
      <c r="BY2493" s="177" t="s">
        <v>262</v>
      </c>
      <c r="BZ2493" s="177" t="s">
        <v>266</v>
      </c>
      <c r="CA2493" s="177">
        <v>0</v>
      </c>
      <c r="CB2493" s="177" t="s">
        <v>264</v>
      </c>
      <c r="CC2493" s="122">
        <v>-364.77</v>
      </c>
      <c r="CD2493" s="178" t="s">
        <v>193</v>
      </c>
      <c r="CE2493" s="177" t="s">
        <v>313</v>
      </c>
      <c r="CF2493" s="177" t="s">
        <v>313</v>
      </c>
      <c r="CG2493" s="83" t="s">
        <v>9</v>
      </c>
      <c r="CH2493" s="57"/>
      <c r="CV2493" s="51"/>
      <c r="CW2493" s="51"/>
      <c r="CX2493" s="51"/>
      <c r="CY2493" s="51"/>
      <c r="CZ2493" s="51"/>
      <c r="DA2493" s="51"/>
      <c r="DB2493" s="51"/>
      <c r="DC2493" s="51"/>
      <c r="DD2493" s="51"/>
    </row>
    <row r="2494" spans="73:108" ht="15" x14ac:dyDescent="0.25">
      <c r="BU2494" s="91"/>
      <c r="BV2494" s="177">
        <v>2010</v>
      </c>
      <c r="BW2494" s="177">
        <v>9</v>
      </c>
      <c r="BX2494" s="177" t="s">
        <v>281</v>
      </c>
      <c r="BY2494" s="177" t="s">
        <v>262</v>
      </c>
      <c r="BZ2494" s="177" t="s">
        <v>347</v>
      </c>
      <c r="CA2494" s="177">
        <v>0</v>
      </c>
      <c r="CB2494" s="177" t="s">
        <v>264</v>
      </c>
      <c r="CC2494" s="122">
        <v>-433.1</v>
      </c>
      <c r="CD2494" s="178" t="s">
        <v>193</v>
      </c>
      <c r="CE2494" s="177" t="s">
        <v>313</v>
      </c>
      <c r="CF2494" s="177" t="s">
        <v>313</v>
      </c>
      <c r="CG2494" s="83" t="s">
        <v>9</v>
      </c>
      <c r="CH2494" s="57"/>
      <c r="CV2494" s="51"/>
      <c r="CW2494" s="51"/>
      <c r="CX2494" s="51"/>
      <c r="CY2494" s="51"/>
      <c r="CZ2494" s="51"/>
      <c r="DA2494" s="51"/>
      <c r="DB2494" s="51"/>
      <c r="DC2494" s="51"/>
      <c r="DD2494" s="51"/>
    </row>
    <row r="2495" spans="73:108" ht="15" x14ac:dyDescent="0.25">
      <c r="BU2495" s="91"/>
      <c r="BV2495" s="177">
        <v>2010</v>
      </c>
      <c r="BW2495" s="177">
        <v>9</v>
      </c>
      <c r="BX2495" s="177" t="s">
        <v>281</v>
      </c>
      <c r="BY2495" s="177" t="s">
        <v>262</v>
      </c>
      <c r="BZ2495" s="177" t="s">
        <v>277</v>
      </c>
      <c r="CA2495" s="177">
        <v>70</v>
      </c>
      <c r="CB2495" s="177" t="s">
        <v>264</v>
      </c>
      <c r="CC2495" s="122">
        <v>-375.85</v>
      </c>
      <c r="CD2495" s="178" t="s">
        <v>195</v>
      </c>
      <c r="CE2495" s="177" t="s">
        <v>313</v>
      </c>
      <c r="CF2495" s="177" t="s">
        <v>313</v>
      </c>
      <c r="CG2495" s="83" t="s">
        <v>9</v>
      </c>
      <c r="CH2495" s="57"/>
      <c r="CV2495" s="51"/>
      <c r="CW2495" s="51"/>
      <c r="CX2495" s="51"/>
      <c r="CY2495" s="51"/>
      <c r="CZ2495" s="51"/>
      <c r="DA2495" s="51"/>
      <c r="DB2495" s="51"/>
      <c r="DC2495" s="51"/>
      <c r="DD2495" s="51"/>
    </row>
    <row r="2496" spans="73:108" ht="15" x14ac:dyDescent="0.25">
      <c r="BU2496" s="91"/>
      <c r="BV2496" s="177">
        <v>2010</v>
      </c>
      <c r="BW2496" s="177">
        <v>9</v>
      </c>
      <c r="BX2496" s="177" t="s">
        <v>281</v>
      </c>
      <c r="BY2496" s="177" t="s">
        <v>262</v>
      </c>
      <c r="BZ2496" s="177" t="s">
        <v>263</v>
      </c>
      <c r="CA2496" s="177">
        <v>70</v>
      </c>
      <c r="CB2496" s="177" t="s">
        <v>264</v>
      </c>
      <c r="CC2496" s="122">
        <v>-302.20999999999998</v>
      </c>
      <c r="CD2496" s="178" t="s">
        <v>195</v>
      </c>
      <c r="CE2496" s="177" t="s">
        <v>313</v>
      </c>
      <c r="CF2496" s="177" t="s">
        <v>313</v>
      </c>
      <c r="CG2496" s="83" t="s">
        <v>9</v>
      </c>
      <c r="CH2496" s="57"/>
      <c r="CV2496" s="51"/>
      <c r="CW2496" s="51"/>
      <c r="CX2496" s="51"/>
      <c r="CY2496" s="51"/>
      <c r="CZ2496" s="51"/>
      <c r="DA2496" s="51"/>
      <c r="DB2496" s="51"/>
      <c r="DC2496" s="51"/>
      <c r="DD2496" s="51"/>
    </row>
    <row r="2497" spans="73:108" ht="15" x14ac:dyDescent="0.25">
      <c r="BU2497" s="91"/>
      <c r="BV2497" s="177">
        <v>2010</v>
      </c>
      <c r="BW2497" s="177">
        <v>9</v>
      </c>
      <c r="BX2497" s="177" t="s">
        <v>281</v>
      </c>
      <c r="BY2497" s="177" t="s">
        <v>262</v>
      </c>
      <c r="BZ2497" s="177" t="s">
        <v>266</v>
      </c>
      <c r="CA2497" s="177">
        <v>70</v>
      </c>
      <c r="CB2497" s="177" t="s">
        <v>264</v>
      </c>
      <c r="CC2497" s="122">
        <v>-138.61000000000001</v>
      </c>
      <c r="CD2497" s="178" t="s">
        <v>195</v>
      </c>
      <c r="CE2497" s="177" t="s">
        <v>313</v>
      </c>
      <c r="CF2497" s="177" t="s">
        <v>313</v>
      </c>
      <c r="CG2497" s="83" t="s">
        <v>9</v>
      </c>
      <c r="CH2497" s="57"/>
      <c r="CV2497" s="51"/>
      <c r="CW2497" s="51"/>
      <c r="CX2497" s="51"/>
      <c r="CY2497" s="51"/>
      <c r="CZ2497" s="51"/>
      <c r="DA2497" s="51"/>
      <c r="DB2497" s="51"/>
      <c r="DC2497" s="51"/>
      <c r="DD2497" s="51"/>
    </row>
    <row r="2498" spans="73:108" ht="15" x14ac:dyDescent="0.25">
      <c r="BU2498" s="91"/>
      <c r="BV2498" s="177">
        <v>2010</v>
      </c>
      <c r="BW2498" s="177">
        <v>9</v>
      </c>
      <c r="BX2498" s="177" t="s">
        <v>281</v>
      </c>
      <c r="BY2498" s="177" t="s">
        <v>262</v>
      </c>
      <c r="BZ2498" s="177" t="s">
        <v>347</v>
      </c>
      <c r="CA2498" s="177">
        <v>70</v>
      </c>
      <c r="CB2498" s="177" t="s">
        <v>264</v>
      </c>
      <c r="CC2498" s="122">
        <v>-164.58</v>
      </c>
      <c r="CD2498" s="178" t="s">
        <v>195</v>
      </c>
      <c r="CE2498" s="177" t="s">
        <v>313</v>
      </c>
      <c r="CF2498" s="177" t="s">
        <v>313</v>
      </c>
      <c r="CG2498" s="83" t="s">
        <v>9</v>
      </c>
      <c r="CH2498" s="57"/>
      <c r="CV2498" s="51"/>
      <c r="CW2498" s="51"/>
      <c r="CX2498" s="51"/>
      <c r="CY2498" s="51"/>
      <c r="CZ2498" s="51"/>
      <c r="DA2498" s="51"/>
      <c r="DB2498" s="51"/>
      <c r="DC2498" s="51"/>
      <c r="DD2498" s="51"/>
    </row>
    <row r="2499" spans="73:108" ht="15" x14ac:dyDescent="0.25">
      <c r="BU2499" s="91"/>
      <c r="BV2499" s="177">
        <v>2010</v>
      </c>
      <c r="BW2499" s="177">
        <v>10</v>
      </c>
      <c r="BX2499" s="177" t="s">
        <v>281</v>
      </c>
      <c r="BY2499" s="177" t="s">
        <v>262</v>
      </c>
      <c r="BZ2499" s="177" t="s">
        <v>277</v>
      </c>
      <c r="CA2499" s="177">
        <v>0</v>
      </c>
      <c r="CB2499" s="177" t="s">
        <v>264</v>
      </c>
      <c r="CC2499" s="122">
        <v>-477.67</v>
      </c>
      <c r="CD2499" s="178" t="s">
        <v>193</v>
      </c>
      <c r="CE2499" s="177" t="s">
        <v>313</v>
      </c>
      <c r="CF2499" s="177" t="s">
        <v>313</v>
      </c>
      <c r="CG2499" s="83" t="s">
        <v>9</v>
      </c>
      <c r="CH2499" s="57"/>
      <c r="CV2499" s="51"/>
      <c r="CW2499" s="51"/>
      <c r="CX2499" s="51"/>
      <c r="CY2499" s="51"/>
      <c r="CZ2499" s="51"/>
      <c r="DA2499" s="51"/>
      <c r="DB2499" s="51"/>
      <c r="DC2499" s="51"/>
      <c r="DD2499" s="51"/>
    </row>
    <row r="2500" spans="73:108" ht="15" x14ac:dyDescent="0.25">
      <c r="BU2500" s="91"/>
      <c r="BV2500" s="177">
        <v>2010</v>
      </c>
      <c r="BW2500" s="177">
        <v>10</v>
      </c>
      <c r="BX2500" s="177" t="s">
        <v>281</v>
      </c>
      <c r="BY2500" s="177" t="s">
        <v>262</v>
      </c>
      <c r="BZ2500" s="177" t="s">
        <v>347</v>
      </c>
      <c r="CA2500" s="177">
        <v>0</v>
      </c>
      <c r="CB2500" s="177" t="s">
        <v>264</v>
      </c>
      <c r="CC2500" s="122">
        <v>-318.43</v>
      </c>
      <c r="CD2500" s="178" t="s">
        <v>193</v>
      </c>
      <c r="CE2500" s="177" t="s">
        <v>313</v>
      </c>
      <c r="CF2500" s="177" t="s">
        <v>313</v>
      </c>
      <c r="CG2500" s="83" t="s">
        <v>9</v>
      </c>
      <c r="CH2500" s="57"/>
      <c r="CV2500" s="51"/>
      <c r="CW2500" s="51"/>
      <c r="CX2500" s="51"/>
      <c r="CY2500" s="51"/>
      <c r="CZ2500" s="51"/>
      <c r="DA2500" s="51"/>
      <c r="DB2500" s="51"/>
      <c r="DC2500" s="51"/>
      <c r="DD2500" s="51"/>
    </row>
    <row r="2501" spans="73:108" ht="15" x14ac:dyDescent="0.25">
      <c r="BU2501" s="91"/>
      <c r="BV2501" s="177">
        <v>2010</v>
      </c>
      <c r="BW2501" s="177">
        <v>10</v>
      </c>
      <c r="BX2501" s="177" t="s">
        <v>281</v>
      </c>
      <c r="BY2501" s="177" t="s">
        <v>262</v>
      </c>
      <c r="BZ2501" s="177" t="s">
        <v>277</v>
      </c>
      <c r="CA2501" s="177">
        <v>70</v>
      </c>
      <c r="CB2501" s="177" t="s">
        <v>264</v>
      </c>
      <c r="CC2501" s="122">
        <v>-181.51</v>
      </c>
      <c r="CD2501" s="178" t="s">
        <v>195</v>
      </c>
      <c r="CE2501" s="177" t="s">
        <v>313</v>
      </c>
      <c r="CF2501" s="177" t="s">
        <v>313</v>
      </c>
      <c r="CG2501" s="83" t="s">
        <v>9</v>
      </c>
      <c r="CH2501" s="57"/>
      <c r="CV2501" s="51"/>
      <c r="CW2501" s="51"/>
      <c r="CX2501" s="51"/>
      <c r="CY2501" s="51"/>
      <c r="CZ2501" s="51"/>
      <c r="DA2501" s="51"/>
      <c r="DB2501" s="51"/>
      <c r="DC2501" s="51"/>
      <c r="DD2501" s="51"/>
    </row>
    <row r="2502" spans="73:108" ht="15" x14ac:dyDescent="0.25">
      <c r="BU2502" s="91"/>
      <c r="BV2502" s="177">
        <v>2010</v>
      </c>
      <c r="BW2502" s="177">
        <v>10</v>
      </c>
      <c r="BX2502" s="177" t="s">
        <v>281</v>
      </c>
      <c r="BY2502" s="177" t="s">
        <v>262</v>
      </c>
      <c r="BZ2502" s="177" t="s">
        <v>347</v>
      </c>
      <c r="CA2502" s="177">
        <v>70</v>
      </c>
      <c r="CB2502" s="177" t="s">
        <v>264</v>
      </c>
      <c r="CC2502" s="122">
        <v>-121</v>
      </c>
      <c r="CD2502" s="178" t="s">
        <v>195</v>
      </c>
      <c r="CE2502" s="177" t="s">
        <v>313</v>
      </c>
      <c r="CF2502" s="177" t="s">
        <v>313</v>
      </c>
      <c r="CG2502" s="83" t="s">
        <v>9</v>
      </c>
      <c r="CH2502" s="57"/>
      <c r="CV2502" s="51"/>
      <c r="CW2502" s="51"/>
      <c r="CX2502" s="51"/>
      <c r="CY2502" s="51"/>
      <c r="CZ2502" s="51"/>
      <c r="DA2502" s="51"/>
      <c r="DB2502" s="51"/>
      <c r="DC2502" s="51"/>
      <c r="DD2502" s="51"/>
    </row>
    <row r="2503" spans="73:108" ht="15" x14ac:dyDescent="0.25">
      <c r="BU2503" s="91"/>
      <c r="BV2503" s="177">
        <v>2010</v>
      </c>
      <c r="BW2503" s="177">
        <v>11</v>
      </c>
      <c r="BX2503" s="177" t="s">
        <v>281</v>
      </c>
      <c r="BY2503" s="177" t="s">
        <v>262</v>
      </c>
      <c r="BZ2503" s="177" t="s">
        <v>277</v>
      </c>
      <c r="CA2503" s="177">
        <v>0</v>
      </c>
      <c r="CB2503" s="177" t="s">
        <v>264</v>
      </c>
      <c r="CC2503" s="122">
        <v>-1085.5899999999999</v>
      </c>
      <c r="CD2503" s="178" t="s">
        <v>193</v>
      </c>
      <c r="CE2503" s="177" t="s">
        <v>313</v>
      </c>
      <c r="CF2503" s="177" t="s">
        <v>313</v>
      </c>
      <c r="CG2503" s="83" t="s">
        <v>9</v>
      </c>
      <c r="CH2503" s="57"/>
      <c r="CV2503" s="51"/>
      <c r="CW2503" s="51"/>
      <c r="CX2503" s="51"/>
      <c r="CY2503" s="51"/>
      <c r="CZ2503" s="51"/>
      <c r="DA2503" s="51"/>
      <c r="DB2503" s="51"/>
      <c r="DC2503" s="51"/>
      <c r="DD2503" s="51"/>
    </row>
    <row r="2504" spans="73:108" ht="15" x14ac:dyDescent="0.25">
      <c r="BU2504" s="91"/>
      <c r="BV2504" s="177">
        <v>2010</v>
      </c>
      <c r="BW2504" s="177">
        <v>11</v>
      </c>
      <c r="BX2504" s="177" t="s">
        <v>281</v>
      </c>
      <c r="BY2504" s="177" t="s">
        <v>262</v>
      </c>
      <c r="BZ2504" s="177" t="s">
        <v>263</v>
      </c>
      <c r="CA2504" s="177">
        <v>0</v>
      </c>
      <c r="CB2504" s="177" t="s">
        <v>264</v>
      </c>
      <c r="CC2504" s="122">
        <v>-1551.49</v>
      </c>
      <c r="CD2504" s="178" t="s">
        <v>193</v>
      </c>
      <c r="CE2504" s="177" t="s">
        <v>313</v>
      </c>
      <c r="CF2504" s="177" t="s">
        <v>313</v>
      </c>
      <c r="CG2504" s="83" t="s">
        <v>9</v>
      </c>
      <c r="CH2504" s="57"/>
      <c r="CV2504" s="51"/>
      <c r="CW2504" s="51"/>
      <c r="CX2504" s="51"/>
      <c r="CY2504" s="51"/>
      <c r="CZ2504" s="51"/>
      <c r="DA2504" s="51"/>
      <c r="DB2504" s="51"/>
      <c r="DC2504" s="51"/>
      <c r="DD2504" s="51"/>
    </row>
    <row r="2505" spans="73:108" ht="15" x14ac:dyDescent="0.25">
      <c r="BU2505" s="91"/>
      <c r="BV2505" s="177">
        <v>2010</v>
      </c>
      <c r="BW2505" s="177">
        <v>11</v>
      </c>
      <c r="BX2505" s="177" t="s">
        <v>281</v>
      </c>
      <c r="BY2505" s="177" t="s">
        <v>262</v>
      </c>
      <c r="BZ2505" s="177" t="s">
        <v>266</v>
      </c>
      <c r="CA2505" s="177">
        <v>0</v>
      </c>
      <c r="CB2505" s="177" t="s">
        <v>264</v>
      </c>
      <c r="CC2505" s="122">
        <v>-570.30999999999995</v>
      </c>
      <c r="CD2505" s="178" t="s">
        <v>193</v>
      </c>
      <c r="CE2505" s="177" t="s">
        <v>313</v>
      </c>
      <c r="CF2505" s="177" t="s">
        <v>313</v>
      </c>
      <c r="CG2505" s="83" t="s">
        <v>9</v>
      </c>
      <c r="CH2505" s="57"/>
      <c r="CV2505" s="51"/>
      <c r="CW2505" s="51"/>
      <c r="CX2505" s="51"/>
      <c r="CY2505" s="51"/>
      <c r="CZ2505" s="51"/>
      <c r="DA2505" s="51"/>
      <c r="DB2505" s="51"/>
      <c r="DC2505" s="51"/>
      <c r="DD2505" s="51"/>
    </row>
    <row r="2506" spans="73:108" ht="15" x14ac:dyDescent="0.25">
      <c r="BU2506" s="91"/>
      <c r="BV2506" s="177">
        <v>2010</v>
      </c>
      <c r="BW2506" s="177">
        <v>11</v>
      </c>
      <c r="BX2506" s="177" t="s">
        <v>281</v>
      </c>
      <c r="BY2506" s="177" t="s">
        <v>262</v>
      </c>
      <c r="BZ2506" s="177" t="s">
        <v>347</v>
      </c>
      <c r="CA2506" s="177">
        <v>0</v>
      </c>
      <c r="CB2506" s="177" t="s">
        <v>264</v>
      </c>
      <c r="CC2506" s="122">
        <v>-322.52999999999997</v>
      </c>
      <c r="CD2506" s="178" t="s">
        <v>193</v>
      </c>
      <c r="CE2506" s="177" t="s">
        <v>313</v>
      </c>
      <c r="CF2506" s="177" t="s">
        <v>313</v>
      </c>
      <c r="CG2506" s="83" t="s">
        <v>9</v>
      </c>
      <c r="CH2506" s="57"/>
      <c r="CV2506" s="51"/>
      <c r="CW2506" s="51"/>
      <c r="CX2506" s="51"/>
      <c r="CY2506" s="51"/>
      <c r="CZ2506" s="51"/>
      <c r="DA2506" s="51"/>
      <c r="DB2506" s="51"/>
      <c r="DC2506" s="51"/>
      <c r="DD2506" s="51"/>
    </row>
    <row r="2507" spans="73:108" ht="15" x14ac:dyDescent="0.25">
      <c r="BU2507" s="91"/>
      <c r="BV2507" s="177">
        <v>2010</v>
      </c>
      <c r="BW2507" s="177">
        <v>11</v>
      </c>
      <c r="BX2507" s="177" t="s">
        <v>281</v>
      </c>
      <c r="BY2507" s="177" t="s">
        <v>262</v>
      </c>
      <c r="BZ2507" s="177" t="s">
        <v>277</v>
      </c>
      <c r="CA2507" s="177">
        <v>70</v>
      </c>
      <c r="CB2507" s="177" t="s">
        <v>264</v>
      </c>
      <c r="CC2507" s="122">
        <v>-412.52</v>
      </c>
      <c r="CD2507" s="178" t="s">
        <v>195</v>
      </c>
      <c r="CE2507" s="177" t="s">
        <v>313</v>
      </c>
      <c r="CF2507" s="177" t="s">
        <v>313</v>
      </c>
      <c r="CG2507" s="83" t="s">
        <v>9</v>
      </c>
      <c r="CH2507" s="57"/>
      <c r="CV2507" s="51"/>
      <c r="CW2507" s="51"/>
      <c r="CX2507" s="51"/>
      <c r="CY2507" s="51"/>
      <c r="CZ2507" s="51"/>
      <c r="DA2507" s="51"/>
      <c r="DB2507" s="51"/>
      <c r="DC2507" s="51"/>
      <c r="DD2507" s="51"/>
    </row>
    <row r="2508" spans="73:108" ht="15" x14ac:dyDescent="0.25">
      <c r="BU2508" s="91"/>
      <c r="BV2508" s="177">
        <v>2010</v>
      </c>
      <c r="BW2508" s="177">
        <v>11</v>
      </c>
      <c r="BX2508" s="177" t="s">
        <v>281</v>
      </c>
      <c r="BY2508" s="177" t="s">
        <v>262</v>
      </c>
      <c r="BZ2508" s="177" t="s">
        <v>263</v>
      </c>
      <c r="CA2508" s="177">
        <v>70</v>
      </c>
      <c r="CB2508" s="177" t="s">
        <v>264</v>
      </c>
      <c r="CC2508" s="122">
        <v>-589.57000000000005</v>
      </c>
      <c r="CD2508" s="178" t="s">
        <v>195</v>
      </c>
      <c r="CE2508" s="177" t="s">
        <v>313</v>
      </c>
      <c r="CF2508" s="177" t="s">
        <v>313</v>
      </c>
      <c r="CG2508" s="83" t="s">
        <v>9</v>
      </c>
      <c r="CH2508" s="57"/>
      <c r="CV2508" s="51"/>
      <c r="CW2508" s="51"/>
      <c r="CX2508" s="51"/>
      <c r="CY2508" s="51"/>
      <c r="CZ2508" s="51"/>
      <c r="DA2508" s="51"/>
      <c r="DB2508" s="51"/>
      <c r="DC2508" s="51"/>
      <c r="DD2508" s="51"/>
    </row>
    <row r="2509" spans="73:108" ht="15" x14ac:dyDescent="0.25">
      <c r="BU2509" s="91"/>
      <c r="BV2509" s="177">
        <v>2010</v>
      </c>
      <c r="BW2509" s="177">
        <v>11</v>
      </c>
      <c r="BX2509" s="177" t="s">
        <v>281</v>
      </c>
      <c r="BY2509" s="177" t="s">
        <v>262</v>
      </c>
      <c r="BZ2509" s="177" t="s">
        <v>266</v>
      </c>
      <c r="CA2509" s="177">
        <v>70</v>
      </c>
      <c r="CB2509" s="177" t="s">
        <v>264</v>
      </c>
      <c r="CC2509" s="122">
        <v>-216.72</v>
      </c>
      <c r="CD2509" s="178" t="s">
        <v>195</v>
      </c>
      <c r="CE2509" s="177" t="s">
        <v>313</v>
      </c>
      <c r="CF2509" s="177" t="s">
        <v>313</v>
      </c>
      <c r="CG2509" s="83" t="s">
        <v>9</v>
      </c>
      <c r="CH2509" s="57"/>
      <c r="CV2509" s="51"/>
      <c r="CW2509" s="51"/>
      <c r="CX2509" s="51"/>
      <c r="CY2509" s="51"/>
      <c r="CZ2509" s="51"/>
      <c r="DA2509" s="51"/>
      <c r="DB2509" s="51"/>
      <c r="DC2509" s="51"/>
      <c r="DD2509" s="51"/>
    </row>
    <row r="2510" spans="73:108" ht="15" x14ac:dyDescent="0.25">
      <c r="BU2510" s="91"/>
      <c r="BV2510" s="177">
        <v>2010</v>
      </c>
      <c r="BW2510" s="177">
        <v>11</v>
      </c>
      <c r="BX2510" s="177" t="s">
        <v>281</v>
      </c>
      <c r="BY2510" s="177" t="s">
        <v>262</v>
      </c>
      <c r="BZ2510" s="177" t="s">
        <v>347</v>
      </c>
      <c r="CA2510" s="177">
        <v>70</v>
      </c>
      <c r="CB2510" s="177" t="s">
        <v>264</v>
      </c>
      <c r="CC2510" s="122">
        <v>-122.56</v>
      </c>
      <c r="CD2510" s="178" t="s">
        <v>195</v>
      </c>
      <c r="CE2510" s="177" t="s">
        <v>313</v>
      </c>
      <c r="CF2510" s="177" t="s">
        <v>313</v>
      </c>
      <c r="CG2510" s="83" t="s">
        <v>9</v>
      </c>
      <c r="CH2510" s="57"/>
      <c r="CV2510" s="51"/>
      <c r="CW2510" s="51"/>
      <c r="CX2510" s="51"/>
      <c r="CY2510" s="51"/>
      <c r="CZ2510" s="51"/>
      <c r="DA2510" s="51"/>
      <c r="DB2510" s="51"/>
      <c r="DC2510" s="51"/>
      <c r="DD2510" s="51"/>
    </row>
    <row r="2511" spans="73:108" ht="15" x14ac:dyDescent="0.25">
      <c r="BU2511" s="91"/>
      <c r="BV2511" s="177">
        <v>2010</v>
      </c>
      <c r="BW2511" s="177">
        <v>12</v>
      </c>
      <c r="BX2511" s="177" t="s">
        <v>281</v>
      </c>
      <c r="BY2511" s="177" t="s">
        <v>262</v>
      </c>
      <c r="BZ2511" s="177" t="s">
        <v>277</v>
      </c>
      <c r="CA2511" s="177">
        <v>0</v>
      </c>
      <c r="CB2511" s="177" t="s">
        <v>264</v>
      </c>
      <c r="CC2511" s="122">
        <v>-2528.8200000000002</v>
      </c>
      <c r="CD2511" s="178" t="s">
        <v>193</v>
      </c>
      <c r="CE2511" s="177" t="s">
        <v>313</v>
      </c>
      <c r="CF2511" s="177" t="s">
        <v>313</v>
      </c>
      <c r="CG2511" s="83" t="s">
        <v>9</v>
      </c>
      <c r="CH2511" s="57"/>
      <c r="CV2511" s="51"/>
      <c r="CW2511" s="51"/>
      <c r="CX2511" s="51"/>
      <c r="CY2511" s="51"/>
      <c r="CZ2511" s="51"/>
      <c r="DA2511" s="51"/>
      <c r="DB2511" s="51"/>
      <c r="DC2511" s="51"/>
      <c r="DD2511" s="51"/>
    </row>
    <row r="2512" spans="73:108" ht="15" x14ac:dyDescent="0.25">
      <c r="BU2512" s="91"/>
      <c r="BV2512" s="177">
        <v>2010</v>
      </c>
      <c r="BW2512" s="177">
        <v>12</v>
      </c>
      <c r="BX2512" s="177" t="s">
        <v>281</v>
      </c>
      <c r="BY2512" s="177" t="s">
        <v>262</v>
      </c>
      <c r="BZ2512" s="177" t="s">
        <v>263</v>
      </c>
      <c r="CA2512" s="177">
        <v>0</v>
      </c>
      <c r="CB2512" s="177" t="s">
        <v>264</v>
      </c>
      <c r="CC2512" s="122">
        <v>-2656.22</v>
      </c>
      <c r="CD2512" s="178" t="s">
        <v>193</v>
      </c>
      <c r="CE2512" s="177" t="s">
        <v>313</v>
      </c>
      <c r="CF2512" s="177" t="s">
        <v>313</v>
      </c>
      <c r="CG2512" s="83" t="s">
        <v>9</v>
      </c>
      <c r="CH2512" s="57"/>
      <c r="CV2512" s="51"/>
      <c r="CW2512" s="51"/>
      <c r="CX2512" s="51"/>
      <c r="CY2512" s="51"/>
      <c r="CZ2512" s="51"/>
      <c r="DA2512" s="51"/>
      <c r="DB2512" s="51"/>
      <c r="DC2512" s="51"/>
      <c r="DD2512" s="51"/>
    </row>
    <row r="2513" spans="73:108" ht="15" x14ac:dyDescent="0.25">
      <c r="BU2513" s="91"/>
      <c r="BV2513" s="177">
        <v>2010</v>
      </c>
      <c r="BW2513" s="177">
        <v>12</v>
      </c>
      <c r="BX2513" s="177" t="s">
        <v>281</v>
      </c>
      <c r="BY2513" s="177" t="s">
        <v>262</v>
      </c>
      <c r="BZ2513" s="177" t="s">
        <v>266</v>
      </c>
      <c r="CA2513" s="177">
        <v>0</v>
      </c>
      <c r="CB2513" s="177" t="s">
        <v>264</v>
      </c>
      <c r="CC2513" s="122">
        <v>-945.87</v>
      </c>
      <c r="CD2513" s="178" t="s">
        <v>193</v>
      </c>
      <c r="CE2513" s="177" t="s">
        <v>313</v>
      </c>
      <c r="CF2513" s="177" t="s">
        <v>313</v>
      </c>
      <c r="CG2513" s="83" t="s">
        <v>9</v>
      </c>
      <c r="CH2513" s="57"/>
      <c r="CV2513" s="51"/>
      <c r="CW2513" s="51"/>
      <c r="CX2513" s="51"/>
      <c r="CY2513" s="51"/>
      <c r="CZ2513" s="51"/>
      <c r="DA2513" s="51"/>
      <c r="DB2513" s="51"/>
      <c r="DC2513" s="51"/>
      <c r="DD2513" s="51"/>
    </row>
    <row r="2514" spans="73:108" ht="15" x14ac:dyDescent="0.25">
      <c r="BU2514" s="91"/>
      <c r="BV2514" s="177">
        <v>2010</v>
      </c>
      <c r="BW2514" s="177">
        <v>12</v>
      </c>
      <c r="BX2514" s="177" t="s">
        <v>281</v>
      </c>
      <c r="BY2514" s="177" t="s">
        <v>262</v>
      </c>
      <c r="BZ2514" s="177" t="s">
        <v>347</v>
      </c>
      <c r="CA2514" s="177">
        <v>0</v>
      </c>
      <c r="CB2514" s="177" t="s">
        <v>264</v>
      </c>
      <c r="CC2514" s="122">
        <v>-273.5</v>
      </c>
      <c r="CD2514" s="178" t="s">
        <v>193</v>
      </c>
      <c r="CE2514" s="177" t="s">
        <v>313</v>
      </c>
      <c r="CF2514" s="177" t="s">
        <v>313</v>
      </c>
      <c r="CG2514" s="83" t="s">
        <v>9</v>
      </c>
      <c r="CH2514" s="57"/>
      <c r="CV2514" s="51"/>
      <c r="CW2514" s="51"/>
      <c r="CX2514" s="51"/>
      <c r="CY2514" s="51"/>
      <c r="CZ2514" s="51"/>
      <c r="DA2514" s="51"/>
      <c r="DB2514" s="51"/>
      <c r="DC2514" s="51"/>
      <c r="DD2514" s="51"/>
    </row>
    <row r="2515" spans="73:108" ht="15" x14ac:dyDescent="0.25">
      <c r="BU2515" s="91"/>
      <c r="BV2515" s="177">
        <v>2010</v>
      </c>
      <c r="BW2515" s="177">
        <v>12</v>
      </c>
      <c r="BX2515" s="177" t="s">
        <v>281</v>
      </c>
      <c r="BY2515" s="177" t="s">
        <v>262</v>
      </c>
      <c r="BZ2515" s="177" t="s">
        <v>277</v>
      </c>
      <c r="CA2515" s="177">
        <v>70</v>
      </c>
      <c r="CB2515" s="177" t="s">
        <v>264</v>
      </c>
      <c r="CC2515" s="122">
        <v>-960.95</v>
      </c>
      <c r="CD2515" s="178" t="s">
        <v>195</v>
      </c>
      <c r="CE2515" s="177" t="s">
        <v>313</v>
      </c>
      <c r="CF2515" s="177" t="s">
        <v>313</v>
      </c>
      <c r="CG2515" s="83" t="s">
        <v>9</v>
      </c>
      <c r="CH2515" s="57"/>
      <c r="CV2515" s="51"/>
      <c r="CW2515" s="51"/>
      <c r="CX2515" s="51"/>
      <c r="CY2515" s="51"/>
      <c r="CZ2515" s="51"/>
      <c r="DA2515" s="51"/>
      <c r="DB2515" s="51"/>
      <c r="DC2515" s="51"/>
      <c r="DD2515" s="51"/>
    </row>
    <row r="2516" spans="73:108" ht="15" x14ac:dyDescent="0.25">
      <c r="BU2516" s="91"/>
      <c r="BV2516" s="177">
        <v>2010</v>
      </c>
      <c r="BW2516" s="177">
        <v>12</v>
      </c>
      <c r="BX2516" s="177" t="s">
        <v>281</v>
      </c>
      <c r="BY2516" s="177" t="s">
        <v>262</v>
      </c>
      <c r="BZ2516" s="177" t="s">
        <v>263</v>
      </c>
      <c r="CA2516" s="177">
        <v>70</v>
      </c>
      <c r="CB2516" s="177" t="s">
        <v>264</v>
      </c>
      <c r="CC2516" s="122">
        <v>-1009.36</v>
      </c>
      <c r="CD2516" s="178" t="s">
        <v>195</v>
      </c>
      <c r="CE2516" s="177" t="s">
        <v>313</v>
      </c>
      <c r="CF2516" s="177" t="s">
        <v>313</v>
      </c>
      <c r="CG2516" s="83" t="s">
        <v>9</v>
      </c>
      <c r="CH2516" s="57"/>
      <c r="CV2516" s="51"/>
      <c r="CW2516" s="51"/>
      <c r="CX2516" s="51"/>
      <c r="CY2516" s="51"/>
      <c r="CZ2516" s="51"/>
      <c r="DA2516" s="51"/>
      <c r="DB2516" s="51"/>
      <c r="DC2516" s="51"/>
      <c r="DD2516" s="51"/>
    </row>
    <row r="2517" spans="73:108" ht="15" x14ac:dyDescent="0.25">
      <c r="BU2517" s="91"/>
      <c r="BV2517" s="177">
        <v>2010</v>
      </c>
      <c r="BW2517" s="177">
        <v>12</v>
      </c>
      <c r="BX2517" s="177" t="s">
        <v>281</v>
      </c>
      <c r="BY2517" s="177" t="s">
        <v>262</v>
      </c>
      <c r="BZ2517" s="177" t="s">
        <v>266</v>
      </c>
      <c r="CA2517" s="177">
        <v>70</v>
      </c>
      <c r="CB2517" s="177" t="s">
        <v>264</v>
      </c>
      <c r="CC2517" s="122">
        <v>-359.43</v>
      </c>
      <c r="CD2517" s="178" t="s">
        <v>195</v>
      </c>
      <c r="CE2517" s="177" t="s">
        <v>313</v>
      </c>
      <c r="CF2517" s="177" t="s">
        <v>313</v>
      </c>
      <c r="CG2517" s="83" t="s">
        <v>9</v>
      </c>
      <c r="CH2517" s="57"/>
      <c r="CV2517" s="51"/>
      <c r="CW2517" s="51"/>
      <c r="CX2517" s="51"/>
      <c r="CY2517" s="51"/>
      <c r="CZ2517" s="51"/>
      <c r="DA2517" s="51"/>
      <c r="DB2517" s="51"/>
      <c r="DC2517" s="51"/>
      <c r="DD2517" s="51"/>
    </row>
    <row r="2518" spans="73:108" ht="15" x14ac:dyDescent="0.25">
      <c r="BU2518" s="91"/>
      <c r="BV2518" s="177">
        <v>2010</v>
      </c>
      <c r="BW2518" s="177">
        <v>12</v>
      </c>
      <c r="BX2518" s="177" t="s">
        <v>281</v>
      </c>
      <c r="BY2518" s="177" t="s">
        <v>262</v>
      </c>
      <c r="BZ2518" s="177" t="s">
        <v>347</v>
      </c>
      <c r="CA2518" s="177">
        <v>70</v>
      </c>
      <c r="CB2518" s="177" t="s">
        <v>264</v>
      </c>
      <c r="CC2518" s="122">
        <v>-103.93</v>
      </c>
      <c r="CD2518" s="178" t="s">
        <v>195</v>
      </c>
      <c r="CE2518" s="177" t="s">
        <v>313</v>
      </c>
      <c r="CF2518" s="177" t="s">
        <v>313</v>
      </c>
      <c r="CG2518" s="83" t="s">
        <v>9</v>
      </c>
      <c r="CH2518" s="57"/>
      <c r="CV2518" s="51"/>
      <c r="CW2518" s="51"/>
      <c r="CX2518" s="51"/>
      <c r="CY2518" s="51"/>
      <c r="CZ2518" s="51"/>
      <c r="DA2518" s="51"/>
      <c r="DB2518" s="51"/>
      <c r="DC2518" s="51"/>
      <c r="DD2518" s="51"/>
    </row>
    <row r="2519" spans="73:108" ht="15" x14ac:dyDescent="0.25">
      <c r="BU2519" s="91"/>
      <c r="BV2519" s="177">
        <v>2007</v>
      </c>
      <c r="BW2519" s="177">
        <v>4</v>
      </c>
      <c r="BX2519" s="177" t="s">
        <v>317</v>
      </c>
      <c r="BY2519" s="177" t="s">
        <v>262</v>
      </c>
      <c r="BZ2519" s="177" t="s">
        <v>277</v>
      </c>
      <c r="CA2519" s="177">
        <v>0</v>
      </c>
      <c r="CB2519" s="177" t="s">
        <v>264</v>
      </c>
      <c r="CC2519" s="122">
        <v>-3.79</v>
      </c>
      <c r="CD2519" s="178" t="s">
        <v>193</v>
      </c>
      <c r="CE2519" s="177" t="s">
        <v>313</v>
      </c>
      <c r="CF2519" s="177" t="s">
        <v>313</v>
      </c>
      <c r="CG2519" s="83" t="s">
        <v>9</v>
      </c>
      <c r="CH2519" s="57"/>
      <c r="CV2519" s="51"/>
      <c r="CW2519" s="51"/>
      <c r="CX2519" s="51"/>
      <c r="CY2519" s="51"/>
      <c r="CZ2519" s="51"/>
      <c r="DA2519" s="51"/>
      <c r="DB2519" s="51"/>
      <c r="DC2519" s="51"/>
      <c r="DD2519" s="51"/>
    </row>
    <row r="2520" spans="73:108" ht="15" x14ac:dyDescent="0.25">
      <c r="BU2520" s="91"/>
      <c r="BV2520" s="177">
        <v>2007</v>
      </c>
      <c r="BW2520" s="177">
        <v>4</v>
      </c>
      <c r="BX2520" s="177" t="s">
        <v>317</v>
      </c>
      <c r="BY2520" s="177" t="s">
        <v>262</v>
      </c>
      <c r="BZ2520" s="177" t="s">
        <v>263</v>
      </c>
      <c r="CA2520" s="177">
        <v>0</v>
      </c>
      <c r="CB2520" s="177" t="s">
        <v>264</v>
      </c>
      <c r="CC2520" s="122">
        <v>-3.79</v>
      </c>
      <c r="CD2520" s="178" t="s">
        <v>193</v>
      </c>
      <c r="CE2520" s="177" t="s">
        <v>313</v>
      </c>
      <c r="CF2520" s="177" t="s">
        <v>313</v>
      </c>
      <c r="CG2520" s="83" t="s">
        <v>9</v>
      </c>
      <c r="CH2520" s="57"/>
      <c r="CV2520" s="51"/>
      <c r="CW2520" s="51"/>
      <c r="CX2520" s="51"/>
      <c r="CY2520" s="51"/>
      <c r="CZ2520" s="51"/>
      <c r="DA2520" s="51"/>
      <c r="DB2520" s="51"/>
      <c r="DC2520" s="51"/>
      <c r="DD2520" s="51"/>
    </row>
    <row r="2521" spans="73:108" ht="15" x14ac:dyDescent="0.25">
      <c r="BU2521" s="91"/>
      <c r="BV2521" s="177">
        <v>2007</v>
      </c>
      <c r="BW2521" s="177">
        <v>4</v>
      </c>
      <c r="BX2521" s="177" t="s">
        <v>317</v>
      </c>
      <c r="BY2521" s="177" t="s">
        <v>262</v>
      </c>
      <c r="BZ2521" s="177" t="s">
        <v>266</v>
      </c>
      <c r="CA2521" s="177">
        <v>0</v>
      </c>
      <c r="CB2521" s="177" t="s">
        <v>264</v>
      </c>
      <c r="CC2521" s="122">
        <v>-3.79</v>
      </c>
      <c r="CD2521" s="178" t="s">
        <v>193</v>
      </c>
      <c r="CE2521" s="177" t="s">
        <v>313</v>
      </c>
      <c r="CF2521" s="177" t="s">
        <v>313</v>
      </c>
      <c r="CG2521" s="83" t="s">
        <v>9</v>
      </c>
      <c r="CH2521" s="57"/>
      <c r="CV2521" s="51"/>
      <c r="CW2521" s="51"/>
      <c r="CX2521" s="51"/>
      <c r="CY2521" s="51"/>
      <c r="CZ2521" s="51"/>
      <c r="DA2521" s="51"/>
      <c r="DB2521" s="51"/>
      <c r="DC2521" s="51"/>
      <c r="DD2521" s="51"/>
    </row>
    <row r="2522" spans="73:108" ht="15" x14ac:dyDescent="0.25">
      <c r="BU2522" s="91"/>
      <c r="BV2522" s="177">
        <v>2007</v>
      </c>
      <c r="BW2522" s="177">
        <v>4</v>
      </c>
      <c r="BX2522" s="177" t="s">
        <v>317</v>
      </c>
      <c r="BY2522" s="177" t="s">
        <v>262</v>
      </c>
      <c r="BZ2522" s="177" t="s">
        <v>267</v>
      </c>
      <c r="CA2522" s="177">
        <v>0</v>
      </c>
      <c r="CB2522" s="177" t="s">
        <v>264</v>
      </c>
      <c r="CC2522" s="122">
        <v>-3.79</v>
      </c>
      <c r="CD2522" s="178" t="s">
        <v>193</v>
      </c>
      <c r="CE2522" s="177" t="s">
        <v>313</v>
      </c>
      <c r="CF2522" s="177" t="s">
        <v>313</v>
      </c>
      <c r="CG2522" s="83" t="s">
        <v>9</v>
      </c>
      <c r="CH2522" s="57"/>
      <c r="CV2522" s="51"/>
      <c r="CW2522" s="51"/>
      <c r="CX2522" s="51"/>
      <c r="CY2522" s="51"/>
      <c r="CZ2522" s="51"/>
      <c r="DA2522" s="51"/>
      <c r="DB2522" s="51"/>
      <c r="DC2522" s="51"/>
      <c r="DD2522" s="51"/>
    </row>
    <row r="2523" spans="73:108" ht="15" x14ac:dyDescent="0.25">
      <c r="BU2523" s="91"/>
      <c r="BV2523" s="177">
        <v>2007</v>
      </c>
      <c r="BW2523" s="177">
        <v>4</v>
      </c>
      <c r="BX2523" s="177" t="s">
        <v>317</v>
      </c>
      <c r="BY2523" s="177" t="s">
        <v>262</v>
      </c>
      <c r="BZ2523" s="177" t="s">
        <v>277</v>
      </c>
      <c r="CA2523" s="177">
        <v>70</v>
      </c>
      <c r="CB2523" s="177" t="s">
        <v>264</v>
      </c>
      <c r="CC2523" s="122">
        <v>-1.21</v>
      </c>
      <c r="CD2523" s="178" t="s">
        <v>195</v>
      </c>
      <c r="CE2523" s="177" t="s">
        <v>313</v>
      </c>
      <c r="CF2523" s="177" t="s">
        <v>313</v>
      </c>
      <c r="CG2523" s="83" t="s">
        <v>9</v>
      </c>
      <c r="CH2523" s="57"/>
      <c r="CV2523" s="51"/>
      <c r="CW2523" s="51"/>
      <c r="CX2523" s="51"/>
      <c r="CY2523" s="51"/>
      <c r="CZ2523" s="51"/>
      <c r="DA2523" s="51"/>
      <c r="DB2523" s="51"/>
      <c r="DC2523" s="51"/>
      <c r="DD2523" s="51"/>
    </row>
    <row r="2524" spans="73:108" ht="15" x14ac:dyDescent="0.25">
      <c r="BU2524" s="91"/>
      <c r="BV2524" s="177">
        <v>2007</v>
      </c>
      <c r="BW2524" s="177">
        <v>4</v>
      </c>
      <c r="BX2524" s="177" t="s">
        <v>317</v>
      </c>
      <c r="BY2524" s="177" t="s">
        <v>262</v>
      </c>
      <c r="BZ2524" s="177" t="s">
        <v>263</v>
      </c>
      <c r="CA2524" s="177">
        <v>70</v>
      </c>
      <c r="CB2524" s="177" t="s">
        <v>264</v>
      </c>
      <c r="CC2524" s="122">
        <v>-1.21</v>
      </c>
      <c r="CD2524" s="178" t="s">
        <v>195</v>
      </c>
      <c r="CE2524" s="177" t="s">
        <v>313</v>
      </c>
      <c r="CF2524" s="177" t="s">
        <v>313</v>
      </c>
      <c r="CG2524" s="83" t="s">
        <v>9</v>
      </c>
      <c r="CH2524" s="57"/>
      <c r="CV2524" s="51"/>
      <c r="CW2524" s="51"/>
      <c r="CX2524" s="51"/>
      <c r="CY2524" s="51"/>
      <c r="CZ2524" s="51"/>
      <c r="DA2524" s="51"/>
      <c r="DB2524" s="51"/>
      <c r="DC2524" s="51"/>
      <c r="DD2524" s="51"/>
    </row>
    <row r="2525" spans="73:108" ht="15" x14ac:dyDescent="0.25">
      <c r="BU2525" s="91"/>
      <c r="BV2525" s="177">
        <v>2007</v>
      </c>
      <c r="BW2525" s="177">
        <v>4</v>
      </c>
      <c r="BX2525" s="177" t="s">
        <v>317</v>
      </c>
      <c r="BY2525" s="177" t="s">
        <v>262</v>
      </c>
      <c r="BZ2525" s="177" t="s">
        <v>266</v>
      </c>
      <c r="CA2525" s="177">
        <v>70</v>
      </c>
      <c r="CB2525" s="177" t="s">
        <v>264</v>
      </c>
      <c r="CC2525" s="122">
        <v>-1.21</v>
      </c>
      <c r="CD2525" s="178" t="s">
        <v>195</v>
      </c>
      <c r="CE2525" s="177" t="s">
        <v>313</v>
      </c>
      <c r="CF2525" s="177" t="s">
        <v>313</v>
      </c>
      <c r="CG2525" s="83" t="s">
        <v>9</v>
      </c>
      <c r="CH2525" s="57"/>
      <c r="CV2525" s="51"/>
      <c r="CW2525" s="51"/>
      <c r="CX2525" s="51"/>
      <c r="CY2525" s="51"/>
      <c r="CZ2525" s="51"/>
      <c r="DA2525" s="51"/>
      <c r="DB2525" s="51"/>
      <c r="DC2525" s="51"/>
      <c r="DD2525" s="51"/>
    </row>
    <row r="2526" spans="73:108" ht="15" x14ac:dyDescent="0.25">
      <c r="BU2526" s="91"/>
      <c r="BV2526" s="177">
        <v>2007</v>
      </c>
      <c r="BW2526" s="177">
        <v>4</v>
      </c>
      <c r="BX2526" s="177" t="s">
        <v>317</v>
      </c>
      <c r="BY2526" s="177" t="s">
        <v>262</v>
      </c>
      <c r="BZ2526" s="177" t="s">
        <v>267</v>
      </c>
      <c r="CA2526" s="177">
        <v>70</v>
      </c>
      <c r="CB2526" s="177" t="s">
        <v>264</v>
      </c>
      <c r="CC2526" s="122">
        <v>-1.21</v>
      </c>
      <c r="CD2526" s="178" t="s">
        <v>195</v>
      </c>
      <c r="CE2526" s="177" t="s">
        <v>313</v>
      </c>
      <c r="CF2526" s="177" t="s">
        <v>313</v>
      </c>
      <c r="CG2526" s="83" t="s">
        <v>9</v>
      </c>
      <c r="CH2526" s="57"/>
      <c r="CV2526" s="51"/>
      <c r="CW2526" s="51"/>
      <c r="CX2526" s="51"/>
      <c r="CY2526" s="51"/>
      <c r="CZ2526" s="51"/>
      <c r="DA2526" s="51"/>
      <c r="DB2526" s="51"/>
      <c r="DC2526" s="51"/>
      <c r="DD2526" s="51"/>
    </row>
    <row r="2527" spans="73:108" ht="15" x14ac:dyDescent="0.25">
      <c r="BU2527" s="91"/>
      <c r="BV2527" s="177">
        <v>2007</v>
      </c>
      <c r="BW2527" s="177">
        <v>5</v>
      </c>
      <c r="BX2527" s="177" t="s">
        <v>317</v>
      </c>
      <c r="BY2527" s="177" t="s">
        <v>262</v>
      </c>
      <c r="BZ2527" s="177" t="s">
        <v>263</v>
      </c>
      <c r="CA2527" s="177">
        <v>0</v>
      </c>
      <c r="CB2527" s="177" t="s">
        <v>264</v>
      </c>
      <c r="CC2527" s="122">
        <v>-11.16</v>
      </c>
      <c r="CD2527" s="178" t="s">
        <v>193</v>
      </c>
      <c r="CE2527" s="177" t="s">
        <v>313</v>
      </c>
      <c r="CF2527" s="177" t="s">
        <v>313</v>
      </c>
      <c r="CG2527" s="83" t="s">
        <v>9</v>
      </c>
      <c r="CH2527" s="57"/>
      <c r="CV2527" s="51"/>
      <c r="CW2527" s="51"/>
      <c r="CX2527" s="51"/>
      <c r="CY2527" s="51"/>
      <c r="CZ2527" s="51"/>
      <c r="DA2527" s="51"/>
      <c r="DB2527" s="51"/>
      <c r="DC2527" s="51"/>
      <c r="DD2527" s="51"/>
    </row>
    <row r="2528" spans="73:108" ht="15" x14ac:dyDescent="0.25">
      <c r="BU2528" s="91"/>
      <c r="BV2528" s="177">
        <v>2007</v>
      </c>
      <c r="BW2528" s="177">
        <v>5</v>
      </c>
      <c r="BX2528" s="177" t="s">
        <v>317</v>
      </c>
      <c r="BY2528" s="177" t="s">
        <v>262</v>
      </c>
      <c r="BZ2528" s="177" t="s">
        <v>266</v>
      </c>
      <c r="CA2528" s="177">
        <v>0</v>
      </c>
      <c r="CB2528" s="177" t="s">
        <v>264</v>
      </c>
      <c r="CC2528" s="122">
        <v>-11.16</v>
      </c>
      <c r="CD2528" s="178" t="s">
        <v>193</v>
      </c>
      <c r="CE2528" s="177" t="s">
        <v>313</v>
      </c>
      <c r="CF2528" s="177" t="s">
        <v>313</v>
      </c>
      <c r="CG2528" s="83" t="s">
        <v>9</v>
      </c>
      <c r="CH2528" s="57"/>
      <c r="CV2528" s="51"/>
      <c r="CW2528" s="51"/>
      <c r="CX2528" s="51"/>
      <c r="CY2528" s="51"/>
      <c r="CZ2528" s="51"/>
      <c r="DA2528" s="51"/>
      <c r="DB2528" s="51"/>
      <c r="DC2528" s="51"/>
      <c r="DD2528" s="51"/>
    </row>
    <row r="2529" spans="73:108" ht="15" x14ac:dyDescent="0.25">
      <c r="BU2529" s="91"/>
      <c r="BV2529" s="177">
        <v>2007</v>
      </c>
      <c r="BW2529" s="177">
        <v>5</v>
      </c>
      <c r="BX2529" s="177" t="s">
        <v>317</v>
      </c>
      <c r="BY2529" s="177" t="s">
        <v>262</v>
      </c>
      <c r="BZ2529" s="177" t="s">
        <v>263</v>
      </c>
      <c r="CA2529" s="177">
        <v>70</v>
      </c>
      <c r="CB2529" s="177" t="s">
        <v>264</v>
      </c>
      <c r="CC2529" s="122">
        <v>-3.57</v>
      </c>
      <c r="CD2529" s="178" t="s">
        <v>195</v>
      </c>
      <c r="CE2529" s="177" t="s">
        <v>313</v>
      </c>
      <c r="CF2529" s="177" t="s">
        <v>313</v>
      </c>
      <c r="CG2529" s="83" t="s">
        <v>9</v>
      </c>
      <c r="CH2529" s="57"/>
      <c r="CV2529" s="51"/>
      <c r="CW2529" s="51"/>
      <c r="CX2529" s="51"/>
      <c r="CY2529" s="51"/>
      <c r="CZ2529" s="51"/>
      <c r="DA2529" s="51"/>
      <c r="DB2529" s="51"/>
      <c r="DC2529" s="51"/>
      <c r="DD2529" s="51"/>
    </row>
    <row r="2530" spans="73:108" ht="15" x14ac:dyDescent="0.25">
      <c r="BU2530" s="91"/>
      <c r="BV2530" s="177">
        <v>2007</v>
      </c>
      <c r="BW2530" s="177">
        <v>5</v>
      </c>
      <c r="BX2530" s="177" t="s">
        <v>317</v>
      </c>
      <c r="BY2530" s="177" t="s">
        <v>262</v>
      </c>
      <c r="BZ2530" s="177" t="s">
        <v>266</v>
      </c>
      <c r="CA2530" s="177">
        <v>70</v>
      </c>
      <c r="CB2530" s="177" t="s">
        <v>264</v>
      </c>
      <c r="CC2530" s="122">
        <v>-3.57</v>
      </c>
      <c r="CD2530" s="178" t="s">
        <v>195</v>
      </c>
      <c r="CE2530" s="177" t="s">
        <v>313</v>
      </c>
      <c r="CF2530" s="177" t="s">
        <v>313</v>
      </c>
      <c r="CG2530" s="83" t="s">
        <v>9</v>
      </c>
      <c r="CH2530" s="57"/>
      <c r="CV2530" s="51"/>
      <c r="CW2530" s="51"/>
      <c r="CX2530" s="51"/>
      <c r="CY2530" s="51"/>
      <c r="CZ2530" s="51"/>
      <c r="DA2530" s="51"/>
      <c r="DB2530" s="51"/>
      <c r="DC2530" s="51"/>
      <c r="DD2530" s="51"/>
    </row>
    <row r="2531" spans="73:108" ht="15" x14ac:dyDescent="0.25">
      <c r="BU2531" s="91"/>
      <c r="BV2531" s="177">
        <v>2007</v>
      </c>
      <c r="BW2531" s="177">
        <v>6</v>
      </c>
      <c r="BX2531" s="177" t="s">
        <v>317</v>
      </c>
      <c r="BY2531" s="177" t="s">
        <v>262</v>
      </c>
      <c r="BZ2531" s="177" t="s">
        <v>267</v>
      </c>
      <c r="CA2531" s="177">
        <v>0</v>
      </c>
      <c r="CB2531" s="177" t="s">
        <v>264</v>
      </c>
      <c r="CC2531" s="122">
        <v>-21.14</v>
      </c>
      <c r="CD2531" s="178" t="s">
        <v>193</v>
      </c>
      <c r="CE2531" s="177" t="s">
        <v>313</v>
      </c>
      <c r="CF2531" s="177" t="s">
        <v>313</v>
      </c>
      <c r="CG2531" s="83" t="s">
        <v>9</v>
      </c>
      <c r="CH2531" s="57"/>
      <c r="CV2531" s="51"/>
      <c r="CW2531" s="51"/>
      <c r="CX2531" s="51"/>
      <c r="CY2531" s="51"/>
      <c r="CZ2531" s="51"/>
      <c r="DA2531" s="51"/>
      <c r="DB2531" s="51"/>
      <c r="DC2531" s="51"/>
      <c r="DD2531" s="51"/>
    </row>
    <row r="2532" spans="73:108" ht="15" x14ac:dyDescent="0.25">
      <c r="BU2532" s="91"/>
      <c r="BV2532" s="177">
        <v>2007</v>
      </c>
      <c r="BW2532" s="177">
        <v>6</v>
      </c>
      <c r="BX2532" s="177" t="s">
        <v>317</v>
      </c>
      <c r="BY2532" s="177" t="s">
        <v>262</v>
      </c>
      <c r="BZ2532" s="177" t="s">
        <v>268</v>
      </c>
      <c r="CA2532" s="177">
        <v>0</v>
      </c>
      <c r="CB2532" s="177" t="s">
        <v>264</v>
      </c>
      <c r="CC2532" s="122">
        <v>-21.14</v>
      </c>
      <c r="CD2532" s="178" t="s">
        <v>193</v>
      </c>
      <c r="CE2532" s="177" t="s">
        <v>313</v>
      </c>
      <c r="CF2532" s="177" t="s">
        <v>313</v>
      </c>
      <c r="CG2532" s="83" t="s">
        <v>9</v>
      </c>
      <c r="CH2532" s="57"/>
      <c r="CV2532" s="51"/>
      <c r="CW2532" s="51"/>
      <c r="CX2532" s="51"/>
      <c r="CY2532" s="51"/>
      <c r="CZ2532" s="51"/>
      <c r="DA2532" s="51"/>
      <c r="DB2532" s="51"/>
      <c r="DC2532" s="51"/>
      <c r="DD2532" s="51"/>
    </row>
    <row r="2533" spans="73:108" ht="15" x14ac:dyDescent="0.25">
      <c r="BU2533" s="91"/>
      <c r="BV2533" s="177">
        <v>2007</v>
      </c>
      <c r="BW2533" s="177">
        <v>6</v>
      </c>
      <c r="BX2533" s="177" t="s">
        <v>317</v>
      </c>
      <c r="BY2533" s="177" t="s">
        <v>262</v>
      </c>
      <c r="BZ2533" s="177" t="s">
        <v>267</v>
      </c>
      <c r="CA2533" s="177">
        <v>70</v>
      </c>
      <c r="CB2533" s="177" t="s">
        <v>264</v>
      </c>
      <c r="CC2533" s="122">
        <v>-6.76</v>
      </c>
      <c r="CD2533" s="178" t="s">
        <v>195</v>
      </c>
      <c r="CE2533" s="177" t="s">
        <v>313</v>
      </c>
      <c r="CF2533" s="177" t="s">
        <v>313</v>
      </c>
      <c r="CG2533" s="83" t="s">
        <v>9</v>
      </c>
      <c r="CH2533" s="57"/>
      <c r="CV2533" s="51"/>
      <c r="CW2533" s="51"/>
      <c r="CX2533" s="51"/>
      <c r="CY2533" s="51"/>
      <c r="CZ2533" s="51"/>
      <c r="DA2533" s="51"/>
      <c r="DB2533" s="51"/>
      <c r="DC2533" s="51"/>
      <c r="DD2533" s="51"/>
    </row>
    <row r="2534" spans="73:108" ht="15" x14ac:dyDescent="0.25">
      <c r="BU2534" s="91"/>
      <c r="BV2534" s="177">
        <v>2007</v>
      </c>
      <c r="BW2534" s="177">
        <v>6</v>
      </c>
      <c r="BX2534" s="177" t="s">
        <v>317</v>
      </c>
      <c r="BY2534" s="177" t="s">
        <v>262</v>
      </c>
      <c r="BZ2534" s="177" t="s">
        <v>268</v>
      </c>
      <c r="CA2534" s="177">
        <v>70</v>
      </c>
      <c r="CB2534" s="177" t="s">
        <v>264</v>
      </c>
      <c r="CC2534" s="122">
        <v>-6.76</v>
      </c>
      <c r="CD2534" s="178" t="s">
        <v>195</v>
      </c>
      <c r="CE2534" s="177" t="s">
        <v>313</v>
      </c>
      <c r="CF2534" s="177" t="s">
        <v>313</v>
      </c>
      <c r="CG2534" s="83" t="s">
        <v>9</v>
      </c>
      <c r="CH2534" s="57"/>
      <c r="CV2534" s="51"/>
      <c r="CW2534" s="51"/>
      <c r="CX2534" s="51"/>
      <c r="CY2534" s="51"/>
      <c r="CZ2534" s="51"/>
      <c r="DA2534" s="51"/>
      <c r="DB2534" s="51"/>
      <c r="DC2534" s="51"/>
      <c r="DD2534" s="51"/>
    </row>
    <row r="2535" spans="73:108" ht="15" x14ac:dyDescent="0.25">
      <c r="BU2535" s="91"/>
      <c r="BV2535" s="177">
        <v>2007</v>
      </c>
      <c r="BW2535" s="177">
        <v>7</v>
      </c>
      <c r="BX2535" s="177" t="s">
        <v>317</v>
      </c>
      <c r="BY2535" s="177" t="s">
        <v>262</v>
      </c>
      <c r="BZ2535" s="177" t="s">
        <v>263</v>
      </c>
      <c r="CA2535" s="177">
        <v>0</v>
      </c>
      <c r="CB2535" s="177" t="s">
        <v>264</v>
      </c>
      <c r="CC2535" s="122">
        <v>-24.2</v>
      </c>
      <c r="CD2535" s="178" t="s">
        <v>193</v>
      </c>
      <c r="CE2535" s="177" t="s">
        <v>313</v>
      </c>
      <c r="CF2535" s="177" t="s">
        <v>313</v>
      </c>
      <c r="CG2535" s="83" t="s">
        <v>9</v>
      </c>
      <c r="CH2535" s="57"/>
      <c r="CV2535" s="51"/>
      <c r="CW2535" s="51"/>
      <c r="CX2535" s="51"/>
      <c r="CY2535" s="51"/>
      <c r="CZ2535" s="51"/>
      <c r="DA2535" s="51"/>
      <c r="DB2535" s="51"/>
      <c r="DC2535" s="51"/>
      <c r="DD2535" s="51"/>
    </row>
    <row r="2536" spans="73:108" ht="15" x14ac:dyDescent="0.25">
      <c r="BU2536" s="91"/>
      <c r="BV2536" s="177">
        <v>2007</v>
      </c>
      <c r="BW2536" s="177">
        <v>7</v>
      </c>
      <c r="BX2536" s="177" t="s">
        <v>317</v>
      </c>
      <c r="BY2536" s="177" t="s">
        <v>262</v>
      </c>
      <c r="BZ2536" s="177" t="s">
        <v>263</v>
      </c>
      <c r="CA2536" s="177">
        <v>70</v>
      </c>
      <c r="CB2536" s="177" t="s">
        <v>264</v>
      </c>
      <c r="CC2536" s="122">
        <v>-7.74</v>
      </c>
      <c r="CD2536" s="178" t="s">
        <v>195</v>
      </c>
      <c r="CE2536" s="177" t="s">
        <v>313</v>
      </c>
      <c r="CF2536" s="177" t="s">
        <v>313</v>
      </c>
      <c r="CG2536" s="83" t="s">
        <v>9</v>
      </c>
      <c r="CH2536" s="57"/>
      <c r="CV2536" s="51"/>
      <c r="CW2536" s="51"/>
      <c r="CX2536" s="51"/>
      <c r="CY2536" s="51"/>
      <c r="CZ2536" s="51"/>
      <c r="DA2536" s="51"/>
      <c r="DB2536" s="51"/>
      <c r="DC2536" s="51"/>
      <c r="DD2536" s="51"/>
    </row>
    <row r="2537" spans="73:108" ht="15" x14ac:dyDescent="0.25">
      <c r="BU2537" s="91"/>
      <c r="BV2537" s="177">
        <v>2007</v>
      </c>
      <c r="BW2537" s="177">
        <v>8</v>
      </c>
      <c r="BX2537" s="177" t="s">
        <v>317</v>
      </c>
      <c r="BY2537" s="177" t="s">
        <v>262</v>
      </c>
      <c r="BZ2537" s="177" t="s">
        <v>267</v>
      </c>
      <c r="CA2537" s="177">
        <v>0</v>
      </c>
      <c r="CB2537" s="177" t="s">
        <v>264</v>
      </c>
      <c r="CC2537" s="122">
        <v>-35.700000000000003</v>
      </c>
      <c r="CD2537" s="178" t="s">
        <v>193</v>
      </c>
      <c r="CE2537" s="177" t="s">
        <v>313</v>
      </c>
      <c r="CF2537" s="177" t="s">
        <v>313</v>
      </c>
      <c r="CG2537" s="83" t="s">
        <v>9</v>
      </c>
      <c r="CH2537" s="57"/>
      <c r="CV2537" s="51"/>
      <c r="CW2537" s="51"/>
      <c r="CX2537" s="51"/>
      <c r="CY2537" s="51"/>
      <c r="CZ2537" s="51"/>
      <c r="DA2537" s="51"/>
      <c r="DB2537" s="51"/>
      <c r="DC2537" s="51"/>
      <c r="DD2537" s="51"/>
    </row>
    <row r="2538" spans="73:108" ht="15" x14ac:dyDescent="0.25">
      <c r="BU2538" s="91"/>
      <c r="BV2538" s="177">
        <v>2007</v>
      </c>
      <c r="BW2538" s="177">
        <v>8</v>
      </c>
      <c r="BX2538" s="177" t="s">
        <v>317</v>
      </c>
      <c r="BY2538" s="177" t="s">
        <v>262</v>
      </c>
      <c r="BZ2538" s="177" t="s">
        <v>268</v>
      </c>
      <c r="CA2538" s="177">
        <v>0</v>
      </c>
      <c r="CB2538" s="177" t="s">
        <v>264</v>
      </c>
      <c r="CC2538" s="122">
        <v>-35.700000000000003</v>
      </c>
      <c r="CD2538" s="178" t="s">
        <v>193</v>
      </c>
      <c r="CE2538" s="177" t="s">
        <v>313</v>
      </c>
      <c r="CF2538" s="177" t="s">
        <v>313</v>
      </c>
      <c r="CG2538" s="83" t="s">
        <v>9</v>
      </c>
      <c r="CH2538" s="57"/>
      <c r="CV2538" s="51"/>
      <c r="CW2538" s="51"/>
      <c r="CX2538" s="51"/>
      <c r="CY2538" s="51"/>
      <c r="CZ2538" s="51"/>
      <c r="DA2538" s="51"/>
      <c r="DB2538" s="51"/>
      <c r="DC2538" s="51"/>
      <c r="DD2538" s="51"/>
    </row>
    <row r="2539" spans="73:108" ht="15" x14ac:dyDescent="0.25">
      <c r="BU2539" s="91"/>
      <c r="BV2539" s="177">
        <v>2007</v>
      </c>
      <c r="BW2539" s="177">
        <v>8</v>
      </c>
      <c r="BX2539" s="177" t="s">
        <v>317</v>
      </c>
      <c r="BY2539" s="177" t="s">
        <v>262</v>
      </c>
      <c r="BZ2539" s="177" t="s">
        <v>267</v>
      </c>
      <c r="CA2539" s="177">
        <v>70</v>
      </c>
      <c r="CB2539" s="177" t="s">
        <v>264</v>
      </c>
      <c r="CC2539" s="122">
        <v>-11.42</v>
      </c>
      <c r="CD2539" s="178" t="s">
        <v>195</v>
      </c>
      <c r="CE2539" s="177" t="s">
        <v>313</v>
      </c>
      <c r="CF2539" s="177" t="s">
        <v>313</v>
      </c>
      <c r="CG2539" s="83" t="s">
        <v>9</v>
      </c>
      <c r="CH2539" s="57"/>
      <c r="CV2539" s="51"/>
      <c r="CW2539" s="51"/>
      <c r="CX2539" s="51"/>
      <c r="CY2539" s="51"/>
      <c r="CZ2539" s="51"/>
      <c r="DA2539" s="51"/>
      <c r="DB2539" s="51"/>
      <c r="DC2539" s="51"/>
      <c r="DD2539" s="51"/>
    </row>
    <row r="2540" spans="73:108" ht="15" x14ac:dyDescent="0.25">
      <c r="BU2540" s="91"/>
      <c r="BV2540" s="177">
        <v>2007</v>
      </c>
      <c r="BW2540" s="177">
        <v>8</v>
      </c>
      <c r="BX2540" s="177" t="s">
        <v>317</v>
      </c>
      <c r="BY2540" s="177" t="s">
        <v>262</v>
      </c>
      <c r="BZ2540" s="177" t="s">
        <v>268</v>
      </c>
      <c r="CA2540" s="177">
        <v>70</v>
      </c>
      <c r="CB2540" s="177" t="s">
        <v>264</v>
      </c>
      <c r="CC2540" s="122">
        <v>-11.42</v>
      </c>
      <c r="CD2540" s="178" t="s">
        <v>195</v>
      </c>
      <c r="CE2540" s="177" t="s">
        <v>313</v>
      </c>
      <c r="CF2540" s="177" t="s">
        <v>313</v>
      </c>
      <c r="CG2540" s="83" t="s">
        <v>9</v>
      </c>
      <c r="CH2540" s="57"/>
      <c r="CV2540" s="51"/>
      <c r="CW2540" s="51"/>
      <c r="CX2540" s="51"/>
      <c r="CY2540" s="51"/>
      <c r="CZ2540" s="51"/>
      <c r="DA2540" s="51"/>
      <c r="DB2540" s="51"/>
      <c r="DC2540" s="51"/>
      <c r="DD2540" s="51"/>
    </row>
    <row r="2541" spans="73:108" ht="15" x14ac:dyDescent="0.25">
      <c r="BU2541" s="91"/>
      <c r="BV2541" s="177">
        <v>2007</v>
      </c>
      <c r="BW2541" s="177">
        <v>10</v>
      </c>
      <c r="BX2541" s="177" t="s">
        <v>317</v>
      </c>
      <c r="BY2541" s="177" t="s">
        <v>262</v>
      </c>
      <c r="BZ2541" s="177" t="s">
        <v>266</v>
      </c>
      <c r="CA2541" s="177">
        <v>0</v>
      </c>
      <c r="CB2541" s="177" t="s">
        <v>264</v>
      </c>
      <c r="CC2541" s="122">
        <v>-63.88</v>
      </c>
      <c r="CD2541" s="178" t="s">
        <v>193</v>
      </c>
      <c r="CE2541" s="177" t="s">
        <v>313</v>
      </c>
      <c r="CF2541" s="177" t="s">
        <v>313</v>
      </c>
      <c r="CG2541" s="83" t="s">
        <v>9</v>
      </c>
      <c r="CH2541" s="57"/>
      <c r="CV2541" s="51"/>
      <c r="CW2541" s="51"/>
      <c r="CX2541" s="51"/>
      <c r="CY2541" s="51"/>
      <c r="CZ2541" s="51"/>
      <c r="DA2541" s="51"/>
      <c r="DB2541" s="51"/>
      <c r="DC2541" s="51"/>
      <c r="DD2541" s="51"/>
    </row>
    <row r="2542" spans="73:108" ht="15" x14ac:dyDescent="0.25">
      <c r="BU2542" s="91"/>
      <c r="BV2542" s="177">
        <v>2007</v>
      </c>
      <c r="BW2542" s="177">
        <v>10</v>
      </c>
      <c r="BX2542" s="177" t="s">
        <v>317</v>
      </c>
      <c r="BY2542" s="177" t="s">
        <v>262</v>
      </c>
      <c r="BZ2542" s="177" t="s">
        <v>267</v>
      </c>
      <c r="CA2542" s="177">
        <v>0</v>
      </c>
      <c r="CB2542" s="177" t="s">
        <v>264</v>
      </c>
      <c r="CC2542" s="122">
        <v>-63.9</v>
      </c>
      <c r="CD2542" s="178" t="s">
        <v>193</v>
      </c>
      <c r="CE2542" s="177" t="s">
        <v>313</v>
      </c>
      <c r="CF2542" s="177" t="s">
        <v>313</v>
      </c>
      <c r="CG2542" s="83" t="s">
        <v>9</v>
      </c>
      <c r="CH2542" s="57"/>
      <c r="CV2542" s="51"/>
      <c r="CW2542" s="51"/>
      <c r="CX2542" s="51"/>
      <c r="CY2542" s="51"/>
      <c r="CZ2542" s="51"/>
      <c r="DA2542" s="51"/>
      <c r="DB2542" s="51"/>
      <c r="DC2542" s="51"/>
      <c r="DD2542" s="51"/>
    </row>
    <row r="2543" spans="73:108" ht="15" x14ac:dyDescent="0.25">
      <c r="BU2543" s="91"/>
      <c r="BV2543" s="177">
        <v>2007</v>
      </c>
      <c r="BW2543" s="177">
        <v>10</v>
      </c>
      <c r="BX2543" s="177" t="s">
        <v>317</v>
      </c>
      <c r="BY2543" s="177" t="s">
        <v>262</v>
      </c>
      <c r="BZ2543" s="177" t="s">
        <v>268</v>
      </c>
      <c r="CA2543" s="177">
        <v>0</v>
      </c>
      <c r="CB2543" s="177" t="s">
        <v>264</v>
      </c>
      <c r="CC2543" s="122">
        <v>-63.9</v>
      </c>
      <c r="CD2543" s="178" t="s">
        <v>193</v>
      </c>
      <c r="CE2543" s="177" t="s">
        <v>313</v>
      </c>
      <c r="CF2543" s="177" t="s">
        <v>313</v>
      </c>
      <c r="CG2543" s="83" t="s">
        <v>9</v>
      </c>
      <c r="CH2543" s="57"/>
      <c r="CV2543" s="51"/>
      <c r="CW2543" s="51"/>
      <c r="CX2543" s="51"/>
      <c r="CY2543" s="51"/>
      <c r="CZ2543" s="51"/>
      <c r="DA2543" s="51"/>
      <c r="DB2543" s="51"/>
      <c r="DC2543" s="51"/>
      <c r="DD2543" s="51"/>
    </row>
    <row r="2544" spans="73:108" ht="15" x14ac:dyDescent="0.25">
      <c r="BU2544" s="91"/>
      <c r="BV2544" s="177">
        <v>2007</v>
      </c>
      <c r="BW2544" s="177">
        <v>10</v>
      </c>
      <c r="BX2544" s="177" t="s">
        <v>317</v>
      </c>
      <c r="BY2544" s="177" t="s">
        <v>262</v>
      </c>
      <c r="BZ2544" s="177" t="s">
        <v>266</v>
      </c>
      <c r="CA2544" s="177">
        <v>70</v>
      </c>
      <c r="CB2544" s="177" t="s">
        <v>264</v>
      </c>
      <c r="CC2544" s="122">
        <v>-20.440000000000001</v>
      </c>
      <c r="CD2544" s="178" t="s">
        <v>195</v>
      </c>
      <c r="CE2544" s="177" t="s">
        <v>313</v>
      </c>
      <c r="CF2544" s="177" t="s">
        <v>313</v>
      </c>
      <c r="CG2544" s="83" t="s">
        <v>9</v>
      </c>
      <c r="CH2544" s="57"/>
      <c r="CV2544" s="51"/>
      <c r="CW2544" s="51"/>
      <c r="CX2544" s="51"/>
      <c r="CY2544" s="51"/>
      <c r="CZ2544" s="51"/>
      <c r="DA2544" s="51"/>
      <c r="DB2544" s="51"/>
      <c r="DC2544" s="51"/>
      <c r="DD2544" s="51"/>
    </row>
    <row r="2545" spans="73:108" ht="15" x14ac:dyDescent="0.25">
      <c r="BU2545" s="91"/>
      <c r="BV2545" s="177">
        <v>2007</v>
      </c>
      <c r="BW2545" s="177">
        <v>10</v>
      </c>
      <c r="BX2545" s="177" t="s">
        <v>317</v>
      </c>
      <c r="BY2545" s="177" t="s">
        <v>262</v>
      </c>
      <c r="BZ2545" s="177" t="s">
        <v>267</v>
      </c>
      <c r="CA2545" s="177">
        <v>70</v>
      </c>
      <c r="CB2545" s="177" t="s">
        <v>264</v>
      </c>
      <c r="CC2545" s="122">
        <v>-20.45</v>
      </c>
      <c r="CD2545" s="178" t="s">
        <v>195</v>
      </c>
      <c r="CE2545" s="177" t="s">
        <v>313</v>
      </c>
      <c r="CF2545" s="177" t="s">
        <v>313</v>
      </c>
      <c r="CG2545" s="83" t="s">
        <v>9</v>
      </c>
      <c r="CH2545" s="57"/>
      <c r="CV2545" s="51"/>
      <c r="CW2545" s="51"/>
      <c r="CX2545" s="51"/>
      <c r="CY2545" s="51"/>
      <c r="CZ2545" s="51"/>
      <c r="DA2545" s="51"/>
      <c r="DB2545" s="51"/>
      <c r="DC2545" s="51"/>
      <c r="DD2545" s="51"/>
    </row>
    <row r="2546" spans="73:108" ht="15" x14ac:dyDescent="0.25">
      <c r="BU2546" s="91"/>
      <c r="BV2546" s="177">
        <v>2007</v>
      </c>
      <c r="BW2546" s="177">
        <v>10</v>
      </c>
      <c r="BX2546" s="177" t="s">
        <v>317</v>
      </c>
      <c r="BY2546" s="177" t="s">
        <v>262</v>
      </c>
      <c r="BZ2546" s="177" t="s">
        <v>268</v>
      </c>
      <c r="CA2546" s="177">
        <v>70</v>
      </c>
      <c r="CB2546" s="177" t="s">
        <v>264</v>
      </c>
      <c r="CC2546" s="122">
        <v>-20.45</v>
      </c>
      <c r="CD2546" s="178" t="s">
        <v>195</v>
      </c>
      <c r="CE2546" s="177" t="s">
        <v>313</v>
      </c>
      <c r="CF2546" s="177" t="s">
        <v>313</v>
      </c>
      <c r="CG2546" s="83" t="s">
        <v>9</v>
      </c>
      <c r="CH2546" s="57"/>
      <c r="CV2546" s="51"/>
      <c r="CW2546" s="51"/>
      <c r="CX2546" s="51"/>
      <c r="CY2546" s="51"/>
      <c r="CZ2546" s="51"/>
      <c r="DA2546" s="51"/>
      <c r="DB2546" s="51"/>
      <c r="DC2546" s="51"/>
      <c r="DD2546" s="51"/>
    </row>
    <row r="2547" spans="73:108" ht="15" x14ac:dyDescent="0.25">
      <c r="BU2547" s="91"/>
      <c r="BV2547" s="177">
        <v>2007</v>
      </c>
      <c r="BW2547" s="177">
        <v>11</v>
      </c>
      <c r="BX2547" s="177" t="s">
        <v>317</v>
      </c>
      <c r="BY2547" s="177" t="s">
        <v>262</v>
      </c>
      <c r="BZ2547" s="177" t="s">
        <v>266</v>
      </c>
      <c r="CA2547" s="177">
        <v>0</v>
      </c>
      <c r="CB2547" s="177" t="s">
        <v>264</v>
      </c>
      <c r="CC2547" s="122">
        <v>-194.29</v>
      </c>
      <c r="CD2547" s="178" t="s">
        <v>193</v>
      </c>
      <c r="CE2547" s="177" t="s">
        <v>313</v>
      </c>
      <c r="CF2547" s="177" t="s">
        <v>313</v>
      </c>
      <c r="CG2547" s="83" t="s">
        <v>9</v>
      </c>
      <c r="CH2547" s="57"/>
      <c r="CV2547" s="51"/>
      <c r="CW2547" s="51"/>
      <c r="CX2547" s="51"/>
      <c r="CY2547" s="51"/>
      <c r="CZ2547" s="51"/>
      <c r="DA2547" s="51"/>
      <c r="DB2547" s="51"/>
      <c r="DC2547" s="51"/>
      <c r="DD2547" s="51"/>
    </row>
    <row r="2548" spans="73:108" ht="15" x14ac:dyDescent="0.25">
      <c r="BU2548" s="91"/>
      <c r="BV2548" s="177">
        <v>2007</v>
      </c>
      <c r="BW2548" s="177">
        <v>11</v>
      </c>
      <c r="BX2548" s="177" t="s">
        <v>317</v>
      </c>
      <c r="BY2548" s="177" t="s">
        <v>262</v>
      </c>
      <c r="BZ2548" s="177" t="s">
        <v>267</v>
      </c>
      <c r="CA2548" s="177">
        <v>0</v>
      </c>
      <c r="CB2548" s="177" t="s">
        <v>264</v>
      </c>
      <c r="CC2548" s="122">
        <v>-194.29</v>
      </c>
      <c r="CD2548" s="178" t="s">
        <v>193</v>
      </c>
      <c r="CE2548" s="177" t="s">
        <v>313</v>
      </c>
      <c r="CF2548" s="177" t="s">
        <v>313</v>
      </c>
      <c r="CG2548" s="83" t="s">
        <v>9</v>
      </c>
      <c r="CH2548" s="57"/>
      <c r="CV2548" s="51"/>
      <c r="CW2548" s="51"/>
      <c r="CX2548" s="51"/>
      <c r="CY2548" s="51"/>
      <c r="CZ2548" s="51"/>
      <c r="DA2548" s="51"/>
      <c r="DB2548" s="51"/>
      <c r="DC2548" s="51"/>
      <c r="DD2548" s="51"/>
    </row>
    <row r="2549" spans="73:108" ht="15" x14ac:dyDescent="0.25">
      <c r="BU2549" s="91"/>
      <c r="BV2549" s="177">
        <v>2007</v>
      </c>
      <c r="BW2549" s="177">
        <v>11</v>
      </c>
      <c r="BX2549" s="177" t="s">
        <v>317</v>
      </c>
      <c r="BY2549" s="177" t="s">
        <v>262</v>
      </c>
      <c r="BZ2549" s="177" t="s">
        <v>268</v>
      </c>
      <c r="CA2549" s="177">
        <v>0</v>
      </c>
      <c r="CB2549" s="177" t="s">
        <v>264</v>
      </c>
      <c r="CC2549" s="122">
        <v>-194.29</v>
      </c>
      <c r="CD2549" s="178" t="s">
        <v>193</v>
      </c>
      <c r="CE2549" s="177" t="s">
        <v>313</v>
      </c>
      <c r="CF2549" s="177" t="s">
        <v>313</v>
      </c>
      <c r="CG2549" s="83" t="s">
        <v>9</v>
      </c>
      <c r="CH2549" s="57"/>
      <c r="CV2549" s="51"/>
      <c r="CW2549" s="51"/>
      <c r="CX2549" s="51"/>
      <c r="CY2549" s="51"/>
      <c r="CZ2549" s="51"/>
      <c r="DA2549" s="51"/>
      <c r="DB2549" s="51"/>
      <c r="DC2549" s="51"/>
      <c r="DD2549" s="51"/>
    </row>
    <row r="2550" spans="73:108" ht="15" x14ac:dyDescent="0.25">
      <c r="BU2550" s="91"/>
      <c r="BV2550" s="177">
        <v>2007</v>
      </c>
      <c r="BW2550" s="177">
        <v>11</v>
      </c>
      <c r="BX2550" s="177" t="s">
        <v>317</v>
      </c>
      <c r="BY2550" s="177" t="s">
        <v>262</v>
      </c>
      <c r="BZ2550" s="177" t="s">
        <v>266</v>
      </c>
      <c r="CA2550" s="177">
        <v>70</v>
      </c>
      <c r="CB2550" s="177" t="s">
        <v>264</v>
      </c>
      <c r="CC2550" s="122">
        <v>-62.17</v>
      </c>
      <c r="CD2550" s="178" t="s">
        <v>195</v>
      </c>
      <c r="CE2550" s="177" t="s">
        <v>313</v>
      </c>
      <c r="CF2550" s="177" t="s">
        <v>313</v>
      </c>
      <c r="CG2550" s="83" t="s">
        <v>9</v>
      </c>
      <c r="CH2550" s="57"/>
      <c r="CV2550" s="51"/>
      <c r="CW2550" s="51"/>
      <c r="CX2550" s="51"/>
      <c r="CY2550" s="51"/>
      <c r="CZ2550" s="51"/>
      <c r="DA2550" s="51"/>
      <c r="DB2550" s="51"/>
      <c r="DC2550" s="51"/>
      <c r="DD2550" s="51"/>
    </row>
    <row r="2551" spans="73:108" ht="15" x14ac:dyDescent="0.25">
      <c r="BU2551" s="91"/>
      <c r="BV2551" s="177">
        <v>2007</v>
      </c>
      <c r="BW2551" s="177">
        <v>11</v>
      </c>
      <c r="BX2551" s="177" t="s">
        <v>317</v>
      </c>
      <c r="BY2551" s="177" t="s">
        <v>262</v>
      </c>
      <c r="BZ2551" s="177" t="s">
        <v>267</v>
      </c>
      <c r="CA2551" s="177">
        <v>70</v>
      </c>
      <c r="CB2551" s="177" t="s">
        <v>264</v>
      </c>
      <c r="CC2551" s="122">
        <v>-62.17</v>
      </c>
      <c r="CD2551" s="178" t="s">
        <v>195</v>
      </c>
      <c r="CE2551" s="177" t="s">
        <v>313</v>
      </c>
      <c r="CF2551" s="177" t="s">
        <v>313</v>
      </c>
      <c r="CG2551" s="83" t="s">
        <v>9</v>
      </c>
      <c r="CH2551" s="57"/>
      <c r="CV2551" s="51"/>
      <c r="CW2551" s="51"/>
      <c r="CX2551" s="51"/>
      <c r="CY2551" s="51"/>
      <c r="CZ2551" s="51"/>
      <c r="DA2551" s="51"/>
      <c r="DB2551" s="51"/>
      <c r="DC2551" s="51"/>
      <c r="DD2551" s="51"/>
    </row>
    <row r="2552" spans="73:108" ht="15" x14ac:dyDescent="0.25">
      <c r="BU2552" s="91"/>
      <c r="BV2552" s="177">
        <v>2007</v>
      </c>
      <c r="BW2552" s="177">
        <v>11</v>
      </c>
      <c r="BX2552" s="177" t="s">
        <v>317</v>
      </c>
      <c r="BY2552" s="177" t="s">
        <v>262</v>
      </c>
      <c r="BZ2552" s="177" t="s">
        <v>268</v>
      </c>
      <c r="CA2552" s="177">
        <v>70</v>
      </c>
      <c r="CB2552" s="177" t="s">
        <v>264</v>
      </c>
      <c r="CC2552" s="122">
        <v>-62.17</v>
      </c>
      <c r="CD2552" s="178" t="s">
        <v>195</v>
      </c>
      <c r="CE2552" s="177" t="s">
        <v>313</v>
      </c>
      <c r="CF2552" s="177" t="s">
        <v>313</v>
      </c>
      <c r="CG2552" s="83" t="s">
        <v>9</v>
      </c>
      <c r="CH2552" s="57"/>
      <c r="CV2552" s="51"/>
      <c r="CW2552" s="51"/>
      <c r="CX2552" s="51"/>
      <c r="CY2552" s="51"/>
      <c r="CZ2552" s="51"/>
      <c r="DA2552" s="51"/>
      <c r="DB2552" s="51"/>
      <c r="DC2552" s="51"/>
      <c r="DD2552" s="51"/>
    </row>
    <row r="2553" spans="73:108" ht="15" x14ac:dyDescent="0.25">
      <c r="BU2553" s="91"/>
      <c r="BV2553" s="177">
        <v>2007</v>
      </c>
      <c r="BW2553" s="177">
        <v>12</v>
      </c>
      <c r="BX2553" s="177" t="s">
        <v>317</v>
      </c>
      <c r="BY2553" s="177" t="s">
        <v>262</v>
      </c>
      <c r="BZ2553" s="177" t="s">
        <v>266</v>
      </c>
      <c r="CA2553" s="177">
        <v>0</v>
      </c>
      <c r="CB2553" s="177" t="s">
        <v>264</v>
      </c>
      <c r="CC2553" s="122">
        <v>-343.81</v>
      </c>
      <c r="CD2553" s="178" t="s">
        <v>193</v>
      </c>
      <c r="CE2553" s="177" t="s">
        <v>313</v>
      </c>
      <c r="CF2553" s="177" t="s">
        <v>313</v>
      </c>
      <c r="CG2553" s="83" t="s">
        <v>9</v>
      </c>
      <c r="CH2553" s="57"/>
      <c r="CV2553" s="51"/>
      <c r="CW2553" s="51"/>
      <c r="CX2553" s="51"/>
      <c r="CY2553" s="51"/>
      <c r="CZ2553" s="51"/>
      <c r="DA2553" s="51"/>
      <c r="DB2553" s="51"/>
      <c r="DC2553" s="51"/>
      <c r="DD2553" s="51"/>
    </row>
    <row r="2554" spans="73:108" ht="15" x14ac:dyDescent="0.25">
      <c r="BU2554" s="91"/>
      <c r="BV2554" s="177">
        <v>2007</v>
      </c>
      <c r="BW2554" s="177">
        <v>12</v>
      </c>
      <c r="BX2554" s="177" t="s">
        <v>317</v>
      </c>
      <c r="BY2554" s="177" t="s">
        <v>262</v>
      </c>
      <c r="BZ2554" s="177" t="s">
        <v>267</v>
      </c>
      <c r="CA2554" s="177">
        <v>0</v>
      </c>
      <c r="CB2554" s="177" t="s">
        <v>264</v>
      </c>
      <c r="CC2554" s="122">
        <v>-343.81</v>
      </c>
      <c r="CD2554" s="178" t="s">
        <v>193</v>
      </c>
      <c r="CE2554" s="177" t="s">
        <v>313</v>
      </c>
      <c r="CF2554" s="177" t="s">
        <v>313</v>
      </c>
      <c r="CG2554" s="83" t="s">
        <v>9</v>
      </c>
      <c r="CH2554" s="57"/>
      <c r="CV2554" s="51"/>
      <c r="CW2554" s="51"/>
      <c r="CX2554" s="51"/>
      <c r="CY2554" s="51"/>
      <c r="CZ2554" s="51"/>
      <c r="DA2554" s="51"/>
      <c r="DB2554" s="51"/>
      <c r="DC2554" s="51"/>
      <c r="DD2554" s="51"/>
    </row>
    <row r="2555" spans="73:108" ht="15" x14ac:dyDescent="0.25">
      <c r="BU2555" s="91"/>
      <c r="BV2555" s="177">
        <v>2007</v>
      </c>
      <c r="BW2555" s="177">
        <v>12</v>
      </c>
      <c r="BX2555" s="177" t="s">
        <v>317</v>
      </c>
      <c r="BY2555" s="177" t="s">
        <v>262</v>
      </c>
      <c r="BZ2555" s="177" t="s">
        <v>268</v>
      </c>
      <c r="CA2555" s="177">
        <v>0</v>
      </c>
      <c r="CB2555" s="177" t="s">
        <v>264</v>
      </c>
      <c r="CC2555" s="122">
        <v>-343.81</v>
      </c>
      <c r="CD2555" s="178" t="s">
        <v>193</v>
      </c>
      <c r="CE2555" s="177" t="s">
        <v>313</v>
      </c>
      <c r="CF2555" s="177" t="s">
        <v>313</v>
      </c>
      <c r="CG2555" s="83" t="s">
        <v>9</v>
      </c>
      <c r="CH2555" s="57"/>
      <c r="CV2555" s="51"/>
      <c r="CW2555" s="51"/>
      <c r="CX2555" s="51"/>
      <c r="CY2555" s="51"/>
      <c r="CZ2555" s="51"/>
      <c r="DA2555" s="51"/>
      <c r="DB2555" s="51"/>
      <c r="DC2555" s="51"/>
      <c r="DD2555" s="51"/>
    </row>
    <row r="2556" spans="73:108" ht="15" x14ac:dyDescent="0.25">
      <c r="BU2556" s="91"/>
      <c r="BV2556" s="177">
        <v>2007</v>
      </c>
      <c r="BW2556" s="177">
        <v>12</v>
      </c>
      <c r="BX2556" s="177" t="s">
        <v>317</v>
      </c>
      <c r="BY2556" s="177" t="s">
        <v>262</v>
      </c>
      <c r="BZ2556" s="177" t="s">
        <v>266</v>
      </c>
      <c r="CA2556" s="177">
        <v>70</v>
      </c>
      <c r="CB2556" s="177" t="s">
        <v>264</v>
      </c>
      <c r="CC2556" s="122">
        <v>-110.02</v>
      </c>
      <c r="CD2556" s="178" t="s">
        <v>195</v>
      </c>
      <c r="CE2556" s="177" t="s">
        <v>313</v>
      </c>
      <c r="CF2556" s="177" t="s">
        <v>313</v>
      </c>
      <c r="CG2556" s="83" t="s">
        <v>9</v>
      </c>
      <c r="CH2556" s="57"/>
      <c r="CV2556" s="51"/>
      <c r="CW2556" s="51"/>
      <c r="CX2556" s="51"/>
      <c r="CY2556" s="51"/>
      <c r="CZ2556" s="51"/>
      <c r="DA2556" s="51"/>
      <c r="DB2556" s="51"/>
      <c r="DC2556" s="51"/>
      <c r="DD2556" s="51"/>
    </row>
    <row r="2557" spans="73:108" ht="15" x14ac:dyDescent="0.25">
      <c r="BU2557" s="91"/>
      <c r="BV2557" s="177">
        <v>2007</v>
      </c>
      <c r="BW2557" s="177">
        <v>12</v>
      </c>
      <c r="BX2557" s="177" t="s">
        <v>317</v>
      </c>
      <c r="BY2557" s="177" t="s">
        <v>262</v>
      </c>
      <c r="BZ2557" s="177" t="s">
        <v>267</v>
      </c>
      <c r="CA2557" s="177">
        <v>70</v>
      </c>
      <c r="CB2557" s="177" t="s">
        <v>264</v>
      </c>
      <c r="CC2557" s="122">
        <v>-110.02</v>
      </c>
      <c r="CD2557" s="178" t="s">
        <v>195</v>
      </c>
      <c r="CE2557" s="177" t="s">
        <v>313</v>
      </c>
      <c r="CF2557" s="177" t="s">
        <v>313</v>
      </c>
      <c r="CG2557" s="83" t="s">
        <v>9</v>
      </c>
      <c r="CH2557" s="57"/>
      <c r="CV2557" s="51"/>
      <c r="CW2557" s="51"/>
      <c r="CX2557" s="51"/>
      <c r="CY2557" s="51"/>
      <c r="CZ2557" s="51"/>
      <c r="DA2557" s="51"/>
      <c r="DB2557" s="51"/>
      <c r="DC2557" s="51"/>
      <c r="DD2557" s="51"/>
    </row>
    <row r="2558" spans="73:108" ht="15" x14ac:dyDescent="0.25">
      <c r="BU2558" s="91"/>
      <c r="BV2558" s="177">
        <v>2007</v>
      </c>
      <c r="BW2558" s="177">
        <v>12</v>
      </c>
      <c r="BX2558" s="177" t="s">
        <v>317</v>
      </c>
      <c r="BY2558" s="177" t="s">
        <v>262</v>
      </c>
      <c r="BZ2558" s="177" t="s">
        <v>268</v>
      </c>
      <c r="CA2558" s="177">
        <v>70</v>
      </c>
      <c r="CB2558" s="177" t="s">
        <v>264</v>
      </c>
      <c r="CC2558" s="122">
        <v>-110.02</v>
      </c>
      <c r="CD2558" s="178" t="s">
        <v>195</v>
      </c>
      <c r="CE2558" s="177" t="s">
        <v>313</v>
      </c>
      <c r="CF2558" s="177" t="s">
        <v>313</v>
      </c>
      <c r="CG2558" s="83" t="s">
        <v>9</v>
      </c>
      <c r="CH2558" s="57"/>
      <c r="CV2558" s="51"/>
      <c r="CW2558" s="51"/>
      <c r="CX2558" s="51"/>
      <c r="CY2558" s="51"/>
      <c r="CZ2558" s="51"/>
      <c r="DA2558" s="51"/>
      <c r="DB2558" s="51"/>
      <c r="DC2558" s="51"/>
      <c r="DD2558" s="51"/>
    </row>
    <row r="2559" spans="73:108" ht="15" x14ac:dyDescent="0.25">
      <c r="BU2559" s="91"/>
      <c r="BV2559" s="177">
        <v>2008</v>
      </c>
      <c r="BW2559" s="177">
        <v>1</v>
      </c>
      <c r="BX2559" s="177" t="s">
        <v>317</v>
      </c>
      <c r="BY2559" s="177" t="s">
        <v>262</v>
      </c>
      <c r="BZ2559" s="177" t="s">
        <v>266</v>
      </c>
      <c r="CA2559" s="177">
        <v>0</v>
      </c>
      <c r="CB2559" s="177" t="s">
        <v>264</v>
      </c>
      <c r="CC2559" s="122">
        <v>-188.46</v>
      </c>
      <c r="CD2559" s="178" t="s">
        <v>193</v>
      </c>
      <c r="CE2559" s="177" t="s">
        <v>313</v>
      </c>
      <c r="CF2559" s="177" t="s">
        <v>313</v>
      </c>
      <c r="CG2559" s="83" t="s">
        <v>9</v>
      </c>
      <c r="CH2559" s="57"/>
      <c r="CV2559" s="51"/>
      <c r="CW2559" s="51"/>
      <c r="CX2559" s="51"/>
      <c r="CY2559" s="51"/>
      <c r="CZ2559" s="51"/>
      <c r="DA2559" s="51"/>
      <c r="DB2559" s="51"/>
      <c r="DC2559" s="51"/>
      <c r="DD2559" s="51"/>
    </row>
    <row r="2560" spans="73:108" ht="15" x14ac:dyDescent="0.25">
      <c r="BU2560" s="91"/>
      <c r="BV2560" s="177">
        <v>2008</v>
      </c>
      <c r="BW2560" s="177">
        <v>1</v>
      </c>
      <c r="BX2560" s="177" t="s">
        <v>317</v>
      </c>
      <c r="BY2560" s="177" t="s">
        <v>262</v>
      </c>
      <c r="BZ2560" s="177" t="s">
        <v>267</v>
      </c>
      <c r="CA2560" s="177">
        <v>0</v>
      </c>
      <c r="CB2560" s="177" t="s">
        <v>264</v>
      </c>
      <c r="CC2560" s="122">
        <v>-188.46</v>
      </c>
      <c r="CD2560" s="178" t="s">
        <v>193</v>
      </c>
      <c r="CE2560" s="177" t="s">
        <v>313</v>
      </c>
      <c r="CF2560" s="177" t="s">
        <v>313</v>
      </c>
      <c r="CG2560" s="83" t="s">
        <v>9</v>
      </c>
      <c r="CH2560" s="57"/>
      <c r="CV2560" s="51"/>
      <c r="CW2560" s="51"/>
      <c r="CX2560" s="51"/>
      <c r="CY2560" s="51"/>
      <c r="CZ2560" s="51"/>
      <c r="DA2560" s="51"/>
      <c r="DB2560" s="51"/>
      <c r="DC2560" s="51"/>
      <c r="DD2560" s="51"/>
    </row>
    <row r="2561" spans="73:108" ht="15" x14ac:dyDescent="0.25">
      <c r="BU2561" s="91"/>
      <c r="BV2561" s="177">
        <v>2008</v>
      </c>
      <c r="BW2561" s="177">
        <v>1</v>
      </c>
      <c r="BX2561" s="177" t="s">
        <v>317</v>
      </c>
      <c r="BY2561" s="177" t="s">
        <v>262</v>
      </c>
      <c r="BZ2561" s="177" t="s">
        <v>268</v>
      </c>
      <c r="CA2561" s="177">
        <v>0</v>
      </c>
      <c r="CB2561" s="177" t="s">
        <v>264</v>
      </c>
      <c r="CC2561" s="122">
        <v>-188.46</v>
      </c>
      <c r="CD2561" s="178" t="s">
        <v>193</v>
      </c>
      <c r="CE2561" s="177" t="s">
        <v>313</v>
      </c>
      <c r="CF2561" s="177" t="s">
        <v>313</v>
      </c>
      <c r="CG2561" s="83" t="s">
        <v>9</v>
      </c>
      <c r="CH2561" s="57"/>
      <c r="CV2561" s="51"/>
      <c r="CW2561" s="51"/>
      <c r="CX2561" s="51"/>
      <c r="CY2561" s="51"/>
      <c r="CZ2561" s="51"/>
      <c r="DA2561" s="51"/>
      <c r="DB2561" s="51"/>
      <c r="DC2561" s="51"/>
      <c r="DD2561" s="51"/>
    </row>
    <row r="2562" spans="73:108" ht="15" x14ac:dyDescent="0.25">
      <c r="BU2562" s="91"/>
      <c r="BV2562" s="177">
        <v>2008</v>
      </c>
      <c r="BW2562" s="177">
        <v>1</v>
      </c>
      <c r="BX2562" s="177" t="s">
        <v>317</v>
      </c>
      <c r="BY2562" s="177" t="s">
        <v>262</v>
      </c>
      <c r="BZ2562" s="177" t="s">
        <v>266</v>
      </c>
      <c r="CA2562" s="177">
        <v>70</v>
      </c>
      <c r="CB2562" s="177" t="s">
        <v>264</v>
      </c>
      <c r="CC2562" s="122">
        <v>-60.31</v>
      </c>
      <c r="CD2562" s="178" t="s">
        <v>195</v>
      </c>
      <c r="CE2562" s="177" t="s">
        <v>313</v>
      </c>
      <c r="CF2562" s="177" t="s">
        <v>313</v>
      </c>
      <c r="CG2562" s="83" t="s">
        <v>9</v>
      </c>
      <c r="CH2562" s="57"/>
      <c r="CV2562" s="51"/>
      <c r="CW2562" s="51"/>
      <c r="CX2562" s="51"/>
      <c r="CY2562" s="51"/>
      <c r="CZ2562" s="51"/>
      <c r="DA2562" s="51"/>
      <c r="DB2562" s="51"/>
      <c r="DC2562" s="51"/>
      <c r="DD2562" s="51"/>
    </row>
    <row r="2563" spans="73:108" ht="15" x14ac:dyDescent="0.25">
      <c r="BU2563" s="91"/>
      <c r="BV2563" s="177">
        <v>2008</v>
      </c>
      <c r="BW2563" s="177">
        <v>1</v>
      </c>
      <c r="BX2563" s="177" t="s">
        <v>317</v>
      </c>
      <c r="BY2563" s="177" t="s">
        <v>262</v>
      </c>
      <c r="BZ2563" s="177" t="s">
        <v>267</v>
      </c>
      <c r="CA2563" s="177">
        <v>70</v>
      </c>
      <c r="CB2563" s="177" t="s">
        <v>264</v>
      </c>
      <c r="CC2563" s="122">
        <v>-60.31</v>
      </c>
      <c r="CD2563" s="178" t="s">
        <v>195</v>
      </c>
      <c r="CE2563" s="177" t="s">
        <v>313</v>
      </c>
      <c r="CF2563" s="177" t="s">
        <v>313</v>
      </c>
      <c r="CG2563" s="83" t="s">
        <v>9</v>
      </c>
      <c r="CH2563" s="57"/>
      <c r="CV2563" s="51"/>
      <c r="CW2563" s="51"/>
      <c r="CX2563" s="51"/>
      <c r="CY2563" s="51"/>
      <c r="CZ2563" s="51"/>
      <c r="DA2563" s="51"/>
      <c r="DB2563" s="51"/>
      <c r="DC2563" s="51"/>
      <c r="DD2563" s="51"/>
    </row>
    <row r="2564" spans="73:108" ht="15" x14ac:dyDescent="0.25">
      <c r="BU2564" s="91"/>
      <c r="BV2564" s="177">
        <v>2008</v>
      </c>
      <c r="BW2564" s="177">
        <v>1</v>
      </c>
      <c r="BX2564" s="177" t="s">
        <v>317</v>
      </c>
      <c r="BY2564" s="177" t="s">
        <v>262</v>
      </c>
      <c r="BZ2564" s="177" t="s">
        <v>268</v>
      </c>
      <c r="CA2564" s="177">
        <v>70</v>
      </c>
      <c r="CB2564" s="177" t="s">
        <v>264</v>
      </c>
      <c r="CC2564" s="122">
        <v>-60.31</v>
      </c>
      <c r="CD2564" s="178" t="s">
        <v>195</v>
      </c>
      <c r="CE2564" s="177" t="s">
        <v>313</v>
      </c>
      <c r="CF2564" s="177" t="s">
        <v>313</v>
      </c>
      <c r="CG2564" s="83" t="s">
        <v>9</v>
      </c>
      <c r="CH2564" s="57"/>
      <c r="CV2564" s="51"/>
      <c r="CW2564" s="51"/>
      <c r="CX2564" s="51"/>
      <c r="CY2564" s="51"/>
      <c r="CZ2564" s="51"/>
      <c r="DA2564" s="51"/>
      <c r="DB2564" s="51"/>
      <c r="DC2564" s="51"/>
      <c r="DD2564" s="51"/>
    </row>
    <row r="2565" spans="73:108" ht="15" x14ac:dyDescent="0.25">
      <c r="BU2565" s="91"/>
      <c r="BV2565" s="177">
        <v>2008</v>
      </c>
      <c r="BW2565" s="177">
        <v>2</v>
      </c>
      <c r="BX2565" s="177" t="s">
        <v>317</v>
      </c>
      <c r="BY2565" s="177" t="s">
        <v>262</v>
      </c>
      <c r="BZ2565" s="177" t="s">
        <v>266</v>
      </c>
      <c r="CA2565" s="177">
        <v>0</v>
      </c>
      <c r="CB2565" s="177" t="s">
        <v>264</v>
      </c>
      <c r="CC2565" s="122">
        <v>16.91</v>
      </c>
      <c r="CD2565" s="178" t="s">
        <v>193</v>
      </c>
      <c r="CE2565" s="177" t="s">
        <v>313</v>
      </c>
      <c r="CF2565" s="177" t="s">
        <v>313</v>
      </c>
      <c r="CG2565" s="83" t="s">
        <v>9</v>
      </c>
      <c r="CH2565" s="57"/>
      <c r="CV2565" s="51"/>
      <c r="CW2565" s="51"/>
      <c r="CX2565" s="51"/>
      <c r="CY2565" s="51"/>
      <c r="CZ2565" s="51"/>
      <c r="DA2565" s="51"/>
      <c r="DB2565" s="51"/>
      <c r="DC2565" s="51"/>
      <c r="DD2565" s="51"/>
    </row>
    <row r="2566" spans="73:108" ht="15" x14ac:dyDescent="0.25">
      <c r="BU2566" s="91"/>
      <c r="BV2566" s="177">
        <v>2008</v>
      </c>
      <c r="BW2566" s="177">
        <v>2</v>
      </c>
      <c r="BX2566" s="177" t="s">
        <v>317</v>
      </c>
      <c r="BY2566" s="177" t="s">
        <v>262</v>
      </c>
      <c r="BZ2566" s="177" t="s">
        <v>267</v>
      </c>
      <c r="CA2566" s="177">
        <v>0</v>
      </c>
      <c r="CB2566" s="177" t="s">
        <v>264</v>
      </c>
      <c r="CC2566" s="122">
        <v>16.91</v>
      </c>
      <c r="CD2566" s="178" t="s">
        <v>193</v>
      </c>
      <c r="CE2566" s="177" t="s">
        <v>313</v>
      </c>
      <c r="CF2566" s="177" t="s">
        <v>313</v>
      </c>
      <c r="CG2566" s="83" t="s">
        <v>9</v>
      </c>
      <c r="CH2566" s="57"/>
      <c r="CV2566" s="51"/>
      <c r="CW2566" s="51"/>
      <c r="CX2566" s="51"/>
      <c r="CY2566" s="51"/>
      <c r="CZ2566" s="51"/>
      <c r="DA2566" s="51"/>
      <c r="DB2566" s="51"/>
      <c r="DC2566" s="51"/>
      <c r="DD2566" s="51"/>
    </row>
    <row r="2567" spans="73:108" ht="15" x14ac:dyDescent="0.25">
      <c r="BU2567" s="91"/>
      <c r="BV2567" s="177">
        <v>2008</v>
      </c>
      <c r="BW2567" s="177">
        <v>2</v>
      </c>
      <c r="BX2567" s="177" t="s">
        <v>317</v>
      </c>
      <c r="BY2567" s="177" t="s">
        <v>262</v>
      </c>
      <c r="BZ2567" s="177" t="s">
        <v>268</v>
      </c>
      <c r="CA2567" s="177">
        <v>0</v>
      </c>
      <c r="CB2567" s="177" t="s">
        <v>264</v>
      </c>
      <c r="CC2567" s="122">
        <v>16.91</v>
      </c>
      <c r="CD2567" s="178" t="s">
        <v>193</v>
      </c>
      <c r="CE2567" s="177" t="s">
        <v>313</v>
      </c>
      <c r="CF2567" s="177" t="s">
        <v>313</v>
      </c>
      <c r="CG2567" s="83" t="s">
        <v>9</v>
      </c>
      <c r="CH2567" s="57"/>
      <c r="CV2567" s="51"/>
      <c r="CW2567" s="51"/>
      <c r="CX2567" s="51"/>
      <c r="CY2567" s="51"/>
      <c r="CZ2567" s="51"/>
      <c r="DA2567" s="51"/>
      <c r="DB2567" s="51"/>
      <c r="DC2567" s="51"/>
      <c r="DD2567" s="51"/>
    </row>
    <row r="2568" spans="73:108" ht="15" x14ac:dyDescent="0.25">
      <c r="BU2568" s="91"/>
      <c r="BV2568" s="177">
        <v>2008</v>
      </c>
      <c r="BW2568" s="177">
        <v>2</v>
      </c>
      <c r="BX2568" s="177" t="s">
        <v>317</v>
      </c>
      <c r="BY2568" s="177" t="s">
        <v>262</v>
      </c>
      <c r="BZ2568" s="177" t="s">
        <v>266</v>
      </c>
      <c r="CA2568" s="177">
        <v>70</v>
      </c>
      <c r="CB2568" s="177" t="s">
        <v>264</v>
      </c>
      <c r="CC2568" s="122">
        <v>5.07</v>
      </c>
      <c r="CD2568" s="178" t="s">
        <v>195</v>
      </c>
      <c r="CE2568" s="177" t="s">
        <v>313</v>
      </c>
      <c r="CF2568" s="177" t="s">
        <v>313</v>
      </c>
      <c r="CG2568" s="83" t="s">
        <v>9</v>
      </c>
      <c r="CH2568" s="57"/>
      <c r="CV2568" s="51"/>
      <c r="CW2568" s="51"/>
      <c r="CX2568" s="51"/>
      <c r="CY2568" s="51"/>
      <c r="CZ2568" s="51"/>
      <c r="DA2568" s="51"/>
      <c r="DB2568" s="51"/>
      <c r="DC2568" s="51"/>
      <c r="DD2568" s="51"/>
    </row>
    <row r="2569" spans="73:108" ht="15" x14ac:dyDescent="0.25">
      <c r="BU2569" s="91"/>
      <c r="BV2569" s="177">
        <v>2008</v>
      </c>
      <c r="BW2569" s="177">
        <v>2</v>
      </c>
      <c r="BX2569" s="177" t="s">
        <v>317</v>
      </c>
      <c r="BY2569" s="177" t="s">
        <v>262</v>
      </c>
      <c r="BZ2569" s="177" t="s">
        <v>267</v>
      </c>
      <c r="CA2569" s="177">
        <v>70</v>
      </c>
      <c r="CB2569" s="177" t="s">
        <v>264</v>
      </c>
      <c r="CC2569" s="122">
        <v>5.07</v>
      </c>
      <c r="CD2569" s="178" t="s">
        <v>195</v>
      </c>
      <c r="CE2569" s="177" t="s">
        <v>313</v>
      </c>
      <c r="CF2569" s="177" t="s">
        <v>313</v>
      </c>
      <c r="CG2569" s="83" t="s">
        <v>9</v>
      </c>
      <c r="CH2569" s="57"/>
      <c r="CV2569" s="51"/>
      <c r="CW2569" s="51"/>
      <c r="CX2569" s="51"/>
      <c r="CY2569" s="51"/>
      <c r="CZ2569" s="51"/>
      <c r="DA2569" s="51"/>
      <c r="DB2569" s="51"/>
      <c r="DC2569" s="51"/>
      <c r="DD2569" s="51"/>
    </row>
    <row r="2570" spans="73:108" ht="15" x14ac:dyDescent="0.25">
      <c r="BU2570" s="91"/>
      <c r="BV2570" s="177">
        <v>2008</v>
      </c>
      <c r="BW2570" s="177">
        <v>2</v>
      </c>
      <c r="BX2570" s="177" t="s">
        <v>317</v>
      </c>
      <c r="BY2570" s="177" t="s">
        <v>262</v>
      </c>
      <c r="BZ2570" s="177" t="s">
        <v>268</v>
      </c>
      <c r="CA2570" s="177">
        <v>70</v>
      </c>
      <c r="CB2570" s="177" t="s">
        <v>264</v>
      </c>
      <c r="CC2570" s="122">
        <v>5.07</v>
      </c>
      <c r="CD2570" s="178" t="s">
        <v>195</v>
      </c>
      <c r="CE2570" s="177" t="s">
        <v>313</v>
      </c>
      <c r="CF2570" s="177" t="s">
        <v>313</v>
      </c>
      <c r="CG2570" s="83" t="s">
        <v>9</v>
      </c>
      <c r="CH2570" s="57"/>
      <c r="CV2570" s="51"/>
      <c r="CW2570" s="51"/>
      <c r="CX2570" s="51"/>
      <c r="CY2570" s="51"/>
      <c r="CZ2570" s="51"/>
      <c r="DA2570" s="51"/>
      <c r="DB2570" s="51"/>
      <c r="DC2570" s="51"/>
      <c r="DD2570" s="51"/>
    </row>
    <row r="2571" spans="73:108" ht="15" x14ac:dyDescent="0.25">
      <c r="BU2571" s="91"/>
      <c r="BV2571" s="177">
        <v>2009</v>
      </c>
      <c r="BW2571" s="177">
        <v>4</v>
      </c>
      <c r="BX2571" s="177" t="s">
        <v>317</v>
      </c>
      <c r="BY2571" s="177" t="s">
        <v>262</v>
      </c>
      <c r="BZ2571" s="177" t="s">
        <v>263</v>
      </c>
      <c r="CA2571" s="177">
        <v>0</v>
      </c>
      <c r="CB2571" s="177" t="s">
        <v>264</v>
      </c>
      <c r="CC2571" s="122">
        <v>-144.52000000000001</v>
      </c>
      <c r="CD2571" s="178" t="s">
        <v>193</v>
      </c>
      <c r="CE2571" s="177" t="s">
        <v>313</v>
      </c>
      <c r="CF2571" s="177" t="s">
        <v>313</v>
      </c>
      <c r="CG2571" s="83" t="s">
        <v>9</v>
      </c>
      <c r="CH2571" s="57"/>
      <c r="CV2571" s="51"/>
      <c r="CW2571" s="51"/>
      <c r="CX2571" s="51"/>
      <c r="CY2571" s="51"/>
      <c r="CZ2571" s="51"/>
      <c r="DA2571" s="51"/>
      <c r="DB2571" s="51"/>
      <c r="DC2571" s="51"/>
      <c r="DD2571" s="51"/>
    </row>
    <row r="2572" spans="73:108" ht="15" x14ac:dyDescent="0.25">
      <c r="BU2572" s="91"/>
      <c r="BV2572" s="177">
        <v>2009</v>
      </c>
      <c r="BW2572" s="177">
        <v>4</v>
      </c>
      <c r="BX2572" s="177" t="s">
        <v>317</v>
      </c>
      <c r="BY2572" s="177" t="s">
        <v>262</v>
      </c>
      <c r="BZ2572" s="177" t="s">
        <v>263</v>
      </c>
      <c r="CA2572" s="177">
        <v>70</v>
      </c>
      <c r="CB2572" s="177" t="s">
        <v>264</v>
      </c>
      <c r="CC2572" s="122">
        <v>-43.36</v>
      </c>
      <c r="CD2572" s="178" t="s">
        <v>195</v>
      </c>
      <c r="CE2572" s="177" t="s">
        <v>313</v>
      </c>
      <c r="CF2572" s="177" t="s">
        <v>313</v>
      </c>
      <c r="CG2572" s="83" t="s">
        <v>9</v>
      </c>
      <c r="CH2572" s="57"/>
      <c r="CV2572" s="51"/>
      <c r="CW2572" s="51"/>
      <c r="CX2572" s="51"/>
      <c r="CY2572" s="51"/>
      <c r="CZ2572" s="51"/>
      <c r="DA2572" s="51"/>
      <c r="DB2572" s="51"/>
      <c r="DC2572" s="51"/>
      <c r="DD2572" s="51"/>
    </row>
    <row r="2573" spans="73:108" ht="15" x14ac:dyDescent="0.25">
      <c r="BU2573" s="91"/>
      <c r="BV2573" s="177">
        <v>2009</v>
      </c>
      <c r="BW2573" s="177">
        <v>5</v>
      </c>
      <c r="BX2573" s="177" t="s">
        <v>317</v>
      </c>
      <c r="BY2573" s="177" t="s">
        <v>262</v>
      </c>
      <c r="BZ2573" s="177" t="s">
        <v>263</v>
      </c>
      <c r="CA2573" s="177">
        <v>0</v>
      </c>
      <c r="CB2573" s="177" t="s">
        <v>264</v>
      </c>
      <c r="CC2573" s="122">
        <v>-407.72</v>
      </c>
      <c r="CD2573" s="178" t="s">
        <v>193</v>
      </c>
      <c r="CE2573" s="177" t="s">
        <v>313</v>
      </c>
      <c r="CF2573" s="177" t="s">
        <v>313</v>
      </c>
      <c r="CG2573" s="83" t="s">
        <v>9</v>
      </c>
      <c r="CH2573" s="57"/>
      <c r="CV2573" s="51"/>
      <c r="CW2573" s="51"/>
      <c r="CX2573" s="51"/>
      <c r="CY2573" s="51"/>
      <c r="CZ2573" s="51"/>
      <c r="DA2573" s="51"/>
      <c r="DB2573" s="51"/>
      <c r="DC2573" s="51"/>
      <c r="DD2573" s="51"/>
    </row>
    <row r="2574" spans="73:108" ht="15" x14ac:dyDescent="0.25">
      <c r="BU2574" s="91"/>
      <c r="BV2574" s="177">
        <v>2009</v>
      </c>
      <c r="BW2574" s="177">
        <v>5</v>
      </c>
      <c r="BX2574" s="177" t="s">
        <v>317</v>
      </c>
      <c r="BY2574" s="177" t="s">
        <v>262</v>
      </c>
      <c r="BZ2574" s="177" t="s">
        <v>263</v>
      </c>
      <c r="CA2574" s="177">
        <v>70</v>
      </c>
      <c r="CB2574" s="177" t="s">
        <v>264</v>
      </c>
      <c r="CC2574" s="122">
        <v>-122.32</v>
      </c>
      <c r="CD2574" s="178" t="s">
        <v>195</v>
      </c>
      <c r="CE2574" s="177" t="s">
        <v>313</v>
      </c>
      <c r="CF2574" s="177" t="s">
        <v>313</v>
      </c>
      <c r="CG2574" s="83" t="s">
        <v>9</v>
      </c>
      <c r="CH2574" s="57"/>
      <c r="CV2574" s="51"/>
      <c r="CW2574" s="51"/>
      <c r="CX2574" s="51"/>
      <c r="CY2574" s="51"/>
      <c r="CZ2574" s="51"/>
      <c r="DA2574" s="51"/>
      <c r="DB2574" s="51"/>
      <c r="DC2574" s="51"/>
      <c r="DD2574" s="51"/>
    </row>
    <row r="2575" spans="73:108" ht="15" x14ac:dyDescent="0.25">
      <c r="BU2575" s="91"/>
      <c r="BV2575" s="177">
        <v>2009</v>
      </c>
      <c r="BW2575" s="177">
        <v>9</v>
      </c>
      <c r="BX2575" s="177" t="s">
        <v>317</v>
      </c>
      <c r="BY2575" s="177" t="s">
        <v>262</v>
      </c>
      <c r="BZ2575" s="177" t="s">
        <v>277</v>
      </c>
      <c r="CA2575" s="177">
        <v>0</v>
      </c>
      <c r="CB2575" s="177" t="s">
        <v>264</v>
      </c>
      <c r="CC2575" s="122">
        <v>-42.43</v>
      </c>
      <c r="CD2575" s="178" t="s">
        <v>193</v>
      </c>
      <c r="CE2575" s="177" t="s">
        <v>313</v>
      </c>
      <c r="CF2575" s="177" t="s">
        <v>313</v>
      </c>
      <c r="CG2575" s="83" t="s">
        <v>9</v>
      </c>
      <c r="CH2575" s="57"/>
      <c r="CV2575" s="51"/>
      <c r="CW2575" s="51"/>
      <c r="CX2575" s="51"/>
      <c r="CY2575" s="51"/>
      <c r="CZ2575" s="51"/>
      <c r="DA2575" s="51"/>
      <c r="DB2575" s="51"/>
      <c r="DC2575" s="51"/>
      <c r="DD2575" s="51"/>
    </row>
    <row r="2576" spans="73:108" ht="15" x14ac:dyDescent="0.25">
      <c r="BU2576" s="91"/>
      <c r="BV2576" s="177">
        <v>2009</v>
      </c>
      <c r="BW2576" s="177">
        <v>9</v>
      </c>
      <c r="BX2576" s="177" t="s">
        <v>317</v>
      </c>
      <c r="BY2576" s="177" t="s">
        <v>262</v>
      </c>
      <c r="BZ2576" s="177" t="s">
        <v>277</v>
      </c>
      <c r="CA2576" s="177">
        <v>70</v>
      </c>
      <c r="CB2576" s="177" t="s">
        <v>264</v>
      </c>
      <c r="CC2576" s="122">
        <v>-12.73</v>
      </c>
      <c r="CD2576" s="178" t="s">
        <v>195</v>
      </c>
      <c r="CE2576" s="177" t="s">
        <v>313</v>
      </c>
      <c r="CF2576" s="177" t="s">
        <v>313</v>
      </c>
      <c r="CG2576" s="83" t="s">
        <v>9</v>
      </c>
      <c r="CH2576" s="57"/>
      <c r="CV2576" s="51"/>
      <c r="CW2576" s="51"/>
      <c r="CX2576" s="51"/>
      <c r="CY2576" s="51"/>
      <c r="CZ2576" s="51"/>
      <c r="DA2576" s="51"/>
      <c r="DB2576" s="51"/>
      <c r="DC2576" s="51"/>
      <c r="DD2576" s="51"/>
    </row>
    <row r="2577" spans="73:108" ht="15" x14ac:dyDescent="0.25">
      <c r="BU2577" s="91"/>
      <c r="BV2577" s="177">
        <v>2009</v>
      </c>
      <c r="BW2577" s="177">
        <v>10</v>
      </c>
      <c r="BX2577" s="177" t="s">
        <v>317</v>
      </c>
      <c r="BY2577" s="177" t="s">
        <v>262</v>
      </c>
      <c r="BZ2577" s="177" t="s">
        <v>277</v>
      </c>
      <c r="CA2577" s="177">
        <v>0</v>
      </c>
      <c r="CB2577" s="177" t="s">
        <v>264</v>
      </c>
      <c r="CC2577" s="122">
        <v>-72.11</v>
      </c>
      <c r="CD2577" s="178" t="s">
        <v>193</v>
      </c>
      <c r="CE2577" s="177" t="s">
        <v>313</v>
      </c>
      <c r="CF2577" s="177" t="s">
        <v>313</v>
      </c>
      <c r="CG2577" s="83" t="s">
        <v>9</v>
      </c>
      <c r="CH2577" s="57"/>
      <c r="CV2577" s="51"/>
      <c r="CW2577" s="51"/>
      <c r="CX2577" s="51"/>
      <c r="CY2577" s="51"/>
      <c r="CZ2577" s="51"/>
      <c r="DA2577" s="51"/>
      <c r="DB2577" s="51"/>
      <c r="DC2577" s="51"/>
      <c r="DD2577" s="51"/>
    </row>
    <row r="2578" spans="73:108" ht="15" x14ac:dyDescent="0.25">
      <c r="BU2578" s="91"/>
      <c r="BV2578" s="177">
        <v>2009</v>
      </c>
      <c r="BW2578" s="177">
        <v>10</v>
      </c>
      <c r="BX2578" s="177" t="s">
        <v>317</v>
      </c>
      <c r="BY2578" s="177" t="s">
        <v>262</v>
      </c>
      <c r="BZ2578" s="177" t="s">
        <v>277</v>
      </c>
      <c r="CA2578" s="177">
        <v>70</v>
      </c>
      <c r="CB2578" s="177" t="s">
        <v>264</v>
      </c>
      <c r="CC2578" s="122">
        <v>-21.63</v>
      </c>
      <c r="CD2578" s="178" t="s">
        <v>195</v>
      </c>
      <c r="CE2578" s="177" t="s">
        <v>313</v>
      </c>
      <c r="CF2578" s="177" t="s">
        <v>313</v>
      </c>
      <c r="CG2578" s="83" t="s">
        <v>9</v>
      </c>
      <c r="CH2578" s="57"/>
      <c r="CV2578" s="51"/>
      <c r="CW2578" s="51"/>
      <c r="CX2578" s="51"/>
      <c r="CY2578" s="51"/>
      <c r="CZ2578" s="51"/>
      <c r="DA2578" s="51"/>
      <c r="DB2578" s="51"/>
      <c r="DC2578" s="51"/>
      <c r="DD2578" s="51"/>
    </row>
    <row r="2579" spans="73:108" ht="15" x14ac:dyDescent="0.25">
      <c r="BU2579" s="91"/>
      <c r="BV2579" s="177">
        <v>2009</v>
      </c>
      <c r="BW2579" s="177">
        <v>11</v>
      </c>
      <c r="BX2579" s="177" t="s">
        <v>317</v>
      </c>
      <c r="BY2579" s="177" t="s">
        <v>262</v>
      </c>
      <c r="BZ2579" s="177" t="s">
        <v>277</v>
      </c>
      <c r="CA2579" s="177">
        <v>0</v>
      </c>
      <c r="CB2579" s="177" t="s">
        <v>264</v>
      </c>
      <c r="CC2579" s="122">
        <v>-245.87</v>
      </c>
      <c r="CD2579" s="178" t="s">
        <v>193</v>
      </c>
      <c r="CE2579" s="177" t="s">
        <v>313</v>
      </c>
      <c r="CF2579" s="177" t="s">
        <v>313</v>
      </c>
      <c r="CG2579" s="83" t="s">
        <v>9</v>
      </c>
      <c r="CH2579" s="57"/>
      <c r="CV2579" s="51"/>
      <c r="CW2579" s="51"/>
      <c r="CX2579" s="51"/>
      <c r="CY2579" s="51"/>
      <c r="CZ2579" s="51"/>
      <c r="DA2579" s="51"/>
      <c r="DB2579" s="51"/>
      <c r="DC2579" s="51"/>
      <c r="DD2579" s="51"/>
    </row>
    <row r="2580" spans="73:108" ht="15" x14ac:dyDescent="0.25">
      <c r="BU2580" s="91"/>
      <c r="BV2580" s="177">
        <v>2009</v>
      </c>
      <c r="BW2580" s="177">
        <v>11</v>
      </c>
      <c r="BX2580" s="177" t="s">
        <v>317</v>
      </c>
      <c r="BY2580" s="177" t="s">
        <v>262</v>
      </c>
      <c r="BZ2580" s="177" t="s">
        <v>277</v>
      </c>
      <c r="CA2580" s="177">
        <v>70</v>
      </c>
      <c r="CB2580" s="177" t="s">
        <v>264</v>
      </c>
      <c r="CC2580" s="122">
        <v>-73.760000000000005</v>
      </c>
      <c r="CD2580" s="178" t="s">
        <v>195</v>
      </c>
      <c r="CE2580" s="177" t="s">
        <v>313</v>
      </c>
      <c r="CF2580" s="177" t="s">
        <v>313</v>
      </c>
      <c r="CG2580" s="83" t="s">
        <v>9</v>
      </c>
      <c r="CH2580" s="57"/>
      <c r="CV2580" s="51"/>
      <c r="CW2580" s="51"/>
      <c r="CX2580" s="51"/>
      <c r="CY2580" s="51"/>
      <c r="CZ2580" s="51"/>
      <c r="DA2580" s="51"/>
      <c r="DB2580" s="51"/>
      <c r="DC2580" s="51"/>
      <c r="DD2580" s="51"/>
    </row>
    <row r="2581" spans="73:108" ht="15" x14ac:dyDescent="0.25">
      <c r="BU2581" s="91"/>
      <c r="BV2581" s="177">
        <v>2009</v>
      </c>
      <c r="BW2581" s="177">
        <v>12</v>
      </c>
      <c r="BX2581" s="177" t="s">
        <v>317</v>
      </c>
      <c r="BY2581" s="177" t="s">
        <v>262</v>
      </c>
      <c r="BZ2581" s="177" t="s">
        <v>277</v>
      </c>
      <c r="CA2581" s="177">
        <v>0</v>
      </c>
      <c r="CB2581" s="177" t="s">
        <v>264</v>
      </c>
      <c r="CC2581" s="122">
        <v>-205.94</v>
      </c>
      <c r="CD2581" s="178" t="s">
        <v>193</v>
      </c>
      <c r="CE2581" s="177" t="s">
        <v>313</v>
      </c>
      <c r="CF2581" s="177" t="s">
        <v>313</v>
      </c>
      <c r="CG2581" s="83" t="s">
        <v>9</v>
      </c>
      <c r="CH2581" s="57"/>
      <c r="CV2581" s="51"/>
      <c r="CW2581" s="51"/>
      <c r="CX2581" s="51"/>
      <c r="CY2581" s="51"/>
      <c r="CZ2581" s="51"/>
      <c r="DA2581" s="51"/>
      <c r="DB2581" s="51"/>
      <c r="DC2581" s="51"/>
      <c r="DD2581" s="51"/>
    </row>
    <row r="2582" spans="73:108" ht="15" x14ac:dyDescent="0.25">
      <c r="BU2582" s="91"/>
      <c r="BV2582" s="177">
        <v>2009</v>
      </c>
      <c r="BW2582" s="177">
        <v>12</v>
      </c>
      <c r="BX2582" s="177" t="s">
        <v>317</v>
      </c>
      <c r="BY2582" s="177" t="s">
        <v>262</v>
      </c>
      <c r="BZ2582" s="177" t="s">
        <v>277</v>
      </c>
      <c r="CA2582" s="177">
        <v>70</v>
      </c>
      <c r="CB2582" s="177" t="s">
        <v>264</v>
      </c>
      <c r="CC2582" s="122">
        <v>-61.78</v>
      </c>
      <c r="CD2582" s="178" t="s">
        <v>195</v>
      </c>
      <c r="CE2582" s="177" t="s">
        <v>313</v>
      </c>
      <c r="CF2582" s="177" t="s">
        <v>313</v>
      </c>
      <c r="CG2582" s="83" t="s">
        <v>9</v>
      </c>
      <c r="CH2582" s="57"/>
      <c r="CV2582" s="51"/>
      <c r="CW2582" s="51"/>
      <c r="CX2582" s="51"/>
      <c r="CY2582" s="51"/>
      <c r="CZ2582" s="51"/>
      <c r="DA2582" s="51"/>
      <c r="DB2582" s="51"/>
      <c r="DC2582" s="51"/>
      <c r="DD2582" s="51"/>
    </row>
    <row r="2583" spans="73:108" ht="15" x14ac:dyDescent="0.25">
      <c r="BU2583" s="91"/>
      <c r="BV2583" s="177">
        <v>2010</v>
      </c>
      <c r="BW2583" s="177">
        <v>1</v>
      </c>
      <c r="BX2583" s="177" t="s">
        <v>317</v>
      </c>
      <c r="BY2583" s="177" t="s">
        <v>262</v>
      </c>
      <c r="BZ2583" s="177" t="s">
        <v>277</v>
      </c>
      <c r="CA2583" s="177">
        <v>0</v>
      </c>
      <c r="CB2583" s="177" t="s">
        <v>264</v>
      </c>
      <c r="CC2583" s="122">
        <v>13.13</v>
      </c>
      <c r="CD2583" s="178" t="s">
        <v>193</v>
      </c>
      <c r="CE2583" s="177" t="s">
        <v>313</v>
      </c>
      <c r="CF2583" s="177" t="s">
        <v>313</v>
      </c>
      <c r="CG2583" s="83" t="s">
        <v>9</v>
      </c>
      <c r="CH2583" s="57"/>
      <c r="CV2583" s="51"/>
      <c r="CW2583" s="51"/>
      <c r="CX2583" s="51"/>
      <c r="CY2583" s="51"/>
      <c r="CZ2583" s="51"/>
      <c r="DA2583" s="51"/>
      <c r="DB2583" s="51"/>
      <c r="DC2583" s="51"/>
      <c r="DD2583" s="51"/>
    </row>
    <row r="2584" spans="73:108" ht="15" x14ac:dyDescent="0.25">
      <c r="BU2584" s="91"/>
      <c r="BV2584" s="177">
        <v>2010</v>
      </c>
      <c r="BW2584" s="177">
        <v>1</v>
      </c>
      <c r="BX2584" s="177" t="s">
        <v>317</v>
      </c>
      <c r="BY2584" s="177" t="s">
        <v>262</v>
      </c>
      <c r="BZ2584" s="177" t="s">
        <v>277</v>
      </c>
      <c r="CA2584" s="177">
        <v>70</v>
      </c>
      <c r="CB2584" s="177" t="s">
        <v>264</v>
      </c>
      <c r="CC2584" s="122">
        <v>3.94</v>
      </c>
      <c r="CD2584" s="178" t="s">
        <v>195</v>
      </c>
      <c r="CE2584" s="177" t="s">
        <v>313</v>
      </c>
      <c r="CF2584" s="177" t="s">
        <v>313</v>
      </c>
      <c r="CG2584" s="83" t="s">
        <v>9</v>
      </c>
      <c r="CH2584" s="57"/>
      <c r="CV2584" s="51"/>
      <c r="CW2584" s="51"/>
      <c r="CX2584" s="51"/>
      <c r="CY2584" s="51"/>
      <c r="CZ2584" s="51"/>
      <c r="DA2584" s="51"/>
      <c r="DB2584" s="51"/>
      <c r="DC2584" s="51"/>
      <c r="DD2584" s="51"/>
    </row>
    <row r="2585" spans="73:108" ht="15" x14ac:dyDescent="0.25">
      <c r="BU2585" s="91"/>
      <c r="BV2585" s="177">
        <v>2010</v>
      </c>
      <c r="BW2585" s="177">
        <v>2</v>
      </c>
      <c r="BX2585" s="177" t="s">
        <v>317</v>
      </c>
      <c r="BY2585" s="177" t="s">
        <v>262</v>
      </c>
      <c r="BZ2585" s="177" t="s">
        <v>277</v>
      </c>
      <c r="CA2585" s="177">
        <v>0</v>
      </c>
      <c r="CB2585" s="177" t="s">
        <v>264</v>
      </c>
      <c r="CC2585" s="122">
        <v>-31.8</v>
      </c>
      <c r="CD2585" s="178" t="s">
        <v>193</v>
      </c>
      <c r="CE2585" s="177" t="s">
        <v>313</v>
      </c>
      <c r="CF2585" s="177" t="s">
        <v>313</v>
      </c>
      <c r="CG2585" s="83" t="s">
        <v>9</v>
      </c>
      <c r="CH2585" s="57"/>
      <c r="CV2585" s="51"/>
      <c r="CW2585" s="51"/>
      <c r="CX2585" s="51"/>
      <c r="CY2585" s="51"/>
      <c r="CZ2585" s="51"/>
      <c r="DA2585" s="51"/>
      <c r="DB2585" s="51"/>
      <c r="DC2585" s="51"/>
      <c r="DD2585" s="51"/>
    </row>
    <row r="2586" spans="73:108" ht="15" x14ac:dyDescent="0.25">
      <c r="BU2586" s="91"/>
      <c r="BV2586" s="177">
        <v>2010</v>
      </c>
      <c r="BW2586" s="177">
        <v>2</v>
      </c>
      <c r="BX2586" s="177" t="s">
        <v>317</v>
      </c>
      <c r="BY2586" s="177" t="s">
        <v>262</v>
      </c>
      <c r="BZ2586" s="177" t="s">
        <v>277</v>
      </c>
      <c r="CA2586" s="177">
        <v>70</v>
      </c>
      <c r="CB2586" s="177" t="s">
        <v>264</v>
      </c>
      <c r="CC2586" s="122">
        <v>-12.08</v>
      </c>
      <c r="CD2586" s="178" t="s">
        <v>195</v>
      </c>
      <c r="CE2586" s="177" t="s">
        <v>313</v>
      </c>
      <c r="CF2586" s="177" t="s">
        <v>313</v>
      </c>
      <c r="CG2586" s="83" t="s">
        <v>9</v>
      </c>
      <c r="CH2586" s="57"/>
      <c r="CV2586" s="51"/>
      <c r="CW2586" s="51"/>
      <c r="CX2586" s="51"/>
      <c r="CY2586" s="51"/>
      <c r="CZ2586" s="51"/>
      <c r="DA2586" s="51"/>
      <c r="DB2586" s="51"/>
      <c r="DC2586" s="51"/>
      <c r="DD2586" s="51"/>
    </row>
    <row r="2587" spans="73:108" ht="15" x14ac:dyDescent="0.25">
      <c r="BU2587" s="91"/>
      <c r="BV2587" s="177">
        <v>2010</v>
      </c>
      <c r="BW2587" s="177">
        <v>3</v>
      </c>
      <c r="BX2587" s="177" t="s">
        <v>317</v>
      </c>
      <c r="BY2587" s="177" t="s">
        <v>262</v>
      </c>
      <c r="BZ2587" s="177" t="s">
        <v>277</v>
      </c>
      <c r="CA2587" s="177">
        <v>0</v>
      </c>
      <c r="CB2587" s="177" t="s">
        <v>264</v>
      </c>
      <c r="CC2587" s="122">
        <v>-31.4</v>
      </c>
      <c r="CD2587" s="178" t="s">
        <v>193</v>
      </c>
      <c r="CE2587" s="177" t="s">
        <v>313</v>
      </c>
      <c r="CF2587" s="177" t="s">
        <v>313</v>
      </c>
      <c r="CG2587" s="83" t="s">
        <v>9</v>
      </c>
      <c r="CH2587" s="57"/>
      <c r="CV2587" s="51"/>
      <c r="CW2587" s="51"/>
      <c r="CX2587" s="51"/>
      <c r="CY2587" s="51"/>
      <c r="CZ2587" s="51"/>
      <c r="DA2587" s="51"/>
      <c r="DB2587" s="51"/>
      <c r="DC2587" s="51"/>
      <c r="DD2587" s="51"/>
    </row>
    <row r="2588" spans="73:108" ht="15" x14ac:dyDescent="0.25">
      <c r="BU2588" s="91"/>
      <c r="BV2588" s="177">
        <v>2010</v>
      </c>
      <c r="BW2588" s="177">
        <v>3</v>
      </c>
      <c r="BX2588" s="177" t="s">
        <v>317</v>
      </c>
      <c r="BY2588" s="177" t="s">
        <v>262</v>
      </c>
      <c r="BZ2588" s="177" t="s">
        <v>277</v>
      </c>
      <c r="CA2588" s="177">
        <v>70</v>
      </c>
      <c r="CB2588" s="177" t="s">
        <v>264</v>
      </c>
      <c r="CC2588" s="122">
        <v>-11.93</v>
      </c>
      <c r="CD2588" s="178" t="s">
        <v>195</v>
      </c>
      <c r="CE2588" s="177" t="s">
        <v>313</v>
      </c>
      <c r="CF2588" s="177" t="s">
        <v>313</v>
      </c>
      <c r="CG2588" s="83" t="s">
        <v>9</v>
      </c>
      <c r="CH2588" s="57"/>
      <c r="CV2588" s="51"/>
      <c r="CW2588" s="51"/>
      <c r="CX2588" s="51"/>
      <c r="CY2588" s="51"/>
      <c r="CZ2588" s="51"/>
      <c r="DA2588" s="51"/>
      <c r="DB2588" s="51"/>
      <c r="DC2588" s="51"/>
      <c r="DD2588" s="51"/>
    </row>
    <row r="2589" spans="73:108" ht="15" x14ac:dyDescent="0.25">
      <c r="BU2589" s="91"/>
      <c r="BV2589" s="177">
        <v>2010</v>
      </c>
      <c r="BW2589" s="177">
        <v>4</v>
      </c>
      <c r="BX2589" s="177" t="s">
        <v>317</v>
      </c>
      <c r="BY2589" s="177" t="s">
        <v>262</v>
      </c>
      <c r="BZ2589" s="177" t="s">
        <v>277</v>
      </c>
      <c r="CA2589" s="177">
        <v>0</v>
      </c>
      <c r="CB2589" s="177" t="s">
        <v>264</v>
      </c>
      <c r="CC2589" s="122">
        <v>-57.7</v>
      </c>
      <c r="CD2589" s="178" t="s">
        <v>193</v>
      </c>
      <c r="CE2589" s="177" t="s">
        <v>313</v>
      </c>
      <c r="CF2589" s="177" t="s">
        <v>313</v>
      </c>
      <c r="CG2589" s="83" t="s">
        <v>9</v>
      </c>
      <c r="CH2589" s="57"/>
      <c r="CV2589" s="51"/>
      <c r="CW2589" s="51"/>
      <c r="CX2589" s="51"/>
      <c r="CY2589" s="51"/>
      <c r="CZ2589" s="51"/>
      <c r="DA2589" s="51"/>
      <c r="DB2589" s="51"/>
      <c r="DC2589" s="51"/>
      <c r="DD2589" s="51"/>
    </row>
    <row r="2590" spans="73:108" ht="15" x14ac:dyDescent="0.25">
      <c r="BU2590" s="91"/>
      <c r="BV2590" s="177">
        <v>2010</v>
      </c>
      <c r="BW2590" s="177">
        <v>4</v>
      </c>
      <c r="BX2590" s="177" t="s">
        <v>317</v>
      </c>
      <c r="BY2590" s="177" t="s">
        <v>262</v>
      </c>
      <c r="BZ2590" s="177" t="s">
        <v>277</v>
      </c>
      <c r="CA2590" s="177">
        <v>70</v>
      </c>
      <c r="CB2590" s="177" t="s">
        <v>264</v>
      </c>
      <c r="CC2590" s="122">
        <v>-21.93</v>
      </c>
      <c r="CD2590" s="178" t="s">
        <v>195</v>
      </c>
      <c r="CE2590" s="177" t="s">
        <v>313</v>
      </c>
      <c r="CF2590" s="177" t="s">
        <v>313</v>
      </c>
      <c r="CG2590" s="83" t="s">
        <v>9</v>
      </c>
      <c r="CH2590" s="57"/>
      <c r="CV2590" s="51"/>
      <c r="CW2590" s="51"/>
      <c r="CX2590" s="51"/>
      <c r="CY2590" s="51"/>
      <c r="CZ2590" s="51"/>
      <c r="DA2590" s="51"/>
      <c r="DB2590" s="51"/>
      <c r="DC2590" s="51"/>
      <c r="DD2590" s="51"/>
    </row>
    <row r="2591" spans="73:108" ht="15" x14ac:dyDescent="0.25">
      <c r="BU2591" s="91"/>
      <c r="BV2591" s="177">
        <v>2010</v>
      </c>
      <c r="BW2591" s="177">
        <v>5</v>
      </c>
      <c r="BX2591" s="177" t="s">
        <v>317</v>
      </c>
      <c r="BY2591" s="177" t="s">
        <v>262</v>
      </c>
      <c r="BZ2591" s="177" t="s">
        <v>277</v>
      </c>
      <c r="CA2591" s="177">
        <v>0</v>
      </c>
      <c r="CB2591" s="177" t="s">
        <v>264</v>
      </c>
      <c r="CC2591" s="122">
        <v>-102.6</v>
      </c>
      <c r="CD2591" s="178" t="s">
        <v>193</v>
      </c>
      <c r="CE2591" s="177" t="s">
        <v>313</v>
      </c>
      <c r="CF2591" s="177" t="s">
        <v>313</v>
      </c>
      <c r="CG2591" s="83" t="s">
        <v>9</v>
      </c>
      <c r="CH2591" s="57"/>
      <c r="CV2591" s="51"/>
      <c r="CW2591" s="51"/>
      <c r="CX2591" s="51"/>
      <c r="CY2591" s="51"/>
      <c r="CZ2591" s="51"/>
      <c r="DA2591" s="51"/>
      <c r="DB2591" s="51"/>
      <c r="DC2591" s="51"/>
      <c r="DD2591" s="51"/>
    </row>
    <row r="2592" spans="73:108" ht="15" x14ac:dyDescent="0.25">
      <c r="BU2592" s="91"/>
      <c r="BV2592" s="177">
        <v>2010</v>
      </c>
      <c r="BW2592" s="177">
        <v>5</v>
      </c>
      <c r="BX2592" s="177" t="s">
        <v>317</v>
      </c>
      <c r="BY2592" s="177" t="s">
        <v>262</v>
      </c>
      <c r="BZ2592" s="177" t="s">
        <v>277</v>
      </c>
      <c r="CA2592" s="177">
        <v>70</v>
      </c>
      <c r="CB2592" s="177" t="s">
        <v>264</v>
      </c>
      <c r="CC2592" s="122">
        <v>-38.99</v>
      </c>
      <c r="CD2592" s="178" t="s">
        <v>195</v>
      </c>
      <c r="CE2592" s="177" t="s">
        <v>313</v>
      </c>
      <c r="CF2592" s="177" t="s">
        <v>313</v>
      </c>
      <c r="CG2592" s="83" t="s">
        <v>9</v>
      </c>
      <c r="CH2592" s="57"/>
      <c r="CV2592" s="51"/>
      <c r="CW2592" s="51"/>
      <c r="CX2592" s="51"/>
      <c r="CY2592" s="51"/>
      <c r="CZ2592" s="51"/>
      <c r="DA2592" s="51"/>
      <c r="DB2592" s="51"/>
      <c r="DC2592" s="51"/>
      <c r="DD2592" s="51"/>
    </row>
    <row r="2593" spans="73:108" ht="15" x14ac:dyDescent="0.25">
      <c r="BU2593" s="91"/>
      <c r="BV2593" s="177">
        <v>2010</v>
      </c>
      <c r="BW2593" s="177">
        <v>6</v>
      </c>
      <c r="BX2593" s="177" t="s">
        <v>317</v>
      </c>
      <c r="BY2593" s="177" t="s">
        <v>262</v>
      </c>
      <c r="BZ2593" s="177" t="s">
        <v>277</v>
      </c>
      <c r="CA2593" s="177">
        <v>0</v>
      </c>
      <c r="CB2593" s="177" t="s">
        <v>264</v>
      </c>
      <c r="CC2593" s="122">
        <v>-124.44</v>
      </c>
      <c r="CD2593" s="178" t="s">
        <v>193</v>
      </c>
      <c r="CE2593" s="177" t="s">
        <v>313</v>
      </c>
      <c r="CF2593" s="177" t="s">
        <v>313</v>
      </c>
      <c r="CG2593" s="83" t="s">
        <v>9</v>
      </c>
      <c r="CH2593" s="57"/>
      <c r="CV2593" s="51"/>
      <c r="CW2593" s="51"/>
      <c r="CX2593" s="51"/>
      <c r="CY2593" s="51"/>
      <c r="CZ2593" s="51"/>
      <c r="DA2593" s="51"/>
      <c r="DB2593" s="51"/>
      <c r="DC2593" s="51"/>
      <c r="DD2593" s="51"/>
    </row>
    <row r="2594" spans="73:108" ht="15" x14ac:dyDescent="0.25">
      <c r="BU2594" s="91"/>
      <c r="BV2594" s="177">
        <v>2010</v>
      </c>
      <c r="BW2594" s="177">
        <v>6</v>
      </c>
      <c r="BX2594" s="177" t="s">
        <v>317</v>
      </c>
      <c r="BY2594" s="177" t="s">
        <v>262</v>
      </c>
      <c r="BZ2594" s="177" t="s">
        <v>277</v>
      </c>
      <c r="CA2594" s="177">
        <v>70</v>
      </c>
      <c r="CB2594" s="177" t="s">
        <v>264</v>
      </c>
      <c r="CC2594" s="122">
        <v>-47.29</v>
      </c>
      <c r="CD2594" s="178" t="s">
        <v>195</v>
      </c>
      <c r="CE2594" s="177" t="s">
        <v>313</v>
      </c>
      <c r="CF2594" s="177" t="s">
        <v>313</v>
      </c>
      <c r="CG2594" s="83" t="s">
        <v>9</v>
      </c>
      <c r="CH2594" s="57"/>
      <c r="CV2594" s="51"/>
      <c r="CW2594" s="51"/>
      <c r="CX2594" s="51"/>
      <c r="CY2594" s="51"/>
      <c r="CZ2594" s="51"/>
      <c r="DA2594" s="51"/>
      <c r="DB2594" s="51"/>
      <c r="DC2594" s="51"/>
      <c r="DD2594" s="51"/>
    </row>
    <row r="2595" spans="73:108" ht="15" x14ac:dyDescent="0.25">
      <c r="BU2595" s="91"/>
      <c r="BV2595" s="177">
        <v>2010</v>
      </c>
      <c r="BW2595" s="177">
        <v>7</v>
      </c>
      <c r="BX2595" s="177" t="s">
        <v>317</v>
      </c>
      <c r="BY2595" s="177" t="s">
        <v>262</v>
      </c>
      <c r="BZ2595" s="177" t="s">
        <v>277</v>
      </c>
      <c r="CA2595" s="177">
        <v>0</v>
      </c>
      <c r="CB2595" s="177" t="s">
        <v>264</v>
      </c>
      <c r="CC2595" s="122">
        <v>-181.45</v>
      </c>
      <c r="CD2595" s="178" t="s">
        <v>193</v>
      </c>
      <c r="CE2595" s="177" t="s">
        <v>313</v>
      </c>
      <c r="CF2595" s="177" t="s">
        <v>313</v>
      </c>
      <c r="CG2595" s="83" t="s">
        <v>9</v>
      </c>
      <c r="CH2595" s="57"/>
      <c r="CV2595" s="51"/>
      <c r="CW2595" s="51"/>
      <c r="CX2595" s="51"/>
      <c r="CY2595" s="51"/>
      <c r="CZ2595" s="51"/>
      <c r="DA2595" s="51"/>
      <c r="DB2595" s="51"/>
      <c r="DC2595" s="51"/>
      <c r="DD2595" s="51"/>
    </row>
    <row r="2596" spans="73:108" ht="15" x14ac:dyDescent="0.25">
      <c r="BU2596" s="91"/>
      <c r="BV2596" s="177">
        <v>2010</v>
      </c>
      <c r="BW2596" s="177">
        <v>7</v>
      </c>
      <c r="BX2596" s="177" t="s">
        <v>317</v>
      </c>
      <c r="BY2596" s="177" t="s">
        <v>262</v>
      </c>
      <c r="BZ2596" s="177" t="s">
        <v>277</v>
      </c>
      <c r="CA2596" s="177">
        <v>70</v>
      </c>
      <c r="CB2596" s="177" t="s">
        <v>264</v>
      </c>
      <c r="CC2596" s="122">
        <v>-68.95</v>
      </c>
      <c r="CD2596" s="178" t="s">
        <v>195</v>
      </c>
      <c r="CE2596" s="177" t="s">
        <v>313</v>
      </c>
      <c r="CF2596" s="177" t="s">
        <v>313</v>
      </c>
      <c r="CG2596" s="83" t="s">
        <v>9</v>
      </c>
      <c r="CH2596" s="57"/>
      <c r="CV2596" s="51"/>
      <c r="CW2596" s="51"/>
      <c r="CX2596" s="51"/>
      <c r="CY2596" s="51"/>
      <c r="CZ2596" s="51"/>
      <c r="DA2596" s="51"/>
      <c r="DB2596" s="51"/>
      <c r="DC2596" s="51"/>
      <c r="DD2596" s="51"/>
    </row>
    <row r="2597" spans="73:108" ht="15" x14ac:dyDescent="0.25">
      <c r="BU2597" s="91"/>
      <c r="BV2597" s="177">
        <v>2010</v>
      </c>
      <c r="BW2597" s="177">
        <v>8</v>
      </c>
      <c r="BX2597" s="177" t="s">
        <v>317</v>
      </c>
      <c r="BY2597" s="177" t="s">
        <v>262</v>
      </c>
      <c r="BZ2597" s="177" t="s">
        <v>277</v>
      </c>
      <c r="CA2597" s="177">
        <v>0</v>
      </c>
      <c r="CB2597" s="177" t="s">
        <v>264</v>
      </c>
      <c r="CC2597" s="122">
        <v>-14.73</v>
      </c>
      <c r="CD2597" s="178" t="s">
        <v>193</v>
      </c>
      <c r="CE2597" s="177" t="s">
        <v>313</v>
      </c>
      <c r="CF2597" s="177" t="s">
        <v>313</v>
      </c>
      <c r="CG2597" s="83" t="s">
        <v>9</v>
      </c>
      <c r="CH2597" s="57"/>
      <c r="CV2597" s="51"/>
      <c r="CW2597" s="51"/>
      <c r="CX2597" s="51"/>
      <c r="CY2597" s="51"/>
      <c r="CZ2597" s="51"/>
      <c r="DA2597" s="51"/>
      <c r="DB2597" s="51"/>
      <c r="DC2597" s="51"/>
      <c r="DD2597" s="51"/>
    </row>
    <row r="2598" spans="73:108" ht="15" x14ac:dyDescent="0.25">
      <c r="BU2598" s="91"/>
      <c r="BV2598" s="177">
        <v>2010</v>
      </c>
      <c r="BW2598" s="177">
        <v>8</v>
      </c>
      <c r="BX2598" s="177" t="s">
        <v>317</v>
      </c>
      <c r="BY2598" s="177" t="s">
        <v>262</v>
      </c>
      <c r="BZ2598" s="177" t="s">
        <v>263</v>
      </c>
      <c r="CA2598" s="177">
        <v>0</v>
      </c>
      <c r="CB2598" s="177" t="s">
        <v>264</v>
      </c>
      <c r="CC2598" s="122">
        <v>-60.1</v>
      </c>
      <c r="CD2598" s="178" t="s">
        <v>193</v>
      </c>
      <c r="CE2598" s="177" t="s">
        <v>313</v>
      </c>
      <c r="CF2598" s="177" t="s">
        <v>313</v>
      </c>
      <c r="CG2598" s="83" t="s">
        <v>9</v>
      </c>
      <c r="CH2598" s="57"/>
      <c r="CV2598" s="51"/>
      <c r="CW2598" s="51"/>
      <c r="CX2598" s="51"/>
      <c r="CY2598" s="51"/>
      <c r="CZ2598" s="51"/>
      <c r="DA2598" s="51"/>
      <c r="DB2598" s="51"/>
      <c r="DC2598" s="51"/>
      <c r="DD2598" s="51"/>
    </row>
    <row r="2599" spans="73:108" ht="15" x14ac:dyDescent="0.25">
      <c r="BU2599" s="91"/>
      <c r="BV2599" s="177">
        <v>2010</v>
      </c>
      <c r="BW2599" s="177">
        <v>8</v>
      </c>
      <c r="BX2599" s="177" t="s">
        <v>317</v>
      </c>
      <c r="BY2599" s="177" t="s">
        <v>262</v>
      </c>
      <c r="BZ2599" s="177" t="s">
        <v>266</v>
      </c>
      <c r="CA2599" s="177">
        <v>0</v>
      </c>
      <c r="CB2599" s="177" t="s">
        <v>264</v>
      </c>
      <c r="CC2599" s="122">
        <v>-40.049999999999997</v>
      </c>
      <c r="CD2599" s="178" t="s">
        <v>193</v>
      </c>
      <c r="CE2599" s="177" t="s">
        <v>313</v>
      </c>
      <c r="CF2599" s="177" t="s">
        <v>313</v>
      </c>
      <c r="CG2599" s="83" t="s">
        <v>9</v>
      </c>
      <c r="CH2599" s="57"/>
      <c r="CV2599" s="51"/>
      <c r="CW2599" s="51"/>
      <c r="CX2599" s="51"/>
      <c r="CY2599" s="51"/>
      <c r="CZ2599" s="51"/>
      <c r="DA2599" s="51"/>
      <c r="DB2599" s="51"/>
      <c r="DC2599" s="51"/>
      <c r="DD2599" s="51"/>
    </row>
    <row r="2600" spans="73:108" ht="15" x14ac:dyDescent="0.25">
      <c r="BU2600" s="91"/>
      <c r="BV2600" s="177">
        <v>2010</v>
      </c>
      <c r="BW2600" s="177">
        <v>8</v>
      </c>
      <c r="BX2600" s="177" t="s">
        <v>317</v>
      </c>
      <c r="BY2600" s="177" t="s">
        <v>262</v>
      </c>
      <c r="BZ2600" s="177" t="s">
        <v>277</v>
      </c>
      <c r="CA2600" s="177">
        <v>70</v>
      </c>
      <c r="CB2600" s="177" t="s">
        <v>264</v>
      </c>
      <c r="CC2600" s="122">
        <v>-5.6</v>
      </c>
      <c r="CD2600" s="178" t="s">
        <v>195</v>
      </c>
      <c r="CE2600" s="177" t="s">
        <v>313</v>
      </c>
      <c r="CF2600" s="177" t="s">
        <v>313</v>
      </c>
      <c r="CG2600" s="83" t="s">
        <v>9</v>
      </c>
      <c r="CH2600" s="57"/>
      <c r="CV2600" s="51"/>
      <c r="CW2600" s="51"/>
      <c r="CX2600" s="51"/>
      <c r="CY2600" s="51"/>
      <c r="CZ2600" s="51"/>
      <c r="DA2600" s="51"/>
      <c r="DB2600" s="51"/>
      <c r="DC2600" s="51"/>
      <c r="DD2600" s="51"/>
    </row>
    <row r="2601" spans="73:108" ht="15" x14ac:dyDescent="0.25">
      <c r="BU2601" s="91"/>
      <c r="BV2601" s="177">
        <v>2010</v>
      </c>
      <c r="BW2601" s="177">
        <v>8</v>
      </c>
      <c r="BX2601" s="177" t="s">
        <v>317</v>
      </c>
      <c r="BY2601" s="177" t="s">
        <v>262</v>
      </c>
      <c r="BZ2601" s="177" t="s">
        <v>263</v>
      </c>
      <c r="CA2601" s="177">
        <v>70</v>
      </c>
      <c r="CB2601" s="177" t="s">
        <v>264</v>
      </c>
      <c r="CC2601" s="122">
        <v>-22.84</v>
      </c>
      <c r="CD2601" s="178" t="s">
        <v>195</v>
      </c>
      <c r="CE2601" s="177" t="s">
        <v>313</v>
      </c>
      <c r="CF2601" s="177" t="s">
        <v>313</v>
      </c>
      <c r="CG2601" s="83" t="s">
        <v>9</v>
      </c>
      <c r="CH2601" s="57"/>
      <c r="CV2601" s="51"/>
      <c r="CW2601" s="51"/>
      <c r="CX2601" s="51"/>
      <c r="CY2601" s="51"/>
      <c r="CZ2601" s="51"/>
      <c r="DA2601" s="51"/>
      <c r="DB2601" s="51"/>
      <c r="DC2601" s="51"/>
      <c r="DD2601" s="51"/>
    </row>
    <row r="2602" spans="73:108" ht="15" x14ac:dyDescent="0.25">
      <c r="BU2602" s="91"/>
      <c r="BV2602" s="177">
        <v>2010</v>
      </c>
      <c r="BW2602" s="177">
        <v>8</v>
      </c>
      <c r="BX2602" s="177" t="s">
        <v>317</v>
      </c>
      <c r="BY2602" s="177" t="s">
        <v>262</v>
      </c>
      <c r="BZ2602" s="177" t="s">
        <v>266</v>
      </c>
      <c r="CA2602" s="177">
        <v>70</v>
      </c>
      <c r="CB2602" s="177" t="s">
        <v>264</v>
      </c>
      <c r="CC2602" s="122">
        <v>-15.22</v>
      </c>
      <c r="CD2602" s="178" t="s">
        <v>195</v>
      </c>
      <c r="CE2602" s="177" t="s">
        <v>313</v>
      </c>
      <c r="CF2602" s="177" t="s">
        <v>313</v>
      </c>
      <c r="CG2602" s="83" t="s">
        <v>9</v>
      </c>
      <c r="CH2602" s="57"/>
      <c r="CV2602" s="51"/>
      <c r="CW2602" s="51"/>
      <c r="CX2602" s="51"/>
      <c r="CY2602" s="51"/>
      <c r="CZ2602" s="51"/>
      <c r="DA2602" s="51"/>
      <c r="DB2602" s="51"/>
      <c r="DC2602" s="51"/>
      <c r="DD2602" s="51"/>
    </row>
    <row r="2603" spans="73:108" ht="15" x14ac:dyDescent="0.25">
      <c r="BU2603" s="91"/>
      <c r="BV2603" s="177">
        <v>2010</v>
      </c>
      <c r="BW2603" s="177">
        <v>9</v>
      </c>
      <c r="BX2603" s="177" t="s">
        <v>317</v>
      </c>
      <c r="BY2603" s="177" t="s">
        <v>262</v>
      </c>
      <c r="BZ2603" s="177" t="s">
        <v>263</v>
      </c>
      <c r="CA2603" s="177">
        <v>0</v>
      </c>
      <c r="CB2603" s="177" t="s">
        <v>264</v>
      </c>
      <c r="CC2603" s="122">
        <v>-127.81</v>
      </c>
      <c r="CD2603" s="178" t="s">
        <v>193</v>
      </c>
      <c r="CE2603" s="177" t="s">
        <v>313</v>
      </c>
      <c r="CF2603" s="177" t="s">
        <v>313</v>
      </c>
      <c r="CG2603" s="83" t="s">
        <v>9</v>
      </c>
      <c r="CH2603" s="57"/>
      <c r="CV2603" s="51"/>
      <c r="CW2603" s="51"/>
      <c r="CX2603" s="51"/>
      <c r="CY2603" s="51"/>
      <c r="CZ2603" s="51"/>
      <c r="DA2603" s="51"/>
      <c r="DB2603" s="51"/>
      <c r="DC2603" s="51"/>
      <c r="DD2603" s="51"/>
    </row>
    <row r="2604" spans="73:108" ht="15" x14ac:dyDescent="0.25">
      <c r="BU2604" s="91"/>
      <c r="BV2604" s="177">
        <v>2010</v>
      </c>
      <c r="BW2604" s="177">
        <v>9</v>
      </c>
      <c r="BX2604" s="177" t="s">
        <v>317</v>
      </c>
      <c r="BY2604" s="177" t="s">
        <v>262</v>
      </c>
      <c r="BZ2604" s="177" t="s">
        <v>266</v>
      </c>
      <c r="CA2604" s="177">
        <v>0</v>
      </c>
      <c r="CB2604" s="177" t="s">
        <v>264</v>
      </c>
      <c r="CC2604" s="122">
        <v>-127.81</v>
      </c>
      <c r="CD2604" s="178" t="s">
        <v>193</v>
      </c>
      <c r="CE2604" s="177" t="s">
        <v>313</v>
      </c>
      <c r="CF2604" s="177" t="s">
        <v>313</v>
      </c>
      <c r="CG2604" s="83" t="s">
        <v>9</v>
      </c>
      <c r="CH2604" s="57"/>
      <c r="CV2604" s="51"/>
      <c r="CW2604" s="51"/>
      <c r="CX2604" s="51"/>
      <c r="CY2604" s="51"/>
      <c r="CZ2604" s="51"/>
      <c r="DA2604" s="51"/>
      <c r="DB2604" s="51"/>
      <c r="DC2604" s="51"/>
      <c r="DD2604" s="51"/>
    </row>
    <row r="2605" spans="73:108" ht="15" x14ac:dyDescent="0.25">
      <c r="BU2605" s="91"/>
      <c r="BV2605" s="177">
        <v>2010</v>
      </c>
      <c r="BW2605" s="177">
        <v>9</v>
      </c>
      <c r="BX2605" s="177" t="s">
        <v>317</v>
      </c>
      <c r="BY2605" s="177" t="s">
        <v>262</v>
      </c>
      <c r="BZ2605" s="177" t="s">
        <v>263</v>
      </c>
      <c r="CA2605" s="177">
        <v>70</v>
      </c>
      <c r="CB2605" s="177" t="s">
        <v>264</v>
      </c>
      <c r="CC2605" s="122">
        <v>-48.57</v>
      </c>
      <c r="CD2605" s="178" t="s">
        <v>195</v>
      </c>
      <c r="CE2605" s="177" t="s">
        <v>313</v>
      </c>
      <c r="CF2605" s="177" t="s">
        <v>313</v>
      </c>
      <c r="CG2605" s="83" t="s">
        <v>9</v>
      </c>
      <c r="CH2605" s="57"/>
      <c r="CV2605" s="51"/>
      <c r="CW2605" s="51"/>
      <c r="CX2605" s="51"/>
      <c r="CY2605" s="51"/>
      <c r="CZ2605" s="51"/>
      <c r="DA2605" s="51"/>
      <c r="DB2605" s="51"/>
      <c r="DC2605" s="51"/>
      <c r="DD2605" s="51"/>
    </row>
    <row r="2606" spans="73:108" ht="15" x14ac:dyDescent="0.25">
      <c r="BU2606" s="91"/>
      <c r="BV2606" s="177">
        <v>2010</v>
      </c>
      <c r="BW2606" s="177">
        <v>9</v>
      </c>
      <c r="BX2606" s="177" t="s">
        <v>317</v>
      </c>
      <c r="BY2606" s="177" t="s">
        <v>262</v>
      </c>
      <c r="BZ2606" s="177" t="s">
        <v>266</v>
      </c>
      <c r="CA2606" s="177">
        <v>70</v>
      </c>
      <c r="CB2606" s="177" t="s">
        <v>264</v>
      </c>
      <c r="CC2606" s="122">
        <v>-48.57</v>
      </c>
      <c r="CD2606" s="178" t="s">
        <v>195</v>
      </c>
      <c r="CE2606" s="177" t="s">
        <v>313</v>
      </c>
      <c r="CF2606" s="177" t="s">
        <v>313</v>
      </c>
      <c r="CG2606" s="83" t="s">
        <v>9</v>
      </c>
      <c r="CH2606" s="57"/>
      <c r="CV2606" s="51"/>
      <c r="CW2606" s="51"/>
      <c r="CX2606" s="51"/>
      <c r="CY2606" s="51"/>
      <c r="CZ2606" s="51"/>
      <c r="DA2606" s="51"/>
      <c r="DB2606" s="51"/>
      <c r="DC2606" s="51"/>
      <c r="DD2606" s="51"/>
    </row>
    <row r="2607" spans="73:108" ht="15" x14ac:dyDescent="0.25">
      <c r="BU2607" s="91"/>
      <c r="BV2607" s="177">
        <v>2010</v>
      </c>
      <c r="BW2607" s="177">
        <v>10</v>
      </c>
      <c r="BX2607" s="177" t="s">
        <v>317</v>
      </c>
      <c r="BY2607" s="177" t="s">
        <v>262</v>
      </c>
      <c r="BZ2607" s="177" t="s">
        <v>277</v>
      </c>
      <c r="CA2607" s="177">
        <v>0</v>
      </c>
      <c r="CB2607" s="177" t="s">
        <v>264</v>
      </c>
      <c r="CC2607" s="122">
        <v>-914.37</v>
      </c>
      <c r="CD2607" s="178" t="s">
        <v>193</v>
      </c>
      <c r="CE2607" s="177" t="s">
        <v>313</v>
      </c>
      <c r="CF2607" s="177" t="s">
        <v>313</v>
      </c>
      <c r="CG2607" s="83" t="s">
        <v>9</v>
      </c>
      <c r="CH2607" s="57"/>
      <c r="CV2607" s="51"/>
      <c r="CW2607" s="51"/>
      <c r="CX2607" s="51"/>
      <c r="CY2607" s="51"/>
      <c r="CZ2607" s="51"/>
      <c r="DA2607" s="51"/>
      <c r="DB2607" s="51"/>
      <c r="DC2607" s="51"/>
      <c r="DD2607" s="51"/>
    </row>
    <row r="2608" spans="73:108" ht="15" x14ac:dyDescent="0.25">
      <c r="BU2608" s="91"/>
      <c r="BV2608" s="177">
        <v>2010</v>
      </c>
      <c r="BW2608" s="177">
        <v>10</v>
      </c>
      <c r="BX2608" s="177" t="s">
        <v>317</v>
      </c>
      <c r="BY2608" s="177" t="s">
        <v>262</v>
      </c>
      <c r="BZ2608" s="177" t="s">
        <v>263</v>
      </c>
      <c r="CA2608" s="177">
        <v>0</v>
      </c>
      <c r="CB2608" s="177" t="s">
        <v>264</v>
      </c>
      <c r="CC2608" s="122">
        <v>-1758.39</v>
      </c>
      <c r="CD2608" s="178" t="s">
        <v>193</v>
      </c>
      <c r="CE2608" s="177" t="s">
        <v>313</v>
      </c>
      <c r="CF2608" s="177" t="s">
        <v>313</v>
      </c>
      <c r="CG2608" s="83" t="s">
        <v>9</v>
      </c>
      <c r="CH2608" s="57"/>
      <c r="CV2608" s="51"/>
      <c r="CW2608" s="51"/>
      <c r="CX2608" s="51"/>
      <c r="CY2608" s="51"/>
      <c r="CZ2608" s="51"/>
      <c r="DA2608" s="51"/>
      <c r="DB2608" s="51"/>
      <c r="DC2608" s="51"/>
      <c r="DD2608" s="51"/>
    </row>
    <row r="2609" spans="73:108" ht="15" x14ac:dyDescent="0.25">
      <c r="BU2609" s="91"/>
      <c r="BV2609" s="177">
        <v>2010</v>
      </c>
      <c r="BW2609" s="177">
        <v>10</v>
      </c>
      <c r="BX2609" s="177" t="s">
        <v>317</v>
      </c>
      <c r="BY2609" s="177" t="s">
        <v>262</v>
      </c>
      <c r="BZ2609" s="177" t="s">
        <v>266</v>
      </c>
      <c r="CA2609" s="177">
        <v>0</v>
      </c>
      <c r="CB2609" s="177" t="s">
        <v>264</v>
      </c>
      <c r="CC2609" s="122">
        <v>-441.11</v>
      </c>
      <c r="CD2609" s="178" t="s">
        <v>193</v>
      </c>
      <c r="CE2609" s="177" t="s">
        <v>313</v>
      </c>
      <c r="CF2609" s="177" t="s">
        <v>313</v>
      </c>
      <c r="CG2609" s="83" t="s">
        <v>9</v>
      </c>
      <c r="CH2609" s="57"/>
      <c r="CV2609" s="51"/>
      <c r="CW2609" s="51"/>
      <c r="CX2609" s="51"/>
      <c r="CY2609" s="51"/>
      <c r="CZ2609" s="51"/>
      <c r="DA2609" s="51"/>
      <c r="DB2609" s="51"/>
      <c r="DC2609" s="51"/>
      <c r="DD2609" s="51"/>
    </row>
    <row r="2610" spans="73:108" ht="15" x14ac:dyDescent="0.25">
      <c r="BU2610" s="91"/>
      <c r="BV2610" s="177">
        <v>2010</v>
      </c>
      <c r="BW2610" s="177">
        <v>10</v>
      </c>
      <c r="BX2610" s="177" t="s">
        <v>317</v>
      </c>
      <c r="BY2610" s="177" t="s">
        <v>262</v>
      </c>
      <c r="BZ2610" s="177" t="s">
        <v>268</v>
      </c>
      <c r="CA2610" s="177">
        <v>0</v>
      </c>
      <c r="CB2610" s="177" t="s">
        <v>264</v>
      </c>
      <c r="CC2610" s="122">
        <v>-75.11</v>
      </c>
      <c r="CD2610" s="178" t="s">
        <v>193</v>
      </c>
      <c r="CE2610" s="177" t="s">
        <v>313</v>
      </c>
      <c r="CF2610" s="177" t="s">
        <v>313</v>
      </c>
      <c r="CG2610" s="83" t="s">
        <v>9</v>
      </c>
      <c r="CH2610" s="57"/>
      <c r="CV2610" s="51"/>
      <c r="CW2610" s="51"/>
      <c r="CX2610" s="51"/>
      <c r="CY2610" s="51"/>
      <c r="CZ2610" s="51"/>
      <c r="DA2610" s="51"/>
      <c r="DB2610" s="51"/>
      <c r="DC2610" s="51"/>
      <c r="DD2610" s="51"/>
    </row>
    <row r="2611" spans="73:108" ht="15" x14ac:dyDescent="0.25">
      <c r="BU2611" s="91"/>
      <c r="BV2611" s="177">
        <v>2010</v>
      </c>
      <c r="BW2611" s="177">
        <v>10</v>
      </c>
      <c r="BX2611" s="177" t="s">
        <v>317</v>
      </c>
      <c r="BY2611" s="177" t="s">
        <v>262</v>
      </c>
      <c r="BZ2611" s="177" t="s">
        <v>316</v>
      </c>
      <c r="CA2611" s="177">
        <v>0</v>
      </c>
      <c r="CB2611" s="177" t="s">
        <v>264</v>
      </c>
      <c r="CC2611" s="122">
        <v>-75.11</v>
      </c>
      <c r="CD2611" s="178" t="s">
        <v>193</v>
      </c>
      <c r="CE2611" s="177" t="s">
        <v>313</v>
      </c>
      <c r="CF2611" s="177" t="s">
        <v>313</v>
      </c>
      <c r="CG2611" s="83" t="s">
        <v>9</v>
      </c>
      <c r="CH2611" s="57"/>
      <c r="CV2611" s="51"/>
      <c r="CW2611" s="51"/>
      <c r="CX2611" s="51"/>
      <c r="CY2611" s="51"/>
      <c r="CZ2611" s="51"/>
      <c r="DA2611" s="51"/>
      <c r="DB2611" s="51"/>
      <c r="DC2611" s="51"/>
      <c r="DD2611" s="51"/>
    </row>
    <row r="2612" spans="73:108" ht="15" x14ac:dyDescent="0.25">
      <c r="BU2612" s="91"/>
      <c r="BV2612" s="177">
        <v>2010</v>
      </c>
      <c r="BW2612" s="177">
        <v>10</v>
      </c>
      <c r="BX2612" s="177" t="s">
        <v>317</v>
      </c>
      <c r="BY2612" s="177" t="s">
        <v>262</v>
      </c>
      <c r="BZ2612" s="177" t="s">
        <v>347</v>
      </c>
      <c r="CA2612" s="177">
        <v>0</v>
      </c>
      <c r="CB2612" s="177" t="s">
        <v>264</v>
      </c>
      <c r="CC2612" s="122">
        <v>-401.44</v>
      </c>
      <c r="CD2612" s="178" t="s">
        <v>193</v>
      </c>
      <c r="CE2612" s="177" t="s">
        <v>313</v>
      </c>
      <c r="CF2612" s="177" t="s">
        <v>313</v>
      </c>
      <c r="CG2612" s="83" t="s">
        <v>9</v>
      </c>
      <c r="CH2612" s="57"/>
      <c r="CV2612" s="51"/>
      <c r="CW2612" s="51"/>
      <c r="CX2612" s="51"/>
      <c r="CY2612" s="51"/>
      <c r="CZ2612" s="51"/>
      <c r="DA2612" s="51"/>
      <c r="DB2612" s="51"/>
      <c r="DC2612" s="51"/>
      <c r="DD2612" s="51"/>
    </row>
    <row r="2613" spans="73:108" ht="15" x14ac:dyDescent="0.25">
      <c r="BU2613" s="91"/>
      <c r="BV2613" s="177">
        <v>2010</v>
      </c>
      <c r="BW2613" s="177">
        <v>10</v>
      </c>
      <c r="BX2613" s="177" t="s">
        <v>317</v>
      </c>
      <c r="BY2613" s="177" t="s">
        <v>262</v>
      </c>
      <c r="BZ2613" s="177" t="s">
        <v>277</v>
      </c>
      <c r="CA2613" s="177">
        <v>70</v>
      </c>
      <c r="CB2613" s="177" t="s">
        <v>264</v>
      </c>
      <c r="CC2613" s="122">
        <v>-347.46</v>
      </c>
      <c r="CD2613" s="178" t="s">
        <v>195</v>
      </c>
      <c r="CE2613" s="177" t="s">
        <v>313</v>
      </c>
      <c r="CF2613" s="177" t="s">
        <v>313</v>
      </c>
      <c r="CG2613" s="83" t="s">
        <v>9</v>
      </c>
      <c r="CH2613" s="57"/>
      <c r="CV2613" s="51"/>
      <c r="CW2613" s="51"/>
      <c r="CX2613" s="51"/>
      <c r="CY2613" s="51"/>
      <c r="CZ2613" s="51"/>
      <c r="DA2613" s="51"/>
      <c r="DB2613" s="51"/>
      <c r="DC2613" s="51"/>
      <c r="DD2613" s="51"/>
    </row>
    <row r="2614" spans="73:108" ht="15" x14ac:dyDescent="0.25">
      <c r="BU2614" s="91"/>
      <c r="BV2614" s="177">
        <v>2010</v>
      </c>
      <c r="BW2614" s="177">
        <v>10</v>
      </c>
      <c r="BX2614" s="177" t="s">
        <v>317</v>
      </c>
      <c r="BY2614" s="177" t="s">
        <v>262</v>
      </c>
      <c r="BZ2614" s="177" t="s">
        <v>263</v>
      </c>
      <c r="CA2614" s="177">
        <v>70</v>
      </c>
      <c r="CB2614" s="177" t="s">
        <v>264</v>
      </c>
      <c r="CC2614" s="122">
        <v>-668.19</v>
      </c>
      <c r="CD2614" s="178" t="s">
        <v>195</v>
      </c>
      <c r="CE2614" s="177" t="s">
        <v>313</v>
      </c>
      <c r="CF2614" s="177" t="s">
        <v>313</v>
      </c>
      <c r="CG2614" s="83" t="s">
        <v>9</v>
      </c>
      <c r="CH2614" s="57"/>
      <c r="CV2614" s="51"/>
      <c r="CW2614" s="51"/>
      <c r="CX2614" s="51"/>
      <c r="CY2614" s="51"/>
      <c r="CZ2614" s="51"/>
      <c r="DA2614" s="51"/>
      <c r="DB2614" s="51"/>
      <c r="DC2614" s="51"/>
      <c r="DD2614" s="51"/>
    </row>
    <row r="2615" spans="73:108" ht="15" x14ac:dyDescent="0.25">
      <c r="BU2615" s="91"/>
      <c r="BV2615" s="177">
        <v>2010</v>
      </c>
      <c r="BW2615" s="177">
        <v>10</v>
      </c>
      <c r="BX2615" s="177" t="s">
        <v>317</v>
      </c>
      <c r="BY2615" s="177" t="s">
        <v>262</v>
      </c>
      <c r="BZ2615" s="177" t="s">
        <v>266</v>
      </c>
      <c r="CA2615" s="177">
        <v>70</v>
      </c>
      <c r="CB2615" s="177" t="s">
        <v>264</v>
      </c>
      <c r="CC2615" s="122">
        <v>-167.62</v>
      </c>
      <c r="CD2615" s="178" t="s">
        <v>195</v>
      </c>
      <c r="CE2615" s="177" t="s">
        <v>313</v>
      </c>
      <c r="CF2615" s="177" t="s">
        <v>313</v>
      </c>
      <c r="CG2615" s="83" t="s">
        <v>9</v>
      </c>
      <c r="CH2615" s="57"/>
      <c r="CV2615" s="51"/>
      <c r="CW2615" s="51"/>
      <c r="CX2615" s="51"/>
      <c r="CY2615" s="51"/>
      <c r="CZ2615" s="51"/>
      <c r="DA2615" s="51"/>
      <c r="DB2615" s="51"/>
      <c r="DC2615" s="51"/>
      <c r="DD2615" s="51"/>
    </row>
    <row r="2616" spans="73:108" ht="15" x14ac:dyDescent="0.25">
      <c r="BU2616" s="91"/>
      <c r="BV2616" s="177">
        <v>2010</v>
      </c>
      <c r="BW2616" s="177">
        <v>10</v>
      </c>
      <c r="BX2616" s="177" t="s">
        <v>317</v>
      </c>
      <c r="BY2616" s="177" t="s">
        <v>262</v>
      </c>
      <c r="BZ2616" s="177" t="s">
        <v>268</v>
      </c>
      <c r="CA2616" s="177">
        <v>70</v>
      </c>
      <c r="CB2616" s="177" t="s">
        <v>264</v>
      </c>
      <c r="CC2616" s="122">
        <v>-28.54</v>
      </c>
      <c r="CD2616" s="178" t="s">
        <v>195</v>
      </c>
      <c r="CE2616" s="177" t="s">
        <v>313</v>
      </c>
      <c r="CF2616" s="177" t="s">
        <v>313</v>
      </c>
      <c r="CG2616" s="83" t="s">
        <v>9</v>
      </c>
      <c r="CH2616" s="57"/>
      <c r="CV2616" s="51"/>
      <c r="CW2616" s="51"/>
      <c r="CX2616" s="51"/>
      <c r="CY2616" s="51"/>
      <c r="CZ2616" s="51"/>
      <c r="DA2616" s="51"/>
      <c r="DB2616" s="51"/>
      <c r="DC2616" s="51"/>
      <c r="DD2616" s="51"/>
    </row>
    <row r="2617" spans="73:108" ht="15" x14ac:dyDescent="0.25">
      <c r="BU2617" s="91"/>
      <c r="BV2617" s="177">
        <v>2010</v>
      </c>
      <c r="BW2617" s="177">
        <v>10</v>
      </c>
      <c r="BX2617" s="177" t="s">
        <v>317</v>
      </c>
      <c r="BY2617" s="177" t="s">
        <v>262</v>
      </c>
      <c r="BZ2617" s="177" t="s">
        <v>316</v>
      </c>
      <c r="CA2617" s="177">
        <v>70</v>
      </c>
      <c r="CB2617" s="177" t="s">
        <v>264</v>
      </c>
      <c r="CC2617" s="122">
        <v>-28.54</v>
      </c>
      <c r="CD2617" s="178" t="s">
        <v>195</v>
      </c>
      <c r="CE2617" s="177" t="s">
        <v>313</v>
      </c>
      <c r="CF2617" s="177" t="s">
        <v>313</v>
      </c>
      <c r="CG2617" s="83" t="s">
        <v>9</v>
      </c>
      <c r="CH2617" s="57"/>
      <c r="CV2617" s="51"/>
      <c r="CW2617" s="51"/>
      <c r="CX2617" s="51"/>
      <c r="CY2617" s="51"/>
      <c r="CZ2617" s="51"/>
      <c r="DA2617" s="51"/>
      <c r="DB2617" s="51"/>
      <c r="DC2617" s="51"/>
      <c r="DD2617" s="51"/>
    </row>
    <row r="2618" spans="73:108" ht="15" x14ac:dyDescent="0.25">
      <c r="BU2618" s="91"/>
      <c r="BV2618" s="177">
        <v>2010</v>
      </c>
      <c r="BW2618" s="177">
        <v>10</v>
      </c>
      <c r="BX2618" s="177" t="s">
        <v>317</v>
      </c>
      <c r="BY2618" s="177" t="s">
        <v>262</v>
      </c>
      <c r="BZ2618" s="177" t="s">
        <v>347</v>
      </c>
      <c r="CA2618" s="177">
        <v>70</v>
      </c>
      <c r="CB2618" s="177" t="s">
        <v>264</v>
      </c>
      <c r="CC2618" s="122">
        <v>-152.55000000000001</v>
      </c>
      <c r="CD2618" s="178" t="s">
        <v>195</v>
      </c>
      <c r="CE2618" s="177" t="s">
        <v>313</v>
      </c>
      <c r="CF2618" s="177" t="s">
        <v>313</v>
      </c>
      <c r="CG2618" s="83" t="s">
        <v>9</v>
      </c>
      <c r="CH2618" s="57"/>
      <c r="CV2618" s="51"/>
      <c r="CW2618" s="51"/>
      <c r="CX2618" s="51"/>
      <c r="CY2618" s="51"/>
      <c r="CZ2618" s="51"/>
      <c r="DA2618" s="51"/>
      <c r="DB2618" s="51"/>
      <c r="DC2618" s="51"/>
      <c r="DD2618" s="51"/>
    </row>
    <row r="2619" spans="73:108" ht="15" x14ac:dyDescent="0.25">
      <c r="BU2619" s="91"/>
      <c r="BV2619" s="177">
        <v>2010</v>
      </c>
      <c r="BW2619" s="177">
        <v>11</v>
      </c>
      <c r="BX2619" s="177" t="s">
        <v>317</v>
      </c>
      <c r="BY2619" s="177" t="s">
        <v>262</v>
      </c>
      <c r="BZ2619" s="177" t="s">
        <v>277</v>
      </c>
      <c r="CA2619" s="177">
        <v>0</v>
      </c>
      <c r="CB2619" s="177" t="s">
        <v>264</v>
      </c>
      <c r="CC2619" s="122">
        <v>-659.1</v>
      </c>
      <c r="CD2619" s="178" t="s">
        <v>193</v>
      </c>
      <c r="CE2619" s="177" t="s">
        <v>313</v>
      </c>
      <c r="CF2619" s="177" t="s">
        <v>313</v>
      </c>
      <c r="CG2619" s="83" t="s">
        <v>9</v>
      </c>
      <c r="CH2619" s="57"/>
      <c r="CV2619" s="51"/>
      <c r="CW2619" s="51"/>
      <c r="CX2619" s="51"/>
      <c r="CY2619" s="51"/>
      <c r="CZ2619" s="51"/>
      <c r="DA2619" s="51"/>
      <c r="DB2619" s="51"/>
      <c r="DC2619" s="51"/>
      <c r="DD2619" s="51"/>
    </row>
    <row r="2620" spans="73:108" ht="15" x14ac:dyDescent="0.25">
      <c r="BU2620" s="91"/>
      <c r="BV2620" s="177">
        <v>2010</v>
      </c>
      <c r="BW2620" s="177">
        <v>11</v>
      </c>
      <c r="BX2620" s="177" t="s">
        <v>317</v>
      </c>
      <c r="BY2620" s="177" t="s">
        <v>262</v>
      </c>
      <c r="BZ2620" s="177" t="s">
        <v>263</v>
      </c>
      <c r="CA2620" s="177">
        <v>0</v>
      </c>
      <c r="CB2620" s="177" t="s">
        <v>264</v>
      </c>
      <c r="CC2620" s="122">
        <v>-190.34</v>
      </c>
      <c r="CD2620" s="178" t="s">
        <v>193</v>
      </c>
      <c r="CE2620" s="177" t="s">
        <v>313</v>
      </c>
      <c r="CF2620" s="177" t="s">
        <v>313</v>
      </c>
      <c r="CG2620" s="83" t="s">
        <v>9</v>
      </c>
      <c r="CH2620" s="57"/>
      <c r="CV2620" s="51"/>
      <c r="CW2620" s="51"/>
      <c r="CX2620" s="51"/>
      <c r="CY2620" s="51"/>
      <c r="CZ2620" s="51"/>
      <c r="DA2620" s="51"/>
      <c r="DB2620" s="51"/>
      <c r="DC2620" s="51"/>
      <c r="DD2620" s="51"/>
    </row>
    <row r="2621" spans="73:108" ht="15" x14ac:dyDescent="0.25">
      <c r="BU2621" s="91"/>
      <c r="BV2621" s="177">
        <v>2010</v>
      </c>
      <c r="BW2621" s="177">
        <v>11</v>
      </c>
      <c r="BX2621" s="177" t="s">
        <v>317</v>
      </c>
      <c r="BY2621" s="177" t="s">
        <v>262</v>
      </c>
      <c r="BZ2621" s="177" t="s">
        <v>266</v>
      </c>
      <c r="CA2621" s="177">
        <v>0</v>
      </c>
      <c r="CB2621" s="177" t="s">
        <v>264</v>
      </c>
      <c r="CC2621" s="122">
        <v>-170.85</v>
      </c>
      <c r="CD2621" s="178" t="s">
        <v>193</v>
      </c>
      <c r="CE2621" s="177" t="s">
        <v>313</v>
      </c>
      <c r="CF2621" s="177" t="s">
        <v>313</v>
      </c>
      <c r="CG2621" s="83" t="s">
        <v>9</v>
      </c>
      <c r="CH2621" s="57"/>
      <c r="CV2621" s="51"/>
      <c r="CW2621" s="51"/>
      <c r="CX2621" s="51"/>
      <c r="CY2621" s="51"/>
      <c r="CZ2621" s="51"/>
      <c r="DA2621" s="51"/>
      <c r="DB2621" s="51"/>
      <c r="DC2621" s="51"/>
      <c r="DD2621" s="51"/>
    </row>
    <row r="2622" spans="73:108" ht="15" x14ac:dyDescent="0.25">
      <c r="BU2622" s="91"/>
      <c r="BV2622" s="177">
        <v>2010</v>
      </c>
      <c r="BW2622" s="177">
        <v>11</v>
      </c>
      <c r="BX2622" s="177" t="s">
        <v>317</v>
      </c>
      <c r="BY2622" s="177" t="s">
        <v>262</v>
      </c>
      <c r="BZ2622" s="177" t="s">
        <v>347</v>
      </c>
      <c r="CA2622" s="177">
        <v>0</v>
      </c>
      <c r="CB2622" s="177" t="s">
        <v>264</v>
      </c>
      <c r="CC2622" s="122">
        <v>-103.98</v>
      </c>
      <c r="CD2622" s="178" t="s">
        <v>193</v>
      </c>
      <c r="CE2622" s="177" t="s">
        <v>313</v>
      </c>
      <c r="CF2622" s="177" t="s">
        <v>313</v>
      </c>
      <c r="CG2622" s="83" t="s">
        <v>9</v>
      </c>
      <c r="CH2622" s="57"/>
      <c r="CV2622" s="51"/>
      <c r="CW2622" s="51"/>
      <c r="CX2622" s="51"/>
      <c r="CY2622" s="51"/>
      <c r="CZ2622" s="51"/>
      <c r="DA2622" s="51"/>
      <c r="DB2622" s="51"/>
      <c r="DC2622" s="51"/>
      <c r="DD2622" s="51"/>
    </row>
    <row r="2623" spans="73:108" ht="15" x14ac:dyDescent="0.25">
      <c r="BU2623" s="91"/>
      <c r="BV2623" s="177">
        <v>2010</v>
      </c>
      <c r="BW2623" s="177">
        <v>11</v>
      </c>
      <c r="BX2623" s="177" t="s">
        <v>317</v>
      </c>
      <c r="BY2623" s="177" t="s">
        <v>262</v>
      </c>
      <c r="BZ2623" s="177" t="s">
        <v>277</v>
      </c>
      <c r="CA2623" s="177">
        <v>70</v>
      </c>
      <c r="CB2623" s="177" t="s">
        <v>264</v>
      </c>
      <c r="CC2623" s="122">
        <v>-250.46</v>
      </c>
      <c r="CD2623" s="178" t="s">
        <v>195</v>
      </c>
      <c r="CE2623" s="177" t="s">
        <v>313</v>
      </c>
      <c r="CF2623" s="177" t="s">
        <v>313</v>
      </c>
      <c r="CG2623" s="83" t="s">
        <v>9</v>
      </c>
      <c r="CH2623" s="57"/>
      <c r="CV2623" s="51"/>
      <c r="CW2623" s="51"/>
      <c r="CX2623" s="51"/>
      <c r="CY2623" s="51"/>
      <c r="CZ2623" s="51"/>
      <c r="DA2623" s="51"/>
      <c r="DB2623" s="51"/>
      <c r="DC2623" s="51"/>
      <c r="DD2623" s="51"/>
    </row>
    <row r="2624" spans="73:108" ht="15" x14ac:dyDescent="0.25">
      <c r="BU2624" s="91"/>
      <c r="BV2624" s="177">
        <v>2010</v>
      </c>
      <c r="BW2624" s="177">
        <v>11</v>
      </c>
      <c r="BX2624" s="177" t="s">
        <v>317</v>
      </c>
      <c r="BY2624" s="177" t="s">
        <v>262</v>
      </c>
      <c r="BZ2624" s="177" t="s">
        <v>263</v>
      </c>
      <c r="CA2624" s="177">
        <v>70</v>
      </c>
      <c r="CB2624" s="177" t="s">
        <v>264</v>
      </c>
      <c r="CC2624" s="122">
        <v>-72.33</v>
      </c>
      <c r="CD2624" s="178" t="s">
        <v>195</v>
      </c>
      <c r="CE2624" s="177" t="s">
        <v>313</v>
      </c>
      <c r="CF2624" s="177" t="s">
        <v>313</v>
      </c>
      <c r="CG2624" s="83" t="s">
        <v>9</v>
      </c>
      <c r="CH2624" s="57"/>
      <c r="CV2624" s="51"/>
      <c r="CW2624" s="51"/>
      <c r="CX2624" s="51"/>
      <c r="CY2624" s="51"/>
      <c r="CZ2624" s="51"/>
      <c r="DA2624" s="51"/>
      <c r="DB2624" s="51"/>
      <c r="DC2624" s="51"/>
      <c r="DD2624" s="51"/>
    </row>
    <row r="2625" spans="73:108" ht="15" x14ac:dyDescent="0.25">
      <c r="BU2625" s="91"/>
      <c r="BV2625" s="177">
        <v>2010</v>
      </c>
      <c r="BW2625" s="177">
        <v>11</v>
      </c>
      <c r="BX2625" s="177" t="s">
        <v>317</v>
      </c>
      <c r="BY2625" s="177" t="s">
        <v>262</v>
      </c>
      <c r="BZ2625" s="177" t="s">
        <v>266</v>
      </c>
      <c r="CA2625" s="177">
        <v>70</v>
      </c>
      <c r="CB2625" s="177" t="s">
        <v>264</v>
      </c>
      <c r="CC2625" s="122">
        <v>-64.92</v>
      </c>
      <c r="CD2625" s="178" t="s">
        <v>195</v>
      </c>
      <c r="CE2625" s="177" t="s">
        <v>313</v>
      </c>
      <c r="CF2625" s="177" t="s">
        <v>313</v>
      </c>
      <c r="CG2625" s="83" t="s">
        <v>9</v>
      </c>
      <c r="CH2625" s="57"/>
      <c r="CV2625" s="51"/>
      <c r="CW2625" s="51"/>
      <c r="CX2625" s="51"/>
      <c r="CY2625" s="51"/>
      <c r="CZ2625" s="51"/>
      <c r="DA2625" s="51"/>
      <c r="DB2625" s="51"/>
      <c r="DC2625" s="51"/>
      <c r="DD2625" s="51"/>
    </row>
    <row r="2626" spans="73:108" ht="15" x14ac:dyDescent="0.25">
      <c r="BU2626" s="91"/>
      <c r="BV2626" s="177">
        <v>2010</v>
      </c>
      <c r="BW2626" s="177">
        <v>11</v>
      </c>
      <c r="BX2626" s="177" t="s">
        <v>317</v>
      </c>
      <c r="BY2626" s="177" t="s">
        <v>262</v>
      </c>
      <c r="BZ2626" s="177" t="s">
        <v>347</v>
      </c>
      <c r="CA2626" s="177">
        <v>70</v>
      </c>
      <c r="CB2626" s="177" t="s">
        <v>264</v>
      </c>
      <c r="CC2626" s="122">
        <v>-39.51</v>
      </c>
      <c r="CD2626" s="178" t="s">
        <v>195</v>
      </c>
      <c r="CE2626" s="177" t="s">
        <v>313</v>
      </c>
      <c r="CF2626" s="177" t="s">
        <v>313</v>
      </c>
      <c r="CG2626" s="83" t="s">
        <v>9</v>
      </c>
      <c r="CH2626" s="57"/>
      <c r="CV2626" s="51"/>
      <c r="CW2626" s="51"/>
      <c r="CX2626" s="51"/>
      <c r="CY2626" s="51"/>
      <c r="CZ2626" s="51"/>
      <c r="DA2626" s="51"/>
      <c r="DB2626" s="51"/>
      <c r="DC2626" s="51"/>
      <c r="DD2626" s="51"/>
    </row>
    <row r="2627" spans="73:108" ht="15" x14ac:dyDescent="0.25">
      <c r="BU2627" s="91"/>
      <c r="BV2627" s="177">
        <v>2007</v>
      </c>
      <c r="BW2627" s="177">
        <v>4</v>
      </c>
      <c r="BX2627" s="177" t="s">
        <v>318</v>
      </c>
      <c r="BY2627" s="177" t="s">
        <v>262</v>
      </c>
      <c r="BZ2627" s="177" t="s">
        <v>263</v>
      </c>
      <c r="CA2627" s="177">
        <v>0</v>
      </c>
      <c r="CB2627" s="177" t="s">
        <v>264</v>
      </c>
      <c r="CC2627" s="122">
        <v>-2.2000000000000002</v>
      </c>
      <c r="CD2627" s="178" t="s">
        <v>193</v>
      </c>
      <c r="CE2627" s="177" t="s">
        <v>313</v>
      </c>
      <c r="CF2627" s="177" t="s">
        <v>313</v>
      </c>
      <c r="CG2627" s="83" t="s">
        <v>9</v>
      </c>
      <c r="CH2627" s="57"/>
      <c r="CV2627" s="51"/>
      <c r="CW2627" s="51"/>
      <c r="CX2627" s="51"/>
      <c r="CY2627" s="51"/>
      <c r="CZ2627" s="51"/>
      <c r="DA2627" s="51"/>
      <c r="DB2627" s="51"/>
      <c r="DC2627" s="51"/>
      <c r="DD2627" s="51"/>
    </row>
    <row r="2628" spans="73:108" ht="15" x14ac:dyDescent="0.25">
      <c r="BU2628" s="91"/>
      <c r="BV2628" s="177">
        <v>2007</v>
      </c>
      <c r="BW2628" s="177">
        <v>4</v>
      </c>
      <c r="BX2628" s="177" t="s">
        <v>318</v>
      </c>
      <c r="BY2628" s="177" t="s">
        <v>262</v>
      </c>
      <c r="BZ2628" s="177" t="s">
        <v>263</v>
      </c>
      <c r="CA2628" s="177">
        <v>70</v>
      </c>
      <c r="CB2628" s="177" t="s">
        <v>264</v>
      </c>
      <c r="CC2628" s="122">
        <v>-0.7</v>
      </c>
      <c r="CD2628" s="178" t="s">
        <v>195</v>
      </c>
      <c r="CE2628" s="177" t="s">
        <v>313</v>
      </c>
      <c r="CF2628" s="177" t="s">
        <v>313</v>
      </c>
      <c r="CG2628" s="83" t="s">
        <v>9</v>
      </c>
      <c r="CH2628" s="57"/>
      <c r="CV2628" s="51"/>
      <c r="CW2628" s="51"/>
      <c r="CX2628" s="51"/>
      <c r="CY2628" s="51"/>
      <c r="CZ2628" s="51"/>
      <c r="DA2628" s="51"/>
      <c r="DB2628" s="51"/>
      <c r="DC2628" s="51"/>
      <c r="DD2628" s="51"/>
    </row>
    <row r="2629" spans="73:108" ht="15" x14ac:dyDescent="0.25">
      <c r="BU2629" s="91"/>
      <c r="BV2629" s="177">
        <v>2007</v>
      </c>
      <c r="BW2629" s="177">
        <v>5</v>
      </c>
      <c r="BX2629" s="177" t="s">
        <v>318</v>
      </c>
      <c r="BY2629" s="177" t="s">
        <v>262</v>
      </c>
      <c r="BZ2629" s="177" t="s">
        <v>277</v>
      </c>
      <c r="CA2629" s="177">
        <v>0</v>
      </c>
      <c r="CB2629" s="177" t="s">
        <v>264</v>
      </c>
      <c r="CC2629" s="122">
        <v>-10.44</v>
      </c>
      <c r="CD2629" s="178" t="s">
        <v>193</v>
      </c>
      <c r="CE2629" s="177" t="s">
        <v>313</v>
      </c>
      <c r="CF2629" s="177" t="s">
        <v>313</v>
      </c>
      <c r="CG2629" s="83" t="s">
        <v>9</v>
      </c>
      <c r="CH2629" s="57"/>
      <c r="CV2629" s="51"/>
      <c r="CW2629" s="51"/>
      <c r="CX2629" s="51"/>
      <c r="CY2629" s="51"/>
      <c r="CZ2629" s="51"/>
      <c r="DA2629" s="51"/>
      <c r="DB2629" s="51"/>
      <c r="DC2629" s="51"/>
      <c r="DD2629" s="51"/>
    </row>
    <row r="2630" spans="73:108" ht="15" x14ac:dyDescent="0.25">
      <c r="BU2630" s="91"/>
      <c r="BV2630" s="177">
        <v>2007</v>
      </c>
      <c r="BW2630" s="177">
        <v>5</v>
      </c>
      <c r="BX2630" s="177" t="s">
        <v>318</v>
      </c>
      <c r="BY2630" s="177" t="s">
        <v>262</v>
      </c>
      <c r="BZ2630" s="177" t="s">
        <v>277</v>
      </c>
      <c r="CA2630" s="177">
        <v>70</v>
      </c>
      <c r="CB2630" s="177" t="s">
        <v>264</v>
      </c>
      <c r="CC2630" s="122">
        <v>-3.34</v>
      </c>
      <c r="CD2630" s="178" t="s">
        <v>195</v>
      </c>
      <c r="CE2630" s="177" t="s">
        <v>313</v>
      </c>
      <c r="CF2630" s="177" t="s">
        <v>313</v>
      </c>
      <c r="CG2630" s="83" t="s">
        <v>9</v>
      </c>
      <c r="CH2630" s="57"/>
      <c r="CV2630" s="51"/>
      <c r="CW2630" s="51"/>
      <c r="CX2630" s="51"/>
      <c r="CY2630" s="51"/>
      <c r="CZ2630" s="51"/>
      <c r="DA2630" s="51"/>
      <c r="DB2630" s="51"/>
      <c r="DC2630" s="51"/>
      <c r="DD2630" s="51"/>
    </row>
    <row r="2631" spans="73:108" ht="15" x14ac:dyDescent="0.25">
      <c r="BU2631" s="91"/>
      <c r="BV2631" s="177">
        <v>2007</v>
      </c>
      <c r="BW2631" s="177">
        <v>6</v>
      </c>
      <c r="BX2631" s="177" t="s">
        <v>318</v>
      </c>
      <c r="BY2631" s="177" t="s">
        <v>262</v>
      </c>
      <c r="BZ2631" s="177" t="s">
        <v>277</v>
      </c>
      <c r="CA2631" s="177">
        <v>0</v>
      </c>
      <c r="CB2631" s="177" t="s">
        <v>264</v>
      </c>
      <c r="CC2631" s="122">
        <v>-275.66000000000003</v>
      </c>
      <c r="CD2631" s="178" t="s">
        <v>193</v>
      </c>
      <c r="CE2631" s="177" t="s">
        <v>313</v>
      </c>
      <c r="CF2631" s="177" t="s">
        <v>313</v>
      </c>
      <c r="CG2631" s="83" t="s">
        <v>9</v>
      </c>
      <c r="CH2631" s="57"/>
      <c r="CV2631" s="51"/>
      <c r="CW2631" s="51"/>
      <c r="CX2631" s="51"/>
      <c r="CY2631" s="51"/>
      <c r="CZ2631" s="51"/>
      <c r="DA2631" s="51"/>
      <c r="DB2631" s="51"/>
      <c r="DC2631" s="51"/>
      <c r="DD2631" s="51"/>
    </row>
    <row r="2632" spans="73:108" ht="15" x14ac:dyDescent="0.25">
      <c r="BU2632" s="91"/>
      <c r="BV2632" s="177">
        <v>2007</v>
      </c>
      <c r="BW2632" s="177">
        <v>6</v>
      </c>
      <c r="BX2632" s="177" t="s">
        <v>318</v>
      </c>
      <c r="BY2632" s="177" t="s">
        <v>262</v>
      </c>
      <c r="BZ2632" s="177" t="s">
        <v>277</v>
      </c>
      <c r="CA2632" s="177">
        <v>70</v>
      </c>
      <c r="CB2632" s="177" t="s">
        <v>264</v>
      </c>
      <c r="CC2632" s="122">
        <v>-88.21</v>
      </c>
      <c r="CD2632" s="178" t="s">
        <v>195</v>
      </c>
      <c r="CE2632" s="177" t="s">
        <v>313</v>
      </c>
      <c r="CF2632" s="177" t="s">
        <v>313</v>
      </c>
      <c r="CG2632" s="83" t="s">
        <v>9</v>
      </c>
      <c r="CH2632" s="57"/>
      <c r="CV2632" s="51"/>
      <c r="CW2632" s="51"/>
      <c r="CX2632" s="51"/>
      <c r="CY2632" s="51"/>
      <c r="CZ2632" s="51"/>
      <c r="DA2632" s="51"/>
      <c r="DB2632" s="51"/>
      <c r="DC2632" s="51"/>
      <c r="DD2632" s="51"/>
    </row>
    <row r="2633" spans="73:108" ht="15" x14ac:dyDescent="0.25">
      <c r="BU2633" s="91"/>
      <c r="BV2633" s="177">
        <v>2007</v>
      </c>
      <c r="BW2633" s="177">
        <v>7</v>
      </c>
      <c r="BX2633" s="177" t="s">
        <v>318</v>
      </c>
      <c r="BY2633" s="177" t="s">
        <v>262</v>
      </c>
      <c r="BZ2633" s="177" t="s">
        <v>277</v>
      </c>
      <c r="CA2633" s="177">
        <v>0</v>
      </c>
      <c r="CB2633" s="177" t="s">
        <v>264</v>
      </c>
      <c r="CC2633" s="122">
        <v>-307.77</v>
      </c>
      <c r="CD2633" s="178" t="s">
        <v>193</v>
      </c>
      <c r="CE2633" s="177" t="s">
        <v>313</v>
      </c>
      <c r="CF2633" s="177" t="s">
        <v>313</v>
      </c>
      <c r="CG2633" s="83" t="s">
        <v>9</v>
      </c>
      <c r="CH2633" s="57"/>
      <c r="CV2633" s="51"/>
      <c r="CW2633" s="51"/>
      <c r="CX2633" s="51"/>
      <c r="CY2633" s="51"/>
      <c r="CZ2633" s="51"/>
      <c r="DA2633" s="51"/>
      <c r="DB2633" s="51"/>
      <c r="DC2633" s="51"/>
      <c r="DD2633" s="51"/>
    </row>
    <row r="2634" spans="73:108" ht="15" x14ac:dyDescent="0.25">
      <c r="BU2634" s="91"/>
      <c r="BV2634" s="177">
        <v>2007</v>
      </c>
      <c r="BW2634" s="177">
        <v>7</v>
      </c>
      <c r="BX2634" s="177" t="s">
        <v>318</v>
      </c>
      <c r="BY2634" s="177" t="s">
        <v>262</v>
      </c>
      <c r="BZ2634" s="177" t="s">
        <v>277</v>
      </c>
      <c r="CA2634" s="177">
        <v>70</v>
      </c>
      <c r="CB2634" s="177" t="s">
        <v>264</v>
      </c>
      <c r="CC2634" s="122">
        <v>-98.49</v>
      </c>
      <c r="CD2634" s="178" t="s">
        <v>195</v>
      </c>
      <c r="CE2634" s="177" t="s">
        <v>313</v>
      </c>
      <c r="CF2634" s="177" t="s">
        <v>313</v>
      </c>
      <c r="CG2634" s="83" t="s">
        <v>9</v>
      </c>
      <c r="CH2634" s="57"/>
      <c r="CV2634" s="51"/>
      <c r="CW2634" s="51"/>
      <c r="CX2634" s="51"/>
      <c r="CY2634" s="51"/>
      <c r="CZ2634" s="51"/>
      <c r="DA2634" s="51"/>
      <c r="DB2634" s="51"/>
      <c r="DC2634" s="51"/>
      <c r="DD2634" s="51"/>
    </row>
    <row r="2635" spans="73:108" ht="15" x14ac:dyDescent="0.25">
      <c r="BU2635" s="91"/>
      <c r="BV2635" s="177">
        <v>2007</v>
      </c>
      <c r="BW2635" s="177">
        <v>8</v>
      </c>
      <c r="BX2635" s="177" t="s">
        <v>318</v>
      </c>
      <c r="BY2635" s="177" t="s">
        <v>262</v>
      </c>
      <c r="BZ2635" s="177" t="s">
        <v>277</v>
      </c>
      <c r="CA2635" s="177">
        <v>0</v>
      </c>
      <c r="CB2635" s="177" t="s">
        <v>264</v>
      </c>
      <c r="CC2635" s="122">
        <v>-546.39</v>
      </c>
      <c r="CD2635" s="178" t="s">
        <v>193</v>
      </c>
      <c r="CE2635" s="177" t="s">
        <v>313</v>
      </c>
      <c r="CF2635" s="177" t="s">
        <v>313</v>
      </c>
      <c r="CG2635" s="83" t="s">
        <v>9</v>
      </c>
      <c r="CH2635" s="57"/>
      <c r="CV2635" s="51"/>
      <c r="CW2635" s="51"/>
      <c r="CX2635" s="51"/>
      <c r="CY2635" s="51"/>
      <c r="CZ2635" s="51"/>
      <c r="DA2635" s="51"/>
      <c r="DB2635" s="51"/>
      <c r="DC2635" s="51"/>
      <c r="DD2635" s="51"/>
    </row>
    <row r="2636" spans="73:108" ht="15" x14ac:dyDescent="0.25">
      <c r="BU2636" s="91"/>
      <c r="BV2636" s="177">
        <v>2007</v>
      </c>
      <c r="BW2636" s="177">
        <v>8</v>
      </c>
      <c r="BX2636" s="177" t="s">
        <v>318</v>
      </c>
      <c r="BY2636" s="177" t="s">
        <v>262</v>
      </c>
      <c r="BZ2636" s="177" t="s">
        <v>277</v>
      </c>
      <c r="CA2636" s="177">
        <v>70</v>
      </c>
      <c r="CB2636" s="177" t="s">
        <v>264</v>
      </c>
      <c r="CC2636" s="122">
        <v>-174.84</v>
      </c>
      <c r="CD2636" s="178" t="s">
        <v>195</v>
      </c>
      <c r="CE2636" s="177" t="s">
        <v>313</v>
      </c>
      <c r="CF2636" s="177" t="s">
        <v>313</v>
      </c>
      <c r="CG2636" s="83" t="s">
        <v>9</v>
      </c>
      <c r="CH2636" s="57"/>
      <c r="CV2636" s="51"/>
      <c r="CW2636" s="51"/>
      <c r="CX2636" s="51"/>
      <c r="CY2636" s="51"/>
      <c r="CZ2636" s="51"/>
      <c r="DA2636" s="51"/>
      <c r="DB2636" s="51"/>
      <c r="DC2636" s="51"/>
      <c r="DD2636" s="51"/>
    </row>
    <row r="2637" spans="73:108" ht="15" x14ac:dyDescent="0.25">
      <c r="BU2637" s="91"/>
      <c r="BV2637" s="177">
        <v>2009</v>
      </c>
      <c r="BW2637" s="177">
        <v>10</v>
      </c>
      <c r="BX2637" s="177" t="s">
        <v>1404</v>
      </c>
      <c r="BY2637" s="177" t="s">
        <v>262</v>
      </c>
      <c r="BZ2637" s="177" t="s">
        <v>277</v>
      </c>
      <c r="CA2637" s="177">
        <v>0</v>
      </c>
      <c r="CB2637" s="177" t="s">
        <v>264</v>
      </c>
      <c r="CC2637" s="122">
        <v>-143.94999999999999</v>
      </c>
      <c r="CD2637" s="178" t="s">
        <v>193</v>
      </c>
      <c r="CE2637" s="177" t="s">
        <v>313</v>
      </c>
      <c r="CF2637" s="177" t="s">
        <v>313</v>
      </c>
      <c r="CG2637" s="83" t="s">
        <v>9</v>
      </c>
      <c r="CH2637" s="57"/>
      <c r="CV2637" s="51"/>
      <c r="CW2637" s="51"/>
      <c r="CX2637" s="51"/>
      <c r="CY2637" s="51"/>
      <c r="CZ2637" s="51"/>
      <c r="DA2637" s="51"/>
      <c r="DB2637" s="51"/>
      <c r="DC2637" s="51"/>
      <c r="DD2637" s="51"/>
    </row>
    <row r="2638" spans="73:108" ht="15" x14ac:dyDescent="0.25">
      <c r="BU2638" s="91"/>
      <c r="BV2638" s="177">
        <v>2009</v>
      </c>
      <c r="BW2638" s="177">
        <v>10</v>
      </c>
      <c r="BX2638" s="177" t="s">
        <v>1404</v>
      </c>
      <c r="BY2638" s="177" t="s">
        <v>262</v>
      </c>
      <c r="BZ2638" s="177" t="s">
        <v>277</v>
      </c>
      <c r="CA2638" s="177">
        <v>70</v>
      </c>
      <c r="CB2638" s="177" t="s">
        <v>264</v>
      </c>
      <c r="CC2638" s="122">
        <v>-43.19</v>
      </c>
      <c r="CD2638" s="178" t="s">
        <v>195</v>
      </c>
      <c r="CE2638" s="177" t="s">
        <v>313</v>
      </c>
      <c r="CF2638" s="177" t="s">
        <v>313</v>
      </c>
      <c r="CG2638" s="83" t="s">
        <v>9</v>
      </c>
      <c r="CH2638" s="57"/>
      <c r="CV2638" s="51"/>
      <c r="CW2638" s="51"/>
      <c r="CX2638" s="51"/>
      <c r="CY2638" s="51"/>
      <c r="CZ2638" s="51"/>
      <c r="DA2638" s="51"/>
      <c r="DB2638" s="51"/>
      <c r="DC2638" s="51"/>
      <c r="DD2638" s="51"/>
    </row>
    <row r="2639" spans="73:108" ht="15" x14ac:dyDescent="0.25">
      <c r="BU2639" s="91"/>
      <c r="BV2639" s="177">
        <v>2009</v>
      </c>
      <c r="BW2639" s="177">
        <v>11</v>
      </c>
      <c r="BX2639" s="177" t="s">
        <v>1404</v>
      </c>
      <c r="BY2639" s="177" t="s">
        <v>262</v>
      </c>
      <c r="BZ2639" s="177" t="s">
        <v>277</v>
      </c>
      <c r="CA2639" s="177">
        <v>0</v>
      </c>
      <c r="CB2639" s="177" t="s">
        <v>264</v>
      </c>
      <c r="CC2639" s="122">
        <v>-706.18</v>
      </c>
      <c r="CD2639" s="178" t="s">
        <v>193</v>
      </c>
      <c r="CE2639" s="177" t="s">
        <v>313</v>
      </c>
      <c r="CF2639" s="177" t="s">
        <v>313</v>
      </c>
      <c r="CG2639" s="83" t="s">
        <v>9</v>
      </c>
      <c r="CH2639" s="57"/>
      <c r="CV2639" s="51"/>
      <c r="CW2639" s="51"/>
      <c r="CX2639" s="51"/>
      <c r="CY2639" s="51"/>
      <c r="CZ2639" s="51"/>
      <c r="DA2639" s="51"/>
      <c r="DB2639" s="51"/>
      <c r="DC2639" s="51"/>
      <c r="DD2639" s="51"/>
    </row>
    <row r="2640" spans="73:108" ht="15" x14ac:dyDescent="0.25">
      <c r="BU2640" s="91"/>
      <c r="BV2640" s="177">
        <v>2009</v>
      </c>
      <c r="BW2640" s="177">
        <v>11</v>
      </c>
      <c r="BX2640" s="177" t="s">
        <v>1404</v>
      </c>
      <c r="BY2640" s="177" t="s">
        <v>262</v>
      </c>
      <c r="BZ2640" s="177" t="s">
        <v>277</v>
      </c>
      <c r="CA2640" s="177">
        <v>70</v>
      </c>
      <c r="CB2640" s="177" t="s">
        <v>264</v>
      </c>
      <c r="CC2640" s="122">
        <v>-211.85</v>
      </c>
      <c r="CD2640" s="178" t="s">
        <v>195</v>
      </c>
      <c r="CE2640" s="177" t="s">
        <v>313</v>
      </c>
      <c r="CF2640" s="177" t="s">
        <v>313</v>
      </c>
      <c r="CG2640" s="83" t="s">
        <v>9</v>
      </c>
      <c r="CH2640" s="57"/>
      <c r="CV2640" s="51"/>
      <c r="CW2640" s="51"/>
      <c r="CX2640" s="51"/>
      <c r="CY2640" s="51"/>
      <c r="CZ2640" s="51"/>
      <c r="DA2640" s="51"/>
      <c r="DB2640" s="51"/>
      <c r="DC2640" s="51"/>
      <c r="DD2640" s="51"/>
    </row>
    <row r="2641" spans="73:108" ht="15" x14ac:dyDescent="0.25">
      <c r="BU2641" s="91"/>
      <c r="BV2641" s="177">
        <v>2009</v>
      </c>
      <c r="BW2641" s="177">
        <v>12</v>
      </c>
      <c r="BX2641" s="177" t="s">
        <v>1404</v>
      </c>
      <c r="BY2641" s="177" t="s">
        <v>262</v>
      </c>
      <c r="BZ2641" s="177" t="s">
        <v>277</v>
      </c>
      <c r="CA2641" s="177">
        <v>0</v>
      </c>
      <c r="CB2641" s="177" t="s">
        <v>264</v>
      </c>
      <c r="CC2641" s="122">
        <v>-589.83000000000004</v>
      </c>
      <c r="CD2641" s="178" t="s">
        <v>193</v>
      </c>
      <c r="CE2641" s="177" t="s">
        <v>313</v>
      </c>
      <c r="CF2641" s="177" t="s">
        <v>313</v>
      </c>
      <c r="CG2641" s="83" t="s">
        <v>9</v>
      </c>
      <c r="CH2641" s="57"/>
      <c r="CV2641" s="51"/>
      <c r="CW2641" s="51"/>
      <c r="CX2641" s="51"/>
      <c r="CY2641" s="51"/>
      <c r="CZ2641" s="51"/>
      <c r="DA2641" s="51"/>
      <c r="DB2641" s="51"/>
      <c r="DC2641" s="51"/>
      <c r="DD2641" s="51"/>
    </row>
    <row r="2642" spans="73:108" ht="15" x14ac:dyDescent="0.25">
      <c r="BU2642" s="91"/>
      <c r="BV2642" s="177">
        <v>2009</v>
      </c>
      <c r="BW2642" s="177">
        <v>12</v>
      </c>
      <c r="BX2642" s="177" t="s">
        <v>1404</v>
      </c>
      <c r="BY2642" s="177" t="s">
        <v>262</v>
      </c>
      <c r="BZ2642" s="177" t="s">
        <v>277</v>
      </c>
      <c r="CA2642" s="177">
        <v>70</v>
      </c>
      <c r="CB2642" s="177" t="s">
        <v>264</v>
      </c>
      <c r="CC2642" s="122">
        <v>-176.95</v>
      </c>
      <c r="CD2642" s="178" t="s">
        <v>195</v>
      </c>
      <c r="CE2642" s="177" t="s">
        <v>313</v>
      </c>
      <c r="CF2642" s="177" t="s">
        <v>313</v>
      </c>
      <c r="CG2642" s="83" t="s">
        <v>9</v>
      </c>
      <c r="CH2642" s="57"/>
      <c r="CV2642" s="51"/>
      <c r="CW2642" s="51"/>
      <c r="CX2642" s="51"/>
      <c r="CY2642" s="51"/>
      <c r="CZ2642" s="51"/>
      <c r="DA2642" s="51"/>
      <c r="DB2642" s="51"/>
      <c r="DC2642" s="51"/>
      <c r="DD2642" s="51"/>
    </row>
    <row r="2643" spans="73:108" ht="15" x14ac:dyDescent="0.25">
      <c r="BU2643" s="91"/>
      <c r="BV2643" s="177">
        <v>2010</v>
      </c>
      <c r="BW2643" s="177">
        <v>1</v>
      </c>
      <c r="BX2643" s="177" t="s">
        <v>1404</v>
      </c>
      <c r="BY2643" s="177" t="s">
        <v>262</v>
      </c>
      <c r="BZ2643" s="177" t="s">
        <v>277</v>
      </c>
      <c r="CA2643" s="177">
        <v>0</v>
      </c>
      <c r="CB2643" s="177" t="s">
        <v>264</v>
      </c>
      <c r="CC2643" s="122">
        <v>56.46</v>
      </c>
      <c r="CD2643" s="178" t="s">
        <v>193</v>
      </c>
      <c r="CE2643" s="177" t="s">
        <v>313</v>
      </c>
      <c r="CF2643" s="177" t="s">
        <v>313</v>
      </c>
      <c r="CG2643" s="83" t="s">
        <v>9</v>
      </c>
      <c r="CH2643" s="57"/>
      <c r="CV2643" s="51"/>
      <c r="CW2643" s="51"/>
      <c r="CX2643" s="51"/>
      <c r="CY2643" s="51"/>
      <c r="CZ2643" s="51"/>
      <c r="DA2643" s="51"/>
      <c r="DB2643" s="51"/>
      <c r="DC2643" s="51"/>
      <c r="DD2643" s="51"/>
    </row>
    <row r="2644" spans="73:108" ht="15" x14ac:dyDescent="0.25">
      <c r="BU2644" s="91"/>
      <c r="BV2644" s="177">
        <v>2010</v>
      </c>
      <c r="BW2644" s="177">
        <v>1</v>
      </c>
      <c r="BX2644" s="177" t="s">
        <v>1404</v>
      </c>
      <c r="BY2644" s="177" t="s">
        <v>262</v>
      </c>
      <c r="BZ2644" s="177" t="s">
        <v>277</v>
      </c>
      <c r="CA2644" s="177">
        <v>70</v>
      </c>
      <c r="CB2644" s="177" t="s">
        <v>264</v>
      </c>
      <c r="CC2644" s="122">
        <v>16.940000000000001</v>
      </c>
      <c r="CD2644" s="178" t="s">
        <v>195</v>
      </c>
      <c r="CE2644" s="177" t="s">
        <v>313</v>
      </c>
      <c r="CF2644" s="177" t="s">
        <v>313</v>
      </c>
      <c r="CG2644" s="83" t="s">
        <v>9</v>
      </c>
      <c r="CH2644" s="57"/>
      <c r="CV2644" s="51"/>
      <c r="CW2644" s="51"/>
      <c r="CX2644" s="51"/>
      <c r="CY2644" s="51"/>
      <c r="CZ2644" s="51"/>
      <c r="DA2644" s="51"/>
      <c r="DB2644" s="51"/>
      <c r="DC2644" s="51"/>
      <c r="DD2644" s="51"/>
    </row>
    <row r="2645" spans="73:108" ht="15" x14ac:dyDescent="0.25">
      <c r="BU2645" s="91"/>
      <c r="BV2645" s="177">
        <v>2010</v>
      </c>
      <c r="BW2645" s="177">
        <v>2</v>
      </c>
      <c r="BX2645" s="177" t="s">
        <v>1404</v>
      </c>
      <c r="BY2645" s="177" t="s">
        <v>262</v>
      </c>
      <c r="BZ2645" s="177" t="s">
        <v>277</v>
      </c>
      <c r="CA2645" s="177">
        <v>0</v>
      </c>
      <c r="CB2645" s="177" t="s">
        <v>264</v>
      </c>
      <c r="CC2645" s="122">
        <v>-175.33</v>
      </c>
      <c r="CD2645" s="178" t="s">
        <v>193</v>
      </c>
      <c r="CE2645" s="177" t="s">
        <v>313</v>
      </c>
      <c r="CF2645" s="177" t="s">
        <v>313</v>
      </c>
      <c r="CG2645" s="83" t="s">
        <v>9</v>
      </c>
      <c r="CH2645" s="57"/>
      <c r="CV2645" s="51"/>
      <c r="CW2645" s="51"/>
      <c r="CX2645" s="51"/>
      <c r="CY2645" s="51"/>
      <c r="CZ2645" s="51"/>
      <c r="DA2645" s="51"/>
      <c r="DB2645" s="51"/>
      <c r="DC2645" s="51"/>
      <c r="DD2645" s="51"/>
    </row>
    <row r="2646" spans="73:108" ht="15" x14ac:dyDescent="0.25">
      <c r="BU2646" s="91"/>
      <c r="BV2646" s="177">
        <v>2010</v>
      </c>
      <c r="BW2646" s="177">
        <v>2</v>
      </c>
      <c r="BX2646" s="177" t="s">
        <v>1404</v>
      </c>
      <c r="BY2646" s="177" t="s">
        <v>262</v>
      </c>
      <c r="BZ2646" s="177" t="s">
        <v>277</v>
      </c>
      <c r="CA2646" s="177">
        <v>70</v>
      </c>
      <c r="CB2646" s="177" t="s">
        <v>264</v>
      </c>
      <c r="CC2646" s="122">
        <v>-66.63</v>
      </c>
      <c r="CD2646" s="178" t="s">
        <v>195</v>
      </c>
      <c r="CE2646" s="177" t="s">
        <v>313</v>
      </c>
      <c r="CF2646" s="177" t="s">
        <v>313</v>
      </c>
      <c r="CG2646" s="83" t="s">
        <v>9</v>
      </c>
      <c r="CH2646" s="57"/>
      <c r="CV2646" s="51"/>
      <c r="CW2646" s="51"/>
      <c r="CX2646" s="51"/>
      <c r="CY2646" s="51"/>
      <c r="CZ2646" s="51"/>
      <c r="DA2646" s="51"/>
      <c r="DB2646" s="51"/>
      <c r="DC2646" s="51"/>
      <c r="DD2646" s="51"/>
    </row>
    <row r="2647" spans="73:108" ht="15" x14ac:dyDescent="0.25">
      <c r="BU2647" s="91"/>
      <c r="BV2647" s="177">
        <v>2010</v>
      </c>
      <c r="BW2647" s="177">
        <v>3</v>
      </c>
      <c r="BX2647" s="177" t="s">
        <v>1404</v>
      </c>
      <c r="BY2647" s="177" t="s">
        <v>262</v>
      </c>
      <c r="BZ2647" s="177" t="s">
        <v>277</v>
      </c>
      <c r="CA2647" s="177">
        <v>0</v>
      </c>
      <c r="CB2647" s="177" t="s">
        <v>264</v>
      </c>
      <c r="CC2647" s="122">
        <v>-199.49</v>
      </c>
      <c r="CD2647" s="178" t="s">
        <v>193</v>
      </c>
      <c r="CE2647" s="177" t="s">
        <v>313</v>
      </c>
      <c r="CF2647" s="177" t="s">
        <v>313</v>
      </c>
      <c r="CG2647" s="83" t="s">
        <v>9</v>
      </c>
      <c r="CH2647" s="57"/>
      <c r="CV2647" s="51"/>
      <c r="CW2647" s="51"/>
      <c r="CX2647" s="51"/>
      <c r="CY2647" s="51"/>
      <c r="CZ2647" s="51"/>
      <c r="DA2647" s="51"/>
      <c r="DB2647" s="51"/>
      <c r="DC2647" s="51"/>
      <c r="DD2647" s="51"/>
    </row>
    <row r="2648" spans="73:108" ht="15" x14ac:dyDescent="0.25">
      <c r="BU2648" s="91"/>
      <c r="BV2648" s="177">
        <v>2010</v>
      </c>
      <c r="BW2648" s="177">
        <v>3</v>
      </c>
      <c r="BX2648" s="177" t="s">
        <v>1404</v>
      </c>
      <c r="BY2648" s="177" t="s">
        <v>262</v>
      </c>
      <c r="BZ2648" s="177" t="s">
        <v>277</v>
      </c>
      <c r="CA2648" s="177">
        <v>70</v>
      </c>
      <c r="CB2648" s="177" t="s">
        <v>264</v>
      </c>
      <c r="CC2648" s="122">
        <v>-75.81</v>
      </c>
      <c r="CD2648" s="178" t="s">
        <v>195</v>
      </c>
      <c r="CE2648" s="177" t="s">
        <v>313</v>
      </c>
      <c r="CF2648" s="177" t="s">
        <v>313</v>
      </c>
      <c r="CG2648" s="83" t="s">
        <v>9</v>
      </c>
      <c r="CH2648" s="57"/>
      <c r="CV2648" s="51"/>
      <c r="CW2648" s="51"/>
      <c r="CX2648" s="51"/>
      <c r="CY2648" s="51"/>
      <c r="CZ2648" s="51"/>
      <c r="DA2648" s="51"/>
      <c r="DB2648" s="51"/>
      <c r="DC2648" s="51"/>
      <c r="DD2648" s="51"/>
    </row>
    <row r="2649" spans="73:108" ht="15" x14ac:dyDescent="0.25">
      <c r="BU2649" s="91"/>
      <c r="BV2649" s="177">
        <v>2010</v>
      </c>
      <c r="BW2649" s="177">
        <v>4</v>
      </c>
      <c r="BX2649" s="177" t="s">
        <v>1404</v>
      </c>
      <c r="BY2649" s="177" t="s">
        <v>262</v>
      </c>
      <c r="BZ2649" s="177" t="s">
        <v>277</v>
      </c>
      <c r="CA2649" s="177">
        <v>0</v>
      </c>
      <c r="CB2649" s="177" t="s">
        <v>264</v>
      </c>
      <c r="CC2649" s="122">
        <v>-456.74</v>
      </c>
      <c r="CD2649" s="178" t="s">
        <v>193</v>
      </c>
      <c r="CE2649" s="177" t="s">
        <v>313</v>
      </c>
      <c r="CF2649" s="177" t="s">
        <v>313</v>
      </c>
      <c r="CG2649" s="83" t="s">
        <v>9</v>
      </c>
      <c r="CH2649" s="57"/>
      <c r="CV2649" s="51"/>
      <c r="CW2649" s="51"/>
      <c r="CX2649" s="51"/>
      <c r="CY2649" s="51"/>
      <c r="CZ2649" s="51"/>
      <c r="DA2649" s="51"/>
      <c r="DB2649" s="51"/>
      <c r="DC2649" s="51"/>
      <c r="DD2649" s="51"/>
    </row>
    <row r="2650" spans="73:108" ht="15" x14ac:dyDescent="0.25">
      <c r="BU2650" s="91"/>
      <c r="BV2650" s="177">
        <v>2010</v>
      </c>
      <c r="BW2650" s="177">
        <v>4</v>
      </c>
      <c r="BX2650" s="177" t="s">
        <v>1404</v>
      </c>
      <c r="BY2650" s="177" t="s">
        <v>262</v>
      </c>
      <c r="BZ2650" s="177" t="s">
        <v>277</v>
      </c>
      <c r="CA2650" s="177">
        <v>70</v>
      </c>
      <c r="CB2650" s="177" t="s">
        <v>264</v>
      </c>
      <c r="CC2650" s="122">
        <v>-173.56</v>
      </c>
      <c r="CD2650" s="178" t="s">
        <v>195</v>
      </c>
      <c r="CE2650" s="177" t="s">
        <v>313</v>
      </c>
      <c r="CF2650" s="177" t="s">
        <v>313</v>
      </c>
      <c r="CG2650" s="83" t="s">
        <v>9</v>
      </c>
      <c r="CH2650" s="57"/>
      <c r="CV2650" s="51"/>
      <c r="CW2650" s="51"/>
      <c r="CX2650" s="51"/>
      <c r="CY2650" s="51"/>
      <c r="CZ2650" s="51"/>
      <c r="DA2650" s="51"/>
      <c r="DB2650" s="51"/>
      <c r="DC2650" s="51"/>
      <c r="DD2650" s="51"/>
    </row>
    <row r="2651" spans="73:108" ht="15" x14ac:dyDescent="0.25">
      <c r="BU2651" s="91"/>
      <c r="BV2651" s="177">
        <v>2010</v>
      </c>
      <c r="BW2651" s="177">
        <v>5</v>
      </c>
      <c r="BX2651" s="177" t="s">
        <v>1404</v>
      </c>
      <c r="BY2651" s="177" t="s">
        <v>262</v>
      </c>
      <c r="BZ2651" s="177" t="s">
        <v>277</v>
      </c>
      <c r="CA2651" s="177">
        <v>0</v>
      </c>
      <c r="CB2651" s="177" t="s">
        <v>264</v>
      </c>
      <c r="CC2651" s="122">
        <v>-804.77</v>
      </c>
      <c r="CD2651" s="178" t="s">
        <v>193</v>
      </c>
      <c r="CE2651" s="177" t="s">
        <v>313</v>
      </c>
      <c r="CF2651" s="177" t="s">
        <v>313</v>
      </c>
      <c r="CG2651" s="83" t="s">
        <v>9</v>
      </c>
      <c r="CH2651" s="57"/>
      <c r="CV2651" s="51"/>
      <c r="CW2651" s="51"/>
      <c r="CX2651" s="51"/>
      <c r="CY2651" s="51"/>
      <c r="CZ2651" s="51"/>
      <c r="DA2651" s="51"/>
      <c r="DB2651" s="51"/>
      <c r="DC2651" s="51"/>
      <c r="DD2651" s="51"/>
    </row>
    <row r="2652" spans="73:108" ht="15" x14ac:dyDescent="0.25">
      <c r="BU2652" s="91"/>
      <c r="BV2652" s="177">
        <v>2010</v>
      </c>
      <c r="BW2652" s="177">
        <v>5</v>
      </c>
      <c r="BX2652" s="177" t="s">
        <v>1404</v>
      </c>
      <c r="BY2652" s="177" t="s">
        <v>262</v>
      </c>
      <c r="BZ2652" s="177" t="s">
        <v>277</v>
      </c>
      <c r="CA2652" s="177">
        <v>70</v>
      </c>
      <c r="CB2652" s="177" t="s">
        <v>264</v>
      </c>
      <c r="CC2652" s="122">
        <v>-305.81</v>
      </c>
      <c r="CD2652" s="178" t="s">
        <v>195</v>
      </c>
      <c r="CE2652" s="177" t="s">
        <v>313</v>
      </c>
      <c r="CF2652" s="177" t="s">
        <v>313</v>
      </c>
      <c r="CG2652" s="83" t="s">
        <v>9</v>
      </c>
      <c r="CH2652" s="57"/>
      <c r="CV2652" s="51"/>
      <c r="CW2652" s="51"/>
      <c r="CX2652" s="51"/>
      <c r="CY2652" s="51"/>
      <c r="CZ2652" s="51"/>
      <c r="DA2652" s="51"/>
      <c r="DB2652" s="51"/>
      <c r="DC2652" s="51"/>
      <c r="DD2652" s="51"/>
    </row>
    <row r="2653" spans="73:108" ht="15" x14ac:dyDescent="0.25">
      <c r="BU2653" s="91"/>
      <c r="BV2653" s="177">
        <v>2010</v>
      </c>
      <c r="BW2653" s="177">
        <v>6</v>
      </c>
      <c r="BX2653" s="177" t="s">
        <v>1404</v>
      </c>
      <c r="BY2653" s="177" t="s">
        <v>262</v>
      </c>
      <c r="BZ2653" s="177" t="s">
        <v>277</v>
      </c>
      <c r="CA2653" s="177">
        <v>0</v>
      </c>
      <c r="CB2653" s="177" t="s">
        <v>264</v>
      </c>
      <c r="CC2653" s="122">
        <v>-1137.2</v>
      </c>
      <c r="CD2653" s="178" t="s">
        <v>193</v>
      </c>
      <c r="CE2653" s="177" t="s">
        <v>313</v>
      </c>
      <c r="CF2653" s="177" t="s">
        <v>313</v>
      </c>
      <c r="CG2653" s="83" t="s">
        <v>9</v>
      </c>
      <c r="CH2653" s="57"/>
      <c r="CV2653" s="51"/>
      <c r="CW2653" s="51"/>
      <c r="CX2653" s="51"/>
      <c r="CY2653" s="51"/>
      <c r="CZ2653" s="51"/>
      <c r="DA2653" s="51"/>
      <c r="DB2653" s="51"/>
      <c r="DC2653" s="51"/>
      <c r="DD2653" s="51"/>
    </row>
    <row r="2654" spans="73:108" ht="15" x14ac:dyDescent="0.25">
      <c r="BU2654" s="91"/>
      <c r="BV2654" s="177">
        <v>2010</v>
      </c>
      <c r="BW2654" s="177">
        <v>6</v>
      </c>
      <c r="BX2654" s="177" t="s">
        <v>1404</v>
      </c>
      <c r="BY2654" s="177" t="s">
        <v>262</v>
      </c>
      <c r="BZ2654" s="177" t="s">
        <v>277</v>
      </c>
      <c r="CA2654" s="177">
        <v>70</v>
      </c>
      <c r="CB2654" s="177" t="s">
        <v>264</v>
      </c>
      <c r="CC2654" s="122">
        <v>-432.14</v>
      </c>
      <c r="CD2654" s="178" t="s">
        <v>195</v>
      </c>
      <c r="CE2654" s="177" t="s">
        <v>313</v>
      </c>
      <c r="CF2654" s="177" t="s">
        <v>313</v>
      </c>
      <c r="CG2654" s="83" t="s">
        <v>9</v>
      </c>
      <c r="CH2654" s="57"/>
      <c r="CV2654" s="51"/>
      <c r="CW2654" s="51"/>
      <c r="CX2654" s="51"/>
      <c r="CY2654" s="51"/>
      <c r="CZ2654" s="51"/>
      <c r="DA2654" s="51"/>
      <c r="DB2654" s="51"/>
      <c r="DC2654" s="51"/>
      <c r="DD2654" s="51"/>
    </row>
    <row r="2655" spans="73:108" ht="15" x14ac:dyDescent="0.25">
      <c r="BU2655" s="91"/>
      <c r="BV2655" s="177">
        <v>2010</v>
      </c>
      <c r="BW2655" s="177">
        <v>7</v>
      </c>
      <c r="BX2655" s="177" t="s">
        <v>1404</v>
      </c>
      <c r="BY2655" s="177" t="s">
        <v>262</v>
      </c>
      <c r="BZ2655" s="177" t="s">
        <v>277</v>
      </c>
      <c r="CA2655" s="177">
        <v>0</v>
      </c>
      <c r="CB2655" s="177" t="s">
        <v>264</v>
      </c>
      <c r="CC2655" s="122">
        <v>-1022.28</v>
      </c>
      <c r="CD2655" s="178" t="s">
        <v>193</v>
      </c>
      <c r="CE2655" s="177" t="s">
        <v>313</v>
      </c>
      <c r="CF2655" s="177" t="s">
        <v>313</v>
      </c>
      <c r="CG2655" s="83" t="s">
        <v>9</v>
      </c>
      <c r="CH2655" s="57"/>
      <c r="CV2655" s="51"/>
      <c r="CW2655" s="51"/>
      <c r="CX2655" s="51"/>
      <c r="CY2655" s="51"/>
      <c r="CZ2655" s="51"/>
      <c r="DA2655" s="51"/>
      <c r="DB2655" s="51"/>
      <c r="DC2655" s="51"/>
      <c r="DD2655" s="51"/>
    </row>
    <row r="2656" spans="73:108" ht="15" x14ac:dyDescent="0.25">
      <c r="BU2656" s="91"/>
      <c r="BV2656" s="177">
        <v>2010</v>
      </c>
      <c r="BW2656" s="177">
        <v>7</v>
      </c>
      <c r="BX2656" s="177" t="s">
        <v>1404</v>
      </c>
      <c r="BY2656" s="177" t="s">
        <v>262</v>
      </c>
      <c r="BZ2656" s="177" t="s">
        <v>277</v>
      </c>
      <c r="CA2656" s="177">
        <v>70</v>
      </c>
      <c r="CB2656" s="177" t="s">
        <v>264</v>
      </c>
      <c r="CC2656" s="122">
        <v>-388.47</v>
      </c>
      <c r="CD2656" s="178" t="s">
        <v>195</v>
      </c>
      <c r="CE2656" s="177" t="s">
        <v>313</v>
      </c>
      <c r="CF2656" s="177" t="s">
        <v>313</v>
      </c>
      <c r="CG2656" s="83" t="s">
        <v>9</v>
      </c>
      <c r="CH2656" s="57"/>
      <c r="CV2656" s="51"/>
      <c r="CW2656" s="51"/>
      <c r="CX2656" s="51"/>
      <c r="CY2656" s="51"/>
      <c r="CZ2656" s="51"/>
      <c r="DA2656" s="51"/>
      <c r="DB2656" s="51"/>
      <c r="DC2656" s="51"/>
      <c r="DD2656" s="51"/>
    </row>
    <row r="2657" spans="73:108" ht="15" x14ac:dyDescent="0.25">
      <c r="BU2657" s="91"/>
      <c r="BV2657" s="177">
        <v>2010</v>
      </c>
      <c r="BW2657" s="177">
        <v>8</v>
      </c>
      <c r="BX2657" s="177" t="s">
        <v>1404</v>
      </c>
      <c r="BY2657" s="177" t="s">
        <v>262</v>
      </c>
      <c r="BZ2657" s="177" t="s">
        <v>277</v>
      </c>
      <c r="CA2657" s="177">
        <v>0</v>
      </c>
      <c r="CB2657" s="177" t="s">
        <v>264</v>
      </c>
      <c r="CC2657" s="122">
        <v>-114.83</v>
      </c>
      <c r="CD2657" s="178" t="s">
        <v>193</v>
      </c>
      <c r="CE2657" s="177" t="s">
        <v>313</v>
      </c>
      <c r="CF2657" s="177" t="s">
        <v>313</v>
      </c>
      <c r="CG2657" s="83" t="s">
        <v>9</v>
      </c>
      <c r="CH2657" s="57"/>
      <c r="CV2657" s="51"/>
      <c r="CW2657" s="51"/>
      <c r="CX2657" s="51"/>
      <c r="CY2657" s="51"/>
      <c r="CZ2657" s="51"/>
      <c r="DA2657" s="51"/>
      <c r="DB2657" s="51"/>
      <c r="DC2657" s="51"/>
      <c r="DD2657" s="51"/>
    </row>
    <row r="2658" spans="73:108" ht="15" x14ac:dyDescent="0.25">
      <c r="BU2658" s="91"/>
      <c r="BV2658" s="177">
        <v>2010</v>
      </c>
      <c r="BW2658" s="177">
        <v>8</v>
      </c>
      <c r="BX2658" s="177" t="s">
        <v>1404</v>
      </c>
      <c r="BY2658" s="177" t="s">
        <v>262</v>
      </c>
      <c r="BZ2658" s="177" t="s">
        <v>277</v>
      </c>
      <c r="CA2658" s="177">
        <v>70</v>
      </c>
      <c r="CB2658" s="177" t="s">
        <v>264</v>
      </c>
      <c r="CC2658" s="122">
        <v>-43.64</v>
      </c>
      <c r="CD2658" s="178" t="s">
        <v>195</v>
      </c>
      <c r="CE2658" s="177" t="s">
        <v>313</v>
      </c>
      <c r="CF2658" s="177" t="s">
        <v>313</v>
      </c>
      <c r="CG2658" s="83" t="s">
        <v>9</v>
      </c>
      <c r="CH2658" s="57"/>
      <c r="CV2658" s="51"/>
      <c r="CW2658" s="51"/>
      <c r="CX2658" s="51"/>
      <c r="CY2658" s="51"/>
      <c r="CZ2658" s="51"/>
      <c r="DA2658" s="51"/>
      <c r="DB2658" s="51"/>
      <c r="DC2658" s="51"/>
      <c r="DD2658" s="51"/>
    </row>
    <row r="2659" spans="73:108" ht="15" x14ac:dyDescent="0.25">
      <c r="BU2659" s="91"/>
      <c r="BV2659" s="177">
        <v>2010</v>
      </c>
      <c r="BW2659" s="177">
        <v>9</v>
      </c>
      <c r="BX2659" s="177" t="s">
        <v>1404</v>
      </c>
      <c r="BY2659" s="177" t="s">
        <v>262</v>
      </c>
      <c r="BZ2659" s="177" t="s">
        <v>277</v>
      </c>
      <c r="CA2659" s="177">
        <v>0</v>
      </c>
      <c r="CB2659" s="177" t="s">
        <v>264</v>
      </c>
      <c r="CC2659" s="122">
        <v>-490.94</v>
      </c>
      <c r="CD2659" s="178" t="s">
        <v>193</v>
      </c>
      <c r="CE2659" s="177" t="s">
        <v>313</v>
      </c>
      <c r="CF2659" s="177" t="s">
        <v>313</v>
      </c>
      <c r="CG2659" s="83" t="s">
        <v>9</v>
      </c>
      <c r="CH2659" s="57"/>
      <c r="CV2659" s="51"/>
      <c r="CW2659" s="51"/>
      <c r="CX2659" s="51"/>
      <c r="CY2659" s="51"/>
      <c r="CZ2659" s="51"/>
      <c r="DA2659" s="51"/>
      <c r="DB2659" s="51"/>
      <c r="DC2659" s="51"/>
      <c r="DD2659" s="51"/>
    </row>
    <row r="2660" spans="73:108" ht="15" x14ac:dyDescent="0.25">
      <c r="BU2660" s="91"/>
      <c r="BV2660" s="177">
        <v>2010</v>
      </c>
      <c r="BW2660" s="177">
        <v>9</v>
      </c>
      <c r="BX2660" s="177" t="s">
        <v>1404</v>
      </c>
      <c r="BY2660" s="177" t="s">
        <v>262</v>
      </c>
      <c r="BZ2660" s="177" t="s">
        <v>277</v>
      </c>
      <c r="CA2660" s="177">
        <v>70</v>
      </c>
      <c r="CB2660" s="177" t="s">
        <v>264</v>
      </c>
      <c r="CC2660" s="122">
        <v>-186.56</v>
      </c>
      <c r="CD2660" s="178" t="s">
        <v>195</v>
      </c>
      <c r="CE2660" s="177" t="s">
        <v>313</v>
      </c>
      <c r="CF2660" s="177" t="s">
        <v>313</v>
      </c>
      <c r="CG2660" s="83" t="s">
        <v>9</v>
      </c>
      <c r="CH2660" s="57"/>
      <c r="CV2660" s="51"/>
      <c r="CW2660" s="51"/>
      <c r="CX2660" s="51"/>
      <c r="CY2660" s="51"/>
      <c r="CZ2660" s="51"/>
      <c r="DA2660" s="51"/>
      <c r="DB2660" s="51"/>
      <c r="DC2660" s="51"/>
      <c r="DD2660" s="51"/>
    </row>
    <row r="2661" spans="73:108" ht="15" x14ac:dyDescent="0.25">
      <c r="BU2661" s="91"/>
      <c r="BV2661" s="177">
        <v>2010</v>
      </c>
      <c r="BW2661" s="177">
        <v>10</v>
      </c>
      <c r="BX2661" s="177" t="s">
        <v>1404</v>
      </c>
      <c r="BY2661" s="177" t="s">
        <v>262</v>
      </c>
      <c r="BZ2661" s="177" t="s">
        <v>277</v>
      </c>
      <c r="CA2661" s="177">
        <v>0</v>
      </c>
      <c r="CB2661" s="177" t="s">
        <v>264</v>
      </c>
      <c r="CC2661" s="122">
        <v>-733.09</v>
      </c>
      <c r="CD2661" s="178" t="s">
        <v>193</v>
      </c>
      <c r="CE2661" s="177" t="s">
        <v>313</v>
      </c>
      <c r="CF2661" s="177" t="s">
        <v>313</v>
      </c>
      <c r="CG2661" s="83" t="s">
        <v>9</v>
      </c>
      <c r="CH2661" s="57"/>
      <c r="CV2661" s="51"/>
      <c r="CW2661" s="51"/>
      <c r="CX2661" s="51"/>
      <c r="CY2661" s="51"/>
      <c r="CZ2661" s="51"/>
      <c r="DA2661" s="51"/>
      <c r="DB2661" s="51"/>
      <c r="DC2661" s="51"/>
      <c r="DD2661" s="51"/>
    </row>
    <row r="2662" spans="73:108" ht="15" x14ac:dyDescent="0.25">
      <c r="BU2662" s="91"/>
      <c r="BV2662" s="177">
        <v>2010</v>
      </c>
      <c r="BW2662" s="177">
        <v>10</v>
      </c>
      <c r="BX2662" s="177" t="s">
        <v>1404</v>
      </c>
      <c r="BY2662" s="177" t="s">
        <v>262</v>
      </c>
      <c r="BZ2662" s="177" t="s">
        <v>277</v>
      </c>
      <c r="CA2662" s="177">
        <v>70</v>
      </c>
      <c r="CB2662" s="177" t="s">
        <v>264</v>
      </c>
      <c r="CC2662" s="122">
        <v>-278.57</v>
      </c>
      <c r="CD2662" s="178" t="s">
        <v>195</v>
      </c>
      <c r="CE2662" s="177" t="s">
        <v>313</v>
      </c>
      <c r="CF2662" s="177" t="s">
        <v>313</v>
      </c>
      <c r="CG2662" s="83" t="s">
        <v>9</v>
      </c>
      <c r="CH2662" s="57"/>
      <c r="CV2662" s="51"/>
      <c r="CW2662" s="51"/>
      <c r="CX2662" s="51"/>
      <c r="CY2662" s="51"/>
      <c r="CZ2662" s="51"/>
      <c r="DA2662" s="51"/>
      <c r="DB2662" s="51"/>
      <c r="DC2662" s="51"/>
      <c r="DD2662" s="51"/>
    </row>
    <row r="2663" spans="73:108" ht="15" x14ac:dyDescent="0.25">
      <c r="BU2663" s="91"/>
      <c r="BV2663" s="177">
        <v>2010</v>
      </c>
      <c r="BW2663" s="177">
        <v>11</v>
      </c>
      <c r="BX2663" s="177" t="s">
        <v>1404</v>
      </c>
      <c r="BY2663" s="177" t="s">
        <v>262</v>
      </c>
      <c r="BZ2663" s="177" t="s">
        <v>277</v>
      </c>
      <c r="CA2663" s="177">
        <v>0</v>
      </c>
      <c r="CB2663" s="177" t="s">
        <v>264</v>
      </c>
      <c r="CC2663" s="122">
        <v>-1313.04</v>
      </c>
      <c r="CD2663" s="178" t="s">
        <v>193</v>
      </c>
      <c r="CE2663" s="177" t="s">
        <v>313</v>
      </c>
      <c r="CF2663" s="177" t="s">
        <v>313</v>
      </c>
      <c r="CG2663" s="83" t="s">
        <v>9</v>
      </c>
      <c r="CH2663" s="57"/>
      <c r="CV2663" s="51"/>
      <c r="CW2663" s="51"/>
      <c r="CX2663" s="51"/>
      <c r="CY2663" s="51"/>
      <c r="CZ2663" s="51"/>
      <c r="DA2663" s="51"/>
      <c r="DB2663" s="51"/>
      <c r="DC2663" s="51"/>
      <c r="DD2663" s="51"/>
    </row>
    <row r="2664" spans="73:108" ht="15" x14ac:dyDescent="0.25">
      <c r="BU2664" s="91"/>
      <c r="BV2664" s="177">
        <v>2010</v>
      </c>
      <c r="BW2664" s="177">
        <v>11</v>
      </c>
      <c r="BX2664" s="177" t="s">
        <v>1404</v>
      </c>
      <c r="BY2664" s="177" t="s">
        <v>262</v>
      </c>
      <c r="BZ2664" s="177" t="s">
        <v>277</v>
      </c>
      <c r="CA2664" s="177">
        <v>70</v>
      </c>
      <c r="CB2664" s="177" t="s">
        <v>264</v>
      </c>
      <c r="CC2664" s="122">
        <v>-498.96</v>
      </c>
      <c r="CD2664" s="178" t="s">
        <v>195</v>
      </c>
      <c r="CE2664" s="177" t="s">
        <v>313</v>
      </c>
      <c r="CF2664" s="177" t="s">
        <v>313</v>
      </c>
      <c r="CG2664" s="83" t="s">
        <v>9</v>
      </c>
      <c r="CH2664" s="57"/>
      <c r="CV2664" s="51"/>
      <c r="CW2664" s="51"/>
      <c r="CX2664" s="51"/>
      <c r="CY2664" s="51"/>
      <c r="CZ2664" s="51"/>
      <c r="DA2664" s="51"/>
      <c r="DB2664" s="51"/>
      <c r="DC2664" s="51"/>
      <c r="DD2664" s="51"/>
    </row>
    <row r="2665" spans="73:108" ht="15" x14ac:dyDescent="0.25">
      <c r="BU2665" s="91"/>
      <c r="BV2665" s="177">
        <v>2010</v>
      </c>
      <c r="BW2665" s="177">
        <v>12</v>
      </c>
      <c r="BX2665" s="177" t="s">
        <v>1404</v>
      </c>
      <c r="BY2665" s="177" t="s">
        <v>262</v>
      </c>
      <c r="BZ2665" s="177" t="s">
        <v>277</v>
      </c>
      <c r="CA2665" s="177">
        <v>0</v>
      </c>
      <c r="CB2665" s="177" t="s">
        <v>264</v>
      </c>
      <c r="CC2665" s="122">
        <v>-1608.88</v>
      </c>
      <c r="CD2665" s="178" t="s">
        <v>193</v>
      </c>
      <c r="CE2665" s="177" t="s">
        <v>313</v>
      </c>
      <c r="CF2665" s="177" t="s">
        <v>313</v>
      </c>
      <c r="CG2665" s="83" t="s">
        <v>9</v>
      </c>
      <c r="CH2665" s="57"/>
      <c r="CV2665" s="51"/>
      <c r="CW2665" s="51"/>
      <c r="CX2665" s="51"/>
      <c r="CY2665" s="51"/>
      <c r="CZ2665" s="51"/>
      <c r="DA2665" s="51"/>
      <c r="DB2665" s="51"/>
      <c r="DC2665" s="51"/>
      <c r="DD2665" s="51"/>
    </row>
    <row r="2666" spans="73:108" ht="15" x14ac:dyDescent="0.25">
      <c r="BU2666" s="91"/>
      <c r="BV2666" s="177">
        <v>2010</v>
      </c>
      <c r="BW2666" s="177">
        <v>12</v>
      </c>
      <c r="BX2666" s="177" t="s">
        <v>1404</v>
      </c>
      <c r="BY2666" s="177" t="s">
        <v>262</v>
      </c>
      <c r="BZ2666" s="177" t="s">
        <v>277</v>
      </c>
      <c r="CA2666" s="177">
        <v>70</v>
      </c>
      <c r="CB2666" s="177" t="s">
        <v>264</v>
      </c>
      <c r="CC2666" s="122">
        <v>-611.37</v>
      </c>
      <c r="CD2666" s="178" t="s">
        <v>195</v>
      </c>
      <c r="CE2666" s="177" t="s">
        <v>313</v>
      </c>
      <c r="CF2666" s="177" t="s">
        <v>313</v>
      </c>
      <c r="CG2666" s="83" t="s">
        <v>9</v>
      </c>
      <c r="CH2666" s="57"/>
      <c r="CV2666" s="51"/>
      <c r="CW2666" s="51"/>
      <c r="CX2666" s="51"/>
      <c r="CY2666" s="51"/>
      <c r="CZ2666" s="51"/>
      <c r="DA2666" s="51"/>
      <c r="DB2666" s="51"/>
      <c r="DC2666" s="51"/>
      <c r="DD2666" s="51"/>
    </row>
    <row r="2667" spans="73:108" ht="15" x14ac:dyDescent="0.25">
      <c r="BU2667" s="91"/>
      <c r="BV2667" s="177">
        <v>2010</v>
      </c>
      <c r="BW2667" s="177">
        <v>1</v>
      </c>
      <c r="BX2667" s="177" t="s">
        <v>1523</v>
      </c>
      <c r="BY2667" s="177" t="s">
        <v>262</v>
      </c>
      <c r="BZ2667" s="177" t="s">
        <v>277</v>
      </c>
      <c r="CA2667" s="177">
        <v>0</v>
      </c>
      <c r="CB2667" s="177" t="s">
        <v>264</v>
      </c>
      <c r="CC2667" s="122">
        <v>61.54</v>
      </c>
      <c r="CD2667" s="178" t="s">
        <v>190</v>
      </c>
      <c r="CE2667" s="177" t="s">
        <v>283</v>
      </c>
      <c r="CF2667" s="177" t="s">
        <v>283</v>
      </c>
      <c r="CG2667" s="83" t="s">
        <v>9</v>
      </c>
      <c r="CH2667" s="57"/>
      <c r="CV2667" s="51"/>
      <c r="CW2667" s="51"/>
      <c r="CX2667" s="51"/>
      <c r="CY2667" s="51"/>
      <c r="CZ2667" s="51"/>
      <c r="DA2667" s="51"/>
      <c r="DB2667" s="51"/>
      <c r="DC2667" s="51"/>
      <c r="DD2667" s="51"/>
    </row>
    <row r="2668" spans="73:108" ht="15" x14ac:dyDescent="0.25">
      <c r="BU2668" s="91"/>
      <c r="BV2668" s="177">
        <v>2010</v>
      </c>
      <c r="BW2668" s="177">
        <v>2</v>
      </c>
      <c r="BX2668" s="177" t="s">
        <v>1523</v>
      </c>
      <c r="BY2668" s="177" t="s">
        <v>262</v>
      </c>
      <c r="BZ2668" s="177" t="s">
        <v>277</v>
      </c>
      <c r="CA2668" s="177">
        <v>0</v>
      </c>
      <c r="CB2668" s="177" t="s">
        <v>264</v>
      </c>
      <c r="CC2668" s="122">
        <v>2.15</v>
      </c>
      <c r="CD2668" s="178" t="s">
        <v>190</v>
      </c>
      <c r="CE2668" s="177" t="s">
        <v>283</v>
      </c>
      <c r="CF2668" s="177" t="s">
        <v>283</v>
      </c>
      <c r="CG2668" s="83" t="s">
        <v>9</v>
      </c>
      <c r="CH2668" s="57"/>
      <c r="CV2668" s="51"/>
      <c r="CW2668" s="51"/>
      <c r="CX2668" s="51"/>
      <c r="CY2668" s="51"/>
      <c r="CZ2668" s="51"/>
      <c r="DA2668" s="51"/>
      <c r="DB2668" s="51"/>
      <c r="DC2668" s="51"/>
      <c r="DD2668" s="51"/>
    </row>
    <row r="2669" spans="73:108" ht="15" x14ac:dyDescent="0.25">
      <c r="BU2669" s="91"/>
      <c r="BV2669" s="177">
        <v>2010</v>
      </c>
      <c r="BW2669" s="177">
        <v>5</v>
      </c>
      <c r="BX2669" s="177" t="s">
        <v>1523</v>
      </c>
      <c r="BY2669" s="177" t="s">
        <v>262</v>
      </c>
      <c r="BZ2669" s="177" t="s">
        <v>277</v>
      </c>
      <c r="CA2669" s="177">
        <v>0</v>
      </c>
      <c r="CB2669" s="177" t="s">
        <v>264</v>
      </c>
      <c r="CC2669" s="122">
        <v>254.75</v>
      </c>
      <c r="CD2669" s="178" t="s">
        <v>190</v>
      </c>
      <c r="CE2669" s="177" t="s">
        <v>283</v>
      </c>
      <c r="CF2669" s="177" t="s">
        <v>283</v>
      </c>
      <c r="CG2669" s="83" t="s">
        <v>9</v>
      </c>
      <c r="CH2669" s="57"/>
      <c r="CV2669" s="51"/>
      <c r="CW2669" s="51"/>
      <c r="CX2669" s="51"/>
      <c r="CY2669" s="51"/>
      <c r="CZ2669" s="51"/>
      <c r="DA2669" s="51"/>
      <c r="DB2669" s="51"/>
      <c r="DC2669" s="51"/>
      <c r="DD2669" s="51"/>
    </row>
    <row r="2670" spans="73:108" ht="15" x14ac:dyDescent="0.25">
      <c r="BU2670" s="91"/>
      <c r="BV2670" s="177">
        <v>2010</v>
      </c>
      <c r="BW2670" s="177">
        <v>6</v>
      </c>
      <c r="BX2670" s="177" t="s">
        <v>1523</v>
      </c>
      <c r="BY2670" s="177" t="s">
        <v>262</v>
      </c>
      <c r="BZ2670" s="177" t="s">
        <v>277</v>
      </c>
      <c r="CA2670" s="177">
        <v>0</v>
      </c>
      <c r="CB2670" s="177" t="s">
        <v>264</v>
      </c>
      <c r="CC2670" s="122">
        <v>382.13</v>
      </c>
      <c r="CD2670" s="178" t="s">
        <v>190</v>
      </c>
      <c r="CE2670" s="177" t="s">
        <v>283</v>
      </c>
      <c r="CF2670" s="177" t="s">
        <v>283</v>
      </c>
      <c r="CG2670" s="83" t="s">
        <v>9</v>
      </c>
      <c r="CH2670" s="57"/>
      <c r="CV2670" s="51"/>
      <c r="CW2670" s="51"/>
      <c r="CX2670" s="51"/>
      <c r="CY2670" s="51"/>
      <c r="CZ2670" s="51"/>
      <c r="DA2670" s="51"/>
      <c r="DB2670" s="51"/>
      <c r="DC2670" s="51"/>
      <c r="DD2670" s="51"/>
    </row>
    <row r="2671" spans="73:108" ht="15" x14ac:dyDescent="0.25">
      <c r="BU2671" s="91"/>
      <c r="BV2671" s="177">
        <v>2010</v>
      </c>
      <c r="BW2671" s="177">
        <v>9</v>
      </c>
      <c r="BX2671" s="177" t="s">
        <v>1523</v>
      </c>
      <c r="BY2671" s="177" t="s">
        <v>262</v>
      </c>
      <c r="BZ2671" s="177" t="s">
        <v>277</v>
      </c>
      <c r="CA2671" s="177">
        <v>0</v>
      </c>
      <c r="CB2671" s="177" t="s">
        <v>264</v>
      </c>
      <c r="CC2671" s="122">
        <v>445.84</v>
      </c>
      <c r="CD2671" s="178" t="s">
        <v>190</v>
      </c>
      <c r="CE2671" s="177" t="s">
        <v>283</v>
      </c>
      <c r="CF2671" s="177" t="s">
        <v>283</v>
      </c>
      <c r="CG2671" s="83" t="s">
        <v>9</v>
      </c>
      <c r="CH2671" s="57"/>
      <c r="CV2671" s="51"/>
      <c r="CW2671" s="51"/>
      <c r="CX2671" s="51"/>
      <c r="CY2671" s="51"/>
      <c r="CZ2671" s="51"/>
      <c r="DA2671" s="51"/>
      <c r="DB2671" s="51"/>
      <c r="DC2671" s="51"/>
      <c r="DD2671" s="51"/>
    </row>
    <row r="2672" spans="73:108" ht="15" x14ac:dyDescent="0.25">
      <c r="BU2672" s="91"/>
      <c r="BV2672" s="177">
        <v>2010</v>
      </c>
      <c r="BW2672" s="177">
        <v>2</v>
      </c>
      <c r="BX2672" s="177" t="s">
        <v>1546</v>
      </c>
      <c r="BY2672" s="177" t="s">
        <v>262</v>
      </c>
      <c r="BZ2672" s="177" t="s">
        <v>277</v>
      </c>
      <c r="CA2672" s="177">
        <v>0</v>
      </c>
      <c r="CB2672" s="177" t="s">
        <v>264</v>
      </c>
      <c r="CC2672" s="122">
        <v>484.59</v>
      </c>
      <c r="CD2672" s="178" t="s">
        <v>190</v>
      </c>
      <c r="CE2672" s="177" t="s">
        <v>283</v>
      </c>
      <c r="CF2672" s="177" t="s">
        <v>283</v>
      </c>
      <c r="CG2672" s="83" t="s">
        <v>9</v>
      </c>
      <c r="CH2672" s="57"/>
      <c r="CV2672" s="51"/>
      <c r="CW2672" s="51"/>
      <c r="CX2672" s="51"/>
      <c r="CY2672" s="51"/>
      <c r="CZ2672" s="51"/>
      <c r="DA2672" s="51"/>
      <c r="DB2672" s="51"/>
      <c r="DC2672" s="51"/>
      <c r="DD2672" s="51"/>
    </row>
    <row r="2673" spans="73:108" ht="15" x14ac:dyDescent="0.25">
      <c r="BU2673" s="91"/>
      <c r="BV2673" s="177">
        <v>2010</v>
      </c>
      <c r="BW2673" s="177">
        <v>3</v>
      </c>
      <c r="BX2673" s="177" t="s">
        <v>1546</v>
      </c>
      <c r="BY2673" s="177" t="s">
        <v>262</v>
      </c>
      <c r="BZ2673" s="177" t="s">
        <v>277</v>
      </c>
      <c r="CA2673" s="177">
        <v>0</v>
      </c>
      <c r="CB2673" s="177" t="s">
        <v>264</v>
      </c>
      <c r="CC2673" s="122">
        <v>524.94000000000005</v>
      </c>
      <c r="CD2673" s="178" t="s">
        <v>190</v>
      </c>
      <c r="CE2673" s="177" t="s">
        <v>283</v>
      </c>
      <c r="CF2673" s="177" t="s">
        <v>283</v>
      </c>
      <c r="CG2673" s="83" t="s">
        <v>9</v>
      </c>
      <c r="CH2673" s="57"/>
      <c r="CV2673" s="51"/>
      <c r="CW2673" s="51"/>
      <c r="CX2673" s="51"/>
      <c r="CY2673" s="51"/>
      <c r="CZ2673" s="51"/>
      <c r="DA2673" s="51"/>
      <c r="DB2673" s="51"/>
      <c r="DC2673" s="51"/>
      <c r="DD2673" s="51"/>
    </row>
    <row r="2674" spans="73:108" ht="15" x14ac:dyDescent="0.25">
      <c r="BU2674" s="91"/>
      <c r="BV2674" s="177">
        <v>2010</v>
      </c>
      <c r="BW2674" s="177">
        <v>4</v>
      </c>
      <c r="BX2674" s="177" t="s">
        <v>1546</v>
      </c>
      <c r="BY2674" s="177" t="s">
        <v>262</v>
      </c>
      <c r="BZ2674" s="177" t="s">
        <v>277</v>
      </c>
      <c r="CA2674" s="177">
        <v>0</v>
      </c>
      <c r="CB2674" s="177" t="s">
        <v>264</v>
      </c>
      <c r="CC2674" s="122">
        <v>1009.57</v>
      </c>
      <c r="CD2674" s="178" t="s">
        <v>190</v>
      </c>
      <c r="CE2674" s="177" t="s">
        <v>283</v>
      </c>
      <c r="CF2674" s="177" t="s">
        <v>283</v>
      </c>
      <c r="CG2674" s="83" t="s">
        <v>9</v>
      </c>
      <c r="CH2674" s="57"/>
      <c r="CV2674" s="51"/>
      <c r="CW2674" s="51"/>
      <c r="CX2674" s="51"/>
      <c r="CY2674" s="51"/>
      <c r="CZ2674" s="51"/>
      <c r="DA2674" s="51"/>
      <c r="DB2674" s="51"/>
      <c r="DC2674" s="51"/>
      <c r="DD2674" s="51"/>
    </row>
    <row r="2675" spans="73:108" ht="15" x14ac:dyDescent="0.25">
      <c r="BU2675" s="91"/>
      <c r="BV2675" s="177">
        <v>2010</v>
      </c>
      <c r="BW2675" s="177">
        <v>5</v>
      </c>
      <c r="BX2675" s="177" t="s">
        <v>1546</v>
      </c>
      <c r="BY2675" s="177" t="s">
        <v>262</v>
      </c>
      <c r="BZ2675" s="177" t="s">
        <v>277</v>
      </c>
      <c r="CA2675" s="177">
        <v>0</v>
      </c>
      <c r="CB2675" s="177" t="s">
        <v>264</v>
      </c>
      <c r="CC2675" s="122">
        <v>726.89</v>
      </c>
      <c r="CD2675" s="178" t="s">
        <v>190</v>
      </c>
      <c r="CE2675" s="177" t="s">
        <v>283</v>
      </c>
      <c r="CF2675" s="177" t="s">
        <v>283</v>
      </c>
      <c r="CG2675" s="83" t="s">
        <v>9</v>
      </c>
      <c r="CH2675" s="57"/>
      <c r="CV2675" s="51"/>
      <c r="CW2675" s="51"/>
      <c r="CX2675" s="51"/>
      <c r="CY2675" s="51"/>
      <c r="CZ2675" s="51"/>
      <c r="DA2675" s="51"/>
      <c r="DB2675" s="51"/>
      <c r="DC2675" s="51"/>
      <c r="DD2675" s="51"/>
    </row>
    <row r="2676" spans="73:108" ht="15" x14ac:dyDescent="0.25">
      <c r="BU2676" s="91"/>
      <c r="BV2676" s="177">
        <v>2010</v>
      </c>
      <c r="BW2676" s="177">
        <v>6</v>
      </c>
      <c r="BX2676" s="177" t="s">
        <v>1546</v>
      </c>
      <c r="BY2676" s="177" t="s">
        <v>262</v>
      </c>
      <c r="BZ2676" s="177" t="s">
        <v>277</v>
      </c>
      <c r="CA2676" s="177">
        <v>0</v>
      </c>
      <c r="CB2676" s="177" t="s">
        <v>264</v>
      </c>
      <c r="CC2676" s="122">
        <v>726.9</v>
      </c>
      <c r="CD2676" s="178" t="s">
        <v>190</v>
      </c>
      <c r="CE2676" s="177" t="s">
        <v>283</v>
      </c>
      <c r="CF2676" s="177" t="s">
        <v>283</v>
      </c>
      <c r="CG2676" s="83" t="s">
        <v>9</v>
      </c>
      <c r="CH2676" s="57"/>
      <c r="CV2676" s="51"/>
      <c r="CW2676" s="51"/>
      <c r="CX2676" s="51"/>
      <c r="CY2676" s="51"/>
      <c r="CZ2676" s="51"/>
      <c r="DA2676" s="51"/>
      <c r="DB2676" s="51"/>
      <c r="DC2676" s="51"/>
      <c r="DD2676" s="51"/>
    </row>
    <row r="2677" spans="73:108" ht="15" x14ac:dyDescent="0.25">
      <c r="BU2677" s="91"/>
      <c r="BV2677" s="177">
        <v>2010</v>
      </c>
      <c r="BW2677" s="177">
        <v>7</v>
      </c>
      <c r="BX2677" s="177" t="s">
        <v>1546</v>
      </c>
      <c r="BY2677" s="177" t="s">
        <v>262</v>
      </c>
      <c r="BZ2677" s="177" t="s">
        <v>277</v>
      </c>
      <c r="CA2677" s="177">
        <v>0</v>
      </c>
      <c r="CB2677" s="177" t="s">
        <v>264</v>
      </c>
      <c r="CC2677" s="122">
        <v>40.380000000000003</v>
      </c>
      <c r="CD2677" s="178" t="s">
        <v>190</v>
      </c>
      <c r="CE2677" s="177" t="s">
        <v>283</v>
      </c>
      <c r="CF2677" s="177" t="s">
        <v>283</v>
      </c>
      <c r="CG2677" s="83" t="s">
        <v>9</v>
      </c>
      <c r="CH2677" s="57"/>
      <c r="CV2677" s="51"/>
      <c r="CW2677" s="51"/>
      <c r="CX2677" s="51"/>
      <c r="CY2677" s="51"/>
      <c r="CZ2677" s="51"/>
      <c r="DA2677" s="51"/>
      <c r="DB2677" s="51"/>
      <c r="DC2677" s="51"/>
      <c r="DD2677" s="51"/>
    </row>
    <row r="2678" spans="73:108" ht="15" x14ac:dyDescent="0.25">
      <c r="BU2678" s="91"/>
      <c r="BV2678" s="177">
        <v>2010</v>
      </c>
      <c r="BW2678" s="177">
        <v>8</v>
      </c>
      <c r="BX2678" s="177" t="s">
        <v>1546</v>
      </c>
      <c r="BY2678" s="177" t="s">
        <v>262</v>
      </c>
      <c r="BZ2678" s="177" t="s">
        <v>277</v>
      </c>
      <c r="CA2678" s="177">
        <v>0</v>
      </c>
      <c r="CB2678" s="177" t="s">
        <v>264</v>
      </c>
      <c r="CC2678" s="122">
        <v>242.3</v>
      </c>
      <c r="CD2678" s="178" t="s">
        <v>190</v>
      </c>
      <c r="CE2678" s="177" t="s">
        <v>283</v>
      </c>
      <c r="CF2678" s="177" t="s">
        <v>283</v>
      </c>
      <c r="CG2678" s="83" t="s">
        <v>9</v>
      </c>
      <c r="CH2678" s="57"/>
      <c r="CV2678" s="51"/>
      <c r="CW2678" s="51"/>
      <c r="CX2678" s="51"/>
      <c r="CY2678" s="51"/>
      <c r="CZ2678" s="51"/>
      <c r="DA2678" s="51"/>
      <c r="DB2678" s="51"/>
      <c r="DC2678" s="51"/>
      <c r="DD2678" s="51"/>
    </row>
    <row r="2679" spans="73:108" ht="15" x14ac:dyDescent="0.25">
      <c r="BU2679" s="91"/>
      <c r="BV2679" s="177">
        <v>2010</v>
      </c>
      <c r="BW2679" s="177">
        <v>9</v>
      </c>
      <c r="BX2679" s="177" t="s">
        <v>1546</v>
      </c>
      <c r="BY2679" s="177" t="s">
        <v>262</v>
      </c>
      <c r="BZ2679" s="177" t="s">
        <v>277</v>
      </c>
      <c r="CA2679" s="177">
        <v>0</v>
      </c>
      <c r="CB2679" s="177" t="s">
        <v>264</v>
      </c>
      <c r="CC2679" s="122">
        <v>40.380000000000003</v>
      </c>
      <c r="CD2679" s="178" t="s">
        <v>190</v>
      </c>
      <c r="CE2679" s="177" t="s">
        <v>283</v>
      </c>
      <c r="CF2679" s="177" t="s">
        <v>283</v>
      </c>
      <c r="CG2679" s="83" t="s">
        <v>9</v>
      </c>
      <c r="CH2679" s="57"/>
      <c r="CV2679" s="51"/>
      <c r="CW2679" s="51"/>
      <c r="CX2679" s="51"/>
      <c r="CY2679" s="51"/>
      <c r="CZ2679" s="51"/>
      <c r="DA2679" s="51"/>
      <c r="DB2679" s="51"/>
      <c r="DC2679" s="51"/>
      <c r="DD2679" s="51"/>
    </row>
    <row r="2680" spans="73:108" ht="15" x14ac:dyDescent="0.25">
      <c r="BU2680" s="91"/>
      <c r="BV2680" s="177">
        <v>2010</v>
      </c>
      <c r="BW2680" s="177">
        <v>10</v>
      </c>
      <c r="BX2680" s="177" t="s">
        <v>1546</v>
      </c>
      <c r="BY2680" s="177" t="s">
        <v>262</v>
      </c>
      <c r="BZ2680" s="177" t="s">
        <v>277</v>
      </c>
      <c r="CA2680" s="177">
        <v>0</v>
      </c>
      <c r="CB2680" s="177" t="s">
        <v>264</v>
      </c>
      <c r="CC2680" s="122">
        <v>80.77</v>
      </c>
      <c r="CD2680" s="178" t="s">
        <v>190</v>
      </c>
      <c r="CE2680" s="177" t="s">
        <v>283</v>
      </c>
      <c r="CF2680" s="177" t="s">
        <v>283</v>
      </c>
      <c r="CG2680" s="83" t="s">
        <v>9</v>
      </c>
      <c r="CH2680" s="57"/>
      <c r="CV2680" s="51"/>
      <c r="CW2680" s="51"/>
      <c r="CX2680" s="51"/>
      <c r="CY2680" s="51"/>
      <c r="CZ2680" s="51"/>
      <c r="DA2680" s="51"/>
      <c r="DB2680" s="51"/>
      <c r="DC2680" s="51"/>
      <c r="DD2680" s="51"/>
    </row>
    <row r="2681" spans="73:108" ht="15" x14ac:dyDescent="0.25">
      <c r="BU2681" s="91"/>
      <c r="BV2681" s="177">
        <v>2010</v>
      </c>
      <c r="BW2681" s="177">
        <v>11</v>
      </c>
      <c r="BX2681" s="177" t="s">
        <v>1546</v>
      </c>
      <c r="BY2681" s="177" t="s">
        <v>262</v>
      </c>
      <c r="BZ2681" s="177" t="s">
        <v>277</v>
      </c>
      <c r="CA2681" s="177">
        <v>0</v>
      </c>
      <c r="CB2681" s="177" t="s">
        <v>264</v>
      </c>
      <c r="CC2681" s="122">
        <v>375.01</v>
      </c>
      <c r="CD2681" s="178" t="s">
        <v>190</v>
      </c>
      <c r="CE2681" s="177" t="s">
        <v>283</v>
      </c>
      <c r="CF2681" s="177" t="s">
        <v>283</v>
      </c>
      <c r="CG2681" s="83" t="s">
        <v>9</v>
      </c>
      <c r="CH2681" s="57"/>
      <c r="CV2681" s="51"/>
      <c r="CW2681" s="51"/>
      <c r="CX2681" s="51"/>
      <c r="CY2681" s="51"/>
      <c r="CZ2681" s="51"/>
      <c r="DA2681" s="51"/>
      <c r="DB2681" s="51"/>
      <c r="DC2681" s="51"/>
      <c r="DD2681" s="51"/>
    </row>
    <row r="2682" spans="73:108" ht="15" x14ac:dyDescent="0.25">
      <c r="BU2682" s="91"/>
      <c r="BV2682" s="177">
        <v>2008</v>
      </c>
      <c r="BW2682" s="177">
        <v>7</v>
      </c>
      <c r="BX2682" s="177" t="s">
        <v>894</v>
      </c>
      <c r="BY2682" s="177" t="s">
        <v>262</v>
      </c>
      <c r="BZ2682" s="177" t="s">
        <v>277</v>
      </c>
      <c r="CA2682" s="177">
        <v>0</v>
      </c>
      <c r="CB2682" s="177" t="s">
        <v>264</v>
      </c>
      <c r="CC2682" s="122">
        <v>141.84</v>
      </c>
      <c r="CD2682" s="178" t="s">
        <v>190</v>
      </c>
      <c r="CE2682" s="177" t="s">
        <v>283</v>
      </c>
      <c r="CF2682" s="177" t="s">
        <v>283</v>
      </c>
      <c r="CG2682" s="83" t="s">
        <v>9</v>
      </c>
      <c r="CH2682" s="57"/>
      <c r="CV2682" s="51"/>
      <c r="CW2682" s="51"/>
      <c r="CX2682" s="51"/>
      <c r="CY2682" s="51"/>
      <c r="CZ2682" s="51"/>
      <c r="DA2682" s="51"/>
      <c r="DB2682" s="51"/>
      <c r="DC2682" s="51"/>
      <c r="DD2682" s="51"/>
    </row>
    <row r="2683" spans="73:108" ht="15" x14ac:dyDescent="0.25">
      <c r="BU2683" s="91"/>
      <c r="BV2683" s="177">
        <v>2010</v>
      </c>
      <c r="BW2683" s="177">
        <v>12</v>
      </c>
      <c r="BX2683" s="177" t="s">
        <v>1621</v>
      </c>
      <c r="BY2683" s="177" t="s">
        <v>262</v>
      </c>
      <c r="BZ2683" s="177" t="s">
        <v>277</v>
      </c>
      <c r="CA2683" s="177">
        <v>0</v>
      </c>
      <c r="CB2683" s="177" t="s">
        <v>264</v>
      </c>
      <c r="CC2683" s="122">
        <v>382.14</v>
      </c>
      <c r="CD2683" s="178" t="s">
        <v>190</v>
      </c>
      <c r="CE2683" s="177" t="s">
        <v>283</v>
      </c>
      <c r="CF2683" s="177" t="s">
        <v>283</v>
      </c>
      <c r="CG2683" s="83" t="s">
        <v>9</v>
      </c>
      <c r="CH2683" s="57"/>
      <c r="CV2683" s="51"/>
      <c r="CW2683" s="51"/>
      <c r="CX2683" s="51"/>
      <c r="CY2683" s="51"/>
      <c r="CZ2683" s="51"/>
      <c r="DA2683" s="51"/>
      <c r="DB2683" s="51"/>
      <c r="DC2683" s="51"/>
      <c r="DD2683" s="51"/>
    </row>
    <row r="2684" spans="73:108" ht="15" x14ac:dyDescent="0.25">
      <c r="BU2684" s="91"/>
      <c r="BV2684" s="177">
        <v>2007</v>
      </c>
      <c r="BW2684" s="177">
        <v>8</v>
      </c>
      <c r="BX2684" s="177" t="s">
        <v>460</v>
      </c>
      <c r="BY2684" s="177" t="s">
        <v>262</v>
      </c>
      <c r="BZ2684" s="177" t="s">
        <v>277</v>
      </c>
      <c r="CA2684" s="177">
        <v>0</v>
      </c>
      <c r="CB2684" s="177" t="s">
        <v>264</v>
      </c>
      <c r="CC2684" s="122">
        <v>354.27</v>
      </c>
      <c r="CD2684" s="178" t="s">
        <v>190</v>
      </c>
      <c r="CE2684" s="177" t="s">
        <v>283</v>
      </c>
      <c r="CF2684" s="177" t="s">
        <v>283</v>
      </c>
      <c r="CG2684" s="83" t="s">
        <v>9</v>
      </c>
      <c r="CH2684" s="57"/>
      <c r="CV2684" s="51"/>
      <c r="CW2684" s="51"/>
      <c r="CX2684" s="51"/>
      <c r="CY2684" s="51"/>
      <c r="CZ2684" s="51"/>
      <c r="DA2684" s="51"/>
      <c r="DB2684" s="51"/>
      <c r="DC2684" s="51"/>
      <c r="DD2684" s="51"/>
    </row>
    <row r="2685" spans="73:108" ht="15" x14ac:dyDescent="0.25">
      <c r="BU2685" s="91"/>
      <c r="BV2685" s="177">
        <v>2007</v>
      </c>
      <c r="BW2685" s="177">
        <v>9</v>
      </c>
      <c r="BX2685" s="177" t="s">
        <v>460</v>
      </c>
      <c r="BY2685" s="177" t="s">
        <v>262</v>
      </c>
      <c r="BZ2685" s="177" t="s">
        <v>277</v>
      </c>
      <c r="CA2685" s="177">
        <v>0</v>
      </c>
      <c r="CB2685" s="177" t="s">
        <v>264</v>
      </c>
      <c r="CC2685" s="122">
        <v>769.18</v>
      </c>
      <c r="CD2685" s="178" t="s">
        <v>190</v>
      </c>
      <c r="CE2685" s="177" t="s">
        <v>283</v>
      </c>
      <c r="CF2685" s="177" t="s">
        <v>283</v>
      </c>
      <c r="CG2685" s="83" t="s">
        <v>9</v>
      </c>
      <c r="CH2685" s="57"/>
      <c r="CV2685" s="51"/>
      <c r="CW2685" s="51"/>
      <c r="CX2685" s="51"/>
      <c r="CY2685" s="51"/>
      <c r="CZ2685" s="51"/>
      <c r="DA2685" s="51"/>
      <c r="DB2685" s="51"/>
      <c r="DC2685" s="51"/>
      <c r="DD2685" s="51"/>
    </row>
    <row r="2686" spans="73:108" ht="15" x14ac:dyDescent="0.25">
      <c r="BU2686" s="91"/>
      <c r="BV2686" s="177">
        <v>2007</v>
      </c>
      <c r="BW2686" s="177">
        <v>10</v>
      </c>
      <c r="BX2686" s="177" t="s">
        <v>460</v>
      </c>
      <c r="BY2686" s="177" t="s">
        <v>262</v>
      </c>
      <c r="BZ2686" s="177" t="s">
        <v>277</v>
      </c>
      <c r="CA2686" s="177">
        <v>0</v>
      </c>
      <c r="CB2686" s="177" t="s">
        <v>264</v>
      </c>
      <c r="CC2686" s="122">
        <v>1255.17</v>
      </c>
      <c r="CD2686" s="178" t="s">
        <v>190</v>
      </c>
      <c r="CE2686" s="177" t="s">
        <v>283</v>
      </c>
      <c r="CF2686" s="177" t="s">
        <v>283</v>
      </c>
      <c r="CG2686" s="83" t="s">
        <v>9</v>
      </c>
      <c r="CH2686" s="57"/>
      <c r="CV2686" s="51"/>
      <c r="CW2686" s="51"/>
      <c r="CX2686" s="51"/>
      <c r="CY2686" s="51"/>
      <c r="CZ2686" s="51"/>
      <c r="DA2686" s="51"/>
      <c r="DB2686" s="51"/>
      <c r="DC2686" s="51"/>
      <c r="DD2686" s="51"/>
    </row>
    <row r="2687" spans="73:108" ht="15" x14ac:dyDescent="0.25">
      <c r="BU2687" s="91"/>
      <c r="BV2687" s="177">
        <v>2007</v>
      </c>
      <c r="BW2687" s="177">
        <v>11</v>
      </c>
      <c r="BX2687" s="177" t="s">
        <v>460</v>
      </c>
      <c r="BY2687" s="177" t="s">
        <v>262</v>
      </c>
      <c r="BZ2687" s="177" t="s">
        <v>277</v>
      </c>
      <c r="CA2687" s="177">
        <v>0</v>
      </c>
      <c r="CB2687" s="177" t="s">
        <v>264</v>
      </c>
      <c r="CC2687" s="122">
        <v>1756.82</v>
      </c>
      <c r="CD2687" s="178" t="s">
        <v>190</v>
      </c>
      <c r="CE2687" s="177" t="s">
        <v>283</v>
      </c>
      <c r="CF2687" s="177" t="s">
        <v>283</v>
      </c>
      <c r="CG2687" s="83" t="s">
        <v>9</v>
      </c>
      <c r="CH2687" s="57"/>
      <c r="CV2687" s="51"/>
      <c r="CW2687" s="51"/>
      <c r="CX2687" s="51"/>
      <c r="CY2687" s="51"/>
      <c r="CZ2687" s="51"/>
      <c r="DA2687" s="51"/>
      <c r="DB2687" s="51"/>
      <c r="DC2687" s="51"/>
      <c r="DD2687" s="51"/>
    </row>
    <row r="2688" spans="73:108" ht="15" x14ac:dyDescent="0.25">
      <c r="BU2688" s="91"/>
      <c r="BV2688" s="177">
        <v>2007</v>
      </c>
      <c r="BW2688" s="177">
        <v>12</v>
      </c>
      <c r="BX2688" s="177" t="s">
        <v>460</v>
      </c>
      <c r="BY2688" s="177" t="s">
        <v>262</v>
      </c>
      <c r="BZ2688" s="177" t="s">
        <v>277</v>
      </c>
      <c r="CA2688" s="177">
        <v>0</v>
      </c>
      <c r="CB2688" s="177" t="s">
        <v>264</v>
      </c>
      <c r="CC2688" s="122">
        <v>1472.49</v>
      </c>
      <c r="CD2688" s="178" t="s">
        <v>190</v>
      </c>
      <c r="CE2688" s="177" t="s">
        <v>283</v>
      </c>
      <c r="CF2688" s="177" t="s">
        <v>283</v>
      </c>
      <c r="CG2688" s="83" t="s">
        <v>9</v>
      </c>
      <c r="CH2688" s="57"/>
      <c r="CV2688" s="51"/>
      <c r="CW2688" s="51"/>
      <c r="CX2688" s="51"/>
      <c r="CY2688" s="51"/>
      <c r="CZ2688" s="51"/>
      <c r="DA2688" s="51"/>
      <c r="DB2688" s="51"/>
      <c r="DC2688" s="51"/>
      <c r="DD2688" s="51"/>
    </row>
    <row r="2689" spans="73:108" ht="15" x14ac:dyDescent="0.25">
      <c r="BU2689" s="91"/>
      <c r="BV2689" s="177">
        <v>2008</v>
      </c>
      <c r="BW2689" s="177">
        <v>1</v>
      </c>
      <c r="BX2689" s="177" t="s">
        <v>460</v>
      </c>
      <c r="BY2689" s="177" t="s">
        <v>262</v>
      </c>
      <c r="BZ2689" s="177" t="s">
        <v>277</v>
      </c>
      <c r="CA2689" s="177">
        <v>0</v>
      </c>
      <c r="CB2689" s="177" t="s">
        <v>264</v>
      </c>
      <c r="CC2689" s="122">
        <v>2739.53</v>
      </c>
      <c r="CD2689" s="178" t="s">
        <v>190</v>
      </c>
      <c r="CE2689" s="177" t="s">
        <v>283</v>
      </c>
      <c r="CF2689" s="177" t="s">
        <v>283</v>
      </c>
      <c r="CG2689" s="83" t="s">
        <v>9</v>
      </c>
      <c r="CH2689" s="57"/>
      <c r="CV2689" s="51"/>
      <c r="CW2689" s="51"/>
      <c r="CX2689" s="51"/>
      <c r="CY2689" s="51"/>
      <c r="CZ2689" s="51"/>
      <c r="DA2689" s="51"/>
      <c r="DB2689" s="51"/>
      <c r="DC2689" s="51"/>
      <c r="DD2689" s="51"/>
    </row>
    <row r="2690" spans="73:108" ht="15" x14ac:dyDescent="0.25">
      <c r="BU2690" s="91"/>
      <c r="BV2690" s="177">
        <v>2008</v>
      </c>
      <c r="BW2690" s="177">
        <v>1</v>
      </c>
      <c r="BX2690" s="177" t="s">
        <v>460</v>
      </c>
      <c r="BY2690" s="177" t="s">
        <v>262</v>
      </c>
      <c r="BZ2690" s="177" t="s">
        <v>347</v>
      </c>
      <c r="CA2690" s="177">
        <v>0</v>
      </c>
      <c r="CB2690" s="177" t="s">
        <v>264</v>
      </c>
      <c r="CC2690" s="122">
        <v>441.87</v>
      </c>
      <c r="CD2690" s="178" t="s">
        <v>190</v>
      </c>
      <c r="CE2690" s="177" t="s">
        <v>283</v>
      </c>
      <c r="CF2690" s="177" t="s">
        <v>283</v>
      </c>
      <c r="CG2690" s="83" t="s">
        <v>9</v>
      </c>
      <c r="CH2690" s="57"/>
      <c r="CV2690" s="51"/>
      <c r="CW2690" s="51"/>
      <c r="CX2690" s="51"/>
      <c r="CY2690" s="51"/>
      <c r="CZ2690" s="51"/>
      <c r="DA2690" s="51"/>
      <c r="DB2690" s="51"/>
      <c r="DC2690" s="51"/>
      <c r="DD2690" s="51"/>
    </row>
    <row r="2691" spans="73:108" ht="15" x14ac:dyDescent="0.25">
      <c r="BU2691" s="91"/>
      <c r="BV2691" s="177">
        <v>2008</v>
      </c>
      <c r="BW2691" s="177">
        <v>2</v>
      </c>
      <c r="BX2691" s="177" t="s">
        <v>460</v>
      </c>
      <c r="BY2691" s="177" t="s">
        <v>262</v>
      </c>
      <c r="BZ2691" s="177" t="s">
        <v>277</v>
      </c>
      <c r="CA2691" s="177">
        <v>0</v>
      </c>
      <c r="CB2691" s="177" t="s">
        <v>264</v>
      </c>
      <c r="CC2691" s="122">
        <v>2742.95</v>
      </c>
      <c r="CD2691" s="178" t="s">
        <v>190</v>
      </c>
      <c r="CE2691" s="177" t="s">
        <v>283</v>
      </c>
      <c r="CF2691" s="177" t="s">
        <v>283</v>
      </c>
      <c r="CG2691" s="83" t="s">
        <v>9</v>
      </c>
      <c r="CH2691" s="57"/>
      <c r="CV2691" s="51"/>
      <c r="CW2691" s="51"/>
      <c r="CX2691" s="51"/>
      <c r="CY2691" s="51"/>
      <c r="CZ2691" s="51"/>
      <c r="DA2691" s="51"/>
      <c r="DB2691" s="51"/>
      <c r="DC2691" s="51"/>
      <c r="DD2691" s="51"/>
    </row>
    <row r="2692" spans="73:108" ht="15" x14ac:dyDescent="0.25">
      <c r="BU2692" s="91"/>
      <c r="BV2692" s="177">
        <v>2008</v>
      </c>
      <c r="BW2692" s="177">
        <v>3</v>
      </c>
      <c r="BX2692" s="177" t="s">
        <v>460</v>
      </c>
      <c r="BY2692" s="177" t="s">
        <v>262</v>
      </c>
      <c r="BZ2692" s="177" t="s">
        <v>277</v>
      </c>
      <c r="CA2692" s="177">
        <v>0</v>
      </c>
      <c r="CB2692" s="177" t="s">
        <v>264</v>
      </c>
      <c r="CC2692" s="122">
        <v>2460.81</v>
      </c>
      <c r="CD2692" s="178" t="s">
        <v>190</v>
      </c>
      <c r="CE2692" s="177" t="s">
        <v>283</v>
      </c>
      <c r="CF2692" s="177" t="s">
        <v>283</v>
      </c>
      <c r="CG2692" s="83" t="s">
        <v>9</v>
      </c>
      <c r="CH2692" s="57"/>
      <c r="CV2692" s="51"/>
      <c r="CW2692" s="51"/>
      <c r="CX2692" s="51"/>
      <c r="CY2692" s="51"/>
      <c r="CZ2692" s="51"/>
      <c r="DA2692" s="51"/>
      <c r="DB2692" s="51"/>
      <c r="DC2692" s="51"/>
      <c r="DD2692" s="51"/>
    </row>
    <row r="2693" spans="73:108" ht="15" x14ac:dyDescent="0.25">
      <c r="BU2693" s="91"/>
      <c r="BV2693" s="177">
        <v>2008</v>
      </c>
      <c r="BW2693" s="177">
        <v>4</v>
      </c>
      <c r="BX2693" s="177" t="s">
        <v>460</v>
      </c>
      <c r="BY2693" s="177" t="s">
        <v>262</v>
      </c>
      <c r="BZ2693" s="177" t="s">
        <v>277</v>
      </c>
      <c r="CA2693" s="177">
        <v>0</v>
      </c>
      <c r="CB2693" s="177" t="s">
        <v>264</v>
      </c>
      <c r="CC2693" s="122">
        <v>3716.44</v>
      </c>
      <c r="CD2693" s="178" t="s">
        <v>190</v>
      </c>
      <c r="CE2693" s="177" t="s">
        <v>283</v>
      </c>
      <c r="CF2693" s="177" t="s">
        <v>283</v>
      </c>
      <c r="CG2693" s="83" t="s">
        <v>9</v>
      </c>
      <c r="CH2693" s="57"/>
      <c r="CV2693" s="51"/>
      <c r="CW2693" s="51"/>
      <c r="CX2693" s="51"/>
      <c r="CY2693" s="51"/>
      <c r="CZ2693" s="51"/>
      <c r="DA2693" s="51"/>
      <c r="DB2693" s="51"/>
      <c r="DC2693" s="51"/>
      <c r="DD2693" s="51"/>
    </row>
    <row r="2694" spans="73:108" ht="15" x14ac:dyDescent="0.25">
      <c r="BU2694" s="91"/>
      <c r="BV2694" s="177">
        <v>2008</v>
      </c>
      <c r="BW2694" s="177">
        <v>5</v>
      </c>
      <c r="BX2694" s="177" t="s">
        <v>460</v>
      </c>
      <c r="BY2694" s="177" t="s">
        <v>262</v>
      </c>
      <c r="BZ2694" s="177" t="s">
        <v>277</v>
      </c>
      <c r="CA2694" s="177">
        <v>0</v>
      </c>
      <c r="CB2694" s="177" t="s">
        <v>264</v>
      </c>
      <c r="CC2694" s="122">
        <v>2734.31</v>
      </c>
      <c r="CD2694" s="178" t="s">
        <v>190</v>
      </c>
      <c r="CE2694" s="177" t="s">
        <v>283</v>
      </c>
      <c r="CF2694" s="177" t="s">
        <v>283</v>
      </c>
      <c r="CG2694" s="83" t="s">
        <v>9</v>
      </c>
      <c r="CH2694" s="57"/>
      <c r="CV2694" s="51"/>
      <c r="CW2694" s="51"/>
      <c r="CX2694" s="51"/>
      <c r="CY2694" s="51"/>
      <c r="CZ2694" s="51"/>
      <c r="DA2694" s="51"/>
      <c r="DB2694" s="51"/>
      <c r="DC2694" s="51"/>
      <c r="DD2694" s="51"/>
    </row>
    <row r="2695" spans="73:108" ht="15" x14ac:dyDescent="0.25">
      <c r="BU2695" s="91"/>
      <c r="BV2695" s="177">
        <v>2008</v>
      </c>
      <c r="BW2695" s="177">
        <v>6</v>
      </c>
      <c r="BX2695" s="177" t="s">
        <v>460</v>
      </c>
      <c r="BY2695" s="177" t="s">
        <v>262</v>
      </c>
      <c r="BZ2695" s="177" t="s">
        <v>277</v>
      </c>
      <c r="CA2695" s="177">
        <v>0</v>
      </c>
      <c r="CB2695" s="177" t="s">
        <v>264</v>
      </c>
      <c r="CC2695" s="122">
        <v>2785.9</v>
      </c>
      <c r="CD2695" s="178" t="s">
        <v>190</v>
      </c>
      <c r="CE2695" s="177" t="s">
        <v>283</v>
      </c>
      <c r="CF2695" s="177" t="s">
        <v>283</v>
      </c>
      <c r="CG2695" s="83" t="s">
        <v>9</v>
      </c>
      <c r="CH2695" s="57"/>
      <c r="CV2695" s="51"/>
      <c r="CW2695" s="51"/>
      <c r="CX2695" s="51"/>
      <c r="CY2695" s="51"/>
      <c r="CZ2695" s="51"/>
      <c r="DA2695" s="51"/>
      <c r="DB2695" s="51"/>
      <c r="DC2695" s="51"/>
      <c r="DD2695" s="51"/>
    </row>
    <row r="2696" spans="73:108" ht="15" x14ac:dyDescent="0.25">
      <c r="BU2696" s="91"/>
      <c r="BV2696" s="177">
        <v>2008</v>
      </c>
      <c r="BW2696" s="177">
        <v>7</v>
      </c>
      <c r="BX2696" s="177" t="s">
        <v>460</v>
      </c>
      <c r="BY2696" s="177" t="s">
        <v>262</v>
      </c>
      <c r="BZ2696" s="177" t="s">
        <v>277</v>
      </c>
      <c r="CA2696" s="177">
        <v>0</v>
      </c>
      <c r="CB2696" s="177" t="s">
        <v>264</v>
      </c>
      <c r="CC2696" s="122">
        <v>2579.62</v>
      </c>
      <c r="CD2696" s="178" t="s">
        <v>190</v>
      </c>
      <c r="CE2696" s="177" t="s">
        <v>283</v>
      </c>
      <c r="CF2696" s="177" t="s">
        <v>283</v>
      </c>
      <c r="CG2696" s="83" t="s">
        <v>9</v>
      </c>
      <c r="CH2696" s="57"/>
      <c r="CV2696" s="51"/>
      <c r="CW2696" s="51"/>
      <c r="CX2696" s="51"/>
      <c r="CY2696" s="51"/>
      <c r="CZ2696" s="51"/>
      <c r="DA2696" s="51"/>
      <c r="DB2696" s="51"/>
      <c r="DC2696" s="51"/>
      <c r="DD2696" s="51"/>
    </row>
    <row r="2697" spans="73:108" ht="15" x14ac:dyDescent="0.25">
      <c r="BU2697" s="91"/>
      <c r="BV2697" s="177">
        <v>2008</v>
      </c>
      <c r="BW2697" s="177">
        <v>8</v>
      </c>
      <c r="BX2697" s="177" t="s">
        <v>460</v>
      </c>
      <c r="BY2697" s="177" t="s">
        <v>262</v>
      </c>
      <c r="BZ2697" s="177" t="s">
        <v>277</v>
      </c>
      <c r="CA2697" s="177">
        <v>0</v>
      </c>
      <c r="CB2697" s="177" t="s">
        <v>264</v>
      </c>
      <c r="CC2697" s="122">
        <v>1650.19</v>
      </c>
      <c r="CD2697" s="178" t="s">
        <v>190</v>
      </c>
      <c r="CE2697" s="177" t="s">
        <v>283</v>
      </c>
      <c r="CF2697" s="177" t="s">
        <v>283</v>
      </c>
      <c r="CG2697" s="83" t="s">
        <v>9</v>
      </c>
      <c r="CH2697" s="57"/>
      <c r="CV2697" s="51"/>
      <c r="CW2697" s="51"/>
      <c r="CX2697" s="51"/>
      <c r="CY2697" s="51"/>
      <c r="CZ2697" s="51"/>
      <c r="DA2697" s="51"/>
      <c r="DB2697" s="51"/>
      <c r="DC2697" s="51"/>
      <c r="DD2697" s="51"/>
    </row>
    <row r="2698" spans="73:108" ht="15" x14ac:dyDescent="0.25">
      <c r="BU2698" s="91"/>
      <c r="BV2698" s="177">
        <v>2008</v>
      </c>
      <c r="BW2698" s="177">
        <v>9</v>
      </c>
      <c r="BX2698" s="177" t="s">
        <v>460</v>
      </c>
      <c r="BY2698" s="177" t="s">
        <v>262</v>
      </c>
      <c r="BZ2698" s="177" t="s">
        <v>277</v>
      </c>
      <c r="CA2698" s="177">
        <v>0</v>
      </c>
      <c r="CB2698" s="177" t="s">
        <v>264</v>
      </c>
      <c r="CC2698" s="122">
        <v>312.89</v>
      </c>
      <c r="CD2698" s="178" t="s">
        <v>190</v>
      </c>
      <c r="CE2698" s="177" t="s">
        <v>283</v>
      </c>
      <c r="CF2698" s="177" t="s">
        <v>283</v>
      </c>
      <c r="CG2698" s="83" t="s">
        <v>9</v>
      </c>
      <c r="CH2698" s="57"/>
      <c r="CV2698" s="51"/>
      <c r="CW2698" s="51"/>
      <c r="CX2698" s="51"/>
      <c r="CY2698" s="51"/>
      <c r="CZ2698" s="51"/>
      <c r="DA2698" s="51"/>
      <c r="DB2698" s="51"/>
      <c r="DC2698" s="51"/>
      <c r="DD2698" s="51"/>
    </row>
    <row r="2699" spans="73:108" ht="15" x14ac:dyDescent="0.25">
      <c r="BU2699" s="91"/>
      <c r="BV2699" s="177">
        <v>2008</v>
      </c>
      <c r="BW2699" s="177">
        <v>9</v>
      </c>
      <c r="BX2699" s="177" t="s">
        <v>460</v>
      </c>
      <c r="BY2699" s="177" t="s">
        <v>262</v>
      </c>
      <c r="BZ2699" s="177" t="s">
        <v>347</v>
      </c>
      <c r="CA2699" s="177">
        <v>0</v>
      </c>
      <c r="CB2699" s="177" t="s">
        <v>264</v>
      </c>
      <c r="CC2699" s="122">
        <v>519.17999999999995</v>
      </c>
      <c r="CD2699" s="178" t="s">
        <v>190</v>
      </c>
      <c r="CE2699" s="177" t="s">
        <v>283</v>
      </c>
      <c r="CF2699" s="177" t="s">
        <v>283</v>
      </c>
      <c r="CG2699" s="83" t="s">
        <v>9</v>
      </c>
      <c r="CH2699" s="57"/>
      <c r="CV2699" s="51"/>
      <c r="CW2699" s="51"/>
      <c r="CX2699" s="51"/>
      <c r="CY2699" s="51"/>
      <c r="CZ2699" s="51"/>
      <c r="DA2699" s="51"/>
      <c r="DB2699" s="51"/>
      <c r="DC2699" s="51"/>
      <c r="DD2699" s="51"/>
    </row>
    <row r="2700" spans="73:108" ht="15" x14ac:dyDescent="0.25">
      <c r="BU2700" s="91"/>
      <c r="BV2700" s="177">
        <v>2008</v>
      </c>
      <c r="BW2700" s="177">
        <v>10</v>
      </c>
      <c r="BX2700" s="177" t="s">
        <v>460</v>
      </c>
      <c r="BY2700" s="177" t="s">
        <v>262</v>
      </c>
      <c r="BZ2700" s="177" t="s">
        <v>277</v>
      </c>
      <c r="CA2700" s="177">
        <v>0</v>
      </c>
      <c r="CB2700" s="177" t="s">
        <v>264</v>
      </c>
      <c r="CC2700" s="122">
        <v>2396.52</v>
      </c>
      <c r="CD2700" s="178" t="s">
        <v>190</v>
      </c>
      <c r="CE2700" s="177" t="s">
        <v>283</v>
      </c>
      <c r="CF2700" s="177" t="s">
        <v>283</v>
      </c>
      <c r="CG2700" s="83" t="s">
        <v>9</v>
      </c>
      <c r="CH2700" s="57"/>
      <c r="CV2700" s="51"/>
      <c r="CW2700" s="51"/>
      <c r="CX2700" s="51"/>
      <c r="CY2700" s="51"/>
      <c r="CZ2700" s="51"/>
      <c r="DA2700" s="51"/>
      <c r="DB2700" s="51"/>
      <c r="DC2700" s="51"/>
      <c r="DD2700" s="51"/>
    </row>
    <row r="2701" spans="73:108" ht="15" x14ac:dyDescent="0.25">
      <c r="BU2701" s="91"/>
      <c r="BV2701" s="177">
        <v>2008</v>
      </c>
      <c r="BW2701" s="177">
        <v>11</v>
      </c>
      <c r="BX2701" s="177" t="s">
        <v>460</v>
      </c>
      <c r="BY2701" s="177" t="s">
        <v>262</v>
      </c>
      <c r="BZ2701" s="177" t="s">
        <v>277</v>
      </c>
      <c r="CA2701" s="177">
        <v>0</v>
      </c>
      <c r="CB2701" s="177" t="s">
        <v>264</v>
      </c>
      <c r="CC2701" s="122">
        <v>2438.2199999999998</v>
      </c>
      <c r="CD2701" s="178" t="s">
        <v>190</v>
      </c>
      <c r="CE2701" s="177" t="s">
        <v>283</v>
      </c>
      <c r="CF2701" s="177" t="s">
        <v>283</v>
      </c>
      <c r="CG2701" s="83" t="s">
        <v>9</v>
      </c>
      <c r="CH2701" s="57"/>
      <c r="CV2701" s="51"/>
      <c r="CW2701" s="51"/>
      <c r="CX2701" s="51"/>
      <c r="CY2701" s="51"/>
      <c r="CZ2701" s="51"/>
      <c r="DA2701" s="51"/>
      <c r="DB2701" s="51"/>
      <c r="DC2701" s="51"/>
      <c r="DD2701" s="51"/>
    </row>
    <row r="2702" spans="73:108" ht="15" x14ac:dyDescent="0.25">
      <c r="BU2702" s="91"/>
      <c r="BV2702" s="177">
        <v>2008</v>
      </c>
      <c r="BW2702" s="177">
        <v>12</v>
      </c>
      <c r="BX2702" s="177" t="s">
        <v>460</v>
      </c>
      <c r="BY2702" s="177" t="s">
        <v>262</v>
      </c>
      <c r="BZ2702" s="177" t="s">
        <v>277</v>
      </c>
      <c r="CA2702" s="177">
        <v>0</v>
      </c>
      <c r="CB2702" s="177" t="s">
        <v>264</v>
      </c>
      <c r="CC2702" s="122">
        <v>793.82</v>
      </c>
      <c r="CD2702" s="178" t="s">
        <v>190</v>
      </c>
      <c r="CE2702" s="177" t="s">
        <v>283</v>
      </c>
      <c r="CF2702" s="177" t="s">
        <v>283</v>
      </c>
      <c r="CG2702" s="83" t="s">
        <v>9</v>
      </c>
      <c r="CH2702" s="57"/>
      <c r="CV2702" s="51"/>
      <c r="CW2702" s="51"/>
      <c r="CX2702" s="51"/>
      <c r="CY2702" s="51"/>
      <c r="CZ2702" s="51"/>
      <c r="DA2702" s="51"/>
      <c r="DB2702" s="51"/>
      <c r="DC2702" s="51"/>
      <c r="DD2702" s="51"/>
    </row>
    <row r="2703" spans="73:108" ht="15" x14ac:dyDescent="0.25">
      <c r="BU2703" s="91"/>
      <c r="BV2703" s="177">
        <v>2009</v>
      </c>
      <c r="BW2703" s="177">
        <v>1</v>
      </c>
      <c r="BX2703" s="177" t="s">
        <v>460</v>
      </c>
      <c r="BY2703" s="177" t="s">
        <v>262</v>
      </c>
      <c r="BZ2703" s="177" t="s">
        <v>277</v>
      </c>
      <c r="CA2703" s="177">
        <v>0</v>
      </c>
      <c r="CB2703" s="177" t="s">
        <v>264</v>
      </c>
      <c r="CC2703" s="122">
        <v>1888</v>
      </c>
      <c r="CD2703" s="178" t="s">
        <v>190</v>
      </c>
      <c r="CE2703" s="177" t="s">
        <v>283</v>
      </c>
      <c r="CF2703" s="177" t="s">
        <v>283</v>
      </c>
      <c r="CG2703" s="83" t="s">
        <v>9</v>
      </c>
      <c r="CH2703" s="57"/>
      <c r="CV2703" s="51"/>
      <c r="CW2703" s="51"/>
      <c r="CX2703" s="51"/>
      <c r="CY2703" s="51"/>
      <c r="CZ2703" s="51"/>
      <c r="DA2703" s="51"/>
      <c r="DB2703" s="51"/>
      <c r="DC2703" s="51"/>
      <c r="DD2703" s="51"/>
    </row>
    <row r="2704" spans="73:108" ht="15" x14ac:dyDescent="0.25">
      <c r="BU2704" s="91"/>
      <c r="BV2704" s="177">
        <v>2009</v>
      </c>
      <c r="BW2704" s="177">
        <v>2</v>
      </c>
      <c r="BX2704" s="177" t="s">
        <v>460</v>
      </c>
      <c r="BY2704" s="177" t="s">
        <v>262</v>
      </c>
      <c r="BZ2704" s="177" t="s">
        <v>277</v>
      </c>
      <c r="CA2704" s="177">
        <v>0</v>
      </c>
      <c r="CB2704" s="177" t="s">
        <v>264</v>
      </c>
      <c r="CC2704" s="122">
        <v>2166.2399999999998</v>
      </c>
      <c r="CD2704" s="178" t="s">
        <v>190</v>
      </c>
      <c r="CE2704" s="177" t="s">
        <v>283</v>
      </c>
      <c r="CF2704" s="177" t="s">
        <v>283</v>
      </c>
      <c r="CG2704" s="83" t="s">
        <v>9</v>
      </c>
      <c r="CH2704" s="57"/>
      <c r="CV2704" s="51"/>
      <c r="CW2704" s="51"/>
      <c r="CX2704" s="51"/>
      <c r="CY2704" s="51"/>
      <c r="CZ2704" s="51"/>
      <c r="DA2704" s="51"/>
      <c r="DB2704" s="51"/>
      <c r="DC2704" s="51"/>
      <c r="DD2704" s="51"/>
    </row>
    <row r="2705" spans="73:108" ht="15" x14ac:dyDescent="0.25">
      <c r="BU2705" s="91"/>
      <c r="BV2705" s="177">
        <v>2009</v>
      </c>
      <c r="BW2705" s="177">
        <v>2</v>
      </c>
      <c r="BX2705" s="177" t="s">
        <v>460</v>
      </c>
      <c r="BY2705" s="177" t="s">
        <v>262</v>
      </c>
      <c r="BZ2705" s="177" t="s">
        <v>347</v>
      </c>
      <c r="CA2705" s="177">
        <v>0</v>
      </c>
      <c r="CB2705" s="177" t="s">
        <v>264</v>
      </c>
      <c r="CC2705" s="122">
        <v>265.55</v>
      </c>
      <c r="CD2705" s="178" t="s">
        <v>190</v>
      </c>
      <c r="CE2705" s="177" t="s">
        <v>283</v>
      </c>
      <c r="CF2705" s="177" t="s">
        <v>283</v>
      </c>
      <c r="CG2705" s="83" t="s">
        <v>9</v>
      </c>
      <c r="CH2705" s="57"/>
      <c r="CV2705" s="51"/>
      <c r="CW2705" s="51"/>
      <c r="CX2705" s="51"/>
      <c r="CY2705" s="51"/>
      <c r="CZ2705" s="51"/>
      <c r="DA2705" s="51"/>
      <c r="DB2705" s="51"/>
      <c r="DC2705" s="51"/>
      <c r="DD2705" s="51"/>
    </row>
    <row r="2706" spans="73:108" ht="15" x14ac:dyDescent="0.25">
      <c r="BU2706" s="91"/>
      <c r="BV2706" s="177">
        <v>2009</v>
      </c>
      <c r="BW2706" s="177">
        <v>3</v>
      </c>
      <c r="BX2706" s="177" t="s">
        <v>460</v>
      </c>
      <c r="BY2706" s="177" t="s">
        <v>262</v>
      </c>
      <c r="BZ2706" s="177" t="s">
        <v>277</v>
      </c>
      <c r="CA2706" s="177">
        <v>0</v>
      </c>
      <c r="CB2706" s="177" t="s">
        <v>264</v>
      </c>
      <c r="CC2706" s="122">
        <v>1296.71</v>
      </c>
      <c r="CD2706" s="178" t="s">
        <v>190</v>
      </c>
      <c r="CE2706" s="177" t="s">
        <v>283</v>
      </c>
      <c r="CF2706" s="177" t="s">
        <v>283</v>
      </c>
      <c r="CG2706" s="83" t="s">
        <v>9</v>
      </c>
      <c r="CH2706" s="57"/>
      <c r="CV2706" s="51"/>
      <c r="CW2706" s="51"/>
      <c r="CX2706" s="51"/>
      <c r="CY2706" s="51"/>
      <c r="CZ2706" s="51"/>
      <c r="DA2706" s="51"/>
      <c r="DB2706" s="51"/>
      <c r="DC2706" s="51"/>
      <c r="DD2706" s="51"/>
    </row>
    <row r="2707" spans="73:108" ht="15" x14ac:dyDescent="0.25">
      <c r="BU2707" s="91"/>
      <c r="BV2707" s="177">
        <v>2009</v>
      </c>
      <c r="BW2707" s="177">
        <v>4</v>
      </c>
      <c r="BX2707" s="177" t="s">
        <v>460</v>
      </c>
      <c r="BY2707" s="177" t="s">
        <v>262</v>
      </c>
      <c r="BZ2707" s="177" t="s">
        <v>277</v>
      </c>
      <c r="CA2707" s="177">
        <v>0</v>
      </c>
      <c r="CB2707" s="177" t="s">
        <v>264</v>
      </c>
      <c r="CC2707" s="122">
        <v>1058.1400000000001</v>
      </c>
      <c r="CD2707" s="178" t="s">
        <v>190</v>
      </c>
      <c r="CE2707" s="177" t="s">
        <v>283</v>
      </c>
      <c r="CF2707" s="177" t="s">
        <v>283</v>
      </c>
      <c r="CG2707" s="83" t="s">
        <v>9</v>
      </c>
      <c r="CH2707" s="57"/>
      <c r="CV2707" s="51"/>
      <c r="CW2707" s="51"/>
      <c r="CX2707" s="51"/>
      <c r="CY2707" s="51"/>
      <c r="CZ2707" s="51"/>
      <c r="DA2707" s="51"/>
      <c r="DB2707" s="51"/>
      <c r="DC2707" s="51"/>
      <c r="DD2707" s="51"/>
    </row>
    <row r="2708" spans="73:108" ht="15" x14ac:dyDescent="0.25">
      <c r="BU2708" s="91"/>
      <c r="BV2708" s="177">
        <v>2009</v>
      </c>
      <c r="BW2708" s="177">
        <v>5</v>
      </c>
      <c r="BX2708" s="177" t="s">
        <v>460</v>
      </c>
      <c r="BY2708" s="177" t="s">
        <v>262</v>
      </c>
      <c r="BZ2708" s="177" t="s">
        <v>277</v>
      </c>
      <c r="CA2708" s="177">
        <v>0</v>
      </c>
      <c r="CB2708" s="177" t="s">
        <v>264</v>
      </c>
      <c r="CC2708" s="122">
        <v>69.709999999999994</v>
      </c>
      <c r="CD2708" s="178" t="s">
        <v>190</v>
      </c>
      <c r="CE2708" s="177" t="s">
        <v>283</v>
      </c>
      <c r="CF2708" s="177" t="s">
        <v>283</v>
      </c>
      <c r="CG2708" s="83" t="s">
        <v>9</v>
      </c>
      <c r="CH2708" s="57"/>
      <c r="CV2708" s="51"/>
      <c r="CW2708" s="51"/>
      <c r="CX2708" s="51"/>
      <c r="CY2708" s="51"/>
      <c r="CZ2708" s="51"/>
      <c r="DA2708" s="51"/>
      <c r="DB2708" s="51"/>
      <c r="DC2708" s="51"/>
      <c r="DD2708" s="51"/>
    </row>
    <row r="2709" spans="73:108" ht="15" x14ac:dyDescent="0.25">
      <c r="BU2709" s="91"/>
      <c r="BV2709" s="177">
        <v>2009</v>
      </c>
      <c r="BW2709" s="177">
        <v>6</v>
      </c>
      <c r="BX2709" s="177" t="s">
        <v>460</v>
      </c>
      <c r="BY2709" s="177" t="s">
        <v>262</v>
      </c>
      <c r="BZ2709" s="177" t="s">
        <v>277</v>
      </c>
      <c r="CA2709" s="177">
        <v>0</v>
      </c>
      <c r="CB2709" s="177" t="s">
        <v>264</v>
      </c>
      <c r="CC2709" s="122">
        <v>139.41999999999999</v>
      </c>
      <c r="CD2709" s="178" t="s">
        <v>190</v>
      </c>
      <c r="CE2709" s="177" t="s">
        <v>283</v>
      </c>
      <c r="CF2709" s="177" t="s">
        <v>283</v>
      </c>
      <c r="CG2709" s="83" t="s">
        <v>9</v>
      </c>
      <c r="CH2709" s="57"/>
      <c r="CV2709" s="51"/>
      <c r="CW2709" s="51"/>
      <c r="CX2709" s="51"/>
      <c r="CY2709" s="51"/>
      <c r="CZ2709" s="51"/>
      <c r="DA2709" s="51"/>
      <c r="DB2709" s="51"/>
      <c r="DC2709" s="51"/>
      <c r="DD2709" s="51"/>
    </row>
    <row r="2710" spans="73:108" ht="15" x14ac:dyDescent="0.25">
      <c r="BU2710" s="91"/>
      <c r="BV2710" s="177">
        <v>2009</v>
      </c>
      <c r="BW2710" s="177">
        <v>7</v>
      </c>
      <c r="BX2710" s="177" t="s">
        <v>460</v>
      </c>
      <c r="BY2710" s="177" t="s">
        <v>262</v>
      </c>
      <c r="BZ2710" s="177" t="s">
        <v>277</v>
      </c>
      <c r="CA2710" s="177">
        <v>0</v>
      </c>
      <c r="CB2710" s="177" t="s">
        <v>264</v>
      </c>
      <c r="CC2710" s="122">
        <v>69.709999999999994</v>
      </c>
      <c r="CD2710" s="178" t="s">
        <v>190</v>
      </c>
      <c r="CE2710" s="177" t="s">
        <v>283</v>
      </c>
      <c r="CF2710" s="177" t="s">
        <v>283</v>
      </c>
      <c r="CG2710" s="83" t="s">
        <v>9</v>
      </c>
      <c r="CH2710" s="57"/>
      <c r="CV2710" s="51"/>
      <c r="CW2710" s="51"/>
      <c r="CX2710" s="51"/>
      <c r="CY2710" s="51"/>
      <c r="CZ2710" s="51"/>
      <c r="DA2710" s="51"/>
      <c r="DB2710" s="51"/>
      <c r="DC2710" s="51"/>
      <c r="DD2710" s="51"/>
    </row>
    <row r="2711" spans="73:108" ht="15" x14ac:dyDescent="0.25">
      <c r="BU2711" s="91"/>
      <c r="BV2711" s="177">
        <v>2009</v>
      </c>
      <c r="BW2711" s="177">
        <v>9</v>
      </c>
      <c r="BX2711" s="177" t="s">
        <v>460</v>
      </c>
      <c r="BY2711" s="177" t="s">
        <v>262</v>
      </c>
      <c r="BZ2711" s="177" t="s">
        <v>277</v>
      </c>
      <c r="CA2711" s="177">
        <v>0</v>
      </c>
      <c r="CB2711" s="177" t="s">
        <v>264</v>
      </c>
      <c r="CC2711" s="122">
        <v>139.41999999999999</v>
      </c>
      <c r="CD2711" s="178" t="s">
        <v>190</v>
      </c>
      <c r="CE2711" s="177" t="s">
        <v>283</v>
      </c>
      <c r="CF2711" s="177" t="s">
        <v>283</v>
      </c>
      <c r="CG2711" s="83" t="s">
        <v>9</v>
      </c>
      <c r="CH2711" s="57"/>
      <c r="CV2711" s="51"/>
      <c r="CW2711" s="51"/>
      <c r="CX2711" s="51"/>
      <c r="CY2711" s="51"/>
      <c r="CZ2711" s="51"/>
      <c r="DA2711" s="51"/>
      <c r="DB2711" s="51"/>
      <c r="DC2711" s="51"/>
      <c r="DD2711" s="51"/>
    </row>
    <row r="2712" spans="73:108" ht="15" x14ac:dyDescent="0.25">
      <c r="BU2712" s="91"/>
      <c r="BV2712" s="177">
        <v>2007</v>
      </c>
      <c r="BW2712" s="177">
        <v>3</v>
      </c>
      <c r="BX2712" s="177" t="s">
        <v>261</v>
      </c>
      <c r="BY2712" s="177" t="s">
        <v>262</v>
      </c>
      <c r="BZ2712" s="177" t="s">
        <v>277</v>
      </c>
      <c r="CA2712" s="177">
        <v>0</v>
      </c>
      <c r="CB2712" s="177" t="s">
        <v>264</v>
      </c>
      <c r="CC2712" s="122">
        <v>1785.58</v>
      </c>
      <c r="CD2712" s="178" t="s">
        <v>190</v>
      </c>
      <c r="CE2712" s="177" t="s">
        <v>283</v>
      </c>
      <c r="CF2712" s="177" t="s">
        <v>283</v>
      </c>
      <c r="CG2712" s="83" t="s">
        <v>9</v>
      </c>
      <c r="CH2712" s="57"/>
      <c r="CV2712" s="51"/>
      <c r="CW2712" s="51"/>
      <c r="CX2712" s="51"/>
      <c r="CY2712" s="51"/>
      <c r="CZ2712" s="51"/>
      <c r="DA2712" s="51"/>
      <c r="DB2712" s="51"/>
      <c r="DC2712" s="51"/>
      <c r="DD2712" s="51"/>
    </row>
    <row r="2713" spans="73:108" ht="15" x14ac:dyDescent="0.25">
      <c r="BU2713" s="91"/>
      <c r="BV2713" s="177">
        <v>2007</v>
      </c>
      <c r="BW2713" s="177">
        <v>4</v>
      </c>
      <c r="BX2713" s="177" t="s">
        <v>261</v>
      </c>
      <c r="BY2713" s="177" t="s">
        <v>262</v>
      </c>
      <c r="BZ2713" s="177" t="s">
        <v>277</v>
      </c>
      <c r="CA2713" s="177">
        <v>0</v>
      </c>
      <c r="CB2713" s="177" t="s">
        <v>264</v>
      </c>
      <c r="CC2713" s="122">
        <v>2098.0500000000002</v>
      </c>
      <c r="CD2713" s="178" t="s">
        <v>190</v>
      </c>
      <c r="CE2713" s="177" t="s">
        <v>283</v>
      </c>
      <c r="CF2713" s="177" t="s">
        <v>283</v>
      </c>
      <c r="CG2713" s="83" t="s">
        <v>9</v>
      </c>
      <c r="CH2713" s="57"/>
      <c r="CV2713" s="51"/>
      <c r="CW2713" s="51"/>
      <c r="CX2713" s="51"/>
      <c r="CY2713" s="51"/>
      <c r="CZ2713" s="51"/>
      <c r="DA2713" s="51"/>
      <c r="DB2713" s="51"/>
      <c r="DC2713" s="51"/>
      <c r="DD2713" s="51"/>
    </row>
    <row r="2714" spans="73:108" ht="15" x14ac:dyDescent="0.25">
      <c r="BU2714" s="91"/>
      <c r="BV2714" s="177">
        <v>2007</v>
      </c>
      <c r="BW2714" s="177">
        <v>5</v>
      </c>
      <c r="BX2714" s="177" t="s">
        <v>261</v>
      </c>
      <c r="BY2714" s="177" t="s">
        <v>262</v>
      </c>
      <c r="BZ2714" s="177" t="s">
        <v>277</v>
      </c>
      <c r="CA2714" s="177">
        <v>0</v>
      </c>
      <c r="CB2714" s="177" t="s">
        <v>264</v>
      </c>
      <c r="CC2714" s="122">
        <v>1071.3499999999999</v>
      </c>
      <c r="CD2714" s="178" t="s">
        <v>190</v>
      </c>
      <c r="CE2714" s="177" t="s">
        <v>283</v>
      </c>
      <c r="CF2714" s="177" t="s">
        <v>283</v>
      </c>
      <c r="CG2714" s="83" t="s">
        <v>9</v>
      </c>
      <c r="CH2714" s="57"/>
      <c r="CV2714" s="51"/>
      <c r="CW2714" s="51"/>
      <c r="CX2714" s="51"/>
      <c r="CY2714" s="51"/>
      <c r="CZ2714" s="51"/>
      <c r="DA2714" s="51"/>
      <c r="DB2714" s="51"/>
      <c r="DC2714" s="51"/>
      <c r="DD2714" s="51"/>
    </row>
    <row r="2715" spans="73:108" ht="15" x14ac:dyDescent="0.25">
      <c r="BU2715" s="91"/>
      <c r="BV2715" s="177">
        <v>2007</v>
      </c>
      <c r="BW2715" s="177">
        <v>6</v>
      </c>
      <c r="BX2715" s="177" t="s">
        <v>261</v>
      </c>
      <c r="BY2715" s="177" t="s">
        <v>262</v>
      </c>
      <c r="BZ2715" s="177" t="s">
        <v>277</v>
      </c>
      <c r="CA2715" s="177">
        <v>0</v>
      </c>
      <c r="CB2715" s="177" t="s">
        <v>264</v>
      </c>
      <c r="CC2715" s="122">
        <v>1428.46</v>
      </c>
      <c r="CD2715" s="178" t="s">
        <v>190</v>
      </c>
      <c r="CE2715" s="177" t="s">
        <v>283</v>
      </c>
      <c r="CF2715" s="177" t="s">
        <v>283</v>
      </c>
      <c r="CG2715" s="83" t="s">
        <v>9</v>
      </c>
      <c r="CH2715" s="57"/>
      <c r="CV2715" s="51"/>
      <c r="CW2715" s="51"/>
      <c r="CX2715" s="51"/>
      <c r="CY2715" s="51"/>
      <c r="CZ2715" s="51"/>
      <c r="DA2715" s="51"/>
      <c r="DB2715" s="51"/>
      <c r="DC2715" s="51"/>
      <c r="DD2715" s="51"/>
    </row>
    <row r="2716" spans="73:108" ht="15" x14ac:dyDescent="0.25">
      <c r="BU2716" s="91"/>
      <c r="BV2716" s="177">
        <v>2007</v>
      </c>
      <c r="BW2716" s="177">
        <v>7</v>
      </c>
      <c r="BX2716" s="177" t="s">
        <v>261</v>
      </c>
      <c r="BY2716" s="177" t="s">
        <v>262</v>
      </c>
      <c r="BZ2716" s="177" t="s">
        <v>277</v>
      </c>
      <c r="CA2716" s="177">
        <v>0</v>
      </c>
      <c r="CB2716" s="177" t="s">
        <v>264</v>
      </c>
      <c r="CC2716" s="122">
        <v>1428.46</v>
      </c>
      <c r="CD2716" s="178" t="s">
        <v>190</v>
      </c>
      <c r="CE2716" s="177" t="s">
        <v>283</v>
      </c>
      <c r="CF2716" s="177" t="s">
        <v>283</v>
      </c>
      <c r="CG2716" s="83" t="s">
        <v>9</v>
      </c>
      <c r="CH2716" s="57"/>
      <c r="CV2716" s="51"/>
      <c r="CW2716" s="51"/>
      <c r="CX2716" s="51"/>
      <c r="CY2716" s="51"/>
      <c r="CZ2716" s="51"/>
      <c r="DA2716" s="51"/>
      <c r="DB2716" s="51"/>
      <c r="DC2716" s="51"/>
      <c r="DD2716" s="51"/>
    </row>
    <row r="2717" spans="73:108" ht="15" x14ac:dyDescent="0.25">
      <c r="BU2717" s="91"/>
      <c r="BV2717" s="177">
        <v>2007</v>
      </c>
      <c r="BW2717" s="177">
        <v>8</v>
      </c>
      <c r="BX2717" s="177" t="s">
        <v>261</v>
      </c>
      <c r="BY2717" s="177" t="s">
        <v>262</v>
      </c>
      <c r="BZ2717" s="177" t="s">
        <v>277</v>
      </c>
      <c r="CA2717" s="177">
        <v>0</v>
      </c>
      <c r="CB2717" s="177" t="s">
        <v>264</v>
      </c>
      <c r="CC2717" s="122">
        <v>5217.1499999999996</v>
      </c>
      <c r="CD2717" s="178" t="s">
        <v>190</v>
      </c>
      <c r="CE2717" s="177" t="s">
        <v>283</v>
      </c>
      <c r="CF2717" s="177" t="s">
        <v>283</v>
      </c>
      <c r="CG2717" s="83" t="s">
        <v>9</v>
      </c>
      <c r="CH2717" s="57"/>
      <c r="CV2717" s="51"/>
      <c r="CW2717" s="51"/>
      <c r="CX2717" s="51"/>
      <c r="CY2717" s="51"/>
      <c r="CZ2717" s="51"/>
      <c r="DA2717" s="51"/>
      <c r="DB2717" s="51"/>
      <c r="DC2717" s="51"/>
      <c r="DD2717" s="51"/>
    </row>
    <row r="2718" spans="73:108" ht="15" x14ac:dyDescent="0.25">
      <c r="BU2718" s="91"/>
      <c r="BV2718" s="177">
        <v>2007</v>
      </c>
      <c r="BW2718" s="177">
        <v>9</v>
      </c>
      <c r="BX2718" s="177" t="s">
        <v>261</v>
      </c>
      <c r="BY2718" s="177" t="s">
        <v>262</v>
      </c>
      <c r="BZ2718" s="177" t="s">
        <v>277</v>
      </c>
      <c r="CA2718" s="177">
        <v>0</v>
      </c>
      <c r="CB2718" s="177" t="s">
        <v>264</v>
      </c>
      <c r="CC2718" s="122">
        <v>3959.19</v>
      </c>
      <c r="CD2718" s="178" t="s">
        <v>190</v>
      </c>
      <c r="CE2718" s="177" t="s">
        <v>283</v>
      </c>
      <c r="CF2718" s="177" t="s">
        <v>283</v>
      </c>
      <c r="CG2718" s="83" t="s">
        <v>9</v>
      </c>
      <c r="CH2718" s="57"/>
      <c r="CV2718" s="51"/>
      <c r="CW2718" s="51"/>
      <c r="CX2718" s="51"/>
      <c r="CY2718" s="51"/>
      <c r="CZ2718" s="51"/>
      <c r="DA2718" s="51"/>
      <c r="DB2718" s="51"/>
      <c r="DC2718" s="51"/>
      <c r="DD2718" s="51"/>
    </row>
    <row r="2719" spans="73:108" ht="15" x14ac:dyDescent="0.25">
      <c r="BU2719" s="91"/>
      <c r="BV2719" s="177">
        <v>2007</v>
      </c>
      <c r="BW2719" s="177">
        <v>10</v>
      </c>
      <c r="BX2719" s="177" t="s">
        <v>261</v>
      </c>
      <c r="BY2719" s="177" t="s">
        <v>262</v>
      </c>
      <c r="BZ2719" s="177" t="s">
        <v>277</v>
      </c>
      <c r="CA2719" s="177">
        <v>0</v>
      </c>
      <c r="CB2719" s="177" t="s">
        <v>264</v>
      </c>
      <c r="CC2719" s="122">
        <v>5232.59</v>
      </c>
      <c r="CD2719" s="178" t="s">
        <v>190</v>
      </c>
      <c r="CE2719" s="177" t="s">
        <v>283</v>
      </c>
      <c r="CF2719" s="177" t="s">
        <v>283</v>
      </c>
      <c r="CG2719" s="83" t="s">
        <v>9</v>
      </c>
      <c r="CH2719" s="57"/>
      <c r="CV2719" s="51"/>
      <c r="CW2719" s="51"/>
      <c r="CX2719" s="51"/>
      <c r="CY2719" s="51"/>
      <c r="CZ2719" s="51"/>
      <c r="DA2719" s="51"/>
      <c r="DB2719" s="51"/>
      <c r="DC2719" s="51"/>
      <c r="DD2719" s="51"/>
    </row>
    <row r="2720" spans="73:108" ht="15" x14ac:dyDescent="0.25">
      <c r="BU2720" s="91"/>
      <c r="BV2720" s="177">
        <v>2007</v>
      </c>
      <c r="BW2720" s="177">
        <v>11</v>
      </c>
      <c r="BX2720" s="177" t="s">
        <v>261</v>
      </c>
      <c r="BY2720" s="177" t="s">
        <v>262</v>
      </c>
      <c r="BZ2720" s="177" t="s">
        <v>277</v>
      </c>
      <c r="CA2720" s="177">
        <v>0</v>
      </c>
      <c r="CB2720" s="177" t="s">
        <v>264</v>
      </c>
      <c r="CC2720" s="122">
        <v>6002.45</v>
      </c>
      <c r="CD2720" s="178" t="s">
        <v>190</v>
      </c>
      <c r="CE2720" s="177" t="s">
        <v>283</v>
      </c>
      <c r="CF2720" s="177" t="s">
        <v>283</v>
      </c>
      <c r="CG2720" s="83" t="s">
        <v>9</v>
      </c>
      <c r="CH2720" s="57"/>
      <c r="CV2720" s="51"/>
      <c r="CW2720" s="51"/>
      <c r="CX2720" s="51"/>
      <c r="CY2720" s="51"/>
      <c r="CZ2720" s="51"/>
      <c r="DA2720" s="51"/>
      <c r="DB2720" s="51"/>
      <c r="DC2720" s="51"/>
      <c r="DD2720" s="51"/>
    </row>
    <row r="2721" spans="73:108" ht="15" x14ac:dyDescent="0.25">
      <c r="BU2721" s="91"/>
      <c r="BV2721" s="177">
        <v>2007</v>
      </c>
      <c r="BW2721" s="177">
        <v>12</v>
      </c>
      <c r="BX2721" s="177" t="s">
        <v>261</v>
      </c>
      <c r="BY2721" s="177" t="s">
        <v>262</v>
      </c>
      <c r="BZ2721" s="177" t="s">
        <v>277</v>
      </c>
      <c r="CA2721" s="177">
        <v>0</v>
      </c>
      <c r="CB2721" s="177" t="s">
        <v>264</v>
      </c>
      <c r="CC2721" s="122">
        <v>5084.21</v>
      </c>
      <c r="CD2721" s="178" t="s">
        <v>190</v>
      </c>
      <c r="CE2721" s="177" t="s">
        <v>283</v>
      </c>
      <c r="CF2721" s="177" t="s">
        <v>283</v>
      </c>
      <c r="CG2721" s="83" t="s">
        <v>9</v>
      </c>
      <c r="CH2721" s="57"/>
      <c r="CV2721" s="51"/>
      <c r="CW2721" s="51"/>
      <c r="CX2721" s="51"/>
      <c r="CY2721" s="51"/>
      <c r="CZ2721" s="51"/>
      <c r="DA2721" s="51"/>
      <c r="DB2721" s="51"/>
      <c r="DC2721" s="51"/>
      <c r="DD2721" s="51"/>
    </row>
    <row r="2722" spans="73:108" ht="15" x14ac:dyDescent="0.25">
      <c r="BU2722" s="91"/>
      <c r="BV2722" s="177">
        <v>2008</v>
      </c>
      <c r="BW2722" s="177">
        <v>1</v>
      </c>
      <c r="BX2722" s="177" t="s">
        <v>261</v>
      </c>
      <c r="BY2722" s="177" t="s">
        <v>262</v>
      </c>
      <c r="BZ2722" s="177" t="s">
        <v>277</v>
      </c>
      <c r="CA2722" s="177">
        <v>0</v>
      </c>
      <c r="CB2722" s="177" t="s">
        <v>264</v>
      </c>
      <c r="CC2722" s="122">
        <v>7011.2</v>
      </c>
      <c r="CD2722" s="178" t="s">
        <v>190</v>
      </c>
      <c r="CE2722" s="177" t="s">
        <v>283</v>
      </c>
      <c r="CF2722" s="177" t="s">
        <v>283</v>
      </c>
      <c r="CG2722" s="83" t="s">
        <v>9</v>
      </c>
      <c r="CH2722" s="57"/>
      <c r="CV2722" s="51"/>
      <c r="CW2722" s="51"/>
      <c r="CX2722" s="51"/>
      <c r="CY2722" s="51"/>
      <c r="CZ2722" s="51"/>
      <c r="DA2722" s="51"/>
      <c r="DB2722" s="51"/>
      <c r="DC2722" s="51"/>
      <c r="DD2722" s="51"/>
    </row>
    <row r="2723" spans="73:108" ht="15" x14ac:dyDescent="0.25">
      <c r="BU2723" s="91"/>
      <c r="BV2723" s="177">
        <v>2008</v>
      </c>
      <c r="BW2723" s="177">
        <v>2</v>
      </c>
      <c r="BX2723" s="177" t="s">
        <v>261</v>
      </c>
      <c r="BY2723" s="177" t="s">
        <v>262</v>
      </c>
      <c r="BZ2723" s="177" t="s">
        <v>277</v>
      </c>
      <c r="CA2723" s="177">
        <v>0</v>
      </c>
      <c r="CB2723" s="177" t="s">
        <v>264</v>
      </c>
      <c r="CC2723" s="122">
        <v>5803.49</v>
      </c>
      <c r="CD2723" s="178" t="s">
        <v>190</v>
      </c>
      <c r="CE2723" s="177" t="s">
        <v>283</v>
      </c>
      <c r="CF2723" s="177" t="s">
        <v>283</v>
      </c>
      <c r="CG2723" s="83" t="s">
        <v>9</v>
      </c>
      <c r="CH2723" s="57"/>
      <c r="CV2723" s="51"/>
      <c r="CW2723" s="51"/>
      <c r="CX2723" s="51"/>
      <c r="CY2723" s="51"/>
      <c r="CZ2723" s="51"/>
      <c r="DA2723" s="51"/>
      <c r="DB2723" s="51"/>
      <c r="DC2723" s="51"/>
      <c r="DD2723" s="51"/>
    </row>
    <row r="2724" spans="73:108" ht="15" x14ac:dyDescent="0.25">
      <c r="BU2724" s="91"/>
      <c r="BV2724" s="177">
        <v>2008</v>
      </c>
      <c r="BW2724" s="177">
        <v>3</v>
      </c>
      <c r="BX2724" s="177" t="s">
        <v>261</v>
      </c>
      <c r="BY2724" s="177" t="s">
        <v>262</v>
      </c>
      <c r="BZ2724" s="177" t="s">
        <v>277</v>
      </c>
      <c r="CA2724" s="177">
        <v>0</v>
      </c>
      <c r="CB2724" s="177" t="s">
        <v>264</v>
      </c>
      <c r="CC2724" s="122">
        <v>4969.07</v>
      </c>
      <c r="CD2724" s="178" t="s">
        <v>190</v>
      </c>
      <c r="CE2724" s="177" t="s">
        <v>283</v>
      </c>
      <c r="CF2724" s="177" t="s">
        <v>283</v>
      </c>
      <c r="CG2724" s="83" t="s">
        <v>9</v>
      </c>
      <c r="CH2724" s="57"/>
      <c r="CV2724" s="51"/>
      <c r="CW2724" s="51"/>
      <c r="CX2724" s="51"/>
      <c r="CY2724" s="51"/>
      <c r="CZ2724" s="51"/>
      <c r="DA2724" s="51"/>
      <c r="DB2724" s="51"/>
      <c r="DC2724" s="51"/>
      <c r="DD2724" s="51"/>
    </row>
    <row r="2725" spans="73:108" ht="15" x14ac:dyDescent="0.25">
      <c r="BU2725" s="91"/>
      <c r="BV2725" s="177">
        <v>2008</v>
      </c>
      <c r="BW2725" s="177">
        <v>4</v>
      </c>
      <c r="BX2725" s="177" t="s">
        <v>261</v>
      </c>
      <c r="BY2725" s="177" t="s">
        <v>262</v>
      </c>
      <c r="BZ2725" s="177" t="s">
        <v>277</v>
      </c>
      <c r="CA2725" s="177">
        <v>0</v>
      </c>
      <c r="CB2725" s="177" t="s">
        <v>264</v>
      </c>
      <c r="CC2725" s="122">
        <v>5751.24</v>
      </c>
      <c r="CD2725" s="178" t="s">
        <v>190</v>
      </c>
      <c r="CE2725" s="177" t="s">
        <v>283</v>
      </c>
      <c r="CF2725" s="177" t="s">
        <v>283</v>
      </c>
      <c r="CG2725" s="83" t="s">
        <v>9</v>
      </c>
      <c r="CH2725" s="57"/>
      <c r="CV2725" s="51"/>
      <c r="CW2725" s="51"/>
      <c r="CX2725" s="51"/>
      <c r="CY2725" s="51"/>
      <c r="CZ2725" s="51"/>
      <c r="DA2725" s="51"/>
      <c r="DB2725" s="51"/>
      <c r="DC2725" s="51"/>
      <c r="DD2725" s="51"/>
    </row>
    <row r="2726" spans="73:108" ht="15" x14ac:dyDescent="0.25">
      <c r="BU2726" s="91"/>
      <c r="BV2726" s="177">
        <v>2008</v>
      </c>
      <c r="BW2726" s="177">
        <v>5</v>
      </c>
      <c r="BX2726" s="177" t="s">
        <v>261</v>
      </c>
      <c r="BY2726" s="177" t="s">
        <v>262</v>
      </c>
      <c r="BZ2726" s="177" t="s">
        <v>277</v>
      </c>
      <c r="CA2726" s="177">
        <v>0</v>
      </c>
      <c r="CB2726" s="177" t="s">
        <v>264</v>
      </c>
      <c r="CC2726" s="122">
        <v>4730.82</v>
      </c>
      <c r="CD2726" s="178" t="s">
        <v>190</v>
      </c>
      <c r="CE2726" s="177" t="s">
        <v>283</v>
      </c>
      <c r="CF2726" s="177" t="s">
        <v>283</v>
      </c>
      <c r="CG2726" s="83" t="s">
        <v>9</v>
      </c>
      <c r="CH2726" s="57"/>
      <c r="CV2726" s="51"/>
      <c r="CW2726" s="51"/>
      <c r="CX2726" s="51"/>
      <c r="CY2726" s="51"/>
      <c r="CZ2726" s="51"/>
      <c r="DA2726" s="51"/>
      <c r="DB2726" s="51"/>
      <c r="DC2726" s="51"/>
      <c r="DD2726" s="51"/>
    </row>
    <row r="2727" spans="73:108" ht="15" x14ac:dyDescent="0.25">
      <c r="BU2727" s="91"/>
      <c r="BV2727" s="177">
        <v>2008</v>
      </c>
      <c r="BW2727" s="177">
        <v>6</v>
      </c>
      <c r="BX2727" s="177" t="s">
        <v>261</v>
      </c>
      <c r="BY2727" s="177" t="s">
        <v>262</v>
      </c>
      <c r="BZ2727" s="177" t="s">
        <v>277</v>
      </c>
      <c r="CA2727" s="177">
        <v>0</v>
      </c>
      <c r="CB2727" s="177" t="s">
        <v>264</v>
      </c>
      <c r="CC2727" s="122">
        <v>4403.9399999999996</v>
      </c>
      <c r="CD2727" s="178" t="s">
        <v>190</v>
      </c>
      <c r="CE2727" s="177" t="s">
        <v>283</v>
      </c>
      <c r="CF2727" s="177" t="s">
        <v>283</v>
      </c>
      <c r="CG2727" s="83" t="s">
        <v>9</v>
      </c>
      <c r="CH2727" s="57"/>
      <c r="CV2727" s="51"/>
      <c r="CW2727" s="51"/>
      <c r="CX2727" s="51"/>
      <c r="CY2727" s="51"/>
      <c r="CZ2727" s="51"/>
      <c r="DA2727" s="51"/>
      <c r="DB2727" s="51"/>
      <c r="DC2727" s="51"/>
      <c r="DD2727" s="51"/>
    </row>
    <row r="2728" spans="73:108" ht="15" x14ac:dyDescent="0.25">
      <c r="BU2728" s="91"/>
      <c r="BV2728" s="177">
        <v>2008</v>
      </c>
      <c r="BW2728" s="177">
        <v>7</v>
      </c>
      <c r="BX2728" s="177" t="s">
        <v>261</v>
      </c>
      <c r="BY2728" s="177" t="s">
        <v>262</v>
      </c>
      <c r="BZ2728" s="177" t="s">
        <v>277</v>
      </c>
      <c r="CA2728" s="177">
        <v>0</v>
      </c>
      <c r="CB2728" s="177" t="s">
        <v>264</v>
      </c>
      <c r="CC2728" s="122">
        <v>5774.76</v>
      </c>
      <c r="CD2728" s="178" t="s">
        <v>190</v>
      </c>
      <c r="CE2728" s="177" t="s">
        <v>283</v>
      </c>
      <c r="CF2728" s="177" t="s">
        <v>283</v>
      </c>
      <c r="CG2728" s="83" t="s">
        <v>9</v>
      </c>
      <c r="CH2728" s="57"/>
      <c r="CV2728" s="51"/>
      <c r="CW2728" s="51"/>
      <c r="CX2728" s="51"/>
      <c r="CY2728" s="51"/>
      <c r="CZ2728" s="51"/>
      <c r="DA2728" s="51"/>
      <c r="DB2728" s="51"/>
      <c r="DC2728" s="51"/>
      <c r="DD2728" s="51"/>
    </row>
    <row r="2729" spans="73:108" ht="15" x14ac:dyDescent="0.25">
      <c r="BU2729" s="91"/>
      <c r="BV2729" s="177">
        <v>2008</v>
      </c>
      <c r="BW2729" s="177">
        <v>8</v>
      </c>
      <c r="BX2729" s="177" t="s">
        <v>261</v>
      </c>
      <c r="BY2729" s="177" t="s">
        <v>262</v>
      </c>
      <c r="BZ2729" s="177" t="s">
        <v>277</v>
      </c>
      <c r="CA2729" s="177">
        <v>0</v>
      </c>
      <c r="CB2729" s="177" t="s">
        <v>264</v>
      </c>
      <c r="CC2729" s="122">
        <v>4230.87</v>
      </c>
      <c r="CD2729" s="178" t="s">
        <v>190</v>
      </c>
      <c r="CE2729" s="177" t="s">
        <v>283</v>
      </c>
      <c r="CF2729" s="177" t="s">
        <v>283</v>
      </c>
      <c r="CG2729" s="83" t="s">
        <v>9</v>
      </c>
      <c r="CH2729" s="57"/>
      <c r="CV2729" s="51"/>
      <c r="CW2729" s="51"/>
      <c r="CX2729" s="51"/>
      <c r="CY2729" s="51"/>
      <c r="CZ2729" s="51"/>
      <c r="DA2729" s="51"/>
      <c r="DB2729" s="51"/>
      <c r="DC2729" s="51"/>
      <c r="DD2729" s="51"/>
    </row>
    <row r="2730" spans="73:108" ht="15" x14ac:dyDescent="0.25">
      <c r="BU2730" s="91"/>
      <c r="BV2730" s="177">
        <v>2008</v>
      </c>
      <c r="BW2730" s="177">
        <v>9</v>
      </c>
      <c r="BX2730" s="177" t="s">
        <v>261</v>
      </c>
      <c r="BY2730" s="177" t="s">
        <v>262</v>
      </c>
      <c r="BZ2730" s="177" t="s">
        <v>277</v>
      </c>
      <c r="CA2730" s="177">
        <v>0</v>
      </c>
      <c r="CB2730" s="177" t="s">
        <v>264</v>
      </c>
      <c r="CC2730" s="122">
        <v>5153.54</v>
      </c>
      <c r="CD2730" s="178" t="s">
        <v>190</v>
      </c>
      <c r="CE2730" s="177" t="s">
        <v>283</v>
      </c>
      <c r="CF2730" s="177" t="s">
        <v>283</v>
      </c>
      <c r="CG2730" s="83" t="s">
        <v>9</v>
      </c>
      <c r="CH2730" s="57"/>
      <c r="CV2730" s="51"/>
      <c r="CW2730" s="51"/>
      <c r="CX2730" s="51"/>
      <c r="CY2730" s="51"/>
      <c r="CZ2730" s="51"/>
      <c r="DA2730" s="51"/>
      <c r="DB2730" s="51"/>
      <c r="DC2730" s="51"/>
      <c r="DD2730" s="51"/>
    </row>
    <row r="2731" spans="73:108" ht="15" x14ac:dyDescent="0.25">
      <c r="BU2731" s="91"/>
      <c r="BV2731" s="177">
        <v>2008</v>
      </c>
      <c r="BW2731" s="177">
        <v>10</v>
      </c>
      <c r="BX2731" s="177" t="s">
        <v>261</v>
      </c>
      <c r="BY2731" s="177" t="s">
        <v>262</v>
      </c>
      <c r="BZ2731" s="177" t="s">
        <v>277</v>
      </c>
      <c r="CA2731" s="177">
        <v>0</v>
      </c>
      <c r="CB2731" s="177" t="s">
        <v>264</v>
      </c>
      <c r="CC2731" s="122">
        <v>2470.37</v>
      </c>
      <c r="CD2731" s="178" t="s">
        <v>190</v>
      </c>
      <c r="CE2731" s="177" t="s">
        <v>283</v>
      </c>
      <c r="CF2731" s="177" t="s">
        <v>283</v>
      </c>
      <c r="CG2731" s="83" t="s">
        <v>9</v>
      </c>
      <c r="CH2731" s="57"/>
      <c r="CV2731" s="51"/>
      <c r="CW2731" s="51"/>
      <c r="CX2731" s="51"/>
      <c r="CY2731" s="51"/>
      <c r="CZ2731" s="51"/>
      <c r="DA2731" s="51"/>
      <c r="DB2731" s="51"/>
      <c r="DC2731" s="51"/>
      <c r="DD2731" s="51"/>
    </row>
    <row r="2732" spans="73:108" ht="15" x14ac:dyDescent="0.25">
      <c r="BU2732" s="91"/>
      <c r="BV2732" s="177">
        <v>2008</v>
      </c>
      <c r="BW2732" s="177">
        <v>11</v>
      </c>
      <c r="BX2732" s="177" t="s">
        <v>261</v>
      </c>
      <c r="BY2732" s="177" t="s">
        <v>262</v>
      </c>
      <c r="BZ2732" s="177" t="s">
        <v>277</v>
      </c>
      <c r="CA2732" s="177">
        <v>0</v>
      </c>
      <c r="CB2732" s="177" t="s">
        <v>264</v>
      </c>
      <c r="CC2732" s="122">
        <v>2482.6799999999998</v>
      </c>
      <c r="CD2732" s="178" t="s">
        <v>190</v>
      </c>
      <c r="CE2732" s="177" t="s">
        <v>283</v>
      </c>
      <c r="CF2732" s="177" t="s">
        <v>283</v>
      </c>
      <c r="CG2732" s="83" t="s">
        <v>9</v>
      </c>
      <c r="CH2732" s="57"/>
      <c r="CV2732" s="51"/>
      <c r="CW2732" s="51"/>
      <c r="CX2732" s="51"/>
      <c r="CY2732" s="51"/>
      <c r="CZ2732" s="51"/>
      <c r="DA2732" s="51"/>
      <c r="DB2732" s="51"/>
      <c r="DC2732" s="51"/>
      <c r="DD2732" s="51"/>
    </row>
    <row r="2733" spans="73:108" ht="15" x14ac:dyDescent="0.25">
      <c r="BU2733" s="91"/>
      <c r="BV2733" s="177">
        <v>2008</v>
      </c>
      <c r="BW2733" s="177">
        <v>12</v>
      </c>
      <c r="BX2733" s="177" t="s">
        <v>261</v>
      </c>
      <c r="BY2733" s="177" t="s">
        <v>262</v>
      </c>
      <c r="BZ2733" s="177" t="s">
        <v>277</v>
      </c>
      <c r="CA2733" s="177">
        <v>0</v>
      </c>
      <c r="CB2733" s="177" t="s">
        <v>264</v>
      </c>
      <c r="CC2733" s="122">
        <v>2738.77</v>
      </c>
      <c r="CD2733" s="178" t="s">
        <v>190</v>
      </c>
      <c r="CE2733" s="177" t="s">
        <v>283</v>
      </c>
      <c r="CF2733" s="177" t="s">
        <v>283</v>
      </c>
      <c r="CG2733" s="83" t="s">
        <v>9</v>
      </c>
      <c r="CH2733" s="57"/>
      <c r="CV2733" s="51"/>
      <c r="CW2733" s="51"/>
      <c r="CX2733" s="51"/>
      <c r="CY2733" s="51"/>
      <c r="CZ2733" s="51"/>
      <c r="DA2733" s="51"/>
      <c r="DB2733" s="51"/>
      <c r="DC2733" s="51"/>
      <c r="DD2733" s="51"/>
    </row>
    <row r="2734" spans="73:108" ht="15" x14ac:dyDescent="0.25">
      <c r="BU2734" s="91"/>
      <c r="BV2734" s="177">
        <v>2009</v>
      </c>
      <c r="BW2734" s="177">
        <v>1</v>
      </c>
      <c r="BX2734" s="177" t="s">
        <v>261</v>
      </c>
      <c r="BY2734" s="177" t="s">
        <v>262</v>
      </c>
      <c r="BZ2734" s="177" t="s">
        <v>277</v>
      </c>
      <c r="CA2734" s="177">
        <v>0</v>
      </c>
      <c r="CB2734" s="177" t="s">
        <v>264</v>
      </c>
      <c r="CC2734" s="122">
        <v>3073.82</v>
      </c>
      <c r="CD2734" s="178" t="s">
        <v>190</v>
      </c>
      <c r="CE2734" s="177" t="s">
        <v>283</v>
      </c>
      <c r="CF2734" s="177" t="s">
        <v>283</v>
      </c>
      <c r="CG2734" s="83" t="s">
        <v>9</v>
      </c>
      <c r="CH2734" s="57"/>
      <c r="CV2734" s="51"/>
      <c r="CW2734" s="51"/>
      <c r="CX2734" s="51"/>
      <c r="CY2734" s="51"/>
      <c r="CZ2734" s="51"/>
      <c r="DA2734" s="51"/>
      <c r="DB2734" s="51"/>
      <c r="DC2734" s="51"/>
      <c r="DD2734" s="51"/>
    </row>
    <row r="2735" spans="73:108" ht="15" x14ac:dyDescent="0.25">
      <c r="BU2735" s="91"/>
      <c r="BV2735" s="177">
        <v>2009</v>
      </c>
      <c r="BW2735" s="177">
        <v>2</v>
      </c>
      <c r="BX2735" s="177" t="s">
        <v>261</v>
      </c>
      <c r="BY2735" s="177" t="s">
        <v>262</v>
      </c>
      <c r="BZ2735" s="177" t="s">
        <v>277</v>
      </c>
      <c r="CA2735" s="177">
        <v>0</v>
      </c>
      <c r="CB2735" s="177" t="s">
        <v>264</v>
      </c>
      <c r="CC2735" s="122">
        <v>2491.77</v>
      </c>
      <c r="CD2735" s="178" t="s">
        <v>190</v>
      </c>
      <c r="CE2735" s="177" t="s">
        <v>283</v>
      </c>
      <c r="CF2735" s="177" t="s">
        <v>283</v>
      </c>
      <c r="CG2735" s="83" t="s">
        <v>9</v>
      </c>
      <c r="CH2735" s="57"/>
      <c r="CV2735" s="51"/>
      <c r="CW2735" s="51"/>
      <c r="CX2735" s="51"/>
      <c r="CY2735" s="51"/>
      <c r="CZ2735" s="51"/>
      <c r="DA2735" s="51"/>
      <c r="DB2735" s="51"/>
      <c r="DC2735" s="51"/>
      <c r="DD2735" s="51"/>
    </row>
    <row r="2736" spans="73:108" ht="15" x14ac:dyDescent="0.25">
      <c r="BU2736" s="91"/>
      <c r="BV2736" s="177">
        <v>2009</v>
      </c>
      <c r="BW2736" s="177">
        <v>3</v>
      </c>
      <c r="BX2736" s="177" t="s">
        <v>261</v>
      </c>
      <c r="BY2736" s="177" t="s">
        <v>262</v>
      </c>
      <c r="BZ2736" s="177" t="s">
        <v>277</v>
      </c>
      <c r="CA2736" s="177">
        <v>0</v>
      </c>
      <c r="CB2736" s="177" t="s">
        <v>264</v>
      </c>
      <c r="CC2736" s="122">
        <v>2439.48</v>
      </c>
      <c r="CD2736" s="178" t="s">
        <v>190</v>
      </c>
      <c r="CE2736" s="177" t="s">
        <v>283</v>
      </c>
      <c r="CF2736" s="177" t="s">
        <v>283</v>
      </c>
      <c r="CG2736" s="83" t="s">
        <v>9</v>
      </c>
      <c r="CH2736" s="57"/>
      <c r="CV2736" s="51"/>
      <c r="CW2736" s="51"/>
      <c r="CX2736" s="51"/>
      <c r="CY2736" s="51"/>
      <c r="CZ2736" s="51"/>
      <c r="DA2736" s="51"/>
      <c r="DB2736" s="51"/>
      <c r="DC2736" s="51"/>
      <c r="DD2736" s="51"/>
    </row>
    <row r="2737" spans="73:108" ht="15" x14ac:dyDescent="0.25">
      <c r="BU2737" s="91"/>
      <c r="BV2737" s="177">
        <v>2009</v>
      </c>
      <c r="BW2737" s="177">
        <v>4</v>
      </c>
      <c r="BX2737" s="177" t="s">
        <v>261</v>
      </c>
      <c r="BY2737" s="177" t="s">
        <v>262</v>
      </c>
      <c r="BZ2737" s="177" t="s">
        <v>277</v>
      </c>
      <c r="CA2737" s="177">
        <v>0</v>
      </c>
      <c r="CB2737" s="177" t="s">
        <v>264</v>
      </c>
      <c r="CC2737" s="122">
        <v>2328.4699999999998</v>
      </c>
      <c r="CD2737" s="178" t="s">
        <v>190</v>
      </c>
      <c r="CE2737" s="177" t="s">
        <v>283</v>
      </c>
      <c r="CF2737" s="177" t="s">
        <v>283</v>
      </c>
      <c r="CG2737" s="83" t="s">
        <v>9</v>
      </c>
      <c r="CH2737" s="57"/>
      <c r="CV2737" s="51"/>
      <c r="CW2737" s="51"/>
      <c r="CX2737" s="51"/>
      <c r="CY2737" s="51"/>
      <c r="CZ2737" s="51"/>
      <c r="DA2737" s="51"/>
      <c r="DB2737" s="51"/>
      <c r="DC2737" s="51"/>
      <c r="DD2737" s="51"/>
    </row>
    <row r="2738" spans="73:108" ht="15" x14ac:dyDescent="0.25">
      <c r="BU2738" s="91"/>
      <c r="BV2738" s="177">
        <v>2009</v>
      </c>
      <c r="BW2738" s="177">
        <v>5</v>
      </c>
      <c r="BX2738" s="177" t="s">
        <v>261</v>
      </c>
      <c r="BY2738" s="177" t="s">
        <v>262</v>
      </c>
      <c r="BZ2738" s="177" t="s">
        <v>277</v>
      </c>
      <c r="CA2738" s="177">
        <v>0</v>
      </c>
      <c r="CB2738" s="177" t="s">
        <v>264</v>
      </c>
      <c r="CC2738" s="122">
        <v>1967.04</v>
      </c>
      <c r="CD2738" s="178" t="s">
        <v>190</v>
      </c>
      <c r="CE2738" s="177" t="s">
        <v>283</v>
      </c>
      <c r="CF2738" s="177" t="s">
        <v>283</v>
      </c>
      <c r="CG2738" s="83" t="s">
        <v>9</v>
      </c>
      <c r="CH2738" s="57"/>
      <c r="CV2738" s="51"/>
      <c r="CW2738" s="51"/>
      <c r="CX2738" s="51"/>
      <c r="CY2738" s="51"/>
      <c r="CZ2738" s="51"/>
      <c r="DA2738" s="51"/>
      <c r="DB2738" s="51"/>
      <c r="DC2738" s="51"/>
      <c r="DD2738" s="51"/>
    </row>
    <row r="2739" spans="73:108" ht="15" x14ac:dyDescent="0.25">
      <c r="BU2739" s="91"/>
      <c r="BV2739" s="177">
        <v>2009</v>
      </c>
      <c r="BW2739" s="177">
        <v>6</v>
      </c>
      <c r="BX2739" s="177" t="s">
        <v>261</v>
      </c>
      <c r="BY2739" s="177" t="s">
        <v>262</v>
      </c>
      <c r="BZ2739" s="177" t="s">
        <v>277</v>
      </c>
      <c r="CA2739" s="177">
        <v>0</v>
      </c>
      <c r="CB2739" s="177" t="s">
        <v>264</v>
      </c>
      <c r="CC2739" s="122">
        <v>1915.78</v>
      </c>
      <c r="CD2739" s="178" t="s">
        <v>190</v>
      </c>
      <c r="CE2739" s="177" t="s">
        <v>283</v>
      </c>
      <c r="CF2739" s="177" t="s">
        <v>283</v>
      </c>
      <c r="CG2739" s="83" t="s">
        <v>9</v>
      </c>
      <c r="CH2739" s="57"/>
      <c r="CV2739" s="51"/>
      <c r="CW2739" s="51"/>
      <c r="CX2739" s="51"/>
      <c r="CY2739" s="51"/>
      <c r="CZ2739" s="51"/>
      <c r="DA2739" s="51"/>
      <c r="DB2739" s="51"/>
      <c r="DC2739" s="51"/>
      <c r="DD2739" s="51"/>
    </row>
    <row r="2740" spans="73:108" ht="15" x14ac:dyDescent="0.25">
      <c r="BU2740" s="91"/>
      <c r="BV2740" s="177">
        <v>2009</v>
      </c>
      <c r="BW2740" s="177">
        <v>7</v>
      </c>
      <c r="BX2740" s="177" t="s">
        <v>261</v>
      </c>
      <c r="BY2740" s="177" t="s">
        <v>262</v>
      </c>
      <c r="BZ2740" s="177" t="s">
        <v>277</v>
      </c>
      <c r="CA2740" s="177">
        <v>0</v>
      </c>
      <c r="CB2740" s="177" t="s">
        <v>264</v>
      </c>
      <c r="CC2740" s="122">
        <v>2399.77</v>
      </c>
      <c r="CD2740" s="178" t="s">
        <v>190</v>
      </c>
      <c r="CE2740" s="177" t="s">
        <v>283</v>
      </c>
      <c r="CF2740" s="177" t="s">
        <v>283</v>
      </c>
      <c r="CG2740" s="83" t="s">
        <v>9</v>
      </c>
      <c r="CH2740" s="57"/>
      <c r="CV2740" s="51"/>
      <c r="CW2740" s="51"/>
      <c r="CX2740" s="51"/>
      <c r="CY2740" s="51"/>
      <c r="CZ2740" s="51"/>
      <c r="DA2740" s="51"/>
      <c r="DB2740" s="51"/>
      <c r="DC2740" s="51"/>
      <c r="DD2740" s="51"/>
    </row>
    <row r="2741" spans="73:108" ht="15" x14ac:dyDescent="0.25">
      <c r="BU2741" s="91"/>
      <c r="BV2741" s="177">
        <v>2009</v>
      </c>
      <c r="BW2741" s="177">
        <v>8</v>
      </c>
      <c r="BX2741" s="177" t="s">
        <v>261</v>
      </c>
      <c r="BY2741" s="177" t="s">
        <v>262</v>
      </c>
      <c r="BZ2741" s="177" t="s">
        <v>277</v>
      </c>
      <c r="CA2741" s="177">
        <v>0</v>
      </c>
      <c r="CB2741" s="177" t="s">
        <v>264</v>
      </c>
      <c r="CC2741" s="122">
        <v>2272.63</v>
      </c>
      <c r="CD2741" s="178" t="s">
        <v>190</v>
      </c>
      <c r="CE2741" s="177" t="s">
        <v>283</v>
      </c>
      <c r="CF2741" s="177" t="s">
        <v>283</v>
      </c>
      <c r="CG2741" s="83" t="s">
        <v>9</v>
      </c>
      <c r="CH2741" s="57"/>
      <c r="CV2741" s="51"/>
      <c r="CW2741" s="51"/>
      <c r="CX2741" s="51"/>
      <c r="CY2741" s="51"/>
      <c r="CZ2741" s="51"/>
      <c r="DA2741" s="51"/>
      <c r="DB2741" s="51"/>
      <c r="DC2741" s="51"/>
      <c r="DD2741" s="51"/>
    </row>
    <row r="2742" spans="73:108" ht="15" x14ac:dyDescent="0.25">
      <c r="BU2742" s="91"/>
      <c r="BV2742" s="177">
        <v>2009</v>
      </c>
      <c r="BW2742" s="177">
        <v>9</v>
      </c>
      <c r="BX2742" s="177" t="s">
        <v>261</v>
      </c>
      <c r="BY2742" s="177" t="s">
        <v>262</v>
      </c>
      <c r="BZ2742" s="177" t="s">
        <v>277</v>
      </c>
      <c r="CA2742" s="177">
        <v>0</v>
      </c>
      <c r="CB2742" s="177" t="s">
        <v>264</v>
      </c>
      <c r="CC2742" s="122">
        <v>1588.09</v>
      </c>
      <c r="CD2742" s="178" t="s">
        <v>190</v>
      </c>
      <c r="CE2742" s="177" t="s">
        <v>283</v>
      </c>
      <c r="CF2742" s="177" t="s">
        <v>283</v>
      </c>
      <c r="CG2742" s="83" t="s">
        <v>9</v>
      </c>
      <c r="CH2742" s="57"/>
      <c r="CV2742" s="51"/>
      <c r="CW2742" s="51"/>
      <c r="CX2742" s="51"/>
      <c r="CY2742" s="51"/>
      <c r="CZ2742" s="51"/>
      <c r="DA2742" s="51"/>
      <c r="DB2742" s="51"/>
      <c r="DC2742" s="51"/>
      <c r="DD2742" s="51"/>
    </row>
    <row r="2743" spans="73:108" ht="15" x14ac:dyDescent="0.25">
      <c r="BU2743" s="91"/>
      <c r="BV2743" s="177">
        <v>2009</v>
      </c>
      <c r="BW2743" s="177">
        <v>10</v>
      </c>
      <c r="BX2743" s="177" t="s">
        <v>261</v>
      </c>
      <c r="BY2743" s="177" t="s">
        <v>262</v>
      </c>
      <c r="BZ2743" s="177" t="s">
        <v>277</v>
      </c>
      <c r="CA2743" s="177">
        <v>0</v>
      </c>
      <c r="CB2743" s="177" t="s">
        <v>264</v>
      </c>
      <c r="CC2743" s="122">
        <v>975.94</v>
      </c>
      <c r="CD2743" s="178" t="s">
        <v>190</v>
      </c>
      <c r="CE2743" s="177" t="s">
        <v>283</v>
      </c>
      <c r="CF2743" s="177" t="s">
        <v>283</v>
      </c>
      <c r="CG2743" s="83" t="s">
        <v>9</v>
      </c>
      <c r="CH2743" s="57"/>
      <c r="CV2743" s="51"/>
      <c r="CW2743" s="51"/>
      <c r="CX2743" s="51"/>
      <c r="CY2743" s="51"/>
      <c r="CZ2743" s="51"/>
      <c r="DA2743" s="51"/>
      <c r="DB2743" s="51"/>
      <c r="DC2743" s="51"/>
      <c r="DD2743" s="51"/>
    </row>
    <row r="2744" spans="73:108" ht="15" x14ac:dyDescent="0.25">
      <c r="BU2744" s="91"/>
      <c r="BV2744" s="177">
        <v>2009</v>
      </c>
      <c r="BW2744" s="177">
        <v>11</v>
      </c>
      <c r="BX2744" s="177" t="s">
        <v>261</v>
      </c>
      <c r="BY2744" s="177" t="s">
        <v>262</v>
      </c>
      <c r="BZ2744" s="177" t="s">
        <v>277</v>
      </c>
      <c r="CA2744" s="177">
        <v>0</v>
      </c>
      <c r="CB2744" s="177" t="s">
        <v>264</v>
      </c>
      <c r="CC2744" s="122">
        <v>1121.71</v>
      </c>
      <c r="CD2744" s="178" t="s">
        <v>190</v>
      </c>
      <c r="CE2744" s="177" t="s">
        <v>283</v>
      </c>
      <c r="CF2744" s="177" t="s">
        <v>283</v>
      </c>
      <c r="CG2744" s="83" t="s">
        <v>9</v>
      </c>
      <c r="CH2744" s="57"/>
      <c r="CV2744" s="51"/>
      <c r="CW2744" s="51"/>
      <c r="CX2744" s="51"/>
      <c r="CY2744" s="51"/>
      <c r="CZ2744" s="51"/>
      <c r="DA2744" s="51"/>
      <c r="DB2744" s="51"/>
      <c r="DC2744" s="51"/>
      <c r="DD2744" s="51"/>
    </row>
    <row r="2745" spans="73:108" ht="15" x14ac:dyDescent="0.25">
      <c r="BU2745" s="91"/>
      <c r="BV2745" s="177">
        <v>2009</v>
      </c>
      <c r="BW2745" s="177">
        <v>12</v>
      </c>
      <c r="BX2745" s="177" t="s">
        <v>261</v>
      </c>
      <c r="BY2745" s="177" t="s">
        <v>262</v>
      </c>
      <c r="BZ2745" s="177" t="s">
        <v>277</v>
      </c>
      <c r="CA2745" s="177">
        <v>0</v>
      </c>
      <c r="CB2745" s="177" t="s">
        <v>264</v>
      </c>
      <c r="CC2745" s="122">
        <v>972.55</v>
      </c>
      <c r="CD2745" s="178" t="s">
        <v>190</v>
      </c>
      <c r="CE2745" s="177" t="s">
        <v>283</v>
      </c>
      <c r="CF2745" s="177" t="s">
        <v>283</v>
      </c>
      <c r="CG2745" s="83" t="s">
        <v>9</v>
      </c>
      <c r="CH2745" s="57"/>
      <c r="CV2745" s="51"/>
      <c r="CW2745" s="51"/>
      <c r="CX2745" s="51"/>
      <c r="CY2745" s="51"/>
      <c r="CZ2745" s="51"/>
      <c r="DA2745" s="51"/>
      <c r="DB2745" s="51"/>
      <c r="DC2745" s="51"/>
      <c r="DD2745" s="51"/>
    </row>
    <row r="2746" spans="73:108" ht="15" x14ac:dyDescent="0.25">
      <c r="BU2746" s="91"/>
      <c r="BV2746" s="177">
        <v>2010</v>
      </c>
      <c r="BW2746" s="177">
        <v>1</v>
      </c>
      <c r="BX2746" s="177" t="s">
        <v>261</v>
      </c>
      <c r="BY2746" s="177" t="s">
        <v>262</v>
      </c>
      <c r="BZ2746" s="177" t="s">
        <v>277</v>
      </c>
      <c r="CA2746" s="177">
        <v>0</v>
      </c>
      <c r="CB2746" s="177" t="s">
        <v>264</v>
      </c>
      <c r="CC2746" s="122">
        <v>978.8</v>
      </c>
      <c r="CD2746" s="178" t="s">
        <v>190</v>
      </c>
      <c r="CE2746" s="177" t="s">
        <v>283</v>
      </c>
      <c r="CF2746" s="177" t="s">
        <v>283</v>
      </c>
      <c r="CG2746" s="83" t="s">
        <v>9</v>
      </c>
      <c r="CH2746" s="57"/>
      <c r="CV2746" s="51"/>
      <c r="CW2746" s="51"/>
      <c r="CX2746" s="51"/>
      <c r="CY2746" s="51"/>
      <c r="CZ2746" s="51"/>
      <c r="DA2746" s="51"/>
      <c r="DB2746" s="51"/>
      <c r="DC2746" s="51"/>
      <c r="DD2746" s="51"/>
    </row>
    <row r="2747" spans="73:108" ht="15" x14ac:dyDescent="0.25">
      <c r="BU2747" s="91"/>
      <c r="BV2747" s="177">
        <v>2010</v>
      </c>
      <c r="BW2747" s="177">
        <v>2</v>
      </c>
      <c r="BX2747" s="177" t="s">
        <v>261</v>
      </c>
      <c r="BY2747" s="177" t="s">
        <v>262</v>
      </c>
      <c r="BZ2747" s="177" t="s">
        <v>277</v>
      </c>
      <c r="CA2747" s="177">
        <v>0</v>
      </c>
      <c r="CB2747" s="177" t="s">
        <v>264</v>
      </c>
      <c r="CC2747" s="122">
        <v>1505.35</v>
      </c>
      <c r="CD2747" s="178" t="s">
        <v>190</v>
      </c>
      <c r="CE2747" s="177" t="s">
        <v>283</v>
      </c>
      <c r="CF2747" s="177" t="s">
        <v>283</v>
      </c>
      <c r="CG2747" s="83" t="s">
        <v>9</v>
      </c>
      <c r="CH2747" s="57"/>
      <c r="CV2747" s="51"/>
      <c r="CW2747" s="51"/>
      <c r="CX2747" s="51"/>
      <c r="CY2747" s="51"/>
      <c r="CZ2747" s="51"/>
      <c r="DA2747" s="51"/>
      <c r="DB2747" s="51"/>
      <c r="DC2747" s="51"/>
      <c r="DD2747" s="51"/>
    </row>
    <row r="2748" spans="73:108" ht="15" x14ac:dyDescent="0.25">
      <c r="BU2748" s="91"/>
      <c r="BV2748" s="177">
        <v>2010</v>
      </c>
      <c r="BW2748" s="177">
        <v>3</v>
      </c>
      <c r="BX2748" s="177" t="s">
        <v>261</v>
      </c>
      <c r="BY2748" s="177" t="s">
        <v>262</v>
      </c>
      <c r="BZ2748" s="177" t="s">
        <v>277</v>
      </c>
      <c r="CA2748" s="177">
        <v>0</v>
      </c>
      <c r="CB2748" s="177" t="s">
        <v>264</v>
      </c>
      <c r="CC2748" s="122">
        <v>2071</v>
      </c>
      <c r="CD2748" s="178" t="s">
        <v>190</v>
      </c>
      <c r="CE2748" s="177" t="s">
        <v>283</v>
      </c>
      <c r="CF2748" s="177" t="s">
        <v>283</v>
      </c>
      <c r="CG2748" s="83" t="s">
        <v>9</v>
      </c>
      <c r="CH2748" s="57"/>
      <c r="CV2748" s="51"/>
      <c r="CW2748" s="51"/>
      <c r="CX2748" s="51"/>
      <c r="CY2748" s="51"/>
      <c r="CZ2748" s="51"/>
      <c r="DA2748" s="51"/>
      <c r="DB2748" s="51"/>
      <c r="DC2748" s="51"/>
      <c r="DD2748" s="51"/>
    </row>
    <row r="2749" spans="73:108" ht="15" x14ac:dyDescent="0.25">
      <c r="BU2749" s="91"/>
      <c r="BV2749" s="177">
        <v>2010</v>
      </c>
      <c r="BW2749" s="177">
        <v>4</v>
      </c>
      <c r="BX2749" s="177" t="s">
        <v>261</v>
      </c>
      <c r="BY2749" s="177" t="s">
        <v>262</v>
      </c>
      <c r="BZ2749" s="177" t="s">
        <v>277</v>
      </c>
      <c r="CA2749" s="177">
        <v>0</v>
      </c>
      <c r="CB2749" s="177" t="s">
        <v>264</v>
      </c>
      <c r="CC2749" s="122">
        <v>2037.62</v>
      </c>
      <c r="CD2749" s="178" t="s">
        <v>190</v>
      </c>
      <c r="CE2749" s="177" t="s">
        <v>283</v>
      </c>
      <c r="CF2749" s="177" t="s">
        <v>283</v>
      </c>
      <c r="CG2749" s="83" t="s">
        <v>9</v>
      </c>
      <c r="CH2749" s="57"/>
      <c r="CV2749" s="51"/>
      <c r="CW2749" s="51"/>
      <c r="CX2749" s="51"/>
      <c r="CY2749" s="51"/>
      <c r="CZ2749" s="51"/>
      <c r="DA2749" s="51"/>
      <c r="DB2749" s="51"/>
      <c r="DC2749" s="51"/>
      <c r="DD2749" s="51"/>
    </row>
    <row r="2750" spans="73:108" ht="15" x14ac:dyDescent="0.25">
      <c r="BU2750" s="91"/>
      <c r="BV2750" s="177">
        <v>2010</v>
      </c>
      <c r="BW2750" s="177">
        <v>5</v>
      </c>
      <c r="BX2750" s="177" t="s">
        <v>261</v>
      </c>
      <c r="BY2750" s="177" t="s">
        <v>262</v>
      </c>
      <c r="BZ2750" s="177" t="s">
        <v>277</v>
      </c>
      <c r="CA2750" s="177">
        <v>0</v>
      </c>
      <c r="CB2750" s="177" t="s">
        <v>264</v>
      </c>
      <c r="CC2750" s="122">
        <v>1887.52</v>
      </c>
      <c r="CD2750" s="178" t="s">
        <v>190</v>
      </c>
      <c r="CE2750" s="177" t="s">
        <v>283</v>
      </c>
      <c r="CF2750" s="177" t="s">
        <v>283</v>
      </c>
      <c r="CG2750" s="83" t="s">
        <v>9</v>
      </c>
      <c r="CH2750" s="57"/>
      <c r="CV2750" s="51"/>
      <c r="CW2750" s="51"/>
      <c r="CX2750" s="51"/>
      <c r="CY2750" s="51"/>
      <c r="CZ2750" s="51"/>
      <c r="DA2750" s="51"/>
      <c r="DB2750" s="51"/>
      <c r="DC2750" s="51"/>
      <c r="DD2750" s="51"/>
    </row>
    <row r="2751" spans="73:108" ht="15" x14ac:dyDescent="0.25">
      <c r="BU2751" s="91"/>
      <c r="BV2751" s="177">
        <v>2010</v>
      </c>
      <c r="BW2751" s="177">
        <v>6</v>
      </c>
      <c r="BX2751" s="177" t="s">
        <v>261</v>
      </c>
      <c r="BY2751" s="177" t="s">
        <v>262</v>
      </c>
      <c r="BZ2751" s="177" t="s">
        <v>277</v>
      </c>
      <c r="CA2751" s="177">
        <v>0</v>
      </c>
      <c r="CB2751" s="177" t="s">
        <v>264</v>
      </c>
      <c r="CC2751" s="122">
        <v>2205.16</v>
      </c>
      <c r="CD2751" s="178" t="s">
        <v>190</v>
      </c>
      <c r="CE2751" s="177" t="s">
        <v>283</v>
      </c>
      <c r="CF2751" s="177" t="s">
        <v>283</v>
      </c>
      <c r="CG2751" s="83" t="s">
        <v>9</v>
      </c>
      <c r="CH2751" s="57"/>
      <c r="CV2751" s="51"/>
      <c r="CW2751" s="51"/>
      <c r="CX2751" s="51"/>
      <c r="CY2751" s="51"/>
      <c r="CZ2751" s="51"/>
      <c r="DA2751" s="51"/>
      <c r="DB2751" s="51"/>
      <c r="DC2751" s="51"/>
      <c r="DD2751" s="51"/>
    </row>
    <row r="2752" spans="73:108" ht="15" x14ac:dyDescent="0.25">
      <c r="BU2752" s="91"/>
      <c r="BV2752" s="177">
        <v>2010</v>
      </c>
      <c r="BW2752" s="177">
        <v>7</v>
      </c>
      <c r="BX2752" s="177" t="s">
        <v>261</v>
      </c>
      <c r="BY2752" s="177" t="s">
        <v>262</v>
      </c>
      <c r="BZ2752" s="177" t="s">
        <v>277</v>
      </c>
      <c r="CA2752" s="177">
        <v>0</v>
      </c>
      <c r="CB2752" s="177" t="s">
        <v>264</v>
      </c>
      <c r="CC2752" s="122">
        <v>3192.18</v>
      </c>
      <c r="CD2752" s="178" t="s">
        <v>190</v>
      </c>
      <c r="CE2752" s="177" t="s">
        <v>283</v>
      </c>
      <c r="CF2752" s="177" t="s">
        <v>283</v>
      </c>
      <c r="CG2752" s="83" t="s">
        <v>9</v>
      </c>
      <c r="CH2752" s="57"/>
      <c r="CV2752" s="51"/>
      <c r="CW2752" s="51"/>
      <c r="CX2752" s="51"/>
      <c r="CY2752" s="51"/>
      <c r="CZ2752" s="51"/>
      <c r="DA2752" s="51"/>
      <c r="DB2752" s="51"/>
      <c r="DC2752" s="51"/>
      <c r="DD2752" s="51"/>
    </row>
    <row r="2753" spans="73:108" ht="15" x14ac:dyDescent="0.25">
      <c r="BU2753" s="91"/>
      <c r="BV2753" s="177">
        <v>2010</v>
      </c>
      <c r="BW2753" s="177">
        <v>8</v>
      </c>
      <c r="BX2753" s="177" t="s">
        <v>261</v>
      </c>
      <c r="BY2753" s="177" t="s">
        <v>262</v>
      </c>
      <c r="BZ2753" s="177" t="s">
        <v>277</v>
      </c>
      <c r="CA2753" s="177">
        <v>0</v>
      </c>
      <c r="CB2753" s="177" t="s">
        <v>264</v>
      </c>
      <c r="CC2753" s="122">
        <v>2640.62</v>
      </c>
      <c r="CD2753" s="178" t="s">
        <v>190</v>
      </c>
      <c r="CE2753" s="177" t="s">
        <v>283</v>
      </c>
      <c r="CF2753" s="177" t="s">
        <v>283</v>
      </c>
      <c r="CG2753" s="83" t="s">
        <v>9</v>
      </c>
      <c r="CH2753" s="57"/>
      <c r="CV2753" s="51"/>
      <c r="CW2753" s="51"/>
      <c r="CX2753" s="51"/>
      <c r="CY2753" s="51"/>
      <c r="CZ2753" s="51"/>
      <c r="DA2753" s="51"/>
      <c r="DB2753" s="51"/>
      <c r="DC2753" s="51"/>
      <c r="DD2753" s="51"/>
    </row>
    <row r="2754" spans="73:108" ht="15" x14ac:dyDescent="0.25">
      <c r="BU2754" s="91"/>
      <c r="BV2754" s="177">
        <v>2010</v>
      </c>
      <c r="BW2754" s="177">
        <v>9</v>
      </c>
      <c r="BX2754" s="177" t="s">
        <v>261</v>
      </c>
      <c r="BY2754" s="177" t="s">
        <v>262</v>
      </c>
      <c r="BZ2754" s="177" t="s">
        <v>277</v>
      </c>
      <c r="CA2754" s="177">
        <v>0</v>
      </c>
      <c r="CB2754" s="177" t="s">
        <v>264</v>
      </c>
      <c r="CC2754" s="122">
        <v>2812.59</v>
      </c>
      <c r="CD2754" s="178" t="s">
        <v>190</v>
      </c>
      <c r="CE2754" s="177" t="s">
        <v>283</v>
      </c>
      <c r="CF2754" s="177" t="s">
        <v>283</v>
      </c>
      <c r="CG2754" s="83" t="s">
        <v>9</v>
      </c>
      <c r="CH2754" s="57"/>
      <c r="CV2754" s="51"/>
      <c r="CW2754" s="51"/>
      <c r="CX2754" s="51"/>
      <c r="CY2754" s="51"/>
      <c r="CZ2754" s="51"/>
      <c r="DA2754" s="51"/>
      <c r="DB2754" s="51"/>
      <c r="DC2754" s="51"/>
      <c r="DD2754" s="51"/>
    </row>
    <row r="2755" spans="73:108" ht="15" x14ac:dyDescent="0.25">
      <c r="BU2755" s="91"/>
      <c r="BV2755" s="177">
        <v>2010</v>
      </c>
      <c r="BW2755" s="177">
        <v>10</v>
      </c>
      <c r="BX2755" s="177" t="s">
        <v>261</v>
      </c>
      <c r="BY2755" s="177" t="s">
        <v>262</v>
      </c>
      <c r="BZ2755" s="177" t="s">
        <v>277</v>
      </c>
      <c r="CA2755" s="177">
        <v>0</v>
      </c>
      <c r="CB2755" s="177" t="s">
        <v>264</v>
      </c>
      <c r="CC2755" s="122">
        <v>2340.2800000000002</v>
      </c>
      <c r="CD2755" s="178" t="s">
        <v>190</v>
      </c>
      <c r="CE2755" s="177" t="s">
        <v>283</v>
      </c>
      <c r="CF2755" s="177" t="s">
        <v>283</v>
      </c>
      <c r="CG2755" s="83" t="s">
        <v>9</v>
      </c>
      <c r="CH2755" s="57"/>
      <c r="CV2755" s="51"/>
      <c r="CW2755" s="51"/>
      <c r="CX2755" s="51"/>
      <c r="CY2755" s="51"/>
      <c r="CZ2755" s="51"/>
      <c r="DA2755" s="51"/>
      <c r="DB2755" s="51"/>
      <c r="DC2755" s="51"/>
      <c r="DD2755" s="51"/>
    </row>
    <row r="2756" spans="73:108" ht="15" x14ac:dyDescent="0.25">
      <c r="BU2756" s="91"/>
      <c r="BV2756" s="177">
        <v>2010</v>
      </c>
      <c r="BW2756" s="177">
        <v>11</v>
      </c>
      <c r="BX2756" s="177" t="s">
        <v>261</v>
      </c>
      <c r="BY2756" s="177" t="s">
        <v>262</v>
      </c>
      <c r="BZ2756" s="177" t="s">
        <v>277</v>
      </c>
      <c r="CA2756" s="177">
        <v>0</v>
      </c>
      <c r="CB2756" s="177" t="s">
        <v>264</v>
      </c>
      <c r="CC2756" s="122">
        <v>2234.39</v>
      </c>
      <c r="CD2756" s="178" t="s">
        <v>190</v>
      </c>
      <c r="CE2756" s="177" t="s">
        <v>283</v>
      </c>
      <c r="CF2756" s="177" t="s">
        <v>283</v>
      </c>
      <c r="CG2756" s="83" t="s">
        <v>9</v>
      </c>
      <c r="CH2756" s="57"/>
      <c r="CV2756" s="51"/>
      <c r="CW2756" s="51"/>
      <c r="CX2756" s="51"/>
      <c r="CY2756" s="51"/>
      <c r="CZ2756" s="51"/>
      <c r="DA2756" s="51"/>
      <c r="DB2756" s="51"/>
      <c r="DC2756" s="51"/>
      <c r="DD2756" s="51"/>
    </row>
    <row r="2757" spans="73:108" ht="15" x14ac:dyDescent="0.25">
      <c r="BU2757" s="91"/>
      <c r="BV2757" s="177">
        <v>2010</v>
      </c>
      <c r="BW2757" s="177">
        <v>12</v>
      </c>
      <c r="BX2757" s="177" t="s">
        <v>261</v>
      </c>
      <c r="BY2757" s="177" t="s">
        <v>262</v>
      </c>
      <c r="BZ2757" s="177" t="s">
        <v>277</v>
      </c>
      <c r="CA2757" s="177">
        <v>0</v>
      </c>
      <c r="CB2757" s="177" t="s">
        <v>264</v>
      </c>
      <c r="CC2757" s="122">
        <v>2287.3200000000002</v>
      </c>
      <c r="CD2757" s="178" t="s">
        <v>190</v>
      </c>
      <c r="CE2757" s="177" t="s">
        <v>283</v>
      </c>
      <c r="CF2757" s="177" t="s">
        <v>283</v>
      </c>
      <c r="CG2757" s="83" t="s">
        <v>9</v>
      </c>
      <c r="CH2757" s="57"/>
      <c r="CV2757" s="51"/>
      <c r="CW2757" s="51"/>
      <c r="CX2757" s="51"/>
      <c r="CY2757" s="51"/>
      <c r="CZ2757" s="51"/>
      <c r="DA2757" s="51"/>
      <c r="DB2757" s="51"/>
      <c r="DC2757" s="51"/>
      <c r="DD2757" s="51"/>
    </row>
    <row r="2758" spans="73:108" ht="15" x14ac:dyDescent="0.25">
      <c r="BU2758" s="91"/>
      <c r="BV2758" s="177">
        <v>2007</v>
      </c>
      <c r="BW2758" s="177">
        <v>4</v>
      </c>
      <c r="BX2758" s="177" t="s">
        <v>357</v>
      </c>
      <c r="BY2758" s="177" t="s">
        <v>262</v>
      </c>
      <c r="BZ2758" s="177" t="s">
        <v>266</v>
      </c>
      <c r="CA2758" s="177">
        <v>0</v>
      </c>
      <c r="CB2758" s="177" t="s">
        <v>264</v>
      </c>
      <c r="CC2758" s="122">
        <v>806.68</v>
      </c>
      <c r="CD2758" s="178" t="s">
        <v>190</v>
      </c>
      <c r="CE2758" s="177" t="s">
        <v>283</v>
      </c>
      <c r="CF2758" s="177" t="s">
        <v>283</v>
      </c>
      <c r="CG2758" s="83" t="s">
        <v>9</v>
      </c>
      <c r="CH2758" s="57"/>
      <c r="CV2758" s="51"/>
      <c r="CW2758" s="51"/>
      <c r="CX2758" s="51"/>
      <c r="CY2758" s="51"/>
      <c r="CZ2758" s="51"/>
      <c r="DA2758" s="51"/>
      <c r="DB2758" s="51"/>
      <c r="DC2758" s="51"/>
      <c r="DD2758" s="51"/>
    </row>
    <row r="2759" spans="73:108" ht="15" x14ac:dyDescent="0.25">
      <c r="BU2759" s="91"/>
      <c r="BV2759" s="177">
        <v>2007</v>
      </c>
      <c r="BW2759" s="177">
        <v>4</v>
      </c>
      <c r="BX2759" s="177" t="s">
        <v>357</v>
      </c>
      <c r="BY2759" s="177" t="s">
        <v>262</v>
      </c>
      <c r="BZ2759" s="177" t="s">
        <v>267</v>
      </c>
      <c r="CA2759" s="177">
        <v>0</v>
      </c>
      <c r="CB2759" s="177" t="s">
        <v>264</v>
      </c>
      <c r="CC2759" s="122">
        <v>806.68</v>
      </c>
      <c r="CD2759" s="178" t="s">
        <v>190</v>
      </c>
      <c r="CE2759" s="177" t="s">
        <v>283</v>
      </c>
      <c r="CF2759" s="177" t="s">
        <v>283</v>
      </c>
      <c r="CG2759" s="83" t="s">
        <v>9</v>
      </c>
      <c r="CH2759" s="57"/>
      <c r="CV2759" s="51"/>
      <c r="CW2759" s="51"/>
      <c r="CX2759" s="51"/>
      <c r="CY2759" s="51"/>
      <c r="CZ2759" s="51"/>
      <c r="DA2759" s="51"/>
      <c r="DB2759" s="51"/>
      <c r="DC2759" s="51"/>
      <c r="DD2759" s="51"/>
    </row>
    <row r="2760" spans="73:108" ht="15" x14ac:dyDescent="0.25">
      <c r="BU2760" s="91"/>
      <c r="BV2760" s="177">
        <v>2007</v>
      </c>
      <c r="BW2760" s="177">
        <v>4</v>
      </c>
      <c r="BX2760" s="177" t="s">
        <v>357</v>
      </c>
      <c r="BY2760" s="177" t="s">
        <v>262</v>
      </c>
      <c r="BZ2760" s="177" t="s">
        <v>268</v>
      </c>
      <c r="CA2760" s="177">
        <v>0</v>
      </c>
      <c r="CB2760" s="177" t="s">
        <v>264</v>
      </c>
      <c r="CC2760" s="122">
        <v>806.68</v>
      </c>
      <c r="CD2760" s="178" t="s">
        <v>190</v>
      </c>
      <c r="CE2760" s="177" t="s">
        <v>283</v>
      </c>
      <c r="CF2760" s="177" t="s">
        <v>283</v>
      </c>
      <c r="CG2760" s="83" t="s">
        <v>9</v>
      </c>
      <c r="CH2760" s="57"/>
      <c r="CV2760" s="51"/>
      <c r="CW2760" s="51"/>
      <c r="CX2760" s="51"/>
      <c r="CY2760" s="51"/>
      <c r="CZ2760" s="51"/>
      <c r="DA2760" s="51"/>
      <c r="DB2760" s="51"/>
      <c r="DC2760" s="51"/>
      <c r="DD2760" s="51"/>
    </row>
    <row r="2761" spans="73:108" ht="15" x14ac:dyDescent="0.25">
      <c r="BU2761" s="91"/>
      <c r="BV2761" s="177">
        <v>2007</v>
      </c>
      <c r="BW2761" s="177">
        <v>4</v>
      </c>
      <c r="BX2761" s="177" t="s">
        <v>357</v>
      </c>
      <c r="BY2761" s="177" t="s">
        <v>262</v>
      </c>
      <c r="BZ2761" s="177" t="s">
        <v>316</v>
      </c>
      <c r="CA2761" s="177">
        <v>0</v>
      </c>
      <c r="CB2761" s="177" t="s">
        <v>264</v>
      </c>
      <c r="CC2761" s="122">
        <v>784.27</v>
      </c>
      <c r="CD2761" s="178" t="s">
        <v>190</v>
      </c>
      <c r="CE2761" s="177" t="s">
        <v>283</v>
      </c>
      <c r="CF2761" s="177" t="s">
        <v>283</v>
      </c>
      <c r="CG2761" s="83" t="s">
        <v>9</v>
      </c>
      <c r="CH2761" s="57"/>
      <c r="CV2761" s="51"/>
      <c r="CW2761" s="51"/>
      <c r="CX2761" s="51"/>
      <c r="CY2761" s="51"/>
      <c r="CZ2761" s="51"/>
      <c r="DA2761" s="51"/>
      <c r="DB2761" s="51"/>
      <c r="DC2761" s="51"/>
      <c r="DD2761" s="51"/>
    </row>
    <row r="2762" spans="73:108" ht="15" x14ac:dyDescent="0.25">
      <c r="BU2762" s="91"/>
      <c r="BV2762" s="177">
        <v>2007</v>
      </c>
      <c r="BW2762" s="177">
        <v>5</v>
      </c>
      <c r="BX2762" s="177" t="s">
        <v>357</v>
      </c>
      <c r="BY2762" s="177" t="s">
        <v>262</v>
      </c>
      <c r="BZ2762" s="177" t="s">
        <v>266</v>
      </c>
      <c r="CA2762" s="177">
        <v>0</v>
      </c>
      <c r="CB2762" s="177" t="s">
        <v>264</v>
      </c>
      <c r="CC2762" s="122">
        <v>851.51</v>
      </c>
      <c r="CD2762" s="178" t="s">
        <v>190</v>
      </c>
      <c r="CE2762" s="177" t="s">
        <v>283</v>
      </c>
      <c r="CF2762" s="177" t="s">
        <v>283</v>
      </c>
      <c r="CG2762" s="83" t="s">
        <v>9</v>
      </c>
      <c r="CH2762" s="57"/>
      <c r="CV2762" s="51"/>
      <c r="CW2762" s="51"/>
      <c r="CX2762" s="51"/>
      <c r="CY2762" s="51"/>
      <c r="CZ2762" s="51"/>
      <c r="DA2762" s="51"/>
      <c r="DB2762" s="51"/>
      <c r="DC2762" s="51"/>
      <c r="DD2762" s="51"/>
    </row>
    <row r="2763" spans="73:108" ht="15" x14ac:dyDescent="0.25">
      <c r="BU2763" s="91"/>
      <c r="BV2763" s="177">
        <v>2007</v>
      </c>
      <c r="BW2763" s="177">
        <v>5</v>
      </c>
      <c r="BX2763" s="177" t="s">
        <v>357</v>
      </c>
      <c r="BY2763" s="177" t="s">
        <v>262</v>
      </c>
      <c r="BZ2763" s="177" t="s">
        <v>267</v>
      </c>
      <c r="CA2763" s="177">
        <v>0</v>
      </c>
      <c r="CB2763" s="177" t="s">
        <v>264</v>
      </c>
      <c r="CC2763" s="122">
        <v>851.5</v>
      </c>
      <c r="CD2763" s="178" t="s">
        <v>190</v>
      </c>
      <c r="CE2763" s="177" t="s">
        <v>283</v>
      </c>
      <c r="CF2763" s="177" t="s">
        <v>283</v>
      </c>
      <c r="CG2763" s="83" t="s">
        <v>9</v>
      </c>
      <c r="CH2763" s="57"/>
      <c r="CV2763" s="51"/>
      <c r="CW2763" s="51"/>
      <c r="CX2763" s="51"/>
      <c r="CY2763" s="51"/>
      <c r="CZ2763" s="51"/>
      <c r="DA2763" s="51"/>
      <c r="DB2763" s="51"/>
      <c r="DC2763" s="51"/>
      <c r="DD2763" s="51"/>
    </row>
    <row r="2764" spans="73:108" ht="15" x14ac:dyDescent="0.25">
      <c r="BU2764" s="91"/>
      <c r="BV2764" s="177">
        <v>2007</v>
      </c>
      <c r="BW2764" s="177">
        <v>5</v>
      </c>
      <c r="BX2764" s="177" t="s">
        <v>357</v>
      </c>
      <c r="BY2764" s="177" t="s">
        <v>262</v>
      </c>
      <c r="BZ2764" s="177" t="s">
        <v>268</v>
      </c>
      <c r="CA2764" s="177">
        <v>0</v>
      </c>
      <c r="CB2764" s="177" t="s">
        <v>264</v>
      </c>
      <c r="CC2764" s="122">
        <v>851.5</v>
      </c>
      <c r="CD2764" s="178" t="s">
        <v>190</v>
      </c>
      <c r="CE2764" s="177" t="s">
        <v>283</v>
      </c>
      <c r="CF2764" s="177" t="s">
        <v>283</v>
      </c>
      <c r="CG2764" s="83" t="s">
        <v>9</v>
      </c>
      <c r="CH2764" s="57"/>
      <c r="CV2764" s="51"/>
      <c r="CW2764" s="51"/>
      <c r="CX2764" s="51"/>
      <c r="CY2764" s="51"/>
      <c r="CZ2764" s="51"/>
      <c r="DA2764" s="51"/>
      <c r="DB2764" s="51"/>
      <c r="DC2764" s="51"/>
      <c r="DD2764" s="51"/>
    </row>
    <row r="2765" spans="73:108" ht="15" x14ac:dyDescent="0.25">
      <c r="BU2765" s="91"/>
      <c r="BV2765" s="177">
        <v>2007</v>
      </c>
      <c r="BW2765" s="177">
        <v>5</v>
      </c>
      <c r="BX2765" s="177" t="s">
        <v>357</v>
      </c>
      <c r="BY2765" s="177" t="s">
        <v>262</v>
      </c>
      <c r="BZ2765" s="177" t="s">
        <v>316</v>
      </c>
      <c r="CA2765" s="177">
        <v>0</v>
      </c>
      <c r="CB2765" s="177" t="s">
        <v>264</v>
      </c>
      <c r="CC2765" s="122">
        <v>851.5</v>
      </c>
      <c r="CD2765" s="178" t="s">
        <v>190</v>
      </c>
      <c r="CE2765" s="177" t="s">
        <v>283</v>
      </c>
      <c r="CF2765" s="177" t="s">
        <v>283</v>
      </c>
      <c r="CG2765" s="83" t="s">
        <v>9</v>
      </c>
      <c r="CH2765" s="57"/>
      <c r="CV2765" s="51"/>
      <c r="CW2765" s="51"/>
      <c r="CX2765" s="51"/>
      <c r="CY2765" s="51"/>
      <c r="CZ2765" s="51"/>
      <c r="DA2765" s="51"/>
      <c r="DB2765" s="51"/>
      <c r="DC2765" s="51"/>
      <c r="DD2765" s="51"/>
    </row>
    <row r="2766" spans="73:108" ht="15" x14ac:dyDescent="0.25">
      <c r="BU2766" s="91"/>
      <c r="BV2766" s="177">
        <v>2007</v>
      </c>
      <c r="BW2766" s="177">
        <v>6</v>
      </c>
      <c r="BX2766" s="177" t="s">
        <v>357</v>
      </c>
      <c r="BY2766" s="177" t="s">
        <v>262</v>
      </c>
      <c r="BZ2766" s="177" t="s">
        <v>266</v>
      </c>
      <c r="CA2766" s="177">
        <v>0</v>
      </c>
      <c r="CB2766" s="177" t="s">
        <v>264</v>
      </c>
      <c r="CC2766" s="122">
        <v>358.5</v>
      </c>
      <c r="CD2766" s="178" t="s">
        <v>190</v>
      </c>
      <c r="CE2766" s="177" t="s">
        <v>283</v>
      </c>
      <c r="CF2766" s="177" t="s">
        <v>283</v>
      </c>
      <c r="CG2766" s="83" t="s">
        <v>9</v>
      </c>
      <c r="CH2766" s="57"/>
      <c r="CV2766" s="51"/>
      <c r="CW2766" s="51"/>
      <c r="CX2766" s="51"/>
      <c r="CY2766" s="51"/>
      <c r="CZ2766" s="51"/>
      <c r="DA2766" s="51"/>
      <c r="DB2766" s="51"/>
      <c r="DC2766" s="51"/>
      <c r="DD2766" s="51"/>
    </row>
    <row r="2767" spans="73:108" ht="15" x14ac:dyDescent="0.25">
      <c r="BU2767" s="91"/>
      <c r="BV2767" s="177">
        <v>2007</v>
      </c>
      <c r="BW2767" s="177">
        <v>6</v>
      </c>
      <c r="BX2767" s="177" t="s">
        <v>357</v>
      </c>
      <c r="BY2767" s="177" t="s">
        <v>262</v>
      </c>
      <c r="BZ2767" s="177" t="s">
        <v>267</v>
      </c>
      <c r="CA2767" s="177">
        <v>0</v>
      </c>
      <c r="CB2767" s="177" t="s">
        <v>264</v>
      </c>
      <c r="CC2767" s="122">
        <v>358.53</v>
      </c>
      <c r="CD2767" s="178" t="s">
        <v>190</v>
      </c>
      <c r="CE2767" s="177" t="s">
        <v>283</v>
      </c>
      <c r="CF2767" s="177" t="s">
        <v>283</v>
      </c>
      <c r="CG2767" s="83" t="s">
        <v>9</v>
      </c>
      <c r="CH2767" s="57"/>
      <c r="CV2767" s="51"/>
      <c r="CW2767" s="51"/>
      <c r="CX2767" s="51"/>
      <c r="CY2767" s="51"/>
      <c r="CZ2767" s="51"/>
      <c r="DA2767" s="51"/>
      <c r="DB2767" s="51"/>
      <c r="DC2767" s="51"/>
      <c r="DD2767" s="51"/>
    </row>
    <row r="2768" spans="73:108" ht="15" x14ac:dyDescent="0.25">
      <c r="BU2768" s="91"/>
      <c r="BV2768" s="177">
        <v>2007</v>
      </c>
      <c r="BW2768" s="177">
        <v>6</v>
      </c>
      <c r="BX2768" s="177" t="s">
        <v>357</v>
      </c>
      <c r="BY2768" s="177" t="s">
        <v>262</v>
      </c>
      <c r="BZ2768" s="177" t="s">
        <v>268</v>
      </c>
      <c r="CA2768" s="177">
        <v>0</v>
      </c>
      <c r="CB2768" s="177" t="s">
        <v>264</v>
      </c>
      <c r="CC2768" s="122">
        <v>358.53</v>
      </c>
      <c r="CD2768" s="178" t="s">
        <v>190</v>
      </c>
      <c r="CE2768" s="177" t="s">
        <v>283</v>
      </c>
      <c r="CF2768" s="177" t="s">
        <v>283</v>
      </c>
      <c r="CG2768" s="83" t="s">
        <v>9</v>
      </c>
      <c r="CH2768" s="57"/>
      <c r="CV2768" s="51"/>
      <c r="CW2768" s="51"/>
      <c r="CX2768" s="51"/>
      <c r="CY2768" s="51"/>
      <c r="CZ2768" s="51"/>
      <c r="DA2768" s="51"/>
      <c r="DB2768" s="51"/>
      <c r="DC2768" s="51"/>
      <c r="DD2768" s="51"/>
    </row>
    <row r="2769" spans="73:108" ht="15" x14ac:dyDescent="0.25">
      <c r="BU2769" s="91"/>
      <c r="BV2769" s="177">
        <v>2007</v>
      </c>
      <c r="BW2769" s="177">
        <v>6</v>
      </c>
      <c r="BX2769" s="177" t="s">
        <v>357</v>
      </c>
      <c r="BY2769" s="177" t="s">
        <v>262</v>
      </c>
      <c r="BZ2769" s="177" t="s">
        <v>316</v>
      </c>
      <c r="CA2769" s="177">
        <v>0</v>
      </c>
      <c r="CB2769" s="177" t="s">
        <v>264</v>
      </c>
      <c r="CC2769" s="122">
        <v>358.53</v>
      </c>
      <c r="CD2769" s="178" t="s">
        <v>190</v>
      </c>
      <c r="CE2769" s="177" t="s">
        <v>283</v>
      </c>
      <c r="CF2769" s="177" t="s">
        <v>283</v>
      </c>
      <c r="CG2769" s="83" t="s">
        <v>9</v>
      </c>
      <c r="CH2769" s="57"/>
      <c r="CV2769" s="51"/>
      <c r="CW2769" s="51"/>
      <c r="CX2769" s="51"/>
      <c r="CY2769" s="51"/>
      <c r="CZ2769" s="51"/>
      <c r="DA2769" s="51"/>
      <c r="DB2769" s="51"/>
      <c r="DC2769" s="51"/>
      <c r="DD2769" s="51"/>
    </row>
    <row r="2770" spans="73:108" ht="15" x14ac:dyDescent="0.25">
      <c r="BU2770" s="91"/>
      <c r="BV2770" s="177">
        <v>2007</v>
      </c>
      <c r="BW2770" s="177">
        <v>7</v>
      </c>
      <c r="BX2770" s="177" t="s">
        <v>357</v>
      </c>
      <c r="BY2770" s="177" t="s">
        <v>262</v>
      </c>
      <c r="BZ2770" s="177" t="s">
        <v>266</v>
      </c>
      <c r="CA2770" s="177">
        <v>0</v>
      </c>
      <c r="CB2770" s="177" t="s">
        <v>264</v>
      </c>
      <c r="CC2770" s="122">
        <v>224.08</v>
      </c>
      <c r="CD2770" s="178" t="s">
        <v>190</v>
      </c>
      <c r="CE2770" s="177" t="s">
        <v>283</v>
      </c>
      <c r="CF2770" s="177" t="s">
        <v>283</v>
      </c>
      <c r="CG2770" s="83" t="s">
        <v>9</v>
      </c>
      <c r="CH2770" s="57"/>
      <c r="CV2770" s="51"/>
      <c r="CW2770" s="51"/>
      <c r="CX2770" s="51"/>
      <c r="CY2770" s="51"/>
      <c r="CZ2770" s="51"/>
      <c r="DA2770" s="51"/>
      <c r="DB2770" s="51"/>
      <c r="DC2770" s="51"/>
      <c r="DD2770" s="51"/>
    </row>
    <row r="2771" spans="73:108" ht="15" x14ac:dyDescent="0.25">
      <c r="BU2771" s="91"/>
      <c r="BV2771" s="177">
        <v>2007</v>
      </c>
      <c r="BW2771" s="177">
        <v>7</v>
      </c>
      <c r="BX2771" s="177" t="s">
        <v>357</v>
      </c>
      <c r="BY2771" s="177" t="s">
        <v>262</v>
      </c>
      <c r="BZ2771" s="177" t="s">
        <v>267</v>
      </c>
      <c r="CA2771" s="177">
        <v>0</v>
      </c>
      <c r="CB2771" s="177" t="s">
        <v>264</v>
      </c>
      <c r="CC2771" s="122">
        <v>224.08</v>
      </c>
      <c r="CD2771" s="178" t="s">
        <v>190</v>
      </c>
      <c r="CE2771" s="177" t="s">
        <v>283</v>
      </c>
      <c r="CF2771" s="177" t="s">
        <v>283</v>
      </c>
      <c r="CG2771" s="83" t="s">
        <v>9</v>
      </c>
      <c r="CH2771" s="57"/>
      <c r="CV2771" s="51"/>
      <c r="CW2771" s="51"/>
      <c r="CX2771" s="51"/>
      <c r="CY2771" s="51"/>
      <c r="CZ2771" s="51"/>
      <c r="DA2771" s="51"/>
      <c r="DB2771" s="51"/>
      <c r="DC2771" s="51"/>
      <c r="DD2771" s="51"/>
    </row>
    <row r="2772" spans="73:108" ht="15" x14ac:dyDescent="0.25">
      <c r="BU2772" s="91"/>
      <c r="BV2772" s="177">
        <v>2007</v>
      </c>
      <c r="BW2772" s="177">
        <v>7</v>
      </c>
      <c r="BX2772" s="177" t="s">
        <v>357</v>
      </c>
      <c r="BY2772" s="177" t="s">
        <v>262</v>
      </c>
      <c r="BZ2772" s="177" t="s">
        <v>268</v>
      </c>
      <c r="CA2772" s="177">
        <v>0</v>
      </c>
      <c r="CB2772" s="177" t="s">
        <v>264</v>
      </c>
      <c r="CC2772" s="122">
        <v>224.08</v>
      </c>
      <c r="CD2772" s="178" t="s">
        <v>190</v>
      </c>
      <c r="CE2772" s="177" t="s">
        <v>283</v>
      </c>
      <c r="CF2772" s="177" t="s">
        <v>283</v>
      </c>
      <c r="CG2772" s="83" t="s">
        <v>9</v>
      </c>
      <c r="CH2772" s="57"/>
      <c r="CV2772" s="51"/>
      <c r="CW2772" s="51"/>
      <c r="CX2772" s="51"/>
      <c r="CY2772" s="51"/>
      <c r="CZ2772" s="51"/>
      <c r="DA2772" s="51"/>
      <c r="DB2772" s="51"/>
      <c r="DC2772" s="51"/>
      <c r="DD2772" s="51"/>
    </row>
    <row r="2773" spans="73:108" ht="15" x14ac:dyDescent="0.25">
      <c r="BU2773" s="91"/>
      <c r="BV2773" s="177">
        <v>2007</v>
      </c>
      <c r="BW2773" s="177">
        <v>8</v>
      </c>
      <c r="BX2773" s="177" t="s">
        <v>357</v>
      </c>
      <c r="BY2773" s="177" t="s">
        <v>262</v>
      </c>
      <c r="BZ2773" s="177" t="s">
        <v>266</v>
      </c>
      <c r="CA2773" s="177">
        <v>0</v>
      </c>
      <c r="CB2773" s="177" t="s">
        <v>264</v>
      </c>
      <c r="CC2773" s="122">
        <v>980.29</v>
      </c>
      <c r="CD2773" s="178" t="s">
        <v>190</v>
      </c>
      <c r="CE2773" s="177" t="s">
        <v>283</v>
      </c>
      <c r="CF2773" s="177" t="s">
        <v>283</v>
      </c>
      <c r="CG2773" s="83" t="s">
        <v>9</v>
      </c>
      <c r="CH2773" s="57"/>
      <c r="CV2773" s="51"/>
      <c r="CW2773" s="51"/>
      <c r="CX2773" s="51"/>
      <c r="CY2773" s="51"/>
      <c r="CZ2773" s="51"/>
      <c r="DA2773" s="51"/>
      <c r="DB2773" s="51"/>
      <c r="DC2773" s="51"/>
      <c r="DD2773" s="51"/>
    </row>
    <row r="2774" spans="73:108" ht="15" x14ac:dyDescent="0.25">
      <c r="BU2774" s="91"/>
      <c r="BV2774" s="177">
        <v>2007</v>
      </c>
      <c r="BW2774" s="177">
        <v>8</v>
      </c>
      <c r="BX2774" s="177" t="s">
        <v>357</v>
      </c>
      <c r="BY2774" s="177" t="s">
        <v>262</v>
      </c>
      <c r="BZ2774" s="177" t="s">
        <v>267</v>
      </c>
      <c r="CA2774" s="177">
        <v>0</v>
      </c>
      <c r="CB2774" s="177" t="s">
        <v>264</v>
      </c>
      <c r="CC2774" s="122">
        <v>980.29</v>
      </c>
      <c r="CD2774" s="178" t="s">
        <v>190</v>
      </c>
      <c r="CE2774" s="177" t="s">
        <v>283</v>
      </c>
      <c r="CF2774" s="177" t="s">
        <v>283</v>
      </c>
      <c r="CG2774" s="83" t="s">
        <v>9</v>
      </c>
      <c r="CH2774" s="57"/>
      <c r="CV2774" s="51"/>
      <c r="CW2774" s="51"/>
      <c r="CX2774" s="51"/>
      <c r="CY2774" s="51"/>
      <c r="CZ2774" s="51"/>
      <c r="DA2774" s="51"/>
      <c r="DB2774" s="51"/>
      <c r="DC2774" s="51"/>
      <c r="DD2774" s="51"/>
    </row>
    <row r="2775" spans="73:108" ht="15" x14ac:dyDescent="0.25">
      <c r="BU2775" s="91"/>
      <c r="BV2775" s="177">
        <v>2007</v>
      </c>
      <c r="BW2775" s="177">
        <v>8</v>
      </c>
      <c r="BX2775" s="177" t="s">
        <v>357</v>
      </c>
      <c r="BY2775" s="177" t="s">
        <v>262</v>
      </c>
      <c r="BZ2775" s="177" t="s">
        <v>268</v>
      </c>
      <c r="CA2775" s="177">
        <v>0</v>
      </c>
      <c r="CB2775" s="177" t="s">
        <v>264</v>
      </c>
      <c r="CC2775" s="122">
        <v>980.29</v>
      </c>
      <c r="CD2775" s="178" t="s">
        <v>190</v>
      </c>
      <c r="CE2775" s="177" t="s">
        <v>283</v>
      </c>
      <c r="CF2775" s="177" t="s">
        <v>283</v>
      </c>
      <c r="CG2775" s="83" t="s">
        <v>9</v>
      </c>
      <c r="CH2775" s="57"/>
      <c r="CV2775" s="51"/>
      <c r="CW2775" s="51"/>
      <c r="CX2775" s="51"/>
      <c r="CY2775" s="51"/>
      <c r="CZ2775" s="51"/>
      <c r="DA2775" s="51"/>
      <c r="DB2775" s="51"/>
      <c r="DC2775" s="51"/>
      <c r="DD2775" s="51"/>
    </row>
    <row r="2776" spans="73:108" ht="15" x14ac:dyDescent="0.25">
      <c r="BU2776" s="91"/>
      <c r="BV2776" s="177">
        <v>2009</v>
      </c>
      <c r="BW2776" s="177">
        <v>4</v>
      </c>
      <c r="BX2776" s="177" t="s">
        <v>357</v>
      </c>
      <c r="BY2776" s="177" t="s">
        <v>262</v>
      </c>
      <c r="BZ2776" s="177" t="s">
        <v>277</v>
      </c>
      <c r="CA2776" s="177">
        <v>0</v>
      </c>
      <c r="CB2776" s="177" t="s">
        <v>264</v>
      </c>
      <c r="CC2776" s="122">
        <v>1170.4100000000001</v>
      </c>
      <c r="CD2776" s="178" t="s">
        <v>190</v>
      </c>
      <c r="CE2776" s="177" t="s">
        <v>283</v>
      </c>
      <c r="CF2776" s="177" t="s">
        <v>283</v>
      </c>
      <c r="CG2776" s="83" t="s">
        <v>9</v>
      </c>
      <c r="CH2776" s="57"/>
      <c r="CV2776" s="51"/>
      <c r="CW2776" s="51"/>
      <c r="CX2776" s="51"/>
      <c r="CY2776" s="51"/>
      <c r="CZ2776" s="51"/>
      <c r="DA2776" s="51"/>
      <c r="DB2776" s="51"/>
      <c r="DC2776" s="51"/>
      <c r="DD2776" s="51"/>
    </row>
    <row r="2777" spans="73:108" ht="15" x14ac:dyDescent="0.25">
      <c r="BU2777" s="91"/>
      <c r="BV2777" s="177">
        <v>2009</v>
      </c>
      <c r="BW2777" s="177">
        <v>4</v>
      </c>
      <c r="BX2777" s="177" t="s">
        <v>357</v>
      </c>
      <c r="BY2777" s="177" t="s">
        <v>262</v>
      </c>
      <c r="BZ2777" s="177" t="s">
        <v>263</v>
      </c>
      <c r="CA2777" s="177">
        <v>0</v>
      </c>
      <c r="CB2777" s="177" t="s">
        <v>264</v>
      </c>
      <c r="CC2777" s="122">
        <v>1421.22</v>
      </c>
      <c r="CD2777" s="178" t="s">
        <v>190</v>
      </c>
      <c r="CE2777" s="177" t="s">
        <v>283</v>
      </c>
      <c r="CF2777" s="177" t="s">
        <v>283</v>
      </c>
      <c r="CG2777" s="83" t="s">
        <v>9</v>
      </c>
      <c r="CH2777" s="57"/>
      <c r="CV2777" s="51"/>
      <c r="CW2777" s="51"/>
      <c r="CX2777" s="51"/>
      <c r="CY2777" s="51"/>
      <c r="CZ2777" s="51"/>
      <c r="DA2777" s="51"/>
      <c r="DB2777" s="51"/>
      <c r="DC2777" s="51"/>
      <c r="DD2777" s="51"/>
    </row>
    <row r="2778" spans="73:108" ht="15" x14ac:dyDescent="0.25">
      <c r="BU2778" s="91"/>
      <c r="BV2778" s="177">
        <v>2009</v>
      </c>
      <c r="BW2778" s="177">
        <v>7</v>
      </c>
      <c r="BX2778" s="177" t="s">
        <v>357</v>
      </c>
      <c r="BY2778" s="177" t="s">
        <v>262</v>
      </c>
      <c r="BZ2778" s="177" t="s">
        <v>277</v>
      </c>
      <c r="CA2778" s="177">
        <v>0</v>
      </c>
      <c r="CB2778" s="177" t="s">
        <v>264</v>
      </c>
      <c r="CC2778" s="122">
        <v>1379.41</v>
      </c>
      <c r="CD2778" s="178" t="s">
        <v>190</v>
      </c>
      <c r="CE2778" s="177" t="s">
        <v>283</v>
      </c>
      <c r="CF2778" s="177" t="s">
        <v>283</v>
      </c>
      <c r="CG2778" s="83" t="s">
        <v>9</v>
      </c>
      <c r="CH2778" s="57"/>
      <c r="CV2778" s="51"/>
      <c r="CW2778" s="51"/>
      <c r="CX2778" s="51"/>
      <c r="CY2778" s="51"/>
      <c r="CZ2778" s="51"/>
      <c r="DA2778" s="51"/>
      <c r="DB2778" s="51"/>
      <c r="DC2778" s="51"/>
      <c r="DD2778" s="51"/>
    </row>
    <row r="2779" spans="73:108" ht="15" x14ac:dyDescent="0.25">
      <c r="BU2779" s="91"/>
      <c r="BV2779" s="177">
        <v>2009</v>
      </c>
      <c r="BW2779" s="177">
        <v>9</v>
      </c>
      <c r="BX2779" s="177" t="s">
        <v>357</v>
      </c>
      <c r="BY2779" s="177" t="s">
        <v>262</v>
      </c>
      <c r="BZ2779" s="177" t="s">
        <v>277</v>
      </c>
      <c r="CA2779" s="177">
        <v>0</v>
      </c>
      <c r="CB2779" s="177" t="s">
        <v>264</v>
      </c>
      <c r="CC2779" s="122">
        <v>34.86</v>
      </c>
      <c r="CD2779" s="178" t="s">
        <v>190</v>
      </c>
      <c r="CE2779" s="177" t="s">
        <v>283</v>
      </c>
      <c r="CF2779" s="177" t="s">
        <v>283</v>
      </c>
      <c r="CG2779" s="83" t="s">
        <v>9</v>
      </c>
      <c r="CH2779" s="57"/>
      <c r="CV2779" s="51"/>
      <c r="CW2779" s="51"/>
      <c r="CX2779" s="51"/>
      <c r="CY2779" s="51"/>
      <c r="CZ2779" s="51"/>
      <c r="DA2779" s="51"/>
      <c r="DB2779" s="51"/>
      <c r="DC2779" s="51"/>
      <c r="DD2779" s="51"/>
    </row>
    <row r="2780" spans="73:108" ht="15" x14ac:dyDescent="0.25">
      <c r="BU2780" s="91"/>
      <c r="BV2780" s="177">
        <v>2009</v>
      </c>
      <c r="BW2780" s="177">
        <v>10</v>
      </c>
      <c r="BX2780" s="177" t="s">
        <v>357</v>
      </c>
      <c r="BY2780" s="177" t="s">
        <v>262</v>
      </c>
      <c r="BZ2780" s="177" t="s">
        <v>277</v>
      </c>
      <c r="CA2780" s="177">
        <v>0</v>
      </c>
      <c r="CB2780" s="177" t="s">
        <v>264</v>
      </c>
      <c r="CC2780" s="122">
        <v>313.7</v>
      </c>
      <c r="CD2780" s="178" t="s">
        <v>190</v>
      </c>
      <c r="CE2780" s="177" t="s">
        <v>283</v>
      </c>
      <c r="CF2780" s="177" t="s">
        <v>283</v>
      </c>
      <c r="CG2780" s="83" t="s">
        <v>9</v>
      </c>
      <c r="CH2780" s="57"/>
      <c r="CV2780" s="51"/>
      <c r="CW2780" s="51"/>
      <c r="CX2780" s="51"/>
      <c r="CY2780" s="51"/>
      <c r="CZ2780" s="51"/>
      <c r="DA2780" s="51"/>
      <c r="DB2780" s="51"/>
      <c r="DC2780" s="51"/>
      <c r="DD2780" s="51"/>
    </row>
    <row r="2781" spans="73:108" ht="15" x14ac:dyDescent="0.25">
      <c r="BU2781" s="91"/>
      <c r="BV2781" s="177">
        <v>2009</v>
      </c>
      <c r="BW2781" s="177">
        <v>11</v>
      </c>
      <c r="BX2781" s="177" t="s">
        <v>357</v>
      </c>
      <c r="BY2781" s="177" t="s">
        <v>262</v>
      </c>
      <c r="BZ2781" s="177" t="s">
        <v>277</v>
      </c>
      <c r="CA2781" s="177">
        <v>0</v>
      </c>
      <c r="CB2781" s="177" t="s">
        <v>264</v>
      </c>
      <c r="CC2781" s="122">
        <v>209.13</v>
      </c>
      <c r="CD2781" s="178" t="s">
        <v>190</v>
      </c>
      <c r="CE2781" s="177" t="s">
        <v>283</v>
      </c>
      <c r="CF2781" s="177" t="s">
        <v>283</v>
      </c>
      <c r="CG2781" s="83" t="s">
        <v>9</v>
      </c>
      <c r="CH2781" s="57"/>
      <c r="CV2781" s="51"/>
      <c r="CW2781" s="51"/>
      <c r="CX2781" s="51"/>
      <c r="CY2781" s="51"/>
      <c r="CZ2781" s="51"/>
      <c r="DA2781" s="51"/>
      <c r="DB2781" s="51"/>
      <c r="DC2781" s="51"/>
      <c r="DD2781" s="51"/>
    </row>
    <row r="2782" spans="73:108" ht="15" x14ac:dyDescent="0.25">
      <c r="BU2782" s="91"/>
      <c r="BV2782" s="177">
        <v>2009</v>
      </c>
      <c r="BW2782" s="177">
        <v>12</v>
      </c>
      <c r="BX2782" s="177" t="s">
        <v>357</v>
      </c>
      <c r="BY2782" s="177" t="s">
        <v>262</v>
      </c>
      <c r="BZ2782" s="177" t="s">
        <v>277</v>
      </c>
      <c r="CA2782" s="177">
        <v>0</v>
      </c>
      <c r="CB2782" s="177" t="s">
        <v>264</v>
      </c>
      <c r="CC2782" s="122">
        <v>34.86</v>
      </c>
      <c r="CD2782" s="178" t="s">
        <v>190</v>
      </c>
      <c r="CE2782" s="177" t="s">
        <v>283</v>
      </c>
      <c r="CF2782" s="177" t="s">
        <v>283</v>
      </c>
      <c r="CG2782" s="83" t="s">
        <v>9</v>
      </c>
      <c r="CH2782" s="57"/>
      <c r="CV2782" s="51"/>
      <c r="CW2782" s="51"/>
      <c r="CX2782" s="51"/>
      <c r="CY2782" s="51"/>
      <c r="CZ2782" s="51"/>
      <c r="DA2782" s="51"/>
      <c r="DB2782" s="51"/>
      <c r="DC2782" s="51"/>
      <c r="DD2782" s="51"/>
    </row>
    <row r="2783" spans="73:108" ht="15" x14ac:dyDescent="0.25">
      <c r="BU2783" s="91"/>
      <c r="BV2783" s="177">
        <v>2010</v>
      </c>
      <c r="BW2783" s="177">
        <v>4</v>
      </c>
      <c r="BX2783" s="177" t="s">
        <v>357</v>
      </c>
      <c r="BY2783" s="177" t="s">
        <v>262</v>
      </c>
      <c r="BZ2783" s="177" t="s">
        <v>277</v>
      </c>
      <c r="CA2783" s="177">
        <v>0</v>
      </c>
      <c r="CB2783" s="177" t="s">
        <v>264</v>
      </c>
      <c r="CC2783" s="122">
        <v>288.08</v>
      </c>
      <c r="CD2783" s="178" t="s">
        <v>190</v>
      </c>
      <c r="CE2783" s="177" t="s">
        <v>283</v>
      </c>
      <c r="CF2783" s="177" t="s">
        <v>283</v>
      </c>
      <c r="CG2783" s="83" t="s">
        <v>9</v>
      </c>
      <c r="CH2783" s="57"/>
      <c r="CV2783" s="51"/>
      <c r="CW2783" s="51"/>
      <c r="CX2783" s="51"/>
      <c r="CY2783" s="51"/>
      <c r="CZ2783" s="51"/>
      <c r="DA2783" s="51"/>
      <c r="DB2783" s="51"/>
      <c r="DC2783" s="51"/>
      <c r="DD2783" s="51"/>
    </row>
    <row r="2784" spans="73:108" ht="15" x14ac:dyDescent="0.25">
      <c r="BU2784" s="91"/>
      <c r="BV2784" s="177">
        <v>2010</v>
      </c>
      <c r="BW2784" s="177">
        <v>5</v>
      </c>
      <c r="BX2784" s="177" t="s">
        <v>357</v>
      </c>
      <c r="BY2784" s="177" t="s">
        <v>262</v>
      </c>
      <c r="BZ2784" s="177" t="s">
        <v>277</v>
      </c>
      <c r="CA2784" s="177">
        <v>0</v>
      </c>
      <c r="CB2784" s="177" t="s">
        <v>264</v>
      </c>
      <c r="CC2784" s="122">
        <v>576.16</v>
      </c>
      <c r="CD2784" s="178" t="s">
        <v>190</v>
      </c>
      <c r="CE2784" s="177" t="s">
        <v>283</v>
      </c>
      <c r="CF2784" s="177" t="s">
        <v>283</v>
      </c>
      <c r="CG2784" s="83" t="s">
        <v>9</v>
      </c>
      <c r="CH2784" s="57"/>
      <c r="CV2784" s="51"/>
      <c r="CW2784" s="51"/>
      <c r="CX2784" s="51"/>
      <c r="CY2784" s="51"/>
      <c r="CZ2784" s="51"/>
      <c r="DA2784" s="51"/>
      <c r="DB2784" s="51"/>
      <c r="DC2784" s="51"/>
      <c r="DD2784" s="51"/>
    </row>
    <row r="2785" spans="73:108" ht="15" x14ac:dyDescent="0.25">
      <c r="BU2785" s="91"/>
      <c r="BV2785" s="177">
        <v>2010</v>
      </c>
      <c r="BW2785" s="177">
        <v>6</v>
      </c>
      <c r="BX2785" s="177" t="s">
        <v>357</v>
      </c>
      <c r="BY2785" s="177" t="s">
        <v>262</v>
      </c>
      <c r="BZ2785" s="177" t="s">
        <v>277</v>
      </c>
      <c r="CA2785" s="177">
        <v>0</v>
      </c>
      <c r="CB2785" s="177" t="s">
        <v>264</v>
      </c>
      <c r="CC2785" s="122">
        <v>360.1</v>
      </c>
      <c r="CD2785" s="178" t="s">
        <v>190</v>
      </c>
      <c r="CE2785" s="177" t="s">
        <v>283</v>
      </c>
      <c r="CF2785" s="177" t="s">
        <v>283</v>
      </c>
      <c r="CG2785" s="83" t="s">
        <v>9</v>
      </c>
      <c r="CH2785" s="57"/>
      <c r="CV2785" s="51"/>
      <c r="CW2785" s="51"/>
      <c r="CX2785" s="51"/>
      <c r="CY2785" s="51"/>
      <c r="CZ2785" s="51"/>
      <c r="DA2785" s="51"/>
      <c r="DB2785" s="51"/>
      <c r="DC2785" s="51"/>
      <c r="DD2785" s="51"/>
    </row>
    <row r="2786" spans="73:108" ht="15" x14ac:dyDescent="0.25">
      <c r="BU2786" s="91"/>
      <c r="BV2786" s="177">
        <v>2010</v>
      </c>
      <c r="BW2786" s="177">
        <v>7</v>
      </c>
      <c r="BX2786" s="177" t="s">
        <v>357</v>
      </c>
      <c r="BY2786" s="177" t="s">
        <v>262</v>
      </c>
      <c r="BZ2786" s="177" t="s">
        <v>277</v>
      </c>
      <c r="CA2786" s="177">
        <v>0</v>
      </c>
      <c r="CB2786" s="177" t="s">
        <v>264</v>
      </c>
      <c r="CC2786" s="122">
        <v>504.13</v>
      </c>
      <c r="CD2786" s="178" t="s">
        <v>190</v>
      </c>
      <c r="CE2786" s="177" t="s">
        <v>283</v>
      </c>
      <c r="CF2786" s="177" t="s">
        <v>283</v>
      </c>
      <c r="CG2786" s="83" t="s">
        <v>9</v>
      </c>
      <c r="CH2786" s="57"/>
      <c r="CV2786" s="51"/>
      <c r="CW2786" s="51"/>
      <c r="CX2786" s="51"/>
      <c r="CY2786" s="51"/>
      <c r="CZ2786" s="51"/>
      <c r="DA2786" s="51"/>
      <c r="DB2786" s="51"/>
      <c r="DC2786" s="51"/>
      <c r="DD2786" s="51"/>
    </row>
    <row r="2787" spans="73:108" ht="15" x14ac:dyDescent="0.25">
      <c r="BU2787" s="91"/>
      <c r="BV2787" s="177">
        <v>2010</v>
      </c>
      <c r="BW2787" s="177">
        <v>8</v>
      </c>
      <c r="BX2787" s="177" t="s">
        <v>357</v>
      </c>
      <c r="BY2787" s="177" t="s">
        <v>262</v>
      </c>
      <c r="BZ2787" s="177" t="s">
        <v>277</v>
      </c>
      <c r="CA2787" s="177">
        <v>0</v>
      </c>
      <c r="CB2787" s="177" t="s">
        <v>264</v>
      </c>
      <c r="CC2787" s="122">
        <v>576.16</v>
      </c>
      <c r="CD2787" s="178" t="s">
        <v>190</v>
      </c>
      <c r="CE2787" s="177" t="s">
        <v>283</v>
      </c>
      <c r="CF2787" s="177" t="s">
        <v>283</v>
      </c>
      <c r="CG2787" s="83" t="s">
        <v>9</v>
      </c>
      <c r="CH2787" s="57"/>
      <c r="CV2787" s="51"/>
      <c r="CW2787" s="51"/>
      <c r="CX2787" s="51"/>
      <c r="CY2787" s="51"/>
      <c r="CZ2787" s="51"/>
      <c r="DA2787" s="51"/>
      <c r="DB2787" s="51"/>
      <c r="DC2787" s="51"/>
      <c r="DD2787" s="51"/>
    </row>
    <row r="2788" spans="73:108" ht="15" x14ac:dyDescent="0.25">
      <c r="BU2788" s="91"/>
      <c r="BV2788" s="177">
        <v>2010</v>
      </c>
      <c r="BW2788" s="177">
        <v>9</v>
      </c>
      <c r="BX2788" s="177" t="s">
        <v>357</v>
      </c>
      <c r="BY2788" s="177" t="s">
        <v>262</v>
      </c>
      <c r="BZ2788" s="177" t="s">
        <v>277</v>
      </c>
      <c r="CA2788" s="177">
        <v>0</v>
      </c>
      <c r="CB2788" s="177" t="s">
        <v>264</v>
      </c>
      <c r="CC2788" s="122">
        <v>576.16</v>
      </c>
      <c r="CD2788" s="178" t="s">
        <v>190</v>
      </c>
      <c r="CE2788" s="177" t="s">
        <v>283</v>
      </c>
      <c r="CF2788" s="177" t="s">
        <v>283</v>
      </c>
      <c r="CG2788" s="83" t="s">
        <v>9</v>
      </c>
      <c r="CH2788" s="57"/>
      <c r="CV2788" s="51"/>
      <c r="CW2788" s="51"/>
      <c r="CX2788" s="51"/>
      <c r="CY2788" s="51"/>
      <c r="CZ2788" s="51"/>
      <c r="DA2788" s="51"/>
      <c r="DB2788" s="51"/>
      <c r="DC2788" s="51"/>
      <c r="DD2788" s="51"/>
    </row>
    <row r="2789" spans="73:108" ht="15" x14ac:dyDescent="0.25">
      <c r="BU2789" s="91"/>
      <c r="BV2789" s="177">
        <v>2010</v>
      </c>
      <c r="BW2789" s="177">
        <v>10</v>
      </c>
      <c r="BX2789" s="177" t="s">
        <v>357</v>
      </c>
      <c r="BY2789" s="177" t="s">
        <v>262</v>
      </c>
      <c r="BZ2789" s="177" t="s">
        <v>277</v>
      </c>
      <c r="CA2789" s="177">
        <v>0</v>
      </c>
      <c r="CB2789" s="177" t="s">
        <v>264</v>
      </c>
      <c r="CC2789" s="122">
        <v>252.07</v>
      </c>
      <c r="CD2789" s="178" t="s">
        <v>190</v>
      </c>
      <c r="CE2789" s="177" t="s">
        <v>283</v>
      </c>
      <c r="CF2789" s="177" t="s">
        <v>283</v>
      </c>
      <c r="CG2789" s="83" t="s">
        <v>9</v>
      </c>
      <c r="CH2789" s="57"/>
      <c r="CV2789" s="51"/>
      <c r="CW2789" s="51"/>
      <c r="CX2789" s="51"/>
      <c r="CY2789" s="51"/>
      <c r="CZ2789" s="51"/>
      <c r="DA2789" s="51"/>
      <c r="DB2789" s="51"/>
      <c r="DC2789" s="51"/>
      <c r="DD2789" s="51"/>
    </row>
    <row r="2790" spans="73:108" ht="15" x14ac:dyDescent="0.25">
      <c r="BU2790" s="91"/>
      <c r="BV2790" s="177">
        <v>2010</v>
      </c>
      <c r="BW2790" s="177">
        <v>11</v>
      </c>
      <c r="BX2790" s="177" t="s">
        <v>357</v>
      </c>
      <c r="BY2790" s="177" t="s">
        <v>262</v>
      </c>
      <c r="BZ2790" s="177" t="s">
        <v>277</v>
      </c>
      <c r="CA2790" s="177">
        <v>0</v>
      </c>
      <c r="CB2790" s="177" t="s">
        <v>264</v>
      </c>
      <c r="CC2790" s="122">
        <v>432.12</v>
      </c>
      <c r="CD2790" s="178" t="s">
        <v>190</v>
      </c>
      <c r="CE2790" s="177" t="s">
        <v>283</v>
      </c>
      <c r="CF2790" s="177" t="s">
        <v>283</v>
      </c>
      <c r="CG2790" s="83" t="s">
        <v>9</v>
      </c>
      <c r="CH2790" s="57"/>
      <c r="CV2790" s="51"/>
      <c r="CW2790" s="51"/>
      <c r="CX2790" s="51"/>
      <c r="CY2790" s="51"/>
      <c r="CZ2790" s="51"/>
      <c r="DA2790" s="51"/>
      <c r="DB2790" s="51"/>
      <c r="DC2790" s="51"/>
      <c r="DD2790" s="51"/>
    </row>
    <row r="2791" spans="73:108" ht="15" x14ac:dyDescent="0.25">
      <c r="BU2791" s="91"/>
      <c r="BV2791" s="177">
        <v>2010</v>
      </c>
      <c r="BW2791" s="177">
        <v>12</v>
      </c>
      <c r="BX2791" s="177" t="s">
        <v>357</v>
      </c>
      <c r="BY2791" s="177" t="s">
        <v>262</v>
      </c>
      <c r="BZ2791" s="177" t="s">
        <v>277</v>
      </c>
      <c r="CA2791" s="177">
        <v>0</v>
      </c>
      <c r="CB2791" s="177" t="s">
        <v>264</v>
      </c>
      <c r="CC2791" s="122">
        <v>578.85</v>
      </c>
      <c r="CD2791" s="178" t="s">
        <v>190</v>
      </c>
      <c r="CE2791" s="177" t="s">
        <v>283</v>
      </c>
      <c r="CF2791" s="177" t="s">
        <v>283</v>
      </c>
      <c r="CG2791" s="83" t="s">
        <v>9</v>
      </c>
      <c r="CH2791" s="57"/>
      <c r="CV2791" s="51"/>
      <c r="CW2791" s="51"/>
      <c r="CX2791" s="51"/>
      <c r="CY2791" s="51"/>
      <c r="CZ2791" s="51"/>
      <c r="DA2791" s="51"/>
      <c r="DB2791" s="51"/>
      <c r="DC2791" s="51"/>
      <c r="DD2791" s="51"/>
    </row>
    <row r="2792" spans="73:108" ht="15" x14ac:dyDescent="0.25">
      <c r="BU2792" s="91"/>
      <c r="BV2792" s="177">
        <v>2007</v>
      </c>
      <c r="BW2792" s="177">
        <v>2</v>
      </c>
      <c r="BX2792" s="177" t="s">
        <v>281</v>
      </c>
      <c r="BY2792" s="177" t="s">
        <v>262</v>
      </c>
      <c r="BZ2792" s="177" t="s">
        <v>263</v>
      </c>
      <c r="CA2792" s="177">
        <v>0</v>
      </c>
      <c r="CB2792" s="177" t="s">
        <v>264</v>
      </c>
      <c r="CC2792" s="122">
        <v>1540.76</v>
      </c>
      <c r="CD2792" s="178" t="s">
        <v>190</v>
      </c>
      <c r="CE2792" s="177" t="s">
        <v>283</v>
      </c>
      <c r="CF2792" s="177" t="s">
        <v>283</v>
      </c>
      <c r="CG2792" s="83" t="s">
        <v>9</v>
      </c>
      <c r="CH2792" s="57"/>
      <c r="CV2792" s="51"/>
      <c r="CW2792" s="51"/>
      <c r="CX2792" s="51"/>
      <c r="CY2792" s="51"/>
      <c r="CZ2792" s="51"/>
      <c r="DA2792" s="51"/>
      <c r="DB2792" s="51"/>
      <c r="DC2792" s="51"/>
      <c r="DD2792" s="51"/>
    </row>
    <row r="2793" spans="73:108" ht="15" x14ac:dyDescent="0.25">
      <c r="BU2793" s="91"/>
      <c r="BV2793" s="177">
        <v>2007</v>
      </c>
      <c r="BW2793" s="177">
        <v>2</v>
      </c>
      <c r="BX2793" s="177" t="s">
        <v>281</v>
      </c>
      <c r="BY2793" s="177" t="s">
        <v>262</v>
      </c>
      <c r="BZ2793" s="177" t="s">
        <v>266</v>
      </c>
      <c r="CA2793" s="177">
        <v>0</v>
      </c>
      <c r="CB2793" s="177" t="s">
        <v>264</v>
      </c>
      <c r="CC2793" s="122">
        <v>1055.81</v>
      </c>
      <c r="CD2793" s="178" t="s">
        <v>190</v>
      </c>
      <c r="CE2793" s="177" t="s">
        <v>283</v>
      </c>
      <c r="CF2793" s="177" t="s">
        <v>283</v>
      </c>
      <c r="CG2793" s="83" t="s">
        <v>9</v>
      </c>
      <c r="CH2793" s="57"/>
      <c r="CV2793" s="51"/>
      <c r="CW2793" s="51"/>
      <c r="CX2793" s="51"/>
      <c r="CY2793" s="51"/>
      <c r="CZ2793" s="51"/>
      <c r="DA2793" s="51"/>
      <c r="DB2793" s="51"/>
      <c r="DC2793" s="51"/>
      <c r="DD2793" s="51"/>
    </row>
    <row r="2794" spans="73:108" ht="15" x14ac:dyDescent="0.25">
      <c r="BU2794" s="91"/>
      <c r="BV2794" s="177">
        <v>2007</v>
      </c>
      <c r="BW2794" s="177">
        <v>2</v>
      </c>
      <c r="BX2794" s="177" t="s">
        <v>281</v>
      </c>
      <c r="BY2794" s="177" t="s">
        <v>262</v>
      </c>
      <c r="BZ2794" s="177" t="s">
        <v>267</v>
      </c>
      <c r="CA2794" s="177">
        <v>0</v>
      </c>
      <c r="CB2794" s="177" t="s">
        <v>264</v>
      </c>
      <c r="CC2794" s="122">
        <v>242.45</v>
      </c>
      <c r="CD2794" s="178" t="s">
        <v>190</v>
      </c>
      <c r="CE2794" s="177" t="s">
        <v>283</v>
      </c>
      <c r="CF2794" s="177" t="s">
        <v>283</v>
      </c>
      <c r="CG2794" s="83" t="s">
        <v>9</v>
      </c>
      <c r="CH2794" s="57"/>
      <c r="CV2794" s="51"/>
      <c r="CW2794" s="51"/>
      <c r="CX2794" s="51"/>
      <c r="CY2794" s="51"/>
      <c r="CZ2794" s="51"/>
      <c r="DA2794" s="51"/>
      <c r="DB2794" s="51"/>
      <c r="DC2794" s="51"/>
      <c r="DD2794" s="51"/>
    </row>
    <row r="2795" spans="73:108" ht="15" x14ac:dyDescent="0.25">
      <c r="BU2795" s="91"/>
      <c r="BV2795" s="177">
        <v>2007</v>
      </c>
      <c r="BW2795" s="177">
        <v>2</v>
      </c>
      <c r="BX2795" s="177" t="s">
        <v>281</v>
      </c>
      <c r="BY2795" s="177" t="s">
        <v>262</v>
      </c>
      <c r="BZ2795" s="177" t="s">
        <v>268</v>
      </c>
      <c r="CA2795" s="177">
        <v>0</v>
      </c>
      <c r="CB2795" s="177" t="s">
        <v>264</v>
      </c>
      <c r="CC2795" s="122">
        <v>242.45</v>
      </c>
      <c r="CD2795" s="178" t="s">
        <v>190</v>
      </c>
      <c r="CE2795" s="177" t="s">
        <v>283</v>
      </c>
      <c r="CF2795" s="177" t="s">
        <v>283</v>
      </c>
      <c r="CG2795" s="83" t="s">
        <v>9</v>
      </c>
      <c r="CH2795" s="57"/>
      <c r="CV2795" s="51"/>
      <c r="CW2795" s="51"/>
      <c r="CX2795" s="51"/>
      <c r="CY2795" s="51"/>
      <c r="CZ2795" s="51"/>
      <c r="DA2795" s="51"/>
      <c r="DB2795" s="51"/>
      <c r="DC2795" s="51"/>
      <c r="DD2795" s="51"/>
    </row>
    <row r="2796" spans="73:108" ht="15" x14ac:dyDescent="0.25">
      <c r="BU2796" s="91"/>
      <c r="BV2796" s="177">
        <v>2007</v>
      </c>
      <c r="BW2796" s="177">
        <v>3</v>
      </c>
      <c r="BX2796" s="177" t="s">
        <v>281</v>
      </c>
      <c r="BY2796" s="177" t="s">
        <v>262</v>
      </c>
      <c r="BZ2796" s="177" t="s">
        <v>263</v>
      </c>
      <c r="CA2796" s="177">
        <v>0</v>
      </c>
      <c r="CB2796" s="177" t="s">
        <v>264</v>
      </c>
      <c r="CC2796" s="122">
        <v>813.37</v>
      </c>
      <c r="CD2796" s="178" t="s">
        <v>190</v>
      </c>
      <c r="CE2796" s="177" t="s">
        <v>283</v>
      </c>
      <c r="CF2796" s="177" t="s">
        <v>283</v>
      </c>
      <c r="CG2796" s="83" t="s">
        <v>9</v>
      </c>
      <c r="CH2796" s="57"/>
      <c r="CV2796" s="51"/>
      <c r="CW2796" s="51"/>
      <c r="CX2796" s="51"/>
      <c r="CY2796" s="51"/>
      <c r="CZ2796" s="51"/>
      <c r="DA2796" s="51"/>
      <c r="DB2796" s="51"/>
      <c r="DC2796" s="51"/>
      <c r="DD2796" s="51"/>
    </row>
    <row r="2797" spans="73:108" ht="15" x14ac:dyDescent="0.25">
      <c r="BU2797" s="91"/>
      <c r="BV2797" s="177">
        <v>2007</v>
      </c>
      <c r="BW2797" s="177">
        <v>3</v>
      </c>
      <c r="BX2797" s="177" t="s">
        <v>281</v>
      </c>
      <c r="BY2797" s="177" t="s">
        <v>262</v>
      </c>
      <c r="BZ2797" s="177" t="s">
        <v>266</v>
      </c>
      <c r="CA2797" s="177">
        <v>0</v>
      </c>
      <c r="CB2797" s="177" t="s">
        <v>264</v>
      </c>
      <c r="CC2797" s="122">
        <v>1055.8</v>
      </c>
      <c r="CD2797" s="178" t="s">
        <v>190</v>
      </c>
      <c r="CE2797" s="177" t="s">
        <v>283</v>
      </c>
      <c r="CF2797" s="177" t="s">
        <v>283</v>
      </c>
      <c r="CG2797" s="83" t="s">
        <v>9</v>
      </c>
      <c r="CH2797" s="57"/>
      <c r="CV2797" s="51"/>
      <c r="CW2797" s="51"/>
      <c r="CX2797" s="51"/>
      <c r="CY2797" s="51"/>
      <c r="CZ2797" s="51"/>
      <c r="DA2797" s="51"/>
      <c r="DB2797" s="51"/>
      <c r="DC2797" s="51"/>
      <c r="DD2797" s="51"/>
    </row>
    <row r="2798" spans="73:108" ht="15" x14ac:dyDescent="0.25">
      <c r="BU2798" s="91"/>
      <c r="BV2798" s="177">
        <v>2007</v>
      </c>
      <c r="BW2798" s="177">
        <v>3</v>
      </c>
      <c r="BX2798" s="177" t="s">
        <v>281</v>
      </c>
      <c r="BY2798" s="177" t="s">
        <v>262</v>
      </c>
      <c r="BZ2798" s="177" t="s">
        <v>267</v>
      </c>
      <c r="CA2798" s="177">
        <v>0</v>
      </c>
      <c r="CB2798" s="177" t="s">
        <v>264</v>
      </c>
      <c r="CC2798" s="122">
        <v>4051.23</v>
      </c>
      <c r="CD2798" s="178" t="s">
        <v>190</v>
      </c>
      <c r="CE2798" s="177" t="s">
        <v>283</v>
      </c>
      <c r="CF2798" s="177" t="s">
        <v>283</v>
      </c>
      <c r="CG2798" s="83" t="s">
        <v>9</v>
      </c>
      <c r="CH2798" s="57"/>
      <c r="CV2798" s="51"/>
      <c r="CW2798" s="51"/>
      <c r="CX2798" s="51"/>
      <c r="CY2798" s="51"/>
      <c r="CZ2798" s="51"/>
      <c r="DA2798" s="51"/>
      <c r="DB2798" s="51"/>
      <c r="DC2798" s="51"/>
      <c r="DD2798" s="51"/>
    </row>
    <row r="2799" spans="73:108" ht="15" x14ac:dyDescent="0.25">
      <c r="BU2799" s="91"/>
      <c r="BV2799" s="177">
        <v>2007</v>
      </c>
      <c r="BW2799" s="177">
        <v>3</v>
      </c>
      <c r="BX2799" s="177" t="s">
        <v>281</v>
      </c>
      <c r="BY2799" s="177" t="s">
        <v>262</v>
      </c>
      <c r="BZ2799" s="177" t="s">
        <v>268</v>
      </c>
      <c r="CA2799" s="177">
        <v>0</v>
      </c>
      <c r="CB2799" s="177" t="s">
        <v>264</v>
      </c>
      <c r="CC2799" s="122">
        <v>3323.91</v>
      </c>
      <c r="CD2799" s="178" t="s">
        <v>190</v>
      </c>
      <c r="CE2799" s="177" t="s">
        <v>283</v>
      </c>
      <c r="CF2799" s="177" t="s">
        <v>283</v>
      </c>
      <c r="CG2799" s="83" t="s">
        <v>9</v>
      </c>
      <c r="CH2799" s="57"/>
      <c r="CV2799" s="51"/>
      <c r="CW2799" s="51"/>
      <c r="CX2799" s="51"/>
      <c r="CY2799" s="51"/>
      <c r="CZ2799" s="51"/>
      <c r="DA2799" s="51"/>
      <c r="DB2799" s="51"/>
      <c r="DC2799" s="51"/>
      <c r="DD2799" s="51"/>
    </row>
    <row r="2800" spans="73:108" ht="15" x14ac:dyDescent="0.25">
      <c r="BU2800" s="91"/>
      <c r="BV2800" s="177">
        <v>2007</v>
      </c>
      <c r="BW2800" s="177">
        <v>4</v>
      </c>
      <c r="BX2800" s="177" t="s">
        <v>281</v>
      </c>
      <c r="BY2800" s="177" t="s">
        <v>262</v>
      </c>
      <c r="BZ2800" s="177" t="s">
        <v>267</v>
      </c>
      <c r="CA2800" s="177">
        <v>0</v>
      </c>
      <c r="CB2800" s="177" t="s">
        <v>264</v>
      </c>
      <c r="CC2800" s="122">
        <v>3081.41</v>
      </c>
      <c r="CD2800" s="178" t="s">
        <v>190</v>
      </c>
      <c r="CE2800" s="177" t="s">
        <v>283</v>
      </c>
      <c r="CF2800" s="177" t="s">
        <v>283</v>
      </c>
      <c r="CG2800" s="83" t="s">
        <v>9</v>
      </c>
      <c r="CH2800" s="57"/>
      <c r="CV2800" s="51"/>
      <c r="CW2800" s="51"/>
      <c r="CX2800" s="51"/>
      <c r="CY2800" s="51"/>
      <c r="CZ2800" s="51"/>
      <c r="DA2800" s="51"/>
      <c r="DB2800" s="51"/>
      <c r="DC2800" s="51"/>
      <c r="DD2800" s="51"/>
    </row>
    <row r="2801" spans="73:108" ht="15" x14ac:dyDescent="0.25">
      <c r="BU2801" s="91"/>
      <c r="BV2801" s="177">
        <v>2007</v>
      </c>
      <c r="BW2801" s="177">
        <v>4</v>
      </c>
      <c r="BX2801" s="177" t="s">
        <v>281</v>
      </c>
      <c r="BY2801" s="177" t="s">
        <v>262</v>
      </c>
      <c r="BZ2801" s="177" t="s">
        <v>268</v>
      </c>
      <c r="CA2801" s="177">
        <v>0</v>
      </c>
      <c r="CB2801" s="177" t="s">
        <v>264</v>
      </c>
      <c r="CC2801" s="122">
        <v>2838.98</v>
      </c>
      <c r="CD2801" s="178" t="s">
        <v>190</v>
      </c>
      <c r="CE2801" s="177" t="s">
        <v>283</v>
      </c>
      <c r="CF2801" s="177" t="s">
        <v>283</v>
      </c>
      <c r="CG2801" s="83" t="s">
        <v>9</v>
      </c>
      <c r="CH2801" s="57"/>
      <c r="CV2801" s="51"/>
      <c r="CW2801" s="51"/>
      <c r="CX2801" s="51"/>
      <c r="CY2801" s="51"/>
      <c r="CZ2801" s="51"/>
      <c r="DA2801" s="51"/>
      <c r="DB2801" s="51"/>
      <c r="DC2801" s="51"/>
      <c r="DD2801" s="51"/>
    </row>
    <row r="2802" spans="73:108" ht="15" x14ac:dyDescent="0.25">
      <c r="BU2802" s="91"/>
      <c r="BV2802" s="177">
        <v>2007</v>
      </c>
      <c r="BW2802" s="177">
        <v>5</v>
      </c>
      <c r="BX2802" s="177" t="s">
        <v>281</v>
      </c>
      <c r="BY2802" s="177" t="s">
        <v>262</v>
      </c>
      <c r="BZ2802" s="177" t="s">
        <v>267</v>
      </c>
      <c r="CA2802" s="177">
        <v>0</v>
      </c>
      <c r="CB2802" s="177" t="s">
        <v>264</v>
      </c>
      <c r="CC2802" s="122">
        <v>3548.76</v>
      </c>
      <c r="CD2802" s="178" t="s">
        <v>190</v>
      </c>
      <c r="CE2802" s="177" t="s">
        <v>283</v>
      </c>
      <c r="CF2802" s="177" t="s">
        <v>283</v>
      </c>
      <c r="CG2802" s="83" t="s">
        <v>9</v>
      </c>
      <c r="CH2802" s="57"/>
      <c r="CV2802" s="51"/>
      <c r="CW2802" s="51"/>
      <c r="CX2802" s="51"/>
      <c r="CY2802" s="51"/>
      <c r="CZ2802" s="51"/>
      <c r="DA2802" s="51"/>
      <c r="DB2802" s="51"/>
      <c r="DC2802" s="51"/>
      <c r="DD2802" s="51"/>
    </row>
    <row r="2803" spans="73:108" ht="15" x14ac:dyDescent="0.25">
      <c r="BU2803" s="91"/>
      <c r="BV2803" s="177">
        <v>2007</v>
      </c>
      <c r="BW2803" s="177">
        <v>5</v>
      </c>
      <c r="BX2803" s="177" t="s">
        <v>281</v>
      </c>
      <c r="BY2803" s="177" t="s">
        <v>262</v>
      </c>
      <c r="BZ2803" s="177" t="s">
        <v>268</v>
      </c>
      <c r="CA2803" s="177">
        <v>0</v>
      </c>
      <c r="CB2803" s="177" t="s">
        <v>264</v>
      </c>
      <c r="CC2803" s="122">
        <v>3063.8</v>
      </c>
      <c r="CD2803" s="178" t="s">
        <v>190</v>
      </c>
      <c r="CE2803" s="177" t="s">
        <v>283</v>
      </c>
      <c r="CF2803" s="177" t="s">
        <v>283</v>
      </c>
      <c r="CG2803" s="83" t="s">
        <v>9</v>
      </c>
      <c r="CH2803" s="57"/>
      <c r="CV2803" s="51"/>
      <c r="CW2803" s="51"/>
      <c r="CX2803" s="51"/>
      <c r="CY2803" s="51"/>
      <c r="CZ2803" s="51"/>
      <c r="DA2803" s="51"/>
      <c r="DB2803" s="51"/>
      <c r="DC2803" s="51"/>
      <c r="DD2803" s="51"/>
    </row>
    <row r="2804" spans="73:108" ht="15" x14ac:dyDescent="0.25">
      <c r="BU2804" s="91"/>
      <c r="BV2804" s="177">
        <v>2007</v>
      </c>
      <c r="BW2804" s="177">
        <v>6</v>
      </c>
      <c r="BX2804" s="177" t="s">
        <v>281</v>
      </c>
      <c r="BY2804" s="177" t="s">
        <v>262</v>
      </c>
      <c r="BZ2804" s="177" t="s">
        <v>267</v>
      </c>
      <c r="CA2804" s="177">
        <v>0</v>
      </c>
      <c r="CB2804" s="177" t="s">
        <v>264</v>
      </c>
      <c r="CC2804" s="122">
        <v>5741.42</v>
      </c>
      <c r="CD2804" s="178" t="s">
        <v>190</v>
      </c>
      <c r="CE2804" s="177" t="s">
        <v>283</v>
      </c>
      <c r="CF2804" s="177" t="s">
        <v>283</v>
      </c>
      <c r="CG2804" s="83" t="s">
        <v>9</v>
      </c>
      <c r="CH2804" s="57"/>
      <c r="CV2804" s="51"/>
      <c r="CW2804" s="51"/>
      <c r="CX2804" s="51"/>
      <c r="CY2804" s="51"/>
      <c r="CZ2804" s="51"/>
      <c r="DA2804" s="51"/>
      <c r="DB2804" s="51"/>
      <c r="DC2804" s="51"/>
      <c r="DD2804" s="51"/>
    </row>
    <row r="2805" spans="73:108" ht="15" x14ac:dyDescent="0.25">
      <c r="BU2805" s="91"/>
      <c r="BV2805" s="177">
        <v>2007</v>
      </c>
      <c r="BW2805" s="177">
        <v>6</v>
      </c>
      <c r="BX2805" s="177" t="s">
        <v>281</v>
      </c>
      <c r="BY2805" s="177" t="s">
        <v>262</v>
      </c>
      <c r="BZ2805" s="177" t="s">
        <v>268</v>
      </c>
      <c r="CA2805" s="177">
        <v>0</v>
      </c>
      <c r="CB2805" s="177" t="s">
        <v>264</v>
      </c>
      <c r="CC2805" s="122">
        <v>2349.6799999999998</v>
      </c>
      <c r="CD2805" s="178" t="s">
        <v>190</v>
      </c>
      <c r="CE2805" s="177" t="s">
        <v>283</v>
      </c>
      <c r="CF2805" s="177" t="s">
        <v>283</v>
      </c>
      <c r="CG2805" s="83" t="s">
        <v>9</v>
      </c>
      <c r="CH2805" s="57"/>
      <c r="CV2805" s="51"/>
      <c r="CW2805" s="51"/>
      <c r="CX2805" s="51"/>
      <c r="CY2805" s="51"/>
      <c r="CZ2805" s="51"/>
      <c r="DA2805" s="51"/>
      <c r="DB2805" s="51"/>
      <c r="DC2805" s="51"/>
      <c r="DD2805" s="51"/>
    </row>
    <row r="2806" spans="73:108" ht="15" x14ac:dyDescent="0.25">
      <c r="BU2806" s="91"/>
      <c r="BV2806" s="177">
        <v>2007</v>
      </c>
      <c r="BW2806" s="177">
        <v>7</v>
      </c>
      <c r="BX2806" s="177" t="s">
        <v>281</v>
      </c>
      <c r="BY2806" s="177" t="s">
        <v>262</v>
      </c>
      <c r="BZ2806" s="177" t="s">
        <v>263</v>
      </c>
      <c r="CA2806" s="177">
        <v>0</v>
      </c>
      <c r="CB2806" s="177" t="s">
        <v>264</v>
      </c>
      <c r="CC2806" s="122">
        <v>254.57</v>
      </c>
      <c r="CD2806" s="178" t="s">
        <v>190</v>
      </c>
      <c r="CE2806" s="177" t="s">
        <v>283</v>
      </c>
      <c r="CF2806" s="177" t="s">
        <v>283</v>
      </c>
      <c r="CG2806" s="83" t="s">
        <v>9</v>
      </c>
      <c r="CH2806" s="57"/>
      <c r="CV2806" s="51"/>
      <c r="CW2806" s="51"/>
      <c r="CX2806" s="51"/>
      <c r="CY2806" s="51"/>
      <c r="CZ2806" s="51"/>
      <c r="DA2806" s="51"/>
      <c r="DB2806" s="51"/>
      <c r="DC2806" s="51"/>
      <c r="DD2806" s="51"/>
    </row>
    <row r="2807" spans="73:108" ht="15" x14ac:dyDescent="0.25">
      <c r="BU2807" s="91"/>
      <c r="BV2807" s="177">
        <v>2007</v>
      </c>
      <c r="BW2807" s="177">
        <v>7</v>
      </c>
      <c r="BX2807" s="177" t="s">
        <v>281</v>
      </c>
      <c r="BY2807" s="177" t="s">
        <v>262</v>
      </c>
      <c r="BZ2807" s="177" t="s">
        <v>266</v>
      </c>
      <c r="CA2807" s="177">
        <v>0</v>
      </c>
      <c r="CB2807" s="177" t="s">
        <v>264</v>
      </c>
      <c r="CC2807" s="122">
        <v>254.57</v>
      </c>
      <c r="CD2807" s="178" t="s">
        <v>190</v>
      </c>
      <c r="CE2807" s="177" t="s">
        <v>283</v>
      </c>
      <c r="CF2807" s="177" t="s">
        <v>283</v>
      </c>
      <c r="CG2807" s="83" t="s">
        <v>9</v>
      </c>
      <c r="CH2807" s="57"/>
      <c r="CV2807" s="51"/>
      <c r="CW2807" s="51"/>
      <c r="CX2807" s="51"/>
      <c r="CY2807" s="51"/>
      <c r="CZ2807" s="51"/>
      <c r="DA2807" s="51"/>
      <c r="DB2807" s="51"/>
      <c r="DC2807" s="51"/>
      <c r="DD2807" s="51"/>
    </row>
    <row r="2808" spans="73:108" ht="15" x14ac:dyDescent="0.25">
      <c r="BU2808" s="91"/>
      <c r="BV2808" s="177">
        <v>2007</v>
      </c>
      <c r="BW2808" s="177">
        <v>7</v>
      </c>
      <c r="BX2808" s="177" t="s">
        <v>281</v>
      </c>
      <c r="BY2808" s="177" t="s">
        <v>262</v>
      </c>
      <c r="BZ2808" s="177" t="s">
        <v>267</v>
      </c>
      <c r="CA2808" s="177">
        <v>0</v>
      </c>
      <c r="CB2808" s="177" t="s">
        <v>264</v>
      </c>
      <c r="CC2808" s="122">
        <v>4093.23</v>
      </c>
      <c r="CD2808" s="178" t="s">
        <v>190</v>
      </c>
      <c r="CE2808" s="177" t="s">
        <v>283</v>
      </c>
      <c r="CF2808" s="177" t="s">
        <v>283</v>
      </c>
      <c r="CG2808" s="83" t="s">
        <v>9</v>
      </c>
      <c r="CH2808" s="57"/>
      <c r="CV2808" s="51"/>
      <c r="CW2808" s="51"/>
      <c r="CX2808" s="51"/>
      <c r="CY2808" s="51"/>
      <c r="CZ2808" s="51"/>
      <c r="DA2808" s="51"/>
      <c r="DB2808" s="51"/>
      <c r="DC2808" s="51"/>
      <c r="DD2808" s="51"/>
    </row>
    <row r="2809" spans="73:108" ht="15" x14ac:dyDescent="0.25">
      <c r="BU2809" s="91"/>
      <c r="BV2809" s="177">
        <v>2007</v>
      </c>
      <c r="BW2809" s="177">
        <v>7</v>
      </c>
      <c r="BX2809" s="177" t="s">
        <v>281</v>
      </c>
      <c r="BY2809" s="177" t="s">
        <v>262</v>
      </c>
      <c r="BZ2809" s="177" t="s">
        <v>268</v>
      </c>
      <c r="CA2809" s="177">
        <v>0</v>
      </c>
      <c r="CB2809" s="177" t="s">
        <v>264</v>
      </c>
      <c r="CC2809" s="122">
        <v>3329.54</v>
      </c>
      <c r="CD2809" s="178" t="s">
        <v>190</v>
      </c>
      <c r="CE2809" s="177" t="s">
        <v>283</v>
      </c>
      <c r="CF2809" s="177" t="s">
        <v>283</v>
      </c>
      <c r="CG2809" s="83" t="s">
        <v>9</v>
      </c>
      <c r="CH2809" s="57"/>
      <c r="CV2809" s="51"/>
      <c r="CW2809" s="51"/>
      <c r="CX2809" s="51"/>
      <c r="CY2809" s="51"/>
      <c r="CZ2809" s="51"/>
      <c r="DA2809" s="51"/>
      <c r="DB2809" s="51"/>
      <c r="DC2809" s="51"/>
      <c r="DD2809" s="51"/>
    </row>
    <row r="2810" spans="73:108" ht="15" x14ac:dyDescent="0.25">
      <c r="BU2810" s="91"/>
      <c r="BV2810" s="177">
        <v>2007</v>
      </c>
      <c r="BW2810" s="177">
        <v>8</v>
      </c>
      <c r="BX2810" s="177" t="s">
        <v>281</v>
      </c>
      <c r="BY2810" s="177" t="s">
        <v>262</v>
      </c>
      <c r="BZ2810" s="177" t="s">
        <v>263</v>
      </c>
      <c r="CA2810" s="177">
        <v>0</v>
      </c>
      <c r="CB2810" s="177" t="s">
        <v>264</v>
      </c>
      <c r="CC2810" s="122">
        <v>254.58</v>
      </c>
      <c r="CD2810" s="178" t="s">
        <v>190</v>
      </c>
      <c r="CE2810" s="177" t="s">
        <v>283</v>
      </c>
      <c r="CF2810" s="177" t="s">
        <v>283</v>
      </c>
      <c r="CG2810" s="83" t="s">
        <v>9</v>
      </c>
      <c r="CH2810" s="57"/>
      <c r="CV2810" s="51"/>
      <c r="CW2810" s="51"/>
      <c r="CX2810" s="51"/>
      <c r="CY2810" s="51"/>
      <c r="CZ2810" s="51"/>
      <c r="DA2810" s="51"/>
      <c r="DB2810" s="51"/>
      <c r="DC2810" s="51"/>
      <c r="DD2810" s="51"/>
    </row>
    <row r="2811" spans="73:108" ht="15" x14ac:dyDescent="0.25">
      <c r="BU2811" s="91"/>
      <c r="BV2811" s="177">
        <v>2007</v>
      </c>
      <c r="BW2811" s="177">
        <v>8</v>
      </c>
      <c r="BX2811" s="177" t="s">
        <v>281</v>
      </c>
      <c r="BY2811" s="177" t="s">
        <v>262</v>
      </c>
      <c r="BZ2811" s="177" t="s">
        <v>266</v>
      </c>
      <c r="CA2811" s="177">
        <v>0</v>
      </c>
      <c r="CB2811" s="177" t="s">
        <v>264</v>
      </c>
      <c r="CC2811" s="122">
        <v>167.94</v>
      </c>
      <c r="CD2811" s="178" t="s">
        <v>190</v>
      </c>
      <c r="CE2811" s="177" t="s">
        <v>283</v>
      </c>
      <c r="CF2811" s="177" t="s">
        <v>283</v>
      </c>
      <c r="CG2811" s="83" t="s">
        <v>9</v>
      </c>
      <c r="CH2811" s="57"/>
      <c r="CV2811" s="51"/>
      <c r="CW2811" s="51"/>
      <c r="CX2811" s="51"/>
      <c r="CY2811" s="51"/>
      <c r="CZ2811" s="51"/>
      <c r="DA2811" s="51"/>
      <c r="DB2811" s="51"/>
      <c r="DC2811" s="51"/>
      <c r="DD2811" s="51"/>
    </row>
    <row r="2812" spans="73:108" ht="15" x14ac:dyDescent="0.25">
      <c r="BU2812" s="91"/>
      <c r="BV2812" s="177">
        <v>2007</v>
      </c>
      <c r="BW2812" s="177">
        <v>8</v>
      </c>
      <c r="BX2812" s="177" t="s">
        <v>281</v>
      </c>
      <c r="BY2812" s="177" t="s">
        <v>262</v>
      </c>
      <c r="BZ2812" s="177" t="s">
        <v>267</v>
      </c>
      <c r="CA2812" s="177">
        <v>0</v>
      </c>
      <c r="CB2812" s="177" t="s">
        <v>264</v>
      </c>
      <c r="CC2812" s="122">
        <v>6438.47</v>
      </c>
      <c r="CD2812" s="178" t="s">
        <v>190</v>
      </c>
      <c r="CE2812" s="177" t="s">
        <v>283</v>
      </c>
      <c r="CF2812" s="177" t="s">
        <v>283</v>
      </c>
      <c r="CG2812" s="83" t="s">
        <v>9</v>
      </c>
      <c r="CH2812" s="57"/>
      <c r="CV2812" s="51"/>
      <c r="CW2812" s="51"/>
      <c r="CX2812" s="51"/>
      <c r="CY2812" s="51"/>
      <c r="CZ2812" s="51"/>
      <c r="DA2812" s="51"/>
      <c r="DB2812" s="51"/>
      <c r="DC2812" s="51"/>
      <c r="DD2812" s="51"/>
    </row>
    <row r="2813" spans="73:108" ht="15" x14ac:dyDescent="0.25">
      <c r="BU2813" s="91"/>
      <c r="BV2813" s="177">
        <v>2007</v>
      </c>
      <c r="BW2813" s="177">
        <v>8</v>
      </c>
      <c r="BX2813" s="177" t="s">
        <v>281</v>
      </c>
      <c r="BY2813" s="177" t="s">
        <v>262</v>
      </c>
      <c r="BZ2813" s="177" t="s">
        <v>268</v>
      </c>
      <c r="CA2813" s="177">
        <v>0</v>
      </c>
      <c r="CB2813" s="177" t="s">
        <v>264</v>
      </c>
      <c r="CC2813" s="122">
        <v>5633.67</v>
      </c>
      <c r="CD2813" s="178" t="s">
        <v>190</v>
      </c>
      <c r="CE2813" s="177" t="s">
        <v>283</v>
      </c>
      <c r="CF2813" s="177" t="s">
        <v>283</v>
      </c>
      <c r="CG2813" s="83" t="s">
        <v>9</v>
      </c>
      <c r="CH2813" s="57"/>
      <c r="CV2813" s="51"/>
      <c r="CW2813" s="51"/>
      <c r="CX2813" s="51"/>
      <c r="CY2813" s="51"/>
      <c r="CZ2813" s="51"/>
      <c r="DA2813" s="51"/>
      <c r="DB2813" s="51"/>
      <c r="DC2813" s="51"/>
      <c r="DD2813" s="51"/>
    </row>
    <row r="2814" spans="73:108" ht="15" x14ac:dyDescent="0.25">
      <c r="BU2814" s="91"/>
      <c r="BV2814" s="177">
        <v>2007</v>
      </c>
      <c r="BW2814" s="177">
        <v>9</v>
      </c>
      <c r="BX2814" s="177" t="s">
        <v>281</v>
      </c>
      <c r="BY2814" s="177" t="s">
        <v>262</v>
      </c>
      <c r="BZ2814" s="177" t="s">
        <v>263</v>
      </c>
      <c r="CA2814" s="177">
        <v>0</v>
      </c>
      <c r="CB2814" s="177" t="s">
        <v>264</v>
      </c>
      <c r="CC2814" s="122">
        <v>583.41999999999996</v>
      </c>
      <c r="CD2814" s="178" t="s">
        <v>190</v>
      </c>
      <c r="CE2814" s="177" t="s">
        <v>283</v>
      </c>
      <c r="CF2814" s="177" t="s">
        <v>283</v>
      </c>
      <c r="CG2814" s="83" t="s">
        <v>9</v>
      </c>
      <c r="CH2814" s="57"/>
      <c r="CV2814" s="51"/>
      <c r="CW2814" s="51"/>
      <c r="CX2814" s="51"/>
      <c r="CY2814" s="51"/>
      <c r="CZ2814" s="51"/>
      <c r="DA2814" s="51"/>
      <c r="DB2814" s="51"/>
      <c r="DC2814" s="51"/>
      <c r="DD2814" s="51"/>
    </row>
    <row r="2815" spans="73:108" ht="15" x14ac:dyDescent="0.25">
      <c r="BU2815" s="91"/>
      <c r="BV2815" s="177">
        <v>2007</v>
      </c>
      <c r="BW2815" s="177">
        <v>9</v>
      </c>
      <c r="BX2815" s="177" t="s">
        <v>281</v>
      </c>
      <c r="BY2815" s="177" t="s">
        <v>262</v>
      </c>
      <c r="BZ2815" s="177" t="s">
        <v>266</v>
      </c>
      <c r="CA2815" s="177">
        <v>0</v>
      </c>
      <c r="CB2815" s="177" t="s">
        <v>264</v>
      </c>
      <c r="CC2815" s="122">
        <v>1018.29</v>
      </c>
      <c r="CD2815" s="178" t="s">
        <v>190</v>
      </c>
      <c r="CE2815" s="177" t="s">
        <v>283</v>
      </c>
      <c r="CF2815" s="177" t="s">
        <v>283</v>
      </c>
      <c r="CG2815" s="83" t="s">
        <v>9</v>
      </c>
      <c r="CH2815" s="57"/>
      <c r="CV2815" s="51"/>
      <c r="CW2815" s="51"/>
      <c r="CX2815" s="51"/>
      <c r="CY2815" s="51"/>
      <c r="CZ2815" s="51"/>
      <c r="DA2815" s="51"/>
      <c r="DB2815" s="51"/>
      <c r="DC2815" s="51"/>
      <c r="DD2815" s="51"/>
    </row>
    <row r="2816" spans="73:108" ht="15" x14ac:dyDescent="0.25">
      <c r="BU2816" s="91"/>
      <c r="BV2816" s="177">
        <v>2007</v>
      </c>
      <c r="BW2816" s="177">
        <v>9</v>
      </c>
      <c r="BX2816" s="177" t="s">
        <v>281</v>
      </c>
      <c r="BY2816" s="177" t="s">
        <v>262</v>
      </c>
      <c r="BZ2816" s="177" t="s">
        <v>267</v>
      </c>
      <c r="CA2816" s="177">
        <v>0</v>
      </c>
      <c r="CB2816" s="177" t="s">
        <v>264</v>
      </c>
      <c r="CC2816" s="122">
        <v>3327.33</v>
      </c>
      <c r="CD2816" s="178" t="s">
        <v>190</v>
      </c>
      <c r="CE2816" s="177" t="s">
        <v>283</v>
      </c>
      <c r="CF2816" s="177" t="s">
        <v>283</v>
      </c>
      <c r="CG2816" s="83" t="s">
        <v>9</v>
      </c>
      <c r="CH2816" s="57"/>
      <c r="CV2816" s="51"/>
      <c r="CW2816" s="51"/>
      <c r="CX2816" s="51"/>
      <c r="CY2816" s="51"/>
      <c r="CZ2816" s="51"/>
      <c r="DA2816" s="51"/>
      <c r="DB2816" s="51"/>
      <c r="DC2816" s="51"/>
      <c r="DD2816" s="51"/>
    </row>
    <row r="2817" spans="73:108" ht="15" x14ac:dyDescent="0.25">
      <c r="BU2817" s="91"/>
      <c r="BV2817" s="177">
        <v>2007</v>
      </c>
      <c r="BW2817" s="177">
        <v>9</v>
      </c>
      <c r="BX2817" s="177" t="s">
        <v>281</v>
      </c>
      <c r="BY2817" s="177" t="s">
        <v>262</v>
      </c>
      <c r="BZ2817" s="177" t="s">
        <v>268</v>
      </c>
      <c r="CA2817" s="177">
        <v>0</v>
      </c>
      <c r="CB2817" s="177" t="s">
        <v>264</v>
      </c>
      <c r="CC2817" s="122">
        <v>2059.77</v>
      </c>
      <c r="CD2817" s="178" t="s">
        <v>190</v>
      </c>
      <c r="CE2817" s="177" t="s">
        <v>283</v>
      </c>
      <c r="CF2817" s="177" t="s">
        <v>283</v>
      </c>
      <c r="CG2817" s="83" t="s">
        <v>9</v>
      </c>
      <c r="CH2817" s="57"/>
      <c r="CV2817" s="51"/>
      <c r="CW2817" s="51"/>
      <c r="CX2817" s="51"/>
      <c r="CY2817" s="51"/>
      <c r="CZ2817" s="51"/>
      <c r="DA2817" s="51"/>
      <c r="DB2817" s="51"/>
      <c r="DC2817" s="51"/>
      <c r="DD2817" s="51"/>
    </row>
    <row r="2818" spans="73:108" ht="15" x14ac:dyDescent="0.25">
      <c r="BU2818" s="91"/>
      <c r="BV2818" s="177">
        <v>2007</v>
      </c>
      <c r="BW2818" s="177">
        <v>9</v>
      </c>
      <c r="BX2818" s="177" t="s">
        <v>281</v>
      </c>
      <c r="BY2818" s="177" t="s">
        <v>262</v>
      </c>
      <c r="BZ2818" s="177" t="s">
        <v>316</v>
      </c>
      <c r="CA2818" s="177">
        <v>0</v>
      </c>
      <c r="CB2818" s="177" t="s">
        <v>264</v>
      </c>
      <c r="CC2818" s="122">
        <v>74.28</v>
      </c>
      <c r="CD2818" s="178" t="s">
        <v>190</v>
      </c>
      <c r="CE2818" s="177" t="s">
        <v>283</v>
      </c>
      <c r="CF2818" s="177" t="s">
        <v>283</v>
      </c>
      <c r="CG2818" s="83" t="s">
        <v>9</v>
      </c>
      <c r="CH2818" s="57"/>
      <c r="CV2818" s="51"/>
      <c r="CW2818" s="51"/>
      <c r="CX2818" s="51"/>
      <c r="CY2818" s="51"/>
      <c r="CZ2818" s="51"/>
      <c r="DA2818" s="51"/>
      <c r="DB2818" s="51"/>
      <c r="DC2818" s="51"/>
      <c r="DD2818" s="51"/>
    </row>
    <row r="2819" spans="73:108" ht="15" x14ac:dyDescent="0.25">
      <c r="BU2819" s="91"/>
      <c r="BV2819" s="177">
        <v>2007</v>
      </c>
      <c r="BW2819" s="177">
        <v>10</v>
      </c>
      <c r="BX2819" s="177" t="s">
        <v>281</v>
      </c>
      <c r="BY2819" s="177" t="s">
        <v>262</v>
      </c>
      <c r="BZ2819" s="177" t="s">
        <v>263</v>
      </c>
      <c r="CA2819" s="177">
        <v>0</v>
      </c>
      <c r="CB2819" s="177" t="s">
        <v>264</v>
      </c>
      <c r="CC2819" s="122">
        <v>328.85</v>
      </c>
      <c r="CD2819" s="178" t="s">
        <v>190</v>
      </c>
      <c r="CE2819" s="177" t="s">
        <v>283</v>
      </c>
      <c r="CF2819" s="177" t="s">
        <v>283</v>
      </c>
      <c r="CG2819" s="83" t="s">
        <v>9</v>
      </c>
      <c r="CH2819" s="57"/>
      <c r="CV2819" s="51"/>
      <c r="CW2819" s="51"/>
      <c r="CX2819" s="51"/>
      <c r="CY2819" s="51"/>
      <c r="CZ2819" s="51"/>
      <c r="DA2819" s="51"/>
      <c r="DB2819" s="51"/>
      <c r="DC2819" s="51"/>
      <c r="DD2819" s="51"/>
    </row>
    <row r="2820" spans="73:108" ht="15" x14ac:dyDescent="0.25">
      <c r="BU2820" s="91"/>
      <c r="BV2820" s="177">
        <v>2007</v>
      </c>
      <c r="BW2820" s="177">
        <v>10</v>
      </c>
      <c r="BX2820" s="177" t="s">
        <v>281</v>
      </c>
      <c r="BY2820" s="177" t="s">
        <v>262</v>
      </c>
      <c r="BZ2820" s="177" t="s">
        <v>266</v>
      </c>
      <c r="CA2820" s="177">
        <v>0</v>
      </c>
      <c r="CB2820" s="177" t="s">
        <v>264</v>
      </c>
      <c r="CC2820" s="122">
        <v>254.57</v>
      </c>
      <c r="CD2820" s="178" t="s">
        <v>190</v>
      </c>
      <c r="CE2820" s="177" t="s">
        <v>283</v>
      </c>
      <c r="CF2820" s="177" t="s">
        <v>283</v>
      </c>
      <c r="CG2820" s="83" t="s">
        <v>9</v>
      </c>
      <c r="CH2820" s="57"/>
      <c r="CV2820" s="51"/>
      <c r="CW2820" s="51"/>
      <c r="CX2820" s="51"/>
      <c r="CY2820" s="51"/>
      <c r="CZ2820" s="51"/>
      <c r="DA2820" s="51"/>
      <c r="DB2820" s="51"/>
      <c r="DC2820" s="51"/>
      <c r="DD2820" s="51"/>
    </row>
    <row r="2821" spans="73:108" ht="15" x14ac:dyDescent="0.25">
      <c r="BU2821" s="91"/>
      <c r="BV2821" s="177">
        <v>2007</v>
      </c>
      <c r="BW2821" s="177">
        <v>10</v>
      </c>
      <c r="BX2821" s="177" t="s">
        <v>281</v>
      </c>
      <c r="BY2821" s="177" t="s">
        <v>262</v>
      </c>
      <c r="BZ2821" s="177" t="s">
        <v>267</v>
      </c>
      <c r="CA2821" s="177">
        <v>0</v>
      </c>
      <c r="CB2821" s="177" t="s">
        <v>264</v>
      </c>
      <c r="CC2821" s="122">
        <v>3718.89</v>
      </c>
      <c r="CD2821" s="178" t="s">
        <v>190</v>
      </c>
      <c r="CE2821" s="177" t="s">
        <v>283</v>
      </c>
      <c r="CF2821" s="177" t="s">
        <v>283</v>
      </c>
      <c r="CG2821" s="83" t="s">
        <v>9</v>
      </c>
      <c r="CH2821" s="57"/>
      <c r="CV2821" s="51"/>
      <c r="CW2821" s="51"/>
      <c r="CX2821" s="51"/>
      <c r="CY2821" s="51"/>
      <c r="CZ2821" s="51"/>
      <c r="DA2821" s="51"/>
      <c r="DB2821" s="51"/>
      <c r="DC2821" s="51"/>
      <c r="DD2821" s="51"/>
    </row>
    <row r="2822" spans="73:108" ht="15" x14ac:dyDescent="0.25">
      <c r="BU2822" s="91"/>
      <c r="BV2822" s="177">
        <v>2007</v>
      </c>
      <c r="BW2822" s="177">
        <v>10</v>
      </c>
      <c r="BX2822" s="177" t="s">
        <v>281</v>
      </c>
      <c r="BY2822" s="177" t="s">
        <v>262</v>
      </c>
      <c r="BZ2822" s="177" t="s">
        <v>268</v>
      </c>
      <c r="CA2822" s="177">
        <v>0</v>
      </c>
      <c r="CB2822" s="177" t="s">
        <v>264</v>
      </c>
      <c r="CC2822" s="122">
        <v>2693.49</v>
      </c>
      <c r="CD2822" s="178" t="s">
        <v>190</v>
      </c>
      <c r="CE2822" s="177" t="s">
        <v>283</v>
      </c>
      <c r="CF2822" s="177" t="s">
        <v>283</v>
      </c>
      <c r="CG2822" s="83" t="s">
        <v>9</v>
      </c>
      <c r="CH2822" s="57"/>
      <c r="CV2822" s="51"/>
      <c r="CW2822" s="51"/>
      <c r="CX2822" s="51"/>
      <c r="CY2822" s="51"/>
      <c r="CZ2822" s="51"/>
      <c r="DA2822" s="51"/>
      <c r="DB2822" s="51"/>
      <c r="DC2822" s="51"/>
      <c r="DD2822" s="51"/>
    </row>
    <row r="2823" spans="73:108" ht="15" x14ac:dyDescent="0.25">
      <c r="BU2823" s="91"/>
      <c r="BV2823" s="177">
        <v>2007</v>
      </c>
      <c r="BW2823" s="177">
        <v>10</v>
      </c>
      <c r="BX2823" s="177" t="s">
        <v>281</v>
      </c>
      <c r="BY2823" s="177" t="s">
        <v>262</v>
      </c>
      <c r="BZ2823" s="177" t="s">
        <v>316</v>
      </c>
      <c r="CA2823" s="177">
        <v>0</v>
      </c>
      <c r="CB2823" s="177" t="s">
        <v>264</v>
      </c>
      <c r="CC2823" s="122">
        <v>74.28</v>
      </c>
      <c r="CD2823" s="178" t="s">
        <v>190</v>
      </c>
      <c r="CE2823" s="177" t="s">
        <v>283</v>
      </c>
      <c r="CF2823" s="177" t="s">
        <v>283</v>
      </c>
      <c r="CG2823" s="83" t="s">
        <v>9</v>
      </c>
      <c r="CH2823" s="57"/>
      <c r="CV2823" s="51"/>
      <c r="CW2823" s="51"/>
      <c r="CX2823" s="51"/>
      <c r="CY2823" s="51"/>
      <c r="CZ2823" s="51"/>
      <c r="DA2823" s="51"/>
      <c r="DB2823" s="51"/>
      <c r="DC2823" s="51"/>
      <c r="DD2823" s="51"/>
    </row>
    <row r="2824" spans="73:108" ht="15" x14ac:dyDescent="0.25">
      <c r="BU2824" s="91"/>
      <c r="BV2824" s="177">
        <v>2007</v>
      </c>
      <c r="BW2824" s="177">
        <v>11</v>
      </c>
      <c r="BX2824" s="177" t="s">
        <v>281</v>
      </c>
      <c r="BY2824" s="177" t="s">
        <v>262</v>
      </c>
      <c r="BZ2824" s="177" t="s">
        <v>263</v>
      </c>
      <c r="CA2824" s="177">
        <v>0</v>
      </c>
      <c r="CB2824" s="177" t="s">
        <v>264</v>
      </c>
      <c r="CC2824" s="122">
        <v>509.15</v>
      </c>
      <c r="CD2824" s="178" t="s">
        <v>190</v>
      </c>
      <c r="CE2824" s="177" t="s">
        <v>283</v>
      </c>
      <c r="CF2824" s="177" t="s">
        <v>283</v>
      </c>
      <c r="CG2824" s="83" t="s">
        <v>9</v>
      </c>
      <c r="CH2824" s="57"/>
      <c r="CV2824" s="51"/>
      <c r="CW2824" s="51"/>
      <c r="CX2824" s="51"/>
      <c r="CY2824" s="51"/>
      <c r="CZ2824" s="51"/>
      <c r="DA2824" s="51"/>
      <c r="DB2824" s="51"/>
      <c r="DC2824" s="51"/>
      <c r="DD2824" s="51"/>
    </row>
    <row r="2825" spans="73:108" ht="15" x14ac:dyDescent="0.25">
      <c r="BU2825" s="91"/>
      <c r="BV2825" s="177">
        <v>2007</v>
      </c>
      <c r="BW2825" s="177">
        <v>11</v>
      </c>
      <c r="BX2825" s="177" t="s">
        <v>281</v>
      </c>
      <c r="BY2825" s="177" t="s">
        <v>262</v>
      </c>
      <c r="BZ2825" s="177" t="s">
        <v>266</v>
      </c>
      <c r="CA2825" s="177">
        <v>0</v>
      </c>
      <c r="CB2825" s="177" t="s">
        <v>264</v>
      </c>
      <c r="CC2825" s="122">
        <v>1938.03</v>
      </c>
      <c r="CD2825" s="178" t="s">
        <v>190</v>
      </c>
      <c r="CE2825" s="177" t="s">
        <v>283</v>
      </c>
      <c r="CF2825" s="177" t="s">
        <v>283</v>
      </c>
      <c r="CG2825" s="83" t="s">
        <v>9</v>
      </c>
      <c r="CH2825" s="57"/>
      <c r="CV2825" s="51"/>
      <c r="CW2825" s="51"/>
      <c r="CX2825" s="51"/>
      <c r="CY2825" s="51"/>
      <c r="CZ2825" s="51"/>
      <c r="DA2825" s="51"/>
      <c r="DB2825" s="51"/>
      <c r="DC2825" s="51"/>
      <c r="DD2825" s="51"/>
    </row>
    <row r="2826" spans="73:108" ht="15" x14ac:dyDescent="0.25">
      <c r="BU2826" s="91"/>
      <c r="BV2826" s="177">
        <v>2007</v>
      </c>
      <c r="BW2826" s="177">
        <v>11</v>
      </c>
      <c r="BX2826" s="177" t="s">
        <v>281</v>
      </c>
      <c r="BY2826" s="177" t="s">
        <v>262</v>
      </c>
      <c r="BZ2826" s="177" t="s">
        <v>267</v>
      </c>
      <c r="CA2826" s="177">
        <v>0</v>
      </c>
      <c r="CB2826" s="177" t="s">
        <v>264</v>
      </c>
      <c r="CC2826" s="122">
        <v>1119</v>
      </c>
      <c r="CD2826" s="178" t="s">
        <v>190</v>
      </c>
      <c r="CE2826" s="177" t="s">
        <v>283</v>
      </c>
      <c r="CF2826" s="177" t="s">
        <v>283</v>
      </c>
      <c r="CG2826" s="83" t="s">
        <v>9</v>
      </c>
      <c r="CH2826" s="57"/>
      <c r="CV2826" s="51"/>
      <c r="CW2826" s="51"/>
      <c r="CX2826" s="51"/>
      <c r="CY2826" s="51"/>
      <c r="CZ2826" s="51"/>
      <c r="DA2826" s="51"/>
      <c r="DB2826" s="51"/>
      <c r="DC2826" s="51"/>
      <c r="DD2826" s="51"/>
    </row>
    <row r="2827" spans="73:108" ht="15" x14ac:dyDescent="0.25">
      <c r="BU2827" s="91"/>
      <c r="BV2827" s="177">
        <v>2007</v>
      </c>
      <c r="BW2827" s="177">
        <v>11</v>
      </c>
      <c r="BX2827" s="177" t="s">
        <v>281</v>
      </c>
      <c r="BY2827" s="177" t="s">
        <v>262</v>
      </c>
      <c r="BZ2827" s="177" t="s">
        <v>268</v>
      </c>
      <c r="CA2827" s="177">
        <v>0</v>
      </c>
      <c r="CB2827" s="177" t="s">
        <v>264</v>
      </c>
      <c r="CC2827" s="122">
        <v>1001.82</v>
      </c>
      <c r="CD2827" s="178" t="s">
        <v>190</v>
      </c>
      <c r="CE2827" s="177" t="s">
        <v>283</v>
      </c>
      <c r="CF2827" s="177" t="s">
        <v>283</v>
      </c>
      <c r="CG2827" s="83" t="s">
        <v>9</v>
      </c>
      <c r="CH2827" s="57"/>
      <c r="CV2827" s="51"/>
      <c r="CW2827" s="51"/>
      <c r="CX2827" s="51"/>
      <c r="CY2827" s="51"/>
      <c r="CZ2827" s="51"/>
      <c r="DA2827" s="51"/>
      <c r="DB2827" s="51"/>
      <c r="DC2827" s="51"/>
      <c r="DD2827" s="51"/>
    </row>
    <row r="2828" spans="73:108" ht="15" x14ac:dyDescent="0.25">
      <c r="BU2828" s="91"/>
      <c r="BV2828" s="177">
        <v>2007</v>
      </c>
      <c r="BW2828" s="177">
        <v>11</v>
      </c>
      <c r="BX2828" s="177" t="s">
        <v>281</v>
      </c>
      <c r="BY2828" s="177" t="s">
        <v>262</v>
      </c>
      <c r="BZ2828" s="177" t="s">
        <v>316</v>
      </c>
      <c r="CA2828" s="177">
        <v>0</v>
      </c>
      <c r="CB2828" s="177" t="s">
        <v>264</v>
      </c>
      <c r="CC2828" s="122">
        <v>500.91</v>
      </c>
      <c r="CD2828" s="178" t="s">
        <v>190</v>
      </c>
      <c r="CE2828" s="177" t="s">
        <v>283</v>
      </c>
      <c r="CF2828" s="177" t="s">
        <v>283</v>
      </c>
      <c r="CG2828" s="83" t="s">
        <v>9</v>
      </c>
      <c r="CH2828" s="57"/>
      <c r="CV2828" s="51"/>
      <c r="CW2828" s="51"/>
      <c r="CX2828" s="51"/>
      <c r="CY2828" s="51"/>
      <c r="CZ2828" s="51"/>
      <c r="DA2828" s="51"/>
      <c r="DB2828" s="51"/>
      <c r="DC2828" s="51"/>
      <c r="DD2828" s="51"/>
    </row>
    <row r="2829" spans="73:108" ht="15" x14ac:dyDescent="0.25">
      <c r="BU2829" s="91"/>
      <c r="BV2829" s="177">
        <v>2007</v>
      </c>
      <c r="BW2829" s="177">
        <v>12</v>
      </c>
      <c r="BX2829" s="177" t="s">
        <v>281</v>
      </c>
      <c r="BY2829" s="177" t="s">
        <v>262</v>
      </c>
      <c r="BZ2829" s="177" t="s">
        <v>263</v>
      </c>
      <c r="CA2829" s="177">
        <v>0</v>
      </c>
      <c r="CB2829" s="177" t="s">
        <v>264</v>
      </c>
      <c r="CC2829" s="122">
        <v>1449.19</v>
      </c>
      <c r="CD2829" s="178" t="s">
        <v>190</v>
      </c>
      <c r="CE2829" s="177" t="s">
        <v>283</v>
      </c>
      <c r="CF2829" s="177" t="s">
        <v>283</v>
      </c>
      <c r="CG2829" s="83" t="s">
        <v>9</v>
      </c>
      <c r="CH2829" s="57"/>
      <c r="CV2829" s="51"/>
      <c r="CW2829" s="51"/>
      <c r="CX2829" s="51"/>
      <c r="CY2829" s="51"/>
      <c r="CZ2829" s="51"/>
      <c r="DA2829" s="51"/>
      <c r="DB2829" s="51"/>
      <c r="DC2829" s="51"/>
      <c r="DD2829" s="51"/>
    </row>
    <row r="2830" spans="73:108" ht="15" x14ac:dyDescent="0.25">
      <c r="BU2830" s="91"/>
      <c r="BV2830" s="177">
        <v>2007</v>
      </c>
      <c r="BW2830" s="177">
        <v>12</v>
      </c>
      <c r="BX2830" s="177" t="s">
        <v>281</v>
      </c>
      <c r="BY2830" s="177" t="s">
        <v>262</v>
      </c>
      <c r="BZ2830" s="177" t="s">
        <v>266</v>
      </c>
      <c r="CA2830" s="177">
        <v>0</v>
      </c>
      <c r="CB2830" s="177" t="s">
        <v>264</v>
      </c>
      <c r="CC2830" s="122">
        <v>2110.4699999999998</v>
      </c>
      <c r="CD2830" s="178" t="s">
        <v>190</v>
      </c>
      <c r="CE2830" s="177" t="s">
        <v>283</v>
      </c>
      <c r="CF2830" s="177" t="s">
        <v>283</v>
      </c>
      <c r="CG2830" s="83" t="s">
        <v>9</v>
      </c>
      <c r="CH2830" s="57"/>
      <c r="CV2830" s="51"/>
      <c r="CW2830" s="51"/>
      <c r="CX2830" s="51"/>
      <c r="CY2830" s="51"/>
      <c r="CZ2830" s="51"/>
      <c r="DA2830" s="51"/>
      <c r="DB2830" s="51"/>
      <c r="DC2830" s="51"/>
      <c r="DD2830" s="51"/>
    </row>
    <row r="2831" spans="73:108" ht="15" x14ac:dyDescent="0.25">
      <c r="BU2831" s="91"/>
      <c r="BV2831" s="177">
        <v>2007</v>
      </c>
      <c r="BW2831" s="177">
        <v>12</v>
      </c>
      <c r="BX2831" s="177" t="s">
        <v>281</v>
      </c>
      <c r="BY2831" s="177" t="s">
        <v>262</v>
      </c>
      <c r="BZ2831" s="177" t="s">
        <v>267</v>
      </c>
      <c r="CA2831" s="177">
        <v>0</v>
      </c>
      <c r="CB2831" s="177" t="s">
        <v>264</v>
      </c>
      <c r="CC2831" s="122">
        <v>1299.68</v>
      </c>
      <c r="CD2831" s="178" t="s">
        <v>190</v>
      </c>
      <c r="CE2831" s="177" t="s">
        <v>283</v>
      </c>
      <c r="CF2831" s="177" t="s">
        <v>283</v>
      </c>
      <c r="CG2831" s="83" t="s">
        <v>9</v>
      </c>
      <c r="CH2831" s="57"/>
      <c r="CV2831" s="51"/>
      <c r="CW2831" s="51"/>
      <c r="CX2831" s="51"/>
      <c r="CY2831" s="51"/>
      <c r="CZ2831" s="51"/>
      <c r="DA2831" s="51"/>
      <c r="DB2831" s="51"/>
      <c r="DC2831" s="51"/>
      <c r="DD2831" s="51"/>
    </row>
    <row r="2832" spans="73:108" ht="15" x14ac:dyDescent="0.25">
      <c r="BU2832" s="91"/>
      <c r="BV2832" s="177">
        <v>2007</v>
      </c>
      <c r="BW2832" s="177">
        <v>12</v>
      </c>
      <c r="BX2832" s="177" t="s">
        <v>281</v>
      </c>
      <c r="BY2832" s="177" t="s">
        <v>262</v>
      </c>
      <c r="BZ2832" s="177" t="s">
        <v>268</v>
      </c>
      <c r="CA2832" s="177">
        <v>0</v>
      </c>
      <c r="CB2832" s="177" t="s">
        <v>264</v>
      </c>
      <c r="CC2832" s="122">
        <v>747.66</v>
      </c>
      <c r="CD2832" s="178" t="s">
        <v>190</v>
      </c>
      <c r="CE2832" s="177" t="s">
        <v>283</v>
      </c>
      <c r="CF2832" s="177" t="s">
        <v>283</v>
      </c>
      <c r="CG2832" s="83" t="s">
        <v>9</v>
      </c>
      <c r="CH2832" s="57"/>
      <c r="CV2832" s="51"/>
      <c r="CW2832" s="51"/>
      <c r="CX2832" s="51"/>
      <c r="CY2832" s="51"/>
      <c r="CZ2832" s="51"/>
      <c r="DA2832" s="51"/>
      <c r="DB2832" s="51"/>
      <c r="DC2832" s="51"/>
      <c r="DD2832" s="51"/>
    </row>
    <row r="2833" spans="73:108" ht="15" x14ac:dyDescent="0.25">
      <c r="BU2833" s="91"/>
      <c r="BV2833" s="177">
        <v>2007</v>
      </c>
      <c r="BW2833" s="177">
        <v>12</v>
      </c>
      <c r="BX2833" s="177" t="s">
        <v>281</v>
      </c>
      <c r="BY2833" s="177" t="s">
        <v>262</v>
      </c>
      <c r="BZ2833" s="177" t="s">
        <v>316</v>
      </c>
      <c r="CA2833" s="177">
        <v>0</v>
      </c>
      <c r="CB2833" s="177" t="s">
        <v>264</v>
      </c>
      <c r="CC2833" s="122">
        <v>418.8</v>
      </c>
      <c r="CD2833" s="178" t="s">
        <v>190</v>
      </c>
      <c r="CE2833" s="177" t="s">
        <v>283</v>
      </c>
      <c r="CF2833" s="177" t="s">
        <v>283</v>
      </c>
      <c r="CG2833" s="83" t="s">
        <v>9</v>
      </c>
      <c r="CH2833" s="57"/>
      <c r="CV2833" s="51"/>
      <c r="CW2833" s="51"/>
      <c r="CX2833" s="51"/>
      <c r="CY2833" s="51"/>
      <c r="CZ2833" s="51"/>
      <c r="DA2833" s="51"/>
      <c r="DB2833" s="51"/>
      <c r="DC2833" s="51"/>
      <c r="DD2833" s="51"/>
    </row>
    <row r="2834" spans="73:108" ht="15" x14ac:dyDescent="0.25">
      <c r="BU2834" s="91"/>
      <c r="BV2834" s="177">
        <v>2007</v>
      </c>
      <c r="BW2834" s="177">
        <v>12</v>
      </c>
      <c r="BX2834" s="177" t="s">
        <v>281</v>
      </c>
      <c r="BY2834" s="177" t="s">
        <v>262</v>
      </c>
      <c r="BZ2834" s="177" t="s">
        <v>347</v>
      </c>
      <c r="CA2834" s="177">
        <v>0</v>
      </c>
      <c r="CB2834" s="177" t="s">
        <v>264</v>
      </c>
      <c r="CC2834" s="122">
        <v>254.57</v>
      </c>
      <c r="CD2834" s="178" t="s">
        <v>190</v>
      </c>
      <c r="CE2834" s="177" t="s">
        <v>283</v>
      </c>
      <c r="CF2834" s="177" t="s">
        <v>283</v>
      </c>
      <c r="CG2834" s="83" t="s">
        <v>9</v>
      </c>
      <c r="CH2834" s="57"/>
      <c r="CV2834" s="51"/>
      <c r="CW2834" s="51"/>
      <c r="CX2834" s="51"/>
      <c r="CY2834" s="51"/>
      <c r="CZ2834" s="51"/>
      <c r="DA2834" s="51"/>
      <c r="DB2834" s="51"/>
      <c r="DC2834" s="51"/>
      <c r="DD2834" s="51"/>
    </row>
    <row r="2835" spans="73:108" ht="15" x14ac:dyDescent="0.25">
      <c r="BU2835" s="91"/>
      <c r="BV2835" s="177">
        <v>2008</v>
      </c>
      <c r="BW2835" s="177">
        <v>1</v>
      </c>
      <c r="BX2835" s="177" t="s">
        <v>281</v>
      </c>
      <c r="BY2835" s="177" t="s">
        <v>262</v>
      </c>
      <c r="BZ2835" s="177" t="s">
        <v>277</v>
      </c>
      <c r="CA2835" s="177">
        <v>0</v>
      </c>
      <c r="CB2835" s="177" t="s">
        <v>264</v>
      </c>
      <c r="CC2835" s="122">
        <v>3586.98</v>
      </c>
      <c r="CD2835" s="178" t="s">
        <v>190</v>
      </c>
      <c r="CE2835" s="177" t="s">
        <v>283</v>
      </c>
      <c r="CF2835" s="177" t="s">
        <v>283</v>
      </c>
      <c r="CG2835" s="83" t="s">
        <v>9</v>
      </c>
      <c r="CH2835" s="57"/>
      <c r="CV2835" s="51"/>
      <c r="CW2835" s="51"/>
      <c r="CX2835" s="51"/>
      <c r="CY2835" s="51"/>
      <c r="CZ2835" s="51"/>
      <c r="DA2835" s="51"/>
      <c r="DB2835" s="51"/>
      <c r="DC2835" s="51"/>
      <c r="DD2835" s="51"/>
    </row>
    <row r="2836" spans="73:108" ht="15" x14ac:dyDescent="0.25">
      <c r="BU2836" s="91"/>
      <c r="BV2836" s="177">
        <v>2008</v>
      </c>
      <c r="BW2836" s="177">
        <v>1</v>
      </c>
      <c r="BX2836" s="177" t="s">
        <v>281</v>
      </c>
      <c r="BY2836" s="177" t="s">
        <v>262</v>
      </c>
      <c r="BZ2836" s="177" t="s">
        <v>263</v>
      </c>
      <c r="CA2836" s="177">
        <v>0</v>
      </c>
      <c r="CB2836" s="177" t="s">
        <v>264</v>
      </c>
      <c r="CC2836" s="122">
        <v>2770.01</v>
      </c>
      <c r="CD2836" s="178" t="s">
        <v>190</v>
      </c>
      <c r="CE2836" s="177" t="s">
        <v>283</v>
      </c>
      <c r="CF2836" s="177" t="s">
        <v>283</v>
      </c>
      <c r="CG2836" s="83" t="s">
        <v>9</v>
      </c>
      <c r="CH2836" s="57"/>
      <c r="CV2836" s="51"/>
      <c r="CW2836" s="51"/>
      <c r="CX2836" s="51"/>
      <c r="CY2836" s="51"/>
      <c r="CZ2836" s="51"/>
      <c r="DA2836" s="51"/>
      <c r="DB2836" s="51"/>
      <c r="DC2836" s="51"/>
      <c r="DD2836" s="51"/>
    </row>
    <row r="2837" spans="73:108" ht="15" x14ac:dyDescent="0.25">
      <c r="BU2837" s="91"/>
      <c r="BV2837" s="177">
        <v>2008</v>
      </c>
      <c r="BW2837" s="177">
        <v>1</v>
      </c>
      <c r="BX2837" s="177" t="s">
        <v>281</v>
      </c>
      <c r="BY2837" s="177" t="s">
        <v>262</v>
      </c>
      <c r="BZ2837" s="177" t="s">
        <v>266</v>
      </c>
      <c r="CA2837" s="177">
        <v>0</v>
      </c>
      <c r="CB2837" s="177" t="s">
        <v>264</v>
      </c>
      <c r="CC2837" s="122">
        <v>761.31</v>
      </c>
      <c r="CD2837" s="178" t="s">
        <v>190</v>
      </c>
      <c r="CE2837" s="177" t="s">
        <v>283</v>
      </c>
      <c r="CF2837" s="177" t="s">
        <v>283</v>
      </c>
      <c r="CG2837" s="83" t="s">
        <v>9</v>
      </c>
      <c r="CH2837" s="57"/>
      <c r="CV2837" s="51"/>
      <c r="CW2837" s="51"/>
      <c r="CX2837" s="51"/>
      <c r="CY2837" s="51"/>
      <c r="CZ2837" s="51"/>
      <c r="DA2837" s="51"/>
      <c r="DB2837" s="51"/>
      <c r="DC2837" s="51"/>
      <c r="DD2837" s="51"/>
    </row>
    <row r="2838" spans="73:108" ht="15" x14ac:dyDescent="0.25">
      <c r="BU2838" s="91"/>
      <c r="BV2838" s="177">
        <v>2008</v>
      </c>
      <c r="BW2838" s="177">
        <v>1</v>
      </c>
      <c r="BX2838" s="177" t="s">
        <v>281</v>
      </c>
      <c r="BY2838" s="177" t="s">
        <v>262</v>
      </c>
      <c r="BZ2838" s="177" t="s">
        <v>267</v>
      </c>
      <c r="CA2838" s="177">
        <v>0</v>
      </c>
      <c r="CB2838" s="177" t="s">
        <v>264</v>
      </c>
      <c r="CC2838" s="122">
        <v>1897.03</v>
      </c>
      <c r="CD2838" s="178" t="s">
        <v>190</v>
      </c>
      <c r="CE2838" s="177" t="s">
        <v>283</v>
      </c>
      <c r="CF2838" s="177" t="s">
        <v>283</v>
      </c>
      <c r="CG2838" s="83" t="s">
        <v>9</v>
      </c>
      <c r="CH2838" s="57"/>
      <c r="CV2838" s="51"/>
      <c r="CW2838" s="51"/>
      <c r="CX2838" s="51"/>
      <c r="CY2838" s="51"/>
      <c r="CZ2838" s="51"/>
      <c r="DA2838" s="51"/>
      <c r="DB2838" s="51"/>
      <c r="DC2838" s="51"/>
      <c r="DD2838" s="51"/>
    </row>
    <row r="2839" spans="73:108" ht="15" x14ac:dyDescent="0.25">
      <c r="BU2839" s="91"/>
      <c r="BV2839" s="177">
        <v>2008</v>
      </c>
      <c r="BW2839" s="177">
        <v>1</v>
      </c>
      <c r="BX2839" s="177" t="s">
        <v>281</v>
      </c>
      <c r="BY2839" s="177" t="s">
        <v>262</v>
      </c>
      <c r="BZ2839" s="177" t="s">
        <v>268</v>
      </c>
      <c r="CA2839" s="177">
        <v>0</v>
      </c>
      <c r="CB2839" s="177" t="s">
        <v>264</v>
      </c>
      <c r="CC2839" s="122">
        <v>1363.83</v>
      </c>
      <c r="CD2839" s="178" t="s">
        <v>190</v>
      </c>
      <c r="CE2839" s="177" t="s">
        <v>283</v>
      </c>
      <c r="CF2839" s="177" t="s">
        <v>283</v>
      </c>
      <c r="CG2839" s="83" t="s">
        <v>9</v>
      </c>
      <c r="CH2839" s="57"/>
      <c r="CV2839" s="51"/>
      <c r="CW2839" s="51"/>
      <c r="CX2839" s="51"/>
      <c r="CY2839" s="51"/>
      <c r="CZ2839" s="51"/>
      <c r="DA2839" s="51"/>
      <c r="DB2839" s="51"/>
      <c r="DC2839" s="51"/>
      <c r="DD2839" s="51"/>
    </row>
    <row r="2840" spans="73:108" ht="15" x14ac:dyDescent="0.25">
      <c r="BU2840" s="91"/>
      <c r="BV2840" s="177">
        <v>2008</v>
      </c>
      <c r="BW2840" s="177">
        <v>1</v>
      </c>
      <c r="BX2840" s="177" t="s">
        <v>281</v>
      </c>
      <c r="BY2840" s="177" t="s">
        <v>262</v>
      </c>
      <c r="BZ2840" s="177" t="s">
        <v>316</v>
      </c>
      <c r="CA2840" s="177">
        <v>0</v>
      </c>
      <c r="CB2840" s="177" t="s">
        <v>264</v>
      </c>
      <c r="CC2840" s="122">
        <v>778.79</v>
      </c>
      <c r="CD2840" s="178" t="s">
        <v>190</v>
      </c>
      <c r="CE2840" s="177" t="s">
        <v>283</v>
      </c>
      <c r="CF2840" s="177" t="s">
        <v>283</v>
      </c>
      <c r="CG2840" s="83" t="s">
        <v>9</v>
      </c>
      <c r="CH2840" s="57"/>
      <c r="CV2840" s="51"/>
      <c r="CW2840" s="51"/>
      <c r="CX2840" s="51"/>
      <c r="CY2840" s="51"/>
      <c r="CZ2840" s="51"/>
      <c r="DA2840" s="51"/>
      <c r="DB2840" s="51"/>
      <c r="DC2840" s="51"/>
      <c r="DD2840" s="51"/>
    </row>
    <row r="2841" spans="73:108" ht="15" x14ac:dyDescent="0.25">
      <c r="BU2841" s="91"/>
      <c r="BV2841" s="177">
        <v>2008</v>
      </c>
      <c r="BW2841" s="177">
        <v>1</v>
      </c>
      <c r="BX2841" s="177" t="s">
        <v>281</v>
      </c>
      <c r="BY2841" s="177" t="s">
        <v>262</v>
      </c>
      <c r="BZ2841" s="177" t="s">
        <v>347</v>
      </c>
      <c r="CA2841" s="177">
        <v>0</v>
      </c>
      <c r="CB2841" s="177" t="s">
        <v>264</v>
      </c>
      <c r="CC2841" s="122">
        <v>245.14</v>
      </c>
      <c r="CD2841" s="178" t="s">
        <v>190</v>
      </c>
      <c r="CE2841" s="177" t="s">
        <v>283</v>
      </c>
      <c r="CF2841" s="177" t="s">
        <v>283</v>
      </c>
      <c r="CG2841" s="83" t="s">
        <v>9</v>
      </c>
      <c r="CH2841" s="57"/>
      <c r="CV2841" s="51"/>
      <c r="CW2841" s="51"/>
      <c r="CX2841" s="51"/>
      <c r="CY2841" s="51"/>
      <c r="CZ2841" s="51"/>
      <c r="DA2841" s="51"/>
      <c r="DB2841" s="51"/>
      <c r="DC2841" s="51"/>
      <c r="DD2841" s="51"/>
    </row>
    <row r="2842" spans="73:108" ht="15" x14ac:dyDescent="0.25">
      <c r="BU2842" s="91"/>
      <c r="BV2842" s="177">
        <v>2008</v>
      </c>
      <c r="BW2842" s="177">
        <v>2</v>
      </c>
      <c r="BX2842" s="177" t="s">
        <v>281</v>
      </c>
      <c r="BY2842" s="177" t="s">
        <v>262</v>
      </c>
      <c r="BZ2842" s="177" t="s">
        <v>277</v>
      </c>
      <c r="CA2842" s="177">
        <v>0</v>
      </c>
      <c r="CB2842" s="177" t="s">
        <v>264</v>
      </c>
      <c r="CC2842" s="122">
        <v>6317.6</v>
      </c>
      <c r="CD2842" s="178" t="s">
        <v>190</v>
      </c>
      <c r="CE2842" s="177" t="s">
        <v>283</v>
      </c>
      <c r="CF2842" s="177" t="s">
        <v>283</v>
      </c>
      <c r="CG2842" s="83" t="s">
        <v>9</v>
      </c>
      <c r="CH2842" s="57"/>
      <c r="CV2842" s="51"/>
      <c r="CW2842" s="51"/>
      <c r="CX2842" s="51"/>
      <c r="CY2842" s="51"/>
      <c r="CZ2842" s="51"/>
      <c r="DA2842" s="51"/>
      <c r="DB2842" s="51"/>
      <c r="DC2842" s="51"/>
      <c r="DD2842" s="51"/>
    </row>
    <row r="2843" spans="73:108" ht="15" x14ac:dyDescent="0.25">
      <c r="BU2843" s="91"/>
      <c r="BV2843" s="177">
        <v>2008</v>
      </c>
      <c r="BW2843" s="177">
        <v>2</v>
      </c>
      <c r="BX2843" s="177" t="s">
        <v>281</v>
      </c>
      <c r="BY2843" s="177" t="s">
        <v>262</v>
      </c>
      <c r="BZ2843" s="177" t="s">
        <v>266</v>
      </c>
      <c r="CA2843" s="177">
        <v>0</v>
      </c>
      <c r="CB2843" s="177" t="s">
        <v>264</v>
      </c>
      <c r="CC2843" s="122">
        <v>267.58999999999997</v>
      </c>
      <c r="CD2843" s="178" t="s">
        <v>190</v>
      </c>
      <c r="CE2843" s="177" t="s">
        <v>283</v>
      </c>
      <c r="CF2843" s="177" t="s">
        <v>283</v>
      </c>
      <c r="CG2843" s="83" t="s">
        <v>9</v>
      </c>
      <c r="CH2843" s="57"/>
      <c r="CV2843" s="51"/>
      <c r="CW2843" s="51"/>
      <c r="CX2843" s="51"/>
      <c r="CY2843" s="51"/>
      <c r="CZ2843" s="51"/>
      <c r="DA2843" s="51"/>
      <c r="DB2843" s="51"/>
      <c r="DC2843" s="51"/>
      <c r="DD2843" s="51"/>
    </row>
    <row r="2844" spans="73:108" ht="15" x14ac:dyDescent="0.25">
      <c r="BU2844" s="91"/>
      <c r="BV2844" s="177">
        <v>2008</v>
      </c>
      <c r="BW2844" s="177">
        <v>2</v>
      </c>
      <c r="BX2844" s="177" t="s">
        <v>281</v>
      </c>
      <c r="BY2844" s="177" t="s">
        <v>262</v>
      </c>
      <c r="BZ2844" s="177" t="s">
        <v>267</v>
      </c>
      <c r="CA2844" s="177">
        <v>0</v>
      </c>
      <c r="CB2844" s="177" t="s">
        <v>264</v>
      </c>
      <c r="CC2844" s="122">
        <v>422.59</v>
      </c>
      <c r="CD2844" s="178" t="s">
        <v>190</v>
      </c>
      <c r="CE2844" s="177" t="s">
        <v>283</v>
      </c>
      <c r="CF2844" s="177" t="s">
        <v>283</v>
      </c>
      <c r="CG2844" s="83" t="s">
        <v>9</v>
      </c>
      <c r="CH2844" s="57"/>
      <c r="CV2844" s="51"/>
      <c r="CW2844" s="51"/>
      <c r="CX2844" s="51"/>
      <c r="CY2844" s="51"/>
      <c r="CZ2844" s="51"/>
      <c r="DA2844" s="51"/>
      <c r="DB2844" s="51"/>
      <c r="DC2844" s="51"/>
      <c r="DD2844" s="51"/>
    </row>
    <row r="2845" spans="73:108" ht="15" x14ac:dyDescent="0.25">
      <c r="BU2845" s="91"/>
      <c r="BV2845" s="177">
        <v>2008</v>
      </c>
      <c r="BW2845" s="177">
        <v>2</v>
      </c>
      <c r="BX2845" s="177" t="s">
        <v>281</v>
      </c>
      <c r="BY2845" s="177" t="s">
        <v>262</v>
      </c>
      <c r="BZ2845" s="177" t="s">
        <v>268</v>
      </c>
      <c r="CA2845" s="177">
        <v>0</v>
      </c>
      <c r="CB2845" s="177" t="s">
        <v>264</v>
      </c>
      <c r="CC2845" s="122">
        <v>422.59</v>
      </c>
      <c r="CD2845" s="178" t="s">
        <v>190</v>
      </c>
      <c r="CE2845" s="177" t="s">
        <v>283</v>
      </c>
      <c r="CF2845" s="177" t="s">
        <v>283</v>
      </c>
      <c r="CG2845" s="83" t="s">
        <v>9</v>
      </c>
      <c r="CH2845" s="57"/>
      <c r="CV2845" s="51"/>
      <c r="CW2845" s="51"/>
      <c r="CX2845" s="51"/>
      <c r="CY2845" s="51"/>
      <c r="CZ2845" s="51"/>
      <c r="DA2845" s="51"/>
      <c r="DB2845" s="51"/>
      <c r="DC2845" s="51"/>
      <c r="DD2845" s="51"/>
    </row>
    <row r="2846" spans="73:108" ht="15" x14ac:dyDescent="0.25">
      <c r="BU2846" s="91"/>
      <c r="BV2846" s="177">
        <v>2008</v>
      </c>
      <c r="BW2846" s="177">
        <v>2</v>
      </c>
      <c r="BX2846" s="177" t="s">
        <v>281</v>
      </c>
      <c r="BY2846" s="177" t="s">
        <v>262</v>
      </c>
      <c r="BZ2846" s="177" t="s">
        <v>316</v>
      </c>
      <c r="CA2846" s="177">
        <v>0</v>
      </c>
      <c r="CB2846" s="177" t="s">
        <v>264</v>
      </c>
      <c r="CC2846" s="122">
        <v>84.52</v>
      </c>
      <c r="CD2846" s="178" t="s">
        <v>190</v>
      </c>
      <c r="CE2846" s="177" t="s">
        <v>283</v>
      </c>
      <c r="CF2846" s="177" t="s">
        <v>283</v>
      </c>
      <c r="CG2846" s="83" t="s">
        <v>9</v>
      </c>
      <c r="CH2846" s="57"/>
      <c r="CV2846" s="51"/>
      <c r="CW2846" s="51"/>
      <c r="CX2846" s="51"/>
      <c r="CY2846" s="51"/>
      <c r="CZ2846" s="51"/>
      <c r="DA2846" s="51"/>
      <c r="DB2846" s="51"/>
      <c r="DC2846" s="51"/>
      <c r="DD2846" s="51"/>
    </row>
    <row r="2847" spans="73:108" ht="15" x14ac:dyDescent="0.25">
      <c r="BU2847" s="91"/>
      <c r="BV2847" s="177">
        <v>2008</v>
      </c>
      <c r="BW2847" s="177">
        <v>3</v>
      </c>
      <c r="BX2847" s="177" t="s">
        <v>281</v>
      </c>
      <c r="BY2847" s="177" t="s">
        <v>262</v>
      </c>
      <c r="BZ2847" s="177" t="s">
        <v>277</v>
      </c>
      <c r="CA2847" s="177">
        <v>0</v>
      </c>
      <c r="CB2847" s="177" t="s">
        <v>264</v>
      </c>
      <c r="CC2847" s="122">
        <v>6317.6</v>
      </c>
      <c r="CD2847" s="178" t="s">
        <v>190</v>
      </c>
      <c r="CE2847" s="177" t="s">
        <v>283</v>
      </c>
      <c r="CF2847" s="177" t="s">
        <v>283</v>
      </c>
      <c r="CG2847" s="83" t="s">
        <v>9</v>
      </c>
      <c r="CH2847" s="57"/>
      <c r="CV2847" s="51"/>
      <c r="CW2847" s="51"/>
      <c r="CX2847" s="51"/>
      <c r="CY2847" s="51"/>
      <c r="CZ2847" s="51"/>
      <c r="DA2847" s="51"/>
      <c r="DB2847" s="51"/>
      <c r="DC2847" s="51"/>
      <c r="DD2847" s="51"/>
    </row>
    <row r="2848" spans="73:108" ht="15" x14ac:dyDescent="0.25">
      <c r="BU2848" s="91"/>
      <c r="BV2848" s="177">
        <v>2008</v>
      </c>
      <c r="BW2848" s="177">
        <v>3</v>
      </c>
      <c r="BX2848" s="177" t="s">
        <v>281</v>
      </c>
      <c r="BY2848" s="177" t="s">
        <v>262</v>
      </c>
      <c r="BZ2848" s="177" t="s">
        <v>263</v>
      </c>
      <c r="CA2848" s="177">
        <v>0</v>
      </c>
      <c r="CB2848" s="177" t="s">
        <v>264</v>
      </c>
      <c r="CC2848" s="122">
        <v>1120.55</v>
      </c>
      <c r="CD2848" s="178" t="s">
        <v>190</v>
      </c>
      <c r="CE2848" s="177" t="s">
        <v>283</v>
      </c>
      <c r="CF2848" s="177" t="s">
        <v>283</v>
      </c>
      <c r="CG2848" s="83" t="s">
        <v>9</v>
      </c>
      <c r="CH2848" s="57"/>
      <c r="CV2848" s="51"/>
      <c r="CW2848" s="51"/>
      <c r="CX2848" s="51"/>
      <c r="CY2848" s="51"/>
      <c r="CZ2848" s="51"/>
      <c r="DA2848" s="51"/>
      <c r="DB2848" s="51"/>
      <c r="DC2848" s="51"/>
      <c r="DD2848" s="51"/>
    </row>
    <row r="2849" spans="73:108" ht="15" x14ac:dyDescent="0.25">
      <c r="BU2849" s="91"/>
      <c r="BV2849" s="177">
        <v>2008</v>
      </c>
      <c r="BW2849" s="177">
        <v>3</v>
      </c>
      <c r="BX2849" s="177" t="s">
        <v>281</v>
      </c>
      <c r="BY2849" s="177" t="s">
        <v>262</v>
      </c>
      <c r="BZ2849" s="177" t="s">
        <v>266</v>
      </c>
      <c r="CA2849" s="177">
        <v>0</v>
      </c>
      <c r="CB2849" s="177" t="s">
        <v>264</v>
      </c>
      <c r="CC2849" s="122">
        <v>1205.17</v>
      </c>
      <c r="CD2849" s="178" t="s">
        <v>190</v>
      </c>
      <c r="CE2849" s="177" t="s">
        <v>283</v>
      </c>
      <c r="CF2849" s="177" t="s">
        <v>283</v>
      </c>
      <c r="CG2849" s="83" t="s">
        <v>9</v>
      </c>
      <c r="CH2849" s="57"/>
      <c r="CV2849" s="51"/>
      <c r="CW2849" s="51"/>
      <c r="CX2849" s="51"/>
      <c r="CY2849" s="51"/>
      <c r="CZ2849" s="51"/>
      <c r="DA2849" s="51"/>
      <c r="DB2849" s="51"/>
      <c r="DC2849" s="51"/>
      <c r="DD2849" s="51"/>
    </row>
    <row r="2850" spans="73:108" ht="15" x14ac:dyDescent="0.25">
      <c r="BU2850" s="91"/>
      <c r="BV2850" s="177">
        <v>2008</v>
      </c>
      <c r="BW2850" s="177">
        <v>3</v>
      </c>
      <c r="BX2850" s="177" t="s">
        <v>281</v>
      </c>
      <c r="BY2850" s="177" t="s">
        <v>262</v>
      </c>
      <c r="BZ2850" s="177" t="s">
        <v>267</v>
      </c>
      <c r="CA2850" s="177">
        <v>0</v>
      </c>
      <c r="CB2850" s="177" t="s">
        <v>264</v>
      </c>
      <c r="CC2850" s="122">
        <v>1014.2</v>
      </c>
      <c r="CD2850" s="178" t="s">
        <v>190</v>
      </c>
      <c r="CE2850" s="177" t="s">
        <v>283</v>
      </c>
      <c r="CF2850" s="177" t="s">
        <v>283</v>
      </c>
      <c r="CG2850" s="83" t="s">
        <v>9</v>
      </c>
      <c r="CH2850" s="57"/>
      <c r="CV2850" s="51"/>
      <c r="CW2850" s="51"/>
      <c r="CX2850" s="51"/>
      <c r="CY2850" s="51"/>
      <c r="CZ2850" s="51"/>
      <c r="DA2850" s="51"/>
      <c r="DB2850" s="51"/>
      <c r="DC2850" s="51"/>
      <c r="DD2850" s="51"/>
    </row>
    <row r="2851" spans="73:108" ht="15" x14ac:dyDescent="0.25">
      <c r="BU2851" s="91"/>
      <c r="BV2851" s="177">
        <v>2008</v>
      </c>
      <c r="BW2851" s="177">
        <v>3</v>
      </c>
      <c r="BX2851" s="177" t="s">
        <v>281</v>
      </c>
      <c r="BY2851" s="177" t="s">
        <v>262</v>
      </c>
      <c r="BZ2851" s="177" t="s">
        <v>268</v>
      </c>
      <c r="CA2851" s="177">
        <v>0</v>
      </c>
      <c r="CB2851" s="177" t="s">
        <v>264</v>
      </c>
      <c r="CC2851" s="122">
        <v>845.17</v>
      </c>
      <c r="CD2851" s="178" t="s">
        <v>190</v>
      </c>
      <c r="CE2851" s="177" t="s">
        <v>283</v>
      </c>
      <c r="CF2851" s="177" t="s">
        <v>283</v>
      </c>
      <c r="CG2851" s="83" t="s">
        <v>9</v>
      </c>
      <c r="CH2851" s="57"/>
      <c r="CV2851" s="51"/>
      <c r="CW2851" s="51"/>
      <c r="CX2851" s="51"/>
      <c r="CY2851" s="51"/>
      <c r="CZ2851" s="51"/>
      <c r="DA2851" s="51"/>
      <c r="DB2851" s="51"/>
      <c r="DC2851" s="51"/>
      <c r="DD2851" s="51"/>
    </row>
    <row r="2852" spans="73:108" ht="15" x14ac:dyDescent="0.25">
      <c r="BU2852" s="91"/>
      <c r="BV2852" s="177">
        <v>2008</v>
      </c>
      <c r="BW2852" s="177">
        <v>3</v>
      </c>
      <c r="BX2852" s="177" t="s">
        <v>281</v>
      </c>
      <c r="BY2852" s="177" t="s">
        <v>262</v>
      </c>
      <c r="BZ2852" s="177" t="s">
        <v>316</v>
      </c>
      <c r="CA2852" s="177">
        <v>0</v>
      </c>
      <c r="CB2852" s="177" t="s">
        <v>264</v>
      </c>
      <c r="CC2852" s="122">
        <v>676.14</v>
      </c>
      <c r="CD2852" s="178" t="s">
        <v>190</v>
      </c>
      <c r="CE2852" s="177" t="s">
        <v>283</v>
      </c>
      <c r="CF2852" s="177" t="s">
        <v>283</v>
      </c>
      <c r="CG2852" s="83" t="s">
        <v>9</v>
      </c>
      <c r="CH2852" s="57"/>
      <c r="CV2852" s="51"/>
      <c r="CW2852" s="51"/>
      <c r="CX2852" s="51"/>
      <c r="CY2852" s="51"/>
      <c r="CZ2852" s="51"/>
      <c r="DA2852" s="51"/>
      <c r="DB2852" s="51"/>
      <c r="DC2852" s="51"/>
      <c r="DD2852" s="51"/>
    </row>
    <row r="2853" spans="73:108" ht="15" x14ac:dyDescent="0.25">
      <c r="BU2853" s="91"/>
      <c r="BV2853" s="177">
        <v>2008</v>
      </c>
      <c r="BW2853" s="177">
        <v>4</v>
      </c>
      <c r="BX2853" s="177" t="s">
        <v>281</v>
      </c>
      <c r="BY2853" s="177" t="s">
        <v>262</v>
      </c>
      <c r="BZ2853" s="177" t="s">
        <v>277</v>
      </c>
      <c r="CA2853" s="177">
        <v>0</v>
      </c>
      <c r="CB2853" s="177" t="s">
        <v>264</v>
      </c>
      <c r="CC2853" s="122">
        <v>4422.32</v>
      </c>
      <c r="CD2853" s="178" t="s">
        <v>190</v>
      </c>
      <c r="CE2853" s="177" t="s">
        <v>283</v>
      </c>
      <c r="CF2853" s="177" t="s">
        <v>283</v>
      </c>
      <c r="CG2853" s="83" t="s">
        <v>9</v>
      </c>
      <c r="CH2853" s="57"/>
      <c r="CV2853" s="51"/>
      <c r="CW2853" s="51"/>
      <c r="CX2853" s="51"/>
      <c r="CY2853" s="51"/>
      <c r="CZ2853" s="51"/>
      <c r="DA2853" s="51"/>
      <c r="DB2853" s="51"/>
      <c r="DC2853" s="51"/>
      <c r="DD2853" s="51"/>
    </row>
    <row r="2854" spans="73:108" ht="15" x14ac:dyDescent="0.25">
      <c r="BU2854" s="91"/>
      <c r="BV2854" s="177">
        <v>2008</v>
      </c>
      <c r="BW2854" s="177">
        <v>4</v>
      </c>
      <c r="BX2854" s="177" t="s">
        <v>281</v>
      </c>
      <c r="BY2854" s="177" t="s">
        <v>262</v>
      </c>
      <c r="BZ2854" s="177" t="s">
        <v>263</v>
      </c>
      <c r="CA2854" s="177">
        <v>0</v>
      </c>
      <c r="CB2854" s="177" t="s">
        <v>264</v>
      </c>
      <c r="CC2854" s="122">
        <v>3580.3</v>
      </c>
      <c r="CD2854" s="178" t="s">
        <v>190</v>
      </c>
      <c r="CE2854" s="177" t="s">
        <v>283</v>
      </c>
      <c r="CF2854" s="177" t="s">
        <v>283</v>
      </c>
      <c r="CG2854" s="83" t="s">
        <v>9</v>
      </c>
      <c r="CH2854" s="57"/>
      <c r="CV2854" s="51"/>
      <c r="CW2854" s="51"/>
      <c r="CX2854" s="51"/>
      <c r="CY2854" s="51"/>
      <c r="CZ2854" s="51"/>
      <c r="DA2854" s="51"/>
      <c r="DB2854" s="51"/>
      <c r="DC2854" s="51"/>
      <c r="DD2854" s="51"/>
    </row>
    <row r="2855" spans="73:108" ht="15" x14ac:dyDescent="0.25">
      <c r="BU2855" s="91"/>
      <c r="BV2855" s="177">
        <v>2008</v>
      </c>
      <c r="BW2855" s="177">
        <v>4</v>
      </c>
      <c r="BX2855" s="177" t="s">
        <v>281</v>
      </c>
      <c r="BY2855" s="177" t="s">
        <v>262</v>
      </c>
      <c r="BZ2855" s="177" t="s">
        <v>266</v>
      </c>
      <c r="CA2855" s="177">
        <v>0</v>
      </c>
      <c r="CB2855" s="177" t="s">
        <v>264</v>
      </c>
      <c r="CC2855" s="122">
        <v>3458.8</v>
      </c>
      <c r="CD2855" s="178" t="s">
        <v>190</v>
      </c>
      <c r="CE2855" s="177" t="s">
        <v>283</v>
      </c>
      <c r="CF2855" s="177" t="s">
        <v>283</v>
      </c>
      <c r="CG2855" s="83" t="s">
        <v>9</v>
      </c>
      <c r="CH2855" s="57"/>
      <c r="CV2855" s="51"/>
      <c r="CW2855" s="51"/>
      <c r="CX2855" s="51"/>
      <c r="CY2855" s="51"/>
      <c r="CZ2855" s="51"/>
      <c r="DA2855" s="51"/>
      <c r="DB2855" s="51"/>
      <c r="DC2855" s="51"/>
      <c r="DD2855" s="51"/>
    </row>
    <row r="2856" spans="73:108" ht="15" x14ac:dyDescent="0.25">
      <c r="BU2856" s="91"/>
      <c r="BV2856" s="177">
        <v>2008</v>
      </c>
      <c r="BW2856" s="177">
        <v>4</v>
      </c>
      <c r="BX2856" s="177" t="s">
        <v>281</v>
      </c>
      <c r="BY2856" s="177" t="s">
        <v>262</v>
      </c>
      <c r="BZ2856" s="177" t="s">
        <v>267</v>
      </c>
      <c r="CA2856" s="177">
        <v>0</v>
      </c>
      <c r="CB2856" s="177" t="s">
        <v>264</v>
      </c>
      <c r="CC2856" s="122">
        <v>938.78</v>
      </c>
      <c r="CD2856" s="178" t="s">
        <v>190</v>
      </c>
      <c r="CE2856" s="177" t="s">
        <v>283</v>
      </c>
      <c r="CF2856" s="177" t="s">
        <v>283</v>
      </c>
      <c r="CG2856" s="83" t="s">
        <v>9</v>
      </c>
      <c r="CH2856" s="57"/>
      <c r="CV2856" s="51"/>
      <c r="CW2856" s="51"/>
      <c r="CX2856" s="51"/>
      <c r="CY2856" s="51"/>
      <c r="CZ2856" s="51"/>
      <c r="DA2856" s="51"/>
      <c r="DB2856" s="51"/>
      <c r="DC2856" s="51"/>
      <c r="DD2856" s="51"/>
    </row>
    <row r="2857" spans="73:108" ht="15" x14ac:dyDescent="0.25">
      <c r="BU2857" s="91"/>
      <c r="BV2857" s="177">
        <v>2008</v>
      </c>
      <c r="BW2857" s="177">
        <v>4</v>
      </c>
      <c r="BX2857" s="177" t="s">
        <v>281</v>
      </c>
      <c r="BY2857" s="177" t="s">
        <v>262</v>
      </c>
      <c r="BZ2857" s="177" t="s">
        <v>268</v>
      </c>
      <c r="CA2857" s="177">
        <v>0</v>
      </c>
      <c r="CB2857" s="177" t="s">
        <v>264</v>
      </c>
      <c r="CC2857" s="122">
        <v>507.1</v>
      </c>
      <c r="CD2857" s="178" t="s">
        <v>190</v>
      </c>
      <c r="CE2857" s="177" t="s">
        <v>283</v>
      </c>
      <c r="CF2857" s="177" t="s">
        <v>283</v>
      </c>
      <c r="CG2857" s="83" t="s">
        <v>9</v>
      </c>
      <c r="CH2857" s="57"/>
      <c r="CV2857" s="51"/>
      <c r="CW2857" s="51"/>
      <c r="CX2857" s="51"/>
      <c r="CY2857" s="51"/>
      <c r="CZ2857" s="51"/>
      <c r="DA2857" s="51"/>
      <c r="DB2857" s="51"/>
      <c r="DC2857" s="51"/>
      <c r="DD2857" s="51"/>
    </row>
    <row r="2858" spans="73:108" ht="15" x14ac:dyDescent="0.25">
      <c r="BU2858" s="91"/>
      <c r="BV2858" s="177">
        <v>2008</v>
      </c>
      <c r="BW2858" s="177">
        <v>4</v>
      </c>
      <c r="BX2858" s="177" t="s">
        <v>281</v>
      </c>
      <c r="BY2858" s="177" t="s">
        <v>262</v>
      </c>
      <c r="BZ2858" s="177" t="s">
        <v>316</v>
      </c>
      <c r="CA2858" s="177">
        <v>0</v>
      </c>
      <c r="CB2858" s="177" t="s">
        <v>264</v>
      </c>
      <c r="CC2858" s="122">
        <v>1032.4000000000001</v>
      </c>
      <c r="CD2858" s="178" t="s">
        <v>190</v>
      </c>
      <c r="CE2858" s="177" t="s">
        <v>283</v>
      </c>
      <c r="CF2858" s="177" t="s">
        <v>283</v>
      </c>
      <c r="CG2858" s="83" t="s">
        <v>9</v>
      </c>
      <c r="CH2858" s="57"/>
      <c r="CV2858" s="51"/>
      <c r="CW2858" s="51"/>
      <c r="CX2858" s="51"/>
      <c r="CY2858" s="51"/>
      <c r="CZ2858" s="51"/>
      <c r="DA2858" s="51"/>
      <c r="DB2858" s="51"/>
      <c r="DC2858" s="51"/>
      <c r="DD2858" s="51"/>
    </row>
    <row r="2859" spans="73:108" ht="15" x14ac:dyDescent="0.25">
      <c r="BU2859" s="91"/>
      <c r="BV2859" s="177">
        <v>2008</v>
      </c>
      <c r="BW2859" s="177">
        <v>5</v>
      </c>
      <c r="BX2859" s="177" t="s">
        <v>281</v>
      </c>
      <c r="BY2859" s="177" t="s">
        <v>262</v>
      </c>
      <c r="BZ2859" s="177" t="s">
        <v>277</v>
      </c>
      <c r="CA2859" s="177">
        <v>0</v>
      </c>
      <c r="CB2859" s="177" t="s">
        <v>264</v>
      </c>
      <c r="CC2859" s="122">
        <v>3948.5</v>
      </c>
      <c r="CD2859" s="178" t="s">
        <v>190</v>
      </c>
      <c r="CE2859" s="177" t="s">
        <v>283</v>
      </c>
      <c r="CF2859" s="177" t="s">
        <v>283</v>
      </c>
      <c r="CG2859" s="83" t="s">
        <v>9</v>
      </c>
      <c r="CH2859" s="57"/>
      <c r="CV2859" s="51"/>
      <c r="CW2859" s="51"/>
      <c r="CX2859" s="51"/>
      <c r="CY2859" s="51"/>
      <c r="CZ2859" s="51"/>
      <c r="DA2859" s="51"/>
      <c r="DB2859" s="51"/>
      <c r="DC2859" s="51"/>
      <c r="DD2859" s="51"/>
    </row>
    <row r="2860" spans="73:108" ht="15" x14ac:dyDescent="0.25">
      <c r="BU2860" s="91"/>
      <c r="BV2860" s="177">
        <v>2008</v>
      </c>
      <c r="BW2860" s="177">
        <v>5</v>
      </c>
      <c r="BX2860" s="177" t="s">
        <v>281</v>
      </c>
      <c r="BY2860" s="177" t="s">
        <v>262</v>
      </c>
      <c r="BZ2860" s="177" t="s">
        <v>263</v>
      </c>
      <c r="CA2860" s="177">
        <v>0</v>
      </c>
      <c r="CB2860" s="177" t="s">
        <v>264</v>
      </c>
      <c r="CC2860" s="122">
        <v>2062.63</v>
      </c>
      <c r="CD2860" s="178" t="s">
        <v>190</v>
      </c>
      <c r="CE2860" s="177" t="s">
        <v>283</v>
      </c>
      <c r="CF2860" s="177" t="s">
        <v>283</v>
      </c>
      <c r="CG2860" s="83" t="s">
        <v>9</v>
      </c>
      <c r="CH2860" s="57"/>
      <c r="CV2860" s="51"/>
      <c r="CW2860" s="51"/>
      <c r="CX2860" s="51"/>
      <c r="CY2860" s="51"/>
      <c r="CZ2860" s="51"/>
      <c r="DA2860" s="51"/>
      <c r="DB2860" s="51"/>
      <c r="DC2860" s="51"/>
      <c r="DD2860" s="51"/>
    </row>
    <row r="2861" spans="73:108" ht="15" x14ac:dyDescent="0.25">
      <c r="BU2861" s="91"/>
      <c r="BV2861" s="177">
        <v>2008</v>
      </c>
      <c r="BW2861" s="177">
        <v>5</v>
      </c>
      <c r="BX2861" s="177" t="s">
        <v>281</v>
      </c>
      <c r="BY2861" s="177" t="s">
        <v>262</v>
      </c>
      <c r="BZ2861" s="177" t="s">
        <v>266</v>
      </c>
      <c r="CA2861" s="177">
        <v>0</v>
      </c>
      <c r="CB2861" s="177" t="s">
        <v>264</v>
      </c>
      <c r="CC2861" s="122">
        <v>4582.84</v>
      </c>
      <c r="CD2861" s="178" t="s">
        <v>190</v>
      </c>
      <c r="CE2861" s="177" t="s">
        <v>283</v>
      </c>
      <c r="CF2861" s="177" t="s">
        <v>283</v>
      </c>
      <c r="CG2861" s="83" t="s">
        <v>9</v>
      </c>
      <c r="CH2861" s="57"/>
      <c r="CV2861" s="51"/>
      <c r="CW2861" s="51"/>
      <c r="CX2861" s="51"/>
      <c r="CY2861" s="51"/>
      <c r="CZ2861" s="51"/>
      <c r="DA2861" s="51"/>
      <c r="DB2861" s="51"/>
      <c r="DC2861" s="51"/>
      <c r="DD2861" s="51"/>
    </row>
    <row r="2862" spans="73:108" ht="15" x14ac:dyDescent="0.25">
      <c r="BU2862" s="91"/>
      <c r="BV2862" s="177">
        <v>2008</v>
      </c>
      <c r="BW2862" s="177">
        <v>5</v>
      </c>
      <c r="BX2862" s="177" t="s">
        <v>281</v>
      </c>
      <c r="BY2862" s="177" t="s">
        <v>262</v>
      </c>
      <c r="BZ2862" s="177" t="s">
        <v>267</v>
      </c>
      <c r="CA2862" s="177">
        <v>0</v>
      </c>
      <c r="CB2862" s="177" t="s">
        <v>264</v>
      </c>
      <c r="CC2862" s="122">
        <v>3455.86</v>
      </c>
      <c r="CD2862" s="178" t="s">
        <v>190</v>
      </c>
      <c r="CE2862" s="177" t="s">
        <v>283</v>
      </c>
      <c r="CF2862" s="177" t="s">
        <v>283</v>
      </c>
      <c r="CG2862" s="83" t="s">
        <v>9</v>
      </c>
      <c r="CH2862" s="57"/>
      <c r="CV2862" s="51"/>
      <c r="CW2862" s="51"/>
      <c r="CX2862" s="51"/>
      <c r="CY2862" s="51"/>
      <c r="CZ2862" s="51"/>
      <c r="DA2862" s="51"/>
      <c r="DB2862" s="51"/>
      <c r="DC2862" s="51"/>
      <c r="DD2862" s="51"/>
    </row>
    <row r="2863" spans="73:108" ht="15" x14ac:dyDescent="0.25">
      <c r="BU2863" s="91"/>
      <c r="BV2863" s="177">
        <v>2008</v>
      </c>
      <c r="BW2863" s="177">
        <v>5</v>
      </c>
      <c r="BX2863" s="177" t="s">
        <v>281</v>
      </c>
      <c r="BY2863" s="177" t="s">
        <v>262</v>
      </c>
      <c r="BZ2863" s="177" t="s">
        <v>268</v>
      </c>
      <c r="CA2863" s="177">
        <v>0</v>
      </c>
      <c r="CB2863" s="177" t="s">
        <v>264</v>
      </c>
      <c r="CC2863" s="122">
        <v>676.13</v>
      </c>
      <c r="CD2863" s="178" t="s">
        <v>190</v>
      </c>
      <c r="CE2863" s="177" t="s">
        <v>283</v>
      </c>
      <c r="CF2863" s="177" t="s">
        <v>283</v>
      </c>
      <c r="CG2863" s="83" t="s">
        <v>9</v>
      </c>
      <c r="CH2863" s="57"/>
      <c r="CV2863" s="51"/>
      <c r="CW2863" s="51"/>
      <c r="CX2863" s="51"/>
      <c r="CY2863" s="51"/>
      <c r="CZ2863" s="51"/>
      <c r="DA2863" s="51"/>
      <c r="DB2863" s="51"/>
      <c r="DC2863" s="51"/>
      <c r="DD2863" s="51"/>
    </row>
    <row r="2864" spans="73:108" ht="15" x14ac:dyDescent="0.25">
      <c r="BU2864" s="91"/>
      <c r="BV2864" s="177">
        <v>2008</v>
      </c>
      <c r="BW2864" s="177">
        <v>5</v>
      </c>
      <c r="BX2864" s="177" t="s">
        <v>281</v>
      </c>
      <c r="BY2864" s="177" t="s">
        <v>262</v>
      </c>
      <c r="BZ2864" s="177" t="s">
        <v>316</v>
      </c>
      <c r="CA2864" s="177">
        <v>0</v>
      </c>
      <c r="CB2864" s="177" t="s">
        <v>264</v>
      </c>
      <c r="CC2864" s="122">
        <v>1107.82</v>
      </c>
      <c r="CD2864" s="178" t="s">
        <v>190</v>
      </c>
      <c r="CE2864" s="177" t="s">
        <v>283</v>
      </c>
      <c r="CF2864" s="177" t="s">
        <v>283</v>
      </c>
      <c r="CG2864" s="83" t="s">
        <v>9</v>
      </c>
      <c r="CH2864" s="57"/>
      <c r="CV2864" s="51"/>
      <c r="CW2864" s="51"/>
      <c r="CX2864" s="51"/>
      <c r="CY2864" s="51"/>
      <c r="CZ2864" s="51"/>
      <c r="DA2864" s="51"/>
      <c r="DB2864" s="51"/>
      <c r="DC2864" s="51"/>
      <c r="DD2864" s="51"/>
    </row>
    <row r="2865" spans="73:108" ht="15" x14ac:dyDescent="0.25">
      <c r="BU2865" s="91"/>
      <c r="BV2865" s="177">
        <v>2008</v>
      </c>
      <c r="BW2865" s="177">
        <v>6</v>
      </c>
      <c r="BX2865" s="177" t="s">
        <v>281</v>
      </c>
      <c r="BY2865" s="177" t="s">
        <v>262</v>
      </c>
      <c r="BZ2865" s="177" t="s">
        <v>277</v>
      </c>
      <c r="CA2865" s="177">
        <v>0</v>
      </c>
      <c r="CB2865" s="177" t="s">
        <v>264</v>
      </c>
      <c r="CC2865" s="122">
        <v>2078.96</v>
      </c>
      <c r="CD2865" s="178" t="s">
        <v>190</v>
      </c>
      <c r="CE2865" s="177" t="s">
        <v>283</v>
      </c>
      <c r="CF2865" s="177" t="s">
        <v>283</v>
      </c>
      <c r="CG2865" s="83" t="s">
        <v>9</v>
      </c>
      <c r="CH2865" s="57"/>
      <c r="CV2865" s="51"/>
      <c r="CW2865" s="51"/>
      <c r="CX2865" s="51"/>
      <c r="CY2865" s="51"/>
      <c r="CZ2865" s="51"/>
      <c r="DA2865" s="51"/>
      <c r="DB2865" s="51"/>
      <c r="DC2865" s="51"/>
      <c r="DD2865" s="51"/>
    </row>
    <row r="2866" spans="73:108" ht="15" x14ac:dyDescent="0.25">
      <c r="BU2866" s="91"/>
      <c r="BV2866" s="177">
        <v>2008</v>
      </c>
      <c r="BW2866" s="177">
        <v>6</v>
      </c>
      <c r="BX2866" s="177" t="s">
        <v>281</v>
      </c>
      <c r="BY2866" s="177" t="s">
        <v>262</v>
      </c>
      <c r="BZ2866" s="177" t="s">
        <v>263</v>
      </c>
      <c r="CA2866" s="177">
        <v>0</v>
      </c>
      <c r="CB2866" s="177" t="s">
        <v>264</v>
      </c>
      <c r="CC2866" s="122">
        <v>525.29999999999995</v>
      </c>
      <c r="CD2866" s="178" t="s">
        <v>190</v>
      </c>
      <c r="CE2866" s="177" t="s">
        <v>283</v>
      </c>
      <c r="CF2866" s="177" t="s">
        <v>283</v>
      </c>
      <c r="CG2866" s="83" t="s">
        <v>9</v>
      </c>
      <c r="CH2866" s="57"/>
      <c r="CV2866" s="51"/>
      <c r="CW2866" s="51"/>
      <c r="CX2866" s="51"/>
      <c r="CY2866" s="51"/>
      <c r="CZ2866" s="51"/>
      <c r="DA2866" s="51"/>
      <c r="DB2866" s="51"/>
      <c r="DC2866" s="51"/>
      <c r="DD2866" s="51"/>
    </row>
    <row r="2867" spans="73:108" ht="15" x14ac:dyDescent="0.25">
      <c r="BU2867" s="91"/>
      <c r="BV2867" s="177">
        <v>2008</v>
      </c>
      <c r="BW2867" s="177">
        <v>6</v>
      </c>
      <c r="BX2867" s="177" t="s">
        <v>281</v>
      </c>
      <c r="BY2867" s="177" t="s">
        <v>262</v>
      </c>
      <c r="BZ2867" s="177" t="s">
        <v>266</v>
      </c>
      <c r="CA2867" s="177">
        <v>0</v>
      </c>
      <c r="CB2867" s="177" t="s">
        <v>264</v>
      </c>
      <c r="CC2867" s="122">
        <v>2529.5100000000002</v>
      </c>
      <c r="CD2867" s="178" t="s">
        <v>190</v>
      </c>
      <c r="CE2867" s="177" t="s">
        <v>283</v>
      </c>
      <c r="CF2867" s="177" t="s">
        <v>283</v>
      </c>
      <c r="CG2867" s="83" t="s">
        <v>9</v>
      </c>
      <c r="CH2867" s="57"/>
      <c r="CV2867" s="51"/>
      <c r="CW2867" s="51"/>
      <c r="CX2867" s="51"/>
      <c r="CY2867" s="51"/>
      <c r="CZ2867" s="51"/>
      <c r="DA2867" s="51"/>
      <c r="DB2867" s="51"/>
      <c r="DC2867" s="51"/>
      <c r="DD2867" s="51"/>
    </row>
    <row r="2868" spans="73:108" ht="15" x14ac:dyDescent="0.25">
      <c r="BU2868" s="91"/>
      <c r="BV2868" s="177">
        <v>2008</v>
      </c>
      <c r="BW2868" s="177">
        <v>6</v>
      </c>
      <c r="BX2868" s="177" t="s">
        <v>281</v>
      </c>
      <c r="BY2868" s="177" t="s">
        <v>262</v>
      </c>
      <c r="BZ2868" s="177" t="s">
        <v>267</v>
      </c>
      <c r="CA2868" s="177">
        <v>0</v>
      </c>
      <c r="CB2868" s="177" t="s">
        <v>264</v>
      </c>
      <c r="CC2868" s="122">
        <v>2529.5500000000002</v>
      </c>
      <c r="CD2868" s="178" t="s">
        <v>190</v>
      </c>
      <c r="CE2868" s="177" t="s">
        <v>283</v>
      </c>
      <c r="CF2868" s="177" t="s">
        <v>283</v>
      </c>
      <c r="CG2868" s="83" t="s">
        <v>9</v>
      </c>
      <c r="CH2868" s="57"/>
      <c r="CV2868" s="51"/>
      <c r="CW2868" s="51"/>
      <c r="CX2868" s="51"/>
      <c r="CY2868" s="51"/>
      <c r="CZ2868" s="51"/>
      <c r="DA2868" s="51"/>
      <c r="DB2868" s="51"/>
      <c r="DC2868" s="51"/>
      <c r="DD2868" s="51"/>
    </row>
    <row r="2869" spans="73:108" ht="15" x14ac:dyDescent="0.25">
      <c r="BU2869" s="91"/>
      <c r="BV2869" s="177">
        <v>2008</v>
      </c>
      <c r="BW2869" s="177">
        <v>6</v>
      </c>
      <c r="BX2869" s="177" t="s">
        <v>281</v>
      </c>
      <c r="BY2869" s="177" t="s">
        <v>262</v>
      </c>
      <c r="BZ2869" s="177" t="s">
        <v>268</v>
      </c>
      <c r="CA2869" s="177">
        <v>0</v>
      </c>
      <c r="CB2869" s="177" t="s">
        <v>264</v>
      </c>
      <c r="CC2869" s="122">
        <v>431.68</v>
      </c>
      <c r="CD2869" s="178" t="s">
        <v>190</v>
      </c>
      <c r="CE2869" s="177" t="s">
        <v>283</v>
      </c>
      <c r="CF2869" s="177" t="s">
        <v>283</v>
      </c>
      <c r="CG2869" s="83" t="s">
        <v>9</v>
      </c>
      <c r="CH2869" s="57"/>
      <c r="CV2869" s="51"/>
      <c r="CW2869" s="51"/>
      <c r="CX2869" s="51"/>
      <c r="CY2869" s="51"/>
      <c r="CZ2869" s="51"/>
      <c r="DA2869" s="51"/>
      <c r="DB2869" s="51"/>
      <c r="DC2869" s="51"/>
      <c r="DD2869" s="51"/>
    </row>
    <row r="2870" spans="73:108" ht="15" x14ac:dyDescent="0.25">
      <c r="BU2870" s="91"/>
      <c r="BV2870" s="177">
        <v>2008</v>
      </c>
      <c r="BW2870" s="177">
        <v>6</v>
      </c>
      <c r="BX2870" s="177" t="s">
        <v>281</v>
      </c>
      <c r="BY2870" s="177" t="s">
        <v>262</v>
      </c>
      <c r="BZ2870" s="177" t="s">
        <v>316</v>
      </c>
      <c r="CA2870" s="177">
        <v>0</v>
      </c>
      <c r="CB2870" s="177" t="s">
        <v>264</v>
      </c>
      <c r="CC2870" s="122">
        <v>613.45000000000005</v>
      </c>
      <c r="CD2870" s="178" t="s">
        <v>190</v>
      </c>
      <c r="CE2870" s="177" t="s">
        <v>283</v>
      </c>
      <c r="CF2870" s="177" t="s">
        <v>283</v>
      </c>
      <c r="CG2870" s="83" t="s">
        <v>9</v>
      </c>
      <c r="CH2870" s="57"/>
      <c r="CV2870" s="51"/>
      <c r="CW2870" s="51"/>
      <c r="CX2870" s="51"/>
      <c r="CY2870" s="51"/>
      <c r="CZ2870" s="51"/>
      <c r="DA2870" s="51"/>
      <c r="DB2870" s="51"/>
      <c r="DC2870" s="51"/>
      <c r="DD2870" s="51"/>
    </row>
    <row r="2871" spans="73:108" ht="15" x14ac:dyDescent="0.25">
      <c r="BU2871" s="91"/>
      <c r="BV2871" s="177">
        <v>2008</v>
      </c>
      <c r="BW2871" s="177">
        <v>6</v>
      </c>
      <c r="BX2871" s="177" t="s">
        <v>281</v>
      </c>
      <c r="BY2871" s="177" t="s">
        <v>262</v>
      </c>
      <c r="BZ2871" s="177" t="s">
        <v>347</v>
      </c>
      <c r="CA2871" s="177">
        <v>0</v>
      </c>
      <c r="CB2871" s="177" t="s">
        <v>264</v>
      </c>
      <c r="CC2871" s="122">
        <v>262.64999999999998</v>
      </c>
      <c r="CD2871" s="178" t="s">
        <v>190</v>
      </c>
      <c r="CE2871" s="177" t="s">
        <v>283</v>
      </c>
      <c r="CF2871" s="177" t="s">
        <v>283</v>
      </c>
      <c r="CG2871" s="83" t="s">
        <v>9</v>
      </c>
      <c r="CH2871" s="57"/>
      <c r="CV2871" s="51"/>
      <c r="CW2871" s="51"/>
      <c r="CX2871" s="51"/>
      <c r="CY2871" s="51"/>
      <c r="CZ2871" s="51"/>
      <c r="DA2871" s="51"/>
      <c r="DB2871" s="51"/>
      <c r="DC2871" s="51"/>
      <c r="DD2871" s="51"/>
    </row>
    <row r="2872" spans="73:108" ht="15" x14ac:dyDescent="0.25">
      <c r="BU2872" s="91"/>
      <c r="BV2872" s="177">
        <v>2008</v>
      </c>
      <c r="BW2872" s="177">
        <v>7</v>
      </c>
      <c r="BX2872" s="177" t="s">
        <v>281</v>
      </c>
      <c r="BY2872" s="177" t="s">
        <v>262</v>
      </c>
      <c r="BZ2872" s="177" t="s">
        <v>277</v>
      </c>
      <c r="CA2872" s="177">
        <v>0</v>
      </c>
      <c r="CB2872" s="177" t="s">
        <v>264</v>
      </c>
      <c r="CC2872" s="122">
        <v>4580.26</v>
      </c>
      <c r="CD2872" s="178" t="s">
        <v>190</v>
      </c>
      <c r="CE2872" s="177" t="s">
        <v>283</v>
      </c>
      <c r="CF2872" s="177" t="s">
        <v>283</v>
      </c>
      <c r="CG2872" s="83" t="s">
        <v>9</v>
      </c>
      <c r="CH2872" s="57"/>
      <c r="CV2872" s="51"/>
      <c r="CW2872" s="51"/>
      <c r="CX2872" s="51"/>
      <c r="CY2872" s="51"/>
      <c r="CZ2872" s="51"/>
      <c r="DA2872" s="51"/>
      <c r="DB2872" s="51"/>
      <c r="DC2872" s="51"/>
      <c r="DD2872" s="51"/>
    </row>
    <row r="2873" spans="73:108" ht="15" x14ac:dyDescent="0.25">
      <c r="BU2873" s="91"/>
      <c r="BV2873" s="177">
        <v>2008</v>
      </c>
      <c r="BW2873" s="177">
        <v>7</v>
      </c>
      <c r="BX2873" s="177" t="s">
        <v>281</v>
      </c>
      <c r="BY2873" s="177" t="s">
        <v>262</v>
      </c>
      <c r="BZ2873" s="177" t="s">
        <v>263</v>
      </c>
      <c r="CA2873" s="177">
        <v>0</v>
      </c>
      <c r="CB2873" s="177" t="s">
        <v>264</v>
      </c>
      <c r="CC2873" s="122">
        <v>262.64999999999998</v>
      </c>
      <c r="CD2873" s="178" t="s">
        <v>190</v>
      </c>
      <c r="CE2873" s="177" t="s">
        <v>283</v>
      </c>
      <c r="CF2873" s="177" t="s">
        <v>283</v>
      </c>
      <c r="CG2873" s="83" t="s">
        <v>9</v>
      </c>
      <c r="CH2873" s="57"/>
      <c r="CV2873" s="51"/>
      <c r="CW2873" s="51"/>
      <c r="CX2873" s="51"/>
      <c r="CY2873" s="51"/>
      <c r="CZ2873" s="51"/>
      <c r="DA2873" s="51"/>
      <c r="DB2873" s="51"/>
      <c r="DC2873" s="51"/>
      <c r="DD2873" s="51"/>
    </row>
    <row r="2874" spans="73:108" ht="15" x14ac:dyDescent="0.25">
      <c r="BU2874" s="91"/>
      <c r="BV2874" s="177">
        <v>2008</v>
      </c>
      <c r="BW2874" s="177">
        <v>7</v>
      </c>
      <c r="BX2874" s="177" t="s">
        <v>281</v>
      </c>
      <c r="BY2874" s="177" t="s">
        <v>262</v>
      </c>
      <c r="BZ2874" s="177" t="s">
        <v>266</v>
      </c>
      <c r="CA2874" s="177">
        <v>0</v>
      </c>
      <c r="CB2874" s="177" t="s">
        <v>264</v>
      </c>
      <c r="CC2874" s="122">
        <v>1832.73</v>
      </c>
      <c r="CD2874" s="178" t="s">
        <v>190</v>
      </c>
      <c r="CE2874" s="177" t="s">
        <v>283</v>
      </c>
      <c r="CF2874" s="177" t="s">
        <v>283</v>
      </c>
      <c r="CG2874" s="83" t="s">
        <v>9</v>
      </c>
      <c r="CH2874" s="57"/>
      <c r="CV2874" s="51"/>
      <c r="CW2874" s="51"/>
      <c r="CX2874" s="51"/>
      <c r="CY2874" s="51"/>
      <c r="CZ2874" s="51"/>
      <c r="DA2874" s="51"/>
      <c r="DB2874" s="51"/>
      <c r="DC2874" s="51"/>
      <c r="DD2874" s="51"/>
    </row>
    <row r="2875" spans="73:108" ht="15" x14ac:dyDescent="0.25">
      <c r="BU2875" s="91"/>
      <c r="BV2875" s="177">
        <v>2008</v>
      </c>
      <c r="BW2875" s="177">
        <v>7</v>
      </c>
      <c r="BX2875" s="177" t="s">
        <v>281</v>
      </c>
      <c r="BY2875" s="177" t="s">
        <v>262</v>
      </c>
      <c r="BZ2875" s="177" t="s">
        <v>267</v>
      </c>
      <c r="CA2875" s="177">
        <v>0</v>
      </c>
      <c r="CB2875" s="177" t="s">
        <v>264</v>
      </c>
      <c r="CC2875" s="122">
        <v>1832.77</v>
      </c>
      <c r="CD2875" s="178" t="s">
        <v>190</v>
      </c>
      <c r="CE2875" s="177" t="s">
        <v>283</v>
      </c>
      <c r="CF2875" s="177" t="s">
        <v>283</v>
      </c>
      <c r="CG2875" s="83" t="s">
        <v>9</v>
      </c>
      <c r="CH2875" s="57"/>
      <c r="CV2875" s="51"/>
      <c r="CW2875" s="51"/>
      <c r="CX2875" s="51"/>
      <c r="CY2875" s="51"/>
      <c r="CZ2875" s="51"/>
      <c r="DA2875" s="51"/>
      <c r="DB2875" s="51"/>
      <c r="DC2875" s="51"/>
      <c r="DD2875" s="51"/>
    </row>
    <row r="2876" spans="73:108" ht="15" x14ac:dyDescent="0.25">
      <c r="BU2876" s="91"/>
      <c r="BV2876" s="177">
        <v>2008</v>
      </c>
      <c r="BW2876" s="177">
        <v>7</v>
      </c>
      <c r="BX2876" s="177" t="s">
        <v>281</v>
      </c>
      <c r="BY2876" s="177" t="s">
        <v>262</v>
      </c>
      <c r="BZ2876" s="177" t="s">
        <v>268</v>
      </c>
      <c r="CA2876" s="177">
        <v>0</v>
      </c>
      <c r="CB2876" s="177" t="s">
        <v>264</v>
      </c>
      <c r="CC2876" s="122">
        <v>1338.97</v>
      </c>
      <c r="CD2876" s="178" t="s">
        <v>190</v>
      </c>
      <c r="CE2876" s="177" t="s">
        <v>283</v>
      </c>
      <c r="CF2876" s="177" t="s">
        <v>283</v>
      </c>
      <c r="CG2876" s="83" t="s">
        <v>9</v>
      </c>
      <c r="CH2876" s="57"/>
      <c r="CV2876" s="51"/>
      <c r="CW2876" s="51"/>
      <c r="CX2876" s="51"/>
      <c r="CY2876" s="51"/>
      <c r="CZ2876" s="51"/>
      <c r="DA2876" s="51"/>
      <c r="DB2876" s="51"/>
      <c r="DC2876" s="51"/>
      <c r="DD2876" s="51"/>
    </row>
    <row r="2877" spans="73:108" ht="15" x14ac:dyDescent="0.25">
      <c r="BU2877" s="91"/>
      <c r="BV2877" s="177">
        <v>2008</v>
      </c>
      <c r="BW2877" s="177">
        <v>7</v>
      </c>
      <c r="BX2877" s="177" t="s">
        <v>281</v>
      </c>
      <c r="BY2877" s="177" t="s">
        <v>262</v>
      </c>
      <c r="BZ2877" s="177" t="s">
        <v>316</v>
      </c>
      <c r="CA2877" s="177">
        <v>0</v>
      </c>
      <c r="CB2877" s="177" t="s">
        <v>264</v>
      </c>
      <c r="CC2877" s="122">
        <v>2620.7199999999998</v>
      </c>
      <c r="CD2877" s="178" t="s">
        <v>190</v>
      </c>
      <c r="CE2877" s="177" t="s">
        <v>283</v>
      </c>
      <c r="CF2877" s="177" t="s">
        <v>283</v>
      </c>
      <c r="CG2877" s="83" t="s">
        <v>9</v>
      </c>
      <c r="CH2877" s="57"/>
      <c r="CV2877" s="51"/>
      <c r="CW2877" s="51"/>
      <c r="CX2877" s="51"/>
      <c r="CY2877" s="51"/>
      <c r="CZ2877" s="51"/>
      <c r="DA2877" s="51"/>
      <c r="DB2877" s="51"/>
      <c r="DC2877" s="51"/>
      <c r="DD2877" s="51"/>
    </row>
    <row r="2878" spans="73:108" ht="15" x14ac:dyDescent="0.25">
      <c r="BU2878" s="91"/>
      <c r="BV2878" s="177">
        <v>2008</v>
      </c>
      <c r="BW2878" s="177">
        <v>7</v>
      </c>
      <c r="BX2878" s="177" t="s">
        <v>281</v>
      </c>
      <c r="BY2878" s="177" t="s">
        <v>262</v>
      </c>
      <c r="BZ2878" s="177" t="s">
        <v>347</v>
      </c>
      <c r="CA2878" s="177">
        <v>0</v>
      </c>
      <c r="CB2878" s="177" t="s">
        <v>264</v>
      </c>
      <c r="CC2878" s="122">
        <v>525.29999999999995</v>
      </c>
      <c r="CD2878" s="178" t="s">
        <v>190</v>
      </c>
      <c r="CE2878" s="177" t="s">
        <v>283</v>
      </c>
      <c r="CF2878" s="177" t="s">
        <v>283</v>
      </c>
      <c r="CG2878" s="83" t="s">
        <v>9</v>
      </c>
      <c r="CH2878" s="57"/>
      <c r="CV2878" s="51"/>
      <c r="CW2878" s="51"/>
      <c r="CX2878" s="51"/>
      <c r="CY2878" s="51"/>
      <c r="CZ2878" s="51"/>
      <c r="DA2878" s="51"/>
      <c r="DB2878" s="51"/>
      <c r="DC2878" s="51"/>
      <c r="DD2878" s="51"/>
    </row>
    <row r="2879" spans="73:108" ht="15" x14ac:dyDescent="0.25">
      <c r="BU2879" s="91"/>
      <c r="BV2879" s="177">
        <v>2008</v>
      </c>
      <c r="BW2879" s="177">
        <v>8</v>
      </c>
      <c r="BX2879" s="177" t="s">
        <v>281</v>
      </c>
      <c r="BY2879" s="177" t="s">
        <v>262</v>
      </c>
      <c r="BZ2879" s="177" t="s">
        <v>277</v>
      </c>
      <c r="CA2879" s="177">
        <v>0</v>
      </c>
      <c r="CB2879" s="177" t="s">
        <v>264</v>
      </c>
      <c r="CC2879" s="122">
        <v>3079.83</v>
      </c>
      <c r="CD2879" s="178" t="s">
        <v>190</v>
      </c>
      <c r="CE2879" s="177" t="s">
        <v>283</v>
      </c>
      <c r="CF2879" s="177" t="s">
        <v>283</v>
      </c>
      <c r="CG2879" s="83" t="s">
        <v>9</v>
      </c>
      <c r="CH2879" s="57"/>
      <c r="CV2879" s="51"/>
      <c r="CW2879" s="51"/>
      <c r="CX2879" s="51"/>
      <c r="CY2879" s="51"/>
      <c r="CZ2879" s="51"/>
      <c r="DA2879" s="51"/>
      <c r="DB2879" s="51"/>
      <c r="DC2879" s="51"/>
      <c r="DD2879" s="51"/>
    </row>
    <row r="2880" spans="73:108" ht="15" x14ac:dyDescent="0.25">
      <c r="BU2880" s="91"/>
      <c r="BV2880" s="177">
        <v>2008</v>
      </c>
      <c r="BW2880" s="177">
        <v>8</v>
      </c>
      <c r="BX2880" s="177" t="s">
        <v>281</v>
      </c>
      <c r="BY2880" s="177" t="s">
        <v>262</v>
      </c>
      <c r="BZ2880" s="177" t="s">
        <v>263</v>
      </c>
      <c r="CA2880" s="177">
        <v>0</v>
      </c>
      <c r="CB2880" s="177" t="s">
        <v>264</v>
      </c>
      <c r="CC2880" s="122">
        <v>520.57000000000005</v>
      </c>
      <c r="CD2880" s="178" t="s">
        <v>190</v>
      </c>
      <c r="CE2880" s="177" t="s">
        <v>283</v>
      </c>
      <c r="CF2880" s="177" t="s">
        <v>283</v>
      </c>
      <c r="CG2880" s="83" t="s">
        <v>9</v>
      </c>
      <c r="CH2880" s="57"/>
      <c r="CV2880" s="51"/>
      <c r="CW2880" s="51"/>
      <c r="CX2880" s="51"/>
      <c r="CY2880" s="51"/>
      <c r="CZ2880" s="51"/>
      <c r="DA2880" s="51"/>
      <c r="DB2880" s="51"/>
      <c r="DC2880" s="51"/>
      <c r="DD2880" s="51"/>
    </row>
    <row r="2881" spans="73:108" ht="15" x14ac:dyDescent="0.25">
      <c r="BU2881" s="91"/>
      <c r="BV2881" s="177">
        <v>2008</v>
      </c>
      <c r="BW2881" s="177">
        <v>8</v>
      </c>
      <c r="BX2881" s="177" t="s">
        <v>281</v>
      </c>
      <c r="BY2881" s="177" t="s">
        <v>262</v>
      </c>
      <c r="BZ2881" s="177" t="s">
        <v>266</v>
      </c>
      <c r="CA2881" s="177">
        <v>0</v>
      </c>
      <c r="CB2881" s="177" t="s">
        <v>264</v>
      </c>
      <c r="CC2881" s="122">
        <v>874.6</v>
      </c>
      <c r="CD2881" s="178" t="s">
        <v>190</v>
      </c>
      <c r="CE2881" s="177" t="s">
        <v>283</v>
      </c>
      <c r="CF2881" s="177" t="s">
        <v>283</v>
      </c>
      <c r="CG2881" s="83" t="s">
        <v>9</v>
      </c>
      <c r="CH2881" s="57"/>
      <c r="CV2881" s="51"/>
      <c r="CW2881" s="51"/>
      <c r="CX2881" s="51"/>
      <c r="CY2881" s="51"/>
      <c r="CZ2881" s="51"/>
      <c r="DA2881" s="51"/>
      <c r="DB2881" s="51"/>
      <c r="DC2881" s="51"/>
      <c r="DD2881" s="51"/>
    </row>
    <row r="2882" spans="73:108" ht="15" x14ac:dyDescent="0.25">
      <c r="BU2882" s="91"/>
      <c r="BV2882" s="177">
        <v>2008</v>
      </c>
      <c r="BW2882" s="177">
        <v>8</v>
      </c>
      <c r="BX2882" s="177" t="s">
        <v>281</v>
      </c>
      <c r="BY2882" s="177" t="s">
        <v>262</v>
      </c>
      <c r="BZ2882" s="177" t="s">
        <v>267</v>
      </c>
      <c r="CA2882" s="177">
        <v>0</v>
      </c>
      <c r="CB2882" s="177" t="s">
        <v>264</v>
      </c>
      <c r="CC2882" s="122">
        <v>874.6</v>
      </c>
      <c r="CD2882" s="178" t="s">
        <v>190</v>
      </c>
      <c r="CE2882" s="177" t="s">
        <v>283</v>
      </c>
      <c r="CF2882" s="177" t="s">
        <v>283</v>
      </c>
      <c r="CG2882" s="83" t="s">
        <v>9</v>
      </c>
      <c r="CH2882" s="57"/>
      <c r="CV2882" s="51"/>
      <c r="CW2882" s="51"/>
      <c r="CX2882" s="51"/>
      <c r="CY2882" s="51"/>
      <c r="CZ2882" s="51"/>
      <c r="DA2882" s="51"/>
      <c r="DB2882" s="51"/>
      <c r="DC2882" s="51"/>
      <c r="DD2882" s="51"/>
    </row>
    <row r="2883" spans="73:108" ht="15" x14ac:dyDescent="0.25">
      <c r="BU2883" s="91"/>
      <c r="BV2883" s="177">
        <v>2008</v>
      </c>
      <c r="BW2883" s="177">
        <v>8</v>
      </c>
      <c r="BX2883" s="177" t="s">
        <v>281</v>
      </c>
      <c r="BY2883" s="177" t="s">
        <v>262</v>
      </c>
      <c r="BZ2883" s="177" t="s">
        <v>268</v>
      </c>
      <c r="CA2883" s="177">
        <v>0</v>
      </c>
      <c r="CB2883" s="177" t="s">
        <v>264</v>
      </c>
      <c r="CC2883" s="122">
        <v>1043.6300000000001</v>
      </c>
      <c r="CD2883" s="178" t="s">
        <v>190</v>
      </c>
      <c r="CE2883" s="177" t="s">
        <v>283</v>
      </c>
      <c r="CF2883" s="177" t="s">
        <v>283</v>
      </c>
      <c r="CG2883" s="83" t="s">
        <v>9</v>
      </c>
      <c r="CH2883" s="57"/>
      <c r="CV2883" s="51"/>
      <c r="CW2883" s="51"/>
      <c r="CX2883" s="51"/>
      <c r="CY2883" s="51"/>
      <c r="CZ2883" s="51"/>
      <c r="DA2883" s="51"/>
      <c r="DB2883" s="51"/>
      <c r="DC2883" s="51"/>
      <c r="DD2883" s="51"/>
    </row>
    <row r="2884" spans="73:108" ht="15" x14ac:dyDescent="0.25">
      <c r="BU2884" s="91"/>
      <c r="BV2884" s="177">
        <v>2008</v>
      </c>
      <c r="BW2884" s="177">
        <v>8</v>
      </c>
      <c r="BX2884" s="177" t="s">
        <v>281</v>
      </c>
      <c r="BY2884" s="177" t="s">
        <v>262</v>
      </c>
      <c r="BZ2884" s="177" t="s">
        <v>316</v>
      </c>
      <c r="CA2884" s="177">
        <v>0</v>
      </c>
      <c r="CB2884" s="177" t="s">
        <v>264</v>
      </c>
      <c r="CC2884" s="122">
        <v>1043.6300000000001</v>
      </c>
      <c r="CD2884" s="178" t="s">
        <v>190</v>
      </c>
      <c r="CE2884" s="177" t="s">
        <v>283</v>
      </c>
      <c r="CF2884" s="177" t="s">
        <v>283</v>
      </c>
      <c r="CG2884" s="83" t="s">
        <v>9</v>
      </c>
      <c r="CH2884" s="57"/>
      <c r="CV2884" s="51"/>
      <c r="CW2884" s="51"/>
      <c r="CX2884" s="51"/>
      <c r="CY2884" s="51"/>
      <c r="CZ2884" s="51"/>
      <c r="DA2884" s="51"/>
      <c r="DB2884" s="51"/>
      <c r="DC2884" s="51"/>
      <c r="DD2884" s="51"/>
    </row>
    <row r="2885" spans="73:108" ht="15" x14ac:dyDescent="0.25">
      <c r="BU2885" s="91"/>
      <c r="BV2885" s="177">
        <v>2008</v>
      </c>
      <c r="BW2885" s="177">
        <v>9</v>
      </c>
      <c r="BX2885" s="177" t="s">
        <v>281</v>
      </c>
      <c r="BY2885" s="177" t="s">
        <v>262</v>
      </c>
      <c r="BZ2885" s="177" t="s">
        <v>277</v>
      </c>
      <c r="CA2885" s="177">
        <v>0</v>
      </c>
      <c r="CB2885" s="177" t="s">
        <v>264</v>
      </c>
      <c r="CC2885" s="122">
        <v>3474.68</v>
      </c>
      <c r="CD2885" s="178" t="s">
        <v>190</v>
      </c>
      <c r="CE2885" s="177" t="s">
        <v>283</v>
      </c>
      <c r="CF2885" s="177" t="s">
        <v>283</v>
      </c>
      <c r="CG2885" s="83" t="s">
        <v>9</v>
      </c>
      <c r="CH2885" s="57"/>
      <c r="CV2885" s="51"/>
      <c r="CW2885" s="51"/>
      <c r="CX2885" s="51"/>
      <c r="CY2885" s="51"/>
      <c r="CZ2885" s="51"/>
      <c r="DA2885" s="51"/>
      <c r="DB2885" s="51"/>
      <c r="DC2885" s="51"/>
      <c r="DD2885" s="51"/>
    </row>
    <row r="2886" spans="73:108" ht="15" x14ac:dyDescent="0.25">
      <c r="BU2886" s="91"/>
      <c r="BV2886" s="177">
        <v>2008</v>
      </c>
      <c r="BW2886" s="177">
        <v>9</v>
      </c>
      <c r="BX2886" s="177" t="s">
        <v>281</v>
      </c>
      <c r="BY2886" s="177" t="s">
        <v>262</v>
      </c>
      <c r="BZ2886" s="177" t="s">
        <v>263</v>
      </c>
      <c r="CA2886" s="177">
        <v>0</v>
      </c>
      <c r="CB2886" s="177" t="s">
        <v>264</v>
      </c>
      <c r="CC2886" s="122">
        <v>1098.78</v>
      </c>
      <c r="CD2886" s="178" t="s">
        <v>190</v>
      </c>
      <c r="CE2886" s="177" t="s">
        <v>283</v>
      </c>
      <c r="CF2886" s="177" t="s">
        <v>283</v>
      </c>
      <c r="CG2886" s="83" t="s">
        <v>9</v>
      </c>
      <c r="CH2886" s="57"/>
      <c r="CV2886" s="51"/>
      <c r="CW2886" s="51"/>
      <c r="CX2886" s="51"/>
      <c r="CY2886" s="51"/>
      <c r="CZ2886" s="51"/>
      <c r="DA2886" s="51"/>
      <c r="DB2886" s="51"/>
      <c r="DC2886" s="51"/>
      <c r="DD2886" s="51"/>
    </row>
    <row r="2887" spans="73:108" ht="15" x14ac:dyDescent="0.25">
      <c r="BU2887" s="91"/>
      <c r="BV2887" s="177">
        <v>2008</v>
      </c>
      <c r="BW2887" s="177">
        <v>9</v>
      </c>
      <c r="BX2887" s="177" t="s">
        <v>281</v>
      </c>
      <c r="BY2887" s="177" t="s">
        <v>262</v>
      </c>
      <c r="BZ2887" s="177" t="s">
        <v>266</v>
      </c>
      <c r="CA2887" s="177">
        <v>0</v>
      </c>
      <c r="CB2887" s="177" t="s">
        <v>264</v>
      </c>
      <c r="CC2887" s="122">
        <v>1292.5</v>
      </c>
      <c r="CD2887" s="178" t="s">
        <v>190</v>
      </c>
      <c r="CE2887" s="177" t="s">
        <v>283</v>
      </c>
      <c r="CF2887" s="177" t="s">
        <v>283</v>
      </c>
      <c r="CG2887" s="83" t="s">
        <v>9</v>
      </c>
      <c r="CH2887" s="57"/>
      <c r="CV2887" s="51"/>
      <c r="CW2887" s="51"/>
      <c r="CX2887" s="51"/>
      <c r="CY2887" s="51"/>
      <c r="CZ2887" s="51"/>
      <c r="DA2887" s="51"/>
      <c r="DB2887" s="51"/>
      <c r="DC2887" s="51"/>
      <c r="DD2887" s="51"/>
    </row>
    <row r="2888" spans="73:108" ht="15" x14ac:dyDescent="0.25">
      <c r="BU2888" s="91"/>
      <c r="BV2888" s="177">
        <v>2008</v>
      </c>
      <c r="BW2888" s="177">
        <v>9</v>
      </c>
      <c r="BX2888" s="177" t="s">
        <v>281</v>
      </c>
      <c r="BY2888" s="177" t="s">
        <v>262</v>
      </c>
      <c r="BZ2888" s="177" t="s">
        <v>267</v>
      </c>
      <c r="CA2888" s="177">
        <v>0</v>
      </c>
      <c r="CB2888" s="177" t="s">
        <v>264</v>
      </c>
      <c r="CC2888" s="122">
        <v>1292.5</v>
      </c>
      <c r="CD2888" s="178" t="s">
        <v>190</v>
      </c>
      <c r="CE2888" s="177" t="s">
        <v>283</v>
      </c>
      <c r="CF2888" s="177" t="s">
        <v>283</v>
      </c>
      <c r="CG2888" s="83" t="s">
        <v>9</v>
      </c>
      <c r="CH2888" s="57"/>
      <c r="CV2888" s="51"/>
      <c r="CW2888" s="51"/>
      <c r="CX2888" s="51"/>
      <c r="CY2888" s="51"/>
      <c r="CZ2888" s="51"/>
      <c r="DA2888" s="51"/>
      <c r="DB2888" s="51"/>
      <c r="DC2888" s="51"/>
      <c r="DD2888" s="51"/>
    </row>
    <row r="2889" spans="73:108" ht="15" x14ac:dyDescent="0.25">
      <c r="BU2889" s="91"/>
      <c r="BV2889" s="177">
        <v>2008</v>
      </c>
      <c r="BW2889" s="177">
        <v>9</v>
      </c>
      <c r="BX2889" s="177" t="s">
        <v>281</v>
      </c>
      <c r="BY2889" s="177" t="s">
        <v>262</v>
      </c>
      <c r="BZ2889" s="177" t="s">
        <v>268</v>
      </c>
      <c r="CA2889" s="177">
        <v>0</v>
      </c>
      <c r="CB2889" s="177" t="s">
        <v>264</v>
      </c>
      <c r="CC2889" s="122">
        <v>1292.5</v>
      </c>
      <c r="CD2889" s="178" t="s">
        <v>190</v>
      </c>
      <c r="CE2889" s="177" t="s">
        <v>283</v>
      </c>
      <c r="CF2889" s="177" t="s">
        <v>283</v>
      </c>
      <c r="CG2889" s="83" t="s">
        <v>9</v>
      </c>
      <c r="CH2889" s="57"/>
      <c r="CV2889" s="51"/>
      <c r="CW2889" s="51"/>
      <c r="CX2889" s="51"/>
      <c r="CY2889" s="51"/>
      <c r="CZ2889" s="51"/>
      <c r="DA2889" s="51"/>
      <c r="DB2889" s="51"/>
      <c r="DC2889" s="51"/>
      <c r="DD2889" s="51"/>
    </row>
    <row r="2890" spans="73:108" ht="15" x14ac:dyDescent="0.25">
      <c r="BU2890" s="91"/>
      <c r="BV2890" s="177">
        <v>2008</v>
      </c>
      <c r="BW2890" s="177">
        <v>9</v>
      </c>
      <c r="BX2890" s="177" t="s">
        <v>281</v>
      </c>
      <c r="BY2890" s="177" t="s">
        <v>262</v>
      </c>
      <c r="BZ2890" s="177" t="s">
        <v>316</v>
      </c>
      <c r="CA2890" s="177">
        <v>0</v>
      </c>
      <c r="CB2890" s="177" t="s">
        <v>264</v>
      </c>
      <c r="CC2890" s="122">
        <v>980</v>
      </c>
      <c r="CD2890" s="178" t="s">
        <v>190</v>
      </c>
      <c r="CE2890" s="177" t="s">
        <v>283</v>
      </c>
      <c r="CF2890" s="177" t="s">
        <v>283</v>
      </c>
      <c r="CG2890" s="83" t="s">
        <v>9</v>
      </c>
      <c r="CH2890" s="57"/>
      <c r="CV2890" s="51"/>
      <c r="CW2890" s="51"/>
      <c r="CX2890" s="51"/>
      <c r="CY2890" s="51"/>
      <c r="CZ2890" s="51"/>
      <c r="DA2890" s="51"/>
      <c r="DB2890" s="51"/>
      <c r="DC2890" s="51"/>
      <c r="DD2890" s="51"/>
    </row>
    <row r="2891" spans="73:108" ht="15" x14ac:dyDescent="0.25">
      <c r="BU2891" s="91"/>
      <c r="BV2891" s="177">
        <v>2008</v>
      </c>
      <c r="BW2891" s="177">
        <v>10</v>
      </c>
      <c r="BX2891" s="177" t="s">
        <v>281</v>
      </c>
      <c r="BY2891" s="177" t="s">
        <v>262</v>
      </c>
      <c r="BZ2891" s="177" t="s">
        <v>277</v>
      </c>
      <c r="CA2891" s="177">
        <v>0</v>
      </c>
      <c r="CB2891" s="177" t="s">
        <v>264</v>
      </c>
      <c r="CC2891" s="122">
        <v>7188.7</v>
      </c>
      <c r="CD2891" s="178" t="s">
        <v>190</v>
      </c>
      <c r="CE2891" s="177" t="s">
        <v>283</v>
      </c>
      <c r="CF2891" s="177" t="s">
        <v>283</v>
      </c>
      <c r="CG2891" s="83" t="s">
        <v>9</v>
      </c>
      <c r="CH2891" s="57"/>
      <c r="CV2891" s="51"/>
      <c r="CW2891" s="51"/>
      <c r="CX2891" s="51"/>
      <c r="CY2891" s="51"/>
      <c r="CZ2891" s="51"/>
      <c r="DA2891" s="51"/>
      <c r="DB2891" s="51"/>
      <c r="DC2891" s="51"/>
      <c r="DD2891" s="51"/>
    </row>
    <row r="2892" spans="73:108" ht="15" x14ac:dyDescent="0.25">
      <c r="BU2892" s="91"/>
      <c r="BV2892" s="177">
        <v>2008</v>
      </c>
      <c r="BW2892" s="177">
        <v>10</v>
      </c>
      <c r="BX2892" s="177" t="s">
        <v>281</v>
      </c>
      <c r="BY2892" s="177" t="s">
        <v>262</v>
      </c>
      <c r="BZ2892" s="177" t="s">
        <v>266</v>
      </c>
      <c r="CA2892" s="177">
        <v>0</v>
      </c>
      <c r="CB2892" s="177" t="s">
        <v>264</v>
      </c>
      <c r="CC2892" s="122">
        <v>1585.32</v>
      </c>
      <c r="CD2892" s="178" t="s">
        <v>190</v>
      </c>
      <c r="CE2892" s="177" t="s">
        <v>283</v>
      </c>
      <c r="CF2892" s="177" t="s">
        <v>283</v>
      </c>
      <c r="CG2892" s="83" t="s">
        <v>9</v>
      </c>
      <c r="CH2892" s="57"/>
      <c r="CV2892" s="51"/>
      <c r="CW2892" s="51"/>
      <c r="CX2892" s="51"/>
      <c r="CY2892" s="51"/>
      <c r="CZ2892" s="51"/>
      <c r="DA2892" s="51"/>
      <c r="DB2892" s="51"/>
      <c r="DC2892" s="51"/>
      <c r="DD2892" s="51"/>
    </row>
    <row r="2893" spans="73:108" ht="15" x14ac:dyDescent="0.25">
      <c r="BU2893" s="91"/>
      <c r="BV2893" s="177">
        <v>2008</v>
      </c>
      <c r="BW2893" s="177">
        <v>10</v>
      </c>
      <c r="BX2893" s="177" t="s">
        <v>281</v>
      </c>
      <c r="BY2893" s="177" t="s">
        <v>262</v>
      </c>
      <c r="BZ2893" s="177" t="s">
        <v>267</v>
      </c>
      <c r="CA2893" s="177">
        <v>0</v>
      </c>
      <c r="CB2893" s="177" t="s">
        <v>264</v>
      </c>
      <c r="CC2893" s="122">
        <v>613.45000000000005</v>
      </c>
      <c r="CD2893" s="178" t="s">
        <v>190</v>
      </c>
      <c r="CE2893" s="177" t="s">
        <v>283</v>
      </c>
      <c r="CF2893" s="177" t="s">
        <v>283</v>
      </c>
      <c r="CG2893" s="83" t="s">
        <v>9</v>
      </c>
      <c r="CH2893" s="57"/>
      <c r="CV2893" s="51"/>
      <c r="CW2893" s="51"/>
      <c r="CX2893" s="51"/>
      <c r="CY2893" s="51"/>
      <c r="CZ2893" s="51"/>
      <c r="DA2893" s="51"/>
      <c r="DB2893" s="51"/>
      <c r="DC2893" s="51"/>
      <c r="DD2893" s="51"/>
    </row>
    <row r="2894" spans="73:108" ht="15" x14ac:dyDescent="0.25">
      <c r="BU2894" s="91"/>
      <c r="BV2894" s="177">
        <v>2008</v>
      </c>
      <c r="BW2894" s="177">
        <v>10</v>
      </c>
      <c r="BX2894" s="177" t="s">
        <v>281</v>
      </c>
      <c r="BY2894" s="177" t="s">
        <v>262</v>
      </c>
      <c r="BZ2894" s="177" t="s">
        <v>268</v>
      </c>
      <c r="CA2894" s="177">
        <v>0</v>
      </c>
      <c r="CB2894" s="177" t="s">
        <v>264</v>
      </c>
      <c r="CC2894" s="122">
        <v>613.45000000000005</v>
      </c>
      <c r="CD2894" s="178" t="s">
        <v>190</v>
      </c>
      <c r="CE2894" s="177" t="s">
        <v>283</v>
      </c>
      <c r="CF2894" s="177" t="s">
        <v>283</v>
      </c>
      <c r="CG2894" s="83" t="s">
        <v>9</v>
      </c>
      <c r="CH2894" s="57"/>
      <c r="CV2894" s="51"/>
      <c r="CW2894" s="51"/>
      <c r="CX2894" s="51"/>
      <c r="CY2894" s="51"/>
      <c r="CZ2894" s="51"/>
      <c r="DA2894" s="51"/>
      <c r="DB2894" s="51"/>
      <c r="DC2894" s="51"/>
      <c r="DD2894" s="51"/>
    </row>
    <row r="2895" spans="73:108" ht="15" x14ac:dyDescent="0.25">
      <c r="BU2895" s="91"/>
      <c r="BV2895" s="177">
        <v>2008</v>
      </c>
      <c r="BW2895" s="177">
        <v>10</v>
      </c>
      <c r="BX2895" s="177" t="s">
        <v>281</v>
      </c>
      <c r="BY2895" s="177" t="s">
        <v>262</v>
      </c>
      <c r="BZ2895" s="177" t="s">
        <v>316</v>
      </c>
      <c r="CA2895" s="177">
        <v>0</v>
      </c>
      <c r="CB2895" s="177" t="s">
        <v>264</v>
      </c>
      <c r="CC2895" s="122">
        <v>1276.29</v>
      </c>
      <c r="CD2895" s="178" t="s">
        <v>190</v>
      </c>
      <c r="CE2895" s="177" t="s">
        <v>283</v>
      </c>
      <c r="CF2895" s="177" t="s">
        <v>283</v>
      </c>
      <c r="CG2895" s="83" t="s">
        <v>9</v>
      </c>
      <c r="CH2895" s="57"/>
      <c r="CV2895" s="51"/>
      <c r="CW2895" s="51"/>
      <c r="CX2895" s="51"/>
      <c r="CY2895" s="51"/>
      <c r="CZ2895" s="51"/>
      <c r="DA2895" s="51"/>
      <c r="DB2895" s="51"/>
      <c r="DC2895" s="51"/>
      <c r="DD2895" s="51"/>
    </row>
    <row r="2896" spans="73:108" ht="15" x14ac:dyDescent="0.25">
      <c r="BU2896" s="91"/>
      <c r="BV2896" s="177">
        <v>2008</v>
      </c>
      <c r="BW2896" s="177">
        <v>11</v>
      </c>
      <c r="BX2896" s="177" t="s">
        <v>281</v>
      </c>
      <c r="BY2896" s="177" t="s">
        <v>262</v>
      </c>
      <c r="BZ2896" s="177" t="s">
        <v>277</v>
      </c>
      <c r="CA2896" s="177">
        <v>0</v>
      </c>
      <c r="CB2896" s="177" t="s">
        <v>264</v>
      </c>
      <c r="CC2896" s="122">
        <v>5028.5</v>
      </c>
      <c r="CD2896" s="178" t="s">
        <v>190</v>
      </c>
      <c r="CE2896" s="177" t="s">
        <v>283</v>
      </c>
      <c r="CF2896" s="177" t="s">
        <v>283</v>
      </c>
      <c r="CG2896" s="83" t="s">
        <v>9</v>
      </c>
      <c r="CH2896" s="57"/>
      <c r="CV2896" s="51"/>
      <c r="CW2896" s="51"/>
      <c r="CX2896" s="51"/>
      <c r="CY2896" s="51"/>
      <c r="CZ2896" s="51"/>
      <c r="DA2896" s="51"/>
      <c r="DB2896" s="51"/>
      <c r="DC2896" s="51"/>
      <c r="DD2896" s="51"/>
    </row>
    <row r="2897" spans="73:108" ht="15" x14ac:dyDescent="0.25">
      <c r="BU2897" s="91"/>
      <c r="BV2897" s="177">
        <v>2008</v>
      </c>
      <c r="BW2897" s="177">
        <v>11</v>
      </c>
      <c r="BX2897" s="177" t="s">
        <v>281</v>
      </c>
      <c r="BY2897" s="177" t="s">
        <v>262</v>
      </c>
      <c r="BZ2897" s="177" t="s">
        <v>263</v>
      </c>
      <c r="CA2897" s="177">
        <v>0</v>
      </c>
      <c r="CB2897" s="177" t="s">
        <v>264</v>
      </c>
      <c r="CC2897" s="122">
        <v>675.17</v>
      </c>
      <c r="CD2897" s="178" t="s">
        <v>190</v>
      </c>
      <c r="CE2897" s="177" t="s">
        <v>283</v>
      </c>
      <c r="CF2897" s="177" t="s">
        <v>283</v>
      </c>
      <c r="CG2897" s="83" t="s">
        <v>9</v>
      </c>
      <c r="CH2897" s="57"/>
      <c r="CV2897" s="51"/>
      <c r="CW2897" s="51"/>
      <c r="CX2897" s="51"/>
      <c r="CY2897" s="51"/>
      <c r="CZ2897" s="51"/>
      <c r="DA2897" s="51"/>
      <c r="DB2897" s="51"/>
      <c r="DC2897" s="51"/>
      <c r="DD2897" s="51"/>
    </row>
    <row r="2898" spans="73:108" ht="15" x14ac:dyDescent="0.25">
      <c r="BU2898" s="91"/>
      <c r="BV2898" s="177">
        <v>2008</v>
      </c>
      <c r="BW2898" s="177">
        <v>11</v>
      </c>
      <c r="BX2898" s="177" t="s">
        <v>281</v>
      </c>
      <c r="BY2898" s="177" t="s">
        <v>262</v>
      </c>
      <c r="BZ2898" s="177" t="s">
        <v>266</v>
      </c>
      <c r="CA2898" s="177">
        <v>0</v>
      </c>
      <c r="CB2898" s="177" t="s">
        <v>264</v>
      </c>
      <c r="CC2898" s="122">
        <v>338.07</v>
      </c>
      <c r="CD2898" s="178" t="s">
        <v>190</v>
      </c>
      <c r="CE2898" s="177" t="s">
        <v>283</v>
      </c>
      <c r="CF2898" s="177" t="s">
        <v>283</v>
      </c>
      <c r="CG2898" s="83" t="s">
        <v>9</v>
      </c>
      <c r="CH2898" s="57"/>
      <c r="CV2898" s="51"/>
      <c r="CW2898" s="51"/>
      <c r="CX2898" s="51"/>
      <c r="CY2898" s="51"/>
      <c r="CZ2898" s="51"/>
      <c r="DA2898" s="51"/>
      <c r="DB2898" s="51"/>
      <c r="DC2898" s="51"/>
      <c r="DD2898" s="51"/>
    </row>
    <row r="2899" spans="73:108" ht="15" x14ac:dyDescent="0.25">
      <c r="BU2899" s="91"/>
      <c r="BV2899" s="177">
        <v>2008</v>
      </c>
      <c r="BW2899" s="177">
        <v>11</v>
      </c>
      <c r="BX2899" s="177" t="s">
        <v>281</v>
      </c>
      <c r="BY2899" s="177" t="s">
        <v>262</v>
      </c>
      <c r="BZ2899" s="177" t="s">
        <v>267</v>
      </c>
      <c r="CA2899" s="177">
        <v>0</v>
      </c>
      <c r="CB2899" s="177" t="s">
        <v>264</v>
      </c>
      <c r="CC2899" s="122">
        <v>338.07</v>
      </c>
      <c r="CD2899" s="178" t="s">
        <v>190</v>
      </c>
      <c r="CE2899" s="177" t="s">
        <v>283</v>
      </c>
      <c r="CF2899" s="177" t="s">
        <v>283</v>
      </c>
      <c r="CG2899" s="83" t="s">
        <v>9</v>
      </c>
      <c r="CH2899" s="57"/>
      <c r="CV2899" s="51"/>
      <c r="CW2899" s="51"/>
      <c r="CX2899" s="51"/>
      <c r="CY2899" s="51"/>
      <c r="CZ2899" s="51"/>
      <c r="DA2899" s="51"/>
      <c r="DB2899" s="51"/>
      <c r="DC2899" s="51"/>
      <c r="DD2899" s="51"/>
    </row>
    <row r="2900" spans="73:108" ht="15" x14ac:dyDescent="0.25">
      <c r="BU2900" s="91"/>
      <c r="BV2900" s="177">
        <v>2008</v>
      </c>
      <c r="BW2900" s="177">
        <v>11</v>
      </c>
      <c r="BX2900" s="177" t="s">
        <v>281</v>
      </c>
      <c r="BY2900" s="177" t="s">
        <v>262</v>
      </c>
      <c r="BZ2900" s="177" t="s">
        <v>268</v>
      </c>
      <c r="CA2900" s="177">
        <v>0</v>
      </c>
      <c r="CB2900" s="177" t="s">
        <v>264</v>
      </c>
      <c r="CC2900" s="122">
        <v>860.33</v>
      </c>
      <c r="CD2900" s="178" t="s">
        <v>190</v>
      </c>
      <c r="CE2900" s="177" t="s">
        <v>283</v>
      </c>
      <c r="CF2900" s="177" t="s">
        <v>283</v>
      </c>
      <c r="CG2900" s="83" t="s">
        <v>9</v>
      </c>
      <c r="CH2900" s="57"/>
      <c r="CV2900" s="51"/>
      <c r="CW2900" s="51"/>
      <c r="CX2900" s="51"/>
      <c r="CY2900" s="51"/>
      <c r="CZ2900" s="51"/>
      <c r="DA2900" s="51"/>
      <c r="DB2900" s="51"/>
      <c r="DC2900" s="51"/>
      <c r="DD2900" s="51"/>
    </row>
    <row r="2901" spans="73:108" ht="15" x14ac:dyDescent="0.25">
      <c r="BU2901" s="91"/>
      <c r="BV2901" s="177">
        <v>2008</v>
      </c>
      <c r="BW2901" s="177">
        <v>11</v>
      </c>
      <c r="BX2901" s="177" t="s">
        <v>281</v>
      </c>
      <c r="BY2901" s="177" t="s">
        <v>262</v>
      </c>
      <c r="BZ2901" s="177" t="s">
        <v>316</v>
      </c>
      <c r="CA2901" s="177">
        <v>0</v>
      </c>
      <c r="CB2901" s="177" t="s">
        <v>264</v>
      </c>
      <c r="CC2901" s="122">
        <v>1492.11</v>
      </c>
      <c r="CD2901" s="178" t="s">
        <v>190</v>
      </c>
      <c r="CE2901" s="177" t="s">
        <v>283</v>
      </c>
      <c r="CF2901" s="177" t="s">
        <v>283</v>
      </c>
      <c r="CG2901" s="83" t="s">
        <v>9</v>
      </c>
      <c r="CH2901" s="57"/>
      <c r="CV2901" s="51"/>
      <c r="CW2901" s="51"/>
      <c r="CX2901" s="51"/>
      <c r="CY2901" s="51"/>
      <c r="CZ2901" s="51"/>
      <c r="DA2901" s="51"/>
      <c r="DB2901" s="51"/>
      <c r="DC2901" s="51"/>
      <c r="DD2901" s="51"/>
    </row>
    <row r="2902" spans="73:108" ht="15" x14ac:dyDescent="0.25">
      <c r="BU2902" s="91"/>
      <c r="BV2902" s="177">
        <v>2008</v>
      </c>
      <c r="BW2902" s="177">
        <v>11</v>
      </c>
      <c r="BX2902" s="177" t="s">
        <v>281</v>
      </c>
      <c r="BY2902" s="177" t="s">
        <v>262</v>
      </c>
      <c r="BZ2902" s="177" t="s">
        <v>347</v>
      </c>
      <c r="CA2902" s="177">
        <v>0</v>
      </c>
      <c r="CB2902" s="177" t="s">
        <v>264</v>
      </c>
      <c r="CC2902" s="122">
        <v>315.88</v>
      </c>
      <c r="CD2902" s="178" t="s">
        <v>190</v>
      </c>
      <c r="CE2902" s="177" t="s">
        <v>283</v>
      </c>
      <c r="CF2902" s="177" t="s">
        <v>283</v>
      </c>
      <c r="CG2902" s="83" t="s">
        <v>9</v>
      </c>
      <c r="CH2902" s="57"/>
      <c r="CV2902" s="51"/>
      <c r="CW2902" s="51"/>
      <c r="CX2902" s="51"/>
      <c r="CY2902" s="51"/>
      <c r="CZ2902" s="51"/>
      <c r="DA2902" s="51"/>
      <c r="DB2902" s="51"/>
      <c r="DC2902" s="51"/>
      <c r="DD2902" s="51"/>
    </row>
    <row r="2903" spans="73:108" ht="15" x14ac:dyDescent="0.25">
      <c r="BU2903" s="91"/>
      <c r="BV2903" s="177">
        <v>2008</v>
      </c>
      <c r="BW2903" s="177">
        <v>12</v>
      </c>
      <c r="BX2903" s="177" t="s">
        <v>281</v>
      </c>
      <c r="BY2903" s="177" t="s">
        <v>262</v>
      </c>
      <c r="BZ2903" s="177" t="s">
        <v>277</v>
      </c>
      <c r="CA2903" s="177">
        <v>0</v>
      </c>
      <c r="CB2903" s="177" t="s">
        <v>264</v>
      </c>
      <c r="CC2903" s="122">
        <v>5414.08</v>
      </c>
      <c r="CD2903" s="178" t="s">
        <v>190</v>
      </c>
      <c r="CE2903" s="177" t="s">
        <v>283</v>
      </c>
      <c r="CF2903" s="177" t="s">
        <v>283</v>
      </c>
      <c r="CG2903" s="83" t="s">
        <v>9</v>
      </c>
      <c r="CH2903" s="57"/>
      <c r="CV2903" s="51"/>
      <c r="CW2903" s="51"/>
      <c r="CX2903" s="51"/>
      <c r="CY2903" s="51"/>
      <c r="CZ2903" s="51"/>
      <c r="DA2903" s="51"/>
      <c r="DB2903" s="51"/>
      <c r="DC2903" s="51"/>
      <c r="DD2903" s="51"/>
    </row>
    <row r="2904" spans="73:108" ht="15" x14ac:dyDescent="0.25">
      <c r="BU2904" s="91"/>
      <c r="BV2904" s="177">
        <v>2008</v>
      </c>
      <c r="BW2904" s="177">
        <v>12</v>
      </c>
      <c r="BX2904" s="177" t="s">
        <v>281</v>
      </c>
      <c r="BY2904" s="177" t="s">
        <v>262</v>
      </c>
      <c r="BZ2904" s="177" t="s">
        <v>263</v>
      </c>
      <c r="CA2904" s="177">
        <v>0</v>
      </c>
      <c r="CB2904" s="177" t="s">
        <v>264</v>
      </c>
      <c r="CC2904" s="122">
        <v>154.52000000000001</v>
      </c>
      <c r="CD2904" s="178" t="s">
        <v>190</v>
      </c>
      <c r="CE2904" s="177" t="s">
        <v>283</v>
      </c>
      <c r="CF2904" s="177" t="s">
        <v>283</v>
      </c>
      <c r="CG2904" s="83" t="s">
        <v>9</v>
      </c>
      <c r="CH2904" s="57"/>
      <c r="CV2904" s="51"/>
      <c r="CW2904" s="51"/>
      <c r="CX2904" s="51"/>
      <c r="CY2904" s="51"/>
      <c r="CZ2904" s="51"/>
      <c r="DA2904" s="51"/>
      <c r="DB2904" s="51"/>
      <c r="DC2904" s="51"/>
      <c r="DD2904" s="51"/>
    </row>
    <row r="2905" spans="73:108" ht="15" x14ac:dyDescent="0.25">
      <c r="BU2905" s="91"/>
      <c r="BV2905" s="177">
        <v>2008</v>
      </c>
      <c r="BW2905" s="177">
        <v>12</v>
      </c>
      <c r="BX2905" s="177" t="s">
        <v>281</v>
      </c>
      <c r="BY2905" s="177" t="s">
        <v>262</v>
      </c>
      <c r="BZ2905" s="177" t="s">
        <v>268</v>
      </c>
      <c r="CA2905" s="177">
        <v>0</v>
      </c>
      <c r="CB2905" s="177" t="s">
        <v>264</v>
      </c>
      <c r="CC2905" s="122">
        <v>712.2</v>
      </c>
      <c r="CD2905" s="178" t="s">
        <v>190</v>
      </c>
      <c r="CE2905" s="177" t="s">
        <v>283</v>
      </c>
      <c r="CF2905" s="177" t="s">
        <v>283</v>
      </c>
      <c r="CG2905" s="83" t="s">
        <v>9</v>
      </c>
      <c r="CH2905" s="57"/>
      <c r="CV2905" s="51"/>
      <c r="CW2905" s="51"/>
      <c r="CX2905" s="51"/>
      <c r="CY2905" s="51"/>
      <c r="CZ2905" s="51"/>
      <c r="DA2905" s="51"/>
      <c r="DB2905" s="51"/>
      <c r="DC2905" s="51"/>
      <c r="DD2905" s="51"/>
    </row>
    <row r="2906" spans="73:108" ht="15" x14ac:dyDescent="0.25">
      <c r="BU2906" s="91"/>
      <c r="BV2906" s="177">
        <v>2008</v>
      </c>
      <c r="BW2906" s="177">
        <v>12</v>
      </c>
      <c r="BX2906" s="177" t="s">
        <v>281</v>
      </c>
      <c r="BY2906" s="177" t="s">
        <v>262</v>
      </c>
      <c r="BZ2906" s="177" t="s">
        <v>316</v>
      </c>
      <c r="CA2906" s="177">
        <v>0</v>
      </c>
      <c r="CB2906" s="177" t="s">
        <v>264</v>
      </c>
      <c r="CC2906" s="122">
        <v>712.21</v>
      </c>
      <c r="CD2906" s="178" t="s">
        <v>190</v>
      </c>
      <c r="CE2906" s="177" t="s">
        <v>283</v>
      </c>
      <c r="CF2906" s="177" t="s">
        <v>283</v>
      </c>
      <c r="CG2906" s="83" t="s">
        <v>9</v>
      </c>
      <c r="CH2906" s="57"/>
      <c r="CV2906" s="51"/>
      <c r="CW2906" s="51"/>
      <c r="CX2906" s="51"/>
      <c r="CY2906" s="51"/>
      <c r="CZ2906" s="51"/>
      <c r="DA2906" s="51"/>
      <c r="DB2906" s="51"/>
      <c r="DC2906" s="51"/>
      <c r="DD2906" s="51"/>
    </row>
    <row r="2907" spans="73:108" ht="15" x14ac:dyDescent="0.25">
      <c r="BU2907" s="91"/>
      <c r="BV2907" s="177">
        <v>2009</v>
      </c>
      <c r="BW2907" s="177">
        <v>1</v>
      </c>
      <c r="BX2907" s="177" t="s">
        <v>281</v>
      </c>
      <c r="BY2907" s="177" t="s">
        <v>262</v>
      </c>
      <c r="BZ2907" s="177" t="s">
        <v>277</v>
      </c>
      <c r="CA2907" s="177">
        <v>0</v>
      </c>
      <c r="CB2907" s="177" t="s">
        <v>264</v>
      </c>
      <c r="CC2907" s="122">
        <v>8757.3799999999992</v>
      </c>
      <c r="CD2907" s="178" t="s">
        <v>190</v>
      </c>
      <c r="CE2907" s="177" t="s">
        <v>283</v>
      </c>
      <c r="CF2907" s="177" t="s">
        <v>283</v>
      </c>
      <c r="CG2907" s="83" t="s">
        <v>9</v>
      </c>
      <c r="CH2907" s="57"/>
      <c r="CV2907" s="51"/>
      <c r="CW2907" s="51"/>
      <c r="CX2907" s="51"/>
      <c r="CY2907" s="51"/>
      <c r="CZ2907" s="51"/>
      <c r="DA2907" s="51"/>
      <c r="DB2907" s="51"/>
      <c r="DC2907" s="51"/>
      <c r="DD2907" s="51"/>
    </row>
    <row r="2908" spans="73:108" ht="15" x14ac:dyDescent="0.25">
      <c r="BU2908" s="91"/>
      <c r="BV2908" s="177">
        <v>2009</v>
      </c>
      <c r="BW2908" s="177">
        <v>1</v>
      </c>
      <c r="BX2908" s="177" t="s">
        <v>281</v>
      </c>
      <c r="BY2908" s="177" t="s">
        <v>262</v>
      </c>
      <c r="BZ2908" s="177" t="s">
        <v>266</v>
      </c>
      <c r="CA2908" s="177">
        <v>0</v>
      </c>
      <c r="CB2908" s="177" t="s">
        <v>264</v>
      </c>
      <c r="CC2908" s="122">
        <v>272.89</v>
      </c>
      <c r="CD2908" s="178" t="s">
        <v>190</v>
      </c>
      <c r="CE2908" s="177" t="s">
        <v>283</v>
      </c>
      <c r="CF2908" s="177" t="s">
        <v>283</v>
      </c>
      <c r="CG2908" s="83" t="s">
        <v>9</v>
      </c>
      <c r="CH2908" s="57"/>
      <c r="CV2908" s="51"/>
      <c r="CW2908" s="51"/>
      <c r="CX2908" s="51"/>
      <c r="CY2908" s="51"/>
      <c r="CZ2908" s="51"/>
      <c r="DA2908" s="51"/>
      <c r="DB2908" s="51"/>
      <c r="DC2908" s="51"/>
      <c r="DD2908" s="51"/>
    </row>
    <row r="2909" spans="73:108" ht="15" x14ac:dyDescent="0.25">
      <c r="BU2909" s="91"/>
      <c r="BV2909" s="177">
        <v>2009</v>
      </c>
      <c r="BW2909" s="177">
        <v>1</v>
      </c>
      <c r="BX2909" s="177" t="s">
        <v>281</v>
      </c>
      <c r="BY2909" s="177" t="s">
        <v>262</v>
      </c>
      <c r="BZ2909" s="177" t="s">
        <v>267</v>
      </c>
      <c r="CA2909" s="177">
        <v>0</v>
      </c>
      <c r="CB2909" s="177" t="s">
        <v>264</v>
      </c>
      <c r="CC2909" s="122">
        <v>272.89</v>
      </c>
      <c r="CD2909" s="178" t="s">
        <v>190</v>
      </c>
      <c r="CE2909" s="177" t="s">
        <v>283</v>
      </c>
      <c r="CF2909" s="177" t="s">
        <v>283</v>
      </c>
      <c r="CG2909" s="83" t="s">
        <v>9</v>
      </c>
      <c r="CH2909" s="57"/>
      <c r="CV2909" s="51"/>
      <c r="CW2909" s="51"/>
      <c r="CX2909" s="51"/>
      <c r="CY2909" s="51"/>
      <c r="CZ2909" s="51"/>
      <c r="DA2909" s="51"/>
      <c r="DB2909" s="51"/>
      <c r="DC2909" s="51"/>
      <c r="DD2909" s="51"/>
    </row>
    <row r="2910" spans="73:108" ht="15" x14ac:dyDescent="0.25">
      <c r="BU2910" s="91"/>
      <c r="BV2910" s="177">
        <v>2009</v>
      </c>
      <c r="BW2910" s="177">
        <v>2</v>
      </c>
      <c r="BX2910" s="177" t="s">
        <v>281</v>
      </c>
      <c r="BY2910" s="177" t="s">
        <v>262</v>
      </c>
      <c r="BZ2910" s="177" t="s">
        <v>277</v>
      </c>
      <c r="CA2910" s="177">
        <v>0</v>
      </c>
      <c r="CB2910" s="177" t="s">
        <v>264</v>
      </c>
      <c r="CC2910" s="122">
        <v>6176.17</v>
      </c>
      <c r="CD2910" s="178" t="s">
        <v>190</v>
      </c>
      <c r="CE2910" s="177" t="s">
        <v>283</v>
      </c>
      <c r="CF2910" s="177" t="s">
        <v>283</v>
      </c>
      <c r="CG2910" s="83" t="s">
        <v>9</v>
      </c>
      <c r="CH2910" s="57"/>
      <c r="CV2910" s="51"/>
      <c r="CW2910" s="51"/>
      <c r="CX2910" s="51"/>
      <c r="CY2910" s="51"/>
      <c r="CZ2910" s="51"/>
      <c r="DA2910" s="51"/>
      <c r="DB2910" s="51"/>
      <c r="DC2910" s="51"/>
      <c r="DD2910" s="51"/>
    </row>
    <row r="2911" spans="73:108" ht="15" x14ac:dyDescent="0.25">
      <c r="BU2911" s="91"/>
      <c r="BV2911" s="177">
        <v>2009</v>
      </c>
      <c r="BW2911" s="177">
        <v>2</v>
      </c>
      <c r="BX2911" s="177" t="s">
        <v>281</v>
      </c>
      <c r="BY2911" s="177" t="s">
        <v>262</v>
      </c>
      <c r="BZ2911" s="177" t="s">
        <v>266</v>
      </c>
      <c r="CA2911" s="177">
        <v>0</v>
      </c>
      <c r="CB2911" s="177" t="s">
        <v>264</v>
      </c>
      <c r="CC2911" s="122">
        <v>800.08</v>
      </c>
      <c r="CD2911" s="178" t="s">
        <v>190</v>
      </c>
      <c r="CE2911" s="177" t="s">
        <v>283</v>
      </c>
      <c r="CF2911" s="177" t="s">
        <v>283</v>
      </c>
      <c r="CG2911" s="83" t="s">
        <v>9</v>
      </c>
      <c r="CH2911" s="57"/>
      <c r="CV2911" s="51"/>
      <c r="CW2911" s="51"/>
      <c r="CX2911" s="51"/>
      <c r="CY2911" s="51"/>
      <c r="CZ2911" s="51"/>
      <c r="DA2911" s="51"/>
      <c r="DB2911" s="51"/>
      <c r="DC2911" s="51"/>
      <c r="DD2911" s="51"/>
    </row>
    <row r="2912" spans="73:108" ht="15" x14ac:dyDescent="0.25">
      <c r="BU2912" s="91"/>
      <c r="BV2912" s="177">
        <v>2009</v>
      </c>
      <c r="BW2912" s="177">
        <v>3</v>
      </c>
      <c r="BX2912" s="177" t="s">
        <v>281</v>
      </c>
      <c r="BY2912" s="177" t="s">
        <v>262</v>
      </c>
      <c r="BZ2912" s="177" t="s">
        <v>277</v>
      </c>
      <c r="CA2912" s="177">
        <v>0</v>
      </c>
      <c r="CB2912" s="177" t="s">
        <v>264</v>
      </c>
      <c r="CC2912" s="122">
        <v>7205.73</v>
      </c>
      <c r="CD2912" s="178" t="s">
        <v>190</v>
      </c>
      <c r="CE2912" s="177" t="s">
        <v>283</v>
      </c>
      <c r="CF2912" s="177" t="s">
        <v>283</v>
      </c>
      <c r="CG2912" s="83" t="s">
        <v>9</v>
      </c>
      <c r="CH2912" s="57"/>
      <c r="CV2912" s="51"/>
      <c r="CW2912" s="51"/>
      <c r="CX2912" s="51"/>
      <c r="CY2912" s="51"/>
      <c r="CZ2912" s="51"/>
      <c r="DA2912" s="51"/>
      <c r="DB2912" s="51"/>
      <c r="DC2912" s="51"/>
      <c r="DD2912" s="51"/>
    </row>
    <row r="2913" spans="73:108" ht="15" x14ac:dyDescent="0.25">
      <c r="BU2913" s="91"/>
      <c r="BV2913" s="177">
        <v>2009</v>
      </c>
      <c r="BW2913" s="177">
        <v>3</v>
      </c>
      <c r="BX2913" s="177" t="s">
        <v>281</v>
      </c>
      <c r="BY2913" s="177" t="s">
        <v>262</v>
      </c>
      <c r="BZ2913" s="177" t="s">
        <v>266</v>
      </c>
      <c r="CA2913" s="177">
        <v>0</v>
      </c>
      <c r="CB2913" s="177" t="s">
        <v>264</v>
      </c>
      <c r="CC2913" s="122">
        <v>968.68</v>
      </c>
      <c r="CD2913" s="178" t="s">
        <v>190</v>
      </c>
      <c r="CE2913" s="177" t="s">
        <v>283</v>
      </c>
      <c r="CF2913" s="177" t="s">
        <v>283</v>
      </c>
      <c r="CG2913" s="83" t="s">
        <v>9</v>
      </c>
      <c r="CH2913" s="57"/>
      <c r="CV2913" s="51"/>
      <c r="CW2913" s="51"/>
      <c r="CX2913" s="51"/>
      <c r="CY2913" s="51"/>
      <c r="CZ2913" s="51"/>
      <c r="DA2913" s="51"/>
      <c r="DB2913" s="51"/>
      <c r="DC2913" s="51"/>
      <c r="DD2913" s="51"/>
    </row>
    <row r="2914" spans="73:108" ht="15" x14ac:dyDescent="0.25">
      <c r="BU2914" s="91"/>
      <c r="BV2914" s="177">
        <v>2009</v>
      </c>
      <c r="BW2914" s="177">
        <v>3</v>
      </c>
      <c r="BX2914" s="177" t="s">
        <v>281</v>
      </c>
      <c r="BY2914" s="177" t="s">
        <v>262</v>
      </c>
      <c r="BZ2914" s="177" t="s">
        <v>267</v>
      </c>
      <c r="CA2914" s="177">
        <v>0</v>
      </c>
      <c r="CB2914" s="177" t="s">
        <v>264</v>
      </c>
      <c r="CC2914" s="122">
        <v>968.68</v>
      </c>
      <c r="CD2914" s="178" t="s">
        <v>190</v>
      </c>
      <c r="CE2914" s="177" t="s">
        <v>283</v>
      </c>
      <c r="CF2914" s="177" t="s">
        <v>283</v>
      </c>
      <c r="CG2914" s="83" t="s">
        <v>9</v>
      </c>
      <c r="CH2914" s="57"/>
      <c r="CV2914" s="51"/>
      <c r="CW2914" s="51"/>
      <c r="CX2914" s="51"/>
      <c r="CY2914" s="51"/>
      <c r="CZ2914" s="51"/>
      <c r="DA2914" s="51"/>
      <c r="DB2914" s="51"/>
      <c r="DC2914" s="51"/>
      <c r="DD2914" s="51"/>
    </row>
    <row r="2915" spans="73:108" ht="15" x14ac:dyDescent="0.25">
      <c r="BU2915" s="91"/>
      <c r="BV2915" s="177">
        <v>2009</v>
      </c>
      <c r="BW2915" s="177">
        <v>4</v>
      </c>
      <c r="BX2915" s="177" t="s">
        <v>281</v>
      </c>
      <c r="BY2915" s="177" t="s">
        <v>262</v>
      </c>
      <c r="BZ2915" s="177" t="s">
        <v>277</v>
      </c>
      <c r="CA2915" s="177">
        <v>0</v>
      </c>
      <c r="CB2915" s="177" t="s">
        <v>264</v>
      </c>
      <c r="CC2915" s="122">
        <v>5519.31</v>
      </c>
      <c r="CD2915" s="178" t="s">
        <v>190</v>
      </c>
      <c r="CE2915" s="177" t="s">
        <v>283</v>
      </c>
      <c r="CF2915" s="177" t="s">
        <v>283</v>
      </c>
      <c r="CG2915" s="83" t="s">
        <v>9</v>
      </c>
      <c r="CH2915" s="57"/>
      <c r="CV2915" s="51"/>
      <c r="CW2915" s="51"/>
      <c r="CX2915" s="51"/>
      <c r="CY2915" s="51"/>
      <c r="CZ2915" s="51"/>
      <c r="DA2915" s="51"/>
      <c r="DB2915" s="51"/>
      <c r="DC2915" s="51"/>
      <c r="DD2915" s="51"/>
    </row>
    <row r="2916" spans="73:108" ht="15" x14ac:dyDescent="0.25">
      <c r="BU2916" s="91"/>
      <c r="BV2916" s="177">
        <v>2009</v>
      </c>
      <c r="BW2916" s="177">
        <v>4</v>
      </c>
      <c r="BX2916" s="177" t="s">
        <v>281</v>
      </c>
      <c r="BY2916" s="177" t="s">
        <v>262</v>
      </c>
      <c r="BZ2916" s="177" t="s">
        <v>263</v>
      </c>
      <c r="CA2916" s="177">
        <v>0</v>
      </c>
      <c r="CB2916" s="177" t="s">
        <v>264</v>
      </c>
      <c r="CC2916" s="122">
        <v>172.88</v>
      </c>
      <c r="CD2916" s="178" t="s">
        <v>190</v>
      </c>
      <c r="CE2916" s="177" t="s">
        <v>283</v>
      </c>
      <c r="CF2916" s="177" t="s">
        <v>283</v>
      </c>
      <c r="CG2916" s="83" t="s">
        <v>9</v>
      </c>
      <c r="CH2916" s="57"/>
      <c r="CV2916" s="51"/>
      <c r="CW2916" s="51"/>
      <c r="CX2916" s="51"/>
      <c r="CY2916" s="51"/>
      <c r="CZ2916" s="51"/>
      <c r="DA2916" s="51"/>
      <c r="DB2916" s="51"/>
      <c r="DC2916" s="51"/>
      <c r="DD2916" s="51"/>
    </row>
    <row r="2917" spans="73:108" ht="15" x14ac:dyDescent="0.25">
      <c r="BU2917" s="91"/>
      <c r="BV2917" s="177">
        <v>2009</v>
      </c>
      <c r="BW2917" s="177">
        <v>4</v>
      </c>
      <c r="BX2917" s="177" t="s">
        <v>281</v>
      </c>
      <c r="BY2917" s="177" t="s">
        <v>262</v>
      </c>
      <c r="BZ2917" s="177" t="s">
        <v>267</v>
      </c>
      <c r="CA2917" s="177">
        <v>0</v>
      </c>
      <c r="CB2917" s="177" t="s">
        <v>264</v>
      </c>
      <c r="CC2917" s="122">
        <v>622.94000000000005</v>
      </c>
      <c r="CD2917" s="178" t="s">
        <v>190</v>
      </c>
      <c r="CE2917" s="177" t="s">
        <v>283</v>
      </c>
      <c r="CF2917" s="177" t="s">
        <v>283</v>
      </c>
      <c r="CG2917" s="83" t="s">
        <v>9</v>
      </c>
      <c r="CH2917" s="57"/>
      <c r="CV2917" s="51"/>
      <c r="CW2917" s="51"/>
      <c r="CX2917" s="51"/>
      <c r="CY2917" s="51"/>
      <c r="CZ2917" s="51"/>
      <c r="DA2917" s="51"/>
      <c r="DB2917" s="51"/>
      <c r="DC2917" s="51"/>
      <c r="DD2917" s="51"/>
    </row>
    <row r="2918" spans="73:108" ht="15" x14ac:dyDescent="0.25">
      <c r="BU2918" s="91"/>
      <c r="BV2918" s="177">
        <v>2009</v>
      </c>
      <c r="BW2918" s="177">
        <v>4</v>
      </c>
      <c r="BX2918" s="177" t="s">
        <v>281</v>
      </c>
      <c r="BY2918" s="177" t="s">
        <v>262</v>
      </c>
      <c r="BZ2918" s="177" t="s">
        <v>268</v>
      </c>
      <c r="CA2918" s="177">
        <v>0</v>
      </c>
      <c r="CB2918" s="177" t="s">
        <v>264</v>
      </c>
      <c r="CC2918" s="122">
        <v>622.91999999999996</v>
      </c>
      <c r="CD2918" s="178" t="s">
        <v>190</v>
      </c>
      <c r="CE2918" s="177" t="s">
        <v>283</v>
      </c>
      <c r="CF2918" s="177" t="s">
        <v>283</v>
      </c>
      <c r="CG2918" s="83" t="s">
        <v>9</v>
      </c>
      <c r="CH2918" s="57"/>
      <c r="CV2918" s="51"/>
      <c r="CW2918" s="51"/>
      <c r="CX2918" s="51"/>
      <c r="CY2918" s="51"/>
      <c r="CZ2918" s="51"/>
      <c r="DA2918" s="51"/>
      <c r="DB2918" s="51"/>
      <c r="DC2918" s="51"/>
      <c r="DD2918" s="51"/>
    </row>
    <row r="2919" spans="73:108" ht="15" x14ac:dyDescent="0.25">
      <c r="BU2919" s="91"/>
      <c r="BV2919" s="177">
        <v>2009</v>
      </c>
      <c r="BW2919" s="177">
        <v>4</v>
      </c>
      <c r="BX2919" s="177" t="s">
        <v>281</v>
      </c>
      <c r="BY2919" s="177" t="s">
        <v>262</v>
      </c>
      <c r="BZ2919" s="177" t="s">
        <v>347</v>
      </c>
      <c r="CA2919" s="177">
        <v>0</v>
      </c>
      <c r="CB2919" s="177" t="s">
        <v>264</v>
      </c>
      <c r="CC2919" s="122">
        <v>172.88</v>
      </c>
      <c r="CD2919" s="178" t="s">
        <v>190</v>
      </c>
      <c r="CE2919" s="177" t="s">
        <v>283</v>
      </c>
      <c r="CF2919" s="177" t="s">
        <v>283</v>
      </c>
      <c r="CG2919" s="83" t="s">
        <v>9</v>
      </c>
      <c r="CH2919" s="57"/>
      <c r="CV2919" s="51"/>
      <c r="CW2919" s="51"/>
      <c r="CX2919" s="51"/>
      <c r="CY2919" s="51"/>
      <c r="CZ2919" s="51"/>
      <c r="DA2919" s="51"/>
      <c r="DB2919" s="51"/>
      <c r="DC2919" s="51"/>
      <c r="DD2919" s="51"/>
    </row>
    <row r="2920" spans="73:108" ht="15" x14ac:dyDescent="0.25">
      <c r="BU2920" s="91"/>
      <c r="BV2920" s="177">
        <v>2009</v>
      </c>
      <c r="BW2920" s="177">
        <v>5</v>
      </c>
      <c r="BX2920" s="177" t="s">
        <v>281</v>
      </c>
      <c r="BY2920" s="177" t="s">
        <v>262</v>
      </c>
      <c r="BZ2920" s="177" t="s">
        <v>277</v>
      </c>
      <c r="CA2920" s="177">
        <v>0</v>
      </c>
      <c r="CB2920" s="177" t="s">
        <v>264</v>
      </c>
      <c r="CC2920" s="122">
        <v>3765.38</v>
      </c>
      <c r="CD2920" s="178" t="s">
        <v>190</v>
      </c>
      <c r="CE2920" s="177" t="s">
        <v>283</v>
      </c>
      <c r="CF2920" s="177" t="s">
        <v>283</v>
      </c>
      <c r="CG2920" s="83" t="s">
        <v>9</v>
      </c>
      <c r="CH2920" s="57"/>
      <c r="CV2920" s="51"/>
      <c r="CW2920" s="51"/>
      <c r="CX2920" s="51"/>
      <c r="CY2920" s="51"/>
      <c r="CZ2920" s="51"/>
      <c r="DA2920" s="51"/>
      <c r="DB2920" s="51"/>
      <c r="DC2920" s="51"/>
      <c r="DD2920" s="51"/>
    </row>
    <row r="2921" spans="73:108" ht="15" x14ac:dyDescent="0.25">
      <c r="BU2921" s="91"/>
      <c r="BV2921" s="177">
        <v>2009</v>
      </c>
      <c r="BW2921" s="177">
        <v>5</v>
      </c>
      <c r="BX2921" s="177" t="s">
        <v>281</v>
      </c>
      <c r="BY2921" s="177" t="s">
        <v>262</v>
      </c>
      <c r="BZ2921" s="177" t="s">
        <v>347</v>
      </c>
      <c r="CA2921" s="177">
        <v>0</v>
      </c>
      <c r="CB2921" s="177" t="s">
        <v>264</v>
      </c>
      <c r="CC2921" s="122">
        <v>745.8</v>
      </c>
      <c r="CD2921" s="178" t="s">
        <v>190</v>
      </c>
      <c r="CE2921" s="177" t="s">
        <v>283</v>
      </c>
      <c r="CF2921" s="177" t="s">
        <v>283</v>
      </c>
      <c r="CG2921" s="83" t="s">
        <v>9</v>
      </c>
      <c r="CH2921" s="57"/>
      <c r="CV2921" s="51"/>
      <c r="CW2921" s="51"/>
      <c r="CX2921" s="51"/>
      <c r="CY2921" s="51"/>
      <c r="CZ2921" s="51"/>
      <c r="DA2921" s="51"/>
      <c r="DB2921" s="51"/>
      <c r="DC2921" s="51"/>
      <c r="DD2921" s="51"/>
    </row>
    <row r="2922" spans="73:108" ht="15" x14ac:dyDescent="0.25">
      <c r="BU2922" s="91"/>
      <c r="BV2922" s="177">
        <v>2009</v>
      </c>
      <c r="BW2922" s="177">
        <v>6</v>
      </c>
      <c r="BX2922" s="177" t="s">
        <v>281</v>
      </c>
      <c r="BY2922" s="177" t="s">
        <v>262</v>
      </c>
      <c r="BZ2922" s="177" t="s">
        <v>277</v>
      </c>
      <c r="CA2922" s="177">
        <v>0</v>
      </c>
      <c r="CB2922" s="177" t="s">
        <v>264</v>
      </c>
      <c r="CC2922" s="122">
        <v>3013.52</v>
      </c>
      <c r="CD2922" s="178" t="s">
        <v>190</v>
      </c>
      <c r="CE2922" s="177" t="s">
        <v>283</v>
      </c>
      <c r="CF2922" s="177" t="s">
        <v>283</v>
      </c>
      <c r="CG2922" s="83" t="s">
        <v>9</v>
      </c>
      <c r="CH2922" s="57"/>
      <c r="CV2922" s="51"/>
      <c r="CW2922" s="51"/>
      <c r="CX2922" s="51"/>
      <c r="CY2922" s="51"/>
      <c r="CZ2922" s="51"/>
      <c r="DA2922" s="51"/>
      <c r="DB2922" s="51"/>
      <c r="DC2922" s="51"/>
      <c r="DD2922" s="51"/>
    </row>
    <row r="2923" spans="73:108" ht="15" x14ac:dyDescent="0.25">
      <c r="BU2923" s="91"/>
      <c r="BV2923" s="177">
        <v>2009</v>
      </c>
      <c r="BW2923" s="177">
        <v>7</v>
      </c>
      <c r="BX2923" s="177" t="s">
        <v>281</v>
      </c>
      <c r="BY2923" s="177" t="s">
        <v>262</v>
      </c>
      <c r="BZ2923" s="177" t="s">
        <v>277</v>
      </c>
      <c r="CA2923" s="177">
        <v>0</v>
      </c>
      <c r="CB2923" s="177" t="s">
        <v>264</v>
      </c>
      <c r="CC2923" s="122">
        <v>3818.81</v>
      </c>
      <c r="CD2923" s="178" t="s">
        <v>190</v>
      </c>
      <c r="CE2923" s="177" t="s">
        <v>283</v>
      </c>
      <c r="CF2923" s="177" t="s">
        <v>283</v>
      </c>
      <c r="CG2923" s="83" t="s">
        <v>9</v>
      </c>
      <c r="CH2923" s="57"/>
      <c r="CV2923" s="51"/>
      <c r="CW2923" s="51"/>
      <c r="CX2923" s="51"/>
      <c r="CY2923" s="51"/>
      <c r="CZ2923" s="51"/>
      <c r="DA2923" s="51"/>
      <c r="DB2923" s="51"/>
      <c r="DC2923" s="51"/>
      <c r="DD2923" s="51"/>
    </row>
    <row r="2924" spans="73:108" ht="15" x14ac:dyDescent="0.25">
      <c r="BU2924" s="91"/>
      <c r="BV2924" s="177">
        <v>2009</v>
      </c>
      <c r="BW2924" s="177">
        <v>7</v>
      </c>
      <c r="BX2924" s="177" t="s">
        <v>281</v>
      </c>
      <c r="BY2924" s="177" t="s">
        <v>262</v>
      </c>
      <c r="BZ2924" s="177" t="s">
        <v>263</v>
      </c>
      <c r="CA2924" s="177">
        <v>0</v>
      </c>
      <c r="CB2924" s="177" t="s">
        <v>264</v>
      </c>
      <c r="CC2924" s="122">
        <v>77.34</v>
      </c>
      <c r="CD2924" s="178" t="s">
        <v>190</v>
      </c>
      <c r="CE2924" s="177" t="s">
        <v>283</v>
      </c>
      <c r="CF2924" s="177" t="s">
        <v>283</v>
      </c>
      <c r="CG2924" s="83" t="s">
        <v>9</v>
      </c>
      <c r="CH2924" s="57"/>
      <c r="CV2924" s="51"/>
      <c r="CW2924" s="51"/>
      <c r="CX2924" s="51"/>
      <c r="CY2924" s="51"/>
      <c r="CZ2924" s="51"/>
      <c r="DA2924" s="51"/>
      <c r="DB2924" s="51"/>
      <c r="DC2924" s="51"/>
      <c r="DD2924" s="51"/>
    </row>
    <row r="2925" spans="73:108" ht="15" x14ac:dyDescent="0.25">
      <c r="BU2925" s="91"/>
      <c r="BV2925" s="177">
        <v>2009</v>
      </c>
      <c r="BW2925" s="177">
        <v>8</v>
      </c>
      <c r="BX2925" s="177" t="s">
        <v>281</v>
      </c>
      <c r="BY2925" s="177" t="s">
        <v>262</v>
      </c>
      <c r="BZ2925" s="177" t="s">
        <v>277</v>
      </c>
      <c r="CA2925" s="177">
        <v>0</v>
      </c>
      <c r="CB2925" s="177" t="s">
        <v>264</v>
      </c>
      <c r="CC2925" s="122">
        <v>2406.6</v>
      </c>
      <c r="CD2925" s="178" t="s">
        <v>190</v>
      </c>
      <c r="CE2925" s="177" t="s">
        <v>283</v>
      </c>
      <c r="CF2925" s="177" t="s">
        <v>283</v>
      </c>
      <c r="CG2925" s="83" t="s">
        <v>9</v>
      </c>
      <c r="CH2925" s="57"/>
      <c r="CV2925" s="51"/>
      <c r="CW2925" s="51"/>
      <c r="CX2925" s="51"/>
      <c r="CY2925" s="51"/>
      <c r="CZ2925" s="51"/>
      <c r="DA2925" s="51"/>
      <c r="DB2925" s="51"/>
      <c r="DC2925" s="51"/>
      <c r="DD2925" s="51"/>
    </row>
    <row r="2926" spans="73:108" ht="15" x14ac:dyDescent="0.25">
      <c r="BU2926" s="91"/>
      <c r="BV2926" s="177">
        <v>2009</v>
      </c>
      <c r="BW2926" s="177">
        <v>9</v>
      </c>
      <c r="BX2926" s="177" t="s">
        <v>281</v>
      </c>
      <c r="BY2926" s="177" t="s">
        <v>262</v>
      </c>
      <c r="BZ2926" s="177" t="s">
        <v>277</v>
      </c>
      <c r="CA2926" s="177">
        <v>0</v>
      </c>
      <c r="CB2926" s="177" t="s">
        <v>264</v>
      </c>
      <c r="CC2926" s="122">
        <v>2338.8200000000002</v>
      </c>
      <c r="CD2926" s="178" t="s">
        <v>190</v>
      </c>
      <c r="CE2926" s="177" t="s">
        <v>283</v>
      </c>
      <c r="CF2926" s="177" t="s">
        <v>283</v>
      </c>
      <c r="CG2926" s="83" t="s">
        <v>9</v>
      </c>
      <c r="CH2926" s="57"/>
      <c r="CV2926" s="51"/>
      <c r="CW2926" s="51"/>
      <c r="CX2926" s="51"/>
      <c r="CY2926" s="51"/>
      <c r="CZ2926" s="51"/>
      <c r="DA2926" s="51"/>
      <c r="DB2926" s="51"/>
      <c r="DC2926" s="51"/>
      <c r="DD2926" s="51"/>
    </row>
    <row r="2927" spans="73:108" ht="15" x14ac:dyDescent="0.25">
      <c r="BU2927" s="91"/>
      <c r="BV2927" s="177">
        <v>2009</v>
      </c>
      <c r="BW2927" s="177">
        <v>9</v>
      </c>
      <c r="BX2927" s="177" t="s">
        <v>281</v>
      </c>
      <c r="BY2927" s="177" t="s">
        <v>262</v>
      </c>
      <c r="BZ2927" s="177" t="s">
        <v>347</v>
      </c>
      <c r="CA2927" s="177">
        <v>0</v>
      </c>
      <c r="CB2927" s="177" t="s">
        <v>264</v>
      </c>
      <c r="CC2927" s="122">
        <v>360.99</v>
      </c>
      <c r="CD2927" s="178" t="s">
        <v>190</v>
      </c>
      <c r="CE2927" s="177" t="s">
        <v>283</v>
      </c>
      <c r="CF2927" s="177" t="s">
        <v>283</v>
      </c>
      <c r="CG2927" s="83" t="s">
        <v>9</v>
      </c>
      <c r="CH2927" s="57"/>
      <c r="CV2927" s="51"/>
      <c r="CW2927" s="51"/>
      <c r="CX2927" s="51"/>
      <c r="CY2927" s="51"/>
      <c r="CZ2927" s="51"/>
      <c r="DA2927" s="51"/>
      <c r="DB2927" s="51"/>
      <c r="DC2927" s="51"/>
      <c r="DD2927" s="51"/>
    </row>
    <row r="2928" spans="73:108" ht="15" x14ac:dyDescent="0.25">
      <c r="BU2928" s="91"/>
      <c r="BV2928" s="177">
        <v>2009</v>
      </c>
      <c r="BW2928" s="177">
        <v>10</v>
      </c>
      <c r="BX2928" s="177" t="s">
        <v>281</v>
      </c>
      <c r="BY2928" s="177" t="s">
        <v>262</v>
      </c>
      <c r="BZ2928" s="177" t="s">
        <v>277</v>
      </c>
      <c r="CA2928" s="177">
        <v>0</v>
      </c>
      <c r="CB2928" s="177" t="s">
        <v>264</v>
      </c>
      <c r="CC2928" s="122">
        <v>2079.9499999999998</v>
      </c>
      <c r="CD2928" s="178" t="s">
        <v>190</v>
      </c>
      <c r="CE2928" s="177" t="s">
        <v>283</v>
      </c>
      <c r="CF2928" s="177" t="s">
        <v>283</v>
      </c>
      <c r="CG2928" s="83" t="s">
        <v>9</v>
      </c>
      <c r="CH2928" s="57"/>
      <c r="CV2928" s="51"/>
      <c r="CW2928" s="51"/>
      <c r="CX2928" s="51"/>
      <c r="CY2928" s="51"/>
      <c r="CZ2928" s="51"/>
      <c r="DA2928" s="51"/>
      <c r="DB2928" s="51"/>
      <c r="DC2928" s="51"/>
      <c r="DD2928" s="51"/>
    </row>
    <row r="2929" spans="73:108" ht="15" x14ac:dyDescent="0.25">
      <c r="BU2929" s="91"/>
      <c r="BV2929" s="177">
        <v>2009</v>
      </c>
      <c r="BW2929" s="177">
        <v>10</v>
      </c>
      <c r="BX2929" s="177" t="s">
        <v>281</v>
      </c>
      <c r="BY2929" s="177" t="s">
        <v>262</v>
      </c>
      <c r="BZ2929" s="177" t="s">
        <v>267</v>
      </c>
      <c r="CA2929" s="177">
        <v>0</v>
      </c>
      <c r="CB2929" s="177" t="s">
        <v>264</v>
      </c>
      <c r="CC2929" s="122">
        <v>154.69</v>
      </c>
      <c r="CD2929" s="178" t="s">
        <v>190</v>
      </c>
      <c r="CE2929" s="177" t="s">
        <v>283</v>
      </c>
      <c r="CF2929" s="177" t="s">
        <v>283</v>
      </c>
      <c r="CG2929" s="83" t="s">
        <v>9</v>
      </c>
      <c r="CH2929" s="57"/>
      <c r="CV2929" s="51"/>
      <c r="CW2929" s="51"/>
      <c r="CX2929" s="51"/>
      <c r="CY2929" s="51"/>
      <c r="CZ2929" s="51"/>
      <c r="DA2929" s="51"/>
      <c r="DB2929" s="51"/>
      <c r="DC2929" s="51"/>
      <c r="DD2929" s="51"/>
    </row>
    <row r="2930" spans="73:108" ht="15" x14ac:dyDescent="0.25">
      <c r="BU2930" s="91"/>
      <c r="BV2930" s="177">
        <v>2009</v>
      </c>
      <c r="BW2930" s="177">
        <v>10</v>
      </c>
      <c r="BX2930" s="177" t="s">
        <v>281</v>
      </c>
      <c r="BY2930" s="177" t="s">
        <v>262</v>
      </c>
      <c r="BZ2930" s="177" t="s">
        <v>347</v>
      </c>
      <c r="CA2930" s="177">
        <v>0</v>
      </c>
      <c r="CB2930" s="177" t="s">
        <v>264</v>
      </c>
      <c r="CC2930" s="122">
        <v>1638.76</v>
      </c>
      <c r="CD2930" s="178" t="s">
        <v>190</v>
      </c>
      <c r="CE2930" s="177" t="s">
        <v>283</v>
      </c>
      <c r="CF2930" s="177" t="s">
        <v>283</v>
      </c>
      <c r="CG2930" s="83" t="s">
        <v>9</v>
      </c>
      <c r="CH2930" s="57"/>
      <c r="CV2930" s="51"/>
      <c r="CW2930" s="51"/>
      <c r="CX2930" s="51"/>
      <c r="CY2930" s="51"/>
      <c r="CZ2930" s="51"/>
      <c r="DA2930" s="51"/>
      <c r="DB2930" s="51"/>
      <c r="DC2930" s="51"/>
      <c r="DD2930" s="51"/>
    </row>
    <row r="2931" spans="73:108" ht="15" x14ac:dyDescent="0.25">
      <c r="BU2931" s="91"/>
      <c r="BV2931" s="177">
        <v>2009</v>
      </c>
      <c r="BW2931" s="177">
        <v>11</v>
      </c>
      <c r="BX2931" s="177" t="s">
        <v>281</v>
      </c>
      <c r="BY2931" s="177" t="s">
        <v>262</v>
      </c>
      <c r="BZ2931" s="177" t="s">
        <v>277</v>
      </c>
      <c r="CA2931" s="177">
        <v>0</v>
      </c>
      <c r="CB2931" s="177" t="s">
        <v>264</v>
      </c>
      <c r="CC2931" s="122">
        <v>842.45</v>
      </c>
      <c r="CD2931" s="178" t="s">
        <v>190</v>
      </c>
      <c r="CE2931" s="177" t="s">
        <v>283</v>
      </c>
      <c r="CF2931" s="177" t="s">
        <v>283</v>
      </c>
      <c r="CG2931" s="83" t="s">
        <v>9</v>
      </c>
      <c r="CH2931" s="57"/>
      <c r="CV2931" s="51"/>
      <c r="CW2931" s="51"/>
      <c r="CX2931" s="51"/>
      <c r="CY2931" s="51"/>
      <c r="CZ2931" s="51"/>
      <c r="DA2931" s="51"/>
      <c r="DB2931" s="51"/>
      <c r="DC2931" s="51"/>
      <c r="DD2931" s="51"/>
    </row>
    <row r="2932" spans="73:108" ht="15" x14ac:dyDescent="0.25">
      <c r="BU2932" s="91"/>
      <c r="BV2932" s="177">
        <v>2009</v>
      </c>
      <c r="BW2932" s="177">
        <v>11</v>
      </c>
      <c r="BX2932" s="177" t="s">
        <v>281</v>
      </c>
      <c r="BY2932" s="177" t="s">
        <v>262</v>
      </c>
      <c r="BZ2932" s="177" t="s">
        <v>347</v>
      </c>
      <c r="CA2932" s="177">
        <v>0</v>
      </c>
      <c r="CB2932" s="177" t="s">
        <v>264</v>
      </c>
      <c r="CC2932" s="122">
        <v>2687.51</v>
      </c>
      <c r="CD2932" s="178" t="s">
        <v>190</v>
      </c>
      <c r="CE2932" s="177" t="s">
        <v>283</v>
      </c>
      <c r="CF2932" s="177" t="s">
        <v>283</v>
      </c>
      <c r="CG2932" s="83" t="s">
        <v>9</v>
      </c>
      <c r="CH2932" s="57"/>
      <c r="CV2932" s="51"/>
      <c r="CW2932" s="51"/>
      <c r="CX2932" s="51"/>
      <c r="CY2932" s="51"/>
      <c r="CZ2932" s="51"/>
      <c r="DA2932" s="51"/>
      <c r="DB2932" s="51"/>
      <c r="DC2932" s="51"/>
      <c r="DD2932" s="51"/>
    </row>
    <row r="2933" spans="73:108" ht="15" x14ac:dyDescent="0.25">
      <c r="BU2933" s="91"/>
      <c r="BV2933" s="177">
        <v>2009</v>
      </c>
      <c r="BW2933" s="177">
        <v>12</v>
      </c>
      <c r="BX2933" s="177" t="s">
        <v>281</v>
      </c>
      <c r="BY2933" s="177" t="s">
        <v>262</v>
      </c>
      <c r="BZ2933" s="177" t="s">
        <v>267</v>
      </c>
      <c r="CA2933" s="177">
        <v>0</v>
      </c>
      <c r="CB2933" s="177" t="s">
        <v>264</v>
      </c>
      <c r="CC2933" s="122">
        <v>1604.4</v>
      </c>
      <c r="CD2933" s="178" t="s">
        <v>190</v>
      </c>
      <c r="CE2933" s="177" t="s">
        <v>283</v>
      </c>
      <c r="CF2933" s="177" t="s">
        <v>283</v>
      </c>
      <c r="CG2933" s="83" t="s">
        <v>9</v>
      </c>
      <c r="CH2933" s="57"/>
      <c r="CV2933" s="51"/>
      <c r="CW2933" s="51"/>
      <c r="CX2933" s="51"/>
      <c r="CY2933" s="51"/>
      <c r="CZ2933" s="51"/>
      <c r="DA2933" s="51"/>
      <c r="DB2933" s="51"/>
      <c r="DC2933" s="51"/>
      <c r="DD2933" s="51"/>
    </row>
    <row r="2934" spans="73:108" ht="15" x14ac:dyDescent="0.25">
      <c r="BU2934" s="91"/>
      <c r="BV2934" s="177">
        <v>2009</v>
      </c>
      <c r="BW2934" s="177">
        <v>12</v>
      </c>
      <c r="BX2934" s="177" t="s">
        <v>281</v>
      </c>
      <c r="BY2934" s="177" t="s">
        <v>262</v>
      </c>
      <c r="BZ2934" s="177" t="s">
        <v>347</v>
      </c>
      <c r="CA2934" s="177">
        <v>0</v>
      </c>
      <c r="CB2934" s="177" t="s">
        <v>264</v>
      </c>
      <c r="CC2934" s="122">
        <v>1123.08</v>
      </c>
      <c r="CD2934" s="178" t="s">
        <v>190</v>
      </c>
      <c r="CE2934" s="177" t="s">
        <v>283</v>
      </c>
      <c r="CF2934" s="177" t="s">
        <v>283</v>
      </c>
      <c r="CG2934" s="83" t="s">
        <v>9</v>
      </c>
      <c r="CH2934" s="57"/>
      <c r="CV2934" s="51"/>
      <c r="CW2934" s="51"/>
      <c r="CX2934" s="51"/>
      <c r="CY2934" s="51"/>
      <c r="CZ2934" s="51"/>
      <c r="DA2934" s="51"/>
      <c r="DB2934" s="51"/>
      <c r="DC2934" s="51"/>
      <c r="DD2934" s="51"/>
    </row>
    <row r="2935" spans="73:108" ht="15" x14ac:dyDescent="0.25">
      <c r="BU2935" s="91"/>
      <c r="BV2935" s="177">
        <v>2010</v>
      </c>
      <c r="BW2935" s="177">
        <v>1</v>
      </c>
      <c r="BX2935" s="177" t="s">
        <v>281</v>
      </c>
      <c r="BY2935" s="177" t="s">
        <v>262</v>
      </c>
      <c r="BZ2935" s="177" t="s">
        <v>267</v>
      </c>
      <c r="CA2935" s="177">
        <v>0</v>
      </c>
      <c r="CB2935" s="177" t="s">
        <v>264</v>
      </c>
      <c r="CC2935" s="122">
        <v>1549.61</v>
      </c>
      <c r="CD2935" s="178" t="s">
        <v>190</v>
      </c>
      <c r="CE2935" s="177" t="s">
        <v>283</v>
      </c>
      <c r="CF2935" s="177" t="s">
        <v>283</v>
      </c>
      <c r="CG2935" s="83" t="s">
        <v>9</v>
      </c>
      <c r="CH2935" s="57"/>
      <c r="CV2935" s="51"/>
      <c r="CW2935" s="51"/>
      <c r="CX2935" s="51"/>
      <c r="CY2935" s="51"/>
      <c r="CZ2935" s="51"/>
      <c r="DA2935" s="51"/>
      <c r="DB2935" s="51"/>
      <c r="DC2935" s="51"/>
      <c r="DD2935" s="51"/>
    </row>
    <row r="2936" spans="73:108" ht="15" x14ac:dyDescent="0.25">
      <c r="BU2936" s="91"/>
      <c r="BV2936" s="177">
        <v>2010</v>
      </c>
      <c r="BW2936" s="177">
        <v>2</v>
      </c>
      <c r="BX2936" s="177" t="s">
        <v>281</v>
      </c>
      <c r="BY2936" s="177" t="s">
        <v>262</v>
      </c>
      <c r="BZ2936" s="177" t="s">
        <v>277</v>
      </c>
      <c r="CA2936" s="177">
        <v>0</v>
      </c>
      <c r="CB2936" s="177" t="s">
        <v>264</v>
      </c>
      <c r="CC2936" s="122">
        <v>459.93</v>
      </c>
      <c r="CD2936" s="178" t="s">
        <v>190</v>
      </c>
      <c r="CE2936" s="177" t="s">
        <v>283</v>
      </c>
      <c r="CF2936" s="177" t="s">
        <v>283</v>
      </c>
      <c r="CG2936" s="83" t="s">
        <v>9</v>
      </c>
      <c r="CH2936" s="57"/>
      <c r="CV2936" s="51"/>
      <c r="CW2936" s="51"/>
      <c r="CX2936" s="51"/>
      <c r="CY2936" s="51"/>
      <c r="CZ2936" s="51"/>
      <c r="DA2936" s="51"/>
      <c r="DB2936" s="51"/>
      <c r="DC2936" s="51"/>
      <c r="DD2936" s="51"/>
    </row>
    <row r="2937" spans="73:108" ht="15" x14ac:dyDescent="0.25">
      <c r="BU2937" s="91"/>
      <c r="BV2937" s="177">
        <v>2010</v>
      </c>
      <c r="BW2937" s="177">
        <v>2</v>
      </c>
      <c r="BX2937" s="177" t="s">
        <v>281</v>
      </c>
      <c r="BY2937" s="177" t="s">
        <v>262</v>
      </c>
      <c r="BZ2937" s="177" t="s">
        <v>267</v>
      </c>
      <c r="CA2937" s="177">
        <v>0</v>
      </c>
      <c r="CB2937" s="177" t="s">
        <v>264</v>
      </c>
      <c r="CC2937" s="122">
        <v>1153.3699999999999</v>
      </c>
      <c r="CD2937" s="178" t="s">
        <v>190</v>
      </c>
      <c r="CE2937" s="177" t="s">
        <v>283</v>
      </c>
      <c r="CF2937" s="177" t="s">
        <v>283</v>
      </c>
      <c r="CG2937" s="83" t="s">
        <v>9</v>
      </c>
      <c r="CH2937" s="57"/>
      <c r="CV2937" s="51"/>
      <c r="CW2937" s="51"/>
      <c r="CX2937" s="51"/>
      <c r="CY2937" s="51"/>
      <c r="CZ2937" s="51"/>
      <c r="DA2937" s="51"/>
      <c r="DB2937" s="51"/>
      <c r="DC2937" s="51"/>
      <c r="DD2937" s="51"/>
    </row>
    <row r="2938" spans="73:108" ht="15" x14ac:dyDescent="0.25">
      <c r="BU2938" s="91"/>
      <c r="BV2938" s="177">
        <v>2010</v>
      </c>
      <c r="BW2938" s="177">
        <v>3</v>
      </c>
      <c r="BX2938" s="177" t="s">
        <v>281</v>
      </c>
      <c r="BY2938" s="177" t="s">
        <v>262</v>
      </c>
      <c r="BZ2938" s="177" t="s">
        <v>277</v>
      </c>
      <c r="CA2938" s="177">
        <v>0</v>
      </c>
      <c r="CB2938" s="177" t="s">
        <v>264</v>
      </c>
      <c r="CC2938" s="122">
        <v>651.39</v>
      </c>
      <c r="CD2938" s="178" t="s">
        <v>190</v>
      </c>
      <c r="CE2938" s="177" t="s">
        <v>283</v>
      </c>
      <c r="CF2938" s="177" t="s">
        <v>283</v>
      </c>
      <c r="CG2938" s="83" t="s">
        <v>9</v>
      </c>
      <c r="CH2938" s="57"/>
      <c r="CV2938" s="51"/>
      <c r="CW2938" s="51"/>
      <c r="CX2938" s="51"/>
      <c r="CY2938" s="51"/>
      <c r="CZ2938" s="51"/>
      <c r="DA2938" s="51"/>
      <c r="DB2938" s="51"/>
      <c r="DC2938" s="51"/>
      <c r="DD2938" s="51"/>
    </row>
    <row r="2939" spans="73:108" ht="15" x14ac:dyDescent="0.25">
      <c r="BU2939" s="91"/>
      <c r="BV2939" s="177">
        <v>2010</v>
      </c>
      <c r="BW2939" s="177">
        <v>3</v>
      </c>
      <c r="BX2939" s="177" t="s">
        <v>281</v>
      </c>
      <c r="BY2939" s="177" t="s">
        <v>262</v>
      </c>
      <c r="BZ2939" s="177" t="s">
        <v>267</v>
      </c>
      <c r="CA2939" s="177">
        <v>0</v>
      </c>
      <c r="CB2939" s="177" t="s">
        <v>264</v>
      </c>
      <c r="CC2939" s="122">
        <v>1647.68</v>
      </c>
      <c r="CD2939" s="178" t="s">
        <v>190</v>
      </c>
      <c r="CE2939" s="177" t="s">
        <v>283</v>
      </c>
      <c r="CF2939" s="177" t="s">
        <v>283</v>
      </c>
      <c r="CG2939" s="83" t="s">
        <v>9</v>
      </c>
      <c r="CH2939" s="57"/>
      <c r="CV2939" s="51"/>
      <c r="CW2939" s="51"/>
      <c r="CX2939" s="51"/>
      <c r="CY2939" s="51"/>
      <c r="CZ2939" s="51"/>
      <c r="DA2939" s="51"/>
      <c r="DB2939" s="51"/>
      <c r="DC2939" s="51"/>
      <c r="DD2939" s="51"/>
    </row>
    <row r="2940" spans="73:108" ht="15" x14ac:dyDescent="0.25">
      <c r="BU2940" s="91"/>
      <c r="BV2940" s="177">
        <v>2010</v>
      </c>
      <c r="BW2940" s="177">
        <v>4</v>
      </c>
      <c r="BX2940" s="177" t="s">
        <v>281</v>
      </c>
      <c r="BY2940" s="177" t="s">
        <v>262</v>
      </c>
      <c r="BZ2940" s="177" t="s">
        <v>277</v>
      </c>
      <c r="CA2940" s="177">
        <v>0</v>
      </c>
      <c r="CB2940" s="177" t="s">
        <v>264</v>
      </c>
      <c r="CC2940" s="122">
        <v>786.81</v>
      </c>
      <c r="CD2940" s="178" t="s">
        <v>190</v>
      </c>
      <c r="CE2940" s="177" t="s">
        <v>283</v>
      </c>
      <c r="CF2940" s="177" t="s">
        <v>283</v>
      </c>
      <c r="CG2940" s="83" t="s">
        <v>9</v>
      </c>
      <c r="CH2940" s="57"/>
      <c r="CV2940" s="51"/>
      <c r="CW2940" s="51"/>
      <c r="CX2940" s="51"/>
      <c r="CY2940" s="51"/>
      <c r="CZ2940" s="51"/>
      <c r="DA2940" s="51"/>
      <c r="DB2940" s="51"/>
      <c r="DC2940" s="51"/>
      <c r="DD2940" s="51"/>
    </row>
    <row r="2941" spans="73:108" ht="15" x14ac:dyDescent="0.25">
      <c r="BU2941" s="91"/>
      <c r="BV2941" s="177">
        <v>2010</v>
      </c>
      <c r="BW2941" s="177">
        <v>4</v>
      </c>
      <c r="BX2941" s="177" t="s">
        <v>281</v>
      </c>
      <c r="BY2941" s="177" t="s">
        <v>262</v>
      </c>
      <c r="BZ2941" s="177" t="s">
        <v>267</v>
      </c>
      <c r="CA2941" s="177">
        <v>0</v>
      </c>
      <c r="CB2941" s="177" t="s">
        <v>264</v>
      </c>
      <c r="CC2941" s="122">
        <v>576.70000000000005</v>
      </c>
      <c r="CD2941" s="178" t="s">
        <v>190</v>
      </c>
      <c r="CE2941" s="177" t="s">
        <v>283</v>
      </c>
      <c r="CF2941" s="177" t="s">
        <v>283</v>
      </c>
      <c r="CG2941" s="83" t="s">
        <v>9</v>
      </c>
      <c r="CH2941" s="57"/>
      <c r="CV2941" s="51"/>
      <c r="CW2941" s="51"/>
      <c r="CX2941" s="51"/>
      <c r="CY2941" s="51"/>
      <c r="CZ2941" s="51"/>
      <c r="DA2941" s="51"/>
      <c r="DB2941" s="51"/>
      <c r="DC2941" s="51"/>
      <c r="DD2941" s="51"/>
    </row>
    <row r="2942" spans="73:108" ht="15" x14ac:dyDescent="0.25">
      <c r="BU2942" s="91"/>
      <c r="BV2942" s="177">
        <v>2010</v>
      </c>
      <c r="BW2942" s="177">
        <v>4</v>
      </c>
      <c r="BX2942" s="177" t="s">
        <v>281</v>
      </c>
      <c r="BY2942" s="177" t="s">
        <v>262</v>
      </c>
      <c r="BZ2942" s="177" t="s">
        <v>347</v>
      </c>
      <c r="CA2942" s="177">
        <v>0</v>
      </c>
      <c r="CB2942" s="177" t="s">
        <v>264</v>
      </c>
      <c r="CC2942" s="122">
        <v>823.85</v>
      </c>
      <c r="CD2942" s="178" t="s">
        <v>190</v>
      </c>
      <c r="CE2942" s="177" t="s">
        <v>283</v>
      </c>
      <c r="CF2942" s="177" t="s">
        <v>283</v>
      </c>
      <c r="CG2942" s="83" t="s">
        <v>9</v>
      </c>
      <c r="CH2942" s="57"/>
      <c r="CV2942" s="51"/>
      <c r="CW2942" s="51"/>
      <c r="CX2942" s="51"/>
      <c r="CY2942" s="51"/>
      <c r="CZ2942" s="51"/>
      <c r="DA2942" s="51"/>
      <c r="DB2942" s="51"/>
      <c r="DC2942" s="51"/>
      <c r="DD2942" s="51"/>
    </row>
    <row r="2943" spans="73:108" ht="15" x14ac:dyDescent="0.25">
      <c r="BU2943" s="91"/>
      <c r="BV2943" s="177">
        <v>2010</v>
      </c>
      <c r="BW2943" s="177">
        <v>5</v>
      </c>
      <c r="BX2943" s="177" t="s">
        <v>281</v>
      </c>
      <c r="BY2943" s="177" t="s">
        <v>262</v>
      </c>
      <c r="BZ2943" s="177" t="s">
        <v>277</v>
      </c>
      <c r="CA2943" s="177">
        <v>0</v>
      </c>
      <c r="CB2943" s="177" t="s">
        <v>264</v>
      </c>
      <c r="CC2943" s="122">
        <v>717.97</v>
      </c>
      <c r="CD2943" s="178" t="s">
        <v>190</v>
      </c>
      <c r="CE2943" s="177" t="s">
        <v>283</v>
      </c>
      <c r="CF2943" s="177" t="s">
        <v>283</v>
      </c>
      <c r="CG2943" s="83" t="s">
        <v>9</v>
      </c>
      <c r="CH2943" s="57"/>
      <c r="CV2943" s="51"/>
      <c r="CW2943" s="51"/>
      <c r="CX2943" s="51"/>
      <c r="CY2943" s="51"/>
      <c r="CZ2943" s="51"/>
      <c r="DA2943" s="51"/>
      <c r="DB2943" s="51"/>
      <c r="DC2943" s="51"/>
      <c r="DD2943" s="51"/>
    </row>
    <row r="2944" spans="73:108" ht="15" x14ac:dyDescent="0.25">
      <c r="BU2944" s="91"/>
      <c r="BV2944" s="177">
        <v>2010</v>
      </c>
      <c r="BW2944" s="177">
        <v>5</v>
      </c>
      <c r="BX2944" s="177" t="s">
        <v>281</v>
      </c>
      <c r="BY2944" s="177" t="s">
        <v>262</v>
      </c>
      <c r="BZ2944" s="177" t="s">
        <v>268</v>
      </c>
      <c r="CA2944" s="177">
        <v>0</v>
      </c>
      <c r="CB2944" s="177" t="s">
        <v>264</v>
      </c>
      <c r="CC2944" s="122">
        <v>411.92</v>
      </c>
      <c r="CD2944" s="178" t="s">
        <v>190</v>
      </c>
      <c r="CE2944" s="177" t="s">
        <v>283</v>
      </c>
      <c r="CF2944" s="177" t="s">
        <v>283</v>
      </c>
      <c r="CG2944" s="83" t="s">
        <v>9</v>
      </c>
      <c r="CH2944" s="57"/>
      <c r="CV2944" s="51"/>
      <c r="CW2944" s="51"/>
      <c r="CX2944" s="51"/>
      <c r="CY2944" s="51"/>
      <c r="CZ2944" s="51"/>
      <c r="DA2944" s="51"/>
      <c r="DB2944" s="51"/>
      <c r="DC2944" s="51"/>
      <c r="DD2944" s="51"/>
    </row>
    <row r="2945" spans="73:108" ht="15" x14ac:dyDescent="0.25">
      <c r="BU2945" s="91"/>
      <c r="BV2945" s="177">
        <v>2010</v>
      </c>
      <c r="BW2945" s="177">
        <v>5</v>
      </c>
      <c r="BX2945" s="177" t="s">
        <v>281</v>
      </c>
      <c r="BY2945" s="177" t="s">
        <v>262</v>
      </c>
      <c r="BZ2945" s="177" t="s">
        <v>347</v>
      </c>
      <c r="CA2945" s="177">
        <v>0</v>
      </c>
      <c r="CB2945" s="177" t="s">
        <v>264</v>
      </c>
      <c r="CC2945" s="122">
        <v>1647.7</v>
      </c>
      <c r="CD2945" s="178" t="s">
        <v>190</v>
      </c>
      <c r="CE2945" s="177" t="s">
        <v>283</v>
      </c>
      <c r="CF2945" s="177" t="s">
        <v>283</v>
      </c>
      <c r="CG2945" s="83" t="s">
        <v>9</v>
      </c>
      <c r="CH2945" s="57"/>
      <c r="CV2945" s="51"/>
      <c r="CW2945" s="51"/>
      <c r="CX2945" s="51"/>
      <c r="CY2945" s="51"/>
      <c r="CZ2945" s="51"/>
      <c r="DA2945" s="51"/>
      <c r="DB2945" s="51"/>
      <c r="DC2945" s="51"/>
      <c r="DD2945" s="51"/>
    </row>
    <row r="2946" spans="73:108" ht="15" x14ac:dyDescent="0.25">
      <c r="BU2946" s="91"/>
      <c r="BV2946" s="177">
        <v>2010</v>
      </c>
      <c r="BW2946" s="177">
        <v>6</v>
      </c>
      <c r="BX2946" s="177" t="s">
        <v>281</v>
      </c>
      <c r="BY2946" s="177" t="s">
        <v>262</v>
      </c>
      <c r="BZ2946" s="177" t="s">
        <v>277</v>
      </c>
      <c r="CA2946" s="177">
        <v>0</v>
      </c>
      <c r="CB2946" s="177" t="s">
        <v>264</v>
      </c>
      <c r="CC2946" s="122">
        <v>2796.12</v>
      </c>
      <c r="CD2946" s="178" t="s">
        <v>190</v>
      </c>
      <c r="CE2946" s="177" t="s">
        <v>283</v>
      </c>
      <c r="CF2946" s="177" t="s">
        <v>283</v>
      </c>
      <c r="CG2946" s="83" t="s">
        <v>9</v>
      </c>
      <c r="CH2946" s="57"/>
      <c r="CV2946" s="51"/>
      <c r="CW2946" s="51"/>
      <c r="CX2946" s="51"/>
      <c r="CY2946" s="51"/>
      <c r="CZ2946" s="51"/>
      <c r="DA2946" s="51"/>
      <c r="DB2946" s="51"/>
      <c r="DC2946" s="51"/>
      <c r="DD2946" s="51"/>
    </row>
    <row r="2947" spans="73:108" ht="15" x14ac:dyDescent="0.25">
      <c r="BU2947" s="91"/>
      <c r="BV2947" s="177">
        <v>2010</v>
      </c>
      <c r="BW2947" s="177">
        <v>6</v>
      </c>
      <c r="BX2947" s="177" t="s">
        <v>281</v>
      </c>
      <c r="BY2947" s="177" t="s">
        <v>262</v>
      </c>
      <c r="BZ2947" s="177" t="s">
        <v>263</v>
      </c>
      <c r="CA2947" s="177">
        <v>0</v>
      </c>
      <c r="CB2947" s="177" t="s">
        <v>264</v>
      </c>
      <c r="CC2947" s="122">
        <v>2867.73</v>
      </c>
      <c r="CD2947" s="178" t="s">
        <v>190</v>
      </c>
      <c r="CE2947" s="177" t="s">
        <v>283</v>
      </c>
      <c r="CF2947" s="177" t="s">
        <v>283</v>
      </c>
      <c r="CG2947" s="83" t="s">
        <v>9</v>
      </c>
      <c r="CH2947" s="57"/>
      <c r="CV2947" s="51"/>
      <c r="CW2947" s="51"/>
      <c r="CX2947" s="51"/>
      <c r="CY2947" s="51"/>
      <c r="CZ2947" s="51"/>
      <c r="DA2947" s="51"/>
      <c r="DB2947" s="51"/>
      <c r="DC2947" s="51"/>
      <c r="DD2947" s="51"/>
    </row>
    <row r="2948" spans="73:108" ht="15" x14ac:dyDescent="0.25">
      <c r="BU2948" s="91"/>
      <c r="BV2948" s="177">
        <v>2010</v>
      </c>
      <c r="BW2948" s="177">
        <v>6</v>
      </c>
      <c r="BX2948" s="177" t="s">
        <v>281</v>
      </c>
      <c r="BY2948" s="177" t="s">
        <v>262</v>
      </c>
      <c r="BZ2948" s="177" t="s">
        <v>268</v>
      </c>
      <c r="CA2948" s="177">
        <v>0</v>
      </c>
      <c r="CB2948" s="177" t="s">
        <v>264</v>
      </c>
      <c r="CC2948" s="122">
        <v>782.65</v>
      </c>
      <c r="CD2948" s="178" t="s">
        <v>190</v>
      </c>
      <c r="CE2948" s="177" t="s">
        <v>283</v>
      </c>
      <c r="CF2948" s="177" t="s">
        <v>283</v>
      </c>
      <c r="CG2948" s="83" t="s">
        <v>9</v>
      </c>
      <c r="CH2948" s="57"/>
      <c r="CV2948" s="51"/>
      <c r="CW2948" s="51"/>
      <c r="CX2948" s="51"/>
      <c r="CY2948" s="51"/>
      <c r="CZ2948" s="51"/>
      <c r="DA2948" s="51"/>
      <c r="DB2948" s="51"/>
      <c r="DC2948" s="51"/>
      <c r="DD2948" s="51"/>
    </row>
    <row r="2949" spans="73:108" ht="15" x14ac:dyDescent="0.25">
      <c r="BU2949" s="91"/>
      <c r="BV2949" s="177">
        <v>2010</v>
      </c>
      <c r="BW2949" s="177">
        <v>6</v>
      </c>
      <c r="BX2949" s="177" t="s">
        <v>281</v>
      </c>
      <c r="BY2949" s="177" t="s">
        <v>262</v>
      </c>
      <c r="BZ2949" s="177" t="s">
        <v>347</v>
      </c>
      <c r="CA2949" s="177">
        <v>0</v>
      </c>
      <c r="CB2949" s="177" t="s">
        <v>264</v>
      </c>
      <c r="CC2949" s="122">
        <v>1565.31</v>
      </c>
      <c r="CD2949" s="178" t="s">
        <v>190</v>
      </c>
      <c r="CE2949" s="177" t="s">
        <v>283</v>
      </c>
      <c r="CF2949" s="177" t="s">
        <v>283</v>
      </c>
      <c r="CG2949" s="83" t="s">
        <v>9</v>
      </c>
      <c r="CH2949" s="57"/>
      <c r="CV2949" s="51"/>
      <c r="CW2949" s="51"/>
      <c r="CX2949" s="51"/>
      <c r="CY2949" s="51"/>
      <c r="CZ2949" s="51"/>
      <c r="DA2949" s="51"/>
      <c r="DB2949" s="51"/>
      <c r="DC2949" s="51"/>
      <c r="DD2949" s="51"/>
    </row>
    <row r="2950" spans="73:108" ht="15" x14ac:dyDescent="0.25">
      <c r="BU2950" s="91"/>
      <c r="BV2950" s="177">
        <v>2010</v>
      </c>
      <c r="BW2950" s="177">
        <v>7</v>
      </c>
      <c r="BX2950" s="177" t="s">
        <v>281</v>
      </c>
      <c r="BY2950" s="177" t="s">
        <v>262</v>
      </c>
      <c r="BZ2950" s="177" t="s">
        <v>277</v>
      </c>
      <c r="CA2950" s="177">
        <v>0</v>
      </c>
      <c r="CB2950" s="177" t="s">
        <v>264</v>
      </c>
      <c r="CC2950" s="122">
        <v>4535.28</v>
      </c>
      <c r="CD2950" s="178" t="s">
        <v>190</v>
      </c>
      <c r="CE2950" s="177" t="s">
        <v>283</v>
      </c>
      <c r="CF2950" s="177" t="s">
        <v>283</v>
      </c>
      <c r="CG2950" s="83" t="s">
        <v>9</v>
      </c>
      <c r="CH2950" s="57"/>
      <c r="CV2950" s="51"/>
      <c r="CW2950" s="51"/>
      <c r="CX2950" s="51"/>
      <c r="CY2950" s="51"/>
      <c r="CZ2950" s="51"/>
      <c r="DA2950" s="51"/>
      <c r="DB2950" s="51"/>
      <c r="DC2950" s="51"/>
      <c r="DD2950" s="51"/>
    </row>
    <row r="2951" spans="73:108" ht="15" x14ac:dyDescent="0.25">
      <c r="BU2951" s="91"/>
      <c r="BV2951" s="177">
        <v>2010</v>
      </c>
      <c r="BW2951" s="177">
        <v>7</v>
      </c>
      <c r="BX2951" s="177" t="s">
        <v>281</v>
      </c>
      <c r="BY2951" s="177" t="s">
        <v>262</v>
      </c>
      <c r="BZ2951" s="177" t="s">
        <v>263</v>
      </c>
      <c r="CA2951" s="177">
        <v>0</v>
      </c>
      <c r="CB2951" s="177" t="s">
        <v>264</v>
      </c>
      <c r="CC2951" s="122">
        <v>3680.81</v>
      </c>
      <c r="CD2951" s="178" t="s">
        <v>190</v>
      </c>
      <c r="CE2951" s="177" t="s">
        <v>283</v>
      </c>
      <c r="CF2951" s="177" t="s">
        <v>283</v>
      </c>
      <c r="CG2951" s="83" t="s">
        <v>9</v>
      </c>
      <c r="CH2951" s="57"/>
      <c r="CV2951" s="51"/>
      <c r="CW2951" s="51"/>
      <c r="CX2951" s="51"/>
      <c r="CY2951" s="51"/>
      <c r="CZ2951" s="51"/>
      <c r="DA2951" s="51"/>
      <c r="DB2951" s="51"/>
      <c r="DC2951" s="51"/>
      <c r="DD2951" s="51"/>
    </row>
    <row r="2952" spans="73:108" ht="15" x14ac:dyDescent="0.25">
      <c r="BU2952" s="91"/>
      <c r="BV2952" s="177">
        <v>2010</v>
      </c>
      <c r="BW2952" s="177">
        <v>7</v>
      </c>
      <c r="BX2952" s="177" t="s">
        <v>281</v>
      </c>
      <c r="BY2952" s="177" t="s">
        <v>262</v>
      </c>
      <c r="BZ2952" s="177" t="s">
        <v>266</v>
      </c>
      <c r="CA2952" s="177">
        <v>0</v>
      </c>
      <c r="CB2952" s="177" t="s">
        <v>264</v>
      </c>
      <c r="CC2952" s="122">
        <v>3106.71</v>
      </c>
      <c r="CD2952" s="178" t="s">
        <v>190</v>
      </c>
      <c r="CE2952" s="177" t="s">
        <v>283</v>
      </c>
      <c r="CF2952" s="177" t="s">
        <v>283</v>
      </c>
      <c r="CG2952" s="83" t="s">
        <v>9</v>
      </c>
      <c r="CH2952" s="57"/>
      <c r="CV2952" s="51"/>
      <c r="CW2952" s="51"/>
      <c r="CX2952" s="51"/>
      <c r="CY2952" s="51"/>
      <c r="CZ2952" s="51"/>
      <c r="DA2952" s="51"/>
      <c r="DB2952" s="51"/>
      <c r="DC2952" s="51"/>
      <c r="DD2952" s="51"/>
    </row>
    <row r="2953" spans="73:108" ht="15" x14ac:dyDescent="0.25">
      <c r="BU2953" s="91"/>
      <c r="BV2953" s="177">
        <v>2010</v>
      </c>
      <c r="BW2953" s="177">
        <v>7</v>
      </c>
      <c r="BX2953" s="177" t="s">
        <v>281</v>
      </c>
      <c r="BY2953" s="177" t="s">
        <v>262</v>
      </c>
      <c r="BZ2953" s="177" t="s">
        <v>268</v>
      </c>
      <c r="CA2953" s="177">
        <v>0</v>
      </c>
      <c r="CB2953" s="177" t="s">
        <v>264</v>
      </c>
      <c r="CC2953" s="122">
        <v>1538.05</v>
      </c>
      <c r="CD2953" s="178" t="s">
        <v>190</v>
      </c>
      <c r="CE2953" s="177" t="s">
        <v>283</v>
      </c>
      <c r="CF2953" s="177" t="s">
        <v>283</v>
      </c>
      <c r="CG2953" s="83" t="s">
        <v>9</v>
      </c>
      <c r="CH2953" s="57"/>
      <c r="CV2953" s="51"/>
      <c r="CW2953" s="51"/>
      <c r="CX2953" s="51"/>
      <c r="CY2953" s="51"/>
      <c r="CZ2953" s="51"/>
      <c r="DA2953" s="51"/>
      <c r="DB2953" s="51"/>
      <c r="DC2953" s="51"/>
      <c r="DD2953" s="51"/>
    </row>
    <row r="2954" spans="73:108" ht="15" x14ac:dyDescent="0.25">
      <c r="BU2954" s="91"/>
      <c r="BV2954" s="177">
        <v>2010</v>
      </c>
      <c r="BW2954" s="177">
        <v>7</v>
      </c>
      <c r="BX2954" s="177" t="s">
        <v>281</v>
      </c>
      <c r="BY2954" s="177" t="s">
        <v>262</v>
      </c>
      <c r="BZ2954" s="177" t="s">
        <v>347</v>
      </c>
      <c r="CA2954" s="177">
        <v>0</v>
      </c>
      <c r="CB2954" s="177" t="s">
        <v>264</v>
      </c>
      <c r="CC2954" s="122">
        <v>1482.92</v>
      </c>
      <c r="CD2954" s="178" t="s">
        <v>190</v>
      </c>
      <c r="CE2954" s="177" t="s">
        <v>283</v>
      </c>
      <c r="CF2954" s="177" t="s">
        <v>283</v>
      </c>
      <c r="CG2954" s="83" t="s">
        <v>9</v>
      </c>
      <c r="CH2954" s="57"/>
      <c r="CV2954" s="51"/>
      <c r="CW2954" s="51"/>
      <c r="CX2954" s="51"/>
      <c r="CY2954" s="51"/>
      <c r="CZ2954" s="51"/>
      <c r="DA2954" s="51"/>
      <c r="DB2954" s="51"/>
      <c r="DC2954" s="51"/>
      <c r="DD2954" s="51"/>
    </row>
    <row r="2955" spans="73:108" ht="15" x14ac:dyDescent="0.25">
      <c r="BU2955" s="91"/>
      <c r="BV2955" s="177">
        <v>2010</v>
      </c>
      <c r="BW2955" s="177">
        <v>8</v>
      </c>
      <c r="BX2955" s="177" t="s">
        <v>281</v>
      </c>
      <c r="BY2955" s="177" t="s">
        <v>262</v>
      </c>
      <c r="BZ2955" s="177" t="s">
        <v>277</v>
      </c>
      <c r="CA2955" s="177">
        <v>0</v>
      </c>
      <c r="CB2955" s="177" t="s">
        <v>264</v>
      </c>
      <c r="CC2955" s="122">
        <v>5352.62</v>
      </c>
      <c r="CD2955" s="178" t="s">
        <v>190</v>
      </c>
      <c r="CE2955" s="177" t="s">
        <v>283</v>
      </c>
      <c r="CF2955" s="177" t="s">
        <v>283</v>
      </c>
      <c r="CG2955" s="83" t="s">
        <v>9</v>
      </c>
      <c r="CH2955" s="57"/>
      <c r="CV2955" s="51"/>
      <c r="CW2955" s="51"/>
      <c r="CX2955" s="51"/>
      <c r="CY2955" s="51"/>
      <c r="CZ2955" s="51"/>
      <c r="DA2955" s="51"/>
      <c r="DB2955" s="51"/>
      <c r="DC2955" s="51"/>
      <c r="DD2955" s="51"/>
    </row>
    <row r="2956" spans="73:108" ht="15" x14ac:dyDescent="0.25">
      <c r="BU2956" s="91"/>
      <c r="BV2956" s="177">
        <v>2010</v>
      </c>
      <c r="BW2956" s="177">
        <v>8</v>
      </c>
      <c r="BX2956" s="177" t="s">
        <v>281</v>
      </c>
      <c r="BY2956" s="177" t="s">
        <v>262</v>
      </c>
      <c r="BZ2956" s="177" t="s">
        <v>263</v>
      </c>
      <c r="CA2956" s="177">
        <v>0</v>
      </c>
      <c r="CB2956" s="177" t="s">
        <v>264</v>
      </c>
      <c r="CC2956" s="122">
        <v>3807.22</v>
      </c>
      <c r="CD2956" s="178" t="s">
        <v>190</v>
      </c>
      <c r="CE2956" s="177" t="s">
        <v>283</v>
      </c>
      <c r="CF2956" s="177" t="s">
        <v>283</v>
      </c>
      <c r="CG2956" s="83" t="s">
        <v>9</v>
      </c>
      <c r="CH2956" s="57"/>
      <c r="CV2956" s="51"/>
      <c r="CW2956" s="51"/>
      <c r="CX2956" s="51"/>
      <c r="CY2956" s="51"/>
      <c r="CZ2956" s="51"/>
      <c r="DA2956" s="51"/>
      <c r="DB2956" s="51"/>
      <c r="DC2956" s="51"/>
      <c r="DD2956" s="51"/>
    </row>
    <row r="2957" spans="73:108" ht="15" x14ac:dyDescent="0.25">
      <c r="BU2957" s="91"/>
      <c r="BV2957" s="177">
        <v>2010</v>
      </c>
      <c r="BW2957" s="177">
        <v>8</v>
      </c>
      <c r="BX2957" s="177" t="s">
        <v>281</v>
      </c>
      <c r="BY2957" s="177" t="s">
        <v>262</v>
      </c>
      <c r="BZ2957" s="177" t="s">
        <v>266</v>
      </c>
      <c r="CA2957" s="177">
        <v>0</v>
      </c>
      <c r="CB2957" s="177" t="s">
        <v>264</v>
      </c>
      <c r="CC2957" s="122">
        <v>2293.54</v>
      </c>
      <c r="CD2957" s="178" t="s">
        <v>190</v>
      </c>
      <c r="CE2957" s="177" t="s">
        <v>283</v>
      </c>
      <c r="CF2957" s="177" t="s">
        <v>283</v>
      </c>
      <c r="CG2957" s="83" t="s">
        <v>9</v>
      </c>
      <c r="CH2957" s="57"/>
      <c r="CV2957" s="51"/>
      <c r="CW2957" s="51"/>
      <c r="CX2957" s="51"/>
      <c r="CY2957" s="51"/>
      <c r="CZ2957" s="51"/>
      <c r="DA2957" s="51"/>
      <c r="DB2957" s="51"/>
      <c r="DC2957" s="51"/>
      <c r="DD2957" s="51"/>
    </row>
    <row r="2958" spans="73:108" ht="15" x14ac:dyDescent="0.25">
      <c r="BU2958" s="91"/>
      <c r="BV2958" s="177">
        <v>2010</v>
      </c>
      <c r="BW2958" s="177">
        <v>8</v>
      </c>
      <c r="BX2958" s="177" t="s">
        <v>281</v>
      </c>
      <c r="BY2958" s="177" t="s">
        <v>262</v>
      </c>
      <c r="BZ2958" s="177" t="s">
        <v>347</v>
      </c>
      <c r="CA2958" s="177">
        <v>0</v>
      </c>
      <c r="CB2958" s="177" t="s">
        <v>264</v>
      </c>
      <c r="CC2958" s="122">
        <v>2484.12</v>
      </c>
      <c r="CD2958" s="178" t="s">
        <v>190</v>
      </c>
      <c r="CE2958" s="177" t="s">
        <v>283</v>
      </c>
      <c r="CF2958" s="177" t="s">
        <v>283</v>
      </c>
      <c r="CG2958" s="83" t="s">
        <v>9</v>
      </c>
      <c r="CH2958" s="57"/>
      <c r="CV2958" s="51"/>
      <c r="CW2958" s="51"/>
      <c r="CX2958" s="51"/>
      <c r="CY2958" s="51"/>
      <c r="CZ2958" s="51"/>
      <c r="DA2958" s="51"/>
      <c r="DB2958" s="51"/>
      <c r="DC2958" s="51"/>
      <c r="DD2958" s="51"/>
    </row>
    <row r="2959" spans="73:108" ht="15" x14ac:dyDescent="0.25">
      <c r="BU2959" s="91"/>
      <c r="BV2959" s="177">
        <v>2010</v>
      </c>
      <c r="BW2959" s="177">
        <v>9</v>
      </c>
      <c r="BX2959" s="177" t="s">
        <v>281</v>
      </c>
      <c r="BY2959" s="177" t="s">
        <v>262</v>
      </c>
      <c r="BZ2959" s="177" t="s">
        <v>277</v>
      </c>
      <c r="CA2959" s="177">
        <v>0</v>
      </c>
      <c r="CB2959" s="177" t="s">
        <v>264</v>
      </c>
      <c r="CC2959" s="122">
        <v>494.3</v>
      </c>
      <c r="CD2959" s="178" t="s">
        <v>190</v>
      </c>
      <c r="CE2959" s="177" t="s">
        <v>283</v>
      </c>
      <c r="CF2959" s="177" t="s">
        <v>283</v>
      </c>
      <c r="CG2959" s="83" t="s">
        <v>9</v>
      </c>
      <c r="CH2959" s="57"/>
      <c r="CV2959" s="51"/>
      <c r="CW2959" s="51"/>
      <c r="CX2959" s="51"/>
      <c r="CY2959" s="51"/>
      <c r="CZ2959" s="51"/>
      <c r="DA2959" s="51"/>
      <c r="DB2959" s="51"/>
      <c r="DC2959" s="51"/>
      <c r="DD2959" s="51"/>
    </row>
    <row r="2960" spans="73:108" ht="15" x14ac:dyDescent="0.25">
      <c r="BU2960" s="91"/>
      <c r="BV2960" s="177">
        <v>2010</v>
      </c>
      <c r="BW2960" s="177">
        <v>9</v>
      </c>
      <c r="BX2960" s="177" t="s">
        <v>281</v>
      </c>
      <c r="BY2960" s="177" t="s">
        <v>262</v>
      </c>
      <c r="BZ2960" s="177" t="s">
        <v>347</v>
      </c>
      <c r="CA2960" s="177">
        <v>0</v>
      </c>
      <c r="CB2960" s="177" t="s">
        <v>264</v>
      </c>
      <c r="CC2960" s="122">
        <v>329.54</v>
      </c>
      <c r="CD2960" s="178" t="s">
        <v>190</v>
      </c>
      <c r="CE2960" s="177" t="s">
        <v>283</v>
      </c>
      <c r="CF2960" s="177" t="s">
        <v>283</v>
      </c>
      <c r="CG2960" s="83" t="s">
        <v>9</v>
      </c>
      <c r="CH2960" s="57"/>
      <c r="CV2960" s="51"/>
      <c r="CW2960" s="51"/>
      <c r="CX2960" s="51"/>
      <c r="CY2960" s="51"/>
      <c r="CZ2960" s="51"/>
      <c r="DA2960" s="51"/>
      <c r="DB2960" s="51"/>
      <c r="DC2960" s="51"/>
      <c r="DD2960" s="51"/>
    </row>
    <row r="2961" spans="73:108" ht="15" x14ac:dyDescent="0.25">
      <c r="BU2961" s="91"/>
      <c r="BV2961" s="177">
        <v>2010</v>
      </c>
      <c r="BW2961" s="177">
        <v>10</v>
      </c>
      <c r="BX2961" s="177" t="s">
        <v>281</v>
      </c>
      <c r="BY2961" s="177" t="s">
        <v>262</v>
      </c>
      <c r="BZ2961" s="177" t="s">
        <v>277</v>
      </c>
      <c r="CA2961" s="177">
        <v>0</v>
      </c>
      <c r="CB2961" s="177" t="s">
        <v>264</v>
      </c>
      <c r="CC2961" s="122">
        <v>3217.38</v>
      </c>
      <c r="CD2961" s="178" t="s">
        <v>190</v>
      </c>
      <c r="CE2961" s="177" t="s">
        <v>283</v>
      </c>
      <c r="CF2961" s="177" t="s">
        <v>283</v>
      </c>
      <c r="CG2961" s="83" t="s">
        <v>9</v>
      </c>
      <c r="CH2961" s="57"/>
      <c r="CV2961" s="51"/>
      <c r="CW2961" s="51"/>
      <c r="CX2961" s="51"/>
      <c r="CY2961" s="51"/>
      <c r="CZ2961" s="51"/>
      <c r="DA2961" s="51"/>
      <c r="DB2961" s="51"/>
      <c r="DC2961" s="51"/>
      <c r="DD2961" s="51"/>
    </row>
    <row r="2962" spans="73:108" ht="15" x14ac:dyDescent="0.25">
      <c r="BU2962" s="91"/>
      <c r="BV2962" s="177">
        <v>2010</v>
      </c>
      <c r="BW2962" s="177">
        <v>10</v>
      </c>
      <c r="BX2962" s="177" t="s">
        <v>281</v>
      </c>
      <c r="BY2962" s="177" t="s">
        <v>262</v>
      </c>
      <c r="BZ2962" s="177" t="s">
        <v>263</v>
      </c>
      <c r="CA2962" s="177">
        <v>0</v>
      </c>
      <c r="CB2962" s="177" t="s">
        <v>264</v>
      </c>
      <c r="CC2962" s="122">
        <v>4000.75</v>
      </c>
      <c r="CD2962" s="178" t="s">
        <v>190</v>
      </c>
      <c r="CE2962" s="177" t="s">
        <v>283</v>
      </c>
      <c r="CF2962" s="177" t="s">
        <v>283</v>
      </c>
      <c r="CG2962" s="83" t="s">
        <v>9</v>
      </c>
      <c r="CH2962" s="57"/>
      <c r="CV2962" s="51"/>
      <c r="CW2962" s="51"/>
      <c r="CX2962" s="51"/>
      <c r="CY2962" s="51"/>
      <c r="CZ2962" s="51"/>
      <c r="DA2962" s="51"/>
      <c r="DB2962" s="51"/>
      <c r="DC2962" s="51"/>
      <c r="DD2962" s="51"/>
    </row>
    <row r="2963" spans="73:108" ht="15" x14ac:dyDescent="0.25">
      <c r="BU2963" s="91"/>
      <c r="BV2963" s="177">
        <v>2010</v>
      </c>
      <c r="BW2963" s="177">
        <v>10</v>
      </c>
      <c r="BX2963" s="177" t="s">
        <v>281</v>
      </c>
      <c r="BY2963" s="177" t="s">
        <v>262</v>
      </c>
      <c r="BZ2963" s="177" t="s">
        <v>266</v>
      </c>
      <c r="CA2963" s="177">
        <v>0</v>
      </c>
      <c r="CB2963" s="177" t="s">
        <v>264</v>
      </c>
      <c r="CC2963" s="122">
        <v>1212.32</v>
      </c>
      <c r="CD2963" s="178" t="s">
        <v>190</v>
      </c>
      <c r="CE2963" s="177" t="s">
        <v>283</v>
      </c>
      <c r="CF2963" s="177" t="s">
        <v>283</v>
      </c>
      <c r="CG2963" s="83" t="s">
        <v>9</v>
      </c>
      <c r="CH2963" s="57"/>
      <c r="CV2963" s="51"/>
      <c r="CW2963" s="51"/>
      <c r="CX2963" s="51"/>
      <c r="CY2963" s="51"/>
      <c r="CZ2963" s="51"/>
      <c r="DA2963" s="51"/>
      <c r="DB2963" s="51"/>
      <c r="DC2963" s="51"/>
      <c r="DD2963" s="51"/>
    </row>
    <row r="2964" spans="73:108" ht="15" x14ac:dyDescent="0.25">
      <c r="BU2964" s="91"/>
      <c r="BV2964" s="177">
        <v>2010</v>
      </c>
      <c r="BW2964" s="177">
        <v>10</v>
      </c>
      <c r="BX2964" s="177" t="s">
        <v>281</v>
      </c>
      <c r="BY2964" s="177" t="s">
        <v>262</v>
      </c>
      <c r="BZ2964" s="177" t="s">
        <v>347</v>
      </c>
      <c r="CA2964" s="177">
        <v>0</v>
      </c>
      <c r="CB2964" s="177" t="s">
        <v>264</v>
      </c>
      <c r="CC2964" s="122">
        <v>955.91</v>
      </c>
      <c r="CD2964" s="178" t="s">
        <v>190</v>
      </c>
      <c r="CE2964" s="177" t="s">
        <v>283</v>
      </c>
      <c r="CF2964" s="177" t="s">
        <v>283</v>
      </c>
      <c r="CG2964" s="83" t="s">
        <v>9</v>
      </c>
      <c r="CH2964" s="57"/>
      <c r="CV2964" s="51"/>
      <c r="CW2964" s="51"/>
      <c r="CX2964" s="51"/>
      <c r="CY2964" s="51"/>
      <c r="CZ2964" s="51"/>
      <c r="DA2964" s="51"/>
      <c r="DB2964" s="51"/>
      <c r="DC2964" s="51"/>
      <c r="DD2964" s="51"/>
    </row>
    <row r="2965" spans="73:108" ht="15" x14ac:dyDescent="0.25">
      <c r="BU2965" s="91"/>
      <c r="BV2965" s="177">
        <v>2010</v>
      </c>
      <c r="BW2965" s="177">
        <v>11</v>
      </c>
      <c r="BX2965" s="177" t="s">
        <v>281</v>
      </c>
      <c r="BY2965" s="177" t="s">
        <v>262</v>
      </c>
      <c r="BZ2965" s="177" t="s">
        <v>277</v>
      </c>
      <c r="CA2965" s="177">
        <v>0</v>
      </c>
      <c r="CB2965" s="177" t="s">
        <v>264</v>
      </c>
      <c r="CC2965" s="122">
        <v>5892.24</v>
      </c>
      <c r="CD2965" s="178" t="s">
        <v>190</v>
      </c>
      <c r="CE2965" s="177" t="s">
        <v>283</v>
      </c>
      <c r="CF2965" s="177" t="s">
        <v>283</v>
      </c>
      <c r="CG2965" s="83" t="s">
        <v>9</v>
      </c>
      <c r="CH2965" s="57"/>
      <c r="CV2965" s="51"/>
      <c r="CW2965" s="51"/>
      <c r="CX2965" s="51"/>
      <c r="CY2965" s="51"/>
      <c r="CZ2965" s="51"/>
      <c r="DA2965" s="51"/>
      <c r="DB2965" s="51"/>
      <c r="DC2965" s="51"/>
      <c r="DD2965" s="51"/>
    </row>
    <row r="2966" spans="73:108" ht="15" x14ac:dyDescent="0.25">
      <c r="BU2966" s="91"/>
      <c r="BV2966" s="177">
        <v>2010</v>
      </c>
      <c r="BW2966" s="177">
        <v>11</v>
      </c>
      <c r="BX2966" s="177" t="s">
        <v>281</v>
      </c>
      <c r="BY2966" s="177" t="s">
        <v>262</v>
      </c>
      <c r="BZ2966" s="177" t="s">
        <v>263</v>
      </c>
      <c r="CA2966" s="177">
        <v>0</v>
      </c>
      <c r="CB2966" s="177" t="s">
        <v>264</v>
      </c>
      <c r="CC2966" s="122">
        <v>5531.85</v>
      </c>
      <c r="CD2966" s="178" t="s">
        <v>190</v>
      </c>
      <c r="CE2966" s="177" t="s">
        <v>283</v>
      </c>
      <c r="CF2966" s="177" t="s">
        <v>283</v>
      </c>
      <c r="CG2966" s="83" t="s">
        <v>9</v>
      </c>
      <c r="CH2966" s="57"/>
      <c r="CV2966" s="51"/>
      <c r="CW2966" s="51"/>
      <c r="CX2966" s="51"/>
      <c r="CY2966" s="51"/>
      <c r="CZ2966" s="51"/>
      <c r="DA2966" s="51"/>
      <c r="DB2966" s="51"/>
      <c r="DC2966" s="51"/>
      <c r="DD2966" s="51"/>
    </row>
    <row r="2967" spans="73:108" ht="15" x14ac:dyDescent="0.25">
      <c r="BU2967" s="91"/>
      <c r="BV2967" s="177">
        <v>2010</v>
      </c>
      <c r="BW2967" s="177">
        <v>11</v>
      </c>
      <c r="BX2967" s="177" t="s">
        <v>281</v>
      </c>
      <c r="BY2967" s="177" t="s">
        <v>262</v>
      </c>
      <c r="BZ2967" s="177" t="s">
        <v>266</v>
      </c>
      <c r="CA2967" s="177">
        <v>0</v>
      </c>
      <c r="CB2967" s="177" t="s">
        <v>264</v>
      </c>
      <c r="CC2967" s="122">
        <v>1696.08</v>
      </c>
      <c r="CD2967" s="178" t="s">
        <v>190</v>
      </c>
      <c r="CE2967" s="177" t="s">
        <v>283</v>
      </c>
      <c r="CF2967" s="177" t="s">
        <v>283</v>
      </c>
      <c r="CG2967" s="83" t="s">
        <v>9</v>
      </c>
      <c r="CH2967" s="57"/>
      <c r="CV2967" s="51"/>
      <c r="CW2967" s="51"/>
      <c r="CX2967" s="51"/>
      <c r="CY2967" s="51"/>
      <c r="CZ2967" s="51"/>
      <c r="DA2967" s="51"/>
      <c r="DB2967" s="51"/>
      <c r="DC2967" s="51"/>
      <c r="DD2967" s="51"/>
    </row>
    <row r="2968" spans="73:108" ht="15" x14ac:dyDescent="0.25">
      <c r="BU2968" s="91"/>
      <c r="BV2968" s="177">
        <v>2010</v>
      </c>
      <c r="BW2968" s="177">
        <v>11</v>
      </c>
      <c r="BX2968" s="177" t="s">
        <v>281</v>
      </c>
      <c r="BY2968" s="177" t="s">
        <v>262</v>
      </c>
      <c r="BZ2968" s="177" t="s">
        <v>347</v>
      </c>
      <c r="CA2968" s="177">
        <v>0</v>
      </c>
      <c r="CB2968" s="177" t="s">
        <v>264</v>
      </c>
      <c r="CC2968" s="122">
        <v>637.27</v>
      </c>
      <c r="CD2968" s="178" t="s">
        <v>190</v>
      </c>
      <c r="CE2968" s="177" t="s">
        <v>283</v>
      </c>
      <c r="CF2968" s="177" t="s">
        <v>283</v>
      </c>
      <c r="CG2968" s="83" t="s">
        <v>9</v>
      </c>
      <c r="CH2968" s="57"/>
      <c r="CV2968" s="51"/>
      <c r="CW2968" s="51"/>
      <c r="CX2968" s="51"/>
      <c r="CY2968" s="51"/>
      <c r="CZ2968" s="51"/>
      <c r="DA2968" s="51"/>
      <c r="DB2968" s="51"/>
      <c r="DC2968" s="51"/>
      <c r="DD2968" s="51"/>
    </row>
    <row r="2969" spans="73:108" ht="15" x14ac:dyDescent="0.25">
      <c r="BU2969" s="91"/>
      <c r="BV2969" s="177">
        <v>2010</v>
      </c>
      <c r="BW2969" s="177">
        <v>12</v>
      </c>
      <c r="BX2969" s="177" t="s">
        <v>281</v>
      </c>
      <c r="BY2969" s="177" t="s">
        <v>262</v>
      </c>
      <c r="BZ2969" s="177" t="s">
        <v>277</v>
      </c>
      <c r="CA2969" s="177">
        <v>0</v>
      </c>
      <c r="CB2969" s="177" t="s">
        <v>264</v>
      </c>
      <c r="CC2969" s="122">
        <v>6265.02</v>
      </c>
      <c r="CD2969" s="178" t="s">
        <v>190</v>
      </c>
      <c r="CE2969" s="177" t="s">
        <v>283</v>
      </c>
      <c r="CF2969" s="177" t="s">
        <v>283</v>
      </c>
      <c r="CG2969" s="83" t="s">
        <v>9</v>
      </c>
      <c r="CH2969" s="57"/>
      <c r="CV2969" s="51"/>
      <c r="CW2969" s="51"/>
      <c r="CX2969" s="51"/>
      <c r="CY2969" s="51"/>
      <c r="CZ2969" s="51"/>
      <c r="DA2969" s="51"/>
      <c r="DB2969" s="51"/>
      <c r="DC2969" s="51"/>
      <c r="DD2969" s="51"/>
    </row>
    <row r="2970" spans="73:108" ht="15" x14ac:dyDescent="0.25">
      <c r="BU2970" s="91"/>
      <c r="BV2970" s="177">
        <v>2010</v>
      </c>
      <c r="BW2970" s="177">
        <v>12</v>
      </c>
      <c r="BX2970" s="177" t="s">
        <v>281</v>
      </c>
      <c r="BY2970" s="177" t="s">
        <v>262</v>
      </c>
      <c r="BZ2970" s="177" t="s">
        <v>263</v>
      </c>
      <c r="CA2970" s="177">
        <v>0</v>
      </c>
      <c r="CB2970" s="177" t="s">
        <v>264</v>
      </c>
      <c r="CC2970" s="122">
        <v>4291.09</v>
      </c>
      <c r="CD2970" s="178" t="s">
        <v>190</v>
      </c>
      <c r="CE2970" s="177" t="s">
        <v>283</v>
      </c>
      <c r="CF2970" s="177" t="s">
        <v>283</v>
      </c>
      <c r="CG2970" s="83" t="s">
        <v>9</v>
      </c>
      <c r="CH2970" s="57"/>
      <c r="CV2970" s="51"/>
      <c r="CW2970" s="51"/>
      <c r="CX2970" s="51"/>
      <c r="CY2970" s="51"/>
      <c r="CZ2970" s="51"/>
      <c r="DA2970" s="51"/>
      <c r="DB2970" s="51"/>
      <c r="DC2970" s="51"/>
      <c r="DD2970" s="51"/>
    </row>
    <row r="2971" spans="73:108" ht="15" x14ac:dyDescent="0.25">
      <c r="BU2971" s="91"/>
      <c r="BV2971" s="177">
        <v>2010</v>
      </c>
      <c r="BW2971" s="177">
        <v>12</v>
      </c>
      <c r="BX2971" s="177" t="s">
        <v>281</v>
      </c>
      <c r="BY2971" s="177" t="s">
        <v>262</v>
      </c>
      <c r="BZ2971" s="177" t="s">
        <v>266</v>
      </c>
      <c r="CA2971" s="177">
        <v>0</v>
      </c>
      <c r="CB2971" s="177" t="s">
        <v>264</v>
      </c>
      <c r="CC2971" s="122">
        <v>501.04</v>
      </c>
      <c r="CD2971" s="178" t="s">
        <v>190</v>
      </c>
      <c r="CE2971" s="177" t="s">
        <v>283</v>
      </c>
      <c r="CF2971" s="177" t="s">
        <v>283</v>
      </c>
      <c r="CG2971" s="83" t="s">
        <v>9</v>
      </c>
      <c r="CH2971" s="57"/>
      <c r="CV2971" s="51"/>
      <c r="CW2971" s="51"/>
      <c r="CX2971" s="51"/>
      <c r="CY2971" s="51"/>
      <c r="CZ2971" s="51"/>
      <c r="DA2971" s="51"/>
      <c r="DB2971" s="51"/>
      <c r="DC2971" s="51"/>
      <c r="DD2971" s="51"/>
    </row>
    <row r="2972" spans="73:108" ht="15" x14ac:dyDescent="0.25">
      <c r="BU2972" s="91"/>
      <c r="BV2972" s="177">
        <v>2010</v>
      </c>
      <c r="BW2972" s="177">
        <v>12</v>
      </c>
      <c r="BX2972" s="177" t="s">
        <v>281</v>
      </c>
      <c r="BY2972" s="177" t="s">
        <v>262</v>
      </c>
      <c r="BZ2972" s="177" t="s">
        <v>347</v>
      </c>
      <c r="CA2972" s="177">
        <v>0</v>
      </c>
      <c r="CB2972" s="177" t="s">
        <v>264</v>
      </c>
      <c r="CC2972" s="122">
        <v>597.45000000000005</v>
      </c>
      <c r="CD2972" s="178" t="s">
        <v>190</v>
      </c>
      <c r="CE2972" s="177" t="s">
        <v>283</v>
      </c>
      <c r="CF2972" s="177" t="s">
        <v>283</v>
      </c>
      <c r="CG2972" s="83" t="s">
        <v>9</v>
      </c>
      <c r="CH2972" s="57"/>
      <c r="CV2972" s="51"/>
      <c r="CW2972" s="51"/>
      <c r="CX2972" s="51"/>
      <c r="CY2972" s="51"/>
      <c r="CZ2972" s="51"/>
      <c r="DA2972" s="51"/>
      <c r="DB2972" s="51"/>
      <c r="DC2972" s="51"/>
      <c r="DD2972" s="51"/>
    </row>
    <row r="2973" spans="73:108" ht="15" x14ac:dyDescent="0.25">
      <c r="BU2973" s="91"/>
      <c r="BV2973" s="177">
        <v>2007</v>
      </c>
      <c r="BW2973" s="177">
        <v>3</v>
      </c>
      <c r="BX2973" s="177" t="s">
        <v>317</v>
      </c>
      <c r="BY2973" s="177" t="s">
        <v>262</v>
      </c>
      <c r="BZ2973" s="177" t="s">
        <v>277</v>
      </c>
      <c r="CA2973" s="177">
        <v>0</v>
      </c>
      <c r="CB2973" s="177" t="s">
        <v>264</v>
      </c>
      <c r="CC2973" s="122">
        <v>148.51</v>
      </c>
      <c r="CD2973" s="178" t="s">
        <v>190</v>
      </c>
      <c r="CE2973" s="177" t="s">
        <v>283</v>
      </c>
      <c r="CF2973" s="177" t="s">
        <v>283</v>
      </c>
      <c r="CG2973" s="83" t="s">
        <v>9</v>
      </c>
      <c r="CH2973" s="57"/>
      <c r="CV2973" s="51"/>
      <c r="CW2973" s="51"/>
      <c r="CX2973" s="51"/>
      <c r="CY2973" s="51"/>
      <c r="CZ2973" s="51"/>
      <c r="DA2973" s="51"/>
      <c r="DB2973" s="51"/>
      <c r="DC2973" s="51"/>
      <c r="DD2973" s="51"/>
    </row>
    <row r="2974" spans="73:108" ht="15" x14ac:dyDescent="0.25">
      <c r="BU2974" s="91"/>
      <c r="BV2974" s="177">
        <v>2007</v>
      </c>
      <c r="BW2974" s="177">
        <v>3</v>
      </c>
      <c r="BX2974" s="177" t="s">
        <v>317</v>
      </c>
      <c r="BY2974" s="177" t="s">
        <v>262</v>
      </c>
      <c r="BZ2974" s="177" t="s">
        <v>263</v>
      </c>
      <c r="CA2974" s="177">
        <v>0</v>
      </c>
      <c r="CB2974" s="177" t="s">
        <v>264</v>
      </c>
      <c r="CC2974" s="122">
        <v>148.56</v>
      </c>
      <c r="CD2974" s="178" t="s">
        <v>190</v>
      </c>
      <c r="CE2974" s="177" t="s">
        <v>283</v>
      </c>
      <c r="CF2974" s="177" t="s">
        <v>283</v>
      </c>
      <c r="CG2974" s="83" t="s">
        <v>9</v>
      </c>
      <c r="CH2974" s="57"/>
      <c r="CV2974" s="51"/>
      <c r="CW2974" s="51"/>
      <c r="CX2974" s="51"/>
      <c r="CY2974" s="51"/>
      <c r="CZ2974" s="51"/>
      <c r="DA2974" s="51"/>
      <c r="DB2974" s="51"/>
      <c r="DC2974" s="51"/>
      <c r="DD2974" s="51"/>
    </row>
    <row r="2975" spans="73:108" ht="15" x14ac:dyDescent="0.25">
      <c r="BU2975" s="91"/>
      <c r="BV2975" s="177">
        <v>2007</v>
      </c>
      <c r="BW2975" s="177">
        <v>3</v>
      </c>
      <c r="BX2975" s="177" t="s">
        <v>317</v>
      </c>
      <c r="BY2975" s="177" t="s">
        <v>262</v>
      </c>
      <c r="BZ2975" s="177" t="s">
        <v>266</v>
      </c>
      <c r="CA2975" s="177">
        <v>0</v>
      </c>
      <c r="CB2975" s="177" t="s">
        <v>264</v>
      </c>
      <c r="CC2975" s="122">
        <v>148.56</v>
      </c>
      <c r="CD2975" s="178" t="s">
        <v>190</v>
      </c>
      <c r="CE2975" s="177" t="s">
        <v>283</v>
      </c>
      <c r="CF2975" s="177" t="s">
        <v>283</v>
      </c>
      <c r="CG2975" s="83" t="s">
        <v>9</v>
      </c>
      <c r="CH2975" s="57"/>
      <c r="CV2975" s="51"/>
      <c r="CW2975" s="51"/>
      <c r="CX2975" s="51"/>
      <c r="CY2975" s="51"/>
      <c r="CZ2975" s="51"/>
      <c r="DA2975" s="51"/>
      <c r="DB2975" s="51"/>
      <c r="DC2975" s="51"/>
      <c r="DD2975" s="51"/>
    </row>
    <row r="2976" spans="73:108" ht="15" x14ac:dyDescent="0.25">
      <c r="BU2976" s="91"/>
      <c r="BV2976" s="177">
        <v>2007</v>
      </c>
      <c r="BW2976" s="177">
        <v>3</v>
      </c>
      <c r="BX2976" s="177" t="s">
        <v>317</v>
      </c>
      <c r="BY2976" s="177" t="s">
        <v>262</v>
      </c>
      <c r="BZ2976" s="177" t="s">
        <v>267</v>
      </c>
      <c r="CA2976" s="177">
        <v>0</v>
      </c>
      <c r="CB2976" s="177" t="s">
        <v>264</v>
      </c>
      <c r="CC2976" s="122">
        <v>148.56</v>
      </c>
      <c r="CD2976" s="178" t="s">
        <v>190</v>
      </c>
      <c r="CE2976" s="177" t="s">
        <v>283</v>
      </c>
      <c r="CF2976" s="177" t="s">
        <v>283</v>
      </c>
      <c r="CG2976" s="83" t="s">
        <v>9</v>
      </c>
      <c r="CH2976" s="57"/>
      <c r="CV2976" s="51"/>
      <c r="CW2976" s="51"/>
      <c r="CX2976" s="51"/>
      <c r="CY2976" s="51"/>
      <c r="CZ2976" s="51"/>
      <c r="DA2976" s="51"/>
      <c r="DB2976" s="51"/>
      <c r="DC2976" s="51"/>
      <c r="DD2976" s="51"/>
    </row>
    <row r="2977" spans="73:108" ht="15" x14ac:dyDescent="0.25">
      <c r="BU2977" s="91"/>
      <c r="BV2977" s="177">
        <v>2007</v>
      </c>
      <c r="BW2977" s="177">
        <v>4</v>
      </c>
      <c r="BX2977" s="177" t="s">
        <v>317</v>
      </c>
      <c r="BY2977" s="177" t="s">
        <v>262</v>
      </c>
      <c r="BZ2977" s="177" t="s">
        <v>263</v>
      </c>
      <c r="CA2977" s="177">
        <v>0</v>
      </c>
      <c r="CB2977" s="177" t="s">
        <v>264</v>
      </c>
      <c r="CC2977" s="122">
        <v>92.85</v>
      </c>
      <c r="CD2977" s="178" t="s">
        <v>190</v>
      </c>
      <c r="CE2977" s="177" t="s">
        <v>283</v>
      </c>
      <c r="CF2977" s="177" t="s">
        <v>283</v>
      </c>
      <c r="CG2977" s="83" t="s">
        <v>9</v>
      </c>
      <c r="CH2977" s="57"/>
      <c r="CV2977" s="51"/>
      <c r="CW2977" s="51"/>
      <c r="CX2977" s="51"/>
      <c r="CY2977" s="51"/>
      <c r="CZ2977" s="51"/>
      <c r="DA2977" s="51"/>
      <c r="DB2977" s="51"/>
      <c r="DC2977" s="51"/>
      <c r="DD2977" s="51"/>
    </row>
    <row r="2978" spans="73:108" ht="15" x14ac:dyDescent="0.25">
      <c r="BU2978" s="91"/>
      <c r="BV2978" s="177">
        <v>2007</v>
      </c>
      <c r="BW2978" s="177">
        <v>4</v>
      </c>
      <c r="BX2978" s="177" t="s">
        <v>317</v>
      </c>
      <c r="BY2978" s="177" t="s">
        <v>262</v>
      </c>
      <c r="BZ2978" s="177" t="s">
        <v>266</v>
      </c>
      <c r="CA2978" s="177">
        <v>0</v>
      </c>
      <c r="CB2978" s="177" t="s">
        <v>264</v>
      </c>
      <c r="CC2978" s="122">
        <v>92.85</v>
      </c>
      <c r="CD2978" s="178" t="s">
        <v>190</v>
      </c>
      <c r="CE2978" s="177" t="s">
        <v>283</v>
      </c>
      <c r="CF2978" s="177" t="s">
        <v>283</v>
      </c>
      <c r="CG2978" s="83" t="s">
        <v>9</v>
      </c>
      <c r="CH2978" s="57"/>
      <c r="CV2978" s="51"/>
      <c r="CW2978" s="51"/>
      <c r="CX2978" s="51"/>
      <c r="CY2978" s="51"/>
      <c r="CZ2978" s="51"/>
      <c r="DA2978" s="51"/>
      <c r="DB2978" s="51"/>
      <c r="DC2978" s="51"/>
      <c r="DD2978" s="51"/>
    </row>
    <row r="2979" spans="73:108" ht="15" x14ac:dyDescent="0.25">
      <c r="BU2979" s="91"/>
      <c r="BV2979" s="177">
        <v>2007</v>
      </c>
      <c r="BW2979" s="177">
        <v>5</v>
      </c>
      <c r="BX2979" s="177" t="s">
        <v>317</v>
      </c>
      <c r="BY2979" s="177" t="s">
        <v>262</v>
      </c>
      <c r="BZ2979" s="177" t="s">
        <v>267</v>
      </c>
      <c r="CA2979" s="177">
        <v>0</v>
      </c>
      <c r="CB2979" s="177" t="s">
        <v>264</v>
      </c>
      <c r="CC2979" s="122">
        <v>92.85</v>
      </c>
      <c r="CD2979" s="178" t="s">
        <v>190</v>
      </c>
      <c r="CE2979" s="177" t="s">
        <v>283</v>
      </c>
      <c r="CF2979" s="177" t="s">
        <v>283</v>
      </c>
      <c r="CG2979" s="83" t="s">
        <v>9</v>
      </c>
      <c r="CH2979" s="57"/>
      <c r="CV2979" s="51"/>
      <c r="CW2979" s="51"/>
      <c r="CX2979" s="51"/>
      <c r="CY2979" s="51"/>
      <c r="CZ2979" s="51"/>
      <c r="DA2979" s="51"/>
      <c r="DB2979" s="51"/>
      <c r="DC2979" s="51"/>
      <c r="DD2979" s="51"/>
    </row>
    <row r="2980" spans="73:108" ht="15" x14ac:dyDescent="0.25">
      <c r="BU2980" s="91"/>
      <c r="BV2980" s="177">
        <v>2007</v>
      </c>
      <c r="BW2980" s="177">
        <v>5</v>
      </c>
      <c r="BX2980" s="177" t="s">
        <v>317</v>
      </c>
      <c r="BY2980" s="177" t="s">
        <v>262</v>
      </c>
      <c r="BZ2980" s="177" t="s">
        <v>268</v>
      </c>
      <c r="CA2980" s="177">
        <v>0</v>
      </c>
      <c r="CB2980" s="177" t="s">
        <v>264</v>
      </c>
      <c r="CC2980" s="122">
        <v>92.85</v>
      </c>
      <c r="CD2980" s="178" t="s">
        <v>190</v>
      </c>
      <c r="CE2980" s="177" t="s">
        <v>283</v>
      </c>
      <c r="CF2980" s="177" t="s">
        <v>283</v>
      </c>
      <c r="CG2980" s="83" t="s">
        <v>9</v>
      </c>
      <c r="CH2980" s="57"/>
      <c r="CV2980" s="51"/>
      <c r="CW2980" s="51"/>
      <c r="CX2980" s="51"/>
      <c r="CY2980" s="51"/>
      <c r="CZ2980" s="51"/>
      <c r="DA2980" s="51"/>
      <c r="DB2980" s="51"/>
      <c r="DC2980" s="51"/>
      <c r="DD2980" s="51"/>
    </row>
    <row r="2981" spans="73:108" ht="15" x14ac:dyDescent="0.25">
      <c r="BU2981" s="91"/>
      <c r="BV2981" s="177">
        <v>2007</v>
      </c>
      <c r="BW2981" s="177">
        <v>6</v>
      </c>
      <c r="BX2981" s="177" t="s">
        <v>317</v>
      </c>
      <c r="BY2981" s="177" t="s">
        <v>262</v>
      </c>
      <c r="BZ2981" s="177" t="s">
        <v>263</v>
      </c>
      <c r="CA2981" s="177">
        <v>0</v>
      </c>
      <c r="CB2981" s="177" t="s">
        <v>264</v>
      </c>
      <c r="CC2981" s="122">
        <v>74.28</v>
      </c>
      <c r="CD2981" s="178" t="s">
        <v>190</v>
      </c>
      <c r="CE2981" s="177" t="s">
        <v>283</v>
      </c>
      <c r="CF2981" s="177" t="s">
        <v>283</v>
      </c>
      <c r="CG2981" s="83" t="s">
        <v>9</v>
      </c>
      <c r="CH2981" s="57"/>
      <c r="CV2981" s="51"/>
      <c r="CW2981" s="51"/>
      <c r="CX2981" s="51"/>
      <c r="CY2981" s="51"/>
      <c r="CZ2981" s="51"/>
      <c r="DA2981" s="51"/>
      <c r="DB2981" s="51"/>
      <c r="DC2981" s="51"/>
      <c r="DD2981" s="51"/>
    </row>
    <row r="2982" spans="73:108" ht="15" x14ac:dyDescent="0.25">
      <c r="BU2982" s="91"/>
      <c r="BV2982" s="177">
        <v>2007</v>
      </c>
      <c r="BW2982" s="177">
        <v>7</v>
      </c>
      <c r="BX2982" s="177" t="s">
        <v>317</v>
      </c>
      <c r="BY2982" s="177" t="s">
        <v>262</v>
      </c>
      <c r="BZ2982" s="177" t="s">
        <v>267</v>
      </c>
      <c r="CA2982" s="177">
        <v>0</v>
      </c>
      <c r="CB2982" s="177" t="s">
        <v>264</v>
      </c>
      <c r="CC2982" s="122">
        <v>74.28</v>
      </c>
      <c r="CD2982" s="178" t="s">
        <v>190</v>
      </c>
      <c r="CE2982" s="177" t="s">
        <v>283</v>
      </c>
      <c r="CF2982" s="177" t="s">
        <v>283</v>
      </c>
      <c r="CG2982" s="83" t="s">
        <v>9</v>
      </c>
      <c r="CH2982" s="57"/>
      <c r="CV2982" s="51"/>
      <c r="CW2982" s="51"/>
      <c r="CX2982" s="51"/>
      <c r="CY2982" s="51"/>
      <c r="CZ2982" s="51"/>
      <c r="DA2982" s="51"/>
      <c r="DB2982" s="51"/>
      <c r="DC2982" s="51"/>
      <c r="DD2982" s="51"/>
    </row>
    <row r="2983" spans="73:108" ht="15" x14ac:dyDescent="0.25">
      <c r="BU2983" s="91"/>
      <c r="BV2983" s="177">
        <v>2007</v>
      </c>
      <c r="BW2983" s="177">
        <v>7</v>
      </c>
      <c r="BX2983" s="177" t="s">
        <v>317</v>
      </c>
      <c r="BY2983" s="177" t="s">
        <v>262</v>
      </c>
      <c r="BZ2983" s="177" t="s">
        <v>268</v>
      </c>
      <c r="CA2983" s="177">
        <v>0</v>
      </c>
      <c r="CB2983" s="177" t="s">
        <v>264</v>
      </c>
      <c r="CC2983" s="122">
        <v>74.28</v>
      </c>
      <c r="CD2983" s="178" t="s">
        <v>190</v>
      </c>
      <c r="CE2983" s="177" t="s">
        <v>283</v>
      </c>
      <c r="CF2983" s="177" t="s">
        <v>283</v>
      </c>
      <c r="CG2983" s="83" t="s">
        <v>9</v>
      </c>
      <c r="CH2983" s="57"/>
      <c r="CV2983" s="51"/>
      <c r="CW2983" s="51"/>
      <c r="CX2983" s="51"/>
      <c r="CY2983" s="51"/>
      <c r="CZ2983" s="51"/>
      <c r="DA2983" s="51"/>
      <c r="DB2983" s="51"/>
      <c r="DC2983" s="51"/>
      <c r="DD2983" s="51"/>
    </row>
    <row r="2984" spans="73:108" ht="15" x14ac:dyDescent="0.25">
      <c r="BU2984" s="91"/>
      <c r="BV2984" s="177">
        <v>2007</v>
      </c>
      <c r="BW2984" s="177">
        <v>8</v>
      </c>
      <c r="BX2984" s="177" t="s">
        <v>317</v>
      </c>
      <c r="BY2984" s="177" t="s">
        <v>262</v>
      </c>
      <c r="BZ2984" s="177" t="s">
        <v>266</v>
      </c>
      <c r="CA2984" s="177">
        <v>0</v>
      </c>
      <c r="CB2984" s="177" t="s">
        <v>264</v>
      </c>
      <c r="CC2984" s="122">
        <v>448.15</v>
      </c>
      <c r="CD2984" s="178" t="s">
        <v>190</v>
      </c>
      <c r="CE2984" s="177" t="s">
        <v>283</v>
      </c>
      <c r="CF2984" s="177" t="s">
        <v>283</v>
      </c>
      <c r="CG2984" s="83" t="s">
        <v>9</v>
      </c>
      <c r="CH2984" s="57"/>
      <c r="CV2984" s="51"/>
      <c r="CW2984" s="51"/>
      <c r="CX2984" s="51"/>
      <c r="CY2984" s="51"/>
      <c r="CZ2984" s="51"/>
      <c r="DA2984" s="51"/>
      <c r="DB2984" s="51"/>
      <c r="DC2984" s="51"/>
      <c r="DD2984" s="51"/>
    </row>
    <row r="2985" spans="73:108" ht="15" x14ac:dyDescent="0.25">
      <c r="BU2985" s="91"/>
      <c r="BV2985" s="177">
        <v>2007</v>
      </c>
      <c r="BW2985" s="177">
        <v>8</v>
      </c>
      <c r="BX2985" s="177" t="s">
        <v>317</v>
      </c>
      <c r="BY2985" s="177" t="s">
        <v>262</v>
      </c>
      <c r="BZ2985" s="177" t="s">
        <v>267</v>
      </c>
      <c r="CA2985" s="177">
        <v>0</v>
      </c>
      <c r="CB2985" s="177" t="s">
        <v>264</v>
      </c>
      <c r="CC2985" s="122">
        <v>448.16</v>
      </c>
      <c r="CD2985" s="178" t="s">
        <v>190</v>
      </c>
      <c r="CE2985" s="177" t="s">
        <v>283</v>
      </c>
      <c r="CF2985" s="177" t="s">
        <v>283</v>
      </c>
      <c r="CG2985" s="83" t="s">
        <v>9</v>
      </c>
      <c r="CH2985" s="57"/>
      <c r="CV2985" s="51"/>
      <c r="CW2985" s="51"/>
      <c r="CX2985" s="51"/>
      <c r="CY2985" s="51"/>
      <c r="CZ2985" s="51"/>
      <c r="DA2985" s="51"/>
      <c r="DB2985" s="51"/>
      <c r="DC2985" s="51"/>
      <c r="DD2985" s="51"/>
    </row>
    <row r="2986" spans="73:108" ht="15" x14ac:dyDescent="0.25">
      <c r="BU2986" s="91"/>
      <c r="BV2986" s="177">
        <v>2007</v>
      </c>
      <c r="BW2986" s="177">
        <v>8</v>
      </c>
      <c r="BX2986" s="177" t="s">
        <v>317</v>
      </c>
      <c r="BY2986" s="177" t="s">
        <v>262</v>
      </c>
      <c r="BZ2986" s="177" t="s">
        <v>268</v>
      </c>
      <c r="CA2986" s="177">
        <v>0</v>
      </c>
      <c r="CB2986" s="177" t="s">
        <v>264</v>
      </c>
      <c r="CC2986" s="122">
        <v>448.16</v>
      </c>
      <c r="CD2986" s="178" t="s">
        <v>190</v>
      </c>
      <c r="CE2986" s="177" t="s">
        <v>283</v>
      </c>
      <c r="CF2986" s="177" t="s">
        <v>283</v>
      </c>
      <c r="CG2986" s="83" t="s">
        <v>9</v>
      </c>
      <c r="CH2986" s="57"/>
      <c r="CV2986" s="51"/>
      <c r="CW2986" s="51"/>
      <c r="CX2986" s="51"/>
      <c r="CY2986" s="51"/>
      <c r="CZ2986" s="51"/>
      <c r="DA2986" s="51"/>
      <c r="DB2986" s="51"/>
      <c r="DC2986" s="51"/>
      <c r="DD2986" s="51"/>
    </row>
    <row r="2987" spans="73:108" ht="15" x14ac:dyDescent="0.25">
      <c r="BU2987" s="91"/>
      <c r="BV2987" s="177">
        <v>2007</v>
      </c>
      <c r="BW2987" s="177">
        <v>9</v>
      </c>
      <c r="BX2987" s="177" t="s">
        <v>317</v>
      </c>
      <c r="BY2987" s="177" t="s">
        <v>262</v>
      </c>
      <c r="BZ2987" s="177" t="s">
        <v>266</v>
      </c>
      <c r="CA2987" s="177">
        <v>0</v>
      </c>
      <c r="CB2987" s="177" t="s">
        <v>264</v>
      </c>
      <c r="CC2987" s="122">
        <v>806.66</v>
      </c>
      <c r="CD2987" s="178" t="s">
        <v>190</v>
      </c>
      <c r="CE2987" s="177" t="s">
        <v>283</v>
      </c>
      <c r="CF2987" s="177" t="s">
        <v>283</v>
      </c>
      <c r="CG2987" s="83" t="s">
        <v>9</v>
      </c>
      <c r="CH2987" s="57"/>
      <c r="CV2987" s="51"/>
      <c r="CW2987" s="51"/>
      <c r="CX2987" s="51"/>
      <c r="CY2987" s="51"/>
      <c r="CZ2987" s="51"/>
      <c r="DA2987" s="51"/>
      <c r="DB2987" s="51"/>
      <c r="DC2987" s="51"/>
      <c r="DD2987" s="51"/>
    </row>
    <row r="2988" spans="73:108" ht="15" x14ac:dyDescent="0.25">
      <c r="BU2988" s="91"/>
      <c r="BV2988" s="177">
        <v>2007</v>
      </c>
      <c r="BW2988" s="177">
        <v>9</v>
      </c>
      <c r="BX2988" s="177" t="s">
        <v>317</v>
      </c>
      <c r="BY2988" s="177" t="s">
        <v>262</v>
      </c>
      <c r="BZ2988" s="177" t="s">
        <v>267</v>
      </c>
      <c r="CA2988" s="177">
        <v>0</v>
      </c>
      <c r="CB2988" s="177" t="s">
        <v>264</v>
      </c>
      <c r="CC2988" s="122">
        <v>806.69</v>
      </c>
      <c r="CD2988" s="178" t="s">
        <v>190</v>
      </c>
      <c r="CE2988" s="177" t="s">
        <v>283</v>
      </c>
      <c r="CF2988" s="177" t="s">
        <v>283</v>
      </c>
      <c r="CG2988" s="83" t="s">
        <v>9</v>
      </c>
      <c r="CH2988" s="57"/>
      <c r="CV2988" s="51"/>
      <c r="CW2988" s="51"/>
      <c r="CX2988" s="51"/>
      <c r="CY2988" s="51"/>
      <c r="CZ2988" s="51"/>
      <c r="DA2988" s="51"/>
      <c r="DB2988" s="51"/>
      <c r="DC2988" s="51"/>
      <c r="DD2988" s="51"/>
    </row>
    <row r="2989" spans="73:108" ht="15" x14ac:dyDescent="0.25">
      <c r="BU2989" s="91"/>
      <c r="BV2989" s="177">
        <v>2007</v>
      </c>
      <c r="BW2989" s="177">
        <v>9</v>
      </c>
      <c r="BX2989" s="177" t="s">
        <v>317</v>
      </c>
      <c r="BY2989" s="177" t="s">
        <v>262</v>
      </c>
      <c r="BZ2989" s="177" t="s">
        <v>268</v>
      </c>
      <c r="CA2989" s="177">
        <v>0</v>
      </c>
      <c r="CB2989" s="177" t="s">
        <v>264</v>
      </c>
      <c r="CC2989" s="122">
        <v>806.69</v>
      </c>
      <c r="CD2989" s="178" t="s">
        <v>190</v>
      </c>
      <c r="CE2989" s="177" t="s">
        <v>283</v>
      </c>
      <c r="CF2989" s="177" t="s">
        <v>283</v>
      </c>
      <c r="CG2989" s="83" t="s">
        <v>9</v>
      </c>
      <c r="CH2989" s="57"/>
      <c r="CV2989" s="51"/>
      <c r="CW2989" s="51"/>
      <c r="CX2989" s="51"/>
      <c r="CY2989" s="51"/>
      <c r="CZ2989" s="51"/>
      <c r="DA2989" s="51"/>
      <c r="DB2989" s="51"/>
      <c r="DC2989" s="51"/>
      <c r="DD2989" s="51"/>
    </row>
    <row r="2990" spans="73:108" ht="15" x14ac:dyDescent="0.25">
      <c r="BU2990" s="91"/>
      <c r="BV2990" s="177">
        <v>2007</v>
      </c>
      <c r="BW2990" s="177">
        <v>10</v>
      </c>
      <c r="BX2990" s="177" t="s">
        <v>317</v>
      </c>
      <c r="BY2990" s="177" t="s">
        <v>262</v>
      </c>
      <c r="BZ2990" s="177" t="s">
        <v>266</v>
      </c>
      <c r="CA2990" s="177">
        <v>0</v>
      </c>
      <c r="CB2990" s="177" t="s">
        <v>264</v>
      </c>
      <c r="CC2990" s="122">
        <v>1007.06</v>
      </c>
      <c r="CD2990" s="178" t="s">
        <v>190</v>
      </c>
      <c r="CE2990" s="177" t="s">
        <v>283</v>
      </c>
      <c r="CF2990" s="177" t="s">
        <v>283</v>
      </c>
      <c r="CG2990" s="83" t="s">
        <v>9</v>
      </c>
      <c r="CH2990" s="57"/>
      <c r="CV2990" s="51"/>
      <c r="CW2990" s="51"/>
      <c r="CX2990" s="51"/>
      <c r="CY2990" s="51"/>
      <c r="CZ2990" s="51"/>
      <c r="DA2990" s="51"/>
      <c r="DB2990" s="51"/>
      <c r="DC2990" s="51"/>
      <c r="DD2990" s="51"/>
    </row>
    <row r="2991" spans="73:108" ht="15" x14ac:dyDescent="0.25">
      <c r="BU2991" s="91"/>
      <c r="BV2991" s="177">
        <v>2007</v>
      </c>
      <c r="BW2991" s="177">
        <v>10</v>
      </c>
      <c r="BX2991" s="177" t="s">
        <v>317</v>
      </c>
      <c r="BY2991" s="177" t="s">
        <v>262</v>
      </c>
      <c r="BZ2991" s="177" t="s">
        <v>267</v>
      </c>
      <c r="CA2991" s="177">
        <v>0</v>
      </c>
      <c r="CB2991" s="177" t="s">
        <v>264</v>
      </c>
      <c r="CC2991" s="122">
        <v>1007.06</v>
      </c>
      <c r="CD2991" s="178" t="s">
        <v>190</v>
      </c>
      <c r="CE2991" s="177" t="s">
        <v>283</v>
      </c>
      <c r="CF2991" s="177" t="s">
        <v>283</v>
      </c>
      <c r="CG2991" s="83" t="s">
        <v>9</v>
      </c>
      <c r="CH2991" s="57"/>
      <c r="CV2991" s="51"/>
      <c r="CW2991" s="51"/>
      <c r="CX2991" s="51"/>
      <c r="CY2991" s="51"/>
      <c r="CZ2991" s="51"/>
      <c r="DA2991" s="51"/>
      <c r="DB2991" s="51"/>
      <c r="DC2991" s="51"/>
      <c r="DD2991" s="51"/>
    </row>
    <row r="2992" spans="73:108" ht="15" x14ac:dyDescent="0.25">
      <c r="BU2992" s="91"/>
      <c r="BV2992" s="177">
        <v>2007</v>
      </c>
      <c r="BW2992" s="177">
        <v>10</v>
      </c>
      <c r="BX2992" s="177" t="s">
        <v>317</v>
      </c>
      <c r="BY2992" s="177" t="s">
        <v>262</v>
      </c>
      <c r="BZ2992" s="177" t="s">
        <v>268</v>
      </c>
      <c r="CA2992" s="177">
        <v>0</v>
      </c>
      <c r="CB2992" s="177" t="s">
        <v>264</v>
      </c>
      <c r="CC2992" s="122">
        <v>1007.06</v>
      </c>
      <c r="CD2992" s="178" t="s">
        <v>190</v>
      </c>
      <c r="CE2992" s="177" t="s">
        <v>283</v>
      </c>
      <c r="CF2992" s="177" t="s">
        <v>283</v>
      </c>
      <c r="CG2992" s="83" t="s">
        <v>9</v>
      </c>
      <c r="CH2992" s="57"/>
      <c r="CV2992" s="51"/>
      <c r="CW2992" s="51"/>
      <c r="CX2992" s="51"/>
      <c r="CY2992" s="51"/>
      <c r="CZ2992" s="51"/>
      <c r="DA2992" s="51"/>
      <c r="DB2992" s="51"/>
      <c r="DC2992" s="51"/>
      <c r="DD2992" s="51"/>
    </row>
    <row r="2993" spans="73:108" ht="15" x14ac:dyDescent="0.25">
      <c r="BU2993" s="91"/>
      <c r="BV2993" s="177">
        <v>2007</v>
      </c>
      <c r="BW2993" s="177">
        <v>11</v>
      </c>
      <c r="BX2993" s="177" t="s">
        <v>317</v>
      </c>
      <c r="BY2993" s="177" t="s">
        <v>262</v>
      </c>
      <c r="BZ2993" s="177" t="s">
        <v>266</v>
      </c>
      <c r="CA2993" s="177">
        <v>0</v>
      </c>
      <c r="CB2993" s="177" t="s">
        <v>264</v>
      </c>
      <c r="CC2993" s="122">
        <v>1207.44</v>
      </c>
      <c r="CD2993" s="178" t="s">
        <v>190</v>
      </c>
      <c r="CE2993" s="177" t="s">
        <v>283</v>
      </c>
      <c r="CF2993" s="177" t="s">
        <v>283</v>
      </c>
      <c r="CG2993" s="83" t="s">
        <v>9</v>
      </c>
      <c r="CH2993" s="57"/>
      <c r="CV2993" s="51"/>
      <c r="CW2993" s="51"/>
      <c r="CX2993" s="51"/>
      <c r="CY2993" s="51"/>
      <c r="CZ2993" s="51"/>
      <c r="DA2993" s="51"/>
      <c r="DB2993" s="51"/>
      <c r="DC2993" s="51"/>
      <c r="DD2993" s="51"/>
    </row>
    <row r="2994" spans="73:108" ht="15" x14ac:dyDescent="0.25">
      <c r="BU2994" s="91"/>
      <c r="BV2994" s="177">
        <v>2007</v>
      </c>
      <c r="BW2994" s="177">
        <v>11</v>
      </c>
      <c r="BX2994" s="177" t="s">
        <v>317</v>
      </c>
      <c r="BY2994" s="177" t="s">
        <v>262</v>
      </c>
      <c r="BZ2994" s="177" t="s">
        <v>267</v>
      </c>
      <c r="CA2994" s="177">
        <v>0</v>
      </c>
      <c r="CB2994" s="177" t="s">
        <v>264</v>
      </c>
      <c r="CC2994" s="122">
        <v>1207.44</v>
      </c>
      <c r="CD2994" s="178" t="s">
        <v>190</v>
      </c>
      <c r="CE2994" s="177" t="s">
        <v>283</v>
      </c>
      <c r="CF2994" s="177" t="s">
        <v>283</v>
      </c>
      <c r="CG2994" s="83" t="s">
        <v>9</v>
      </c>
      <c r="CH2994" s="57"/>
      <c r="CV2994" s="51"/>
      <c r="CW2994" s="51"/>
      <c r="CX2994" s="51"/>
      <c r="CY2994" s="51"/>
      <c r="CZ2994" s="51"/>
      <c r="DA2994" s="51"/>
      <c r="DB2994" s="51"/>
      <c r="DC2994" s="51"/>
      <c r="DD2994" s="51"/>
    </row>
    <row r="2995" spans="73:108" ht="15" x14ac:dyDescent="0.25">
      <c r="BU2995" s="91"/>
      <c r="BV2995" s="177">
        <v>2007</v>
      </c>
      <c r="BW2995" s="177">
        <v>11</v>
      </c>
      <c r="BX2995" s="177" t="s">
        <v>317</v>
      </c>
      <c r="BY2995" s="177" t="s">
        <v>262</v>
      </c>
      <c r="BZ2995" s="177" t="s">
        <v>268</v>
      </c>
      <c r="CA2995" s="177">
        <v>0</v>
      </c>
      <c r="CB2995" s="177" t="s">
        <v>264</v>
      </c>
      <c r="CC2995" s="122">
        <v>1207.44</v>
      </c>
      <c r="CD2995" s="178" t="s">
        <v>190</v>
      </c>
      <c r="CE2995" s="177" t="s">
        <v>283</v>
      </c>
      <c r="CF2995" s="177" t="s">
        <v>283</v>
      </c>
      <c r="CG2995" s="83" t="s">
        <v>9</v>
      </c>
      <c r="CH2995" s="57"/>
      <c r="CV2995" s="51"/>
      <c r="CW2995" s="51"/>
      <c r="CX2995" s="51"/>
      <c r="CY2995" s="51"/>
      <c r="CZ2995" s="51"/>
      <c r="DA2995" s="51"/>
      <c r="DB2995" s="51"/>
      <c r="DC2995" s="51"/>
      <c r="DD2995" s="51"/>
    </row>
    <row r="2996" spans="73:108" ht="15" x14ac:dyDescent="0.25">
      <c r="BU2996" s="91"/>
      <c r="BV2996" s="177">
        <v>2007</v>
      </c>
      <c r="BW2996" s="177">
        <v>12</v>
      </c>
      <c r="BX2996" s="177" t="s">
        <v>317</v>
      </c>
      <c r="BY2996" s="177" t="s">
        <v>262</v>
      </c>
      <c r="BZ2996" s="177" t="s">
        <v>266</v>
      </c>
      <c r="CA2996" s="177">
        <v>0</v>
      </c>
      <c r="CB2996" s="177" t="s">
        <v>264</v>
      </c>
      <c r="CC2996" s="122">
        <v>441.36</v>
      </c>
      <c r="CD2996" s="178" t="s">
        <v>190</v>
      </c>
      <c r="CE2996" s="177" t="s">
        <v>283</v>
      </c>
      <c r="CF2996" s="177" t="s">
        <v>283</v>
      </c>
      <c r="CG2996" s="83" t="s">
        <v>9</v>
      </c>
      <c r="CH2996" s="57"/>
      <c r="CV2996" s="51"/>
      <c r="CW2996" s="51"/>
      <c r="CX2996" s="51"/>
      <c r="CY2996" s="51"/>
      <c r="CZ2996" s="51"/>
      <c r="DA2996" s="51"/>
      <c r="DB2996" s="51"/>
      <c r="DC2996" s="51"/>
      <c r="DD2996" s="51"/>
    </row>
    <row r="2997" spans="73:108" ht="15" x14ac:dyDescent="0.25">
      <c r="BU2997" s="91"/>
      <c r="BV2997" s="177">
        <v>2007</v>
      </c>
      <c r="BW2997" s="177">
        <v>12</v>
      </c>
      <c r="BX2997" s="177" t="s">
        <v>317</v>
      </c>
      <c r="BY2997" s="177" t="s">
        <v>262</v>
      </c>
      <c r="BZ2997" s="177" t="s">
        <v>267</v>
      </c>
      <c r="CA2997" s="177">
        <v>0</v>
      </c>
      <c r="CB2997" s="177" t="s">
        <v>264</v>
      </c>
      <c r="CC2997" s="122">
        <v>441.34</v>
      </c>
      <c r="CD2997" s="178" t="s">
        <v>190</v>
      </c>
      <c r="CE2997" s="177" t="s">
        <v>283</v>
      </c>
      <c r="CF2997" s="177" t="s">
        <v>283</v>
      </c>
      <c r="CG2997" s="83" t="s">
        <v>9</v>
      </c>
      <c r="CH2997" s="57"/>
      <c r="CV2997" s="51"/>
      <c r="CW2997" s="51"/>
      <c r="CX2997" s="51"/>
      <c r="CY2997" s="51"/>
      <c r="CZ2997" s="51"/>
      <c r="DA2997" s="51"/>
      <c r="DB2997" s="51"/>
      <c r="DC2997" s="51"/>
      <c r="DD2997" s="51"/>
    </row>
    <row r="2998" spans="73:108" ht="15" x14ac:dyDescent="0.25">
      <c r="BU2998" s="91"/>
      <c r="BV2998" s="177">
        <v>2007</v>
      </c>
      <c r="BW2998" s="177">
        <v>12</v>
      </c>
      <c r="BX2998" s="177" t="s">
        <v>317</v>
      </c>
      <c r="BY2998" s="177" t="s">
        <v>262</v>
      </c>
      <c r="BZ2998" s="177" t="s">
        <v>268</v>
      </c>
      <c r="CA2998" s="177">
        <v>0</v>
      </c>
      <c r="CB2998" s="177" t="s">
        <v>264</v>
      </c>
      <c r="CC2998" s="122">
        <v>441.34</v>
      </c>
      <c r="CD2998" s="178" t="s">
        <v>190</v>
      </c>
      <c r="CE2998" s="177" t="s">
        <v>283</v>
      </c>
      <c r="CF2998" s="177" t="s">
        <v>283</v>
      </c>
      <c r="CG2998" s="83" t="s">
        <v>9</v>
      </c>
      <c r="CH2998" s="57"/>
      <c r="CV2998" s="51"/>
      <c r="CW2998" s="51"/>
      <c r="CX2998" s="51"/>
      <c r="CY2998" s="51"/>
      <c r="CZ2998" s="51"/>
      <c r="DA2998" s="51"/>
      <c r="DB2998" s="51"/>
      <c r="DC2998" s="51"/>
      <c r="DD2998" s="51"/>
    </row>
    <row r="2999" spans="73:108" ht="15" x14ac:dyDescent="0.25">
      <c r="BU2999" s="91"/>
      <c r="BV2999" s="177">
        <v>2008</v>
      </c>
      <c r="BW2999" s="177">
        <v>1</v>
      </c>
      <c r="BX2999" s="177" t="s">
        <v>317</v>
      </c>
      <c r="BY2999" s="177" t="s">
        <v>262</v>
      </c>
      <c r="BZ2999" s="177" t="s">
        <v>266</v>
      </c>
      <c r="CA2999" s="177">
        <v>0</v>
      </c>
      <c r="CB2999" s="177" t="s">
        <v>264</v>
      </c>
      <c r="CC2999" s="122">
        <v>530.57000000000005</v>
      </c>
      <c r="CD2999" s="178" t="s">
        <v>190</v>
      </c>
      <c r="CE2999" s="177" t="s">
        <v>283</v>
      </c>
      <c r="CF2999" s="177" t="s">
        <v>283</v>
      </c>
      <c r="CG2999" s="83" t="s">
        <v>9</v>
      </c>
      <c r="CH2999" s="57"/>
      <c r="CV2999" s="51"/>
      <c r="CW2999" s="51"/>
      <c r="CX2999" s="51"/>
      <c r="CY2999" s="51"/>
      <c r="CZ2999" s="51"/>
      <c r="DA2999" s="51"/>
      <c r="DB2999" s="51"/>
      <c r="DC2999" s="51"/>
      <c r="DD2999" s="51"/>
    </row>
    <row r="3000" spans="73:108" ht="15" x14ac:dyDescent="0.25">
      <c r="BU3000" s="91"/>
      <c r="BV3000" s="177">
        <v>2008</v>
      </c>
      <c r="BW3000" s="177">
        <v>1</v>
      </c>
      <c r="BX3000" s="177" t="s">
        <v>317</v>
      </c>
      <c r="BY3000" s="177" t="s">
        <v>262</v>
      </c>
      <c r="BZ3000" s="177" t="s">
        <v>267</v>
      </c>
      <c r="CA3000" s="177">
        <v>0</v>
      </c>
      <c r="CB3000" s="177" t="s">
        <v>264</v>
      </c>
      <c r="CC3000" s="122">
        <v>530.54999999999995</v>
      </c>
      <c r="CD3000" s="178" t="s">
        <v>190</v>
      </c>
      <c r="CE3000" s="177" t="s">
        <v>283</v>
      </c>
      <c r="CF3000" s="177" t="s">
        <v>283</v>
      </c>
      <c r="CG3000" s="83" t="s">
        <v>9</v>
      </c>
      <c r="CH3000" s="57"/>
      <c r="CV3000" s="51"/>
      <c r="CW3000" s="51"/>
      <c r="CX3000" s="51"/>
      <c r="CY3000" s="51"/>
      <c r="CZ3000" s="51"/>
      <c r="DA3000" s="51"/>
      <c r="DB3000" s="51"/>
      <c r="DC3000" s="51"/>
      <c r="DD3000" s="51"/>
    </row>
    <row r="3001" spans="73:108" ht="15" x14ac:dyDescent="0.25">
      <c r="BU3001" s="91"/>
      <c r="BV3001" s="177">
        <v>2008</v>
      </c>
      <c r="BW3001" s="177">
        <v>1</v>
      </c>
      <c r="BX3001" s="177" t="s">
        <v>317</v>
      </c>
      <c r="BY3001" s="177" t="s">
        <v>262</v>
      </c>
      <c r="BZ3001" s="177" t="s">
        <v>268</v>
      </c>
      <c r="CA3001" s="177">
        <v>0</v>
      </c>
      <c r="CB3001" s="177" t="s">
        <v>264</v>
      </c>
      <c r="CC3001" s="122">
        <v>530.54999999999995</v>
      </c>
      <c r="CD3001" s="178" t="s">
        <v>190</v>
      </c>
      <c r="CE3001" s="177" t="s">
        <v>283</v>
      </c>
      <c r="CF3001" s="177" t="s">
        <v>283</v>
      </c>
      <c r="CG3001" s="83" t="s">
        <v>9</v>
      </c>
      <c r="CH3001" s="57"/>
      <c r="CV3001" s="51"/>
      <c r="CW3001" s="51"/>
      <c r="CX3001" s="51"/>
      <c r="CY3001" s="51"/>
      <c r="CZ3001" s="51"/>
      <c r="DA3001" s="51"/>
      <c r="DB3001" s="51"/>
      <c r="DC3001" s="51"/>
      <c r="DD3001" s="51"/>
    </row>
    <row r="3002" spans="73:108" ht="15" x14ac:dyDescent="0.25">
      <c r="BU3002" s="91"/>
      <c r="BV3002" s="177">
        <v>2009</v>
      </c>
      <c r="BW3002" s="177">
        <v>3</v>
      </c>
      <c r="BX3002" s="177" t="s">
        <v>317</v>
      </c>
      <c r="BY3002" s="177" t="s">
        <v>262</v>
      </c>
      <c r="BZ3002" s="177" t="s">
        <v>263</v>
      </c>
      <c r="CA3002" s="177">
        <v>0</v>
      </c>
      <c r="CB3002" s="177" t="s">
        <v>264</v>
      </c>
      <c r="CC3002" s="122">
        <v>944.03</v>
      </c>
      <c r="CD3002" s="178" t="s">
        <v>190</v>
      </c>
      <c r="CE3002" s="177" t="s">
        <v>283</v>
      </c>
      <c r="CF3002" s="177" t="s">
        <v>283</v>
      </c>
      <c r="CG3002" s="83" t="s">
        <v>9</v>
      </c>
      <c r="CH3002" s="57"/>
      <c r="CV3002" s="51"/>
      <c r="CW3002" s="51"/>
      <c r="CX3002" s="51"/>
      <c r="CY3002" s="51"/>
      <c r="CZ3002" s="51"/>
      <c r="DA3002" s="51"/>
      <c r="DB3002" s="51"/>
      <c r="DC3002" s="51"/>
      <c r="DD3002" s="51"/>
    </row>
    <row r="3003" spans="73:108" ht="15" x14ac:dyDescent="0.25">
      <c r="BU3003" s="91"/>
      <c r="BV3003" s="177">
        <v>2009</v>
      </c>
      <c r="BW3003" s="177">
        <v>4</v>
      </c>
      <c r="BX3003" s="177" t="s">
        <v>317</v>
      </c>
      <c r="BY3003" s="177" t="s">
        <v>262</v>
      </c>
      <c r="BZ3003" s="177" t="s">
        <v>263</v>
      </c>
      <c r="CA3003" s="177">
        <v>0</v>
      </c>
      <c r="CB3003" s="177" t="s">
        <v>264</v>
      </c>
      <c r="CC3003" s="122">
        <v>1699.24</v>
      </c>
      <c r="CD3003" s="178" t="s">
        <v>190</v>
      </c>
      <c r="CE3003" s="177" t="s">
        <v>283</v>
      </c>
      <c r="CF3003" s="177" t="s">
        <v>283</v>
      </c>
      <c r="CG3003" s="83" t="s">
        <v>9</v>
      </c>
      <c r="CH3003" s="57"/>
      <c r="CV3003" s="51"/>
      <c r="CW3003" s="51"/>
      <c r="CX3003" s="51"/>
      <c r="CY3003" s="51"/>
      <c r="CZ3003" s="51"/>
      <c r="DA3003" s="51"/>
      <c r="DB3003" s="51"/>
      <c r="DC3003" s="51"/>
      <c r="DD3003" s="51"/>
    </row>
    <row r="3004" spans="73:108" ht="15" x14ac:dyDescent="0.25">
      <c r="BU3004" s="91"/>
      <c r="BV3004" s="177">
        <v>2009</v>
      </c>
      <c r="BW3004" s="177">
        <v>7</v>
      </c>
      <c r="BX3004" s="177" t="s">
        <v>317</v>
      </c>
      <c r="BY3004" s="177" t="s">
        <v>262</v>
      </c>
      <c r="BZ3004" s="177" t="s">
        <v>277</v>
      </c>
      <c r="CA3004" s="177">
        <v>0</v>
      </c>
      <c r="CB3004" s="177" t="s">
        <v>264</v>
      </c>
      <c r="CC3004" s="122">
        <v>384.22</v>
      </c>
      <c r="CD3004" s="178" t="s">
        <v>190</v>
      </c>
      <c r="CE3004" s="177" t="s">
        <v>283</v>
      </c>
      <c r="CF3004" s="177" t="s">
        <v>283</v>
      </c>
      <c r="CG3004" s="83" t="s">
        <v>9</v>
      </c>
      <c r="CH3004" s="57"/>
      <c r="CV3004" s="51"/>
      <c r="CW3004" s="51"/>
      <c r="CX3004" s="51"/>
      <c r="CY3004" s="51"/>
      <c r="CZ3004" s="51"/>
      <c r="DA3004" s="51"/>
      <c r="DB3004" s="51"/>
      <c r="DC3004" s="51"/>
      <c r="DD3004" s="51"/>
    </row>
    <row r="3005" spans="73:108" ht="15" x14ac:dyDescent="0.25">
      <c r="BU3005" s="91"/>
      <c r="BV3005" s="177">
        <v>2009</v>
      </c>
      <c r="BW3005" s="177">
        <v>8</v>
      </c>
      <c r="BX3005" s="177" t="s">
        <v>317</v>
      </c>
      <c r="BY3005" s="177" t="s">
        <v>262</v>
      </c>
      <c r="BZ3005" s="177" t="s">
        <v>277</v>
      </c>
      <c r="CA3005" s="177">
        <v>0</v>
      </c>
      <c r="CB3005" s="177" t="s">
        <v>264</v>
      </c>
      <c r="CC3005" s="122">
        <v>323.57</v>
      </c>
      <c r="CD3005" s="178" t="s">
        <v>190</v>
      </c>
      <c r="CE3005" s="177" t="s">
        <v>283</v>
      </c>
      <c r="CF3005" s="177" t="s">
        <v>283</v>
      </c>
      <c r="CG3005" s="83" t="s">
        <v>9</v>
      </c>
      <c r="CH3005" s="57"/>
      <c r="CV3005" s="51"/>
      <c r="CW3005" s="51"/>
      <c r="CX3005" s="51"/>
      <c r="CY3005" s="51"/>
      <c r="CZ3005" s="51"/>
      <c r="DA3005" s="51"/>
      <c r="DB3005" s="51"/>
      <c r="DC3005" s="51"/>
      <c r="DD3005" s="51"/>
    </row>
    <row r="3006" spans="73:108" ht="15" x14ac:dyDescent="0.25">
      <c r="BU3006" s="91"/>
      <c r="BV3006" s="177">
        <v>2009</v>
      </c>
      <c r="BW3006" s="177">
        <v>9</v>
      </c>
      <c r="BX3006" s="177" t="s">
        <v>317</v>
      </c>
      <c r="BY3006" s="177" t="s">
        <v>262</v>
      </c>
      <c r="BZ3006" s="177" t="s">
        <v>277</v>
      </c>
      <c r="CA3006" s="177">
        <v>0</v>
      </c>
      <c r="CB3006" s="177" t="s">
        <v>264</v>
      </c>
      <c r="CC3006" s="122">
        <v>364.03</v>
      </c>
      <c r="CD3006" s="178" t="s">
        <v>190</v>
      </c>
      <c r="CE3006" s="177" t="s">
        <v>283</v>
      </c>
      <c r="CF3006" s="177" t="s">
        <v>283</v>
      </c>
      <c r="CG3006" s="83" t="s">
        <v>9</v>
      </c>
      <c r="CH3006" s="57"/>
      <c r="CV3006" s="51"/>
      <c r="CW3006" s="51"/>
      <c r="CX3006" s="51"/>
      <c r="CY3006" s="51"/>
      <c r="CZ3006" s="51"/>
      <c r="DA3006" s="51"/>
      <c r="DB3006" s="51"/>
      <c r="DC3006" s="51"/>
      <c r="DD3006" s="51"/>
    </row>
    <row r="3007" spans="73:108" ht="15" x14ac:dyDescent="0.25">
      <c r="BU3007" s="91"/>
      <c r="BV3007" s="177">
        <v>2009</v>
      </c>
      <c r="BW3007" s="177">
        <v>10</v>
      </c>
      <c r="BX3007" s="177" t="s">
        <v>317</v>
      </c>
      <c r="BY3007" s="177" t="s">
        <v>262</v>
      </c>
      <c r="BZ3007" s="177" t="s">
        <v>277</v>
      </c>
      <c r="CA3007" s="177">
        <v>0</v>
      </c>
      <c r="CB3007" s="177" t="s">
        <v>264</v>
      </c>
      <c r="CC3007" s="122">
        <v>730.01</v>
      </c>
      <c r="CD3007" s="178" t="s">
        <v>190</v>
      </c>
      <c r="CE3007" s="177" t="s">
        <v>283</v>
      </c>
      <c r="CF3007" s="177" t="s">
        <v>283</v>
      </c>
      <c r="CG3007" s="83" t="s">
        <v>9</v>
      </c>
      <c r="CH3007" s="57"/>
      <c r="CV3007" s="51"/>
      <c r="CW3007" s="51"/>
      <c r="CX3007" s="51"/>
      <c r="CY3007" s="51"/>
      <c r="CZ3007" s="51"/>
      <c r="DA3007" s="51"/>
      <c r="DB3007" s="51"/>
      <c r="DC3007" s="51"/>
      <c r="DD3007" s="51"/>
    </row>
    <row r="3008" spans="73:108" ht="15" x14ac:dyDescent="0.25">
      <c r="BU3008" s="91"/>
      <c r="BV3008" s="177">
        <v>2009</v>
      </c>
      <c r="BW3008" s="177">
        <v>11</v>
      </c>
      <c r="BX3008" s="177" t="s">
        <v>317</v>
      </c>
      <c r="BY3008" s="177" t="s">
        <v>262</v>
      </c>
      <c r="BZ3008" s="177" t="s">
        <v>277</v>
      </c>
      <c r="CA3008" s="177">
        <v>0</v>
      </c>
      <c r="CB3008" s="177" t="s">
        <v>264</v>
      </c>
      <c r="CC3008" s="122">
        <v>487.33</v>
      </c>
      <c r="CD3008" s="178" t="s">
        <v>190</v>
      </c>
      <c r="CE3008" s="177" t="s">
        <v>283</v>
      </c>
      <c r="CF3008" s="177" t="s">
        <v>283</v>
      </c>
      <c r="CG3008" s="83" t="s">
        <v>9</v>
      </c>
      <c r="CH3008" s="57"/>
      <c r="CV3008" s="51"/>
      <c r="CW3008" s="51"/>
      <c r="CX3008" s="51"/>
      <c r="CY3008" s="51"/>
      <c r="CZ3008" s="51"/>
      <c r="DA3008" s="51"/>
      <c r="DB3008" s="51"/>
      <c r="DC3008" s="51"/>
      <c r="DD3008" s="51"/>
    </row>
    <row r="3009" spans="73:108" ht="15" x14ac:dyDescent="0.25">
      <c r="BU3009" s="91"/>
      <c r="BV3009" s="177">
        <v>2009</v>
      </c>
      <c r="BW3009" s="177">
        <v>12</v>
      </c>
      <c r="BX3009" s="177" t="s">
        <v>317</v>
      </c>
      <c r="BY3009" s="177" t="s">
        <v>262</v>
      </c>
      <c r="BZ3009" s="177" t="s">
        <v>277</v>
      </c>
      <c r="CA3009" s="177">
        <v>0</v>
      </c>
      <c r="CB3009" s="177" t="s">
        <v>264</v>
      </c>
      <c r="CC3009" s="122">
        <v>404.45</v>
      </c>
      <c r="CD3009" s="178" t="s">
        <v>190</v>
      </c>
      <c r="CE3009" s="177" t="s">
        <v>283</v>
      </c>
      <c r="CF3009" s="177" t="s">
        <v>283</v>
      </c>
      <c r="CG3009" s="83" t="s">
        <v>9</v>
      </c>
      <c r="CH3009" s="57"/>
      <c r="CV3009" s="51"/>
      <c r="CW3009" s="51"/>
      <c r="CX3009" s="51"/>
      <c r="CY3009" s="51"/>
      <c r="CZ3009" s="51"/>
      <c r="DA3009" s="51"/>
      <c r="DB3009" s="51"/>
      <c r="DC3009" s="51"/>
      <c r="DD3009" s="51"/>
    </row>
    <row r="3010" spans="73:108" ht="15" x14ac:dyDescent="0.25">
      <c r="BU3010" s="91"/>
      <c r="BV3010" s="177">
        <v>2010</v>
      </c>
      <c r="BW3010" s="177">
        <v>1</v>
      </c>
      <c r="BX3010" s="177" t="s">
        <v>317</v>
      </c>
      <c r="BY3010" s="177" t="s">
        <v>262</v>
      </c>
      <c r="BZ3010" s="177" t="s">
        <v>277</v>
      </c>
      <c r="CA3010" s="177">
        <v>0</v>
      </c>
      <c r="CB3010" s="177" t="s">
        <v>264</v>
      </c>
      <c r="CC3010" s="122">
        <v>394.27</v>
      </c>
      <c r="CD3010" s="178" t="s">
        <v>190</v>
      </c>
      <c r="CE3010" s="177" t="s">
        <v>283</v>
      </c>
      <c r="CF3010" s="177" t="s">
        <v>283</v>
      </c>
      <c r="CG3010" s="83" t="s">
        <v>9</v>
      </c>
      <c r="CH3010" s="57"/>
      <c r="CV3010" s="51"/>
      <c r="CW3010" s="51"/>
      <c r="CX3010" s="51"/>
      <c r="CY3010" s="51"/>
      <c r="CZ3010" s="51"/>
      <c r="DA3010" s="51"/>
      <c r="DB3010" s="51"/>
      <c r="DC3010" s="51"/>
      <c r="DD3010" s="51"/>
    </row>
    <row r="3011" spans="73:108" ht="15" x14ac:dyDescent="0.25">
      <c r="BU3011" s="91"/>
      <c r="BV3011" s="177">
        <v>2010</v>
      </c>
      <c r="BW3011" s="177">
        <v>2</v>
      </c>
      <c r="BX3011" s="177" t="s">
        <v>317</v>
      </c>
      <c r="BY3011" s="177" t="s">
        <v>262</v>
      </c>
      <c r="BZ3011" s="177" t="s">
        <v>277</v>
      </c>
      <c r="CA3011" s="177">
        <v>0</v>
      </c>
      <c r="CB3011" s="177" t="s">
        <v>264</v>
      </c>
      <c r="CC3011" s="122">
        <v>398.31</v>
      </c>
      <c r="CD3011" s="178" t="s">
        <v>190</v>
      </c>
      <c r="CE3011" s="177" t="s">
        <v>283</v>
      </c>
      <c r="CF3011" s="177" t="s">
        <v>283</v>
      </c>
      <c r="CG3011" s="83" t="s">
        <v>9</v>
      </c>
      <c r="CH3011" s="57"/>
      <c r="CV3011" s="51"/>
      <c r="CW3011" s="51"/>
      <c r="CX3011" s="51"/>
      <c r="CY3011" s="51"/>
      <c r="CZ3011" s="51"/>
      <c r="DA3011" s="51"/>
      <c r="DB3011" s="51"/>
      <c r="DC3011" s="51"/>
      <c r="DD3011" s="51"/>
    </row>
    <row r="3012" spans="73:108" ht="15" x14ac:dyDescent="0.25">
      <c r="BU3012" s="91"/>
      <c r="BV3012" s="177">
        <v>2010</v>
      </c>
      <c r="BW3012" s="177">
        <v>3</v>
      </c>
      <c r="BX3012" s="177" t="s">
        <v>317</v>
      </c>
      <c r="BY3012" s="177" t="s">
        <v>262</v>
      </c>
      <c r="BZ3012" s="177" t="s">
        <v>277</v>
      </c>
      <c r="CA3012" s="177">
        <v>0</v>
      </c>
      <c r="CB3012" s="177" t="s">
        <v>264</v>
      </c>
      <c r="CC3012" s="122">
        <v>293.47000000000003</v>
      </c>
      <c r="CD3012" s="178" t="s">
        <v>190</v>
      </c>
      <c r="CE3012" s="177" t="s">
        <v>283</v>
      </c>
      <c r="CF3012" s="177" t="s">
        <v>283</v>
      </c>
      <c r="CG3012" s="83" t="s">
        <v>9</v>
      </c>
      <c r="CH3012" s="57"/>
      <c r="CV3012" s="51"/>
      <c r="CW3012" s="51"/>
      <c r="CX3012" s="51"/>
      <c r="CY3012" s="51"/>
      <c r="CZ3012" s="51"/>
      <c r="DA3012" s="51"/>
      <c r="DB3012" s="51"/>
      <c r="DC3012" s="51"/>
      <c r="DD3012" s="51"/>
    </row>
    <row r="3013" spans="73:108" ht="15" x14ac:dyDescent="0.25">
      <c r="BU3013" s="91"/>
      <c r="BV3013" s="177">
        <v>2010</v>
      </c>
      <c r="BW3013" s="177">
        <v>4</v>
      </c>
      <c r="BX3013" s="177" t="s">
        <v>317</v>
      </c>
      <c r="BY3013" s="177" t="s">
        <v>262</v>
      </c>
      <c r="BZ3013" s="177" t="s">
        <v>277</v>
      </c>
      <c r="CA3013" s="177">
        <v>0</v>
      </c>
      <c r="CB3013" s="177" t="s">
        <v>264</v>
      </c>
      <c r="CC3013" s="122">
        <v>356.38</v>
      </c>
      <c r="CD3013" s="178" t="s">
        <v>190</v>
      </c>
      <c r="CE3013" s="177" t="s">
        <v>283</v>
      </c>
      <c r="CF3013" s="177" t="s">
        <v>283</v>
      </c>
      <c r="CG3013" s="83" t="s">
        <v>9</v>
      </c>
      <c r="CH3013" s="57"/>
      <c r="CV3013" s="51"/>
      <c r="CW3013" s="51"/>
      <c r="CX3013" s="51"/>
      <c r="CY3013" s="51"/>
      <c r="CZ3013" s="51"/>
      <c r="DA3013" s="51"/>
      <c r="DB3013" s="51"/>
      <c r="DC3013" s="51"/>
      <c r="DD3013" s="51"/>
    </row>
    <row r="3014" spans="73:108" ht="15" x14ac:dyDescent="0.25">
      <c r="BU3014" s="91"/>
      <c r="BV3014" s="177">
        <v>2010</v>
      </c>
      <c r="BW3014" s="177">
        <v>5</v>
      </c>
      <c r="BX3014" s="177" t="s">
        <v>317</v>
      </c>
      <c r="BY3014" s="177" t="s">
        <v>262</v>
      </c>
      <c r="BZ3014" s="177" t="s">
        <v>277</v>
      </c>
      <c r="CA3014" s="177">
        <v>0</v>
      </c>
      <c r="CB3014" s="177" t="s">
        <v>264</v>
      </c>
      <c r="CC3014" s="122">
        <v>314.44</v>
      </c>
      <c r="CD3014" s="178" t="s">
        <v>190</v>
      </c>
      <c r="CE3014" s="177" t="s">
        <v>283</v>
      </c>
      <c r="CF3014" s="177" t="s">
        <v>283</v>
      </c>
      <c r="CG3014" s="83" t="s">
        <v>9</v>
      </c>
      <c r="CH3014" s="57"/>
      <c r="CV3014" s="51"/>
      <c r="CW3014" s="51"/>
      <c r="CX3014" s="51"/>
      <c r="CY3014" s="51"/>
      <c r="CZ3014" s="51"/>
      <c r="DA3014" s="51"/>
      <c r="DB3014" s="51"/>
      <c r="DC3014" s="51"/>
      <c r="DD3014" s="51"/>
    </row>
    <row r="3015" spans="73:108" ht="15" x14ac:dyDescent="0.25">
      <c r="BU3015" s="91"/>
      <c r="BV3015" s="177">
        <v>2010</v>
      </c>
      <c r="BW3015" s="177">
        <v>6</v>
      </c>
      <c r="BX3015" s="177" t="s">
        <v>317</v>
      </c>
      <c r="BY3015" s="177" t="s">
        <v>262</v>
      </c>
      <c r="BZ3015" s="177" t="s">
        <v>277</v>
      </c>
      <c r="CA3015" s="177">
        <v>0</v>
      </c>
      <c r="CB3015" s="177" t="s">
        <v>264</v>
      </c>
      <c r="CC3015" s="122">
        <v>377.35</v>
      </c>
      <c r="CD3015" s="178" t="s">
        <v>190</v>
      </c>
      <c r="CE3015" s="177" t="s">
        <v>283</v>
      </c>
      <c r="CF3015" s="177" t="s">
        <v>283</v>
      </c>
      <c r="CG3015" s="83" t="s">
        <v>9</v>
      </c>
      <c r="CH3015" s="57"/>
      <c r="CV3015" s="51"/>
      <c r="CW3015" s="51"/>
      <c r="CX3015" s="51"/>
      <c r="CY3015" s="51"/>
      <c r="CZ3015" s="51"/>
      <c r="DA3015" s="51"/>
      <c r="DB3015" s="51"/>
      <c r="DC3015" s="51"/>
      <c r="DD3015" s="51"/>
    </row>
    <row r="3016" spans="73:108" ht="15" x14ac:dyDescent="0.25">
      <c r="BU3016" s="91"/>
      <c r="BV3016" s="177">
        <v>2010</v>
      </c>
      <c r="BW3016" s="177">
        <v>7</v>
      </c>
      <c r="BX3016" s="177" t="s">
        <v>317</v>
      </c>
      <c r="BY3016" s="177" t="s">
        <v>262</v>
      </c>
      <c r="BZ3016" s="177" t="s">
        <v>277</v>
      </c>
      <c r="CA3016" s="177">
        <v>0</v>
      </c>
      <c r="CB3016" s="177" t="s">
        <v>264</v>
      </c>
      <c r="CC3016" s="122">
        <v>524.05999999999995</v>
      </c>
      <c r="CD3016" s="178" t="s">
        <v>190</v>
      </c>
      <c r="CE3016" s="177" t="s">
        <v>283</v>
      </c>
      <c r="CF3016" s="177" t="s">
        <v>283</v>
      </c>
      <c r="CG3016" s="83" t="s">
        <v>9</v>
      </c>
      <c r="CH3016" s="57"/>
      <c r="CV3016" s="51"/>
      <c r="CW3016" s="51"/>
      <c r="CX3016" s="51"/>
      <c r="CY3016" s="51"/>
      <c r="CZ3016" s="51"/>
      <c r="DA3016" s="51"/>
      <c r="DB3016" s="51"/>
      <c r="DC3016" s="51"/>
      <c r="DD3016" s="51"/>
    </row>
    <row r="3017" spans="73:108" ht="15" x14ac:dyDescent="0.25">
      <c r="BU3017" s="91"/>
      <c r="BV3017" s="177">
        <v>2010</v>
      </c>
      <c r="BW3017" s="177">
        <v>7</v>
      </c>
      <c r="BX3017" s="177" t="s">
        <v>317</v>
      </c>
      <c r="BY3017" s="177" t="s">
        <v>262</v>
      </c>
      <c r="BZ3017" s="177" t="s">
        <v>263</v>
      </c>
      <c r="CA3017" s="177">
        <v>0</v>
      </c>
      <c r="CB3017" s="177" t="s">
        <v>264</v>
      </c>
      <c r="CC3017" s="122">
        <v>2136.92</v>
      </c>
      <c r="CD3017" s="178" t="s">
        <v>190</v>
      </c>
      <c r="CE3017" s="177" t="s">
        <v>283</v>
      </c>
      <c r="CF3017" s="177" t="s">
        <v>283</v>
      </c>
      <c r="CG3017" s="83" t="s">
        <v>9</v>
      </c>
      <c r="CH3017" s="57"/>
      <c r="CV3017" s="51"/>
      <c r="CW3017" s="51"/>
      <c r="CX3017" s="51"/>
      <c r="CY3017" s="51"/>
      <c r="CZ3017" s="51"/>
      <c r="DA3017" s="51"/>
      <c r="DB3017" s="51"/>
      <c r="DC3017" s="51"/>
      <c r="DD3017" s="51"/>
    </row>
    <row r="3018" spans="73:108" ht="15" x14ac:dyDescent="0.25">
      <c r="BU3018" s="91"/>
      <c r="BV3018" s="177">
        <v>2010</v>
      </c>
      <c r="BW3018" s="177">
        <v>7</v>
      </c>
      <c r="BX3018" s="177" t="s">
        <v>317</v>
      </c>
      <c r="BY3018" s="177" t="s">
        <v>262</v>
      </c>
      <c r="BZ3018" s="177" t="s">
        <v>266</v>
      </c>
      <c r="CA3018" s="177">
        <v>0</v>
      </c>
      <c r="CB3018" s="177" t="s">
        <v>264</v>
      </c>
      <c r="CC3018" s="122">
        <v>1424.61</v>
      </c>
      <c r="CD3018" s="178" t="s">
        <v>190</v>
      </c>
      <c r="CE3018" s="177" t="s">
        <v>283</v>
      </c>
      <c r="CF3018" s="177" t="s">
        <v>283</v>
      </c>
      <c r="CG3018" s="83" t="s">
        <v>9</v>
      </c>
      <c r="CH3018" s="57"/>
      <c r="CV3018" s="51"/>
      <c r="CW3018" s="51"/>
      <c r="CX3018" s="51"/>
      <c r="CY3018" s="51"/>
      <c r="CZ3018" s="51"/>
      <c r="DA3018" s="51"/>
      <c r="DB3018" s="51"/>
      <c r="DC3018" s="51"/>
      <c r="DD3018" s="51"/>
    </row>
    <row r="3019" spans="73:108" ht="15" x14ac:dyDescent="0.25">
      <c r="BU3019" s="91"/>
      <c r="BV3019" s="177">
        <v>2010</v>
      </c>
      <c r="BW3019" s="177">
        <v>8</v>
      </c>
      <c r="BX3019" s="177" t="s">
        <v>317</v>
      </c>
      <c r="BY3019" s="177" t="s">
        <v>262</v>
      </c>
      <c r="BZ3019" s="177" t="s">
        <v>263</v>
      </c>
      <c r="CA3019" s="177">
        <v>0</v>
      </c>
      <c r="CB3019" s="177" t="s">
        <v>264</v>
      </c>
      <c r="CC3019" s="122">
        <v>712.31</v>
      </c>
      <c r="CD3019" s="178" t="s">
        <v>190</v>
      </c>
      <c r="CE3019" s="177" t="s">
        <v>283</v>
      </c>
      <c r="CF3019" s="177" t="s">
        <v>283</v>
      </c>
      <c r="CG3019" s="83" t="s">
        <v>9</v>
      </c>
      <c r="CH3019" s="57"/>
      <c r="CV3019" s="51"/>
      <c r="CW3019" s="51"/>
      <c r="CX3019" s="51"/>
      <c r="CY3019" s="51"/>
      <c r="CZ3019" s="51"/>
      <c r="DA3019" s="51"/>
      <c r="DB3019" s="51"/>
      <c r="DC3019" s="51"/>
      <c r="DD3019" s="51"/>
    </row>
    <row r="3020" spans="73:108" ht="15" x14ac:dyDescent="0.25">
      <c r="BU3020" s="91"/>
      <c r="BV3020" s="177">
        <v>2010</v>
      </c>
      <c r="BW3020" s="177">
        <v>8</v>
      </c>
      <c r="BX3020" s="177" t="s">
        <v>317</v>
      </c>
      <c r="BY3020" s="177" t="s">
        <v>262</v>
      </c>
      <c r="BZ3020" s="177" t="s">
        <v>266</v>
      </c>
      <c r="CA3020" s="177">
        <v>0</v>
      </c>
      <c r="CB3020" s="177" t="s">
        <v>264</v>
      </c>
      <c r="CC3020" s="122">
        <v>712.31</v>
      </c>
      <c r="CD3020" s="178" t="s">
        <v>190</v>
      </c>
      <c r="CE3020" s="177" t="s">
        <v>283</v>
      </c>
      <c r="CF3020" s="177" t="s">
        <v>283</v>
      </c>
      <c r="CG3020" s="83" t="s">
        <v>9</v>
      </c>
      <c r="CH3020" s="57"/>
      <c r="CV3020" s="51"/>
      <c r="CW3020" s="51"/>
      <c r="CX3020" s="51"/>
      <c r="CY3020" s="51"/>
      <c r="CZ3020" s="51"/>
      <c r="DA3020" s="51"/>
      <c r="DB3020" s="51"/>
      <c r="DC3020" s="51"/>
      <c r="DD3020" s="51"/>
    </row>
    <row r="3021" spans="73:108" ht="15" x14ac:dyDescent="0.25">
      <c r="BU3021" s="91"/>
      <c r="BV3021" s="177">
        <v>2010</v>
      </c>
      <c r="BW3021" s="177">
        <v>9</v>
      </c>
      <c r="BX3021" s="177" t="s">
        <v>317</v>
      </c>
      <c r="BY3021" s="177" t="s">
        <v>262</v>
      </c>
      <c r="BZ3021" s="177" t="s">
        <v>277</v>
      </c>
      <c r="CA3021" s="177">
        <v>0</v>
      </c>
      <c r="CB3021" s="177" t="s">
        <v>264</v>
      </c>
      <c r="CC3021" s="122">
        <v>3561.42</v>
      </c>
      <c r="CD3021" s="178" t="s">
        <v>190</v>
      </c>
      <c r="CE3021" s="177" t="s">
        <v>283</v>
      </c>
      <c r="CF3021" s="177" t="s">
        <v>283</v>
      </c>
      <c r="CG3021" s="83" t="s">
        <v>9</v>
      </c>
      <c r="CH3021" s="57"/>
      <c r="CV3021" s="51"/>
      <c r="CW3021" s="51"/>
      <c r="CX3021" s="51"/>
      <c r="CY3021" s="51"/>
      <c r="CZ3021" s="51"/>
      <c r="DA3021" s="51"/>
      <c r="DB3021" s="51"/>
      <c r="DC3021" s="51"/>
      <c r="DD3021" s="51"/>
    </row>
    <row r="3022" spans="73:108" ht="15" x14ac:dyDescent="0.25">
      <c r="BU3022" s="91"/>
      <c r="BV3022" s="177">
        <v>2010</v>
      </c>
      <c r="BW3022" s="177">
        <v>9</v>
      </c>
      <c r="BX3022" s="177" t="s">
        <v>317</v>
      </c>
      <c r="BY3022" s="177" t="s">
        <v>262</v>
      </c>
      <c r="BZ3022" s="177" t="s">
        <v>263</v>
      </c>
      <c r="CA3022" s="177">
        <v>0</v>
      </c>
      <c r="CB3022" s="177" t="s">
        <v>264</v>
      </c>
      <c r="CC3022" s="122">
        <v>7278.37</v>
      </c>
      <c r="CD3022" s="178" t="s">
        <v>190</v>
      </c>
      <c r="CE3022" s="177" t="s">
        <v>283</v>
      </c>
      <c r="CF3022" s="177" t="s">
        <v>283</v>
      </c>
      <c r="CG3022" s="83" t="s">
        <v>9</v>
      </c>
      <c r="CH3022" s="57"/>
      <c r="CV3022" s="51"/>
      <c r="CW3022" s="51"/>
      <c r="CX3022" s="51"/>
      <c r="CY3022" s="51"/>
      <c r="CZ3022" s="51"/>
      <c r="DA3022" s="51"/>
      <c r="DB3022" s="51"/>
      <c r="DC3022" s="51"/>
      <c r="DD3022" s="51"/>
    </row>
    <row r="3023" spans="73:108" ht="15" x14ac:dyDescent="0.25">
      <c r="BU3023" s="91"/>
      <c r="BV3023" s="177">
        <v>2010</v>
      </c>
      <c r="BW3023" s="177">
        <v>9</v>
      </c>
      <c r="BX3023" s="177" t="s">
        <v>317</v>
      </c>
      <c r="BY3023" s="177" t="s">
        <v>262</v>
      </c>
      <c r="BZ3023" s="177" t="s">
        <v>266</v>
      </c>
      <c r="CA3023" s="177">
        <v>0</v>
      </c>
      <c r="CB3023" s="177" t="s">
        <v>264</v>
      </c>
      <c r="CC3023" s="122">
        <v>2013.26</v>
      </c>
      <c r="CD3023" s="178" t="s">
        <v>190</v>
      </c>
      <c r="CE3023" s="177" t="s">
        <v>283</v>
      </c>
      <c r="CF3023" s="177" t="s">
        <v>283</v>
      </c>
      <c r="CG3023" s="83" t="s">
        <v>9</v>
      </c>
      <c r="CH3023" s="57"/>
      <c r="CV3023" s="51"/>
      <c r="CW3023" s="51"/>
      <c r="CX3023" s="51"/>
      <c r="CY3023" s="51"/>
      <c r="CZ3023" s="51"/>
      <c r="DA3023" s="51"/>
      <c r="DB3023" s="51"/>
      <c r="DC3023" s="51"/>
      <c r="DD3023" s="51"/>
    </row>
    <row r="3024" spans="73:108" ht="15" x14ac:dyDescent="0.25">
      <c r="BU3024" s="91"/>
      <c r="BV3024" s="177">
        <v>2010</v>
      </c>
      <c r="BW3024" s="177">
        <v>9</v>
      </c>
      <c r="BX3024" s="177" t="s">
        <v>317</v>
      </c>
      <c r="BY3024" s="177" t="s">
        <v>262</v>
      </c>
      <c r="BZ3024" s="177" t="s">
        <v>268</v>
      </c>
      <c r="CA3024" s="177">
        <v>0</v>
      </c>
      <c r="CB3024" s="177" t="s">
        <v>264</v>
      </c>
      <c r="CC3024" s="122">
        <v>342.84</v>
      </c>
      <c r="CD3024" s="178" t="s">
        <v>190</v>
      </c>
      <c r="CE3024" s="177" t="s">
        <v>283</v>
      </c>
      <c r="CF3024" s="177" t="s">
        <v>283</v>
      </c>
      <c r="CG3024" s="83" t="s">
        <v>9</v>
      </c>
      <c r="CH3024" s="57"/>
      <c r="CV3024" s="51"/>
      <c r="CW3024" s="51"/>
      <c r="CX3024" s="51"/>
      <c r="CY3024" s="51"/>
      <c r="CZ3024" s="51"/>
      <c r="DA3024" s="51"/>
      <c r="DB3024" s="51"/>
      <c r="DC3024" s="51"/>
      <c r="DD3024" s="51"/>
    </row>
    <row r="3025" spans="73:108" ht="15" x14ac:dyDescent="0.25">
      <c r="BU3025" s="91"/>
      <c r="BV3025" s="177">
        <v>2010</v>
      </c>
      <c r="BW3025" s="177">
        <v>9</v>
      </c>
      <c r="BX3025" s="177" t="s">
        <v>317</v>
      </c>
      <c r="BY3025" s="177" t="s">
        <v>262</v>
      </c>
      <c r="BZ3025" s="177" t="s">
        <v>316</v>
      </c>
      <c r="CA3025" s="177">
        <v>0</v>
      </c>
      <c r="CB3025" s="177" t="s">
        <v>264</v>
      </c>
      <c r="CC3025" s="122">
        <v>342.84</v>
      </c>
      <c r="CD3025" s="178" t="s">
        <v>190</v>
      </c>
      <c r="CE3025" s="177" t="s">
        <v>283</v>
      </c>
      <c r="CF3025" s="177" t="s">
        <v>283</v>
      </c>
      <c r="CG3025" s="83" t="s">
        <v>9</v>
      </c>
      <c r="CH3025" s="57"/>
      <c r="CV3025" s="51"/>
      <c r="CW3025" s="51"/>
      <c r="CX3025" s="51"/>
      <c r="CY3025" s="51"/>
      <c r="CZ3025" s="51"/>
      <c r="DA3025" s="51"/>
      <c r="DB3025" s="51"/>
      <c r="DC3025" s="51"/>
      <c r="DD3025" s="51"/>
    </row>
    <row r="3026" spans="73:108" ht="15" x14ac:dyDescent="0.25">
      <c r="BU3026" s="91"/>
      <c r="BV3026" s="177">
        <v>2010</v>
      </c>
      <c r="BW3026" s="177">
        <v>9</v>
      </c>
      <c r="BX3026" s="177" t="s">
        <v>317</v>
      </c>
      <c r="BY3026" s="177" t="s">
        <v>262</v>
      </c>
      <c r="BZ3026" s="177" t="s">
        <v>347</v>
      </c>
      <c r="CA3026" s="177">
        <v>0</v>
      </c>
      <c r="CB3026" s="177" t="s">
        <v>264</v>
      </c>
      <c r="CC3026" s="122">
        <v>1712.67</v>
      </c>
      <c r="CD3026" s="178" t="s">
        <v>190</v>
      </c>
      <c r="CE3026" s="177" t="s">
        <v>283</v>
      </c>
      <c r="CF3026" s="177" t="s">
        <v>283</v>
      </c>
      <c r="CG3026" s="83" t="s">
        <v>9</v>
      </c>
      <c r="CH3026" s="57"/>
      <c r="CV3026" s="51"/>
      <c r="CW3026" s="51"/>
      <c r="CX3026" s="51"/>
      <c r="CY3026" s="51"/>
      <c r="CZ3026" s="51"/>
      <c r="DA3026" s="51"/>
      <c r="DB3026" s="51"/>
      <c r="DC3026" s="51"/>
      <c r="DD3026" s="51"/>
    </row>
    <row r="3027" spans="73:108" ht="15" x14ac:dyDescent="0.25">
      <c r="BU3027" s="91"/>
      <c r="BV3027" s="177">
        <v>2010</v>
      </c>
      <c r="BW3027" s="177">
        <v>10</v>
      </c>
      <c r="BX3027" s="177" t="s">
        <v>317</v>
      </c>
      <c r="BY3027" s="177" t="s">
        <v>262</v>
      </c>
      <c r="BZ3027" s="177" t="s">
        <v>277</v>
      </c>
      <c r="CA3027" s="177">
        <v>0</v>
      </c>
      <c r="CB3027" s="177" t="s">
        <v>264</v>
      </c>
      <c r="CC3027" s="122">
        <v>1896.28</v>
      </c>
      <c r="CD3027" s="178" t="s">
        <v>190</v>
      </c>
      <c r="CE3027" s="177" t="s">
        <v>283</v>
      </c>
      <c r="CF3027" s="177" t="s">
        <v>283</v>
      </c>
      <c r="CG3027" s="83" t="s">
        <v>9</v>
      </c>
      <c r="CH3027" s="57"/>
      <c r="CV3027" s="51"/>
      <c r="CW3027" s="51"/>
      <c r="CX3027" s="51"/>
      <c r="CY3027" s="51"/>
      <c r="CZ3027" s="51"/>
      <c r="DA3027" s="51"/>
      <c r="DB3027" s="51"/>
      <c r="DC3027" s="51"/>
      <c r="DD3027" s="51"/>
    </row>
    <row r="3028" spans="73:108" ht="15" x14ac:dyDescent="0.25">
      <c r="BU3028" s="91"/>
      <c r="BV3028" s="177">
        <v>2010</v>
      </c>
      <c r="BW3028" s="177">
        <v>10</v>
      </c>
      <c r="BX3028" s="177" t="s">
        <v>317</v>
      </c>
      <c r="BY3028" s="177" t="s">
        <v>262</v>
      </c>
      <c r="BZ3028" s="177" t="s">
        <v>263</v>
      </c>
      <c r="CA3028" s="177">
        <v>0</v>
      </c>
      <c r="CB3028" s="177" t="s">
        <v>264</v>
      </c>
      <c r="CC3028" s="122">
        <v>404.11</v>
      </c>
      <c r="CD3028" s="178" t="s">
        <v>190</v>
      </c>
      <c r="CE3028" s="177" t="s">
        <v>283</v>
      </c>
      <c r="CF3028" s="177" t="s">
        <v>283</v>
      </c>
      <c r="CG3028" s="83" t="s">
        <v>9</v>
      </c>
      <c r="CH3028" s="57"/>
      <c r="CV3028" s="51"/>
      <c r="CW3028" s="51"/>
      <c r="CX3028" s="51"/>
      <c r="CY3028" s="51"/>
      <c r="CZ3028" s="51"/>
      <c r="DA3028" s="51"/>
      <c r="DB3028" s="51"/>
      <c r="DC3028" s="51"/>
      <c r="DD3028" s="51"/>
    </row>
    <row r="3029" spans="73:108" ht="15" x14ac:dyDescent="0.25">
      <c r="BU3029" s="91"/>
      <c r="BV3029" s="177">
        <v>2010</v>
      </c>
      <c r="BW3029" s="177">
        <v>10</v>
      </c>
      <c r="BX3029" s="177" t="s">
        <v>317</v>
      </c>
      <c r="BY3029" s="177" t="s">
        <v>262</v>
      </c>
      <c r="BZ3029" s="177" t="s">
        <v>266</v>
      </c>
      <c r="CA3029" s="177">
        <v>0</v>
      </c>
      <c r="CB3029" s="177" t="s">
        <v>264</v>
      </c>
      <c r="CC3029" s="122">
        <v>404.11</v>
      </c>
      <c r="CD3029" s="178" t="s">
        <v>190</v>
      </c>
      <c r="CE3029" s="177" t="s">
        <v>283</v>
      </c>
      <c r="CF3029" s="177" t="s">
        <v>283</v>
      </c>
      <c r="CG3029" s="83" t="s">
        <v>9</v>
      </c>
      <c r="CH3029" s="57"/>
      <c r="CV3029" s="51"/>
      <c r="CW3029" s="51"/>
      <c r="CX3029" s="51"/>
      <c r="CY3029" s="51"/>
      <c r="CZ3029" s="51"/>
      <c r="DA3029" s="51"/>
      <c r="DB3029" s="51"/>
      <c r="DC3029" s="51"/>
      <c r="DD3029" s="51"/>
    </row>
    <row r="3030" spans="73:108" ht="15" x14ac:dyDescent="0.25">
      <c r="BU3030" s="91"/>
      <c r="BV3030" s="177">
        <v>2010</v>
      </c>
      <c r="BW3030" s="177">
        <v>10</v>
      </c>
      <c r="BX3030" s="177" t="s">
        <v>317</v>
      </c>
      <c r="BY3030" s="177" t="s">
        <v>262</v>
      </c>
      <c r="BZ3030" s="177" t="s">
        <v>347</v>
      </c>
      <c r="CA3030" s="177">
        <v>0</v>
      </c>
      <c r="CB3030" s="177" t="s">
        <v>264</v>
      </c>
      <c r="CC3030" s="122">
        <v>318.64</v>
      </c>
      <c r="CD3030" s="178" t="s">
        <v>190</v>
      </c>
      <c r="CE3030" s="177" t="s">
        <v>283</v>
      </c>
      <c r="CF3030" s="177" t="s">
        <v>283</v>
      </c>
      <c r="CG3030" s="83" t="s">
        <v>9</v>
      </c>
      <c r="CH3030" s="57"/>
      <c r="CV3030" s="51"/>
      <c r="CW3030" s="51"/>
      <c r="CX3030" s="51"/>
      <c r="CY3030" s="51"/>
      <c r="CZ3030" s="51"/>
      <c r="DA3030" s="51"/>
      <c r="DB3030" s="51"/>
      <c r="DC3030" s="51"/>
      <c r="DD3030" s="51"/>
    </row>
    <row r="3031" spans="73:108" ht="15" x14ac:dyDescent="0.25">
      <c r="BU3031" s="91"/>
      <c r="BV3031" s="177">
        <v>2007</v>
      </c>
      <c r="BW3031" s="177">
        <v>3</v>
      </c>
      <c r="BX3031" s="177" t="s">
        <v>318</v>
      </c>
      <c r="BY3031" s="177" t="s">
        <v>262</v>
      </c>
      <c r="BZ3031" s="177" t="s">
        <v>263</v>
      </c>
      <c r="CA3031" s="177">
        <v>0</v>
      </c>
      <c r="CB3031" s="177" t="s">
        <v>264</v>
      </c>
      <c r="CC3031" s="122">
        <v>86.6</v>
      </c>
      <c r="CD3031" s="178" t="s">
        <v>190</v>
      </c>
      <c r="CE3031" s="177" t="s">
        <v>283</v>
      </c>
      <c r="CF3031" s="177" t="s">
        <v>283</v>
      </c>
      <c r="CG3031" s="83" t="s">
        <v>9</v>
      </c>
      <c r="CH3031" s="57"/>
      <c r="CV3031" s="51"/>
      <c r="CW3031" s="51"/>
      <c r="CX3031" s="51"/>
      <c r="CY3031" s="51"/>
      <c r="CZ3031" s="51"/>
      <c r="DA3031" s="51"/>
      <c r="DB3031" s="51"/>
      <c r="DC3031" s="51"/>
      <c r="DD3031" s="51"/>
    </row>
    <row r="3032" spans="73:108" ht="15" x14ac:dyDescent="0.25">
      <c r="BU3032" s="91"/>
      <c r="BV3032" s="177">
        <v>2007</v>
      </c>
      <c r="BW3032" s="177">
        <v>4</v>
      </c>
      <c r="BX3032" s="177" t="s">
        <v>318</v>
      </c>
      <c r="BY3032" s="177" t="s">
        <v>262</v>
      </c>
      <c r="BZ3032" s="177" t="s">
        <v>277</v>
      </c>
      <c r="CA3032" s="177">
        <v>0</v>
      </c>
      <c r="CB3032" s="177" t="s">
        <v>264</v>
      </c>
      <c r="CC3032" s="122">
        <v>88.57</v>
      </c>
      <c r="CD3032" s="178" t="s">
        <v>190</v>
      </c>
      <c r="CE3032" s="177" t="s">
        <v>283</v>
      </c>
      <c r="CF3032" s="177" t="s">
        <v>283</v>
      </c>
      <c r="CG3032" s="83" t="s">
        <v>9</v>
      </c>
      <c r="CH3032" s="57"/>
      <c r="CV3032" s="51"/>
      <c r="CW3032" s="51"/>
      <c r="CX3032" s="51"/>
      <c r="CY3032" s="51"/>
      <c r="CZ3032" s="51"/>
      <c r="DA3032" s="51"/>
      <c r="DB3032" s="51"/>
      <c r="DC3032" s="51"/>
      <c r="DD3032" s="51"/>
    </row>
    <row r="3033" spans="73:108" ht="15" x14ac:dyDescent="0.25">
      <c r="BU3033" s="91"/>
      <c r="BV3033" s="177">
        <v>2007</v>
      </c>
      <c r="BW3033" s="177">
        <v>5</v>
      </c>
      <c r="BX3033" s="177" t="s">
        <v>318</v>
      </c>
      <c r="BY3033" s="177" t="s">
        <v>262</v>
      </c>
      <c r="BZ3033" s="177" t="s">
        <v>277</v>
      </c>
      <c r="CA3033" s="177">
        <v>0</v>
      </c>
      <c r="CB3033" s="177" t="s">
        <v>264</v>
      </c>
      <c r="CC3033" s="122">
        <v>1239.95</v>
      </c>
      <c r="CD3033" s="178" t="s">
        <v>190</v>
      </c>
      <c r="CE3033" s="177" t="s">
        <v>283</v>
      </c>
      <c r="CF3033" s="177" t="s">
        <v>283</v>
      </c>
      <c r="CG3033" s="83" t="s">
        <v>9</v>
      </c>
      <c r="CH3033" s="57"/>
      <c r="CV3033" s="51"/>
      <c r="CW3033" s="51"/>
      <c r="CX3033" s="51"/>
      <c r="CY3033" s="51"/>
      <c r="CZ3033" s="51"/>
      <c r="DA3033" s="51"/>
      <c r="DB3033" s="51"/>
      <c r="DC3033" s="51"/>
      <c r="DD3033" s="51"/>
    </row>
    <row r="3034" spans="73:108" ht="15" x14ac:dyDescent="0.25">
      <c r="BU3034" s="91"/>
      <c r="BV3034" s="177">
        <v>2007</v>
      </c>
      <c r="BW3034" s="177">
        <v>6</v>
      </c>
      <c r="BX3034" s="177" t="s">
        <v>318</v>
      </c>
      <c r="BY3034" s="177" t="s">
        <v>262</v>
      </c>
      <c r="BZ3034" s="177" t="s">
        <v>277</v>
      </c>
      <c r="CA3034" s="177">
        <v>0</v>
      </c>
      <c r="CB3034" s="177" t="s">
        <v>264</v>
      </c>
      <c r="CC3034" s="122">
        <v>982.42</v>
      </c>
      <c r="CD3034" s="178" t="s">
        <v>190</v>
      </c>
      <c r="CE3034" s="177" t="s">
        <v>283</v>
      </c>
      <c r="CF3034" s="177" t="s">
        <v>283</v>
      </c>
      <c r="CG3034" s="83" t="s">
        <v>9</v>
      </c>
      <c r="CH3034" s="57"/>
      <c r="CV3034" s="51"/>
      <c r="CW3034" s="51"/>
      <c r="CX3034" s="51"/>
      <c r="CY3034" s="51"/>
      <c r="CZ3034" s="51"/>
      <c r="DA3034" s="51"/>
      <c r="DB3034" s="51"/>
      <c r="DC3034" s="51"/>
      <c r="DD3034" s="51"/>
    </row>
    <row r="3035" spans="73:108" ht="15" x14ac:dyDescent="0.25">
      <c r="BU3035" s="91"/>
      <c r="BV3035" s="177">
        <v>2007</v>
      </c>
      <c r="BW3035" s="177">
        <v>7</v>
      </c>
      <c r="BX3035" s="177" t="s">
        <v>318</v>
      </c>
      <c r="BY3035" s="177" t="s">
        <v>262</v>
      </c>
      <c r="BZ3035" s="177" t="s">
        <v>277</v>
      </c>
      <c r="CA3035" s="177">
        <v>0</v>
      </c>
      <c r="CB3035" s="177" t="s">
        <v>264</v>
      </c>
      <c r="CC3035" s="122">
        <v>1110.06</v>
      </c>
      <c r="CD3035" s="178" t="s">
        <v>190</v>
      </c>
      <c r="CE3035" s="177" t="s">
        <v>283</v>
      </c>
      <c r="CF3035" s="177" t="s">
        <v>283</v>
      </c>
      <c r="CG3035" s="83" t="s">
        <v>9</v>
      </c>
      <c r="CH3035" s="57"/>
      <c r="CV3035" s="51"/>
      <c r="CW3035" s="51"/>
      <c r="CX3035" s="51"/>
      <c r="CY3035" s="51"/>
      <c r="CZ3035" s="51"/>
      <c r="DA3035" s="51"/>
      <c r="DB3035" s="51"/>
      <c r="DC3035" s="51"/>
      <c r="DD3035" s="51"/>
    </row>
    <row r="3036" spans="73:108" ht="15" x14ac:dyDescent="0.25">
      <c r="BU3036" s="91"/>
      <c r="BV3036" s="177">
        <v>2007</v>
      </c>
      <c r="BW3036" s="177">
        <v>8</v>
      </c>
      <c r="BX3036" s="177" t="s">
        <v>318</v>
      </c>
      <c r="BY3036" s="177" t="s">
        <v>262</v>
      </c>
      <c r="BZ3036" s="177" t="s">
        <v>277</v>
      </c>
      <c r="CA3036" s="177">
        <v>0</v>
      </c>
      <c r="CB3036" s="177" t="s">
        <v>264</v>
      </c>
      <c r="CC3036" s="122">
        <v>1155.46</v>
      </c>
      <c r="CD3036" s="178" t="s">
        <v>190</v>
      </c>
      <c r="CE3036" s="177" t="s">
        <v>283</v>
      </c>
      <c r="CF3036" s="177" t="s">
        <v>283</v>
      </c>
      <c r="CG3036" s="83" t="s">
        <v>9</v>
      </c>
      <c r="CH3036" s="57"/>
      <c r="CV3036" s="51"/>
      <c r="CW3036" s="51"/>
      <c r="CX3036" s="51"/>
      <c r="CY3036" s="51"/>
      <c r="CZ3036" s="51"/>
      <c r="DA3036" s="51"/>
      <c r="DB3036" s="51"/>
      <c r="DC3036" s="51"/>
      <c r="DD3036" s="51"/>
    </row>
    <row r="3037" spans="73:108" ht="15" x14ac:dyDescent="0.25">
      <c r="BU3037" s="91"/>
      <c r="BV3037" s="177">
        <v>2009</v>
      </c>
      <c r="BW3037" s="177">
        <v>9</v>
      </c>
      <c r="BX3037" s="177" t="s">
        <v>1404</v>
      </c>
      <c r="BY3037" s="177" t="s">
        <v>262</v>
      </c>
      <c r="BZ3037" s="177" t="s">
        <v>277</v>
      </c>
      <c r="CA3037" s="177">
        <v>0</v>
      </c>
      <c r="CB3037" s="177" t="s">
        <v>264</v>
      </c>
      <c r="CC3037" s="122">
        <v>757.92</v>
      </c>
      <c r="CD3037" s="178" t="s">
        <v>190</v>
      </c>
      <c r="CE3037" s="177" t="s">
        <v>283</v>
      </c>
      <c r="CF3037" s="177" t="s">
        <v>283</v>
      </c>
      <c r="CG3037" s="83" t="s">
        <v>9</v>
      </c>
      <c r="CH3037" s="57"/>
      <c r="CV3037" s="51"/>
      <c r="CW3037" s="51"/>
      <c r="CX3037" s="51"/>
      <c r="CY3037" s="51"/>
      <c r="CZ3037" s="51"/>
      <c r="DA3037" s="51"/>
      <c r="DB3037" s="51"/>
      <c r="DC3037" s="51"/>
      <c r="DD3037" s="51"/>
    </row>
    <row r="3038" spans="73:108" ht="15" x14ac:dyDescent="0.25">
      <c r="BU3038" s="91"/>
      <c r="BV3038" s="177">
        <v>2009</v>
      </c>
      <c r="BW3038" s="177">
        <v>10</v>
      </c>
      <c r="BX3038" s="177" t="s">
        <v>1404</v>
      </c>
      <c r="BY3038" s="177" t="s">
        <v>262</v>
      </c>
      <c r="BZ3038" s="177" t="s">
        <v>277</v>
      </c>
      <c r="CA3038" s="177">
        <v>0</v>
      </c>
      <c r="CB3038" s="177" t="s">
        <v>264</v>
      </c>
      <c r="CC3038" s="122">
        <v>1515.84</v>
      </c>
      <c r="CD3038" s="178" t="s">
        <v>190</v>
      </c>
      <c r="CE3038" s="177" t="s">
        <v>283</v>
      </c>
      <c r="CF3038" s="177" t="s">
        <v>283</v>
      </c>
      <c r="CG3038" s="83" t="s">
        <v>9</v>
      </c>
      <c r="CH3038" s="57"/>
      <c r="CV3038" s="51"/>
      <c r="CW3038" s="51"/>
      <c r="CX3038" s="51"/>
      <c r="CY3038" s="51"/>
      <c r="CZ3038" s="51"/>
      <c r="DA3038" s="51"/>
      <c r="DB3038" s="51"/>
      <c r="DC3038" s="51"/>
      <c r="DD3038" s="51"/>
    </row>
    <row r="3039" spans="73:108" ht="15" x14ac:dyDescent="0.25">
      <c r="BU3039" s="91"/>
      <c r="BV3039" s="177">
        <v>2009</v>
      </c>
      <c r="BW3039" s="177">
        <v>11</v>
      </c>
      <c r="BX3039" s="177" t="s">
        <v>1404</v>
      </c>
      <c r="BY3039" s="177" t="s">
        <v>262</v>
      </c>
      <c r="BZ3039" s="177" t="s">
        <v>277</v>
      </c>
      <c r="CA3039" s="177">
        <v>0</v>
      </c>
      <c r="CB3039" s="177" t="s">
        <v>264</v>
      </c>
      <c r="CC3039" s="122">
        <v>1515.84</v>
      </c>
      <c r="CD3039" s="178" t="s">
        <v>190</v>
      </c>
      <c r="CE3039" s="177" t="s">
        <v>283</v>
      </c>
      <c r="CF3039" s="177" t="s">
        <v>283</v>
      </c>
      <c r="CG3039" s="83" t="s">
        <v>9</v>
      </c>
      <c r="CH3039" s="57"/>
      <c r="CV3039" s="51"/>
      <c r="CW3039" s="51"/>
      <c r="CX3039" s="51"/>
      <c r="CY3039" s="51"/>
      <c r="CZ3039" s="51"/>
      <c r="DA3039" s="51"/>
      <c r="DB3039" s="51"/>
      <c r="DC3039" s="51"/>
      <c r="DD3039" s="51"/>
    </row>
    <row r="3040" spans="73:108" ht="15" x14ac:dyDescent="0.25">
      <c r="BU3040" s="91"/>
      <c r="BV3040" s="177">
        <v>2009</v>
      </c>
      <c r="BW3040" s="177">
        <v>12</v>
      </c>
      <c r="BX3040" s="177" t="s">
        <v>1404</v>
      </c>
      <c r="BY3040" s="177" t="s">
        <v>262</v>
      </c>
      <c r="BZ3040" s="177" t="s">
        <v>277</v>
      </c>
      <c r="CA3040" s="177">
        <v>0</v>
      </c>
      <c r="CB3040" s="177" t="s">
        <v>264</v>
      </c>
      <c r="CC3040" s="122">
        <v>1468.47</v>
      </c>
      <c r="CD3040" s="178" t="s">
        <v>190</v>
      </c>
      <c r="CE3040" s="177" t="s">
        <v>283</v>
      </c>
      <c r="CF3040" s="177" t="s">
        <v>283</v>
      </c>
      <c r="CG3040" s="83" t="s">
        <v>9</v>
      </c>
      <c r="CH3040" s="57"/>
      <c r="CV3040" s="51"/>
      <c r="CW3040" s="51"/>
      <c r="CX3040" s="51"/>
      <c r="CY3040" s="51"/>
      <c r="CZ3040" s="51"/>
      <c r="DA3040" s="51"/>
      <c r="DB3040" s="51"/>
      <c r="DC3040" s="51"/>
      <c r="DD3040" s="51"/>
    </row>
    <row r="3041" spans="73:108" ht="15" x14ac:dyDescent="0.25">
      <c r="BU3041" s="91"/>
      <c r="BV3041" s="177">
        <v>2010</v>
      </c>
      <c r="BW3041" s="177">
        <v>1</v>
      </c>
      <c r="BX3041" s="177" t="s">
        <v>1404</v>
      </c>
      <c r="BY3041" s="177" t="s">
        <v>262</v>
      </c>
      <c r="BZ3041" s="177" t="s">
        <v>277</v>
      </c>
      <c r="CA3041" s="177">
        <v>0</v>
      </c>
      <c r="CB3041" s="177" t="s">
        <v>264</v>
      </c>
      <c r="CC3041" s="122">
        <v>1698.21</v>
      </c>
      <c r="CD3041" s="178" t="s">
        <v>190</v>
      </c>
      <c r="CE3041" s="177" t="s">
        <v>283</v>
      </c>
      <c r="CF3041" s="177" t="s">
        <v>283</v>
      </c>
      <c r="CG3041" s="83" t="s">
        <v>9</v>
      </c>
      <c r="CH3041" s="57"/>
      <c r="CV3041" s="51"/>
      <c r="CW3041" s="51"/>
      <c r="CX3041" s="51"/>
      <c r="CY3041" s="51"/>
      <c r="CZ3041" s="51"/>
      <c r="DA3041" s="51"/>
      <c r="DB3041" s="51"/>
      <c r="DC3041" s="51"/>
      <c r="DD3041" s="51"/>
    </row>
    <row r="3042" spans="73:108" ht="15" x14ac:dyDescent="0.25">
      <c r="BU3042" s="91"/>
      <c r="BV3042" s="177">
        <v>2010</v>
      </c>
      <c r="BW3042" s="177">
        <v>2</v>
      </c>
      <c r="BX3042" s="177" t="s">
        <v>1404</v>
      </c>
      <c r="BY3042" s="177" t="s">
        <v>262</v>
      </c>
      <c r="BZ3042" s="177" t="s">
        <v>277</v>
      </c>
      <c r="CA3042" s="177">
        <v>0</v>
      </c>
      <c r="CB3042" s="177" t="s">
        <v>264</v>
      </c>
      <c r="CC3042" s="122">
        <v>2691.89</v>
      </c>
      <c r="CD3042" s="178" t="s">
        <v>190</v>
      </c>
      <c r="CE3042" s="177" t="s">
        <v>283</v>
      </c>
      <c r="CF3042" s="177" t="s">
        <v>283</v>
      </c>
      <c r="CG3042" s="83" t="s">
        <v>9</v>
      </c>
      <c r="CH3042" s="57"/>
      <c r="CV3042" s="51"/>
      <c r="CW3042" s="51"/>
      <c r="CX3042" s="51"/>
      <c r="CY3042" s="51"/>
      <c r="CZ3042" s="51"/>
      <c r="DA3042" s="51"/>
      <c r="DB3042" s="51"/>
      <c r="DC3042" s="51"/>
      <c r="DD3042" s="51"/>
    </row>
    <row r="3043" spans="73:108" ht="15" x14ac:dyDescent="0.25">
      <c r="BU3043" s="91"/>
      <c r="BV3043" s="177">
        <v>2010</v>
      </c>
      <c r="BW3043" s="177">
        <v>3</v>
      </c>
      <c r="BX3043" s="177" t="s">
        <v>1404</v>
      </c>
      <c r="BY3043" s="177" t="s">
        <v>262</v>
      </c>
      <c r="BZ3043" s="177" t="s">
        <v>277</v>
      </c>
      <c r="CA3043" s="177">
        <v>0</v>
      </c>
      <c r="CB3043" s="177" t="s">
        <v>264</v>
      </c>
      <c r="CC3043" s="122">
        <v>2407.61</v>
      </c>
      <c r="CD3043" s="178" t="s">
        <v>190</v>
      </c>
      <c r="CE3043" s="177" t="s">
        <v>283</v>
      </c>
      <c r="CF3043" s="177" t="s">
        <v>283</v>
      </c>
      <c r="CG3043" s="83" t="s">
        <v>9</v>
      </c>
      <c r="CH3043" s="57"/>
      <c r="CV3043" s="51"/>
      <c r="CW3043" s="51"/>
      <c r="CX3043" s="51"/>
      <c r="CY3043" s="51"/>
      <c r="CZ3043" s="51"/>
      <c r="DA3043" s="51"/>
      <c r="DB3043" s="51"/>
      <c r="DC3043" s="51"/>
      <c r="DD3043" s="51"/>
    </row>
    <row r="3044" spans="73:108" ht="15" x14ac:dyDescent="0.25">
      <c r="BU3044" s="91"/>
      <c r="BV3044" s="177">
        <v>2010</v>
      </c>
      <c r="BW3044" s="177">
        <v>4</v>
      </c>
      <c r="BX3044" s="177" t="s">
        <v>1404</v>
      </c>
      <c r="BY3044" s="177" t="s">
        <v>262</v>
      </c>
      <c r="BZ3044" s="177" t="s">
        <v>277</v>
      </c>
      <c r="CA3044" s="177">
        <v>0</v>
      </c>
      <c r="CB3044" s="177" t="s">
        <v>264</v>
      </c>
      <c r="CC3044" s="122">
        <v>2733.37</v>
      </c>
      <c r="CD3044" s="178" t="s">
        <v>190</v>
      </c>
      <c r="CE3044" s="177" t="s">
        <v>283</v>
      </c>
      <c r="CF3044" s="177" t="s">
        <v>283</v>
      </c>
      <c r="CG3044" s="83" t="s">
        <v>9</v>
      </c>
      <c r="CH3044" s="57"/>
      <c r="CV3044" s="51"/>
      <c r="CW3044" s="51"/>
      <c r="CX3044" s="51"/>
      <c r="CY3044" s="51"/>
      <c r="CZ3044" s="51"/>
      <c r="DA3044" s="51"/>
      <c r="DB3044" s="51"/>
      <c r="DC3044" s="51"/>
      <c r="DD3044" s="51"/>
    </row>
    <row r="3045" spans="73:108" ht="15" x14ac:dyDescent="0.25">
      <c r="BU3045" s="91"/>
      <c r="BV3045" s="177">
        <v>2010</v>
      </c>
      <c r="BW3045" s="177">
        <v>5</v>
      </c>
      <c r="BX3045" s="177" t="s">
        <v>1404</v>
      </c>
      <c r="BY3045" s="177" t="s">
        <v>262</v>
      </c>
      <c r="BZ3045" s="177" t="s">
        <v>277</v>
      </c>
      <c r="CA3045" s="177">
        <v>0</v>
      </c>
      <c r="CB3045" s="177" t="s">
        <v>264</v>
      </c>
      <c r="CC3045" s="122">
        <v>2525.4699999999998</v>
      </c>
      <c r="CD3045" s="178" t="s">
        <v>190</v>
      </c>
      <c r="CE3045" s="177" t="s">
        <v>283</v>
      </c>
      <c r="CF3045" s="177" t="s">
        <v>283</v>
      </c>
      <c r="CG3045" s="83" t="s">
        <v>9</v>
      </c>
      <c r="CH3045" s="57"/>
      <c r="CV3045" s="51"/>
      <c r="CW3045" s="51"/>
      <c r="CX3045" s="51"/>
      <c r="CY3045" s="51"/>
      <c r="CZ3045" s="51"/>
      <c r="DA3045" s="51"/>
      <c r="DB3045" s="51"/>
      <c r="DC3045" s="51"/>
      <c r="DD3045" s="51"/>
    </row>
    <row r="3046" spans="73:108" ht="15" x14ac:dyDescent="0.25">
      <c r="BU3046" s="91"/>
      <c r="BV3046" s="177">
        <v>2010</v>
      </c>
      <c r="BW3046" s="177">
        <v>6</v>
      </c>
      <c r="BX3046" s="177" t="s">
        <v>1404</v>
      </c>
      <c r="BY3046" s="177" t="s">
        <v>262</v>
      </c>
      <c r="BZ3046" s="177" t="s">
        <v>277</v>
      </c>
      <c r="CA3046" s="177">
        <v>0</v>
      </c>
      <c r="CB3046" s="177" t="s">
        <v>264</v>
      </c>
      <c r="CC3046" s="122">
        <v>2164.8200000000002</v>
      </c>
      <c r="CD3046" s="178" t="s">
        <v>190</v>
      </c>
      <c r="CE3046" s="177" t="s">
        <v>283</v>
      </c>
      <c r="CF3046" s="177" t="s">
        <v>283</v>
      </c>
      <c r="CG3046" s="83" t="s">
        <v>9</v>
      </c>
      <c r="CH3046" s="57"/>
      <c r="CV3046" s="51"/>
      <c r="CW3046" s="51"/>
      <c r="CX3046" s="51"/>
      <c r="CY3046" s="51"/>
      <c r="CZ3046" s="51"/>
      <c r="DA3046" s="51"/>
      <c r="DB3046" s="51"/>
      <c r="DC3046" s="51"/>
      <c r="DD3046" s="51"/>
    </row>
    <row r="3047" spans="73:108" ht="15" x14ac:dyDescent="0.25">
      <c r="BU3047" s="91"/>
      <c r="BV3047" s="177">
        <v>2010</v>
      </c>
      <c r="BW3047" s="177">
        <v>7</v>
      </c>
      <c r="BX3047" s="177" t="s">
        <v>1404</v>
      </c>
      <c r="BY3047" s="177" t="s">
        <v>262</v>
      </c>
      <c r="BZ3047" s="177" t="s">
        <v>277</v>
      </c>
      <c r="CA3047" s="177">
        <v>0</v>
      </c>
      <c r="CB3047" s="177" t="s">
        <v>264</v>
      </c>
      <c r="CC3047" s="122">
        <v>4191.05</v>
      </c>
      <c r="CD3047" s="178" t="s">
        <v>190</v>
      </c>
      <c r="CE3047" s="177" t="s">
        <v>283</v>
      </c>
      <c r="CF3047" s="177" t="s">
        <v>283</v>
      </c>
      <c r="CG3047" s="83" t="s">
        <v>9</v>
      </c>
      <c r="CH3047" s="57"/>
      <c r="CV3047" s="51"/>
      <c r="CW3047" s="51"/>
      <c r="CX3047" s="51"/>
      <c r="CY3047" s="51"/>
      <c r="CZ3047" s="51"/>
      <c r="DA3047" s="51"/>
      <c r="DB3047" s="51"/>
      <c r="DC3047" s="51"/>
      <c r="DD3047" s="51"/>
    </row>
    <row r="3048" spans="73:108" ht="15" x14ac:dyDescent="0.25">
      <c r="BU3048" s="91"/>
      <c r="BV3048" s="177">
        <v>2010</v>
      </c>
      <c r="BW3048" s="177">
        <v>8</v>
      </c>
      <c r="BX3048" s="177" t="s">
        <v>1404</v>
      </c>
      <c r="BY3048" s="177" t="s">
        <v>262</v>
      </c>
      <c r="BZ3048" s="177" t="s">
        <v>277</v>
      </c>
      <c r="CA3048" s="177">
        <v>0</v>
      </c>
      <c r="CB3048" s="177" t="s">
        <v>264</v>
      </c>
      <c r="CC3048" s="122">
        <v>2886.12</v>
      </c>
      <c r="CD3048" s="178" t="s">
        <v>190</v>
      </c>
      <c r="CE3048" s="177" t="s">
        <v>283</v>
      </c>
      <c r="CF3048" s="177" t="s">
        <v>283</v>
      </c>
      <c r="CG3048" s="83" t="s">
        <v>9</v>
      </c>
      <c r="CH3048" s="57"/>
      <c r="CV3048" s="51"/>
      <c r="CW3048" s="51"/>
      <c r="CX3048" s="51"/>
      <c r="CY3048" s="51"/>
      <c r="CZ3048" s="51"/>
      <c r="DA3048" s="51"/>
      <c r="DB3048" s="51"/>
      <c r="DC3048" s="51"/>
      <c r="DD3048" s="51"/>
    </row>
    <row r="3049" spans="73:108" ht="15" x14ac:dyDescent="0.25">
      <c r="BU3049" s="91"/>
      <c r="BV3049" s="177">
        <v>2010</v>
      </c>
      <c r="BW3049" s="177">
        <v>9</v>
      </c>
      <c r="BX3049" s="177" t="s">
        <v>1404</v>
      </c>
      <c r="BY3049" s="177" t="s">
        <v>262</v>
      </c>
      <c r="BZ3049" s="177" t="s">
        <v>277</v>
      </c>
      <c r="CA3049" s="177">
        <v>0</v>
      </c>
      <c r="CB3049" s="177" t="s">
        <v>264</v>
      </c>
      <c r="CC3049" s="122">
        <v>3191.15</v>
      </c>
      <c r="CD3049" s="178" t="s">
        <v>190</v>
      </c>
      <c r="CE3049" s="177" t="s">
        <v>283</v>
      </c>
      <c r="CF3049" s="177" t="s">
        <v>283</v>
      </c>
      <c r="CG3049" s="83" t="s">
        <v>9</v>
      </c>
      <c r="CH3049" s="57"/>
      <c r="CV3049" s="51"/>
      <c r="CW3049" s="51"/>
      <c r="CX3049" s="51"/>
      <c r="CY3049" s="51"/>
      <c r="CZ3049" s="51"/>
      <c r="DA3049" s="51"/>
      <c r="DB3049" s="51"/>
      <c r="DC3049" s="51"/>
      <c r="DD3049" s="51"/>
    </row>
    <row r="3050" spans="73:108" ht="15" x14ac:dyDescent="0.25">
      <c r="BU3050" s="91"/>
      <c r="BV3050" s="177">
        <v>2010</v>
      </c>
      <c r="BW3050" s="177">
        <v>10</v>
      </c>
      <c r="BX3050" s="177" t="s">
        <v>1404</v>
      </c>
      <c r="BY3050" s="177" t="s">
        <v>262</v>
      </c>
      <c r="BZ3050" s="177" t="s">
        <v>277</v>
      </c>
      <c r="CA3050" s="177">
        <v>0</v>
      </c>
      <c r="CB3050" s="177" t="s">
        <v>264</v>
      </c>
      <c r="CC3050" s="122">
        <v>3863.88</v>
      </c>
      <c r="CD3050" s="178" t="s">
        <v>190</v>
      </c>
      <c r="CE3050" s="177" t="s">
        <v>283</v>
      </c>
      <c r="CF3050" s="177" t="s">
        <v>283</v>
      </c>
      <c r="CG3050" s="83" t="s">
        <v>9</v>
      </c>
      <c r="CH3050" s="57"/>
      <c r="CV3050" s="51"/>
      <c r="CW3050" s="51"/>
      <c r="CX3050" s="51"/>
      <c r="CY3050" s="51"/>
      <c r="CZ3050" s="51"/>
      <c r="DA3050" s="51"/>
      <c r="DB3050" s="51"/>
      <c r="DC3050" s="51"/>
      <c r="DD3050" s="51"/>
    </row>
    <row r="3051" spans="73:108" ht="15" x14ac:dyDescent="0.25">
      <c r="BU3051" s="91"/>
      <c r="BV3051" s="177">
        <v>2010</v>
      </c>
      <c r="BW3051" s="177">
        <v>11</v>
      </c>
      <c r="BX3051" s="177" t="s">
        <v>1404</v>
      </c>
      <c r="BY3051" s="177" t="s">
        <v>262</v>
      </c>
      <c r="BZ3051" s="177" t="s">
        <v>277</v>
      </c>
      <c r="CA3051" s="177">
        <v>0</v>
      </c>
      <c r="CB3051" s="177" t="s">
        <v>264</v>
      </c>
      <c r="CC3051" s="122">
        <v>3635.24</v>
      </c>
      <c r="CD3051" s="178" t="s">
        <v>190</v>
      </c>
      <c r="CE3051" s="177" t="s">
        <v>283</v>
      </c>
      <c r="CF3051" s="177" t="s">
        <v>283</v>
      </c>
      <c r="CG3051" s="83" t="s">
        <v>9</v>
      </c>
      <c r="CH3051" s="57"/>
      <c r="CV3051" s="51"/>
      <c r="CW3051" s="51"/>
      <c r="CX3051" s="51"/>
      <c r="CY3051" s="51"/>
      <c r="CZ3051" s="51"/>
      <c r="DA3051" s="51"/>
      <c r="DB3051" s="51"/>
      <c r="DC3051" s="51"/>
      <c r="DD3051" s="51"/>
    </row>
    <row r="3052" spans="73:108" ht="15" x14ac:dyDescent="0.25">
      <c r="BU3052" s="91"/>
      <c r="BV3052" s="177">
        <v>2010</v>
      </c>
      <c r="BW3052" s="177">
        <v>12</v>
      </c>
      <c r="BX3052" s="177" t="s">
        <v>1404</v>
      </c>
      <c r="BY3052" s="177" t="s">
        <v>262</v>
      </c>
      <c r="BZ3052" s="177" t="s">
        <v>277</v>
      </c>
      <c r="CA3052" s="177">
        <v>0</v>
      </c>
      <c r="CB3052" s="177" t="s">
        <v>264</v>
      </c>
      <c r="CC3052" s="122">
        <v>4828.43</v>
      </c>
      <c r="CD3052" s="178" t="s">
        <v>190</v>
      </c>
      <c r="CE3052" s="177" t="s">
        <v>283</v>
      </c>
      <c r="CF3052" s="177" t="s">
        <v>283</v>
      </c>
      <c r="CG3052" s="83" t="s">
        <v>9</v>
      </c>
      <c r="CH3052" s="57"/>
      <c r="CV3052" s="51"/>
      <c r="CW3052" s="51"/>
      <c r="CX3052" s="51"/>
      <c r="CY3052" s="51"/>
      <c r="CZ3052" s="51"/>
      <c r="DA3052" s="51"/>
      <c r="DB3052" s="51"/>
      <c r="DC3052" s="51"/>
      <c r="DD3052" s="51"/>
    </row>
    <row r="3053" spans="73:108" ht="15" x14ac:dyDescent="0.25">
      <c r="BU3053" s="91"/>
      <c r="BV3053" s="177">
        <v>2010</v>
      </c>
      <c r="BW3053" s="177">
        <v>5</v>
      </c>
      <c r="BX3053" s="177" t="s">
        <v>1616</v>
      </c>
      <c r="BY3053" s="177" t="s">
        <v>262</v>
      </c>
      <c r="BZ3053" s="177" t="s">
        <v>277</v>
      </c>
      <c r="CA3053" s="177">
        <v>6</v>
      </c>
      <c r="CB3053" s="177" t="s">
        <v>269</v>
      </c>
      <c r="CC3053" s="122">
        <v>15.59</v>
      </c>
      <c r="CD3053" s="178" t="s">
        <v>3440</v>
      </c>
      <c r="CE3053" s="177" t="s">
        <v>327</v>
      </c>
      <c r="CF3053" s="177" t="s">
        <v>327</v>
      </c>
      <c r="CG3053" s="83" t="s">
        <v>89</v>
      </c>
      <c r="CH3053" s="57"/>
      <c r="CV3053" s="51"/>
      <c r="CW3053" s="51"/>
      <c r="CX3053" s="51"/>
      <c r="CY3053" s="51"/>
      <c r="CZ3053" s="51"/>
      <c r="DA3053" s="51"/>
      <c r="DB3053" s="51"/>
      <c r="DC3053" s="51"/>
      <c r="DD3053" s="51"/>
    </row>
    <row r="3054" spans="73:108" ht="15" x14ac:dyDescent="0.25">
      <c r="BU3054" s="91"/>
      <c r="BV3054" s="177">
        <v>2010</v>
      </c>
      <c r="BW3054" s="177">
        <v>6</v>
      </c>
      <c r="BX3054" s="177" t="s">
        <v>1616</v>
      </c>
      <c r="BY3054" s="177" t="s">
        <v>262</v>
      </c>
      <c r="BZ3054" s="177" t="s">
        <v>277</v>
      </c>
      <c r="CA3054" s="177">
        <v>6</v>
      </c>
      <c r="CB3054" s="177" t="s">
        <v>269</v>
      </c>
      <c r="CC3054" s="122">
        <v>43.32</v>
      </c>
      <c r="CD3054" s="178" t="s">
        <v>3479</v>
      </c>
      <c r="CE3054" s="177" t="s">
        <v>327</v>
      </c>
      <c r="CF3054" s="177" t="s">
        <v>327</v>
      </c>
      <c r="CG3054" s="83" t="s">
        <v>89</v>
      </c>
      <c r="CH3054" s="57"/>
      <c r="CV3054" s="51"/>
      <c r="CW3054" s="51"/>
      <c r="CX3054" s="51"/>
      <c r="CY3054" s="51"/>
      <c r="CZ3054" s="51"/>
      <c r="DA3054" s="51"/>
      <c r="DB3054" s="51"/>
      <c r="DC3054" s="51"/>
      <c r="DD3054" s="51"/>
    </row>
    <row r="3055" spans="73:108" ht="15" x14ac:dyDescent="0.25">
      <c r="BU3055" s="91"/>
      <c r="BV3055" s="177">
        <v>2007</v>
      </c>
      <c r="BW3055" s="177">
        <v>4</v>
      </c>
      <c r="BX3055" s="177" t="s">
        <v>323</v>
      </c>
      <c r="BY3055" s="177" t="s">
        <v>262</v>
      </c>
      <c r="BZ3055" s="177" t="s">
        <v>316</v>
      </c>
      <c r="CA3055" s="177">
        <v>6</v>
      </c>
      <c r="CB3055" s="177" t="s">
        <v>264</v>
      </c>
      <c r="CC3055" s="122">
        <v>0.27</v>
      </c>
      <c r="CD3055" s="178" t="s">
        <v>2154</v>
      </c>
      <c r="CE3055" s="177" t="s">
        <v>327</v>
      </c>
      <c r="CF3055" s="177" t="s">
        <v>327</v>
      </c>
      <c r="CG3055" s="83" t="s">
        <v>89</v>
      </c>
      <c r="CH3055" s="57"/>
      <c r="CV3055" s="51"/>
      <c r="CW3055" s="51"/>
      <c r="CX3055" s="51"/>
      <c r="CY3055" s="51"/>
      <c r="CZ3055" s="51"/>
      <c r="DA3055" s="51"/>
      <c r="DB3055" s="51"/>
      <c r="DC3055" s="51"/>
      <c r="DD3055" s="51"/>
    </row>
    <row r="3056" spans="73:108" ht="15" x14ac:dyDescent="0.25">
      <c r="BU3056" s="91"/>
      <c r="BV3056" s="177">
        <v>2007</v>
      </c>
      <c r="BW3056" s="177">
        <v>7</v>
      </c>
      <c r="BX3056" s="177" t="s">
        <v>323</v>
      </c>
      <c r="BY3056" s="177" t="s">
        <v>262</v>
      </c>
      <c r="BZ3056" s="177" t="s">
        <v>316</v>
      </c>
      <c r="CA3056" s="177">
        <v>6</v>
      </c>
      <c r="CB3056" s="177" t="s">
        <v>264</v>
      </c>
      <c r="CC3056" s="122">
        <v>0</v>
      </c>
      <c r="CD3056" s="178" t="s">
        <v>2321</v>
      </c>
      <c r="CE3056" s="177" t="s">
        <v>327</v>
      </c>
      <c r="CF3056" s="177" t="s">
        <v>327</v>
      </c>
      <c r="CG3056" s="83" t="s">
        <v>89</v>
      </c>
      <c r="CH3056" s="57"/>
      <c r="CV3056" s="51"/>
      <c r="CW3056" s="51"/>
      <c r="CX3056" s="51"/>
      <c r="CY3056" s="51"/>
      <c r="CZ3056" s="51"/>
      <c r="DA3056" s="51"/>
      <c r="DB3056" s="51"/>
      <c r="DC3056" s="51"/>
      <c r="DD3056" s="51"/>
    </row>
    <row r="3057" spans="73:108" ht="15" x14ac:dyDescent="0.25">
      <c r="BU3057" s="91"/>
      <c r="BV3057" s="177">
        <v>2009</v>
      </c>
      <c r="BW3057" s="177">
        <v>11</v>
      </c>
      <c r="BX3057" s="177" t="s">
        <v>1442</v>
      </c>
      <c r="BY3057" s="177" t="s">
        <v>262</v>
      </c>
      <c r="BZ3057" s="177" t="s">
        <v>277</v>
      </c>
      <c r="CA3057" s="177">
        <v>6</v>
      </c>
      <c r="CB3057" s="177" t="s">
        <v>264</v>
      </c>
      <c r="CC3057" s="122">
        <v>0.27</v>
      </c>
      <c r="CD3057" s="178" t="s">
        <v>3281</v>
      </c>
      <c r="CE3057" s="177" t="s">
        <v>327</v>
      </c>
      <c r="CF3057" s="177" t="s">
        <v>327</v>
      </c>
      <c r="CG3057" s="83" t="s">
        <v>89</v>
      </c>
      <c r="CH3057" s="57"/>
      <c r="CV3057" s="51"/>
      <c r="CW3057" s="51"/>
      <c r="CX3057" s="51"/>
      <c r="CY3057" s="51"/>
      <c r="CZ3057" s="51"/>
      <c r="DA3057" s="51"/>
      <c r="DB3057" s="51"/>
      <c r="DC3057" s="51"/>
      <c r="DD3057" s="51"/>
    </row>
    <row r="3058" spans="73:108" ht="15" x14ac:dyDescent="0.25">
      <c r="BU3058" s="91"/>
      <c r="BV3058" s="177">
        <v>2010</v>
      </c>
      <c r="BW3058" s="177">
        <v>5</v>
      </c>
      <c r="BX3058" s="177" t="s">
        <v>1442</v>
      </c>
      <c r="BY3058" s="177" t="s">
        <v>262</v>
      </c>
      <c r="BZ3058" s="177" t="s">
        <v>277</v>
      </c>
      <c r="CA3058" s="177">
        <v>6</v>
      </c>
      <c r="CB3058" s="177" t="s">
        <v>264</v>
      </c>
      <c r="CC3058" s="122">
        <v>0.67</v>
      </c>
      <c r="CD3058" s="178" t="s">
        <v>3445</v>
      </c>
      <c r="CE3058" s="177" t="s">
        <v>327</v>
      </c>
      <c r="CF3058" s="177" t="s">
        <v>327</v>
      </c>
      <c r="CG3058" s="83" t="s">
        <v>89</v>
      </c>
      <c r="CH3058" s="57"/>
      <c r="CV3058" s="51"/>
      <c r="CW3058" s="51"/>
      <c r="CX3058" s="51"/>
      <c r="CY3058" s="51"/>
      <c r="CZ3058" s="51"/>
      <c r="DA3058" s="51"/>
      <c r="DB3058" s="51"/>
      <c r="DC3058" s="51"/>
      <c r="DD3058" s="51"/>
    </row>
    <row r="3059" spans="73:108" ht="15" x14ac:dyDescent="0.25">
      <c r="BU3059" s="91"/>
      <c r="BV3059" s="177">
        <v>2010</v>
      </c>
      <c r="BW3059" s="177">
        <v>6</v>
      </c>
      <c r="BX3059" s="177" t="s">
        <v>1442</v>
      </c>
      <c r="BY3059" s="177" t="s">
        <v>262</v>
      </c>
      <c r="BZ3059" s="177" t="s">
        <v>277</v>
      </c>
      <c r="CA3059" s="177">
        <v>6</v>
      </c>
      <c r="CB3059" s="177" t="s">
        <v>264</v>
      </c>
      <c r="CC3059" s="122">
        <v>5.45</v>
      </c>
      <c r="CD3059" s="178" t="s">
        <v>3480</v>
      </c>
      <c r="CE3059" s="177" t="s">
        <v>327</v>
      </c>
      <c r="CF3059" s="177" t="s">
        <v>327</v>
      </c>
      <c r="CG3059" s="83" t="s">
        <v>89</v>
      </c>
      <c r="CH3059" s="57"/>
      <c r="CV3059" s="51"/>
      <c r="CW3059" s="51"/>
      <c r="CX3059" s="51"/>
      <c r="CY3059" s="51"/>
      <c r="CZ3059" s="51"/>
      <c r="DA3059" s="51"/>
      <c r="DB3059" s="51"/>
      <c r="DC3059" s="51"/>
      <c r="DD3059" s="51"/>
    </row>
    <row r="3060" spans="73:108" ht="15" x14ac:dyDescent="0.25">
      <c r="BU3060" s="91"/>
      <c r="BV3060" s="177">
        <v>2010</v>
      </c>
      <c r="BW3060" s="177">
        <v>7</v>
      </c>
      <c r="BX3060" s="177" t="s">
        <v>1442</v>
      </c>
      <c r="BY3060" s="177" t="s">
        <v>262</v>
      </c>
      <c r="BZ3060" s="177" t="s">
        <v>277</v>
      </c>
      <c r="CA3060" s="177">
        <v>6</v>
      </c>
      <c r="CB3060" s="177" t="s">
        <v>264</v>
      </c>
      <c r="CC3060" s="122">
        <v>0.06</v>
      </c>
      <c r="CD3060" s="178" t="s">
        <v>210</v>
      </c>
      <c r="CE3060" s="177" t="s">
        <v>327</v>
      </c>
      <c r="CF3060" s="177" t="s">
        <v>327</v>
      </c>
      <c r="CG3060" s="83" t="s">
        <v>89</v>
      </c>
      <c r="CH3060" s="57"/>
      <c r="CV3060" s="51"/>
      <c r="CW3060" s="51"/>
      <c r="CX3060" s="51"/>
      <c r="CY3060" s="51"/>
      <c r="CZ3060" s="51"/>
      <c r="DA3060" s="51"/>
      <c r="DB3060" s="51"/>
      <c r="DC3060" s="51"/>
      <c r="DD3060" s="51"/>
    </row>
    <row r="3061" spans="73:108" ht="15" x14ac:dyDescent="0.25">
      <c r="BU3061" s="91"/>
      <c r="BV3061" s="177">
        <v>2010</v>
      </c>
      <c r="BW3061" s="177">
        <v>8</v>
      </c>
      <c r="BX3061" s="177" t="s">
        <v>1442</v>
      </c>
      <c r="BY3061" s="177" t="s">
        <v>262</v>
      </c>
      <c r="BZ3061" s="177" t="s">
        <v>277</v>
      </c>
      <c r="CA3061" s="177">
        <v>6</v>
      </c>
      <c r="CB3061" s="177" t="s">
        <v>264</v>
      </c>
      <c r="CC3061" s="122">
        <v>0.65</v>
      </c>
      <c r="CD3061" s="178" t="s">
        <v>3573</v>
      </c>
      <c r="CE3061" s="177" t="s">
        <v>327</v>
      </c>
      <c r="CF3061" s="177" t="s">
        <v>327</v>
      </c>
      <c r="CG3061" s="83" t="s">
        <v>89</v>
      </c>
      <c r="CH3061" s="57"/>
      <c r="CV3061" s="51"/>
      <c r="CW3061" s="51"/>
      <c r="CX3061" s="51"/>
      <c r="CY3061" s="51"/>
      <c r="CZ3061" s="51"/>
      <c r="DA3061" s="51"/>
      <c r="DB3061" s="51"/>
      <c r="DC3061" s="51"/>
      <c r="DD3061" s="51"/>
    </row>
    <row r="3062" spans="73:108" ht="15" x14ac:dyDescent="0.25">
      <c r="BU3062" s="91"/>
      <c r="BV3062" s="177">
        <v>2010</v>
      </c>
      <c r="BW3062" s="177">
        <v>9</v>
      </c>
      <c r="BX3062" s="177" t="s">
        <v>1442</v>
      </c>
      <c r="BY3062" s="177" t="s">
        <v>262</v>
      </c>
      <c r="BZ3062" s="177" t="s">
        <v>277</v>
      </c>
      <c r="CA3062" s="177">
        <v>6</v>
      </c>
      <c r="CB3062" s="177" t="s">
        <v>264</v>
      </c>
      <c r="CC3062" s="122">
        <v>9.51</v>
      </c>
      <c r="CD3062" s="178" t="s">
        <v>3634</v>
      </c>
      <c r="CE3062" s="177" t="s">
        <v>327</v>
      </c>
      <c r="CF3062" s="177" t="s">
        <v>327</v>
      </c>
      <c r="CG3062" s="83" t="s">
        <v>89</v>
      </c>
      <c r="CH3062" s="57"/>
      <c r="CV3062" s="51"/>
      <c r="CW3062" s="51"/>
      <c r="CX3062" s="51"/>
      <c r="CY3062" s="51"/>
      <c r="CZ3062" s="51"/>
      <c r="DA3062" s="51"/>
      <c r="DB3062" s="51"/>
      <c r="DC3062" s="51"/>
      <c r="DD3062" s="51"/>
    </row>
    <row r="3063" spans="73:108" ht="15" x14ac:dyDescent="0.25">
      <c r="BU3063" s="91"/>
      <c r="BV3063" s="177">
        <v>2010</v>
      </c>
      <c r="BW3063" s="177">
        <v>10</v>
      </c>
      <c r="BX3063" s="177" t="s">
        <v>1442</v>
      </c>
      <c r="BY3063" s="177" t="s">
        <v>262</v>
      </c>
      <c r="BZ3063" s="177" t="s">
        <v>277</v>
      </c>
      <c r="CA3063" s="177">
        <v>6</v>
      </c>
      <c r="CB3063" s="177" t="s">
        <v>264</v>
      </c>
      <c r="CC3063" s="122">
        <v>3.46</v>
      </c>
      <c r="CD3063" s="178" t="s">
        <v>3717</v>
      </c>
      <c r="CE3063" s="177" t="s">
        <v>327</v>
      </c>
      <c r="CF3063" s="177" t="s">
        <v>327</v>
      </c>
      <c r="CG3063" s="83" t="s">
        <v>89</v>
      </c>
      <c r="CH3063" s="57"/>
      <c r="CV3063" s="51"/>
      <c r="CW3063" s="51"/>
      <c r="CX3063" s="51"/>
      <c r="CY3063" s="51"/>
      <c r="CZ3063" s="51"/>
      <c r="DA3063" s="51"/>
      <c r="DB3063" s="51"/>
      <c r="DC3063" s="51"/>
      <c r="DD3063" s="51"/>
    </row>
    <row r="3064" spans="73:108" ht="15" x14ac:dyDescent="0.25">
      <c r="BU3064" s="91"/>
      <c r="BV3064" s="177">
        <v>2010</v>
      </c>
      <c r="BW3064" s="177">
        <v>12</v>
      </c>
      <c r="BX3064" s="177" t="s">
        <v>1442</v>
      </c>
      <c r="BY3064" s="177" t="s">
        <v>262</v>
      </c>
      <c r="BZ3064" s="177" t="s">
        <v>277</v>
      </c>
      <c r="CA3064" s="177">
        <v>6</v>
      </c>
      <c r="CB3064" s="177" t="s">
        <v>264</v>
      </c>
      <c r="CC3064" s="122">
        <v>0.24</v>
      </c>
      <c r="CD3064" s="178" t="s">
        <v>213</v>
      </c>
      <c r="CE3064" s="177" t="s">
        <v>327</v>
      </c>
      <c r="CF3064" s="177" t="s">
        <v>327</v>
      </c>
      <c r="CG3064" s="83" t="s">
        <v>89</v>
      </c>
      <c r="CH3064" s="57"/>
      <c r="CV3064" s="51"/>
      <c r="CW3064" s="51"/>
      <c r="CX3064" s="51"/>
      <c r="CY3064" s="51"/>
      <c r="CZ3064" s="51"/>
      <c r="DA3064" s="51"/>
      <c r="DB3064" s="51"/>
      <c r="DC3064" s="51"/>
      <c r="DD3064" s="51"/>
    </row>
    <row r="3065" spans="73:108" ht="15" x14ac:dyDescent="0.25">
      <c r="BU3065" s="91"/>
      <c r="BV3065" s="177">
        <v>2008</v>
      </c>
      <c r="BW3065" s="177">
        <v>3</v>
      </c>
      <c r="BX3065" s="177" t="s">
        <v>599</v>
      </c>
      <c r="BY3065" s="177" t="s">
        <v>262</v>
      </c>
      <c r="BZ3065" s="177" t="s">
        <v>277</v>
      </c>
      <c r="CA3065" s="177">
        <v>6</v>
      </c>
      <c r="CB3065" s="177" t="s">
        <v>264</v>
      </c>
      <c r="CC3065" s="122">
        <v>69.84</v>
      </c>
      <c r="CD3065" s="178" t="s">
        <v>2615</v>
      </c>
      <c r="CE3065" s="177" t="s">
        <v>327</v>
      </c>
      <c r="CF3065" s="177" t="s">
        <v>327</v>
      </c>
      <c r="CG3065" s="83" t="s">
        <v>89</v>
      </c>
      <c r="CH3065" s="57"/>
      <c r="CV3065" s="51"/>
      <c r="CW3065" s="51"/>
      <c r="CX3065" s="51"/>
      <c r="CY3065" s="51"/>
      <c r="CZ3065" s="51"/>
      <c r="DA3065" s="51"/>
      <c r="DB3065" s="51"/>
      <c r="DC3065" s="51"/>
      <c r="DD3065" s="51"/>
    </row>
    <row r="3066" spans="73:108" ht="15" x14ac:dyDescent="0.25">
      <c r="BU3066" s="91"/>
      <c r="BV3066" s="177">
        <v>2008</v>
      </c>
      <c r="BW3066" s="177">
        <v>3</v>
      </c>
      <c r="BX3066" s="177" t="s">
        <v>599</v>
      </c>
      <c r="BY3066" s="177" t="s">
        <v>262</v>
      </c>
      <c r="BZ3066" s="177" t="s">
        <v>263</v>
      </c>
      <c r="CA3066" s="177">
        <v>6</v>
      </c>
      <c r="CB3066" s="177" t="s">
        <v>264</v>
      </c>
      <c r="CC3066" s="122">
        <v>93.12</v>
      </c>
      <c r="CD3066" s="178" t="s">
        <v>2615</v>
      </c>
      <c r="CE3066" s="177" t="s">
        <v>327</v>
      </c>
      <c r="CF3066" s="177" t="s">
        <v>327</v>
      </c>
      <c r="CG3066" s="83" t="s">
        <v>89</v>
      </c>
      <c r="CH3066" s="57"/>
      <c r="CV3066" s="51"/>
      <c r="CW3066" s="51"/>
      <c r="CX3066" s="51"/>
      <c r="CY3066" s="51"/>
      <c r="CZ3066" s="51"/>
      <c r="DA3066" s="51"/>
      <c r="DB3066" s="51"/>
      <c r="DC3066" s="51"/>
      <c r="DD3066" s="51"/>
    </row>
    <row r="3067" spans="73:108" ht="15" x14ac:dyDescent="0.25">
      <c r="BU3067" s="91"/>
      <c r="BV3067" s="177">
        <v>2008</v>
      </c>
      <c r="BW3067" s="177">
        <v>4</v>
      </c>
      <c r="BX3067" s="177" t="s">
        <v>599</v>
      </c>
      <c r="BY3067" s="177" t="s">
        <v>262</v>
      </c>
      <c r="BZ3067" s="177" t="s">
        <v>277</v>
      </c>
      <c r="CA3067" s="177">
        <v>6</v>
      </c>
      <c r="CB3067" s="177" t="s">
        <v>264</v>
      </c>
      <c r="CC3067" s="122">
        <v>287.54000000000002</v>
      </c>
      <c r="CD3067" s="178" t="s">
        <v>2650</v>
      </c>
      <c r="CE3067" s="177" t="s">
        <v>327</v>
      </c>
      <c r="CF3067" s="177" t="s">
        <v>327</v>
      </c>
      <c r="CG3067" s="83" t="s">
        <v>89</v>
      </c>
      <c r="CH3067" s="57"/>
      <c r="CV3067" s="51"/>
      <c r="CW3067" s="51"/>
      <c r="CX3067" s="51"/>
      <c r="CY3067" s="51"/>
      <c r="CZ3067" s="51"/>
      <c r="DA3067" s="51"/>
      <c r="DB3067" s="51"/>
      <c r="DC3067" s="51"/>
      <c r="DD3067" s="51"/>
    </row>
    <row r="3068" spans="73:108" ht="15" x14ac:dyDescent="0.25">
      <c r="BU3068" s="91"/>
      <c r="BV3068" s="177">
        <v>2008</v>
      </c>
      <c r="BW3068" s="177">
        <v>4</v>
      </c>
      <c r="BX3068" s="177" t="s">
        <v>599</v>
      </c>
      <c r="BY3068" s="177" t="s">
        <v>262</v>
      </c>
      <c r="BZ3068" s="177" t="s">
        <v>263</v>
      </c>
      <c r="CA3068" s="177">
        <v>6</v>
      </c>
      <c r="CB3068" s="177" t="s">
        <v>264</v>
      </c>
      <c r="CC3068" s="122">
        <v>287.54000000000002</v>
      </c>
      <c r="CD3068" s="178" t="s">
        <v>2650</v>
      </c>
      <c r="CE3068" s="177" t="s">
        <v>327</v>
      </c>
      <c r="CF3068" s="177" t="s">
        <v>327</v>
      </c>
      <c r="CG3068" s="83" t="s">
        <v>89</v>
      </c>
      <c r="CH3068" s="57"/>
      <c r="CV3068" s="51"/>
      <c r="CW3068" s="51"/>
      <c r="CX3068" s="51"/>
      <c r="CY3068" s="51"/>
      <c r="CZ3068" s="51"/>
      <c r="DA3068" s="51"/>
      <c r="DB3068" s="51"/>
      <c r="DC3068" s="51"/>
      <c r="DD3068" s="51"/>
    </row>
    <row r="3069" spans="73:108" ht="15" x14ac:dyDescent="0.25">
      <c r="BU3069" s="91"/>
      <c r="BV3069" s="177">
        <v>2008</v>
      </c>
      <c r="BW3069" s="177">
        <v>5</v>
      </c>
      <c r="BX3069" s="177" t="s">
        <v>599</v>
      </c>
      <c r="BY3069" s="177" t="s">
        <v>262</v>
      </c>
      <c r="BZ3069" s="177" t="s">
        <v>277</v>
      </c>
      <c r="CA3069" s="177">
        <v>6</v>
      </c>
      <c r="CB3069" s="177" t="s">
        <v>264</v>
      </c>
      <c r="CC3069" s="122">
        <v>91.52</v>
      </c>
      <c r="CD3069" s="178" t="s">
        <v>2681</v>
      </c>
      <c r="CE3069" s="177" t="s">
        <v>327</v>
      </c>
      <c r="CF3069" s="177" t="s">
        <v>327</v>
      </c>
      <c r="CG3069" s="83" t="s">
        <v>89</v>
      </c>
      <c r="CH3069" s="57"/>
      <c r="CV3069" s="51"/>
      <c r="CW3069" s="51"/>
      <c r="CX3069" s="51"/>
      <c r="CY3069" s="51"/>
      <c r="CZ3069" s="51"/>
      <c r="DA3069" s="51"/>
      <c r="DB3069" s="51"/>
      <c r="DC3069" s="51"/>
      <c r="DD3069" s="51"/>
    </row>
    <row r="3070" spans="73:108" ht="15" x14ac:dyDescent="0.25">
      <c r="BU3070" s="91"/>
      <c r="BV3070" s="177">
        <v>2008</v>
      </c>
      <c r="BW3070" s="177">
        <v>5</v>
      </c>
      <c r="BX3070" s="177" t="s">
        <v>599</v>
      </c>
      <c r="BY3070" s="177" t="s">
        <v>262</v>
      </c>
      <c r="BZ3070" s="177" t="s">
        <v>263</v>
      </c>
      <c r="CA3070" s="177">
        <v>6</v>
      </c>
      <c r="CB3070" s="177" t="s">
        <v>264</v>
      </c>
      <c r="CC3070" s="122">
        <v>91.52</v>
      </c>
      <c r="CD3070" s="178" t="s">
        <v>2681</v>
      </c>
      <c r="CE3070" s="177" t="s">
        <v>327</v>
      </c>
      <c r="CF3070" s="177" t="s">
        <v>327</v>
      </c>
      <c r="CG3070" s="83" t="s">
        <v>89</v>
      </c>
      <c r="CH3070" s="57"/>
      <c r="CV3070" s="51"/>
      <c r="CW3070" s="51"/>
      <c r="CX3070" s="51"/>
      <c r="CY3070" s="51"/>
      <c r="CZ3070" s="51"/>
      <c r="DA3070" s="51"/>
      <c r="DB3070" s="51"/>
      <c r="DC3070" s="51"/>
      <c r="DD3070" s="51"/>
    </row>
    <row r="3071" spans="73:108" ht="15" x14ac:dyDescent="0.25">
      <c r="BU3071" s="91"/>
      <c r="BV3071" s="177">
        <v>2008</v>
      </c>
      <c r="BW3071" s="177">
        <v>6</v>
      </c>
      <c r="BX3071" s="177" t="s">
        <v>599</v>
      </c>
      <c r="BY3071" s="177" t="s">
        <v>262</v>
      </c>
      <c r="BZ3071" s="177" t="s">
        <v>277</v>
      </c>
      <c r="CA3071" s="177">
        <v>6</v>
      </c>
      <c r="CB3071" s="177" t="s">
        <v>264</v>
      </c>
      <c r="CC3071" s="122">
        <v>187.46</v>
      </c>
      <c r="CD3071" s="178" t="s">
        <v>2724</v>
      </c>
      <c r="CE3071" s="177" t="s">
        <v>327</v>
      </c>
      <c r="CF3071" s="177" t="s">
        <v>327</v>
      </c>
      <c r="CG3071" s="83" t="s">
        <v>89</v>
      </c>
      <c r="CH3071" s="57"/>
      <c r="CV3071" s="51"/>
      <c r="CW3071" s="51"/>
      <c r="CX3071" s="51"/>
      <c r="CY3071" s="51"/>
      <c r="CZ3071" s="51"/>
      <c r="DA3071" s="51"/>
      <c r="DB3071" s="51"/>
      <c r="DC3071" s="51"/>
      <c r="DD3071" s="51"/>
    </row>
    <row r="3072" spans="73:108" ht="15" x14ac:dyDescent="0.25">
      <c r="BU3072" s="91"/>
      <c r="BV3072" s="177">
        <v>2008</v>
      </c>
      <c r="BW3072" s="177">
        <v>6</v>
      </c>
      <c r="BX3072" s="177" t="s">
        <v>599</v>
      </c>
      <c r="BY3072" s="177" t="s">
        <v>262</v>
      </c>
      <c r="BZ3072" s="177" t="s">
        <v>263</v>
      </c>
      <c r="CA3072" s="177">
        <v>6</v>
      </c>
      <c r="CB3072" s="177" t="s">
        <v>264</v>
      </c>
      <c r="CC3072" s="122">
        <v>187.46</v>
      </c>
      <c r="CD3072" s="178" t="s">
        <v>2724</v>
      </c>
      <c r="CE3072" s="177" t="s">
        <v>327</v>
      </c>
      <c r="CF3072" s="177" t="s">
        <v>327</v>
      </c>
      <c r="CG3072" s="83" t="s">
        <v>89</v>
      </c>
      <c r="CH3072" s="57"/>
      <c r="CV3072" s="51"/>
      <c r="CW3072" s="51"/>
      <c r="CX3072" s="51"/>
      <c r="CY3072" s="51"/>
      <c r="CZ3072" s="51"/>
      <c r="DA3072" s="51"/>
      <c r="DB3072" s="51"/>
      <c r="DC3072" s="51"/>
      <c r="DD3072" s="51"/>
    </row>
    <row r="3073" spans="73:108" ht="15" x14ac:dyDescent="0.25">
      <c r="BU3073" s="91"/>
      <c r="BV3073" s="177">
        <v>2008</v>
      </c>
      <c r="BW3073" s="177">
        <v>7</v>
      </c>
      <c r="BX3073" s="177" t="s">
        <v>599</v>
      </c>
      <c r="BY3073" s="177" t="s">
        <v>262</v>
      </c>
      <c r="BZ3073" s="177" t="s">
        <v>277</v>
      </c>
      <c r="CA3073" s="177">
        <v>6</v>
      </c>
      <c r="CB3073" s="177" t="s">
        <v>264</v>
      </c>
      <c r="CC3073" s="122">
        <v>176.6</v>
      </c>
      <c r="CD3073" s="178" t="s">
        <v>2764</v>
      </c>
      <c r="CE3073" s="177" t="s">
        <v>327</v>
      </c>
      <c r="CF3073" s="177" t="s">
        <v>327</v>
      </c>
      <c r="CG3073" s="83" t="s">
        <v>89</v>
      </c>
      <c r="CH3073" s="57"/>
      <c r="CV3073" s="51"/>
      <c r="CW3073" s="51"/>
      <c r="CX3073" s="51"/>
      <c r="CY3073" s="51"/>
      <c r="CZ3073" s="51"/>
      <c r="DA3073" s="51"/>
      <c r="DB3073" s="51"/>
      <c r="DC3073" s="51"/>
      <c r="DD3073" s="51"/>
    </row>
    <row r="3074" spans="73:108" ht="15" x14ac:dyDescent="0.25">
      <c r="BU3074" s="91"/>
      <c r="BV3074" s="177">
        <v>2008</v>
      </c>
      <c r="BW3074" s="177">
        <v>7</v>
      </c>
      <c r="BX3074" s="177" t="s">
        <v>599</v>
      </c>
      <c r="BY3074" s="177" t="s">
        <v>262</v>
      </c>
      <c r="BZ3074" s="177" t="s">
        <v>263</v>
      </c>
      <c r="CA3074" s="177">
        <v>6</v>
      </c>
      <c r="CB3074" s="177" t="s">
        <v>264</v>
      </c>
      <c r="CC3074" s="122">
        <v>176.6</v>
      </c>
      <c r="CD3074" s="178" t="s">
        <v>2764</v>
      </c>
      <c r="CE3074" s="177" t="s">
        <v>327</v>
      </c>
      <c r="CF3074" s="177" t="s">
        <v>327</v>
      </c>
      <c r="CG3074" s="83" t="s">
        <v>89</v>
      </c>
      <c r="CH3074" s="57"/>
      <c r="CV3074" s="51"/>
      <c r="CW3074" s="51"/>
      <c r="CX3074" s="51"/>
      <c r="CY3074" s="51"/>
      <c r="CZ3074" s="51"/>
      <c r="DA3074" s="51"/>
      <c r="DB3074" s="51"/>
      <c r="DC3074" s="51"/>
      <c r="DD3074" s="51"/>
    </row>
    <row r="3075" spans="73:108" ht="15" x14ac:dyDescent="0.25">
      <c r="BU3075" s="91"/>
      <c r="BV3075" s="177">
        <v>2008</v>
      </c>
      <c r="BW3075" s="177">
        <v>8</v>
      </c>
      <c r="BX3075" s="177" t="s">
        <v>599</v>
      </c>
      <c r="BY3075" s="177" t="s">
        <v>262</v>
      </c>
      <c r="BZ3075" s="177" t="s">
        <v>277</v>
      </c>
      <c r="CA3075" s="177">
        <v>6</v>
      </c>
      <c r="CB3075" s="177" t="s">
        <v>264</v>
      </c>
      <c r="CC3075" s="122">
        <v>201.37</v>
      </c>
      <c r="CD3075" s="178" t="s">
        <v>2822</v>
      </c>
      <c r="CE3075" s="177" t="s">
        <v>327</v>
      </c>
      <c r="CF3075" s="177" t="s">
        <v>327</v>
      </c>
      <c r="CG3075" s="83" t="s">
        <v>89</v>
      </c>
      <c r="CH3075" s="57"/>
      <c r="CV3075" s="51"/>
      <c r="CW3075" s="51"/>
      <c r="CX3075" s="51"/>
      <c r="CY3075" s="51"/>
      <c r="CZ3075" s="51"/>
      <c r="DA3075" s="51"/>
      <c r="DB3075" s="51"/>
      <c r="DC3075" s="51"/>
      <c r="DD3075" s="51"/>
    </row>
    <row r="3076" spans="73:108" ht="15" x14ac:dyDescent="0.25">
      <c r="BU3076" s="91"/>
      <c r="BV3076" s="177">
        <v>2008</v>
      </c>
      <c r="BW3076" s="177">
        <v>8</v>
      </c>
      <c r="BX3076" s="177" t="s">
        <v>599</v>
      </c>
      <c r="BY3076" s="177" t="s">
        <v>262</v>
      </c>
      <c r="BZ3076" s="177" t="s">
        <v>263</v>
      </c>
      <c r="CA3076" s="177">
        <v>6</v>
      </c>
      <c r="CB3076" s="177" t="s">
        <v>264</v>
      </c>
      <c r="CC3076" s="122">
        <v>201.37</v>
      </c>
      <c r="CD3076" s="178" t="s">
        <v>2822</v>
      </c>
      <c r="CE3076" s="177" t="s">
        <v>327</v>
      </c>
      <c r="CF3076" s="177" t="s">
        <v>327</v>
      </c>
      <c r="CG3076" s="83" t="s">
        <v>89</v>
      </c>
      <c r="CH3076" s="57"/>
      <c r="CV3076" s="51"/>
      <c r="CW3076" s="51"/>
      <c r="CX3076" s="51"/>
      <c r="CY3076" s="51"/>
      <c r="CZ3076" s="51"/>
      <c r="DA3076" s="51"/>
      <c r="DB3076" s="51"/>
      <c r="DC3076" s="51"/>
      <c r="DD3076" s="51"/>
    </row>
    <row r="3077" spans="73:108" ht="15" x14ac:dyDescent="0.25">
      <c r="BU3077" s="91"/>
      <c r="BV3077" s="177">
        <v>2008</v>
      </c>
      <c r="BW3077" s="177">
        <v>9</v>
      </c>
      <c r="BX3077" s="177" t="s">
        <v>599</v>
      </c>
      <c r="BY3077" s="177" t="s">
        <v>262</v>
      </c>
      <c r="BZ3077" s="177" t="s">
        <v>277</v>
      </c>
      <c r="CA3077" s="177">
        <v>6</v>
      </c>
      <c r="CB3077" s="177" t="s">
        <v>264</v>
      </c>
      <c r="CC3077" s="122">
        <v>232.55</v>
      </c>
      <c r="CD3077" s="178" t="s">
        <v>2865</v>
      </c>
      <c r="CE3077" s="177" t="s">
        <v>327</v>
      </c>
      <c r="CF3077" s="177" t="s">
        <v>327</v>
      </c>
      <c r="CG3077" s="83" t="s">
        <v>89</v>
      </c>
      <c r="CH3077" s="57"/>
      <c r="CV3077" s="51"/>
      <c r="CW3077" s="51"/>
      <c r="CX3077" s="51"/>
      <c r="CY3077" s="51"/>
      <c r="CZ3077" s="51"/>
      <c r="DA3077" s="51"/>
      <c r="DB3077" s="51"/>
      <c r="DC3077" s="51"/>
      <c r="DD3077" s="51"/>
    </row>
    <row r="3078" spans="73:108" ht="15" x14ac:dyDescent="0.25">
      <c r="BU3078" s="91"/>
      <c r="BV3078" s="177">
        <v>2008</v>
      </c>
      <c r="BW3078" s="177">
        <v>9</v>
      </c>
      <c r="BX3078" s="177" t="s">
        <v>599</v>
      </c>
      <c r="BY3078" s="177" t="s">
        <v>262</v>
      </c>
      <c r="BZ3078" s="177" t="s">
        <v>263</v>
      </c>
      <c r="CA3078" s="177">
        <v>6</v>
      </c>
      <c r="CB3078" s="177" t="s">
        <v>264</v>
      </c>
      <c r="CC3078" s="122">
        <v>232.55</v>
      </c>
      <c r="CD3078" s="178" t="s">
        <v>2865</v>
      </c>
      <c r="CE3078" s="177" t="s">
        <v>327</v>
      </c>
      <c r="CF3078" s="177" t="s">
        <v>327</v>
      </c>
      <c r="CG3078" s="83" t="s">
        <v>89</v>
      </c>
      <c r="CH3078" s="57"/>
      <c r="CV3078" s="51"/>
      <c r="CW3078" s="51"/>
      <c r="CX3078" s="51"/>
      <c r="CY3078" s="51"/>
      <c r="CZ3078" s="51"/>
      <c r="DA3078" s="51"/>
      <c r="DB3078" s="51"/>
      <c r="DC3078" s="51"/>
      <c r="DD3078" s="51"/>
    </row>
    <row r="3079" spans="73:108" ht="15" x14ac:dyDescent="0.25">
      <c r="BU3079" s="91"/>
      <c r="BV3079" s="177">
        <v>2008</v>
      </c>
      <c r="BW3079" s="177">
        <v>10</v>
      </c>
      <c r="BX3079" s="177" t="s">
        <v>599</v>
      </c>
      <c r="BY3079" s="177" t="s">
        <v>262</v>
      </c>
      <c r="BZ3079" s="177" t="s">
        <v>277</v>
      </c>
      <c r="CA3079" s="177">
        <v>6</v>
      </c>
      <c r="CB3079" s="177" t="s">
        <v>264</v>
      </c>
      <c r="CC3079" s="122">
        <v>51.71</v>
      </c>
      <c r="CD3079" s="178" t="s">
        <v>2894</v>
      </c>
      <c r="CE3079" s="177" t="s">
        <v>327</v>
      </c>
      <c r="CF3079" s="177" t="s">
        <v>327</v>
      </c>
      <c r="CG3079" s="83" t="s">
        <v>89</v>
      </c>
      <c r="CH3079" s="57"/>
      <c r="CV3079" s="51"/>
      <c r="CW3079" s="51"/>
      <c r="CX3079" s="51"/>
      <c r="CY3079" s="51"/>
      <c r="CZ3079" s="51"/>
      <c r="DA3079" s="51"/>
      <c r="DB3079" s="51"/>
      <c r="DC3079" s="51"/>
      <c r="DD3079" s="51"/>
    </row>
    <row r="3080" spans="73:108" ht="15" x14ac:dyDescent="0.25">
      <c r="BU3080" s="91"/>
      <c r="BV3080" s="177">
        <v>2008</v>
      </c>
      <c r="BW3080" s="177">
        <v>10</v>
      </c>
      <c r="BX3080" s="177" t="s">
        <v>599</v>
      </c>
      <c r="BY3080" s="177" t="s">
        <v>262</v>
      </c>
      <c r="BZ3080" s="177" t="s">
        <v>263</v>
      </c>
      <c r="CA3080" s="177">
        <v>6</v>
      </c>
      <c r="CB3080" s="177" t="s">
        <v>264</v>
      </c>
      <c r="CC3080" s="122">
        <v>51.71</v>
      </c>
      <c r="CD3080" s="178" t="s">
        <v>2894</v>
      </c>
      <c r="CE3080" s="177" t="s">
        <v>327</v>
      </c>
      <c r="CF3080" s="177" t="s">
        <v>327</v>
      </c>
      <c r="CG3080" s="83" t="s">
        <v>89</v>
      </c>
      <c r="CH3080" s="57"/>
      <c r="CV3080" s="51"/>
      <c r="CW3080" s="51"/>
      <c r="CX3080" s="51"/>
      <c r="CY3080" s="51"/>
      <c r="CZ3080" s="51"/>
      <c r="DA3080" s="51"/>
      <c r="DB3080" s="51"/>
      <c r="DC3080" s="51"/>
      <c r="DD3080" s="51"/>
    </row>
    <row r="3081" spans="73:108" ht="15" x14ac:dyDescent="0.25">
      <c r="BU3081" s="91"/>
      <c r="BV3081" s="177">
        <v>2008</v>
      </c>
      <c r="BW3081" s="177">
        <v>10</v>
      </c>
      <c r="BX3081" s="177" t="s">
        <v>261</v>
      </c>
      <c r="BY3081" s="177" t="s">
        <v>262</v>
      </c>
      <c r="BZ3081" s="177" t="s">
        <v>277</v>
      </c>
      <c r="CA3081" s="177">
        <v>6</v>
      </c>
      <c r="CB3081" s="177" t="s">
        <v>264</v>
      </c>
      <c r="CC3081" s="122">
        <v>223.24</v>
      </c>
      <c r="CD3081" s="178" t="s">
        <v>2944</v>
      </c>
      <c r="CE3081" s="177" t="s">
        <v>327</v>
      </c>
      <c r="CF3081" s="177" t="s">
        <v>327</v>
      </c>
      <c r="CG3081" s="83" t="s">
        <v>89</v>
      </c>
      <c r="CH3081" s="57"/>
      <c r="CV3081" s="51"/>
      <c r="CW3081" s="51"/>
      <c r="CX3081" s="51"/>
      <c r="CY3081" s="51"/>
      <c r="CZ3081" s="51"/>
      <c r="DA3081" s="51"/>
      <c r="DB3081" s="51"/>
      <c r="DC3081" s="51"/>
      <c r="DD3081" s="51"/>
    </row>
    <row r="3082" spans="73:108" ht="15" x14ac:dyDescent="0.25">
      <c r="BU3082" s="91"/>
      <c r="BV3082" s="177">
        <v>2008</v>
      </c>
      <c r="BW3082" s="177">
        <v>11</v>
      </c>
      <c r="BX3082" s="177" t="s">
        <v>261</v>
      </c>
      <c r="BY3082" s="177" t="s">
        <v>262</v>
      </c>
      <c r="BZ3082" s="177" t="s">
        <v>277</v>
      </c>
      <c r="CA3082" s="177">
        <v>6</v>
      </c>
      <c r="CB3082" s="177" t="s">
        <v>264</v>
      </c>
      <c r="CC3082" s="122">
        <v>375.83</v>
      </c>
      <c r="CD3082" s="178" t="s">
        <v>2982</v>
      </c>
      <c r="CE3082" s="177" t="s">
        <v>327</v>
      </c>
      <c r="CF3082" s="177" t="s">
        <v>327</v>
      </c>
      <c r="CG3082" s="83" t="s">
        <v>89</v>
      </c>
      <c r="CH3082" s="57"/>
      <c r="CV3082" s="51"/>
      <c r="CW3082" s="51"/>
      <c r="CX3082" s="51"/>
      <c r="CY3082" s="51"/>
      <c r="CZ3082" s="51"/>
      <c r="DA3082" s="51"/>
      <c r="DB3082" s="51"/>
      <c r="DC3082" s="51"/>
      <c r="DD3082" s="51"/>
    </row>
    <row r="3083" spans="73:108" ht="15" x14ac:dyDescent="0.25">
      <c r="BU3083" s="91"/>
      <c r="BV3083" s="177">
        <v>2008</v>
      </c>
      <c r="BW3083" s="177">
        <v>12</v>
      </c>
      <c r="BX3083" s="177" t="s">
        <v>261</v>
      </c>
      <c r="BY3083" s="177" t="s">
        <v>262</v>
      </c>
      <c r="BZ3083" s="177" t="s">
        <v>277</v>
      </c>
      <c r="CA3083" s="177">
        <v>6</v>
      </c>
      <c r="CB3083" s="177" t="s">
        <v>264</v>
      </c>
      <c r="CC3083" s="122">
        <v>130.79</v>
      </c>
      <c r="CD3083" s="178" t="s">
        <v>3030</v>
      </c>
      <c r="CE3083" s="177" t="s">
        <v>327</v>
      </c>
      <c r="CF3083" s="177" t="s">
        <v>327</v>
      </c>
      <c r="CG3083" s="83" t="s">
        <v>89</v>
      </c>
      <c r="CH3083" s="57"/>
      <c r="CV3083" s="51"/>
      <c r="CW3083" s="51"/>
      <c r="CX3083" s="51"/>
      <c r="CY3083" s="51"/>
      <c r="CZ3083" s="51"/>
      <c r="DA3083" s="51"/>
      <c r="DB3083" s="51"/>
      <c r="DC3083" s="51"/>
      <c r="DD3083" s="51"/>
    </row>
    <row r="3084" spans="73:108" ht="15" x14ac:dyDescent="0.25">
      <c r="BU3084" s="91"/>
      <c r="BV3084" s="177">
        <v>2010</v>
      </c>
      <c r="BW3084" s="177">
        <v>1</v>
      </c>
      <c r="BX3084" s="177" t="s">
        <v>357</v>
      </c>
      <c r="BY3084" s="177" t="s">
        <v>262</v>
      </c>
      <c r="BZ3084" s="177" t="s">
        <v>277</v>
      </c>
      <c r="CA3084" s="177">
        <v>6</v>
      </c>
      <c r="CB3084" s="177" t="s">
        <v>264</v>
      </c>
      <c r="CC3084" s="122">
        <v>0.04</v>
      </c>
      <c r="CD3084" s="178" t="s">
        <v>2154</v>
      </c>
      <c r="CE3084" s="177" t="s">
        <v>327</v>
      </c>
      <c r="CF3084" s="177" t="s">
        <v>327</v>
      </c>
      <c r="CG3084" s="83" t="s">
        <v>89</v>
      </c>
      <c r="CH3084" s="57"/>
      <c r="CV3084" s="51"/>
      <c r="CW3084" s="51"/>
      <c r="CX3084" s="51"/>
      <c r="CY3084" s="51"/>
      <c r="CZ3084" s="51"/>
      <c r="DA3084" s="51"/>
      <c r="DB3084" s="51"/>
      <c r="DC3084" s="51"/>
      <c r="DD3084" s="51"/>
    </row>
    <row r="3085" spans="73:108" ht="15" x14ac:dyDescent="0.25">
      <c r="BU3085" s="91"/>
      <c r="BV3085" s="177">
        <v>2010</v>
      </c>
      <c r="BW3085" s="177">
        <v>10</v>
      </c>
      <c r="BX3085" s="177" t="s">
        <v>1442</v>
      </c>
      <c r="BY3085" s="177" t="s">
        <v>262</v>
      </c>
      <c r="BZ3085" s="177" t="s">
        <v>277</v>
      </c>
      <c r="CA3085" s="177">
        <v>15</v>
      </c>
      <c r="CB3085" s="177" t="s">
        <v>264</v>
      </c>
      <c r="CC3085" s="122">
        <v>13.5</v>
      </c>
      <c r="CD3085" s="178" t="s">
        <v>214</v>
      </c>
      <c r="CE3085" s="177" t="s">
        <v>1884</v>
      </c>
      <c r="CF3085" s="177" t="s">
        <v>1884</v>
      </c>
      <c r="CG3085" s="83" t="s">
        <v>89</v>
      </c>
      <c r="CH3085" s="57"/>
      <c r="CV3085" s="51"/>
      <c r="CW3085" s="51"/>
      <c r="CX3085" s="51"/>
      <c r="CY3085" s="51"/>
      <c r="CZ3085" s="51"/>
      <c r="DA3085" s="51"/>
      <c r="DB3085" s="51"/>
      <c r="DC3085" s="51"/>
      <c r="DD3085" s="51"/>
    </row>
    <row r="3086" spans="73:108" ht="15" x14ac:dyDescent="0.25">
      <c r="BU3086" s="91"/>
      <c r="BV3086" s="177">
        <v>2010</v>
      </c>
      <c r="BW3086" s="177">
        <v>4</v>
      </c>
      <c r="BX3086" s="177" t="s">
        <v>1546</v>
      </c>
      <c r="BY3086" s="177" t="s">
        <v>262</v>
      </c>
      <c r="BZ3086" s="177" t="s">
        <v>277</v>
      </c>
      <c r="CA3086" s="177">
        <v>39</v>
      </c>
      <c r="CB3086" s="177" t="s">
        <v>264</v>
      </c>
      <c r="CC3086" s="122">
        <v>8.5</v>
      </c>
      <c r="CD3086" s="178" t="s">
        <v>204</v>
      </c>
      <c r="CE3086" s="177" t="s">
        <v>270</v>
      </c>
      <c r="CF3086" s="177" t="s">
        <v>1596</v>
      </c>
      <c r="CG3086" s="83" t="s">
        <v>89</v>
      </c>
      <c r="CH3086" s="57"/>
      <c r="CV3086" s="51"/>
      <c r="CW3086" s="51"/>
      <c r="CX3086" s="51"/>
      <c r="CY3086" s="51"/>
      <c r="CZ3086" s="51"/>
      <c r="DA3086" s="51"/>
      <c r="DB3086" s="51"/>
      <c r="DC3086" s="51"/>
      <c r="DD3086" s="51"/>
    </row>
    <row r="3087" spans="73:108" ht="15" x14ac:dyDescent="0.25">
      <c r="BU3087" s="91"/>
      <c r="BV3087" s="177">
        <v>2008</v>
      </c>
      <c r="BW3087" s="177">
        <v>8</v>
      </c>
      <c r="BX3087" s="177" t="s">
        <v>958</v>
      </c>
      <c r="BY3087" s="177" t="s">
        <v>262</v>
      </c>
      <c r="BZ3087" s="177" t="s">
        <v>277</v>
      </c>
      <c r="CA3087" s="177">
        <v>3</v>
      </c>
      <c r="CB3087" s="177" t="s">
        <v>350</v>
      </c>
      <c r="CC3087" s="122">
        <v>2676.68</v>
      </c>
      <c r="CD3087" s="178" t="s">
        <v>2819</v>
      </c>
      <c r="CE3087" s="177" t="s">
        <v>270</v>
      </c>
      <c r="CF3087" s="177" t="s">
        <v>960</v>
      </c>
      <c r="CG3087" s="83" t="s">
        <v>9</v>
      </c>
      <c r="CH3087" s="57"/>
      <c r="CV3087" s="51"/>
      <c r="CW3087" s="51"/>
      <c r="CX3087" s="51"/>
      <c r="CY3087" s="51"/>
      <c r="CZ3087" s="51"/>
      <c r="DA3087" s="51"/>
      <c r="DB3087" s="51"/>
      <c r="DC3087" s="51"/>
      <c r="DD3087" s="51"/>
    </row>
    <row r="3088" spans="73:108" ht="15" x14ac:dyDescent="0.25">
      <c r="BU3088" s="91"/>
      <c r="BV3088" s="177">
        <v>2008</v>
      </c>
      <c r="BW3088" s="177">
        <v>8</v>
      </c>
      <c r="BX3088" s="177" t="s">
        <v>958</v>
      </c>
      <c r="BY3088" s="177" t="s">
        <v>262</v>
      </c>
      <c r="BZ3088" s="177" t="s">
        <v>277</v>
      </c>
      <c r="CA3088" s="177">
        <v>3</v>
      </c>
      <c r="CB3088" s="177" t="s">
        <v>350</v>
      </c>
      <c r="CC3088" s="122">
        <v>1763.64</v>
      </c>
      <c r="CD3088" s="178" t="s">
        <v>2820</v>
      </c>
      <c r="CE3088" s="177" t="s">
        <v>270</v>
      </c>
      <c r="CF3088" s="177" t="s">
        <v>961</v>
      </c>
      <c r="CG3088" s="83" t="s">
        <v>9</v>
      </c>
      <c r="CH3088" s="57"/>
      <c r="CV3088" s="51"/>
      <c r="CW3088" s="51"/>
      <c r="CX3088" s="51"/>
      <c r="CY3088" s="51"/>
      <c r="CZ3088" s="51"/>
      <c r="DA3088" s="51"/>
      <c r="DB3088" s="51"/>
      <c r="DC3088" s="51"/>
      <c r="DD3088" s="51"/>
    </row>
    <row r="3089" spans="73:108" ht="15" x14ac:dyDescent="0.25">
      <c r="BU3089" s="91"/>
      <c r="BV3089" s="177">
        <v>2008</v>
      </c>
      <c r="BW3089" s="177">
        <v>8</v>
      </c>
      <c r="BX3089" s="177" t="s">
        <v>958</v>
      </c>
      <c r="BY3089" s="177" t="s">
        <v>262</v>
      </c>
      <c r="BZ3089" s="177" t="s">
        <v>277</v>
      </c>
      <c r="CA3089" s="177">
        <v>3</v>
      </c>
      <c r="CB3089" s="177" t="s">
        <v>350</v>
      </c>
      <c r="CC3089" s="122">
        <v>940.47</v>
      </c>
      <c r="CD3089" s="178" t="s">
        <v>2821</v>
      </c>
      <c r="CE3089" s="177" t="s">
        <v>270</v>
      </c>
      <c r="CF3089" s="177" t="s">
        <v>959</v>
      </c>
      <c r="CG3089" s="83" t="s">
        <v>9</v>
      </c>
      <c r="CH3089" s="57"/>
      <c r="CV3089" s="51"/>
      <c r="CW3089" s="51"/>
      <c r="CX3089" s="51"/>
      <c r="CY3089" s="51"/>
      <c r="CZ3089" s="51"/>
      <c r="DA3089" s="51"/>
      <c r="DB3089" s="51"/>
      <c r="DC3089" s="51"/>
      <c r="DD3089" s="51"/>
    </row>
    <row r="3090" spans="73:108" ht="15" x14ac:dyDescent="0.25">
      <c r="BU3090" s="91"/>
      <c r="BV3090" s="177">
        <v>2008</v>
      </c>
      <c r="BW3090" s="177">
        <v>10</v>
      </c>
      <c r="BX3090" s="177" t="s">
        <v>958</v>
      </c>
      <c r="BY3090" s="177" t="s">
        <v>262</v>
      </c>
      <c r="BZ3090" s="177" t="s">
        <v>277</v>
      </c>
      <c r="CA3090" s="177">
        <v>3</v>
      </c>
      <c r="CB3090" s="177" t="s">
        <v>350</v>
      </c>
      <c r="CC3090" s="122">
        <v>232.8</v>
      </c>
      <c r="CD3090" s="178" t="s">
        <v>2893</v>
      </c>
      <c r="CE3090" s="177" t="s">
        <v>270</v>
      </c>
      <c r="CF3090" s="177" t="s">
        <v>1037</v>
      </c>
      <c r="CG3090" s="83" t="s">
        <v>9</v>
      </c>
      <c r="CH3090" s="57"/>
      <c r="CV3090" s="51"/>
      <c r="CW3090" s="51"/>
      <c r="CX3090" s="51"/>
      <c r="CY3090" s="51"/>
      <c r="CZ3090" s="51"/>
      <c r="DA3090" s="51"/>
      <c r="DB3090" s="51"/>
      <c r="DC3090" s="51"/>
      <c r="DD3090" s="51"/>
    </row>
    <row r="3091" spans="73:108" ht="15" x14ac:dyDescent="0.25">
      <c r="BU3091" s="91"/>
      <c r="BV3091" s="177">
        <v>2009</v>
      </c>
      <c r="BW3091" s="177">
        <v>2</v>
      </c>
      <c r="BX3091" s="177" t="s">
        <v>1184</v>
      </c>
      <c r="BY3091" s="177" t="s">
        <v>262</v>
      </c>
      <c r="BZ3091" s="177" t="s">
        <v>277</v>
      </c>
      <c r="CA3091" s="177">
        <v>3</v>
      </c>
      <c r="CB3091" s="177" t="s">
        <v>264</v>
      </c>
      <c r="CC3091" s="122">
        <v>1151.3699999999999</v>
      </c>
      <c r="CD3091" s="178" t="s">
        <v>3077</v>
      </c>
      <c r="CE3091" s="177" t="s">
        <v>270</v>
      </c>
      <c r="CF3091" s="177" t="s">
        <v>1225</v>
      </c>
      <c r="CG3091" s="83" t="s">
        <v>9</v>
      </c>
      <c r="CH3091" s="57"/>
      <c r="CV3091" s="51"/>
      <c r="CW3091" s="51"/>
      <c r="CX3091" s="51"/>
      <c r="CY3091" s="51"/>
      <c r="CZ3091" s="51"/>
      <c r="DA3091" s="51"/>
      <c r="DB3091" s="51"/>
      <c r="DC3091" s="51"/>
      <c r="DD3091" s="51"/>
    </row>
    <row r="3092" spans="73:108" ht="15" x14ac:dyDescent="0.25">
      <c r="BU3092" s="91"/>
      <c r="BV3092" s="177">
        <v>2009</v>
      </c>
      <c r="BW3092" s="177">
        <v>2</v>
      </c>
      <c r="BX3092" s="177" t="s">
        <v>1184</v>
      </c>
      <c r="BY3092" s="177" t="s">
        <v>262</v>
      </c>
      <c r="BZ3092" s="177" t="s">
        <v>277</v>
      </c>
      <c r="CA3092" s="177">
        <v>7</v>
      </c>
      <c r="CB3092" s="177" t="s">
        <v>264</v>
      </c>
      <c r="CC3092" s="122">
        <v>142.53</v>
      </c>
      <c r="CD3092" s="178" t="s">
        <v>3078</v>
      </c>
      <c r="CE3092" s="177" t="s">
        <v>270</v>
      </c>
      <c r="CF3092" s="177" t="s">
        <v>1226</v>
      </c>
      <c r="CG3092" s="83" t="s">
        <v>89</v>
      </c>
      <c r="CH3092" s="57"/>
      <c r="CV3092" s="51"/>
      <c r="CW3092" s="51"/>
      <c r="CX3092" s="51"/>
      <c r="CY3092" s="51"/>
      <c r="CZ3092" s="51"/>
      <c r="DA3092" s="51"/>
      <c r="DB3092" s="51"/>
      <c r="DC3092" s="51"/>
      <c r="DD3092" s="51"/>
    </row>
    <row r="3093" spans="73:108" ht="15" x14ac:dyDescent="0.25">
      <c r="BU3093" s="91"/>
      <c r="BV3093" s="177">
        <v>2007</v>
      </c>
      <c r="BW3093" s="177">
        <v>10</v>
      </c>
      <c r="BX3093" s="177" t="s">
        <v>460</v>
      </c>
      <c r="BY3093" s="177" t="s">
        <v>262</v>
      </c>
      <c r="BZ3093" s="177" t="s">
        <v>277</v>
      </c>
      <c r="CA3093" s="177">
        <v>39</v>
      </c>
      <c r="CB3093" s="177" t="s">
        <v>264</v>
      </c>
      <c r="CC3093" s="122">
        <v>4.3600000000000003</v>
      </c>
      <c r="CD3093" s="178" t="s">
        <v>204</v>
      </c>
      <c r="CE3093" s="177" t="s">
        <v>270</v>
      </c>
      <c r="CF3093" s="177" t="s">
        <v>535</v>
      </c>
      <c r="CG3093" s="83" t="s">
        <v>89</v>
      </c>
      <c r="CH3093" s="57"/>
      <c r="CV3093" s="51"/>
      <c r="CW3093" s="51"/>
      <c r="CX3093" s="51"/>
      <c r="CY3093" s="51"/>
      <c r="CZ3093" s="51"/>
      <c r="DA3093" s="51"/>
      <c r="DB3093" s="51"/>
      <c r="DC3093" s="51"/>
      <c r="DD3093" s="51"/>
    </row>
    <row r="3094" spans="73:108" ht="15" x14ac:dyDescent="0.25">
      <c r="BU3094" s="91"/>
      <c r="BV3094" s="177">
        <v>2007</v>
      </c>
      <c r="BW3094" s="177">
        <v>11</v>
      </c>
      <c r="BX3094" s="177" t="s">
        <v>460</v>
      </c>
      <c r="BY3094" s="177" t="s">
        <v>262</v>
      </c>
      <c r="BZ3094" s="177" t="s">
        <v>277</v>
      </c>
      <c r="CA3094" s="177">
        <v>15</v>
      </c>
      <c r="CB3094" s="177" t="s">
        <v>264</v>
      </c>
      <c r="CC3094" s="122">
        <v>27.01</v>
      </c>
      <c r="CD3094" s="178" t="s">
        <v>204</v>
      </c>
      <c r="CE3094" s="177" t="s">
        <v>270</v>
      </c>
      <c r="CF3094" s="177" t="s">
        <v>566</v>
      </c>
      <c r="CG3094" s="83" t="s">
        <v>89</v>
      </c>
      <c r="CH3094" s="57"/>
      <c r="CV3094" s="51"/>
      <c r="CW3094" s="51"/>
      <c r="CX3094" s="51"/>
      <c r="CY3094" s="51"/>
      <c r="CZ3094" s="51"/>
      <c r="DA3094" s="51"/>
      <c r="DB3094" s="51"/>
      <c r="DC3094" s="51"/>
      <c r="DD3094" s="51"/>
    </row>
    <row r="3095" spans="73:108" ht="15" x14ac:dyDescent="0.25">
      <c r="BU3095" s="91"/>
      <c r="BV3095" s="177">
        <v>2007</v>
      </c>
      <c r="BW3095" s="177">
        <v>12</v>
      </c>
      <c r="BX3095" s="177" t="s">
        <v>460</v>
      </c>
      <c r="BY3095" s="177" t="s">
        <v>262</v>
      </c>
      <c r="BZ3095" s="177" t="s">
        <v>277</v>
      </c>
      <c r="CA3095" s="177">
        <v>39</v>
      </c>
      <c r="CB3095" s="177" t="s">
        <v>264</v>
      </c>
      <c r="CC3095" s="122">
        <v>4.12</v>
      </c>
      <c r="CD3095" s="178" t="s">
        <v>204</v>
      </c>
      <c r="CE3095" s="177" t="s">
        <v>270</v>
      </c>
      <c r="CF3095" s="177" t="s">
        <v>598</v>
      </c>
      <c r="CG3095" s="83" t="s">
        <v>89</v>
      </c>
      <c r="CH3095" s="57"/>
      <c r="CV3095" s="51"/>
      <c r="CW3095" s="51"/>
      <c r="CX3095" s="51"/>
      <c r="CY3095" s="51"/>
      <c r="CZ3095" s="51"/>
      <c r="DA3095" s="51"/>
      <c r="DB3095" s="51"/>
      <c r="DC3095" s="51"/>
      <c r="DD3095" s="51"/>
    </row>
    <row r="3096" spans="73:108" ht="15" x14ac:dyDescent="0.25">
      <c r="BU3096" s="91"/>
      <c r="BV3096" s="177">
        <v>2008</v>
      </c>
      <c r="BW3096" s="177">
        <v>1</v>
      </c>
      <c r="BX3096" s="177" t="s">
        <v>460</v>
      </c>
      <c r="BY3096" s="177" t="s">
        <v>262</v>
      </c>
      <c r="BZ3096" s="177" t="s">
        <v>277</v>
      </c>
      <c r="CA3096" s="177">
        <v>10</v>
      </c>
      <c r="CB3096" s="177" t="s">
        <v>264</v>
      </c>
      <c r="CC3096" s="122">
        <v>110.2</v>
      </c>
      <c r="CD3096" s="178" t="s">
        <v>204</v>
      </c>
      <c r="CE3096" s="177" t="s">
        <v>270</v>
      </c>
      <c r="CF3096" s="177" t="s">
        <v>652</v>
      </c>
      <c r="CG3096" s="83" t="s">
        <v>89</v>
      </c>
      <c r="CH3096" s="57"/>
      <c r="CV3096" s="51"/>
      <c r="CW3096" s="51"/>
      <c r="CX3096" s="51"/>
      <c r="CY3096" s="51"/>
      <c r="CZ3096" s="51"/>
      <c r="DA3096" s="51"/>
      <c r="DB3096" s="51"/>
      <c r="DC3096" s="51"/>
      <c r="DD3096" s="51"/>
    </row>
    <row r="3097" spans="73:108" ht="15" x14ac:dyDescent="0.25">
      <c r="BU3097" s="91"/>
      <c r="BV3097" s="177">
        <v>2008</v>
      </c>
      <c r="BW3097" s="177">
        <v>1</v>
      </c>
      <c r="BX3097" s="177" t="s">
        <v>460</v>
      </c>
      <c r="BY3097" s="177" t="s">
        <v>262</v>
      </c>
      <c r="BZ3097" s="177" t="s">
        <v>277</v>
      </c>
      <c r="CA3097" s="177">
        <v>39</v>
      </c>
      <c r="CB3097" s="177" t="s">
        <v>264</v>
      </c>
      <c r="CC3097" s="122">
        <v>16.97</v>
      </c>
      <c r="CD3097" s="178" t="s">
        <v>204</v>
      </c>
      <c r="CE3097" s="177" t="s">
        <v>270</v>
      </c>
      <c r="CF3097" s="177" t="s">
        <v>653</v>
      </c>
      <c r="CG3097" s="83" t="s">
        <v>89</v>
      </c>
      <c r="CH3097" s="57"/>
      <c r="CV3097" s="51"/>
      <c r="CW3097" s="51"/>
      <c r="CX3097" s="51"/>
      <c r="CY3097" s="51"/>
      <c r="CZ3097" s="51"/>
      <c r="DA3097" s="51"/>
      <c r="DB3097" s="51"/>
      <c r="DC3097" s="51"/>
      <c r="DD3097" s="51"/>
    </row>
    <row r="3098" spans="73:108" ht="15" x14ac:dyDescent="0.25">
      <c r="BU3098" s="91"/>
      <c r="BV3098" s="177">
        <v>2008</v>
      </c>
      <c r="BW3098" s="177">
        <v>2</v>
      </c>
      <c r="BX3098" s="177" t="s">
        <v>460</v>
      </c>
      <c r="BY3098" s="177" t="s">
        <v>262</v>
      </c>
      <c r="BZ3098" s="177" t="s">
        <v>277</v>
      </c>
      <c r="CA3098" s="177">
        <v>10</v>
      </c>
      <c r="CB3098" s="177" t="s">
        <v>264</v>
      </c>
      <c r="CC3098" s="122">
        <v>17.02</v>
      </c>
      <c r="CD3098" s="178" t="s">
        <v>204</v>
      </c>
      <c r="CE3098" s="177" t="s">
        <v>270</v>
      </c>
      <c r="CF3098" s="177" t="s">
        <v>699</v>
      </c>
      <c r="CG3098" s="83" t="s">
        <v>89</v>
      </c>
      <c r="CH3098" s="57"/>
      <c r="CV3098" s="51"/>
      <c r="CW3098" s="51"/>
      <c r="CX3098" s="51"/>
      <c r="CY3098" s="51"/>
      <c r="CZ3098" s="51"/>
      <c r="DA3098" s="51"/>
      <c r="DB3098" s="51"/>
      <c r="DC3098" s="51"/>
      <c r="DD3098" s="51"/>
    </row>
    <row r="3099" spans="73:108" ht="15" x14ac:dyDescent="0.25">
      <c r="BU3099" s="91"/>
      <c r="BV3099" s="177">
        <v>2008</v>
      </c>
      <c r="BW3099" s="177">
        <v>3</v>
      </c>
      <c r="BX3099" s="177" t="s">
        <v>460</v>
      </c>
      <c r="BY3099" s="177" t="s">
        <v>262</v>
      </c>
      <c r="BZ3099" s="177" t="s">
        <v>277</v>
      </c>
      <c r="CA3099" s="177">
        <v>10</v>
      </c>
      <c r="CB3099" s="177" t="s">
        <v>264</v>
      </c>
      <c r="CC3099" s="122">
        <v>31.47</v>
      </c>
      <c r="CD3099" s="178" t="s">
        <v>204</v>
      </c>
      <c r="CE3099" s="177" t="s">
        <v>270</v>
      </c>
      <c r="CF3099" s="177" t="s">
        <v>720</v>
      </c>
      <c r="CG3099" s="83" t="s">
        <v>89</v>
      </c>
      <c r="CH3099" s="57"/>
      <c r="CV3099" s="51"/>
      <c r="CW3099" s="51"/>
      <c r="CX3099" s="51"/>
      <c r="CY3099" s="51"/>
      <c r="CZ3099" s="51"/>
      <c r="DA3099" s="51"/>
      <c r="DB3099" s="51"/>
      <c r="DC3099" s="51"/>
      <c r="DD3099" s="51"/>
    </row>
    <row r="3100" spans="73:108" ht="15" x14ac:dyDescent="0.25">
      <c r="BU3100" s="91"/>
      <c r="BV3100" s="177">
        <v>2008</v>
      </c>
      <c r="BW3100" s="177">
        <v>3</v>
      </c>
      <c r="BX3100" s="177" t="s">
        <v>460</v>
      </c>
      <c r="BY3100" s="177" t="s">
        <v>262</v>
      </c>
      <c r="BZ3100" s="177" t="s">
        <v>277</v>
      </c>
      <c r="CA3100" s="177">
        <v>10</v>
      </c>
      <c r="CB3100" s="177" t="s">
        <v>264</v>
      </c>
      <c r="CC3100" s="122">
        <v>33.75</v>
      </c>
      <c r="CD3100" s="178" t="s">
        <v>204</v>
      </c>
      <c r="CE3100" s="177" t="s">
        <v>270</v>
      </c>
      <c r="CF3100" s="177" t="s">
        <v>721</v>
      </c>
      <c r="CG3100" s="83" t="s">
        <v>89</v>
      </c>
      <c r="CH3100" s="57"/>
      <c r="CV3100" s="51"/>
      <c r="CW3100" s="51"/>
      <c r="CX3100" s="51"/>
      <c r="CY3100" s="51"/>
      <c r="CZ3100" s="51"/>
      <c r="DA3100" s="51"/>
      <c r="DB3100" s="51"/>
      <c r="DC3100" s="51"/>
      <c r="DD3100" s="51"/>
    </row>
    <row r="3101" spans="73:108" ht="15" x14ac:dyDescent="0.25">
      <c r="BU3101" s="91"/>
      <c r="BV3101" s="177">
        <v>2008</v>
      </c>
      <c r="BW3101" s="177">
        <v>3</v>
      </c>
      <c r="BX3101" s="177" t="s">
        <v>460</v>
      </c>
      <c r="BY3101" s="177" t="s">
        <v>262</v>
      </c>
      <c r="BZ3101" s="177" t="s">
        <v>277</v>
      </c>
      <c r="CA3101" s="177">
        <v>15</v>
      </c>
      <c r="CB3101" s="177" t="s">
        <v>264</v>
      </c>
      <c r="CC3101" s="122">
        <v>36.1</v>
      </c>
      <c r="CD3101" s="178" t="s">
        <v>204</v>
      </c>
      <c r="CE3101" s="177" t="s">
        <v>270</v>
      </c>
      <c r="CF3101" s="177" t="s">
        <v>722</v>
      </c>
      <c r="CG3101" s="83" t="s">
        <v>89</v>
      </c>
      <c r="CH3101" s="57"/>
      <c r="CV3101" s="51"/>
      <c r="CW3101" s="51"/>
      <c r="CX3101" s="51"/>
      <c r="CY3101" s="51"/>
      <c r="CZ3101" s="51"/>
      <c r="DA3101" s="51"/>
      <c r="DB3101" s="51"/>
      <c r="DC3101" s="51"/>
      <c r="DD3101" s="51"/>
    </row>
    <row r="3102" spans="73:108" ht="15" x14ac:dyDescent="0.25">
      <c r="BU3102" s="91"/>
      <c r="BV3102" s="177">
        <v>2008</v>
      </c>
      <c r="BW3102" s="177">
        <v>3</v>
      </c>
      <c r="BX3102" s="177" t="s">
        <v>460</v>
      </c>
      <c r="BY3102" s="177" t="s">
        <v>262</v>
      </c>
      <c r="BZ3102" s="177" t="s">
        <v>277</v>
      </c>
      <c r="CA3102" s="177">
        <v>39</v>
      </c>
      <c r="CB3102" s="177" t="s">
        <v>264</v>
      </c>
      <c r="CC3102" s="122">
        <v>43.94</v>
      </c>
      <c r="CD3102" s="178" t="s">
        <v>204</v>
      </c>
      <c r="CE3102" s="177" t="s">
        <v>270</v>
      </c>
      <c r="CF3102" s="177" t="s">
        <v>723</v>
      </c>
      <c r="CG3102" s="83" t="s">
        <v>89</v>
      </c>
      <c r="CH3102" s="57"/>
      <c r="CV3102" s="51"/>
      <c r="CW3102" s="51"/>
      <c r="CX3102" s="51"/>
      <c r="CY3102" s="51"/>
      <c r="CZ3102" s="51"/>
      <c r="DA3102" s="51"/>
      <c r="DB3102" s="51"/>
      <c r="DC3102" s="51"/>
      <c r="DD3102" s="51"/>
    </row>
    <row r="3103" spans="73:108" ht="15" x14ac:dyDescent="0.25">
      <c r="BU3103" s="91"/>
      <c r="BV3103" s="177">
        <v>2008</v>
      </c>
      <c r="BW3103" s="177">
        <v>3</v>
      </c>
      <c r="BX3103" s="177" t="s">
        <v>460</v>
      </c>
      <c r="BY3103" s="177" t="s">
        <v>262</v>
      </c>
      <c r="BZ3103" s="177" t="s">
        <v>277</v>
      </c>
      <c r="CA3103" s="177">
        <v>39</v>
      </c>
      <c r="CB3103" s="177" t="s">
        <v>264</v>
      </c>
      <c r="CC3103" s="122">
        <v>67.67</v>
      </c>
      <c r="CD3103" s="178" t="s">
        <v>204</v>
      </c>
      <c r="CE3103" s="177" t="s">
        <v>270</v>
      </c>
      <c r="CF3103" s="177" t="s">
        <v>724</v>
      </c>
      <c r="CG3103" s="83" t="s">
        <v>89</v>
      </c>
      <c r="CH3103" s="57"/>
      <c r="CV3103" s="51"/>
      <c r="CW3103" s="51"/>
      <c r="CX3103" s="51"/>
      <c r="CY3103" s="51"/>
      <c r="CZ3103" s="51"/>
      <c r="DA3103" s="51"/>
      <c r="DB3103" s="51"/>
      <c r="DC3103" s="51"/>
      <c r="DD3103" s="51"/>
    </row>
    <row r="3104" spans="73:108" ht="15" x14ac:dyDescent="0.25">
      <c r="BU3104" s="91"/>
      <c r="BV3104" s="177">
        <v>2008</v>
      </c>
      <c r="BW3104" s="177">
        <v>4</v>
      </c>
      <c r="BX3104" s="177" t="s">
        <v>460</v>
      </c>
      <c r="BY3104" s="177" t="s">
        <v>262</v>
      </c>
      <c r="BZ3104" s="177" t="s">
        <v>263</v>
      </c>
      <c r="CA3104" s="177">
        <v>9</v>
      </c>
      <c r="CB3104" s="177" t="s">
        <v>264</v>
      </c>
      <c r="CC3104" s="122">
        <v>654.49</v>
      </c>
      <c r="CD3104" s="178" t="s">
        <v>204</v>
      </c>
      <c r="CE3104" s="177" t="s">
        <v>270</v>
      </c>
      <c r="CF3104" s="177" t="s">
        <v>755</v>
      </c>
      <c r="CG3104" s="83" t="s">
        <v>89</v>
      </c>
      <c r="CH3104" s="57"/>
      <c r="CV3104" s="51"/>
      <c r="CW3104" s="51"/>
      <c r="CX3104" s="51"/>
      <c r="CY3104" s="51"/>
      <c r="CZ3104" s="51"/>
      <c r="DA3104" s="51"/>
      <c r="DB3104" s="51"/>
      <c r="DC3104" s="51"/>
      <c r="DD3104" s="51"/>
    </row>
    <row r="3105" spans="73:108" ht="15" x14ac:dyDescent="0.25">
      <c r="BU3105" s="91"/>
      <c r="BV3105" s="177">
        <v>2008</v>
      </c>
      <c r="BW3105" s="177">
        <v>4</v>
      </c>
      <c r="BX3105" s="177" t="s">
        <v>460</v>
      </c>
      <c r="BY3105" s="177" t="s">
        <v>262</v>
      </c>
      <c r="BZ3105" s="177" t="s">
        <v>263</v>
      </c>
      <c r="CA3105" s="177">
        <v>9</v>
      </c>
      <c r="CB3105" s="177" t="s">
        <v>264</v>
      </c>
      <c r="CC3105" s="122">
        <v>710</v>
      </c>
      <c r="CD3105" s="178" t="s">
        <v>2649</v>
      </c>
      <c r="CE3105" s="177" t="s">
        <v>270</v>
      </c>
      <c r="CF3105" s="177" t="s">
        <v>756</v>
      </c>
      <c r="CG3105" s="83" t="s">
        <v>89</v>
      </c>
      <c r="CH3105" s="57"/>
      <c r="CV3105" s="51"/>
      <c r="CW3105" s="51"/>
      <c r="CX3105" s="51"/>
      <c r="CY3105" s="51"/>
      <c r="CZ3105" s="51"/>
      <c r="DA3105" s="51"/>
      <c r="DB3105" s="51"/>
      <c r="DC3105" s="51"/>
      <c r="DD3105" s="51"/>
    </row>
    <row r="3106" spans="73:108" ht="15" x14ac:dyDescent="0.25">
      <c r="BU3106" s="91"/>
      <c r="BV3106" s="177">
        <v>2008</v>
      </c>
      <c r="BW3106" s="177">
        <v>4</v>
      </c>
      <c r="BX3106" s="177" t="s">
        <v>460</v>
      </c>
      <c r="BY3106" s="177" t="s">
        <v>262</v>
      </c>
      <c r="BZ3106" s="177" t="s">
        <v>277</v>
      </c>
      <c r="CA3106" s="177">
        <v>10</v>
      </c>
      <c r="CB3106" s="177" t="s">
        <v>264</v>
      </c>
      <c r="CC3106" s="122">
        <v>17.79</v>
      </c>
      <c r="CD3106" s="178" t="s">
        <v>204</v>
      </c>
      <c r="CE3106" s="177" t="s">
        <v>270</v>
      </c>
      <c r="CF3106" s="177" t="s">
        <v>754</v>
      </c>
      <c r="CG3106" s="83" t="s">
        <v>89</v>
      </c>
      <c r="CH3106" s="57"/>
      <c r="CV3106" s="51"/>
      <c r="CW3106" s="51"/>
      <c r="CX3106" s="51"/>
      <c r="CY3106" s="51"/>
      <c r="CZ3106" s="51"/>
      <c r="DA3106" s="51"/>
      <c r="DB3106" s="51"/>
      <c r="DC3106" s="51"/>
      <c r="DD3106" s="51"/>
    </row>
    <row r="3107" spans="73:108" ht="15" x14ac:dyDescent="0.25">
      <c r="BU3107" s="91"/>
      <c r="BV3107" s="177">
        <v>2008</v>
      </c>
      <c r="BW3107" s="177">
        <v>4</v>
      </c>
      <c r="BX3107" s="177" t="s">
        <v>460</v>
      </c>
      <c r="BY3107" s="177" t="s">
        <v>262</v>
      </c>
      <c r="BZ3107" s="177" t="s">
        <v>263</v>
      </c>
      <c r="CA3107" s="177">
        <v>15</v>
      </c>
      <c r="CB3107" s="177" t="s">
        <v>264</v>
      </c>
      <c r="CC3107" s="122">
        <v>37.25</v>
      </c>
      <c r="CD3107" s="178" t="s">
        <v>204</v>
      </c>
      <c r="CE3107" s="177" t="s">
        <v>270</v>
      </c>
      <c r="CF3107" s="177" t="s">
        <v>755</v>
      </c>
      <c r="CG3107" s="83" t="s">
        <v>89</v>
      </c>
      <c r="CH3107" s="57"/>
      <c r="CV3107" s="51"/>
      <c r="CW3107" s="51"/>
      <c r="CX3107" s="51"/>
      <c r="CY3107" s="51"/>
      <c r="CZ3107" s="51"/>
      <c r="DA3107" s="51"/>
      <c r="DB3107" s="51"/>
      <c r="DC3107" s="51"/>
      <c r="DD3107" s="51"/>
    </row>
    <row r="3108" spans="73:108" ht="15" x14ac:dyDescent="0.25">
      <c r="BU3108" s="91"/>
      <c r="BV3108" s="177">
        <v>2008</v>
      </c>
      <c r="BW3108" s="177">
        <v>4</v>
      </c>
      <c r="BX3108" s="177" t="s">
        <v>460</v>
      </c>
      <c r="BY3108" s="177" t="s">
        <v>262</v>
      </c>
      <c r="BZ3108" s="177" t="s">
        <v>263</v>
      </c>
      <c r="CA3108" s="177">
        <v>39</v>
      </c>
      <c r="CB3108" s="177" t="s">
        <v>264</v>
      </c>
      <c r="CC3108" s="122">
        <v>5.3</v>
      </c>
      <c r="CD3108" s="178" t="s">
        <v>204</v>
      </c>
      <c r="CE3108" s="177" t="s">
        <v>270</v>
      </c>
      <c r="CF3108" s="177" t="s">
        <v>757</v>
      </c>
      <c r="CG3108" s="83" t="s">
        <v>89</v>
      </c>
      <c r="CH3108" s="57"/>
      <c r="CV3108" s="51"/>
      <c r="CW3108" s="51"/>
      <c r="CX3108" s="51"/>
      <c r="CY3108" s="51"/>
      <c r="CZ3108" s="51"/>
      <c r="DA3108" s="51"/>
      <c r="DB3108" s="51"/>
      <c r="DC3108" s="51"/>
      <c r="DD3108" s="51"/>
    </row>
    <row r="3109" spans="73:108" ht="15" x14ac:dyDescent="0.25">
      <c r="BU3109" s="91"/>
      <c r="BV3109" s="177">
        <v>2008</v>
      </c>
      <c r="BW3109" s="177">
        <v>4</v>
      </c>
      <c r="BX3109" s="177" t="s">
        <v>460</v>
      </c>
      <c r="BY3109" s="177" t="s">
        <v>262</v>
      </c>
      <c r="BZ3109" s="177" t="s">
        <v>263</v>
      </c>
      <c r="CA3109" s="177">
        <v>39</v>
      </c>
      <c r="CB3109" s="177" t="s">
        <v>264</v>
      </c>
      <c r="CC3109" s="122">
        <v>19.190000000000001</v>
      </c>
      <c r="CD3109" s="178" t="s">
        <v>204</v>
      </c>
      <c r="CE3109" s="177" t="s">
        <v>270</v>
      </c>
      <c r="CF3109" s="177" t="s">
        <v>758</v>
      </c>
      <c r="CG3109" s="83" t="s">
        <v>89</v>
      </c>
      <c r="CH3109" s="57"/>
      <c r="CV3109" s="51"/>
      <c r="CW3109" s="51"/>
      <c r="CX3109" s="51"/>
      <c r="CY3109" s="51"/>
      <c r="CZ3109" s="51"/>
      <c r="DA3109" s="51"/>
      <c r="DB3109" s="51"/>
      <c r="DC3109" s="51"/>
      <c r="DD3109" s="51"/>
    </row>
    <row r="3110" spans="73:108" ht="15" x14ac:dyDescent="0.25">
      <c r="BU3110" s="91"/>
      <c r="BV3110" s="177">
        <v>2008</v>
      </c>
      <c r="BW3110" s="177">
        <v>5</v>
      </c>
      <c r="BX3110" s="177" t="s">
        <v>460</v>
      </c>
      <c r="BY3110" s="177" t="s">
        <v>262</v>
      </c>
      <c r="BZ3110" s="177" t="s">
        <v>277</v>
      </c>
      <c r="CA3110" s="177">
        <v>9</v>
      </c>
      <c r="CB3110" s="177" t="s">
        <v>264</v>
      </c>
      <c r="CC3110" s="122">
        <v>721.62</v>
      </c>
      <c r="CD3110" s="178" t="s">
        <v>204</v>
      </c>
      <c r="CE3110" s="177" t="s">
        <v>270</v>
      </c>
      <c r="CF3110" s="177" t="s">
        <v>787</v>
      </c>
      <c r="CG3110" s="83" t="s">
        <v>89</v>
      </c>
      <c r="CH3110" s="57"/>
      <c r="CV3110" s="51"/>
      <c r="CW3110" s="51"/>
      <c r="CX3110" s="51"/>
      <c r="CY3110" s="51"/>
      <c r="CZ3110" s="51"/>
      <c r="DA3110" s="51"/>
      <c r="DB3110" s="51"/>
      <c r="DC3110" s="51"/>
      <c r="DD3110" s="51"/>
    </row>
    <row r="3111" spans="73:108" ht="15" x14ac:dyDescent="0.25">
      <c r="BU3111" s="91"/>
      <c r="BV3111" s="177">
        <v>2008</v>
      </c>
      <c r="BW3111" s="177">
        <v>5</v>
      </c>
      <c r="BX3111" s="177" t="s">
        <v>460</v>
      </c>
      <c r="BY3111" s="177" t="s">
        <v>262</v>
      </c>
      <c r="BZ3111" s="177" t="s">
        <v>277</v>
      </c>
      <c r="CA3111" s="177">
        <v>9</v>
      </c>
      <c r="CB3111" s="177" t="s">
        <v>264</v>
      </c>
      <c r="CC3111" s="122">
        <v>295</v>
      </c>
      <c r="CD3111" s="178" t="s">
        <v>2649</v>
      </c>
      <c r="CE3111" s="177" t="s">
        <v>270</v>
      </c>
      <c r="CF3111" s="177" t="s">
        <v>788</v>
      </c>
      <c r="CG3111" s="83" t="s">
        <v>89</v>
      </c>
      <c r="CH3111" s="57"/>
      <c r="CV3111" s="51"/>
      <c r="CW3111" s="51"/>
      <c r="CX3111" s="51"/>
      <c r="CY3111" s="51"/>
      <c r="CZ3111" s="51"/>
      <c r="DA3111" s="51"/>
      <c r="DB3111" s="51"/>
      <c r="DC3111" s="51"/>
      <c r="DD3111" s="51"/>
    </row>
    <row r="3112" spans="73:108" ht="15" x14ac:dyDescent="0.25">
      <c r="BU3112" s="91"/>
      <c r="BV3112" s="177">
        <v>2008</v>
      </c>
      <c r="BW3112" s="177">
        <v>5</v>
      </c>
      <c r="BX3112" s="177" t="s">
        <v>460</v>
      </c>
      <c r="BY3112" s="177" t="s">
        <v>262</v>
      </c>
      <c r="BZ3112" s="177" t="s">
        <v>277</v>
      </c>
      <c r="CA3112" s="177">
        <v>15</v>
      </c>
      <c r="CB3112" s="177" t="s">
        <v>264</v>
      </c>
      <c r="CC3112" s="122">
        <v>58.78</v>
      </c>
      <c r="CD3112" s="178" t="s">
        <v>204</v>
      </c>
      <c r="CE3112" s="177" t="s">
        <v>270</v>
      </c>
      <c r="CF3112" s="177" t="s">
        <v>787</v>
      </c>
      <c r="CG3112" s="83" t="s">
        <v>89</v>
      </c>
      <c r="CH3112" s="57"/>
      <c r="CV3112" s="51"/>
      <c r="CW3112" s="51"/>
      <c r="CX3112" s="51"/>
      <c r="CY3112" s="51"/>
      <c r="CZ3112" s="51"/>
      <c r="DA3112" s="51"/>
      <c r="DB3112" s="51"/>
      <c r="DC3112" s="51"/>
      <c r="DD3112" s="51"/>
    </row>
    <row r="3113" spans="73:108" ht="15" x14ac:dyDescent="0.25">
      <c r="BU3113" s="91"/>
      <c r="BV3113" s="177">
        <v>2008</v>
      </c>
      <c r="BW3113" s="177">
        <v>5</v>
      </c>
      <c r="BX3113" s="177" t="s">
        <v>460</v>
      </c>
      <c r="BY3113" s="177" t="s">
        <v>262</v>
      </c>
      <c r="BZ3113" s="177" t="s">
        <v>277</v>
      </c>
      <c r="CA3113" s="177">
        <v>39</v>
      </c>
      <c r="CB3113" s="177" t="s">
        <v>264</v>
      </c>
      <c r="CC3113" s="122">
        <v>25.76</v>
      </c>
      <c r="CD3113" s="178" t="s">
        <v>204</v>
      </c>
      <c r="CE3113" s="177" t="s">
        <v>270</v>
      </c>
      <c r="CF3113" s="177" t="s">
        <v>789</v>
      </c>
      <c r="CG3113" s="83" t="s">
        <v>89</v>
      </c>
      <c r="CH3113" s="57"/>
      <c r="CV3113" s="51"/>
      <c r="CW3113" s="51"/>
      <c r="CX3113" s="51"/>
      <c r="CY3113" s="51"/>
      <c r="CZ3113" s="51"/>
      <c r="DA3113" s="51"/>
      <c r="DB3113" s="51"/>
      <c r="DC3113" s="51"/>
      <c r="DD3113" s="51"/>
    </row>
    <row r="3114" spans="73:108" ht="15" x14ac:dyDescent="0.25">
      <c r="BU3114" s="91"/>
      <c r="BV3114" s="177">
        <v>2008</v>
      </c>
      <c r="BW3114" s="177">
        <v>6</v>
      </c>
      <c r="BX3114" s="177" t="s">
        <v>460</v>
      </c>
      <c r="BY3114" s="177" t="s">
        <v>262</v>
      </c>
      <c r="BZ3114" s="177" t="s">
        <v>277</v>
      </c>
      <c r="CA3114" s="177">
        <v>9</v>
      </c>
      <c r="CB3114" s="177" t="s">
        <v>264</v>
      </c>
      <c r="CC3114" s="122">
        <v>120</v>
      </c>
      <c r="CD3114" s="178" t="s">
        <v>2649</v>
      </c>
      <c r="CE3114" s="177" t="s">
        <v>270</v>
      </c>
      <c r="CF3114" s="177" t="s">
        <v>842</v>
      </c>
      <c r="CG3114" s="83" t="s">
        <v>89</v>
      </c>
      <c r="CH3114" s="57"/>
      <c r="CV3114" s="51"/>
      <c r="CW3114" s="51"/>
      <c r="CX3114" s="51"/>
      <c r="CY3114" s="51"/>
      <c r="CZ3114" s="51"/>
      <c r="DA3114" s="51"/>
      <c r="DB3114" s="51"/>
      <c r="DC3114" s="51"/>
      <c r="DD3114" s="51"/>
    </row>
    <row r="3115" spans="73:108" ht="15" x14ac:dyDescent="0.25">
      <c r="BU3115" s="91"/>
      <c r="BV3115" s="177">
        <v>2008</v>
      </c>
      <c r="BW3115" s="177">
        <v>6</v>
      </c>
      <c r="BX3115" s="177" t="s">
        <v>460</v>
      </c>
      <c r="BY3115" s="177" t="s">
        <v>262</v>
      </c>
      <c r="BZ3115" s="177" t="s">
        <v>277</v>
      </c>
      <c r="CA3115" s="177">
        <v>10</v>
      </c>
      <c r="CB3115" s="177" t="s">
        <v>264</v>
      </c>
      <c r="CC3115" s="122">
        <v>51.9</v>
      </c>
      <c r="CD3115" s="178" t="s">
        <v>204</v>
      </c>
      <c r="CE3115" s="177" t="s">
        <v>270</v>
      </c>
      <c r="CF3115" s="177" t="s">
        <v>843</v>
      </c>
      <c r="CG3115" s="83" t="s">
        <v>89</v>
      </c>
      <c r="CH3115" s="57"/>
      <c r="CV3115" s="51"/>
      <c r="CW3115" s="51"/>
      <c r="CX3115" s="51"/>
      <c r="CY3115" s="51"/>
      <c r="CZ3115" s="51"/>
      <c r="DA3115" s="51"/>
      <c r="DB3115" s="51"/>
      <c r="DC3115" s="51"/>
      <c r="DD3115" s="51"/>
    </row>
    <row r="3116" spans="73:108" ht="15" x14ac:dyDescent="0.25">
      <c r="BU3116" s="91"/>
      <c r="BV3116" s="177">
        <v>2008</v>
      </c>
      <c r="BW3116" s="177">
        <v>6</v>
      </c>
      <c r="BX3116" s="177" t="s">
        <v>460</v>
      </c>
      <c r="BY3116" s="177" t="s">
        <v>262</v>
      </c>
      <c r="BZ3116" s="177" t="s">
        <v>277</v>
      </c>
      <c r="CA3116" s="177">
        <v>15</v>
      </c>
      <c r="CB3116" s="177" t="s">
        <v>264</v>
      </c>
      <c r="CC3116" s="122">
        <v>30.9</v>
      </c>
      <c r="CD3116" s="178" t="s">
        <v>204</v>
      </c>
      <c r="CE3116" s="177" t="s">
        <v>270</v>
      </c>
      <c r="CF3116" s="177" t="s">
        <v>844</v>
      </c>
      <c r="CG3116" s="83" t="s">
        <v>89</v>
      </c>
      <c r="CH3116" s="57"/>
      <c r="CV3116" s="51"/>
      <c r="CW3116" s="51"/>
      <c r="CX3116" s="51"/>
      <c r="CY3116" s="51"/>
      <c r="CZ3116" s="51"/>
      <c r="DA3116" s="51"/>
      <c r="DB3116" s="51"/>
      <c r="DC3116" s="51"/>
      <c r="DD3116" s="51"/>
    </row>
    <row r="3117" spans="73:108" ht="15" x14ac:dyDescent="0.25">
      <c r="BU3117" s="91"/>
      <c r="BV3117" s="177">
        <v>2008</v>
      </c>
      <c r="BW3117" s="177">
        <v>6</v>
      </c>
      <c r="BX3117" s="177" t="s">
        <v>460</v>
      </c>
      <c r="BY3117" s="177" t="s">
        <v>262</v>
      </c>
      <c r="BZ3117" s="177" t="s">
        <v>277</v>
      </c>
      <c r="CA3117" s="177">
        <v>30</v>
      </c>
      <c r="CB3117" s="177" t="s">
        <v>264</v>
      </c>
      <c r="CC3117" s="122">
        <v>73.099999999999994</v>
      </c>
      <c r="CD3117" s="178" t="s">
        <v>204</v>
      </c>
      <c r="CE3117" s="177" t="s">
        <v>270</v>
      </c>
      <c r="CF3117" s="177" t="s">
        <v>845</v>
      </c>
      <c r="CG3117" s="83" t="s">
        <v>9</v>
      </c>
      <c r="CH3117" s="57"/>
      <c r="CV3117" s="51"/>
      <c r="CW3117" s="51"/>
      <c r="CX3117" s="51"/>
      <c r="CY3117" s="51"/>
      <c r="CZ3117" s="51"/>
      <c r="DA3117" s="51"/>
      <c r="DB3117" s="51"/>
      <c r="DC3117" s="51"/>
      <c r="DD3117" s="51"/>
    </row>
    <row r="3118" spans="73:108" ht="15" x14ac:dyDescent="0.25">
      <c r="BU3118" s="91"/>
      <c r="BV3118" s="177">
        <v>2008</v>
      </c>
      <c r="BW3118" s="177">
        <v>6</v>
      </c>
      <c r="BX3118" s="177" t="s">
        <v>460</v>
      </c>
      <c r="BY3118" s="177" t="s">
        <v>262</v>
      </c>
      <c r="BZ3118" s="177" t="s">
        <v>277</v>
      </c>
      <c r="CA3118" s="177">
        <v>39</v>
      </c>
      <c r="CB3118" s="177" t="s">
        <v>264</v>
      </c>
      <c r="CC3118" s="122">
        <v>43.43</v>
      </c>
      <c r="CD3118" s="178" t="s">
        <v>204</v>
      </c>
      <c r="CE3118" s="177" t="s">
        <v>270</v>
      </c>
      <c r="CF3118" s="177" t="s">
        <v>846</v>
      </c>
      <c r="CG3118" s="83" t="s">
        <v>89</v>
      </c>
      <c r="CH3118" s="57"/>
      <c r="CV3118" s="51"/>
      <c r="CW3118" s="51"/>
      <c r="CX3118" s="51"/>
      <c r="CY3118" s="51"/>
      <c r="CZ3118" s="51"/>
      <c r="DA3118" s="51"/>
      <c r="DB3118" s="51"/>
      <c r="DC3118" s="51"/>
      <c r="DD3118" s="51"/>
    </row>
    <row r="3119" spans="73:108" ht="15" x14ac:dyDescent="0.25">
      <c r="BU3119" s="91"/>
      <c r="BV3119" s="177">
        <v>2008</v>
      </c>
      <c r="BW3119" s="177">
        <v>6</v>
      </c>
      <c r="BX3119" s="177" t="s">
        <v>460</v>
      </c>
      <c r="BY3119" s="177" t="s">
        <v>262</v>
      </c>
      <c r="BZ3119" s="177" t="s">
        <v>263</v>
      </c>
      <c r="CA3119" s="177">
        <v>39</v>
      </c>
      <c r="CB3119" s="177" t="s">
        <v>264</v>
      </c>
      <c r="CC3119" s="122">
        <v>14.9</v>
      </c>
      <c r="CD3119" s="178" t="s">
        <v>204</v>
      </c>
      <c r="CE3119" s="177" t="s">
        <v>270</v>
      </c>
      <c r="CF3119" s="177" t="s">
        <v>847</v>
      </c>
      <c r="CG3119" s="83" t="s">
        <v>89</v>
      </c>
      <c r="CH3119" s="57"/>
      <c r="CV3119" s="51"/>
      <c r="CW3119" s="51"/>
      <c r="CX3119" s="51"/>
      <c r="CY3119" s="51"/>
      <c r="CZ3119" s="51"/>
      <c r="DA3119" s="51"/>
      <c r="DB3119" s="51"/>
      <c r="DC3119" s="51"/>
      <c r="DD3119" s="51"/>
    </row>
    <row r="3120" spans="73:108" ht="15" x14ac:dyDescent="0.25">
      <c r="BU3120" s="91"/>
      <c r="BV3120" s="177">
        <v>2008</v>
      </c>
      <c r="BW3120" s="177">
        <v>7</v>
      </c>
      <c r="BX3120" s="177" t="s">
        <v>460</v>
      </c>
      <c r="BY3120" s="177" t="s">
        <v>262</v>
      </c>
      <c r="BZ3120" s="177" t="s">
        <v>277</v>
      </c>
      <c r="CA3120" s="177">
        <v>9</v>
      </c>
      <c r="CB3120" s="177" t="s">
        <v>264</v>
      </c>
      <c r="CC3120" s="122">
        <v>963.01</v>
      </c>
      <c r="CD3120" s="178" t="s">
        <v>204</v>
      </c>
      <c r="CE3120" s="177" t="s">
        <v>270</v>
      </c>
      <c r="CF3120" s="177" t="s">
        <v>895</v>
      </c>
      <c r="CG3120" s="83" t="s">
        <v>89</v>
      </c>
      <c r="CH3120" s="57"/>
      <c r="CV3120" s="51"/>
      <c r="CW3120" s="51"/>
      <c r="CX3120" s="51"/>
      <c r="CY3120" s="51"/>
      <c r="CZ3120" s="51"/>
      <c r="DA3120" s="51"/>
      <c r="DB3120" s="51"/>
      <c r="DC3120" s="51"/>
      <c r="DD3120" s="51"/>
    </row>
    <row r="3121" spans="73:108" ht="15" x14ac:dyDescent="0.25">
      <c r="BU3121" s="91"/>
      <c r="BV3121" s="177">
        <v>2008</v>
      </c>
      <c r="BW3121" s="177">
        <v>7</v>
      </c>
      <c r="BX3121" s="177" t="s">
        <v>460</v>
      </c>
      <c r="BY3121" s="177" t="s">
        <v>262</v>
      </c>
      <c r="BZ3121" s="177" t="s">
        <v>277</v>
      </c>
      <c r="CA3121" s="177">
        <v>9</v>
      </c>
      <c r="CB3121" s="177" t="s">
        <v>264</v>
      </c>
      <c r="CC3121" s="122">
        <v>507</v>
      </c>
      <c r="CD3121" s="178" t="s">
        <v>2649</v>
      </c>
      <c r="CE3121" s="177" t="s">
        <v>270</v>
      </c>
      <c r="CF3121" s="177" t="s">
        <v>896</v>
      </c>
      <c r="CG3121" s="83" t="s">
        <v>89</v>
      </c>
      <c r="CH3121" s="57"/>
      <c r="CV3121" s="51"/>
      <c r="CW3121" s="51"/>
      <c r="CX3121" s="51"/>
      <c r="CY3121" s="51"/>
      <c r="CZ3121" s="51"/>
      <c r="DA3121" s="51"/>
      <c r="DB3121" s="51"/>
      <c r="DC3121" s="51"/>
      <c r="DD3121" s="51"/>
    </row>
    <row r="3122" spans="73:108" ht="15" x14ac:dyDescent="0.25">
      <c r="BU3122" s="91"/>
      <c r="BV3122" s="177">
        <v>2008</v>
      </c>
      <c r="BW3122" s="177">
        <v>7</v>
      </c>
      <c r="BX3122" s="177" t="s">
        <v>460</v>
      </c>
      <c r="BY3122" s="177" t="s">
        <v>262</v>
      </c>
      <c r="BZ3122" s="177" t="s">
        <v>277</v>
      </c>
      <c r="CA3122" s="177">
        <v>15</v>
      </c>
      <c r="CB3122" s="177" t="s">
        <v>264</v>
      </c>
      <c r="CC3122" s="122">
        <v>55.81</v>
      </c>
      <c r="CD3122" s="178" t="s">
        <v>204</v>
      </c>
      <c r="CE3122" s="177" t="s">
        <v>270</v>
      </c>
      <c r="CF3122" s="177" t="s">
        <v>895</v>
      </c>
      <c r="CG3122" s="83" t="s">
        <v>89</v>
      </c>
      <c r="CH3122" s="57"/>
      <c r="CV3122" s="51"/>
      <c r="CW3122" s="51"/>
      <c r="CX3122" s="51"/>
      <c r="CY3122" s="51"/>
      <c r="CZ3122" s="51"/>
      <c r="DA3122" s="51"/>
      <c r="DB3122" s="51"/>
      <c r="DC3122" s="51"/>
      <c r="DD3122" s="51"/>
    </row>
    <row r="3123" spans="73:108" ht="15" x14ac:dyDescent="0.25">
      <c r="BU3123" s="91"/>
      <c r="BV3123" s="177">
        <v>2008</v>
      </c>
      <c r="BW3123" s="177">
        <v>7</v>
      </c>
      <c r="BX3123" s="177" t="s">
        <v>460</v>
      </c>
      <c r="BY3123" s="177" t="s">
        <v>262</v>
      </c>
      <c r="BZ3123" s="177" t="s">
        <v>277</v>
      </c>
      <c r="CA3123" s="177">
        <v>15</v>
      </c>
      <c r="CB3123" s="177" t="s">
        <v>264</v>
      </c>
      <c r="CC3123" s="122">
        <v>127.94</v>
      </c>
      <c r="CD3123" s="178" t="s">
        <v>204</v>
      </c>
      <c r="CE3123" s="177" t="s">
        <v>270</v>
      </c>
      <c r="CF3123" s="177" t="s">
        <v>897</v>
      </c>
      <c r="CG3123" s="83" t="s">
        <v>89</v>
      </c>
      <c r="CH3123" s="57"/>
      <c r="CV3123" s="51"/>
      <c r="CW3123" s="51"/>
      <c r="CX3123" s="51"/>
      <c r="CY3123" s="51"/>
      <c r="CZ3123" s="51"/>
      <c r="DA3123" s="51"/>
      <c r="DB3123" s="51"/>
      <c r="DC3123" s="51"/>
      <c r="DD3123" s="51"/>
    </row>
    <row r="3124" spans="73:108" ht="15" x14ac:dyDescent="0.25">
      <c r="BU3124" s="91"/>
      <c r="BV3124" s="177">
        <v>2008</v>
      </c>
      <c r="BW3124" s="177">
        <v>8</v>
      </c>
      <c r="BX3124" s="177" t="s">
        <v>460</v>
      </c>
      <c r="BY3124" s="177" t="s">
        <v>262</v>
      </c>
      <c r="BZ3124" s="177" t="s">
        <v>277</v>
      </c>
      <c r="CA3124" s="177">
        <v>10</v>
      </c>
      <c r="CB3124" s="177" t="s">
        <v>264</v>
      </c>
      <c r="CC3124" s="122">
        <v>62.48</v>
      </c>
      <c r="CD3124" s="178" t="s">
        <v>204</v>
      </c>
      <c r="CE3124" s="177" t="s">
        <v>270</v>
      </c>
      <c r="CF3124" s="177" t="s">
        <v>962</v>
      </c>
      <c r="CG3124" s="83" t="s">
        <v>89</v>
      </c>
      <c r="CH3124" s="57"/>
      <c r="CV3124" s="51"/>
      <c r="CW3124" s="51"/>
      <c r="CX3124" s="51"/>
      <c r="CY3124" s="51"/>
      <c r="CZ3124" s="51"/>
      <c r="DA3124" s="51"/>
      <c r="DB3124" s="51"/>
      <c r="DC3124" s="51"/>
      <c r="DD3124" s="51"/>
    </row>
    <row r="3125" spans="73:108" ht="15" x14ac:dyDescent="0.25">
      <c r="BU3125" s="91"/>
      <c r="BV3125" s="177">
        <v>2008</v>
      </c>
      <c r="BW3125" s="177">
        <v>8</v>
      </c>
      <c r="BX3125" s="177" t="s">
        <v>460</v>
      </c>
      <c r="BY3125" s="177" t="s">
        <v>262</v>
      </c>
      <c r="BZ3125" s="177" t="s">
        <v>277</v>
      </c>
      <c r="CA3125" s="177">
        <v>39</v>
      </c>
      <c r="CB3125" s="177" t="s">
        <v>264</v>
      </c>
      <c r="CC3125" s="122">
        <v>19.899999999999999</v>
      </c>
      <c r="CD3125" s="178" t="s">
        <v>204</v>
      </c>
      <c r="CE3125" s="177" t="s">
        <v>270</v>
      </c>
      <c r="CF3125" s="177" t="s">
        <v>963</v>
      </c>
      <c r="CG3125" s="83" t="s">
        <v>89</v>
      </c>
      <c r="CH3125" s="57"/>
      <c r="CV3125" s="51"/>
      <c r="CW3125" s="51"/>
      <c r="CX3125" s="51"/>
      <c r="CY3125" s="51"/>
      <c r="CZ3125" s="51"/>
      <c r="DA3125" s="51"/>
      <c r="DB3125" s="51"/>
      <c r="DC3125" s="51"/>
      <c r="DD3125" s="51"/>
    </row>
    <row r="3126" spans="73:108" ht="15" x14ac:dyDescent="0.25">
      <c r="BU3126" s="91"/>
      <c r="BV3126" s="177">
        <v>2008</v>
      </c>
      <c r="BW3126" s="177">
        <v>9</v>
      </c>
      <c r="BX3126" s="177" t="s">
        <v>460</v>
      </c>
      <c r="BY3126" s="177" t="s">
        <v>262</v>
      </c>
      <c r="BZ3126" s="177" t="s">
        <v>277</v>
      </c>
      <c r="CA3126" s="177">
        <v>10</v>
      </c>
      <c r="CB3126" s="177" t="s">
        <v>264</v>
      </c>
      <c r="CC3126" s="122">
        <v>160.79</v>
      </c>
      <c r="CD3126" s="178" t="s">
        <v>204</v>
      </c>
      <c r="CE3126" s="177" t="s">
        <v>270</v>
      </c>
      <c r="CF3126" s="177" t="s">
        <v>1006</v>
      </c>
      <c r="CG3126" s="83" t="s">
        <v>89</v>
      </c>
      <c r="CH3126" s="57"/>
      <c r="CV3126" s="51"/>
      <c r="CW3126" s="51"/>
      <c r="CX3126" s="51"/>
      <c r="CY3126" s="51"/>
      <c r="CZ3126" s="51"/>
      <c r="DA3126" s="51"/>
      <c r="DB3126" s="51"/>
      <c r="DC3126" s="51"/>
      <c r="DD3126" s="51"/>
    </row>
    <row r="3127" spans="73:108" ht="15" x14ac:dyDescent="0.25">
      <c r="BU3127" s="91"/>
      <c r="BV3127" s="177">
        <v>2008</v>
      </c>
      <c r="BW3127" s="177">
        <v>9</v>
      </c>
      <c r="BX3127" s="177" t="s">
        <v>460</v>
      </c>
      <c r="BY3127" s="177" t="s">
        <v>262</v>
      </c>
      <c r="BZ3127" s="177" t="s">
        <v>277</v>
      </c>
      <c r="CA3127" s="177">
        <v>10</v>
      </c>
      <c r="CB3127" s="177" t="s">
        <v>264</v>
      </c>
      <c r="CC3127" s="122">
        <v>19.89</v>
      </c>
      <c r="CD3127" s="178" t="s">
        <v>2864</v>
      </c>
      <c r="CE3127" s="177" t="s">
        <v>270</v>
      </c>
      <c r="CF3127" s="177" t="s">
        <v>1007</v>
      </c>
      <c r="CG3127" s="83" t="s">
        <v>89</v>
      </c>
      <c r="CH3127" s="57"/>
      <c r="CV3127" s="51"/>
      <c r="CW3127" s="51"/>
      <c r="CX3127" s="51"/>
      <c r="CY3127" s="51"/>
      <c r="CZ3127" s="51"/>
      <c r="DA3127" s="51"/>
      <c r="DB3127" s="51"/>
      <c r="DC3127" s="51"/>
      <c r="DD3127" s="51"/>
    </row>
    <row r="3128" spans="73:108" ht="15" x14ac:dyDescent="0.25">
      <c r="BU3128" s="91"/>
      <c r="BV3128" s="177">
        <v>2008</v>
      </c>
      <c r="BW3128" s="177">
        <v>10</v>
      </c>
      <c r="BX3128" s="177" t="s">
        <v>460</v>
      </c>
      <c r="BY3128" s="177" t="s">
        <v>262</v>
      </c>
      <c r="BZ3128" s="177" t="s">
        <v>277</v>
      </c>
      <c r="CA3128" s="177">
        <v>9</v>
      </c>
      <c r="CB3128" s="177" t="s">
        <v>264</v>
      </c>
      <c r="CC3128" s="122">
        <v>685</v>
      </c>
      <c r="CD3128" s="178" t="s">
        <v>204</v>
      </c>
      <c r="CE3128" s="177" t="s">
        <v>270</v>
      </c>
      <c r="CF3128" s="177" t="s">
        <v>1038</v>
      </c>
      <c r="CG3128" s="83" t="s">
        <v>89</v>
      </c>
      <c r="CH3128" s="57"/>
      <c r="CV3128" s="51"/>
      <c r="CW3128" s="51"/>
      <c r="CX3128" s="51"/>
      <c r="CY3128" s="51"/>
      <c r="CZ3128" s="51"/>
      <c r="DA3128" s="51"/>
      <c r="DB3128" s="51"/>
      <c r="DC3128" s="51"/>
      <c r="DD3128" s="51"/>
    </row>
    <row r="3129" spans="73:108" ht="15" x14ac:dyDescent="0.25">
      <c r="BU3129" s="91"/>
      <c r="BV3129" s="177">
        <v>2008</v>
      </c>
      <c r="BW3129" s="177">
        <v>10</v>
      </c>
      <c r="BX3129" s="177" t="s">
        <v>460</v>
      </c>
      <c r="BY3129" s="177" t="s">
        <v>262</v>
      </c>
      <c r="BZ3129" s="177" t="s">
        <v>277</v>
      </c>
      <c r="CA3129" s="177">
        <v>9</v>
      </c>
      <c r="CB3129" s="177" t="s">
        <v>264</v>
      </c>
      <c r="CC3129" s="122">
        <v>360</v>
      </c>
      <c r="CD3129" s="178" t="s">
        <v>2649</v>
      </c>
      <c r="CE3129" s="177" t="s">
        <v>270</v>
      </c>
      <c r="CF3129" s="177" t="s">
        <v>1039</v>
      </c>
      <c r="CG3129" s="83" t="s">
        <v>89</v>
      </c>
      <c r="CH3129" s="57"/>
      <c r="CV3129" s="51"/>
      <c r="CW3129" s="51"/>
      <c r="CX3129" s="51"/>
      <c r="CY3129" s="51"/>
      <c r="CZ3129" s="51"/>
      <c r="DA3129" s="51"/>
      <c r="DB3129" s="51"/>
      <c r="DC3129" s="51"/>
      <c r="DD3129" s="51"/>
    </row>
    <row r="3130" spans="73:108" ht="15" x14ac:dyDescent="0.25">
      <c r="BU3130" s="91"/>
      <c r="BV3130" s="177">
        <v>2008</v>
      </c>
      <c r="BW3130" s="177">
        <v>10</v>
      </c>
      <c r="BX3130" s="177" t="s">
        <v>460</v>
      </c>
      <c r="BY3130" s="177" t="s">
        <v>262</v>
      </c>
      <c r="BZ3130" s="177" t="s">
        <v>277</v>
      </c>
      <c r="CA3130" s="177">
        <v>15</v>
      </c>
      <c r="CB3130" s="177" t="s">
        <v>264</v>
      </c>
      <c r="CC3130" s="122">
        <v>15.1</v>
      </c>
      <c r="CD3130" s="178" t="s">
        <v>204</v>
      </c>
      <c r="CE3130" s="177" t="s">
        <v>270</v>
      </c>
      <c r="CF3130" s="177" t="s">
        <v>1038</v>
      </c>
      <c r="CG3130" s="83" t="s">
        <v>89</v>
      </c>
      <c r="CH3130" s="57"/>
      <c r="CV3130" s="51"/>
      <c r="CW3130" s="51"/>
      <c r="CX3130" s="51"/>
      <c r="CY3130" s="51"/>
      <c r="CZ3130" s="51"/>
      <c r="DA3130" s="51"/>
      <c r="DB3130" s="51"/>
      <c r="DC3130" s="51"/>
      <c r="DD3130" s="51"/>
    </row>
    <row r="3131" spans="73:108" ht="15" x14ac:dyDescent="0.25">
      <c r="BU3131" s="91"/>
      <c r="BV3131" s="177">
        <v>2008</v>
      </c>
      <c r="BW3131" s="177">
        <v>10</v>
      </c>
      <c r="BX3131" s="177" t="s">
        <v>460</v>
      </c>
      <c r="BY3131" s="177" t="s">
        <v>262</v>
      </c>
      <c r="BZ3131" s="177" t="s">
        <v>277</v>
      </c>
      <c r="CA3131" s="177">
        <v>39</v>
      </c>
      <c r="CB3131" s="177" t="s">
        <v>264</v>
      </c>
      <c r="CC3131" s="122">
        <v>19.89</v>
      </c>
      <c r="CD3131" s="178" t="s">
        <v>204</v>
      </c>
      <c r="CE3131" s="177" t="s">
        <v>270</v>
      </c>
      <c r="CF3131" s="177" t="s">
        <v>1040</v>
      </c>
      <c r="CG3131" s="83" t="s">
        <v>89</v>
      </c>
      <c r="CH3131" s="57"/>
      <c r="CV3131" s="51"/>
      <c r="CW3131" s="51"/>
      <c r="CX3131" s="51"/>
      <c r="CY3131" s="51"/>
      <c r="CZ3131" s="51"/>
      <c r="DA3131" s="51"/>
      <c r="DB3131" s="51"/>
      <c r="DC3131" s="51"/>
      <c r="DD3131" s="51"/>
    </row>
    <row r="3132" spans="73:108" ht="15" x14ac:dyDescent="0.25">
      <c r="BU3132" s="91"/>
      <c r="BV3132" s="177">
        <v>2008</v>
      </c>
      <c r="BW3132" s="177">
        <v>10</v>
      </c>
      <c r="BX3132" s="177" t="s">
        <v>460</v>
      </c>
      <c r="BY3132" s="177" t="s">
        <v>262</v>
      </c>
      <c r="BZ3132" s="177" t="s">
        <v>268</v>
      </c>
      <c r="CA3132" s="177">
        <v>39</v>
      </c>
      <c r="CB3132" s="177" t="s">
        <v>264</v>
      </c>
      <c r="CC3132" s="122">
        <v>40.35</v>
      </c>
      <c r="CD3132" s="178" t="s">
        <v>204</v>
      </c>
      <c r="CE3132" s="177" t="s">
        <v>270</v>
      </c>
      <c r="CF3132" s="177" t="s">
        <v>1041</v>
      </c>
      <c r="CG3132" s="83" t="s">
        <v>89</v>
      </c>
      <c r="CH3132" s="57"/>
      <c r="CV3132" s="51"/>
      <c r="CW3132" s="51"/>
      <c r="CX3132" s="51"/>
      <c r="CY3132" s="51"/>
      <c r="CZ3132" s="51"/>
      <c r="DA3132" s="51"/>
      <c r="DB3132" s="51"/>
      <c r="DC3132" s="51"/>
      <c r="DD3132" s="51"/>
    </row>
    <row r="3133" spans="73:108" ht="15" x14ac:dyDescent="0.25">
      <c r="BU3133" s="91"/>
      <c r="BV3133" s="177">
        <v>2008</v>
      </c>
      <c r="BW3133" s="177">
        <v>11</v>
      </c>
      <c r="BX3133" s="177" t="s">
        <v>460</v>
      </c>
      <c r="BY3133" s="177" t="s">
        <v>262</v>
      </c>
      <c r="BZ3133" s="177" t="s">
        <v>277</v>
      </c>
      <c r="CA3133" s="177">
        <v>10</v>
      </c>
      <c r="CB3133" s="177" t="s">
        <v>264</v>
      </c>
      <c r="CC3133" s="122">
        <v>21.39</v>
      </c>
      <c r="CD3133" s="178" t="s">
        <v>204</v>
      </c>
      <c r="CE3133" s="177" t="s">
        <v>270</v>
      </c>
      <c r="CF3133" s="177" t="s">
        <v>1094</v>
      </c>
      <c r="CG3133" s="83" t="s">
        <v>89</v>
      </c>
      <c r="CH3133" s="57"/>
      <c r="CV3133" s="51"/>
      <c r="CW3133" s="51"/>
      <c r="CX3133" s="51"/>
      <c r="CY3133" s="51"/>
      <c r="CZ3133" s="51"/>
      <c r="DA3133" s="51"/>
      <c r="DB3133" s="51"/>
      <c r="DC3133" s="51"/>
      <c r="DD3133" s="51"/>
    </row>
    <row r="3134" spans="73:108" ht="15" x14ac:dyDescent="0.25">
      <c r="BU3134" s="91"/>
      <c r="BV3134" s="177">
        <v>2008</v>
      </c>
      <c r="BW3134" s="177">
        <v>11</v>
      </c>
      <c r="BX3134" s="177" t="s">
        <v>460</v>
      </c>
      <c r="BY3134" s="177" t="s">
        <v>262</v>
      </c>
      <c r="BZ3134" s="177" t="s">
        <v>277</v>
      </c>
      <c r="CA3134" s="177">
        <v>15</v>
      </c>
      <c r="CB3134" s="177" t="s">
        <v>264</v>
      </c>
      <c r="CC3134" s="122">
        <v>23.6</v>
      </c>
      <c r="CD3134" s="178" t="s">
        <v>204</v>
      </c>
      <c r="CE3134" s="177" t="s">
        <v>270</v>
      </c>
      <c r="CF3134" s="177" t="s">
        <v>1094</v>
      </c>
      <c r="CG3134" s="83" t="s">
        <v>89</v>
      </c>
      <c r="CH3134" s="57"/>
      <c r="CV3134" s="51"/>
      <c r="CW3134" s="51"/>
      <c r="CX3134" s="51"/>
      <c r="CY3134" s="51"/>
      <c r="CZ3134" s="51"/>
      <c r="DA3134" s="51"/>
      <c r="DB3134" s="51"/>
      <c r="DC3134" s="51"/>
      <c r="DD3134" s="51"/>
    </row>
    <row r="3135" spans="73:108" ht="15" x14ac:dyDescent="0.25">
      <c r="BU3135" s="91"/>
      <c r="BV3135" s="177">
        <v>2008</v>
      </c>
      <c r="BW3135" s="177">
        <v>11</v>
      </c>
      <c r="BX3135" s="177" t="s">
        <v>460</v>
      </c>
      <c r="BY3135" s="177" t="s">
        <v>262</v>
      </c>
      <c r="BZ3135" s="177" t="s">
        <v>277</v>
      </c>
      <c r="CA3135" s="177">
        <v>18</v>
      </c>
      <c r="CB3135" s="177" t="s">
        <v>264</v>
      </c>
      <c r="CC3135" s="122">
        <v>45.38</v>
      </c>
      <c r="CD3135" s="178" t="s">
        <v>204</v>
      </c>
      <c r="CE3135" s="177" t="s">
        <v>270</v>
      </c>
      <c r="CF3135" s="177" t="s">
        <v>1095</v>
      </c>
      <c r="CG3135" s="83" t="s">
        <v>89</v>
      </c>
      <c r="CH3135" s="57"/>
      <c r="CV3135" s="51"/>
      <c r="CW3135" s="51"/>
      <c r="CX3135" s="51"/>
      <c r="CY3135" s="51"/>
      <c r="CZ3135" s="51"/>
      <c r="DA3135" s="51"/>
      <c r="DB3135" s="51"/>
      <c r="DC3135" s="51"/>
      <c r="DD3135" s="51"/>
    </row>
    <row r="3136" spans="73:108" ht="15" x14ac:dyDescent="0.25">
      <c r="BU3136" s="91"/>
      <c r="BV3136" s="177">
        <v>2008</v>
      </c>
      <c r="BW3136" s="177">
        <v>11</v>
      </c>
      <c r="BX3136" s="177" t="s">
        <v>460</v>
      </c>
      <c r="BY3136" s="177" t="s">
        <v>262</v>
      </c>
      <c r="BZ3136" s="177" t="s">
        <v>277</v>
      </c>
      <c r="CA3136" s="177">
        <v>39</v>
      </c>
      <c r="CB3136" s="177" t="s">
        <v>264</v>
      </c>
      <c r="CC3136" s="122">
        <v>106.47</v>
      </c>
      <c r="CD3136" s="178" t="s">
        <v>204</v>
      </c>
      <c r="CE3136" s="177" t="s">
        <v>270</v>
      </c>
      <c r="CF3136" s="177" t="s">
        <v>1096</v>
      </c>
      <c r="CG3136" s="83" t="s">
        <v>89</v>
      </c>
      <c r="CH3136" s="57"/>
      <c r="CV3136" s="51"/>
      <c r="CW3136" s="51"/>
      <c r="CX3136" s="51"/>
      <c r="CY3136" s="51"/>
      <c r="CZ3136" s="51"/>
      <c r="DA3136" s="51"/>
      <c r="DB3136" s="51"/>
      <c r="DC3136" s="51"/>
      <c r="DD3136" s="51"/>
    </row>
    <row r="3137" spans="73:108" ht="15" x14ac:dyDescent="0.25">
      <c r="BU3137" s="91"/>
      <c r="BV3137" s="177">
        <v>2008</v>
      </c>
      <c r="BW3137" s="177">
        <v>11</v>
      </c>
      <c r="BX3137" s="177" t="s">
        <v>460</v>
      </c>
      <c r="BY3137" s="177" t="s">
        <v>262</v>
      </c>
      <c r="BZ3137" s="177" t="s">
        <v>277</v>
      </c>
      <c r="CA3137" s="177">
        <v>39</v>
      </c>
      <c r="CB3137" s="177" t="s">
        <v>264</v>
      </c>
      <c r="CC3137" s="122">
        <v>50.31</v>
      </c>
      <c r="CD3137" s="178" t="s">
        <v>204</v>
      </c>
      <c r="CE3137" s="177" t="s">
        <v>270</v>
      </c>
      <c r="CF3137" s="177" t="s">
        <v>1097</v>
      </c>
      <c r="CG3137" s="83" t="s">
        <v>89</v>
      </c>
      <c r="CH3137" s="57"/>
      <c r="CV3137" s="51"/>
      <c r="CW3137" s="51"/>
      <c r="CX3137" s="51"/>
      <c r="CY3137" s="51"/>
      <c r="CZ3137" s="51"/>
      <c r="DA3137" s="51"/>
      <c r="DB3137" s="51"/>
      <c r="DC3137" s="51"/>
      <c r="DD3137" s="51"/>
    </row>
    <row r="3138" spans="73:108" ht="15" x14ac:dyDescent="0.25">
      <c r="BU3138" s="91"/>
      <c r="BV3138" s="177">
        <v>2008</v>
      </c>
      <c r="BW3138" s="177">
        <v>12</v>
      </c>
      <c r="BX3138" s="177" t="s">
        <v>460</v>
      </c>
      <c r="BY3138" s="177" t="s">
        <v>262</v>
      </c>
      <c r="BZ3138" s="177" t="s">
        <v>277</v>
      </c>
      <c r="CA3138" s="177">
        <v>3</v>
      </c>
      <c r="CB3138" s="177" t="s">
        <v>264</v>
      </c>
      <c r="CC3138" s="122">
        <v>55</v>
      </c>
      <c r="CD3138" s="178" t="s">
        <v>2989</v>
      </c>
      <c r="CE3138" s="177" t="s">
        <v>270</v>
      </c>
      <c r="CF3138" s="177" t="s">
        <v>1139</v>
      </c>
      <c r="CG3138" s="83" t="s">
        <v>9</v>
      </c>
      <c r="CH3138" s="57"/>
      <c r="CV3138" s="51"/>
      <c r="CW3138" s="51"/>
      <c r="CX3138" s="51"/>
      <c r="CY3138" s="51"/>
      <c r="CZ3138" s="51"/>
      <c r="DA3138" s="51"/>
      <c r="DB3138" s="51"/>
      <c r="DC3138" s="51"/>
      <c r="DD3138" s="51"/>
    </row>
    <row r="3139" spans="73:108" ht="15" x14ac:dyDescent="0.25">
      <c r="BU3139" s="91"/>
      <c r="BV3139" s="177">
        <v>2009</v>
      </c>
      <c r="BW3139" s="177">
        <v>1</v>
      </c>
      <c r="BX3139" s="177" t="s">
        <v>460</v>
      </c>
      <c r="BY3139" s="177" t="s">
        <v>262</v>
      </c>
      <c r="BZ3139" s="177" t="s">
        <v>277</v>
      </c>
      <c r="CA3139" s="177">
        <v>39</v>
      </c>
      <c r="CB3139" s="177" t="s">
        <v>1140</v>
      </c>
      <c r="CC3139" s="122">
        <v>77.81</v>
      </c>
      <c r="CD3139" s="178" t="s">
        <v>204</v>
      </c>
      <c r="CE3139" s="177" t="s">
        <v>270</v>
      </c>
      <c r="CF3139" s="177" t="s">
        <v>1188</v>
      </c>
      <c r="CG3139" s="83" t="s">
        <v>89</v>
      </c>
      <c r="CH3139" s="57"/>
      <c r="CV3139" s="51"/>
      <c r="CW3139" s="51"/>
      <c r="CX3139" s="51"/>
      <c r="CY3139" s="51"/>
      <c r="CZ3139" s="51"/>
      <c r="DA3139" s="51"/>
      <c r="DB3139" s="51"/>
      <c r="DC3139" s="51"/>
      <c r="DD3139" s="51"/>
    </row>
    <row r="3140" spans="73:108" ht="15" x14ac:dyDescent="0.25">
      <c r="BU3140" s="91"/>
      <c r="BV3140" s="177">
        <v>2009</v>
      </c>
      <c r="BW3140" s="177">
        <v>2</v>
      </c>
      <c r="BX3140" s="177" t="s">
        <v>460</v>
      </c>
      <c r="BY3140" s="177" t="s">
        <v>262</v>
      </c>
      <c r="BZ3140" s="177" t="s">
        <v>277</v>
      </c>
      <c r="CA3140" s="177">
        <v>39</v>
      </c>
      <c r="CB3140" s="177" t="s">
        <v>264</v>
      </c>
      <c r="CC3140" s="122">
        <v>85.8</v>
      </c>
      <c r="CD3140" s="178" t="s">
        <v>204</v>
      </c>
      <c r="CE3140" s="177" t="s">
        <v>270</v>
      </c>
      <c r="CF3140" s="177" t="s">
        <v>1227</v>
      </c>
      <c r="CG3140" s="83" t="s">
        <v>89</v>
      </c>
      <c r="CH3140" s="57"/>
      <c r="CV3140" s="51"/>
      <c r="CW3140" s="51"/>
      <c r="CX3140" s="51"/>
      <c r="CY3140" s="51"/>
      <c r="CZ3140" s="51"/>
      <c r="DA3140" s="51"/>
      <c r="DB3140" s="51"/>
      <c r="DC3140" s="51"/>
      <c r="DD3140" s="51"/>
    </row>
    <row r="3141" spans="73:108" ht="15" x14ac:dyDescent="0.25">
      <c r="BU3141" s="91"/>
      <c r="BV3141" s="177">
        <v>2009</v>
      </c>
      <c r="BW3141" s="177">
        <v>2</v>
      </c>
      <c r="BX3141" s="177" t="s">
        <v>460</v>
      </c>
      <c r="BY3141" s="177" t="s">
        <v>262</v>
      </c>
      <c r="BZ3141" s="177" t="s">
        <v>277</v>
      </c>
      <c r="CA3141" s="177">
        <v>39</v>
      </c>
      <c r="CB3141" s="177" t="s">
        <v>264</v>
      </c>
      <c r="CC3141" s="122">
        <v>10.45</v>
      </c>
      <c r="CD3141" s="178" t="s">
        <v>204</v>
      </c>
      <c r="CE3141" s="177" t="s">
        <v>270</v>
      </c>
      <c r="CF3141" s="177" t="s">
        <v>1228</v>
      </c>
      <c r="CG3141" s="83" t="s">
        <v>89</v>
      </c>
      <c r="CH3141" s="57"/>
      <c r="CV3141" s="51"/>
      <c r="CW3141" s="51"/>
      <c r="CX3141" s="51"/>
      <c r="CY3141" s="51"/>
      <c r="CZ3141" s="51"/>
      <c r="DA3141" s="51"/>
      <c r="DB3141" s="51"/>
      <c r="DC3141" s="51"/>
      <c r="DD3141" s="51"/>
    </row>
    <row r="3142" spans="73:108" ht="15" x14ac:dyDescent="0.25">
      <c r="BU3142" s="91"/>
      <c r="BV3142" s="177">
        <v>2009</v>
      </c>
      <c r="BW3142" s="177">
        <v>2</v>
      </c>
      <c r="BX3142" s="177" t="s">
        <v>460</v>
      </c>
      <c r="BY3142" s="177" t="s">
        <v>262</v>
      </c>
      <c r="BZ3142" s="177" t="s">
        <v>277</v>
      </c>
      <c r="CA3142" s="177">
        <v>39</v>
      </c>
      <c r="CB3142" s="177" t="s">
        <v>264</v>
      </c>
      <c r="CC3142" s="122">
        <v>6.15</v>
      </c>
      <c r="CD3142" s="178" t="s">
        <v>204</v>
      </c>
      <c r="CE3142" s="177" t="s">
        <v>270</v>
      </c>
      <c r="CF3142" s="177" t="s">
        <v>1229</v>
      </c>
      <c r="CG3142" s="83" t="s">
        <v>89</v>
      </c>
      <c r="CH3142" s="57"/>
      <c r="CV3142" s="51"/>
      <c r="CW3142" s="51"/>
      <c r="CX3142" s="51"/>
      <c r="CY3142" s="51"/>
      <c r="CZ3142" s="51"/>
      <c r="DA3142" s="51"/>
      <c r="DB3142" s="51"/>
      <c r="DC3142" s="51"/>
      <c r="DD3142" s="51"/>
    </row>
    <row r="3143" spans="73:108" ht="15" x14ac:dyDescent="0.25">
      <c r="BU3143" s="91"/>
      <c r="BV3143" s="177">
        <v>2009</v>
      </c>
      <c r="BW3143" s="177">
        <v>3</v>
      </c>
      <c r="BX3143" s="177" t="s">
        <v>460</v>
      </c>
      <c r="BY3143" s="177" t="s">
        <v>262</v>
      </c>
      <c r="BZ3143" s="177" t="s">
        <v>277</v>
      </c>
      <c r="CA3143" s="177">
        <v>39</v>
      </c>
      <c r="CB3143" s="177" t="s">
        <v>264</v>
      </c>
      <c r="CC3143" s="122">
        <v>76.45</v>
      </c>
      <c r="CD3143" s="178" t="s">
        <v>204</v>
      </c>
      <c r="CE3143" s="177" t="s">
        <v>270</v>
      </c>
      <c r="CF3143" s="177" t="s">
        <v>1256</v>
      </c>
      <c r="CG3143" s="83" t="s">
        <v>89</v>
      </c>
      <c r="CH3143" s="57"/>
      <c r="CV3143" s="51"/>
      <c r="CW3143" s="51"/>
      <c r="CX3143" s="51"/>
      <c r="CY3143" s="51"/>
      <c r="CZ3143" s="51"/>
      <c r="DA3143" s="51"/>
      <c r="DB3143" s="51"/>
      <c r="DC3143" s="51"/>
      <c r="DD3143" s="51"/>
    </row>
    <row r="3144" spans="73:108" ht="15" x14ac:dyDescent="0.25">
      <c r="BU3144" s="91"/>
      <c r="BV3144" s="177">
        <v>2009</v>
      </c>
      <c r="BW3144" s="177">
        <v>3</v>
      </c>
      <c r="BX3144" s="177" t="s">
        <v>460</v>
      </c>
      <c r="BY3144" s="177" t="s">
        <v>262</v>
      </c>
      <c r="BZ3144" s="177" t="s">
        <v>277</v>
      </c>
      <c r="CA3144" s="177">
        <v>39</v>
      </c>
      <c r="CB3144" s="177" t="s">
        <v>264</v>
      </c>
      <c r="CC3144" s="122">
        <v>48.95</v>
      </c>
      <c r="CD3144" s="178" t="s">
        <v>204</v>
      </c>
      <c r="CE3144" s="177" t="s">
        <v>270</v>
      </c>
      <c r="CF3144" s="177" t="s">
        <v>1257</v>
      </c>
      <c r="CG3144" s="83" t="s">
        <v>89</v>
      </c>
      <c r="CH3144" s="57"/>
      <c r="CV3144" s="51"/>
      <c r="CW3144" s="51"/>
      <c r="CX3144" s="51"/>
      <c r="CY3144" s="51"/>
      <c r="CZ3144" s="51"/>
      <c r="DA3144" s="51"/>
      <c r="DB3144" s="51"/>
      <c r="DC3144" s="51"/>
      <c r="DD3144" s="51"/>
    </row>
    <row r="3145" spans="73:108" ht="15" x14ac:dyDescent="0.25">
      <c r="BU3145" s="91"/>
      <c r="BV3145" s="177">
        <v>2009</v>
      </c>
      <c r="BW3145" s="177">
        <v>5</v>
      </c>
      <c r="BX3145" s="177" t="s">
        <v>460</v>
      </c>
      <c r="BY3145" s="177" t="s">
        <v>262</v>
      </c>
      <c r="BZ3145" s="177" t="s">
        <v>277</v>
      </c>
      <c r="CA3145" s="177">
        <v>39</v>
      </c>
      <c r="CB3145" s="177" t="s">
        <v>264</v>
      </c>
      <c r="CC3145" s="122">
        <v>28.05</v>
      </c>
      <c r="CD3145" s="178" t="s">
        <v>204</v>
      </c>
      <c r="CE3145" s="177" t="s">
        <v>270</v>
      </c>
      <c r="CF3145" s="177" t="s">
        <v>1316</v>
      </c>
      <c r="CG3145" s="83" t="s">
        <v>89</v>
      </c>
      <c r="CH3145" s="57"/>
      <c r="CV3145" s="51"/>
      <c r="CW3145" s="51"/>
      <c r="CX3145" s="51"/>
      <c r="CY3145" s="51"/>
      <c r="CZ3145" s="51"/>
      <c r="DA3145" s="51"/>
      <c r="DB3145" s="51"/>
      <c r="DC3145" s="51"/>
      <c r="DD3145" s="51"/>
    </row>
    <row r="3146" spans="73:108" ht="15" x14ac:dyDescent="0.25">
      <c r="BU3146" s="91"/>
      <c r="BV3146" s="177">
        <v>2009</v>
      </c>
      <c r="BW3146" s="177">
        <v>5</v>
      </c>
      <c r="BX3146" s="177" t="s">
        <v>460</v>
      </c>
      <c r="BY3146" s="177" t="s">
        <v>262</v>
      </c>
      <c r="BZ3146" s="177" t="s">
        <v>277</v>
      </c>
      <c r="CA3146" s="177">
        <v>39</v>
      </c>
      <c r="CB3146" s="177" t="s">
        <v>264</v>
      </c>
      <c r="CC3146" s="122">
        <v>9.35</v>
      </c>
      <c r="CD3146" s="178" t="s">
        <v>204</v>
      </c>
      <c r="CE3146" s="177" t="s">
        <v>270</v>
      </c>
      <c r="CF3146" s="177" t="s">
        <v>1317</v>
      </c>
      <c r="CG3146" s="83" t="s">
        <v>89</v>
      </c>
      <c r="CH3146" s="57"/>
      <c r="CV3146" s="51"/>
      <c r="CW3146" s="51"/>
      <c r="CX3146" s="51"/>
      <c r="CY3146" s="51"/>
      <c r="CZ3146" s="51"/>
      <c r="DA3146" s="51"/>
      <c r="DB3146" s="51"/>
      <c r="DC3146" s="51"/>
      <c r="DD3146" s="51"/>
    </row>
    <row r="3147" spans="73:108" ht="15" x14ac:dyDescent="0.25">
      <c r="BU3147" s="91"/>
      <c r="BV3147" s="177">
        <v>2009</v>
      </c>
      <c r="BW3147" s="177">
        <v>10</v>
      </c>
      <c r="BX3147" s="177" t="s">
        <v>460</v>
      </c>
      <c r="BY3147" s="177" t="s">
        <v>262</v>
      </c>
      <c r="BZ3147" s="177" t="s">
        <v>277</v>
      </c>
      <c r="CA3147" s="177">
        <v>39</v>
      </c>
      <c r="CB3147" s="177" t="s">
        <v>264</v>
      </c>
      <c r="CC3147" s="122">
        <v>28.6</v>
      </c>
      <c r="CD3147" s="178" t="s">
        <v>204</v>
      </c>
      <c r="CE3147" s="177" t="s">
        <v>270</v>
      </c>
      <c r="CF3147" s="177" t="s">
        <v>1405</v>
      </c>
      <c r="CG3147" s="83" t="s">
        <v>89</v>
      </c>
      <c r="CH3147" s="57"/>
      <c r="CV3147" s="51"/>
      <c r="CW3147" s="51"/>
      <c r="CX3147" s="51"/>
      <c r="CY3147" s="51"/>
      <c r="CZ3147" s="51"/>
      <c r="DA3147" s="51"/>
      <c r="DB3147" s="51"/>
      <c r="DC3147" s="51"/>
      <c r="DD3147" s="51"/>
    </row>
    <row r="3148" spans="73:108" ht="15" x14ac:dyDescent="0.25">
      <c r="BU3148" s="91"/>
      <c r="BV3148" s="177">
        <v>2009</v>
      </c>
      <c r="BW3148" s="177">
        <v>11</v>
      </c>
      <c r="BX3148" s="177" t="s">
        <v>460</v>
      </c>
      <c r="BY3148" s="177" t="s">
        <v>262</v>
      </c>
      <c r="BZ3148" s="177" t="s">
        <v>277</v>
      </c>
      <c r="CA3148" s="177">
        <v>39</v>
      </c>
      <c r="CB3148" s="177" t="s">
        <v>264</v>
      </c>
      <c r="CC3148" s="122">
        <v>23.1</v>
      </c>
      <c r="CD3148" s="178" t="s">
        <v>204</v>
      </c>
      <c r="CE3148" s="177" t="s">
        <v>270</v>
      </c>
      <c r="CF3148" s="177" t="s">
        <v>1445</v>
      </c>
      <c r="CG3148" s="83" t="s">
        <v>89</v>
      </c>
      <c r="CH3148" s="57"/>
      <c r="CV3148" s="51"/>
      <c r="CW3148" s="51"/>
      <c r="CX3148" s="51"/>
      <c r="CY3148" s="51"/>
      <c r="CZ3148" s="51"/>
      <c r="DA3148" s="51"/>
      <c r="DB3148" s="51"/>
      <c r="DC3148" s="51"/>
      <c r="DD3148" s="51"/>
    </row>
    <row r="3149" spans="73:108" ht="15" x14ac:dyDescent="0.25">
      <c r="BU3149" s="91"/>
      <c r="BV3149" s="177">
        <v>2009</v>
      </c>
      <c r="BW3149" s="177">
        <v>11</v>
      </c>
      <c r="BX3149" s="177" t="s">
        <v>460</v>
      </c>
      <c r="BY3149" s="177" t="s">
        <v>262</v>
      </c>
      <c r="BZ3149" s="177" t="s">
        <v>277</v>
      </c>
      <c r="CA3149" s="177">
        <v>39</v>
      </c>
      <c r="CB3149" s="177" t="s">
        <v>264</v>
      </c>
      <c r="CC3149" s="122">
        <v>9.35</v>
      </c>
      <c r="CD3149" s="178" t="s">
        <v>204</v>
      </c>
      <c r="CE3149" s="177" t="s">
        <v>270</v>
      </c>
      <c r="CF3149" s="177" t="s">
        <v>1446</v>
      </c>
      <c r="CG3149" s="83" t="s">
        <v>89</v>
      </c>
      <c r="CH3149" s="57"/>
      <c r="CV3149" s="51"/>
      <c r="CW3149" s="51"/>
      <c r="CX3149" s="51"/>
      <c r="CY3149" s="51"/>
      <c r="CZ3149" s="51"/>
      <c r="DA3149" s="51"/>
      <c r="DB3149" s="51"/>
      <c r="DC3149" s="51"/>
      <c r="DD3149" s="51"/>
    </row>
    <row r="3150" spans="73:108" ht="15" x14ac:dyDescent="0.25">
      <c r="BU3150" s="91"/>
      <c r="BV3150" s="177">
        <v>2007</v>
      </c>
      <c r="BW3150" s="177">
        <v>12</v>
      </c>
      <c r="BX3150" s="177" t="s">
        <v>599</v>
      </c>
      <c r="BY3150" s="177" t="s">
        <v>262</v>
      </c>
      <c r="BZ3150" s="177" t="s">
        <v>347</v>
      </c>
      <c r="CA3150" s="177">
        <v>7</v>
      </c>
      <c r="CB3150" s="177" t="s">
        <v>264</v>
      </c>
      <c r="CC3150" s="122">
        <v>36.85</v>
      </c>
      <c r="CD3150" s="178" t="s">
        <v>204</v>
      </c>
      <c r="CE3150" s="177" t="s">
        <v>270</v>
      </c>
      <c r="CF3150" s="177" t="s">
        <v>600</v>
      </c>
      <c r="CG3150" s="83" t="s">
        <v>89</v>
      </c>
      <c r="CH3150" s="57"/>
      <c r="CV3150" s="51"/>
      <c r="CW3150" s="51"/>
      <c r="CX3150" s="51"/>
      <c r="CY3150" s="51"/>
      <c r="CZ3150" s="51"/>
      <c r="DA3150" s="51"/>
      <c r="DB3150" s="51"/>
      <c r="DC3150" s="51"/>
      <c r="DD3150" s="51"/>
    </row>
    <row r="3151" spans="73:108" ht="15" x14ac:dyDescent="0.25">
      <c r="BU3151" s="91"/>
      <c r="BV3151" s="177">
        <v>2009</v>
      </c>
      <c r="BW3151" s="177">
        <v>6</v>
      </c>
      <c r="BX3151" s="177" t="s">
        <v>599</v>
      </c>
      <c r="BY3151" s="177" t="s">
        <v>262</v>
      </c>
      <c r="BZ3151" s="177" t="s">
        <v>277</v>
      </c>
      <c r="CA3151" s="177">
        <v>3</v>
      </c>
      <c r="CB3151" s="177" t="s">
        <v>264</v>
      </c>
      <c r="CC3151" s="122">
        <v>1412.89</v>
      </c>
      <c r="CD3151" s="178" t="s">
        <v>3172</v>
      </c>
      <c r="CE3151" s="177" t="s">
        <v>270</v>
      </c>
      <c r="CF3151" s="177" t="s">
        <v>1336</v>
      </c>
      <c r="CG3151" s="83" t="s">
        <v>9</v>
      </c>
      <c r="CH3151" s="57"/>
      <c r="CV3151" s="51"/>
      <c r="CW3151" s="51"/>
      <c r="CX3151" s="51"/>
      <c r="CY3151" s="51"/>
      <c r="CZ3151" s="51"/>
      <c r="DA3151" s="51"/>
      <c r="DB3151" s="51"/>
      <c r="DC3151" s="51"/>
      <c r="DD3151" s="51"/>
    </row>
    <row r="3152" spans="73:108" ht="15" x14ac:dyDescent="0.25">
      <c r="BU3152" s="91"/>
      <c r="BV3152" s="177">
        <v>2009</v>
      </c>
      <c r="BW3152" s="177">
        <v>7</v>
      </c>
      <c r="BX3152" s="177" t="s">
        <v>599</v>
      </c>
      <c r="BY3152" s="177" t="s">
        <v>262</v>
      </c>
      <c r="BZ3152" s="177" t="s">
        <v>277</v>
      </c>
      <c r="CA3152" s="177">
        <v>3</v>
      </c>
      <c r="CB3152" s="177" t="s">
        <v>264</v>
      </c>
      <c r="CC3152" s="122">
        <v>299.60000000000002</v>
      </c>
      <c r="CD3152" s="178" t="s">
        <v>3194</v>
      </c>
      <c r="CE3152" s="177" t="s">
        <v>270</v>
      </c>
      <c r="CF3152" s="177" t="s">
        <v>1357</v>
      </c>
      <c r="CG3152" s="83" t="s">
        <v>9</v>
      </c>
      <c r="CH3152" s="57"/>
      <c r="CV3152" s="51"/>
      <c r="CW3152" s="51"/>
      <c r="CX3152" s="51"/>
      <c r="CY3152" s="51"/>
      <c r="CZ3152" s="51"/>
      <c r="DA3152" s="51"/>
      <c r="DB3152" s="51"/>
      <c r="DC3152" s="51"/>
      <c r="DD3152" s="51"/>
    </row>
    <row r="3153" spans="73:108" ht="15" x14ac:dyDescent="0.25">
      <c r="BU3153" s="91"/>
      <c r="BV3153" s="177">
        <v>2009</v>
      </c>
      <c r="BW3153" s="177">
        <v>7</v>
      </c>
      <c r="BX3153" s="177" t="s">
        <v>599</v>
      </c>
      <c r="BY3153" s="177" t="s">
        <v>262</v>
      </c>
      <c r="BZ3153" s="177" t="s">
        <v>277</v>
      </c>
      <c r="CA3153" s="177">
        <v>3</v>
      </c>
      <c r="CB3153" s="177" t="s">
        <v>264</v>
      </c>
      <c r="CC3153" s="122">
        <v>218.28</v>
      </c>
      <c r="CD3153" s="178" t="s">
        <v>3195</v>
      </c>
      <c r="CE3153" s="177" t="s">
        <v>270</v>
      </c>
      <c r="CF3153" s="177" t="s">
        <v>1358</v>
      </c>
      <c r="CG3153" s="83" t="s">
        <v>9</v>
      </c>
      <c r="CH3153" s="57"/>
      <c r="CV3153" s="51"/>
      <c r="CW3153" s="51"/>
      <c r="CX3153" s="51"/>
      <c r="CY3153" s="51"/>
      <c r="CZ3153" s="51"/>
      <c r="DA3153" s="51"/>
      <c r="DB3153" s="51"/>
      <c r="DC3153" s="51"/>
      <c r="DD3153" s="51"/>
    </row>
    <row r="3154" spans="73:108" ht="15" x14ac:dyDescent="0.25">
      <c r="BU3154" s="91"/>
      <c r="BV3154" s="177">
        <v>2007</v>
      </c>
      <c r="BW3154" s="177">
        <v>2</v>
      </c>
      <c r="BX3154" s="177" t="s">
        <v>269</v>
      </c>
      <c r="BY3154" s="177" t="s">
        <v>262</v>
      </c>
      <c r="BZ3154" s="177" t="s">
        <v>263</v>
      </c>
      <c r="CA3154" s="177">
        <v>3</v>
      </c>
      <c r="CB3154" s="177" t="s">
        <v>264</v>
      </c>
      <c r="CC3154" s="122">
        <v>629.63</v>
      </c>
      <c r="CD3154" s="178" t="s">
        <v>2094</v>
      </c>
      <c r="CE3154" s="177" t="s">
        <v>270</v>
      </c>
      <c r="CF3154" s="177" t="s">
        <v>271</v>
      </c>
      <c r="CG3154" s="83" t="s">
        <v>9</v>
      </c>
      <c r="CH3154" s="57"/>
      <c r="CV3154" s="51"/>
      <c r="CW3154" s="51"/>
      <c r="CX3154" s="51"/>
      <c r="CY3154" s="51"/>
      <c r="CZ3154" s="51"/>
      <c r="DA3154" s="51"/>
      <c r="DB3154" s="51"/>
      <c r="DC3154" s="51"/>
      <c r="DD3154" s="51"/>
    </row>
    <row r="3155" spans="73:108" ht="15" x14ac:dyDescent="0.25">
      <c r="BU3155" s="91"/>
      <c r="BV3155" s="177">
        <v>2007</v>
      </c>
      <c r="BW3155" s="177">
        <v>2</v>
      </c>
      <c r="BX3155" s="177" t="s">
        <v>269</v>
      </c>
      <c r="BY3155" s="177" t="s">
        <v>262</v>
      </c>
      <c r="BZ3155" s="177" t="s">
        <v>266</v>
      </c>
      <c r="CA3155" s="177">
        <v>3</v>
      </c>
      <c r="CB3155" s="177" t="s">
        <v>264</v>
      </c>
      <c r="CC3155" s="122">
        <v>629.63</v>
      </c>
      <c r="CD3155" s="178" t="s">
        <v>2094</v>
      </c>
      <c r="CE3155" s="177" t="s">
        <v>270</v>
      </c>
      <c r="CF3155" s="177" t="s">
        <v>271</v>
      </c>
      <c r="CG3155" s="83" t="s">
        <v>9</v>
      </c>
      <c r="CH3155" s="57"/>
      <c r="CV3155" s="51"/>
      <c r="CW3155" s="51"/>
      <c r="CX3155" s="51"/>
      <c r="CY3155" s="51"/>
      <c r="CZ3155" s="51"/>
      <c r="DA3155" s="51"/>
      <c r="DB3155" s="51"/>
      <c r="DC3155" s="51"/>
      <c r="DD3155" s="51"/>
    </row>
    <row r="3156" spans="73:108" ht="15" x14ac:dyDescent="0.25">
      <c r="BU3156" s="91"/>
      <c r="BV3156" s="177">
        <v>2007</v>
      </c>
      <c r="BW3156" s="177">
        <v>2</v>
      </c>
      <c r="BX3156" s="177" t="s">
        <v>269</v>
      </c>
      <c r="BY3156" s="177" t="s">
        <v>262</v>
      </c>
      <c r="BZ3156" s="177" t="s">
        <v>268</v>
      </c>
      <c r="CA3156" s="177">
        <v>3</v>
      </c>
      <c r="CB3156" s="177" t="s">
        <v>264</v>
      </c>
      <c r="CC3156" s="122">
        <v>8570.16</v>
      </c>
      <c r="CD3156" s="178" t="s">
        <v>2095</v>
      </c>
      <c r="CE3156" s="177" t="s">
        <v>270</v>
      </c>
      <c r="CF3156" s="177" t="s">
        <v>276</v>
      </c>
      <c r="CG3156" s="83" t="s">
        <v>9</v>
      </c>
      <c r="CH3156" s="57"/>
      <c r="CV3156" s="51"/>
      <c r="CW3156" s="51"/>
      <c r="CX3156" s="51"/>
      <c r="CY3156" s="51"/>
      <c r="CZ3156" s="51"/>
      <c r="DA3156" s="51"/>
      <c r="DB3156" s="51"/>
      <c r="DC3156" s="51"/>
      <c r="DD3156" s="51"/>
    </row>
    <row r="3157" spans="73:108" ht="15" x14ac:dyDescent="0.25">
      <c r="BU3157" s="91"/>
      <c r="BV3157" s="177">
        <v>2007</v>
      </c>
      <c r="BW3157" s="177">
        <v>2</v>
      </c>
      <c r="BX3157" s="177" t="s">
        <v>269</v>
      </c>
      <c r="BY3157" s="177" t="s">
        <v>262</v>
      </c>
      <c r="BZ3157" s="177" t="s">
        <v>268</v>
      </c>
      <c r="CA3157" s="177">
        <v>3</v>
      </c>
      <c r="CB3157" s="177" t="s">
        <v>264</v>
      </c>
      <c r="CC3157" s="122">
        <v>8824.7199999999993</v>
      </c>
      <c r="CD3157" s="178" t="s">
        <v>2096</v>
      </c>
      <c r="CE3157" s="177" t="s">
        <v>270</v>
      </c>
      <c r="CF3157" s="177" t="s">
        <v>274</v>
      </c>
      <c r="CG3157" s="83" t="s">
        <v>9</v>
      </c>
      <c r="CH3157" s="57"/>
      <c r="CV3157" s="51"/>
      <c r="CW3157" s="51"/>
      <c r="CX3157" s="51"/>
      <c r="CY3157" s="51"/>
      <c r="CZ3157" s="51"/>
      <c r="DA3157" s="51"/>
      <c r="DB3157" s="51"/>
      <c r="DC3157" s="51"/>
      <c r="DD3157" s="51"/>
    </row>
    <row r="3158" spans="73:108" ht="15" x14ac:dyDescent="0.25">
      <c r="BU3158" s="91"/>
      <c r="BV3158" s="177">
        <v>2007</v>
      </c>
      <c r="BW3158" s="177">
        <v>2</v>
      </c>
      <c r="BX3158" s="177" t="s">
        <v>269</v>
      </c>
      <c r="BY3158" s="177" t="s">
        <v>262</v>
      </c>
      <c r="BZ3158" s="177" t="s">
        <v>268</v>
      </c>
      <c r="CA3158" s="177">
        <v>3</v>
      </c>
      <c r="CB3158" s="177" t="s">
        <v>264</v>
      </c>
      <c r="CC3158" s="122">
        <v>81</v>
      </c>
      <c r="CD3158" s="178" t="s">
        <v>2097</v>
      </c>
      <c r="CE3158" s="177" t="s">
        <v>270</v>
      </c>
      <c r="CF3158" s="177" t="s">
        <v>273</v>
      </c>
      <c r="CG3158" s="83" t="s">
        <v>9</v>
      </c>
      <c r="CH3158" s="57"/>
      <c r="CV3158" s="51"/>
      <c r="CW3158" s="51"/>
      <c r="CX3158" s="51"/>
      <c r="CY3158" s="51"/>
      <c r="CZ3158" s="51"/>
      <c r="DA3158" s="51"/>
      <c r="DB3158" s="51"/>
      <c r="DC3158" s="51"/>
      <c r="DD3158" s="51"/>
    </row>
    <row r="3159" spans="73:108" ht="15" x14ac:dyDescent="0.25">
      <c r="BU3159" s="91"/>
      <c r="BV3159" s="177">
        <v>2007</v>
      </c>
      <c r="BW3159" s="177">
        <v>2</v>
      </c>
      <c r="BX3159" s="177" t="s">
        <v>269</v>
      </c>
      <c r="BY3159" s="177" t="s">
        <v>262</v>
      </c>
      <c r="BZ3159" s="177" t="s">
        <v>268</v>
      </c>
      <c r="CA3159" s="177">
        <v>3</v>
      </c>
      <c r="CB3159" s="177" t="s">
        <v>264</v>
      </c>
      <c r="CC3159" s="122">
        <v>6924.3</v>
      </c>
      <c r="CD3159" s="178" t="s">
        <v>2098</v>
      </c>
      <c r="CE3159" s="177" t="s">
        <v>270</v>
      </c>
      <c r="CF3159" s="177" t="s">
        <v>275</v>
      </c>
      <c r="CG3159" s="83" t="s">
        <v>9</v>
      </c>
      <c r="CH3159" s="57"/>
      <c r="CV3159" s="51"/>
      <c r="CW3159" s="51"/>
      <c r="CX3159" s="51"/>
      <c r="CY3159" s="51"/>
      <c r="CZ3159" s="51"/>
      <c r="DA3159" s="51"/>
      <c r="DB3159" s="51"/>
      <c r="DC3159" s="51"/>
      <c r="DD3159" s="51"/>
    </row>
    <row r="3160" spans="73:108" ht="15" x14ac:dyDescent="0.25">
      <c r="BU3160" s="91"/>
      <c r="BV3160" s="177">
        <v>2007</v>
      </c>
      <c r="BW3160" s="177">
        <v>3</v>
      </c>
      <c r="BX3160" s="177" t="s">
        <v>269</v>
      </c>
      <c r="BY3160" s="177" t="s">
        <v>262</v>
      </c>
      <c r="BZ3160" s="177" t="s">
        <v>277</v>
      </c>
      <c r="CA3160" s="177">
        <v>3</v>
      </c>
      <c r="CB3160" s="177" t="s">
        <v>264</v>
      </c>
      <c r="CC3160" s="122">
        <v>2564.69</v>
      </c>
      <c r="CD3160" s="178" t="s">
        <v>2127</v>
      </c>
      <c r="CE3160" s="177" t="s">
        <v>270</v>
      </c>
      <c r="CF3160" s="177" t="s">
        <v>287</v>
      </c>
      <c r="CG3160" s="83" t="s">
        <v>9</v>
      </c>
      <c r="CH3160" s="57"/>
      <c r="CV3160" s="51"/>
      <c r="CW3160" s="51"/>
      <c r="CX3160" s="51"/>
      <c r="CY3160" s="51"/>
      <c r="CZ3160" s="51"/>
      <c r="DA3160" s="51"/>
      <c r="DB3160" s="51"/>
      <c r="DC3160" s="51"/>
      <c r="DD3160" s="51"/>
    </row>
    <row r="3161" spans="73:108" ht="15" x14ac:dyDescent="0.25">
      <c r="BU3161" s="91"/>
      <c r="BV3161" s="177">
        <v>2007</v>
      </c>
      <c r="BW3161" s="177">
        <v>3</v>
      </c>
      <c r="BX3161" s="177" t="s">
        <v>269</v>
      </c>
      <c r="BY3161" s="177" t="s">
        <v>262</v>
      </c>
      <c r="BZ3161" s="177" t="s">
        <v>277</v>
      </c>
      <c r="CA3161" s="177">
        <v>3</v>
      </c>
      <c r="CB3161" s="177" t="s">
        <v>264</v>
      </c>
      <c r="CC3161" s="122">
        <v>1080.9100000000001</v>
      </c>
      <c r="CD3161" s="178" t="s">
        <v>2128</v>
      </c>
      <c r="CE3161" s="177" t="s">
        <v>270</v>
      </c>
      <c r="CF3161" s="177" t="s">
        <v>287</v>
      </c>
      <c r="CG3161" s="83" t="s">
        <v>9</v>
      </c>
      <c r="CH3161" s="57"/>
      <c r="CV3161" s="51"/>
      <c r="CW3161" s="51"/>
      <c r="CX3161" s="51"/>
      <c r="CY3161" s="51"/>
      <c r="CZ3161" s="51"/>
      <c r="DA3161" s="51"/>
      <c r="DB3161" s="51"/>
      <c r="DC3161" s="51"/>
      <c r="DD3161" s="51"/>
    </row>
    <row r="3162" spans="73:108" ht="15" x14ac:dyDescent="0.25">
      <c r="BU3162" s="91"/>
      <c r="BV3162" s="177">
        <v>2007</v>
      </c>
      <c r="BW3162" s="177">
        <v>3</v>
      </c>
      <c r="BX3162" s="177" t="s">
        <v>269</v>
      </c>
      <c r="BY3162" s="177" t="s">
        <v>262</v>
      </c>
      <c r="BZ3162" s="177" t="s">
        <v>263</v>
      </c>
      <c r="CA3162" s="177">
        <v>3</v>
      </c>
      <c r="CB3162" s="177" t="s">
        <v>264</v>
      </c>
      <c r="CC3162" s="122">
        <v>32400</v>
      </c>
      <c r="CD3162" s="178" t="s">
        <v>2129</v>
      </c>
      <c r="CE3162" s="177" t="s">
        <v>270</v>
      </c>
      <c r="CF3162" s="177" t="s">
        <v>288</v>
      </c>
      <c r="CG3162" s="83" t="s">
        <v>9</v>
      </c>
      <c r="CH3162" s="57"/>
      <c r="CV3162" s="51"/>
      <c r="CW3162" s="51"/>
      <c r="CX3162" s="51"/>
      <c r="CY3162" s="51"/>
      <c r="CZ3162" s="51"/>
      <c r="DA3162" s="51"/>
      <c r="DB3162" s="51"/>
      <c r="DC3162" s="51"/>
      <c r="DD3162" s="51"/>
    </row>
    <row r="3163" spans="73:108" ht="15" x14ac:dyDescent="0.25">
      <c r="BU3163" s="91"/>
      <c r="BV3163" s="177">
        <v>2007</v>
      </c>
      <c r="BW3163" s="177">
        <v>3</v>
      </c>
      <c r="BX3163" s="177" t="s">
        <v>269</v>
      </c>
      <c r="BY3163" s="177" t="s">
        <v>262</v>
      </c>
      <c r="BZ3163" s="177" t="s">
        <v>263</v>
      </c>
      <c r="CA3163" s="177">
        <v>3</v>
      </c>
      <c r="CB3163" s="177" t="s">
        <v>264</v>
      </c>
      <c r="CC3163" s="122">
        <v>3600</v>
      </c>
      <c r="CD3163" s="178" t="s">
        <v>2130</v>
      </c>
      <c r="CE3163" s="177" t="s">
        <v>270</v>
      </c>
      <c r="CF3163" s="177" t="s">
        <v>289</v>
      </c>
      <c r="CG3163" s="83" t="s">
        <v>9</v>
      </c>
      <c r="CH3163" s="57"/>
      <c r="CV3163" s="51"/>
      <c r="CW3163" s="51"/>
      <c r="CX3163" s="51"/>
      <c r="CY3163" s="51"/>
      <c r="CZ3163" s="51"/>
      <c r="DA3163" s="51"/>
      <c r="DB3163" s="51"/>
      <c r="DC3163" s="51"/>
      <c r="DD3163" s="51"/>
    </row>
    <row r="3164" spans="73:108" ht="15" x14ac:dyDescent="0.25">
      <c r="BU3164" s="91"/>
      <c r="BV3164" s="177">
        <v>2007</v>
      </c>
      <c r="BW3164" s="177">
        <v>3</v>
      </c>
      <c r="BX3164" s="177" t="s">
        <v>269</v>
      </c>
      <c r="BY3164" s="177" t="s">
        <v>262</v>
      </c>
      <c r="BZ3164" s="177" t="s">
        <v>263</v>
      </c>
      <c r="CA3164" s="177">
        <v>3</v>
      </c>
      <c r="CB3164" s="177" t="s">
        <v>264</v>
      </c>
      <c r="CC3164" s="122">
        <v>1397.22</v>
      </c>
      <c r="CD3164" s="178" t="s">
        <v>2131</v>
      </c>
      <c r="CE3164" s="177" t="s">
        <v>270</v>
      </c>
      <c r="CF3164" s="177" t="s">
        <v>290</v>
      </c>
      <c r="CG3164" s="83" t="s">
        <v>9</v>
      </c>
      <c r="CH3164" s="57"/>
      <c r="CV3164" s="51"/>
      <c r="CW3164" s="51"/>
      <c r="CX3164" s="51"/>
      <c r="CY3164" s="51"/>
      <c r="CZ3164" s="51"/>
      <c r="DA3164" s="51"/>
      <c r="DB3164" s="51"/>
      <c r="DC3164" s="51"/>
      <c r="DD3164" s="51"/>
    </row>
    <row r="3165" spans="73:108" ht="15" x14ac:dyDescent="0.25">
      <c r="BU3165" s="91"/>
      <c r="BV3165" s="177">
        <v>2007</v>
      </c>
      <c r="BW3165" s="177">
        <v>3</v>
      </c>
      <c r="BX3165" s="177" t="s">
        <v>269</v>
      </c>
      <c r="BY3165" s="177" t="s">
        <v>262</v>
      </c>
      <c r="BZ3165" s="177" t="s">
        <v>266</v>
      </c>
      <c r="CA3165" s="177">
        <v>3</v>
      </c>
      <c r="CB3165" s="177" t="s">
        <v>264</v>
      </c>
      <c r="CC3165" s="122">
        <v>32400</v>
      </c>
      <c r="CD3165" s="178" t="s">
        <v>2129</v>
      </c>
      <c r="CE3165" s="177" t="s">
        <v>270</v>
      </c>
      <c r="CF3165" s="177" t="s">
        <v>288</v>
      </c>
      <c r="CG3165" s="83" t="s">
        <v>9</v>
      </c>
      <c r="CH3165" s="57"/>
      <c r="CV3165" s="51"/>
      <c r="CW3165" s="51"/>
      <c r="CX3165" s="51"/>
      <c r="CY3165" s="51"/>
      <c r="CZ3165" s="51"/>
      <c r="DA3165" s="51"/>
      <c r="DB3165" s="51"/>
      <c r="DC3165" s="51"/>
      <c r="DD3165" s="51"/>
    </row>
    <row r="3166" spans="73:108" ht="15" x14ac:dyDescent="0.25">
      <c r="BU3166" s="91"/>
      <c r="BV3166" s="177">
        <v>2007</v>
      </c>
      <c r="BW3166" s="177">
        <v>3</v>
      </c>
      <c r="BX3166" s="177" t="s">
        <v>269</v>
      </c>
      <c r="BY3166" s="177" t="s">
        <v>262</v>
      </c>
      <c r="BZ3166" s="177" t="s">
        <v>266</v>
      </c>
      <c r="CA3166" s="177">
        <v>3</v>
      </c>
      <c r="CB3166" s="177" t="s">
        <v>264</v>
      </c>
      <c r="CC3166" s="122">
        <v>3600</v>
      </c>
      <c r="CD3166" s="178" t="s">
        <v>2130</v>
      </c>
      <c r="CE3166" s="177" t="s">
        <v>270</v>
      </c>
      <c r="CF3166" s="177" t="s">
        <v>289</v>
      </c>
      <c r="CG3166" s="83" t="s">
        <v>9</v>
      </c>
      <c r="CH3166" s="57"/>
      <c r="CV3166" s="51"/>
      <c r="CW3166" s="51"/>
      <c r="CX3166" s="51"/>
      <c r="CY3166" s="51"/>
      <c r="CZ3166" s="51"/>
      <c r="DA3166" s="51"/>
      <c r="DB3166" s="51"/>
      <c r="DC3166" s="51"/>
      <c r="DD3166" s="51"/>
    </row>
    <row r="3167" spans="73:108" ht="15" x14ac:dyDescent="0.25">
      <c r="BU3167" s="91"/>
      <c r="BV3167" s="177">
        <v>2007</v>
      </c>
      <c r="BW3167" s="177">
        <v>3</v>
      </c>
      <c r="BX3167" s="177" t="s">
        <v>269</v>
      </c>
      <c r="BY3167" s="177" t="s">
        <v>262</v>
      </c>
      <c r="BZ3167" s="177" t="s">
        <v>267</v>
      </c>
      <c r="CA3167" s="177">
        <v>3</v>
      </c>
      <c r="CB3167" s="177" t="s">
        <v>264</v>
      </c>
      <c r="CC3167" s="122">
        <v>1949.54</v>
      </c>
      <c r="CD3167" s="178" t="s">
        <v>2132</v>
      </c>
      <c r="CE3167" s="177" t="s">
        <v>270</v>
      </c>
      <c r="CF3167" s="177" t="s">
        <v>294</v>
      </c>
      <c r="CG3167" s="83" t="s">
        <v>9</v>
      </c>
      <c r="CH3167" s="57"/>
      <c r="CV3167" s="51"/>
      <c r="CW3167" s="51"/>
      <c r="CX3167" s="51"/>
      <c r="CY3167" s="51"/>
      <c r="CZ3167" s="51"/>
      <c r="DA3167" s="51"/>
      <c r="DB3167" s="51"/>
      <c r="DC3167" s="51"/>
      <c r="DD3167" s="51"/>
    </row>
    <row r="3168" spans="73:108" ht="15" x14ac:dyDescent="0.25">
      <c r="BU3168" s="91"/>
      <c r="BV3168" s="177">
        <v>2007</v>
      </c>
      <c r="BW3168" s="177">
        <v>3</v>
      </c>
      <c r="BX3168" s="177" t="s">
        <v>269</v>
      </c>
      <c r="BY3168" s="177" t="s">
        <v>262</v>
      </c>
      <c r="BZ3168" s="177" t="s">
        <v>267</v>
      </c>
      <c r="CA3168" s="177">
        <v>3</v>
      </c>
      <c r="CB3168" s="177" t="s">
        <v>264</v>
      </c>
      <c r="CC3168" s="122">
        <v>13967.5</v>
      </c>
      <c r="CD3168" s="178" t="s">
        <v>2133</v>
      </c>
      <c r="CE3168" s="177" t="s">
        <v>270</v>
      </c>
      <c r="CF3168" s="177" t="s">
        <v>291</v>
      </c>
      <c r="CG3168" s="83" t="s">
        <v>9</v>
      </c>
      <c r="CH3168" s="57"/>
      <c r="CV3168" s="51"/>
      <c r="CW3168" s="51"/>
      <c r="CX3168" s="51"/>
      <c r="CY3168" s="51"/>
      <c r="CZ3168" s="51"/>
      <c r="DA3168" s="51"/>
      <c r="DB3168" s="51"/>
      <c r="DC3168" s="51"/>
      <c r="DD3168" s="51"/>
    </row>
    <row r="3169" spans="73:108" ht="15" x14ac:dyDescent="0.25">
      <c r="BU3169" s="91"/>
      <c r="BV3169" s="177">
        <v>2007</v>
      </c>
      <c r="BW3169" s="177">
        <v>3</v>
      </c>
      <c r="BX3169" s="177" t="s">
        <v>269</v>
      </c>
      <c r="BY3169" s="177" t="s">
        <v>262</v>
      </c>
      <c r="BZ3169" s="177" t="s">
        <v>267</v>
      </c>
      <c r="CA3169" s="177">
        <v>3</v>
      </c>
      <c r="CB3169" s="177" t="s">
        <v>264</v>
      </c>
      <c r="CC3169" s="122">
        <v>55670.3</v>
      </c>
      <c r="CD3169" s="178" t="s">
        <v>2134</v>
      </c>
      <c r="CE3169" s="177" t="s">
        <v>270</v>
      </c>
      <c r="CF3169" s="177" t="s">
        <v>292</v>
      </c>
      <c r="CG3169" s="83" t="s">
        <v>9</v>
      </c>
      <c r="CH3169" s="57"/>
      <c r="CV3169" s="51"/>
      <c r="CW3169" s="51"/>
      <c r="CX3169" s="51"/>
      <c r="CY3169" s="51"/>
      <c r="CZ3169" s="51"/>
      <c r="DA3169" s="51"/>
      <c r="DB3169" s="51"/>
      <c r="DC3169" s="51"/>
      <c r="DD3169" s="51"/>
    </row>
    <row r="3170" spans="73:108" ht="15" x14ac:dyDescent="0.25">
      <c r="BU3170" s="91"/>
      <c r="BV3170" s="177">
        <v>2007</v>
      </c>
      <c r="BW3170" s="177">
        <v>3</v>
      </c>
      <c r="BX3170" s="177" t="s">
        <v>269</v>
      </c>
      <c r="BY3170" s="177" t="s">
        <v>262</v>
      </c>
      <c r="BZ3170" s="177" t="s">
        <v>267</v>
      </c>
      <c r="CA3170" s="177">
        <v>3</v>
      </c>
      <c r="CB3170" s="177" t="s">
        <v>264</v>
      </c>
      <c r="CC3170" s="122">
        <v>6186</v>
      </c>
      <c r="CD3170" s="178" t="s">
        <v>2135</v>
      </c>
      <c r="CE3170" s="177" t="s">
        <v>270</v>
      </c>
      <c r="CF3170" s="177" t="s">
        <v>293</v>
      </c>
      <c r="CG3170" s="83" t="s">
        <v>9</v>
      </c>
      <c r="CH3170" s="57"/>
      <c r="CV3170" s="51"/>
      <c r="CW3170" s="51"/>
      <c r="CX3170" s="51"/>
      <c r="CY3170" s="51"/>
      <c r="CZ3170" s="51"/>
      <c r="DA3170" s="51"/>
      <c r="DB3170" s="51"/>
      <c r="DC3170" s="51"/>
      <c r="DD3170" s="51"/>
    </row>
    <row r="3171" spans="73:108" ht="15" x14ac:dyDescent="0.25">
      <c r="BU3171" s="91"/>
      <c r="BV3171" s="177">
        <v>2007</v>
      </c>
      <c r="BW3171" s="177">
        <v>3</v>
      </c>
      <c r="BX3171" s="177" t="s">
        <v>269</v>
      </c>
      <c r="BY3171" s="177" t="s">
        <v>262</v>
      </c>
      <c r="BZ3171" s="177" t="s">
        <v>267</v>
      </c>
      <c r="CA3171" s="177">
        <v>3</v>
      </c>
      <c r="CB3171" s="177" t="s">
        <v>264</v>
      </c>
      <c r="CC3171" s="122">
        <v>1779.21</v>
      </c>
      <c r="CD3171" s="178" t="s">
        <v>2131</v>
      </c>
      <c r="CE3171" s="177" t="s">
        <v>270</v>
      </c>
      <c r="CF3171" s="177" t="s">
        <v>290</v>
      </c>
      <c r="CG3171" s="83" t="s">
        <v>9</v>
      </c>
      <c r="CH3171" s="57"/>
      <c r="CV3171" s="51"/>
      <c r="CW3171" s="51"/>
      <c r="CX3171" s="51"/>
      <c r="CY3171" s="51"/>
      <c r="CZ3171" s="51"/>
      <c r="DA3171" s="51"/>
      <c r="DB3171" s="51"/>
      <c r="DC3171" s="51"/>
      <c r="DD3171" s="51"/>
    </row>
    <row r="3172" spans="73:108" ht="15" x14ac:dyDescent="0.25">
      <c r="BU3172" s="91"/>
      <c r="BV3172" s="177">
        <v>2007</v>
      </c>
      <c r="BW3172" s="177">
        <v>3</v>
      </c>
      <c r="BX3172" s="177" t="s">
        <v>269</v>
      </c>
      <c r="BY3172" s="177" t="s">
        <v>262</v>
      </c>
      <c r="BZ3172" s="177" t="s">
        <v>268</v>
      </c>
      <c r="CA3172" s="177">
        <v>3</v>
      </c>
      <c r="CB3172" s="177" t="s">
        <v>264</v>
      </c>
      <c r="CC3172" s="122">
        <v>10268.469999999999</v>
      </c>
      <c r="CD3172" s="178" t="s">
        <v>2140</v>
      </c>
      <c r="CE3172" s="177" t="s">
        <v>270</v>
      </c>
      <c r="CF3172" s="177" t="s">
        <v>301</v>
      </c>
      <c r="CG3172" s="83" t="s">
        <v>9</v>
      </c>
      <c r="CH3172" s="57"/>
      <c r="CV3172" s="51"/>
      <c r="CW3172" s="51"/>
      <c r="CX3172" s="51"/>
      <c r="CY3172" s="51"/>
      <c r="CZ3172" s="51"/>
      <c r="DA3172" s="51"/>
      <c r="DB3172" s="51"/>
      <c r="DC3172" s="51"/>
      <c r="DD3172" s="51"/>
    </row>
    <row r="3173" spans="73:108" ht="15" x14ac:dyDescent="0.25">
      <c r="BU3173" s="91"/>
      <c r="BV3173" s="177">
        <v>2007</v>
      </c>
      <c r="BW3173" s="177">
        <v>3</v>
      </c>
      <c r="BX3173" s="177" t="s">
        <v>269</v>
      </c>
      <c r="BY3173" s="177" t="s">
        <v>262</v>
      </c>
      <c r="BZ3173" s="177" t="s">
        <v>268</v>
      </c>
      <c r="CA3173" s="177">
        <v>3</v>
      </c>
      <c r="CB3173" s="177" t="s">
        <v>264</v>
      </c>
      <c r="CC3173" s="122">
        <v>270</v>
      </c>
      <c r="CD3173" s="178" t="s">
        <v>2141</v>
      </c>
      <c r="CE3173" s="177" t="s">
        <v>270</v>
      </c>
      <c r="CF3173" s="177" t="s">
        <v>305</v>
      </c>
      <c r="CG3173" s="83" t="s">
        <v>9</v>
      </c>
      <c r="CH3173" s="57"/>
      <c r="CV3173" s="51"/>
      <c r="CW3173" s="51"/>
      <c r="CX3173" s="51"/>
      <c r="CY3173" s="51"/>
      <c r="CZ3173" s="51"/>
      <c r="DA3173" s="51"/>
      <c r="DB3173" s="51"/>
      <c r="DC3173" s="51"/>
      <c r="DD3173" s="51"/>
    </row>
    <row r="3174" spans="73:108" ht="15" x14ac:dyDescent="0.25">
      <c r="BU3174" s="91"/>
      <c r="BV3174" s="177">
        <v>2007</v>
      </c>
      <c r="BW3174" s="177">
        <v>3</v>
      </c>
      <c r="BX3174" s="177" t="s">
        <v>269</v>
      </c>
      <c r="BY3174" s="177" t="s">
        <v>262</v>
      </c>
      <c r="BZ3174" s="177" t="s">
        <v>268</v>
      </c>
      <c r="CA3174" s="177">
        <v>3</v>
      </c>
      <c r="CB3174" s="177" t="s">
        <v>264</v>
      </c>
      <c r="CC3174" s="122">
        <v>4718</v>
      </c>
      <c r="CD3174" s="178" t="s">
        <v>2142</v>
      </c>
      <c r="CE3174" s="177" t="s">
        <v>270</v>
      </c>
      <c r="CF3174" s="177" t="s">
        <v>302</v>
      </c>
      <c r="CG3174" s="83" t="s">
        <v>9</v>
      </c>
      <c r="CH3174" s="57"/>
      <c r="CV3174" s="51"/>
      <c r="CW3174" s="51"/>
      <c r="CX3174" s="51"/>
      <c r="CY3174" s="51"/>
      <c r="CZ3174" s="51"/>
      <c r="DA3174" s="51"/>
      <c r="DB3174" s="51"/>
      <c r="DC3174" s="51"/>
      <c r="DD3174" s="51"/>
    </row>
    <row r="3175" spans="73:108" ht="15" x14ac:dyDescent="0.25">
      <c r="BU3175" s="91"/>
      <c r="BV3175" s="177">
        <v>2007</v>
      </c>
      <c r="BW3175" s="177">
        <v>3</v>
      </c>
      <c r="BX3175" s="177" t="s">
        <v>269</v>
      </c>
      <c r="BY3175" s="177" t="s">
        <v>262</v>
      </c>
      <c r="BZ3175" s="177" t="s">
        <v>268</v>
      </c>
      <c r="CA3175" s="177">
        <v>3</v>
      </c>
      <c r="CB3175" s="177" t="s">
        <v>264</v>
      </c>
      <c r="CC3175" s="122">
        <v>5144.3999999999996</v>
      </c>
      <c r="CD3175" s="178" t="s">
        <v>2143</v>
      </c>
      <c r="CE3175" s="177" t="s">
        <v>270</v>
      </c>
      <c r="CF3175" s="177" t="s">
        <v>304</v>
      </c>
      <c r="CG3175" s="83" t="s">
        <v>9</v>
      </c>
      <c r="CH3175" s="57"/>
      <c r="CV3175" s="51"/>
      <c r="CW3175" s="51"/>
      <c r="CX3175" s="51"/>
      <c r="CY3175" s="51"/>
      <c r="CZ3175" s="51"/>
      <c r="DA3175" s="51"/>
      <c r="DB3175" s="51"/>
      <c r="DC3175" s="51"/>
      <c r="DD3175" s="51"/>
    </row>
    <row r="3176" spans="73:108" ht="15" x14ac:dyDescent="0.25">
      <c r="BU3176" s="91"/>
      <c r="BV3176" s="177">
        <v>2007</v>
      </c>
      <c r="BW3176" s="177">
        <v>3</v>
      </c>
      <c r="BX3176" s="177" t="s">
        <v>269</v>
      </c>
      <c r="BY3176" s="177" t="s">
        <v>262</v>
      </c>
      <c r="BZ3176" s="177" t="s">
        <v>268</v>
      </c>
      <c r="CA3176" s="177">
        <v>3</v>
      </c>
      <c r="CB3176" s="177" t="s">
        <v>264</v>
      </c>
      <c r="CC3176" s="122">
        <v>3672.56</v>
      </c>
      <c r="CD3176" s="178" t="s">
        <v>2144</v>
      </c>
      <c r="CE3176" s="177" t="s">
        <v>270</v>
      </c>
      <c r="CF3176" s="177" t="s">
        <v>303</v>
      </c>
      <c r="CG3176" s="83" t="s">
        <v>9</v>
      </c>
      <c r="CH3176" s="57"/>
      <c r="CV3176" s="51"/>
      <c r="CW3176" s="51"/>
      <c r="CX3176" s="51"/>
      <c r="CY3176" s="51"/>
      <c r="CZ3176" s="51"/>
      <c r="DA3176" s="51"/>
      <c r="DB3176" s="51"/>
      <c r="DC3176" s="51"/>
      <c r="DD3176" s="51"/>
    </row>
    <row r="3177" spans="73:108" ht="15" x14ac:dyDescent="0.25">
      <c r="BU3177" s="91"/>
      <c r="BV3177" s="177">
        <v>2007</v>
      </c>
      <c r="BW3177" s="177">
        <v>3</v>
      </c>
      <c r="BX3177" s="177" t="s">
        <v>269</v>
      </c>
      <c r="BY3177" s="177" t="s">
        <v>262</v>
      </c>
      <c r="BZ3177" s="177" t="s">
        <v>268</v>
      </c>
      <c r="CA3177" s="177">
        <v>3</v>
      </c>
      <c r="CB3177" s="177" t="s">
        <v>264</v>
      </c>
      <c r="CC3177" s="122">
        <v>6416.33</v>
      </c>
      <c r="CD3177" s="178" t="s">
        <v>2145</v>
      </c>
      <c r="CE3177" s="177" t="s">
        <v>270</v>
      </c>
      <c r="CF3177" s="177" t="s">
        <v>306</v>
      </c>
      <c r="CG3177" s="83" t="s">
        <v>9</v>
      </c>
      <c r="CH3177" s="57"/>
      <c r="CV3177" s="51"/>
      <c r="CW3177" s="51"/>
      <c r="CX3177" s="51"/>
      <c r="CY3177" s="51"/>
      <c r="CZ3177" s="51"/>
      <c r="DA3177" s="51"/>
      <c r="DB3177" s="51"/>
      <c r="DC3177" s="51"/>
      <c r="DD3177" s="51"/>
    </row>
    <row r="3178" spans="73:108" ht="15" x14ac:dyDescent="0.25">
      <c r="BU3178" s="91"/>
      <c r="BV3178" s="177">
        <v>2007</v>
      </c>
      <c r="BW3178" s="177">
        <v>4</v>
      </c>
      <c r="BX3178" s="177" t="s">
        <v>269</v>
      </c>
      <c r="BY3178" s="177" t="s">
        <v>262</v>
      </c>
      <c r="BZ3178" s="177" t="s">
        <v>277</v>
      </c>
      <c r="CA3178" s="177">
        <v>3</v>
      </c>
      <c r="CB3178" s="177" t="s">
        <v>264</v>
      </c>
      <c r="CC3178" s="122">
        <v>795.75</v>
      </c>
      <c r="CD3178" s="178" t="s">
        <v>2156</v>
      </c>
      <c r="CE3178" s="177" t="s">
        <v>270</v>
      </c>
      <c r="CF3178" s="177" t="s">
        <v>334</v>
      </c>
      <c r="CG3178" s="83" t="s">
        <v>9</v>
      </c>
      <c r="CH3178" s="57"/>
      <c r="CV3178" s="51"/>
      <c r="CW3178" s="51"/>
      <c r="CX3178" s="51"/>
      <c r="CY3178" s="51"/>
      <c r="CZ3178" s="51"/>
      <c r="DA3178" s="51"/>
      <c r="DB3178" s="51"/>
      <c r="DC3178" s="51"/>
      <c r="DD3178" s="51"/>
    </row>
    <row r="3179" spans="73:108" ht="15" x14ac:dyDescent="0.25">
      <c r="BU3179" s="91"/>
      <c r="BV3179" s="177">
        <v>2007</v>
      </c>
      <c r="BW3179" s="177">
        <v>4</v>
      </c>
      <c r="BX3179" s="177" t="s">
        <v>269</v>
      </c>
      <c r="BY3179" s="177" t="s">
        <v>262</v>
      </c>
      <c r="BZ3179" s="177" t="s">
        <v>277</v>
      </c>
      <c r="CA3179" s="177">
        <v>3</v>
      </c>
      <c r="CB3179" s="177" t="s">
        <v>264</v>
      </c>
      <c r="CC3179" s="122">
        <v>1132.6600000000001</v>
      </c>
      <c r="CD3179" s="178" t="s">
        <v>2157</v>
      </c>
      <c r="CE3179" s="177" t="s">
        <v>270</v>
      </c>
      <c r="CF3179" s="177" t="s">
        <v>332</v>
      </c>
      <c r="CG3179" s="83" t="s">
        <v>9</v>
      </c>
      <c r="CH3179" s="57"/>
      <c r="CV3179" s="51"/>
      <c r="CW3179" s="51"/>
      <c r="CX3179" s="51"/>
      <c r="CY3179" s="51"/>
      <c r="CZ3179" s="51"/>
      <c r="DA3179" s="51"/>
      <c r="DB3179" s="51"/>
      <c r="DC3179" s="51"/>
      <c r="DD3179" s="51"/>
    </row>
    <row r="3180" spans="73:108" ht="15" x14ac:dyDescent="0.25">
      <c r="BU3180" s="91"/>
      <c r="BV3180" s="177">
        <v>2007</v>
      </c>
      <c r="BW3180" s="177">
        <v>4</v>
      </c>
      <c r="BX3180" s="177" t="s">
        <v>269</v>
      </c>
      <c r="BY3180" s="177" t="s">
        <v>262</v>
      </c>
      <c r="BZ3180" s="177" t="s">
        <v>277</v>
      </c>
      <c r="CA3180" s="177">
        <v>3</v>
      </c>
      <c r="CB3180" s="177" t="s">
        <v>264</v>
      </c>
      <c r="CC3180" s="122">
        <v>1147.31</v>
      </c>
      <c r="CD3180" s="178" t="s">
        <v>2158</v>
      </c>
      <c r="CE3180" s="177" t="s">
        <v>270</v>
      </c>
      <c r="CF3180" s="177" t="s">
        <v>331</v>
      </c>
      <c r="CG3180" s="83" t="s">
        <v>9</v>
      </c>
      <c r="CH3180" s="57"/>
      <c r="CV3180" s="51"/>
      <c r="CW3180" s="51"/>
      <c r="CX3180" s="51"/>
      <c r="CY3180" s="51"/>
      <c r="CZ3180" s="51"/>
      <c r="DA3180" s="51"/>
      <c r="DB3180" s="51"/>
      <c r="DC3180" s="51"/>
      <c r="DD3180" s="51"/>
    </row>
    <row r="3181" spans="73:108" ht="15" x14ac:dyDescent="0.25">
      <c r="BU3181" s="91"/>
      <c r="BV3181" s="177">
        <v>2007</v>
      </c>
      <c r="BW3181" s="177">
        <v>4</v>
      </c>
      <c r="BX3181" s="177" t="s">
        <v>269</v>
      </c>
      <c r="BY3181" s="177" t="s">
        <v>262</v>
      </c>
      <c r="BZ3181" s="177" t="s">
        <v>277</v>
      </c>
      <c r="CA3181" s="177">
        <v>3</v>
      </c>
      <c r="CB3181" s="177" t="s">
        <v>264</v>
      </c>
      <c r="CC3181" s="122">
        <v>1147.31</v>
      </c>
      <c r="CD3181" s="178" t="s">
        <v>2159</v>
      </c>
      <c r="CE3181" s="177" t="s">
        <v>270</v>
      </c>
      <c r="CF3181" s="177" t="s">
        <v>335</v>
      </c>
      <c r="CG3181" s="83" t="s">
        <v>9</v>
      </c>
      <c r="CH3181" s="57"/>
      <c r="CV3181" s="51"/>
      <c r="CW3181" s="51"/>
      <c r="CX3181" s="51"/>
      <c r="CY3181" s="51"/>
      <c r="CZ3181" s="51"/>
      <c r="DA3181" s="51"/>
      <c r="DB3181" s="51"/>
      <c r="DC3181" s="51"/>
      <c r="DD3181" s="51"/>
    </row>
    <row r="3182" spans="73:108" ht="15" x14ac:dyDescent="0.25">
      <c r="BU3182" s="91"/>
      <c r="BV3182" s="177">
        <v>2007</v>
      </c>
      <c r="BW3182" s="177">
        <v>4</v>
      </c>
      <c r="BX3182" s="177" t="s">
        <v>269</v>
      </c>
      <c r="BY3182" s="177" t="s">
        <v>262</v>
      </c>
      <c r="BZ3182" s="177" t="s">
        <v>277</v>
      </c>
      <c r="CA3182" s="177">
        <v>3</v>
      </c>
      <c r="CB3182" s="177" t="s">
        <v>264</v>
      </c>
      <c r="CC3182" s="122">
        <v>1147.31</v>
      </c>
      <c r="CD3182" s="178" t="s">
        <v>2160</v>
      </c>
      <c r="CE3182" s="177" t="s">
        <v>270</v>
      </c>
      <c r="CF3182" s="177" t="s">
        <v>336</v>
      </c>
      <c r="CG3182" s="83" t="s">
        <v>9</v>
      </c>
      <c r="CH3182" s="57"/>
      <c r="CV3182" s="51"/>
      <c r="CW3182" s="51"/>
      <c r="CX3182" s="51"/>
      <c r="CY3182" s="51"/>
      <c r="CZ3182" s="51"/>
      <c r="DA3182" s="51"/>
      <c r="DB3182" s="51"/>
      <c r="DC3182" s="51"/>
      <c r="DD3182" s="51"/>
    </row>
    <row r="3183" spans="73:108" ht="15" x14ac:dyDescent="0.25">
      <c r="BU3183" s="91"/>
      <c r="BV3183" s="177">
        <v>2007</v>
      </c>
      <c r="BW3183" s="177">
        <v>4</v>
      </c>
      <c r="BX3183" s="177" t="s">
        <v>269</v>
      </c>
      <c r="BY3183" s="177" t="s">
        <v>262</v>
      </c>
      <c r="BZ3183" s="177" t="s">
        <v>277</v>
      </c>
      <c r="CA3183" s="177">
        <v>3</v>
      </c>
      <c r="CB3183" s="177" t="s">
        <v>264</v>
      </c>
      <c r="CC3183" s="122">
        <v>129.6</v>
      </c>
      <c r="CD3183" s="178" t="s">
        <v>2161</v>
      </c>
      <c r="CE3183" s="177" t="s">
        <v>270</v>
      </c>
      <c r="CF3183" s="177" t="s">
        <v>330</v>
      </c>
      <c r="CG3183" s="83" t="s">
        <v>9</v>
      </c>
      <c r="CH3183" s="57"/>
      <c r="CV3183" s="51"/>
      <c r="CW3183" s="51"/>
      <c r="CX3183" s="51"/>
      <c r="CY3183" s="51"/>
      <c r="CZ3183" s="51"/>
      <c r="DA3183" s="51"/>
      <c r="DB3183" s="51"/>
      <c r="DC3183" s="51"/>
      <c r="DD3183" s="51"/>
    </row>
    <row r="3184" spans="73:108" ht="15" x14ac:dyDescent="0.25">
      <c r="BU3184" s="91"/>
      <c r="BV3184" s="177">
        <v>2007</v>
      </c>
      <c r="BW3184" s="177">
        <v>4</v>
      </c>
      <c r="BX3184" s="177" t="s">
        <v>269</v>
      </c>
      <c r="BY3184" s="177" t="s">
        <v>262</v>
      </c>
      <c r="BZ3184" s="177" t="s">
        <v>277</v>
      </c>
      <c r="CA3184" s="177">
        <v>3</v>
      </c>
      <c r="CB3184" s="177" t="s">
        <v>264</v>
      </c>
      <c r="CC3184" s="122">
        <v>1147.31</v>
      </c>
      <c r="CD3184" s="178" t="s">
        <v>2162</v>
      </c>
      <c r="CE3184" s="177" t="s">
        <v>270</v>
      </c>
      <c r="CF3184" s="177" t="s">
        <v>333</v>
      </c>
      <c r="CG3184" s="83" t="s">
        <v>9</v>
      </c>
      <c r="CH3184" s="57"/>
      <c r="CV3184" s="51"/>
      <c r="CW3184" s="51"/>
      <c r="CX3184" s="51"/>
      <c r="CY3184" s="51"/>
      <c r="CZ3184" s="51"/>
      <c r="DA3184" s="51"/>
      <c r="DB3184" s="51"/>
      <c r="DC3184" s="51"/>
      <c r="DD3184" s="51"/>
    </row>
    <row r="3185" spans="73:108" ht="15" x14ac:dyDescent="0.25">
      <c r="BU3185" s="91"/>
      <c r="BV3185" s="177">
        <v>2007</v>
      </c>
      <c r="BW3185" s="177">
        <v>4</v>
      </c>
      <c r="BX3185" s="177" t="s">
        <v>269</v>
      </c>
      <c r="BY3185" s="177" t="s">
        <v>262</v>
      </c>
      <c r="BZ3185" s="177" t="s">
        <v>267</v>
      </c>
      <c r="CA3185" s="177">
        <v>3</v>
      </c>
      <c r="CB3185" s="177" t="s">
        <v>264</v>
      </c>
      <c r="CC3185" s="122">
        <v>17778.43</v>
      </c>
      <c r="CD3185" s="178" t="s">
        <v>2163</v>
      </c>
      <c r="CE3185" s="177" t="s">
        <v>270</v>
      </c>
      <c r="CF3185" s="177" t="s">
        <v>339</v>
      </c>
      <c r="CG3185" s="83" t="s">
        <v>9</v>
      </c>
      <c r="CH3185" s="57"/>
      <c r="CV3185" s="51"/>
      <c r="CW3185" s="51"/>
      <c r="CX3185" s="51"/>
      <c r="CY3185" s="51"/>
      <c r="CZ3185" s="51"/>
      <c r="DA3185" s="51"/>
      <c r="DB3185" s="51"/>
      <c r="DC3185" s="51"/>
      <c r="DD3185" s="51"/>
    </row>
    <row r="3186" spans="73:108" ht="15" x14ac:dyDescent="0.25">
      <c r="BU3186" s="91"/>
      <c r="BV3186" s="177">
        <v>2007</v>
      </c>
      <c r="BW3186" s="177">
        <v>4</v>
      </c>
      <c r="BX3186" s="177" t="s">
        <v>269</v>
      </c>
      <c r="BY3186" s="177" t="s">
        <v>262</v>
      </c>
      <c r="BZ3186" s="177" t="s">
        <v>267</v>
      </c>
      <c r="CA3186" s="177">
        <v>3</v>
      </c>
      <c r="CB3186" s="177" t="s">
        <v>264</v>
      </c>
      <c r="CC3186" s="122">
        <v>28081</v>
      </c>
      <c r="CD3186" s="178" t="s">
        <v>2164</v>
      </c>
      <c r="CE3186" s="177" t="s">
        <v>270</v>
      </c>
      <c r="CF3186" s="177" t="s">
        <v>337</v>
      </c>
      <c r="CG3186" s="83" t="s">
        <v>9</v>
      </c>
      <c r="CH3186" s="57"/>
      <c r="CV3186" s="51"/>
      <c r="CW3186" s="51"/>
      <c r="CX3186" s="51"/>
      <c r="CY3186" s="51"/>
      <c r="CZ3186" s="51"/>
      <c r="DA3186" s="51"/>
      <c r="DB3186" s="51"/>
      <c r="DC3186" s="51"/>
      <c r="DD3186" s="51"/>
    </row>
    <row r="3187" spans="73:108" ht="15" x14ac:dyDescent="0.25">
      <c r="BU3187" s="91"/>
      <c r="BV3187" s="177">
        <v>2007</v>
      </c>
      <c r="BW3187" s="177">
        <v>4</v>
      </c>
      <c r="BX3187" s="177" t="s">
        <v>269</v>
      </c>
      <c r="BY3187" s="177" t="s">
        <v>262</v>
      </c>
      <c r="BZ3187" s="177" t="s">
        <v>267</v>
      </c>
      <c r="CA3187" s="177">
        <v>3</v>
      </c>
      <c r="CB3187" s="177" t="s">
        <v>264</v>
      </c>
      <c r="CC3187" s="122">
        <v>3120</v>
      </c>
      <c r="CD3187" s="178" t="s">
        <v>2165</v>
      </c>
      <c r="CE3187" s="177" t="s">
        <v>270</v>
      </c>
      <c r="CF3187" s="177" t="s">
        <v>338</v>
      </c>
      <c r="CG3187" s="83" t="s">
        <v>9</v>
      </c>
      <c r="CH3187" s="57"/>
      <c r="CV3187" s="51"/>
      <c r="CW3187" s="51"/>
      <c r="CX3187" s="51"/>
      <c r="CY3187" s="51"/>
      <c r="CZ3187" s="51"/>
      <c r="DA3187" s="51"/>
      <c r="DB3187" s="51"/>
      <c r="DC3187" s="51"/>
      <c r="DD3187" s="51"/>
    </row>
    <row r="3188" spans="73:108" ht="15" x14ac:dyDescent="0.25">
      <c r="BU3188" s="91"/>
      <c r="BV3188" s="177">
        <v>2007</v>
      </c>
      <c r="BW3188" s="177">
        <v>4</v>
      </c>
      <c r="BX3188" s="177" t="s">
        <v>269</v>
      </c>
      <c r="BY3188" s="177" t="s">
        <v>262</v>
      </c>
      <c r="BZ3188" s="177" t="s">
        <v>267</v>
      </c>
      <c r="CA3188" s="177">
        <v>3</v>
      </c>
      <c r="CB3188" s="177" t="s">
        <v>264</v>
      </c>
      <c r="CC3188" s="122">
        <v>1506.95</v>
      </c>
      <c r="CD3188" s="178" t="s">
        <v>2166</v>
      </c>
      <c r="CE3188" s="177" t="s">
        <v>270</v>
      </c>
      <c r="CF3188" s="177" t="s">
        <v>340</v>
      </c>
      <c r="CG3188" s="83" t="s">
        <v>9</v>
      </c>
      <c r="CH3188" s="57"/>
      <c r="CV3188" s="51"/>
      <c r="CW3188" s="51"/>
      <c r="CX3188" s="51"/>
      <c r="CY3188" s="51"/>
      <c r="CZ3188" s="51"/>
      <c r="DA3188" s="51"/>
      <c r="DB3188" s="51"/>
      <c r="DC3188" s="51"/>
      <c r="DD3188" s="51"/>
    </row>
    <row r="3189" spans="73:108" ht="15" x14ac:dyDescent="0.25">
      <c r="BU3189" s="91"/>
      <c r="BV3189" s="177">
        <v>2007</v>
      </c>
      <c r="BW3189" s="177">
        <v>4</v>
      </c>
      <c r="BX3189" s="177" t="s">
        <v>269</v>
      </c>
      <c r="BY3189" s="177" t="s">
        <v>262</v>
      </c>
      <c r="BZ3189" s="177" t="s">
        <v>267</v>
      </c>
      <c r="CA3189" s="177">
        <v>3</v>
      </c>
      <c r="CB3189" s="177" t="s">
        <v>264</v>
      </c>
      <c r="CC3189" s="122">
        <v>4418.8100000000004</v>
      </c>
      <c r="CD3189" s="178" t="s">
        <v>2167</v>
      </c>
      <c r="CE3189" s="177" t="s">
        <v>270</v>
      </c>
      <c r="CF3189" s="177" t="s">
        <v>341</v>
      </c>
      <c r="CG3189" s="83" t="s">
        <v>9</v>
      </c>
      <c r="CH3189" s="57"/>
      <c r="CV3189" s="51"/>
      <c r="CW3189" s="51"/>
      <c r="CX3189" s="51"/>
      <c r="CY3189" s="51"/>
      <c r="CZ3189" s="51"/>
      <c r="DA3189" s="51"/>
      <c r="DB3189" s="51"/>
      <c r="DC3189" s="51"/>
      <c r="DD3189" s="51"/>
    </row>
    <row r="3190" spans="73:108" ht="15" x14ac:dyDescent="0.25">
      <c r="BU3190" s="91"/>
      <c r="BV3190" s="177">
        <v>2007</v>
      </c>
      <c r="BW3190" s="177">
        <v>4</v>
      </c>
      <c r="BX3190" s="177" t="s">
        <v>269</v>
      </c>
      <c r="BY3190" s="177" t="s">
        <v>262</v>
      </c>
      <c r="BZ3190" s="177" t="s">
        <v>268</v>
      </c>
      <c r="CA3190" s="177">
        <v>3</v>
      </c>
      <c r="CB3190" s="177" t="s">
        <v>264</v>
      </c>
      <c r="CC3190" s="122">
        <v>6247.28</v>
      </c>
      <c r="CD3190" s="178" t="s">
        <v>2168</v>
      </c>
      <c r="CE3190" s="177" t="s">
        <v>270</v>
      </c>
      <c r="CF3190" s="177" t="s">
        <v>342</v>
      </c>
      <c r="CG3190" s="83" t="s">
        <v>9</v>
      </c>
      <c r="CH3190" s="57"/>
      <c r="CV3190" s="51"/>
      <c r="CW3190" s="51"/>
      <c r="CX3190" s="51"/>
      <c r="CY3190" s="51"/>
      <c r="CZ3190" s="51"/>
      <c r="DA3190" s="51"/>
      <c r="DB3190" s="51"/>
      <c r="DC3190" s="51"/>
      <c r="DD3190" s="51"/>
    </row>
    <row r="3191" spans="73:108" ht="15" x14ac:dyDescent="0.25">
      <c r="BU3191" s="91"/>
      <c r="BV3191" s="177">
        <v>2007</v>
      </c>
      <c r="BW3191" s="177">
        <v>4</v>
      </c>
      <c r="BX3191" s="177" t="s">
        <v>269</v>
      </c>
      <c r="BY3191" s="177" t="s">
        <v>262</v>
      </c>
      <c r="BZ3191" s="177" t="s">
        <v>268</v>
      </c>
      <c r="CA3191" s="177">
        <v>3</v>
      </c>
      <c r="CB3191" s="177" t="s">
        <v>264</v>
      </c>
      <c r="CC3191" s="122">
        <v>4388.38</v>
      </c>
      <c r="CD3191" s="178" t="s">
        <v>2161</v>
      </c>
      <c r="CE3191" s="177" t="s">
        <v>270</v>
      </c>
      <c r="CF3191" s="177" t="s">
        <v>330</v>
      </c>
      <c r="CG3191" s="83" t="s">
        <v>9</v>
      </c>
      <c r="CH3191" s="57"/>
      <c r="CV3191" s="51"/>
      <c r="CW3191" s="51"/>
      <c r="CX3191" s="51"/>
      <c r="CY3191" s="51"/>
      <c r="CZ3191" s="51"/>
      <c r="DA3191" s="51"/>
      <c r="DB3191" s="51"/>
      <c r="DC3191" s="51"/>
      <c r="DD3191" s="51"/>
    </row>
    <row r="3192" spans="73:108" ht="15" x14ac:dyDescent="0.25">
      <c r="BU3192" s="91"/>
      <c r="BV3192" s="177">
        <v>2007</v>
      </c>
      <c r="BW3192" s="177">
        <v>4</v>
      </c>
      <c r="BX3192" s="177" t="s">
        <v>269</v>
      </c>
      <c r="BY3192" s="177" t="s">
        <v>262</v>
      </c>
      <c r="BZ3192" s="177" t="s">
        <v>268</v>
      </c>
      <c r="CA3192" s="177">
        <v>3</v>
      </c>
      <c r="CB3192" s="177" t="s">
        <v>264</v>
      </c>
      <c r="CC3192" s="122">
        <v>4443.76</v>
      </c>
      <c r="CD3192" s="178" t="s">
        <v>2169</v>
      </c>
      <c r="CE3192" s="177" t="s">
        <v>270</v>
      </c>
      <c r="CF3192" s="177" t="s">
        <v>344</v>
      </c>
      <c r="CG3192" s="83" t="s">
        <v>9</v>
      </c>
      <c r="CH3192" s="57"/>
      <c r="CV3192" s="51"/>
      <c r="CW3192" s="51"/>
      <c r="CX3192" s="51"/>
      <c r="CY3192" s="51"/>
      <c r="CZ3192" s="51"/>
      <c r="DA3192" s="51"/>
      <c r="DB3192" s="51"/>
      <c r="DC3192" s="51"/>
      <c r="DD3192" s="51"/>
    </row>
    <row r="3193" spans="73:108" ht="15" x14ac:dyDescent="0.25">
      <c r="BU3193" s="91"/>
      <c r="BV3193" s="177">
        <v>2007</v>
      </c>
      <c r="BW3193" s="177">
        <v>4</v>
      </c>
      <c r="BX3193" s="177" t="s">
        <v>269</v>
      </c>
      <c r="BY3193" s="177" t="s">
        <v>262</v>
      </c>
      <c r="BZ3193" s="177" t="s">
        <v>268</v>
      </c>
      <c r="CA3193" s="177">
        <v>3</v>
      </c>
      <c r="CB3193" s="177" t="s">
        <v>264</v>
      </c>
      <c r="CC3193" s="122">
        <v>3984.36</v>
      </c>
      <c r="CD3193" s="178" t="s">
        <v>2170</v>
      </c>
      <c r="CE3193" s="177" t="s">
        <v>270</v>
      </c>
      <c r="CF3193" s="177" t="s">
        <v>343</v>
      </c>
      <c r="CG3193" s="83" t="s">
        <v>9</v>
      </c>
      <c r="CH3193" s="57"/>
      <c r="CV3193" s="51"/>
      <c r="CW3193" s="51"/>
      <c r="CX3193" s="51"/>
      <c r="CY3193" s="51"/>
      <c r="CZ3193" s="51"/>
      <c r="DA3193" s="51"/>
      <c r="DB3193" s="51"/>
      <c r="DC3193" s="51"/>
      <c r="DD3193" s="51"/>
    </row>
    <row r="3194" spans="73:108" ht="15" x14ac:dyDescent="0.25">
      <c r="BU3194" s="91"/>
      <c r="BV3194" s="177">
        <v>2007</v>
      </c>
      <c r="BW3194" s="177">
        <v>4</v>
      </c>
      <c r="BX3194" s="177" t="s">
        <v>269</v>
      </c>
      <c r="BY3194" s="177" t="s">
        <v>262</v>
      </c>
      <c r="BZ3194" s="177" t="s">
        <v>268</v>
      </c>
      <c r="CA3194" s="177">
        <v>3</v>
      </c>
      <c r="CB3194" s="177" t="s">
        <v>264</v>
      </c>
      <c r="CC3194" s="122">
        <v>30779</v>
      </c>
      <c r="CD3194" s="178" t="s">
        <v>2164</v>
      </c>
      <c r="CE3194" s="177" t="s">
        <v>270</v>
      </c>
      <c r="CF3194" s="177" t="s">
        <v>337</v>
      </c>
      <c r="CG3194" s="83" t="s">
        <v>9</v>
      </c>
      <c r="CH3194" s="57"/>
      <c r="CV3194" s="51"/>
      <c r="CW3194" s="51"/>
      <c r="CX3194" s="51"/>
      <c r="CY3194" s="51"/>
      <c r="CZ3194" s="51"/>
      <c r="DA3194" s="51"/>
      <c r="DB3194" s="51"/>
      <c r="DC3194" s="51"/>
      <c r="DD3194" s="51"/>
    </row>
    <row r="3195" spans="73:108" ht="15" x14ac:dyDescent="0.25">
      <c r="BU3195" s="91"/>
      <c r="BV3195" s="177">
        <v>2007</v>
      </c>
      <c r="BW3195" s="177">
        <v>4</v>
      </c>
      <c r="BX3195" s="177" t="s">
        <v>269</v>
      </c>
      <c r="BY3195" s="177" t="s">
        <v>262</v>
      </c>
      <c r="BZ3195" s="177" t="s">
        <v>268</v>
      </c>
      <c r="CA3195" s="177">
        <v>3</v>
      </c>
      <c r="CB3195" s="177" t="s">
        <v>264</v>
      </c>
      <c r="CC3195" s="122">
        <v>3420</v>
      </c>
      <c r="CD3195" s="178" t="s">
        <v>2165</v>
      </c>
      <c r="CE3195" s="177" t="s">
        <v>270</v>
      </c>
      <c r="CF3195" s="177" t="s">
        <v>338</v>
      </c>
      <c r="CG3195" s="83" t="s">
        <v>9</v>
      </c>
      <c r="CH3195" s="57"/>
      <c r="CV3195" s="51"/>
      <c r="CW3195" s="51"/>
      <c r="CX3195" s="51"/>
      <c r="CY3195" s="51"/>
      <c r="CZ3195" s="51"/>
      <c r="DA3195" s="51"/>
      <c r="DB3195" s="51"/>
      <c r="DC3195" s="51"/>
      <c r="DD3195" s="51"/>
    </row>
    <row r="3196" spans="73:108" ht="15" x14ac:dyDescent="0.25">
      <c r="BU3196" s="91"/>
      <c r="BV3196" s="177">
        <v>2007</v>
      </c>
      <c r="BW3196" s="177">
        <v>5</v>
      </c>
      <c r="BX3196" s="177" t="s">
        <v>269</v>
      </c>
      <c r="BY3196" s="177" t="s">
        <v>262</v>
      </c>
      <c r="BZ3196" s="177" t="s">
        <v>277</v>
      </c>
      <c r="CA3196" s="177">
        <v>3</v>
      </c>
      <c r="CB3196" s="177" t="s">
        <v>264</v>
      </c>
      <c r="CC3196" s="122">
        <v>920.26</v>
      </c>
      <c r="CD3196" s="178" t="s">
        <v>2176</v>
      </c>
      <c r="CE3196" s="177" t="s">
        <v>270</v>
      </c>
      <c r="CF3196" s="177" t="s">
        <v>362</v>
      </c>
      <c r="CG3196" s="83" t="s">
        <v>9</v>
      </c>
      <c r="CH3196" s="57"/>
      <c r="CV3196" s="51"/>
      <c r="CW3196" s="51"/>
      <c r="CX3196" s="51"/>
      <c r="CY3196" s="51"/>
      <c r="CZ3196" s="51"/>
      <c r="DA3196" s="51"/>
      <c r="DB3196" s="51"/>
      <c r="DC3196" s="51"/>
      <c r="DD3196" s="51"/>
    </row>
    <row r="3197" spans="73:108" ht="15" x14ac:dyDescent="0.25">
      <c r="BU3197" s="91"/>
      <c r="BV3197" s="177">
        <v>2007</v>
      </c>
      <c r="BW3197" s="177">
        <v>5</v>
      </c>
      <c r="BX3197" s="177" t="s">
        <v>269</v>
      </c>
      <c r="BY3197" s="177" t="s">
        <v>262</v>
      </c>
      <c r="BZ3197" s="177" t="s">
        <v>277</v>
      </c>
      <c r="CA3197" s="177">
        <v>3</v>
      </c>
      <c r="CB3197" s="177" t="s">
        <v>264</v>
      </c>
      <c r="CC3197" s="122">
        <v>1210.29</v>
      </c>
      <c r="CD3197" s="178" t="s">
        <v>2177</v>
      </c>
      <c r="CE3197" s="177" t="s">
        <v>270</v>
      </c>
      <c r="CF3197" s="177" t="s">
        <v>367</v>
      </c>
      <c r="CG3197" s="83" t="s">
        <v>9</v>
      </c>
      <c r="CH3197" s="57"/>
      <c r="CV3197" s="51"/>
      <c r="CW3197" s="51"/>
      <c r="CX3197" s="51"/>
      <c r="CY3197" s="51"/>
      <c r="CZ3197" s="51"/>
      <c r="DA3197" s="51"/>
      <c r="DB3197" s="51"/>
      <c r="DC3197" s="51"/>
      <c r="DD3197" s="51"/>
    </row>
    <row r="3198" spans="73:108" ht="15" x14ac:dyDescent="0.25">
      <c r="BU3198" s="91"/>
      <c r="BV3198" s="177">
        <v>2007</v>
      </c>
      <c r="BW3198" s="177">
        <v>5</v>
      </c>
      <c r="BX3198" s="177" t="s">
        <v>269</v>
      </c>
      <c r="BY3198" s="177" t="s">
        <v>262</v>
      </c>
      <c r="BZ3198" s="177" t="s">
        <v>277</v>
      </c>
      <c r="CA3198" s="177">
        <v>3</v>
      </c>
      <c r="CB3198" s="177" t="s">
        <v>264</v>
      </c>
      <c r="CC3198" s="122">
        <v>864.99</v>
      </c>
      <c r="CD3198" s="178" t="s">
        <v>2178</v>
      </c>
      <c r="CE3198" s="177" t="s">
        <v>270</v>
      </c>
      <c r="CF3198" s="177" t="s">
        <v>368</v>
      </c>
      <c r="CG3198" s="83" t="s">
        <v>9</v>
      </c>
      <c r="CH3198" s="57"/>
      <c r="CV3198" s="51"/>
      <c r="CW3198" s="51"/>
      <c r="CX3198" s="51"/>
      <c r="CY3198" s="51"/>
      <c r="CZ3198" s="51"/>
      <c r="DA3198" s="51"/>
      <c r="DB3198" s="51"/>
      <c r="DC3198" s="51"/>
      <c r="DD3198" s="51"/>
    </row>
    <row r="3199" spans="73:108" ht="15" x14ac:dyDescent="0.25">
      <c r="BU3199" s="91"/>
      <c r="BV3199" s="177">
        <v>2007</v>
      </c>
      <c r="BW3199" s="177">
        <v>5</v>
      </c>
      <c r="BX3199" s="177" t="s">
        <v>269</v>
      </c>
      <c r="BY3199" s="177" t="s">
        <v>262</v>
      </c>
      <c r="BZ3199" s="177" t="s">
        <v>277</v>
      </c>
      <c r="CA3199" s="177">
        <v>3</v>
      </c>
      <c r="CB3199" s="177" t="s">
        <v>264</v>
      </c>
      <c r="CC3199" s="122">
        <v>864.99</v>
      </c>
      <c r="CD3199" s="178" t="s">
        <v>2179</v>
      </c>
      <c r="CE3199" s="177" t="s">
        <v>270</v>
      </c>
      <c r="CF3199" s="177" t="s">
        <v>366</v>
      </c>
      <c r="CG3199" s="83" t="s">
        <v>9</v>
      </c>
      <c r="CH3199" s="57"/>
      <c r="CV3199" s="51"/>
      <c r="CW3199" s="51"/>
      <c r="CX3199" s="51"/>
      <c r="CY3199" s="51"/>
      <c r="CZ3199" s="51"/>
      <c r="DA3199" s="51"/>
      <c r="DB3199" s="51"/>
      <c r="DC3199" s="51"/>
      <c r="DD3199" s="51"/>
    </row>
    <row r="3200" spans="73:108" ht="15" x14ac:dyDescent="0.25">
      <c r="BU3200" s="91"/>
      <c r="BV3200" s="177">
        <v>2007</v>
      </c>
      <c r="BW3200" s="177">
        <v>5</v>
      </c>
      <c r="BX3200" s="177" t="s">
        <v>269</v>
      </c>
      <c r="BY3200" s="177" t="s">
        <v>262</v>
      </c>
      <c r="BZ3200" s="177" t="s">
        <v>277</v>
      </c>
      <c r="CA3200" s="177">
        <v>3</v>
      </c>
      <c r="CB3200" s="177" t="s">
        <v>264</v>
      </c>
      <c r="CC3200" s="122">
        <v>2483.7600000000002</v>
      </c>
      <c r="CD3200" s="178" t="s">
        <v>2180</v>
      </c>
      <c r="CE3200" s="177" t="s">
        <v>270</v>
      </c>
      <c r="CF3200" s="177" t="s">
        <v>365</v>
      </c>
      <c r="CG3200" s="83" t="s">
        <v>9</v>
      </c>
      <c r="CH3200" s="57"/>
      <c r="CV3200" s="51"/>
      <c r="CW3200" s="51"/>
      <c r="CX3200" s="51"/>
      <c r="CY3200" s="51"/>
      <c r="CZ3200" s="51"/>
      <c r="DA3200" s="51"/>
      <c r="DB3200" s="51"/>
      <c r="DC3200" s="51"/>
      <c r="DD3200" s="51"/>
    </row>
    <row r="3201" spans="73:108" ht="15" x14ac:dyDescent="0.25">
      <c r="BU3201" s="91"/>
      <c r="BV3201" s="177">
        <v>2007</v>
      </c>
      <c r="BW3201" s="177">
        <v>5</v>
      </c>
      <c r="BX3201" s="177" t="s">
        <v>269</v>
      </c>
      <c r="BY3201" s="177" t="s">
        <v>262</v>
      </c>
      <c r="BZ3201" s="177" t="s">
        <v>277</v>
      </c>
      <c r="CA3201" s="177">
        <v>3</v>
      </c>
      <c r="CB3201" s="177" t="s">
        <v>264</v>
      </c>
      <c r="CC3201" s="122">
        <v>2613.96</v>
      </c>
      <c r="CD3201" s="178" t="s">
        <v>2181</v>
      </c>
      <c r="CE3201" s="177" t="s">
        <v>270</v>
      </c>
      <c r="CF3201" s="177" t="s">
        <v>364</v>
      </c>
      <c r="CG3201" s="83" t="s">
        <v>9</v>
      </c>
      <c r="CH3201" s="57"/>
      <c r="CV3201" s="51"/>
      <c r="CW3201" s="51"/>
      <c r="CX3201" s="51"/>
      <c r="CY3201" s="51"/>
      <c r="CZ3201" s="51"/>
      <c r="DA3201" s="51"/>
      <c r="DB3201" s="51"/>
      <c r="DC3201" s="51"/>
      <c r="DD3201" s="51"/>
    </row>
    <row r="3202" spans="73:108" ht="15" x14ac:dyDescent="0.25">
      <c r="BU3202" s="91"/>
      <c r="BV3202" s="177">
        <v>2007</v>
      </c>
      <c r="BW3202" s="177">
        <v>5</v>
      </c>
      <c r="BX3202" s="177" t="s">
        <v>269</v>
      </c>
      <c r="BY3202" s="177" t="s">
        <v>262</v>
      </c>
      <c r="BZ3202" s="177" t="s">
        <v>277</v>
      </c>
      <c r="CA3202" s="177">
        <v>3</v>
      </c>
      <c r="CB3202" s="177" t="s">
        <v>264</v>
      </c>
      <c r="CC3202" s="122">
        <v>2770.49</v>
      </c>
      <c r="CD3202" s="178" t="s">
        <v>2182</v>
      </c>
      <c r="CE3202" s="177" t="s">
        <v>270</v>
      </c>
      <c r="CF3202" s="177" t="s">
        <v>363</v>
      </c>
      <c r="CG3202" s="83" t="s">
        <v>9</v>
      </c>
      <c r="CH3202" s="57"/>
      <c r="CV3202" s="51"/>
      <c r="CW3202" s="51"/>
      <c r="CX3202" s="51"/>
      <c r="CY3202" s="51"/>
      <c r="CZ3202" s="51"/>
      <c r="DA3202" s="51"/>
      <c r="DB3202" s="51"/>
      <c r="DC3202" s="51"/>
      <c r="DD3202" s="51"/>
    </row>
    <row r="3203" spans="73:108" ht="15" x14ac:dyDescent="0.25">
      <c r="BU3203" s="91"/>
      <c r="BV3203" s="177">
        <v>2007</v>
      </c>
      <c r="BW3203" s="177">
        <v>5</v>
      </c>
      <c r="BX3203" s="177" t="s">
        <v>269</v>
      </c>
      <c r="BY3203" s="177" t="s">
        <v>262</v>
      </c>
      <c r="BZ3203" s="177" t="s">
        <v>277</v>
      </c>
      <c r="CA3203" s="177">
        <v>3</v>
      </c>
      <c r="CB3203" s="177" t="s">
        <v>264</v>
      </c>
      <c r="CC3203" s="122">
        <v>2526.81</v>
      </c>
      <c r="CD3203" s="178" t="s">
        <v>2183</v>
      </c>
      <c r="CE3203" s="177" t="s">
        <v>270</v>
      </c>
      <c r="CF3203" s="177" t="s">
        <v>369</v>
      </c>
      <c r="CG3203" s="83" t="s">
        <v>9</v>
      </c>
      <c r="CH3203" s="57"/>
      <c r="CV3203" s="51"/>
      <c r="CW3203" s="51"/>
      <c r="CX3203" s="51"/>
      <c r="CY3203" s="51"/>
      <c r="CZ3203" s="51"/>
      <c r="DA3203" s="51"/>
      <c r="DB3203" s="51"/>
      <c r="DC3203" s="51"/>
      <c r="DD3203" s="51"/>
    </row>
    <row r="3204" spans="73:108" ht="15" x14ac:dyDescent="0.25">
      <c r="BU3204" s="91"/>
      <c r="BV3204" s="177">
        <v>2007</v>
      </c>
      <c r="BW3204" s="177">
        <v>5</v>
      </c>
      <c r="BX3204" s="177" t="s">
        <v>269</v>
      </c>
      <c r="BY3204" s="177" t="s">
        <v>262</v>
      </c>
      <c r="BZ3204" s="177" t="s">
        <v>263</v>
      </c>
      <c r="CA3204" s="177">
        <v>3</v>
      </c>
      <c r="CB3204" s="177" t="s">
        <v>264</v>
      </c>
      <c r="CC3204" s="122">
        <v>160</v>
      </c>
      <c r="CD3204" s="178" t="s">
        <v>2184</v>
      </c>
      <c r="CE3204" s="177" t="s">
        <v>270</v>
      </c>
      <c r="CF3204" s="177" t="s">
        <v>370</v>
      </c>
      <c r="CG3204" s="83" t="s">
        <v>9</v>
      </c>
      <c r="CH3204" s="57"/>
      <c r="CV3204" s="51"/>
      <c r="CW3204" s="51"/>
      <c r="CX3204" s="51"/>
      <c r="CY3204" s="51"/>
      <c r="CZ3204" s="51"/>
      <c r="DA3204" s="51"/>
      <c r="DB3204" s="51"/>
      <c r="DC3204" s="51"/>
      <c r="DD3204" s="51"/>
    </row>
    <row r="3205" spans="73:108" ht="15" x14ac:dyDescent="0.25">
      <c r="BU3205" s="91"/>
      <c r="BV3205" s="177">
        <v>2007</v>
      </c>
      <c r="BW3205" s="177">
        <v>5</v>
      </c>
      <c r="BX3205" s="177" t="s">
        <v>269</v>
      </c>
      <c r="BY3205" s="177" t="s">
        <v>262</v>
      </c>
      <c r="BZ3205" s="177" t="s">
        <v>267</v>
      </c>
      <c r="CA3205" s="177">
        <v>3</v>
      </c>
      <c r="CB3205" s="177" t="s">
        <v>264</v>
      </c>
      <c r="CC3205" s="122">
        <v>65850.3</v>
      </c>
      <c r="CD3205" s="178" t="s">
        <v>2185</v>
      </c>
      <c r="CE3205" s="177" t="s">
        <v>270</v>
      </c>
      <c r="CF3205" s="177" t="s">
        <v>371</v>
      </c>
      <c r="CG3205" s="83" t="s">
        <v>9</v>
      </c>
      <c r="CH3205" s="57"/>
      <c r="CV3205" s="51"/>
      <c r="CW3205" s="51"/>
      <c r="CX3205" s="51"/>
      <c r="CY3205" s="51"/>
      <c r="CZ3205" s="51"/>
      <c r="DA3205" s="51"/>
      <c r="DB3205" s="51"/>
      <c r="DC3205" s="51"/>
      <c r="DD3205" s="51"/>
    </row>
    <row r="3206" spans="73:108" ht="15" x14ac:dyDescent="0.25">
      <c r="BU3206" s="91"/>
      <c r="BV3206" s="177">
        <v>2007</v>
      </c>
      <c r="BW3206" s="177">
        <v>5</v>
      </c>
      <c r="BX3206" s="177" t="s">
        <v>269</v>
      </c>
      <c r="BY3206" s="177" t="s">
        <v>262</v>
      </c>
      <c r="BZ3206" s="177" t="s">
        <v>267</v>
      </c>
      <c r="CA3206" s="177">
        <v>3</v>
      </c>
      <c r="CB3206" s="177" t="s">
        <v>264</v>
      </c>
      <c r="CC3206" s="122">
        <v>7316.7</v>
      </c>
      <c r="CD3206" s="178" t="s">
        <v>2186</v>
      </c>
      <c r="CE3206" s="177" t="s">
        <v>270</v>
      </c>
      <c r="CF3206" s="177" t="s">
        <v>372</v>
      </c>
      <c r="CG3206" s="83" t="s">
        <v>9</v>
      </c>
      <c r="CH3206" s="57"/>
      <c r="CV3206" s="51"/>
      <c r="CW3206" s="51"/>
      <c r="CX3206" s="51"/>
      <c r="CY3206" s="51"/>
      <c r="CZ3206" s="51"/>
      <c r="DA3206" s="51"/>
      <c r="DB3206" s="51"/>
      <c r="DC3206" s="51"/>
      <c r="DD3206" s="51"/>
    </row>
    <row r="3207" spans="73:108" ht="15" x14ac:dyDescent="0.25">
      <c r="BU3207" s="91"/>
      <c r="BV3207" s="177">
        <v>2007</v>
      </c>
      <c r="BW3207" s="177">
        <v>5</v>
      </c>
      <c r="BX3207" s="177" t="s">
        <v>269</v>
      </c>
      <c r="BY3207" s="177" t="s">
        <v>262</v>
      </c>
      <c r="BZ3207" s="177" t="s">
        <v>267</v>
      </c>
      <c r="CA3207" s="177">
        <v>3</v>
      </c>
      <c r="CB3207" s="177" t="s">
        <v>264</v>
      </c>
      <c r="CC3207" s="122">
        <v>583.44000000000005</v>
      </c>
      <c r="CD3207" s="178" t="s">
        <v>2187</v>
      </c>
      <c r="CE3207" s="177" t="s">
        <v>270</v>
      </c>
      <c r="CF3207" s="177" t="s">
        <v>373</v>
      </c>
      <c r="CG3207" s="83" t="s">
        <v>9</v>
      </c>
      <c r="CH3207" s="57"/>
      <c r="CV3207" s="51"/>
      <c r="CW3207" s="51"/>
      <c r="CX3207" s="51"/>
      <c r="CY3207" s="51"/>
      <c r="CZ3207" s="51"/>
      <c r="DA3207" s="51"/>
      <c r="DB3207" s="51"/>
      <c r="DC3207" s="51"/>
      <c r="DD3207" s="51"/>
    </row>
    <row r="3208" spans="73:108" ht="15" x14ac:dyDescent="0.25">
      <c r="BU3208" s="91"/>
      <c r="BV3208" s="177">
        <v>2007</v>
      </c>
      <c r="BW3208" s="177">
        <v>5</v>
      </c>
      <c r="BX3208" s="177" t="s">
        <v>269</v>
      </c>
      <c r="BY3208" s="177" t="s">
        <v>262</v>
      </c>
      <c r="BZ3208" s="177" t="s">
        <v>268</v>
      </c>
      <c r="CA3208" s="177">
        <v>3</v>
      </c>
      <c r="CB3208" s="177" t="s">
        <v>264</v>
      </c>
      <c r="CC3208" s="122">
        <v>8547.9</v>
      </c>
      <c r="CD3208" s="178" t="s">
        <v>2188</v>
      </c>
      <c r="CE3208" s="177" t="s">
        <v>270</v>
      </c>
      <c r="CF3208" s="177" t="s">
        <v>374</v>
      </c>
      <c r="CG3208" s="83" t="s">
        <v>9</v>
      </c>
      <c r="CH3208" s="57"/>
      <c r="CV3208" s="51"/>
      <c r="CW3208" s="51"/>
      <c r="CX3208" s="51"/>
      <c r="CY3208" s="51"/>
      <c r="CZ3208" s="51"/>
      <c r="DA3208" s="51"/>
      <c r="DB3208" s="51"/>
      <c r="DC3208" s="51"/>
      <c r="DD3208" s="51"/>
    </row>
    <row r="3209" spans="73:108" ht="15" x14ac:dyDescent="0.25">
      <c r="BU3209" s="91"/>
      <c r="BV3209" s="177">
        <v>2007</v>
      </c>
      <c r="BW3209" s="177">
        <v>5</v>
      </c>
      <c r="BX3209" s="177" t="s">
        <v>269</v>
      </c>
      <c r="BY3209" s="177" t="s">
        <v>262</v>
      </c>
      <c r="BZ3209" s="177" t="s">
        <v>268</v>
      </c>
      <c r="CA3209" s="177">
        <v>3</v>
      </c>
      <c r="CB3209" s="177" t="s">
        <v>264</v>
      </c>
      <c r="CC3209" s="122">
        <v>5313.44</v>
      </c>
      <c r="CD3209" s="178" t="s">
        <v>2189</v>
      </c>
      <c r="CE3209" s="177" t="s">
        <v>270</v>
      </c>
      <c r="CF3209" s="177" t="s">
        <v>376</v>
      </c>
      <c r="CG3209" s="83" t="s">
        <v>9</v>
      </c>
      <c r="CH3209" s="57"/>
      <c r="CV3209" s="51"/>
      <c r="CW3209" s="51"/>
      <c r="CX3209" s="51"/>
      <c r="CY3209" s="51"/>
      <c r="CZ3209" s="51"/>
      <c r="DA3209" s="51"/>
      <c r="DB3209" s="51"/>
      <c r="DC3209" s="51"/>
      <c r="DD3209" s="51"/>
    </row>
    <row r="3210" spans="73:108" ht="15" x14ac:dyDescent="0.25">
      <c r="BU3210" s="91"/>
      <c r="BV3210" s="177">
        <v>2007</v>
      </c>
      <c r="BW3210" s="177">
        <v>5</v>
      </c>
      <c r="BX3210" s="177" t="s">
        <v>269</v>
      </c>
      <c r="BY3210" s="177" t="s">
        <v>262</v>
      </c>
      <c r="BZ3210" s="177" t="s">
        <v>268</v>
      </c>
      <c r="CA3210" s="177">
        <v>3</v>
      </c>
      <c r="CB3210" s="177" t="s">
        <v>264</v>
      </c>
      <c r="CC3210" s="122">
        <v>7030.44</v>
      </c>
      <c r="CD3210" s="178" t="s">
        <v>2190</v>
      </c>
      <c r="CE3210" s="177" t="s">
        <v>270</v>
      </c>
      <c r="CF3210" s="177" t="s">
        <v>375</v>
      </c>
      <c r="CG3210" s="83" t="s">
        <v>9</v>
      </c>
      <c r="CH3210" s="57"/>
      <c r="CV3210" s="51"/>
      <c r="CW3210" s="51"/>
      <c r="CX3210" s="51"/>
      <c r="CY3210" s="51"/>
      <c r="CZ3210" s="51"/>
      <c r="DA3210" s="51"/>
      <c r="DB3210" s="51"/>
      <c r="DC3210" s="51"/>
      <c r="DD3210" s="51"/>
    </row>
    <row r="3211" spans="73:108" ht="15" x14ac:dyDescent="0.25">
      <c r="BU3211" s="91"/>
      <c r="BV3211" s="177">
        <v>2007</v>
      </c>
      <c r="BW3211" s="177">
        <v>5</v>
      </c>
      <c r="BX3211" s="177" t="s">
        <v>269</v>
      </c>
      <c r="BY3211" s="177" t="s">
        <v>262</v>
      </c>
      <c r="BZ3211" s="177" t="s">
        <v>268</v>
      </c>
      <c r="CA3211" s="177">
        <v>3</v>
      </c>
      <c r="CB3211" s="177" t="s">
        <v>264</v>
      </c>
      <c r="CC3211" s="122">
        <v>8440.24</v>
      </c>
      <c r="CD3211" s="178" t="s">
        <v>2191</v>
      </c>
      <c r="CE3211" s="177" t="s">
        <v>270</v>
      </c>
      <c r="CF3211" s="177" t="s">
        <v>380</v>
      </c>
      <c r="CG3211" s="83" t="s">
        <v>9</v>
      </c>
      <c r="CH3211" s="57"/>
      <c r="CV3211" s="51"/>
      <c r="CW3211" s="51"/>
      <c r="CX3211" s="51"/>
      <c r="CY3211" s="51"/>
      <c r="CZ3211" s="51"/>
      <c r="DA3211" s="51"/>
      <c r="DB3211" s="51"/>
      <c r="DC3211" s="51"/>
      <c r="DD3211" s="51"/>
    </row>
    <row r="3212" spans="73:108" ht="15" x14ac:dyDescent="0.25">
      <c r="BU3212" s="91"/>
      <c r="BV3212" s="177">
        <v>2007</v>
      </c>
      <c r="BW3212" s="177">
        <v>5</v>
      </c>
      <c r="BX3212" s="177" t="s">
        <v>269</v>
      </c>
      <c r="BY3212" s="177" t="s">
        <v>262</v>
      </c>
      <c r="BZ3212" s="177" t="s">
        <v>268</v>
      </c>
      <c r="CA3212" s="177">
        <v>3</v>
      </c>
      <c r="CB3212" s="177" t="s">
        <v>264</v>
      </c>
      <c r="CC3212" s="122">
        <v>8071.75</v>
      </c>
      <c r="CD3212" s="178" t="s">
        <v>2192</v>
      </c>
      <c r="CE3212" s="177" t="s">
        <v>270</v>
      </c>
      <c r="CF3212" s="177" t="s">
        <v>379</v>
      </c>
      <c r="CG3212" s="83" t="s">
        <v>9</v>
      </c>
      <c r="CH3212" s="57"/>
      <c r="CV3212" s="51"/>
      <c r="CW3212" s="51"/>
      <c r="CX3212" s="51"/>
      <c r="CY3212" s="51"/>
      <c r="CZ3212" s="51"/>
      <c r="DA3212" s="51"/>
      <c r="DB3212" s="51"/>
      <c r="DC3212" s="51"/>
      <c r="DD3212" s="51"/>
    </row>
    <row r="3213" spans="73:108" ht="15" x14ac:dyDescent="0.25">
      <c r="BU3213" s="91"/>
      <c r="BV3213" s="177">
        <v>2007</v>
      </c>
      <c r="BW3213" s="177">
        <v>5</v>
      </c>
      <c r="BX3213" s="177" t="s">
        <v>269</v>
      </c>
      <c r="BY3213" s="177" t="s">
        <v>262</v>
      </c>
      <c r="BZ3213" s="177" t="s">
        <v>268</v>
      </c>
      <c r="CA3213" s="177">
        <v>3</v>
      </c>
      <c r="CB3213" s="177" t="s">
        <v>264</v>
      </c>
      <c r="CC3213" s="122">
        <v>5912.35</v>
      </c>
      <c r="CD3213" s="178" t="s">
        <v>2180</v>
      </c>
      <c r="CE3213" s="177" t="s">
        <v>270</v>
      </c>
      <c r="CF3213" s="177" t="s">
        <v>365</v>
      </c>
      <c r="CG3213" s="83" t="s">
        <v>9</v>
      </c>
      <c r="CH3213" s="57"/>
      <c r="CV3213" s="51"/>
      <c r="CW3213" s="51"/>
      <c r="CX3213" s="51"/>
      <c r="CY3213" s="51"/>
      <c r="CZ3213" s="51"/>
      <c r="DA3213" s="51"/>
      <c r="DB3213" s="51"/>
      <c r="DC3213" s="51"/>
      <c r="DD3213" s="51"/>
    </row>
    <row r="3214" spans="73:108" ht="15" x14ac:dyDescent="0.25">
      <c r="BU3214" s="91"/>
      <c r="BV3214" s="177">
        <v>2007</v>
      </c>
      <c r="BW3214" s="177">
        <v>5</v>
      </c>
      <c r="BX3214" s="177" t="s">
        <v>269</v>
      </c>
      <c r="BY3214" s="177" t="s">
        <v>262</v>
      </c>
      <c r="BZ3214" s="177" t="s">
        <v>268</v>
      </c>
      <c r="CA3214" s="177">
        <v>3</v>
      </c>
      <c r="CB3214" s="177" t="s">
        <v>264</v>
      </c>
      <c r="CC3214" s="122">
        <v>451.2</v>
      </c>
      <c r="CD3214" s="178" t="s">
        <v>2193</v>
      </c>
      <c r="CE3214" s="177" t="s">
        <v>270</v>
      </c>
      <c r="CF3214" s="177" t="s">
        <v>378</v>
      </c>
      <c r="CG3214" s="83" t="s">
        <v>9</v>
      </c>
      <c r="CH3214" s="57"/>
      <c r="CV3214" s="51"/>
      <c r="CW3214" s="51"/>
      <c r="CX3214" s="51"/>
      <c r="CY3214" s="51"/>
      <c r="CZ3214" s="51"/>
      <c r="DA3214" s="51"/>
      <c r="DB3214" s="51"/>
      <c r="DC3214" s="51"/>
      <c r="DD3214" s="51"/>
    </row>
    <row r="3215" spans="73:108" ht="15" x14ac:dyDescent="0.25">
      <c r="BU3215" s="91"/>
      <c r="BV3215" s="177">
        <v>2007</v>
      </c>
      <c r="BW3215" s="177">
        <v>5</v>
      </c>
      <c r="BX3215" s="177" t="s">
        <v>269</v>
      </c>
      <c r="BY3215" s="177" t="s">
        <v>262</v>
      </c>
      <c r="BZ3215" s="177" t="s">
        <v>268</v>
      </c>
      <c r="CA3215" s="177">
        <v>3</v>
      </c>
      <c r="CB3215" s="177" t="s">
        <v>264</v>
      </c>
      <c r="CC3215" s="122">
        <v>56898.9</v>
      </c>
      <c r="CD3215" s="178" t="s">
        <v>2185</v>
      </c>
      <c r="CE3215" s="177" t="s">
        <v>270</v>
      </c>
      <c r="CF3215" s="177" t="s">
        <v>371</v>
      </c>
      <c r="CG3215" s="83" t="s">
        <v>9</v>
      </c>
      <c r="CH3215" s="57"/>
      <c r="CV3215" s="51"/>
      <c r="CW3215" s="51"/>
      <c r="CX3215" s="51"/>
      <c r="CY3215" s="51"/>
      <c r="CZ3215" s="51"/>
      <c r="DA3215" s="51"/>
      <c r="DB3215" s="51"/>
      <c r="DC3215" s="51"/>
      <c r="DD3215" s="51"/>
    </row>
    <row r="3216" spans="73:108" ht="15" x14ac:dyDescent="0.25">
      <c r="BU3216" s="91"/>
      <c r="BV3216" s="177">
        <v>2007</v>
      </c>
      <c r="BW3216" s="177">
        <v>5</v>
      </c>
      <c r="BX3216" s="177" t="s">
        <v>269</v>
      </c>
      <c r="BY3216" s="177" t="s">
        <v>262</v>
      </c>
      <c r="BZ3216" s="177" t="s">
        <v>268</v>
      </c>
      <c r="CA3216" s="177">
        <v>3</v>
      </c>
      <c r="CB3216" s="177" t="s">
        <v>264</v>
      </c>
      <c r="CC3216" s="122">
        <v>6322.1</v>
      </c>
      <c r="CD3216" s="178" t="s">
        <v>2186</v>
      </c>
      <c r="CE3216" s="177" t="s">
        <v>270</v>
      </c>
      <c r="CF3216" s="177" t="s">
        <v>372</v>
      </c>
      <c r="CG3216" s="83" t="s">
        <v>9</v>
      </c>
      <c r="CH3216" s="57"/>
      <c r="CV3216" s="51"/>
      <c r="CW3216" s="51"/>
      <c r="CX3216" s="51"/>
      <c r="CY3216" s="51"/>
      <c r="CZ3216" s="51"/>
      <c r="DA3216" s="51"/>
      <c r="DB3216" s="51"/>
      <c r="DC3216" s="51"/>
      <c r="DD3216" s="51"/>
    </row>
    <row r="3217" spans="73:108" ht="15" x14ac:dyDescent="0.25">
      <c r="BU3217" s="91"/>
      <c r="BV3217" s="177">
        <v>2007</v>
      </c>
      <c r="BW3217" s="177">
        <v>5</v>
      </c>
      <c r="BX3217" s="177" t="s">
        <v>269</v>
      </c>
      <c r="BY3217" s="177" t="s">
        <v>262</v>
      </c>
      <c r="BZ3217" s="177" t="s">
        <v>268</v>
      </c>
      <c r="CA3217" s="177">
        <v>3</v>
      </c>
      <c r="CB3217" s="177" t="s">
        <v>264</v>
      </c>
      <c r="CC3217" s="122">
        <v>387.46</v>
      </c>
      <c r="CD3217" s="178" t="s">
        <v>2194</v>
      </c>
      <c r="CE3217" s="177" t="s">
        <v>270</v>
      </c>
      <c r="CF3217" s="177" t="s">
        <v>377</v>
      </c>
      <c r="CG3217" s="83" t="s">
        <v>9</v>
      </c>
      <c r="CH3217" s="57"/>
      <c r="CV3217" s="51"/>
      <c r="CW3217" s="51"/>
      <c r="CX3217" s="51"/>
      <c r="CY3217" s="51"/>
      <c r="CZ3217" s="51"/>
      <c r="DA3217" s="51"/>
      <c r="DB3217" s="51"/>
      <c r="DC3217" s="51"/>
      <c r="DD3217" s="51"/>
    </row>
    <row r="3218" spans="73:108" ht="15" x14ac:dyDescent="0.25">
      <c r="BU3218" s="91"/>
      <c r="BV3218" s="177">
        <v>2007</v>
      </c>
      <c r="BW3218" s="177">
        <v>5</v>
      </c>
      <c r="BX3218" s="177" t="s">
        <v>269</v>
      </c>
      <c r="BY3218" s="177" t="s">
        <v>262</v>
      </c>
      <c r="BZ3218" s="177" t="s">
        <v>268</v>
      </c>
      <c r="CA3218" s="177">
        <v>3</v>
      </c>
      <c r="CB3218" s="177" t="s">
        <v>264</v>
      </c>
      <c r="CC3218" s="122">
        <v>3279.58</v>
      </c>
      <c r="CD3218" s="178" t="s">
        <v>2182</v>
      </c>
      <c r="CE3218" s="177" t="s">
        <v>270</v>
      </c>
      <c r="CF3218" s="177" t="s">
        <v>363</v>
      </c>
      <c r="CG3218" s="83" t="s">
        <v>9</v>
      </c>
      <c r="CH3218" s="57"/>
      <c r="CV3218" s="51"/>
      <c r="CW3218" s="51"/>
      <c r="CX3218" s="51"/>
      <c r="CY3218" s="51"/>
      <c r="CZ3218" s="51"/>
      <c r="DA3218" s="51"/>
      <c r="DB3218" s="51"/>
      <c r="DC3218" s="51"/>
      <c r="DD3218" s="51"/>
    </row>
    <row r="3219" spans="73:108" ht="15" x14ac:dyDescent="0.25">
      <c r="BU3219" s="91"/>
      <c r="BV3219" s="177">
        <v>2007</v>
      </c>
      <c r="BW3219" s="177">
        <v>5</v>
      </c>
      <c r="BX3219" s="177" t="s">
        <v>269</v>
      </c>
      <c r="BY3219" s="177" t="s">
        <v>262</v>
      </c>
      <c r="BZ3219" s="177" t="s">
        <v>268</v>
      </c>
      <c r="CA3219" s="177">
        <v>3</v>
      </c>
      <c r="CB3219" s="177" t="s">
        <v>264</v>
      </c>
      <c r="CC3219" s="122">
        <v>3021.07</v>
      </c>
      <c r="CD3219" s="178" t="s">
        <v>2195</v>
      </c>
      <c r="CE3219" s="177" t="s">
        <v>270</v>
      </c>
      <c r="CF3219" s="177" t="s">
        <v>383</v>
      </c>
      <c r="CG3219" s="83" t="s">
        <v>9</v>
      </c>
      <c r="CH3219" s="57"/>
      <c r="CV3219" s="51"/>
      <c r="CW3219" s="51"/>
      <c r="CX3219" s="51"/>
      <c r="CY3219" s="51"/>
      <c r="CZ3219" s="51"/>
      <c r="DA3219" s="51"/>
      <c r="DB3219" s="51"/>
      <c r="DC3219" s="51"/>
      <c r="DD3219" s="51"/>
    </row>
    <row r="3220" spans="73:108" ht="15" x14ac:dyDescent="0.25">
      <c r="BU3220" s="91"/>
      <c r="BV3220" s="177">
        <v>2007</v>
      </c>
      <c r="BW3220" s="177">
        <v>5</v>
      </c>
      <c r="BX3220" s="177" t="s">
        <v>269</v>
      </c>
      <c r="BY3220" s="177" t="s">
        <v>262</v>
      </c>
      <c r="BZ3220" s="177" t="s">
        <v>268</v>
      </c>
      <c r="CA3220" s="177">
        <v>3</v>
      </c>
      <c r="CB3220" s="177" t="s">
        <v>264</v>
      </c>
      <c r="CC3220" s="122">
        <v>2003.14</v>
      </c>
      <c r="CD3220" s="178" t="s">
        <v>2196</v>
      </c>
      <c r="CE3220" s="177" t="s">
        <v>270</v>
      </c>
      <c r="CF3220" s="177" t="s">
        <v>381</v>
      </c>
      <c r="CG3220" s="83" t="s">
        <v>9</v>
      </c>
      <c r="CH3220" s="57"/>
      <c r="CV3220" s="51"/>
      <c r="CW3220" s="51"/>
      <c r="CX3220" s="51"/>
      <c r="CY3220" s="51"/>
      <c r="CZ3220" s="51"/>
      <c r="DA3220" s="51"/>
      <c r="DB3220" s="51"/>
      <c r="DC3220" s="51"/>
      <c r="DD3220" s="51"/>
    </row>
    <row r="3221" spans="73:108" ht="15" x14ac:dyDescent="0.25">
      <c r="BU3221" s="91"/>
      <c r="BV3221" s="177">
        <v>2007</v>
      </c>
      <c r="BW3221" s="177">
        <v>5</v>
      </c>
      <c r="BX3221" s="177" t="s">
        <v>269</v>
      </c>
      <c r="BY3221" s="177" t="s">
        <v>262</v>
      </c>
      <c r="BZ3221" s="177" t="s">
        <v>268</v>
      </c>
      <c r="CA3221" s="177">
        <v>3</v>
      </c>
      <c r="CB3221" s="177" t="s">
        <v>264</v>
      </c>
      <c r="CC3221" s="122">
        <v>1387.87</v>
      </c>
      <c r="CD3221" s="178" t="s">
        <v>2197</v>
      </c>
      <c r="CE3221" s="177" t="s">
        <v>270</v>
      </c>
      <c r="CF3221" s="177" t="s">
        <v>382</v>
      </c>
      <c r="CG3221" s="83" t="s">
        <v>9</v>
      </c>
      <c r="CH3221" s="57"/>
      <c r="CV3221" s="51"/>
      <c r="CW3221" s="51"/>
      <c r="CX3221" s="51"/>
      <c r="CY3221" s="51"/>
      <c r="CZ3221" s="51"/>
      <c r="DA3221" s="51"/>
      <c r="DB3221" s="51"/>
      <c r="DC3221" s="51"/>
      <c r="DD3221" s="51"/>
    </row>
    <row r="3222" spans="73:108" ht="15" x14ac:dyDescent="0.25">
      <c r="BU3222" s="91"/>
      <c r="BV3222" s="177">
        <v>2007</v>
      </c>
      <c r="BW3222" s="177">
        <v>5</v>
      </c>
      <c r="BX3222" s="177" t="s">
        <v>269</v>
      </c>
      <c r="BY3222" s="177" t="s">
        <v>262</v>
      </c>
      <c r="BZ3222" s="177" t="s">
        <v>347</v>
      </c>
      <c r="CA3222" s="177">
        <v>3</v>
      </c>
      <c r="CB3222" s="177" t="s">
        <v>264</v>
      </c>
      <c r="CC3222" s="122">
        <v>863.92</v>
      </c>
      <c r="CD3222" s="178" t="s">
        <v>2188</v>
      </c>
      <c r="CE3222" s="177" t="s">
        <v>270</v>
      </c>
      <c r="CF3222" s="177" t="s">
        <v>374</v>
      </c>
      <c r="CG3222" s="83" t="s">
        <v>9</v>
      </c>
      <c r="CH3222" s="57"/>
      <c r="CV3222" s="51"/>
      <c r="CW3222" s="51"/>
      <c r="CX3222" s="51"/>
      <c r="CY3222" s="51"/>
      <c r="CZ3222" s="51"/>
      <c r="DA3222" s="51"/>
      <c r="DB3222" s="51"/>
      <c r="DC3222" s="51"/>
      <c r="DD3222" s="51"/>
    </row>
    <row r="3223" spans="73:108" ht="15" x14ac:dyDescent="0.25">
      <c r="BU3223" s="91"/>
      <c r="BV3223" s="177">
        <v>2007</v>
      </c>
      <c r="BW3223" s="177">
        <v>5</v>
      </c>
      <c r="BX3223" s="177" t="s">
        <v>269</v>
      </c>
      <c r="BY3223" s="177" t="s">
        <v>262</v>
      </c>
      <c r="BZ3223" s="177" t="s">
        <v>347</v>
      </c>
      <c r="CA3223" s="177">
        <v>3</v>
      </c>
      <c r="CB3223" s="177" t="s">
        <v>264</v>
      </c>
      <c r="CC3223" s="122">
        <v>3389.6</v>
      </c>
      <c r="CD3223" s="178" t="s">
        <v>2189</v>
      </c>
      <c r="CE3223" s="177" t="s">
        <v>270</v>
      </c>
      <c r="CF3223" s="177" t="s">
        <v>376</v>
      </c>
      <c r="CG3223" s="83" t="s">
        <v>9</v>
      </c>
      <c r="CH3223" s="57"/>
      <c r="CV3223" s="51"/>
      <c r="CW3223" s="51"/>
      <c r="CX3223" s="51"/>
      <c r="CY3223" s="51"/>
      <c r="CZ3223" s="51"/>
      <c r="DA3223" s="51"/>
      <c r="DB3223" s="51"/>
      <c r="DC3223" s="51"/>
      <c r="DD3223" s="51"/>
    </row>
    <row r="3224" spans="73:108" ht="15" x14ac:dyDescent="0.25">
      <c r="BU3224" s="91"/>
      <c r="BV3224" s="177">
        <v>2007</v>
      </c>
      <c r="BW3224" s="177">
        <v>5</v>
      </c>
      <c r="BX3224" s="177" t="s">
        <v>269</v>
      </c>
      <c r="BY3224" s="177" t="s">
        <v>262</v>
      </c>
      <c r="BZ3224" s="177" t="s">
        <v>347</v>
      </c>
      <c r="CA3224" s="177">
        <v>3</v>
      </c>
      <c r="CB3224" s="177" t="s">
        <v>264</v>
      </c>
      <c r="CC3224" s="122">
        <v>852.9</v>
      </c>
      <c r="CD3224" s="178" t="s">
        <v>2201</v>
      </c>
      <c r="CE3224" s="177" t="s">
        <v>270</v>
      </c>
      <c r="CF3224" s="177" t="s">
        <v>387</v>
      </c>
      <c r="CG3224" s="83" t="s">
        <v>9</v>
      </c>
      <c r="CH3224" s="57"/>
      <c r="CV3224" s="51"/>
      <c r="CW3224" s="51"/>
      <c r="CX3224" s="51"/>
      <c r="CY3224" s="51"/>
      <c r="CZ3224" s="51"/>
      <c r="DA3224" s="51"/>
      <c r="DB3224" s="51"/>
      <c r="DC3224" s="51"/>
      <c r="DD3224" s="51"/>
    </row>
    <row r="3225" spans="73:108" ht="15" x14ac:dyDescent="0.25">
      <c r="BU3225" s="91"/>
      <c r="BV3225" s="177">
        <v>2007</v>
      </c>
      <c r="BW3225" s="177">
        <v>5</v>
      </c>
      <c r="BX3225" s="177" t="s">
        <v>269</v>
      </c>
      <c r="BY3225" s="177" t="s">
        <v>262</v>
      </c>
      <c r="BZ3225" s="177" t="s">
        <v>347</v>
      </c>
      <c r="CA3225" s="177">
        <v>3</v>
      </c>
      <c r="CB3225" s="177" t="s">
        <v>264</v>
      </c>
      <c r="CC3225" s="122">
        <v>732.2</v>
      </c>
      <c r="CD3225" s="178" t="s">
        <v>2190</v>
      </c>
      <c r="CE3225" s="177" t="s">
        <v>270</v>
      </c>
      <c r="CF3225" s="177" t="s">
        <v>375</v>
      </c>
      <c r="CG3225" s="83" t="s">
        <v>9</v>
      </c>
      <c r="CH3225" s="57"/>
      <c r="CV3225" s="51"/>
      <c r="CW3225" s="51"/>
      <c r="CX3225" s="51"/>
      <c r="CY3225" s="51"/>
      <c r="CZ3225" s="51"/>
      <c r="DA3225" s="51"/>
      <c r="DB3225" s="51"/>
      <c r="DC3225" s="51"/>
      <c r="DD3225" s="51"/>
    </row>
    <row r="3226" spans="73:108" ht="15" x14ac:dyDescent="0.25">
      <c r="BU3226" s="91"/>
      <c r="BV3226" s="177">
        <v>2007</v>
      </c>
      <c r="BW3226" s="177">
        <v>5</v>
      </c>
      <c r="BX3226" s="177" t="s">
        <v>269</v>
      </c>
      <c r="BY3226" s="177" t="s">
        <v>262</v>
      </c>
      <c r="BZ3226" s="177" t="s">
        <v>268</v>
      </c>
      <c r="CA3226" s="177">
        <v>7</v>
      </c>
      <c r="CB3226" s="177" t="s">
        <v>264</v>
      </c>
      <c r="CC3226" s="122">
        <v>48.08</v>
      </c>
      <c r="CD3226" s="178" t="s">
        <v>2198</v>
      </c>
      <c r="CE3226" s="177" t="s">
        <v>270</v>
      </c>
      <c r="CF3226" s="177" t="s">
        <v>385</v>
      </c>
      <c r="CG3226" s="83" t="s">
        <v>89</v>
      </c>
      <c r="CH3226" s="57"/>
      <c r="CV3226" s="51"/>
      <c r="CW3226" s="51"/>
      <c r="CX3226" s="51"/>
      <c r="CY3226" s="51"/>
      <c r="CZ3226" s="51"/>
      <c r="DA3226" s="51"/>
      <c r="DB3226" s="51"/>
      <c r="DC3226" s="51"/>
      <c r="DD3226" s="51"/>
    </row>
    <row r="3227" spans="73:108" ht="15" x14ac:dyDescent="0.25">
      <c r="BU3227" s="91"/>
      <c r="BV3227" s="177">
        <v>2007</v>
      </c>
      <c r="BW3227" s="177">
        <v>5</v>
      </c>
      <c r="BX3227" s="177" t="s">
        <v>269</v>
      </c>
      <c r="BY3227" s="177" t="s">
        <v>262</v>
      </c>
      <c r="BZ3227" s="177" t="s">
        <v>268</v>
      </c>
      <c r="CA3227" s="177">
        <v>7</v>
      </c>
      <c r="CB3227" s="177" t="s">
        <v>264</v>
      </c>
      <c r="CC3227" s="122">
        <v>702.32</v>
      </c>
      <c r="CD3227" s="178" t="s">
        <v>2199</v>
      </c>
      <c r="CE3227" s="177" t="s">
        <v>270</v>
      </c>
      <c r="CF3227" s="177" t="s">
        <v>384</v>
      </c>
      <c r="CG3227" s="83" t="s">
        <v>89</v>
      </c>
      <c r="CH3227" s="57"/>
      <c r="CV3227" s="51"/>
      <c r="CW3227" s="51"/>
      <c r="CX3227" s="51"/>
      <c r="CY3227" s="51"/>
      <c r="CZ3227" s="51"/>
      <c r="DA3227" s="51"/>
      <c r="DB3227" s="51"/>
      <c r="DC3227" s="51"/>
      <c r="DD3227" s="51"/>
    </row>
    <row r="3228" spans="73:108" ht="15" x14ac:dyDescent="0.25">
      <c r="BU3228" s="91"/>
      <c r="BV3228" s="177">
        <v>2007</v>
      </c>
      <c r="BW3228" s="177">
        <v>5</v>
      </c>
      <c r="BX3228" s="177" t="s">
        <v>269</v>
      </c>
      <c r="BY3228" s="177" t="s">
        <v>262</v>
      </c>
      <c r="BZ3228" s="177" t="s">
        <v>268</v>
      </c>
      <c r="CA3228" s="177">
        <v>7</v>
      </c>
      <c r="CB3228" s="177" t="s">
        <v>264</v>
      </c>
      <c r="CC3228" s="122">
        <v>2274.15</v>
      </c>
      <c r="CD3228" s="178" t="s">
        <v>2200</v>
      </c>
      <c r="CE3228" s="177" t="s">
        <v>270</v>
      </c>
      <c r="CF3228" s="177" t="s">
        <v>386</v>
      </c>
      <c r="CG3228" s="83" t="s">
        <v>89</v>
      </c>
      <c r="CH3228" s="57"/>
      <c r="CV3228" s="51"/>
      <c r="CW3228" s="51"/>
      <c r="CX3228" s="51"/>
      <c r="CY3228" s="51"/>
      <c r="CZ3228" s="51"/>
      <c r="DA3228" s="51"/>
      <c r="DB3228" s="51"/>
      <c r="DC3228" s="51"/>
      <c r="DD3228" s="51"/>
    </row>
    <row r="3229" spans="73:108" ht="15" x14ac:dyDescent="0.25">
      <c r="BU3229" s="91"/>
      <c r="BV3229" s="177">
        <v>2007</v>
      </c>
      <c r="BW3229" s="177">
        <v>5</v>
      </c>
      <c r="BX3229" s="177" t="s">
        <v>269</v>
      </c>
      <c r="BY3229" s="177" t="s">
        <v>262</v>
      </c>
      <c r="BZ3229" s="177" t="s">
        <v>347</v>
      </c>
      <c r="CA3229" s="177">
        <v>7</v>
      </c>
      <c r="CB3229" s="177" t="s">
        <v>264</v>
      </c>
      <c r="CC3229" s="122">
        <v>2505</v>
      </c>
      <c r="CD3229" s="178" t="s">
        <v>2202</v>
      </c>
      <c r="CE3229" s="177" t="s">
        <v>270</v>
      </c>
      <c r="CF3229" s="177" t="s">
        <v>388</v>
      </c>
      <c r="CG3229" s="83" t="s">
        <v>89</v>
      </c>
      <c r="CH3229" s="57"/>
      <c r="CV3229" s="51"/>
      <c r="CW3229" s="51"/>
      <c r="CX3229" s="51"/>
      <c r="CY3229" s="51"/>
      <c r="CZ3229" s="51"/>
      <c r="DA3229" s="51"/>
      <c r="DB3229" s="51"/>
      <c r="DC3229" s="51"/>
      <c r="DD3229" s="51"/>
    </row>
    <row r="3230" spans="73:108" ht="15" x14ac:dyDescent="0.25">
      <c r="BU3230" s="91"/>
      <c r="BV3230" s="177">
        <v>2007</v>
      </c>
      <c r="BW3230" s="177">
        <v>6</v>
      </c>
      <c r="BX3230" s="177" t="s">
        <v>269</v>
      </c>
      <c r="BY3230" s="177" t="s">
        <v>262</v>
      </c>
      <c r="BZ3230" s="177" t="s">
        <v>277</v>
      </c>
      <c r="CA3230" s="177">
        <v>3</v>
      </c>
      <c r="CB3230" s="177" t="s">
        <v>264</v>
      </c>
      <c r="CC3230" s="122">
        <v>1166.73</v>
      </c>
      <c r="CD3230" s="178" t="s">
        <v>2208</v>
      </c>
      <c r="CE3230" s="177" t="s">
        <v>270</v>
      </c>
      <c r="CF3230" s="177" t="s">
        <v>399</v>
      </c>
      <c r="CG3230" s="83" t="s">
        <v>9</v>
      </c>
      <c r="CH3230" s="57"/>
      <c r="CV3230" s="51"/>
      <c r="CW3230" s="51"/>
      <c r="CX3230" s="51"/>
      <c r="CY3230" s="51"/>
      <c r="CZ3230" s="51"/>
      <c r="DA3230" s="51"/>
      <c r="DB3230" s="51"/>
      <c r="DC3230" s="51"/>
      <c r="DD3230" s="51"/>
    </row>
    <row r="3231" spans="73:108" ht="15" x14ac:dyDescent="0.25">
      <c r="BU3231" s="91"/>
      <c r="BV3231" s="177">
        <v>2007</v>
      </c>
      <c r="BW3231" s="177">
        <v>6</v>
      </c>
      <c r="BX3231" s="177" t="s">
        <v>269</v>
      </c>
      <c r="BY3231" s="177" t="s">
        <v>262</v>
      </c>
      <c r="BZ3231" s="177" t="s">
        <v>277</v>
      </c>
      <c r="CA3231" s="177">
        <v>3</v>
      </c>
      <c r="CB3231" s="177" t="s">
        <v>264</v>
      </c>
      <c r="CC3231" s="122">
        <v>864.99</v>
      </c>
      <c r="CD3231" s="178" t="s">
        <v>2209</v>
      </c>
      <c r="CE3231" s="177" t="s">
        <v>270</v>
      </c>
      <c r="CF3231" s="177" t="s">
        <v>400</v>
      </c>
      <c r="CG3231" s="83" t="s">
        <v>9</v>
      </c>
      <c r="CH3231" s="57"/>
      <c r="CV3231" s="51"/>
      <c r="CW3231" s="51"/>
      <c r="CX3231" s="51"/>
      <c r="CY3231" s="51"/>
      <c r="CZ3231" s="51"/>
      <c r="DA3231" s="51"/>
      <c r="DB3231" s="51"/>
      <c r="DC3231" s="51"/>
      <c r="DD3231" s="51"/>
    </row>
    <row r="3232" spans="73:108" ht="15" x14ac:dyDescent="0.25">
      <c r="BU3232" s="91"/>
      <c r="BV3232" s="177">
        <v>2007</v>
      </c>
      <c r="BW3232" s="177">
        <v>6</v>
      </c>
      <c r="BX3232" s="177" t="s">
        <v>269</v>
      </c>
      <c r="BY3232" s="177" t="s">
        <v>262</v>
      </c>
      <c r="BZ3232" s="177" t="s">
        <v>277</v>
      </c>
      <c r="CA3232" s="177">
        <v>3</v>
      </c>
      <c r="CB3232" s="177" t="s">
        <v>264</v>
      </c>
      <c r="CC3232" s="122">
        <v>1196.9000000000001</v>
      </c>
      <c r="CD3232" s="178" t="s">
        <v>2210</v>
      </c>
      <c r="CE3232" s="177" t="s">
        <v>270</v>
      </c>
      <c r="CF3232" s="177" t="s">
        <v>398</v>
      </c>
      <c r="CG3232" s="83" t="s">
        <v>9</v>
      </c>
      <c r="CH3232" s="57"/>
      <c r="CV3232" s="51"/>
      <c r="CW3232" s="51"/>
      <c r="CX3232" s="51"/>
      <c r="CY3232" s="51"/>
      <c r="CZ3232" s="51"/>
      <c r="DA3232" s="51"/>
      <c r="DB3232" s="51"/>
      <c r="DC3232" s="51"/>
      <c r="DD3232" s="51"/>
    </row>
    <row r="3233" spans="73:108" ht="15" x14ac:dyDescent="0.25">
      <c r="BU3233" s="91"/>
      <c r="BV3233" s="177">
        <v>2007</v>
      </c>
      <c r="BW3233" s="177">
        <v>6</v>
      </c>
      <c r="BX3233" s="177" t="s">
        <v>269</v>
      </c>
      <c r="BY3233" s="177" t="s">
        <v>262</v>
      </c>
      <c r="BZ3233" s="177" t="s">
        <v>277</v>
      </c>
      <c r="CA3233" s="177">
        <v>3</v>
      </c>
      <c r="CB3233" s="177" t="s">
        <v>264</v>
      </c>
      <c r="CC3233" s="122">
        <v>1257.25</v>
      </c>
      <c r="CD3233" s="178" t="s">
        <v>2211</v>
      </c>
      <c r="CE3233" s="177" t="s">
        <v>270</v>
      </c>
      <c r="CF3233" s="177" t="s">
        <v>404</v>
      </c>
      <c r="CG3233" s="83" t="s">
        <v>9</v>
      </c>
      <c r="CH3233" s="57"/>
      <c r="CV3233" s="51"/>
      <c r="CW3233" s="51"/>
      <c r="CX3233" s="51"/>
      <c r="CY3233" s="51"/>
      <c r="CZ3233" s="51"/>
      <c r="DA3233" s="51"/>
      <c r="DB3233" s="51"/>
      <c r="DC3233" s="51"/>
      <c r="DD3233" s="51"/>
    </row>
    <row r="3234" spans="73:108" ht="15" x14ac:dyDescent="0.25">
      <c r="BU3234" s="91"/>
      <c r="BV3234" s="177">
        <v>2007</v>
      </c>
      <c r="BW3234" s="177">
        <v>6</v>
      </c>
      <c r="BX3234" s="177" t="s">
        <v>269</v>
      </c>
      <c r="BY3234" s="177" t="s">
        <v>262</v>
      </c>
      <c r="BZ3234" s="177" t="s">
        <v>277</v>
      </c>
      <c r="CA3234" s="177">
        <v>3</v>
      </c>
      <c r="CB3234" s="177" t="s">
        <v>264</v>
      </c>
      <c r="CC3234" s="122">
        <v>7477.73</v>
      </c>
      <c r="CD3234" s="178" t="s">
        <v>2212</v>
      </c>
      <c r="CE3234" s="177" t="s">
        <v>270</v>
      </c>
      <c r="CF3234" s="177" t="s">
        <v>397</v>
      </c>
      <c r="CG3234" s="83" t="s">
        <v>9</v>
      </c>
      <c r="CH3234" s="57"/>
      <c r="CV3234" s="51"/>
      <c r="CW3234" s="51"/>
      <c r="CX3234" s="51"/>
      <c r="CY3234" s="51"/>
      <c r="CZ3234" s="51"/>
      <c r="DA3234" s="51"/>
      <c r="DB3234" s="51"/>
      <c r="DC3234" s="51"/>
      <c r="DD3234" s="51"/>
    </row>
    <row r="3235" spans="73:108" ht="15" x14ac:dyDescent="0.25">
      <c r="BU3235" s="91"/>
      <c r="BV3235" s="177">
        <v>2007</v>
      </c>
      <c r="BW3235" s="177">
        <v>6</v>
      </c>
      <c r="BX3235" s="177" t="s">
        <v>269</v>
      </c>
      <c r="BY3235" s="177" t="s">
        <v>262</v>
      </c>
      <c r="BZ3235" s="177" t="s">
        <v>277</v>
      </c>
      <c r="CA3235" s="177">
        <v>3</v>
      </c>
      <c r="CB3235" s="177" t="s">
        <v>264</v>
      </c>
      <c r="CC3235" s="122">
        <v>11133.27</v>
      </c>
      <c r="CD3235" s="178" t="s">
        <v>2213</v>
      </c>
      <c r="CE3235" s="177" t="s">
        <v>270</v>
      </c>
      <c r="CF3235" s="177" t="s">
        <v>405</v>
      </c>
      <c r="CG3235" s="83" t="s">
        <v>9</v>
      </c>
      <c r="CH3235" s="57"/>
      <c r="CV3235" s="51"/>
      <c r="CW3235" s="51"/>
      <c r="CX3235" s="51"/>
      <c r="CY3235" s="51"/>
      <c r="CZ3235" s="51"/>
      <c r="DA3235" s="51"/>
      <c r="DB3235" s="51"/>
      <c r="DC3235" s="51"/>
      <c r="DD3235" s="51"/>
    </row>
    <row r="3236" spans="73:108" ht="15" x14ac:dyDescent="0.25">
      <c r="BU3236" s="91"/>
      <c r="BV3236" s="177">
        <v>2007</v>
      </c>
      <c r="BW3236" s="177">
        <v>6</v>
      </c>
      <c r="BX3236" s="177" t="s">
        <v>269</v>
      </c>
      <c r="BY3236" s="177" t="s">
        <v>262</v>
      </c>
      <c r="BZ3236" s="177" t="s">
        <v>277</v>
      </c>
      <c r="CA3236" s="177">
        <v>3</v>
      </c>
      <c r="CB3236" s="177" t="s">
        <v>264</v>
      </c>
      <c r="CC3236" s="122">
        <v>9826.7999999999993</v>
      </c>
      <c r="CD3236" s="178" t="s">
        <v>2214</v>
      </c>
      <c r="CE3236" s="177" t="s">
        <v>270</v>
      </c>
      <c r="CF3236" s="177" t="s">
        <v>402</v>
      </c>
      <c r="CG3236" s="83" t="s">
        <v>9</v>
      </c>
      <c r="CH3236" s="57"/>
      <c r="CV3236" s="51"/>
      <c r="CW3236" s="51"/>
      <c r="CX3236" s="51"/>
      <c r="CY3236" s="51"/>
      <c r="CZ3236" s="51"/>
      <c r="DA3236" s="51"/>
      <c r="DB3236" s="51"/>
      <c r="DC3236" s="51"/>
      <c r="DD3236" s="51"/>
    </row>
    <row r="3237" spans="73:108" ht="15" x14ac:dyDescent="0.25">
      <c r="BU3237" s="91"/>
      <c r="BV3237" s="177">
        <v>2007</v>
      </c>
      <c r="BW3237" s="177">
        <v>6</v>
      </c>
      <c r="BX3237" s="177" t="s">
        <v>269</v>
      </c>
      <c r="BY3237" s="177" t="s">
        <v>262</v>
      </c>
      <c r="BZ3237" s="177" t="s">
        <v>277</v>
      </c>
      <c r="CA3237" s="177">
        <v>3</v>
      </c>
      <c r="CB3237" s="177" t="s">
        <v>264</v>
      </c>
      <c r="CC3237" s="122">
        <v>7840.84</v>
      </c>
      <c r="CD3237" s="178" t="s">
        <v>2215</v>
      </c>
      <c r="CE3237" s="177" t="s">
        <v>270</v>
      </c>
      <c r="CF3237" s="177" t="s">
        <v>401</v>
      </c>
      <c r="CG3237" s="83" t="s">
        <v>9</v>
      </c>
      <c r="CH3237" s="57"/>
      <c r="CV3237" s="51"/>
      <c r="CW3237" s="51"/>
      <c r="CX3237" s="51"/>
      <c r="CY3237" s="51"/>
      <c r="CZ3237" s="51"/>
      <c r="DA3237" s="51"/>
      <c r="DB3237" s="51"/>
      <c r="DC3237" s="51"/>
      <c r="DD3237" s="51"/>
    </row>
    <row r="3238" spans="73:108" ht="15" x14ac:dyDescent="0.25">
      <c r="BU3238" s="91"/>
      <c r="BV3238" s="177">
        <v>2007</v>
      </c>
      <c r="BW3238" s="177">
        <v>6</v>
      </c>
      <c r="BX3238" s="177" t="s">
        <v>269</v>
      </c>
      <c r="BY3238" s="177" t="s">
        <v>262</v>
      </c>
      <c r="BZ3238" s="177" t="s">
        <v>277</v>
      </c>
      <c r="CA3238" s="177">
        <v>3</v>
      </c>
      <c r="CB3238" s="177" t="s">
        <v>264</v>
      </c>
      <c r="CC3238" s="122">
        <v>10308.08</v>
      </c>
      <c r="CD3238" s="178" t="s">
        <v>2216</v>
      </c>
      <c r="CE3238" s="177" t="s">
        <v>270</v>
      </c>
      <c r="CF3238" s="177" t="s">
        <v>403</v>
      </c>
      <c r="CG3238" s="83" t="s">
        <v>9</v>
      </c>
      <c r="CH3238" s="57"/>
      <c r="CV3238" s="51"/>
      <c r="CW3238" s="51"/>
      <c r="CX3238" s="51"/>
      <c r="CY3238" s="51"/>
      <c r="CZ3238" s="51"/>
      <c r="DA3238" s="51"/>
      <c r="DB3238" s="51"/>
      <c r="DC3238" s="51"/>
      <c r="DD3238" s="51"/>
    </row>
    <row r="3239" spans="73:108" ht="15" x14ac:dyDescent="0.25">
      <c r="BU3239" s="91"/>
      <c r="BV3239" s="177">
        <v>2007</v>
      </c>
      <c r="BW3239" s="177">
        <v>6</v>
      </c>
      <c r="BX3239" s="177" t="s">
        <v>269</v>
      </c>
      <c r="BY3239" s="177" t="s">
        <v>262</v>
      </c>
      <c r="BZ3239" s="177" t="s">
        <v>277</v>
      </c>
      <c r="CA3239" s="177">
        <v>3</v>
      </c>
      <c r="CB3239" s="177" t="s">
        <v>264</v>
      </c>
      <c r="CC3239" s="122">
        <v>778.09</v>
      </c>
      <c r="CD3239" s="178" t="s">
        <v>2217</v>
      </c>
      <c r="CE3239" s="177" t="s">
        <v>270</v>
      </c>
      <c r="CF3239" s="177" t="s">
        <v>406</v>
      </c>
      <c r="CG3239" s="83" t="s">
        <v>9</v>
      </c>
      <c r="CH3239" s="57"/>
      <c r="CV3239" s="51"/>
      <c r="CW3239" s="51"/>
      <c r="CX3239" s="51"/>
      <c r="CY3239" s="51"/>
      <c r="CZ3239" s="51"/>
      <c r="DA3239" s="51"/>
      <c r="DB3239" s="51"/>
      <c r="DC3239" s="51"/>
      <c r="DD3239" s="51"/>
    </row>
    <row r="3240" spans="73:108" ht="15" x14ac:dyDescent="0.25">
      <c r="BU3240" s="91"/>
      <c r="BV3240" s="177">
        <v>2007</v>
      </c>
      <c r="BW3240" s="177">
        <v>6</v>
      </c>
      <c r="BX3240" s="177" t="s">
        <v>269</v>
      </c>
      <c r="BY3240" s="177" t="s">
        <v>262</v>
      </c>
      <c r="BZ3240" s="177" t="s">
        <v>277</v>
      </c>
      <c r="CA3240" s="177">
        <v>3</v>
      </c>
      <c r="CB3240" s="177" t="s">
        <v>264</v>
      </c>
      <c r="CC3240" s="122">
        <v>3545.48</v>
      </c>
      <c r="CD3240" s="178" t="s">
        <v>2218</v>
      </c>
      <c r="CE3240" s="177" t="s">
        <v>270</v>
      </c>
      <c r="CF3240" s="177" t="s">
        <v>407</v>
      </c>
      <c r="CG3240" s="83" t="s">
        <v>9</v>
      </c>
      <c r="CH3240" s="57"/>
      <c r="CV3240" s="51"/>
      <c r="CW3240" s="51"/>
      <c r="CX3240" s="51"/>
      <c r="CY3240" s="51"/>
      <c r="CZ3240" s="51"/>
      <c r="DA3240" s="51"/>
      <c r="DB3240" s="51"/>
      <c r="DC3240" s="51"/>
      <c r="DD3240" s="51"/>
    </row>
    <row r="3241" spans="73:108" ht="15" x14ac:dyDescent="0.25">
      <c r="BU3241" s="91"/>
      <c r="BV3241" s="177">
        <v>2007</v>
      </c>
      <c r="BW3241" s="177">
        <v>6</v>
      </c>
      <c r="BX3241" s="177" t="s">
        <v>269</v>
      </c>
      <c r="BY3241" s="177" t="s">
        <v>262</v>
      </c>
      <c r="BZ3241" s="177" t="s">
        <v>277</v>
      </c>
      <c r="CA3241" s="177">
        <v>3</v>
      </c>
      <c r="CB3241" s="177" t="s">
        <v>264</v>
      </c>
      <c r="CC3241" s="122">
        <v>676.74</v>
      </c>
      <c r="CD3241" s="178" t="s">
        <v>2219</v>
      </c>
      <c r="CE3241" s="177" t="s">
        <v>270</v>
      </c>
      <c r="CF3241" s="177" t="s">
        <v>408</v>
      </c>
      <c r="CG3241" s="83" t="s">
        <v>9</v>
      </c>
      <c r="CH3241" s="57"/>
      <c r="CV3241" s="51"/>
      <c r="CW3241" s="51"/>
      <c r="CX3241" s="51"/>
      <c r="CY3241" s="51"/>
      <c r="CZ3241" s="51"/>
      <c r="DA3241" s="51"/>
      <c r="DB3241" s="51"/>
      <c r="DC3241" s="51"/>
      <c r="DD3241" s="51"/>
    </row>
    <row r="3242" spans="73:108" ht="15" x14ac:dyDescent="0.25">
      <c r="BU3242" s="91"/>
      <c r="BV3242" s="177">
        <v>2007</v>
      </c>
      <c r="BW3242" s="177">
        <v>6</v>
      </c>
      <c r="BX3242" s="177" t="s">
        <v>269</v>
      </c>
      <c r="BY3242" s="177" t="s">
        <v>262</v>
      </c>
      <c r="BZ3242" s="177" t="s">
        <v>263</v>
      </c>
      <c r="CA3242" s="177">
        <v>3</v>
      </c>
      <c r="CB3242" s="177" t="s">
        <v>264</v>
      </c>
      <c r="CC3242" s="122">
        <v>1051.26</v>
      </c>
      <c r="CD3242" s="178" t="s">
        <v>2218</v>
      </c>
      <c r="CE3242" s="177" t="s">
        <v>270</v>
      </c>
      <c r="CF3242" s="177" t="s">
        <v>407</v>
      </c>
      <c r="CG3242" s="83" t="s">
        <v>9</v>
      </c>
      <c r="CH3242" s="57"/>
      <c r="CV3242" s="51"/>
      <c r="CW3242" s="51"/>
      <c r="CX3242" s="51"/>
      <c r="CY3242" s="51"/>
      <c r="CZ3242" s="51"/>
      <c r="DA3242" s="51"/>
      <c r="DB3242" s="51"/>
      <c r="DC3242" s="51"/>
      <c r="DD3242" s="51"/>
    </row>
    <row r="3243" spans="73:108" ht="15" x14ac:dyDescent="0.25">
      <c r="BU3243" s="91"/>
      <c r="BV3243" s="177">
        <v>2007</v>
      </c>
      <c r="BW3243" s="177">
        <v>6</v>
      </c>
      <c r="BX3243" s="177" t="s">
        <v>269</v>
      </c>
      <c r="BY3243" s="177" t="s">
        <v>262</v>
      </c>
      <c r="BZ3243" s="177" t="s">
        <v>266</v>
      </c>
      <c r="CA3243" s="177">
        <v>3</v>
      </c>
      <c r="CB3243" s="177" t="s">
        <v>264</v>
      </c>
      <c r="CC3243" s="122">
        <v>1110.1400000000001</v>
      </c>
      <c r="CD3243" s="178" t="s">
        <v>2218</v>
      </c>
      <c r="CE3243" s="177" t="s">
        <v>270</v>
      </c>
      <c r="CF3243" s="177" t="s">
        <v>407</v>
      </c>
      <c r="CG3243" s="83" t="s">
        <v>9</v>
      </c>
      <c r="CH3243" s="57"/>
      <c r="CV3243" s="51"/>
      <c r="CW3243" s="51"/>
      <c r="CX3243" s="51"/>
      <c r="CY3243" s="51"/>
      <c r="CZ3243" s="51"/>
      <c r="DA3243" s="51"/>
      <c r="DB3243" s="51"/>
      <c r="DC3243" s="51"/>
      <c r="DD3243" s="51"/>
    </row>
    <row r="3244" spans="73:108" ht="15" x14ac:dyDescent="0.25">
      <c r="BU3244" s="91"/>
      <c r="BV3244" s="177">
        <v>2007</v>
      </c>
      <c r="BW3244" s="177">
        <v>6</v>
      </c>
      <c r="BX3244" s="177" t="s">
        <v>269</v>
      </c>
      <c r="BY3244" s="177" t="s">
        <v>262</v>
      </c>
      <c r="BZ3244" s="177" t="s">
        <v>267</v>
      </c>
      <c r="CA3244" s="177">
        <v>3</v>
      </c>
      <c r="CB3244" s="177" t="s">
        <v>264</v>
      </c>
      <c r="CC3244" s="122">
        <v>84611.7</v>
      </c>
      <c r="CD3244" s="178" t="s">
        <v>2220</v>
      </c>
      <c r="CE3244" s="177" t="s">
        <v>270</v>
      </c>
      <c r="CF3244" s="177" t="s">
        <v>410</v>
      </c>
      <c r="CG3244" s="83" t="s">
        <v>9</v>
      </c>
      <c r="CH3244" s="57"/>
      <c r="CV3244" s="51"/>
      <c r="CW3244" s="51"/>
      <c r="CX3244" s="51"/>
      <c r="CY3244" s="51"/>
      <c r="CZ3244" s="51"/>
      <c r="DA3244" s="51"/>
      <c r="DB3244" s="51"/>
      <c r="DC3244" s="51"/>
      <c r="DD3244" s="51"/>
    </row>
    <row r="3245" spans="73:108" ht="15" x14ac:dyDescent="0.25">
      <c r="BU3245" s="91"/>
      <c r="BV3245" s="177">
        <v>2007</v>
      </c>
      <c r="BW3245" s="177">
        <v>6</v>
      </c>
      <c r="BX3245" s="177" t="s">
        <v>269</v>
      </c>
      <c r="BY3245" s="177" t="s">
        <v>262</v>
      </c>
      <c r="BZ3245" s="177" t="s">
        <v>267</v>
      </c>
      <c r="CA3245" s="177">
        <v>3</v>
      </c>
      <c r="CB3245" s="177" t="s">
        <v>264</v>
      </c>
      <c r="CC3245" s="122">
        <v>9401.2999999999993</v>
      </c>
      <c r="CD3245" s="178" t="s">
        <v>2221</v>
      </c>
      <c r="CE3245" s="177" t="s">
        <v>270</v>
      </c>
      <c r="CF3245" s="177" t="s">
        <v>411</v>
      </c>
      <c r="CG3245" s="83" t="s">
        <v>9</v>
      </c>
      <c r="CH3245" s="57"/>
      <c r="CV3245" s="51"/>
      <c r="CW3245" s="51"/>
      <c r="CX3245" s="51"/>
      <c r="CY3245" s="51"/>
      <c r="CZ3245" s="51"/>
      <c r="DA3245" s="51"/>
      <c r="DB3245" s="51"/>
      <c r="DC3245" s="51"/>
      <c r="DD3245" s="51"/>
    </row>
    <row r="3246" spans="73:108" ht="15" x14ac:dyDescent="0.25">
      <c r="BU3246" s="91"/>
      <c r="BV3246" s="177">
        <v>2007</v>
      </c>
      <c r="BW3246" s="177">
        <v>6</v>
      </c>
      <c r="BX3246" s="177" t="s">
        <v>269</v>
      </c>
      <c r="BY3246" s="177" t="s">
        <v>262</v>
      </c>
      <c r="BZ3246" s="177" t="s">
        <v>267</v>
      </c>
      <c r="CA3246" s="177">
        <v>3</v>
      </c>
      <c r="CB3246" s="177" t="s">
        <v>264</v>
      </c>
      <c r="CC3246" s="122">
        <v>4235</v>
      </c>
      <c r="CD3246" s="178" t="s">
        <v>2222</v>
      </c>
      <c r="CE3246" s="177" t="s">
        <v>270</v>
      </c>
      <c r="CF3246" s="177" t="s">
        <v>409</v>
      </c>
      <c r="CG3246" s="83" t="s">
        <v>9</v>
      </c>
      <c r="CH3246" s="57"/>
      <c r="CV3246" s="51"/>
      <c r="CW3246" s="51"/>
      <c r="CX3246" s="51"/>
      <c r="CY3246" s="51"/>
      <c r="CZ3246" s="51"/>
      <c r="DA3246" s="51"/>
      <c r="DB3246" s="51"/>
      <c r="DC3246" s="51"/>
      <c r="DD3246" s="51"/>
    </row>
    <row r="3247" spans="73:108" ht="15" x14ac:dyDescent="0.25">
      <c r="BU3247" s="91"/>
      <c r="BV3247" s="177">
        <v>2007</v>
      </c>
      <c r="BW3247" s="177">
        <v>6</v>
      </c>
      <c r="BX3247" s="177" t="s">
        <v>269</v>
      </c>
      <c r="BY3247" s="177" t="s">
        <v>262</v>
      </c>
      <c r="BZ3247" s="177" t="s">
        <v>268</v>
      </c>
      <c r="CA3247" s="177">
        <v>3</v>
      </c>
      <c r="CB3247" s="177" t="s">
        <v>264</v>
      </c>
      <c r="CC3247" s="122">
        <v>1145.07</v>
      </c>
      <c r="CD3247" s="178" t="s">
        <v>2212</v>
      </c>
      <c r="CE3247" s="177" t="s">
        <v>270</v>
      </c>
      <c r="CF3247" s="177" t="s">
        <v>397</v>
      </c>
      <c r="CG3247" s="83" t="s">
        <v>9</v>
      </c>
      <c r="CH3247" s="57"/>
      <c r="CV3247" s="51"/>
      <c r="CW3247" s="51"/>
      <c r="CX3247" s="51"/>
      <c r="CY3247" s="51"/>
      <c r="CZ3247" s="51"/>
      <c r="DA3247" s="51"/>
      <c r="DB3247" s="51"/>
      <c r="DC3247" s="51"/>
      <c r="DD3247" s="51"/>
    </row>
    <row r="3248" spans="73:108" ht="15" x14ac:dyDescent="0.25">
      <c r="BU3248" s="91"/>
      <c r="BV3248" s="177">
        <v>2007</v>
      </c>
      <c r="BW3248" s="177">
        <v>6</v>
      </c>
      <c r="BX3248" s="177" t="s">
        <v>269</v>
      </c>
      <c r="BY3248" s="177" t="s">
        <v>262</v>
      </c>
      <c r="BZ3248" s="177" t="s">
        <v>268</v>
      </c>
      <c r="CA3248" s="177">
        <v>3</v>
      </c>
      <c r="CB3248" s="177" t="s">
        <v>264</v>
      </c>
      <c r="CC3248" s="122">
        <v>936.12</v>
      </c>
      <c r="CD3248" s="178" t="s">
        <v>2216</v>
      </c>
      <c r="CE3248" s="177" t="s">
        <v>270</v>
      </c>
      <c r="CF3248" s="177" t="s">
        <v>403</v>
      </c>
      <c r="CG3248" s="83" t="s">
        <v>9</v>
      </c>
      <c r="CH3248" s="57"/>
      <c r="CV3248" s="51"/>
      <c r="CW3248" s="51"/>
      <c r="CX3248" s="51"/>
      <c r="CY3248" s="51"/>
      <c r="CZ3248" s="51"/>
      <c r="DA3248" s="51"/>
      <c r="DB3248" s="51"/>
      <c r="DC3248" s="51"/>
      <c r="DD3248" s="51"/>
    </row>
    <row r="3249" spans="73:108" ht="15" x14ac:dyDescent="0.25">
      <c r="BU3249" s="91"/>
      <c r="BV3249" s="177">
        <v>2007</v>
      </c>
      <c r="BW3249" s="177">
        <v>6</v>
      </c>
      <c r="BX3249" s="177" t="s">
        <v>269</v>
      </c>
      <c r="BY3249" s="177" t="s">
        <v>262</v>
      </c>
      <c r="BZ3249" s="177" t="s">
        <v>268</v>
      </c>
      <c r="CA3249" s="177">
        <v>3</v>
      </c>
      <c r="CB3249" s="177" t="s">
        <v>264</v>
      </c>
      <c r="CC3249" s="122">
        <v>1077.4000000000001</v>
      </c>
      <c r="CD3249" s="178" t="s">
        <v>2217</v>
      </c>
      <c r="CE3249" s="177" t="s">
        <v>270</v>
      </c>
      <c r="CF3249" s="177" t="s">
        <v>406</v>
      </c>
      <c r="CG3249" s="83" t="s">
        <v>9</v>
      </c>
      <c r="CH3249" s="57"/>
      <c r="CV3249" s="51"/>
      <c r="CW3249" s="51"/>
      <c r="CX3249" s="51"/>
      <c r="CY3249" s="51"/>
      <c r="CZ3249" s="51"/>
      <c r="DA3249" s="51"/>
      <c r="DB3249" s="51"/>
      <c r="DC3249" s="51"/>
      <c r="DD3249" s="51"/>
    </row>
    <row r="3250" spans="73:108" ht="15" x14ac:dyDescent="0.25">
      <c r="BU3250" s="91"/>
      <c r="BV3250" s="177">
        <v>2007</v>
      </c>
      <c r="BW3250" s="177">
        <v>6</v>
      </c>
      <c r="BX3250" s="177" t="s">
        <v>269</v>
      </c>
      <c r="BY3250" s="177" t="s">
        <v>262</v>
      </c>
      <c r="BZ3250" s="177" t="s">
        <v>268</v>
      </c>
      <c r="CA3250" s="177">
        <v>3</v>
      </c>
      <c r="CB3250" s="177" t="s">
        <v>264</v>
      </c>
      <c r="CC3250" s="122">
        <v>9687.6</v>
      </c>
      <c r="CD3250" s="178" t="s">
        <v>2220</v>
      </c>
      <c r="CE3250" s="177" t="s">
        <v>270</v>
      </c>
      <c r="CF3250" s="177" t="s">
        <v>410</v>
      </c>
      <c r="CG3250" s="83" t="s">
        <v>9</v>
      </c>
      <c r="CH3250" s="57"/>
      <c r="CV3250" s="51"/>
      <c r="CW3250" s="51"/>
      <c r="CX3250" s="51"/>
      <c r="CY3250" s="51"/>
      <c r="CZ3250" s="51"/>
      <c r="DA3250" s="51"/>
      <c r="DB3250" s="51"/>
      <c r="DC3250" s="51"/>
      <c r="DD3250" s="51"/>
    </row>
    <row r="3251" spans="73:108" ht="15" x14ac:dyDescent="0.25">
      <c r="BU3251" s="91"/>
      <c r="BV3251" s="177">
        <v>2007</v>
      </c>
      <c r="BW3251" s="177">
        <v>6</v>
      </c>
      <c r="BX3251" s="177" t="s">
        <v>269</v>
      </c>
      <c r="BY3251" s="177" t="s">
        <v>262</v>
      </c>
      <c r="BZ3251" s="177" t="s">
        <v>268</v>
      </c>
      <c r="CA3251" s="177">
        <v>3</v>
      </c>
      <c r="CB3251" s="177" t="s">
        <v>264</v>
      </c>
      <c r="CC3251" s="122">
        <v>1076.4000000000001</v>
      </c>
      <c r="CD3251" s="178" t="s">
        <v>2221</v>
      </c>
      <c r="CE3251" s="177" t="s">
        <v>270</v>
      </c>
      <c r="CF3251" s="177" t="s">
        <v>411</v>
      </c>
      <c r="CG3251" s="83" t="s">
        <v>9</v>
      </c>
      <c r="CH3251" s="57"/>
      <c r="CV3251" s="51"/>
      <c r="CW3251" s="51"/>
      <c r="CX3251" s="51"/>
      <c r="CY3251" s="51"/>
      <c r="CZ3251" s="51"/>
      <c r="DA3251" s="51"/>
      <c r="DB3251" s="51"/>
      <c r="DC3251" s="51"/>
      <c r="DD3251" s="51"/>
    </row>
    <row r="3252" spans="73:108" ht="15" x14ac:dyDescent="0.25">
      <c r="BU3252" s="91"/>
      <c r="BV3252" s="177">
        <v>2007</v>
      </c>
      <c r="BW3252" s="177">
        <v>6</v>
      </c>
      <c r="BX3252" s="177" t="s">
        <v>269</v>
      </c>
      <c r="BY3252" s="177" t="s">
        <v>262</v>
      </c>
      <c r="BZ3252" s="177" t="s">
        <v>347</v>
      </c>
      <c r="CA3252" s="177">
        <v>3</v>
      </c>
      <c r="CB3252" s="177" t="s">
        <v>264</v>
      </c>
      <c r="CC3252" s="122">
        <v>279.57</v>
      </c>
      <c r="CD3252" s="178" t="s">
        <v>2223</v>
      </c>
      <c r="CE3252" s="177" t="s">
        <v>270</v>
      </c>
      <c r="CF3252" s="177" t="s">
        <v>412</v>
      </c>
      <c r="CG3252" s="83" t="s">
        <v>9</v>
      </c>
      <c r="CH3252" s="57"/>
      <c r="CV3252" s="51"/>
      <c r="CW3252" s="51"/>
      <c r="CX3252" s="51"/>
      <c r="CY3252" s="51"/>
      <c r="CZ3252" s="51"/>
      <c r="DA3252" s="51"/>
      <c r="DB3252" s="51"/>
      <c r="DC3252" s="51"/>
      <c r="DD3252" s="51"/>
    </row>
    <row r="3253" spans="73:108" ht="15" x14ac:dyDescent="0.25">
      <c r="BU3253" s="91"/>
      <c r="BV3253" s="177">
        <v>2007</v>
      </c>
      <c r="BW3253" s="177">
        <v>6</v>
      </c>
      <c r="BX3253" s="177" t="s">
        <v>269</v>
      </c>
      <c r="BY3253" s="177" t="s">
        <v>262</v>
      </c>
      <c r="BZ3253" s="177" t="s">
        <v>347</v>
      </c>
      <c r="CA3253" s="177">
        <v>3</v>
      </c>
      <c r="CB3253" s="177" t="s">
        <v>264</v>
      </c>
      <c r="CC3253" s="122">
        <v>504.8</v>
      </c>
      <c r="CD3253" s="178" t="s">
        <v>2212</v>
      </c>
      <c r="CE3253" s="177" t="s">
        <v>270</v>
      </c>
      <c r="CF3253" s="177" t="s">
        <v>397</v>
      </c>
      <c r="CG3253" s="83" t="s">
        <v>9</v>
      </c>
      <c r="CH3253" s="57"/>
      <c r="CV3253" s="51"/>
      <c r="CW3253" s="51"/>
      <c r="CX3253" s="51"/>
      <c r="CY3253" s="51"/>
      <c r="CZ3253" s="51"/>
      <c r="DA3253" s="51"/>
      <c r="DB3253" s="51"/>
      <c r="DC3253" s="51"/>
      <c r="DD3253" s="51"/>
    </row>
    <row r="3254" spans="73:108" ht="15" x14ac:dyDescent="0.25">
      <c r="BU3254" s="91"/>
      <c r="BV3254" s="177">
        <v>2007</v>
      </c>
      <c r="BW3254" s="177">
        <v>6</v>
      </c>
      <c r="BX3254" s="177" t="s">
        <v>269</v>
      </c>
      <c r="BY3254" s="177" t="s">
        <v>262</v>
      </c>
      <c r="BZ3254" s="177" t="s">
        <v>347</v>
      </c>
      <c r="CA3254" s="177">
        <v>3</v>
      </c>
      <c r="CB3254" s="177" t="s">
        <v>264</v>
      </c>
      <c r="CC3254" s="122">
        <v>1678.08</v>
      </c>
      <c r="CD3254" s="178" t="s">
        <v>2214</v>
      </c>
      <c r="CE3254" s="177" t="s">
        <v>270</v>
      </c>
      <c r="CF3254" s="177" t="s">
        <v>402</v>
      </c>
      <c r="CG3254" s="83" t="s">
        <v>9</v>
      </c>
      <c r="CH3254" s="57"/>
      <c r="CV3254" s="51"/>
      <c r="CW3254" s="51"/>
      <c r="CX3254" s="51"/>
      <c r="CY3254" s="51"/>
      <c r="CZ3254" s="51"/>
      <c r="DA3254" s="51"/>
      <c r="DB3254" s="51"/>
      <c r="DC3254" s="51"/>
      <c r="DD3254" s="51"/>
    </row>
    <row r="3255" spans="73:108" ht="15" x14ac:dyDescent="0.25">
      <c r="BU3255" s="91"/>
      <c r="BV3255" s="177">
        <v>2007</v>
      </c>
      <c r="BW3255" s="177">
        <v>6</v>
      </c>
      <c r="BX3255" s="177" t="s">
        <v>269</v>
      </c>
      <c r="BY3255" s="177" t="s">
        <v>262</v>
      </c>
      <c r="BZ3255" s="177" t="s">
        <v>347</v>
      </c>
      <c r="CA3255" s="177">
        <v>3</v>
      </c>
      <c r="CB3255" s="177" t="s">
        <v>264</v>
      </c>
      <c r="CC3255" s="122">
        <v>1254.5999999999999</v>
      </c>
      <c r="CD3255" s="178" t="s">
        <v>2216</v>
      </c>
      <c r="CE3255" s="177" t="s">
        <v>270</v>
      </c>
      <c r="CF3255" s="177" t="s">
        <v>403</v>
      </c>
      <c r="CG3255" s="83" t="s">
        <v>9</v>
      </c>
      <c r="CH3255" s="57"/>
      <c r="CV3255" s="51"/>
      <c r="CW3255" s="51"/>
      <c r="CX3255" s="51"/>
      <c r="CY3255" s="51"/>
      <c r="CZ3255" s="51"/>
      <c r="DA3255" s="51"/>
      <c r="DB3255" s="51"/>
      <c r="DC3255" s="51"/>
      <c r="DD3255" s="51"/>
    </row>
    <row r="3256" spans="73:108" ht="15" x14ac:dyDescent="0.25">
      <c r="BU3256" s="91"/>
      <c r="BV3256" s="177">
        <v>2007</v>
      </c>
      <c r="BW3256" s="177">
        <v>6</v>
      </c>
      <c r="BX3256" s="177" t="s">
        <v>269</v>
      </c>
      <c r="BY3256" s="177" t="s">
        <v>262</v>
      </c>
      <c r="BZ3256" s="177" t="s">
        <v>347</v>
      </c>
      <c r="CA3256" s="177">
        <v>3</v>
      </c>
      <c r="CB3256" s="177" t="s">
        <v>264</v>
      </c>
      <c r="CC3256" s="122">
        <v>1007.16</v>
      </c>
      <c r="CD3256" s="178" t="s">
        <v>2217</v>
      </c>
      <c r="CE3256" s="177" t="s">
        <v>270</v>
      </c>
      <c r="CF3256" s="177" t="s">
        <v>406</v>
      </c>
      <c r="CG3256" s="83" t="s">
        <v>9</v>
      </c>
      <c r="CH3256" s="57"/>
      <c r="CV3256" s="51"/>
      <c r="CW3256" s="51"/>
      <c r="CX3256" s="51"/>
      <c r="CY3256" s="51"/>
      <c r="CZ3256" s="51"/>
      <c r="DA3256" s="51"/>
      <c r="DB3256" s="51"/>
      <c r="DC3256" s="51"/>
      <c r="DD3256" s="51"/>
    </row>
    <row r="3257" spans="73:108" ht="15" x14ac:dyDescent="0.25">
      <c r="BU3257" s="91"/>
      <c r="BV3257" s="177">
        <v>2007</v>
      </c>
      <c r="BW3257" s="177">
        <v>6</v>
      </c>
      <c r="BX3257" s="177" t="s">
        <v>269</v>
      </c>
      <c r="BY3257" s="177" t="s">
        <v>262</v>
      </c>
      <c r="BZ3257" s="177" t="s">
        <v>347</v>
      </c>
      <c r="CA3257" s="177">
        <v>3</v>
      </c>
      <c r="CB3257" s="177" t="s">
        <v>264</v>
      </c>
      <c r="CC3257" s="122">
        <v>4710.46</v>
      </c>
      <c r="CD3257" s="178" t="s">
        <v>2218</v>
      </c>
      <c r="CE3257" s="177" t="s">
        <v>270</v>
      </c>
      <c r="CF3257" s="177" t="s">
        <v>407</v>
      </c>
      <c r="CG3257" s="83" t="s">
        <v>9</v>
      </c>
      <c r="CH3257" s="57"/>
      <c r="CV3257" s="51"/>
      <c r="CW3257" s="51"/>
      <c r="CX3257" s="51"/>
      <c r="CY3257" s="51"/>
      <c r="CZ3257" s="51"/>
      <c r="DA3257" s="51"/>
      <c r="DB3257" s="51"/>
      <c r="DC3257" s="51"/>
      <c r="DD3257" s="51"/>
    </row>
    <row r="3258" spans="73:108" ht="15" x14ac:dyDescent="0.25">
      <c r="BU3258" s="91"/>
      <c r="BV3258" s="177">
        <v>2007</v>
      </c>
      <c r="BW3258" s="177">
        <v>6</v>
      </c>
      <c r="BX3258" s="177" t="s">
        <v>269</v>
      </c>
      <c r="BY3258" s="177" t="s">
        <v>262</v>
      </c>
      <c r="BZ3258" s="177" t="s">
        <v>347</v>
      </c>
      <c r="CA3258" s="177">
        <v>3</v>
      </c>
      <c r="CB3258" s="177" t="s">
        <v>264</v>
      </c>
      <c r="CC3258" s="122">
        <v>3965.6</v>
      </c>
      <c r="CD3258" s="178" t="s">
        <v>2219</v>
      </c>
      <c r="CE3258" s="177" t="s">
        <v>270</v>
      </c>
      <c r="CF3258" s="177" t="s">
        <v>408</v>
      </c>
      <c r="CG3258" s="83" t="s">
        <v>9</v>
      </c>
      <c r="CH3258" s="57"/>
      <c r="CV3258" s="51"/>
      <c r="CW3258" s="51"/>
      <c r="CX3258" s="51"/>
      <c r="CY3258" s="51"/>
      <c r="CZ3258" s="51"/>
      <c r="DA3258" s="51"/>
      <c r="DB3258" s="51"/>
      <c r="DC3258" s="51"/>
      <c r="DD3258" s="51"/>
    </row>
    <row r="3259" spans="73:108" ht="15" x14ac:dyDescent="0.25">
      <c r="BU3259" s="91"/>
      <c r="BV3259" s="177">
        <v>2007</v>
      </c>
      <c r="BW3259" s="177">
        <v>6</v>
      </c>
      <c r="BX3259" s="177" t="s">
        <v>269</v>
      </c>
      <c r="BY3259" s="177" t="s">
        <v>262</v>
      </c>
      <c r="BZ3259" s="177" t="s">
        <v>347</v>
      </c>
      <c r="CA3259" s="177">
        <v>3</v>
      </c>
      <c r="CB3259" s="177" t="s">
        <v>264</v>
      </c>
      <c r="CC3259" s="122">
        <v>190.26</v>
      </c>
      <c r="CD3259" s="178" t="s">
        <v>2224</v>
      </c>
      <c r="CE3259" s="177" t="s">
        <v>270</v>
      </c>
      <c r="CF3259" s="177" t="s">
        <v>413</v>
      </c>
      <c r="CG3259" s="83" t="s">
        <v>9</v>
      </c>
      <c r="CH3259" s="57"/>
      <c r="CV3259" s="51"/>
      <c r="CW3259" s="51"/>
      <c r="CX3259" s="51"/>
      <c r="CY3259" s="51"/>
      <c r="CZ3259" s="51"/>
      <c r="DA3259" s="51"/>
      <c r="DB3259" s="51"/>
      <c r="DC3259" s="51"/>
      <c r="DD3259" s="51"/>
    </row>
    <row r="3260" spans="73:108" ht="15" x14ac:dyDescent="0.25">
      <c r="BU3260" s="91"/>
      <c r="BV3260" s="177">
        <v>2007</v>
      </c>
      <c r="BW3260" s="177">
        <v>7</v>
      </c>
      <c r="BX3260" s="177" t="s">
        <v>269</v>
      </c>
      <c r="BY3260" s="177" t="s">
        <v>262</v>
      </c>
      <c r="BZ3260" s="177" t="s">
        <v>277</v>
      </c>
      <c r="CA3260" s="177">
        <v>3</v>
      </c>
      <c r="CB3260" s="177" t="s">
        <v>264</v>
      </c>
      <c r="CC3260" s="122">
        <v>1257.25</v>
      </c>
      <c r="CD3260" s="178" t="s">
        <v>2322</v>
      </c>
      <c r="CE3260" s="177" t="s">
        <v>270</v>
      </c>
      <c r="CF3260" s="177" t="s">
        <v>421</v>
      </c>
      <c r="CG3260" s="83" t="s">
        <v>9</v>
      </c>
      <c r="CH3260" s="57"/>
      <c r="CV3260" s="51"/>
      <c r="CW3260" s="51"/>
      <c r="CX3260" s="51"/>
      <c r="CY3260" s="51"/>
      <c r="CZ3260" s="51"/>
      <c r="DA3260" s="51"/>
      <c r="DB3260" s="51"/>
      <c r="DC3260" s="51"/>
      <c r="DD3260" s="51"/>
    </row>
    <row r="3261" spans="73:108" ht="15" x14ac:dyDescent="0.25">
      <c r="BU3261" s="91"/>
      <c r="BV3261" s="177">
        <v>2007</v>
      </c>
      <c r="BW3261" s="177">
        <v>7</v>
      </c>
      <c r="BX3261" s="177" t="s">
        <v>269</v>
      </c>
      <c r="BY3261" s="177" t="s">
        <v>262</v>
      </c>
      <c r="BZ3261" s="177" t="s">
        <v>277</v>
      </c>
      <c r="CA3261" s="177">
        <v>3</v>
      </c>
      <c r="CB3261" s="177" t="s">
        <v>264</v>
      </c>
      <c r="CC3261" s="122">
        <v>1257.25</v>
      </c>
      <c r="CD3261" s="178" t="s">
        <v>2323</v>
      </c>
      <c r="CE3261" s="177" t="s">
        <v>270</v>
      </c>
      <c r="CF3261" s="177" t="s">
        <v>420</v>
      </c>
      <c r="CG3261" s="83" t="s">
        <v>9</v>
      </c>
      <c r="CH3261" s="57"/>
      <c r="CV3261" s="51"/>
      <c r="CW3261" s="51"/>
      <c r="CX3261" s="51"/>
      <c r="CY3261" s="51"/>
      <c r="CZ3261" s="51"/>
      <c r="DA3261" s="51"/>
      <c r="DB3261" s="51"/>
      <c r="DC3261" s="51"/>
      <c r="DD3261" s="51"/>
    </row>
    <row r="3262" spans="73:108" ht="15" x14ac:dyDescent="0.25">
      <c r="BU3262" s="91"/>
      <c r="BV3262" s="177">
        <v>2007</v>
      </c>
      <c r="BW3262" s="177">
        <v>7</v>
      </c>
      <c r="BX3262" s="177" t="s">
        <v>269</v>
      </c>
      <c r="BY3262" s="177" t="s">
        <v>262</v>
      </c>
      <c r="BZ3262" s="177" t="s">
        <v>277</v>
      </c>
      <c r="CA3262" s="177">
        <v>3</v>
      </c>
      <c r="CB3262" s="177" t="s">
        <v>264</v>
      </c>
      <c r="CC3262" s="122">
        <v>925.34</v>
      </c>
      <c r="CD3262" s="178" t="s">
        <v>2324</v>
      </c>
      <c r="CE3262" s="177" t="s">
        <v>270</v>
      </c>
      <c r="CF3262" s="177" t="s">
        <v>424</v>
      </c>
      <c r="CG3262" s="83" t="s">
        <v>9</v>
      </c>
      <c r="CH3262" s="57"/>
      <c r="CV3262" s="51"/>
      <c r="CW3262" s="51"/>
      <c r="CX3262" s="51"/>
      <c r="CY3262" s="51"/>
      <c r="CZ3262" s="51"/>
      <c r="DA3262" s="51"/>
      <c r="DB3262" s="51"/>
      <c r="DC3262" s="51"/>
      <c r="DD3262" s="51"/>
    </row>
    <row r="3263" spans="73:108" ht="15" x14ac:dyDescent="0.25">
      <c r="BU3263" s="91"/>
      <c r="BV3263" s="177">
        <v>2007</v>
      </c>
      <c r="BW3263" s="177">
        <v>7</v>
      </c>
      <c r="BX3263" s="177" t="s">
        <v>269</v>
      </c>
      <c r="BY3263" s="177" t="s">
        <v>262</v>
      </c>
      <c r="BZ3263" s="177" t="s">
        <v>277</v>
      </c>
      <c r="CA3263" s="177">
        <v>3</v>
      </c>
      <c r="CB3263" s="177" t="s">
        <v>264</v>
      </c>
      <c r="CC3263" s="122">
        <v>1257.25</v>
      </c>
      <c r="CD3263" s="178" t="s">
        <v>2325</v>
      </c>
      <c r="CE3263" s="177" t="s">
        <v>270</v>
      </c>
      <c r="CF3263" s="177" t="s">
        <v>425</v>
      </c>
      <c r="CG3263" s="83" t="s">
        <v>9</v>
      </c>
      <c r="CH3263" s="57"/>
      <c r="CV3263" s="51"/>
      <c r="CW3263" s="51"/>
      <c r="CX3263" s="51"/>
      <c r="CY3263" s="51"/>
      <c r="CZ3263" s="51"/>
      <c r="DA3263" s="51"/>
      <c r="DB3263" s="51"/>
      <c r="DC3263" s="51"/>
      <c r="DD3263" s="51"/>
    </row>
    <row r="3264" spans="73:108" ht="15" x14ac:dyDescent="0.25">
      <c r="BU3264" s="91"/>
      <c r="BV3264" s="177">
        <v>2007</v>
      </c>
      <c r="BW3264" s="177">
        <v>7</v>
      </c>
      <c r="BX3264" s="177" t="s">
        <v>269</v>
      </c>
      <c r="BY3264" s="177" t="s">
        <v>262</v>
      </c>
      <c r="BZ3264" s="177" t="s">
        <v>277</v>
      </c>
      <c r="CA3264" s="177">
        <v>3</v>
      </c>
      <c r="CB3264" s="177" t="s">
        <v>264</v>
      </c>
      <c r="CC3264" s="122">
        <v>144.72</v>
      </c>
      <c r="CD3264" s="178" t="s">
        <v>2326</v>
      </c>
      <c r="CE3264" s="177" t="s">
        <v>270</v>
      </c>
      <c r="CF3264" s="177" t="s">
        <v>422</v>
      </c>
      <c r="CG3264" s="83" t="s">
        <v>9</v>
      </c>
      <c r="CH3264" s="57"/>
      <c r="CV3264" s="51"/>
      <c r="CW3264" s="51"/>
      <c r="CX3264" s="51"/>
      <c r="CY3264" s="51"/>
      <c r="CZ3264" s="51"/>
      <c r="DA3264" s="51"/>
      <c r="DB3264" s="51"/>
      <c r="DC3264" s="51"/>
      <c r="DD3264" s="51"/>
    </row>
    <row r="3265" spans="73:108" ht="15" x14ac:dyDescent="0.25">
      <c r="BU3265" s="91"/>
      <c r="BV3265" s="177">
        <v>2007</v>
      </c>
      <c r="BW3265" s="177">
        <v>7</v>
      </c>
      <c r="BX3265" s="177" t="s">
        <v>269</v>
      </c>
      <c r="BY3265" s="177" t="s">
        <v>262</v>
      </c>
      <c r="BZ3265" s="177" t="s">
        <v>277</v>
      </c>
      <c r="CA3265" s="177">
        <v>3</v>
      </c>
      <c r="CB3265" s="177" t="s">
        <v>264</v>
      </c>
      <c r="CC3265" s="122">
        <v>6900.42</v>
      </c>
      <c r="CD3265" s="178" t="s">
        <v>2327</v>
      </c>
      <c r="CE3265" s="177" t="s">
        <v>270</v>
      </c>
      <c r="CF3265" s="177" t="s">
        <v>423</v>
      </c>
      <c r="CG3265" s="83" t="s">
        <v>9</v>
      </c>
      <c r="CH3265" s="57"/>
      <c r="CV3265" s="51"/>
      <c r="CW3265" s="51"/>
      <c r="CX3265" s="51"/>
      <c r="CY3265" s="51"/>
      <c r="CZ3265" s="51"/>
      <c r="DA3265" s="51"/>
      <c r="DB3265" s="51"/>
      <c r="DC3265" s="51"/>
      <c r="DD3265" s="51"/>
    </row>
    <row r="3266" spans="73:108" ht="15" x14ac:dyDescent="0.25">
      <c r="BU3266" s="91"/>
      <c r="BV3266" s="177">
        <v>2007</v>
      </c>
      <c r="BW3266" s="177">
        <v>7</v>
      </c>
      <c r="BX3266" s="177" t="s">
        <v>269</v>
      </c>
      <c r="BY3266" s="177" t="s">
        <v>262</v>
      </c>
      <c r="BZ3266" s="177" t="s">
        <v>277</v>
      </c>
      <c r="CA3266" s="177">
        <v>3</v>
      </c>
      <c r="CB3266" s="177" t="s">
        <v>264</v>
      </c>
      <c r="CC3266" s="122">
        <v>509.48</v>
      </c>
      <c r="CD3266" s="178" t="s">
        <v>2328</v>
      </c>
      <c r="CE3266" s="177" t="s">
        <v>270</v>
      </c>
      <c r="CF3266" s="177" t="s">
        <v>426</v>
      </c>
      <c r="CG3266" s="83" t="s">
        <v>9</v>
      </c>
      <c r="CH3266" s="57"/>
      <c r="CV3266" s="51"/>
      <c r="CW3266" s="51"/>
      <c r="CX3266" s="51"/>
      <c r="CY3266" s="51"/>
      <c r="CZ3266" s="51"/>
      <c r="DA3266" s="51"/>
      <c r="DB3266" s="51"/>
      <c r="DC3266" s="51"/>
      <c r="DD3266" s="51"/>
    </row>
    <row r="3267" spans="73:108" ht="15" x14ac:dyDescent="0.25">
      <c r="BU3267" s="91"/>
      <c r="BV3267" s="177">
        <v>2007</v>
      </c>
      <c r="BW3267" s="177">
        <v>7</v>
      </c>
      <c r="BX3267" s="177" t="s">
        <v>269</v>
      </c>
      <c r="BY3267" s="177" t="s">
        <v>262</v>
      </c>
      <c r="BZ3267" s="177" t="s">
        <v>277</v>
      </c>
      <c r="CA3267" s="177">
        <v>3</v>
      </c>
      <c r="CB3267" s="177" t="s">
        <v>350</v>
      </c>
      <c r="CC3267" s="122">
        <v>6866.59</v>
      </c>
      <c r="CD3267" s="178" t="s">
        <v>2329</v>
      </c>
      <c r="CE3267" s="177" t="s">
        <v>270</v>
      </c>
      <c r="CF3267" s="177" t="s">
        <v>427</v>
      </c>
      <c r="CG3267" s="83" t="s">
        <v>9</v>
      </c>
      <c r="CH3267" s="57"/>
      <c r="CV3267" s="51"/>
      <c r="CW3267" s="51"/>
      <c r="CX3267" s="51"/>
      <c r="CY3267" s="51"/>
      <c r="CZ3267" s="51"/>
      <c r="DA3267" s="51"/>
      <c r="DB3267" s="51"/>
      <c r="DC3267" s="51"/>
      <c r="DD3267" s="51"/>
    </row>
    <row r="3268" spans="73:108" ht="15" x14ac:dyDescent="0.25">
      <c r="BU3268" s="91"/>
      <c r="BV3268" s="177">
        <v>2007</v>
      </c>
      <c r="BW3268" s="177">
        <v>7</v>
      </c>
      <c r="BX3268" s="177" t="s">
        <v>269</v>
      </c>
      <c r="BY3268" s="177" t="s">
        <v>262</v>
      </c>
      <c r="BZ3268" s="177" t="s">
        <v>263</v>
      </c>
      <c r="CA3268" s="177">
        <v>3</v>
      </c>
      <c r="CB3268" s="177" t="s">
        <v>264</v>
      </c>
      <c r="CC3268" s="122">
        <v>42</v>
      </c>
      <c r="CD3268" s="178" t="s">
        <v>2341</v>
      </c>
      <c r="CE3268" s="177" t="s">
        <v>270</v>
      </c>
      <c r="CF3268" s="177" t="s">
        <v>436</v>
      </c>
      <c r="CG3268" s="83" t="s">
        <v>9</v>
      </c>
      <c r="CH3268" s="57"/>
      <c r="CV3268" s="51"/>
      <c r="CW3268" s="51"/>
      <c r="CX3268" s="51"/>
      <c r="CY3268" s="51"/>
      <c r="CZ3268" s="51"/>
      <c r="DA3268" s="51"/>
      <c r="DB3268" s="51"/>
      <c r="DC3268" s="51"/>
      <c r="DD3268" s="51"/>
    </row>
    <row r="3269" spans="73:108" ht="15" x14ac:dyDescent="0.25">
      <c r="BU3269" s="91"/>
      <c r="BV3269" s="177">
        <v>2007</v>
      </c>
      <c r="BW3269" s="177">
        <v>7</v>
      </c>
      <c r="BX3269" s="177" t="s">
        <v>269</v>
      </c>
      <c r="BY3269" s="177" t="s">
        <v>262</v>
      </c>
      <c r="BZ3269" s="177" t="s">
        <v>263</v>
      </c>
      <c r="CA3269" s="177">
        <v>3</v>
      </c>
      <c r="CB3269" s="177" t="s">
        <v>264</v>
      </c>
      <c r="CC3269" s="122">
        <v>105</v>
      </c>
      <c r="CD3269" s="178" t="s">
        <v>2342</v>
      </c>
      <c r="CE3269" s="177" t="s">
        <v>270</v>
      </c>
      <c r="CF3269" s="177" t="s">
        <v>437</v>
      </c>
      <c r="CG3269" s="83" t="s">
        <v>9</v>
      </c>
      <c r="CH3269" s="57"/>
      <c r="CV3269" s="51"/>
      <c r="CW3269" s="51"/>
      <c r="CX3269" s="51"/>
      <c r="CY3269" s="51"/>
      <c r="CZ3269" s="51"/>
      <c r="DA3269" s="51"/>
      <c r="DB3269" s="51"/>
      <c r="DC3269" s="51"/>
      <c r="DD3269" s="51"/>
    </row>
    <row r="3270" spans="73:108" ht="15" x14ac:dyDescent="0.25">
      <c r="BU3270" s="91"/>
      <c r="BV3270" s="177">
        <v>2007</v>
      </c>
      <c r="BW3270" s="177">
        <v>7</v>
      </c>
      <c r="BX3270" s="177" t="s">
        <v>269</v>
      </c>
      <c r="BY3270" s="177" t="s">
        <v>262</v>
      </c>
      <c r="BZ3270" s="177" t="s">
        <v>266</v>
      </c>
      <c r="CA3270" s="177">
        <v>3</v>
      </c>
      <c r="CB3270" s="177" t="s">
        <v>264</v>
      </c>
      <c r="CC3270" s="122">
        <v>225.69</v>
      </c>
      <c r="CD3270" s="178" t="s">
        <v>2328</v>
      </c>
      <c r="CE3270" s="177" t="s">
        <v>270</v>
      </c>
      <c r="CF3270" s="177" t="s">
        <v>426</v>
      </c>
      <c r="CG3270" s="83" t="s">
        <v>9</v>
      </c>
      <c r="CH3270" s="57"/>
      <c r="CV3270" s="51"/>
      <c r="CW3270" s="51"/>
      <c r="CX3270" s="51"/>
      <c r="CY3270" s="51"/>
      <c r="CZ3270" s="51"/>
      <c r="DA3270" s="51"/>
      <c r="DB3270" s="51"/>
      <c r="DC3270" s="51"/>
      <c r="DD3270" s="51"/>
    </row>
    <row r="3271" spans="73:108" ht="15" x14ac:dyDescent="0.25">
      <c r="BU3271" s="91"/>
      <c r="BV3271" s="177">
        <v>2007</v>
      </c>
      <c r="BW3271" s="177">
        <v>7</v>
      </c>
      <c r="BX3271" s="177" t="s">
        <v>269</v>
      </c>
      <c r="BY3271" s="177" t="s">
        <v>262</v>
      </c>
      <c r="BZ3271" s="177" t="s">
        <v>267</v>
      </c>
      <c r="CA3271" s="177">
        <v>3</v>
      </c>
      <c r="CB3271" s="177" t="s">
        <v>264</v>
      </c>
      <c r="CC3271" s="122">
        <v>11036.43</v>
      </c>
      <c r="CD3271" s="178" t="s">
        <v>2344</v>
      </c>
      <c r="CE3271" s="177" t="s">
        <v>270</v>
      </c>
      <c r="CF3271" s="177" t="s">
        <v>441</v>
      </c>
      <c r="CG3271" s="83" t="s">
        <v>9</v>
      </c>
      <c r="CH3271" s="57"/>
      <c r="CV3271" s="51"/>
      <c r="CW3271" s="51"/>
      <c r="CX3271" s="51"/>
      <c r="CY3271" s="51"/>
      <c r="CZ3271" s="51"/>
      <c r="DA3271" s="51"/>
      <c r="DB3271" s="51"/>
      <c r="DC3271" s="51"/>
      <c r="DD3271" s="51"/>
    </row>
    <row r="3272" spans="73:108" ht="15" x14ac:dyDescent="0.25">
      <c r="BU3272" s="91"/>
      <c r="BV3272" s="177">
        <v>2007</v>
      </c>
      <c r="BW3272" s="177">
        <v>7</v>
      </c>
      <c r="BX3272" s="177" t="s">
        <v>269</v>
      </c>
      <c r="BY3272" s="177" t="s">
        <v>262</v>
      </c>
      <c r="BZ3272" s="177" t="s">
        <v>267</v>
      </c>
      <c r="CA3272" s="177">
        <v>3</v>
      </c>
      <c r="CB3272" s="177" t="s">
        <v>264</v>
      </c>
      <c r="CC3272" s="122">
        <v>1226.27</v>
      </c>
      <c r="CD3272" s="178" t="s">
        <v>2345</v>
      </c>
      <c r="CE3272" s="177" t="s">
        <v>270</v>
      </c>
      <c r="CF3272" s="177" t="s">
        <v>442</v>
      </c>
      <c r="CG3272" s="83" t="s">
        <v>9</v>
      </c>
      <c r="CH3272" s="57"/>
      <c r="CV3272" s="51"/>
      <c r="CW3272" s="51"/>
      <c r="CX3272" s="51"/>
      <c r="CY3272" s="51"/>
      <c r="CZ3272" s="51"/>
      <c r="DA3272" s="51"/>
      <c r="DB3272" s="51"/>
      <c r="DC3272" s="51"/>
      <c r="DD3272" s="51"/>
    </row>
    <row r="3273" spans="73:108" ht="15" x14ac:dyDescent="0.25">
      <c r="BU3273" s="91"/>
      <c r="BV3273" s="177">
        <v>2007</v>
      </c>
      <c r="BW3273" s="177">
        <v>7</v>
      </c>
      <c r="BX3273" s="177" t="s">
        <v>269</v>
      </c>
      <c r="BY3273" s="177" t="s">
        <v>262</v>
      </c>
      <c r="BZ3273" s="177" t="s">
        <v>267</v>
      </c>
      <c r="CA3273" s="177">
        <v>3</v>
      </c>
      <c r="CB3273" s="177" t="s">
        <v>264</v>
      </c>
      <c r="CC3273" s="122">
        <v>5500</v>
      </c>
      <c r="CD3273" s="178" t="s">
        <v>2346</v>
      </c>
      <c r="CE3273" s="177" t="s">
        <v>270</v>
      </c>
      <c r="CF3273" s="177" t="s">
        <v>443</v>
      </c>
      <c r="CG3273" s="83" t="s">
        <v>9</v>
      </c>
      <c r="CH3273" s="57"/>
      <c r="CV3273" s="51"/>
      <c r="CW3273" s="51"/>
      <c r="CX3273" s="51"/>
      <c r="CY3273" s="51"/>
      <c r="CZ3273" s="51"/>
      <c r="DA3273" s="51"/>
      <c r="DB3273" s="51"/>
      <c r="DC3273" s="51"/>
      <c r="DD3273" s="51"/>
    </row>
    <row r="3274" spans="73:108" ht="15" x14ac:dyDescent="0.25">
      <c r="BU3274" s="91"/>
      <c r="BV3274" s="177">
        <v>2007</v>
      </c>
      <c r="BW3274" s="177">
        <v>7</v>
      </c>
      <c r="BX3274" s="177" t="s">
        <v>269</v>
      </c>
      <c r="BY3274" s="177" t="s">
        <v>262</v>
      </c>
      <c r="BZ3274" s="177" t="s">
        <v>267</v>
      </c>
      <c r="CA3274" s="177">
        <v>3</v>
      </c>
      <c r="CB3274" s="177" t="s">
        <v>264</v>
      </c>
      <c r="CC3274" s="122">
        <v>5500</v>
      </c>
      <c r="CD3274" s="178" t="s">
        <v>2347</v>
      </c>
      <c r="CE3274" s="177" t="s">
        <v>270</v>
      </c>
      <c r="CF3274" s="177" t="s">
        <v>444</v>
      </c>
      <c r="CG3274" s="83" t="s">
        <v>9</v>
      </c>
      <c r="CH3274" s="57"/>
      <c r="CV3274" s="51"/>
      <c r="CW3274" s="51"/>
      <c r="CX3274" s="51"/>
      <c r="CY3274" s="51"/>
      <c r="CZ3274" s="51"/>
      <c r="DA3274" s="51"/>
      <c r="DB3274" s="51"/>
      <c r="DC3274" s="51"/>
      <c r="DD3274" s="51"/>
    </row>
    <row r="3275" spans="73:108" ht="15" x14ac:dyDescent="0.25">
      <c r="BU3275" s="91"/>
      <c r="BV3275" s="177">
        <v>2007</v>
      </c>
      <c r="BW3275" s="177">
        <v>7</v>
      </c>
      <c r="BX3275" s="177" t="s">
        <v>269</v>
      </c>
      <c r="BY3275" s="177" t="s">
        <v>262</v>
      </c>
      <c r="BZ3275" s="177" t="s">
        <v>268</v>
      </c>
      <c r="CA3275" s="177">
        <v>3</v>
      </c>
      <c r="CB3275" s="177" t="s">
        <v>264</v>
      </c>
      <c r="CC3275" s="122">
        <v>36298.17</v>
      </c>
      <c r="CD3275" s="178" t="s">
        <v>2344</v>
      </c>
      <c r="CE3275" s="177" t="s">
        <v>270</v>
      </c>
      <c r="CF3275" s="177" t="s">
        <v>441</v>
      </c>
      <c r="CG3275" s="83" t="s">
        <v>9</v>
      </c>
      <c r="CH3275" s="57"/>
      <c r="CV3275" s="51"/>
      <c r="CW3275" s="51"/>
      <c r="CX3275" s="51"/>
      <c r="CY3275" s="51"/>
      <c r="CZ3275" s="51"/>
      <c r="DA3275" s="51"/>
      <c r="DB3275" s="51"/>
      <c r="DC3275" s="51"/>
      <c r="DD3275" s="51"/>
    </row>
    <row r="3276" spans="73:108" ht="15" x14ac:dyDescent="0.25">
      <c r="BU3276" s="91"/>
      <c r="BV3276" s="177">
        <v>2007</v>
      </c>
      <c r="BW3276" s="177">
        <v>7</v>
      </c>
      <c r="BX3276" s="177" t="s">
        <v>269</v>
      </c>
      <c r="BY3276" s="177" t="s">
        <v>262</v>
      </c>
      <c r="BZ3276" s="177" t="s">
        <v>268</v>
      </c>
      <c r="CA3276" s="177">
        <v>3</v>
      </c>
      <c r="CB3276" s="177" t="s">
        <v>264</v>
      </c>
      <c r="CC3276" s="122">
        <v>4033.13</v>
      </c>
      <c r="CD3276" s="178" t="s">
        <v>2345</v>
      </c>
      <c r="CE3276" s="177" t="s">
        <v>270</v>
      </c>
      <c r="CF3276" s="177" t="s">
        <v>442</v>
      </c>
      <c r="CG3276" s="83" t="s">
        <v>9</v>
      </c>
      <c r="CH3276" s="57"/>
      <c r="CV3276" s="51"/>
      <c r="CW3276" s="51"/>
      <c r="CX3276" s="51"/>
      <c r="CY3276" s="51"/>
      <c r="CZ3276" s="51"/>
      <c r="DA3276" s="51"/>
      <c r="DB3276" s="51"/>
      <c r="DC3276" s="51"/>
      <c r="DD3276" s="51"/>
    </row>
    <row r="3277" spans="73:108" ht="15" x14ac:dyDescent="0.25">
      <c r="BU3277" s="91"/>
      <c r="BV3277" s="177">
        <v>2007</v>
      </c>
      <c r="BW3277" s="177">
        <v>7</v>
      </c>
      <c r="BX3277" s="177" t="s">
        <v>269</v>
      </c>
      <c r="BY3277" s="177" t="s">
        <v>262</v>
      </c>
      <c r="BZ3277" s="177" t="s">
        <v>268</v>
      </c>
      <c r="CA3277" s="177">
        <v>3</v>
      </c>
      <c r="CB3277" s="177" t="s">
        <v>264</v>
      </c>
      <c r="CC3277" s="122">
        <v>1171.6099999999999</v>
      </c>
      <c r="CD3277" s="178" t="s">
        <v>2348</v>
      </c>
      <c r="CE3277" s="177" t="s">
        <v>270</v>
      </c>
      <c r="CF3277" s="177" t="s">
        <v>445</v>
      </c>
      <c r="CG3277" s="83" t="s">
        <v>9</v>
      </c>
      <c r="CH3277" s="57"/>
      <c r="CV3277" s="51"/>
      <c r="CW3277" s="51"/>
      <c r="CX3277" s="51"/>
      <c r="CY3277" s="51"/>
      <c r="CZ3277" s="51"/>
      <c r="DA3277" s="51"/>
      <c r="DB3277" s="51"/>
      <c r="DC3277" s="51"/>
      <c r="DD3277" s="51"/>
    </row>
    <row r="3278" spans="73:108" ht="15" x14ac:dyDescent="0.25">
      <c r="BU3278" s="91"/>
      <c r="BV3278" s="177">
        <v>2007</v>
      </c>
      <c r="BW3278" s="177">
        <v>7</v>
      </c>
      <c r="BX3278" s="177" t="s">
        <v>269</v>
      </c>
      <c r="BY3278" s="177" t="s">
        <v>262</v>
      </c>
      <c r="BZ3278" s="177" t="s">
        <v>268</v>
      </c>
      <c r="CA3278" s="177">
        <v>3</v>
      </c>
      <c r="CB3278" s="177" t="s">
        <v>264</v>
      </c>
      <c r="CC3278" s="122">
        <v>499.36</v>
      </c>
      <c r="CD3278" s="178" t="s">
        <v>2349</v>
      </c>
      <c r="CE3278" s="177" t="s">
        <v>270</v>
      </c>
      <c r="CF3278" s="177" t="s">
        <v>446</v>
      </c>
      <c r="CG3278" s="83" t="s">
        <v>9</v>
      </c>
      <c r="CH3278" s="57"/>
      <c r="CV3278" s="51"/>
      <c r="CW3278" s="51"/>
      <c r="CX3278" s="51"/>
      <c r="CY3278" s="51"/>
      <c r="CZ3278" s="51"/>
      <c r="DA3278" s="51"/>
      <c r="DB3278" s="51"/>
      <c r="DC3278" s="51"/>
      <c r="DD3278" s="51"/>
    </row>
    <row r="3279" spans="73:108" ht="15" x14ac:dyDescent="0.25">
      <c r="BU3279" s="91"/>
      <c r="BV3279" s="177">
        <v>2007</v>
      </c>
      <c r="BW3279" s="177">
        <v>7</v>
      </c>
      <c r="BX3279" s="177" t="s">
        <v>269</v>
      </c>
      <c r="BY3279" s="177" t="s">
        <v>262</v>
      </c>
      <c r="BZ3279" s="177" t="s">
        <v>347</v>
      </c>
      <c r="CA3279" s="177">
        <v>3</v>
      </c>
      <c r="CB3279" s="177" t="s">
        <v>264</v>
      </c>
      <c r="CC3279" s="122">
        <v>1000</v>
      </c>
      <c r="CD3279" s="178" t="s">
        <v>2350</v>
      </c>
      <c r="CE3279" s="177" t="s">
        <v>270</v>
      </c>
      <c r="CF3279" s="177" t="s">
        <v>448</v>
      </c>
      <c r="CG3279" s="83" t="s">
        <v>9</v>
      </c>
      <c r="CH3279" s="57"/>
      <c r="CV3279" s="51"/>
      <c r="CW3279" s="51"/>
      <c r="CX3279" s="51"/>
      <c r="CY3279" s="51"/>
      <c r="CZ3279" s="51"/>
      <c r="DA3279" s="51"/>
      <c r="DB3279" s="51"/>
      <c r="DC3279" s="51"/>
      <c r="DD3279" s="51"/>
    </row>
    <row r="3280" spans="73:108" ht="15" x14ac:dyDescent="0.25">
      <c r="BU3280" s="91"/>
      <c r="BV3280" s="177">
        <v>2007</v>
      </c>
      <c r="BW3280" s="177">
        <v>7</v>
      </c>
      <c r="BX3280" s="177" t="s">
        <v>269</v>
      </c>
      <c r="BY3280" s="177" t="s">
        <v>262</v>
      </c>
      <c r="BZ3280" s="177" t="s">
        <v>347</v>
      </c>
      <c r="CA3280" s="177">
        <v>3</v>
      </c>
      <c r="CB3280" s="177" t="s">
        <v>264</v>
      </c>
      <c r="CC3280" s="122">
        <v>1709.36</v>
      </c>
      <c r="CD3280" s="178" t="s">
        <v>2327</v>
      </c>
      <c r="CE3280" s="177" t="s">
        <v>270</v>
      </c>
      <c r="CF3280" s="177" t="s">
        <v>423</v>
      </c>
      <c r="CG3280" s="83" t="s">
        <v>9</v>
      </c>
      <c r="CH3280" s="57"/>
      <c r="CV3280" s="51"/>
      <c r="CW3280" s="51"/>
      <c r="CX3280" s="51"/>
      <c r="CY3280" s="51"/>
      <c r="CZ3280" s="51"/>
      <c r="DA3280" s="51"/>
      <c r="DB3280" s="51"/>
      <c r="DC3280" s="51"/>
      <c r="DD3280" s="51"/>
    </row>
    <row r="3281" spans="73:108" ht="15" x14ac:dyDescent="0.25">
      <c r="BU3281" s="91"/>
      <c r="BV3281" s="177">
        <v>2007</v>
      </c>
      <c r="BW3281" s="177">
        <v>7</v>
      </c>
      <c r="BX3281" s="177" t="s">
        <v>269</v>
      </c>
      <c r="BY3281" s="177" t="s">
        <v>262</v>
      </c>
      <c r="BZ3281" s="177" t="s">
        <v>347</v>
      </c>
      <c r="CA3281" s="177">
        <v>3</v>
      </c>
      <c r="CB3281" s="177" t="s">
        <v>264</v>
      </c>
      <c r="CC3281" s="122">
        <v>10387.969999999999</v>
      </c>
      <c r="CD3281" s="178" t="s">
        <v>2351</v>
      </c>
      <c r="CE3281" s="177" t="s">
        <v>270</v>
      </c>
      <c r="CF3281" s="177" t="s">
        <v>447</v>
      </c>
      <c r="CG3281" s="83" t="s">
        <v>9</v>
      </c>
      <c r="CH3281" s="57"/>
      <c r="CV3281" s="51"/>
      <c r="CW3281" s="51"/>
      <c r="CX3281" s="51"/>
      <c r="CY3281" s="51"/>
      <c r="CZ3281" s="51"/>
      <c r="DA3281" s="51"/>
      <c r="DB3281" s="51"/>
      <c r="DC3281" s="51"/>
      <c r="DD3281" s="51"/>
    </row>
    <row r="3282" spans="73:108" ht="15" x14ac:dyDescent="0.25">
      <c r="BU3282" s="91"/>
      <c r="BV3282" s="177">
        <v>2007</v>
      </c>
      <c r="BW3282" s="177">
        <v>7</v>
      </c>
      <c r="BX3282" s="177" t="s">
        <v>269</v>
      </c>
      <c r="BY3282" s="177" t="s">
        <v>262</v>
      </c>
      <c r="BZ3282" s="177" t="s">
        <v>347</v>
      </c>
      <c r="CA3282" s="177">
        <v>3</v>
      </c>
      <c r="CB3282" s="177" t="s">
        <v>264</v>
      </c>
      <c r="CC3282" s="122">
        <v>2062.79</v>
      </c>
      <c r="CD3282" s="178" t="s">
        <v>2352</v>
      </c>
      <c r="CE3282" s="177" t="s">
        <v>270</v>
      </c>
      <c r="CF3282" s="177" t="s">
        <v>449</v>
      </c>
      <c r="CG3282" s="83" t="s">
        <v>9</v>
      </c>
      <c r="CH3282" s="57"/>
      <c r="CV3282" s="51"/>
      <c r="CW3282" s="51"/>
      <c r="CX3282" s="51"/>
      <c r="CY3282" s="51"/>
      <c r="CZ3282" s="51"/>
      <c r="DA3282" s="51"/>
      <c r="DB3282" s="51"/>
      <c r="DC3282" s="51"/>
      <c r="DD3282" s="51"/>
    </row>
    <row r="3283" spans="73:108" ht="15" x14ac:dyDescent="0.25">
      <c r="BU3283" s="91"/>
      <c r="BV3283" s="177">
        <v>2007</v>
      </c>
      <c r="BW3283" s="177">
        <v>7</v>
      </c>
      <c r="BX3283" s="177" t="s">
        <v>269</v>
      </c>
      <c r="BY3283" s="177" t="s">
        <v>262</v>
      </c>
      <c r="BZ3283" s="177" t="s">
        <v>347</v>
      </c>
      <c r="CA3283" s="177">
        <v>3</v>
      </c>
      <c r="CB3283" s="177" t="s">
        <v>264</v>
      </c>
      <c r="CC3283" s="122">
        <v>3155.16</v>
      </c>
      <c r="CD3283" s="178" t="s">
        <v>2348</v>
      </c>
      <c r="CE3283" s="177" t="s">
        <v>270</v>
      </c>
      <c r="CF3283" s="177" t="s">
        <v>445</v>
      </c>
      <c r="CG3283" s="83" t="s">
        <v>9</v>
      </c>
      <c r="CH3283" s="57"/>
      <c r="CV3283" s="51"/>
      <c r="CW3283" s="51"/>
      <c r="CX3283" s="51"/>
      <c r="CY3283" s="51"/>
      <c r="CZ3283" s="51"/>
      <c r="DA3283" s="51"/>
      <c r="DB3283" s="51"/>
      <c r="DC3283" s="51"/>
      <c r="DD3283" s="51"/>
    </row>
    <row r="3284" spans="73:108" ht="15" x14ac:dyDescent="0.25">
      <c r="BU3284" s="91"/>
      <c r="BV3284" s="177">
        <v>2007</v>
      </c>
      <c r="BW3284" s="177">
        <v>7</v>
      </c>
      <c r="BX3284" s="177" t="s">
        <v>269</v>
      </c>
      <c r="BY3284" s="177" t="s">
        <v>262</v>
      </c>
      <c r="BZ3284" s="177" t="s">
        <v>347</v>
      </c>
      <c r="CA3284" s="177">
        <v>3</v>
      </c>
      <c r="CB3284" s="177" t="s">
        <v>264</v>
      </c>
      <c r="CC3284" s="122">
        <v>902.26</v>
      </c>
      <c r="CD3284" s="178" t="s">
        <v>2349</v>
      </c>
      <c r="CE3284" s="177" t="s">
        <v>270</v>
      </c>
      <c r="CF3284" s="177" t="s">
        <v>446</v>
      </c>
      <c r="CG3284" s="83" t="s">
        <v>9</v>
      </c>
      <c r="CH3284" s="57"/>
      <c r="CV3284" s="51"/>
      <c r="CW3284" s="51"/>
      <c r="CX3284" s="51"/>
      <c r="CY3284" s="51"/>
      <c r="CZ3284" s="51"/>
      <c r="DA3284" s="51"/>
      <c r="DB3284" s="51"/>
      <c r="DC3284" s="51"/>
      <c r="DD3284" s="51"/>
    </row>
    <row r="3285" spans="73:108" ht="15" x14ac:dyDescent="0.25">
      <c r="BU3285" s="91"/>
      <c r="BV3285" s="177">
        <v>2007</v>
      </c>
      <c r="BW3285" s="177">
        <v>7</v>
      </c>
      <c r="BX3285" s="177" t="s">
        <v>269</v>
      </c>
      <c r="BY3285" s="177" t="s">
        <v>262</v>
      </c>
      <c r="BZ3285" s="177" t="s">
        <v>347</v>
      </c>
      <c r="CA3285" s="177">
        <v>3</v>
      </c>
      <c r="CB3285" s="177" t="s">
        <v>264</v>
      </c>
      <c r="CC3285" s="122">
        <v>962.92</v>
      </c>
      <c r="CD3285" s="178" t="s">
        <v>2328</v>
      </c>
      <c r="CE3285" s="177" t="s">
        <v>270</v>
      </c>
      <c r="CF3285" s="177" t="s">
        <v>426</v>
      </c>
      <c r="CG3285" s="83" t="s">
        <v>9</v>
      </c>
      <c r="CH3285" s="57"/>
      <c r="CV3285" s="51"/>
      <c r="CW3285" s="51"/>
      <c r="CX3285" s="51"/>
      <c r="CY3285" s="51"/>
      <c r="CZ3285" s="51"/>
      <c r="DA3285" s="51"/>
      <c r="DB3285" s="51"/>
      <c r="DC3285" s="51"/>
      <c r="DD3285" s="51"/>
    </row>
    <row r="3286" spans="73:108" ht="15" x14ac:dyDescent="0.25">
      <c r="BU3286" s="91"/>
      <c r="BV3286" s="177">
        <v>2007</v>
      </c>
      <c r="BW3286" s="177">
        <v>7</v>
      </c>
      <c r="BX3286" s="177" t="s">
        <v>269</v>
      </c>
      <c r="BY3286" s="177" t="s">
        <v>262</v>
      </c>
      <c r="BZ3286" s="177" t="s">
        <v>277</v>
      </c>
      <c r="CA3286" s="177">
        <v>7</v>
      </c>
      <c r="CB3286" s="177" t="s">
        <v>264</v>
      </c>
      <c r="CC3286" s="122">
        <v>174.85</v>
      </c>
      <c r="CD3286" s="178" t="s">
        <v>2335</v>
      </c>
      <c r="CE3286" s="177" t="s">
        <v>270</v>
      </c>
      <c r="CF3286" s="177" t="s">
        <v>433</v>
      </c>
      <c r="CG3286" s="83" t="s">
        <v>89</v>
      </c>
      <c r="CH3286" s="57"/>
      <c r="CV3286" s="51"/>
      <c r="CW3286" s="51"/>
      <c r="CX3286" s="51"/>
      <c r="CY3286" s="51"/>
      <c r="CZ3286" s="51"/>
      <c r="DA3286" s="51"/>
      <c r="DB3286" s="51"/>
      <c r="DC3286" s="51"/>
      <c r="DD3286" s="51"/>
    </row>
    <row r="3287" spans="73:108" ht="15" x14ac:dyDescent="0.25">
      <c r="BU3287" s="91"/>
      <c r="BV3287" s="177">
        <v>2007</v>
      </c>
      <c r="BW3287" s="177">
        <v>7</v>
      </c>
      <c r="BX3287" s="177" t="s">
        <v>269</v>
      </c>
      <c r="BY3287" s="177" t="s">
        <v>262</v>
      </c>
      <c r="BZ3287" s="177" t="s">
        <v>277</v>
      </c>
      <c r="CA3287" s="177">
        <v>7</v>
      </c>
      <c r="CB3287" s="177" t="s">
        <v>264</v>
      </c>
      <c r="CC3287" s="122">
        <v>26.13</v>
      </c>
      <c r="CD3287" s="178" t="s">
        <v>2336</v>
      </c>
      <c r="CE3287" s="177" t="s">
        <v>270</v>
      </c>
      <c r="CF3287" s="177" t="s">
        <v>432</v>
      </c>
      <c r="CG3287" s="83" t="s">
        <v>89</v>
      </c>
      <c r="CH3287" s="57"/>
      <c r="CV3287" s="51"/>
      <c r="CW3287" s="51"/>
      <c r="CX3287" s="51"/>
      <c r="CY3287" s="51"/>
      <c r="CZ3287" s="51"/>
      <c r="DA3287" s="51"/>
      <c r="DB3287" s="51"/>
      <c r="DC3287" s="51"/>
      <c r="DD3287" s="51"/>
    </row>
    <row r="3288" spans="73:108" ht="15" x14ac:dyDescent="0.25">
      <c r="BU3288" s="91"/>
      <c r="BV3288" s="177">
        <v>2007</v>
      </c>
      <c r="BW3288" s="177">
        <v>7</v>
      </c>
      <c r="BX3288" s="177" t="s">
        <v>269</v>
      </c>
      <c r="BY3288" s="177" t="s">
        <v>262</v>
      </c>
      <c r="BZ3288" s="177" t="s">
        <v>277</v>
      </c>
      <c r="CA3288" s="177">
        <v>7</v>
      </c>
      <c r="CB3288" s="177" t="s">
        <v>264</v>
      </c>
      <c r="CC3288" s="122">
        <v>5781.29</v>
      </c>
      <c r="CD3288" s="178" t="s">
        <v>2337</v>
      </c>
      <c r="CE3288" s="177" t="s">
        <v>270</v>
      </c>
      <c r="CF3288" s="177" t="s">
        <v>434</v>
      </c>
      <c r="CG3288" s="83" t="s">
        <v>89</v>
      </c>
      <c r="CH3288" s="57"/>
      <c r="CV3288" s="51"/>
      <c r="CW3288" s="51"/>
      <c r="CX3288" s="51"/>
      <c r="CY3288" s="51"/>
      <c r="CZ3288" s="51"/>
      <c r="DA3288" s="51"/>
      <c r="DB3288" s="51"/>
      <c r="DC3288" s="51"/>
      <c r="DD3288" s="51"/>
    </row>
    <row r="3289" spans="73:108" ht="15" x14ac:dyDescent="0.25">
      <c r="BU3289" s="91"/>
      <c r="BV3289" s="177">
        <v>2007</v>
      </c>
      <c r="BW3289" s="177">
        <v>7</v>
      </c>
      <c r="BX3289" s="177" t="s">
        <v>269</v>
      </c>
      <c r="BY3289" s="177" t="s">
        <v>262</v>
      </c>
      <c r="BZ3289" s="177" t="s">
        <v>277</v>
      </c>
      <c r="CA3289" s="177">
        <v>7</v>
      </c>
      <c r="CB3289" s="177" t="s">
        <v>264</v>
      </c>
      <c r="CC3289" s="122">
        <v>129.44999999999999</v>
      </c>
      <c r="CD3289" s="178" t="s">
        <v>2338</v>
      </c>
      <c r="CE3289" s="177" t="s">
        <v>270</v>
      </c>
      <c r="CF3289" s="177" t="s">
        <v>435</v>
      </c>
      <c r="CG3289" s="83" t="s">
        <v>89</v>
      </c>
      <c r="CH3289" s="57"/>
      <c r="CV3289" s="51"/>
      <c r="CW3289" s="51"/>
      <c r="CX3289" s="51"/>
      <c r="CY3289" s="51"/>
      <c r="CZ3289" s="51"/>
      <c r="DA3289" s="51"/>
      <c r="DB3289" s="51"/>
      <c r="DC3289" s="51"/>
      <c r="DD3289" s="51"/>
    </row>
    <row r="3290" spans="73:108" ht="15" x14ac:dyDescent="0.25">
      <c r="BU3290" s="91"/>
      <c r="BV3290" s="177">
        <v>2007</v>
      </c>
      <c r="BW3290" s="177">
        <v>7</v>
      </c>
      <c r="BX3290" s="177" t="s">
        <v>269</v>
      </c>
      <c r="BY3290" s="177" t="s">
        <v>262</v>
      </c>
      <c r="BZ3290" s="177" t="s">
        <v>277</v>
      </c>
      <c r="CA3290" s="177">
        <v>7</v>
      </c>
      <c r="CB3290" s="177" t="s">
        <v>264</v>
      </c>
      <c r="CC3290" s="122">
        <v>282.64</v>
      </c>
      <c r="CD3290" s="178" t="s">
        <v>2339</v>
      </c>
      <c r="CE3290" s="177" t="s">
        <v>270</v>
      </c>
      <c r="CF3290" s="177" t="s">
        <v>435</v>
      </c>
      <c r="CG3290" s="83" t="s">
        <v>89</v>
      </c>
      <c r="CH3290" s="57"/>
      <c r="CV3290" s="51"/>
      <c r="CW3290" s="51"/>
      <c r="CX3290" s="51"/>
      <c r="CY3290" s="51"/>
      <c r="CZ3290" s="51"/>
      <c r="DA3290" s="51"/>
      <c r="DB3290" s="51"/>
      <c r="DC3290" s="51"/>
      <c r="DD3290" s="51"/>
    </row>
    <row r="3291" spans="73:108" ht="15" x14ac:dyDescent="0.25">
      <c r="BU3291" s="91"/>
      <c r="BV3291" s="177">
        <v>2007</v>
      </c>
      <c r="BW3291" s="177">
        <v>7</v>
      </c>
      <c r="BX3291" s="177" t="s">
        <v>269</v>
      </c>
      <c r="BY3291" s="177" t="s">
        <v>262</v>
      </c>
      <c r="BZ3291" s="177" t="s">
        <v>277</v>
      </c>
      <c r="CA3291" s="177">
        <v>7</v>
      </c>
      <c r="CB3291" s="177" t="s">
        <v>264</v>
      </c>
      <c r="CC3291" s="122">
        <v>1174.52</v>
      </c>
      <c r="CD3291" s="178" t="s">
        <v>2340</v>
      </c>
      <c r="CE3291" s="177" t="s">
        <v>270</v>
      </c>
      <c r="CF3291" s="177" t="s">
        <v>435</v>
      </c>
      <c r="CG3291" s="83" t="s">
        <v>89</v>
      </c>
      <c r="CH3291" s="57"/>
      <c r="CV3291" s="51"/>
      <c r="CW3291" s="51"/>
      <c r="CX3291" s="51"/>
      <c r="CY3291" s="51"/>
      <c r="CZ3291" s="51"/>
      <c r="DA3291" s="51"/>
      <c r="DB3291" s="51"/>
      <c r="DC3291" s="51"/>
      <c r="DD3291" s="51"/>
    </row>
    <row r="3292" spans="73:108" ht="15" x14ac:dyDescent="0.25">
      <c r="BU3292" s="91"/>
      <c r="BV3292" s="177">
        <v>2007</v>
      </c>
      <c r="BW3292" s="177">
        <v>7</v>
      </c>
      <c r="BX3292" s="177" t="s">
        <v>269</v>
      </c>
      <c r="BY3292" s="177" t="s">
        <v>262</v>
      </c>
      <c r="BZ3292" s="177" t="s">
        <v>263</v>
      </c>
      <c r="CA3292" s="177">
        <v>7</v>
      </c>
      <c r="CB3292" s="177" t="s">
        <v>264</v>
      </c>
      <c r="CC3292" s="122">
        <v>3330</v>
      </c>
      <c r="CD3292" s="178" t="s">
        <v>2343</v>
      </c>
      <c r="CE3292" s="177" t="s">
        <v>270</v>
      </c>
      <c r="CF3292" s="177" t="s">
        <v>440</v>
      </c>
      <c r="CG3292" s="83" t="s">
        <v>89</v>
      </c>
      <c r="CH3292" s="57"/>
      <c r="CV3292" s="51"/>
      <c r="CW3292" s="51"/>
      <c r="CX3292" s="51"/>
      <c r="CY3292" s="51"/>
      <c r="CZ3292" s="51"/>
      <c r="DA3292" s="51"/>
      <c r="DB3292" s="51"/>
      <c r="DC3292" s="51"/>
      <c r="DD3292" s="51"/>
    </row>
    <row r="3293" spans="73:108" ht="15" x14ac:dyDescent="0.25">
      <c r="BU3293" s="91"/>
      <c r="BV3293" s="177">
        <v>2007</v>
      </c>
      <c r="BW3293" s="177">
        <v>8</v>
      </c>
      <c r="BX3293" s="177" t="s">
        <v>269</v>
      </c>
      <c r="BY3293" s="177" t="s">
        <v>262</v>
      </c>
      <c r="BZ3293" s="177" t="s">
        <v>277</v>
      </c>
      <c r="CA3293" s="177">
        <v>3</v>
      </c>
      <c r="CB3293" s="177" t="s">
        <v>264</v>
      </c>
      <c r="CC3293" s="122">
        <v>1257.25</v>
      </c>
      <c r="CD3293" s="178" t="s">
        <v>2365</v>
      </c>
      <c r="CE3293" s="177" t="s">
        <v>270</v>
      </c>
      <c r="CF3293" s="177" t="s">
        <v>465</v>
      </c>
      <c r="CG3293" s="83" t="s">
        <v>9</v>
      </c>
      <c r="CH3293" s="57"/>
      <c r="CV3293" s="51"/>
      <c r="CW3293" s="51"/>
      <c r="CX3293" s="51"/>
      <c r="CY3293" s="51"/>
      <c r="CZ3293" s="51"/>
      <c r="DA3293" s="51"/>
      <c r="DB3293" s="51"/>
      <c r="DC3293" s="51"/>
      <c r="DD3293" s="51"/>
    </row>
    <row r="3294" spans="73:108" ht="15" x14ac:dyDescent="0.25">
      <c r="BU3294" s="91"/>
      <c r="BV3294" s="177">
        <v>2007</v>
      </c>
      <c r="BW3294" s="177">
        <v>8</v>
      </c>
      <c r="BX3294" s="177" t="s">
        <v>269</v>
      </c>
      <c r="BY3294" s="177" t="s">
        <v>262</v>
      </c>
      <c r="BZ3294" s="177" t="s">
        <v>277</v>
      </c>
      <c r="CA3294" s="177">
        <v>3</v>
      </c>
      <c r="CB3294" s="177" t="s">
        <v>264</v>
      </c>
      <c r="CC3294" s="122">
        <v>1249.71</v>
      </c>
      <c r="CD3294" s="178" t="s">
        <v>2366</v>
      </c>
      <c r="CE3294" s="177" t="s">
        <v>270</v>
      </c>
      <c r="CF3294" s="177" t="s">
        <v>464</v>
      </c>
      <c r="CG3294" s="83" t="s">
        <v>9</v>
      </c>
      <c r="CH3294" s="57"/>
      <c r="CV3294" s="51"/>
      <c r="CW3294" s="51"/>
      <c r="CX3294" s="51"/>
      <c r="CY3294" s="51"/>
      <c r="CZ3294" s="51"/>
      <c r="DA3294" s="51"/>
      <c r="DB3294" s="51"/>
      <c r="DC3294" s="51"/>
      <c r="DD3294" s="51"/>
    </row>
    <row r="3295" spans="73:108" ht="15" x14ac:dyDescent="0.25">
      <c r="BU3295" s="91"/>
      <c r="BV3295" s="177">
        <v>2007</v>
      </c>
      <c r="BW3295" s="177">
        <v>8</v>
      </c>
      <c r="BX3295" s="177" t="s">
        <v>269</v>
      </c>
      <c r="BY3295" s="177" t="s">
        <v>262</v>
      </c>
      <c r="BZ3295" s="177" t="s">
        <v>277</v>
      </c>
      <c r="CA3295" s="177">
        <v>3</v>
      </c>
      <c r="CB3295" s="177" t="s">
        <v>264</v>
      </c>
      <c r="CC3295" s="122">
        <v>1257.25</v>
      </c>
      <c r="CD3295" s="178" t="s">
        <v>2367</v>
      </c>
      <c r="CE3295" s="177" t="s">
        <v>270</v>
      </c>
      <c r="CF3295" s="177" t="s">
        <v>472</v>
      </c>
      <c r="CG3295" s="83" t="s">
        <v>9</v>
      </c>
      <c r="CH3295" s="57"/>
      <c r="CV3295" s="51"/>
      <c r="CW3295" s="51"/>
      <c r="CX3295" s="51"/>
      <c r="CY3295" s="51"/>
      <c r="CZ3295" s="51"/>
      <c r="DA3295" s="51"/>
      <c r="DB3295" s="51"/>
      <c r="DC3295" s="51"/>
      <c r="DD3295" s="51"/>
    </row>
    <row r="3296" spans="73:108" ht="15" x14ac:dyDescent="0.25">
      <c r="BU3296" s="91"/>
      <c r="BV3296" s="177">
        <v>2007</v>
      </c>
      <c r="BW3296" s="177">
        <v>8</v>
      </c>
      <c r="BX3296" s="177" t="s">
        <v>269</v>
      </c>
      <c r="BY3296" s="177" t="s">
        <v>262</v>
      </c>
      <c r="BZ3296" s="177" t="s">
        <v>277</v>
      </c>
      <c r="CA3296" s="177">
        <v>3</v>
      </c>
      <c r="CB3296" s="177" t="s">
        <v>264</v>
      </c>
      <c r="CC3296" s="122">
        <v>6847.04</v>
      </c>
      <c r="CD3296" s="178" t="s">
        <v>2368</v>
      </c>
      <c r="CE3296" s="177" t="s">
        <v>270</v>
      </c>
      <c r="CF3296" s="177" t="s">
        <v>463</v>
      </c>
      <c r="CG3296" s="83" t="s">
        <v>9</v>
      </c>
      <c r="CH3296" s="57"/>
      <c r="CV3296" s="51"/>
      <c r="CW3296" s="51"/>
      <c r="CX3296" s="51"/>
      <c r="CY3296" s="51"/>
      <c r="CZ3296" s="51"/>
      <c r="DA3296" s="51"/>
      <c r="DB3296" s="51"/>
      <c r="DC3296" s="51"/>
      <c r="DD3296" s="51"/>
    </row>
    <row r="3297" spans="73:108" ht="15" x14ac:dyDescent="0.25">
      <c r="BU3297" s="91"/>
      <c r="BV3297" s="177">
        <v>2007</v>
      </c>
      <c r="BW3297" s="177">
        <v>8</v>
      </c>
      <c r="BX3297" s="177" t="s">
        <v>269</v>
      </c>
      <c r="BY3297" s="177" t="s">
        <v>262</v>
      </c>
      <c r="BZ3297" s="177" t="s">
        <v>277</v>
      </c>
      <c r="CA3297" s="177">
        <v>3</v>
      </c>
      <c r="CB3297" s="177" t="s">
        <v>264</v>
      </c>
      <c r="CC3297" s="122">
        <v>12420.84</v>
      </c>
      <c r="CD3297" s="178" t="s">
        <v>2369</v>
      </c>
      <c r="CE3297" s="177" t="s">
        <v>270</v>
      </c>
      <c r="CF3297" s="177" t="s">
        <v>467</v>
      </c>
      <c r="CG3297" s="83" t="s">
        <v>9</v>
      </c>
      <c r="CH3297" s="57"/>
      <c r="CV3297" s="51"/>
      <c r="CW3297" s="51"/>
      <c r="CX3297" s="51"/>
      <c r="CY3297" s="51"/>
      <c r="CZ3297" s="51"/>
      <c r="DA3297" s="51"/>
      <c r="DB3297" s="51"/>
      <c r="DC3297" s="51"/>
      <c r="DD3297" s="51"/>
    </row>
    <row r="3298" spans="73:108" ht="15" x14ac:dyDescent="0.25">
      <c r="BU3298" s="91"/>
      <c r="BV3298" s="177">
        <v>2007</v>
      </c>
      <c r="BW3298" s="177">
        <v>8</v>
      </c>
      <c r="BX3298" s="177" t="s">
        <v>269</v>
      </c>
      <c r="BY3298" s="177" t="s">
        <v>262</v>
      </c>
      <c r="BZ3298" s="177" t="s">
        <v>277</v>
      </c>
      <c r="CA3298" s="177">
        <v>3</v>
      </c>
      <c r="CB3298" s="177" t="s">
        <v>264</v>
      </c>
      <c r="CC3298" s="122">
        <v>8369.09</v>
      </c>
      <c r="CD3298" s="178" t="s">
        <v>2370</v>
      </c>
      <c r="CE3298" s="177" t="s">
        <v>270</v>
      </c>
      <c r="CF3298" s="177" t="s">
        <v>469</v>
      </c>
      <c r="CG3298" s="83" t="s">
        <v>9</v>
      </c>
      <c r="CH3298" s="57"/>
      <c r="CV3298" s="51"/>
      <c r="CW3298" s="51"/>
      <c r="CX3298" s="51"/>
      <c r="CY3298" s="51"/>
      <c r="CZ3298" s="51"/>
      <c r="DA3298" s="51"/>
      <c r="DB3298" s="51"/>
      <c r="DC3298" s="51"/>
      <c r="DD3298" s="51"/>
    </row>
    <row r="3299" spans="73:108" ht="15" x14ac:dyDescent="0.25">
      <c r="BU3299" s="91"/>
      <c r="BV3299" s="177">
        <v>2007</v>
      </c>
      <c r="BW3299" s="177">
        <v>8</v>
      </c>
      <c r="BX3299" s="177" t="s">
        <v>269</v>
      </c>
      <c r="BY3299" s="177" t="s">
        <v>262</v>
      </c>
      <c r="BZ3299" s="177" t="s">
        <v>277</v>
      </c>
      <c r="CA3299" s="177">
        <v>3</v>
      </c>
      <c r="CB3299" s="177" t="s">
        <v>264</v>
      </c>
      <c r="CC3299" s="122">
        <v>13758.24</v>
      </c>
      <c r="CD3299" s="178" t="s">
        <v>2371</v>
      </c>
      <c r="CE3299" s="177" t="s">
        <v>270</v>
      </c>
      <c r="CF3299" s="177" t="s">
        <v>471</v>
      </c>
      <c r="CG3299" s="83" t="s">
        <v>9</v>
      </c>
      <c r="CH3299" s="57"/>
      <c r="CV3299" s="51"/>
      <c r="CW3299" s="51"/>
      <c r="CX3299" s="51"/>
      <c r="CY3299" s="51"/>
      <c r="CZ3299" s="51"/>
      <c r="DA3299" s="51"/>
      <c r="DB3299" s="51"/>
      <c r="DC3299" s="51"/>
      <c r="DD3299" s="51"/>
    </row>
    <row r="3300" spans="73:108" ht="15" x14ac:dyDescent="0.25">
      <c r="BU3300" s="91"/>
      <c r="BV3300" s="177">
        <v>2007</v>
      </c>
      <c r="BW3300" s="177">
        <v>8</v>
      </c>
      <c r="BX3300" s="177" t="s">
        <v>269</v>
      </c>
      <c r="BY3300" s="177" t="s">
        <v>262</v>
      </c>
      <c r="BZ3300" s="177" t="s">
        <v>277</v>
      </c>
      <c r="CA3300" s="177">
        <v>3</v>
      </c>
      <c r="CB3300" s="177" t="s">
        <v>264</v>
      </c>
      <c r="CC3300" s="122">
        <v>92.54</v>
      </c>
      <c r="CD3300" s="178" t="s">
        <v>2372</v>
      </c>
      <c r="CE3300" s="177" t="s">
        <v>270</v>
      </c>
      <c r="CF3300" s="177" t="s">
        <v>470</v>
      </c>
      <c r="CG3300" s="83" t="s">
        <v>9</v>
      </c>
      <c r="CH3300" s="57"/>
      <c r="CV3300" s="51"/>
      <c r="CW3300" s="51"/>
      <c r="CX3300" s="51"/>
      <c r="CY3300" s="51"/>
      <c r="CZ3300" s="51"/>
      <c r="DA3300" s="51"/>
      <c r="DB3300" s="51"/>
      <c r="DC3300" s="51"/>
      <c r="DD3300" s="51"/>
    </row>
    <row r="3301" spans="73:108" ht="15" x14ac:dyDescent="0.25">
      <c r="BU3301" s="91"/>
      <c r="BV3301" s="177">
        <v>2007</v>
      </c>
      <c r="BW3301" s="177">
        <v>8</v>
      </c>
      <c r="BX3301" s="177" t="s">
        <v>269</v>
      </c>
      <c r="BY3301" s="177" t="s">
        <v>262</v>
      </c>
      <c r="BZ3301" s="177" t="s">
        <v>277</v>
      </c>
      <c r="CA3301" s="177">
        <v>3</v>
      </c>
      <c r="CB3301" s="177" t="s">
        <v>264</v>
      </c>
      <c r="CC3301" s="122">
        <v>11241.64</v>
      </c>
      <c r="CD3301" s="178" t="s">
        <v>2373</v>
      </c>
      <c r="CE3301" s="177" t="s">
        <v>270</v>
      </c>
      <c r="CF3301" s="177" t="s">
        <v>466</v>
      </c>
      <c r="CG3301" s="83" t="s">
        <v>9</v>
      </c>
      <c r="CH3301" s="57"/>
      <c r="CV3301" s="51"/>
      <c r="CW3301" s="51"/>
      <c r="CX3301" s="51"/>
      <c r="CY3301" s="51"/>
      <c r="CZ3301" s="51"/>
      <c r="DA3301" s="51"/>
      <c r="DB3301" s="51"/>
      <c r="DC3301" s="51"/>
      <c r="DD3301" s="51"/>
    </row>
    <row r="3302" spans="73:108" ht="15" x14ac:dyDescent="0.25">
      <c r="BU3302" s="91"/>
      <c r="BV3302" s="177">
        <v>2007</v>
      </c>
      <c r="BW3302" s="177">
        <v>8</v>
      </c>
      <c r="BX3302" s="177" t="s">
        <v>269</v>
      </c>
      <c r="BY3302" s="177" t="s">
        <v>262</v>
      </c>
      <c r="BZ3302" s="177" t="s">
        <v>277</v>
      </c>
      <c r="CA3302" s="177">
        <v>3</v>
      </c>
      <c r="CB3302" s="177" t="s">
        <v>264</v>
      </c>
      <c r="CC3302" s="122">
        <v>11786.14</v>
      </c>
      <c r="CD3302" s="178" t="s">
        <v>2374</v>
      </c>
      <c r="CE3302" s="177" t="s">
        <v>270</v>
      </c>
      <c r="CF3302" s="177" t="s">
        <v>468</v>
      </c>
      <c r="CG3302" s="83" t="s">
        <v>9</v>
      </c>
      <c r="CH3302" s="57"/>
      <c r="CV3302" s="51"/>
      <c r="CW3302" s="51"/>
      <c r="CX3302" s="51"/>
      <c r="CY3302" s="51"/>
      <c r="CZ3302" s="51"/>
      <c r="DA3302" s="51"/>
      <c r="DB3302" s="51"/>
      <c r="DC3302" s="51"/>
      <c r="DD3302" s="51"/>
    </row>
    <row r="3303" spans="73:108" ht="15" x14ac:dyDescent="0.25">
      <c r="BU3303" s="91"/>
      <c r="BV3303" s="177">
        <v>2007</v>
      </c>
      <c r="BW3303" s="177">
        <v>8</v>
      </c>
      <c r="BX3303" s="177" t="s">
        <v>269</v>
      </c>
      <c r="BY3303" s="177" t="s">
        <v>262</v>
      </c>
      <c r="BZ3303" s="177" t="s">
        <v>277</v>
      </c>
      <c r="CA3303" s="177">
        <v>3</v>
      </c>
      <c r="CB3303" s="177" t="s">
        <v>264</v>
      </c>
      <c r="CC3303" s="122">
        <v>609.21</v>
      </c>
      <c r="CD3303" s="178" t="s">
        <v>2375</v>
      </c>
      <c r="CE3303" s="177" t="s">
        <v>270</v>
      </c>
      <c r="CF3303" s="177" t="s">
        <v>462</v>
      </c>
      <c r="CG3303" s="83" t="s">
        <v>9</v>
      </c>
      <c r="CH3303" s="57"/>
      <c r="CV3303" s="51"/>
      <c r="CW3303" s="51"/>
      <c r="CX3303" s="51"/>
      <c r="CY3303" s="51"/>
      <c r="CZ3303" s="51"/>
      <c r="DA3303" s="51"/>
      <c r="DB3303" s="51"/>
      <c r="DC3303" s="51"/>
      <c r="DD3303" s="51"/>
    </row>
    <row r="3304" spans="73:108" ht="15" x14ac:dyDescent="0.25">
      <c r="BU3304" s="91"/>
      <c r="BV3304" s="177">
        <v>2007</v>
      </c>
      <c r="BW3304" s="177">
        <v>8</v>
      </c>
      <c r="BX3304" s="177" t="s">
        <v>269</v>
      </c>
      <c r="BY3304" s="177" t="s">
        <v>262</v>
      </c>
      <c r="BZ3304" s="177" t="s">
        <v>277</v>
      </c>
      <c r="CA3304" s="177">
        <v>3</v>
      </c>
      <c r="CB3304" s="177" t="s">
        <v>264</v>
      </c>
      <c r="CC3304" s="122">
        <v>5916.79</v>
      </c>
      <c r="CD3304" s="178" t="s">
        <v>2376</v>
      </c>
      <c r="CE3304" s="177" t="s">
        <v>270</v>
      </c>
      <c r="CF3304" s="177" t="s">
        <v>461</v>
      </c>
      <c r="CG3304" s="83" t="s">
        <v>9</v>
      </c>
      <c r="CH3304" s="57"/>
      <c r="CV3304" s="51"/>
      <c r="CW3304" s="51"/>
      <c r="CX3304" s="51"/>
      <c r="CY3304" s="51"/>
      <c r="CZ3304" s="51"/>
      <c r="DA3304" s="51"/>
      <c r="DB3304" s="51"/>
      <c r="DC3304" s="51"/>
      <c r="DD3304" s="51"/>
    </row>
    <row r="3305" spans="73:108" ht="15" x14ac:dyDescent="0.25">
      <c r="BU3305" s="91"/>
      <c r="BV3305" s="177">
        <v>2007</v>
      </c>
      <c r="BW3305" s="177">
        <v>8</v>
      </c>
      <c r="BX3305" s="177" t="s">
        <v>269</v>
      </c>
      <c r="BY3305" s="177" t="s">
        <v>262</v>
      </c>
      <c r="BZ3305" s="177" t="s">
        <v>277</v>
      </c>
      <c r="CA3305" s="177">
        <v>3</v>
      </c>
      <c r="CB3305" s="177" t="s">
        <v>473</v>
      </c>
      <c r="CC3305" s="122">
        <v>1257.25</v>
      </c>
      <c r="CD3305" s="178" t="s">
        <v>2377</v>
      </c>
      <c r="CE3305" s="177" t="s">
        <v>270</v>
      </c>
      <c r="CF3305" s="177" t="s">
        <v>474</v>
      </c>
      <c r="CG3305" s="83" t="s">
        <v>9</v>
      </c>
      <c r="CH3305" s="57"/>
      <c r="CV3305" s="51"/>
      <c r="CW3305" s="51"/>
      <c r="CX3305" s="51"/>
      <c r="CY3305" s="51"/>
      <c r="CZ3305" s="51"/>
      <c r="DA3305" s="51"/>
      <c r="DB3305" s="51"/>
      <c r="DC3305" s="51"/>
      <c r="DD3305" s="51"/>
    </row>
    <row r="3306" spans="73:108" ht="15" x14ac:dyDescent="0.25">
      <c r="BU3306" s="91"/>
      <c r="BV3306" s="177">
        <v>2007</v>
      </c>
      <c r="BW3306" s="177">
        <v>8</v>
      </c>
      <c r="BX3306" s="177" t="s">
        <v>269</v>
      </c>
      <c r="BY3306" s="177" t="s">
        <v>262</v>
      </c>
      <c r="BZ3306" s="177" t="s">
        <v>277</v>
      </c>
      <c r="CA3306" s="177">
        <v>3</v>
      </c>
      <c r="CB3306" s="177" t="s">
        <v>473</v>
      </c>
      <c r="CC3306" s="122">
        <v>1262.28</v>
      </c>
      <c r="CD3306" s="178" t="s">
        <v>2378</v>
      </c>
      <c r="CE3306" s="177" t="s">
        <v>270</v>
      </c>
      <c r="CF3306" s="177" t="s">
        <v>475</v>
      </c>
      <c r="CG3306" s="83" t="s">
        <v>9</v>
      </c>
      <c r="CH3306" s="57"/>
      <c r="CV3306" s="51"/>
      <c r="CW3306" s="51"/>
      <c r="CX3306" s="51"/>
      <c r="CY3306" s="51"/>
      <c r="CZ3306" s="51"/>
      <c r="DA3306" s="51"/>
      <c r="DB3306" s="51"/>
      <c r="DC3306" s="51"/>
      <c r="DD3306" s="51"/>
    </row>
    <row r="3307" spans="73:108" ht="15" x14ac:dyDescent="0.25">
      <c r="BU3307" s="91"/>
      <c r="BV3307" s="177">
        <v>2007</v>
      </c>
      <c r="BW3307" s="177">
        <v>8</v>
      </c>
      <c r="BX3307" s="177" t="s">
        <v>269</v>
      </c>
      <c r="BY3307" s="177" t="s">
        <v>262</v>
      </c>
      <c r="BZ3307" s="177" t="s">
        <v>277</v>
      </c>
      <c r="CA3307" s="177">
        <v>3</v>
      </c>
      <c r="CB3307" s="177" t="s">
        <v>350</v>
      </c>
      <c r="CC3307" s="122">
        <v>6326.38</v>
      </c>
      <c r="CD3307" s="178" t="s">
        <v>2379</v>
      </c>
      <c r="CE3307" s="177" t="s">
        <v>270</v>
      </c>
      <c r="CF3307" s="177" t="s">
        <v>476</v>
      </c>
      <c r="CG3307" s="83" t="s">
        <v>9</v>
      </c>
      <c r="CH3307" s="57"/>
      <c r="CV3307" s="51"/>
      <c r="CW3307" s="51"/>
      <c r="CX3307" s="51"/>
      <c r="CY3307" s="51"/>
      <c r="CZ3307" s="51"/>
      <c r="DA3307" s="51"/>
      <c r="DB3307" s="51"/>
      <c r="DC3307" s="51"/>
      <c r="DD3307" s="51"/>
    </row>
    <row r="3308" spans="73:108" ht="15" x14ac:dyDescent="0.25">
      <c r="BU3308" s="91"/>
      <c r="BV3308" s="177">
        <v>2007</v>
      </c>
      <c r="BW3308" s="177">
        <v>8</v>
      </c>
      <c r="BX3308" s="177" t="s">
        <v>269</v>
      </c>
      <c r="BY3308" s="177" t="s">
        <v>262</v>
      </c>
      <c r="BZ3308" s="177" t="s">
        <v>263</v>
      </c>
      <c r="CA3308" s="177">
        <v>3</v>
      </c>
      <c r="CB3308" s="177" t="s">
        <v>264</v>
      </c>
      <c r="CC3308" s="122">
        <v>147</v>
      </c>
      <c r="CD3308" s="178" t="s">
        <v>2387</v>
      </c>
      <c r="CE3308" s="177" t="s">
        <v>270</v>
      </c>
      <c r="CF3308" s="177" t="s">
        <v>483</v>
      </c>
      <c r="CG3308" s="83" t="s">
        <v>9</v>
      </c>
      <c r="CH3308" s="57"/>
      <c r="CV3308" s="51"/>
      <c r="CW3308" s="51"/>
      <c r="CX3308" s="51"/>
      <c r="CY3308" s="51"/>
      <c r="CZ3308" s="51"/>
      <c r="DA3308" s="51"/>
      <c r="DB3308" s="51"/>
      <c r="DC3308" s="51"/>
      <c r="DD3308" s="51"/>
    </row>
    <row r="3309" spans="73:108" ht="15" x14ac:dyDescent="0.25">
      <c r="BU3309" s="91"/>
      <c r="BV3309" s="177">
        <v>2007</v>
      </c>
      <c r="BW3309" s="177">
        <v>8</v>
      </c>
      <c r="BX3309" s="177" t="s">
        <v>269</v>
      </c>
      <c r="BY3309" s="177" t="s">
        <v>262</v>
      </c>
      <c r="BZ3309" s="177" t="s">
        <v>263</v>
      </c>
      <c r="CA3309" s="177">
        <v>3</v>
      </c>
      <c r="CB3309" s="177" t="s">
        <v>264</v>
      </c>
      <c r="CC3309" s="122">
        <v>63</v>
      </c>
      <c r="CD3309" s="178" t="s">
        <v>2372</v>
      </c>
      <c r="CE3309" s="177" t="s">
        <v>270</v>
      </c>
      <c r="CF3309" s="177" t="s">
        <v>470</v>
      </c>
      <c r="CG3309" s="83" t="s">
        <v>9</v>
      </c>
      <c r="CH3309" s="57"/>
      <c r="CV3309" s="51"/>
      <c r="CW3309" s="51"/>
      <c r="CX3309" s="51"/>
      <c r="CY3309" s="51"/>
      <c r="CZ3309" s="51"/>
      <c r="DA3309" s="51"/>
      <c r="DB3309" s="51"/>
      <c r="DC3309" s="51"/>
      <c r="DD3309" s="51"/>
    </row>
    <row r="3310" spans="73:108" ht="15" x14ac:dyDescent="0.25">
      <c r="BU3310" s="91"/>
      <c r="BV3310" s="177">
        <v>2007</v>
      </c>
      <c r="BW3310" s="177">
        <v>8</v>
      </c>
      <c r="BX3310" s="177" t="s">
        <v>269</v>
      </c>
      <c r="BY3310" s="177" t="s">
        <v>262</v>
      </c>
      <c r="BZ3310" s="177" t="s">
        <v>267</v>
      </c>
      <c r="CA3310" s="177">
        <v>3</v>
      </c>
      <c r="CB3310" s="177" t="s">
        <v>264</v>
      </c>
      <c r="CC3310" s="122">
        <v>1400.68</v>
      </c>
      <c r="CD3310" s="178" t="s">
        <v>2388</v>
      </c>
      <c r="CE3310" s="177" t="s">
        <v>270</v>
      </c>
      <c r="CF3310" s="177" t="s">
        <v>484</v>
      </c>
      <c r="CG3310" s="83" t="s">
        <v>9</v>
      </c>
      <c r="CH3310" s="57"/>
      <c r="CV3310" s="51"/>
      <c r="CW3310" s="51"/>
      <c r="CX3310" s="51"/>
      <c r="CY3310" s="51"/>
      <c r="CZ3310" s="51"/>
      <c r="DA3310" s="51"/>
      <c r="DB3310" s="51"/>
      <c r="DC3310" s="51"/>
      <c r="DD3310" s="51"/>
    </row>
    <row r="3311" spans="73:108" ht="15" x14ac:dyDescent="0.25">
      <c r="BU3311" s="91"/>
      <c r="BV3311" s="177">
        <v>2007</v>
      </c>
      <c r="BW3311" s="177">
        <v>8</v>
      </c>
      <c r="BX3311" s="177" t="s">
        <v>269</v>
      </c>
      <c r="BY3311" s="177" t="s">
        <v>262</v>
      </c>
      <c r="BZ3311" s="177" t="s">
        <v>267</v>
      </c>
      <c r="CA3311" s="177">
        <v>3</v>
      </c>
      <c r="CB3311" s="177" t="s">
        <v>264</v>
      </c>
      <c r="CC3311" s="122">
        <v>10445.89</v>
      </c>
      <c r="CD3311" s="178" t="s">
        <v>2389</v>
      </c>
      <c r="CE3311" s="177" t="s">
        <v>270</v>
      </c>
      <c r="CF3311" s="177" t="s">
        <v>485</v>
      </c>
      <c r="CG3311" s="83" t="s">
        <v>9</v>
      </c>
      <c r="CH3311" s="57"/>
      <c r="CV3311" s="51"/>
      <c r="CW3311" s="51"/>
      <c r="CX3311" s="51"/>
      <c r="CY3311" s="51"/>
      <c r="CZ3311" s="51"/>
      <c r="DA3311" s="51"/>
      <c r="DB3311" s="51"/>
      <c r="DC3311" s="51"/>
      <c r="DD3311" s="51"/>
    </row>
    <row r="3312" spans="73:108" ht="15" x14ac:dyDescent="0.25">
      <c r="BU3312" s="91"/>
      <c r="BV3312" s="177">
        <v>2007</v>
      </c>
      <c r="BW3312" s="177">
        <v>8</v>
      </c>
      <c r="BX3312" s="177" t="s">
        <v>269</v>
      </c>
      <c r="BY3312" s="177" t="s">
        <v>262</v>
      </c>
      <c r="BZ3312" s="177" t="s">
        <v>268</v>
      </c>
      <c r="CA3312" s="177">
        <v>3</v>
      </c>
      <c r="CB3312" s="177" t="s">
        <v>264</v>
      </c>
      <c r="CC3312" s="122">
        <v>72349.2</v>
      </c>
      <c r="CD3312" s="178" t="s">
        <v>2392</v>
      </c>
      <c r="CE3312" s="177" t="s">
        <v>270</v>
      </c>
      <c r="CF3312" s="177" t="s">
        <v>488</v>
      </c>
      <c r="CG3312" s="83" t="s">
        <v>9</v>
      </c>
      <c r="CH3312" s="57"/>
      <c r="CV3312" s="51"/>
      <c r="CW3312" s="51"/>
      <c r="CX3312" s="51"/>
      <c r="CY3312" s="51"/>
      <c r="CZ3312" s="51"/>
      <c r="DA3312" s="51"/>
      <c r="DB3312" s="51"/>
      <c r="DC3312" s="51"/>
      <c r="DD3312" s="51"/>
    </row>
    <row r="3313" spans="73:108" ht="15" x14ac:dyDescent="0.25">
      <c r="BU3313" s="91"/>
      <c r="BV3313" s="177">
        <v>2007</v>
      </c>
      <c r="BW3313" s="177">
        <v>8</v>
      </c>
      <c r="BX3313" s="177" t="s">
        <v>269</v>
      </c>
      <c r="BY3313" s="177" t="s">
        <v>262</v>
      </c>
      <c r="BZ3313" s="177" t="s">
        <v>268</v>
      </c>
      <c r="CA3313" s="177">
        <v>3</v>
      </c>
      <c r="CB3313" s="177" t="s">
        <v>264</v>
      </c>
      <c r="CC3313" s="122">
        <v>8038.8</v>
      </c>
      <c r="CD3313" s="178" t="s">
        <v>2393</v>
      </c>
      <c r="CE3313" s="177" t="s">
        <v>270</v>
      </c>
      <c r="CF3313" s="177" t="s">
        <v>489</v>
      </c>
      <c r="CG3313" s="83" t="s">
        <v>9</v>
      </c>
      <c r="CH3313" s="57"/>
      <c r="CV3313" s="51"/>
      <c r="CW3313" s="51"/>
      <c r="CX3313" s="51"/>
      <c r="CY3313" s="51"/>
      <c r="CZ3313" s="51"/>
      <c r="DA3313" s="51"/>
      <c r="DB3313" s="51"/>
      <c r="DC3313" s="51"/>
      <c r="DD3313" s="51"/>
    </row>
    <row r="3314" spans="73:108" ht="15" x14ac:dyDescent="0.25">
      <c r="BU3314" s="91"/>
      <c r="BV3314" s="177">
        <v>2007</v>
      </c>
      <c r="BW3314" s="177">
        <v>8</v>
      </c>
      <c r="BX3314" s="177" t="s">
        <v>269</v>
      </c>
      <c r="BY3314" s="177" t="s">
        <v>262</v>
      </c>
      <c r="BZ3314" s="177" t="s">
        <v>347</v>
      </c>
      <c r="CA3314" s="177">
        <v>3</v>
      </c>
      <c r="CB3314" s="177" t="s">
        <v>264</v>
      </c>
      <c r="CC3314" s="122">
        <v>1194</v>
      </c>
      <c r="CD3314" s="178" t="s">
        <v>2394</v>
      </c>
      <c r="CE3314" s="177" t="s">
        <v>270</v>
      </c>
      <c r="CF3314" s="177" t="s">
        <v>490</v>
      </c>
      <c r="CG3314" s="83" t="s">
        <v>9</v>
      </c>
      <c r="CH3314" s="57"/>
      <c r="CV3314" s="51"/>
      <c r="CW3314" s="51"/>
      <c r="CX3314" s="51"/>
      <c r="CY3314" s="51"/>
      <c r="CZ3314" s="51"/>
      <c r="DA3314" s="51"/>
      <c r="DB3314" s="51"/>
      <c r="DC3314" s="51"/>
      <c r="DD3314" s="51"/>
    </row>
    <row r="3315" spans="73:108" ht="15" x14ac:dyDescent="0.25">
      <c r="BU3315" s="91"/>
      <c r="BV3315" s="177">
        <v>2007</v>
      </c>
      <c r="BW3315" s="177">
        <v>8</v>
      </c>
      <c r="BX3315" s="177" t="s">
        <v>269</v>
      </c>
      <c r="BY3315" s="177" t="s">
        <v>262</v>
      </c>
      <c r="BZ3315" s="177" t="s">
        <v>347</v>
      </c>
      <c r="CA3315" s="177">
        <v>3</v>
      </c>
      <c r="CB3315" s="177" t="s">
        <v>264</v>
      </c>
      <c r="CC3315" s="122">
        <v>2428.16</v>
      </c>
      <c r="CD3315" s="178" t="s">
        <v>2368</v>
      </c>
      <c r="CE3315" s="177" t="s">
        <v>270</v>
      </c>
      <c r="CF3315" s="177" t="s">
        <v>463</v>
      </c>
      <c r="CG3315" s="83" t="s">
        <v>9</v>
      </c>
      <c r="CH3315" s="57"/>
      <c r="CV3315" s="51"/>
      <c r="CW3315" s="51"/>
      <c r="CX3315" s="51"/>
      <c r="CY3315" s="51"/>
      <c r="CZ3315" s="51"/>
      <c r="DA3315" s="51"/>
      <c r="DB3315" s="51"/>
      <c r="DC3315" s="51"/>
      <c r="DD3315" s="51"/>
    </row>
    <row r="3316" spans="73:108" ht="15" x14ac:dyDescent="0.25">
      <c r="BU3316" s="91"/>
      <c r="BV3316" s="177">
        <v>2007</v>
      </c>
      <c r="BW3316" s="177">
        <v>9</v>
      </c>
      <c r="BX3316" s="177" t="s">
        <v>269</v>
      </c>
      <c r="BY3316" s="177" t="s">
        <v>262</v>
      </c>
      <c r="BZ3316" s="177" t="s">
        <v>277</v>
      </c>
      <c r="CA3316" s="177">
        <v>3</v>
      </c>
      <c r="CB3316" s="177" t="s">
        <v>264</v>
      </c>
      <c r="CC3316" s="122">
        <v>1257.25</v>
      </c>
      <c r="CD3316" s="178" t="s">
        <v>2403</v>
      </c>
      <c r="CE3316" s="177" t="s">
        <v>270</v>
      </c>
      <c r="CF3316" s="177" t="s">
        <v>508</v>
      </c>
      <c r="CG3316" s="83" t="s">
        <v>9</v>
      </c>
      <c r="CH3316" s="57"/>
      <c r="CV3316" s="51"/>
      <c r="CW3316" s="51"/>
      <c r="CX3316" s="51"/>
      <c r="CY3316" s="51"/>
      <c r="CZ3316" s="51"/>
      <c r="DA3316" s="51"/>
      <c r="DB3316" s="51"/>
      <c r="DC3316" s="51"/>
      <c r="DD3316" s="51"/>
    </row>
    <row r="3317" spans="73:108" ht="15" x14ac:dyDescent="0.25">
      <c r="BU3317" s="91"/>
      <c r="BV3317" s="177">
        <v>2007</v>
      </c>
      <c r="BW3317" s="177">
        <v>9</v>
      </c>
      <c r="BX3317" s="177" t="s">
        <v>269</v>
      </c>
      <c r="BY3317" s="177" t="s">
        <v>262</v>
      </c>
      <c r="BZ3317" s="177" t="s">
        <v>277</v>
      </c>
      <c r="CA3317" s="177">
        <v>3</v>
      </c>
      <c r="CB3317" s="177" t="s">
        <v>264</v>
      </c>
      <c r="CC3317" s="122">
        <v>451.2</v>
      </c>
      <c r="CD3317" s="178" t="s">
        <v>2404</v>
      </c>
      <c r="CE3317" s="177" t="s">
        <v>270</v>
      </c>
      <c r="CF3317" s="177" t="s">
        <v>504</v>
      </c>
      <c r="CG3317" s="83" t="s">
        <v>9</v>
      </c>
      <c r="CH3317" s="57"/>
      <c r="CV3317" s="51"/>
      <c r="CW3317" s="51"/>
      <c r="CX3317" s="51"/>
      <c r="CY3317" s="51"/>
      <c r="CZ3317" s="51"/>
      <c r="DA3317" s="51"/>
      <c r="DB3317" s="51"/>
      <c r="DC3317" s="51"/>
      <c r="DD3317" s="51"/>
    </row>
    <row r="3318" spans="73:108" ht="15" x14ac:dyDescent="0.25">
      <c r="BU3318" s="91"/>
      <c r="BV3318" s="177">
        <v>2007</v>
      </c>
      <c r="BW3318" s="177">
        <v>9</v>
      </c>
      <c r="BX3318" s="177" t="s">
        <v>269</v>
      </c>
      <c r="BY3318" s="177" t="s">
        <v>262</v>
      </c>
      <c r="BZ3318" s="177" t="s">
        <v>277</v>
      </c>
      <c r="CA3318" s="177">
        <v>3</v>
      </c>
      <c r="CB3318" s="177" t="s">
        <v>264</v>
      </c>
      <c r="CC3318" s="122">
        <v>925.34</v>
      </c>
      <c r="CD3318" s="178" t="s">
        <v>2405</v>
      </c>
      <c r="CE3318" s="177" t="s">
        <v>270</v>
      </c>
      <c r="CF3318" s="177" t="s">
        <v>503</v>
      </c>
      <c r="CG3318" s="83" t="s">
        <v>9</v>
      </c>
      <c r="CH3318" s="57"/>
      <c r="CV3318" s="51"/>
      <c r="CW3318" s="51"/>
      <c r="CX3318" s="51"/>
      <c r="CY3318" s="51"/>
      <c r="CZ3318" s="51"/>
      <c r="DA3318" s="51"/>
      <c r="DB3318" s="51"/>
      <c r="DC3318" s="51"/>
      <c r="DD3318" s="51"/>
    </row>
    <row r="3319" spans="73:108" ht="15" x14ac:dyDescent="0.25">
      <c r="BU3319" s="91"/>
      <c r="BV3319" s="177">
        <v>2007</v>
      </c>
      <c r="BW3319" s="177">
        <v>9</v>
      </c>
      <c r="BX3319" s="177" t="s">
        <v>269</v>
      </c>
      <c r="BY3319" s="177" t="s">
        <v>262</v>
      </c>
      <c r="BZ3319" s="177" t="s">
        <v>277</v>
      </c>
      <c r="CA3319" s="177">
        <v>3</v>
      </c>
      <c r="CB3319" s="177" t="s">
        <v>264</v>
      </c>
      <c r="CC3319" s="122">
        <v>752.9</v>
      </c>
      <c r="CD3319" s="178" t="s">
        <v>2406</v>
      </c>
      <c r="CE3319" s="177" t="s">
        <v>270</v>
      </c>
      <c r="CF3319" s="177" t="s">
        <v>500</v>
      </c>
      <c r="CG3319" s="83" t="s">
        <v>9</v>
      </c>
      <c r="CH3319" s="57"/>
      <c r="CV3319" s="51"/>
      <c r="CW3319" s="51"/>
      <c r="CX3319" s="51"/>
      <c r="CY3319" s="51"/>
      <c r="CZ3319" s="51"/>
      <c r="DA3319" s="51"/>
      <c r="DB3319" s="51"/>
      <c r="DC3319" s="51"/>
      <c r="DD3319" s="51"/>
    </row>
    <row r="3320" spans="73:108" ht="15" x14ac:dyDescent="0.25">
      <c r="BU3320" s="91"/>
      <c r="BV3320" s="177">
        <v>2007</v>
      </c>
      <c r="BW3320" s="177">
        <v>9</v>
      </c>
      <c r="BX3320" s="177" t="s">
        <v>269</v>
      </c>
      <c r="BY3320" s="177" t="s">
        <v>262</v>
      </c>
      <c r="BZ3320" s="177" t="s">
        <v>277</v>
      </c>
      <c r="CA3320" s="177">
        <v>3</v>
      </c>
      <c r="CB3320" s="177" t="s">
        <v>264</v>
      </c>
      <c r="CC3320" s="122">
        <v>471.5</v>
      </c>
      <c r="CD3320" s="178" t="s">
        <v>2407</v>
      </c>
      <c r="CE3320" s="177" t="s">
        <v>270</v>
      </c>
      <c r="CF3320" s="177" t="s">
        <v>502</v>
      </c>
      <c r="CG3320" s="83" t="s">
        <v>9</v>
      </c>
      <c r="CH3320" s="57"/>
      <c r="CV3320" s="51"/>
      <c r="CW3320" s="51"/>
      <c r="CX3320" s="51"/>
      <c r="CY3320" s="51"/>
      <c r="CZ3320" s="51"/>
      <c r="DA3320" s="51"/>
      <c r="DB3320" s="51"/>
      <c r="DC3320" s="51"/>
      <c r="DD3320" s="51"/>
    </row>
    <row r="3321" spans="73:108" ht="15" x14ac:dyDescent="0.25">
      <c r="BU3321" s="91"/>
      <c r="BV3321" s="177">
        <v>2007</v>
      </c>
      <c r="BW3321" s="177">
        <v>9</v>
      </c>
      <c r="BX3321" s="177" t="s">
        <v>269</v>
      </c>
      <c r="BY3321" s="177" t="s">
        <v>262</v>
      </c>
      <c r="BZ3321" s="177" t="s">
        <v>277</v>
      </c>
      <c r="CA3321" s="177">
        <v>3</v>
      </c>
      <c r="CB3321" s="177" t="s">
        <v>264</v>
      </c>
      <c r="CC3321" s="122">
        <v>2071.4699999999998</v>
      </c>
      <c r="CD3321" s="178" t="s">
        <v>2408</v>
      </c>
      <c r="CE3321" s="177" t="s">
        <v>270</v>
      </c>
      <c r="CF3321" s="177" t="s">
        <v>505</v>
      </c>
      <c r="CG3321" s="83" t="s">
        <v>9</v>
      </c>
      <c r="CH3321" s="57"/>
      <c r="CV3321" s="51"/>
      <c r="CW3321" s="51"/>
      <c r="CX3321" s="51"/>
      <c r="CY3321" s="51"/>
      <c r="CZ3321" s="51"/>
      <c r="DA3321" s="51"/>
      <c r="DB3321" s="51"/>
      <c r="DC3321" s="51"/>
      <c r="DD3321" s="51"/>
    </row>
    <row r="3322" spans="73:108" ht="15" x14ac:dyDescent="0.25">
      <c r="BU3322" s="91"/>
      <c r="BV3322" s="177">
        <v>2007</v>
      </c>
      <c r="BW3322" s="177">
        <v>9</v>
      </c>
      <c r="BX3322" s="177" t="s">
        <v>269</v>
      </c>
      <c r="BY3322" s="177" t="s">
        <v>262</v>
      </c>
      <c r="BZ3322" s="177" t="s">
        <v>277</v>
      </c>
      <c r="CA3322" s="177">
        <v>3</v>
      </c>
      <c r="CB3322" s="177" t="s">
        <v>264</v>
      </c>
      <c r="CC3322" s="122">
        <v>273.85000000000002</v>
      </c>
      <c r="CD3322" s="178" t="s">
        <v>2409</v>
      </c>
      <c r="CE3322" s="177" t="s">
        <v>270</v>
      </c>
      <c r="CF3322" s="177" t="s">
        <v>507</v>
      </c>
      <c r="CG3322" s="83" t="s">
        <v>9</v>
      </c>
      <c r="CH3322" s="57"/>
      <c r="CV3322" s="51"/>
      <c r="CW3322" s="51"/>
      <c r="CX3322" s="51"/>
      <c r="CY3322" s="51"/>
      <c r="CZ3322" s="51"/>
      <c r="DA3322" s="51"/>
      <c r="DB3322" s="51"/>
      <c r="DC3322" s="51"/>
      <c r="DD3322" s="51"/>
    </row>
    <row r="3323" spans="73:108" ht="15" x14ac:dyDescent="0.25">
      <c r="BU3323" s="91"/>
      <c r="BV3323" s="177">
        <v>2007</v>
      </c>
      <c r="BW3323" s="177">
        <v>9</v>
      </c>
      <c r="BX3323" s="177" t="s">
        <v>269</v>
      </c>
      <c r="BY3323" s="177" t="s">
        <v>262</v>
      </c>
      <c r="BZ3323" s="177" t="s">
        <v>277</v>
      </c>
      <c r="CA3323" s="177">
        <v>3</v>
      </c>
      <c r="CB3323" s="177" t="s">
        <v>264</v>
      </c>
      <c r="CC3323" s="122">
        <v>2940.03</v>
      </c>
      <c r="CD3323" s="178" t="s">
        <v>2410</v>
      </c>
      <c r="CE3323" s="177" t="s">
        <v>270</v>
      </c>
      <c r="CF3323" s="177" t="s">
        <v>506</v>
      </c>
      <c r="CG3323" s="83" t="s">
        <v>9</v>
      </c>
      <c r="CH3323" s="57"/>
      <c r="CV3323" s="51"/>
      <c r="CW3323" s="51"/>
      <c r="CX3323" s="51"/>
      <c r="CY3323" s="51"/>
      <c r="CZ3323" s="51"/>
      <c r="DA3323" s="51"/>
      <c r="DB3323" s="51"/>
      <c r="DC3323" s="51"/>
      <c r="DD3323" s="51"/>
    </row>
    <row r="3324" spans="73:108" ht="15" x14ac:dyDescent="0.25">
      <c r="BU3324" s="91"/>
      <c r="BV3324" s="177">
        <v>2007</v>
      </c>
      <c r="BW3324" s="177">
        <v>9</v>
      </c>
      <c r="BX3324" s="177" t="s">
        <v>269</v>
      </c>
      <c r="BY3324" s="177" t="s">
        <v>262</v>
      </c>
      <c r="BZ3324" s="177" t="s">
        <v>277</v>
      </c>
      <c r="CA3324" s="177">
        <v>3</v>
      </c>
      <c r="CB3324" s="177" t="s">
        <v>264</v>
      </c>
      <c r="CC3324" s="122">
        <v>3178.56</v>
      </c>
      <c r="CD3324" s="178" t="s">
        <v>2411</v>
      </c>
      <c r="CE3324" s="177" t="s">
        <v>270</v>
      </c>
      <c r="CF3324" s="177" t="s">
        <v>501</v>
      </c>
      <c r="CG3324" s="83" t="s">
        <v>9</v>
      </c>
      <c r="CH3324" s="57"/>
      <c r="CV3324" s="51"/>
      <c r="CW3324" s="51"/>
      <c r="CX3324" s="51"/>
      <c r="CY3324" s="51"/>
      <c r="CZ3324" s="51"/>
      <c r="DA3324" s="51"/>
      <c r="DB3324" s="51"/>
      <c r="DC3324" s="51"/>
      <c r="DD3324" s="51"/>
    </row>
    <row r="3325" spans="73:108" ht="15" x14ac:dyDescent="0.25">
      <c r="BU3325" s="91"/>
      <c r="BV3325" s="177">
        <v>2007</v>
      </c>
      <c r="BW3325" s="177">
        <v>9</v>
      </c>
      <c r="BX3325" s="177" t="s">
        <v>269</v>
      </c>
      <c r="BY3325" s="177" t="s">
        <v>262</v>
      </c>
      <c r="BZ3325" s="177" t="s">
        <v>277</v>
      </c>
      <c r="CA3325" s="177">
        <v>3</v>
      </c>
      <c r="CB3325" s="177" t="s">
        <v>473</v>
      </c>
      <c r="CC3325" s="122">
        <v>1257.25</v>
      </c>
      <c r="CD3325" s="178" t="s">
        <v>2412</v>
      </c>
      <c r="CE3325" s="177" t="s">
        <v>270</v>
      </c>
      <c r="CF3325" s="177" t="s">
        <v>509</v>
      </c>
      <c r="CG3325" s="83" t="s">
        <v>9</v>
      </c>
      <c r="CH3325" s="57"/>
      <c r="CV3325" s="51"/>
      <c r="CW3325" s="51"/>
      <c r="CX3325" s="51"/>
      <c r="CY3325" s="51"/>
      <c r="CZ3325" s="51"/>
      <c r="DA3325" s="51"/>
      <c r="DB3325" s="51"/>
      <c r="DC3325" s="51"/>
      <c r="DD3325" s="51"/>
    </row>
    <row r="3326" spans="73:108" ht="15" x14ac:dyDescent="0.25">
      <c r="BU3326" s="91"/>
      <c r="BV3326" s="177">
        <v>2007</v>
      </c>
      <c r="BW3326" s="177">
        <v>9</v>
      </c>
      <c r="BX3326" s="177" t="s">
        <v>269</v>
      </c>
      <c r="BY3326" s="177" t="s">
        <v>262</v>
      </c>
      <c r="BZ3326" s="177" t="s">
        <v>277</v>
      </c>
      <c r="CA3326" s="177">
        <v>3</v>
      </c>
      <c r="CB3326" s="177" t="s">
        <v>473</v>
      </c>
      <c r="CC3326" s="122">
        <v>1257.25</v>
      </c>
      <c r="CD3326" s="178" t="s">
        <v>2413</v>
      </c>
      <c r="CE3326" s="177" t="s">
        <v>270</v>
      </c>
      <c r="CF3326" s="177" t="s">
        <v>510</v>
      </c>
      <c r="CG3326" s="83" t="s">
        <v>9</v>
      </c>
      <c r="CH3326" s="57"/>
      <c r="CV3326" s="51"/>
      <c r="CW3326" s="51"/>
      <c r="CX3326" s="51"/>
      <c r="CY3326" s="51"/>
      <c r="CZ3326" s="51"/>
      <c r="DA3326" s="51"/>
      <c r="DB3326" s="51"/>
      <c r="DC3326" s="51"/>
      <c r="DD3326" s="51"/>
    </row>
    <row r="3327" spans="73:108" ht="15" x14ac:dyDescent="0.25">
      <c r="BU3327" s="91"/>
      <c r="BV3327" s="177">
        <v>2007</v>
      </c>
      <c r="BW3327" s="177">
        <v>9</v>
      </c>
      <c r="BX3327" s="177" t="s">
        <v>269</v>
      </c>
      <c r="BY3327" s="177" t="s">
        <v>262</v>
      </c>
      <c r="BZ3327" s="177" t="s">
        <v>263</v>
      </c>
      <c r="CA3327" s="177">
        <v>3</v>
      </c>
      <c r="CB3327" s="177" t="s">
        <v>264</v>
      </c>
      <c r="CC3327" s="122">
        <v>448.64</v>
      </c>
      <c r="CD3327" s="178" t="s">
        <v>2429</v>
      </c>
      <c r="CE3327" s="177" t="s">
        <v>270</v>
      </c>
      <c r="CF3327" s="177" t="s">
        <v>522</v>
      </c>
      <c r="CG3327" s="83" t="s">
        <v>9</v>
      </c>
      <c r="CH3327" s="57"/>
      <c r="CV3327" s="51"/>
      <c r="CW3327" s="51"/>
      <c r="CX3327" s="51"/>
      <c r="CY3327" s="51"/>
      <c r="CZ3327" s="51"/>
      <c r="DA3327" s="51"/>
      <c r="DB3327" s="51"/>
      <c r="DC3327" s="51"/>
      <c r="DD3327" s="51"/>
    </row>
    <row r="3328" spans="73:108" ht="15" x14ac:dyDescent="0.25">
      <c r="BU3328" s="91"/>
      <c r="BV3328" s="177">
        <v>2007</v>
      </c>
      <c r="BW3328" s="177">
        <v>9</v>
      </c>
      <c r="BX3328" s="177" t="s">
        <v>269</v>
      </c>
      <c r="BY3328" s="177" t="s">
        <v>262</v>
      </c>
      <c r="BZ3328" s="177" t="s">
        <v>263</v>
      </c>
      <c r="CA3328" s="177">
        <v>3</v>
      </c>
      <c r="CB3328" s="177" t="s">
        <v>264</v>
      </c>
      <c r="CC3328" s="122">
        <v>1920.76</v>
      </c>
      <c r="CD3328" s="178" t="s">
        <v>2430</v>
      </c>
      <c r="CE3328" s="177" t="s">
        <v>270</v>
      </c>
      <c r="CF3328" s="177" t="s">
        <v>521</v>
      </c>
      <c r="CG3328" s="83" t="s">
        <v>9</v>
      </c>
      <c r="CH3328" s="57"/>
      <c r="CV3328" s="51"/>
      <c r="CW3328" s="51"/>
      <c r="CX3328" s="51"/>
      <c r="CY3328" s="51"/>
      <c r="CZ3328" s="51"/>
      <c r="DA3328" s="51"/>
      <c r="DB3328" s="51"/>
      <c r="DC3328" s="51"/>
      <c r="DD3328" s="51"/>
    </row>
    <row r="3329" spans="73:108" ht="15" x14ac:dyDescent="0.25">
      <c r="BU3329" s="91"/>
      <c r="BV3329" s="177">
        <v>2007</v>
      </c>
      <c r="BW3329" s="177">
        <v>9</v>
      </c>
      <c r="BX3329" s="177" t="s">
        <v>269</v>
      </c>
      <c r="BY3329" s="177" t="s">
        <v>262</v>
      </c>
      <c r="BZ3329" s="177" t="s">
        <v>263</v>
      </c>
      <c r="CA3329" s="177">
        <v>3</v>
      </c>
      <c r="CB3329" s="177" t="s">
        <v>264</v>
      </c>
      <c r="CC3329" s="122">
        <v>794.93</v>
      </c>
      <c r="CD3329" s="178" t="s">
        <v>2407</v>
      </c>
      <c r="CE3329" s="177" t="s">
        <v>270</v>
      </c>
      <c r="CF3329" s="177" t="s">
        <v>502</v>
      </c>
      <c r="CG3329" s="83" t="s">
        <v>9</v>
      </c>
      <c r="CH3329" s="57"/>
      <c r="CV3329" s="51"/>
      <c r="CW3329" s="51"/>
      <c r="CX3329" s="51"/>
      <c r="CY3329" s="51"/>
      <c r="CZ3329" s="51"/>
      <c r="DA3329" s="51"/>
      <c r="DB3329" s="51"/>
      <c r="DC3329" s="51"/>
      <c r="DD3329" s="51"/>
    </row>
    <row r="3330" spans="73:108" ht="15" x14ac:dyDescent="0.25">
      <c r="BU3330" s="91"/>
      <c r="BV3330" s="177">
        <v>2007</v>
      </c>
      <c r="BW3330" s="177">
        <v>9</v>
      </c>
      <c r="BX3330" s="177" t="s">
        <v>269</v>
      </c>
      <c r="BY3330" s="177" t="s">
        <v>262</v>
      </c>
      <c r="BZ3330" s="177" t="s">
        <v>267</v>
      </c>
      <c r="CA3330" s="177">
        <v>3</v>
      </c>
      <c r="CB3330" s="177" t="s">
        <v>264</v>
      </c>
      <c r="CC3330" s="122">
        <v>10072.18</v>
      </c>
      <c r="CD3330" s="178" t="s">
        <v>2431</v>
      </c>
      <c r="CE3330" s="177" t="s">
        <v>270</v>
      </c>
      <c r="CF3330" s="177" t="s">
        <v>524</v>
      </c>
      <c r="CG3330" s="83" t="s">
        <v>9</v>
      </c>
      <c r="CH3330" s="57"/>
      <c r="CV3330" s="51"/>
      <c r="CW3330" s="51"/>
      <c r="CX3330" s="51"/>
      <c r="CY3330" s="51"/>
      <c r="CZ3330" s="51"/>
      <c r="DA3330" s="51"/>
      <c r="DB3330" s="51"/>
      <c r="DC3330" s="51"/>
      <c r="DD3330" s="51"/>
    </row>
    <row r="3331" spans="73:108" ht="15" x14ac:dyDescent="0.25">
      <c r="BU3331" s="91"/>
      <c r="BV3331" s="177">
        <v>2007</v>
      </c>
      <c r="BW3331" s="177">
        <v>9</v>
      </c>
      <c r="BX3331" s="177" t="s">
        <v>269</v>
      </c>
      <c r="BY3331" s="177" t="s">
        <v>262</v>
      </c>
      <c r="BZ3331" s="177" t="s">
        <v>267</v>
      </c>
      <c r="CA3331" s="177">
        <v>3</v>
      </c>
      <c r="CB3331" s="177" t="s">
        <v>264</v>
      </c>
      <c r="CC3331" s="122">
        <v>7708.85</v>
      </c>
      <c r="CD3331" s="178" t="s">
        <v>2432</v>
      </c>
      <c r="CE3331" s="177" t="s">
        <v>270</v>
      </c>
      <c r="CF3331" s="177" t="s">
        <v>525</v>
      </c>
      <c r="CG3331" s="83" t="s">
        <v>9</v>
      </c>
      <c r="CH3331" s="57"/>
      <c r="CV3331" s="51"/>
      <c r="CW3331" s="51"/>
      <c r="CX3331" s="51"/>
      <c r="CY3331" s="51"/>
      <c r="CZ3331" s="51"/>
      <c r="DA3331" s="51"/>
      <c r="DB3331" s="51"/>
      <c r="DC3331" s="51"/>
      <c r="DD3331" s="51"/>
    </row>
    <row r="3332" spans="73:108" ht="15" x14ac:dyDescent="0.25">
      <c r="BU3332" s="91"/>
      <c r="BV3332" s="177">
        <v>2007</v>
      </c>
      <c r="BW3332" s="177">
        <v>9</v>
      </c>
      <c r="BX3332" s="177" t="s">
        <v>269</v>
      </c>
      <c r="BY3332" s="177" t="s">
        <v>262</v>
      </c>
      <c r="BZ3332" s="177" t="s">
        <v>267</v>
      </c>
      <c r="CA3332" s="177">
        <v>3</v>
      </c>
      <c r="CB3332" s="177" t="s">
        <v>264</v>
      </c>
      <c r="CC3332" s="122">
        <v>265.5</v>
      </c>
      <c r="CD3332" s="178" t="s">
        <v>2433</v>
      </c>
      <c r="CE3332" s="177" t="s">
        <v>270</v>
      </c>
      <c r="CF3332" s="177" t="s">
        <v>523</v>
      </c>
      <c r="CG3332" s="83" t="s">
        <v>9</v>
      </c>
      <c r="CH3332" s="57"/>
      <c r="CV3332" s="51"/>
      <c r="CW3332" s="51"/>
      <c r="CX3332" s="51"/>
      <c r="CY3332" s="51"/>
      <c r="CZ3332" s="51"/>
      <c r="DA3332" s="51"/>
      <c r="DB3332" s="51"/>
      <c r="DC3332" s="51"/>
      <c r="DD3332" s="51"/>
    </row>
    <row r="3333" spans="73:108" ht="15" x14ac:dyDescent="0.25">
      <c r="BU3333" s="91"/>
      <c r="BV3333" s="177">
        <v>2007</v>
      </c>
      <c r="BW3333" s="177">
        <v>9</v>
      </c>
      <c r="BX3333" s="177" t="s">
        <v>269</v>
      </c>
      <c r="BY3333" s="177" t="s">
        <v>262</v>
      </c>
      <c r="BZ3333" s="177" t="s">
        <v>267</v>
      </c>
      <c r="CA3333" s="177">
        <v>3</v>
      </c>
      <c r="CB3333" s="177" t="s">
        <v>264</v>
      </c>
      <c r="CC3333" s="122">
        <v>9815.56</v>
      </c>
      <c r="CD3333" s="178" t="s">
        <v>2434</v>
      </c>
      <c r="CE3333" s="177" t="s">
        <v>270</v>
      </c>
      <c r="CF3333" s="177" t="s">
        <v>526</v>
      </c>
      <c r="CG3333" s="83" t="s">
        <v>9</v>
      </c>
      <c r="CH3333" s="57"/>
      <c r="CV3333" s="51"/>
      <c r="CW3333" s="51"/>
      <c r="CX3333" s="51"/>
      <c r="CY3333" s="51"/>
      <c r="CZ3333" s="51"/>
      <c r="DA3333" s="51"/>
      <c r="DB3333" s="51"/>
      <c r="DC3333" s="51"/>
      <c r="DD3333" s="51"/>
    </row>
    <row r="3334" spans="73:108" ht="15" x14ac:dyDescent="0.25">
      <c r="BU3334" s="91"/>
      <c r="BV3334" s="177">
        <v>2007</v>
      </c>
      <c r="BW3334" s="177">
        <v>9</v>
      </c>
      <c r="BX3334" s="177" t="s">
        <v>269</v>
      </c>
      <c r="BY3334" s="177" t="s">
        <v>262</v>
      </c>
      <c r="BZ3334" s="177" t="s">
        <v>267</v>
      </c>
      <c r="CA3334" s="177">
        <v>3</v>
      </c>
      <c r="CB3334" s="177" t="s">
        <v>264</v>
      </c>
      <c r="CC3334" s="122">
        <v>9152.52</v>
      </c>
      <c r="CD3334" s="178" t="s">
        <v>2435</v>
      </c>
      <c r="CE3334" s="177" t="s">
        <v>270</v>
      </c>
      <c r="CF3334" s="177" t="s">
        <v>528</v>
      </c>
      <c r="CG3334" s="83" t="s">
        <v>9</v>
      </c>
      <c r="CH3334" s="57"/>
      <c r="CV3334" s="51"/>
      <c r="CW3334" s="51"/>
      <c r="CX3334" s="51"/>
      <c r="CY3334" s="51"/>
      <c r="CZ3334" s="51"/>
      <c r="DA3334" s="51"/>
      <c r="DB3334" s="51"/>
      <c r="DC3334" s="51"/>
      <c r="DD3334" s="51"/>
    </row>
    <row r="3335" spans="73:108" ht="15" x14ac:dyDescent="0.25">
      <c r="BU3335" s="91"/>
      <c r="BV3335" s="177">
        <v>2007</v>
      </c>
      <c r="BW3335" s="177">
        <v>9</v>
      </c>
      <c r="BX3335" s="177" t="s">
        <v>269</v>
      </c>
      <c r="BY3335" s="177" t="s">
        <v>262</v>
      </c>
      <c r="BZ3335" s="177" t="s">
        <v>267</v>
      </c>
      <c r="CA3335" s="177">
        <v>3</v>
      </c>
      <c r="CB3335" s="177" t="s">
        <v>264</v>
      </c>
      <c r="CC3335" s="122">
        <v>6469.82</v>
      </c>
      <c r="CD3335" s="178" t="s">
        <v>2436</v>
      </c>
      <c r="CE3335" s="177" t="s">
        <v>270</v>
      </c>
      <c r="CF3335" s="177" t="s">
        <v>527</v>
      </c>
      <c r="CG3335" s="83" t="s">
        <v>9</v>
      </c>
      <c r="CH3335" s="57"/>
      <c r="CV3335" s="51"/>
      <c r="CW3335" s="51"/>
      <c r="CX3335" s="51"/>
      <c r="CY3335" s="51"/>
      <c r="CZ3335" s="51"/>
      <c r="DA3335" s="51"/>
      <c r="DB3335" s="51"/>
      <c r="DC3335" s="51"/>
      <c r="DD3335" s="51"/>
    </row>
    <row r="3336" spans="73:108" ht="15" x14ac:dyDescent="0.25">
      <c r="BU3336" s="91"/>
      <c r="BV3336" s="177">
        <v>2007</v>
      </c>
      <c r="BW3336" s="177">
        <v>9</v>
      </c>
      <c r="BX3336" s="177" t="s">
        <v>269</v>
      </c>
      <c r="BY3336" s="177" t="s">
        <v>262</v>
      </c>
      <c r="BZ3336" s="177" t="s">
        <v>267</v>
      </c>
      <c r="CA3336" s="177">
        <v>3</v>
      </c>
      <c r="CB3336" s="177" t="s">
        <v>264</v>
      </c>
      <c r="CC3336" s="122">
        <v>8991.76</v>
      </c>
      <c r="CD3336" s="178" t="s">
        <v>2437</v>
      </c>
      <c r="CE3336" s="177" t="s">
        <v>270</v>
      </c>
      <c r="CF3336" s="177" t="s">
        <v>529</v>
      </c>
      <c r="CG3336" s="83" t="s">
        <v>9</v>
      </c>
      <c r="CH3336" s="57"/>
      <c r="CV3336" s="51"/>
      <c r="CW3336" s="51"/>
      <c r="CX3336" s="51"/>
      <c r="CY3336" s="51"/>
      <c r="CZ3336" s="51"/>
      <c r="DA3336" s="51"/>
      <c r="DB3336" s="51"/>
      <c r="DC3336" s="51"/>
      <c r="DD3336" s="51"/>
    </row>
    <row r="3337" spans="73:108" ht="15" x14ac:dyDescent="0.25">
      <c r="BU3337" s="91"/>
      <c r="BV3337" s="177">
        <v>2007</v>
      </c>
      <c r="BW3337" s="177">
        <v>9</v>
      </c>
      <c r="BX3337" s="177" t="s">
        <v>269</v>
      </c>
      <c r="BY3337" s="177" t="s">
        <v>262</v>
      </c>
      <c r="BZ3337" s="177" t="s">
        <v>268</v>
      </c>
      <c r="CA3337" s="177">
        <v>3</v>
      </c>
      <c r="CB3337" s="177" t="s">
        <v>264</v>
      </c>
      <c r="CC3337" s="122">
        <v>9700.23</v>
      </c>
      <c r="CD3337" s="178" t="s">
        <v>2438</v>
      </c>
      <c r="CE3337" s="177" t="s">
        <v>270</v>
      </c>
      <c r="CF3337" s="177" t="s">
        <v>530</v>
      </c>
      <c r="CG3337" s="83" t="s">
        <v>9</v>
      </c>
      <c r="CH3337" s="57"/>
      <c r="CV3337" s="51"/>
      <c r="CW3337" s="51"/>
      <c r="CX3337" s="51"/>
      <c r="CY3337" s="51"/>
      <c r="CZ3337" s="51"/>
      <c r="DA3337" s="51"/>
      <c r="DB3337" s="51"/>
      <c r="DC3337" s="51"/>
      <c r="DD3337" s="51"/>
    </row>
    <row r="3338" spans="73:108" ht="15" x14ac:dyDescent="0.25">
      <c r="BU3338" s="91"/>
      <c r="BV3338" s="177">
        <v>2007</v>
      </c>
      <c r="BW3338" s="177">
        <v>9</v>
      </c>
      <c r="BX3338" s="177" t="s">
        <v>269</v>
      </c>
      <c r="BY3338" s="177" t="s">
        <v>262</v>
      </c>
      <c r="BZ3338" s="177" t="s">
        <v>347</v>
      </c>
      <c r="CA3338" s="177">
        <v>3</v>
      </c>
      <c r="CB3338" s="177" t="s">
        <v>264</v>
      </c>
      <c r="CC3338" s="122">
        <v>1323.68</v>
      </c>
      <c r="CD3338" s="178" t="s">
        <v>2439</v>
      </c>
      <c r="CE3338" s="177" t="s">
        <v>270</v>
      </c>
      <c r="CF3338" s="177" t="s">
        <v>532</v>
      </c>
      <c r="CG3338" s="83" t="s">
        <v>9</v>
      </c>
      <c r="CH3338" s="57"/>
      <c r="CV3338" s="51"/>
      <c r="CW3338" s="51"/>
      <c r="CX3338" s="51"/>
      <c r="CY3338" s="51"/>
      <c r="CZ3338" s="51"/>
      <c r="DA3338" s="51"/>
      <c r="DB3338" s="51"/>
      <c r="DC3338" s="51"/>
      <c r="DD3338" s="51"/>
    </row>
    <row r="3339" spans="73:108" ht="15" x14ac:dyDescent="0.25">
      <c r="BU3339" s="91"/>
      <c r="BV3339" s="177">
        <v>2007</v>
      </c>
      <c r="BW3339" s="177">
        <v>9</v>
      </c>
      <c r="BX3339" s="177" t="s">
        <v>269</v>
      </c>
      <c r="BY3339" s="177" t="s">
        <v>262</v>
      </c>
      <c r="BZ3339" s="177" t="s">
        <v>347</v>
      </c>
      <c r="CA3339" s="177">
        <v>3</v>
      </c>
      <c r="CB3339" s="177" t="s">
        <v>264</v>
      </c>
      <c r="CC3339" s="122">
        <v>368</v>
      </c>
      <c r="CD3339" s="178" t="s">
        <v>2440</v>
      </c>
      <c r="CE3339" s="177" t="s">
        <v>270</v>
      </c>
      <c r="CF3339" s="177" t="s">
        <v>532</v>
      </c>
      <c r="CG3339" s="83" t="s">
        <v>9</v>
      </c>
      <c r="CH3339" s="57"/>
      <c r="CV3339" s="51"/>
      <c r="CW3339" s="51"/>
      <c r="CX3339" s="51"/>
      <c r="CY3339" s="51"/>
      <c r="CZ3339" s="51"/>
      <c r="DA3339" s="51"/>
      <c r="DB3339" s="51"/>
      <c r="DC3339" s="51"/>
      <c r="DD3339" s="51"/>
    </row>
    <row r="3340" spans="73:108" ht="15" x14ac:dyDescent="0.25">
      <c r="BU3340" s="91"/>
      <c r="BV3340" s="177">
        <v>2007</v>
      </c>
      <c r="BW3340" s="177">
        <v>9</v>
      </c>
      <c r="BX3340" s="177" t="s">
        <v>269</v>
      </c>
      <c r="BY3340" s="177" t="s">
        <v>262</v>
      </c>
      <c r="BZ3340" s="177" t="s">
        <v>347</v>
      </c>
      <c r="CA3340" s="177">
        <v>3</v>
      </c>
      <c r="CB3340" s="177" t="s">
        <v>264</v>
      </c>
      <c r="CC3340" s="122">
        <v>1690.28</v>
      </c>
      <c r="CD3340" s="178" t="s">
        <v>2432</v>
      </c>
      <c r="CE3340" s="177" t="s">
        <v>270</v>
      </c>
      <c r="CF3340" s="177" t="s">
        <v>525</v>
      </c>
      <c r="CG3340" s="83" t="s">
        <v>9</v>
      </c>
      <c r="CH3340" s="57"/>
      <c r="CV3340" s="51"/>
      <c r="CW3340" s="51"/>
      <c r="CX3340" s="51"/>
      <c r="CY3340" s="51"/>
      <c r="CZ3340" s="51"/>
      <c r="DA3340" s="51"/>
      <c r="DB3340" s="51"/>
      <c r="DC3340" s="51"/>
      <c r="DD3340" s="51"/>
    </row>
    <row r="3341" spans="73:108" ht="15" x14ac:dyDescent="0.25">
      <c r="BU3341" s="91"/>
      <c r="BV3341" s="177">
        <v>2007</v>
      </c>
      <c r="BW3341" s="177">
        <v>9</v>
      </c>
      <c r="BX3341" s="177" t="s">
        <v>269</v>
      </c>
      <c r="BY3341" s="177" t="s">
        <v>262</v>
      </c>
      <c r="BZ3341" s="177" t="s">
        <v>347</v>
      </c>
      <c r="CA3341" s="177">
        <v>3</v>
      </c>
      <c r="CB3341" s="177" t="s">
        <v>264</v>
      </c>
      <c r="CC3341" s="122">
        <v>1825.34</v>
      </c>
      <c r="CD3341" s="178" t="s">
        <v>2434</v>
      </c>
      <c r="CE3341" s="177" t="s">
        <v>270</v>
      </c>
      <c r="CF3341" s="177" t="s">
        <v>526</v>
      </c>
      <c r="CG3341" s="83" t="s">
        <v>9</v>
      </c>
      <c r="CH3341" s="57"/>
      <c r="CV3341" s="51"/>
      <c r="CW3341" s="51"/>
      <c r="CX3341" s="51"/>
      <c r="CY3341" s="51"/>
      <c r="CZ3341" s="51"/>
      <c r="DA3341" s="51"/>
      <c r="DB3341" s="51"/>
      <c r="DC3341" s="51"/>
      <c r="DD3341" s="51"/>
    </row>
    <row r="3342" spans="73:108" ht="15" x14ac:dyDescent="0.25">
      <c r="BU3342" s="91"/>
      <c r="BV3342" s="177">
        <v>2007</v>
      </c>
      <c r="BW3342" s="177">
        <v>9</v>
      </c>
      <c r="BX3342" s="177" t="s">
        <v>269</v>
      </c>
      <c r="BY3342" s="177" t="s">
        <v>262</v>
      </c>
      <c r="BZ3342" s="177" t="s">
        <v>347</v>
      </c>
      <c r="CA3342" s="177">
        <v>3</v>
      </c>
      <c r="CB3342" s="177" t="s">
        <v>264</v>
      </c>
      <c r="CC3342" s="122">
        <v>1466.52</v>
      </c>
      <c r="CD3342" s="178" t="s">
        <v>2435</v>
      </c>
      <c r="CE3342" s="177" t="s">
        <v>270</v>
      </c>
      <c r="CF3342" s="177" t="s">
        <v>528</v>
      </c>
      <c r="CG3342" s="83" t="s">
        <v>9</v>
      </c>
      <c r="CH3342" s="57"/>
      <c r="CV3342" s="51"/>
      <c r="CW3342" s="51"/>
      <c r="CX3342" s="51"/>
      <c r="CY3342" s="51"/>
      <c r="CZ3342" s="51"/>
      <c r="DA3342" s="51"/>
      <c r="DB3342" s="51"/>
      <c r="DC3342" s="51"/>
      <c r="DD3342" s="51"/>
    </row>
    <row r="3343" spans="73:108" ht="15" x14ac:dyDescent="0.25">
      <c r="BU3343" s="91"/>
      <c r="BV3343" s="177">
        <v>2007</v>
      </c>
      <c r="BW3343" s="177">
        <v>9</v>
      </c>
      <c r="BX3343" s="177" t="s">
        <v>269</v>
      </c>
      <c r="BY3343" s="177" t="s">
        <v>262</v>
      </c>
      <c r="BZ3343" s="177" t="s">
        <v>347</v>
      </c>
      <c r="CA3343" s="177">
        <v>3</v>
      </c>
      <c r="CB3343" s="177" t="s">
        <v>264</v>
      </c>
      <c r="CC3343" s="122">
        <v>600</v>
      </c>
      <c r="CD3343" s="178" t="s">
        <v>2441</v>
      </c>
      <c r="CE3343" s="177" t="s">
        <v>270</v>
      </c>
      <c r="CF3343" s="177" t="s">
        <v>531</v>
      </c>
      <c r="CG3343" s="83" t="s">
        <v>9</v>
      </c>
      <c r="CH3343" s="57"/>
      <c r="CV3343" s="51"/>
      <c r="CW3343" s="51"/>
      <c r="CX3343" s="51"/>
      <c r="CY3343" s="51"/>
      <c r="CZ3343" s="51"/>
      <c r="DA3343" s="51"/>
      <c r="DB3343" s="51"/>
      <c r="DC3343" s="51"/>
      <c r="DD3343" s="51"/>
    </row>
    <row r="3344" spans="73:108" ht="15" x14ac:dyDescent="0.25">
      <c r="BU3344" s="91"/>
      <c r="BV3344" s="177">
        <v>2007</v>
      </c>
      <c r="BW3344" s="177">
        <v>9</v>
      </c>
      <c r="BX3344" s="177" t="s">
        <v>269</v>
      </c>
      <c r="BY3344" s="177" t="s">
        <v>262</v>
      </c>
      <c r="BZ3344" s="177" t="s">
        <v>347</v>
      </c>
      <c r="CA3344" s="177">
        <v>3</v>
      </c>
      <c r="CB3344" s="177" t="s">
        <v>264</v>
      </c>
      <c r="CC3344" s="122">
        <v>1702.27</v>
      </c>
      <c r="CD3344" s="178" t="s">
        <v>2406</v>
      </c>
      <c r="CE3344" s="177" t="s">
        <v>270</v>
      </c>
      <c r="CF3344" s="177" t="s">
        <v>500</v>
      </c>
      <c r="CG3344" s="83" t="s">
        <v>9</v>
      </c>
      <c r="CH3344" s="57"/>
      <c r="CV3344" s="51"/>
      <c r="CW3344" s="51"/>
      <c r="CX3344" s="51"/>
      <c r="CY3344" s="51"/>
      <c r="CZ3344" s="51"/>
      <c r="DA3344" s="51"/>
      <c r="DB3344" s="51"/>
      <c r="DC3344" s="51"/>
      <c r="DD3344" s="51"/>
    </row>
    <row r="3345" spans="73:108" ht="15" x14ac:dyDescent="0.25">
      <c r="BU3345" s="91"/>
      <c r="BV3345" s="177">
        <v>2007</v>
      </c>
      <c r="BW3345" s="177">
        <v>9</v>
      </c>
      <c r="BX3345" s="177" t="s">
        <v>269</v>
      </c>
      <c r="BY3345" s="177" t="s">
        <v>262</v>
      </c>
      <c r="BZ3345" s="177" t="s">
        <v>347</v>
      </c>
      <c r="CA3345" s="177">
        <v>3</v>
      </c>
      <c r="CB3345" s="177" t="s">
        <v>264</v>
      </c>
      <c r="CC3345" s="122">
        <v>4392.4399999999996</v>
      </c>
      <c r="CD3345" s="178" t="s">
        <v>2407</v>
      </c>
      <c r="CE3345" s="177" t="s">
        <v>270</v>
      </c>
      <c r="CF3345" s="177" t="s">
        <v>502</v>
      </c>
      <c r="CG3345" s="83" t="s">
        <v>9</v>
      </c>
      <c r="CH3345" s="57"/>
      <c r="CV3345" s="51"/>
      <c r="CW3345" s="51"/>
      <c r="CX3345" s="51"/>
      <c r="CY3345" s="51"/>
      <c r="CZ3345" s="51"/>
      <c r="DA3345" s="51"/>
      <c r="DB3345" s="51"/>
      <c r="DC3345" s="51"/>
      <c r="DD3345" s="51"/>
    </row>
    <row r="3346" spans="73:108" ht="15" x14ac:dyDescent="0.25">
      <c r="BU3346" s="91"/>
      <c r="BV3346" s="177">
        <v>2007</v>
      </c>
      <c r="BW3346" s="177">
        <v>9</v>
      </c>
      <c r="BX3346" s="177" t="s">
        <v>269</v>
      </c>
      <c r="BY3346" s="177" t="s">
        <v>262</v>
      </c>
      <c r="BZ3346" s="177" t="s">
        <v>347</v>
      </c>
      <c r="CA3346" s="177">
        <v>3</v>
      </c>
      <c r="CB3346" s="177" t="s">
        <v>264</v>
      </c>
      <c r="CC3346" s="122">
        <v>251.14</v>
      </c>
      <c r="CD3346" s="178" t="s">
        <v>2411</v>
      </c>
      <c r="CE3346" s="177" t="s">
        <v>270</v>
      </c>
      <c r="CF3346" s="177" t="s">
        <v>501</v>
      </c>
      <c r="CG3346" s="83" t="s">
        <v>9</v>
      </c>
      <c r="CH3346" s="57"/>
      <c r="CV3346" s="51"/>
      <c r="CW3346" s="51"/>
      <c r="CX3346" s="51"/>
      <c r="CY3346" s="51"/>
      <c r="CZ3346" s="51"/>
      <c r="DA3346" s="51"/>
      <c r="DB3346" s="51"/>
      <c r="DC3346" s="51"/>
      <c r="DD3346" s="51"/>
    </row>
    <row r="3347" spans="73:108" ht="15" x14ac:dyDescent="0.25">
      <c r="BU3347" s="91"/>
      <c r="BV3347" s="177">
        <v>2007</v>
      </c>
      <c r="BW3347" s="177">
        <v>10</v>
      </c>
      <c r="BX3347" s="177" t="s">
        <v>269</v>
      </c>
      <c r="BY3347" s="177" t="s">
        <v>262</v>
      </c>
      <c r="BZ3347" s="177" t="s">
        <v>277</v>
      </c>
      <c r="CA3347" s="177">
        <v>3</v>
      </c>
      <c r="CB3347" s="177" t="s">
        <v>264</v>
      </c>
      <c r="CC3347" s="122">
        <v>7968.12</v>
      </c>
      <c r="CD3347" s="178" t="s">
        <v>2444</v>
      </c>
      <c r="CE3347" s="177" t="s">
        <v>270</v>
      </c>
      <c r="CF3347" s="177" t="s">
        <v>536</v>
      </c>
      <c r="CG3347" s="83" t="s">
        <v>9</v>
      </c>
      <c r="CH3347" s="57"/>
      <c r="CV3347" s="51"/>
      <c r="CW3347" s="51"/>
      <c r="CX3347" s="51"/>
      <c r="CY3347" s="51"/>
      <c r="CZ3347" s="51"/>
      <c r="DA3347" s="51"/>
      <c r="DB3347" s="51"/>
      <c r="DC3347" s="51"/>
      <c r="DD3347" s="51"/>
    </row>
    <row r="3348" spans="73:108" ht="15" x14ac:dyDescent="0.25">
      <c r="BU3348" s="91"/>
      <c r="BV3348" s="177">
        <v>2007</v>
      </c>
      <c r="BW3348" s="177">
        <v>10</v>
      </c>
      <c r="BX3348" s="177" t="s">
        <v>269</v>
      </c>
      <c r="BY3348" s="177" t="s">
        <v>262</v>
      </c>
      <c r="BZ3348" s="177" t="s">
        <v>277</v>
      </c>
      <c r="CA3348" s="177">
        <v>3</v>
      </c>
      <c r="CB3348" s="177" t="s">
        <v>264</v>
      </c>
      <c r="CC3348" s="122">
        <v>1016</v>
      </c>
      <c r="CD3348" s="178" t="s">
        <v>2445</v>
      </c>
      <c r="CE3348" s="177" t="s">
        <v>270</v>
      </c>
      <c r="CF3348" s="177" t="s">
        <v>539</v>
      </c>
      <c r="CG3348" s="83" t="s">
        <v>9</v>
      </c>
      <c r="CH3348" s="57"/>
      <c r="CV3348" s="51"/>
      <c r="CW3348" s="51"/>
      <c r="CX3348" s="51"/>
      <c r="CY3348" s="51"/>
      <c r="CZ3348" s="51"/>
      <c r="DA3348" s="51"/>
      <c r="DB3348" s="51"/>
      <c r="DC3348" s="51"/>
      <c r="DD3348" s="51"/>
    </row>
    <row r="3349" spans="73:108" ht="15" x14ac:dyDescent="0.25">
      <c r="BU3349" s="91"/>
      <c r="BV3349" s="177">
        <v>2007</v>
      </c>
      <c r="BW3349" s="177">
        <v>10</v>
      </c>
      <c r="BX3349" s="177" t="s">
        <v>269</v>
      </c>
      <c r="BY3349" s="177" t="s">
        <v>262</v>
      </c>
      <c r="BZ3349" s="177" t="s">
        <v>277</v>
      </c>
      <c r="CA3349" s="177">
        <v>3</v>
      </c>
      <c r="CB3349" s="177" t="s">
        <v>264</v>
      </c>
      <c r="CC3349" s="122">
        <v>1098.8399999999999</v>
      </c>
      <c r="CD3349" s="178" t="s">
        <v>2446</v>
      </c>
      <c r="CE3349" s="177" t="s">
        <v>270</v>
      </c>
      <c r="CF3349" s="177" t="s">
        <v>540</v>
      </c>
      <c r="CG3349" s="83" t="s">
        <v>9</v>
      </c>
      <c r="CH3349" s="57"/>
      <c r="CV3349" s="51"/>
      <c r="CW3349" s="51"/>
      <c r="CX3349" s="51"/>
      <c r="CY3349" s="51"/>
      <c r="CZ3349" s="51"/>
      <c r="DA3349" s="51"/>
      <c r="DB3349" s="51"/>
      <c r="DC3349" s="51"/>
      <c r="DD3349" s="51"/>
    </row>
    <row r="3350" spans="73:108" ht="15" x14ac:dyDescent="0.25">
      <c r="BU3350" s="91"/>
      <c r="BV3350" s="177">
        <v>2007</v>
      </c>
      <c r="BW3350" s="177">
        <v>10</v>
      </c>
      <c r="BX3350" s="177" t="s">
        <v>269</v>
      </c>
      <c r="BY3350" s="177" t="s">
        <v>262</v>
      </c>
      <c r="BZ3350" s="177" t="s">
        <v>277</v>
      </c>
      <c r="CA3350" s="177">
        <v>3</v>
      </c>
      <c r="CB3350" s="177" t="s">
        <v>264</v>
      </c>
      <c r="CC3350" s="122">
        <v>8862.5</v>
      </c>
      <c r="CD3350" s="178" t="s">
        <v>2447</v>
      </c>
      <c r="CE3350" s="177" t="s">
        <v>270</v>
      </c>
      <c r="CF3350" s="177" t="s">
        <v>541</v>
      </c>
      <c r="CG3350" s="83" t="s">
        <v>9</v>
      </c>
      <c r="CH3350" s="57"/>
      <c r="CV3350" s="51"/>
      <c r="CW3350" s="51"/>
      <c r="CX3350" s="51"/>
      <c r="CY3350" s="51"/>
      <c r="CZ3350" s="51"/>
      <c r="DA3350" s="51"/>
      <c r="DB3350" s="51"/>
      <c r="DC3350" s="51"/>
      <c r="DD3350" s="51"/>
    </row>
    <row r="3351" spans="73:108" ht="15" x14ac:dyDescent="0.25">
      <c r="BU3351" s="91"/>
      <c r="BV3351" s="177">
        <v>2007</v>
      </c>
      <c r="BW3351" s="177">
        <v>10</v>
      </c>
      <c r="BX3351" s="177" t="s">
        <v>269</v>
      </c>
      <c r="BY3351" s="177" t="s">
        <v>262</v>
      </c>
      <c r="BZ3351" s="177" t="s">
        <v>277</v>
      </c>
      <c r="CA3351" s="177">
        <v>3</v>
      </c>
      <c r="CB3351" s="177" t="s">
        <v>264</v>
      </c>
      <c r="CC3351" s="122">
        <v>15985.07</v>
      </c>
      <c r="CD3351" s="178" t="s">
        <v>2448</v>
      </c>
      <c r="CE3351" s="177" t="s">
        <v>270</v>
      </c>
      <c r="CF3351" s="177" t="s">
        <v>541</v>
      </c>
      <c r="CG3351" s="83" t="s">
        <v>9</v>
      </c>
      <c r="CH3351" s="57"/>
      <c r="CV3351" s="51"/>
      <c r="CW3351" s="51"/>
      <c r="CX3351" s="51"/>
      <c r="CY3351" s="51"/>
      <c r="CZ3351" s="51"/>
      <c r="DA3351" s="51"/>
      <c r="DB3351" s="51"/>
      <c r="DC3351" s="51"/>
      <c r="DD3351" s="51"/>
    </row>
    <row r="3352" spans="73:108" ht="15" x14ac:dyDescent="0.25">
      <c r="BU3352" s="91"/>
      <c r="BV3352" s="177">
        <v>2007</v>
      </c>
      <c r="BW3352" s="177">
        <v>10</v>
      </c>
      <c r="BX3352" s="177" t="s">
        <v>269</v>
      </c>
      <c r="BY3352" s="177" t="s">
        <v>262</v>
      </c>
      <c r="BZ3352" s="177" t="s">
        <v>277</v>
      </c>
      <c r="CA3352" s="177">
        <v>3</v>
      </c>
      <c r="CB3352" s="177" t="s">
        <v>264</v>
      </c>
      <c r="CC3352" s="122">
        <v>3163.54</v>
      </c>
      <c r="CD3352" s="178" t="s">
        <v>2449</v>
      </c>
      <c r="CE3352" s="177" t="s">
        <v>270</v>
      </c>
      <c r="CF3352" s="177" t="s">
        <v>537</v>
      </c>
      <c r="CG3352" s="83" t="s">
        <v>9</v>
      </c>
      <c r="CH3352" s="57"/>
      <c r="CV3352" s="51"/>
      <c r="CW3352" s="51"/>
      <c r="CX3352" s="51"/>
      <c r="CY3352" s="51"/>
      <c r="CZ3352" s="51"/>
      <c r="DA3352" s="51"/>
      <c r="DB3352" s="51"/>
      <c r="DC3352" s="51"/>
      <c r="DD3352" s="51"/>
    </row>
    <row r="3353" spans="73:108" ht="15" x14ac:dyDescent="0.25">
      <c r="BU3353" s="91"/>
      <c r="BV3353" s="177">
        <v>2007</v>
      </c>
      <c r="BW3353" s="177">
        <v>10</v>
      </c>
      <c r="BX3353" s="177" t="s">
        <v>269</v>
      </c>
      <c r="BY3353" s="177" t="s">
        <v>262</v>
      </c>
      <c r="BZ3353" s="177" t="s">
        <v>277</v>
      </c>
      <c r="CA3353" s="177">
        <v>3</v>
      </c>
      <c r="CB3353" s="177" t="s">
        <v>264</v>
      </c>
      <c r="CC3353" s="122">
        <v>883.86</v>
      </c>
      <c r="CD3353" s="178" t="s">
        <v>2450</v>
      </c>
      <c r="CE3353" s="177" t="s">
        <v>270</v>
      </c>
      <c r="CF3353" s="177" t="s">
        <v>538</v>
      </c>
      <c r="CG3353" s="83" t="s">
        <v>9</v>
      </c>
      <c r="CH3353" s="57"/>
      <c r="CV3353" s="51"/>
      <c r="CW3353" s="51"/>
      <c r="CX3353" s="51"/>
      <c r="CY3353" s="51"/>
      <c r="CZ3353" s="51"/>
      <c r="DA3353" s="51"/>
      <c r="DB3353" s="51"/>
      <c r="DC3353" s="51"/>
      <c r="DD3353" s="51"/>
    </row>
    <row r="3354" spans="73:108" ht="15" x14ac:dyDescent="0.25">
      <c r="BU3354" s="91"/>
      <c r="BV3354" s="177">
        <v>2007</v>
      </c>
      <c r="BW3354" s="177">
        <v>10</v>
      </c>
      <c r="BX3354" s="177" t="s">
        <v>269</v>
      </c>
      <c r="BY3354" s="177" t="s">
        <v>262</v>
      </c>
      <c r="BZ3354" s="177" t="s">
        <v>267</v>
      </c>
      <c r="CA3354" s="177">
        <v>3</v>
      </c>
      <c r="CB3354" s="177" t="s">
        <v>264</v>
      </c>
      <c r="CC3354" s="122">
        <v>9749.36</v>
      </c>
      <c r="CD3354" s="178" t="s">
        <v>2456</v>
      </c>
      <c r="CE3354" s="177" t="s">
        <v>270</v>
      </c>
      <c r="CF3354" s="177" t="s">
        <v>549</v>
      </c>
      <c r="CG3354" s="83" t="s">
        <v>9</v>
      </c>
      <c r="CH3354" s="57"/>
      <c r="CV3354" s="51"/>
      <c r="CW3354" s="51"/>
      <c r="CX3354" s="51"/>
      <c r="CY3354" s="51"/>
      <c r="CZ3354" s="51"/>
      <c r="DA3354" s="51"/>
      <c r="DB3354" s="51"/>
      <c r="DC3354" s="51"/>
      <c r="DD3354" s="51"/>
    </row>
    <row r="3355" spans="73:108" ht="15" x14ac:dyDescent="0.25">
      <c r="BU3355" s="91"/>
      <c r="BV3355" s="177">
        <v>2007</v>
      </c>
      <c r="BW3355" s="177">
        <v>10</v>
      </c>
      <c r="BX3355" s="177" t="s">
        <v>269</v>
      </c>
      <c r="BY3355" s="177" t="s">
        <v>262</v>
      </c>
      <c r="BZ3355" s="177" t="s">
        <v>267</v>
      </c>
      <c r="CA3355" s="177">
        <v>3</v>
      </c>
      <c r="CB3355" s="177" t="s">
        <v>264</v>
      </c>
      <c r="CC3355" s="122">
        <v>4742.87</v>
      </c>
      <c r="CD3355" s="178" t="s">
        <v>2444</v>
      </c>
      <c r="CE3355" s="177" t="s">
        <v>270</v>
      </c>
      <c r="CF3355" s="177" t="s">
        <v>536</v>
      </c>
      <c r="CG3355" s="83" t="s">
        <v>9</v>
      </c>
      <c r="CH3355" s="57"/>
      <c r="CV3355" s="51"/>
      <c r="CW3355" s="51"/>
      <c r="CX3355" s="51"/>
      <c r="CY3355" s="51"/>
      <c r="CZ3355" s="51"/>
      <c r="DA3355" s="51"/>
      <c r="DB3355" s="51"/>
      <c r="DC3355" s="51"/>
      <c r="DD3355" s="51"/>
    </row>
    <row r="3356" spans="73:108" ht="15" x14ac:dyDescent="0.25">
      <c r="BU3356" s="91"/>
      <c r="BV3356" s="177">
        <v>2007</v>
      </c>
      <c r="BW3356" s="177">
        <v>10</v>
      </c>
      <c r="BX3356" s="177" t="s">
        <v>269</v>
      </c>
      <c r="BY3356" s="177" t="s">
        <v>262</v>
      </c>
      <c r="BZ3356" s="177" t="s">
        <v>267</v>
      </c>
      <c r="CA3356" s="177">
        <v>3</v>
      </c>
      <c r="CB3356" s="177" t="s">
        <v>264</v>
      </c>
      <c r="CC3356" s="122">
        <v>5122.67</v>
      </c>
      <c r="CD3356" s="178" t="s">
        <v>2445</v>
      </c>
      <c r="CE3356" s="177" t="s">
        <v>270</v>
      </c>
      <c r="CF3356" s="177" t="s">
        <v>539</v>
      </c>
      <c r="CG3356" s="83" t="s">
        <v>9</v>
      </c>
      <c r="CH3356" s="57"/>
      <c r="CV3356" s="51"/>
      <c r="CW3356" s="51"/>
      <c r="CX3356" s="51"/>
      <c r="CY3356" s="51"/>
      <c r="CZ3356" s="51"/>
      <c r="DA3356" s="51"/>
      <c r="DB3356" s="51"/>
      <c r="DC3356" s="51"/>
      <c r="DD3356" s="51"/>
    </row>
    <row r="3357" spans="73:108" ht="15" x14ac:dyDescent="0.25">
      <c r="BU3357" s="91"/>
      <c r="BV3357" s="177">
        <v>2007</v>
      </c>
      <c r="BW3357" s="177">
        <v>10</v>
      </c>
      <c r="BX3357" s="177" t="s">
        <v>269</v>
      </c>
      <c r="BY3357" s="177" t="s">
        <v>262</v>
      </c>
      <c r="BZ3357" s="177" t="s">
        <v>267</v>
      </c>
      <c r="CA3357" s="177">
        <v>3</v>
      </c>
      <c r="CB3357" s="177" t="s">
        <v>264</v>
      </c>
      <c r="CC3357" s="122">
        <v>1016</v>
      </c>
      <c r="CD3357" s="178" t="s">
        <v>2457</v>
      </c>
      <c r="CE3357" s="177" t="s">
        <v>270</v>
      </c>
      <c r="CF3357" s="177" t="s">
        <v>550</v>
      </c>
      <c r="CG3357" s="83" t="s">
        <v>9</v>
      </c>
      <c r="CH3357" s="57"/>
      <c r="CV3357" s="51"/>
      <c r="CW3357" s="51"/>
      <c r="CX3357" s="51"/>
      <c r="CY3357" s="51"/>
      <c r="CZ3357" s="51"/>
      <c r="DA3357" s="51"/>
      <c r="DB3357" s="51"/>
      <c r="DC3357" s="51"/>
      <c r="DD3357" s="51"/>
    </row>
    <row r="3358" spans="73:108" ht="15" x14ac:dyDescent="0.25">
      <c r="BU3358" s="91"/>
      <c r="BV3358" s="177">
        <v>2007</v>
      </c>
      <c r="BW3358" s="177">
        <v>10</v>
      </c>
      <c r="BX3358" s="177" t="s">
        <v>269</v>
      </c>
      <c r="BY3358" s="177" t="s">
        <v>262</v>
      </c>
      <c r="BZ3358" s="177" t="s">
        <v>268</v>
      </c>
      <c r="CA3358" s="177">
        <v>3</v>
      </c>
      <c r="CB3358" s="177" t="s">
        <v>264</v>
      </c>
      <c r="CC3358" s="122">
        <v>1800.01</v>
      </c>
      <c r="CD3358" s="178" t="s">
        <v>2458</v>
      </c>
      <c r="CE3358" s="177" t="s">
        <v>270</v>
      </c>
      <c r="CF3358" s="177" t="s">
        <v>554</v>
      </c>
      <c r="CG3358" s="83" t="s">
        <v>9</v>
      </c>
      <c r="CH3358" s="57"/>
      <c r="CV3358" s="51"/>
      <c r="CW3358" s="51"/>
      <c r="CX3358" s="51"/>
      <c r="CY3358" s="51"/>
      <c r="CZ3358" s="51"/>
      <c r="DA3358" s="51"/>
      <c r="DB3358" s="51"/>
      <c r="DC3358" s="51"/>
      <c r="DD3358" s="51"/>
    </row>
    <row r="3359" spans="73:108" ht="15" x14ac:dyDescent="0.25">
      <c r="BU3359" s="91"/>
      <c r="BV3359" s="177">
        <v>2007</v>
      </c>
      <c r="BW3359" s="177">
        <v>10</v>
      </c>
      <c r="BX3359" s="177" t="s">
        <v>269</v>
      </c>
      <c r="BY3359" s="177" t="s">
        <v>262</v>
      </c>
      <c r="BZ3359" s="177" t="s">
        <v>268</v>
      </c>
      <c r="CA3359" s="177">
        <v>3</v>
      </c>
      <c r="CB3359" s="177" t="s">
        <v>264</v>
      </c>
      <c r="CC3359" s="122">
        <v>15003.54</v>
      </c>
      <c r="CD3359" s="178" t="s">
        <v>2459</v>
      </c>
      <c r="CE3359" s="177" t="s">
        <v>270</v>
      </c>
      <c r="CF3359" s="177" t="s">
        <v>553</v>
      </c>
      <c r="CG3359" s="83" t="s">
        <v>9</v>
      </c>
      <c r="CH3359" s="57"/>
      <c r="CV3359" s="51"/>
      <c r="CW3359" s="51"/>
      <c r="CX3359" s="51"/>
      <c r="CY3359" s="51"/>
      <c r="CZ3359" s="51"/>
      <c r="DA3359" s="51"/>
      <c r="DB3359" s="51"/>
      <c r="DC3359" s="51"/>
      <c r="DD3359" s="51"/>
    </row>
    <row r="3360" spans="73:108" ht="15" x14ac:dyDescent="0.25">
      <c r="BU3360" s="91"/>
      <c r="BV3360" s="177">
        <v>2007</v>
      </c>
      <c r="BW3360" s="177">
        <v>10</v>
      </c>
      <c r="BX3360" s="177" t="s">
        <v>269</v>
      </c>
      <c r="BY3360" s="177" t="s">
        <v>262</v>
      </c>
      <c r="BZ3360" s="177" t="s">
        <v>268</v>
      </c>
      <c r="CA3360" s="177">
        <v>3</v>
      </c>
      <c r="CB3360" s="177" t="s">
        <v>264</v>
      </c>
      <c r="CC3360" s="122">
        <v>12537.6</v>
      </c>
      <c r="CD3360" s="178" t="s">
        <v>2460</v>
      </c>
      <c r="CE3360" s="177" t="s">
        <v>270</v>
      </c>
      <c r="CF3360" s="177" t="s">
        <v>552</v>
      </c>
      <c r="CG3360" s="83" t="s">
        <v>9</v>
      </c>
      <c r="CH3360" s="57"/>
      <c r="CV3360" s="51"/>
      <c r="CW3360" s="51"/>
      <c r="CX3360" s="51"/>
      <c r="CY3360" s="51"/>
      <c r="CZ3360" s="51"/>
      <c r="DA3360" s="51"/>
      <c r="DB3360" s="51"/>
      <c r="DC3360" s="51"/>
      <c r="DD3360" s="51"/>
    </row>
    <row r="3361" spans="73:108" ht="15" x14ac:dyDescent="0.25">
      <c r="BU3361" s="91"/>
      <c r="BV3361" s="177">
        <v>2007</v>
      </c>
      <c r="BW3361" s="177">
        <v>10</v>
      </c>
      <c r="BX3361" s="177" t="s">
        <v>269</v>
      </c>
      <c r="BY3361" s="177" t="s">
        <v>262</v>
      </c>
      <c r="BZ3361" s="177" t="s">
        <v>268</v>
      </c>
      <c r="CA3361" s="177">
        <v>3</v>
      </c>
      <c r="CB3361" s="177" t="s">
        <v>264</v>
      </c>
      <c r="CC3361" s="122">
        <v>5372.69</v>
      </c>
      <c r="CD3361" s="178" t="s">
        <v>2461</v>
      </c>
      <c r="CE3361" s="177" t="s">
        <v>270</v>
      </c>
      <c r="CF3361" s="177" t="s">
        <v>551</v>
      </c>
      <c r="CG3361" s="83" t="s">
        <v>9</v>
      </c>
      <c r="CH3361" s="57"/>
      <c r="CV3361" s="51"/>
      <c r="CW3361" s="51"/>
      <c r="CX3361" s="51"/>
      <c r="CY3361" s="51"/>
      <c r="CZ3361" s="51"/>
      <c r="DA3361" s="51"/>
      <c r="DB3361" s="51"/>
      <c r="DC3361" s="51"/>
      <c r="DD3361" s="51"/>
    </row>
    <row r="3362" spans="73:108" ht="15" x14ac:dyDescent="0.25">
      <c r="BU3362" s="91"/>
      <c r="BV3362" s="177">
        <v>2007</v>
      </c>
      <c r="BW3362" s="177">
        <v>10</v>
      </c>
      <c r="BX3362" s="177" t="s">
        <v>269</v>
      </c>
      <c r="BY3362" s="177" t="s">
        <v>262</v>
      </c>
      <c r="BZ3362" s="177" t="s">
        <v>347</v>
      </c>
      <c r="CA3362" s="177">
        <v>3</v>
      </c>
      <c r="CB3362" s="177" t="s">
        <v>264</v>
      </c>
      <c r="CC3362" s="122">
        <v>491.28</v>
      </c>
      <c r="CD3362" s="178" t="s">
        <v>2462</v>
      </c>
      <c r="CE3362" s="177" t="s">
        <v>270</v>
      </c>
      <c r="CF3362" s="177" t="s">
        <v>555</v>
      </c>
      <c r="CG3362" s="83" t="s">
        <v>9</v>
      </c>
      <c r="CH3362" s="57"/>
      <c r="CV3362" s="51"/>
      <c r="CW3362" s="51"/>
      <c r="CX3362" s="51"/>
      <c r="CY3362" s="51"/>
      <c r="CZ3362" s="51"/>
      <c r="DA3362" s="51"/>
      <c r="DB3362" s="51"/>
      <c r="DC3362" s="51"/>
      <c r="DD3362" s="51"/>
    </row>
    <row r="3363" spans="73:108" ht="15" x14ac:dyDescent="0.25">
      <c r="BU3363" s="91"/>
      <c r="BV3363" s="177">
        <v>2007</v>
      </c>
      <c r="BW3363" s="177">
        <v>10</v>
      </c>
      <c r="BX3363" s="177" t="s">
        <v>269</v>
      </c>
      <c r="BY3363" s="177" t="s">
        <v>262</v>
      </c>
      <c r="BZ3363" s="177" t="s">
        <v>347</v>
      </c>
      <c r="CA3363" s="177">
        <v>3</v>
      </c>
      <c r="CB3363" s="177" t="s">
        <v>264</v>
      </c>
      <c r="CC3363" s="122">
        <v>971.72</v>
      </c>
      <c r="CD3363" s="178" t="s">
        <v>2463</v>
      </c>
      <c r="CE3363" s="177" t="s">
        <v>270</v>
      </c>
      <c r="CF3363" s="177" t="s">
        <v>556</v>
      </c>
      <c r="CG3363" s="83" t="s">
        <v>9</v>
      </c>
      <c r="CH3363" s="57"/>
      <c r="CV3363" s="51"/>
      <c r="CW3363" s="51"/>
      <c r="CX3363" s="51"/>
      <c r="CY3363" s="51"/>
      <c r="CZ3363" s="51"/>
      <c r="DA3363" s="51"/>
      <c r="DB3363" s="51"/>
      <c r="DC3363" s="51"/>
      <c r="DD3363" s="51"/>
    </row>
    <row r="3364" spans="73:108" ht="15" x14ac:dyDescent="0.25">
      <c r="BU3364" s="91"/>
      <c r="BV3364" s="177">
        <v>2007</v>
      </c>
      <c r="BW3364" s="177">
        <v>10</v>
      </c>
      <c r="BX3364" s="177" t="s">
        <v>269</v>
      </c>
      <c r="BY3364" s="177" t="s">
        <v>262</v>
      </c>
      <c r="BZ3364" s="177" t="s">
        <v>347</v>
      </c>
      <c r="CA3364" s="177">
        <v>3</v>
      </c>
      <c r="CB3364" s="177" t="s">
        <v>264</v>
      </c>
      <c r="CC3364" s="122">
        <v>17294.28</v>
      </c>
      <c r="CD3364" s="178" t="s">
        <v>2464</v>
      </c>
      <c r="CE3364" s="177" t="s">
        <v>270</v>
      </c>
      <c r="CF3364" s="177" t="s">
        <v>557</v>
      </c>
      <c r="CG3364" s="83" t="s">
        <v>9</v>
      </c>
      <c r="CH3364" s="57"/>
      <c r="CV3364" s="51"/>
      <c r="CW3364" s="51"/>
      <c r="CX3364" s="51"/>
      <c r="CY3364" s="51"/>
      <c r="CZ3364" s="51"/>
      <c r="DA3364" s="51"/>
      <c r="DB3364" s="51"/>
      <c r="DC3364" s="51"/>
      <c r="DD3364" s="51"/>
    </row>
    <row r="3365" spans="73:108" ht="15" x14ac:dyDescent="0.25">
      <c r="BU3365" s="91"/>
      <c r="BV3365" s="177">
        <v>2007</v>
      </c>
      <c r="BW3365" s="177">
        <v>10</v>
      </c>
      <c r="BX3365" s="177" t="s">
        <v>269</v>
      </c>
      <c r="BY3365" s="177" t="s">
        <v>262</v>
      </c>
      <c r="BZ3365" s="177" t="s">
        <v>347</v>
      </c>
      <c r="CA3365" s="177">
        <v>3</v>
      </c>
      <c r="CB3365" s="177" t="s">
        <v>264</v>
      </c>
      <c r="CC3365" s="122">
        <v>2949.01</v>
      </c>
      <c r="CD3365" s="178" t="s">
        <v>2465</v>
      </c>
      <c r="CE3365" s="177" t="s">
        <v>270</v>
      </c>
      <c r="CF3365" s="177" t="s">
        <v>557</v>
      </c>
      <c r="CG3365" s="83" t="s">
        <v>9</v>
      </c>
      <c r="CH3365" s="57"/>
      <c r="CV3365" s="51"/>
      <c r="CW3365" s="51"/>
      <c r="CX3365" s="51"/>
      <c r="CY3365" s="51"/>
      <c r="CZ3365" s="51"/>
      <c r="DA3365" s="51"/>
      <c r="DB3365" s="51"/>
      <c r="DC3365" s="51"/>
      <c r="DD3365" s="51"/>
    </row>
    <row r="3366" spans="73:108" ht="15" x14ac:dyDescent="0.25">
      <c r="BU3366" s="91"/>
      <c r="BV3366" s="177">
        <v>2007</v>
      </c>
      <c r="BW3366" s="177">
        <v>10</v>
      </c>
      <c r="BX3366" s="177" t="s">
        <v>269</v>
      </c>
      <c r="BY3366" s="177" t="s">
        <v>262</v>
      </c>
      <c r="BZ3366" s="177" t="s">
        <v>347</v>
      </c>
      <c r="CA3366" s="177">
        <v>3</v>
      </c>
      <c r="CB3366" s="177" t="s">
        <v>264</v>
      </c>
      <c r="CC3366" s="122">
        <v>2220.96</v>
      </c>
      <c r="CD3366" s="178" t="s">
        <v>2466</v>
      </c>
      <c r="CE3366" s="177" t="s">
        <v>270</v>
      </c>
      <c r="CF3366" s="177" t="s">
        <v>558</v>
      </c>
      <c r="CG3366" s="83" t="s">
        <v>9</v>
      </c>
      <c r="CH3366" s="57"/>
      <c r="CV3366" s="51"/>
      <c r="CW3366" s="51"/>
      <c r="CX3366" s="51"/>
      <c r="CY3366" s="51"/>
      <c r="CZ3366" s="51"/>
      <c r="DA3366" s="51"/>
      <c r="DB3366" s="51"/>
      <c r="DC3366" s="51"/>
      <c r="DD3366" s="51"/>
    </row>
    <row r="3367" spans="73:108" ht="15" x14ac:dyDescent="0.25">
      <c r="BU3367" s="91"/>
      <c r="BV3367" s="177">
        <v>2007</v>
      </c>
      <c r="BW3367" s="177">
        <v>10</v>
      </c>
      <c r="BX3367" s="177" t="s">
        <v>269</v>
      </c>
      <c r="BY3367" s="177" t="s">
        <v>262</v>
      </c>
      <c r="BZ3367" s="177" t="s">
        <v>277</v>
      </c>
      <c r="CA3367" s="177">
        <v>7</v>
      </c>
      <c r="CB3367" s="177" t="s">
        <v>264</v>
      </c>
      <c r="CC3367" s="122">
        <v>273</v>
      </c>
      <c r="CD3367" s="178" t="s">
        <v>2455</v>
      </c>
      <c r="CE3367" s="177" t="s">
        <v>270</v>
      </c>
      <c r="CF3367" s="177" t="s">
        <v>548</v>
      </c>
      <c r="CG3367" s="83" t="s">
        <v>89</v>
      </c>
      <c r="CH3367" s="57"/>
      <c r="CV3367" s="51"/>
      <c r="CW3367" s="51"/>
      <c r="CX3367" s="51"/>
      <c r="CY3367" s="51"/>
      <c r="CZ3367" s="51"/>
      <c r="DA3367" s="51"/>
      <c r="DB3367" s="51"/>
      <c r="DC3367" s="51"/>
      <c r="DD3367" s="51"/>
    </row>
    <row r="3368" spans="73:108" ht="15" x14ac:dyDescent="0.25">
      <c r="BU3368" s="91"/>
      <c r="BV3368" s="177">
        <v>2007</v>
      </c>
      <c r="BW3368" s="177">
        <v>11</v>
      </c>
      <c r="BX3368" s="177" t="s">
        <v>269</v>
      </c>
      <c r="BY3368" s="177" t="s">
        <v>262</v>
      </c>
      <c r="BZ3368" s="177" t="s">
        <v>277</v>
      </c>
      <c r="CA3368" s="177">
        <v>3</v>
      </c>
      <c r="CB3368" s="177" t="s">
        <v>264</v>
      </c>
      <c r="CC3368" s="122">
        <v>2972.14</v>
      </c>
      <c r="CD3368" s="178" t="s">
        <v>2474</v>
      </c>
      <c r="CE3368" s="177" t="s">
        <v>270</v>
      </c>
      <c r="CF3368" s="177" t="s">
        <v>567</v>
      </c>
      <c r="CG3368" s="83" t="s">
        <v>9</v>
      </c>
      <c r="CH3368" s="57"/>
      <c r="CV3368" s="51"/>
      <c r="CW3368" s="51"/>
      <c r="CX3368" s="51"/>
      <c r="CY3368" s="51"/>
      <c r="CZ3368" s="51"/>
      <c r="DA3368" s="51"/>
      <c r="DB3368" s="51"/>
      <c r="DC3368" s="51"/>
      <c r="DD3368" s="51"/>
    </row>
    <row r="3369" spans="73:108" ht="15" x14ac:dyDescent="0.25">
      <c r="BU3369" s="91"/>
      <c r="BV3369" s="177">
        <v>2007</v>
      </c>
      <c r="BW3369" s="177">
        <v>11</v>
      </c>
      <c r="BX3369" s="177" t="s">
        <v>269</v>
      </c>
      <c r="BY3369" s="177" t="s">
        <v>262</v>
      </c>
      <c r="BZ3369" s="177" t="s">
        <v>277</v>
      </c>
      <c r="CA3369" s="177">
        <v>3</v>
      </c>
      <c r="CB3369" s="177" t="s">
        <v>264</v>
      </c>
      <c r="CC3369" s="122">
        <v>1252.22</v>
      </c>
      <c r="CD3369" s="178" t="s">
        <v>2475</v>
      </c>
      <c r="CE3369" s="177" t="s">
        <v>270</v>
      </c>
      <c r="CF3369" s="177" t="s">
        <v>569</v>
      </c>
      <c r="CG3369" s="83" t="s">
        <v>9</v>
      </c>
      <c r="CH3369" s="57"/>
      <c r="CV3369" s="51"/>
      <c r="CW3369" s="51"/>
      <c r="CX3369" s="51"/>
      <c r="CY3369" s="51"/>
      <c r="CZ3369" s="51"/>
      <c r="DA3369" s="51"/>
      <c r="DB3369" s="51"/>
      <c r="DC3369" s="51"/>
      <c r="DD3369" s="51"/>
    </row>
    <row r="3370" spans="73:108" ht="15" x14ac:dyDescent="0.25">
      <c r="BU3370" s="91"/>
      <c r="BV3370" s="177">
        <v>2007</v>
      </c>
      <c r="BW3370" s="177">
        <v>11</v>
      </c>
      <c r="BX3370" s="177" t="s">
        <v>269</v>
      </c>
      <c r="BY3370" s="177" t="s">
        <v>262</v>
      </c>
      <c r="BZ3370" s="177" t="s">
        <v>277</v>
      </c>
      <c r="CA3370" s="177">
        <v>3</v>
      </c>
      <c r="CB3370" s="177" t="s">
        <v>264</v>
      </c>
      <c r="CC3370" s="122">
        <v>3002.31</v>
      </c>
      <c r="CD3370" s="178" t="s">
        <v>2476</v>
      </c>
      <c r="CE3370" s="177" t="s">
        <v>270</v>
      </c>
      <c r="CF3370" s="177" t="s">
        <v>568</v>
      </c>
      <c r="CG3370" s="83" t="s">
        <v>9</v>
      </c>
      <c r="CH3370" s="57"/>
      <c r="CV3370" s="51"/>
      <c r="CW3370" s="51"/>
      <c r="CX3370" s="51"/>
      <c r="CY3370" s="51"/>
      <c r="CZ3370" s="51"/>
      <c r="DA3370" s="51"/>
      <c r="DB3370" s="51"/>
      <c r="DC3370" s="51"/>
      <c r="DD3370" s="51"/>
    </row>
    <row r="3371" spans="73:108" ht="15" x14ac:dyDescent="0.25">
      <c r="BU3371" s="91"/>
      <c r="BV3371" s="177">
        <v>2007</v>
      </c>
      <c r="BW3371" s="177">
        <v>11</v>
      </c>
      <c r="BX3371" s="177" t="s">
        <v>269</v>
      </c>
      <c r="BY3371" s="177" t="s">
        <v>262</v>
      </c>
      <c r="BZ3371" s="177" t="s">
        <v>268</v>
      </c>
      <c r="CA3371" s="177">
        <v>3</v>
      </c>
      <c r="CB3371" s="177" t="s">
        <v>264</v>
      </c>
      <c r="CC3371" s="122">
        <v>17623.2</v>
      </c>
      <c r="CD3371" s="178" t="s">
        <v>2485</v>
      </c>
      <c r="CE3371" s="177" t="s">
        <v>270</v>
      </c>
      <c r="CF3371" s="177" t="s">
        <v>580</v>
      </c>
      <c r="CG3371" s="83" t="s">
        <v>9</v>
      </c>
      <c r="CH3371" s="57"/>
      <c r="CV3371" s="51"/>
      <c r="CW3371" s="51"/>
      <c r="CX3371" s="51"/>
      <c r="CY3371" s="51"/>
      <c r="CZ3371" s="51"/>
      <c r="DA3371" s="51"/>
      <c r="DB3371" s="51"/>
      <c r="DC3371" s="51"/>
      <c r="DD3371" s="51"/>
    </row>
    <row r="3372" spans="73:108" ht="15" x14ac:dyDescent="0.25">
      <c r="BU3372" s="91"/>
      <c r="BV3372" s="177">
        <v>2007</v>
      </c>
      <c r="BW3372" s="177">
        <v>11</v>
      </c>
      <c r="BX3372" s="177" t="s">
        <v>269</v>
      </c>
      <c r="BY3372" s="177" t="s">
        <v>262</v>
      </c>
      <c r="BZ3372" s="177" t="s">
        <v>347</v>
      </c>
      <c r="CA3372" s="177">
        <v>3</v>
      </c>
      <c r="CB3372" s="177" t="s">
        <v>264</v>
      </c>
      <c r="CC3372" s="122">
        <v>701.88</v>
      </c>
      <c r="CD3372" s="178" t="s">
        <v>2486</v>
      </c>
      <c r="CE3372" s="177" t="s">
        <v>270</v>
      </c>
      <c r="CF3372" s="177" t="s">
        <v>583</v>
      </c>
      <c r="CG3372" s="83" t="s">
        <v>9</v>
      </c>
      <c r="CH3372" s="57"/>
      <c r="CV3372" s="51"/>
      <c r="CW3372" s="51"/>
      <c r="CX3372" s="51"/>
      <c r="CY3372" s="51"/>
      <c r="CZ3372" s="51"/>
      <c r="DA3372" s="51"/>
      <c r="DB3372" s="51"/>
      <c r="DC3372" s="51"/>
      <c r="DD3372" s="51"/>
    </row>
    <row r="3373" spans="73:108" ht="15" x14ac:dyDescent="0.25">
      <c r="BU3373" s="91"/>
      <c r="BV3373" s="177">
        <v>2007</v>
      </c>
      <c r="BW3373" s="177">
        <v>11</v>
      </c>
      <c r="BX3373" s="177" t="s">
        <v>269</v>
      </c>
      <c r="BY3373" s="177" t="s">
        <v>262</v>
      </c>
      <c r="BZ3373" s="177" t="s">
        <v>347</v>
      </c>
      <c r="CA3373" s="177">
        <v>3</v>
      </c>
      <c r="CB3373" s="177" t="s">
        <v>264</v>
      </c>
      <c r="CC3373" s="122">
        <v>13346.66</v>
      </c>
      <c r="CD3373" s="178" t="s">
        <v>2487</v>
      </c>
      <c r="CE3373" s="177" t="s">
        <v>270</v>
      </c>
      <c r="CF3373" s="177" t="s">
        <v>582</v>
      </c>
      <c r="CG3373" s="83" t="s">
        <v>9</v>
      </c>
      <c r="CH3373" s="57"/>
      <c r="CV3373" s="51"/>
      <c r="CW3373" s="51"/>
      <c r="CX3373" s="51"/>
      <c r="CY3373" s="51"/>
      <c r="CZ3373" s="51"/>
      <c r="DA3373" s="51"/>
      <c r="DB3373" s="51"/>
      <c r="DC3373" s="51"/>
      <c r="DD3373" s="51"/>
    </row>
    <row r="3374" spans="73:108" ht="15" x14ac:dyDescent="0.25">
      <c r="BU3374" s="91"/>
      <c r="BV3374" s="177">
        <v>2007</v>
      </c>
      <c r="BW3374" s="177">
        <v>11</v>
      </c>
      <c r="BX3374" s="177" t="s">
        <v>269</v>
      </c>
      <c r="BY3374" s="177" t="s">
        <v>262</v>
      </c>
      <c r="BZ3374" s="177" t="s">
        <v>347</v>
      </c>
      <c r="CA3374" s="177">
        <v>3</v>
      </c>
      <c r="CB3374" s="177" t="s">
        <v>264</v>
      </c>
      <c r="CC3374" s="122">
        <v>1427.9</v>
      </c>
      <c r="CD3374" s="178" t="s">
        <v>2488</v>
      </c>
      <c r="CE3374" s="177" t="s">
        <v>270</v>
      </c>
      <c r="CF3374" s="177" t="s">
        <v>584</v>
      </c>
      <c r="CG3374" s="83" t="s">
        <v>9</v>
      </c>
      <c r="CH3374" s="57"/>
      <c r="CV3374" s="51"/>
      <c r="CW3374" s="51"/>
      <c r="CX3374" s="51"/>
      <c r="CY3374" s="51"/>
      <c r="CZ3374" s="51"/>
      <c r="DA3374" s="51"/>
      <c r="DB3374" s="51"/>
      <c r="DC3374" s="51"/>
      <c r="DD3374" s="51"/>
    </row>
    <row r="3375" spans="73:108" ht="15" x14ac:dyDescent="0.25">
      <c r="BU3375" s="91"/>
      <c r="BV3375" s="177">
        <v>2007</v>
      </c>
      <c r="BW3375" s="177">
        <v>11</v>
      </c>
      <c r="BX3375" s="177" t="s">
        <v>269</v>
      </c>
      <c r="BY3375" s="177" t="s">
        <v>262</v>
      </c>
      <c r="BZ3375" s="177" t="s">
        <v>347</v>
      </c>
      <c r="CA3375" s="177">
        <v>3</v>
      </c>
      <c r="CB3375" s="177" t="s">
        <v>264</v>
      </c>
      <c r="CC3375" s="122">
        <v>12629.08</v>
      </c>
      <c r="CD3375" s="178" t="s">
        <v>2489</v>
      </c>
      <c r="CE3375" s="177" t="s">
        <v>270</v>
      </c>
      <c r="CF3375" s="177" t="s">
        <v>581</v>
      </c>
      <c r="CG3375" s="83" t="s">
        <v>9</v>
      </c>
      <c r="CH3375" s="57"/>
      <c r="CV3375" s="51"/>
      <c r="CW3375" s="51"/>
      <c r="CX3375" s="51"/>
      <c r="CY3375" s="51"/>
      <c r="CZ3375" s="51"/>
      <c r="DA3375" s="51"/>
      <c r="DB3375" s="51"/>
      <c r="DC3375" s="51"/>
      <c r="DD3375" s="51"/>
    </row>
    <row r="3376" spans="73:108" ht="15" x14ac:dyDescent="0.25">
      <c r="BU3376" s="91"/>
      <c r="BV3376" s="177">
        <v>2007</v>
      </c>
      <c r="BW3376" s="177">
        <v>12</v>
      </c>
      <c r="BX3376" s="177" t="s">
        <v>269</v>
      </c>
      <c r="BY3376" s="177" t="s">
        <v>262</v>
      </c>
      <c r="BZ3376" s="177" t="s">
        <v>277</v>
      </c>
      <c r="CA3376" s="177">
        <v>3</v>
      </c>
      <c r="CB3376" s="177" t="s">
        <v>264</v>
      </c>
      <c r="CC3376" s="122">
        <v>982.56</v>
      </c>
      <c r="CD3376" s="178" t="s">
        <v>2498</v>
      </c>
      <c r="CE3376" s="177" t="s">
        <v>270</v>
      </c>
      <c r="CF3376" s="177" t="s">
        <v>604</v>
      </c>
      <c r="CG3376" s="83" t="s">
        <v>9</v>
      </c>
      <c r="CH3376" s="57"/>
      <c r="CV3376" s="51"/>
      <c r="CW3376" s="51"/>
      <c r="CX3376" s="51"/>
      <c r="CY3376" s="51"/>
      <c r="CZ3376" s="51"/>
      <c r="DA3376" s="51"/>
      <c r="DB3376" s="51"/>
      <c r="DC3376" s="51"/>
      <c r="DD3376" s="51"/>
    </row>
    <row r="3377" spans="73:108" ht="15" x14ac:dyDescent="0.25">
      <c r="BU3377" s="91"/>
      <c r="BV3377" s="177">
        <v>2007</v>
      </c>
      <c r="BW3377" s="177">
        <v>12</v>
      </c>
      <c r="BX3377" s="177" t="s">
        <v>269</v>
      </c>
      <c r="BY3377" s="177" t="s">
        <v>262</v>
      </c>
      <c r="BZ3377" s="177" t="s">
        <v>277</v>
      </c>
      <c r="CA3377" s="177">
        <v>3</v>
      </c>
      <c r="CB3377" s="177" t="s">
        <v>264</v>
      </c>
      <c r="CC3377" s="122">
        <v>2957.05</v>
      </c>
      <c r="CD3377" s="178" t="s">
        <v>2499</v>
      </c>
      <c r="CE3377" s="177" t="s">
        <v>270</v>
      </c>
      <c r="CF3377" s="177" t="s">
        <v>606</v>
      </c>
      <c r="CG3377" s="83" t="s">
        <v>9</v>
      </c>
      <c r="CH3377" s="57"/>
      <c r="CV3377" s="51"/>
      <c r="CW3377" s="51"/>
      <c r="CX3377" s="51"/>
      <c r="CY3377" s="51"/>
      <c r="CZ3377" s="51"/>
      <c r="DA3377" s="51"/>
      <c r="DB3377" s="51"/>
      <c r="DC3377" s="51"/>
      <c r="DD3377" s="51"/>
    </row>
    <row r="3378" spans="73:108" ht="15" x14ac:dyDescent="0.25">
      <c r="BU3378" s="91"/>
      <c r="BV3378" s="177">
        <v>2007</v>
      </c>
      <c r="BW3378" s="177">
        <v>12</v>
      </c>
      <c r="BX3378" s="177" t="s">
        <v>269</v>
      </c>
      <c r="BY3378" s="177" t="s">
        <v>262</v>
      </c>
      <c r="BZ3378" s="177" t="s">
        <v>277</v>
      </c>
      <c r="CA3378" s="177">
        <v>3</v>
      </c>
      <c r="CB3378" s="177" t="s">
        <v>264</v>
      </c>
      <c r="CC3378" s="122">
        <v>2655.31</v>
      </c>
      <c r="CD3378" s="178" t="s">
        <v>2500</v>
      </c>
      <c r="CE3378" s="177" t="s">
        <v>270</v>
      </c>
      <c r="CF3378" s="177" t="s">
        <v>605</v>
      </c>
      <c r="CG3378" s="83" t="s">
        <v>9</v>
      </c>
      <c r="CH3378" s="57"/>
      <c r="CV3378" s="51"/>
      <c r="CW3378" s="51"/>
      <c r="CX3378" s="51"/>
      <c r="CY3378" s="51"/>
      <c r="CZ3378" s="51"/>
      <c r="DA3378" s="51"/>
      <c r="DB3378" s="51"/>
      <c r="DC3378" s="51"/>
      <c r="DD3378" s="51"/>
    </row>
    <row r="3379" spans="73:108" ht="15" x14ac:dyDescent="0.25">
      <c r="BU3379" s="91"/>
      <c r="BV3379" s="177">
        <v>2007</v>
      </c>
      <c r="BW3379" s="177">
        <v>12</v>
      </c>
      <c r="BX3379" s="177" t="s">
        <v>269</v>
      </c>
      <c r="BY3379" s="177" t="s">
        <v>262</v>
      </c>
      <c r="BZ3379" s="177" t="s">
        <v>277</v>
      </c>
      <c r="CA3379" s="177">
        <v>3</v>
      </c>
      <c r="CB3379" s="177" t="s">
        <v>264</v>
      </c>
      <c r="CC3379" s="122">
        <v>482.78</v>
      </c>
      <c r="CD3379" s="178" t="s">
        <v>2501</v>
      </c>
      <c r="CE3379" s="177" t="s">
        <v>270</v>
      </c>
      <c r="CF3379" s="177" t="s">
        <v>601</v>
      </c>
      <c r="CG3379" s="83" t="s">
        <v>9</v>
      </c>
      <c r="CH3379" s="57"/>
      <c r="CV3379" s="51"/>
      <c r="CW3379" s="51"/>
      <c r="CX3379" s="51"/>
      <c r="CY3379" s="51"/>
      <c r="CZ3379" s="51"/>
      <c r="DA3379" s="51"/>
      <c r="DB3379" s="51"/>
      <c r="DC3379" s="51"/>
      <c r="DD3379" s="51"/>
    </row>
    <row r="3380" spans="73:108" ht="15" x14ac:dyDescent="0.25">
      <c r="BU3380" s="91"/>
      <c r="BV3380" s="177">
        <v>2007</v>
      </c>
      <c r="BW3380" s="177">
        <v>12</v>
      </c>
      <c r="BX3380" s="177" t="s">
        <v>269</v>
      </c>
      <c r="BY3380" s="177" t="s">
        <v>262</v>
      </c>
      <c r="BZ3380" s="177" t="s">
        <v>277</v>
      </c>
      <c r="CA3380" s="177">
        <v>3</v>
      </c>
      <c r="CB3380" s="177" t="s">
        <v>264</v>
      </c>
      <c r="CC3380" s="122">
        <v>965.57</v>
      </c>
      <c r="CD3380" s="178" t="s">
        <v>2502</v>
      </c>
      <c r="CE3380" s="177" t="s">
        <v>270</v>
      </c>
      <c r="CF3380" s="177" t="s">
        <v>602</v>
      </c>
      <c r="CG3380" s="83" t="s">
        <v>9</v>
      </c>
      <c r="CH3380" s="57"/>
      <c r="CV3380" s="51"/>
      <c r="CW3380" s="51"/>
      <c r="CX3380" s="51"/>
      <c r="CY3380" s="51"/>
      <c r="CZ3380" s="51"/>
      <c r="DA3380" s="51"/>
      <c r="DB3380" s="51"/>
      <c r="DC3380" s="51"/>
      <c r="DD3380" s="51"/>
    </row>
    <row r="3381" spans="73:108" ht="15" x14ac:dyDescent="0.25">
      <c r="BU3381" s="91"/>
      <c r="BV3381" s="177">
        <v>2007</v>
      </c>
      <c r="BW3381" s="177">
        <v>12</v>
      </c>
      <c r="BX3381" s="177" t="s">
        <v>269</v>
      </c>
      <c r="BY3381" s="177" t="s">
        <v>262</v>
      </c>
      <c r="BZ3381" s="177" t="s">
        <v>277</v>
      </c>
      <c r="CA3381" s="177">
        <v>3</v>
      </c>
      <c r="CB3381" s="177" t="s">
        <v>264</v>
      </c>
      <c r="CC3381" s="122">
        <v>1079.5</v>
      </c>
      <c r="CD3381" s="178" t="s">
        <v>2503</v>
      </c>
      <c r="CE3381" s="177" t="s">
        <v>270</v>
      </c>
      <c r="CF3381" s="177" t="s">
        <v>607</v>
      </c>
      <c r="CG3381" s="83" t="s">
        <v>9</v>
      </c>
      <c r="CH3381" s="57"/>
      <c r="CV3381" s="51"/>
      <c r="CW3381" s="51"/>
      <c r="CX3381" s="51"/>
      <c r="CY3381" s="51"/>
      <c r="CZ3381" s="51"/>
      <c r="DA3381" s="51"/>
      <c r="DB3381" s="51"/>
      <c r="DC3381" s="51"/>
      <c r="DD3381" s="51"/>
    </row>
    <row r="3382" spans="73:108" ht="15" x14ac:dyDescent="0.25">
      <c r="BU3382" s="91"/>
      <c r="BV3382" s="177">
        <v>2007</v>
      </c>
      <c r="BW3382" s="177">
        <v>12</v>
      </c>
      <c r="BX3382" s="177" t="s">
        <v>269</v>
      </c>
      <c r="BY3382" s="177" t="s">
        <v>262</v>
      </c>
      <c r="BZ3382" s="177" t="s">
        <v>277</v>
      </c>
      <c r="CA3382" s="177">
        <v>3</v>
      </c>
      <c r="CB3382" s="177" t="s">
        <v>264</v>
      </c>
      <c r="CC3382" s="122">
        <v>2116.3000000000002</v>
      </c>
      <c r="CD3382" s="178" t="s">
        <v>2504</v>
      </c>
      <c r="CE3382" s="177" t="s">
        <v>270</v>
      </c>
      <c r="CF3382" s="177" t="s">
        <v>603</v>
      </c>
      <c r="CG3382" s="83" t="s">
        <v>9</v>
      </c>
      <c r="CH3382" s="57"/>
      <c r="CV3382" s="51"/>
      <c r="CW3382" s="51"/>
      <c r="CX3382" s="51"/>
      <c r="CY3382" s="51"/>
      <c r="CZ3382" s="51"/>
      <c r="DA3382" s="51"/>
      <c r="DB3382" s="51"/>
      <c r="DC3382" s="51"/>
      <c r="DD3382" s="51"/>
    </row>
    <row r="3383" spans="73:108" ht="15" x14ac:dyDescent="0.25">
      <c r="BU3383" s="91"/>
      <c r="BV3383" s="177">
        <v>2007</v>
      </c>
      <c r="BW3383" s="177">
        <v>12</v>
      </c>
      <c r="BX3383" s="177" t="s">
        <v>269</v>
      </c>
      <c r="BY3383" s="177" t="s">
        <v>262</v>
      </c>
      <c r="BZ3383" s="177" t="s">
        <v>277</v>
      </c>
      <c r="CA3383" s="177">
        <v>3</v>
      </c>
      <c r="CB3383" s="177" t="s">
        <v>389</v>
      </c>
      <c r="CC3383" s="122">
        <v>13531.24</v>
      </c>
      <c r="CD3383" s="178" t="s">
        <v>2505</v>
      </c>
      <c r="CE3383" s="177" t="s">
        <v>270</v>
      </c>
      <c r="CF3383" s="177" t="s">
        <v>608</v>
      </c>
      <c r="CG3383" s="83" t="s">
        <v>9</v>
      </c>
      <c r="CH3383" s="57"/>
      <c r="CV3383" s="51"/>
      <c r="CW3383" s="51"/>
      <c r="CX3383" s="51"/>
      <c r="CY3383" s="51"/>
      <c r="CZ3383" s="51"/>
      <c r="DA3383" s="51"/>
      <c r="DB3383" s="51"/>
      <c r="DC3383" s="51"/>
      <c r="DD3383" s="51"/>
    </row>
    <row r="3384" spans="73:108" ht="15" x14ac:dyDescent="0.25">
      <c r="BU3384" s="91"/>
      <c r="BV3384" s="177">
        <v>2007</v>
      </c>
      <c r="BW3384" s="177">
        <v>12</v>
      </c>
      <c r="BX3384" s="177" t="s">
        <v>269</v>
      </c>
      <c r="BY3384" s="177" t="s">
        <v>262</v>
      </c>
      <c r="BZ3384" s="177" t="s">
        <v>266</v>
      </c>
      <c r="CA3384" s="177">
        <v>3</v>
      </c>
      <c r="CB3384" s="177" t="s">
        <v>264</v>
      </c>
      <c r="CC3384" s="122">
        <v>15000</v>
      </c>
      <c r="CD3384" s="178" t="s">
        <v>2520</v>
      </c>
      <c r="CE3384" s="177" t="s">
        <v>270</v>
      </c>
      <c r="CF3384" s="177" t="s">
        <v>623</v>
      </c>
      <c r="CG3384" s="83" t="s">
        <v>9</v>
      </c>
      <c r="CH3384" s="57"/>
      <c r="CV3384" s="51"/>
      <c r="CW3384" s="51"/>
      <c r="CX3384" s="51"/>
      <c r="CY3384" s="51"/>
      <c r="CZ3384" s="51"/>
      <c r="DA3384" s="51"/>
      <c r="DB3384" s="51"/>
      <c r="DC3384" s="51"/>
      <c r="DD3384" s="51"/>
    </row>
    <row r="3385" spans="73:108" ht="15" x14ac:dyDescent="0.25">
      <c r="BU3385" s="91"/>
      <c r="BV3385" s="177">
        <v>2007</v>
      </c>
      <c r="BW3385" s="177">
        <v>12</v>
      </c>
      <c r="BX3385" s="177" t="s">
        <v>269</v>
      </c>
      <c r="BY3385" s="177" t="s">
        <v>262</v>
      </c>
      <c r="BZ3385" s="177" t="s">
        <v>267</v>
      </c>
      <c r="CA3385" s="177">
        <v>3</v>
      </c>
      <c r="CB3385" s="177" t="s">
        <v>264</v>
      </c>
      <c r="CC3385" s="122">
        <v>29099</v>
      </c>
      <c r="CD3385" s="178" t="s">
        <v>2520</v>
      </c>
      <c r="CE3385" s="177" t="s">
        <v>270</v>
      </c>
      <c r="CF3385" s="177" t="s">
        <v>623</v>
      </c>
      <c r="CG3385" s="83" t="s">
        <v>9</v>
      </c>
      <c r="CH3385" s="57"/>
      <c r="CV3385" s="51"/>
      <c r="CW3385" s="51"/>
      <c r="CX3385" s="51"/>
      <c r="CY3385" s="51"/>
      <c r="CZ3385" s="51"/>
      <c r="DA3385" s="51"/>
      <c r="DB3385" s="51"/>
      <c r="DC3385" s="51"/>
      <c r="DD3385" s="51"/>
    </row>
    <row r="3386" spans="73:108" ht="15" x14ac:dyDescent="0.25">
      <c r="BU3386" s="91"/>
      <c r="BV3386" s="177">
        <v>2007</v>
      </c>
      <c r="BW3386" s="177">
        <v>12</v>
      </c>
      <c r="BX3386" s="177" t="s">
        <v>269</v>
      </c>
      <c r="BY3386" s="177" t="s">
        <v>262</v>
      </c>
      <c r="BZ3386" s="177" t="s">
        <v>316</v>
      </c>
      <c r="CA3386" s="177">
        <v>3</v>
      </c>
      <c r="CB3386" s="177" t="s">
        <v>473</v>
      </c>
      <c r="CC3386" s="122">
        <v>3232.08</v>
      </c>
      <c r="CD3386" s="178" t="s">
        <v>2522</v>
      </c>
      <c r="CE3386" s="177" t="s">
        <v>270</v>
      </c>
      <c r="CF3386" s="177" t="s">
        <v>625</v>
      </c>
      <c r="CG3386" s="83" t="s">
        <v>9</v>
      </c>
      <c r="CH3386" s="57"/>
      <c r="CV3386" s="51"/>
      <c r="CW3386" s="51"/>
      <c r="CX3386" s="51"/>
      <c r="CY3386" s="51"/>
      <c r="CZ3386" s="51"/>
      <c r="DA3386" s="51"/>
      <c r="DB3386" s="51"/>
      <c r="DC3386" s="51"/>
      <c r="DD3386" s="51"/>
    </row>
    <row r="3387" spans="73:108" ht="15" x14ac:dyDescent="0.25">
      <c r="BU3387" s="91"/>
      <c r="BV3387" s="177">
        <v>2007</v>
      </c>
      <c r="BW3387" s="177">
        <v>12</v>
      </c>
      <c r="BX3387" s="177" t="s">
        <v>269</v>
      </c>
      <c r="BY3387" s="177" t="s">
        <v>262</v>
      </c>
      <c r="BZ3387" s="177" t="s">
        <v>316</v>
      </c>
      <c r="CA3387" s="177">
        <v>3</v>
      </c>
      <c r="CB3387" s="177" t="s">
        <v>473</v>
      </c>
      <c r="CC3387" s="122">
        <v>16404.66</v>
      </c>
      <c r="CD3387" s="178" t="s">
        <v>2523</v>
      </c>
      <c r="CE3387" s="177" t="s">
        <v>270</v>
      </c>
      <c r="CF3387" s="177" t="s">
        <v>626</v>
      </c>
      <c r="CG3387" s="83" t="s">
        <v>9</v>
      </c>
      <c r="CH3387" s="57"/>
      <c r="CV3387" s="51"/>
      <c r="CW3387" s="51"/>
      <c r="CX3387" s="51"/>
      <c r="CY3387" s="51"/>
      <c r="CZ3387" s="51"/>
      <c r="DA3387" s="51"/>
      <c r="DB3387" s="51"/>
      <c r="DC3387" s="51"/>
      <c r="DD3387" s="51"/>
    </row>
    <row r="3388" spans="73:108" ht="15" x14ac:dyDescent="0.25">
      <c r="BU3388" s="91"/>
      <c r="BV3388" s="177">
        <v>2007</v>
      </c>
      <c r="BW3388" s="177">
        <v>12</v>
      </c>
      <c r="BX3388" s="177" t="s">
        <v>269</v>
      </c>
      <c r="BY3388" s="177" t="s">
        <v>262</v>
      </c>
      <c r="BZ3388" s="177" t="s">
        <v>316</v>
      </c>
      <c r="CA3388" s="177">
        <v>3</v>
      </c>
      <c r="CB3388" s="177" t="s">
        <v>358</v>
      </c>
      <c r="CC3388" s="122">
        <v>10017.67</v>
      </c>
      <c r="CD3388" s="178" t="s">
        <v>2524</v>
      </c>
      <c r="CE3388" s="177" t="s">
        <v>270</v>
      </c>
      <c r="CF3388" s="177" t="s">
        <v>627</v>
      </c>
      <c r="CG3388" s="83" t="s">
        <v>9</v>
      </c>
      <c r="CH3388" s="57"/>
      <c r="CV3388" s="51"/>
      <c r="CW3388" s="51"/>
      <c r="CX3388" s="51"/>
      <c r="CY3388" s="51"/>
      <c r="CZ3388" s="51"/>
      <c r="DA3388" s="51"/>
      <c r="DB3388" s="51"/>
      <c r="DC3388" s="51"/>
      <c r="DD3388" s="51"/>
    </row>
    <row r="3389" spans="73:108" ht="15" x14ac:dyDescent="0.25">
      <c r="BU3389" s="91"/>
      <c r="BV3389" s="177">
        <v>2007</v>
      </c>
      <c r="BW3389" s="177">
        <v>12</v>
      </c>
      <c r="BX3389" s="177" t="s">
        <v>269</v>
      </c>
      <c r="BY3389" s="177" t="s">
        <v>262</v>
      </c>
      <c r="BZ3389" s="177" t="s">
        <v>316</v>
      </c>
      <c r="CA3389" s="177">
        <v>3</v>
      </c>
      <c r="CB3389" s="177" t="s">
        <v>358</v>
      </c>
      <c r="CC3389" s="122">
        <v>17510.759999999998</v>
      </c>
      <c r="CD3389" s="178" t="s">
        <v>2525</v>
      </c>
      <c r="CE3389" s="177" t="s">
        <v>270</v>
      </c>
      <c r="CF3389" s="177" t="s">
        <v>629</v>
      </c>
      <c r="CG3389" s="83" t="s">
        <v>9</v>
      </c>
      <c r="CH3389" s="57"/>
      <c r="CV3389" s="51"/>
      <c r="CW3389" s="51"/>
      <c r="CX3389" s="51"/>
      <c r="CY3389" s="51"/>
      <c r="CZ3389" s="51"/>
      <c r="DA3389" s="51"/>
      <c r="DB3389" s="51"/>
      <c r="DC3389" s="51"/>
      <c r="DD3389" s="51"/>
    </row>
    <row r="3390" spans="73:108" ht="15" x14ac:dyDescent="0.25">
      <c r="BU3390" s="91"/>
      <c r="BV3390" s="177">
        <v>2007</v>
      </c>
      <c r="BW3390" s="177">
        <v>12</v>
      </c>
      <c r="BX3390" s="177" t="s">
        <v>269</v>
      </c>
      <c r="BY3390" s="177" t="s">
        <v>262</v>
      </c>
      <c r="BZ3390" s="177" t="s">
        <v>316</v>
      </c>
      <c r="CA3390" s="177">
        <v>3</v>
      </c>
      <c r="CB3390" s="177" t="s">
        <v>358</v>
      </c>
      <c r="CC3390" s="122">
        <v>2178.04</v>
      </c>
      <c r="CD3390" s="178" t="s">
        <v>2526</v>
      </c>
      <c r="CE3390" s="177" t="s">
        <v>270</v>
      </c>
      <c r="CF3390" s="177" t="s">
        <v>628</v>
      </c>
      <c r="CG3390" s="83" t="s">
        <v>9</v>
      </c>
      <c r="CH3390" s="57"/>
      <c r="CV3390" s="51"/>
      <c r="CW3390" s="51"/>
      <c r="CX3390" s="51"/>
      <c r="CY3390" s="51"/>
      <c r="CZ3390" s="51"/>
      <c r="DA3390" s="51"/>
      <c r="DB3390" s="51"/>
      <c r="DC3390" s="51"/>
      <c r="DD3390" s="51"/>
    </row>
    <row r="3391" spans="73:108" ht="15" x14ac:dyDescent="0.25">
      <c r="BU3391" s="91"/>
      <c r="BV3391" s="177">
        <v>2007</v>
      </c>
      <c r="BW3391" s="177">
        <v>12</v>
      </c>
      <c r="BX3391" s="177" t="s">
        <v>269</v>
      </c>
      <c r="BY3391" s="177" t="s">
        <v>262</v>
      </c>
      <c r="BZ3391" s="177" t="s">
        <v>316</v>
      </c>
      <c r="CA3391" s="177">
        <v>3</v>
      </c>
      <c r="CB3391" s="177" t="s">
        <v>358</v>
      </c>
      <c r="CC3391" s="122">
        <v>15888.35</v>
      </c>
      <c r="CD3391" s="178" t="s">
        <v>2522</v>
      </c>
      <c r="CE3391" s="177" t="s">
        <v>270</v>
      </c>
      <c r="CF3391" s="177" t="s">
        <v>625</v>
      </c>
      <c r="CG3391" s="83" t="s">
        <v>9</v>
      </c>
      <c r="CH3391" s="57"/>
      <c r="CV3391" s="51"/>
      <c r="CW3391" s="51"/>
      <c r="CX3391" s="51"/>
      <c r="CY3391" s="51"/>
      <c r="CZ3391" s="51"/>
      <c r="DA3391" s="51"/>
      <c r="DB3391" s="51"/>
      <c r="DC3391" s="51"/>
      <c r="DD3391" s="51"/>
    </row>
    <row r="3392" spans="73:108" ht="15" x14ac:dyDescent="0.25">
      <c r="BU3392" s="91"/>
      <c r="BV3392" s="177">
        <v>2007</v>
      </c>
      <c r="BW3392" s="177">
        <v>12</v>
      </c>
      <c r="BX3392" s="177" t="s">
        <v>269</v>
      </c>
      <c r="BY3392" s="177" t="s">
        <v>262</v>
      </c>
      <c r="BZ3392" s="177" t="s">
        <v>316</v>
      </c>
      <c r="CA3392" s="177">
        <v>3</v>
      </c>
      <c r="CB3392" s="177" t="s">
        <v>358</v>
      </c>
      <c r="CC3392" s="122">
        <v>17622.080000000002</v>
      </c>
      <c r="CD3392" s="178" t="s">
        <v>2523</v>
      </c>
      <c r="CE3392" s="177" t="s">
        <v>270</v>
      </c>
      <c r="CF3392" s="177" t="s">
        <v>626</v>
      </c>
      <c r="CG3392" s="83" t="s">
        <v>9</v>
      </c>
      <c r="CH3392" s="57"/>
      <c r="CV3392" s="51"/>
      <c r="CW3392" s="51"/>
      <c r="CX3392" s="51"/>
      <c r="CY3392" s="51"/>
      <c r="CZ3392" s="51"/>
      <c r="DA3392" s="51"/>
      <c r="DB3392" s="51"/>
      <c r="DC3392" s="51"/>
      <c r="DD3392" s="51"/>
    </row>
    <row r="3393" spans="73:108" ht="15" x14ac:dyDescent="0.25">
      <c r="BU3393" s="91"/>
      <c r="BV3393" s="177">
        <v>2007</v>
      </c>
      <c r="BW3393" s="177">
        <v>12</v>
      </c>
      <c r="BX3393" s="177" t="s">
        <v>269</v>
      </c>
      <c r="BY3393" s="177" t="s">
        <v>262</v>
      </c>
      <c r="BZ3393" s="177" t="s">
        <v>347</v>
      </c>
      <c r="CA3393" s="177">
        <v>3</v>
      </c>
      <c r="CB3393" s="177" t="s">
        <v>264</v>
      </c>
      <c r="CC3393" s="122">
        <v>12603.19</v>
      </c>
      <c r="CD3393" s="178" t="s">
        <v>2531</v>
      </c>
      <c r="CE3393" s="177" t="s">
        <v>270</v>
      </c>
      <c r="CF3393" s="177" t="s">
        <v>634</v>
      </c>
      <c r="CG3393" s="83" t="s">
        <v>9</v>
      </c>
      <c r="CH3393" s="57"/>
      <c r="CV3393" s="51"/>
      <c r="CW3393" s="51"/>
      <c r="CX3393" s="51"/>
      <c r="CY3393" s="51"/>
      <c r="CZ3393" s="51"/>
      <c r="DA3393" s="51"/>
      <c r="DB3393" s="51"/>
      <c r="DC3393" s="51"/>
      <c r="DD3393" s="51"/>
    </row>
    <row r="3394" spans="73:108" ht="15" x14ac:dyDescent="0.25">
      <c r="BU3394" s="91"/>
      <c r="BV3394" s="177">
        <v>2007</v>
      </c>
      <c r="BW3394" s="177">
        <v>12</v>
      </c>
      <c r="BX3394" s="177" t="s">
        <v>269</v>
      </c>
      <c r="BY3394" s="177" t="s">
        <v>262</v>
      </c>
      <c r="BZ3394" s="177" t="s">
        <v>347</v>
      </c>
      <c r="CA3394" s="177">
        <v>3</v>
      </c>
      <c r="CB3394" s="177" t="s">
        <v>264</v>
      </c>
      <c r="CC3394" s="122">
        <v>3570.94</v>
      </c>
      <c r="CD3394" s="178" t="s">
        <v>2532</v>
      </c>
      <c r="CE3394" s="177" t="s">
        <v>270</v>
      </c>
      <c r="CF3394" s="177" t="s">
        <v>639</v>
      </c>
      <c r="CG3394" s="83" t="s">
        <v>9</v>
      </c>
      <c r="CH3394" s="57"/>
      <c r="CV3394" s="51"/>
      <c r="CW3394" s="51"/>
      <c r="CX3394" s="51"/>
      <c r="CY3394" s="51"/>
      <c r="CZ3394" s="51"/>
      <c r="DA3394" s="51"/>
      <c r="DB3394" s="51"/>
      <c r="DC3394" s="51"/>
      <c r="DD3394" s="51"/>
    </row>
    <row r="3395" spans="73:108" ht="15" x14ac:dyDescent="0.25">
      <c r="BU3395" s="91"/>
      <c r="BV3395" s="177">
        <v>2007</v>
      </c>
      <c r="BW3395" s="177">
        <v>12</v>
      </c>
      <c r="BX3395" s="177" t="s">
        <v>269</v>
      </c>
      <c r="BY3395" s="177" t="s">
        <v>262</v>
      </c>
      <c r="BZ3395" s="177" t="s">
        <v>347</v>
      </c>
      <c r="CA3395" s="177">
        <v>3</v>
      </c>
      <c r="CB3395" s="177" t="s">
        <v>264</v>
      </c>
      <c r="CC3395" s="122">
        <v>683.88</v>
      </c>
      <c r="CD3395" s="178" t="s">
        <v>2533</v>
      </c>
      <c r="CE3395" s="177" t="s">
        <v>270</v>
      </c>
      <c r="CF3395" s="177" t="s">
        <v>640</v>
      </c>
      <c r="CG3395" s="83" t="s">
        <v>9</v>
      </c>
      <c r="CH3395" s="57"/>
      <c r="CV3395" s="51"/>
      <c r="CW3395" s="51"/>
      <c r="CX3395" s="51"/>
      <c r="CY3395" s="51"/>
      <c r="CZ3395" s="51"/>
      <c r="DA3395" s="51"/>
      <c r="DB3395" s="51"/>
      <c r="DC3395" s="51"/>
      <c r="DD3395" s="51"/>
    </row>
    <row r="3396" spans="73:108" ht="15" x14ac:dyDescent="0.25">
      <c r="BU3396" s="91"/>
      <c r="BV3396" s="177">
        <v>2007</v>
      </c>
      <c r="BW3396" s="177">
        <v>12</v>
      </c>
      <c r="BX3396" s="177" t="s">
        <v>269</v>
      </c>
      <c r="BY3396" s="177" t="s">
        <v>262</v>
      </c>
      <c r="BZ3396" s="177" t="s">
        <v>347</v>
      </c>
      <c r="CA3396" s="177">
        <v>3</v>
      </c>
      <c r="CB3396" s="177" t="s">
        <v>264</v>
      </c>
      <c r="CC3396" s="122">
        <v>3000</v>
      </c>
      <c r="CD3396" s="178" t="s">
        <v>2534</v>
      </c>
      <c r="CE3396" s="177" t="s">
        <v>270</v>
      </c>
      <c r="CF3396" s="177" t="s">
        <v>638</v>
      </c>
      <c r="CG3396" s="83" t="s">
        <v>9</v>
      </c>
      <c r="CH3396" s="57"/>
      <c r="CV3396" s="51"/>
      <c r="CW3396" s="51"/>
      <c r="CX3396" s="51"/>
      <c r="CY3396" s="51"/>
      <c r="CZ3396" s="51"/>
      <c r="DA3396" s="51"/>
      <c r="DB3396" s="51"/>
      <c r="DC3396" s="51"/>
      <c r="DD3396" s="51"/>
    </row>
    <row r="3397" spans="73:108" ht="15" x14ac:dyDescent="0.25">
      <c r="BU3397" s="91"/>
      <c r="BV3397" s="177">
        <v>2007</v>
      </c>
      <c r="BW3397" s="177">
        <v>12</v>
      </c>
      <c r="BX3397" s="177" t="s">
        <v>269</v>
      </c>
      <c r="BY3397" s="177" t="s">
        <v>262</v>
      </c>
      <c r="BZ3397" s="177" t="s">
        <v>347</v>
      </c>
      <c r="CA3397" s="177">
        <v>3</v>
      </c>
      <c r="CB3397" s="177" t="s">
        <v>264</v>
      </c>
      <c r="CC3397" s="122">
        <v>2739.54</v>
      </c>
      <c r="CD3397" s="178" t="s">
        <v>2524</v>
      </c>
      <c r="CE3397" s="177" t="s">
        <v>270</v>
      </c>
      <c r="CF3397" s="177" t="s">
        <v>627</v>
      </c>
      <c r="CG3397" s="83" t="s">
        <v>9</v>
      </c>
      <c r="CH3397" s="57"/>
      <c r="CV3397" s="51"/>
      <c r="CW3397" s="51"/>
      <c r="CX3397" s="51"/>
      <c r="CY3397" s="51"/>
      <c r="CZ3397" s="51"/>
      <c r="DA3397" s="51"/>
      <c r="DB3397" s="51"/>
      <c r="DC3397" s="51"/>
      <c r="DD3397" s="51"/>
    </row>
    <row r="3398" spans="73:108" ht="15" x14ac:dyDescent="0.25">
      <c r="BU3398" s="91"/>
      <c r="BV3398" s="177">
        <v>2007</v>
      </c>
      <c r="BW3398" s="177">
        <v>12</v>
      </c>
      <c r="BX3398" s="177" t="s">
        <v>269</v>
      </c>
      <c r="BY3398" s="177" t="s">
        <v>262</v>
      </c>
      <c r="BZ3398" s="177" t="s">
        <v>347</v>
      </c>
      <c r="CA3398" s="177">
        <v>3</v>
      </c>
      <c r="CB3398" s="177" t="s">
        <v>264</v>
      </c>
      <c r="CC3398" s="122">
        <v>302.52</v>
      </c>
      <c r="CD3398" s="178" t="s">
        <v>2535</v>
      </c>
      <c r="CE3398" s="177" t="s">
        <v>270</v>
      </c>
      <c r="CF3398" s="177" t="s">
        <v>637</v>
      </c>
      <c r="CG3398" s="83" t="s">
        <v>9</v>
      </c>
      <c r="CH3398" s="57"/>
      <c r="CV3398" s="51"/>
      <c r="CW3398" s="51"/>
      <c r="CX3398" s="51"/>
      <c r="CY3398" s="51"/>
      <c r="CZ3398" s="51"/>
      <c r="DA3398" s="51"/>
      <c r="DB3398" s="51"/>
      <c r="DC3398" s="51"/>
      <c r="DD3398" s="51"/>
    </row>
    <row r="3399" spans="73:108" ht="15" x14ac:dyDescent="0.25">
      <c r="BU3399" s="91"/>
      <c r="BV3399" s="177">
        <v>2007</v>
      </c>
      <c r="BW3399" s="177">
        <v>12</v>
      </c>
      <c r="BX3399" s="177" t="s">
        <v>269</v>
      </c>
      <c r="BY3399" s="177" t="s">
        <v>262</v>
      </c>
      <c r="BZ3399" s="177" t="s">
        <v>347</v>
      </c>
      <c r="CA3399" s="177">
        <v>3</v>
      </c>
      <c r="CB3399" s="177" t="s">
        <v>264</v>
      </c>
      <c r="CC3399" s="122">
        <v>9954.98</v>
      </c>
      <c r="CD3399" s="178" t="s">
        <v>2525</v>
      </c>
      <c r="CE3399" s="177" t="s">
        <v>270</v>
      </c>
      <c r="CF3399" s="177" t="s">
        <v>629</v>
      </c>
      <c r="CG3399" s="83" t="s">
        <v>9</v>
      </c>
      <c r="CH3399" s="57"/>
      <c r="CV3399" s="51"/>
      <c r="CW3399" s="51"/>
      <c r="CX3399" s="51"/>
      <c r="CY3399" s="51"/>
      <c r="CZ3399" s="51"/>
      <c r="DA3399" s="51"/>
      <c r="DB3399" s="51"/>
      <c r="DC3399" s="51"/>
      <c r="DD3399" s="51"/>
    </row>
    <row r="3400" spans="73:108" ht="15" x14ac:dyDescent="0.25">
      <c r="BU3400" s="91"/>
      <c r="BV3400" s="177">
        <v>2007</v>
      </c>
      <c r="BW3400" s="177">
        <v>12</v>
      </c>
      <c r="BX3400" s="177" t="s">
        <v>269</v>
      </c>
      <c r="BY3400" s="177" t="s">
        <v>262</v>
      </c>
      <c r="BZ3400" s="177" t="s">
        <v>347</v>
      </c>
      <c r="CA3400" s="177">
        <v>3</v>
      </c>
      <c r="CB3400" s="177" t="s">
        <v>264</v>
      </c>
      <c r="CC3400" s="122">
        <v>45889.62</v>
      </c>
      <c r="CD3400" s="178" t="s">
        <v>2522</v>
      </c>
      <c r="CE3400" s="177" t="s">
        <v>270</v>
      </c>
      <c r="CF3400" s="177" t="s">
        <v>625</v>
      </c>
      <c r="CG3400" s="83" t="s">
        <v>9</v>
      </c>
      <c r="CH3400" s="57"/>
      <c r="CV3400" s="51"/>
      <c r="CW3400" s="51"/>
      <c r="CX3400" s="51"/>
      <c r="CY3400" s="51"/>
      <c r="CZ3400" s="51"/>
      <c r="DA3400" s="51"/>
      <c r="DB3400" s="51"/>
      <c r="DC3400" s="51"/>
      <c r="DD3400" s="51"/>
    </row>
    <row r="3401" spans="73:108" ht="15" x14ac:dyDescent="0.25">
      <c r="BU3401" s="91"/>
      <c r="BV3401" s="177">
        <v>2007</v>
      </c>
      <c r="BW3401" s="177">
        <v>12</v>
      </c>
      <c r="BX3401" s="177" t="s">
        <v>269</v>
      </c>
      <c r="BY3401" s="177" t="s">
        <v>262</v>
      </c>
      <c r="BZ3401" s="177" t="s">
        <v>347</v>
      </c>
      <c r="CA3401" s="177">
        <v>3</v>
      </c>
      <c r="CB3401" s="177" t="s">
        <v>264</v>
      </c>
      <c r="CC3401" s="122">
        <v>33348.26</v>
      </c>
      <c r="CD3401" s="178" t="s">
        <v>2523</v>
      </c>
      <c r="CE3401" s="177" t="s">
        <v>270</v>
      </c>
      <c r="CF3401" s="177" t="s">
        <v>626</v>
      </c>
      <c r="CG3401" s="83" t="s">
        <v>9</v>
      </c>
      <c r="CH3401" s="57"/>
      <c r="CV3401" s="51"/>
      <c r="CW3401" s="51"/>
      <c r="CX3401" s="51"/>
      <c r="CY3401" s="51"/>
      <c r="CZ3401" s="51"/>
      <c r="DA3401" s="51"/>
      <c r="DB3401" s="51"/>
      <c r="DC3401" s="51"/>
      <c r="DD3401" s="51"/>
    </row>
    <row r="3402" spans="73:108" ht="15" x14ac:dyDescent="0.25">
      <c r="BU3402" s="91"/>
      <c r="BV3402" s="177">
        <v>2007</v>
      </c>
      <c r="BW3402" s="177">
        <v>12</v>
      </c>
      <c r="BX3402" s="177" t="s">
        <v>269</v>
      </c>
      <c r="BY3402" s="177" t="s">
        <v>262</v>
      </c>
      <c r="BZ3402" s="177" t="s">
        <v>347</v>
      </c>
      <c r="CA3402" s="177">
        <v>3</v>
      </c>
      <c r="CB3402" s="177" t="s">
        <v>264</v>
      </c>
      <c r="CC3402" s="122">
        <v>5438</v>
      </c>
      <c r="CD3402" s="178" t="s">
        <v>2536</v>
      </c>
      <c r="CE3402" s="177" t="s">
        <v>270</v>
      </c>
      <c r="CF3402" s="177" t="s">
        <v>635</v>
      </c>
      <c r="CG3402" s="83" t="s">
        <v>9</v>
      </c>
      <c r="CH3402" s="57"/>
      <c r="CV3402" s="51"/>
      <c r="CW3402" s="51"/>
      <c r="CX3402" s="51"/>
      <c r="CY3402" s="51"/>
      <c r="CZ3402" s="51"/>
      <c r="DA3402" s="51"/>
      <c r="DB3402" s="51"/>
      <c r="DC3402" s="51"/>
      <c r="DD3402" s="51"/>
    </row>
    <row r="3403" spans="73:108" ht="15" x14ac:dyDescent="0.25">
      <c r="BU3403" s="91"/>
      <c r="BV3403" s="177">
        <v>2007</v>
      </c>
      <c r="BW3403" s="177">
        <v>12</v>
      </c>
      <c r="BX3403" s="177" t="s">
        <v>269</v>
      </c>
      <c r="BY3403" s="177" t="s">
        <v>262</v>
      </c>
      <c r="BZ3403" s="177" t="s">
        <v>347</v>
      </c>
      <c r="CA3403" s="177">
        <v>3</v>
      </c>
      <c r="CB3403" s="177" t="s">
        <v>264</v>
      </c>
      <c r="CC3403" s="122">
        <v>9076</v>
      </c>
      <c r="CD3403" s="178" t="s">
        <v>2537</v>
      </c>
      <c r="CE3403" s="177" t="s">
        <v>270</v>
      </c>
      <c r="CF3403" s="177" t="s">
        <v>636</v>
      </c>
      <c r="CG3403" s="83" t="s">
        <v>9</v>
      </c>
      <c r="CH3403" s="57"/>
      <c r="CV3403" s="51"/>
      <c r="CW3403" s="51"/>
      <c r="CX3403" s="51"/>
      <c r="CY3403" s="51"/>
      <c r="CZ3403" s="51"/>
      <c r="DA3403" s="51"/>
      <c r="DB3403" s="51"/>
      <c r="DC3403" s="51"/>
      <c r="DD3403" s="51"/>
    </row>
    <row r="3404" spans="73:108" ht="15" x14ac:dyDescent="0.25">
      <c r="BU3404" s="91"/>
      <c r="BV3404" s="177">
        <v>2007</v>
      </c>
      <c r="BW3404" s="177">
        <v>12</v>
      </c>
      <c r="BX3404" s="177" t="s">
        <v>269</v>
      </c>
      <c r="BY3404" s="177" t="s">
        <v>262</v>
      </c>
      <c r="BZ3404" s="177" t="s">
        <v>277</v>
      </c>
      <c r="CA3404" s="177">
        <v>7</v>
      </c>
      <c r="CB3404" s="177" t="s">
        <v>264</v>
      </c>
      <c r="CC3404" s="122">
        <v>408.95</v>
      </c>
      <c r="CD3404" s="178" t="s">
        <v>2509</v>
      </c>
      <c r="CE3404" s="177" t="s">
        <v>270</v>
      </c>
      <c r="CF3404" s="177" t="s">
        <v>611</v>
      </c>
      <c r="CG3404" s="83" t="s">
        <v>89</v>
      </c>
      <c r="CH3404" s="57"/>
      <c r="CV3404" s="51"/>
      <c r="CW3404" s="51"/>
      <c r="CX3404" s="51"/>
      <c r="CY3404" s="51"/>
      <c r="CZ3404" s="51"/>
      <c r="DA3404" s="51"/>
      <c r="DB3404" s="51"/>
      <c r="DC3404" s="51"/>
      <c r="DD3404" s="51"/>
    </row>
    <row r="3405" spans="73:108" ht="15" x14ac:dyDescent="0.25">
      <c r="BU3405" s="91"/>
      <c r="BV3405" s="177">
        <v>2007</v>
      </c>
      <c r="BW3405" s="177">
        <v>12</v>
      </c>
      <c r="BX3405" s="177" t="s">
        <v>269</v>
      </c>
      <c r="BY3405" s="177" t="s">
        <v>262</v>
      </c>
      <c r="BZ3405" s="177" t="s">
        <v>277</v>
      </c>
      <c r="CA3405" s="177">
        <v>7</v>
      </c>
      <c r="CB3405" s="177" t="s">
        <v>264</v>
      </c>
      <c r="CC3405" s="122">
        <v>420.36</v>
      </c>
      <c r="CD3405" s="178" t="s">
        <v>2510</v>
      </c>
      <c r="CE3405" s="177" t="s">
        <v>270</v>
      </c>
      <c r="CF3405" s="177" t="s">
        <v>610</v>
      </c>
      <c r="CG3405" s="83" t="s">
        <v>89</v>
      </c>
      <c r="CH3405" s="57"/>
      <c r="CV3405" s="51"/>
      <c r="CW3405" s="51"/>
      <c r="CX3405" s="51"/>
      <c r="CY3405" s="51"/>
      <c r="CZ3405" s="51"/>
      <c r="DA3405" s="51"/>
      <c r="DB3405" s="51"/>
      <c r="DC3405" s="51"/>
      <c r="DD3405" s="51"/>
    </row>
    <row r="3406" spans="73:108" ht="15" x14ac:dyDescent="0.25">
      <c r="BU3406" s="91"/>
      <c r="BV3406" s="177">
        <v>2007</v>
      </c>
      <c r="BW3406" s="177">
        <v>12</v>
      </c>
      <c r="BX3406" s="177" t="s">
        <v>269</v>
      </c>
      <c r="BY3406" s="177" t="s">
        <v>262</v>
      </c>
      <c r="BZ3406" s="177" t="s">
        <v>263</v>
      </c>
      <c r="CA3406" s="177">
        <v>7</v>
      </c>
      <c r="CB3406" s="177" t="s">
        <v>264</v>
      </c>
      <c r="CC3406" s="122">
        <v>394.2</v>
      </c>
      <c r="CD3406" s="178" t="s">
        <v>2518</v>
      </c>
      <c r="CE3406" s="177" t="s">
        <v>270</v>
      </c>
      <c r="CF3406" s="177" t="s">
        <v>621</v>
      </c>
      <c r="CG3406" s="83" t="s">
        <v>89</v>
      </c>
      <c r="CH3406" s="57"/>
      <c r="CV3406" s="51"/>
      <c r="CW3406" s="51"/>
      <c r="CX3406" s="51"/>
      <c r="CY3406" s="51"/>
      <c r="CZ3406" s="51"/>
      <c r="DA3406" s="51"/>
      <c r="DB3406" s="51"/>
      <c r="DC3406" s="51"/>
      <c r="DD3406" s="51"/>
    </row>
    <row r="3407" spans="73:108" ht="15" x14ac:dyDescent="0.25">
      <c r="BU3407" s="91"/>
      <c r="BV3407" s="177">
        <v>2007</v>
      </c>
      <c r="BW3407" s="177">
        <v>12</v>
      </c>
      <c r="BX3407" s="177" t="s">
        <v>269</v>
      </c>
      <c r="BY3407" s="177" t="s">
        <v>262</v>
      </c>
      <c r="BZ3407" s="177" t="s">
        <v>263</v>
      </c>
      <c r="CA3407" s="177">
        <v>7</v>
      </c>
      <c r="CB3407" s="177" t="s">
        <v>264</v>
      </c>
      <c r="CC3407" s="122">
        <v>2005.03</v>
      </c>
      <c r="CD3407" s="178" t="s">
        <v>2519</v>
      </c>
      <c r="CE3407" s="177" t="s">
        <v>270</v>
      </c>
      <c r="CF3407" s="177" t="s">
        <v>622</v>
      </c>
      <c r="CG3407" s="83" t="s">
        <v>89</v>
      </c>
      <c r="CH3407" s="57"/>
      <c r="CV3407" s="51"/>
      <c r="CW3407" s="51"/>
      <c r="CX3407" s="51"/>
      <c r="CY3407" s="51"/>
      <c r="CZ3407" s="51"/>
      <c r="DA3407" s="51"/>
      <c r="DB3407" s="51"/>
      <c r="DC3407" s="51"/>
      <c r="DD3407" s="51"/>
    </row>
    <row r="3408" spans="73:108" ht="15" x14ac:dyDescent="0.25">
      <c r="BU3408" s="91"/>
      <c r="BV3408" s="177">
        <v>2007</v>
      </c>
      <c r="BW3408" s="177">
        <v>12</v>
      </c>
      <c r="BX3408" s="177" t="s">
        <v>269</v>
      </c>
      <c r="BY3408" s="177" t="s">
        <v>262</v>
      </c>
      <c r="BZ3408" s="177" t="s">
        <v>267</v>
      </c>
      <c r="CA3408" s="177">
        <v>7</v>
      </c>
      <c r="CB3408" s="177" t="s">
        <v>264</v>
      </c>
      <c r="CC3408" s="122">
        <v>183.07</v>
      </c>
      <c r="CD3408" s="178" t="s">
        <v>2521</v>
      </c>
      <c r="CE3408" s="177" t="s">
        <v>270</v>
      </c>
      <c r="CF3408" s="177" t="s">
        <v>624</v>
      </c>
      <c r="CG3408" s="83" t="s">
        <v>89</v>
      </c>
      <c r="CH3408" s="57"/>
      <c r="CV3408" s="51"/>
      <c r="CW3408" s="51"/>
      <c r="CX3408" s="51"/>
      <c r="CY3408" s="51"/>
      <c r="CZ3408" s="51"/>
      <c r="DA3408" s="51"/>
      <c r="DB3408" s="51"/>
      <c r="DC3408" s="51"/>
      <c r="DD3408" s="51"/>
    </row>
    <row r="3409" spans="73:108" ht="15" x14ac:dyDescent="0.25">
      <c r="BU3409" s="91"/>
      <c r="BV3409" s="177">
        <v>2007</v>
      </c>
      <c r="BW3409" s="177">
        <v>12</v>
      </c>
      <c r="BX3409" s="177" t="s">
        <v>269</v>
      </c>
      <c r="BY3409" s="177" t="s">
        <v>262</v>
      </c>
      <c r="BZ3409" s="177" t="s">
        <v>347</v>
      </c>
      <c r="CA3409" s="177">
        <v>7</v>
      </c>
      <c r="CB3409" s="177" t="s">
        <v>264</v>
      </c>
      <c r="CC3409" s="122">
        <v>113.57</v>
      </c>
      <c r="CD3409" s="178" t="s">
        <v>2540</v>
      </c>
      <c r="CE3409" s="177" t="s">
        <v>270</v>
      </c>
      <c r="CF3409" s="177" t="s">
        <v>644</v>
      </c>
      <c r="CG3409" s="83" t="s">
        <v>89</v>
      </c>
      <c r="CH3409" s="57"/>
      <c r="CV3409" s="51"/>
      <c r="CW3409" s="51"/>
      <c r="CX3409" s="51"/>
      <c r="CY3409" s="51"/>
      <c r="CZ3409" s="51"/>
      <c r="DA3409" s="51"/>
      <c r="DB3409" s="51"/>
      <c r="DC3409" s="51"/>
      <c r="DD3409" s="51"/>
    </row>
    <row r="3410" spans="73:108" ht="15" x14ac:dyDescent="0.25">
      <c r="BU3410" s="91"/>
      <c r="BV3410" s="177">
        <v>2007</v>
      </c>
      <c r="BW3410" s="177">
        <v>12</v>
      </c>
      <c r="BX3410" s="177" t="s">
        <v>269</v>
      </c>
      <c r="BY3410" s="177" t="s">
        <v>262</v>
      </c>
      <c r="BZ3410" s="177" t="s">
        <v>347</v>
      </c>
      <c r="CA3410" s="177">
        <v>7</v>
      </c>
      <c r="CB3410" s="177" t="s">
        <v>264</v>
      </c>
      <c r="CC3410" s="122">
        <v>290.75</v>
      </c>
      <c r="CD3410" s="178" t="s">
        <v>2541</v>
      </c>
      <c r="CE3410" s="177" t="s">
        <v>270</v>
      </c>
      <c r="CF3410" s="177" t="s">
        <v>643</v>
      </c>
      <c r="CG3410" s="83" t="s">
        <v>89</v>
      </c>
      <c r="CH3410" s="57"/>
      <c r="CV3410" s="51"/>
      <c r="CW3410" s="51"/>
      <c r="CX3410" s="51"/>
      <c r="CY3410" s="51"/>
      <c r="CZ3410" s="51"/>
      <c r="DA3410" s="51"/>
      <c r="DB3410" s="51"/>
      <c r="DC3410" s="51"/>
      <c r="DD3410" s="51"/>
    </row>
    <row r="3411" spans="73:108" ht="15" x14ac:dyDescent="0.25">
      <c r="BU3411" s="91"/>
      <c r="BV3411" s="177">
        <v>2008</v>
      </c>
      <c r="BW3411" s="177">
        <v>1</v>
      </c>
      <c r="BX3411" s="177" t="s">
        <v>269</v>
      </c>
      <c r="BY3411" s="177" t="s">
        <v>262</v>
      </c>
      <c r="BZ3411" s="177" t="s">
        <v>277</v>
      </c>
      <c r="CA3411" s="177">
        <v>3</v>
      </c>
      <c r="CB3411" s="177" t="s">
        <v>264</v>
      </c>
      <c r="CC3411" s="122">
        <v>1391.8</v>
      </c>
      <c r="CD3411" s="178" t="s">
        <v>2546</v>
      </c>
      <c r="CE3411" s="177" t="s">
        <v>270</v>
      </c>
      <c r="CF3411" s="177" t="s">
        <v>654</v>
      </c>
      <c r="CG3411" s="83" t="s">
        <v>9</v>
      </c>
      <c r="CH3411" s="57"/>
      <c r="CV3411" s="51"/>
      <c r="CW3411" s="51"/>
      <c r="CX3411" s="51"/>
      <c r="CY3411" s="51"/>
      <c r="CZ3411" s="51"/>
      <c r="DA3411" s="51"/>
      <c r="DB3411" s="51"/>
      <c r="DC3411" s="51"/>
      <c r="DD3411" s="51"/>
    </row>
    <row r="3412" spans="73:108" ht="15" x14ac:dyDescent="0.25">
      <c r="BU3412" s="91"/>
      <c r="BV3412" s="177">
        <v>2008</v>
      </c>
      <c r="BW3412" s="177">
        <v>1</v>
      </c>
      <c r="BX3412" s="177" t="s">
        <v>269</v>
      </c>
      <c r="BY3412" s="177" t="s">
        <v>262</v>
      </c>
      <c r="BZ3412" s="177" t="s">
        <v>277</v>
      </c>
      <c r="CA3412" s="177">
        <v>3</v>
      </c>
      <c r="CB3412" s="177" t="s">
        <v>264</v>
      </c>
      <c r="CC3412" s="122">
        <v>1095</v>
      </c>
      <c r="CD3412" s="178" t="s">
        <v>2547</v>
      </c>
      <c r="CE3412" s="177" t="s">
        <v>270</v>
      </c>
      <c r="CF3412" s="177" t="s">
        <v>654</v>
      </c>
      <c r="CG3412" s="83" t="s">
        <v>9</v>
      </c>
      <c r="CH3412" s="57"/>
      <c r="CV3412" s="51"/>
      <c r="CW3412" s="51"/>
      <c r="CX3412" s="51"/>
      <c r="CY3412" s="51"/>
      <c r="CZ3412" s="51"/>
      <c r="DA3412" s="51"/>
      <c r="DB3412" s="51"/>
      <c r="DC3412" s="51"/>
      <c r="DD3412" s="51"/>
    </row>
    <row r="3413" spans="73:108" ht="15" x14ac:dyDescent="0.25">
      <c r="BU3413" s="91"/>
      <c r="BV3413" s="177">
        <v>2008</v>
      </c>
      <c r="BW3413" s="177">
        <v>1</v>
      </c>
      <c r="BX3413" s="177" t="s">
        <v>269</v>
      </c>
      <c r="BY3413" s="177" t="s">
        <v>262</v>
      </c>
      <c r="BZ3413" s="177" t="s">
        <v>277</v>
      </c>
      <c r="CA3413" s="177">
        <v>3</v>
      </c>
      <c r="CB3413" s="177" t="s">
        <v>264</v>
      </c>
      <c r="CC3413" s="122">
        <v>614.1</v>
      </c>
      <c r="CD3413" s="178" t="s">
        <v>2548</v>
      </c>
      <c r="CE3413" s="177" t="s">
        <v>270</v>
      </c>
      <c r="CF3413" s="177" t="s">
        <v>663</v>
      </c>
      <c r="CG3413" s="83" t="s">
        <v>9</v>
      </c>
      <c r="CH3413" s="57"/>
      <c r="CV3413" s="51"/>
      <c r="CW3413" s="51"/>
      <c r="CX3413" s="51"/>
      <c r="CY3413" s="51"/>
      <c r="CZ3413" s="51"/>
      <c r="DA3413" s="51"/>
      <c r="DB3413" s="51"/>
      <c r="DC3413" s="51"/>
      <c r="DD3413" s="51"/>
    </row>
    <row r="3414" spans="73:108" ht="15" x14ac:dyDescent="0.25">
      <c r="BU3414" s="91"/>
      <c r="BV3414" s="177">
        <v>2008</v>
      </c>
      <c r="BW3414" s="177">
        <v>1</v>
      </c>
      <c r="BX3414" s="177" t="s">
        <v>269</v>
      </c>
      <c r="BY3414" s="177" t="s">
        <v>262</v>
      </c>
      <c r="BZ3414" s="177" t="s">
        <v>277</v>
      </c>
      <c r="CA3414" s="177">
        <v>3</v>
      </c>
      <c r="CB3414" s="177" t="s">
        <v>264</v>
      </c>
      <c r="CC3414" s="122">
        <v>10009.950000000001</v>
      </c>
      <c r="CD3414" s="178" t="s">
        <v>2549</v>
      </c>
      <c r="CE3414" s="177" t="s">
        <v>270</v>
      </c>
      <c r="CF3414" s="177" t="s">
        <v>660</v>
      </c>
      <c r="CG3414" s="83" t="s">
        <v>9</v>
      </c>
      <c r="CH3414" s="57"/>
      <c r="CV3414" s="51"/>
      <c r="CW3414" s="51"/>
      <c r="CX3414" s="51"/>
      <c r="CY3414" s="51"/>
      <c r="CZ3414" s="51"/>
      <c r="DA3414" s="51"/>
      <c r="DB3414" s="51"/>
      <c r="DC3414" s="51"/>
      <c r="DD3414" s="51"/>
    </row>
    <row r="3415" spans="73:108" ht="15" x14ac:dyDescent="0.25">
      <c r="BU3415" s="91"/>
      <c r="BV3415" s="177">
        <v>2008</v>
      </c>
      <c r="BW3415" s="177">
        <v>1</v>
      </c>
      <c r="BX3415" s="177" t="s">
        <v>269</v>
      </c>
      <c r="BY3415" s="177" t="s">
        <v>262</v>
      </c>
      <c r="BZ3415" s="177" t="s">
        <v>277</v>
      </c>
      <c r="CA3415" s="177">
        <v>3</v>
      </c>
      <c r="CB3415" s="177" t="s">
        <v>264</v>
      </c>
      <c r="CC3415" s="122">
        <v>10407</v>
      </c>
      <c r="CD3415" s="178" t="s">
        <v>2550</v>
      </c>
      <c r="CE3415" s="177" t="s">
        <v>270</v>
      </c>
      <c r="CF3415" s="177" t="s">
        <v>657</v>
      </c>
      <c r="CG3415" s="83" t="s">
        <v>9</v>
      </c>
      <c r="CH3415" s="57"/>
      <c r="CV3415" s="51"/>
      <c r="CW3415" s="51"/>
      <c r="CX3415" s="51"/>
      <c r="CY3415" s="51"/>
      <c r="CZ3415" s="51"/>
      <c r="DA3415" s="51"/>
      <c r="DB3415" s="51"/>
      <c r="DC3415" s="51"/>
      <c r="DD3415" s="51"/>
    </row>
    <row r="3416" spans="73:108" ht="15" x14ac:dyDescent="0.25">
      <c r="BU3416" s="91"/>
      <c r="BV3416" s="177">
        <v>2008</v>
      </c>
      <c r="BW3416" s="177">
        <v>1</v>
      </c>
      <c r="BX3416" s="177" t="s">
        <v>269</v>
      </c>
      <c r="BY3416" s="177" t="s">
        <v>262</v>
      </c>
      <c r="BZ3416" s="177" t="s">
        <v>277</v>
      </c>
      <c r="CA3416" s="177">
        <v>3</v>
      </c>
      <c r="CB3416" s="177" t="s">
        <v>264</v>
      </c>
      <c r="CC3416" s="122">
        <v>1174.04</v>
      </c>
      <c r="CD3416" s="178" t="s">
        <v>2551</v>
      </c>
      <c r="CE3416" s="177" t="s">
        <v>270</v>
      </c>
      <c r="CF3416" s="177" t="s">
        <v>659</v>
      </c>
      <c r="CG3416" s="83" t="s">
        <v>9</v>
      </c>
      <c r="CH3416" s="57"/>
      <c r="CV3416" s="51"/>
      <c r="CW3416" s="51"/>
      <c r="CX3416" s="51"/>
      <c r="CY3416" s="51"/>
      <c r="CZ3416" s="51"/>
      <c r="DA3416" s="51"/>
      <c r="DB3416" s="51"/>
      <c r="DC3416" s="51"/>
      <c r="DD3416" s="51"/>
    </row>
    <row r="3417" spans="73:108" ht="15" x14ac:dyDescent="0.25">
      <c r="BU3417" s="91"/>
      <c r="BV3417" s="177">
        <v>2008</v>
      </c>
      <c r="BW3417" s="177">
        <v>1</v>
      </c>
      <c r="BX3417" s="177" t="s">
        <v>269</v>
      </c>
      <c r="BY3417" s="177" t="s">
        <v>262</v>
      </c>
      <c r="BZ3417" s="177" t="s">
        <v>277</v>
      </c>
      <c r="CA3417" s="177">
        <v>3</v>
      </c>
      <c r="CB3417" s="177" t="s">
        <v>264</v>
      </c>
      <c r="CC3417" s="122">
        <v>3494.73</v>
      </c>
      <c r="CD3417" s="178" t="s">
        <v>2552</v>
      </c>
      <c r="CE3417" s="177" t="s">
        <v>270</v>
      </c>
      <c r="CF3417" s="177" t="s">
        <v>658</v>
      </c>
      <c r="CG3417" s="83" t="s">
        <v>9</v>
      </c>
      <c r="CH3417" s="57"/>
      <c r="CV3417" s="51"/>
      <c r="CW3417" s="51"/>
      <c r="CX3417" s="51"/>
      <c r="CY3417" s="51"/>
      <c r="CZ3417" s="51"/>
      <c r="DA3417" s="51"/>
      <c r="DB3417" s="51"/>
      <c r="DC3417" s="51"/>
      <c r="DD3417" s="51"/>
    </row>
    <row r="3418" spans="73:108" ht="15" x14ac:dyDescent="0.25">
      <c r="BU3418" s="91"/>
      <c r="BV3418" s="177">
        <v>2008</v>
      </c>
      <c r="BW3418" s="177">
        <v>1</v>
      </c>
      <c r="BX3418" s="177" t="s">
        <v>269</v>
      </c>
      <c r="BY3418" s="177" t="s">
        <v>262</v>
      </c>
      <c r="BZ3418" s="177" t="s">
        <v>277</v>
      </c>
      <c r="CA3418" s="177">
        <v>3</v>
      </c>
      <c r="CB3418" s="177" t="s">
        <v>264</v>
      </c>
      <c r="CC3418" s="122">
        <v>16879.5</v>
      </c>
      <c r="CD3418" s="178" t="s">
        <v>2553</v>
      </c>
      <c r="CE3418" s="177" t="s">
        <v>270</v>
      </c>
      <c r="CF3418" s="177" t="s">
        <v>656</v>
      </c>
      <c r="CG3418" s="83" t="s">
        <v>9</v>
      </c>
      <c r="CH3418" s="57"/>
      <c r="CV3418" s="51"/>
      <c r="CW3418" s="51"/>
      <c r="CX3418" s="51"/>
      <c r="CY3418" s="51"/>
      <c r="CZ3418" s="51"/>
      <c r="DA3418" s="51"/>
      <c r="DB3418" s="51"/>
      <c r="DC3418" s="51"/>
      <c r="DD3418" s="51"/>
    </row>
    <row r="3419" spans="73:108" ht="15" x14ac:dyDescent="0.25">
      <c r="BU3419" s="91"/>
      <c r="BV3419" s="177">
        <v>2008</v>
      </c>
      <c r="BW3419" s="177">
        <v>1</v>
      </c>
      <c r="BX3419" s="177" t="s">
        <v>269</v>
      </c>
      <c r="BY3419" s="177" t="s">
        <v>262</v>
      </c>
      <c r="BZ3419" s="177" t="s">
        <v>277</v>
      </c>
      <c r="CA3419" s="177">
        <v>3</v>
      </c>
      <c r="CB3419" s="177" t="s">
        <v>264</v>
      </c>
      <c r="CC3419" s="122">
        <v>31114</v>
      </c>
      <c r="CD3419" s="178" t="s">
        <v>2554</v>
      </c>
      <c r="CE3419" s="177" t="s">
        <v>270</v>
      </c>
      <c r="CF3419" s="177" t="s">
        <v>655</v>
      </c>
      <c r="CG3419" s="83" t="s">
        <v>9</v>
      </c>
      <c r="CH3419" s="57"/>
      <c r="CV3419" s="51"/>
      <c r="CW3419" s="51"/>
      <c r="CX3419" s="51"/>
      <c r="CY3419" s="51"/>
      <c r="CZ3419" s="51"/>
      <c r="DA3419" s="51"/>
      <c r="DB3419" s="51"/>
      <c r="DC3419" s="51"/>
      <c r="DD3419" s="51"/>
    </row>
    <row r="3420" spans="73:108" ht="15" x14ac:dyDescent="0.25">
      <c r="BU3420" s="91"/>
      <c r="BV3420" s="177">
        <v>2008</v>
      </c>
      <c r="BW3420" s="177">
        <v>1</v>
      </c>
      <c r="BX3420" s="177" t="s">
        <v>269</v>
      </c>
      <c r="BY3420" s="177" t="s">
        <v>262</v>
      </c>
      <c r="BZ3420" s="177" t="s">
        <v>277</v>
      </c>
      <c r="CA3420" s="177">
        <v>3</v>
      </c>
      <c r="CB3420" s="177" t="s">
        <v>264</v>
      </c>
      <c r="CC3420" s="122">
        <v>50946.42</v>
      </c>
      <c r="CD3420" s="178" t="s">
        <v>2555</v>
      </c>
      <c r="CE3420" s="177" t="s">
        <v>270</v>
      </c>
      <c r="CF3420" s="177" t="s">
        <v>655</v>
      </c>
      <c r="CG3420" s="83" t="s">
        <v>9</v>
      </c>
      <c r="CH3420" s="57"/>
      <c r="CV3420" s="51"/>
      <c r="CW3420" s="51"/>
      <c r="CX3420" s="51"/>
      <c r="CY3420" s="51"/>
      <c r="CZ3420" s="51"/>
      <c r="DA3420" s="51"/>
      <c r="DB3420" s="51"/>
      <c r="DC3420" s="51"/>
      <c r="DD3420" s="51"/>
    </row>
    <row r="3421" spans="73:108" ht="15" x14ac:dyDescent="0.25">
      <c r="BU3421" s="91"/>
      <c r="BV3421" s="177">
        <v>2008</v>
      </c>
      <c r="BW3421" s="177">
        <v>1</v>
      </c>
      <c r="BX3421" s="177" t="s">
        <v>269</v>
      </c>
      <c r="BY3421" s="177" t="s">
        <v>262</v>
      </c>
      <c r="BZ3421" s="177" t="s">
        <v>277</v>
      </c>
      <c r="CA3421" s="177">
        <v>3</v>
      </c>
      <c r="CB3421" s="177" t="s">
        <v>264</v>
      </c>
      <c r="CC3421" s="122">
        <v>16000</v>
      </c>
      <c r="CD3421" s="178" t="s">
        <v>2556</v>
      </c>
      <c r="CE3421" s="177" t="s">
        <v>270</v>
      </c>
      <c r="CF3421" s="177" t="s">
        <v>661</v>
      </c>
      <c r="CG3421" s="83" t="s">
        <v>9</v>
      </c>
      <c r="CH3421" s="57"/>
      <c r="CV3421" s="51"/>
      <c r="CW3421" s="51"/>
      <c r="CX3421" s="51"/>
      <c r="CY3421" s="51"/>
      <c r="CZ3421" s="51"/>
      <c r="DA3421" s="51"/>
      <c r="DB3421" s="51"/>
      <c r="DC3421" s="51"/>
      <c r="DD3421" s="51"/>
    </row>
    <row r="3422" spans="73:108" ht="15" x14ac:dyDescent="0.25">
      <c r="BU3422" s="91"/>
      <c r="BV3422" s="177">
        <v>2008</v>
      </c>
      <c r="BW3422" s="177">
        <v>1</v>
      </c>
      <c r="BX3422" s="177" t="s">
        <v>269</v>
      </c>
      <c r="BY3422" s="177" t="s">
        <v>262</v>
      </c>
      <c r="BZ3422" s="177" t="s">
        <v>277</v>
      </c>
      <c r="CA3422" s="177">
        <v>3</v>
      </c>
      <c r="CB3422" s="177" t="s">
        <v>264</v>
      </c>
      <c r="CC3422" s="122">
        <v>33047</v>
      </c>
      <c r="CD3422" s="178" t="s">
        <v>2557</v>
      </c>
      <c r="CE3422" s="177" t="s">
        <v>270</v>
      </c>
      <c r="CF3422" s="177" t="s">
        <v>662</v>
      </c>
      <c r="CG3422" s="83" t="s">
        <v>9</v>
      </c>
      <c r="CH3422" s="57"/>
      <c r="CV3422" s="51"/>
      <c r="CW3422" s="51"/>
      <c r="CX3422" s="51"/>
      <c r="CY3422" s="51"/>
      <c r="CZ3422" s="51"/>
      <c r="DA3422" s="51"/>
      <c r="DB3422" s="51"/>
      <c r="DC3422" s="51"/>
      <c r="DD3422" s="51"/>
    </row>
    <row r="3423" spans="73:108" ht="15" x14ac:dyDescent="0.25">
      <c r="BU3423" s="91"/>
      <c r="BV3423" s="177">
        <v>2008</v>
      </c>
      <c r="BW3423" s="177">
        <v>1</v>
      </c>
      <c r="BX3423" s="177" t="s">
        <v>269</v>
      </c>
      <c r="BY3423" s="177" t="s">
        <v>262</v>
      </c>
      <c r="BZ3423" s="177" t="s">
        <v>277</v>
      </c>
      <c r="CA3423" s="177">
        <v>3</v>
      </c>
      <c r="CB3423" s="177" t="s">
        <v>264</v>
      </c>
      <c r="CC3423" s="122">
        <v>3144.26</v>
      </c>
      <c r="CD3423" s="178" t="s">
        <v>2558</v>
      </c>
      <c r="CE3423" s="177" t="s">
        <v>270</v>
      </c>
      <c r="CF3423" s="177" t="s">
        <v>665</v>
      </c>
      <c r="CG3423" s="83" t="s">
        <v>9</v>
      </c>
      <c r="CH3423" s="57"/>
      <c r="CV3423" s="51"/>
      <c r="CW3423" s="51"/>
      <c r="CX3423" s="51"/>
      <c r="CY3423" s="51"/>
      <c r="CZ3423" s="51"/>
      <c r="DA3423" s="51"/>
      <c r="DB3423" s="51"/>
      <c r="DC3423" s="51"/>
      <c r="DD3423" s="51"/>
    </row>
    <row r="3424" spans="73:108" ht="15" x14ac:dyDescent="0.25">
      <c r="BU3424" s="91"/>
      <c r="BV3424" s="177">
        <v>2008</v>
      </c>
      <c r="BW3424" s="177">
        <v>1</v>
      </c>
      <c r="BX3424" s="177" t="s">
        <v>269</v>
      </c>
      <c r="BY3424" s="177" t="s">
        <v>262</v>
      </c>
      <c r="BZ3424" s="177" t="s">
        <v>277</v>
      </c>
      <c r="CA3424" s="177">
        <v>3</v>
      </c>
      <c r="CB3424" s="177" t="s">
        <v>264</v>
      </c>
      <c r="CC3424" s="122">
        <v>4203.43</v>
      </c>
      <c r="CD3424" s="178" t="s">
        <v>2559</v>
      </c>
      <c r="CE3424" s="177" t="s">
        <v>270</v>
      </c>
      <c r="CF3424" s="177" t="s">
        <v>664</v>
      </c>
      <c r="CG3424" s="83" t="s">
        <v>9</v>
      </c>
      <c r="CH3424" s="57"/>
      <c r="CV3424" s="51"/>
      <c r="CW3424" s="51"/>
      <c r="CX3424" s="51"/>
      <c r="CY3424" s="51"/>
      <c r="CZ3424" s="51"/>
      <c r="DA3424" s="51"/>
      <c r="DB3424" s="51"/>
      <c r="DC3424" s="51"/>
      <c r="DD3424" s="51"/>
    </row>
    <row r="3425" spans="73:108" ht="15" x14ac:dyDescent="0.25">
      <c r="BU3425" s="91"/>
      <c r="BV3425" s="177">
        <v>2008</v>
      </c>
      <c r="BW3425" s="177">
        <v>1</v>
      </c>
      <c r="BX3425" s="177" t="s">
        <v>269</v>
      </c>
      <c r="BY3425" s="177" t="s">
        <v>262</v>
      </c>
      <c r="BZ3425" s="177" t="s">
        <v>277</v>
      </c>
      <c r="CA3425" s="177">
        <v>3</v>
      </c>
      <c r="CB3425" s="177" t="s">
        <v>473</v>
      </c>
      <c r="CC3425" s="122">
        <v>6027.41</v>
      </c>
      <c r="CD3425" s="178" t="s">
        <v>2560</v>
      </c>
      <c r="CE3425" s="177" t="s">
        <v>270</v>
      </c>
      <c r="CF3425" s="177" t="s">
        <v>666</v>
      </c>
      <c r="CG3425" s="83" t="s">
        <v>9</v>
      </c>
      <c r="CH3425" s="57"/>
      <c r="CV3425" s="51"/>
      <c r="CW3425" s="51"/>
      <c r="CX3425" s="51"/>
      <c r="CY3425" s="51"/>
      <c r="CZ3425" s="51"/>
      <c r="DA3425" s="51"/>
      <c r="DB3425" s="51"/>
      <c r="DC3425" s="51"/>
      <c r="DD3425" s="51"/>
    </row>
    <row r="3426" spans="73:108" ht="15" x14ac:dyDescent="0.25">
      <c r="BU3426" s="91"/>
      <c r="BV3426" s="177">
        <v>2008</v>
      </c>
      <c r="BW3426" s="177">
        <v>1</v>
      </c>
      <c r="BX3426" s="177" t="s">
        <v>269</v>
      </c>
      <c r="BY3426" s="177" t="s">
        <v>262</v>
      </c>
      <c r="BZ3426" s="177" t="s">
        <v>277</v>
      </c>
      <c r="CA3426" s="177">
        <v>3</v>
      </c>
      <c r="CB3426" s="177" t="s">
        <v>473</v>
      </c>
      <c r="CC3426" s="122">
        <v>3056.8</v>
      </c>
      <c r="CD3426" s="178" t="s">
        <v>2558</v>
      </c>
      <c r="CE3426" s="177" t="s">
        <v>270</v>
      </c>
      <c r="CF3426" s="177" t="s">
        <v>665</v>
      </c>
      <c r="CG3426" s="83" t="s">
        <v>9</v>
      </c>
      <c r="CH3426" s="57"/>
      <c r="CV3426" s="51"/>
      <c r="CW3426" s="51"/>
      <c r="CX3426" s="51"/>
      <c r="CY3426" s="51"/>
      <c r="CZ3426" s="51"/>
      <c r="DA3426" s="51"/>
      <c r="DB3426" s="51"/>
      <c r="DC3426" s="51"/>
      <c r="DD3426" s="51"/>
    </row>
    <row r="3427" spans="73:108" ht="15" x14ac:dyDescent="0.25">
      <c r="BU3427" s="91"/>
      <c r="BV3427" s="177">
        <v>2008</v>
      </c>
      <c r="BW3427" s="177">
        <v>1</v>
      </c>
      <c r="BX3427" s="177" t="s">
        <v>269</v>
      </c>
      <c r="BY3427" s="177" t="s">
        <v>262</v>
      </c>
      <c r="BZ3427" s="177" t="s">
        <v>277</v>
      </c>
      <c r="CA3427" s="177">
        <v>3</v>
      </c>
      <c r="CB3427" s="177" t="s">
        <v>473</v>
      </c>
      <c r="CC3427" s="122">
        <v>704.7</v>
      </c>
      <c r="CD3427" s="178" t="s">
        <v>2559</v>
      </c>
      <c r="CE3427" s="177" t="s">
        <v>270</v>
      </c>
      <c r="CF3427" s="177" t="s">
        <v>664</v>
      </c>
      <c r="CG3427" s="83" t="s">
        <v>9</v>
      </c>
      <c r="CH3427" s="57"/>
      <c r="CV3427" s="51"/>
      <c r="CW3427" s="51"/>
      <c r="CX3427" s="51"/>
      <c r="CY3427" s="51"/>
      <c r="CZ3427" s="51"/>
      <c r="DA3427" s="51"/>
      <c r="DB3427" s="51"/>
      <c r="DC3427" s="51"/>
      <c r="DD3427" s="51"/>
    </row>
    <row r="3428" spans="73:108" ht="15" x14ac:dyDescent="0.25">
      <c r="BU3428" s="91"/>
      <c r="BV3428" s="177">
        <v>2008</v>
      </c>
      <c r="BW3428" s="177">
        <v>1</v>
      </c>
      <c r="BX3428" s="177" t="s">
        <v>269</v>
      </c>
      <c r="BY3428" s="177" t="s">
        <v>262</v>
      </c>
      <c r="BZ3428" s="177" t="s">
        <v>277</v>
      </c>
      <c r="CA3428" s="177">
        <v>3</v>
      </c>
      <c r="CB3428" s="177" t="s">
        <v>389</v>
      </c>
      <c r="CC3428" s="122">
        <v>5002.0200000000004</v>
      </c>
      <c r="CD3428" s="178" t="s">
        <v>2561</v>
      </c>
      <c r="CE3428" s="177" t="s">
        <v>270</v>
      </c>
      <c r="CF3428" s="177" t="s">
        <v>669</v>
      </c>
      <c r="CG3428" s="83" t="s">
        <v>9</v>
      </c>
      <c r="CH3428" s="57"/>
      <c r="CV3428" s="51"/>
      <c r="CW3428" s="51"/>
      <c r="CX3428" s="51"/>
      <c r="CY3428" s="51"/>
      <c r="CZ3428" s="51"/>
      <c r="DA3428" s="51"/>
      <c r="DB3428" s="51"/>
      <c r="DC3428" s="51"/>
      <c r="DD3428" s="51"/>
    </row>
    <row r="3429" spans="73:108" ht="15" x14ac:dyDescent="0.25">
      <c r="BU3429" s="91"/>
      <c r="BV3429" s="177">
        <v>2008</v>
      </c>
      <c r="BW3429" s="177">
        <v>1</v>
      </c>
      <c r="BX3429" s="177" t="s">
        <v>269</v>
      </c>
      <c r="BY3429" s="177" t="s">
        <v>262</v>
      </c>
      <c r="BZ3429" s="177" t="s">
        <v>277</v>
      </c>
      <c r="CA3429" s="177">
        <v>3</v>
      </c>
      <c r="CB3429" s="177" t="s">
        <v>389</v>
      </c>
      <c r="CC3429" s="122">
        <v>8474.56</v>
      </c>
      <c r="CD3429" s="178" t="s">
        <v>2562</v>
      </c>
      <c r="CE3429" s="177" t="s">
        <v>270</v>
      </c>
      <c r="CF3429" s="177" t="s">
        <v>668</v>
      </c>
      <c r="CG3429" s="83" t="s">
        <v>9</v>
      </c>
      <c r="CH3429" s="57"/>
      <c r="CV3429" s="51"/>
      <c r="CW3429" s="51"/>
      <c r="CX3429" s="51"/>
      <c r="CY3429" s="51"/>
      <c r="CZ3429" s="51"/>
      <c r="DA3429" s="51"/>
      <c r="DB3429" s="51"/>
      <c r="DC3429" s="51"/>
      <c r="DD3429" s="51"/>
    </row>
    <row r="3430" spans="73:108" ht="15" x14ac:dyDescent="0.25">
      <c r="BU3430" s="91"/>
      <c r="BV3430" s="177">
        <v>2008</v>
      </c>
      <c r="BW3430" s="177">
        <v>1</v>
      </c>
      <c r="BX3430" s="177" t="s">
        <v>269</v>
      </c>
      <c r="BY3430" s="177" t="s">
        <v>262</v>
      </c>
      <c r="BZ3430" s="177" t="s">
        <v>277</v>
      </c>
      <c r="CA3430" s="177">
        <v>3</v>
      </c>
      <c r="CB3430" s="177" t="s">
        <v>389</v>
      </c>
      <c r="CC3430" s="122">
        <v>3504.04</v>
      </c>
      <c r="CD3430" s="178" t="s">
        <v>2563</v>
      </c>
      <c r="CE3430" s="177" t="s">
        <v>270</v>
      </c>
      <c r="CF3430" s="177" t="s">
        <v>667</v>
      </c>
      <c r="CG3430" s="83" t="s">
        <v>9</v>
      </c>
      <c r="CH3430" s="57"/>
      <c r="CV3430" s="51"/>
      <c r="CW3430" s="51"/>
      <c r="CX3430" s="51"/>
      <c r="CY3430" s="51"/>
      <c r="CZ3430" s="51"/>
      <c r="DA3430" s="51"/>
      <c r="DB3430" s="51"/>
      <c r="DC3430" s="51"/>
      <c r="DD3430" s="51"/>
    </row>
    <row r="3431" spans="73:108" ht="15" x14ac:dyDescent="0.25">
      <c r="BU3431" s="91"/>
      <c r="BV3431" s="177">
        <v>2008</v>
      </c>
      <c r="BW3431" s="177">
        <v>1</v>
      </c>
      <c r="BX3431" s="177" t="s">
        <v>269</v>
      </c>
      <c r="BY3431" s="177" t="s">
        <v>262</v>
      </c>
      <c r="BZ3431" s="177" t="s">
        <v>263</v>
      </c>
      <c r="CA3431" s="177">
        <v>3</v>
      </c>
      <c r="CB3431" s="177" t="s">
        <v>264</v>
      </c>
      <c r="CC3431" s="122">
        <v>360</v>
      </c>
      <c r="CD3431" s="178" t="s">
        <v>2566</v>
      </c>
      <c r="CE3431" s="177" t="s">
        <v>270</v>
      </c>
      <c r="CF3431" s="177" t="s">
        <v>672</v>
      </c>
      <c r="CG3431" s="83" t="s">
        <v>9</v>
      </c>
      <c r="CH3431" s="57"/>
      <c r="CV3431" s="51"/>
      <c r="CW3431" s="51"/>
      <c r="CX3431" s="51"/>
      <c r="CY3431" s="51"/>
      <c r="CZ3431" s="51"/>
      <c r="DA3431" s="51"/>
      <c r="DB3431" s="51"/>
      <c r="DC3431" s="51"/>
      <c r="DD3431" s="51"/>
    </row>
    <row r="3432" spans="73:108" ht="15" x14ac:dyDescent="0.25">
      <c r="BU3432" s="91"/>
      <c r="BV3432" s="177">
        <v>2008</v>
      </c>
      <c r="BW3432" s="177">
        <v>1</v>
      </c>
      <c r="BX3432" s="177" t="s">
        <v>269</v>
      </c>
      <c r="BY3432" s="177" t="s">
        <v>262</v>
      </c>
      <c r="BZ3432" s="177" t="s">
        <v>263</v>
      </c>
      <c r="CA3432" s="177">
        <v>3</v>
      </c>
      <c r="CB3432" s="177" t="s">
        <v>264</v>
      </c>
      <c r="CC3432" s="122">
        <v>35733.4</v>
      </c>
      <c r="CD3432" s="178" t="s">
        <v>2560</v>
      </c>
      <c r="CE3432" s="177" t="s">
        <v>270</v>
      </c>
      <c r="CF3432" s="177" t="s">
        <v>666</v>
      </c>
      <c r="CG3432" s="83" t="s">
        <v>9</v>
      </c>
      <c r="CH3432" s="57"/>
      <c r="CV3432" s="51"/>
      <c r="CW3432" s="51"/>
      <c r="CX3432" s="51"/>
      <c r="CY3432" s="51"/>
      <c r="CZ3432" s="51"/>
      <c r="DA3432" s="51"/>
      <c r="DB3432" s="51"/>
      <c r="DC3432" s="51"/>
      <c r="DD3432" s="51"/>
    </row>
    <row r="3433" spans="73:108" ht="15" x14ac:dyDescent="0.25">
      <c r="BU3433" s="91"/>
      <c r="BV3433" s="177">
        <v>2008</v>
      </c>
      <c r="BW3433" s="177">
        <v>1</v>
      </c>
      <c r="BX3433" s="177" t="s">
        <v>269</v>
      </c>
      <c r="BY3433" s="177" t="s">
        <v>262</v>
      </c>
      <c r="BZ3433" s="177" t="s">
        <v>263</v>
      </c>
      <c r="CA3433" s="177">
        <v>3</v>
      </c>
      <c r="CB3433" s="177" t="s">
        <v>264</v>
      </c>
      <c r="CC3433" s="122">
        <v>36782.93</v>
      </c>
      <c r="CD3433" s="178" t="s">
        <v>2558</v>
      </c>
      <c r="CE3433" s="177" t="s">
        <v>270</v>
      </c>
      <c r="CF3433" s="177" t="s">
        <v>665</v>
      </c>
      <c r="CG3433" s="83" t="s">
        <v>9</v>
      </c>
      <c r="CH3433" s="57"/>
      <c r="CV3433" s="51"/>
      <c r="CW3433" s="51"/>
      <c r="CX3433" s="51"/>
      <c r="CY3433" s="51"/>
      <c r="CZ3433" s="51"/>
      <c r="DA3433" s="51"/>
      <c r="DB3433" s="51"/>
      <c r="DC3433" s="51"/>
      <c r="DD3433" s="51"/>
    </row>
    <row r="3434" spans="73:108" ht="15" x14ac:dyDescent="0.25">
      <c r="BU3434" s="91"/>
      <c r="BV3434" s="177">
        <v>2008</v>
      </c>
      <c r="BW3434" s="177">
        <v>1</v>
      </c>
      <c r="BX3434" s="177" t="s">
        <v>269</v>
      </c>
      <c r="BY3434" s="177" t="s">
        <v>262</v>
      </c>
      <c r="BZ3434" s="177" t="s">
        <v>263</v>
      </c>
      <c r="CA3434" s="177">
        <v>3</v>
      </c>
      <c r="CB3434" s="177" t="s">
        <v>264</v>
      </c>
      <c r="CC3434" s="122">
        <v>4920</v>
      </c>
      <c r="CD3434" s="178" t="s">
        <v>2567</v>
      </c>
      <c r="CE3434" s="177" t="s">
        <v>270</v>
      </c>
      <c r="CF3434" s="177" t="s">
        <v>674</v>
      </c>
      <c r="CG3434" s="83" t="s">
        <v>9</v>
      </c>
      <c r="CH3434" s="57"/>
      <c r="CV3434" s="51"/>
      <c r="CW3434" s="51"/>
      <c r="CX3434" s="51"/>
      <c r="CY3434" s="51"/>
      <c r="CZ3434" s="51"/>
      <c r="DA3434" s="51"/>
      <c r="DB3434" s="51"/>
      <c r="DC3434" s="51"/>
      <c r="DD3434" s="51"/>
    </row>
    <row r="3435" spans="73:108" ht="15" x14ac:dyDescent="0.25">
      <c r="BU3435" s="91"/>
      <c r="BV3435" s="177">
        <v>2008</v>
      </c>
      <c r="BW3435" s="177">
        <v>1</v>
      </c>
      <c r="BX3435" s="177" t="s">
        <v>269</v>
      </c>
      <c r="BY3435" s="177" t="s">
        <v>262</v>
      </c>
      <c r="BZ3435" s="177" t="s">
        <v>263</v>
      </c>
      <c r="CA3435" s="177">
        <v>3</v>
      </c>
      <c r="CB3435" s="177" t="s">
        <v>264</v>
      </c>
      <c r="CC3435" s="122">
        <v>44985.11</v>
      </c>
      <c r="CD3435" s="178" t="s">
        <v>2559</v>
      </c>
      <c r="CE3435" s="177" t="s">
        <v>270</v>
      </c>
      <c r="CF3435" s="177" t="s">
        <v>664</v>
      </c>
      <c r="CG3435" s="83" t="s">
        <v>9</v>
      </c>
      <c r="CH3435" s="57"/>
      <c r="CV3435" s="51"/>
      <c r="CW3435" s="51"/>
      <c r="CX3435" s="51"/>
      <c r="CY3435" s="51"/>
      <c r="CZ3435" s="51"/>
      <c r="DA3435" s="51"/>
      <c r="DB3435" s="51"/>
      <c r="DC3435" s="51"/>
      <c r="DD3435" s="51"/>
    </row>
    <row r="3436" spans="73:108" ht="15" x14ac:dyDescent="0.25">
      <c r="BU3436" s="91"/>
      <c r="BV3436" s="177">
        <v>2008</v>
      </c>
      <c r="BW3436" s="177">
        <v>1</v>
      </c>
      <c r="BX3436" s="177" t="s">
        <v>269</v>
      </c>
      <c r="BY3436" s="177" t="s">
        <v>262</v>
      </c>
      <c r="BZ3436" s="177" t="s">
        <v>263</v>
      </c>
      <c r="CA3436" s="177">
        <v>3</v>
      </c>
      <c r="CB3436" s="177" t="s">
        <v>264</v>
      </c>
      <c r="CC3436" s="122">
        <v>5340</v>
      </c>
      <c r="CD3436" s="178" t="s">
        <v>2568</v>
      </c>
      <c r="CE3436" s="177" t="s">
        <v>270</v>
      </c>
      <c r="CF3436" s="177" t="s">
        <v>673</v>
      </c>
      <c r="CG3436" s="83" t="s">
        <v>9</v>
      </c>
      <c r="CH3436" s="57"/>
      <c r="CV3436" s="51"/>
      <c r="CW3436" s="51"/>
      <c r="CX3436" s="51"/>
      <c r="CY3436" s="51"/>
      <c r="CZ3436" s="51"/>
      <c r="DA3436" s="51"/>
      <c r="DB3436" s="51"/>
      <c r="DC3436" s="51"/>
      <c r="DD3436" s="51"/>
    </row>
    <row r="3437" spans="73:108" ht="15" x14ac:dyDescent="0.25">
      <c r="BU3437" s="91"/>
      <c r="BV3437" s="177">
        <v>2008</v>
      </c>
      <c r="BW3437" s="177">
        <v>1</v>
      </c>
      <c r="BX3437" s="177" t="s">
        <v>269</v>
      </c>
      <c r="BY3437" s="177" t="s">
        <v>262</v>
      </c>
      <c r="BZ3437" s="177" t="s">
        <v>266</v>
      </c>
      <c r="CA3437" s="177">
        <v>3</v>
      </c>
      <c r="CB3437" s="177" t="s">
        <v>264</v>
      </c>
      <c r="CC3437" s="122">
        <v>1329.81</v>
      </c>
      <c r="CD3437" s="178" t="s">
        <v>2572</v>
      </c>
      <c r="CE3437" s="177" t="s">
        <v>270</v>
      </c>
      <c r="CF3437" s="177" t="s">
        <v>678</v>
      </c>
      <c r="CG3437" s="83" t="s">
        <v>9</v>
      </c>
      <c r="CH3437" s="57"/>
      <c r="CV3437" s="51"/>
      <c r="CW3437" s="51"/>
      <c r="CX3437" s="51"/>
      <c r="CY3437" s="51"/>
      <c r="CZ3437" s="51"/>
      <c r="DA3437" s="51"/>
      <c r="DB3437" s="51"/>
      <c r="DC3437" s="51"/>
      <c r="DD3437" s="51"/>
    </row>
    <row r="3438" spans="73:108" ht="15" x14ac:dyDescent="0.25">
      <c r="BU3438" s="91"/>
      <c r="BV3438" s="177">
        <v>2008</v>
      </c>
      <c r="BW3438" s="177">
        <v>1</v>
      </c>
      <c r="BX3438" s="177" t="s">
        <v>269</v>
      </c>
      <c r="BY3438" s="177" t="s">
        <v>262</v>
      </c>
      <c r="BZ3438" s="177" t="s">
        <v>266</v>
      </c>
      <c r="CA3438" s="177">
        <v>3</v>
      </c>
      <c r="CB3438" s="177" t="s">
        <v>264</v>
      </c>
      <c r="CC3438" s="122">
        <v>1960.2</v>
      </c>
      <c r="CD3438" s="178" t="s">
        <v>2560</v>
      </c>
      <c r="CE3438" s="177" t="s">
        <v>270</v>
      </c>
      <c r="CF3438" s="177" t="s">
        <v>666</v>
      </c>
      <c r="CG3438" s="83" t="s">
        <v>9</v>
      </c>
      <c r="CH3438" s="57"/>
      <c r="CV3438" s="51"/>
      <c r="CW3438" s="51"/>
      <c r="CX3438" s="51"/>
      <c r="CY3438" s="51"/>
      <c r="CZ3438" s="51"/>
      <c r="DA3438" s="51"/>
      <c r="DB3438" s="51"/>
      <c r="DC3438" s="51"/>
      <c r="DD3438" s="51"/>
    </row>
    <row r="3439" spans="73:108" ht="15" x14ac:dyDescent="0.25">
      <c r="BU3439" s="91"/>
      <c r="BV3439" s="177">
        <v>2008</v>
      </c>
      <c r="BW3439" s="177">
        <v>1</v>
      </c>
      <c r="BX3439" s="177" t="s">
        <v>269</v>
      </c>
      <c r="BY3439" s="177" t="s">
        <v>262</v>
      </c>
      <c r="BZ3439" s="177" t="s">
        <v>268</v>
      </c>
      <c r="CA3439" s="177">
        <v>3</v>
      </c>
      <c r="CB3439" s="177" t="s">
        <v>264</v>
      </c>
      <c r="CC3439" s="122">
        <v>7026.68</v>
      </c>
      <c r="CD3439" s="178" t="s">
        <v>2573</v>
      </c>
      <c r="CE3439" s="177" t="s">
        <v>270</v>
      </c>
      <c r="CF3439" s="177" t="s">
        <v>679</v>
      </c>
      <c r="CG3439" s="83" t="s">
        <v>9</v>
      </c>
      <c r="CH3439" s="57"/>
      <c r="CV3439" s="51"/>
      <c r="CW3439" s="51"/>
      <c r="CX3439" s="51"/>
      <c r="CY3439" s="51"/>
      <c r="CZ3439" s="51"/>
      <c r="DA3439" s="51"/>
      <c r="DB3439" s="51"/>
      <c r="DC3439" s="51"/>
      <c r="DD3439" s="51"/>
    </row>
    <row r="3440" spans="73:108" ht="15" x14ac:dyDescent="0.25">
      <c r="BU3440" s="91"/>
      <c r="BV3440" s="177">
        <v>2008</v>
      </c>
      <c r="BW3440" s="177">
        <v>1</v>
      </c>
      <c r="BX3440" s="177" t="s">
        <v>269</v>
      </c>
      <c r="BY3440" s="177" t="s">
        <v>262</v>
      </c>
      <c r="BZ3440" s="177" t="s">
        <v>316</v>
      </c>
      <c r="CA3440" s="177">
        <v>3</v>
      </c>
      <c r="CB3440" s="177" t="s">
        <v>264</v>
      </c>
      <c r="CC3440" s="122">
        <v>173.02</v>
      </c>
      <c r="CD3440" s="178" t="s">
        <v>2580</v>
      </c>
      <c r="CE3440" s="177" t="s">
        <v>270</v>
      </c>
      <c r="CF3440" s="177" t="s">
        <v>684</v>
      </c>
      <c r="CG3440" s="83" t="s">
        <v>9</v>
      </c>
      <c r="CH3440" s="57"/>
      <c r="CV3440" s="51"/>
      <c r="CW3440" s="51"/>
      <c r="CX3440" s="51"/>
      <c r="CY3440" s="51"/>
      <c r="CZ3440" s="51"/>
      <c r="DA3440" s="51"/>
      <c r="DB3440" s="51"/>
      <c r="DC3440" s="51"/>
      <c r="DD3440" s="51"/>
    </row>
    <row r="3441" spans="73:108" ht="15" x14ac:dyDescent="0.25">
      <c r="BU3441" s="91"/>
      <c r="BV3441" s="177">
        <v>2008</v>
      </c>
      <c r="BW3441" s="177">
        <v>1</v>
      </c>
      <c r="BX3441" s="177" t="s">
        <v>269</v>
      </c>
      <c r="BY3441" s="177" t="s">
        <v>262</v>
      </c>
      <c r="BZ3441" s="177" t="s">
        <v>316</v>
      </c>
      <c r="CA3441" s="177">
        <v>3</v>
      </c>
      <c r="CB3441" s="177" t="s">
        <v>473</v>
      </c>
      <c r="CC3441" s="122">
        <v>16450.93</v>
      </c>
      <c r="CD3441" s="178" t="s">
        <v>2581</v>
      </c>
      <c r="CE3441" s="177" t="s">
        <v>270</v>
      </c>
      <c r="CF3441" s="177" t="s">
        <v>685</v>
      </c>
      <c r="CG3441" s="83" t="s">
        <v>9</v>
      </c>
      <c r="CH3441" s="57"/>
      <c r="CV3441" s="51"/>
      <c r="CW3441" s="51"/>
      <c r="CX3441" s="51"/>
      <c r="CY3441" s="51"/>
      <c r="CZ3441" s="51"/>
      <c r="DA3441" s="51"/>
      <c r="DB3441" s="51"/>
      <c r="DC3441" s="51"/>
      <c r="DD3441" s="51"/>
    </row>
    <row r="3442" spans="73:108" ht="15" x14ac:dyDescent="0.25">
      <c r="BU3442" s="91"/>
      <c r="BV3442" s="177">
        <v>2008</v>
      </c>
      <c r="BW3442" s="177">
        <v>1</v>
      </c>
      <c r="BX3442" s="177" t="s">
        <v>269</v>
      </c>
      <c r="BY3442" s="177" t="s">
        <v>262</v>
      </c>
      <c r="BZ3442" s="177" t="s">
        <v>316</v>
      </c>
      <c r="CA3442" s="177">
        <v>3</v>
      </c>
      <c r="CB3442" s="177" t="s">
        <v>473</v>
      </c>
      <c r="CC3442" s="122">
        <v>2364.56</v>
      </c>
      <c r="CD3442" s="178" t="s">
        <v>2582</v>
      </c>
      <c r="CE3442" s="177" t="s">
        <v>270</v>
      </c>
      <c r="CF3442" s="177" t="s">
        <v>687</v>
      </c>
      <c r="CG3442" s="83" t="s">
        <v>9</v>
      </c>
      <c r="CH3442" s="57"/>
      <c r="CV3442" s="51"/>
      <c r="CW3442" s="51"/>
      <c r="CX3442" s="51"/>
      <c r="CY3442" s="51"/>
      <c r="CZ3442" s="51"/>
      <c r="DA3442" s="51"/>
      <c r="DB3442" s="51"/>
      <c r="DC3442" s="51"/>
      <c r="DD3442" s="51"/>
    </row>
    <row r="3443" spans="73:108" ht="15" x14ac:dyDescent="0.25">
      <c r="BU3443" s="91"/>
      <c r="BV3443" s="177">
        <v>2008</v>
      </c>
      <c r="BW3443" s="177">
        <v>1</v>
      </c>
      <c r="BX3443" s="177" t="s">
        <v>269</v>
      </c>
      <c r="BY3443" s="177" t="s">
        <v>262</v>
      </c>
      <c r="BZ3443" s="177" t="s">
        <v>316</v>
      </c>
      <c r="CA3443" s="177">
        <v>3</v>
      </c>
      <c r="CB3443" s="177" t="s">
        <v>473</v>
      </c>
      <c r="CC3443" s="122">
        <v>10200</v>
      </c>
      <c r="CD3443" s="178" t="s">
        <v>2583</v>
      </c>
      <c r="CE3443" s="177" t="s">
        <v>270</v>
      </c>
      <c r="CF3443" s="177" t="s">
        <v>686</v>
      </c>
      <c r="CG3443" s="83" t="s">
        <v>9</v>
      </c>
      <c r="CH3443" s="57"/>
      <c r="CV3443" s="51"/>
      <c r="CW3443" s="51"/>
      <c r="CX3443" s="51"/>
      <c r="CY3443" s="51"/>
      <c r="CZ3443" s="51"/>
      <c r="DA3443" s="51"/>
      <c r="DB3443" s="51"/>
      <c r="DC3443" s="51"/>
      <c r="DD3443" s="51"/>
    </row>
    <row r="3444" spans="73:108" ht="15" x14ac:dyDescent="0.25">
      <c r="BU3444" s="91"/>
      <c r="BV3444" s="177">
        <v>2008</v>
      </c>
      <c r="BW3444" s="177">
        <v>1</v>
      </c>
      <c r="BX3444" s="177" t="s">
        <v>269</v>
      </c>
      <c r="BY3444" s="177" t="s">
        <v>262</v>
      </c>
      <c r="BZ3444" s="177" t="s">
        <v>316</v>
      </c>
      <c r="CA3444" s="177">
        <v>3</v>
      </c>
      <c r="CB3444" s="177" t="s">
        <v>358</v>
      </c>
      <c r="CC3444" s="122">
        <v>16500.990000000002</v>
      </c>
      <c r="CD3444" s="178" t="s">
        <v>2581</v>
      </c>
      <c r="CE3444" s="177" t="s">
        <v>270</v>
      </c>
      <c r="CF3444" s="177" t="s">
        <v>685</v>
      </c>
      <c r="CG3444" s="83" t="s">
        <v>9</v>
      </c>
      <c r="CH3444" s="57"/>
      <c r="CV3444" s="51"/>
      <c r="CW3444" s="51"/>
      <c r="CX3444" s="51"/>
      <c r="CY3444" s="51"/>
      <c r="CZ3444" s="51"/>
      <c r="DA3444" s="51"/>
      <c r="DB3444" s="51"/>
      <c r="DC3444" s="51"/>
      <c r="DD3444" s="51"/>
    </row>
    <row r="3445" spans="73:108" ht="15" x14ac:dyDescent="0.25">
      <c r="BU3445" s="91"/>
      <c r="BV3445" s="177">
        <v>2008</v>
      </c>
      <c r="BW3445" s="177">
        <v>1</v>
      </c>
      <c r="BX3445" s="177" t="s">
        <v>269</v>
      </c>
      <c r="BY3445" s="177" t="s">
        <v>262</v>
      </c>
      <c r="BZ3445" s="177" t="s">
        <v>316</v>
      </c>
      <c r="CA3445" s="177">
        <v>3</v>
      </c>
      <c r="CB3445" s="177" t="s">
        <v>358</v>
      </c>
      <c r="CC3445" s="122">
        <v>10489.84</v>
      </c>
      <c r="CD3445" s="178" t="s">
        <v>2582</v>
      </c>
      <c r="CE3445" s="177" t="s">
        <v>270</v>
      </c>
      <c r="CF3445" s="177" t="s">
        <v>687</v>
      </c>
      <c r="CG3445" s="83" t="s">
        <v>9</v>
      </c>
      <c r="CH3445" s="57"/>
      <c r="CV3445" s="51"/>
      <c r="CW3445" s="51"/>
      <c r="CX3445" s="51"/>
      <c r="CY3445" s="51"/>
      <c r="CZ3445" s="51"/>
      <c r="DA3445" s="51"/>
      <c r="DB3445" s="51"/>
      <c r="DC3445" s="51"/>
      <c r="DD3445" s="51"/>
    </row>
    <row r="3446" spans="73:108" ht="15" x14ac:dyDescent="0.25">
      <c r="BU3446" s="91"/>
      <c r="BV3446" s="177">
        <v>2008</v>
      </c>
      <c r="BW3446" s="177">
        <v>1</v>
      </c>
      <c r="BX3446" s="177" t="s">
        <v>269</v>
      </c>
      <c r="BY3446" s="177" t="s">
        <v>262</v>
      </c>
      <c r="BZ3446" s="177" t="s">
        <v>316</v>
      </c>
      <c r="CA3446" s="177">
        <v>3</v>
      </c>
      <c r="CB3446" s="177" t="s">
        <v>358</v>
      </c>
      <c r="CC3446" s="122">
        <v>3359.94</v>
      </c>
      <c r="CD3446" s="178" t="s">
        <v>2584</v>
      </c>
      <c r="CE3446" s="177" t="s">
        <v>270</v>
      </c>
      <c r="CF3446" s="177" t="s">
        <v>689</v>
      </c>
      <c r="CG3446" s="83" t="s">
        <v>9</v>
      </c>
      <c r="CH3446" s="57"/>
      <c r="CV3446" s="51"/>
      <c r="CW3446" s="51"/>
      <c r="CX3446" s="51"/>
      <c r="CY3446" s="51"/>
      <c r="CZ3446" s="51"/>
      <c r="DA3446" s="51"/>
      <c r="DB3446" s="51"/>
      <c r="DC3446" s="51"/>
      <c r="DD3446" s="51"/>
    </row>
    <row r="3447" spans="73:108" ht="15" x14ac:dyDescent="0.25">
      <c r="BU3447" s="91"/>
      <c r="BV3447" s="177">
        <v>2008</v>
      </c>
      <c r="BW3447" s="177">
        <v>1</v>
      </c>
      <c r="BX3447" s="177" t="s">
        <v>269</v>
      </c>
      <c r="BY3447" s="177" t="s">
        <v>262</v>
      </c>
      <c r="BZ3447" s="177" t="s">
        <v>316</v>
      </c>
      <c r="CA3447" s="177">
        <v>3</v>
      </c>
      <c r="CB3447" s="177" t="s">
        <v>358</v>
      </c>
      <c r="CC3447" s="122">
        <v>9496.2000000000007</v>
      </c>
      <c r="CD3447" s="178" t="s">
        <v>2585</v>
      </c>
      <c r="CE3447" s="177" t="s">
        <v>270</v>
      </c>
      <c r="CF3447" s="177" t="s">
        <v>688</v>
      </c>
      <c r="CG3447" s="83" t="s">
        <v>9</v>
      </c>
      <c r="CH3447" s="57"/>
      <c r="CV3447" s="51"/>
      <c r="CW3447" s="51"/>
      <c r="CX3447" s="51"/>
      <c r="CY3447" s="51"/>
      <c r="CZ3447" s="51"/>
      <c r="DA3447" s="51"/>
      <c r="DB3447" s="51"/>
      <c r="DC3447" s="51"/>
      <c r="DD3447" s="51"/>
    </row>
    <row r="3448" spans="73:108" ht="15" x14ac:dyDescent="0.25">
      <c r="BU3448" s="91"/>
      <c r="BV3448" s="177">
        <v>2008</v>
      </c>
      <c r="BW3448" s="177">
        <v>1</v>
      </c>
      <c r="BX3448" s="177" t="s">
        <v>269</v>
      </c>
      <c r="BY3448" s="177" t="s">
        <v>262</v>
      </c>
      <c r="BZ3448" s="177" t="s">
        <v>316</v>
      </c>
      <c r="CA3448" s="177">
        <v>3</v>
      </c>
      <c r="CB3448" s="177" t="s">
        <v>358</v>
      </c>
      <c r="CC3448" s="122">
        <v>5361.92</v>
      </c>
      <c r="CD3448" s="178" t="s">
        <v>2586</v>
      </c>
      <c r="CE3448" s="177" t="s">
        <v>270</v>
      </c>
      <c r="CF3448" s="177" t="s">
        <v>690</v>
      </c>
      <c r="CG3448" s="83" t="s">
        <v>9</v>
      </c>
      <c r="CH3448" s="57"/>
      <c r="CV3448" s="51"/>
      <c r="CW3448" s="51"/>
      <c r="CX3448" s="51"/>
      <c r="CY3448" s="51"/>
      <c r="CZ3448" s="51"/>
      <c r="DA3448" s="51"/>
      <c r="DB3448" s="51"/>
      <c r="DC3448" s="51"/>
      <c r="DD3448" s="51"/>
    </row>
    <row r="3449" spans="73:108" ht="15" x14ac:dyDescent="0.25">
      <c r="BU3449" s="91"/>
      <c r="BV3449" s="177">
        <v>2008</v>
      </c>
      <c r="BW3449" s="177">
        <v>1</v>
      </c>
      <c r="BX3449" s="177" t="s">
        <v>269</v>
      </c>
      <c r="BY3449" s="177" t="s">
        <v>262</v>
      </c>
      <c r="BZ3449" s="177" t="s">
        <v>316</v>
      </c>
      <c r="CA3449" s="177">
        <v>3</v>
      </c>
      <c r="CB3449" s="177" t="s">
        <v>358</v>
      </c>
      <c r="CC3449" s="122">
        <v>2908.28</v>
      </c>
      <c r="CD3449" s="178" t="s">
        <v>2572</v>
      </c>
      <c r="CE3449" s="177" t="s">
        <v>270</v>
      </c>
      <c r="CF3449" s="177" t="s">
        <v>678</v>
      </c>
      <c r="CG3449" s="83" t="s">
        <v>9</v>
      </c>
      <c r="CH3449" s="57"/>
      <c r="CV3449" s="51"/>
      <c r="CW3449" s="51"/>
      <c r="CX3449" s="51"/>
      <c r="CY3449" s="51"/>
      <c r="CZ3449" s="51"/>
      <c r="DA3449" s="51"/>
      <c r="DB3449" s="51"/>
      <c r="DC3449" s="51"/>
      <c r="DD3449" s="51"/>
    </row>
    <row r="3450" spans="73:108" ht="15" x14ac:dyDescent="0.25">
      <c r="BU3450" s="91"/>
      <c r="BV3450" s="177">
        <v>2008</v>
      </c>
      <c r="BW3450" s="177">
        <v>1</v>
      </c>
      <c r="BX3450" s="177" t="s">
        <v>269</v>
      </c>
      <c r="BY3450" s="177" t="s">
        <v>262</v>
      </c>
      <c r="BZ3450" s="177" t="s">
        <v>316</v>
      </c>
      <c r="CA3450" s="177">
        <v>3</v>
      </c>
      <c r="CB3450" s="177" t="s">
        <v>358</v>
      </c>
      <c r="CC3450" s="122">
        <v>9875.3700000000008</v>
      </c>
      <c r="CD3450" s="178" t="s">
        <v>2587</v>
      </c>
      <c r="CE3450" s="177" t="s">
        <v>270</v>
      </c>
      <c r="CF3450" s="177" t="s">
        <v>691</v>
      </c>
      <c r="CG3450" s="83" t="s">
        <v>9</v>
      </c>
      <c r="CH3450" s="57"/>
      <c r="CV3450" s="51"/>
      <c r="CW3450" s="51"/>
      <c r="CX3450" s="51"/>
      <c r="CY3450" s="51"/>
      <c r="CZ3450" s="51"/>
      <c r="DA3450" s="51"/>
      <c r="DB3450" s="51"/>
      <c r="DC3450" s="51"/>
      <c r="DD3450" s="51"/>
    </row>
    <row r="3451" spans="73:108" ht="15" x14ac:dyDescent="0.25">
      <c r="BU3451" s="91"/>
      <c r="BV3451" s="177">
        <v>2008</v>
      </c>
      <c r="BW3451" s="177">
        <v>1</v>
      </c>
      <c r="BX3451" s="177" t="s">
        <v>269</v>
      </c>
      <c r="BY3451" s="177" t="s">
        <v>262</v>
      </c>
      <c r="BZ3451" s="177" t="s">
        <v>316</v>
      </c>
      <c r="CA3451" s="177">
        <v>3</v>
      </c>
      <c r="CB3451" s="177" t="s">
        <v>358</v>
      </c>
      <c r="CC3451" s="122">
        <v>123.1</v>
      </c>
      <c r="CD3451" s="178" t="s">
        <v>2560</v>
      </c>
      <c r="CE3451" s="177" t="s">
        <v>270</v>
      </c>
      <c r="CF3451" s="177" t="s">
        <v>666</v>
      </c>
      <c r="CG3451" s="83" t="s">
        <v>9</v>
      </c>
      <c r="CH3451" s="57"/>
      <c r="CV3451" s="51"/>
      <c r="CW3451" s="51"/>
      <c r="CX3451" s="51"/>
      <c r="CY3451" s="51"/>
      <c r="CZ3451" s="51"/>
      <c r="DA3451" s="51"/>
      <c r="DB3451" s="51"/>
      <c r="DC3451" s="51"/>
      <c r="DD3451" s="51"/>
    </row>
    <row r="3452" spans="73:108" ht="15" x14ac:dyDescent="0.25">
      <c r="BU3452" s="91"/>
      <c r="BV3452" s="177">
        <v>2008</v>
      </c>
      <c r="BW3452" s="177">
        <v>1</v>
      </c>
      <c r="BX3452" s="177" t="s">
        <v>269</v>
      </c>
      <c r="BY3452" s="177" t="s">
        <v>262</v>
      </c>
      <c r="BZ3452" s="177" t="s">
        <v>316</v>
      </c>
      <c r="CA3452" s="177">
        <v>3</v>
      </c>
      <c r="CB3452" s="177" t="s">
        <v>358</v>
      </c>
      <c r="CC3452" s="122">
        <v>10924.64</v>
      </c>
      <c r="CD3452" s="178" t="s">
        <v>2558</v>
      </c>
      <c r="CE3452" s="177" t="s">
        <v>270</v>
      </c>
      <c r="CF3452" s="177" t="s">
        <v>665</v>
      </c>
      <c r="CG3452" s="83" t="s">
        <v>9</v>
      </c>
      <c r="CH3452" s="57"/>
      <c r="CV3452" s="51"/>
      <c r="CW3452" s="51"/>
      <c r="CX3452" s="51"/>
      <c r="CY3452" s="51"/>
      <c r="CZ3452" s="51"/>
      <c r="DA3452" s="51"/>
      <c r="DB3452" s="51"/>
      <c r="DC3452" s="51"/>
      <c r="DD3452" s="51"/>
    </row>
    <row r="3453" spans="73:108" ht="15" x14ac:dyDescent="0.25">
      <c r="BU3453" s="91"/>
      <c r="BV3453" s="177">
        <v>2008</v>
      </c>
      <c r="BW3453" s="177">
        <v>1</v>
      </c>
      <c r="BX3453" s="177" t="s">
        <v>269</v>
      </c>
      <c r="BY3453" s="177" t="s">
        <v>262</v>
      </c>
      <c r="BZ3453" s="177" t="s">
        <v>316</v>
      </c>
      <c r="CA3453" s="177">
        <v>3</v>
      </c>
      <c r="CB3453" s="177" t="s">
        <v>358</v>
      </c>
      <c r="CC3453" s="122">
        <v>6716.74</v>
      </c>
      <c r="CD3453" s="178" t="s">
        <v>2559</v>
      </c>
      <c r="CE3453" s="177" t="s">
        <v>270</v>
      </c>
      <c r="CF3453" s="177" t="s">
        <v>664</v>
      </c>
      <c r="CG3453" s="83" t="s">
        <v>9</v>
      </c>
      <c r="CH3453" s="57"/>
      <c r="CV3453" s="51"/>
      <c r="CW3453" s="51"/>
      <c r="CX3453" s="51"/>
      <c r="CY3453" s="51"/>
      <c r="CZ3453" s="51"/>
      <c r="DA3453" s="51"/>
      <c r="DB3453" s="51"/>
      <c r="DC3453" s="51"/>
      <c r="DD3453" s="51"/>
    </row>
    <row r="3454" spans="73:108" ht="15" x14ac:dyDescent="0.25">
      <c r="BU3454" s="91"/>
      <c r="BV3454" s="177">
        <v>2008</v>
      </c>
      <c r="BW3454" s="177">
        <v>1</v>
      </c>
      <c r="BX3454" s="177" t="s">
        <v>269</v>
      </c>
      <c r="BY3454" s="177" t="s">
        <v>262</v>
      </c>
      <c r="BZ3454" s="177" t="s">
        <v>347</v>
      </c>
      <c r="CA3454" s="177">
        <v>3</v>
      </c>
      <c r="CB3454" s="177" t="s">
        <v>264</v>
      </c>
      <c r="CC3454" s="122">
        <v>27921.34</v>
      </c>
      <c r="CD3454" s="178" t="s">
        <v>2581</v>
      </c>
      <c r="CE3454" s="177" t="s">
        <v>270</v>
      </c>
      <c r="CF3454" s="177" t="s">
        <v>685</v>
      </c>
      <c r="CG3454" s="83" t="s">
        <v>9</v>
      </c>
      <c r="CH3454" s="57"/>
      <c r="CV3454" s="51"/>
      <c r="CW3454" s="51"/>
      <c r="CX3454" s="51"/>
      <c r="CY3454" s="51"/>
      <c r="CZ3454" s="51"/>
      <c r="DA3454" s="51"/>
      <c r="DB3454" s="51"/>
      <c r="DC3454" s="51"/>
      <c r="DD3454" s="51"/>
    </row>
    <row r="3455" spans="73:108" ht="15" x14ac:dyDescent="0.25">
      <c r="BU3455" s="91"/>
      <c r="BV3455" s="177">
        <v>2008</v>
      </c>
      <c r="BW3455" s="177">
        <v>1</v>
      </c>
      <c r="BX3455" s="177" t="s">
        <v>269</v>
      </c>
      <c r="BY3455" s="177" t="s">
        <v>262</v>
      </c>
      <c r="BZ3455" s="177" t="s">
        <v>347</v>
      </c>
      <c r="CA3455" s="177">
        <v>3</v>
      </c>
      <c r="CB3455" s="177" t="s">
        <v>264</v>
      </c>
      <c r="CC3455" s="122">
        <v>4088.46</v>
      </c>
      <c r="CD3455" s="178" t="s">
        <v>2582</v>
      </c>
      <c r="CE3455" s="177" t="s">
        <v>270</v>
      </c>
      <c r="CF3455" s="177" t="s">
        <v>687</v>
      </c>
      <c r="CG3455" s="83" t="s">
        <v>9</v>
      </c>
      <c r="CH3455" s="57"/>
      <c r="CV3455" s="51"/>
      <c r="CW3455" s="51"/>
      <c r="CX3455" s="51"/>
      <c r="CY3455" s="51"/>
      <c r="CZ3455" s="51"/>
      <c r="DA3455" s="51"/>
      <c r="DB3455" s="51"/>
      <c r="DC3455" s="51"/>
      <c r="DD3455" s="51"/>
    </row>
    <row r="3456" spans="73:108" ht="15" x14ac:dyDescent="0.25">
      <c r="BU3456" s="91"/>
      <c r="BV3456" s="177">
        <v>2008</v>
      </c>
      <c r="BW3456" s="177">
        <v>1</v>
      </c>
      <c r="BX3456" s="177" t="s">
        <v>269</v>
      </c>
      <c r="BY3456" s="177" t="s">
        <v>262</v>
      </c>
      <c r="BZ3456" s="177" t="s">
        <v>347</v>
      </c>
      <c r="CA3456" s="177">
        <v>3</v>
      </c>
      <c r="CB3456" s="177" t="s">
        <v>264</v>
      </c>
      <c r="CC3456" s="122">
        <v>6181.18</v>
      </c>
      <c r="CD3456" s="178" t="s">
        <v>2584</v>
      </c>
      <c r="CE3456" s="177" t="s">
        <v>270</v>
      </c>
      <c r="CF3456" s="177" t="s">
        <v>689</v>
      </c>
      <c r="CG3456" s="83" t="s">
        <v>9</v>
      </c>
      <c r="CH3456" s="57"/>
      <c r="CV3456" s="51"/>
      <c r="CW3456" s="51"/>
      <c r="CX3456" s="51"/>
      <c r="CY3456" s="51"/>
      <c r="CZ3456" s="51"/>
      <c r="DA3456" s="51"/>
      <c r="DB3456" s="51"/>
      <c r="DC3456" s="51"/>
      <c r="DD3456" s="51"/>
    </row>
    <row r="3457" spans="73:108" ht="15" x14ac:dyDescent="0.25">
      <c r="BU3457" s="91"/>
      <c r="BV3457" s="177">
        <v>2008</v>
      </c>
      <c r="BW3457" s="177">
        <v>1</v>
      </c>
      <c r="BX3457" s="177" t="s">
        <v>269</v>
      </c>
      <c r="BY3457" s="177" t="s">
        <v>262</v>
      </c>
      <c r="BZ3457" s="177" t="s">
        <v>347</v>
      </c>
      <c r="CA3457" s="177">
        <v>3</v>
      </c>
      <c r="CB3457" s="177" t="s">
        <v>264</v>
      </c>
      <c r="CC3457" s="122">
        <v>4684.4399999999996</v>
      </c>
      <c r="CD3457" s="178" t="s">
        <v>2572</v>
      </c>
      <c r="CE3457" s="177" t="s">
        <v>270</v>
      </c>
      <c r="CF3457" s="177" t="s">
        <v>678</v>
      </c>
      <c r="CG3457" s="83" t="s">
        <v>9</v>
      </c>
      <c r="CH3457" s="57"/>
      <c r="CV3457" s="51"/>
      <c r="CW3457" s="51"/>
      <c r="CX3457" s="51"/>
      <c r="CY3457" s="51"/>
      <c r="CZ3457" s="51"/>
      <c r="DA3457" s="51"/>
      <c r="DB3457" s="51"/>
      <c r="DC3457" s="51"/>
      <c r="DD3457" s="51"/>
    </row>
    <row r="3458" spans="73:108" ht="15" x14ac:dyDescent="0.25">
      <c r="BU3458" s="91"/>
      <c r="BV3458" s="177">
        <v>2008</v>
      </c>
      <c r="BW3458" s="177">
        <v>1</v>
      </c>
      <c r="BX3458" s="177" t="s">
        <v>269</v>
      </c>
      <c r="BY3458" s="177" t="s">
        <v>262</v>
      </c>
      <c r="BZ3458" s="177" t="s">
        <v>347</v>
      </c>
      <c r="CA3458" s="177">
        <v>3</v>
      </c>
      <c r="CB3458" s="177" t="s">
        <v>264</v>
      </c>
      <c r="CC3458" s="122">
        <v>4126.75</v>
      </c>
      <c r="CD3458" s="178" t="s">
        <v>2560</v>
      </c>
      <c r="CE3458" s="177" t="s">
        <v>270</v>
      </c>
      <c r="CF3458" s="177" t="s">
        <v>666</v>
      </c>
      <c r="CG3458" s="83" t="s">
        <v>9</v>
      </c>
      <c r="CH3458" s="57"/>
      <c r="CV3458" s="51"/>
      <c r="CW3458" s="51"/>
      <c r="CX3458" s="51"/>
      <c r="CY3458" s="51"/>
      <c r="CZ3458" s="51"/>
      <c r="DA3458" s="51"/>
      <c r="DB3458" s="51"/>
      <c r="DC3458" s="51"/>
      <c r="DD3458" s="51"/>
    </row>
    <row r="3459" spans="73:108" ht="15" x14ac:dyDescent="0.25">
      <c r="BU3459" s="91"/>
      <c r="BV3459" s="177">
        <v>2008</v>
      </c>
      <c r="BW3459" s="177">
        <v>1</v>
      </c>
      <c r="BX3459" s="177" t="s">
        <v>269</v>
      </c>
      <c r="BY3459" s="177" t="s">
        <v>262</v>
      </c>
      <c r="BZ3459" s="177" t="s">
        <v>347</v>
      </c>
      <c r="CA3459" s="177">
        <v>3</v>
      </c>
      <c r="CB3459" s="177" t="s">
        <v>473</v>
      </c>
      <c r="CC3459" s="122">
        <v>62602</v>
      </c>
      <c r="CD3459" s="178" t="s">
        <v>2588</v>
      </c>
      <c r="CE3459" s="177" t="s">
        <v>270</v>
      </c>
      <c r="CF3459" s="177" t="s">
        <v>692</v>
      </c>
      <c r="CG3459" s="83" t="s">
        <v>9</v>
      </c>
      <c r="CH3459" s="57"/>
      <c r="CV3459" s="51"/>
      <c r="CW3459" s="51"/>
      <c r="CX3459" s="51"/>
      <c r="CY3459" s="51"/>
      <c r="CZ3459" s="51"/>
      <c r="DA3459" s="51"/>
      <c r="DB3459" s="51"/>
      <c r="DC3459" s="51"/>
      <c r="DD3459" s="51"/>
    </row>
    <row r="3460" spans="73:108" ht="15" x14ac:dyDescent="0.25">
      <c r="BU3460" s="91"/>
      <c r="BV3460" s="177">
        <v>2008</v>
      </c>
      <c r="BW3460" s="177">
        <v>1</v>
      </c>
      <c r="BX3460" s="177" t="s">
        <v>269</v>
      </c>
      <c r="BY3460" s="177" t="s">
        <v>262</v>
      </c>
      <c r="BZ3460" s="177" t="s">
        <v>347</v>
      </c>
      <c r="CA3460" s="177">
        <v>3</v>
      </c>
      <c r="CB3460" s="177" t="s">
        <v>693</v>
      </c>
      <c r="CC3460" s="122">
        <v>10.23</v>
      </c>
      <c r="CD3460" s="178" t="s">
        <v>204</v>
      </c>
      <c r="CE3460" s="177" t="s">
        <v>270</v>
      </c>
      <c r="CF3460" s="177" t="s">
        <v>694</v>
      </c>
      <c r="CG3460" s="83" t="s">
        <v>9</v>
      </c>
      <c r="CH3460" s="57"/>
      <c r="CV3460" s="51"/>
      <c r="CW3460" s="51"/>
      <c r="CX3460" s="51"/>
      <c r="CY3460" s="51"/>
      <c r="CZ3460" s="51"/>
      <c r="DA3460" s="51"/>
      <c r="DB3460" s="51"/>
      <c r="DC3460" s="51"/>
      <c r="DD3460" s="51"/>
    </row>
    <row r="3461" spans="73:108" ht="15" x14ac:dyDescent="0.25">
      <c r="BU3461" s="91"/>
      <c r="BV3461" s="177">
        <v>2008</v>
      </c>
      <c r="BW3461" s="177">
        <v>1</v>
      </c>
      <c r="BX3461" s="177" t="s">
        <v>269</v>
      </c>
      <c r="BY3461" s="177" t="s">
        <v>262</v>
      </c>
      <c r="BZ3461" s="177" t="s">
        <v>277</v>
      </c>
      <c r="CA3461" s="177">
        <v>7</v>
      </c>
      <c r="CB3461" s="177" t="s">
        <v>264</v>
      </c>
      <c r="CC3461" s="122">
        <v>42</v>
      </c>
      <c r="CD3461" s="178" t="s">
        <v>2564</v>
      </c>
      <c r="CE3461" s="177" t="s">
        <v>270</v>
      </c>
      <c r="CF3461" s="177" t="s">
        <v>671</v>
      </c>
      <c r="CG3461" s="83" t="s">
        <v>89</v>
      </c>
      <c r="CH3461" s="57"/>
      <c r="CV3461" s="51"/>
      <c r="CW3461" s="51"/>
      <c r="CX3461" s="51"/>
      <c r="CY3461" s="51"/>
      <c r="CZ3461" s="51"/>
      <c r="DA3461" s="51"/>
      <c r="DB3461" s="51"/>
      <c r="DC3461" s="51"/>
      <c r="DD3461" s="51"/>
    </row>
    <row r="3462" spans="73:108" ht="15" x14ac:dyDescent="0.25">
      <c r="BU3462" s="91"/>
      <c r="BV3462" s="177">
        <v>2008</v>
      </c>
      <c r="BW3462" s="177">
        <v>1</v>
      </c>
      <c r="BX3462" s="177" t="s">
        <v>269</v>
      </c>
      <c r="BY3462" s="177" t="s">
        <v>262</v>
      </c>
      <c r="BZ3462" s="177" t="s">
        <v>277</v>
      </c>
      <c r="CA3462" s="177">
        <v>7</v>
      </c>
      <c r="CB3462" s="177" t="s">
        <v>264</v>
      </c>
      <c r="CC3462" s="122">
        <v>73.73</v>
      </c>
      <c r="CD3462" s="178" t="s">
        <v>2565</v>
      </c>
      <c r="CE3462" s="177" t="s">
        <v>270</v>
      </c>
      <c r="CF3462" s="177" t="s">
        <v>670</v>
      </c>
      <c r="CG3462" s="83" t="s">
        <v>89</v>
      </c>
      <c r="CH3462" s="57"/>
      <c r="CV3462" s="51"/>
      <c r="CW3462" s="51"/>
      <c r="CX3462" s="51"/>
      <c r="CY3462" s="51"/>
      <c r="CZ3462" s="51"/>
      <c r="DA3462" s="51"/>
      <c r="DB3462" s="51"/>
      <c r="DC3462" s="51"/>
      <c r="DD3462" s="51"/>
    </row>
    <row r="3463" spans="73:108" ht="15" x14ac:dyDescent="0.25">
      <c r="BU3463" s="91"/>
      <c r="BV3463" s="177">
        <v>2008</v>
      </c>
      <c r="BW3463" s="177">
        <v>1</v>
      </c>
      <c r="BX3463" s="177" t="s">
        <v>269</v>
      </c>
      <c r="BY3463" s="177" t="s">
        <v>262</v>
      </c>
      <c r="BZ3463" s="177" t="s">
        <v>263</v>
      </c>
      <c r="CA3463" s="177">
        <v>7</v>
      </c>
      <c r="CB3463" s="177" t="s">
        <v>264</v>
      </c>
      <c r="CC3463" s="122">
        <v>554.9</v>
      </c>
      <c r="CD3463" s="178" t="s">
        <v>2569</v>
      </c>
      <c r="CE3463" s="177" t="s">
        <v>270</v>
      </c>
      <c r="CF3463" s="177" t="s">
        <v>676</v>
      </c>
      <c r="CG3463" s="83" t="s">
        <v>89</v>
      </c>
      <c r="CH3463" s="57"/>
      <c r="CV3463" s="51"/>
      <c r="CW3463" s="51"/>
      <c r="CX3463" s="51"/>
      <c r="CY3463" s="51"/>
      <c r="CZ3463" s="51"/>
      <c r="DA3463" s="51"/>
      <c r="DB3463" s="51"/>
      <c r="DC3463" s="51"/>
      <c r="DD3463" s="51"/>
    </row>
    <row r="3464" spans="73:108" ht="15" x14ac:dyDescent="0.25">
      <c r="BU3464" s="91"/>
      <c r="BV3464" s="177">
        <v>2008</v>
      </c>
      <c r="BW3464" s="177">
        <v>1</v>
      </c>
      <c r="BX3464" s="177" t="s">
        <v>269</v>
      </c>
      <c r="BY3464" s="177" t="s">
        <v>262</v>
      </c>
      <c r="BZ3464" s="177" t="s">
        <v>263</v>
      </c>
      <c r="CA3464" s="177">
        <v>7</v>
      </c>
      <c r="CB3464" s="177" t="s">
        <v>264</v>
      </c>
      <c r="CC3464" s="122">
        <v>1706.87</v>
      </c>
      <c r="CD3464" s="178" t="s">
        <v>2570</v>
      </c>
      <c r="CE3464" s="177" t="s">
        <v>270</v>
      </c>
      <c r="CF3464" s="177" t="s">
        <v>677</v>
      </c>
      <c r="CG3464" s="83" t="s">
        <v>89</v>
      </c>
      <c r="CH3464" s="57"/>
      <c r="CV3464" s="51"/>
      <c r="CW3464" s="51"/>
      <c r="CX3464" s="51"/>
      <c r="CY3464" s="51"/>
      <c r="CZ3464" s="51"/>
      <c r="DA3464" s="51"/>
      <c r="DB3464" s="51"/>
      <c r="DC3464" s="51"/>
      <c r="DD3464" s="51"/>
    </row>
    <row r="3465" spans="73:108" ht="15" x14ac:dyDescent="0.25">
      <c r="BU3465" s="91"/>
      <c r="BV3465" s="177">
        <v>2008</v>
      </c>
      <c r="BW3465" s="177">
        <v>1</v>
      </c>
      <c r="BX3465" s="177" t="s">
        <v>269</v>
      </c>
      <c r="BY3465" s="177" t="s">
        <v>262</v>
      </c>
      <c r="BZ3465" s="177" t="s">
        <v>263</v>
      </c>
      <c r="CA3465" s="177">
        <v>7</v>
      </c>
      <c r="CB3465" s="177" t="s">
        <v>264</v>
      </c>
      <c r="CC3465" s="122">
        <v>2134.6</v>
      </c>
      <c r="CD3465" s="178" t="s">
        <v>2571</v>
      </c>
      <c r="CE3465" s="177" t="s">
        <v>270</v>
      </c>
      <c r="CF3465" s="177" t="s">
        <v>675</v>
      </c>
      <c r="CG3465" s="83" t="s">
        <v>89</v>
      </c>
      <c r="CH3465" s="57"/>
      <c r="CV3465" s="51"/>
      <c r="CW3465" s="51"/>
      <c r="CX3465" s="51"/>
      <c r="CY3465" s="51"/>
      <c r="CZ3465" s="51"/>
      <c r="DA3465" s="51"/>
      <c r="DB3465" s="51"/>
      <c r="DC3465" s="51"/>
      <c r="DD3465" s="51"/>
    </row>
    <row r="3466" spans="73:108" ht="15" x14ac:dyDescent="0.25">
      <c r="BU3466" s="91"/>
      <c r="BV3466" s="177">
        <v>2008</v>
      </c>
      <c r="BW3466" s="177">
        <v>2</v>
      </c>
      <c r="BX3466" s="177" t="s">
        <v>269</v>
      </c>
      <c r="BY3466" s="177" t="s">
        <v>262</v>
      </c>
      <c r="BZ3466" s="177" t="s">
        <v>277</v>
      </c>
      <c r="CA3466" s="177">
        <v>3</v>
      </c>
      <c r="CB3466" s="177" t="s">
        <v>264</v>
      </c>
      <c r="CC3466" s="122">
        <v>1759.9</v>
      </c>
      <c r="CD3466" s="178" t="s">
        <v>2593</v>
      </c>
      <c r="CE3466" s="177" t="s">
        <v>270</v>
      </c>
      <c r="CF3466" s="177" t="s">
        <v>702</v>
      </c>
      <c r="CG3466" s="83" t="s">
        <v>9</v>
      </c>
      <c r="CH3466" s="57"/>
      <c r="CV3466" s="51"/>
      <c r="CW3466" s="51"/>
      <c r="CX3466" s="51"/>
      <c r="CY3466" s="51"/>
      <c r="CZ3466" s="51"/>
      <c r="DA3466" s="51"/>
      <c r="DB3466" s="51"/>
      <c r="DC3466" s="51"/>
      <c r="DD3466" s="51"/>
    </row>
    <row r="3467" spans="73:108" ht="15" x14ac:dyDescent="0.25">
      <c r="BU3467" s="91"/>
      <c r="BV3467" s="177">
        <v>2008</v>
      </c>
      <c r="BW3467" s="177">
        <v>2</v>
      </c>
      <c r="BX3467" s="177" t="s">
        <v>269</v>
      </c>
      <c r="BY3467" s="177" t="s">
        <v>262</v>
      </c>
      <c r="BZ3467" s="177" t="s">
        <v>277</v>
      </c>
      <c r="CA3467" s="177">
        <v>3</v>
      </c>
      <c r="CB3467" s="177" t="s">
        <v>264</v>
      </c>
      <c r="CC3467" s="122">
        <v>666.24</v>
      </c>
      <c r="CD3467" s="178" t="s">
        <v>2594</v>
      </c>
      <c r="CE3467" s="177" t="s">
        <v>270</v>
      </c>
      <c r="CF3467" s="177" t="s">
        <v>703</v>
      </c>
      <c r="CG3467" s="83" t="s">
        <v>9</v>
      </c>
      <c r="CH3467" s="57"/>
      <c r="CV3467" s="51"/>
      <c r="CW3467" s="51"/>
      <c r="CX3467" s="51"/>
      <c r="CY3467" s="51"/>
      <c r="CZ3467" s="51"/>
      <c r="DA3467" s="51"/>
      <c r="DB3467" s="51"/>
      <c r="DC3467" s="51"/>
      <c r="DD3467" s="51"/>
    </row>
    <row r="3468" spans="73:108" ht="15" x14ac:dyDescent="0.25">
      <c r="BU3468" s="91"/>
      <c r="BV3468" s="177">
        <v>2008</v>
      </c>
      <c r="BW3468" s="177">
        <v>2</v>
      </c>
      <c r="BX3468" s="177" t="s">
        <v>269</v>
      </c>
      <c r="BY3468" s="177" t="s">
        <v>262</v>
      </c>
      <c r="BZ3468" s="177" t="s">
        <v>277</v>
      </c>
      <c r="CA3468" s="177">
        <v>3</v>
      </c>
      <c r="CB3468" s="177" t="s">
        <v>264</v>
      </c>
      <c r="CC3468" s="122">
        <v>3869.38</v>
      </c>
      <c r="CD3468" s="178" t="s">
        <v>2595</v>
      </c>
      <c r="CE3468" s="177" t="s">
        <v>270</v>
      </c>
      <c r="CF3468" s="177" t="s">
        <v>700</v>
      </c>
      <c r="CG3468" s="83" t="s">
        <v>9</v>
      </c>
      <c r="CH3468" s="57"/>
      <c r="CV3468" s="51"/>
      <c r="CW3468" s="51"/>
      <c r="CX3468" s="51"/>
      <c r="CY3468" s="51"/>
      <c r="CZ3468" s="51"/>
      <c r="DA3468" s="51"/>
      <c r="DB3468" s="51"/>
      <c r="DC3468" s="51"/>
      <c r="DD3468" s="51"/>
    </row>
    <row r="3469" spans="73:108" ht="15" x14ac:dyDescent="0.25">
      <c r="BU3469" s="91"/>
      <c r="BV3469" s="177">
        <v>2008</v>
      </c>
      <c r="BW3469" s="177">
        <v>2</v>
      </c>
      <c r="BX3469" s="177" t="s">
        <v>269</v>
      </c>
      <c r="BY3469" s="177" t="s">
        <v>262</v>
      </c>
      <c r="BZ3469" s="177" t="s">
        <v>277</v>
      </c>
      <c r="CA3469" s="177">
        <v>3</v>
      </c>
      <c r="CB3469" s="177" t="s">
        <v>264</v>
      </c>
      <c r="CC3469" s="122">
        <v>2846.34</v>
      </c>
      <c r="CD3469" s="178" t="s">
        <v>2596</v>
      </c>
      <c r="CE3469" s="177" t="s">
        <v>270</v>
      </c>
      <c r="CF3469" s="177" t="s">
        <v>701</v>
      </c>
      <c r="CG3469" s="83" t="s">
        <v>9</v>
      </c>
      <c r="CH3469" s="57"/>
      <c r="CV3469" s="51"/>
      <c r="CW3469" s="51"/>
      <c r="CX3469" s="51"/>
      <c r="CY3469" s="51"/>
      <c r="CZ3469" s="51"/>
      <c r="DA3469" s="51"/>
      <c r="DB3469" s="51"/>
      <c r="DC3469" s="51"/>
      <c r="DD3469" s="51"/>
    </row>
    <row r="3470" spans="73:108" ht="15" x14ac:dyDescent="0.25">
      <c r="BU3470" s="91"/>
      <c r="BV3470" s="177">
        <v>2008</v>
      </c>
      <c r="BW3470" s="177">
        <v>2</v>
      </c>
      <c r="BX3470" s="177" t="s">
        <v>269</v>
      </c>
      <c r="BY3470" s="177" t="s">
        <v>262</v>
      </c>
      <c r="BZ3470" s="177" t="s">
        <v>277</v>
      </c>
      <c r="CA3470" s="177">
        <v>3</v>
      </c>
      <c r="CB3470" s="177" t="s">
        <v>473</v>
      </c>
      <c r="CC3470" s="122">
        <v>1983.76</v>
      </c>
      <c r="CD3470" s="178" t="s">
        <v>2595</v>
      </c>
      <c r="CE3470" s="177" t="s">
        <v>270</v>
      </c>
      <c r="CF3470" s="177" t="s">
        <v>700</v>
      </c>
      <c r="CG3470" s="83" t="s">
        <v>9</v>
      </c>
      <c r="CH3470" s="57"/>
      <c r="CV3470" s="51"/>
      <c r="CW3470" s="51"/>
      <c r="CX3470" s="51"/>
      <c r="CY3470" s="51"/>
      <c r="CZ3470" s="51"/>
      <c r="DA3470" s="51"/>
      <c r="DB3470" s="51"/>
      <c r="DC3470" s="51"/>
      <c r="DD3470" s="51"/>
    </row>
    <row r="3471" spans="73:108" ht="15" x14ac:dyDescent="0.25">
      <c r="BU3471" s="91"/>
      <c r="BV3471" s="177">
        <v>2008</v>
      </c>
      <c r="BW3471" s="177">
        <v>2</v>
      </c>
      <c r="BX3471" s="177" t="s">
        <v>269</v>
      </c>
      <c r="BY3471" s="177" t="s">
        <v>262</v>
      </c>
      <c r="BZ3471" s="177" t="s">
        <v>277</v>
      </c>
      <c r="CA3471" s="177">
        <v>3</v>
      </c>
      <c r="CB3471" s="177" t="s">
        <v>389</v>
      </c>
      <c r="CC3471" s="122">
        <v>2924.34</v>
      </c>
      <c r="CD3471" s="178" t="s">
        <v>2597</v>
      </c>
      <c r="CE3471" s="177" t="s">
        <v>270</v>
      </c>
      <c r="CF3471" s="177" t="s">
        <v>704</v>
      </c>
      <c r="CG3471" s="83" t="s">
        <v>9</v>
      </c>
      <c r="CH3471" s="57"/>
      <c r="CV3471" s="51"/>
      <c r="CW3471" s="51"/>
      <c r="CX3471" s="51"/>
      <c r="CY3471" s="51"/>
      <c r="CZ3471" s="51"/>
      <c r="DA3471" s="51"/>
      <c r="DB3471" s="51"/>
      <c r="DC3471" s="51"/>
      <c r="DD3471" s="51"/>
    </row>
    <row r="3472" spans="73:108" ht="15" x14ac:dyDescent="0.25">
      <c r="BU3472" s="91"/>
      <c r="BV3472" s="177">
        <v>2008</v>
      </c>
      <c r="BW3472" s="177">
        <v>2</v>
      </c>
      <c r="BX3472" s="177" t="s">
        <v>269</v>
      </c>
      <c r="BY3472" s="177" t="s">
        <v>262</v>
      </c>
      <c r="BZ3472" s="177" t="s">
        <v>263</v>
      </c>
      <c r="CA3472" s="177">
        <v>3</v>
      </c>
      <c r="CB3472" s="177" t="s">
        <v>264</v>
      </c>
      <c r="CC3472" s="122">
        <v>19209.400000000001</v>
      </c>
      <c r="CD3472" s="178" t="s">
        <v>2595</v>
      </c>
      <c r="CE3472" s="177" t="s">
        <v>270</v>
      </c>
      <c r="CF3472" s="177" t="s">
        <v>700</v>
      </c>
      <c r="CG3472" s="83" t="s">
        <v>9</v>
      </c>
      <c r="CH3472" s="57"/>
      <c r="CV3472" s="51"/>
      <c r="CW3472" s="51"/>
      <c r="CX3472" s="51"/>
      <c r="CY3472" s="51"/>
      <c r="CZ3472" s="51"/>
      <c r="DA3472" s="51"/>
      <c r="DB3472" s="51"/>
      <c r="DC3472" s="51"/>
      <c r="DD3472" s="51"/>
    </row>
    <row r="3473" spans="73:108" ht="15" x14ac:dyDescent="0.25">
      <c r="BU3473" s="91"/>
      <c r="BV3473" s="177">
        <v>2008</v>
      </c>
      <c r="BW3473" s="177">
        <v>2</v>
      </c>
      <c r="BX3473" s="177" t="s">
        <v>269</v>
      </c>
      <c r="BY3473" s="177" t="s">
        <v>262</v>
      </c>
      <c r="BZ3473" s="177" t="s">
        <v>266</v>
      </c>
      <c r="CA3473" s="177">
        <v>3</v>
      </c>
      <c r="CB3473" s="177" t="s">
        <v>264</v>
      </c>
      <c r="CC3473" s="122">
        <v>16650</v>
      </c>
      <c r="CD3473" s="178" t="s">
        <v>2601</v>
      </c>
      <c r="CE3473" s="177" t="s">
        <v>270</v>
      </c>
      <c r="CF3473" s="177" t="s">
        <v>709</v>
      </c>
      <c r="CG3473" s="83" t="s">
        <v>9</v>
      </c>
      <c r="CH3473" s="57"/>
      <c r="CV3473" s="51"/>
      <c r="CW3473" s="51"/>
      <c r="CX3473" s="51"/>
      <c r="CY3473" s="51"/>
      <c r="CZ3473" s="51"/>
      <c r="DA3473" s="51"/>
      <c r="DB3473" s="51"/>
      <c r="DC3473" s="51"/>
      <c r="DD3473" s="51"/>
    </row>
    <row r="3474" spans="73:108" ht="15" x14ac:dyDescent="0.25">
      <c r="BU3474" s="91"/>
      <c r="BV3474" s="177">
        <v>2008</v>
      </c>
      <c r="BW3474" s="177">
        <v>2</v>
      </c>
      <c r="BX3474" s="177" t="s">
        <v>269</v>
      </c>
      <c r="BY3474" s="177" t="s">
        <v>262</v>
      </c>
      <c r="BZ3474" s="177" t="s">
        <v>266</v>
      </c>
      <c r="CA3474" s="177">
        <v>3</v>
      </c>
      <c r="CB3474" s="177" t="s">
        <v>264</v>
      </c>
      <c r="CC3474" s="122">
        <v>1850</v>
      </c>
      <c r="CD3474" s="178" t="s">
        <v>2602</v>
      </c>
      <c r="CE3474" s="177" t="s">
        <v>270</v>
      </c>
      <c r="CF3474" s="177" t="s">
        <v>573</v>
      </c>
      <c r="CG3474" s="83" t="s">
        <v>9</v>
      </c>
      <c r="CH3474" s="57"/>
      <c r="CV3474" s="51"/>
      <c r="CW3474" s="51"/>
      <c r="CX3474" s="51"/>
      <c r="CY3474" s="51"/>
      <c r="CZ3474" s="51"/>
      <c r="DA3474" s="51"/>
      <c r="DB3474" s="51"/>
      <c r="DC3474" s="51"/>
      <c r="DD3474" s="51"/>
    </row>
    <row r="3475" spans="73:108" ht="15" x14ac:dyDescent="0.25">
      <c r="BU3475" s="91"/>
      <c r="BV3475" s="177">
        <v>2008</v>
      </c>
      <c r="BW3475" s="177">
        <v>2</v>
      </c>
      <c r="BX3475" s="177" t="s">
        <v>269</v>
      </c>
      <c r="BY3475" s="177" t="s">
        <v>262</v>
      </c>
      <c r="BZ3475" s="177" t="s">
        <v>267</v>
      </c>
      <c r="CA3475" s="177">
        <v>3</v>
      </c>
      <c r="CB3475" s="177" t="s">
        <v>264</v>
      </c>
      <c r="CC3475" s="122">
        <v>16650</v>
      </c>
      <c r="CD3475" s="178" t="s">
        <v>2601</v>
      </c>
      <c r="CE3475" s="177" t="s">
        <v>270</v>
      </c>
      <c r="CF3475" s="177" t="s">
        <v>709</v>
      </c>
      <c r="CG3475" s="83" t="s">
        <v>9</v>
      </c>
      <c r="CH3475" s="57"/>
      <c r="CV3475" s="51"/>
      <c r="CW3475" s="51"/>
      <c r="CX3475" s="51"/>
      <c r="CY3475" s="51"/>
      <c r="CZ3475" s="51"/>
      <c r="DA3475" s="51"/>
      <c r="DB3475" s="51"/>
      <c r="DC3475" s="51"/>
      <c r="DD3475" s="51"/>
    </row>
    <row r="3476" spans="73:108" ht="15" x14ac:dyDescent="0.25">
      <c r="BU3476" s="91"/>
      <c r="BV3476" s="177">
        <v>2008</v>
      </c>
      <c r="BW3476" s="177">
        <v>2</v>
      </c>
      <c r="BX3476" s="177" t="s">
        <v>269</v>
      </c>
      <c r="BY3476" s="177" t="s">
        <v>262</v>
      </c>
      <c r="BZ3476" s="177" t="s">
        <v>267</v>
      </c>
      <c r="CA3476" s="177">
        <v>3</v>
      </c>
      <c r="CB3476" s="177" t="s">
        <v>264</v>
      </c>
      <c r="CC3476" s="122">
        <v>1850</v>
      </c>
      <c r="CD3476" s="178" t="s">
        <v>2602</v>
      </c>
      <c r="CE3476" s="177" t="s">
        <v>270</v>
      </c>
      <c r="CF3476" s="177" t="s">
        <v>573</v>
      </c>
      <c r="CG3476" s="83" t="s">
        <v>9</v>
      </c>
      <c r="CH3476" s="57"/>
      <c r="CV3476" s="51"/>
      <c r="CW3476" s="51"/>
      <c r="CX3476" s="51"/>
      <c r="CY3476" s="51"/>
      <c r="CZ3476" s="51"/>
      <c r="DA3476" s="51"/>
      <c r="DB3476" s="51"/>
      <c r="DC3476" s="51"/>
      <c r="DD3476" s="51"/>
    </row>
    <row r="3477" spans="73:108" ht="15" x14ac:dyDescent="0.25">
      <c r="BU3477" s="91"/>
      <c r="BV3477" s="177">
        <v>2008</v>
      </c>
      <c r="BW3477" s="177">
        <v>2</v>
      </c>
      <c r="BX3477" s="177" t="s">
        <v>269</v>
      </c>
      <c r="BY3477" s="177" t="s">
        <v>262</v>
      </c>
      <c r="BZ3477" s="177" t="s">
        <v>268</v>
      </c>
      <c r="CA3477" s="177">
        <v>3</v>
      </c>
      <c r="CB3477" s="177" t="s">
        <v>264</v>
      </c>
      <c r="CC3477" s="122">
        <v>26550</v>
      </c>
      <c r="CD3477" s="178" t="s">
        <v>2601</v>
      </c>
      <c r="CE3477" s="177" t="s">
        <v>270</v>
      </c>
      <c r="CF3477" s="177" t="s">
        <v>709</v>
      </c>
      <c r="CG3477" s="83" t="s">
        <v>9</v>
      </c>
      <c r="CH3477" s="57"/>
      <c r="CV3477" s="51"/>
      <c r="CW3477" s="51"/>
      <c r="CX3477" s="51"/>
      <c r="CY3477" s="51"/>
      <c r="CZ3477" s="51"/>
      <c r="DA3477" s="51"/>
      <c r="DB3477" s="51"/>
      <c r="DC3477" s="51"/>
      <c r="DD3477" s="51"/>
    </row>
    <row r="3478" spans="73:108" ht="15" x14ac:dyDescent="0.25">
      <c r="BU3478" s="91"/>
      <c r="BV3478" s="177">
        <v>2008</v>
      </c>
      <c r="BW3478" s="177">
        <v>2</v>
      </c>
      <c r="BX3478" s="177" t="s">
        <v>269</v>
      </c>
      <c r="BY3478" s="177" t="s">
        <v>262</v>
      </c>
      <c r="BZ3478" s="177" t="s">
        <v>268</v>
      </c>
      <c r="CA3478" s="177">
        <v>3</v>
      </c>
      <c r="CB3478" s="177" t="s">
        <v>264</v>
      </c>
      <c r="CC3478" s="122">
        <v>2950</v>
      </c>
      <c r="CD3478" s="178" t="s">
        <v>2602</v>
      </c>
      <c r="CE3478" s="177" t="s">
        <v>270</v>
      </c>
      <c r="CF3478" s="177" t="s">
        <v>573</v>
      </c>
      <c r="CG3478" s="83" t="s">
        <v>9</v>
      </c>
      <c r="CH3478" s="57"/>
      <c r="CV3478" s="51"/>
      <c r="CW3478" s="51"/>
      <c r="CX3478" s="51"/>
      <c r="CY3478" s="51"/>
      <c r="CZ3478" s="51"/>
      <c r="DA3478" s="51"/>
      <c r="DB3478" s="51"/>
      <c r="DC3478" s="51"/>
      <c r="DD3478" s="51"/>
    </row>
    <row r="3479" spans="73:108" ht="15" x14ac:dyDescent="0.25">
      <c r="BU3479" s="91"/>
      <c r="BV3479" s="177">
        <v>2008</v>
      </c>
      <c r="BW3479" s="177">
        <v>2</v>
      </c>
      <c r="BX3479" s="177" t="s">
        <v>269</v>
      </c>
      <c r="BY3479" s="177" t="s">
        <v>262</v>
      </c>
      <c r="BZ3479" s="177" t="s">
        <v>268</v>
      </c>
      <c r="CA3479" s="177">
        <v>3</v>
      </c>
      <c r="CB3479" s="177" t="s">
        <v>264</v>
      </c>
      <c r="CC3479" s="122">
        <v>11098.24</v>
      </c>
      <c r="CD3479" s="178" t="s">
        <v>2603</v>
      </c>
      <c r="CE3479" s="177" t="s">
        <v>270</v>
      </c>
      <c r="CF3479" s="177" t="s">
        <v>710</v>
      </c>
      <c r="CG3479" s="83" t="s">
        <v>9</v>
      </c>
      <c r="CH3479" s="57"/>
      <c r="CV3479" s="51"/>
      <c r="CW3479" s="51"/>
      <c r="CX3479" s="51"/>
      <c r="CY3479" s="51"/>
      <c r="CZ3479" s="51"/>
      <c r="DA3479" s="51"/>
      <c r="DB3479" s="51"/>
      <c r="DC3479" s="51"/>
      <c r="DD3479" s="51"/>
    </row>
    <row r="3480" spans="73:108" ht="15" x14ac:dyDescent="0.25">
      <c r="BU3480" s="91"/>
      <c r="BV3480" s="177">
        <v>2008</v>
      </c>
      <c r="BW3480" s="177">
        <v>2</v>
      </c>
      <c r="BX3480" s="177" t="s">
        <v>269</v>
      </c>
      <c r="BY3480" s="177" t="s">
        <v>262</v>
      </c>
      <c r="BZ3480" s="177" t="s">
        <v>268</v>
      </c>
      <c r="CA3480" s="177">
        <v>3</v>
      </c>
      <c r="CB3480" s="177" t="s">
        <v>264</v>
      </c>
      <c r="CC3480" s="122">
        <v>14077.84</v>
      </c>
      <c r="CD3480" s="178" t="s">
        <v>2604</v>
      </c>
      <c r="CE3480" s="177" t="s">
        <v>270</v>
      </c>
      <c r="CF3480" s="177" t="s">
        <v>711</v>
      </c>
      <c r="CG3480" s="83" t="s">
        <v>9</v>
      </c>
      <c r="CH3480" s="57"/>
      <c r="CV3480" s="51"/>
      <c r="CW3480" s="51"/>
      <c r="CX3480" s="51"/>
      <c r="CY3480" s="51"/>
      <c r="CZ3480" s="51"/>
      <c r="DA3480" s="51"/>
      <c r="DB3480" s="51"/>
      <c r="DC3480" s="51"/>
      <c r="DD3480" s="51"/>
    </row>
    <row r="3481" spans="73:108" ht="15" x14ac:dyDescent="0.25">
      <c r="BU3481" s="91"/>
      <c r="BV3481" s="177">
        <v>2008</v>
      </c>
      <c r="BW3481" s="177">
        <v>2</v>
      </c>
      <c r="BX3481" s="177" t="s">
        <v>269</v>
      </c>
      <c r="BY3481" s="177" t="s">
        <v>262</v>
      </c>
      <c r="BZ3481" s="177" t="s">
        <v>268</v>
      </c>
      <c r="CA3481" s="177">
        <v>3</v>
      </c>
      <c r="CB3481" s="177" t="s">
        <v>264</v>
      </c>
      <c r="CC3481" s="122">
        <v>10987.55</v>
      </c>
      <c r="CD3481" s="178" t="s">
        <v>2605</v>
      </c>
      <c r="CE3481" s="177" t="s">
        <v>270</v>
      </c>
      <c r="CF3481" s="177" t="s">
        <v>712</v>
      </c>
      <c r="CG3481" s="83" t="s">
        <v>9</v>
      </c>
      <c r="CH3481" s="57"/>
      <c r="CV3481" s="51"/>
      <c r="CW3481" s="51"/>
      <c r="CX3481" s="51"/>
      <c r="CY3481" s="51"/>
      <c r="CZ3481" s="51"/>
      <c r="DA3481" s="51"/>
      <c r="DB3481" s="51"/>
      <c r="DC3481" s="51"/>
      <c r="DD3481" s="51"/>
    </row>
    <row r="3482" spans="73:108" ht="15" x14ac:dyDescent="0.25">
      <c r="BU3482" s="91"/>
      <c r="BV3482" s="177">
        <v>2008</v>
      </c>
      <c r="BW3482" s="177">
        <v>2</v>
      </c>
      <c r="BX3482" s="177" t="s">
        <v>269</v>
      </c>
      <c r="BY3482" s="177" t="s">
        <v>262</v>
      </c>
      <c r="BZ3482" s="177" t="s">
        <v>268</v>
      </c>
      <c r="CA3482" s="177">
        <v>3</v>
      </c>
      <c r="CB3482" s="177" t="s">
        <v>264</v>
      </c>
      <c r="CC3482" s="122">
        <v>9335.51</v>
      </c>
      <c r="CD3482" s="178" t="s">
        <v>2593</v>
      </c>
      <c r="CE3482" s="177" t="s">
        <v>270</v>
      </c>
      <c r="CF3482" s="177" t="s">
        <v>702</v>
      </c>
      <c r="CG3482" s="83" t="s">
        <v>9</v>
      </c>
      <c r="CH3482" s="57"/>
      <c r="CV3482" s="51"/>
      <c r="CW3482" s="51"/>
      <c r="CX3482" s="51"/>
      <c r="CY3482" s="51"/>
      <c r="CZ3482" s="51"/>
      <c r="DA3482" s="51"/>
      <c r="DB3482" s="51"/>
      <c r="DC3482" s="51"/>
      <c r="DD3482" s="51"/>
    </row>
    <row r="3483" spans="73:108" ht="15" x14ac:dyDescent="0.25">
      <c r="BU3483" s="91"/>
      <c r="BV3483" s="177">
        <v>2008</v>
      </c>
      <c r="BW3483" s="177">
        <v>2</v>
      </c>
      <c r="BX3483" s="177" t="s">
        <v>269</v>
      </c>
      <c r="BY3483" s="177" t="s">
        <v>262</v>
      </c>
      <c r="BZ3483" s="177" t="s">
        <v>268</v>
      </c>
      <c r="CA3483" s="177">
        <v>3</v>
      </c>
      <c r="CB3483" s="177" t="s">
        <v>264</v>
      </c>
      <c r="CC3483" s="122">
        <v>217.5</v>
      </c>
      <c r="CD3483" s="178" t="s">
        <v>2606</v>
      </c>
      <c r="CE3483" s="177" t="s">
        <v>270</v>
      </c>
      <c r="CF3483" s="177" t="s">
        <v>713</v>
      </c>
      <c r="CG3483" s="83" t="s">
        <v>9</v>
      </c>
      <c r="CH3483" s="57"/>
      <c r="CV3483" s="51"/>
      <c r="CW3483" s="51"/>
      <c r="CX3483" s="51"/>
      <c r="CY3483" s="51"/>
      <c r="CZ3483" s="51"/>
      <c r="DA3483" s="51"/>
      <c r="DB3483" s="51"/>
      <c r="DC3483" s="51"/>
      <c r="DD3483" s="51"/>
    </row>
    <row r="3484" spans="73:108" ht="15" x14ac:dyDescent="0.25">
      <c r="BU3484" s="91"/>
      <c r="BV3484" s="177">
        <v>2008</v>
      </c>
      <c r="BW3484" s="177">
        <v>2</v>
      </c>
      <c r="BX3484" s="177" t="s">
        <v>269</v>
      </c>
      <c r="BY3484" s="177" t="s">
        <v>262</v>
      </c>
      <c r="BZ3484" s="177" t="s">
        <v>268</v>
      </c>
      <c r="CA3484" s="177">
        <v>3</v>
      </c>
      <c r="CB3484" s="177" t="s">
        <v>264</v>
      </c>
      <c r="CC3484" s="122">
        <v>13202.23</v>
      </c>
      <c r="CD3484" s="178" t="s">
        <v>2594</v>
      </c>
      <c r="CE3484" s="177" t="s">
        <v>270</v>
      </c>
      <c r="CF3484" s="177" t="s">
        <v>703</v>
      </c>
      <c r="CG3484" s="83" t="s">
        <v>9</v>
      </c>
      <c r="CH3484" s="57"/>
      <c r="CV3484" s="51"/>
      <c r="CW3484" s="51"/>
      <c r="CX3484" s="51"/>
      <c r="CY3484" s="51"/>
      <c r="CZ3484" s="51"/>
      <c r="DA3484" s="51"/>
      <c r="DB3484" s="51"/>
      <c r="DC3484" s="51"/>
      <c r="DD3484" s="51"/>
    </row>
    <row r="3485" spans="73:108" ht="15" x14ac:dyDescent="0.25">
      <c r="BU3485" s="91"/>
      <c r="BV3485" s="177">
        <v>2008</v>
      </c>
      <c r="BW3485" s="177">
        <v>2</v>
      </c>
      <c r="BX3485" s="177" t="s">
        <v>269</v>
      </c>
      <c r="BY3485" s="177" t="s">
        <v>262</v>
      </c>
      <c r="BZ3485" s="177" t="s">
        <v>316</v>
      </c>
      <c r="CA3485" s="177">
        <v>3</v>
      </c>
      <c r="CB3485" s="177" t="s">
        <v>264</v>
      </c>
      <c r="CC3485" s="122">
        <v>16650</v>
      </c>
      <c r="CD3485" s="178" t="s">
        <v>2601</v>
      </c>
      <c r="CE3485" s="177" t="s">
        <v>270</v>
      </c>
      <c r="CF3485" s="177" t="s">
        <v>709</v>
      </c>
      <c r="CG3485" s="83" t="s">
        <v>9</v>
      </c>
      <c r="CH3485" s="57"/>
      <c r="CV3485" s="51"/>
      <c r="CW3485" s="51"/>
      <c r="CX3485" s="51"/>
      <c r="CY3485" s="51"/>
      <c r="CZ3485" s="51"/>
      <c r="DA3485" s="51"/>
      <c r="DB3485" s="51"/>
      <c r="DC3485" s="51"/>
      <c r="DD3485" s="51"/>
    </row>
    <row r="3486" spans="73:108" ht="15" x14ac:dyDescent="0.25">
      <c r="BU3486" s="91"/>
      <c r="BV3486" s="177">
        <v>2008</v>
      </c>
      <c r="BW3486" s="177">
        <v>2</v>
      </c>
      <c r="BX3486" s="177" t="s">
        <v>269</v>
      </c>
      <c r="BY3486" s="177" t="s">
        <v>262</v>
      </c>
      <c r="BZ3486" s="177" t="s">
        <v>316</v>
      </c>
      <c r="CA3486" s="177">
        <v>3</v>
      </c>
      <c r="CB3486" s="177" t="s">
        <v>264</v>
      </c>
      <c r="CC3486" s="122">
        <v>1850</v>
      </c>
      <c r="CD3486" s="178" t="s">
        <v>2602</v>
      </c>
      <c r="CE3486" s="177" t="s">
        <v>270</v>
      </c>
      <c r="CF3486" s="177" t="s">
        <v>573</v>
      </c>
      <c r="CG3486" s="83" t="s">
        <v>9</v>
      </c>
      <c r="CH3486" s="57"/>
      <c r="CV3486" s="51"/>
      <c r="CW3486" s="51"/>
      <c r="CX3486" s="51"/>
      <c r="CY3486" s="51"/>
      <c r="CZ3486" s="51"/>
      <c r="DA3486" s="51"/>
      <c r="DB3486" s="51"/>
      <c r="DC3486" s="51"/>
      <c r="DD3486" s="51"/>
    </row>
    <row r="3487" spans="73:108" ht="15" x14ac:dyDescent="0.25">
      <c r="BU3487" s="91"/>
      <c r="BV3487" s="177">
        <v>2008</v>
      </c>
      <c r="BW3487" s="177">
        <v>2</v>
      </c>
      <c r="BX3487" s="177" t="s">
        <v>269</v>
      </c>
      <c r="BY3487" s="177" t="s">
        <v>262</v>
      </c>
      <c r="BZ3487" s="177" t="s">
        <v>316</v>
      </c>
      <c r="CA3487" s="177">
        <v>3</v>
      </c>
      <c r="CB3487" s="177" t="s">
        <v>358</v>
      </c>
      <c r="CC3487" s="122">
        <v>213.32</v>
      </c>
      <c r="CD3487" s="178" t="s">
        <v>2610</v>
      </c>
      <c r="CE3487" s="177" t="s">
        <v>270</v>
      </c>
      <c r="CF3487" s="177" t="s">
        <v>715</v>
      </c>
      <c r="CG3487" s="83" t="s">
        <v>9</v>
      </c>
      <c r="CH3487" s="57"/>
      <c r="CV3487" s="51"/>
      <c r="CW3487" s="51"/>
      <c r="CX3487" s="51"/>
      <c r="CY3487" s="51"/>
      <c r="CZ3487" s="51"/>
      <c r="DA3487" s="51"/>
      <c r="DB3487" s="51"/>
      <c r="DC3487" s="51"/>
      <c r="DD3487" s="51"/>
    </row>
    <row r="3488" spans="73:108" ht="15" x14ac:dyDescent="0.25">
      <c r="BU3488" s="91"/>
      <c r="BV3488" s="177">
        <v>2008</v>
      </c>
      <c r="BW3488" s="177">
        <v>2</v>
      </c>
      <c r="BX3488" s="177" t="s">
        <v>269</v>
      </c>
      <c r="BY3488" s="177" t="s">
        <v>262</v>
      </c>
      <c r="BZ3488" s="177" t="s">
        <v>316</v>
      </c>
      <c r="CA3488" s="177">
        <v>3</v>
      </c>
      <c r="CB3488" s="177" t="s">
        <v>358</v>
      </c>
      <c r="CC3488" s="122">
        <v>5220</v>
      </c>
      <c r="CD3488" s="178" t="s">
        <v>2611</v>
      </c>
      <c r="CE3488" s="177" t="s">
        <v>270</v>
      </c>
      <c r="CF3488" s="177" t="s">
        <v>716</v>
      </c>
      <c r="CG3488" s="83" t="s">
        <v>9</v>
      </c>
      <c r="CH3488" s="57"/>
      <c r="CV3488" s="51"/>
      <c r="CW3488" s="51"/>
      <c r="CX3488" s="51"/>
      <c r="CY3488" s="51"/>
      <c r="CZ3488" s="51"/>
      <c r="DA3488" s="51"/>
      <c r="DB3488" s="51"/>
      <c r="DC3488" s="51"/>
      <c r="DD3488" s="51"/>
    </row>
    <row r="3489" spans="73:108" ht="15" x14ac:dyDescent="0.25">
      <c r="BU3489" s="91"/>
      <c r="BV3489" s="177">
        <v>2008</v>
      </c>
      <c r="BW3489" s="177">
        <v>2</v>
      </c>
      <c r="BX3489" s="177" t="s">
        <v>269</v>
      </c>
      <c r="BY3489" s="177" t="s">
        <v>262</v>
      </c>
      <c r="BZ3489" s="177" t="s">
        <v>277</v>
      </c>
      <c r="CA3489" s="177">
        <v>7</v>
      </c>
      <c r="CB3489" s="177" t="s">
        <v>264</v>
      </c>
      <c r="CC3489" s="122">
        <v>570.30999999999995</v>
      </c>
      <c r="CD3489" s="178" t="s">
        <v>2598</v>
      </c>
      <c r="CE3489" s="177" t="s">
        <v>270</v>
      </c>
      <c r="CF3489" s="177" t="s">
        <v>707</v>
      </c>
      <c r="CG3489" s="83" t="s">
        <v>89</v>
      </c>
      <c r="CH3489" s="57"/>
      <c r="CV3489" s="51"/>
      <c r="CW3489" s="51"/>
      <c r="CX3489" s="51"/>
      <c r="CY3489" s="51"/>
      <c r="CZ3489" s="51"/>
      <c r="DA3489" s="51"/>
      <c r="DB3489" s="51"/>
      <c r="DC3489" s="51"/>
      <c r="DD3489" s="51"/>
    </row>
    <row r="3490" spans="73:108" ht="15" x14ac:dyDescent="0.25">
      <c r="BU3490" s="91"/>
      <c r="BV3490" s="177">
        <v>2008</v>
      </c>
      <c r="BW3490" s="177">
        <v>2</v>
      </c>
      <c r="BX3490" s="177" t="s">
        <v>269</v>
      </c>
      <c r="BY3490" s="177" t="s">
        <v>262</v>
      </c>
      <c r="BZ3490" s="177" t="s">
        <v>277</v>
      </c>
      <c r="CA3490" s="177">
        <v>7</v>
      </c>
      <c r="CB3490" s="177" t="s">
        <v>264</v>
      </c>
      <c r="CC3490" s="122">
        <v>455.41</v>
      </c>
      <c r="CD3490" s="178" t="s">
        <v>2599</v>
      </c>
      <c r="CE3490" s="177" t="s">
        <v>270</v>
      </c>
      <c r="CF3490" s="177" t="s">
        <v>706</v>
      </c>
      <c r="CG3490" s="83" t="s">
        <v>89</v>
      </c>
      <c r="CH3490" s="57"/>
      <c r="CV3490" s="51"/>
      <c r="CW3490" s="51"/>
      <c r="CX3490" s="51"/>
      <c r="CY3490" s="51"/>
      <c r="CZ3490" s="51"/>
      <c r="DA3490" s="51"/>
      <c r="DB3490" s="51"/>
      <c r="DC3490" s="51"/>
      <c r="DD3490" s="51"/>
    </row>
    <row r="3491" spans="73:108" ht="15" x14ac:dyDescent="0.25">
      <c r="BU3491" s="91"/>
      <c r="BV3491" s="177">
        <v>2008</v>
      </c>
      <c r="BW3491" s="177">
        <v>2</v>
      </c>
      <c r="BX3491" s="177" t="s">
        <v>269</v>
      </c>
      <c r="BY3491" s="177" t="s">
        <v>262</v>
      </c>
      <c r="BZ3491" s="177" t="s">
        <v>277</v>
      </c>
      <c r="CA3491" s="177">
        <v>7</v>
      </c>
      <c r="CB3491" s="177" t="s">
        <v>264</v>
      </c>
      <c r="CC3491" s="122">
        <v>463.05</v>
      </c>
      <c r="CD3491" s="178" t="s">
        <v>2600</v>
      </c>
      <c r="CE3491" s="177" t="s">
        <v>270</v>
      </c>
      <c r="CF3491" s="177" t="s">
        <v>705</v>
      </c>
      <c r="CG3491" s="83" t="s">
        <v>89</v>
      </c>
      <c r="CH3491" s="57"/>
      <c r="CV3491" s="51"/>
      <c r="CW3491" s="51"/>
      <c r="CX3491" s="51"/>
      <c r="CY3491" s="51"/>
      <c r="CZ3491" s="51"/>
      <c r="DA3491" s="51"/>
      <c r="DB3491" s="51"/>
      <c r="DC3491" s="51"/>
      <c r="DD3491" s="51"/>
    </row>
    <row r="3492" spans="73:108" ht="15" x14ac:dyDescent="0.25">
      <c r="BU3492" s="91"/>
      <c r="BV3492" s="177">
        <v>2008</v>
      </c>
      <c r="BW3492" s="177">
        <v>2</v>
      </c>
      <c r="BX3492" s="177" t="s">
        <v>269</v>
      </c>
      <c r="BY3492" s="177" t="s">
        <v>262</v>
      </c>
      <c r="BZ3492" s="177" t="s">
        <v>277</v>
      </c>
      <c r="CA3492" s="177">
        <v>15</v>
      </c>
      <c r="CB3492" s="177" t="s">
        <v>264</v>
      </c>
      <c r="CC3492" s="122">
        <v>157.4</v>
      </c>
      <c r="CD3492" s="178" t="s">
        <v>204</v>
      </c>
      <c r="CE3492" s="177" t="s">
        <v>270</v>
      </c>
      <c r="CF3492" s="177" t="s">
        <v>708</v>
      </c>
      <c r="CG3492" s="83" t="s">
        <v>89</v>
      </c>
      <c r="CH3492" s="57"/>
      <c r="CV3492" s="51"/>
      <c r="CW3492" s="51"/>
      <c r="CX3492" s="51"/>
      <c r="CY3492" s="51"/>
      <c r="CZ3492" s="51"/>
      <c r="DA3492" s="51"/>
      <c r="DB3492" s="51"/>
      <c r="DC3492" s="51"/>
      <c r="DD3492" s="51"/>
    </row>
    <row r="3493" spans="73:108" ht="15" x14ac:dyDescent="0.25">
      <c r="BU3493" s="91"/>
      <c r="BV3493" s="177">
        <v>2008</v>
      </c>
      <c r="BW3493" s="177">
        <v>3</v>
      </c>
      <c r="BX3493" s="177" t="s">
        <v>269</v>
      </c>
      <c r="BY3493" s="177" t="s">
        <v>262</v>
      </c>
      <c r="BZ3493" s="177" t="s">
        <v>277</v>
      </c>
      <c r="CA3493" s="177">
        <v>3</v>
      </c>
      <c r="CB3493" s="177" t="s">
        <v>264</v>
      </c>
      <c r="CC3493" s="122">
        <v>270</v>
      </c>
      <c r="CD3493" s="178" t="s">
        <v>2616</v>
      </c>
      <c r="CE3493" s="177" t="s">
        <v>270</v>
      </c>
      <c r="CF3493" s="177" t="s">
        <v>725</v>
      </c>
      <c r="CG3493" s="83" t="s">
        <v>9</v>
      </c>
      <c r="CH3493" s="57"/>
      <c r="CV3493" s="51"/>
      <c r="CW3493" s="51"/>
      <c r="CX3493" s="51"/>
      <c r="CY3493" s="51"/>
      <c r="CZ3493" s="51"/>
      <c r="DA3493" s="51"/>
      <c r="DB3493" s="51"/>
      <c r="DC3493" s="51"/>
      <c r="DD3493" s="51"/>
    </row>
    <row r="3494" spans="73:108" ht="15" x14ac:dyDescent="0.25">
      <c r="BU3494" s="91"/>
      <c r="BV3494" s="177">
        <v>2008</v>
      </c>
      <c r="BW3494" s="177">
        <v>3</v>
      </c>
      <c r="BX3494" s="177" t="s">
        <v>269</v>
      </c>
      <c r="BY3494" s="177" t="s">
        <v>262</v>
      </c>
      <c r="BZ3494" s="177" t="s">
        <v>277</v>
      </c>
      <c r="CA3494" s="177">
        <v>3</v>
      </c>
      <c r="CB3494" s="177" t="s">
        <v>264</v>
      </c>
      <c r="CC3494" s="122">
        <v>270</v>
      </c>
      <c r="CD3494" s="178" t="s">
        <v>2617</v>
      </c>
      <c r="CE3494" s="177" t="s">
        <v>270</v>
      </c>
      <c r="CF3494" s="177" t="s">
        <v>728</v>
      </c>
      <c r="CG3494" s="83" t="s">
        <v>9</v>
      </c>
      <c r="CH3494" s="57"/>
      <c r="CV3494" s="51"/>
      <c r="CW3494" s="51"/>
      <c r="CX3494" s="51"/>
      <c r="CY3494" s="51"/>
      <c r="CZ3494" s="51"/>
      <c r="DA3494" s="51"/>
      <c r="DB3494" s="51"/>
      <c r="DC3494" s="51"/>
      <c r="DD3494" s="51"/>
    </row>
    <row r="3495" spans="73:108" ht="15" x14ac:dyDescent="0.25">
      <c r="BU3495" s="91"/>
      <c r="BV3495" s="177">
        <v>2008</v>
      </c>
      <c r="BW3495" s="177">
        <v>3</v>
      </c>
      <c r="BX3495" s="177" t="s">
        <v>269</v>
      </c>
      <c r="BY3495" s="177" t="s">
        <v>262</v>
      </c>
      <c r="BZ3495" s="177" t="s">
        <v>277</v>
      </c>
      <c r="CA3495" s="177">
        <v>3</v>
      </c>
      <c r="CB3495" s="177" t="s">
        <v>264</v>
      </c>
      <c r="CC3495" s="122">
        <v>1489.34</v>
      </c>
      <c r="CD3495" s="178" t="s">
        <v>2618</v>
      </c>
      <c r="CE3495" s="177" t="s">
        <v>270</v>
      </c>
      <c r="CF3495" s="177" t="s">
        <v>726</v>
      </c>
      <c r="CG3495" s="83" t="s">
        <v>9</v>
      </c>
      <c r="CH3495" s="57"/>
      <c r="CV3495" s="51"/>
      <c r="CW3495" s="51"/>
      <c r="CX3495" s="51"/>
      <c r="CY3495" s="51"/>
      <c r="CZ3495" s="51"/>
      <c r="DA3495" s="51"/>
      <c r="DB3495" s="51"/>
      <c r="DC3495" s="51"/>
      <c r="DD3495" s="51"/>
    </row>
    <row r="3496" spans="73:108" ht="15" x14ac:dyDescent="0.25">
      <c r="BU3496" s="91"/>
      <c r="BV3496" s="177">
        <v>2008</v>
      </c>
      <c r="BW3496" s="177">
        <v>3</v>
      </c>
      <c r="BX3496" s="177" t="s">
        <v>269</v>
      </c>
      <c r="BY3496" s="177" t="s">
        <v>262</v>
      </c>
      <c r="BZ3496" s="177" t="s">
        <v>277</v>
      </c>
      <c r="CA3496" s="177">
        <v>3</v>
      </c>
      <c r="CB3496" s="177" t="s">
        <v>264</v>
      </c>
      <c r="CC3496" s="122">
        <v>491.28</v>
      </c>
      <c r="CD3496" s="178" t="s">
        <v>2619</v>
      </c>
      <c r="CE3496" s="177" t="s">
        <v>270</v>
      </c>
      <c r="CF3496" s="177" t="s">
        <v>727</v>
      </c>
      <c r="CG3496" s="83" t="s">
        <v>9</v>
      </c>
      <c r="CH3496" s="57"/>
      <c r="CV3496" s="51"/>
      <c r="CW3496" s="51"/>
      <c r="CX3496" s="51"/>
      <c r="CY3496" s="51"/>
      <c r="CZ3496" s="51"/>
      <c r="DA3496" s="51"/>
      <c r="DB3496" s="51"/>
      <c r="DC3496" s="51"/>
      <c r="DD3496" s="51"/>
    </row>
    <row r="3497" spans="73:108" ht="15" x14ac:dyDescent="0.25">
      <c r="BU3497" s="91"/>
      <c r="BV3497" s="177">
        <v>2008</v>
      </c>
      <c r="BW3497" s="177">
        <v>3</v>
      </c>
      <c r="BX3497" s="177" t="s">
        <v>269</v>
      </c>
      <c r="BY3497" s="177" t="s">
        <v>262</v>
      </c>
      <c r="BZ3497" s="177" t="s">
        <v>277</v>
      </c>
      <c r="CA3497" s="177">
        <v>3</v>
      </c>
      <c r="CB3497" s="177" t="s">
        <v>264</v>
      </c>
      <c r="CC3497" s="122">
        <v>4377.5</v>
      </c>
      <c r="CD3497" s="178" t="s">
        <v>2620</v>
      </c>
      <c r="CE3497" s="177" t="s">
        <v>270</v>
      </c>
      <c r="CF3497" s="177" t="s">
        <v>729</v>
      </c>
      <c r="CG3497" s="83" t="s">
        <v>9</v>
      </c>
      <c r="CH3497" s="57"/>
      <c r="CV3497" s="51"/>
      <c r="CW3497" s="51"/>
      <c r="CX3497" s="51"/>
      <c r="CY3497" s="51"/>
      <c r="CZ3497" s="51"/>
      <c r="DA3497" s="51"/>
      <c r="DB3497" s="51"/>
      <c r="DC3497" s="51"/>
      <c r="DD3497" s="51"/>
    </row>
    <row r="3498" spans="73:108" ht="15" x14ac:dyDescent="0.25">
      <c r="BU3498" s="91"/>
      <c r="BV3498" s="177">
        <v>2008</v>
      </c>
      <c r="BW3498" s="177">
        <v>3</v>
      </c>
      <c r="BX3498" s="177" t="s">
        <v>269</v>
      </c>
      <c r="BY3498" s="177" t="s">
        <v>262</v>
      </c>
      <c r="BZ3498" s="177" t="s">
        <v>277</v>
      </c>
      <c r="CA3498" s="177">
        <v>3</v>
      </c>
      <c r="CB3498" s="177" t="s">
        <v>264</v>
      </c>
      <c r="CC3498" s="122">
        <v>5361.06</v>
      </c>
      <c r="CD3498" s="178" t="s">
        <v>2621</v>
      </c>
      <c r="CE3498" s="177" t="s">
        <v>270</v>
      </c>
      <c r="CF3498" s="177" t="s">
        <v>729</v>
      </c>
      <c r="CG3498" s="83" t="s">
        <v>9</v>
      </c>
      <c r="CH3498" s="57"/>
      <c r="CV3498" s="51"/>
      <c r="CW3498" s="51"/>
      <c r="CX3498" s="51"/>
      <c r="CY3498" s="51"/>
      <c r="CZ3498" s="51"/>
      <c r="DA3498" s="51"/>
      <c r="DB3498" s="51"/>
      <c r="DC3498" s="51"/>
      <c r="DD3498" s="51"/>
    </row>
    <row r="3499" spans="73:108" ht="15" x14ac:dyDescent="0.25">
      <c r="BU3499" s="91"/>
      <c r="BV3499" s="177">
        <v>2008</v>
      </c>
      <c r="BW3499" s="177">
        <v>3</v>
      </c>
      <c r="BX3499" s="177" t="s">
        <v>269</v>
      </c>
      <c r="BY3499" s="177" t="s">
        <v>262</v>
      </c>
      <c r="BZ3499" s="177" t="s">
        <v>277</v>
      </c>
      <c r="CA3499" s="177">
        <v>3</v>
      </c>
      <c r="CB3499" s="177" t="s">
        <v>264</v>
      </c>
      <c r="CC3499" s="122">
        <v>2285.96</v>
      </c>
      <c r="CD3499" s="178" t="s">
        <v>2622</v>
      </c>
      <c r="CE3499" s="177" t="s">
        <v>270</v>
      </c>
      <c r="CF3499" s="177" t="s">
        <v>731</v>
      </c>
      <c r="CG3499" s="83" t="s">
        <v>9</v>
      </c>
      <c r="CH3499" s="57"/>
      <c r="CV3499" s="51"/>
      <c r="CW3499" s="51"/>
      <c r="CX3499" s="51"/>
      <c r="CY3499" s="51"/>
      <c r="CZ3499" s="51"/>
      <c r="DA3499" s="51"/>
      <c r="DB3499" s="51"/>
      <c r="DC3499" s="51"/>
      <c r="DD3499" s="51"/>
    </row>
    <row r="3500" spans="73:108" ht="15" x14ac:dyDescent="0.25">
      <c r="BU3500" s="91"/>
      <c r="BV3500" s="177">
        <v>2008</v>
      </c>
      <c r="BW3500" s="177">
        <v>3</v>
      </c>
      <c r="BX3500" s="177" t="s">
        <v>269</v>
      </c>
      <c r="BY3500" s="177" t="s">
        <v>262</v>
      </c>
      <c r="BZ3500" s="177" t="s">
        <v>277</v>
      </c>
      <c r="CA3500" s="177">
        <v>3</v>
      </c>
      <c r="CB3500" s="177" t="s">
        <v>264</v>
      </c>
      <c r="CC3500" s="122">
        <v>6232.3</v>
      </c>
      <c r="CD3500" s="178" t="s">
        <v>2623</v>
      </c>
      <c r="CE3500" s="177" t="s">
        <v>270</v>
      </c>
      <c r="CF3500" s="177" t="s">
        <v>730</v>
      </c>
      <c r="CG3500" s="83" t="s">
        <v>9</v>
      </c>
      <c r="CH3500" s="57"/>
      <c r="CV3500" s="51"/>
      <c r="CW3500" s="51"/>
      <c r="CX3500" s="51"/>
      <c r="CY3500" s="51"/>
      <c r="CZ3500" s="51"/>
      <c r="DA3500" s="51"/>
      <c r="DB3500" s="51"/>
      <c r="DC3500" s="51"/>
      <c r="DD3500" s="51"/>
    </row>
    <row r="3501" spans="73:108" ht="15" x14ac:dyDescent="0.25">
      <c r="BU3501" s="91"/>
      <c r="BV3501" s="177">
        <v>2008</v>
      </c>
      <c r="BW3501" s="177">
        <v>3</v>
      </c>
      <c r="BX3501" s="177" t="s">
        <v>269</v>
      </c>
      <c r="BY3501" s="177" t="s">
        <v>262</v>
      </c>
      <c r="BZ3501" s="177" t="s">
        <v>263</v>
      </c>
      <c r="CA3501" s="177">
        <v>3</v>
      </c>
      <c r="CB3501" s="177" t="s">
        <v>264</v>
      </c>
      <c r="CC3501" s="122">
        <v>1700</v>
      </c>
      <c r="CD3501" s="178" t="s">
        <v>2628</v>
      </c>
      <c r="CE3501" s="177" t="s">
        <v>270</v>
      </c>
      <c r="CF3501" s="177" t="s">
        <v>736</v>
      </c>
      <c r="CG3501" s="83" t="s">
        <v>9</v>
      </c>
      <c r="CH3501" s="57"/>
      <c r="CV3501" s="51"/>
      <c r="CW3501" s="51"/>
      <c r="CX3501" s="51"/>
      <c r="CY3501" s="51"/>
      <c r="CZ3501" s="51"/>
      <c r="DA3501" s="51"/>
      <c r="DB3501" s="51"/>
      <c r="DC3501" s="51"/>
      <c r="DD3501" s="51"/>
    </row>
    <row r="3502" spans="73:108" ht="15" x14ac:dyDescent="0.25">
      <c r="BU3502" s="91"/>
      <c r="BV3502" s="177">
        <v>2008</v>
      </c>
      <c r="BW3502" s="177">
        <v>3</v>
      </c>
      <c r="BX3502" s="177" t="s">
        <v>269</v>
      </c>
      <c r="BY3502" s="177" t="s">
        <v>262</v>
      </c>
      <c r="BZ3502" s="177" t="s">
        <v>268</v>
      </c>
      <c r="CA3502" s="177">
        <v>3</v>
      </c>
      <c r="CB3502" s="177" t="s">
        <v>264</v>
      </c>
      <c r="CC3502" s="122">
        <v>387</v>
      </c>
      <c r="CD3502" s="178" t="s">
        <v>2632</v>
      </c>
      <c r="CE3502" s="177" t="s">
        <v>270</v>
      </c>
      <c r="CF3502" s="177" t="s">
        <v>738</v>
      </c>
      <c r="CG3502" s="83" t="s">
        <v>9</v>
      </c>
      <c r="CH3502" s="57"/>
      <c r="CV3502" s="51"/>
      <c r="CW3502" s="51"/>
      <c r="CX3502" s="51"/>
      <c r="CY3502" s="51"/>
      <c r="CZ3502" s="51"/>
      <c r="DA3502" s="51"/>
      <c r="DB3502" s="51"/>
      <c r="DC3502" s="51"/>
      <c r="DD3502" s="51"/>
    </row>
    <row r="3503" spans="73:108" ht="15" x14ac:dyDescent="0.25">
      <c r="BU3503" s="91"/>
      <c r="BV3503" s="177">
        <v>2008</v>
      </c>
      <c r="BW3503" s="177">
        <v>3</v>
      </c>
      <c r="BX3503" s="177" t="s">
        <v>269</v>
      </c>
      <c r="BY3503" s="177" t="s">
        <v>262</v>
      </c>
      <c r="BZ3503" s="177" t="s">
        <v>268</v>
      </c>
      <c r="CA3503" s="177">
        <v>3</v>
      </c>
      <c r="CB3503" s="177" t="s">
        <v>264</v>
      </c>
      <c r="CC3503" s="122">
        <v>879.91</v>
      </c>
      <c r="CD3503" s="178" t="s">
        <v>2633</v>
      </c>
      <c r="CE3503" s="177" t="s">
        <v>270</v>
      </c>
      <c r="CF3503" s="177" t="s">
        <v>740</v>
      </c>
      <c r="CG3503" s="83" t="s">
        <v>9</v>
      </c>
      <c r="CH3503" s="57"/>
      <c r="CV3503" s="51"/>
      <c r="CW3503" s="51"/>
      <c r="CX3503" s="51"/>
      <c r="CY3503" s="51"/>
      <c r="CZ3503" s="51"/>
      <c r="DA3503" s="51"/>
      <c r="DB3503" s="51"/>
      <c r="DC3503" s="51"/>
      <c r="DD3503" s="51"/>
    </row>
    <row r="3504" spans="73:108" ht="15" x14ac:dyDescent="0.25">
      <c r="BU3504" s="91"/>
      <c r="BV3504" s="177">
        <v>2008</v>
      </c>
      <c r="BW3504" s="177">
        <v>3</v>
      </c>
      <c r="BX3504" s="177" t="s">
        <v>269</v>
      </c>
      <c r="BY3504" s="177" t="s">
        <v>262</v>
      </c>
      <c r="BZ3504" s="177" t="s">
        <v>268</v>
      </c>
      <c r="CA3504" s="177">
        <v>3</v>
      </c>
      <c r="CB3504" s="177" t="s">
        <v>264</v>
      </c>
      <c r="CC3504" s="122">
        <v>1425.6</v>
      </c>
      <c r="CD3504" s="178" t="s">
        <v>2634</v>
      </c>
      <c r="CE3504" s="177" t="s">
        <v>270</v>
      </c>
      <c r="CF3504" s="177" t="s">
        <v>739</v>
      </c>
      <c r="CG3504" s="83" t="s">
        <v>9</v>
      </c>
      <c r="CH3504" s="57"/>
      <c r="CV3504" s="51"/>
      <c r="CW3504" s="51"/>
      <c r="CX3504" s="51"/>
      <c r="CY3504" s="51"/>
      <c r="CZ3504" s="51"/>
      <c r="DA3504" s="51"/>
      <c r="DB3504" s="51"/>
      <c r="DC3504" s="51"/>
      <c r="DD3504" s="51"/>
    </row>
    <row r="3505" spans="73:108" ht="15" x14ac:dyDescent="0.25">
      <c r="BU3505" s="91"/>
      <c r="BV3505" s="177">
        <v>2008</v>
      </c>
      <c r="BW3505" s="177">
        <v>3</v>
      </c>
      <c r="BX3505" s="177" t="s">
        <v>269</v>
      </c>
      <c r="BY3505" s="177" t="s">
        <v>262</v>
      </c>
      <c r="BZ3505" s="177" t="s">
        <v>268</v>
      </c>
      <c r="CA3505" s="177">
        <v>3</v>
      </c>
      <c r="CB3505" s="177" t="s">
        <v>264</v>
      </c>
      <c r="CC3505" s="122">
        <v>33523.839999999997</v>
      </c>
      <c r="CD3505" s="178" t="s">
        <v>2635</v>
      </c>
      <c r="CE3505" s="177" t="s">
        <v>270</v>
      </c>
      <c r="CF3505" s="177" t="s">
        <v>741</v>
      </c>
      <c r="CG3505" s="83" t="s">
        <v>9</v>
      </c>
      <c r="CH3505" s="57"/>
      <c r="CV3505" s="51"/>
      <c r="CW3505" s="51"/>
      <c r="CX3505" s="51"/>
      <c r="CY3505" s="51"/>
      <c r="CZ3505" s="51"/>
      <c r="DA3505" s="51"/>
      <c r="DB3505" s="51"/>
      <c r="DC3505" s="51"/>
      <c r="DD3505" s="51"/>
    </row>
    <row r="3506" spans="73:108" ht="15" x14ac:dyDescent="0.25">
      <c r="BU3506" s="91"/>
      <c r="BV3506" s="177">
        <v>2008</v>
      </c>
      <c r="BW3506" s="177">
        <v>3</v>
      </c>
      <c r="BX3506" s="177" t="s">
        <v>269</v>
      </c>
      <c r="BY3506" s="177" t="s">
        <v>262</v>
      </c>
      <c r="BZ3506" s="177" t="s">
        <v>268</v>
      </c>
      <c r="CA3506" s="177">
        <v>3</v>
      </c>
      <c r="CB3506" s="177" t="s">
        <v>264</v>
      </c>
      <c r="CC3506" s="122">
        <v>10654.5</v>
      </c>
      <c r="CD3506" s="178" t="s">
        <v>2636</v>
      </c>
      <c r="CE3506" s="177" t="s">
        <v>270</v>
      </c>
      <c r="CF3506" s="177" t="s">
        <v>741</v>
      </c>
      <c r="CG3506" s="83" t="s">
        <v>9</v>
      </c>
      <c r="CH3506" s="57"/>
      <c r="CV3506" s="51"/>
      <c r="CW3506" s="51"/>
      <c r="CX3506" s="51"/>
      <c r="CY3506" s="51"/>
      <c r="CZ3506" s="51"/>
      <c r="DA3506" s="51"/>
      <c r="DB3506" s="51"/>
      <c r="DC3506" s="51"/>
      <c r="DD3506" s="51"/>
    </row>
    <row r="3507" spans="73:108" ht="15" x14ac:dyDescent="0.25">
      <c r="BU3507" s="91"/>
      <c r="BV3507" s="177">
        <v>2008</v>
      </c>
      <c r="BW3507" s="177">
        <v>3</v>
      </c>
      <c r="BX3507" s="177" t="s">
        <v>269</v>
      </c>
      <c r="BY3507" s="177" t="s">
        <v>262</v>
      </c>
      <c r="BZ3507" s="177" t="s">
        <v>316</v>
      </c>
      <c r="CA3507" s="177">
        <v>3</v>
      </c>
      <c r="CB3507" s="177" t="s">
        <v>358</v>
      </c>
      <c r="CC3507" s="122">
        <v>6180</v>
      </c>
      <c r="CD3507" s="178" t="s">
        <v>2641</v>
      </c>
      <c r="CE3507" s="177" t="s">
        <v>270</v>
      </c>
      <c r="CF3507" s="177" t="s">
        <v>746</v>
      </c>
      <c r="CG3507" s="83" t="s">
        <v>9</v>
      </c>
      <c r="CH3507" s="57"/>
      <c r="CV3507" s="51"/>
      <c r="CW3507" s="51"/>
      <c r="CX3507" s="51"/>
      <c r="CY3507" s="51"/>
      <c r="CZ3507" s="51"/>
      <c r="DA3507" s="51"/>
      <c r="DB3507" s="51"/>
      <c r="DC3507" s="51"/>
      <c r="DD3507" s="51"/>
    </row>
    <row r="3508" spans="73:108" ht="15" x14ac:dyDescent="0.25">
      <c r="BU3508" s="91"/>
      <c r="BV3508" s="177">
        <v>2008</v>
      </c>
      <c r="BW3508" s="177">
        <v>3</v>
      </c>
      <c r="BX3508" s="177" t="s">
        <v>269</v>
      </c>
      <c r="BY3508" s="177" t="s">
        <v>262</v>
      </c>
      <c r="BZ3508" s="177" t="s">
        <v>316</v>
      </c>
      <c r="CA3508" s="177">
        <v>3</v>
      </c>
      <c r="CB3508" s="177" t="s">
        <v>358</v>
      </c>
      <c r="CC3508" s="122">
        <v>1000</v>
      </c>
      <c r="CD3508" s="178" t="s">
        <v>2628</v>
      </c>
      <c r="CE3508" s="177" t="s">
        <v>270</v>
      </c>
      <c r="CF3508" s="177" t="s">
        <v>736</v>
      </c>
      <c r="CG3508" s="83" t="s">
        <v>9</v>
      </c>
      <c r="CH3508" s="57"/>
      <c r="CV3508" s="51"/>
      <c r="CW3508" s="51"/>
      <c r="CX3508" s="51"/>
      <c r="CY3508" s="51"/>
      <c r="CZ3508" s="51"/>
      <c r="DA3508" s="51"/>
      <c r="DB3508" s="51"/>
      <c r="DC3508" s="51"/>
      <c r="DD3508" s="51"/>
    </row>
    <row r="3509" spans="73:108" ht="15" x14ac:dyDescent="0.25">
      <c r="BU3509" s="91"/>
      <c r="BV3509" s="177">
        <v>2008</v>
      </c>
      <c r="BW3509" s="177">
        <v>3</v>
      </c>
      <c r="BX3509" s="177" t="s">
        <v>269</v>
      </c>
      <c r="BY3509" s="177" t="s">
        <v>262</v>
      </c>
      <c r="BZ3509" s="177" t="s">
        <v>347</v>
      </c>
      <c r="CA3509" s="177">
        <v>3</v>
      </c>
      <c r="CB3509" s="177" t="s">
        <v>264</v>
      </c>
      <c r="CC3509" s="122">
        <v>80</v>
      </c>
      <c r="CD3509" s="178" t="s">
        <v>2644</v>
      </c>
      <c r="CE3509" s="177" t="s">
        <v>270</v>
      </c>
      <c r="CF3509" s="177" t="s">
        <v>749</v>
      </c>
      <c r="CG3509" s="83" t="s">
        <v>9</v>
      </c>
      <c r="CH3509" s="57"/>
      <c r="CV3509" s="51"/>
      <c r="CW3509" s="51"/>
      <c r="CX3509" s="51"/>
      <c r="CY3509" s="51"/>
      <c r="CZ3509" s="51"/>
      <c r="DA3509" s="51"/>
      <c r="DB3509" s="51"/>
      <c r="DC3509" s="51"/>
      <c r="DD3509" s="51"/>
    </row>
    <row r="3510" spans="73:108" ht="15" x14ac:dyDescent="0.25">
      <c r="BU3510" s="91"/>
      <c r="BV3510" s="177">
        <v>2008</v>
      </c>
      <c r="BW3510" s="177">
        <v>3</v>
      </c>
      <c r="BX3510" s="177" t="s">
        <v>269</v>
      </c>
      <c r="BY3510" s="177" t="s">
        <v>262</v>
      </c>
      <c r="BZ3510" s="177" t="s">
        <v>277</v>
      </c>
      <c r="CA3510" s="177">
        <v>7</v>
      </c>
      <c r="CB3510" s="177" t="s">
        <v>264</v>
      </c>
      <c r="CC3510" s="122">
        <v>901.25</v>
      </c>
      <c r="CD3510" s="178" t="s">
        <v>2624</v>
      </c>
      <c r="CE3510" s="177" t="s">
        <v>270</v>
      </c>
      <c r="CF3510" s="177" t="s">
        <v>732</v>
      </c>
      <c r="CG3510" s="83" t="s">
        <v>89</v>
      </c>
      <c r="CH3510" s="57"/>
      <c r="CV3510" s="51"/>
      <c r="CW3510" s="51"/>
      <c r="CX3510" s="51"/>
      <c r="CY3510" s="51"/>
      <c r="CZ3510" s="51"/>
      <c r="DA3510" s="51"/>
      <c r="DB3510" s="51"/>
      <c r="DC3510" s="51"/>
      <c r="DD3510" s="51"/>
    </row>
    <row r="3511" spans="73:108" ht="15" x14ac:dyDescent="0.25">
      <c r="BU3511" s="91"/>
      <c r="BV3511" s="177">
        <v>2008</v>
      </c>
      <c r="BW3511" s="177">
        <v>3</v>
      </c>
      <c r="BX3511" s="177" t="s">
        <v>269</v>
      </c>
      <c r="BY3511" s="177" t="s">
        <v>262</v>
      </c>
      <c r="BZ3511" s="177" t="s">
        <v>277</v>
      </c>
      <c r="CA3511" s="177">
        <v>7</v>
      </c>
      <c r="CB3511" s="177" t="s">
        <v>264</v>
      </c>
      <c r="CC3511" s="122">
        <v>525.09</v>
      </c>
      <c r="CD3511" s="178" t="s">
        <v>2625</v>
      </c>
      <c r="CE3511" s="177" t="s">
        <v>270</v>
      </c>
      <c r="CF3511" s="177" t="s">
        <v>734</v>
      </c>
      <c r="CG3511" s="83" t="s">
        <v>89</v>
      </c>
      <c r="CH3511" s="57"/>
      <c r="CV3511" s="51"/>
      <c r="CW3511" s="51"/>
      <c r="CX3511" s="51"/>
      <c r="CY3511" s="51"/>
      <c r="CZ3511" s="51"/>
      <c r="DA3511" s="51"/>
      <c r="DB3511" s="51"/>
      <c r="DC3511" s="51"/>
      <c r="DD3511" s="51"/>
    </row>
    <row r="3512" spans="73:108" ht="15" x14ac:dyDescent="0.25">
      <c r="BU3512" s="91"/>
      <c r="BV3512" s="177">
        <v>2008</v>
      </c>
      <c r="BW3512" s="177">
        <v>3</v>
      </c>
      <c r="BX3512" s="177" t="s">
        <v>269</v>
      </c>
      <c r="BY3512" s="177" t="s">
        <v>262</v>
      </c>
      <c r="BZ3512" s="177" t="s">
        <v>277</v>
      </c>
      <c r="CA3512" s="177">
        <v>7</v>
      </c>
      <c r="CB3512" s="177" t="s">
        <v>264</v>
      </c>
      <c r="CC3512" s="122">
        <v>974.49</v>
      </c>
      <c r="CD3512" s="178" t="s">
        <v>2626</v>
      </c>
      <c r="CE3512" s="177" t="s">
        <v>270</v>
      </c>
      <c r="CF3512" s="177" t="s">
        <v>735</v>
      </c>
      <c r="CG3512" s="83" t="s">
        <v>89</v>
      </c>
      <c r="CH3512" s="57"/>
      <c r="CV3512" s="51"/>
      <c r="CW3512" s="51"/>
      <c r="CX3512" s="51"/>
      <c r="CY3512" s="51"/>
      <c r="CZ3512" s="51"/>
      <c r="DA3512" s="51"/>
      <c r="DB3512" s="51"/>
      <c r="DC3512" s="51"/>
      <c r="DD3512" s="51"/>
    </row>
    <row r="3513" spans="73:108" ht="15" x14ac:dyDescent="0.25">
      <c r="BU3513" s="91"/>
      <c r="BV3513" s="177">
        <v>2008</v>
      </c>
      <c r="BW3513" s="177">
        <v>3</v>
      </c>
      <c r="BX3513" s="177" t="s">
        <v>269</v>
      </c>
      <c r="BY3513" s="177" t="s">
        <v>262</v>
      </c>
      <c r="BZ3513" s="177" t="s">
        <v>277</v>
      </c>
      <c r="CA3513" s="177">
        <v>7</v>
      </c>
      <c r="CB3513" s="177" t="s">
        <v>264</v>
      </c>
      <c r="CC3513" s="122">
        <v>89.87</v>
      </c>
      <c r="CD3513" s="178" t="s">
        <v>2627</v>
      </c>
      <c r="CE3513" s="177" t="s">
        <v>270</v>
      </c>
      <c r="CF3513" s="177" t="s">
        <v>733</v>
      </c>
      <c r="CG3513" s="83" t="s">
        <v>89</v>
      </c>
      <c r="CH3513" s="57"/>
      <c r="CV3513" s="51"/>
      <c r="CW3513" s="51"/>
      <c r="CX3513" s="51"/>
      <c r="CY3513" s="51"/>
      <c r="CZ3513" s="51"/>
      <c r="DA3513" s="51"/>
      <c r="DB3513" s="51"/>
      <c r="DC3513" s="51"/>
      <c r="DD3513" s="51"/>
    </row>
    <row r="3514" spans="73:108" ht="15" x14ac:dyDescent="0.25">
      <c r="BU3514" s="91"/>
      <c r="BV3514" s="177">
        <v>2008</v>
      </c>
      <c r="BW3514" s="177">
        <v>3</v>
      </c>
      <c r="BX3514" s="177" t="s">
        <v>269</v>
      </c>
      <c r="BY3514" s="177" t="s">
        <v>262</v>
      </c>
      <c r="BZ3514" s="177" t="s">
        <v>268</v>
      </c>
      <c r="CA3514" s="177">
        <v>7</v>
      </c>
      <c r="CB3514" s="177" t="s">
        <v>264</v>
      </c>
      <c r="CC3514" s="122">
        <v>78.89</v>
      </c>
      <c r="CD3514" s="178" t="s">
        <v>2638</v>
      </c>
      <c r="CE3514" s="177" t="s">
        <v>270</v>
      </c>
      <c r="CF3514" s="177" t="s">
        <v>743</v>
      </c>
      <c r="CG3514" s="83" t="s">
        <v>89</v>
      </c>
      <c r="CH3514" s="57"/>
      <c r="CV3514" s="51"/>
      <c r="CW3514" s="51"/>
      <c r="CX3514" s="51"/>
      <c r="CY3514" s="51"/>
      <c r="CZ3514" s="51"/>
      <c r="DA3514" s="51"/>
      <c r="DB3514" s="51"/>
      <c r="DC3514" s="51"/>
      <c r="DD3514" s="51"/>
    </row>
    <row r="3515" spans="73:108" ht="15" x14ac:dyDescent="0.25">
      <c r="BU3515" s="91"/>
      <c r="BV3515" s="177">
        <v>2008</v>
      </c>
      <c r="BW3515" s="177">
        <v>3</v>
      </c>
      <c r="BX3515" s="177" t="s">
        <v>269</v>
      </c>
      <c r="BY3515" s="177" t="s">
        <v>262</v>
      </c>
      <c r="BZ3515" s="177" t="s">
        <v>268</v>
      </c>
      <c r="CA3515" s="177">
        <v>7</v>
      </c>
      <c r="CB3515" s="177" t="s">
        <v>264</v>
      </c>
      <c r="CC3515" s="122">
        <v>236.67</v>
      </c>
      <c r="CD3515" s="178" t="s">
        <v>2639</v>
      </c>
      <c r="CE3515" s="177" t="s">
        <v>270</v>
      </c>
      <c r="CF3515" s="177" t="s">
        <v>744</v>
      </c>
      <c r="CG3515" s="83" t="s">
        <v>89</v>
      </c>
      <c r="CH3515" s="57"/>
      <c r="CV3515" s="51"/>
      <c r="CW3515" s="51"/>
      <c r="CX3515" s="51"/>
      <c r="CY3515" s="51"/>
      <c r="CZ3515" s="51"/>
      <c r="DA3515" s="51"/>
      <c r="DB3515" s="51"/>
      <c r="DC3515" s="51"/>
      <c r="DD3515" s="51"/>
    </row>
    <row r="3516" spans="73:108" ht="15" x14ac:dyDescent="0.25">
      <c r="BU3516" s="91"/>
      <c r="BV3516" s="177">
        <v>2008</v>
      </c>
      <c r="BW3516" s="177">
        <v>3</v>
      </c>
      <c r="BX3516" s="177" t="s">
        <v>269</v>
      </c>
      <c r="BY3516" s="177" t="s">
        <v>262</v>
      </c>
      <c r="BZ3516" s="177" t="s">
        <v>268</v>
      </c>
      <c r="CA3516" s="177">
        <v>7</v>
      </c>
      <c r="CB3516" s="177" t="s">
        <v>264</v>
      </c>
      <c r="CC3516" s="122">
        <v>319.76</v>
      </c>
      <c r="CD3516" s="178" t="s">
        <v>2640</v>
      </c>
      <c r="CE3516" s="177" t="s">
        <v>270</v>
      </c>
      <c r="CF3516" s="177" t="s">
        <v>745</v>
      </c>
      <c r="CG3516" s="83" t="s">
        <v>89</v>
      </c>
      <c r="CH3516" s="57"/>
      <c r="CV3516" s="51"/>
      <c r="CW3516" s="51"/>
      <c r="CX3516" s="51"/>
      <c r="CY3516" s="51"/>
      <c r="CZ3516" s="51"/>
      <c r="DA3516" s="51"/>
      <c r="DB3516" s="51"/>
      <c r="DC3516" s="51"/>
      <c r="DD3516" s="51"/>
    </row>
    <row r="3517" spans="73:108" ht="15" x14ac:dyDescent="0.25">
      <c r="BU3517" s="91"/>
      <c r="BV3517" s="177">
        <v>2008</v>
      </c>
      <c r="BW3517" s="177">
        <v>3</v>
      </c>
      <c r="BX3517" s="177" t="s">
        <v>269</v>
      </c>
      <c r="BY3517" s="177" t="s">
        <v>262</v>
      </c>
      <c r="BZ3517" s="177" t="s">
        <v>347</v>
      </c>
      <c r="CA3517" s="177">
        <v>7</v>
      </c>
      <c r="CB3517" s="177" t="s">
        <v>264</v>
      </c>
      <c r="CC3517" s="122">
        <v>901.25</v>
      </c>
      <c r="CD3517" s="178" t="s">
        <v>2624</v>
      </c>
      <c r="CE3517" s="177" t="s">
        <v>270</v>
      </c>
      <c r="CF3517" s="177" t="s">
        <v>732</v>
      </c>
      <c r="CG3517" s="83" t="s">
        <v>89</v>
      </c>
      <c r="CH3517" s="57"/>
      <c r="CV3517" s="51"/>
      <c r="CW3517" s="51"/>
      <c r="CX3517" s="51"/>
      <c r="CY3517" s="51"/>
      <c r="CZ3517" s="51"/>
      <c r="DA3517" s="51"/>
      <c r="DB3517" s="51"/>
      <c r="DC3517" s="51"/>
      <c r="DD3517" s="51"/>
    </row>
    <row r="3518" spans="73:108" ht="15" x14ac:dyDescent="0.25">
      <c r="BU3518" s="91"/>
      <c r="BV3518" s="177">
        <v>2008</v>
      </c>
      <c r="BW3518" s="177">
        <v>4</v>
      </c>
      <c r="BX3518" s="177" t="s">
        <v>269</v>
      </c>
      <c r="BY3518" s="177" t="s">
        <v>262</v>
      </c>
      <c r="BZ3518" s="177" t="s">
        <v>277</v>
      </c>
      <c r="CA3518" s="177">
        <v>3</v>
      </c>
      <c r="CB3518" s="177" t="s">
        <v>264</v>
      </c>
      <c r="CC3518" s="122">
        <v>4800</v>
      </c>
      <c r="CD3518" s="178" t="s">
        <v>2651</v>
      </c>
      <c r="CE3518" s="177" t="s">
        <v>270</v>
      </c>
      <c r="CF3518" s="177" t="s">
        <v>761</v>
      </c>
      <c r="CG3518" s="83" t="s">
        <v>9</v>
      </c>
      <c r="CH3518" s="57"/>
      <c r="CV3518" s="51"/>
      <c r="CW3518" s="51"/>
      <c r="CX3518" s="51"/>
      <c r="CY3518" s="51"/>
      <c r="CZ3518" s="51"/>
      <c r="DA3518" s="51"/>
      <c r="DB3518" s="51"/>
      <c r="DC3518" s="51"/>
      <c r="DD3518" s="51"/>
    </row>
    <row r="3519" spans="73:108" ht="15" x14ac:dyDescent="0.25">
      <c r="BU3519" s="91"/>
      <c r="BV3519" s="177">
        <v>2008</v>
      </c>
      <c r="BW3519" s="177">
        <v>4</v>
      </c>
      <c r="BX3519" s="177" t="s">
        <v>269</v>
      </c>
      <c r="BY3519" s="177" t="s">
        <v>262</v>
      </c>
      <c r="BZ3519" s="177" t="s">
        <v>277</v>
      </c>
      <c r="CA3519" s="177">
        <v>3</v>
      </c>
      <c r="CB3519" s="177" t="s">
        <v>264</v>
      </c>
      <c r="CC3519" s="122">
        <v>3010.26</v>
      </c>
      <c r="CD3519" s="178" t="s">
        <v>2652</v>
      </c>
      <c r="CE3519" s="177" t="s">
        <v>270</v>
      </c>
      <c r="CF3519" s="177" t="s">
        <v>759</v>
      </c>
      <c r="CG3519" s="83" t="s">
        <v>9</v>
      </c>
      <c r="CH3519" s="57"/>
      <c r="CV3519" s="51"/>
      <c r="CW3519" s="51"/>
      <c r="CX3519" s="51"/>
      <c r="CY3519" s="51"/>
      <c r="CZ3519" s="51"/>
      <c r="DA3519" s="51"/>
      <c r="DB3519" s="51"/>
      <c r="DC3519" s="51"/>
      <c r="DD3519" s="51"/>
    </row>
    <row r="3520" spans="73:108" ht="15" x14ac:dyDescent="0.25">
      <c r="BU3520" s="91"/>
      <c r="BV3520" s="177">
        <v>2008</v>
      </c>
      <c r="BW3520" s="177">
        <v>4</v>
      </c>
      <c r="BX3520" s="177" t="s">
        <v>269</v>
      </c>
      <c r="BY3520" s="177" t="s">
        <v>262</v>
      </c>
      <c r="BZ3520" s="177" t="s">
        <v>277</v>
      </c>
      <c r="CA3520" s="177">
        <v>3</v>
      </c>
      <c r="CB3520" s="177" t="s">
        <v>264</v>
      </c>
      <c r="CC3520" s="122">
        <v>3090.23</v>
      </c>
      <c r="CD3520" s="178" t="s">
        <v>2653</v>
      </c>
      <c r="CE3520" s="177" t="s">
        <v>270</v>
      </c>
      <c r="CF3520" s="177" t="s">
        <v>760</v>
      </c>
      <c r="CG3520" s="83" t="s">
        <v>9</v>
      </c>
      <c r="CH3520" s="57"/>
      <c r="CV3520" s="51"/>
      <c r="CW3520" s="51"/>
      <c r="CX3520" s="51"/>
      <c r="CY3520" s="51"/>
      <c r="CZ3520" s="51"/>
      <c r="DA3520" s="51"/>
      <c r="DB3520" s="51"/>
      <c r="DC3520" s="51"/>
      <c r="DD3520" s="51"/>
    </row>
    <row r="3521" spans="73:108" ht="15" x14ac:dyDescent="0.25">
      <c r="BU3521" s="91"/>
      <c r="BV3521" s="177">
        <v>2008</v>
      </c>
      <c r="BW3521" s="177">
        <v>4</v>
      </c>
      <c r="BX3521" s="177" t="s">
        <v>269</v>
      </c>
      <c r="BY3521" s="177" t="s">
        <v>262</v>
      </c>
      <c r="BZ3521" s="177" t="s">
        <v>277</v>
      </c>
      <c r="CA3521" s="177">
        <v>3</v>
      </c>
      <c r="CB3521" s="177" t="s">
        <v>264</v>
      </c>
      <c r="CC3521" s="122">
        <v>496</v>
      </c>
      <c r="CD3521" s="178" t="s">
        <v>2654</v>
      </c>
      <c r="CE3521" s="177" t="s">
        <v>270</v>
      </c>
      <c r="CF3521" s="177" t="s">
        <v>763</v>
      </c>
      <c r="CG3521" s="83" t="s">
        <v>9</v>
      </c>
      <c r="CH3521" s="57"/>
      <c r="CV3521" s="51"/>
      <c r="CW3521" s="51"/>
      <c r="CX3521" s="51"/>
      <c r="CY3521" s="51"/>
      <c r="CZ3521" s="51"/>
      <c r="DA3521" s="51"/>
      <c r="DB3521" s="51"/>
      <c r="DC3521" s="51"/>
      <c r="DD3521" s="51"/>
    </row>
    <row r="3522" spans="73:108" ht="15" x14ac:dyDescent="0.25">
      <c r="BU3522" s="91"/>
      <c r="BV3522" s="177">
        <v>2008</v>
      </c>
      <c r="BW3522" s="177">
        <v>4</v>
      </c>
      <c r="BX3522" s="177" t="s">
        <v>269</v>
      </c>
      <c r="BY3522" s="177" t="s">
        <v>262</v>
      </c>
      <c r="BZ3522" s="177" t="s">
        <v>277</v>
      </c>
      <c r="CA3522" s="177">
        <v>3</v>
      </c>
      <c r="CB3522" s="177" t="s">
        <v>264</v>
      </c>
      <c r="CC3522" s="122">
        <v>874.8</v>
      </c>
      <c r="CD3522" s="178" t="s">
        <v>2655</v>
      </c>
      <c r="CE3522" s="177" t="s">
        <v>270</v>
      </c>
      <c r="CF3522" s="177" t="s">
        <v>763</v>
      </c>
      <c r="CG3522" s="83" t="s">
        <v>9</v>
      </c>
      <c r="CH3522" s="57"/>
      <c r="CV3522" s="51"/>
      <c r="CW3522" s="51"/>
      <c r="CX3522" s="51"/>
      <c r="CY3522" s="51"/>
      <c r="CZ3522" s="51"/>
      <c r="DA3522" s="51"/>
      <c r="DB3522" s="51"/>
      <c r="DC3522" s="51"/>
      <c r="DD3522" s="51"/>
    </row>
    <row r="3523" spans="73:108" ht="15" x14ac:dyDescent="0.25">
      <c r="BU3523" s="91"/>
      <c r="BV3523" s="177">
        <v>2008</v>
      </c>
      <c r="BW3523" s="177">
        <v>4</v>
      </c>
      <c r="BX3523" s="177" t="s">
        <v>269</v>
      </c>
      <c r="BY3523" s="177" t="s">
        <v>262</v>
      </c>
      <c r="BZ3523" s="177" t="s">
        <v>277</v>
      </c>
      <c r="CA3523" s="177">
        <v>3</v>
      </c>
      <c r="CB3523" s="177" t="s">
        <v>264</v>
      </c>
      <c r="CC3523" s="122">
        <v>35799.120000000003</v>
      </c>
      <c r="CD3523" s="178" t="s">
        <v>2656</v>
      </c>
      <c r="CE3523" s="177" t="s">
        <v>270</v>
      </c>
      <c r="CF3523" s="177" t="s">
        <v>764</v>
      </c>
      <c r="CG3523" s="83" t="s">
        <v>9</v>
      </c>
      <c r="CH3523" s="57"/>
      <c r="CV3523" s="51"/>
      <c r="CW3523" s="51"/>
      <c r="CX3523" s="51"/>
      <c r="CY3523" s="51"/>
      <c r="CZ3523" s="51"/>
      <c r="DA3523" s="51"/>
      <c r="DB3523" s="51"/>
      <c r="DC3523" s="51"/>
      <c r="DD3523" s="51"/>
    </row>
    <row r="3524" spans="73:108" ht="15" x14ac:dyDescent="0.25">
      <c r="BU3524" s="91"/>
      <c r="BV3524" s="177">
        <v>2008</v>
      </c>
      <c r="BW3524" s="177">
        <v>4</v>
      </c>
      <c r="BX3524" s="177" t="s">
        <v>269</v>
      </c>
      <c r="BY3524" s="177" t="s">
        <v>262</v>
      </c>
      <c r="BZ3524" s="177" t="s">
        <v>277</v>
      </c>
      <c r="CA3524" s="177">
        <v>3</v>
      </c>
      <c r="CB3524" s="177" t="s">
        <v>264</v>
      </c>
      <c r="CC3524" s="122">
        <v>40002.21</v>
      </c>
      <c r="CD3524" s="178" t="s">
        <v>2657</v>
      </c>
      <c r="CE3524" s="177" t="s">
        <v>270</v>
      </c>
      <c r="CF3524" s="177" t="s">
        <v>764</v>
      </c>
      <c r="CG3524" s="83" t="s">
        <v>9</v>
      </c>
      <c r="CH3524" s="57"/>
      <c r="CV3524" s="51"/>
      <c r="CW3524" s="51"/>
      <c r="CX3524" s="51"/>
      <c r="CY3524" s="51"/>
      <c r="CZ3524" s="51"/>
      <c r="DA3524" s="51"/>
      <c r="DB3524" s="51"/>
      <c r="DC3524" s="51"/>
      <c r="DD3524" s="51"/>
    </row>
    <row r="3525" spans="73:108" ht="15" x14ac:dyDescent="0.25">
      <c r="BU3525" s="91"/>
      <c r="BV3525" s="177">
        <v>2008</v>
      </c>
      <c r="BW3525" s="177">
        <v>4</v>
      </c>
      <c r="BX3525" s="177" t="s">
        <v>269</v>
      </c>
      <c r="BY3525" s="177" t="s">
        <v>262</v>
      </c>
      <c r="BZ3525" s="177" t="s">
        <v>277</v>
      </c>
      <c r="CA3525" s="177">
        <v>3</v>
      </c>
      <c r="CB3525" s="177" t="s">
        <v>264</v>
      </c>
      <c r="CC3525" s="122">
        <v>1212.76</v>
      </c>
      <c r="CD3525" s="178" t="s">
        <v>2658</v>
      </c>
      <c r="CE3525" s="177" t="s">
        <v>270</v>
      </c>
      <c r="CF3525" s="177" t="s">
        <v>766</v>
      </c>
      <c r="CG3525" s="83" t="s">
        <v>9</v>
      </c>
      <c r="CH3525" s="57"/>
      <c r="CV3525" s="51"/>
      <c r="CW3525" s="51"/>
      <c r="CX3525" s="51"/>
      <c r="CY3525" s="51"/>
      <c r="CZ3525" s="51"/>
      <c r="DA3525" s="51"/>
      <c r="DB3525" s="51"/>
      <c r="DC3525" s="51"/>
      <c r="DD3525" s="51"/>
    </row>
    <row r="3526" spans="73:108" ht="15" x14ac:dyDescent="0.25">
      <c r="BU3526" s="91"/>
      <c r="BV3526" s="177">
        <v>2008</v>
      </c>
      <c r="BW3526" s="177">
        <v>4</v>
      </c>
      <c r="BX3526" s="177" t="s">
        <v>269</v>
      </c>
      <c r="BY3526" s="177" t="s">
        <v>262</v>
      </c>
      <c r="BZ3526" s="177" t="s">
        <v>277</v>
      </c>
      <c r="CA3526" s="177">
        <v>3</v>
      </c>
      <c r="CB3526" s="177" t="s">
        <v>264</v>
      </c>
      <c r="CC3526" s="122">
        <v>12590.96</v>
      </c>
      <c r="CD3526" s="178" t="s">
        <v>2659</v>
      </c>
      <c r="CE3526" s="177" t="s">
        <v>270</v>
      </c>
      <c r="CF3526" s="177" t="s">
        <v>762</v>
      </c>
      <c r="CG3526" s="83" t="s">
        <v>9</v>
      </c>
      <c r="CH3526" s="57"/>
      <c r="CV3526" s="51"/>
      <c r="CW3526" s="51"/>
      <c r="CX3526" s="51"/>
      <c r="CY3526" s="51"/>
      <c r="CZ3526" s="51"/>
      <c r="DA3526" s="51"/>
      <c r="DB3526" s="51"/>
      <c r="DC3526" s="51"/>
      <c r="DD3526" s="51"/>
    </row>
    <row r="3527" spans="73:108" ht="15" x14ac:dyDescent="0.25">
      <c r="BU3527" s="91"/>
      <c r="BV3527" s="177">
        <v>2008</v>
      </c>
      <c r="BW3527" s="177">
        <v>4</v>
      </c>
      <c r="BX3527" s="177" t="s">
        <v>269</v>
      </c>
      <c r="BY3527" s="177" t="s">
        <v>262</v>
      </c>
      <c r="BZ3527" s="177" t="s">
        <v>277</v>
      </c>
      <c r="CA3527" s="177">
        <v>3</v>
      </c>
      <c r="CB3527" s="177" t="s">
        <v>264</v>
      </c>
      <c r="CC3527" s="122">
        <v>8011.17</v>
      </c>
      <c r="CD3527" s="178" t="s">
        <v>2660</v>
      </c>
      <c r="CE3527" s="177" t="s">
        <v>270</v>
      </c>
      <c r="CF3527" s="177" t="s">
        <v>765</v>
      </c>
      <c r="CG3527" s="83" t="s">
        <v>9</v>
      </c>
      <c r="CH3527" s="57"/>
      <c r="CV3527" s="51"/>
      <c r="CW3527" s="51"/>
      <c r="CX3527" s="51"/>
      <c r="CY3527" s="51"/>
      <c r="CZ3527" s="51"/>
      <c r="DA3527" s="51"/>
      <c r="DB3527" s="51"/>
      <c r="DC3527" s="51"/>
      <c r="DD3527" s="51"/>
    </row>
    <row r="3528" spans="73:108" ht="15" x14ac:dyDescent="0.25">
      <c r="BU3528" s="91"/>
      <c r="BV3528" s="177">
        <v>2008</v>
      </c>
      <c r="BW3528" s="177">
        <v>4</v>
      </c>
      <c r="BX3528" s="177" t="s">
        <v>269</v>
      </c>
      <c r="BY3528" s="177" t="s">
        <v>262</v>
      </c>
      <c r="BZ3528" s="177" t="s">
        <v>266</v>
      </c>
      <c r="CA3528" s="177">
        <v>3</v>
      </c>
      <c r="CB3528" s="177" t="s">
        <v>264</v>
      </c>
      <c r="CC3528" s="122">
        <v>44960.55</v>
      </c>
      <c r="CD3528" s="178" t="s">
        <v>2667</v>
      </c>
      <c r="CE3528" s="177" t="s">
        <v>270</v>
      </c>
      <c r="CF3528" s="177" t="s">
        <v>773</v>
      </c>
      <c r="CG3528" s="83" t="s">
        <v>9</v>
      </c>
      <c r="CH3528" s="57"/>
      <c r="CV3528" s="51"/>
      <c r="CW3528" s="51"/>
      <c r="CX3528" s="51"/>
      <c r="CY3528" s="51"/>
      <c r="CZ3528" s="51"/>
      <c r="DA3528" s="51"/>
      <c r="DB3528" s="51"/>
      <c r="DC3528" s="51"/>
      <c r="DD3528" s="51"/>
    </row>
    <row r="3529" spans="73:108" ht="15" x14ac:dyDescent="0.25">
      <c r="BU3529" s="91"/>
      <c r="BV3529" s="177">
        <v>2008</v>
      </c>
      <c r="BW3529" s="177">
        <v>4</v>
      </c>
      <c r="BX3529" s="177" t="s">
        <v>269</v>
      </c>
      <c r="BY3529" s="177" t="s">
        <v>262</v>
      </c>
      <c r="BZ3529" s="177" t="s">
        <v>266</v>
      </c>
      <c r="CA3529" s="177">
        <v>3</v>
      </c>
      <c r="CB3529" s="177" t="s">
        <v>264</v>
      </c>
      <c r="CC3529" s="122">
        <v>4995.62</v>
      </c>
      <c r="CD3529" s="178" t="s">
        <v>2668</v>
      </c>
      <c r="CE3529" s="177" t="s">
        <v>270</v>
      </c>
      <c r="CF3529" s="177" t="s">
        <v>774</v>
      </c>
      <c r="CG3529" s="83" t="s">
        <v>9</v>
      </c>
      <c r="CH3529" s="57"/>
      <c r="CV3529" s="51"/>
      <c r="CW3529" s="51"/>
      <c r="CX3529" s="51"/>
      <c r="CY3529" s="51"/>
      <c r="CZ3529" s="51"/>
      <c r="DA3529" s="51"/>
      <c r="DB3529" s="51"/>
      <c r="DC3529" s="51"/>
      <c r="DD3529" s="51"/>
    </row>
    <row r="3530" spans="73:108" ht="15" x14ac:dyDescent="0.25">
      <c r="BU3530" s="91"/>
      <c r="BV3530" s="177">
        <v>2008</v>
      </c>
      <c r="BW3530" s="177">
        <v>4</v>
      </c>
      <c r="BX3530" s="177" t="s">
        <v>269</v>
      </c>
      <c r="BY3530" s="177" t="s">
        <v>262</v>
      </c>
      <c r="BZ3530" s="177" t="s">
        <v>266</v>
      </c>
      <c r="CA3530" s="177">
        <v>3</v>
      </c>
      <c r="CB3530" s="177" t="s">
        <v>264</v>
      </c>
      <c r="CC3530" s="122">
        <v>65507.42</v>
      </c>
      <c r="CD3530" s="178" t="s">
        <v>2669</v>
      </c>
      <c r="CE3530" s="177" t="s">
        <v>270</v>
      </c>
      <c r="CF3530" s="177" t="s">
        <v>775</v>
      </c>
      <c r="CG3530" s="83" t="s">
        <v>9</v>
      </c>
      <c r="CH3530" s="57"/>
      <c r="CV3530" s="51"/>
      <c r="CW3530" s="51"/>
      <c r="CX3530" s="51"/>
      <c r="CY3530" s="51"/>
      <c r="CZ3530" s="51"/>
      <c r="DA3530" s="51"/>
      <c r="DB3530" s="51"/>
      <c r="DC3530" s="51"/>
      <c r="DD3530" s="51"/>
    </row>
    <row r="3531" spans="73:108" ht="15" x14ac:dyDescent="0.25">
      <c r="BU3531" s="91"/>
      <c r="BV3531" s="177">
        <v>2008</v>
      </c>
      <c r="BW3531" s="177">
        <v>4</v>
      </c>
      <c r="BX3531" s="177" t="s">
        <v>269</v>
      </c>
      <c r="BY3531" s="177" t="s">
        <v>262</v>
      </c>
      <c r="BZ3531" s="177" t="s">
        <v>266</v>
      </c>
      <c r="CA3531" s="177">
        <v>3</v>
      </c>
      <c r="CB3531" s="177" t="s">
        <v>264</v>
      </c>
      <c r="CC3531" s="122">
        <v>7278.6</v>
      </c>
      <c r="CD3531" s="178" t="s">
        <v>2670</v>
      </c>
      <c r="CE3531" s="177" t="s">
        <v>270</v>
      </c>
      <c r="CF3531" s="177" t="s">
        <v>776</v>
      </c>
      <c r="CG3531" s="83" t="s">
        <v>9</v>
      </c>
      <c r="CH3531" s="57"/>
      <c r="CV3531" s="51"/>
      <c r="CW3531" s="51"/>
      <c r="CX3531" s="51"/>
      <c r="CY3531" s="51"/>
      <c r="CZ3531" s="51"/>
      <c r="DA3531" s="51"/>
      <c r="DB3531" s="51"/>
      <c r="DC3531" s="51"/>
      <c r="DD3531" s="51"/>
    </row>
    <row r="3532" spans="73:108" ht="15" x14ac:dyDescent="0.25">
      <c r="BU3532" s="91"/>
      <c r="BV3532" s="177">
        <v>2008</v>
      </c>
      <c r="BW3532" s="177">
        <v>4</v>
      </c>
      <c r="BX3532" s="177" t="s">
        <v>269</v>
      </c>
      <c r="BY3532" s="177" t="s">
        <v>262</v>
      </c>
      <c r="BZ3532" s="177" t="s">
        <v>267</v>
      </c>
      <c r="CA3532" s="177">
        <v>3</v>
      </c>
      <c r="CB3532" s="177" t="s">
        <v>264</v>
      </c>
      <c r="CC3532" s="122">
        <v>46703.39</v>
      </c>
      <c r="CD3532" s="178" t="s">
        <v>2667</v>
      </c>
      <c r="CE3532" s="177" t="s">
        <v>270</v>
      </c>
      <c r="CF3532" s="177" t="s">
        <v>773</v>
      </c>
      <c r="CG3532" s="83" t="s">
        <v>9</v>
      </c>
      <c r="CH3532" s="57"/>
      <c r="CV3532" s="51"/>
      <c r="CW3532" s="51"/>
      <c r="CX3532" s="51"/>
      <c r="CY3532" s="51"/>
      <c r="CZ3532" s="51"/>
      <c r="DA3532" s="51"/>
      <c r="DB3532" s="51"/>
      <c r="DC3532" s="51"/>
      <c r="DD3532" s="51"/>
    </row>
    <row r="3533" spans="73:108" ht="15" x14ac:dyDescent="0.25">
      <c r="BU3533" s="91"/>
      <c r="BV3533" s="177">
        <v>2008</v>
      </c>
      <c r="BW3533" s="177">
        <v>4</v>
      </c>
      <c r="BX3533" s="177" t="s">
        <v>269</v>
      </c>
      <c r="BY3533" s="177" t="s">
        <v>262</v>
      </c>
      <c r="BZ3533" s="177" t="s">
        <v>267</v>
      </c>
      <c r="CA3533" s="177">
        <v>3</v>
      </c>
      <c r="CB3533" s="177" t="s">
        <v>264</v>
      </c>
      <c r="CC3533" s="122">
        <v>5189.2700000000004</v>
      </c>
      <c r="CD3533" s="178" t="s">
        <v>2668</v>
      </c>
      <c r="CE3533" s="177" t="s">
        <v>270</v>
      </c>
      <c r="CF3533" s="177" t="s">
        <v>774</v>
      </c>
      <c r="CG3533" s="83" t="s">
        <v>9</v>
      </c>
      <c r="CH3533" s="57"/>
      <c r="CV3533" s="51"/>
      <c r="CW3533" s="51"/>
      <c r="CX3533" s="51"/>
      <c r="CY3533" s="51"/>
      <c r="CZ3533" s="51"/>
      <c r="DA3533" s="51"/>
      <c r="DB3533" s="51"/>
      <c r="DC3533" s="51"/>
      <c r="DD3533" s="51"/>
    </row>
    <row r="3534" spans="73:108" ht="15" x14ac:dyDescent="0.25">
      <c r="BU3534" s="91"/>
      <c r="BV3534" s="177">
        <v>2008</v>
      </c>
      <c r="BW3534" s="177">
        <v>4</v>
      </c>
      <c r="BX3534" s="177" t="s">
        <v>269</v>
      </c>
      <c r="BY3534" s="177" t="s">
        <v>262</v>
      </c>
      <c r="BZ3534" s="177" t="s">
        <v>267</v>
      </c>
      <c r="CA3534" s="177">
        <v>3</v>
      </c>
      <c r="CB3534" s="177" t="s">
        <v>264</v>
      </c>
      <c r="CC3534" s="122">
        <v>68046.73</v>
      </c>
      <c r="CD3534" s="178" t="s">
        <v>2669</v>
      </c>
      <c r="CE3534" s="177" t="s">
        <v>270</v>
      </c>
      <c r="CF3534" s="177" t="s">
        <v>775</v>
      </c>
      <c r="CG3534" s="83" t="s">
        <v>9</v>
      </c>
      <c r="CH3534" s="57"/>
      <c r="CV3534" s="51"/>
      <c r="CW3534" s="51"/>
      <c r="CX3534" s="51"/>
      <c r="CY3534" s="51"/>
      <c r="CZ3534" s="51"/>
      <c r="DA3534" s="51"/>
      <c r="DB3534" s="51"/>
      <c r="DC3534" s="51"/>
      <c r="DD3534" s="51"/>
    </row>
    <row r="3535" spans="73:108" ht="15" x14ac:dyDescent="0.25">
      <c r="BU3535" s="91"/>
      <c r="BV3535" s="177">
        <v>2008</v>
      </c>
      <c r="BW3535" s="177">
        <v>4</v>
      </c>
      <c r="BX3535" s="177" t="s">
        <v>269</v>
      </c>
      <c r="BY3535" s="177" t="s">
        <v>262</v>
      </c>
      <c r="BZ3535" s="177" t="s">
        <v>267</v>
      </c>
      <c r="CA3535" s="177">
        <v>3</v>
      </c>
      <c r="CB3535" s="177" t="s">
        <v>264</v>
      </c>
      <c r="CC3535" s="122">
        <v>7560.75</v>
      </c>
      <c r="CD3535" s="178" t="s">
        <v>2670</v>
      </c>
      <c r="CE3535" s="177" t="s">
        <v>270</v>
      </c>
      <c r="CF3535" s="177" t="s">
        <v>776</v>
      </c>
      <c r="CG3535" s="83" t="s">
        <v>9</v>
      </c>
      <c r="CH3535" s="57"/>
      <c r="CV3535" s="51"/>
      <c r="CW3535" s="51"/>
      <c r="CX3535" s="51"/>
      <c r="CY3535" s="51"/>
      <c r="CZ3535" s="51"/>
      <c r="DA3535" s="51"/>
      <c r="DB3535" s="51"/>
      <c r="DC3535" s="51"/>
      <c r="DD3535" s="51"/>
    </row>
    <row r="3536" spans="73:108" ht="15" x14ac:dyDescent="0.25">
      <c r="BU3536" s="91"/>
      <c r="BV3536" s="177">
        <v>2008</v>
      </c>
      <c r="BW3536" s="177">
        <v>4</v>
      </c>
      <c r="BX3536" s="177" t="s">
        <v>269</v>
      </c>
      <c r="BY3536" s="177" t="s">
        <v>262</v>
      </c>
      <c r="BZ3536" s="177" t="s">
        <v>268</v>
      </c>
      <c r="CA3536" s="177">
        <v>3</v>
      </c>
      <c r="CB3536" s="177" t="s">
        <v>264</v>
      </c>
      <c r="CC3536" s="122">
        <v>76087.48</v>
      </c>
      <c r="CD3536" s="178" t="s">
        <v>2667</v>
      </c>
      <c r="CE3536" s="177" t="s">
        <v>270</v>
      </c>
      <c r="CF3536" s="177" t="s">
        <v>773</v>
      </c>
      <c r="CG3536" s="83" t="s">
        <v>9</v>
      </c>
      <c r="CH3536" s="57"/>
      <c r="CV3536" s="51"/>
      <c r="CW3536" s="51"/>
      <c r="CX3536" s="51"/>
      <c r="CY3536" s="51"/>
      <c r="CZ3536" s="51"/>
      <c r="DA3536" s="51"/>
      <c r="DB3536" s="51"/>
      <c r="DC3536" s="51"/>
      <c r="DD3536" s="51"/>
    </row>
    <row r="3537" spans="73:108" ht="15" x14ac:dyDescent="0.25">
      <c r="BU3537" s="91"/>
      <c r="BV3537" s="177">
        <v>2008</v>
      </c>
      <c r="BW3537" s="177">
        <v>4</v>
      </c>
      <c r="BX3537" s="177" t="s">
        <v>269</v>
      </c>
      <c r="BY3537" s="177" t="s">
        <v>262</v>
      </c>
      <c r="BZ3537" s="177" t="s">
        <v>268</v>
      </c>
      <c r="CA3537" s="177">
        <v>3</v>
      </c>
      <c r="CB3537" s="177" t="s">
        <v>264</v>
      </c>
      <c r="CC3537" s="122">
        <v>8454.16</v>
      </c>
      <c r="CD3537" s="178" t="s">
        <v>2668</v>
      </c>
      <c r="CE3537" s="177" t="s">
        <v>270</v>
      </c>
      <c r="CF3537" s="177" t="s">
        <v>774</v>
      </c>
      <c r="CG3537" s="83" t="s">
        <v>9</v>
      </c>
      <c r="CH3537" s="57"/>
      <c r="CV3537" s="51"/>
      <c r="CW3537" s="51"/>
      <c r="CX3537" s="51"/>
      <c r="CY3537" s="51"/>
      <c r="CZ3537" s="51"/>
      <c r="DA3537" s="51"/>
      <c r="DB3537" s="51"/>
      <c r="DC3537" s="51"/>
      <c r="DD3537" s="51"/>
    </row>
    <row r="3538" spans="73:108" ht="15" x14ac:dyDescent="0.25">
      <c r="BU3538" s="91"/>
      <c r="BV3538" s="177">
        <v>2008</v>
      </c>
      <c r="BW3538" s="177">
        <v>4</v>
      </c>
      <c r="BX3538" s="177" t="s">
        <v>269</v>
      </c>
      <c r="BY3538" s="177" t="s">
        <v>262</v>
      </c>
      <c r="BZ3538" s="177" t="s">
        <v>268</v>
      </c>
      <c r="CA3538" s="177">
        <v>3</v>
      </c>
      <c r="CB3538" s="177" t="s">
        <v>264</v>
      </c>
      <c r="CC3538" s="122">
        <v>110859.29</v>
      </c>
      <c r="CD3538" s="178" t="s">
        <v>2669</v>
      </c>
      <c r="CE3538" s="177" t="s">
        <v>270</v>
      </c>
      <c r="CF3538" s="177" t="s">
        <v>775</v>
      </c>
      <c r="CG3538" s="83" t="s">
        <v>9</v>
      </c>
      <c r="CH3538" s="57"/>
      <c r="CV3538" s="51"/>
      <c r="CW3538" s="51"/>
      <c r="CX3538" s="51"/>
      <c r="CY3538" s="51"/>
      <c r="CZ3538" s="51"/>
      <c r="DA3538" s="51"/>
      <c r="DB3538" s="51"/>
      <c r="DC3538" s="51"/>
      <c r="DD3538" s="51"/>
    </row>
    <row r="3539" spans="73:108" ht="15" x14ac:dyDescent="0.25">
      <c r="BU3539" s="91"/>
      <c r="BV3539" s="177">
        <v>2008</v>
      </c>
      <c r="BW3539" s="177">
        <v>4</v>
      </c>
      <c r="BX3539" s="177" t="s">
        <v>269</v>
      </c>
      <c r="BY3539" s="177" t="s">
        <v>262</v>
      </c>
      <c r="BZ3539" s="177" t="s">
        <v>268</v>
      </c>
      <c r="CA3539" s="177">
        <v>3</v>
      </c>
      <c r="CB3539" s="177" t="s">
        <v>264</v>
      </c>
      <c r="CC3539" s="122">
        <v>12317.7</v>
      </c>
      <c r="CD3539" s="178" t="s">
        <v>2670</v>
      </c>
      <c r="CE3539" s="177" t="s">
        <v>270</v>
      </c>
      <c r="CF3539" s="177" t="s">
        <v>776</v>
      </c>
      <c r="CG3539" s="83" t="s">
        <v>9</v>
      </c>
      <c r="CH3539" s="57"/>
      <c r="CV3539" s="51"/>
      <c r="CW3539" s="51"/>
      <c r="CX3539" s="51"/>
      <c r="CY3539" s="51"/>
      <c r="CZ3539" s="51"/>
      <c r="DA3539" s="51"/>
      <c r="DB3539" s="51"/>
      <c r="DC3539" s="51"/>
      <c r="DD3539" s="51"/>
    </row>
    <row r="3540" spans="73:108" ht="15" x14ac:dyDescent="0.25">
      <c r="BU3540" s="91"/>
      <c r="BV3540" s="177">
        <v>2008</v>
      </c>
      <c r="BW3540" s="177">
        <v>4</v>
      </c>
      <c r="BX3540" s="177" t="s">
        <v>269</v>
      </c>
      <c r="BY3540" s="177" t="s">
        <v>262</v>
      </c>
      <c r="BZ3540" s="177" t="s">
        <v>268</v>
      </c>
      <c r="CA3540" s="177">
        <v>3</v>
      </c>
      <c r="CB3540" s="177" t="s">
        <v>264</v>
      </c>
      <c r="CC3540" s="122">
        <v>1913.28</v>
      </c>
      <c r="CD3540" s="178" t="s">
        <v>2652</v>
      </c>
      <c r="CE3540" s="177" t="s">
        <v>270</v>
      </c>
      <c r="CF3540" s="177" t="s">
        <v>759</v>
      </c>
      <c r="CG3540" s="83" t="s">
        <v>9</v>
      </c>
      <c r="CH3540" s="57"/>
      <c r="CV3540" s="51"/>
      <c r="CW3540" s="51"/>
      <c r="CX3540" s="51"/>
      <c r="CY3540" s="51"/>
      <c r="CZ3540" s="51"/>
      <c r="DA3540" s="51"/>
      <c r="DB3540" s="51"/>
      <c r="DC3540" s="51"/>
      <c r="DD3540" s="51"/>
    </row>
    <row r="3541" spans="73:108" ht="15" x14ac:dyDescent="0.25">
      <c r="BU3541" s="91"/>
      <c r="BV3541" s="177">
        <v>2008</v>
      </c>
      <c r="BW3541" s="177">
        <v>4</v>
      </c>
      <c r="BX3541" s="177" t="s">
        <v>269</v>
      </c>
      <c r="BY3541" s="177" t="s">
        <v>262</v>
      </c>
      <c r="BZ3541" s="177" t="s">
        <v>268</v>
      </c>
      <c r="CA3541" s="177">
        <v>3</v>
      </c>
      <c r="CB3541" s="177" t="s">
        <v>264</v>
      </c>
      <c r="CC3541" s="122">
        <v>478.32</v>
      </c>
      <c r="CD3541" s="178" t="s">
        <v>2653</v>
      </c>
      <c r="CE3541" s="177" t="s">
        <v>270</v>
      </c>
      <c r="CF3541" s="177" t="s">
        <v>760</v>
      </c>
      <c r="CG3541" s="83" t="s">
        <v>9</v>
      </c>
      <c r="CH3541" s="57"/>
      <c r="CV3541" s="51"/>
      <c r="CW3541" s="51"/>
      <c r="CX3541" s="51"/>
      <c r="CY3541" s="51"/>
      <c r="CZ3541" s="51"/>
      <c r="DA3541" s="51"/>
      <c r="DB3541" s="51"/>
      <c r="DC3541" s="51"/>
      <c r="DD3541" s="51"/>
    </row>
    <row r="3542" spans="73:108" ht="15" x14ac:dyDescent="0.25">
      <c r="BU3542" s="91"/>
      <c r="BV3542" s="177">
        <v>2008</v>
      </c>
      <c r="BW3542" s="177">
        <v>4</v>
      </c>
      <c r="BX3542" s="177" t="s">
        <v>269</v>
      </c>
      <c r="BY3542" s="177" t="s">
        <v>262</v>
      </c>
      <c r="BZ3542" s="177" t="s">
        <v>268</v>
      </c>
      <c r="CA3542" s="177">
        <v>3</v>
      </c>
      <c r="CB3542" s="177" t="s">
        <v>264</v>
      </c>
      <c r="CC3542" s="122">
        <v>873.75</v>
      </c>
      <c r="CD3542" s="178" t="s">
        <v>2673</v>
      </c>
      <c r="CE3542" s="177" t="s">
        <v>270</v>
      </c>
      <c r="CF3542" s="177" t="s">
        <v>779</v>
      </c>
      <c r="CG3542" s="83" t="s">
        <v>9</v>
      </c>
      <c r="CH3542" s="57"/>
      <c r="CV3542" s="51"/>
      <c r="CW3542" s="51"/>
      <c r="CX3542" s="51"/>
      <c r="CY3542" s="51"/>
      <c r="CZ3542" s="51"/>
      <c r="DA3542" s="51"/>
      <c r="DB3542" s="51"/>
      <c r="DC3542" s="51"/>
      <c r="DD3542" s="51"/>
    </row>
    <row r="3543" spans="73:108" ht="15" x14ac:dyDescent="0.25">
      <c r="BU3543" s="91"/>
      <c r="BV3543" s="177">
        <v>2008</v>
      </c>
      <c r="BW3543" s="177">
        <v>4</v>
      </c>
      <c r="BX3543" s="177" t="s">
        <v>269</v>
      </c>
      <c r="BY3543" s="177" t="s">
        <v>262</v>
      </c>
      <c r="BZ3543" s="177" t="s">
        <v>268</v>
      </c>
      <c r="CA3543" s="177">
        <v>3</v>
      </c>
      <c r="CB3543" s="177" t="s">
        <v>264</v>
      </c>
      <c r="CC3543" s="122">
        <v>617.1</v>
      </c>
      <c r="CD3543" s="178" t="s">
        <v>2674</v>
      </c>
      <c r="CE3543" s="177" t="s">
        <v>270</v>
      </c>
      <c r="CF3543" s="177" t="s">
        <v>780</v>
      </c>
      <c r="CG3543" s="83" t="s">
        <v>9</v>
      </c>
      <c r="CH3543" s="57"/>
      <c r="CV3543" s="51"/>
      <c r="CW3543" s="51"/>
      <c r="CX3543" s="51"/>
      <c r="CY3543" s="51"/>
      <c r="CZ3543" s="51"/>
      <c r="DA3543" s="51"/>
      <c r="DB3543" s="51"/>
      <c r="DC3543" s="51"/>
      <c r="DD3543" s="51"/>
    </row>
    <row r="3544" spans="73:108" ht="15" x14ac:dyDescent="0.25">
      <c r="BU3544" s="91"/>
      <c r="BV3544" s="177">
        <v>2008</v>
      </c>
      <c r="BW3544" s="177">
        <v>4</v>
      </c>
      <c r="BX3544" s="177" t="s">
        <v>269</v>
      </c>
      <c r="BY3544" s="177" t="s">
        <v>262</v>
      </c>
      <c r="BZ3544" s="177" t="s">
        <v>316</v>
      </c>
      <c r="CA3544" s="177">
        <v>3</v>
      </c>
      <c r="CB3544" s="177" t="s">
        <v>264</v>
      </c>
      <c r="CC3544" s="122">
        <v>48446.58</v>
      </c>
      <c r="CD3544" s="178" t="s">
        <v>2667</v>
      </c>
      <c r="CE3544" s="177" t="s">
        <v>270</v>
      </c>
      <c r="CF3544" s="177" t="s">
        <v>773</v>
      </c>
      <c r="CG3544" s="83" t="s">
        <v>9</v>
      </c>
      <c r="CH3544" s="57"/>
      <c r="CV3544" s="51"/>
      <c r="CW3544" s="51"/>
      <c r="CX3544" s="51"/>
      <c r="CY3544" s="51"/>
      <c r="CZ3544" s="51"/>
      <c r="DA3544" s="51"/>
      <c r="DB3544" s="51"/>
      <c r="DC3544" s="51"/>
      <c r="DD3544" s="51"/>
    </row>
    <row r="3545" spans="73:108" ht="15" x14ac:dyDescent="0.25">
      <c r="BU3545" s="91"/>
      <c r="BV3545" s="177">
        <v>2008</v>
      </c>
      <c r="BW3545" s="177">
        <v>4</v>
      </c>
      <c r="BX3545" s="177" t="s">
        <v>269</v>
      </c>
      <c r="BY3545" s="177" t="s">
        <v>262</v>
      </c>
      <c r="BZ3545" s="177" t="s">
        <v>316</v>
      </c>
      <c r="CA3545" s="177">
        <v>3</v>
      </c>
      <c r="CB3545" s="177" t="s">
        <v>264</v>
      </c>
      <c r="CC3545" s="122">
        <v>5382.95</v>
      </c>
      <c r="CD3545" s="178" t="s">
        <v>2668</v>
      </c>
      <c r="CE3545" s="177" t="s">
        <v>270</v>
      </c>
      <c r="CF3545" s="177" t="s">
        <v>774</v>
      </c>
      <c r="CG3545" s="83" t="s">
        <v>9</v>
      </c>
      <c r="CH3545" s="57"/>
      <c r="CV3545" s="51"/>
      <c r="CW3545" s="51"/>
      <c r="CX3545" s="51"/>
      <c r="CY3545" s="51"/>
      <c r="CZ3545" s="51"/>
      <c r="DA3545" s="51"/>
      <c r="DB3545" s="51"/>
      <c r="DC3545" s="51"/>
      <c r="DD3545" s="51"/>
    </row>
    <row r="3546" spans="73:108" ht="15" x14ac:dyDescent="0.25">
      <c r="BU3546" s="91"/>
      <c r="BV3546" s="177">
        <v>2008</v>
      </c>
      <c r="BW3546" s="177">
        <v>4</v>
      </c>
      <c r="BX3546" s="177" t="s">
        <v>269</v>
      </c>
      <c r="BY3546" s="177" t="s">
        <v>262</v>
      </c>
      <c r="BZ3546" s="177" t="s">
        <v>316</v>
      </c>
      <c r="CA3546" s="177">
        <v>3</v>
      </c>
      <c r="CB3546" s="177" t="s">
        <v>264</v>
      </c>
      <c r="CC3546" s="122">
        <v>70586.559999999998</v>
      </c>
      <c r="CD3546" s="178" t="s">
        <v>2669</v>
      </c>
      <c r="CE3546" s="177" t="s">
        <v>270</v>
      </c>
      <c r="CF3546" s="177" t="s">
        <v>775</v>
      </c>
      <c r="CG3546" s="83" t="s">
        <v>9</v>
      </c>
      <c r="CH3546" s="57"/>
      <c r="CV3546" s="51"/>
      <c r="CW3546" s="51"/>
      <c r="CX3546" s="51"/>
      <c r="CY3546" s="51"/>
      <c r="CZ3546" s="51"/>
      <c r="DA3546" s="51"/>
      <c r="DB3546" s="51"/>
      <c r="DC3546" s="51"/>
      <c r="DD3546" s="51"/>
    </row>
    <row r="3547" spans="73:108" ht="15" x14ac:dyDescent="0.25">
      <c r="BU3547" s="91"/>
      <c r="BV3547" s="177">
        <v>2008</v>
      </c>
      <c r="BW3547" s="177">
        <v>4</v>
      </c>
      <c r="BX3547" s="177" t="s">
        <v>269</v>
      </c>
      <c r="BY3547" s="177" t="s">
        <v>262</v>
      </c>
      <c r="BZ3547" s="177" t="s">
        <v>316</v>
      </c>
      <c r="CA3547" s="177">
        <v>3</v>
      </c>
      <c r="CB3547" s="177" t="s">
        <v>264</v>
      </c>
      <c r="CC3547" s="122">
        <v>7842.95</v>
      </c>
      <c r="CD3547" s="178" t="s">
        <v>2670</v>
      </c>
      <c r="CE3547" s="177" t="s">
        <v>270</v>
      </c>
      <c r="CF3547" s="177" t="s">
        <v>776</v>
      </c>
      <c r="CG3547" s="83" t="s">
        <v>9</v>
      </c>
      <c r="CH3547" s="57"/>
      <c r="CV3547" s="51"/>
      <c r="CW3547" s="51"/>
      <c r="CX3547" s="51"/>
      <c r="CY3547" s="51"/>
      <c r="CZ3547" s="51"/>
      <c r="DA3547" s="51"/>
      <c r="DB3547" s="51"/>
      <c r="DC3547" s="51"/>
      <c r="DD3547" s="51"/>
    </row>
    <row r="3548" spans="73:108" ht="15" x14ac:dyDescent="0.25">
      <c r="BU3548" s="91"/>
      <c r="BV3548" s="177">
        <v>2008</v>
      </c>
      <c r="BW3548" s="177">
        <v>4</v>
      </c>
      <c r="BX3548" s="177" t="s">
        <v>269</v>
      </c>
      <c r="BY3548" s="177" t="s">
        <v>262</v>
      </c>
      <c r="BZ3548" s="177" t="s">
        <v>347</v>
      </c>
      <c r="CA3548" s="177">
        <v>3</v>
      </c>
      <c r="CB3548" s="177" t="s">
        <v>264</v>
      </c>
      <c r="CC3548" s="122">
        <v>514.54</v>
      </c>
      <c r="CD3548" s="178" t="s">
        <v>2675</v>
      </c>
      <c r="CE3548" s="177" t="s">
        <v>270</v>
      </c>
      <c r="CF3548" s="177" t="s">
        <v>781</v>
      </c>
      <c r="CG3548" s="83" t="s">
        <v>9</v>
      </c>
      <c r="CH3548" s="57"/>
      <c r="CV3548" s="51"/>
      <c r="CW3548" s="51"/>
      <c r="CX3548" s="51"/>
      <c r="CY3548" s="51"/>
      <c r="CZ3548" s="51"/>
      <c r="DA3548" s="51"/>
      <c r="DB3548" s="51"/>
      <c r="DC3548" s="51"/>
      <c r="DD3548" s="51"/>
    </row>
    <row r="3549" spans="73:108" ht="15" x14ac:dyDescent="0.25">
      <c r="BU3549" s="91"/>
      <c r="BV3549" s="177">
        <v>2008</v>
      </c>
      <c r="BW3549" s="177">
        <v>4</v>
      </c>
      <c r="BX3549" s="177" t="s">
        <v>269</v>
      </c>
      <c r="BY3549" s="177" t="s">
        <v>262</v>
      </c>
      <c r="BZ3549" s="177" t="s">
        <v>347</v>
      </c>
      <c r="CA3549" s="177">
        <v>3</v>
      </c>
      <c r="CB3549" s="177" t="s">
        <v>264</v>
      </c>
      <c r="CC3549" s="122">
        <v>429.18</v>
      </c>
      <c r="CD3549" s="178" t="s">
        <v>2660</v>
      </c>
      <c r="CE3549" s="177" t="s">
        <v>270</v>
      </c>
      <c r="CF3549" s="177" t="s">
        <v>765</v>
      </c>
      <c r="CG3549" s="83" t="s">
        <v>9</v>
      </c>
      <c r="CH3549" s="57"/>
      <c r="CV3549" s="51"/>
      <c r="CW3549" s="51"/>
      <c r="CX3549" s="51"/>
      <c r="CY3549" s="51"/>
      <c r="CZ3549" s="51"/>
      <c r="DA3549" s="51"/>
      <c r="DB3549" s="51"/>
      <c r="DC3549" s="51"/>
      <c r="DD3549" s="51"/>
    </row>
    <row r="3550" spans="73:108" ht="15" x14ac:dyDescent="0.25">
      <c r="BU3550" s="91"/>
      <c r="BV3550" s="177">
        <v>2008</v>
      </c>
      <c r="BW3550" s="177">
        <v>4</v>
      </c>
      <c r="BX3550" s="177" t="s">
        <v>269</v>
      </c>
      <c r="BY3550" s="177" t="s">
        <v>262</v>
      </c>
      <c r="BZ3550" s="177" t="s">
        <v>277</v>
      </c>
      <c r="CA3550" s="177">
        <v>7</v>
      </c>
      <c r="CB3550" s="177" t="s">
        <v>264</v>
      </c>
      <c r="CC3550" s="122">
        <v>764.41</v>
      </c>
      <c r="CD3550" s="178" t="s">
        <v>2661</v>
      </c>
      <c r="CE3550" s="177" t="s">
        <v>270</v>
      </c>
      <c r="CF3550" s="177" t="s">
        <v>767</v>
      </c>
      <c r="CG3550" s="83" t="s">
        <v>89</v>
      </c>
      <c r="CH3550" s="57"/>
      <c r="CV3550" s="51"/>
      <c r="CW3550" s="51"/>
      <c r="CX3550" s="51"/>
      <c r="CY3550" s="51"/>
      <c r="CZ3550" s="51"/>
      <c r="DA3550" s="51"/>
      <c r="DB3550" s="51"/>
      <c r="DC3550" s="51"/>
      <c r="DD3550" s="51"/>
    </row>
    <row r="3551" spans="73:108" ht="15" x14ac:dyDescent="0.25">
      <c r="BU3551" s="91"/>
      <c r="BV3551" s="177">
        <v>2008</v>
      </c>
      <c r="BW3551" s="177">
        <v>4</v>
      </c>
      <c r="BX3551" s="177" t="s">
        <v>269</v>
      </c>
      <c r="BY3551" s="177" t="s">
        <v>262</v>
      </c>
      <c r="BZ3551" s="177" t="s">
        <v>277</v>
      </c>
      <c r="CA3551" s="177">
        <v>7</v>
      </c>
      <c r="CB3551" s="177" t="s">
        <v>264</v>
      </c>
      <c r="CC3551" s="122">
        <v>185.33</v>
      </c>
      <c r="CD3551" s="178" t="s">
        <v>2662</v>
      </c>
      <c r="CE3551" s="177" t="s">
        <v>270</v>
      </c>
      <c r="CF3551" s="177" t="s">
        <v>768</v>
      </c>
      <c r="CG3551" s="83" t="s">
        <v>89</v>
      </c>
      <c r="CH3551" s="57"/>
      <c r="CV3551" s="51"/>
      <c r="CW3551" s="51"/>
      <c r="CX3551" s="51"/>
      <c r="CY3551" s="51"/>
      <c r="CZ3551" s="51"/>
      <c r="DA3551" s="51"/>
      <c r="DB3551" s="51"/>
      <c r="DC3551" s="51"/>
      <c r="DD3551" s="51"/>
    </row>
    <row r="3552" spans="73:108" ht="15" x14ac:dyDescent="0.25">
      <c r="BU3552" s="91"/>
      <c r="BV3552" s="177">
        <v>2008</v>
      </c>
      <c r="BW3552" s="177">
        <v>4</v>
      </c>
      <c r="BX3552" s="177" t="s">
        <v>269</v>
      </c>
      <c r="BY3552" s="177" t="s">
        <v>262</v>
      </c>
      <c r="BZ3552" s="177" t="s">
        <v>277</v>
      </c>
      <c r="CA3552" s="177">
        <v>7</v>
      </c>
      <c r="CB3552" s="177" t="s">
        <v>264</v>
      </c>
      <c r="CC3552" s="122">
        <v>611.95000000000005</v>
      </c>
      <c r="CD3552" s="178" t="s">
        <v>2663</v>
      </c>
      <c r="CE3552" s="177" t="s">
        <v>270</v>
      </c>
      <c r="CF3552" s="177" t="s">
        <v>769</v>
      </c>
      <c r="CG3552" s="83" t="s">
        <v>89</v>
      </c>
      <c r="CH3552" s="57"/>
      <c r="CV3552" s="51"/>
      <c r="CW3552" s="51"/>
      <c r="CX3552" s="51"/>
      <c r="CY3552" s="51"/>
      <c r="CZ3552" s="51"/>
      <c r="DA3552" s="51"/>
      <c r="DB3552" s="51"/>
      <c r="DC3552" s="51"/>
      <c r="DD3552" s="51"/>
    </row>
    <row r="3553" spans="73:108" ht="15" x14ac:dyDescent="0.25">
      <c r="BU3553" s="91"/>
      <c r="BV3553" s="177">
        <v>2008</v>
      </c>
      <c r="BW3553" s="177">
        <v>4</v>
      </c>
      <c r="BX3553" s="177" t="s">
        <v>269</v>
      </c>
      <c r="BY3553" s="177" t="s">
        <v>262</v>
      </c>
      <c r="BZ3553" s="177" t="s">
        <v>277</v>
      </c>
      <c r="CA3553" s="177">
        <v>7</v>
      </c>
      <c r="CB3553" s="177" t="s">
        <v>264</v>
      </c>
      <c r="CC3553" s="122">
        <v>365.22</v>
      </c>
      <c r="CD3553" s="178" t="s">
        <v>2664</v>
      </c>
      <c r="CE3553" s="177" t="s">
        <v>270</v>
      </c>
      <c r="CF3553" s="177" t="s">
        <v>770</v>
      </c>
      <c r="CG3553" s="83" t="s">
        <v>89</v>
      </c>
      <c r="CH3553" s="57"/>
      <c r="CV3553" s="51"/>
      <c r="CW3553" s="51"/>
      <c r="CX3553" s="51"/>
      <c r="CY3553" s="51"/>
      <c r="CZ3553" s="51"/>
      <c r="DA3553" s="51"/>
      <c r="DB3553" s="51"/>
      <c r="DC3553" s="51"/>
      <c r="DD3553" s="51"/>
    </row>
    <row r="3554" spans="73:108" ht="15" x14ac:dyDescent="0.25">
      <c r="BU3554" s="91"/>
      <c r="BV3554" s="177">
        <v>2008</v>
      </c>
      <c r="BW3554" s="177">
        <v>4</v>
      </c>
      <c r="BX3554" s="177" t="s">
        <v>269</v>
      </c>
      <c r="BY3554" s="177" t="s">
        <v>262</v>
      </c>
      <c r="BZ3554" s="177" t="s">
        <v>277</v>
      </c>
      <c r="CA3554" s="177">
        <v>7</v>
      </c>
      <c r="CB3554" s="177" t="s">
        <v>264</v>
      </c>
      <c r="CC3554" s="122">
        <v>75.69</v>
      </c>
      <c r="CD3554" s="178" t="s">
        <v>2665</v>
      </c>
      <c r="CE3554" s="177" t="s">
        <v>270</v>
      </c>
      <c r="CF3554" s="177" t="s">
        <v>771</v>
      </c>
      <c r="CG3554" s="83" t="s">
        <v>89</v>
      </c>
      <c r="CH3554" s="57"/>
      <c r="CV3554" s="51"/>
      <c r="CW3554" s="51"/>
      <c r="CX3554" s="51"/>
      <c r="CY3554" s="51"/>
      <c r="CZ3554" s="51"/>
      <c r="DA3554" s="51"/>
      <c r="DB3554" s="51"/>
      <c r="DC3554" s="51"/>
      <c r="DD3554" s="51"/>
    </row>
    <row r="3555" spans="73:108" ht="15" x14ac:dyDescent="0.25">
      <c r="BU3555" s="91"/>
      <c r="BV3555" s="177">
        <v>2008</v>
      </c>
      <c r="BW3555" s="177">
        <v>4</v>
      </c>
      <c r="BX3555" s="177" t="s">
        <v>269</v>
      </c>
      <c r="BY3555" s="177" t="s">
        <v>262</v>
      </c>
      <c r="BZ3555" s="177" t="s">
        <v>277</v>
      </c>
      <c r="CA3555" s="177">
        <v>7</v>
      </c>
      <c r="CB3555" s="177" t="s">
        <v>264</v>
      </c>
      <c r="CC3555" s="122">
        <v>660.95</v>
      </c>
      <c r="CD3555" s="178" t="s">
        <v>2666</v>
      </c>
      <c r="CE3555" s="177" t="s">
        <v>270</v>
      </c>
      <c r="CF3555" s="177" t="s">
        <v>772</v>
      </c>
      <c r="CG3555" s="83" t="s">
        <v>89</v>
      </c>
      <c r="CH3555" s="57"/>
      <c r="CV3555" s="51"/>
      <c r="CW3555" s="51"/>
      <c r="CX3555" s="51"/>
      <c r="CY3555" s="51"/>
      <c r="CZ3555" s="51"/>
      <c r="DA3555" s="51"/>
      <c r="DB3555" s="51"/>
      <c r="DC3555" s="51"/>
      <c r="DD3555" s="51"/>
    </row>
    <row r="3556" spans="73:108" ht="15" x14ac:dyDescent="0.25">
      <c r="BU3556" s="91"/>
      <c r="BV3556" s="177">
        <v>2008</v>
      </c>
      <c r="BW3556" s="177">
        <v>4</v>
      </c>
      <c r="BX3556" s="177" t="s">
        <v>269</v>
      </c>
      <c r="BY3556" s="177" t="s">
        <v>262</v>
      </c>
      <c r="BZ3556" s="177" t="s">
        <v>267</v>
      </c>
      <c r="CA3556" s="177">
        <v>7</v>
      </c>
      <c r="CB3556" s="177" t="s">
        <v>264</v>
      </c>
      <c r="CC3556" s="122">
        <v>2242.0500000000002</v>
      </c>
      <c r="CD3556" s="178" t="s">
        <v>2671</v>
      </c>
      <c r="CE3556" s="177" t="s">
        <v>270</v>
      </c>
      <c r="CF3556" s="177" t="s">
        <v>777</v>
      </c>
      <c r="CG3556" s="83" t="s">
        <v>89</v>
      </c>
      <c r="CH3556" s="57"/>
      <c r="CV3556" s="51"/>
      <c r="CW3556" s="51"/>
      <c r="CX3556" s="51"/>
      <c r="CY3556" s="51"/>
      <c r="CZ3556" s="51"/>
      <c r="DA3556" s="51"/>
      <c r="DB3556" s="51"/>
      <c r="DC3556" s="51"/>
      <c r="DD3556" s="51"/>
    </row>
    <row r="3557" spans="73:108" ht="15" x14ac:dyDescent="0.25">
      <c r="BU3557" s="91"/>
      <c r="BV3557" s="177">
        <v>2008</v>
      </c>
      <c r="BW3557" s="177">
        <v>4</v>
      </c>
      <c r="BX3557" s="177" t="s">
        <v>269</v>
      </c>
      <c r="BY3557" s="177" t="s">
        <v>262</v>
      </c>
      <c r="BZ3557" s="177" t="s">
        <v>267</v>
      </c>
      <c r="CA3557" s="177">
        <v>7</v>
      </c>
      <c r="CB3557" s="177" t="s">
        <v>264</v>
      </c>
      <c r="CC3557" s="122">
        <v>301.74</v>
      </c>
      <c r="CD3557" s="178" t="s">
        <v>2672</v>
      </c>
      <c r="CE3557" s="177" t="s">
        <v>270</v>
      </c>
      <c r="CF3557" s="177" t="s">
        <v>778</v>
      </c>
      <c r="CG3557" s="83" t="s">
        <v>89</v>
      </c>
      <c r="CH3557" s="57"/>
      <c r="CV3557" s="51"/>
      <c r="CW3557" s="51"/>
      <c r="CX3557" s="51"/>
      <c r="CY3557" s="51"/>
      <c r="CZ3557" s="51"/>
      <c r="DA3557" s="51"/>
      <c r="DB3557" s="51"/>
      <c r="DC3557" s="51"/>
      <c r="DD3557" s="51"/>
    </row>
    <row r="3558" spans="73:108" ht="15" x14ac:dyDescent="0.25">
      <c r="BU3558" s="91"/>
      <c r="BV3558" s="177">
        <v>2008</v>
      </c>
      <c r="BW3558" s="177">
        <v>4</v>
      </c>
      <c r="BX3558" s="177" t="s">
        <v>269</v>
      </c>
      <c r="BY3558" s="177" t="s">
        <v>262</v>
      </c>
      <c r="BZ3558" s="177" t="s">
        <v>347</v>
      </c>
      <c r="CA3558" s="177">
        <v>7</v>
      </c>
      <c r="CB3558" s="177" t="s">
        <v>264</v>
      </c>
      <c r="CC3558" s="122">
        <v>808.92</v>
      </c>
      <c r="CD3558" s="178" t="s">
        <v>2676</v>
      </c>
      <c r="CE3558" s="177" t="s">
        <v>270</v>
      </c>
      <c r="CF3558" s="177" t="s">
        <v>783</v>
      </c>
      <c r="CG3558" s="83" t="s">
        <v>89</v>
      </c>
      <c r="CH3558" s="57"/>
      <c r="CV3558" s="51"/>
      <c r="CW3558" s="51"/>
      <c r="CX3558" s="51"/>
      <c r="CY3558" s="51"/>
      <c r="CZ3558" s="51"/>
      <c r="DA3558" s="51"/>
      <c r="DB3558" s="51"/>
      <c r="DC3558" s="51"/>
      <c r="DD3558" s="51"/>
    </row>
    <row r="3559" spans="73:108" ht="15" x14ac:dyDescent="0.25">
      <c r="BU3559" s="91"/>
      <c r="BV3559" s="177">
        <v>2008</v>
      </c>
      <c r="BW3559" s="177">
        <v>4</v>
      </c>
      <c r="BX3559" s="177" t="s">
        <v>269</v>
      </c>
      <c r="BY3559" s="177" t="s">
        <v>262</v>
      </c>
      <c r="BZ3559" s="177" t="s">
        <v>347</v>
      </c>
      <c r="CA3559" s="177">
        <v>7</v>
      </c>
      <c r="CB3559" s="177" t="s">
        <v>264</v>
      </c>
      <c r="CC3559" s="122">
        <v>1186.6300000000001</v>
      </c>
      <c r="CD3559" s="178" t="s">
        <v>2677</v>
      </c>
      <c r="CE3559" s="177" t="s">
        <v>270</v>
      </c>
      <c r="CF3559" s="177" t="s">
        <v>782</v>
      </c>
      <c r="CG3559" s="83" t="s">
        <v>89</v>
      </c>
      <c r="CH3559" s="57"/>
      <c r="CV3559" s="51"/>
      <c r="CW3559" s="51"/>
      <c r="CX3559" s="51"/>
      <c r="CY3559" s="51"/>
      <c r="CZ3559" s="51"/>
      <c r="DA3559" s="51"/>
      <c r="DB3559" s="51"/>
      <c r="DC3559" s="51"/>
      <c r="DD3559" s="51"/>
    </row>
    <row r="3560" spans="73:108" ht="15" x14ac:dyDescent="0.25">
      <c r="BU3560" s="91"/>
      <c r="BV3560" s="177">
        <v>2008</v>
      </c>
      <c r="BW3560" s="177">
        <v>5</v>
      </c>
      <c r="BX3560" s="177" t="s">
        <v>269</v>
      </c>
      <c r="BY3560" s="177" t="s">
        <v>262</v>
      </c>
      <c r="BZ3560" s="177" t="s">
        <v>277</v>
      </c>
      <c r="CA3560" s="177">
        <v>3</v>
      </c>
      <c r="CB3560" s="177" t="s">
        <v>264</v>
      </c>
      <c r="CC3560" s="122">
        <v>4827.84</v>
      </c>
      <c r="CD3560" s="178" t="s">
        <v>2682</v>
      </c>
      <c r="CE3560" s="177" t="s">
        <v>270</v>
      </c>
      <c r="CF3560" s="177" t="s">
        <v>798</v>
      </c>
      <c r="CG3560" s="83" t="s">
        <v>9</v>
      </c>
      <c r="CH3560" s="57"/>
      <c r="CV3560" s="51"/>
      <c r="CW3560" s="51"/>
      <c r="CX3560" s="51"/>
      <c r="CY3560" s="51"/>
      <c r="CZ3560" s="51"/>
      <c r="DA3560" s="51"/>
      <c r="DB3560" s="51"/>
      <c r="DC3560" s="51"/>
      <c r="DD3560" s="51"/>
    </row>
    <row r="3561" spans="73:108" ht="15" x14ac:dyDescent="0.25">
      <c r="BU3561" s="91"/>
      <c r="BV3561" s="177">
        <v>2008</v>
      </c>
      <c r="BW3561" s="177">
        <v>5</v>
      </c>
      <c r="BX3561" s="177" t="s">
        <v>269</v>
      </c>
      <c r="BY3561" s="177" t="s">
        <v>262</v>
      </c>
      <c r="BZ3561" s="177" t="s">
        <v>277</v>
      </c>
      <c r="CA3561" s="177">
        <v>3</v>
      </c>
      <c r="CB3561" s="177" t="s">
        <v>264</v>
      </c>
      <c r="CC3561" s="122">
        <v>709.84</v>
      </c>
      <c r="CD3561" s="178" t="s">
        <v>2683</v>
      </c>
      <c r="CE3561" s="177" t="s">
        <v>270</v>
      </c>
      <c r="CF3561" s="177" t="s">
        <v>797</v>
      </c>
      <c r="CG3561" s="83" t="s">
        <v>9</v>
      </c>
      <c r="CH3561" s="57"/>
      <c r="CV3561" s="51"/>
      <c r="CW3561" s="51"/>
      <c r="CX3561" s="51"/>
      <c r="CY3561" s="51"/>
      <c r="CZ3561" s="51"/>
      <c r="DA3561" s="51"/>
      <c r="DB3561" s="51"/>
      <c r="DC3561" s="51"/>
      <c r="DD3561" s="51"/>
    </row>
    <row r="3562" spans="73:108" ht="15" x14ac:dyDescent="0.25">
      <c r="BU3562" s="91"/>
      <c r="BV3562" s="177">
        <v>2008</v>
      </c>
      <c r="BW3562" s="177">
        <v>5</v>
      </c>
      <c r="BX3562" s="177" t="s">
        <v>269</v>
      </c>
      <c r="BY3562" s="177" t="s">
        <v>262</v>
      </c>
      <c r="BZ3562" s="177" t="s">
        <v>277</v>
      </c>
      <c r="CA3562" s="177">
        <v>3</v>
      </c>
      <c r="CB3562" s="177" t="s">
        <v>264</v>
      </c>
      <c r="CC3562" s="122">
        <v>155</v>
      </c>
      <c r="CD3562" s="178" t="s">
        <v>2684</v>
      </c>
      <c r="CE3562" s="177" t="s">
        <v>270</v>
      </c>
      <c r="CF3562" s="177" t="s">
        <v>797</v>
      </c>
      <c r="CG3562" s="83" t="s">
        <v>9</v>
      </c>
      <c r="CH3562" s="57"/>
      <c r="CV3562" s="51"/>
      <c r="CW3562" s="51"/>
      <c r="CX3562" s="51"/>
      <c r="CY3562" s="51"/>
      <c r="CZ3562" s="51"/>
      <c r="DA3562" s="51"/>
      <c r="DB3562" s="51"/>
      <c r="DC3562" s="51"/>
      <c r="DD3562" s="51"/>
    </row>
    <row r="3563" spans="73:108" ht="15" x14ac:dyDescent="0.25">
      <c r="BU3563" s="91"/>
      <c r="BV3563" s="177">
        <v>2008</v>
      </c>
      <c r="BW3563" s="177">
        <v>5</v>
      </c>
      <c r="BX3563" s="177" t="s">
        <v>269</v>
      </c>
      <c r="BY3563" s="177" t="s">
        <v>262</v>
      </c>
      <c r="BZ3563" s="177" t="s">
        <v>277</v>
      </c>
      <c r="CA3563" s="177">
        <v>3</v>
      </c>
      <c r="CB3563" s="177" t="s">
        <v>264</v>
      </c>
      <c r="CC3563" s="122">
        <v>2129.52</v>
      </c>
      <c r="CD3563" s="178" t="s">
        <v>2685</v>
      </c>
      <c r="CE3563" s="177" t="s">
        <v>270</v>
      </c>
      <c r="CF3563" s="177" t="s">
        <v>801</v>
      </c>
      <c r="CG3563" s="83" t="s">
        <v>9</v>
      </c>
      <c r="CH3563" s="57"/>
      <c r="CV3563" s="51"/>
      <c r="CW3563" s="51"/>
      <c r="CX3563" s="51"/>
      <c r="CY3563" s="51"/>
      <c r="CZ3563" s="51"/>
      <c r="DA3563" s="51"/>
      <c r="DB3563" s="51"/>
      <c r="DC3563" s="51"/>
      <c r="DD3563" s="51"/>
    </row>
    <row r="3564" spans="73:108" ht="15" x14ac:dyDescent="0.25">
      <c r="BU3564" s="91"/>
      <c r="BV3564" s="177">
        <v>2008</v>
      </c>
      <c r="BW3564" s="177">
        <v>5</v>
      </c>
      <c r="BX3564" s="177" t="s">
        <v>269</v>
      </c>
      <c r="BY3564" s="177" t="s">
        <v>262</v>
      </c>
      <c r="BZ3564" s="177" t="s">
        <v>277</v>
      </c>
      <c r="CA3564" s="177">
        <v>3</v>
      </c>
      <c r="CB3564" s="177" t="s">
        <v>264</v>
      </c>
      <c r="CC3564" s="122">
        <v>155</v>
      </c>
      <c r="CD3564" s="178" t="s">
        <v>2686</v>
      </c>
      <c r="CE3564" s="177" t="s">
        <v>270</v>
      </c>
      <c r="CF3564" s="177" t="s">
        <v>801</v>
      </c>
      <c r="CG3564" s="83" t="s">
        <v>9</v>
      </c>
      <c r="CH3564" s="57"/>
      <c r="CV3564" s="51"/>
      <c r="CW3564" s="51"/>
      <c r="CX3564" s="51"/>
      <c r="CY3564" s="51"/>
      <c r="CZ3564" s="51"/>
      <c r="DA3564" s="51"/>
      <c r="DB3564" s="51"/>
      <c r="DC3564" s="51"/>
      <c r="DD3564" s="51"/>
    </row>
    <row r="3565" spans="73:108" ht="15" x14ac:dyDescent="0.25">
      <c r="BU3565" s="91"/>
      <c r="BV3565" s="177">
        <v>2008</v>
      </c>
      <c r="BW3565" s="177">
        <v>5</v>
      </c>
      <c r="BX3565" s="177" t="s">
        <v>269</v>
      </c>
      <c r="BY3565" s="177" t="s">
        <v>262</v>
      </c>
      <c r="BZ3565" s="177" t="s">
        <v>277</v>
      </c>
      <c r="CA3565" s="177">
        <v>3</v>
      </c>
      <c r="CB3565" s="177" t="s">
        <v>264</v>
      </c>
      <c r="CC3565" s="122">
        <v>270</v>
      </c>
      <c r="CD3565" s="178" t="s">
        <v>2687</v>
      </c>
      <c r="CE3565" s="177" t="s">
        <v>270</v>
      </c>
      <c r="CF3565" s="177" t="s">
        <v>790</v>
      </c>
      <c r="CG3565" s="83" t="s">
        <v>9</v>
      </c>
      <c r="CH3565" s="57"/>
      <c r="CV3565" s="51"/>
      <c r="CW3565" s="51"/>
      <c r="CX3565" s="51"/>
      <c r="CY3565" s="51"/>
      <c r="CZ3565" s="51"/>
      <c r="DA3565" s="51"/>
      <c r="DB3565" s="51"/>
      <c r="DC3565" s="51"/>
      <c r="DD3565" s="51"/>
    </row>
    <row r="3566" spans="73:108" ht="15" x14ac:dyDescent="0.25">
      <c r="BU3566" s="91"/>
      <c r="BV3566" s="177">
        <v>2008</v>
      </c>
      <c r="BW3566" s="177">
        <v>5</v>
      </c>
      <c r="BX3566" s="177" t="s">
        <v>269</v>
      </c>
      <c r="BY3566" s="177" t="s">
        <v>262</v>
      </c>
      <c r="BZ3566" s="177" t="s">
        <v>277</v>
      </c>
      <c r="CA3566" s="177">
        <v>3</v>
      </c>
      <c r="CB3566" s="177" t="s">
        <v>264</v>
      </c>
      <c r="CC3566" s="122">
        <v>1210.8599999999999</v>
      </c>
      <c r="CD3566" s="178" t="s">
        <v>2688</v>
      </c>
      <c r="CE3566" s="177" t="s">
        <v>270</v>
      </c>
      <c r="CF3566" s="177" t="s">
        <v>799</v>
      </c>
      <c r="CG3566" s="83" t="s">
        <v>9</v>
      </c>
      <c r="CH3566" s="57"/>
      <c r="CV3566" s="51"/>
      <c r="CW3566" s="51"/>
      <c r="CX3566" s="51"/>
      <c r="CY3566" s="51"/>
      <c r="CZ3566" s="51"/>
      <c r="DA3566" s="51"/>
      <c r="DB3566" s="51"/>
      <c r="DC3566" s="51"/>
      <c r="DD3566" s="51"/>
    </row>
    <row r="3567" spans="73:108" ht="15" x14ac:dyDescent="0.25">
      <c r="BU3567" s="91"/>
      <c r="BV3567" s="177">
        <v>2008</v>
      </c>
      <c r="BW3567" s="177">
        <v>5</v>
      </c>
      <c r="BX3567" s="177" t="s">
        <v>269</v>
      </c>
      <c r="BY3567" s="177" t="s">
        <v>262</v>
      </c>
      <c r="BZ3567" s="177" t="s">
        <v>277</v>
      </c>
      <c r="CA3567" s="177">
        <v>3</v>
      </c>
      <c r="CB3567" s="177" t="s">
        <v>264</v>
      </c>
      <c r="CC3567" s="122">
        <v>135</v>
      </c>
      <c r="CD3567" s="178" t="s">
        <v>2689</v>
      </c>
      <c r="CE3567" s="177" t="s">
        <v>270</v>
      </c>
      <c r="CF3567" s="177" t="s">
        <v>795</v>
      </c>
      <c r="CG3567" s="83" t="s">
        <v>9</v>
      </c>
      <c r="CH3567" s="57"/>
      <c r="CV3567" s="51"/>
      <c r="CW3567" s="51"/>
      <c r="CX3567" s="51"/>
      <c r="CY3567" s="51"/>
      <c r="CZ3567" s="51"/>
      <c r="DA3567" s="51"/>
      <c r="DB3567" s="51"/>
      <c r="DC3567" s="51"/>
      <c r="DD3567" s="51"/>
    </row>
    <row r="3568" spans="73:108" ht="15" x14ac:dyDescent="0.25">
      <c r="BU3568" s="91"/>
      <c r="BV3568" s="177">
        <v>2008</v>
      </c>
      <c r="BW3568" s="177">
        <v>5</v>
      </c>
      <c r="BX3568" s="177" t="s">
        <v>269</v>
      </c>
      <c r="BY3568" s="177" t="s">
        <v>262</v>
      </c>
      <c r="BZ3568" s="177" t="s">
        <v>277</v>
      </c>
      <c r="CA3568" s="177">
        <v>3</v>
      </c>
      <c r="CB3568" s="177" t="s">
        <v>264</v>
      </c>
      <c r="CC3568" s="122">
        <v>1441.9</v>
      </c>
      <c r="CD3568" s="178" t="s">
        <v>2690</v>
      </c>
      <c r="CE3568" s="177" t="s">
        <v>270</v>
      </c>
      <c r="CF3568" s="177" t="s">
        <v>800</v>
      </c>
      <c r="CG3568" s="83" t="s">
        <v>9</v>
      </c>
      <c r="CH3568" s="57"/>
      <c r="CV3568" s="51"/>
      <c r="CW3568" s="51"/>
      <c r="CX3568" s="51"/>
      <c r="CY3568" s="51"/>
      <c r="CZ3568" s="51"/>
      <c r="DA3568" s="51"/>
      <c r="DB3568" s="51"/>
      <c r="DC3568" s="51"/>
      <c r="DD3568" s="51"/>
    </row>
    <row r="3569" spans="73:108" ht="15" x14ac:dyDescent="0.25">
      <c r="BU3569" s="91"/>
      <c r="BV3569" s="177">
        <v>2008</v>
      </c>
      <c r="BW3569" s="177">
        <v>5</v>
      </c>
      <c r="BX3569" s="177" t="s">
        <v>269</v>
      </c>
      <c r="BY3569" s="177" t="s">
        <v>262</v>
      </c>
      <c r="BZ3569" s="177" t="s">
        <v>277</v>
      </c>
      <c r="CA3569" s="177">
        <v>3</v>
      </c>
      <c r="CB3569" s="177" t="s">
        <v>264</v>
      </c>
      <c r="CC3569" s="122">
        <v>4400.62</v>
      </c>
      <c r="CD3569" s="178" t="s">
        <v>2691</v>
      </c>
      <c r="CE3569" s="177" t="s">
        <v>270</v>
      </c>
      <c r="CF3569" s="177" t="s">
        <v>802</v>
      </c>
      <c r="CG3569" s="83" t="s">
        <v>9</v>
      </c>
      <c r="CH3569" s="57"/>
      <c r="CV3569" s="51"/>
      <c r="CW3569" s="51"/>
      <c r="CX3569" s="51"/>
      <c r="CY3569" s="51"/>
      <c r="CZ3569" s="51"/>
      <c r="DA3569" s="51"/>
      <c r="DB3569" s="51"/>
      <c r="DC3569" s="51"/>
      <c r="DD3569" s="51"/>
    </row>
    <row r="3570" spans="73:108" ht="15" x14ac:dyDescent="0.25">
      <c r="BU3570" s="91"/>
      <c r="BV3570" s="177">
        <v>2008</v>
      </c>
      <c r="BW3570" s="177">
        <v>5</v>
      </c>
      <c r="BX3570" s="177" t="s">
        <v>269</v>
      </c>
      <c r="BY3570" s="177" t="s">
        <v>262</v>
      </c>
      <c r="BZ3570" s="177" t="s">
        <v>277</v>
      </c>
      <c r="CA3570" s="177">
        <v>3</v>
      </c>
      <c r="CB3570" s="177" t="s">
        <v>264</v>
      </c>
      <c r="CC3570" s="122">
        <v>2184</v>
      </c>
      <c r="CD3570" s="178" t="s">
        <v>2692</v>
      </c>
      <c r="CE3570" s="177" t="s">
        <v>270</v>
      </c>
      <c r="CF3570" s="177" t="s">
        <v>792</v>
      </c>
      <c r="CG3570" s="83" t="s">
        <v>9</v>
      </c>
      <c r="CH3570" s="57"/>
      <c r="CV3570" s="51"/>
      <c r="CW3570" s="51"/>
      <c r="CX3570" s="51"/>
      <c r="CY3570" s="51"/>
      <c r="CZ3570" s="51"/>
      <c r="DA3570" s="51"/>
      <c r="DB3570" s="51"/>
      <c r="DC3570" s="51"/>
      <c r="DD3570" s="51"/>
    </row>
    <row r="3571" spans="73:108" ht="15" x14ac:dyDescent="0.25">
      <c r="BU3571" s="91"/>
      <c r="BV3571" s="177">
        <v>2008</v>
      </c>
      <c r="BW3571" s="177">
        <v>5</v>
      </c>
      <c r="BX3571" s="177" t="s">
        <v>269</v>
      </c>
      <c r="BY3571" s="177" t="s">
        <v>262</v>
      </c>
      <c r="BZ3571" s="177" t="s">
        <v>277</v>
      </c>
      <c r="CA3571" s="177">
        <v>3</v>
      </c>
      <c r="CB3571" s="177" t="s">
        <v>264</v>
      </c>
      <c r="CC3571" s="122">
        <v>37468</v>
      </c>
      <c r="CD3571" s="178" t="s">
        <v>2693</v>
      </c>
      <c r="CE3571" s="177" t="s">
        <v>270</v>
      </c>
      <c r="CF3571" s="177" t="s">
        <v>793</v>
      </c>
      <c r="CG3571" s="83" t="s">
        <v>9</v>
      </c>
      <c r="CH3571" s="57"/>
      <c r="CV3571" s="51"/>
      <c r="CW3571" s="51"/>
      <c r="CX3571" s="51"/>
      <c r="CY3571" s="51"/>
      <c r="CZ3571" s="51"/>
      <c r="DA3571" s="51"/>
      <c r="DB3571" s="51"/>
      <c r="DC3571" s="51"/>
      <c r="DD3571" s="51"/>
    </row>
    <row r="3572" spans="73:108" ht="15" x14ac:dyDescent="0.25">
      <c r="BU3572" s="91"/>
      <c r="BV3572" s="177">
        <v>2008</v>
      </c>
      <c r="BW3572" s="177">
        <v>5</v>
      </c>
      <c r="BX3572" s="177" t="s">
        <v>269</v>
      </c>
      <c r="BY3572" s="177" t="s">
        <v>262</v>
      </c>
      <c r="BZ3572" s="177" t="s">
        <v>277</v>
      </c>
      <c r="CA3572" s="177">
        <v>3</v>
      </c>
      <c r="CB3572" s="177" t="s">
        <v>264</v>
      </c>
      <c r="CC3572" s="122">
        <v>22831.31</v>
      </c>
      <c r="CD3572" s="178" t="s">
        <v>2694</v>
      </c>
      <c r="CE3572" s="177" t="s">
        <v>270</v>
      </c>
      <c r="CF3572" s="177" t="s">
        <v>793</v>
      </c>
      <c r="CG3572" s="83" t="s">
        <v>9</v>
      </c>
      <c r="CH3572" s="57"/>
      <c r="CV3572" s="51"/>
      <c r="CW3572" s="51"/>
      <c r="CX3572" s="51"/>
      <c r="CY3572" s="51"/>
      <c r="CZ3572" s="51"/>
      <c r="DA3572" s="51"/>
      <c r="DB3572" s="51"/>
      <c r="DC3572" s="51"/>
      <c r="DD3572" s="51"/>
    </row>
    <row r="3573" spans="73:108" ht="15" x14ac:dyDescent="0.25">
      <c r="BU3573" s="91"/>
      <c r="BV3573" s="177">
        <v>2008</v>
      </c>
      <c r="BW3573" s="177">
        <v>5</v>
      </c>
      <c r="BX3573" s="177" t="s">
        <v>269</v>
      </c>
      <c r="BY3573" s="177" t="s">
        <v>262</v>
      </c>
      <c r="BZ3573" s="177" t="s">
        <v>277</v>
      </c>
      <c r="CA3573" s="177">
        <v>3</v>
      </c>
      <c r="CB3573" s="177" t="s">
        <v>264</v>
      </c>
      <c r="CC3573" s="122">
        <v>5197.25</v>
      </c>
      <c r="CD3573" s="178" t="s">
        <v>2695</v>
      </c>
      <c r="CE3573" s="177" t="s">
        <v>270</v>
      </c>
      <c r="CF3573" s="177" t="s">
        <v>791</v>
      </c>
      <c r="CG3573" s="83" t="s">
        <v>9</v>
      </c>
      <c r="CH3573" s="57"/>
      <c r="CV3573" s="51"/>
      <c r="CW3573" s="51"/>
      <c r="CX3573" s="51"/>
      <c r="CY3573" s="51"/>
      <c r="CZ3573" s="51"/>
      <c r="DA3573" s="51"/>
      <c r="DB3573" s="51"/>
      <c r="DC3573" s="51"/>
      <c r="DD3573" s="51"/>
    </row>
    <row r="3574" spans="73:108" ht="15" x14ac:dyDescent="0.25">
      <c r="BU3574" s="91"/>
      <c r="BV3574" s="177">
        <v>2008</v>
      </c>
      <c r="BW3574" s="177">
        <v>5</v>
      </c>
      <c r="BX3574" s="177" t="s">
        <v>269</v>
      </c>
      <c r="BY3574" s="177" t="s">
        <v>262</v>
      </c>
      <c r="BZ3574" s="177" t="s">
        <v>277</v>
      </c>
      <c r="CA3574" s="177">
        <v>3</v>
      </c>
      <c r="CB3574" s="177" t="s">
        <v>264</v>
      </c>
      <c r="CC3574" s="122">
        <v>3079.5</v>
      </c>
      <c r="CD3574" s="178" t="s">
        <v>2696</v>
      </c>
      <c r="CE3574" s="177" t="s">
        <v>270</v>
      </c>
      <c r="CF3574" s="177" t="s">
        <v>791</v>
      </c>
      <c r="CG3574" s="83" t="s">
        <v>9</v>
      </c>
      <c r="CH3574" s="57"/>
      <c r="CV3574" s="51"/>
      <c r="CW3574" s="51"/>
      <c r="CX3574" s="51"/>
      <c r="CY3574" s="51"/>
      <c r="CZ3574" s="51"/>
      <c r="DA3574" s="51"/>
      <c r="DB3574" s="51"/>
      <c r="DC3574" s="51"/>
      <c r="DD3574" s="51"/>
    </row>
    <row r="3575" spans="73:108" ht="15" x14ac:dyDescent="0.25">
      <c r="BU3575" s="91"/>
      <c r="BV3575" s="177">
        <v>2008</v>
      </c>
      <c r="BW3575" s="177">
        <v>5</v>
      </c>
      <c r="BX3575" s="177" t="s">
        <v>269</v>
      </c>
      <c r="BY3575" s="177" t="s">
        <v>262</v>
      </c>
      <c r="BZ3575" s="177" t="s">
        <v>277</v>
      </c>
      <c r="CA3575" s="177">
        <v>3</v>
      </c>
      <c r="CB3575" s="177" t="s">
        <v>264</v>
      </c>
      <c r="CC3575" s="122">
        <v>12055.43</v>
      </c>
      <c r="CD3575" s="178" t="s">
        <v>2697</v>
      </c>
      <c r="CE3575" s="177" t="s">
        <v>270</v>
      </c>
      <c r="CF3575" s="177" t="s">
        <v>794</v>
      </c>
      <c r="CG3575" s="83" t="s">
        <v>9</v>
      </c>
      <c r="CH3575" s="57"/>
      <c r="CV3575" s="51"/>
      <c r="CW3575" s="51"/>
      <c r="CX3575" s="51"/>
      <c r="CY3575" s="51"/>
      <c r="CZ3575" s="51"/>
      <c r="DA3575" s="51"/>
      <c r="DB3575" s="51"/>
      <c r="DC3575" s="51"/>
      <c r="DD3575" s="51"/>
    </row>
    <row r="3576" spans="73:108" ht="15" x14ac:dyDescent="0.25">
      <c r="BU3576" s="91"/>
      <c r="BV3576" s="177">
        <v>2008</v>
      </c>
      <c r="BW3576" s="177">
        <v>5</v>
      </c>
      <c r="BX3576" s="177" t="s">
        <v>269</v>
      </c>
      <c r="BY3576" s="177" t="s">
        <v>262</v>
      </c>
      <c r="BZ3576" s="177" t="s">
        <v>277</v>
      </c>
      <c r="CA3576" s="177">
        <v>3</v>
      </c>
      <c r="CB3576" s="177" t="s">
        <v>264</v>
      </c>
      <c r="CC3576" s="122">
        <v>4320.37</v>
      </c>
      <c r="CD3576" s="178" t="s">
        <v>2698</v>
      </c>
      <c r="CE3576" s="177" t="s">
        <v>270</v>
      </c>
      <c r="CF3576" s="177" t="s">
        <v>796</v>
      </c>
      <c r="CG3576" s="83" t="s">
        <v>9</v>
      </c>
      <c r="CH3576" s="57"/>
      <c r="CV3576" s="51"/>
      <c r="CW3576" s="51"/>
      <c r="CX3576" s="51"/>
      <c r="CY3576" s="51"/>
      <c r="CZ3576" s="51"/>
      <c r="DA3576" s="51"/>
      <c r="DB3576" s="51"/>
      <c r="DC3576" s="51"/>
      <c r="DD3576" s="51"/>
    </row>
    <row r="3577" spans="73:108" ht="15" x14ac:dyDescent="0.25">
      <c r="BU3577" s="91"/>
      <c r="BV3577" s="177">
        <v>2008</v>
      </c>
      <c r="BW3577" s="177">
        <v>5</v>
      </c>
      <c r="BX3577" s="177" t="s">
        <v>269</v>
      </c>
      <c r="BY3577" s="177" t="s">
        <v>262</v>
      </c>
      <c r="BZ3577" s="177" t="s">
        <v>277</v>
      </c>
      <c r="CA3577" s="177">
        <v>3</v>
      </c>
      <c r="CB3577" s="177" t="s">
        <v>389</v>
      </c>
      <c r="CC3577" s="122">
        <v>527.11</v>
      </c>
      <c r="CD3577" s="178" t="s">
        <v>2699</v>
      </c>
      <c r="CE3577" s="177" t="s">
        <v>270</v>
      </c>
      <c r="CF3577" s="177" t="s">
        <v>803</v>
      </c>
      <c r="CG3577" s="83" t="s">
        <v>9</v>
      </c>
      <c r="CH3577" s="57"/>
      <c r="CV3577" s="51"/>
      <c r="CW3577" s="51"/>
      <c r="CX3577" s="51"/>
      <c r="CY3577" s="51"/>
      <c r="CZ3577" s="51"/>
      <c r="DA3577" s="51"/>
      <c r="DB3577" s="51"/>
      <c r="DC3577" s="51"/>
      <c r="DD3577" s="51"/>
    </row>
    <row r="3578" spans="73:108" ht="15" x14ac:dyDescent="0.25">
      <c r="BU3578" s="91"/>
      <c r="BV3578" s="177">
        <v>2008</v>
      </c>
      <c r="BW3578" s="177">
        <v>5</v>
      </c>
      <c r="BX3578" s="177" t="s">
        <v>269</v>
      </c>
      <c r="BY3578" s="177" t="s">
        <v>262</v>
      </c>
      <c r="BZ3578" s="177" t="s">
        <v>277</v>
      </c>
      <c r="CA3578" s="177">
        <v>3</v>
      </c>
      <c r="CB3578" s="177" t="s">
        <v>389</v>
      </c>
      <c r="CC3578" s="122">
        <v>2118.0700000000002</v>
      </c>
      <c r="CD3578" s="178" t="s">
        <v>2700</v>
      </c>
      <c r="CE3578" s="177" t="s">
        <v>270</v>
      </c>
      <c r="CF3578" s="177" t="s">
        <v>806</v>
      </c>
      <c r="CG3578" s="83" t="s">
        <v>9</v>
      </c>
      <c r="CH3578" s="57"/>
      <c r="CV3578" s="51"/>
      <c r="CW3578" s="51"/>
      <c r="CX3578" s="51"/>
      <c r="CY3578" s="51"/>
      <c r="CZ3578" s="51"/>
      <c r="DA3578" s="51"/>
      <c r="DB3578" s="51"/>
      <c r="DC3578" s="51"/>
      <c r="DD3578" s="51"/>
    </row>
    <row r="3579" spans="73:108" ht="15" x14ac:dyDescent="0.25">
      <c r="BU3579" s="91"/>
      <c r="BV3579" s="177">
        <v>2008</v>
      </c>
      <c r="BW3579" s="177">
        <v>5</v>
      </c>
      <c r="BX3579" s="177" t="s">
        <v>269</v>
      </c>
      <c r="BY3579" s="177" t="s">
        <v>262</v>
      </c>
      <c r="BZ3579" s="177" t="s">
        <v>277</v>
      </c>
      <c r="CA3579" s="177">
        <v>3</v>
      </c>
      <c r="CB3579" s="177" t="s">
        <v>389</v>
      </c>
      <c r="CC3579" s="122">
        <v>2601.7399999999998</v>
      </c>
      <c r="CD3579" s="178" t="s">
        <v>2701</v>
      </c>
      <c r="CE3579" s="177" t="s">
        <v>270</v>
      </c>
      <c r="CF3579" s="177" t="s">
        <v>805</v>
      </c>
      <c r="CG3579" s="83" t="s">
        <v>9</v>
      </c>
      <c r="CH3579" s="57"/>
      <c r="CV3579" s="51"/>
      <c r="CW3579" s="51"/>
      <c r="CX3579" s="51"/>
      <c r="CY3579" s="51"/>
      <c r="CZ3579" s="51"/>
      <c r="DA3579" s="51"/>
      <c r="DB3579" s="51"/>
      <c r="DC3579" s="51"/>
      <c r="DD3579" s="51"/>
    </row>
    <row r="3580" spans="73:108" ht="15" x14ac:dyDescent="0.25">
      <c r="BU3580" s="91"/>
      <c r="BV3580" s="177">
        <v>2008</v>
      </c>
      <c r="BW3580" s="177">
        <v>5</v>
      </c>
      <c r="BX3580" s="177" t="s">
        <v>269</v>
      </c>
      <c r="BY3580" s="177" t="s">
        <v>262</v>
      </c>
      <c r="BZ3580" s="177" t="s">
        <v>277</v>
      </c>
      <c r="CA3580" s="177">
        <v>3</v>
      </c>
      <c r="CB3580" s="177" t="s">
        <v>389</v>
      </c>
      <c r="CC3580" s="122">
        <v>2943.23</v>
      </c>
      <c r="CD3580" s="178" t="s">
        <v>2702</v>
      </c>
      <c r="CE3580" s="177" t="s">
        <v>270</v>
      </c>
      <c r="CF3580" s="177" t="s">
        <v>804</v>
      </c>
      <c r="CG3580" s="83" t="s">
        <v>9</v>
      </c>
      <c r="CH3580" s="57"/>
      <c r="CV3580" s="51"/>
      <c r="CW3580" s="51"/>
      <c r="CX3580" s="51"/>
      <c r="CY3580" s="51"/>
      <c r="CZ3580" s="51"/>
      <c r="DA3580" s="51"/>
      <c r="DB3580" s="51"/>
      <c r="DC3580" s="51"/>
      <c r="DD3580" s="51"/>
    </row>
    <row r="3581" spans="73:108" ht="15" x14ac:dyDescent="0.25">
      <c r="BU3581" s="91"/>
      <c r="BV3581" s="177">
        <v>2008</v>
      </c>
      <c r="BW3581" s="177">
        <v>5</v>
      </c>
      <c r="BX3581" s="177" t="s">
        <v>269</v>
      </c>
      <c r="BY3581" s="177" t="s">
        <v>262</v>
      </c>
      <c r="BZ3581" s="177" t="s">
        <v>263</v>
      </c>
      <c r="CA3581" s="177">
        <v>3</v>
      </c>
      <c r="CB3581" s="177" t="s">
        <v>264</v>
      </c>
      <c r="CC3581" s="122">
        <v>630</v>
      </c>
      <c r="CD3581" s="178" t="s">
        <v>2710</v>
      </c>
      <c r="CE3581" s="177" t="s">
        <v>270</v>
      </c>
      <c r="CF3581" s="177" t="s">
        <v>826</v>
      </c>
      <c r="CG3581" s="83" t="s">
        <v>9</v>
      </c>
      <c r="CH3581" s="57"/>
      <c r="CV3581" s="51"/>
      <c r="CW3581" s="51"/>
      <c r="CX3581" s="51"/>
      <c r="CY3581" s="51"/>
      <c r="CZ3581" s="51"/>
      <c r="DA3581" s="51"/>
      <c r="DB3581" s="51"/>
      <c r="DC3581" s="51"/>
      <c r="DD3581" s="51"/>
    </row>
    <row r="3582" spans="73:108" ht="15" x14ac:dyDescent="0.25">
      <c r="BU3582" s="91"/>
      <c r="BV3582" s="177">
        <v>2008</v>
      </c>
      <c r="BW3582" s="177">
        <v>5</v>
      </c>
      <c r="BX3582" s="177" t="s">
        <v>269</v>
      </c>
      <c r="BY3582" s="177" t="s">
        <v>262</v>
      </c>
      <c r="BZ3582" s="177" t="s">
        <v>263</v>
      </c>
      <c r="CA3582" s="177">
        <v>3</v>
      </c>
      <c r="CB3582" s="177" t="s">
        <v>264</v>
      </c>
      <c r="CC3582" s="122">
        <v>33587</v>
      </c>
      <c r="CD3582" s="178" t="s">
        <v>2711</v>
      </c>
      <c r="CE3582" s="177" t="s">
        <v>270</v>
      </c>
      <c r="CF3582" s="177" t="s">
        <v>825</v>
      </c>
      <c r="CG3582" s="83" t="s">
        <v>9</v>
      </c>
      <c r="CH3582" s="57"/>
      <c r="CV3582" s="51"/>
      <c r="CW3582" s="51"/>
      <c r="CX3582" s="51"/>
      <c r="CY3582" s="51"/>
      <c r="CZ3582" s="51"/>
      <c r="DA3582" s="51"/>
      <c r="DB3582" s="51"/>
      <c r="DC3582" s="51"/>
      <c r="DD3582" s="51"/>
    </row>
    <row r="3583" spans="73:108" ht="15" x14ac:dyDescent="0.25">
      <c r="BU3583" s="91"/>
      <c r="BV3583" s="177">
        <v>2008</v>
      </c>
      <c r="BW3583" s="177">
        <v>5</v>
      </c>
      <c r="BX3583" s="177" t="s">
        <v>269</v>
      </c>
      <c r="BY3583" s="177" t="s">
        <v>262</v>
      </c>
      <c r="BZ3583" s="177" t="s">
        <v>266</v>
      </c>
      <c r="CA3583" s="177">
        <v>3</v>
      </c>
      <c r="CB3583" s="177" t="s">
        <v>264</v>
      </c>
      <c r="CC3583" s="122">
        <v>38194.800000000003</v>
      </c>
      <c r="CD3583" s="178" t="s">
        <v>2712</v>
      </c>
      <c r="CE3583" s="177" t="s">
        <v>270</v>
      </c>
      <c r="CF3583" s="177" t="s">
        <v>827</v>
      </c>
      <c r="CG3583" s="83" t="s">
        <v>9</v>
      </c>
      <c r="CH3583" s="57"/>
      <c r="CV3583" s="51"/>
      <c r="CW3583" s="51"/>
      <c r="CX3583" s="51"/>
      <c r="CY3583" s="51"/>
      <c r="CZ3583" s="51"/>
      <c r="DA3583" s="51"/>
      <c r="DB3583" s="51"/>
      <c r="DC3583" s="51"/>
      <c r="DD3583" s="51"/>
    </row>
    <row r="3584" spans="73:108" ht="15" x14ac:dyDescent="0.25">
      <c r="BU3584" s="91"/>
      <c r="BV3584" s="177">
        <v>2008</v>
      </c>
      <c r="BW3584" s="177">
        <v>5</v>
      </c>
      <c r="BX3584" s="177" t="s">
        <v>269</v>
      </c>
      <c r="BY3584" s="177" t="s">
        <v>262</v>
      </c>
      <c r="BZ3584" s="177" t="s">
        <v>266</v>
      </c>
      <c r="CA3584" s="177">
        <v>3</v>
      </c>
      <c r="CB3584" s="177" t="s">
        <v>264</v>
      </c>
      <c r="CC3584" s="122">
        <v>4243.87</v>
      </c>
      <c r="CD3584" s="178" t="s">
        <v>2713</v>
      </c>
      <c r="CE3584" s="177" t="s">
        <v>270</v>
      </c>
      <c r="CF3584" s="177" t="s">
        <v>828</v>
      </c>
      <c r="CG3584" s="83" t="s">
        <v>9</v>
      </c>
      <c r="CH3584" s="57"/>
      <c r="CV3584" s="51"/>
      <c r="CW3584" s="51"/>
      <c r="CX3584" s="51"/>
      <c r="CY3584" s="51"/>
      <c r="CZ3584" s="51"/>
      <c r="DA3584" s="51"/>
      <c r="DB3584" s="51"/>
      <c r="DC3584" s="51"/>
      <c r="DD3584" s="51"/>
    </row>
    <row r="3585" spans="73:108" ht="15" x14ac:dyDescent="0.25">
      <c r="BU3585" s="91"/>
      <c r="BV3585" s="177">
        <v>2008</v>
      </c>
      <c r="BW3585" s="177">
        <v>5</v>
      </c>
      <c r="BX3585" s="177" t="s">
        <v>269</v>
      </c>
      <c r="BY3585" s="177" t="s">
        <v>262</v>
      </c>
      <c r="BZ3585" s="177" t="s">
        <v>266</v>
      </c>
      <c r="CA3585" s="177">
        <v>3</v>
      </c>
      <c r="CB3585" s="177" t="s">
        <v>264</v>
      </c>
      <c r="CC3585" s="122">
        <v>33586</v>
      </c>
      <c r="CD3585" s="178" t="s">
        <v>2711</v>
      </c>
      <c r="CE3585" s="177" t="s">
        <v>270</v>
      </c>
      <c r="CF3585" s="177" t="s">
        <v>825</v>
      </c>
      <c r="CG3585" s="83" t="s">
        <v>9</v>
      </c>
      <c r="CH3585" s="57"/>
      <c r="CV3585" s="51"/>
      <c r="CW3585" s="51"/>
      <c r="CX3585" s="51"/>
      <c r="CY3585" s="51"/>
      <c r="CZ3585" s="51"/>
      <c r="DA3585" s="51"/>
      <c r="DB3585" s="51"/>
      <c r="DC3585" s="51"/>
      <c r="DD3585" s="51"/>
    </row>
    <row r="3586" spans="73:108" ht="15" x14ac:dyDescent="0.25">
      <c r="BU3586" s="91"/>
      <c r="BV3586" s="177">
        <v>2008</v>
      </c>
      <c r="BW3586" s="177">
        <v>5</v>
      </c>
      <c r="BX3586" s="177" t="s">
        <v>269</v>
      </c>
      <c r="BY3586" s="177" t="s">
        <v>262</v>
      </c>
      <c r="BZ3586" s="177" t="s">
        <v>267</v>
      </c>
      <c r="CA3586" s="177">
        <v>3</v>
      </c>
      <c r="CB3586" s="177" t="s">
        <v>264</v>
      </c>
      <c r="CC3586" s="122">
        <v>39675.370000000003</v>
      </c>
      <c r="CD3586" s="178" t="s">
        <v>2712</v>
      </c>
      <c r="CE3586" s="177" t="s">
        <v>270</v>
      </c>
      <c r="CF3586" s="177" t="s">
        <v>827</v>
      </c>
      <c r="CG3586" s="83" t="s">
        <v>9</v>
      </c>
      <c r="CH3586" s="57"/>
      <c r="CV3586" s="51"/>
      <c r="CW3586" s="51"/>
      <c r="CX3586" s="51"/>
      <c r="CY3586" s="51"/>
      <c r="CZ3586" s="51"/>
      <c r="DA3586" s="51"/>
      <c r="DB3586" s="51"/>
      <c r="DC3586" s="51"/>
      <c r="DD3586" s="51"/>
    </row>
    <row r="3587" spans="73:108" ht="15" x14ac:dyDescent="0.25">
      <c r="BU3587" s="91"/>
      <c r="BV3587" s="177">
        <v>2008</v>
      </c>
      <c r="BW3587" s="177">
        <v>5</v>
      </c>
      <c r="BX3587" s="177" t="s">
        <v>269</v>
      </c>
      <c r="BY3587" s="177" t="s">
        <v>262</v>
      </c>
      <c r="BZ3587" s="177" t="s">
        <v>267</v>
      </c>
      <c r="CA3587" s="177">
        <v>3</v>
      </c>
      <c r="CB3587" s="177" t="s">
        <v>264</v>
      </c>
      <c r="CC3587" s="122">
        <v>4408.37</v>
      </c>
      <c r="CD3587" s="178" t="s">
        <v>2713</v>
      </c>
      <c r="CE3587" s="177" t="s">
        <v>270</v>
      </c>
      <c r="CF3587" s="177" t="s">
        <v>828</v>
      </c>
      <c r="CG3587" s="83" t="s">
        <v>9</v>
      </c>
      <c r="CH3587" s="57"/>
      <c r="CV3587" s="51"/>
      <c r="CW3587" s="51"/>
      <c r="CX3587" s="51"/>
      <c r="CY3587" s="51"/>
      <c r="CZ3587" s="51"/>
      <c r="DA3587" s="51"/>
      <c r="DB3587" s="51"/>
      <c r="DC3587" s="51"/>
      <c r="DD3587" s="51"/>
    </row>
    <row r="3588" spans="73:108" ht="15" x14ac:dyDescent="0.25">
      <c r="BU3588" s="91"/>
      <c r="BV3588" s="177">
        <v>2008</v>
      </c>
      <c r="BW3588" s="177">
        <v>5</v>
      </c>
      <c r="BX3588" s="177" t="s">
        <v>269</v>
      </c>
      <c r="BY3588" s="177" t="s">
        <v>262</v>
      </c>
      <c r="BZ3588" s="177" t="s">
        <v>267</v>
      </c>
      <c r="CA3588" s="177">
        <v>3</v>
      </c>
      <c r="CB3588" s="177" t="s">
        <v>264</v>
      </c>
      <c r="CC3588" s="122">
        <v>5261.94</v>
      </c>
      <c r="CD3588" s="178" t="s">
        <v>2714</v>
      </c>
      <c r="CE3588" s="177" t="s">
        <v>270</v>
      </c>
      <c r="CF3588" s="177" t="s">
        <v>829</v>
      </c>
      <c r="CG3588" s="83" t="s">
        <v>9</v>
      </c>
      <c r="CH3588" s="57"/>
      <c r="CV3588" s="51"/>
      <c r="CW3588" s="51"/>
      <c r="CX3588" s="51"/>
      <c r="CY3588" s="51"/>
      <c r="CZ3588" s="51"/>
      <c r="DA3588" s="51"/>
      <c r="DB3588" s="51"/>
      <c r="DC3588" s="51"/>
      <c r="DD3588" s="51"/>
    </row>
    <row r="3589" spans="73:108" ht="15" x14ac:dyDescent="0.25">
      <c r="BU3589" s="91"/>
      <c r="BV3589" s="177">
        <v>2008</v>
      </c>
      <c r="BW3589" s="177">
        <v>5</v>
      </c>
      <c r="BX3589" s="177" t="s">
        <v>269</v>
      </c>
      <c r="BY3589" s="177" t="s">
        <v>262</v>
      </c>
      <c r="BZ3589" s="177" t="s">
        <v>268</v>
      </c>
      <c r="CA3589" s="177">
        <v>3</v>
      </c>
      <c r="CB3589" s="177" t="s">
        <v>264</v>
      </c>
      <c r="CC3589" s="122">
        <v>64637.69</v>
      </c>
      <c r="CD3589" s="178" t="s">
        <v>2712</v>
      </c>
      <c r="CE3589" s="177" t="s">
        <v>270</v>
      </c>
      <c r="CF3589" s="177" t="s">
        <v>827</v>
      </c>
      <c r="CG3589" s="83" t="s">
        <v>9</v>
      </c>
      <c r="CH3589" s="57"/>
      <c r="CV3589" s="51"/>
      <c r="CW3589" s="51"/>
      <c r="CX3589" s="51"/>
      <c r="CY3589" s="51"/>
      <c r="CZ3589" s="51"/>
      <c r="DA3589" s="51"/>
      <c r="DB3589" s="51"/>
      <c r="DC3589" s="51"/>
      <c r="DD3589" s="51"/>
    </row>
    <row r="3590" spans="73:108" ht="15" x14ac:dyDescent="0.25">
      <c r="BU3590" s="91"/>
      <c r="BV3590" s="177">
        <v>2008</v>
      </c>
      <c r="BW3590" s="177">
        <v>5</v>
      </c>
      <c r="BX3590" s="177" t="s">
        <v>269</v>
      </c>
      <c r="BY3590" s="177" t="s">
        <v>262</v>
      </c>
      <c r="BZ3590" s="177" t="s">
        <v>268</v>
      </c>
      <c r="CA3590" s="177">
        <v>3</v>
      </c>
      <c r="CB3590" s="177" t="s">
        <v>264</v>
      </c>
      <c r="CC3590" s="122">
        <v>7181.97</v>
      </c>
      <c r="CD3590" s="178" t="s">
        <v>2713</v>
      </c>
      <c r="CE3590" s="177" t="s">
        <v>270</v>
      </c>
      <c r="CF3590" s="177" t="s">
        <v>828</v>
      </c>
      <c r="CG3590" s="83" t="s">
        <v>9</v>
      </c>
      <c r="CH3590" s="57"/>
      <c r="CV3590" s="51"/>
      <c r="CW3590" s="51"/>
      <c r="CX3590" s="51"/>
      <c r="CY3590" s="51"/>
      <c r="CZ3590" s="51"/>
      <c r="DA3590" s="51"/>
      <c r="DB3590" s="51"/>
      <c r="DC3590" s="51"/>
      <c r="DD3590" s="51"/>
    </row>
    <row r="3591" spans="73:108" ht="15" x14ac:dyDescent="0.25">
      <c r="BU3591" s="91"/>
      <c r="BV3591" s="177">
        <v>2008</v>
      </c>
      <c r="BW3591" s="177">
        <v>5</v>
      </c>
      <c r="BX3591" s="177" t="s">
        <v>269</v>
      </c>
      <c r="BY3591" s="177" t="s">
        <v>262</v>
      </c>
      <c r="BZ3591" s="177" t="s">
        <v>268</v>
      </c>
      <c r="CA3591" s="177">
        <v>3</v>
      </c>
      <c r="CB3591" s="177" t="s">
        <v>264</v>
      </c>
      <c r="CC3591" s="122">
        <v>1434.96</v>
      </c>
      <c r="CD3591" s="178" t="s">
        <v>2715</v>
      </c>
      <c r="CE3591" s="177" t="s">
        <v>270</v>
      </c>
      <c r="CF3591" s="177" t="s">
        <v>830</v>
      </c>
      <c r="CG3591" s="83" t="s">
        <v>9</v>
      </c>
      <c r="CH3591" s="57"/>
      <c r="CV3591" s="51"/>
      <c r="CW3591" s="51"/>
      <c r="CX3591" s="51"/>
      <c r="CY3591" s="51"/>
      <c r="CZ3591" s="51"/>
      <c r="DA3591" s="51"/>
      <c r="DB3591" s="51"/>
      <c r="DC3591" s="51"/>
      <c r="DD3591" s="51"/>
    </row>
    <row r="3592" spans="73:108" ht="15" x14ac:dyDescent="0.25">
      <c r="BU3592" s="91"/>
      <c r="BV3592" s="177">
        <v>2008</v>
      </c>
      <c r="BW3592" s="177">
        <v>5</v>
      </c>
      <c r="BX3592" s="177" t="s">
        <v>269</v>
      </c>
      <c r="BY3592" s="177" t="s">
        <v>262</v>
      </c>
      <c r="BZ3592" s="177" t="s">
        <v>268</v>
      </c>
      <c r="CA3592" s="177">
        <v>3</v>
      </c>
      <c r="CB3592" s="177" t="s">
        <v>264</v>
      </c>
      <c r="CC3592" s="122">
        <v>288.75</v>
      </c>
      <c r="CD3592" s="178" t="s">
        <v>2716</v>
      </c>
      <c r="CE3592" s="177" t="s">
        <v>270</v>
      </c>
      <c r="CF3592" s="177" t="s">
        <v>834</v>
      </c>
      <c r="CG3592" s="83" t="s">
        <v>9</v>
      </c>
      <c r="CH3592" s="57"/>
      <c r="CV3592" s="51"/>
      <c r="CW3592" s="51"/>
      <c r="CX3592" s="51"/>
      <c r="CY3592" s="51"/>
      <c r="CZ3592" s="51"/>
      <c r="DA3592" s="51"/>
      <c r="DB3592" s="51"/>
      <c r="DC3592" s="51"/>
      <c r="DD3592" s="51"/>
    </row>
    <row r="3593" spans="73:108" ht="15" x14ac:dyDescent="0.25">
      <c r="BU3593" s="91"/>
      <c r="BV3593" s="177">
        <v>2008</v>
      </c>
      <c r="BW3593" s="177">
        <v>5</v>
      </c>
      <c r="BX3593" s="177" t="s">
        <v>269</v>
      </c>
      <c r="BY3593" s="177" t="s">
        <v>262</v>
      </c>
      <c r="BZ3593" s="177" t="s">
        <v>268</v>
      </c>
      <c r="CA3593" s="177">
        <v>3</v>
      </c>
      <c r="CB3593" s="177" t="s">
        <v>264</v>
      </c>
      <c r="CC3593" s="122">
        <v>2485</v>
      </c>
      <c r="CD3593" s="178" t="s">
        <v>2717</v>
      </c>
      <c r="CE3593" s="177" t="s">
        <v>270</v>
      </c>
      <c r="CF3593" s="177" t="s">
        <v>831</v>
      </c>
      <c r="CG3593" s="83" t="s">
        <v>9</v>
      </c>
      <c r="CH3593" s="57"/>
      <c r="CV3593" s="51"/>
      <c r="CW3593" s="51"/>
      <c r="CX3593" s="51"/>
      <c r="CY3593" s="51"/>
      <c r="CZ3593" s="51"/>
      <c r="DA3593" s="51"/>
      <c r="DB3593" s="51"/>
      <c r="DC3593" s="51"/>
      <c r="DD3593" s="51"/>
    </row>
    <row r="3594" spans="73:108" ht="15" x14ac:dyDescent="0.25">
      <c r="BU3594" s="91"/>
      <c r="BV3594" s="177">
        <v>2008</v>
      </c>
      <c r="BW3594" s="177">
        <v>5</v>
      </c>
      <c r="BX3594" s="177" t="s">
        <v>269</v>
      </c>
      <c r="BY3594" s="177" t="s">
        <v>262</v>
      </c>
      <c r="BZ3594" s="177" t="s">
        <v>268</v>
      </c>
      <c r="CA3594" s="177">
        <v>3</v>
      </c>
      <c r="CB3594" s="177" t="s">
        <v>264</v>
      </c>
      <c r="CC3594" s="122">
        <v>970</v>
      </c>
      <c r="CD3594" s="178" t="s">
        <v>2718</v>
      </c>
      <c r="CE3594" s="177" t="s">
        <v>270</v>
      </c>
      <c r="CF3594" s="177" t="s">
        <v>833</v>
      </c>
      <c r="CG3594" s="83" t="s">
        <v>9</v>
      </c>
      <c r="CH3594" s="57"/>
      <c r="CV3594" s="51"/>
      <c r="CW3594" s="51"/>
      <c r="CX3594" s="51"/>
      <c r="CY3594" s="51"/>
      <c r="CZ3594" s="51"/>
      <c r="DA3594" s="51"/>
      <c r="DB3594" s="51"/>
      <c r="DC3594" s="51"/>
      <c r="DD3594" s="51"/>
    </row>
    <row r="3595" spans="73:108" ht="15" x14ac:dyDescent="0.25">
      <c r="BU3595" s="91"/>
      <c r="BV3595" s="177">
        <v>2008</v>
      </c>
      <c r="BW3595" s="177">
        <v>5</v>
      </c>
      <c r="BX3595" s="177" t="s">
        <v>269</v>
      </c>
      <c r="BY3595" s="177" t="s">
        <v>262</v>
      </c>
      <c r="BZ3595" s="177" t="s">
        <v>268</v>
      </c>
      <c r="CA3595" s="177">
        <v>3</v>
      </c>
      <c r="CB3595" s="177" t="s">
        <v>264</v>
      </c>
      <c r="CC3595" s="122">
        <v>288.75</v>
      </c>
      <c r="CD3595" s="178" t="s">
        <v>2719</v>
      </c>
      <c r="CE3595" s="177" t="s">
        <v>270</v>
      </c>
      <c r="CF3595" s="177" t="s">
        <v>832</v>
      </c>
      <c r="CG3595" s="83" t="s">
        <v>9</v>
      </c>
      <c r="CH3595" s="57"/>
      <c r="CV3595" s="51"/>
      <c r="CW3595" s="51"/>
      <c r="CX3595" s="51"/>
      <c r="CY3595" s="51"/>
      <c r="CZ3595" s="51"/>
      <c r="DA3595" s="51"/>
      <c r="DB3595" s="51"/>
      <c r="DC3595" s="51"/>
      <c r="DD3595" s="51"/>
    </row>
    <row r="3596" spans="73:108" ht="15" x14ac:dyDescent="0.25">
      <c r="BU3596" s="91"/>
      <c r="BV3596" s="177">
        <v>2008</v>
      </c>
      <c r="BW3596" s="177">
        <v>5</v>
      </c>
      <c r="BX3596" s="177" t="s">
        <v>269</v>
      </c>
      <c r="BY3596" s="177" t="s">
        <v>262</v>
      </c>
      <c r="BZ3596" s="177" t="s">
        <v>268</v>
      </c>
      <c r="CA3596" s="177">
        <v>3</v>
      </c>
      <c r="CB3596" s="177" t="s">
        <v>264</v>
      </c>
      <c r="CC3596" s="122">
        <v>192.5</v>
      </c>
      <c r="CD3596" s="178" t="s">
        <v>2720</v>
      </c>
      <c r="CE3596" s="177" t="s">
        <v>270</v>
      </c>
      <c r="CF3596" s="177" t="s">
        <v>835</v>
      </c>
      <c r="CG3596" s="83" t="s">
        <v>9</v>
      </c>
      <c r="CH3596" s="57"/>
      <c r="CV3596" s="51"/>
      <c r="CW3596" s="51"/>
      <c r="CX3596" s="51"/>
      <c r="CY3596" s="51"/>
      <c r="CZ3596" s="51"/>
      <c r="DA3596" s="51"/>
      <c r="DB3596" s="51"/>
      <c r="DC3596" s="51"/>
      <c r="DD3596" s="51"/>
    </row>
    <row r="3597" spans="73:108" ht="15" x14ac:dyDescent="0.25">
      <c r="BU3597" s="91"/>
      <c r="BV3597" s="177">
        <v>2008</v>
      </c>
      <c r="BW3597" s="177">
        <v>5</v>
      </c>
      <c r="BX3597" s="177" t="s">
        <v>269</v>
      </c>
      <c r="BY3597" s="177" t="s">
        <v>262</v>
      </c>
      <c r="BZ3597" s="177" t="s">
        <v>268</v>
      </c>
      <c r="CA3597" s="177">
        <v>3</v>
      </c>
      <c r="CB3597" s="177" t="s">
        <v>264</v>
      </c>
      <c r="CC3597" s="122">
        <v>3934.9</v>
      </c>
      <c r="CD3597" s="178" t="s">
        <v>2690</v>
      </c>
      <c r="CE3597" s="177" t="s">
        <v>270</v>
      </c>
      <c r="CF3597" s="177" t="s">
        <v>800</v>
      </c>
      <c r="CG3597" s="83" t="s">
        <v>9</v>
      </c>
      <c r="CH3597" s="57"/>
      <c r="CV3597" s="51"/>
      <c r="CW3597" s="51"/>
      <c r="CX3597" s="51"/>
      <c r="CY3597" s="51"/>
      <c r="CZ3597" s="51"/>
      <c r="DA3597" s="51"/>
      <c r="DB3597" s="51"/>
      <c r="DC3597" s="51"/>
      <c r="DD3597" s="51"/>
    </row>
    <row r="3598" spans="73:108" ht="15" x14ac:dyDescent="0.25">
      <c r="BU3598" s="91"/>
      <c r="BV3598" s="177">
        <v>2008</v>
      </c>
      <c r="BW3598" s="177">
        <v>5</v>
      </c>
      <c r="BX3598" s="177" t="s">
        <v>269</v>
      </c>
      <c r="BY3598" s="177" t="s">
        <v>262</v>
      </c>
      <c r="BZ3598" s="177" t="s">
        <v>268</v>
      </c>
      <c r="CA3598" s="177">
        <v>3</v>
      </c>
      <c r="CB3598" s="177" t="s">
        <v>264</v>
      </c>
      <c r="CC3598" s="122">
        <v>1531.96</v>
      </c>
      <c r="CD3598" s="178" t="s">
        <v>2691</v>
      </c>
      <c r="CE3598" s="177" t="s">
        <v>270</v>
      </c>
      <c r="CF3598" s="177" t="s">
        <v>802</v>
      </c>
      <c r="CG3598" s="83" t="s">
        <v>9</v>
      </c>
      <c r="CH3598" s="57"/>
      <c r="CV3598" s="51"/>
      <c r="CW3598" s="51"/>
      <c r="CX3598" s="51"/>
      <c r="CY3598" s="51"/>
      <c r="CZ3598" s="51"/>
      <c r="DA3598" s="51"/>
      <c r="DB3598" s="51"/>
      <c r="DC3598" s="51"/>
      <c r="DD3598" s="51"/>
    </row>
    <row r="3599" spans="73:108" ht="15" x14ac:dyDescent="0.25">
      <c r="BU3599" s="91"/>
      <c r="BV3599" s="177">
        <v>2008</v>
      </c>
      <c r="BW3599" s="177">
        <v>5</v>
      </c>
      <c r="BX3599" s="177" t="s">
        <v>269</v>
      </c>
      <c r="BY3599" s="177" t="s">
        <v>262</v>
      </c>
      <c r="BZ3599" s="177" t="s">
        <v>316</v>
      </c>
      <c r="CA3599" s="177">
        <v>3</v>
      </c>
      <c r="CB3599" s="177" t="s">
        <v>264</v>
      </c>
      <c r="CC3599" s="122">
        <v>41156.25</v>
      </c>
      <c r="CD3599" s="178" t="s">
        <v>2712</v>
      </c>
      <c r="CE3599" s="177" t="s">
        <v>270</v>
      </c>
      <c r="CF3599" s="177" t="s">
        <v>827</v>
      </c>
      <c r="CG3599" s="83" t="s">
        <v>9</v>
      </c>
      <c r="CH3599" s="57"/>
      <c r="CV3599" s="51"/>
      <c r="CW3599" s="51"/>
      <c r="CX3599" s="51"/>
      <c r="CY3599" s="51"/>
      <c r="CZ3599" s="51"/>
      <c r="DA3599" s="51"/>
      <c r="DB3599" s="51"/>
      <c r="DC3599" s="51"/>
      <c r="DD3599" s="51"/>
    </row>
    <row r="3600" spans="73:108" ht="15" x14ac:dyDescent="0.25">
      <c r="BU3600" s="91"/>
      <c r="BV3600" s="177">
        <v>2008</v>
      </c>
      <c r="BW3600" s="177">
        <v>5</v>
      </c>
      <c r="BX3600" s="177" t="s">
        <v>269</v>
      </c>
      <c r="BY3600" s="177" t="s">
        <v>262</v>
      </c>
      <c r="BZ3600" s="177" t="s">
        <v>316</v>
      </c>
      <c r="CA3600" s="177">
        <v>3</v>
      </c>
      <c r="CB3600" s="177" t="s">
        <v>264</v>
      </c>
      <c r="CC3600" s="122">
        <v>4572.91</v>
      </c>
      <c r="CD3600" s="178" t="s">
        <v>2713</v>
      </c>
      <c r="CE3600" s="177" t="s">
        <v>270</v>
      </c>
      <c r="CF3600" s="177" t="s">
        <v>828</v>
      </c>
      <c r="CG3600" s="83" t="s">
        <v>9</v>
      </c>
      <c r="CH3600" s="57"/>
      <c r="CV3600" s="51"/>
      <c r="CW3600" s="51"/>
      <c r="CX3600" s="51"/>
      <c r="CY3600" s="51"/>
      <c r="CZ3600" s="51"/>
      <c r="DA3600" s="51"/>
      <c r="DB3600" s="51"/>
      <c r="DC3600" s="51"/>
      <c r="DD3600" s="51"/>
    </row>
    <row r="3601" spans="73:108" ht="15" x14ac:dyDescent="0.25">
      <c r="BU3601" s="91"/>
      <c r="BV3601" s="177">
        <v>2008</v>
      </c>
      <c r="BW3601" s="177">
        <v>5</v>
      </c>
      <c r="BX3601" s="177" t="s">
        <v>269</v>
      </c>
      <c r="BY3601" s="177" t="s">
        <v>262</v>
      </c>
      <c r="BZ3601" s="177" t="s">
        <v>347</v>
      </c>
      <c r="CA3601" s="177">
        <v>3</v>
      </c>
      <c r="CB3601" s="177" t="s">
        <v>264</v>
      </c>
      <c r="CC3601" s="122">
        <v>699.8</v>
      </c>
      <c r="CD3601" s="178" t="s">
        <v>2697</v>
      </c>
      <c r="CE3601" s="177" t="s">
        <v>270</v>
      </c>
      <c r="CF3601" s="177" t="s">
        <v>794</v>
      </c>
      <c r="CG3601" s="83" t="s">
        <v>9</v>
      </c>
      <c r="CH3601" s="57"/>
      <c r="CV3601" s="51"/>
      <c r="CW3601" s="51"/>
      <c r="CX3601" s="51"/>
      <c r="CY3601" s="51"/>
      <c r="CZ3601" s="51"/>
      <c r="DA3601" s="51"/>
      <c r="DB3601" s="51"/>
      <c r="DC3601" s="51"/>
      <c r="DD3601" s="51"/>
    </row>
    <row r="3602" spans="73:108" ht="15" x14ac:dyDescent="0.25">
      <c r="BU3602" s="91"/>
      <c r="BV3602" s="177">
        <v>2008</v>
      </c>
      <c r="BW3602" s="177">
        <v>5</v>
      </c>
      <c r="BX3602" s="177" t="s">
        <v>269</v>
      </c>
      <c r="BY3602" s="177" t="s">
        <v>262</v>
      </c>
      <c r="BZ3602" s="177" t="s">
        <v>277</v>
      </c>
      <c r="CA3602" s="177">
        <v>7</v>
      </c>
      <c r="CB3602" s="177" t="s">
        <v>264</v>
      </c>
      <c r="CC3602" s="122">
        <v>151.38</v>
      </c>
      <c r="CD3602" s="178" t="s">
        <v>2706</v>
      </c>
      <c r="CE3602" s="177" t="s">
        <v>270</v>
      </c>
      <c r="CF3602" s="177" t="s">
        <v>810</v>
      </c>
      <c r="CG3602" s="83" t="s">
        <v>89</v>
      </c>
      <c r="CH3602" s="57"/>
      <c r="CV3602" s="51"/>
      <c r="CW3602" s="51"/>
      <c r="CX3602" s="51"/>
      <c r="CY3602" s="51"/>
      <c r="CZ3602" s="51"/>
      <c r="DA3602" s="51"/>
      <c r="DB3602" s="51"/>
      <c r="DC3602" s="51"/>
      <c r="DD3602" s="51"/>
    </row>
    <row r="3603" spans="73:108" ht="15" x14ac:dyDescent="0.25">
      <c r="BU3603" s="91"/>
      <c r="BV3603" s="177">
        <v>2008</v>
      </c>
      <c r="BW3603" s="177">
        <v>5</v>
      </c>
      <c r="BX3603" s="177" t="s">
        <v>269</v>
      </c>
      <c r="BY3603" s="177" t="s">
        <v>262</v>
      </c>
      <c r="BZ3603" s="177" t="s">
        <v>277</v>
      </c>
      <c r="CA3603" s="177">
        <v>7</v>
      </c>
      <c r="CB3603" s="177" t="s">
        <v>264</v>
      </c>
      <c r="CC3603" s="122">
        <v>151.38</v>
      </c>
      <c r="CD3603" s="178" t="s">
        <v>2707</v>
      </c>
      <c r="CE3603" s="177" t="s">
        <v>270</v>
      </c>
      <c r="CF3603" s="177" t="s">
        <v>812</v>
      </c>
      <c r="CG3603" s="83" t="s">
        <v>89</v>
      </c>
      <c r="CH3603" s="57"/>
      <c r="CV3603" s="51"/>
      <c r="CW3603" s="51"/>
      <c r="CX3603" s="51"/>
      <c r="CY3603" s="51"/>
      <c r="CZ3603" s="51"/>
      <c r="DA3603" s="51"/>
      <c r="DB3603" s="51"/>
      <c r="DC3603" s="51"/>
      <c r="DD3603" s="51"/>
    </row>
    <row r="3604" spans="73:108" ht="15" x14ac:dyDescent="0.25">
      <c r="BU3604" s="91"/>
      <c r="BV3604" s="177">
        <v>2008</v>
      </c>
      <c r="BW3604" s="177">
        <v>5</v>
      </c>
      <c r="BX3604" s="177" t="s">
        <v>269</v>
      </c>
      <c r="BY3604" s="177" t="s">
        <v>262</v>
      </c>
      <c r="BZ3604" s="177" t="s">
        <v>277</v>
      </c>
      <c r="CA3604" s="177">
        <v>7</v>
      </c>
      <c r="CB3604" s="177" t="s">
        <v>264</v>
      </c>
      <c r="CC3604" s="122">
        <v>736.04</v>
      </c>
      <c r="CD3604" s="178" t="s">
        <v>2708</v>
      </c>
      <c r="CE3604" s="177" t="s">
        <v>270</v>
      </c>
      <c r="CF3604" s="177" t="s">
        <v>809</v>
      </c>
      <c r="CG3604" s="83" t="s">
        <v>89</v>
      </c>
      <c r="CH3604" s="57"/>
      <c r="CV3604" s="51"/>
      <c r="CW3604" s="51"/>
      <c r="CX3604" s="51"/>
      <c r="CY3604" s="51"/>
      <c r="CZ3604" s="51"/>
      <c r="DA3604" s="51"/>
      <c r="DB3604" s="51"/>
      <c r="DC3604" s="51"/>
      <c r="DD3604" s="51"/>
    </row>
    <row r="3605" spans="73:108" ht="15" x14ac:dyDescent="0.25">
      <c r="BU3605" s="91"/>
      <c r="BV3605" s="177">
        <v>2008</v>
      </c>
      <c r="BW3605" s="177">
        <v>5</v>
      </c>
      <c r="BX3605" s="177" t="s">
        <v>269</v>
      </c>
      <c r="BY3605" s="177" t="s">
        <v>262</v>
      </c>
      <c r="BZ3605" s="177" t="s">
        <v>277</v>
      </c>
      <c r="CA3605" s="177">
        <v>7</v>
      </c>
      <c r="CB3605" s="177" t="s">
        <v>264</v>
      </c>
      <c r="CC3605" s="122">
        <v>625.95000000000005</v>
      </c>
      <c r="CD3605" s="178" t="s">
        <v>2709</v>
      </c>
      <c r="CE3605" s="177" t="s">
        <v>270</v>
      </c>
      <c r="CF3605" s="177" t="s">
        <v>811</v>
      </c>
      <c r="CG3605" s="83" t="s">
        <v>89</v>
      </c>
      <c r="CH3605" s="57"/>
      <c r="CV3605" s="51"/>
      <c r="CW3605" s="51"/>
      <c r="CX3605" s="51"/>
      <c r="CY3605" s="51"/>
      <c r="CZ3605" s="51"/>
      <c r="DA3605" s="51"/>
      <c r="DB3605" s="51"/>
      <c r="DC3605" s="51"/>
      <c r="DD3605" s="51"/>
    </row>
    <row r="3606" spans="73:108" ht="15" x14ac:dyDescent="0.25">
      <c r="BU3606" s="91"/>
      <c r="BV3606" s="177">
        <v>2008</v>
      </c>
      <c r="BW3606" s="177">
        <v>5</v>
      </c>
      <c r="BX3606" s="177" t="s">
        <v>269</v>
      </c>
      <c r="BY3606" s="177" t="s">
        <v>262</v>
      </c>
      <c r="BZ3606" s="177" t="s">
        <v>347</v>
      </c>
      <c r="CA3606" s="177">
        <v>7</v>
      </c>
      <c r="CB3606" s="177" t="s">
        <v>264</v>
      </c>
      <c r="CC3606" s="122">
        <v>1186.6300000000001</v>
      </c>
      <c r="CD3606" s="178" t="s">
        <v>2723</v>
      </c>
      <c r="CE3606" s="177" t="s">
        <v>270</v>
      </c>
      <c r="CF3606" s="177" t="s">
        <v>839</v>
      </c>
      <c r="CG3606" s="83" t="s">
        <v>89</v>
      </c>
      <c r="CH3606" s="57"/>
      <c r="CV3606" s="51"/>
      <c r="CW3606" s="51"/>
      <c r="CX3606" s="51"/>
      <c r="CY3606" s="51"/>
      <c r="CZ3606" s="51"/>
      <c r="DA3606" s="51"/>
      <c r="DB3606" s="51"/>
      <c r="DC3606" s="51"/>
      <c r="DD3606" s="51"/>
    </row>
    <row r="3607" spans="73:108" ht="15" x14ac:dyDescent="0.25">
      <c r="BU3607" s="91"/>
      <c r="BV3607" s="177">
        <v>2008</v>
      </c>
      <c r="BW3607" s="177">
        <v>5</v>
      </c>
      <c r="BX3607" s="177" t="s">
        <v>269</v>
      </c>
      <c r="BY3607" s="177" t="s">
        <v>262</v>
      </c>
      <c r="BZ3607" s="177" t="s">
        <v>277</v>
      </c>
      <c r="CA3607" s="177">
        <v>30</v>
      </c>
      <c r="CB3607" s="177" t="s">
        <v>264</v>
      </c>
      <c r="CC3607" s="122">
        <v>160.82</v>
      </c>
      <c r="CD3607" s="178" t="s">
        <v>204</v>
      </c>
      <c r="CE3607" s="177" t="s">
        <v>270</v>
      </c>
      <c r="CF3607" s="177" t="s">
        <v>813</v>
      </c>
      <c r="CG3607" s="83" t="s">
        <v>9</v>
      </c>
      <c r="CH3607" s="57"/>
      <c r="CV3607" s="51"/>
      <c r="CW3607" s="51"/>
      <c r="CX3607" s="51"/>
      <c r="CY3607" s="51"/>
      <c r="CZ3607" s="51"/>
      <c r="DA3607" s="51"/>
      <c r="DB3607" s="51"/>
      <c r="DC3607" s="51"/>
      <c r="DD3607" s="51"/>
    </row>
    <row r="3608" spans="73:108" ht="15" x14ac:dyDescent="0.25">
      <c r="BU3608" s="91"/>
      <c r="BV3608" s="177">
        <v>2008</v>
      </c>
      <c r="BW3608" s="177">
        <v>5</v>
      </c>
      <c r="BX3608" s="177" t="s">
        <v>269</v>
      </c>
      <c r="BY3608" s="177" t="s">
        <v>262</v>
      </c>
      <c r="BZ3608" s="177" t="s">
        <v>277</v>
      </c>
      <c r="CA3608" s="177">
        <v>30</v>
      </c>
      <c r="CB3608" s="177" t="s">
        <v>264</v>
      </c>
      <c r="CC3608" s="122">
        <v>73.099999999999994</v>
      </c>
      <c r="CD3608" s="178" t="s">
        <v>204</v>
      </c>
      <c r="CE3608" s="177" t="s">
        <v>270</v>
      </c>
      <c r="CF3608" s="177" t="s">
        <v>814</v>
      </c>
      <c r="CG3608" s="83" t="s">
        <v>9</v>
      </c>
      <c r="CH3608" s="57"/>
      <c r="CV3608" s="51"/>
      <c r="CW3608" s="51"/>
      <c r="CX3608" s="51"/>
      <c r="CY3608" s="51"/>
      <c r="CZ3608" s="51"/>
      <c r="DA3608" s="51"/>
      <c r="DB3608" s="51"/>
      <c r="DC3608" s="51"/>
      <c r="DD3608" s="51"/>
    </row>
    <row r="3609" spans="73:108" ht="15" x14ac:dyDescent="0.25">
      <c r="BU3609" s="91"/>
      <c r="BV3609" s="177">
        <v>2008</v>
      </c>
      <c r="BW3609" s="177">
        <v>5</v>
      </c>
      <c r="BX3609" s="177" t="s">
        <v>269</v>
      </c>
      <c r="BY3609" s="177" t="s">
        <v>262</v>
      </c>
      <c r="BZ3609" s="177" t="s">
        <v>277</v>
      </c>
      <c r="CA3609" s="177">
        <v>30</v>
      </c>
      <c r="CB3609" s="177" t="s">
        <v>264</v>
      </c>
      <c r="CC3609" s="122">
        <v>131.58000000000001</v>
      </c>
      <c r="CD3609" s="178" t="s">
        <v>204</v>
      </c>
      <c r="CE3609" s="177" t="s">
        <v>270</v>
      </c>
      <c r="CF3609" s="177" t="s">
        <v>815</v>
      </c>
      <c r="CG3609" s="83" t="s">
        <v>9</v>
      </c>
      <c r="CH3609" s="57"/>
      <c r="CV3609" s="51"/>
      <c r="CW3609" s="51"/>
      <c r="CX3609" s="51"/>
      <c r="CY3609" s="51"/>
      <c r="CZ3609" s="51"/>
      <c r="DA3609" s="51"/>
      <c r="DB3609" s="51"/>
      <c r="DC3609" s="51"/>
      <c r="DD3609" s="51"/>
    </row>
    <row r="3610" spans="73:108" ht="15" x14ac:dyDescent="0.25">
      <c r="BU3610" s="91"/>
      <c r="BV3610" s="177">
        <v>2008</v>
      </c>
      <c r="BW3610" s="177">
        <v>5</v>
      </c>
      <c r="BX3610" s="177" t="s">
        <v>269</v>
      </c>
      <c r="BY3610" s="177" t="s">
        <v>262</v>
      </c>
      <c r="BZ3610" s="177" t="s">
        <v>277</v>
      </c>
      <c r="CA3610" s="177">
        <v>30</v>
      </c>
      <c r="CB3610" s="177" t="s">
        <v>264</v>
      </c>
      <c r="CC3610" s="122">
        <v>146.19999999999999</v>
      </c>
      <c r="CD3610" s="178" t="s">
        <v>204</v>
      </c>
      <c r="CE3610" s="177" t="s">
        <v>270</v>
      </c>
      <c r="CF3610" s="177" t="s">
        <v>816</v>
      </c>
      <c r="CG3610" s="83" t="s">
        <v>9</v>
      </c>
      <c r="CH3610" s="57"/>
      <c r="CV3610" s="51"/>
      <c r="CW3610" s="51"/>
      <c r="CX3610" s="51"/>
      <c r="CY3610" s="51"/>
      <c r="CZ3610" s="51"/>
      <c r="DA3610" s="51"/>
      <c r="DB3610" s="51"/>
      <c r="DC3610" s="51"/>
      <c r="DD3610" s="51"/>
    </row>
    <row r="3611" spans="73:108" ht="15" x14ac:dyDescent="0.25">
      <c r="BU3611" s="91"/>
      <c r="BV3611" s="177">
        <v>2008</v>
      </c>
      <c r="BW3611" s="177">
        <v>5</v>
      </c>
      <c r="BX3611" s="177" t="s">
        <v>269</v>
      </c>
      <c r="BY3611" s="177" t="s">
        <v>262</v>
      </c>
      <c r="BZ3611" s="177" t="s">
        <v>277</v>
      </c>
      <c r="CA3611" s="177">
        <v>30</v>
      </c>
      <c r="CB3611" s="177" t="s">
        <v>264</v>
      </c>
      <c r="CC3611" s="122">
        <v>204.68</v>
      </c>
      <c r="CD3611" s="178" t="s">
        <v>204</v>
      </c>
      <c r="CE3611" s="177" t="s">
        <v>270</v>
      </c>
      <c r="CF3611" s="177" t="s">
        <v>817</v>
      </c>
      <c r="CG3611" s="83" t="s">
        <v>9</v>
      </c>
      <c r="CH3611" s="57"/>
      <c r="CV3611" s="51"/>
      <c r="CW3611" s="51"/>
      <c r="CX3611" s="51"/>
      <c r="CY3611" s="51"/>
      <c r="CZ3611" s="51"/>
      <c r="DA3611" s="51"/>
      <c r="DB3611" s="51"/>
      <c r="DC3611" s="51"/>
      <c r="DD3611" s="51"/>
    </row>
    <row r="3612" spans="73:108" ht="15" x14ac:dyDescent="0.25">
      <c r="BU3612" s="91"/>
      <c r="BV3612" s="177">
        <v>2008</v>
      </c>
      <c r="BW3612" s="177">
        <v>5</v>
      </c>
      <c r="BX3612" s="177" t="s">
        <v>269</v>
      </c>
      <c r="BY3612" s="177" t="s">
        <v>262</v>
      </c>
      <c r="BZ3612" s="177" t="s">
        <v>277</v>
      </c>
      <c r="CA3612" s="177">
        <v>30</v>
      </c>
      <c r="CB3612" s="177" t="s">
        <v>264</v>
      </c>
      <c r="CC3612" s="122">
        <v>233.92</v>
      </c>
      <c r="CD3612" s="178" t="s">
        <v>204</v>
      </c>
      <c r="CE3612" s="177" t="s">
        <v>270</v>
      </c>
      <c r="CF3612" s="177" t="s">
        <v>818</v>
      </c>
      <c r="CG3612" s="83" t="s">
        <v>9</v>
      </c>
      <c r="CH3612" s="57"/>
      <c r="CV3612" s="51"/>
      <c r="CW3612" s="51"/>
      <c r="CX3612" s="51"/>
      <c r="CY3612" s="51"/>
      <c r="CZ3612" s="51"/>
      <c r="DA3612" s="51"/>
      <c r="DB3612" s="51"/>
      <c r="DC3612" s="51"/>
      <c r="DD3612" s="51"/>
    </row>
    <row r="3613" spans="73:108" ht="15" x14ac:dyDescent="0.25">
      <c r="BU3613" s="91"/>
      <c r="BV3613" s="177">
        <v>2008</v>
      </c>
      <c r="BW3613" s="177">
        <v>5</v>
      </c>
      <c r="BX3613" s="177" t="s">
        <v>269</v>
      </c>
      <c r="BY3613" s="177" t="s">
        <v>262</v>
      </c>
      <c r="BZ3613" s="177" t="s">
        <v>277</v>
      </c>
      <c r="CA3613" s="177">
        <v>30</v>
      </c>
      <c r="CB3613" s="177" t="s">
        <v>264</v>
      </c>
      <c r="CC3613" s="122">
        <v>292.39999999999998</v>
      </c>
      <c r="CD3613" s="178" t="s">
        <v>204</v>
      </c>
      <c r="CE3613" s="177" t="s">
        <v>270</v>
      </c>
      <c r="CF3613" s="177" t="s">
        <v>819</v>
      </c>
      <c r="CG3613" s="83" t="s">
        <v>9</v>
      </c>
      <c r="CH3613" s="57"/>
      <c r="CV3613" s="51"/>
      <c r="CW3613" s="51"/>
      <c r="CX3613" s="51"/>
      <c r="CY3613" s="51"/>
      <c r="CZ3613" s="51"/>
      <c r="DA3613" s="51"/>
      <c r="DB3613" s="51"/>
      <c r="DC3613" s="51"/>
      <c r="DD3613" s="51"/>
    </row>
    <row r="3614" spans="73:108" ht="15" x14ac:dyDescent="0.25">
      <c r="BU3614" s="91"/>
      <c r="BV3614" s="177">
        <v>2008</v>
      </c>
      <c r="BW3614" s="177">
        <v>5</v>
      </c>
      <c r="BX3614" s="177" t="s">
        <v>269</v>
      </c>
      <c r="BY3614" s="177" t="s">
        <v>262</v>
      </c>
      <c r="BZ3614" s="177" t="s">
        <v>277</v>
      </c>
      <c r="CA3614" s="177">
        <v>30</v>
      </c>
      <c r="CB3614" s="177" t="s">
        <v>264</v>
      </c>
      <c r="CC3614" s="122">
        <v>58.48</v>
      </c>
      <c r="CD3614" s="178" t="s">
        <v>204</v>
      </c>
      <c r="CE3614" s="177" t="s">
        <v>270</v>
      </c>
      <c r="CF3614" s="177" t="s">
        <v>820</v>
      </c>
      <c r="CG3614" s="83" t="s">
        <v>9</v>
      </c>
      <c r="CH3614" s="57"/>
      <c r="CV3614" s="51"/>
      <c r="CW3614" s="51"/>
      <c r="CX3614" s="51"/>
      <c r="CY3614" s="51"/>
      <c r="CZ3614" s="51"/>
      <c r="DA3614" s="51"/>
      <c r="DB3614" s="51"/>
      <c r="DC3614" s="51"/>
      <c r="DD3614" s="51"/>
    </row>
    <row r="3615" spans="73:108" ht="15" x14ac:dyDescent="0.25">
      <c r="BU3615" s="91"/>
      <c r="BV3615" s="177">
        <v>2008</v>
      </c>
      <c r="BW3615" s="177">
        <v>5</v>
      </c>
      <c r="BX3615" s="177" t="s">
        <v>269</v>
      </c>
      <c r="BY3615" s="177" t="s">
        <v>262</v>
      </c>
      <c r="BZ3615" s="177" t="s">
        <v>277</v>
      </c>
      <c r="CA3615" s="177">
        <v>30</v>
      </c>
      <c r="CB3615" s="177" t="s">
        <v>264</v>
      </c>
      <c r="CC3615" s="122">
        <v>116.96</v>
      </c>
      <c r="CD3615" s="178" t="s">
        <v>204</v>
      </c>
      <c r="CE3615" s="177" t="s">
        <v>270</v>
      </c>
      <c r="CF3615" s="177" t="s">
        <v>821</v>
      </c>
      <c r="CG3615" s="83" t="s">
        <v>9</v>
      </c>
      <c r="CH3615" s="57"/>
      <c r="CV3615" s="51"/>
      <c r="CW3615" s="51"/>
      <c r="CX3615" s="51"/>
      <c r="CY3615" s="51"/>
      <c r="CZ3615" s="51"/>
      <c r="DA3615" s="51"/>
      <c r="DB3615" s="51"/>
      <c r="DC3615" s="51"/>
      <c r="DD3615" s="51"/>
    </row>
    <row r="3616" spans="73:108" ht="15" x14ac:dyDescent="0.25">
      <c r="BU3616" s="91"/>
      <c r="BV3616" s="177">
        <v>2008</v>
      </c>
      <c r="BW3616" s="177">
        <v>5</v>
      </c>
      <c r="BX3616" s="177" t="s">
        <v>269</v>
      </c>
      <c r="BY3616" s="177" t="s">
        <v>262</v>
      </c>
      <c r="BZ3616" s="177" t="s">
        <v>277</v>
      </c>
      <c r="CA3616" s="177">
        <v>30</v>
      </c>
      <c r="CB3616" s="177" t="s">
        <v>264</v>
      </c>
      <c r="CC3616" s="122">
        <v>116.96</v>
      </c>
      <c r="CD3616" s="178" t="s">
        <v>204</v>
      </c>
      <c r="CE3616" s="177" t="s">
        <v>270</v>
      </c>
      <c r="CF3616" s="177" t="s">
        <v>822</v>
      </c>
      <c r="CG3616" s="83" t="s">
        <v>9</v>
      </c>
      <c r="CH3616" s="57"/>
      <c r="CV3616" s="51"/>
      <c r="CW3616" s="51"/>
      <c r="CX3616" s="51"/>
      <c r="CY3616" s="51"/>
      <c r="CZ3616" s="51"/>
      <c r="DA3616" s="51"/>
      <c r="DB3616" s="51"/>
      <c r="DC3616" s="51"/>
      <c r="DD3616" s="51"/>
    </row>
    <row r="3617" spans="73:108" ht="15" x14ac:dyDescent="0.25">
      <c r="BU3617" s="91"/>
      <c r="BV3617" s="177">
        <v>2008</v>
      </c>
      <c r="BW3617" s="177">
        <v>5</v>
      </c>
      <c r="BX3617" s="177" t="s">
        <v>269</v>
      </c>
      <c r="BY3617" s="177" t="s">
        <v>262</v>
      </c>
      <c r="BZ3617" s="177" t="s">
        <v>277</v>
      </c>
      <c r="CA3617" s="177">
        <v>30</v>
      </c>
      <c r="CB3617" s="177" t="s">
        <v>264</v>
      </c>
      <c r="CC3617" s="122">
        <v>628.66</v>
      </c>
      <c r="CD3617" s="178" t="s">
        <v>204</v>
      </c>
      <c r="CE3617" s="177" t="s">
        <v>270</v>
      </c>
      <c r="CF3617" s="177" t="s">
        <v>823</v>
      </c>
      <c r="CG3617" s="83" t="s">
        <v>9</v>
      </c>
      <c r="CH3617" s="57"/>
      <c r="CV3617" s="51"/>
      <c r="CW3617" s="51"/>
      <c r="CX3617" s="51"/>
      <c r="CY3617" s="51"/>
      <c r="CZ3617" s="51"/>
      <c r="DA3617" s="51"/>
      <c r="DB3617" s="51"/>
      <c r="DC3617" s="51"/>
      <c r="DD3617" s="51"/>
    </row>
    <row r="3618" spans="73:108" ht="15" x14ac:dyDescent="0.25">
      <c r="BU3618" s="91"/>
      <c r="BV3618" s="177">
        <v>2008</v>
      </c>
      <c r="BW3618" s="177">
        <v>5</v>
      </c>
      <c r="BX3618" s="177" t="s">
        <v>269</v>
      </c>
      <c r="BY3618" s="177" t="s">
        <v>262</v>
      </c>
      <c r="BZ3618" s="177" t="s">
        <v>277</v>
      </c>
      <c r="CA3618" s="177">
        <v>30</v>
      </c>
      <c r="CB3618" s="177" t="s">
        <v>264</v>
      </c>
      <c r="CC3618" s="122">
        <v>160.82</v>
      </c>
      <c r="CD3618" s="178" t="s">
        <v>204</v>
      </c>
      <c r="CE3618" s="177" t="s">
        <v>270</v>
      </c>
      <c r="CF3618" s="177" t="s">
        <v>824</v>
      </c>
      <c r="CG3618" s="83" t="s">
        <v>9</v>
      </c>
      <c r="CH3618" s="57"/>
      <c r="CV3618" s="51"/>
      <c r="CW3618" s="51"/>
      <c r="CX3618" s="51"/>
      <c r="CY3618" s="51"/>
      <c r="CZ3618" s="51"/>
      <c r="DA3618" s="51"/>
      <c r="DB3618" s="51"/>
      <c r="DC3618" s="51"/>
      <c r="DD3618" s="51"/>
    </row>
    <row r="3619" spans="73:108" ht="15" x14ac:dyDescent="0.25">
      <c r="BU3619" s="91"/>
      <c r="BV3619" s="177">
        <v>2008</v>
      </c>
      <c r="BW3619" s="177">
        <v>6</v>
      </c>
      <c r="BX3619" s="177" t="s">
        <v>269</v>
      </c>
      <c r="BY3619" s="177" t="s">
        <v>262</v>
      </c>
      <c r="BZ3619" s="177" t="s">
        <v>277</v>
      </c>
      <c r="CA3619" s="177">
        <v>3</v>
      </c>
      <c r="CB3619" s="177" t="s">
        <v>264</v>
      </c>
      <c r="CC3619" s="122">
        <v>4827.84</v>
      </c>
      <c r="CD3619" s="178" t="s">
        <v>2725</v>
      </c>
      <c r="CE3619" s="177" t="s">
        <v>270</v>
      </c>
      <c r="CF3619" s="177" t="s">
        <v>857</v>
      </c>
      <c r="CG3619" s="83" t="s">
        <v>9</v>
      </c>
      <c r="CH3619" s="57"/>
      <c r="CV3619" s="51"/>
      <c r="CW3619" s="51"/>
      <c r="CX3619" s="51"/>
      <c r="CY3619" s="51"/>
      <c r="CZ3619" s="51"/>
      <c r="DA3619" s="51"/>
      <c r="DB3619" s="51"/>
      <c r="DC3619" s="51"/>
      <c r="DD3619" s="51"/>
    </row>
    <row r="3620" spans="73:108" ht="15" x14ac:dyDescent="0.25">
      <c r="BU3620" s="91"/>
      <c r="BV3620" s="177">
        <v>2008</v>
      </c>
      <c r="BW3620" s="177">
        <v>6</v>
      </c>
      <c r="BX3620" s="177" t="s">
        <v>269</v>
      </c>
      <c r="BY3620" s="177" t="s">
        <v>262</v>
      </c>
      <c r="BZ3620" s="177" t="s">
        <v>277</v>
      </c>
      <c r="CA3620" s="177">
        <v>3</v>
      </c>
      <c r="CB3620" s="177" t="s">
        <v>264</v>
      </c>
      <c r="CC3620" s="122">
        <v>1783.68</v>
      </c>
      <c r="CD3620" s="178" t="s">
        <v>2726</v>
      </c>
      <c r="CE3620" s="177" t="s">
        <v>270</v>
      </c>
      <c r="CF3620" s="177" t="s">
        <v>851</v>
      </c>
      <c r="CG3620" s="83" t="s">
        <v>9</v>
      </c>
      <c r="CH3620" s="57"/>
      <c r="CV3620" s="51"/>
      <c r="CW3620" s="51"/>
      <c r="CX3620" s="51"/>
      <c r="CY3620" s="51"/>
      <c r="CZ3620" s="51"/>
      <c r="DA3620" s="51"/>
      <c r="DB3620" s="51"/>
      <c r="DC3620" s="51"/>
      <c r="DD3620" s="51"/>
    </row>
    <row r="3621" spans="73:108" ht="15" x14ac:dyDescent="0.25">
      <c r="BU3621" s="91"/>
      <c r="BV3621" s="177">
        <v>2008</v>
      </c>
      <c r="BW3621" s="177">
        <v>6</v>
      </c>
      <c r="BX3621" s="177" t="s">
        <v>269</v>
      </c>
      <c r="BY3621" s="177" t="s">
        <v>262</v>
      </c>
      <c r="BZ3621" s="177" t="s">
        <v>277</v>
      </c>
      <c r="CA3621" s="177">
        <v>3</v>
      </c>
      <c r="CB3621" s="177" t="s">
        <v>264</v>
      </c>
      <c r="CC3621" s="122">
        <v>5650.02</v>
      </c>
      <c r="CD3621" s="178" t="s">
        <v>2727</v>
      </c>
      <c r="CE3621" s="177" t="s">
        <v>270</v>
      </c>
      <c r="CF3621" s="177" t="s">
        <v>850</v>
      </c>
      <c r="CG3621" s="83" t="s">
        <v>9</v>
      </c>
      <c r="CH3621" s="57"/>
      <c r="CV3621" s="51"/>
      <c r="CW3621" s="51"/>
      <c r="CX3621" s="51"/>
      <c r="CY3621" s="51"/>
      <c r="CZ3621" s="51"/>
      <c r="DA3621" s="51"/>
      <c r="DB3621" s="51"/>
      <c r="DC3621" s="51"/>
      <c r="DD3621" s="51"/>
    </row>
    <row r="3622" spans="73:108" ht="15" x14ac:dyDescent="0.25">
      <c r="BU3622" s="91"/>
      <c r="BV3622" s="177">
        <v>2008</v>
      </c>
      <c r="BW3622" s="177">
        <v>6</v>
      </c>
      <c r="BX3622" s="177" t="s">
        <v>269</v>
      </c>
      <c r="BY3622" s="177" t="s">
        <v>262</v>
      </c>
      <c r="BZ3622" s="177" t="s">
        <v>277</v>
      </c>
      <c r="CA3622" s="177">
        <v>3</v>
      </c>
      <c r="CB3622" s="177" t="s">
        <v>264</v>
      </c>
      <c r="CC3622" s="122">
        <v>5079.08</v>
      </c>
      <c r="CD3622" s="178" t="s">
        <v>2728</v>
      </c>
      <c r="CE3622" s="177" t="s">
        <v>270</v>
      </c>
      <c r="CF3622" s="177" t="s">
        <v>855</v>
      </c>
      <c r="CG3622" s="83" t="s">
        <v>9</v>
      </c>
      <c r="CH3622" s="57"/>
      <c r="CV3622" s="51"/>
      <c r="CW3622" s="51"/>
      <c r="CX3622" s="51"/>
      <c r="CY3622" s="51"/>
      <c r="CZ3622" s="51"/>
      <c r="DA3622" s="51"/>
      <c r="DB3622" s="51"/>
      <c r="DC3622" s="51"/>
      <c r="DD3622" s="51"/>
    </row>
    <row r="3623" spans="73:108" ht="15" x14ac:dyDescent="0.25">
      <c r="BU3623" s="91"/>
      <c r="BV3623" s="177">
        <v>2008</v>
      </c>
      <c r="BW3623" s="177">
        <v>6</v>
      </c>
      <c r="BX3623" s="177" t="s">
        <v>269</v>
      </c>
      <c r="BY3623" s="177" t="s">
        <v>262</v>
      </c>
      <c r="BZ3623" s="177" t="s">
        <v>277</v>
      </c>
      <c r="CA3623" s="177">
        <v>3</v>
      </c>
      <c r="CB3623" s="177" t="s">
        <v>264</v>
      </c>
      <c r="CC3623" s="122">
        <v>1521.62</v>
      </c>
      <c r="CD3623" s="178" t="s">
        <v>2729</v>
      </c>
      <c r="CE3623" s="177" t="s">
        <v>270</v>
      </c>
      <c r="CF3623" s="177" t="s">
        <v>862</v>
      </c>
      <c r="CG3623" s="83" t="s">
        <v>9</v>
      </c>
      <c r="CH3623" s="57"/>
      <c r="CV3623" s="51"/>
      <c r="CW3623" s="51"/>
      <c r="CX3623" s="51"/>
      <c r="CY3623" s="51"/>
      <c r="CZ3623" s="51"/>
      <c r="DA3623" s="51"/>
      <c r="DB3623" s="51"/>
      <c r="DC3623" s="51"/>
      <c r="DD3623" s="51"/>
    </row>
    <row r="3624" spans="73:108" ht="15" x14ac:dyDescent="0.25">
      <c r="BU3624" s="91"/>
      <c r="BV3624" s="177">
        <v>2008</v>
      </c>
      <c r="BW3624" s="177">
        <v>6</v>
      </c>
      <c r="BX3624" s="177" t="s">
        <v>269</v>
      </c>
      <c r="BY3624" s="177" t="s">
        <v>262</v>
      </c>
      <c r="BZ3624" s="177" t="s">
        <v>277</v>
      </c>
      <c r="CA3624" s="177">
        <v>3</v>
      </c>
      <c r="CB3624" s="177" t="s">
        <v>264</v>
      </c>
      <c r="CC3624" s="122">
        <v>4224.3599999999997</v>
      </c>
      <c r="CD3624" s="178" t="s">
        <v>2730</v>
      </c>
      <c r="CE3624" s="177" t="s">
        <v>270</v>
      </c>
      <c r="CF3624" s="177" t="s">
        <v>856</v>
      </c>
      <c r="CG3624" s="83" t="s">
        <v>9</v>
      </c>
      <c r="CH3624" s="57"/>
      <c r="CV3624" s="51"/>
      <c r="CW3624" s="51"/>
      <c r="CX3624" s="51"/>
      <c r="CY3624" s="51"/>
      <c r="CZ3624" s="51"/>
      <c r="DA3624" s="51"/>
      <c r="DB3624" s="51"/>
      <c r="DC3624" s="51"/>
      <c r="DD3624" s="51"/>
    </row>
    <row r="3625" spans="73:108" ht="15" x14ac:dyDescent="0.25">
      <c r="BU3625" s="91"/>
      <c r="BV3625" s="177">
        <v>2008</v>
      </c>
      <c r="BW3625" s="177">
        <v>6</v>
      </c>
      <c r="BX3625" s="177" t="s">
        <v>269</v>
      </c>
      <c r="BY3625" s="177" t="s">
        <v>262</v>
      </c>
      <c r="BZ3625" s="177" t="s">
        <v>277</v>
      </c>
      <c r="CA3625" s="177">
        <v>3</v>
      </c>
      <c r="CB3625" s="177" t="s">
        <v>264</v>
      </c>
      <c r="CC3625" s="122">
        <v>6572.8</v>
      </c>
      <c r="CD3625" s="178" t="s">
        <v>2731</v>
      </c>
      <c r="CE3625" s="177" t="s">
        <v>270</v>
      </c>
      <c r="CF3625" s="177" t="s">
        <v>848</v>
      </c>
      <c r="CG3625" s="83" t="s">
        <v>9</v>
      </c>
      <c r="CH3625" s="57"/>
      <c r="CV3625" s="51"/>
      <c r="CW3625" s="51"/>
      <c r="CX3625" s="51"/>
      <c r="CY3625" s="51"/>
      <c r="CZ3625" s="51"/>
      <c r="DA3625" s="51"/>
      <c r="DB3625" s="51"/>
      <c r="DC3625" s="51"/>
      <c r="DD3625" s="51"/>
    </row>
    <row r="3626" spans="73:108" ht="15" x14ac:dyDescent="0.25">
      <c r="BU3626" s="91"/>
      <c r="BV3626" s="177">
        <v>2008</v>
      </c>
      <c r="BW3626" s="177">
        <v>6</v>
      </c>
      <c r="BX3626" s="177" t="s">
        <v>269</v>
      </c>
      <c r="BY3626" s="177" t="s">
        <v>262</v>
      </c>
      <c r="BZ3626" s="177" t="s">
        <v>277</v>
      </c>
      <c r="CA3626" s="177">
        <v>3</v>
      </c>
      <c r="CB3626" s="177" t="s">
        <v>264</v>
      </c>
      <c r="CC3626" s="122">
        <v>1343.68</v>
      </c>
      <c r="CD3626" s="178" t="s">
        <v>2732</v>
      </c>
      <c r="CE3626" s="177" t="s">
        <v>270</v>
      </c>
      <c r="CF3626" s="177" t="s">
        <v>849</v>
      </c>
      <c r="CG3626" s="83" t="s">
        <v>9</v>
      </c>
      <c r="CH3626" s="57"/>
      <c r="CV3626" s="51"/>
      <c r="CW3626" s="51"/>
      <c r="CX3626" s="51"/>
      <c r="CY3626" s="51"/>
      <c r="CZ3626" s="51"/>
      <c r="DA3626" s="51"/>
      <c r="DB3626" s="51"/>
      <c r="DC3626" s="51"/>
      <c r="DD3626" s="51"/>
    </row>
    <row r="3627" spans="73:108" ht="15" x14ac:dyDescent="0.25">
      <c r="BU3627" s="91"/>
      <c r="BV3627" s="177">
        <v>2008</v>
      </c>
      <c r="BW3627" s="177">
        <v>6</v>
      </c>
      <c r="BX3627" s="177" t="s">
        <v>269</v>
      </c>
      <c r="BY3627" s="177" t="s">
        <v>262</v>
      </c>
      <c r="BZ3627" s="177" t="s">
        <v>277</v>
      </c>
      <c r="CA3627" s="177">
        <v>3</v>
      </c>
      <c r="CB3627" s="177" t="s">
        <v>264</v>
      </c>
      <c r="CC3627" s="122">
        <v>962.68</v>
      </c>
      <c r="CD3627" s="178" t="s">
        <v>2733</v>
      </c>
      <c r="CE3627" s="177" t="s">
        <v>270</v>
      </c>
      <c r="CF3627" s="177" t="s">
        <v>863</v>
      </c>
      <c r="CG3627" s="83" t="s">
        <v>9</v>
      </c>
      <c r="CH3627" s="57"/>
      <c r="CV3627" s="51"/>
      <c r="CW3627" s="51"/>
      <c r="CX3627" s="51"/>
      <c r="CY3627" s="51"/>
      <c r="CZ3627" s="51"/>
      <c r="DA3627" s="51"/>
      <c r="DB3627" s="51"/>
      <c r="DC3627" s="51"/>
      <c r="DD3627" s="51"/>
    </row>
    <row r="3628" spans="73:108" ht="15" x14ac:dyDescent="0.25">
      <c r="BU3628" s="91"/>
      <c r="BV3628" s="177">
        <v>2008</v>
      </c>
      <c r="BW3628" s="177">
        <v>6</v>
      </c>
      <c r="BX3628" s="177" t="s">
        <v>269</v>
      </c>
      <c r="BY3628" s="177" t="s">
        <v>262</v>
      </c>
      <c r="BZ3628" s="177" t="s">
        <v>277</v>
      </c>
      <c r="CA3628" s="177">
        <v>3</v>
      </c>
      <c r="CB3628" s="177" t="s">
        <v>264</v>
      </c>
      <c r="CC3628" s="122">
        <v>134</v>
      </c>
      <c r="CD3628" s="178" t="s">
        <v>2734</v>
      </c>
      <c r="CE3628" s="177" t="s">
        <v>270</v>
      </c>
      <c r="CF3628" s="177" t="s">
        <v>863</v>
      </c>
      <c r="CG3628" s="83" t="s">
        <v>9</v>
      </c>
      <c r="CH3628" s="57"/>
      <c r="CV3628" s="51"/>
      <c r="CW3628" s="51"/>
      <c r="CX3628" s="51"/>
      <c r="CY3628" s="51"/>
      <c r="CZ3628" s="51"/>
      <c r="DA3628" s="51"/>
      <c r="DB3628" s="51"/>
      <c r="DC3628" s="51"/>
      <c r="DD3628" s="51"/>
    </row>
    <row r="3629" spans="73:108" ht="15" x14ac:dyDescent="0.25">
      <c r="BU3629" s="91"/>
      <c r="BV3629" s="177">
        <v>2008</v>
      </c>
      <c r="BW3629" s="177">
        <v>6</v>
      </c>
      <c r="BX3629" s="177" t="s">
        <v>269</v>
      </c>
      <c r="BY3629" s="177" t="s">
        <v>262</v>
      </c>
      <c r="BZ3629" s="177" t="s">
        <v>277</v>
      </c>
      <c r="CA3629" s="177">
        <v>3</v>
      </c>
      <c r="CB3629" s="177" t="s">
        <v>264</v>
      </c>
      <c r="CC3629" s="122">
        <v>924.72</v>
      </c>
      <c r="CD3629" s="178" t="s">
        <v>2735</v>
      </c>
      <c r="CE3629" s="177" t="s">
        <v>270</v>
      </c>
      <c r="CF3629" s="177" t="s">
        <v>860</v>
      </c>
      <c r="CG3629" s="83" t="s">
        <v>9</v>
      </c>
      <c r="CH3629" s="57"/>
      <c r="CV3629" s="51"/>
      <c r="CW3629" s="51"/>
      <c r="CX3629" s="51"/>
      <c r="CY3629" s="51"/>
      <c r="CZ3629" s="51"/>
      <c r="DA3629" s="51"/>
      <c r="DB3629" s="51"/>
      <c r="DC3629" s="51"/>
      <c r="DD3629" s="51"/>
    </row>
    <row r="3630" spans="73:108" ht="15" x14ac:dyDescent="0.25">
      <c r="BU3630" s="91"/>
      <c r="BV3630" s="177">
        <v>2008</v>
      </c>
      <c r="BW3630" s="177">
        <v>6</v>
      </c>
      <c r="BX3630" s="177" t="s">
        <v>269</v>
      </c>
      <c r="BY3630" s="177" t="s">
        <v>262</v>
      </c>
      <c r="BZ3630" s="177" t="s">
        <v>277</v>
      </c>
      <c r="CA3630" s="177">
        <v>3</v>
      </c>
      <c r="CB3630" s="177" t="s">
        <v>264</v>
      </c>
      <c r="CC3630" s="122">
        <v>1354.56</v>
      </c>
      <c r="CD3630" s="178" t="s">
        <v>2736</v>
      </c>
      <c r="CE3630" s="177" t="s">
        <v>270</v>
      </c>
      <c r="CF3630" s="177" t="s">
        <v>859</v>
      </c>
      <c r="CG3630" s="83" t="s">
        <v>9</v>
      </c>
      <c r="CH3630" s="57"/>
      <c r="CV3630" s="51"/>
      <c r="CW3630" s="51"/>
      <c r="CX3630" s="51"/>
      <c r="CY3630" s="51"/>
      <c r="CZ3630" s="51"/>
      <c r="DA3630" s="51"/>
      <c r="DB3630" s="51"/>
      <c r="DC3630" s="51"/>
      <c r="DD3630" s="51"/>
    </row>
    <row r="3631" spans="73:108" ht="15" x14ac:dyDescent="0.25">
      <c r="BU3631" s="91"/>
      <c r="BV3631" s="177">
        <v>2008</v>
      </c>
      <c r="BW3631" s="177">
        <v>6</v>
      </c>
      <c r="BX3631" s="177" t="s">
        <v>269</v>
      </c>
      <c r="BY3631" s="177" t="s">
        <v>262</v>
      </c>
      <c r="BZ3631" s="177" t="s">
        <v>277</v>
      </c>
      <c r="CA3631" s="177">
        <v>3</v>
      </c>
      <c r="CB3631" s="177" t="s">
        <v>264</v>
      </c>
      <c r="CC3631" s="122">
        <v>1643.61</v>
      </c>
      <c r="CD3631" s="178" t="s">
        <v>2737</v>
      </c>
      <c r="CE3631" s="177" t="s">
        <v>270</v>
      </c>
      <c r="CF3631" s="177" t="s">
        <v>861</v>
      </c>
      <c r="CG3631" s="83" t="s">
        <v>9</v>
      </c>
      <c r="CH3631" s="57"/>
      <c r="CV3631" s="51"/>
      <c r="CW3631" s="51"/>
      <c r="CX3631" s="51"/>
      <c r="CY3631" s="51"/>
      <c r="CZ3631" s="51"/>
      <c r="DA3631" s="51"/>
      <c r="DB3631" s="51"/>
      <c r="DC3631" s="51"/>
      <c r="DD3631" s="51"/>
    </row>
    <row r="3632" spans="73:108" ht="15" x14ac:dyDescent="0.25">
      <c r="BU3632" s="91"/>
      <c r="BV3632" s="177">
        <v>2008</v>
      </c>
      <c r="BW3632" s="177">
        <v>6</v>
      </c>
      <c r="BX3632" s="177" t="s">
        <v>269</v>
      </c>
      <c r="BY3632" s="177" t="s">
        <v>262</v>
      </c>
      <c r="BZ3632" s="177" t="s">
        <v>277</v>
      </c>
      <c r="CA3632" s="177">
        <v>3</v>
      </c>
      <c r="CB3632" s="177" t="s">
        <v>264</v>
      </c>
      <c r="CC3632" s="122">
        <v>134</v>
      </c>
      <c r="CD3632" s="178" t="s">
        <v>2738</v>
      </c>
      <c r="CE3632" s="177" t="s">
        <v>270</v>
      </c>
      <c r="CF3632" s="177" t="s">
        <v>861</v>
      </c>
      <c r="CG3632" s="83" t="s">
        <v>9</v>
      </c>
      <c r="CH3632" s="57"/>
      <c r="CV3632" s="51"/>
      <c r="CW3632" s="51"/>
      <c r="CX3632" s="51"/>
      <c r="CY3632" s="51"/>
      <c r="CZ3632" s="51"/>
      <c r="DA3632" s="51"/>
      <c r="DB3632" s="51"/>
      <c r="DC3632" s="51"/>
      <c r="DD3632" s="51"/>
    </row>
    <row r="3633" spans="73:108" ht="15" x14ac:dyDescent="0.25">
      <c r="BU3633" s="91"/>
      <c r="BV3633" s="177">
        <v>2008</v>
      </c>
      <c r="BW3633" s="177">
        <v>6</v>
      </c>
      <c r="BX3633" s="177" t="s">
        <v>269</v>
      </c>
      <c r="BY3633" s="177" t="s">
        <v>262</v>
      </c>
      <c r="BZ3633" s="177" t="s">
        <v>277</v>
      </c>
      <c r="CA3633" s="177">
        <v>3</v>
      </c>
      <c r="CB3633" s="177" t="s">
        <v>264</v>
      </c>
      <c r="CC3633" s="122">
        <v>1426.89</v>
      </c>
      <c r="CD3633" s="178" t="s">
        <v>2739</v>
      </c>
      <c r="CE3633" s="177" t="s">
        <v>270</v>
      </c>
      <c r="CF3633" s="177" t="s">
        <v>858</v>
      </c>
      <c r="CG3633" s="83" t="s">
        <v>9</v>
      </c>
      <c r="CH3633" s="57"/>
      <c r="CV3633" s="51"/>
      <c r="CW3633" s="51"/>
      <c r="CX3633" s="51"/>
      <c r="CY3633" s="51"/>
      <c r="CZ3633" s="51"/>
      <c r="DA3633" s="51"/>
      <c r="DB3633" s="51"/>
      <c r="DC3633" s="51"/>
      <c r="DD3633" s="51"/>
    </row>
    <row r="3634" spans="73:108" ht="15" x14ac:dyDescent="0.25">
      <c r="BU3634" s="91"/>
      <c r="BV3634" s="177">
        <v>2008</v>
      </c>
      <c r="BW3634" s="177">
        <v>6</v>
      </c>
      <c r="BX3634" s="177" t="s">
        <v>269</v>
      </c>
      <c r="BY3634" s="177" t="s">
        <v>262</v>
      </c>
      <c r="BZ3634" s="177" t="s">
        <v>277</v>
      </c>
      <c r="CA3634" s="177">
        <v>3</v>
      </c>
      <c r="CB3634" s="177" t="s">
        <v>264</v>
      </c>
      <c r="CC3634" s="122">
        <v>12727.42</v>
      </c>
      <c r="CD3634" s="178" t="s">
        <v>2740</v>
      </c>
      <c r="CE3634" s="177" t="s">
        <v>270</v>
      </c>
      <c r="CF3634" s="177" t="s">
        <v>852</v>
      </c>
      <c r="CG3634" s="83" t="s">
        <v>9</v>
      </c>
      <c r="CH3634" s="57"/>
      <c r="CV3634" s="51"/>
      <c r="CW3634" s="51"/>
      <c r="CX3634" s="51"/>
      <c r="CY3634" s="51"/>
      <c r="CZ3634" s="51"/>
      <c r="DA3634" s="51"/>
      <c r="DB3634" s="51"/>
      <c r="DC3634" s="51"/>
      <c r="DD3634" s="51"/>
    </row>
    <row r="3635" spans="73:108" ht="15" x14ac:dyDescent="0.25">
      <c r="BU3635" s="91"/>
      <c r="BV3635" s="177">
        <v>2008</v>
      </c>
      <c r="BW3635" s="177">
        <v>6</v>
      </c>
      <c r="BX3635" s="177" t="s">
        <v>269</v>
      </c>
      <c r="BY3635" s="177" t="s">
        <v>262</v>
      </c>
      <c r="BZ3635" s="177" t="s">
        <v>277</v>
      </c>
      <c r="CA3635" s="177">
        <v>3</v>
      </c>
      <c r="CB3635" s="177" t="s">
        <v>264</v>
      </c>
      <c r="CC3635" s="122">
        <v>5253.7</v>
      </c>
      <c r="CD3635" s="178" t="s">
        <v>2741</v>
      </c>
      <c r="CE3635" s="177" t="s">
        <v>270</v>
      </c>
      <c r="CF3635" s="177" t="s">
        <v>854</v>
      </c>
      <c r="CG3635" s="83" t="s">
        <v>9</v>
      </c>
      <c r="CH3635" s="57"/>
      <c r="CV3635" s="51"/>
      <c r="CW3635" s="51"/>
      <c r="CX3635" s="51"/>
      <c r="CY3635" s="51"/>
      <c r="CZ3635" s="51"/>
      <c r="DA3635" s="51"/>
      <c r="DB3635" s="51"/>
      <c r="DC3635" s="51"/>
      <c r="DD3635" s="51"/>
    </row>
    <row r="3636" spans="73:108" ht="15" x14ac:dyDescent="0.25">
      <c r="BU3636" s="91"/>
      <c r="BV3636" s="177">
        <v>2008</v>
      </c>
      <c r="BW3636" s="177">
        <v>6</v>
      </c>
      <c r="BX3636" s="177" t="s">
        <v>269</v>
      </c>
      <c r="BY3636" s="177" t="s">
        <v>262</v>
      </c>
      <c r="BZ3636" s="177" t="s">
        <v>277</v>
      </c>
      <c r="CA3636" s="177">
        <v>3</v>
      </c>
      <c r="CB3636" s="177" t="s">
        <v>264</v>
      </c>
      <c r="CC3636" s="122">
        <v>2270.5100000000002</v>
      </c>
      <c r="CD3636" s="178" t="s">
        <v>2742</v>
      </c>
      <c r="CE3636" s="177" t="s">
        <v>270</v>
      </c>
      <c r="CF3636" s="177" t="s">
        <v>853</v>
      </c>
      <c r="CG3636" s="83" t="s">
        <v>9</v>
      </c>
      <c r="CH3636" s="57"/>
      <c r="CV3636" s="51"/>
      <c r="CW3636" s="51"/>
      <c r="CX3636" s="51"/>
      <c r="CY3636" s="51"/>
      <c r="CZ3636" s="51"/>
      <c r="DA3636" s="51"/>
      <c r="DB3636" s="51"/>
      <c r="DC3636" s="51"/>
      <c r="DD3636" s="51"/>
    </row>
    <row r="3637" spans="73:108" ht="15" x14ac:dyDescent="0.25">
      <c r="BU3637" s="91"/>
      <c r="BV3637" s="177">
        <v>2008</v>
      </c>
      <c r="BW3637" s="177">
        <v>6</v>
      </c>
      <c r="BX3637" s="177" t="s">
        <v>269</v>
      </c>
      <c r="BY3637" s="177" t="s">
        <v>262</v>
      </c>
      <c r="BZ3637" s="177" t="s">
        <v>277</v>
      </c>
      <c r="CA3637" s="177">
        <v>3</v>
      </c>
      <c r="CB3637" s="177" t="s">
        <v>389</v>
      </c>
      <c r="CC3637" s="122">
        <v>937.15</v>
      </c>
      <c r="CD3637" s="178" t="s">
        <v>2743</v>
      </c>
      <c r="CE3637" s="177" t="s">
        <v>270</v>
      </c>
      <c r="CF3637" s="177" t="s">
        <v>864</v>
      </c>
      <c r="CG3637" s="83" t="s">
        <v>9</v>
      </c>
      <c r="CH3637" s="57"/>
      <c r="CV3637" s="51"/>
      <c r="CW3637" s="51"/>
      <c r="CX3637" s="51"/>
      <c r="CY3637" s="51"/>
      <c r="CZ3637" s="51"/>
      <c r="DA3637" s="51"/>
      <c r="DB3637" s="51"/>
      <c r="DC3637" s="51"/>
      <c r="DD3637" s="51"/>
    </row>
    <row r="3638" spans="73:108" ht="15" x14ac:dyDescent="0.25">
      <c r="BU3638" s="91"/>
      <c r="BV3638" s="177">
        <v>2008</v>
      </c>
      <c r="BW3638" s="177">
        <v>6</v>
      </c>
      <c r="BX3638" s="177" t="s">
        <v>269</v>
      </c>
      <c r="BY3638" s="177" t="s">
        <v>262</v>
      </c>
      <c r="BZ3638" s="177" t="s">
        <v>268</v>
      </c>
      <c r="CA3638" s="177">
        <v>3</v>
      </c>
      <c r="CB3638" s="177" t="s">
        <v>264</v>
      </c>
      <c r="CC3638" s="122">
        <v>1040.72</v>
      </c>
      <c r="CD3638" s="178" t="s">
        <v>2727</v>
      </c>
      <c r="CE3638" s="177" t="s">
        <v>270</v>
      </c>
      <c r="CF3638" s="177" t="s">
        <v>850</v>
      </c>
      <c r="CG3638" s="83" t="s">
        <v>9</v>
      </c>
      <c r="CH3638" s="57"/>
      <c r="CV3638" s="51"/>
      <c r="CW3638" s="51"/>
      <c r="CX3638" s="51"/>
      <c r="CY3638" s="51"/>
      <c r="CZ3638" s="51"/>
      <c r="DA3638" s="51"/>
      <c r="DB3638" s="51"/>
      <c r="DC3638" s="51"/>
      <c r="DD3638" s="51"/>
    </row>
    <row r="3639" spans="73:108" ht="15" x14ac:dyDescent="0.25">
      <c r="BU3639" s="91"/>
      <c r="BV3639" s="177">
        <v>2008</v>
      </c>
      <c r="BW3639" s="177">
        <v>6</v>
      </c>
      <c r="BX3639" s="177" t="s">
        <v>269</v>
      </c>
      <c r="BY3639" s="177" t="s">
        <v>262</v>
      </c>
      <c r="BZ3639" s="177" t="s">
        <v>268</v>
      </c>
      <c r="CA3639" s="177">
        <v>3</v>
      </c>
      <c r="CB3639" s="177" t="s">
        <v>264</v>
      </c>
      <c r="CC3639" s="122">
        <v>3083.54</v>
      </c>
      <c r="CD3639" s="178" t="s">
        <v>2728</v>
      </c>
      <c r="CE3639" s="177" t="s">
        <v>270</v>
      </c>
      <c r="CF3639" s="177" t="s">
        <v>855</v>
      </c>
      <c r="CG3639" s="83" t="s">
        <v>9</v>
      </c>
      <c r="CH3639" s="57"/>
      <c r="CV3639" s="51"/>
      <c r="CW3639" s="51"/>
      <c r="CX3639" s="51"/>
      <c r="CY3639" s="51"/>
      <c r="CZ3639" s="51"/>
      <c r="DA3639" s="51"/>
      <c r="DB3639" s="51"/>
      <c r="DC3639" s="51"/>
      <c r="DD3639" s="51"/>
    </row>
    <row r="3640" spans="73:108" ht="15" x14ac:dyDescent="0.25">
      <c r="BU3640" s="91"/>
      <c r="BV3640" s="177">
        <v>2008</v>
      </c>
      <c r="BW3640" s="177">
        <v>6</v>
      </c>
      <c r="BX3640" s="177" t="s">
        <v>269</v>
      </c>
      <c r="BY3640" s="177" t="s">
        <v>262</v>
      </c>
      <c r="BZ3640" s="177" t="s">
        <v>268</v>
      </c>
      <c r="CA3640" s="177">
        <v>3</v>
      </c>
      <c r="CB3640" s="177" t="s">
        <v>264</v>
      </c>
      <c r="CC3640" s="122">
        <v>385</v>
      </c>
      <c r="CD3640" s="178" t="s">
        <v>2757</v>
      </c>
      <c r="CE3640" s="177" t="s">
        <v>270</v>
      </c>
      <c r="CF3640" s="177" t="s">
        <v>874</v>
      </c>
      <c r="CG3640" s="83" t="s">
        <v>9</v>
      </c>
      <c r="CH3640" s="57"/>
      <c r="CV3640" s="51"/>
      <c r="CW3640" s="51"/>
      <c r="CX3640" s="51"/>
      <c r="CY3640" s="51"/>
      <c r="CZ3640" s="51"/>
      <c r="DA3640" s="51"/>
      <c r="DB3640" s="51"/>
      <c r="DC3640" s="51"/>
      <c r="DD3640" s="51"/>
    </row>
    <row r="3641" spans="73:108" ht="15" x14ac:dyDescent="0.25">
      <c r="BU3641" s="91"/>
      <c r="BV3641" s="177">
        <v>2008</v>
      </c>
      <c r="BW3641" s="177">
        <v>6</v>
      </c>
      <c r="BX3641" s="177" t="s">
        <v>269</v>
      </c>
      <c r="BY3641" s="177" t="s">
        <v>262</v>
      </c>
      <c r="BZ3641" s="177" t="s">
        <v>268</v>
      </c>
      <c r="CA3641" s="177">
        <v>3</v>
      </c>
      <c r="CB3641" s="177" t="s">
        <v>264</v>
      </c>
      <c r="CC3641" s="122">
        <v>3774.5</v>
      </c>
      <c r="CD3641" s="178" t="s">
        <v>2729</v>
      </c>
      <c r="CE3641" s="177" t="s">
        <v>270</v>
      </c>
      <c r="CF3641" s="177" t="s">
        <v>862</v>
      </c>
      <c r="CG3641" s="83" t="s">
        <v>9</v>
      </c>
      <c r="CH3641" s="57"/>
      <c r="CV3641" s="51"/>
      <c r="CW3641" s="51"/>
      <c r="CX3641" s="51"/>
      <c r="CY3641" s="51"/>
      <c r="CZ3641" s="51"/>
      <c r="DA3641" s="51"/>
      <c r="DB3641" s="51"/>
      <c r="DC3641" s="51"/>
      <c r="DD3641" s="51"/>
    </row>
    <row r="3642" spans="73:108" ht="15" x14ac:dyDescent="0.25">
      <c r="BU3642" s="91"/>
      <c r="BV3642" s="177">
        <v>2008</v>
      </c>
      <c r="BW3642" s="177">
        <v>6</v>
      </c>
      <c r="BX3642" s="177" t="s">
        <v>269</v>
      </c>
      <c r="BY3642" s="177" t="s">
        <v>262</v>
      </c>
      <c r="BZ3642" s="177" t="s">
        <v>347</v>
      </c>
      <c r="CA3642" s="177">
        <v>3</v>
      </c>
      <c r="CB3642" s="177" t="s">
        <v>264</v>
      </c>
      <c r="CC3642" s="122">
        <v>1581.24</v>
      </c>
      <c r="CD3642" s="178" t="s">
        <v>2740</v>
      </c>
      <c r="CE3642" s="177" t="s">
        <v>270</v>
      </c>
      <c r="CF3642" s="177" t="s">
        <v>852</v>
      </c>
      <c r="CG3642" s="83" t="s">
        <v>9</v>
      </c>
      <c r="CH3642" s="57"/>
      <c r="CV3642" s="51"/>
      <c r="CW3642" s="51"/>
      <c r="CX3642" s="51"/>
      <c r="CY3642" s="51"/>
      <c r="CZ3642" s="51"/>
      <c r="DA3642" s="51"/>
      <c r="DB3642" s="51"/>
      <c r="DC3642" s="51"/>
      <c r="DD3642" s="51"/>
    </row>
    <row r="3643" spans="73:108" ht="15" x14ac:dyDescent="0.25">
      <c r="BU3643" s="91"/>
      <c r="BV3643" s="177">
        <v>2008</v>
      </c>
      <c r="BW3643" s="177">
        <v>6</v>
      </c>
      <c r="BX3643" s="177" t="s">
        <v>269</v>
      </c>
      <c r="BY3643" s="177" t="s">
        <v>262</v>
      </c>
      <c r="BZ3643" s="177" t="s">
        <v>347</v>
      </c>
      <c r="CA3643" s="177">
        <v>3</v>
      </c>
      <c r="CB3643" s="177" t="s">
        <v>264</v>
      </c>
      <c r="CC3643" s="122">
        <v>6641.53</v>
      </c>
      <c r="CD3643" s="178" t="s">
        <v>2741</v>
      </c>
      <c r="CE3643" s="177" t="s">
        <v>270</v>
      </c>
      <c r="CF3643" s="177" t="s">
        <v>854</v>
      </c>
      <c r="CG3643" s="83" t="s">
        <v>9</v>
      </c>
      <c r="CH3643" s="57"/>
      <c r="CV3643" s="51"/>
      <c r="CW3643" s="51"/>
      <c r="CX3643" s="51"/>
      <c r="CY3643" s="51"/>
      <c r="CZ3643" s="51"/>
      <c r="DA3643" s="51"/>
      <c r="DB3643" s="51"/>
      <c r="DC3643" s="51"/>
      <c r="DD3643" s="51"/>
    </row>
    <row r="3644" spans="73:108" ht="15" x14ac:dyDescent="0.25">
      <c r="BU3644" s="91"/>
      <c r="BV3644" s="177">
        <v>2008</v>
      </c>
      <c r="BW3644" s="177">
        <v>6</v>
      </c>
      <c r="BX3644" s="177" t="s">
        <v>269</v>
      </c>
      <c r="BY3644" s="177" t="s">
        <v>262</v>
      </c>
      <c r="BZ3644" s="177" t="s">
        <v>347</v>
      </c>
      <c r="CA3644" s="177">
        <v>3</v>
      </c>
      <c r="CB3644" s="177" t="s">
        <v>264</v>
      </c>
      <c r="CC3644" s="122">
        <v>9766.69</v>
      </c>
      <c r="CD3644" s="178" t="s">
        <v>2758</v>
      </c>
      <c r="CE3644" s="177" t="s">
        <v>270</v>
      </c>
      <c r="CF3644" s="177" t="s">
        <v>877</v>
      </c>
      <c r="CG3644" s="83" t="s">
        <v>9</v>
      </c>
      <c r="CH3644" s="57"/>
      <c r="CV3644" s="51"/>
      <c r="CW3644" s="51"/>
      <c r="CX3644" s="51"/>
      <c r="CY3644" s="51"/>
      <c r="CZ3644" s="51"/>
      <c r="DA3644" s="51"/>
      <c r="DB3644" s="51"/>
      <c r="DC3644" s="51"/>
      <c r="DD3644" s="51"/>
    </row>
    <row r="3645" spans="73:108" ht="15" x14ac:dyDescent="0.25">
      <c r="BU3645" s="91"/>
      <c r="BV3645" s="177">
        <v>2008</v>
      </c>
      <c r="BW3645" s="177">
        <v>6</v>
      </c>
      <c r="BX3645" s="177" t="s">
        <v>269</v>
      </c>
      <c r="BY3645" s="177" t="s">
        <v>262</v>
      </c>
      <c r="BZ3645" s="177" t="s">
        <v>347</v>
      </c>
      <c r="CA3645" s="177">
        <v>3</v>
      </c>
      <c r="CB3645" s="177" t="s">
        <v>264</v>
      </c>
      <c r="CC3645" s="122">
        <v>7200.87</v>
      </c>
      <c r="CD3645" s="178" t="s">
        <v>2742</v>
      </c>
      <c r="CE3645" s="177" t="s">
        <v>270</v>
      </c>
      <c r="CF3645" s="177" t="s">
        <v>853</v>
      </c>
      <c r="CG3645" s="83" t="s">
        <v>9</v>
      </c>
      <c r="CH3645" s="57"/>
      <c r="CV3645" s="51"/>
      <c r="CW3645" s="51"/>
      <c r="CX3645" s="51"/>
      <c r="CY3645" s="51"/>
      <c r="CZ3645" s="51"/>
      <c r="DA3645" s="51"/>
      <c r="DB3645" s="51"/>
      <c r="DC3645" s="51"/>
      <c r="DD3645" s="51"/>
    </row>
    <row r="3646" spans="73:108" ht="15" x14ac:dyDescent="0.25">
      <c r="BU3646" s="91"/>
      <c r="BV3646" s="177">
        <v>2008</v>
      </c>
      <c r="BW3646" s="177">
        <v>6</v>
      </c>
      <c r="BX3646" s="177" t="s">
        <v>269</v>
      </c>
      <c r="BY3646" s="177" t="s">
        <v>262</v>
      </c>
      <c r="BZ3646" s="177" t="s">
        <v>277</v>
      </c>
      <c r="CA3646" s="177">
        <v>7</v>
      </c>
      <c r="CB3646" s="177" t="s">
        <v>264</v>
      </c>
      <c r="CC3646" s="122">
        <v>84.1</v>
      </c>
      <c r="CD3646" s="178" t="s">
        <v>2750</v>
      </c>
      <c r="CE3646" s="177" t="s">
        <v>270</v>
      </c>
      <c r="CF3646" s="177" t="s">
        <v>868</v>
      </c>
      <c r="CG3646" s="83" t="s">
        <v>89</v>
      </c>
      <c r="CH3646" s="57"/>
      <c r="CV3646" s="51"/>
      <c r="CW3646" s="51"/>
      <c r="CX3646" s="51"/>
      <c r="CY3646" s="51"/>
      <c r="CZ3646" s="51"/>
      <c r="DA3646" s="51"/>
      <c r="DB3646" s="51"/>
      <c r="DC3646" s="51"/>
      <c r="DD3646" s="51"/>
    </row>
    <row r="3647" spans="73:108" ht="15" x14ac:dyDescent="0.25">
      <c r="BU3647" s="91"/>
      <c r="BV3647" s="177">
        <v>2008</v>
      </c>
      <c r="BW3647" s="177">
        <v>6</v>
      </c>
      <c r="BX3647" s="177" t="s">
        <v>269</v>
      </c>
      <c r="BY3647" s="177" t="s">
        <v>262</v>
      </c>
      <c r="BZ3647" s="177" t="s">
        <v>277</v>
      </c>
      <c r="CA3647" s="177">
        <v>7</v>
      </c>
      <c r="CB3647" s="177" t="s">
        <v>264</v>
      </c>
      <c r="CC3647" s="122">
        <v>466.11</v>
      </c>
      <c r="CD3647" s="178" t="s">
        <v>2751</v>
      </c>
      <c r="CE3647" s="177" t="s">
        <v>270</v>
      </c>
      <c r="CF3647" s="177" t="s">
        <v>871</v>
      </c>
      <c r="CG3647" s="83" t="s">
        <v>89</v>
      </c>
      <c r="CH3647" s="57"/>
      <c r="CV3647" s="51"/>
      <c r="CW3647" s="51"/>
      <c r="CX3647" s="51"/>
      <c r="CY3647" s="51"/>
      <c r="CZ3647" s="51"/>
      <c r="DA3647" s="51"/>
      <c r="DB3647" s="51"/>
      <c r="DC3647" s="51"/>
      <c r="DD3647" s="51"/>
    </row>
    <row r="3648" spans="73:108" ht="15" x14ac:dyDescent="0.25">
      <c r="BU3648" s="91"/>
      <c r="BV3648" s="177">
        <v>2008</v>
      </c>
      <c r="BW3648" s="177">
        <v>6</v>
      </c>
      <c r="BX3648" s="177" t="s">
        <v>269</v>
      </c>
      <c r="BY3648" s="177" t="s">
        <v>262</v>
      </c>
      <c r="BZ3648" s="177" t="s">
        <v>277</v>
      </c>
      <c r="CA3648" s="177">
        <v>7</v>
      </c>
      <c r="CB3648" s="177" t="s">
        <v>264</v>
      </c>
      <c r="CC3648" s="122">
        <v>367.96</v>
      </c>
      <c r="CD3648" s="178" t="s">
        <v>2752</v>
      </c>
      <c r="CE3648" s="177" t="s">
        <v>270</v>
      </c>
      <c r="CF3648" s="177" t="s">
        <v>872</v>
      </c>
      <c r="CG3648" s="83" t="s">
        <v>89</v>
      </c>
      <c r="CH3648" s="57"/>
      <c r="CV3648" s="51"/>
      <c r="CW3648" s="51"/>
      <c r="CX3648" s="51"/>
      <c r="CY3648" s="51"/>
      <c r="CZ3648" s="51"/>
      <c r="DA3648" s="51"/>
      <c r="DB3648" s="51"/>
      <c r="DC3648" s="51"/>
      <c r="DD3648" s="51"/>
    </row>
    <row r="3649" spans="73:108" ht="15" x14ac:dyDescent="0.25">
      <c r="BU3649" s="91"/>
      <c r="BV3649" s="177">
        <v>2008</v>
      </c>
      <c r="BW3649" s="177">
        <v>6</v>
      </c>
      <c r="BX3649" s="177" t="s">
        <v>269</v>
      </c>
      <c r="BY3649" s="177" t="s">
        <v>262</v>
      </c>
      <c r="BZ3649" s="177" t="s">
        <v>277</v>
      </c>
      <c r="CA3649" s="177">
        <v>7</v>
      </c>
      <c r="CB3649" s="177" t="s">
        <v>264</v>
      </c>
      <c r="CC3649" s="122">
        <v>573.89</v>
      </c>
      <c r="CD3649" s="178" t="s">
        <v>2753</v>
      </c>
      <c r="CE3649" s="177" t="s">
        <v>270</v>
      </c>
      <c r="CF3649" s="177" t="s">
        <v>867</v>
      </c>
      <c r="CG3649" s="83" t="s">
        <v>89</v>
      </c>
      <c r="CH3649" s="57"/>
      <c r="CV3649" s="51"/>
      <c r="CW3649" s="51"/>
      <c r="CX3649" s="51"/>
      <c r="CY3649" s="51"/>
      <c r="CZ3649" s="51"/>
      <c r="DA3649" s="51"/>
      <c r="DB3649" s="51"/>
      <c r="DC3649" s="51"/>
      <c r="DD3649" s="51"/>
    </row>
    <row r="3650" spans="73:108" ht="15" x14ac:dyDescent="0.25">
      <c r="BU3650" s="91"/>
      <c r="BV3650" s="177">
        <v>2008</v>
      </c>
      <c r="BW3650" s="177">
        <v>6</v>
      </c>
      <c r="BX3650" s="177" t="s">
        <v>269</v>
      </c>
      <c r="BY3650" s="177" t="s">
        <v>262</v>
      </c>
      <c r="BZ3650" s="177" t="s">
        <v>277</v>
      </c>
      <c r="CA3650" s="177">
        <v>7</v>
      </c>
      <c r="CB3650" s="177" t="s">
        <v>264</v>
      </c>
      <c r="CC3650" s="122">
        <v>479.06</v>
      </c>
      <c r="CD3650" s="178" t="s">
        <v>2754</v>
      </c>
      <c r="CE3650" s="177" t="s">
        <v>270</v>
      </c>
      <c r="CF3650" s="177" t="s">
        <v>869</v>
      </c>
      <c r="CG3650" s="83" t="s">
        <v>89</v>
      </c>
      <c r="CH3650" s="57"/>
      <c r="CV3650" s="51"/>
      <c r="CW3650" s="51"/>
      <c r="CX3650" s="51"/>
      <c r="CY3650" s="51"/>
      <c r="CZ3650" s="51"/>
      <c r="DA3650" s="51"/>
      <c r="DB3650" s="51"/>
      <c r="DC3650" s="51"/>
      <c r="DD3650" s="51"/>
    </row>
    <row r="3651" spans="73:108" ht="15" x14ac:dyDescent="0.25">
      <c r="BU3651" s="91"/>
      <c r="BV3651" s="177">
        <v>2008</v>
      </c>
      <c r="BW3651" s="177">
        <v>6</v>
      </c>
      <c r="BX3651" s="177" t="s">
        <v>269</v>
      </c>
      <c r="BY3651" s="177" t="s">
        <v>262</v>
      </c>
      <c r="BZ3651" s="177" t="s">
        <v>277</v>
      </c>
      <c r="CA3651" s="177">
        <v>7</v>
      </c>
      <c r="CB3651" s="177" t="s">
        <v>264</v>
      </c>
      <c r="CC3651" s="122">
        <v>812.69</v>
      </c>
      <c r="CD3651" s="178" t="s">
        <v>2755</v>
      </c>
      <c r="CE3651" s="177" t="s">
        <v>270</v>
      </c>
      <c r="CF3651" s="177" t="s">
        <v>870</v>
      </c>
      <c r="CG3651" s="83" t="s">
        <v>89</v>
      </c>
      <c r="CH3651" s="57"/>
      <c r="CV3651" s="51"/>
      <c r="CW3651" s="51"/>
      <c r="CX3651" s="51"/>
      <c r="CY3651" s="51"/>
      <c r="CZ3651" s="51"/>
      <c r="DA3651" s="51"/>
      <c r="DB3651" s="51"/>
      <c r="DC3651" s="51"/>
      <c r="DD3651" s="51"/>
    </row>
    <row r="3652" spans="73:108" ht="15" x14ac:dyDescent="0.25">
      <c r="BU3652" s="91"/>
      <c r="BV3652" s="177">
        <v>2008</v>
      </c>
      <c r="BW3652" s="177">
        <v>6</v>
      </c>
      <c r="BX3652" s="177" t="s">
        <v>269</v>
      </c>
      <c r="BY3652" s="177" t="s">
        <v>262</v>
      </c>
      <c r="BZ3652" s="177" t="s">
        <v>277</v>
      </c>
      <c r="CA3652" s="177">
        <v>7</v>
      </c>
      <c r="CB3652" s="177" t="s">
        <v>264</v>
      </c>
      <c r="CC3652" s="122">
        <v>60.52</v>
      </c>
      <c r="CD3652" s="178" t="s">
        <v>2756</v>
      </c>
      <c r="CE3652" s="177" t="s">
        <v>270</v>
      </c>
      <c r="CF3652" s="177" t="s">
        <v>873</v>
      </c>
      <c r="CG3652" s="83" t="s">
        <v>89</v>
      </c>
      <c r="CH3652" s="57"/>
      <c r="CV3652" s="51"/>
      <c r="CW3652" s="51"/>
      <c r="CX3652" s="51"/>
      <c r="CY3652" s="51"/>
      <c r="CZ3652" s="51"/>
      <c r="DA3652" s="51"/>
      <c r="DB3652" s="51"/>
      <c r="DC3652" s="51"/>
      <c r="DD3652" s="51"/>
    </row>
    <row r="3653" spans="73:108" ht="15" x14ac:dyDescent="0.25">
      <c r="BU3653" s="91"/>
      <c r="BV3653" s="177">
        <v>2008</v>
      </c>
      <c r="BW3653" s="177">
        <v>6</v>
      </c>
      <c r="BX3653" s="177" t="s">
        <v>269</v>
      </c>
      <c r="BY3653" s="177" t="s">
        <v>262</v>
      </c>
      <c r="BZ3653" s="177" t="s">
        <v>347</v>
      </c>
      <c r="CA3653" s="177">
        <v>7</v>
      </c>
      <c r="CB3653" s="177" t="s">
        <v>264</v>
      </c>
      <c r="CC3653" s="122">
        <v>1186.6300000000001</v>
      </c>
      <c r="CD3653" s="178" t="s">
        <v>2759</v>
      </c>
      <c r="CE3653" s="177" t="s">
        <v>270</v>
      </c>
      <c r="CF3653" s="177" t="s">
        <v>878</v>
      </c>
      <c r="CG3653" s="83" t="s">
        <v>89</v>
      </c>
      <c r="CH3653" s="57"/>
      <c r="CV3653" s="51"/>
      <c r="CW3653" s="51"/>
      <c r="CX3653" s="51"/>
      <c r="CY3653" s="51"/>
      <c r="CZ3653" s="51"/>
      <c r="DA3653" s="51"/>
      <c r="DB3653" s="51"/>
      <c r="DC3653" s="51"/>
      <c r="DD3653" s="51"/>
    </row>
    <row r="3654" spans="73:108" ht="15" x14ac:dyDescent="0.25">
      <c r="BU3654" s="91"/>
      <c r="BV3654" s="177">
        <v>2008</v>
      </c>
      <c r="BW3654" s="177">
        <v>7</v>
      </c>
      <c r="BX3654" s="177" t="s">
        <v>269</v>
      </c>
      <c r="BY3654" s="177" t="s">
        <v>262</v>
      </c>
      <c r="BZ3654" s="177" t="s">
        <v>277</v>
      </c>
      <c r="CA3654" s="177">
        <v>3</v>
      </c>
      <c r="CB3654" s="177" t="s">
        <v>264</v>
      </c>
      <c r="CC3654" s="122">
        <v>2970.15</v>
      </c>
      <c r="CD3654" s="178" t="s">
        <v>2765</v>
      </c>
      <c r="CE3654" s="177" t="s">
        <v>270</v>
      </c>
      <c r="CF3654" s="177" t="s">
        <v>903</v>
      </c>
      <c r="CG3654" s="83" t="s">
        <v>9</v>
      </c>
      <c r="CH3654" s="57"/>
      <c r="CV3654" s="51"/>
      <c r="CW3654" s="51"/>
      <c r="CX3654" s="51"/>
      <c r="CY3654" s="51"/>
      <c r="CZ3654" s="51"/>
      <c r="DA3654" s="51"/>
      <c r="DB3654" s="51"/>
      <c r="DC3654" s="51"/>
      <c r="DD3654" s="51"/>
    </row>
    <row r="3655" spans="73:108" ht="15" x14ac:dyDescent="0.25">
      <c r="BU3655" s="91"/>
      <c r="BV3655" s="177">
        <v>2008</v>
      </c>
      <c r="BW3655" s="177">
        <v>7</v>
      </c>
      <c r="BX3655" s="177" t="s">
        <v>269</v>
      </c>
      <c r="BY3655" s="177" t="s">
        <v>262</v>
      </c>
      <c r="BZ3655" s="177" t="s">
        <v>277</v>
      </c>
      <c r="CA3655" s="177">
        <v>3</v>
      </c>
      <c r="CB3655" s="177" t="s">
        <v>264</v>
      </c>
      <c r="CC3655" s="122">
        <v>1500</v>
      </c>
      <c r="CD3655" s="178" t="s">
        <v>2766</v>
      </c>
      <c r="CE3655" s="177" t="s">
        <v>270</v>
      </c>
      <c r="CF3655" s="177" t="s">
        <v>905</v>
      </c>
      <c r="CG3655" s="83" t="s">
        <v>9</v>
      </c>
      <c r="CH3655" s="57"/>
      <c r="CV3655" s="51"/>
      <c r="CW3655" s="51"/>
      <c r="CX3655" s="51"/>
      <c r="CY3655" s="51"/>
      <c r="CZ3655" s="51"/>
      <c r="DA3655" s="51"/>
      <c r="DB3655" s="51"/>
      <c r="DC3655" s="51"/>
      <c r="DD3655" s="51"/>
    </row>
    <row r="3656" spans="73:108" ht="15" x14ac:dyDescent="0.25">
      <c r="BU3656" s="91"/>
      <c r="BV3656" s="177">
        <v>2008</v>
      </c>
      <c r="BW3656" s="177">
        <v>7</v>
      </c>
      <c r="BX3656" s="177" t="s">
        <v>269</v>
      </c>
      <c r="BY3656" s="177" t="s">
        <v>262</v>
      </c>
      <c r="BZ3656" s="177" t="s">
        <v>277</v>
      </c>
      <c r="CA3656" s="177">
        <v>3</v>
      </c>
      <c r="CB3656" s="177" t="s">
        <v>264</v>
      </c>
      <c r="CC3656" s="122">
        <v>777.91</v>
      </c>
      <c r="CD3656" s="178" t="s">
        <v>2767</v>
      </c>
      <c r="CE3656" s="177" t="s">
        <v>270</v>
      </c>
      <c r="CF3656" s="177" t="s">
        <v>902</v>
      </c>
      <c r="CG3656" s="83" t="s">
        <v>9</v>
      </c>
      <c r="CH3656" s="57"/>
      <c r="CV3656" s="51"/>
      <c r="CW3656" s="51"/>
      <c r="CX3656" s="51"/>
      <c r="CY3656" s="51"/>
      <c r="CZ3656" s="51"/>
      <c r="DA3656" s="51"/>
      <c r="DB3656" s="51"/>
      <c r="DC3656" s="51"/>
      <c r="DD3656" s="51"/>
    </row>
    <row r="3657" spans="73:108" ht="15" x14ac:dyDescent="0.25">
      <c r="BU3657" s="91"/>
      <c r="BV3657" s="177">
        <v>2008</v>
      </c>
      <c r="BW3657" s="177">
        <v>7</v>
      </c>
      <c r="BX3657" s="177" t="s">
        <v>269</v>
      </c>
      <c r="BY3657" s="177" t="s">
        <v>262</v>
      </c>
      <c r="BZ3657" s="177" t="s">
        <v>277</v>
      </c>
      <c r="CA3657" s="177">
        <v>3</v>
      </c>
      <c r="CB3657" s="177" t="s">
        <v>264</v>
      </c>
      <c r="CC3657" s="122">
        <v>2301.88</v>
      </c>
      <c r="CD3657" s="178" t="s">
        <v>2768</v>
      </c>
      <c r="CE3657" s="177" t="s">
        <v>270</v>
      </c>
      <c r="CF3657" s="177" t="s">
        <v>904</v>
      </c>
      <c r="CG3657" s="83" t="s">
        <v>9</v>
      </c>
      <c r="CH3657" s="57"/>
      <c r="CV3657" s="51"/>
      <c r="CW3657" s="51"/>
      <c r="CX3657" s="51"/>
      <c r="CY3657" s="51"/>
      <c r="CZ3657" s="51"/>
      <c r="DA3657" s="51"/>
      <c r="DB3657" s="51"/>
      <c r="DC3657" s="51"/>
      <c r="DD3657" s="51"/>
    </row>
    <row r="3658" spans="73:108" ht="15" x14ac:dyDescent="0.25">
      <c r="BU3658" s="91"/>
      <c r="BV3658" s="177">
        <v>2008</v>
      </c>
      <c r="BW3658" s="177">
        <v>7</v>
      </c>
      <c r="BX3658" s="177" t="s">
        <v>269</v>
      </c>
      <c r="BY3658" s="177" t="s">
        <v>262</v>
      </c>
      <c r="BZ3658" s="177" t="s">
        <v>277</v>
      </c>
      <c r="CA3658" s="177">
        <v>3</v>
      </c>
      <c r="CB3658" s="177" t="s">
        <v>264</v>
      </c>
      <c r="CC3658" s="122">
        <v>270</v>
      </c>
      <c r="CD3658" s="178" t="s">
        <v>2769</v>
      </c>
      <c r="CE3658" s="177" t="s">
        <v>270</v>
      </c>
      <c r="CF3658" s="177" t="s">
        <v>912</v>
      </c>
      <c r="CG3658" s="83" t="s">
        <v>9</v>
      </c>
      <c r="CH3658" s="57"/>
      <c r="CV3658" s="51"/>
      <c r="CW3658" s="51"/>
      <c r="CX3658" s="51"/>
      <c r="CY3658" s="51"/>
      <c r="CZ3658" s="51"/>
      <c r="DA3658" s="51"/>
      <c r="DB3658" s="51"/>
      <c r="DC3658" s="51"/>
      <c r="DD3658" s="51"/>
    </row>
    <row r="3659" spans="73:108" ht="15" x14ac:dyDescent="0.25">
      <c r="BU3659" s="91"/>
      <c r="BV3659" s="177">
        <v>2008</v>
      </c>
      <c r="BW3659" s="177">
        <v>7</v>
      </c>
      <c r="BX3659" s="177" t="s">
        <v>269</v>
      </c>
      <c r="BY3659" s="177" t="s">
        <v>262</v>
      </c>
      <c r="BZ3659" s="177" t="s">
        <v>277</v>
      </c>
      <c r="CA3659" s="177">
        <v>3</v>
      </c>
      <c r="CB3659" s="177" t="s">
        <v>264</v>
      </c>
      <c r="CC3659" s="122">
        <v>625.95000000000005</v>
      </c>
      <c r="CD3659" s="178" t="s">
        <v>2770</v>
      </c>
      <c r="CE3659" s="177" t="s">
        <v>270</v>
      </c>
      <c r="CF3659" s="177" t="s">
        <v>906</v>
      </c>
      <c r="CG3659" s="83" t="s">
        <v>9</v>
      </c>
      <c r="CH3659" s="57"/>
      <c r="CV3659" s="51"/>
      <c r="CW3659" s="51"/>
      <c r="CX3659" s="51"/>
      <c r="CY3659" s="51"/>
      <c r="CZ3659" s="51"/>
      <c r="DA3659" s="51"/>
      <c r="DB3659" s="51"/>
      <c r="DC3659" s="51"/>
      <c r="DD3659" s="51"/>
    </row>
    <row r="3660" spans="73:108" ht="15" x14ac:dyDescent="0.25">
      <c r="BU3660" s="91"/>
      <c r="BV3660" s="177">
        <v>2008</v>
      </c>
      <c r="BW3660" s="177">
        <v>7</v>
      </c>
      <c r="BX3660" s="177" t="s">
        <v>269</v>
      </c>
      <c r="BY3660" s="177" t="s">
        <v>262</v>
      </c>
      <c r="BZ3660" s="177" t="s">
        <v>277</v>
      </c>
      <c r="CA3660" s="177">
        <v>3</v>
      </c>
      <c r="CB3660" s="177" t="s">
        <v>264</v>
      </c>
      <c r="CC3660" s="122">
        <v>216.29</v>
      </c>
      <c r="CD3660" s="178" t="s">
        <v>2771</v>
      </c>
      <c r="CE3660" s="177" t="s">
        <v>270</v>
      </c>
      <c r="CF3660" s="177" t="s">
        <v>911</v>
      </c>
      <c r="CG3660" s="83" t="s">
        <v>9</v>
      </c>
      <c r="CH3660" s="57"/>
      <c r="CV3660" s="51"/>
      <c r="CW3660" s="51"/>
      <c r="CX3660" s="51"/>
      <c r="CY3660" s="51"/>
      <c r="CZ3660" s="51"/>
      <c r="DA3660" s="51"/>
      <c r="DB3660" s="51"/>
      <c r="DC3660" s="51"/>
      <c r="DD3660" s="51"/>
    </row>
    <row r="3661" spans="73:108" ht="15" x14ac:dyDescent="0.25">
      <c r="BU3661" s="91"/>
      <c r="BV3661" s="177">
        <v>2008</v>
      </c>
      <c r="BW3661" s="177">
        <v>7</v>
      </c>
      <c r="BX3661" s="177" t="s">
        <v>269</v>
      </c>
      <c r="BY3661" s="177" t="s">
        <v>262</v>
      </c>
      <c r="BZ3661" s="177" t="s">
        <v>277</v>
      </c>
      <c r="CA3661" s="177">
        <v>3</v>
      </c>
      <c r="CB3661" s="177" t="s">
        <v>264</v>
      </c>
      <c r="CC3661" s="122">
        <v>38</v>
      </c>
      <c r="CD3661" s="178" t="s">
        <v>2772</v>
      </c>
      <c r="CE3661" s="177" t="s">
        <v>270</v>
      </c>
      <c r="CF3661" s="177" t="s">
        <v>911</v>
      </c>
      <c r="CG3661" s="83" t="s">
        <v>9</v>
      </c>
      <c r="CH3661" s="57"/>
      <c r="CV3661" s="51"/>
      <c r="CW3661" s="51"/>
      <c r="CX3661" s="51"/>
      <c r="CY3661" s="51"/>
      <c r="CZ3661" s="51"/>
      <c r="DA3661" s="51"/>
      <c r="DB3661" s="51"/>
      <c r="DC3661" s="51"/>
      <c r="DD3661" s="51"/>
    </row>
    <row r="3662" spans="73:108" ht="15" x14ac:dyDescent="0.25">
      <c r="BU3662" s="91"/>
      <c r="BV3662" s="177">
        <v>2008</v>
      </c>
      <c r="BW3662" s="177">
        <v>7</v>
      </c>
      <c r="BX3662" s="177" t="s">
        <v>269</v>
      </c>
      <c r="BY3662" s="177" t="s">
        <v>262</v>
      </c>
      <c r="BZ3662" s="177" t="s">
        <v>277</v>
      </c>
      <c r="CA3662" s="177">
        <v>3</v>
      </c>
      <c r="CB3662" s="177" t="s">
        <v>264</v>
      </c>
      <c r="CC3662" s="122">
        <v>2125.1999999999998</v>
      </c>
      <c r="CD3662" s="178" t="s">
        <v>2773</v>
      </c>
      <c r="CE3662" s="177" t="s">
        <v>270</v>
      </c>
      <c r="CF3662" s="177" t="s">
        <v>898</v>
      </c>
      <c r="CG3662" s="83" t="s">
        <v>9</v>
      </c>
      <c r="CH3662" s="57"/>
      <c r="CV3662" s="51"/>
      <c r="CW3662" s="51"/>
      <c r="CX3662" s="51"/>
      <c r="CY3662" s="51"/>
      <c r="CZ3662" s="51"/>
      <c r="DA3662" s="51"/>
      <c r="DB3662" s="51"/>
      <c r="DC3662" s="51"/>
      <c r="DD3662" s="51"/>
    </row>
    <row r="3663" spans="73:108" ht="15" x14ac:dyDescent="0.25">
      <c r="BU3663" s="91"/>
      <c r="BV3663" s="177">
        <v>2008</v>
      </c>
      <c r="BW3663" s="177">
        <v>7</v>
      </c>
      <c r="BX3663" s="177" t="s">
        <v>269</v>
      </c>
      <c r="BY3663" s="177" t="s">
        <v>262</v>
      </c>
      <c r="BZ3663" s="177" t="s">
        <v>277</v>
      </c>
      <c r="CA3663" s="177">
        <v>3</v>
      </c>
      <c r="CB3663" s="177" t="s">
        <v>264</v>
      </c>
      <c r="CC3663" s="122">
        <v>8985.65</v>
      </c>
      <c r="CD3663" s="178" t="s">
        <v>2774</v>
      </c>
      <c r="CE3663" s="177" t="s">
        <v>270</v>
      </c>
      <c r="CF3663" s="177" t="s">
        <v>900</v>
      </c>
      <c r="CG3663" s="83" t="s">
        <v>9</v>
      </c>
      <c r="CH3663" s="57"/>
      <c r="CV3663" s="51"/>
      <c r="CW3663" s="51"/>
      <c r="CX3663" s="51"/>
      <c r="CY3663" s="51"/>
      <c r="CZ3663" s="51"/>
      <c r="DA3663" s="51"/>
      <c r="DB3663" s="51"/>
      <c r="DC3663" s="51"/>
      <c r="DD3663" s="51"/>
    </row>
    <row r="3664" spans="73:108" ht="15" x14ac:dyDescent="0.25">
      <c r="BU3664" s="91"/>
      <c r="BV3664" s="177">
        <v>2008</v>
      </c>
      <c r="BW3664" s="177">
        <v>7</v>
      </c>
      <c r="BX3664" s="177" t="s">
        <v>269</v>
      </c>
      <c r="BY3664" s="177" t="s">
        <v>262</v>
      </c>
      <c r="BZ3664" s="177" t="s">
        <v>277</v>
      </c>
      <c r="CA3664" s="177">
        <v>3</v>
      </c>
      <c r="CB3664" s="177" t="s">
        <v>264</v>
      </c>
      <c r="CC3664" s="122">
        <v>1025.56</v>
      </c>
      <c r="CD3664" s="178" t="s">
        <v>2775</v>
      </c>
      <c r="CE3664" s="177" t="s">
        <v>270</v>
      </c>
      <c r="CF3664" s="177" t="s">
        <v>901</v>
      </c>
      <c r="CG3664" s="83" t="s">
        <v>9</v>
      </c>
      <c r="CH3664" s="57"/>
      <c r="CV3664" s="51"/>
      <c r="CW3664" s="51"/>
      <c r="CX3664" s="51"/>
      <c r="CY3664" s="51"/>
      <c r="CZ3664" s="51"/>
      <c r="DA3664" s="51"/>
      <c r="DB3664" s="51"/>
      <c r="DC3664" s="51"/>
      <c r="DD3664" s="51"/>
    </row>
    <row r="3665" spans="73:108" ht="15" x14ac:dyDescent="0.25">
      <c r="BU3665" s="91"/>
      <c r="BV3665" s="177">
        <v>2008</v>
      </c>
      <c r="BW3665" s="177">
        <v>7</v>
      </c>
      <c r="BX3665" s="177" t="s">
        <v>269</v>
      </c>
      <c r="BY3665" s="177" t="s">
        <v>262</v>
      </c>
      <c r="BZ3665" s="177" t="s">
        <v>277</v>
      </c>
      <c r="CA3665" s="177">
        <v>3</v>
      </c>
      <c r="CB3665" s="177" t="s">
        <v>264</v>
      </c>
      <c r="CC3665" s="122">
        <v>711.03</v>
      </c>
      <c r="CD3665" s="178" t="s">
        <v>2776</v>
      </c>
      <c r="CE3665" s="177" t="s">
        <v>270</v>
      </c>
      <c r="CF3665" s="177" t="s">
        <v>910</v>
      </c>
      <c r="CG3665" s="83" t="s">
        <v>9</v>
      </c>
      <c r="CH3665" s="57"/>
      <c r="CV3665" s="51"/>
      <c r="CW3665" s="51"/>
      <c r="CX3665" s="51"/>
      <c r="CY3665" s="51"/>
      <c r="CZ3665" s="51"/>
      <c r="DA3665" s="51"/>
      <c r="DB3665" s="51"/>
      <c r="DC3665" s="51"/>
      <c r="DD3665" s="51"/>
    </row>
    <row r="3666" spans="73:108" ht="15" x14ac:dyDescent="0.25">
      <c r="BU3666" s="91"/>
      <c r="BV3666" s="177">
        <v>2008</v>
      </c>
      <c r="BW3666" s="177">
        <v>7</v>
      </c>
      <c r="BX3666" s="177" t="s">
        <v>269</v>
      </c>
      <c r="BY3666" s="177" t="s">
        <v>262</v>
      </c>
      <c r="BZ3666" s="177" t="s">
        <v>277</v>
      </c>
      <c r="CA3666" s="177">
        <v>3</v>
      </c>
      <c r="CB3666" s="177" t="s">
        <v>264</v>
      </c>
      <c r="CC3666" s="122">
        <v>793.86</v>
      </c>
      <c r="CD3666" s="178" t="s">
        <v>2777</v>
      </c>
      <c r="CE3666" s="177" t="s">
        <v>270</v>
      </c>
      <c r="CF3666" s="177" t="s">
        <v>908</v>
      </c>
      <c r="CG3666" s="83" t="s">
        <v>9</v>
      </c>
      <c r="CH3666" s="57"/>
      <c r="CV3666" s="51"/>
      <c r="CW3666" s="51"/>
      <c r="CX3666" s="51"/>
      <c r="CY3666" s="51"/>
      <c r="CZ3666" s="51"/>
      <c r="DA3666" s="51"/>
      <c r="DB3666" s="51"/>
      <c r="DC3666" s="51"/>
      <c r="DD3666" s="51"/>
    </row>
    <row r="3667" spans="73:108" ht="15" x14ac:dyDescent="0.25">
      <c r="BU3667" s="91"/>
      <c r="BV3667" s="177">
        <v>2008</v>
      </c>
      <c r="BW3667" s="177">
        <v>7</v>
      </c>
      <c r="BX3667" s="177" t="s">
        <v>269</v>
      </c>
      <c r="BY3667" s="177" t="s">
        <v>262</v>
      </c>
      <c r="BZ3667" s="177" t="s">
        <v>277</v>
      </c>
      <c r="CA3667" s="177">
        <v>3</v>
      </c>
      <c r="CB3667" s="177" t="s">
        <v>264</v>
      </c>
      <c r="CC3667" s="122">
        <v>2981.09</v>
      </c>
      <c r="CD3667" s="178" t="s">
        <v>2778</v>
      </c>
      <c r="CE3667" s="177" t="s">
        <v>270</v>
      </c>
      <c r="CF3667" s="177" t="s">
        <v>899</v>
      </c>
      <c r="CG3667" s="83" t="s">
        <v>9</v>
      </c>
      <c r="CH3667" s="57"/>
      <c r="CV3667" s="51"/>
      <c r="CW3667" s="51"/>
      <c r="CX3667" s="51"/>
      <c r="CY3667" s="51"/>
      <c r="CZ3667" s="51"/>
      <c r="DA3667" s="51"/>
      <c r="DB3667" s="51"/>
      <c r="DC3667" s="51"/>
      <c r="DD3667" s="51"/>
    </row>
    <row r="3668" spans="73:108" ht="15" x14ac:dyDescent="0.25">
      <c r="BU3668" s="91"/>
      <c r="BV3668" s="177">
        <v>2008</v>
      </c>
      <c r="BW3668" s="177">
        <v>7</v>
      </c>
      <c r="BX3668" s="177" t="s">
        <v>269</v>
      </c>
      <c r="BY3668" s="177" t="s">
        <v>262</v>
      </c>
      <c r="BZ3668" s="177" t="s">
        <v>277</v>
      </c>
      <c r="CA3668" s="177">
        <v>3</v>
      </c>
      <c r="CB3668" s="177" t="s">
        <v>264</v>
      </c>
      <c r="CC3668" s="122">
        <v>7118.84</v>
      </c>
      <c r="CD3668" s="178" t="s">
        <v>2779</v>
      </c>
      <c r="CE3668" s="177" t="s">
        <v>270</v>
      </c>
      <c r="CF3668" s="177" t="s">
        <v>907</v>
      </c>
      <c r="CG3668" s="83" t="s">
        <v>9</v>
      </c>
      <c r="CH3668" s="57"/>
      <c r="CV3668" s="51"/>
      <c r="CW3668" s="51"/>
      <c r="CX3668" s="51"/>
      <c r="CY3668" s="51"/>
      <c r="CZ3668" s="51"/>
      <c r="DA3668" s="51"/>
      <c r="DB3668" s="51"/>
      <c r="DC3668" s="51"/>
      <c r="DD3668" s="51"/>
    </row>
    <row r="3669" spans="73:108" ht="15" x14ac:dyDescent="0.25">
      <c r="BU3669" s="91"/>
      <c r="BV3669" s="177">
        <v>2008</v>
      </c>
      <c r="BW3669" s="177">
        <v>7</v>
      </c>
      <c r="BX3669" s="177" t="s">
        <v>269</v>
      </c>
      <c r="BY3669" s="177" t="s">
        <v>262</v>
      </c>
      <c r="BZ3669" s="177" t="s">
        <v>277</v>
      </c>
      <c r="CA3669" s="177">
        <v>3</v>
      </c>
      <c r="CB3669" s="177" t="s">
        <v>264</v>
      </c>
      <c r="CC3669" s="122">
        <v>6453.23</v>
      </c>
      <c r="CD3669" s="178" t="s">
        <v>2780</v>
      </c>
      <c r="CE3669" s="177" t="s">
        <v>270</v>
      </c>
      <c r="CF3669" s="177" t="s">
        <v>909</v>
      </c>
      <c r="CG3669" s="83" t="s">
        <v>9</v>
      </c>
      <c r="CH3669" s="57"/>
      <c r="CV3669" s="51"/>
      <c r="CW3669" s="51"/>
      <c r="CX3669" s="51"/>
      <c r="CY3669" s="51"/>
      <c r="CZ3669" s="51"/>
      <c r="DA3669" s="51"/>
      <c r="DB3669" s="51"/>
      <c r="DC3669" s="51"/>
      <c r="DD3669" s="51"/>
    </row>
    <row r="3670" spans="73:108" ht="15" x14ac:dyDescent="0.25">
      <c r="BU3670" s="91"/>
      <c r="BV3670" s="177">
        <v>2008</v>
      </c>
      <c r="BW3670" s="177">
        <v>7</v>
      </c>
      <c r="BX3670" s="177" t="s">
        <v>269</v>
      </c>
      <c r="BY3670" s="177" t="s">
        <v>262</v>
      </c>
      <c r="BZ3670" s="177" t="s">
        <v>277</v>
      </c>
      <c r="CA3670" s="177">
        <v>3</v>
      </c>
      <c r="CB3670" s="177" t="s">
        <v>389</v>
      </c>
      <c r="CC3670" s="122">
        <v>2526.1</v>
      </c>
      <c r="CD3670" s="178" t="s">
        <v>2781</v>
      </c>
      <c r="CE3670" s="177" t="s">
        <v>270</v>
      </c>
      <c r="CF3670" s="177" t="s">
        <v>913</v>
      </c>
      <c r="CG3670" s="83" t="s">
        <v>9</v>
      </c>
      <c r="CH3670" s="57"/>
      <c r="CV3670" s="51"/>
      <c r="CW3670" s="51"/>
      <c r="CX3670" s="51"/>
      <c r="CY3670" s="51"/>
      <c r="CZ3670" s="51"/>
      <c r="DA3670" s="51"/>
      <c r="DB3670" s="51"/>
      <c r="DC3670" s="51"/>
      <c r="DD3670" s="51"/>
    </row>
    <row r="3671" spans="73:108" ht="15" x14ac:dyDescent="0.25">
      <c r="BU3671" s="91"/>
      <c r="BV3671" s="177">
        <v>2008</v>
      </c>
      <c r="BW3671" s="177">
        <v>7</v>
      </c>
      <c r="BX3671" s="177" t="s">
        <v>269</v>
      </c>
      <c r="BY3671" s="177" t="s">
        <v>262</v>
      </c>
      <c r="BZ3671" s="177" t="s">
        <v>263</v>
      </c>
      <c r="CA3671" s="177">
        <v>3</v>
      </c>
      <c r="CB3671" s="177" t="s">
        <v>264</v>
      </c>
      <c r="CC3671" s="122">
        <v>38154.21</v>
      </c>
      <c r="CD3671" s="178" t="s">
        <v>2809</v>
      </c>
      <c r="CE3671" s="177" t="s">
        <v>270</v>
      </c>
      <c r="CF3671" s="177" t="s">
        <v>946</v>
      </c>
      <c r="CG3671" s="83" t="s">
        <v>9</v>
      </c>
      <c r="CH3671" s="57"/>
      <c r="CV3671" s="51"/>
      <c r="CW3671" s="51"/>
      <c r="CX3671" s="51"/>
      <c r="CY3671" s="51"/>
      <c r="CZ3671" s="51"/>
      <c r="DA3671" s="51"/>
      <c r="DB3671" s="51"/>
      <c r="DC3671" s="51"/>
      <c r="DD3671" s="51"/>
    </row>
    <row r="3672" spans="73:108" ht="15" x14ac:dyDescent="0.25">
      <c r="BU3672" s="91"/>
      <c r="BV3672" s="177">
        <v>2008</v>
      </c>
      <c r="BW3672" s="177">
        <v>7</v>
      </c>
      <c r="BX3672" s="177" t="s">
        <v>269</v>
      </c>
      <c r="BY3672" s="177" t="s">
        <v>262</v>
      </c>
      <c r="BZ3672" s="177" t="s">
        <v>263</v>
      </c>
      <c r="CA3672" s="177">
        <v>3</v>
      </c>
      <c r="CB3672" s="177" t="s">
        <v>264</v>
      </c>
      <c r="CC3672" s="122">
        <v>1081.94</v>
      </c>
      <c r="CD3672" s="178" t="s">
        <v>2810</v>
      </c>
      <c r="CE3672" s="177" t="s">
        <v>270</v>
      </c>
      <c r="CF3672" s="177" t="s">
        <v>948</v>
      </c>
      <c r="CG3672" s="83" t="s">
        <v>9</v>
      </c>
      <c r="CH3672" s="57"/>
      <c r="CV3672" s="51"/>
      <c r="CW3672" s="51"/>
      <c r="CX3672" s="51"/>
      <c r="CY3672" s="51"/>
      <c r="CZ3672" s="51"/>
      <c r="DA3672" s="51"/>
      <c r="DB3672" s="51"/>
      <c r="DC3672" s="51"/>
      <c r="DD3672" s="51"/>
    </row>
    <row r="3673" spans="73:108" ht="15" x14ac:dyDescent="0.25">
      <c r="BU3673" s="91"/>
      <c r="BV3673" s="177">
        <v>2008</v>
      </c>
      <c r="BW3673" s="177">
        <v>7</v>
      </c>
      <c r="BX3673" s="177" t="s">
        <v>269</v>
      </c>
      <c r="BY3673" s="177" t="s">
        <v>262</v>
      </c>
      <c r="BZ3673" s="177" t="s">
        <v>263</v>
      </c>
      <c r="CA3673" s="177">
        <v>3</v>
      </c>
      <c r="CB3673" s="177" t="s">
        <v>264</v>
      </c>
      <c r="CC3673" s="122">
        <v>48135.48</v>
      </c>
      <c r="CD3673" s="178" t="s">
        <v>2811</v>
      </c>
      <c r="CE3673" s="177" t="s">
        <v>270</v>
      </c>
      <c r="CF3673" s="177" t="s">
        <v>947</v>
      </c>
      <c r="CG3673" s="83" t="s">
        <v>9</v>
      </c>
      <c r="CH3673" s="57"/>
      <c r="CV3673" s="51"/>
      <c r="CW3673" s="51"/>
      <c r="CX3673" s="51"/>
      <c r="CY3673" s="51"/>
      <c r="CZ3673" s="51"/>
      <c r="DA3673" s="51"/>
      <c r="DB3673" s="51"/>
      <c r="DC3673" s="51"/>
      <c r="DD3673" s="51"/>
    </row>
    <row r="3674" spans="73:108" ht="15" x14ac:dyDescent="0.25">
      <c r="BU3674" s="91"/>
      <c r="BV3674" s="177">
        <v>2008</v>
      </c>
      <c r="BW3674" s="177">
        <v>7</v>
      </c>
      <c r="BX3674" s="177" t="s">
        <v>269</v>
      </c>
      <c r="BY3674" s="177" t="s">
        <v>262</v>
      </c>
      <c r="BZ3674" s="177" t="s">
        <v>266</v>
      </c>
      <c r="CA3674" s="177">
        <v>3</v>
      </c>
      <c r="CB3674" s="177" t="s">
        <v>264</v>
      </c>
      <c r="CC3674" s="122">
        <v>50890.42</v>
      </c>
      <c r="CD3674" s="178" t="s">
        <v>2812</v>
      </c>
      <c r="CE3674" s="177" t="s">
        <v>270</v>
      </c>
      <c r="CF3674" s="177" t="s">
        <v>949</v>
      </c>
      <c r="CG3674" s="83" t="s">
        <v>9</v>
      </c>
      <c r="CH3674" s="57"/>
      <c r="CV3674" s="51"/>
      <c r="CW3674" s="51"/>
      <c r="CX3674" s="51"/>
      <c r="CY3674" s="51"/>
      <c r="CZ3674" s="51"/>
      <c r="DA3674" s="51"/>
      <c r="DB3674" s="51"/>
      <c r="DC3674" s="51"/>
      <c r="DD3674" s="51"/>
    </row>
    <row r="3675" spans="73:108" ht="15" x14ac:dyDescent="0.25">
      <c r="BU3675" s="91"/>
      <c r="BV3675" s="177">
        <v>2008</v>
      </c>
      <c r="BW3675" s="177">
        <v>7</v>
      </c>
      <c r="BX3675" s="177" t="s">
        <v>269</v>
      </c>
      <c r="BY3675" s="177" t="s">
        <v>262</v>
      </c>
      <c r="BZ3675" s="177" t="s">
        <v>266</v>
      </c>
      <c r="CA3675" s="177">
        <v>3</v>
      </c>
      <c r="CB3675" s="177" t="s">
        <v>264</v>
      </c>
      <c r="CC3675" s="122">
        <v>5654.49</v>
      </c>
      <c r="CD3675" s="178" t="s">
        <v>2813</v>
      </c>
      <c r="CE3675" s="177" t="s">
        <v>270</v>
      </c>
      <c r="CF3675" s="177" t="s">
        <v>950</v>
      </c>
      <c r="CG3675" s="83" t="s">
        <v>9</v>
      </c>
      <c r="CH3675" s="57"/>
      <c r="CV3675" s="51"/>
      <c r="CW3675" s="51"/>
      <c r="CX3675" s="51"/>
      <c r="CY3675" s="51"/>
      <c r="CZ3675" s="51"/>
      <c r="DA3675" s="51"/>
      <c r="DB3675" s="51"/>
      <c r="DC3675" s="51"/>
      <c r="DD3675" s="51"/>
    </row>
    <row r="3676" spans="73:108" ht="15" x14ac:dyDescent="0.25">
      <c r="BU3676" s="91"/>
      <c r="BV3676" s="177">
        <v>2008</v>
      </c>
      <c r="BW3676" s="177">
        <v>7</v>
      </c>
      <c r="BX3676" s="177" t="s">
        <v>269</v>
      </c>
      <c r="BY3676" s="177" t="s">
        <v>262</v>
      </c>
      <c r="BZ3676" s="177" t="s">
        <v>266</v>
      </c>
      <c r="CA3676" s="177">
        <v>3</v>
      </c>
      <c r="CB3676" s="177" t="s">
        <v>264</v>
      </c>
      <c r="CC3676" s="122">
        <v>38154.22</v>
      </c>
      <c r="CD3676" s="178" t="s">
        <v>2809</v>
      </c>
      <c r="CE3676" s="177" t="s">
        <v>270</v>
      </c>
      <c r="CF3676" s="177" t="s">
        <v>946</v>
      </c>
      <c r="CG3676" s="83" t="s">
        <v>9</v>
      </c>
      <c r="CH3676" s="57"/>
      <c r="CV3676" s="51"/>
      <c r="CW3676" s="51"/>
      <c r="CX3676" s="51"/>
      <c r="CY3676" s="51"/>
      <c r="CZ3676" s="51"/>
      <c r="DA3676" s="51"/>
      <c r="DB3676" s="51"/>
      <c r="DC3676" s="51"/>
      <c r="DD3676" s="51"/>
    </row>
    <row r="3677" spans="73:108" ht="15" x14ac:dyDescent="0.25">
      <c r="BU3677" s="91"/>
      <c r="BV3677" s="177">
        <v>2008</v>
      </c>
      <c r="BW3677" s="177">
        <v>7</v>
      </c>
      <c r="BX3677" s="177" t="s">
        <v>269</v>
      </c>
      <c r="BY3677" s="177" t="s">
        <v>262</v>
      </c>
      <c r="BZ3677" s="177" t="s">
        <v>266</v>
      </c>
      <c r="CA3677" s="177">
        <v>3</v>
      </c>
      <c r="CB3677" s="177" t="s">
        <v>264</v>
      </c>
      <c r="CC3677" s="122">
        <v>1081.94</v>
      </c>
      <c r="CD3677" s="178" t="s">
        <v>2810</v>
      </c>
      <c r="CE3677" s="177" t="s">
        <v>270</v>
      </c>
      <c r="CF3677" s="177" t="s">
        <v>948</v>
      </c>
      <c r="CG3677" s="83" t="s">
        <v>9</v>
      </c>
      <c r="CH3677" s="57"/>
      <c r="CV3677" s="51"/>
      <c r="CW3677" s="51"/>
      <c r="CX3677" s="51"/>
      <c r="CY3677" s="51"/>
      <c r="CZ3677" s="51"/>
      <c r="DA3677" s="51"/>
      <c r="DB3677" s="51"/>
      <c r="DC3677" s="51"/>
      <c r="DD3677" s="51"/>
    </row>
    <row r="3678" spans="73:108" ht="15" x14ac:dyDescent="0.25">
      <c r="BU3678" s="91"/>
      <c r="BV3678" s="177">
        <v>2008</v>
      </c>
      <c r="BW3678" s="177">
        <v>7</v>
      </c>
      <c r="BX3678" s="177" t="s">
        <v>269</v>
      </c>
      <c r="BY3678" s="177" t="s">
        <v>262</v>
      </c>
      <c r="BZ3678" s="177" t="s">
        <v>266</v>
      </c>
      <c r="CA3678" s="177">
        <v>3</v>
      </c>
      <c r="CB3678" s="177" t="s">
        <v>264</v>
      </c>
      <c r="CC3678" s="122">
        <v>48135.48</v>
      </c>
      <c r="CD3678" s="178" t="s">
        <v>2811</v>
      </c>
      <c r="CE3678" s="177" t="s">
        <v>270</v>
      </c>
      <c r="CF3678" s="177" t="s">
        <v>947</v>
      </c>
      <c r="CG3678" s="83" t="s">
        <v>9</v>
      </c>
      <c r="CH3678" s="57"/>
      <c r="CV3678" s="51"/>
      <c r="CW3678" s="51"/>
      <c r="CX3678" s="51"/>
      <c r="CY3678" s="51"/>
      <c r="CZ3678" s="51"/>
      <c r="DA3678" s="51"/>
      <c r="DB3678" s="51"/>
      <c r="DC3678" s="51"/>
      <c r="DD3678" s="51"/>
    </row>
    <row r="3679" spans="73:108" ht="15" x14ac:dyDescent="0.25">
      <c r="BU3679" s="91"/>
      <c r="BV3679" s="177">
        <v>2008</v>
      </c>
      <c r="BW3679" s="177">
        <v>7</v>
      </c>
      <c r="BX3679" s="177" t="s">
        <v>269</v>
      </c>
      <c r="BY3679" s="177" t="s">
        <v>262</v>
      </c>
      <c r="BZ3679" s="177" t="s">
        <v>267</v>
      </c>
      <c r="CA3679" s="177">
        <v>3</v>
      </c>
      <c r="CB3679" s="177" t="s">
        <v>264</v>
      </c>
      <c r="CC3679" s="122">
        <v>52863.13</v>
      </c>
      <c r="CD3679" s="178" t="s">
        <v>2812</v>
      </c>
      <c r="CE3679" s="177" t="s">
        <v>270</v>
      </c>
      <c r="CF3679" s="177" t="s">
        <v>949</v>
      </c>
      <c r="CG3679" s="83" t="s">
        <v>9</v>
      </c>
      <c r="CH3679" s="57"/>
      <c r="CV3679" s="51"/>
      <c r="CW3679" s="51"/>
      <c r="CX3679" s="51"/>
      <c r="CY3679" s="51"/>
      <c r="CZ3679" s="51"/>
      <c r="DA3679" s="51"/>
      <c r="DB3679" s="51"/>
      <c r="DC3679" s="51"/>
      <c r="DD3679" s="51"/>
    </row>
    <row r="3680" spans="73:108" ht="15" x14ac:dyDescent="0.25">
      <c r="BU3680" s="91"/>
      <c r="BV3680" s="177">
        <v>2008</v>
      </c>
      <c r="BW3680" s="177">
        <v>7</v>
      </c>
      <c r="BX3680" s="177" t="s">
        <v>269</v>
      </c>
      <c r="BY3680" s="177" t="s">
        <v>262</v>
      </c>
      <c r="BZ3680" s="177" t="s">
        <v>267</v>
      </c>
      <c r="CA3680" s="177">
        <v>3</v>
      </c>
      <c r="CB3680" s="177" t="s">
        <v>264</v>
      </c>
      <c r="CC3680" s="122">
        <v>5873.68</v>
      </c>
      <c r="CD3680" s="178" t="s">
        <v>2813</v>
      </c>
      <c r="CE3680" s="177" t="s">
        <v>270</v>
      </c>
      <c r="CF3680" s="177" t="s">
        <v>950</v>
      </c>
      <c r="CG3680" s="83" t="s">
        <v>9</v>
      </c>
      <c r="CH3680" s="57"/>
      <c r="CV3680" s="51"/>
      <c r="CW3680" s="51"/>
      <c r="CX3680" s="51"/>
      <c r="CY3680" s="51"/>
      <c r="CZ3680" s="51"/>
      <c r="DA3680" s="51"/>
      <c r="DB3680" s="51"/>
      <c r="DC3680" s="51"/>
      <c r="DD3680" s="51"/>
    </row>
    <row r="3681" spans="73:108" ht="15" x14ac:dyDescent="0.25">
      <c r="BU3681" s="91"/>
      <c r="BV3681" s="177">
        <v>2008</v>
      </c>
      <c r="BW3681" s="177">
        <v>7</v>
      </c>
      <c r="BX3681" s="177" t="s">
        <v>269</v>
      </c>
      <c r="BY3681" s="177" t="s">
        <v>262</v>
      </c>
      <c r="BZ3681" s="177" t="s">
        <v>268</v>
      </c>
      <c r="CA3681" s="177">
        <v>3</v>
      </c>
      <c r="CB3681" s="177" t="s">
        <v>264</v>
      </c>
      <c r="CC3681" s="122">
        <v>86122.71</v>
      </c>
      <c r="CD3681" s="178" t="s">
        <v>2812</v>
      </c>
      <c r="CE3681" s="177" t="s">
        <v>270</v>
      </c>
      <c r="CF3681" s="177" t="s">
        <v>949</v>
      </c>
      <c r="CG3681" s="83" t="s">
        <v>9</v>
      </c>
      <c r="CH3681" s="57"/>
      <c r="CV3681" s="51"/>
      <c r="CW3681" s="51"/>
      <c r="CX3681" s="51"/>
      <c r="CY3681" s="51"/>
      <c r="CZ3681" s="51"/>
      <c r="DA3681" s="51"/>
      <c r="DB3681" s="51"/>
      <c r="DC3681" s="51"/>
      <c r="DD3681" s="51"/>
    </row>
    <row r="3682" spans="73:108" ht="15" x14ac:dyDescent="0.25">
      <c r="BU3682" s="91"/>
      <c r="BV3682" s="177">
        <v>2008</v>
      </c>
      <c r="BW3682" s="177">
        <v>7</v>
      </c>
      <c r="BX3682" s="177" t="s">
        <v>269</v>
      </c>
      <c r="BY3682" s="177" t="s">
        <v>262</v>
      </c>
      <c r="BZ3682" s="177" t="s">
        <v>268</v>
      </c>
      <c r="CA3682" s="177">
        <v>3</v>
      </c>
      <c r="CB3682" s="177" t="s">
        <v>264</v>
      </c>
      <c r="CC3682" s="122">
        <v>9569.19</v>
      </c>
      <c r="CD3682" s="178" t="s">
        <v>2813</v>
      </c>
      <c r="CE3682" s="177" t="s">
        <v>270</v>
      </c>
      <c r="CF3682" s="177" t="s">
        <v>950</v>
      </c>
      <c r="CG3682" s="83" t="s">
        <v>9</v>
      </c>
      <c r="CH3682" s="57"/>
      <c r="CV3682" s="51"/>
      <c r="CW3682" s="51"/>
      <c r="CX3682" s="51"/>
      <c r="CY3682" s="51"/>
      <c r="CZ3682" s="51"/>
      <c r="DA3682" s="51"/>
      <c r="DB3682" s="51"/>
      <c r="DC3682" s="51"/>
      <c r="DD3682" s="51"/>
    </row>
    <row r="3683" spans="73:108" ht="15" x14ac:dyDescent="0.25">
      <c r="BU3683" s="91"/>
      <c r="BV3683" s="177">
        <v>2008</v>
      </c>
      <c r="BW3683" s="177">
        <v>7</v>
      </c>
      <c r="BX3683" s="177" t="s">
        <v>269</v>
      </c>
      <c r="BY3683" s="177" t="s">
        <v>262</v>
      </c>
      <c r="BZ3683" s="177" t="s">
        <v>268</v>
      </c>
      <c r="CA3683" s="177">
        <v>3</v>
      </c>
      <c r="CB3683" s="177" t="s">
        <v>264</v>
      </c>
      <c r="CC3683" s="122">
        <v>3417.2</v>
      </c>
      <c r="CD3683" s="178" t="s">
        <v>2765</v>
      </c>
      <c r="CE3683" s="177" t="s">
        <v>270</v>
      </c>
      <c r="CF3683" s="177" t="s">
        <v>903</v>
      </c>
      <c r="CG3683" s="83" t="s">
        <v>9</v>
      </c>
      <c r="CH3683" s="57"/>
      <c r="CV3683" s="51"/>
      <c r="CW3683" s="51"/>
      <c r="CX3683" s="51"/>
      <c r="CY3683" s="51"/>
      <c r="CZ3683" s="51"/>
      <c r="DA3683" s="51"/>
      <c r="DB3683" s="51"/>
      <c r="DC3683" s="51"/>
      <c r="DD3683" s="51"/>
    </row>
    <row r="3684" spans="73:108" ht="15" x14ac:dyDescent="0.25">
      <c r="BU3684" s="91"/>
      <c r="BV3684" s="177">
        <v>2008</v>
      </c>
      <c r="BW3684" s="177">
        <v>7</v>
      </c>
      <c r="BX3684" s="177" t="s">
        <v>269</v>
      </c>
      <c r="BY3684" s="177" t="s">
        <v>262</v>
      </c>
      <c r="BZ3684" s="177" t="s">
        <v>268</v>
      </c>
      <c r="CA3684" s="177">
        <v>3</v>
      </c>
      <c r="CB3684" s="177" t="s">
        <v>264</v>
      </c>
      <c r="CC3684" s="122">
        <v>308</v>
      </c>
      <c r="CD3684" s="178" t="s">
        <v>2814</v>
      </c>
      <c r="CE3684" s="177" t="s">
        <v>270</v>
      </c>
      <c r="CF3684" s="177" t="s">
        <v>951</v>
      </c>
      <c r="CG3684" s="83" t="s">
        <v>9</v>
      </c>
      <c r="CH3684" s="57"/>
      <c r="CV3684" s="51"/>
      <c r="CW3684" s="51"/>
      <c r="CX3684" s="51"/>
      <c r="CY3684" s="51"/>
      <c r="CZ3684" s="51"/>
      <c r="DA3684" s="51"/>
      <c r="DB3684" s="51"/>
      <c r="DC3684" s="51"/>
      <c r="DD3684" s="51"/>
    </row>
    <row r="3685" spans="73:108" ht="15" x14ac:dyDescent="0.25">
      <c r="BU3685" s="91"/>
      <c r="BV3685" s="177">
        <v>2008</v>
      </c>
      <c r="BW3685" s="177">
        <v>7</v>
      </c>
      <c r="BX3685" s="177" t="s">
        <v>269</v>
      </c>
      <c r="BY3685" s="177" t="s">
        <v>262</v>
      </c>
      <c r="BZ3685" s="177" t="s">
        <v>268</v>
      </c>
      <c r="CA3685" s="177">
        <v>3</v>
      </c>
      <c r="CB3685" s="177" t="s">
        <v>264</v>
      </c>
      <c r="CC3685" s="122">
        <v>3240.92</v>
      </c>
      <c r="CD3685" s="178" t="s">
        <v>2768</v>
      </c>
      <c r="CE3685" s="177" t="s">
        <v>270</v>
      </c>
      <c r="CF3685" s="177" t="s">
        <v>904</v>
      </c>
      <c r="CG3685" s="83" t="s">
        <v>9</v>
      </c>
      <c r="CH3685" s="57"/>
      <c r="CV3685" s="51"/>
      <c r="CW3685" s="51"/>
      <c r="CX3685" s="51"/>
      <c r="CY3685" s="51"/>
      <c r="CZ3685" s="51"/>
      <c r="DA3685" s="51"/>
      <c r="DB3685" s="51"/>
      <c r="DC3685" s="51"/>
      <c r="DD3685" s="51"/>
    </row>
    <row r="3686" spans="73:108" ht="15" x14ac:dyDescent="0.25">
      <c r="BU3686" s="91"/>
      <c r="BV3686" s="177">
        <v>2008</v>
      </c>
      <c r="BW3686" s="177">
        <v>7</v>
      </c>
      <c r="BX3686" s="177" t="s">
        <v>269</v>
      </c>
      <c r="BY3686" s="177" t="s">
        <v>262</v>
      </c>
      <c r="BZ3686" s="177" t="s">
        <v>316</v>
      </c>
      <c r="CA3686" s="177">
        <v>3</v>
      </c>
      <c r="CB3686" s="177" t="s">
        <v>264</v>
      </c>
      <c r="CC3686" s="122">
        <v>54836.23</v>
      </c>
      <c r="CD3686" s="178" t="s">
        <v>2812</v>
      </c>
      <c r="CE3686" s="177" t="s">
        <v>270</v>
      </c>
      <c r="CF3686" s="177" t="s">
        <v>949</v>
      </c>
      <c r="CG3686" s="83" t="s">
        <v>9</v>
      </c>
      <c r="CH3686" s="57"/>
      <c r="CV3686" s="51"/>
      <c r="CW3686" s="51"/>
      <c r="CX3686" s="51"/>
      <c r="CY3686" s="51"/>
      <c r="CZ3686" s="51"/>
      <c r="DA3686" s="51"/>
      <c r="DB3686" s="51"/>
      <c r="DC3686" s="51"/>
      <c r="DD3686" s="51"/>
    </row>
    <row r="3687" spans="73:108" ht="15" x14ac:dyDescent="0.25">
      <c r="BU3687" s="91"/>
      <c r="BV3687" s="177">
        <v>2008</v>
      </c>
      <c r="BW3687" s="177">
        <v>7</v>
      </c>
      <c r="BX3687" s="177" t="s">
        <v>269</v>
      </c>
      <c r="BY3687" s="177" t="s">
        <v>262</v>
      </c>
      <c r="BZ3687" s="177" t="s">
        <v>316</v>
      </c>
      <c r="CA3687" s="177">
        <v>3</v>
      </c>
      <c r="CB3687" s="177" t="s">
        <v>264</v>
      </c>
      <c r="CC3687" s="122">
        <v>6092.92</v>
      </c>
      <c r="CD3687" s="178" t="s">
        <v>2813</v>
      </c>
      <c r="CE3687" s="177" t="s">
        <v>270</v>
      </c>
      <c r="CF3687" s="177" t="s">
        <v>950</v>
      </c>
      <c r="CG3687" s="83" t="s">
        <v>9</v>
      </c>
      <c r="CH3687" s="57"/>
      <c r="CV3687" s="51"/>
      <c r="CW3687" s="51"/>
      <c r="CX3687" s="51"/>
      <c r="CY3687" s="51"/>
      <c r="CZ3687" s="51"/>
      <c r="DA3687" s="51"/>
      <c r="DB3687" s="51"/>
      <c r="DC3687" s="51"/>
      <c r="DD3687" s="51"/>
    </row>
    <row r="3688" spans="73:108" ht="15" x14ac:dyDescent="0.25">
      <c r="BU3688" s="91"/>
      <c r="BV3688" s="177">
        <v>2008</v>
      </c>
      <c r="BW3688" s="177">
        <v>7</v>
      </c>
      <c r="BX3688" s="177" t="s">
        <v>269</v>
      </c>
      <c r="BY3688" s="177" t="s">
        <v>262</v>
      </c>
      <c r="BZ3688" s="177" t="s">
        <v>347</v>
      </c>
      <c r="CA3688" s="177">
        <v>3</v>
      </c>
      <c r="CB3688" s="177" t="s">
        <v>264</v>
      </c>
      <c r="CC3688" s="122">
        <v>5775.57</v>
      </c>
      <c r="CD3688" s="178" t="s">
        <v>2774</v>
      </c>
      <c r="CE3688" s="177" t="s">
        <v>270</v>
      </c>
      <c r="CF3688" s="177" t="s">
        <v>900</v>
      </c>
      <c r="CG3688" s="83" t="s">
        <v>9</v>
      </c>
      <c r="CH3688" s="57"/>
      <c r="CV3688" s="51"/>
      <c r="CW3688" s="51"/>
      <c r="CX3688" s="51"/>
      <c r="CY3688" s="51"/>
      <c r="CZ3688" s="51"/>
      <c r="DA3688" s="51"/>
      <c r="DB3688" s="51"/>
      <c r="DC3688" s="51"/>
      <c r="DD3688" s="51"/>
    </row>
    <row r="3689" spans="73:108" ht="15" x14ac:dyDescent="0.25">
      <c r="BU3689" s="91"/>
      <c r="BV3689" s="177">
        <v>2008</v>
      </c>
      <c r="BW3689" s="177">
        <v>7</v>
      </c>
      <c r="BX3689" s="177" t="s">
        <v>269</v>
      </c>
      <c r="BY3689" s="177" t="s">
        <v>262</v>
      </c>
      <c r="BZ3689" s="177" t="s">
        <v>347</v>
      </c>
      <c r="CA3689" s="177">
        <v>3</v>
      </c>
      <c r="CB3689" s="177" t="s">
        <v>264</v>
      </c>
      <c r="CC3689" s="122">
        <v>7745.88</v>
      </c>
      <c r="CD3689" s="178" t="s">
        <v>2775</v>
      </c>
      <c r="CE3689" s="177" t="s">
        <v>270</v>
      </c>
      <c r="CF3689" s="177" t="s">
        <v>901</v>
      </c>
      <c r="CG3689" s="83" t="s">
        <v>9</v>
      </c>
      <c r="CH3689" s="57"/>
      <c r="CV3689" s="51"/>
      <c r="CW3689" s="51"/>
      <c r="CX3689" s="51"/>
      <c r="CY3689" s="51"/>
      <c r="CZ3689" s="51"/>
      <c r="DA3689" s="51"/>
      <c r="DB3689" s="51"/>
      <c r="DC3689" s="51"/>
      <c r="DD3689" s="51"/>
    </row>
    <row r="3690" spans="73:108" ht="15" x14ac:dyDescent="0.25">
      <c r="BU3690" s="91"/>
      <c r="BV3690" s="177">
        <v>2008</v>
      </c>
      <c r="BW3690" s="177">
        <v>7</v>
      </c>
      <c r="BX3690" s="177" t="s">
        <v>269</v>
      </c>
      <c r="BY3690" s="177" t="s">
        <v>262</v>
      </c>
      <c r="BZ3690" s="177" t="s">
        <v>347</v>
      </c>
      <c r="CA3690" s="177">
        <v>3</v>
      </c>
      <c r="CB3690" s="177" t="s">
        <v>264</v>
      </c>
      <c r="CC3690" s="122">
        <v>8864.35</v>
      </c>
      <c r="CD3690" s="178" t="s">
        <v>2776</v>
      </c>
      <c r="CE3690" s="177" t="s">
        <v>270</v>
      </c>
      <c r="CF3690" s="177" t="s">
        <v>910</v>
      </c>
      <c r="CG3690" s="83" t="s">
        <v>9</v>
      </c>
      <c r="CH3690" s="57"/>
      <c r="CV3690" s="51"/>
      <c r="CW3690" s="51"/>
      <c r="CX3690" s="51"/>
      <c r="CY3690" s="51"/>
      <c r="CZ3690" s="51"/>
      <c r="DA3690" s="51"/>
      <c r="DB3690" s="51"/>
      <c r="DC3690" s="51"/>
      <c r="DD3690" s="51"/>
    </row>
    <row r="3691" spans="73:108" ht="15" x14ac:dyDescent="0.25">
      <c r="BU3691" s="91"/>
      <c r="BV3691" s="177">
        <v>2008</v>
      </c>
      <c r="BW3691" s="177">
        <v>7</v>
      </c>
      <c r="BX3691" s="177" t="s">
        <v>269</v>
      </c>
      <c r="BY3691" s="177" t="s">
        <v>262</v>
      </c>
      <c r="BZ3691" s="177" t="s">
        <v>347</v>
      </c>
      <c r="CA3691" s="177">
        <v>3</v>
      </c>
      <c r="CB3691" s="177" t="s">
        <v>264</v>
      </c>
      <c r="CC3691" s="122">
        <v>4487.59</v>
      </c>
      <c r="CD3691" s="178" t="s">
        <v>2777</v>
      </c>
      <c r="CE3691" s="177" t="s">
        <v>270</v>
      </c>
      <c r="CF3691" s="177" t="s">
        <v>908</v>
      </c>
      <c r="CG3691" s="83" t="s">
        <v>9</v>
      </c>
      <c r="CH3691" s="57"/>
      <c r="CV3691" s="51"/>
      <c r="CW3691" s="51"/>
      <c r="CX3691" s="51"/>
      <c r="CY3691" s="51"/>
      <c r="CZ3691" s="51"/>
      <c r="DA3691" s="51"/>
      <c r="DB3691" s="51"/>
      <c r="DC3691" s="51"/>
      <c r="DD3691" s="51"/>
    </row>
    <row r="3692" spans="73:108" ht="15" x14ac:dyDescent="0.25">
      <c r="BU3692" s="91"/>
      <c r="BV3692" s="177">
        <v>2008</v>
      </c>
      <c r="BW3692" s="177">
        <v>7</v>
      </c>
      <c r="BX3692" s="177" t="s">
        <v>269</v>
      </c>
      <c r="BY3692" s="177" t="s">
        <v>262</v>
      </c>
      <c r="BZ3692" s="177" t="s">
        <v>277</v>
      </c>
      <c r="CA3692" s="177">
        <v>7</v>
      </c>
      <c r="CB3692" s="177" t="s">
        <v>264</v>
      </c>
      <c r="CC3692" s="122">
        <v>417.37</v>
      </c>
      <c r="CD3692" s="178" t="s">
        <v>2800</v>
      </c>
      <c r="CE3692" s="177" t="s">
        <v>270</v>
      </c>
      <c r="CF3692" s="177" t="s">
        <v>938</v>
      </c>
      <c r="CG3692" s="83" t="s">
        <v>89</v>
      </c>
      <c r="CH3692" s="57"/>
      <c r="CV3692" s="51"/>
      <c r="CW3692" s="51"/>
      <c r="CX3692" s="51"/>
      <c r="CY3692" s="51"/>
      <c r="CZ3692" s="51"/>
      <c r="DA3692" s="51"/>
      <c r="DB3692" s="51"/>
      <c r="DC3692" s="51"/>
      <c r="DD3692" s="51"/>
    </row>
    <row r="3693" spans="73:108" ht="15" x14ac:dyDescent="0.25">
      <c r="BU3693" s="91"/>
      <c r="BV3693" s="177">
        <v>2008</v>
      </c>
      <c r="BW3693" s="177">
        <v>7</v>
      </c>
      <c r="BX3693" s="177" t="s">
        <v>269</v>
      </c>
      <c r="BY3693" s="177" t="s">
        <v>262</v>
      </c>
      <c r="BZ3693" s="177" t="s">
        <v>277</v>
      </c>
      <c r="CA3693" s="177">
        <v>7</v>
      </c>
      <c r="CB3693" s="177" t="s">
        <v>264</v>
      </c>
      <c r="CC3693" s="122">
        <v>18.64</v>
      </c>
      <c r="CD3693" s="178" t="s">
        <v>2801</v>
      </c>
      <c r="CE3693" s="177" t="s">
        <v>270</v>
      </c>
      <c r="CF3693" s="177" t="s">
        <v>942</v>
      </c>
      <c r="CG3693" s="83" t="s">
        <v>89</v>
      </c>
      <c r="CH3693" s="57"/>
      <c r="CV3693" s="51"/>
      <c r="CW3693" s="51"/>
      <c r="CX3693" s="51"/>
      <c r="CY3693" s="51"/>
      <c r="CZ3693" s="51"/>
      <c r="DA3693" s="51"/>
      <c r="DB3693" s="51"/>
      <c r="DC3693" s="51"/>
      <c r="DD3693" s="51"/>
    </row>
    <row r="3694" spans="73:108" ht="15" x14ac:dyDescent="0.25">
      <c r="BU3694" s="91"/>
      <c r="BV3694" s="177">
        <v>2008</v>
      </c>
      <c r="BW3694" s="177">
        <v>7</v>
      </c>
      <c r="BX3694" s="177" t="s">
        <v>269</v>
      </c>
      <c r="BY3694" s="177" t="s">
        <v>262</v>
      </c>
      <c r="BZ3694" s="177" t="s">
        <v>277</v>
      </c>
      <c r="CA3694" s="177">
        <v>7</v>
      </c>
      <c r="CB3694" s="177" t="s">
        <v>264</v>
      </c>
      <c r="CC3694" s="122">
        <v>1115.8399999999999</v>
      </c>
      <c r="CD3694" s="178" t="s">
        <v>2802</v>
      </c>
      <c r="CE3694" s="177" t="s">
        <v>270</v>
      </c>
      <c r="CF3694" s="177" t="s">
        <v>945</v>
      </c>
      <c r="CG3694" s="83" t="s">
        <v>89</v>
      </c>
      <c r="CH3694" s="57"/>
      <c r="CV3694" s="51"/>
      <c r="CW3694" s="51"/>
      <c r="CX3694" s="51"/>
      <c r="CY3694" s="51"/>
      <c r="CZ3694" s="51"/>
      <c r="DA3694" s="51"/>
      <c r="DB3694" s="51"/>
      <c r="DC3694" s="51"/>
      <c r="DD3694" s="51"/>
    </row>
    <row r="3695" spans="73:108" ht="15" x14ac:dyDescent="0.25">
      <c r="BU3695" s="91"/>
      <c r="BV3695" s="177">
        <v>2008</v>
      </c>
      <c r="BW3695" s="177">
        <v>7</v>
      </c>
      <c r="BX3695" s="177" t="s">
        <v>269</v>
      </c>
      <c r="BY3695" s="177" t="s">
        <v>262</v>
      </c>
      <c r="BZ3695" s="177" t="s">
        <v>277</v>
      </c>
      <c r="CA3695" s="177">
        <v>7</v>
      </c>
      <c r="CB3695" s="177" t="s">
        <v>264</v>
      </c>
      <c r="CC3695" s="122">
        <v>2326.31</v>
      </c>
      <c r="CD3695" s="178" t="s">
        <v>2803</v>
      </c>
      <c r="CE3695" s="177" t="s">
        <v>270</v>
      </c>
      <c r="CF3695" s="177" t="s">
        <v>944</v>
      </c>
      <c r="CG3695" s="83" t="s">
        <v>89</v>
      </c>
      <c r="CH3695" s="57"/>
      <c r="CV3695" s="51"/>
      <c r="CW3695" s="51"/>
      <c r="CX3695" s="51"/>
      <c r="CY3695" s="51"/>
      <c r="CZ3695" s="51"/>
      <c r="DA3695" s="51"/>
      <c r="DB3695" s="51"/>
      <c r="DC3695" s="51"/>
      <c r="DD3695" s="51"/>
    </row>
    <row r="3696" spans="73:108" ht="15" x14ac:dyDescent="0.25">
      <c r="BU3696" s="91"/>
      <c r="BV3696" s="177">
        <v>2008</v>
      </c>
      <c r="BW3696" s="177">
        <v>7</v>
      </c>
      <c r="BX3696" s="177" t="s">
        <v>269</v>
      </c>
      <c r="BY3696" s="177" t="s">
        <v>262</v>
      </c>
      <c r="BZ3696" s="177" t="s">
        <v>277</v>
      </c>
      <c r="CA3696" s="177">
        <v>7</v>
      </c>
      <c r="CB3696" s="177" t="s">
        <v>264</v>
      </c>
      <c r="CC3696" s="122">
        <v>16640</v>
      </c>
      <c r="CD3696" s="178" t="s">
        <v>2804</v>
      </c>
      <c r="CE3696" s="177" t="s">
        <v>270</v>
      </c>
      <c r="CF3696" s="177" t="s">
        <v>937</v>
      </c>
      <c r="CG3696" s="83" t="s">
        <v>89</v>
      </c>
      <c r="CH3696" s="57"/>
      <c r="CV3696" s="51"/>
      <c r="CW3696" s="51"/>
      <c r="CX3696" s="51"/>
      <c r="CY3696" s="51"/>
      <c r="CZ3696" s="51"/>
      <c r="DA3696" s="51"/>
      <c r="DB3696" s="51"/>
      <c r="DC3696" s="51"/>
      <c r="DD3696" s="51"/>
    </row>
    <row r="3697" spans="73:108" ht="15" x14ac:dyDescent="0.25">
      <c r="BU3697" s="91"/>
      <c r="BV3697" s="177">
        <v>2008</v>
      </c>
      <c r="BW3697" s="177">
        <v>7</v>
      </c>
      <c r="BX3697" s="177" t="s">
        <v>269</v>
      </c>
      <c r="BY3697" s="177" t="s">
        <v>262</v>
      </c>
      <c r="BZ3697" s="177" t="s">
        <v>277</v>
      </c>
      <c r="CA3697" s="177">
        <v>7</v>
      </c>
      <c r="CB3697" s="177" t="s">
        <v>264</v>
      </c>
      <c r="CC3697" s="122">
        <v>119.57</v>
      </c>
      <c r="CD3697" s="178" t="s">
        <v>2805</v>
      </c>
      <c r="CE3697" s="177" t="s">
        <v>270</v>
      </c>
      <c r="CF3697" s="177" t="s">
        <v>939</v>
      </c>
      <c r="CG3697" s="83" t="s">
        <v>89</v>
      </c>
      <c r="CH3697" s="57"/>
      <c r="CV3697" s="51"/>
      <c r="CW3697" s="51"/>
      <c r="CX3697" s="51"/>
      <c r="CY3697" s="51"/>
      <c r="CZ3697" s="51"/>
      <c r="DA3697" s="51"/>
      <c r="DB3697" s="51"/>
      <c r="DC3697" s="51"/>
      <c r="DD3697" s="51"/>
    </row>
    <row r="3698" spans="73:108" ht="15" x14ac:dyDescent="0.25">
      <c r="BU3698" s="91"/>
      <c r="BV3698" s="177">
        <v>2008</v>
      </c>
      <c r="BW3698" s="177">
        <v>7</v>
      </c>
      <c r="BX3698" s="177" t="s">
        <v>269</v>
      </c>
      <c r="BY3698" s="177" t="s">
        <v>262</v>
      </c>
      <c r="BZ3698" s="177" t="s">
        <v>277</v>
      </c>
      <c r="CA3698" s="177">
        <v>7</v>
      </c>
      <c r="CB3698" s="177" t="s">
        <v>264</v>
      </c>
      <c r="CC3698" s="122">
        <v>12812.8</v>
      </c>
      <c r="CD3698" s="178" t="s">
        <v>2806</v>
      </c>
      <c r="CE3698" s="177" t="s">
        <v>270</v>
      </c>
      <c r="CF3698" s="177" t="s">
        <v>943</v>
      </c>
      <c r="CG3698" s="83" t="s">
        <v>89</v>
      </c>
      <c r="CH3698" s="57"/>
      <c r="CV3698" s="51"/>
      <c r="CW3698" s="51"/>
      <c r="CX3698" s="51"/>
      <c r="CY3698" s="51"/>
      <c r="CZ3698" s="51"/>
      <c r="DA3698" s="51"/>
      <c r="DB3698" s="51"/>
      <c r="DC3698" s="51"/>
      <c r="DD3698" s="51"/>
    </row>
    <row r="3699" spans="73:108" ht="15" x14ac:dyDescent="0.25">
      <c r="BU3699" s="91"/>
      <c r="BV3699" s="177">
        <v>2008</v>
      </c>
      <c r="BW3699" s="177">
        <v>7</v>
      </c>
      <c r="BX3699" s="177" t="s">
        <v>269</v>
      </c>
      <c r="BY3699" s="177" t="s">
        <v>262</v>
      </c>
      <c r="BZ3699" s="177" t="s">
        <v>277</v>
      </c>
      <c r="CA3699" s="177">
        <v>7</v>
      </c>
      <c r="CB3699" s="177" t="s">
        <v>264</v>
      </c>
      <c r="CC3699" s="122">
        <v>625.95000000000005</v>
      </c>
      <c r="CD3699" s="178" t="s">
        <v>2807</v>
      </c>
      <c r="CE3699" s="177" t="s">
        <v>270</v>
      </c>
      <c r="CF3699" s="177" t="s">
        <v>940</v>
      </c>
      <c r="CG3699" s="83" t="s">
        <v>89</v>
      </c>
      <c r="CH3699" s="57"/>
      <c r="CV3699" s="51"/>
      <c r="CW3699" s="51"/>
      <c r="CX3699" s="51"/>
      <c r="CY3699" s="51"/>
      <c r="CZ3699" s="51"/>
      <c r="DA3699" s="51"/>
      <c r="DB3699" s="51"/>
      <c r="DC3699" s="51"/>
      <c r="DD3699" s="51"/>
    </row>
    <row r="3700" spans="73:108" ht="15" x14ac:dyDescent="0.25">
      <c r="BU3700" s="91"/>
      <c r="BV3700" s="177">
        <v>2008</v>
      </c>
      <c r="BW3700" s="177">
        <v>7</v>
      </c>
      <c r="BX3700" s="177" t="s">
        <v>269</v>
      </c>
      <c r="BY3700" s="177" t="s">
        <v>262</v>
      </c>
      <c r="BZ3700" s="177" t="s">
        <v>277</v>
      </c>
      <c r="CA3700" s="177">
        <v>7</v>
      </c>
      <c r="CB3700" s="177" t="s">
        <v>264</v>
      </c>
      <c r="CC3700" s="122">
        <v>6289.69</v>
      </c>
      <c r="CD3700" s="178" t="s">
        <v>2808</v>
      </c>
      <c r="CE3700" s="177" t="s">
        <v>270</v>
      </c>
      <c r="CF3700" s="177" t="s">
        <v>941</v>
      </c>
      <c r="CG3700" s="83" t="s">
        <v>89</v>
      </c>
      <c r="CH3700" s="57"/>
      <c r="CV3700" s="51"/>
      <c r="CW3700" s="51"/>
      <c r="CX3700" s="51"/>
      <c r="CY3700" s="51"/>
      <c r="CZ3700" s="51"/>
      <c r="DA3700" s="51"/>
      <c r="DB3700" s="51"/>
      <c r="DC3700" s="51"/>
      <c r="DD3700" s="51"/>
    </row>
    <row r="3701" spans="73:108" ht="15" x14ac:dyDescent="0.25">
      <c r="BU3701" s="91"/>
      <c r="BV3701" s="177">
        <v>2008</v>
      </c>
      <c r="BW3701" s="177">
        <v>8</v>
      </c>
      <c r="BX3701" s="177" t="s">
        <v>269</v>
      </c>
      <c r="BY3701" s="177" t="s">
        <v>262</v>
      </c>
      <c r="BZ3701" s="177" t="s">
        <v>277</v>
      </c>
      <c r="CA3701" s="177">
        <v>3</v>
      </c>
      <c r="CB3701" s="177" t="s">
        <v>264</v>
      </c>
      <c r="CC3701" s="122">
        <v>2822.05</v>
      </c>
      <c r="CD3701" s="178" t="s">
        <v>2823</v>
      </c>
      <c r="CE3701" s="177" t="s">
        <v>270</v>
      </c>
      <c r="CF3701" s="177" t="s">
        <v>970</v>
      </c>
      <c r="CG3701" s="83" t="s">
        <v>9</v>
      </c>
      <c r="CH3701" s="57"/>
      <c r="CV3701" s="51"/>
      <c r="CW3701" s="51"/>
      <c r="CX3701" s="51"/>
      <c r="CY3701" s="51"/>
      <c r="CZ3701" s="51"/>
      <c r="DA3701" s="51"/>
      <c r="DB3701" s="51"/>
      <c r="DC3701" s="51"/>
      <c r="DD3701" s="51"/>
    </row>
    <row r="3702" spans="73:108" ht="15" x14ac:dyDescent="0.25">
      <c r="BU3702" s="91"/>
      <c r="BV3702" s="177">
        <v>2008</v>
      </c>
      <c r="BW3702" s="177">
        <v>8</v>
      </c>
      <c r="BX3702" s="177" t="s">
        <v>269</v>
      </c>
      <c r="BY3702" s="177" t="s">
        <v>262</v>
      </c>
      <c r="BZ3702" s="177" t="s">
        <v>277</v>
      </c>
      <c r="CA3702" s="177">
        <v>3</v>
      </c>
      <c r="CB3702" s="177" t="s">
        <v>264</v>
      </c>
      <c r="CC3702" s="122">
        <v>2175.64</v>
      </c>
      <c r="CD3702" s="178" t="s">
        <v>2824</v>
      </c>
      <c r="CE3702" s="177" t="s">
        <v>270</v>
      </c>
      <c r="CF3702" s="177" t="s">
        <v>965</v>
      </c>
      <c r="CG3702" s="83" t="s">
        <v>9</v>
      </c>
      <c r="CH3702" s="57"/>
      <c r="CV3702" s="51"/>
      <c r="CW3702" s="51"/>
      <c r="CX3702" s="51"/>
      <c r="CY3702" s="51"/>
      <c r="CZ3702" s="51"/>
      <c r="DA3702" s="51"/>
      <c r="DB3702" s="51"/>
      <c r="DC3702" s="51"/>
      <c r="DD3702" s="51"/>
    </row>
    <row r="3703" spans="73:108" ht="15" x14ac:dyDescent="0.25">
      <c r="BU3703" s="91"/>
      <c r="BV3703" s="177">
        <v>2008</v>
      </c>
      <c r="BW3703" s="177">
        <v>8</v>
      </c>
      <c r="BX3703" s="177" t="s">
        <v>269</v>
      </c>
      <c r="BY3703" s="177" t="s">
        <v>262</v>
      </c>
      <c r="BZ3703" s="177" t="s">
        <v>277</v>
      </c>
      <c r="CA3703" s="177">
        <v>3</v>
      </c>
      <c r="CB3703" s="177" t="s">
        <v>264</v>
      </c>
      <c r="CC3703" s="122">
        <v>7317.59</v>
      </c>
      <c r="CD3703" s="178" t="s">
        <v>2825</v>
      </c>
      <c r="CE3703" s="177" t="s">
        <v>270</v>
      </c>
      <c r="CF3703" s="177" t="s">
        <v>966</v>
      </c>
      <c r="CG3703" s="83" t="s">
        <v>9</v>
      </c>
      <c r="CH3703" s="57"/>
      <c r="CV3703" s="51"/>
      <c r="CW3703" s="51"/>
      <c r="CX3703" s="51"/>
      <c r="CY3703" s="51"/>
      <c r="CZ3703" s="51"/>
      <c r="DA3703" s="51"/>
      <c r="DB3703" s="51"/>
      <c r="DC3703" s="51"/>
      <c r="DD3703" s="51"/>
    </row>
    <row r="3704" spans="73:108" ht="15" x14ac:dyDescent="0.25">
      <c r="BU3704" s="91"/>
      <c r="BV3704" s="177">
        <v>2008</v>
      </c>
      <c r="BW3704" s="177">
        <v>8</v>
      </c>
      <c r="BX3704" s="177" t="s">
        <v>269</v>
      </c>
      <c r="BY3704" s="177" t="s">
        <v>262</v>
      </c>
      <c r="BZ3704" s="177" t="s">
        <v>277</v>
      </c>
      <c r="CA3704" s="177">
        <v>3</v>
      </c>
      <c r="CB3704" s="177" t="s">
        <v>264</v>
      </c>
      <c r="CC3704" s="122">
        <v>16748.37</v>
      </c>
      <c r="CD3704" s="178" t="s">
        <v>2826</v>
      </c>
      <c r="CE3704" s="177" t="s">
        <v>270</v>
      </c>
      <c r="CF3704" s="177" t="s">
        <v>967</v>
      </c>
      <c r="CG3704" s="83" t="s">
        <v>9</v>
      </c>
      <c r="CH3704" s="57"/>
      <c r="CV3704" s="51"/>
      <c r="CW3704" s="51"/>
      <c r="CX3704" s="51"/>
      <c r="CY3704" s="51"/>
      <c r="CZ3704" s="51"/>
      <c r="DA3704" s="51"/>
      <c r="DB3704" s="51"/>
      <c r="DC3704" s="51"/>
      <c r="DD3704" s="51"/>
    </row>
    <row r="3705" spans="73:108" ht="15" x14ac:dyDescent="0.25">
      <c r="BU3705" s="91"/>
      <c r="BV3705" s="177">
        <v>2008</v>
      </c>
      <c r="BW3705" s="177">
        <v>8</v>
      </c>
      <c r="BX3705" s="177" t="s">
        <v>269</v>
      </c>
      <c r="BY3705" s="177" t="s">
        <v>262</v>
      </c>
      <c r="BZ3705" s="177" t="s">
        <v>277</v>
      </c>
      <c r="CA3705" s="177">
        <v>3</v>
      </c>
      <c r="CB3705" s="177" t="s">
        <v>264</v>
      </c>
      <c r="CC3705" s="122">
        <v>14623.64</v>
      </c>
      <c r="CD3705" s="178" t="s">
        <v>2827</v>
      </c>
      <c r="CE3705" s="177" t="s">
        <v>270</v>
      </c>
      <c r="CF3705" s="177" t="s">
        <v>971</v>
      </c>
      <c r="CG3705" s="83" t="s">
        <v>9</v>
      </c>
      <c r="CH3705" s="57"/>
      <c r="CV3705" s="51"/>
      <c r="CW3705" s="51"/>
      <c r="CX3705" s="51"/>
      <c r="CY3705" s="51"/>
      <c r="CZ3705" s="51"/>
      <c r="DA3705" s="51"/>
      <c r="DB3705" s="51"/>
      <c r="DC3705" s="51"/>
      <c r="DD3705" s="51"/>
    </row>
    <row r="3706" spans="73:108" ht="15" x14ac:dyDescent="0.25">
      <c r="BU3706" s="91"/>
      <c r="BV3706" s="177">
        <v>2008</v>
      </c>
      <c r="BW3706" s="177">
        <v>8</v>
      </c>
      <c r="BX3706" s="177" t="s">
        <v>269</v>
      </c>
      <c r="BY3706" s="177" t="s">
        <v>262</v>
      </c>
      <c r="BZ3706" s="177" t="s">
        <v>277</v>
      </c>
      <c r="CA3706" s="177">
        <v>3</v>
      </c>
      <c r="CB3706" s="177" t="s">
        <v>264</v>
      </c>
      <c r="CC3706" s="122">
        <v>1152</v>
      </c>
      <c r="CD3706" s="178" t="s">
        <v>2828</v>
      </c>
      <c r="CE3706" s="177" t="s">
        <v>270</v>
      </c>
      <c r="CF3706" s="177" t="s">
        <v>972</v>
      </c>
      <c r="CG3706" s="83" t="s">
        <v>9</v>
      </c>
      <c r="CH3706" s="57"/>
      <c r="CV3706" s="51"/>
      <c r="CW3706" s="51"/>
      <c r="CX3706" s="51"/>
      <c r="CY3706" s="51"/>
      <c r="CZ3706" s="51"/>
      <c r="DA3706" s="51"/>
      <c r="DB3706" s="51"/>
      <c r="DC3706" s="51"/>
      <c r="DD3706" s="51"/>
    </row>
    <row r="3707" spans="73:108" ht="15" x14ac:dyDescent="0.25">
      <c r="BU3707" s="91"/>
      <c r="BV3707" s="177">
        <v>2008</v>
      </c>
      <c r="BW3707" s="177">
        <v>8</v>
      </c>
      <c r="BX3707" s="177" t="s">
        <v>269</v>
      </c>
      <c r="BY3707" s="177" t="s">
        <v>262</v>
      </c>
      <c r="BZ3707" s="177" t="s">
        <v>277</v>
      </c>
      <c r="CA3707" s="177">
        <v>3</v>
      </c>
      <c r="CB3707" s="177" t="s">
        <v>264</v>
      </c>
      <c r="CC3707" s="122">
        <v>675.85</v>
      </c>
      <c r="CD3707" s="178" t="s">
        <v>2829</v>
      </c>
      <c r="CE3707" s="177" t="s">
        <v>270</v>
      </c>
      <c r="CF3707" s="177" t="s">
        <v>969</v>
      </c>
      <c r="CG3707" s="83" t="s">
        <v>9</v>
      </c>
      <c r="CH3707" s="57"/>
      <c r="CV3707" s="51"/>
      <c r="CW3707" s="51"/>
      <c r="CX3707" s="51"/>
      <c r="CY3707" s="51"/>
      <c r="CZ3707" s="51"/>
      <c r="DA3707" s="51"/>
      <c r="DB3707" s="51"/>
      <c r="DC3707" s="51"/>
      <c r="DD3707" s="51"/>
    </row>
    <row r="3708" spans="73:108" ht="15" x14ac:dyDescent="0.25">
      <c r="BU3708" s="91"/>
      <c r="BV3708" s="177">
        <v>2008</v>
      </c>
      <c r="BW3708" s="177">
        <v>8</v>
      </c>
      <c r="BX3708" s="177" t="s">
        <v>269</v>
      </c>
      <c r="BY3708" s="177" t="s">
        <v>262</v>
      </c>
      <c r="BZ3708" s="177" t="s">
        <v>277</v>
      </c>
      <c r="CA3708" s="177">
        <v>3</v>
      </c>
      <c r="CB3708" s="177" t="s">
        <v>264</v>
      </c>
      <c r="CC3708" s="122">
        <v>11121.92</v>
      </c>
      <c r="CD3708" s="178" t="s">
        <v>2830</v>
      </c>
      <c r="CE3708" s="177" t="s">
        <v>270</v>
      </c>
      <c r="CF3708" s="177" t="s">
        <v>978</v>
      </c>
      <c r="CG3708" s="83" t="s">
        <v>9</v>
      </c>
      <c r="CH3708" s="57"/>
      <c r="CV3708" s="51"/>
      <c r="CW3708" s="51"/>
      <c r="CX3708" s="51"/>
      <c r="CY3708" s="51"/>
      <c r="CZ3708" s="51"/>
      <c r="DA3708" s="51"/>
      <c r="DB3708" s="51"/>
      <c r="DC3708" s="51"/>
      <c r="DD3708" s="51"/>
    </row>
    <row r="3709" spans="73:108" ht="15" x14ac:dyDescent="0.25">
      <c r="BU3709" s="91"/>
      <c r="BV3709" s="177">
        <v>2008</v>
      </c>
      <c r="BW3709" s="177">
        <v>8</v>
      </c>
      <c r="BX3709" s="177" t="s">
        <v>269</v>
      </c>
      <c r="BY3709" s="177" t="s">
        <v>262</v>
      </c>
      <c r="BZ3709" s="177" t="s">
        <v>277</v>
      </c>
      <c r="CA3709" s="177">
        <v>3</v>
      </c>
      <c r="CB3709" s="177" t="s">
        <v>264</v>
      </c>
      <c r="CC3709" s="122">
        <v>59.32</v>
      </c>
      <c r="CD3709" s="178" t="s">
        <v>2831</v>
      </c>
      <c r="CE3709" s="177" t="s">
        <v>270</v>
      </c>
      <c r="CF3709" s="177" t="s">
        <v>968</v>
      </c>
      <c r="CG3709" s="83" t="s">
        <v>9</v>
      </c>
      <c r="CH3709" s="57"/>
      <c r="CV3709" s="51"/>
      <c r="CW3709" s="51"/>
      <c r="CX3709" s="51"/>
      <c r="CY3709" s="51"/>
      <c r="CZ3709" s="51"/>
      <c r="DA3709" s="51"/>
      <c r="DB3709" s="51"/>
      <c r="DC3709" s="51"/>
      <c r="DD3709" s="51"/>
    </row>
    <row r="3710" spans="73:108" ht="15" x14ac:dyDescent="0.25">
      <c r="BU3710" s="91"/>
      <c r="BV3710" s="177">
        <v>2008</v>
      </c>
      <c r="BW3710" s="177">
        <v>8</v>
      </c>
      <c r="BX3710" s="177" t="s">
        <v>269</v>
      </c>
      <c r="BY3710" s="177" t="s">
        <v>262</v>
      </c>
      <c r="BZ3710" s="177" t="s">
        <v>277</v>
      </c>
      <c r="CA3710" s="177">
        <v>3</v>
      </c>
      <c r="CB3710" s="177" t="s">
        <v>264</v>
      </c>
      <c r="CC3710" s="122">
        <v>4098.07</v>
      </c>
      <c r="CD3710" s="178" t="s">
        <v>2832</v>
      </c>
      <c r="CE3710" s="177" t="s">
        <v>270</v>
      </c>
      <c r="CF3710" s="177" t="s">
        <v>964</v>
      </c>
      <c r="CG3710" s="83" t="s">
        <v>9</v>
      </c>
      <c r="CH3710" s="57"/>
      <c r="CV3710" s="51"/>
      <c r="CW3710" s="51"/>
      <c r="CX3710" s="51"/>
      <c r="CY3710" s="51"/>
      <c r="CZ3710" s="51"/>
      <c r="DA3710" s="51"/>
      <c r="DB3710" s="51"/>
      <c r="DC3710" s="51"/>
      <c r="DD3710" s="51"/>
    </row>
    <row r="3711" spans="73:108" ht="15" x14ac:dyDescent="0.25">
      <c r="BU3711" s="91"/>
      <c r="BV3711" s="177">
        <v>2008</v>
      </c>
      <c r="BW3711" s="177">
        <v>8</v>
      </c>
      <c r="BX3711" s="177" t="s">
        <v>269</v>
      </c>
      <c r="BY3711" s="177" t="s">
        <v>262</v>
      </c>
      <c r="BZ3711" s="177" t="s">
        <v>277</v>
      </c>
      <c r="CA3711" s="177">
        <v>3</v>
      </c>
      <c r="CB3711" s="177" t="s">
        <v>264</v>
      </c>
      <c r="CC3711" s="122">
        <v>571.29999999999995</v>
      </c>
      <c r="CD3711" s="178" t="s">
        <v>2833</v>
      </c>
      <c r="CE3711" s="177" t="s">
        <v>270</v>
      </c>
      <c r="CF3711" s="177" t="s">
        <v>974</v>
      </c>
      <c r="CG3711" s="83" t="s">
        <v>9</v>
      </c>
      <c r="CH3711" s="57"/>
      <c r="CV3711" s="51"/>
      <c r="CW3711" s="51"/>
      <c r="CX3711" s="51"/>
      <c r="CY3711" s="51"/>
      <c r="CZ3711" s="51"/>
      <c r="DA3711" s="51"/>
      <c r="DB3711" s="51"/>
      <c r="DC3711" s="51"/>
      <c r="DD3711" s="51"/>
    </row>
    <row r="3712" spans="73:108" ht="15" x14ac:dyDescent="0.25">
      <c r="BU3712" s="91"/>
      <c r="BV3712" s="177">
        <v>2008</v>
      </c>
      <c r="BW3712" s="177">
        <v>8</v>
      </c>
      <c r="BX3712" s="177" t="s">
        <v>269</v>
      </c>
      <c r="BY3712" s="177" t="s">
        <v>262</v>
      </c>
      <c r="BZ3712" s="177" t="s">
        <v>277</v>
      </c>
      <c r="CA3712" s="177">
        <v>3</v>
      </c>
      <c r="CB3712" s="177" t="s">
        <v>264</v>
      </c>
      <c r="CC3712" s="122">
        <v>1034.26</v>
      </c>
      <c r="CD3712" s="178" t="s">
        <v>2834</v>
      </c>
      <c r="CE3712" s="177" t="s">
        <v>270</v>
      </c>
      <c r="CF3712" s="177" t="s">
        <v>973</v>
      </c>
      <c r="CG3712" s="83" t="s">
        <v>9</v>
      </c>
      <c r="CH3712" s="57"/>
      <c r="CV3712" s="51"/>
      <c r="CW3712" s="51"/>
      <c r="CX3712" s="51"/>
      <c r="CY3712" s="51"/>
      <c r="CZ3712" s="51"/>
      <c r="DA3712" s="51"/>
      <c r="DB3712" s="51"/>
      <c r="DC3712" s="51"/>
      <c r="DD3712" s="51"/>
    </row>
    <row r="3713" spans="73:108" ht="15" x14ac:dyDescent="0.25">
      <c r="BU3713" s="91"/>
      <c r="BV3713" s="177">
        <v>2008</v>
      </c>
      <c r="BW3713" s="177">
        <v>8</v>
      </c>
      <c r="BX3713" s="177" t="s">
        <v>269</v>
      </c>
      <c r="BY3713" s="177" t="s">
        <v>262</v>
      </c>
      <c r="BZ3713" s="177" t="s">
        <v>277</v>
      </c>
      <c r="CA3713" s="177">
        <v>3</v>
      </c>
      <c r="CB3713" s="177" t="s">
        <v>264</v>
      </c>
      <c r="CC3713" s="122">
        <v>5833.41</v>
      </c>
      <c r="CD3713" s="178" t="s">
        <v>2835</v>
      </c>
      <c r="CE3713" s="177" t="s">
        <v>270</v>
      </c>
      <c r="CF3713" s="177" t="s">
        <v>975</v>
      </c>
      <c r="CG3713" s="83" t="s">
        <v>9</v>
      </c>
      <c r="CH3713" s="57"/>
      <c r="CV3713" s="51"/>
      <c r="CW3713" s="51"/>
      <c r="CX3713" s="51"/>
      <c r="CY3713" s="51"/>
      <c r="CZ3713" s="51"/>
      <c r="DA3713" s="51"/>
      <c r="DB3713" s="51"/>
      <c r="DC3713" s="51"/>
      <c r="DD3713" s="51"/>
    </row>
    <row r="3714" spans="73:108" ht="15" x14ac:dyDescent="0.25">
      <c r="BU3714" s="91"/>
      <c r="BV3714" s="177">
        <v>2008</v>
      </c>
      <c r="BW3714" s="177">
        <v>8</v>
      </c>
      <c r="BX3714" s="177" t="s">
        <v>269</v>
      </c>
      <c r="BY3714" s="177" t="s">
        <v>262</v>
      </c>
      <c r="BZ3714" s="177" t="s">
        <v>277</v>
      </c>
      <c r="CA3714" s="177">
        <v>3</v>
      </c>
      <c r="CB3714" s="177" t="s">
        <v>264</v>
      </c>
      <c r="CC3714" s="122">
        <v>7669.38</v>
      </c>
      <c r="CD3714" s="178" t="s">
        <v>2836</v>
      </c>
      <c r="CE3714" s="177" t="s">
        <v>270</v>
      </c>
      <c r="CF3714" s="177" t="s">
        <v>976</v>
      </c>
      <c r="CG3714" s="83" t="s">
        <v>9</v>
      </c>
      <c r="CH3714" s="57"/>
      <c r="CV3714" s="51"/>
      <c r="CW3714" s="51"/>
      <c r="CX3714" s="51"/>
      <c r="CY3714" s="51"/>
      <c r="CZ3714" s="51"/>
      <c r="DA3714" s="51"/>
      <c r="DB3714" s="51"/>
      <c r="DC3714" s="51"/>
      <c r="DD3714" s="51"/>
    </row>
    <row r="3715" spans="73:108" ht="15" x14ac:dyDescent="0.25">
      <c r="BU3715" s="91"/>
      <c r="BV3715" s="177">
        <v>2008</v>
      </c>
      <c r="BW3715" s="177">
        <v>8</v>
      </c>
      <c r="BX3715" s="177" t="s">
        <v>269</v>
      </c>
      <c r="BY3715" s="177" t="s">
        <v>262</v>
      </c>
      <c r="BZ3715" s="177" t="s">
        <v>277</v>
      </c>
      <c r="CA3715" s="177">
        <v>3</v>
      </c>
      <c r="CB3715" s="177" t="s">
        <v>264</v>
      </c>
      <c r="CC3715" s="122">
        <v>9068.32</v>
      </c>
      <c r="CD3715" s="178" t="s">
        <v>2837</v>
      </c>
      <c r="CE3715" s="177" t="s">
        <v>270</v>
      </c>
      <c r="CF3715" s="177" t="s">
        <v>977</v>
      </c>
      <c r="CG3715" s="83" t="s">
        <v>9</v>
      </c>
      <c r="CH3715" s="57"/>
      <c r="CV3715" s="51"/>
      <c r="CW3715" s="51"/>
      <c r="CX3715" s="51"/>
      <c r="CY3715" s="51"/>
      <c r="CZ3715" s="51"/>
      <c r="DA3715" s="51"/>
      <c r="DB3715" s="51"/>
      <c r="DC3715" s="51"/>
      <c r="DD3715" s="51"/>
    </row>
    <row r="3716" spans="73:108" ht="15" x14ac:dyDescent="0.25">
      <c r="BU3716" s="91"/>
      <c r="BV3716" s="177">
        <v>2008</v>
      </c>
      <c r="BW3716" s="177">
        <v>8</v>
      </c>
      <c r="BX3716" s="177" t="s">
        <v>269</v>
      </c>
      <c r="BY3716" s="177" t="s">
        <v>262</v>
      </c>
      <c r="BZ3716" s="177" t="s">
        <v>277</v>
      </c>
      <c r="CA3716" s="177">
        <v>3</v>
      </c>
      <c r="CB3716" s="177" t="s">
        <v>389</v>
      </c>
      <c r="CC3716" s="122">
        <v>3799.38</v>
      </c>
      <c r="CD3716" s="178" t="s">
        <v>2838</v>
      </c>
      <c r="CE3716" s="177" t="s">
        <v>270</v>
      </c>
      <c r="CF3716" s="177" t="s">
        <v>980</v>
      </c>
      <c r="CG3716" s="83" t="s">
        <v>9</v>
      </c>
      <c r="CH3716" s="57"/>
      <c r="CV3716" s="51"/>
      <c r="CW3716" s="51"/>
      <c r="CX3716" s="51"/>
      <c r="CY3716" s="51"/>
      <c r="CZ3716" s="51"/>
      <c r="DA3716" s="51"/>
      <c r="DB3716" s="51"/>
      <c r="DC3716" s="51"/>
      <c r="DD3716" s="51"/>
    </row>
    <row r="3717" spans="73:108" ht="15" x14ac:dyDescent="0.25">
      <c r="BU3717" s="91"/>
      <c r="BV3717" s="177">
        <v>2008</v>
      </c>
      <c r="BW3717" s="177">
        <v>8</v>
      </c>
      <c r="BX3717" s="177" t="s">
        <v>269</v>
      </c>
      <c r="BY3717" s="177" t="s">
        <v>262</v>
      </c>
      <c r="BZ3717" s="177" t="s">
        <v>277</v>
      </c>
      <c r="CA3717" s="177">
        <v>3</v>
      </c>
      <c r="CB3717" s="177" t="s">
        <v>389</v>
      </c>
      <c r="CC3717" s="122">
        <v>408.75</v>
      </c>
      <c r="CD3717" s="178" t="s">
        <v>2839</v>
      </c>
      <c r="CE3717" s="177" t="s">
        <v>270</v>
      </c>
      <c r="CF3717" s="177" t="s">
        <v>979</v>
      </c>
      <c r="CG3717" s="83" t="s">
        <v>9</v>
      </c>
      <c r="CH3717" s="57"/>
      <c r="CV3717" s="51"/>
      <c r="CW3717" s="51"/>
      <c r="CX3717" s="51"/>
      <c r="CY3717" s="51"/>
      <c r="CZ3717" s="51"/>
      <c r="DA3717" s="51"/>
      <c r="DB3717" s="51"/>
      <c r="DC3717" s="51"/>
      <c r="DD3717" s="51"/>
    </row>
    <row r="3718" spans="73:108" ht="15" x14ac:dyDescent="0.25">
      <c r="BU3718" s="91"/>
      <c r="BV3718" s="177">
        <v>2008</v>
      </c>
      <c r="BW3718" s="177">
        <v>8</v>
      </c>
      <c r="BX3718" s="177" t="s">
        <v>269</v>
      </c>
      <c r="BY3718" s="177" t="s">
        <v>262</v>
      </c>
      <c r="BZ3718" s="177" t="s">
        <v>263</v>
      </c>
      <c r="CA3718" s="177">
        <v>3</v>
      </c>
      <c r="CB3718" s="177" t="s">
        <v>264</v>
      </c>
      <c r="CC3718" s="122">
        <v>6000</v>
      </c>
      <c r="CD3718" s="178" t="s">
        <v>2852</v>
      </c>
      <c r="CE3718" s="177" t="s">
        <v>270</v>
      </c>
      <c r="CF3718" s="177" t="s">
        <v>996</v>
      </c>
      <c r="CG3718" s="83" t="s">
        <v>9</v>
      </c>
      <c r="CH3718" s="57"/>
      <c r="CV3718" s="51"/>
      <c r="CW3718" s="51"/>
      <c r="CX3718" s="51"/>
      <c r="CY3718" s="51"/>
      <c r="CZ3718" s="51"/>
      <c r="DA3718" s="51"/>
      <c r="DB3718" s="51"/>
      <c r="DC3718" s="51"/>
      <c r="DD3718" s="51"/>
    </row>
    <row r="3719" spans="73:108" ht="15" x14ac:dyDescent="0.25">
      <c r="BU3719" s="91"/>
      <c r="BV3719" s="177">
        <v>2008</v>
      </c>
      <c r="BW3719" s="177">
        <v>8</v>
      </c>
      <c r="BX3719" s="177" t="s">
        <v>269</v>
      </c>
      <c r="BY3719" s="177" t="s">
        <v>262</v>
      </c>
      <c r="BZ3719" s="177" t="s">
        <v>266</v>
      </c>
      <c r="CA3719" s="177">
        <v>3</v>
      </c>
      <c r="CB3719" s="177" t="s">
        <v>264</v>
      </c>
      <c r="CC3719" s="122">
        <v>5227.2</v>
      </c>
      <c r="CD3719" s="178" t="s">
        <v>2852</v>
      </c>
      <c r="CE3719" s="177" t="s">
        <v>270</v>
      </c>
      <c r="CF3719" s="177" t="s">
        <v>996</v>
      </c>
      <c r="CG3719" s="83" t="s">
        <v>9</v>
      </c>
      <c r="CH3719" s="57"/>
      <c r="CV3719" s="51"/>
      <c r="CW3719" s="51"/>
      <c r="CX3719" s="51"/>
      <c r="CY3719" s="51"/>
      <c r="CZ3719" s="51"/>
      <c r="DA3719" s="51"/>
      <c r="DB3719" s="51"/>
      <c r="DC3719" s="51"/>
      <c r="DD3719" s="51"/>
    </row>
    <row r="3720" spans="73:108" ht="15" x14ac:dyDescent="0.25">
      <c r="BU3720" s="91"/>
      <c r="BV3720" s="177">
        <v>2008</v>
      </c>
      <c r="BW3720" s="177">
        <v>8</v>
      </c>
      <c r="BX3720" s="177" t="s">
        <v>269</v>
      </c>
      <c r="BY3720" s="177" t="s">
        <v>262</v>
      </c>
      <c r="BZ3720" s="177" t="s">
        <v>268</v>
      </c>
      <c r="CA3720" s="177">
        <v>3</v>
      </c>
      <c r="CB3720" s="177" t="s">
        <v>264</v>
      </c>
      <c r="CC3720" s="122">
        <v>3402.83</v>
      </c>
      <c r="CD3720" s="178" t="s">
        <v>2823</v>
      </c>
      <c r="CE3720" s="177" t="s">
        <v>270</v>
      </c>
      <c r="CF3720" s="177" t="s">
        <v>970</v>
      </c>
      <c r="CG3720" s="83" t="s">
        <v>9</v>
      </c>
      <c r="CH3720" s="57"/>
      <c r="CV3720" s="51"/>
      <c r="CW3720" s="51"/>
      <c r="CX3720" s="51"/>
      <c r="CY3720" s="51"/>
      <c r="CZ3720" s="51"/>
      <c r="DA3720" s="51"/>
      <c r="DB3720" s="51"/>
      <c r="DC3720" s="51"/>
      <c r="DD3720" s="51"/>
    </row>
    <row r="3721" spans="73:108" ht="15" x14ac:dyDescent="0.25">
      <c r="BU3721" s="91"/>
      <c r="BV3721" s="177">
        <v>2008</v>
      </c>
      <c r="BW3721" s="177">
        <v>8</v>
      </c>
      <c r="BX3721" s="177" t="s">
        <v>269</v>
      </c>
      <c r="BY3721" s="177" t="s">
        <v>262</v>
      </c>
      <c r="BZ3721" s="177" t="s">
        <v>268</v>
      </c>
      <c r="CA3721" s="177">
        <v>3</v>
      </c>
      <c r="CB3721" s="177" t="s">
        <v>264</v>
      </c>
      <c r="CC3721" s="122">
        <v>3596.35</v>
      </c>
      <c r="CD3721" s="178" t="s">
        <v>2824</v>
      </c>
      <c r="CE3721" s="177" t="s">
        <v>270</v>
      </c>
      <c r="CF3721" s="177" t="s">
        <v>965</v>
      </c>
      <c r="CG3721" s="83" t="s">
        <v>9</v>
      </c>
      <c r="CH3721" s="57"/>
      <c r="CV3721" s="51"/>
      <c r="CW3721" s="51"/>
      <c r="CX3721" s="51"/>
      <c r="CY3721" s="51"/>
      <c r="CZ3721" s="51"/>
      <c r="DA3721" s="51"/>
      <c r="DB3721" s="51"/>
      <c r="DC3721" s="51"/>
      <c r="DD3721" s="51"/>
    </row>
    <row r="3722" spans="73:108" ht="15" x14ac:dyDescent="0.25">
      <c r="BU3722" s="91"/>
      <c r="BV3722" s="177">
        <v>2008</v>
      </c>
      <c r="BW3722" s="177">
        <v>8</v>
      </c>
      <c r="BX3722" s="177" t="s">
        <v>269</v>
      </c>
      <c r="BY3722" s="177" t="s">
        <v>262</v>
      </c>
      <c r="BZ3722" s="177" t="s">
        <v>268</v>
      </c>
      <c r="CA3722" s="177">
        <v>3</v>
      </c>
      <c r="CB3722" s="177" t="s">
        <v>264</v>
      </c>
      <c r="CC3722" s="122">
        <v>994.68</v>
      </c>
      <c r="CD3722" s="178" t="s">
        <v>2825</v>
      </c>
      <c r="CE3722" s="177" t="s">
        <v>270</v>
      </c>
      <c r="CF3722" s="177" t="s">
        <v>966</v>
      </c>
      <c r="CG3722" s="83" t="s">
        <v>9</v>
      </c>
      <c r="CH3722" s="57"/>
      <c r="CV3722" s="51"/>
      <c r="CW3722" s="51"/>
      <c r="CX3722" s="51"/>
      <c r="CY3722" s="51"/>
      <c r="CZ3722" s="51"/>
      <c r="DA3722" s="51"/>
      <c r="DB3722" s="51"/>
      <c r="DC3722" s="51"/>
      <c r="DD3722" s="51"/>
    </row>
    <row r="3723" spans="73:108" ht="15" x14ac:dyDescent="0.25">
      <c r="BU3723" s="91"/>
      <c r="BV3723" s="177">
        <v>2008</v>
      </c>
      <c r="BW3723" s="177">
        <v>8</v>
      </c>
      <c r="BX3723" s="177" t="s">
        <v>269</v>
      </c>
      <c r="BY3723" s="177" t="s">
        <v>262</v>
      </c>
      <c r="BZ3723" s="177" t="s">
        <v>268</v>
      </c>
      <c r="CA3723" s="177">
        <v>3</v>
      </c>
      <c r="CB3723" s="177" t="s">
        <v>264</v>
      </c>
      <c r="CC3723" s="122">
        <v>3341.24</v>
      </c>
      <c r="CD3723" s="178" t="s">
        <v>2826</v>
      </c>
      <c r="CE3723" s="177" t="s">
        <v>270</v>
      </c>
      <c r="CF3723" s="177" t="s">
        <v>967</v>
      </c>
      <c r="CG3723" s="83" t="s">
        <v>9</v>
      </c>
      <c r="CH3723" s="57"/>
      <c r="CV3723" s="51"/>
      <c r="CW3723" s="51"/>
      <c r="CX3723" s="51"/>
      <c r="CY3723" s="51"/>
      <c r="CZ3723" s="51"/>
      <c r="DA3723" s="51"/>
      <c r="DB3723" s="51"/>
      <c r="DC3723" s="51"/>
      <c r="DD3723" s="51"/>
    </row>
    <row r="3724" spans="73:108" ht="15" x14ac:dyDescent="0.25">
      <c r="BU3724" s="91"/>
      <c r="BV3724" s="177">
        <v>2008</v>
      </c>
      <c r="BW3724" s="177">
        <v>8</v>
      </c>
      <c r="BX3724" s="177" t="s">
        <v>269</v>
      </c>
      <c r="BY3724" s="177" t="s">
        <v>262</v>
      </c>
      <c r="BZ3724" s="177" t="s">
        <v>268</v>
      </c>
      <c r="CA3724" s="177">
        <v>3</v>
      </c>
      <c r="CB3724" s="177" t="s">
        <v>264</v>
      </c>
      <c r="CC3724" s="122">
        <v>3893.2</v>
      </c>
      <c r="CD3724" s="178" t="s">
        <v>2827</v>
      </c>
      <c r="CE3724" s="177" t="s">
        <v>270</v>
      </c>
      <c r="CF3724" s="177" t="s">
        <v>971</v>
      </c>
      <c r="CG3724" s="83" t="s">
        <v>9</v>
      </c>
      <c r="CH3724" s="57"/>
      <c r="CV3724" s="51"/>
      <c r="CW3724" s="51"/>
      <c r="CX3724" s="51"/>
      <c r="CY3724" s="51"/>
      <c r="CZ3724" s="51"/>
      <c r="DA3724" s="51"/>
      <c r="DB3724" s="51"/>
      <c r="DC3724" s="51"/>
      <c r="DD3724" s="51"/>
    </row>
    <row r="3725" spans="73:108" ht="15" x14ac:dyDescent="0.25">
      <c r="BU3725" s="91"/>
      <c r="BV3725" s="177">
        <v>2008</v>
      </c>
      <c r="BW3725" s="177">
        <v>8</v>
      </c>
      <c r="BX3725" s="177" t="s">
        <v>269</v>
      </c>
      <c r="BY3725" s="177" t="s">
        <v>262</v>
      </c>
      <c r="BZ3725" s="177" t="s">
        <v>268</v>
      </c>
      <c r="CA3725" s="177">
        <v>3</v>
      </c>
      <c r="CB3725" s="177" t="s">
        <v>264</v>
      </c>
      <c r="CC3725" s="122">
        <v>385</v>
      </c>
      <c r="CD3725" s="178" t="s">
        <v>2828</v>
      </c>
      <c r="CE3725" s="177" t="s">
        <v>270</v>
      </c>
      <c r="CF3725" s="177" t="s">
        <v>972</v>
      </c>
      <c r="CG3725" s="83" t="s">
        <v>9</v>
      </c>
      <c r="CH3725" s="57"/>
      <c r="CV3725" s="51"/>
      <c r="CW3725" s="51"/>
      <c r="CX3725" s="51"/>
      <c r="CY3725" s="51"/>
      <c r="CZ3725" s="51"/>
      <c r="DA3725" s="51"/>
      <c r="DB3725" s="51"/>
      <c r="DC3725" s="51"/>
      <c r="DD3725" s="51"/>
    </row>
    <row r="3726" spans="73:108" ht="15" x14ac:dyDescent="0.25">
      <c r="BU3726" s="91"/>
      <c r="BV3726" s="177">
        <v>2008</v>
      </c>
      <c r="BW3726" s="177">
        <v>8</v>
      </c>
      <c r="BX3726" s="177" t="s">
        <v>269</v>
      </c>
      <c r="BY3726" s="177" t="s">
        <v>262</v>
      </c>
      <c r="BZ3726" s="177" t="s">
        <v>268</v>
      </c>
      <c r="CA3726" s="177">
        <v>3</v>
      </c>
      <c r="CB3726" s="177" t="s">
        <v>264</v>
      </c>
      <c r="CC3726" s="122">
        <v>288.75</v>
      </c>
      <c r="CD3726" s="178" t="s">
        <v>2853</v>
      </c>
      <c r="CE3726" s="177" t="s">
        <v>270</v>
      </c>
      <c r="CF3726" s="177" t="s">
        <v>997</v>
      </c>
      <c r="CG3726" s="83" t="s">
        <v>9</v>
      </c>
      <c r="CH3726" s="57"/>
      <c r="CV3726" s="51"/>
      <c r="CW3726" s="51"/>
      <c r="CX3726" s="51"/>
      <c r="CY3726" s="51"/>
      <c r="CZ3726" s="51"/>
      <c r="DA3726" s="51"/>
      <c r="DB3726" s="51"/>
      <c r="DC3726" s="51"/>
      <c r="DD3726" s="51"/>
    </row>
    <row r="3727" spans="73:108" ht="15" x14ac:dyDescent="0.25">
      <c r="BU3727" s="91"/>
      <c r="BV3727" s="177">
        <v>2008</v>
      </c>
      <c r="BW3727" s="177">
        <v>8</v>
      </c>
      <c r="BX3727" s="177" t="s">
        <v>269</v>
      </c>
      <c r="BY3727" s="177" t="s">
        <v>262</v>
      </c>
      <c r="BZ3727" s="177" t="s">
        <v>316</v>
      </c>
      <c r="CA3727" s="177">
        <v>3</v>
      </c>
      <c r="CB3727" s="177" t="s">
        <v>264</v>
      </c>
      <c r="CC3727" s="122">
        <v>88762.5</v>
      </c>
      <c r="CD3727" s="178" t="s">
        <v>2854</v>
      </c>
      <c r="CE3727" s="177" t="s">
        <v>270</v>
      </c>
      <c r="CF3727" s="177" t="s">
        <v>998</v>
      </c>
      <c r="CG3727" s="83" t="s">
        <v>9</v>
      </c>
      <c r="CH3727" s="57"/>
      <c r="CV3727" s="51"/>
      <c r="CW3727" s="51"/>
      <c r="CX3727" s="51"/>
      <c r="CY3727" s="51"/>
      <c r="CZ3727" s="51"/>
      <c r="DA3727" s="51"/>
      <c r="DB3727" s="51"/>
      <c r="DC3727" s="51"/>
      <c r="DD3727" s="51"/>
    </row>
    <row r="3728" spans="73:108" ht="15" x14ac:dyDescent="0.25">
      <c r="BU3728" s="91"/>
      <c r="BV3728" s="177">
        <v>2008</v>
      </c>
      <c r="BW3728" s="177">
        <v>8</v>
      </c>
      <c r="BX3728" s="177" t="s">
        <v>269</v>
      </c>
      <c r="BY3728" s="177" t="s">
        <v>262</v>
      </c>
      <c r="BZ3728" s="177" t="s">
        <v>316</v>
      </c>
      <c r="CA3728" s="177">
        <v>3</v>
      </c>
      <c r="CB3728" s="177" t="s">
        <v>264</v>
      </c>
      <c r="CC3728" s="122">
        <v>9862.5</v>
      </c>
      <c r="CD3728" s="178" t="s">
        <v>2855</v>
      </c>
      <c r="CE3728" s="177" t="s">
        <v>270</v>
      </c>
      <c r="CF3728" s="177" t="s">
        <v>999</v>
      </c>
      <c r="CG3728" s="83" t="s">
        <v>9</v>
      </c>
      <c r="CH3728" s="57"/>
      <c r="CV3728" s="51"/>
      <c r="CW3728" s="51"/>
      <c r="CX3728" s="51"/>
      <c r="CY3728" s="51"/>
      <c r="CZ3728" s="51"/>
      <c r="DA3728" s="51"/>
      <c r="DB3728" s="51"/>
      <c r="DC3728" s="51"/>
      <c r="DD3728" s="51"/>
    </row>
    <row r="3729" spans="73:108" ht="15" x14ac:dyDescent="0.25">
      <c r="BU3729" s="91"/>
      <c r="BV3729" s="177">
        <v>2008</v>
      </c>
      <c r="BW3729" s="177">
        <v>8</v>
      </c>
      <c r="BX3729" s="177" t="s">
        <v>269</v>
      </c>
      <c r="BY3729" s="177" t="s">
        <v>262</v>
      </c>
      <c r="BZ3729" s="177" t="s">
        <v>316</v>
      </c>
      <c r="CA3729" s="177">
        <v>3</v>
      </c>
      <c r="CB3729" s="177" t="s">
        <v>264</v>
      </c>
      <c r="CC3729" s="122">
        <v>29025</v>
      </c>
      <c r="CD3729" s="178" t="s">
        <v>2856</v>
      </c>
      <c r="CE3729" s="177" t="s">
        <v>270</v>
      </c>
      <c r="CF3729" s="177" t="s">
        <v>1001</v>
      </c>
      <c r="CG3729" s="83" t="s">
        <v>9</v>
      </c>
      <c r="CH3729" s="57"/>
      <c r="CV3729" s="51"/>
      <c r="CW3729" s="51"/>
      <c r="CX3729" s="51"/>
      <c r="CY3729" s="51"/>
      <c r="CZ3729" s="51"/>
      <c r="DA3729" s="51"/>
      <c r="DB3729" s="51"/>
      <c r="DC3729" s="51"/>
      <c r="DD3729" s="51"/>
    </row>
    <row r="3730" spans="73:108" ht="15" x14ac:dyDescent="0.25">
      <c r="BU3730" s="91"/>
      <c r="BV3730" s="177">
        <v>2008</v>
      </c>
      <c r="BW3730" s="177">
        <v>8</v>
      </c>
      <c r="BX3730" s="177" t="s">
        <v>269</v>
      </c>
      <c r="BY3730" s="177" t="s">
        <v>262</v>
      </c>
      <c r="BZ3730" s="177" t="s">
        <v>316</v>
      </c>
      <c r="CA3730" s="177">
        <v>3</v>
      </c>
      <c r="CB3730" s="177" t="s">
        <v>264</v>
      </c>
      <c r="CC3730" s="122">
        <v>3225</v>
      </c>
      <c r="CD3730" s="178" t="s">
        <v>2857</v>
      </c>
      <c r="CE3730" s="177" t="s">
        <v>270</v>
      </c>
      <c r="CF3730" s="177" t="s">
        <v>1000</v>
      </c>
      <c r="CG3730" s="83" t="s">
        <v>9</v>
      </c>
      <c r="CH3730" s="57"/>
      <c r="CV3730" s="51"/>
      <c r="CW3730" s="51"/>
      <c r="CX3730" s="51"/>
      <c r="CY3730" s="51"/>
      <c r="CZ3730" s="51"/>
      <c r="DA3730" s="51"/>
      <c r="DB3730" s="51"/>
      <c r="DC3730" s="51"/>
      <c r="DD3730" s="51"/>
    </row>
    <row r="3731" spans="73:108" ht="15" x14ac:dyDescent="0.25">
      <c r="BU3731" s="91"/>
      <c r="BV3731" s="177">
        <v>2008</v>
      </c>
      <c r="BW3731" s="177">
        <v>8</v>
      </c>
      <c r="BX3731" s="177" t="s">
        <v>269</v>
      </c>
      <c r="BY3731" s="177" t="s">
        <v>262</v>
      </c>
      <c r="BZ3731" s="177" t="s">
        <v>347</v>
      </c>
      <c r="CA3731" s="177">
        <v>3</v>
      </c>
      <c r="CB3731" s="177" t="s">
        <v>264</v>
      </c>
      <c r="CC3731" s="122">
        <v>3413.22</v>
      </c>
      <c r="CD3731" s="178" t="s">
        <v>2835</v>
      </c>
      <c r="CE3731" s="177" t="s">
        <v>270</v>
      </c>
      <c r="CF3731" s="177" t="s">
        <v>975</v>
      </c>
      <c r="CG3731" s="83" t="s">
        <v>9</v>
      </c>
      <c r="CH3731" s="57"/>
      <c r="CV3731" s="51"/>
      <c r="CW3731" s="51"/>
      <c r="CX3731" s="51"/>
      <c r="CY3731" s="51"/>
      <c r="CZ3731" s="51"/>
      <c r="DA3731" s="51"/>
      <c r="DB3731" s="51"/>
      <c r="DC3731" s="51"/>
      <c r="DD3731" s="51"/>
    </row>
    <row r="3732" spans="73:108" ht="15" x14ac:dyDescent="0.25">
      <c r="BU3732" s="91"/>
      <c r="BV3732" s="177">
        <v>2008</v>
      </c>
      <c r="BW3732" s="177">
        <v>8</v>
      </c>
      <c r="BX3732" s="177" t="s">
        <v>269</v>
      </c>
      <c r="BY3732" s="177" t="s">
        <v>262</v>
      </c>
      <c r="BZ3732" s="177" t="s">
        <v>277</v>
      </c>
      <c r="CA3732" s="177">
        <v>7</v>
      </c>
      <c r="CB3732" s="177" t="s">
        <v>264</v>
      </c>
      <c r="CC3732" s="122">
        <v>521.94000000000005</v>
      </c>
      <c r="CD3732" s="178" t="s">
        <v>2844</v>
      </c>
      <c r="CE3732" s="177" t="s">
        <v>270</v>
      </c>
      <c r="CF3732" s="177" t="s">
        <v>992</v>
      </c>
      <c r="CG3732" s="83" t="s">
        <v>89</v>
      </c>
      <c r="CH3732" s="57"/>
      <c r="CV3732" s="51"/>
      <c r="CW3732" s="51"/>
      <c r="CX3732" s="51"/>
      <c r="CY3732" s="51"/>
      <c r="CZ3732" s="51"/>
      <c r="DA3732" s="51"/>
      <c r="DB3732" s="51"/>
      <c r="DC3732" s="51"/>
      <c r="DD3732" s="51"/>
    </row>
    <row r="3733" spans="73:108" ht="15" x14ac:dyDescent="0.25">
      <c r="BU3733" s="91"/>
      <c r="BV3733" s="177">
        <v>2008</v>
      </c>
      <c r="BW3733" s="177">
        <v>8</v>
      </c>
      <c r="BX3733" s="177" t="s">
        <v>269</v>
      </c>
      <c r="BY3733" s="177" t="s">
        <v>262</v>
      </c>
      <c r="BZ3733" s="177" t="s">
        <v>277</v>
      </c>
      <c r="CA3733" s="177">
        <v>7</v>
      </c>
      <c r="CB3733" s="177" t="s">
        <v>264</v>
      </c>
      <c r="CC3733" s="122">
        <v>5.39</v>
      </c>
      <c r="CD3733" s="178" t="s">
        <v>2845</v>
      </c>
      <c r="CE3733" s="177" t="s">
        <v>270</v>
      </c>
      <c r="CF3733" s="177" t="s">
        <v>993</v>
      </c>
      <c r="CG3733" s="83" t="s">
        <v>89</v>
      </c>
      <c r="CH3733" s="57"/>
      <c r="CV3733" s="51"/>
      <c r="CW3733" s="51"/>
      <c r="CX3733" s="51"/>
      <c r="CY3733" s="51"/>
      <c r="CZ3733" s="51"/>
      <c r="DA3733" s="51"/>
      <c r="DB3733" s="51"/>
      <c r="DC3733" s="51"/>
      <c r="DD3733" s="51"/>
    </row>
    <row r="3734" spans="73:108" ht="15" x14ac:dyDescent="0.25">
      <c r="BU3734" s="91"/>
      <c r="BV3734" s="177">
        <v>2008</v>
      </c>
      <c r="BW3734" s="177">
        <v>8</v>
      </c>
      <c r="BX3734" s="177" t="s">
        <v>269</v>
      </c>
      <c r="BY3734" s="177" t="s">
        <v>262</v>
      </c>
      <c r="BZ3734" s="177" t="s">
        <v>277</v>
      </c>
      <c r="CA3734" s="177">
        <v>7</v>
      </c>
      <c r="CB3734" s="177" t="s">
        <v>264</v>
      </c>
      <c r="CC3734" s="122">
        <v>387.25</v>
      </c>
      <c r="CD3734" s="178" t="s">
        <v>2846</v>
      </c>
      <c r="CE3734" s="177" t="s">
        <v>270</v>
      </c>
      <c r="CF3734" s="177" t="s">
        <v>990</v>
      </c>
      <c r="CG3734" s="83" t="s">
        <v>89</v>
      </c>
      <c r="CH3734" s="57"/>
      <c r="CV3734" s="51"/>
      <c r="CW3734" s="51"/>
      <c r="CX3734" s="51"/>
      <c r="CY3734" s="51"/>
      <c r="CZ3734" s="51"/>
      <c r="DA3734" s="51"/>
      <c r="DB3734" s="51"/>
      <c r="DC3734" s="51"/>
      <c r="DD3734" s="51"/>
    </row>
    <row r="3735" spans="73:108" ht="15" x14ac:dyDescent="0.25">
      <c r="BU3735" s="91"/>
      <c r="BV3735" s="177">
        <v>2008</v>
      </c>
      <c r="BW3735" s="177">
        <v>8</v>
      </c>
      <c r="BX3735" s="177" t="s">
        <v>269</v>
      </c>
      <c r="BY3735" s="177" t="s">
        <v>262</v>
      </c>
      <c r="BZ3735" s="177" t="s">
        <v>277</v>
      </c>
      <c r="CA3735" s="177">
        <v>7</v>
      </c>
      <c r="CB3735" s="177" t="s">
        <v>264</v>
      </c>
      <c r="CC3735" s="122">
        <v>83.67</v>
      </c>
      <c r="CD3735" s="178" t="s">
        <v>2847</v>
      </c>
      <c r="CE3735" s="177" t="s">
        <v>270</v>
      </c>
      <c r="CF3735" s="177" t="s">
        <v>994</v>
      </c>
      <c r="CG3735" s="83" t="s">
        <v>89</v>
      </c>
      <c r="CH3735" s="57"/>
      <c r="CV3735" s="51"/>
      <c r="CW3735" s="51"/>
      <c r="CX3735" s="51"/>
      <c r="CY3735" s="51"/>
      <c r="CZ3735" s="51"/>
      <c r="DA3735" s="51"/>
      <c r="DB3735" s="51"/>
      <c r="DC3735" s="51"/>
      <c r="DD3735" s="51"/>
    </row>
    <row r="3736" spans="73:108" ht="15" x14ac:dyDescent="0.25">
      <c r="BU3736" s="91"/>
      <c r="BV3736" s="177">
        <v>2008</v>
      </c>
      <c r="BW3736" s="177">
        <v>8</v>
      </c>
      <c r="BX3736" s="177" t="s">
        <v>269</v>
      </c>
      <c r="BY3736" s="177" t="s">
        <v>262</v>
      </c>
      <c r="BZ3736" s="177" t="s">
        <v>277</v>
      </c>
      <c r="CA3736" s="177">
        <v>7</v>
      </c>
      <c r="CB3736" s="177" t="s">
        <v>264</v>
      </c>
      <c r="CC3736" s="122">
        <v>434.21</v>
      </c>
      <c r="CD3736" s="178" t="s">
        <v>2848</v>
      </c>
      <c r="CE3736" s="177" t="s">
        <v>270</v>
      </c>
      <c r="CF3736" s="177" t="s">
        <v>995</v>
      </c>
      <c r="CG3736" s="83" t="s">
        <v>89</v>
      </c>
      <c r="CH3736" s="57"/>
      <c r="CV3736" s="51"/>
      <c r="CW3736" s="51"/>
      <c r="CX3736" s="51"/>
      <c r="CY3736" s="51"/>
      <c r="CZ3736" s="51"/>
      <c r="DA3736" s="51"/>
      <c r="DB3736" s="51"/>
      <c r="DC3736" s="51"/>
      <c r="DD3736" s="51"/>
    </row>
    <row r="3737" spans="73:108" ht="15" x14ac:dyDescent="0.25">
      <c r="BU3737" s="91"/>
      <c r="BV3737" s="177">
        <v>2008</v>
      </c>
      <c r="BW3737" s="177">
        <v>8</v>
      </c>
      <c r="BX3737" s="177" t="s">
        <v>269</v>
      </c>
      <c r="BY3737" s="177" t="s">
        <v>262</v>
      </c>
      <c r="BZ3737" s="177" t="s">
        <v>277</v>
      </c>
      <c r="CA3737" s="177">
        <v>7</v>
      </c>
      <c r="CB3737" s="177" t="s">
        <v>264</v>
      </c>
      <c r="CC3737" s="122">
        <v>103.32</v>
      </c>
      <c r="CD3737" s="178" t="s">
        <v>2849</v>
      </c>
      <c r="CE3737" s="177" t="s">
        <v>270</v>
      </c>
      <c r="CF3737" s="177" t="s">
        <v>991</v>
      </c>
      <c r="CG3737" s="83" t="s">
        <v>89</v>
      </c>
      <c r="CH3737" s="57"/>
      <c r="CV3737" s="51"/>
      <c r="CW3737" s="51"/>
      <c r="CX3737" s="51"/>
      <c r="CY3737" s="51"/>
      <c r="CZ3737" s="51"/>
      <c r="DA3737" s="51"/>
      <c r="DB3737" s="51"/>
      <c r="DC3737" s="51"/>
      <c r="DD3737" s="51"/>
    </row>
    <row r="3738" spans="73:108" ht="15" x14ac:dyDescent="0.25">
      <c r="BU3738" s="91"/>
      <c r="BV3738" s="177">
        <v>2008</v>
      </c>
      <c r="BW3738" s="177">
        <v>8</v>
      </c>
      <c r="BX3738" s="177" t="s">
        <v>269</v>
      </c>
      <c r="BY3738" s="177" t="s">
        <v>262</v>
      </c>
      <c r="BZ3738" s="177" t="s">
        <v>277</v>
      </c>
      <c r="CA3738" s="177">
        <v>7</v>
      </c>
      <c r="CB3738" s="177" t="s">
        <v>264</v>
      </c>
      <c r="CC3738" s="122">
        <v>625.95000000000005</v>
      </c>
      <c r="CD3738" s="178" t="s">
        <v>2850</v>
      </c>
      <c r="CE3738" s="177" t="s">
        <v>270</v>
      </c>
      <c r="CF3738" s="177" t="s">
        <v>989</v>
      </c>
      <c r="CG3738" s="83" t="s">
        <v>89</v>
      </c>
      <c r="CH3738" s="57"/>
      <c r="CV3738" s="51"/>
      <c r="CW3738" s="51"/>
      <c r="CX3738" s="51"/>
      <c r="CY3738" s="51"/>
      <c r="CZ3738" s="51"/>
      <c r="DA3738" s="51"/>
      <c r="DB3738" s="51"/>
      <c r="DC3738" s="51"/>
      <c r="DD3738" s="51"/>
    </row>
    <row r="3739" spans="73:108" ht="15" x14ac:dyDescent="0.25">
      <c r="BU3739" s="91"/>
      <c r="BV3739" s="177">
        <v>2008</v>
      </c>
      <c r="BW3739" s="177">
        <v>8</v>
      </c>
      <c r="BX3739" s="177" t="s">
        <v>269</v>
      </c>
      <c r="BY3739" s="177" t="s">
        <v>262</v>
      </c>
      <c r="BZ3739" s="177" t="s">
        <v>277</v>
      </c>
      <c r="CA3739" s="177">
        <v>7</v>
      </c>
      <c r="CB3739" s="177" t="s">
        <v>264</v>
      </c>
      <c r="CC3739" s="122">
        <v>318.29000000000002</v>
      </c>
      <c r="CD3739" s="178" t="s">
        <v>2851</v>
      </c>
      <c r="CE3739" s="177" t="s">
        <v>270</v>
      </c>
      <c r="CF3739" s="177" t="s">
        <v>988</v>
      </c>
      <c r="CG3739" s="83" t="s">
        <v>89</v>
      </c>
      <c r="CH3739" s="57"/>
      <c r="CV3739" s="51"/>
      <c r="CW3739" s="51"/>
      <c r="CX3739" s="51"/>
      <c r="CY3739" s="51"/>
      <c r="CZ3739" s="51"/>
      <c r="DA3739" s="51"/>
      <c r="DB3739" s="51"/>
      <c r="DC3739" s="51"/>
      <c r="DD3739" s="51"/>
    </row>
    <row r="3740" spans="73:108" ht="15" x14ac:dyDescent="0.25">
      <c r="BU3740" s="91"/>
      <c r="BV3740" s="177">
        <v>2008</v>
      </c>
      <c r="BW3740" s="177">
        <v>9</v>
      </c>
      <c r="BX3740" s="177" t="s">
        <v>269</v>
      </c>
      <c r="BY3740" s="177" t="s">
        <v>262</v>
      </c>
      <c r="BZ3740" s="177" t="s">
        <v>277</v>
      </c>
      <c r="CA3740" s="177">
        <v>3</v>
      </c>
      <c r="CB3740" s="177" t="s">
        <v>264</v>
      </c>
      <c r="CC3740" s="122">
        <v>3717.22</v>
      </c>
      <c r="CD3740" s="178" t="s">
        <v>2866</v>
      </c>
      <c r="CE3740" s="177" t="s">
        <v>270</v>
      </c>
      <c r="CF3740" s="177" t="s">
        <v>1016</v>
      </c>
      <c r="CG3740" s="83" t="s">
        <v>9</v>
      </c>
      <c r="CH3740" s="57"/>
      <c r="CV3740" s="51"/>
      <c r="CW3740" s="51"/>
      <c r="CX3740" s="51"/>
      <c r="CY3740" s="51"/>
      <c r="CZ3740" s="51"/>
      <c r="DA3740" s="51"/>
      <c r="DB3740" s="51"/>
      <c r="DC3740" s="51"/>
      <c r="DD3740" s="51"/>
    </row>
    <row r="3741" spans="73:108" ht="15" x14ac:dyDescent="0.25">
      <c r="BU3741" s="91"/>
      <c r="BV3741" s="177">
        <v>2008</v>
      </c>
      <c r="BW3741" s="177">
        <v>9</v>
      </c>
      <c r="BX3741" s="177" t="s">
        <v>269</v>
      </c>
      <c r="BY3741" s="177" t="s">
        <v>262</v>
      </c>
      <c r="BZ3741" s="177" t="s">
        <v>277</v>
      </c>
      <c r="CA3741" s="177">
        <v>3</v>
      </c>
      <c r="CB3741" s="177" t="s">
        <v>264</v>
      </c>
      <c r="CC3741" s="122">
        <v>4276.3900000000003</v>
      </c>
      <c r="CD3741" s="178" t="s">
        <v>2867</v>
      </c>
      <c r="CE3741" s="177" t="s">
        <v>270</v>
      </c>
      <c r="CF3741" s="177" t="s">
        <v>1012</v>
      </c>
      <c r="CG3741" s="83" t="s">
        <v>9</v>
      </c>
      <c r="CH3741" s="57"/>
      <c r="CV3741" s="51"/>
      <c r="CW3741" s="51"/>
      <c r="CX3741" s="51"/>
      <c r="CY3741" s="51"/>
      <c r="CZ3741" s="51"/>
      <c r="DA3741" s="51"/>
      <c r="DB3741" s="51"/>
      <c r="DC3741" s="51"/>
      <c r="DD3741" s="51"/>
    </row>
    <row r="3742" spans="73:108" ht="15" x14ac:dyDescent="0.25">
      <c r="BU3742" s="91"/>
      <c r="BV3742" s="177">
        <v>2008</v>
      </c>
      <c r="BW3742" s="177">
        <v>9</v>
      </c>
      <c r="BX3742" s="177" t="s">
        <v>269</v>
      </c>
      <c r="BY3742" s="177" t="s">
        <v>262</v>
      </c>
      <c r="BZ3742" s="177" t="s">
        <v>277</v>
      </c>
      <c r="CA3742" s="177">
        <v>3</v>
      </c>
      <c r="CB3742" s="177" t="s">
        <v>264</v>
      </c>
      <c r="CC3742" s="122">
        <v>20369.22</v>
      </c>
      <c r="CD3742" s="178" t="s">
        <v>2868</v>
      </c>
      <c r="CE3742" s="177" t="s">
        <v>270</v>
      </c>
      <c r="CF3742" s="177" t="s">
        <v>1015</v>
      </c>
      <c r="CG3742" s="83" t="s">
        <v>9</v>
      </c>
      <c r="CH3742" s="57"/>
      <c r="CV3742" s="51"/>
      <c r="CW3742" s="51"/>
      <c r="CX3742" s="51"/>
      <c r="CY3742" s="51"/>
      <c r="CZ3742" s="51"/>
      <c r="DA3742" s="51"/>
      <c r="DB3742" s="51"/>
      <c r="DC3742" s="51"/>
      <c r="DD3742" s="51"/>
    </row>
    <row r="3743" spans="73:108" ht="15" x14ac:dyDescent="0.25">
      <c r="BU3743" s="91"/>
      <c r="BV3743" s="177">
        <v>2008</v>
      </c>
      <c r="BW3743" s="177">
        <v>9</v>
      </c>
      <c r="BX3743" s="177" t="s">
        <v>269</v>
      </c>
      <c r="BY3743" s="177" t="s">
        <v>262</v>
      </c>
      <c r="BZ3743" s="177" t="s">
        <v>277</v>
      </c>
      <c r="CA3743" s="177">
        <v>3</v>
      </c>
      <c r="CB3743" s="177" t="s">
        <v>264</v>
      </c>
      <c r="CC3743" s="122">
        <v>17339.439999999999</v>
      </c>
      <c r="CD3743" s="178" t="s">
        <v>2869</v>
      </c>
      <c r="CE3743" s="177" t="s">
        <v>270</v>
      </c>
      <c r="CF3743" s="177" t="s">
        <v>1014</v>
      </c>
      <c r="CG3743" s="83" t="s">
        <v>9</v>
      </c>
      <c r="CH3743" s="57"/>
      <c r="CV3743" s="51"/>
      <c r="CW3743" s="51"/>
      <c r="CX3743" s="51"/>
      <c r="CY3743" s="51"/>
      <c r="CZ3743" s="51"/>
      <c r="DA3743" s="51"/>
      <c r="DB3743" s="51"/>
      <c r="DC3743" s="51"/>
      <c r="DD3743" s="51"/>
    </row>
    <row r="3744" spans="73:108" ht="15" x14ac:dyDescent="0.25">
      <c r="BU3744" s="91"/>
      <c r="BV3744" s="177">
        <v>2008</v>
      </c>
      <c r="BW3744" s="177">
        <v>9</v>
      </c>
      <c r="BX3744" s="177" t="s">
        <v>269</v>
      </c>
      <c r="BY3744" s="177" t="s">
        <v>262</v>
      </c>
      <c r="BZ3744" s="177" t="s">
        <v>277</v>
      </c>
      <c r="CA3744" s="177">
        <v>3</v>
      </c>
      <c r="CB3744" s="177" t="s">
        <v>264</v>
      </c>
      <c r="CC3744" s="122">
        <v>135</v>
      </c>
      <c r="CD3744" s="178" t="s">
        <v>2870</v>
      </c>
      <c r="CE3744" s="177" t="s">
        <v>270</v>
      </c>
      <c r="CF3744" s="177" t="s">
        <v>1013</v>
      </c>
      <c r="CG3744" s="83" t="s">
        <v>9</v>
      </c>
      <c r="CH3744" s="57"/>
      <c r="CV3744" s="51"/>
      <c r="CW3744" s="51"/>
      <c r="CX3744" s="51"/>
      <c r="CY3744" s="51"/>
      <c r="CZ3744" s="51"/>
      <c r="DA3744" s="51"/>
      <c r="DB3744" s="51"/>
      <c r="DC3744" s="51"/>
      <c r="DD3744" s="51"/>
    </row>
    <row r="3745" spans="73:108" ht="15" x14ac:dyDescent="0.25">
      <c r="BU3745" s="91"/>
      <c r="BV3745" s="177">
        <v>2008</v>
      </c>
      <c r="BW3745" s="177">
        <v>9</v>
      </c>
      <c r="BX3745" s="177" t="s">
        <v>269</v>
      </c>
      <c r="BY3745" s="177" t="s">
        <v>262</v>
      </c>
      <c r="BZ3745" s="177" t="s">
        <v>277</v>
      </c>
      <c r="CA3745" s="177">
        <v>3</v>
      </c>
      <c r="CB3745" s="177" t="s">
        <v>264</v>
      </c>
      <c r="CC3745" s="122">
        <v>814.68</v>
      </c>
      <c r="CD3745" s="178" t="s">
        <v>2871</v>
      </c>
      <c r="CE3745" s="177" t="s">
        <v>270</v>
      </c>
      <c r="CF3745" s="177" t="s">
        <v>1019</v>
      </c>
      <c r="CG3745" s="83" t="s">
        <v>9</v>
      </c>
      <c r="CH3745" s="57"/>
      <c r="CV3745" s="51"/>
      <c r="CW3745" s="51"/>
      <c r="CX3745" s="51"/>
      <c r="CY3745" s="51"/>
      <c r="CZ3745" s="51"/>
      <c r="DA3745" s="51"/>
      <c r="DB3745" s="51"/>
      <c r="DC3745" s="51"/>
      <c r="DD3745" s="51"/>
    </row>
    <row r="3746" spans="73:108" ht="15" x14ac:dyDescent="0.25">
      <c r="BU3746" s="91"/>
      <c r="BV3746" s="177">
        <v>2008</v>
      </c>
      <c r="BW3746" s="177">
        <v>9</v>
      </c>
      <c r="BX3746" s="177" t="s">
        <v>269</v>
      </c>
      <c r="BY3746" s="177" t="s">
        <v>262</v>
      </c>
      <c r="BZ3746" s="177" t="s">
        <v>277</v>
      </c>
      <c r="CA3746" s="177">
        <v>3</v>
      </c>
      <c r="CB3746" s="177" t="s">
        <v>264</v>
      </c>
      <c r="CC3746" s="122">
        <v>4585.75</v>
      </c>
      <c r="CD3746" s="178" t="s">
        <v>2872</v>
      </c>
      <c r="CE3746" s="177" t="s">
        <v>270</v>
      </c>
      <c r="CF3746" s="177" t="s">
        <v>1018</v>
      </c>
      <c r="CG3746" s="83" t="s">
        <v>9</v>
      </c>
      <c r="CH3746" s="57"/>
      <c r="CV3746" s="51"/>
      <c r="CW3746" s="51"/>
      <c r="CX3746" s="51"/>
      <c r="CY3746" s="51"/>
      <c r="CZ3746" s="51"/>
      <c r="DA3746" s="51"/>
      <c r="DB3746" s="51"/>
      <c r="DC3746" s="51"/>
      <c r="DD3746" s="51"/>
    </row>
    <row r="3747" spans="73:108" ht="15" x14ac:dyDescent="0.25">
      <c r="BU3747" s="91"/>
      <c r="BV3747" s="177">
        <v>2008</v>
      </c>
      <c r="BW3747" s="177">
        <v>9</v>
      </c>
      <c r="BX3747" s="177" t="s">
        <v>269</v>
      </c>
      <c r="BY3747" s="177" t="s">
        <v>262</v>
      </c>
      <c r="BZ3747" s="177" t="s">
        <v>277</v>
      </c>
      <c r="CA3747" s="177">
        <v>3</v>
      </c>
      <c r="CB3747" s="177" t="s">
        <v>264</v>
      </c>
      <c r="CC3747" s="122">
        <v>9000</v>
      </c>
      <c r="CD3747" s="178" t="s">
        <v>2873</v>
      </c>
      <c r="CE3747" s="177" t="s">
        <v>270</v>
      </c>
      <c r="CF3747" s="177" t="s">
        <v>1017</v>
      </c>
      <c r="CG3747" s="83" t="s">
        <v>9</v>
      </c>
      <c r="CH3747" s="57"/>
      <c r="CV3747" s="51"/>
      <c r="CW3747" s="51"/>
      <c r="CX3747" s="51"/>
      <c r="CY3747" s="51"/>
      <c r="CZ3747" s="51"/>
      <c r="DA3747" s="51"/>
      <c r="DB3747" s="51"/>
      <c r="DC3747" s="51"/>
      <c r="DD3747" s="51"/>
    </row>
    <row r="3748" spans="73:108" ht="15" x14ac:dyDescent="0.25">
      <c r="BU3748" s="91"/>
      <c r="BV3748" s="177">
        <v>2008</v>
      </c>
      <c r="BW3748" s="177">
        <v>9</v>
      </c>
      <c r="BX3748" s="177" t="s">
        <v>269</v>
      </c>
      <c r="BY3748" s="177" t="s">
        <v>262</v>
      </c>
      <c r="BZ3748" s="177" t="s">
        <v>277</v>
      </c>
      <c r="CA3748" s="177">
        <v>3</v>
      </c>
      <c r="CB3748" s="177" t="s">
        <v>264</v>
      </c>
      <c r="CC3748" s="122">
        <v>9588.7999999999993</v>
      </c>
      <c r="CD3748" s="178" t="s">
        <v>2874</v>
      </c>
      <c r="CE3748" s="177" t="s">
        <v>270</v>
      </c>
      <c r="CF3748" s="177" t="s">
        <v>1010</v>
      </c>
      <c r="CG3748" s="83" t="s">
        <v>9</v>
      </c>
      <c r="CH3748" s="57"/>
      <c r="CV3748" s="51"/>
      <c r="CW3748" s="51"/>
      <c r="CX3748" s="51"/>
      <c r="CY3748" s="51"/>
      <c r="CZ3748" s="51"/>
      <c r="DA3748" s="51"/>
      <c r="DB3748" s="51"/>
      <c r="DC3748" s="51"/>
      <c r="DD3748" s="51"/>
    </row>
    <row r="3749" spans="73:108" ht="15" x14ac:dyDescent="0.25">
      <c r="BU3749" s="91"/>
      <c r="BV3749" s="177">
        <v>2008</v>
      </c>
      <c r="BW3749" s="177">
        <v>9</v>
      </c>
      <c r="BX3749" s="177" t="s">
        <v>269</v>
      </c>
      <c r="BY3749" s="177" t="s">
        <v>262</v>
      </c>
      <c r="BZ3749" s="177" t="s">
        <v>277</v>
      </c>
      <c r="CA3749" s="177">
        <v>3</v>
      </c>
      <c r="CB3749" s="177" t="s">
        <v>264</v>
      </c>
      <c r="CC3749" s="122">
        <v>6073.6</v>
      </c>
      <c r="CD3749" s="178" t="s">
        <v>2875</v>
      </c>
      <c r="CE3749" s="177" t="s">
        <v>270</v>
      </c>
      <c r="CF3749" s="177" t="s">
        <v>1020</v>
      </c>
      <c r="CG3749" s="83" t="s">
        <v>9</v>
      </c>
      <c r="CH3749" s="57"/>
      <c r="CV3749" s="51"/>
      <c r="CW3749" s="51"/>
      <c r="CX3749" s="51"/>
      <c r="CY3749" s="51"/>
      <c r="CZ3749" s="51"/>
      <c r="DA3749" s="51"/>
      <c r="DB3749" s="51"/>
      <c r="DC3749" s="51"/>
      <c r="DD3749" s="51"/>
    </row>
    <row r="3750" spans="73:108" ht="15" x14ac:dyDescent="0.25">
      <c r="BU3750" s="91"/>
      <c r="BV3750" s="177">
        <v>2008</v>
      </c>
      <c r="BW3750" s="177">
        <v>9</v>
      </c>
      <c r="BX3750" s="177" t="s">
        <v>269</v>
      </c>
      <c r="BY3750" s="177" t="s">
        <v>262</v>
      </c>
      <c r="BZ3750" s="177" t="s">
        <v>277</v>
      </c>
      <c r="CA3750" s="177">
        <v>3</v>
      </c>
      <c r="CB3750" s="177" t="s">
        <v>264</v>
      </c>
      <c r="CC3750" s="122">
        <v>7067.4</v>
      </c>
      <c r="CD3750" s="178" t="s">
        <v>2876</v>
      </c>
      <c r="CE3750" s="177" t="s">
        <v>270</v>
      </c>
      <c r="CF3750" s="177" t="s">
        <v>1008</v>
      </c>
      <c r="CG3750" s="83" t="s">
        <v>9</v>
      </c>
      <c r="CH3750" s="57"/>
      <c r="CV3750" s="51"/>
      <c r="CW3750" s="51"/>
      <c r="CX3750" s="51"/>
      <c r="CY3750" s="51"/>
      <c r="CZ3750" s="51"/>
      <c r="DA3750" s="51"/>
      <c r="DB3750" s="51"/>
      <c r="DC3750" s="51"/>
      <c r="DD3750" s="51"/>
    </row>
    <row r="3751" spans="73:108" ht="15" x14ac:dyDescent="0.25">
      <c r="BU3751" s="91"/>
      <c r="BV3751" s="177">
        <v>2008</v>
      </c>
      <c r="BW3751" s="177">
        <v>9</v>
      </c>
      <c r="BX3751" s="177" t="s">
        <v>269</v>
      </c>
      <c r="BY3751" s="177" t="s">
        <v>262</v>
      </c>
      <c r="BZ3751" s="177" t="s">
        <v>277</v>
      </c>
      <c r="CA3751" s="177">
        <v>3</v>
      </c>
      <c r="CB3751" s="177" t="s">
        <v>264</v>
      </c>
      <c r="CC3751" s="122">
        <v>2485.3000000000002</v>
      </c>
      <c r="CD3751" s="178" t="s">
        <v>2877</v>
      </c>
      <c r="CE3751" s="177" t="s">
        <v>270</v>
      </c>
      <c r="CF3751" s="177" t="s">
        <v>1011</v>
      </c>
      <c r="CG3751" s="83" t="s">
        <v>9</v>
      </c>
      <c r="CH3751" s="57"/>
      <c r="CV3751" s="51"/>
      <c r="CW3751" s="51"/>
      <c r="CX3751" s="51"/>
      <c r="CY3751" s="51"/>
      <c r="CZ3751" s="51"/>
      <c r="DA3751" s="51"/>
      <c r="DB3751" s="51"/>
      <c r="DC3751" s="51"/>
      <c r="DD3751" s="51"/>
    </row>
    <row r="3752" spans="73:108" ht="15" x14ac:dyDescent="0.25">
      <c r="BU3752" s="91"/>
      <c r="BV3752" s="177">
        <v>2008</v>
      </c>
      <c r="BW3752" s="177">
        <v>9</v>
      </c>
      <c r="BX3752" s="177" t="s">
        <v>269</v>
      </c>
      <c r="BY3752" s="177" t="s">
        <v>262</v>
      </c>
      <c r="BZ3752" s="177" t="s">
        <v>277</v>
      </c>
      <c r="CA3752" s="177">
        <v>3</v>
      </c>
      <c r="CB3752" s="177" t="s">
        <v>264</v>
      </c>
      <c r="CC3752" s="122">
        <v>4669.96</v>
      </c>
      <c r="CD3752" s="178" t="s">
        <v>2878</v>
      </c>
      <c r="CE3752" s="177" t="s">
        <v>270</v>
      </c>
      <c r="CF3752" s="177" t="s">
        <v>1009</v>
      </c>
      <c r="CG3752" s="83" t="s">
        <v>9</v>
      </c>
      <c r="CH3752" s="57"/>
      <c r="CV3752" s="51"/>
      <c r="CW3752" s="51"/>
      <c r="CX3752" s="51"/>
      <c r="CY3752" s="51"/>
      <c r="CZ3752" s="51"/>
      <c r="DA3752" s="51"/>
      <c r="DB3752" s="51"/>
      <c r="DC3752" s="51"/>
      <c r="DD3752" s="51"/>
    </row>
    <row r="3753" spans="73:108" ht="15" x14ac:dyDescent="0.25">
      <c r="BU3753" s="91"/>
      <c r="BV3753" s="177">
        <v>2008</v>
      </c>
      <c r="BW3753" s="177">
        <v>9</v>
      </c>
      <c r="BX3753" s="177" t="s">
        <v>269</v>
      </c>
      <c r="BY3753" s="177" t="s">
        <v>262</v>
      </c>
      <c r="BZ3753" s="177" t="s">
        <v>277</v>
      </c>
      <c r="CA3753" s="177">
        <v>3</v>
      </c>
      <c r="CB3753" s="177" t="s">
        <v>389</v>
      </c>
      <c r="CC3753" s="122">
        <v>1500</v>
      </c>
      <c r="CD3753" s="178" t="s">
        <v>2879</v>
      </c>
      <c r="CE3753" s="177" t="s">
        <v>270</v>
      </c>
      <c r="CF3753" s="177" t="s">
        <v>1021</v>
      </c>
      <c r="CG3753" s="83" t="s">
        <v>9</v>
      </c>
      <c r="CH3753" s="57"/>
      <c r="CV3753" s="51"/>
      <c r="CW3753" s="51"/>
      <c r="CX3753" s="51"/>
      <c r="CY3753" s="51"/>
      <c r="CZ3753" s="51"/>
      <c r="DA3753" s="51"/>
      <c r="DB3753" s="51"/>
      <c r="DC3753" s="51"/>
      <c r="DD3753" s="51"/>
    </row>
    <row r="3754" spans="73:108" ht="15" x14ac:dyDescent="0.25">
      <c r="BU3754" s="91"/>
      <c r="BV3754" s="177">
        <v>2008</v>
      </c>
      <c r="BW3754" s="177">
        <v>9</v>
      </c>
      <c r="BX3754" s="177" t="s">
        <v>269</v>
      </c>
      <c r="BY3754" s="177" t="s">
        <v>262</v>
      </c>
      <c r="BZ3754" s="177" t="s">
        <v>263</v>
      </c>
      <c r="CA3754" s="177">
        <v>3</v>
      </c>
      <c r="CB3754" s="177" t="s">
        <v>264</v>
      </c>
      <c r="CC3754" s="122">
        <v>19463</v>
      </c>
      <c r="CD3754" s="178" t="s">
        <v>2886</v>
      </c>
      <c r="CE3754" s="177" t="s">
        <v>270</v>
      </c>
      <c r="CF3754" s="177" t="s">
        <v>1028</v>
      </c>
      <c r="CG3754" s="83" t="s">
        <v>9</v>
      </c>
      <c r="CH3754" s="57"/>
      <c r="CV3754" s="51"/>
      <c r="CW3754" s="51"/>
      <c r="CX3754" s="51"/>
      <c r="CY3754" s="51"/>
      <c r="CZ3754" s="51"/>
      <c r="DA3754" s="51"/>
      <c r="DB3754" s="51"/>
      <c r="DC3754" s="51"/>
      <c r="DD3754" s="51"/>
    </row>
    <row r="3755" spans="73:108" ht="15" x14ac:dyDescent="0.25">
      <c r="BU3755" s="91"/>
      <c r="BV3755" s="177">
        <v>2008</v>
      </c>
      <c r="BW3755" s="177">
        <v>9</v>
      </c>
      <c r="BX3755" s="177" t="s">
        <v>269</v>
      </c>
      <c r="BY3755" s="177" t="s">
        <v>262</v>
      </c>
      <c r="BZ3755" s="177" t="s">
        <v>263</v>
      </c>
      <c r="CA3755" s="177">
        <v>3</v>
      </c>
      <c r="CB3755" s="177" t="s">
        <v>264</v>
      </c>
      <c r="CC3755" s="122">
        <v>19042</v>
      </c>
      <c r="CD3755" s="178" t="s">
        <v>2887</v>
      </c>
      <c r="CE3755" s="177" t="s">
        <v>270</v>
      </c>
      <c r="CF3755" s="177" t="s">
        <v>1029</v>
      </c>
      <c r="CG3755" s="83" t="s">
        <v>9</v>
      </c>
      <c r="CH3755" s="57"/>
      <c r="CV3755" s="51"/>
      <c r="CW3755" s="51"/>
      <c r="CX3755" s="51"/>
      <c r="CY3755" s="51"/>
      <c r="CZ3755" s="51"/>
      <c r="DA3755" s="51"/>
      <c r="DB3755" s="51"/>
      <c r="DC3755" s="51"/>
      <c r="DD3755" s="51"/>
    </row>
    <row r="3756" spans="73:108" ht="15" x14ac:dyDescent="0.25">
      <c r="BU3756" s="91"/>
      <c r="BV3756" s="177">
        <v>2008</v>
      </c>
      <c r="BW3756" s="177">
        <v>9</v>
      </c>
      <c r="BX3756" s="177" t="s">
        <v>269</v>
      </c>
      <c r="BY3756" s="177" t="s">
        <v>262</v>
      </c>
      <c r="BZ3756" s="177" t="s">
        <v>266</v>
      </c>
      <c r="CA3756" s="177">
        <v>3</v>
      </c>
      <c r="CB3756" s="177" t="s">
        <v>264</v>
      </c>
      <c r="CC3756" s="122">
        <v>17721.25</v>
      </c>
      <c r="CD3756" s="178" t="s">
        <v>2888</v>
      </c>
      <c r="CE3756" s="177" t="s">
        <v>270</v>
      </c>
      <c r="CF3756" s="177" t="s">
        <v>1031</v>
      </c>
      <c r="CG3756" s="83" t="s">
        <v>9</v>
      </c>
      <c r="CH3756" s="57"/>
      <c r="CV3756" s="51"/>
      <c r="CW3756" s="51"/>
      <c r="CX3756" s="51"/>
      <c r="CY3756" s="51"/>
      <c r="CZ3756" s="51"/>
      <c r="DA3756" s="51"/>
      <c r="DB3756" s="51"/>
      <c r="DC3756" s="51"/>
      <c r="DD3756" s="51"/>
    </row>
    <row r="3757" spans="73:108" ht="15" x14ac:dyDescent="0.25">
      <c r="BU3757" s="91"/>
      <c r="BV3757" s="177">
        <v>2008</v>
      </c>
      <c r="BW3757" s="177">
        <v>9</v>
      </c>
      <c r="BX3757" s="177" t="s">
        <v>269</v>
      </c>
      <c r="BY3757" s="177" t="s">
        <v>262</v>
      </c>
      <c r="BZ3757" s="177" t="s">
        <v>266</v>
      </c>
      <c r="CA3757" s="177">
        <v>3</v>
      </c>
      <c r="CB3757" s="177" t="s">
        <v>264</v>
      </c>
      <c r="CC3757" s="122">
        <v>19463</v>
      </c>
      <c r="CD3757" s="178" t="s">
        <v>2886</v>
      </c>
      <c r="CE3757" s="177" t="s">
        <v>270</v>
      </c>
      <c r="CF3757" s="177" t="s">
        <v>1028</v>
      </c>
      <c r="CG3757" s="83" t="s">
        <v>9</v>
      </c>
      <c r="CH3757" s="57"/>
      <c r="CV3757" s="51"/>
      <c r="CW3757" s="51"/>
      <c r="CX3757" s="51"/>
      <c r="CY3757" s="51"/>
      <c r="CZ3757" s="51"/>
      <c r="DA3757" s="51"/>
      <c r="DB3757" s="51"/>
      <c r="DC3757" s="51"/>
      <c r="DD3757" s="51"/>
    </row>
    <row r="3758" spans="73:108" ht="15" x14ac:dyDescent="0.25">
      <c r="BU3758" s="91"/>
      <c r="BV3758" s="177">
        <v>2008</v>
      </c>
      <c r="BW3758" s="177">
        <v>9</v>
      </c>
      <c r="BX3758" s="177" t="s">
        <v>269</v>
      </c>
      <c r="BY3758" s="177" t="s">
        <v>262</v>
      </c>
      <c r="BZ3758" s="177" t="s">
        <v>266</v>
      </c>
      <c r="CA3758" s="177">
        <v>3</v>
      </c>
      <c r="CB3758" s="177" t="s">
        <v>264</v>
      </c>
      <c r="CC3758" s="122">
        <v>19042</v>
      </c>
      <c r="CD3758" s="178" t="s">
        <v>2887</v>
      </c>
      <c r="CE3758" s="177" t="s">
        <v>270</v>
      </c>
      <c r="CF3758" s="177" t="s">
        <v>1029</v>
      </c>
      <c r="CG3758" s="83" t="s">
        <v>9</v>
      </c>
      <c r="CH3758" s="57"/>
      <c r="CV3758" s="51"/>
      <c r="CW3758" s="51"/>
      <c r="CX3758" s="51"/>
      <c r="CY3758" s="51"/>
      <c r="CZ3758" s="51"/>
      <c r="DA3758" s="51"/>
      <c r="DB3758" s="51"/>
      <c r="DC3758" s="51"/>
      <c r="DD3758" s="51"/>
    </row>
    <row r="3759" spans="73:108" ht="15" x14ac:dyDescent="0.25">
      <c r="BU3759" s="91"/>
      <c r="BV3759" s="177">
        <v>2008</v>
      </c>
      <c r="BW3759" s="177">
        <v>9</v>
      </c>
      <c r="BX3759" s="177" t="s">
        <v>269</v>
      </c>
      <c r="BY3759" s="177" t="s">
        <v>262</v>
      </c>
      <c r="BZ3759" s="177" t="s">
        <v>267</v>
      </c>
      <c r="CA3759" s="177">
        <v>3</v>
      </c>
      <c r="CB3759" s="177" t="s">
        <v>264</v>
      </c>
      <c r="CC3759" s="122">
        <v>19125.310000000001</v>
      </c>
      <c r="CD3759" s="178" t="s">
        <v>2888</v>
      </c>
      <c r="CE3759" s="177" t="s">
        <v>270</v>
      </c>
      <c r="CF3759" s="177" t="s">
        <v>1031</v>
      </c>
      <c r="CG3759" s="83" t="s">
        <v>9</v>
      </c>
      <c r="CH3759" s="57"/>
      <c r="CV3759" s="51"/>
      <c r="CW3759" s="51"/>
      <c r="CX3759" s="51"/>
      <c r="CY3759" s="51"/>
      <c r="CZ3759" s="51"/>
      <c r="DA3759" s="51"/>
      <c r="DB3759" s="51"/>
      <c r="DC3759" s="51"/>
      <c r="DD3759" s="51"/>
    </row>
    <row r="3760" spans="73:108" ht="15" x14ac:dyDescent="0.25">
      <c r="BU3760" s="91"/>
      <c r="BV3760" s="177">
        <v>2008</v>
      </c>
      <c r="BW3760" s="177">
        <v>9</v>
      </c>
      <c r="BX3760" s="177" t="s">
        <v>269</v>
      </c>
      <c r="BY3760" s="177" t="s">
        <v>262</v>
      </c>
      <c r="BZ3760" s="177" t="s">
        <v>267</v>
      </c>
      <c r="CA3760" s="177">
        <v>3</v>
      </c>
      <c r="CB3760" s="177" t="s">
        <v>264</v>
      </c>
      <c r="CC3760" s="122">
        <v>19463</v>
      </c>
      <c r="CD3760" s="178" t="s">
        <v>2886</v>
      </c>
      <c r="CE3760" s="177" t="s">
        <v>270</v>
      </c>
      <c r="CF3760" s="177" t="s">
        <v>1028</v>
      </c>
      <c r="CG3760" s="83" t="s">
        <v>9</v>
      </c>
      <c r="CH3760" s="57"/>
      <c r="CV3760" s="51"/>
      <c r="CW3760" s="51"/>
      <c r="CX3760" s="51"/>
      <c r="CY3760" s="51"/>
      <c r="CZ3760" s="51"/>
      <c r="DA3760" s="51"/>
      <c r="DB3760" s="51"/>
      <c r="DC3760" s="51"/>
      <c r="DD3760" s="51"/>
    </row>
    <row r="3761" spans="73:108" ht="15" x14ac:dyDescent="0.25">
      <c r="BU3761" s="91"/>
      <c r="BV3761" s="177">
        <v>2008</v>
      </c>
      <c r="BW3761" s="177">
        <v>9</v>
      </c>
      <c r="BX3761" s="177" t="s">
        <v>269</v>
      </c>
      <c r="BY3761" s="177" t="s">
        <v>262</v>
      </c>
      <c r="BZ3761" s="177" t="s">
        <v>267</v>
      </c>
      <c r="CA3761" s="177">
        <v>3</v>
      </c>
      <c r="CB3761" s="177" t="s">
        <v>264</v>
      </c>
      <c r="CC3761" s="122">
        <v>1870</v>
      </c>
      <c r="CD3761" s="178" t="s">
        <v>2887</v>
      </c>
      <c r="CE3761" s="177" t="s">
        <v>270</v>
      </c>
      <c r="CF3761" s="177" t="s">
        <v>1029</v>
      </c>
      <c r="CG3761" s="83" t="s">
        <v>9</v>
      </c>
      <c r="CH3761" s="57"/>
      <c r="CV3761" s="51"/>
      <c r="CW3761" s="51"/>
      <c r="CX3761" s="51"/>
      <c r="CY3761" s="51"/>
      <c r="CZ3761" s="51"/>
      <c r="DA3761" s="51"/>
      <c r="DB3761" s="51"/>
      <c r="DC3761" s="51"/>
      <c r="DD3761" s="51"/>
    </row>
    <row r="3762" spans="73:108" ht="15" x14ac:dyDescent="0.25">
      <c r="BU3762" s="91"/>
      <c r="BV3762" s="177">
        <v>2008</v>
      </c>
      <c r="BW3762" s="177">
        <v>9</v>
      </c>
      <c r="BX3762" s="177" t="s">
        <v>269</v>
      </c>
      <c r="BY3762" s="177" t="s">
        <v>262</v>
      </c>
      <c r="BZ3762" s="177" t="s">
        <v>268</v>
      </c>
      <c r="CA3762" s="177">
        <v>3</v>
      </c>
      <c r="CB3762" s="177" t="s">
        <v>264</v>
      </c>
      <c r="CC3762" s="122">
        <v>31797.81</v>
      </c>
      <c r="CD3762" s="178" t="s">
        <v>2888</v>
      </c>
      <c r="CE3762" s="177" t="s">
        <v>270</v>
      </c>
      <c r="CF3762" s="177" t="s">
        <v>1031</v>
      </c>
      <c r="CG3762" s="83" t="s">
        <v>9</v>
      </c>
      <c r="CH3762" s="57"/>
      <c r="CV3762" s="51"/>
      <c r="CW3762" s="51"/>
      <c r="CX3762" s="51"/>
      <c r="CY3762" s="51"/>
      <c r="CZ3762" s="51"/>
      <c r="DA3762" s="51"/>
      <c r="DB3762" s="51"/>
      <c r="DC3762" s="51"/>
      <c r="DD3762" s="51"/>
    </row>
    <row r="3763" spans="73:108" ht="15" x14ac:dyDescent="0.25">
      <c r="BU3763" s="91"/>
      <c r="BV3763" s="177">
        <v>2008</v>
      </c>
      <c r="BW3763" s="177">
        <v>9</v>
      </c>
      <c r="BX3763" s="177" t="s">
        <v>269</v>
      </c>
      <c r="BY3763" s="177" t="s">
        <v>262</v>
      </c>
      <c r="BZ3763" s="177" t="s">
        <v>268</v>
      </c>
      <c r="CA3763" s="177">
        <v>3</v>
      </c>
      <c r="CB3763" s="177" t="s">
        <v>264</v>
      </c>
      <c r="CC3763" s="122">
        <v>3434.27</v>
      </c>
      <c r="CD3763" s="178" t="s">
        <v>2868</v>
      </c>
      <c r="CE3763" s="177" t="s">
        <v>270</v>
      </c>
      <c r="CF3763" s="177" t="s">
        <v>1015</v>
      </c>
      <c r="CG3763" s="83" t="s">
        <v>9</v>
      </c>
      <c r="CH3763" s="57"/>
      <c r="CV3763" s="51"/>
      <c r="CW3763" s="51"/>
      <c r="CX3763" s="51"/>
      <c r="CY3763" s="51"/>
      <c r="CZ3763" s="51"/>
      <c r="DA3763" s="51"/>
      <c r="DB3763" s="51"/>
      <c r="DC3763" s="51"/>
      <c r="DD3763" s="51"/>
    </row>
    <row r="3764" spans="73:108" ht="15" x14ac:dyDescent="0.25">
      <c r="BU3764" s="91"/>
      <c r="BV3764" s="177">
        <v>2008</v>
      </c>
      <c r="BW3764" s="177">
        <v>9</v>
      </c>
      <c r="BX3764" s="177" t="s">
        <v>269</v>
      </c>
      <c r="BY3764" s="177" t="s">
        <v>262</v>
      </c>
      <c r="BZ3764" s="177" t="s">
        <v>268</v>
      </c>
      <c r="CA3764" s="177">
        <v>3</v>
      </c>
      <c r="CB3764" s="177" t="s">
        <v>264</v>
      </c>
      <c r="CC3764" s="122">
        <v>1284.52</v>
      </c>
      <c r="CD3764" s="178" t="s">
        <v>2869</v>
      </c>
      <c r="CE3764" s="177" t="s">
        <v>270</v>
      </c>
      <c r="CF3764" s="177" t="s">
        <v>1014</v>
      </c>
      <c r="CG3764" s="83" t="s">
        <v>9</v>
      </c>
      <c r="CH3764" s="57"/>
      <c r="CV3764" s="51"/>
      <c r="CW3764" s="51"/>
      <c r="CX3764" s="51"/>
      <c r="CY3764" s="51"/>
      <c r="CZ3764" s="51"/>
      <c r="DA3764" s="51"/>
      <c r="DB3764" s="51"/>
      <c r="DC3764" s="51"/>
      <c r="DD3764" s="51"/>
    </row>
    <row r="3765" spans="73:108" ht="15" x14ac:dyDescent="0.25">
      <c r="BU3765" s="91"/>
      <c r="BV3765" s="177">
        <v>2008</v>
      </c>
      <c r="BW3765" s="177">
        <v>9</v>
      </c>
      <c r="BX3765" s="177" t="s">
        <v>269</v>
      </c>
      <c r="BY3765" s="177" t="s">
        <v>262</v>
      </c>
      <c r="BZ3765" s="177" t="s">
        <v>268</v>
      </c>
      <c r="CA3765" s="177">
        <v>3</v>
      </c>
      <c r="CB3765" s="177" t="s">
        <v>264</v>
      </c>
      <c r="CC3765" s="122">
        <v>19463</v>
      </c>
      <c r="CD3765" s="178" t="s">
        <v>2886</v>
      </c>
      <c r="CE3765" s="177" t="s">
        <v>270</v>
      </c>
      <c r="CF3765" s="177" t="s">
        <v>1028</v>
      </c>
      <c r="CG3765" s="83" t="s">
        <v>9</v>
      </c>
      <c r="CH3765" s="57"/>
      <c r="CV3765" s="51"/>
      <c r="CW3765" s="51"/>
      <c r="CX3765" s="51"/>
      <c r="CY3765" s="51"/>
      <c r="CZ3765" s="51"/>
      <c r="DA3765" s="51"/>
      <c r="DB3765" s="51"/>
      <c r="DC3765" s="51"/>
      <c r="DD3765" s="51"/>
    </row>
    <row r="3766" spans="73:108" ht="15" x14ac:dyDescent="0.25">
      <c r="BU3766" s="91"/>
      <c r="BV3766" s="177">
        <v>2008</v>
      </c>
      <c r="BW3766" s="177">
        <v>9</v>
      </c>
      <c r="BX3766" s="177" t="s">
        <v>269</v>
      </c>
      <c r="BY3766" s="177" t="s">
        <v>262</v>
      </c>
      <c r="BZ3766" s="177" t="s">
        <v>268</v>
      </c>
      <c r="CA3766" s="177">
        <v>3</v>
      </c>
      <c r="CB3766" s="177" t="s">
        <v>264</v>
      </c>
      <c r="CC3766" s="122">
        <v>1870</v>
      </c>
      <c r="CD3766" s="178" t="s">
        <v>2887</v>
      </c>
      <c r="CE3766" s="177" t="s">
        <v>270</v>
      </c>
      <c r="CF3766" s="177" t="s">
        <v>1029</v>
      </c>
      <c r="CG3766" s="83" t="s">
        <v>9</v>
      </c>
      <c r="CH3766" s="57"/>
      <c r="CV3766" s="51"/>
      <c r="CW3766" s="51"/>
      <c r="CX3766" s="51"/>
      <c r="CY3766" s="51"/>
      <c r="CZ3766" s="51"/>
      <c r="DA3766" s="51"/>
      <c r="DB3766" s="51"/>
      <c r="DC3766" s="51"/>
      <c r="DD3766" s="51"/>
    </row>
    <row r="3767" spans="73:108" ht="15" x14ac:dyDescent="0.25">
      <c r="BU3767" s="91"/>
      <c r="BV3767" s="177">
        <v>2008</v>
      </c>
      <c r="BW3767" s="177">
        <v>9</v>
      </c>
      <c r="BX3767" s="177" t="s">
        <v>269</v>
      </c>
      <c r="BY3767" s="177" t="s">
        <v>262</v>
      </c>
      <c r="BZ3767" s="177" t="s">
        <v>316</v>
      </c>
      <c r="CA3767" s="177">
        <v>3</v>
      </c>
      <c r="CB3767" s="177" t="s">
        <v>264</v>
      </c>
      <c r="CC3767" s="122">
        <v>20529.63</v>
      </c>
      <c r="CD3767" s="178" t="s">
        <v>2888</v>
      </c>
      <c r="CE3767" s="177" t="s">
        <v>270</v>
      </c>
      <c r="CF3767" s="177" t="s">
        <v>1031</v>
      </c>
      <c r="CG3767" s="83" t="s">
        <v>9</v>
      </c>
      <c r="CH3767" s="57"/>
      <c r="CV3767" s="51"/>
      <c r="CW3767" s="51"/>
      <c r="CX3767" s="51"/>
      <c r="CY3767" s="51"/>
      <c r="CZ3767" s="51"/>
      <c r="DA3767" s="51"/>
      <c r="DB3767" s="51"/>
      <c r="DC3767" s="51"/>
      <c r="DD3767" s="51"/>
    </row>
    <row r="3768" spans="73:108" ht="15" x14ac:dyDescent="0.25">
      <c r="BU3768" s="91"/>
      <c r="BV3768" s="177">
        <v>2008</v>
      </c>
      <c r="BW3768" s="177">
        <v>9</v>
      </c>
      <c r="BX3768" s="177" t="s">
        <v>269</v>
      </c>
      <c r="BY3768" s="177" t="s">
        <v>262</v>
      </c>
      <c r="BZ3768" s="177" t="s">
        <v>316</v>
      </c>
      <c r="CA3768" s="177">
        <v>3</v>
      </c>
      <c r="CB3768" s="177" t="s">
        <v>264</v>
      </c>
      <c r="CC3768" s="122">
        <v>19463</v>
      </c>
      <c r="CD3768" s="178" t="s">
        <v>2886</v>
      </c>
      <c r="CE3768" s="177" t="s">
        <v>270</v>
      </c>
      <c r="CF3768" s="177" t="s">
        <v>1028</v>
      </c>
      <c r="CG3768" s="83" t="s">
        <v>9</v>
      </c>
      <c r="CH3768" s="57"/>
      <c r="CV3768" s="51"/>
      <c r="CW3768" s="51"/>
      <c r="CX3768" s="51"/>
      <c r="CY3768" s="51"/>
      <c r="CZ3768" s="51"/>
      <c r="DA3768" s="51"/>
      <c r="DB3768" s="51"/>
      <c r="DC3768" s="51"/>
      <c r="DD3768" s="51"/>
    </row>
    <row r="3769" spans="73:108" ht="15" x14ac:dyDescent="0.25">
      <c r="BU3769" s="91"/>
      <c r="BV3769" s="177">
        <v>2008</v>
      </c>
      <c r="BW3769" s="177">
        <v>9</v>
      </c>
      <c r="BX3769" s="177" t="s">
        <v>269</v>
      </c>
      <c r="BY3769" s="177" t="s">
        <v>262</v>
      </c>
      <c r="BZ3769" s="177" t="s">
        <v>316</v>
      </c>
      <c r="CA3769" s="177">
        <v>3</v>
      </c>
      <c r="CB3769" s="177" t="s">
        <v>264</v>
      </c>
      <c r="CC3769" s="122">
        <v>1870</v>
      </c>
      <c r="CD3769" s="178" t="s">
        <v>2887</v>
      </c>
      <c r="CE3769" s="177" t="s">
        <v>270</v>
      </c>
      <c r="CF3769" s="177" t="s">
        <v>1029</v>
      </c>
      <c r="CG3769" s="83" t="s">
        <v>9</v>
      </c>
      <c r="CH3769" s="57"/>
      <c r="CV3769" s="51"/>
      <c r="CW3769" s="51"/>
      <c r="CX3769" s="51"/>
      <c r="CY3769" s="51"/>
      <c r="CZ3769" s="51"/>
      <c r="DA3769" s="51"/>
      <c r="DB3769" s="51"/>
      <c r="DC3769" s="51"/>
      <c r="DD3769" s="51"/>
    </row>
    <row r="3770" spans="73:108" ht="15" x14ac:dyDescent="0.25">
      <c r="BU3770" s="91"/>
      <c r="BV3770" s="177">
        <v>2008</v>
      </c>
      <c r="BW3770" s="177">
        <v>9</v>
      </c>
      <c r="BX3770" s="177" t="s">
        <v>269</v>
      </c>
      <c r="BY3770" s="177" t="s">
        <v>262</v>
      </c>
      <c r="BZ3770" s="177" t="s">
        <v>316</v>
      </c>
      <c r="CA3770" s="177">
        <v>3</v>
      </c>
      <c r="CB3770" s="177" t="s">
        <v>264</v>
      </c>
      <c r="CC3770" s="122">
        <v>39262.5</v>
      </c>
      <c r="CD3770" s="178" t="s">
        <v>2889</v>
      </c>
      <c r="CE3770" s="177" t="s">
        <v>270</v>
      </c>
      <c r="CF3770" s="177" t="s">
        <v>1032</v>
      </c>
      <c r="CG3770" s="83" t="s">
        <v>9</v>
      </c>
      <c r="CH3770" s="57"/>
      <c r="CV3770" s="51"/>
      <c r="CW3770" s="51"/>
      <c r="CX3770" s="51"/>
      <c r="CY3770" s="51"/>
      <c r="CZ3770" s="51"/>
      <c r="DA3770" s="51"/>
      <c r="DB3770" s="51"/>
      <c r="DC3770" s="51"/>
      <c r="DD3770" s="51"/>
    </row>
    <row r="3771" spans="73:108" ht="15" x14ac:dyDescent="0.25">
      <c r="BU3771" s="91"/>
      <c r="BV3771" s="177">
        <v>2008</v>
      </c>
      <c r="BW3771" s="177">
        <v>9</v>
      </c>
      <c r="BX3771" s="177" t="s">
        <v>269</v>
      </c>
      <c r="BY3771" s="177" t="s">
        <v>262</v>
      </c>
      <c r="BZ3771" s="177" t="s">
        <v>316</v>
      </c>
      <c r="CA3771" s="177">
        <v>3</v>
      </c>
      <c r="CB3771" s="177" t="s">
        <v>264</v>
      </c>
      <c r="CC3771" s="122">
        <v>4362.5</v>
      </c>
      <c r="CD3771" s="178" t="s">
        <v>2890</v>
      </c>
      <c r="CE3771" s="177" t="s">
        <v>270</v>
      </c>
      <c r="CF3771" s="177" t="s">
        <v>1033</v>
      </c>
      <c r="CG3771" s="83" t="s">
        <v>9</v>
      </c>
      <c r="CH3771" s="57"/>
      <c r="CV3771" s="51"/>
      <c r="CW3771" s="51"/>
      <c r="CX3771" s="51"/>
      <c r="CY3771" s="51"/>
      <c r="CZ3771" s="51"/>
      <c r="DA3771" s="51"/>
      <c r="DB3771" s="51"/>
      <c r="DC3771" s="51"/>
      <c r="DD3771" s="51"/>
    </row>
    <row r="3772" spans="73:108" ht="15" x14ac:dyDescent="0.25">
      <c r="BU3772" s="91"/>
      <c r="BV3772" s="177">
        <v>2008</v>
      </c>
      <c r="BW3772" s="177">
        <v>9</v>
      </c>
      <c r="BX3772" s="177" t="s">
        <v>269</v>
      </c>
      <c r="BY3772" s="177" t="s">
        <v>262</v>
      </c>
      <c r="BZ3772" s="177" t="s">
        <v>347</v>
      </c>
      <c r="CA3772" s="177">
        <v>3</v>
      </c>
      <c r="CB3772" s="177" t="s">
        <v>264</v>
      </c>
      <c r="CC3772" s="122">
        <v>19462.75</v>
      </c>
      <c r="CD3772" s="178" t="s">
        <v>2886</v>
      </c>
      <c r="CE3772" s="177" t="s">
        <v>270</v>
      </c>
      <c r="CF3772" s="177" t="s">
        <v>1028</v>
      </c>
      <c r="CG3772" s="83" t="s">
        <v>9</v>
      </c>
      <c r="CH3772" s="57"/>
      <c r="CV3772" s="51"/>
      <c r="CW3772" s="51"/>
      <c r="CX3772" s="51"/>
      <c r="CY3772" s="51"/>
      <c r="CZ3772" s="51"/>
      <c r="DA3772" s="51"/>
      <c r="DB3772" s="51"/>
      <c r="DC3772" s="51"/>
      <c r="DD3772" s="51"/>
    </row>
    <row r="3773" spans="73:108" ht="15" x14ac:dyDescent="0.25">
      <c r="BU3773" s="91"/>
      <c r="BV3773" s="177">
        <v>2008</v>
      </c>
      <c r="BW3773" s="177">
        <v>9</v>
      </c>
      <c r="BX3773" s="177" t="s">
        <v>269</v>
      </c>
      <c r="BY3773" s="177" t="s">
        <v>262</v>
      </c>
      <c r="BZ3773" s="177" t="s">
        <v>347</v>
      </c>
      <c r="CA3773" s="177">
        <v>3</v>
      </c>
      <c r="CB3773" s="177" t="s">
        <v>264</v>
      </c>
      <c r="CC3773" s="122">
        <v>1871.33</v>
      </c>
      <c r="CD3773" s="178" t="s">
        <v>2887</v>
      </c>
      <c r="CE3773" s="177" t="s">
        <v>270</v>
      </c>
      <c r="CF3773" s="177" t="s">
        <v>1029</v>
      </c>
      <c r="CG3773" s="83" t="s">
        <v>9</v>
      </c>
      <c r="CH3773" s="57"/>
      <c r="CV3773" s="51"/>
      <c r="CW3773" s="51"/>
      <c r="CX3773" s="51"/>
      <c r="CY3773" s="51"/>
      <c r="CZ3773" s="51"/>
      <c r="DA3773" s="51"/>
      <c r="DB3773" s="51"/>
      <c r="DC3773" s="51"/>
      <c r="DD3773" s="51"/>
    </row>
    <row r="3774" spans="73:108" ht="15" x14ac:dyDescent="0.25">
      <c r="BU3774" s="91"/>
      <c r="BV3774" s="177">
        <v>2008</v>
      </c>
      <c r="BW3774" s="177">
        <v>9</v>
      </c>
      <c r="BX3774" s="177" t="s">
        <v>269</v>
      </c>
      <c r="BY3774" s="177" t="s">
        <v>262</v>
      </c>
      <c r="BZ3774" s="177" t="s">
        <v>347</v>
      </c>
      <c r="CA3774" s="177">
        <v>3</v>
      </c>
      <c r="CB3774" s="177" t="s">
        <v>264</v>
      </c>
      <c r="CC3774" s="122">
        <v>276.88</v>
      </c>
      <c r="CD3774" s="178" t="s">
        <v>2877</v>
      </c>
      <c r="CE3774" s="177" t="s">
        <v>270</v>
      </c>
      <c r="CF3774" s="177" t="s">
        <v>1011</v>
      </c>
      <c r="CG3774" s="83" t="s">
        <v>9</v>
      </c>
      <c r="CH3774" s="57"/>
      <c r="CV3774" s="51"/>
      <c r="CW3774" s="51"/>
      <c r="CX3774" s="51"/>
      <c r="CY3774" s="51"/>
      <c r="CZ3774" s="51"/>
      <c r="DA3774" s="51"/>
      <c r="DB3774" s="51"/>
      <c r="DC3774" s="51"/>
      <c r="DD3774" s="51"/>
    </row>
    <row r="3775" spans="73:108" ht="15" x14ac:dyDescent="0.25">
      <c r="BU3775" s="91"/>
      <c r="BV3775" s="177">
        <v>2008</v>
      </c>
      <c r="BW3775" s="177">
        <v>9</v>
      </c>
      <c r="BX3775" s="177" t="s">
        <v>269</v>
      </c>
      <c r="BY3775" s="177" t="s">
        <v>262</v>
      </c>
      <c r="BZ3775" s="177" t="s">
        <v>277</v>
      </c>
      <c r="CA3775" s="177">
        <v>7</v>
      </c>
      <c r="CB3775" s="177" t="s">
        <v>264</v>
      </c>
      <c r="CC3775" s="122">
        <v>628.04999999999995</v>
      </c>
      <c r="CD3775" s="178" t="s">
        <v>2883</v>
      </c>
      <c r="CE3775" s="177" t="s">
        <v>270</v>
      </c>
      <c r="CF3775" s="177" t="s">
        <v>1026</v>
      </c>
      <c r="CG3775" s="83" t="s">
        <v>89</v>
      </c>
      <c r="CH3775" s="57"/>
      <c r="CV3775" s="51"/>
      <c r="CW3775" s="51"/>
      <c r="CX3775" s="51"/>
      <c r="CY3775" s="51"/>
      <c r="CZ3775" s="51"/>
      <c r="DA3775" s="51"/>
      <c r="DB3775" s="51"/>
      <c r="DC3775" s="51"/>
      <c r="DD3775" s="51"/>
    </row>
    <row r="3776" spans="73:108" ht="15" x14ac:dyDescent="0.25">
      <c r="BU3776" s="91"/>
      <c r="BV3776" s="177">
        <v>2008</v>
      </c>
      <c r="BW3776" s="177">
        <v>9</v>
      </c>
      <c r="BX3776" s="177" t="s">
        <v>269</v>
      </c>
      <c r="BY3776" s="177" t="s">
        <v>262</v>
      </c>
      <c r="BZ3776" s="177" t="s">
        <v>277</v>
      </c>
      <c r="CA3776" s="177">
        <v>7</v>
      </c>
      <c r="CB3776" s="177" t="s">
        <v>264</v>
      </c>
      <c r="CC3776" s="122">
        <v>13.2</v>
      </c>
      <c r="CD3776" s="178" t="s">
        <v>2884</v>
      </c>
      <c r="CE3776" s="177" t="s">
        <v>270</v>
      </c>
      <c r="CF3776" s="177" t="s">
        <v>1027</v>
      </c>
      <c r="CG3776" s="83" t="s">
        <v>89</v>
      </c>
      <c r="CH3776" s="57"/>
      <c r="CV3776" s="51"/>
      <c r="CW3776" s="51"/>
      <c r="CX3776" s="51"/>
      <c r="CY3776" s="51"/>
      <c r="CZ3776" s="51"/>
      <c r="DA3776" s="51"/>
      <c r="DB3776" s="51"/>
      <c r="DC3776" s="51"/>
      <c r="DD3776" s="51"/>
    </row>
    <row r="3777" spans="73:108" ht="15" x14ac:dyDescent="0.25">
      <c r="BU3777" s="91"/>
      <c r="BV3777" s="177">
        <v>2008</v>
      </c>
      <c r="BW3777" s="177">
        <v>9</v>
      </c>
      <c r="BX3777" s="177" t="s">
        <v>269</v>
      </c>
      <c r="BY3777" s="177" t="s">
        <v>262</v>
      </c>
      <c r="BZ3777" s="177" t="s">
        <v>277</v>
      </c>
      <c r="CA3777" s="177">
        <v>7</v>
      </c>
      <c r="CB3777" s="177" t="s">
        <v>264</v>
      </c>
      <c r="CC3777" s="122">
        <v>1158.5999999999999</v>
      </c>
      <c r="CD3777" s="178" t="s">
        <v>2885</v>
      </c>
      <c r="CE3777" s="177" t="s">
        <v>270</v>
      </c>
      <c r="CF3777" s="177" t="s">
        <v>1025</v>
      </c>
      <c r="CG3777" s="83" t="s">
        <v>89</v>
      </c>
      <c r="CH3777" s="57"/>
      <c r="CV3777" s="51"/>
      <c r="CW3777" s="51"/>
      <c r="CX3777" s="51"/>
      <c r="CY3777" s="51"/>
      <c r="CZ3777" s="51"/>
      <c r="DA3777" s="51"/>
      <c r="DB3777" s="51"/>
      <c r="DC3777" s="51"/>
      <c r="DD3777" s="51"/>
    </row>
    <row r="3778" spans="73:108" ht="15" x14ac:dyDescent="0.25">
      <c r="BU3778" s="91"/>
      <c r="BV3778" s="177">
        <v>2008</v>
      </c>
      <c r="BW3778" s="177">
        <v>10</v>
      </c>
      <c r="BX3778" s="177" t="s">
        <v>269</v>
      </c>
      <c r="BY3778" s="177" t="s">
        <v>262</v>
      </c>
      <c r="BZ3778" s="177" t="s">
        <v>277</v>
      </c>
      <c r="CA3778" s="177">
        <v>3</v>
      </c>
      <c r="CB3778" s="177" t="s">
        <v>264</v>
      </c>
      <c r="CC3778" s="122">
        <v>16640</v>
      </c>
      <c r="CD3778" s="178" t="s">
        <v>2895</v>
      </c>
      <c r="CE3778" s="177" t="s">
        <v>270</v>
      </c>
      <c r="CF3778" s="177" t="s">
        <v>1065</v>
      </c>
      <c r="CG3778" s="83" t="s">
        <v>9</v>
      </c>
      <c r="CH3778" s="57"/>
      <c r="CV3778" s="51"/>
      <c r="CW3778" s="51"/>
      <c r="CX3778" s="51"/>
      <c r="CY3778" s="51"/>
      <c r="CZ3778" s="51"/>
      <c r="DA3778" s="51"/>
      <c r="DB3778" s="51"/>
      <c r="DC3778" s="51"/>
      <c r="DD3778" s="51"/>
    </row>
    <row r="3779" spans="73:108" ht="15" x14ac:dyDescent="0.25">
      <c r="BU3779" s="91"/>
      <c r="BV3779" s="177">
        <v>2008</v>
      </c>
      <c r="BW3779" s="177">
        <v>10</v>
      </c>
      <c r="BX3779" s="177" t="s">
        <v>269</v>
      </c>
      <c r="BY3779" s="177" t="s">
        <v>262</v>
      </c>
      <c r="BZ3779" s="177" t="s">
        <v>277</v>
      </c>
      <c r="CA3779" s="177">
        <v>3</v>
      </c>
      <c r="CB3779" s="177" t="s">
        <v>264</v>
      </c>
      <c r="CC3779" s="122">
        <v>12812.8</v>
      </c>
      <c r="CD3779" s="178" t="s">
        <v>2896</v>
      </c>
      <c r="CE3779" s="177" t="s">
        <v>270</v>
      </c>
      <c r="CF3779" s="177" t="s">
        <v>1065</v>
      </c>
      <c r="CG3779" s="83" t="s">
        <v>9</v>
      </c>
      <c r="CH3779" s="57"/>
      <c r="CV3779" s="51"/>
      <c r="CW3779" s="51"/>
      <c r="CX3779" s="51"/>
      <c r="CY3779" s="51"/>
      <c r="CZ3779" s="51"/>
      <c r="DA3779" s="51"/>
      <c r="DB3779" s="51"/>
      <c r="DC3779" s="51"/>
      <c r="DD3779" s="51"/>
    </row>
    <row r="3780" spans="73:108" ht="15" x14ac:dyDescent="0.25">
      <c r="BU3780" s="91"/>
      <c r="BV3780" s="177">
        <v>2008</v>
      </c>
      <c r="BW3780" s="177">
        <v>10</v>
      </c>
      <c r="BX3780" s="177" t="s">
        <v>269</v>
      </c>
      <c r="BY3780" s="177" t="s">
        <v>262</v>
      </c>
      <c r="BZ3780" s="177" t="s">
        <v>277</v>
      </c>
      <c r="CA3780" s="177">
        <v>3</v>
      </c>
      <c r="CB3780" s="177" t="s">
        <v>264</v>
      </c>
      <c r="CC3780" s="122">
        <v>14363.03</v>
      </c>
      <c r="CD3780" s="178" t="s">
        <v>2897</v>
      </c>
      <c r="CE3780" s="177" t="s">
        <v>270</v>
      </c>
      <c r="CF3780" s="177" t="s">
        <v>1061</v>
      </c>
      <c r="CG3780" s="83" t="s">
        <v>9</v>
      </c>
      <c r="CH3780" s="57"/>
      <c r="CV3780" s="51"/>
      <c r="CW3780" s="51"/>
      <c r="CX3780" s="51"/>
      <c r="CY3780" s="51"/>
      <c r="CZ3780" s="51"/>
      <c r="DA3780" s="51"/>
      <c r="DB3780" s="51"/>
      <c r="DC3780" s="51"/>
      <c r="DD3780" s="51"/>
    </row>
    <row r="3781" spans="73:108" ht="15" x14ac:dyDescent="0.25">
      <c r="BU3781" s="91"/>
      <c r="BV3781" s="177">
        <v>2008</v>
      </c>
      <c r="BW3781" s="177">
        <v>10</v>
      </c>
      <c r="BX3781" s="177" t="s">
        <v>269</v>
      </c>
      <c r="BY3781" s="177" t="s">
        <v>262</v>
      </c>
      <c r="BZ3781" s="177" t="s">
        <v>277</v>
      </c>
      <c r="CA3781" s="177">
        <v>3</v>
      </c>
      <c r="CB3781" s="177" t="s">
        <v>264</v>
      </c>
      <c r="CC3781" s="122">
        <v>18827.900000000001</v>
      </c>
      <c r="CD3781" s="178" t="s">
        <v>2898</v>
      </c>
      <c r="CE3781" s="177" t="s">
        <v>270</v>
      </c>
      <c r="CF3781" s="177" t="s">
        <v>1062</v>
      </c>
      <c r="CG3781" s="83" t="s">
        <v>9</v>
      </c>
      <c r="CH3781" s="57"/>
      <c r="CV3781" s="51"/>
      <c r="CW3781" s="51"/>
      <c r="CX3781" s="51"/>
      <c r="CY3781" s="51"/>
      <c r="CZ3781" s="51"/>
      <c r="DA3781" s="51"/>
      <c r="DB3781" s="51"/>
      <c r="DC3781" s="51"/>
      <c r="DD3781" s="51"/>
    </row>
    <row r="3782" spans="73:108" ht="15" x14ac:dyDescent="0.25">
      <c r="BU3782" s="91"/>
      <c r="BV3782" s="177">
        <v>2008</v>
      </c>
      <c r="BW3782" s="177">
        <v>10</v>
      </c>
      <c r="BX3782" s="177" t="s">
        <v>269</v>
      </c>
      <c r="BY3782" s="177" t="s">
        <v>262</v>
      </c>
      <c r="BZ3782" s="177" t="s">
        <v>277</v>
      </c>
      <c r="CA3782" s="177">
        <v>3</v>
      </c>
      <c r="CB3782" s="177" t="s">
        <v>264</v>
      </c>
      <c r="CC3782" s="122">
        <v>18831.62</v>
      </c>
      <c r="CD3782" s="178" t="s">
        <v>2899</v>
      </c>
      <c r="CE3782" s="177" t="s">
        <v>270</v>
      </c>
      <c r="CF3782" s="177" t="s">
        <v>1042</v>
      </c>
      <c r="CG3782" s="83" t="s">
        <v>9</v>
      </c>
      <c r="CH3782" s="57"/>
      <c r="CV3782" s="51"/>
      <c r="CW3782" s="51"/>
      <c r="CX3782" s="51"/>
      <c r="CY3782" s="51"/>
      <c r="CZ3782" s="51"/>
      <c r="DA3782" s="51"/>
      <c r="DB3782" s="51"/>
      <c r="DC3782" s="51"/>
      <c r="DD3782" s="51"/>
    </row>
    <row r="3783" spans="73:108" ht="15" x14ac:dyDescent="0.25">
      <c r="BU3783" s="91"/>
      <c r="BV3783" s="177">
        <v>2008</v>
      </c>
      <c r="BW3783" s="177">
        <v>10</v>
      </c>
      <c r="BX3783" s="177" t="s">
        <v>269</v>
      </c>
      <c r="BY3783" s="177" t="s">
        <v>262</v>
      </c>
      <c r="BZ3783" s="177" t="s">
        <v>277</v>
      </c>
      <c r="CA3783" s="177">
        <v>3</v>
      </c>
      <c r="CB3783" s="177" t="s">
        <v>264</v>
      </c>
      <c r="CC3783" s="122">
        <v>16788.150000000001</v>
      </c>
      <c r="CD3783" s="178" t="s">
        <v>2900</v>
      </c>
      <c r="CE3783" s="177" t="s">
        <v>270</v>
      </c>
      <c r="CF3783" s="177" t="s">
        <v>1048</v>
      </c>
      <c r="CG3783" s="83" t="s">
        <v>9</v>
      </c>
      <c r="CH3783" s="57"/>
      <c r="CV3783" s="51"/>
      <c r="CW3783" s="51"/>
      <c r="CX3783" s="51"/>
      <c r="CY3783" s="51"/>
      <c r="CZ3783" s="51"/>
      <c r="DA3783" s="51"/>
      <c r="DB3783" s="51"/>
      <c r="DC3783" s="51"/>
      <c r="DD3783" s="51"/>
    </row>
    <row r="3784" spans="73:108" ht="15" x14ac:dyDescent="0.25">
      <c r="BU3784" s="91"/>
      <c r="BV3784" s="177">
        <v>2008</v>
      </c>
      <c r="BW3784" s="177">
        <v>10</v>
      </c>
      <c r="BX3784" s="177" t="s">
        <v>269</v>
      </c>
      <c r="BY3784" s="177" t="s">
        <v>262</v>
      </c>
      <c r="BZ3784" s="177" t="s">
        <v>277</v>
      </c>
      <c r="CA3784" s="177">
        <v>3</v>
      </c>
      <c r="CB3784" s="177" t="s">
        <v>264</v>
      </c>
      <c r="CC3784" s="122">
        <v>11428.41</v>
      </c>
      <c r="CD3784" s="178" t="s">
        <v>2901</v>
      </c>
      <c r="CE3784" s="177" t="s">
        <v>270</v>
      </c>
      <c r="CF3784" s="177" t="s">
        <v>1046</v>
      </c>
      <c r="CG3784" s="83" t="s">
        <v>9</v>
      </c>
      <c r="CH3784" s="57"/>
      <c r="CV3784" s="51"/>
      <c r="CW3784" s="51"/>
      <c r="CX3784" s="51"/>
      <c r="CY3784" s="51"/>
      <c r="CZ3784" s="51"/>
      <c r="DA3784" s="51"/>
      <c r="DB3784" s="51"/>
      <c r="DC3784" s="51"/>
      <c r="DD3784" s="51"/>
    </row>
    <row r="3785" spans="73:108" ht="15" x14ac:dyDescent="0.25">
      <c r="BU3785" s="91"/>
      <c r="BV3785" s="177">
        <v>2008</v>
      </c>
      <c r="BW3785" s="177">
        <v>10</v>
      </c>
      <c r="BX3785" s="177" t="s">
        <v>269</v>
      </c>
      <c r="BY3785" s="177" t="s">
        <v>262</v>
      </c>
      <c r="BZ3785" s="177" t="s">
        <v>277</v>
      </c>
      <c r="CA3785" s="177">
        <v>3</v>
      </c>
      <c r="CB3785" s="177" t="s">
        <v>264</v>
      </c>
      <c r="CC3785" s="122">
        <v>17563.34</v>
      </c>
      <c r="CD3785" s="178" t="s">
        <v>2902</v>
      </c>
      <c r="CE3785" s="177" t="s">
        <v>270</v>
      </c>
      <c r="CF3785" s="177" t="s">
        <v>1047</v>
      </c>
      <c r="CG3785" s="83" t="s">
        <v>9</v>
      </c>
      <c r="CH3785" s="57"/>
      <c r="CV3785" s="51"/>
      <c r="CW3785" s="51"/>
      <c r="CX3785" s="51"/>
      <c r="CY3785" s="51"/>
      <c r="CZ3785" s="51"/>
      <c r="DA3785" s="51"/>
      <c r="DB3785" s="51"/>
      <c r="DC3785" s="51"/>
      <c r="DD3785" s="51"/>
    </row>
    <row r="3786" spans="73:108" ht="15" x14ac:dyDescent="0.25">
      <c r="BU3786" s="91"/>
      <c r="BV3786" s="177">
        <v>2008</v>
      </c>
      <c r="BW3786" s="177">
        <v>10</v>
      </c>
      <c r="BX3786" s="177" t="s">
        <v>269</v>
      </c>
      <c r="BY3786" s="177" t="s">
        <v>262</v>
      </c>
      <c r="BZ3786" s="177" t="s">
        <v>277</v>
      </c>
      <c r="CA3786" s="177">
        <v>3</v>
      </c>
      <c r="CB3786" s="177" t="s">
        <v>264</v>
      </c>
      <c r="CC3786" s="122">
        <v>18000</v>
      </c>
      <c r="CD3786" s="178" t="s">
        <v>2903</v>
      </c>
      <c r="CE3786" s="177" t="s">
        <v>270</v>
      </c>
      <c r="CF3786" s="177" t="s">
        <v>1045</v>
      </c>
      <c r="CG3786" s="83" t="s">
        <v>9</v>
      </c>
      <c r="CH3786" s="57"/>
      <c r="CV3786" s="51"/>
      <c r="CW3786" s="51"/>
      <c r="CX3786" s="51"/>
      <c r="CY3786" s="51"/>
      <c r="CZ3786" s="51"/>
      <c r="DA3786" s="51"/>
      <c r="DB3786" s="51"/>
      <c r="DC3786" s="51"/>
      <c r="DD3786" s="51"/>
    </row>
    <row r="3787" spans="73:108" ht="15" x14ac:dyDescent="0.25">
      <c r="BU3787" s="91"/>
      <c r="BV3787" s="177">
        <v>2008</v>
      </c>
      <c r="BW3787" s="177">
        <v>10</v>
      </c>
      <c r="BX3787" s="177" t="s">
        <v>269</v>
      </c>
      <c r="BY3787" s="177" t="s">
        <v>262</v>
      </c>
      <c r="BZ3787" s="177" t="s">
        <v>277</v>
      </c>
      <c r="CA3787" s="177">
        <v>3</v>
      </c>
      <c r="CB3787" s="177" t="s">
        <v>264</v>
      </c>
      <c r="CC3787" s="122">
        <v>12117</v>
      </c>
      <c r="CD3787" s="178" t="s">
        <v>2904</v>
      </c>
      <c r="CE3787" s="177" t="s">
        <v>270</v>
      </c>
      <c r="CF3787" s="177" t="s">
        <v>1044</v>
      </c>
      <c r="CG3787" s="83" t="s">
        <v>9</v>
      </c>
      <c r="CH3787" s="57"/>
      <c r="CV3787" s="51"/>
      <c r="CW3787" s="51"/>
      <c r="CX3787" s="51"/>
      <c r="CY3787" s="51"/>
      <c r="CZ3787" s="51"/>
      <c r="DA3787" s="51"/>
      <c r="DB3787" s="51"/>
      <c r="DC3787" s="51"/>
      <c r="DD3787" s="51"/>
    </row>
    <row r="3788" spans="73:108" ht="15" x14ac:dyDescent="0.25">
      <c r="BU3788" s="91"/>
      <c r="BV3788" s="177">
        <v>2008</v>
      </c>
      <c r="BW3788" s="177">
        <v>10</v>
      </c>
      <c r="BX3788" s="177" t="s">
        <v>269</v>
      </c>
      <c r="BY3788" s="177" t="s">
        <v>262</v>
      </c>
      <c r="BZ3788" s="177" t="s">
        <v>277</v>
      </c>
      <c r="CA3788" s="177">
        <v>3</v>
      </c>
      <c r="CB3788" s="177" t="s">
        <v>264</v>
      </c>
      <c r="CC3788" s="122">
        <v>21255.01</v>
      </c>
      <c r="CD3788" s="178" t="s">
        <v>2905</v>
      </c>
      <c r="CE3788" s="177" t="s">
        <v>270</v>
      </c>
      <c r="CF3788" s="177" t="s">
        <v>1052</v>
      </c>
      <c r="CG3788" s="83" t="s">
        <v>9</v>
      </c>
      <c r="CH3788" s="57"/>
      <c r="CV3788" s="51"/>
      <c r="CW3788" s="51"/>
      <c r="CX3788" s="51"/>
      <c r="CY3788" s="51"/>
      <c r="CZ3788" s="51"/>
      <c r="DA3788" s="51"/>
      <c r="DB3788" s="51"/>
      <c r="DC3788" s="51"/>
      <c r="DD3788" s="51"/>
    </row>
    <row r="3789" spans="73:108" ht="15" x14ac:dyDescent="0.25">
      <c r="BU3789" s="91"/>
      <c r="BV3789" s="177">
        <v>2008</v>
      </c>
      <c r="BW3789" s="177">
        <v>10</v>
      </c>
      <c r="BX3789" s="177" t="s">
        <v>269</v>
      </c>
      <c r="BY3789" s="177" t="s">
        <v>262</v>
      </c>
      <c r="BZ3789" s="177" t="s">
        <v>277</v>
      </c>
      <c r="CA3789" s="177">
        <v>3</v>
      </c>
      <c r="CB3789" s="177" t="s">
        <v>264</v>
      </c>
      <c r="CC3789" s="122">
        <v>21748.57</v>
      </c>
      <c r="CD3789" s="178" t="s">
        <v>2906</v>
      </c>
      <c r="CE3789" s="177" t="s">
        <v>270</v>
      </c>
      <c r="CF3789" s="177" t="s">
        <v>1054</v>
      </c>
      <c r="CG3789" s="83" t="s">
        <v>9</v>
      </c>
      <c r="CH3789" s="57"/>
      <c r="CV3789" s="51"/>
      <c r="CW3789" s="51"/>
      <c r="CX3789" s="51"/>
      <c r="CY3789" s="51"/>
      <c r="CZ3789" s="51"/>
      <c r="DA3789" s="51"/>
      <c r="DB3789" s="51"/>
      <c r="DC3789" s="51"/>
      <c r="DD3789" s="51"/>
    </row>
    <row r="3790" spans="73:108" ht="15" x14ac:dyDescent="0.25">
      <c r="BU3790" s="91"/>
      <c r="BV3790" s="177">
        <v>2008</v>
      </c>
      <c r="BW3790" s="177">
        <v>10</v>
      </c>
      <c r="BX3790" s="177" t="s">
        <v>269</v>
      </c>
      <c r="BY3790" s="177" t="s">
        <v>262</v>
      </c>
      <c r="BZ3790" s="177" t="s">
        <v>277</v>
      </c>
      <c r="CA3790" s="177">
        <v>3</v>
      </c>
      <c r="CB3790" s="177" t="s">
        <v>264</v>
      </c>
      <c r="CC3790" s="122">
        <v>8006.86</v>
      </c>
      <c r="CD3790" s="178" t="s">
        <v>2907</v>
      </c>
      <c r="CE3790" s="177" t="s">
        <v>270</v>
      </c>
      <c r="CF3790" s="177" t="s">
        <v>1053</v>
      </c>
      <c r="CG3790" s="83" t="s">
        <v>9</v>
      </c>
      <c r="CH3790" s="57"/>
      <c r="CV3790" s="51"/>
      <c r="CW3790" s="51"/>
      <c r="CX3790" s="51"/>
      <c r="CY3790" s="51"/>
      <c r="CZ3790" s="51"/>
      <c r="DA3790" s="51"/>
      <c r="DB3790" s="51"/>
      <c r="DC3790" s="51"/>
      <c r="DD3790" s="51"/>
    </row>
    <row r="3791" spans="73:108" ht="15" x14ac:dyDescent="0.25">
      <c r="BU3791" s="91"/>
      <c r="BV3791" s="177">
        <v>2008</v>
      </c>
      <c r="BW3791" s="177">
        <v>10</v>
      </c>
      <c r="BX3791" s="177" t="s">
        <v>269</v>
      </c>
      <c r="BY3791" s="177" t="s">
        <v>262</v>
      </c>
      <c r="BZ3791" s="177" t="s">
        <v>277</v>
      </c>
      <c r="CA3791" s="177">
        <v>3</v>
      </c>
      <c r="CB3791" s="177" t="s">
        <v>264</v>
      </c>
      <c r="CC3791" s="122">
        <v>135</v>
      </c>
      <c r="CD3791" s="178" t="s">
        <v>2908</v>
      </c>
      <c r="CE3791" s="177" t="s">
        <v>270</v>
      </c>
      <c r="CF3791" s="177" t="s">
        <v>1058</v>
      </c>
      <c r="CG3791" s="83" t="s">
        <v>9</v>
      </c>
      <c r="CH3791" s="57"/>
      <c r="CV3791" s="51"/>
      <c r="CW3791" s="51"/>
      <c r="CX3791" s="51"/>
      <c r="CY3791" s="51"/>
      <c r="CZ3791" s="51"/>
      <c r="DA3791" s="51"/>
      <c r="DB3791" s="51"/>
      <c r="DC3791" s="51"/>
      <c r="DD3791" s="51"/>
    </row>
    <row r="3792" spans="73:108" ht="15" x14ac:dyDescent="0.25">
      <c r="BU3792" s="91"/>
      <c r="BV3792" s="177">
        <v>2008</v>
      </c>
      <c r="BW3792" s="177">
        <v>10</v>
      </c>
      <c r="BX3792" s="177" t="s">
        <v>269</v>
      </c>
      <c r="BY3792" s="177" t="s">
        <v>262</v>
      </c>
      <c r="BZ3792" s="177" t="s">
        <v>277</v>
      </c>
      <c r="CA3792" s="177">
        <v>3</v>
      </c>
      <c r="CB3792" s="177" t="s">
        <v>264</v>
      </c>
      <c r="CC3792" s="122">
        <v>29918.55</v>
      </c>
      <c r="CD3792" s="178" t="s">
        <v>2909</v>
      </c>
      <c r="CE3792" s="177" t="s">
        <v>270</v>
      </c>
      <c r="CF3792" s="177" t="s">
        <v>1064</v>
      </c>
      <c r="CG3792" s="83" t="s">
        <v>9</v>
      </c>
      <c r="CH3792" s="57"/>
      <c r="CV3792" s="51"/>
      <c r="CW3792" s="51"/>
      <c r="CX3792" s="51"/>
      <c r="CY3792" s="51"/>
      <c r="CZ3792" s="51"/>
      <c r="DA3792" s="51"/>
      <c r="DB3792" s="51"/>
      <c r="DC3792" s="51"/>
      <c r="DD3792" s="51"/>
    </row>
    <row r="3793" spans="73:108" ht="15" x14ac:dyDescent="0.25">
      <c r="BU3793" s="91"/>
      <c r="BV3793" s="177">
        <v>2008</v>
      </c>
      <c r="BW3793" s="177">
        <v>10</v>
      </c>
      <c r="BX3793" s="177" t="s">
        <v>269</v>
      </c>
      <c r="BY3793" s="177" t="s">
        <v>262</v>
      </c>
      <c r="BZ3793" s="177" t="s">
        <v>277</v>
      </c>
      <c r="CA3793" s="177">
        <v>3</v>
      </c>
      <c r="CB3793" s="177" t="s">
        <v>264</v>
      </c>
      <c r="CC3793" s="122">
        <v>192.5</v>
      </c>
      <c r="CD3793" s="178" t="s">
        <v>2910</v>
      </c>
      <c r="CE3793" s="177" t="s">
        <v>270</v>
      </c>
      <c r="CF3793" s="177" t="s">
        <v>1056</v>
      </c>
      <c r="CG3793" s="83" t="s">
        <v>9</v>
      </c>
      <c r="CH3793" s="57"/>
      <c r="CV3793" s="51"/>
      <c r="CW3793" s="51"/>
      <c r="CX3793" s="51"/>
      <c r="CY3793" s="51"/>
      <c r="CZ3793" s="51"/>
      <c r="DA3793" s="51"/>
      <c r="DB3793" s="51"/>
      <c r="DC3793" s="51"/>
      <c r="DD3793" s="51"/>
    </row>
    <row r="3794" spans="73:108" ht="15" x14ac:dyDescent="0.25">
      <c r="BU3794" s="91"/>
      <c r="BV3794" s="177">
        <v>2008</v>
      </c>
      <c r="BW3794" s="177">
        <v>10</v>
      </c>
      <c r="BX3794" s="177" t="s">
        <v>269</v>
      </c>
      <c r="BY3794" s="177" t="s">
        <v>262</v>
      </c>
      <c r="BZ3794" s="177" t="s">
        <v>277</v>
      </c>
      <c r="CA3794" s="177">
        <v>3</v>
      </c>
      <c r="CB3794" s="177" t="s">
        <v>264</v>
      </c>
      <c r="CC3794" s="122">
        <v>5430.38</v>
      </c>
      <c r="CD3794" s="178" t="s">
        <v>2911</v>
      </c>
      <c r="CE3794" s="177" t="s">
        <v>270</v>
      </c>
      <c r="CF3794" s="177" t="s">
        <v>1057</v>
      </c>
      <c r="CG3794" s="83" t="s">
        <v>9</v>
      </c>
      <c r="CH3794" s="57"/>
      <c r="CV3794" s="51"/>
      <c r="CW3794" s="51"/>
      <c r="CX3794" s="51"/>
      <c r="CY3794" s="51"/>
      <c r="CZ3794" s="51"/>
      <c r="DA3794" s="51"/>
      <c r="DB3794" s="51"/>
      <c r="DC3794" s="51"/>
      <c r="DD3794" s="51"/>
    </row>
    <row r="3795" spans="73:108" ht="15" x14ac:dyDescent="0.25">
      <c r="BU3795" s="91"/>
      <c r="BV3795" s="177">
        <v>2008</v>
      </c>
      <c r="BW3795" s="177">
        <v>10</v>
      </c>
      <c r="BX3795" s="177" t="s">
        <v>269</v>
      </c>
      <c r="BY3795" s="177" t="s">
        <v>262</v>
      </c>
      <c r="BZ3795" s="177" t="s">
        <v>277</v>
      </c>
      <c r="CA3795" s="177">
        <v>3</v>
      </c>
      <c r="CB3795" s="177" t="s">
        <v>264</v>
      </c>
      <c r="CC3795" s="122">
        <v>23479.25</v>
      </c>
      <c r="CD3795" s="178" t="s">
        <v>2912</v>
      </c>
      <c r="CE3795" s="177" t="s">
        <v>270</v>
      </c>
      <c r="CF3795" s="177" t="s">
        <v>1063</v>
      </c>
      <c r="CG3795" s="83" t="s">
        <v>9</v>
      </c>
      <c r="CH3795" s="57"/>
      <c r="CV3795" s="51"/>
      <c r="CW3795" s="51"/>
      <c r="CX3795" s="51"/>
      <c r="CY3795" s="51"/>
      <c r="CZ3795" s="51"/>
      <c r="DA3795" s="51"/>
      <c r="DB3795" s="51"/>
      <c r="DC3795" s="51"/>
      <c r="DD3795" s="51"/>
    </row>
    <row r="3796" spans="73:108" ht="15" x14ac:dyDescent="0.25">
      <c r="BU3796" s="91"/>
      <c r="BV3796" s="177">
        <v>2008</v>
      </c>
      <c r="BW3796" s="177">
        <v>10</v>
      </c>
      <c r="BX3796" s="177" t="s">
        <v>269</v>
      </c>
      <c r="BY3796" s="177" t="s">
        <v>262</v>
      </c>
      <c r="BZ3796" s="177" t="s">
        <v>277</v>
      </c>
      <c r="CA3796" s="177">
        <v>3</v>
      </c>
      <c r="CB3796" s="177" t="s">
        <v>264</v>
      </c>
      <c r="CC3796" s="122">
        <v>3848.2</v>
      </c>
      <c r="CD3796" s="178" t="s">
        <v>2913</v>
      </c>
      <c r="CE3796" s="177" t="s">
        <v>270</v>
      </c>
      <c r="CF3796" s="177" t="s">
        <v>1049</v>
      </c>
      <c r="CG3796" s="83" t="s">
        <v>9</v>
      </c>
      <c r="CH3796" s="57"/>
      <c r="CV3796" s="51"/>
      <c r="CW3796" s="51"/>
      <c r="CX3796" s="51"/>
      <c r="CY3796" s="51"/>
      <c r="CZ3796" s="51"/>
      <c r="DA3796" s="51"/>
      <c r="DB3796" s="51"/>
      <c r="DC3796" s="51"/>
      <c r="DD3796" s="51"/>
    </row>
    <row r="3797" spans="73:108" ht="15" x14ac:dyDescent="0.25">
      <c r="BU3797" s="91"/>
      <c r="BV3797" s="177">
        <v>2008</v>
      </c>
      <c r="BW3797" s="177">
        <v>10</v>
      </c>
      <c r="BX3797" s="177" t="s">
        <v>269</v>
      </c>
      <c r="BY3797" s="177" t="s">
        <v>262</v>
      </c>
      <c r="BZ3797" s="177" t="s">
        <v>277</v>
      </c>
      <c r="CA3797" s="177">
        <v>3</v>
      </c>
      <c r="CB3797" s="177" t="s">
        <v>264</v>
      </c>
      <c r="CC3797" s="122">
        <v>378</v>
      </c>
      <c r="CD3797" s="178" t="s">
        <v>2914</v>
      </c>
      <c r="CE3797" s="177" t="s">
        <v>270</v>
      </c>
      <c r="CF3797" s="177" t="s">
        <v>1049</v>
      </c>
      <c r="CG3797" s="83" t="s">
        <v>9</v>
      </c>
      <c r="CH3797" s="57"/>
      <c r="CV3797" s="51"/>
      <c r="CW3797" s="51"/>
      <c r="CX3797" s="51"/>
      <c r="CY3797" s="51"/>
      <c r="CZ3797" s="51"/>
      <c r="DA3797" s="51"/>
      <c r="DB3797" s="51"/>
      <c r="DC3797" s="51"/>
      <c r="DD3797" s="51"/>
    </row>
    <row r="3798" spans="73:108" ht="15" x14ac:dyDescent="0.25">
      <c r="BU3798" s="91"/>
      <c r="BV3798" s="177">
        <v>2008</v>
      </c>
      <c r="BW3798" s="177">
        <v>10</v>
      </c>
      <c r="BX3798" s="177" t="s">
        <v>269</v>
      </c>
      <c r="BY3798" s="177" t="s">
        <v>262</v>
      </c>
      <c r="BZ3798" s="177" t="s">
        <v>277</v>
      </c>
      <c r="CA3798" s="177">
        <v>3</v>
      </c>
      <c r="CB3798" s="177" t="s">
        <v>264</v>
      </c>
      <c r="CC3798" s="122">
        <v>3848.2</v>
      </c>
      <c r="CD3798" s="178" t="s">
        <v>2915</v>
      </c>
      <c r="CE3798" s="177" t="s">
        <v>270</v>
      </c>
      <c r="CF3798" s="177" t="s">
        <v>1050</v>
      </c>
      <c r="CG3798" s="83" t="s">
        <v>9</v>
      </c>
      <c r="CH3798" s="57"/>
      <c r="CV3798" s="51"/>
      <c r="CW3798" s="51"/>
      <c r="CX3798" s="51"/>
      <c r="CY3798" s="51"/>
      <c r="CZ3798" s="51"/>
      <c r="DA3798" s="51"/>
      <c r="DB3798" s="51"/>
      <c r="DC3798" s="51"/>
      <c r="DD3798" s="51"/>
    </row>
    <row r="3799" spans="73:108" ht="15" x14ac:dyDescent="0.25">
      <c r="BU3799" s="91"/>
      <c r="BV3799" s="177">
        <v>2008</v>
      </c>
      <c r="BW3799" s="177">
        <v>10</v>
      </c>
      <c r="BX3799" s="177" t="s">
        <v>269</v>
      </c>
      <c r="BY3799" s="177" t="s">
        <v>262</v>
      </c>
      <c r="BZ3799" s="177" t="s">
        <v>277</v>
      </c>
      <c r="CA3799" s="177">
        <v>3</v>
      </c>
      <c r="CB3799" s="177" t="s">
        <v>264</v>
      </c>
      <c r="CC3799" s="122">
        <v>724</v>
      </c>
      <c r="CD3799" s="178" t="s">
        <v>2916</v>
      </c>
      <c r="CE3799" s="177" t="s">
        <v>270</v>
      </c>
      <c r="CF3799" s="177" t="s">
        <v>1050</v>
      </c>
      <c r="CG3799" s="83" t="s">
        <v>9</v>
      </c>
      <c r="CH3799" s="57"/>
      <c r="CV3799" s="51"/>
      <c r="CW3799" s="51"/>
      <c r="CX3799" s="51"/>
      <c r="CY3799" s="51"/>
      <c r="CZ3799" s="51"/>
      <c r="DA3799" s="51"/>
      <c r="DB3799" s="51"/>
      <c r="DC3799" s="51"/>
      <c r="DD3799" s="51"/>
    </row>
    <row r="3800" spans="73:108" ht="15" x14ac:dyDescent="0.25">
      <c r="BU3800" s="91"/>
      <c r="BV3800" s="177">
        <v>2008</v>
      </c>
      <c r="BW3800" s="177">
        <v>10</v>
      </c>
      <c r="BX3800" s="177" t="s">
        <v>269</v>
      </c>
      <c r="BY3800" s="177" t="s">
        <v>262</v>
      </c>
      <c r="BZ3800" s="177" t="s">
        <v>277</v>
      </c>
      <c r="CA3800" s="177">
        <v>3</v>
      </c>
      <c r="CB3800" s="177" t="s">
        <v>264</v>
      </c>
      <c r="CC3800" s="122">
        <v>962.05</v>
      </c>
      <c r="CD3800" s="178" t="s">
        <v>2917</v>
      </c>
      <c r="CE3800" s="177" t="s">
        <v>270</v>
      </c>
      <c r="CF3800" s="177" t="s">
        <v>1060</v>
      </c>
      <c r="CG3800" s="83" t="s">
        <v>9</v>
      </c>
      <c r="CH3800" s="57"/>
      <c r="CV3800" s="51"/>
      <c r="CW3800" s="51"/>
      <c r="CX3800" s="51"/>
      <c r="CY3800" s="51"/>
      <c r="CZ3800" s="51"/>
      <c r="DA3800" s="51"/>
      <c r="DB3800" s="51"/>
      <c r="DC3800" s="51"/>
      <c r="DD3800" s="51"/>
    </row>
    <row r="3801" spans="73:108" ht="15" x14ac:dyDescent="0.25">
      <c r="BU3801" s="91"/>
      <c r="BV3801" s="177">
        <v>2008</v>
      </c>
      <c r="BW3801" s="177">
        <v>10</v>
      </c>
      <c r="BX3801" s="177" t="s">
        <v>269</v>
      </c>
      <c r="BY3801" s="177" t="s">
        <v>262</v>
      </c>
      <c r="BZ3801" s="177" t="s">
        <v>277</v>
      </c>
      <c r="CA3801" s="177">
        <v>3</v>
      </c>
      <c r="CB3801" s="177" t="s">
        <v>264</v>
      </c>
      <c r="CC3801" s="122">
        <v>126</v>
      </c>
      <c r="CD3801" s="178" t="s">
        <v>2918</v>
      </c>
      <c r="CE3801" s="177" t="s">
        <v>270</v>
      </c>
      <c r="CF3801" s="177" t="s">
        <v>1060</v>
      </c>
      <c r="CG3801" s="83" t="s">
        <v>9</v>
      </c>
      <c r="CH3801" s="57"/>
      <c r="CV3801" s="51"/>
      <c r="CW3801" s="51"/>
      <c r="CX3801" s="51"/>
      <c r="CY3801" s="51"/>
      <c r="CZ3801" s="51"/>
      <c r="DA3801" s="51"/>
      <c r="DB3801" s="51"/>
      <c r="DC3801" s="51"/>
      <c r="DD3801" s="51"/>
    </row>
    <row r="3802" spans="73:108" ht="15" x14ac:dyDescent="0.25">
      <c r="BU3802" s="91"/>
      <c r="BV3802" s="177">
        <v>2008</v>
      </c>
      <c r="BW3802" s="177">
        <v>10</v>
      </c>
      <c r="BX3802" s="177" t="s">
        <v>269</v>
      </c>
      <c r="BY3802" s="177" t="s">
        <v>262</v>
      </c>
      <c r="BZ3802" s="177" t="s">
        <v>277</v>
      </c>
      <c r="CA3802" s="177">
        <v>3</v>
      </c>
      <c r="CB3802" s="177" t="s">
        <v>264</v>
      </c>
      <c r="CC3802" s="122">
        <v>736.92</v>
      </c>
      <c r="CD3802" s="178" t="s">
        <v>2919</v>
      </c>
      <c r="CE3802" s="177" t="s">
        <v>270</v>
      </c>
      <c r="CF3802" s="177" t="s">
        <v>1055</v>
      </c>
      <c r="CG3802" s="83" t="s">
        <v>9</v>
      </c>
      <c r="CH3802" s="57"/>
      <c r="CV3802" s="51"/>
      <c r="CW3802" s="51"/>
      <c r="CX3802" s="51"/>
      <c r="CY3802" s="51"/>
      <c r="CZ3802" s="51"/>
      <c r="DA3802" s="51"/>
      <c r="DB3802" s="51"/>
      <c r="DC3802" s="51"/>
      <c r="DD3802" s="51"/>
    </row>
    <row r="3803" spans="73:108" ht="15" x14ac:dyDescent="0.25">
      <c r="BU3803" s="91"/>
      <c r="BV3803" s="177">
        <v>2008</v>
      </c>
      <c r="BW3803" s="177">
        <v>10</v>
      </c>
      <c r="BX3803" s="177" t="s">
        <v>269</v>
      </c>
      <c r="BY3803" s="177" t="s">
        <v>262</v>
      </c>
      <c r="BZ3803" s="177" t="s">
        <v>277</v>
      </c>
      <c r="CA3803" s="177">
        <v>3</v>
      </c>
      <c r="CB3803" s="177" t="s">
        <v>264</v>
      </c>
      <c r="CC3803" s="122">
        <v>2259.36</v>
      </c>
      <c r="CD3803" s="178" t="s">
        <v>2920</v>
      </c>
      <c r="CE3803" s="177" t="s">
        <v>270</v>
      </c>
      <c r="CF3803" s="177" t="s">
        <v>1043</v>
      </c>
      <c r="CG3803" s="83" t="s">
        <v>9</v>
      </c>
      <c r="CH3803" s="57"/>
      <c r="CV3803" s="51"/>
      <c r="CW3803" s="51"/>
      <c r="CX3803" s="51"/>
      <c r="CY3803" s="51"/>
      <c r="CZ3803" s="51"/>
      <c r="DA3803" s="51"/>
      <c r="DB3803" s="51"/>
      <c r="DC3803" s="51"/>
      <c r="DD3803" s="51"/>
    </row>
    <row r="3804" spans="73:108" ht="15" x14ac:dyDescent="0.25">
      <c r="BU3804" s="91"/>
      <c r="BV3804" s="177">
        <v>2008</v>
      </c>
      <c r="BW3804" s="177">
        <v>10</v>
      </c>
      <c r="BX3804" s="177" t="s">
        <v>269</v>
      </c>
      <c r="BY3804" s="177" t="s">
        <v>262</v>
      </c>
      <c r="BZ3804" s="177" t="s">
        <v>277</v>
      </c>
      <c r="CA3804" s="177">
        <v>3</v>
      </c>
      <c r="CB3804" s="177" t="s">
        <v>264</v>
      </c>
      <c r="CC3804" s="122">
        <v>6024.53</v>
      </c>
      <c r="CD3804" s="178" t="s">
        <v>2921</v>
      </c>
      <c r="CE3804" s="177" t="s">
        <v>270</v>
      </c>
      <c r="CF3804" s="177" t="s">
        <v>1051</v>
      </c>
      <c r="CG3804" s="83" t="s">
        <v>9</v>
      </c>
      <c r="CH3804" s="57"/>
      <c r="CV3804" s="51"/>
      <c r="CW3804" s="51"/>
      <c r="CX3804" s="51"/>
      <c r="CY3804" s="51"/>
      <c r="CZ3804" s="51"/>
      <c r="DA3804" s="51"/>
      <c r="DB3804" s="51"/>
      <c r="DC3804" s="51"/>
      <c r="DD3804" s="51"/>
    </row>
    <row r="3805" spans="73:108" ht="15" x14ac:dyDescent="0.25">
      <c r="BU3805" s="91"/>
      <c r="BV3805" s="177">
        <v>2008</v>
      </c>
      <c r="BW3805" s="177">
        <v>10</v>
      </c>
      <c r="BX3805" s="177" t="s">
        <v>269</v>
      </c>
      <c r="BY3805" s="177" t="s">
        <v>262</v>
      </c>
      <c r="BZ3805" s="177" t="s">
        <v>277</v>
      </c>
      <c r="CA3805" s="177">
        <v>3</v>
      </c>
      <c r="CB3805" s="177" t="s">
        <v>264</v>
      </c>
      <c r="CC3805" s="122">
        <v>5807.6</v>
      </c>
      <c r="CD3805" s="178" t="s">
        <v>2922</v>
      </c>
      <c r="CE3805" s="177" t="s">
        <v>270</v>
      </c>
      <c r="CF3805" s="177" t="s">
        <v>1059</v>
      </c>
      <c r="CG3805" s="83" t="s">
        <v>9</v>
      </c>
      <c r="CH3805" s="57"/>
      <c r="CV3805" s="51"/>
      <c r="CW3805" s="51"/>
      <c r="CX3805" s="51"/>
      <c r="CY3805" s="51"/>
      <c r="CZ3805" s="51"/>
      <c r="DA3805" s="51"/>
      <c r="DB3805" s="51"/>
      <c r="DC3805" s="51"/>
      <c r="DD3805" s="51"/>
    </row>
    <row r="3806" spans="73:108" ht="15" x14ac:dyDescent="0.25">
      <c r="BU3806" s="91"/>
      <c r="BV3806" s="177">
        <v>2008</v>
      </c>
      <c r="BW3806" s="177">
        <v>10</v>
      </c>
      <c r="BX3806" s="177" t="s">
        <v>269</v>
      </c>
      <c r="BY3806" s="177" t="s">
        <v>262</v>
      </c>
      <c r="BZ3806" s="177" t="s">
        <v>277</v>
      </c>
      <c r="CA3806" s="177">
        <v>3</v>
      </c>
      <c r="CB3806" s="177" t="s">
        <v>389</v>
      </c>
      <c r="CC3806" s="122">
        <v>3565.3</v>
      </c>
      <c r="CD3806" s="178" t="s">
        <v>2923</v>
      </c>
      <c r="CE3806" s="177" t="s">
        <v>270</v>
      </c>
      <c r="CF3806" s="177" t="s">
        <v>1066</v>
      </c>
      <c r="CG3806" s="83" t="s">
        <v>9</v>
      </c>
      <c r="CH3806" s="57"/>
      <c r="CV3806" s="51"/>
      <c r="CW3806" s="51"/>
      <c r="CX3806" s="51"/>
      <c r="CY3806" s="51"/>
      <c r="CZ3806" s="51"/>
      <c r="DA3806" s="51"/>
      <c r="DB3806" s="51"/>
      <c r="DC3806" s="51"/>
      <c r="DD3806" s="51"/>
    </row>
    <row r="3807" spans="73:108" ht="15" x14ac:dyDescent="0.25">
      <c r="BU3807" s="91"/>
      <c r="BV3807" s="177">
        <v>2008</v>
      </c>
      <c r="BW3807" s="177">
        <v>10</v>
      </c>
      <c r="BX3807" s="177" t="s">
        <v>269</v>
      </c>
      <c r="BY3807" s="177" t="s">
        <v>262</v>
      </c>
      <c r="BZ3807" s="177" t="s">
        <v>277</v>
      </c>
      <c r="CA3807" s="177">
        <v>3</v>
      </c>
      <c r="CB3807" s="177" t="s">
        <v>389</v>
      </c>
      <c r="CC3807" s="122">
        <v>1419.83</v>
      </c>
      <c r="CD3807" s="178" t="s">
        <v>2924</v>
      </c>
      <c r="CE3807" s="177" t="s">
        <v>270</v>
      </c>
      <c r="CF3807" s="177" t="s">
        <v>1067</v>
      </c>
      <c r="CG3807" s="83" t="s">
        <v>9</v>
      </c>
      <c r="CH3807" s="57"/>
      <c r="CV3807" s="51"/>
      <c r="CW3807" s="51"/>
      <c r="CX3807" s="51"/>
      <c r="CY3807" s="51"/>
      <c r="CZ3807" s="51"/>
      <c r="DA3807" s="51"/>
      <c r="DB3807" s="51"/>
      <c r="DC3807" s="51"/>
      <c r="DD3807" s="51"/>
    </row>
    <row r="3808" spans="73:108" ht="15" x14ac:dyDescent="0.25">
      <c r="BU3808" s="91"/>
      <c r="BV3808" s="177">
        <v>2008</v>
      </c>
      <c r="BW3808" s="177">
        <v>10</v>
      </c>
      <c r="BX3808" s="177" t="s">
        <v>269</v>
      </c>
      <c r="BY3808" s="177" t="s">
        <v>262</v>
      </c>
      <c r="BZ3808" s="177" t="s">
        <v>267</v>
      </c>
      <c r="CA3808" s="177">
        <v>3</v>
      </c>
      <c r="CB3808" s="177" t="s">
        <v>264</v>
      </c>
      <c r="CC3808" s="122">
        <v>18804</v>
      </c>
      <c r="CD3808" s="178" t="s">
        <v>2940</v>
      </c>
      <c r="CE3808" s="177" t="s">
        <v>270</v>
      </c>
      <c r="CF3808" s="177" t="s">
        <v>1090</v>
      </c>
      <c r="CG3808" s="83" t="s">
        <v>9</v>
      </c>
      <c r="CH3808" s="57"/>
      <c r="CV3808" s="51"/>
      <c r="CW3808" s="51"/>
      <c r="CX3808" s="51"/>
      <c r="CY3808" s="51"/>
      <c r="CZ3808" s="51"/>
      <c r="DA3808" s="51"/>
      <c r="DB3808" s="51"/>
      <c r="DC3808" s="51"/>
      <c r="DD3808" s="51"/>
    </row>
    <row r="3809" spans="73:108" ht="15" x14ac:dyDescent="0.25">
      <c r="BU3809" s="91"/>
      <c r="BV3809" s="177">
        <v>2008</v>
      </c>
      <c r="BW3809" s="177">
        <v>10</v>
      </c>
      <c r="BX3809" s="177" t="s">
        <v>269</v>
      </c>
      <c r="BY3809" s="177" t="s">
        <v>262</v>
      </c>
      <c r="BZ3809" s="177" t="s">
        <v>267</v>
      </c>
      <c r="CA3809" s="177">
        <v>3</v>
      </c>
      <c r="CB3809" s="177" t="s">
        <v>264</v>
      </c>
      <c r="CC3809" s="122">
        <v>22521</v>
      </c>
      <c r="CD3809" s="178" t="s">
        <v>2941</v>
      </c>
      <c r="CE3809" s="177" t="s">
        <v>270</v>
      </c>
      <c r="CF3809" s="177" t="s">
        <v>1091</v>
      </c>
      <c r="CG3809" s="83" t="s">
        <v>9</v>
      </c>
      <c r="CH3809" s="57"/>
      <c r="CV3809" s="51"/>
      <c r="CW3809" s="51"/>
      <c r="CX3809" s="51"/>
      <c r="CY3809" s="51"/>
      <c r="CZ3809" s="51"/>
      <c r="DA3809" s="51"/>
      <c r="DB3809" s="51"/>
      <c r="DC3809" s="51"/>
      <c r="DD3809" s="51"/>
    </row>
    <row r="3810" spans="73:108" ht="15" x14ac:dyDescent="0.25">
      <c r="BU3810" s="91"/>
      <c r="BV3810" s="177">
        <v>2008</v>
      </c>
      <c r="BW3810" s="177">
        <v>10</v>
      </c>
      <c r="BX3810" s="177" t="s">
        <v>269</v>
      </c>
      <c r="BY3810" s="177" t="s">
        <v>262</v>
      </c>
      <c r="BZ3810" s="177" t="s">
        <v>268</v>
      </c>
      <c r="CA3810" s="177">
        <v>3</v>
      </c>
      <c r="CB3810" s="177" t="s">
        <v>264</v>
      </c>
      <c r="CC3810" s="122">
        <v>2984.72</v>
      </c>
      <c r="CD3810" s="178" t="s">
        <v>2897</v>
      </c>
      <c r="CE3810" s="177" t="s">
        <v>270</v>
      </c>
      <c r="CF3810" s="177" t="s">
        <v>1061</v>
      </c>
      <c r="CG3810" s="83" t="s">
        <v>9</v>
      </c>
      <c r="CH3810" s="57"/>
      <c r="CV3810" s="51"/>
      <c r="CW3810" s="51"/>
      <c r="CX3810" s="51"/>
      <c r="CY3810" s="51"/>
      <c r="CZ3810" s="51"/>
      <c r="DA3810" s="51"/>
      <c r="DB3810" s="51"/>
      <c r="DC3810" s="51"/>
      <c r="DD3810" s="51"/>
    </row>
    <row r="3811" spans="73:108" ht="15" x14ac:dyDescent="0.25">
      <c r="BU3811" s="91"/>
      <c r="BV3811" s="177">
        <v>2008</v>
      </c>
      <c r="BW3811" s="177">
        <v>10</v>
      </c>
      <c r="BX3811" s="177" t="s">
        <v>269</v>
      </c>
      <c r="BY3811" s="177" t="s">
        <v>262</v>
      </c>
      <c r="BZ3811" s="177" t="s">
        <v>268</v>
      </c>
      <c r="CA3811" s="177">
        <v>3</v>
      </c>
      <c r="CB3811" s="177" t="s">
        <v>264</v>
      </c>
      <c r="CC3811" s="122">
        <v>4411.38</v>
      </c>
      <c r="CD3811" s="178" t="s">
        <v>2898</v>
      </c>
      <c r="CE3811" s="177" t="s">
        <v>270</v>
      </c>
      <c r="CF3811" s="177" t="s">
        <v>1062</v>
      </c>
      <c r="CG3811" s="83" t="s">
        <v>9</v>
      </c>
      <c r="CH3811" s="57"/>
      <c r="CV3811" s="51"/>
      <c r="CW3811" s="51"/>
      <c r="CX3811" s="51"/>
      <c r="CY3811" s="51"/>
      <c r="CZ3811" s="51"/>
      <c r="DA3811" s="51"/>
      <c r="DB3811" s="51"/>
      <c r="DC3811" s="51"/>
      <c r="DD3811" s="51"/>
    </row>
    <row r="3812" spans="73:108" ht="15" x14ac:dyDescent="0.25">
      <c r="BU3812" s="91"/>
      <c r="BV3812" s="177">
        <v>2008</v>
      </c>
      <c r="BW3812" s="177">
        <v>10</v>
      </c>
      <c r="BX3812" s="177" t="s">
        <v>269</v>
      </c>
      <c r="BY3812" s="177" t="s">
        <v>262</v>
      </c>
      <c r="BZ3812" s="177" t="s">
        <v>268</v>
      </c>
      <c r="CA3812" s="177">
        <v>3</v>
      </c>
      <c r="CB3812" s="177" t="s">
        <v>264</v>
      </c>
      <c r="CC3812" s="122">
        <v>4233.92</v>
      </c>
      <c r="CD3812" s="178" t="s">
        <v>2899</v>
      </c>
      <c r="CE3812" s="177" t="s">
        <v>270</v>
      </c>
      <c r="CF3812" s="177" t="s">
        <v>1042</v>
      </c>
      <c r="CG3812" s="83" t="s">
        <v>9</v>
      </c>
      <c r="CH3812" s="57"/>
      <c r="CV3812" s="51"/>
      <c r="CW3812" s="51"/>
      <c r="CX3812" s="51"/>
      <c r="CY3812" s="51"/>
      <c r="CZ3812" s="51"/>
      <c r="DA3812" s="51"/>
      <c r="DB3812" s="51"/>
      <c r="DC3812" s="51"/>
      <c r="DD3812" s="51"/>
    </row>
    <row r="3813" spans="73:108" ht="15" x14ac:dyDescent="0.25">
      <c r="BU3813" s="91"/>
      <c r="BV3813" s="177">
        <v>2008</v>
      </c>
      <c r="BW3813" s="177">
        <v>10</v>
      </c>
      <c r="BX3813" s="177" t="s">
        <v>269</v>
      </c>
      <c r="BY3813" s="177" t="s">
        <v>262</v>
      </c>
      <c r="BZ3813" s="177" t="s">
        <v>268</v>
      </c>
      <c r="CA3813" s="177">
        <v>3</v>
      </c>
      <c r="CB3813" s="177" t="s">
        <v>264</v>
      </c>
      <c r="CC3813" s="122">
        <v>3537.88</v>
      </c>
      <c r="CD3813" s="178" t="s">
        <v>2900</v>
      </c>
      <c r="CE3813" s="177" t="s">
        <v>270</v>
      </c>
      <c r="CF3813" s="177" t="s">
        <v>1048</v>
      </c>
      <c r="CG3813" s="83" t="s">
        <v>9</v>
      </c>
      <c r="CH3813" s="57"/>
      <c r="CV3813" s="51"/>
      <c r="CW3813" s="51"/>
      <c r="CX3813" s="51"/>
      <c r="CY3813" s="51"/>
      <c r="CZ3813" s="51"/>
      <c r="DA3813" s="51"/>
      <c r="DB3813" s="51"/>
      <c r="DC3813" s="51"/>
      <c r="DD3813" s="51"/>
    </row>
    <row r="3814" spans="73:108" ht="15" x14ac:dyDescent="0.25">
      <c r="BU3814" s="91"/>
      <c r="BV3814" s="177">
        <v>2008</v>
      </c>
      <c r="BW3814" s="177">
        <v>10</v>
      </c>
      <c r="BX3814" s="177" t="s">
        <v>269</v>
      </c>
      <c r="BY3814" s="177" t="s">
        <v>262</v>
      </c>
      <c r="BZ3814" s="177" t="s">
        <v>268</v>
      </c>
      <c r="CA3814" s="177">
        <v>3</v>
      </c>
      <c r="CB3814" s="177" t="s">
        <v>264</v>
      </c>
      <c r="CC3814" s="122">
        <v>3087.4</v>
      </c>
      <c r="CD3814" s="178" t="s">
        <v>2902</v>
      </c>
      <c r="CE3814" s="177" t="s">
        <v>270</v>
      </c>
      <c r="CF3814" s="177" t="s">
        <v>1047</v>
      </c>
      <c r="CG3814" s="83" t="s">
        <v>9</v>
      </c>
      <c r="CH3814" s="57"/>
      <c r="CV3814" s="51"/>
      <c r="CW3814" s="51"/>
      <c r="CX3814" s="51"/>
      <c r="CY3814" s="51"/>
      <c r="CZ3814" s="51"/>
      <c r="DA3814" s="51"/>
      <c r="DB3814" s="51"/>
      <c r="DC3814" s="51"/>
      <c r="DD3814" s="51"/>
    </row>
    <row r="3815" spans="73:108" ht="15" x14ac:dyDescent="0.25">
      <c r="BU3815" s="91"/>
      <c r="BV3815" s="177">
        <v>2008</v>
      </c>
      <c r="BW3815" s="177">
        <v>10</v>
      </c>
      <c r="BX3815" s="177" t="s">
        <v>269</v>
      </c>
      <c r="BY3815" s="177" t="s">
        <v>262</v>
      </c>
      <c r="BZ3815" s="177" t="s">
        <v>268</v>
      </c>
      <c r="CA3815" s="177">
        <v>3</v>
      </c>
      <c r="CB3815" s="177" t="s">
        <v>264</v>
      </c>
      <c r="CC3815" s="122">
        <v>2566.41</v>
      </c>
      <c r="CD3815" s="178" t="s">
        <v>2905</v>
      </c>
      <c r="CE3815" s="177" t="s">
        <v>270</v>
      </c>
      <c r="CF3815" s="177" t="s">
        <v>1052</v>
      </c>
      <c r="CG3815" s="83" t="s">
        <v>9</v>
      </c>
      <c r="CH3815" s="57"/>
      <c r="CV3815" s="51"/>
      <c r="CW3815" s="51"/>
      <c r="CX3815" s="51"/>
      <c r="CY3815" s="51"/>
      <c r="CZ3815" s="51"/>
      <c r="DA3815" s="51"/>
      <c r="DB3815" s="51"/>
      <c r="DC3815" s="51"/>
      <c r="DD3815" s="51"/>
    </row>
    <row r="3816" spans="73:108" ht="15" x14ac:dyDescent="0.25">
      <c r="BU3816" s="91"/>
      <c r="BV3816" s="177">
        <v>2008</v>
      </c>
      <c r="BW3816" s="177">
        <v>10</v>
      </c>
      <c r="BX3816" s="177" t="s">
        <v>269</v>
      </c>
      <c r="BY3816" s="177" t="s">
        <v>262</v>
      </c>
      <c r="BZ3816" s="177" t="s">
        <v>268</v>
      </c>
      <c r="CA3816" s="177">
        <v>3</v>
      </c>
      <c r="CB3816" s="177" t="s">
        <v>264</v>
      </c>
      <c r="CC3816" s="122">
        <v>1170</v>
      </c>
      <c r="CD3816" s="178" t="s">
        <v>2911</v>
      </c>
      <c r="CE3816" s="177" t="s">
        <v>270</v>
      </c>
      <c r="CF3816" s="177" t="s">
        <v>1057</v>
      </c>
      <c r="CG3816" s="83" t="s">
        <v>9</v>
      </c>
      <c r="CH3816" s="57"/>
      <c r="CV3816" s="51"/>
      <c r="CW3816" s="51"/>
      <c r="CX3816" s="51"/>
      <c r="CY3816" s="51"/>
      <c r="CZ3816" s="51"/>
      <c r="DA3816" s="51"/>
      <c r="DB3816" s="51"/>
      <c r="DC3816" s="51"/>
      <c r="DD3816" s="51"/>
    </row>
    <row r="3817" spans="73:108" ht="15" x14ac:dyDescent="0.25">
      <c r="BU3817" s="91"/>
      <c r="BV3817" s="177">
        <v>2008</v>
      </c>
      <c r="BW3817" s="177">
        <v>10</v>
      </c>
      <c r="BX3817" s="177" t="s">
        <v>269</v>
      </c>
      <c r="BY3817" s="177" t="s">
        <v>262</v>
      </c>
      <c r="BZ3817" s="177" t="s">
        <v>268</v>
      </c>
      <c r="CA3817" s="177">
        <v>3</v>
      </c>
      <c r="CB3817" s="177" t="s">
        <v>264</v>
      </c>
      <c r="CC3817" s="122">
        <v>18804</v>
      </c>
      <c r="CD3817" s="178" t="s">
        <v>2940</v>
      </c>
      <c r="CE3817" s="177" t="s">
        <v>270</v>
      </c>
      <c r="CF3817" s="177" t="s">
        <v>1090</v>
      </c>
      <c r="CG3817" s="83" t="s">
        <v>9</v>
      </c>
      <c r="CH3817" s="57"/>
      <c r="CV3817" s="51"/>
      <c r="CW3817" s="51"/>
      <c r="CX3817" s="51"/>
      <c r="CY3817" s="51"/>
      <c r="CZ3817" s="51"/>
      <c r="DA3817" s="51"/>
      <c r="DB3817" s="51"/>
      <c r="DC3817" s="51"/>
      <c r="DD3817" s="51"/>
    </row>
    <row r="3818" spans="73:108" ht="15" x14ac:dyDescent="0.25">
      <c r="BU3818" s="91"/>
      <c r="BV3818" s="177">
        <v>2008</v>
      </c>
      <c r="BW3818" s="177">
        <v>10</v>
      </c>
      <c r="BX3818" s="177" t="s">
        <v>269</v>
      </c>
      <c r="BY3818" s="177" t="s">
        <v>262</v>
      </c>
      <c r="BZ3818" s="177" t="s">
        <v>268</v>
      </c>
      <c r="CA3818" s="177">
        <v>3</v>
      </c>
      <c r="CB3818" s="177" t="s">
        <v>264</v>
      </c>
      <c r="CC3818" s="122">
        <v>22521</v>
      </c>
      <c r="CD3818" s="178" t="s">
        <v>2941</v>
      </c>
      <c r="CE3818" s="177" t="s">
        <v>270</v>
      </c>
      <c r="CF3818" s="177" t="s">
        <v>1091</v>
      </c>
      <c r="CG3818" s="83" t="s">
        <v>9</v>
      </c>
      <c r="CH3818" s="57"/>
      <c r="CV3818" s="51"/>
      <c r="CW3818" s="51"/>
      <c r="CX3818" s="51"/>
      <c r="CY3818" s="51"/>
      <c r="CZ3818" s="51"/>
      <c r="DA3818" s="51"/>
      <c r="DB3818" s="51"/>
      <c r="DC3818" s="51"/>
      <c r="DD3818" s="51"/>
    </row>
    <row r="3819" spans="73:108" ht="15" x14ac:dyDescent="0.25">
      <c r="BU3819" s="91"/>
      <c r="BV3819" s="177">
        <v>2008</v>
      </c>
      <c r="BW3819" s="177">
        <v>10</v>
      </c>
      <c r="BX3819" s="177" t="s">
        <v>269</v>
      </c>
      <c r="BY3819" s="177" t="s">
        <v>262</v>
      </c>
      <c r="BZ3819" s="177" t="s">
        <v>316</v>
      </c>
      <c r="CA3819" s="177">
        <v>3</v>
      </c>
      <c r="CB3819" s="177" t="s">
        <v>264</v>
      </c>
      <c r="CC3819" s="122">
        <v>3315.15</v>
      </c>
      <c r="CD3819" s="178" t="s">
        <v>2902</v>
      </c>
      <c r="CE3819" s="177" t="s">
        <v>270</v>
      </c>
      <c r="CF3819" s="177" t="s">
        <v>1047</v>
      </c>
      <c r="CG3819" s="83" t="s">
        <v>9</v>
      </c>
      <c r="CH3819" s="57"/>
      <c r="CV3819" s="51"/>
      <c r="CW3819" s="51"/>
      <c r="CX3819" s="51"/>
      <c r="CY3819" s="51"/>
      <c r="CZ3819" s="51"/>
      <c r="DA3819" s="51"/>
      <c r="DB3819" s="51"/>
      <c r="DC3819" s="51"/>
      <c r="DD3819" s="51"/>
    </row>
    <row r="3820" spans="73:108" ht="15" x14ac:dyDescent="0.25">
      <c r="BU3820" s="91"/>
      <c r="BV3820" s="177">
        <v>2008</v>
      </c>
      <c r="BW3820" s="177">
        <v>10</v>
      </c>
      <c r="BX3820" s="177" t="s">
        <v>269</v>
      </c>
      <c r="BY3820" s="177" t="s">
        <v>262</v>
      </c>
      <c r="BZ3820" s="177" t="s">
        <v>316</v>
      </c>
      <c r="CA3820" s="177">
        <v>3</v>
      </c>
      <c r="CB3820" s="177" t="s">
        <v>264</v>
      </c>
      <c r="CC3820" s="122">
        <v>23777</v>
      </c>
      <c r="CD3820" s="178" t="s">
        <v>2940</v>
      </c>
      <c r="CE3820" s="177" t="s">
        <v>270</v>
      </c>
      <c r="CF3820" s="177" t="s">
        <v>1090</v>
      </c>
      <c r="CG3820" s="83" t="s">
        <v>9</v>
      </c>
      <c r="CH3820" s="57"/>
      <c r="CV3820" s="51"/>
      <c r="CW3820" s="51"/>
      <c r="CX3820" s="51"/>
      <c r="CY3820" s="51"/>
      <c r="CZ3820" s="51"/>
      <c r="DA3820" s="51"/>
      <c r="DB3820" s="51"/>
      <c r="DC3820" s="51"/>
      <c r="DD3820" s="51"/>
    </row>
    <row r="3821" spans="73:108" ht="15" x14ac:dyDescent="0.25">
      <c r="BU3821" s="91"/>
      <c r="BV3821" s="177">
        <v>2008</v>
      </c>
      <c r="BW3821" s="177">
        <v>10</v>
      </c>
      <c r="BX3821" s="177" t="s">
        <v>269</v>
      </c>
      <c r="BY3821" s="177" t="s">
        <v>262</v>
      </c>
      <c r="BZ3821" s="177" t="s">
        <v>316</v>
      </c>
      <c r="CA3821" s="177">
        <v>3</v>
      </c>
      <c r="CB3821" s="177" t="s">
        <v>264</v>
      </c>
      <c r="CC3821" s="122">
        <v>28480</v>
      </c>
      <c r="CD3821" s="178" t="s">
        <v>2941</v>
      </c>
      <c r="CE3821" s="177" t="s">
        <v>270</v>
      </c>
      <c r="CF3821" s="177" t="s">
        <v>1091</v>
      </c>
      <c r="CG3821" s="83" t="s">
        <v>9</v>
      </c>
      <c r="CH3821" s="57"/>
      <c r="CV3821" s="51"/>
      <c r="CW3821" s="51"/>
      <c r="CX3821" s="51"/>
      <c r="CY3821" s="51"/>
      <c r="CZ3821" s="51"/>
      <c r="DA3821" s="51"/>
      <c r="DB3821" s="51"/>
      <c r="DC3821" s="51"/>
      <c r="DD3821" s="51"/>
    </row>
    <row r="3822" spans="73:108" ht="15" x14ac:dyDescent="0.25">
      <c r="BU3822" s="91"/>
      <c r="BV3822" s="177">
        <v>2008</v>
      </c>
      <c r="BW3822" s="177">
        <v>10</v>
      </c>
      <c r="BX3822" s="177" t="s">
        <v>269</v>
      </c>
      <c r="BY3822" s="177" t="s">
        <v>262</v>
      </c>
      <c r="BZ3822" s="177" t="s">
        <v>316</v>
      </c>
      <c r="CA3822" s="177">
        <v>3</v>
      </c>
      <c r="CB3822" s="177" t="s">
        <v>264</v>
      </c>
      <c r="CC3822" s="122">
        <v>29872.799999999999</v>
      </c>
      <c r="CD3822" s="178" t="s">
        <v>2942</v>
      </c>
      <c r="CE3822" s="177" t="s">
        <v>270</v>
      </c>
      <c r="CF3822" s="177" t="s">
        <v>1093</v>
      </c>
      <c r="CG3822" s="83" t="s">
        <v>9</v>
      </c>
      <c r="CH3822" s="57"/>
      <c r="CV3822" s="51"/>
      <c r="CW3822" s="51"/>
      <c r="CX3822" s="51"/>
      <c r="CY3822" s="51"/>
      <c r="CZ3822" s="51"/>
      <c r="DA3822" s="51"/>
      <c r="DB3822" s="51"/>
      <c r="DC3822" s="51"/>
      <c r="DD3822" s="51"/>
    </row>
    <row r="3823" spans="73:108" ht="15" x14ac:dyDescent="0.25">
      <c r="BU3823" s="91"/>
      <c r="BV3823" s="177">
        <v>2008</v>
      </c>
      <c r="BW3823" s="177">
        <v>10</v>
      </c>
      <c r="BX3823" s="177" t="s">
        <v>269</v>
      </c>
      <c r="BY3823" s="177" t="s">
        <v>262</v>
      </c>
      <c r="BZ3823" s="177" t="s">
        <v>316</v>
      </c>
      <c r="CA3823" s="177">
        <v>3</v>
      </c>
      <c r="CB3823" s="177" t="s">
        <v>264</v>
      </c>
      <c r="CC3823" s="122">
        <v>3319.2</v>
      </c>
      <c r="CD3823" s="178" t="s">
        <v>2943</v>
      </c>
      <c r="CE3823" s="177" t="s">
        <v>270</v>
      </c>
      <c r="CF3823" s="177" t="s">
        <v>1092</v>
      </c>
      <c r="CG3823" s="83" t="s">
        <v>9</v>
      </c>
      <c r="CH3823" s="57"/>
      <c r="CV3823" s="51"/>
      <c r="CW3823" s="51"/>
      <c r="CX3823" s="51"/>
      <c r="CY3823" s="51"/>
      <c r="CZ3823" s="51"/>
      <c r="DA3823" s="51"/>
      <c r="DB3823" s="51"/>
      <c r="DC3823" s="51"/>
      <c r="DD3823" s="51"/>
    </row>
    <row r="3824" spans="73:108" ht="15" x14ac:dyDescent="0.25">
      <c r="BU3824" s="91"/>
      <c r="BV3824" s="177">
        <v>2008</v>
      </c>
      <c r="BW3824" s="177">
        <v>10</v>
      </c>
      <c r="BX3824" s="177" t="s">
        <v>269</v>
      </c>
      <c r="BY3824" s="177" t="s">
        <v>262</v>
      </c>
      <c r="BZ3824" s="177" t="s">
        <v>347</v>
      </c>
      <c r="CA3824" s="177">
        <v>3</v>
      </c>
      <c r="CB3824" s="177" t="s">
        <v>264</v>
      </c>
      <c r="CC3824" s="122">
        <v>33723.599999999999</v>
      </c>
      <c r="CD3824" s="178" t="s">
        <v>2940</v>
      </c>
      <c r="CE3824" s="177" t="s">
        <v>270</v>
      </c>
      <c r="CF3824" s="177" t="s">
        <v>1090</v>
      </c>
      <c r="CG3824" s="83" t="s">
        <v>9</v>
      </c>
      <c r="CH3824" s="57"/>
      <c r="CV3824" s="51"/>
      <c r="CW3824" s="51"/>
      <c r="CX3824" s="51"/>
      <c r="CY3824" s="51"/>
      <c r="CZ3824" s="51"/>
      <c r="DA3824" s="51"/>
      <c r="DB3824" s="51"/>
      <c r="DC3824" s="51"/>
      <c r="DD3824" s="51"/>
    </row>
    <row r="3825" spans="73:108" ht="15" x14ac:dyDescent="0.25">
      <c r="BU3825" s="91"/>
      <c r="BV3825" s="177">
        <v>2008</v>
      </c>
      <c r="BW3825" s="177">
        <v>10</v>
      </c>
      <c r="BX3825" s="177" t="s">
        <v>269</v>
      </c>
      <c r="BY3825" s="177" t="s">
        <v>262</v>
      </c>
      <c r="BZ3825" s="177" t="s">
        <v>347</v>
      </c>
      <c r="CA3825" s="177">
        <v>3</v>
      </c>
      <c r="CB3825" s="177" t="s">
        <v>264</v>
      </c>
      <c r="CC3825" s="122">
        <v>40389.22</v>
      </c>
      <c r="CD3825" s="178" t="s">
        <v>2941</v>
      </c>
      <c r="CE3825" s="177" t="s">
        <v>270</v>
      </c>
      <c r="CF3825" s="177" t="s">
        <v>1091</v>
      </c>
      <c r="CG3825" s="83" t="s">
        <v>9</v>
      </c>
      <c r="CH3825" s="57"/>
      <c r="CV3825" s="51"/>
      <c r="CW3825" s="51"/>
      <c r="CX3825" s="51"/>
      <c r="CY3825" s="51"/>
      <c r="CZ3825" s="51"/>
      <c r="DA3825" s="51"/>
      <c r="DB3825" s="51"/>
      <c r="DC3825" s="51"/>
      <c r="DD3825" s="51"/>
    </row>
    <row r="3826" spans="73:108" ht="15" x14ac:dyDescent="0.25">
      <c r="BU3826" s="91"/>
      <c r="BV3826" s="177">
        <v>2008</v>
      </c>
      <c r="BW3826" s="177">
        <v>10</v>
      </c>
      <c r="BX3826" s="177" t="s">
        <v>269</v>
      </c>
      <c r="BY3826" s="177" t="s">
        <v>262</v>
      </c>
      <c r="BZ3826" s="177" t="s">
        <v>277</v>
      </c>
      <c r="CA3826" s="177">
        <v>7</v>
      </c>
      <c r="CB3826" s="177" t="s">
        <v>264</v>
      </c>
      <c r="CC3826" s="122">
        <v>-4.28</v>
      </c>
      <c r="CD3826" s="178" t="s">
        <v>204</v>
      </c>
      <c r="CE3826" s="177" t="s">
        <v>270</v>
      </c>
      <c r="CF3826" s="177" t="s">
        <v>1083</v>
      </c>
      <c r="CG3826" s="83" t="s">
        <v>89</v>
      </c>
      <c r="CH3826" s="57"/>
      <c r="CV3826" s="51"/>
      <c r="CW3826" s="51"/>
      <c r="CX3826" s="51"/>
      <c r="CY3826" s="51"/>
      <c r="CZ3826" s="51"/>
      <c r="DA3826" s="51"/>
      <c r="DB3826" s="51"/>
      <c r="DC3826" s="51"/>
      <c r="DD3826" s="51"/>
    </row>
    <row r="3827" spans="73:108" ht="15" x14ac:dyDescent="0.25">
      <c r="BU3827" s="91"/>
      <c r="BV3827" s="177">
        <v>2008</v>
      </c>
      <c r="BW3827" s="177">
        <v>10</v>
      </c>
      <c r="BX3827" s="177" t="s">
        <v>269</v>
      </c>
      <c r="BY3827" s="177" t="s">
        <v>262</v>
      </c>
      <c r="BZ3827" s="177" t="s">
        <v>277</v>
      </c>
      <c r="CA3827" s="177">
        <v>7</v>
      </c>
      <c r="CB3827" s="177" t="s">
        <v>264</v>
      </c>
      <c r="CC3827" s="122">
        <v>9311.32</v>
      </c>
      <c r="CD3827" s="178" t="s">
        <v>2928</v>
      </c>
      <c r="CE3827" s="177" t="s">
        <v>270</v>
      </c>
      <c r="CF3827" s="177" t="s">
        <v>1087</v>
      </c>
      <c r="CG3827" s="83" t="s">
        <v>89</v>
      </c>
      <c r="CH3827" s="57"/>
      <c r="CV3827" s="51"/>
      <c r="CW3827" s="51"/>
      <c r="CX3827" s="51"/>
      <c r="CY3827" s="51"/>
      <c r="CZ3827" s="51"/>
      <c r="DA3827" s="51"/>
      <c r="DB3827" s="51"/>
      <c r="DC3827" s="51"/>
      <c r="DD3827" s="51"/>
    </row>
    <row r="3828" spans="73:108" ht="15" x14ac:dyDescent="0.25">
      <c r="BU3828" s="91"/>
      <c r="BV3828" s="177">
        <v>2008</v>
      </c>
      <c r="BW3828" s="177">
        <v>10</v>
      </c>
      <c r="BX3828" s="177" t="s">
        <v>269</v>
      </c>
      <c r="BY3828" s="177" t="s">
        <v>262</v>
      </c>
      <c r="BZ3828" s="177" t="s">
        <v>277</v>
      </c>
      <c r="CA3828" s="177">
        <v>7</v>
      </c>
      <c r="CB3828" s="177" t="s">
        <v>264</v>
      </c>
      <c r="CC3828" s="122">
        <v>-16640</v>
      </c>
      <c r="CD3828" s="178" t="s">
        <v>2895</v>
      </c>
      <c r="CE3828" s="177" t="s">
        <v>270</v>
      </c>
      <c r="CF3828" s="177" t="s">
        <v>1065</v>
      </c>
      <c r="CG3828" s="83" t="s">
        <v>89</v>
      </c>
      <c r="CH3828" s="57"/>
      <c r="CV3828" s="51"/>
      <c r="CW3828" s="51"/>
      <c r="CX3828" s="51"/>
      <c r="CY3828" s="51"/>
      <c r="CZ3828" s="51"/>
      <c r="DA3828" s="51"/>
      <c r="DB3828" s="51"/>
      <c r="DC3828" s="51"/>
      <c r="DD3828" s="51"/>
    </row>
    <row r="3829" spans="73:108" ht="15" x14ac:dyDescent="0.25">
      <c r="BU3829" s="91"/>
      <c r="BV3829" s="177">
        <v>2008</v>
      </c>
      <c r="BW3829" s="177">
        <v>10</v>
      </c>
      <c r="BX3829" s="177" t="s">
        <v>269</v>
      </c>
      <c r="BY3829" s="177" t="s">
        <v>262</v>
      </c>
      <c r="BZ3829" s="177" t="s">
        <v>277</v>
      </c>
      <c r="CA3829" s="177">
        <v>7</v>
      </c>
      <c r="CB3829" s="177" t="s">
        <v>264</v>
      </c>
      <c r="CC3829" s="122">
        <v>-12812.8</v>
      </c>
      <c r="CD3829" s="178" t="s">
        <v>2896</v>
      </c>
      <c r="CE3829" s="177" t="s">
        <v>270</v>
      </c>
      <c r="CF3829" s="177" t="s">
        <v>1065</v>
      </c>
      <c r="CG3829" s="83" t="s">
        <v>89</v>
      </c>
      <c r="CH3829" s="57"/>
      <c r="CV3829" s="51"/>
      <c r="CW3829" s="51"/>
      <c r="CX3829" s="51"/>
      <c r="CY3829" s="51"/>
      <c r="CZ3829" s="51"/>
      <c r="DA3829" s="51"/>
      <c r="DB3829" s="51"/>
      <c r="DC3829" s="51"/>
      <c r="DD3829" s="51"/>
    </row>
    <row r="3830" spans="73:108" ht="15" x14ac:dyDescent="0.25">
      <c r="BU3830" s="91"/>
      <c r="BV3830" s="177">
        <v>2008</v>
      </c>
      <c r="BW3830" s="177">
        <v>10</v>
      </c>
      <c r="BX3830" s="177" t="s">
        <v>269</v>
      </c>
      <c r="BY3830" s="177" t="s">
        <v>262</v>
      </c>
      <c r="BZ3830" s="177" t="s">
        <v>277</v>
      </c>
      <c r="CA3830" s="177">
        <v>7</v>
      </c>
      <c r="CB3830" s="177" t="s">
        <v>264</v>
      </c>
      <c r="CC3830" s="122">
        <v>270.48</v>
      </c>
      <c r="CD3830" s="178" t="s">
        <v>2929</v>
      </c>
      <c r="CE3830" s="177" t="s">
        <v>270</v>
      </c>
      <c r="CF3830" s="177" t="s">
        <v>1086</v>
      </c>
      <c r="CG3830" s="83" t="s">
        <v>89</v>
      </c>
      <c r="CH3830" s="57"/>
      <c r="CV3830" s="51"/>
      <c r="CW3830" s="51"/>
      <c r="CX3830" s="51"/>
      <c r="CY3830" s="51"/>
      <c r="CZ3830" s="51"/>
      <c r="DA3830" s="51"/>
      <c r="DB3830" s="51"/>
      <c r="DC3830" s="51"/>
      <c r="DD3830" s="51"/>
    </row>
    <row r="3831" spans="73:108" ht="15" x14ac:dyDescent="0.25">
      <c r="BU3831" s="91"/>
      <c r="BV3831" s="177">
        <v>2008</v>
      </c>
      <c r="BW3831" s="177">
        <v>10</v>
      </c>
      <c r="BX3831" s="177" t="s">
        <v>269</v>
      </c>
      <c r="BY3831" s="177" t="s">
        <v>262</v>
      </c>
      <c r="BZ3831" s="177" t="s">
        <v>277</v>
      </c>
      <c r="CA3831" s="177">
        <v>7</v>
      </c>
      <c r="CB3831" s="177" t="s">
        <v>264</v>
      </c>
      <c r="CC3831" s="122">
        <v>3114.95</v>
      </c>
      <c r="CD3831" s="178" t="s">
        <v>2930</v>
      </c>
      <c r="CE3831" s="177" t="s">
        <v>270</v>
      </c>
      <c r="CF3831" s="177" t="s">
        <v>1079</v>
      </c>
      <c r="CG3831" s="83" t="s">
        <v>89</v>
      </c>
      <c r="CH3831" s="57"/>
      <c r="CV3831" s="51"/>
      <c r="CW3831" s="51"/>
      <c r="CX3831" s="51"/>
      <c r="CY3831" s="51"/>
      <c r="CZ3831" s="51"/>
      <c r="DA3831" s="51"/>
      <c r="DB3831" s="51"/>
      <c r="DC3831" s="51"/>
      <c r="DD3831" s="51"/>
    </row>
    <row r="3832" spans="73:108" ht="15" x14ac:dyDescent="0.25">
      <c r="BU3832" s="91"/>
      <c r="BV3832" s="177">
        <v>2008</v>
      </c>
      <c r="BW3832" s="177">
        <v>10</v>
      </c>
      <c r="BX3832" s="177" t="s">
        <v>269</v>
      </c>
      <c r="BY3832" s="177" t="s">
        <v>262</v>
      </c>
      <c r="BZ3832" s="177" t="s">
        <v>277</v>
      </c>
      <c r="CA3832" s="177">
        <v>7</v>
      </c>
      <c r="CB3832" s="177" t="s">
        <v>264</v>
      </c>
      <c r="CC3832" s="122">
        <v>250.38</v>
      </c>
      <c r="CD3832" s="178" t="s">
        <v>2931</v>
      </c>
      <c r="CE3832" s="177" t="s">
        <v>270</v>
      </c>
      <c r="CF3832" s="177" t="s">
        <v>1076</v>
      </c>
      <c r="CG3832" s="83" t="s">
        <v>89</v>
      </c>
      <c r="CH3832" s="57"/>
      <c r="CV3832" s="51"/>
      <c r="CW3832" s="51"/>
      <c r="CX3832" s="51"/>
      <c r="CY3832" s="51"/>
      <c r="CZ3832" s="51"/>
      <c r="DA3832" s="51"/>
      <c r="DB3832" s="51"/>
      <c r="DC3832" s="51"/>
      <c r="DD3832" s="51"/>
    </row>
    <row r="3833" spans="73:108" ht="15" x14ac:dyDescent="0.25">
      <c r="BU3833" s="91"/>
      <c r="BV3833" s="177">
        <v>2008</v>
      </c>
      <c r="BW3833" s="177">
        <v>10</v>
      </c>
      <c r="BX3833" s="177" t="s">
        <v>269</v>
      </c>
      <c r="BY3833" s="177" t="s">
        <v>262</v>
      </c>
      <c r="BZ3833" s="177" t="s">
        <v>277</v>
      </c>
      <c r="CA3833" s="177">
        <v>7</v>
      </c>
      <c r="CB3833" s="177" t="s">
        <v>264</v>
      </c>
      <c r="CC3833" s="122">
        <v>382.79</v>
      </c>
      <c r="CD3833" s="178" t="s">
        <v>2932</v>
      </c>
      <c r="CE3833" s="177" t="s">
        <v>270</v>
      </c>
      <c r="CF3833" s="177" t="s">
        <v>1077</v>
      </c>
      <c r="CG3833" s="83" t="s">
        <v>89</v>
      </c>
      <c r="CH3833" s="57"/>
      <c r="CV3833" s="51"/>
      <c r="CW3833" s="51"/>
      <c r="CX3833" s="51"/>
      <c r="CY3833" s="51"/>
      <c r="CZ3833" s="51"/>
      <c r="DA3833" s="51"/>
      <c r="DB3833" s="51"/>
      <c r="DC3833" s="51"/>
      <c r="DD3833" s="51"/>
    </row>
    <row r="3834" spans="73:108" ht="15" x14ac:dyDescent="0.25">
      <c r="BU3834" s="91"/>
      <c r="BV3834" s="177">
        <v>2008</v>
      </c>
      <c r="BW3834" s="177">
        <v>10</v>
      </c>
      <c r="BX3834" s="177" t="s">
        <v>269</v>
      </c>
      <c r="BY3834" s="177" t="s">
        <v>262</v>
      </c>
      <c r="BZ3834" s="177" t="s">
        <v>277</v>
      </c>
      <c r="CA3834" s="177">
        <v>7</v>
      </c>
      <c r="CB3834" s="177" t="s">
        <v>264</v>
      </c>
      <c r="CC3834" s="122">
        <v>347.75</v>
      </c>
      <c r="CD3834" s="178" t="s">
        <v>2933</v>
      </c>
      <c r="CE3834" s="177" t="s">
        <v>270</v>
      </c>
      <c r="CF3834" s="177" t="s">
        <v>1078</v>
      </c>
      <c r="CG3834" s="83" t="s">
        <v>89</v>
      </c>
      <c r="CH3834" s="57"/>
      <c r="CV3834" s="51"/>
      <c r="CW3834" s="51"/>
      <c r="CX3834" s="51"/>
      <c r="CY3834" s="51"/>
      <c r="CZ3834" s="51"/>
      <c r="DA3834" s="51"/>
      <c r="DB3834" s="51"/>
      <c r="DC3834" s="51"/>
      <c r="DD3834" s="51"/>
    </row>
    <row r="3835" spans="73:108" ht="15" x14ac:dyDescent="0.25">
      <c r="BU3835" s="91"/>
      <c r="BV3835" s="177">
        <v>2008</v>
      </c>
      <c r="BW3835" s="177">
        <v>10</v>
      </c>
      <c r="BX3835" s="177" t="s">
        <v>269</v>
      </c>
      <c r="BY3835" s="177" t="s">
        <v>262</v>
      </c>
      <c r="BZ3835" s="177" t="s">
        <v>277</v>
      </c>
      <c r="CA3835" s="177">
        <v>7</v>
      </c>
      <c r="CB3835" s="177" t="s">
        <v>264</v>
      </c>
      <c r="CC3835" s="122">
        <v>5500</v>
      </c>
      <c r="CD3835" s="178" t="s">
        <v>2934</v>
      </c>
      <c r="CE3835" s="177" t="s">
        <v>270</v>
      </c>
      <c r="CF3835" s="177" t="s">
        <v>1084</v>
      </c>
      <c r="CG3835" s="83" t="s">
        <v>89</v>
      </c>
      <c r="CH3835" s="57"/>
      <c r="CV3835" s="51"/>
      <c r="CW3835" s="51"/>
      <c r="CX3835" s="51"/>
      <c r="CY3835" s="51"/>
      <c r="CZ3835" s="51"/>
      <c r="DA3835" s="51"/>
      <c r="DB3835" s="51"/>
      <c r="DC3835" s="51"/>
      <c r="DD3835" s="51"/>
    </row>
    <row r="3836" spans="73:108" ht="15" x14ac:dyDescent="0.25">
      <c r="BU3836" s="91"/>
      <c r="BV3836" s="177">
        <v>2008</v>
      </c>
      <c r="BW3836" s="177">
        <v>10</v>
      </c>
      <c r="BX3836" s="177" t="s">
        <v>269</v>
      </c>
      <c r="BY3836" s="177" t="s">
        <v>262</v>
      </c>
      <c r="BZ3836" s="177" t="s">
        <v>277</v>
      </c>
      <c r="CA3836" s="177">
        <v>7</v>
      </c>
      <c r="CB3836" s="177" t="s">
        <v>264</v>
      </c>
      <c r="CC3836" s="122">
        <v>201.02</v>
      </c>
      <c r="CD3836" s="178" t="s">
        <v>2935</v>
      </c>
      <c r="CE3836" s="177" t="s">
        <v>270</v>
      </c>
      <c r="CF3836" s="177" t="s">
        <v>1085</v>
      </c>
      <c r="CG3836" s="83" t="s">
        <v>89</v>
      </c>
      <c r="CH3836" s="57"/>
      <c r="CV3836" s="51"/>
      <c r="CW3836" s="51"/>
      <c r="CX3836" s="51"/>
      <c r="CY3836" s="51"/>
      <c r="CZ3836" s="51"/>
      <c r="DA3836" s="51"/>
      <c r="DB3836" s="51"/>
      <c r="DC3836" s="51"/>
      <c r="DD3836" s="51"/>
    </row>
    <row r="3837" spans="73:108" ht="15" x14ac:dyDescent="0.25">
      <c r="BU3837" s="91"/>
      <c r="BV3837" s="177">
        <v>2008</v>
      </c>
      <c r="BW3837" s="177">
        <v>10</v>
      </c>
      <c r="BX3837" s="177" t="s">
        <v>269</v>
      </c>
      <c r="BY3837" s="177" t="s">
        <v>262</v>
      </c>
      <c r="BZ3837" s="177" t="s">
        <v>277</v>
      </c>
      <c r="CA3837" s="177">
        <v>7</v>
      </c>
      <c r="CB3837" s="177" t="s">
        <v>264</v>
      </c>
      <c r="CC3837" s="122">
        <v>3980.65</v>
      </c>
      <c r="CD3837" s="178" t="s">
        <v>2936</v>
      </c>
      <c r="CE3837" s="177" t="s">
        <v>270</v>
      </c>
      <c r="CF3837" s="177" t="s">
        <v>1080</v>
      </c>
      <c r="CG3837" s="83" t="s">
        <v>89</v>
      </c>
      <c r="CH3837" s="57"/>
      <c r="CV3837" s="51"/>
      <c r="CW3837" s="51"/>
      <c r="CX3837" s="51"/>
      <c r="CY3837" s="51"/>
      <c r="CZ3837" s="51"/>
      <c r="DA3837" s="51"/>
      <c r="DB3837" s="51"/>
      <c r="DC3837" s="51"/>
      <c r="DD3837" s="51"/>
    </row>
    <row r="3838" spans="73:108" ht="15" x14ac:dyDescent="0.25">
      <c r="BU3838" s="91"/>
      <c r="BV3838" s="177">
        <v>2008</v>
      </c>
      <c r="BW3838" s="177">
        <v>10</v>
      </c>
      <c r="BX3838" s="177" t="s">
        <v>269</v>
      </c>
      <c r="BY3838" s="177" t="s">
        <v>262</v>
      </c>
      <c r="BZ3838" s="177" t="s">
        <v>277</v>
      </c>
      <c r="CA3838" s="177">
        <v>7</v>
      </c>
      <c r="CB3838" s="177" t="s">
        <v>264</v>
      </c>
      <c r="CC3838" s="122">
        <v>81.23</v>
      </c>
      <c r="CD3838" s="178" t="s">
        <v>2937</v>
      </c>
      <c r="CE3838" s="177" t="s">
        <v>270</v>
      </c>
      <c r="CF3838" s="177" t="s">
        <v>1082</v>
      </c>
      <c r="CG3838" s="83" t="s">
        <v>89</v>
      </c>
      <c r="CH3838" s="57"/>
      <c r="CV3838" s="51"/>
      <c r="CW3838" s="51"/>
      <c r="CX3838" s="51"/>
      <c r="CY3838" s="51"/>
      <c r="CZ3838" s="51"/>
      <c r="DA3838" s="51"/>
      <c r="DB3838" s="51"/>
      <c r="DC3838" s="51"/>
      <c r="DD3838" s="51"/>
    </row>
    <row r="3839" spans="73:108" ht="15" x14ac:dyDescent="0.25">
      <c r="BU3839" s="91"/>
      <c r="BV3839" s="177">
        <v>2008</v>
      </c>
      <c r="BW3839" s="177">
        <v>10</v>
      </c>
      <c r="BX3839" s="177" t="s">
        <v>269</v>
      </c>
      <c r="BY3839" s="177" t="s">
        <v>262</v>
      </c>
      <c r="BZ3839" s="177" t="s">
        <v>277</v>
      </c>
      <c r="CA3839" s="177">
        <v>7</v>
      </c>
      <c r="CB3839" s="177" t="s">
        <v>264</v>
      </c>
      <c r="CC3839" s="122">
        <v>129.15</v>
      </c>
      <c r="CD3839" s="178" t="s">
        <v>2938</v>
      </c>
      <c r="CE3839" s="177" t="s">
        <v>270</v>
      </c>
      <c r="CF3839" s="177" t="s">
        <v>1081</v>
      </c>
      <c r="CG3839" s="83" t="s">
        <v>89</v>
      </c>
      <c r="CH3839" s="57"/>
      <c r="CV3839" s="51"/>
      <c r="CW3839" s="51"/>
      <c r="CX3839" s="51"/>
      <c r="CY3839" s="51"/>
      <c r="CZ3839" s="51"/>
      <c r="DA3839" s="51"/>
      <c r="DB3839" s="51"/>
      <c r="DC3839" s="51"/>
      <c r="DD3839" s="51"/>
    </row>
    <row r="3840" spans="73:108" ht="15" x14ac:dyDescent="0.25">
      <c r="BU3840" s="91"/>
      <c r="BV3840" s="177">
        <v>2008</v>
      </c>
      <c r="BW3840" s="177">
        <v>11</v>
      </c>
      <c r="BX3840" s="177" t="s">
        <v>269</v>
      </c>
      <c r="BY3840" s="177" t="s">
        <v>262</v>
      </c>
      <c r="BZ3840" s="177" t="s">
        <v>277</v>
      </c>
      <c r="CA3840" s="177">
        <v>3</v>
      </c>
      <c r="CB3840" s="177" t="s">
        <v>264</v>
      </c>
      <c r="CC3840" s="122">
        <v>22863.03</v>
      </c>
      <c r="CD3840" s="178" t="s">
        <v>2946</v>
      </c>
      <c r="CE3840" s="177" t="s">
        <v>270</v>
      </c>
      <c r="CF3840" s="177" t="s">
        <v>1101</v>
      </c>
      <c r="CG3840" s="83" t="s">
        <v>9</v>
      </c>
      <c r="CH3840" s="57"/>
      <c r="CV3840" s="51"/>
      <c r="CW3840" s="51"/>
      <c r="CX3840" s="51"/>
      <c r="CY3840" s="51"/>
      <c r="CZ3840" s="51"/>
      <c r="DA3840" s="51"/>
      <c r="DB3840" s="51"/>
      <c r="DC3840" s="51"/>
      <c r="DD3840" s="51"/>
    </row>
    <row r="3841" spans="73:108" ht="15" x14ac:dyDescent="0.25">
      <c r="BU3841" s="91"/>
      <c r="BV3841" s="177">
        <v>2008</v>
      </c>
      <c r="BW3841" s="177">
        <v>11</v>
      </c>
      <c r="BX3841" s="177" t="s">
        <v>269</v>
      </c>
      <c r="BY3841" s="177" t="s">
        <v>262</v>
      </c>
      <c r="BZ3841" s="177" t="s">
        <v>277</v>
      </c>
      <c r="CA3841" s="177">
        <v>3</v>
      </c>
      <c r="CB3841" s="177" t="s">
        <v>264</v>
      </c>
      <c r="CC3841" s="122">
        <v>19578.34</v>
      </c>
      <c r="CD3841" s="178" t="s">
        <v>2947</v>
      </c>
      <c r="CE3841" s="177" t="s">
        <v>270</v>
      </c>
      <c r="CF3841" s="177" t="s">
        <v>1100</v>
      </c>
      <c r="CG3841" s="83" t="s">
        <v>9</v>
      </c>
      <c r="CH3841" s="57"/>
      <c r="CV3841" s="51"/>
      <c r="CW3841" s="51"/>
      <c r="CX3841" s="51"/>
      <c r="CY3841" s="51"/>
      <c r="CZ3841" s="51"/>
      <c r="DA3841" s="51"/>
      <c r="DB3841" s="51"/>
      <c r="DC3841" s="51"/>
      <c r="DD3841" s="51"/>
    </row>
    <row r="3842" spans="73:108" ht="15" x14ac:dyDescent="0.25">
      <c r="BU3842" s="91"/>
      <c r="BV3842" s="177">
        <v>2008</v>
      </c>
      <c r="BW3842" s="177">
        <v>11</v>
      </c>
      <c r="BX3842" s="177" t="s">
        <v>269</v>
      </c>
      <c r="BY3842" s="177" t="s">
        <v>262</v>
      </c>
      <c r="BZ3842" s="177" t="s">
        <v>277</v>
      </c>
      <c r="CA3842" s="177">
        <v>3</v>
      </c>
      <c r="CB3842" s="177" t="s">
        <v>264</v>
      </c>
      <c r="CC3842" s="122">
        <v>5350.28</v>
      </c>
      <c r="CD3842" s="178" t="s">
        <v>2948</v>
      </c>
      <c r="CE3842" s="177" t="s">
        <v>270</v>
      </c>
      <c r="CF3842" s="177" t="s">
        <v>1099</v>
      </c>
      <c r="CG3842" s="83" t="s">
        <v>9</v>
      </c>
      <c r="CH3842" s="57"/>
      <c r="CV3842" s="51"/>
      <c r="CW3842" s="51"/>
      <c r="CX3842" s="51"/>
      <c r="CY3842" s="51"/>
      <c r="CZ3842" s="51"/>
      <c r="DA3842" s="51"/>
      <c r="DB3842" s="51"/>
      <c r="DC3842" s="51"/>
      <c r="DD3842" s="51"/>
    </row>
    <row r="3843" spans="73:108" ht="15" x14ac:dyDescent="0.25">
      <c r="BU3843" s="91"/>
      <c r="BV3843" s="177">
        <v>2008</v>
      </c>
      <c r="BW3843" s="177">
        <v>11</v>
      </c>
      <c r="BX3843" s="177" t="s">
        <v>269</v>
      </c>
      <c r="BY3843" s="177" t="s">
        <v>262</v>
      </c>
      <c r="BZ3843" s="177" t="s">
        <v>277</v>
      </c>
      <c r="CA3843" s="177">
        <v>3</v>
      </c>
      <c r="CB3843" s="177" t="s">
        <v>264</v>
      </c>
      <c r="CC3843" s="122">
        <v>21961.51</v>
      </c>
      <c r="CD3843" s="178" t="s">
        <v>2949</v>
      </c>
      <c r="CE3843" s="177" t="s">
        <v>270</v>
      </c>
      <c r="CF3843" s="177" t="s">
        <v>1102</v>
      </c>
      <c r="CG3843" s="83" t="s">
        <v>9</v>
      </c>
      <c r="CH3843" s="57"/>
      <c r="CV3843" s="51"/>
      <c r="CW3843" s="51"/>
      <c r="CX3843" s="51"/>
      <c r="CY3843" s="51"/>
      <c r="CZ3843" s="51"/>
      <c r="DA3843" s="51"/>
      <c r="DB3843" s="51"/>
      <c r="DC3843" s="51"/>
      <c r="DD3843" s="51"/>
    </row>
    <row r="3844" spans="73:108" ht="15" x14ac:dyDescent="0.25">
      <c r="BU3844" s="91"/>
      <c r="BV3844" s="177">
        <v>2008</v>
      </c>
      <c r="BW3844" s="177">
        <v>11</v>
      </c>
      <c r="BX3844" s="177" t="s">
        <v>269</v>
      </c>
      <c r="BY3844" s="177" t="s">
        <v>262</v>
      </c>
      <c r="BZ3844" s="177" t="s">
        <v>277</v>
      </c>
      <c r="CA3844" s="177">
        <v>3</v>
      </c>
      <c r="CB3844" s="177" t="s">
        <v>264</v>
      </c>
      <c r="CC3844" s="122">
        <v>2720.75</v>
      </c>
      <c r="CD3844" s="178" t="s">
        <v>2950</v>
      </c>
      <c r="CE3844" s="177" t="s">
        <v>270</v>
      </c>
      <c r="CF3844" s="177" t="s">
        <v>1110</v>
      </c>
      <c r="CG3844" s="83" t="s">
        <v>9</v>
      </c>
      <c r="CH3844" s="57"/>
      <c r="CV3844" s="51"/>
      <c r="CW3844" s="51"/>
      <c r="CX3844" s="51"/>
      <c r="CY3844" s="51"/>
      <c r="CZ3844" s="51"/>
      <c r="DA3844" s="51"/>
      <c r="DB3844" s="51"/>
      <c r="DC3844" s="51"/>
      <c r="DD3844" s="51"/>
    </row>
    <row r="3845" spans="73:108" ht="15" x14ac:dyDescent="0.25">
      <c r="BU3845" s="91"/>
      <c r="BV3845" s="177">
        <v>2008</v>
      </c>
      <c r="BW3845" s="177">
        <v>11</v>
      </c>
      <c r="BX3845" s="177" t="s">
        <v>269</v>
      </c>
      <c r="BY3845" s="177" t="s">
        <v>262</v>
      </c>
      <c r="BZ3845" s="177" t="s">
        <v>277</v>
      </c>
      <c r="CA3845" s="177">
        <v>3</v>
      </c>
      <c r="CB3845" s="177" t="s">
        <v>264</v>
      </c>
      <c r="CC3845" s="122">
        <v>27000</v>
      </c>
      <c r="CD3845" s="178" t="s">
        <v>2951</v>
      </c>
      <c r="CE3845" s="177" t="s">
        <v>270</v>
      </c>
      <c r="CF3845" s="177" t="s">
        <v>1109</v>
      </c>
      <c r="CG3845" s="83" t="s">
        <v>9</v>
      </c>
      <c r="CH3845" s="57"/>
      <c r="CV3845" s="51"/>
      <c r="CW3845" s="51"/>
      <c r="CX3845" s="51"/>
      <c r="CY3845" s="51"/>
      <c r="CZ3845" s="51"/>
      <c r="DA3845" s="51"/>
      <c r="DB3845" s="51"/>
      <c r="DC3845" s="51"/>
      <c r="DD3845" s="51"/>
    </row>
    <row r="3846" spans="73:108" ht="15" x14ac:dyDescent="0.25">
      <c r="BU3846" s="91"/>
      <c r="BV3846" s="177">
        <v>2008</v>
      </c>
      <c r="BW3846" s="177">
        <v>11</v>
      </c>
      <c r="BX3846" s="177" t="s">
        <v>269</v>
      </c>
      <c r="BY3846" s="177" t="s">
        <v>262</v>
      </c>
      <c r="BZ3846" s="177" t="s">
        <v>277</v>
      </c>
      <c r="CA3846" s="177">
        <v>3</v>
      </c>
      <c r="CB3846" s="177" t="s">
        <v>264</v>
      </c>
      <c r="CC3846" s="122">
        <v>12034.4</v>
      </c>
      <c r="CD3846" s="178" t="s">
        <v>2952</v>
      </c>
      <c r="CE3846" s="177" t="s">
        <v>270</v>
      </c>
      <c r="CF3846" s="177" t="s">
        <v>1111</v>
      </c>
      <c r="CG3846" s="83" t="s">
        <v>9</v>
      </c>
      <c r="CH3846" s="57"/>
      <c r="CV3846" s="51"/>
      <c r="CW3846" s="51"/>
      <c r="CX3846" s="51"/>
      <c r="CY3846" s="51"/>
      <c r="CZ3846" s="51"/>
      <c r="DA3846" s="51"/>
      <c r="DB3846" s="51"/>
      <c r="DC3846" s="51"/>
      <c r="DD3846" s="51"/>
    </row>
    <row r="3847" spans="73:108" ht="15" x14ac:dyDescent="0.25">
      <c r="BU3847" s="91"/>
      <c r="BV3847" s="177">
        <v>2008</v>
      </c>
      <c r="BW3847" s="177">
        <v>11</v>
      </c>
      <c r="BX3847" s="177" t="s">
        <v>269</v>
      </c>
      <c r="BY3847" s="177" t="s">
        <v>262</v>
      </c>
      <c r="BZ3847" s="177" t="s">
        <v>277</v>
      </c>
      <c r="CA3847" s="177">
        <v>3</v>
      </c>
      <c r="CB3847" s="177" t="s">
        <v>264</v>
      </c>
      <c r="CC3847" s="122">
        <v>3759.72</v>
      </c>
      <c r="CD3847" s="178" t="s">
        <v>2953</v>
      </c>
      <c r="CE3847" s="177" t="s">
        <v>270</v>
      </c>
      <c r="CF3847" s="177" t="s">
        <v>1105</v>
      </c>
      <c r="CG3847" s="83" t="s">
        <v>9</v>
      </c>
      <c r="CH3847" s="57"/>
      <c r="CV3847" s="51"/>
      <c r="CW3847" s="51"/>
      <c r="CX3847" s="51"/>
      <c r="CY3847" s="51"/>
      <c r="CZ3847" s="51"/>
      <c r="DA3847" s="51"/>
      <c r="DB3847" s="51"/>
      <c r="DC3847" s="51"/>
      <c r="DD3847" s="51"/>
    </row>
    <row r="3848" spans="73:108" ht="15" x14ac:dyDescent="0.25">
      <c r="BU3848" s="91"/>
      <c r="BV3848" s="177">
        <v>2008</v>
      </c>
      <c r="BW3848" s="177">
        <v>11</v>
      </c>
      <c r="BX3848" s="177" t="s">
        <v>269</v>
      </c>
      <c r="BY3848" s="177" t="s">
        <v>262</v>
      </c>
      <c r="BZ3848" s="177" t="s">
        <v>277</v>
      </c>
      <c r="CA3848" s="177">
        <v>3</v>
      </c>
      <c r="CB3848" s="177" t="s">
        <v>264</v>
      </c>
      <c r="CC3848" s="122">
        <v>504</v>
      </c>
      <c r="CD3848" s="178" t="s">
        <v>2954</v>
      </c>
      <c r="CE3848" s="177" t="s">
        <v>270</v>
      </c>
      <c r="CF3848" s="177" t="s">
        <v>1105</v>
      </c>
      <c r="CG3848" s="83" t="s">
        <v>9</v>
      </c>
      <c r="CH3848" s="57"/>
      <c r="CV3848" s="51"/>
      <c r="CW3848" s="51"/>
      <c r="CX3848" s="51"/>
      <c r="CY3848" s="51"/>
      <c r="CZ3848" s="51"/>
      <c r="DA3848" s="51"/>
      <c r="DB3848" s="51"/>
      <c r="DC3848" s="51"/>
      <c r="DD3848" s="51"/>
    </row>
    <row r="3849" spans="73:108" ht="15" x14ac:dyDescent="0.25">
      <c r="BU3849" s="91"/>
      <c r="BV3849" s="177">
        <v>2008</v>
      </c>
      <c r="BW3849" s="177">
        <v>11</v>
      </c>
      <c r="BX3849" s="177" t="s">
        <v>269</v>
      </c>
      <c r="BY3849" s="177" t="s">
        <v>262</v>
      </c>
      <c r="BZ3849" s="177" t="s">
        <v>277</v>
      </c>
      <c r="CA3849" s="177">
        <v>3</v>
      </c>
      <c r="CB3849" s="177" t="s">
        <v>264</v>
      </c>
      <c r="CC3849" s="122">
        <v>12594.4</v>
      </c>
      <c r="CD3849" s="178" t="s">
        <v>2955</v>
      </c>
      <c r="CE3849" s="177" t="s">
        <v>270</v>
      </c>
      <c r="CF3849" s="177" t="s">
        <v>1103</v>
      </c>
      <c r="CG3849" s="83" t="s">
        <v>9</v>
      </c>
      <c r="CH3849" s="57"/>
      <c r="CV3849" s="51"/>
      <c r="CW3849" s="51"/>
      <c r="CX3849" s="51"/>
      <c r="CY3849" s="51"/>
      <c r="CZ3849" s="51"/>
      <c r="DA3849" s="51"/>
      <c r="DB3849" s="51"/>
      <c r="DC3849" s="51"/>
      <c r="DD3849" s="51"/>
    </row>
    <row r="3850" spans="73:108" ht="15" x14ac:dyDescent="0.25">
      <c r="BU3850" s="91"/>
      <c r="BV3850" s="177">
        <v>2008</v>
      </c>
      <c r="BW3850" s="177">
        <v>11</v>
      </c>
      <c r="BX3850" s="177" t="s">
        <v>269</v>
      </c>
      <c r="BY3850" s="177" t="s">
        <v>262</v>
      </c>
      <c r="BZ3850" s="177" t="s">
        <v>277</v>
      </c>
      <c r="CA3850" s="177">
        <v>3</v>
      </c>
      <c r="CB3850" s="177" t="s">
        <v>264</v>
      </c>
      <c r="CC3850" s="122">
        <v>13673</v>
      </c>
      <c r="CD3850" s="178" t="s">
        <v>2956</v>
      </c>
      <c r="CE3850" s="177" t="s">
        <v>270</v>
      </c>
      <c r="CF3850" s="177" t="s">
        <v>1098</v>
      </c>
      <c r="CG3850" s="83" t="s">
        <v>9</v>
      </c>
      <c r="CH3850" s="57"/>
      <c r="CV3850" s="51"/>
      <c r="CW3850" s="51"/>
      <c r="CX3850" s="51"/>
      <c r="CY3850" s="51"/>
      <c r="CZ3850" s="51"/>
      <c r="DA3850" s="51"/>
      <c r="DB3850" s="51"/>
      <c r="DC3850" s="51"/>
      <c r="DD3850" s="51"/>
    </row>
    <row r="3851" spans="73:108" ht="15" x14ac:dyDescent="0.25">
      <c r="BU3851" s="91"/>
      <c r="BV3851" s="177">
        <v>2008</v>
      </c>
      <c r="BW3851" s="177">
        <v>11</v>
      </c>
      <c r="BX3851" s="177" t="s">
        <v>269</v>
      </c>
      <c r="BY3851" s="177" t="s">
        <v>262</v>
      </c>
      <c r="BZ3851" s="177" t="s">
        <v>277</v>
      </c>
      <c r="CA3851" s="177">
        <v>3</v>
      </c>
      <c r="CB3851" s="177" t="s">
        <v>264</v>
      </c>
      <c r="CC3851" s="122">
        <v>59</v>
      </c>
      <c r="CD3851" s="178" t="s">
        <v>2957</v>
      </c>
      <c r="CE3851" s="177" t="s">
        <v>270</v>
      </c>
      <c r="CF3851" s="177" t="s">
        <v>1108</v>
      </c>
      <c r="CG3851" s="83" t="s">
        <v>9</v>
      </c>
      <c r="CH3851" s="57"/>
      <c r="CV3851" s="51"/>
      <c r="CW3851" s="51"/>
      <c r="CX3851" s="51"/>
      <c r="CY3851" s="51"/>
      <c r="CZ3851" s="51"/>
      <c r="DA3851" s="51"/>
      <c r="DB3851" s="51"/>
      <c r="DC3851" s="51"/>
      <c r="DD3851" s="51"/>
    </row>
    <row r="3852" spans="73:108" ht="15" x14ac:dyDescent="0.25">
      <c r="BU3852" s="91"/>
      <c r="BV3852" s="177">
        <v>2008</v>
      </c>
      <c r="BW3852" s="177">
        <v>11</v>
      </c>
      <c r="BX3852" s="177" t="s">
        <v>269</v>
      </c>
      <c r="BY3852" s="177" t="s">
        <v>262</v>
      </c>
      <c r="BZ3852" s="177" t="s">
        <v>277</v>
      </c>
      <c r="CA3852" s="177">
        <v>3</v>
      </c>
      <c r="CB3852" s="177" t="s">
        <v>264</v>
      </c>
      <c r="CC3852" s="122">
        <v>3683.95</v>
      </c>
      <c r="CD3852" s="178" t="s">
        <v>2958</v>
      </c>
      <c r="CE3852" s="177" t="s">
        <v>270</v>
      </c>
      <c r="CF3852" s="177" t="s">
        <v>1104</v>
      </c>
      <c r="CG3852" s="83" t="s">
        <v>9</v>
      </c>
      <c r="CH3852" s="57"/>
      <c r="CV3852" s="51"/>
      <c r="CW3852" s="51"/>
      <c r="CX3852" s="51"/>
      <c r="CY3852" s="51"/>
      <c r="CZ3852" s="51"/>
      <c r="DA3852" s="51"/>
      <c r="DB3852" s="51"/>
      <c r="DC3852" s="51"/>
      <c r="DD3852" s="51"/>
    </row>
    <row r="3853" spans="73:108" ht="15" x14ac:dyDescent="0.25">
      <c r="BU3853" s="91"/>
      <c r="BV3853" s="177">
        <v>2008</v>
      </c>
      <c r="BW3853" s="177">
        <v>11</v>
      </c>
      <c r="BX3853" s="177" t="s">
        <v>269</v>
      </c>
      <c r="BY3853" s="177" t="s">
        <v>262</v>
      </c>
      <c r="BZ3853" s="177" t="s">
        <v>277</v>
      </c>
      <c r="CA3853" s="177">
        <v>3</v>
      </c>
      <c r="CB3853" s="177" t="s">
        <v>264</v>
      </c>
      <c r="CC3853" s="122">
        <v>7113</v>
      </c>
      <c r="CD3853" s="178" t="s">
        <v>2959</v>
      </c>
      <c r="CE3853" s="177" t="s">
        <v>270</v>
      </c>
      <c r="CF3853" s="177" t="s">
        <v>1114</v>
      </c>
      <c r="CG3853" s="83" t="s">
        <v>9</v>
      </c>
      <c r="CH3853" s="57"/>
      <c r="CV3853" s="51"/>
      <c r="CW3853" s="51"/>
      <c r="CX3853" s="51"/>
      <c r="CY3853" s="51"/>
      <c r="CZ3853" s="51"/>
      <c r="DA3853" s="51"/>
      <c r="DB3853" s="51"/>
      <c r="DC3853" s="51"/>
      <c r="DD3853" s="51"/>
    </row>
    <row r="3854" spans="73:108" ht="15" x14ac:dyDescent="0.25">
      <c r="BU3854" s="91"/>
      <c r="BV3854" s="177">
        <v>2008</v>
      </c>
      <c r="BW3854" s="177">
        <v>11</v>
      </c>
      <c r="BX3854" s="177" t="s">
        <v>269</v>
      </c>
      <c r="BY3854" s="177" t="s">
        <v>262</v>
      </c>
      <c r="BZ3854" s="177" t="s">
        <v>277</v>
      </c>
      <c r="CA3854" s="177">
        <v>3</v>
      </c>
      <c r="CB3854" s="177" t="s">
        <v>264</v>
      </c>
      <c r="CC3854" s="122">
        <v>17601.68</v>
      </c>
      <c r="CD3854" s="178" t="s">
        <v>2960</v>
      </c>
      <c r="CE3854" s="177" t="s">
        <v>270</v>
      </c>
      <c r="CF3854" s="177" t="s">
        <v>1114</v>
      </c>
      <c r="CG3854" s="83" t="s">
        <v>9</v>
      </c>
      <c r="CH3854" s="57"/>
      <c r="CV3854" s="51"/>
      <c r="CW3854" s="51"/>
      <c r="CX3854" s="51"/>
      <c r="CY3854" s="51"/>
      <c r="CZ3854" s="51"/>
      <c r="DA3854" s="51"/>
      <c r="DB3854" s="51"/>
      <c r="DC3854" s="51"/>
      <c r="DD3854" s="51"/>
    </row>
    <row r="3855" spans="73:108" ht="15" x14ac:dyDescent="0.25">
      <c r="BU3855" s="91"/>
      <c r="BV3855" s="177">
        <v>2008</v>
      </c>
      <c r="BW3855" s="177">
        <v>11</v>
      </c>
      <c r="BX3855" s="177" t="s">
        <v>269</v>
      </c>
      <c r="BY3855" s="177" t="s">
        <v>262</v>
      </c>
      <c r="BZ3855" s="177" t="s">
        <v>277</v>
      </c>
      <c r="CA3855" s="177">
        <v>3</v>
      </c>
      <c r="CB3855" s="177" t="s">
        <v>264</v>
      </c>
      <c r="CC3855" s="122">
        <v>8627.51</v>
      </c>
      <c r="CD3855" s="178" t="s">
        <v>2961</v>
      </c>
      <c r="CE3855" s="177" t="s">
        <v>270</v>
      </c>
      <c r="CF3855" s="177" t="s">
        <v>1106</v>
      </c>
      <c r="CG3855" s="83" t="s">
        <v>9</v>
      </c>
      <c r="CH3855" s="57"/>
      <c r="CV3855" s="51"/>
      <c r="CW3855" s="51"/>
      <c r="CX3855" s="51"/>
      <c r="CY3855" s="51"/>
      <c r="CZ3855" s="51"/>
      <c r="DA3855" s="51"/>
      <c r="DB3855" s="51"/>
      <c r="DC3855" s="51"/>
      <c r="DD3855" s="51"/>
    </row>
    <row r="3856" spans="73:108" ht="15" x14ac:dyDescent="0.25">
      <c r="BU3856" s="91"/>
      <c r="BV3856" s="177">
        <v>2008</v>
      </c>
      <c r="BW3856" s="177">
        <v>11</v>
      </c>
      <c r="BX3856" s="177" t="s">
        <v>269</v>
      </c>
      <c r="BY3856" s="177" t="s">
        <v>262</v>
      </c>
      <c r="BZ3856" s="177" t="s">
        <v>277</v>
      </c>
      <c r="CA3856" s="177">
        <v>3</v>
      </c>
      <c r="CB3856" s="177" t="s">
        <v>264</v>
      </c>
      <c r="CC3856" s="122">
        <v>4217.66</v>
      </c>
      <c r="CD3856" s="178" t="s">
        <v>2962</v>
      </c>
      <c r="CE3856" s="177" t="s">
        <v>270</v>
      </c>
      <c r="CF3856" s="177" t="s">
        <v>1107</v>
      </c>
      <c r="CG3856" s="83" t="s">
        <v>9</v>
      </c>
      <c r="CH3856" s="57"/>
      <c r="CV3856" s="51"/>
      <c r="CW3856" s="51"/>
      <c r="CX3856" s="51"/>
      <c r="CY3856" s="51"/>
      <c r="CZ3856" s="51"/>
      <c r="DA3856" s="51"/>
      <c r="DB3856" s="51"/>
      <c r="DC3856" s="51"/>
      <c r="DD3856" s="51"/>
    </row>
    <row r="3857" spans="73:108" ht="15" x14ac:dyDescent="0.25">
      <c r="BU3857" s="91"/>
      <c r="BV3857" s="177">
        <v>2008</v>
      </c>
      <c r="BW3857" s="177">
        <v>11</v>
      </c>
      <c r="BX3857" s="177" t="s">
        <v>269</v>
      </c>
      <c r="BY3857" s="177" t="s">
        <v>262</v>
      </c>
      <c r="BZ3857" s="177" t="s">
        <v>277</v>
      </c>
      <c r="CA3857" s="177">
        <v>3</v>
      </c>
      <c r="CB3857" s="177" t="s">
        <v>264</v>
      </c>
      <c r="CC3857" s="122">
        <v>10244.35</v>
      </c>
      <c r="CD3857" s="178" t="s">
        <v>2963</v>
      </c>
      <c r="CE3857" s="177" t="s">
        <v>270</v>
      </c>
      <c r="CF3857" s="177" t="s">
        <v>1113</v>
      </c>
      <c r="CG3857" s="83" t="s">
        <v>9</v>
      </c>
      <c r="CH3857" s="57"/>
      <c r="CV3857" s="51"/>
      <c r="CW3857" s="51"/>
      <c r="CX3857" s="51"/>
      <c r="CY3857" s="51"/>
      <c r="CZ3857" s="51"/>
      <c r="DA3857" s="51"/>
      <c r="DB3857" s="51"/>
      <c r="DC3857" s="51"/>
      <c r="DD3857" s="51"/>
    </row>
    <row r="3858" spans="73:108" ht="15" x14ac:dyDescent="0.25">
      <c r="BU3858" s="91"/>
      <c r="BV3858" s="177">
        <v>2008</v>
      </c>
      <c r="BW3858" s="177">
        <v>11</v>
      </c>
      <c r="BX3858" s="177" t="s">
        <v>269</v>
      </c>
      <c r="BY3858" s="177" t="s">
        <v>262</v>
      </c>
      <c r="BZ3858" s="177" t="s">
        <v>277</v>
      </c>
      <c r="CA3858" s="177">
        <v>3</v>
      </c>
      <c r="CB3858" s="177" t="s">
        <v>264</v>
      </c>
      <c r="CC3858" s="122">
        <v>1447.53</v>
      </c>
      <c r="CD3858" s="178" t="s">
        <v>2964</v>
      </c>
      <c r="CE3858" s="177" t="s">
        <v>270</v>
      </c>
      <c r="CF3858" s="177" t="s">
        <v>1112</v>
      </c>
      <c r="CG3858" s="83" t="s">
        <v>9</v>
      </c>
      <c r="CH3858" s="57"/>
      <c r="CV3858" s="51"/>
      <c r="CW3858" s="51"/>
      <c r="CX3858" s="51"/>
      <c r="CY3858" s="51"/>
      <c r="CZ3858" s="51"/>
      <c r="DA3858" s="51"/>
      <c r="DB3858" s="51"/>
      <c r="DC3858" s="51"/>
      <c r="DD3858" s="51"/>
    </row>
    <row r="3859" spans="73:108" ht="15" x14ac:dyDescent="0.25">
      <c r="BU3859" s="91"/>
      <c r="BV3859" s="177">
        <v>2008</v>
      </c>
      <c r="BW3859" s="177">
        <v>11</v>
      </c>
      <c r="BX3859" s="177" t="s">
        <v>269</v>
      </c>
      <c r="BY3859" s="177" t="s">
        <v>262</v>
      </c>
      <c r="BZ3859" s="177" t="s">
        <v>277</v>
      </c>
      <c r="CA3859" s="177">
        <v>3</v>
      </c>
      <c r="CB3859" s="177" t="s">
        <v>879</v>
      </c>
      <c r="CC3859" s="122">
        <v>1383.6</v>
      </c>
      <c r="CD3859" s="178" t="s">
        <v>2963</v>
      </c>
      <c r="CE3859" s="177" t="s">
        <v>270</v>
      </c>
      <c r="CF3859" s="177" t="s">
        <v>1113</v>
      </c>
      <c r="CG3859" s="83" t="s">
        <v>9</v>
      </c>
      <c r="CH3859" s="57"/>
      <c r="CV3859" s="51"/>
      <c r="CW3859" s="51"/>
      <c r="CX3859" s="51"/>
      <c r="CY3859" s="51"/>
      <c r="CZ3859" s="51"/>
      <c r="DA3859" s="51"/>
      <c r="DB3859" s="51"/>
      <c r="DC3859" s="51"/>
      <c r="DD3859" s="51"/>
    </row>
    <row r="3860" spans="73:108" ht="15" x14ac:dyDescent="0.25">
      <c r="BU3860" s="91"/>
      <c r="BV3860" s="177">
        <v>2008</v>
      </c>
      <c r="BW3860" s="177">
        <v>11</v>
      </c>
      <c r="BX3860" s="177" t="s">
        <v>269</v>
      </c>
      <c r="BY3860" s="177" t="s">
        <v>262</v>
      </c>
      <c r="BZ3860" s="177" t="s">
        <v>277</v>
      </c>
      <c r="CA3860" s="177">
        <v>3</v>
      </c>
      <c r="CB3860" s="177" t="s">
        <v>389</v>
      </c>
      <c r="CC3860" s="122">
        <v>4025.98</v>
      </c>
      <c r="CD3860" s="178" t="s">
        <v>2965</v>
      </c>
      <c r="CE3860" s="177" t="s">
        <v>270</v>
      </c>
      <c r="CF3860" s="177" t="s">
        <v>1115</v>
      </c>
      <c r="CG3860" s="83" t="s">
        <v>9</v>
      </c>
      <c r="CH3860" s="57"/>
      <c r="CV3860" s="51"/>
      <c r="CW3860" s="51"/>
      <c r="CX3860" s="51"/>
      <c r="CY3860" s="51"/>
      <c r="CZ3860" s="51"/>
      <c r="DA3860" s="51"/>
      <c r="DB3860" s="51"/>
      <c r="DC3860" s="51"/>
      <c r="DD3860" s="51"/>
    </row>
    <row r="3861" spans="73:108" ht="15" x14ac:dyDescent="0.25">
      <c r="BU3861" s="91"/>
      <c r="BV3861" s="177">
        <v>2008</v>
      </c>
      <c r="BW3861" s="177">
        <v>11</v>
      </c>
      <c r="BX3861" s="177" t="s">
        <v>269</v>
      </c>
      <c r="BY3861" s="177" t="s">
        <v>262</v>
      </c>
      <c r="BZ3861" s="177" t="s">
        <v>266</v>
      </c>
      <c r="CA3861" s="177">
        <v>3</v>
      </c>
      <c r="CB3861" s="177" t="s">
        <v>264</v>
      </c>
      <c r="CC3861" s="122">
        <v>1819.14</v>
      </c>
      <c r="CD3861" s="178" t="s">
        <v>2949</v>
      </c>
      <c r="CE3861" s="177" t="s">
        <v>270</v>
      </c>
      <c r="CF3861" s="177" t="s">
        <v>1102</v>
      </c>
      <c r="CG3861" s="83" t="s">
        <v>9</v>
      </c>
      <c r="CH3861" s="57"/>
      <c r="CV3861" s="51"/>
      <c r="CW3861" s="51"/>
      <c r="CX3861" s="51"/>
      <c r="CY3861" s="51"/>
      <c r="CZ3861" s="51"/>
      <c r="DA3861" s="51"/>
      <c r="DB3861" s="51"/>
      <c r="DC3861" s="51"/>
      <c r="DD3861" s="51"/>
    </row>
    <row r="3862" spans="73:108" ht="15" x14ac:dyDescent="0.25">
      <c r="BU3862" s="91"/>
      <c r="BV3862" s="177">
        <v>2008</v>
      </c>
      <c r="BW3862" s="177">
        <v>11</v>
      </c>
      <c r="BX3862" s="177" t="s">
        <v>269</v>
      </c>
      <c r="BY3862" s="177" t="s">
        <v>262</v>
      </c>
      <c r="BZ3862" s="177" t="s">
        <v>266</v>
      </c>
      <c r="CA3862" s="177">
        <v>3</v>
      </c>
      <c r="CB3862" s="177" t="s">
        <v>264</v>
      </c>
      <c r="CC3862" s="122">
        <v>12326.02</v>
      </c>
      <c r="CD3862" s="178" t="s">
        <v>2952</v>
      </c>
      <c r="CE3862" s="177" t="s">
        <v>270</v>
      </c>
      <c r="CF3862" s="177" t="s">
        <v>1111</v>
      </c>
      <c r="CG3862" s="83" t="s">
        <v>9</v>
      </c>
      <c r="CH3862" s="57"/>
      <c r="CV3862" s="51"/>
      <c r="CW3862" s="51"/>
      <c r="CX3862" s="51"/>
      <c r="CY3862" s="51"/>
      <c r="CZ3862" s="51"/>
      <c r="DA3862" s="51"/>
      <c r="DB3862" s="51"/>
      <c r="DC3862" s="51"/>
      <c r="DD3862" s="51"/>
    </row>
    <row r="3863" spans="73:108" ht="15" x14ac:dyDescent="0.25">
      <c r="BU3863" s="91"/>
      <c r="BV3863" s="177">
        <v>2008</v>
      </c>
      <c r="BW3863" s="177">
        <v>11</v>
      </c>
      <c r="BX3863" s="177" t="s">
        <v>269</v>
      </c>
      <c r="BY3863" s="177" t="s">
        <v>262</v>
      </c>
      <c r="BZ3863" s="177" t="s">
        <v>266</v>
      </c>
      <c r="CA3863" s="177">
        <v>3</v>
      </c>
      <c r="CB3863" s="177" t="s">
        <v>264</v>
      </c>
      <c r="CC3863" s="122">
        <v>13673</v>
      </c>
      <c r="CD3863" s="178" t="s">
        <v>2956</v>
      </c>
      <c r="CE3863" s="177" t="s">
        <v>270</v>
      </c>
      <c r="CF3863" s="177" t="s">
        <v>1098</v>
      </c>
      <c r="CG3863" s="83" t="s">
        <v>9</v>
      </c>
      <c r="CH3863" s="57"/>
      <c r="CV3863" s="51"/>
      <c r="CW3863" s="51"/>
      <c r="CX3863" s="51"/>
      <c r="CY3863" s="51"/>
      <c r="CZ3863" s="51"/>
      <c r="DA3863" s="51"/>
      <c r="DB3863" s="51"/>
      <c r="DC3863" s="51"/>
      <c r="DD3863" s="51"/>
    </row>
    <row r="3864" spans="73:108" ht="15" x14ac:dyDescent="0.25">
      <c r="BU3864" s="91"/>
      <c r="BV3864" s="177">
        <v>2008</v>
      </c>
      <c r="BW3864" s="177">
        <v>11</v>
      </c>
      <c r="BX3864" s="177" t="s">
        <v>269</v>
      </c>
      <c r="BY3864" s="177" t="s">
        <v>262</v>
      </c>
      <c r="BZ3864" s="177" t="s">
        <v>267</v>
      </c>
      <c r="CA3864" s="177">
        <v>3</v>
      </c>
      <c r="CB3864" s="177" t="s">
        <v>264</v>
      </c>
      <c r="CC3864" s="122">
        <v>16189</v>
      </c>
      <c r="CD3864" s="178" t="s">
        <v>2979</v>
      </c>
      <c r="CE3864" s="177" t="s">
        <v>270</v>
      </c>
      <c r="CF3864" s="177" t="s">
        <v>1131</v>
      </c>
      <c r="CG3864" s="83" t="s">
        <v>9</v>
      </c>
      <c r="CH3864" s="57"/>
      <c r="CV3864" s="51"/>
      <c r="CW3864" s="51"/>
      <c r="CX3864" s="51"/>
      <c r="CY3864" s="51"/>
      <c r="CZ3864" s="51"/>
      <c r="DA3864" s="51"/>
      <c r="DB3864" s="51"/>
      <c r="DC3864" s="51"/>
      <c r="DD3864" s="51"/>
    </row>
    <row r="3865" spans="73:108" ht="15" x14ac:dyDescent="0.25">
      <c r="BU3865" s="91"/>
      <c r="BV3865" s="177">
        <v>2008</v>
      </c>
      <c r="BW3865" s="177">
        <v>11</v>
      </c>
      <c r="BX3865" s="177" t="s">
        <v>269</v>
      </c>
      <c r="BY3865" s="177" t="s">
        <v>262</v>
      </c>
      <c r="BZ3865" s="177" t="s">
        <v>268</v>
      </c>
      <c r="CA3865" s="177">
        <v>3</v>
      </c>
      <c r="CB3865" s="177" t="s">
        <v>264</v>
      </c>
      <c r="CC3865" s="122">
        <v>2684.25</v>
      </c>
      <c r="CD3865" s="178" t="s">
        <v>2946</v>
      </c>
      <c r="CE3865" s="177" t="s">
        <v>270</v>
      </c>
      <c r="CF3865" s="177" t="s">
        <v>1101</v>
      </c>
      <c r="CG3865" s="83" t="s">
        <v>9</v>
      </c>
      <c r="CH3865" s="57"/>
      <c r="CV3865" s="51"/>
      <c r="CW3865" s="51"/>
      <c r="CX3865" s="51"/>
      <c r="CY3865" s="51"/>
      <c r="CZ3865" s="51"/>
      <c r="DA3865" s="51"/>
      <c r="DB3865" s="51"/>
      <c r="DC3865" s="51"/>
      <c r="DD3865" s="51"/>
    </row>
    <row r="3866" spans="73:108" ht="15" x14ac:dyDescent="0.25">
      <c r="BU3866" s="91"/>
      <c r="BV3866" s="177">
        <v>2008</v>
      </c>
      <c r="BW3866" s="177">
        <v>11</v>
      </c>
      <c r="BX3866" s="177" t="s">
        <v>269</v>
      </c>
      <c r="BY3866" s="177" t="s">
        <v>262</v>
      </c>
      <c r="BZ3866" s="177" t="s">
        <v>268</v>
      </c>
      <c r="CA3866" s="177">
        <v>3</v>
      </c>
      <c r="CB3866" s="177" t="s">
        <v>264</v>
      </c>
      <c r="CC3866" s="122">
        <v>16189</v>
      </c>
      <c r="CD3866" s="178" t="s">
        <v>2979</v>
      </c>
      <c r="CE3866" s="177" t="s">
        <v>270</v>
      </c>
      <c r="CF3866" s="177" t="s">
        <v>1131</v>
      </c>
      <c r="CG3866" s="83" t="s">
        <v>9</v>
      </c>
      <c r="CH3866" s="57"/>
      <c r="CV3866" s="51"/>
      <c r="CW3866" s="51"/>
      <c r="CX3866" s="51"/>
      <c r="CY3866" s="51"/>
      <c r="CZ3866" s="51"/>
      <c r="DA3866" s="51"/>
      <c r="DB3866" s="51"/>
      <c r="DC3866" s="51"/>
      <c r="DD3866" s="51"/>
    </row>
    <row r="3867" spans="73:108" ht="15" x14ac:dyDescent="0.25">
      <c r="BU3867" s="91"/>
      <c r="BV3867" s="177">
        <v>2008</v>
      </c>
      <c r="BW3867" s="177">
        <v>11</v>
      </c>
      <c r="BX3867" s="177" t="s">
        <v>269</v>
      </c>
      <c r="BY3867" s="177" t="s">
        <v>262</v>
      </c>
      <c r="BZ3867" s="177" t="s">
        <v>316</v>
      </c>
      <c r="CA3867" s="177">
        <v>3</v>
      </c>
      <c r="CB3867" s="177" t="s">
        <v>264</v>
      </c>
      <c r="CC3867" s="122">
        <v>20470</v>
      </c>
      <c r="CD3867" s="178" t="s">
        <v>2979</v>
      </c>
      <c r="CE3867" s="177" t="s">
        <v>270</v>
      </c>
      <c r="CF3867" s="177" t="s">
        <v>1131</v>
      </c>
      <c r="CG3867" s="83" t="s">
        <v>9</v>
      </c>
      <c r="CH3867" s="57"/>
      <c r="CV3867" s="51"/>
      <c r="CW3867" s="51"/>
      <c r="CX3867" s="51"/>
      <c r="CY3867" s="51"/>
      <c r="CZ3867" s="51"/>
      <c r="DA3867" s="51"/>
      <c r="DB3867" s="51"/>
      <c r="DC3867" s="51"/>
      <c r="DD3867" s="51"/>
    </row>
    <row r="3868" spans="73:108" ht="15" x14ac:dyDescent="0.25">
      <c r="BU3868" s="91"/>
      <c r="BV3868" s="177">
        <v>2008</v>
      </c>
      <c r="BW3868" s="177">
        <v>11</v>
      </c>
      <c r="BX3868" s="177" t="s">
        <v>269</v>
      </c>
      <c r="BY3868" s="177" t="s">
        <v>262</v>
      </c>
      <c r="BZ3868" s="177" t="s">
        <v>347</v>
      </c>
      <c r="CA3868" s="177">
        <v>3</v>
      </c>
      <c r="CB3868" s="177" t="s">
        <v>264</v>
      </c>
      <c r="CC3868" s="122">
        <v>29033.17</v>
      </c>
      <c r="CD3868" s="178" t="s">
        <v>2979</v>
      </c>
      <c r="CE3868" s="177" t="s">
        <v>270</v>
      </c>
      <c r="CF3868" s="177" t="s">
        <v>1131</v>
      </c>
      <c r="CG3868" s="83" t="s">
        <v>9</v>
      </c>
      <c r="CH3868" s="57"/>
      <c r="CV3868" s="51"/>
      <c r="CW3868" s="51"/>
      <c r="CX3868" s="51"/>
      <c r="CY3868" s="51"/>
      <c r="CZ3868" s="51"/>
      <c r="DA3868" s="51"/>
      <c r="DB3868" s="51"/>
      <c r="DC3868" s="51"/>
      <c r="DD3868" s="51"/>
    </row>
    <row r="3869" spans="73:108" ht="15" x14ac:dyDescent="0.25">
      <c r="BU3869" s="91"/>
      <c r="BV3869" s="177">
        <v>2008</v>
      </c>
      <c r="BW3869" s="177">
        <v>11</v>
      </c>
      <c r="BX3869" s="177" t="s">
        <v>269</v>
      </c>
      <c r="BY3869" s="177" t="s">
        <v>262</v>
      </c>
      <c r="BZ3869" s="177" t="s">
        <v>277</v>
      </c>
      <c r="CA3869" s="177">
        <v>7</v>
      </c>
      <c r="CB3869" s="177" t="s">
        <v>264</v>
      </c>
      <c r="CC3869" s="122">
        <v>1065.07</v>
      </c>
      <c r="CD3869" s="178" t="s">
        <v>2970</v>
      </c>
      <c r="CE3869" s="177" t="s">
        <v>270</v>
      </c>
      <c r="CF3869" s="177" t="s">
        <v>1127</v>
      </c>
      <c r="CG3869" s="83" t="s">
        <v>89</v>
      </c>
      <c r="CH3869" s="57"/>
      <c r="CV3869" s="51"/>
      <c r="CW3869" s="51"/>
      <c r="CX3869" s="51"/>
      <c r="CY3869" s="51"/>
      <c r="CZ3869" s="51"/>
      <c r="DA3869" s="51"/>
      <c r="DB3869" s="51"/>
      <c r="DC3869" s="51"/>
      <c r="DD3869" s="51"/>
    </row>
    <row r="3870" spans="73:108" ht="15" x14ac:dyDescent="0.25">
      <c r="BU3870" s="91"/>
      <c r="BV3870" s="177">
        <v>2008</v>
      </c>
      <c r="BW3870" s="177">
        <v>11</v>
      </c>
      <c r="BX3870" s="177" t="s">
        <v>269</v>
      </c>
      <c r="BY3870" s="177" t="s">
        <v>262</v>
      </c>
      <c r="BZ3870" s="177" t="s">
        <v>277</v>
      </c>
      <c r="CA3870" s="177">
        <v>7</v>
      </c>
      <c r="CB3870" s="177" t="s">
        <v>264</v>
      </c>
      <c r="CC3870" s="122">
        <v>654.92999999999995</v>
      </c>
      <c r="CD3870" s="178" t="s">
        <v>2971</v>
      </c>
      <c r="CE3870" s="177" t="s">
        <v>270</v>
      </c>
      <c r="CF3870" s="177" t="s">
        <v>1126</v>
      </c>
      <c r="CG3870" s="83" t="s">
        <v>89</v>
      </c>
      <c r="CH3870" s="57"/>
      <c r="CV3870" s="51"/>
      <c r="CW3870" s="51"/>
      <c r="CX3870" s="51"/>
      <c r="CY3870" s="51"/>
      <c r="CZ3870" s="51"/>
      <c r="DA3870" s="51"/>
      <c r="DB3870" s="51"/>
      <c r="DC3870" s="51"/>
      <c r="DD3870" s="51"/>
    </row>
    <row r="3871" spans="73:108" ht="15" x14ac:dyDescent="0.25">
      <c r="BU3871" s="91"/>
      <c r="BV3871" s="177">
        <v>2008</v>
      </c>
      <c r="BW3871" s="177">
        <v>11</v>
      </c>
      <c r="BX3871" s="177" t="s">
        <v>269</v>
      </c>
      <c r="BY3871" s="177" t="s">
        <v>262</v>
      </c>
      <c r="BZ3871" s="177" t="s">
        <v>277</v>
      </c>
      <c r="CA3871" s="177">
        <v>7</v>
      </c>
      <c r="CB3871" s="177" t="s">
        <v>264</v>
      </c>
      <c r="CC3871" s="122">
        <v>280.14999999999998</v>
      </c>
      <c r="CD3871" s="178" t="s">
        <v>2972</v>
      </c>
      <c r="CE3871" s="177" t="s">
        <v>270</v>
      </c>
      <c r="CF3871" s="177" t="s">
        <v>1125</v>
      </c>
      <c r="CG3871" s="83" t="s">
        <v>89</v>
      </c>
      <c r="CH3871" s="57"/>
      <c r="CV3871" s="51"/>
      <c r="CW3871" s="51"/>
      <c r="CX3871" s="51"/>
      <c r="CY3871" s="51"/>
      <c r="CZ3871" s="51"/>
      <c r="DA3871" s="51"/>
      <c r="DB3871" s="51"/>
      <c r="DC3871" s="51"/>
      <c r="DD3871" s="51"/>
    </row>
    <row r="3872" spans="73:108" ht="15" x14ac:dyDescent="0.25">
      <c r="BU3872" s="91"/>
      <c r="BV3872" s="177">
        <v>2008</v>
      </c>
      <c r="BW3872" s="177">
        <v>11</v>
      </c>
      <c r="BX3872" s="177" t="s">
        <v>269</v>
      </c>
      <c r="BY3872" s="177" t="s">
        <v>262</v>
      </c>
      <c r="BZ3872" s="177" t="s">
        <v>277</v>
      </c>
      <c r="CA3872" s="177">
        <v>7</v>
      </c>
      <c r="CB3872" s="177" t="s">
        <v>264</v>
      </c>
      <c r="CC3872" s="122">
        <v>140.07</v>
      </c>
      <c r="CD3872" s="178" t="s">
        <v>2973</v>
      </c>
      <c r="CE3872" s="177" t="s">
        <v>270</v>
      </c>
      <c r="CF3872" s="177" t="s">
        <v>1123</v>
      </c>
      <c r="CG3872" s="83" t="s">
        <v>89</v>
      </c>
      <c r="CH3872" s="57"/>
      <c r="CV3872" s="51"/>
      <c r="CW3872" s="51"/>
      <c r="CX3872" s="51"/>
      <c r="CY3872" s="51"/>
      <c r="CZ3872" s="51"/>
      <c r="DA3872" s="51"/>
      <c r="DB3872" s="51"/>
      <c r="DC3872" s="51"/>
      <c r="DD3872" s="51"/>
    </row>
    <row r="3873" spans="73:108" ht="15" x14ac:dyDescent="0.25">
      <c r="BU3873" s="91"/>
      <c r="BV3873" s="177">
        <v>2008</v>
      </c>
      <c r="BW3873" s="177">
        <v>11</v>
      </c>
      <c r="BX3873" s="177" t="s">
        <v>269</v>
      </c>
      <c r="BY3873" s="177" t="s">
        <v>262</v>
      </c>
      <c r="BZ3873" s="177" t="s">
        <v>277</v>
      </c>
      <c r="CA3873" s="177">
        <v>7</v>
      </c>
      <c r="CB3873" s="177" t="s">
        <v>264</v>
      </c>
      <c r="CC3873" s="122">
        <v>140.07</v>
      </c>
      <c r="CD3873" s="178" t="s">
        <v>2974</v>
      </c>
      <c r="CE3873" s="177" t="s">
        <v>270</v>
      </c>
      <c r="CF3873" s="177" t="s">
        <v>1124</v>
      </c>
      <c r="CG3873" s="83" t="s">
        <v>89</v>
      </c>
      <c r="CH3873" s="57"/>
      <c r="CV3873" s="51"/>
      <c r="CW3873" s="51"/>
      <c r="CX3873" s="51"/>
      <c r="CY3873" s="51"/>
      <c r="CZ3873" s="51"/>
      <c r="DA3873" s="51"/>
      <c r="DB3873" s="51"/>
      <c r="DC3873" s="51"/>
      <c r="DD3873" s="51"/>
    </row>
    <row r="3874" spans="73:108" ht="15" x14ac:dyDescent="0.25">
      <c r="BU3874" s="91"/>
      <c r="BV3874" s="177">
        <v>2008</v>
      </c>
      <c r="BW3874" s="177">
        <v>11</v>
      </c>
      <c r="BX3874" s="177" t="s">
        <v>269</v>
      </c>
      <c r="BY3874" s="177" t="s">
        <v>262</v>
      </c>
      <c r="BZ3874" s="177" t="s">
        <v>268</v>
      </c>
      <c r="CA3874" s="177">
        <v>7</v>
      </c>
      <c r="CB3874" s="177" t="s">
        <v>264</v>
      </c>
      <c r="CC3874" s="122">
        <v>215.7</v>
      </c>
      <c r="CD3874" s="178" t="s">
        <v>2981</v>
      </c>
      <c r="CE3874" s="177" t="s">
        <v>270</v>
      </c>
      <c r="CF3874" s="177" t="s">
        <v>1133</v>
      </c>
      <c r="CG3874" s="83" t="s">
        <v>89</v>
      </c>
      <c r="CH3874" s="57"/>
      <c r="CV3874" s="51"/>
      <c r="CW3874" s="51"/>
      <c r="CX3874" s="51"/>
      <c r="CY3874" s="51"/>
      <c r="CZ3874" s="51"/>
      <c r="DA3874" s="51"/>
      <c r="DB3874" s="51"/>
      <c r="DC3874" s="51"/>
      <c r="DD3874" s="51"/>
    </row>
    <row r="3875" spans="73:108" ht="15" x14ac:dyDescent="0.25">
      <c r="BU3875" s="91"/>
      <c r="BV3875" s="177">
        <v>2008</v>
      </c>
      <c r="BW3875" s="177">
        <v>12</v>
      </c>
      <c r="BX3875" s="177" t="s">
        <v>269</v>
      </c>
      <c r="BY3875" s="177" t="s">
        <v>262</v>
      </c>
      <c r="BZ3875" s="177" t="s">
        <v>277</v>
      </c>
      <c r="CA3875" s="177">
        <v>3</v>
      </c>
      <c r="CB3875" s="177" t="s">
        <v>264</v>
      </c>
      <c r="CC3875" s="122">
        <v>20776.349999999999</v>
      </c>
      <c r="CD3875" s="178" t="s">
        <v>2991</v>
      </c>
      <c r="CE3875" s="177" t="s">
        <v>270</v>
      </c>
      <c r="CF3875" s="177" t="s">
        <v>1146</v>
      </c>
      <c r="CG3875" s="83" t="s">
        <v>9</v>
      </c>
      <c r="CH3875" s="57"/>
      <c r="CV3875" s="51"/>
      <c r="CW3875" s="51"/>
      <c r="CX3875" s="51"/>
      <c r="CY3875" s="51"/>
      <c r="CZ3875" s="51"/>
      <c r="DA3875" s="51"/>
      <c r="DB3875" s="51"/>
      <c r="DC3875" s="51"/>
      <c r="DD3875" s="51"/>
    </row>
    <row r="3876" spans="73:108" ht="15" x14ac:dyDescent="0.25">
      <c r="BU3876" s="91"/>
      <c r="BV3876" s="177">
        <v>2008</v>
      </c>
      <c r="BW3876" s="177">
        <v>12</v>
      </c>
      <c r="BX3876" s="177" t="s">
        <v>269</v>
      </c>
      <c r="BY3876" s="177" t="s">
        <v>262</v>
      </c>
      <c r="BZ3876" s="177" t="s">
        <v>277</v>
      </c>
      <c r="CA3876" s="177">
        <v>3</v>
      </c>
      <c r="CB3876" s="177" t="s">
        <v>264</v>
      </c>
      <c r="CC3876" s="122">
        <v>135</v>
      </c>
      <c r="CD3876" s="178" t="s">
        <v>2992</v>
      </c>
      <c r="CE3876" s="177" t="s">
        <v>270</v>
      </c>
      <c r="CF3876" s="177" t="s">
        <v>1144</v>
      </c>
      <c r="CG3876" s="83" t="s">
        <v>9</v>
      </c>
      <c r="CH3876" s="57"/>
      <c r="CV3876" s="51"/>
      <c r="CW3876" s="51"/>
      <c r="CX3876" s="51"/>
      <c r="CY3876" s="51"/>
      <c r="CZ3876" s="51"/>
      <c r="DA3876" s="51"/>
      <c r="DB3876" s="51"/>
      <c r="DC3876" s="51"/>
      <c r="DD3876" s="51"/>
    </row>
    <row r="3877" spans="73:108" ht="15" x14ac:dyDescent="0.25">
      <c r="BU3877" s="91"/>
      <c r="BV3877" s="177">
        <v>2008</v>
      </c>
      <c r="BW3877" s="177">
        <v>12</v>
      </c>
      <c r="BX3877" s="177" t="s">
        <v>269</v>
      </c>
      <c r="BY3877" s="177" t="s">
        <v>262</v>
      </c>
      <c r="BZ3877" s="177" t="s">
        <v>277</v>
      </c>
      <c r="CA3877" s="177">
        <v>3</v>
      </c>
      <c r="CB3877" s="177" t="s">
        <v>264</v>
      </c>
      <c r="CC3877" s="122">
        <v>1377.36</v>
      </c>
      <c r="CD3877" s="178" t="s">
        <v>2993</v>
      </c>
      <c r="CE3877" s="177" t="s">
        <v>270</v>
      </c>
      <c r="CF3877" s="177" t="s">
        <v>1143</v>
      </c>
      <c r="CG3877" s="83" t="s">
        <v>9</v>
      </c>
      <c r="CH3877" s="57"/>
      <c r="CV3877" s="51"/>
      <c r="CW3877" s="51"/>
      <c r="CX3877" s="51"/>
      <c r="CY3877" s="51"/>
      <c r="CZ3877" s="51"/>
      <c r="DA3877" s="51"/>
      <c r="DB3877" s="51"/>
      <c r="DC3877" s="51"/>
      <c r="DD3877" s="51"/>
    </row>
    <row r="3878" spans="73:108" ht="15" x14ac:dyDescent="0.25">
      <c r="BU3878" s="91"/>
      <c r="BV3878" s="177">
        <v>2008</v>
      </c>
      <c r="BW3878" s="177">
        <v>12</v>
      </c>
      <c r="BX3878" s="177" t="s">
        <v>269</v>
      </c>
      <c r="BY3878" s="177" t="s">
        <v>262</v>
      </c>
      <c r="BZ3878" s="177" t="s">
        <v>277</v>
      </c>
      <c r="CA3878" s="177">
        <v>3</v>
      </c>
      <c r="CB3878" s="177" t="s">
        <v>264</v>
      </c>
      <c r="CC3878" s="122">
        <v>3867.17</v>
      </c>
      <c r="CD3878" s="178" t="s">
        <v>2994</v>
      </c>
      <c r="CE3878" s="177" t="s">
        <v>270</v>
      </c>
      <c r="CF3878" s="177" t="s">
        <v>1147</v>
      </c>
      <c r="CG3878" s="83" t="s">
        <v>9</v>
      </c>
      <c r="CH3878" s="57"/>
      <c r="CV3878" s="51"/>
      <c r="CW3878" s="51"/>
      <c r="CX3878" s="51"/>
      <c r="CY3878" s="51"/>
      <c r="CZ3878" s="51"/>
      <c r="DA3878" s="51"/>
      <c r="DB3878" s="51"/>
      <c r="DC3878" s="51"/>
      <c r="DD3878" s="51"/>
    </row>
    <row r="3879" spans="73:108" ht="15" x14ac:dyDescent="0.25">
      <c r="BU3879" s="91"/>
      <c r="BV3879" s="177">
        <v>2008</v>
      </c>
      <c r="BW3879" s="177">
        <v>12</v>
      </c>
      <c r="BX3879" s="177" t="s">
        <v>269</v>
      </c>
      <c r="BY3879" s="177" t="s">
        <v>262</v>
      </c>
      <c r="BZ3879" s="177" t="s">
        <v>277</v>
      </c>
      <c r="CA3879" s="177">
        <v>3</v>
      </c>
      <c r="CB3879" s="177" t="s">
        <v>264</v>
      </c>
      <c r="CC3879" s="122">
        <v>289</v>
      </c>
      <c r="CD3879" s="178" t="s">
        <v>2995</v>
      </c>
      <c r="CE3879" s="177" t="s">
        <v>270</v>
      </c>
      <c r="CF3879" s="177" t="s">
        <v>1147</v>
      </c>
      <c r="CG3879" s="83" t="s">
        <v>9</v>
      </c>
      <c r="CH3879" s="57"/>
      <c r="CV3879" s="51"/>
      <c r="CW3879" s="51"/>
      <c r="CX3879" s="51"/>
      <c r="CY3879" s="51"/>
      <c r="CZ3879" s="51"/>
      <c r="DA3879" s="51"/>
      <c r="DB3879" s="51"/>
      <c r="DC3879" s="51"/>
      <c r="DD3879" s="51"/>
    </row>
    <row r="3880" spans="73:108" ht="15" x14ac:dyDescent="0.25">
      <c r="BU3880" s="91"/>
      <c r="BV3880" s="177">
        <v>2008</v>
      </c>
      <c r="BW3880" s="177">
        <v>12</v>
      </c>
      <c r="BX3880" s="177" t="s">
        <v>269</v>
      </c>
      <c r="BY3880" s="177" t="s">
        <v>262</v>
      </c>
      <c r="BZ3880" s="177" t="s">
        <v>277</v>
      </c>
      <c r="CA3880" s="177">
        <v>3</v>
      </c>
      <c r="CB3880" s="177" t="s">
        <v>264</v>
      </c>
      <c r="CC3880" s="122">
        <v>5538</v>
      </c>
      <c r="CD3880" s="178" t="s">
        <v>2996</v>
      </c>
      <c r="CE3880" s="177" t="s">
        <v>270</v>
      </c>
      <c r="CF3880" s="177" t="s">
        <v>1155</v>
      </c>
      <c r="CG3880" s="83" t="s">
        <v>9</v>
      </c>
      <c r="CH3880" s="57"/>
      <c r="CV3880" s="51"/>
      <c r="CW3880" s="51"/>
      <c r="CX3880" s="51"/>
      <c r="CY3880" s="51"/>
      <c r="CZ3880" s="51"/>
      <c r="DA3880" s="51"/>
      <c r="DB3880" s="51"/>
      <c r="DC3880" s="51"/>
      <c r="DD3880" s="51"/>
    </row>
    <row r="3881" spans="73:108" ht="15" x14ac:dyDescent="0.25">
      <c r="BU3881" s="91"/>
      <c r="BV3881" s="177">
        <v>2008</v>
      </c>
      <c r="BW3881" s="177">
        <v>12</v>
      </c>
      <c r="BX3881" s="177" t="s">
        <v>269</v>
      </c>
      <c r="BY3881" s="177" t="s">
        <v>262</v>
      </c>
      <c r="BZ3881" s="177" t="s">
        <v>277</v>
      </c>
      <c r="CA3881" s="177">
        <v>3</v>
      </c>
      <c r="CB3881" s="177" t="s">
        <v>264</v>
      </c>
      <c r="CC3881" s="122">
        <v>2220.04</v>
      </c>
      <c r="CD3881" s="178" t="s">
        <v>2997</v>
      </c>
      <c r="CE3881" s="177" t="s">
        <v>270</v>
      </c>
      <c r="CF3881" s="177" t="s">
        <v>1154</v>
      </c>
      <c r="CG3881" s="83" t="s">
        <v>9</v>
      </c>
      <c r="CH3881" s="57"/>
      <c r="CV3881" s="51"/>
      <c r="CW3881" s="51"/>
      <c r="CX3881" s="51"/>
      <c r="CY3881" s="51"/>
      <c r="CZ3881" s="51"/>
      <c r="DA3881" s="51"/>
      <c r="DB3881" s="51"/>
      <c r="DC3881" s="51"/>
      <c r="DD3881" s="51"/>
    </row>
    <row r="3882" spans="73:108" ht="15" x14ac:dyDescent="0.25">
      <c r="BU3882" s="91"/>
      <c r="BV3882" s="177">
        <v>2008</v>
      </c>
      <c r="BW3882" s="177">
        <v>12</v>
      </c>
      <c r="BX3882" s="177" t="s">
        <v>269</v>
      </c>
      <c r="BY3882" s="177" t="s">
        <v>262</v>
      </c>
      <c r="BZ3882" s="177" t="s">
        <v>277</v>
      </c>
      <c r="CA3882" s="177">
        <v>3</v>
      </c>
      <c r="CB3882" s="177" t="s">
        <v>264</v>
      </c>
      <c r="CC3882" s="122">
        <v>1760</v>
      </c>
      <c r="CD3882" s="178" t="s">
        <v>2998</v>
      </c>
      <c r="CE3882" s="177" t="s">
        <v>270</v>
      </c>
      <c r="CF3882" s="177" t="s">
        <v>1156</v>
      </c>
      <c r="CG3882" s="83" t="s">
        <v>9</v>
      </c>
      <c r="CH3882" s="57"/>
      <c r="CV3882" s="51"/>
      <c r="CW3882" s="51"/>
      <c r="CX3882" s="51"/>
      <c r="CY3882" s="51"/>
      <c r="CZ3882" s="51"/>
      <c r="DA3882" s="51"/>
      <c r="DB3882" s="51"/>
      <c r="DC3882" s="51"/>
      <c r="DD3882" s="51"/>
    </row>
    <row r="3883" spans="73:108" ht="15" x14ac:dyDescent="0.25">
      <c r="BU3883" s="91"/>
      <c r="BV3883" s="177">
        <v>2008</v>
      </c>
      <c r="BW3883" s="177">
        <v>12</v>
      </c>
      <c r="BX3883" s="177" t="s">
        <v>269</v>
      </c>
      <c r="BY3883" s="177" t="s">
        <v>262</v>
      </c>
      <c r="BZ3883" s="177" t="s">
        <v>277</v>
      </c>
      <c r="CA3883" s="177">
        <v>3</v>
      </c>
      <c r="CB3883" s="177" t="s">
        <v>264</v>
      </c>
      <c r="CC3883" s="122">
        <v>785</v>
      </c>
      <c r="CD3883" s="178" t="s">
        <v>2999</v>
      </c>
      <c r="CE3883" s="177" t="s">
        <v>270</v>
      </c>
      <c r="CF3883" s="177" t="s">
        <v>1158</v>
      </c>
      <c r="CG3883" s="83" t="s">
        <v>9</v>
      </c>
      <c r="CH3883" s="57"/>
      <c r="CV3883" s="51"/>
      <c r="CW3883" s="51"/>
      <c r="CX3883" s="51"/>
      <c r="CY3883" s="51"/>
      <c r="CZ3883" s="51"/>
      <c r="DA3883" s="51"/>
      <c r="DB3883" s="51"/>
      <c r="DC3883" s="51"/>
      <c r="DD3883" s="51"/>
    </row>
    <row r="3884" spans="73:108" ht="15" x14ac:dyDescent="0.25">
      <c r="BU3884" s="91"/>
      <c r="BV3884" s="177">
        <v>2008</v>
      </c>
      <c r="BW3884" s="177">
        <v>12</v>
      </c>
      <c r="BX3884" s="177" t="s">
        <v>269</v>
      </c>
      <c r="BY3884" s="177" t="s">
        <v>262</v>
      </c>
      <c r="BZ3884" s="177" t="s">
        <v>277</v>
      </c>
      <c r="CA3884" s="177">
        <v>3</v>
      </c>
      <c r="CB3884" s="177" t="s">
        <v>264</v>
      </c>
      <c r="CC3884" s="122">
        <v>785</v>
      </c>
      <c r="CD3884" s="178" t="s">
        <v>3000</v>
      </c>
      <c r="CE3884" s="177" t="s">
        <v>270</v>
      </c>
      <c r="CF3884" s="177" t="s">
        <v>1159</v>
      </c>
      <c r="CG3884" s="83" t="s">
        <v>9</v>
      </c>
      <c r="CH3884" s="57"/>
      <c r="CV3884" s="51"/>
      <c r="CW3884" s="51"/>
      <c r="CX3884" s="51"/>
      <c r="CY3884" s="51"/>
      <c r="CZ3884" s="51"/>
      <c r="DA3884" s="51"/>
      <c r="DB3884" s="51"/>
      <c r="DC3884" s="51"/>
      <c r="DD3884" s="51"/>
    </row>
    <row r="3885" spans="73:108" ht="15" x14ac:dyDescent="0.25">
      <c r="BU3885" s="91"/>
      <c r="BV3885" s="177">
        <v>2008</v>
      </c>
      <c r="BW3885" s="177">
        <v>12</v>
      </c>
      <c r="BX3885" s="177" t="s">
        <v>269</v>
      </c>
      <c r="BY3885" s="177" t="s">
        <v>262</v>
      </c>
      <c r="BZ3885" s="177" t="s">
        <v>277</v>
      </c>
      <c r="CA3885" s="177">
        <v>3</v>
      </c>
      <c r="CB3885" s="177" t="s">
        <v>264</v>
      </c>
      <c r="CC3885" s="122">
        <v>66262.5</v>
      </c>
      <c r="CD3885" s="178" t="s">
        <v>3001</v>
      </c>
      <c r="CE3885" s="177" t="s">
        <v>270</v>
      </c>
      <c r="CF3885" s="177" t="s">
        <v>1151</v>
      </c>
      <c r="CG3885" s="83" t="s">
        <v>9</v>
      </c>
      <c r="CH3885" s="57"/>
      <c r="CV3885" s="51"/>
      <c r="CW3885" s="51"/>
      <c r="CX3885" s="51"/>
      <c r="CY3885" s="51"/>
      <c r="CZ3885" s="51"/>
      <c r="DA3885" s="51"/>
      <c r="DB3885" s="51"/>
      <c r="DC3885" s="51"/>
      <c r="DD3885" s="51"/>
    </row>
    <row r="3886" spans="73:108" ht="15" x14ac:dyDescent="0.25">
      <c r="BU3886" s="91"/>
      <c r="BV3886" s="177">
        <v>2008</v>
      </c>
      <c r="BW3886" s="177">
        <v>12</v>
      </c>
      <c r="BX3886" s="177" t="s">
        <v>269</v>
      </c>
      <c r="BY3886" s="177" t="s">
        <v>262</v>
      </c>
      <c r="BZ3886" s="177" t="s">
        <v>277</v>
      </c>
      <c r="CA3886" s="177">
        <v>3</v>
      </c>
      <c r="CB3886" s="177" t="s">
        <v>264</v>
      </c>
      <c r="CC3886" s="122">
        <v>7362.5</v>
      </c>
      <c r="CD3886" s="178" t="s">
        <v>3002</v>
      </c>
      <c r="CE3886" s="177" t="s">
        <v>270</v>
      </c>
      <c r="CF3886" s="177" t="s">
        <v>1150</v>
      </c>
      <c r="CG3886" s="83" t="s">
        <v>9</v>
      </c>
      <c r="CH3886" s="57"/>
      <c r="CV3886" s="51"/>
      <c r="CW3886" s="51"/>
      <c r="CX3886" s="51"/>
      <c r="CY3886" s="51"/>
      <c r="CZ3886" s="51"/>
      <c r="DA3886" s="51"/>
      <c r="DB3886" s="51"/>
      <c r="DC3886" s="51"/>
      <c r="DD3886" s="51"/>
    </row>
    <row r="3887" spans="73:108" ht="15" x14ac:dyDescent="0.25">
      <c r="BU3887" s="91"/>
      <c r="BV3887" s="177">
        <v>2008</v>
      </c>
      <c r="BW3887" s="177">
        <v>12</v>
      </c>
      <c r="BX3887" s="177" t="s">
        <v>269</v>
      </c>
      <c r="BY3887" s="177" t="s">
        <v>262</v>
      </c>
      <c r="BZ3887" s="177" t="s">
        <v>277</v>
      </c>
      <c r="CA3887" s="177">
        <v>3</v>
      </c>
      <c r="CB3887" s="177" t="s">
        <v>264</v>
      </c>
      <c r="CC3887" s="122">
        <v>87796.35</v>
      </c>
      <c r="CD3887" s="178" t="s">
        <v>3003</v>
      </c>
      <c r="CE3887" s="177" t="s">
        <v>270</v>
      </c>
      <c r="CF3887" s="177" t="s">
        <v>1153</v>
      </c>
      <c r="CG3887" s="83" t="s">
        <v>9</v>
      </c>
      <c r="CH3887" s="57"/>
      <c r="CV3887" s="51"/>
      <c r="CW3887" s="51"/>
      <c r="CX3887" s="51"/>
      <c r="CY3887" s="51"/>
      <c r="CZ3887" s="51"/>
      <c r="DA3887" s="51"/>
      <c r="DB3887" s="51"/>
      <c r="DC3887" s="51"/>
      <c r="DD3887" s="51"/>
    </row>
    <row r="3888" spans="73:108" ht="15" x14ac:dyDescent="0.25">
      <c r="BU3888" s="91"/>
      <c r="BV3888" s="177">
        <v>2008</v>
      </c>
      <c r="BW3888" s="177">
        <v>12</v>
      </c>
      <c r="BX3888" s="177" t="s">
        <v>269</v>
      </c>
      <c r="BY3888" s="177" t="s">
        <v>262</v>
      </c>
      <c r="BZ3888" s="177" t="s">
        <v>277</v>
      </c>
      <c r="CA3888" s="177">
        <v>3</v>
      </c>
      <c r="CB3888" s="177" t="s">
        <v>264</v>
      </c>
      <c r="CC3888" s="122">
        <v>9755.15</v>
      </c>
      <c r="CD3888" s="178" t="s">
        <v>3004</v>
      </c>
      <c r="CE3888" s="177" t="s">
        <v>270</v>
      </c>
      <c r="CF3888" s="177" t="s">
        <v>1152</v>
      </c>
      <c r="CG3888" s="83" t="s">
        <v>9</v>
      </c>
      <c r="CH3888" s="57"/>
      <c r="CV3888" s="51"/>
      <c r="CW3888" s="51"/>
      <c r="CX3888" s="51"/>
      <c r="CY3888" s="51"/>
      <c r="CZ3888" s="51"/>
      <c r="DA3888" s="51"/>
      <c r="DB3888" s="51"/>
      <c r="DC3888" s="51"/>
      <c r="DD3888" s="51"/>
    </row>
    <row r="3889" spans="73:108" ht="15" x14ac:dyDescent="0.25">
      <c r="BU3889" s="91"/>
      <c r="BV3889" s="177">
        <v>2008</v>
      </c>
      <c r="BW3889" s="177">
        <v>12</v>
      </c>
      <c r="BX3889" s="177" t="s">
        <v>269</v>
      </c>
      <c r="BY3889" s="177" t="s">
        <v>262</v>
      </c>
      <c r="BZ3889" s="177" t="s">
        <v>277</v>
      </c>
      <c r="CA3889" s="177">
        <v>3</v>
      </c>
      <c r="CB3889" s="177" t="s">
        <v>264</v>
      </c>
      <c r="CC3889" s="122">
        <v>245.64</v>
      </c>
      <c r="CD3889" s="178" t="s">
        <v>3005</v>
      </c>
      <c r="CE3889" s="177" t="s">
        <v>270</v>
      </c>
      <c r="CF3889" s="177" t="s">
        <v>1149</v>
      </c>
      <c r="CG3889" s="83" t="s">
        <v>9</v>
      </c>
      <c r="CH3889" s="57"/>
      <c r="CV3889" s="51"/>
      <c r="CW3889" s="51"/>
      <c r="CX3889" s="51"/>
      <c r="CY3889" s="51"/>
      <c r="CZ3889" s="51"/>
      <c r="DA3889" s="51"/>
      <c r="DB3889" s="51"/>
      <c r="DC3889" s="51"/>
      <c r="DD3889" s="51"/>
    </row>
    <row r="3890" spans="73:108" ht="15" x14ac:dyDescent="0.25">
      <c r="BU3890" s="91"/>
      <c r="BV3890" s="177">
        <v>2008</v>
      </c>
      <c r="BW3890" s="177">
        <v>12</v>
      </c>
      <c r="BX3890" s="177" t="s">
        <v>269</v>
      </c>
      <c r="BY3890" s="177" t="s">
        <v>262</v>
      </c>
      <c r="BZ3890" s="177" t="s">
        <v>277</v>
      </c>
      <c r="CA3890" s="177">
        <v>3</v>
      </c>
      <c r="CB3890" s="177" t="s">
        <v>264</v>
      </c>
      <c r="CC3890" s="122">
        <v>5289.25</v>
      </c>
      <c r="CD3890" s="178" t="s">
        <v>3006</v>
      </c>
      <c r="CE3890" s="177" t="s">
        <v>270</v>
      </c>
      <c r="CF3890" s="177" t="s">
        <v>1148</v>
      </c>
      <c r="CG3890" s="83" t="s">
        <v>9</v>
      </c>
      <c r="CH3890" s="57"/>
      <c r="CV3890" s="51"/>
      <c r="CW3890" s="51"/>
      <c r="CX3890" s="51"/>
      <c r="CY3890" s="51"/>
      <c r="CZ3890" s="51"/>
      <c r="DA3890" s="51"/>
      <c r="DB3890" s="51"/>
      <c r="DC3890" s="51"/>
      <c r="DD3890" s="51"/>
    </row>
    <row r="3891" spans="73:108" ht="15" x14ac:dyDescent="0.25">
      <c r="BU3891" s="91"/>
      <c r="BV3891" s="177">
        <v>2008</v>
      </c>
      <c r="BW3891" s="177">
        <v>12</v>
      </c>
      <c r="BX3891" s="177" t="s">
        <v>269</v>
      </c>
      <c r="BY3891" s="177" t="s">
        <v>262</v>
      </c>
      <c r="BZ3891" s="177" t="s">
        <v>277</v>
      </c>
      <c r="CA3891" s="177">
        <v>3</v>
      </c>
      <c r="CB3891" s="177" t="s">
        <v>264</v>
      </c>
      <c r="CC3891" s="122">
        <v>4468.04</v>
      </c>
      <c r="CD3891" s="178" t="s">
        <v>3007</v>
      </c>
      <c r="CE3891" s="177" t="s">
        <v>270</v>
      </c>
      <c r="CF3891" s="177" t="s">
        <v>1148</v>
      </c>
      <c r="CG3891" s="83" t="s">
        <v>9</v>
      </c>
      <c r="CH3891" s="57"/>
      <c r="CV3891" s="51"/>
      <c r="CW3891" s="51"/>
      <c r="CX3891" s="51"/>
      <c r="CY3891" s="51"/>
      <c r="CZ3891" s="51"/>
      <c r="DA3891" s="51"/>
      <c r="DB3891" s="51"/>
      <c r="DC3891" s="51"/>
      <c r="DD3891" s="51"/>
    </row>
    <row r="3892" spans="73:108" ht="15" x14ac:dyDescent="0.25">
      <c r="BU3892" s="91"/>
      <c r="BV3892" s="177">
        <v>2008</v>
      </c>
      <c r="BW3892" s="177">
        <v>12</v>
      </c>
      <c r="BX3892" s="177" t="s">
        <v>269</v>
      </c>
      <c r="BY3892" s="177" t="s">
        <v>262</v>
      </c>
      <c r="BZ3892" s="177" t="s">
        <v>277</v>
      </c>
      <c r="CA3892" s="177">
        <v>3</v>
      </c>
      <c r="CB3892" s="177" t="s">
        <v>264</v>
      </c>
      <c r="CC3892" s="122">
        <v>10450.89</v>
      </c>
      <c r="CD3892" s="178" t="s">
        <v>3008</v>
      </c>
      <c r="CE3892" s="177" t="s">
        <v>270</v>
      </c>
      <c r="CF3892" s="177" t="s">
        <v>1142</v>
      </c>
      <c r="CG3892" s="83" t="s">
        <v>9</v>
      </c>
      <c r="CH3892" s="57"/>
      <c r="CV3892" s="51"/>
      <c r="CW3892" s="51"/>
      <c r="CX3892" s="51"/>
      <c r="CY3892" s="51"/>
      <c r="CZ3892" s="51"/>
      <c r="DA3892" s="51"/>
      <c r="DB3892" s="51"/>
      <c r="DC3892" s="51"/>
      <c r="DD3892" s="51"/>
    </row>
    <row r="3893" spans="73:108" ht="15" x14ac:dyDescent="0.25">
      <c r="BU3893" s="91"/>
      <c r="BV3893" s="177">
        <v>2008</v>
      </c>
      <c r="BW3893" s="177">
        <v>12</v>
      </c>
      <c r="BX3893" s="177" t="s">
        <v>269</v>
      </c>
      <c r="BY3893" s="177" t="s">
        <v>262</v>
      </c>
      <c r="BZ3893" s="177" t="s">
        <v>277</v>
      </c>
      <c r="CA3893" s="177">
        <v>3</v>
      </c>
      <c r="CB3893" s="177" t="s">
        <v>264</v>
      </c>
      <c r="CC3893" s="122">
        <v>5969.79</v>
      </c>
      <c r="CD3893" s="178" t="s">
        <v>3009</v>
      </c>
      <c r="CE3893" s="177" t="s">
        <v>270</v>
      </c>
      <c r="CF3893" s="177" t="s">
        <v>1141</v>
      </c>
      <c r="CG3893" s="83" t="s">
        <v>9</v>
      </c>
      <c r="CH3893" s="57"/>
      <c r="CV3893" s="51"/>
      <c r="CW3893" s="51"/>
      <c r="CX3893" s="51"/>
      <c r="CY3893" s="51"/>
      <c r="CZ3893" s="51"/>
      <c r="DA3893" s="51"/>
      <c r="DB3893" s="51"/>
      <c r="DC3893" s="51"/>
      <c r="DD3893" s="51"/>
    </row>
    <row r="3894" spans="73:108" ht="15" x14ac:dyDescent="0.25">
      <c r="BU3894" s="91"/>
      <c r="BV3894" s="177">
        <v>2008</v>
      </c>
      <c r="BW3894" s="177">
        <v>12</v>
      </c>
      <c r="BX3894" s="177" t="s">
        <v>269</v>
      </c>
      <c r="BY3894" s="177" t="s">
        <v>262</v>
      </c>
      <c r="BZ3894" s="177" t="s">
        <v>277</v>
      </c>
      <c r="CA3894" s="177">
        <v>3</v>
      </c>
      <c r="CB3894" s="177" t="s">
        <v>264</v>
      </c>
      <c r="CC3894" s="122">
        <v>9881.4599999999991</v>
      </c>
      <c r="CD3894" s="178" t="s">
        <v>3010</v>
      </c>
      <c r="CE3894" s="177" t="s">
        <v>270</v>
      </c>
      <c r="CF3894" s="177" t="s">
        <v>1145</v>
      </c>
      <c r="CG3894" s="83" t="s">
        <v>9</v>
      </c>
      <c r="CH3894" s="57"/>
      <c r="CV3894" s="51"/>
      <c r="CW3894" s="51"/>
      <c r="CX3894" s="51"/>
      <c r="CY3894" s="51"/>
      <c r="CZ3894" s="51"/>
      <c r="DA3894" s="51"/>
      <c r="DB3894" s="51"/>
      <c r="DC3894" s="51"/>
      <c r="DD3894" s="51"/>
    </row>
    <row r="3895" spans="73:108" ht="15" x14ac:dyDescent="0.25">
      <c r="BU3895" s="91"/>
      <c r="BV3895" s="177">
        <v>2008</v>
      </c>
      <c r="BW3895" s="177">
        <v>12</v>
      </c>
      <c r="BX3895" s="177" t="s">
        <v>269</v>
      </c>
      <c r="BY3895" s="177" t="s">
        <v>262</v>
      </c>
      <c r="BZ3895" s="177" t="s">
        <v>277</v>
      </c>
      <c r="CA3895" s="177">
        <v>3</v>
      </c>
      <c r="CB3895" s="177" t="s">
        <v>264</v>
      </c>
      <c r="CC3895" s="122">
        <v>4630.5600000000004</v>
      </c>
      <c r="CD3895" s="178" t="s">
        <v>3011</v>
      </c>
      <c r="CE3895" s="177" t="s">
        <v>270</v>
      </c>
      <c r="CF3895" s="177" t="s">
        <v>1157</v>
      </c>
      <c r="CG3895" s="83" t="s">
        <v>9</v>
      </c>
      <c r="CH3895" s="57"/>
      <c r="CV3895" s="51"/>
      <c r="CW3895" s="51"/>
      <c r="CX3895" s="51"/>
      <c r="CY3895" s="51"/>
      <c r="CZ3895" s="51"/>
      <c r="DA3895" s="51"/>
      <c r="DB3895" s="51"/>
      <c r="DC3895" s="51"/>
      <c r="DD3895" s="51"/>
    </row>
    <row r="3896" spans="73:108" ht="15" x14ac:dyDescent="0.25">
      <c r="BU3896" s="91"/>
      <c r="BV3896" s="177">
        <v>2008</v>
      </c>
      <c r="BW3896" s="177">
        <v>12</v>
      </c>
      <c r="BX3896" s="177" t="s">
        <v>269</v>
      </c>
      <c r="BY3896" s="177" t="s">
        <v>262</v>
      </c>
      <c r="BZ3896" s="177" t="s">
        <v>277</v>
      </c>
      <c r="CA3896" s="177">
        <v>3</v>
      </c>
      <c r="CB3896" s="177" t="s">
        <v>879</v>
      </c>
      <c r="CC3896" s="122">
        <v>4147.8100000000004</v>
      </c>
      <c r="CD3896" s="178" t="s">
        <v>3008</v>
      </c>
      <c r="CE3896" s="177" t="s">
        <v>270</v>
      </c>
      <c r="CF3896" s="177" t="s">
        <v>1142</v>
      </c>
      <c r="CG3896" s="83" t="s">
        <v>9</v>
      </c>
      <c r="CH3896" s="57"/>
      <c r="CV3896" s="51"/>
      <c r="CW3896" s="51"/>
      <c r="CX3896" s="51"/>
      <c r="CY3896" s="51"/>
      <c r="CZ3896" s="51"/>
      <c r="DA3896" s="51"/>
      <c r="DB3896" s="51"/>
      <c r="DC3896" s="51"/>
      <c r="DD3896" s="51"/>
    </row>
    <row r="3897" spans="73:108" ht="15" x14ac:dyDescent="0.25">
      <c r="BU3897" s="91"/>
      <c r="BV3897" s="177">
        <v>2008</v>
      </c>
      <c r="BW3897" s="177">
        <v>12</v>
      </c>
      <c r="BX3897" s="177" t="s">
        <v>269</v>
      </c>
      <c r="BY3897" s="177" t="s">
        <v>262</v>
      </c>
      <c r="BZ3897" s="177" t="s">
        <v>277</v>
      </c>
      <c r="CA3897" s="177">
        <v>3</v>
      </c>
      <c r="CB3897" s="177" t="s">
        <v>389</v>
      </c>
      <c r="CC3897" s="122">
        <v>8181.55</v>
      </c>
      <c r="CD3897" s="178" t="s">
        <v>3012</v>
      </c>
      <c r="CE3897" s="177" t="s">
        <v>270</v>
      </c>
      <c r="CF3897" s="177" t="s">
        <v>1160</v>
      </c>
      <c r="CG3897" s="83" t="s">
        <v>9</v>
      </c>
      <c r="CH3897" s="57"/>
      <c r="CV3897" s="51"/>
      <c r="CW3897" s="51"/>
      <c r="CX3897" s="51"/>
      <c r="CY3897" s="51"/>
      <c r="CZ3897" s="51"/>
      <c r="DA3897" s="51"/>
      <c r="DB3897" s="51"/>
      <c r="DC3897" s="51"/>
      <c r="DD3897" s="51"/>
    </row>
    <row r="3898" spans="73:108" ht="15" x14ac:dyDescent="0.25">
      <c r="BU3898" s="91"/>
      <c r="BV3898" s="177">
        <v>2008</v>
      </c>
      <c r="BW3898" s="177">
        <v>12</v>
      </c>
      <c r="BX3898" s="177" t="s">
        <v>269</v>
      </c>
      <c r="BY3898" s="177" t="s">
        <v>262</v>
      </c>
      <c r="BZ3898" s="177" t="s">
        <v>277</v>
      </c>
      <c r="CA3898" s="177">
        <v>3</v>
      </c>
      <c r="CB3898" s="177" t="s">
        <v>389</v>
      </c>
      <c r="CC3898" s="122">
        <v>812.26</v>
      </c>
      <c r="CD3898" s="178" t="s">
        <v>3013</v>
      </c>
      <c r="CE3898" s="177" t="s">
        <v>270</v>
      </c>
      <c r="CF3898" s="177" t="s">
        <v>1162</v>
      </c>
      <c r="CG3898" s="83" t="s">
        <v>9</v>
      </c>
      <c r="CH3898" s="57"/>
      <c r="CV3898" s="51"/>
      <c r="CW3898" s="51"/>
      <c r="CX3898" s="51"/>
      <c r="CY3898" s="51"/>
      <c r="CZ3898" s="51"/>
      <c r="DA3898" s="51"/>
      <c r="DB3898" s="51"/>
      <c r="DC3898" s="51"/>
      <c r="DD3898" s="51"/>
    </row>
    <row r="3899" spans="73:108" ht="15" x14ac:dyDescent="0.25">
      <c r="BU3899" s="91"/>
      <c r="BV3899" s="177">
        <v>2008</v>
      </c>
      <c r="BW3899" s="177">
        <v>12</v>
      </c>
      <c r="BX3899" s="177" t="s">
        <v>269</v>
      </c>
      <c r="BY3899" s="177" t="s">
        <v>262</v>
      </c>
      <c r="BZ3899" s="177" t="s">
        <v>277</v>
      </c>
      <c r="CA3899" s="177">
        <v>3</v>
      </c>
      <c r="CB3899" s="177" t="s">
        <v>389</v>
      </c>
      <c r="CC3899" s="122">
        <v>6622.15</v>
      </c>
      <c r="CD3899" s="178" t="s">
        <v>3014</v>
      </c>
      <c r="CE3899" s="177" t="s">
        <v>270</v>
      </c>
      <c r="CF3899" s="177" t="s">
        <v>1161</v>
      </c>
      <c r="CG3899" s="83" t="s">
        <v>9</v>
      </c>
      <c r="CH3899" s="57"/>
      <c r="CV3899" s="51"/>
      <c r="CW3899" s="51"/>
      <c r="CX3899" s="51"/>
      <c r="CY3899" s="51"/>
      <c r="CZ3899" s="51"/>
      <c r="DA3899" s="51"/>
      <c r="DB3899" s="51"/>
      <c r="DC3899" s="51"/>
      <c r="DD3899" s="51"/>
    </row>
    <row r="3900" spans="73:108" ht="15" x14ac:dyDescent="0.25">
      <c r="BU3900" s="91"/>
      <c r="BV3900" s="177">
        <v>2008</v>
      </c>
      <c r="BW3900" s="177">
        <v>12</v>
      </c>
      <c r="BX3900" s="177" t="s">
        <v>269</v>
      </c>
      <c r="BY3900" s="177" t="s">
        <v>262</v>
      </c>
      <c r="BZ3900" s="177" t="s">
        <v>266</v>
      </c>
      <c r="CA3900" s="177">
        <v>3</v>
      </c>
      <c r="CB3900" s="177" t="s">
        <v>264</v>
      </c>
      <c r="CC3900" s="122">
        <v>6375.92</v>
      </c>
      <c r="CD3900" s="178" t="s">
        <v>2991</v>
      </c>
      <c r="CE3900" s="177" t="s">
        <v>270</v>
      </c>
      <c r="CF3900" s="177" t="s">
        <v>1146</v>
      </c>
      <c r="CG3900" s="83" t="s">
        <v>9</v>
      </c>
      <c r="CH3900" s="57"/>
      <c r="CV3900" s="51"/>
      <c r="CW3900" s="51"/>
      <c r="CX3900" s="51"/>
      <c r="CY3900" s="51"/>
      <c r="CZ3900" s="51"/>
      <c r="DA3900" s="51"/>
      <c r="DB3900" s="51"/>
      <c r="DC3900" s="51"/>
      <c r="DD3900" s="51"/>
    </row>
    <row r="3901" spans="73:108" ht="15" x14ac:dyDescent="0.25">
      <c r="BU3901" s="91"/>
      <c r="BV3901" s="177">
        <v>2008</v>
      </c>
      <c r="BW3901" s="177">
        <v>12</v>
      </c>
      <c r="BX3901" s="177" t="s">
        <v>269</v>
      </c>
      <c r="BY3901" s="177" t="s">
        <v>262</v>
      </c>
      <c r="BZ3901" s="177" t="s">
        <v>266</v>
      </c>
      <c r="CA3901" s="177">
        <v>3</v>
      </c>
      <c r="CB3901" s="177" t="s">
        <v>264</v>
      </c>
      <c r="CC3901" s="122">
        <v>1657.35</v>
      </c>
      <c r="CD3901" s="178" t="s">
        <v>3024</v>
      </c>
      <c r="CE3901" s="177" t="s">
        <v>270</v>
      </c>
      <c r="CF3901" s="177" t="s">
        <v>1170</v>
      </c>
      <c r="CG3901" s="83" t="s">
        <v>9</v>
      </c>
      <c r="CH3901" s="57"/>
      <c r="CV3901" s="51"/>
      <c r="CW3901" s="51"/>
      <c r="CX3901" s="51"/>
      <c r="CY3901" s="51"/>
      <c r="CZ3901" s="51"/>
      <c r="DA3901" s="51"/>
      <c r="DB3901" s="51"/>
      <c r="DC3901" s="51"/>
      <c r="DD3901" s="51"/>
    </row>
    <row r="3902" spans="73:108" ht="15" x14ac:dyDescent="0.25">
      <c r="BU3902" s="91"/>
      <c r="BV3902" s="177">
        <v>2008</v>
      </c>
      <c r="BW3902" s="177">
        <v>12</v>
      </c>
      <c r="BX3902" s="177" t="s">
        <v>269</v>
      </c>
      <c r="BY3902" s="177" t="s">
        <v>262</v>
      </c>
      <c r="BZ3902" s="177" t="s">
        <v>266</v>
      </c>
      <c r="CA3902" s="177">
        <v>3</v>
      </c>
      <c r="CB3902" s="177" t="s">
        <v>264</v>
      </c>
      <c r="CC3902" s="122">
        <v>17783.29</v>
      </c>
      <c r="CD3902" s="178" t="s">
        <v>2993</v>
      </c>
      <c r="CE3902" s="177" t="s">
        <v>270</v>
      </c>
      <c r="CF3902" s="177" t="s">
        <v>1143</v>
      </c>
      <c r="CG3902" s="83" t="s">
        <v>9</v>
      </c>
      <c r="CH3902" s="57"/>
      <c r="CV3902" s="51"/>
      <c r="CW3902" s="51"/>
      <c r="CX3902" s="51"/>
      <c r="CY3902" s="51"/>
      <c r="CZ3902" s="51"/>
      <c r="DA3902" s="51"/>
      <c r="DB3902" s="51"/>
      <c r="DC3902" s="51"/>
      <c r="DD3902" s="51"/>
    </row>
    <row r="3903" spans="73:108" ht="15" x14ac:dyDescent="0.25">
      <c r="BU3903" s="91"/>
      <c r="BV3903" s="177">
        <v>2008</v>
      </c>
      <c r="BW3903" s="177">
        <v>12</v>
      </c>
      <c r="BX3903" s="177" t="s">
        <v>269</v>
      </c>
      <c r="BY3903" s="177" t="s">
        <v>262</v>
      </c>
      <c r="BZ3903" s="177" t="s">
        <v>266</v>
      </c>
      <c r="CA3903" s="177">
        <v>3</v>
      </c>
      <c r="CB3903" s="177" t="s">
        <v>264</v>
      </c>
      <c r="CC3903" s="122">
        <v>23923.07</v>
      </c>
      <c r="CD3903" s="178" t="s">
        <v>3025</v>
      </c>
      <c r="CE3903" s="177" t="s">
        <v>270</v>
      </c>
      <c r="CF3903" s="177" t="s">
        <v>1171</v>
      </c>
      <c r="CG3903" s="83" t="s">
        <v>9</v>
      </c>
      <c r="CH3903" s="57"/>
      <c r="CV3903" s="51"/>
      <c r="CW3903" s="51"/>
      <c r="CX3903" s="51"/>
      <c r="CY3903" s="51"/>
      <c r="CZ3903" s="51"/>
      <c r="DA3903" s="51"/>
      <c r="DB3903" s="51"/>
      <c r="DC3903" s="51"/>
      <c r="DD3903" s="51"/>
    </row>
    <row r="3904" spans="73:108" ht="15" x14ac:dyDescent="0.25">
      <c r="BU3904" s="91"/>
      <c r="BV3904" s="177">
        <v>2008</v>
      </c>
      <c r="BW3904" s="177">
        <v>12</v>
      </c>
      <c r="BX3904" s="177" t="s">
        <v>269</v>
      </c>
      <c r="BY3904" s="177" t="s">
        <v>262</v>
      </c>
      <c r="BZ3904" s="177" t="s">
        <v>266</v>
      </c>
      <c r="CA3904" s="177">
        <v>3</v>
      </c>
      <c r="CB3904" s="177" t="s">
        <v>264</v>
      </c>
      <c r="CC3904" s="122">
        <v>23635.33</v>
      </c>
      <c r="CD3904" s="178" t="s">
        <v>3026</v>
      </c>
      <c r="CE3904" s="177" t="s">
        <v>270</v>
      </c>
      <c r="CF3904" s="177" t="s">
        <v>1172</v>
      </c>
      <c r="CG3904" s="83" t="s">
        <v>9</v>
      </c>
      <c r="CH3904" s="57"/>
      <c r="CV3904" s="51"/>
      <c r="CW3904" s="51"/>
      <c r="CX3904" s="51"/>
      <c r="CY3904" s="51"/>
      <c r="CZ3904" s="51"/>
      <c r="DA3904" s="51"/>
      <c r="DB3904" s="51"/>
      <c r="DC3904" s="51"/>
      <c r="DD3904" s="51"/>
    </row>
    <row r="3905" spans="73:108" ht="15" x14ac:dyDescent="0.25">
      <c r="BU3905" s="91"/>
      <c r="BV3905" s="177">
        <v>2008</v>
      </c>
      <c r="BW3905" s="177">
        <v>12</v>
      </c>
      <c r="BX3905" s="177" t="s">
        <v>269</v>
      </c>
      <c r="BY3905" s="177" t="s">
        <v>262</v>
      </c>
      <c r="BZ3905" s="177" t="s">
        <v>266</v>
      </c>
      <c r="CA3905" s="177">
        <v>3</v>
      </c>
      <c r="CB3905" s="177" t="s">
        <v>264</v>
      </c>
      <c r="CC3905" s="122">
        <v>5388.98</v>
      </c>
      <c r="CD3905" s="178" t="s">
        <v>3027</v>
      </c>
      <c r="CE3905" s="177" t="s">
        <v>270</v>
      </c>
      <c r="CF3905" s="177" t="s">
        <v>1156</v>
      </c>
      <c r="CG3905" s="83" t="s">
        <v>9</v>
      </c>
      <c r="CH3905" s="57"/>
      <c r="CV3905" s="51"/>
      <c r="CW3905" s="51"/>
      <c r="CX3905" s="51"/>
      <c r="CY3905" s="51"/>
      <c r="CZ3905" s="51"/>
      <c r="DA3905" s="51"/>
      <c r="DB3905" s="51"/>
      <c r="DC3905" s="51"/>
      <c r="DD3905" s="51"/>
    </row>
    <row r="3906" spans="73:108" ht="15" x14ac:dyDescent="0.25">
      <c r="BU3906" s="91"/>
      <c r="BV3906" s="177">
        <v>2008</v>
      </c>
      <c r="BW3906" s="177">
        <v>12</v>
      </c>
      <c r="BX3906" s="177" t="s">
        <v>269</v>
      </c>
      <c r="BY3906" s="177" t="s">
        <v>262</v>
      </c>
      <c r="BZ3906" s="177" t="s">
        <v>266</v>
      </c>
      <c r="CA3906" s="177">
        <v>3</v>
      </c>
      <c r="CB3906" s="177" t="s">
        <v>264</v>
      </c>
      <c r="CC3906" s="122">
        <v>5626.8</v>
      </c>
      <c r="CD3906" s="178" t="s">
        <v>3028</v>
      </c>
      <c r="CE3906" s="177" t="s">
        <v>270</v>
      </c>
      <c r="CF3906" s="177" t="s">
        <v>1158</v>
      </c>
      <c r="CG3906" s="83" t="s">
        <v>9</v>
      </c>
      <c r="CH3906" s="57"/>
      <c r="CV3906" s="51"/>
      <c r="CW3906" s="51"/>
      <c r="CX3906" s="51"/>
      <c r="CY3906" s="51"/>
      <c r="CZ3906" s="51"/>
      <c r="DA3906" s="51"/>
      <c r="DB3906" s="51"/>
      <c r="DC3906" s="51"/>
      <c r="DD3906" s="51"/>
    </row>
    <row r="3907" spans="73:108" ht="15" x14ac:dyDescent="0.25">
      <c r="BU3907" s="91"/>
      <c r="BV3907" s="177">
        <v>2008</v>
      </c>
      <c r="BW3907" s="177">
        <v>12</v>
      </c>
      <c r="BX3907" s="177" t="s">
        <v>269</v>
      </c>
      <c r="BY3907" s="177" t="s">
        <v>262</v>
      </c>
      <c r="BZ3907" s="177" t="s">
        <v>266</v>
      </c>
      <c r="CA3907" s="177">
        <v>3</v>
      </c>
      <c r="CB3907" s="177" t="s">
        <v>264</v>
      </c>
      <c r="CC3907" s="122">
        <v>3657.42</v>
      </c>
      <c r="CD3907" s="178" t="s">
        <v>3029</v>
      </c>
      <c r="CE3907" s="177" t="s">
        <v>270</v>
      </c>
      <c r="CF3907" s="177" t="s">
        <v>1159</v>
      </c>
      <c r="CG3907" s="83" t="s">
        <v>9</v>
      </c>
      <c r="CH3907" s="57"/>
      <c r="CV3907" s="51"/>
      <c r="CW3907" s="51"/>
      <c r="CX3907" s="51"/>
      <c r="CY3907" s="51"/>
      <c r="CZ3907" s="51"/>
      <c r="DA3907" s="51"/>
      <c r="DB3907" s="51"/>
      <c r="DC3907" s="51"/>
      <c r="DD3907" s="51"/>
    </row>
    <row r="3908" spans="73:108" ht="15" x14ac:dyDescent="0.25">
      <c r="BU3908" s="91"/>
      <c r="BV3908" s="177">
        <v>2008</v>
      </c>
      <c r="BW3908" s="177">
        <v>12</v>
      </c>
      <c r="BX3908" s="177" t="s">
        <v>269</v>
      </c>
      <c r="BY3908" s="177" t="s">
        <v>262</v>
      </c>
      <c r="BZ3908" s="177" t="s">
        <v>268</v>
      </c>
      <c r="CA3908" s="177">
        <v>3</v>
      </c>
      <c r="CB3908" s="177" t="s">
        <v>264</v>
      </c>
      <c r="CC3908" s="122">
        <v>3761.27</v>
      </c>
      <c r="CD3908" s="178" t="s">
        <v>3011</v>
      </c>
      <c r="CE3908" s="177" t="s">
        <v>270</v>
      </c>
      <c r="CF3908" s="177" t="s">
        <v>1157</v>
      </c>
      <c r="CG3908" s="83" t="s">
        <v>9</v>
      </c>
      <c r="CH3908" s="57"/>
      <c r="CV3908" s="51"/>
      <c r="CW3908" s="51"/>
      <c r="CX3908" s="51"/>
      <c r="CY3908" s="51"/>
      <c r="CZ3908" s="51"/>
      <c r="DA3908" s="51"/>
      <c r="DB3908" s="51"/>
      <c r="DC3908" s="51"/>
      <c r="DD3908" s="51"/>
    </row>
    <row r="3909" spans="73:108" ht="15" x14ac:dyDescent="0.25">
      <c r="BU3909" s="91"/>
      <c r="BV3909" s="177">
        <v>2008</v>
      </c>
      <c r="BW3909" s="177">
        <v>12</v>
      </c>
      <c r="BX3909" s="177" t="s">
        <v>269</v>
      </c>
      <c r="BY3909" s="177" t="s">
        <v>262</v>
      </c>
      <c r="BZ3909" s="177" t="s">
        <v>277</v>
      </c>
      <c r="CA3909" s="177">
        <v>7</v>
      </c>
      <c r="CB3909" s="177" t="s">
        <v>264</v>
      </c>
      <c r="CC3909" s="122">
        <v>105.62</v>
      </c>
      <c r="CD3909" s="178" t="s">
        <v>3018</v>
      </c>
      <c r="CE3909" s="177" t="s">
        <v>270</v>
      </c>
      <c r="CF3909" s="177" t="s">
        <v>1168</v>
      </c>
      <c r="CG3909" s="83" t="s">
        <v>89</v>
      </c>
      <c r="CH3909" s="57"/>
      <c r="CV3909" s="51"/>
      <c r="CW3909" s="51"/>
      <c r="CX3909" s="51"/>
      <c r="CY3909" s="51"/>
      <c r="CZ3909" s="51"/>
      <c r="DA3909" s="51"/>
      <c r="DB3909" s="51"/>
      <c r="DC3909" s="51"/>
      <c r="DD3909" s="51"/>
    </row>
    <row r="3910" spans="73:108" ht="15" x14ac:dyDescent="0.25">
      <c r="BU3910" s="91"/>
      <c r="BV3910" s="177">
        <v>2008</v>
      </c>
      <c r="BW3910" s="177">
        <v>12</v>
      </c>
      <c r="BX3910" s="177" t="s">
        <v>269</v>
      </c>
      <c r="BY3910" s="177" t="s">
        <v>262</v>
      </c>
      <c r="BZ3910" s="177" t="s">
        <v>277</v>
      </c>
      <c r="CA3910" s="177">
        <v>7</v>
      </c>
      <c r="CB3910" s="177" t="s">
        <v>264</v>
      </c>
      <c r="CC3910" s="122">
        <v>33.92</v>
      </c>
      <c r="CD3910" s="178" t="s">
        <v>3019</v>
      </c>
      <c r="CE3910" s="177" t="s">
        <v>270</v>
      </c>
      <c r="CF3910" s="177" t="s">
        <v>1164</v>
      </c>
      <c r="CG3910" s="83" t="s">
        <v>89</v>
      </c>
      <c r="CH3910" s="57"/>
      <c r="CV3910" s="51"/>
      <c r="CW3910" s="51"/>
      <c r="CX3910" s="51"/>
      <c r="CY3910" s="51"/>
      <c r="CZ3910" s="51"/>
      <c r="DA3910" s="51"/>
      <c r="DB3910" s="51"/>
      <c r="DC3910" s="51"/>
      <c r="DD3910" s="51"/>
    </row>
    <row r="3911" spans="73:108" ht="15" x14ac:dyDescent="0.25">
      <c r="BU3911" s="91"/>
      <c r="BV3911" s="177">
        <v>2008</v>
      </c>
      <c r="BW3911" s="177">
        <v>12</v>
      </c>
      <c r="BX3911" s="177" t="s">
        <v>269</v>
      </c>
      <c r="BY3911" s="177" t="s">
        <v>262</v>
      </c>
      <c r="BZ3911" s="177" t="s">
        <v>277</v>
      </c>
      <c r="CA3911" s="177">
        <v>7</v>
      </c>
      <c r="CB3911" s="177" t="s">
        <v>264</v>
      </c>
      <c r="CC3911" s="122">
        <v>288.89999999999998</v>
      </c>
      <c r="CD3911" s="178" t="s">
        <v>3020</v>
      </c>
      <c r="CE3911" s="177" t="s">
        <v>270</v>
      </c>
      <c r="CF3911" s="177" t="s">
        <v>1167</v>
      </c>
      <c r="CG3911" s="83" t="s">
        <v>89</v>
      </c>
      <c r="CH3911" s="57"/>
      <c r="CV3911" s="51"/>
      <c r="CW3911" s="51"/>
      <c r="CX3911" s="51"/>
      <c r="CY3911" s="51"/>
      <c r="CZ3911" s="51"/>
      <c r="DA3911" s="51"/>
      <c r="DB3911" s="51"/>
      <c r="DC3911" s="51"/>
      <c r="DD3911" s="51"/>
    </row>
    <row r="3912" spans="73:108" ht="15" x14ac:dyDescent="0.25">
      <c r="BU3912" s="91"/>
      <c r="BV3912" s="177">
        <v>2008</v>
      </c>
      <c r="BW3912" s="177">
        <v>12</v>
      </c>
      <c r="BX3912" s="177" t="s">
        <v>269</v>
      </c>
      <c r="BY3912" s="177" t="s">
        <v>262</v>
      </c>
      <c r="BZ3912" s="177" t="s">
        <v>277</v>
      </c>
      <c r="CA3912" s="177">
        <v>7</v>
      </c>
      <c r="CB3912" s="177" t="s">
        <v>264</v>
      </c>
      <c r="CC3912" s="122">
        <v>565.92999999999995</v>
      </c>
      <c r="CD3912" s="178" t="s">
        <v>3021</v>
      </c>
      <c r="CE3912" s="177" t="s">
        <v>270</v>
      </c>
      <c r="CF3912" s="177" t="s">
        <v>1166</v>
      </c>
      <c r="CG3912" s="83" t="s">
        <v>89</v>
      </c>
      <c r="CH3912" s="57"/>
      <c r="CV3912" s="51"/>
      <c r="CW3912" s="51"/>
      <c r="CX3912" s="51"/>
      <c r="CY3912" s="51"/>
      <c r="CZ3912" s="51"/>
      <c r="DA3912" s="51"/>
      <c r="DB3912" s="51"/>
      <c r="DC3912" s="51"/>
      <c r="DD3912" s="51"/>
    </row>
    <row r="3913" spans="73:108" ht="15" x14ac:dyDescent="0.25">
      <c r="BU3913" s="91"/>
      <c r="BV3913" s="177">
        <v>2008</v>
      </c>
      <c r="BW3913" s="177">
        <v>12</v>
      </c>
      <c r="BX3913" s="177" t="s">
        <v>269</v>
      </c>
      <c r="BY3913" s="177" t="s">
        <v>262</v>
      </c>
      <c r="BZ3913" s="177" t="s">
        <v>277</v>
      </c>
      <c r="CA3913" s="177">
        <v>7</v>
      </c>
      <c r="CB3913" s="177" t="s">
        <v>264</v>
      </c>
      <c r="CC3913" s="122">
        <v>91.88</v>
      </c>
      <c r="CD3913" s="178" t="s">
        <v>3022</v>
      </c>
      <c r="CE3913" s="177" t="s">
        <v>270</v>
      </c>
      <c r="CF3913" s="177" t="s">
        <v>1165</v>
      </c>
      <c r="CG3913" s="83" t="s">
        <v>89</v>
      </c>
      <c r="CH3913" s="57"/>
      <c r="CV3913" s="51"/>
      <c r="CW3913" s="51"/>
      <c r="CX3913" s="51"/>
      <c r="CY3913" s="51"/>
      <c r="CZ3913" s="51"/>
      <c r="DA3913" s="51"/>
      <c r="DB3913" s="51"/>
      <c r="DC3913" s="51"/>
      <c r="DD3913" s="51"/>
    </row>
    <row r="3914" spans="73:108" ht="15" x14ac:dyDescent="0.25">
      <c r="BU3914" s="91"/>
      <c r="BV3914" s="177">
        <v>2008</v>
      </c>
      <c r="BW3914" s="177">
        <v>12</v>
      </c>
      <c r="BX3914" s="177" t="s">
        <v>269</v>
      </c>
      <c r="BY3914" s="177" t="s">
        <v>262</v>
      </c>
      <c r="BZ3914" s="177" t="s">
        <v>277</v>
      </c>
      <c r="CA3914" s="177">
        <v>7</v>
      </c>
      <c r="CB3914" s="177" t="s">
        <v>264</v>
      </c>
      <c r="CC3914" s="122">
        <v>615.44000000000005</v>
      </c>
      <c r="CD3914" s="178" t="s">
        <v>3023</v>
      </c>
      <c r="CE3914" s="177" t="s">
        <v>270</v>
      </c>
      <c r="CF3914" s="177" t="s">
        <v>1169</v>
      </c>
      <c r="CG3914" s="83" t="s">
        <v>89</v>
      </c>
      <c r="CH3914" s="57"/>
      <c r="CV3914" s="51"/>
      <c r="CW3914" s="51"/>
      <c r="CX3914" s="51"/>
      <c r="CY3914" s="51"/>
      <c r="CZ3914" s="51"/>
      <c r="DA3914" s="51"/>
      <c r="DB3914" s="51"/>
      <c r="DC3914" s="51"/>
      <c r="DD3914" s="51"/>
    </row>
    <row r="3915" spans="73:108" ht="15" x14ac:dyDescent="0.25">
      <c r="BU3915" s="91"/>
      <c r="BV3915" s="177">
        <v>2009</v>
      </c>
      <c r="BW3915" s="177">
        <v>1</v>
      </c>
      <c r="BX3915" s="177" t="s">
        <v>269</v>
      </c>
      <c r="BY3915" s="177" t="s">
        <v>262</v>
      </c>
      <c r="BZ3915" s="177" t="s">
        <v>277</v>
      </c>
      <c r="CA3915" s="177">
        <v>3</v>
      </c>
      <c r="CB3915" s="177" t="s">
        <v>264</v>
      </c>
      <c r="CC3915" s="122">
        <v>1485.75</v>
      </c>
      <c r="CD3915" s="178" t="s">
        <v>3042</v>
      </c>
      <c r="CE3915" s="177" t="s">
        <v>270</v>
      </c>
      <c r="CF3915" s="177" t="s">
        <v>1197</v>
      </c>
      <c r="CG3915" s="83" t="s">
        <v>9</v>
      </c>
      <c r="CH3915" s="57"/>
      <c r="CV3915" s="51"/>
      <c r="CW3915" s="51"/>
      <c r="CX3915" s="51"/>
      <c r="CY3915" s="51"/>
      <c r="CZ3915" s="51"/>
      <c r="DA3915" s="51"/>
      <c r="DB3915" s="51"/>
      <c r="DC3915" s="51"/>
      <c r="DD3915" s="51"/>
    </row>
    <row r="3916" spans="73:108" ht="15" x14ac:dyDescent="0.25">
      <c r="BU3916" s="91"/>
      <c r="BV3916" s="177">
        <v>2009</v>
      </c>
      <c r="BW3916" s="177">
        <v>1</v>
      </c>
      <c r="BX3916" s="177" t="s">
        <v>269</v>
      </c>
      <c r="BY3916" s="177" t="s">
        <v>262</v>
      </c>
      <c r="BZ3916" s="177" t="s">
        <v>277</v>
      </c>
      <c r="CA3916" s="177">
        <v>3</v>
      </c>
      <c r="CB3916" s="177" t="s">
        <v>264</v>
      </c>
      <c r="CC3916" s="122">
        <v>585.36</v>
      </c>
      <c r="CD3916" s="178" t="s">
        <v>3043</v>
      </c>
      <c r="CE3916" s="177" t="s">
        <v>270</v>
      </c>
      <c r="CF3916" s="177" t="s">
        <v>1193</v>
      </c>
      <c r="CG3916" s="83" t="s">
        <v>9</v>
      </c>
      <c r="CH3916" s="57"/>
      <c r="CV3916" s="51"/>
      <c r="CW3916" s="51"/>
      <c r="CX3916" s="51"/>
      <c r="CY3916" s="51"/>
      <c r="CZ3916" s="51"/>
      <c r="DA3916" s="51"/>
      <c r="DB3916" s="51"/>
      <c r="DC3916" s="51"/>
      <c r="DD3916" s="51"/>
    </row>
    <row r="3917" spans="73:108" ht="15" x14ac:dyDescent="0.25">
      <c r="BU3917" s="91"/>
      <c r="BV3917" s="177">
        <v>2009</v>
      </c>
      <c r="BW3917" s="177">
        <v>1</v>
      </c>
      <c r="BX3917" s="177" t="s">
        <v>269</v>
      </c>
      <c r="BY3917" s="177" t="s">
        <v>262</v>
      </c>
      <c r="BZ3917" s="177" t="s">
        <v>277</v>
      </c>
      <c r="CA3917" s="177">
        <v>3</v>
      </c>
      <c r="CB3917" s="177" t="s">
        <v>264</v>
      </c>
      <c r="CC3917" s="122">
        <v>128</v>
      </c>
      <c r="CD3917" s="178" t="s">
        <v>3044</v>
      </c>
      <c r="CE3917" s="177" t="s">
        <v>270</v>
      </c>
      <c r="CF3917" s="177" t="s">
        <v>1193</v>
      </c>
      <c r="CG3917" s="83" t="s">
        <v>9</v>
      </c>
      <c r="CH3917" s="57"/>
      <c r="CV3917" s="51"/>
      <c r="CW3917" s="51"/>
      <c r="CX3917" s="51"/>
      <c r="CY3917" s="51"/>
      <c r="CZ3917" s="51"/>
      <c r="DA3917" s="51"/>
      <c r="DB3917" s="51"/>
      <c r="DC3917" s="51"/>
      <c r="DD3917" s="51"/>
    </row>
    <row r="3918" spans="73:108" ht="15" x14ac:dyDescent="0.25">
      <c r="BU3918" s="91"/>
      <c r="BV3918" s="177">
        <v>2009</v>
      </c>
      <c r="BW3918" s="177">
        <v>1</v>
      </c>
      <c r="BX3918" s="177" t="s">
        <v>269</v>
      </c>
      <c r="BY3918" s="177" t="s">
        <v>262</v>
      </c>
      <c r="BZ3918" s="177" t="s">
        <v>277</v>
      </c>
      <c r="CA3918" s="177">
        <v>3</v>
      </c>
      <c r="CB3918" s="177" t="s">
        <v>264</v>
      </c>
      <c r="CC3918" s="122">
        <v>2310</v>
      </c>
      <c r="CD3918" s="178" t="s">
        <v>3045</v>
      </c>
      <c r="CE3918" s="177" t="s">
        <v>270</v>
      </c>
      <c r="CF3918" s="177" t="s">
        <v>1194</v>
      </c>
      <c r="CG3918" s="83" t="s">
        <v>9</v>
      </c>
      <c r="CH3918" s="57"/>
      <c r="CV3918" s="51"/>
      <c r="CW3918" s="51"/>
      <c r="CX3918" s="51"/>
      <c r="CY3918" s="51"/>
      <c r="CZ3918" s="51"/>
      <c r="DA3918" s="51"/>
      <c r="DB3918" s="51"/>
      <c r="DC3918" s="51"/>
      <c r="DD3918" s="51"/>
    </row>
    <row r="3919" spans="73:108" ht="15" x14ac:dyDescent="0.25">
      <c r="BU3919" s="91"/>
      <c r="BV3919" s="177">
        <v>2009</v>
      </c>
      <c r="BW3919" s="177">
        <v>1</v>
      </c>
      <c r="BX3919" s="177" t="s">
        <v>269</v>
      </c>
      <c r="BY3919" s="177" t="s">
        <v>262</v>
      </c>
      <c r="BZ3919" s="177" t="s">
        <v>277</v>
      </c>
      <c r="CA3919" s="177">
        <v>3</v>
      </c>
      <c r="CB3919" s="177" t="s">
        <v>264</v>
      </c>
      <c r="CC3919" s="122">
        <v>1760</v>
      </c>
      <c r="CD3919" s="178" t="s">
        <v>3046</v>
      </c>
      <c r="CE3919" s="177" t="s">
        <v>270</v>
      </c>
      <c r="CF3919" s="177" t="s">
        <v>1196</v>
      </c>
      <c r="CG3919" s="83" t="s">
        <v>9</v>
      </c>
      <c r="CH3919" s="57"/>
      <c r="CV3919" s="51"/>
      <c r="CW3919" s="51"/>
      <c r="CX3919" s="51"/>
      <c r="CY3919" s="51"/>
      <c r="CZ3919" s="51"/>
      <c r="DA3919" s="51"/>
      <c r="DB3919" s="51"/>
      <c r="DC3919" s="51"/>
      <c r="DD3919" s="51"/>
    </row>
    <row r="3920" spans="73:108" ht="15" x14ac:dyDescent="0.25">
      <c r="BU3920" s="91"/>
      <c r="BV3920" s="177">
        <v>2009</v>
      </c>
      <c r="BW3920" s="177">
        <v>1</v>
      </c>
      <c r="BX3920" s="177" t="s">
        <v>269</v>
      </c>
      <c r="BY3920" s="177" t="s">
        <v>262</v>
      </c>
      <c r="BZ3920" s="177" t="s">
        <v>277</v>
      </c>
      <c r="CA3920" s="177">
        <v>3</v>
      </c>
      <c r="CB3920" s="177" t="s">
        <v>264</v>
      </c>
      <c r="CC3920" s="122">
        <v>1645</v>
      </c>
      <c r="CD3920" s="178" t="s">
        <v>3047</v>
      </c>
      <c r="CE3920" s="177" t="s">
        <v>270</v>
      </c>
      <c r="CF3920" s="177" t="s">
        <v>1195</v>
      </c>
      <c r="CG3920" s="83" t="s">
        <v>9</v>
      </c>
      <c r="CH3920" s="57"/>
      <c r="CV3920" s="51"/>
      <c r="CW3920" s="51"/>
      <c r="CX3920" s="51"/>
      <c r="CY3920" s="51"/>
      <c r="CZ3920" s="51"/>
      <c r="DA3920" s="51"/>
      <c r="DB3920" s="51"/>
      <c r="DC3920" s="51"/>
      <c r="DD3920" s="51"/>
    </row>
    <row r="3921" spans="73:108" ht="15" x14ac:dyDescent="0.25">
      <c r="BU3921" s="91"/>
      <c r="BV3921" s="177">
        <v>2009</v>
      </c>
      <c r="BW3921" s="177">
        <v>1</v>
      </c>
      <c r="BX3921" s="177" t="s">
        <v>269</v>
      </c>
      <c r="BY3921" s="177" t="s">
        <v>262</v>
      </c>
      <c r="BZ3921" s="177" t="s">
        <v>277</v>
      </c>
      <c r="CA3921" s="177">
        <v>3</v>
      </c>
      <c r="CB3921" s="177" t="s">
        <v>264</v>
      </c>
      <c r="CC3921" s="122">
        <v>1089.98</v>
      </c>
      <c r="CD3921" s="178" t="s">
        <v>3048</v>
      </c>
      <c r="CE3921" s="177" t="s">
        <v>270</v>
      </c>
      <c r="CF3921" s="177" t="s">
        <v>1189</v>
      </c>
      <c r="CG3921" s="83" t="s">
        <v>9</v>
      </c>
      <c r="CH3921" s="57"/>
      <c r="CV3921" s="51"/>
      <c r="CW3921" s="51"/>
      <c r="CX3921" s="51"/>
      <c r="CY3921" s="51"/>
      <c r="CZ3921" s="51"/>
      <c r="DA3921" s="51"/>
      <c r="DB3921" s="51"/>
      <c r="DC3921" s="51"/>
      <c r="DD3921" s="51"/>
    </row>
    <row r="3922" spans="73:108" ht="15" x14ac:dyDescent="0.25">
      <c r="BU3922" s="91"/>
      <c r="BV3922" s="177">
        <v>2009</v>
      </c>
      <c r="BW3922" s="177">
        <v>1</v>
      </c>
      <c r="BX3922" s="177" t="s">
        <v>269</v>
      </c>
      <c r="BY3922" s="177" t="s">
        <v>262</v>
      </c>
      <c r="BZ3922" s="177" t="s">
        <v>277</v>
      </c>
      <c r="CA3922" s="177">
        <v>3</v>
      </c>
      <c r="CB3922" s="177" t="s">
        <v>264</v>
      </c>
      <c r="CC3922" s="122">
        <v>5515.69</v>
      </c>
      <c r="CD3922" s="178" t="s">
        <v>3049</v>
      </c>
      <c r="CE3922" s="177" t="s">
        <v>270</v>
      </c>
      <c r="CF3922" s="177" t="s">
        <v>1191</v>
      </c>
      <c r="CG3922" s="83" t="s">
        <v>9</v>
      </c>
      <c r="CH3922" s="57"/>
      <c r="CV3922" s="51"/>
      <c r="CW3922" s="51"/>
      <c r="CX3922" s="51"/>
      <c r="CY3922" s="51"/>
      <c r="CZ3922" s="51"/>
      <c r="DA3922" s="51"/>
      <c r="DB3922" s="51"/>
      <c r="DC3922" s="51"/>
      <c r="DD3922" s="51"/>
    </row>
    <row r="3923" spans="73:108" ht="15" x14ac:dyDescent="0.25">
      <c r="BU3923" s="91"/>
      <c r="BV3923" s="177">
        <v>2009</v>
      </c>
      <c r="BW3923" s="177">
        <v>1</v>
      </c>
      <c r="BX3923" s="177" t="s">
        <v>269</v>
      </c>
      <c r="BY3923" s="177" t="s">
        <v>262</v>
      </c>
      <c r="BZ3923" s="177" t="s">
        <v>277</v>
      </c>
      <c r="CA3923" s="177">
        <v>3</v>
      </c>
      <c r="CB3923" s="177" t="s">
        <v>264</v>
      </c>
      <c r="CC3923" s="122">
        <v>3588.23</v>
      </c>
      <c r="CD3923" s="178" t="s">
        <v>3050</v>
      </c>
      <c r="CE3923" s="177" t="s">
        <v>270</v>
      </c>
      <c r="CF3923" s="177" t="s">
        <v>1191</v>
      </c>
      <c r="CG3923" s="83" t="s">
        <v>9</v>
      </c>
      <c r="CH3923" s="57"/>
      <c r="CV3923" s="51"/>
      <c r="CW3923" s="51"/>
      <c r="CX3923" s="51"/>
      <c r="CY3923" s="51"/>
      <c r="CZ3923" s="51"/>
      <c r="DA3923" s="51"/>
      <c r="DB3923" s="51"/>
      <c r="DC3923" s="51"/>
      <c r="DD3923" s="51"/>
    </row>
    <row r="3924" spans="73:108" ht="15" x14ac:dyDescent="0.25">
      <c r="BU3924" s="91"/>
      <c r="BV3924" s="177">
        <v>2009</v>
      </c>
      <c r="BW3924" s="177">
        <v>1</v>
      </c>
      <c r="BX3924" s="177" t="s">
        <v>269</v>
      </c>
      <c r="BY3924" s="177" t="s">
        <v>262</v>
      </c>
      <c r="BZ3924" s="177" t="s">
        <v>277</v>
      </c>
      <c r="CA3924" s="177">
        <v>3</v>
      </c>
      <c r="CB3924" s="177" t="s">
        <v>264</v>
      </c>
      <c r="CC3924" s="122">
        <v>5000.45</v>
      </c>
      <c r="CD3924" s="178" t="s">
        <v>3051</v>
      </c>
      <c r="CE3924" s="177" t="s">
        <v>270</v>
      </c>
      <c r="CF3924" s="177" t="s">
        <v>1200</v>
      </c>
      <c r="CG3924" s="83" t="s">
        <v>9</v>
      </c>
      <c r="CH3924" s="57"/>
      <c r="CV3924" s="51"/>
      <c r="CW3924" s="51"/>
      <c r="CX3924" s="51"/>
      <c r="CY3924" s="51"/>
      <c r="CZ3924" s="51"/>
      <c r="DA3924" s="51"/>
      <c r="DB3924" s="51"/>
      <c r="DC3924" s="51"/>
      <c r="DD3924" s="51"/>
    </row>
    <row r="3925" spans="73:108" ht="15" x14ac:dyDescent="0.25">
      <c r="BU3925" s="91"/>
      <c r="BV3925" s="177">
        <v>2009</v>
      </c>
      <c r="BW3925" s="177">
        <v>1</v>
      </c>
      <c r="BX3925" s="177" t="s">
        <v>269</v>
      </c>
      <c r="BY3925" s="177" t="s">
        <v>262</v>
      </c>
      <c r="BZ3925" s="177" t="s">
        <v>277</v>
      </c>
      <c r="CA3925" s="177">
        <v>3</v>
      </c>
      <c r="CB3925" s="177" t="s">
        <v>264</v>
      </c>
      <c r="CC3925" s="122">
        <v>44999.55</v>
      </c>
      <c r="CD3925" s="178" t="s">
        <v>3052</v>
      </c>
      <c r="CE3925" s="177" t="s">
        <v>270</v>
      </c>
      <c r="CF3925" s="177" t="s">
        <v>1199</v>
      </c>
      <c r="CG3925" s="83" t="s">
        <v>9</v>
      </c>
      <c r="CH3925" s="57"/>
      <c r="CV3925" s="51"/>
      <c r="CW3925" s="51"/>
      <c r="CX3925" s="51"/>
      <c r="CY3925" s="51"/>
      <c r="CZ3925" s="51"/>
      <c r="DA3925" s="51"/>
      <c r="DB3925" s="51"/>
      <c r="DC3925" s="51"/>
      <c r="DD3925" s="51"/>
    </row>
    <row r="3926" spans="73:108" ht="15" x14ac:dyDescent="0.25">
      <c r="BU3926" s="91"/>
      <c r="BV3926" s="177">
        <v>2009</v>
      </c>
      <c r="BW3926" s="177">
        <v>1</v>
      </c>
      <c r="BX3926" s="177" t="s">
        <v>269</v>
      </c>
      <c r="BY3926" s="177" t="s">
        <v>262</v>
      </c>
      <c r="BZ3926" s="177" t="s">
        <v>277</v>
      </c>
      <c r="CA3926" s="177">
        <v>3</v>
      </c>
      <c r="CB3926" s="177" t="s">
        <v>264</v>
      </c>
      <c r="CC3926" s="122">
        <v>11201.4</v>
      </c>
      <c r="CD3926" s="178" t="s">
        <v>3053</v>
      </c>
      <c r="CE3926" s="177" t="s">
        <v>270</v>
      </c>
      <c r="CF3926" s="177" t="s">
        <v>1198</v>
      </c>
      <c r="CG3926" s="83" t="s">
        <v>9</v>
      </c>
      <c r="CH3926" s="57"/>
      <c r="CV3926" s="51"/>
      <c r="CW3926" s="51"/>
      <c r="CX3926" s="51"/>
      <c r="CY3926" s="51"/>
      <c r="CZ3926" s="51"/>
      <c r="DA3926" s="51"/>
      <c r="DB3926" s="51"/>
      <c r="DC3926" s="51"/>
      <c r="DD3926" s="51"/>
    </row>
    <row r="3927" spans="73:108" ht="15" x14ac:dyDescent="0.25">
      <c r="BU3927" s="91"/>
      <c r="BV3927" s="177">
        <v>2009</v>
      </c>
      <c r="BW3927" s="177">
        <v>1</v>
      </c>
      <c r="BX3927" s="177" t="s">
        <v>269</v>
      </c>
      <c r="BY3927" s="177" t="s">
        <v>262</v>
      </c>
      <c r="BZ3927" s="177" t="s">
        <v>277</v>
      </c>
      <c r="CA3927" s="177">
        <v>3</v>
      </c>
      <c r="CB3927" s="177" t="s">
        <v>264</v>
      </c>
      <c r="CC3927" s="122">
        <v>5999.67</v>
      </c>
      <c r="CD3927" s="178" t="s">
        <v>3054</v>
      </c>
      <c r="CE3927" s="177" t="s">
        <v>270</v>
      </c>
      <c r="CF3927" s="177" t="s">
        <v>1190</v>
      </c>
      <c r="CG3927" s="83" t="s">
        <v>9</v>
      </c>
      <c r="CH3927" s="57"/>
      <c r="CV3927" s="51"/>
      <c r="CW3927" s="51"/>
      <c r="CX3927" s="51"/>
      <c r="CY3927" s="51"/>
      <c r="CZ3927" s="51"/>
      <c r="DA3927" s="51"/>
      <c r="DB3927" s="51"/>
      <c r="DC3927" s="51"/>
      <c r="DD3927" s="51"/>
    </row>
    <row r="3928" spans="73:108" ht="15" x14ac:dyDescent="0.25">
      <c r="BU3928" s="91"/>
      <c r="BV3928" s="177">
        <v>2009</v>
      </c>
      <c r="BW3928" s="177">
        <v>1</v>
      </c>
      <c r="BX3928" s="177" t="s">
        <v>269</v>
      </c>
      <c r="BY3928" s="177" t="s">
        <v>262</v>
      </c>
      <c r="BZ3928" s="177" t="s">
        <v>277</v>
      </c>
      <c r="CA3928" s="177">
        <v>3</v>
      </c>
      <c r="CB3928" s="177" t="s">
        <v>264</v>
      </c>
      <c r="CC3928" s="122">
        <v>2816.71</v>
      </c>
      <c r="CD3928" s="178" t="s">
        <v>3055</v>
      </c>
      <c r="CE3928" s="177" t="s">
        <v>270</v>
      </c>
      <c r="CF3928" s="177" t="s">
        <v>1201</v>
      </c>
      <c r="CG3928" s="83" t="s">
        <v>9</v>
      </c>
      <c r="CH3928" s="57"/>
      <c r="CV3928" s="51"/>
      <c r="CW3928" s="51"/>
      <c r="CX3928" s="51"/>
      <c r="CY3928" s="51"/>
      <c r="CZ3928" s="51"/>
      <c r="DA3928" s="51"/>
      <c r="DB3928" s="51"/>
      <c r="DC3928" s="51"/>
      <c r="DD3928" s="51"/>
    </row>
    <row r="3929" spans="73:108" ht="15" x14ac:dyDescent="0.25">
      <c r="BU3929" s="91"/>
      <c r="BV3929" s="177">
        <v>2009</v>
      </c>
      <c r="BW3929" s="177">
        <v>1</v>
      </c>
      <c r="BX3929" s="177" t="s">
        <v>269</v>
      </c>
      <c r="BY3929" s="177" t="s">
        <v>262</v>
      </c>
      <c r="BZ3929" s="177" t="s">
        <v>277</v>
      </c>
      <c r="CA3929" s="177">
        <v>3</v>
      </c>
      <c r="CB3929" s="177" t="s">
        <v>264</v>
      </c>
      <c r="CC3929" s="122">
        <v>9694.6299999999992</v>
      </c>
      <c r="CD3929" s="178" t="s">
        <v>3056</v>
      </c>
      <c r="CE3929" s="177" t="s">
        <v>270</v>
      </c>
      <c r="CF3929" s="177" t="s">
        <v>1192</v>
      </c>
      <c r="CG3929" s="83" t="s">
        <v>9</v>
      </c>
      <c r="CH3929" s="57"/>
      <c r="CV3929" s="51"/>
      <c r="CW3929" s="51"/>
      <c r="CX3929" s="51"/>
      <c r="CY3929" s="51"/>
      <c r="CZ3929" s="51"/>
      <c r="DA3929" s="51"/>
      <c r="DB3929" s="51"/>
      <c r="DC3929" s="51"/>
      <c r="DD3929" s="51"/>
    </row>
    <row r="3930" spans="73:108" ht="15" x14ac:dyDescent="0.25">
      <c r="BU3930" s="91"/>
      <c r="BV3930" s="177">
        <v>2009</v>
      </c>
      <c r="BW3930" s="177">
        <v>1</v>
      </c>
      <c r="BX3930" s="177" t="s">
        <v>269</v>
      </c>
      <c r="BY3930" s="177" t="s">
        <v>262</v>
      </c>
      <c r="BZ3930" s="177" t="s">
        <v>277</v>
      </c>
      <c r="CA3930" s="177">
        <v>3</v>
      </c>
      <c r="CB3930" s="177" t="s">
        <v>264</v>
      </c>
      <c r="CC3930" s="122">
        <v>5328.12</v>
      </c>
      <c r="CD3930" s="178" t="s">
        <v>3057</v>
      </c>
      <c r="CE3930" s="177" t="s">
        <v>270</v>
      </c>
      <c r="CF3930" s="177" t="s">
        <v>1202</v>
      </c>
      <c r="CG3930" s="83" t="s">
        <v>9</v>
      </c>
      <c r="CH3930" s="57"/>
      <c r="CV3930" s="51"/>
      <c r="CW3930" s="51"/>
      <c r="CX3930" s="51"/>
      <c r="CY3930" s="51"/>
      <c r="CZ3930" s="51"/>
      <c r="DA3930" s="51"/>
      <c r="DB3930" s="51"/>
      <c r="DC3930" s="51"/>
      <c r="DD3930" s="51"/>
    </row>
    <row r="3931" spans="73:108" ht="15" x14ac:dyDescent="0.25">
      <c r="BU3931" s="91"/>
      <c r="BV3931" s="177">
        <v>2009</v>
      </c>
      <c r="BW3931" s="177">
        <v>1</v>
      </c>
      <c r="BX3931" s="177" t="s">
        <v>269</v>
      </c>
      <c r="BY3931" s="177" t="s">
        <v>262</v>
      </c>
      <c r="BZ3931" s="177" t="s">
        <v>277</v>
      </c>
      <c r="CA3931" s="177">
        <v>3</v>
      </c>
      <c r="CB3931" s="177" t="s">
        <v>389</v>
      </c>
      <c r="CC3931" s="122">
        <v>2545.27</v>
      </c>
      <c r="CD3931" s="178" t="s">
        <v>3058</v>
      </c>
      <c r="CE3931" s="177" t="s">
        <v>270</v>
      </c>
      <c r="CF3931" s="177" t="s">
        <v>1204</v>
      </c>
      <c r="CG3931" s="83" t="s">
        <v>9</v>
      </c>
      <c r="CH3931" s="57"/>
      <c r="CV3931" s="51"/>
      <c r="CW3931" s="51"/>
      <c r="CX3931" s="51"/>
      <c r="CY3931" s="51"/>
      <c r="CZ3931" s="51"/>
      <c r="DA3931" s="51"/>
      <c r="DB3931" s="51"/>
      <c r="DC3931" s="51"/>
      <c r="DD3931" s="51"/>
    </row>
    <row r="3932" spans="73:108" ht="15" x14ac:dyDescent="0.25">
      <c r="BU3932" s="91"/>
      <c r="BV3932" s="177">
        <v>2009</v>
      </c>
      <c r="BW3932" s="177">
        <v>1</v>
      </c>
      <c r="BX3932" s="177" t="s">
        <v>269</v>
      </c>
      <c r="BY3932" s="177" t="s">
        <v>262</v>
      </c>
      <c r="BZ3932" s="177" t="s">
        <v>277</v>
      </c>
      <c r="CA3932" s="177">
        <v>3</v>
      </c>
      <c r="CB3932" s="177" t="s">
        <v>389</v>
      </c>
      <c r="CC3932" s="122">
        <v>909.09</v>
      </c>
      <c r="CD3932" s="178" t="s">
        <v>3059</v>
      </c>
      <c r="CE3932" s="177" t="s">
        <v>270</v>
      </c>
      <c r="CF3932" s="177" t="s">
        <v>1203</v>
      </c>
      <c r="CG3932" s="83" t="s">
        <v>9</v>
      </c>
      <c r="CH3932" s="57"/>
      <c r="CV3932" s="51"/>
      <c r="CW3932" s="51"/>
      <c r="CX3932" s="51"/>
      <c r="CY3932" s="51"/>
      <c r="CZ3932" s="51"/>
      <c r="DA3932" s="51"/>
      <c r="DB3932" s="51"/>
      <c r="DC3932" s="51"/>
      <c r="DD3932" s="51"/>
    </row>
    <row r="3933" spans="73:108" ht="15" x14ac:dyDescent="0.25">
      <c r="BU3933" s="91"/>
      <c r="BV3933" s="177">
        <v>2009</v>
      </c>
      <c r="BW3933" s="177">
        <v>1</v>
      </c>
      <c r="BX3933" s="177" t="s">
        <v>269</v>
      </c>
      <c r="BY3933" s="177" t="s">
        <v>262</v>
      </c>
      <c r="BZ3933" s="177" t="s">
        <v>266</v>
      </c>
      <c r="CA3933" s="177">
        <v>3</v>
      </c>
      <c r="CB3933" s="177" t="s">
        <v>264</v>
      </c>
      <c r="CC3933" s="122">
        <v>1588.81</v>
      </c>
      <c r="CD3933" s="178" t="s">
        <v>3060</v>
      </c>
      <c r="CE3933" s="177" t="s">
        <v>270</v>
      </c>
      <c r="CF3933" s="177" t="s">
        <v>1206</v>
      </c>
      <c r="CG3933" s="83" t="s">
        <v>9</v>
      </c>
      <c r="CH3933" s="57"/>
      <c r="CV3933" s="51"/>
      <c r="CW3933" s="51"/>
      <c r="CX3933" s="51"/>
      <c r="CY3933" s="51"/>
      <c r="CZ3933" s="51"/>
      <c r="DA3933" s="51"/>
      <c r="DB3933" s="51"/>
      <c r="DC3933" s="51"/>
      <c r="DD3933" s="51"/>
    </row>
    <row r="3934" spans="73:108" ht="15" x14ac:dyDescent="0.25">
      <c r="BU3934" s="91"/>
      <c r="BV3934" s="177">
        <v>2009</v>
      </c>
      <c r="BW3934" s="177">
        <v>1</v>
      </c>
      <c r="BX3934" s="177" t="s">
        <v>269</v>
      </c>
      <c r="BY3934" s="177" t="s">
        <v>262</v>
      </c>
      <c r="BZ3934" s="177" t="s">
        <v>266</v>
      </c>
      <c r="CA3934" s="177">
        <v>3</v>
      </c>
      <c r="CB3934" s="177" t="s">
        <v>264</v>
      </c>
      <c r="CC3934" s="122">
        <v>7737.23</v>
      </c>
      <c r="CD3934" s="178" t="s">
        <v>3061</v>
      </c>
      <c r="CE3934" s="177" t="s">
        <v>270</v>
      </c>
      <c r="CF3934" s="177" t="s">
        <v>1210</v>
      </c>
      <c r="CG3934" s="83" t="s">
        <v>9</v>
      </c>
      <c r="CH3934" s="57"/>
      <c r="CV3934" s="51"/>
      <c r="CW3934" s="51"/>
      <c r="CX3934" s="51"/>
      <c r="CY3934" s="51"/>
      <c r="CZ3934" s="51"/>
      <c r="DA3934" s="51"/>
      <c r="DB3934" s="51"/>
      <c r="DC3934" s="51"/>
      <c r="DD3934" s="51"/>
    </row>
    <row r="3935" spans="73:108" ht="15" x14ac:dyDescent="0.25">
      <c r="BU3935" s="91"/>
      <c r="BV3935" s="177">
        <v>2009</v>
      </c>
      <c r="BW3935" s="177">
        <v>1</v>
      </c>
      <c r="BX3935" s="177" t="s">
        <v>269</v>
      </c>
      <c r="BY3935" s="177" t="s">
        <v>262</v>
      </c>
      <c r="BZ3935" s="177" t="s">
        <v>266</v>
      </c>
      <c r="CA3935" s="177">
        <v>3</v>
      </c>
      <c r="CB3935" s="177" t="s">
        <v>264</v>
      </c>
      <c r="CC3935" s="122">
        <v>19220.810000000001</v>
      </c>
      <c r="CD3935" s="178" t="s">
        <v>3062</v>
      </c>
      <c r="CE3935" s="177" t="s">
        <v>270</v>
      </c>
      <c r="CF3935" s="177" t="s">
        <v>1207</v>
      </c>
      <c r="CG3935" s="83" t="s">
        <v>9</v>
      </c>
      <c r="CH3935" s="57"/>
      <c r="CV3935" s="51"/>
      <c r="CW3935" s="51"/>
      <c r="CX3935" s="51"/>
      <c r="CY3935" s="51"/>
      <c r="CZ3935" s="51"/>
      <c r="DA3935" s="51"/>
      <c r="DB3935" s="51"/>
      <c r="DC3935" s="51"/>
      <c r="DD3935" s="51"/>
    </row>
    <row r="3936" spans="73:108" ht="15" x14ac:dyDescent="0.25">
      <c r="BU3936" s="91"/>
      <c r="BV3936" s="177">
        <v>2009</v>
      </c>
      <c r="BW3936" s="177">
        <v>1</v>
      </c>
      <c r="BX3936" s="177" t="s">
        <v>269</v>
      </c>
      <c r="BY3936" s="177" t="s">
        <v>262</v>
      </c>
      <c r="BZ3936" s="177" t="s">
        <v>266</v>
      </c>
      <c r="CA3936" s="177">
        <v>3</v>
      </c>
      <c r="CB3936" s="177" t="s">
        <v>264</v>
      </c>
      <c r="CC3936" s="122">
        <v>25189.17</v>
      </c>
      <c r="CD3936" s="178" t="s">
        <v>3063</v>
      </c>
      <c r="CE3936" s="177" t="s">
        <v>270</v>
      </c>
      <c r="CF3936" s="177" t="s">
        <v>1208</v>
      </c>
      <c r="CG3936" s="83" t="s">
        <v>9</v>
      </c>
      <c r="CH3936" s="57"/>
      <c r="CV3936" s="51"/>
      <c r="CW3936" s="51"/>
      <c r="CX3936" s="51"/>
      <c r="CY3936" s="51"/>
      <c r="CZ3936" s="51"/>
      <c r="DA3936" s="51"/>
      <c r="DB3936" s="51"/>
      <c r="DC3936" s="51"/>
      <c r="DD3936" s="51"/>
    </row>
    <row r="3937" spans="73:108" ht="15" x14ac:dyDescent="0.25">
      <c r="BU3937" s="91"/>
      <c r="BV3937" s="177">
        <v>2009</v>
      </c>
      <c r="BW3937" s="177">
        <v>1</v>
      </c>
      <c r="BX3937" s="177" t="s">
        <v>269</v>
      </c>
      <c r="BY3937" s="177" t="s">
        <v>262</v>
      </c>
      <c r="BZ3937" s="177" t="s">
        <v>266</v>
      </c>
      <c r="CA3937" s="177">
        <v>3</v>
      </c>
      <c r="CB3937" s="177" t="s">
        <v>264</v>
      </c>
      <c r="CC3937" s="122">
        <v>24586.61</v>
      </c>
      <c r="CD3937" s="178" t="s">
        <v>3064</v>
      </c>
      <c r="CE3937" s="177" t="s">
        <v>270</v>
      </c>
      <c r="CF3937" s="177" t="s">
        <v>1209</v>
      </c>
      <c r="CG3937" s="83" t="s">
        <v>9</v>
      </c>
      <c r="CH3937" s="57"/>
      <c r="CV3937" s="51"/>
      <c r="CW3937" s="51"/>
      <c r="CX3937" s="51"/>
      <c r="CY3937" s="51"/>
      <c r="CZ3937" s="51"/>
      <c r="DA3937" s="51"/>
      <c r="DB3937" s="51"/>
      <c r="DC3937" s="51"/>
      <c r="DD3937" s="51"/>
    </row>
    <row r="3938" spans="73:108" ht="15" x14ac:dyDescent="0.25">
      <c r="BU3938" s="91"/>
      <c r="BV3938" s="177">
        <v>2009</v>
      </c>
      <c r="BW3938" s="177">
        <v>1</v>
      </c>
      <c r="BX3938" s="177" t="s">
        <v>269</v>
      </c>
      <c r="BY3938" s="177" t="s">
        <v>262</v>
      </c>
      <c r="BZ3938" s="177" t="s">
        <v>266</v>
      </c>
      <c r="CA3938" s="177">
        <v>3</v>
      </c>
      <c r="CB3938" s="177" t="s">
        <v>264</v>
      </c>
      <c r="CC3938" s="122">
        <v>12798.75</v>
      </c>
      <c r="CD3938" s="178" t="s">
        <v>3065</v>
      </c>
      <c r="CE3938" s="177" t="s">
        <v>270</v>
      </c>
      <c r="CF3938" s="177" t="s">
        <v>1211</v>
      </c>
      <c r="CG3938" s="83" t="s">
        <v>9</v>
      </c>
      <c r="CH3938" s="57"/>
      <c r="CV3938" s="51"/>
      <c r="CW3938" s="51"/>
      <c r="CX3938" s="51"/>
      <c r="CY3938" s="51"/>
      <c r="CZ3938" s="51"/>
      <c r="DA3938" s="51"/>
      <c r="DB3938" s="51"/>
      <c r="DC3938" s="51"/>
      <c r="DD3938" s="51"/>
    </row>
    <row r="3939" spans="73:108" ht="15" x14ac:dyDescent="0.25">
      <c r="BU3939" s="91"/>
      <c r="BV3939" s="177">
        <v>2009</v>
      </c>
      <c r="BW3939" s="177">
        <v>1</v>
      </c>
      <c r="BX3939" s="177" t="s">
        <v>269</v>
      </c>
      <c r="BY3939" s="177" t="s">
        <v>262</v>
      </c>
      <c r="BZ3939" s="177" t="s">
        <v>266</v>
      </c>
      <c r="CA3939" s="177">
        <v>3</v>
      </c>
      <c r="CB3939" s="177" t="s">
        <v>264</v>
      </c>
      <c r="CC3939" s="122">
        <v>15610.75</v>
      </c>
      <c r="CD3939" s="178" t="s">
        <v>3066</v>
      </c>
      <c r="CE3939" s="177" t="s">
        <v>270</v>
      </c>
      <c r="CF3939" s="177" t="s">
        <v>1212</v>
      </c>
      <c r="CG3939" s="83" t="s">
        <v>9</v>
      </c>
      <c r="CH3939" s="57"/>
      <c r="CV3939" s="51"/>
      <c r="CW3939" s="51"/>
      <c r="CX3939" s="51"/>
      <c r="CY3939" s="51"/>
      <c r="CZ3939" s="51"/>
      <c r="DA3939" s="51"/>
      <c r="DB3939" s="51"/>
      <c r="DC3939" s="51"/>
      <c r="DD3939" s="51"/>
    </row>
    <row r="3940" spans="73:108" ht="15" x14ac:dyDescent="0.25">
      <c r="BU3940" s="91"/>
      <c r="BV3940" s="177">
        <v>2009</v>
      </c>
      <c r="BW3940" s="177">
        <v>1</v>
      </c>
      <c r="BX3940" s="177" t="s">
        <v>269</v>
      </c>
      <c r="BY3940" s="177" t="s">
        <v>262</v>
      </c>
      <c r="BZ3940" s="177" t="s">
        <v>266</v>
      </c>
      <c r="CA3940" s="177">
        <v>3</v>
      </c>
      <c r="CB3940" s="177" t="s">
        <v>264</v>
      </c>
      <c r="CC3940" s="122">
        <v>17996.78</v>
      </c>
      <c r="CD3940" s="178" t="s">
        <v>3067</v>
      </c>
      <c r="CE3940" s="177" t="s">
        <v>270</v>
      </c>
      <c r="CF3940" s="177" t="s">
        <v>1213</v>
      </c>
      <c r="CG3940" s="83" t="s">
        <v>9</v>
      </c>
      <c r="CH3940" s="57"/>
      <c r="CV3940" s="51"/>
      <c r="CW3940" s="51"/>
      <c r="CX3940" s="51"/>
      <c r="CY3940" s="51"/>
      <c r="CZ3940" s="51"/>
      <c r="DA3940" s="51"/>
      <c r="DB3940" s="51"/>
      <c r="DC3940" s="51"/>
      <c r="DD3940" s="51"/>
    </row>
    <row r="3941" spans="73:108" ht="15" x14ac:dyDescent="0.25">
      <c r="BU3941" s="91"/>
      <c r="BV3941" s="177">
        <v>2009</v>
      </c>
      <c r="BW3941" s="177">
        <v>1</v>
      </c>
      <c r="BX3941" s="177" t="s">
        <v>269</v>
      </c>
      <c r="BY3941" s="177" t="s">
        <v>262</v>
      </c>
      <c r="BZ3941" s="177" t="s">
        <v>266</v>
      </c>
      <c r="CA3941" s="177">
        <v>3</v>
      </c>
      <c r="CB3941" s="177" t="s">
        <v>264</v>
      </c>
      <c r="CC3941" s="122">
        <v>7621.32</v>
      </c>
      <c r="CD3941" s="178" t="s">
        <v>3068</v>
      </c>
      <c r="CE3941" s="177" t="s">
        <v>270</v>
      </c>
      <c r="CF3941" s="177" t="s">
        <v>1194</v>
      </c>
      <c r="CG3941" s="83" t="s">
        <v>9</v>
      </c>
      <c r="CH3941" s="57"/>
      <c r="CV3941" s="51"/>
      <c r="CW3941" s="51"/>
      <c r="CX3941" s="51"/>
      <c r="CY3941" s="51"/>
      <c r="CZ3941" s="51"/>
      <c r="DA3941" s="51"/>
      <c r="DB3941" s="51"/>
      <c r="DC3941" s="51"/>
      <c r="DD3941" s="51"/>
    </row>
    <row r="3942" spans="73:108" ht="15" x14ac:dyDescent="0.25">
      <c r="BU3942" s="91"/>
      <c r="BV3942" s="177">
        <v>2009</v>
      </c>
      <c r="BW3942" s="177">
        <v>1</v>
      </c>
      <c r="BX3942" s="177" t="s">
        <v>269</v>
      </c>
      <c r="BY3942" s="177" t="s">
        <v>262</v>
      </c>
      <c r="BZ3942" s="177" t="s">
        <v>266</v>
      </c>
      <c r="CA3942" s="177">
        <v>3</v>
      </c>
      <c r="CB3942" s="177" t="s">
        <v>264</v>
      </c>
      <c r="CC3942" s="122">
        <v>6602.27</v>
      </c>
      <c r="CD3942" s="178" t="s">
        <v>3069</v>
      </c>
      <c r="CE3942" s="177" t="s">
        <v>270</v>
      </c>
      <c r="CF3942" s="177" t="s">
        <v>1196</v>
      </c>
      <c r="CG3942" s="83" t="s">
        <v>9</v>
      </c>
      <c r="CH3942" s="57"/>
      <c r="CV3942" s="51"/>
      <c r="CW3942" s="51"/>
      <c r="CX3942" s="51"/>
      <c r="CY3942" s="51"/>
      <c r="CZ3942" s="51"/>
      <c r="DA3942" s="51"/>
      <c r="DB3942" s="51"/>
      <c r="DC3942" s="51"/>
      <c r="DD3942" s="51"/>
    </row>
    <row r="3943" spans="73:108" ht="15" x14ac:dyDescent="0.25">
      <c r="BU3943" s="91"/>
      <c r="BV3943" s="177">
        <v>2009</v>
      </c>
      <c r="BW3943" s="177">
        <v>1</v>
      </c>
      <c r="BX3943" s="177" t="s">
        <v>269</v>
      </c>
      <c r="BY3943" s="177" t="s">
        <v>262</v>
      </c>
      <c r="BZ3943" s="177" t="s">
        <v>266</v>
      </c>
      <c r="CA3943" s="177">
        <v>3</v>
      </c>
      <c r="CB3943" s="177" t="s">
        <v>264</v>
      </c>
      <c r="CC3943" s="122">
        <v>5987.38</v>
      </c>
      <c r="CD3943" s="178" t="s">
        <v>3070</v>
      </c>
      <c r="CE3943" s="177" t="s">
        <v>270</v>
      </c>
      <c r="CF3943" s="177" t="s">
        <v>1195</v>
      </c>
      <c r="CG3943" s="83" t="s">
        <v>9</v>
      </c>
      <c r="CH3943" s="57"/>
      <c r="CV3943" s="51"/>
      <c r="CW3943" s="51"/>
      <c r="CX3943" s="51"/>
      <c r="CY3943" s="51"/>
      <c r="CZ3943" s="51"/>
      <c r="DA3943" s="51"/>
      <c r="DB3943" s="51"/>
      <c r="DC3943" s="51"/>
      <c r="DD3943" s="51"/>
    </row>
    <row r="3944" spans="73:108" ht="15" x14ac:dyDescent="0.25">
      <c r="BU3944" s="91"/>
      <c r="BV3944" s="177">
        <v>2009</v>
      </c>
      <c r="BW3944" s="177">
        <v>1</v>
      </c>
      <c r="BX3944" s="177" t="s">
        <v>269</v>
      </c>
      <c r="BY3944" s="177" t="s">
        <v>262</v>
      </c>
      <c r="BZ3944" s="177" t="s">
        <v>266</v>
      </c>
      <c r="CA3944" s="177">
        <v>7</v>
      </c>
      <c r="CB3944" s="177" t="s">
        <v>264</v>
      </c>
      <c r="CC3944" s="122">
        <v>7050.45</v>
      </c>
      <c r="CD3944" s="178" t="s">
        <v>3075</v>
      </c>
      <c r="CE3944" s="177" t="s">
        <v>270</v>
      </c>
      <c r="CF3944" s="177" t="s">
        <v>1218</v>
      </c>
      <c r="CG3944" s="83" t="s">
        <v>89</v>
      </c>
      <c r="CH3944" s="57"/>
      <c r="CV3944" s="51"/>
      <c r="CW3944" s="51"/>
      <c r="CX3944" s="51"/>
      <c r="CY3944" s="51"/>
      <c r="CZ3944" s="51"/>
      <c r="DA3944" s="51"/>
      <c r="DB3944" s="51"/>
      <c r="DC3944" s="51"/>
      <c r="DD3944" s="51"/>
    </row>
    <row r="3945" spans="73:108" ht="15" x14ac:dyDescent="0.25">
      <c r="BU3945" s="91"/>
      <c r="BV3945" s="177">
        <v>2009</v>
      </c>
      <c r="BW3945" s="177">
        <v>2</v>
      </c>
      <c r="BX3945" s="177" t="s">
        <v>269</v>
      </c>
      <c r="BY3945" s="177" t="s">
        <v>262</v>
      </c>
      <c r="BZ3945" s="177" t="s">
        <v>277</v>
      </c>
      <c r="CA3945" s="177">
        <v>3</v>
      </c>
      <c r="CB3945" s="177" t="s">
        <v>264</v>
      </c>
      <c r="CC3945" s="122">
        <v>60736.27</v>
      </c>
      <c r="CD3945" s="178" t="s">
        <v>3079</v>
      </c>
      <c r="CE3945" s="177" t="s">
        <v>270</v>
      </c>
      <c r="CF3945" s="177" t="s">
        <v>1234</v>
      </c>
      <c r="CG3945" s="83" t="s">
        <v>9</v>
      </c>
      <c r="CH3945" s="57"/>
      <c r="CV3945" s="51"/>
      <c r="CW3945" s="51"/>
      <c r="CX3945" s="51"/>
      <c r="CY3945" s="51"/>
      <c r="CZ3945" s="51"/>
      <c r="DA3945" s="51"/>
      <c r="DB3945" s="51"/>
      <c r="DC3945" s="51"/>
      <c r="DD3945" s="51"/>
    </row>
    <row r="3946" spans="73:108" ht="15" x14ac:dyDescent="0.25">
      <c r="BU3946" s="91"/>
      <c r="BV3946" s="177">
        <v>2009</v>
      </c>
      <c r="BW3946" s="177">
        <v>2</v>
      </c>
      <c r="BX3946" s="177" t="s">
        <v>269</v>
      </c>
      <c r="BY3946" s="177" t="s">
        <v>262</v>
      </c>
      <c r="BZ3946" s="177" t="s">
        <v>277</v>
      </c>
      <c r="CA3946" s="177">
        <v>3</v>
      </c>
      <c r="CB3946" s="177" t="s">
        <v>264</v>
      </c>
      <c r="CC3946" s="122">
        <v>1154.6600000000001</v>
      </c>
      <c r="CD3946" s="178" t="s">
        <v>3080</v>
      </c>
      <c r="CE3946" s="177" t="s">
        <v>270</v>
      </c>
      <c r="CF3946" s="177" t="s">
        <v>1230</v>
      </c>
      <c r="CG3946" s="83" t="s">
        <v>9</v>
      </c>
      <c r="CH3946" s="57"/>
      <c r="CV3946" s="51"/>
      <c r="CW3946" s="51"/>
      <c r="CX3946" s="51"/>
      <c r="CY3946" s="51"/>
      <c r="CZ3946" s="51"/>
      <c r="DA3946" s="51"/>
      <c r="DB3946" s="51"/>
      <c r="DC3946" s="51"/>
      <c r="DD3946" s="51"/>
    </row>
    <row r="3947" spans="73:108" ht="15" x14ac:dyDescent="0.25">
      <c r="BU3947" s="91"/>
      <c r="BV3947" s="177">
        <v>2009</v>
      </c>
      <c r="BW3947" s="177">
        <v>2</v>
      </c>
      <c r="BX3947" s="177" t="s">
        <v>269</v>
      </c>
      <c r="BY3947" s="177" t="s">
        <v>262</v>
      </c>
      <c r="BZ3947" s="177" t="s">
        <v>277</v>
      </c>
      <c r="CA3947" s="177">
        <v>3</v>
      </c>
      <c r="CB3947" s="177" t="s">
        <v>264</v>
      </c>
      <c r="CC3947" s="122">
        <v>499.4</v>
      </c>
      <c r="CD3947" s="178" t="s">
        <v>3081</v>
      </c>
      <c r="CE3947" s="177" t="s">
        <v>270</v>
      </c>
      <c r="CF3947" s="177" t="s">
        <v>1230</v>
      </c>
      <c r="CG3947" s="83" t="s">
        <v>9</v>
      </c>
      <c r="CH3947" s="57"/>
      <c r="CV3947" s="51"/>
      <c r="CW3947" s="51"/>
      <c r="CX3947" s="51"/>
      <c r="CY3947" s="51"/>
      <c r="CZ3947" s="51"/>
      <c r="DA3947" s="51"/>
      <c r="DB3947" s="51"/>
      <c r="DC3947" s="51"/>
      <c r="DD3947" s="51"/>
    </row>
    <row r="3948" spans="73:108" ht="15" x14ac:dyDescent="0.25">
      <c r="BU3948" s="91"/>
      <c r="BV3948" s="177">
        <v>2009</v>
      </c>
      <c r="BW3948" s="177">
        <v>2</v>
      </c>
      <c r="BX3948" s="177" t="s">
        <v>269</v>
      </c>
      <c r="BY3948" s="177" t="s">
        <v>262</v>
      </c>
      <c r="BZ3948" s="177" t="s">
        <v>277</v>
      </c>
      <c r="CA3948" s="177">
        <v>3</v>
      </c>
      <c r="CB3948" s="177" t="s">
        <v>264</v>
      </c>
      <c r="CC3948" s="122">
        <v>1254.43</v>
      </c>
      <c r="CD3948" s="178" t="s">
        <v>3082</v>
      </c>
      <c r="CE3948" s="177" t="s">
        <v>270</v>
      </c>
      <c r="CF3948" s="177" t="s">
        <v>1231</v>
      </c>
      <c r="CG3948" s="83" t="s">
        <v>9</v>
      </c>
      <c r="CH3948" s="57"/>
      <c r="CV3948" s="51"/>
      <c r="CW3948" s="51"/>
      <c r="CX3948" s="51"/>
      <c r="CY3948" s="51"/>
      <c r="CZ3948" s="51"/>
      <c r="DA3948" s="51"/>
      <c r="DB3948" s="51"/>
      <c r="DC3948" s="51"/>
      <c r="DD3948" s="51"/>
    </row>
    <row r="3949" spans="73:108" ht="15" x14ac:dyDescent="0.25">
      <c r="BU3949" s="91"/>
      <c r="BV3949" s="177">
        <v>2009</v>
      </c>
      <c r="BW3949" s="177">
        <v>2</v>
      </c>
      <c r="BX3949" s="177" t="s">
        <v>269</v>
      </c>
      <c r="BY3949" s="177" t="s">
        <v>262</v>
      </c>
      <c r="BZ3949" s="177" t="s">
        <v>277</v>
      </c>
      <c r="CA3949" s="177">
        <v>3</v>
      </c>
      <c r="CB3949" s="177" t="s">
        <v>264</v>
      </c>
      <c r="CC3949" s="122">
        <v>11232</v>
      </c>
      <c r="CD3949" s="178" t="s">
        <v>3083</v>
      </c>
      <c r="CE3949" s="177" t="s">
        <v>270</v>
      </c>
      <c r="CF3949" s="177" t="s">
        <v>1233</v>
      </c>
      <c r="CG3949" s="83" t="s">
        <v>9</v>
      </c>
      <c r="CH3949" s="57"/>
      <c r="CV3949" s="51"/>
      <c r="CW3949" s="51"/>
      <c r="CX3949" s="51"/>
      <c r="CY3949" s="51"/>
      <c r="CZ3949" s="51"/>
      <c r="DA3949" s="51"/>
      <c r="DB3949" s="51"/>
      <c r="DC3949" s="51"/>
      <c r="DD3949" s="51"/>
    </row>
    <row r="3950" spans="73:108" ht="15" x14ac:dyDescent="0.25">
      <c r="BU3950" s="91"/>
      <c r="BV3950" s="177">
        <v>2009</v>
      </c>
      <c r="BW3950" s="177">
        <v>2</v>
      </c>
      <c r="BX3950" s="177" t="s">
        <v>269</v>
      </c>
      <c r="BY3950" s="177" t="s">
        <v>262</v>
      </c>
      <c r="BZ3950" s="177" t="s">
        <v>277</v>
      </c>
      <c r="CA3950" s="177">
        <v>3</v>
      </c>
      <c r="CB3950" s="177" t="s">
        <v>264</v>
      </c>
      <c r="CC3950" s="122">
        <v>392.22</v>
      </c>
      <c r="CD3950" s="178" t="s">
        <v>3084</v>
      </c>
      <c r="CE3950" s="177" t="s">
        <v>270</v>
      </c>
      <c r="CF3950" s="177" t="s">
        <v>1232</v>
      </c>
      <c r="CG3950" s="83" t="s">
        <v>9</v>
      </c>
      <c r="CH3950" s="57"/>
      <c r="CV3950" s="51"/>
      <c r="CW3950" s="51"/>
      <c r="CX3950" s="51"/>
      <c r="CY3950" s="51"/>
      <c r="CZ3950" s="51"/>
      <c r="DA3950" s="51"/>
      <c r="DB3950" s="51"/>
      <c r="DC3950" s="51"/>
      <c r="DD3950" s="51"/>
    </row>
    <row r="3951" spans="73:108" ht="15" x14ac:dyDescent="0.25">
      <c r="BU3951" s="91"/>
      <c r="BV3951" s="177">
        <v>2009</v>
      </c>
      <c r="BW3951" s="177">
        <v>2</v>
      </c>
      <c r="BX3951" s="177" t="s">
        <v>269</v>
      </c>
      <c r="BY3951" s="177" t="s">
        <v>262</v>
      </c>
      <c r="BZ3951" s="177" t="s">
        <v>277</v>
      </c>
      <c r="CA3951" s="177">
        <v>3</v>
      </c>
      <c r="CB3951" s="177" t="s">
        <v>264</v>
      </c>
      <c r="CC3951" s="122">
        <v>3535.86</v>
      </c>
      <c r="CD3951" s="178" t="s">
        <v>3077</v>
      </c>
      <c r="CE3951" s="177" t="s">
        <v>270</v>
      </c>
      <c r="CF3951" s="177" t="s">
        <v>1225</v>
      </c>
      <c r="CG3951" s="83" t="s">
        <v>9</v>
      </c>
      <c r="CH3951" s="57"/>
      <c r="CV3951" s="51"/>
      <c r="CW3951" s="51"/>
      <c r="CX3951" s="51"/>
      <c r="CY3951" s="51"/>
      <c r="CZ3951" s="51"/>
      <c r="DA3951" s="51"/>
      <c r="DB3951" s="51"/>
      <c r="DC3951" s="51"/>
      <c r="DD3951" s="51"/>
    </row>
    <row r="3952" spans="73:108" ht="15" x14ac:dyDescent="0.25">
      <c r="BU3952" s="91"/>
      <c r="BV3952" s="177">
        <v>2009</v>
      </c>
      <c r="BW3952" s="177">
        <v>2</v>
      </c>
      <c r="BX3952" s="177" t="s">
        <v>269</v>
      </c>
      <c r="BY3952" s="177" t="s">
        <v>262</v>
      </c>
      <c r="BZ3952" s="177" t="s">
        <v>277</v>
      </c>
      <c r="CA3952" s="177">
        <v>3</v>
      </c>
      <c r="CB3952" s="177" t="s">
        <v>389</v>
      </c>
      <c r="CC3952" s="122">
        <v>2727.39</v>
      </c>
      <c r="CD3952" s="178" t="s">
        <v>3085</v>
      </c>
      <c r="CE3952" s="177" t="s">
        <v>270</v>
      </c>
      <c r="CF3952" s="177" t="s">
        <v>1235</v>
      </c>
      <c r="CG3952" s="83" t="s">
        <v>9</v>
      </c>
      <c r="CH3952" s="57"/>
      <c r="CV3952" s="51"/>
      <c r="CW3952" s="51"/>
      <c r="CX3952" s="51"/>
      <c r="CY3952" s="51"/>
      <c r="CZ3952" s="51"/>
      <c r="DA3952" s="51"/>
      <c r="DB3952" s="51"/>
      <c r="DC3952" s="51"/>
      <c r="DD3952" s="51"/>
    </row>
    <row r="3953" spans="73:108" ht="15" x14ac:dyDescent="0.25">
      <c r="BU3953" s="91"/>
      <c r="BV3953" s="177">
        <v>2009</v>
      </c>
      <c r="BW3953" s="177">
        <v>2</v>
      </c>
      <c r="BX3953" s="177" t="s">
        <v>269</v>
      </c>
      <c r="BY3953" s="177" t="s">
        <v>262</v>
      </c>
      <c r="BZ3953" s="177" t="s">
        <v>266</v>
      </c>
      <c r="CA3953" s="177">
        <v>3</v>
      </c>
      <c r="CB3953" s="177" t="s">
        <v>264</v>
      </c>
      <c r="CC3953" s="122">
        <v>16163.78</v>
      </c>
      <c r="CD3953" s="178" t="s">
        <v>3089</v>
      </c>
      <c r="CE3953" s="177" t="s">
        <v>270</v>
      </c>
      <c r="CF3953" s="177" t="s">
        <v>1241</v>
      </c>
      <c r="CG3953" s="83" t="s">
        <v>9</v>
      </c>
      <c r="CH3953" s="57"/>
      <c r="CV3953" s="51"/>
      <c r="CW3953" s="51"/>
      <c r="CX3953" s="51"/>
      <c r="CY3953" s="51"/>
      <c r="CZ3953" s="51"/>
      <c r="DA3953" s="51"/>
      <c r="DB3953" s="51"/>
      <c r="DC3953" s="51"/>
      <c r="DD3953" s="51"/>
    </row>
    <row r="3954" spans="73:108" ht="15" x14ac:dyDescent="0.25">
      <c r="BU3954" s="91"/>
      <c r="BV3954" s="177">
        <v>2009</v>
      </c>
      <c r="BW3954" s="177">
        <v>2</v>
      </c>
      <c r="BX3954" s="177" t="s">
        <v>269</v>
      </c>
      <c r="BY3954" s="177" t="s">
        <v>262</v>
      </c>
      <c r="BZ3954" s="177" t="s">
        <v>266</v>
      </c>
      <c r="CA3954" s="177">
        <v>3</v>
      </c>
      <c r="CB3954" s="177" t="s">
        <v>264</v>
      </c>
      <c r="CC3954" s="122">
        <v>15067.49</v>
      </c>
      <c r="CD3954" s="178" t="s">
        <v>3090</v>
      </c>
      <c r="CE3954" s="177" t="s">
        <v>270</v>
      </c>
      <c r="CF3954" s="177" t="s">
        <v>1243</v>
      </c>
      <c r="CG3954" s="83" t="s">
        <v>9</v>
      </c>
      <c r="CH3954" s="57"/>
      <c r="CV3954" s="51"/>
      <c r="CW3954" s="51"/>
      <c r="CX3954" s="51"/>
      <c r="CY3954" s="51"/>
      <c r="CZ3954" s="51"/>
      <c r="DA3954" s="51"/>
      <c r="DB3954" s="51"/>
      <c r="DC3954" s="51"/>
      <c r="DD3954" s="51"/>
    </row>
    <row r="3955" spans="73:108" ht="15" x14ac:dyDescent="0.25">
      <c r="BU3955" s="91"/>
      <c r="BV3955" s="177">
        <v>2009</v>
      </c>
      <c r="BW3955" s="177">
        <v>2</v>
      </c>
      <c r="BX3955" s="177" t="s">
        <v>269</v>
      </c>
      <c r="BY3955" s="177" t="s">
        <v>262</v>
      </c>
      <c r="BZ3955" s="177" t="s">
        <v>266</v>
      </c>
      <c r="CA3955" s="177">
        <v>3</v>
      </c>
      <c r="CB3955" s="177" t="s">
        <v>264</v>
      </c>
      <c r="CC3955" s="122">
        <v>42000</v>
      </c>
      <c r="CD3955" s="178" t="s">
        <v>3091</v>
      </c>
      <c r="CE3955" s="177" t="s">
        <v>270</v>
      </c>
      <c r="CF3955" s="177" t="s">
        <v>1244</v>
      </c>
      <c r="CG3955" s="83" t="s">
        <v>9</v>
      </c>
      <c r="CH3955" s="57"/>
      <c r="CV3955" s="51"/>
      <c r="CW3955" s="51"/>
      <c r="CX3955" s="51"/>
      <c r="CY3955" s="51"/>
      <c r="CZ3955" s="51"/>
      <c r="DA3955" s="51"/>
      <c r="DB3955" s="51"/>
      <c r="DC3955" s="51"/>
      <c r="DD3955" s="51"/>
    </row>
    <row r="3956" spans="73:108" ht="15" x14ac:dyDescent="0.25">
      <c r="BU3956" s="91"/>
      <c r="BV3956" s="177">
        <v>2009</v>
      </c>
      <c r="BW3956" s="177">
        <v>2</v>
      </c>
      <c r="BX3956" s="177" t="s">
        <v>269</v>
      </c>
      <c r="BY3956" s="177" t="s">
        <v>262</v>
      </c>
      <c r="BZ3956" s="177" t="s">
        <v>266</v>
      </c>
      <c r="CA3956" s="177">
        <v>3</v>
      </c>
      <c r="CB3956" s="177" t="s">
        <v>264</v>
      </c>
      <c r="CC3956" s="122">
        <v>13824.86</v>
      </c>
      <c r="CD3956" s="178" t="s">
        <v>3092</v>
      </c>
      <c r="CE3956" s="177" t="s">
        <v>270</v>
      </c>
      <c r="CF3956" s="177" t="s">
        <v>1242</v>
      </c>
      <c r="CG3956" s="83" t="s">
        <v>9</v>
      </c>
      <c r="CH3956" s="57"/>
      <c r="CV3956" s="51"/>
      <c r="CW3956" s="51"/>
      <c r="CX3956" s="51"/>
      <c r="CY3956" s="51"/>
      <c r="CZ3956" s="51"/>
      <c r="DA3956" s="51"/>
      <c r="DB3956" s="51"/>
      <c r="DC3956" s="51"/>
      <c r="DD3956" s="51"/>
    </row>
    <row r="3957" spans="73:108" ht="15" x14ac:dyDescent="0.25">
      <c r="BU3957" s="91"/>
      <c r="BV3957" s="177">
        <v>2009</v>
      </c>
      <c r="BW3957" s="177">
        <v>2</v>
      </c>
      <c r="BX3957" s="177" t="s">
        <v>269</v>
      </c>
      <c r="BY3957" s="177" t="s">
        <v>262</v>
      </c>
      <c r="BZ3957" s="177" t="s">
        <v>267</v>
      </c>
      <c r="CA3957" s="177">
        <v>3</v>
      </c>
      <c r="CB3957" s="177" t="s">
        <v>264</v>
      </c>
      <c r="CC3957" s="122">
        <v>8653</v>
      </c>
      <c r="CD3957" s="178" t="s">
        <v>3079</v>
      </c>
      <c r="CE3957" s="177" t="s">
        <v>270</v>
      </c>
      <c r="CF3957" s="177" t="s">
        <v>1234</v>
      </c>
      <c r="CG3957" s="83" t="s">
        <v>9</v>
      </c>
      <c r="CH3957" s="57"/>
      <c r="CV3957" s="51"/>
      <c r="CW3957" s="51"/>
      <c r="CX3957" s="51"/>
      <c r="CY3957" s="51"/>
      <c r="CZ3957" s="51"/>
      <c r="DA3957" s="51"/>
      <c r="DB3957" s="51"/>
      <c r="DC3957" s="51"/>
      <c r="DD3957" s="51"/>
    </row>
    <row r="3958" spans="73:108" ht="15" x14ac:dyDescent="0.25">
      <c r="BU3958" s="91"/>
      <c r="BV3958" s="177">
        <v>2009</v>
      </c>
      <c r="BW3958" s="177">
        <v>2</v>
      </c>
      <c r="BX3958" s="177" t="s">
        <v>269</v>
      </c>
      <c r="BY3958" s="177" t="s">
        <v>262</v>
      </c>
      <c r="BZ3958" s="177" t="s">
        <v>268</v>
      </c>
      <c r="CA3958" s="177">
        <v>3</v>
      </c>
      <c r="CB3958" s="177" t="s">
        <v>264</v>
      </c>
      <c r="CC3958" s="122">
        <v>8653</v>
      </c>
      <c r="CD3958" s="178" t="s">
        <v>3079</v>
      </c>
      <c r="CE3958" s="177" t="s">
        <v>270</v>
      </c>
      <c r="CF3958" s="177" t="s">
        <v>1234</v>
      </c>
      <c r="CG3958" s="83" t="s">
        <v>9</v>
      </c>
      <c r="CH3958" s="57"/>
      <c r="CV3958" s="51"/>
      <c r="CW3958" s="51"/>
      <c r="CX3958" s="51"/>
      <c r="CY3958" s="51"/>
      <c r="CZ3958" s="51"/>
      <c r="DA3958" s="51"/>
      <c r="DB3958" s="51"/>
      <c r="DC3958" s="51"/>
      <c r="DD3958" s="51"/>
    </row>
    <row r="3959" spans="73:108" ht="15" x14ac:dyDescent="0.25">
      <c r="BU3959" s="91"/>
      <c r="BV3959" s="177">
        <v>2009</v>
      </c>
      <c r="BW3959" s="177">
        <v>2</v>
      </c>
      <c r="BX3959" s="177" t="s">
        <v>269</v>
      </c>
      <c r="BY3959" s="177" t="s">
        <v>262</v>
      </c>
      <c r="BZ3959" s="177" t="s">
        <v>316</v>
      </c>
      <c r="CA3959" s="177">
        <v>3</v>
      </c>
      <c r="CB3959" s="177" t="s">
        <v>264</v>
      </c>
      <c r="CC3959" s="122">
        <v>10940</v>
      </c>
      <c r="CD3959" s="178" t="s">
        <v>3079</v>
      </c>
      <c r="CE3959" s="177" t="s">
        <v>270</v>
      </c>
      <c r="CF3959" s="177" t="s">
        <v>1234</v>
      </c>
      <c r="CG3959" s="83" t="s">
        <v>9</v>
      </c>
      <c r="CH3959" s="57"/>
      <c r="CV3959" s="51"/>
      <c r="CW3959" s="51"/>
      <c r="CX3959" s="51"/>
      <c r="CY3959" s="51"/>
      <c r="CZ3959" s="51"/>
      <c r="DA3959" s="51"/>
      <c r="DB3959" s="51"/>
      <c r="DC3959" s="51"/>
      <c r="DD3959" s="51"/>
    </row>
    <row r="3960" spans="73:108" ht="15" x14ac:dyDescent="0.25">
      <c r="BU3960" s="91"/>
      <c r="BV3960" s="177">
        <v>2009</v>
      </c>
      <c r="BW3960" s="177">
        <v>2</v>
      </c>
      <c r="BX3960" s="177" t="s">
        <v>269</v>
      </c>
      <c r="BY3960" s="177" t="s">
        <v>262</v>
      </c>
      <c r="BZ3960" s="177" t="s">
        <v>347</v>
      </c>
      <c r="CA3960" s="177">
        <v>3</v>
      </c>
      <c r="CB3960" s="177" t="s">
        <v>264</v>
      </c>
      <c r="CC3960" s="122">
        <v>15519.93</v>
      </c>
      <c r="CD3960" s="178" t="s">
        <v>3079</v>
      </c>
      <c r="CE3960" s="177" t="s">
        <v>270</v>
      </c>
      <c r="CF3960" s="177" t="s">
        <v>1234</v>
      </c>
      <c r="CG3960" s="83" t="s">
        <v>9</v>
      </c>
      <c r="CH3960" s="57"/>
      <c r="CV3960" s="51"/>
      <c r="CW3960" s="51"/>
      <c r="CX3960" s="51"/>
      <c r="CY3960" s="51"/>
      <c r="CZ3960" s="51"/>
      <c r="DA3960" s="51"/>
      <c r="DB3960" s="51"/>
      <c r="DC3960" s="51"/>
      <c r="DD3960" s="51"/>
    </row>
    <row r="3961" spans="73:108" ht="15" x14ac:dyDescent="0.25">
      <c r="BU3961" s="91"/>
      <c r="BV3961" s="177">
        <v>2009</v>
      </c>
      <c r="BW3961" s="177">
        <v>2</v>
      </c>
      <c r="BX3961" s="177" t="s">
        <v>269</v>
      </c>
      <c r="BY3961" s="177" t="s">
        <v>262</v>
      </c>
      <c r="BZ3961" s="177" t="s">
        <v>277</v>
      </c>
      <c r="CA3961" s="177">
        <v>7</v>
      </c>
      <c r="CB3961" s="177" t="s">
        <v>264</v>
      </c>
      <c r="CC3961" s="122">
        <v>2.92</v>
      </c>
      <c r="CD3961" s="178" t="s">
        <v>204</v>
      </c>
      <c r="CE3961" s="177" t="s">
        <v>270</v>
      </c>
      <c r="CF3961" s="177" t="s">
        <v>1239</v>
      </c>
      <c r="CG3961" s="83" t="s">
        <v>89</v>
      </c>
      <c r="CH3961" s="57"/>
      <c r="CV3961" s="51"/>
      <c r="CW3961" s="51"/>
      <c r="CX3961" s="51"/>
      <c r="CY3961" s="51"/>
      <c r="CZ3961" s="51"/>
      <c r="DA3961" s="51"/>
      <c r="DB3961" s="51"/>
      <c r="DC3961" s="51"/>
      <c r="DD3961" s="51"/>
    </row>
    <row r="3962" spans="73:108" ht="15" x14ac:dyDescent="0.25">
      <c r="BU3962" s="91"/>
      <c r="BV3962" s="177">
        <v>2009</v>
      </c>
      <c r="BW3962" s="177">
        <v>2</v>
      </c>
      <c r="BX3962" s="177" t="s">
        <v>269</v>
      </c>
      <c r="BY3962" s="177" t="s">
        <v>262</v>
      </c>
      <c r="BZ3962" s="177" t="s">
        <v>277</v>
      </c>
      <c r="CA3962" s="177">
        <v>7</v>
      </c>
      <c r="CB3962" s="177" t="s">
        <v>264</v>
      </c>
      <c r="CC3962" s="122">
        <v>115.68</v>
      </c>
      <c r="CD3962" s="178" t="s">
        <v>3086</v>
      </c>
      <c r="CE3962" s="177" t="s">
        <v>270</v>
      </c>
      <c r="CF3962" s="177" t="s">
        <v>1240</v>
      </c>
      <c r="CG3962" s="83" t="s">
        <v>89</v>
      </c>
      <c r="CH3962" s="57"/>
      <c r="CV3962" s="51"/>
      <c r="CW3962" s="51"/>
      <c r="CX3962" s="51"/>
      <c r="CY3962" s="51"/>
      <c r="CZ3962" s="51"/>
      <c r="DA3962" s="51"/>
      <c r="DB3962" s="51"/>
      <c r="DC3962" s="51"/>
      <c r="DD3962" s="51"/>
    </row>
    <row r="3963" spans="73:108" ht="15" x14ac:dyDescent="0.25">
      <c r="BU3963" s="91"/>
      <c r="BV3963" s="177">
        <v>2009</v>
      </c>
      <c r="BW3963" s="177">
        <v>2</v>
      </c>
      <c r="BX3963" s="177" t="s">
        <v>269</v>
      </c>
      <c r="BY3963" s="177" t="s">
        <v>262</v>
      </c>
      <c r="BZ3963" s="177" t="s">
        <v>277</v>
      </c>
      <c r="CA3963" s="177">
        <v>7</v>
      </c>
      <c r="CB3963" s="177" t="s">
        <v>264</v>
      </c>
      <c r="CC3963" s="122">
        <v>10.66</v>
      </c>
      <c r="CD3963" s="178" t="s">
        <v>3087</v>
      </c>
      <c r="CE3963" s="177" t="s">
        <v>270</v>
      </c>
      <c r="CF3963" s="177" t="s">
        <v>1238</v>
      </c>
      <c r="CG3963" s="83" t="s">
        <v>89</v>
      </c>
      <c r="CH3963" s="57"/>
      <c r="CV3963" s="51"/>
      <c r="CW3963" s="51"/>
      <c r="CX3963" s="51"/>
      <c r="CY3963" s="51"/>
      <c r="CZ3963" s="51"/>
      <c r="DA3963" s="51"/>
      <c r="DB3963" s="51"/>
      <c r="DC3963" s="51"/>
      <c r="DD3963" s="51"/>
    </row>
    <row r="3964" spans="73:108" ht="15" x14ac:dyDescent="0.25">
      <c r="BU3964" s="91"/>
      <c r="BV3964" s="177">
        <v>2009</v>
      </c>
      <c r="BW3964" s="177">
        <v>2</v>
      </c>
      <c r="BX3964" s="177" t="s">
        <v>269</v>
      </c>
      <c r="BY3964" s="177" t="s">
        <v>262</v>
      </c>
      <c r="BZ3964" s="177" t="s">
        <v>277</v>
      </c>
      <c r="CA3964" s="177">
        <v>7</v>
      </c>
      <c r="CB3964" s="177" t="s">
        <v>264</v>
      </c>
      <c r="CC3964" s="122">
        <v>322.57</v>
      </c>
      <c r="CD3964" s="178" t="s">
        <v>3088</v>
      </c>
      <c r="CE3964" s="177" t="s">
        <v>270</v>
      </c>
      <c r="CF3964" s="177" t="s">
        <v>1237</v>
      </c>
      <c r="CG3964" s="83" t="s">
        <v>89</v>
      </c>
      <c r="CH3964" s="57"/>
      <c r="CV3964" s="51"/>
      <c r="CW3964" s="51"/>
      <c r="CX3964" s="51"/>
      <c r="CY3964" s="51"/>
      <c r="CZ3964" s="51"/>
      <c r="DA3964" s="51"/>
      <c r="DB3964" s="51"/>
      <c r="DC3964" s="51"/>
      <c r="DD3964" s="51"/>
    </row>
    <row r="3965" spans="73:108" ht="15" x14ac:dyDescent="0.25">
      <c r="BU3965" s="91"/>
      <c r="BV3965" s="177">
        <v>2009</v>
      </c>
      <c r="BW3965" s="177">
        <v>3</v>
      </c>
      <c r="BX3965" s="177" t="s">
        <v>269</v>
      </c>
      <c r="BY3965" s="177" t="s">
        <v>262</v>
      </c>
      <c r="BZ3965" s="177" t="s">
        <v>277</v>
      </c>
      <c r="CA3965" s="177">
        <v>3</v>
      </c>
      <c r="CB3965" s="177" t="s">
        <v>264</v>
      </c>
      <c r="CC3965" s="122">
        <v>5423.17</v>
      </c>
      <c r="CD3965" s="178" t="s">
        <v>3099</v>
      </c>
      <c r="CE3965" s="177" t="s">
        <v>270</v>
      </c>
      <c r="CF3965" s="177" t="s">
        <v>1260</v>
      </c>
      <c r="CG3965" s="83" t="s">
        <v>9</v>
      </c>
      <c r="CH3965" s="57"/>
      <c r="CV3965" s="51"/>
      <c r="CW3965" s="51"/>
      <c r="CX3965" s="51"/>
      <c r="CY3965" s="51"/>
      <c r="CZ3965" s="51"/>
      <c r="DA3965" s="51"/>
      <c r="DB3965" s="51"/>
      <c r="DC3965" s="51"/>
      <c r="DD3965" s="51"/>
    </row>
    <row r="3966" spans="73:108" ht="15" x14ac:dyDescent="0.25">
      <c r="BU3966" s="91"/>
      <c r="BV3966" s="177">
        <v>2009</v>
      </c>
      <c r="BW3966" s="177">
        <v>3</v>
      </c>
      <c r="BX3966" s="177" t="s">
        <v>269</v>
      </c>
      <c r="BY3966" s="177" t="s">
        <v>262</v>
      </c>
      <c r="BZ3966" s="177" t="s">
        <v>277</v>
      </c>
      <c r="CA3966" s="177">
        <v>3</v>
      </c>
      <c r="CB3966" s="177" t="s">
        <v>264</v>
      </c>
      <c r="CC3966" s="122">
        <v>6086.13</v>
      </c>
      <c r="CD3966" s="178" t="s">
        <v>3100</v>
      </c>
      <c r="CE3966" s="177" t="s">
        <v>270</v>
      </c>
      <c r="CF3966" s="177" t="s">
        <v>1267</v>
      </c>
      <c r="CG3966" s="83" t="s">
        <v>9</v>
      </c>
      <c r="CH3966" s="57"/>
      <c r="CV3966" s="51"/>
      <c r="CW3966" s="51"/>
      <c r="CX3966" s="51"/>
      <c r="CY3966" s="51"/>
      <c r="CZ3966" s="51"/>
      <c r="DA3966" s="51"/>
      <c r="DB3966" s="51"/>
      <c r="DC3966" s="51"/>
      <c r="DD3966" s="51"/>
    </row>
    <row r="3967" spans="73:108" ht="15" x14ac:dyDescent="0.25">
      <c r="BU3967" s="91"/>
      <c r="BV3967" s="177">
        <v>2009</v>
      </c>
      <c r="BW3967" s="177">
        <v>3</v>
      </c>
      <c r="BX3967" s="177" t="s">
        <v>269</v>
      </c>
      <c r="BY3967" s="177" t="s">
        <v>262</v>
      </c>
      <c r="BZ3967" s="177" t="s">
        <v>277</v>
      </c>
      <c r="CA3967" s="177">
        <v>3</v>
      </c>
      <c r="CB3967" s="177" t="s">
        <v>264</v>
      </c>
      <c r="CC3967" s="122">
        <v>10453.780000000001</v>
      </c>
      <c r="CD3967" s="178" t="s">
        <v>3101</v>
      </c>
      <c r="CE3967" s="177" t="s">
        <v>270</v>
      </c>
      <c r="CF3967" s="177" t="s">
        <v>1269</v>
      </c>
      <c r="CG3967" s="83" t="s">
        <v>9</v>
      </c>
      <c r="CH3967" s="57"/>
      <c r="CV3967" s="51"/>
      <c r="CW3967" s="51"/>
      <c r="CX3967" s="51"/>
      <c r="CY3967" s="51"/>
      <c r="CZ3967" s="51"/>
      <c r="DA3967" s="51"/>
      <c r="DB3967" s="51"/>
      <c r="DC3967" s="51"/>
      <c r="DD3967" s="51"/>
    </row>
    <row r="3968" spans="73:108" ht="15" x14ac:dyDescent="0.25">
      <c r="BU3968" s="91"/>
      <c r="BV3968" s="177">
        <v>2009</v>
      </c>
      <c r="BW3968" s="177">
        <v>3</v>
      </c>
      <c r="BX3968" s="177" t="s">
        <v>269</v>
      </c>
      <c r="BY3968" s="177" t="s">
        <v>262</v>
      </c>
      <c r="BZ3968" s="177" t="s">
        <v>277</v>
      </c>
      <c r="CA3968" s="177">
        <v>3</v>
      </c>
      <c r="CB3968" s="177" t="s">
        <v>264</v>
      </c>
      <c r="CC3968" s="122">
        <v>9387.02</v>
      </c>
      <c r="CD3968" s="178" t="s">
        <v>3102</v>
      </c>
      <c r="CE3968" s="177" t="s">
        <v>270</v>
      </c>
      <c r="CF3968" s="177" t="s">
        <v>1266</v>
      </c>
      <c r="CG3968" s="83" t="s">
        <v>9</v>
      </c>
      <c r="CH3968" s="57"/>
      <c r="CV3968" s="51"/>
      <c r="CW3968" s="51"/>
      <c r="CX3968" s="51"/>
      <c r="CY3968" s="51"/>
      <c r="CZ3968" s="51"/>
      <c r="DA3968" s="51"/>
      <c r="DB3968" s="51"/>
      <c r="DC3968" s="51"/>
      <c r="DD3968" s="51"/>
    </row>
    <row r="3969" spans="73:108" ht="15" x14ac:dyDescent="0.25">
      <c r="BU3969" s="91"/>
      <c r="BV3969" s="177">
        <v>2009</v>
      </c>
      <c r="BW3969" s="177">
        <v>3</v>
      </c>
      <c r="BX3969" s="177" t="s">
        <v>269</v>
      </c>
      <c r="BY3969" s="177" t="s">
        <v>262</v>
      </c>
      <c r="BZ3969" s="177" t="s">
        <v>277</v>
      </c>
      <c r="CA3969" s="177">
        <v>3</v>
      </c>
      <c r="CB3969" s="177" t="s">
        <v>264</v>
      </c>
      <c r="CC3969" s="122">
        <v>6491.6</v>
      </c>
      <c r="CD3969" s="178" t="s">
        <v>3103</v>
      </c>
      <c r="CE3969" s="177" t="s">
        <v>270</v>
      </c>
      <c r="CF3969" s="177" t="s">
        <v>1270</v>
      </c>
      <c r="CG3969" s="83" t="s">
        <v>9</v>
      </c>
      <c r="CH3969" s="57"/>
      <c r="CV3969" s="51"/>
      <c r="CW3969" s="51"/>
      <c r="CX3969" s="51"/>
      <c r="CY3969" s="51"/>
      <c r="CZ3969" s="51"/>
      <c r="DA3969" s="51"/>
      <c r="DB3969" s="51"/>
      <c r="DC3969" s="51"/>
      <c r="DD3969" s="51"/>
    </row>
    <row r="3970" spans="73:108" ht="15" x14ac:dyDescent="0.25">
      <c r="BU3970" s="91"/>
      <c r="BV3970" s="177">
        <v>2009</v>
      </c>
      <c r="BW3970" s="177">
        <v>3</v>
      </c>
      <c r="BX3970" s="177" t="s">
        <v>269</v>
      </c>
      <c r="BY3970" s="177" t="s">
        <v>262</v>
      </c>
      <c r="BZ3970" s="177" t="s">
        <v>277</v>
      </c>
      <c r="CA3970" s="177">
        <v>3</v>
      </c>
      <c r="CB3970" s="177" t="s">
        <v>264</v>
      </c>
      <c r="CC3970" s="122">
        <v>30657.17</v>
      </c>
      <c r="CD3970" s="178" t="s">
        <v>3104</v>
      </c>
      <c r="CE3970" s="177" t="s">
        <v>270</v>
      </c>
      <c r="CF3970" s="177" t="s">
        <v>1272</v>
      </c>
      <c r="CG3970" s="83" t="s">
        <v>9</v>
      </c>
      <c r="CH3970" s="57"/>
      <c r="CV3970" s="51"/>
      <c r="CW3970" s="51"/>
      <c r="CX3970" s="51"/>
      <c r="CY3970" s="51"/>
      <c r="CZ3970" s="51"/>
      <c r="DA3970" s="51"/>
      <c r="DB3970" s="51"/>
      <c r="DC3970" s="51"/>
      <c r="DD3970" s="51"/>
    </row>
    <row r="3971" spans="73:108" ht="15" x14ac:dyDescent="0.25">
      <c r="BU3971" s="91"/>
      <c r="BV3971" s="177">
        <v>2009</v>
      </c>
      <c r="BW3971" s="177">
        <v>3</v>
      </c>
      <c r="BX3971" s="177" t="s">
        <v>269</v>
      </c>
      <c r="BY3971" s="177" t="s">
        <v>262</v>
      </c>
      <c r="BZ3971" s="177" t="s">
        <v>277</v>
      </c>
      <c r="CA3971" s="177">
        <v>3</v>
      </c>
      <c r="CB3971" s="177" t="s">
        <v>264</v>
      </c>
      <c r="CC3971" s="122">
        <v>12222.08</v>
      </c>
      <c r="CD3971" s="178" t="s">
        <v>3105</v>
      </c>
      <c r="CE3971" s="177" t="s">
        <v>270</v>
      </c>
      <c r="CF3971" s="177" t="s">
        <v>1264</v>
      </c>
      <c r="CG3971" s="83" t="s">
        <v>9</v>
      </c>
      <c r="CH3971" s="57"/>
      <c r="CV3971" s="51"/>
      <c r="CW3971" s="51"/>
      <c r="CX3971" s="51"/>
      <c r="CY3971" s="51"/>
      <c r="CZ3971" s="51"/>
      <c r="DA3971" s="51"/>
      <c r="DB3971" s="51"/>
      <c r="DC3971" s="51"/>
      <c r="DD3971" s="51"/>
    </row>
    <row r="3972" spans="73:108" ht="15" x14ac:dyDescent="0.25">
      <c r="BU3972" s="91"/>
      <c r="BV3972" s="177">
        <v>2009</v>
      </c>
      <c r="BW3972" s="177">
        <v>3</v>
      </c>
      <c r="BX3972" s="177" t="s">
        <v>269</v>
      </c>
      <c r="BY3972" s="177" t="s">
        <v>262</v>
      </c>
      <c r="BZ3972" s="177" t="s">
        <v>277</v>
      </c>
      <c r="CA3972" s="177">
        <v>3</v>
      </c>
      <c r="CB3972" s="177" t="s">
        <v>264</v>
      </c>
      <c r="CC3972" s="122">
        <v>2874.08</v>
      </c>
      <c r="CD3972" s="178" t="s">
        <v>3106</v>
      </c>
      <c r="CE3972" s="177" t="s">
        <v>270</v>
      </c>
      <c r="CF3972" s="177" t="s">
        <v>1265</v>
      </c>
      <c r="CG3972" s="83" t="s">
        <v>9</v>
      </c>
      <c r="CH3972" s="57"/>
      <c r="CV3972" s="51"/>
      <c r="CW3972" s="51"/>
      <c r="CX3972" s="51"/>
      <c r="CY3972" s="51"/>
      <c r="CZ3972" s="51"/>
      <c r="DA3972" s="51"/>
      <c r="DB3972" s="51"/>
      <c r="DC3972" s="51"/>
      <c r="DD3972" s="51"/>
    </row>
    <row r="3973" spans="73:108" ht="15" x14ac:dyDescent="0.25">
      <c r="BU3973" s="91"/>
      <c r="BV3973" s="177">
        <v>2009</v>
      </c>
      <c r="BW3973" s="177">
        <v>3</v>
      </c>
      <c r="BX3973" s="177" t="s">
        <v>269</v>
      </c>
      <c r="BY3973" s="177" t="s">
        <v>262</v>
      </c>
      <c r="BZ3973" s="177" t="s">
        <v>277</v>
      </c>
      <c r="CA3973" s="177">
        <v>3</v>
      </c>
      <c r="CB3973" s="177" t="s">
        <v>264</v>
      </c>
      <c r="CC3973" s="122">
        <v>1748.59</v>
      </c>
      <c r="CD3973" s="178" t="s">
        <v>3107</v>
      </c>
      <c r="CE3973" s="177" t="s">
        <v>270</v>
      </c>
      <c r="CF3973" s="177" t="s">
        <v>1265</v>
      </c>
      <c r="CG3973" s="83" t="s">
        <v>9</v>
      </c>
      <c r="CH3973" s="57"/>
      <c r="CV3973" s="51"/>
      <c r="CW3973" s="51"/>
      <c r="CX3973" s="51"/>
      <c r="CY3973" s="51"/>
      <c r="CZ3973" s="51"/>
      <c r="DA3973" s="51"/>
      <c r="DB3973" s="51"/>
      <c r="DC3973" s="51"/>
      <c r="DD3973" s="51"/>
    </row>
    <row r="3974" spans="73:108" ht="15" x14ac:dyDescent="0.25">
      <c r="BU3974" s="91"/>
      <c r="BV3974" s="177">
        <v>2009</v>
      </c>
      <c r="BW3974" s="177">
        <v>3</v>
      </c>
      <c r="BX3974" s="177" t="s">
        <v>269</v>
      </c>
      <c r="BY3974" s="177" t="s">
        <v>262</v>
      </c>
      <c r="BZ3974" s="177" t="s">
        <v>277</v>
      </c>
      <c r="CA3974" s="177">
        <v>3</v>
      </c>
      <c r="CB3974" s="177" t="s">
        <v>264</v>
      </c>
      <c r="CC3974" s="122">
        <v>20644.2</v>
      </c>
      <c r="CD3974" s="178" t="s">
        <v>3108</v>
      </c>
      <c r="CE3974" s="177" t="s">
        <v>270</v>
      </c>
      <c r="CF3974" s="177" t="s">
        <v>1263</v>
      </c>
      <c r="CG3974" s="83" t="s">
        <v>9</v>
      </c>
      <c r="CH3974" s="57"/>
      <c r="CV3974" s="51"/>
      <c r="CW3974" s="51"/>
      <c r="CX3974" s="51"/>
      <c r="CY3974" s="51"/>
      <c r="CZ3974" s="51"/>
      <c r="DA3974" s="51"/>
      <c r="DB3974" s="51"/>
      <c r="DC3974" s="51"/>
      <c r="DD3974" s="51"/>
    </row>
    <row r="3975" spans="73:108" ht="15" x14ac:dyDescent="0.25">
      <c r="BU3975" s="91"/>
      <c r="BV3975" s="177">
        <v>2009</v>
      </c>
      <c r="BW3975" s="177">
        <v>3</v>
      </c>
      <c r="BX3975" s="177" t="s">
        <v>269</v>
      </c>
      <c r="BY3975" s="177" t="s">
        <v>262</v>
      </c>
      <c r="BZ3975" s="177" t="s">
        <v>277</v>
      </c>
      <c r="CA3975" s="177">
        <v>3</v>
      </c>
      <c r="CB3975" s="177" t="s">
        <v>264</v>
      </c>
      <c r="CC3975" s="122">
        <v>2301.2199999999998</v>
      </c>
      <c r="CD3975" s="178" t="s">
        <v>3109</v>
      </c>
      <c r="CE3975" s="177" t="s">
        <v>270</v>
      </c>
      <c r="CF3975" s="177" t="s">
        <v>1271</v>
      </c>
      <c r="CG3975" s="83" t="s">
        <v>9</v>
      </c>
      <c r="CH3975" s="57"/>
      <c r="CV3975" s="51"/>
      <c r="CW3975" s="51"/>
      <c r="CX3975" s="51"/>
      <c r="CY3975" s="51"/>
      <c r="CZ3975" s="51"/>
      <c r="DA3975" s="51"/>
      <c r="DB3975" s="51"/>
      <c r="DC3975" s="51"/>
      <c r="DD3975" s="51"/>
    </row>
    <row r="3976" spans="73:108" ht="15" x14ac:dyDescent="0.25">
      <c r="BU3976" s="91"/>
      <c r="BV3976" s="177">
        <v>2009</v>
      </c>
      <c r="BW3976" s="177">
        <v>3</v>
      </c>
      <c r="BX3976" s="177" t="s">
        <v>269</v>
      </c>
      <c r="BY3976" s="177" t="s">
        <v>262</v>
      </c>
      <c r="BZ3976" s="177" t="s">
        <v>277</v>
      </c>
      <c r="CA3976" s="177">
        <v>3</v>
      </c>
      <c r="CB3976" s="177" t="s">
        <v>264</v>
      </c>
      <c r="CC3976" s="122">
        <v>5188.38</v>
      </c>
      <c r="CD3976" s="178" t="s">
        <v>3110</v>
      </c>
      <c r="CE3976" s="177" t="s">
        <v>270</v>
      </c>
      <c r="CF3976" s="177" t="s">
        <v>1259</v>
      </c>
      <c r="CG3976" s="83" t="s">
        <v>9</v>
      </c>
      <c r="CH3976" s="57"/>
      <c r="CV3976" s="51"/>
      <c r="CW3976" s="51"/>
      <c r="CX3976" s="51"/>
      <c r="CY3976" s="51"/>
      <c r="CZ3976" s="51"/>
      <c r="DA3976" s="51"/>
      <c r="DB3976" s="51"/>
      <c r="DC3976" s="51"/>
      <c r="DD3976" s="51"/>
    </row>
    <row r="3977" spans="73:108" ht="15" x14ac:dyDescent="0.25">
      <c r="BU3977" s="91"/>
      <c r="BV3977" s="177">
        <v>2009</v>
      </c>
      <c r="BW3977" s="177">
        <v>3</v>
      </c>
      <c r="BX3977" s="177" t="s">
        <v>269</v>
      </c>
      <c r="BY3977" s="177" t="s">
        <v>262</v>
      </c>
      <c r="BZ3977" s="177" t="s">
        <v>277</v>
      </c>
      <c r="CA3977" s="177">
        <v>3</v>
      </c>
      <c r="CB3977" s="177" t="s">
        <v>264</v>
      </c>
      <c r="CC3977" s="122">
        <v>9359.6</v>
      </c>
      <c r="CD3977" s="178" t="s">
        <v>3111</v>
      </c>
      <c r="CE3977" s="177" t="s">
        <v>270</v>
      </c>
      <c r="CF3977" s="177" t="s">
        <v>1258</v>
      </c>
      <c r="CG3977" s="83" t="s">
        <v>9</v>
      </c>
      <c r="CH3977" s="57"/>
      <c r="CV3977" s="51"/>
      <c r="CW3977" s="51"/>
      <c r="CX3977" s="51"/>
      <c r="CY3977" s="51"/>
      <c r="CZ3977" s="51"/>
      <c r="DA3977" s="51"/>
      <c r="DB3977" s="51"/>
      <c r="DC3977" s="51"/>
      <c r="DD3977" s="51"/>
    </row>
    <row r="3978" spans="73:108" ht="15" x14ac:dyDescent="0.25">
      <c r="BU3978" s="91"/>
      <c r="BV3978" s="177">
        <v>2009</v>
      </c>
      <c r="BW3978" s="177">
        <v>3</v>
      </c>
      <c r="BX3978" s="177" t="s">
        <v>269</v>
      </c>
      <c r="BY3978" s="177" t="s">
        <v>262</v>
      </c>
      <c r="BZ3978" s="177" t="s">
        <v>277</v>
      </c>
      <c r="CA3978" s="177">
        <v>3</v>
      </c>
      <c r="CB3978" s="177" t="s">
        <v>264</v>
      </c>
      <c r="CC3978" s="122">
        <v>5132.46</v>
      </c>
      <c r="CD3978" s="178" t="s">
        <v>3112</v>
      </c>
      <c r="CE3978" s="177" t="s">
        <v>270</v>
      </c>
      <c r="CF3978" s="177" t="s">
        <v>1262</v>
      </c>
      <c r="CG3978" s="83" t="s">
        <v>9</v>
      </c>
      <c r="CH3978" s="57"/>
      <c r="CV3978" s="51"/>
      <c r="CW3978" s="51"/>
      <c r="CX3978" s="51"/>
      <c r="CY3978" s="51"/>
      <c r="CZ3978" s="51"/>
      <c r="DA3978" s="51"/>
      <c r="DB3978" s="51"/>
      <c r="DC3978" s="51"/>
      <c r="DD3978" s="51"/>
    </row>
    <row r="3979" spans="73:108" ht="15" x14ac:dyDescent="0.25">
      <c r="BU3979" s="91"/>
      <c r="BV3979" s="177">
        <v>2009</v>
      </c>
      <c r="BW3979" s="177">
        <v>3</v>
      </c>
      <c r="BX3979" s="177" t="s">
        <v>269</v>
      </c>
      <c r="BY3979" s="177" t="s">
        <v>262</v>
      </c>
      <c r="BZ3979" s="177" t="s">
        <v>277</v>
      </c>
      <c r="CA3979" s="177">
        <v>3</v>
      </c>
      <c r="CB3979" s="177" t="s">
        <v>264</v>
      </c>
      <c r="CC3979" s="122">
        <v>4594.5</v>
      </c>
      <c r="CD3979" s="178" t="s">
        <v>3113</v>
      </c>
      <c r="CE3979" s="177" t="s">
        <v>270</v>
      </c>
      <c r="CF3979" s="177" t="s">
        <v>1261</v>
      </c>
      <c r="CG3979" s="83" t="s">
        <v>9</v>
      </c>
      <c r="CH3979" s="57"/>
      <c r="CV3979" s="51"/>
      <c r="CW3979" s="51"/>
      <c r="CX3979" s="51"/>
      <c r="CY3979" s="51"/>
      <c r="CZ3979" s="51"/>
      <c r="DA3979" s="51"/>
      <c r="DB3979" s="51"/>
      <c r="DC3979" s="51"/>
      <c r="DD3979" s="51"/>
    </row>
    <row r="3980" spans="73:108" ht="15" x14ac:dyDescent="0.25">
      <c r="BU3980" s="91"/>
      <c r="BV3980" s="177">
        <v>2009</v>
      </c>
      <c r="BW3980" s="177">
        <v>3</v>
      </c>
      <c r="BX3980" s="177" t="s">
        <v>269</v>
      </c>
      <c r="BY3980" s="177" t="s">
        <v>262</v>
      </c>
      <c r="BZ3980" s="177" t="s">
        <v>277</v>
      </c>
      <c r="CA3980" s="177">
        <v>3</v>
      </c>
      <c r="CB3980" s="177" t="s">
        <v>264</v>
      </c>
      <c r="CC3980" s="122">
        <v>4216.22</v>
      </c>
      <c r="CD3980" s="178" t="s">
        <v>3114</v>
      </c>
      <c r="CE3980" s="177" t="s">
        <v>270</v>
      </c>
      <c r="CF3980" s="177" t="s">
        <v>1268</v>
      </c>
      <c r="CG3980" s="83" t="s">
        <v>9</v>
      </c>
      <c r="CH3980" s="57"/>
      <c r="CV3980" s="51"/>
      <c r="CW3980" s="51"/>
      <c r="CX3980" s="51"/>
      <c r="CY3980" s="51"/>
      <c r="CZ3980" s="51"/>
      <c r="DA3980" s="51"/>
      <c r="DB3980" s="51"/>
      <c r="DC3980" s="51"/>
      <c r="DD3980" s="51"/>
    </row>
    <row r="3981" spans="73:108" ht="15" x14ac:dyDescent="0.25">
      <c r="BU3981" s="91"/>
      <c r="BV3981" s="177">
        <v>2009</v>
      </c>
      <c r="BW3981" s="177">
        <v>3</v>
      </c>
      <c r="BX3981" s="177" t="s">
        <v>269</v>
      </c>
      <c r="BY3981" s="177" t="s">
        <v>262</v>
      </c>
      <c r="BZ3981" s="177" t="s">
        <v>277</v>
      </c>
      <c r="CA3981" s="177">
        <v>3</v>
      </c>
      <c r="CB3981" s="177" t="s">
        <v>389</v>
      </c>
      <c r="CC3981" s="122">
        <v>4366.24</v>
      </c>
      <c r="CD3981" s="178" t="s">
        <v>3115</v>
      </c>
      <c r="CE3981" s="177" t="s">
        <v>270</v>
      </c>
      <c r="CF3981" s="177" t="s">
        <v>1273</v>
      </c>
      <c r="CG3981" s="83" t="s">
        <v>9</v>
      </c>
      <c r="CH3981" s="57"/>
      <c r="CV3981" s="51"/>
      <c r="CW3981" s="51"/>
      <c r="CX3981" s="51"/>
      <c r="CY3981" s="51"/>
      <c r="CZ3981" s="51"/>
      <c r="DA3981" s="51"/>
      <c r="DB3981" s="51"/>
      <c r="DC3981" s="51"/>
      <c r="DD3981" s="51"/>
    </row>
    <row r="3982" spans="73:108" ht="15" x14ac:dyDescent="0.25">
      <c r="BU3982" s="91"/>
      <c r="BV3982" s="177">
        <v>2009</v>
      </c>
      <c r="BW3982" s="177">
        <v>3</v>
      </c>
      <c r="BX3982" s="177" t="s">
        <v>269</v>
      </c>
      <c r="BY3982" s="177" t="s">
        <v>262</v>
      </c>
      <c r="BZ3982" s="177" t="s">
        <v>266</v>
      </c>
      <c r="CA3982" s="177">
        <v>3</v>
      </c>
      <c r="CB3982" s="177" t="s">
        <v>264</v>
      </c>
      <c r="CC3982" s="122">
        <v>14665.82</v>
      </c>
      <c r="CD3982" s="178" t="s">
        <v>3121</v>
      </c>
      <c r="CE3982" s="177" t="s">
        <v>270</v>
      </c>
      <c r="CF3982" s="177" t="s">
        <v>1282</v>
      </c>
      <c r="CG3982" s="83" t="s">
        <v>9</v>
      </c>
      <c r="CH3982" s="57"/>
      <c r="CV3982" s="51"/>
      <c r="CW3982" s="51"/>
      <c r="CX3982" s="51"/>
      <c r="CY3982" s="51"/>
      <c r="CZ3982" s="51"/>
      <c r="DA3982" s="51"/>
      <c r="DB3982" s="51"/>
      <c r="DC3982" s="51"/>
      <c r="DD3982" s="51"/>
    </row>
    <row r="3983" spans="73:108" ht="15" x14ac:dyDescent="0.25">
      <c r="BU3983" s="91"/>
      <c r="BV3983" s="177">
        <v>2009</v>
      </c>
      <c r="BW3983" s="177">
        <v>3</v>
      </c>
      <c r="BX3983" s="177" t="s">
        <v>269</v>
      </c>
      <c r="BY3983" s="177" t="s">
        <v>262</v>
      </c>
      <c r="BZ3983" s="177" t="s">
        <v>266</v>
      </c>
      <c r="CA3983" s="177">
        <v>3</v>
      </c>
      <c r="CB3983" s="177" t="s">
        <v>264</v>
      </c>
      <c r="CC3983" s="122">
        <v>8950.92</v>
      </c>
      <c r="CD3983" s="178" t="s">
        <v>3099</v>
      </c>
      <c r="CE3983" s="177" t="s">
        <v>270</v>
      </c>
      <c r="CF3983" s="177" t="s">
        <v>1260</v>
      </c>
      <c r="CG3983" s="83" t="s">
        <v>9</v>
      </c>
      <c r="CH3983" s="57"/>
      <c r="CV3983" s="51"/>
      <c r="CW3983" s="51"/>
      <c r="CX3983" s="51"/>
      <c r="CY3983" s="51"/>
      <c r="CZ3983" s="51"/>
      <c r="DA3983" s="51"/>
      <c r="DB3983" s="51"/>
      <c r="DC3983" s="51"/>
      <c r="DD3983" s="51"/>
    </row>
    <row r="3984" spans="73:108" ht="15" x14ac:dyDescent="0.25">
      <c r="BU3984" s="91"/>
      <c r="BV3984" s="177">
        <v>2009</v>
      </c>
      <c r="BW3984" s="177">
        <v>3</v>
      </c>
      <c r="BX3984" s="177" t="s">
        <v>269</v>
      </c>
      <c r="BY3984" s="177" t="s">
        <v>262</v>
      </c>
      <c r="BZ3984" s="177" t="s">
        <v>266</v>
      </c>
      <c r="CA3984" s="177">
        <v>3</v>
      </c>
      <c r="CB3984" s="177" t="s">
        <v>264</v>
      </c>
      <c r="CC3984" s="122">
        <v>8259.23</v>
      </c>
      <c r="CD3984" s="178" t="s">
        <v>3100</v>
      </c>
      <c r="CE3984" s="177" t="s">
        <v>270</v>
      </c>
      <c r="CF3984" s="177" t="s">
        <v>1267</v>
      </c>
      <c r="CG3984" s="83" t="s">
        <v>9</v>
      </c>
      <c r="CH3984" s="57"/>
      <c r="CV3984" s="51"/>
      <c r="CW3984" s="51"/>
      <c r="CX3984" s="51"/>
      <c r="CY3984" s="51"/>
      <c r="CZ3984" s="51"/>
      <c r="DA3984" s="51"/>
      <c r="DB3984" s="51"/>
      <c r="DC3984" s="51"/>
      <c r="DD3984" s="51"/>
    </row>
    <row r="3985" spans="73:108" ht="15" x14ac:dyDescent="0.25">
      <c r="BU3985" s="91"/>
      <c r="BV3985" s="177">
        <v>2009</v>
      </c>
      <c r="BW3985" s="177">
        <v>3</v>
      </c>
      <c r="BX3985" s="177" t="s">
        <v>269</v>
      </c>
      <c r="BY3985" s="177" t="s">
        <v>262</v>
      </c>
      <c r="BZ3985" s="177" t="s">
        <v>266</v>
      </c>
      <c r="CA3985" s="177">
        <v>3</v>
      </c>
      <c r="CB3985" s="177" t="s">
        <v>264</v>
      </c>
      <c r="CC3985" s="122">
        <v>7540.56</v>
      </c>
      <c r="CD3985" s="178" t="s">
        <v>3101</v>
      </c>
      <c r="CE3985" s="177" t="s">
        <v>270</v>
      </c>
      <c r="CF3985" s="177" t="s">
        <v>1269</v>
      </c>
      <c r="CG3985" s="83" t="s">
        <v>9</v>
      </c>
      <c r="CH3985" s="57"/>
      <c r="CV3985" s="51"/>
      <c r="CW3985" s="51"/>
      <c r="CX3985" s="51"/>
      <c r="CY3985" s="51"/>
      <c r="CZ3985" s="51"/>
      <c r="DA3985" s="51"/>
      <c r="DB3985" s="51"/>
      <c r="DC3985" s="51"/>
      <c r="DD3985" s="51"/>
    </row>
    <row r="3986" spans="73:108" ht="15" x14ac:dyDescent="0.25">
      <c r="BU3986" s="91"/>
      <c r="BV3986" s="177">
        <v>2009</v>
      </c>
      <c r="BW3986" s="177">
        <v>3</v>
      </c>
      <c r="BX3986" s="177" t="s">
        <v>269</v>
      </c>
      <c r="BY3986" s="177" t="s">
        <v>262</v>
      </c>
      <c r="BZ3986" s="177" t="s">
        <v>266</v>
      </c>
      <c r="CA3986" s="177">
        <v>3</v>
      </c>
      <c r="CB3986" s="177" t="s">
        <v>264</v>
      </c>
      <c r="CC3986" s="122">
        <v>7033.84</v>
      </c>
      <c r="CD3986" s="178" t="s">
        <v>3102</v>
      </c>
      <c r="CE3986" s="177" t="s">
        <v>270</v>
      </c>
      <c r="CF3986" s="177" t="s">
        <v>1266</v>
      </c>
      <c r="CG3986" s="83" t="s">
        <v>9</v>
      </c>
      <c r="CH3986" s="57"/>
      <c r="CV3986" s="51"/>
      <c r="CW3986" s="51"/>
      <c r="CX3986" s="51"/>
      <c r="CY3986" s="51"/>
      <c r="CZ3986" s="51"/>
      <c r="DA3986" s="51"/>
      <c r="DB3986" s="51"/>
      <c r="DC3986" s="51"/>
      <c r="DD3986" s="51"/>
    </row>
    <row r="3987" spans="73:108" ht="15" x14ac:dyDescent="0.25">
      <c r="BU3987" s="91"/>
      <c r="BV3987" s="177">
        <v>2009</v>
      </c>
      <c r="BW3987" s="177">
        <v>3</v>
      </c>
      <c r="BX3987" s="177" t="s">
        <v>269</v>
      </c>
      <c r="BY3987" s="177" t="s">
        <v>262</v>
      </c>
      <c r="BZ3987" s="177" t="s">
        <v>266</v>
      </c>
      <c r="CA3987" s="177">
        <v>3</v>
      </c>
      <c r="CB3987" s="177" t="s">
        <v>264</v>
      </c>
      <c r="CC3987" s="122">
        <v>5819.02</v>
      </c>
      <c r="CD3987" s="178" t="s">
        <v>3103</v>
      </c>
      <c r="CE3987" s="177" t="s">
        <v>270</v>
      </c>
      <c r="CF3987" s="177" t="s">
        <v>1270</v>
      </c>
      <c r="CG3987" s="83" t="s">
        <v>9</v>
      </c>
      <c r="CH3987" s="57"/>
      <c r="CV3987" s="51"/>
      <c r="CW3987" s="51"/>
      <c r="CX3987" s="51"/>
      <c r="CY3987" s="51"/>
      <c r="CZ3987" s="51"/>
      <c r="DA3987" s="51"/>
      <c r="DB3987" s="51"/>
      <c r="DC3987" s="51"/>
      <c r="DD3987" s="51"/>
    </row>
    <row r="3988" spans="73:108" ht="15" x14ac:dyDescent="0.25">
      <c r="BU3988" s="91"/>
      <c r="BV3988" s="177">
        <v>2009</v>
      </c>
      <c r="BW3988" s="177">
        <v>3</v>
      </c>
      <c r="BX3988" s="177" t="s">
        <v>269</v>
      </c>
      <c r="BY3988" s="177" t="s">
        <v>262</v>
      </c>
      <c r="BZ3988" s="177" t="s">
        <v>266</v>
      </c>
      <c r="CA3988" s="177">
        <v>3</v>
      </c>
      <c r="CB3988" s="177" t="s">
        <v>264</v>
      </c>
      <c r="CC3988" s="122">
        <v>6871.79</v>
      </c>
      <c r="CD3988" s="178" t="s">
        <v>3122</v>
      </c>
      <c r="CE3988" s="177" t="s">
        <v>270</v>
      </c>
      <c r="CF3988" s="177" t="s">
        <v>1281</v>
      </c>
      <c r="CG3988" s="83" t="s">
        <v>9</v>
      </c>
      <c r="CH3988" s="57"/>
      <c r="CV3988" s="51"/>
      <c r="CW3988" s="51"/>
      <c r="CX3988" s="51"/>
      <c r="CY3988" s="51"/>
      <c r="CZ3988" s="51"/>
      <c r="DA3988" s="51"/>
      <c r="DB3988" s="51"/>
      <c r="DC3988" s="51"/>
      <c r="DD3988" s="51"/>
    </row>
    <row r="3989" spans="73:108" ht="15" x14ac:dyDescent="0.25">
      <c r="BU3989" s="91"/>
      <c r="BV3989" s="177">
        <v>2009</v>
      </c>
      <c r="BW3989" s="177">
        <v>3</v>
      </c>
      <c r="BX3989" s="177" t="s">
        <v>269</v>
      </c>
      <c r="BY3989" s="177" t="s">
        <v>262</v>
      </c>
      <c r="BZ3989" s="177" t="s">
        <v>277</v>
      </c>
      <c r="CA3989" s="177">
        <v>7</v>
      </c>
      <c r="CB3989" s="177" t="s">
        <v>264</v>
      </c>
      <c r="CC3989" s="122">
        <v>1509.77</v>
      </c>
      <c r="CD3989" s="178" t="s">
        <v>3120</v>
      </c>
      <c r="CE3989" s="177" t="s">
        <v>270</v>
      </c>
      <c r="CF3989" s="177" t="s">
        <v>1280</v>
      </c>
      <c r="CG3989" s="83" t="s">
        <v>89</v>
      </c>
      <c r="CH3989" s="57"/>
      <c r="CV3989" s="51"/>
      <c r="CW3989" s="51"/>
      <c r="CX3989" s="51"/>
      <c r="CY3989" s="51"/>
      <c r="CZ3989" s="51"/>
      <c r="DA3989" s="51"/>
      <c r="DB3989" s="51"/>
      <c r="DC3989" s="51"/>
      <c r="DD3989" s="51"/>
    </row>
    <row r="3990" spans="73:108" ht="15" x14ac:dyDescent="0.25">
      <c r="BU3990" s="91"/>
      <c r="BV3990" s="177">
        <v>2009</v>
      </c>
      <c r="BW3990" s="177">
        <v>4</v>
      </c>
      <c r="BX3990" s="177" t="s">
        <v>269</v>
      </c>
      <c r="BY3990" s="177" t="s">
        <v>262</v>
      </c>
      <c r="BZ3990" s="177" t="s">
        <v>277</v>
      </c>
      <c r="CA3990" s="177">
        <v>3</v>
      </c>
      <c r="CB3990" s="177" t="s">
        <v>264</v>
      </c>
      <c r="CC3990" s="122">
        <v>7021.6</v>
      </c>
      <c r="CD3990" s="178" t="s">
        <v>3126</v>
      </c>
      <c r="CE3990" s="177" t="s">
        <v>270</v>
      </c>
      <c r="CF3990" s="177" t="s">
        <v>1291</v>
      </c>
      <c r="CG3990" s="83" t="s">
        <v>9</v>
      </c>
      <c r="CH3990" s="57"/>
      <c r="CV3990" s="51"/>
      <c r="CW3990" s="51"/>
      <c r="CX3990" s="51"/>
      <c r="CY3990" s="51"/>
      <c r="CZ3990" s="51"/>
      <c r="DA3990" s="51"/>
      <c r="DB3990" s="51"/>
      <c r="DC3990" s="51"/>
      <c r="DD3990" s="51"/>
    </row>
    <row r="3991" spans="73:108" ht="15" x14ac:dyDescent="0.25">
      <c r="BU3991" s="91"/>
      <c r="BV3991" s="177">
        <v>2009</v>
      </c>
      <c r="BW3991" s="177">
        <v>4</v>
      </c>
      <c r="BX3991" s="177" t="s">
        <v>269</v>
      </c>
      <c r="BY3991" s="177" t="s">
        <v>262</v>
      </c>
      <c r="BZ3991" s="177" t="s">
        <v>277</v>
      </c>
      <c r="CA3991" s="177">
        <v>3</v>
      </c>
      <c r="CB3991" s="177" t="s">
        <v>264</v>
      </c>
      <c r="CC3991" s="122">
        <v>6234.4</v>
      </c>
      <c r="CD3991" s="178" t="s">
        <v>3127</v>
      </c>
      <c r="CE3991" s="177" t="s">
        <v>270</v>
      </c>
      <c r="CF3991" s="177" t="s">
        <v>1302</v>
      </c>
      <c r="CG3991" s="83" t="s">
        <v>9</v>
      </c>
      <c r="CH3991" s="57"/>
      <c r="CV3991" s="51"/>
      <c r="CW3991" s="51"/>
      <c r="CX3991" s="51"/>
      <c r="CY3991" s="51"/>
      <c r="CZ3991" s="51"/>
      <c r="DA3991" s="51"/>
      <c r="DB3991" s="51"/>
      <c r="DC3991" s="51"/>
      <c r="DD3991" s="51"/>
    </row>
    <row r="3992" spans="73:108" ht="15" x14ac:dyDescent="0.25">
      <c r="BU3992" s="91"/>
      <c r="BV3992" s="177">
        <v>2009</v>
      </c>
      <c r="BW3992" s="177">
        <v>4</v>
      </c>
      <c r="BX3992" s="177" t="s">
        <v>269</v>
      </c>
      <c r="BY3992" s="177" t="s">
        <v>262</v>
      </c>
      <c r="BZ3992" s="177" t="s">
        <v>277</v>
      </c>
      <c r="CA3992" s="177">
        <v>3</v>
      </c>
      <c r="CB3992" s="177" t="s">
        <v>264</v>
      </c>
      <c r="CC3992" s="122">
        <v>398.64</v>
      </c>
      <c r="CD3992" s="178" t="s">
        <v>3128</v>
      </c>
      <c r="CE3992" s="177" t="s">
        <v>270</v>
      </c>
      <c r="CF3992" s="177" t="s">
        <v>1307</v>
      </c>
      <c r="CG3992" s="83" t="s">
        <v>9</v>
      </c>
      <c r="CH3992" s="57"/>
      <c r="CV3992" s="51"/>
      <c r="CW3992" s="51"/>
      <c r="CX3992" s="51"/>
      <c r="CY3992" s="51"/>
      <c r="CZ3992" s="51"/>
      <c r="DA3992" s="51"/>
      <c r="DB3992" s="51"/>
      <c r="DC3992" s="51"/>
      <c r="DD3992" s="51"/>
    </row>
    <row r="3993" spans="73:108" ht="15" x14ac:dyDescent="0.25">
      <c r="BU3993" s="91"/>
      <c r="BV3993" s="177">
        <v>2009</v>
      </c>
      <c r="BW3993" s="177">
        <v>4</v>
      </c>
      <c r="BX3993" s="177" t="s">
        <v>269</v>
      </c>
      <c r="BY3993" s="177" t="s">
        <v>262</v>
      </c>
      <c r="BZ3993" s="177" t="s">
        <v>277</v>
      </c>
      <c r="CA3993" s="177">
        <v>3</v>
      </c>
      <c r="CB3993" s="177" t="s">
        <v>264</v>
      </c>
      <c r="CC3993" s="122">
        <v>7186.24</v>
      </c>
      <c r="CD3993" s="178" t="s">
        <v>3129</v>
      </c>
      <c r="CE3993" s="177" t="s">
        <v>270</v>
      </c>
      <c r="CF3993" s="177" t="s">
        <v>1297</v>
      </c>
      <c r="CG3993" s="83" t="s">
        <v>9</v>
      </c>
      <c r="CH3993" s="57"/>
      <c r="CV3993" s="51"/>
      <c r="CW3993" s="51"/>
      <c r="CX3993" s="51"/>
      <c r="CY3993" s="51"/>
      <c r="CZ3993" s="51"/>
      <c r="DA3993" s="51"/>
      <c r="DB3993" s="51"/>
      <c r="DC3993" s="51"/>
      <c r="DD3993" s="51"/>
    </row>
    <row r="3994" spans="73:108" ht="15" x14ac:dyDescent="0.25">
      <c r="BU3994" s="91"/>
      <c r="BV3994" s="177">
        <v>2009</v>
      </c>
      <c r="BW3994" s="177">
        <v>4</v>
      </c>
      <c r="BX3994" s="177" t="s">
        <v>269</v>
      </c>
      <c r="BY3994" s="177" t="s">
        <v>262</v>
      </c>
      <c r="BZ3994" s="177" t="s">
        <v>277</v>
      </c>
      <c r="CA3994" s="177">
        <v>3</v>
      </c>
      <c r="CB3994" s="177" t="s">
        <v>264</v>
      </c>
      <c r="CC3994" s="122">
        <v>7446.12</v>
      </c>
      <c r="CD3994" s="178" t="s">
        <v>3130</v>
      </c>
      <c r="CE3994" s="177" t="s">
        <v>270</v>
      </c>
      <c r="CF3994" s="177" t="s">
        <v>1303</v>
      </c>
      <c r="CG3994" s="83" t="s">
        <v>9</v>
      </c>
      <c r="CH3994" s="57"/>
      <c r="CV3994" s="51"/>
      <c r="CW3994" s="51"/>
      <c r="CX3994" s="51"/>
      <c r="CY3994" s="51"/>
      <c r="CZ3994" s="51"/>
      <c r="DA3994" s="51"/>
      <c r="DB3994" s="51"/>
      <c r="DC3994" s="51"/>
      <c r="DD3994" s="51"/>
    </row>
    <row r="3995" spans="73:108" ht="15" x14ac:dyDescent="0.25">
      <c r="BU3995" s="91"/>
      <c r="BV3995" s="177">
        <v>2009</v>
      </c>
      <c r="BW3995" s="177">
        <v>4</v>
      </c>
      <c r="BX3995" s="177" t="s">
        <v>269</v>
      </c>
      <c r="BY3995" s="177" t="s">
        <v>262</v>
      </c>
      <c r="BZ3995" s="177" t="s">
        <v>277</v>
      </c>
      <c r="CA3995" s="177">
        <v>3</v>
      </c>
      <c r="CB3995" s="177" t="s">
        <v>264</v>
      </c>
      <c r="CC3995" s="122">
        <v>16126.19</v>
      </c>
      <c r="CD3995" s="178" t="s">
        <v>3131</v>
      </c>
      <c r="CE3995" s="177" t="s">
        <v>270</v>
      </c>
      <c r="CF3995" s="177" t="s">
        <v>1296</v>
      </c>
      <c r="CG3995" s="83" t="s">
        <v>9</v>
      </c>
      <c r="CH3995" s="57"/>
      <c r="CV3995" s="51"/>
      <c r="CW3995" s="51"/>
      <c r="CX3995" s="51"/>
      <c r="CY3995" s="51"/>
      <c r="CZ3995" s="51"/>
      <c r="DA3995" s="51"/>
      <c r="DB3995" s="51"/>
      <c r="DC3995" s="51"/>
      <c r="DD3995" s="51"/>
    </row>
    <row r="3996" spans="73:108" ht="15" x14ac:dyDescent="0.25">
      <c r="BU3996" s="91"/>
      <c r="BV3996" s="177">
        <v>2009</v>
      </c>
      <c r="BW3996" s="177">
        <v>4</v>
      </c>
      <c r="BX3996" s="177" t="s">
        <v>269</v>
      </c>
      <c r="BY3996" s="177" t="s">
        <v>262</v>
      </c>
      <c r="BZ3996" s="177" t="s">
        <v>277</v>
      </c>
      <c r="CA3996" s="177">
        <v>3</v>
      </c>
      <c r="CB3996" s="177" t="s">
        <v>264</v>
      </c>
      <c r="CC3996" s="122">
        <v>4825.6000000000004</v>
      </c>
      <c r="CD3996" s="178" t="s">
        <v>3132</v>
      </c>
      <c r="CE3996" s="177" t="s">
        <v>270</v>
      </c>
      <c r="CF3996" s="177" t="s">
        <v>1293</v>
      </c>
      <c r="CG3996" s="83" t="s">
        <v>9</v>
      </c>
      <c r="CH3996" s="57"/>
      <c r="CV3996" s="51"/>
      <c r="CW3996" s="51"/>
      <c r="CX3996" s="51"/>
      <c r="CY3996" s="51"/>
      <c r="CZ3996" s="51"/>
      <c r="DA3996" s="51"/>
      <c r="DB3996" s="51"/>
      <c r="DC3996" s="51"/>
      <c r="DD3996" s="51"/>
    </row>
    <row r="3997" spans="73:108" ht="15" x14ac:dyDescent="0.25">
      <c r="BU3997" s="91"/>
      <c r="BV3997" s="177">
        <v>2009</v>
      </c>
      <c r="BW3997" s="177">
        <v>4</v>
      </c>
      <c r="BX3997" s="177" t="s">
        <v>269</v>
      </c>
      <c r="BY3997" s="177" t="s">
        <v>262</v>
      </c>
      <c r="BZ3997" s="177" t="s">
        <v>277</v>
      </c>
      <c r="CA3997" s="177">
        <v>3</v>
      </c>
      <c r="CB3997" s="177" t="s">
        <v>264</v>
      </c>
      <c r="CC3997" s="122">
        <v>8777.6</v>
      </c>
      <c r="CD3997" s="178" t="s">
        <v>3133</v>
      </c>
      <c r="CE3997" s="177" t="s">
        <v>270</v>
      </c>
      <c r="CF3997" s="177" t="s">
        <v>1306</v>
      </c>
      <c r="CG3997" s="83" t="s">
        <v>9</v>
      </c>
      <c r="CH3997" s="57"/>
      <c r="CV3997" s="51"/>
      <c r="CW3997" s="51"/>
      <c r="CX3997" s="51"/>
      <c r="CY3997" s="51"/>
      <c r="CZ3997" s="51"/>
      <c r="DA3997" s="51"/>
      <c r="DB3997" s="51"/>
      <c r="DC3997" s="51"/>
      <c r="DD3997" s="51"/>
    </row>
    <row r="3998" spans="73:108" ht="15" x14ac:dyDescent="0.25">
      <c r="BU3998" s="91"/>
      <c r="BV3998" s="177">
        <v>2009</v>
      </c>
      <c r="BW3998" s="177">
        <v>4</v>
      </c>
      <c r="BX3998" s="177" t="s">
        <v>269</v>
      </c>
      <c r="BY3998" s="177" t="s">
        <v>262</v>
      </c>
      <c r="BZ3998" s="177" t="s">
        <v>277</v>
      </c>
      <c r="CA3998" s="177">
        <v>3</v>
      </c>
      <c r="CB3998" s="177" t="s">
        <v>264</v>
      </c>
      <c r="CC3998" s="122">
        <v>2293.3000000000002</v>
      </c>
      <c r="CD3998" s="178" t="s">
        <v>3134</v>
      </c>
      <c r="CE3998" s="177" t="s">
        <v>270</v>
      </c>
      <c r="CF3998" s="177" t="s">
        <v>1292</v>
      </c>
      <c r="CG3998" s="83" t="s">
        <v>9</v>
      </c>
      <c r="CH3998" s="57"/>
      <c r="CV3998" s="51"/>
      <c r="CW3998" s="51"/>
      <c r="CX3998" s="51"/>
      <c r="CY3998" s="51"/>
      <c r="CZ3998" s="51"/>
      <c r="DA3998" s="51"/>
      <c r="DB3998" s="51"/>
      <c r="DC3998" s="51"/>
      <c r="DD3998" s="51"/>
    </row>
    <row r="3999" spans="73:108" ht="15" x14ac:dyDescent="0.25">
      <c r="BU3999" s="91"/>
      <c r="BV3999" s="177">
        <v>2009</v>
      </c>
      <c r="BW3999" s="177">
        <v>4</v>
      </c>
      <c r="BX3999" s="177" t="s">
        <v>269</v>
      </c>
      <c r="BY3999" s="177" t="s">
        <v>262</v>
      </c>
      <c r="BZ3999" s="177" t="s">
        <v>277</v>
      </c>
      <c r="CA3999" s="177">
        <v>3</v>
      </c>
      <c r="CB3999" s="177" t="s">
        <v>264</v>
      </c>
      <c r="CC3999" s="122">
        <v>1307.82</v>
      </c>
      <c r="CD3999" s="178" t="s">
        <v>3135</v>
      </c>
      <c r="CE3999" s="177" t="s">
        <v>270</v>
      </c>
      <c r="CF3999" s="177" t="s">
        <v>1289</v>
      </c>
      <c r="CG3999" s="83" t="s">
        <v>9</v>
      </c>
      <c r="CH3999" s="57"/>
      <c r="CV3999" s="51"/>
      <c r="CW3999" s="51"/>
      <c r="CX3999" s="51"/>
      <c r="CY3999" s="51"/>
      <c r="CZ3999" s="51"/>
      <c r="DA3999" s="51"/>
      <c r="DB3999" s="51"/>
      <c r="DC3999" s="51"/>
      <c r="DD3999" s="51"/>
    </row>
    <row r="4000" spans="73:108" ht="15" x14ac:dyDescent="0.25">
      <c r="BU4000" s="91"/>
      <c r="BV4000" s="177">
        <v>2009</v>
      </c>
      <c r="BW4000" s="177">
        <v>4</v>
      </c>
      <c r="BX4000" s="177" t="s">
        <v>269</v>
      </c>
      <c r="BY4000" s="177" t="s">
        <v>262</v>
      </c>
      <c r="BZ4000" s="177" t="s">
        <v>277</v>
      </c>
      <c r="CA4000" s="177">
        <v>3</v>
      </c>
      <c r="CB4000" s="177" t="s">
        <v>264</v>
      </c>
      <c r="CC4000" s="122">
        <v>491.28</v>
      </c>
      <c r="CD4000" s="178" t="s">
        <v>3136</v>
      </c>
      <c r="CE4000" s="177" t="s">
        <v>270</v>
      </c>
      <c r="CF4000" s="177" t="s">
        <v>1290</v>
      </c>
      <c r="CG4000" s="83" t="s">
        <v>9</v>
      </c>
      <c r="CH4000" s="57"/>
      <c r="CV4000" s="51"/>
      <c r="CW4000" s="51"/>
      <c r="CX4000" s="51"/>
      <c r="CY4000" s="51"/>
      <c r="CZ4000" s="51"/>
      <c r="DA4000" s="51"/>
      <c r="DB4000" s="51"/>
      <c r="DC4000" s="51"/>
      <c r="DD4000" s="51"/>
    </row>
    <row r="4001" spans="73:108" ht="15" x14ac:dyDescent="0.25">
      <c r="BU4001" s="91"/>
      <c r="BV4001" s="177">
        <v>2009</v>
      </c>
      <c r="BW4001" s="177">
        <v>4</v>
      </c>
      <c r="BX4001" s="177" t="s">
        <v>269</v>
      </c>
      <c r="BY4001" s="177" t="s">
        <v>262</v>
      </c>
      <c r="BZ4001" s="177" t="s">
        <v>277</v>
      </c>
      <c r="CA4001" s="177">
        <v>3</v>
      </c>
      <c r="CB4001" s="177" t="s">
        <v>264</v>
      </c>
      <c r="CC4001" s="122">
        <v>1553.46</v>
      </c>
      <c r="CD4001" s="178" t="s">
        <v>3137</v>
      </c>
      <c r="CE4001" s="177" t="s">
        <v>270</v>
      </c>
      <c r="CF4001" s="177" t="s">
        <v>1304</v>
      </c>
      <c r="CG4001" s="83" t="s">
        <v>9</v>
      </c>
      <c r="CH4001" s="57"/>
      <c r="CV4001" s="51"/>
      <c r="CW4001" s="51"/>
      <c r="CX4001" s="51"/>
      <c r="CY4001" s="51"/>
      <c r="CZ4001" s="51"/>
      <c r="DA4001" s="51"/>
      <c r="DB4001" s="51"/>
      <c r="DC4001" s="51"/>
      <c r="DD4001" s="51"/>
    </row>
    <row r="4002" spans="73:108" ht="15" x14ac:dyDescent="0.25">
      <c r="BU4002" s="91"/>
      <c r="BV4002" s="177">
        <v>2009</v>
      </c>
      <c r="BW4002" s="177">
        <v>4</v>
      </c>
      <c r="BX4002" s="177" t="s">
        <v>269</v>
      </c>
      <c r="BY4002" s="177" t="s">
        <v>262</v>
      </c>
      <c r="BZ4002" s="177" t="s">
        <v>277</v>
      </c>
      <c r="CA4002" s="177">
        <v>3</v>
      </c>
      <c r="CB4002" s="177" t="s">
        <v>264</v>
      </c>
      <c r="CC4002" s="122">
        <v>736.92</v>
      </c>
      <c r="CD4002" s="178" t="s">
        <v>3138</v>
      </c>
      <c r="CE4002" s="177" t="s">
        <v>270</v>
      </c>
      <c r="CF4002" s="177" t="s">
        <v>1305</v>
      </c>
      <c r="CG4002" s="83" t="s">
        <v>9</v>
      </c>
      <c r="CH4002" s="57"/>
      <c r="CV4002" s="51"/>
      <c r="CW4002" s="51"/>
      <c r="CX4002" s="51"/>
      <c r="CY4002" s="51"/>
      <c r="CZ4002" s="51"/>
      <c r="DA4002" s="51"/>
      <c r="DB4002" s="51"/>
      <c r="DC4002" s="51"/>
      <c r="DD4002" s="51"/>
    </row>
    <row r="4003" spans="73:108" ht="15" x14ac:dyDescent="0.25">
      <c r="BU4003" s="91"/>
      <c r="BV4003" s="177">
        <v>2009</v>
      </c>
      <c r="BW4003" s="177">
        <v>4</v>
      </c>
      <c r="BX4003" s="177" t="s">
        <v>269</v>
      </c>
      <c r="BY4003" s="177" t="s">
        <v>262</v>
      </c>
      <c r="BZ4003" s="177" t="s">
        <v>277</v>
      </c>
      <c r="CA4003" s="177">
        <v>3</v>
      </c>
      <c r="CB4003" s="177" t="s">
        <v>264</v>
      </c>
      <c r="CC4003" s="122">
        <v>4804.38</v>
      </c>
      <c r="CD4003" s="178" t="s">
        <v>3139</v>
      </c>
      <c r="CE4003" s="177" t="s">
        <v>270</v>
      </c>
      <c r="CF4003" s="177" t="s">
        <v>1301</v>
      </c>
      <c r="CG4003" s="83" t="s">
        <v>9</v>
      </c>
      <c r="CH4003" s="57"/>
      <c r="CV4003" s="51"/>
      <c r="CW4003" s="51"/>
      <c r="CX4003" s="51"/>
      <c r="CY4003" s="51"/>
      <c r="CZ4003" s="51"/>
      <c r="DA4003" s="51"/>
      <c r="DB4003" s="51"/>
      <c r="DC4003" s="51"/>
      <c r="DD4003" s="51"/>
    </row>
    <row r="4004" spans="73:108" ht="15" x14ac:dyDescent="0.25">
      <c r="BU4004" s="91"/>
      <c r="BV4004" s="177">
        <v>2009</v>
      </c>
      <c r="BW4004" s="177">
        <v>4</v>
      </c>
      <c r="BX4004" s="177" t="s">
        <v>269</v>
      </c>
      <c r="BY4004" s="177" t="s">
        <v>262</v>
      </c>
      <c r="BZ4004" s="177" t="s">
        <v>277</v>
      </c>
      <c r="CA4004" s="177">
        <v>3</v>
      </c>
      <c r="CB4004" s="177" t="s">
        <v>264</v>
      </c>
      <c r="CC4004" s="122">
        <v>5936.14</v>
      </c>
      <c r="CD4004" s="178" t="s">
        <v>3140</v>
      </c>
      <c r="CE4004" s="177" t="s">
        <v>270</v>
      </c>
      <c r="CF4004" s="177" t="s">
        <v>1287</v>
      </c>
      <c r="CG4004" s="83" t="s">
        <v>9</v>
      </c>
      <c r="CH4004" s="57"/>
      <c r="CV4004" s="51"/>
      <c r="CW4004" s="51"/>
      <c r="CX4004" s="51"/>
      <c r="CY4004" s="51"/>
      <c r="CZ4004" s="51"/>
      <c r="DA4004" s="51"/>
      <c r="DB4004" s="51"/>
      <c r="DC4004" s="51"/>
      <c r="DD4004" s="51"/>
    </row>
    <row r="4005" spans="73:108" ht="15" x14ac:dyDescent="0.25">
      <c r="BU4005" s="91"/>
      <c r="BV4005" s="177">
        <v>2009</v>
      </c>
      <c r="BW4005" s="177">
        <v>4</v>
      </c>
      <c r="BX4005" s="177" t="s">
        <v>269</v>
      </c>
      <c r="BY4005" s="177" t="s">
        <v>262</v>
      </c>
      <c r="BZ4005" s="177" t="s">
        <v>277</v>
      </c>
      <c r="CA4005" s="177">
        <v>3</v>
      </c>
      <c r="CB4005" s="177" t="s">
        <v>264</v>
      </c>
      <c r="CC4005" s="122">
        <v>5430.7</v>
      </c>
      <c r="CD4005" s="178" t="s">
        <v>3141</v>
      </c>
      <c r="CE4005" s="177" t="s">
        <v>270</v>
      </c>
      <c r="CF4005" s="177" t="s">
        <v>1295</v>
      </c>
      <c r="CG4005" s="83" t="s">
        <v>9</v>
      </c>
      <c r="CH4005" s="57"/>
      <c r="CV4005" s="51"/>
      <c r="CW4005" s="51"/>
      <c r="CX4005" s="51"/>
      <c r="CY4005" s="51"/>
      <c r="CZ4005" s="51"/>
      <c r="DA4005" s="51"/>
      <c r="DB4005" s="51"/>
      <c r="DC4005" s="51"/>
      <c r="DD4005" s="51"/>
    </row>
    <row r="4006" spans="73:108" ht="15" x14ac:dyDescent="0.25">
      <c r="BU4006" s="91"/>
      <c r="BV4006" s="177">
        <v>2009</v>
      </c>
      <c r="BW4006" s="177">
        <v>4</v>
      </c>
      <c r="BX4006" s="177" t="s">
        <v>269</v>
      </c>
      <c r="BY4006" s="177" t="s">
        <v>262</v>
      </c>
      <c r="BZ4006" s="177" t="s">
        <v>277</v>
      </c>
      <c r="CA4006" s="177">
        <v>3</v>
      </c>
      <c r="CB4006" s="177" t="s">
        <v>264</v>
      </c>
      <c r="CC4006" s="122">
        <v>5661.02</v>
      </c>
      <c r="CD4006" s="178" t="s">
        <v>3142</v>
      </c>
      <c r="CE4006" s="177" t="s">
        <v>270</v>
      </c>
      <c r="CF4006" s="177" t="s">
        <v>1288</v>
      </c>
      <c r="CG4006" s="83" t="s">
        <v>9</v>
      </c>
      <c r="CH4006" s="57"/>
      <c r="CV4006" s="51"/>
      <c r="CW4006" s="51"/>
      <c r="CX4006" s="51"/>
      <c r="CY4006" s="51"/>
      <c r="CZ4006" s="51"/>
      <c r="DA4006" s="51"/>
      <c r="DB4006" s="51"/>
      <c r="DC4006" s="51"/>
      <c r="DD4006" s="51"/>
    </row>
    <row r="4007" spans="73:108" ht="15" x14ac:dyDescent="0.25">
      <c r="BU4007" s="91"/>
      <c r="BV4007" s="177">
        <v>2009</v>
      </c>
      <c r="BW4007" s="177">
        <v>4</v>
      </c>
      <c r="BX4007" s="177" t="s">
        <v>269</v>
      </c>
      <c r="BY4007" s="177" t="s">
        <v>262</v>
      </c>
      <c r="BZ4007" s="177" t="s">
        <v>277</v>
      </c>
      <c r="CA4007" s="177">
        <v>3</v>
      </c>
      <c r="CB4007" s="177" t="s">
        <v>264</v>
      </c>
      <c r="CC4007" s="122">
        <v>1906.14</v>
      </c>
      <c r="CD4007" s="178" t="s">
        <v>3143</v>
      </c>
      <c r="CE4007" s="177" t="s">
        <v>270</v>
      </c>
      <c r="CF4007" s="177" t="s">
        <v>1294</v>
      </c>
      <c r="CG4007" s="83" t="s">
        <v>9</v>
      </c>
      <c r="CH4007" s="57"/>
      <c r="CV4007" s="51"/>
      <c r="CW4007" s="51"/>
      <c r="CX4007" s="51"/>
      <c r="CY4007" s="51"/>
      <c r="CZ4007" s="51"/>
      <c r="DA4007" s="51"/>
      <c r="DB4007" s="51"/>
      <c r="DC4007" s="51"/>
      <c r="DD4007" s="51"/>
    </row>
    <row r="4008" spans="73:108" ht="15" x14ac:dyDescent="0.25">
      <c r="BU4008" s="91"/>
      <c r="BV4008" s="177">
        <v>2009</v>
      </c>
      <c r="BW4008" s="177">
        <v>4</v>
      </c>
      <c r="BX4008" s="177" t="s">
        <v>269</v>
      </c>
      <c r="BY4008" s="177" t="s">
        <v>262</v>
      </c>
      <c r="BZ4008" s="177" t="s">
        <v>277</v>
      </c>
      <c r="CA4008" s="177">
        <v>3</v>
      </c>
      <c r="CB4008" s="177" t="s">
        <v>264</v>
      </c>
      <c r="CC4008" s="122">
        <v>6221.52</v>
      </c>
      <c r="CD4008" s="178" t="s">
        <v>3144</v>
      </c>
      <c r="CE4008" s="177" t="s">
        <v>270</v>
      </c>
      <c r="CF4008" s="177" t="s">
        <v>1308</v>
      </c>
      <c r="CG4008" s="83" t="s">
        <v>9</v>
      </c>
      <c r="CH4008" s="57"/>
      <c r="CV4008" s="51"/>
      <c r="CW4008" s="51"/>
      <c r="CX4008" s="51"/>
      <c r="CY4008" s="51"/>
      <c r="CZ4008" s="51"/>
      <c r="DA4008" s="51"/>
      <c r="DB4008" s="51"/>
      <c r="DC4008" s="51"/>
      <c r="DD4008" s="51"/>
    </row>
    <row r="4009" spans="73:108" ht="15" x14ac:dyDescent="0.25">
      <c r="BU4009" s="91"/>
      <c r="BV4009" s="177">
        <v>2009</v>
      </c>
      <c r="BW4009" s="177">
        <v>4</v>
      </c>
      <c r="BX4009" s="177" t="s">
        <v>269</v>
      </c>
      <c r="BY4009" s="177" t="s">
        <v>262</v>
      </c>
      <c r="BZ4009" s="177" t="s">
        <v>277</v>
      </c>
      <c r="CA4009" s="177">
        <v>3</v>
      </c>
      <c r="CB4009" s="177" t="s">
        <v>264</v>
      </c>
      <c r="CC4009" s="122">
        <v>4162.32</v>
      </c>
      <c r="CD4009" s="178" t="s">
        <v>3145</v>
      </c>
      <c r="CE4009" s="177" t="s">
        <v>270</v>
      </c>
      <c r="CF4009" s="177" t="s">
        <v>1299</v>
      </c>
      <c r="CG4009" s="83" t="s">
        <v>9</v>
      </c>
      <c r="CH4009" s="57"/>
      <c r="CV4009" s="51"/>
      <c r="CW4009" s="51"/>
      <c r="CX4009" s="51"/>
      <c r="CY4009" s="51"/>
      <c r="CZ4009" s="51"/>
      <c r="DA4009" s="51"/>
      <c r="DB4009" s="51"/>
      <c r="DC4009" s="51"/>
      <c r="DD4009" s="51"/>
    </row>
    <row r="4010" spans="73:108" ht="15" x14ac:dyDescent="0.25">
      <c r="BU4010" s="91"/>
      <c r="BV4010" s="177">
        <v>2009</v>
      </c>
      <c r="BW4010" s="177">
        <v>4</v>
      </c>
      <c r="BX4010" s="177" t="s">
        <v>269</v>
      </c>
      <c r="BY4010" s="177" t="s">
        <v>262</v>
      </c>
      <c r="BZ4010" s="177" t="s">
        <v>277</v>
      </c>
      <c r="CA4010" s="177">
        <v>3</v>
      </c>
      <c r="CB4010" s="177" t="s">
        <v>264</v>
      </c>
      <c r="CC4010" s="122">
        <v>4170.3999999999996</v>
      </c>
      <c r="CD4010" s="178" t="s">
        <v>3146</v>
      </c>
      <c r="CE4010" s="177" t="s">
        <v>270</v>
      </c>
      <c r="CF4010" s="177" t="s">
        <v>1298</v>
      </c>
      <c r="CG4010" s="83" t="s">
        <v>9</v>
      </c>
      <c r="CH4010" s="57"/>
      <c r="CV4010" s="51"/>
      <c r="CW4010" s="51"/>
      <c r="CX4010" s="51"/>
      <c r="CY4010" s="51"/>
      <c r="CZ4010" s="51"/>
      <c r="DA4010" s="51"/>
      <c r="DB4010" s="51"/>
      <c r="DC4010" s="51"/>
      <c r="DD4010" s="51"/>
    </row>
    <row r="4011" spans="73:108" ht="15" x14ac:dyDescent="0.25">
      <c r="BU4011" s="91"/>
      <c r="BV4011" s="177">
        <v>2009</v>
      </c>
      <c r="BW4011" s="177">
        <v>4</v>
      </c>
      <c r="BX4011" s="177" t="s">
        <v>269</v>
      </c>
      <c r="BY4011" s="177" t="s">
        <v>262</v>
      </c>
      <c r="BZ4011" s="177" t="s">
        <v>277</v>
      </c>
      <c r="CA4011" s="177">
        <v>3</v>
      </c>
      <c r="CB4011" s="177" t="s">
        <v>264</v>
      </c>
      <c r="CC4011" s="122">
        <v>5336.67</v>
      </c>
      <c r="CD4011" s="178" t="s">
        <v>3147</v>
      </c>
      <c r="CE4011" s="177" t="s">
        <v>270</v>
      </c>
      <c r="CF4011" s="177" t="s">
        <v>1300</v>
      </c>
      <c r="CG4011" s="83" t="s">
        <v>9</v>
      </c>
      <c r="CH4011" s="57"/>
      <c r="CV4011" s="51"/>
      <c r="CW4011" s="51"/>
      <c r="CX4011" s="51"/>
      <c r="CY4011" s="51"/>
      <c r="CZ4011" s="51"/>
      <c r="DA4011" s="51"/>
      <c r="DB4011" s="51"/>
      <c r="DC4011" s="51"/>
      <c r="DD4011" s="51"/>
    </row>
    <row r="4012" spans="73:108" ht="15" x14ac:dyDescent="0.25">
      <c r="BU4012" s="91"/>
      <c r="BV4012" s="177">
        <v>2009</v>
      </c>
      <c r="BW4012" s="177">
        <v>4</v>
      </c>
      <c r="BX4012" s="177" t="s">
        <v>269</v>
      </c>
      <c r="BY4012" s="177" t="s">
        <v>262</v>
      </c>
      <c r="BZ4012" s="177" t="s">
        <v>277</v>
      </c>
      <c r="CA4012" s="177">
        <v>3</v>
      </c>
      <c r="CB4012" s="177" t="s">
        <v>389</v>
      </c>
      <c r="CC4012" s="122">
        <v>1500.12</v>
      </c>
      <c r="CD4012" s="178" t="s">
        <v>3148</v>
      </c>
      <c r="CE4012" s="177" t="s">
        <v>270</v>
      </c>
      <c r="CF4012" s="177" t="s">
        <v>1309</v>
      </c>
      <c r="CG4012" s="83" t="s">
        <v>9</v>
      </c>
      <c r="CH4012" s="57"/>
      <c r="CV4012" s="51"/>
      <c r="CW4012" s="51"/>
      <c r="CX4012" s="51"/>
      <c r="CY4012" s="51"/>
      <c r="CZ4012" s="51"/>
      <c r="DA4012" s="51"/>
      <c r="DB4012" s="51"/>
      <c r="DC4012" s="51"/>
      <c r="DD4012" s="51"/>
    </row>
    <row r="4013" spans="73:108" ht="15" x14ac:dyDescent="0.25">
      <c r="BU4013" s="91"/>
      <c r="BV4013" s="177">
        <v>2009</v>
      </c>
      <c r="BW4013" s="177">
        <v>4</v>
      </c>
      <c r="BX4013" s="177" t="s">
        <v>269</v>
      </c>
      <c r="BY4013" s="177" t="s">
        <v>262</v>
      </c>
      <c r="BZ4013" s="177" t="s">
        <v>277</v>
      </c>
      <c r="CA4013" s="177">
        <v>3</v>
      </c>
      <c r="CB4013" s="177" t="s">
        <v>389</v>
      </c>
      <c r="CC4013" s="122">
        <v>2536.09</v>
      </c>
      <c r="CD4013" s="178" t="s">
        <v>3149</v>
      </c>
      <c r="CE4013" s="177" t="s">
        <v>270</v>
      </c>
      <c r="CF4013" s="177" t="s">
        <v>1310</v>
      </c>
      <c r="CG4013" s="83" t="s">
        <v>9</v>
      </c>
      <c r="CH4013" s="57"/>
      <c r="CV4013" s="51"/>
      <c r="CW4013" s="51"/>
      <c r="CX4013" s="51"/>
      <c r="CY4013" s="51"/>
      <c r="CZ4013" s="51"/>
      <c r="DA4013" s="51"/>
      <c r="DB4013" s="51"/>
      <c r="DC4013" s="51"/>
      <c r="DD4013" s="51"/>
    </row>
    <row r="4014" spans="73:108" ht="15" x14ac:dyDescent="0.25">
      <c r="BU4014" s="91"/>
      <c r="BV4014" s="177">
        <v>2009</v>
      </c>
      <c r="BW4014" s="177">
        <v>4</v>
      </c>
      <c r="BX4014" s="177" t="s">
        <v>269</v>
      </c>
      <c r="BY4014" s="177" t="s">
        <v>262</v>
      </c>
      <c r="BZ4014" s="177" t="s">
        <v>266</v>
      </c>
      <c r="CA4014" s="177">
        <v>3</v>
      </c>
      <c r="CB4014" s="177" t="s">
        <v>264</v>
      </c>
      <c r="CC4014" s="122">
        <v>3700.87</v>
      </c>
      <c r="CD4014" s="178" t="s">
        <v>3150</v>
      </c>
      <c r="CE4014" s="177" t="s">
        <v>270</v>
      </c>
      <c r="CF4014" s="177" t="s">
        <v>1312</v>
      </c>
      <c r="CG4014" s="83" t="s">
        <v>9</v>
      </c>
      <c r="CH4014" s="57"/>
      <c r="CV4014" s="51"/>
      <c r="CW4014" s="51"/>
      <c r="CX4014" s="51"/>
      <c r="CY4014" s="51"/>
      <c r="CZ4014" s="51"/>
      <c r="DA4014" s="51"/>
      <c r="DB4014" s="51"/>
      <c r="DC4014" s="51"/>
      <c r="DD4014" s="51"/>
    </row>
    <row r="4015" spans="73:108" ht="15" x14ac:dyDescent="0.25">
      <c r="BU4015" s="91"/>
      <c r="BV4015" s="177">
        <v>2009</v>
      </c>
      <c r="BW4015" s="177">
        <v>4</v>
      </c>
      <c r="BX4015" s="177" t="s">
        <v>269</v>
      </c>
      <c r="BY4015" s="177" t="s">
        <v>262</v>
      </c>
      <c r="BZ4015" s="177" t="s">
        <v>266</v>
      </c>
      <c r="CA4015" s="177">
        <v>3</v>
      </c>
      <c r="CB4015" s="177" t="s">
        <v>264</v>
      </c>
      <c r="CC4015" s="122">
        <v>1836.26</v>
      </c>
      <c r="CD4015" s="178" t="s">
        <v>3151</v>
      </c>
      <c r="CE4015" s="177" t="s">
        <v>270</v>
      </c>
      <c r="CF4015" s="177" t="s">
        <v>1311</v>
      </c>
      <c r="CG4015" s="83" t="s">
        <v>9</v>
      </c>
      <c r="CH4015" s="57"/>
      <c r="CV4015" s="51"/>
      <c r="CW4015" s="51"/>
      <c r="CX4015" s="51"/>
      <c r="CY4015" s="51"/>
      <c r="CZ4015" s="51"/>
      <c r="DA4015" s="51"/>
      <c r="DB4015" s="51"/>
      <c r="DC4015" s="51"/>
      <c r="DD4015" s="51"/>
    </row>
    <row r="4016" spans="73:108" ht="15" x14ac:dyDescent="0.25">
      <c r="BU4016" s="91"/>
      <c r="BV4016" s="177">
        <v>2009</v>
      </c>
      <c r="BW4016" s="177">
        <v>4</v>
      </c>
      <c r="BX4016" s="177" t="s">
        <v>269</v>
      </c>
      <c r="BY4016" s="177" t="s">
        <v>262</v>
      </c>
      <c r="BZ4016" s="177" t="s">
        <v>266</v>
      </c>
      <c r="CA4016" s="177">
        <v>3</v>
      </c>
      <c r="CB4016" s="177" t="s">
        <v>264</v>
      </c>
      <c r="CC4016" s="122">
        <v>5588.96</v>
      </c>
      <c r="CD4016" s="178" t="s">
        <v>3126</v>
      </c>
      <c r="CE4016" s="177" t="s">
        <v>270</v>
      </c>
      <c r="CF4016" s="177" t="s">
        <v>1291</v>
      </c>
      <c r="CG4016" s="83" t="s">
        <v>9</v>
      </c>
      <c r="CH4016" s="57"/>
      <c r="CV4016" s="51"/>
      <c r="CW4016" s="51"/>
      <c r="CX4016" s="51"/>
      <c r="CY4016" s="51"/>
      <c r="CZ4016" s="51"/>
      <c r="DA4016" s="51"/>
      <c r="DB4016" s="51"/>
      <c r="DC4016" s="51"/>
      <c r="DD4016" s="51"/>
    </row>
    <row r="4017" spans="73:108" ht="15" x14ac:dyDescent="0.25">
      <c r="BU4017" s="91"/>
      <c r="BV4017" s="177">
        <v>2009</v>
      </c>
      <c r="BW4017" s="177">
        <v>4</v>
      </c>
      <c r="BX4017" s="177" t="s">
        <v>269</v>
      </c>
      <c r="BY4017" s="177" t="s">
        <v>262</v>
      </c>
      <c r="BZ4017" s="177" t="s">
        <v>266</v>
      </c>
      <c r="CA4017" s="177">
        <v>3</v>
      </c>
      <c r="CB4017" s="177" t="s">
        <v>264</v>
      </c>
      <c r="CC4017" s="122">
        <v>4937.68</v>
      </c>
      <c r="CD4017" s="178" t="s">
        <v>3127</v>
      </c>
      <c r="CE4017" s="177" t="s">
        <v>270</v>
      </c>
      <c r="CF4017" s="177" t="s">
        <v>1302</v>
      </c>
      <c r="CG4017" s="83" t="s">
        <v>9</v>
      </c>
      <c r="CH4017" s="57"/>
      <c r="CV4017" s="51"/>
      <c r="CW4017" s="51"/>
      <c r="CX4017" s="51"/>
      <c r="CY4017" s="51"/>
      <c r="CZ4017" s="51"/>
      <c r="DA4017" s="51"/>
      <c r="DB4017" s="51"/>
      <c r="DC4017" s="51"/>
      <c r="DD4017" s="51"/>
    </row>
    <row r="4018" spans="73:108" ht="15" x14ac:dyDescent="0.25">
      <c r="BU4018" s="91"/>
      <c r="BV4018" s="177">
        <v>2009</v>
      </c>
      <c r="BW4018" s="177">
        <v>4</v>
      </c>
      <c r="BX4018" s="177" t="s">
        <v>269</v>
      </c>
      <c r="BY4018" s="177" t="s">
        <v>262</v>
      </c>
      <c r="BZ4018" s="177" t="s">
        <v>266</v>
      </c>
      <c r="CA4018" s="177">
        <v>3</v>
      </c>
      <c r="CB4018" s="177" t="s">
        <v>264</v>
      </c>
      <c r="CC4018" s="122">
        <v>5318.8</v>
      </c>
      <c r="CD4018" s="178" t="s">
        <v>3129</v>
      </c>
      <c r="CE4018" s="177" t="s">
        <v>270</v>
      </c>
      <c r="CF4018" s="177" t="s">
        <v>1297</v>
      </c>
      <c r="CG4018" s="83" t="s">
        <v>9</v>
      </c>
      <c r="CH4018" s="57"/>
      <c r="CV4018" s="51"/>
      <c r="CW4018" s="51"/>
      <c r="CX4018" s="51"/>
      <c r="CY4018" s="51"/>
      <c r="CZ4018" s="51"/>
      <c r="DA4018" s="51"/>
      <c r="DB4018" s="51"/>
      <c r="DC4018" s="51"/>
      <c r="DD4018" s="51"/>
    </row>
    <row r="4019" spans="73:108" ht="15" x14ac:dyDescent="0.25">
      <c r="BU4019" s="91"/>
      <c r="BV4019" s="177">
        <v>2009</v>
      </c>
      <c r="BW4019" s="177">
        <v>4</v>
      </c>
      <c r="BX4019" s="177" t="s">
        <v>269</v>
      </c>
      <c r="BY4019" s="177" t="s">
        <v>262</v>
      </c>
      <c r="BZ4019" s="177" t="s">
        <v>266</v>
      </c>
      <c r="CA4019" s="177">
        <v>3</v>
      </c>
      <c r="CB4019" s="177" t="s">
        <v>264</v>
      </c>
      <c r="CC4019" s="122">
        <v>3111.68</v>
      </c>
      <c r="CD4019" s="178" t="s">
        <v>3130</v>
      </c>
      <c r="CE4019" s="177" t="s">
        <v>270</v>
      </c>
      <c r="CF4019" s="177" t="s">
        <v>1303</v>
      </c>
      <c r="CG4019" s="83" t="s">
        <v>9</v>
      </c>
      <c r="CH4019" s="57"/>
      <c r="CV4019" s="51"/>
      <c r="CW4019" s="51"/>
      <c r="CX4019" s="51"/>
      <c r="CY4019" s="51"/>
      <c r="CZ4019" s="51"/>
      <c r="DA4019" s="51"/>
      <c r="DB4019" s="51"/>
      <c r="DC4019" s="51"/>
      <c r="DD4019" s="51"/>
    </row>
    <row r="4020" spans="73:108" ht="15" x14ac:dyDescent="0.25">
      <c r="BU4020" s="91"/>
      <c r="BV4020" s="177">
        <v>2009</v>
      </c>
      <c r="BW4020" s="177">
        <v>5</v>
      </c>
      <c r="BX4020" s="177" t="s">
        <v>269</v>
      </c>
      <c r="BY4020" s="177" t="s">
        <v>262</v>
      </c>
      <c r="BZ4020" s="177" t="s">
        <v>277</v>
      </c>
      <c r="CA4020" s="177">
        <v>3</v>
      </c>
      <c r="CB4020" s="177" t="s">
        <v>264</v>
      </c>
      <c r="CC4020" s="122">
        <v>-8523.66</v>
      </c>
      <c r="CD4020" s="178" t="s">
        <v>3154</v>
      </c>
      <c r="CE4020" s="177" t="s">
        <v>270</v>
      </c>
      <c r="CF4020" s="177" t="s">
        <v>1321</v>
      </c>
      <c r="CG4020" s="83" t="s">
        <v>9</v>
      </c>
      <c r="CH4020" s="57"/>
      <c r="CV4020" s="51"/>
      <c r="CW4020" s="51"/>
      <c r="CX4020" s="51"/>
      <c r="CY4020" s="51"/>
      <c r="CZ4020" s="51"/>
      <c r="DA4020" s="51"/>
      <c r="DB4020" s="51"/>
      <c r="DC4020" s="51"/>
      <c r="DD4020" s="51"/>
    </row>
    <row r="4021" spans="73:108" ht="15" x14ac:dyDescent="0.25">
      <c r="BU4021" s="91"/>
      <c r="BV4021" s="177">
        <v>2009</v>
      </c>
      <c r="BW4021" s="177">
        <v>5</v>
      </c>
      <c r="BX4021" s="177" t="s">
        <v>269</v>
      </c>
      <c r="BY4021" s="177" t="s">
        <v>262</v>
      </c>
      <c r="BZ4021" s="177" t="s">
        <v>277</v>
      </c>
      <c r="CA4021" s="177">
        <v>3</v>
      </c>
      <c r="CB4021" s="177" t="s">
        <v>264</v>
      </c>
      <c r="CC4021" s="122">
        <v>139.96</v>
      </c>
      <c r="CD4021" s="178" t="s">
        <v>3155</v>
      </c>
      <c r="CE4021" s="177" t="s">
        <v>270</v>
      </c>
      <c r="CF4021" s="177" t="s">
        <v>1318</v>
      </c>
      <c r="CG4021" s="83" t="s">
        <v>9</v>
      </c>
      <c r="CH4021" s="57"/>
      <c r="CV4021" s="51"/>
      <c r="CW4021" s="51"/>
      <c r="CX4021" s="51"/>
      <c r="CY4021" s="51"/>
      <c r="CZ4021" s="51"/>
      <c r="DA4021" s="51"/>
      <c r="DB4021" s="51"/>
      <c r="DC4021" s="51"/>
      <c r="DD4021" s="51"/>
    </row>
    <row r="4022" spans="73:108" ht="15" x14ac:dyDescent="0.25">
      <c r="BU4022" s="91"/>
      <c r="BV4022" s="177">
        <v>2009</v>
      </c>
      <c r="BW4022" s="177">
        <v>5</v>
      </c>
      <c r="BX4022" s="177" t="s">
        <v>269</v>
      </c>
      <c r="BY4022" s="177" t="s">
        <v>262</v>
      </c>
      <c r="BZ4022" s="177" t="s">
        <v>277</v>
      </c>
      <c r="CA4022" s="177">
        <v>3</v>
      </c>
      <c r="CB4022" s="177" t="s">
        <v>264</v>
      </c>
      <c r="CC4022" s="122">
        <v>8231.32</v>
      </c>
      <c r="CD4022" s="178" t="s">
        <v>3156</v>
      </c>
      <c r="CE4022" s="177" t="s">
        <v>270</v>
      </c>
      <c r="CF4022" s="177" t="s">
        <v>1319</v>
      </c>
      <c r="CG4022" s="83" t="s">
        <v>9</v>
      </c>
      <c r="CH4022" s="57"/>
      <c r="CV4022" s="51"/>
      <c r="CW4022" s="51"/>
      <c r="CX4022" s="51"/>
      <c r="CY4022" s="51"/>
      <c r="CZ4022" s="51"/>
      <c r="DA4022" s="51"/>
      <c r="DB4022" s="51"/>
      <c r="DC4022" s="51"/>
      <c r="DD4022" s="51"/>
    </row>
    <row r="4023" spans="73:108" ht="15" x14ac:dyDescent="0.25">
      <c r="BU4023" s="91"/>
      <c r="BV4023" s="177">
        <v>2009</v>
      </c>
      <c r="BW4023" s="177">
        <v>5</v>
      </c>
      <c r="BX4023" s="177" t="s">
        <v>269</v>
      </c>
      <c r="BY4023" s="177" t="s">
        <v>262</v>
      </c>
      <c r="BZ4023" s="177" t="s">
        <v>277</v>
      </c>
      <c r="CA4023" s="177">
        <v>3</v>
      </c>
      <c r="CB4023" s="177" t="s">
        <v>264</v>
      </c>
      <c r="CC4023" s="122">
        <v>204.44</v>
      </c>
      <c r="CD4023" s="178" t="s">
        <v>3157</v>
      </c>
      <c r="CE4023" s="177" t="s">
        <v>270</v>
      </c>
      <c r="CF4023" s="177" t="s">
        <v>1323</v>
      </c>
      <c r="CG4023" s="83" t="s">
        <v>9</v>
      </c>
      <c r="CH4023" s="57"/>
      <c r="CV4023" s="51"/>
      <c r="CW4023" s="51"/>
      <c r="CX4023" s="51"/>
      <c r="CY4023" s="51"/>
      <c r="CZ4023" s="51"/>
      <c r="DA4023" s="51"/>
      <c r="DB4023" s="51"/>
      <c r="DC4023" s="51"/>
      <c r="DD4023" s="51"/>
    </row>
    <row r="4024" spans="73:108" ht="15" x14ac:dyDescent="0.25">
      <c r="BU4024" s="91"/>
      <c r="BV4024" s="177">
        <v>2009</v>
      </c>
      <c r="BW4024" s="177">
        <v>5</v>
      </c>
      <c r="BX4024" s="177" t="s">
        <v>269</v>
      </c>
      <c r="BY4024" s="177" t="s">
        <v>262</v>
      </c>
      <c r="BZ4024" s="177" t="s">
        <v>277</v>
      </c>
      <c r="CA4024" s="177">
        <v>3</v>
      </c>
      <c r="CB4024" s="177" t="s">
        <v>264</v>
      </c>
      <c r="CC4024" s="122">
        <v>982.56</v>
      </c>
      <c r="CD4024" s="178" t="s">
        <v>3158</v>
      </c>
      <c r="CE4024" s="177" t="s">
        <v>270</v>
      </c>
      <c r="CF4024" s="177" t="s">
        <v>1320</v>
      </c>
      <c r="CG4024" s="83" t="s">
        <v>9</v>
      </c>
      <c r="CH4024" s="57"/>
      <c r="CV4024" s="51"/>
      <c r="CW4024" s="51"/>
      <c r="CX4024" s="51"/>
      <c r="CY4024" s="51"/>
      <c r="CZ4024" s="51"/>
      <c r="DA4024" s="51"/>
      <c r="DB4024" s="51"/>
      <c r="DC4024" s="51"/>
      <c r="DD4024" s="51"/>
    </row>
    <row r="4025" spans="73:108" ht="15" x14ac:dyDescent="0.25">
      <c r="BU4025" s="91"/>
      <c r="BV4025" s="177">
        <v>2009</v>
      </c>
      <c r="BW4025" s="177">
        <v>5</v>
      </c>
      <c r="BX4025" s="177" t="s">
        <v>269</v>
      </c>
      <c r="BY4025" s="177" t="s">
        <v>262</v>
      </c>
      <c r="BZ4025" s="177" t="s">
        <v>277</v>
      </c>
      <c r="CA4025" s="177">
        <v>3</v>
      </c>
      <c r="CB4025" s="177" t="s">
        <v>264</v>
      </c>
      <c r="CC4025" s="122">
        <v>8983.18</v>
      </c>
      <c r="CD4025" s="178" t="s">
        <v>3159</v>
      </c>
      <c r="CE4025" s="177" t="s">
        <v>270</v>
      </c>
      <c r="CF4025" s="177" t="s">
        <v>1322</v>
      </c>
      <c r="CG4025" s="83" t="s">
        <v>9</v>
      </c>
      <c r="CH4025" s="57"/>
      <c r="CV4025" s="51"/>
      <c r="CW4025" s="51"/>
      <c r="CX4025" s="51"/>
      <c r="CY4025" s="51"/>
      <c r="CZ4025" s="51"/>
      <c r="DA4025" s="51"/>
      <c r="DB4025" s="51"/>
      <c r="DC4025" s="51"/>
      <c r="DD4025" s="51"/>
    </row>
    <row r="4026" spans="73:108" ht="15" x14ac:dyDescent="0.25">
      <c r="BU4026" s="91"/>
      <c r="BV4026" s="177">
        <v>2009</v>
      </c>
      <c r="BW4026" s="177">
        <v>5</v>
      </c>
      <c r="BX4026" s="177" t="s">
        <v>269</v>
      </c>
      <c r="BY4026" s="177" t="s">
        <v>262</v>
      </c>
      <c r="BZ4026" s="177" t="s">
        <v>277</v>
      </c>
      <c r="CA4026" s="177">
        <v>3</v>
      </c>
      <c r="CB4026" s="177" t="s">
        <v>389</v>
      </c>
      <c r="CC4026" s="122">
        <v>3509.81</v>
      </c>
      <c r="CD4026" s="178" t="s">
        <v>3160</v>
      </c>
      <c r="CE4026" s="177" t="s">
        <v>270</v>
      </c>
      <c r="CF4026" s="177" t="s">
        <v>1325</v>
      </c>
      <c r="CG4026" s="83" t="s">
        <v>9</v>
      </c>
      <c r="CH4026" s="57"/>
      <c r="CV4026" s="51"/>
      <c r="CW4026" s="51"/>
      <c r="CX4026" s="51"/>
      <c r="CY4026" s="51"/>
      <c r="CZ4026" s="51"/>
      <c r="DA4026" s="51"/>
      <c r="DB4026" s="51"/>
      <c r="DC4026" s="51"/>
      <c r="DD4026" s="51"/>
    </row>
    <row r="4027" spans="73:108" ht="15" x14ac:dyDescent="0.25">
      <c r="BU4027" s="91"/>
      <c r="BV4027" s="177">
        <v>2009</v>
      </c>
      <c r="BW4027" s="177">
        <v>5</v>
      </c>
      <c r="BX4027" s="177" t="s">
        <v>269</v>
      </c>
      <c r="BY4027" s="177" t="s">
        <v>262</v>
      </c>
      <c r="BZ4027" s="177" t="s">
        <v>277</v>
      </c>
      <c r="CA4027" s="177">
        <v>3</v>
      </c>
      <c r="CB4027" s="177" t="s">
        <v>389</v>
      </c>
      <c r="CC4027" s="122">
        <v>2556.3000000000002</v>
      </c>
      <c r="CD4027" s="178" t="s">
        <v>3161</v>
      </c>
      <c r="CE4027" s="177" t="s">
        <v>270</v>
      </c>
      <c r="CF4027" s="177" t="s">
        <v>1324</v>
      </c>
      <c r="CG4027" s="83" t="s">
        <v>9</v>
      </c>
      <c r="CH4027" s="57"/>
      <c r="CV4027" s="51"/>
      <c r="CW4027" s="51"/>
      <c r="CX4027" s="51"/>
      <c r="CY4027" s="51"/>
      <c r="CZ4027" s="51"/>
      <c r="DA4027" s="51"/>
      <c r="DB4027" s="51"/>
      <c r="DC4027" s="51"/>
      <c r="DD4027" s="51"/>
    </row>
    <row r="4028" spans="73:108" ht="15" x14ac:dyDescent="0.25">
      <c r="BU4028" s="91"/>
      <c r="BV4028" s="177">
        <v>2009</v>
      </c>
      <c r="BW4028" s="177">
        <v>5</v>
      </c>
      <c r="BX4028" s="177" t="s">
        <v>269</v>
      </c>
      <c r="BY4028" s="177" t="s">
        <v>262</v>
      </c>
      <c r="BZ4028" s="177" t="s">
        <v>266</v>
      </c>
      <c r="CA4028" s="177">
        <v>3</v>
      </c>
      <c r="CB4028" s="177" t="s">
        <v>264</v>
      </c>
      <c r="CC4028" s="122">
        <v>8746.5</v>
      </c>
      <c r="CD4028" s="178" t="s">
        <v>3164</v>
      </c>
      <c r="CE4028" s="177" t="s">
        <v>270</v>
      </c>
      <c r="CF4028" s="177" t="s">
        <v>1329</v>
      </c>
      <c r="CG4028" s="83" t="s">
        <v>9</v>
      </c>
      <c r="CH4028" s="57"/>
      <c r="CV4028" s="51"/>
      <c r="CW4028" s="51"/>
      <c r="CX4028" s="51"/>
      <c r="CY4028" s="51"/>
      <c r="CZ4028" s="51"/>
      <c r="DA4028" s="51"/>
      <c r="DB4028" s="51"/>
      <c r="DC4028" s="51"/>
      <c r="DD4028" s="51"/>
    </row>
    <row r="4029" spans="73:108" ht="15" x14ac:dyDescent="0.25">
      <c r="BU4029" s="91"/>
      <c r="BV4029" s="177">
        <v>2009</v>
      </c>
      <c r="BW4029" s="177">
        <v>5</v>
      </c>
      <c r="BX4029" s="177" t="s">
        <v>269</v>
      </c>
      <c r="BY4029" s="177" t="s">
        <v>262</v>
      </c>
      <c r="BZ4029" s="177" t="s">
        <v>266</v>
      </c>
      <c r="CA4029" s="177">
        <v>3</v>
      </c>
      <c r="CB4029" s="177" t="s">
        <v>264</v>
      </c>
      <c r="CC4029" s="122">
        <v>8746.5</v>
      </c>
      <c r="CD4029" s="178" t="s">
        <v>3165</v>
      </c>
      <c r="CE4029" s="177" t="s">
        <v>270</v>
      </c>
      <c r="CF4029" s="177" t="s">
        <v>1330</v>
      </c>
      <c r="CG4029" s="83" t="s">
        <v>9</v>
      </c>
      <c r="CH4029" s="57"/>
      <c r="CV4029" s="51"/>
      <c r="CW4029" s="51"/>
      <c r="CX4029" s="51"/>
      <c r="CY4029" s="51"/>
      <c r="CZ4029" s="51"/>
      <c r="DA4029" s="51"/>
      <c r="DB4029" s="51"/>
      <c r="DC4029" s="51"/>
      <c r="DD4029" s="51"/>
    </row>
    <row r="4030" spans="73:108" ht="15" x14ac:dyDescent="0.25">
      <c r="BU4030" s="91"/>
      <c r="BV4030" s="177">
        <v>2009</v>
      </c>
      <c r="BW4030" s="177">
        <v>5</v>
      </c>
      <c r="BX4030" s="177" t="s">
        <v>269</v>
      </c>
      <c r="BY4030" s="177" t="s">
        <v>262</v>
      </c>
      <c r="BZ4030" s="177" t="s">
        <v>266</v>
      </c>
      <c r="CA4030" s="177">
        <v>3</v>
      </c>
      <c r="CB4030" s="177" t="s">
        <v>264</v>
      </c>
      <c r="CC4030" s="122">
        <v>2487.06</v>
      </c>
      <c r="CD4030" s="178" t="s">
        <v>3166</v>
      </c>
      <c r="CE4030" s="177" t="s">
        <v>270</v>
      </c>
      <c r="CF4030" s="177" t="s">
        <v>1331</v>
      </c>
      <c r="CG4030" s="83" t="s">
        <v>9</v>
      </c>
      <c r="CH4030" s="57"/>
      <c r="CV4030" s="51"/>
      <c r="CW4030" s="51"/>
      <c r="CX4030" s="51"/>
      <c r="CY4030" s="51"/>
      <c r="CZ4030" s="51"/>
      <c r="DA4030" s="51"/>
      <c r="DB4030" s="51"/>
      <c r="DC4030" s="51"/>
      <c r="DD4030" s="51"/>
    </row>
    <row r="4031" spans="73:108" ht="15" x14ac:dyDescent="0.25">
      <c r="BU4031" s="91"/>
      <c r="BV4031" s="177">
        <v>2009</v>
      </c>
      <c r="BW4031" s="177">
        <v>5</v>
      </c>
      <c r="BX4031" s="177" t="s">
        <v>269</v>
      </c>
      <c r="BY4031" s="177" t="s">
        <v>262</v>
      </c>
      <c r="BZ4031" s="177" t="s">
        <v>266</v>
      </c>
      <c r="CA4031" s="177">
        <v>3</v>
      </c>
      <c r="CB4031" s="177" t="s">
        <v>264</v>
      </c>
      <c r="CC4031" s="122">
        <v>4747.12</v>
      </c>
      <c r="CD4031" s="178" t="s">
        <v>3156</v>
      </c>
      <c r="CE4031" s="177" t="s">
        <v>270</v>
      </c>
      <c r="CF4031" s="177" t="s">
        <v>1319</v>
      </c>
      <c r="CG4031" s="83" t="s">
        <v>9</v>
      </c>
      <c r="CH4031" s="57"/>
      <c r="CV4031" s="51"/>
      <c r="CW4031" s="51"/>
      <c r="CX4031" s="51"/>
      <c r="CY4031" s="51"/>
      <c r="CZ4031" s="51"/>
      <c r="DA4031" s="51"/>
      <c r="DB4031" s="51"/>
      <c r="DC4031" s="51"/>
      <c r="DD4031" s="51"/>
    </row>
    <row r="4032" spans="73:108" ht="15" x14ac:dyDescent="0.25">
      <c r="BU4032" s="91"/>
      <c r="BV4032" s="177">
        <v>2009</v>
      </c>
      <c r="BW4032" s="177">
        <v>5</v>
      </c>
      <c r="BX4032" s="177" t="s">
        <v>269</v>
      </c>
      <c r="BY4032" s="177" t="s">
        <v>262</v>
      </c>
      <c r="BZ4032" s="177" t="s">
        <v>266</v>
      </c>
      <c r="CA4032" s="177">
        <v>3</v>
      </c>
      <c r="CB4032" s="177" t="s">
        <v>264</v>
      </c>
      <c r="CC4032" s="122">
        <v>15495.28</v>
      </c>
      <c r="CD4032" s="178" t="s">
        <v>3167</v>
      </c>
      <c r="CE4032" s="177" t="s">
        <v>270</v>
      </c>
      <c r="CF4032" s="177" t="s">
        <v>1332</v>
      </c>
      <c r="CG4032" s="83" t="s">
        <v>9</v>
      </c>
      <c r="CH4032" s="57"/>
      <c r="CV4032" s="51"/>
      <c r="CW4032" s="51"/>
      <c r="CX4032" s="51"/>
      <c r="CY4032" s="51"/>
      <c r="CZ4032" s="51"/>
      <c r="DA4032" s="51"/>
      <c r="DB4032" s="51"/>
      <c r="DC4032" s="51"/>
      <c r="DD4032" s="51"/>
    </row>
    <row r="4033" spans="73:108" ht="15" x14ac:dyDescent="0.25">
      <c r="BU4033" s="91"/>
      <c r="BV4033" s="177">
        <v>2009</v>
      </c>
      <c r="BW4033" s="177">
        <v>5</v>
      </c>
      <c r="BX4033" s="177" t="s">
        <v>269</v>
      </c>
      <c r="BY4033" s="177" t="s">
        <v>262</v>
      </c>
      <c r="BZ4033" s="177" t="s">
        <v>266</v>
      </c>
      <c r="CA4033" s="177">
        <v>3</v>
      </c>
      <c r="CB4033" s="177" t="s">
        <v>264</v>
      </c>
      <c r="CC4033" s="122">
        <v>6699.99</v>
      </c>
      <c r="CD4033" s="178" t="s">
        <v>3168</v>
      </c>
      <c r="CE4033" s="177" t="s">
        <v>270</v>
      </c>
      <c r="CF4033" s="177" t="s">
        <v>1334</v>
      </c>
      <c r="CG4033" s="83" t="s">
        <v>9</v>
      </c>
      <c r="CH4033" s="57"/>
      <c r="CV4033" s="51"/>
      <c r="CW4033" s="51"/>
      <c r="CX4033" s="51"/>
      <c r="CY4033" s="51"/>
      <c r="CZ4033" s="51"/>
      <c r="DA4033" s="51"/>
      <c r="DB4033" s="51"/>
      <c r="DC4033" s="51"/>
      <c r="DD4033" s="51"/>
    </row>
    <row r="4034" spans="73:108" ht="15" x14ac:dyDescent="0.25">
      <c r="BU4034" s="91"/>
      <c r="BV4034" s="177">
        <v>2009</v>
      </c>
      <c r="BW4034" s="177">
        <v>5</v>
      </c>
      <c r="BX4034" s="177" t="s">
        <v>269</v>
      </c>
      <c r="BY4034" s="177" t="s">
        <v>262</v>
      </c>
      <c r="BZ4034" s="177" t="s">
        <v>266</v>
      </c>
      <c r="CA4034" s="177">
        <v>3</v>
      </c>
      <c r="CB4034" s="177" t="s">
        <v>264</v>
      </c>
      <c r="CC4034" s="122">
        <v>18000</v>
      </c>
      <c r="CD4034" s="178" t="s">
        <v>3169</v>
      </c>
      <c r="CE4034" s="177" t="s">
        <v>270</v>
      </c>
      <c r="CF4034" s="177" t="s">
        <v>1333</v>
      </c>
      <c r="CG4034" s="83" t="s">
        <v>9</v>
      </c>
      <c r="CH4034" s="57"/>
      <c r="CV4034" s="51"/>
      <c r="CW4034" s="51"/>
      <c r="CX4034" s="51"/>
      <c r="CY4034" s="51"/>
      <c r="CZ4034" s="51"/>
      <c r="DA4034" s="51"/>
      <c r="DB4034" s="51"/>
      <c r="DC4034" s="51"/>
      <c r="DD4034" s="51"/>
    </row>
    <row r="4035" spans="73:108" ht="15" x14ac:dyDescent="0.25">
      <c r="BU4035" s="91"/>
      <c r="BV4035" s="177">
        <v>2009</v>
      </c>
      <c r="BW4035" s="177">
        <v>5</v>
      </c>
      <c r="BX4035" s="177" t="s">
        <v>269</v>
      </c>
      <c r="BY4035" s="177" t="s">
        <v>262</v>
      </c>
      <c r="BZ4035" s="177" t="s">
        <v>266</v>
      </c>
      <c r="CA4035" s="177">
        <v>3</v>
      </c>
      <c r="CB4035" s="177" t="s">
        <v>264</v>
      </c>
      <c r="CC4035" s="122">
        <v>10</v>
      </c>
      <c r="CD4035" s="178" t="s">
        <v>3170</v>
      </c>
      <c r="CE4035" s="177" t="s">
        <v>270</v>
      </c>
      <c r="CF4035" s="177" t="s">
        <v>1335</v>
      </c>
      <c r="CG4035" s="83" t="s">
        <v>9</v>
      </c>
      <c r="CH4035" s="57"/>
      <c r="CV4035" s="51"/>
      <c r="CW4035" s="51"/>
      <c r="CX4035" s="51"/>
      <c r="CY4035" s="51"/>
      <c r="CZ4035" s="51"/>
      <c r="DA4035" s="51"/>
      <c r="DB4035" s="51"/>
      <c r="DC4035" s="51"/>
      <c r="DD4035" s="51"/>
    </row>
    <row r="4036" spans="73:108" ht="15" x14ac:dyDescent="0.25">
      <c r="BU4036" s="91"/>
      <c r="BV4036" s="177">
        <v>2009</v>
      </c>
      <c r="BW4036" s="177">
        <v>5</v>
      </c>
      <c r="BX4036" s="177" t="s">
        <v>269</v>
      </c>
      <c r="BY4036" s="177" t="s">
        <v>262</v>
      </c>
      <c r="BZ4036" s="177" t="s">
        <v>316</v>
      </c>
      <c r="CA4036" s="177">
        <v>3</v>
      </c>
      <c r="CB4036" s="177" t="s">
        <v>264</v>
      </c>
      <c r="CC4036" s="122">
        <v>-8523.66</v>
      </c>
      <c r="CD4036" s="178" t="s">
        <v>3154</v>
      </c>
      <c r="CE4036" s="177" t="s">
        <v>270</v>
      </c>
      <c r="CF4036" s="177" t="s">
        <v>1321</v>
      </c>
      <c r="CG4036" s="83" t="s">
        <v>9</v>
      </c>
      <c r="CH4036" s="57"/>
      <c r="CV4036" s="51"/>
      <c r="CW4036" s="51"/>
      <c r="CX4036" s="51"/>
      <c r="CY4036" s="51"/>
      <c r="CZ4036" s="51"/>
      <c r="DA4036" s="51"/>
      <c r="DB4036" s="51"/>
      <c r="DC4036" s="51"/>
      <c r="DD4036" s="51"/>
    </row>
    <row r="4037" spans="73:108" ht="15" x14ac:dyDescent="0.25">
      <c r="BU4037" s="91"/>
      <c r="BV4037" s="177">
        <v>2009</v>
      </c>
      <c r="BW4037" s="177">
        <v>5</v>
      </c>
      <c r="BX4037" s="177" t="s">
        <v>269</v>
      </c>
      <c r="BY4037" s="177" t="s">
        <v>262</v>
      </c>
      <c r="BZ4037" s="177" t="s">
        <v>277</v>
      </c>
      <c r="CA4037" s="177">
        <v>7</v>
      </c>
      <c r="CB4037" s="177" t="s">
        <v>264</v>
      </c>
      <c r="CC4037" s="122">
        <v>614.59</v>
      </c>
      <c r="CD4037" s="178" t="s">
        <v>3162</v>
      </c>
      <c r="CE4037" s="177" t="s">
        <v>270</v>
      </c>
      <c r="CF4037" s="177" t="s">
        <v>1326</v>
      </c>
      <c r="CG4037" s="83" t="s">
        <v>89</v>
      </c>
      <c r="CH4037" s="57"/>
      <c r="CV4037" s="51"/>
      <c r="CW4037" s="51"/>
      <c r="CX4037" s="51"/>
      <c r="CY4037" s="51"/>
      <c r="CZ4037" s="51"/>
      <c r="DA4037" s="51"/>
      <c r="DB4037" s="51"/>
      <c r="DC4037" s="51"/>
      <c r="DD4037" s="51"/>
    </row>
    <row r="4038" spans="73:108" ht="15" x14ac:dyDescent="0.25">
      <c r="BU4038" s="91"/>
      <c r="BV4038" s="177">
        <v>2009</v>
      </c>
      <c r="BW4038" s="177">
        <v>5</v>
      </c>
      <c r="BX4038" s="177" t="s">
        <v>269</v>
      </c>
      <c r="BY4038" s="177" t="s">
        <v>262</v>
      </c>
      <c r="BZ4038" s="177" t="s">
        <v>277</v>
      </c>
      <c r="CA4038" s="177">
        <v>7</v>
      </c>
      <c r="CB4038" s="177" t="s">
        <v>264</v>
      </c>
      <c r="CC4038" s="122">
        <v>-50</v>
      </c>
      <c r="CD4038" s="178" t="s">
        <v>3163</v>
      </c>
      <c r="CE4038" s="177" t="s">
        <v>270</v>
      </c>
      <c r="CF4038" s="177" t="s">
        <v>1327</v>
      </c>
      <c r="CG4038" s="83" t="s">
        <v>89</v>
      </c>
      <c r="CH4038" s="57"/>
      <c r="CV4038" s="51"/>
      <c r="CW4038" s="51"/>
      <c r="CX4038" s="51"/>
      <c r="CY4038" s="51"/>
      <c r="CZ4038" s="51"/>
      <c r="DA4038" s="51"/>
      <c r="DB4038" s="51"/>
      <c r="DC4038" s="51"/>
      <c r="DD4038" s="51"/>
    </row>
    <row r="4039" spans="73:108" ht="15" x14ac:dyDescent="0.25">
      <c r="BU4039" s="91"/>
      <c r="BV4039" s="177">
        <v>2009</v>
      </c>
      <c r="BW4039" s="177">
        <v>5</v>
      </c>
      <c r="BX4039" s="177" t="s">
        <v>269</v>
      </c>
      <c r="BY4039" s="177" t="s">
        <v>262</v>
      </c>
      <c r="BZ4039" s="177" t="s">
        <v>277</v>
      </c>
      <c r="CA4039" s="177">
        <v>7</v>
      </c>
      <c r="CB4039" s="177" t="s">
        <v>264</v>
      </c>
      <c r="CC4039" s="122">
        <v>50</v>
      </c>
      <c r="CD4039" s="178" t="s">
        <v>3163</v>
      </c>
      <c r="CE4039" s="177" t="s">
        <v>270</v>
      </c>
      <c r="CF4039" s="177" t="s">
        <v>1328</v>
      </c>
      <c r="CG4039" s="83" t="s">
        <v>89</v>
      </c>
      <c r="CH4039" s="57"/>
      <c r="CV4039" s="51"/>
      <c r="CW4039" s="51"/>
      <c r="CX4039" s="51"/>
      <c r="CY4039" s="51"/>
      <c r="CZ4039" s="51"/>
      <c r="DA4039" s="51"/>
      <c r="DB4039" s="51"/>
      <c r="DC4039" s="51"/>
      <c r="DD4039" s="51"/>
    </row>
    <row r="4040" spans="73:108" ht="15" x14ac:dyDescent="0.25">
      <c r="BU4040" s="91"/>
      <c r="BV4040" s="177">
        <v>2009</v>
      </c>
      <c r="BW4040" s="177">
        <v>6</v>
      </c>
      <c r="BX4040" s="177" t="s">
        <v>269</v>
      </c>
      <c r="BY4040" s="177" t="s">
        <v>262</v>
      </c>
      <c r="BZ4040" s="177" t="s">
        <v>277</v>
      </c>
      <c r="CA4040" s="177">
        <v>3</v>
      </c>
      <c r="CB4040" s="177" t="s">
        <v>264</v>
      </c>
      <c r="CC4040" s="122">
        <v>1123.5</v>
      </c>
      <c r="CD4040" s="178" t="s">
        <v>3173</v>
      </c>
      <c r="CE4040" s="177" t="s">
        <v>270</v>
      </c>
      <c r="CF4040" s="177" t="s">
        <v>1345</v>
      </c>
      <c r="CG4040" s="83" t="s">
        <v>9</v>
      </c>
      <c r="CH4040" s="57"/>
      <c r="CV4040" s="51"/>
      <c r="CW4040" s="51"/>
      <c r="CX4040" s="51"/>
      <c r="CY4040" s="51"/>
      <c r="CZ4040" s="51"/>
      <c r="DA4040" s="51"/>
      <c r="DB4040" s="51"/>
      <c r="DC4040" s="51"/>
      <c r="DD4040" s="51"/>
    </row>
    <row r="4041" spans="73:108" ht="15" x14ac:dyDescent="0.25">
      <c r="BU4041" s="91"/>
      <c r="BV4041" s="177">
        <v>2009</v>
      </c>
      <c r="BW4041" s="177">
        <v>6</v>
      </c>
      <c r="BX4041" s="177" t="s">
        <v>269</v>
      </c>
      <c r="BY4041" s="177" t="s">
        <v>262</v>
      </c>
      <c r="BZ4041" s="177" t="s">
        <v>277</v>
      </c>
      <c r="CA4041" s="177">
        <v>3</v>
      </c>
      <c r="CB4041" s="177" t="s">
        <v>264</v>
      </c>
      <c r="CC4041" s="122">
        <v>1123.5</v>
      </c>
      <c r="CD4041" s="178" t="s">
        <v>3174</v>
      </c>
      <c r="CE4041" s="177" t="s">
        <v>270</v>
      </c>
      <c r="CF4041" s="177" t="s">
        <v>1348</v>
      </c>
      <c r="CG4041" s="83" t="s">
        <v>9</v>
      </c>
      <c r="CH4041" s="57"/>
      <c r="CV4041" s="51"/>
      <c r="CW4041" s="51"/>
      <c r="CX4041" s="51"/>
      <c r="CY4041" s="51"/>
      <c r="CZ4041" s="51"/>
      <c r="DA4041" s="51"/>
      <c r="DB4041" s="51"/>
      <c r="DC4041" s="51"/>
      <c r="DD4041" s="51"/>
    </row>
    <row r="4042" spans="73:108" ht="15" x14ac:dyDescent="0.25">
      <c r="BU4042" s="91"/>
      <c r="BV4042" s="177">
        <v>2009</v>
      </c>
      <c r="BW4042" s="177">
        <v>6</v>
      </c>
      <c r="BX4042" s="177" t="s">
        <v>269</v>
      </c>
      <c r="BY4042" s="177" t="s">
        <v>262</v>
      </c>
      <c r="BZ4042" s="177" t="s">
        <v>277</v>
      </c>
      <c r="CA4042" s="177">
        <v>3</v>
      </c>
      <c r="CB4042" s="177" t="s">
        <v>264</v>
      </c>
      <c r="CC4042" s="122">
        <v>1064.75</v>
      </c>
      <c r="CD4042" s="178" t="s">
        <v>3175</v>
      </c>
      <c r="CE4042" s="177" t="s">
        <v>270</v>
      </c>
      <c r="CF4042" s="177" t="s">
        <v>1344</v>
      </c>
      <c r="CG4042" s="83" t="s">
        <v>9</v>
      </c>
      <c r="CH4042" s="57"/>
      <c r="CV4042" s="51"/>
      <c r="CW4042" s="51"/>
      <c r="CX4042" s="51"/>
      <c r="CY4042" s="51"/>
      <c r="CZ4042" s="51"/>
      <c r="DA4042" s="51"/>
      <c r="DB4042" s="51"/>
      <c r="DC4042" s="51"/>
      <c r="DD4042" s="51"/>
    </row>
    <row r="4043" spans="73:108" ht="15" x14ac:dyDescent="0.25">
      <c r="BU4043" s="91"/>
      <c r="BV4043" s="177">
        <v>2009</v>
      </c>
      <c r="BW4043" s="177">
        <v>6</v>
      </c>
      <c r="BX4043" s="177" t="s">
        <v>269</v>
      </c>
      <c r="BY4043" s="177" t="s">
        <v>262</v>
      </c>
      <c r="BZ4043" s="177" t="s">
        <v>277</v>
      </c>
      <c r="CA4043" s="177">
        <v>3</v>
      </c>
      <c r="CB4043" s="177" t="s">
        <v>264</v>
      </c>
      <c r="CC4043" s="122">
        <v>6177.08</v>
      </c>
      <c r="CD4043" s="178" t="s">
        <v>3176</v>
      </c>
      <c r="CE4043" s="177" t="s">
        <v>270</v>
      </c>
      <c r="CF4043" s="177" t="s">
        <v>1343</v>
      </c>
      <c r="CG4043" s="83" t="s">
        <v>9</v>
      </c>
      <c r="CH4043" s="57"/>
      <c r="CV4043" s="51"/>
      <c r="CW4043" s="51"/>
      <c r="CX4043" s="51"/>
      <c r="CY4043" s="51"/>
      <c r="CZ4043" s="51"/>
      <c r="DA4043" s="51"/>
      <c r="DB4043" s="51"/>
      <c r="DC4043" s="51"/>
      <c r="DD4043" s="51"/>
    </row>
    <row r="4044" spans="73:108" ht="15" x14ac:dyDescent="0.25">
      <c r="BU4044" s="91"/>
      <c r="BV4044" s="177">
        <v>2009</v>
      </c>
      <c r="BW4044" s="177">
        <v>6</v>
      </c>
      <c r="BX4044" s="177" t="s">
        <v>269</v>
      </c>
      <c r="BY4044" s="177" t="s">
        <v>262</v>
      </c>
      <c r="BZ4044" s="177" t="s">
        <v>277</v>
      </c>
      <c r="CA4044" s="177">
        <v>3</v>
      </c>
      <c r="CB4044" s="177" t="s">
        <v>264</v>
      </c>
      <c r="CC4044" s="122">
        <v>408.48</v>
      </c>
      <c r="CD4044" s="178" t="s">
        <v>3177</v>
      </c>
      <c r="CE4044" s="177" t="s">
        <v>270</v>
      </c>
      <c r="CF4044" s="177" t="s">
        <v>1340</v>
      </c>
      <c r="CG4044" s="83" t="s">
        <v>9</v>
      </c>
      <c r="CH4044" s="57"/>
      <c r="CV4044" s="51"/>
      <c r="CW4044" s="51"/>
      <c r="CX4044" s="51"/>
      <c r="CY4044" s="51"/>
      <c r="CZ4044" s="51"/>
      <c r="DA4044" s="51"/>
      <c r="DB4044" s="51"/>
      <c r="DC4044" s="51"/>
      <c r="DD4044" s="51"/>
    </row>
    <row r="4045" spans="73:108" ht="15" x14ac:dyDescent="0.25">
      <c r="BU4045" s="91"/>
      <c r="BV4045" s="177">
        <v>2009</v>
      </c>
      <c r="BW4045" s="177">
        <v>6</v>
      </c>
      <c r="BX4045" s="177" t="s">
        <v>269</v>
      </c>
      <c r="BY4045" s="177" t="s">
        <v>262</v>
      </c>
      <c r="BZ4045" s="177" t="s">
        <v>277</v>
      </c>
      <c r="CA4045" s="177">
        <v>3</v>
      </c>
      <c r="CB4045" s="177" t="s">
        <v>264</v>
      </c>
      <c r="CC4045" s="122">
        <v>42179.58</v>
      </c>
      <c r="CD4045" s="178" t="s">
        <v>3178</v>
      </c>
      <c r="CE4045" s="177" t="s">
        <v>270</v>
      </c>
      <c r="CF4045" s="177" t="s">
        <v>1342</v>
      </c>
      <c r="CG4045" s="83" t="s">
        <v>9</v>
      </c>
      <c r="CH4045" s="57"/>
      <c r="CV4045" s="51"/>
      <c r="CW4045" s="51"/>
      <c r="CX4045" s="51"/>
      <c r="CY4045" s="51"/>
      <c r="CZ4045" s="51"/>
      <c r="DA4045" s="51"/>
      <c r="DB4045" s="51"/>
      <c r="DC4045" s="51"/>
      <c r="DD4045" s="51"/>
    </row>
    <row r="4046" spans="73:108" ht="15" x14ac:dyDescent="0.25">
      <c r="BU4046" s="91"/>
      <c r="BV4046" s="177">
        <v>2009</v>
      </c>
      <c r="BW4046" s="177">
        <v>6</v>
      </c>
      <c r="BX4046" s="177" t="s">
        <v>269</v>
      </c>
      <c r="BY4046" s="177" t="s">
        <v>262</v>
      </c>
      <c r="BZ4046" s="177" t="s">
        <v>277</v>
      </c>
      <c r="CA4046" s="177">
        <v>3</v>
      </c>
      <c r="CB4046" s="177" t="s">
        <v>264</v>
      </c>
      <c r="CC4046" s="122">
        <v>7253.02</v>
      </c>
      <c r="CD4046" s="178" t="s">
        <v>3179</v>
      </c>
      <c r="CE4046" s="177" t="s">
        <v>270</v>
      </c>
      <c r="CF4046" s="177" t="s">
        <v>1339</v>
      </c>
      <c r="CG4046" s="83" t="s">
        <v>9</v>
      </c>
      <c r="CH4046" s="57"/>
      <c r="CV4046" s="51"/>
      <c r="CW4046" s="51"/>
      <c r="CX4046" s="51"/>
      <c r="CY4046" s="51"/>
      <c r="CZ4046" s="51"/>
      <c r="DA4046" s="51"/>
      <c r="DB4046" s="51"/>
      <c r="DC4046" s="51"/>
      <c r="DD4046" s="51"/>
    </row>
    <row r="4047" spans="73:108" ht="15" x14ac:dyDescent="0.25">
      <c r="BU4047" s="91"/>
      <c r="BV4047" s="177">
        <v>2009</v>
      </c>
      <c r="BW4047" s="177">
        <v>6</v>
      </c>
      <c r="BX4047" s="177" t="s">
        <v>269</v>
      </c>
      <c r="BY4047" s="177" t="s">
        <v>262</v>
      </c>
      <c r="BZ4047" s="177" t="s">
        <v>277</v>
      </c>
      <c r="CA4047" s="177">
        <v>3</v>
      </c>
      <c r="CB4047" s="177" t="s">
        <v>264</v>
      </c>
      <c r="CC4047" s="122">
        <v>14885.09</v>
      </c>
      <c r="CD4047" s="178" t="s">
        <v>3180</v>
      </c>
      <c r="CE4047" s="177" t="s">
        <v>270</v>
      </c>
      <c r="CF4047" s="177" t="s">
        <v>1339</v>
      </c>
      <c r="CG4047" s="83" t="s">
        <v>9</v>
      </c>
      <c r="CH4047" s="57"/>
      <c r="CV4047" s="51"/>
      <c r="CW4047" s="51"/>
      <c r="CX4047" s="51"/>
      <c r="CY4047" s="51"/>
      <c r="CZ4047" s="51"/>
      <c r="DA4047" s="51"/>
      <c r="DB4047" s="51"/>
      <c r="DC4047" s="51"/>
      <c r="DD4047" s="51"/>
    </row>
    <row r="4048" spans="73:108" ht="15" x14ac:dyDescent="0.25">
      <c r="BU4048" s="91"/>
      <c r="BV4048" s="177">
        <v>2009</v>
      </c>
      <c r="BW4048" s="177">
        <v>6</v>
      </c>
      <c r="BX4048" s="177" t="s">
        <v>269</v>
      </c>
      <c r="BY4048" s="177" t="s">
        <v>262</v>
      </c>
      <c r="BZ4048" s="177" t="s">
        <v>277</v>
      </c>
      <c r="CA4048" s="177">
        <v>3</v>
      </c>
      <c r="CB4048" s="177" t="s">
        <v>264</v>
      </c>
      <c r="CC4048" s="122">
        <v>12355.2</v>
      </c>
      <c r="CD4048" s="178" t="s">
        <v>3181</v>
      </c>
      <c r="CE4048" s="177" t="s">
        <v>270</v>
      </c>
      <c r="CF4048" s="177" t="s">
        <v>1338</v>
      </c>
      <c r="CG4048" s="83" t="s">
        <v>9</v>
      </c>
      <c r="CH4048" s="57"/>
      <c r="CV4048" s="51"/>
      <c r="CW4048" s="51"/>
      <c r="CX4048" s="51"/>
      <c r="CY4048" s="51"/>
      <c r="CZ4048" s="51"/>
      <c r="DA4048" s="51"/>
      <c r="DB4048" s="51"/>
      <c r="DC4048" s="51"/>
      <c r="DD4048" s="51"/>
    </row>
    <row r="4049" spans="73:108" ht="15" x14ac:dyDescent="0.25">
      <c r="BU4049" s="91"/>
      <c r="BV4049" s="177">
        <v>2009</v>
      </c>
      <c r="BW4049" s="177">
        <v>6</v>
      </c>
      <c r="BX4049" s="177" t="s">
        <v>269</v>
      </c>
      <c r="BY4049" s="177" t="s">
        <v>262</v>
      </c>
      <c r="BZ4049" s="177" t="s">
        <v>277</v>
      </c>
      <c r="CA4049" s="177">
        <v>3</v>
      </c>
      <c r="CB4049" s="177" t="s">
        <v>264</v>
      </c>
      <c r="CC4049" s="122">
        <v>4841.92</v>
      </c>
      <c r="CD4049" s="178" t="s">
        <v>3182</v>
      </c>
      <c r="CE4049" s="177" t="s">
        <v>270</v>
      </c>
      <c r="CF4049" s="177" t="s">
        <v>1337</v>
      </c>
      <c r="CG4049" s="83" t="s">
        <v>9</v>
      </c>
      <c r="CH4049" s="57"/>
      <c r="CV4049" s="51"/>
      <c r="CW4049" s="51"/>
      <c r="CX4049" s="51"/>
      <c r="CY4049" s="51"/>
      <c r="CZ4049" s="51"/>
      <c r="DA4049" s="51"/>
      <c r="DB4049" s="51"/>
      <c r="DC4049" s="51"/>
      <c r="DD4049" s="51"/>
    </row>
    <row r="4050" spans="73:108" ht="15" x14ac:dyDescent="0.25">
      <c r="BU4050" s="91"/>
      <c r="BV4050" s="177">
        <v>2009</v>
      </c>
      <c r="BW4050" s="177">
        <v>6</v>
      </c>
      <c r="BX4050" s="177" t="s">
        <v>269</v>
      </c>
      <c r="BY4050" s="177" t="s">
        <v>262</v>
      </c>
      <c r="BZ4050" s="177" t="s">
        <v>277</v>
      </c>
      <c r="CA4050" s="177">
        <v>3</v>
      </c>
      <c r="CB4050" s="177" t="s">
        <v>264</v>
      </c>
      <c r="CC4050" s="122">
        <v>6813.6</v>
      </c>
      <c r="CD4050" s="178" t="s">
        <v>3183</v>
      </c>
      <c r="CE4050" s="177" t="s">
        <v>270</v>
      </c>
      <c r="CF4050" s="177" t="s">
        <v>1341</v>
      </c>
      <c r="CG4050" s="83" t="s">
        <v>9</v>
      </c>
      <c r="CH4050" s="57"/>
      <c r="CV4050" s="51"/>
      <c r="CW4050" s="51"/>
      <c r="CX4050" s="51"/>
      <c r="CY4050" s="51"/>
      <c r="CZ4050" s="51"/>
      <c r="DA4050" s="51"/>
      <c r="DB4050" s="51"/>
      <c r="DC4050" s="51"/>
      <c r="DD4050" s="51"/>
    </row>
    <row r="4051" spans="73:108" ht="15" x14ac:dyDescent="0.25">
      <c r="BU4051" s="91"/>
      <c r="BV4051" s="177">
        <v>2009</v>
      </c>
      <c r="BW4051" s="177">
        <v>6</v>
      </c>
      <c r="BX4051" s="177" t="s">
        <v>269</v>
      </c>
      <c r="BY4051" s="177" t="s">
        <v>262</v>
      </c>
      <c r="BZ4051" s="177" t="s">
        <v>277</v>
      </c>
      <c r="CA4051" s="177">
        <v>3</v>
      </c>
      <c r="CB4051" s="177" t="s">
        <v>264</v>
      </c>
      <c r="CC4051" s="122">
        <v>5555.64</v>
      </c>
      <c r="CD4051" s="178" t="s">
        <v>3184</v>
      </c>
      <c r="CE4051" s="177" t="s">
        <v>270</v>
      </c>
      <c r="CF4051" s="177" t="s">
        <v>1346</v>
      </c>
      <c r="CG4051" s="83" t="s">
        <v>9</v>
      </c>
      <c r="CH4051" s="57"/>
      <c r="CV4051" s="51"/>
      <c r="CW4051" s="51"/>
      <c r="CX4051" s="51"/>
      <c r="CY4051" s="51"/>
      <c r="CZ4051" s="51"/>
      <c r="DA4051" s="51"/>
      <c r="DB4051" s="51"/>
      <c r="DC4051" s="51"/>
      <c r="DD4051" s="51"/>
    </row>
    <row r="4052" spans="73:108" ht="15" x14ac:dyDescent="0.25">
      <c r="BU4052" s="91"/>
      <c r="BV4052" s="177">
        <v>2009</v>
      </c>
      <c r="BW4052" s="177">
        <v>6</v>
      </c>
      <c r="BX4052" s="177" t="s">
        <v>269</v>
      </c>
      <c r="BY4052" s="177" t="s">
        <v>262</v>
      </c>
      <c r="BZ4052" s="177" t="s">
        <v>277</v>
      </c>
      <c r="CA4052" s="177">
        <v>3</v>
      </c>
      <c r="CB4052" s="177" t="s">
        <v>264</v>
      </c>
      <c r="CC4052" s="122">
        <v>2195.08</v>
      </c>
      <c r="CD4052" s="178" t="s">
        <v>3185</v>
      </c>
      <c r="CE4052" s="177" t="s">
        <v>270</v>
      </c>
      <c r="CF4052" s="177" t="s">
        <v>1347</v>
      </c>
      <c r="CG4052" s="83" t="s">
        <v>9</v>
      </c>
      <c r="CH4052" s="57"/>
      <c r="CV4052" s="51"/>
      <c r="CW4052" s="51"/>
      <c r="CX4052" s="51"/>
      <c r="CY4052" s="51"/>
      <c r="CZ4052" s="51"/>
      <c r="DA4052" s="51"/>
      <c r="DB4052" s="51"/>
      <c r="DC4052" s="51"/>
      <c r="DD4052" s="51"/>
    </row>
    <row r="4053" spans="73:108" ht="15" x14ac:dyDescent="0.25">
      <c r="BU4053" s="91"/>
      <c r="BV4053" s="177">
        <v>2009</v>
      </c>
      <c r="BW4053" s="177">
        <v>6</v>
      </c>
      <c r="BX4053" s="177" t="s">
        <v>269</v>
      </c>
      <c r="BY4053" s="177" t="s">
        <v>262</v>
      </c>
      <c r="BZ4053" s="177" t="s">
        <v>277</v>
      </c>
      <c r="CA4053" s="177">
        <v>3</v>
      </c>
      <c r="CB4053" s="177" t="s">
        <v>389</v>
      </c>
      <c r="CC4053" s="122">
        <v>1362.93</v>
      </c>
      <c r="CD4053" s="178" t="s">
        <v>3186</v>
      </c>
      <c r="CE4053" s="177" t="s">
        <v>270</v>
      </c>
      <c r="CF4053" s="177" t="s">
        <v>1349</v>
      </c>
      <c r="CG4053" s="83" t="s">
        <v>9</v>
      </c>
      <c r="CH4053" s="57"/>
      <c r="CV4053" s="51"/>
      <c r="CW4053" s="51"/>
      <c r="CX4053" s="51"/>
      <c r="CY4053" s="51"/>
      <c r="CZ4053" s="51"/>
      <c r="DA4053" s="51"/>
      <c r="DB4053" s="51"/>
      <c r="DC4053" s="51"/>
      <c r="DD4053" s="51"/>
    </row>
    <row r="4054" spans="73:108" ht="15" x14ac:dyDescent="0.25">
      <c r="BU4054" s="91"/>
      <c r="BV4054" s="177">
        <v>2009</v>
      </c>
      <c r="BW4054" s="177">
        <v>6</v>
      </c>
      <c r="BX4054" s="177" t="s">
        <v>269</v>
      </c>
      <c r="BY4054" s="177" t="s">
        <v>262</v>
      </c>
      <c r="BZ4054" s="177" t="s">
        <v>266</v>
      </c>
      <c r="CA4054" s="177">
        <v>3</v>
      </c>
      <c r="CB4054" s="177" t="s">
        <v>264</v>
      </c>
      <c r="CC4054" s="122">
        <v>942.14</v>
      </c>
      <c r="CD4054" s="178" t="s">
        <v>3191</v>
      </c>
      <c r="CE4054" s="177" t="s">
        <v>270</v>
      </c>
      <c r="CF4054" s="177" t="s">
        <v>1354</v>
      </c>
      <c r="CG4054" s="83" t="s">
        <v>9</v>
      </c>
      <c r="CH4054" s="57"/>
      <c r="CV4054" s="51"/>
      <c r="CW4054" s="51"/>
      <c r="CX4054" s="51"/>
      <c r="CY4054" s="51"/>
      <c r="CZ4054" s="51"/>
      <c r="DA4054" s="51"/>
      <c r="DB4054" s="51"/>
      <c r="DC4054" s="51"/>
      <c r="DD4054" s="51"/>
    </row>
    <row r="4055" spans="73:108" ht="15" x14ac:dyDescent="0.25">
      <c r="BU4055" s="91"/>
      <c r="BV4055" s="177">
        <v>2009</v>
      </c>
      <c r="BW4055" s="177">
        <v>6</v>
      </c>
      <c r="BX4055" s="177" t="s">
        <v>269</v>
      </c>
      <c r="BY4055" s="177" t="s">
        <v>262</v>
      </c>
      <c r="BZ4055" s="177" t="s">
        <v>266</v>
      </c>
      <c r="CA4055" s="177">
        <v>3</v>
      </c>
      <c r="CB4055" s="177" t="s">
        <v>264</v>
      </c>
      <c r="CC4055" s="122">
        <v>3123.75</v>
      </c>
      <c r="CD4055" s="178" t="s">
        <v>3177</v>
      </c>
      <c r="CE4055" s="177" t="s">
        <v>270</v>
      </c>
      <c r="CF4055" s="177" t="s">
        <v>1340</v>
      </c>
      <c r="CG4055" s="83" t="s">
        <v>9</v>
      </c>
      <c r="CH4055" s="57"/>
      <c r="CV4055" s="51"/>
      <c r="CW4055" s="51"/>
      <c r="CX4055" s="51"/>
      <c r="CY4055" s="51"/>
      <c r="CZ4055" s="51"/>
      <c r="DA4055" s="51"/>
      <c r="DB4055" s="51"/>
      <c r="DC4055" s="51"/>
      <c r="DD4055" s="51"/>
    </row>
    <row r="4056" spans="73:108" ht="15" x14ac:dyDescent="0.25">
      <c r="BU4056" s="91"/>
      <c r="BV4056" s="177">
        <v>2009</v>
      </c>
      <c r="BW4056" s="177">
        <v>6</v>
      </c>
      <c r="BX4056" s="177" t="s">
        <v>269</v>
      </c>
      <c r="BY4056" s="177" t="s">
        <v>262</v>
      </c>
      <c r="BZ4056" s="177" t="s">
        <v>277</v>
      </c>
      <c r="CA4056" s="177">
        <v>7</v>
      </c>
      <c r="CB4056" s="177" t="s">
        <v>264</v>
      </c>
      <c r="CC4056" s="122">
        <v>1726.95</v>
      </c>
      <c r="CD4056" s="178" t="s">
        <v>3187</v>
      </c>
      <c r="CE4056" s="177" t="s">
        <v>270</v>
      </c>
      <c r="CF4056" s="177" t="s">
        <v>1350</v>
      </c>
      <c r="CG4056" s="83" t="s">
        <v>89</v>
      </c>
      <c r="CH4056" s="57"/>
      <c r="CV4056" s="51"/>
      <c r="CW4056" s="51"/>
      <c r="CX4056" s="51"/>
      <c r="CY4056" s="51"/>
      <c r="CZ4056" s="51"/>
      <c r="DA4056" s="51"/>
      <c r="DB4056" s="51"/>
      <c r="DC4056" s="51"/>
      <c r="DD4056" s="51"/>
    </row>
    <row r="4057" spans="73:108" ht="15" x14ac:dyDescent="0.25">
      <c r="BU4057" s="91"/>
      <c r="BV4057" s="177">
        <v>2009</v>
      </c>
      <c r="BW4057" s="177">
        <v>6</v>
      </c>
      <c r="BX4057" s="177" t="s">
        <v>269</v>
      </c>
      <c r="BY4057" s="177" t="s">
        <v>262</v>
      </c>
      <c r="BZ4057" s="177" t="s">
        <v>277</v>
      </c>
      <c r="CA4057" s="177">
        <v>7</v>
      </c>
      <c r="CB4057" s="177" t="s">
        <v>264</v>
      </c>
      <c r="CC4057" s="122">
        <v>535.32000000000005</v>
      </c>
      <c r="CD4057" s="178" t="s">
        <v>3188</v>
      </c>
      <c r="CE4057" s="177" t="s">
        <v>270</v>
      </c>
      <c r="CF4057" s="177" t="s">
        <v>1353</v>
      </c>
      <c r="CG4057" s="83" t="s">
        <v>89</v>
      </c>
      <c r="CH4057" s="57"/>
      <c r="CV4057" s="51"/>
      <c r="CW4057" s="51"/>
      <c r="CX4057" s="51"/>
      <c r="CY4057" s="51"/>
      <c r="CZ4057" s="51"/>
      <c r="DA4057" s="51"/>
      <c r="DB4057" s="51"/>
      <c r="DC4057" s="51"/>
      <c r="DD4057" s="51"/>
    </row>
    <row r="4058" spans="73:108" ht="15" x14ac:dyDescent="0.25">
      <c r="BU4058" s="91"/>
      <c r="BV4058" s="177">
        <v>2009</v>
      </c>
      <c r="BW4058" s="177">
        <v>6</v>
      </c>
      <c r="BX4058" s="177" t="s">
        <v>269</v>
      </c>
      <c r="BY4058" s="177" t="s">
        <v>262</v>
      </c>
      <c r="BZ4058" s="177" t="s">
        <v>277</v>
      </c>
      <c r="CA4058" s="177">
        <v>7</v>
      </c>
      <c r="CB4058" s="177" t="s">
        <v>264</v>
      </c>
      <c r="CC4058" s="122">
        <v>979.96</v>
      </c>
      <c r="CD4058" s="178" t="s">
        <v>3189</v>
      </c>
      <c r="CE4058" s="177" t="s">
        <v>270</v>
      </c>
      <c r="CF4058" s="177" t="s">
        <v>1352</v>
      </c>
      <c r="CG4058" s="83" t="s">
        <v>89</v>
      </c>
      <c r="CH4058" s="57"/>
      <c r="CV4058" s="51"/>
      <c r="CW4058" s="51"/>
      <c r="CX4058" s="51"/>
      <c r="CY4058" s="51"/>
      <c r="CZ4058" s="51"/>
      <c r="DA4058" s="51"/>
      <c r="DB4058" s="51"/>
      <c r="DC4058" s="51"/>
      <c r="DD4058" s="51"/>
    </row>
    <row r="4059" spans="73:108" ht="15" x14ac:dyDescent="0.25">
      <c r="BU4059" s="91"/>
      <c r="BV4059" s="177">
        <v>2009</v>
      </c>
      <c r="BW4059" s="177">
        <v>6</v>
      </c>
      <c r="BX4059" s="177" t="s">
        <v>269</v>
      </c>
      <c r="BY4059" s="177" t="s">
        <v>262</v>
      </c>
      <c r="BZ4059" s="177" t="s">
        <v>277</v>
      </c>
      <c r="CA4059" s="177">
        <v>7</v>
      </c>
      <c r="CB4059" s="177" t="s">
        <v>264</v>
      </c>
      <c r="CC4059" s="122">
        <v>1028.0999999999999</v>
      </c>
      <c r="CD4059" s="178" t="s">
        <v>3190</v>
      </c>
      <c r="CE4059" s="177" t="s">
        <v>270</v>
      </c>
      <c r="CF4059" s="177" t="s">
        <v>1351</v>
      </c>
      <c r="CG4059" s="83" t="s">
        <v>89</v>
      </c>
      <c r="CH4059" s="57"/>
      <c r="CV4059" s="51"/>
      <c r="CW4059" s="51"/>
      <c r="CX4059" s="51"/>
      <c r="CY4059" s="51"/>
      <c r="CZ4059" s="51"/>
      <c r="DA4059" s="51"/>
      <c r="DB4059" s="51"/>
      <c r="DC4059" s="51"/>
      <c r="DD4059" s="51"/>
    </row>
    <row r="4060" spans="73:108" ht="15" x14ac:dyDescent="0.25">
      <c r="BU4060" s="91"/>
      <c r="BV4060" s="177">
        <v>2009</v>
      </c>
      <c r="BW4060" s="177">
        <v>7</v>
      </c>
      <c r="BX4060" s="177" t="s">
        <v>269</v>
      </c>
      <c r="BY4060" s="177" t="s">
        <v>262</v>
      </c>
      <c r="BZ4060" s="177" t="s">
        <v>277</v>
      </c>
      <c r="CA4060" s="177">
        <v>3</v>
      </c>
      <c r="CB4060" s="177" t="s">
        <v>264</v>
      </c>
      <c r="CC4060" s="122">
        <v>1287</v>
      </c>
      <c r="CD4060" s="178" t="s">
        <v>3196</v>
      </c>
      <c r="CE4060" s="177" t="s">
        <v>270</v>
      </c>
      <c r="CF4060" s="177" t="s">
        <v>1364</v>
      </c>
      <c r="CG4060" s="83" t="s">
        <v>9</v>
      </c>
      <c r="CH4060" s="57"/>
      <c r="CV4060" s="51"/>
      <c r="CW4060" s="51"/>
      <c r="CX4060" s="51"/>
      <c r="CY4060" s="51"/>
      <c r="CZ4060" s="51"/>
      <c r="DA4060" s="51"/>
      <c r="DB4060" s="51"/>
      <c r="DC4060" s="51"/>
      <c r="DD4060" s="51"/>
    </row>
    <row r="4061" spans="73:108" ht="15" x14ac:dyDescent="0.25">
      <c r="BU4061" s="91"/>
      <c r="BV4061" s="177">
        <v>2009</v>
      </c>
      <c r="BW4061" s="177">
        <v>7</v>
      </c>
      <c r="BX4061" s="177" t="s">
        <v>269</v>
      </c>
      <c r="BY4061" s="177" t="s">
        <v>262</v>
      </c>
      <c r="BZ4061" s="177" t="s">
        <v>277</v>
      </c>
      <c r="CA4061" s="177">
        <v>3</v>
      </c>
      <c r="CB4061" s="177" t="s">
        <v>264</v>
      </c>
      <c r="CC4061" s="122">
        <v>5669.57</v>
      </c>
      <c r="CD4061" s="178" t="s">
        <v>3197</v>
      </c>
      <c r="CE4061" s="177" t="s">
        <v>270</v>
      </c>
      <c r="CF4061" s="177" t="s">
        <v>1365</v>
      </c>
      <c r="CG4061" s="83" t="s">
        <v>9</v>
      </c>
      <c r="CH4061" s="57"/>
      <c r="CV4061" s="51"/>
      <c r="CW4061" s="51"/>
      <c r="CX4061" s="51"/>
      <c r="CY4061" s="51"/>
      <c r="CZ4061" s="51"/>
      <c r="DA4061" s="51"/>
      <c r="DB4061" s="51"/>
      <c r="DC4061" s="51"/>
      <c r="DD4061" s="51"/>
    </row>
    <row r="4062" spans="73:108" ht="15" x14ac:dyDescent="0.25">
      <c r="BU4062" s="91"/>
      <c r="BV4062" s="177">
        <v>2009</v>
      </c>
      <c r="BW4062" s="177">
        <v>7</v>
      </c>
      <c r="BX4062" s="177" t="s">
        <v>269</v>
      </c>
      <c r="BY4062" s="177" t="s">
        <v>262</v>
      </c>
      <c r="BZ4062" s="177" t="s">
        <v>277</v>
      </c>
      <c r="CA4062" s="177">
        <v>3</v>
      </c>
      <c r="CB4062" s="177" t="s">
        <v>264</v>
      </c>
      <c r="CC4062" s="122">
        <v>5732.38</v>
      </c>
      <c r="CD4062" s="178" t="s">
        <v>3198</v>
      </c>
      <c r="CE4062" s="177" t="s">
        <v>270</v>
      </c>
      <c r="CF4062" s="177" t="s">
        <v>1359</v>
      </c>
      <c r="CG4062" s="83" t="s">
        <v>9</v>
      </c>
      <c r="CH4062" s="57"/>
      <c r="CV4062" s="51"/>
      <c r="CW4062" s="51"/>
      <c r="CX4062" s="51"/>
      <c r="CY4062" s="51"/>
      <c r="CZ4062" s="51"/>
      <c r="DA4062" s="51"/>
      <c r="DB4062" s="51"/>
      <c r="DC4062" s="51"/>
      <c r="DD4062" s="51"/>
    </row>
    <row r="4063" spans="73:108" ht="15" x14ac:dyDescent="0.25">
      <c r="BU4063" s="91"/>
      <c r="BV4063" s="177">
        <v>2009</v>
      </c>
      <c r="BW4063" s="177">
        <v>7</v>
      </c>
      <c r="BX4063" s="177" t="s">
        <v>269</v>
      </c>
      <c r="BY4063" s="177" t="s">
        <v>262</v>
      </c>
      <c r="BZ4063" s="177" t="s">
        <v>277</v>
      </c>
      <c r="CA4063" s="177">
        <v>3</v>
      </c>
      <c r="CB4063" s="177" t="s">
        <v>264</v>
      </c>
      <c r="CC4063" s="122">
        <v>2661.44</v>
      </c>
      <c r="CD4063" s="178" t="s">
        <v>3199</v>
      </c>
      <c r="CE4063" s="177" t="s">
        <v>270</v>
      </c>
      <c r="CF4063" s="177" t="s">
        <v>1361</v>
      </c>
      <c r="CG4063" s="83" t="s">
        <v>9</v>
      </c>
      <c r="CH4063" s="57"/>
      <c r="CV4063" s="51"/>
      <c r="CW4063" s="51"/>
      <c r="CX4063" s="51"/>
      <c r="CY4063" s="51"/>
      <c r="CZ4063" s="51"/>
      <c r="DA4063" s="51"/>
      <c r="DB4063" s="51"/>
      <c r="DC4063" s="51"/>
      <c r="DD4063" s="51"/>
    </row>
    <row r="4064" spans="73:108" ht="15" x14ac:dyDescent="0.25">
      <c r="BU4064" s="91"/>
      <c r="BV4064" s="177">
        <v>2009</v>
      </c>
      <c r="BW4064" s="177">
        <v>7</v>
      </c>
      <c r="BX4064" s="177" t="s">
        <v>269</v>
      </c>
      <c r="BY4064" s="177" t="s">
        <v>262</v>
      </c>
      <c r="BZ4064" s="177" t="s">
        <v>277</v>
      </c>
      <c r="CA4064" s="177">
        <v>3</v>
      </c>
      <c r="CB4064" s="177" t="s">
        <v>264</v>
      </c>
      <c r="CC4064" s="122">
        <v>4433.6000000000004</v>
      </c>
      <c r="CD4064" s="178" t="s">
        <v>3200</v>
      </c>
      <c r="CE4064" s="177" t="s">
        <v>270</v>
      </c>
      <c r="CF4064" s="177" t="s">
        <v>1360</v>
      </c>
      <c r="CG4064" s="83" t="s">
        <v>9</v>
      </c>
      <c r="CH4064" s="57"/>
      <c r="CV4064" s="51"/>
      <c r="CW4064" s="51"/>
      <c r="CX4064" s="51"/>
      <c r="CY4064" s="51"/>
      <c r="CZ4064" s="51"/>
      <c r="DA4064" s="51"/>
      <c r="DB4064" s="51"/>
      <c r="DC4064" s="51"/>
      <c r="DD4064" s="51"/>
    </row>
    <row r="4065" spans="73:108" ht="15" x14ac:dyDescent="0.25">
      <c r="BU4065" s="91"/>
      <c r="BV4065" s="177">
        <v>2009</v>
      </c>
      <c r="BW4065" s="177">
        <v>7</v>
      </c>
      <c r="BX4065" s="177" t="s">
        <v>269</v>
      </c>
      <c r="BY4065" s="177" t="s">
        <v>262</v>
      </c>
      <c r="BZ4065" s="177" t="s">
        <v>277</v>
      </c>
      <c r="CA4065" s="177">
        <v>3</v>
      </c>
      <c r="CB4065" s="177" t="s">
        <v>264</v>
      </c>
      <c r="CC4065" s="122">
        <v>1710.13</v>
      </c>
      <c r="CD4065" s="178" t="s">
        <v>3201</v>
      </c>
      <c r="CE4065" s="177" t="s">
        <v>270</v>
      </c>
      <c r="CF4065" s="177" t="s">
        <v>1362</v>
      </c>
      <c r="CG4065" s="83" t="s">
        <v>9</v>
      </c>
      <c r="CH4065" s="57"/>
      <c r="CV4065" s="51"/>
      <c r="CW4065" s="51"/>
      <c r="CX4065" s="51"/>
      <c r="CY4065" s="51"/>
      <c r="CZ4065" s="51"/>
      <c r="DA4065" s="51"/>
      <c r="DB4065" s="51"/>
      <c r="DC4065" s="51"/>
      <c r="DD4065" s="51"/>
    </row>
    <row r="4066" spans="73:108" ht="15" x14ac:dyDescent="0.25">
      <c r="BU4066" s="91"/>
      <c r="BV4066" s="177">
        <v>2009</v>
      </c>
      <c r="BW4066" s="177">
        <v>7</v>
      </c>
      <c r="BX4066" s="177" t="s">
        <v>269</v>
      </c>
      <c r="BY4066" s="177" t="s">
        <v>262</v>
      </c>
      <c r="BZ4066" s="177" t="s">
        <v>277</v>
      </c>
      <c r="CA4066" s="177">
        <v>3</v>
      </c>
      <c r="CB4066" s="177" t="s">
        <v>264</v>
      </c>
      <c r="CC4066" s="122">
        <v>2742.03</v>
      </c>
      <c r="CD4066" s="178" t="s">
        <v>3202</v>
      </c>
      <c r="CE4066" s="177" t="s">
        <v>270</v>
      </c>
      <c r="CF4066" s="177" t="s">
        <v>1363</v>
      </c>
      <c r="CG4066" s="83" t="s">
        <v>9</v>
      </c>
      <c r="CH4066" s="57"/>
      <c r="CV4066" s="51"/>
      <c r="CW4066" s="51"/>
      <c r="CX4066" s="51"/>
      <c r="CY4066" s="51"/>
      <c r="CZ4066" s="51"/>
      <c r="DA4066" s="51"/>
      <c r="DB4066" s="51"/>
      <c r="DC4066" s="51"/>
      <c r="DD4066" s="51"/>
    </row>
    <row r="4067" spans="73:108" ht="15" x14ac:dyDescent="0.25">
      <c r="BU4067" s="91"/>
      <c r="BV4067" s="177">
        <v>2009</v>
      </c>
      <c r="BW4067" s="177">
        <v>7</v>
      </c>
      <c r="BX4067" s="177" t="s">
        <v>269</v>
      </c>
      <c r="BY4067" s="177" t="s">
        <v>262</v>
      </c>
      <c r="BZ4067" s="177" t="s">
        <v>277</v>
      </c>
      <c r="CA4067" s="177">
        <v>7</v>
      </c>
      <c r="CB4067" s="177" t="s">
        <v>264</v>
      </c>
      <c r="CC4067" s="122">
        <v>535.45000000000005</v>
      </c>
      <c r="CD4067" s="178" t="s">
        <v>3206</v>
      </c>
      <c r="CE4067" s="177" t="s">
        <v>270</v>
      </c>
      <c r="CF4067" s="177" t="s">
        <v>1368</v>
      </c>
      <c r="CG4067" s="83" t="s">
        <v>89</v>
      </c>
      <c r="CH4067" s="57"/>
      <c r="CV4067" s="51"/>
      <c r="CW4067" s="51"/>
      <c r="CX4067" s="51"/>
      <c r="CY4067" s="51"/>
      <c r="CZ4067" s="51"/>
      <c r="DA4067" s="51"/>
      <c r="DB4067" s="51"/>
      <c r="DC4067" s="51"/>
      <c r="DD4067" s="51"/>
    </row>
    <row r="4068" spans="73:108" ht="15" x14ac:dyDescent="0.25">
      <c r="BU4068" s="91"/>
      <c r="BV4068" s="177">
        <v>2009</v>
      </c>
      <c r="BW4068" s="177">
        <v>7</v>
      </c>
      <c r="BX4068" s="177" t="s">
        <v>269</v>
      </c>
      <c r="BY4068" s="177" t="s">
        <v>262</v>
      </c>
      <c r="BZ4068" s="177" t="s">
        <v>277</v>
      </c>
      <c r="CA4068" s="177">
        <v>7</v>
      </c>
      <c r="CB4068" s="177" t="s">
        <v>264</v>
      </c>
      <c r="CC4068" s="122">
        <v>244.99</v>
      </c>
      <c r="CD4068" s="178" t="s">
        <v>3207</v>
      </c>
      <c r="CE4068" s="177" t="s">
        <v>270</v>
      </c>
      <c r="CF4068" s="177" t="s">
        <v>1367</v>
      </c>
      <c r="CG4068" s="83" t="s">
        <v>89</v>
      </c>
      <c r="CH4068" s="57"/>
      <c r="CV4068" s="51"/>
      <c r="CW4068" s="51"/>
      <c r="CX4068" s="51"/>
      <c r="CY4068" s="51"/>
      <c r="CZ4068" s="51"/>
      <c r="DA4068" s="51"/>
      <c r="DB4068" s="51"/>
      <c r="DC4068" s="51"/>
      <c r="DD4068" s="51"/>
    </row>
    <row r="4069" spans="73:108" ht="15" x14ac:dyDescent="0.25">
      <c r="BU4069" s="91"/>
      <c r="BV4069" s="177">
        <v>2009</v>
      </c>
      <c r="BW4069" s="177">
        <v>7</v>
      </c>
      <c r="BX4069" s="177" t="s">
        <v>269</v>
      </c>
      <c r="BY4069" s="177" t="s">
        <v>262</v>
      </c>
      <c r="BZ4069" s="177" t="s">
        <v>277</v>
      </c>
      <c r="CA4069" s="177">
        <v>7</v>
      </c>
      <c r="CB4069" s="177" t="s">
        <v>264</v>
      </c>
      <c r="CC4069" s="122">
        <v>395.9</v>
      </c>
      <c r="CD4069" s="178" t="s">
        <v>3208</v>
      </c>
      <c r="CE4069" s="177" t="s">
        <v>270</v>
      </c>
      <c r="CF4069" s="177" t="s">
        <v>1371</v>
      </c>
      <c r="CG4069" s="83" t="s">
        <v>89</v>
      </c>
      <c r="CH4069" s="57"/>
      <c r="CV4069" s="51"/>
      <c r="CW4069" s="51"/>
      <c r="CX4069" s="51"/>
      <c r="CY4069" s="51"/>
      <c r="CZ4069" s="51"/>
      <c r="DA4069" s="51"/>
      <c r="DB4069" s="51"/>
      <c r="DC4069" s="51"/>
      <c r="DD4069" s="51"/>
    </row>
    <row r="4070" spans="73:108" ht="15" x14ac:dyDescent="0.25">
      <c r="BU4070" s="91"/>
      <c r="BV4070" s="177">
        <v>2009</v>
      </c>
      <c r="BW4070" s="177">
        <v>7</v>
      </c>
      <c r="BX4070" s="177" t="s">
        <v>269</v>
      </c>
      <c r="BY4070" s="177" t="s">
        <v>262</v>
      </c>
      <c r="BZ4070" s="177" t="s">
        <v>277</v>
      </c>
      <c r="CA4070" s="177">
        <v>7</v>
      </c>
      <c r="CB4070" s="177" t="s">
        <v>264</v>
      </c>
      <c r="CC4070" s="122">
        <v>395.9</v>
      </c>
      <c r="CD4070" s="178" t="s">
        <v>3209</v>
      </c>
      <c r="CE4070" s="177" t="s">
        <v>270</v>
      </c>
      <c r="CF4070" s="177" t="s">
        <v>1370</v>
      </c>
      <c r="CG4070" s="83" t="s">
        <v>89</v>
      </c>
      <c r="CH4070" s="57"/>
      <c r="CV4070" s="51"/>
      <c r="CW4070" s="51"/>
      <c r="CX4070" s="51"/>
      <c r="CY4070" s="51"/>
      <c r="CZ4070" s="51"/>
      <c r="DA4070" s="51"/>
      <c r="DB4070" s="51"/>
      <c r="DC4070" s="51"/>
      <c r="DD4070" s="51"/>
    </row>
    <row r="4071" spans="73:108" ht="15" x14ac:dyDescent="0.25">
      <c r="BU4071" s="91"/>
      <c r="BV4071" s="177">
        <v>2009</v>
      </c>
      <c r="BW4071" s="177">
        <v>7</v>
      </c>
      <c r="BX4071" s="177" t="s">
        <v>269</v>
      </c>
      <c r="BY4071" s="177" t="s">
        <v>262</v>
      </c>
      <c r="BZ4071" s="177" t="s">
        <v>277</v>
      </c>
      <c r="CA4071" s="177">
        <v>7</v>
      </c>
      <c r="CB4071" s="177" t="s">
        <v>264</v>
      </c>
      <c r="CC4071" s="122">
        <v>791.8</v>
      </c>
      <c r="CD4071" s="178" t="s">
        <v>3210</v>
      </c>
      <c r="CE4071" s="177" t="s">
        <v>270</v>
      </c>
      <c r="CF4071" s="177" t="s">
        <v>1369</v>
      </c>
      <c r="CG4071" s="83" t="s">
        <v>89</v>
      </c>
      <c r="CH4071" s="57"/>
      <c r="CV4071" s="51"/>
      <c r="CW4071" s="51"/>
      <c r="CX4071" s="51"/>
      <c r="CY4071" s="51"/>
      <c r="CZ4071" s="51"/>
      <c r="DA4071" s="51"/>
      <c r="DB4071" s="51"/>
      <c r="DC4071" s="51"/>
      <c r="DD4071" s="51"/>
    </row>
    <row r="4072" spans="73:108" ht="15" x14ac:dyDescent="0.25">
      <c r="BU4072" s="91"/>
      <c r="BV4072" s="177">
        <v>2009</v>
      </c>
      <c r="BW4072" s="177">
        <v>8</v>
      </c>
      <c r="BX4072" s="177" t="s">
        <v>269</v>
      </c>
      <c r="BY4072" s="177" t="s">
        <v>262</v>
      </c>
      <c r="BZ4072" s="177" t="s">
        <v>277</v>
      </c>
      <c r="CA4072" s="177">
        <v>3</v>
      </c>
      <c r="CB4072" s="177" t="s">
        <v>264</v>
      </c>
      <c r="CC4072" s="122">
        <v>332.8</v>
      </c>
      <c r="CD4072" s="178" t="s">
        <v>3211</v>
      </c>
      <c r="CE4072" s="177" t="s">
        <v>270</v>
      </c>
      <c r="CF4072" s="177" t="s">
        <v>1374</v>
      </c>
      <c r="CG4072" s="83" t="s">
        <v>9</v>
      </c>
      <c r="CH4072" s="57"/>
      <c r="CV4072" s="51"/>
      <c r="CW4072" s="51"/>
      <c r="CX4072" s="51"/>
      <c r="CY4072" s="51"/>
      <c r="CZ4072" s="51"/>
      <c r="DA4072" s="51"/>
      <c r="DB4072" s="51"/>
      <c r="DC4072" s="51"/>
      <c r="DD4072" s="51"/>
    </row>
    <row r="4073" spans="73:108" ht="15" x14ac:dyDescent="0.25">
      <c r="BU4073" s="91"/>
      <c r="BV4073" s="177">
        <v>2009</v>
      </c>
      <c r="BW4073" s="177">
        <v>8</v>
      </c>
      <c r="BX4073" s="177" t="s">
        <v>269</v>
      </c>
      <c r="BY4073" s="177" t="s">
        <v>262</v>
      </c>
      <c r="BZ4073" s="177" t="s">
        <v>277</v>
      </c>
      <c r="CA4073" s="177">
        <v>3</v>
      </c>
      <c r="CB4073" s="177" t="s">
        <v>264</v>
      </c>
      <c r="CC4073" s="122">
        <v>582</v>
      </c>
      <c r="CD4073" s="178" t="s">
        <v>3212</v>
      </c>
      <c r="CE4073" s="177" t="s">
        <v>270</v>
      </c>
      <c r="CF4073" s="177" t="s">
        <v>1372</v>
      </c>
      <c r="CG4073" s="83" t="s">
        <v>9</v>
      </c>
      <c r="CH4073" s="57"/>
      <c r="CV4073" s="51"/>
      <c r="CW4073" s="51"/>
      <c r="CX4073" s="51"/>
      <c r="CY4073" s="51"/>
      <c r="CZ4073" s="51"/>
      <c r="DA4073" s="51"/>
      <c r="DB4073" s="51"/>
      <c r="DC4073" s="51"/>
      <c r="DD4073" s="51"/>
    </row>
    <row r="4074" spans="73:108" ht="15" x14ac:dyDescent="0.25">
      <c r="BU4074" s="91"/>
      <c r="BV4074" s="177">
        <v>2009</v>
      </c>
      <c r="BW4074" s="177">
        <v>8</v>
      </c>
      <c r="BX4074" s="177" t="s">
        <v>269</v>
      </c>
      <c r="BY4074" s="177" t="s">
        <v>262</v>
      </c>
      <c r="BZ4074" s="177" t="s">
        <v>277</v>
      </c>
      <c r="CA4074" s="177">
        <v>3</v>
      </c>
      <c r="CB4074" s="177" t="s">
        <v>264</v>
      </c>
      <c r="CC4074" s="122">
        <v>899.1</v>
      </c>
      <c r="CD4074" s="178" t="s">
        <v>3213</v>
      </c>
      <c r="CE4074" s="177" t="s">
        <v>270</v>
      </c>
      <c r="CF4074" s="177" t="s">
        <v>1373</v>
      </c>
      <c r="CG4074" s="83" t="s">
        <v>9</v>
      </c>
      <c r="CH4074" s="57"/>
      <c r="CV4074" s="51"/>
      <c r="CW4074" s="51"/>
      <c r="CX4074" s="51"/>
      <c r="CY4074" s="51"/>
      <c r="CZ4074" s="51"/>
      <c r="DA4074" s="51"/>
      <c r="DB4074" s="51"/>
      <c r="DC4074" s="51"/>
      <c r="DD4074" s="51"/>
    </row>
    <row r="4075" spans="73:108" ht="15" x14ac:dyDescent="0.25">
      <c r="BU4075" s="91"/>
      <c r="BV4075" s="177">
        <v>2009</v>
      </c>
      <c r="BW4075" s="177">
        <v>8</v>
      </c>
      <c r="BX4075" s="177" t="s">
        <v>269</v>
      </c>
      <c r="BY4075" s="177" t="s">
        <v>262</v>
      </c>
      <c r="BZ4075" s="177" t="s">
        <v>277</v>
      </c>
      <c r="CA4075" s="177">
        <v>3</v>
      </c>
      <c r="CB4075" s="177" t="s">
        <v>264</v>
      </c>
      <c r="CC4075" s="122">
        <v>799.2</v>
      </c>
      <c r="CD4075" s="178" t="s">
        <v>3214</v>
      </c>
      <c r="CE4075" s="177" t="s">
        <v>270</v>
      </c>
      <c r="CF4075" s="177" t="s">
        <v>1375</v>
      </c>
      <c r="CG4075" s="83" t="s">
        <v>9</v>
      </c>
      <c r="CH4075" s="57"/>
      <c r="CV4075" s="51"/>
      <c r="CW4075" s="51"/>
      <c r="CX4075" s="51"/>
      <c r="CY4075" s="51"/>
      <c r="CZ4075" s="51"/>
      <c r="DA4075" s="51"/>
      <c r="DB4075" s="51"/>
      <c r="DC4075" s="51"/>
      <c r="DD4075" s="51"/>
    </row>
    <row r="4076" spans="73:108" ht="15" x14ac:dyDescent="0.25">
      <c r="BU4076" s="91"/>
      <c r="BV4076" s="177">
        <v>2009</v>
      </c>
      <c r="BW4076" s="177">
        <v>8</v>
      </c>
      <c r="BX4076" s="177" t="s">
        <v>269</v>
      </c>
      <c r="BY4076" s="177" t="s">
        <v>262</v>
      </c>
      <c r="BZ4076" s="177" t="s">
        <v>277</v>
      </c>
      <c r="CA4076" s="177">
        <v>3</v>
      </c>
      <c r="CB4076" s="177" t="s">
        <v>389</v>
      </c>
      <c r="CC4076" s="122">
        <v>1169.32</v>
      </c>
      <c r="CD4076" s="178" t="s">
        <v>3215</v>
      </c>
      <c r="CE4076" s="177" t="s">
        <v>270</v>
      </c>
      <c r="CF4076" s="177" t="s">
        <v>1376</v>
      </c>
      <c r="CG4076" s="83" t="s">
        <v>9</v>
      </c>
      <c r="CH4076" s="57"/>
      <c r="CV4076" s="51"/>
      <c r="CW4076" s="51"/>
      <c r="CX4076" s="51"/>
      <c r="CY4076" s="51"/>
      <c r="CZ4076" s="51"/>
      <c r="DA4076" s="51"/>
      <c r="DB4076" s="51"/>
      <c r="DC4076" s="51"/>
      <c r="DD4076" s="51"/>
    </row>
    <row r="4077" spans="73:108" ht="15" x14ac:dyDescent="0.25">
      <c r="BU4077" s="91"/>
      <c r="BV4077" s="177">
        <v>2009</v>
      </c>
      <c r="BW4077" s="177">
        <v>8</v>
      </c>
      <c r="BX4077" s="177" t="s">
        <v>269</v>
      </c>
      <c r="BY4077" s="177" t="s">
        <v>262</v>
      </c>
      <c r="BZ4077" s="177" t="s">
        <v>277</v>
      </c>
      <c r="CA4077" s="177">
        <v>7</v>
      </c>
      <c r="CB4077" s="177" t="s">
        <v>264</v>
      </c>
      <c r="CC4077" s="122">
        <v>57.06</v>
      </c>
      <c r="CD4077" s="178" t="s">
        <v>204</v>
      </c>
      <c r="CE4077" s="177" t="s">
        <v>270</v>
      </c>
      <c r="CF4077" s="177" t="s">
        <v>1377</v>
      </c>
      <c r="CG4077" s="83" t="s">
        <v>89</v>
      </c>
      <c r="CH4077" s="57"/>
      <c r="CV4077" s="51"/>
      <c r="CW4077" s="51"/>
      <c r="CX4077" s="51"/>
      <c r="CY4077" s="51"/>
      <c r="CZ4077" s="51"/>
      <c r="DA4077" s="51"/>
      <c r="DB4077" s="51"/>
      <c r="DC4077" s="51"/>
      <c r="DD4077" s="51"/>
    </row>
    <row r="4078" spans="73:108" ht="15" x14ac:dyDescent="0.25">
      <c r="BU4078" s="91"/>
      <c r="BV4078" s="177">
        <v>2009</v>
      </c>
      <c r="BW4078" s="177">
        <v>8</v>
      </c>
      <c r="BX4078" s="177" t="s">
        <v>269</v>
      </c>
      <c r="BY4078" s="177" t="s">
        <v>262</v>
      </c>
      <c r="BZ4078" s="177" t="s">
        <v>277</v>
      </c>
      <c r="CA4078" s="177">
        <v>15</v>
      </c>
      <c r="CB4078" s="177" t="s">
        <v>264</v>
      </c>
      <c r="CC4078" s="122">
        <v>33</v>
      </c>
      <c r="CD4078" s="178" t="s">
        <v>204</v>
      </c>
      <c r="CE4078" s="177" t="s">
        <v>270</v>
      </c>
      <c r="CF4078" s="177" t="s">
        <v>1378</v>
      </c>
      <c r="CG4078" s="83" t="s">
        <v>89</v>
      </c>
      <c r="CH4078" s="57"/>
      <c r="CV4078" s="51"/>
      <c r="CW4078" s="51"/>
      <c r="CX4078" s="51"/>
      <c r="CY4078" s="51"/>
      <c r="CZ4078" s="51"/>
      <c r="DA4078" s="51"/>
      <c r="DB4078" s="51"/>
      <c r="DC4078" s="51"/>
      <c r="DD4078" s="51"/>
    </row>
    <row r="4079" spans="73:108" ht="15" x14ac:dyDescent="0.25">
      <c r="BU4079" s="91"/>
      <c r="BV4079" s="177">
        <v>2009</v>
      </c>
      <c r="BW4079" s="177">
        <v>9</v>
      </c>
      <c r="BX4079" s="177" t="s">
        <v>269</v>
      </c>
      <c r="BY4079" s="177" t="s">
        <v>262</v>
      </c>
      <c r="BZ4079" s="177" t="s">
        <v>277</v>
      </c>
      <c r="CA4079" s="177">
        <v>3</v>
      </c>
      <c r="CB4079" s="177" t="s">
        <v>264</v>
      </c>
      <c r="CC4079" s="122">
        <v>636.65</v>
      </c>
      <c r="CD4079" s="178" t="s">
        <v>3222</v>
      </c>
      <c r="CE4079" s="177" t="s">
        <v>270</v>
      </c>
      <c r="CF4079" s="177" t="s">
        <v>1389</v>
      </c>
      <c r="CG4079" s="83" t="s">
        <v>9</v>
      </c>
      <c r="CH4079" s="57"/>
      <c r="CV4079" s="51"/>
      <c r="CW4079" s="51"/>
      <c r="CX4079" s="51"/>
      <c r="CY4079" s="51"/>
      <c r="CZ4079" s="51"/>
      <c r="DA4079" s="51"/>
      <c r="DB4079" s="51"/>
      <c r="DC4079" s="51"/>
      <c r="DD4079" s="51"/>
    </row>
    <row r="4080" spans="73:108" ht="15" x14ac:dyDescent="0.25">
      <c r="BU4080" s="91"/>
      <c r="BV4080" s="177">
        <v>2009</v>
      </c>
      <c r="BW4080" s="177">
        <v>9</v>
      </c>
      <c r="BX4080" s="177" t="s">
        <v>269</v>
      </c>
      <c r="BY4080" s="177" t="s">
        <v>262</v>
      </c>
      <c r="BZ4080" s="177" t="s">
        <v>277</v>
      </c>
      <c r="CA4080" s="177">
        <v>3</v>
      </c>
      <c r="CB4080" s="177" t="s">
        <v>264</v>
      </c>
      <c r="CC4080" s="122">
        <v>1685.25</v>
      </c>
      <c r="CD4080" s="178" t="s">
        <v>3223</v>
      </c>
      <c r="CE4080" s="177" t="s">
        <v>270</v>
      </c>
      <c r="CF4080" s="177" t="s">
        <v>1390</v>
      </c>
      <c r="CG4080" s="83" t="s">
        <v>9</v>
      </c>
      <c r="CH4080" s="57"/>
      <c r="CV4080" s="51"/>
      <c r="CW4080" s="51"/>
      <c r="CX4080" s="51"/>
      <c r="CY4080" s="51"/>
      <c r="CZ4080" s="51"/>
      <c r="DA4080" s="51"/>
      <c r="DB4080" s="51"/>
      <c r="DC4080" s="51"/>
      <c r="DD4080" s="51"/>
    </row>
    <row r="4081" spans="73:108" ht="15" x14ac:dyDescent="0.25">
      <c r="BU4081" s="91"/>
      <c r="BV4081" s="177">
        <v>2009</v>
      </c>
      <c r="BW4081" s="177">
        <v>9</v>
      </c>
      <c r="BX4081" s="177" t="s">
        <v>269</v>
      </c>
      <c r="BY4081" s="177" t="s">
        <v>262</v>
      </c>
      <c r="BZ4081" s="177" t="s">
        <v>277</v>
      </c>
      <c r="CA4081" s="177">
        <v>3</v>
      </c>
      <c r="CB4081" s="177" t="s">
        <v>264</v>
      </c>
      <c r="CC4081" s="122">
        <v>4992</v>
      </c>
      <c r="CD4081" s="178" t="s">
        <v>3224</v>
      </c>
      <c r="CE4081" s="177" t="s">
        <v>270</v>
      </c>
      <c r="CF4081" s="177" t="s">
        <v>1388</v>
      </c>
      <c r="CG4081" s="83" t="s">
        <v>9</v>
      </c>
      <c r="CH4081" s="57"/>
      <c r="CV4081" s="51"/>
      <c r="CW4081" s="51"/>
      <c r="CX4081" s="51"/>
      <c r="CY4081" s="51"/>
      <c r="CZ4081" s="51"/>
      <c r="DA4081" s="51"/>
      <c r="DB4081" s="51"/>
      <c r="DC4081" s="51"/>
      <c r="DD4081" s="51"/>
    </row>
    <row r="4082" spans="73:108" ht="15" x14ac:dyDescent="0.25">
      <c r="BU4082" s="91"/>
      <c r="BV4082" s="177">
        <v>2009</v>
      </c>
      <c r="BW4082" s="177">
        <v>9</v>
      </c>
      <c r="BX4082" s="177" t="s">
        <v>269</v>
      </c>
      <c r="BY4082" s="177" t="s">
        <v>262</v>
      </c>
      <c r="BZ4082" s="177" t="s">
        <v>277</v>
      </c>
      <c r="CA4082" s="177">
        <v>3</v>
      </c>
      <c r="CB4082" s="177" t="s">
        <v>264</v>
      </c>
      <c r="CC4082" s="122">
        <v>926.63</v>
      </c>
      <c r="CD4082" s="178" t="s">
        <v>3225</v>
      </c>
      <c r="CE4082" s="177" t="s">
        <v>270</v>
      </c>
      <c r="CF4082" s="177" t="s">
        <v>1384</v>
      </c>
      <c r="CG4082" s="83" t="s">
        <v>9</v>
      </c>
      <c r="CH4082" s="57"/>
      <c r="CV4082" s="51"/>
      <c r="CW4082" s="51"/>
      <c r="CX4082" s="51"/>
      <c r="CY4082" s="51"/>
      <c r="CZ4082" s="51"/>
      <c r="DA4082" s="51"/>
      <c r="DB4082" s="51"/>
      <c r="DC4082" s="51"/>
      <c r="DD4082" s="51"/>
    </row>
    <row r="4083" spans="73:108" ht="15" x14ac:dyDescent="0.25">
      <c r="BU4083" s="91"/>
      <c r="BV4083" s="177">
        <v>2009</v>
      </c>
      <c r="BW4083" s="177">
        <v>9</v>
      </c>
      <c r="BX4083" s="177" t="s">
        <v>269</v>
      </c>
      <c r="BY4083" s="177" t="s">
        <v>262</v>
      </c>
      <c r="BZ4083" s="177" t="s">
        <v>277</v>
      </c>
      <c r="CA4083" s="177">
        <v>3</v>
      </c>
      <c r="CB4083" s="177" t="s">
        <v>264</v>
      </c>
      <c r="CC4083" s="122">
        <v>3406.14</v>
      </c>
      <c r="CD4083" s="178" t="s">
        <v>3226</v>
      </c>
      <c r="CE4083" s="177" t="s">
        <v>270</v>
      </c>
      <c r="CF4083" s="177" t="s">
        <v>1383</v>
      </c>
      <c r="CG4083" s="83" t="s">
        <v>9</v>
      </c>
      <c r="CH4083" s="57"/>
      <c r="CV4083" s="51"/>
      <c r="CW4083" s="51"/>
      <c r="CX4083" s="51"/>
      <c r="CY4083" s="51"/>
      <c r="CZ4083" s="51"/>
      <c r="DA4083" s="51"/>
      <c r="DB4083" s="51"/>
      <c r="DC4083" s="51"/>
      <c r="DD4083" s="51"/>
    </row>
    <row r="4084" spans="73:108" ht="15" x14ac:dyDescent="0.25">
      <c r="BU4084" s="91"/>
      <c r="BV4084" s="177">
        <v>2009</v>
      </c>
      <c r="BW4084" s="177">
        <v>9</v>
      </c>
      <c r="BX4084" s="177" t="s">
        <v>269</v>
      </c>
      <c r="BY4084" s="177" t="s">
        <v>262</v>
      </c>
      <c r="BZ4084" s="177" t="s">
        <v>277</v>
      </c>
      <c r="CA4084" s="177">
        <v>3</v>
      </c>
      <c r="CB4084" s="177" t="s">
        <v>264</v>
      </c>
      <c r="CC4084" s="122">
        <v>3807.24</v>
      </c>
      <c r="CD4084" s="178" t="s">
        <v>3227</v>
      </c>
      <c r="CE4084" s="177" t="s">
        <v>270</v>
      </c>
      <c r="CF4084" s="177" t="s">
        <v>1385</v>
      </c>
      <c r="CG4084" s="83" t="s">
        <v>9</v>
      </c>
      <c r="CH4084" s="57"/>
      <c r="CV4084" s="51"/>
      <c r="CW4084" s="51"/>
      <c r="CX4084" s="51"/>
      <c r="CY4084" s="51"/>
      <c r="CZ4084" s="51"/>
      <c r="DA4084" s="51"/>
      <c r="DB4084" s="51"/>
      <c r="DC4084" s="51"/>
      <c r="DD4084" s="51"/>
    </row>
    <row r="4085" spans="73:108" ht="15" x14ac:dyDescent="0.25">
      <c r="BU4085" s="91"/>
      <c r="BV4085" s="177">
        <v>2009</v>
      </c>
      <c r="BW4085" s="177">
        <v>9</v>
      </c>
      <c r="BX4085" s="177" t="s">
        <v>269</v>
      </c>
      <c r="BY4085" s="177" t="s">
        <v>262</v>
      </c>
      <c r="BZ4085" s="177" t="s">
        <v>277</v>
      </c>
      <c r="CA4085" s="177">
        <v>3</v>
      </c>
      <c r="CB4085" s="177" t="s">
        <v>264</v>
      </c>
      <c r="CC4085" s="122">
        <v>6778.09</v>
      </c>
      <c r="CD4085" s="178" t="s">
        <v>3228</v>
      </c>
      <c r="CE4085" s="177" t="s">
        <v>270</v>
      </c>
      <c r="CF4085" s="177" t="s">
        <v>1386</v>
      </c>
      <c r="CG4085" s="83" t="s">
        <v>9</v>
      </c>
      <c r="CH4085" s="57"/>
      <c r="CV4085" s="51"/>
      <c r="CW4085" s="51"/>
      <c r="CX4085" s="51"/>
      <c r="CY4085" s="51"/>
      <c r="CZ4085" s="51"/>
      <c r="DA4085" s="51"/>
      <c r="DB4085" s="51"/>
      <c r="DC4085" s="51"/>
      <c r="DD4085" s="51"/>
    </row>
    <row r="4086" spans="73:108" ht="15" x14ac:dyDescent="0.25">
      <c r="BU4086" s="91"/>
      <c r="BV4086" s="177">
        <v>2009</v>
      </c>
      <c r="BW4086" s="177">
        <v>9</v>
      </c>
      <c r="BX4086" s="177" t="s">
        <v>269</v>
      </c>
      <c r="BY4086" s="177" t="s">
        <v>262</v>
      </c>
      <c r="BZ4086" s="177" t="s">
        <v>277</v>
      </c>
      <c r="CA4086" s="177">
        <v>3</v>
      </c>
      <c r="CB4086" s="177" t="s">
        <v>264</v>
      </c>
      <c r="CC4086" s="122">
        <v>8066.37</v>
      </c>
      <c r="CD4086" s="178" t="s">
        <v>3229</v>
      </c>
      <c r="CE4086" s="177" t="s">
        <v>270</v>
      </c>
      <c r="CF4086" s="177" t="s">
        <v>1387</v>
      </c>
      <c r="CG4086" s="83" t="s">
        <v>9</v>
      </c>
      <c r="CH4086" s="57"/>
      <c r="CV4086" s="51"/>
      <c r="CW4086" s="51"/>
      <c r="CX4086" s="51"/>
      <c r="CY4086" s="51"/>
      <c r="CZ4086" s="51"/>
      <c r="DA4086" s="51"/>
      <c r="DB4086" s="51"/>
      <c r="DC4086" s="51"/>
      <c r="DD4086" s="51"/>
    </row>
    <row r="4087" spans="73:108" ht="15" x14ac:dyDescent="0.25">
      <c r="BU4087" s="91"/>
      <c r="BV4087" s="177">
        <v>2009</v>
      </c>
      <c r="BW4087" s="177">
        <v>9</v>
      </c>
      <c r="BX4087" s="177" t="s">
        <v>269</v>
      </c>
      <c r="BY4087" s="177" t="s">
        <v>262</v>
      </c>
      <c r="BZ4087" s="177" t="s">
        <v>277</v>
      </c>
      <c r="CA4087" s="177">
        <v>3</v>
      </c>
      <c r="CB4087" s="177" t="s">
        <v>389</v>
      </c>
      <c r="CC4087" s="122">
        <v>911.52</v>
      </c>
      <c r="CD4087" s="178" t="s">
        <v>3230</v>
      </c>
      <c r="CE4087" s="177" t="s">
        <v>270</v>
      </c>
      <c r="CF4087" s="177" t="s">
        <v>1391</v>
      </c>
      <c r="CG4087" s="83" t="s">
        <v>9</v>
      </c>
      <c r="CH4087" s="57"/>
      <c r="CV4087" s="51"/>
      <c r="CW4087" s="51"/>
      <c r="CX4087" s="51"/>
      <c r="CY4087" s="51"/>
      <c r="CZ4087" s="51"/>
      <c r="DA4087" s="51"/>
      <c r="DB4087" s="51"/>
      <c r="DC4087" s="51"/>
      <c r="DD4087" s="51"/>
    </row>
    <row r="4088" spans="73:108" ht="15" x14ac:dyDescent="0.25">
      <c r="BU4088" s="91"/>
      <c r="BV4088" s="177">
        <v>2009</v>
      </c>
      <c r="BW4088" s="177">
        <v>9</v>
      </c>
      <c r="BX4088" s="177" t="s">
        <v>269</v>
      </c>
      <c r="BY4088" s="177" t="s">
        <v>262</v>
      </c>
      <c r="BZ4088" s="177" t="s">
        <v>277</v>
      </c>
      <c r="CA4088" s="177">
        <v>3</v>
      </c>
      <c r="CB4088" s="177" t="s">
        <v>389</v>
      </c>
      <c r="CC4088" s="122">
        <v>1000</v>
      </c>
      <c r="CD4088" s="178" t="s">
        <v>3231</v>
      </c>
      <c r="CE4088" s="177" t="s">
        <v>270</v>
      </c>
      <c r="CF4088" s="177" t="s">
        <v>1392</v>
      </c>
      <c r="CG4088" s="83" t="s">
        <v>9</v>
      </c>
      <c r="CH4088" s="57"/>
      <c r="CV4088" s="51"/>
      <c r="CW4088" s="51"/>
      <c r="CX4088" s="51"/>
      <c r="CY4088" s="51"/>
      <c r="CZ4088" s="51"/>
      <c r="DA4088" s="51"/>
      <c r="DB4088" s="51"/>
      <c r="DC4088" s="51"/>
      <c r="DD4088" s="51"/>
    </row>
    <row r="4089" spans="73:108" ht="15" x14ac:dyDescent="0.25">
      <c r="BU4089" s="91"/>
      <c r="BV4089" s="177">
        <v>2009</v>
      </c>
      <c r="BW4089" s="177">
        <v>9</v>
      </c>
      <c r="BX4089" s="177" t="s">
        <v>269</v>
      </c>
      <c r="BY4089" s="177" t="s">
        <v>262</v>
      </c>
      <c r="BZ4089" s="177" t="s">
        <v>347</v>
      </c>
      <c r="CA4089" s="177">
        <v>3</v>
      </c>
      <c r="CB4089" s="177" t="s">
        <v>264</v>
      </c>
      <c r="CC4089" s="122">
        <v>9938.01</v>
      </c>
      <c r="CD4089" s="178" t="s">
        <v>3228</v>
      </c>
      <c r="CE4089" s="177" t="s">
        <v>270</v>
      </c>
      <c r="CF4089" s="177" t="s">
        <v>1386</v>
      </c>
      <c r="CG4089" s="83" t="s">
        <v>9</v>
      </c>
      <c r="CH4089" s="57"/>
      <c r="CV4089" s="51"/>
      <c r="CW4089" s="51"/>
      <c r="CX4089" s="51"/>
      <c r="CY4089" s="51"/>
      <c r="CZ4089" s="51"/>
      <c r="DA4089" s="51"/>
      <c r="DB4089" s="51"/>
      <c r="DC4089" s="51"/>
      <c r="DD4089" s="51"/>
    </row>
    <row r="4090" spans="73:108" ht="15" x14ac:dyDescent="0.25">
      <c r="BU4090" s="91"/>
      <c r="BV4090" s="177">
        <v>2009</v>
      </c>
      <c r="BW4090" s="177">
        <v>9</v>
      </c>
      <c r="BX4090" s="177" t="s">
        <v>269</v>
      </c>
      <c r="BY4090" s="177" t="s">
        <v>262</v>
      </c>
      <c r="BZ4090" s="177" t="s">
        <v>347</v>
      </c>
      <c r="CA4090" s="177">
        <v>3</v>
      </c>
      <c r="CB4090" s="177" t="s">
        <v>264</v>
      </c>
      <c r="CC4090" s="122">
        <v>11257.62</v>
      </c>
      <c r="CD4090" s="178" t="s">
        <v>3229</v>
      </c>
      <c r="CE4090" s="177" t="s">
        <v>270</v>
      </c>
      <c r="CF4090" s="177" t="s">
        <v>1387</v>
      </c>
      <c r="CG4090" s="83" t="s">
        <v>9</v>
      </c>
      <c r="CH4090" s="57"/>
      <c r="CV4090" s="51"/>
      <c r="CW4090" s="51"/>
      <c r="CX4090" s="51"/>
      <c r="CY4090" s="51"/>
      <c r="CZ4090" s="51"/>
      <c r="DA4090" s="51"/>
      <c r="DB4090" s="51"/>
      <c r="DC4090" s="51"/>
      <c r="DD4090" s="51"/>
    </row>
    <row r="4091" spans="73:108" ht="15" x14ac:dyDescent="0.25">
      <c r="BU4091" s="91"/>
      <c r="BV4091" s="177">
        <v>2009</v>
      </c>
      <c r="BW4091" s="177">
        <v>9</v>
      </c>
      <c r="BX4091" s="177" t="s">
        <v>269</v>
      </c>
      <c r="BY4091" s="177" t="s">
        <v>262</v>
      </c>
      <c r="BZ4091" s="177" t="s">
        <v>277</v>
      </c>
      <c r="CA4091" s="177">
        <v>7</v>
      </c>
      <c r="CB4091" s="177" t="s">
        <v>264</v>
      </c>
      <c r="CC4091" s="122">
        <v>906.03</v>
      </c>
      <c r="CD4091" s="178" t="s">
        <v>3236</v>
      </c>
      <c r="CE4091" s="177" t="s">
        <v>270</v>
      </c>
      <c r="CF4091" s="177" t="s">
        <v>1400</v>
      </c>
      <c r="CG4091" s="83" t="s">
        <v>89</v>
      </c>
      <c r="CH4091" s="57"/>
      <c r="CV4091" s="51"/>
      <c r="CW4091" s="51"/>
      <c r="CX4091" s="51"/>
      <c r="CY4091" s="51"/>
      <c r="CZ4091" s="51"/>
      <c r="DA4091" s="51"/>
      <c r="DB4091" s="51"/>
      <c r="DC4091" s="51"/>
      <c r="DD4091" s="51"/>
    </row>
    <row r="4092" spans="73:108" ht="15" x14ac:dyDescent="0.25">
      <c r="BU4092" s="91"/>
      <c r="BV4092" s="177">
        <v>2009</v>
      </c>
      <c r="BW4092" s="177">
        <v>9</v>
      </c>
      <c r="BX4092" s="177" t="s">
        <v>269</v>
      </c>
      <c r="BY4092" s="177" t="s">
        <v>262</v>
      </c>
      <c r="BZ4092" s="177" t="s">
        <v>277</v>
      </c>
      <c r="CA4092" s="177">
        <v>7</v>
      </c>
      <c r="CB4092" s="177" t="s">
        <v>264</v>
      </c>
      <c r="CC4092" s="122">
        <v>736.87</v>
      </c>
      <c r="CD4092" s="178" t="s">
        <v>3237</v>
      </c>
      <c r="CE4092" s="177" t="s">
        <v>270</v>
      </c>
      <c r="CF4092" s="177" t="s">
        <v>1402</v>
      </c>
      <c r="CG4092" s="83" t="s">
        <v>89</v>
      </c>
      <c r="CH4092" s="57"/>
      <c r="CV4092" s="51"/>
      <c r="CW4092" s="51"/>
      <c r="CX4092" s="51"/>
      <c r="CY4092" s="51"/>
      <c r="CZ4092" s="51"/>
      <c r="DA4092" s="51"/>
      <c r="DB4092" s="51"/>
      <c r="DC4092" s="51"/>
      <c r="DD4092" s="51"/>
    </row>
    <row r="4093" spans="73:108" ht="15" x14ac:dyDescent="0.25">
      <c r="BU4093" s="91"/>
      <c r="BV4093" s="177">
        <v>2009</v>
      </c>
      <c r="BW4093" s="177">
        <v>9</v>
      </c>
      <c r="BX4093" s="177" t="s">
        <v>269</v>
      </c>
      <c r="BY4093" s="177" t="s">
        <v>262</v>
      </c>
      <c r="BZ4093" s="177" t="s">
        <v>277</v>
      </c>
      <c r="CA4093" s="177">
        <v>7</v>
      </c>
      <c r="CB4093" s="177" t="s">
        <v>264</v>
      </c>
      <c r="CC4093" s="122">
        <v>173.78</v>
      </c>
      <c r="CD4093" s="178" t="s">
        <v>3238</v>
      </c>
      <c r="CE4093" s="177" t="s">
        <v>270</v>
      </c>
      <c r="CF4093" s="177" t="s">
        <v>1399</v>
      </c>
      <c r="CG4093" s="83" t="s">
        <v>89</v>
      </c>
      <c r="CH4093" s="57"/>
      <c r="CV4093" s="51"/>
      <c r="CW4093" s="51"/>
      <c r="CX4093" s="51"/>
      <c r="CY4093" s="51"/>
      <c r="CZ4093" s="51"/>
      <c r="DA4093" s="51"/>
      <c r="DB4093" s="51"/>
      <c r="DC4093" s="51"/>
      <c r="DD4093" s="51"/>
    </row>
    <row r="4094" spans="73:108" ht="15" x14ac:dyDescent="0.25">
      <c r="BU4094" s="91"/>
      <c r="BV4094" s="177">
        <v>2009</v>
      </c>
      <c r="BW4094" s="177">
        <v>9</v>
      </c>
      <c r="BX4094" s="177" t="s">
        <v>269</v>
      </c>
      <c r="BY4094" s="177" t="s">
        <v>262</v>
      </c>
      <c r="BZ4094" s="177" t="s">
        <v>277</v>
      </c>
      <c r="CA4094" s="177">
        <v>7</v>
      </c>
      <c r="CB4094" s="177" t="s">
        <v>264</v>
      </c>
      <c r="CC4094" s="122">
        <v>861.35</v>
      </c>
      <c r="CD4094" s="178" t="s">
        <v>3239</v>
      </c>
      <c r="CE4094" s="177" t="s">
        <v>270</v>
      </c>
      <c r="CF4094" s="177" t="s">
        <v>1401</v>
      </c>
      <c r="CG4094" s="83" t="s">
        <v>89</v>
      </c>
      <c r="CH4094" s="57"/>
      <c r="CV4094" s="51"/>
      <c r="CW4094" s="51"/>
      <c r="CX4094" s="51"/>
      <c r="CY4094" s="51"/>
      <c r="CZ4094" s="51"/>
      <c r="DA4094" s="51"/>
      <c r="DB4094" s="51"/>
      <c r="DC4094" s="51"/>
      <c r="DD4094" s="51"/>
    </row>
    <row r="4095" spans="73:108" ht="15" x14ac:dyDescent="0.25">
      <c r="BU4095" s="91"/>
      <c r="BV4095" s="177">
        <v>2009</v>
      </c>
      <c r="BW4095" s="177">
        <v>9</v>
      </c>
      <c r="BX4095" s="177" t="s">
        <v>269</v>
      </c>
      <c r="BY4095" s="177" t="s">
        <v>262</v>
      </c>
      <c r="BZ4095" s="177" t="s">
        <v>277</v>
      </c>
      <c r="CA4095" s="177">
        <v>7</v>
      </c>
      <c r="CB4095" s="177" t="s">
        <v>264</v>
      </c>
      <c r="CC4095" s="122">
        <v>1088.5999999999999</v>
      </c>
      <c r="CD4095" s="178" t="s">
        <v>3240</v>
      </c>
      <c r="CE4095" s="177" t="s">
        <v>270</v>
      </c>
      <c r="CF4095" s="177" t="s">
        <v>1403</v>
      </c>
      <c r="CG4095" s="83" t="s">
        <v>89</v>
      </c>
      <c r="CH4095" s="57"/>
      <c r="CV4095" s="51"/>
      <c r="CW4095" s="51"/>
      <c r="CX4095" s="51"/>
      <c r="CY4095" s="51"/>
      <c r="CZ4095" s="51"/>
      <c r="DA4095" s="51"/>
      <c r="DB4095" s="51"/>
      <c r="DC4095" s="51"/>
      <c r="DD4095" s="51"/>
    </row>
    <row r="4096" spans="73:108" ht="15" x14ac:dyDescent="0.25">
      <c r="BU4096" s="91"/>
      <c r="BV4096" s="177">
        <v>2009</v>
      </c>
      <c r="BW4096" s="177">
        <v>9</v>
      </c>
      <c r="BX4096" s="177" t="s">
        <v>269</v>
      </c>
      <c r="BY4096" s="177" t="s">
        <v>262</v>
      </c>
      <c r="BZ4096" s="177" t="s">
        <v>347</v>
      </c>
      <c r="CA4096" s="177">
        <v>7</v>
      </c>
      <c r="CB4096" s="177" t="s">
        <v>264</v>
      </c>
      <c r="CC4096" s="122">
        <v>695.12</v>
      </c>
      <c r="CD4096" s="178" t="s">
        <v>3238</v>
      </c>
      <c r="CE4096" s="177" t="s">
        <v>270</v>
      </c>
      <c r="CF4096" s="177" t="s">
        <v>1399</v>
      </c>
      <c r="CG4096" s="83" t="s">
        <v>89</v>
      </c>
      <c r="CH4096" s="57"/>
      <c r="CV4096" s="51"/>
      <c r="CW4096" s="51"/>
      <c r="CX4096" s="51"/>
      <c r="CY4096" s="51"/>
      <c r="CZ4096" s="51"/>
      <c r="DA4096" s="51"/>
      <c r="DB4096" s="51"/>
      <c r="DC4096" s="51"/>
      <c r="DD4096" s="51"/>
    </row>
    <row r="4097" spans="73:108" ht="15" x14ac:dyDescent="0.25">
      <c r="BU4097" s="91"/>
      <c r="BV4097" s="177">
        <v>2009</v>
      </c>
      <c r="BW4097" s="177">
        <v>10</v>
      </c>
      <c r="BX4097" s="177" t="s">
        <v>269</v>
      </c>
      <c r="BY4097" s="177" t="s">
        <v>262</v>
      </c>
      <c r="BZ4097" s="177" t="s">
        <v>277</v>
      </c>
      <c r="CA4097" s="177">
        <v>3</v>
      </c>
      <c r="CB4097" s="177" t="s">
        <v>264</v>
      </c>
      <c r="CC4097" s="122">
        <v>105</v>
      </c>
      <c r="CD4097" s="178" t="s">
        <v>3244</v>
      </c>
      <c r="CE4097" s="177" t="s">
        <v>270</v>
      </c>
      <c r="CF4097" s="177" t="s">
        <v>1409</v>
      </c>
      <c r="CG4097" s="83" t="s">
        <v>9</v>
      </c>
      <c r="CH4097" s="57"/>
      <c r="CV4097" s="51"/>
      <c r="CW4097" s="51"/>
      <c r="CX4097" s="51"/>
      <c r="CY4097" s="51"/>
      <c r="CZ4097" s="51"/>
      <c r="DA4097" s="51"/>
      <c r="DB4097" s="51"/>
      <c r="DC4097" s="51"/>
      <c r="DD4097" s="51"/>
    </row>
    <row r="4098" spans="73:108" ht="15" x14ac:dyDescent="0.25">
      <c r="BU4098" s="91"/>
      <c r="BV4098" s="177">
        <v>2009</v>
      </c>
      <c r="BW4098" s="177">
        <v>10</v>
      </c>
      <c r="BX4098" s="177" t="s">
        <v>269</v>
      </c>
      <c r="BY4098" s="177" t="s">
        <v>262</v>
      </c>
      <c r="BZ4098" s="177" t="s">
        <v>277</v>
      </c>
      <c r="CA4098" s="177">
        <v>3</v>
      </c>
      <c r="CB4098" s="177" t="s">
        <v>264</v>
      </c>
      <c r="CC4098" s="122">
        <v>13561.5</v>
      </c>
      <c r="CD4098" s="178" t="s">
        <v>3245</v>
      </c>
      <c r="CE4098" s="177" t="s">
        <v>270</v>
      </c>
      <c r="CF4098" s="177" t="s">
        <v>1406</v>
      </c>
      <c r="CG4098" s="83" t="s">
        <v>9</v>
      </c>
      <c r="CH4098" s="57"/>
      <c r="CV4098" s="51"/>
      <c r="CW4098" s="51"/>
      <c r="CX4098" s="51"/>
      <c r="CY4098" s="51"/>
      <c r="CZ4098" s="51"/>
      <c r="DA4098" s="51"/>
      <c r="DB4098" s="51"/>
      <c r="DC4098" s="51"/>
      <c r="DD4098" s="51"/>
    </row>
    <row r="4099" spans="73:108" ht="15" x14ac:dyDescent="0.25">
      <c r="BU4099" s="91"/>
      <c r="BV4099" s="177">
        <v>2009</v>
      </c>
      <c r="BW4099" s="177">
        <v>10</v>
      </c>
      <c r="BX4099" s="177" t="s">
        <v>269</v>
      </c>
      <c r="BY4099" s="177" t="s">
        <v>262</v>
      </c>
      <c r="BZ4099" s="177" t="s">
        <v>277</v>
      </c>
      <c r="CA4099" s="177">
        <v>3</v>
      </c>
      <c r="CB4099" s="177" t="s">
        <v>264</v>
      </c>
      <c r="CC4099" s="122">
        <v>12809.34</v>
      </c>
      <c r="CD4099" s="178" t="s">
        <v>3246</v>
      </c>
      <c r="CE4099" s="177" t="s">
        <v>270</v>
      </c>
      <c r="CF4099" s="177" t="s">
        <v>1412</v>
      </c>
      <c r="CG4099" s="83" t="s">
        <v>9</v>
      </c>
      <c r="CH4099" s="57"/>
      <c r="CV4099" s="51"/>
      <c r="CW4099" s="51"/>
      <c r="CX4099" s="51"/>
      <c r="CY4099" s="51"/>
      <c r="CZ4099" s="51"/>
      <c r="DA4099" s="51"/>
      <c r="DB4099" s="51"/>
      <c r="DC4099" s="51"/>
      <c r="DD4099" s="51"/>
    </row>
    <row r="4100" spans="73:108" ht="15" x14ac:dyDescent="0.25">
      <c r="BU4100" s="91"/>
      <c r="BV4100" s="177">
        <v>2009</v>
      </c>
      <c r="BW4100" s="177">
        <v>10</v>
      </c>
      <c r="BX4100" s="177" t="s">
        <v>269</v>
      </c>
      <c r="BY4100" s="177" t="s">
        <v>262</v>
      </c>
      <c r="BZ4100" s="177" t="s">
        <v>277</v>
      </c>
      <c r="CA4100" s="177">
        <v>3</v>
      </c>
      <c r="CB4100" s="177" t="s">
        <v>264</v>
      </c>
      <c r="CC4100" s="122">
        <v>15277.92</v>
      </c>
      <c r="CD4100" s="178" t="s">
        <v>3247</v>
      </c>
      <c r="CE4100" s="177" t="s">
        <v>270</v>
      </c>
      <c r="CF4100" s="177" t="s">
        <v>1416</v>
      </c>
      <c r="CG4100" s="83" t="s">
        <v>9</v>
      </c>
      <c r="CH4100" s="57"/>
      <c r="CV4100" s="51"/>
      <c r="CW4100" s="51"/>
      <c r="CX4100" s="51"/>
      <c r="CY4100" s="51"/>
      <c r="CZ4100" s="51"/>
      <c r="DA4100" s="51"/>
      <c r="DB4100" s="51"/>
      <c r="DC4100" s="51"/>
      <c r="DD4100" s="51"/>
    </row>
    <row r="4101" spans="73:108" ht="15" x14ac:dyDescent="0.25">
      <c r="BU4101" s="91"/>
      <c r="BV4101" s="177">
        <v>2009</v>
      </c>
      <c r="BW4101" s="177">
        <v>10</v>
      </c>
      <c r="BX4101" s="177" t="s">
        <v>269</v>
      </c>
      <c r="BY4101" s="177" t="s">
        <v>262</v>
      </c>
      <c r="BZ4101" s="177" t="s">
        <v>277</v>
      </c>
      <c r="CA4101" s="177">
        <v>3</v>
      </c>
      <c r="CB4101" s="177" t="s">
        <v>264</v>
      </c>
      <c r="CC4101" s="122">
        <v>1783.8</v>
      </c>
      <c r="CD4101" s="178" t="s">
        <v>3248</v>
      </c>
      <c r="CE4101" s="177" t="s">
        <v>270</v>
      </c>
      <c r="CF4101" s="177" t="s">
        <v>1414</v>
      </c>
      <c r="CG4101" s="83" t="s">
        <v>9</v>
      </c>
      <c r="CH4101" s="57"/>
      <c r="CV4101" s="51"/>
      <c r="CW4101" s="51"/>
      <c r="CX4101" s="51"/>
      <c r="CY4101" s="51"/>
      <c r="CZ4101" s="51"/>
      <c r="DA4101" s="51"/>
      <c r="DB4101" s="51"/>
      <c r="DC4101" s="51"/>
      <c r="DD4101" s="51"/>
    </row>
    <row r="4102" spans="73:108" ht="15" x14ac:dyDescent="0.25">
      <c r="BU4102" s="91"/>
      <c r="BV4102" s="177">
        <v>2009</v>
      </c>
      <c r="BW4102" s="177">
        <v>10</v>
      </c>
      <c r="BX4102" s="177" t="s">
        <v>269</v>
      </c>
      <c r="BY4102" s="177" t="s">
        <v>262</v>
      </c>
      <c r="BZ4102" s="177" t="s">
        <v>277</v>
      </c>
      <c r="CA4102" s="177">
        <v>3</v>
      </c>
      <c r="CB4102" s="177" t="s">
        <v>264</v>
      </c>
      <c r="CC4102" s="122">
        <v>2740.08</v>
      </c>
      <c r="CD4102" s="178" t="s">
        <v>3249</v>
      </c>
      <c r="CE4102" s="177" t="s">
        <v>270</v>
      </c>
      <c r="CF4102" s="177" t="s">
        <v>1415</v>
      </c>
      <c r="CG4102" s="83" t="s">
        <v>9</v>
      </c>
      <c r="CH4102" s="57"/>
      <c r="CV4102" s="51"/>
      <c r="CW4102" s="51"/>
      <c r="CX4102" s="51"/>
      <c r="CY4102" s="51"/>
      <c r="CZ4102" s="51"/>
      <c r="DA4102" s="51"/>
      <c r="DB4102" s="51"/>
      <c r="DC4102" s="51"/>
      <c r="DD4102" s="51"/>
    </row>
    <row r="4103" spans="73:108" ht="15" x14ac:dyDescent="0.25">
      <c r="BU4103" s="91"/>
      <c r="BV4103" s="177">
        <v>2009</v>
      </c>
      <c r="BW4103" s="177">
        <v>10</v>
      </c>
      <c r="BX4103" s="177" t="s">
        <v>269</v>
      </c>
      <c r="BY4103" s="177" t="s">
        <v>262</v>
      </c>
      <c r="BZ4103" s="177" t="s">
        <v>277</v>
      </c>
      <c r="CA4103" s="177">
        <v>3</v>
      </c>
      <c r="CB4103" s="177" t="s">
        <v>264</v>
      </c>
      <c r="CC4103" s="122">
        <v>17468.060000000001</v>
      </c>
      <c r="CD4103" s="178" t="s">
        <v>3250</v>
      </c>
      <c r="CE4103" s="177" t="s">
        <v>270</v>
      </c>
      <c r="CF4103" s="177" t="s">
        <v>1420</v>
      </c>
      <c r="CG4103" s="83" t="s">
        <v>9</v>
      </c>
      <c r="CH4103" s="57"/>
      <c r="CV4103" s="51"/>
      <c r="CW4103" s="51"/>
      <c r="CX4103" s="51"/>
      <c r="CY4103" s="51"/>
      <c r="CZ4103" s="51"/>
      <c r="DA4103" s="51"/>
      <c r="DB4103" s="51"/>
      <c r="DC4103" s="51"/>
      <c r="DD4103" s="51"/>
    </row>
    <row r="4104" spans="73:108" ht="15" x14ac:dyDescent="0.25">
      <c r="BU4104" s="91"/>
      <c r="BV4104" s="177">
        <v>2009</v>
      </c>
      <c r="BW4104" s="177">
        <v>10</v>
      </c>
      <c r="BX4104" s="177" t="s">
        <v>269</v>
      </c>
      <c r="BY4104" s="177" t="s">
        <v>262</v>
      </c>
      <c r="BZ4104" s="177" t="s">
        <v>277</v>
      </c>
      <c r="CA4104" s="177">
        <v>3</v>
      </c>
      <c r="CB4104" s="177" t="s">
        <v>264</v>
      </c>
      <c r="CC4104" s="122">
        <v>6656</v>
      </c>
      <c r="CD4104" s="178" t="s">
        <v>3251</v>
      </c>
      <c r="CE4104" s="177" t="s">
        <v>270</v>
      </c>
      <c r="CF4104" s="177" t="s">
        <v>1413</v>
      </c>
      <c r="CG4104" s="83" t="s">
        <v>9</v>
      </c>
      <c r="CH4104" s="57"/>
      <c r="CV4104" s="51"/>
      <c r="CW4104" s="51"/>
      <c r="CX4104" s="51"/>
      <c r="CY4104" s="51"/>
      <c r="CZ4104" s="51"/>
      <c r="DA4104" s="51"/>
      <c r="DB4104" s="51"/>
      <c r="DC4104" s="51"/>
      <c r="DD4104" s="51"/>
    </row>
    <row r="4105" spans="73:108" ht="15" x14ac:dyDescent="0.25">
      <c r="BU4105" s="91"/>
      <c r="BV4105" s="177">
        <v>2009</v>
      </c>
      <c r="BW4105" s="177">
        <v>10</v>
      </c>
      <c r="BX4105" s="177" t="s">
        <v>269</v>
      </c>
      <c r="BY4105" s="177" t="s">
        <v>262</v>
      </c>
      <c r="BZ4105" s="177" t="s">
        <v>277</v>
      </c>
      <c r="CA4105" s="177">
        <v>3</v>
      </c>
      <c r="CB4105" s="177" t="s">
        <v>264</v>
      </c>
      <c r="CC4105" s="122">
        <v>3077.32</v>
      </c>
      <c r="CD4105" s="178" t="s">
        <v>3252</v>
      </c>
      <c r="CE4105" s="177" t="s">
        <v>270</v>
      </c>
      <c r="CF4105" s="177" t="s">
        <v>1411</v>
      </c>
      <c r="CG4105" s="83" t="s">
        <v>9</v>
      </c>
      <c r="CH4105" s="57"/>
      <c r="CV4105" s="51"/>
      <c r="CW4105" s="51"/>
      <c r="CX4105" s="51"/>
      <c r="CY4105" s="51"/>
      <c r="CZ4105" s="51"/>
      <c r="DA4105" s="51"/>
      <c r="DB4105" s="51"/>
      <c r="DC4105" s="51"/>
      <c r="DD4105" s="51"/>
    </row>
    <row r="4106" spans="73:108" ht="15" x14ac:dyDescent="0.25">
      <c r="BU4106" s="91"/>
      <c r="BV4106" s="177">
        <v>2009</v>
      </c>
      <c r="BW4106" s="177">
        <v>10</v>
      </c>
      <c r="BX4106" s="177" t="s">
        <v>269</v>
      </c>
      <c r="BY4106" s="177" t="s">
        <v>262</v>
      </c>
      <c r="BZ4106" s="177" t="s">
        <v>277</v>
      </c>
      <c r="CA4106" s="177">
        <v>3</v>
      </c>
      <c r="CB4106" s="177" t="s">
        <v>264</v>
      </c>
      <c r="CC4106" s="122">
        <v>548.96</v>
      </c>
      <c r="CD4106" s="178" t="s">
        <v>3253</v>
      </c>
      <c r="CE4106" s="177" t="s">
        <v>270</v>
      </c>
      <c r="CF4106" s="177" t="s">
        <v>1417</v>
      </c>
      <c r="CG4106" s="83" t="s">
        <v>9</v>
      </c>
      <c r="CH4106" s="57"/>
      <c r="CV4106" s="51"/>
      <c r="CW4106" s="51"/>
      <c r="CX4106" s="51"/>
      <c r="CY4106" s="51"/>
      <c r="CZ4106" s="51"/>
      <c r="DA4106" s="51"/>
      <c r="DB4106" s="51"/>
      <c r="DC4106" s="51"/>
      <c r="DD4106" s="51"/>
    </row>
    <row r="4107" spans="73:108" ht="15" x14ac:dyDescent="0.25">
      <c r="BU4107" s="91"/>
      <c r="BV4107" s="177">
        <v>2009</v>
      </c>
      <c r="BW4107" s="177">
        <v>10</v>
      </c>
      <c r="BX4107" s="177" t="s">
        <v>269</v>
      </c>
      <c r="BY4107" s="177" t="s">
        <v>262</v>
      </c>
      <c r="BZ4107" s="177" t="s">
        <v>277</v>
      </c>
      <c r="CA4107" s="177">
        <v>3</v>
      </c>
      <c r="CB4107" s="177" t="s">
        <v>264</v>
      </c>
      <c r="CC4107" s="122">
        <v>6081.94</v>
      </c>
      <c r="CD4107" s="178" t="s">
        <v>3254</v>
      </c>
      <c r="CE4107" s="177" t="s">
        <v>270</v>
      </c>
      <c r="CF4107" s="177" t="s">
        <v>1407</v>
      </c>
      <c r="CG4107" s="83" t="s">
        <v>9</v>
      </c>
      <c r="CH4107" s="57"/>
      <c r="CV4107" s="51"/>
      <c r="CW4107" s="51"/>
      <c r="CX4107" s="51"/>
      <c r="CY4107" s="51"/>
      <c r="CZ4107" s="51"/>
      <c r="DA4107" s="51"/>
      <c r="DB4107" s="51"/>
      <c r="DC4107" s="51"/>
      <c r="DD4107" s="51"/>
    </row>
    <row r="4108" spans="73:108" ht="15" x14ac:dyDescent="0.25">
      <c r="BU4108" s="91"/>
      <c r="BV4108" s="177">
        <v>2009</v>
      </c>
      <c r="BW4108" s="177">
        <v>10</v>
      </c>
      <c r="BX4108" s="177" t="s">
        <v>269</v>
      </c>
      <c r="BY4108" s="177" t="s">
        <v>262</v>
      </c>
      <c r="BZ4108" s="177" t="s">
        <v>277</v>
      </c>
      <c r="CA4108" s="177">
        <v>3</v>
      </c>
      <c r="CB4108" s="177" t="s">
        <v>264</v>
      </c>
      <c r="CC4108" s="122">
        <v>8052.76</v>
      </c>
      <c r="CD4108" s="178" t="s">
        <v>3255</v>
      </c>
      <c r="CE4108" s="177" t="s">
        <v>270</v>
      </c>
      <c r="CF4108" s="177" t="s">
        <v>1408</v>
      </c>
      <c r="CG4108" s="83" t="s">
        <v>9</v>
      </c>
      <c r="CH4108" s="57"/>
      <c r="CV4108" s="51"/>
      <c r="CW4108" s="51"/>
      <c r="CX4108" s="51"/>
      <c r="CY4108" s="51"/>
      <c r="CZ4108" s="51"/>
      <c r="DA4108" s="51"/>
      <c r="DB4108" s="51"/>
      <c r="DC4108" s="51"/>
      <c r="DD4108" s="51"/>
    </row>
    <row r="4109" spans="73:108" ht="15" x14ac:dyDescent="0.25">
      <c r="BU4109" s="91"/>
      <c r="BV4109" s="177">
        <v>2009</v>
      </c>
      <c r="BW4109" s="177">
        <v>10</v>
      </c>
      <c r="BX4109" s="177" t="s">
        <v>269</v>
      </c>
      <c r="BY4109" s="177" t="s">
        <v>262</v>
      </c>
      <c r="BZ4109" s="177" t="s">
        <v>277</v>
      </c>
      <c r="CA4109" s="177">
        <v>3</v>
      </c>
      <c r="CB4109" s="177" t="s">
        <v>264</v>
      </c>
      <c r="CC4109" s="122">
        <v>9166.5</v>
      </c>
      <c r="CD4109" s="178" t="s">
        <v>3256</v>
      </c>
      <c r="CE4109" s="177" t="s">
        <v>270</v>
      </c>
      <c r="CF4109" s="177" t="s">
        <v>1419</v>
      </c>
      <c r="CG4109" s="83" t="s">
        <v>9</v>
      </c>
      <c r="CH4109" s="57"/>
      <c r="CV4109" s="51"/>
      <c r="CW4109" s="51"/>
      <c r="CX4109" s="51"/>
      <c r="CY4109" s="51"/>
      <c r="CZ4109" s="51"/>
      <c r="DA4109" s="51"/>
      <c r="DB4109" s="51"/>
      <c r="DC4109" s="51"/>
      <c r="DD4109" s="51"/>
    </row>
    <row r="4110" spans="73:108" ht="15" x14ac:dyDescent="0.25">
      <c r="BU4110" s="91"/>
      <c r="BV4110" s="177">
        <v>2009</v>
      </c>
      <c r="BW4110" s="177">
        <v>10</v>
      </c>
      <c r="BX4110" s="177" t="s">
        <v>269</v>
      </c>
      <c r="BY4110" s="177" t="s">
        <v>262</v>
      </c>
      <c r="BZ4110" s="177" t="s">
        <v>277</v>
      </c>
      <c r="CA4110" s="177">
        <v>3</v>
      </c>
      <c r="CB4110" s="177" t="s">
        <v>264</v>
      </c>
      <c r="CC4110" s="122">
        <v>11749.72</v>
      </c>
      <c r="CD4110" s="178" t="s">
        <v>3257</v>
      </c>
      <c r="CE4110" s="177" t="s">
        <v>270</v>
      </c>
      <c r="CF4110" s="177" t="s">
        <v>1418</v>
      </c>
      <c r="CG4110" s="83" t="s">
        <v>9</v>
      </c>
      <c r="CH4110" s="57"/>
      <c r="CV4110" s="51"/>
      <c r="CW4110" s="51"/>
      <c r="CX4110" s="51"/>
      <c r="CY4110" s="51"/>
      <c r="CZ4110" s="51"/>
      <c r="DA4110" s="51"/>
      <c r="DB4110" s="51"/>
      <c r="DC4110" s="51"/>
      <c r="DD4110" s="51"/>
    </row>
    <row r="4111" spans="73:108" ht="15" x14ac:dyDescent="0.25">
      <c r="BU4111" s="91"/>
      <c r="BV4111" s="177">
        <v>2009</v>
      </c>
      <c r="BW4111" s="177">
        <v>10</v>
      </c>
      <c r="BX4111" s="177" t="s">
        <v>269</v>
      </c>
      <c r="BY4111" s="177" t="s">
        <v>262</v>
      </c>
      <c r="BZ4111" s="177" t="s">
        <v>277</v>
      </c>
      <c r="CA4111" s="177">
        <v>3</v>
      </c>
      <c r="CB4111" s="177" t="s">
        <v>264</v>
      </c>
      <c r="CC4111" s="122">
        <v>1763.75</v>
      </c>
      <c r="CD4111" s="178" t="s">
        <v>3258</v>
      </c>
      <c r="CE4111" s="177" t="s">
        <v>270</v>
      </c>
      <c r="CF4111" s="177" t="s">
        <v>1410</v>
      </c>
      <c r="CG4111" s="83" t="s">
        <v>9</v>
      </c>
      <c r="CH4111" s="57"/>
      <c r="CV4111" s="51"/>
      <c r="CW4111" s="51"/>
      <c r="CX4111" s="51"/>
      <c r="CY4111" s="51"/>
      <c r="CZ4111" s="51"/>
      <c r="DA4111" s="51"/>
      <c r="DB4111" s="51"/>
      <c r="DC4111" s="51"/>
      <c r="DD4111" s="51"/>
    </row>
    <row r="4112" spans="73:108" ht="15" x14ac:dyDescent="0.25">
      <c r="BU4112" s="91"/>
      <c r="BV4112" s="177">
        <v>2009</v>
      </c>
      <c r="BW4112" s="177">
        <v>10</v>
      </c>
      <c r="BX4112" s="177" t="s">
        <v>269</v>
      </c>
      <c r="BY4112" s="177" t="s">
        <v>262</v>
      </c>
      <c r="BZ4112" s="177" t="s">
        <v>277</v>
      </c>
      <c r="CA4112" s="177">
        <v>3</v>
      </c>
      <c r="CB4112" s="177" t="s">
        <v>264</v>
      </c>
      <c r="CC4112" s="122">
        <v>1153.25</v>
      </c>
      <c r="CD4112" s="178" t="s">
        <v>3259</v>
      </c>
      <c r="CE4112" s="177" t="s">
        <v>270</v>
      </c>
      <c r="CF4112" s="177" t="s">
        <v>1410</v>
      </c>
      <c r="CG4112" s="83" t="s">
        <v>9</v>
      </c>
      <c r="CH4112" s="57"/>
      <c r="CV4112" s="51"/>
      <c r="CW4112" s="51"/>
      <c r="CX4112" s="51"/>
      <c r="CY4112" s="51"/>
      <c r="CZ4112" s="51"/>
      <c r="DA4112" s="51"/>
      <c r="DB4112" s="51"/>
      <c r="DC4112" s="51"/>
      <c r="DD4112" s="51"/>
    </row>
    <row r="4113" spans="73:108" ht="15" x14ac:dyDescent="0.25">
      <c r="BU4113" s="91"/>
      <c r="BV4113" s="177">
        <v>2009</v>
      </c>
      <c r="BW4113" s="177">
        <v>10</v>
      </c>
      <c r="BX4113" s="177" t="s">
        <v>269</v>
      </c>
      <c r="BY4113" s="177" t="s">
        <v>262</v>
      </c>
      <c r="BZ4113" s="177" t="s">
        <v>347</v>
      </c>
      <c r="CA4113" s="177">
        <v>3</v>
      </c>
      <c r="CB4113" s="177" t="s">
        <v>264</v>
      </c>
      <c r="CC4113" s="122">
        <v>676.32</v>
      </c>
      <c r="CD4113" s="178" t="s">
        <v>3246</v>
      </c>
      <c r="CE4113" s="177" t="s">
        <v>270</v>
      </c>
      <c r="CF4113" s="177" t="s">
        <v>1412</v>
      </c>
      <c r="CG4113" s="83" t="s">
        <v>9</v>
      </c>
      <c r="CH4113" s="57"/>
      <c r="CV4113" s="51"/>
      <c r="CW4113" s="51"/>
      <c r="CX4113" s="51"/>
      <c r="CY4113" s="51"/>
      <c r="CZ4113" s="51"/>
      <c r="DA4113" s="51"/>
      <c r="DB4113" s="51"/>
      <c r="DC4113" s="51"/>
      <c r="DD4113" s="51"/>
    </row>
    <row r="4114" spans="73:108" ht="15" x14ac:dyDescent="0.25">
      <c r="BU4114" s="91"/>
      <c r="BV4114" s="177">
        <v>2009</v>
      </c>
      <c r="BW4114" s="177">
        <v>10</v>
      </c>
      <c r="BX4114" s="177" t="s">
        <v>269</v>
      </c>
      <c r="BY4114" s="177" t="s">
        <v>262</v>
      </c>
      <c r="BZ4114" s="177" t="s">
        <v>347</v>
      </c>
      <c r="CA4114" s="177">
        <v>3</v>
      </c>
      <c r="CB4114" s="177" t="s">
        <v>264</v>
      </c>
      <c r="CC4114" s="122">
        <v>1385.36</v>
      </c>
      <c r="CD4114" s="178" t="s">
        <v>3274</v>
      </c>
      <c r="CE4114" s="177" t="s">
        <v>270</v>
      </c>
      <c r="CF4114" s="177" t="s">
        <v>1436</v>
      </c>
      <c r="CG4114" s="83" t="s">
        <v>9</v>
      </c>
      <c r="CH4114" s="57"/>
      <c r="CV4114" s="51"/>
      <c r="CW4114" s="51"/>
      <c r="CX4114" s="51"/>
      <c r="CY4114" s="51"/>
      <c r="CZ4114" s="51"/>
      <c r="DA4114" s="51"/>
      <c r="DB4114" s="51"/>
      <c r="DC4114" s="51"/>
      <c r="DD4114" s="51"/>
    </row>
    <row r="4115" spans="73:108" ht="15" x14ac:dyDescent="0.25">
      <c r="BU4115" s="91"/>
      <c r="BV4115" s="177">
        <v>2009</v>
      </c>
      <c r="BW4115" s="177">
        <v>10</v>
      </c>
      <c r="BX4115" s="177" t="s">
        <v>269</v>
      </c>
      <c r="BY4115" s="177" t="s">
        <v>262</v>
      </c>
      <c r="BZ4115" s="177" t="s">
        <v>347</v>
      </c>
      <c r="CA4115" s="177">
        <v>3</v>
      </c>
      <c r="CB4115" s="177" t="s">
        <v>264</v>
      </c>
      <c r="CC4115" s="122">
        <v>13880</v>
      </c>
      <c r="CD4115" s="178" t="s">
        <v>3275</v>
      </c>
      <c r="CE4115" s="177" t="s">
        <v>270</v>
      </c>
      <c r="CF4115" s="177" t="s">
        <v>1437</v>
      </c>
      <c r="CG4115" s="83" t="s">
        <v>9</v>
      </c>
      <c r="CH4115" s="57"/>
      <c r="CV4115" s="51"/>
      <c r="CW4115" s="51"/>
      <c r="CX4115" s="51"/>
      <c r="CY4115" s="51"/>
      <c r="CZ4115" s="51"/>
      <c r="DA4115" s="51"/>
      <c r="DB4115" s="51"/>
      <c r="DC4115" s="51"/>
      <c r="DD4115" s="51"/>
    </row>
    <row r="4116" spans="73:108" ht="15" x14ac:dyDescent="0.25">
      <c r="BU4116" s="91"/>
      <c r="BV4116" s="177">
        <v>2009</v>
      </c>
      <c r="BW4116" s="177">
        <v>10</v>
      </c>
      <c r="BX4116" s="177" t="s">
        <v>269</v>
      </c>
      <c r="BY4116" s="177" t="s">
        <v>262</v>
      </c>
      <c r="BZ4116" s="177" t="s">
        <v>347</v>
      </c>
      <c r="CA4116" s="177">
        <v>3</v>
      </c>
      <c r="CB4116" s="177" t="s">
        <v>264</v>
      </c>
      <c r="CC4116" s="122">
        <v>41.04</v>
      </c>
      <c r="CD4116" s="178" t="s">
        <v>3276</v>
      </c>
      <c r="CE4116" s="177" t="s">
        <v>270</v>
      </c>
      <c r="CF4116" s="177" t="s">
        <v>1439</v>
      </c>
      <c r="CG4116" s="83" t="s">
        <v>9</v>
      </c>
      <c r="CH4116" s="57"/>
      <c r="CV4116" s="51"/>
      <c r="CW4116" s="51"/>
      <c r="CX4116" s="51"/>
      <c r="CY4116" s="51"/>
      <c r="CZ4116" s="51"/>
      <c r="DA4116" s="51"/>
      <c r="DB4116" s="51"/>
      <c r="DC4116" s="51"/>
      <c r="DD4116" s="51"/>
    </row>
    <row r="4117" spans="73:108" ht="15" x14ac:dyDescent="0.25">
      <c r="BU4117" s="91"/>
      <c r="BV4117" s="177">
        <v>2009</v>
      </c>
      <c r="BW4117" s="177">
        <v>10</v>
      </c>
      <c r="BX4117" s="177" t="s">
        <v>269</v>
      </c>
      <c r="BY4117" s="177" t="s">
        <v>262</v>
      </c>
      <c r="BZ4117" s="177" t="s">
        <v>347</v>
      </c>
      <c r="CA4117" s="177">
        <v>3</v>
      </c>
      <c r="CB4117" s="177" t="s">
        <v>264</v>
      </c>
      <c r="CC4117" s="122">
        <v>709.41</v>
      </c>
      <c r="CD4117" s="178" t="s">
        <v>3277</v>
      </c>
      <c r="CE4117" s="177" t="s">
        <v>270</v>
      </c>
      <c r="CF4117" s="177" t="s">
        <v>1438</v>
      </c>
      <c r="CG4117" s="83" t="s">
        <v>9</v>
      </c>
      <c r="CH4117" s="57"/>
      <c r="CV4117" s="51"/>
      <c r="CW4117" s="51"/>
      <c r="CX4117" s="51"/>
      <c r="CY4117" s="51"/>
      <c r="CZ4117" s="51"/>
      <c r="DA4117" s="51"/>
      <c r="DB4117" s="51"/>
      <c r="DC4117" s="51"/>
      <c r="DD4117" s="51"/>
    </row>
    <row r="4118" spans="73:108" ht="15" x14ac:dyDescent="0.25">
      <c r="BU4118" s="91"/>
      <c r="BV4118" s="177">
        <v>2009</v>
      </c>
      <c r="BW4118" s="177">
        <v>10</v>
      </c>
      <c r="BX4118" s="177" t="s">
        <v>269</v>
      </c>
      <c r="BY4118" s="177" t="s">
        <v>262</v>
      </c>
      <c r="BZ4118" s="177" t="s">
        <v>347</v>
      </c>
      <c r="CA4118" s="177">
        <v>3</v>
      </c>
      <c r="CB4118" s="177" t="s">
        <v>264</v>
      </c>
      <c r="CC4118" s="122">
        <v>11209.24</v>
      </c>
      <c r="CD4118" s="178" t="s">
        <v>3254</v>
      </c>
      <c r="CE4118" s="177" t="s">
        <v>270</v>
      </c>
      <c r="CF4118" s="177" t="s">
        <v>1407</v>
      </c>
      <c r="CG4118" s="83" t="s">
        <v>9</v>
      </c>
      <c r="CH4118" s="57"/>
      <c r="CV4118" s="51"/>
      <c r="CW4118" s="51"/>
      <c r="CX4118" s="51"/>
      <c r="CY4118" s="51"/>
      <c r="CZ4118" s="51"/>
      <c r="DA4118" s="51"/>
      <c r="DB4118" s="51"/>
      <c r="DC4118" s="51"/>
      <c r="DD4118" s="51"/>
    </row>
    <row r="4119" spans="73:108" ht="15" x14ac:dyDescent="0.25">
      <c r="BU4119" s="91"/>
      <c r="BV4119" s="177">
        <v>2009</v>
      </c>
      <c r="BW4119" s="177">
        <v>10</v>
      </c>
      <c r="BX4119" s="177" t="s">
        <v>269</v>
      </c>
      <c r="BY4119" s="177" t="s">
        <v>262</v>
      </c>
      <c r="BZ4119" s="177" t="s">
        <v>347</v>
      </c>
      <c r="CA4119" s="177">
        <v>3</v>
      </c>
      <c r="CB4119" s="177" t="s">
        <v>264</v>
      </c>
      <c r="CC4119" s="122">
        <v>12434.1</v>
      </c>
      <c r="CD4119" s="178" t="s">
        <v>3255</v>
      </c>
      <c r="CE4119" s="177" t="s">
        <v>270</v>
      </c>
      <c r="CF4119" s="177" t="s">
        <v>1408</v>
      </c>
      <c r="CG4119" s="83" t="s">
        <v>9</v>
      </c>
      <c r="CH4119" s="57"/>
      <c r="CV4119" s="51"/>
      <c r="CW4119" s="51"/>
      <c r="CX4119" s="51"/>
      <c r="CY4119" s="51"/>
      <c r="CZ4119" s="51"/>
      <c r="DA4119" s="51"/>
      <c r="DB4119" s="51"/>
      <c r="DC4119" s="51"/>
      <c r="DD4119" s="51"/>
    </row>
    <row r="4120" spans="73:108" ht="15" x14ac:dyDescent="0.25">
      <c r="BU4120" s="91"/>
      <c r="BV4120" s="177">
        <v>2009</v>
      </c>
      <c r="BW4120" s="177">
        <v>10</v>
      </c>
      <c r="BX4120" s="177" t="s">
        <v>269</v>
      </c>
      <c r="BY4120" s="177" t="s">
        <v>262</v>
      </c>
      <c r="BZ4120" s="177" t="s">
        <v>347</v>
      </c>
      <c r="CA4120" s="177">
        <v>3</v>
      </c>
      <c r="CB4120" s="177" t="s">
        <v>264</v>
      </c>
      <c r="CC4120" s="122">
        <v>2603.1</v>
      </c>
      <c r="CD4120" s="178" t="s">
        <v>3256</v>
      </c>
      <c r="CE4120" s="177" t="s">
        <v>270</v>
      </c>
      <c r="CF4120" s="177" t="s">
        <v>1419</v>
      </c>
      <c r="CG4120" s="83" t="s">
        <v>9</v>
      </c>
      <c r="CH4120" s="57"/>
      <c r="CV4120" s="51"/>
      <c r="CW4120" s="51"/>
      <c r="CX4120" s="51"/>
      <c r="CY4120" s="51"/>
      <c r="CZ4120" s="51"/>
      <c r="DA4120" s="51"/>
      <c r="DB4120" s="51"/>
      <c r="DC4120" s="51"/>
      <c r="DD4120" s="51"/>
    </row>
    <row r="4121" spans="73:108" ht="15" x14ac:dyDescent="0.25">
      <c r="BU4121" s="91"/>
      <c r="BV4121" s="177">
        <v>2009</v>
      </c>
      <c r="BW4121" s="177">
        <v>10</v>
      </c>
      <c r="BX4121" s="177" t="s">
        <v>269</v>
      </c>
      <c r="BY4121" s="177" t="s">
        <v>262</v>
      </c>
      <c r="BZ4121" s="177" t="s">
        <v>347</v>
      </c>
      <c r="CA4121" s="177">
        <v>3</v>
      </c>
      <c r="CB4121" s="177" t="s">
        <v>264</v>
      </c>
      <c r="CC4121" s="122">
        <v>11382.92</v>
      </c>
      <c r="CD4121" s="178" t="s">
        <v>3257</v>
      </c>
      <c r="CE4121" s="177" t="s">
        <v>270</v>
      </c>
      <c r="CF4121" s="177" t="s">
        <v>1418</v>
      </c>
      <c r="CG4121" s="83" t="s">
        <v>9</v>
      </c>
      <c r="CH4121" s="57"/>
      <c r="CV4121" s="51"/>
      <c r="CW4121" s="51"/>
      <c r="CX4121" s="51"/>
      <c r="CY4121" s="51"/>
      <c r="CZ4121" s="51"/>
      <c r="DA4121" s="51"/>
      <c r="DB4121" s="51"/>
      <c r="DC4121" s="51"/>
      <c r="DD4121" s="51"/>
    </row>
    <row r="4122" spans="73:108" ht="15" x14ac:dyDescent="0.25">
      <c r="BU4122" s="91"/>
      <c r="BV4122" s="177">
        <v>2009</v>
      </c>
      <c r="BW4122" s="177">
        <v>10</v>
      </c>
      <c r="BX4122" s="177" t="s">
        <v>269</v>
      </c>
      <c r="BY4122" s="177" t="s">
        <v>262</v>
      </c>
      <c r="BZ4122" s="177" t="s">
        <v>277</v>
      </c>
      <c r="CA4122" s="177">
        <v>7</v>
      </c>
      <c r="CB4122" s="177" t="s">
        <v>264</v>
      </c>
      <c r="CC4122" s="122">
        <v>1151.78</v>
      </c>
      <c r="CD4122" s="178" t="s">
        <v>3264</v>
      </c>
      <c r="CE4122" s="177" t="s">
        <v>270</v>
      </c>
      <c r="CF4122" s="177" t="s">
        <v>1432</v>
      </c>
      <c r="CG4122" s="83" t="s">
        <v>89</v>
      </c>
      <c r="CH4122" s="57"/>
      <c r="CV4122" s="51"/>
      <c r="CW4122" s="51"/>
      <c r="CX4122" s="51"/>
      <c r="CY4122" s="51"/>
      <c r="CZ4122" s="51"/>
      <c r="DA4122" s="51"/>
      <c r="DB4122" s="51"/>
      <c r="DC4122" s="51"/>
      <c r="DD4122" s="51"/>
    </row>
    <row r="4123" spans="73:108" ht="15" x14ac:dyDescent="0.25">
      <c r="BU4123" s="91"/>
      <c r="BV4123" s="177">
        <v>2009</v>
      </c>
      <c r="BW4123" s="177">
        <v>10</v>
      </c>
      <c r="BX4123" s="177" t="s">
        <v>269</v>
      </c>
      <c r="BY4123" s="177" t="s">
        <v>262</v>
      </c>
      <c r="BZ4123" s="177" t="s">
        <v>277</v>
      </c>
      <c r="CA4123" s="177">
        <v>7</v>
      </c>
      <c r="CB4123" s="177" t="s">
        <v>264</v>
      </c>
      <c r="CC4123" s="122">
        <v>1114.75</v>
      </c>
      <c r="CD4123" s="178" t="s">
        <v>3265</v>
      </c>
      <c r="CE4123" s="177" t="s">
        <v>270</v>
      </c>
      <c r="CF4123" s="177" t="s">
        <v>1426</v>
      </c>
      <c r="CG4123" s="83" t="s">
        <v>89</v>
      </c>
      <c r="CH4123" s="57"/>
      <c r="CV4123" s="51"/>
      <c r="CW4123" s="51"/>
      <c r="CX4123" s="51"/>
      <c r="CY4123" s="51"/>
      <c r="CZ4123" s="51"/>
      <c r="DA4123" s="51"/>
      <c r="DB4123" s="51"/>
      <c r="DC4123" s="51"/>
      <c r="DD4123" s="51"/>
    </row>
    <row r="4124" spans="73:108" ht="15" x14ac:dyDescent="0.25">
      <c r="BU4124" s="91"/>
      <c r="BV4124" s="177">
        <v>2009</v>
      </c>
      <c r="BW4124" s="177">
        <v>10</v>
      </c>
      <c r="BX4124" s="177" t="s">
        <v>269</v>
      </c>
      <c r="BY4124" s="177" t="s">
        <v>262</v>
      </c>
      <c r="BZ4124" s="177" t="s">
        <v>277</v>
      </c>
      <c r="CA4124" s="177">
        <v>7</v>
      </c>
      <c r="CB4124" s="177" t="s">
        <v>264</v>
      </c>
      <c r="CC4124" s="122">
        <v>996.64</v>
      </c>
      <c r="CD4124" s="178" t="s">
        <v>3266</v>
      </c>
      <c r="CE4124" s="177" t="s">
        <v>270</v>
      </c>
      <c r="CF4124" s="177" t="s">
        <v>1431</v>
      </c>
      <c r="CG4124" s="83" t="s">
        <v>89</v>
      </c>
      <c r="CH4124" s="57"/>
      <c r="CV4124" s="51"/>
      <c r="CW4124" s="51"/>
      <c r="CX4124" s="51"/>
      <c r="CY4124" s="51"/>
      <c r="CZ4124" s="51"/>
      <c r="DA4124" s="51"/>
      <c r="DB4124" s="51"/>
      <c r="DC4124" s="51"/>
      <c r="DD4124" s="51"/>
    </row>
    <row r="4125" spans="73:108" ht="15" x14ac:dyDescent="0.25">
      <c r="BU4125" s="91"/>
      <c r="BV4125" s="177">
        <v>2009</v>
      </c>
      <c r="BW4125" s="177">
        <v>10</v>
      </c>
      <c r="BX4125" s="177" t="s">
        <v>269</v>
      </c>
      <c r="BY4125" s="177" t="s">
        <v>262</v>
      </c>
      <c r="BZ4125" s="177" t="s">
        <v>277</v>
      </c>
      <c r="CA4125" s="177">
        <v>7</v>
      </c>
      <c r="CB4125" s="177" t="s">
        <v>264</v>
      </c>
      <c r="CC4125" s="122">
        <v>916.12</v>
      </c>
      <c r="CD4125" s="178" t="s">
        <v>3267</v>
      </c>
      <c r="CE4125" s="177" t="s">
        <v>270</v>
      </c>
      <c r="CF4125" s="177" t="s">
        <v>1435</v>
      </c>
      <c r="CG4125" s="83" t="s">
        <v>89</v>
      </c>
      <c r="CH4125" s="57"/>
      <c r="CV4125" s="51"/>
      <c r="CW4125" s="51"/>
      <c r="CX4125" s="51"/>
      <c r="CY4125" s="51"/>
      <c r="CZ4125" s="51"/>
      <c r="DA4125" s="51"/>
      <c r="DB4125" s="51"/>
      <c r="DC4125" s="51"/>
      <c r="DD4125" s="51"/>
    </row>
    <row r="4126" spans="73:108" ht="15" x14ac:dyDescent="0.25">
      <c r="BU4126" s="91"/>
      <c r="BV4126" s="177">
        <v>2009</v>
      </c>
      <c r="BW4126" s="177">
        <v>10</v>
      </c>
      <c r="BX4126" s="177" t="s">
        <v>269</v>
      </c>
      <c r="BY4126" s="177" t="s">
        <v>262</v>
      </c>
      <c r="BZ4126" s="177" t="s">
        <v>277</v>
      </c>
      <c r="CA4126" s="177">
        <v>7</v>
      </c>
      <c r="CB4126" s="177" t="s">
        <v>264</v>
      </c>
      <c r="CC4126" s="122">
        <v>861.35</v>
      </c>
      <c r="CD4126" s="178" t="s">
        <v>3268</v>
      </c>
      <c r="CE4126" s="177" t="s">
        <v>270</v>
      </c>
      <c r="CF4126" s="177" t="s">
        <v>1429</v>
      </c>
      <c r="CG4126" s="83" t="s">
        <v>89</v>
      </c>
      <c r="CH4126" s="57"/>
      <c r="CV4126" s="51"/>
      <c r="CW4126" s="51"/>
      <c r="CX4126" s="51"/>
      <c r="CY4126" s="51"/>
      <c r="CZ4126" s="51"/>
      <c r="DA4126" s="51"/>
      <c r="DB4126" s="51"/>
      <c r="DC4126" s="51"/>
      <c r="DD4126" s="51"/>
    </row>
    <row r="4127" spans="73:108" ht="15" x14ac:dyDescent="0.25">
      <c r="BU4127" s="91"/>
      <c r="BV4127" s="177">
        <v>2009</v>
      </c>
      <c r="BW4127" s="177">
        <v>10</v>
      </c>
      <c r="BX4127" s="177" t="s">
        <v>269</v>
      </c>
      <c r="BY4127" s="177" t="s">
        <v>262</v>
      </c>
      <c r="BZ4127" s="177" t="s">
        <v>277</v>
      </c>
      <c r="CA4127" s="177">
        <v>7</v>
      </c>
      <c r="CB4127" s="177" t="s">
        <v>264</v>
      </c>
      <c r="CC4127" s="122">
        <v>170.65</v>
      </c>
      <c r="CD4127" s="178" t="s">
        <v>3269</v>
      </c>
      <c r="CE4127" s="177" t="s">
        <v>270</v>
      </c>
      <c r="CF4127" s="177" t="s">
        <v>1428</v>
      </c>
      <c r="CG4127" s="83" t="s">
        <v>89</v>
      </c>
      <c r="CH4127" s="57"/>
      <c r="CV4127" s="51"/>
      <c r="CW4127" s="51"/>
      <c r="CX4127" s="51"/>
      <c r="CY4127" s="51"/>
      <c r="CZ4127" s="51"/>
      <c r="DA4127" s="51"/>
      <c r="DB4127" s="51"/>
      <c r="DC4127" s="51"/>
      <c r="DD4127" s="51"/>
    </row>
    <row r="4128" spans="73:108" ht="15" x14ac:dyDescent="0.25">
      <c r="BU4128" s="91"/>
      <c r="BV4128" s="177">
        <v>2009</v>
      </c>
      <c r="BW4128" s="177">
        <v>10</v>
      </c>
      <c r="BX4128" s="177" t="s">
        <v>269</v>
      </c>
      <c r="BY4128" s="177" t="s">
        <v>262</v>
      </c>
      <c r="BZ4128" s="177" t="s">
        <v>277</v>
      </c>
      <c r="CA4128" s="177">
        <v>7</v>
      </c>
      <c r="CB4128" s="177" t="s">
        <v>264</v>
      </c>
      <c r="CC4128" s="122">
        <v>160.5</v>
      </c>
      <c r="CD4128" s="178" t="s">
        <v>3270</v>
      </c>
      <c r="CE4128" s="177" t="s">
        <v>270</v>
      </c>
      <c r="CF4128" s="177" t="s">
        <v>1430</v>
      </c>
      <c r="CG4128" s="83" t="s">
        <v>89</v>
      </c>
      <c r="CH4128" s="57"/>
      <c r="CV4128" s="51"/>
      <c r="CW4128" s="51"/>
      <c r="CX4128" s="51"/>
      <c r="CY4128" s="51"/>
      <c r="CZ4128" s="51"/>
      <c r="DA4128" s="51"/>
      <c r="DB4128" s="51"/>
      <c r="DC4128" s="51"/>
      <c r="DD4128" s="51"/>
    </row>
    <row r="4129" spans="73:108" ht="15" x14ac:dyDescent="0.25">
      <c r="BU4129" s="91"/>
      <c r="BV4129" s="177">
        <v>2009</v>
      </c>
      <c r="BW4129" s="177">
        <v>10</v>
      </c>
      <c r="BX4129" s="177" t="s">
        <v>269</v>
      </c>
      <c r="BY4129" s="177" t="s">
        <v>262</v>
      </c>
      <c r="BZ4129" s="177" t="s">
        <v>277</v>
      </c>
      <c r="CA4129" s="177">
        <v>7</v>
      </c>
      <c r="CB4129" s="177" t="s">
        <v>264</v>
      </c>
      <c r="CC4129" s="122">
        <v>861.35</v>
      </c>
      <c r="CD4129" s="178" t="s">
        <v>3271</v>
      </c>
      <c r="CE4129" s="177" t="s">
        <v>270</v>
      </c>
      <c r="CF4129" s="177" t="s">
        <v>1434</v>
      </c>
      <c r="CG4129" s="83" t="s">
        <v>89</v>
      </c>
      <c r="CH4129" s="57"/>
      <c r="CV4129" s="51"/>
      <c r="CW4129" s="51"/>
      <c r="CX4129" s="51"/>
      <c r="CY4129" s="51"/>
      <c r="CZ4129" s="51"/>
      <c r="DA4129" s="51"/>
      <c r="DB4129" s="51"/>
      <c r="DC4129" s="51"/>
      <c r="DD4129" s="51"/>
    </row>
    <row r="4130" spans="73:108" ht="15" x14ac:dyDescent="0.25">
      <c r="BU4130" s="91"/>
      <c r="BV4130" s="177">
        <v>2009</v>
      </c>
      <c r="BW4130" s="177">
        <v>10</v>
      </c>
      <c r="BX4130" s="177" t="s">
        <v>269</v>
      </c>
      <c r="BY4130" s="177" t="s">
        <v>262</v>
      </c>
      <c r="BZ4130" s="177" t="s">
        <v>277</v>
      </c>
      <c r="CA4130" s="177">
        <v>7</v>
      </c>
      <c r="CB4130" s="177" t="s">
        <v>264</v>
      </c>
      <c r="CC4130" s="122">
        <v>911.22</v>
      </c>
      <c r="CD4130" s="178" t="s">
        <v>3272</v>
      </c>
      <c r="CE4130" s="177" t="s">
        <v>270</v>
      </c>
      <c r="CF4130" s="177" t="s">
        <v>1433</v>
      </c>
      <c r="CG4130" s="83" t="s">
        <v>89</v>
      </c>
      <c r="CH4130" s="57"/>
      <c r="CV4130" s="51"/>
      <c r="CW4130" s="51"/>
      <c r="CX4130" s="51"/>
      <c r="CY4130" s="51"/>
      <c r="CZ4130" s="51"/>
      <c r="DA4130" s="51"/>
      <c r="DB4130" s="51"/>
      <c r="DC4130" s="51"/>
      <c r="DD4130" s="51"/>
    </row>
    <row r="4131" spans="73:108" ht="15" x14ac:dyDescent="0.25">
      <c r="BU4131" s="91"/>
      <c r="BV4131" s="177">
        <v>2009</v>
      </c>
      <c r="BW4131" s="177">
        <v>10</v>
      </c>
      <c r="BX4131" s="177" t="s">
        <v>269</v>
      </c>
      <c r="BY4131" s="177" t="s">
        <v>262</v>
      </c>
      <c r="BZ4131" s="177" t="s">
        <v>277</v>
      </c>
      <c r="CA4131" s="177">
        <v>7</v>
      </c>
      <c r="CB4131" s="177" t="s">
        <v>264</v>
      </c>
      <c r="CC4131" s="122">
        <v>34</v>
      </c>
      <c r="CD4131" s="178" t="s">
        <v>3273</v>
      </c>
      <c r="CE4131" s="177" t="s">
        <v>270</v>
      </c>
      <c r="CF4131" s="177" t="s">
        <v>1427</v>
      </c>
      <c r="CG4131" s="83" t="s">
        <v>89</v>
      </c>
      <c r="CH4131" s="57"/>
      <c r="CV4131" s="51"/>
      <c r="CW4131" s="51"/>
      <c r="CX4131" s="51"/>
      <c r="CY4131" s="51"/>
      <c r="CZ4131" s="51"/>
      <c r="DA4131" s="51"/>
      <c r="DB4131" s="51"/>
      <c r="DC4131" s="51"/>
      <c r="DD4131" s="51"/>
    </row>
    <row r="4132" spans="73:108" ht="15" x14ac:dyDescent="0.25">
      <c r="BU4132" s="91"/>
      <c r="BV4132" s="177">
        <v>2009</v>
      </c>
      <c r="BW4132" s="177">
        <v>11</v>
      </c>
      <c r="BX4132" s="177" t="s">
        <v>269</v>
      </c>
      <c r="BY4132" s="177" t="s">
        <v>262</v>
      </c>
      <c r="BZ4132" s="177" t="s">
        <v>277</v>
      </c>
      <c r="CA4132" s="177">
        <v>3</v>
      </c>
      <c r="CB4132" s="177" t="s">
        <v>264</v>
      </c>
      <c r="CC4132" s="122">
        <v>16697.849999999999</v>
      </c>
      <c r="CD4132" s="178" t="s">
        <v>3283</v>
      </c>
      <c r="CE4132" s="177" t="s">
        <v>270</v>
      </c>
      <c r="CF4132" s="177" t="s">
        <v>1449</v>
      </c>
      <c r="CG4132" s="83" t="s">
        <v>9</v>
      </c>
      <c r="CH4132" s="57"/>
      <c r="CV4132" s="51"/>
      <c r="CW4132" s="51"/>
      <c r="CX4132" s="51"/>
      <c r="CY4132" s="51"/>
      <c r="CZ4132" s="51"/>
      <c r="DA4132" s="51"/>
      <c r="DB4132" s="51"/>
      <c r="DC4132" s="51"/>
      <c r="DD4132" s="51"/>
    </row>
    <row r="4133" spans="73:108" ht="15" x14ac:dyDescent="0.25">
      <c r="BU4133" s="91"/>
      <c r="BV4133" s="177">
        <v>2009</v>
      </c>
      <c r="BW4133" s="177">
        <v>11</v>
      </c>
      <c r="BX4133" s="177" t="s">
        <v>269</v>
      </c>
      <c r="BY4133" s="177" t="s">
        <v>262</v>
      </c>
      <c r="BZ4133" s="177" t="s">
        <v>277</v>
      </c>
      <c r="CA4133" s="177">
        <v>3</v>
      </c>
      <c r="CB4133" s="177" t="s">
        <v>264</v>
      </c>
      <c r="CC4133" s="122">
        <v>19999.990000000002</v>
      </c>
      <c r="CD4133" s="178" t="s">
        <v>3284</v>
      </c>
      <c r="CE4133" s="177" t="s">
        <v>270</v>
      </c>
      <c r="CF4133" s="177" t="s">
        <v>1447</v>
      </c>
      <c r="CG4133" s="83" t="s">
        <v>9</v>
      </c>
      <c r="CH4133" s="57"/>
      <c r="CV4133" s="51"/>
      <c r="CW4133" s="51"/>
      <c r="CX4133" s="51"/>
      <c r="CY4133" s="51"/>
      <c r="CZ4133" s="51"/>
      <c r="DA4133" s="51"/>
      <c r="DB4133" s="51"/>
      <c r="DC4133" s="51"/>
      <c r="DD4133" s="51"/>
    </row>
    <row r="4134" spans="73:108" ht="15" x14ac:dyDescent="0.25">
      <c r="BU4134" s="91"/>
      <c r="BV4134" s="177">
        <v>2009</v>
      </c>
      <c r="BW4134" s="177">
        <v>11</v>
      </c>
      <c r="BX4134" s="177" t="s">
        <v>269</v>
      </c>
      <c r="BY4134" s="177" t="s">
        <v>262</v>
      </c>
      <c r="BZ4134" s="177" t="s">
        <v>277</v>
      </c>
      <c r="CA4134" s="177">
        <v>3</v>
      </c>
      <c r="CB4134" s="177" t="s">
        <v>264</v>
      </c>
      <c r="CC4134" s="122">
        <v>20633.990000000002</v>
      </c>
      <c r="CD4134" s="178" t="s">
        <v>3285</v>
      </c>
      <c r="CE4134" s="177" t="s">
        <v>270</v>
      </c>
      <c r="CF4134" s="177" t="s">
        <v>1450</v>
      </c>
      <c r="CG4134" s="83" t="s">
        <v>9</v>
      </c>
      <c r="CH4134" s="57"/>
      <c r="CV4134" s="51"/>
      <c r="CW4134" s="51"/>
      <c r="CX4134" s="51"/>
      <c r="CY4134" s="51"/>
      <c r="CZ4134" s="51"/>
      <c r="DA4134" s="51"/>
      <c r="DB4134" s="51"/>
      <c r="DC4134" s="51"/>
      <c r="DD4134" s="51"/>
    </row>
    <row r="4135" spans="73:108" ht="15" x14ac:dyDescent="0.25">
      <c r="BU4135" s="91"/>
      <c r="BV4135" s="177">
        <v>2009</v>
      </c>
      <c r="BW4135" s="177">
        <v>11</v>
      </c>
      <c r="BX4135" s="177" t="s">
        <v>269</v>
      </c>
      <c r="BY4135" s="177" t="s">
        <v>262</v>
      </c>
      <c r="BZ4135" s="177" t="s">
        <v>277</v>
      </c>
      <c r="CA4135" s="177">
        <v>3</v>
      </c>
      <c r="CB4135" s="177" t="s">
        <v>264</v>
      </c>
      <c r="CC4135" s="122">
        <v>20947.400000000001</v>
      </c>
      <c r="CD4135" s="178" t="s">
        <v>3286</v>
      </c>
      <c r="CE4135" s="177" t="s">
        <v>270</v>
      </c>
      <c r="CF4135" s="177" t="s">
        <v>1457</v>
      </c>
      <c r="CG4135" s="83" t="s">
        <v>9</v>
      </c>
      <c r="CH4135" s="57"/>
      <c r="CV4135" s="51"/>
      <c r="CW4135" s="51"/>
      <c r="CX4135" s="51"/>
      <c r="CY4135" s="51"/>
      <c r="CZ4135" s="51"/>
      <c r="DA4135" s="51"/>
      <c r="DB4135" s="51"/>
      <c r="DC4135" s="51"/>
      <c r="DD4135" s="51"/>
    </row>
    <row r="4136" spans="73:108" ht="15" x14ac:dyDescent="0.25">
      <c r="BU4136" s="91"/>
      <c r="BV4136" s="177">
        <v>2009</v>
      </c>
      <c r="BW4136" s="177">
        <v>11</v>
      </c>
      <c r="BX4136" s="177" t="s">
        <v>269</v>
      </c>
      <c r="BY4136" s="177" t="s">
        <v>262</v>
      </c>
      <c r="BZ4136" s="177" t="s">
        <v>277</v>
      </c>
      <c r="CA4136" s="177">
        <v>3</v>
      </c>
      <c r="CB4136" s="177" t="s">
        <v>264</v>
      </c>
      <c r="CC4136" s="122">
        <v>5775</v>
      </c>
      <c r="CD4136" s="178" t="s">
        <v>3287</v>
      </c>
      <c r="CE4136" s="177" t="s">
        <v>270</v>
      </c>
      <c r="CF4136" s="177" t="s">
        <v>1454</v>
      </c>
      <c r="CG4136" s="83" t="s">
        <v>9</v>
      </c>
      <c r="CH4136" s="57"/>
      <c r="CV4136" s="51"/>
      <c r="CW4136" s="51"/>
      <c r="CX4136" s="51"/>
      <c r="CY4136" s="51"/>
      <c r="CZ4136" s="51"/>
      <c r="DA4136" s="51"/>
      <c r="DB4136" s="51"/>
      <c r="DC4136" s="51"/>
      <c r="DD4136" s="51"/>
    </row>
    <row r="4137" spans="73:108" ht="15" x14ac:dyDescent="0.25">
      <c r="BU4137" s="91"/>
      <c r="BV4137" s="177">
        <v>2009</v>
      </c>
      <c r="BW4137" s="177">
        <v>11</v>
      </c>
      <c r="BX4137" s="177" t="s">
        <v>269</v>
      </c>
      <c r="BY4137" s="177" t="s">
        <v>262</v>
      </c>
      <c r="BZ4137" s="177" t="s">
        <v>277</v>
      </c>
      <c r="CA4137" s="177">
        <v>3</v>
      </c>
      <c r="CB4137" s="177" t="s">
        <v>264</v>
      </c>
      <c r="CC4137" s="122">
        <v>17560.560000000001</v>
      </c>
      <c r="CD4137" s="178" t="s">
        <v>3288</v>
      </c>
      <c r="CE4137" s="177" t="s">
        <v>270</v>
      </c>
      <c r="CF4137" s="177" t="s">
        <v>1459</v>
      </c>
      <c r="CG4137" s="83" t="s">
        <v>9</v>
      </c>
      <c r="CH4137" s="57"/>
      <c r="CV4137" s="51"/>
      <c r="CW4137" s="51"/>
      <c r="CX4137" s="51"/>
      <c r="CY4137" s="51"/>
      <c r="CZ4137" s="51"/>
      <c r="DA4137" s="51"/>
      <c r="DB4137" s="51"/>
      <c r="DC4137" s="51"/>
      <c r="DD4137" s="51"/>
    </row>
    <row r="4138" spans="73:108" ht="15" x14ac:dyDescent="0.25">
      <c r="BU4138" s="91"/>
      <c r="BV4138" s="177">
        <v>2009</v>
      </c>
      <c r="BW4138" s="177">
        <v>11</v>
      </c>
      <c r="BX4138" s="177" t="s">
        <v>269</v>
      </c>
      <c r="BY4138" s="177" t="s">
        <v>262</v>
      </c>
      <c r="BZ4138" s="177" t="s">
        <v>277</v>
      </c>
      <c r="CA4138" s="177">
        <v>3</v>
      </c>
      <c r="CB4138" s="177" t="s">
        <v>264</v>
      </c>
      <c r="CC4138" s="122">
        <v>6656</v>
      </c>
      <c r="CD4138" s="178" t="s">
        <v>3289</v>
      </c>
      <c r="CE4138" s="177" t="s">
        <v>270</v>
      </c>
      <c r="CF4138" s="177" t="s">
        <v>1458</v>
      </c>
      <c r="CG4138" s="83" t="s">
        <v>9</v>
      </c>
      <c r="CH4138" s="57"/>
      <c r="CV4138" s="51"/>
      <c r="CW4138" s="51"/>
      <c r="CX4138" s="51"/>
      <c r="CY4138" s="51"/>
      <c r="CZ4138" s="51"/>
      <c r="DA4138" s="51"/>
      <c r="DB4138" s="51"/>
      <c r="DC4138" s="51"/>
      <c r="DD4138" s="51"/>
    </row>
    <row r="4139" spans="73:108" ht="15" x14ac:dyDescent="0.25">
      <c r="BU4139" s="91"/>
      <c r="BV4139" s="177">
        <v>2009</v>
      </c>
      <c r="BW4139" s="177">
        <v>11</v>
      </c>
      <c r="BX4139" s="177" t="s">
        <v>269</v>
      </c>
      <c r="BY4139" s="177" t="s">
        <v>262</v>
      </c>
      <c r="BZ4139" s="177" t="s">
        <v>277</v>
      </c>
      <c r="CA4139" s="177">
        <v>3</v>
      </c>
      <c r="CB4139" s="177" t="s">
        <v>264</v>
      </c>
      <c r="CC4139" s="122">
        <v>28.71</v>
      </c>
      <c r="CD4139" s="178" t="s">
        <v>3290</v>
      </c>
      <c r="CE4139" s="177" t="s">
        <v>270</v>
      </c>
      <c r="CF4139" s="177" t="s">
        <v>1448</v>
      </c>
      <c r="CG4139" s="83" t="s">
        <v>9</v>
      </c>
      <c r="CH4139" s="57"/>
      <c r="CV4139" s="51"/>
      <c r="CW4139" s="51"/>
      <c r="CX4139" s="51"/>
      <c r="CY4139" s="51"/>
      <c r="CZ4139" s="51"/>
      <c r="DA4139" s="51"/>
      <c r="DB4139" s="51"/>
      <c r="DC4139" s="51"/>
      <c r="DD4139" s="51"/>
    </row>
    <row r="4140" spans="73:108" ht="15" x14ac:dyDescent="0.25">
      <c r="BU4140" s="91"/>
      <c r="BV4140" s="177">
        <v>2009</v>
      </c>
      <c r="BW4140" s="177">
        <v>11</v>
      </c>
      <c r="BX4140" s="177" t="s">
        <v>269</v>
      </c>
      <c r="BY4140" s="177" t="s">
        <v>262</v>
      </c>
      <c r="BZ4140" s="177" t="s">
        <v>277</v>
      </c>
      <c r="CA4140" s="177">
        <v>3</v>
      </c>
      <c r="CB4140" s="177" t="s">
        <v>264</v>
      </c>
      <c r="CC4140" s="122">
        <v>3177.32</v>
      </c>
      <c r="CD4140" s="178" t="s">
        <v>3291</v>
      </c>
      <c r="CE4140" s="177" t="s">
        <v>270</v>
      </c>
      <c r="CF4140" s="177" t="s">
        <v>1455</v>
      </c>
      <c r="CG4140" s="83" t="s">
        <v>9</v>
      </c>
      <c r="CH4140" s="57"/>
      <c r="CV4140" s="51"/>
      <c r="CW4140" s="51"/>
      <c r="CX4140" s="51"/>
      <c r="CY4140" s="51"/>
      <c r="CZ4140" s="51"/>
      <c r="DA4140" s="51"/>
      <c r="DB4140" s="51"/>
      <c r="DC4140" s="51"/>
      <c r="DD4140" s="51"/>
    </row>
    <row r="4141" spans="73:108" ht="15" x14ac:dyDescent="0.25">
      <c r="BU4141" s="91"/>
      <c r="BV4141" s="177">
        <v>2009</v>
      </c>
      <c r="BW4141" s="177">
        <v>11</v>
      </c>
      <c r="BX4141" s="177" t="s">
        <v>269</v>
      </c>
      <c r="BY4141" s="177" t="s">
        <v>262</v>
      </c>
      <c r="BZ4141" s="177" t="s">
        <v>277</v>
      </c>
      <c r="CA4141" s="177">
        <v>3</v>
      </c>
      <c r="CB4141" s="177" t="s">
        <v>264</v>
      </c>
      <c r="CC4141" s="122">
        <v>16789.009999999998</v>
      </c>
      <c r="CD4141" s="178" t="s">
        <v>3292</v>
      </c>
      <c r="CE4141" s="177" t="s">
        <v>270</v>
      </c>
      <c r="CF4141" s="177" t="s">
        <v>1452</v>
      </c>
      <c r="CG4141" s="83" t="s">
        <v>9</v>
      </c>
      <c r="CH4141" s="57"/>
      <c r="CV4141" s="51"/>
      <c r="CW4141" s="51"/>
      <c r="CX4141" s="51"/>
      <c r="CY4141" s="51"/>
      <c r="CZ4141" s="51"/>
      <c r="DA4141" s="51"/>
      <c r="DB4141" s="51"/>
      <c r="DC4141" s="51"/>
      <c r="DD4141" s="51"/>
    </row>
    <row r="4142" spans="73:108" ht="15" x14ac:dyDescent="0.25">
      <c r="BU4142" s="91"/>
      <c r="BV4142" s="177">
        <v>2009</v>
      </c>
      <c r="BW4142" s="177">
        <v>11</v>
      </c>
      <c r="BX4142" s="177" t="s">
        <v>269</v>
      </c>
      <c r="BY4142" s="177" t="s">
        <v>262</v>
      </c>
      <c r="BZ4142" s="177" t="s">
        <v>277</v>
      </c>
      <c r="CA4142" s="177">
        <v>3</v>
      </c>
      <c r="CB4142" s="177" t="s">
        <v>264</v>
      </c>
      <c r="CC4142" s="122">
        <v>8479.5300000000007</v>
      </c>
      <c r="CD4142" s="178" t="s">
        <v>3293</v>
      </c>
      <c r="CE4142" s="177" t="s">
        <v>270</v>
      </c>
      <c r="CF4142" s="177" t="s">
        <v>1451</v>
      </c>
      <c r="CG4142" s="83" t="s">
        <v>9</v>
      </c>
      <c r="CH4142" s="57"/>
      <c r="CV4142" s="51"/>
      <c r="CW4142" s="51"/>
      <c r="CX4142" s="51"/>
      <c r="CY4142" s="51"/>
      <c r="CZ4142" s="51"/>
      <c r="DA4142" s="51"/>
      <c r="DB4142" s="51"/>
      <c r="DC4142" s="51"/>
      <c r="DD4142" s="51"/>
    </row>
    <row r="4143" spans="73:108" ht="15" x14ac:dyDescent="0.25">
      <c r="BU4143" s="91"/>
      <c r="BV4143" s="177">
        <v>2009</v>
      </c>
      <c r="BW4143" s="177">
        <v>11</v>
      </c>
      <c r="BX4143" s="177" t="s">
        <v>269</v>
      </c>
      <c r="BY4143" s="177" t="s">
        <v>262</v>
      </c>
      <c r="BZ4143" s="177" t="s">
        <v>277</v>
      </c>
      <c r="CA4143" s="177">
        <v>3</v>
      </c>
      <c r="CB4143" s="177" t="s">
        <v>264</v>
      </c>
      <c r="CC4143" s="122">
        <v>9864.6299999999992</v>
      </c>
      <c r="CD4143" s="178" t="s">
        <v>3294</v>
      </c>
      <c r="CE4143" s="177" t="s">
        <v>270</v>
      </c>
      <c r="CF4143" s="177" t="s">
        <v>1453</v>
      </c>
      <c r="CG4143" s="83" t="s">
        <v>9</v>
      </c>
      <c r="CH4143" s="57"/>
      <c r="CV4143" s="51"/>
      <c r="CW4143" s="51"/>
      <c r="CX4143" s="51"/>
      <c r="CY4143" s="51"/>
      <c r="CZ4143" s="51"/>
      <c r="DA4143" s="51"/>
      <c r="DB4143" s="51"/>
      <c r="DC4143" s="51"/>
      <c r="DD4143" s="51"/>
    </row>
    <row r="4144" spans="73:108" ht="15" x14ac:dyDescent="0.25">
      <c r="BU4144" s="91"/>
      <c r="BV4144" s="177">
        <v>2009</v>
      </c>
      <c r="BW4144" s="177">
        <v>11</v>
      </c>
      <c r="BX4144" s="177" t="s">
        <v>269</v>
      </c>
      <c r="BY4144" s="177" t="s">
        <v>262</v>
      </c>
      <c r="BZ4144" s="177" t="s">
        <v>277</v>
      </c>
      <c r="CA4144" s="177">
        <v>3</v>
      </c>
      <c r="CB4144" s="177" t="s">
        <v>264</v>
      </c>
      <c r="CC4144" s="122">
        <v>9154.9599999999991</v>
      </c>
      <c r="CD4144" s="178" t="s">
        <v>3295</v>
      </c>
      <c r="CE4144" s="177" t="s">
        <v>270</v>
      </c>
      <c r="CF4144" s="177" t="s">
        <v>1456</v>
      </c>
      <c r="CG4144" s="83" t="s">
        <v>9</v>
      </c>
      <c r="CH4144" s="57"/>
      <c r="CV4144" s="51"/>
      <c r="CW4144" s="51"/>
      <c r="CX4144" s="51"/>
      <c r="CY4144" s="51"/>
      <c r="CZ4144" s="51"/>
      <c r="DA4144" s="51"/>
      <c r="DB4144" s="51"/>
      <c r="DC4144" s="51"/>
      <c r="DD4144" s="51"/>
    </row>
    <row r="4145" spans="73:108" ht="15" x14ac:dyDescent="0.25">
      <c r="BU4145" s="91"/>
      <c r="BV4145" s="177">
        <v>2009</v>
      </c>
      <c r="BW4145" s="177">
        <v>11</v>
      </c>
      <c r="BX4145" s="177" t="s">
        <v>269</v>
      </c>
      <c r="BY4145" s="177" t="s">
        <v>262</v>
      </c>
      <c r="BZ4145" s="177" t="s">
        <v>277</v>
      </c>
      <c r="CA4145" s="177">
        <v>3</v>
      </c>
      <c r="CB4145" s="177" t="s">
        <v>264</v>
      </c>
      <c r="CC4145" s="122">
        <v>11268.28</v>
      </c>
      <c r="CD4145" s="178" t="s">
        <v>3296</v>
      </c>
      <c r="CE4145" s="177" t="s">
        <v>270</v>
      </c>
      <c r="CF4145" s="177" t="s">
        <v>1460</v>
      </c>
      <c r="CG4145" s="83" t="s">
        <v>9</v>
      </c>
      <c r="CH4145" s="57"/>
      <c r="CV4145" s="51"/>
      <c r="CW4145" s="51"/>
      <c r="CX4145" s="51"/>
      <c r="CY4145" s="51"/>
      <c r="CZ4145" s="51"/>
      <c r="DA4145" s="51"/>
      <c r="DB4145" s="51"/>
      <c r="DC4145" s="51"/>
      <c r="DD4145" s="51"/>
    </row>
    <row r="4146" spans="73:108" ht="15" x14ac:dyDescent="0.25">
      <c r="BU4146" s="91"/>
      <c r="BV4146" s="177">
        <v>2009</v>
      </c>
      <c r="BW4146" s="177">
        <v>11</v>
      </c>
      <c r="BX4146" s="177" t="s">
        <v>269</v>
      </c>
      <c r="BY4146" s="177" t="s">
        <v>262</v>
      </c>
      <c r="BZ4146" s="177" t="s">
        <v>277</v>
      </c>
      <c r="CA4146" s="177">
        <v>3</v>
      </c>
      <c r="CB4146" s="177" t="s">
        <v>389</v>
      </c>
      <c r="CC4146" s="122">
        <v>1744.07</v>
      </c>
      <c r="CD4146" s="178" t="s">
        <v>3297</v>
      </c>
      <c r="CE4146" s="177" t="s">
        <v>270</v>
      </c>
      <c r="CF4146" s="177" t="s">
        <v>1461</v>
      </c>
      <c r="CG4146" s="83" t="s">
        <v>9</v>
      </c>
      <c r="CH4146" s="57"/>
      <c r="CV4146" s="51"/>
      <c r="CW4146" s="51"/>
      <c r="CX4146" s="51"/>
      <c r="CY4146" s="51"/>
      <c r="CZ4146" s="51"/>
      <c r="DA4146" s="51"/>
      <c r="DB4146" s="51"/>
      <c r="DC4146" s="51"/>
      <c r="DD4146" s="51"/>
    </row>
    <row r="4147" spans="73:108" ht="15" x14ac:dyDescent="0.25">
      <c r="BU4147" s="91"/>
      <c r="BV4147" s="177">
        <v>2009</v>
      </c>
      <c r="BW4147" s="177">
        <v>11</v>
      </c>
      <c r="BX4147" s="177" t="s">
        <v>269</v>
      </c>
      <c r="BY4147" s="177" t="s">
        <v>262</v>
      </c>
      <c r="BZ4147" s="177" t="s">
        <v>277</v>
      </c>
      <c r="CA4147" s="177">
        <v>3</v>
      </c>
      <c r="CB4147" s="177" t="s">
        <v>389</v>
      </c>
      <c r="CC4147" s="122">
        <v>4813.24</v>
      </c>
      <c r="CD4147" s="178" t="s">
        <v>3298</v>
      </c>
      <c r="CE4147" s="177" t="s">
        <v>270</v>
      </c>
      <c r="CF4147" s="177" t="s">
        <v>1462</v>
      </c>
      <c r="CG4147" s="83" t="s">
        <v>9</v>
      </c>
      <c r="CH4147" s="57"/>
      <c r="CV4147" s="51"/>
      <c r="CW4147" s="51"/>
      <c r="CX4147" s="51"/>
      <c r="CY4147" s="51"/>
      <c r="CZ4147" s="51"/>
      <c r="DA4147" s="51"/>
      <c r="DB4147" s="51"/>
      <c r="DC4147" s="51"/>
      <c r="DD4147" s="51"/>
    </row>
    <row r="4148" spans="73:108" ht="15" x14ac:dyDescent="0.25">
      <c r="BU4148" s="91"/>
      <c r="BV4148" s="177">
        <v>2009</v>
      </c>
      <c r="BW4148" s="177">
        <v>11</v>
      </c>
      <c r="BX4148" s="177" t="s">
        <v>269</v>
      </c>
      <c r="BY4148" s="177" t="s">
        <v>262</v>
      </c>
      <c r="BZ4148" s="177" t="s">
        <v>347</v>
      </c>
      <c r="CA4148" s="177">
        <v>3</v>
      </c>
      <c r="CB4148" s="177" t="s">
        <v>264</v>
      </c>
      <c r="CC4148" s="122">
        <v>437.16</v>
      </c>
      <c r="CD4148" s="178" t="s">
        <v>3288</v>
      </c>
      <c r="CE4148" s="177" t="s">
        <v>270</v>
      </c>
      <c r="CF4148" s="177" t="s">
        <v>1459</v>
      </c>
      <c r="CG4148" s="83" t="s">
        <v>9</v>
      </c>
      <c r="CH4148" s="57"/>
      <c r="CV4148" s="51"/>
      <c r="CW4148" s="51"/>
      <c r="CX4148" s="51"/>
      <c r="CY4148" s="51"/>
      <c r="CZ4148" s="51"/>
      <c r="DA4148" s="51"/>
      <c r="DB4148" s="51"/>
      <c r="DC4148" s="51"/>
      <c r="DD4148" s="51"/>
    </row>
    <row r="4149" spans="73:108" ht="15" x14ac:dyDescent="0.25">
      <c r="BU4149" s="91"/>
      <c r="BV4149" s="177">
        <v>2009</v>
      </c>
      <c r="BW4149" s="177">
        <v>11</v>
      </c>
      <c r="BX4149" s="177" t="s">
        <v>269</v>
      </c>
      <c r="BY4149" s="177" t="s">
        <v>262</v>
      </c>
      <c r="BZ4149" s="177" t="s">
        <v>347</v>
      </c>
      <c r="CA4149" s="177">
        <v>3</v>
      </c>
      <c r="CB4149" s="177" t="s">
        <v>264</v>
      </c>
      <c r="CC4149" s="122">
        <v>1335.36</v>
      </c>
      <c r="CD4149" s="178" t="s">
        <v>3305</v>
      </c>
      <c r="CE4149" s="177" t="s">
        <v>270</v>
      </c>
      <c r="CF4149" s="177" t="s">
        <v>1472</v>
      </c>
      <c r="CG4149" s="83" t="s">
        <v>9</v>
      </c>
      <c r="CH4149" s="57"/>
      <c r="CV4149" s="51"/>
      <c r="CW4149" s="51"/>
      <c r="CX4149" s="51"/>
      <c r="CY4149" s="51"/>
      <c r="CZ4149" s="51"/>
      <c r="DA4149" s="51"/>
      <c r="DB4149" s="51"/>
      <c r="DC4149" s="51"/>
      <c r="DD4149" s="51"/>
    </row>
    <row r="4150" spans="73:108" ht="15" x14ac:dyDescent="0.25">
      <c r="BU4150" s="91"/>
      <c r="BV4150" s="177">
        <v>2009</v>
      </c>
      <c r="BW4150" s="177">
        <v>11</v>
      </c>
      <c r="BX4150" s="177" t="s">
        <v>269</v>
      </c>
      <c r="BY4150" s="177" t="s">
        <v>262</v>
      </c>
      <c r="BZ4150" s="177" t="s">
        <v>347</v>
      </c>
      <c r="CA4150" s="177">
        <v>3</v>
      </c>
      <c r="CB4150" s="177" t="s">
        <v>264</v>
      </c>
      <c r="CC4150" s="122">
        <v>1121.82</v>
      </c>
      <c r="CD4150" s="178" t="s">
        <v>3306</v>
      </c>
      <c r="CE4150" s="177" t="s">
        <v>270</v>
      </c>
      <c r="CF4150" s="177" t="s">
        <v>1477</v>
      </c>
      <c r="CG4150" s="83" t="s">
        <v>9</v>
      </c>
      <c r="CH4150" s="57"/>
      <c r="CV4150" s="51"/>
      <c r="CW4150" s="51"/>
      <c r="CX4150" s="51"/>
      <c r="CY4150" s="51"/>
      <c r="CZ4150" s="51"/>
      <c r="DA4150" s="51"/>
      <c r="DB4150" s="51"/>
      <c r="DC4150" s="51"/>
      <c r="DD4150" s="51"/>
    </row>
    <row r="4151" spans="73:108" ht="15" x14ac:dyDescent="0.25">
      <c r="BU4151" s="91"/>
      <c r="BV4151" s="177">
        <v>2009</v>
      </c>
      <c r="BW4151" s="177">
        <v>11</v>
      </c>
      <c r="BX4151" s="177" t="s">
        <v>269</v>
      </c>
      <c r="BY4151" s="177" t="s">
        <v>262</v>
      </c>
      <c r="BZ4151" s="177" t="s">
        <v>347</v>
      </c>
      <c r="CA4151" s="177">
        <v>3</v>
      </c>
      <c r="CB4151" s="177" t="s">
        <v>264</v>
      </c>
      <c r="CC4151" s="122">
        <v>7078.53</v>
      </c>
      <c r="CD4151" s="178" t="s">
        <v>3307</v>
      </c>
      <c r="CE4151" s="177" t="s">
        <v>270</v>
      </c>
      <c r="CF4151" s="177" t="s">
        <v>1473</v>
      </c>
      <c r="CG4151" s="83" t="s">
        <v>9</v>
      </c>
      <c r="CH4151" s="57"/>
      <c r="CV4151" s="51"/>
      <c r="CW4151" s="51"/>
      <c r="CX4151" s="51"/>
      <c r="CY4151" s="51"/>
      <c r="CZ4151" s="51"/>
      <c r="DA4151" s="51"/>
      <c r="DB4151" s="51"/>
      <c r="DC4151" s="51"/>
      <c r="DD4151" s="51"/>
    </row>
    <row r="4152" spans="73:108" ht="15" x14ac:dyDescent="0.25">
      <c r="BU4152" s="91"/>
      <c r="BV4152" s="177">
        <v>2009</v>
      </c>
      <c r="BW4152" s="177">
        <v>11</v>
      </c>
      <c r="BX4152" s="177" t="s">
        <v>269</v>
      </c>
      <c r="BY4152" s="177" t="s">
        <v>262</v>
      </c>
      <c r="BZ4152" s="177" t="s">
        <v>347</v>
      </c>
      <c r="CA4152" s="177">
        <v>3</v>
      </c>
      <c r="CB4152" s="177" t="s">
        <v>264</v>
      </c>
      <c r="CC4152" s="122">
        <v>6940</v>
      </c>
      <c r="CD4152" s="178" t="s">
        <v>3308</v>
      </c>
      <c r="CE4152" s="177" t="s">
        <v>270</v>
      </c>
      <c r="CF4152" s="177" t="s">
        <v>1474</v>
      </c>
      <c r="CG4152" s="83" t="s">
        <v>9</v>
      </c>
      <c r="CH4152" s="57"/>
      <c r="CV4152" s="51"/>
      <c r="CW4152" s="51"/>
      <c r="CX4152" s="51"/>
      <c r="CY4152" s="51"/>
      <c r="CZ4152" s="51"/>
      <c r="DA4152" s="51"/>
      <c r="DB4152" s="51"/>
      <c r="DC4152" s="51"/>
      <c r="DD4152" s="51"/>
    </row>
    <row r="4153" spans="73:108" ht="15" x14ac:dyDescent="0.25">
      <c r="BU4153" s="91"/>
      <c r="BV4153" s="177">
        <v>2009</v>
      </c>
      <c r="BW4153" s="177">
        <v>11</v>
      </c>
      <c r="BX4153" s="177" t="s">
        <v>269</v>
      </c>
      <c r="BY4153" s="177" t="s">
        <v>262</v>
      </c>
      <c r="BZ4153" s="177" t="s">
        <v>347</v>
      </c>
      <c r="CA4153" s="177">
        <v>3</v>
      </c>
      <c r="CB4153" s="177" t="s">
        <v>264</v>
      </c>
      <c r="CC4153" s="122">
        <v>709.41</v>
      </c>
      <c r="CD4153" s="178" t="s">
        <v>3309</v>
      </c>
      <c r="CE4153" s="177" t="s">
        <v>270</v>
      </c>
      <c r="CF4153" s="177" t="s">
        <v>1475</v>
      </c>
      <c r="CG4153" s="83" t="s">
        <v>9</v>
      </c>
      <c r="CH4153" s="57"/>
      <c r="CV4153" s="51"/>
      <c r="CW4153" s="51"/>
      <c r="CX4153" s="51"/>
      <c r="CY4153" s="51"/>
      <c r="CZ4153" s="51"/>
      <c r="DA4153" s="51"/>
      <c r="DB4153" s="51"/>
      <c r="DC4153" s="51"/>
      <c r="DD4153" s="51"/>
    </row>
    <row r="4154" spans="73:108" ht="15" x14ac:dyDescent="0.25">
      <c r="BU4154" s="91"/>
      <c r="BV4154" s="177">
        <v>2009</v>
      </c>
      <c r="BW4154" s="177">
        <v>11</v>
      </c>
      <c r="BX4154" s="177" t="s">
        <v>269</v>
      </c>
      <c r="BY4154" s="177" t="s">
        <v>262</v>
      </c>
      <c r="BZ4154" s="177" t="s">
        <v>347</v>
      </c>
      <c r="CA4154" s="177">
        <v>3</v>
      </c>
      <c r="CB4154" s="177" t="s">
        <v>264</v>
      </c>
      <c r="CC4154" s="122">
        <v>404.09</v>
      </c>
      <c r="CD4154" s="178" t="s">
        <v>3310</v>
      </c>
      <c r="CE4154" s="177" t="s">
        <v>270</v>
      </c>
      <c r="CF4154" s="177" t="s">
        <v>1476</v>
      </c>
      <c r="CG4154" s="83" t="s">
        <v>9</v>
      </c>
      <c r="CH4154" s="57"/>
      <c r="CV4154" s="51"/>
      <c r="CW4154" s="51"/>
      <c r="CX4154" s="51"/>
      <c r="CY4154" s="51"/>
      <c r="CZ4154" s="51"/>
      <c r="DA4154" s="51"/>
      <c r="DB4154" s="51"/>
      <c r="DC4154" s="51"/>
      <c r="DD4154" s="51"/>
    </row>
    <row r="4155" spans="73:108" ht="15" x14ac:dyDescent="0.25">
      <c r="BU4155" s="91"/>
      <c r="BV4155" s="177">
        <v>2009</v>
      </c>
      <c r="BW4155" s="177">
        <v>11</v>
      </c>
      <c r="BX4155" s="177" t="s">
        <v>269</v>
      </c>
      <c r="BY4155" s="177" t="s">
        <v>262</v>
      </c>
      <c r="BZ4155" s="177" t="s">
        <v>347</v>
      </c>
      <c r="CA4155" s="177">
        <v>3</v>
      </c>
      <c r="CB4155" s="177" t="s">
        <v>264</v>
      </c>
      <c r="CC4155" s="122">
        <v>10064.94</v>
      </c>
      <c r="CD4155" s="178" t="s">
        <v>3293</v>
      </c>
      <c r="CE4155" s="177" t="s">
        <v>270</v>
      </c>
      <c r="CF4155" s="177" t="s">
        <v>1451</v>
      </c>
      <c r="CG4155" s="83" t="s">
        <v>9</v>
      </c>
      <c r="CH4155" s="57"/>
      <c r="CV4155" s="51"/>
      <c r="CW4155" s="51"/>
      <c r="CX4155" s="51"/>
      <c r="CY4155" s="51"/>
      <c r="CZ4155" s="51"/>
      <c r="DA4155" s="51"/>
      <c r="DB4155" s="51"/>
      <c r="DC4155" s="51"/>
      <c r="DD4155" s="51"/>
    </row>
    <row r="4156" spans="73:108" ht="15" x14ac:dyDescent="0.25">
      <c r="BU4156" s="91"/>
      <c r="BV4156" s="177">
        <v>2009</v>
      </c>
      <c r="BW4156" s="177">
        <v>11</v>
      </c>
      <c r="BX4156" s="177" t="s">
        <v>269</v>
      </c>
      <c r="BY4156" s="177" t="s">
        <v>262</v>
      </c>
      <c r="BZ4156" s="177" t="s">
        <v>347</v>
      </c>
      <c r="CA4156" s="177">
        <v>3</v>
      </c>
      <c r="CB4156" s="177" t="s">
        <v>264</v>
      </c>
      <c r="CC4156" s="122">
        <v>11793.02</v>
      </c>
      <c r="CD4156" s="178" t="s">
        <v>3294</v>
      </c>
      <c r="CE4156" s="177" t="s">
        <v>270</v>
      </c>
      <c r="CF4156" s="177" t="s">
        <v>1453</v>
      </c>
      <c r="CG4156" s="83" t="s">
        <v>9</v>
      </c>
      <c r="CH4156" s="57"/>
      <c r="CV4156" s="51"/>
      <c r="CW4156" s="51"/>
      <c r="CX4156" s="51"/>
      <c r="CY4156" s="51"/>
      <c r="CZ4156" s="51"/>
      <c r="DA4156" s="51"/>
      <c r="DB4156" s="51"/>
      <c r="DC4156" s="51"/>
      <c r="DD4156" s="51"/>
    </row>
    <row r="4157" spans="73:108" ht="15" x14ac:dyDescent="0.25">
      <c r="BU4157" s="91"/>
      <c r="BV4157" s="177">
        <v>2009</v>
      </c>
      <c r="BW4157" s="177">
        <v>11</v>
      </c>
      <c r="BX4157" s="177" t="s">
        <v>269</v>
      </c>
      <c r="BY4157" s="177" t="s">
        <v>262</v>
      </c>
      <c r="BZ4157" s="177" t="s">
        <v>347</v>
      </c>
      <c r="CA4157" s="177">
        <v>3</v>
      </c>
      <c r="CB4157" s="177" t="s">
        <v>264</v>
      </c>
      <c r="CC4157" s="122">
        <v>11123.23</v>
      </c>
      <c r="CD4157" s="178" t="s">
        <v>3295</v>
      </c>
      <c r="CE4157" s="177" t="s">
        <v>270</v>
      </c>
      <c r="CF4157" s="177" t="s">
        <v>1456</v>
      </c>
      <c r="CG4157" s="83" t="s">
        <v>9</v>
      </c>
      <c r="CH4157" s="57"/>
      <c r="CV4157" s="51"/>
      <c r="CW4157" s="51"/>
      <c r="CX4157" s="51"/>
      <c r="CY4157" s="51"/>
      <c r="CZ4157" s="51"/>
      <c r="DA4157" s="51"/>
      <c r="DB4157" s="51"/>
      <c r="DC4157" s="51"/>
      <c r="DD4157" s="51"/>
    </row>
    <row r="4158" spans="73:108" ht="15" x14ac:dyDescent="0.25">
      <c r="BU4158" s="91"/>
      <c r="BV4158" s="177">
        <v>2009</v>
      </c>
      <c r="BW4158" s="177">
        <v>11</v>
      </c>
      <c r="BX4158" s="177" t="s">
        <v>269</v>
      </c>
      <c r="BY4158" s="177" t="s">
        <v>262</v>
      </c>
      <c r="BZ4158" s="177" t="s">
        <v>347</v>
      </c>
      <c r="CA4158" s="177">
        <v>3</v>
      </c>
      <c r="CB4158" s="177" t="s">
        <v>264</v>
      </c>
      <c r="CC4158" s="122">
        <v>9941.51</v>
      </c>
      <c r="CD4158" s="178" t="s">
        <v>3296</v>
      </c>
      <c r="CE4158" s="177" t="s">
        <v>270</v>
      </c>
      <c r="CF4158" s="177" t="s">
        <v>1460</v>
      </c>
      <c r="CG4158" s="83" t="s">
        <v>9</v>
      </c>
      <c r="CH4158" s="57"/>
      <c r="CV4158" s="51"/>
      <c r="CW4158" s="51"/>
      <c r="CX4158" s="51"/>
      <c r="CY4158" s="51"/>
      <c r="CZ4158" s="51"/>
      <c r="DA4158" s="51"/>
      <c r="DB4158" s="51"/>
      <c r="DC4158" s="51"/>
      <c r="DD4158" s="51"/>
    </row>
    <row r="4159" spans="73:108" ht="15" x14ac:dyDescent="0.25">
      <c r="BU4159" s="91"/>
      <c r="BV4159" s="177">
        <v>2009</v>
      </c>
      <c r="BW4159" s="177">
        <v>11</v>
      </c>
      <c r="BX4159" s="177" t="s">
        <v>269</v>
      </c>
      <c r="BY4159" s="177" t="s">
        <v>262</v>
      </c>
      <c r="BZ4159" s="177" t="s">
        <v>277</v>
      </c>
      <c r="CA4159" s="177">
        <v>7</v>
      </c>
      <c r="CB4159" s="177" t="s">
        <v>264</v>
      </c>
      <c r="CC4159" s="122">
        <v>2617.4299999999998</v>
      </c>
      <c r="CD4159" s="178" t="s">
        <v>3303</v>
      </c>
      <c r="CE4159" s="177" t="s">
        <v>270</v>
      </c>
      <c r="CF4159" s="177" t="s">
        <v>1470</v>
      </c>
      <c r="CG4159" s="83" t="s">
        <v>89</v>
      </c>
      <c r="CH4159" s="57"/>
      <c r="CV4159" s="51"/>
      <c r="CW4159" s="51"/>
      <c r="CX4159" s="51"/>
      <c r="CY4159" s="51"/>
      <c r="CZ4159" s="51"/>
      <c r="DA4159" s="51"/>
      <c r="DB4159" s="51"/>
      <c r="DC4159" s="51"/>
      <c r="DD4159" s="51"/>
    </row>
    <row r="4160" spans="73:108" ht="15" x14ac:dyDescent="0.25">
      <c r="BU4160" s="91"/>
      <c r="BV4160" s="177">
        <v>2009</v>
      </c>
      <c r="BW4160" s="177">
        <v>11</v>
      </c>
      <c r="BX4160" s="177" t="s">
        <v>269</v>
      </c>
      <c r="BY4160" s="177" t="s">
        <v>262</v>
      </c>
      <c r="BZ4160" s="177" t="s">
        <v>277</v>
      </c>
      <c r="CA4160" s="177">
        <v>7</v>
      </c>
      <c r="CB4160" s="177" t="s">
        <v>264</v>
      </c>
      <c r="CC4160" s="122">
        <v>1115.28</v>
      </c>
      <c r="CD4160" s="178" t="s">
        <v>3304</v>
      </c>
      <c r="CE4160" s="177" t="s">
        <v>270</v>
      </c>
      <c r="CF4160" s="177" t="s">
        <v>1471</v>
      </c>
      <c r="CG4160" s="83" t="s">
        <v>89</v>
      </c>
      <c r="CH4160" s="57"/>
      <c r="CV4160" s="51"/>
      <c r="CW4160" s="51"/>
      <c r="CX4160" s="51"/>
      <c r="CY4160" s="51"/>
      <c r="CZ4160" s="51"/>
      <c r="DA4160" s="51"/>
      <c r="DB4160" s="51"/>
      <c r="DC4160" s="51"/>
      <c r="DD4160" s="51"/>
    </row>
    <row r="4161" spans="73:108" ht="15" x14ac:dyDescent="0.25">
      <c r="BU4161" s="91"/>
      <c r="BV4161" s="177">
        <v>2009</v>
      </c>
      <c r="BW4161" s="177">
        <v>12</v>
      </c>
      <c r="BX4161" s="177" t="s">
        <v>269</v>
      </c>
      <c r="BY4161" s="177" t="s">
        <v>262</v>
      </c>
      <c r="BZ4161" s="177" t="s">
        <v>277</v>
      </c>
      <c r="CA4161" s="177">
        <v>3</v>
      </c>
      <c r="CB4161" s="177" t="s">
        <v>264</v>
      </c>
      <c r="CC4161" s="122">
        <v>332.25</v>
      </c>
      <c r="CD4161" s="178" t="s">
        <v>3311</v>
      </c>
      <c r="CE4161" s="177" t="s">
        <v>270</v>
      </c>
      <c r="CF4161" s="177" t="s">
        <v>1482</v>
      </c>
      <c r="CG4161" s="83" t="s">
        <v>9</v>
      </c>
      <c r="CH4161" s="57"/>
      <c r="CV4161" s="51"/>
      <c r="CW4161" s="51"/>
      <c r="CX4161" s="51"/>
      <c r="CY4161" s="51"/>
      <c r="CZ4161" s="51"/>
      <c r="DA4161" s="51"/>
      <c r="DB4161" s="51"/>
      <c r="DC4161" s="51"/>
      <c r="DD4161" s="51"/>
    </row>
    <row r="4162" spans="73:108" ht="15" x14ac:dyDescent="0.25">
      <c r="BU4162" s="91"/>
      <c r="BV4162" s="177">
        <v>2009</v>
      </c>
      <c r="BW4162" s="177">
        <v>12</v>
      </c>
      <c r="BX4162" s="177" t="s">
        <v>269</v>
      </c>
      <c r="BY4162" s="177" t="s">
        <v>262</v>
      </c>
      <c r="BZ4162" s="177" t="s">
        <v>277</v>
      </c>
      <c r="CA4162" s="177">
        <v>3</v>
      </c>
      <c r="CB4162" s="177" t="s">
        <v>264</v>
      </c>
      <c r="CC4162" s="122">
        <v>17068.189999999999</v>
      </c>
      <c r="CD4162" s="178" t="s">
        <v>3312</v>
      </c>
      <c r="CE4162" s="177" t="s">
        <v>270</v>
      </c>
      <c r="CF4162" s="177" t="s">
        <v>1479</v>
      </c>
      <c r="CG4162" s="83" t="s">
        <v>9</v>
      </c>
      <c r="CH4162" s="57"/>
      <c r="CV4162" s="51"/>
      <c r="CW4162" s="51"/>
      <c r="CX4162" s="51"/>
      <c r="CY4162" s="51"/>
      <c r="CZ4162" s="51"/>
      <c r="DA4162" s="51"/>
      <c r="DB4162" s="51"/>
      <c r="DC4162" s="51"/>
      <c r="DD4162" s="51"/>
    </row>
    <row r="4163" spans="73:108" ht="15" x14ac:dyDescent="0.25">
      <c r="BU4163" s="91"/>
      <c r="BV4163" s="177">
        <v>2009</v>
      </c>
      <c r="BW4163" s="177">
        <v>12</v>
      </c>
      <c r="BX4163" s="177" t="s">
        <v>269</v>
      </c>
      <c r="BY4163" s="177" t="s">
        <v>262</v>
      </c>
      <c r="BZ4163" s="177" t="s">
        <v>277</v>
      </c>
      <c r="CA4163" s="177">
        <v>3</v>
      </c>
      <c r="CB4163" s="177" t="s">
        <v>264</v>
      </c>
      <c r="CC4163" s="122">
        <v>1048.96</v>
      </c>
      <c r="CD4163" s="178" t="s">
        <v>3313</v>
      </c>
      <c r="CE4163" s="177" t="s">
        <v>270</v>
      </c>
      <c r="CF4163" s="177" t="s">
        <v>1487</v>
      </c>
      <c r="CG4163" s="83" t="s">
        <v>9</v>
      </c>
      <c r="CH4163" s="57"/>
      <c r="CV4163" s="51"/>
      <c r="CW4163" s="51"/>
      <c r="CX4163" s="51"/>
      <c r="CY4163" s="51"/>
      <c r="CZ4163" s="51"/>
      <c r="DA4163" s="51"/>
      <c r="DB4163" s="51"/>
      <c r="DC4163" s="51"/>
      <c r="DD4163" s="51"/>
    </row>
    <row r="4164" spans="73:108" ht="15" x14ac:dyDescent="0.25">
      <c r="BU4164" s="91"/>
      <c r="BV4164" s="177">
        <v>2009</v>
      </c>
      <c r="BW4164" s="177">
        <v>12</v>
      </c>
      <c r="BX4164" s="177" t="s">
        <v>269</v>
      </c>
      <c r="BY4164" s="177" t="s">
        <v>262</v>
      </c>
      <c r="BZ4164" s="177" t="s">
        <v>277</v>
      </c>
      <c r="CA4164" s="177">
        <v>3</v>
      </c>
      <c r="CB4164" s="177" t="s">
        <v>264</v>
      </c>
      <c r="CC4164" s="122">
        <v>25100</v>
      </c>
      <c r="CD4164" s="178" t="s">
        <v>3314</v>
      </c>
      <c r="CE4164" s="177" t="s">
        <v>270</v>
      </c>
      <c r="CF4164" s="177" t="s">
        <v>1485</v>
      </c>
      <c r="CG4164" s="83" t="s">
        <v>9</v>
      </c>
      <c r="CH4164" s="57"/>
      <c r="CV4164" s="51"/>
      <c r="CW4164" s="51"/>
      <c r="CX4164" s="51"/>
      <c r="CY4164" s="51"/>
      <c r="CZ4164" s="51"/>
      <c r="DA4164" s="51"/>
      <c r="DB4164" s="51"/>
      <c r="DC4164" s="51"/>
      <c r="DD4164" s="51"/>
    </row>
    <row r="4165" spans="73:108" ht="15" x14ac:dyDescent="0.25">
      <c r="BU4165" s="91"/>
      <c r="BV4165" s="177">
        <v>2009</v>
      </c>
      <c r="BW4165" s="177">
        <v>12</v>
      </c>
      <c r="BX4165" s="177" t="s">
        <v>269</v>
      </c>
      <c r="BY4165" s="177" t="s">
        <v>262</v>
      </c>
      <c r="BZ4165" s="177" t="s">
        <v>277</v>
      </c>
      <c r="CA4165" s="177">
        <v>3</v>
      </c>
      <c r="CB4165" s="177" t="s">
        <v>264</v>
      </c>
      <c r="CC4165" s="122">
        <v>7865.96</v>
      </c>
      <c r="CD4165" s="178" t="s">
        <v>3315</v>
      </c>
      <c r="CE4165" s="177" t="s">
        <v>270</v>
      </c>
      <c r="CF4165" s="177" t="s">
        <v>1491</v>
      </c>
      <c r="CG4165" s="83" t="s">
        <v>9</v>
      </c>
      <c r="CH4165" s="57"/>
      <c r="CV4165" s="51"/>
      <c r="CW4165" s="51"/>
      <c r="CX4165" s="51"/>
      <c r="CY4165" s="51"/>
      <c r="CZ4165" s="51"/>
      <c r="DA4165" s="51"/>
      <c r="DB4165" s="51"/>
      <c r="DC4165" s="51"/>
      <c r="DD4165" s="51"/>
    </row>
    <row r="4166" spans="73:108" ht="15" x14ac:dyDescent="0.25">
      <c r="BU4166" s="91"/>
      <c r="BV4166" s="177">
        <v>2009</v>
      </c>
      <c r="BW4166" s="177">
        <v>12</v>
      </c>
      <c r="BX4166" s="177" t="s">
        <v>269</v>
      </c>
      <c r="BY4166" s="177" t="s">
        <v>262</v>
      </c>
      <c r="BZ4166" s="177" t="s">
        <v>277</v>
      </c>
      <c r="CA4166" s="177">
        <v>3</v>
      </c>
      <c r="CB4166" s="177" t="s">
        <v>264</v>
      </c>
      <c r="CC4166" s="122">
        <v>28500.7</v>
      </c>
      <c r="CD4166" s="178" t="s">
        <v>3316</v>
      </c>
      <c r="CE4166" s="177" t="s">
        <v>270</v>
      </c>
      <c r="CF4166" s="177" t="s">
        <v>1486</v>
      </c>
      <c r="CG4166" s="83" t="s">
        <v>9</v>
      </c>
      <c r="CH4166" s="57"/>
      <c r="CV4166" s="51"/>
      <c r="CW4166" s="51"/>
      <c r="CX4166" s="51"/>
      <c r="CY4166" s="51"/>
      <c r="CZ4166" s="51"/>
      <c r="DA4166" s="51"/>
      <c r="DB4166" s="51"/>
      <c r="DC4166" s="51"/>
      <c r="DD4166" s="51"/>
    </row>
    <row r="4167" spans="73:108" ht="15" x14ac:dyDescent="0.25">
      <c r="BU4167" s="91"/>
      <c r="BV4167" s="177">
        <v>2009</v>
      </c>
      <c r="BW4167" s="177">
        <v>12</v>
      </c>
      <c r="BX4167" s="177" t="s">
        <v>269</v>
      </c>
      <c r="BY4167" s="177" t="s">
        <v>262</v>
      </c>
      <c r="BZ4167" s="177" t="s">
        <v>277</v>
      </c>
      <c r="CA4167" s="177">
        <v>3</v>
      </c>
      <c r="CB4167" s="177" t="s">
        <v>264</v>
      </c>
      <c r="CC4167" s="122">
        <v>25100</v>
      </c>
      <c r="CD4167" s="178" t="s">
        <v>3317</v>
      </c>
      <c r="CE4167" s="177" t="s">
        <v>270</v>
      </c>
      <c r="CF4167" s="177" t="s">
        <v>1484</v>
      </c>
      <c r="CG4167" s="83" t="s">
        <v>9</v>
      </c>
      <c r="CH4167" s="57"/>
      <c r="CV4167" s="51"/>
      <c r="CW4167" s="51"/>
      <c r="CX4167" s="51"/>
      <c r="CY4167" s="51"/>
      <c r="CZ4167" s="51"/>
      <c r="DA4167" s="51"/>
      <c r="DB4167" s="51"/>
      <c r="DC4167" s="51"/>
      <c r="DD4167" s="51"/>
    </row>
    <row r="4168" spans="73:108" ht="15" x14ac:dyDescent="0.25">
      <c r="BU4168" s="91"/>
      <c r="BV4168" s="177">
        <v>2009</v>
      </c>
      <c r="BW4168" s="177">
        <v>12</v>
      </c>
      <c r="BX4168" s="177" t="s">
        <v>269</v>
      </c>
      <c r="BY4168" s="177" t="s">
        <v>262</v>
      </c>
      <c r="BZ4168" s="177" t="s">
        <v>277</v>
      </c>
      <c r="CA4168" s="177">
        <v>3</v>
      </c>
      <c r="CB4168" s="177" t="s">
        <v>264</v>
      </c>
      <c r="CC4168" s="122">
        <v>5775</v>
      </c>
      <c r="CD4168" s="178" t="s">
        <v>3318</v>
      </c>
      <c r="CE4168" s="177" t="s">
        <v>270</v>
      </c>
      <c r="CF4168" s="177" t="s">
        <v>1483</v>
      </c>
      <c r="CG4168" s="83" t="s">
        <v>9</v>
      </c>
      <c r="CH4168" s="57"/>
      <c r="CV4168" s="51"/>
      <c r="CW4168" s="51"/>
      <c r="CX4168" s="51"/>
      <c r="CY4168" s="51"/>
      <c r="CZ4168" s="51"/>
      <c r="DA4168" s="51"/>
      <c r="DB4168" s="51"/>
      <c r="DC4168" s="51"/>
      <c r="DD4168" s="51"/>
    </row>
    <row r="4169" spans="73:108" ht="15" x14ac:dyDescent="0.25">
      <c r="BU4169" s="91"/>
      <c r="BV4169" s="177">
        <v>2009</v>
      </c>
      <c r="BW4169" s="177">
        <v>12</v>
      </c>
      <c r="BX4169" s="177" t="s">
        <v>269</v>
      </c>
      <c r="BY4169" s="177" t="s">
        <v>262</v>
      </c>
      <c r="BZ4169" s="177" t="s">
        <v>277</v>
      </c>
      <c r="CA4169" s="177">
        <v>3</v>
      </c>
      <c r="CB4169" s="177" t="s">
        <v>264</v>
      </c>
      <c r="CC4169" s="122">
        <v>1251.9000000000001</v>
      </c>
      <c r="CD4169" s="178" t="s">
        <v>3319</v>
      </c>
      <c r="CE4169" s="177" t="s">
        <v>270</v>
      </c>
      <c r="CF4169" s="177" t="s">
        <v>1493</v>
      </c>
      <c r="CG4169" s="83" t="s">
        <v>9</v>
      </c>
      <c r="CH4169" s="57"/>
      <c r="CV4169" s="51"/>
      <c r="CW4169" s="51"/>
      <c r="CX4169" s="51"/>
      <c r="CY4169" s="51"/>
      <c r="CZ4169" s="51"/>
      <c r="DA4169" s="51"/>
      <c r="DB4169" s="51"/>
      <c r="DC4169" s="51"/>
      <c r="DD4169" s="51"/>
    </row>
    <row r="4170" spans="73:108" ht="15" x14ac:dyDescent="0.25">
      <c r="BU4170" s="91"/>
      <c r="BV4170" s="177">
        <v>2009</v>
      </c>
      <c r="BW4170" s="177">
        <v>12</v>
      </c>
      <c r="BX4170" s="177" t="s">
        <v>269</v>
      </c>
      <c r="BY4170" s="177" t="s">
        <v>262</v>
      </c>
      <c r="BZ4170" s="177" t="s">
        <v>277</v>
      </c>
      <c r="CA4170" s="177">
        <v>3</v>
      </c>
      <c r="CB4170" s="177" t="s">
        <v>264</v>
      </c>
      <c r="CC4170" s="122">
        <v>3052.15</v>
      </c>
      <c r="CD4170" s="178" t="s">
        <v>3320</v>
      </c>
      <c r="CE4170" s="177" t="s">
        <v>270</v>
      </c>
      <c r="CF4170" s="177" t="s">
        <v>1492</v>
      </c>
      <c r="CG4170" s="83" t="s">
        <v>9</v>
      </c>
      <c r="CH4170" s="57"/>
      <c r="CV4170" s="51"/>
      <c r="CW4170" s="51"/>
      <c r="CX4170" s="51"/>
      <c r="CY4170" s="51"/>
      <c r="CZ4170" s="51"/>
      <c r="DA4170" s="51"/>
      <c r="DB4170" s="51"/>
      <c r="DC4170" s="51"/>
      <c r="DD4170" s="51"/>
    </row>
    <row r="4171" spans="73:108" ht="15" x14ac:dyDescent="0.25">
      <c r="BU4171" s="91"/>
      <c r="BV4171" s="177">
        <v>2009</v>
      </c>
      <c r="BW4171" s="177">
        <v>12</v>
      </c>
      <c r="BX4171" s="177" t="s">
        <v>269</v>
      </c>
      <c r="BY4171" s="177" t="s">
        <v>262</v>
      </c>
      <c r="BZ4171" s="177" t="s">
        <v>277</v>
      </c>
      <c r="CA4171" s="177">
        <v>3</v>
      </c>
      <c r="CB4171" s="177" t="s">
        <v>264</v>
      </c>
      <c r="CC4171" s="122">
        <v>38418.5</v>
      </c>
      <c r="CD4171" s="178" t="s">
        <v>3321</v>
      </c>
      <c r="CE4171" s="177" t="s">
        <v>270</v>
      </c>
      <c r="CF4171" s="177" t="s">
        <v>1494</v>
      </c>
      <c r="CG4171" s="83" t="s">
        <v>9</v>
      </c>
      <c r="CH4171" s="57"/>
      <c r="CV4171" s="51"/>
      <c r="CW4171" s="51"/>
      <c r="CX4171" s="51"/>
      <c r="CY4171" s="51"/>
      <c r="CZ4171" s="51"/>
      <c r="DA4171" s="51"/>
      <c r="DB4171" s="51"/>
      <c r="DC4171" s="51"/>
      <c r="DD4171" s="51"/>
    </row>
    <row r="4172" spans="73:108" ht="15" x14ac:dyDescent="0.25">
      <c r="BU4172" s="91"/>
      <c r="BV4172" s="177">
        <v>2009</v>
      </c>
      <c r="BW4172" s="177">
        <v>12</v>
      </c>
      <c r="BX4172" s="177" t="s">
        <v>269</v>
      </c>
      <c r="BY4172" s="177" t="s">
        <v>262</v>
      </c>
      <c r="BZ4172" s="177" t="s">
        <v>277</v>
      </c>
      <c r="CA4172" s="177">
        <v>3</v>
      </c>
      <c r="CB4172" s="177" t="s">
        <v>264</v>
      </c>
      <c r="CC4172" s="122">
        <v>5657.6</v>
      </c>
      <c r="CD4172" s="178" t="s">
        <v>3322</v>
      </c>
      <c r="CE4172" s="177" t="s">
        <v>270</v>
      </c>
      <c r="CF4172" s="177" t="s">
        <v>1490</v>
      </c>
      <c r="CG4172" s="83" t="s">
        <v>9</v>
      </c>
      <c r="CH4172" s="57"/>
      <c r="CV4172" s="51"/>
      <c r="CW4172" s="51"/>
      <c r="CX4172" s="51"/>
      <c r="CY4172" s="51"/>
      <c r="CZ4172" s="51"/>
      <c r="DA4172" s="51"/>
      <c r="DB4172" s="51"/>
      <c r="DC4172" s="51"/>
      <c r="DD4172" s="51"/>
    </row>
    <row r="4173" spans="73:108" ht="15" x14ac:dyDescent="0.25">
      <c r="BU4173" s="91"/>
      <c r="BV4173" s="177">
        <v>2009</v>
      </c>
      <c r="BW4173" s="177">
        <v>12</v>
      </c>
      <c r="BX4173" s="177" t="s">
        <v>269</v>
      </c>
      <c r="BY4173" s="177" t="s">
        <v>262</v>
      </c>
      <c r="BZ4173" s="177" t="s">
        <v>277</v>
      </c>
      <c r="CA4173" s="177">
        <v>3</v>
      </c>
      <c r="CB4173" s="177" t="s">
        <v>264</v>
      </c>
      <c r="CC4173" s="122">
        <v>2247</v>
      </c>
      <c r="CD4173" s="178" t="s">
        <v>3323</v>
      </c>
      <c r="CE4173" s="177" t="s">
        <v>270</v>
      </c>
      <c r="CF4173" s="177" t="s">
        <v>1478</v>
      </c>
      <c r="CG4173" s="83" t="s">
        <v>9</v>
      </c>
      <c r="CH4173" s="57"/>
      <c r="CV4173" s="51"/>
      <c r="CW4173" s="51"/>
      <c r="CX4173" s="51"/>
      <c r="CY4173" s="51"/>
      <c r="CZ4173" s="51"/>
      <c r="DA4173" s="51"/>
      <c r="DB4173" s="51"/>
      <c r="DC4173" s="51"/>
      <c r="DD4173" s="51"/>
    </row>
    <row r="4174" spans="73:108" ht="15" x14ac:dyDescent="0.25">
      <c r="BU4174" s="91"/>
      <c r="BV4174" s="177">
        <v>2009</v>
      </c>
      <c r="BW4174" s="177">
        <v>12</v>
      </c>
      <c r="BX4174" s="177" t="s">
        <v>269</v>
      </c>
      <c r="BY4174" s="177" t="s">
        <v>262</v>
      </c>
      <c r="BZ4174" s="177" t="s">
        <v>277</v>
      </c>
      <c r="CA4174" s="177">
        <v>3</v>
      </c>
      <c r="CB4174" s="177" t="s">
        <v>264</v>
      </c>
      <c r="CC4174" s="122">
        <v>5052.34</v>
      </c>
      <c r="CD4174" s="178" t="s">
        <v>3324</v>
      </c>
      <c r="CE4174" s="177" t="s">
        <v>270</v>
      </c>
      <c r="CF4174" s="177" t="s">
        <v>1480</v>
      </c>
      <c r="CG4174" s="83" t="s">
        <v>9</v>
      </c>
      <c r="CH4174" s="57"/>
      <c r="CV4174" s="51"/>
      <c r="CW4174" s="51"/>
      <c r="CX4174" s="51"/>
      <c r="CY4174" s="51"/>
      <c r="CZ4174" s="51"/>
      <c r="DA4174" s="51"/>
      <c r="DB4174" s="51"/>
      <c r="DC4174" s="51"/>
      <c r="DD4174" s="51"/>
    </row>
    <row r="4175" spans="73:108" ht="15" x14ac:dyDescent="0.25">
      <c r="BU4175" s="91"/>
      <c r="BV4175" s="177">
        <v>2009</v>
      </c>
      <c r="BW4175" s="177">
        <v>12</v>
      </c>
      <c r="BX4175" s="177" t="s">
        <v>269</v>
      </c>
      <c r="BY4175" s="177" t="s">
        <v>262</v>
      </c>
      <c r="BZ4175" s="177" t="s">
        <v>277</v>
      </c>
      <c r="CA4175" s="177">
        <v>3</v>
      </c>
      <c r="CB4175" s="177" t="s">
        <v>264</v>
      </c>
      <c r="CC4175" s="122">
        <v>2948.07</v>
      </c>
      <c r="CD4175" s="178" t="s">
        <v>3325</v>
      </c>
      <c r="CE4175" s="177" t="s">
        <v>270</v>
      </c>
      <c r="CF4175" s="177" t="s">
        <v>1481</v>
      </c>
      <c r="CG4175" s="83" t="s">
        <v>9</v>
      </c>
      <c r="CH4175" s="57"/>
      <c r="CV4175" s="51"/>
      <c r="CW4175" s="51"/>
      <c r="CX4175" s="51"/>
      <c r="CY4175" s="51"/>
      <c r="CZ4175" s="51"/>
      <c r="DA4175" s="51"/>
      <c r="DB4175" s="51"/>
      <c r="DC4175" s="51"/>
      <c r="DD4175" s="51"/>
    </row>
    <row r="4176" spans="73:108" ht="15" x14ac:dyDescent="0.25">
      <c r="BU4176" s="91"/>
      <c r="BV4176" s="177">
        <v>2009</v>
      </c>
      <c r="BW4176" s="177">
        <v>12</v>
      </c>
      <c r="BX4176" s="177" t="s">
        <v>269</v>
      </c>
      <c r="BY4176" s="177" t="s">
        <v>262</v>
      </c>
      <c r="BZ4176" s="177" t="s">
        <v>277</v>
      </c>
      <c r="CA4176" s="177">
        <v>3</v>
      </c>
      <c r="CB4176" s="177" t="s">
        <v>264</v>
      </c>
      <c r="CC4176" s="122">
        <v>5279.9</v>
      </c>
      <c r="CD4176" s="178" t="s">
        <v>3326</v>
      </c>
      <c r="CE4176" s="177" t="s">
        <v>270</v>
      </c>
      <c r="CF4176" s="177" t="s">
        <v>1488</v>
      </c>
      <c r="CG4176" s="83" t="s">
        <v>9</v>
      </c>
      <c r="CH4176" s="57"/>
      <c r="CV4176" s="51"/>
      <c r="CW4176" s="51"/>
      <c r="CX4176" s="51"/>
      <c r="CY4176" s="51"/>
      <c r="CZ4176" s="51"/>
      <c r="DA4176" s="51"/>
      <c r="DB4176" s="51"/>
      <c r="DC4176" s="51"/>
      <c r="DD4176" s="51"/>
    </row>
    <row r="4177" spans="73:108" ht="15" x14ac:dyDescent="0.25">
      <c r="BU4177" s="91"/>
      <c r="BV4177" s="177">
        <v>2009</v>
      </c>
      <c r="BW4177" s="177">
        <v>12</v>
      </c>
      <c r="BX4177" s="177" t="s">
        <v>269</v>
      </c>
      <c r="BY4177" s="177" t="s">
        <v>262</v>
      </c>
      <c r="BZ4177" s="177" t="s">
        <v>277</v>
      </c>
      <c r="CA4177" s="177">
        <v>3</v>
      </c>
      <c r="CB4177" s="177" t="s">
        <v>264</v>
      </c>
      <c r="CC4177" s="122">
        <v>9409.4500000000007</v>
      </c>
      <c r="CD4177" s="178" t="s">
        <v>3327</v>
      </c>
      <c r="CE4177" s="177" t="s">
        <v>270</v>
      </c>
      <c r="CF4177" s="177" t="s">
        <v>1489</v>
      </c>
      <c r="CG4177" s="83" t="s">
        <v>9</v>
      </c>
      <c r="CH4177" s="57"/>
      <c r="CV4177" s="51"/>
      <c r="CW4177" s="51"/>
      <c r="CX4177" s="51"/>
      <c r="CY4177" s="51"/>
      <c r="CZ4177" s="51"/>
      <c r="DA4177" s="51"/>
      <c r="DB4177" s="51"/>
      <c r="DC4177" s="51"/>
      <c r="DD4177" s="51"/>
    </row>
    <row r="4178" spans="73:108" ht="15" x14ac:dyDescent="0.25">
      <c r="BU4178" s="91"/>
      <c r="BV4178" s="177">
        <v>2009</v>
      </c>
      <c r="BW4178" s="177">
        <v>12</v>
      </c>
      <c r="BX4178" s="177" t="s">
        <v>269</v>
      </c>
      <c r="BY4178" s="177" t="s">
        <v>262</v>
      </c>
      <c r="BZ4178" s="177" t="s">
        <v>277</v>
      </c>
      <c r="CA4178" s="177">
        <v>3</v>
      </c>
      <c r="CB4178" s="177" t="s">
        <v>264</v>
      </c>
      <c r="CC4178" s="122">
        <v>1335.06</v>
      </c>
      <c r="CD4178" s="178" t="s">
        <v>3328</v>
      </c>
      <c r="CE4178" s="177" t="s">
        <v>270</v>
      </c>
      <c r="CF4178" s="177" t="s">
        <v>1495</v>
      </c>
      <c r="CG4178" s="83" t="s">
        <v>9</v>
      </c>
      <c r="CH4178" s="57"/>
      <c r="CV4178" s="51"/>
      <c r="CW4178" s="51"/>
      <c r="CX4178" s="51"/>
      <c r="CY4178" s="51"/>
      <c r="CZ4178" s="51"/>
      <c r="DA4178" s="51"/>
      <c r="DB4178" s="51"/>
      <c r="DC4178" s="51"/>
      <c r="DD4178" s="51"/>
    </row>
    <row r="4179" spans="73:108" ht="15" x14ac:dyDescent="0.25">
      <c r="BU4179" s="91"/>
      <c r="BV4179" s="177">
        <v>2009</v>
      </c>
      <c r="BW4179" s="177">
        <v>12</v>
      </c>
      <c r="BX4179" s="177" t="s">
        <v>269</v>
      </c>
      <c r="BY4179" s="177" t="s">
        <v>262</v>
      </c>
      <c r="BZ4179" s="177" t="s">
        <v>277</v>
      </c>
      <c r="CA4179" s="177">
        <v>3</v>
      </c>
      <c r="CB4179" s="177" t="s">
        <v>389</v>
      </c>
      <c r="CC4179" s="122">
        <v>2216.96</v>
      </c>
      <c r="CD4179" s="178" t="s">
        <v>3329</v>
      </c>
      <c r="CE4179" s="177" t="s">
        <v>270</v>
      </c>
      <c r="CF4179" s="177" t="s">
        <v>1496</v>
      </c>
      <c r="CG4179" s="83" t="s">
        <v>9</v>
      </c>
      <c r="CH4179" s="57"/>
      <c r="CV4179" s="51"/>
      <c r="CW4179" s="51"/>
      <c r="CX4179" s="51"/>
      <c r="CY4179" s="51"/>
      <c r="CZ4179" s="51"/>
      <c r="DA4179" s="51"/>
      <c r="DB4179" s="51"/>
      <c r="DC4179" s="51"/>
      <c r="DD4179" s="51"/>
    </row>
    <row r="4180" spans="73:108" ht="15" x14ac:dyDescent="0.25">
      <c r="BU4180" s="91"/>
      <c r="BV4180" s="177">
        <v>2009</v>
      </c>
      <c r="BW4180" s="177">
        <v>12</v>
      </c>
      <c r="BX4180" s="177" t="s">
        <v>269</v>
      </c>
      <c r="BY4180" s="177" t="s">
        <v>262</v>
      </c>
      <c r="BZ4180" s="177" t="s">
        <v>277</v>
      </c>
      <c r="CA4180" s="177">
        <v>3</v>
      </c>
      <c r="CB4180" s="177" t="s">
        <v>389</v>
      </c>
      <c r="CC4180" s="122">
        <v>2136.5</v>
      </c>
      <c r="CD4180" s="178" t="s">
        <v>3330</v>
      </c>
      <c r="CE4180" s="177" t="s">
        <v>270</v>
      </c>
      <c r="CF4180" s="177" t="s">
        <v>1497</v>
      </c>
      <c r="CG4180" s="83" t="s">
        <v>9</v>
      </c>
      <c r="CH4180" s="57"/>
      <c r="CV4180" s="51"/>
      <c r="CW4180" s="51"/>
      <c r="CX4180" s="51"/>
      <c r="CY4180" s="51"/>
      <c r="CZ4180" s="51"/>
      <c r="DA4180" s="51"/>
      <c r="DB4180" s="51"/>
      <c r="DC4180" s="51"/>
      <c r="DD4180" s="51"/>
    </row>
    <row r="4181" spans="73:108" ht="15" x14ac:dyDescent="0.25">
      <c r="BU4181" s="91"/>
      <c r="BV4181" s="177">
        <v>2009</v>
      </c>
      <c r="BW4181" s="177">
        <v>12</v>
      </c>
      <c r="BX4181" s="177" t="s">
        <v>269</v>
      </c>
      <c r="BY4181" s="177" t="s">
        <v>262</v>
      </c>
      <c r="BZ4181" s="177" t="s">
        <v>277</v>
      </c>
      <c r="CA4181" s="177">
        <v>3</v>
      </c>
      <c r="CB4181" s="177" t="s">
        <v>1498</v>
      </c>
      <c r="CC4181" s="122">
        <v>-25100</v>
      </c>
      <c r="CD4181" s="178" t="s">
        <v>204</v>
      </c>
      <c r="CE4181" s="177" t="s">
        <v>270</v>
      </c>
      <c r="CF4181" s="177" t="s">
        <v>1499</v>
      </c>
      <c r="CG4181" s="83" t="s">
        <v>9</v>
      </c>
      <c r="CH4181" s="57"/>
      <c r="CV4181" s="51"/>
      <c r="CW4181" s="51"/>
      <c r="CX4181" s="51"/>
      <c r="CY4181" s="51"/>
      <c r="CZ4181" s="51"/>
      <c r="DA4181" s="51"/>
      <c r="DB4181" s="51"/>
      <c r="DC4181" s="51"/>
      <c r="DD4181" s="51"/>
    </row>
    <row r="4182" spans="73:108" ht="15" x14ac:dyDescent="0.25">
      <c r="BU4182" s="91"/>
      <c r="BV4182" s="177">
        <v>2009</v>
      </c>
      <c r="BW4182" s="177">
        <v>12</v>
      </c>
      <c r="BX4182" s="177" t="s">
        <v>269</v>
      </c>
      <c r="BY4182" s="177" t="s">
        <v>262</v>
      </c>
      <c r="BZ4182" s="177" t="s">
        <v>347</v>
      </c>
      <c r="CA4182" s="177">
        <v>3</v>
      </c>
      <c r="CB4182" s="177" t="s">
        <v>264</v>
      </c>
      <c r="CC4182" s="122">
        <v>756.08</v>
      </c>
      <c r="CD4182" s="178" t="s">
        <v>3340</v>
      </c>
      <c r="CE4182" s="177" t="s">
        <v>270</v>
      </c>
      <c r="CF4182" s="177" t="s">
        <v>1521</v>
      </c>
      <c r="CG4182" s="83" t="s">
        <v>9</v>
      </c>
      <c r="CH4182" s="57"/>
      <c r="CV4182" s="51"/>
      <c r="CW4182" s="51"/>
      <c r="CX4182" s="51"/>
      <c r="CY4182" s="51"/>
      <c r="CZ4182" s="51"/>
      <c r="DA4182" s="51"/>
      <c r="DB4182" s="51"/>
      <c r="DC4182" s="51"/>
      <c r="DD4182" s="51"/>
    </row>
    <row r="4183" spans="73:108" ht="15" x14ac:dyDescent="0.25">
      <c r="BU4183" s="91"/>
      <c r="BV4183" s="177">
        <v>2009</v>
      </c>
      <c r="BW4183" s="177">
        <v>12</v>
      </c>
      <c r="BX4183" s="177" t="s">
        <v>269</v>
      </c>
      <c r="BY4183" s="177" t="s">
        <v>262</v>
      </c>
      <c r="BZ4183" s="177" t="s">
        <v>347</v>
      </c>
      <c r="CA4183" s="177">
        <v>3</v>
      </c>
      <c r="CB4183" s="177" t="s">
        <v>264</v>
      </c>
      <c r="CC4183" s="122">
        <v>7060.42</v>
      </c>
      <c r="CD4183" s="178" t="s">
        <v>3341</v>
      </c>
      <c r="CE4183" s="177" t="s">
        <v>270</v>
      </c>
      <c r="CF4183" s="177" t="s">
        <v>1520</v>
      </c>
      <c r="CG4183" s="83" t="s">
        <v>9</v>
      </c>
      <c r="CH4183" s="57"/>
      <c r="CV4183" s="51"/>
      <c r="CW4183" s="51"/>
      <c r="CX4183" s="51"/>
      <c r="CY4183" s="51"/>
      <c r="CZ4183" s="51"/>
      <c r="DA4183" s="51"/>
      <c r="DB4183" s="51"/>
      <c r="DC4183" s="51"/>
      <c r="DD4183" s="51"/>
    </row>
    <row r="4184" spans="73:108" ht="15" x14ac:dyDescent="0.25">
      <c r="BU4184" s="91"/>
      <c r="BV4184" s="177">
        <v>2009</v>
      </c>
      <c r="BW4184" s="177">
        <v>12</v>
      </c>
      <c r="BX4184" s="177" t="s">
        <v>269</v>
      </c>
      <c r="BY4184" s="177" t="s">
        <v>262</v>
      </c>
      <c r="BZ4184" s="177" t="s">
        <v>347</v>
      </c>
      <c r="CA4184" s="177">
        <v>3</v>
      </c>
      <c r="CB4184" s="177" t="s">
        <v>264</v>
      </c>
      <c r="CC4184" s="122">
        <v>629.85</v>
      </c>
      <c r="CD4184" s="178" t="s">
        <v>3324</v>
      </c>
      <c r="CE4184" s="177" t="s">
        <v>270</v>
      </c>
      <c r="CF4184" s="177" t="s">
        <v>1480</v>
      </c>
      <c r="CG4184" s="83" t="s">
        <v>9</v>
      </c>
      <c r="CH4184" s="57"/>
      <c r="CV4184" s="51"/>
      <c r="CW4184" s="51"/>
      <c r="CX4184" s="51"/>
      <c r="CY4184" s="51"/>
      <c r="CZ4184" s="51"/>
      <c r="DA4184" s="51"/>
      <c r="DB4184" s="51"/>
      <c r="DC4184" s="51"/>
      <c r="DD4184" s="51"/>
    </row>
    <row r="4185" spans="73:108" ht="15" x14ac:dyDescent="0.25">
      <c r="BU4185" s="91"/>
      <c r="BV4185" s="177">
        <v>2009</v>
      </c>
      <c r="BW4185" s="177">
        <v>12</v>
      </c>
      <c r="BX4185" s="177" t="s">
        <v>269</v>
      </c>
      <c r="BY4185" s="177" t="s">
        <v>262</v>
      </c>
      <c r="BZ4185" s="177" t="s">
        <v>347</v>
      </c>
      <c r="CA4185" s="177">
        <v>3</v>
      </c>
      <c r="CB4185" s="177" t="s">
        <v>264</v>
      </c>
      <c r="CC4185" s="122">
        <v>2261.73</v>
      </c>
      <c r="CD4185" s="178" t="s">
        <v>3326</v>
      </c>
      <c r="CE4185" s="177" t="s">
        <v>270</v>
      </c>
      <c r="CF4185" s="177" t="s">
        <v>1488</v>
      </c>
      <c r="CG4185" s="83" t="s">
        <v>9</v>
      </c>
      <c r="CH4185" s="57"/>
      <c r="CV4185" s="51"/>
      <c r="CW4185" s="51"/>
      <c r="CX4185" s="51"/>
      <c r="CY4185" s="51"/>
      <c r="CZ4185" s="51"/>
      <c r="DA4185" s="51"/>
      <c r="DB4185" s="51"/>
      <c r="DC4185" s="51"/>
      <c r="DD4185" s="51"/>
    </row>
    <row r="4186" spans="73:108" ht="15" x14ac:dyDescent="0.25">
      <c r="BU4186" s="91"/>
      <c r="BV4186" s="177">
        <v>2009</v>
      </c>
      <c r="BW4186" s="177">
        <v>12</v>
      </c>
      <c r="BX4186" s="177" t="s">
        <v>269</v>
      </c>
      <c r="BY4186" s="177" t="s">
        <v>262</v>
      </c>
      <c r="BZ4186" s="177" t="s">
        <v>277</v>
      </c>
      <c r="CA4186" s="177">
        <v>7</v>
      </c>
      <c r="CB4186" s="177" t="s">
        <v>264</v>
      </c>
      <c r="CC4186" s="122">
        <v>80.91</v>
      </c>
      <c r="CD4186" s="178" t="s">
        <v>3336</v>
      </c>
      <c r="CE4186" s="177" t="s">
        <v>270</v>
      </c>
      <c r="CF4186" s="177" t="s">
        <v>1519</v>
      </c>
      <c r="CG4186" s="83" t="s">
        <v>89</v>
      </c>
      <c r="CH4186" s="57"/>
      <c r="CV4186" s="51"/>
      <c r="CW4186" s="51"/>
      <c r="CX4186" s="51"/>
      <c r="CY4186" s="51"/>
      <c r="CZ4186" s="51"/>
      <c r="DA4186" s="51"/>
      <c r="DB4186" s="51"/>
      <c r="DC4186" s="51"/>
      <c r="DD4186" s="51"/>
    </row>
    <row r="4187" spans="73:108" ht="15" x14ac:dyDescent="0.25">
      <c r="BU4187" s="91"/>
      <c r="BV4187" s="177">
        <v>2009</v>
      </c>
      <c r="BW4187" s="177">
        <v>12</v>
      </c>
      <c r="BX4187" s="177" t="s">
        <v>269</v>
      </c>
      <c r="BY4187" s="177" t="s">
        <v>262</v>
      </c>
      <c r="BZ4187" s="177" t="s">
        <v>277</v>
      </c>
      <c r="CA4187" s="177">
        <v>7</v>
      </c>
      <c r="CB4187" s="177" t="s">
        <v>264</v>
      </c>
      <c r="CC4187" s="122">
        <v>826.03</v>
      </c>
      <c r="CD4187" s="178" t="s">
        <v>3337</v>
      </c>
      <c r="CE4187" s="177" t="s">
        <v>270</v>
      </c>
      <c r="CF4187" s="177" t="s">
        <v>1518</v>
      </c>
      <c r="CG4187" s="83" t="s">
        <v>89</v>
      </c>
      <c r="CH4187" s="57"/>
      <c r="CV4187" s="51"/>
      <c r="CW4187" s="51"/>
      <c r="CX4187" s="51"/>
      <c r="CY4187" s="51"/>
      <c r="CZ4187" s="51"/>
      <c r="DA4187" s="51"/>
      <c r="DB4187" s="51"/>
      <c r="DC4187" s="51"/>
      <c r="DD4187" s="51"/>
    </row>
    <row r="4188" spans="73:108" ht="15" x14ac:dyDescent="0.25">
      <c r="BU4188" s="91"/>
      <c r="BV4188" s="177">
        <v>2009</v>
      </c>
      <c r="BW4188" s="177">
        <v>12</v>
      </c>
      <c r="BX4188" s="177" t="s">
        <v>269</v>
      </c>
      <c r="BY4188" s="177" t="s">
        <v>262</v>
      </c>
      <c r="BZ4188" s="177" t="s">
        <v>277</v>
      </c>
      <c r="CA4188" s="177">
        <v>7</v>
      </c>
      <c r="CB4188" s="177" t="s">
        <v>264</v>
      </c>
      <c r="CC4188" s="122">
        <v>791.8</v>
      </c>
      <c r="CD4188" s="178" t="s">
        <v>3338</v>
      </c>
      <c r="CE4188" s="177" t="s">
        <v>270</v>
      </c>
      <c r="CF4188" s="177" t="s">
        <v>1517</v>
      </c>
      <c r="CG4188" s="83" t="s">
        <v>89</v>
      </c>
      <c r="CH4188" s="57"/>
      <c r="CV4188" s="51"/>
      <c r="CW4188" s="51"/>
      <c r="CX4188" s="51"/>
      <c r="CY4188" s="51"/>
      <c r="CZ4188" s="51"/>
      <c r="DA4188" s="51"/>
      <c r="DB4188" s="51"/>
      <c r="DC4188" s="51"/>
      <c r="DD4188" s="51"/>
    </row>
    <row r="4189" spans="73:108" ht="15" x14ac:dyDescent="0.25">
      <c r="BU4189" s="91"/>
      <c r="BV4189" s="177">
        <v>2009</v>
      </c>
      <c r="BW4189" s="177">
        <v>12</v>
      </c>
      <c r="BX4189" s="177" t="s">
        <v>269</v>
      </c>
      <c r="BY4189" s="177" t="s">
        <v>262</v>
      </c>
      <c r="BZ4189" s="177" t="s">
        <v>277</v>
      </c>
      <c r="CA4189" s="177">
        <v>7</v>
      </c>
      <c r="CB4189" s="177" t="s">
        <v>264</v>
      </c>
      <c r="CC4189" s="122">
        <v>610.85</v>
      </c>
      <c r="CD4189" s="178" t="s">
        <v>3339</v>
      </c>
      <c r="CE4189" s="177" t="s">
        <v>270</v>
      </c>
      <c r="CF4189" s="177" t="s">
        <v>1516</v>
      </c>
      <c r="CG4189" s="83" t="s">
        <v>89</v>
      </c>
      <c r="CH4189" s="57"/>
      <c r="CV4189" s="51"/>
      <c r="CW4189" s="51"/>
      <c r="CX4189" s="51"/>
      <c r="CY4189" s="51"/>
      <c r="CZ4189" s="51"/>
      <c r="DA4189" s="51"/>
      <c r="DB4189" s="51"/>
      <c r="DC4189" s="51"/>
      <c r="DD4189" s="51"/>
    </row>
    <row r="4190" spans="73:108" ht="15" x14ac:dyDescent="0.25">
      <c r="BU4190" s="91"/>
      <c r="BV4190" s="177">
        <v>2010</v>
      </c>
      <c r="BW4190" s="177">
        <v>1</v>
      </c>
      <c r="BX4190" s="177" t="s">
        <v>269</v>
      </c>
      <c r="BY4190" s="177" t="s">
        <v>262</v>
      </c>
      <c r="BZ4190" s="177" t="s">
        <v>277</v>
      </c>
      <c r="CA4190" s="177">
        <v>3</v>
      </c>
      <c r="CB4190" s="177" t="s">
        <v>264</v>
      </c>
      <c r="CC4190" s="122">
        <v>32643.88</v>
      </c>
      <c r="CD4190" s="178" t="s">
        <v>3344</v>
      </c>
      <c r="CE4190" s="177" t="s">
        <v>270</v>
      </c>
      <c r="CF4190" s="177" t="s">
        <v>1530</v>
      </c>
      <c r="CG4190" s="83" t="s">
        <v>9</v>
      </c>
      <c r="CH4190" s="57"/>
      <c r="CV4190" s="51"/>
      <c r="CW4190" s="51"/>
      <c r="CX4190" s="51"/>
      <c r="CY4190" s="51"/>
      <c r="CZ4190" s="51"/>
      <c r="DA4190" s="51"/>
      <c r="DB4190" s="51"/>
      <c r="DC4190" s="51"/>
      <c r="DD4190" s="51"/>
    </row>
    <row r="4191" spans="73:108" ht="15" x14ac:dyDescent="0.25">
      <c r="BU4191" s="91"/>
      <c r="BV4191" s="177">
        <v>2010</v>
      </c>
      <c r="BW4191" s="177">
        <v>1</v>
      </c>
      <c r="BX4191" s="177" t="s">
        <v>269</v>
      </c>
      <c r="BY4191" s="177" t="s">
        <v>262</v>
      </c>
      <c r="BZ4191" s="177" t="s">
        <v>277</v>
      </c>
      <c r="CA4191" s="177">
        <v>3</v>
      </c>
      <c r="CB4191" s="177" t="s">
        <v>264</v>
      </c>
      <c r="CC4191" s="122">
        <v>1147.48</v>
      </c>
      <c r="CD4191" s="178" t="s">
        <v>3345</v>
      </c>
      <c r="CE4191" s="177" t="s">
        <v>270</v>
      </c>
      <c r="CF4191" s="177" t="s">
        <v>1527</v>
      </c>
      <c r="CG4191" s="83" t="s">
        <v>9</v>
      </c>
      <c r="CH4191" s="57"/>
      <c r="CV4191" s="51"/>
      <c r="CW4191" s="51"/>
      <c r="CX4191" s="51"/>
      <c r="CY4191" s="51"/>
      <c r="CZ4191" s="51"/>
      <c r="DA4191" s="51"/>
      <c r="DB4191" s="51"/>
      <c r="DC4191" s="51"/>
      <c r="DD4191" s="51"/>
    </row>
    <row r="4192" spans="73:108" ht="15" x14ac:dyDescent="0.25">
      <c r="BU4192" s="91"/>
      <c r="BV4192" s="177">
        <v>2010</v>
      </c>
      <c r="BW4192" s="177">
        <v>1</v>
      </c>
      <c r="BX4192" s="177" t="s">
        <v>269</v>
      </c>
      <c r="BY4192" s="177" t="s">
        <v>262</v>
      </c>
      <c r="BZ4192" s="177" t="s">
        <v>277</v>
      </c>
      <c r="CA4192" s="177">
        <v>3</v>
      </c>
      <c r="CB4192" s="177" t="s">
        <v>264</v>
      </c>
      <c r="CC4192" s="122">
        <v>16360.86</v>
      </c>
      <c r="CD4192" s="178" t="s">
        <v>3346</v>
      </c>
      <c r="CE4192" s="177" t="s">
        <v>270</v>
      </c>
      <c r="CF4192" s="177" t="s">
        <v>1528</v>
      </c>
      <c r="CG4192" s="83" t="s">
        <v>9</v>
      </c>
      <c r="CH4192" s="57"/>
      <c r="CV4192" s="51"/>
      <c r="CW4192" s="51"/>
      <c r="CX4192" s="51"/>
      <c r="CY4192" s="51"/>
      <c r="CZ4192" s="51"/>
      <c r="DA4192" s="51"/>
      <c r="DB4192" s="51"/>
      <c r="DC4192" s="51"/>
      <c r="DD4192" s="51"/>
    </row>
    <row r="4193" spans="73:108" ht="15" x14ac:dyDescent="0.25">
      <c r="BU4193" s="91"/>
      <c r="BV4193" s="177">
        <v>2010</v>
      </c>
      <c r="BW4193" s="177">
        <v>1</v>
      </c>
      <c r="BX4193" s="177" t="s">
        <v>269</v>
      </c>
      <c r="BY4193" s="177" t="s">
        <v>262</v>
      </c>
      <c r="BZ4193" s="177" t="s">
        <v>277</v>
      </c>
      <c r="CA4193" s="177">
        <v>3</v>
      </c>
      <c r="CB4193" s="177" t="s">
        <v>264</v>
      </c>
      <c r="CC4193" s="122">
        <v>308.95999999999998</v>
      </c>
      <c r="CD4193" s="178" t="s">
        <v>3347</v>
      </c>
      <c r="CE4193" s="177" t="s">
        <v>270</v>
      </c>
      <c r="CF4193" s="177" t="s">
        <v>1524</v>
      </c>
      <c r="CG4193" s="83" t="s">
        <v>9</v>
      </c>
      <c r="CH4193" s="57"/>
      <c r="CV4193" s="51"/>
      <c r="CW4193" s="51"/>
      <c r="CX4193" s="51"/>
      <c r="CY4193" s="51"/>
      <c r="CZ4193" s="51"/>
      <c r="DA4193" s="51"/>
      <c r="DB4193" s="51"/>
      <c r="DC4193" s="51"/>
      <c r="DD4193" s="51"/>
    </row>
    <row r="4194" spans="73:108" ht="15" x14ac:dyDescent="0.25">
      <c r="BU4194" s="91"/>
      <c r="BV4194" s="177">
        <v>2010</v>
      </c>
      <c r="BW4194" s="177">
        <v>1</v>
      </c>
      <c r="BX4194" s="177" t="s">
        <v>269</v>
      </c>
      <c r="BY4194" s="177" t="s">
        <v>262</v>
      </c>
      <c r="BZ4194" s="177" t="s">
        <v>277</v>
      </c>
      <c r="CA4194" s="177">
        <v>3</v>
      </c>
      <c r="CB4194" s="177" t="s">
        <v>264</v>
      </c>
      <c r="CC4194" s="122">
        <v>625.96</v>
      </c>
      <c r="CD4194" s="178" t="s">
        <v>3348</v>
      </c>
      <c r="CE4194" s="177" t="s">
        <v>270</v>
      </c>
      <c r="CF4194" s="177" t="s">
        <v>1524</v>
      </c>
      <c r="CG4194" s="83" t="s">
        <v>9</v>
      </c>
      <c r="CH4194" s="57"/>
      <c r="CV4194" s="51"/>
      <c r="CW4194" s="51"/>
      <c r="CX4194" s="51"/>
      <c r="CY4194" s="51"/>
      <c r="CZ4194" s="51"/>
      <c r="DA4194" s="51"/>
      <c r="DB4194" s="51"/>
      <c r="DC4194" s="51"/>
      <c r="DD4194" s="51"/>
    </row>
    <row r="4195" spans="73:108" ht="15" x14ac:dyDescent="0.25">
      <c r="BU4195" s="91"/>
      <c r="BV4195" s="177">
        <v>2010</v>
      </c>
      <c r="BW4195" s="177">
        <v>1</v>
      </c>
      <c r="BX4195" s="177" t="s">
        <v>269</v>
      </c>
      <c r="BY4195" s="177" t="s">
        <v>262</v>
      </c>
      <c r="BZ4195" s="177" t="s">
        <v>277</v>
      </c>
      <c r="CA4195" s="177">
        <v>3</v>
      </c>
      <c r="CB4195" s="177" t="s">
        <v>264</v>
      </c>
      <c r="CC4195" s="122">
        <v>25077.64</v>
      </c>
      <c r="CD4195" s="178" t="s">
        <v>3349</v>
      </c>
      <c r="CE4195" s="177" t="s">
        <v>270</v>
      </c>
      <c r="CF4195" s="177" t="s">
        <v>1529</v>
      </c>
      <c r="CG4195" s="83" t="s">
        <v>9</v>
      </c>
      <c r="CH4195" s="57"/>
      <c r="CV4195" s="51"/>
      <c r="CW4195" s="51"/>
      <c r="CX4195" s="51"/>
      <c r="CY4195" s="51"/>
      <c r="CZ4195" s="51"/>
      <c r="DA4195" s="51"/>
      <c r="DB4195" s="51"/>
      <c r="DC4195" s="51"/>
      <c r="DD4195" s="51"/>
    </row>
    <row r="4196" spans="73:108" ht="15" x14ac:dyDescent="0.25">
      <c r="BU4196" s="91"/>
      <c r="BV4196" s="177">
        <v>2010</v>
      </c>
      <c r="BW4196" s="177">
        <v>1</v>
      </c>
      <c r="BX4196" s="177" t="s">
        <v>269</v>
      </c>
      <c r="BY4196" s="177" t="s">
        <v>262</v>
      </c>
      <c r="BZ4196" s="177" t="s">
        <v>277</v>
      </c>
      <c r="CA4196" s="177">
        <v>3</v>
      </c>
      <c r="CB4196" s="177" t="s">
        <v>264</v>
      </c>
      <c r="CC4196" s="122">
        <v>56.4</v>
      </c>
      <c r="CD4196" s="178" t="s">
        <v>3350</v>
      </c>
      <c r="CE4196" s="177" t="s">
        <v>270</v>
      </c>
      <c r="CF4196" s="177" t="s">
        <v>1531</v>
      </c>
      <c r="CG4196" s="83" t="s">
        <v>9</v>
      </c>
      <c r="CH4196" s="57"/>
      <c r="CV4196" s="51"/>
      <c r="CW4196" s="51"/>
      <c r="CX4196" s="51"/>
      <c r="CY4196" s="51"/>
      <c r="CZ4196" s="51"/>
      <c r="DA4196" s="51"/>
      <c r="DB4196" s="51"/>
      <c r="DC4196" s="51"/>
      <c r="DD4196" s="51"/>
    </row>
    <row r="4197" spans="73:108" ht="15" x14ac:dyDescent="0.25">
      <c r="BU4197" s="91"/>
      <c r="BV4197" s="177">
        <v>2010</v>
      </c>
      <c r="BW4197" s="177">
        <v>1</v>
      </c>
      <c r="BX4197" s="177" t="s">
        <v>269</v>
      </c>
      <c r="BY4197" s="177" t="s">
        <v>262</v>
      </c>
      <c r="BZ4197" s="177" t="s">
        <v>277</v>
      </c>
      <c r="CA4197" s="177">
        <v>3</v>
      </c>
      <c r="CB4197" s="177" t="s">
        <v>264</v>
      </c>
      <c r="CC4197" s="122">
        <v>4068.61</v>
      </c>
      <c r="CD4197" s="178" t="s">
        <v>3351</v>
      </c>
      <c r="CE4197" s="177" t="s">
        <v>270</v>
      </c>
      <c r="CF4197" s="177" t="s">
        <v>1532</v>
      </c>
      <c r="CG4197" s="83" t="s">
        <v>9</v>
      </c>
      <c r="CH4197" s="57"/>
      <c r="CV4197" s="51"/>
      <c r="CW4197" s="51"/>
      <c r="CX4197" s="51"/>
      <c r="CY4197" s="51"/>
      <c r="CZ4197" s="51"/>
      <c r="DA4197" s="51"/>
      <c r="DB4197" s="51"/>
      <c r="DC4197" s="51"/>
      <c r="DD4197" s="51"/>
    </row>
    <row r="4198" spans="73:108" ht="15" x14ac:dyDescent="0.25">
      <c r="BU4198" s="91"/>
      <c r="BV4198" s="177">
        <v>2010</v>
      </c>
      <c r="BW4198" s="177">
        <v>1</v>
      </c>
      <c r="BX4198" s="177" t="s">
        <v>269</v>
      </c>
      <c r="BY4198" s="177" t="s">
        <v>262</v>
      </c>
      <c r="BZ4198" s="177" t="s">
        <v>277</v>
      </c>
      <c r="CA4198" s="177">
        <v>3</v>
      </c>
      <c r="CB4198" s="177" t="s">
        <v>264</v>
      </c>
      <c r="CC4198" s="122">
        <v>9222.14</v>
      </c>
      <c r="CD4198" s="178" t="s">
        <v>3352</v>
      </c>
      <c r="CE4198" s="177" t="s">
        <v>270</v>
      </c>
      <c r="CF4198" s="177" t="s">
        <v>1525</v>
      </c>
      <c r="CG4198" s="83" t="s">
        <v>9</v>
      </c>
      <c r="CH4198" s="57"/>
      <c r="CV4198" s="51"/>
      <c r="CW4198" s="51"/>
      <c r="CX4198" s="51"/>
      <c r="CY4198" s="51"/>
      <c r="CZ4198" s="51"/>
      <c r="DA4198" s="51"/>
      <c r="DB4198" s="51"/>
      <c r="DC4198" s="51"/>
      <c r="DD4198" s="51"/>
    </row>
    <row r="4199" spans="73:108" ht="15" x14ac:dyDescent="0.25">
      <c r="BU4199" s="91"/>
      <c r="BV4199" s="177">
        <v>2010</v>
      </c>
      <c r="BW4199" s="177">
        <v>1</v>
      </c>
      <c r="BX4199" s="177" t="s">
        <v>269</v>
      </c>
      <c r="BY4199" s="177" t="s">
        <v>262</v>
      </c>
      <c r="BZ4199" s="177" t="s">
        <v>277</v>
      </c>
      <c r="CA4199" s="177">
        <v>3</v>
      </c>
      <c r="CB4199" s="177" t="s">
        <v>264</v>
      </c>
      <c r="CC4199" s="122">
        <v>7235.94</v>
      </c>
      <c r="CD4199" s="178" t="s">
        <v>3353</v>
      </c>
      <c r="CE4199" s="177" t="s">
        <v>270</v>
      </c>
      <c r="CF4199" s="177" t="s">
        <v>1526</v>
      </c>
      <c r="CG4199" s="83" t="s">
        <v>9</v>
      </c>
      <c r="CH4199" s="57"/>
      <c r="CV4199" s="51"/>
      <c r="CW4199" s="51"/>
      <c r="CX4199" s="51"/>
      <c r="CY4199" s="51"/>
      <c r="CZ4199" s="51"/>
      <c r="DA4199" s="51"/>
      <c r="DB4199" s="51"/>
      <c r="DC4199" s="51"/>
      <c r="DD4199" s="51"/>
    </row>
    <row r="4200" spans="73:108" ht="15" x14ac:dyDescent="0.25">
      <c r="BU4200" s="91"/>
      <c r="BV4200" s="177">
        <v>2010</v>
      </c>
      <c r="BW4200" s="177">
        <v>1</v>
      </c>
      <c r="BX4200" s="177" t="s">
        <v>269</v>
      </c>
      <c r="BY4200" s="177" t="s">
        <v>262</v>
      </c>
      <c r="BZ4200" s="177" t="s">
        <v>277</v>
      </c>
      <c r="CA4200" s="177">
        <v>3</v>
      </c>
      <c r="CB4200" s="177" t="s">
        <v>264</v>
      </c>
      <c r="CC4200" s="122">
        <v>14546.34</v>
      </c>
      <c r="CD4200" s="178" t="s">
        <v>3354</v>
      </c>
      <c r="CE4200" s="177" t="s">
        <v>270</v>
      </c>
      <c r="CF4200" s="177" t="s">
        <v>1533</v>
      </c>
      <c r="CG4200" s="83" t="s">
        <v>9</v>
      </c>
      <c r="CH4200" s="57"/>
      <c r="CV4200" s="51"/>
      <c r="CW4200" s="51"/>
      <c r="CX4200" s="51"/>
      <c r="CY4200" s="51"/>
      <c r="CZ4200" s="51"/>
      <c r="DA4200" s="51"/>
      <c r="DB4200" s="51"/>
      <c r="DC4200" s="51"/>
      <c r="DD4200" s="51"/>
    </row>
    <row r="4201" spans="73:108" ht="15" x14ac:dyDescent="0.25">
      <c r="BU4201" s="91"/>
      <c r="BV4201" s="177">
        <v>2010</v>
      </c>
      <c r="BW4201" s="177">
        <v>1</v>
      </c>
      <c r="BX4201" s="177" t="s">
        <v>269</v>
      </c>
      <c r="BY4201" s="177" t="s">
        <v>262</v>
      </c>
      <c r="BZ4201" s="177" t="s">
        <v>277</v>
      </c>
      <c r="CA4201" s="177">
        <v>3</v>
      </c>
      <c r="CB4201" s="177" t="s">
        <v>389</v>
      </c>
      <c r="CC4201" s="122">
        <v>3367.44</v>
      </c>
      <c r="CD4201" s="178" t="s">
        <v>3355</v>
      </c>
      <c r="CE4201" s="177" t="s">
        <v>270</v>
      </c>
      <c r="CF4201" s="177" t="s">
        <v>1534</v>
      </c>
      <c r="CG4201" s="83" t="s">
        <v>9</v>
      </c>
      <c r="CH4201" s="57"/>
      <c r="CV4201" s="51"/>
      <c r="CW4201" s="51"/>
      <c r="CX4201" s="51"/>
      <c r="CY4201" s="51"/>
      <c r="CZ4201" s="51"/>
      <c r="DA4201" s="51"/>
      <c r="DB4201" s="51"/>
      <c r="DC4201" s="51"/>
      <c r="DD4201" s="51"/>
    </row>
    <row r="4202" spans="73:108" ht="15" x14ac:dyDescent="0.25">
      <c r="BU4202" s="91"/>
      <c r="BV4202" s="177">
        <v>2010</v>
      </c>
      <c r="BW4202" s="177">
        <v>1</v>
      </c>
      <c r="BX4202" s="177" t="s">
        <v>269</v>
      </c>
      <c r="BY4202" s="177" t="s">
        <v>262</v>
      </c>
      <c r="BZ4202" s="177" t="s">
        <v>347</v>
      </c>
      <c r="CA4202" s="177">
        <v>3</v>
      </c>
      <c r="CB4202" s="177" t="s">
        <v>264</v>
      </c>
      <c r="CC4202" s="122">
        <v>1156.28</v>
      </c>
      <c r="CD4202" s="178" t="s">
        <v>3352</v>
      </c>
      <c r="CE4202" s="177" t="s">
        <v>270</v>
      </c>
      <c r="CF4202" s="177" t="s">
        <v>1525</v>
      </c>
      <c r="CG4202" s="83" t="s">
        <v>9</v>
      </c>
      <c r="CH4202" s="57"/>
      <c r="CV4202" s="51"/>
      <c r="CW4202" s="51"/>
      <c r="CX4202" s="51"/>
      <c r="CY4202" s="51"/>
      <c r="CZ4202" s="51"/>
      <c r="DA4202" s="51"/>
      <c r="DB4202" s="51"/>
      <c r="DC4202" s="51"/>
      <c r="DD4202" s="51"/>
    </row>
    <row r="4203" spans="73:108" ht="15" x14ac:dyDescent="0.25">
      <c r="BU4203" s="91"/>
      <c r="BV4203" s="177">
        <v>2010</v>
      </c>
      <c r="BW4203" s="177">
        <v>1</v>
      </c>
      <c r="BX4203" s="177" t="s">
        <v>269</v>
      </c>
      <c r="BY4203" s="177" t="s">
        <v>262</v>
      </c>
      <c r="BZ4203" s="177" t="s">
        <v>347</v>
      </c>
      <c r="CA4203" s="177">
        <v>3</v>
      </c>
      <c r="CB4203" s="177" t="s">
        <v>264</v>
      </c>
      <c r="CC4203" s="122">
        <v>2514.42</v>
      </c>
      <c r="CD4203" s="178" t="s">
        <v>3353</v>
      </c>
      <c r="CE4203" s="177" t="s">
        <v>270</v>
      </c>
      <c r="CF4203" s="177" t="s">
        <v>1526</v>
      </c>
      <c r="CG4203" s="83" t="s">
        <v>9</v>
      </c>
      <c r="CH4203" s="57"/>
      <c r="CV4203" s="51"/>
      <c r="CW4203" s="51"/>
      <c r="CX4203" s="51"/>
      <c r="CY4203" s="51"/>
      <c r="CZ4203" s="51"/>
      <c r="DA4203" s="51"/>
      <c r="DB4203" s="51"/>
      <c r="DC4203" s="51"/>
      <c r="DD4203" s="51"/>
    </row>
    <row r="4204" spans="73:108" ht="15" x14ac:dyDescent="0.25">
      <c r="BU4204" s="91"/>
      <c r="BV4204" s="177">
        <v>2010</v>
      </c>
      <c r="BW4204" s="177">
        <v>1</v>
      </c>
      <c r="BX4204" s="177" t="s">
        <v>269</v>
      </c>
      <c r="BY4204" s="177" t="s">
        <v>262</v>
      </c>
      <c r="BZ4204" s="177" t="s">
        <v>347</v>
      </c>
      <c r="CA4204" s="177">
        <v>3</v>
      </c>
      <c r="CB4204" s="177" t="s">
        <v>264</v>
      </c>
      <c r="CC4204" s="122">
        <v>730.98</v>
      </c>
      <c r="CD4204" s="178" t="s">
        <v>3354</v>
      </c>
      <c r="CE4204" s="177" t="s">
        <v>270</v>
      </c>
      <c r="CF4204" s="177" t="s">
        <v>1533</v>
      </c>
      <c r="CG4204" s="83" t="s">
        <v>9</v>
      </c>
      <c r="CH4204" s="57"/>
      <c r="CV4204" s="51"/>
      <c r="CW4204" s="51"/>
      <c r="CX4204" s="51"/>
      <c r="CY4204" s="51"/>
      <c r="CZ4204" s="51"/>
      <c r="DA4204" s="51"/>
      <c r="DB4204" s="51"/>
      <c r="DC4204" s="51"/>
      <c r="DD4204" s="51"/>
    </row>
    <row r="4205" spans="73:108" ht="15" x14ac:dyDescent="0.25">
      <c r="BU4205" s="91"/>
      <c r="BV4205" s="177">
        <v>2010</v>
      </c>
      <c r="BW4205" s="177">
        <v>1</v>
      </c>
      <c r="BX4205" s="177" t="s">
        <v>269</v>
      </c>
      <c r="BY4205" s="177" t="s">
        <v>262</v>
      </c>
      <c r="BZ4205" s="177" t="s">
        <v>277</v>
      </c>
      <c r="CA4205" s="177">
        <v>7</v>
      </c>
      <c r="CB4205" s="177" t="s">
        <v>264</v>
      </c>
      <c r="CC4205" s="122">
        <v>1364.74</v>
      </c>
      <c r="CD4205" s="178" t="s">
        <v>3360</v>
      </c>
      <c r="CE4205" s="177" t="s">
        <v>270</v>
      </c>
      <c r="CF4205" s="177" t="s">
        <v>1542</v>
      </c>
      <c r="CG4205" s="83" t="s">
        <v>89</v>
      </c>
      <c r="CH4205" s="57"/>
      <c r="CV4205" s="51"/>
      <c r="CW4205" s="51"/>
      <c r="CX4205" s="51"/>
      <c r="CY4205" s="51"/>
      <c r="CZ4205" s="51"/>
      <c r="DA4205" s="51"/>
      <c r="DB4205" s="51"/>
      <c r="DC4205" s="51"/>
      <c r="DD4205" s="51"/>
    </row>
    <row r="4206" spans="73:108" ht="15" x14ac:dyDescent="0.25">
      <c r="BU4206" s="91"/>
      <c r="BV4206" s="177">
        <v>2010</v>
      </c>
      <c r="BW4206" s="177">
        <v>1</v>
      </c>
      <c r="BX4206" s="177" t="s">
        <v>269</v>
      </c>
      <c r="BY4206" s="177" t="s">
        <v>262</v>
      </c>
      <c r="BZ4206" s="177" t="s">
        <v>277</v>
      </c>
      <c r="CA4206" s="177">
        <v>7</v>
      </c>
      <c r="CB4206" s="177" t="s">
        <v>264</v>
      </c>
      <c r="CC4206" s="122">
        <v>912.07</v>
      </c>
      <c r="CD4206" s="178" t="s">
        <v>3361</v>
      </c>
      <c r="CE4206" s="177" t="s">
        <v>270</v>
      </c>
      <c r="CF4206" s="177" t="s">
        <v>1541</v>
      </c>
      <c r="CG4206" s="83" t="s">
        <v>89</v>
      </c>
      <c r="CH4206" s="57"/>
      <c r="CV4206" s="51"/>
      <c r="CW4206" s="51"/>
      <c r="CX4206" s="51"/>
      <c r="CY4206" s="51"/>
      <c r="CZ4206" s="51"/>
      <c r="DA4206" s="51"/>
      <c r="DB4206" s="51"/>
      <c r="DC4206" s="51"/>
      <c r="DD4206" s="51"/>
    </row>
    <row r="4207" spans="73:108" ht="15" x14ac:dyDescent="0.25">
      <c r="BU4207" s="91"/>
      <c r="BV4207" s="177">
        <v>2010</v>
      </c>
      <c r="BW4207" s="177">
        <v>1</v>
      </c>
      <c r="BX4207" s="177" t="s">
        <v>269</v>
      </c>
      <c r="BY4207" s="177" t="s">
        <v>262</v>
      </c>
      <c r="BZ4207" s="177" t="s">
        <v>277</v>
      </c>
      <c r="CA4207" s="177">
        <v>7</v>
      </c>
      <c r="CB4207" s="177" t="s">
        <v>264</v>
      </c>
      <c r="CC4207" s="122">
        <v>1679.07</v>
      </c>
      <c r="CD4207" s="178" t="s">
        <v>3362</v>
      </c>
      <c r="CE4207" s="177" t="s">
        <v>270</v>
      </c>
      <c r="CF4207" s="177" t="s">
        <v>1544</v>
      </c>
      <c r="CG4207" s="83" t="s">
        <v>89</v>
      </c>
      <c r="CH4207" s="57"/>
      <c r="CV4207" s="51"/>
      <c r="CW4207" s="51"/>
      <c r="CX4207" s="51"/>
      <c r="CY4207" s="51"/>
      <c r="CZ4207" s="51"/>
      <c r="DA4207" s="51"/>
      <c r="DB4207" s="51"/>
      <c r="DC4207" s="51"/>
      <c r="DD4207" s="51"/>
    </row>
    <row r="4208" spans="73:108" ht="15" x14ac:dyDescent="0.25">
      <c r="BU4208" s="91"/>
      <c r="BV4208" s="177">
        <v>2010</v>
      </c>
      <c r="BW4208" s="177">
        <v>1</v>
      </c>
      <c r="BX4208" s="177" t="s">
        <v>269</v>
      </c>
      <c r="BY4208" s="177" t="s">
        <v>262</v>
      </c>
      <c r="BZ4208" s="177" t="s">
        <v>277</v>
      </c>
      <c r="CA4208" s="177">
        <v>7</v>
      </c>
      <c r="CB4208" s="177" t="s">
        <v>264</v>
      </c>
      <c r="CC4208" s="122">
        <v>791.8</v>
      </c>
      <c r="CD4208" s="178" t="s">
        <v>3363</v>
      </c>
      <c r="CE4208" s="177" t="s">
        <v>270</v>
      </c>
      <c r="CF4208" s="177" t="s">
        <v>1543</v>
      </c>
      <c r="CG4208" s="83" t="s">
        <v>89</v>
      </c>
      <c r="CH4208" s="57"/>
      <c r="CV4208" s="51"/>
      <c r="CW4208" s="51"/>
      <c r="CX4208" s="51"/>
      <c r="CY4208" s="51"/>
      <c r="CZ4208" s="51"/>
      <c r="DA4208" s="51"/>
      <c r="DB4208" s="51"/>
      <c r="DC4208" s="51"/>
      <c r="DD4208" s="51"/>
    </row>
    <row r="4209" spans="73:108" ht="15" x14ac:dyDescent="0.25">
      <c r="BU4209" s="91"/>
      <c r="BV4209" s="177">
        <v>2010</v>
      </c>
      <c r="BW4209" s="177">
        <v>1</v>
      </c>
      <c r="BX4209" s="177" t="s">
        <v>269</v>
      </c>
      <c r="BY4209" s="177" t="s">
        <v>262</v>
      </c>
      <c r="BZ4209" s="177" t="s">
        <v>277</v>
      </c>
      <c r="CA4209" s="177">
        <v>39</v>
      </c>
      <c r="CB4209" s="177" t="s">
        <v>264</v>
      </c>
      <c r="CC4209" s="122">
        <v>167.2</v>
      </c>
      <c r="CD4209" s="178" t="s">
        <v>3364</v>
      </c>
      <c r="CE4209" s="177" t="s">
        <v>270</v>
      </c>
      <c r="CF4209" s="177" t="s">
        <v>1545</v>
      </c>
      <c r="CG4209" s="83" t="s">
        <v>89</v>
      </c>
      <c r="CH4209" s="57"/>
      <c r="CV4209" s="51"/>
      <c r="CW4209" s="51"/>
      <c r="CX4209" s="51"/>
      <c r="CY4209" s="51"/>
      <c r="CZ4209" s="51"/>
      <c r="DA4209" s="51"/>
      <c r="DB4209" s="51"/>
      <c r="DC4209" s="51"/>
      <c r="DD4209" s="51"/>
    </row>
    <row r="4210" spans="73:108" ht="15" x14ac:dyDescent="0.25">
      <c r="BU4210" s="91"/>
      <c r="BV4210" s="177">
        <v>2010</v>
      </c>
      <c r="BW4210" s="177">
        <v>2</v>
      </c>
      <c r="BX4210" s="177" t="s">
        <v>269</v>
      </c>
      <c r="BY4210" s="177" t="s">
        <v>262</v>
      </c>
      <c r="BZ4210" s="177" t="s">
        <v>277</v>
      </c>
      <c r="CA4210" s="177">
        <v>3</v>
      </c>
      <c r="CB4210" s="177" t="s">
        <v>264</v>
      </c>
      <c r="CC4210" s="122">
        <v>2247</v>
      </c>
      <c r="CD4210" s="178" t="s">
        <v>3367</v>
      </c>
      <c r="CE4210" s="177" t="s">
        <v>270</v>
      </c>
      <c r="CF4210" s="177" t="s">
        <v>1547</v>
      </c>
      <c r="CG4210" s="83" t="s">
        <v>9</v>
      </c>
      <c r="CH4210" s="57"/>
      <c r="CV4210" s="51"/>
      <c r="CW4210" s="51"/>
      <c r="CX4210" s="51"/>
      <c r="CY4210" s="51"/>
      <c r="CZ4210" s="51"/>
      <c r="DA4210" s="51"/>
      <c r="DB4210" s="51"/>
      <c r="DC4210" s="51"/>
      <c r="DD4210" s="51"/>
    </row>
    <row r="4211" spans="73:108" ht="15" x14ac:dyDescent="0.25">
      <c r="BU4211" s="91"/>
      <c r="BV4211" s="177">
        <v>2010</v>
      </c>
      <c r="BW4211" s="177">
        <v>2</v>
      </c>
      <c r="BX4211" s="177" t="s">
        <v>269</v>
      </c>
      <c r="BY4211" s="177" t="s">
        <v>262</v>
      </c>
      <c r="BZ4211" s="177" t="s">
        <v>277</v>
      </c>
      <c r="CA4211" s="177">
        <v>3</v>
      </c>
      <c r="CB4211" s="177" t="s">
        <v>264</v>
      </c>
      <c r="CC4211" s="122">
        <v>23630.02</v>
      </c>
      <c r="CD4211" s="178" t="s">
        <v>3368</v>
      </c>
      <c r="CE4211" s="177" t="s">
        <v>270</v>
      </c>
      <c r="CF4211" s="177" t="s">
        <v>1555</v>
      </c>
      <c r="CG4211" s="83" t="s">
        <v>9</v>
      </c>
      <c r="CH4211" s="57"/>
      <c r="CV4211" s="51"/>
      <c r="CW4211" s="51"/>
      <c r="CX4211" s="51"/>
      <c r="CY4211" s="51"/>
      <c r="CZ4211" s="51"/>
      <c r="DA4211" s="51"/>
      <c r="DB4211" s="51"/>
      <c r="DC4211" s="51"/>
      <c r="DD4211" s="51"/>
    </row>
    <row r="4212" spans="73:108" ht="15" x14ac:dyDescent="0.25">
      <c r="BU4212" s="91"/>
      <c r="BV4212" s="177">
        <v>2010</v>
      </c>
      <c r="BW4212" s="177">
        <v>2</v>
      </c>
      <c r="BX4212" s="177" t="s">
        <v>269</v>
      </c>
      <c r="BY4212" s="177" t="s">
        <v>262</v>
      </c>
      <c r="BZ4212" s="177" t="s">
        <v>277</v>
      </c>
      <c r="CA4212" s="177">
        <v>3</v>
      </c>
      <c r="CB4212" s="177" t="s">
        <v>264</v>
      </c>
      <c r="CC4212" s="122">
        <v>4671.22</v>
      </c>
      <c r="CD4212" s="178" t="s">
        <v>3369</v>
      </c>
      <c r="CE4212" s="177" t="s">
        <v>270</v>
      </c>
      <c r="CF4212" s="177" t="s">
        <v>1548</v>
      </c>
      <c r="CG4212" s="83" t="s">
        <v>9</v>
      </c>
      <c r="CH4212" s="57"/>
      <c r="CV4212" s="51"/>
      <c r="CW4212" s="51"/>
      <c r="CX4212" s="51"/>
      <c r="CY4212" s="51"/>
      <c r="CZ4212" s="51"/>
      <c r="DA4212" s="51"/>
      <c r="DB4212" s="51"/>
      <c r="DC4212" s="51"/>
      <c r="DD4212" s="51"/>
    </row>
    <row r="4213" spans="73:108" ht="15" x14ac:dyDescent="0.25">
      <c r="BU4213" s="91"/>
      <c r="BV4213" s="177">
        <v>2010</v>
      </c>
      <c r="BW4213" s="177">
        <v>2</v>
      </c>
      <c r="BX4213" s="177" t="s">
        <v>269</v>
      </c>
      <c r="BY4213" s="177" t="s">
        <v>262</v>
      </c>
      <c r="BZ4213" s="177" t="s">
        <v>277</v>
      </c>
      <c r="CA4213" s="177">
        <v>3</v>
      </c>
      <c r="CB4213" s="177" t="s">
        <v>264</v>
      </c>
      <c r="CC4213" s="122">
        <v>3456.74</v>
      </c>
      <c r="CD4213" s="178" t="s">
        <v>3370</v>
      </c>
      <c r="CE4213" s="177" t="s">
        <v>270</v>
      </c>
      <c r="CF4213" s="177" t="s">
        <v>1549</v>
      </c>
      <c r="CG4213" s="83" t="s">
        <v>9</v>
      </c>
      <c r="CH4213" s="57"/>
      <c r="CV4213" s="51"/>
      <c r="CW4213" s="51"/>
      <c r="CX4213" s="51"/>
      <c r="CY4213" s="51"/>
      <c r="CZ4213" s="51"/>
      <c r="DA4213" s="51"/>
      <c r="DB4213" s="51"/>
      <c r="DC4213" s="51"/>
      <c r="DD4213" s="51"/>
    </row>
    <row r="4214" spans="73:108" ht="15" x14ac:dyDescent="0.25">
      <c r="BU4214" s="91"/>
      <c r="BV4214" s="177">
        <v>2010</v>
      </c>
      <c r="BW4214" s="177">
        <v>2</v>
      </c>
      <c r="BX4214" s="177" t="s">
        <v>269</v>
      </c>
      <c r="BY4214" s="177" t="s">
        <v>262</v>
      </c>
      <c r="BZ4214" s="177" t="s">
        <v>277</v>
      </c>
      <c r="CA4214" s="177">
        <v>3</v>
      </c>
      <c r="CB4214" s="177" t="s">
        <v>264</v>
      </c>
      <c r="CC4214" s="122">
        <v>336.86</v>
      </c>
      <c r="CD4214" s="178" t="s">
        <v>3371</v>
      </c>
      <c r="CE4214" s="177" t="s">
        <v>270</v>
      </c>
      <c r="CF4214" s="177" t="s">
        <v>1551</v>
      </c>
      <c r="CG4214" s="83" t="s">
        <v>9</v>
      </c>
      <c r="CH4214" s="57"/>
      <c r="CV4214" s="51"/>
      <c r="CW4214" s="51"/>
      <c r="CX4214" s="51"/>
      <c r="CY4214" s="51"/>
      <c r="CZ4214" s="51"/>
      <c r="DA4214" s="51"/>
      <c r="DB4214" s="51"/>
      <c r="DC4214" s="51"/>
      <c r="DD4214" s="51"/>
    </row>
    <row r="4215" spans="73:108" ht="15" x14ac:dyDescent="0.25">
      <c r="BU4215" s="91"/>
      <c r="BV4215" s="177">
        <v>2010</v>
      </c>
      <c r="BW4215" s="177">
        <v>2</v>
      </c>
      <c r="BX4215" s="177" t="s">
        <v>269</v>
      </c>
      <c r="BY4215" s="177" t="s">
        <v>262</v>
      </c>
      <c r="BZ4215" s="177" t="s">
        <v>277</v>
      </c>
      <c r="CA4215" s="177">
        <v>3</v>
      </c>
      <c r="CB4215" s="177" t="s">
        <v>264</v>
      </c>
      <c r="CC4215" s="122">
        <v>2659.92</v>
      </c>
      <c r="CD4215" s="178" t="s">
        <v>3372</v>
      </c>
      <c r="CE4215" s="177" t="s">
        <v>270</v>
      </c>
      <c r="CF4215" s="177" t="s">
        <v>1550</v>
      </c>
      <c r="CG4215" s="83" t="s">
        <v>9</v>
      </c>
      <c r="CH4215" s="57"/>
      <c r="CV4215" s="51"/>
      <c r="CW4215" s="51"/>
      <c r="CX4215" s="51"/>
      <c r="CY4215" s="51"/>
      <c r="CZ4215" s="51"/>
      <c r="DA4215" s="51"/>
      <c r="DB4215" s="51"/>
      <c r="DC4215" s="51"/>
      <c r="DD4215" s="51"/>
    </row>
    <row r="4216" spans="73:108" ht="15" x14ac:dyDescent="0.25">
      <c r="BU4216" s="91"/>
      <c r="BV4216" s="177">
        <v>2010</v>
      </c>
      <c r="BW4216" s="177">
        <v>2</v>
      </c>
      <c r="BX4216" s="177" t="s">
        <v>269</v>
      </c>
      <c r="BY4216" s="177" t="s">
        <v>262</v>
      </c>
      <c r="BZ4216" s="177" t="s">
        <v>277</v>
      </c>
      <c r="CA4216" s="177">
        <v>3</v>
      </c>
      <c r="CB4216" s="177" t="s">
        <v>264</v>
      </c>
      <c r="CC4216" s="122">
        <v>3184.32</v>
      </c>
      <c r="CD4216" s="178" t="s">
        <v>3373</v>
      </c>
      <c r="CE4216" s="177" t="s">
        <v>270</v>
      </c>
      <c r="CF4216" s="177" t="s">
        <v>1556</v>
      </c>
      <c r="CG4216" s="83" t="s">
        <v>9</v>
      </c>
      <c r="CH4216" s="57"/>
      <c r="CV4216" s="51"/>
      <c r="CW4216" s="51"/>
      <c r="CX4216" s="51"/>
      <c r="CY4216" s="51"/>
      <c r="CZ4216" s="51"/>
      <c r="DA4216" s="51"/>
      <c r="DB4216" s="51"/>
      <c r="DC4216" s="51"/>
      <c r="DD4216" s="51"/>
    </row>
    <row r="4217" spans="73:108" ht="15" x14ac:dyDescent="0.25">
      <c r="BU4217" s="91"/>
      <c r="BV4217" s="177">
        <v>2010</v>
      </c>
      <c r="BW4217" s="177">
        <v>2</v>
      </c>
      <c r="BX4217" s="177" t="s">
        <v>269</v>
      </c>
      <c r="BY4217" s="177" t="s">
        <v>262</v>
      </c>
      <c r="BZ4217" s="177" t="s">
        <v>277</v>
      </c>
      <c r="CA4217" s="177">
        <v>3</v>
      </c>
      <c r="CB4217" s="177" t="s">
        <v>264</v>
      </c>
      <c r="CC4217" s="122">
        <v>11297.02</v>
      </c>
      <c r="CD4217" s="178" t="s">
        <v>3374</v>
      </c>
      <c r="CE4217" s="177" t="s">
        <v>270</v>
      </c>
      <c r="CF4217" s="177" t="s">
        <v>1552</v>
      </c>
      <c r="CG4217" s="83" t="s">
        <v>9</v>
      </c>
      <c r="CH4217" s="57"/>
      <c r="CV4217" s="51"/>
      <c r="CW4217" s="51"/>
      <c r="CX4217" s="51"/>
      <c r="CY4217" s="51"/>
      <c r="CZ4217" s="51"/>
      <c r="DA4217" s="51"/>
      <c r="DB4217" s="51"/>
      <c r="DC4217" s="51"/>
      <c r="DD4217" s="51"/>
    </row>
    <row r="4218" spans="73:108" ht="15" x14ac:dyDescent="0.25">
      <c r="BU4218" s="91"/>
      <c r="BV4218" s="177">
        <v>2010</v>
      </c>
      <c r="BW4218" s="177">
        <v>2</v>
      </c>
      <c r="BX4218" s="177" t="s">
        <v>269</v>
      </c>
      <c r="BY4218" s="177" t="s">
        <v>262</v>
      </c>
      <c r="BZ4218" s="177" t="s">
        <v>277</v>
      </c>
      <c r="CA4218" s="177">
        <v>3</v>
      </c>
      <c r="CB4218" s="177" t="s">
        <v>264</v>
      </c>
      <c r="CC4218" s="122">
        <v>9639.23</v>
      </c>
      <c r="CD4218" s="178" t="s">
        <v>3375</v>
      </c>
      <c r="CE4218" s="177" t="s">
        <v>270</v>
      </c>
      <c r="CF4218" s="177" t="s">
        <v>1553</v>
      </c>
      <c r="CG4218" s="83" t="s">
        <v>9</v>
      </c>
      <c r="CH4218" s="57"/>
      <c r="CV4218" s="51"/>
      <c r="CW4218" s="51"/>
      <c r="CX4218" s="51"/>
      <c r="CY4218" s="51"/>
      <c r="CZ4218" s="51"/>
      <c r="DA4218" s="51"/>
      <c r="DB4218" s="51"/>
      <c r="DC4218" s="51"/>
      <c r="DD4218" s="51"/>
    </row>
    <row r="4219" spans="73:108" ht="15" x14ac:dyDescent="0.25">
      <c r="BU4219" s="91"/>
      <c r="BV4219" s="177">
        <v>2010</v>
      </c>
      <c r="BW4219" s="177">
        <v>2</v>
      </c>
      <c r="BX4219" s="177" t="s">
        <v>269</v>
      </c>
      <c r="BY4219" s="177" t="s">
        <v>262</v>
      </c>
      <c r="BZ4219" s="177" t="s">
        <v>277</v>
      </c>
      <c r="CA4219" s="177">
        <v>3</v>
      </c>
      <c r="CB4219" s="177" t="s">
        <v>264</v>
      </c>
      <c r="CC4219" s="122">
        <v>7417.69</v>
      </c>
      <c r="CD4219" s="178" t="s">
        <v>3376</v>
      </c>
      <c r="CE4219" s="177" t="s">
        <v>270</v>
      </c>
      <c r="CF4219" s="177" t="s">
        <v>1554</v>
      </c>
      <c r="CG4219" s="83" t="s">
        <v>9</v>
      </c>
      <c r="CH4219" s="57"/>
      <c r="CV4219" s="51"/>
      <c r="CW4219" s="51"/>
      <c r="CX4219" s="51"/>
      <c r="CY4219" s="51"/>
      <c r="CZ4219" s="51"/>
      <c r="DA4219" s="51"/>
      <c r="DB4219" s="51"/>
      <c r="DC4219" s="51"/>
      <c r="DD4219" s="51"/>
    </row>
    <row r="4220" spans="73:108" ht="15" x14ac:dyDescent="0.25">
      <c r="BU4220" s="91"/>
      <c r="BV4220" s="177">
        <v>2010</v>
      </c>
      <c r="BW4220" s="177">
        <v>2</v>
      </c>
      <c r="BX4220" s="177" t="s">
        <v>269</v>
      </c>
      <c r="BY4220" s="177" t="s">
        <v>262</v>
      </c>
      <c r="BZ4220" s="177" t="s">
        <v>277</v>
      </c>
      <c r="CA4220" s="177">
        <v>3</v>
      </c>
      <c r="CB4220" s="177" t="s">
        <v>264</v>
      </c>
      <c r="CC4220" s="122">
        <v>11103.88</v>
      </c>
      <c r="CD4220" s="178" t="s">
        <v>3377</v>
      </c>
      <c r="CE4220" s="177" t="s">
        <v>270</v>
      </c>
      <c r="CF4220" s="177" t="s">
        <v>1558</v>
      </c>
      <c r="CG4220" s="83" t="s">
        <v>9</v>
      </c>
      <c r="CH4220" s="57"/>
      <c r="CV4220" s="51"/>
      <c r="CW4220" s="51"/>
      <c r="CX4220" s="51"/>
      <c r="CY4220" s="51"/>
      <c r="CZ4220" s="51"/>
      <c r="DA4220" s="51"/>
      <c r="DB4220" s="51"/>
      <c r="DC4220" s="51"/>
      <c r="DD4220" s="51"/>
    </row>
    <row r="4221" spans="73:108" ht="15" x14ac:dyDescent="0.25">
      <c r="BU4221" s="91"/>
      <c r="BV4221" s="177">
        <v>2010</v>
      </c>
      <c r="BW4221" s="177">
        <v>2</v>
      </c>
      <c r="BX4221" s="177" t="s">
        <v>269</v>
      </c>
      <c r="BY4221" s="177" t="s">
        <v>262</v>
      </c>
      <c r="BZ4221" s="177" t="s">
        <v>277</v>
      </c>
      <c r="CA4221" s="177">
        <v>3</v>
      </c>
      <c r="CB4221" s="177" t="s">
        <v>264</v>
      </c>
      <c r="CC4221" s="122">
        <v>7941.34</v>
      </c>
      <c r="CD4221" s="178" t="s">
        <v>3378</v>
      </c>
      <c r="CE4221" s="177" t="s">
        <v>270</v>
      </c>
      <c r="CF4221" s="177" t="s">
        <v>1557</v>
      </c>
      <c r="CG4221" s="83" t="s">
        <v>9</v>
      </c>
      <c r="CH4221" s="57"/>
      <c r="CV4221" s="51"/>
      <c r="CW4221" s="51"/>
      <c r="CX4221" s="51"/>
      <c r="CY4221" s="51"/>
      <c r="CZ4221" s="51"/>
      <c r="DA4221" s="51"/>
      <c r="DB4221" s="51"/>
      <c r="DC4221" s="51"/>
      <c r="DD4221" s="51"/>
    </row>
    <row r="4222" spans="73:108" ht="15" x14ac:dyDescent="0.25">
      <c r="BU4222" s="91"/>
      <c r="BV4222" s="177">
        <v>2010</v>
      </c>
      <c r="BW4222" s="177">
        <v>2</v>
      </c>
      <c r="BX4222" s="177" t="s">
        <v>269</v>
      </c>
      <c r="BY4222" s="177" t="s">
        <v>262</v>
      </c>
      <c r="BZ4222" s="177" t="s">
        <v>277</v>
      </c>
      <c r="CA4222" s="177">
        <v>3</v>
      </c>
      <c r="CB4222" s="177" t="s">
        <v>389</v>
      </c>
      <c r="CC4222" s="122">
        <v>14927.91</v>
      </c>
      <c r="CD4222" s="178" t="s">
        <v>3379</v>
      </c>
      <c r="CE4222" s="177" t="s">
        <v>270</v>
      </c>
      <c r="CF4222" s="177" t="s">
        <v>1560</v>
      </c>
      <c r="CG4222" s="83" t="s">
        <v>9</v>
      </c>
      <c r="CH4222" s="57"/>
      <c r="CV4222" s="51"/>
      <c r="CW4222" s="51"/>
      <c r="CX4222" s="51"/>
      <c r="CY4222" s="51"/>
      <c r="CZ4222" s="51"/>
      <c r="DA4222" s="51"/>
      <c r="DB4222" s="51"/>
      <c r="DC4222" s="51"/>
      <c r="DD4222" s="51"/>
    </row>
    <row r="4223" spans="73:108" ht="15" x14ac:dyDescent="0.25">
      <c r="BU4223" s="91"/>
      <c r="BV4223" s="177">
        <v>2010</v>
      </c>
      <c r="BW4223" s="177">
        <v>2</v>
      </c>
      <c r="BX4223" s="177" t="s">
        <v>269</v>
      </c>
      <c r="BY4223" s="177" t="s">
        <v>262</v>
      </c>
      <c r="BZ4223" s="177" t="s">
        <v>277</v>
      </c>
      <c r="CA4223" s="177">
        <v>3</v>
      </c>
      <c r="CB4223" s="177" t="s">
        <v>389</v>
      </c>
      <c r="CC4223" s="122">
        <v>393.47</v>
      </c>
      <c r="CD4223" s="178" t="s">
        <v>3380</v>
      </c>
      <c r="CE4223" s="177" t="s">
        <v>270</v>
      </c>
      <c r="CF4223" s="177" t="s">
        <v>1559</v>
      </c>
      <c r="CG4223" s="83" t="s">
        <v>9</v>
      </c>
      <c r="CH4223" s="57"/>
      <c r="CV4223" s="51"/>
      <c r="CW4223" s="51"/>
      <c r="CX4223" s="51"/>
      <c r="CY4223" s="51"/>
      <c r="CZ4223" s="51"/>
      <c r="DA4223" s="51"/>
      <c r="DB4223" s="51"/>
      <c r="DC4223" s="51"/>
      <c r="DD4223" s="51"/>
    </row>
    <row r="4224" spans="73:108" ht="15" x14ac:dyDescent="0.25">
      <c r="BU4224" s="91"/>
      <c r="BV4224" s="177">
        <v>2010</v>
      </c>
      <c r="BW4224" s="177">
        <v>2</v>
      </c>
      <c r="BX4224" s="177" t="s">
        <v>269</v>
      </c>
      <c r="BY4224" s="177" t="s">
        <v>262</v>
      </c>
      <c r="BZ4224" s="177" t="s">
        <v>277</v>
      </c>
      <c r="CA4224" s="177">
        <v>7</v>
      </c>
      <c r="CB4224" s="177" t="s">
        <v>264</v>
      </c>
      <c r="CC4224" s="122">
        <v>64.400000000000006</v>
      </c>
      <c r="CD4224" s="178" t="s">
        <v>3381</v>
      </c>
      <c r="CE4224" s="177" t="s">
        <v>270</v>
      </c>
      <c r="CF4224" s="177" t="s">
        <v>1562</v>
      </c>
      <c r="CG4224" s="83" t="s">
        <v>89</v>
      </c>
      <c r="CH4224" s="57"/>
      <c r="CV4224" s="51"/>
      <c r="CW4224" s="51"/>
      <c r="CX4224" s="51"/>
      <c r="CY4224" s="51"/>
      <c r="CZ4224" s="51"/>
      <c r="DA4224" s="51"/>
      <c r="DB4224" s="51"/>
      <c r="DC4224" s="51"/>
      <c r="DD4224" s="51"/>
    </row>
    <row r="4225" spans="73:108" ht="15" x14ac:dyDescent="0.25">
      <c r="BU4225" s="91"/>
      <c r="BV4225" s="177">
        <v>2010</v>
      </c>
      <c r="BW4225" s="177">
        <v>2</v>
      </c>
      <c r="BX4225" s="177" t="s">
        <v>269</v>
      </c>
      <c r="BY4225" s="177" t="s">
        <v>262</v>
      </c>
      <c r="BZ4225" s="177" t="s">
        <v>277</v>
      </c>
      <c r="CA4225" s="177">
        <v>7</v>
      </c>
      <c r="CB4225" s="177" t="s">
        <v>264</v>
      </c>
      <c r="CC4225" s="122">
        <v>68.430000000000007</v>
      </c>
      <c r="CD4225" s="178" t="s">
        <v>3382</v>
      </c>
      <c r="CE4225" s="177" t="s">
        <v>270</v>
      </c>
      <c r="CF4225" s="177" t="s">
        <v>1561</v>
      </c>
      <c r="CG4225" s="83" t="s">
        <v>89</v>
      </c>
      <c r="CH4225" s="57"/>
      <c r="CV4225" s="51"/>
      <c r="CW4225" s="51"/>
      <c r="CX4225" s="51"/>
      <c r="CY4225" s="51"/>
      <c r="CZ4225" s="51"/>
      <c r="DA4225" s="51"/>
      <c r="DB4225" s="51"/>
      <c r="DC4225" s="51"/>
      <c r="DD4225" s="51"/>
    </row>
    <row r="4226" spans="73:108" ht="15" x14ac:dyDescent="0.25">
      <c r="BU4226" s="91"/>
      <c r="BV4226" s="177">
        <v>2010</v>
      </c>
      <c r="BW4226" s="177">
        <v>2</v>
      </c>
      <c r="BX4226" s="177" t="s">
        <v>269</v>
      </c>
      <c r="BY4226" s="177" t="s">
        <v>262</v>
      </c>
      <c r="BZ4226" s="177" t="s">
        <v>277</v>
      </c>
      <c r="CA4226" s="177">
        <v>7</v>
      </c>
      <c r="CB4226" s="177" t="s">
        <v>264</v>
      </c>
      <c r="CC4226" s="122">
        <v>28.17</v>
      </c>
      <c r="CD4226" s="178" t="s">
        <v>3383</v>
      </c>
      <c r="CE4226" s="177" t="s">
        <v>270</v>
      </c>
      <c r="CF4226" s="177" t="s">
        <v>1563</v>
      </c>
      <c r="CG4226" s="83" t="s">
        <v>89</v>
      </c>
      <c r="CH4226" s="57"/>
      <c r="CV4226" s="51"/>
      <c r="CW4226" s="51"/>
      <c r="CX4226" s="51"/>
      <c r="CY4226" s="51"/>
      <c r="CZ4226" s="51"/>
      <c r="DA4226" s="51"/>
      <c r="DB4226" s="51"/>
      <c r="DC4226" s="51"/>
      <c r="DD4226" s="51"/>
    </row>
    <row r="4227" spans="73:108" ht="15" x14ac:dyDescent="0.25">
      <c r="BU4227" s="91"/>
      <c r="BV4227" s="177">
        <v>2010</v>
      </c>
      <c r="BW4227" s="177">
        <v>2</v>
      </c>
      <c r="BX4227" s="177" t="s">
        <v>269</v>
      </c>
      <c r="BY4227" s="177" t="s">
        <v>262</v>
      </c>
      <c r="BZ4227" s="177" t="s">
        <v>277</v>
      </c>
      <c r="CA4227" s="177">
        <v>7</v>
      </c>
      <c r="CB4227" s="177" t="s">
        <v>264</v>
      </c>
      <c r="CC4227" s="122">
        <v>142.57</v>
      </c>
      <c r="CD4227" s="178" t="s">
        <v>3384</v>
      </c>
      <c r="CE4227" s="177" t="s">
        <v>270</v>
      </c>
      <c r="CF4227" s="177" t="s">
        <v>1564</v>
      </c>
      <c r="CG4227" s="83" t="s">
        <v>89</v>
      </c>
      <c r="CH4227" s="57"/>
      <c r="CV4227" s="51"/>
      <c r="CW4227" s="51"/>
      <c r="CX4227" s="51"/>
      <c r="CY4227" s="51"/>
      <c r="CZ4227" s="51"/>
      <c r="DA4227" s="51"/>
      <c r="DB4227" s="51"/>
      <c r="DC4227" s="51"/>
      <c r="DD4227" s="51"/>
    </row>
    <row r="4228" spans="73:108" ht="15" x14ac:dyDescent="0.25">
      <c r="BU4228" s="91"/>
      <c r="BV4228" s="177">
        <v>2010</v>
      </c>
      <c r="BW4228" s="177">
        <v>3</v>
      </c>
      <c r="BX4228" s="177" t="s">
        <v>269</v>
      </c>
      <c r="BY4228" s="177" t="s">
        <v>262</v>
      </c>
      <c r="BZ4228" s="177" t="s">
        <v>277</v>
      </c>
      <c r="CA4228" s="177">
        <v>3</v>
      </c>
      <c r="CB4228" s="177" t="s">
        <v>264</v>
      </c>
      <c r="CC4228" s="122">
        <v>5852.78</v>
      </c>
      <c r="CD4228" s="178" t="s">
        <v>3388</v>
      </c>
      <c r="CE4228" s="177" t="s">
        <v>270</v>
      </c>
      <c r="CF4228" s="177" t="s">
        <v>1570</v>
      </c>
      <c r="CG4228" s="83" t="s">
        <v>9</v>
      </c>
      <c r="CH4228" s="57"/>
      <c r="CV4228" s="51"/>
      <c r="CW4228" s="51"/>
      <c r="CX4228" s="51"/>
      <c r="CY4228" s="51"/>
      <c r="CZ4228" s="51"/>
      <c r="DA4228" s="51"/>
      <c r="DB4228" s="51"/>
      <c r="DC4228" s="51"/>
      <c r="DD4228" s="51"/>
    </row>
    <row r="4229" spans="73:108" ht="15" x14ac:dyDescent="0.25">
      <c r="BU4229" s="91"/>
      <c r="BV4229" s="177">
        <v>2010</v>
      </c>
      <c r="BW4229" s="177">
        <v>3</v>
      </c>
      <c r="BX4229" s="177" t="s">
        <v>269</v>
      </c>
      <c r="BY4229" s="177" t="s">
        <v>262</v>
      </c>
      <c r="BZ4229" s="177" t="s">
        <v>277</v>
      </c>
      <c r="CA4229" s="177">
        <v>3</v>
      </c>
      <c r="CB4229" s="177" t="s">
        <v>264</v>
      </c>
      <c r="CC4229" s="122">
        <v>5653.71</v>
      </c>
      <c r="CD4229" s="178" t="s">
        <v>3389</v>
      </c>
      <c r="CE4229" s="177" t="s">
        <v>270</v>
      </c>
      <c r="CF4229" s="177" t="s">
        <v>1566</v>
      </c>
      <c r="CG4229" s="83" t="s">
        <v>9</v>
      </c>
      <c r="CH4229" s="57"/>
      <c r="CV4229" s="51"/>
      <c r="CW4229" s="51"/>
      <c r="CX4229" s="51"/>
      <c r="CY4229" s="51"/>
      <c r="CZ4229" s="51"/>
      <c r="DA4229" s="51"/>
      <c r="DB4229" s="51"/>
      <c r="DC4229" s="51"/>
      <c r="DD4229" s="51"/>
    </row>
    <row r="4230" spans="73:108" ht="15" x14ac:dyDescent="0.25">
      <c r="BU4230" s="91"/>
      <c r="BV4230" s="177">
        <v>2010</v>
      </c>
      <c r="BW4230" s="177">
        <v>3</v>
      </c>
      <c r="BX4230" s="177" t="s">
        <v>269</v>
      </c>
      <c r="BY4230" s="177" t="s">
        <v>262</v>
      </c>
      <c r="BZ4230" s="177" t="s">
        <v>277</v>
      </c>
      <c r="CA4230" s="177">
        <v>3</v>
      </c>
      <c r="CB4230" s="177" t="s">
        <v>264</v>
      </c>
      <c r="CC4230" s="122">
        <v>1747.32</v>
      </c>
      <c r="CD4230" s="178" t="s">
        <v>3390</v>
      </c>
      <c r="CE4230" s="177" t="s">
        <v>270</v>
      </c>
      <c r="CF4230" s="177" t="s">
        <v>1575</v>
      </c>
      <c r="CG4230" s="83" t="s">
        <v>9</v>
      </c>
      <c r="CH4230" s="57"/>
      <c r="CV4230" s="51"/>
      <c r="CW4230" s="51"/>
      <c r="CX4230" s="51"/>
      <c r="CY4230" s="51"/>
      <c r="CZ4230" s="51"/>
      <c r="DA4230" s="51"/>
      <c r="DB4230" s="51"/>
      <c r="DC4230" s="51"/>
      <c r="DD4230" s="51"/>
    </row>
    <row r="4231" spans="73:108" ht="15" x14ac:dyDescent="0.25">
      <c r="BU4231" s="91"/>
      <c r="BV4231" s="177">
        <v>2010</v>
      </c>
      <c r="BW4231" s="177">
        <v>3</v>
      </c>
      <c r="BX4231" s="177" t="s">
        <v>269</v>
      </c>
      <c r="BY4231" s="177" t="s">
        <v>262</v>
      </c>
      <c r="BZ4231" s="177" t="s">
        <v>277</v>
      </c>
      <c r="CA4231" s="177">
        <v>3</v>
      </c>
      <c r="CB4231" s="177" t="s">
        <v>264</v>
      </c>
      <c r="CC4231" s="122">
        <v>4675.8599999999997</v>
      </c>
      <c r="CD4231" s="178" t="s">
        <v>3391</v>
      </c>
      <c r="CE4231" s="177" t="s">
        <v>270</v>
      </c>
      <c r="CF4231" s="177" t="s">
        <v>1568</v>
      </c>
      <c r="CG4231" s="83" t="s">
        <v>9</v>
      </c>
      <c r="CH4231" s="57"/>
      <c r="CV4231" s="51"/>
      <c r="CW4231" s="51"/>
      <c r="CX4231" s="51"/>
      <c r="CY4231" s="51"/>
      <c r="CZ4231" s="51"/>
      <c r="DA4231" s="51"/>
      <c r="DB4231" s="51"/>
      <c r="DC4231" s="51"/>
      <c r="DD4231" s="51"/>
    </row>
    <row r="4232" spans="73:108" ht="15" x14ac:dyDescent="0.25">
      <c r="BU4232" s="91"/>
      <c r="BV4232" s="177">
        <v>2010</v>
      </c>
      <c r="BW4232" s="177">
        <v>3</v>
      </c>
      <c r="BX4232" s="177" t="s">
        <v>269</v>
      </c>
      <c r="BY4232" s="177" t="s">
        <v>262</v>
      </c>
      <c r="BZ4232" s="177" t="s">
        <v>277</v>
      </c>
      <c r="CA4232" s="177">
        <v>3</v>
      </c>
      <c r="CB4232" s="177" t="s">
        <v>264</v>
      </c>
      <c r="CC4232" s="122">
        <v>12000</v>
      </c>
      <c r="CD4232" s="178" t="s">
        <v>3392</v>
      </c>
      <c r="CE4232" s="177" t="s">
        <v>270</v>
      </c>
      <c r="CF4232" s="177" t="s">
        <v>1565</v>
      </c>
      <c r="CG4232" s="83" t="s">
        <v>9</v>
      </c>
      <c r="CH4232" s="57"/>
      <c r="CV4232" s="51"/>
      <c r="CW4232" s="51"/>
      <c r="CX4232" s="51"/>
      <c r="CY4232" s="51"/>
      <c r="CZ4232" s="51"/>
      <c r="DA4232" s="51"/>
      <c r="DB4232" s="51"/>
      <c r="DC4232" s="51"/>
      <c r="DD4232" s="51"/>
    </row>
    <row r="4233" spans="73:108" ht="15" x14ac:dyDescent="0.25">
      <c r="BU4233" s="91"/>
      <c r="BV4233" s="177">
        <v>2010</v>
      </c>
      <c r="BW4233" s="177">
        <v>3</v>
      </c>
      <c r="BX4233" s="177" t="s">
        <v>269</v>
      </c>
      <c r="BY4233" s="177" t="s">
        <v>262</v>
      </c>
      <c r="BZ4233" s="177" t="s">
        <v>277</v>
      </c>
      <c r="CA4233" s="177">
        <v>3</v>
      </c>
      <c r="CB4233" s="177" t="s">
        <v>264</v>
      </c>
      <c r="CC4233" s="122">
        <v>5514.2</v>
      </c>
      <c r="CD4233" s="178" t="s">
        <v>3393</v>
      </c>
      <c r="CE4233" s="177" t="s">
        <v>270</v>
      </c>
      <c r="CF4233" s="177" t="s">
        <v>1571</v>
      </c>
      <c r="CG4233" s="83" t="s">
        <v>9</v>
      </c>
      <c r="CH4233" s="57"/>
      <c r="CV4233" s="51"/>
      <c r="CW4233" s="51"/>
      <c r="CX4233" s="51"/>
      <c r="CY4233" s="51"/>
      <c r="CZ4233" s="51"/>
      <c r="DA4233" s="51"/>
      <c r="DB4233" s="51"/>
      <c r="DC4233" s="51"/>
      <c r="DD4233" s="51"/>
    </row>
    <row r="4234" spans="73:108" ht="15" x14ac:dyDescent="0.25">
      <c r="BU4234" s="91"/>
      <c r="BV4234" s="177">
        <v>2010</v>
      </c>
      <c r="BW4234" s="177">
        <v>3</v>
      </c>
      <c r="BX4234" s="177" t="s">
        <v>269</v>
      </c>
      <c r="BY4234" s="177" t="s">
        <v>262</v>
      </c>
      <c r="BZ4234" s="177" t="s">
        <v>277</v>
      </c>
      <c r="CA4234" s="177">
        <v>3</v>
      </c>
      <c r="CB4234" s="177" t="s">
        <v>264</v>
      </c>
      <c r="CC4234" s="122">
        <v>950</v>
      </c>
      <c r="CD4234" s="178" t="s">
        <v>3394</v>
      </c>
      <c r="CE4234" s="177" t="s">
        <v>270</v>
      </c>
      <c r="CF4234" s="177" t="s">
        <v>1569</v>
      </c>
      <c r="CG4234" s="83" t="s">
        <v>9</v>
      </c>
      <c r="CH4234" s="57"/>
      <c r="CV4234" s="51"/>
      <c r="CW4234" s="51"/>
      <c r="CX4234" s="51"/>
      <c r="CY4234" s="51"/>
      <c r="CZ4234" s="51"/>
      <c r="DA4234" s="51"/>
      <c r="DB4234" s="51"/>
      <c r="DC4234" s="51"/>
      <c r="DD4234" s="51"/>
    </row>
    <row r="4235" spans="73:108" ht="15" x14ac:dyDescent="0.25">
      <c r="BU4235" s="91"/>
      <c r="BV4235" s="177">
        <v>2010</v>
      </c>
      <c r="BW4235" s="177">
        <v>3</v>
      </c>
      <c r="BX4235" s="177" t="s">
        <v>269</v>
      </c>
      <c r="BY4235" s="177" t="s">
        <v>262</v>
      </c>
      <c r="BZ4235" s="177" t="s">
        <v>277</v>
      </c>
      <c r="CA4235" s="177">
        <v>3</v>
      </c>
      <c r="CB4235" s="177" t="s">
        <v>264</v>
      </c>
      <c r="CC4235" s="122">
        <v>1930.85</v>
      </c>
      <c r="CD4235" s="178" t="s">
        <v>3395</v>
      </c>
      <c r="CE4235" s="177" t="s">
        <v>270</v>
      </c>
      <c r="CF4235" s="177" t="s">
        <v>1576</v>
      </c>
      <c r="CG4235" s="83" t="s">
        <v>9</v>
      </c>
      <c r="CH4235" s="57"/>
      <c r="CV4235" s="51"/>
      <c r="CW4235" s="51"/>
      <c r="CX4235" s="51"/>
      <c r="CY4235" s="51"/>
      <c r="CZ4235" s="51"/>
      <c r="DA4235" s="51"/>
      <c r="DB4235" s="51"/>
      <c r="DC4235" s="51"/>
      <c r="DD4235" s="51"/>
    </row>
    <row r="4236" spans="73:108" ht="15" x14ac:dyDescent="0.25">
      <c r="BU4236" s="91"/>
      <c r="BV4236" s="177">
        <v>2010</v>
      </c>
      <c r="BW4236" s="177">
        <v>3</v>
      </c>
      <c r="BX4236" s="177" t="s">
        <v>269</v>
      </c>
      <c r="BY4236" s="177" t="s">
        <v>262</v>
      </c>
      <c r="BZ4236" s="177" t="s">
        <v>277</v>
      </c>
      <c r="CA4236" s="177">
        <v>3</v>
      </c>
      <c r="CB4236" s="177" t="s">
        <v>264</v>
      </c>
      <c r="CC4236" s="122">
        <v>9830.44</v>
      </c>
      <c r="CD4236" s="178" t="s">
        <v>3396</v>
      </c>
      <c r="CE4236" s="177" t="s">
        <v>270</v>
      </c>
      <c r="CF4236" s="177" t="s">
        <v>1567</v>
      </c>
      <c r="CG4236" s="83" t="s">
        <v>9</v>
      </c>
      <c r="CH4236" s="57"/>
      <c r="CV4236" s="51"/>
      <c r="CW4236" s="51"/>
      <c r="CX4236" s="51"/>
      <c r="CY4236" s="51"/>
      <c r="CZ4236" s="51"/>
      <c r="DA4236" s="51"/>
      <c r="DB4236" s="51"/>
      <c r="DC4236" s="51"/>
      <c r="DD4236" s="51"/>
    </row>
    <row r="4237" spans="73:108" ht="15" x14ac:dyDescent="0.25">
      <c r="BU4237" s="91"/>
      <c r="BV4237" s="177">
        <v>2010</v>
      </c>
      <c r="BW4237" s="177">
        <v>3</v>
      </c>
      <c r="BX4237" s="177" t="s">
        <v>269</v>
      </c>
      <c r="BY4237" s="177" t="s">
        <v>262</v>
      </c>
      <c r="BZ4237" s="177" t="s">
        <v>277</v>
      </c>
      <c r="CA4237" s="177">
        <v>3</v>
      </c>
      <c r="CB4237" s="177" t="s">
        <v>264</v>
      </c>
      <c r="CC4237" s="122">
        <v>8003.89</v>
      </c>
      <c r="CD4237" s="178" t="s">
        <v>3397</v>
      </c>
      <c r="CE4237" s="177" t="s">
        <v>270</v>
      </c>
      <c r="CF4237" s="177" t="s">
        <v>1573</v>
      </c>
      <c r="CG4237" s="83" t="s">
        <v>9</v>
      </c>
      <c r="CH4237" s="57"/>
      <c r="CV4237" s="51"/>
      <c r="CW4237" s="51"/>
      <c r="CX4237" s="51"/>
      <c r="CY4237" s="51"/>
      <c r="CZ4237" s="51"/>
      <c r="DA4237" s="51"/>
      <c r="DB4237" s="51"/>
      <c r="DC4237" s="51"/>
      <c r="DD4237" s="51"/>
    </row>
    <row r="4238" spans="73:108" ht="15" x14ac:dyDescent="0.25">
      <c r="BU4238" s="91"/>
      <c r="BV4238" s="177">
        <v>2010</v>
      </c>
      <c r="BW4238" s="177">
        <v>3</v>
      </c>
      <c r="BX4238" s="177" t="s">
        <v>269</v>
      </c>
      <c r="BY4238" s="177" t="s">
        <v>262</v>
      </c>
      <c r="BZ4238" s="177" t="s">
        <v>277</v>
      </c>
      <c r="CA4238" s="177">
        <v>3</v>
      </c>
      <c r="CB4238" s="177" t="s">
        <v>264</v>
      </c>
      <c r="CC4238" s="122">
        <v>4519.67</v>
      </c>
      <c r="CD4238" s="178" t="s">
        <v>3398</v>
      </c>
      <c r="CE4238" s="177" t="s">
        <v>270</v>
      </c>
      <c r="CF4238" s="177" t="s">
        <v>1574</v>
      </c>
      <c r="CG4238" s="83" t="s">
        <v>9</v>
      </c>
      <c r="CH4238" s="57"/>
      <c r="CV4238" s="51"/>
      <c r="CW4238" s="51"/>
      <c r="CX4238" s="51"/>
      <c r="CY4238" s="51"/>
      <c r="CZ4238" s="51"/>
      <c r="DA4238" s="51"/>
      <c r="DB4238" s="51"/>
      <c r="DC4238" s="51"/>
      <c r="DD4238" s="51"/>
    </row>
    <row r="4239" spans="73:108" ht="15" x14ac:dyDescent="0.25">
      <c r="BU4239" s="91"/>
      <c r="BV4239" s="177">
        <v>2010</v>
      </c>
      <c r="BW4239" s="177">
        <v>3</v>
      </c>
      <c r="BX4239" s="177" t="s">
        <v>269</v>
      </c>
      <c r="BY4239" s="177" t="s">
        <v>262</v>
      </c>
      <c r="BZ4239" s="177" t="s">
        <v>277</v>
      </c>
      <c r="CA4239" s="177">
        <v>3</v>
      </c>
      <c r="CB4239" s="177" t="s">
        <v>264</v>
      </c>
      <c r="CC4239" s="122">
        <v>1560</v>
      </c>
      <c r="CD4239" s="178" t="s">
        <v>3399</v>
      </c>
      <c r="CE4239" s="177" t="s">
        <v>270</v>
      </c>
      <c r="CF4239" s="177" t="s">
        <v>1572</v>
      </c>
      <c r="CG4239" s="83" t="s">
        <v>9</v>
      </c>
      <c r="CH4239" s="57"/>
      <c r="CV4239" s="51"/>
      <c r="CW4239" s="51"/>
      <c r="CX4239" s="51"/>
      <c r="CY4239" s="51"/>
      <c r="CZ4239" s="51"/>
      <c r="DA4239" s="51"/>
      <c r="DB4239" s="51"/>
      <c r="DC4239" s="51"/>
      <c r="DD4239" s="51"/>
    </row>
    <row r="4240" spans="73:108" ht="15" x14ac:dyDescent="0.25">
      <c r="BU4240" s="91"/>
      <c r="BV4240" s="177">
        <v>2010</v>
      </c>
      <c r="BW4240" s="177">
        <v>3</v>
      </c>
      <c r="BX4240" s="177" t="s">
        <v>269</v>
      </c>
      <c r="BY4240" s="177" t="s">
        <v>262</v>
      </c>
      <c r="BZ4240" s="177" t="s">
        <v>277</v>
      </c>
      <c r="CA4240" s="177">
        <v>3</v>
      </c>
      <c r="CB4240" s="177" t="s">
        <v>264</v>
      </c>
      <c r="CC4240" s="122">
        <v>1800.1</v>
      </c>
      <c r="CD4240" s="178" t="s">
        <v>3400</v>
      </c>
      <c r="CE4240" s="177" t="s">
        <v>270</v>
      </c>
      <c r="CF4240" s="177" t="s">
        <v>1572</v>
      </c>
      <c r="CG4240" s="83" t="s">
        <v>9</v>
      </c>
      <c r="CH4240" s="57"/>
      <c r="CV4240" s="51"/>
      <c r="CW4240" s="51"/>
      <c r="CX4240" s="51"/>
      <c r="CY4240" s="51"/>
      <c r="CZ4240" s="51"/>
      <c r="DA4240" s="51"/>
      <c r="DB4240" s="51"/>
      <c r="DC4240" s="51"/>
      <c r="DD4240" s="51"/>
    </row>
    <row r="4241" spans="73:108" ht="15" x14ac:dyDescent="0.25">
      <c r="BU4241" s="91"/>
      <c r="BV4241" s="177">
        <v>2010</v>
      </c>
      <c r="BW4241" s="177">
        <v>3</v>
      </c>
      <c r="BX4241" s="177" t="s">
        <v>269</v>
      </c>
      <c r="BY4241" s="177" t="s">
        <v>262</v>
      </c>
      <c r="BZ4241" s="177" t="s">
        <v>277</v>
      </c>
      <c r="CA4241" s="177">
        <v>3</v>
      </c>
      <c r="CB4241" s="177" t="s">
        <v>389</v>
      </c>
      <c r="CC4241" s="122">
        <v>2870.66</v>
      </c>
      <c r="CD4241" s="178" t="s">
        <v>3401</v>
      </c>
      <c r="CE4241" s="177" t="s">
        <v>270</v>
      </c>
      <c r="CF4241" s="177" t="s">
        <v>1578</v>
      </c>
      <c r="CG4241" s="83" t="s">
        <v>9</v>
      </c>
      <c r="CH4241" s="57"/>
      <c r="CV4241" s="51"/>
      <c r="CW4241" s="51"/>
      <c r="CX4241" s="51"/>
      <c r="CY4241" s="51"/>
      <c r="CZ4241" s="51"/>
      <c r="DA4241" s="51"/>
      <c r="DB4241" s="51"/>
      <c r="DC4241" s="51"/>
      <c r="DD4241" s="51"/>
    </row>
    <row r="4242" spans="73:108" ht="15" x14ac:dyDescent="0.25">
      <c r="BU4242" s="91"/>
      <c r="BV4242" s="177">
        <v>2010</v>
      </c>
      <c r="BW4242" s="177">
        <v>3</v>
      </c>
      <c r="BX4242" s="177" t="s">
        <v>269</v>
      </c>
      <c r="BY4242" s="177" t="s">
        <v>262</v>
      </c>
      <c r="BZ4242" s="177" t="s">
        <v>277</v>
      </c>
      <c r="CA4242" s="177">
        <v>3</v>
      </c>
      <c r="CB4242" s="177" t="s">
        <v>389</v>
      </c>
      <c r="CC4242" s="122">
        <v>4036.58</v>
      </c>
      <c r="CD4242" s="178" t="s">
        <v>3402</v>
      </c>
      <c r="CE4242" s="177" t="s">
        <v>270</v>
      </c>
      <c r="CF4242" s="177" t="s">
        <v>1579</v>
      </c>
      <c r="CG4242" s="83" t="s">
        <v>9</v>
      </c>
      <c r="CH4242" s="57"/>
      <c r="CV4242" s="51"/>
      <c r="CW4242" s="51"/>
      <c r="CX4242" s="51"/>
      <c r="CY4242" s="51"/>
      <c r="CZ4242" s="51"/>
      <c r="DA4242" s="51"/>
      <c r="DB4242" s="51"/>
      <c r="DC4242" s="51"/>
      <c r="DD4242" s="51"/>
    </row>
    <row r="4243" spans="73:108" ht="15" x14ac:dyDescent="0.25">
      <c r="BU4243" s="91"/>
      <c r="BV4243" s="177">
        <v>2010</v>
      </c>
      <c r="BW4243" s="177">
        <v>3</v>
      </c>
      <c r="BX4243" s="177" t="s">
        <v>269</v>
      </c>
      <c r="BY4243" s="177" t="s">
        <v>262</v>
      </c>
      <c r="BZ4243" s="177" t="s">
        <v>277</v>
      </c>
      <c r="CA4243" s="177">
        <v>3</v>
      </c>
      <c r="CB4243" s="177" t="s">
        <v>389</v>
      </c>
      <c r="CC4243" s="122">
        <v>2049.58</v>
      </c>
      <c r="CD4243" s="178" t="s">
        <v>3403</v>
      </c>
      <c r="CE4243" s="177" t="s">
        <v>270</v>
      </c>
      <c r="CF4243" s="177" t="s">
        <v>1577</v>
      </c>
      <c r="CG4243" s="83" t="s">
        <v>9</v>
      </c>
      <c r="CH4243" s="57"/>
      <c r="CV4243" s="51"/>
      <c r="CW4243" s="51"/>
      <c r="CX4243" s="51"/>
      <c r="CY4243" s="51"/>
      <c r="CZ4243" s="51"/>
      <c r="DA4243" s="51"/>
      <c r="DB4243" s="51"/>
      <c r="DC4243" s="51"/>
      <c r="DD4243" s="51"/>
    </row>
    <row r="4244" spans="73:108" ht="15" x14ac:dyDescent="0.25">
      <c r="BU4244" s="91"/>
      <c r="BV4244" s="177">
        <v>2010</v>
      </c>
      <c r="BW4244" s="177">
        <v>3</v>
      </c>
      <c r="BX4244" s="177" t="s">
        <v>269</v>
      </c>
      <c r="BY4244" s="177" t="s">
        <v>262</v>
      </c>
      <c r="BZ4244" s="177" t="s">
        <v>277</v>
      </c>
      <c r="CA4244" s="177">
        <v>7</v>
      </c>
      <c r="CB4244" s="177" t="s">
        <v>264</v>
      </c>
      <c r="CC4244" s="122">
        <v>179.25</v>
      </c>
      <c r="CD4244" s="178" t="s">
        <v>3410</v>
      </c>
      <c r="CE4244" s="177" t="s">
        <v>270</v>
      </c>
      <c r="CF4244" s="177" t="s">
        <v>1587</v>
      </c>
      <c r="CG4244" s="83" t="s">
        <v>89</v>
      </c>
      <c r="CH4244" s="57"/>
      <c r="CV4244" s="51"/>
      <c r="CW4244" s="51"/>
      <c r="CX4244" s="51"/>
      <c r="CY4244" s="51"/>
      <c r="CZ4244" s="51"/>
      <c r="DA4244" s="51"/>
      <c r="DB4244" s="51"/>
      <c r="DC4244" s="51"/>
      <c r="DD4244" s="51"/>
    </row>
    <row r="4245" spans="73:108" ht="15" x14ac:dyDescent="0.25">
      <c r="BU4245" s="91"/>
      <c r="BV4245" s="177">
        <v>2010</v>
      </c>
      <c r="BW4245" s="177">
        <v>3</v>
      </c>
      <c r="BX4245" s="177" t="s">
        <v>269</v>
      </c>
      <c r="BY4245" s="177" t="s">
        <v>262</v>
      </c>
      <c r="BZ4245" s="177" t="s">
        <v>277</v>
      </c>
      <c r="CA4245" s="177">
        <v>7</v>
      </c>
      <c r="CB4245" s="177" t="s">
        <v>264</v>
      </c>
      <c r="CC4245" s="122">
        <v>200.73</v>
      </c>
      <c r="CD4245" s="178" t="s">
        <v>3411</v>
      </c>
      <c r="CE4245" s="177" t="s">
        <v>270</v>
      </c>
      <c r="CF4245" s="177" t="s">
        <v>1588</v>
      </c>
      <c r="CG4245" s="83" t="s">
        <v>89</v>
      </c>
      <c r="CH4245" s="57"/>
      <c r="CV4245" s="51"/>
      <c r="CW4245" s="51"/>
      <c r="CX4245" s="51"/>
      <c r="CY4245" s="51"/>
      <c r="CZ4245" s="51"/>
      <c r="DA4245" s="51"/>
      <c r="DB4245" s="51"/>
      <c r="DC4245" s="51"/>
      <c r="DD4245" s="51"/>
    </row>
    <row r="4246" spans="73:108" ht="15" x14ac:dyDescent="0.25">
      <c r="BU4246" s="91"/>
      <c r="BV4246" s="177">
        <v>2010</v>
      </c>
      <c r="BW4246" s="177">
        <v>3</v>
      </c>
      <c r="BX4246" s="177" t="s">
        <v>269</v>
      </c>
      <c r="BY4246" s="177" t="s">
        <v>262</v>
      </c>
      <c r="BZ4246" s="177" t="s">
        <v>277</v>
      </c>
      <c r="CA4246" s="177">
        <v>7</v>
      </c>
      <c r="CB4246" s="177" t="s">
        <v>264</v>
      </c>
      <c r="CC4246" s="122">
        <v>68.010000000000005</v>
      </c>
      <c r="CD4246" s="178" t="s">
        <v>3412</v>
      </c>
      <c r="CE4246" s="177" t="s">
        <v>270</v>
      </c>
      <c r="CF4246" s="177" t="s">
        <v>1589</v>
      </c>
      <c r="CG4246" s="83" t="s">
        <v>89</v>
      </c>
      <c r="CH4246" s="57"/>
      <c r="CV4246" s="51"/>
      <c r="CW4246" s="51"/>
      <c r="CX4246" s="51"/>
      <c r="CY4246" s="51"/>
      <c r="CZ4246" s="51"/>
      <c r="DA4246" s="51"/>
      <c r="DB4246" s="51"/>
      <c r="DC4246" s="51"/>
      <c r="DD4246" s="51"/>
    </row>
    <row r="4247" spans="73:108" ht="15" x14ac:dyDescent="0.25">
      <c r="BU4247" s="91"/>
      <c r="BV4247" s="177">
        <v>2010</v>
      </c>
      <c r="BW4247" s="177">
        <v>3</v>
      </c>
      <c r="BX4247" s="177" t="s">
        <v>269</v>
      </c>
      <c r="BY4247" s="177" t="s">
        <v>262</v>
      </c>
      <c r="BZ4247" s="177" t="s">
        <v>277</v>
      </c>
      <c r="CA4247" s="177">
        <v>7</v>
      </c>
      <c r="CB4247" s="177" t="s">
        <v>264</v>
      </c>
      <c r="CC4247" s="122">
        <v>1522.61</v>
      </c>
      <c r="CD4247" s="178" t="s">
        <v>3413</v>
      </c>
      <c r="CE4247" s="177" t="s">
        <v>270</v>
      </c>
      <c r="CF4247" s="177" t="s">
        <v>1590</v>
      </c>
      <c r="CG4247" s="83" t="s">
        <v>89</v>
      </c>
      <c r="CH4247" s="57"/>
      <c r="CV4247" s="51"/>
      <c r="CW4247" s="51"/>
      <c r="CX4247" s="51"/>
      <c r="CY4247" s="51"/>
      <c r="CZ4247" s="51"/>
      <c r="DA4247" s="51"/>
      <c r="DB4247" s="51"/>
      <c r="DC4247" s="51"/>
      <c r="DD4247" s="51"/>
    </row>
    <row r="4248" spans="73:108" ht="15" x14ac:dyDescent="0.25">
      <c r="BU4248" s="91"/>
      <c r="BV4248" s="177">
        <v>2010</v>
      </c>
      <c r="BW4248" s="177">
        <v>4</v>
      </c>
      <c r="BX4248" s="177" t="s">
        <v>269</v>
      </c>
      <c r="BY4248" s="177" t="s">
        <v>262</v>
      </c>
      <c r="BZ4248" s="177" t="s">
        <v>277</v>
      </c>
      <c r="CA4248" s="177">
        <v>3</v>
      </c>
      <c r="CB4248" s="177" t="s">
        <v>264</v>
      </c>
      <c r="CC4248" s="122">
        <v>637.76</v>
      </c>
      <c r="CD4248" s="178" t="s">
        <v>3418</v>
      </c>
      <c r="CE4248" s="177" t="s">
        <v>270</v>
      </c>
      <c r="CF4248" s="177" t="s">
        <v>1599</v>
      </c>
      <c r="CG4248" s="83" t="s">
        <v>9</v>
      </c>
      <c r="CH4248" s="57"/>
      <c r="CV4248" s="51"/>
      <c r="CW4248" s="51"/>
      <c r="CX4248" s="51"/>
      <c r="CY4248" s="51"/>
      <c r="CZ4248" s="51"/>
      <c r="DA4248" s="51"/>
      <c r="DB4248" s="51"/>
      <c r="DC4248" s="51"/>
      <c r="DD4248" s="51"/>
    </row>
    <row r="4249" spans="73:108" ht="15" x14ac:dyDescent="0.25">
      <c r="BU4249" s="91"/>
      <c r="BV4249" s="177">
        <v>2010</v>
      </c>
      <c r="BW4249" s="177">
        <v>4</v>
      </c>
      <c r="BX4249" s="177" t="s">
        <v>269</v>
      </c>
      <c r="BY4249" s="177" t="s">
        <v>262</v>
      </c>
      <c r="BZ4249" s="177" t="s">
        <v>277</v>
      </c>
      <c r="CA4249" s="177">
        <v>3</v>
      </c>
      <c r="CB4249" s="177" t="s">
        <v>264</v>
      </c>
      <c r="CC4249" s="122">
        <v>205.98</v>
      </c>
      <c r="CD4249" s="178" t="s">
        <v>3419</v>
      </c>
      <c r="CE4249" s="177" t="s">
        <v>270</v>
      </c>
      <c r="CF4249" s="177" t="s">
        <v>1602</v>
      </c>
      <c r="CG4249" s="83" t="s">
        <v>9</v>
      </c>
      <c r="CH4249" s="57"/>
      <c r="CV4249" s="51"/>
      <c r="CW4249" s="51"/>
      <c r="CX4249" s="51"/>
      <c r="CY4249" s="51"/>
      <c r="CZ4249" s="51"/>
      <c r="DA4249" s="51"/>
      <c r="DB4249" s="51"/>
      <c r="DC4249" s="51"/>
      <c r="DD4249" s="51"/>
    </row>
    <row r="4250" spans="73:108" ht="15" x14ac:dyDescent="0.25">
      <c r="BU4250" s="91"/>
      <c r="BV4250" s="177">
        <v>2010</v>
      </c>
      <c r="BW4250" s="177">
        <v>4</v>
      </c>
      <c r="BX4250" s="177" t="s">
        <v>269</v>
      </c>
      <c r="BY4250" s="177" t="s">
        <v>262</v>
      </c>
      <c r="BZ4250" s="177" t="s">
        <v>277</v>
      </c>
      <c r="CA4250" s="177">
        <v>3</v>
      </c>
      <c r="CB4250" s="177" t="s">
        <v>264</v>
      </c>
      <c r="CC4250" s="122">
        <v>4003.32</v>
      </c>
      <c r="CD4250" s="178" t="s">
        <v>3420</v>
      </c>
      <c r="CE4250" s="177" t="s">
        <v>270</v>
      </c>
      <c r="CF4250" s="177" t="s">
        <v>1608</v>
      </c>
      <c r="CG4250" s="83" t="s">
        <v>9</v>
      </c>
      <c r="CH4250" s="57"/>
      <c r="CV4250" s="51"/>
      <c r="CW4250" s="51"/>
      <c r="CX4250" s="51"/>
      <c r="CY4250" s="51"/>
      <c r="CZ4250" s="51"/>
      <c r="DA4250" s="51"/>
      <c r="DB4250" s="51"/>
      <c r="DC4250" s="51"/>
      <c r="DD4250" s="51"/>
    </row>
    <row r="4251" spans="73:108" ht="15" x14ac:dyDescent="0.25">
      <c r="BU4251" s="91"/>
      <c r="BV4251" s="177">
        <v>2010</v>
      </c>
      <c r="BW4251" s="177">
        <v>4</v>
      </c>
      <c r="BX4251" s="177" t="s">
        <v>269</v>
      </c>
      <c r="BY4251" s="177" t="s">
        <v>262</v>
      </c>
      <c r="BZ4251" s="177" t="s">
        <v>277</v>
      </c>
      <c r="CA4251" s="177">
        <v>3</v>
      </c>
      <c r="CB4251" s="177" t="s">
        <v>264</v>
      </c>
      <c r="CC4251" s="122">
        <v>6606.08</v>
      </c>
      <c r="CD4251" s="178" t="s">
        <v>3421</v>
      </c>
      <c r="CE4251" s="177" t="s">
        <v>270</v>
      </c>
      <c r="CF4251" s="177" t="s">
        <v>1606</v>
      </c>
      <c r="CG4251" s="83" t="s">
        <v>9</v>
      </c>
      <c r="CH4251" s="57"/>
      <c r="CV4251" s="51"/>
      <c r="CW4251" s="51"/>
      <c r="CX4251" s="51"/>
      <c r="CY4251" s="51"/>
      <c r="CZ4251" s="51"/>
      <c r="DA4251" s="51"/>
      <c r="DB4251" s="51"/>
      <c r="DC4251" s="51"/>
      <c r="DD4251" s="51"/>
    </row>
    <row r="4252" spans="73:108" ht="15" x14ac:dyDescent="0.25">
      <c r="BU4252" s="91"/>
      <c r="BV4252" s="177">
        <v>2010</v>
      </c>
      <c r="BW4252" s="177">
        <v>4</v>
      </c>
      <c r="BX4252" s="177" t="s">
        <v>269</v>
      </c>
      <c r="BY4252" s="177" t="s">
        <v>262</v>
      </c>
      <c r="BZ4252" s="177" t="s">
        <v>277</v>
      </c>
      <c r="CA4252" s="177">
        <v>3</v>
      </c>
      <c r="CB4252" s="177" t="s">
        <v>264</v>
      </c>
      <c r="CC4252" s="122">
        <v>31833.79</v>
      </c>
      <c r="CD4252" s="178" t="s">
        <v>3422</v>
      </c>
      <c r="CE4252" s="177" t="s">
        <v>270</v>
      </c>
      <c r="CF4252" s="177" t="s">
        <v>1600</v>
      </c>
      <c r="CG4252" s="83" t="s">
        <v>9</v>
      </c>
      <c r="CH4252" s="57"/>
      <c r="CV4252" s="51"/>
      <c r="CW4252" s="51"/>
      <c r="CX4252" s="51"/>
      <c r="CY4252" s="51"/>
      <c r="CZ4252" s="51"/>
      <c r="DA4252" s="51"/>
      <c r="DB4252" s="51"/>
      <c r="DC4252" s="51"/>
      <c r="DD4252" s="51"/>
    </row>
    <row r="4253" spans="73:108" ht="15" x14ac:dyDescent="0.25">
      <c r="BU4253" s="91"/>
      <c r="BV4253" s="177">
        <v>2010</v>
      </c>
      <c r="BW4253" s="177">
        <v>4</v>
      </c>
      <c r="BX4253" s="177" t="s">
        <v>269</v>
      </c>
      <c r="BY4253" s="177" t="s">
        <v>262</v>
      </c>
      <c r="BZ4253" s="177" t="s">
        <v>277</v>
      </c>
      <c r="CA4253" s="177">
        <v>3</v>
      </c>
      <c r="CB4253" s="177" t="s">
        <v>264</v>
      </c>
      <c r="CC4253" s="122">
        <v>619.5</v>
      </c>
      <c r="CD4253" s="178" t="s">
        <v>3423</v>
      </c>
      <c r="CE4253" s="177" t="s">
        <v>270</v>
      </c>
      <c r="CF4253" s="177" t="s">
        <v>1601</v>
      </c>
      <c r="CG4253" s="83" t="s">
        <v>9</v>
      </c>
      <c r="CH4253" s="57"/>
      <c r="CV4253" s="51"/>
      <c r="CW4253" s="51"/>
      <c r="CX4253" s="51"/>
      <c r="CY4253" s="51"/>
      <c r="CZ4253" s="51"/>
      <c r="DA4253" s="51"/>
      <c r="DB4253" s="51"/>
      <c r="DC4253" s="51"/>
      <c r="DD4253" s="51"/>
    </row>
    <row r="4254" spans="73:108" ht="15" x14ac:dyDescent="0.25">
      <c r="BU4254" s="91"/>
      <c r="BV4254" s="177">
        <v>2010</v>
      </c>
      <c r="BW4254" s="177">
        <v>4</v>
      </c>
      <c r="BX4254" s="177" t="s">
        <v>269</v>
      </c>
      <c r="BY4254" s="177" t="s">
        <v>262</v>
      </c>
      <c r="BZ4254" s="177" t="s">
        <v>277</v>
      </c>
      <c r="CA4254" s="177">
        <v>3</v>
      </c>
      <c r="CB4254" s="177" t="s">
        <v>264</v>
      </c>
      <c r="CC4254" s="122">
        <v>319.5</v>
      </c>
      <c r="CD4254" s="178" t="s">
        <v>3424</v>
      </c>
      <c r="CE4254" s="177" t="s">
        <v>270</v>
      </c>
      <c r="CF4254" s="177" t="s">
        <v>1603</v>
      </c>
      <c r="CG4254" s="83" t="s">
        <v>9</v>
      </c>
      <c r="CH4254" s="57"/>
      <c r="CV4254" s="51"/>
      <c r="CW4254" s="51"/>
      <c r="CX4254" s="51"/>
      <c r="CY4254" s="51"/>
      <c r="CZ4254" s="51"/>
      <c r="DA4254" s="51"/>
      <c r="DB4254" s="51"/>
      <c r="DC4254" s="51"/>
      <c r="DD4254" s="51"/>
    </row>
    <row r="4255" spans="73:108" ht="15" x14ac:dyDescent="0.25">
      <c r="BU4255" s="91"/>
      <c r="BV4255" s="177">
        <v>2010</v>
      </c>
      <c r="BW4255" s="177">
        <v>4</v>
      </c>
      <c r="BX4255" s="177" t="s">
        <v>269</v>
      </c>
      <c r="BY4255" s="177" t="s">
        <v>262</v>
      </c>
      <c r="BZ4255" s="177" t="s">
        <v>277</v>
      </c>
      <c r="CA4255" s="177">
        <v>3</v>
      </c>
      <c r="CB4255" s="177" t="s">
        <v>264</v>
      </c>
      <c r="CC4255" s="122">
        <v>728.68</v>
      </c>
      <c r="CD4255" s="178" t="s">
        <v>3425</v>
      </c>
      <c r="CE4255" s="177" t="s">
        <v>270</v>
      </c>
      <c r="CF4255" s="177" t="s">
        <v>1607</v>
      </c>
      <c r="CG4255" s="83" t="s">
        <v>9</v>
      </c>
      <c r="CH4255" s="57"/>
      <c r="CV4255" s="51"/>
      <c r="CW4255" s="51"/>
      <c r="CX4255" s="51"/>
      <c r="CY4255" s="51"/>
      <c r="CZ4255" s="51"/>
      <c r="DA4255" s="51"/>
      <c r="DB4255" s="51"/>
      <c r="DC4255" s="51"/>
      <c r="DD4255" s="51"/>
    </row>
    <row r="4256" spans="73:108" ht="15" x14ac:dyDescent="0.25">
      <c r="BU4256" s="91"/>
      <c r="BV4256" s="177">
        <v>2010</v>
      </c>
      <c r="BW4256" s="177">
        <v>4</v>
      </c>
      <c r="BX4256" s="177" t="s">
        <v>269</v>
      </c>
      <c r="BY4256" s="177" t="s">
        <v>262</v>
      </c>
      <c r="BZ4256" s="177" t="s">
        <v>277</v>
      </c>
      <c r="CA4256" s="177">
        <v>3</v>
      </c>
      <c r="CB4256" s="177" t="s">
        <v>264</v>
      </c>
      <c r="CC4256" s="122">
        <v>1978.16</v>
      </c>
      <c r="CD4256" s="178" t="s">
        <v>3426</v>
      </c>
      <c r="CE4256" s="177" t="s">
        <v>270</v>
      </c>
      <c r="CF4256" s="177" t="s">
        <v>1598</v>
      </c>
      <c r="CG4256" s="83" t="s">
        <v>9</v>
      </c>
      <c r="CH4256" s="57"/>
      <c r="CV4256" s="51"/>
      <c r="CW4256" s="51"/>
      <c r="CX4256" s="51"/>
      <c r="CY4256" s="51"/>
      <c r="CZ4256" s="51"/>
      <c r="DA4256" s="51"/>
      <c r="DB4256" s="51"/>
      <c r="DC4256" s="51"/>
      <c r="DD4256" s="51"/>
    </row>
    <row r="4257" spans="73:108" ht="15" x14ac:dyDescent="0.25">
      <c r="BU4257" s="91"/>
      <c r="BV4257" s="177">
        <v>2010</v>
      </c>
      <c r="BW4257" s="177">
        <v>4</v>
      </c>
      <c r="BX4257" s="177" t="s">
        <v>269</v>
      </c>
      <c r="BY4257" s="177" t="s">
        <v>262</v>
      </c>
      <c r="BZ4257" s="177" t="s">
        <v>277</v>
      </c>
      <c r="CA4257" s="177">
        <v>3</v>
      </c>
      <c r="CB4257" s="177" t="s">
        <v>264</v>
      </c>
      <c r="CC4257" s="122">
        <v>2738.48</v>
      </c>
      <c r="CD4257" s="178" t="s">
        <v>3427</v>
      </c>
      <c r="CE4257" s="177" t="s">
        <v>270</v>
      </c>
      <c r="CF4257" s="177" t="s">
        <v>1597</v>
      </c>
      <c r="CG4257" s="83" t="s">
        <v>9</v>
      </c>
      <c r="CH4257" s="57"/>
      <c r="CV4257" s="51"/>
      <c r="CW4257" s="51"/>
      <c r="CX4257" s="51"/>
      <c r="CY4257" s="51"/>
      <c r="CZ4257" s="51"/>
      <c r="DA4257" s="51"/>
      <c r="DB4257" s="51"/>
      <c r="DC4257" s="51"/>
      <c r="DD4257" s="51"/>
    </row>
    <row r="4258" spans="73:108" ht="15" x14ac:dyDescent="0.25">
      <c r="BU4258" s="91"/>
      <c r="BV4258" s="177">
        <v>2010</v>
      </c>
      <c r="BW4258" s="177">
        <v>4</v>
      </c>
      <c r="BX4258" s="177" t="s">
        <v>269</v>
      </c>
      <c r="BY4258" s="177" t="s">
        <v>262</v>
      </c>
      <c r="BZ4258" s="177" t="s">
        <v>277</v>
      </c>
      <c r="CA4258" s="177">
        <v>3</v>
      </c>
      <c r="CB4258" s="177" t="s">
        <v>264</v>
      </c>
      <c r="CC4258" s="122">
        <v>7992.86</v>
      </c>
      <c r="CD4258" s="178" t="s">
        <v>3428</v>
      </c>
      <c r="CE4258" s="177" t="s">
        <v>270</v>
      </c>
      <c r="CF4258" s="177" t="s">
        <v>1604</v>
      </c>
      <c r="CG4258" s="83" t="s">
        <v>9</v>
      </c>
      <c r="CH4258" s="57"/>
      <c r="CV4258" s="51"/>
      <c r="CW4258" s="51"/>
      <c r="CX4258" s="51"/>
      <c r="CY4258" s="51"/>
      <c r="CZ4258" s="51"/>
      <c r="DA4258" s="51"/>
      <c r="DB4258" s="51"/>
      <c r="DC4258" s="51"/>
      <c r="DD4258" s="51"/>
    </row>
    <row r="4259" spans="73:108" ht="15" x14ac:dyDescent="0.25">
      <c r="BU4259" s="91"/>
      <c r="BV4259" s="177">
        <v>2010</v>
      </c>
      <c r="BW4259" s="177">
        <v>4</v>
      </c>
      <c r="BX4259" s="177" t="s">
        <v>269</v>
      </c>
      <c r="BY4259" s="177" t="s">
        <v>262</v>
      </c>
      <c r="BZ4259" s="177" t="s">
        <v>277</v>
      </c>
      <c r="CA4259" s="177">
        <v>3</v>
      </c>
      <c r="CB4259" s="177" t="s">
        <v>264</v>
      </c>
      <c r="CC4259" s="122">
        <v>3384.03</v>
      </c>
      <c r="CD4259" s="178" t="s">
        <v>3429</v>
      </c>
      <c r="CE4259" s="177" t="s">
        <v>270</v>
      </c>
      <c r="CF4259" s="177" t="s">
        <v>1605</v>
      </c>
      <c r="CG4259" s="83" t="s">
        <v>9</v>
      </c>
      <c r="CH4259" s="57"/>
      <c r="CV4259" s="51"/>
      <c r="CW4259" s="51"/>
      <c r="CX4259" s="51"/>
      <c r="CY4259" s="51"/>
      <c r="CZ4259" s="51"/>
      <c r="DA4259" s="51"/>
      <c r="DB4259" s="51"/>
      <c r="DC4259" s="51"/>
      <c r="DD4259" s="51"/>
    </row>
    <row r="4260" spans="73:108" ht="15" x14ac:dyDescent="0.25">
      <c r="BU4260" s="91"/>
      <c r="BV4260" s="177">
        <v>2010</v>
      </c>
      <c r="BW4260" s="177">
        <v>4</v>
      </c>
      <c r="BX4260" s="177" t="s">
        <v>269</v>
      </c>
      <c r="BY4260" s="177" t="s">
        <v>262</v>
      </c>
      <c r="BZ4260" s="177" t="s">
        <v>277</v>
      </c>
      <c r="CA4260" s="177">
        <v>3</v>
      </c>
      <c r="CB4260" s="177" t="s">
        <v>264</v>
      </c>
      <c r="CC4260" s="122">
        <v>9550.7099999999991</v>
      </c>
      <c r="CD4260" s="178" t="s">
        <v>3430</v>
      </c>
      <c r="CE4260" s="177" t="s">
        <v>270</v>
      </c>
      <c r="CF4260" s="177" t="s">
        <v>1609</v>
      </c>
      <c r="CG4260" s="83" t="s">
        <v>9</v>
      </c>
      <c r="CH4260" s="57"/>
      <c r="CV4260" s="51"/>
      <c r="CW4260" s="51"/>
      <c r="CX4260" s="51"/>
      <c r="CY4260" s="51"/>
      <c r="CZ4260" s="51"/>
      <c r="DA4260" s="51"/>
      <c r="DB4260" s="51"/>
      <c r="DC4260" s="51"/>
      <c r="DD4260" s="51"/>
    </row>
    <row r="4261" spans="73:108" ht="15" x14ac:dyDescent="0.25">
      <c r="BU4261" s="91"/>
      <c r="BV4261" s="177">
        <v>2010</v>
      </c>
      <c r="BW4261" s="177">
        <v>4</v>
      </c>
      <c r="BX4261" s="177" t="s">
        <v>269</v>
      </c>
      <c r="BY4261" s="177" t="s">
        <v>262</v>
      </c>
      <c r="BZ4261" s="177" t="s">
        <v>277</v>
      </c>
      <c r="CA4261" s="177">
        <v>3</v>
      </c>
      <c r="CB4261" s="177" t="s">
        <v>264</v>
      </c>
      <c r="CC4261" s="122">
        <v>8073.51</v>
      </c>
      <c r="CD4261" s="178" t="s">
        <v>3431</v>
      </c>
      <c r="CE4261" s="177" t="s">
        <v>270</v>
      </c>
      <c r="CF4261" s="177" t="s">
        <v>1610</v>
      </c>
      <c r="CG4261" s="83" t="s">
        <v>9</v>
      </c>
      <c r="CH4261" s="57"/>
      <c r="CV4261" s="51"/>
      <c r="CW4261" s="51"/>
      <c r="CX4261" s="51"/>
      <c r="CY4261" s="51"/>
      <c r="CZ4261" s="51"/>
      <c r="DA4261" s="51"/>
      <c r="DB4261" s="51"/>
      <c r="DC4261" s="51"/>
      <c r="DD4261" s="51"/>
    </row>
    <row r="4262" spans="73:108" ht="15" x14ac:dyDescent="0.25">
      <c r="BU4262" s="91"/>
      <c r="BV4262" s="177">
        <v>2010</v>
      </c>
      <c r="BW4262" s="177">
        <v>4</v>
      </c>
      <c r="BX4262" s="177" t="s">
        <v>269</v>
      </c>
      <c r="BY4262" s="177" t="s">
        <v>262</v>
      </c>
      <c r="BZ4262" s="177" t="s">
        <v>277</v>
      </c>
      <c r="CA4262" s="177">
        <v>3</v>
      </c>
      <c r="CB4262" s="177" t="s">
        <v>389</v>
      </c>
      <c r="CC4262" s="122">
        <v>2508.73</v>
      </c>
      <c r="CD4262" s="178" t="s">
        <v>3432</v>
      </c>
      <c r="CE4262" s="177" t="s">
        <v>270</v>
      </c>
      <c r="CF4262" s="177" t="s">
        <v>1611</v>
      </c>
      <c r="CG4262" s="83" t="s">
        <v>9</v>
      </c>
      <c r="CH4262" s="57"/>
      <c r="CV4262" s="51"/>
      <c r="CW4262" s="51"/>
      <c r="CX4262" s="51"/>
      <c r="CY4262" s="51"/>
      <c r="CZ4262" s="51"/>
      <c r="DA4262" s="51"/>
      <c r="DB4262" s="51"/>
      <c r="DC4262" s="51"/>
      <c r="DD4262" s="51"/>
    </row>
    <row r="4263" spans="73:108" ht="15" x14ac:dyDescent="0.25">
      <c r="BU4263" s="91"/>
      <c r="BV4263" s="177">
        <v>2010</v>
      </c>
      <c r="BW4263" s="177">
        <v>4</v>
      </c>
      <c r="BX4263" s="177" t="s">
        <v>269</v>
      </c>
      <c r="BY4263" s="177" t="s">
        <v>262</v>
      </c>
      <c r="BZ4263" s="177" t="s">
        <v>277</v>
      </c>
      <c r="CA4263" s="177">
        <v>3</v>
      </c>
      <c r="CB4263" s="177" t="s">
        <v>693</v>
      </c>
      <c r="CC4263" s="122">
        <v>2192.96</v>
      </c>
      <c r="CD4263" s="178" t="s">
        <v>3431</v>
      </c>
      <c r="CE4263" s="177" t="s">
        <v>270</v>
      </c>
      <c r="CF4263" s="177" t="s">
        <v>1610</v>
      </c>
      <c r="CG4263" s="83" t="s">
        <v>9</v>
      </c>
      <c r="CH4263" s="57"/>
      <c r="CV4263" s="51"/>
      <c r="CW4263" s="51"/>
      <c r="CX4263" s="51"/>
      <c r="CY4263" s="51"/>
      <c r="CZ4263" s="51"/>
      <c r="DA4263" s="51"/>
      <c r="DB4263" s="51"/>
      <c r="DC4263" s="51"/>
      <c r="DD4263" s="51"/>
    </row>
    <row r="4264" spans="73:108" ht="15" x14ac:dyDescent="0.25">
      <c r="BU4264" s="91"/>
      <c r="BV4264" s="177">
        <v>2010</v>
      </c>
      <c r="BW4264" s="177">
        <v>4</v>
      </c>
      <c r="BX4264" s="177" t="s">
        <v>269</v>
      </c>
      <c r="BY4264" s="177" t="s">
        <v>262</v>
      </c>
      <c r="BZ4264" s="177" t="s">
        <v>277</v>
      </c>
      <c r="CA4264" s="177">
        <v>7</v>
      </c>
      <c r="CB4264" s="177" t="s">
        <v>264</v>
      </c>
      <c r="CC4264" s="122">
        <v>96.09</v>
      </c>
      <c r="CD4264" s="178" t="s">
        <v>3433</v>
      </c>
      <c r="CE4264" s="177" t="s">
        <v>270</v>
      </c>
      <c r="CF4264" s="177" t="s">
        <v>1612</v>
      </c>
      <c r="CG4264" s="83" t="s">
        <v>89</v>
      </c>
      <c r="CH4264" s="57"/>
      <c r="CV4264" s="51"/>
      <c r="CW4264" s="51"/>
      <c r="CX4264" s="51"/>
      <c r="CY4264" s="51"/>
      <c r="CZ4264" s="51"/>
      <c r="DA4264" s="51"/>
      <c r="DB4264" s="51"/>
      <c r="DC4264" s="51"/>
      <c r="DD4264" s="51"/>
    </row>
    <row r="4265" spans="73:108" ht="15" x14ac:dyDescent="0.25">
      <c r="BU4265" s="91"/>
      <c r="BV4265" s="177">
        <v>2010</v>
      </c>
      <c r="BW4265" s="177">
        <v>4</v>
      </c>
      <c r="BX4265" s="177" t="s">
        <v>269</v>
      </c>
      <c r="BY4265" s="177" t="s">
        <v>262</v>
      </c>
      <c r="BZ4265" s="177" t="s">
        <v>277</v>
      </c>
      <c r="CA4265" s="177">
        <v>7</v>
      </c>
      <c r="CB4265" s="177" t="s">
        <v>264</v>
      </c>
      <c r="CC4265" s="122">
        <v>96.09</v>
      </c>
      <c r="CD4265" s="178" t="s">
        <v>3434</v>
      </c>
      <c r="CE4265" s="177" t="s">
        <v>270</v>
      </c>
      <c r="CF4265" s="177" t="s">
        <v>1614</v>
      </c>
      <c r="CG4265" s="83" t="s">
        <v>89</v>
      </c>
      <c r="CH4265" s="57"/>
      <c r="CV4265" s="51"/>
      <c r="CW4265" s="51"/>
      <c r="CX4265" s="51"/>
      <c r="CY4265" s="51"/>
      <c r="CZ4265" s="51"/>
      <c r="DA4265" s="51"/>
      <c r="DB4265" s="51"/>
      <c r="DC4265" s="51"/>
      <c r="DD4265" s="51"/>
    </row>
    <row r="4266" spans="73:108" ht="15" x14ac:dyDescent="0.25">
      <c r="BU4266" s="91"/>
      <c r="BV4266" s="177">
        <v>2010</v>
      </c>
      <c r="BW4266" s="177">
        <v>4</v>
      </c>
      <c r="BX4266" s="177" t="s">
        <v>269</v>
      </c>
      <c r="BY4266" s="177" t="s">
        <v>262</v>
      </c>
      <c r="BZ4266" s="177" t="s">
        <v>277</v>
      </c>
      <c r="CA4266" s="177">
        <v>7</v>
      </c>
      <c r="CB4266" s="177" t="s">
        <v>264</v>
      </c>
      <c r="CC4266" s="122">
        <v>465.73</v>
      </c>
      <c r="CD4266" s="178" t="s">
        <v>3435</v>
      </c>
      <c r="CE4266" s="177" t="s">
        <v>270</v>
      </c>
      <c r="CF4266" s="177" t="s">
        <v>1613</v>
      </c>
      <c r="CG4266" s="83" t="s">
        <v>89</v>
      </c>
      <c r="CH4266" s="57"/>
      <c r="CV4266" s="51"/>
      <c r="CW4266" s="51"/>
      <c r="CX4266" s="51"/>
      <c r="CY4266" s="51"/>
      <c r="CZ4266" s="51"/>
      <c r="DA4266" s="51"/>
      <c r="DB4266" s="51"/>
      <c r="DC4266" s="51"/>
      <c r="DD4266" s="51"/>
    </row>
    <row r="4267" spans="73:108" ht="15" x14ac:dyDescent="0.25">
      <c r="BU4267" s="91"/>
      <c r="BV4267" s="177">
        <v>2010</v>
      </c>
      <c r="BW4267" s="177">
        <v>5</v>
      </c>
      <c r="BX4267" s="177" t="s">
        <v>269</v>
      </c>
      <c r="BY4267" s="177" t="s">
        <v>262</v>
      </c>
      <c r="BZ4267" s="177" t="s">
        <v>277</v>
      </c>
      <c r="CA4267" s="177">
        <v>3</v>
      </c>
      <c r="CB4267" s="177" t="s">
        <v>264</v>
      </c>
      <c r="CC4267" s="122">
        <v>3486.58</v>
      </c>
      <c r="CD4267" s="178" t="s">
        <v>3446</v>
      </c>
      <c r="CE4267" s="177" t="s">
        <v>270</v>
      </c>
      <c r="CF4267" s="177" t="s">
        <v>1622</v>
      </c>
      <c r="CG4267" s="83" t="s">
        <v>9</v>
      </c>
      <c r="CH4267" s="57"/>
      <c r="CV4267" s="51"/>
      <c r="CW4267" s="51"/>
      <c r="CX4267" s="51"/>
      <c r="CY4267" s="51"/>
      <c r="CZ4267" s="51"/>
      <c r="DA4267" s="51"/>
      <c r="DB4267" s="51"/>
      <c r="DC4267" s="51"/>
      <c r="DD4267" s="51"/>
    </row>
    <row r="4268" spans="73:108" ht="15" x14ac:dyDescent="0.25">
      <c r="BU4268" s="91"/>
      <c r="BV4268" s="177">
        <v>2010</v>
      </c>
      <c r="BW4268" s="177">
        <v>5</v>
      </c>
      <c r="BX4268" s="177" t="s">
        <v>269</v>
      </c>
      <c r="BY4268" s="177" t="s">
        <v>262</v>
      </c>
      <c r="BZ4268" s="177" t="s">
        <v>277</v>
      </c>
      <c r="CA4268" s="177">
        <v>3</v>
      </c>
      <c r="CB4268" s="177" t="s">
        <v>264</v>
      </c>
      <c r="CC4268" s="122">
        <v>5310.29</v>
      </c>
      <c r="CD4268" s="178" t="s">
        <v>3447</v>
      </c>
      <c r="CE4268" s="177" t="s">
        <v>270</v>
      </c>
      <c r="CF4268" s="177" t="s">
        <v>1623</v>
      </c>
      <c r="CG4268" s="83" t="s">
        <v>9</v>
      </c>
      <c r="CH4268" s="57"/>
      <c r="CV4268" s="51"/>
      <c r="CW4268" s="51"/>
      <c r="CX4268" s="51"/>
      <c r="CY4268" s="51"/>
      <c r="CZ4268" s="51"/>
      <c r="DA4268" s="51"/>
      <c r="DB4268" s="51"/>
      <c r="DC4268" s="51"/>
      <c r="DD4268" s="51"/>
    </row>
    <row r="4269" spans="73:108" ht="15" x14ac:dyDescent="0.25">
      <c r="BU4269" s="91"/>
      <c r="BV4269" s="177">
        <v>2010</v>
      </c>
      <c r="BW4269" s="177">
        <v>5</v>
      </c>
      <c r="BX4269" s="177" t="s">
        <v>269</v>
      </c>
      <c r="BY4269" s="177" t="s">
        <v>262</v>
      </c>
      <c r="BZ4269" s="177" t="s">
        <v>277</v>
      </c>
      <c r="CA4269" s="177">
        <v>3</v>
      </c>
      <c r="CB4269" s="177" t="s">
        <v>264</v>
      </c>
      <c r="CC4269" s="122">
        <v>6993.36</v>
      </c>
      <c r="CD4269" s="178" t="s">
        <v>3448</v>
      </c>
      <c r="CE4269" s="177" t="s">
        <v>270</v>
      </c>
      <c r="CF4269" s="177" t="s">
        <v>1629</v>
      </c>
      <c r="CG4269" s="83" t="s">
        <v>9</v>
      </c>
      <c r="CH4269" s="57"/>
      <c r="CV4269" s="51"/>
      <c r="CW4269" s="51"/>
      <c r="CX4269" s="51"/>
      <c r="CY4269" s="51"/>
      <c r="CZ4269" s="51"/>
      <c r="DA4269" s="51"/>
      <c r="DB4269" s="51"/>
      <c r="DC4269" s="51"/>
      <c r="DD4269" s="51"/>
    </row>
    <row r="4270" spans="73:108" ht="15" x14ac:dyDescent="0.25">
      <c r="BU4270" s="91"/>
      <c r="BV4270" s="177">
        <v>2010</v>
      </c>
      <c r="BW4270" s="177">
        <v>5</v>
      </c>
      <c r="BX4270" s="177" t="s">
        <v>269</v>
      </c>
      <c r="BY4270" s="177" t="s">
        <v>262</v>
      </c>
      <c r="BZ4270" s="177" t="s">
        <v>277</v>
      </c>
      <c r="CA4270" s="177">
        <v>3</v>
      </c>
      <c r="CB4270" s="177" t="s">
        <v>264</v>
      </c>
      <c r="CC4270" s="122">
        <v>5445.82</v>
      </c>
      <c r="CD4270" s="178" t="s">
        <v>3449</v>
      </c>
      <c r="CE4270" s="177" t="s">
        <v>270</v>
      </c>
      <c r="CF4270" s="177" t="s">
        <v>1630</v>
      </c>
      <c r="CG4270" s="83" t="s">
        <v>9</v>
      </c>
      <c r="CH4270" s="57"/>
      <c r="CV4270" s="51"/>
      <c r="CW4270" s="51"/>
      <c r="CX4270" s="51"/>
      <c r="CY4270" s="51"/>
      <c r="CZ4270" s="51"/>
      <c r="DA4270" s="51"/>
      <c r="DB4270" s="51"/>
      <c r="DC4270" s="51"/>
      <c r="DD4270" s="51"/>
    </row>
    <row r="4271" spans="73:108" ht="15" x14ac:dyDescent="0.25">
      <c r="BU4271" s="91"/>
      <c r="BV4271" s="177">
        <v>2010</v>
      </c>
      <c r="BW4271" s="177">
        <v>5</v>
      </c>
      <c r="BX4271" s="177" t="s">
        <v>269</v>
      </c>
      <c r="BY4271" s="177" t="s">
        <v>262</v>
      </c>
      <c r="BZ4271" s="177" t="s">
        <v>277</v>
      </c>
      <c r="CA4271" s="177">
        <v>3</v>
      </c>
      <c r="CB4271" s="177" t="s">
        <v>264</v>
      </c>
      <c r="CC4271" s="122">
        <v>2412.8000000000002</v>
      </c>
      <c r="CD4271" s="178" t="s">
        <v>3450</v>
      </c>
      <c r="CE4271" s="177" t="s">
        <v>270</v>
      </c>
      <c r="CF4271" s="177" t="s">
        <v>1625</v>
      </c>
      <c r="CG4271" s="83" t="s">
        <v>9</v>
      </c>
      <c r="CH4271" s="57"/>
      <c r="CV4271" s="51"/>
      <c r="CW4271" s="51"/>
      <c r="CX4271" s="51"/>
      <c r="CY4271" s="51"/>
      <c r="CZ4271" s="51"/>
      <c r="DA4271" s="51"/>
      <c r="DB4271" s="51"/>
      <c r="DC4271" s="51"/>
      <c r="DD4271" s="51"/>
    </row>
    <row r="4272" spans="73:108" ht="15" x14ac:dyDescent="0.25">
      <c r="BU4272" s="91"/>
      <c r="BV4272" s="177">
        <v>2010</v>
      </c>
      <c r="BW4272" s="177">
        <v>5</v>
      </c>
      <c r="BX4272" s="177" t="s">
        <v>269</v>
      </c>
      <c r="BY4272" s="177" t="s">
        <v>262</v>
      </c>
      <c r="BZ4272" s="177" t="s">
        <v>277</v>
      </c>
      <c r="CA4272" s="177">
        <v>3</v>
      </c>
      <c r="CB4272" s="177" t="s">
        <v>264</v>
      </c>
      <c r="CC4272" s="122">
        <v>600.88</v>
      </c>
      <c r="CD4272" s="178" t="s">
        <v>3451</v>
      </c>
      <c r="CE4272" s="177" t="s">
        <v>270</v>
      </c>
      <c r="CF4272" s="177" t="s">
        <v>1624</v>
      </c>
      <c r="CG4272" s="83" t="s">
        <v>9</v>
      </c>
      <c r="CH4272" s="57"/>
      <c r="CV4272" s="51"/>
      <c r="CW4272" s="51"/>
      <c r="CX4272" s="51"/>
      <c r="CY4272" s="51"/>
      <c r="CZ4272" s="51"/>
      <c r="DA4272" s="51"/>
      <c r="DB4272" s="51"/>
      <c r="DC4272" s="51"/>
      <c r="DD4272" s="51"/>
    </row>
    <row r="4273" spans="73:108" ht="15" x14ac:dyDescent="0.25">
      <c r="BU4273" s="91"/>
      <c r="BV4273" s="177">
        <v>2010</v>
      </c>
      <c r="BW4273" s="177">
        <v>5</v>
      </c>
      <c r="BX4273" s="177" t="s">
        <v>269</v>
      </c>
      <c r="BY4273" s="177" t="s">
        <v>262</v>
      </c>
      <c r="BZ4273" s="177" t="s">
        <v>277</v>
      </c>
      <c r="CA4273" s="177">
        <v>3</v>
      </c>
      <c r="CB4273" s="177" t="s">
        <v>264</v>
      </c>
      <c r="CC4273" s="122">
        <v>511.2</v>
      </c>
      <c r="CD4273" s="178" t="s">
        <v>3452</v>
      </c>
      <c r="CE4273" s="177" t="s">
        <v>270</v>
      </c>
      <c r="CF4273" s="177" t="s">
        <v>1628</v>
      </c>
      <c r="CG4273" s="83" t="s">
        <v>9</v>
      </c>
      <c r="CH4273" s="57"/>
      <c r="CV4273" s="51"/>
      <c r="CW4273" s="51"/>
      <c r="CX4273" s="51"/>
      <c r="CY4273" s="51"/>
      <c r="CZ4273" s="51"/>
      <c r="DA4273" s="51"/>
      <c r="DB4273" s="51"/>
      <c r="DC4273" s="51"/>
      <c r="DD4273" s="51"/>
    </row>
    <row r="4274" spans="73:108" ht="15" x14ac:dyDescent="0.25">
      <c r="BU4274" s="91"/>
      <c r="BV4274" s="177">
        <v>2010</v>
      </c>
      <c r="BW4274" s="177">
        <v>5</v>
      </c>
      <c r="BX4274" s="177" t="s">
        <v>269</v>
      </c>
      <c r="BY4274" s="177" t="s">
        <v>262</v>
      </c>
      <c r="BZ4274" s="177" t="s">
        <v>277</v>
      </c>
      <c r="CA4274" s="177">
        <v>3</v>
      </c>
      <c r="CB4274" s="177" t="s">
        <v>264</v>
      </c>
      <c r="CC4274" s="122">
        <v>1349.18</v>
      </c>
      <c r="CD4274" s="178" t="s">
        <v>3453</v>
      </c>
      <c r="CE4274" s="177" t="s">
        <v>270</v>
      </c>
      <c r="CF4274" s="177" t="s">
        <v>1626</v>
      </c>
      <c r="CG4274" s="83" t="s">
        <v>9</v>
      </c>
      <c r="CH4274" s="57"/>
      <c r="CV4274" s="51"/>
      <c r="CW4274" s="51"/>
      <c r="CX4274" s="51"/>
      <c r="CY4274" s="51"/>
      <c r="CZ4274" s="51"/>
      <c r="DA4274" s="51"/>
      <c r="DB4274" s="51"/>
      <c r="DC4274" s="51"/>
      <c r="DD4274" s="51"/>
    </row>
    <row r="4275" spans="73:108" ht="15" x14ac:dyDescent="0.25">
      <c r="BU4275" s="91"/>
      <c r="BV4275" s="177">
        <v>2010</v>
      </c>
      <c r="BW4275" s="177">
        <v>5</v>
      </c>
      <c r="BX4275" s="177" t="s">
        <v>269</v>
      </c>
      <c r="BY4275" s="177" t="s">
        <v>262</v>
      </c>
      <c r="BZ4275" s="177" t="s">
        <v>277</v>
      </c>
      <c r="CA4275" s="177">
        <v>3</v>
      </c>
      <c r="CB4275" s="177" t="s">
        <v>264</v>
      </c>
      <c r="CC4275" s="122">
        <v>7201</v>
      </c>
      <c r="CD4275" s="178" t="s">
        <v>3454</v>
      </c>
      <c r="CE4275" s="177" t="s">
        <v>270</v>
      </c>
      <c r="CF4275" s="177" t="s">
        <v>1627</v>
      </c>
      <c r="CG4275" s="83" t="s">
        <v>9</v>
      </c>
      <c r="CH4275" s="57"/>
      <c r="CV4275" s="51"/>
      <c r="CW4275" s="51"/>
      <c r="CX4275" s="51"/>
      <c r="CY4275" s="51"/>
      <c r="CZ4275" s="51"/>
      <c r="DA4275" s="51"/>
      <c r="DB4275" s="51"/>
      <c r="DC4275" s="51"/>
      <c r="DD4275" s="51"/>
    </row>
    <row r="4276" spans="73:108" ht="15" x14ac:dyDescent="0.25">
      <c r="BU4276" s="91"/>
      <c r="BV4276" s="177">
        <v>2010</v>
      </c>
      <c r="BW4276" s="177">
        <v>5</v>
      </c>
      <c r="BX4276" s="177" t="s">
        <v>269</v>
      </c>
      <c r="BY4276" s="177" t="s">
        <v>262</v>
      </c>
      <c r="BZ4276" s="177" t="s">
        <v>277</v>
      </c>
      <c r="CA4276" s="177">
        <v>3</v>
      </c>
      <c r="CB4276" s="177" t="s">
        <v>264</v>
      </c>
      <c r="CC4276" s="122">
        <v>10910.71</v>
      </c>
      <c r="CD4276" s="178" t="s">
        <v>3455</v>
      </c>
      <c r="CE4276" s="177" t="s">
        <v>270</v>
      </c>
      <c r="CF4276" s="177" t="s">
        <v>1631</v>
      </c>
      <c r="CG4276" s="83" t="s">
        <v>9</v>
      </c>
      <c r="CH4276" s="57"/>
      <c r="CV4276" s="51"/>
      <c r="CW4276" s="51"/>
      <c r="CX4276" s="51"/>
      <c r="CY4276" s="51"/>
      <c r="CZ4276" s="51"/>
      <c r="DA4276" s="51"/>
      <c r="DB4276" s="51"/>
      <c r="DC4276" s="51"/>
      <c r="DD4276" s="51"/>
    </row>
    <row r="4277" spans="73:108" ht="15" x14ac:dyDescent="0.25">
      <c r="BU4277" s="91"/>
      <c r="BV4277" s="177">
        <v>2010</v>
      </c>
      <c r="BW4277" s="177">
        <v>5</v>
      </c>
      <c r="BX4277" s="177" t="s">
        <v>269</v>
      </c>
      <c r="BY4277" s="177" t="s">
        <v>262</v>
      </c>
      <c r="BZ4277" s="177" t="s">
        <v>277</v>
      </c>
      <c r="CA4277" s="177">
        <v>3</v>
      </c>
      <c r="CB4277" s="177" t="s">
        <v>264</v>
      </c>
      <c r="CC4277" s="122">
        <v>13685.15</v>
      </c>
      <c r="CD4277" s="178" t="s">
        <v>3456</v>
      </c>
      <c r="CE4277" s="177" t="s">
        <v>270</v>
      </c>
      <c r="CF4277" s="177" t="s">
        <v>1632</v>
      </c>
      <c r="CG4277" s="83" t="s">
        <v>9</v>
      </c>
      <c r="CH4277" s="57"/>
      <c r="CV4277" s="51"/>
      <c r="CW4277" s="51"/>
      <c r="CX4277" s="51"/>
      <c r="CY4277" s="51"/>
      <c r="CZ4277" s="51"/>
      <c r="DA4277" s="51"/>
      <c r="DB4277" s="51"/>
      <c r="DC4277" s="51"/>
      <c r="DD4277" s="51"/>
    </row>
    <row r="4278" spans="73:108" ht="15" x14ac:dyDescent="0.25">
      <c r="BU4278" s="91"/>
      <c r="BV4278" s="177">
        <v>2010</v>
      </c>
      <c r="BW4278" s="177">
        <v>5</v>
      </c>
      <c r="BX4278" s="177" t="s">
        <v>269</v>
      </c>
      <c r="BY4278" s="177" t="s">
        <v>262</v>
      </c>
      <c r="BZ4278" s="177" t="s">
        <v>277</v>
      </c>
      <c r="CA4278" s="177">
        <v>3</v>
      </c>
      <c r="CB4278" s="177" t="s">
        <v>389</v>
      </c>
      <c r="CC4278" s="122">
        <v>1293.03</v>
      </c>
      <c r="CD4278" s="178" t="s">
        <v>3457</v>
      </c>
      <c r="CE4278" s="177" t="s">
        <v>270</v>
      </c>
      <c r="CF4278" s="177" t="s">
        <v>1633</v>
      </c>
      <c r="CG4278" s="83" t="s">
        <v>9</v>
      </c>
      <c r="CH4278" s="57"/>
      <c r="CV4278" s="51"/>
      <c r="CW4278" s="51"/>
      <c r="CX4278" s="51"/>
      <c r="CY4278" s="51"/>
      <c r="CZ4278" s="51"/>
      <c r="DA4278" s="51"/>
      <c r="DB4278" s="51"/>
      <c r="DC4278" s="51"/>
      <c r="DD4278" s="51"/>
    </row>
    <row r="4279" spans="73:108" ht="15" x14ac:dyDescent="0.25">
      <c r="BU4279" s="91"/>
      <c r="BV4279" s="177">
        <v>2010</v>
      </c>
      <c r="BW4279" s="177">
        <v>5</v>
      </c>
      <c r="BX4279" s="177" t="s">
        <v>269</v>
      </c>
      <c r="BY4279" s="177" t="s">
        <v>262</v>
      </c>
      <c r="BZ4279" s="177" t="s">
        <v>277</v>
      </c>
      <c r="CA4279" s="177">
        <v>3</v>
      </c>
      <c r="CB4279" s="177" t="s">
        <v>389</v>
      </c>
      <c r="CC4279" s="122">
        <v>227.7</v>
      </c>
      <c r="CD4279" s="178" t="s">
        <v>3458</v>
      </c>
      <c r="CE4279" s="177" t="s">
        <v>270</v>
      </c>
      <c r="CF4279" s="177" t="s">
        <v>1634</v>
      </c>
      <c r="CG4279" s="83" t="s">
        <v>9</v>
      </c>
      <c r="CH4279" s="57"/>
      <c r="CV4279" s="51"/>
      <c r="CW4279" s="51"/>
      <c r="CX4279" s="51"/>
      <c r="CY4279" s="51"/>
      <c r="CZ4279" s="51"/>
      <c r="DA4279" s="51"/>
      <c r="DB4279" s="51"/>
      <c r="DC4279" s="51"/>
      <c r="DD4279" s="51"/>
    </row>
    <row r="4280" spans="73:108" ht="15" x14ac:dyDescent="0.25">
      <c r="BU4280" s="91"/>
      <c r="BV4280" s="177">
        <v>2010</v>
      </c>
      <c r="BW4280" s="177">
        <v>5</v>
      </c>
      <c r="BX4280" s="177" t="s">
        <v>269</v>
      </c>
      <c r="BY4280" s="177" t="s">
        <v>262</v>
      </c>
      <c r="BZ4280" s="177" t="s">
        <v>277</v>
      </c>
      <c r="CA4280" s="177">
        <v>7</v>
      </c>
      <c r="CB4280" s="177" t="s">
        <v>264</v>
      </c>
      <c r="CC4280" s="122">
        <v>823.07</v>
      </c>
      <c r="CD4280" s="178" t="s">
        <v>3465</v>
      </c>
      <c r="CE4280" s="177" t="s">
        <v>270</v>
      </c>
      <c r="CF4280" s="177" t="s">
        <v>1645</v>
      </c>
      <c r="CG4280" s="83" t="s">
        <v>89</v>
      </c>
      <c r="CH4280" s="57"/>
      <c r="CV4280" s="51"/>
      <c r="CW4280" s="51"/>
      <c r="CX4280" s="51"/>
      <c r="CY4280" s="51"/>
      <c r="CZ4280" s="51"/>
      <c r="DA4280" s="51"/>
      <c r="DB4280" s="51"/>
      <c r="DC4280" s="51"/>
      <c r="DD4280" s="51"/>
    </row>
    <row r="4281" spans="73:108" ht="15" x14ac:dyDescent="0.25">
      <c r="BU4281" s="91"/>
      <c r="BV4281" s="177">
        <v>2010</v>
      </c>
      <c r="BW4281" s="177">
        <v>5</v>
      </c>
      <c r="BX4281" s="177" t="s">
        <v>269</v>
      </c>
      <c r="BY4281" s="177" t="s">
        <v>262</v>
      </c>
      <c r="BZ4281" s="177" t="s">
        <v>277</v>
      </c>
      <c r="CA4281" s="177">
        <v>7</v>
      </c>
      <c r="CB4281" s="177" t="s">
        <v>264</v>
      </c>
      <c r="CC4281" s="122">
        <v>23.07</v>
      </c>
      <c r="CD4281" s="178" t="s">
        <v>3466</v>
      </c>
      <c r="CE4281" s="177" t="s">
        <v>270</v>
      </c>
      <c r="CF4281" s="177" t="s">
        <v>1644</v>
      </c>
      <c r="CG4281" s="83" t="s">
        <v>89</v>
      </c>
      <c r="CH4281" s="57"/>
      <c r="CV4281" s="51"/>
      <c r="CW4281" s="51"/>
      <c r="CX4281" s="51"/>
      <c r="CY4281" s="51"/>
      <c r="CZ4281" s="51"/>
      <c r="DA4281" s="51"/>
      <c r="DB4281" s="51"/>
      <c r="DC4281" s="51"/>
      <c r="DD4281" s="51"/>
    </row>
    <row r="4282" spans="73:108" ht="15" x14ac:dyDescent="0.25">
      <c r="BU4282" s="91"/>
      <c r="BV4282" s="177">
        <v>2010</v>
      </c>
      <c r="BW4282" s="177">
        <v>5</v>
      </c>
      <c r="BX4282" s="177" t="s">
        <v>269</v>
      </c>
      <c r="BY4282" s="177" t="s">
        <v>262</v>
      </c>
      <c r="BZ4282" s="177" t="s">
        <v>277</v>
      </c>
      <c r="CA4282" s="177">
        <v>7</v>
      </c>
      <c r="CB4282" s="177" t="s">
        <v>264</v>
      </c>
      <c r="CC4282" s="122">
        <v>171.64</v>
      </c>
      <c r="CD4282" s="178" t="s">
        <v>3467</v>
      </c>
      <c r="CE4282" s="177" t="s">
        <v>270</v>
      </c>
      <c r="CF4282" s="177" t="s">
        <v>1648</v>
      </c>
      <c r="CG4282" s="83" t="s">
        <v>89</v>
      </c>
      <c r="CH4282" s="57"/>
      <c r="CV4282" s="51"/>
      <c r="CW4282" s="51"/>
      <c r="CX4282" s="51"/>
      <c r="CY4282" s="51"/>
      <c r="CZ4282" s="51"/>
      <c r="DA4282" s="51"/>
      <c r="DB4282" s="51"/>
      <c r="DC4282" s="51"/>
      <c r="DD4282" s="51"/>
    </row>
    <row r="4283" spans="73:108" ht="15" x14ac:dyDescent="0.25">
      <c r="BU4283" s="91"/>
      <c r="BV4283" s="177">
        <v>2010</v>
      </c>
      <c r="BW4283" s="177">
        <v>5</v>
      </c>
      <c r="BX4283" s="177" t="s">
        <v>269</v>
      </c>
      <c r="BY4283" s="177" t="s">
        <v>262</v>
      </c>
      <c r="BZ4283" s="177" t="s">
        <v>277</v>
      </c>
      <c r="CA4283" s="177">
        <v>7</v>
      </c>
      <c r="CB4283" s="177" t="s">
        <v>264</v>
      </c>
      <c r="CC4283" s="122">
        <v>484.24</v>
      </c>
      <c r="CD4283" s="178" t="s">
        <v>3468</v>
      </c>
      <c r="CE4283" s="177" t="s">
        <v>270</v>
      </c>
      <c r="CF4283" s="177" t="s">
        <v>1647</v>
      </c>
      <c r="CG4283" s="83" t="s">
        <v>89</v>
      </c>
      <c r="CH4283" s="57"/>
      <c r="CV4283" s="51"/>
      <c r="CW4283" s="51"/>
      <c r="CX4283" s="51"/>
      <c r="CY4283" s="51"/>
      <c r="CZ4283" s="51"/>
      <c r="DA4283" s="51"/>
      <c r="DB4283" s="51"/>
      <c r="DC4283" s="51"/>
      <c r="DD4283" s="51"/>
    </row>
    <row r="4284" spans="73:108" ht="15" x14ac:dyDescent="0.25">
      <c r="BU4284" s="91"/>
      <c r="BV4284" s="177">
        <v>2010</v>
      </c>
      <c r="BW4284" s="177">
        <v>5</v>
      </c>
      <c r="BX4284" s="177" t="s">
        <v>269</v>
      </c>
      <c r="BY4284" s="177" t="s">
        <v>262</v>
      </c>
      <c r="BZ4284" s="177" t="s">
        <v>277</v>
      </c>
      <c r="CA4284" s="177">
        <v>7</v>
      </c>
      <c r="CB4284" s="177" t="s">
        <v>264</v>
      </c>
      <c r="CC4284" s="122">
        <v>758.05</v>
      </c>
      <c r="CD4284" s="178" t="s">
        <v>3469</v>
      </c>
      <c r="CE4284" s="177" t="s">
        <v>270</v>
      </c>
      <c r="CF4284" s="177" t="s">
        <v>1643</v>
      </c>
      <c r="CG4284" s="83" t="s">
        <v>89</v>
      </c>
      <c r="CH4284" s="57"/>
      <c r="CV4284" s="51"/>
      <c r="CW4284" s="51"/>
      <c r="CX4284" s="51"/>
      <c r="CY4284" s="51"/>
      <c r="CZ4284" s="51"/>
      <c r="DA4284" s="51"/>
      <c r="DB4284" s="51"/>
      <c r="DC4284" s="51"/>
      <c r="DD4284" s="51"/>
    </row>
    <row r="4285" spans="73:108" ht="15" x14ac:dyDescent="0.25">
      <c r="BU4285" s="91"/>
      <c r="BV4285" s="177">
        <v>2010</v>
      </c>
      <c r="BW4285" s="177">
        <v>5</v>
      </c>
      <c r="BX4285" s="177" t="s">
        <v>269</v>
      </c>
      <c r="BY4285" s="177" t="s">
        <v>262</v>
      </c>
      <c r="BZ4285" s="177" t="s">
        <v>277</v>
      </c>
      <c r="CA4285" s="177">
        <v>7</v>
      </c>
      <c r="CB4285" s="177" t="s">
        <v>264</v>
      </c>
      <c r="CC4285" s="122">
        <v>1463.22</v>
      </c>
      <c r="CD4285" s="178" t="s">
        <v>3470</v>
      </c>
      <c r="CE4285" s="177" t="s">
        <v>270</v>
      </c>
      <c r="CF4285" s="177" t="s">
        <v>1646</v>
      </c>
      <c r="CG4285" s="83" t="s">
        <v>89</v>
      </c>
      <c r="CH4285" s="57"/>
      <c r="CV4285" s="51"/>
      <c r="CW4285" s="51"/>
      <c r="CX4285" s="51"/>
      <c r="CY4285" s="51"/>
      <c r="CZ4285" s="51"/>
      <c r="DA4285" s="51"/>
      <c r="DB4285" s="51"/>
      <c r="DC4285" s="51"/>
      <c r="DD4285" s="51"/>
    </row>
    <row r="4286" spans="73:108" ht="15" x14ac:dyDescent="0.25">
      <c r="BU4286" s="91"/>
      <c r="BV4286" s="177">
        <v>2010</v>
      </c>
      <c r="BW4286" s="177">
        <v>6</v>
      </c>
      <c r="BX4286" s="177" t="s">
        <v>269</v>
      </c>
      <c r="BY4286" s="177" t="s">
        <v>262</v>
      </c>
      <c r="BZ4286" s="177" t="s">
        <v>277</v>
      </c>
      <c r="CA4286" s="177">
        <v>3</v>
      </c>
      <c r="CB4286" s="177" t="s">
        <v>264</v>
      </c>
      <c r="CC4286" s="122">
        <v>2665.87</v>
      </c>
      <c r="CD4286" s="178" t="s">
        <v>3481</v>
      </c>
      <c r="CE4286" s="177" t="s">
        <v>270</v>
      </c>
      <c r="CF4286" s="177" t="s">
        <v>1658</v>
      </c>
      <c r="CG4286" s="83" t="s">
        <v>9</v>
      </c>
      <c r="CH4286" s="57"/>
      <c r="CV4286" s="51"/>
      <c r="CW4286" s="51"/>
      <c r="CX4286" s="51"/>
      <c r="CY4286" s="51"/>
      <c r="CZ4286" s="51"/>
      <c r="DA4286" s="51"/>
      <c r="DB4286" s="51"/>
      <c r="DC4286" s="51"/>
      <c r="DD4286" s="51"/>
    </row>
    <row r="4287" spans="73:108" ht="15" x14ac:dyDescent="0.25">
      <c r="BU4287" s="91"/>
      <c r="BV4287" s="177">
        <v>2010</v>
      </c>
      <c r="BW4287" s="177">
        <v>6</v>
      </c>
      <c r="BX4287" s="177" t="s">
        <v>269</v>
      </c>
      <c r="BY4287" s="177" t="s">
        <v>262</v>
      </c>
      <c r="BZ4287" s="177" t="s">
        <v>277</v>
      </c>
      <c r="CA4287" s="177">
        <v>3</v>
      </c>
      <c r="CB4287" s="177" t="s">
        <v>264</v>
      </c>
      <c r="CC4287" s="122">
        <v>120.18</v>
      </c>
      <c r="CD4287" s="178" t="s">
        <v>3482</v>
      </c>
      <c r="CE4287" s="177" t="s">
        <v>270</v>
      </c>
      <c r="CF4287" s="177" t="s">
        <v>1660</v>
      </c>
      <c r="CG4287" s="83" t="s">
        <v>9</v>
      </c>
      <c r="CH4287" s="57"/>
      <c r="CV4287" s="51"/>
      <c r="CW4287" s="51"/>
      <c r="CX4287" s="51"/>
      <c r="CY4287" s="51"/>
      <c r="CZ4287" s="51"/>
      <c r="DA4287" s="51"/>
      <c r="DB4287" s="51"/>
      <c r="DC4287" s="51"/>
      <c r="DD4287" s="51"/>
    </row>
    <row r="4288" spans="73:108" ht="15" x14ac:dyDescent="0.25">
      <c r="BU4288" s="91"/>
      <c r="BV4288" s="177">
        <v>2010</v>
      </c>
      <c r="BW4288" s="177">
        <v>6</v>
      </c>
      <c r="BX4288" s="177" t="s">
        <v>269</v>
      </c>
      <c r="BY4288" s="177" t="s">
        <v>262</v>
      </c>
      <c r="BZ4288" s="177" t="s">
        <v>277</v>
      </c>
      <c r="CA4288" s="177">
        <v>3</v>
      </c>
      <c r="CB4288" s="177" t="s">
        <v>264</v>
      </c>
      <c r="CC4288" s="122">
        <v>5227.82</v>
      </c>
      <c r="CD4288" s="178" t="s">
        <v>3483</v>
      </c>
      <c r="CE4288" s="177" t="s">
        <v>270</v>
      </c>
      <c r="CF4288" s="177" t="s">
        <v>1665</v>
      </c>
      <c r="CG4288" s="83" t="s">
        <v>9</v>
      </c>
      <c r="CH4288" s="57"/>
      <c r="CV4288" s="51"/>
      <c r="CW4288" s="51"/>
      <c r="CX4288" s="51"/>
      <c r="CY4288" s="51"/>
      <c r="CZ4288" s="51"/>
      <c r="DA4288" s="51"/>
      <c r="DB4288" s="51"/>
      <c r="DC4288" s="51"/>
      <c r="DD4288" s="51"/>
    </row>
    <row r="4289" spans="73:108" ht="15" x14ac:dyDescent="0.25">
      <c r="BU4289" s="91"/>
      <c r="BV4289" s="177">
        <v>2010</v>
      </c>
      <c r="BW4289" s="177">
        <v>6</v>
      </c>
      <c r="BX4289" s="177" t="s">
        <v>269</v>
      </c>
      <c r="BY4289" s="177" t="s">
        <v>262</v>
      </c>
      <c r="BZ4289" s="177" t="s">
        <v>277</v>
      </c>
      <c r="CA4289" s="177">
        <v>3</v>
      </c>
      <c r="CB4289" s="177" t="s">
        <v>264</v>
      </c>
      <c r="CC4289" s="122">
        <v>1803.39</v>
      </c>
      <c r="CD4289" s="178" t="s">
        <v>3484</v>
      </c>
      <c r="CE4289" s="177" t="s">
        <v>270</v>
      </c>
      <c r="CF4289" s="177" t="s">
        <v>1666</v>
      </c>
      <c r="CG4289" s="83" t="s">
        <v>9</v>
      </c>
      <c r="CH4289" s="57"/>
      <c r="CV4289" s="51"/>
      <c r="CW4289" s="51"/>
      <c r="CX4289" s="51"/>
      <c r="CY4289" s="51"/>
      <c r="CZ4289" s="51"/>
      <c r="DA4289" s="51"/>
      <c r="DB4289" s="51"/>
      <c r="DC4289" s="51"/>
      <c r="DD4289" s="51"/>
    </row>
    <row r="4290" spans="73:108" ht="15" x14ac:dyDescent="0.25">
      <c r="BU4290" s="91"/>
      <c r="BV4290" s="177">
        <v>2010</v>
      </c>
      <c r="BW4290" s="177">
        <v>6</v>
      </c>
      <c r="BX4290" s="177" t="s">
        <v>269</v>
      </c>
      <c r="BY4290" s="177" t="s">
        <v>262</v>
      </c>
      <c r="BZ4290" s="177" t="s">
        <v>277</v>
      </c>
      <c r="CA4290" s="177">
        <v>3</v>
      </c>
      <c r="CB4290" s="177" t="s">
        <v>264</v>
      </c>
      <c r="CC4290" s="122">
        <v>3347.65</v>
      </c>
      <c r="CD4290" s="178" t="s">
        <v>3485</v>
      </c>
      <c r="CE4290" s="177" t="s">
        <v>270</v>
      </c>
      <c r="CF4290" s="177" t="s">
        <v>1668</v>
      </c>
      <c r="CG4290" s="83" t="s">
        <v>9</v>
      </c>
      <c r="CH4290" s="57"/>
      <c r="CV4290" s="51"/>
      <c r="CW4290" s="51"/>
      <c r="CX4290" s="51"/>
      <c r="CY4290" s="51"/>
      <c r="CZ4290" s="51"/>
      <c r="DA4290" s="51"/>
      <c r="DB4290" s="51"/>
      <c r="DC4290" s="51"/>
      <c r="DD4290" s="51"/>
    </row>
    <row r="4291" spans="73:108" ht="15" x14ac:dyDescent="0.25">
      <c r="BU4291" s="91"/>
      <c r="BV4291" s="177">
        <v>2010</v>
      </c>
      <c r="BW4291" s="177">
        <v>6</v>
      </c>
      <c r="BX4291" s="177" t="s">
        <v>269</v>
      </c>
      <c r="BY4291" s="177" t="s">
        <v>262</v>
      </c>
      <c r="BZ4291" s="177" t="s">
        <v>277</v>
      </c>
      <c r="CA4291" s="177">
        <v>3</v>
      </c>
      <c r="CB4291" s="177" t="s">
        <v>264</v>
      </c>
      <c r="CC4291" s="122">
        <v>514.94000000000005</v>
      </c>
      <c r="CD4291" s="178" t="s">
        <v>3486</v>
      </c>
      <c r="CE4291" s="177" t="s">
        <v>270</v>
      </c>
      <c r="CF4291" s="177" t="s">
        <v>1672</v>
      </c>
      <c r="CG4291" s="83" t="s">
        <v>9</v>
      </c>
      <c r="CH4291" s="57"/>
      <c r="CV4291" s="51"/>
      <c r="CW4291" s="51"/>
      <c r="CX4291" s="51"/>
      <c r="CY4291" s="51"/>
      <c r="CZ4291" s="51"/>
      <c r="DA4291" s="51"/>
      <c r="DB4291" s="51"/>
      <c r="DC4291" s="51"/>
      <c r="DD4291" s="51"/>
    </row>
    <row r="4292" spans="73:108" ht="15" x14ac:dyDescent="0.25">
      <c r="BU4292" s="91"/>
      <c r="BV4292" s="177">
        <v>2010</v>
      </c>
      <c r="BW4292" s="177">
        <v>6</v>
      </c>
      <c r="BX4292" s="177" t="s">
        <v>269</v>
      </c>
      <c r="BY4292" s="177" t="s">
        <v>262</v>
      </c>
      <c r="BZ4292" s="177" t="s">
        <v>277</v>
      </c>
      <c r="CA4292" s="177">
        <v>3</v>
      </c>
      <c r="CB4292" s="177" t="s">
        <v>264</v>
      </c>
      <c r="CC4292" s="122">
        <v>42</v>
      </c>
      <c r="CD4292" s="178" t="s">
        <v>3487</v>
      </c>
      <c r="CE4292" s="177" t="s">
        <v>270</v>
      </c>
      <c r="CF4292" s="177" t="s">
        <v>1672</v>
      </c>
      <c r="CG4292" s="83" t="s">
        <v>9</v>
      </c>
      <c r="CH4292" s="57"/>
      <c r="CV4292" s="51"/>
      <c r="CW4292" s="51"/>
      <c r="CX4292" s="51"/>
      <c r="CY4292" s="51"/>
      <c r="CZ4292" s="51"/>
      <c r="DA4292" s="51"/>
      <c r="DB4292" s="51"/>
      <c r="DC4292" s="51"/>
      <c r="DD4292" s="51"/>
    </row>
    <row r="4293" spans="73:108" ht="15" x14ac:dyDescent="0.25">
      <c r="BU4293" s="91"/>
      <c r="BV4293" s="177">
        <v>2010</v>
      </c>
      <c r="BW4293" s="177">
        <v>6</v>
      </c>
      <c r="BX4293" s="177" t="s">
        <v>269</v>
      </c>
      <c r="BY4293" s="177" t="s">
        <v>262</v>
      </c>
      <c r="BZ4293" s="177" t="s">
        <v>277</v>
      </c>
      <c r="CA4293" s="177">
        <v>3</v>
      </c>
      <c r="CB4293" s="177" t="s">
        <v>264</v>
      </c>
      <c r="CC4293" s="122">
        <v>2086.5</v>
      </c>
      <c r="CD4293" s="178" t="s">
        <v>3488</v>
      </c>
      <c r="CE4293" s="177" t="s">
        <v>270</v>
      </c>
      <c r="CF4293" s="177" t="s">
        <v>1667</v>
      </c>
      <c r="CG4293" s="83" t="s">
        <v>9</v>
      </c>
      <c r="CH4293" s="57"/>
      <c r="CV4293" s="51"/>
      <c r="CW4293" s="51"/>
      <c r="CX4293" s="51"/>
      <c r="CY4293" s="51"/>
      <c r="CZ4293" s="51"/>
      <c r="DA4293" s="51"/>
      <c r="DB4293" s="51"/>
      <c r="DC4293" s="51"/>
      <c r="DD4293" s="51"/>
    </row>
    <row r="4294" spans="73:108" ht="15" x14ac:dyDescent="0.25">
      <c r="BU4294" s="91"/>
      <c r="BV4294" s="177">
        <v>2010</v>
      </c>
      <c r="BW4294" s="177">
        <v>6</v>
      </c>
      <c r="BX4294" s="177" t="s">
        <v>269</v>
      </c>
      <c r="BY4294" s="177" t="s">
        <v>262</v>
      </c>
      <c r="BZ4294" s="177" t="s">
        <v>277</v>
      </c>
      <c r="CA4294" s="177">
        <v>3</v>
      </c>
      <c r="CB4294" s="177" t="s">
        <v>264</v>
      </c>
      <c r="CC4294" s="122">
        <v>5408</v>
      </c>
      <c r="CD4294" s="178" t="s">
        <v>3489</v>
      </c>
      <c r="CE4294" s="177" t="s">
        <v>270</v>
      </c>
      <c r="CF4294" s="177" t="s">
        <v>1671</v>
      </c>
      <c r="CG4294" s="83" t="s">
        <v>9</v>
      </c>
      <c r="CH4294" s="57"/>
      <c r="CV4294" s="51"/>
      <c r="CW4294" s="51"/>
      <c r="CX4294" s="51"/>
      <c r="CY4294" s="51"/>
      <c r="CZ4294" s="51"/>
      <c r="DA4294" s="51"/>
      <c r="DB4294" s="51"/>
      <c r="DC4294" s="51"/>
      <c r="DD4294" s="51"/>
    </row>
    <row r="4295" spans="73:108" ht="15" x14ac:dyDescent="0.25">
      <c r="BU4295" s="91"/>
      <c r="BV4295" s="177">
        <v>2010</v>
      </c>
      <c r="BW4295" s="177">
        <v>6</v>
      </c>
      <c r="BX4295" s="177" t="s">
        <v>269</v>
      </c>
      <c r="BY4295" s="177" t="s">
        <v>262</v>
      </c>
      <c r="BZ4295" s="177" t="s">
        <v>277</v>
      </c>
      <c r="CA4295" s="177">
        <v>3</v>
      </c>
      <c r="CB4295" s="177" t="s">
        <v>264</v>
      </c>
      <c r="CC4295" s="122">
        <v>255.6</v>
      </c>
      <c r="CD4295" s="178" t="s">
        <v>3490</v>
      </c>
      <c r="CE4295" s="177" t="s">
        <v>270</v>
      </c>
      <c r="CF4295" s="177" t="s">
        <v>1659</v>
      </c>
      <c r="CG4295" s="83" t="s">
        <v>9</v>
      </c>
      <c r="CH4295" s="57"/>
      <c r="CV4295" s="51"/>
      <c r="CW4295" s="51"/>
      <c r="CX4295" s="51"/>
      <c r="CY4295" s="51"/>
      <c r="CZ4295" s="51"/>
      <c r="DA4295" s="51"/>
      <c r="DB4295" s="51"/>
      <c r="DC4295" s="51"/>
      <c r="DD4295" s="51"/>
    </row>
    <row r="4296" spans="73:108" ht="15" x14ac:dyDescent="0.25">
      <c r="BU4296" s="91"/>
      <c r="BV4296" s="177">
        <v>2010</v>
      </c>
      <c r="BW4296" s="177">
        <v>6</v>
      </c>
      <c r="BX4296" s="177" t="s">
        <v>269</v>
      </c>
      <c r="BY4296" s="177" t="s">
        <v>262</v>
      </c>
      <c r="BZ4296" s="177" t="s">
        <v>277</v>
      </c>
      <c r="CA4296" s="177">
        <v>3</v>
      </c>
      <c r="CB4296" s="177" t="s">
        <v>264</v>
      </c>
      <c r="CC4296" s="122">
        <v>9600</v>
      </c>
      <c r="CD4296" s="178" t="s">
        <v>3491</v>
      </c>
      <c r="CE4296" s="177" t="s">
        <v>270</v>
      </c>
      <c r="CF4296" s="177" t="s">
        <v>1663</v>
      </c>
      <c r="CG4296" s="83" t="s">
        <v>9</v>
      </c>
      <c r="CH4296" s="57"/>
      <c r="CV4296" s="51"/>
      <c r="CW4296" s="51"/>
      <c r="CX4296" s="51"/>
      <c r="CY4296" s="51"/>
      <c r="CZ4296" s="51"/>
      <c r="DA4296" s="51"/>
      <c r="DB4296" s="51"/>
      <c r="DC4296" s="51"/>
      <c r="DD4296" s="51"/>
    </row>
    <row r="4297" spans="73:108" ht="15" x14ac:dyDescent="0.25">
      <c r="BU4297" s="91"/>
      <c r="BV4297" s="177">
        <v>2010</v>
      </c>
      <c r="BW4297" s="177">
        <v>6</v>
      </c>
      <c r="BX4297" s="177" t="s">
        <v>269</v>
      </c>
      <c r="BY4297" s="177" t="s">
        <v>262</v>
      </c>
      <c r="BZ4297" s="177" t="s">
        <v>277</v>
      </c>
      <c r="CA4297" s="177">
        <v>3</v>
      </c>
      <c r="CB4297" s="177" t="s">
        <v>264</v>
      </c>
      <c r="CC4297" s="122">
        <v>9600</v>
      </c>
      <c r="CD4297" s="178" t="s">
        <v>3492</v>
      </c>
      <c r="CE4297" s="177" t="s">
        <v>270</v>
      </c>
      <c r="CF4297" s="177" t="s">
        <v>1662</v>
      </c>
      <c r="CG4297" s="83" t="s">
        <v>9</v>
      </c>
      <c r="CH4297" s="57"/>
      <c r="CV4297" s="51"/>
      <c r="CW4297" s="51"/>
      <c r="CX4297" s="51"/>
      <c r="CY4297" s="51"/>
      <c r="CZ4297" s="51"/>
      <c r="DA4297" s="51"/>
      <c r="DB4297" s="51"/>
      <c r="DC4297" s="51"/>
      <c r="DD4297" s="51"/>
    </row>
    <row r="4298" spans="73:108" ht="15" x14ac:dyDescent="0.25">
      <c r="BU4298" s="91"/>
      <c r="BV4298" s="177">
        <v>2010</v>
      </c>
      <c r="BW4298" s="177">
        <v>6</v>
      </c>
      <c r="BX4298" s="177" t="s">
        <v>269</v>
      </c>
      <c r="BY4298" s="177" t="s">
        <v>262</v>
      </c>
      <c r="BZ4298" s="177" t="s">
        <v>277</v>
      </c>
      <c r="CA4298" s="177">
        <v>3</v>
      </c>
      <c r="CB4298" s="177" t="s">
        <v>264</v>
      </c>
      <c r="CC4298" s="122">
        <v>26420.67</v>
      </c>
      <c r="CD4298" s="178" t="s">
        <v>3493</v>
      </c>
      <c r="CE4298" s="177" t="s">
        <v>270</v>
      </c>
      <c r="CF4298" s="177" t="s">
        <v>1661</v>
      </c>
      <c r="CG4298" s="83" t="s">
        <v>9</v>
      </c>
      <c r="CH4298" s="57"/>
      <c r="CV4298" s="51"/>
      <c r="CW4298" s="51"/>
      <c r="CX4298" s="51"/>
      <c r="CY4298" s="51"/>
      <c r="CZ4298" s="51"/>
      <c r="DA4298" s="51"/>
      <c r="DB4298" s="51"/>
      <c r="DC4298" s="51"/>
      <c r="DD4298" s="51"/>
    </row>
    <row r="4299" spans="73:108" ht="15" x14ac:dyDescent="0.25">
      <c r="BU4299" s="91"/>
      <c r="BV4299" s="177">
        <v>2010</v>
      </c>
      <c r="BW4299" s="177">
        <v>6</v>
      </c>
      <c r="BX4299" s="177" t="s">
        <v>269</v>
      </c>
      <c r="BY4299" s="177" t="s">
        <v>262</v>
      </c>
      <c r="BZ4299" s="177" t="s">
        <v>277</v>
      </c>
      <c r="CA4299" s="177">
        <v>3</v>
      </c>
      <c r="CB4299" s="177" t="s">
        <v>264</v>
      </c>
      <c r="CC4299" s="122">
        <v>31744.15</v>
      </c>
      <c r="CD4299" s="178" t="s">
        <v>3494</v>
      </c>
      <c r="CE4299" s="177" t="s">
        <v>270</v>
      </c>
      <c r="CF4299" s="177" t="s">
        <v>1664</v>
      </c>
      <c r="CG4299" s="83" t="s">
        <v>9</v>
      </c>
      <c r="CH4299" s="57"/>
      <c r="CV4299" s="51"/>
      <c r="CW4299" s="51"/>
      <c r="CX4299" s="51"/>
      <c r="CY4299" s="51"/>
      <c r="CZ4299" s="51"/>
      <c r="DA4299" s="51"/>
      <c r="DB4299" s="51"/>
      <c r="DC4299" s="51"/>
      <c r="DD4299" s="51"/>
    </row>
    <row r="4300" spans="73:108" ht="15" x14ac:dyDescent="0.25">
      <c r="BU4300" s="91"/>
      <c r="BV4300" s="177">
        <v>2010</v>
      </c>
      <c r="BW4300" s="177">
        <v>6</v>
      </c>
      <c r="BX4300" s="177" t="s">
        <v>269</v>
      </c>
      <c r="BY4300" s="177" t="s">
        <v>262</v>
      </c>
      <c r="BZ4300" s="177" t="s">
        <v>277</v>
      </c>
      <c r="CA4300" s="177">
        <v>3</v>
      </c>
      <c r="CB4300" s="177" t="s">
        <v>264</v>
      </c>
      <c r="CC4300" s="122">
        <v>23747.67</v>
      </c>
      <c r="CD4300" s="178" t="s">
        <v>3495</v>
      </c>
      <c r="CE4300" s="177" t="s">
        <v>270</v>
      </c>
      <c r="CF4300" s="177" t="s">
        <v>1669</v>
      </c>
      <c r="CG4300" s="83" t="s">
        <v>9</v>
      </c>
      <c r="CH4300" s="57"/>
      <c r="CV4300" s="51"/>
      <c r="CW4300" s="51"/>
      <c r="CX4300" s="51"/>
      <c r="CY4300" s="51"/>
      <c r="CZ4300" s="51"/>
      <c r="DA4300" s="51"/>
      <c r="DB4300" s="51"/>
      <c r="DC4300" s="51"/>
      <c r="DD4300" s="51"/>
    </row>
    <row r="4301" spans="73:108" ht="15" x14ac:dyDescent="0.25">
      <c r="BU4301" s="91"/>
      <c r="BV4301" s="177">
        <v>2010</v>
      </c>
      <c r="BW4301" s="177">
        <v>6</v>
      </c>
      <c r="BX4301" s="177" t="s">
        <v>269</v>
      </c>
      <c r="BY4301" s="177" t="s">
        <v>262</v>
      </c>
      <c r="BZ4301" s="177" t="s">
        <v>277</v>
      </c>
      <c r="CA4301" s="177">
        <v>3</v>
      </c>
      <c r="CB4301" s="177" t="s">
        <v>264</v>
      </c>
      <c r="CC4301" s="122">
        <v>42956.24</v>
      </c>
      <c r="CD4301" s="178" t="s">
        <v>3496</v>
      </c>
      <c r="CE4301" s="177" t="s">
        <v>270</v>
      </c>
      <c r="CF4301" s="177" t="s">
        <v>1670</v>
      </c>
      <c r="CG4301" s="83" t="s">
        <v>9</v>
      </c>
      <c r="CH4301" s="57"/>
      <c r="CV4301" s="51"/>
      <c r="CW4301" s="51"/>
      <c r="CX4301" s="51"/>
      <c r="CY4301" s="51"/>
      <c r="CZ4301" s="51"/>
      <c r="DA4301" s="51"/>
      <c r="DB4301" s="51"/>
      <c r="DC4301" s="51"/>
      <c r="DD4301" s="51"/>
    </row>
    <row r="4302" spans="73:108" ht="15" x14ac:dyDescent="0.25">
      <c r="BU4302" s="91"/>
      <c r="BV4302" s="177">
        <v>2010</v>
      </c>
      <c r="BW4302" s="177">
        <v>6</v>
      </c>
      <c r="BX4302" s="177" t="s">
        <v>269</v>
      </c>
      <c r="BY4302" s="177" t="s">
        <v>262</v>
      </c>
      <c r="BZ4302" s="177" t="s">
        <v>277</v>
      </c>
      <c r="CA4302" s="177">
        <v>3</v>
      </c>
      <c r="CB4302" s="177" t="s">
        <v>389</v>
      </c>
      <c r="CC4302" s="122">
        <v>1120.53</v>
      </c>
      <c r="CD4302" s="178" t="s">
        <v>3497</v>
      </c>
      <c r="CE4302" s="177" t="s">
        <v>270</v>
      </c>
      <c r="CF4302" s="177" t="s">
        <v>1673</v>
      </c>
      <c r="CG4302" s="83" t="s">
        <v>9</v>
      </c>
      <c r="CH4302" s="57"/>
      <c r="CV4302" s="51"/>
      <c r="CW4302" s="51"/>
      <c r="CX4302" s="51"/>
      <c r="CY4302" s="51"/>
      <c r="CZ4302" s="51"/>
      <c r="DA4302" s="51"/>
      <c r="DB4302" s="51"/>
      <c r="DC4302" s="51"/>
      <c r="DD4302" s="51"/>
    </row>
    <row r="4303" spans="73:108" ht="15" x14ac:dyDescent="0.25">
      <c r="BU4303" s="91"/>
      <c r="BV4303" s="177">
        <v>2010</v>
      </c>
      <c r="BW4303" s="177">
        <v>6</v>
      </c>
      <c r="BX4303" s="177" t="s">
        <v>269</v>
      </c>
      <c r="BY4303" s="177" t="s">
        <v>262</v>
      </c>
      <c r="BZ4303" s="177" t="s">
        <v>277</v>
      </c>
      <c r="CA4303" s="177">
        <v>7</v>
      </c>
      <c r="CB4303" s="177" t="s">
        <v>264</v>
      </c>
      <c r="CC4303" s="122">
        <v>115.11</v>
      </c>
      <c r="CD4303" s="178" t="s">
        <v>3505</v>
      </c>
      <c r="CE4303" s="177" t="s">
        <v>270</v>
      </c>
      <c r="CF4303" s="177" t="s">
        <v>1693</v>
      </c>
      <c r="CG4303" s="83" t="s">
        <v>89</v>
      </c>
      <c r="CH4303" s="57"/>
      <c r="CV4303" s="51"/>
      <c r="CW4303" s="51"/>
      <c r="CX4303" s="51"/>
      <c r="CY4303" s="51"/>
      <c r="CZ4303" s="51"/>
      <c r="DA4303" s="51"/>
      <c r="DB4303" s="51"/>
      <c r="DC4303" s="51"/>
      <c r="DD4303" s="51"/>
    </row>
    <row r="4304" spans="73:108" ht="15" x14ac:dyDescent="0.25">
      <c r="BU4304" s="91"/>
      <c r="BV4304" s="177">
        <v>2010</v>
      </c>
      <c r="BW4304" s="177">
        <v>6</v>
      </c>
      <c r="BX4304" s="177" t="s">
        <v>269</v>
      </c>
      <c r="BY4304" s="177" t="s">
        <v>262</v>
      </c>
      <c r="BZ4304" s="177" t="s">
        <v>277</v>
      </c>
      <c r="CA4304" s="177">
        <v>7</v>
      </c>
      <c r="CB4304" s="177" t="s">
        <v>264</v>
      </c>
      <c r="CC4304" s="122">
        <v>411.95</v>
      </c>
      <c r="CD4304" s="178" t="s">
        <v>3506</v>
      </c>
      <c r="CE4304" s="177" t="s">
        <v>270</v>
      </c>
      <c r="CF4304" s="177" t="s">
        <v>1688</v>
      </c>
      <c r="CG4304" s="83" t="s">
        <v>89</v>
      </c>
      <c r="CH4304" s="57"/>
      <c r="CV4304" s="51"/>
      <c r="CW4304" s="51"/>
      <c r="CX4304" s="51"/>
      <c r="CY4304" s="51"/>
      <c r="CZ4304" s="51"/>
      <c r="DA4304" s="51"/>
      <c r="DB4304" s="51"/>
      <c r="DC4304" s="51"/>
      <c r="DD4304" s="51"/>
    </row>
    <row r="4305" spans="73:108" ht="15" x14ac:dyDescent="0.25">
      <c r="BU4305" s="91"/>
      <c r="BV4305" s="177">
        <v>2010</v>
      </c>
      <c r="BW4305" s="177">
        <v>6</v>
      </c>
      <c r="BX4305" s="177" t="s">
        <v>269</v>
      </c>
      <c r="BY4305" s="177" t="s">
        <v>262</v>
      </c>
      <c r="BZ4305" s="177" t="s">
        <v>277</v>
      </c>
      <c r="CA4305" s="177">
        <v>7</v>
      </c>
      <c r="CB4305" s="177" t="s">
        <v>264</v>
      </c>
      <c r="CC4305" s="122">
        <v>885.43</v>
      </c>
      <c r="CD4305" s="178" t="s">
        <v>3507</v>
      </c>
      <c r="CE4305" s="177" t="s">
        <v>270</v>
      </c>
      <c r="CF4305" s="177" t="s">
        <v>1692</v>
      </c>
      <c r="CG4305" s="83" t="s">
        <v>89</v>
      </c>
      <c r="CH4305" s="57"/>
      <c r="CV4305" s="51"/>
      <c r="CW4305" s="51"/>
      <c r="CX4305" s="51"/>
      <c r="CY4305" s="51"/>
      <c r="CZ4305" s="51"/>
      <c r="DA4305" s="51"/>
      <c r="DB4305" s="51"/>
      <c r="DC4305" s="51"/>
      <c r="DD4305" s="51"/>
    </row>
    <row r="4306" spans="73:108" ht="15" x14ac:dyDescent="0.25">
      <c r="BU4306" s="91"/>
      <c r="BV4306" s="177">
        <v>2010</v>
      </c>
      <c r="BW4306" s="177">
        <v>6</v>
      </c>
      <c r="BX4306" s="177" t="s">
        <v>269</v>
      </c>
      <c r="BY4306" s="177" t="s">
        <v>262</v>
      </c>
      <c r="BZ4306" s="177" t="s">
        <v>277</v>
      </c>
      <c r="CA4306" s="177">
        <v>7</v>
      </c>
      <c r="CB4306" s="177" t="s">
        <v>264</v>
      </c>
      <c r="CC4306" s="122">
        <v>885.43</v>
      </c>
      <c r="CD4306" s="178" t="s">
        <v>3508</v>
      </c>
      <c r="CE4306" s="177" t="s">
        <v>270</v>
      </c>
      <c r="CF4306" s="177" t="s">
        <v>1691</v>
      </c>
      <c r="CG4306" s="83" t="s">
        <v>89</v>
      </c>
      <c r="CH4306" s="57"/>
      <c r="CV4306" s="51"/>
      <c r="CW4306" s="51"/>
      <c r="CX4306" s="51"/>
      <c r="CY4306" s="51"/>
      <c r="CZ4306" s="51"/>
      <c r="DA4306" s="51"/>
      <c r="DB4306" s="51"/>
      <c r="DC4306" s="51"/>
      <c r="DD4306" s="51"/>
    </row>
    <row r="4307" spans="73:108" ht="15" x14ac:dyDescent="0.25">
      <c r="BU4307" s="91"/>
      <c r="BV4307" s="177">
        <v>2010</v>
      </c>
      <c r="BW4307" s="177">
        <v>6</v>
      </c>
      <c r="BX4307" s="177" t="s">
        <v>269</v>
      </c>
      <c r="BY4307" s="177" t="s">
        <v>262</v>
      </c>
      <c r="BZ4307" s="177" t="s">
        <v>277</v>
      </c>
      <c r="CA4307" s="177">
        <v>7</v>
      </c>
      <c r="CB4307" s="177" t="s">
        <v>264</v>
      </c>
      <c r="CC4307" s="122">
        <v>885.43</v>
      </c>
      <c r="CD4307" s="178" t="s">
        <v>3509</v>
      </c>
      <c r="CE4307" s="177" t="s">
        <v>270</v>
      </c>
      <c r="CF4307" s="177" t="s">
        <v>1689</v>
      </c>
      <c r="CG4307" s="83" t="s">
        <v>89</v>
      </c>
      <c r="CH4307" s="57"/>
      <c r="CV4307" s="51"/>
      <c r="CW4307" s="51"/>
      <c r="CX4307" s="51"/>
      <c r="CY4307" s="51"/>
      <c r="CZ4307" s="51"/>
      <c r="DA4307" s="51"/>
      <c r="DB4307" s="51"/>
      <c r="DC4307" s="51"/>
      <c r="DD4307" s="51"/>
    </row>
    <row r="4308" spans="73:108" ht="15" x14ac:dyDescent="0.25">
      <c r="BU4308" s="91"/>
      <c r="BV4308" s="177">
        <v>2010</v>
      </c>
      <c r="BW4308" s="177">
        <v>6</v>
      </c>
      <c r="BX4308" s="177" t="s">
        <v>269</v>
      </c>
      <c r="BY4308" s="177" t="s">
        <v>262</v>
      </c>
      <c r="BZ4308" s="177" t="s">
        <v>277</v>
      </c>
      <c r="CA4308" s="177">
        <v>7</v>
      </c>
      <c r="CB4308" s="177" t="s">
        <v>264</v>
      </c>
      <c r="CC4308" s="122">
        <v>885.43</v>
      </c>
      <c r="CD4308" s="178" t="s">
        <v>3510</v>
      </c>
      <c r="CE4308" s="177" t="s">
        <v>270</v>
      </c>
      <c r="CF4308" s="177" t="s">
        <v>1690</v>
      </c>
      <c r="CG4308" s="83" t="s">
        <v>89</v>
      </c>
      <c r="CH4308" s="57"/>
      <c r="CV4308" s="51"/>
      <c r="CW4308" s="51"/>
      <c r="CX4308" s="51"/>
      <c r="CY4308" s="51"/>
      <c r="CZ4308" s="51"/>
      <c r="DA4308" s="51"/>
      <c r="DB4308" s="51"/>
      <c r="DC4308" s="51"/>
      <c r="DD4308" s="51"/>
    </row>
    <row r="4309" spans="73:108" ht="15" x14ac:dyDescent="0.25">
      <c r="BU4309" s="91"/>
      <c r="BV4309" s="177">
        <v>2010</v>
      </c>
      <c r="BW4309" s="177">
        <v>6</v>
      </c>
      <c r="BX4309" s="177" t="s">
        <v>269</v>
      </c>
      <c r="BY4309" s="177" t="s">
        <v>262</v>
      </c>
      <c r="BZ4309" s="177" t="s">
        <v>277</v>
      </c>
      <c r="CA4309" s="177">
        <v>7</v>
      </c>
      <c r="CB4309" s="177" t="s">
        <v>264</v>
      </c>
      <c r="CC4309" s="122">
        <v>696.99</v>
      </c>
      <c r="CD4309" s="178" t="s">
        <v>3511</v>
      </c>
      <c r="CE4309" s="177" t="s">
        <v>270</v>
      </c>
      <c r="CF4309" s="177" t="s">
        <v>1684</v>
      </c>
      <c r="CG4309" s="83" t="s">
        <v>89</v>
      </c>
      <c r="CH4309" s="57"/>
      <c r="CV4309" s="51"/>
      <c r="CW4309" s="51"/>
      <c r="CX4309" s="51"/>
      <c r="CY4309" s="51"/>
      <c r="CZ4309" s="51"/>
      <c r="DA4309" s="51"/>
      <c r="DB4309" s="51"/>
      <c r="DC4309" s="51"/>
      <c r="DD4309" s="51"/>
    </row>
    <row r="4310" spans="73:108" ht="15" x14ac:dyDescent="0.25">
      <c r="BU4310" s="91"/>
      <c r="BV4310" s="177">
        <v>2010</v>
      </c>
      <c r="BW4310" s="177">
        <v>6</v>
      </c>
      <c r="BX4310" s="177" t="s">
        <v>269</v>
      </c>
      <c r="BY4310" s="177" t="s">
        <v>262</v>
      </c>
      <c r="BZ4310" s="177" t="s">
        <v>277</v>
      </c>
      <c r="CA4310" s="177">
        <v>7</v>
      </c>
      <c r="CB4310" s="177" t="s">
        <v>264</v>
      </c>
      <c r="CC4310" s="122">
        <v>104.66</v>
      </c>
      <c r="CD4310" s="178" t="s">
        <v>3512</v>
      </c>
      <c r="CE4310" s="177" t="s">
        <v>270</v>
      </c>
      <c r="CF4310" s="177" t="s">
        <v>1685</v>
      </c>
      <c r="CG4310" s="83" t="s">
        <v>89</v>
      </c>
      <c r="CH4310" s="57"/>
      <c r="CV4310" s="51"/>
      <c r="CW4310" s="51"/>
      <c r="CX4310" s="51"/>
      <c r="CY4310" s="51"/>
      <c r="CZ4310" s="51"/>
      <c r="DA4310" s="51"/>
      <c r="DB4310" s="51"/>
      <c r="DC4310" s="51"/>
      <c r="DD4310" s="51"/>
    </row>
    <row r="4311" spans="73:108" ht="15" x14ac:dyDescent="0.25">
      <c r="BU4311" s="91"/>
      <c r="BV4311" s="177">
        <v>2010</v>
      </c>
      <c r="BW4311" s="177">
        <v>6</v>
      </c>
      <c r="BX4311" s="177" t="s">
        <v>269</v>
      </c>
      <c r="BY4311" s="177" t="s">
        <v>262</v>
      </c>
      <c r="BZ4311" s="177" t="s">
        <v>277</v>
      </c>
      <c r="CA4311" s="177">
        <v>7</v>
      </c>
      <c r="CB4311" s="177" t="s">
        <v>264</v>
      </c>
      <c r="CC4311" s="122">
        <v>205.98</v>
      </c>
      <c r="CD4311" s="178" t="s">
        <v>3513</v>
      </c>
      <c r="CE4311" s="177" t="s">
        <v>270</v>
      </c>
      <c r="CF4311" s="177" t="s">
        <v>1672</v>
      </c>
      <c r="CG4311" s="83" t="s">
        <v>89</v>
      </c>
      <c r="CH4311" s="57"/>
      <c r="CV4311" s="51"/>
      <c r="CW4311" s="51"/>
      <c r="CX4311" s="51"/>
      <c r="CY4311" s="51"/>
      <c r="CZ4311" s="51"/>
      <c r="DA4311" s="51"/>
      <c r="DB4311" s="51"/>
      <c r="DC4311" s="51"/>
      <c r="DD4311" s="51"/>
    </row>
    <row r="4312" spans="73:108" ht="15" x14ac:dyDescent="0.25">
      <c r="BU4312" s="91"/>
      <c r="BV4312" s="177">
        <v>2010</v>
      </c>
      <c r="BW4312" s="177">
        <v>6</v>
      </c>
      <c r="BX4312" s="177" t="s">
        <v>269</v>
      </c>
      <c r="BY4312" s="177" t="s">
        <v>262</v>
      </c>
      <c r="BZ4312" s="177" t="s">
        <v>277</v>
      </c>
      <c r="CA4312" s="177">
        <v>7</v>
      </c>
      <c r="CB4312" s="177" t="s">
        <v>264</v>
      </c>
      <c r="CC4312" s="122">
        <v>341.45</v>
      </c>
      <c r="CD4312" s="178" t="s">
        <v>3514</v>
      </c>
      <c r="CE4312" s="177" t="s">
        <v>270</v>
      </c>
      <c r="CF4312" s="177" t="s">
        <v>1687</v>
      </c>
      <c r="CG4312" s="83" t="s">
        <v>89</v>
      </c>
      <c r="CH4312" s="57"/>
      <c r="CV4312" s="51"/>
      <c r="CW4312" s="51"/>
      <c r="CX4312" s="51"/>
      <c r="CY4312" s="51"/>
      <c r="CZ4312" s="51"/>
      <c r="DA4312" s="51"/>
      <c r="DB4312" s="51"/>
      <c r="DC4312" s="51"/>
      <c r="DD4312" s="51"/>
    </row>
    <row r="4313" spans="73:108" ht="15" x14ac:dyDescent="0.25">
      <c r="BU4313" s="91"/>
      <c r="BV4313" s="177">
        <v>2010</v>
      </c>
      <c r="BW4313" s="177">
        <v>6</v>
      </c>
      <c r="BX4313" s="177" t="s">
        <v>269</v>
      </c>
      <c r="BY4313" s="177" t="s">
        <v>262</v>
      </c>
      <c r="BZ4313" s="177" t="s">
        <v>277</v>
      </c>
      <c r="CA4313" s="177">
        <v>7</v>
      </c>
      <c r="CB4313" s="177" t="s">
        <v>264</v>
      </c>
      <c r="CC4313" s="122">
        <v>1089.04</v>
      </c>
      <c r="CD4313" s="178" t="s">
        <v>3515</v>
      </c>
      <c r="CE4313" s="177" t="s">
        <v>270</v>
      </c>
      <c r="CF4313" s="177" t="s">
        <v>1686</v>
      </c>
      <c r="CG4313" s="83" t="s">
        <v>89</v>
      </c>
      <c r="CH4313" s="57"/>
      <c r="CV4313" s="51"/>
      <c r="CW4313" s="51"/>
      <c r="CX4313" s="51"/>
      <c r="CY4313" s="51"/>
      <c r="CZ4313" s="51"/>
      <c r="DA4313" s="51"/>
      <c r="DB4313" s="51"/>
      <c r="DC4313" s="51"/>
      <c r="DD4313" s="51"/>
    </row>
    <row r="4314" spans="73:108" ht="15" x14ac:dyDescent="0.25">
      <c r="BU4314" s="91"/>
      <c r="BV4314" s="177">
        <v>2010</v>
      </c>
      <c r="BW4314" s="177">
        <v>7</v>
      </c>
      <c r="BX4314" s="177" t="s">
        <v>269</v>
      </c>
      <c r="BY4314" s="177" t="s">
        <v>262</v>
      </c>
      <c r="BZ4314" s="177" t="s">
        <v>277</v>
      </c>
      <c r="CA4314" s="177">
        <v>3</v>
      </c>
      <c r="CB4314" s="177" t="s">
        <v>264</v>
      </c>
      <c r="CC4314" s="122">
        <v>3174.96</v>
      </c>
      <c r="CD4314" s="178" t="s">
        <v>3522</v>
      </c>
      <c r="CE4314" s="177" t="s">
        <v>270</v>
      </c>
      <c r="CF4314" s="177" t="s">
        <v>1710</v>
      </c>
      <c r="CG4314" s="83" t="s">
        <v>9</v>
      </c>
      <c r="CH4314" s="57"/>
      <c r="CV4314" s="51"/>
      <c r="CW4314" s="51"/>
      <c r="CX4314" s="51"/>
      <c r="CY4314" s="51"/>
      <c r="CZ4314" s="51"/>
      <c r="DA4314" s="51"/>
      <c r="DB4314" s="51"/>
      <c r="DC4314" s="51"/>
      <c r="DD4314" s="51"/>
    </row>
    <row r="4315" spans="73:108" ht="15" x14ac:dyDescent="0.25">
      <c r="BU4315" s="91"/>
      <c r="BV4315" s="177">
        <v>2010</v>
      </c>
      <c r="BW4315" s="177">
        <v>7</v>
      </c>
      <c r="BX4315" s="177" t="s">
        <v>269</v>
      </c>
      <c r="BY4315" s="177" t="s">
        <v>262</v>
      </c>
      <c r="BZ4315" s="177" t="s">
        <v>277</v>
      </c>
      <c r="CA4315" s="177">
        <v>3</v>
      </c>
      <c r="CB4315" s="177" t="s">
        <v>264</v>
      </c>
      <c r="CC4315" s="122">
        <v>5354.95</v>
      </c>
      <c r="CD4315" s="178" t="s">
        <v>3523</v>
      </c>
      <c r="CE4315" s="177" t="s">
        <v>270</v>
      </c>
      <c r="CF4315" s="177" t="s">
        <v>1711</v>
      </c>
      <c r="CG4315" s="83" t="s">
        <v>9</v>
      </c>
      <c r="CH4315" s="57"/>
      <c r="CV4315" s="51"/>
      <c r="CW4315" s="51"/>
      <c r="CX4315" s="51"/>
      <c r="CY4315" s="51"/>
      <c r="CZ4315" s="51"/>
      <c r="DA4315" s="51"/>
      <c r="DB4315" s="51"/>
      <c r="DC4315" s="51"/>
      <c r="DD4315" s="51"/>
    </row>
    <row r="4316" spans="73:108" ht="15" x14ac:dyDescent="0.25">
      <c r="BU4316" s="91"/>
      <c r="BV4316" s="177">
        <v>2010</v>
      </c>
      <c r="BW4316" s="177">
        <v>7</v>
      </c>
      <c r="BX4316" s="177" t="s">
        <v>269</v>
      </c>
      <c r="BY4316" s="177" t="s">
        <v>262</v>
      </c>
      <c r="BZ4316" s="177" t="s">
        <v>277</v>
      </c>
      <c r="CA4316" s="177">
        <v>3</v>
      </c>
      <c r="CB4316" s="177" t="s">
        <v>264</v>
      </c>
      <c r="CC4316" s="122">
        <v>6578.73</v>
      </c>
      <c r="CD4316" s="178" t="s">
        <v>3524</v>
      </c>
      <c r="CE4316" s="177" t="s">
        <v>270</v>
      </c>
      <c r="CF4316" s="177" t="s">
        <v>1712</v>
      </c>
      <c r="CG4316" s="83" t="s">
        <v>9</v>
      </c>
      <c r="CH4316" s="57"/>
      <c r="CV4316" s="51"/>
      <c r="CW4316" s="51"/>
      <c r="CX4316" s="51"/>
      <c r="CY4316" s="51"/>
      <c r="CZ4316" s="51"/>
      <c r="DA4316" s="51"/>
      <c r="DB4316" s="51"/>
      <c r="DC4316" s="51"/>
      <c r="DD4316" s="51"/>
    </row>
    <row r="4317" spans="73:108" ht="15" x14ac:dyDescent="0.25">
      <c r="BU4317" s="91"/>
      <c r="BV4317" s="177">
        <v>2010</v>
      </c>
      <c r="BW4317" s="177">
        <v>7</v>
      </c>
      <c r="BX4317" s="177" t="s">
        <v>269</v>
      </c>
      <c r="BY4317" s="177" t="s">
        <v>262</v>
      </c>
      <c r="BZ4317" s="177" t="s">
        <v>277</v>
      </c>
      <c r="CA4317" s="177">
        <v>3</v>
      </c>
      <c r="CB4317" s="177" t="s">
        <v>264</v>
      </c>
      <c r="CC4317" s="122">
        <v>10057.02</v>
      </c>
      <c r="CD4317" s="178" t="s">
        <v>3525</v>
      </c>
      <c r="CE4317" s="177" t="s">
        <v>270</v>
      </c>
      <c r="CF4317" s="177" t="s">
        <v>1716</v>
      </c>
      <c r="CG4317" s="83" t="s">
        <v>9</v>
      </c>
      <c r="CH4317" s="57"/>
      <c r="CV4317" s="51"/>
      <c r="CW4317" s="51"/>
      <c r="CX4317" s="51"/>
      <c r="CY4317" s="51"/>
      <c r="CZ4317" s="51"/>
      <c r="DA4317" s="51"/>
      <c r="DB4317" s="51"/>
      <c r="DC4317" s="51"/>
      <c r="DD4317" s="51"/>
    </row>
    <row r="4318" spans="73:108" ht="15" x14ac:dyDescent="0.25">
      <c r="BU4318" s="91"/>
      <c r="BV4318" s="177">
        <v>2010</v>
      </c>
      <c r="BW4318" s="177">
        <v>7</v>
      </c>
      <c r="BX4318" s="177" t="s">
        <v>269</v>
      </c>
      <c r="BY4318" s="177" t="s">
        <v>262</v>
      </c>
      <c r="BZ4318" s="177" t="s">
        <v>277</v>
      </c>
      <c r="CA4318" s="177">
        <v>3</v>
      </c>
      <c r="CB4318" s="177" t="s">
        <v>264</v>
      </c>
      <c r="CC4318" s="122">
        <v>8996.2900000000009</v>
      </c>
      <c r="CD4318" s="178" t="s">
        <v>3526</v>
      </c>
      <c r="CE4318" s="177" t="s">
        <v>270</v>
      </c>
      <c r="CF4318" s="177" t="s">
        <v>1715</v>
      </c>
      <c r="CG4318" s="83" t="s">
        <v>9</v>
      </c>
      <c r="CH4318" s="57"/>
      <c r="CV4318" s="51"/>
      <c r="CW4318" s="51"/>
      <c r="CX4318" s="51"/>
      <c r="CY4318" s="51"/>
      <c r="CZ4318" s="51"/>
      <c r="DA4318" s="51"/>
      <c r="DB4318" s="51"/>
      <c r="DC4318" s="51"/>
      <c r="DD4318" s="51"/>
    </row>
    <row r="4319" spans="73:108" ht="15" x14ac:dyDescent="0.25">
      <c r="BU4319" s="91"/>
      <c r="BV4319" s="177">
        <v>2010</v>
      </c>
      <c r="BW4319" s="177">
        <v>7</v>
      </c>
      <c r="BX4319" s="177" t="s">
        <v>269</v>
      </c>
      <c r="BY4319" s="177" t="s">
        <v>262</v>
      </c>
      <c r="BZ4319" s="177" t="s">
        <v>277</v>
      </c>
      <c r="CA4319" s="177">
        <v>3</v>
      </c>
      <c r="CB4319" s="177" t="s">
        <v>264</v>
      </c>
      <c r="CC4319" s="122">
        <v>1926</v>
      </c>
      <c r="CD4319" s="178" t="s">
        <v>3527</v>
      </c>
      <c r="CE4319" s="177" t="s">
        <v>270</v>
      </c>
      <c r="CF4319" s="177" t="s">
        <v>1713</v>
      </c>
      <c r="CG4319" s="83" t="s">
        <v>9</v>
      </c>
      <c r="CH4319" s="57"/>
      <c r="CV4319" s="51"/>
      <c r="CW4319" s="51"/>
      <c r="CX4319" s="51"/>
      <c r="CY4319" s="51"/>
      <c r="CZ4319" s="51"/>
      <c r="DA4319" s="51"/>
      <c r="DB4319" s="51"/>
      <c r="DC4319" s="51"/>
      <c r="DD4319" s="51"/>
    </row>
    <row r="4320" spans="73:108" ht="15" x14ac:dyDescent="0.25">
      <c r="BU4320" s="91"/>
      <c r="BV4320" s="177">
        <v>2010</v>
      </c>
      <c r="BW4320" s="177">
        <v>7</v>
      </c>
      <c r="BX4320" s="177" t="s">
        <v>269</v>
      </c>
      <c r="BY4320" s="177" t="s">
        <v>262</v>
      </c>
      <c r="BZ4320" s="177" t="s">
        <v>277</v>
      </c>
      <c r="CA4320" s="177">
        <v>3</v>
      </c>
      <c r="CB4320" s="177" t="s">
        <v>264</v>
      </c>
      <c r="CC4320" s="122">
        <v>2163.1999999999998</v>
      </c>
      <c r="CD4320" s="178" t="s">
        <v>3528</v>
      </c>
      <c r="CE4320" s="177" t="s">
        <v>270</v>
      </c>
      <c r="CF4320" s="177" t="s">
        <v>1714</v>
      </c>
      <c r="CG4320" s="83" t="s">
        <v>9</v>
      </c>
      <c r="CH4320" s="57"/>
      <c r="CV4320" s="51"/>
      <c r="CW4320" s="51"/>
      <c r="CX4320" s="51"/>
      <c r="CY4320" s="51"/>
      <c r="CZ4320" s="51"/>
      <c r="DA4320" s="51"/>
      <c r="DB4320" s="51"/>
      <c r="DC4320" s="51"/>
      <c r="DD4320" s="51"/>
    </row>
    <row r="4321" spans="73:108" ht="15" x14ac:dyDescent="0.25">
      <c r="BU4321" s="91"/>
      <c r="BV4321" s="177">
        <v>2010</v>
      </c>
      <c r="BW4321" s="177">
        <v>7</v>
      </c>
      <c r="BX4321" s="177" t="s">
        <v>269</v>
      </c>
      <c r="BY4321" s="177" t="s">
        <v>262</v>
      </c>
      <c r="BZ4321" s="177" t="s">
        <v>277</v>
      </c>
      <c r="CA4321" s="177">
        <v>3</v>
      </c>
      <c r="CB4321" s="177" t="s">
        <v>264</v>
      </c>
      <c r="CC4321" s="122">
        <v>9640.42</v>
      </c>
      <c r="CD4321" s="178" t="s">
        <v>3529</v>
      </c>
      <c r="CE4321" s="177" t="s">
        <v>270</v>
      </c>
      <c r="CF4321" s="177" t="s">
        <v>1706</v>
      </c>
      <c r="CG4321" s="83" t="s">
        <v>9</v>
      </c>
      <c r="CH4321" s="57"/>
      <c r="CV4321" s="51"/>
      <c r="CW4321" s="51"/>
      <c r="CX4321" s="51"/>
      <c r="CY4321" s="51"/>
      <c r="CZ4321" s="51"/>
      <c r="DA4321" s="51"/>
      <c r="DB4321" s="51"/>
      <c r="DC4321" s="51"/>
      <c r="DD4321" s="51"/>
    </row>
    <row r="4322" spans="73:108" ht="15" x14ac:dyDescent="0.25">
      <c r="BU4322" s="91"/>
      <c r="BV4322" s="177">
        <v>2010</v>
      </c>
      <c r="BW4322" s="177">
        <v>7</v>
      </c>
      <c r="BX4322" s="177" t="s">
        <v>269</v>
      </c>
      <c r="BY4322" s="177" t="s">
        <v>262</v>
      </c>
      <c r="BZ4322" s="177" t="s">
        <v>277</v>
      </c>
      <c r="CA4322" s="177">
        <v>3</v>
      </c>
      <c r="CB4322" s="177" t="s">
        <v>264</v>
      </c>
      <c r="CC4322" s="122">
        <v>3184.32</v>
      </c>
      <c r="CD4322" s="178" t="s">
        <v>3530</v>
      </c>
      <c r="CE4322" s="177" t="s">
        <v>270</v>
      </c>
      <c r="CF4322" s="177" t="s">
        <v>1705</v>
      </c>
      <c r="CG4322" s="83" t="s">
        <v>9</v>
      </c>
      <c r="CH4322" s="57"/>
      <c r="CV4322" s="51"/>
      <c r="CW4322" s="51"/>
      <c r="CX4322" s="51"/>
      <c r="CY4322" s="51"/>
      <c r="CZ4322" s="51"/>
      <c r="DA4322" s="51"/>
      <c r="DB4322" s="51"/>
      <c r="DC4322" s="51"/>
      <c r="DD4322" s="51"/>
    </row>
    <row r="4323" spans="73:108" ht="15" x14ac:dyDescent="0.25">
      <c r="BU4323" s="91"/>
      <c r="BV4323" s="177">
        <v>2010</v>
      </c>
      <c r="BW4323" s="177">
        <v>7</v>
      </c>
      <c r="BX4323" s="177" t="s">
        <v>269</v>
      </c>
      <c r="BY4323" s="177" t="s">
        <v>262</v>
      </c>
      <c r="BZ4323" s="177" t="s">
        <v>277</v>
      </c>
      <c r="CA4323" s="177">
        <v>3</v>
      </c>
      <c r="CB4323" s="177" t="s">
        <v>264</v>
      </c>
      <c r="CC4323" s="122">
        <v>6041.12</v>
      </c>
      <c r="CD4323" s="178" t="s">
        <v>3531</v>
      </c>
      <c r="CE4323" s="177" t="s">
        <v>270</v>
      </c>
      <c r="CF4323" s="177" t="s">
        <v>1707</v>
      </c>
      <c r="CG4323" s="83" t="s">
        <v>9</v>
      </c>
      <c r="CH4323" s="57"/>
      <c r="CV4323" s="51"/>
      <c r="CW4323" s="51"/>
      <c r="CX4323" s="51"/>
      <c r="CY4323" s="51"/>
      <c r="CZ4323" s="51"/>
      <c r="DA4323" s="51"/>
      <c r="DB4323" s="51"/>
      <c r="DC4323" s="51"/>
      <c r="DD4323" s="51"/>
    </row>
    <row r="4324" spans="73:108" ht="15" x14ac:dyDescent="0.25">
      <c r="BU4324" s="91"/>
      <c r="BV4324" s="177">
        <v>2010</v>
      </c>
      <c r="BW4324" s="177">
        <v>7</v>
      </c>
      <c r="BX4324" s="177" t="s">
        <v>269</v>
      </c>
      <c r="BY4324" s="177" t="s">
        <v>262</v>
      </c>
      <c r="BZ4324" s="177" t="s">
        <v>277</v>
      </c>
      <c r="CA4324" s="177">
        <v>3</v>
      </c>
      <c r="CB4324" s="177" t="s">
        <v>264</v>
      </c>
      <c r="CC4324" s="122">
        <v>44079.77</v>
      </c>
      <c r="CD4324" s="178" t="s">
        <v>3532</v>
      </c>
      <c r="CE4324" s="177" t="s">
        <v>270</v>
      </c>
      <c r="CF4324" s="177" t="s">
        <v>1703</v>
      </c>
      <c r="CG4324" s="83" t="s">
        <v>9</v>
      </c>
      <c r="CH4324" s="57"/>
      <c r="CV4324" s="51"/>
      <c r="CW4324" s="51"/>
      <c r="CX4324" s="51"/>
      <c r="CY4324" s="51"/>
      <c r="CZ4324" s="51"/>
      <c r="DA4324" s="51"/>
      <c r="DB4324" s="51"/>
      <c r="DC4324" s="51"/>
      <c r="DD4324" s="51"/>
    </row>
    <row r="4325" spans="73:108" ht="15" x14ac:dyDescent="0.25">
      <c r="BU4325" s="91"/>
      <c r="BV4325" s="177">
        <v>2010</v>
      </c>
      <c r="BW4325" s="177">
        <v>7</v>
      </c>
      <c r="BX4325" s="177" t="s">
        <v>269</v>
      </c>
      <c r="BY4325" s="177" t="s">
        <v>262</v>
      </c>
      <c r="BZ4325" s="177" t="s">
        <v>277</v>
      </c>
      <c r="CA4325" s="177">
        <v>3</v>
      </c>
      <c r="CB4325" s="177" t="s">
        <v>264</v>
      </c>
      <c r="CC4325" s="122">
        <v>51653.38</v>
      </c>
      <c r="CD4325" s="178" t="s">
        <v>3533</v>
      </c>
      <c r="CE4325" s="177" t="s">
        <v>270</v>
      </c>
      <c r="CF4325" s="177" t="s">
        <v>1704</v>
      </c>
      <c r="CG4325" s="83" t="s">
        <v>9</v>
      </c>
      <c r="CH4325" s="57"/>
      <c r="CV4325" s="51"/>
      <c r="CW4325" s="51"/>
      <c r="CX4325" s="51"/>
      <c r="CY4325" s="51"/>
      <c r="CZ4325" s="51"/>
      <c r="DA4325" s="51"/>
      <c r="DB4325" s="51"/>
      <c r="DC4325" s="51"/>
      <c r="DD4325" s="51"/>
    </row>
    <row r="4326" spans="73:108" ht="15" x14ac:dyDescent="0.25">
      <c r="BU4326" s="91"/>
      <c r="BV4326" s="177">
        <v>2010</v>
      </c>
      <c r="BW4326" s="177">
        <v>7</v>
      </c>
      <c r="BX4326" s="177" t="s">
        <v>269</v>
      </c>
      <c r="BY4326" s="177" t="s">
        <v>262</v>
      </c>
      <c r="BZ4326" s="177" t="s">
        <v>277</v>
      </c>
      <c r="CA4326" s="177">
        <v>3</v>
      </c>
      <c r="CB4326" s="177" t="s">
        <v>264</v>
      </c>
      <c r="CC4326" s="122">
        <v>60614.97</v>
      </c>
      <c r="CD4326" s="178" t="s">
        <v>3534</v>
      </c>
      <c r="CE4326" s="177" t="s">
        <v>270</v>
      </c>
      <c r="CF4326" s="177" t="s">
        <v>1708</v>
      </c>
      <c r="CG4326" s="83" t="s">
        <v>9</v>
      </c>
      <c r="CH4326" s="57"/>
      <c r="CV4326" s="51"/>
      <c r="CW4326" s="51"/>
      <c r="CX4326" s="51"/>
      <c r="CY4326" s="51"/>
      <c r="CZ4326" s="51"/>
      <c r="DA4326" s="51"/>
      <c r="DB4326" s="51"/>
      <c r="DC4326" s="51"/>
      <c r="DD4326" s="51"/>
    </row>
    <row r="4327" spans="73:108" ht="15" x14ac:dyDescent="0.25">
      <c r="BU4327" s="91"/>
      <c r="BV4327" s="177">
        <v>2010</v>
      </c>
      <c r="BW4327" s="177">
        <v>7</v>
      </c>
      <c r="BX4327" s="177" t="s">
        <v>269</v>
      </c>
      <c r="BY4327" s="177" t="s">
        <v>262</v>
      </c>
      <c r="BZ4327" s="177" t="s">
        <v>277</v>
      </c>
      <c r="CA4327" s="177">
        <v>3</v>
      </c>
      <c r="CB4327" s="177" t="s">
        <v>264</v>
      </c>
      <c r="CC4327" s="122">
        <v>48150.31</v>
      </c>
      <c r="CD4327" s="178" t="s">
        <v>3535</v>
      </c>
      <c r="CE4327" s="177" t="s">
        <v>270</v>
      </c>
      <c r="CF4327" s="177" t="s">
        <v>1709</v>
      </c>
      <c r="CG4327" s="83" t="s">
        <v>9</v>
      </c>
      <c r="CH4327" s="57"/>
      <c r="CV4327" s="51"/>
      <c r="CW4327" s="51"/>
      <c r="CX4327" s="51"/>
      <c r="CY4327" s="51"/>
      <c r="CZ4327" s="51"/>
      <c r="DA4327" s="51"/>
      <c r="DB4327" s="51"/>
      <c r="DC4327" s="51"/>
      <c r="DD4327" s="51"/>
    </row>
    <row r="4328" spans="73:108" ht="15" x14ac:dyDescent="0.25">
      <c r="BU4328" s="91"/>
      <c r="BV4328" s="177">
        <v>2010</v>
      </c>
      <c r="BW4328" s="177">
        <v>7</v>
      </c>
      <c r="BX4328" s="177" t="s">
        <v>269</v>
      </c>
      <c r="BY4328" s="177" t="s">
        <v>262</v>
      </c>
      <c r="BZ4328" s="177" t="s">
        <v>277</v>
      </c>
      <c r="CA4328" s="177">
        <v>3</v>
      </c>
      <c r="CB4328" s="177" t="s">
        <v>389</v>
      </c>
      <c r="CC4328" s="122">
        <v>2202.84</v>
      </c>
      <c r="CD4328" s="178" t="s">
        <v>3536</v>
      </c>
      <c r="CE4328" s="177" t="s">
        <v>270</v>
      </c>
      <c r="CF4328" s="177" t="s">
        <v>1717</v>
      </c>
      <c r="CG4328" s="83" t="s">
        <v>9</v>
      </c>
      <c r="CH4328" s="57"/>
      <c r="CV4328" s="51"/>
      <c r="CW4328" s="51"/>
      <c r="CX4328" s="51"/>
      <c r="CY4328" s="51"/>
      <c r="CZ4328" s="51"/>
      <c r="DA4328" s="51"/>
      <c r="DB4328" s="51"/>
      <c r="DC4328" s="51"/>
      <c r="DD4328" s="51"/>
    </row>
    <row r="4329" spans="73:108" ht="15" x14ac:dyDescent="0.25">
      <c r="BU4329" s="91"/>
      <c r="BV4329" s="177">
        <v>2010</v>
      </c>
      <c r="BW4329" s="177">
        <v>7</v>
      </c>
      <c r="BX4329" s="177" t="s">
        <v>269</v>
      </c>
      <c r="BY4329" s="177" t="s">
        <v>262</v>
      </c>
      <c r="BZ4329" s="177" t="s">
        <v>277</v>
      </c>
      <c r="CA4329" s="177">
        <v>7</v>
      </c>
      <c r="CB4329" s="177" t="s">
        <v>264</v>
      </c>
      <c r="CC4329" s="122">
        <v>1124.42</v>
      </c>
      <c r="CD4329" s="178" t="s">
        <v>3541</v>
      </c>
      <c r="CE4329" s="177" t="s">
        <v>270</v>
      </c>
      <c r="CF4329" s="177" t="s">
        <v>1742</v>
      </c>
      <c r="CG4329" s="83" t="s">
        <v>89</v>
      </c>
      <c r="CH4329" s="57"/>
      <c r="CV4329" s="51"/>
      <c r="CW4329" s="51"/>
      <c r="CX4329" s="51"/>
      <c r="CY4329" s="51"/>
      <c r="CZ4329" s="51"/>
      <c r="DA4329" s="51"/>
      <c r="DB4329" s="51"/>
      <c r="DC4329" s="51"/>
      <c r="DD4329" s="51"/>
    </row>
    <row r="4330" spans="73:108" ht="15" x14ac:dyDescent="0.25">
      <c r="BU4330" s="91"/>
      <c r="BV4330" s="177">
        <v>2010</v>
      </c>
      <c r="BW4330" s="177">
        <v>7</v>
      </c>
      <c r="BX4330" s="177" t="s">
        <v>269</v>
      </c>
      <c r="BY4330" s="177" t="s">
        <v>262</v>
      </c>
      <c r="BZ4330" s="177" t="s">
        <v>277</v>
      </c>
      <c r="CA4330" s="177">
        <v>7</v>
      </c>
      <c r="CB4330" s="177" t="s">
        <v>264</v>
      </c>
      <c r="CC4330" s="122">
        <v>184.38</v>
      </c>
      <c r="CD4330" s="178" t="s">
        <v>3542</v>
      </c>
      <c r="CE4330" s="177" t="s">
        <v>270</v>
      </c>
      <c r="CF4330" s="177" t="s">
        <v>1738</v>
      </c>
      <c r="CG4330" s="83" t="s">
        <v>89</v>
      </c>
      <c r="CH4330" s="57"/>
      <c r="CV4330" s="51"/>
      <c r="CW4330" s="51"/>
      <c r="CX4330" s="51"/>
      <c r="CY4330" s="51"/>
      <c r="CZ4330" s="51"/>
      <c r="DA4330" s="51"/>
      <c r="DB4330" s="51"/>
      <c r="DC4330" s="51"/>
      <c r="DD4330" s="51"/>
    </row>
    <row r="4331" spans="73:108" ht="15" x14ac:dyDescent="0.25">
      <c r="BU4331" s="91"/>
      <c r="BV4331" s="177">
        <v>2010</v>
      </c>
      <c r="BW4331" s="177">
        <v>7</v>
      </c>
      <c r="BX4331" s="177" t="s">
        <v>269</v>
      </c>
      <c r="BY4331" s="177" t="s">
        <v>262</v>
      </c>
      <c r="BZ4331" s="177" t="s">
        <v>277</v>
      </c>
      <c r="CA4331" s="177">
        <v>7</v>
      </c>
      <c r="CB4331" s="177" t="s">
        <v>264</v>
      </c>
      <c r="CC4331" s="122">
        <v>885.43</v>
      </c>
      <c r="CD4331" s="178" t="s">
        <v>3543</v>
      </c>
      <c r="CE4331" s="177" t="s">
        <v>270</v>
      </c>
      <c r="CF4331" s="177" t="s">
        <v>1726</v>
      </c>
      <c r="CG4331" s="83" t="s">
        <v>89</v>
      </c>
      <c r="CH4331" s="57"/>
      <c r="CV4331" s="51"/>
      <c r="CW4331" s="51"/>
      <c r="CX4331" s="51"/>
      <c r="CY4331" s="51"/>
      <c r="CZ4331" s="51"/>
      <c r="DA4331" s="51"/>
      <c r="DB4331" s="51"/>
      <c r="DC4331" s="51"/>
      <c r="DD4331" s="51"/>
    </row>
    <row r="4332" spans="73:108" ht="15" x14ac:dyDescent="0.25">
      <c r="BU4332" s="91"/>
      <c r="BV4332" s="177">
        <v>2010</v>
      </c>
      <c r="BW4332" s="177">
        <v>7</v>
      </c>
      <c r="BX4332" s="177" t="s">
        <v>269</v>
      </c>
      <c r="BY4332" s="177" t="s">
        <v>262</v>
      </c>
      <c r="BZ4332" s="177" t="s">
        <v>277</v>
      </c>
      <c r="CA4332" s="177">
        <v>7</v>
      </c>
      <c r="CB4332" s="177" t="s">
        <v>264</v>
      </c>
      <c r="CC4332" s="122">
        <v>1770.85</v>
      </c>
      <c r="CD4332" s="178" t="s">
        <v>3544</v>
      </c>
      <c r="CE4332" s="177" t="s">
        <v>270</v>
      </c>
      <c r="CF4332" s="177" t="s">
        <v>1725</v>
      </c>
      <c r="CG4332" s="83" t="s">
        <v>89</v>
      </c>
      <c r="CH4332" s="57"/>
      <c r="CV4332" s="51"/>
      <c r="CW4332" s="51"/>
      <c r="CX4332" s="51"/>
      <c r="CY4332" s="51"/>
      <c r="CZ4332" s="51"/>
      <c r="DA4332" s="51"/>
      <c r="DB4332" s="51"/>
      <c r="DC4332" s="51"/>
      <c r="DD4332" s="51"/>
    </row>
    <row r="4333" spans="73:108" ht="15" x14ac:dyDescent="0.25">
      <c r="BU4333" s="91"/>
      <c r="BV4333" s="177">
        <v>2010</v>
      </c>
      <c r="BW4333" s="177">
        <v>7</v>
      </c>
      <c r="BX4333" s="177" t="s">
        <v>269</v>
      </c>
      <c r="BY4333" s="177" t="s">
        <v>262</v>
      </c>
      <c r="BZ4333" s="177" t="s">
        <v>277</v>
      </c>
      <c r="CA4333" s="177">
        <v>7</v>
      </c>
      <c r="CB4333" s="177" t="s">
        <v>264</v>
      </c>
      <c r="CC4333" s="122">
        <v>1770.85</v>
      </c>
      <c r="CD4333" s="178" t="s">
        <v>3545</v>
      </c>
      <c r="CE4333" s="177" t="s">
        <v>270</v>
      </c>
      <c r="CF4333" s="177" t="s">
        <v>1724</v>
      </c>
      <c r="CG4333" s="83" t="s">
        <v>89</v>
      </c>
      <c r="CH4333" s="57"/>
      <c r="CV4333" s="51"/>
      <c r="CW4333" s="51"/>
      <c r="CX4333" s="51"/>
      <c r="CY4333" s="51"/>
      <c r="CZ4333" s="51"/>
      <c r="DA4333" s="51"/>
      <c r="DB4333" s="51"/>
      <c r="DC4333" s="51"/>
      <c r="DD4333" s="51"/>
    </row>
    <row r="4334" spans="73:108" ht="15" x14ac:dyDescent="0.25">
      <c r="BU4334" s="91"/>
      <c r="BV4334" s="177">
        <v>2010</v>
      </c>
      <c r="BW4334" s="177">
        <v>7</v>
      </c>
      <c r="BX4334" s="177" t="s">
        <v>269</v>
      </c>
      <c r="BY4334" s="177" t="s">
        <v>262</v>
      </c>
      <c r="BZ4334" s="177" t="s">
        <v>277</v>
      </c>
      <c r="CA4334" s="177">
        <v>7</v>
      </c>
      <c r="CB4334" s="177" t="s">
        <v>264</v>
      </c>
      <c r="CC4334" s="122">
        <v>1770.85</v>
      </c>
      <c r="CD4334" s="178" t="s">
        <v>3546</v>
      </c>
      <c r="CE4334" s="177" t="s">
        <v>270</v>
      </c>
      <c r="CF4334" s="177" t="s">
        <v>1722</v>
      </c>
      <c r="CG4334" s="83" t="s">
        <v>89</v>
      </c>
      <c r="CH4334" s="57"/>
      <c r="CV4334" s="51"/>
      <c r="CW4334" s="51"/>
      <c r="CX4334" s="51"/>
      <c r="CY4334" s="51"/>
      <c r="CZ4334" s="51"/>
      <c r="DA4334" s="51"/>
      <c r="DB4334" s="51"/>
      <c r="DC4334" s="51"/>
      <c r="DD4334" s="51"/>
    </row>
    <row r="4335" spans="73:108" ht="15" x14ac:dyDescent="0.25">
      <c r="BU4335" s="91"/>
      <c r="BV4335" s="177">
        <v>2010</v>
      </c>
      <c r="BW4335" s="177">
        <v>7</v>
      </c>
      <c r="BX4335" s="177" t="s">
        <v>269</v>
      </c>
      <c r="BY4335" s="177" t="s">
        <v>262</v>
      </c>
      <c r="BZ4335" s="177" t="s">
        <v>277</v>
      </c>
      <c r="CA4335" s="177">
        <v>7</v>
      </c>
      <c r="CB4335" s="177" t="s">
        <v>264</v>
      </c>
      <c r="CC4335" s="122">
        <v>1770.85</v>
      </c>
      <c r="CD4335" s="178" t="s">
        <v>3547</v>
      </c>
      <c r="CE4335" s="177" t="s">
        <v>270</v>
      </c>
      <c r="CF4335" s="177" t="s">
        <v>1723</v>
      </c>
      <c r="CG4335" s="83" t="s">
        <v>89</v>
      </c>
      <c r="CH4335" s="57"/>
      <c r="CV4335" s="51"/>
      <c r="CW4335" s="51"/>
      <c r="CX4335" s="51"/>
      <c r="CY4335" s="51"/>
      <c r="CZ4335" s="51"/>
      <c r="DA4335" s="51"/>
      <c r="DB4335" s="51"/>
      <c r="DC4335" s="51"/>
      <c r="DD4335" s="51"/>
    </row>
    <row r="4336" spans="73:108" ht="15" x14ac:dyDescent="0.25">
      <c r="BU4336" s="91"/>
      <c r="BV4336" s="177">
        <v>2010</v>
      </c>
      <c r="BW4336" s="177">
        <v>7</v>
      </c>
      <c r="BX4336" s="177" t="s">
        <v>269</v>
      </c>
      <c r="BY4336" s="177" t="s">
        <v>262</v>
      </c>
      <c r="BZ4336" s="177" t="s">
        <v>277</v>
      </c>
      <c r="CA4336" s="177">
        <v>7</v>
      </c>
      <c r="CB4336" s="177" t="s">
        <v>264</v>
      </c>
      <c r="CC4336" s="122">
        <v>1770.85</v>
      </c>
      <c r="CD4336" s="178" t="s">
        <v>3548</v>
      </c>
      <c r="CE4336" s="177" t="s">
        <v>270</v>
      </c>
      <c r="CF4336" s="177" t="s">
        <v>1731</v>
      </c>
      <c r="CG4336" s="83" t="s">
        <v>89</v>
      </c>
      <c r="CH4336" s="57"/>
      <c r="CV4336" s="51"/>
      <c r="CW4336" s="51"/>
      <c r="CX4336" s="51"/>
      <c r="CY4336" s="51"/>
      <c r="CZ4336" s="51"/>
      <c r="DA4336" s="51"/>
      <c r="DB4336" s="51"/>
      <c r="DC4336" s="51"/>
      <c r="DD4336" s="51"/>
    </row>
    <row r="4337" spans="73:108" ht="15" x14ac:dyDescent="0.25">
      <c r="BU4337" s="91"/>
      <c r="BV4337" s="177">
        <v>2010</v>
      </c>
      <c r="BW4337" s="177">
        <v>7</v>
      </c>
      <c r="BX4337" s="177" t="s">
        <v>269</v>
      </c>
      <c r="BY4337" s="177" t="s">
        <v>262</v>
      </c>
      <c r="BZ4337" s="177" t="s">
        <v>277</v>
      </c>
      <c r="CA4337" s="177">
        <v>7</v>
      </c>
      <c r="CB4337" s="177" t="s">
        <v>264</v>
      </c>
      <c r="CC4337" s="122">
        <v>1770.85</v>
      </c>
      <c r="CD4337" s="178" t="s">
        <v>3549</v>
      </c>
      <c r="CE4337" s="177" t="s">
        <v>270</v>
      </c>
      <c r="CF4337" s="177" t="s">
        <v>1730</v>
      </c>
      <c r="CG4337" s="83" t="s">
        <v>89</v>
      </c>
      <c r="CH4337" s="57"/>
      <c r="CV4337" s="51"/>
      <c r="CW4337" s="51"/>
      <c r="CX4337" s="51"/>
      <c r="CY4337" s="51"/>
      <c r="CZ4337" s="51"/>
      <c r="DA4337" s="51"/>
      <c r="DB4337" s="51"/>
      <c r="DC4337" s="51"/>
      <c r="DD4337" s="51"/>
    </row>
    <row r="4338" spans="73:108" ht="15" x14ac:dyDescent="0.25">
      <c r="BU4338" s="91"/>
      <c r="BV4338" s="177">
        <v>2010</v>
      </c>
      <c r="BW4338" s="177">
        <v>7</v>
      </c>
      <c r="BX4338" s="177" t="s">
        <v>269</v>
      </c>
      <c r="BY4338" s="177" t="s">
        <v>262</v>
      </c>
      <c r="BZ4338" s="177" t="s">
        <v>277</v>
      </c>
      <c r="CA4338" s="177">
        <v>7</v>
      </c>
      <c r="CB4338" s="177" t="s">
        <v>264</v>
      </c>
      <c r="CC4338" s="122">
        <v>656.12</v>
      </c>
      <c r="CD4338" s="178" t="s">
        <v>3550</v>
      </c>
      <c r="CE4338" s="177" t="s">
        <v>270</v>
      </c>
      <c r="CF4338" s="177" t="s">
        <v>1728</v>
      </c>
      <c r="CG4338" s="83" t="s">
        <v>89</v>
      </c>
      <c r="CH4338" s="57"/>
      <c r="CV4338" s="51"/>
      <c r="CW4338" s="51"/>
      <c r="CX4338" s="51"/>
      <c r="CY4338" s="51"/>
      <c r="CZ4338" s="51"/>
      <c r="DA4338" s="51"/>
      <c r="DB4338" s="51"/>
      <c r="DC4338" s="51"/>
      <c r="DD4338" s="51"/>
    </row>
    <row r="4339" spans="73:108" ht="15" x14ac:dyDescent="0.25">
      <c r="BU4339" s="91"/>
      <c r="BV4339" s="177">
        <v>2010</v>
      </c>
      <c r="BW4339" s="177">
        <v>7</v>
      </c>
      <c r="BX4339" s="177" t="s">
        <v>269</v>
      </c>
      <c r="BY4339" s="177" t="s">
        <v>262</v>
      </c>
      <c r="BZ4339" s="177" t="s">
        <v>277</v>
      </c>
      <c r="CA4339" s="177">
        <v>7</v>
      </c>
      <c r="CB4339" s="177" t="s">
        <v>264</v>
      </c>
      <c r="CC4339" s="122">
        <v>839.74</v>
      </c>
      <c r="CD4339" s="178" t="s">
        <v>3551</v>
      </c>
      <c r="CE4339" s="177" t="s">
        <v>270</v>
      </c>
      <c r="CF4339" s="177" t="s">
        <v>1729</v>
      </c>
      <c r="CG4339" s="83" t="s">
        <v>89</v>
      </c>
      <c r="CH4339" s="57"/>
      <c r="CV4339" s="51"/>
      <c r="CW4339" s="51"/>
      <c r="CX4339" s="51"/>
      <c r="CY4339" s="51"/>
      <c r="CZ4339" s="51"/>
      <c r="DA4339" s="51"/>
      <c r="DB4339" s="51"/>
      <c r="DC4339" s="51"/>
      <c r="DD4339" s="51"/>
    </row>
    <row r="4340" spans="73:108" ht="15" x14ac:dyDescent="0.25">
      <c r="BU4340" s="91"/>
      <c r="BV4340" s="177">
        <v>2010</v>
      </c>
      <c r="BW4340" s="177">
        <v>7</v>
      </c>
      <c r="BX4340" s="177" t="s">
        <v>269</v>
      </c>
      <c r="BY4340" s="177" t="s">
        <v>262</v>
      </c>
      <c r="BZ4340" s="177" t="s">
        <v>277</v>
      </c>
      <c r="CA4340" s="177">
        <v>7</v>
      </c>
      <c r="CB4340" s="177" t="s">
        <v>264</v>
      </c>
      <c r="CC4340" s="122">
        <v>1770.85</v>
      </c>
      <c r="CD4340" s="178" t="s">
        <v>3552</v>
      </c>
      <c r="CE4340" s="177" t="s">
        <v>270</v>
      </c>
      <c r="CF4340" s="177" t="s">
        <v>1733</v>
      </c>
      <c r="CG4340" s="83" t="s">
        <v>89</v>
      </c>
      <c r="CH4340" s="57"/>
      <c r="CV4340" s="51"/>
      <c r="CW4340" s="51"/>
      <c r="CX4340" s="51"/>
      <c r="CY4340" s="51"/>
      <c r="CZ4340" s="51"/>
      <c r="DA4340" s="51"/>
      <c r="DB4340" s="51"/>
      <c r="DC4340" s="51"/>
      <c r="DD4340" s="51"/>
    </row>
    <row r="4341" spans="73:108" ht="15" x14ac:dyDescent="0.25">
      <c r="BU4341" s="91"/>
      <c r="BV4341" s="177">
        <v>2010</v>
      </c>
      <c r="BW4341" s="177">
        <v>7</v>
      </c>
      <c r="BX4341" s="177" t="s">
        <v>269</v>
      </c>
      <c r="BY4341" s="177" t="s">
        <v>262</v>
      </c>
      <c r="BZ4341" s="177" t="s">
        <v>277</v>
      </c>
      <c r="CA4341" s="177">
        <v>7</v>
      </c>
      <c r="CB4341" s="177" t="s">
        <v>264</v>
      </c>
      <c r="CC4341" s="122">
        <v>1770.85</v>
      </c>
      <c r="CD4341" s="178" t="s">
        <v>3553</v>
      </c>
      <c r="CE4341" s="177" t="s">
        <v>270</v>
      </c>
      <c r="CF4341" s="177" t="s">
        <v>1732</v>
      </c>
      <c r="CG4341" s="83" t="s">
        <v>89</v>
      </c>
      <c r="CH4341" s="57"/>
      <c r="CV4341" s="51"/>
      <c r="CW4341" s="51"/>
      <c r="CX4341" s="51"/>
      <c r="CY4341" s="51"/>
      <c r="CZ4341" s="51"/>
      <c r="DA4341" s="51"/>
      <c r="DB4341" s="51"/>
      <c r="DC4341" s="51"/>
      <c r="DD4341" s="51"/>
    </row>
    <row r="4342" spans="73:108" ht="15" x14ac:dyDescent="0.25">
      <c r="BU4342" s="91"/>
      <c r="BV4342" s="177">
        <v>2010</v>
      </c>
      <c r="BW4342" s="177">
        <v>7</v>
      </c>
      <c r="BX4342" s="177" t="s">
        <v>269</v>
      </c>
      <c r="BY4342" s="177" t="s">
        <v>262</v>
      </c>
      <c r="BZ4342" s="177" t="s">
        <v>277</v>
      </c>
      <c r="CA4342" s="177">
        <v>7</v>
      </c>
      <c r="CB4342" s="177" t="s">
        <v>264</v>
      </c>
      <c r="CC4342" s="122">
        <v>1385.4</v>
      </c>
      <c r="CD4342" s="178" t="s">
        <v>3554</v>
      </c>
      <c r="CE4342" s="177" t="s">
        <v>270</v>
      </c>
      <c r="CF4342" s="177" t="s">
        <v>1727</v>
      </c>
      <c r="CG4342" s="83" t="s">
        <v>89</v>
      </c>
      <c r="CH4342" s="57"/>
      <c r="CV4342" s="51"/>
      <c r="CW4342" s="51"/>
      <c r="CX4342" s="51"/>
      <c r="CY4342" s="51"/>
      <c r="CZ4342" s="51"/>
      <c r="DA4342" s="51"/>
      <c r="DB4342" s="51"/>
      <c r="DC4342" s="51"/>
      <c r="DD4342" s="51"/>
    </row>
    <row r="4343" spans="73:108" ht="15" x14ac:dyDescent="0.25">
      <c r="BU4343" s="91"/>
      <c r="BV4343" s="177">
        <v>2010</v>
      </c>
      <c r="BW4343" s="177">
        <v>7</v>
      </c>
      <c r="BX4343" s="177" t="s">
        <v>269</v>
      </c>
      <c r="BY4343" s="177" t="s">
        <v>262</v>
      </c>
      <c r="BZ4343" s="177" t="s">
        <v>277</v>
      </c>
      <c r="CA4343" s="177">
        <v>7</v>
      </c>
      <c r="CB4343" s="177" t="s">
        <v>264</v>
      </c>
      <c r="CC4343" s="122">
        <v>1846.07</v>
      </c>
      <c r="CD4343" s="178" t="s">
        <v>3555</v>
      </c>
      <c r="CE4343" s="177" t="s">
        <v>270</v>
      </c>
      <c r="CF4343" s="177" t="s">
        <v>1727</v>
      </c>
      <c r="CG4343" s="83" t="s">
        <v>89</v>
      </c>
      <c r="CH4343" s="57"/>
      <c r="CV4343" s="51"/>
      <c r="CW4343" s="51"/>
      <c r="CX4343" s="51"/>
      <c r="CY4343" s="51"/>
      <c r="CZ4343" s="51"/>
      <c r="DA4343" s="51"/>
      <c r="DB4343" s="51"/>
      <c r="DC4343" s="51"/>
      <c r="DD4343" s="51"/>
    </row>
    <row r="4344" spans="73:108" ht="15" x14ac:dyDescent="0.25">
      <c r="BU4344" s="91"/>
      <c r="BV4344" s="177">
        <v>2010</v>
      </c>
      <c r="BW4344" s="177">
        <v>7</v>
      </c>
      <c r="BX4344" s="177" t="s">
        <v>269</v>
      </c>
      <c r="BY4344" s="177" t="s">
        <v>262</v>
      </c>
      <c r="BZ4344" s="177" t="s">
        <v>277</v>
      </c>
      <c r="CA4344" s="177">
        <v>7</v>
      </c>
      <c r="CB4344" s="177" t="s">
        <v>264</v>
      </c>
      <c r="CC4344" s="122">
        <v>1632.97</v>
      </c>
      <c r="CD4344" s="178" t="s">
        <v>3556</v>
      </c>
      <c r="CE4344" s="177" t="s">
        <v>270</v>
      </c>
      <c r="CF4344" s="177" t="s">
        <v>1740</v>
      </c>
      <c r="CG4344" s="83" t="s">
        <v>89</v>
      </c>
      <c r="CH4344" s="57"/>
      <c r="CV4344" s="51"/>
      <c r="CW4344" s="51"/>
      <c r="CX4344" s="51"/>
      <c r="CY4344" s="51"/>
      <c r="CZ4344" s="51"/>
      <c r="DA4344" s="51"/>
      <c r="DB4344" s="51"/>
      <c r="DC4344" s="51"/>
      <c r="DD4344" s="51"/>
    </row>
    <row r="4345" spans="73:108" ht="15" x14ac:dyDescent="0.25">
      <c r="BU4345" s="91"/>
      <c r="BV4345" s="177">
        <v>2010</v>
      </c>
      <c r="BW4345" s="177">
        <v>7</v>
      </c>
      <c r="BX4345" s="177" t="s">
        <v>269</v>
      </c>
      <c r="BY4345" s="177" t="s">
        <v>262</v>
      </c>
      <c r="BZ4345" s="177" t="s">
        <v>277</v>
      </c>
      <c r="CA4345" s="177">
        <v>7</v>
      </c>
      <c r="CB4345" s="177" t="s">
        <v>264</v>
      </c>
      <c r="CC4345" s="122">
        <v>915.39</v>
      </c>
      <c r="CD4345" s="178" t="s">
        <v>3557</v>
      </c>
      <c r="CE4345" s="177" t="s">
        <v>270</v>
      </c>
      <c r="CF4345" s="177" t="s">
        <v>1741</v>
      </c>
      <c r="CG4345" s="83" t="s">
        <v>89</v>
      </c>
      <c r="CH4345" s="57"/>
      <c r="CV4345" s="51"/>
      <c r="CW4345" s="51"/>
      <c r="CX4345" s="51"/>
      <c r="CY4345" s="51"/>
      <c r="CZ4345" s="51"/>
      <c r="DA4345" s="51"/>
      <c r="DB4345" s="51"/>
      <c r="DC4345" s="51"/>
      <c r="DD4345" s="51"/>
    </row>
    <row r="4346" spans="73:108" ht="15" x14ac:dyDescent="0.25">
      <c r="BU4346" s="91"/>
      <c r="BV4346" s="177">
        <v>2010</v>
      </c>
      <c r="BW4346" s="177">
        <v>7</v>
      </c>
      <c r="BX4346" s="177" t="s">
        <v>269</v>
      </c>
      <c r="BY4346" s="177" t="s">
        <v>262</v>
      </c>
      <c r="BZ4346" s="177" t="s">
        <v>277</v>
      </c>
      <c r="CA4346" s="177">
        <v>7</v>
      </c>
      <c r="CB4346" s="177" t="s">
        <v>264</v>
      </c>
      <c r="CC4346" s="122">
        <v>9.49</v>
      </c>
      <c r="CD4346" s="178" t="s">
        <v>3558</v>
      </c>
      <c r="CE4346" s="177" t="s">
        <v>270</v>
      </c>
      <c r="CF4346" s="177" t="s">
        <v>1734</v>
      </c>
      <c r="CG4346" s="83" t="s">
        <v>89</v>
      </c>
      <c r="CH4346" s="57"/>
      <c r="CV4346" s="51"/>
      <c r="CW4346" s="51"/>
      <c r="CX4346" s="51"/>
      <c r="CY4346" s="51"/>
      <c r="CZ4346" s="51"/>
      <c r="DA4346" s="51"/>
      <c r="DB4346" s="51"/>
      <c r="DC4346" s="51"/>
      <c r="DD4346" s="51"/>
    </row>
    <row r="4347" spans="73:108" ht="15" x14ac:dyDescent="0.25">
      <c r="BU4347" s="91"/>
      <c r="BV4347" s="177">
        <v>2010</v>
      </c>
      <c r="BW4347" s="177">
        <v>7</v>
      </c>
      <c r="BX4347" s="177" t="s">
        <v>269</v>
      </c>
      <c r="BY4347" s="177" t="s">
        <v>262</v>
      </c>
      <c r="BZ4347" s="177" t="s">
        <v>277</v>
      </c>
      <c r="CA4347" s="177">
        <v>7</v>
      </c>
      <c r="CB4347" s="177" t="s">
        <v>264</v>
      </c>
      <c r="CC4347" s="122">
        <v>3931.02</v>
      </c>
      <c r="CD4347" s="178" t="s">
        <v>3559</v>
      </c>
      <c r="CE4347" s="177" t="s">
        <v>270</v>
      </c>
      <c r="CF4347" s="177" t="s">
        <v>1737</v>
      </c>
      <c r="CG4347" s="83" t="s">
        <v>89</v>
      </c>
      <c r="CH4347" s="57"/>
      <c r="CV4347" s="51"/>
      <c r="CW4347" s="51"/>
      <c r="CX4347" s="51"/>
      <c r="CY4347" s="51"/>
      <c r="CZ4347" s="51"/>
      <c r="DA4347" s="51"/>
      <c r="DB4347" s="51"/>
      <c r="DC4347" s="51"/>
      <c r="DD4347" s="51"/>
    </row>
    <row r="4348" spans="73:108" ht="15" x14ac:dyDescent="0.25">
      <c r="BU4348" s="91"/>
      <c r="BV4348" s="177">
        <v>2010</v>
      </c>
      <c r="BW4348" s="177">
        <v>7</v>
      </c>
      <c r="BX4348" s="177" t="s">
        <v>269</v>
      </c>
      <c r="BY4348" s="177" t="s">
        <v>262</v>
      </c>
      <c r="BZ4348" s="177" t="s">
        <v>277</v>
      </c>
      <c r="CA4348" s="177">
        <v>7</v>
      </c>
      <c r="CB4348" s="177" t="s">
        <v>264</v>
      </c>
      <c r="CC4348" s="122">
        <v>802.63</v>
      </c>
      <c r="CD4348" s="178" t="s">
        <v>3560</v>
      </c>
      <c r="CE4348" s="177" t="s">
        <v>270</v>
      </c>
      <c r="CF4348" s="177" t="s">
        <v>1736</v>
      </c>
      <c r="CG4348" s="83" t="s">
        <v>89</v>
      </c>
      <c r="CH4348" s="57"/>
      <c r="CV4348" s="51"/>
      <c r="CW4348" s="51"/>
      <c r="CX4348" s="51"/>
      <c r="CY4348" s="51"/>
      <c r="CZ4348" s="51"/>
      <c r="DA4348" s="51"/>
      <c r="DB4348" s="51"/>
      <c r="DC4348" s="51"/>
      <c r="DD4348" s="51"/>
    </row>
    <row r="4349" spans="73:108" ht="15" x14ac:dyDescent="0.25">
      <c r="BU4349" s="91"/>
      <c r="BV4349" s="177">
        <v>2010</v>
      </c>
      <c r="BW4349" s="177">
        <v>7</v>
      </c>
      <c r="BX4349" s="177" t="s">
        <v>269</v>
      </c>
      <c r="BY4349" s="177" t="s">
        <v>262</v>
      </c>
      <c r="BZ4349" s="177" t="s">
        <v>277</v>
      </c>
      <c r="CA4349" s="177">
        <v>7</v>
      </c>
      <c r="CB4349" s="177" t="s">
        <v>264</v>
      </c>
      <c r="CC4349" s="122">
        <v>59.34</v>
      </c>
      <c r="CD4349" s="178" t="s">
        <v>3561</v>
      </c>
      <c r="CE4349" s="177" t="s">
        <v>270</v>
      </c>
      <c r="CF4349" s="177" t="s">
        <v>1735</v>
      </c>
      <c r="CG4349" s="83" t="s">
        <v>89</v>
      </c>
      <c r="CH4349" s="57"/>
      <c r="CV4349" s="51"/>
      <c r="CW4349" s="51"/>
      <c r="CX4349" s="51"/>
      <c r="CY4349" s="51"/>
      <c r="CZ4349" s="51"/>
      <c r="DA4349" s="51"/>
      <c r="DB4349" s="51"/>
      <c r="DC4349" s="51"/>
      <c r="DD4349" s="51"/>
    </row>
    <row r="4350" spans="73:108" ht="15" x14ac:dyDescent="0.25">
      <c r="BU4350" s="91"/>
      <c r="BV4350" s="177">
        <v>2010</v>
      </c>
      <c r="BW4350" s="177">
        <v>7</v>
      </c>
      <c r="BX4350" s="177" t="s">
        <v>269</v>
      </c>
      <c r="BY4350" s="177" t="s">
        <v>262</v>
      </c>
      <c r="BZ4350" s="177" t="s">
        <v>277</v>
      </c>
      <c r="CA4350" s="177">
        <v>7</v>
      </c>
      <c r="CB4350" s="177" t="s">
        <v>264</v>
      </c>
      <c r="CC4350" s="122">
        <v>5030.16</v>
      </c>
      <c r="CD4350" s="178" t="s">
        <v>3562</v>
      </c>
      <c r="CE4350" s="177" t="s">
        <v>270</v>
      </c>
      <c r="CF4350" s="177" t="s">
        <v>1739</v>
      </c>
      <c r="CG4350" s="83" t="s">
        <v>89</v>
      </c>
      <c r="CH4350" s="57"/>
      <c r="CV4350" s="51"/>
      <c r="CW4350" s="51"/>
      <c r="CX4350" s="51"/>
      <c r="CY4350" s="51"/>
      <c r="CZ4350" s="51"/>
      <c r="DA4350" s="51"/>
      <c r="DB4350" s="51"/>
      <c r="DC4350" s="51"/>
      <c r="DD4350" s="51"/>
    </row>
    <row r="4351" spans="73:108" ht="15" x14ac:dyDescent="0.25">
      <c r="BU4351" s="91"/>
      <c r="BV4351" s="177">
        <v>2010</v>
      </c>
      <c r="BW4351" s="177">
        <v>7</v>
      </c>
      <c r="BX4351" s="177" t="s">
        <v>269</v>
      </c>
      <c r="BY4351" s="177" t="s">
        <v>262</v>
      </c>
      <c r="BZ4351" s="177" t="s">
        <v>277</v>
      </c>
      <c r="CA4351" s="177">
        <v>7</v>
      </c>
      <c r="CB4351" s="177" t="s">
        <v>264</v>
      </c>
      <c r="CC4351" s="122">
        <v>4310.84</v>
      </c>
      <c r="CD4351" s="178" t="s">
        <v>3563</v>
      </c>
      <c r="CE4351" s="177" t="s">
        <v>270</v>
      </c>
      <c r="CF4351" s="177" t="s">
        <v>1739</v>
      </c>
      <c r="CG4351" s="83" t="s">
        <v>89</v>
      </c>
      <c r="CH4351" s="57"/>
      <c r="CV4351" s="51"/>
      <c r="CW4351" s="51"/>
      <c r="CX4351" s="51"/>
      <c r="CY4351" s="51"/>
      <c r="CZ4351" s="51"/>
      <c r="DA4351" s="51"/>
      <c r="DB4351" s="51"/>
      <c r="DC4351" s="51"/>
      <c r="DD4351" s="51"/>
    </row>
    <row r="4352" spans="73:108" ht="15" x14ac:dyDescent="0.25">
      <c r="BU4352" s="91"/>
      <c r="BV4352" s="177">
        <v>2010</v>
      </c>
      <c r="BW4352" s="177">
        <v>8</v>
      </c>
      <c r="BX4352" s="177" t="s">
        <v>269</v>
      </c>
      <c r="BY4352" s="177" t="s">
        <v>262</v>
      </c>
      <c r="BZ4352" s="177" t="s">
        <v>277</v>
      </c>
      <c r="CA4352" s="177">
        <v>3</v>
      </c>
      <c r="CB4352" s="177" t="s">
        <v>264</v>
      </c>
      <c r="CC4352" s="122">
        <v>7568.06</v>
      </c>
      <c r="CD4352" s="178" t="s">
        <v>3574</v>
      </c>
      <c r="CE4352" s="177" t="s">
        <v>270</v>
      </c>
      <c r="CF4352" s="177" t="s">
        <v>1757</v>
      </c>
      <c r="CG4352" s="83" t="s">
        <v>9</v>
      </c>
      <c r="CH4352" s="57"/>
      <c r="CV4352" s="51"/>
      <c r="CW4352" s="51"/>
      <c r="CX4352" s="51"/>
      <c r="CY4352" s="51"/>
      <c r="CZ4352" s="51"/>
      <c r="DA4352" s="51"/>
      <c r="DB4352" s="51"/>
      <c r="DC4352" s="51"/>
      <c r="DD4352" s="51"/>
    </row>
    <row r="4353" spans="73:108" ht="15" x14ac:dyDescent="0.25">
      <c r="BU4353" s="91"/>
      <c r="BV4353" s="177">
        <v>2010</v>
      </c>
      <c r="BW4353" s="177">
        <v>8</v>
      </c>
      <c r="BX4353" s="177" t="s">
        <v>269</v>
      </c>
      <c r="BY4353" s="177" t="s">
        <v>262</v>
      </c>
      <c r="BZ4353" s="177" t="s">
        <v>277</v>
      </c>
      <c r="CA4353" s="177">
        <v>3</v>
      </c>
      <c r="CB4353" s="177" t="s">
        <v>264</v>
      </c>
      <c r="CC4353" s="122">
        <v>12479.93</v>
      </c>
      <c r="CD4353" s="178" t="s">
        <v>3575</v>
      </c>
      <c r="CE4353" s="177" t="s">
        <v>270</v>
      </c>
      <c r="CF4353" s="177" t="s">
        <v>1756</v>
      </c>
      <c r="CG4353" s="83" t="s">
        <v>9</v>
      </c>
      <c r="CH4353" s="57"/>
      <c r="CV4353" s="51"/>
      <c r="CW4353" s="51"/>
      <c r="CX4353" s="51"/>
      <c r="CY4353" s="51"/>
      <c r="CZ4353" s="51"/>
      <c r="DA4353" s="51"/>
      <c r="DB4353" s="51"/>
      <c r="DC4353" s="51"/>
      <c r="DD4353" s="51"/>
    </row>
    <row r="4354" spans="73:108" ht="15" x14ac:dyDescent="0.25">
      <c r="BU4354" s="91"/>
      <c r="BV4354" s="177">
        <v>2010</v>
      </c>
      <c r="BW4354" s="177">
        <v>8</v>
      </c>
      <c r="BX4354" s="177" t="s">
        <v>269</v>
      </c>
      <c r="BY4354" s="177" t="s">
        <v>262</v>
      </c>
      <c r="BZ4354" s="177" t="s">
        <v>277</v>
      </c>
      <c r="CA4354" s="177">
        <v>3</v>
      </c>
      <c r="CB4354" s="177" t="s">
        <v>264</v>
      </c>
      <c r="CC4354" s="122">
        <v>11659.71</v>
      </c>
      <c r="CD4354" s="178" t="s">
        <v>3576</v>
      </c>
      <c r="CE4354" s="177" t="s">
        <v>270</v>
      </c>
      <c r="CF4354" s="177" t="s">
        <v>1771</v>
      </c>
      <c r="CG4354" s="83" t="s">
        <v>9</v>
      </c>
      <c r="CH4354" s="57"/>
      <c r="CV4354" s="51"/>
      <c r="CW4354" s="51"/>
      <c r="CX4354" s="51"/>
      <c r="CY4354" s="51"/>
      <c r="CZ4354" s="51"/>
      <c r="DA4354" s="51"/>
      <c r="DB4354" s="51"/>
      <c r="DC4354" s="51"/>
      <c r="DD4354" s="51"/>
    </row>
    <row r="4355" spans="73:108" ht="15" x14ac:dyDescent="0.25">
      <c r="BU4355" s="91"/>
      <c r="BV4355" s="177">
        <v>2010</v>
      </c>
      <c r="BW4355" s="177">
        <v>8</v>
      </c>
      <c r="BX4355" s="177" t="s">
        <v>269</v>
      </c>
      <c r="BY4355" s="177" t="s">
        <v>262</v>
      </c>
      <c r="BZ4355" s="177" t="s">
        <v>277</v>
      </c>
      <c r="CA4355" s="177">
        <v>3</v>
      </c>
      <c r="CB4355" s="177" t="s">
        <v>264</v>
      </c>
      <c r="CC4355" s="122">
        <v>484.78</v>
      </c>
      <c r="CD4355" s="178" t="s">
        <v>3577</v>
      </c>
      <c r="CE4355" s="177" t="s">
        <v>270</v>
      </c>
      <c r="CF4355" s="177" t="s">
        <v>1772</v>
      </c>
      <c r="CG4355" s="83" t="s">
        <v>9</v>
      </c>
      <c r="CH4355" s="57"/>
      <c r="CV4355" s="51"/>
      <c r="CW4355" s="51"/>
      <c r="CX4355" s="51"/>
      <c r="CY4355" s="51"/>
      <c r="CZ4355" s="51"/>
      <c r="DA4355" s="51"/>
      <c r="DB4355" s="51"/>
      <c r="DC4355" s="51"/>
      <c r="DD4355" s="51"/>
    </row>
    <row r="4356" spans="73:108" ht="15" x14ac:dyDescent="0.25">
      <c r="BU4356" s="91"/>
      <c r="BV4356" s="177">
        <v>2010</v>
      </c>
      <c r="BW4356" s="177">
        <v>8</v>
      </c>
      <c r="BX4356" s="177" t="s">
        <v>269</v>
      </c>
      <c r="BY4356" s="177" t="s">
        <v>262</v>
      </c>
      <c r="BZ4356" s="177" t="s">
        <v>277</v>
      </c>
      <c r="CA4356" s="177">
        <v>3</v>
      </c>
      <c r="CB4356" s="177" t="s">
        <v>264</v>
      </c>
      <c r="CC4356" s="122">
        <v>2281.79</v>
      </c>
      <c r="CD4356" s="178" t="s">
        <v>3578</v>
      </c>
      <c r="CE4356" s="177" t="s">
        <v>270</v>
      </c>
      <c r="CF4356" s="177" t="s">
        <v>1772</v>
      </c>
      <c r="CG4356" s="83" t="s">
        <v>9</v>
      </c>
      <c r="CH4356" s="57"/>
      <c r="CV4356" s="51"/>
      <c r="CW4356" s="51"/>
      <c r="CX4356" s="51"/>
      <c r="CY4356" s="51"/>
      <c r="CZ4356" s="51"/>
      <c r="DA4356" s="51"/>
      <c r="DB4356" s="51"/>
      <c r="DC4356" s="51"/>
      <c r="DD4356" s="51"/>
    </row>
    <row r="4357" spans="73:108" ht="15" x14ac:dyDescent="0.25">
      <c r="BU4357" s="91"/>
      <c r="BV4357" s="177">
        <v>2010</v>
      </c>
      <c r="BW4357" s="177">
        <v>8</v>
      </c>
      <c r="BX4357" s="177" t="s">
        <v>269</v>
      </c>
      <c r="BY4357" s="177" t="s">
        <v>262</v>
      </c>
      <c r="BZ4357" s="177" t="s">
        <v>277</v>
      </c>
      <c r="CA4357" s="177">
        <v>3</v>
      </c>
      <c r="CB4357" s="177" t="s">
        <v>264</v>
      </c>
      <c r="CC4357" s="122">
        <v>1926</v>
      </c>
      <c r="CD4357" s="178" t="s">
        <v>3579</v>
      </c>
      <c r="CE4357" s="177" t="s">
        <v>270</v>
      </c>
      <c r="CF4357" s="177" t="s">
        <v>1753</v>
      </c>
      <c r="CG4357" s="83" t="s">
        <v>9</v>
      </c>
      <c r="CH4357" s="57"/>
      <c r="CV4357" s="51"/>
      <c r="CW4357" s="51"/>
      <c r="CX4357" s="51"/>
      <c r="CY4357" s="51"/>
      <c r="CZ4357" s="51"/>
      <c r="DA4357" s="51"/>
      <c r="DB4357" s="51"/>
      <c r="DC4357" s="51"/>
      <c r="DD4357" s="51"/>
    </row>
    <row r="4358" spans="73:108" ht="15" x14ac:dyDescent="0.25">
      <c r="BU4358" s="91"/>
      <c r="BV4358" s="177">
        <v>2010</v>
      </c>
      <c r="BW4358" s="177">
        <v>8</v>
      </c>
      <c r="BX4358" s="177" t="s">
        <v>269</v>
      </c>
      <c r="BY4358" s="177" t="s">
        <v>262</v>
      </c>
      <c r="BZ4358" s="177" t="s">
        <v>277</v>
      </c>
      <c r="CA4358" s="177">
        <v>3</v>
      </c>
      <c r="CB4358" s="177" t="s">
        <v>264</v>
      </c>
      <c r="CC4358" s="122">
        <v>6000</v>
      </c>
      <c r="CD4358" s="178" t="s">
        <v>3580</v>
      </c>
      <c r="CE4358" s="177" t="s">
        <v>270</v>
      </c>
      <c r="CF4358" s="177" t="s">
        <v>1763</v>
      </c>
      <c r="CG4358" s="83" t="s">
        <v>9</v>
      </c>
      <c r="CH4358" s="57"/>
      <c r="CV4358" s="51"/>
      <c r="CW4358" s="51"/>
      <c r="CX4358" s="51"/>
      <c r="CY4358" s="51"/>
      <c r="CZ4358" s="51"/>
      <c r="DA4358" s="51"/>
      <c r="DB4358" s="51"/>
      <c r="DC4358" s="51"/>
      <c r="DD4358" s="51"/>
    </row>
    <row r="4359" spans="73:108" ht="15" x14ac:dyDescent="0.25">
      <c r="BU4359" s="91"/>
      <c r="BV4359" s="177">
        <v>2010</v>
      </c>
      <c r="BW4359" s="177">
        <v>8</v>
      </c>
      <c r="BX4359" s="177" t="s">
        <v>269</v>
      </c>
      <c r="BY4359" s="177" t="s">
        <v>262</v>
      </c>
      <c r="BZ4359" s="177" t="s">
        <v>277</v>
      </c>
      <c r="CA4359" s="177">
        <v>3</v>
      </c>
      <c r="CB4359" s="177" t="s">
        <v>264</v>
      </c>
      <c r="CC4359" s="122">
        <v>6000</v>
      </c>
      <c r="CD4359" s="178" t="s">
        <v>3581</v>
      </c>
      <c r="CE4359" s="177" t="s">
        <v>270</v>
      </c>
      <c r="CF4359" s="177" t="s">
        <v>1763</v>
      </c>
      <c r="CG4359" s="83" t="s">
        <v>9</v>
      </c>
      <c r="CH4359" s="57"/>
      <c r="CV4359" s="51"/>
      <c r="CW4359" s="51"/>
      <c r="CX4359" s="51"/>
      <c r="CY4359" s="51"/>
      <c r="CZ4359" s="51"/>
      <c r="DA4359" s="51"/>
      <c r="DB4359" s="51"/>
      <c r="DC4359" s="51"/>
      <c r="DD4359" s="51"/>
    </row>
    <row r="4360" spans="73:108" ht="15" x14ac:dyDescent="0.25">
      <c r="BU4360" s="91"/>
      <c r="BV4360" s="177">
        <v>2010</v>
      </c>
      <c r="BW4360" s="177">
        <v>8</v>
      </c>
      <c r="BX4360" s="177" t="s">
        <v>269</v>
      </c>
      <c r="BY4360" s="177" t="s">
        <v>262</v>
      </c>
      <c r="BZ4360" s="177" t="s">
        <v>277</v>
      </c>
      <c r="CA4360" s="177">
        <v>3</v>
      </c>
      <c r="CB4360" s="177" t="s">
        <v>264</v>
      </c>
      <c r="CC4360" s="122">
        <v>6000</v>
      </c>
      <c r="CD4360" s="178" t="s">
        <v>3582</v>
      </c>
      <c r="CE4360" s="177" t="s">
        <v>270</v>
      </c>
      <c r="CF4360" s="177" t="s">
        <v>1763</v>
      </c>
      <c r="CG4360" s="83" t="s">
        <v>9</v>
      </c>
      <c r="CH4360" s="57"/>
      <c r="CV4360" s="51"/>
      <c r="CW4360" s="51"/>
      <c r="CX4360" s="51"/>
      <c r="CY4360" s="51"/>
      <c r="CZ4360" s="51"/>
      <c r="DA4360" s="51"/>
      <c r="DB4360" s="51"/>
      <c r="DC4360" s="51"/>
      <c r="DD4360" s="51"/>
    </row>
    <row r="4361" spans="73:108" ht="15" x14ac:dyDescent="0.25">
      <c r="BU4361" s="91"/>
      <c r="BV4361" s="177">
        <v>2010</v>
      </c>
      <c r="BW4361" s="177">
        <v>8</v>
      </c>
      <c r="BX4361" s="177" t="s">
        <v>269</v>
      </c>
      <c r="BY4361" s="177" t="s">
        <v>262</v>
      </c>
      <c r="BZ4361" s="177" t="s">
        <v>277</v>
      </c>
      <c r="CA4361" s="177">
        <v>3</v>
      </c>
      <c r="CB4361" s="177" t="s">
        <v>264</v>
      </c>
      <c r="CC4361" s="122">
        <v>6000</v>
      </c>
      <c r="CD4361" s="178" t="s">
        <v>3583</v>
      </c>
      <c r="CE4361" s="177" t="s">
        <v>270</v>
      </c>
      <c r="CF4361" s="177" t="s">
        <v>1763</v>
      </c>
      <c r="CG4361" s="83" t="s">
        <v>9</v>
      </c>
      <c r="CH4361" s="57"/>
      <c r="CV4361" s="51"/>
      <c r="CW4361" s="51"/>
      <c r="CX4361" s="51"/>
      <c r="CY4361" s="51"/>
      <c r="CZ4361" s="51"/>
      <c r="DA4361" s="51"/>
      <c r="DB4361" s="51"/>
      <c r="DC4361" s="51"/>
      <c r="DD4361" s="51"/>
    </row>
    <row r="4362" spans="73:108" ht="15" x14ac:dyDescent="0.25">
      <c r="BU4362" s="91"/>
      <c r="BV4362" s="177">
        <v>2010</v>
      </c>
      <c r="BW4362" s="177">
        <v>8</v>
      </c>
      <c r="BX4362" s="177" t="s">
        <v>269</v>
      </c>
      <c r="BY4362" s="177" t="s">
        <v>262</v>
      </c>
      <c r="BZ4362" s="177" t="s">
        <v>277</v>
      </c>
      <c r="CA4362" s="177">
        <v>3</v>
      </c>
      <c r="CB4362" s="177" t="s">
        <v>264</v>
      </c>
      <c r="CC4362" s="122">
        <v>4875</v>
      </c>
      <c r="CD4362" s="178" t="s">
        <v>3584</v>
      </c>
      <c r="CE4362" s="177" t="s">
        <v>270</v>
      </c>
      <c r="CF4362" s="177" t="s">
        <v>1763</v>
      </c>
      <c r="CG4362" s="83" t="s">
        <v>9</v>
      </c>
      <c r="CH4362" s="57"/>
      <c r="CV4362" s="51"/>
      <c r="CW4362" s="51"/>
      <c r="CX4362" s="51"/>
      <c r="CY4362" s="51"/>
      <c r="CZ4362" s="51"/>
      <c r="DA4362" s="51"/>
      <c r="DB4362" s="51"/>
      <c r="DC4362" s="51"/>
      <c r="DD4362" s="51"/>
    </row>
    <row r="4363" spans="73:108" ht="15" x14ac:dyDescent="0.25">
      <c r="BU4363" s="91"/>
      <c r="BV4363" s="177">
        <v>2010</v>
      </c>
      <c r="BW4363" s="177">
        <v>8</v>
      </c>
      <c r="BX4363" s="177" t="s">
        <v>269</v>
      </c>
      <c r="BY4363" s="177" t="s">
        <v>262</v>
      </c>
      <c r="BZ4363" s="177" t="s">
        <v>277</v>
      </c>
      <c r="CA4363" s="177">
        <v>3</v>
      </c>
      <c r="CB4363" s="177" t="s">
        <v>264</v>
      </c>
      <c r="CC4363" s="122">
        <v>14941</v>
      </c>
      <c r="CD4363" s="178" t="s">
        <v>3585</v>
      </c>
      <c r="CE4363" s="177" t="s">
        <v>270</v>
      </c>
      <c r="CF4363" s="177" t="s">
        <v>1751</v>
      </c>
      <c r="CG4363" s="83" t="s">
        <v>9</v>
      </c>
      <c r="CH4363" s="57"/>
      <c r="CV4363" s="51"/>
      <c r="CW4363" s="51"/>
      <c r="CX4363" s="51"/>
      <c r="CY4363" s="51"/>
      <c r="CZ4363" s="51"/>
      <c r="DA4363" s="51"/>
      <c r="DB4363" s="51"/>
      <c r="DC4363" s="51"/>
      <c r="DD4363" s="51"/>
    </row>
    <row r="4364" spans="73:108" ht="15" x14ac:dyDescent="0.25">
      <c r="BU4364" s="91"/>
      <c r="BV4364" s="177">
        <v>2010</v>
      </c>
      <c r="BW4364" s="177">
        <v>8</v>
      </c>
      <c r="BX4364" s="177" t="s">
        <v>269</v>
      </c>
      <c r="BY4364" s="177" t="s">
        <v>262</v>
      </c>
      <c r="BZ4364" s="177" t="s">
        <v>277</v>
      </c>
      <c r="CA4364" s="177">
        <v>3</v>
      </c>
      <c r="CB4364" s="177" t="s">
        <v>264</v>
      </c>
      <c r="CC4364" s="122">
        <v>719</v>
      </c>
      <c r="CD4364" s="178" t="s">
        <v>3586</v>
      </c>
      <c r="CE4364" s="177" t="s">
        <v>270</v>
      </c>
      <c r="CF4364" s="177" t="s">
        <v>1775</v>
      </c>
      <c r="CG4364" s="83" t="s">
        <v>9</v>
      </c>
      <c r="CH4364" s="57"/>
      <c r="CV4364" s="51"/>
      <c r="CW4364" s="51"/>
      <c r="CX4364" s="51"/>
      <c r="CY4364" s="51"/>
      <c r="CZ4364" s="51"/>
      <c r="DA4364" s="51"/>
      <c r="DB4364" s="51"/>
      <c r="DC4364" s="51"/>
      <c r="DD4364" s="51"/>
    </row>
    <row r="4365" spans="73:108" ht="15" x14ac:dyDescent="0.25">
      <c r="BU4365" s="91"/>
      <c r="BV4365" s="177">
        <v>2010</v>
      </c>
      <c r="BW4365" s="177">
        <v>8</v>
      </c>
      <c r="BX4365" s="177" t="s">
        <v>269</v>
      </c>
      <c r="BY4365" s="177" t="s">
        <v>262</v>
      </c>
      <c r="BZ4365" s="177" t="s">
        <v>277</v>
      </c>
      <c r="CA4365" s="177">
        <v>3</v>
      </c>
      <c r="CB4365" s="177" t="s">
        <v>264</v>
      </c>
      <c r="CC4365" s="122">
        <v>9984</v>
      </c>
      <c r="CD4365" s="178" t="s">
        <v>3587</v>
      </c>
      <c r="CE4365" s="177" t="s">
        <v>270</v>
      </c>
      <c r="CF4365" s="177" t="s">
        <v>1776</v>
      </c>
      <c r="CG4365" s="83" t="s">
        <v>9</v>
      </c>
      <c r="CH4365" s="57"/>
      <c r="CV4365" s="51"/>
      <c r="CW4365" s="51"/>
      <c r="CX4365" s="51"/>
      <c r="CY4365" s="51"/>
      <c r="CZ4365" s="51"/>
      <c r="DA4365" s="51"/>
      <c r="DB4365" s="51"/>
      <c r="DC4365" s="51"/>
      <c r="DD4365" s="51"/>
    </row>
    <row r="4366" spans="73:108" ht="15" x14ac:dyDescent="0.25">
      <c r="BU4366" s="91"/>
      <c r="BV4366" s="177">
        <v>2010</v>
      </c>
      <c r="BW4366" s="177">
        <v>8</v>
      </c>
      <c r="BX4366" s="177" t="s">
        <v>269</v>
      </c>
      <c r="BY4366" s="177" t="s">
        <v>262</v>
      </c>
      <c r="BZ4366" s="177" t="s">
        <v>277</v>
      </c>
      <c r="CA4366" s="177">
        <v>3</v>
      </c>
      <c r="CB4366" s="177" t="s">
        <v>264</v>
      </c>
      <c r="CC4366" s="122">
        <v>4887.76</v>
      </c>
      <c r="CD4366" s="178" t="s">
        <v>3588</v>
      </c>
      <c r="CE4366" s="177" t="s">
        <v>270</v>
      </c>
      <c r="CF4366" s="177" t="s">
        <v>1760</v>
      </c>
      <c r="CG4366" s="83" t="s">
        <v>9</v>
      </c>
      <c r="CH4366" s="57"/>
      <c r="CV4366" s="51"/>
      <c r="CW4366" s="51"/>
      <c r="CX4366" s="51"/>
      <c r="CY4366" s="51"/>
      <c r="CZ4366" s="51"/>
      <c r="DA4366" s="51"/>
      <c r="DB4366" s="51"/>
      <c r="DC4366" s="51"/>
      <c r="DD4366" s="51"/>
    </row>
    <row r="4367" spans="73:108" ht="15" x14ac:dyDescent="0.25">
      <c r="BU4367" s="91"/>
      <c r="BV4367" s="177">
        <v>2010</v>
      </c>
      <c r="BW4367" s="177">
        <v>8</v>
      </c>
      <c r="BX4367" s="177" t="s">
        <v>269</v>
      </c>
      <c r="BY4367" s="177" t="s">
        <v>262</v>
      </c>
      <c r="BZ4367" s="177" t="s">
        <v>277</v>
      </c>
      <c r="CA4367" s="177">
        <v>3</v>
      </c>
      <c r="CB4367" s="177" t="s">
        <v>264</v>
      </c>
      <c r="CC4367" s="122">
        <v>3673.31</v>
      </c>
      <c r="CD4367" s="178" t="s">
        <v>3589</v>
      </c>
      <c r="CE4367" s="177" t="s">
        <v>270</v>
      </c>
      <c r="CF4367" s="177" t="s">
        <v>1752</v>
      </c>
      <c r="CG4367" s="83" t="s">
        <v>9</v>
      </c>
      <c r="CH4367" s="57"/>
      <c r="CV4367" s="51"/>
      <c r="CW4367" s="51"/>
      <c r="CX4367" s="51"/>
      <c r="CY4367" s="51"/>
      <c r="CZ4367" s="51"/>
      <c r="DA4367" s="51"/>
      <c r="DB4367" s="51"/>
      <c r="DC4367" s="51"/>
      <c r="DD4367" s="51"/>
    </row>
    <row r="4368" spans="73:108" ht="15" x14ac:dyDescent="0.25">
      <c r="BU4368" s="91"/>
      <c r="BV4368" s="177">
        <v>2010</v>
      </c>
      <c r="BW4368" s="177">
        <v>8</v>
      </c>
      <c r="BX4368" s="177" t="s">
        <v>269</v>
      </c>
      <c r="BY4368" s="177" t="s">
        <v>262</v>
      </c>
      <c r="BZ4368" s="177" t="s">
        <v>277</v>
      </c>
      <c r="CA4368" s="177">
        <v>3</v>
      </c>
      <c r="CB4368" s="177" t="s">
        <v>264</v>
      </c>
      <c r="CC4368" s="122">
        <v>2023.37</v>
      </c>
      <c r="CD4368" s="178" t="s">
        <v>3590</v>
      </c>
      <c r="CE4368" s="177" t="s">
        <v>270</v>
      </c>
      <c r="CF4368" s="177" t="s">
        <v>1762</v>
      </c>
      <c r="CG4368" s="83" t="s">
        <v>9</v>
      </c>
      <c r="CH4368" s="57"/>
      <c r="CV4368" s="51"/>
      <c r="CW4368" s="51"/>
      <c r="CX4368" s="51"/>
      <c r="CY4368" s="51"/>
      <c r="CZ4368" s="51"/>
      <c r="DA4368" s="51"/>
      <c r="DB4368" s="51"/>
      <c r="DC4368" s="51"/>
      <c r="DD4368" s="51"/>
    </row>
    <row r="4369" spans="73:108" ht="15" x14ac:dyDescent="0.25">
      <c r="BU4369" s="91"/>
      <c r="BV4369" s="177">
        <v>2010</v>
      </c>
      <c r="BW4369" s="177">
        <v>8</v>
      </c>
      <c r="BX4369" s="177" t="s">
        <v>269</v>
      </c>
      <c r="BY4369" s="177" t="s">
        <v>262</v>
      </c>
      <c r="BZ4369" s="177" t="s">
        <v>277</v>
      </c>
      <c r="CA4369" s="177">
        <v>3</v>
      </c>
      <c r="CB4369" s="177" t="s">
        <v>264</v>
      </c>
      <c r="CC4369" s="122">
        <v>4046.74</v>
      </c>
      <c r="CD4369" s="178" t="s">
        <v>3591</v>
      </c>
      <c r="CE4369" s="177" t="s">
        <v>270</v>
      </c>
      <c r="CF4369" s="177" t="s">
        <v>1765</v>
      </c>
      <c r="CG4369" s="83" t="s">
        <v>9</v>
      </c>
      <c r="CH4369" s="57"/>
      <c r="CV4369" s="51"/>
      <c r="CW4369" s="51"/>
      <c r="CX4369" s="51"/>
      <c r="CY4369" s="51"/>
      <c r="CZ4369" s="51"/>
      <c r="DA4369" s="51"/>
      <c r="DB4369" s="51"/>
      <c r="DC4369" s="51"/>
      <c r="DD4369" s="51"/>
    </row>
    <row r="4370" spans="73:108" ht="15" x14ac:dyDescent="0.25">
      <c r="BU4370" s="91"/>
      <c r="BV4370" s="177">
        <v>2010</v>
      </c>
      <c r="BW4370" s="177">
        <v>8</v>
      </c>
      <c r="BX4370" s="177" t="s">
        <v>269</v>
      </c>
      <c r="BY4370" s="177" t="s">
        <v>262</v>
      </c>
      <c r="BZ4370" s="177" t="s">
        <v>277</v>
      </c>
      <c r="CA4370" s="177">
        <v>3</v>
      </c>
      <c r="CB4370" s="177" t="s">
        <v>264</v>
      </c>
      <c r="CC4370" s="122">
        <v>1465.9</v>
      </c>
      <c r="CD4370" s="178" t="s">
        <v>3592</v>
      </c>
      <c r="CE4370" s="177" t="s">
        <v>270</v>
      </c>
      <c r="CF4370" s="177" t="s">
        <v>1773</v>
      </c>
      <c r="CG4370" s="83" t="s">
        <v>9</v>
      </c>
      <c r="CH4370" s="57"/>
      <c r="CV4370" s="51"/>
      <c r="CW4370" s="51"/>
      <c r="CX4370" s="51"/>
      <c r="CY4370" s="51"/>
      <c r="CZ4370" s="51"/>
      <c r="DA4370" s="51"/>
      <c r="DB4370" s="51"/>
      <c r="DC4370" s="51"/>
      <c r="DD4370" s="51"/>
    </row>
    <row r="4371" spans="73:108" ht="15" x14ac:dyDescent="0.25">
      <c r="BU4371" s="91"/>
      <c r="BV4371" s="177">
        <v>2010</v>
      </c>
      <c r="BW4371" s="177">
        <v>8</v>
      </c>
      <c r="BX4371" s="177" t="s">
        <v>269</v>
      </c>
      <c r="BY4371" s="177" t="s">
        <v>262</v>
      </c>
      <c r="BZ4371" s="177" t="s">
        <v>277</v>
      </c>
      <c r="CA4371" s="177">
        <v>3</v>
      </c>
      <c r="CB4371" s="177" t="s">
        <v>264</v>
      </c>
      <c r="CC4371" s="122">
        <v>1412.4</v>
      </c>
      <c r="CD4371" s="178" t="s">
        <v>3593</v>
      </c>
      <c r="CE4371" s="177" t="s">
        <v>270</v>
      </c>
      <c r="CF4371" s="177" t="s">
        <v>1774</v>
      </c>
      <c r="CG4371" s="83" t="s">
        <v>9</v>
      </c>
      <c r="CH4371" s="57"/>
      <c r="CV4371" s="51"/>
      <c r="CW4371" s="51"/>
      <c r="CX4371" s="51"/>
      <c r="CY4371" s="51"/>
      <c r="CZ4371" s="51"/>
      <c r="DA4371" s="51"/>
      <c r="DB4371" s="51"/>
      <c r="DC4371" s="51"/>
      <c r="DD4371" s="51"/>
    </row>
    <row r="4372" spans="73:108" ht="15" x14ac:dyDescent="0.25">
      <c r="BU4372" s="91"/>
      <c r="BV4372" s="177">
        <v>2010</v>
      </c>
      <c r="BW4372" s="177">
        <v>8</v>
      </c>
      <c r="BX4372" s="177" t="s">
        <v>269</v>
      </c>
      <c r="BY4372" s="177" t="s">
        <v>262</v>
      </c>
      <c r="BZ4372" s="177" t="s">
        <v>277</v>
      </c>
      <c r="CA4372" s="177">
        <v>3</v>
      </c>
      <c r="CB4372" s="177" t="s">
        <v>264</v>
      </c>
      <c r="CC4372" s="122">
        <v>4682.1099999999997</v>
      </c>
      <c r="CD4372" s="178" t="s">
        <v>3594</v>
      </c>
      <c r="CE4372" s="177" t="s">
        <v>270</v>
      </c>
      <c r="CF4372" s="177" t="s">
        <v>1754</v>
      </c>
      <c r="CG4372" s="83" t="s">
        <v>9</v>
      </c>
      <c r="CH4372" s="57"/>
      <c r="CV4372" s="51"/>
      <c r="CW4372" s="51"/>
      <c r="CX4372" s="51"/>
      <c r="CY4372" s="51"/>
      <c r="CZ4372" s="51"/>
      <c r="DA4372" s="51"/>
      <c r="DB4372" s="51"/>
      <c r="DC4372" s="51"/>
      <c r="DD4372" s="51"/>
    </row>
    <row r="4373" spans="73:108" ht="15" x14ac:dyDescent="0.25">
      <c r="BU4373" s="91"/>
      <c r="BV4373" s="177">
        <v>2010</v>
      </c>
      <c r="BW4373" s="177">
        <v>8</v>
      </c>
      <c r="BX4373" s="177" t="s">
        <v>269</v>
      </c>
      <c r="BY4373" s="177" t="s">
        <v>262</v>
      </c>
      <c r="BZ4373" s="177" t="s">
        <v>277</v>
      </c>
      <c r="CA4373" s="177">
        <v>3</v>
      </c>
      <c r="CB4373" s="177" t="s">
        <v>264</v>
      </c>
      <c r="CC4373" s="122">
        <v>722.25</v>
      </c>
      <c r="CD4373" s="178" t="s">
        <v>3595</v>
      </c>
      <c r="CE4373" s="177" t="s">
        <v>270</v>
      </c>
      <c r="CF4373" s="177" t="s">
        <v>1761</v>
      </c>
      <c r="CG4373" s="83" t="s">
        <v>9</v>
      </c>
      <c r="CH4373" s="57"/>
      <c r="CV4373" s="51"/>
      <c r="CW4373" s="51"/>
      <c r="CX4373" s="51"/>
      <c r="CY4373" s="51"/>
      <c r="CZ4373" s="51"/>
      <c r="DA4373" s="51"/>
      <c r="DB4373" s="51"/>
      <c r="DC4373" s="51"/>
      <c r="DD4373" s="51"/>
    </row>
    <row r="4374" spans="73:108" ht="15" x14ac:dyDescent="0.25">
      <c r="BU4374" s="91"/>
      <c r="BV4374" s="177">
        <v>2010</v>
      </c>
      <c r="BW4374" s="177">
        <v>8</v>
      </c>
      <c r="BX4374" s="177" t="s">
        <v>269</v>
      </c>
      <c r="BY4374" s="177" t="s">
        <v>262</v>
      </c>
      <c r="BZ4374" s="177" t="s">
        <v>277</v>
      </c>
      <c r="CA4374" s="177">
        <v>3</v>
      </c>
      <c r="CB4374" s="177" t="s">
        <v>264</v>
      </c>
      <c r="CC4374" s="122">
        <v>1358.9</v>
      </c>
      <c r="CD4374" s="178" t="s">
        <v>3596</v>
      </c>
      <c r="CE4374" s="177" t="s">
        <v>270</v>
      </c>
      <c r="CF4374" s="177" t="s">
        <v>1780</v>
      </c>
      <c r="CG4374" s="83" t="s">
        <v>9</v>
      </c>
      <c r="CH4374" s="57"/>
      <c r="CV4374" s="51"/>
      <c r="CW4374" s="51"/>
      <c r="CX4374" s="51"/>
      <c r="CY4374" s="51"/>
      <c r="CZ4374" s="51"/>
      <c r="DA4374" s="51"/>
      <c r="DB4374" s="51"/>
      <c r="DC4374" s="51"/>
      <c r="DD4374" s="51"/>
    </row>
    <row r="4375" spans="73:108" ht="15" x14ac:dyDescent="0.25">
      <c r="BU4375" s="91"/>
      <c r="BV4375" s="177">
        <v>2010</v>
      </c>
      <c r="BW4375" s="177">
        <v>8</v>
      </c>
      <c r="BX4375" s="177" t="s">
        <v>269</v>
      </c>
      <c r="BY4375" s="177" t="s">
        <v>262</v>
      </c>
      <c r="BZ4375" s="177" t="s">
        <v>277</v>
      </c>
      <c r="CA4375" s="177">
        <v>3</v>
      </c>
      <c r="CB4375" s="177" t="s">
        <v>264</v>
      </c>
      <c r="CC4375" s="122">
        <v>3295.58</v>
      </c>
      <c r="CD4375" s="178" t="s">
        <v>3597</v>
      </c>
      <c r="CE4375" s="177" t="s">
        <v>270</v>
      </c>
      <c r="CF4375" s="177" t="s">
        <v>1779</v>
      </c>
      <c r="CG4375" s="83" t="s">
        <v>9</v>
      </c>
      <c r="CH4375" s="57"/>
      <c r="CV4375" s="51"/>
      <c r="CW4375" s="51"/>
      <c r="CX4375" s="51"/>
      <c r="CY4375" s="51"/>
      <c r="CZ4375" s="51"/>
      <c r="DA4375" s="51"/>
      <c r="DB4375" s="51"/>
      <c r="DC4375" s="51"/>
      <c r="DD4375" s="51"/>
    </row>
    <row r="4376" spans="73:108" ht="15" x14ac:dyDescent="0.25">
      <c r="BU4376" s="91"/>
      <c r="BV4376" s="177">
        <v>2010</v>
      </c>
      <c r="BW4376" s="177">
        <v>8</v>
      </c>
      <c r="BX4376" s="177" t="s">
        <v>269</v>
      </c>
      <c r="BY4376" s="177" t="s">
        <v>262</v>
      </c>
      <c r="BZ4376" s="177" t="s">
        <v>277</v>
      </c>
      <c r="CA4376" s="177">
        <v>3</v>
      </c>
      <c r="CB4376" s="177" t="s">
        <v>264</v>
      </c>
      <c r="CC4376" s="122">
        <v>587.32000000000005</v>
      </c>
      <c r="CD4376" s="178" t="s">
        <v>3598</v>
      </c>
      <c r="CE4376" s="177" t="s">
        <v>270</v>
      </c>
      <c r="CF4376" s="177" t="s">
        <v>1759</v>
      </c>
      <c r="CG4376" s="83" t="s">
        <v>9</v>
      </c>
      <c r="CH4376" s="57"/>
      <c r="CV4376" s="51"/>
      <c r="CW4376" s="51"/>
      <c r="CX4376" s="51"/>
      <c r="CY4376" s="51"/>
      <c r="CZ4376" s="51"/>
      <c r="DA4376" s="51"/>
      <c r="DB4376" s="51"/>
      <c r="DC4376" s="51"/>
      <c r="DD4376" s="51"/>
    </row>
    <row r="4377" spans="73:108" ht="15" x14ac:dyDescent="0.25">
      <c r="BU4377" s="91"/>
      <c r="BV4377" s="177">
        <v>2010</v>
      </c>
      <c r="BW4377" s="177">
        <v>8</v>
      </c>
      <c r="BX4377" s="177" t="s">
        <v>269</v>
      </c>
      <c r="BY4377" s="177" t="s">
        <v>262</v>
      </c>
      <c r="BZ4377" s="177" t="s">
        <v>277</v>
      </c>
      <c r="CA4377" s="177">
        <v>3</v>
      </c>
      <c r="CB4377" s="177" t="s">
        <v>264</v>
      </c>
      <c r="CC4377" s="122">
        <v>1189.3599999999999</v>
      </c>
      <c r="CD4377" s="178" t="s">
        <v>3599</v>
      </c>
      <c r="CE4377" s="177" t="s">
        <v>270</v>
      </c>
      <c r="CF4377" s="177" t="s">
        <v>1758</v>
      </c>
      <c r="CG4377" s="83" t="s">
        <v>9</v>
      </c>
      <c r="CH4377" s="57"/>
      <c r="CV4377" s="51"/>
      <c r="CW4377" s="51"/>
      <c r="CX4377" s="51"/>
      <c r="CY4377" s="51"/>
      <c r="CZ4377" s="51"/>
      <c r="DA4377" s="51"/>
      <c r="DB4377" s="51"/>
      <c r="DC4377" s="51"/>
      <c r="DD4377" s="51"/>
    </row>
    <row r="4378" spans="73:108" ht="15" x14ac:dyDescent="0.25">
      <c r="BU4378" s="91"/>
      <c r="BV4378" s="177">
        <v>2010</v>
      </c>
      <c r="BW4378" s="177">
        <v>8</v>
      </c>
      <c r="BX4378" s="177" t="s">
        <v>269</v>
      </c>
      <c r="BY4378" s="177" t="s">
        <v>262</v>
      </c>
      <c r="BZ4378" s="177" t="s">
        <v>277</v>
      </c>
      <c r="CA4378" s="177">
        <v>3</v>
      </c>
      <c r="CB4378" s="177" t="s">
        <v>264</v>
      </c>
      <c r="CC4378" s="122">
        <v>751.2</v>
      </c>
      <c r="CD4378" s="178" t="s">
        <v>3600</v>
      </c>
      <c r="CE4378" s="177" t="s">
        <v>270</v>
      </c>
      <c r="CF4378" s="177" t="s">
        <v>1777</v>
      </c>
      <c r="CG4378" s="83" t="s">
        <v>9</v>
      </c>
      <c r="CH4378" s="57"/>
      <c r="CV4378" s="51"/>
      <c r="CW4378" s="51"/>
      <c r="CX4378" s="51"/>
      <c r="CY4378" s="51"/>
      <c r="CZ4378" s="51"/>
      <c r="DA4378" s="51"/>
      <c r="DB4378" s="51"/>
      <c r="DC4378" s="51"/>
      <c r="DD4378" s="51"/>
    </row>
    <row r="4379" spans="73:108" ht="15" x14ac:dyDescent="0.25">
      <c r="BU4379" s="91"/>
      <c r="BV4379" s="177">
        <v>2010</v>
      </c>
      <c r="BW4379" s="177">
        <v>8</v>
      </c>
      <c r="BX4379" s="177" t="s">
        <v>269</v>
      </c>
      <c r="BY4379" s="177" t="s">
        <v>262</v>
      </c>
      <c r="BZ4379" s="177" t="s">
        <v>277</v>
      </c>
      <c r="CA4379" s="177">
        <v>3</v>
      </c>
      <c r="CB4379" s="177" t="s">
        <v>264</v>
      </c>
      <c r="CC4379" s="122">
        <v>2900</v>
      </c>
      <c r="CD4379" s="178" t="s">
        <v>3601</v>
      </c>
      <c r="CE4379" s="177" t="s">
        <v>270</v>
      </c>
      <c r="CF4379" s="177" t="s">
        <v>1770</v>
      </c>
      <c r="CG4379" s="83" t="s">
        <v>9</v>
      </c>
      <c r="CH4379" s="57"/>
      <c r="CV4379" s="51"/>
      <c r="CW4379" s="51"/>
      <c r="CX4379" s="51"/>
      <c r="CY4379" s="51"/>
      <c r="CZ4379" s="51"/>
      <c r="DA4379" s="51"/>
      <c r="DB4379" s="51"/>
      <c r="DC4379" s="51"/>
      <c r="DD4379" s="51"/>
    </row>
    <row r="4380" spans="73:108" ht="15" x14ac:dyDescent="0.25">
      <c r="BU4380" s="91"/>
      <c r="BV4380" s="177">
        <v>2010</v>
      </c>
      <c r="BW4380" s="177">
        <v>8</v>
      </c>
      <c r="BX4380" s="177" t="s">
        <v>269</v>
      </c>
      <c r="BY4380" s="177" t="s">
        <v>262</v>
      </c>
      <c r="BZ4380" s="177" t="s">
        <v>277</v>
      </c>
      <c r="CA4380" s="177">
        <v>3</v>
      </c>
      <c r="CB4380" s="177" t="s">
        <v>264</v>
      </c>
      <c r="CC4380" s="122">
        <v>48658.39</v>
      </c>
      <c r="CD4380" s="178" t="s">
        <v>3602</v>
      </c>
      <c r="CE4380" s="177" t="s">
        <v>270</v>
      </c>
      <c r="CF4380" s="177" t="s">
        <v>1778</v>
      </c>
      <c r="CG4380" s="83" t="s">
        <v>9</v>
      </c>
      <c r="CH4380" s="57"/>
      <c r="CV4380" s="51"/>
      <c r="CW4380" s="51"/>
      <c r="CX4380" s="51"/>
      <c r="CY4380" s="51"/>
      <c r="CZ4380" s="51"/>
      <c r="DA4380" s="51"/>
      <c r="DB4380" s="51"/>
      <c r="DC4380" s="51"/>
      <c r="DD4380" s="51"/>
    </row>
    <row r="4381" spans="73:108" ht="15" x14ac:dyDescent="0.25">
      <c r="BU4381" s="91"/>
      <c r="BV4381" s="177">
        <v>2010</v>
      </c>
      <c r="BW4381" s="177">
        <v>8</v>
      </c>
      <c r="BX4381" s="177" t="s">
        <v>269</v>
      </c>
      <c r="BY4381" s="177" t="s">
        <v>262</v>
      </c>
      <c r="BZ4381" s="177" t="s">
        <v>277</v>
      </c>
      <c r="CA4381" s="177">
        <v>3</v>
      </c>
      <c r="CB4381" s="177" t="s">
        <v>264</v>
      </c>
      <c r="CC4381" s="122">
        <v>44280.72</v>
      </c>
      <c r="CD4381" s="178" t="s">
        <v>3603</v>
      </c>
      <c r="CE4381" s="177" t="s">
        <v>270</v>
      </c>
      <c r="CF4381" s="177" t="s">
        <v>1755</v>
      </c>
      <c r="CG4381" s="83" t="s">
        <v>9</v>
      </c>
      <c r="CH4381" s="57"/>
      <c r="CV4381" s="51"/>
      <c r="CW4381" s="51"/>
      <c r="CX4381" s="51"/>
      <c r="CY4381" s="51"/>
      <c r="CZ4381" s="51"/>
      <c r="DA4381" s="51"/>
      <c r="DB4381" s="51"/>
      <c r="DC4381" s="51"/>
      <c r="DD4381" s="51"/>
    </row>
    <row r="4382" spans="73:108" ht="15" x14ac:dyDescent="0.25">
      <c r="BU4382" s="91"/>
      <c r="BV4382" s="177">
        <v>2010</v>
      </c>
      <c r="BW4382" s="177">
        <v>8</v>
      </c>
      <c r="BX4382" s="177" t="s">
        <v>269</v>
      </c>
      <c r="BY4382" s="177" t="s">
        <v>262</v>
      </c>
      <c r="BZ4382" s="177" t="s">
        <v>277</v>
      </c>
      <c r="CA4382" s="177">
        <v>3</v>
      </c>
      <c r="CB4382" s="177" t="s">
        <v>264</v>
      </c>
      <c r="CC4382" s="122">
        <v>46926.46</v>
      </c>
      <c r="CD4382" s="178" t="s">
        <v>3604</v>
      </c>
      <c r="CE4382" s="177" t="s">
        <v>270</v>
      </c>
      <c r="CF4382" s="177" t="s">
        <v>1768</v>
      </c>
      <c r="CG4382" s="83" t="s">
        <v>9</v>
      </c>
      <c r="CH4382" s="57"/>
      <c r="CV4382" s="51"/>
      <c r="CW4382" s="51"/>
      <c r="CX4382" s="51"/>
      <c r="CY4382" s="51"/>
      <c r="CZ4382" s="51"/>
      <c r="DA4382" s="51"/>
      <c r="DB4382" s="51"/>
      <c r="DC4382" s="51"/>
      <c r="DD4382" s="51"/>
    </row>
    <row r="4383" spans="73:108" ht="15" x14ac:dyDescent="0.25">
      <c r="BU4383" s="91"/>
      <c r="BV4383" s="177">
        <v>2010</v>
      </c>
      <c r="BW4383" s="177">
        <v>8</v>
      </c>
      <c r="BX4383" s="177" t="s">
        <v>269</v>
      </c>
      <c r="BY4383" s="177" t="s">
        <v>262</v>
      </c>
      <c r="BZ4383" s="177" t="s">
        <v>277</v>
      </c>
      <c r="CA4383" s="177">
        <v>3</v>
      </c>
      <c r="CB4383" s="177" t="s">
        <v>264</v>
      </c>
      <c r="CC4383" s="122">
        <v>49402.37</v>
      </c>
      <c r="CD4383" s="178" t="s">
        <v>3605</v>
      </c>
      <c r="CE4383" s="177" t="s">
        <v>270</v>
      </c>
      <c r="CF4383" s="177" t="s">
        <v>1769</v>
      </c>
      <c r="CG4383" s="83" t="s">
        <v>9</v>
      </c>
      <c r="CH4383" s="57"/>
      <c r="CV4383" s="51"/>
      <c r="CW4383" s="51"/>
      <c r="CX4383" s="51"/>
      <c r="CY4383" s="51"/>
      <c r="CZ4383" s="51"/>
      <c r="DA4383" s="51"/>
      <c r="DB4383" s="51"/>
      <c r="DC4383" s="51"/>
      <c r="DD4383" s="51"/>
    </row>
    <row r="4384" spans="73:108" ht="15" x14ac:dyDescent="0.25">
      <c r="BU4384" s="91"/>
      <c r="BV4384" s="177">
        <v>2010</v>
      </c>
      <c r="BW4384" s="177">
        <v>8</v>
      </c>
      <c r="BX4384" s="177" t="s">
        <v>269</v>
      </c>
      <c r="BY4384" s="177" t="s">
        <v>262</v>
      </c>
      <c r="BZ4384" s="177" t="s">
        <v>277</v>
      </c>
      <c r="CA4384" s="177">
        <v>3</v>
      </c>
      <c r="CB4384" s="177" t="s">
        <v>264</v>
      </c>
      <c r="CC4384" s="122">
        <v>5472</v>
      </c>
      <c r="CD4384" s="178" t="s">
        <v>3606</v>
      </c>
      <c r="CE4384" s="177" t="s">
        <v>270</v>
      </c>
      <c r="CF4384" s="177" t="s">
        <v>1764</v>
      </c>
      <c r="CG4384" s="83" t="s">
        <v>9</v>
      </c>
      <c r="CH4384" s="57"/>
      <c r="CV4384" s="51"/>
      <c r="CW4384" s="51"/>
      <c r="CX4384" s="51"/>
      <c r="CY4384" s="51"/>
      <c r="CZ4384" s="51"/>
      <c r="DA4384" s="51"/>
      <c r="DB4384" s="51"/>
      <c r="DC4384" s="51"/>
      <c r="DD4384" s="51"/>
    </row>
    <row r="4385" spans="73:108" ht="15" x14ac:dyDescent="0.25">
      <c r="BU4385" s="91"/>
      <c r="BV4385" s="177">
        <v>2010</v>
      </c>
      <c r="BW4385" s="177">
        <v>8</v>
      </c>
      <c r="BX4385" s="177" t="s">
        <v>269</v>
      </c>
      <c r="BY4385" s="177" t="s">
        <v>262</v>
      </c>
      <c r="BZ4385" s="177" t="s">
        <v>277</v>
      </c>
      <c r="CA4385" s="177">
        <v>3</v>
      </c>
      <c r="CB4385" s="177" t="s">
        <v>264</v>
      </c>
      <c r="CC4385" s="122">
        <v>1083.5</v>
      </c>
      <c r="CD4385" s="178" t="s">
        <v>3607</v>
      </c>
      <c r="CE4385" s="177" t="s">
        <v>270</v>
      </c>
      <c r="CF4385" s="177" t="s">
        <v>1766</v>
      </c>
      <c r="CG4385" s="83" t="s">
        <v>9</v>
      </c>
      <c r="CH4385" s="57"/>
      <c r="CV4385" s="51"/>
      <c r="CW4385" s="51"/>
      <c r="CX4385" s="51"/>
      <c r="CY4385" s="51"/>
      <c r="CZ4385" s="51"/>
      <c r="DA4385" s="51"/>
      <c r="DB4385" s="51"/>
      <c r="DC4385" s="51"/>
      <c r="DD4385" s="51"/>
    </row>
    <row r="4386" spans="73:108" ht="15" x14ac:dyDescent="0.25">
      <c r="BU4386" s="91"/>
      <c r="BV4386" s="177">
        <v>2010</v>
      </c>
      <c r="BW4386" s="177">
        <v>8</v>
      </c>
      <c r="BX4386" s="177" t="s">
        <v>269</v>
      </c>
      <c r="BY4386" s="177" t="s">
        <v>262</v>
      </c>
      <c r="BZ4386" s="177" t="s">
        <v>277</v>
      </c>
      <c r="CA4386" s="177">
        <v>3</v>
      </c>
      <c r="CB4386" s="177" t="s">
        <v>264</v>
      </c>
      <c r="CC4386" s="122">
        <v>5787.13</v>
      </c>
      <c r="CD4386" s="178" t="s">
        <v>3608</v>
      </c>
      <c r="CE4386" s="177" t="s">
        <v>270</v>
      </c>
      <c r="CF4386" s="177" t="s">
        <v>1766</v>
      </c>
      <c r="CG4386" s="83" t="s">
        <v>9</v>
      </c>
      <c r="CH4386" s="57"/>
      <c r="CV4386" s="51"/>
      <c r="CW4386" s="51"/>
      <c r="CX4386" s="51"/>
      <c r="CY4386" s="51"/>
      <c r="CZ4386" s="51"/>
      <c r="DA4386" s="51"/>
      <c r="DB4386" s="51"/>
      <c r="DC4386" s="51"/>
      <c r="DD4386" s="51"/>
    </row>
    <row r="4387" spans="73:108" ht="15" x14ac:dyDescent="0.25">
      <c r="BU4387" s="91"/>
      <c r="BV4387" s="177">
        <v>2010</v>
      </c>
      <c r="BW4387" s="177">
        <v>8</v>
      </c>
      <c r="BX4387" s="177" t="s">
        <v>269</v>
      </c>
      <c r="BY4387" s="177" t="s">
        <v>262</v>
      </c>
      <c r="BZ4387" s="177" t="s">
        <v>277</v>
      </c>
      <c r="CA4387" s="177">
        <v>3</v>
      </c>
      <c r="CB4387" s="177" t="s">
        <v>264</v>
      </c>
      <c r="CC4387" s="122">
        <v>1011</v>
      </c>
      <c r="CD4387" s="178" t="s">
        <v>3609</v>
      </c>
      <c r="CE4387" s="177" t="s">
        <v>270</v>
      </c>
      <c r="CF4387" s="177" t="s">
        <v>1767</v>
      </c>
      <c r="CG4387" s="83" t="s">
        <v>9</v>
      </c>
      <c r="CH4387" s="57"/>
      <c r="CV4387" s="51"/>
      <c r="CW4387" s="51"/>
      <c r="CX4387" s="51"/>
      <c r="CY4387" s="51"/>
      <c r="CZ4387" s="51"/>
      <c r="DA4387" s="51"/>
      <c r="DB4387" s="51"/>
      <c r="DC4387" s="51"/>
      <c r="DD4387" s="51"/>
    </row>
    <row r="4388" spans="73:108" ht="15" x14ac:dyDescent="0.25">
      <c r="BU4388" s="91"/>
      <c r="BV4388" s="177">
        <v>2010</v>
      </c>
      <c r="BW4388" s="177">
        <v>8</v>
      </c>
      <c r="BX4388" s="177" t="s">
        <v>269</v>
      </c>
      <c r="BY4388" s="177" t="s">
        <v>262</v>
      </c>
      <c r="BZ4388" s="177" t="s">
        <v>277</v>
      </c>
      <c r="CA4388" s="177">
        <v>3</v>
      </c>
      <c r="CB4388" s="177" t="s">
        <v>264</v>
      </c>
      <c r="CC4388" s="122">
        <v>4143.13</v>
      </c>
      <c r="CD4388" s="178" t="s">
        <v>3610</v>
      </c>
      <c r="CE4388" s="177" t="s">
        <v>270</v>
      </c>
      <c r="CF4388" s="177" t="s">
        <v>1767</v>
      </c>
      <c r="CG4388" s="83" t="s">
        <v>9</v>
      </c>
      <c r="CH4388" s="57"/>
      <c r="CV4388" s="51"/>
      <c r="CW4388" s="51"/>
      <c r="CX4388" s="51"/>
      <c r="CY4388" s="51"/>
      <c r="CZ4388" s="51"/>
      <c r="DA4388" s="51"/>
      <c r="DB4388" s="51"/>
      <c r="DC4388" s="51"/>
      <c r="DD4388" s="51"/>
    </row>
    <row r="4389" spans="73:108" ht="15" x14ac:dyDescent="0.25">
      <c r="BU4389" s="91"/>
      <c r="BV4389" s="177">
        <v>2010</v>
      </c>
      <c r="BW4389" s="177">
        <v>8</v>
      </c>
      <c r="BX4389" s="177" t="s">
        <v>269</v>
      </c>
      <c r="BY4389" s="177" t="s">
        <v>262</v>
      </c>
      <c r="BZ4389" s="177" t="s">
        <v>277</v>
      </c>
      <c r="CA4389" s="177">
        <v>3</v>
      </c>
      <c r="CB4389" s="177" t="s">
        <v>389</v>
      </c>
      <c r="CC4389" s="122">
        <v>1559.45</v>
      </c>
      <c r="CD4389" s="178" t="s">
        <v>3611</v>
      </c>
      <c r="CE4389" s="177" t="s">
        <v>270</v>
      </c>
      <c r="CF4389" s="177" t="s">
        <v>1781</v>
      </c>
      <c r="CG4389" s="83" t="s">
        <v>9</v>
      </c>
      <c r="CH4389" s="57"/>
      <c r="CV4389" s="51"/>
      <c r="CW4389" s="51"/>
      <c r="CX4389" s="51"/>
      <c r="CY4389" s="51"/>
      <c r="CZ4389" s="51"/>
      <c r="DA4389" s="51"/>
      <c r="DB4389" s="51"/>
      <c r="DC4389" s="51"/>
      <c r="DD4389" s="51"/>
    </row>
    <row r="4390" spans="73:108" ht="15" x14ac:dyDescent="0.25">
      <c r="BU4390" s="91"/>
      <c r="BV4390" s="177">
        <v>2010</v>
      </c>
      <c r="BW4390" s="177">
        <v>8</v>
      </c>
      <c r="BX4390" s="177" t="s">
        <v>269</v>
      </c>
      <c r="BY4390" s="177" t="s">
        <v>262</v>
      </c>
      <c r="BZ4390" s="177" t="s">
        <v>277</v>
      </c>
      <c r="CA4390" s="177">
        <v>7</v>
      </c>
      <c r="CB4390" s="177" t="s">
        <v>264</v>
      </c>
      <c r="CC4390" s="122">
        <v>62.92</v>
      </c>
      <c r="CD4390" s="178" t="s">
        <v>204</v>
      </c>
      <c r="CE4390" s="177" t="s">
        <v>270</v>
      </c>
      <c r="CF4390" s="177" t="s">
        <v>1790</v>
      </c>
      <c r="CG4390" s="83" t="s">
        <v>89</v>
      </c>
      <c r="CH4390" s="57"/>
      <c r="CV4390" s="51"/>
      <c r="CW4390" s="51"/>
      <c r="CX4390" s="51"/>
      <c r="CY4390" s="51"/>
      <c r="CZ4390" s="51"/>
      <c r="DA4390" s="51"/>
      <c r="DB4390" s="51"/>
      <c r="DC4390" s="51"/>
      <c r="DD4390" s="51"/>
    </row>
    <row r="4391" spans="73:108" ht="15" x14ac:dyDescent="0.25">
      <c r="BU4391" s="91"/>
      <c r="BV4391" s="177">
        <v>2010</v>
      </c>
      <c r="BW4391" s="177">
        <v>8</v>
      </c>
      <c r="BX4391" s="177" t="s">
        <v>269</v>
      </c>
      <c r="BY4391" s="177" t="s">
        <v>262</v>
      </c>
      <c r="BZ4391" s="177" t="s">
        <v>277</v>
      </c>
      <c r="CA4391" s="177">
        <v>7</v>
      </c>
      <c r="CB4391" s="177" t="s">
        <v>264</v>
      </c>
      <c r="CC4391" s="122">
        <v>1161.6500000000001</v>
      </c>
      <c r="CD4391" s="178" t="s">
        <v>3616</v>
      </c>
      <c r="CE4391" s="177" t="s">
        <v>270</v>
      </c>
      <c r="CF4391" s="177" t="s">
        <v>1788</v>
      </c>
      <c r="CG4391" s="83" t="s">
        <v>89</v>
      </c>
      <c r="CH4391" s="57"/>
      <c r="CV4391" s="51"/>
      <c r="CW4391" s="51"/>
      <c r="CX4391" s="51"/>
      <c r="CY4391" s="51"/>
      <c r="CZ4391" s="51"/>
      <c r="DA4391" s="51"/>
      <c r="DB4391" s="51"/>
      <c r="DC4391" s="51"/>
      <c r="DD4391" s="51"/>
    </row>
    <row r="4392" spans="73:108" ht="15" x14ac:dyDescent="0.25">
      <c r="BU4392" s="91"/>
      <c r="BV4392" s="177">
        <v>2010</v>
      </c>
      <c r="BW4392" s="177">
        <v>8</v>
      </c>
      <c r="BX4392" s="177" t="s">
        <v>269</v>
      </c>
      <c r="BY4392" s="177" t="s">
        <v>262</v>
      </c>
      <c r="BZ4392" s="177" t="s">
        <v>277</v>
      </c>
      <c r="CA4392" s="177">
        <v>7</v>
      </c>
      <c r="CB4392" s="177" t="s">
        <v>264</v>
      </c>
      <c r="CC4392" s="122">
        <v>265.02999999999997</v>
      </c>
      <c r="CD4392" s="178" t="s">
        <v>3617</v>
      </c>
      <c r="CE4392" s="177" t="s">
        <v>270</v>
      </c>
      <c r="CF4392" s="177" t="s">
        <v>1789</v>
      </c>
      <c r="CG4392" s="83" t="s">
        <v>89</v>
      </c>
      <c r="CH4392" s="57"/>
      <c r="CV4392" s="51"/>
      <c r="CW4392" s="51"/>
      <c r="CX4392" s="51"/>
      <c r="CY4392" s="51"/>
      <c r="CZ4392" s="51"/>
      <c r="DA4392" s="51"/>
      <c r="DB4392" s="51"/>
      <c r="DC4392" s="51"/>
      <c r="DD4392" s="51"/>
    </row>
    <row r="4393" spans="73:108" ht="15" x14ac:dyDescent="0.25">
      <c r="BU4393" s="91"/>
      <c r="BV4393" s="177">
        <v>2010</v>
      </c>
      <c r="BW4393" s="177">
        <v>8</v>
      </c>
      <c r="BX4393" s="177" t="s">
        <v>269</v>
      </c>
      <c r="BY4393" s="177" t="s">
        <v>262</v>
      </c>
      <c r="BZ4393" s="177" t="s">
        <v>277</v>
      </c>
      <c r="CA4393" s="177">
        <v>7</v>
      </c>
      <c r="CB4393" s="177" t="s">
        <v>264</v>
      </c>
      <c r="CC4393" s="122">
        <v>1686.32</v>
      </c>
      <c r="CD4393" s="178" t="s">
        <v>3618</v>
      </c>
      <c r="CE4393" s="177" t="s">
        <v>270</v>
      </c>
      <c r="CF4393" s="177" t="s">
        <v>1785</v>
      </c>
      <c r="CG4393" s="83" t="s">
        <v>89</v>
      </c>
      <c r="CH4393" s="57"/>
      <c r="CV4393" s="51"/>
      <c r="CW4393" s="51"/>
      <c r="CX4393" s="51"/>
      <c r="CY4393" s="51"/>
      <c r="CZ4393" s="51"/>
      <c r="DA4393" s="51"/>
      <c r="DB4393" s="51"/>
      <c r="DC4393" s="51"/>
      <c r="DD4393" s="51"/>
    </row>
    <row r="4394" spans="73:108" ht="15" x14ac:dyDescent="0.25">
      <c r="BU4394" s="91"/>
      <c r="BV4394" s="177">
        <v>2010</v>
      </c>
      <c r="BW4394" s="177">
        <v>8</v>
      </c>
      <c r="BX4394" s="177" t="s">
        <v>269</v>
      </c>
      <c r="BY4394" s="177" t="s">
        <v>262</v>
      </c>
      <c r="BZ4394" s="177" t="s">
        <v>277</v>
      </c>
      <c r="CA4394" s="177">
        <v>7</v>
      </c>
      <c r="CB4394" s="177" t="s">
        <v>264</v>
      </c>
      <c r="CC4394" s="122">
        <v>8375.24</v>
      </c>
      <c r="CD4394" s="178" t="s">
        <v>3619</v>
      </c>
      <c r="CE4394" s="177" t="s">
        <v>270</v>
      </c>
      <c r="CF4394" s="177" t="s">
        <v>1787</v>
      </c>
      <c r="CG4394" s="83" t="s">
        <v>89</v>
      </c>
      <c r="CH4394" s="57"/>
      <c r="CV4394" s="51"/>
      <c r="CW4394" s="51"/>
      <c r="CX4394" s="51"/>
      <c r="CY4394" s="51"/>
      <c r="CZ4394" s="51"/>
      <c r="DA4394" s="51"/>
      <c r="DB4394" s="51"/>
      <c r="DC4394" s="51"/>
      <c r="DD4394" s="51"/>
    </row>
    <row r="4395" spans="73:108" ht="15" x14ac:dyDescent="0.25">
      <c r="BU4395" s="91"/>
      <c r="BV4395" s="177">
        <v>2010</v>
      </c>
      <c r="BW4395" s="177">
        <v>8</v>
      </c>
      <c r="BX4395" s="177" t="s">
        <v>269</v>
      </c>
      <c r="BY4395" s="177" t="s">
        <v>262</v>
      </c>
      <c r="BZ4395" s="177" t="s">
        <v>277</v>
      </c>
      <c r="CA4395" s="177">
        <v>7</v>
      </c>
      <c r="CB4395" s="177" t="s">
        <v>264</v>
      </c>
      <c r="CC4395" s="122">
        <v>8405.34</v>
      </c>
      <c r="CD4395" s="178" t="s">
        <v>3620</v>
      </c>
      <c r="CE4395" s="177" t="s">
        <v>270</v>
      </c>
      <c r="CF4395" s="177" t="s">
        <v>1786</v>
      </c>
      <c r="CG4395" s="83" t="s">
        <v>89</v>
      </c>
      <c r="CH4395" s="57"/>
      <c r="CV4395" s="51"/>
      <c r="CW4395" s="51"/>
      <c r="CX4395" s="51"/>
      <c r="CY4395" s="51"/>
      <c r="CZ4395" s="51"/>
      <c r="DA4395" s="51"/>
      <c r="DB4395" s="51"/>
      <c r="DC4395" s="51"/>
      <c r="DD4395" s="51"/>
    </row>
    <row r="4396" spans="73:108" ht="15" x14ac:dyDescent="0.25">
      <c r="BU4396" s="91"/>
      <c r="BV4396" s="177">
        <v>2010</v>
      </c>
      <c r="BW4396" s="177">
        <v>8</v>
      </c>
      <c r="BX4396" s="177" t="s">
        <v>269</v>
      </c>
      <c r="BY4396" s="177" t="s">
        <v>262</v>
      </c>
      <c r="BZ4396" s="177" t="s">
        <v>277</v>
      </c>
      <c r="CA4396" s="177">
        <v>7</v>
      </c>
      <c r="CB4396" s="177" t="s">
        <v>264</v>
      </c>
      <c r="CC4396" s="122">
        <v>43.94</v>
      </c>
      <c r="CD4396" s="178" t="s">
        <v>3621</v>
      </c>
      <c r="CE4396" s="177" t="s">
        <v>270</v>
      </c>
      <c r="CF4396" s="177" t="s">
        <v>1784</v>
      </c>
      <c r="CG4396" s="83" t="s">
        <v>89</v>
      </c>
      <c r="CH4396" s="57"/>
      <c r="CV4396" s="51"/>
      <c r="CW4396" s="51"/>
      <c r="CX4396" s="51"/>
      <c r="CY4396" s="51"/>
      <c r="CZ4396" s="51"/>
      <c r="DA4396" s="51"/>
      <c r="DB4396" s="51"/>
      <c r="DC4396" s="51"/>
      <c r="DD4396" s="51"/>
    </row>
    <row r="4397" spans="73:108" ht="15" x14ac:dyDescent="0.25">
      <c r="BU4397" s="91"/>
      <c r="BV4397" s="177">
        <v>2010</v>
      </c>
      <c r="BW4397" s="177">
        <v>8</v>
      </c>
      <c r="BX4397" s="177" t="s">
        <v>269</v>
      </c>
      <c r="BY4397" s="177" t="s">
        <v>262</v>
      </c>
      <c r="BZ4397" s="177" t="s">
        <v>277</v>
      </c>
      <c r="CA4397" s="177">
        <v>65</v>
      </c>
      <c r="CB4397" s="177" t="s">
        <v>264</v>
      </c>
      <c r="CC4397" s="122">
        <v>99.96</v>
      </c>
      <c r="CD4397" s="178" t="s">
        <v>204</v>
      </c>
      <c r="CE4397" s="177" t="s">
        <v>270</v>
      </c>
      <c r="CF4397" s="177" t="s">
        <v>1791</v>
      </c>
      <c r="CG4397" s="83" t="s">
        <v>89</v>
      </c>
      <c r="CH4397" s="57"/>
      <c r="CV4397" s="51"/>
      <c r="CW4397" s="51"/>
      <c r="CX4397" s="51"/>
      <c r="CY4397" s="51"/>
      <c r="CZ4397" s="51"/>
      <c r="DA4397" s="51"/>
      <c r="DB4397" s="51"/>
      <c r="DC4397" s="51"/>
      <c r="DD4397" s="51"/>
    </row>
    <row r="4398" spans="73:108" ht="15" x14ac:dyDescent="0.25">
      <c r="BU4398" s="91"/>
      <c r="BV4398" s="177">
        <v>2010</v>
      </c>
      <c r="BW4398" s="177">
        <v>9</v>
      </c>
      <c r="BX4398" s="177" t="s">
        <v>269</v>
      </c>
      <c r="BY4398" s="177" t="s">
        <v>262</v>
      </c>
      <c r="BZ4398" s="177" t="s">
        <v>277</v>
      </c>
      <c r="CA4398" s="177">
        <v>3</v>
      </c>
      <c r="CB4398" s="177" t="s">
        <v>264</v>
      </c>
      <c r="CC4398" s="122">
        <v>170.01</v>
      </c>
      <c r="CD4398" s="178" t="s">
        <v>204</v>
      </c>
      <c r="CE4398" s="177" t="s">
        <v>270</v>
      </c>
      <c r="CF4398" s="177" t="s">
        <v>1815</v>
      </c>
      <c r="CG4398" s="83" t="s">
        <v>9</v>
      </c>
      <c r="CH4398" s="57"/>
      <c r="CV4398" s="51"/>
      <c r="CW4398" s="51"/>
      <c r="CX4398" s="51"/>
      <c r="CY4398" s="51"/>
      <c r="CZ4398" s="51"/>
      <c r="DA4398" s="51"/>
      <c r="DB4398" s="51"/>
      <c r="DC4398" s="51"/>
      <c r="DD4398" s="51"/>
    </row>
    <row r="4399" spans="73:108" ht="15" x14ac:dyDescent="0.25">
      <c r="BU4399" s="91"/>
      <c r="BV4399" s="177">
        <v>2010</v>
      </c>
      <c r="BW4399" s="177">
        <v>9</v>
      </c>
      <c r="BX4399" s="177" t="s">
        <v>269</v>
      </c>
      <c r="BY4399" s="177" t="s">
        <v>262</v>
      </c>
      <c r="BZ4399" s="177" t="s">
        <v>277</v>
      </c>
      <c r="CA4399" s="177">
        <v>3</v>
      </c>
      <c r="CB4399" s="177" t="s">
        <v>264</v>
      </c>
      <c r="CC4399" s="122">
        <v>343.47</v>
      </c>
      <c r="CD4399" s="178" t="s">
        <v>3636</v>
      </c>
      <c r="CE4399" s="177" t="s">
        <v>270</v>
      </c>
      <c r="CF4399" s="177" t="s">
        <v>1817</v>
      </c>
      <c r="CG4399" s="83" t="s">
        <v>9</v>
      </c>
      <c r="CH4399" s="57"/>
      <c r="CV4399" s="51"/>
      <c r="CW4399" s="51"/>
      <c r="CX4399" s="51"/>
      <c r="CY4399" s="51"/>
      <c r="CZ4399" s="51"/>
      <c r="DA4399" s="51"/>
      <c r="DB4399" s="51"/>
      <c r="DC4399" s="51"/>
      <c r="DD4399" s="51"/>
    </row>
    <row r="4400" spans="73:108" ht="15" x14ac:dyDescent="0.25">
      <c r="BU4400" s="91"/>
      <c r="BV4400" s="177">
        <v>2010</v>
      </c>
      <c r="BW4400" s="177">
        <v>9</v>
      </c>
      <c r="BX4400" s="177" t="s">
        <v>269</v>
      </c>
      <c r="BY4400" s="177" t="s">
        <v>262</v>
      </c>
      <c r="BZ4400" s="177" t="s">
        <v>277</v>
      </c>
      <c r="CA4400" s="177">
        <v>3</v>
      </c>
      <c r="CB4400" s="177" t="s">
        <v>264</v>
      </c>
      <c r="CC4400" s="122">
        <v>153675</v>
      </c>
      <c r="CD4400" s="178" t="s">
        <v>3637</v>
      </c>
      <c r="CE4400" s="177" t="s">
        <v>270</v>
      </c>
      <c r="CF4400" s="177" t="s">
        <v>1839</v>
      </c>
      <c r="CG4400" s="83" t="s">
        <v>9</v>
      </c>
      <c r="CH4400" s="57"/>
      <c r="CV4400" s="51"/>
      <c r="CW4400" s="51"/>
      <c r="CX4400" s="51"/>
      <c r="CY4400" s="51"/>
      <c r="CZ4400" s="51"/>
      <c r="DA4400" s="51"/>
      <c r="DB4400" s="51"/>
      <c r="DC4400" s="51"/>
      <c r="DD4400" s="51"/>
    </row>
    <row r="4401" spans="73:108" ht="15" x14ac:dyDescent="0.25">
      <c r="BU4401" s="91"/>
      <c r="BV4401" s="177">
        <v>2010</v>
      </c>
      <c r="BW4401" s="177">
        <v>9</v>
      </c>
      <c r="BX4401" s="177" t="s">
        <v>269</v>
      </c>
      <c r="BY4401" s="177" t="s">
        <v>262</v>
      </c>
      <c r="BZ4401" s="177" t="s">
        <v>277</v>
      </c>
      <c r="CA4401" s="177">
        <v>3</v>
      </c>
      <c r="CB4401" s="177" t="s">
        <v>264</v>
      </c>
      <c r="CC4401" s="122">
        <v>6530.65</v>
      </c>
      <c r="CD4401" s="178" t="s">
        <v>3638</v>
      </c>
      <c r="CE4401" s="177" t="s">
        <v>270</v>
      </c>
      <c r="CF4401" s="177" t="s">
        <v>1814</v>
      </c>
      <c r="CG4401" s="83" t="s">
        <v>9</v>
      </c>
      <c r="CH4401" s="57"/>
      <c r="CV4401" s="51"/>
      <c r="CW4401" s="51"/>
      <c r="CX4401" s="51"/>
      <c r="CY4401" s="51"/>
      <c r="CZ4401" s="51"/>
      <c r="DA4401" s="51"/>
      <c r="DB4401" s="51"/>
      <c r="DC4401" s="51"/>
      <c r="DD4401" s="51"/>
    </row>
    <row r="4402" spans="73:108" ht="15" x14ac:dyDescent="0.25">
      <c r="BU4402" s="91"/>
      <c r="BV4402" s="177">
        <v>2010</v>
      </c>
      <c r="BW4402" s="177">
        <v>9</v>
      </c>
      <c r="BX4402" s="177" t="s">
        <v>269</v>
      </c>
      <c r="BY4402" s="177" t="s">
        <v>262</v>
      </c>
      <c r="BZ4402" s="177" t="s">
        <v>277</v>
      </c>
      <c r="CA4402" s="177">
        <v>3</v>
      </c>
      <c r="CB4402" s="177" t="s">
        <v>264</v>
      </c>
      <c r="CC4402" s="122">
        <v>8739.25</v>
      </c>
      <c r="CD4402" s="178" t="s">
        <v>3639</v>
      </c>
      <c r="CE4402" s="177" t="s">
        <v>270</v>
      </c>
      <c r="CF4402" s="177" t="s">
        <v>1813</v>
      </c>
      <c r="CG4402" s="83" t="s">
        <v>9</v>
      </c>
      <c r="CH4402" s="57"/>
      <c r="CV4402" s="51"/>
      <c r="CW4402" s="51"/>
      <c r="CX4402" s="51"/>
      <c r="CY4402" s="51"/>
      <c r="CZ4402" s="51"/>
      <c r="DA4402" s="51"/>
      <c r="DB4402" s="51"/>
      <c r="DC4402" s="51"/>
      <c r="DD4402" s="51"/>
    </row>
    <row r="4403" spans="73:108" ht="15" x14ac:dyDescent="0.25">
      <c r="BU4403" s="91"/>
      <c r="BV4403" s="177">
        <v>2010</v>
      </c>
      <c r="BW4403" s="177">
        <v>9</v>
      </c>
      <c r="BX4403" s="177" t="s">
        <v>269</v>
      </c>
      <c r="BY4403" s="177" t="s">
        <v>262</v>
      </c>
      <c r="BZ4403" s="177" t="s">
        <v>277</v>
      </c>
      <c r="CA4403" s="177">
        <v>3</v>
      </c>
      <c r="CB4403" s="177" t="s">
        <v>264</v>
      </c>
      <c r="CC4403" s="122">
        <v>9634.65</v>
      </c>
      <c r="CD4403" s="178" t="s">
        <v>3640</v>
      </c>
      <c r="CE4403" s="177" t="s">
        <v>270</v>
      </c>
      <c r="CF4403" s="177" t="s">
        <v>1812</v>
      </c>
      <c r="CG4403" s="83" t="s">
        <v>9</v>
      </c>
      <c r="CH4403" s="57"/>
      <c r="CV4403" s="51"/>
      <c r="CW4403" s="51"/>
      <c r="CX4403" s="51"/>
      <c r="CY4403" s="51"/>
      <c r="CZ4403" s="51"/>
      <c r="DA4403" s="51"/>
      <c r="DB4403" s="51"/>
      <c r="DC4403" s="51"/>
      <c r="DD4403" s="51"/>
    </row>
    <row r="4404" spans="73:108" ht="15" x14ac:dyDescent="0.25">
      <c r="BU4404" s="91"/>
      <c r="BV4404" s="177">
        <v>2010</v>
      </c>
      <c r="BW4404" s="177">
        <v>9</v>
      </c>
      <c r="BX4404" s="177" t="s">
        <v>269</v>
      </c>
      <c r="BY4404" s="177" t="s">
        <v>262</v>
      </c>
      <c r="BZ4404" s="177" t="s">
        <v>277</v>
      </c>
      <c r="CA4404" s="177">
        <v>3</v>
      </c>
      <c r="CB4404" s="177" t="s">
        <v>264</v>
      </c>
      <c r="CC4404" s="122">
        <v>11844.44</v>
      </c>
      <c r="CD4404" s="178" t="s">
        <v>3641</v>
      </c>
      <c r="CE4404" s="177" t="s">
        <v>270</v>
      </c>
      <c r="CF4404" s="177" t="s">
        <v>1836</v>
      </c>
      <c r="CG4404" s="83" t="s">
        <v>9</v>
      </c>
      <c r="CH4404" s="57"/>
      <c r="CV4404" s="51"/>
      <c r="CW4404" s="51"/>
      <c r="CX4404" s="51"/>
      <c r="CY4404" s="51"/>
      <c r="CZ4404" s="51"/>
      <c r="DA4404" s="51"/>
      <c r="DB4404" s="51"/>
      <c r="DC4404" s="51"/>
      <c r="DD4404" s="51"/>
    </row>
    <row r="4405" spans="73:108" ht="15" x14ac:dyDescent="0.25">
      <c r="BU4405" s="91"/>
      <c r="BV4405" s="177">
        <v>2010</v>
      </c>
      <c r="BW4405" s="177">
        <v>9</v>
      </c>
      <c r="BX4405" s="177" t="s">
        <v>269</v>
      </c>
      <c r="BY4405" s="177" t="s">
        <v>262</v>
      </c>
      <c r="BZ4405" s="177" t="s">
        <v>277</v>
      </c>
      <c r="CA4405" s="177">
        <v>3</v>
      </c>
      <c r="CB4405" s="177" t="s">
        <v>264</v>
      </c>
      <c r="CC4405" s="122">
        <v>1204.6099999999999</v>
      </c>
      <c r="CD4405" s="178" t="s">
        <v>3642</v>
      </c>
      <c r="CE4405" s="177" t="s">
        <v>270</v>
      </c>
      <c r="CF4405" s="177" t="s">
        <v>1834</v>
      </c>
      <c r="CG4405" s="83" t="s">
        <v>9</v>
      </c>
      <c r="CH4405" s="57"/>
      <c r="CV4405" s="51"/>
      <c r="CW4405" s="51"/>
      <c r="CX4405" s="51"/>
      <c r="CY4405" s="51"/>
      <c r="CZ4405" s="51"/>
      <c r="DA4405" s="51"/>
      <c r="DB4405" s="51"/>
      <c r="DC4405" s="51"/>
      <c r="DD4405" s="51"/>
    </row>
    <row r="4406" spans="73:108" ht="15" x14ac:dyDescent="0.25">
      <c r="BU4406" s="91"/>
      <c r="BV4406" s="177">
        <v>2010</v>
      </c>
      <c r="BW4406" s="177">
        <v>9</v>
      </c>
      <c r="BX4406" s="177" t="s">
        <v>269</v>
      </c>
      <c r="BY4406" s="177" t="s">
        <v>262</v>
      </c>
      <c r="BZ4406" s="177" t="s">
        <v>277</v>
      </c>
      <c r="CA4406" s="177">
        <v>3</v>
      </c>
      <c r="CB4406" s="177" t="s">
        <v>264</v>
      </c>
      <c r="CC4406" s="122">
        <v>2682.75</v>
      </c>
      <c r="CD4406" s="178" t="s">
        <v>3643</v>
      </c>
      <c r="CE4406" s="177" t="s">
        <v>270</v>
      </c>
      <c r="CF4406" s="177" t="s">
        <v>1835</v>
      </c>
      <c r="CG4406" s="83" t="s">
        <v>9</v>
      </c>
      <c r="CH4406" s="57"/>
      <c r="CV4406" s="51"/>
      <c r="CW4406" s="51"/>
      <c r="CX4406" s="51"/>
      <c r="CY4406" s="51"/>
      <c r="CZ4406" s="51"/>
      <c r="DA4406" s="51"/>
      <c r="DB4406" s="51"/>
      <c r="DC4406" s="51"/>
      <c r="DD4406" s="51"/>
    </row>
    <row r="4407" spans="73:108" ht="15" x14ac:dyDescent="0.25">
      <c r="BU4407" s="91"/>
      <c r="BV4407" s="177">
        <v>2010</v>
      </c>
      <c r="BW4407" s="177">
        <v>9</v>
      </c>
      <c r="BX4407" s="177" t="s">
        <v>269</v>
      </c>
      <c r="BY4407" s="177" t="s">
        <v>262</v>
      </c>
      <c r="BZ4407" s="177" t="s">
        <v>277</v>
      </c>
      <c r="CA4407" s="177">
        <v>3</v>
      </c>
      <c r="CB4407" s="177" t="s">
        <v>264</v>
      </c>
      <c r="CC4407" s="122">
        <v>126</v>
      </c>
      <c r="CD4407" s="178" t="s">
        <v>3644</v>
      </c>
      <c r="CE4407" s="177" t="s">
        <v>270</v>
      </c>
      <c r="CF4407" s="177" t="s">
        <v>1833</v>
      </c>
      <c r="CG4407" s="83" t="s">
        <v>9</v>
      </c>
      <c r="CH4407" s="57"/>
      <c r="CV4407" s="51"/>
      <c r="CW4407" s="51"/>
      <c r="CX4407" s="51"/>
      <c r="CY4407" s="51"/>
      <c r="CZ4407" s="51"/>
      <c r="DA4407" s="51"/>
      <c r="DB4407" s="51"/>
      <c r="DC4407" s="51"/>
      <c r="DD4407" s="51"/>
    </row>
    <row r="4408" spans="73:108" ht="15" x14ac:dyDescent="0.25">
      <c r="BU4408" s="91"/>
      <c r="BV4408" s="177">
        <v>2010</v>
      </c>
      <c r="BW4408" s="177">
        <v>9</v>
      </c>
      <c r="BX4408" s="177" t="s">
        <v>269</v>
      </c>
      <c r="BY4408" s="177" t="s">
        <v>262</v>
      </c>
      <c r="BZ4408" s="177" t="s">
        <v>277</v>
      </c>
      <c r="CA4408" s="177">
        <v>3</v>
      </c>
      <c r="CB4408" s="177" t="s">
        <v>264</v>
      </c>
      <c r="CC4408" s="122">
        <v>11132.66</v>
      </c>
      <c r="CD4408" s="178" t="s">
        <v>3645</v>
      </c>
      <c r="CE4408" s="177" t="s">
        <v>270</v>
      </c>
      <c r="CF4408" s="177" t="s">
        <v>1837</v>
      </c>
      <c r="CG4408" s="83" t="s">
        <v>9</v>
      </c>
      <c r="CH4408" s="57"/>
      <c r="CV4408" s="51"/>
      <c r="CW4408" s="51"/>
      <c r="CX4408" s="51"/>
      <c r="CY4408" s="51"/>
      <c r="CZ4408" s="51"/>
      <c r="DA4408" s="51"/>
      <c r="DB4408" s="51"/>
      <c r="DC4408" s="51"/>
      <c r="DD4408" s="51"/>
    </row>
    <row r="4409" spans="73:108" ht="15" x14ac:dyDescent="0.25">
      <c r="BU4409" s="91"/>
      <c r="BV4409" s="177">
        <v>2010</v>
      </c>
      <c r="BW4409" s="177">
        <v>9</v>
      </c>
      <c r="BX4409" s="177" t="s">
        <v>269</v>
      </c>
      <c r="BY4409" s="177" t="s">
        <v>262</v>
      </c>
      <c r="BZ4409" s="177" t="s">
        <v>277</v>
      </c>
      <c r="CA4409" s="177">
        <v>3</v>
      </c>
      <c r="CB4409" s="177" t="s">
        <v>264</v>
      </c>
      <c r="CC4409" s="122">
        <v>49920</v>
      </c>
      <c r="CD4409" s="178" t="s">
        <v>3646</v>
      </c>
      <c r="CE4409" s="177" t="s">
        <v>270</v>
      </c>
      <c r="CF4409" s="177" t="s">
        <v>1838</v>
      </c>
      <c r="CG4409" s="83" t="s">
        <v>9</v>
      </c>
      <c r="CH4409" s="57"/>
      <c r="CV4409" s="51"/>
      <c r="CW4409" s="51"/>
      <c r="CX4409" s="51"/>
      <c r="CY4409" s="51"/>
      <c r="CZ4409" s="51"/>
      <c r="DA4409" s="51"/>
      <c r="DB4409" s="51"/>
      <c r="DC4409" s="51"/>
      <c r="DD4409" s="51"/>
    </row>
    <row r="4410" spans="73:108" ht="15" x14ac:dyDescent="0.25">
      <c r="BU4410" s="91"/>
      <c r="BV4410" s="177">
        <v>2010</v>
      </c>
      <c r="BW4410" s="177">
        <v>9</v>
      </c>
      <c r="BX4410" s="177" t="s">
        <v>269</v>
      </c>
      <c r="BY4410" s="177" t="s">
        <v>262</v>
      </c>
      <c r="BZ4410" s="177" t="s">
        <v>277</v>
      </c>
      <c r="CA4410" s="177">
        <v>3</v>
      </c>
      <c r="CB4410" s="177" t="s">
        <v>264</v>
      </c>
      <c r="CC4410" s="122">
        <v>973.5</v>
      </c>
      <c r="CD4410" s="178" t="s">
        <v>3647</v>
      </c>
      <c r="CE4410" s="177" t="s">
        <v>270</v>
      </c>
      <c r="CF4410" s="177" t="s">
        <v>1809</v>
      </c>
      <c r="CG4410" s="83" t="s">
        <v>9</v>
      </c>
      <c r="CH4410" s="57"/>
      <c r="CV4410" s="51"/>
      <c r="CW4410" s="51"/>
      <c r="CX4410" s="51"/>
      <c r="CY4410" s="51"/>
      <c r="CZ4410" s="51"/>
      <c r="DA4410" s="51"/>
      <c r="DB4410" s="51"/>
      <c r="DC4410" s="51"/>
      <c r="DD4410" s="51"/>
    </row>
    <row r="4411" spans="73:108" ht="15" x14ac:dyDescent="0.25">
      <c r="BU4411" s="91"/>
      <c r="BV4411" s="177">
        <v>2010</v>
      </c>
      <c r="BW4411" s="177">
        <v>9</v>
      </c>
      <c r="BX4411" s="177" t="s">
        <v>269</v>
      </c>
      <c r="BY4411" s="177" t="s">
        <v>262</v>
      </c>
      <c r="BZ4411" s="177" t="s">
        <v>277</v>
      </c>
      <c r="CA4411" s="177">
        <v>3</v>
      </c>
      <c r="CB4411" s="177" t="s">
        <v>264</v>
      </c>
      <c r="CC4411" s="122">
        <v>23370</v>
      </c>
      <c r="CD4411" s="178" t="s">
        <v>3648</v>
      </c>
      <c r="CE4411" s="177" t="s">
        <v>270</v>
      </c>
      <c r="CF4411" s="177" t="s">
        <v>1806</v>
      </c>
      <c r="CG4411" s="83" t="s">
        <v>9</v>
      </c>
      <c r="CH4411" s="57"/>
      <c r="CV4411" s="51"/>
      <c r="CW4411" s="51"/>
      <c r="CX4411" s="51"/>
      <c r="CY4411" s="51"/>
      <c r="CZ4411" s="51"/>
      <c r="DA4411" s="51"/>
      <c r="DB4411" s="51"/>
      <c r="DC4411" s="51"/>
      <c r="DD4411" s="51"/>
    </row>
    <row r="4412" spans="73:108" ht="15" x14ac:dyDescent="0.25">
      <c r="BU4412" s="91"/>
      <c r="BV4412" s="177">
        <v>2010</v>
      </c>
      <c r="BW4412" s="177">
        <v>9</v>
      </c>
      <c r="BX4412" s="177" t="s">
        <v>269</v>
      </c>
      <c r="BY4412" s="177" t="s">
        <v>262</v>
      </c>
      <c r="BZ4412" s="177" t="s">
        <v>277</v>
      </c>
      <c r="CA4412" s="177">
        <v>3</v>
      </c>
      <c r="CB4412" s="177" t="s">
        <v>264</v>
      </c>
      <c r="CC4412" s="122">
        <v>1926</v>
      </c>
      <c r="CD4412" s="178" t="s">
        <v>3649</v>
      </c>
      <c r="CE4412" s="177" t="s">
        <v>270</v>
      </c>
      <c r="CF4412" s="177" t="s">
        <v>1807</v>
      </c>
      <c r="CG4412" s="83" t="s">
        <v>9</v>
      </c>
      <c r="CH4412" s="57"/>
      <c r="CV4412" s="51"/>
      <c r="CW4412" s="51"/>
      <c r="CX4412" s="51"/>
      <c r="CY4412" s="51"/>
      <c r="CZ4412" s="51"/>
      <c r="DA4412" s="51"/>
      <c r="DB4412" s="51"/>
      <c r="DC4412" s="51"/>
      <c r="DD4412" s="51"/>
    </row>
    <row r="4413" spans="73:108" ht="15" x14ac:dyDescent="0.25">
      <c r="BU4413" s="91"/>
      <c r="BV4413" s="177">
        <v>2010</v>
      </c>
      <c r="BW4413" s="177">
        <v>9</v>
      </c>
      <c r="BX4413" s="177" t="s">
        <v>269</v>
      </c>
      <c r="BY4413" s="177" t="s">
        <v>262</v>
      </c>
      <c r="BZ4413" s="177" t="s">
        <v>277</v>
      </c>
      <c r="CA4413" s="177">
        <v>3</v>
      </c>
      <c r="CB4413" s="177" t="s">
        <v>264</v>
      </c>
      <c r="CC4413" s="122">
        <v>6000</v>
      </c>
      <c r="CD4413" s="178" t="s">
        <v>3650</v>
      </c>
      <c r="CE4413" s="177" t="s">
        <v>270</v>
      </c>
      <c r="CF4413" s="177" t="s">
        <v>1827</v>
      </c>
      <c r="CG4413" s="83" t="s">
        <v>9</v>
      </c>
      <c r="CH4413" s="57"/>
      <c r="CV4413" s="51"/>
      <c r="CW4413" s="51"/>
      <c r="CX4413" s="51"/>
      <c r="CY4413" s="51"/>
      <c r="CZ4413" s="51"/>
      <c r="DA4413" s="51"/>
      <c r="DB4413" s="51"/>
      <c r="DC4413" s="51"/>
      <c r="DD4413" s="51"/>
    </row>
    <row r="4414" spans="73:108" ht="15" x14ac:dyDescent="0.25">
      <c r="BU4414" s="91"/>
      <c r="BV4414" s="177">
        <v>2010</v>
      </c>
      <c r="BW4414" s="177">
        <v>9</v>
      </c>
      <c r="BX4414" s="177" t="s">
        <v>269</v>
      </c>
      <c r="BY4414" s="177" t="s">
        <v>262</v>
      </c>
      <c r="BZ4414" s="177" t="s">
        <v>277</v>
      </c>
      <c r="CA4414" s="177">
        <v>3</v>
      </c>
      <c r="CB4414" s="177" t="s">
        <v>264</v>
      </c>
      <c r="CC4414" s="122">
        <v>6000</v>
      </c>
      <c r="CD4414" s="178" t="s">
        <v>3651</v>
      </c>
      <c r="CE4414" s="177" t="s">
        <v>270</v>
      </c>
      <c r="CF4414" s="177" t="s">
        <v>1827</v>
      </c>
      <c r="CG4414" s="83" t="s">
        <v>9</v>
      </c>
      <c r="CH4414" s="57"/>
      <c r="CV4414" s="51"/>
      <c r="CW4414" s="51"/>
      <c r="CX4414" s="51"/>
      <c r="CY4414" s="51"/>
      <c r="CZ4414" s="51"/>
      <c r="DA4414" s="51"/>
      <c r="DB4414" s="51"/>
      <c r="DC4414" s="51"/>
      <c r="DD4414" s="51"/>
    </row>
    <row r="4415" spans="73:108" ht="15" x14ac:dyDescent="0.25">
      <c r="BU4415" s="91"/>
      <c r="BV4415" s="177">
        <v>2010</v>
      </c>
      <c r="BW4415" s="177">
        <v>9</v>
      </c>
      <c r="BX4415" s="177" t="s">
        <v>269</v>
      </c>
      <c r="BY4415" s="177" t="s">
        <v>262</v>
      </c>
      <c r="BZ4415" s="177" t="s">
        <v>277</v>
      </c>
      <c r="CA4415" s="177">
        <v>3</v>
      </c>
      <c r="CB4415" s="177" t="s">
        <v>264</v>
      </c>
      <c r="CC4415" s="122">
        <v>6000</v>
      </c>
      <c r="CD4415" s="178" t="s">
        <v>3652</v>
      </c>
      <c r="CE4415" s="177" t="s">
        <v>270</v>
      </c>
      <c r="CF4415" s="177" t="s">
        <v>1827</v>
      </c>
      <c r="CG4415" s="83" t="s">
        <v>9</v>
      </c>
      <c r="CH4415" s="57"/>
      <c r="CV4415" s="51"/>
      <c r="CW4415" s="51"/>
      <c r="CX4415" s="51"/>
      <c r="CY4415" s="51"/>
      <c r="CZ4415" s="51"/>
      <c r="DA4415" s="51"/>
      <c r="DB4415" s="51"/>
      <c r="DC4415" s="51"/>
      <c r="DD4415" s="51"/>
    </row>
    <row r="4416" spans="73:108" ht="15" x14ac:dyDescent="0.25">
      <c r="BU4416" s="91"/>
      <c r="BV4416" s="177">
        <v>2010</v>
      </c>
      <c r="BW4416" s="177">
        <v>9</v>
      </c>
      <c r="BX4416" s="177" t="s">
        <v>269</v>
      </c>
      <c r="BY4416" s="177" t="s">
        <v>262</v>
      </c>
      <c r="BZ4416" s="177" t="s">
        <v>277</v>
      </c>
      <c r="CA4416" s="177">
        <v>3</v>
      </c>
      <c r="CB4416" s="177" t="s">
        <v>264</v>
      </c>
      <c r="CC4416" s="122">
        <v>4050</v>
      </c>
      <c r="CD4416" s="178" t="s">
        <v>3653</v>
      </c>
      <c r="CE4416" s="177" t="s">
        <v>270</v>
      </c>
      <c r="CF4416" s="177" t="s">
        <v>1827</v>
      </c>
      <c r="CG4416" s="83" t="s">
        <v>9</v>
      </c>
      <c r="CH4416" s="57"/>
      <c r="CV4416" s="51"/>
      <c r="CW4416" s="51"/>
      <c r="CX4416" s="51"/>
      <c r="CY4416" s="51"/>
      <c r="CZ4416" s="51"/>
      <c r="DA4416" s="51"/>
      <c r="DB4416" s="51"/>
      <c r="DC4416" s="51"/>
      <c r="DD4416" s="51"/>
    </row>
    <row r="4417" spans="73:108" ht="15" x14ac:dyDescent="0.25">
      <c r="BU4417" s="91"/>
      <c r="BV4417" s="177">
        <v>2010</v>
      </c>
      <c r="BW4417" s="177">
        <v>9</v>
      </c>
      <c r="BX4417" s="177" t="s">
        <v>269</v>
      </c>
      <c r="BY4417" s="177" t="s">
        <v>262</v>
      </c>
      <c r="BZ4417" s="177" t="s">
        <v>277</v>
      </c>
      <c r="CA4417" s="177">
        <v>3</v>
      </c>
      <c r="CB4417" s="177" t="s">
        <v>264</v>
      </c>
      <c r="CC4417" s="122">
        <v>1678.12</v>
      </c>
      <c r="CD4417" s="178" t="s">
        <v>3654</v>
      </c>
      <c r="CE4417" s="177" t="s">
        <v>270</v>
      </c>
      <c r="CF4417" s="177" t="s">
        <v>1810</v>
      </c>
      <c r="CG4417" s="83" t="s">
        <v>9</v>
      </c>
      <c r="CH4417" s="57"/>
      <c r="CV4417" s="51"/>
      <c r="CW4417" s="51"/>
      <c r="CX4417" s="51"/>
      <c r="CY4417" s="51"/>
      <c r="CZ4417" s="51"/>
      <c r="DA4417" s="51"/>
      <c r="DB4417" s="51"/>
      <c r="DC4417" s="51"/>
      <c r="DD4417" s="51"/>
    </row>
    <row r="4418" spans="73:108" ht="15" x14ac:dyDescent="0.25">
      <c r="BU4418" s="91"/>
      <c r="BV4418" s="177">
        <v>2010</v>
      </c>
      <c r="BW4418" s="177">
        <v>9</v>
      </c>
      <c r="BX4418" s="177" t="s">
        <v>269</v>
      </c>
      <c r="BY4418" s="177" t="s">
        <v>262</v>
      </c>
      <c r="BZ4418" s="177" t="s">
        <v>277</v>
      </c>
      <c r="CA4418" s="177">
        <v>3</v>
      </c>
      <c r="CB4418" s="177" t="s">
        <v>264</v>
      </c>
      <c r="CC4418" s="122">
        <v>294.23</v>
      </c>
      <c r="CD4418" s="178" t="s">
        <v>3655</v>
      </c>
      <c r="CE4418" s="177" t="s">
        <v>270</v>
      </c>
      <c r="CF4418" s="177" t="s">
        <v>1824</v>
      </c>
      <c r="CG4418" s="83" t="s">
        <v>9</v>
      </c>
      <c r="CH4418" s="57"/>
      <c r="CV4418" s="51"/>
      <c r="CW4418" s="51"/>
      <c r="CX4418" s="51"/>
      <c r="CY4418" s="51"/>
      <c r="CZ4418" s="51"/>
      <c r="DA4418" s="51"/>
      <c r="DB4418" s="51"/>
      <c r="DC4418" s="51"/>
      <c r="DD4418" s="51"/>
    </row>
    <row r="4419" spans="73:108" ht="15" x14ac:dyDescent="0.25">
      <c r="BU4419" s="91"/>
      <c r="BV4419" s="177">
        <v>2010</v>
      </c>
      <c r="BW4419" s="177">
        <v>9</v>
      </c>
      <c r="BX4419" s="177" t="s">
        <v>269</v>
      </c>
      <c r="BY4419" s="177" t="s">
        <v>262</v>
      </c>
      <c r="BZ4419" s="177" t="s">
        <v>277</v>
      </c>
      <c r="CA4419" s="177">
        <v>3</v>
      </c>
      <c r="CB4419" s="177" t="s">
        <v>264</v>
      </c>
      <c r="CC4419" s="122">
        <v>1289.8900000000001</v>
      </c>
      <c r="CD4419" s="178" t="s">
        <v>3656</v>
      </c>
      <c r="CE4419" s="177" t="s">
        <v>270</v>
      </c>
      <c r="CF4419" s="177" t="s">
        <v>1823</v>
      </c>
      <c r="CG4419" s="83" t="s">
        <v>9</v>
      </c>
      <c r="CH4419" s="57"/>
      <c r="CV4419" s="51"/>
      <c r="CW4419" s="51"/>
      <c r="CX4419" s="51"/>
      <c r="CY4419" s="51"/>
      <c r="CZ4419" s="51"/>
      <c r="DA4419" s="51"/>
      <c r="DB4419" s="51"/>
      <c r="DC4419" s="51"/>
      <c r="DD4419" s="51"/>
    </row>
    <row r="4420" spans="73:108" ht="15" x14ac:dyDescent="0.25">
      <c r="BU4420" s="91"/>
      <c r="BV4420" s="177">
        <v>2010</v>
      </c>
      <c r="BW4420" s="177">
        <v>9</v>
      </c>
      <c r="BX4420" s="177" t="s">
        <v>269</v>
      </c>
      <c r="BY4420" s="177" t="s">
        <v>262</v>
      </c>
      <c r="BZ4420" s="177" t="s">
        <v>277</v>
      </c>
      <c r="CA4420" s="177">
        <v>3</v>
      </c>
      <c r="CB4420" s="177" t="s">
        <v>264</v>
      </c>
      <c r="CC4420" s="122">
        <v>2287.13</v>
      </c>
      <c r="CD4420" s="178" t="s">
        <v>3657</v>
      </c>
      <c r="CE4420" s="177" t="s">
        <v>270</v>
      </c>
      <c r="CF4420" s="177" t="s">
        <v>1822</v>
      </c>
      <c r="CG4420" s="83" t="s">
        <v>9</v>
      </c>
      <c r="CH4420" s="57"/>
      <c r="CV4420" s="51"/>
      <c r="CW4420" s="51"/>
      <c r="CX4420" s="51"/>
      <c r="CY4420" s="51"/>
      <c r="CZ4420" s="51"/>
      <c r="DA4420" s="51"/>
      <c r="DB4420" s="51"/>
      <c r="DC4420" s="51"/>
      <c r="DD4420" s="51"/>
    </row>
    <row r="4421" spans="73:108" ht="15" x14ac:dyDescent="0.25">
      <c r="BU4421" s="91"/>
      <c r="BV4421" s="177">
        <v>2010</v>
      </c>
      <c r="BW4421" s="177">
        <v>9</v>
      </c>
      <c r="BX4421" s="177" t="s">
        <v>269</v>
      </c>
      <c r="BY4421" s="177" t="s">
        <v>262</v>
      </c>
      <c r="BZ4421" s="177" t="s">
        <v>277</v>
      </c>
      <c r="CA4421" s="177">
        <v>3</v>
      </c>
      <c r="CB4421" s="177" t="s">
        <v>264</v>
      </c>
      <c r="CC4421" s="122">
        <v>23370</v>
      </c>
      <c r="CD4421" s="178" t="s">
        <v>3658</v>
      </c>
      <c r="CE4421" s="177" t="s">
        <v>270</v>
      </c>
      <c r="CF4421" s="177" t="s">
        <v>1826</v>
      </c>
      <c r="CG4421" s="83" t="s">
        <v>9</v>
      </c>
      <c r="CH4421" s="57"/>
      <c r="CV4421" s="51"/>
      <c r="CW4421" s="51"/>
      <c r="CX4421" s="51"/>
      <c r="CY4421" s="51"/>
      <c r="CZ4421" s="51"/>
      <c r="DA4421" s="51"/>
      <c r="DB4421" s="51"/>
      <c r="DC4421" s="51"/>
      <c r="DD4421" s="51"/>
    </row>
    <row r="4422" spans="73:108" ht="15" x14ac:dyDescent="0.25">
      <c r="BU4422" s="91"/>
      <c r="BV4422" s="177">
        <v>2010</v>
      </c>
      <c r="BW4422" s="177">
        <v>9</v>
      </c>
      <c r="BX4422" s="177" t="s">
        <v>269</v>
      </c>
      <c r="BY4422" s="177" t="s">
        <v>262</v>
      </c>
      <c r="BZ4422" s="177" t="s">
        <v>277</v>
      </c>
      <c r="CA4422" s="177">
        <v>3</v>
      </c>
      <c r="CB4422" s="177" t="s">
        <v>264</v>
      </c>
      <c r="CC4422" s="122">
        <v>6522.88</v>
      </c>
      <c r="CD4422" s="178" t="s">
        <v>3659</v>
      </c>
      <c r="CE4422" s="177" t="s">
        <v>270</v>
      </c>
      <c r="CF4422" s="177" t="s">
        <v>1825</v>
      </c>
      <c r="CG4422" s="83" t="s">
        <v>9</v>
      </c>
      <c r="CH4422" s="57"/>
      <c r="CV4422" s="51"/>
      <c r="CW4422" s="51"/>
      <c r="CX4422" s="51"/>
      <c r="CY4422" s="51"/>
      <c r="CZ4422" s="51"/>
      <c r="DA4422" s="51"/>
      <c r="DB4422" s="51"/>
      <c r="DC4422" s="51"/>
      <c r="DD4422" s="51"/>
    </row>
    <row r="4423" spans="73:108" ht="15" x14ac:dyDescent="0.25">
      <c r="BU4423" s="91"/>
      <c r="BV4423" s="177">
        <v>2010</v>
      </c>
      <c r="BW4423" s="177">
        <v>9</v>
      </c>
      <c r="BX4423" s="177" t="s">
        <v>269</v>
      </c>
      <c r="BY4423" s="177" t="s">
        <v>262</v>
      </c>
      <c r="BZ4423" s="177" t="s">
        <v>277</v>
      </c>
      <c r="CA4423" s="177">
        <v>3</v>
      </c>
      <c r="CB4423" s="177" t="s">
        <v>264</v>
      </c>
      <c r="CC4423" s="122">
        <v>3673.31</v>
      </c>
      <c r="CD4423" s="178" t="s">
        <v>3660</v>
      </c>
      <c r="CE4423" s="177" t="s">
        <v>270</v>
      </c>
      <c r="CF4423" s="177" t="s">
        <v>1804</v>
      </c>
      <c r="CG4423" s="83" t="s">
        <v>9</v>
      </c>
      <c r="CH4423" s="57"/>
      <c r="CV4423" s="51"/>
      <c r="CW4423" s="51"/>
      <c r="CX4423" s="51"/>
      <c r="CY4423" s="51"/>
      <c r="CZ4423" s="51"/>
      <c r="DA4423" s="51"/>
      <c r="DB4423" s="51"/>
      <c r="DC4423" s="51"/>
      <c r="DD4423" s="51"/>
    </row>
    <row r="4424" spans="73:108" ht="15" x14ac:dyDescent="0.25">
      <c r="BU4424" s="91"/>
      <c r="BV4424" s="177">
        <v>2010</v>
      </c>
      <c r="BW4424" s="177">
        <v>9</v>
      </c>
      <c r="BX4424" s="177" t="s">
        <v>269</v>
      </c>
      <c r="BY4424" s="177" t="s">
        <v>262</v>
      </c>
      <c r="BZ4424" s="177" t="s">
        <v>277</v>
      </c>
      <c r="CA4424" s="177">
        <v>3</v>
      </c>
      <c r="CB4424" s="177" t="s">
        <v>264</v>
      </c>
      <c r="CC4424" s="122">
        <v>2023.37</v>
      </c>
      <c r="CD4424" s="178" t="s">
        <v>3661</v>
      </c>
      <c r="CE4424" s="177" t="s">
        <v>270</v>
      </c>
      <c r="CF4424" s="177" t="s">
        <v>1805</v>
      </c>
      <c r="CG4424" s="83" t="s">
        <v>9</v>
      </c>
      <c r="CH4424" s="57"/>
      <c r="CV4424" s="51"/>
      <c r="CW4424" s="51"/>
      <c r="CX4424" s="51"/>
      <c r="CY4424" s="51"/>
      <c r="CZ4424" s="51"/>
      <c r="DA4424" s="51"/>
      <c r="DB4424" s="51"/>
      <c r="DC4424" s="51"/>
      <c r="DD4424" s="51"/>
    </row>
    <row r="4425" spans="73:108" ht="15" x14ac:dyDescent="0.25">
      <c r="BU4425" s="91"/>
      <c r="BV4425" s="177">
        <v>2010</v>
      </c>
      <c r="BW4425" s="177">
        <v>9</v>
      </c>
      <c r="BX4425" s="177" t="s">
        <v>269</v>
      </c>
      <c r="BY4425" s="177" t="s">
        <v>262</v>
      </c>
      <c r="BZ4425" s="177" t="s">
        <v>277</v>
      </c>
      <c r="CA4425" s="177">
        <v>3</v>
      </c>
      <c r="CB4425" s="177" t="s">
        <v>264</v>
      </c>
      <c r="CC4425" s="122">
        <v>4046.74</v>
      </c>
      <c r="CD4425" s="178" t="s">
        <v>3662</v>
      </c>
      <c r="CE4425" s="177" t="s">
        <v>270</v>
      </c>
      <c r="CF4425" s="177" t="s">
        <v>1816</v>
      </c>
      <c r="CG4425" s="83" t="s">
        <v>9</v>
      </c>
      <c r="CH4425" s="57"/>
      <c r="CV4425" s="51"/>
      <c r="CW4425" s="51"/>
      <c r="CX4425" s="51"/>
      <c r="CY4425" s="51"/>
      <c r="CZ4425" s="51"/>
      <c r="DA4425" s="51"/>
      <c r="DB4425" s="51"/>
      <c r="DC4425" s="51"/>
      <c r="DD4425" s="51"/>
    </row>
    <row r="4426" spans="73:108" ht="15" x14ac:dyDescent="0.25">
      <c r="BU4426" s="91"/>
      <c r="BV4426" s="177">
        <v>2010</v>
      </c>
      <c r="BW4426" s="177">
        <v>9</v>
      </c>
      <c r="BX4426" s="177" t="s">
        <v>269</v>
      </c>
      <c r="BY4426" s="177" t="s">
        <v>262</v>
      </c>
      <c r="BZ4426" s="177" t="s">
        <v>277</v>
      </c>
      <c r="CA4426" s="177">
        <v>3</v>
      </c>
      <c r="CB4426" s="177" t="s">
        <v>264</v>
      </c>
      <c r="CC4426" s="122">
        <v>1412.4</v>
      </c>
      <c r="CD4426" s="178" t="s">
        <v>3663</v>
      </c>
      <c r="CE4426" s="177" t="s">
        <v>270</v>
      </c>
      <c r="CF4426" s="177" t="s">
        <v>1821</v>
      </c>
      <c r="CG4426" s="83" t="s">
        <v>9</v>
      </c>
      <c r="CH4426" s="57"/>
      <c r="CV4426" s="51"/>
      <c r="CW4426" s="51"/>
      <c r="CX4426" s="51"/>
      <c r="CY4426" s="51"/>
      <c r="CZ4426" s="51"/>
      <c r="DA4426" s="51"/>
      <c r="DB4426" s="51"/>
      <c r="DC4426" s="51"/>
      <c r="DD4426" s="51"/>
    </row>
    <row r="4427" spans="73:108" ht="15" x14ac:dyDescent="0.25">
      <c r="BU4427" s="91"/>
      <c r="BV4427" s="177">
        <v>2010</v>
      </c>
      <c r="BW4427" s="177">
        <v>9</v>
      </c>
      <c r="BX4427" s="177" t="s">
        <v>269</v>
      </c>
      <c r="BY4427" s="177" t="s">
        <v>262</v>
      </c>
      <c r="BZ4427" s="177" t="s">
        <v>277</v>
      </c>
      <c r="CA4427" s="177">
        <v>3</v>
      </c>
      <c r="CB4427" s="177" t="s">
        <v>264</v>
      </c>
      <c r="CC4427" s="122">
        <v>3210</v>
      </c>
      <c r="CD4427" s="178" t="s">
        <v>3664</v>
      </c>
      <c r="CE4427" s="177" t="s">
        <v>270</v>
      </c>
      <c r="CF4427" s="177" t="s">
        <v>1811</v>
      </c>
      <c r="CG4427" s="83" t="s">
        <v>9</v>
      </c>
      <c r="CH4427" s="57"/>
      <c r="CV4427" s="51"/>
      <c r="CW4427" s="51"/>
      <c r="CX4427" s="51"/>
      <c r="CY4427" s="51"/>
      <c r="CZ4427" s="51"/>
      <c r="DA4427" s="51"/>
      <c r="DB4427" s="51"/>
      <c r="DC4427" s="51"/>
      <c r="DD4427" s="51"/>
    </row>
    <row r="4428" spans="73:108" ht="15" x14ac:dyDescent="0.25">
      <c r="BU4428" s="91"/>
      <c r="BV4428" s="177">
        <v>2010</v>
      </c>
      <c r="BW4428" s="177">
        <v>9</v>
      </c>
      <c r="BX4428" s="177" t="s">
        <v>269</v>
      </c>
      <c r="BY4428" s="177" t="s">
        <v>262</v>
      </c>
      <c r="BZ4428" s="177" t="s">
        <v>277</v>
      </c>
      <c r="CA4428" s="177">
        <v>3</v>
      </c>
      <c r="CB4428" s="177" t="s">
        <v>264</v>
      </c>
      <c r="CC4428" s="122">
        <v>366.56</v>
      </c>
      <c r="CD4428" s="178" t="s">
        <v>3665</v>
      </c>
      <c r="CE4428" s="177" t="s">
        <v>270</v>
      </c>
      <c r="CF4428" s="177" t="s">
        <v>1819</v>
      </c>
      <c r="CG4428" s="83" t="s">
        <v>9</v>
      </c>
      <c r="CH4428" s="57"/>
      <c r="CV4428" s="51"/>
      <c r="CW4428" s="51"/>
      <c r="CX4428" s="51"/>
      <c r="CY4428" s="51"/>
      <c r="CZ4428" s="51"/>
      <c r="DA4428" s="51"/>
      <c r="DB4428" s="51"/>
      <c r="DC4428" s="51"/>
      <c r="DD4428" s="51"/>
    </row>
    <row r="4429" spans="73:108" ht="15" x14ac:dyDescent="0.25">
      <c r="BU4429" s="91"/>
      <c r="BV4429" s="177">
        <v>2010</v>
      </c>
      <c r="BW4429" s="177">
        <v>9</v>
      </c>
      <c r="BX4429" s="177" t="s">
        <v>269</v>
      </c>
      <c r="BY4429" s="177" t="s">
        <v>262</v>
      </c>
      <c r="BZ4429" s="177" t="s">
        <v>277</v>
      </c>
      <c r="CA4429" s="177">
        <v>3</v>
      </c>
      <c r="CB4429" s="177" t="s">
        <v>264</v>
      </c>
      <c r="CC4429" s="122">
        <v>751.2</v>
      </c>
      <c r="CD4429" s="178" t="s">
        <v>3666</v>
      </c>
      <c r="CE4429" s="177" t="s">
        <v>270</v>
      </c>
      <c r="CF4429" s="177" t="s">
        <v>1828</v>
      </c>
      <c r="CG4429" s="83" t="s">
        <v>9</v>
      </c>
      <c r="CH4429" s="57"/>
      <c r="CV4429" s="51"/>
      <c r="CW4429" s="51"/>
      <c r="CX4429" s="51"/>
      <c r="CY4429" s="51"/>
      <c r="CZ4429" s="51"/>
      <c r="DA4429" s="51"/>
      <c r="DB4429" s="51"/>
      <c r="DC4429" s="51"/>
      <c r="DD4429" s="51"/>
    </row>
    <row r="4430" spans="73:108" ht="15" x14ac:dyDescent="0.25">
      <c r="BU4430" s="91"/>
      <c r="BV4430" s="177">
        <v>2010</v>
      </c>
      <c r="BW4430" s="177">
        <v>9</v>
      </c>
      <c r="BX4430" s="177" t="s">
        <v>269</v>
      </c>
      <c r="BY4430" s="177" t="s">
        <v>262</v>
      </c>
      <c r="BZ4430" s="177" t="s">
        <v>277</v>
      </c>
      <c r="CA4430" s="177">
        <v>3</v>
      </c>
      <c r="CB4430" s="177" t="s">
        <v>264</v>
      </c>
      <c r="CC4430" s="122">
        <v>18750</v>
      </c>
      <c r="CD4430" s="178" t="s">
        <v>3667</v>
      </c>
      <c r="CE4430" s="177" t="s">
        <v>270</v>
      </c>
      <c r="CF4430" s="177" t="s">
        <v>1820</v>
      </c>
      <c r="CG4430" s="83" t="s">
        <v>9</v>
      </c>
      <c r="CH4430" s="57"/>
      <c r="CV4430" s="51"/>
      <c r="CW4430" s="51"/>
      <c r="CX4430" s="51"/>
      <c r="CY4430" s="51"/>
      <c r="CZ4430" s="51"/>
      <c r="DA4430" s="51"/>
      <c r="DB4430" s="51"/>
      <c r="DC4430" s="51"/>
      <c r="DD4430" s="51"/>
    </row>
    <row r="4431" spans="73:108" ht="15" x14ac:dyDescent="0.25">
      <c r="BU4431" s="91"/>
      <c r="BV4431" s="177">
        <v>2010</v>
      </c>
      <c r="BW4431" s="177">
        <v>9</v>
      </c>
      <c r="BX4431" s="177" t="s">
        <v>269</v>
      </c>
      <c r="BY4431" s="177" t="s">
        <v>262</v>
      </c>
      <c r="BZ4431" s="177" t="s">
        <v>277</v>
      </c>
      <c r="CA4431" s="177">
        <v>3</v>
      </c>
      <c r="CB4431" s="177" t="s">
        <v>264</v>
      </c>
      <c r="CC4431" s="122">
        <v>47297.35</v>
      </c>
      <c r="CD4431" s="178" t="s">
        <v>3668</v>
      </c>
      <c r="CE4431" s="177" t="s">
        <v>270</v>
      </c>
      <c r="CF4431" s="177" t="s">
        <v>1818</v>
      </c>
      <c r="CG4431" s="83" t="s">
        <v>9</v>
      </c>
      <c r="CH4431" s="57"/>
      <c r="CV4431" s="51"/>
      <c r="CW4431" s="51"/>
      <c r="CX4431" s="51"/>
      <c r="CY4431" s="51"/>
      <c r="CZ4431" s="51"/>
      <c r="DA4431" s="51"/>
      <c r="DB4431" s="51"/>
      <c r="DC4431" s="51"/>
      <c r="DD4431" s="51"/>
    </row>
    <row r="4432" spans="73:108" ht="15" x14ac:dyDescent="0.25">
      <c r="BU4432" s="91"/>
      <c r="BV4432" s="177">
        <v>2010</v>
      </c>
      <c r="BW4432" s="177">
        <v>9</v>
      </c>
      <c r="BX4432" s="177" t="s">
        <v>269</v>
      </c>
      <c r="BY4432" s="177" t="s">
        <v>262</v>
      </c>
      <c r="BZ4432" s="177" t="s">
        <v>277</v>
      </c>
      <c r="CA4432" s="177">
        <v>3</v>
      </c>
      <c r="CB4432" s="177" t="s">
        <v>264</v>
      </c>
      <c r="CC4432" s="122">
        <v>54624.6</v>
      </c>
      <c r="CD4432" s="178" t="s">
        <v>3669</v>
      </c>
      <c r="CE4432" s="177" t="s">
        <v>270</v>
      </c>
      <c r="CF4432" s="177" t="s">
        <v>1831</v>
      </c>
      <c r="CG4432" s="83" t="s">
        <v>9</v>
      </c>
      <c r="CH4432" s="57"/>
      <c r="CV4432" s="51"/>
      <c r="CW4432" s="51"/>
      <c r="CX4432" s="51"/>
      <c r="CY4432" s="51"/>
      <c r="CZ4432" s="51"/>
      <c r="DA4432" s="51"/>
      <c r="DB4432" s="51"/>
      <c r="DC4432" s="51"/>
      <c r="DD4432" s="51"/>
    </row>
    <row r="4433" spans="73:108" ht="15" x14ac:dyDescent="0.25">
      <c r="BU4433" s="91"/>
      <c r="BV4433" s="177">
        <v>2010</v>
      </c>
      <c r="BW4433" s="177">
        <v>9</v>
      </c>
      <c r="BX4433" s="177" t="s">
        <v>269</v>
      </c>
      <c r="BY4433" s="177" t="s">
        <v>262</v>
      </c>
      <c r="BZ4433" s="177" t="s">
        <v>277</v>
      </c>
      <c r="CA4433" s="177">
        <v>3</v>
      </c>
      <c r="CB4433" s="177" t="s">
        <v>264</v>
      </c>
      <c r="CC4433" s="122">
        <v>61442.79</v>
      </c>
      <c r="CD4433" s="178" t="s">
        <v>3670</v>
      </c>
      <c r="CE4433" s="177" t="s">
        <v>270</v>
      </c>
      <c r="CF4433" s="177" t="s">
        <v>1829</v>
      </c>
      <c r="CG4433" s="83" t="s">
        <v>9</v>
      </c>
      <c r="CH4433" s="57"/>
      <c r="CV4433" s="51"/>
      <c r="CW4433" s="51"/>
      <c r="CX4433" s="51"/>
      <c r="CY4433" s="51"/>
      <c r="CZ4433" s="51"/>
      <c r="DA4433" s="51"/>
      <c r="DB4433" s="51"/>
      <c r="DC4433" s="51"/>
      <c r="DD4433" s="51"/>
    </row>
    <row r="4434" spans="73:108" ht="15" x14ac:dyDescent="0.25">
      <c r="BU4434" s="91"/>
      <c r="BV4434" s="177">
        <v>2010</v>
      </c>
      <c r="BW4434" s="177">
        <v>9</v>
      </c>
      <c r="BX4434" s="177" t="s">
        <v>269</v>
      </c>
      <c r="BY4434" s="177" t="s">
        <v>262</v>
      </c>
      <c r="BZ4434" s="177" t="s">
        <v>277</v>
      </c>
      <c r="CA4434" s="177">
        <v>3</v>
      </c>
      <c r="CB4434" s="177" t="s">
        <v>264</v>
      </c>
      <c r="CC4434" s="122">
        <v>62335.31</v>
      </c>
      <c r="CD4434" s="178" t="s">
        <v>3671</v>
      </c>
      <c r="CE4434" s="177" t="s">
        <v>270</v>
      </c>
      <c r="CF4434" s="177" t="s">
        <v>1832</v>
      </c>
      <c r="CG4434" s="83" t="s">
        <v>9</v>
      </c>
      <c r="CH4434" s="57"/>
      <c r="CV4434" s="51"/>
      <c r="CW4434" s="51"/>
      <c r="CX4434" s="51"/>
      <c r="CY4434" s="51"/>
      <c r="CZ4434" s="51"/>
      <c r="DA4434" s="51"/>
      <c r="DB4434" s="51"/>
      <c r="DC4434" s="51"/>
      <c r="DD4434" s="51"/>
    </row>
    <row r="4435" spans="73:108" ht="15" x14ac:dyDescent="0.25">
      <c r="BU4435" s="91"/>
      <c r="BV4435" s="177">
        <v>2010</v>
      </c>
      <c r="BW4435" s="177">
        <v>9</v>
      </c>
      <c r="BX4435" s="177" t="s">
        <v>269</v>
      </c>
      <c r="BY4435" s="177" t="s">
        <v>262</v>
      </c>
      <c r="BZ4435" s="177" t="s">
        <v>277</v>
      </c>
      <c r="CA4435" s="177">
        <v>3</v>
      </c>
      <c r="CB4435" s="177" t="s">
        <v>264</v>
      </c>
      <c r="CC4435" s="122">
        <v>64284.25</v>
      </c>
      <c r="CD4435" s="178" t="s">
        <v>3672</v>
      </c>
      <c r="CE4435" s="177" t="s">
        <v>270</v>
      </c>
      <c r="CF4435" s="177" t="s">
        <v>1830</v>
      </c>
      <c r="CG4435" s="83" t="s">
        <v>9</v>
      </c>
      <c r="CH4435" s="57"/>
      <c r="CV4435" s="51"/>
      <c r="CW4435" s="51"/>
      <c r="CX4435" s="51"/>
      <c r="CY4435" s="51"/>
      <c r="CZ4435" s="51"/>
      <c r="DA4435" s="51"/>
      <c r="DB4435" s="51"/>
      <c r="DC4435" s="51"/>
      <c r="DD4435" s="51"/>
    </row>
    <row r="4436" spans="73:108" ht="15" x14ac:dyDescent="0.25">
      <c r="BU4436" s="91"/>
      <c r="BV4436" s="177">
        <v>2010</v>
      </c>
      <c r="BW4436" s="177">
        <v>9</v>
      </c>
      <c r="BX4436" s="177" t="s">
        <v>269</v>
      </c>
      <c r="BY4436" s="177" t="s">
        <v>262</v>
      </c>
      <c r="BZ4436" s="177" t="s">
        <v>277</v>
      </c>
      <c r="CA4436" s="177">
        <v>3</v>
      </c>
      <c r="CB4436" s="177" t="s">
        <v>264</v>
      </c>
      <c r="CC4436" s="122">
        <v>4600</v>
      </c>
      <c r="CD4436" s="178" t="s">
        <v>3673</v>
      </c>
      <c r="CE4436" s="177" t="s">
        <v>270</v>
      </c>
      <c r="CF4436" s="177" t="s">
        <v>1808</v>
      </c>
      <c r="CG4436" s="83" t="s">
        <v>9</v>
      </c>
      <c r="CH4436" s="57"/>
      <c r="CV4436" s="51"/>
      <c r="CW4436" s="51"/>
      <c r="CX4436" s="51"/>
      <c r="CY4436" s="51"/>
      <c r="CZ4436" s="51"/>
      <c r="DA4436" s="51"/>
      <c r="DB4436" s="51"/>
      <c r="DC4436" s="51"/>
      <c r="DD4436" s="51"/>
    </row>
    <row r="4437" spans="73:108" ht="15" x14ac:dyDescent="0.25">
      <c r="BU4437" s="91"/>
      <c r="BV4437" s="177">
        <v>2010</v>
      </c>
      <c r="BW4437" s="177">
        <v>9</v>
      </c>
      <c r="BX4437" s="177" t="s">
        <v>269</v>
      </c>
      <c r="BY4437" s="177" t="s">
        <v>262</v>
      </c>
      <c r="BZ4437" s="177" t="s">
        <v>277</v>
      </c>
      <c r="CA4437" s="177">
        <v>3</v>
      </c>
      <c r="CB4437" s="177" t="s">
        <v>389</v>
      </c>
      <c r="CC4437" s="122">
        <v>2057.6999999999998</v>
      </c>
      <c r="CD4437" s="178" t="s">
        <v>3674</v>
      </c>
      <c r="CE4437" s="177" t="s">
        <v>270</v>
      </c>
      <c r="CF4437" s="177" t="s">
        <v>1842</v>
      </c>
      <c r="CG4437" s="83" t="s">
        <v>9</v>
      </c>
      <c r="CH4437" s="57"/>
      <c r="CV4437" s="51"/>
      <c r="CW4437" s="51"/>
      <c r="CX4437" s="51"/>
      <c r="CY4437" s="51"/>
      <c r="CZ4437" s="51"/>
      <c r="DA4437" s="51"/>
      <c r="DB4437" s="51"/>
      <c r="DC4437" s="51"/>
      <c r="DD4437" s="51"/>
    </row>
    <row r="4438" spans="73:108" ht="15" x14ac:dyDescent="0.25">
      <c r="BU4438" s="91"/>
      <c r="BV4438" s="177">
        <v>2010</v>
      </c>
      <c r="BW4438" s="177">
        <v>9</v>
      </c>
      <c r="BX4438" s="177" t="s">
        <v>269</v>
      </c>
      <c r="BY4438" s="177" t="s">
        <v>262</v>
      </c>
      <c r="BZ4438" s="177" t="s">
        <v>277</v>
      </c>
      <c r="CA4438" s="177">
        <v>3</v>
      </c>
      <c r="CB4438" s="177" t="s">
        <v>389</v>
      </c>
      <c r="CC4438" s="122">
        <v>656.92</v>
      </c>
      <c r="CD4438" s="178" t="s">
        <v>3675</v>
      </c>
      <c r="CE4438" s="177" t="s">
        <v>270</v>
      </c>
      <c r="CF4438" s="177" t="s">
        <v>1841</v>
      </c>
      <c r="CG4438" s="83" t="s">
        <v>9</v>
      </c>
      <c r="CH4438" s="57"/>
      <c r="CV4438" s="51"/>
      <c r="CW4438" s="51"/>
      <c r="CX4438" s="51"/>
      <c r="CY4438" s="51"/>
      <c r="CZ4438" s="51"/>
      <c r="DA4438" s="51"/>
      <c r="DB4438" s="51"/>
      <c r="DC4438" s="51"/>
      <c r="DD4438" s="51"/>
    </row>
    <row r="4439" spans="73:108" ht="15" x14ac:dyDescent="0.25">
      <c r="BU4439" s="91"/>
      <c r="BV4439" s="177">
        <v>2010</v>
      </c>
      <c r="BW4439" s="177">
        <v>9</v>
      </c>
      <c r="BX4439" s="177" t="s">
        <v>269</v>
      </c>
      <c r="BY4439" s="177" t="s">
        <v>262</v>
      </c>
      <c r="BZ4439" s="177" t="s">
        <v>277</v>
      </c>
      <c r="CA4439" s="177">
        <v>3</v>
      </c>
      <c r="CB4439" s="177" t="s">
        <v>389</v>
      </c>
      <c r="CC4439" s="122">
        <v>2427</v>
      </c>
      <c r="CD4439" s="178" t="s">
        <v>3676</v>
      </c>
      <c r="CE4439" s="177" t="s">
        <v>270</v>
      </c>
      <c r="CF4439" s="177" t="s">
        <v>1843</v>
      </c>
      <c r="CG4439" s="83" t="s">
        <v>9</v>
      </c>
      <c r="CH4439" s="57"/>
      <c r="CV4439" s="51"/>
      <c r="CW4439" s="51"/>
      <c r="CX4439" s="51"/>
      <c r="CY4439" s="51"/>
      <c r="CZ4439" s="51"/>
      <c r="DA4439" s="51"/>
      <c r="DB4439" s="51"/>
      <c r="DC4439" s="51"/>
      <c r="DD4439" s="51"/>
    </row>
    <row r="4440" spans="73:108" ht="15" x14ac:dyDescent="0.25">
      <c r="BU4440" s="91"/>
      <c r="BV4440" s="177">
        <v>2010</v>
      </c>
      <c r="BW4440" s="177">
        <v>9</v>
      </c>
      <c r="BX4440" s="177" t="s">
        <v>269</v>
      </c>
      <c r="BY4440" s="177" t="s">
        <v>262</v>
      </c>
      <c r="BZ4440" s="177" t="s">
        <v>277</v>
      </c>
      <c r="CA4440" s="177">
        <v>7</v>
      </c>
      <c r="CB4440" s="177" t="s">
        <v>264</v>
      </c>
      <c r="CC4440" s="122">
        <v>164.61</v>
      </c>
      <c r="CD4440" s="178" t="s">
        <v>3680</v>
      </c>
      <c r="CE4440" s="177" t="s">
        <v>270</v>
      </c>
      <c r="CF4440" s="177" t="s">
        <v>1853</v>
      </c>
      <c r="CG4440" s="83" t="s">
        <v>89</v>
      </c>
      <c r="CH4440" s="57"/>
      <c r="CV4440" s="51"/>
      <c r="CW4440" s="51"/>
      <c r="CX4440" s="51"/>
      <c r="CY4440" s="51"/>
      <c r="CZ4440" s="51"/>
      <c r="DA4440" s="51"/>
      <c r="DB4440" s="51"/>
      <c r="DC4440" s="51"/>
      <c r="DD4440" s="51"/>
    </row>
    <row r="4441" spans="73:108" ht="15" x14ac:dyDescent="0.25">
      <c r="BU4441" s="91"/>
      <c r="BV4441" s="177">
        <v>2010</v>
      </c>
      <c r="BW4441" s="177">
        <v>9</v>
      </c>
      <c r="BX4441" s="177" t="s">
        <v>269</v>
      </c>
      <c r="BY4441" s="177" t="s">
        <v>262</v>
      </c>
      <c r="BZ4441" s="177" t="s">
        <v>277</v>
      </c>
      <c r="CA4441" s="177">
        <v>7</v>
      </c>
      <c r="CB4441" s="177" t="s">
        <v>264</v>
      </c>
      <c r="CC4441" s="122">
        <v>373.59</v>
      </c>
      <c r="CD4441" s="178" t="s">
        <v>3681</v>
      </c>
      <c r="CE4441" s="177" t="s">
        <v>270</v>
      </c>
      <c r="CF4441" s="177" t="s">
        <v>1852</v>
      </c>
      <c r="CG4441" s="83" t="s">
        <v>89</v>
      </c>
      <c r="CH4441" s="57"/>
      <c r="CV4441" s="51"/>
      <c r="CW4441" s="51"/>
      <c r="CX4441" s="51"/>
      <c r="CY4441" s="51"/>
      <c r="CZ4441" s="51"/>
      <c r="DA4441" s="51"/>
      <c r="DB4441" s="51"/>
      <c r="DC4441" s="51"/>
      <c r="DD4441" s="51"/>
    </row>
    <row r="4442" spans="73:108" ht="15" x14ac:dyDescent="0.25">
      <c r="BU4442" s="91"/>
      <c r="BV4442" s="177">
        <v>2010</v>
      </c>
      <c r="BW4442" s="177">
        <v>9</v>
      </c>
      <c r="BX4442" s="177" t="s">
        <v>269</v>
      </c>
      <c r="BY4442" s="177" t="s">
        <v>262</v>
      </c>
      <c r="BZ4442" s="177" t="s">
        <v>277</v>
      </c>
      <c r="CA4442" s="177">
        <v>7</v>
      </c>
      <c r="CB4442" s="177" t="s">
        <v>264</v>
      </c>
      <c r="CC4442" s="122">
        <v>94.81</v>
      </c>
      <c r="CD4442" s="178" t="s">
        <v>3682</v>
      </c>
      <c r="CE4442" s="177" t="s">
        <v>270</v>
      </c>
      <c r="CF4442" s="177" t="s">
        <v>1856</v>
      </c>
      <c r="CG4442" s="83" t="s">
        <v>89</v>
      </c>
      <c r="CH4442" s="57"/>
      <c r="CV4442" s="51"/>
      <c r="CW4442" s="51"/>
      <c r="CX4442" s="51"/>
      <c r="CY4442" s="51"/>
      <c r="CZ4442" s="51"/>
      <c r="DA4442" s="51"/>
      <c r="DB4442" s="51"/>
      <c r="DC4442" s="51"/>
      <c r="DD4442" s="51"/>
    </row>
    <row r="4443" spans="73:108" ht="15" x14ac:dyDescent="0.25">
      <c r="BU4443" s="91"/>
      <c r="BV4443" s="177">
        <v>2010</v>
      </c>
      <c r="BW4443" s="177">
        <v>9</v>
      </c>
      <c r="BX4443" s="177" t="s">
        <v>269</v>
      </c>
      <c r="BY4443" s="177" t="s">
        <v>262</v>
      </c>
      <c r="BZ4443" s="177" t="s">
        <v>277</v>
      </c>
      <c r="CA4443" s="177">
        <v>7</v>
      </c>
      <c r="CB4443" s="177" t="s">
        <v>264</v>
      </c>
      <c r="CC4443" s="122">
        <v>1811.45</v>
      </c>
      <c r="CD4443" s="178" t="s">
        <v>3683</v>
      </c>
      <c r="CE4443" s="177" t="s">
        <v>270</v>
      </c>
      <c r="CF4443" s="177" t="s">
        <v>1855</v>
      </c>
      <c r="CG4443" s="83" t="s">
        <v>89</v>
      </c>
      <c r="CH4443" s="57"/>
      <c r="CV4443" s="51"/>
      <c r="CW4443" s="51"/>
      <c r="CX4443" s="51"/>
      <c r="CY4443" s="51"/>
      <c r="CZ4443" s="51"/>
      <c r="DA4443" s="51"/>
      <c r="DB4443" s="51"/>
      <c r="DC4443" s="51"/>
      <c r="DD4443" s="51"/>
    </row>
    <row r="4444" spans="73:108" ht="15" x14ac:dyDescent="0.25">
      <c r="BU4444" s="91"/>
      <c r="BV4444" s="177">
        <v>2010</v>
      </c>
      <c r="BW4444" s="177">
        <v>9</v>
      </c>
      <c r="BX4444" s="177" t="s">
        <v>269</v>
      </c>
      <c r="BY4444" s="177" t="s">
        <v>262</v>
      </c>
      <c r="BZ4444" s="177" t="s">
        <v>277</v>
      </c>
      <c r="CA4444" s="177">
        <v>7</v>
      </c>
      <c r="CB4444" s="177" t="s">
        <v>264</v>
      </c>
      <c r="CC4444" s="122">
        <v>84.05</v>
      </c>
      <c r="CD4444" s="178" t="s">
        <v>3684</v>
      </c>
      <c r="CE4444" s="177" t="s">
        <v>270</v>
      </c>
      <c r="CF4444" s="177" t="s">
        <v>1859</v>
      </c>
      <c r="CG4444" s="83" t="s">
        <v>89</v>
      </c>
      <c r="CH4444" s="57"/>
      <c r="CV4444" s="51"/>
      <c r="CW4444" s="51"/>
      <c r="CX4444" s="51"/>
      <c r="CY4444" s="51"/>
      <c r="CZ4444" s="51"/>
      <c r="DA4444" s="51"/>
      <c r="DB4444" s="51"/>
      <c r="DC4444" s="51"/>
      <c r="DD4444" s="51"/>
    </row>
    <row r="4445" spans="73:108" ht="15" x14ac:dyDescent="0.25">
      <c r="BU4445" s="91"/>
      <c r="BV4445" s="177">
        <v>2010</v>
      </c>
      <c r="BW4445" s="177">
        <v>9</v>
      </c>
      <c r="BX4445" s="177" t="s">
        <v>269</v>
      </c>
      <c r="BY4445" s="177" t="s">
        <v>262</v>
      </c>
      <c r="BZ4445" s="177" t="s">
        <v>277</v>
      </c>
      <c r="CA4445" s="177">
        <v>7</v>
      </c>
      <c r="CB4445" s="177" t="s">
        <v>264</v>
      </c>
      <c r="CC4445" s="122">
        <v>112.91</v>
      </c>
      <c r="CD4445" s="178" t="s">
        <v>3685</v>
      </c>
      <c r="CE4445" s="177" t="s">
        <v>270</v>
      </c>
      <c r="CF4445" s="177" t="s">
        <v>1857</v>
      </c>
      <c r="CG4445" s="83" t="s">
        <v>89</v>
      </c>
      <c r="CH4445" s="57"/>
      <c r="CV4445" s="51"/>
      <c r="CW4445" s="51"/>
      <c r="CX4445" s="51"/>
      <c r="CY4445" s="51"/>
      <c r="CZ4445" s="51"/>
      <c r="DA4445" s="51"/>
      <c r="DB4445" s="51"/>
      <c r="DC4445" s="51"/>
      <c r="DD4445" s="51"/>
    </row>
    <row r="4446" spans="73:108" ht="15" x14ac:dyDescent="0.25">
      <c r="BU4446" s="91"/>
      <c r="BV4446" s="177">
        <v>2010</v>
      </c>
      <c r="BW4446" s="177">
        <v>9</v>
      </c>
      <c r="BX4446" s="177" t="s">
        <v>269</v>
      </c>
      <c r="BY4446" s="177" t="s">
        <v>262</v>
      </c>
      <c r="BZ4446" s="177" t="s">
        <v>277</v>
      </c>
      <c r="CA4446" s="177">
        <v>7</v>
      </c>
      <c r="CB4446" s="177" t="s">
        <v>264</v>
      </c>
      <c r="CC4446" s="122">
        <v>1093.3399999999999</v>
      </c>
      <c r="CD4446" s="178" t="s">
        <v>3686</v>
      </c>
      <c r="CE4446" s="177" t="s">
        <v>270</v>
      </c>
      <c r="CF4446" s="177" t="s">
        <v>1861</v>
      </c>
      <c r="CG4446" s="83" t="s">
        <v>89</v>
      </c>
      <c r="CH4446" s="57"/>
      <c r="CV4446" s="51"/>
      <c r="CW4446" s="51"/>
      <c r="CX4446" s="51"/>
      <c r="CY4446" s="51"/>
      <c r="CZ4446" s="51"/>
      <c r="DA4446" s="51"/>
      <c r="DB4446" s="51"/>
      <c r="DC4446" s="51"/>
      <c r="DD4446" s="51"/>
    </row>
    <row r="4447" spans="73:108" ht="15" x14ac:dyDescent="0.25">
      <c r="BU4447" s="91"/>
      <c r="BV4447" s="177">
        <v>2010</v>
      </c>
      <c r="BW4447" s="177">
        <v>9</v>
      </c>
      <c r="BX4447" s="177" t="s">
        <v>269</v>
      </c>
      <c r="BY4447" s="177" t="s">
        <v>262</v>
      </c>
      <c r="BZ4447" s="177" t="s">
        <v>277</v>
      </c>
      <c r="CA4447" s="177">
        <v>7</v>
      </c>
      <c r="CB4447" s="177" t="s">
        <v>264</v>
      </c>
      <c r="CC4447" s="122">
        <v>168.11</v>
      </c>
      <c r="CD4447" s="178" t="s">
        <v>3687</v>
      </c>
      <c r="CE4447" s="177" t="s">
        <v>270</v>
      </c>
      <c r="CF4447" s="177" t="s">
        <v>1860</v>
      </c>
      <c r="CG4447" s="83" t="s">
        <v>89</v>
      </c>
      <c r="CH4447" s="57"/>
      <c r="CV4447" s="51"/>
      <c r="CW4447" s="51"/>
      <c r="CX4447" s="51"/>
      <c r="CY4447" s="51"/>
      <c r="CZ4447" s="51"/>
      <c r="DA4447" s="51"/>
      <c r="DB4447" s="51"/>
      <c r="DC4447" s="51"/>
      <c r="DD4447" s="51"/>
    </row>
    <row r="4448" spans="73:108" ht="15" x14ac:dyDescent="0.25">
      <c r="BU4448" s="91"/>
      <c r="BV4448" s="177">
        <v>2010</v>
      </c>
      <c r="BW4448" s="177">
        <v>9</v>
      </c>
      <c r="BX4448" s="177" t="s">
        <v>269</v>
      </c>
      <c r="BY4448" s="177" t="s">
        <v>262</v>
      </c>
      <c r="BZ4448" s="177" t="s">
        <v>277</v>
      </c>
      <c r="CA4448" s="177">
        <v>7</v>
      </c>
      <c r="CB4448" s="177" t="s">
        <v>264</v>
      </c>
      <c r="CC4448" s="122">
        <v>178.22</v>
      </c>
      <c r="CD4448" s="178" t="s">
        <v>3688</v>
      </c>
      <c r="CE4448" s="177" t="s">
        <v>270</v>
      </c>
      <c r="CF4448" s="177" t="s">
        <v>1865</v>
      </c>
      <c r="CG4448" s="83" t="s">
        <v>89</v>
      </c>
      <c r="CH4448" s="57"/>
      <c r="CV4448" s="51"/>
      <c r="CW4448" s="51"/>
      <c r="CX4448" s="51"/>
      <c r="CY4448" s="51"/>
      <c r="CZ4448" s="51"/>
      <c r="DA4448" s="51"/>
      <c r="DB4448" s="51"/>
      <c r="DC4448" s="51"/>
      <c r="DD4448" s="51"/>
    </row>
    <row r="4449" spans="73:108" ht="15" x14ac:dyDescent="0.25">
      <c r="BU4449" s="91"/>
      <c r="BV4449" s="177">
        <v>2010</v>
      </c>
      <c r="BW4449" s="177">
        <v>9</v>
      </c>
      <c r="BX4449" s="177" t="s">
        <v>269</v>
      </c>
      <c r="BY4449" s="177" t="s">
        <v>262</v>
      </c>
      <c r="BZ4449" s="177" t="s">
        <v>277</v>
      </c>
      <c r="CA4449" s="177">
        <v>7</v>
      </c>
      <c r="CB4449" s="177" t="s">
        <v>264</v>
      </c>
      <c r="CC4449" s="122">
        <v>1082.75</v>
      </c>
      <c r="CD4449" s="178" t="s">
        <v>3689</v>
      </c>
      <c r="CE4449" s="177" t="s">
        <v>270</v>
      </c>
      <c r="CF4449" s="177" t="s">
        <v>1866</v>
      </c>
      <c r="CG4449" s="83" t="s">
        <v>89</v>
      </c>
      <c r="CH4449" s="57"/>
      <c r="CV4449" s="51"/>
      <c r="CW4449" s="51"/>
      <c r="CX4449" s="51"/>
      <c r="CY4449" s="51"/>
      <c r="CZ4449" s="51"/>
      <c r="DA4449" s="51"/>
      <c r="DB4449" s="51"/>
      <c r="DC4449" s="51"/>
      <c r="DD4449" s="51"/>
    </row>
    <row r="4450" spans="73:108" ht="15" x14ac:dyDescent="0.25">
      <c r="BU4450" s="91"/>
      <c r="BV4450" s="177">
        <v>2010</v>
      </c>
      <c r="BW4450" s="177">
        <v>9</v>
      </c>
      <c r="BX4450" s="177" t="s">
        <v>269</v>
      </c>
      <c r="BY4450" s="177" t="s">
        <v>262</v>
      </c>
      <c r="BZ4450" s="177" t="s">
        <v>277</v>
      </c>
      <c r="CA4450" s="177">
        <v>7</v>
      </c>
      <c r="CB4450" s="177" t="s">
        <v>264</v>
      </c>
      <c r="CC4450" s="122">
        <v>1049.67</v>
      </c>
      <c r="CD4450" s="178" t="s">
        <v>3690</v>
      </c>
      <c r="CE4450" s="177" t="s">
        <v>270</v>
      </c>
      <c r="CF4450" s="177" t="s">
        <v>1869</v>
      </c>
      <c r="CG4450" s="83" t="s">
        <v>89</v>
      </c>
      <c r="CH4450" s="57"/>
      <c r="CV4450" s="51"/>
      <c r="CW4450" s="51"/>
      <c r="CX4450" s="51"/>
      <c r="CY4450" s="51"/>
      <c r="CZ4450" s="51"/>
      <c r="DA4450" s="51"/>
      <c r="DB4450" s="51"/>
      <c r="DC4450" s="51"/>
      <c r="DD4450" s="51"/>
    </row>
    <row r="4451" spans="73:108" ht="15" x14ac:dyDescent="0.25">
      <c r="BU4451" s="91"/>
      <c r="BV4451" s="177">
        <v>2010</v>
      </c>
      <c r="BW4451" s="177">
        <v>9</v>
      </c>
      <c r="BX4451" s="177" t="s">
        <v>269</v>
      </c>
      <c r="BY4451" s="177" t="s">
        <v>262</v>
      </c>
      <c r="BZ4451" s="177" t="s">
        <v>277</v>
      </c>
      <c r="CA4451" s="177">
        <v>7</v>
      </c>
      <c r="CB4451" s="177" t="s">
        <v>264</v>
      </c>
      <c r="CC4451" s="122">
        <v>1414.65</v>
      </c>
      <c r="CD4451" s="178" t="s">
        <v>3691</v>
      </c>
      <c r="CE4451" s="177" t="s">
        <v>270</v>
      </c>
      <c r="CF4451" s="177" t="s">
        <v>1870</v>
      </c>
      <c r="CG4451" s="83" t="s">
        <v>89</v>
      </c>
      <c r="CH4451" s="57"/>
      <c r="CV4451" s="51"/>
      <c r="CW4451" s="51"/>
      <c r="CX4451" s="51"/>
      <c r="CY4451" s="51"/>
      <c r="CZ4451" s="51"/>
      <c r="DA4451" s="51"/>
      <c r="DB4451" s="51"/>
      <c r="DC4451" s="51"/>
      <c r="DD4451" s="51"/>
    </row>
    <row r="4452" spans="73:108" ht="15" x14ac:dyDescent="0.25">
      <c r="BU4452" s="91"/>
      <c r="BV4452" s="177">
        <v>2010</v>
      </c>
      <c r="BW4452" s="177">
        <v>9</v>
      </c>
      <c r="BX4452" s="177" t="s">
        <v>269</v>
      </c>
      <c r="BY4452" s="177" t="s">
        <v>262</v>
      </c>
      <c r="BZ4452" s="177" t="s">
        <v>277</v>
      </c>
      <c r="CA4452" s="177">
        <v>7</v>
      </c>
      <c r="CB4452" s="177" t="s">
        <v>264</v>
      </c>
      <c r="CC4452" s="122">
        <v>367.38</v>
      </c>
      <c r="CD4452" s="178" t="s">
        <v>3692</v>
      </c>
      <c r="CE4452" s="177" t="s">
        <v>270</v>
      </c>
      <c r="CF4452" s="177" t="s">
        <v>1871</v>
      </c>
      <c r="CG4452" s="83" t="s">
        <v>89</v>
      </c>
      <c r="CH4452" s="57"/>
      <c r="CV4452" s="51"/>
      <c r="CW4452" s="51"/>
      <c r="CX4452" s="51"/>
      <c r="CY4452" s="51"/>
      <c r="CZ4452" s="51"/>
      <c r="DA4452" s="51"/>
      <c r="DB4452" s="51"/>
      <c r="DC4452" s="51"/>
      <c r="DD4452" s="51"/>
    </row>
    <row r="4453" spans="73:108" ht="15" x14ac:dyDescent="0.25">
      <c r="BU4453" s="91"/>
      <c r="BV4453" s="177">
        <v>2010</v>
      </c>
      <c r="BW4453" s="177">
        <v>9</v>
      </c>
      <c r="BX4453" s="177" t="s">
        <v>269</v>
      </c>
      <c r="BY4453" s="177" t="s">
        <v>262</v>
      </c>
      <c r="BZ4453" s="177" t="s">
        <v>277</v>
      </c>
      <c r="CA4453" s="177">
        <v>7</v>
      </c>
      <c r="CB4453" s="177" t="s">
        <v>264</v>
      </c>
      <c r="CC4453" s="122">
        <v>2951.06</v>
      </c>
      <c r="CD4453" s="178" t="s">
        <v>3693</v>
      </c>
      <c r="CE4453" s="177" t="s">
        <v>270</v>
      </c>
      <c r="CF4453" s="177" t="s">
        <v>1854</v>
      </c>
      <c r="CG4453" s="83" t="s">
        <v>89</v>
      </c>
      <c r="CH4453" s="57"/>
      <c r="CV4453" s="51"/>
      <c r="CW4453" s="51"/>
      <c r="CX4453" s="51"/>
      <c r="CY4453" s="51"/>
      <c r="CZ4453" s="51"/>
      <c r="DA4453" s="51"/>
      <c r="DB4453" s="51"/>
      <c r="DC4453" s="51"/>
      <c r="DD4453" s="51"/>
    </row>
    <row r="4454" spans="73:108" ht="15" x14ac:dyDescent="0.25">
      <c r="BU4454" s="91"/>
      <c r="BV4454" s="177">
        <v>2010</v>
      </c>
      <c r="BW4454" s="177">
        <v>9</v>
      </c>
      <c r="BX4454" s="177" t="s">
        <v>269</v>
      </c>
      <c r="BY4454" s="177" t="s">
        <v>262</v>
      </c>
      <c r="BZ4454" s="177" t="s">
        <v>277</v>
      </c>
      <c r="CA4454" s="177">
        <v>7</v>
      </c>
      <c r="CB4454" s="177" t="s">
        <v>264</v>
      </c>
      <c r="CC4454" s="122">
        <v>6779.32</v>
      </c>
      <c r="CD4454" s="178" t="s">
        <v>3694</v>
      </c>
      <c r="CE4454" s="177" t="s">
        <v>270</v>
      </c>
      <c r="CF4454" s="177" t="s">
        <v>1867</v>
      </c>
      <c r="CG4454" s="83" t="s">
        <v>89</v>
      </c>
      <c r="CH4454" s="57"/>
      <c r="CV4454" s="51"/>
      <c r="CW4454" s="51"/>
      <c r="CX4454" s="51"/>
      <c r="CY4454" s="51"/>
      <c r="CZ4454" s="51"/>
      <c r="DA4454" s="51"/>
      <c r="DB4454" s="51"/>
      <c r="DC4454" s="51"/>
      <c r="DD4454" s="51"/>
    </row>
    <row r="4455" spans="73:108" ht="15" x14ac:dyDescent="0.25">
      <c r="BU4455" s="91"/>
      <c r="BV4455" s="177">
        <v>2010</v>
      </c>
      <c r="BW4455" s="177">
        <v>9</v>
      </c>
      <c r="BX4455" s="177" t="s">
        <v>269</v>
      </c>
      <c r="BY4455" s="177" t="s">
        <v>262</v>
      </c>
      <c r="BZ4455" s="177" t="s">
        <v>277</v>
      </c>
      <c r="CA4455" s="177">
        <v>7</v>
      </c>
      <c r="CB4455" s="177" t="s">
        <v>264</v>
      </c>
      <c r="CC4455" s="122">
        <v>67.41</v>
      </c>
      <c r="CD4455" s="178" t="s">
        <v>3695</v>
      </c>
      <c r="CE4455" s="177" t="s">
        <v>270</v>
      </c>
      <c r="CF4455" s="177" t="s">
        <v>1858</v>
      </c>
      <c r="CG4455" s="83" t="s">
        <v>89</v>
      </c>
      <c r="CH4455" s="57"/>
      <c r="CV4455" s="51"/>
      <c r="CW4455" s="51"/>
      <c r="CX4455" s="51"/>
      <c r="CY4455" s="51"/>
      <c r="CZ4455" s="51"/>
      <c r="DA4455" s="51"/>
      <c r="DB4455" s="51"/>
      <c r="DC4455" s="51"/>
      <c r="DD4455" s="51"/>
    </row>
    <row r="4456" spans="73:108" ht="15" x14ac:dyDescent="0.25">
      <c r="BU4456" s="91"/>
      <c r="BV4456" s="177">
        <v>2010</v>
      </c>
      <c r="BW4456" s="177">
        <v>9</v>
      </c>
      <c r="BX4456" s="177" t="s">
        <v>269</v>
      </c>
      <c r="BY4456" s="177" t="s">
        <v>262</v>
      </c>
      <c r="BZ4456" s="177" t="s">
        <v>277</v>
      </c>
      <c r="CA4456" s="177">
        <v>7</v>
      </c>
      <c r="CB4456" s="177" t="s">
        <v>264</v>
      </c>
      <c r="CC4456" s="122">
        <v>3251.15</v>
      </c>
      <c r="CD4456" s="178" t="s">
        <v>3696</v>
      </c>
      <c r="CE4456" s="177" t="s">
        <v>270</v>
      </c>
      <c r="CF4456" s="177" t="s">
        <v>1858</v>
      </c>
      <c r="CG4456" s="83" t="s">
        <v>89</v>
      </c>
      <c r="CH4456" s="57"/>
      <c r="CV4456" s="51"/>
      <c r="CW4456" s="51"/>
      <c r="CX4456" s="51"/>
      <c r="CY4456" s="51"/>
      <c r="CZ4456" s="51"/>
      <c r="DA4456" s="51"/>
      <c r="DB4456" s="51"/>
      <c r="DC4456" s="51"/>
      <c r="DD4456" s="51"/>
    </row>
    <row r="4457" spans="73:108" ht="15" x14ac:dyDescent="0.25">
      <c r="BU4457" s="91"/>
      <c r="BV4457" s="177">
        <v>2010</v>
      </c>
      <c r="BW4457" s="177">
        <v>9</v>
      </c>
      <c r="BX4457" s="177" t="s">
        <v>269</v>
      </c>
      <c r="BY4457" s="177" t="s">
        <v>262</v>
      </c>
      <c r="BZ4457" s="177" t="s">
        <v>277</v>
      </c>
      <c r="CA4457" s="177">
        <v>7</v>
      </c>
      <c r="CB4457" s="177" t="s">
        <v>264</v>
      </c>
      <c r="CC4457" s="122">
        <v>3668.92</v>
      </c>
      <c r="CD4457" s="178" t="s">
        <v>3697</v>
      </c>
      <c r="CE4457" s="177" t="s">
        <v>270</v>
      </c>
      <c r="CF4457" s="177" t="s">
        <v>1868</v>
      </c>
      <c r="CG4457" s="83" t="s">
        <v>89</v>
      </c>
      <c r="CH4457" s="57"/>
      <c r="CV4457" s="51"/>
      <c r="CW4457" s="51"/>
      <c r="CX4457" s="51"/>
      <c r="CY4457" s="51"/>
      <c r="CZ4457" s="51"/>
      <c r="DA4457" s="51"/>
      <c r="DB4457" s="51"/>
      <c r="DC4457" s="51"/>
      <c r="DD4457" s="51"/>
    </row>
    <row r="4458" spans="73:108" ht="15" x14ac:dyDescent="0.25">
      <c r="BU4458" s="91"/>
      <c r="BV4458" s="177">
        <v>2010</v>
      </c>
      <c r="BW4458" s="177">
        <v>9</v>
      </c>
      <c r="BX4458" s="177" t="s">
        <v>269</v>
      </c>
      <c r="BY4458" s="177" t="s">
        <v>262</v>
      </c>
      <c r="BZ4458" s="177" t="s">
        <v>277</v>
      </c>
      <c r="CA4458" s="177">
        <v>7</v>
      </c>
      <c r="CB4458" s="177" t="s">
        <v>264</v>
      </c>
      <c r="CC4458" s="122">
        <v>6001.34</v>
      </c>
      <c r="CD4458" s="178" t="s">
        <v>3698</v>
      </c>
      <c r="CE4458" s="177" t="s">
        <v>270</v>
      </c>
      <c r="CF4458" s="177" t="s">
        <v>1863</v>
      </c>
      <c r="CG4458" s="83" t="s">
        <v>89</v>
      </c>
      <c r="CH4458" s="57"/>
      <c r="CV4458" s="51"/>
      <c r="CW4458" s="51"/>
      <c r="CX4458" s="51"/>
      <c r="CY4458" s="51"/>
      <c r="CZ4458" s="51"/>
      <c r="DA4458" s="51"/>
      <c r="DB4458" s="51"/>
      <c r="DC4458" s="51"/>
      <c r="DD4458" s="51"/>
    </row>
    <row r="4459" spans="73:108" ht="15" x14ac:dyDescent="0.25">
      <c r="BU4459" s="91"/>
      <c r="BV4459" s="177">
        <v>2010</v>
      </c>
      <c r="BW4459" s="177">
        <v>9</v>
      </c>
      <c r="BX4459" s="177" t="s">
        <v>269</v>
      </c>
      <c r="BY4459" s="177" t="s">
        <v>262</v>
      </c>
      <c r="BZ4459" s="177" t="s">
        <v>277</v>
      </c>
      <c r="CA4459" s="177">
        <v>7</v>
      </c>
      <c r="CB4459" s="177" t="s">
        <v>264</v>
      </c>
      <c r="CC4459" s="122">
        <v>126.74</v>
      </c>
      <c r="CD4459" s="178" t="s">
        <v>3699</v>
      </c>
      <c r="CE4459" s="177" t="s">
        <v>270</v>
      </c>
      <c r="CF4459" s="177" t="s">
        <v>1862</v>
      </c>
      <c r="CG4459" s="83" t="s">
        <v>89</v>
      </c>
      <c r="CH4459" s="57"/>
      <c r="CV4459" s="51"/>
      <c r="CW4459" s="51"/>
      <c r="CX4459" s="51"/>
      <c r="CY4459" s="51"/>
      <c r="CZ4459" s="51"/>
      <c r="DA4459" s="51"/>
      <c r="DB4459" s="51"/>
      <c r="DC4459" s="51"/>
      <c r="DD4459" s="51"/>
    </row>
    <row r="4460" spans="73:108" ht="15" x14ac:dyDescent="0.25">
      <c r="BU4460" s="91"/>
      <c r="BV4460" s="177">
        <v>2010</v>
      </c>
      <c r="BW4460" s="177">
        <v>9</v>
      </c>
      <c r="BX4460" s="177" t="s">
        <v>269</v>
      </c>
      <c r="BY4460" s="177" t="s">
        <v>262</v>
      </c>
      <c r="BZ4460" s="177" t="s">
        <v>277</v>
      </c>
      <c r="CA4460" s="177">
        <v>7</v>
      </c>
      <c r="CB4460" s="177" t="s">
        <v>264</v>
      </c>
      <c r="CC4460" s="122">
        <v>33.15</v>
      </c>
      <c r="CD4460" s="178" t="s">
        <v>3700</v>
      </c>
      <c r="CE4460" s="177" t="s">
        <v>270</v>
      </c>
      <c r="CF4460" s="177" t="s">
        <v>1864</v>
      </c>
      <c r="CG4460" s="83" t="s">
        <v>89</v>
      </c>
      <c r="CH4460" s="57"/>
      <c r="CV4460" s="51"/>
      <c r="CW4460" s="51"/>
      <c r="CX4460" s="51"/>
      <c r="CY4460" s="51"/>
      <c r="CZ4460" s="51"/>
      <c r="DA4460" s="51"/>
      <c r="DB4460" s="51"/>
      <c r="DC4460" s="51"/>
      <c r="DD4460" s="51"/>
    </row>
    <row r="4461" spans="73:108" ht="15" x14ac:dyDescent="0.25">
      <c r="BU4461" s="91"/>
      <c r="BV4461" s="177">
        <v>2010</v>
      </c>
      <c r="BW4461" s="177">
        <v>10</v>
      </c>
      <c r="BX4461" s="177" t="s">
        <v>269</v>
      </c>
      <c r="BY4461" s="177" t="s">
        <v>262</v>
      </c>
      <c r="BZ4461" s="177" t="s">
        <v>277</v>
      </c>
      <c r="CA4461" s="177">
        <v>3</v>
      </c>
      <c r="CB4461" s="177" t="s">
        <v>264</v>
      </c>
      <c r="CC4461" s="122">
        <v>275</v>
      </c>
      <c r="CD4461" s="178" t="s">
        <v>3718</v>
      </c>
      <c r="CE4461" s="177" t="s">
        <v>270</v>
      </c>
      <c r="CF4461" s="177" t="s">
        <v>1892</v>
      </c>
      <c r="CG4461" s="83" t="s">
        <v>9</v>
      </c>
      <c r="CH4461" s="57"/>
      <c r="CV4461" s="51"/>
      <c r="CW4461" s="51"/>
      <c r="CX4461" s="51"/>
      <c r="CY4461" s="51"/>
      <c r="CZ4461" s="51"/>
      <c r="DA4461" s="51"/>
      <c r="DB4461" s="51"/>
      <c r="DC4461" s="51"/>
      <c r="DD4461" s="51"/>
    </row>
    <row r="4462" spans="73:108" ht="15" x14ac:dyDescent="0.25">
      <c r="BU4462" s="91"/>
      <c r="BV4462" s="177">
        <v>2010</v>
      </c>
      <c r="BW4462" s="177">
        <v>10</v>
      </c>
      <c r="BX4462" s="177" t="s">
        <v>269</v>
      </c>
      <c r="BY4462" s="177" t="s">
        <v>262</v>
      </c>
      <c r="BZ4462" s="177" t="s">
        <v>277</v>
      </c>
      <c r="CA4462" s="177">
        <v>3</v>
      </c>
      <c r="CB4462" s="177" t="s">
        <v>264</v>
      </c>
      <c r="CC4462" s="122">
        <v>10405.56</v>
      </c>
      <c r="CD4462" s="178" t="s">
        <v>3719</v>
      </c>
      <c r="CE4462" s="177" t="s">
        <v>270</v>
      </c>
      <c r="CF4462" s="177" t="s">
        <v>1899</v>
      </c>
      <c r="CG4462" s="83" t="s">
        <v>9</v>
      </c>
      <c r="CH4462" s="57"/>
      <c r="CV4462" s="51"/>
      <c r="CW4462" s="51"/>
      <c r="CX4462" s="51"/>
      <c r="CY4462" s="51"/>
      <c r="CZ4462" s="51"/>
      <c r="DA4462" s="51"/>
      <c r="DB4462" s="51"/>
      <c r="DC4462" s="51"/>
      <c r="DD4462" s="51"/>
    </row>
    <row r="4463" spans="73:108" ht="15" x14ac:dyDescent="0.25">
      <c r="BU4463" s="91"/>
      <c r="BV4463" s="177">
        <v>2010</v>
      </c>
      <c r="BW4463" s="177">
        <v>10</v>
      </c>
      <c r="BX4463" s="177" t="s">
        <v>269</v>
      </c>
      <c r="BY4463" s="177" t="s">
        <v>262</v>
      </c>
      <c r="BZ4463" s="177" t="s">
        <v>277</v>
      </c>
      <c r="CA4463" s="177">
        <v>3</v>
      </c>
      <c r="CB4463" s="177" t="s">
        <v>264</v>
      </c>
      <c r="CC4463" s="122">
        <v>7259.36</v>
      </c>
      <c r="CD4463" s="178" t="s">
        <v>3720</v>
      </c>
      <c r="CE4463" s="177" t="s">
        <v>270</v>
      </c>
      <c r="CF4463" s="177" t="s">
        <v>1900</v>
      </c>
      <c r="CG4463" s="83" t="s">
        <v>9</v>
      </c>
      <c r="CH4463" s="57"/>
      <c r="CV4463" s="51"/>
      <c r="CW4463" s="51"/>
      <c r="CX4463" s="51"/>
      <c r="CY4463" s="51"/>
      <c r="CZ4463" s="51"/>
      <c r="DA4463" s="51"/>
      <c r="DB4463" s="51"/>
      <c r="DC4463" s="51"/>
      <c r="DD4463" s="51"/>
    </row>
    <row r="4464" spans="73:108" ht="15" x14ac:dyDescent="0.25">
      <c r="BU4464" s="91"/>
      <c r="BV4464" s="177">
        <v>2010</v>
      </c>
      <c r="BW4464" s="177">
        <v>10</v>
      </c>
      <c r="BX4464" s="177" t="s">
        <v>269</v>
      </c>
      <c r="BY4464" s="177" t="s">
        <v>262</v>
      </c>
      <c r="BZ4464" s="177" t="s">
        <v>277</v>
      </c>
      <c r="CA4464" s="177">
        <v>3</v>
      </c>
      <c r="CB4464" s="177" t="s">
        <v>264</v>
      </c>
      <c r="CC4464" s="122">
        <v>105</v>
      </c>
      <c r="CD4464" s="178" t="s">
        <v>3721</v>
      </c>
      <c r="CE4464" s="177" t="s">
        <v>270</v>
      </c>
      <c r="CF4464" s="177" t="s">
        <v>1898</v>
      </c>
      <c r="CG4464" s="83" t="s">
        <v>9</v>
      </c>
      <c r="CH4464" s="57"/>
      <c r="CV4464" s="51"/>
      <c r="CW4464" s="51"/>
      <c r="CX4464" s="51"/>
      <c r="CY4464" s="51"/>
      <c r="CZ4464" s="51"/>
      <c r="DA4464" s="51"/>
      <c r="DB4464" s="51"/>
      <c r="DC4464" s="51"/>
      <c r="DD4464" s="51"/>
    </row>
    <row r="4465" spans="73:108" ht="15" x14ac:dyDescent="0.25">
      <c r="BU4465" s="91"/>
      <c r="BV4465" s="177">
        <v>2010</v>
      </c>
      <c r="BW4465" s="177">
        <v>10</v>
      </c>
      <c r="BX4465" s="177" t="s">
        <v>269</v>
      </c>
      <c r="BY4465" s="177" t="s">
        <v>262</v>
      </c>
      <c r="BZ4465" s="177" t="s">
        <v>277</v>
      </c>
      <c r="CA4465" s="177">
        <v>3</v>
      </c>
      <c r="CB4465" s="177" t="s">
        <v>264</v>
      </c>
      <c r="CC4465" s="122">
        <v>11123.56</v>
      </c>
      <c r="CD4465" s="178" t="s">
        <v>3722</v>
      </c>
      <c r="CE4465" s="177" t="s">
        <v>270</v>
      </c>
      <c r="CF4465" s="177" t="s">
        <v>1911</v>
      </c>
      <c r="CG4465" s="83" t="s">
        <v>9</v>
      </c>
      <c r="CH4465" s="57"/>
      <c r="CV4465" s="51"/>
      <c r="CW4465" s="51"/>
      <c r="CX4465" s="51"/>
      <c r="CY4465" s="51"/>
      <c r="CZ4465" s="51"/>
      <c r="DA4465" s="51"/>
      <c r="DB4465" s="51"/>
      <c r="DC4465" s="51"/>
      <c r="DD4465" s="51"/>
    </row>
    <row r="4466" spans="73:108" ht="15" x14ac:dyDescent="0.25">
      <c r="BU4466" s="91"/>
      <c r="BV4466" s="177">
        <v>2010</v>
      </c>
      <c r="BW4466" s="177">
        <v>10</v>
      </c>
      <c r="BX4466" s="177" t="s">
        <v>269</v>
      </c>
      <c r="BY4466" s="177" t="s">
        <v>262</v>
      </c>
      <c r="BZ4466" s="177" t="s">
        <v>277</v>
      </c>
      <c r="CA4466" s="177">
        <v>3</v>
      </c>
      <c r="CB4466" s="177" t="s">
        <v>264</v>
      </c>
      <c r="CC4466" s="122">
        <v>2932.87</v>
      </c>
      <c r="CD4466" s="178" t="s">
        <v>3723</v>
      </c>
      <c r="CE4466" s="177" t="s">
        <v>270</v>
      </c>
      <c r="CF4466" s="177" t="s">
        <v>1910</v>
      </c>
      <c r="CG4466" s="83" t="s">
        <v>9</v>
      </c>
      <c r="CH4466" s="57"/>
      <c r="CV4466" s="51"/>
      <c r="CW4466" s="51"/>
      <c r="CX4466" s="51"/>
      <c r="CY4466" s="51"/>
      <c r="CZ4466" s="51"/>
      <c r="DA4466" s="51"/>
      <c r="DB4466" s="51"/>
      <c r="DC4466" s="51"/>
      <c r="DD4466" s="51"/>
    </row>
    <row r="4467" spans="73:108" ht="15" x14ac:dyDescent="0.25">
      <c r="BU4467" s="91"/>
      <c r="BV4467" s="177">
        <v>2010</v>
      </c>
      <c r="BW4467" s="177">
        <v>10</v>
      </c>
      <c r="BX4467" s="177" t="s">
        <v>269</v>
      </c>
      <c r="BY4467" s="177" t="s">
        <v>262</v>
      </c>
      <c r="BZ4467" s="177" t="s">
        <v>277</v>
      </c>
      <c r="CA4467" s="177">
        <v>3</v>
      </c>
      <c r="CB4467" s="177" t="s">
        <v>264</v>
      </c>
      <c r="CC4467" s="122">
        <v>239.95</v>
      </c>
      <c r="CD4467" s="178" t="s">
        <v>3724</v>
      </c>
      <c r="CE4467" s="177" t="s">
        <v>270</v>
      </c>
      <c r="CF4467" s="177" t="s">
        <v>1906</v>
      </c>
      <c r="CG4467" s="83" t="s">
        <v>9</v>
      </c>
      <c r="CH4467" s="57"/>
      <c r="CV4467" s="51"/>
      <c r="CW4467" s="51"/>
      <c r="CX4467" s="51"/>
      <c r="CY4467" s="51"/>
      <c r="CZ4467" s="51"/>
      <c r="DA4467" s="51"/>
      <c r="DB4467" s="51"/>
      <c r="DC4467" s="51"/>
      <c r="DD4467" s="51"/>
    </row>
    <row r="4468" spans="73:108" ht="15" x14ac:dyDescent="0.25">
      <c r="BU4468" s="91"/>
      <c r="BV4468" s="177">
        <v>2010</v>
      </c>
      <c r="BW4468" s="177">
        <v>10</v>
      </c>
      <c r="BX4468" s="177" t="s">
        <v>269</v>
      </c>
      <c r="BY4468" s="177" t="s">
        <v>262</v>
      </c>
      <c r="BZ4468" s="177" t="s">
        <v>277</v>
      </c>
      <c r="CA4468" s="177">
        <v>3</v>
      </c>
      <c r="CB4468" s="177" t="s">
        <v>264</v>
      </c>
      <c r="CC4468" s="122">
        <v>96862.5</v>
      </c>
      <c r="CD4468" s="178" t="s">
        <v>3725</v>
      </c>
      <c r="CE4468" s="177" t="s">
        <v>270</v>
      </c>
      <c r="CF4468" s="177" t="s">
        <v>1895</v>
      </c>
      <c r="CG4468" s="83" t="s">
        <v>9</v>
      </c>
      <c r="CH4468" s="57"/>
      <c r="CV4468" s="51"/>
      <c r="CW4468" s="51"/>
      <c r="CX4468" s="51"/>
      <c r="CY4468" s="51"/>
      <c r="CZ4468" s="51"/>
      <c r="DA4468" s="51"/>
      <c r="DB4468" s="51"/>
      <c r="DC4468" s="51"/>
      <c r="DD4468" s="51"/>
    </row>
    <row r="4469" spans="73:108" ht="15" x14ac:dyDescent="0.25">
      <c r="BU4469" s="91"/>
      <c r="BV4469" s="177">
        <v>2010</v>
      </c>
      <c r="BW4469" s="177">
        <v>10</v>
      </c>
      <c r="BX4469" s="177" t="s">
        <v>269</v>
      </c>
      <c r="BY4469" s="177" t="s">
        <v>262</v>
      </c>
      <c r="BZ4469" s="177" t="s">
        <v>277</v>
      </c>
      <c r="CA4469" s="177">
        <v>3</v>
      </c>
      <c r="CB4469" s="177" t="s">
        <v>264</v>
      </c>
      <c r="CC4469" s="122">
        <v>1926</v>
      </c>
      <c r="CD4469" s="178" t="s">
        <v>3726</v>
      </c>
      <c r="CE4469" s="177" t="s">
        <v>270</v>
      </c>
      <c r="CF4469" s="177" t="s">
        <v>1890</v>
      </c>
      <c r="CG4469" s="83" t="s">
        <v>9</v>
      </c>
      <c r="CH4469" s="57"/>
      <c r="CV4469" s="51"/>
      <c r="CW4469" s="51"/>
      <c r="CX4469" s="51"/>
      <c r="CY4469" s="51"/>
      <c r="CZ4469" s="51"/>
      <c r="DA4469" s="51"/>
      <c r="DB4469" s="51"/>
      <c r="DC4469" s="51"/>
      <c r="DD4469" s="51"/>
    </row>
    <row r="4470" spans="73:108" ht="15" x14ac:dyDescent="0.25">
      <c r="BU4470" s="91"/>
      <c r="BV4470" s="177">
        <v>2010</v>
      </c>
      <c r="BW4470" s="177">
        <v>10</v>
      </c>
      <c r="BX4470" s="177" t="s">
        <v>269</v>
      </c>
      <c r="BY4470" s="177" t="s">
        <v>262</v>
      </c>
      <c r="BZ4470" s="177" t="s">
        <v>277</v>
      </c>
      <c r="CA4470" s="177">
        <v>3</v>
      </c>
      <c r="CB4470" s="177" t="s">
        <v>264</v>
      </c>
      <c r="CC4470" s="122">
        <v>6000</v>
      </c>
      <c r="CD4470" s="178" t="s">
        <v>3727</v>
      </c>
      <c r="CE4470" s="177" t="s">
        <v>270</v>
      </c>
      <c r="CF4470" s="177" t="s">
        <v>1891</v>
      </c>
      <c r="CG4470" s="83" t="s">
        <v>9</v>
      </c>
      <c r="CH4470" s="57"/>
      <c r="CV4470" s="51"/>
      <c r="CW4470" s="51"/>
      <c r="CX4470" s="51"/>
      <c r="CY4470" s="51"/>
      <c r="CZ4470" s="51"/>
      <c r="DA4470" s="51"/>
      <c r="DB4470" s="51"/>
      <c r="DC4470" s="51"/>
      <c r="DD4470" s="51"/>
    </row>
    <row r="4471" spans="73:108" ht="15" x14ac:dyDescent="0.25">
      <c r="BU4471" s="91"/>
      <c r="BV4471" s="177">
        <v>2010</v>
      </c>
      <c r="BW4471" s="177">
        <v>10</v>
      </c>
      <c r="BX4471" s="177" t="s">
        <v>269</v>
      </c>
      <c r="BY4471" s="177" t="s">
        <v>262</v>
      </c>
      <c r="BZ4471" s="177" t="s">
        <v>277</v>
      </c>
      <c r="CA4471" s="177">
        <v>3</v>
      </c>
      <c r="CB4471" s="177" t="s">
        <v>264</v>
      </c>
      <c r="CC4471" s="122">
        <v>6000</v>
      </c>
      <c r="CD4471" s="178" t="s">
        <v>3728</v>
      </c>
      <c r="CE4471" s="177" t="s">
        <v>270</v>
      </c>
      <c r="CF4471" s="177" t="s">
        <v>1891</v>
      </c>
      <c r="CG4471" s="83" t="s">
        <v>9</v>
      </c>
      <c r="CH4471" s="57"/>
      <c r="CV4471" s="51"/>
      <c r="CW4471" s="51"/>
      <c r="CX4471" s="51"/>
      <c r="CY4471" s="51"/>
      <c r="CZ4471" s="51"/>
      <c r="DA4471" s="51"/>
      <c r="DB4471" s="51"/>
      <c r="DC4471" s="51"/>
      <c r="DD4471" s="51"/>
    </row>
    <row r="4472" spans="73:108" ht="15" x14ac:dyDescent="0.25">
      <c r="BU4472" s="91"/>
      <c r="BV4472" s="177">
        <v>2010</v>
      </c>
      <c r="BW4472" s="177">
        <v>10</v>
      </c>
      <c r="BX4472" s="177" t="s">
        <v>269</v>
      </c>
      <c r="BY4472" s="177" t="s">
        <v>262</v>
      </c>
      <c r="BZ4472" s="177" t="s">
        <v>277</v>
      </c>
      <c r="CA4472" s="177">
        <v>3</v>
      </c>
      <c r="CB4472" s="177" t="s">
        <v>264</v>
      </c>
      <c r="CC4472" s="122">
        <v>6000</v>
      </c>
      <c r="CD4472" s="178" t="s">
        <v>3729</v>
      </c>
      <c r="CE4472" s="177" t="s">
        <v>270</v>
      </c>
      <c r="CF4472" s="177" t="s">
        <v>1891</v>
      </c>
      <c r="CG4472" s="83" t="s">
        <v>9</v>
      </c>
      <c r="CH4472" s="57"/>
      <c r="CV4472" s="51"/>
      <c r="CW4472" s="51"/>
      <c r="CX4472" s="51"/>
      <c r="CY4472" s="51"/>
      <c r="CZ4472" s="51"/>
      <c r="DA4472" s="51"/>
      <c r="DB4472" s="51"/>
      <c r="DC4472" s="51"/>
      <c r="DD4472" s="51"/>
    </row>
    <row r="4473" spans="73:108" ht="15" x14ac:dyDescent="0.25">
      <c r="BU4473" s="91"/>
      <c r="BV4473" s="177">
        <v>2010</v>
      </c>
      <c r="BW4473" s="177">
        <v>10</v>
      </c>
      <c r="BX4473" s="177" t="s">
        <v>269</v>
      </c>
      <c r="BY4473" s="177" t="s">
        <v>262</v>
      </c>
      <c r="BZ4473" s="177" t="s">
        <v>277</v>
      </c>
      <c r="CA4473" s="177">
        <v>3</v>
      </c>
      <c r="CB4473" s="177" t="s">
        <v>264</v>
      </c>
      <c r="CC4473" s="122">
        <v>4050</v>
      </c>
      <c r="CD4473" s="178" t="s">
        <v>3730</v>
      </c>
      <c r="CE4473" s="177" t="s">
        <v>270</v>
      </c>
      <c r="CF4473" s="177" t="s">
        <v>1891</v>
      </c>
      <c r="CG4473" s="83" t="s">
        <v>9</v>
      </c>
      <c r="CH4473" s="57"/>
      <c r="CV4473" s="51"/>
      <c r="CW4473" s="51"/>
      <c r="CX4473" s="51"/>
      <c r="CY4473" s="51"/>
      <c r="CZ4473" s="51"/>
      <c r="DA4473" s="51"/>
      <c r="DB4473" s="51"/>
      <c r="DC4473" s="51"/>
      <c r="DD4473" s="51"/>
    </row>
    <row r="4474" spans="73:108" ht="15" x14ac:dyDescent="0.25">
      <c r="BU4474" s="91"/>
      <c r="BV4474" s="177">
        <v>2010</v>
      </c>
      <c r="BW4474" s="177">
        <v>10</v>
      </c>
      <c r="BX4474" s="177" t="s">
        <v>269</v>
      </c>
      <c r="BY4474" s="177" t="s">
        <v>262</v>
      </c>
      <c r="BZ4474" s="177" t="s">
        <v>277</v>
      </c>
      <c r="CA4474" s="177">
        <v>3</v>
      </c>
      <c r="CB4474" s="177" t="s">
        <v>264</v>
      </c>
      <c r="CC4474" s="122">
        <v>1123.5</v>
      </c>
      <c r="CD4474" s="178" t="s">
        <v>3731</v>
      </c>
      <c r="CE4474" s="177" t="s">
        <v>270</v>
      </c>
      <c r="CF4474" s="177" t="s">
        <v>1896</v>
      </c>
      <c r="CG4474" s="83" t="s">
        <v>9</v>
      </c>
      <c r="CH4474" s="57"/>
      <c r="CV4474" s="51"/>
      <c r="CW4474" s="51"/>
      <c r="CX4474" s="51"/>
      <c r="CY4474" s="51"/>
      <c r="CZ4474" s="51"/>
      <c r="DA4474" s="51"/>
      <c r="DB4474" s="51"/>
      <c r="DC4474" s="51"/>
      <c r="DD4474" s="51"/>
    </row>
    <row r="4475" spans="73:108" ht="15" x14ac:dyDescent="0.25">
      <c r="BU4475" s="91"/>
      <c r="BV4475" s="177">
        <v>2010</v>
      </c>
      <c r="BW4475" s="177">
        <v>10</v>
      </c>
      <c r="BX4475" s="177" t="s">
        <v>269</v>
      </c>
      <c r="BY4475" s="177" t="s">
        <v>262</v>
      </c>
      <c r="BZ4475" s="177" t="s">
        <v>277</v>
      </c>
      <c r="CA4475" s="177">
        <v>3</v>
      </c>
      <c r="CB4475" s="177" t="s">
        <v>264</v>
      </c>
      <c r="CC4475" s="122">
        <v>909.5</v>
      </c>
      <c r="CD4475" s="178" t="s">
        <v>3732</v>
      </c>
      <c r="CE4475" s="177" t="s">
        <v>270</v>
      </c>
      <c r="CF4475" s="177" t="s">
        <v>1903</v>
      </c>
      <c r="CG4475" s="83" t="s">
        <v>9</v>
      </c>
      <c r="CH4475" s="57"/>
      <c r="CV4475" s="51"/>
      <c r="CW4475" s="51"/>
      <c r="CX4475" s="51"/>
      <c r="CY4475" s="51"/>
      <c r="CZ4475" s="51"/>
      <c r="DA4475" s="51"/>
      <c r="DB4475" s="51"/>
      <c r="DC4475" s="51"/>
      <c r="DD4475" s="51"/>
    </row>
    <row r="4476" spans="73:108" ht="15" x14ac:dyDescent="0.25">
      <c r="BU4476" s="91"/>
      <c r="BV4476" s="177">
        <v>2010</v>
      </c>
      <c r="BW4476" s="177">
        <v>10</v>
      </c>
      <c r="BX4476" s="177" t="s">
        <v>269</v>
      </c>
      <c r="BY4476" s="177" t="s">
        <v>262</v>
      </c>
      <c r="BZ4476" s="177" t="s">
        <v>277</v>
      </c>
      <c r="CA4476" s="177">
        <v>3</v>
      </c>
      <c r="CB4476" s="177" t="s">
        <v>264</v>
      </c>
      <c r="CC4476" s="122">
        <v>335.62</v>
      </c>
      <c r="CD4476" s="178" t="s">
        <v>3733</v>
      </c>
      <c r="CE4476" s="177" t="s">
        <v>270</v>
      </c>
      <c r="CF4476" s="177" t="s">
        <v>1904</v>
      </c>
      <c r="CG4476" s="83" t="s">
        <v>9</v>
      </c>
      <c r="CH4476" s="57"/>
      <c r="CV4476" s="51"/>
      <c r="CW4476" s="51"/>
      <c r="CX4476" s="51"/>
      <c r="CY4476" s="51"/>
      <c r="CZ4476" s="51"/>
      <c r="DA4476" s="51"/>
      <c r="DB4476" s="51"/>
      <c r="DC4476" s="51"/>
      <c r="DD4476" s="51"/>
    </row>
    <row r="4477" spans="73:108" ht="15" x14ac:dyDescent="0.25">
      <c r="BU4477" s="91"/>
      <c r="BV4477" s="177">
        <v>2010</v>
      </c>
      <c r="BW4477" s="177">
        <v>10</v>
      </c>
      <c r="BX4477" s="177" t="s">
        <v>269</v>
      </c>
      <c r="BY4477" s="177" t="s">
        <v>262</v>
      </c>
      <c r="BZ4477" s="177" t="s">
        <v>277</v>
      </c>
      <c r="CA4477" s="177">
        <v>3</v>
      </c>
      <c r="CB4477" s="177" t="s">
        <v>264</v>
      </c>
      <c r="CC4477" s="122">
        <v>23370</v>
      </c>
      <c r="CD4477" s="178" t="s">
        <v>3734</v>
      </c>
      <c r="CE4477" s="177" t="s">
        <v>270</v>
      </c>
      <c r="CF4477" s="177" t="s">
        <v>1901</v>
      </c>
      <c r="CG4477" s="83" t="s">
        <v>9</v>
      </c>
      <c r="CH4477" s="57"/>
      <c r="CV4477" s="51"/>
      <c r="CW4477" s="51"/>
      <c r="CX4477" s="51"/>
      <c r="CY4477" s="51"/>
      <c r="CZ4477" s="51"/>
      <c r="DA4477" s="51"/>
      <c r="DB4477" s="51"/>
      <c r="DC4477" s="51"/>
      <c r="DD4477" s="51"/>
    </row>
    <row r="4478" spans="73:108" ht="15" x14ac:dyDescent="0.25">
      <c r="BU4478" s="91"/>
      <c r="BV4478" s="177">
        <v>2010</v>
      </c>
      <c r="BW4478" s="177">
        <v>10</v>
      </c>
      <c r="BX4478" s="177" t="s">
        <v>269</v>
      </c>
      <c r="BY4478" s="177" t="s">
        <v>262</v>
      </c>
      <c r="BZ4478" s="177" t="s">
        <v>277</v>
      </c>
      <c r="CA4478" s="177">
        <v>3</v>
      </c>
      <c r="CB4478" s="177" t="s">
        <v>264</v>
      </c>
      <c r="CC4478" s="122">
        <v>35</v>
      </c>
      <c r="CD4478" s="178" t="s">
        <v>3735</v>
      </c>
      <c r="CE4478" s="177" t="s">
        <v>270</v>
      </c>
      <c r="CF4478" s="177" t="s">
        <v>1905</v>
      </c>
      <c r="CG4478" s="83" t="s">
        <v>9</v>
      </c>
      <c r="CH4478" s="57"/>
      <c r="CV4478" s="51"/>
      <c r="CW4478" s="51"/>
      <c r="CX4478" s="51"/>
      <c r="CY4478" s="51"/>
      <c r="CZ4478" s="51"/>
      <c r="DA4478" s="51"/>
      <c r="DB4478" s="51"/>
      <c r="DC4478" s="51"/>
      <c r="DD4478" s="51"/>
    </row>
    <row r="4479" spans="73:108" ht="15" x14ac:dyDescent="0.25">
      <c r="BU4479" s="91"/>
      <c r="BV4479" s="177">
        <v>2010</v>
      </c>
      <c r="BW4479" s="177">
        <v>10</v>
      </c>
      <c r="BX4479" s="177" t="s">
        <v>269</v>
      </c>
      <c r="BY4479" s="177" t="s">
        <v>262</v>
      </c>
      <c r="BZ4479" s="177" t="s">
        <v>277</v>
      </c>
      <c r="CA4479" s="177">
        <v>3</v>
      </c>
      <c r="CB4479" s="177" t="s">
        <v>264</v>
      </c>
      <c r="CC4479" s="122">
        <v>84645</v>
      </c>
      <c r="CD4479" s="178" t="s">
        <v>3736</v>
      </c>
      <c r="CE4479" s="177" t="s">
        <v>270</v>
      </c>
      <c r="CF4479" s="177" t="s">
        <v>1912</v>
      </c>
      <c r="CG4479" s="83" t="s">
        <v>9</v>
      </c>
      <c r="CH4479" s="57"/>
      <c r="CV4479" s="51"/>
      <c r="CW4479" s="51"/>
      <c r="CX4479" s="51"/>
      <c r="CY4479" s="51"/>
      <c r="CZ4479" s="51"/>
      <c r="DA4479" s="51"/>
      <c r="DB4479" s="51"/>
      <c r="DC4479" s="51"/>
      <c r="DD4479" s="51"/>
    </row>
    <row r="4480" spans="73:108" ht="15" x14ac:dyDescent="0.25">
      <c r="BU4480" s="91"/>
      <c r="BV4480" s="177">
        <v>2010</v>
      </c>
      <c r="BW4480" s="177">
        <v>10</v>
      </c>
      <c r="BX4480" s="177" t="s">
        <v>269</v>
      </c>
      <c r="BY4480" s="177" t="s">
        <v>262</v>
      </c>
      <c r="BZ4480" s="177" t="s">
        <v>277</v>
      </c>
      <c r="CA4480" s="177">
        <v>3</v>
      </c>
      <c r="CB4480" s="177" t="s">
        <v>264</v>
      </c>
      <c r="CC4480" s="122">
        <v>3673.31</v>
      </c>
      <c r="CD4480" s="178" t="s">
        <v>3737</v>
      </c>
      <c r="CE4480" s="177" t="s">
        <v>270</v>
      </c>
      <c r="CF4480" s="177" t="s">
        <v>1886</v>
      </c>
      <c r="CG4480" s="83" t="s">
        <v>9</v>
      </c>
      <c r="CH4480" s="57"/>
      <c r="CV4480" s="51"/>
      <c r="CW4480" s="51"/>
      <c r="CX4480" s="51"/>
      <c r="CY4480" s="51"/>
      <c r="CZ4480" s="51"/>
      <c r="DA4480" s="51"/>
      <c r="DB4480" s="51"/>
      <c r="DC4480" s="51"/>
      <c r="DD4480" s="51"/>
    </row>
    <row r="4481" spans="73:108" ht="15" x14ac:dyDescent="0.25">
      <c r="BU4481" s="91"/>
      <c r="BV4481" s="177">
        <v>2010</v>
      </c>
      <c r="BW4481" s="177">
        <v>10</v>
      </c>
      <c r="BX4481" s="177" t="s">
        <v>269</v>
      </c>
      <c r="BY4481" s="177" t="s">
        <v>262</v>
      </c>
      <c r="BZ4481" s="177" t="s">
        <v>277</v>
      </c>
      <c r="CA4481" s="177">
        <v>3</v>
      </c>
      <c r="CB4481" s="177" t="s">
        <v>264</v>
      </c>
      <c r="CC4481" s="122">
        <v>2023.37</v>
      </c>
      <c r="CD4481" s="178" t="s">
        <v>3738</v>
      </c>
      <c r="CE4481" s="177" t="s">
        <v>270</v>
      </c>
      <c r="CF4481" s="177" t="s">
        <v>1887</v>
      </c>
      <c r="CG4481" s="83" t="s">
        <v>9</v>
      </c>
      <c r="CH4481" s="57"/>
      <c r="CV4481" s="51"/>
      <c r="CW4481" s="51"/>
      <c r="CX4481" s="51"/>
      <c r="CY4481" s="51"/>
      <c r="CZ4481" s="51"/>
      <c r="DA4481" s="51"/>
      <c r="DB4481" s="51"/>
      <c r="DC4481" s="51"/>
      <c r="DD4481" s="51"/>
    </row>
    <row r="4482" spans="73:108" ht="15" x14ac:dyDescent="0.25">
      <c r="BU4482" s="91"/>
      <c r="BV4482" s="177">
        <v>2010</v>
      </c>
      <c r="BW4482" s="177">
        <v>10</v>
      </c>
      <c r="BX4482" s="177" t="s">
        <v>269</v>
      </c>
      <c r="BY4482" s="177" t="s">
        <v>262</v>
      </c>
      <c r="BZ4482" s="177" t="s">
        <v>277</v>
      </c>
      <c r="CA4482" s="177">
        <v>3</v>
      </c>
      <c r="CB4482" s="177" t="s">
        <v>264</v>
      </c>
      <c r="CC4482" s="122">
        <v>4046.74</v>
      </c>
      <c r="CD4482" s="178" t="s">
        <v>3739</v>
      </c>
      <c r="CE4482" s="177" t="s">
        <v>270</v>
      </c>
      <c r="CF4482" s="177" t="s">
        <v>1889</v>
      </c>
      <c r="CG4482" s="83" t="s">
        <v>9</v>
      </c>
      <c r="CH4482" s="57"/>
      <c r="CV4482" s="51"/>
      <c r="CW4482" s="51"/>
      <c r="CX4482" s="51"/>
      <c r="CY4482" s="51"/>
      <c r="CZ4482" s="51"/>
      <c r="DA4482" s="51"/>
      <c r="DB4482" s="51"/>
      <c r="DC4482" s="51"/>
      <c r="DD4482" s="51"/>
    </row>
    <row r="4483" spans="73:108" ht="15" x14ac:dyDescent="0.25">
      <c r="BU4483" s="91"/>
      <c r="BV4483" s="177">
        <v>2010</v>
      </c>
      <c r="BW4483" s="177">
        <v>10</v>
      </c>
      <c r="BX4483" s="177" t="s">
        <v>269</v>
      </c>
      <c r="BY4483" s="177" t="s">
        <v>262</v>
      </c>
      <c r="BZ4483" s="177" t="s">
        <v>277</v>
      </c>
      <c r="CA4483" s="177">
        <v>3</v>
      </c>
      <c r="CB4483" s="177" t="s">
        <v>264</v>
      </c>
      <c r="CC4483" s="122">
        <v>1412.4</v>
      </c>
      <c r="CD4483" s="178" t="s">
        <v>3740</v>
      </c>
      <c r="CE4483" s="177" t="s">
        <v>270</v>
      </c>
      <c r="CF4483" s="177" t="s">
        <v>1902</v>
      </c>
      <c r="CG4483" s="83" t="s">
        <v>9</v>
      </c>
      <c r="CH4483" s="57"/>
      <c r="CV4483" s="51"/>
      <c r="CW4483" s="51"/>
      <c r="CX4483" s="51"/>
      <c r="CY4483" s="51"/>
      <c r="CZ4483" s="51"/>
      <c r="DA4483" s="51"/>
      <c r="DB4483" s="51"/>
      <c r="DC4483" s="51"/>
      <c r="DD4483" s="51"/>
    </row>
    <row r="4484" spans="73:108" ht="15" x14ac:dyDescent="0.25">
      <c r="BU4484" s="91"/>
      <c r="BV4484" s="177">
        <v>2010</v>
      </c>
      <c r="BW4484" s="177">
        <v>10</v>
      </c>
      <c r="BX4484" s="177" t="s">
        <v>269</v>
      </c>
      <c r="BY4484" s="177" t="s">
        <v>262</v>
      </c>
      <c r="BZ4484" s="177" t="s">
        <v>277</v>
      </c>
      <c r="CA4484" s="177">
        <v>3</v>
      </c>
      <c r="CB4484" s="177" t="s">
        <v>264</v>
      </c>
      <c r="CC4484" s="122">
        <v>1366.39</v>
      </c>
      <c r="CD4484" s="178" t="s">
        <v>3741</v>
      </c>
      <c r="CE4484" s="177" t="s">
        <v>270</v>
      </c>
      <c r="CF4484" s="177" t="s">
        <v>1885</v>
      </c>
      <c r="CG4484" s="83" t="s">
        <v>9</v>
      </c>
      <c r="CH4484" s="57"/>
      <c r="CV4484" s="51"/>
      <c r="CW4484" s="51"/>
      <c r="CX4484" s="51"/>
      <c r="CY4484" s="51"/>
      <c r="CZ4484" s="51"/>
      <c r="DA4484" s="51"/>
      <c r="DB4484" s="51"/>
      <c r="DC4484" s="51"/>
      <c r="DD4484" s="51"/>
    </row>
    <row r="4485" spans="73:108" ht="15" x14ac:dyDescent="0.25">
      <c r="BU4485" s="91"/>
      <c r="BV4485" s="177">
        <v>2010</v>
      </c>
      <c r="BW4485" s="177">
        <v>10</v>
      </c>
      <c r="BX4485" s="177" t="s">
        <v>269</v>
      </c>
      <c r="BY4485" s="177" t="s">
        <v>262</v>
      </c>
      <c r="BZ4485" s="177" t="s">
        <v>277</v>
      </c>
      <c r="CA4485" s="177">
        <v>3</v>
      </c>
      <c r="CB4485" s="177" t="s">
        <v>264</v>
      </c>
      <c r="CC4485" s="122">
        <v>224.7</v>
      </c>
      <c r="CD4485" s="178" t="s">
        <v>3742</v>
      </c>
      <c r="CE4485" s="177" t="s">
        <v>270</v>
      </c>
      <c r="CF4485" s="177" t="s">
        <v>1888</v>
      </c>
      <c r="CG4485" s="83" t="s">
        <v>9</v>
      </c>
      <c r="CH4485" s="57"/>
      <c r="CV4485" s="51"/>
      <c r="CW4485" s="51"/>
      <c r="CX4485" s="51"/>
      <c r="CY4485" s="51"/>
      <c r="CZ4485" s="51"/>
      <c r="DA4485" s="51"/>
      <c r="DB4485" s="51"/>
      <c r="DC4485" s="51"/>
      <c r="DD4485" s="51"/>
    </row>
    <row r="4486" spans="73:108" ht="15" x14ac:dyDescent="0.25">
      <c r="BU4486" s="91"/>
      <c r="BV4486" s="177">
        <v>2010</v>
      </c>
      <c r="BW4486" s="177">
        <v>10</v>
      </c>
      <c r="BX4486" s="177" t="s">
        <v>269</v>
      </c>
      <c r="BY4486" s="177" t="s">
        <v>262</v>
      </c>
      <c r="BZ4486" s="177" t="s">
        <v>277</v>
      </c>
      <c r="CA4486" s="177">
        <v>3</v>
      </c>
      <c r="CB4486" s="177" t="s">
        <v>264</v>
      </c>
      <c r="CC4486" s="122">
        <v>62489.34</v>
      </c>
      <c r="CD4486" s="178" t="s">
        <v>3743</v>
      </c>
      <c r="CE4486" s="177" t="s">
        <v>270</v>
      </c>
      <c r="CF4486" s="177" t="s">
        <v>1894</v>
      </c>
      <c r="CG4486" s="83" t="s">
        <v>9</v>
      </c>
      <c r="CH4486" s="57"/>
      <c r="CV4486" s="51"/>
      <c r="CW4486" s="51"/>
      <c r="CX4486" s="51"/>
      <c r="CY4486" s="51"/>
      <c r="CZ4486" s="51"/>
      <c r="DA4486" s="51"/>
      <c r="DB4486" s="51"/>
      <c r="DC4486" s="51"/>
      <c r="DD4486" s="51"/>
    </row>
    <row r="4487" spans="73:108" ht="15" x14ac:dyDescent="0.25">
      <c r="BU4487" s="91"/>
      <c r="BV4487" s="177">
        <v>2010</v>
      </c>
      <c r="BW4487" s="177">
        <v>10</v>
      </c>
      <c r="BX4487" s="177" t="s">
        <v>269</v>
      </c>
      <c r="BY4487" s="177" t="s">
        <v>262</v>
      </c>
      <c r="BZ4487" s="177" t="s">
        <v>277</v>
      </c>
      <c r="CA4487" s="177">
        <v>3</v>
      </c>
      <c r="CB4487" s="177" t="s">
        <v>264</v>
      </c>
      <c r="CC4487" s="122">
        <v>61528.22</v>
      </c>
      <c r="CD4487" s="178" t="s">
        <v>3744</v>
      </c>
      <c r="CE4487" s="177" t="s">
        <v>270</v>
      </c>
      <c r="CF4487" s="177" t="s">
        <v>1893</v>
      </c>
      <c r="CG4487" s="83" t="s">
        <v>9</v>
      </c>
      <c r="CH4487" s="57"/>
      <c r="CV4487" s="51"/>
      <c r="CW4487" s="51"/>
      <c r="CX4487" s="51"/>
      <c r="CY4487" s="51"/>
      <c r="CZ4487" s="51"/>
      <c r="DA4487" s="51"/>
      <c r="DB4487" s="51"/>
      <c r="DC4487" s="51"/>
      <c r="DD4487" s="51"/>
    </row>
    <row r="4488" spans="73:108" ht="15" x14ac:dyDescent="0.25">
      <c r="BU4488" s="91"/>
      <c r="BV4488" s="177">
        <v>2010</v>
      </c>
      <c r="BW4488" s="177">
        <v>10</v>
      </c>
      <c r="BX4488" s="177" t="s">
        <v>269</v>
      </c>
      <c r="BY4488" s="177" t="s">
        <v>262</v>
      </c>
      <c r="BZ4488" s="177" t="s">
        <v>277</v>
      </c>
      <c r="CA4488" s="177">
        <v>3</v>
      </c>
      <c r="CB4488" s="177" t="s">
        <v>264</v>
      </c>
      <c r="CC4488" s="122">
        <v>63415.02</v>
      </c>
      <c r="CD4488" s="178" t="s">
        <v>3745</v>
      </c>
      <c r="CE4488" s="177" t="s">
        <v>270</v>
      </c>
      <c r="CF4488" s="177" t="s">
        <v>1897</v>
      </c>
      <c r="CG4488" s="83" t="s">
        <v>9</v>
      </c>
      <c r="CH4488" s="57"/>
      <c r="CV4488" s="51"/>
      <c r="CW4488" s="51"/>
      <c r="CX4488" s="51"/>
      <c r="CY4488" s="51"/>
      <c r="CZ4488" s="51"/>
      <c r="DA4488" s="51"/>
      <c r="DB4488" s="51"/>
      <c r="DC4488" s="51"/>
      <c r="DD4488" s="51"/>
    </row>
    <row r="4489" spans="73:108" ht="15" x14ac:dyDescent="0.25">
      <c r="BU4489" s="91"/>
      <c r="BV4489" s="177">
        <v>2010</v>
      </c>
      <c r="BW4489" s="177">
        <v>10</v>
      </c>
      <c r="BX4489" s="177" t="s">
        <v>269</v>
      </c>
      <c r="BY4489" s="177" t="s">
        <v>262</v>
      </c>
      <c r="BZ4489" s="177" t="s">
        <v>277</v>
      </c>
      <c r="CA4489" s="177">
        <v>3</v>
      </c>
      <c r="CB4489" s="177" t="s">
        <v>264</v>
      </c>
      <c r="CC4489" s="122">
        <v>2800</v>
      </c>
      <c r="CD4489" s="178" t="s">
        <v>3746</v>
      </c>
      <c r="CE4489" s="177" t="s">
        <v>270</v>
      </c>
      <c r="CF4489" s="177" t="s">
        <v>1907</v>
      </c>
      <c r="CG4489" s="83" t="s">
        <v>9</v>
      </c>
      <c r="CH4489" s="57"/>
      <c r="CV4489" s="51"/>
      <c r="CW4489" s="51"/>
      <c r="CX4489" s="51"/>
      <c r="CY4489" s="51"/>
      <c r="CZ4489" s="51"/>
      <c r="DA4489" s="51"/>
      <c r="DB4489" s="51"/>
      <c r="DC4489" s="51"/>
      <c r="DD4489" s="51"/>
    </row>
    <row r="4490" spans="73:108" ht="15" x14ac:dyDescent="0.25">
      <c r="BU4490" s="91"/>
      <c r="BV4490" s="177">
        <v>2010</v>
      </c>
      <c r="BW4490" s="177">
        <v>10</v>
      </c>
      <c r="BX4490" s="177" t="s">
        <v>269</v>
      </c>
      <c r="BY4490" s="177" t="s">
        <v>262</v>
      </c>
      <c r="BZ4490" s="177" t="s">
        <v>277</v>
      </c>
      <c r="CA4490" s="177">
        <v>3</v>
      </c>
      <c r="CB4490" s="177" t="s">
        <v>264</v>
      </c>
      <c r="CC4490" s="122">
        <v>66037.69</v>
      </c>
      <c r="CD4490" s="178" t="s">
        <v>3747</v>
      </c>
      <c r="CE4490" s="177" t="s">
        <v>270</v>
      </c>
      <c r="CF4490" s="177" t="s">
        <v>1908</v>
      </c>
      <c r="CG4490" s="83" t="s">
        <v>9</v>
      </c>
      <c r="CH4490" s="57"/>
      <c r="CV4490" s="51"/>
      <c r="CW4490" s="51"/>
      <c r="CX4490" s="51"/>
      <c r="CY4490" s="51"/>
      <c r="CZ4490" s="51"/>
      <c r="DA4490" s="51"/>
      <c r="DB4490" s="51"/>
      <c r="DC4490" s="51"/>
      <c r="DD4490" s="51"/>
    </row>
    <row r="4491" spans="73:108" ht="15" x14ac:dyDescent="0.25">
      <c r="BU4491" s="91"/>
      <c r="BV4491" s="177">
        <v>2010</v>
      </c>
      <c r="BW4491" s="177">
        <v>10</v>
      </c>
      <c r="BX4491" s="177" t="s">
        <v>269</v>
      </c>
      <c r="BY4491" s="177" t="s">
        <v>262</v>
      </c>
      <c r="BZ4491" s="177" t="s">
        <v>277</v>
      </c>
      <c r="CA4491" s="177">
        <v>3</v>
      </c>
      <c r="CB4491" s="177" t="s">
        <v>264</v>
      </c>
      <c r="CC4491" s="122">
        <v>66189.94</v>
      </c>
      <c r="CD4491" s="178" t="s">
        <v>3748</v>
      </c>
      <c r="CE4491" s="177" t="s">
        <v>270</v>
      </c>
      <c r="CF4491" s="177" t="s">
        <v>1909</v>
      </c>
      <c r="CG4491" s="83" t="s">
        <v>9</v>
      </c>
      <c r="CH4491" s="57"/>
      <c r="CV4491" s="51"/>
      <c r="CW4491" s="51"/>
      <c r="CX4491" s="51"/>
      <c r="CY4491" s="51"/>
      <c r="CZ4491" s="51"/>
      <c r="DA4491" s="51"/>
      <c r="DB4491" s="51"/>
      <c r="DC4491" s="51"/>
      <c r="DD4491" s="51"/>
    </row>
    <row r="4492" spans="73:108" ht="15" x14ac:dyDescent="0.25">
      <c r="BU4492" s="91"/>
      <c r="BV4492" s="177">
        <v>2010</v>
      </c>
      <c r="BW4492" s="177">
        <v>10</v>
      </c>
      <c r="BX4492" s="177" t="s">
        <v>269</v>
      </c>
      <c r="BY4492" s="177" t="s">
        <v>262</v>
      </c>
      <c r="BZ4492" s="177" t="s">
        <v>277</v>
      </c>
      <c r="CA4492" s="177">
        <v>3</v>
      </c>
      <c r="CB4492" s="177" t="s">
        <v>389</v>
      </c>
      <c r="CC4492" s="122">
        <v>2361.9499999999998</v>
      </c>
      <c r="CD4492" s="178" t="s">
        <v>3749</v>
      </c>
      <c r="CE4492" s="177" t="s">
        <v>270</v>
      </c>
      <c r="CF4492" s="177" t="s">
        <v>1913</v>
      </c>
      <c r="CG4492" s="83" t="s">
        <v>9</v>
      </c>
      <c r="CH4492" s="57"/>
      <c r="CV4492" s="51"/>
      <c r="CW4492" s="51"/>
      <c r="CX4492" s="51"/>
      <c r="CY4492" s="51"/>
      <c r="CZ4492" s="51"/>
      <c r="DA4492" s="51"/>
      <c r="DB4492" s="51"/>
      <c r="DC4492" s="51"/>
      <c r="DD4492" s="51"/>
    </row>
    <row r="4493" spans="73:108" ht="15" x14ac:dyDescent="0.25">
      <c r="BU4493" s="91"/>
      <c r="BV4493" s="177">
        <v>2010</v>
      </c>
      <c r="BW4493" s="177">
        <v>10</v>
      </c>
      <c r="BX4493" s="177" t="s">
        <v>269</v>
      </c>
      <c r="BY4493" s="177" t="s">
        <v>262</v>
      </c>
      <c r="BZ4493" s="177" t="s">
        <v>277</v>
      </c>
      <c r="CA4493" s="177">
        <v>7</v>
      </c>
      <c r="CB4493" s="177" t="s">
        <v>264</v>
      </c>
      <c r="CC4493" s="122">
        <v>641.6</v>
      </c>
      <c r="CD4493" s="178" t="s">
        <v>3756</v>
      </c>
      <c r="CE4493" s="177" t="s">
        <v>270</v>
      </c>
      <c r="CF4493" s="177" t="s">
        <v>1951</v>
      </c>
      <c r="CG4493" s="83" t="s">
        <v>89</v>
      </c>
      <c r="CH4493" s="57"/>
      <c r="CV4493" s="51"/>
      <c r="CW4493" s="51"/>
      <c r="CX4493" s="51"/>
      <c r="CY4493" s="51"/>
      <c r="CZ4493" s="51"/>
      <c r="DA4493" s="51"/>
      <c r="DB4493" s="51"/>
      <c r="DC4493" s="51"/>
      <c r="DD4493" s="51"/>
    </row>
    <row r="4494" spans="73:108" ht="15" x14ac:dyDescent="0.25">
      <c r="BU4494" s="91"/>
      <c r="BV4494" s="177">
        <v>2010</v>
      </c>
      <c r="BW4494" s="177">
        <v>10</v>
      </c>
      <c r="BX4494" s="177" t="s">
        <v>269</v>
      </c>
      <c r="BY4494" s="177" t="s">
        <v>262</v>
      </c>
      <c r="BZ4494" s="177" t="s">
        <v>277</v>
      </c>
      <c r="CA4494" s="177">
        <v>7</v>
      </c>
      <c r="CB4494" s="177" t="s">
        <v>264</v>
      </c>
      <c r="CC4494" s="122">
        <v>2661.96</v>
      </c>
      <c r="CD4494" s="178" t="s">
        <v>3757</v>
      </c>
      <c r="CE4494" s="177" t="s">
        <v>270</v>
      </c>
      <c r="CF4494" s="177" t="s">
        <v>1942</v>
      </c>
      <c r="CG4494" s="83" t="s">
        <v>89</v>
      </c>
      <c r="CH4494" s="57"/>
      <c r="CV4494" s="51"/>
      <c r="CW4494" s="51"/>
      <c r="CX4494" s="51"/>
      <c r="CY4494" s="51"/>
      <c r="CZ4494" s="51"/>
      <c r="DA4494" s="51"/>
      <c r="DB4494" s="51"/>
      <c r="DC4494" s="51"/>
      <c r="DD4494" s="51"/>
    </row>
    <row r="4495" spans="73:108" ht="15" x14ac:dyDescent="0.25">
      <c r="BU4495" s="91"/>
      <c r="BV4495" s="177">
        <v>2010</v>
      </c>
      <c r="BW4495" s="177">
        <v>10</v>
      </c>
      <c r="BX4495" s="177" t="s">
        <v>269</v>
      </c>
      <c r="BY4495" s="177" t="s">
        <v>262</v>
      </c>
      <c r="BZ4495" s="177" t="s">
        <v>277</v>
      </c>
      <c r="CA4495" s="177">
        <v>7</v>
      </c>
      <c r="CB4495" s="177" t="s">
        <v>264</v>
      </c>
      <c r="CC4495" s="122">
        <v>105.28</v>
      </c>
      <c r="CD4495" s="178" t="s">
        <v>3758</v>
      </c>
      <c r="CE4495" s="177" t="s">
        <v>270</v>
      </c>
      <c r="CF4495" s="177" t="s">
        <v>1936</v>
      </c>
      <c r="CG4495" s="83" t="s">
        <v>89</v>
      </c>
      <c r="CH4495" s="57"/>
      <c r="CV4495" s="51"/>
      <c r="CW4495" s="51"/>
      <c r="CX4495" s="51"/>
      <c r="CY4495" s="51"/>
      <c r="CZ4495" s="51"/>
      <c r="DA4495" s="51"/>
      <c r="DB4495" s="51"/>
      <c r="DC4495" s="51"/>
      <c r="DD4495" s="51"/>
    </row>
    <row r="4496" spans="73:108" ht="15" x14ac:dyDescent="0.25">
      <c r="BU4496" s="91"/>
      <c r="BV4496" s="177">
        <v>2010</v>
      </c>
      <c r="BW4496" s="177">
        <v>10</v>
      </c>
      <c r="BX4496" s="177" t="s">
        <v>269</v>
      </c>
      <c r="BY4496" s="177" t="s">
        <v>262</v>
      </c>
      <c r="BZ4496" s="177" t="s">
        <v>277</v>
      </c>
      <c r="CA4496" s="177">
        <v>7</v>
      </c>
      <c r="CB4496" s="177" t="s">
        <v>264</v>
      </c>
      <c r="CC4496" s="122">
        <v>56.04</v>
      </c>
      <c r="CD4496" s="178" t="s">
        <v>3759</v>
      </c>
      <c r="CE4496" s="177" t="s">
        <v>270</v>
      </c>
      <c r="CF4496" s="177" t="s">
        <v>1935</v>
      </c>
      <c r="CG4496" s="83" t="s">
        <v>89</v>
      </c>
      <c r="CH4496" s="57"/>
      <c r="CV4496" s="51"/>
      <c r="CW4496" s="51"/>
      <c r="CX4496" s="51"/>
      <c r="CY4496" s="51"/>
      <c r="CZ4496" s="51"/>
      <c r="DA4496" s="51"/>
      <c r="DB4496" s="51"/>
      <c r="DC4496" s="51"/>
      <c r="DD4496" s="51"/>
    </row>
    <row r="4497" spans="73:108" ht="15" x14ac:dyDescent="0.25">
      <c r="BU4497" s="91"/>
      <c r="BV4497" s="177">
        <v>2010</v>
      </c>
      <c r="BW4497" s="177">
        <v>10</v>
      </c>
      <c r="BX4497" s="177" t="s">
        <v>269</v>
      </c>
      <c r="BY4497" s="177" t="s">
        <v>262</v>
      </c>
      <c r="BZ4497" s="177" t="s">
        <v>277</v>
      </c>
      <c r="CA4497" s="177">
        <v>7</v>
      </c>
      <c r="CB4497" s="177" t="s">
        <v>264</v>
      </c>
      <c r="CC4497" s="122">
        <v>2262.41</v>
      </c>
      <c r="CD4497" s="178" t="s">
        <v>3760</v>
      </c>
      <c r="CE4497" s="177" t="s">
        <v>270</v>
      </c>
      <c r="CF4497" s="177" t="s">
        <v>1949</v>
      </c>
      <c r="CG4497" s="83" t="s">
        <v>89</v>
      </c>
      <c r="CH4497" s="57"/>
      <c r="CV4497" s="51"/>
      <c r="CW4497" s="51"/>
      <c r="CX4497" s="51"/>
      <c r="CY4497" s="51"/>
      <c r="CZ4497" s="51"/>
      <c r="DA4497" s="51"/>
      <c r="DB4497" s="51"/>
      <c r="DC4497" s="51"/>
      <c r="DD4497" s="51"/>
    </row>
    <row r="4498" spans="73:108" ht="15" x14ac:dyDescent="0.25">
      <c r="BU4498" s="91"/>
      <c r="BV4498" s="177">
        <v>2010</v>
      </c>
      <c r="BW4498" s="177">
        <v>10</v>
      </c>
      <c r="BX4498" s="177" t="s">
        <v>269</v>
      </c>
      <c r="BY4498" s="177" t="s">
        <v>262</v>
      </c>
      <c r="BZ4498" s="177" t="s">
        <v>277</v>
      </c>
      <c r="CA4498" s="177">
        <v>7</v>
      </c>
      <c r="CB4498" s="177" t="s">
        <v>264</v>
      </c>
      <c r="CC4498" s="122">
        <v>3405.97</v>
      </c>
      <c r="CD4498" s="178" t="s">
        <v>3761</v>
      </c>
      <c r="CE4498" s="177" t="s">
        <v>270</v>
      </c>
      <c r="CF4498" s="177" t="s">
        <v>1948</v>
      </c>
      <c r="CG4498" s="83" t="s">
        <v>89</v>
      </c>
      <c r="CH4498" s="57"/>
      <c r="CV4498" s="51"/>
      <c r="CW4498" s="51"/>
      <c r="CX4498" s="51"/>
      <c r="CY4498" s="51"/>
      <c r="CZ4498" s="51"/>
      <c r="DA4498" s="51"/>
      <c r="DB4498" s="51"/>
      <c r="DC4498" s="51"/>
      <c r="DD4498" s="51"/>
    </row>
    <row r="4499" spans="73:108" ht="15" x14ac:dyDescent="0.25">
      <c r="BU4499" s="91"/>
      <c r="BV4499" s="177">
        <v>2010</v>
      </c>
      <c r="BW4499" s="177">
        <v>10</v>
      </c>
      <c r="BX4499" s="177" t="s">
        <v>269</v>
      </c>
      <c r="BY4499" s="177" t="s">
        <v>262</v>
      </c>
      <c r="BZ4499" s="177" t="s">
        <v>277</v>
      </c>
      <c r="CA4499" s="177">
        <v>7</v>
      </c>
      <c r="CB4499" s="177" t="s">
        <v>264</v>
      </c>
      <c r="CC4499" s="122">
        <v>206.49</v>
      </c>
      <c r="CD4499" s="178" t="s">
        <v>3762</v>
      </c>
      <c r="CE4499" s="177" t="s">
        <v>270</v>
      </c>
      <c r="CF4499" s="177" t="s">
        <v>1945</v>
      </c>
      <c r="CG4499" s="83" t="s">
        <v>89</v>
      </c>
      <c r="CH4499" s="57"/>
      <c r="CV4499" s="51"/>
      <c r="CW4499" s="51"/>
      <c r="CX4499" s="51"/>
      <c r="CY4499" s="51"/>
      <c r="CZ4499" s="51"/>
      <c r="DA4499" s="51"/>
      <c r="DB4499" s="51"/>
      <c r="DC4499" s="51"/>
      <c r="DD4499" s="51"/>
    </row>
    <row r="4500" spans="73:108" ht="15" x14ac:dyDescent="0.25">
      <c r="BU4500" s="91"/>
      <c r="BV4500" s="177">
        <v>2010</v>
      </c>
      <c r="BW4500" s="177">
        <v>10</v>
      </c>
      <c r="BX4500" s="177" t="s">
        <v>269</v>
      </c>
      <c r="BY4500" s="177" t="s">
        <v>262</v>
      </c>
      <c r="BZ4500" s="177" t="s">
        <v>277</v>
      </c>
      <c r="CA4500" s="177">
        <v>7</v>
      </c>
      <c r="CB4500" s="177" t="s">
        <v>264</v>
      </c>
      <c r="CC4500" s="122">
        <v>7920</v>
      </c>
      <c r="CD4500" s="178" t="s">
        <v>3763</v>
      </c>
      <c r="CE4500" s="177" t="s">
        <v>270</v>
      </c>
      <c r="CF4500" s="177" t="s">
        <v>1938</v>
      </c>
      <c r="CG4500" s="83" t="s">
        <v>89</v>
      </c>
      <c r="CH4500" s="57"/>
      <c r="CV4500" s="51"/>
      <c r="CW4500" s="51"/>
      <c r="CX4500" s="51"/>
      <c r="CY4500" s="51"/>
      <c r="CZ4500" s="51"/>
      <c r="DA4500" s="51"/>
      <c r="DB4500" s="51"/>
      <c r="DC4500" s="51"/>
      <c r="DD4500" s="51"/>
    </row>
    <row r="4501" spans="73:108" ht="15" x14ac:dyDescent="0.25">
      <c r="BU4501" s="91"/>
      <c r="BV4501" s="177">
        <v>2010</v>
      </c>
      <c r="BW4501" s="177">
        <v>10</v>
      </c>
      <c r="BX4501" s="177" t="s">
        <v>269</v>
      </c>
      <c r="BY4501" s="177" t="s">
        <v>262</v>
      </c>
      <c r="BZ4501" s="177" t="s">
        <v>277</v>
      </c>
      <c r="CA4501" s="177">
        <v>7</v>
      </c>
      <c r="CB4501" s="177" t="s">
        <v>264</v>
      </c>
      <c r="CC4501" s="122">
        <v>7435</v>
      </c>
      <c r="CD4501" s="178" t="s">
        <v>3764</v>
      </c>
      <c r="CE4501" s="177" t="s">
        <v>270</v>
      </c>
      <c r="CF4501" s="177" t="s">
        <v>1937</v>
      </c>
      <c r="CG4501" s="83" t="s">
        <v>89</v>
      </c>
      <c r="CH4501" s="57"/>
      <c r="CV4501" s="51"/>
      <c r="CW4501" s="51"/>
      <c r="CX4501" s="51"/>
      <c r="CY4501" s="51"/>
      <c r="CZ4501" s="51"/>
      <c r="DA4501" s="51"/>
      <c r="DB4501" s="51"/>
      <c r="DC4501" s="51"/>
      <c r="DD4501" s="51"/>
    </row>
    <row r="4502" spans="73:108" ht="15" x14ac:dyDescent="0.25">
      <c r="BU4502" s="91"/>
      <c r="BV4502" s="177">
        <v>2010</v>
      </c>
      <c r="BW4502" s="177">
        <v>10</v>
      </c>
      <c r="BX4502" s="177" t="s">
        <v>269</v>
      </c>
      <c r="BY4502" s="177" t="s">
        <v>262</v>
      </c>
      <c r="BZ4502" s="177" t="s">
        <v>277</v>
      </c>
      <c r="CA4502" s="177">
        <v>7</v>
      </c>
      <c r="CB4502" s="177" t="s">
        <v>264</v>
      </c>
      <c r="CC4502" s="122">
        <v>419.87</v>
      </c>
      <c r="CD4502" s="178" t="s">
        <v>3765</v>
      </c>
      <c r="CE4502" s="177" t="s">
        <v>270</v>
      </c>
      <c r="CF4502" s="177" t="s">
        <v>1946</v>
      </c>
      <c r="CG4502" s="83" t="s">
        <v>89</v>
      </c>
      <c r="CH4502" s="57"/>
      <c r="CV4502" s="51"/>
      <c r="CW4502" s="51"/>
      <c r="CX4502" s="51"/>
      <c r="CY4502" s="51"/>
      <c r="CZ4502" s="51"/>
      <c r="DA4502" s="51"/>
      <c r="DB4502" s="51"/>
      <c r="DC4502" s="51"/>
      <c r="DD4502" s="51"/>
    </row>
    <row r="4503" spans="73:108" ht="15" x14ac:dyDescent="0.25">
      <c r="BU4503" s="91"/>
      <c r="BV4503" s="177">
        <v>2010</v>
      </c>
      <c r="BW4503" s="177">
        <v>10</v>
      </c>
      <c r="BX4503" s="177" t="s">
        <v>269</v>
      </c>
      <c r="BY4503" s="177" t="s">
        <v>262</v>
      </c>
      <c r="BZ4503" s="177" t="s">
        <v>277</v>
      </c>
      <c r="CA4503" s="177">
        <v>7</v>
      </c>
      <c r="CB4503" s="177" t="s">
        <v>264</v>
      </c>
      <c r="CC4503" s="122">
        <v>335.53</v>
      </c>
      <c r="CD4503" s="178" t="s">
        <v>3766</v>
      </c>
      <c r="CE4503" s="177" t="s">
        <v>270</v>
      </c>
      <c r="CF4503" s="177" t="s">
        <v>1944</v>
      </c>
      <c r="CG4503" s="83" t="s">
        <v>89</v>
      </c>
      <c r="CH4503" s="57"/>
      <c r="CV4503" s="51"/>
      <c r="CW4503" s="51"/>
      <c r="CX4503" s="51"/>
      <c r="CY4503" s="51"/>
      <c r="CZ4503" s="51"/>
      <c r="DA4503" s="51"/>
      <c r="DB4503" s="51"/>
      <c r="DC4503" s="51"/>
      <c r="DD4503" s="51"/>
    </row>
    <row r="4504" spans="73:108" ht="15" x14ac:dyDescent="0.25">
      <c r="BU4504" s="91"/>
      <c r="BV4504" s="177">
        <v>2010</v>
      </c>
      <c r="BW4504" s="177">
        <v>10</v>
      </c>
      <c r="BX4504" s="177" t="s">
        <v>269</v>
      </c>
      <c r="BY4504" s="177" t="s">
        <v>262</v>
      </c>
      <c r="BZ4504" s="177" t="s">
        <v>277</v>
      </c>
      <c r="CA4504" s="177">
        <v>7</v>
      </c>
      <c r="CB4504" s="177" t="s">
        <v>264</v>
      </c>
      <c r="CC4504" s="122">
        <v>419.87</v>
      </c>
      <c r="CD4504" s="178" t="s">
        <v>3767</v>
      </c>
      <c r="CE4504" s="177" t="s">
        <v>270</v>
      </c>
      <c r="CF4504" s="177" t="s">
        <v>1943</v>
      </c>
      <c r="CG4504" s="83" t="s">
        <v>89</v>
      </c>
      <c r="CH4504" s="57"/>
      <c r="CV4504" s="51"/>
      <c r="CW4504" s="51"/>
      <c r="CX4504" s="51"/>
      <c r="CY4504" s="51"/>
      <c r="CZ4504" s="51"/>
      <c r="DA4504" s="51"/>
      <c r="DB4504" s="51"/>
      <c r="DC4504" s="51"/>
      <c r="DD4504" s="51"/>
    </row>
    <row r="4505" spans="73:108" ht="15" x14ac:dyDescent="0.25">
      <c r="BU4505" s="91"/>
      <c r="BV4505" s="177">
        <v>2010</v>
      </c>
      <c r="BW4505" s="177">
        <v>10</v>
      </c>
      <c r="BX4505" s="177" t="s">
        <v>269</v>
      </c>
      <c r="BY4505" s="177" t="s">
        <v>262</v>
      </c>
      <c r="BZ4505" s="177" t="s">
        <v>277</v>
      </c>
      <c r="CA4505" s="177">
        <v>7</v>
      </c>
      <c r="CB4505" s="177" t="s">
        <v>264</v>
      </c>
      <c r="CC4505" s="122">
        <v>839.74</v>
      </c>
      <c r="CD4505" s="178" t="s">
        <v>3768</v>
      </c>
      <c r="CE4505" s="177" t="s">
        <v>270</v>
      </c>
      <c r="CF4505" s="177" t="s">
        <v>1950</v>
      </c>
      <c r="CG4505" s="83" t="s">
        <v>89</v>
      </c>
      <c r="CH4505" s="57"/>
      <c r="CV4505" s="51"/>
      <c r="CW4505" s="51"/>
      <c r="CX4505" s="51"/>
      <c r="CY4505" s="51"/>
      <c r="CZ4505" s="51"/>
      <c r="DA4505" s="51"/>
      <c r="DB4505" s="51"/>
      <c r="DC4505" s="51"/>
      <c r="DD4505" s="51"/>
    </row>
    <row r="4506" spans="73:108" ht="15" x14ac:dyDescent="0.25">
      <c r="BU4506" s="91"/>
      <c r="BV4506" s="177">
        <v>2010</v>
      </c>
      <c r="BW4506" s="177">
        <v>10</v>
      </c>
      <c r="BX4506" s="177" t="s">
        <v>269</v>
      </c>
      <c r="BY4506" s="177" t="s">
        <v>262</v>
      </c>
      <c r="BZ4506" s="177" t="s">
        <v>277</v>
      </c>
      <c r="CA4506" s="177">
        <v>7</v>
      </c>
      <c r="CB4506" s="177" t="s">
        <v>264</v>
      </c>
      <c r="CC4506" s="122">
        <v>1049.67</v>
      </c>
      <c r="CD4506" s="178" t="s">
        <v>3769</v>
      </c>
      <c r="CE4506" s="177" t="s">
        <v>270</v>
      </c>
      <c r="CF4506" s="177" t="s">
        <v>1947</v>
      </c>
      <c r="CG4506" s="83" t="s">
        <v>89</v>
      </c>
      <c r="CH4506" s="57"/>
      <c r="CV4506" s="51"/>
      <c r="CW4506" s="51"/>
      <c r="CX4506" s="51"/>
      <c r="CY4506" s="51"/>
      <c r="CZ4506" s="51"/>
      <c r="DA4506" s="51"/>
      <c r="DB4506" s="51"/>
      <c r="DC4506" s="51"/>
      <c r="DD4506" s="51"/>
    </row>
    <row r="4507" spans="73:108" ht="15" x14ac:dyDescent="0.25">
      <c r="BU4507" s="91"/>
      <c r="BV4507" s="177">
        <v>2010</v>
      </c>
      <c r="BW4507" s="177">
        <v>10</v>
      </c>
      <c r="BX4507" s="177" t="s">
        <v>269</v>
      </c>
      <c r="BY4507" s="177" t="s">
        <v>262</v>
      </c>
      <c r="BZ4507" s="177" t="s">
        <v>277</v>
      </c>
      <c r="CA4507" s="177">
        <v>7</v>
      </c>
      <c r="CB4507" s="177" t="s">
        <v>264</v>
      </c>
      <c r="CC4507" s="122">
        <v>8402.7999999999993</v>
      </c>
      <c r="CD4507" s="178" t="s">
        <v>3770</v>
      </c>
      <c r="CE4507" s="177" t="s">
        <v>270</v>
      </c>
      <c r="CF4507" s="177" t="s">
        <v>1941</v>
      </c>
      <c r="CG4507" s="83" t="s">
        <v>89</v>
      </c>
      <c r="CH4507" s="57"/>
      <c r="CV4507" s="51"/>
      <c r="CW4507" s="51"/>
      <c r="CX4507" s="51"/>
      <c r="CY4507" s="51"/>
      <c r="CZ4507" s="51"/>
      <c r="DA4507" s="51"/>
      <c r="DB4507" s="51"/>
      <c r="DC4507" s="51"/>
      <c r="DD4507" s="51"/>
    </row>
    <row r="4508" spans="73:108" ht="15" x14ac:dyDescent="0.25">
      <c r="BU4508" s="91"/>
      <c r="BV4508" s="177">
        <v>2010</v>
      </c>
      <c r="BW4508" s="177">
        <v>10</v>
      </c>
      <c r="BX4508" s="177" t="s">
        <v>269</v>
      </c>
      <c r="BY4508" s="177" t="s">
        <v>262</v>
      </c>
      <c r="BZ4508" s="177" t="s">
        <v>277</v>
      </c>
      <c r="CA4508" s="177">
        <v>7</v>
      </c>
      <c r="CB4508" s="177" t="s">
        <v>264</v>
      </c>
      <c r="CC4508" s="122">
        <v>2336.02</v>
      </c>
      <c r="CD4508" s="178" t="s">
        <v>3771</v>
      </c>
      <c r="CE4508" s="177" t="s">
        <v>270</v>
      </c>
      <c r="CF4508" s="177" t="s">
        <v>1940</v>
      </c>
      <c r="CG4508" s="83" t="s">
        <v>89</v>
      </c>
      <c r="CH4508" s="57"/>
      <c r="CV4508" s="51"/>
      <c r="CW4508" s="51"/>
      <c r="CX4508" s="51"/>
      <c r="CY4508" s="51"/>
      <c r="CZ4508" s="51"/>
      <c r="DA4508" s="51"/>
      <c r="DB4508" s="51"/>
      <c r="DC4508" s="51"/>
      <c r="DD4508" s="51"/>
    </row>
    <row r="4509" spans="73:108" ht="15" x14ac:dyDescent="0.25">
      <c r="BU4509" s="91"/>
      <c r="BV4509" s="177">
        <v>2010</v>
      </c>
      <c r="BW4509" s="177">
        <v>10</v>
      </c>
      <c r="BX4509" s="177" t="s">
        <v>269</v>
      </c>
      <c r="BY4509" s="177" t="s">
        <v>262</v>
      </c>
      <c r="BZ4509" s="177" t="s">
        <v>277</v>
      </c>
      <c r="CA4509" s="177">
        <v>7</v>
      </c>
      <c r="CB4509" s="177" t="s">
        <v>264</v>
      </c>
      <c r="CC4509" s="122">
        <v>1849.47</v>
      </c>
      <c r="CD4509" s="178" t="s">
        <v>3772</v>
      </c>
      <c r="CE4509" s="177" t="s">
        <v>270</v>
      </c>
      <c r="CF4509" s="177" t="s">
        <v>1939</v>
      </c>
      <c r="CG4509" s="83" t="s">
        <v>89</v>
      </c>
      <c r="CH4509" s="57"/>
      <c r="CV4509" s="51"/>
      <c r="CW4509" s="51"/>
      <c r="CX4509" s="51"/>
      <c r="CY4509" s="51"/>
      <c r="CZ4509" s="51"/>
      <c r="DA4509" s="51"/>
      <c r="DB4509" s="51"/>
      <c r="DC4509" s="51"/>
      <c r="DD4509" s="51"/>
    </row>
    <row r="4510" spans="73:108" ht="15" x14ac:dyDescent="0.25">
      <c r="BU4510" s="91"/>
      <c r="BV4510" s="177">
        <v>2010</v>
      </c>
      <c r="BW4510" s="177">
        <v>10</v>
      </c>
      <c r="BX4510" s="177" t="s">
        <v>269</v>
      </c>
      <c r="BY4510" s="177" t="s">
        <v>262</v>
      </c>
      <c r="BZ4510" s="177" t="s">
        <v>277</v>
      </c>
      <c r="CA4510" s="177">
        <v>7</v>
      </c>
      <c r="CB4510" s="177" t="s">
        <v>264</v>
      </c>
      <c r="CC4510" s="122">
        <v>44.94</v>
      </c>
      <c r="CD4510" s="178" t="s">
        <v>3773</v>
      </c>
      <c r="CE4510" s="177" t="s">
        <v>270</v>
      </c>
      <c r="CF4510" s="177" t="s">
        <v>1952</v>
      </c>
      <c r="CG4510" s="83" t="s">
        <v>89</v>
      </c>
      <c r="CH4510" s="57"/>
      <c r="CV4510" s="51"/>
      <c r="CW4510" s="51"/>
      <c r="CX4510" s="51"/>
      <c r="CY4510" s="51"/>
      <c r="CZ4510" s="51"/>
      <c r="DA4510" s="51"/>
      <c r="DB4510" s="51"/>
      <c r="DC4510" s="51"/>
      <c r="DD4510" s="51"/>
    </row>
    <row r="4511" spans="73:108" ht="15" x14ac:dyDescent="0.25">
      <c r="BU4511" s="91"/>
      <c r="BV4511" s="177">
        <v>2010</v>
      </c>
      <c r="BW4511" s="177">
        <v>11</v>
      </c>
      <c r="BX4511" s="177" t="s">
        <v>269</v>
      </c>
      <c r="BY4511" s="177" t="s">
        <v>262</v>
      </c>
      <c r="BZ4511" s="177" t="s">
        <v>277</v>
      </c>
      <c r="CA4511" s="177">
        <v>3</v>
      </c>
      <c r="CB4511" s="177" t="s">
        <v>264</v>
      </c>
      <c r="CC4511" s="122">
        <v>5473.65</v>
      </c>
      <c r="CD4511" s="178" t="s">
        <v>3789</v>
      </c>
      <c r="CE4511" s="177" t="s">
        <v>270</v>
      </c>
      <c r="CF4511" s="177" t="s">
        <v>1965</v>
      </c>
      <c r="CG4511" s="83" t="s">
        <v>9</v>
      </c>
      <c r="CH4511" s="57"/>
      <c r="CV4511" s="51"/>
      <c r="CW4511" s="51"/>
      <c r="CX4511" s="51"/>
      <c r="CY4511" s="51"/>
      <c r="CZ4511" s="51"/>
      <c r="DA4511" s="51"/>
      <c r="DB4511" s="51"/>
      <c r="DC4511" s="51"/>
      <c r="DD4511" s="51"/>
    </row>
    <row r="4512" spans="73:108" ht="15" x14ac:dyDescent="0.25">
      <c r="BU4512" s="91"/>
      <c r="BV4512" s="177">
        <v>2010</v>
      </c>
      <c r="BW4512" s="177">
        <v>11</v>
      </c>
      <c r="BX4512" s="177" t="s">
        <v>269</v>
      </c>
      <c r="BY4512" s="177" t="s">
        <v>262</v>
      </c>
      <c r="BZ4512" s="177" t="s">
        <v>277</v>
      </c>
      <c r="CA4512" s="177">
        <v>3</v>
      </c>
      <c r="CB4512" s="177" t="s">
        <v>264</v>
      </c>
      <c r="CC4512" s="122">
        <v>1952.75</v>
      </c>
      <c r="CD4512" s="178" t="s">
        <v>3790</v>
      </c>
      <c r="CE4512" s="177" t="s">
        <v>270</v>
      </c>
      <c r="CF4512" s="177" t="s">
        <v>1984</v>
      </c>
      <c r="CG4512" s="83" t="s">
        <v>9</v>
      </c>
      <c r="CH4512" s="57"/>
      <c r="CV4512" s="51"/>
      <c r="CW4512" s="51"/>
      <c r="CX4512" s="51"/>
      <c r="CY4512" s="51"/>
      <c r="CZ4512" s="51"/>
      <c r="DA4512" s="51"/>
      <c r="DB4512" s="51"/>
      <c r="DC4512" s="51"/>
      <c r="DD4512" s="51"/>
    </row>
    <row r="4513" spans="73:108" ht="15" x14ac:dyDescent="0.25">
      <c r="BU4513" s="91"/>
      <c r="BV4513" s="177">
        <v>2010</v>
      </c>
      <c r="BW4513" s="177">
        <v>11</v>
      </c>
      <c r="BX4513" s="177" t="s">
        <v>269</v>
      </c>
      <c r="BY4513" s="177" t="s">
        <v>262</v>
      </c>
      <c r="BZ4513" s="177" t="s">
        <v>277</v>
      </c>
      <c r="CA4513" s="177">
        <v>3</v>
      </c>
      <c r="CB4513" s="177" t="s">
        <v>264</v>
      </c>
      <c r="CC4513" s="122">
        <v>419.98</v>
      </c>
      <c r="CD4513" s="178" t="s">
        <v>3791</v>
      </c>
      <c r="CE4513" s="177" t="s">
        <v>270</v>
      </c>
      <c r="CF4513" s="177" t="s">
        <v>1977</v>
      </c>
      <c r="CG4513" s="83" t="s">
        <v>9</v>
      </c>
      <c r="CH4513" s="57"/>
      <c r="CV4513" s="51"/>
      <c r="CW4513" s="51"/>
      <c r="CX4513" s="51"/>
      <c r="CY4513" s="51"/>
      <c r="CZ4513" s="51"/>
      <c r="DA4513" s="51"/>
      <c r="DB4513" s="51"/>
      <c r="DC4513" s="51"/>
      <c r="DD4513" s="51"/>
    </row>
    <row r="4514" spans="73:108" ht="15" x14ac:dyDescent="0.25">
      <c r="BU4514" s="91"/>
      <c r="BV4514" s="177">
        <v>2010</v>
      </c>
      <c r="BW4514" s="177">
        <v>11</v>
      </c>
      <c r="BX4514" s="177" t="s">
        <v>269</v>
      </c>
      <c r="BY4514" s="177" t="s">
        <v>262</v>
      </c>
      <c r="BZ4514" s="177" t="s">
        <v>277</v>
      </c>
      <c r="CA4514" s="177">
        <v>3</v>
      </c>
      <c r="CB4514" s="177" t="s">
        <v>264</v>
      </c>
      <c r="CC4514" s="122">
        <v>419.98</v>
      </c>
      <c r="CD4514" s="178" t="s">
        <v>3792</v>
      </c>
      <c r="CE4514" s="177" t="s">
        <v>270</v>
      </c>
      <c r="CF4514" s="177" t="s">
        <v>1983</v>
      </c>
      <c r="CG4514" s="83" t="s">
        <v>9</v>
      </c>
      <c r="CH4514" s="57"/>
      <c r="CV4514" s="51"/>
      <c r="CW4514" s="51"/>
      <c r="CX4514" s="51"/>
      <c r="CY4514" s="51"/>
      <c r="CZ4514" s="51"/>
      <c r="DA4514" s="51"/>
      <c r="DB4514" s="51"/>
      <c r="DC4514" s="51"/>
      <c r="DD4514" s="51"/>
    </row>
    <row r="4515" spans="73:108" ht="15" x14ac:dyDescent="0.25">
      <c r="BU4515" s="91"/>
      <c r="BV4515" s="177">
        <v>2010</v>
      </c>
      <c r="BW4515" s="177">
        <v>11</v>
      </c>
      <c r="BX4515" s="177" t="s">
        <v>269</v>
      </c>
      <c r="BY4515" s="177" t="s">
        <v>262</v>
      </c>
      <c r="BZ4515" s="177" t="s">
        <v>277</v>
      </c>
      <c r="CA4515" s="177">
        <v>3</v>
      </c>
      <c r="CB4515" s="177" t="s">
        <v>264</v>
      </c>
      <c r="CC4515" s="122">
        <v>1952.75</v>
      </c>
      <c r="CD4515" s="178" t="s">
        <v>3793</v>
      </c>
      <c r="CE4515" s="177" t="s">
        <v>270</v>
      </c>
      <c r="CF4515" s="177" t="s">
        <v>1976</v>
      </c>
      <c r="CG4515" s="83" t="s">
        <v>9</v>
      </c>
      <c r="CH4515" s="57"/>
      <c r="CV4515" s="51"/>
      <c r="CW4515" s="51"/>
      <c r="CX4515" s="51"/>
      <c r="CY4515" s="51"/>
      <c r="CZ4515" s="51"/>
      <c r="DA4515" s="51"/>
      <c r="DB4515" s="51"/>
      <c r="DC4515" s="51"/>
      <c r="DD4515" s="51"/>
    </row>
    <row r="4516" spans="73:108" ht="15" x14ac:dyDescent="0.25">
      <c r="BU4516" s="91"/>
      <c r="BV4516" s="177">
        <v>2010</v>
      </c>
      <c r="BW4516" s="177">
        <v>11</v>
      </c>
      <c r="BX4516" s="177" t="s">
        <v>269</v>
      </c>
      <c r="BY4516" s="177" t="s">
        <v>262</v>
      </c>
      <c r="BZ4516" s="177" t="s">
        <v>277</v>
      </c>
      <c r="CA4516" s="177">
        <v>3</v>
      </c>
      <c r="CB4516" s="177" t="s">
        <v>264</v>
      </c>
      <c r="CC4516" s="122">
        <v>1945.29</v>
      </c>
      <c r="CD4516" s="178" t="s">
        <v>3794</v>
      </c>
      <c r="CE4516" s="177" t="s">
        <v>270</v>
      </c>
      <c r="CF4516" s="177" t="s">
        <v>1978</v>
      </c>
      <c r="CG4516" s="83" t="s">
        <v>9</v>
      </c>
      <c r="CH4516" s="57"/>
      <c r="CV4516" s="51"/>
      <c r="CW4516" s="51"/>
      <c r="CX4516" s="51"/>
      <c r="CY4516" s="51"/>
      <c r="CZ4516" s="51"/>
      <c r="DA4516" s="51"/>
      <c r="DB4516" s="51"/>
      <c r="DC4516" s="51"/>
      <c r="DD4516" s="51"/>
    </row>
    <row r="4517" spans="73:108" ht="15" x14ac:dyDescent="0.25">
      <c r="BU4517" s="91"/>
      <c r="BV4517" s="177">
        <v>2010</v>
      </c>
      <c r="BW4517" s="177">
        <v>11</v>
      </c>
      <c r="BX4517" s="177" t="s">
        <v>269</v>
      </c>
      <c r="BY4517" s="177" t="s">
        <v>262</v>
      </c>
      <c r="BZ4517" s="177" t="s">
        <v>277</v>
      </c>
      <c r="CA4517" s="177">
        <v>3</v>
      </c>
      <c r="CB4517" s="177" t="s">
        <v>264</v>
      </c>
      <c r="CC4517" s="122">
        <v>1517.29</v>
      </c>
      <c r="CD4517" s="178" t="s">
        <v>3795</v>
      </c>
      <c r="CE4517" s="177" t="s">
        <v>270</v>
      </c>
      <c r="CF4517" s="177" t="s">
        <v>1970</v>
      </c>
      <c r="CG4517" s="83" t="s">
        <v>9</v>
      </c>
      <c r="CH4517" s="57"/>
      <c r="CV4517" s="51"/>
      <c r="CW4517" s="51"/>
      <c r="CX4517" s="51"/>
      <c r="CY4517" s="51"/>
      <c r="CZ4517" s="51"/>
      <c r="DA4517" s="51"/>
      <c r="DB4517" s="51"/>
      <c r="DC4517" s="51"/>
      <c r="DD4517" s="51"/>
    </row>
    <row r="4518" spans="73:108" ht="15" x14ac:dyDescent="0.25">
      <c r="BU4518" s="91"/>
      <c r="BV4518" s="177">
        <v>2010</v>
      </c>
      <c r="BW4518" s="177">
        <v>11</v>
      </c>
      <c r="BX4518" s="177" t="s">
        <v>269</v>
      </c>
      <c r="BY4518" s="177" t="s">
        <v>262</v>
      </c>
      <c r="BZ4518" s="177" t="s">
        <v>277</v>
      </c>
      <c r="CA4518" s="177">
        <v>3</v>
      </c>
      <c r="CB4518" s="177" t="s">
        <v>264</v>
      </c>
      <c r="CC4518" s="122">
        <v>7025.14</v>
      </c>
      <c r="CD4518" s="178" t="s">
        <v>3796</v>
      </c>
      <c r="CE4518" s="177" t="s">
        <v>270</v>
      </c>
      <c r="CF4518" s="177" t="s">
        <v>1972</v>
      </c>
      <c r="CG4518" s="83" t="s">
        <v>9</v>
      </c>
      <c r="CH4518" s="57"/>
      <c r="CV4518" s="51"/>
      <c r="CW4518" s="51"/>
      <c r="CX4518" s="51"/>
      <c r="CY4518" s="51"/>
      <c r="CZ4518" s="51"/>
      <c r="DA4518" s="51"/>
      <c r="DB4518" s="51"/>
      <c r="DC4518" s="51"/>
      <c r="DD4518" s="51"/>
    </row>
    <row r="4519" spans="73:108" ht="15" x14ac:dyDescent="0.25">
      <c r="BU4519" s="91"/>
      <c r="BV4519" s="177">
        <v>2010</v>
      </c>
      <c r="BW4519" s="177">
        <v>11</v>
      </c>
      <c r="BX4519" s="177" t="s">
        <v>269</v>
      </c>
      <c r="BY4519" s="177" t="s">
        <v>262</v>
      </c>
      <c r="BZ4519" s="177" t="s">
        <v>277</v>
      </c>
      <c r="CA4519" s="177">
        <v>3</v>
      </c>
      <c r="CB4519" s="177" t="s">
        <v>264</v>
      </c>
      <c r="CC4519" s="122">
        <v>12339</v>
      </c>
      <c r="CD4519" s="178" t="s">
        <v>3797</v>
      </c>
      <c r="CE4519" s="177" t="s">
        <v>270</v>
      </c>
      <c r="CF4519" s="177" t="s">
        <v>1973</v>
      </c>
      <c r="CG4519" s="83" t="s">
        <v>9</v>
      </c>
      <c r="CH4519" s="57"/>
      <c r="CV4519" s="51"/>
      <c r="CW4519" s="51"/>
      <c r="CX4519" s="51"/>
      <c r="CY4519" s="51"/>
      <c r="CZ4519" s="51"/>
      <c r="DA4519" s="51"/>
      <c r="DB4519" s="51"/>
      <c r="DC4519" s="51"/>
      <c r="DD4519" s="51"/>
    </row>
    <row r="4520" spans="73:108" ht="15" x14ac:dyDescent="0.25">
      <c r="BU4520" s="91"/>
      <c r="BV4520" s="177">
        <v>2010</v>
      </c>
      <c r="BW4520" s="177">
        <v>11</v>
      </c>
      <c r="BX4520" s="177" t="s">
        <v>269</v>
      </c>
      <c r="BY4520" s="177" t="s">
        <v>262</v>
      </c>
      <c r="BZ4520" s="177" t="s">
        <v>277</v>
      </c>
      <c r="CA4520" s="177">
        <v>3</v>
      </c>
      <c r="CB4520" s="177" t="s">
        <v>264</v>
      </c>
      <c r="CC4520" s="122">
        <v>3230.48</v>
      </c>
      <c r="CD4520" s="178" t="s">
        <v>3798</v>
      </c>
      <c r="CE4520" s="177" t="s">
        <v>270</v>
      </c>
      <c r="CF4520" s="177" t="s">
        <v>1989</v>
      </c>
      <c r="CG4520" s="83" t="s">
        <v>9</v>
      </c>
      <c r="CH4520" s="57"/>
      <c r="CV4520" s="51"/>
      <c r="CW4520" s="51"/>
      <c r="CX4520" s="51"/>
      <c r="CY4520" s="51"/>
      <c r="CZ4520" s="51"/>
      <c r="DA4520" s="51"/>
      <c r="DB4520" s="51"/>
      <c r="DC4520" s="51"/>
      <c r="DD4520" s="51"/>
    </row>
    <row r="4521" spans="73:108" ht="15" x14ac:dyDescent="0.25">
      <c r="BU4521" s="91"/>
      <c r="BV4521" s="177">
        <v>2010</v>
      </c>
      <c r="BW4521" s="177">
        <v>11</v>
      </c>
      <c r="BX4521" s="177" t="s">
        <v>269</v>
      </c>
      <c r="BY4521" s="177" t="s">
        <v>262</v>
      </c>
      <c r="BZ4521" s="177" t="s">
        <v>277</v>
      </c>
      <c r="CA4521" s="177">
        <v>3</v>
      </c>
      <c r="CB4521" s="177" t="s">
        <v>264</v>
      </c>
      <c r="CC4521" s="122">
        <v>1878.53</v>
      </c>
      <c r="CD4521" s="178" t="s">
        <v>3799</v>
      </c>
      <c r="CE4521" s="177" t="s">
        <v>270</v>
      </c>
      <c r="CF4521" s="177" t="s">
        <v>1990</v>
      </c>
      <c r="CG4521" s="83" t="s">
        <v>9</v>
      </c>
      <c r="CH4521" s="57"/>
      <c r="CV4521" s="51"/>
      <c r="CW4521" s="51"/>
      <c r="CX4521" s="51"/>
      <c r="CY4521" s="51"/>
      <c r="CZ4521" s="51"/>
      <c r="DA4521" s="51"/>
      <c r="DB4521" s="51"/>
      <c r="DC4521" s="51"/>
      <c r="DD4521" s="51"/>
    </row>
    <row r="4522" spans="73:108" ht="15" x14ac:dyDescent="0.25">
      <c r="BU4522" s="91"/>
      <c r="BV4522" s="177">
        <v>2010</v>
      </c>
      <c r="BW4522" s="177">
        <v>11</v>
      </c>
      <c r="BX4522" s="177" t="s">
        <v>269</v>
      </c>
      <c r="BY4522" s="177" t="s">
        <v>262</v>
      </c>
      <c r="BZ4522" s="177" t="s">
        <v>277</v>
      </c>
      <c r="CA4522" s="177">
        <v>3</v>
      </c>
      <c r="CB4522" s="177" t="s">
        <v>264</v>
      </c>
      <c r="CC4522" s="122">
        <v>273.2</v>
      </c>
      <c r="CD4522" s="178" t="s">
        <v>3800</v>
      </c>
      <c r="CE4522" s="177" t="s">
        <v>270</v>
      </c>
      <c r="CF4522" s="177" t="s">
        <v>1979</v>
      </c>
      <c r="CG4522" s="83" t="s">
        <v>9</v>
      </c>
      <c r="CH4522" s="57"/>
      <c r="CV4522" s="51"/>
      <c r="CW4522" s="51"/>
      <c r="CX4522" s="51"/>
      <c r="CY4522" s="51"/>
      <c r="CZ4522" s="51"/>
      <c r="DA4522" s="51"/>
      <c r="DB4522" s="51"/>
      <c r="DC4522" s="51"/>
      <c r="DD4522" s="51"/>
    </row>
    <row r="4523" spans="73:108" ht="15" x14ac:dyDescent="0.25">
      <c r="BU4523" s="91"/>
      <c r="BV4523" s="177">
        <v>2010</v>
      </c>
      <c r="BW4523" s="177">
        <v>11</v>
      </c>
      <c r="BX4523" s="177" t="s">
        <v>269</v>
      </c>
      <c r="BY4523" s="177" t="s">
        <v>262</v>
      </c>
      <c r="BZ4523" s="177" t="s">
        <v>277</v>
      </c>
      <c r="CA4523" s="177">
        <v>3</v>
      </c>
      <c r="CB4523" s="177" t="s">
        <v>264</v>
      </c>
      <c r="CC4523" s="122">
        <v>8744.6</v>
      </c>
      <c r="CD4523" s="178" t="s">
        <v>3801</v>
      </c>
      <c r="CE4523" s="177" t="s">
        <v>270</v>
      </c>
      <c r="CF4523" s="177" t="s">
        <v>1980</v>
      </c>
      <c r="CG4523" s="83" t="s">
        <v>9</v>
      </c>
      <c r="CH4523" s="57"/>
      <c r="CV4523" s="51"/>
      <c r="CW4523" s="51"/>
      <c r="CX4523" s="51"/>
      <c r="CY4523" s="51"/>
      <c r="CZ4523" s="51"/>
      <c r="DA4523" s="51"/>
      <c r="DB4523" s="51"/>
      <c r="DC4523" s="51"/>
      <c r="DD4523" s="51"/>
    </row>
    <row r="4524" spans="73:108" ht="15" x14ac:dyDescent="0.25">
      <c r="BU4524" s="91"/>
      <c r="BV4524" s="177">
        <v>2010</v>
      </c>
      <c r="BW4524" s="177">
        <v>11</v>
      </c>
      <c r="BX4524" s="177" t="s">
        <v>269</v>
      </c>
      <c r="BY4524" s="177" t="s">
        <v>262</v>
      </c>
      <c r="BZ4524" s="177" t="s">
        <v>277</v>
      </c>
      <c r="CA4524" s="177">
        <v>3</v>
      </c>
      <c r="CB4524" s="177" t="s">
        <v>264</v>
      </c>
      <c r="CC4524" s="122">
        <v>1284</v>
      </c>
      <c r="CD4524" s="178" t="s">
        <v>3802</v>
      </c>
      <c r="CE4524" s="177" t="s">
        <v>270</v>
      </c>
      <c r="CF4524" s="177" t="s">
        <v>1964</v>
      </c>
      <c r="CG4524" s="83" t="s">
        <v>9</v>
      </c>
      <c r="CH4524" s="57"/>
      <c r="CV4524" s="51"/>
      <c r="CW4524" s="51"/>
      <c r="CX4524" s="51"/>
      <c r="CY4524" s="51"/>
      <c r="CZ4524" s="51"/>
      <c r="DA4524" s="51"/>
      <c r="DB4524" s="51"/>
      <c r="DC4524" s="51"/>
      <c r="DD4524" s="51"/>
    </row>
    <row r="4525" spans="73:108" ht="15" x14ac:dyDescent="0.25">
      <c r="BU4525" s="91"/>
      <c r="BV4525" s="177">
        <v>2010</v>
      </c>
      <c r="BW4525" s="177">
        <v>11</v>
      </c>
      <c r="BX4525" s="177" t="s">
        <v>269</v>
      </c>
      <c r="BY4525" s="177" t="s">
        <v>262</v>
      </c>
      <c r="BZ4525" s="177" t="s">
        <v>277</v>
      </c>
      <c r="CA4525" s="177">
        <v>3</v>
      </c>
      <c r="CB4525" s="177" t="s">
        <v>264</v>
      </c>
      <c r="CC4525" s="122">
        <v>2287.13</v>
      </c>
      <c r="CD4525" s="178" t="s">
        <v>3803</v>
      </c>
      <c r="CE4525" s="177" t="s">
        <v>270</v>
      </c>
      <c r="CF4525" s="177" t="s">
        <v>1963</v>
      </c>
      <c r="CG4525" s="83" t="s">
        <v>9</v>
      </c>
      <c r="CH4525" s="57"/>
      <c r="CV4525" s="51"/>
      <c r="CW4525" s="51"/>
      <c r="CX4525" s="51"/>
      <c r="CY4525" s="51"/>
      <c r="CZ4525" s="51"/>
      <c r="DA4525" s="51"/>
      <c r="DB4525" s="51"/>
      <c r="DC4525" s="51"/>
      <c r="DD4525" s="51"/>
    </row>
    <row r="4526" spans="73:108" ht="15" x14ac:dyDescent="0.25">
      <c r="BU4526" s="91"/>
      <c r="BV4526" s="177">
        <v>2010</v>
      </c>
      <c r="BW4526" s="177">
        <v>11</v>
      </c>
      <c r="BX4526" s="177" t="s">
        <v>269</v>
      </c>
      <c r="BY4526" s="177" t="s">
        <v>262</v>
      </c>
      <c r="BZ4526" s="177" t="s">
        <v>277</v>
      </c>
      <c r="CA4526" s="177">
        <v>3</v>
      </c>
      <c r="CB4526" s="177" t="s">
        <v>264</v>
      </c>
      <c r="CC4526" s="122">
        <v>1066.23</v>
      </c>
      <c r="CD4526" s="178" t="s">
        <v>3804</v>
      </c>
      <c r="CE4526" s="177" t="s">
        <v>270</v>
      </c>
      <c r="CF4526" s="177" t="s">
        <v>1969</v>
      </c>
      <c r="CG4526" s="83" t="s">
        <v>9</v>
      </c>
      <c r="CH4526" s="57"/>
      <c r="CV4526" s="51"/>
      <c r="CW4526" s="51"/>
      <c r="CX4526" s="51"/>
      <c r="CY4526" s="51"/>
      <c r="CZ4526" s="51"/>
      <c r="DA4526" s="51"/>
      <c r="DB4526" s="51"/>
      <c r="DC4526" s="51"/>
      <c r="DD4526" s="51"/>
    </row>
    <row r="4527" spans="73:108" ht="15" x14ac:dyDescent="0.25">
      <c r="BU4527" s="91"/>
      <c r="BV4527" s="177">
        <v>2010</v>
      </c>
      <c r="BW4527" s="177">
        <v>11</v>
      </c>
      <c r="BX4527" s="177" t="s">
        <v>269</v>
      </c>
      <c r="BY4527" s="177" t="s">
        <v>262</v>
      </c>
      <c r="BZ4527" s="177" t="s">
        <v>277</v>
      </c>
      <c r="CA4527" s="177">
        <v>3</v>
      </c>
      <c r="CB4527" s="177" t="s">
        <v>264</v>
      </c>
      <c r="CC4527" s="122">
        <v>32475</v>
      </c>
      <c r="CD4527" s="178" t="s">
        <v>3805</v>
      </c>
      <c r="CE4527" s="177" t="s">
        <v>270</v>
      </c>
      <c r="CF4527" s="177" t="s">
        <v>1975</v>
      </c>
      <c r="CG4527" s="83" t="s">
        <v>9</v>
      </c>
      <c r="CH4527" s="57"/>
      <c r="CV4527" s="51"/>
      <c r="CW4527" s="51"/>
      <c r="CX4527" s="51"/>
      <c r="CY4527" s="51"/>
      <c r="CZ4527" s="51"/>
      <c r="DA4527" s="51"/>
      <c r="DB4527" s="51"/>
      <c r="DC4527" s="51"/>
      <c r="DD4527" s="51"/>
    </row>
    <row r="4528" spans="73:108" ht="15" x14ac:dyDescent="0.25">
      <c r="BU4528" s="91"/>
      <c r="BV4528" s="177">
        <v>2010</v>
      </c>
      <c r="BW4528" s="177">
        <v>11</v>
      </c>
      <c r="BX4528" s="177" t="s">
        <v>269</v>
      </c>
      <c r="BY4528" s="177" t="s">
        <v>262</v>
      </c>
      <c r="BZ4528" s="177" t="s">
        <v>277</v>
      </c>
      <c r="CA4528" s="177">
        <v>3</v>
      </c>
      <c r="CB4528" s="177" t="s">
        <v>264</v>
      </c>
      <c r="CC4528" s="122">
        <v>6000</v>
      </c>
      <c r="CD4528" s="178" t="s">
        <v>3806</v>
      </c>
      <c r="CE4528" s="177" t="s">
        <v>270</v>
      </c>
      <c r="CF4528" s="177" t="s">
        <v>1998</v>
      </c>
      <c r="CG4528" s="83" t="s">
        <v>9</v>
      </c>
      <c r="CH4528" s="57"/>
      <c r="CV4528" s="51"/>
      <c r="CW4528" s="51"/>
      <c r="CX4528" s="51"/>
      <c r="CY4528" s="51"/>
      <c r="CZ4528" s="51"/>
      <c r="DA4528" s="51"/>
      <c r="DB4528" s="51"/>
      <c r="DC4528" s="51"/>
      <c r="DD4528" s="51"/>
    </row>
    <row r="4529" spans="73:108" ht="15" x14ac:dyDescent="0.25">
      <c r="BU4529" s="91"/>
      <c r="BV4529" s="177">
        <v>2010</v>
      </c>
      <c r="BW4529" s="177">
        <v>11</v>
      </c>
      <c r="BX4529" s="177" t="s">
        <v>269</v>
      </c>
      <c r="BY4529" s="177" t="s">
        <v>262</v>
      </c>
      <c r="BZ4529" s="177" t="s">
        <v>277</v>
      </c>
      <c r="CA4529" s="177">
        <v>3</v>
      </c>
      <c r="CB4529" s="177" t="s">
        <v>264</v>
      </c>
      <c r="CC4529" s="122">
        <v>2165</v>
      </c>
      <c r="CD4529" s="178" t="s">
        <v>3807</v>
      </c>
      <c r="CE4529" s="177" t="s">
        <v>270</v>
      </c>
      <c r="CF4529" s="177" t="s">
        <v>1998</v>
      </c>
      <c r="CG4529" s="83" t="s">
        <v>9</v>
      </c>
      <c r="CH4529" s="57"/>
      <c r="CV4529" s="51"/>
      <c r="CW4529" s="51"/>
      <c r="CX4529" s="51"/>
      <c r="CY4529" s="51"/>
      <c r="CZ4529" s="51"/>
      <c r="DA4529" s="51"/>
      <c r="DB4529" s="51"/>
      <c r="DC4529" s="51"/>
      <c r="DD4529" s="51"/>
    </row>
    <row r="4530" spans="73:108" ht="15" x14ac:dyDescent="0.25">
      <c r="BU4530" s="91"/>
      <c r="BV4530" s="177">
        <v>2010</v>
      </c>
      <c r="BW4530" s="177">
        <v>11</v>
      </c>
      <c r="BX4530" s="177" t="s">
        <v>269</v>
      </c>
      <c r="BY4530" s="177" t="s">
        <v>262</v>
      </c>
      <c r="BZ4530" s="177" t="s">
        <v>277</v>
      </c>
      <c r="CA4530" s="177">
        <v>3</v>
      </c>
      <c r="CB4530" s="177" t="s">
        <v>264</v>
      </c>
      <c r="CC4530" s="122">
        <v>23370</v>
      </c>
      <c r="CD4530" s="178" t="s">
        <v>3808</v>
      </c>
      <c r="CE4530" s="177" t="s">
        <v>270</v>
      </c>
      <c r="CF4530" s="177" t="s">
        <v>1992</v>
      </c>
      <c r="CG4530" s="83" t="s">
        <v>9</v>
      </c>
      <c r="CH4530" s="57"/>
      <c r="CV4530" s="51"/>
      <c r="CW4530" s="51"/>
      <c r="CX4530" s="51"/>
      <c r="CY4530" s="51"/>
      <c r="CZ4530" s="51"/>
      <c r="DA4530" s="51"/>
      <c r="DB4530" s="51"/>
      <c r="DC4530" s="51"/>
      <c r="DD4530" s="51"/>
    </row>
    <row r="4531" spans="73:108" ht="15" x14ac:dyDescent="0.25">
      <c r="BU4531" s="91"/>
      <c r="BV4531" s="177">
        <v>2010</v>
      </c>
      <c r="BW4531" s="177">
        <v>11</v>
      </c>
      <c r="BX4531" s="177" t="s">
        <v>269</v>
      </c>
      <c r="BY4531" s="177" t="s">
        <v>262</v>
      </c>
      <c r="BZ4531" s="177" t="s">
        <v>277</v>
      </c>
      <c r="CA4531" s="177">
        <v>3</v>
      </c>
      <c r="CB4531" s="177" t="s">
        <v>264</v>
      </c>
      <c r="CC4531" s="122">
        <v>794.03</v>
      </c>
      <c r="CD4531" s="178" t="s">
        <v>3809</v>
      </c>
      <c r="CE4531" s="177" t="s">
        <v>270</v>
      </c>
      <c r="CF4531" s="177" t="s">
        <v>1991</v>
      </c>
      <c r="CG4531" s="83" t="s">
        <v>9</v>
      </c>
      <c r="CH4531" s="57"/>
      <c r="CV4531" s="51"/>
      <c r="CW4531" s="51"/>
      <c r="CX4531" s="51"/>
      <c r="CY4531" s="51"/>
      <c r="CZ4531" s="51"/>
      <c r="DA4531" s="51"/>
      <c r="DB4531" s="51"/>
      <c r="DC4531" s="51"/>
      <c r="DD4531" s="51"/>
    </row>
    <row r="4532" spans="73:108" ht="15" x14ac:dyDescent="0.25">
      <c r="BU4532" s="91"/>
      <c r="BV4532" s="177">
        <v>2010</v>
      </c>
      <c r="BW4532" s="177">
        <v>11</v>
      </c>
      <c r="BX4532" s="177" t="s">
        <v>269</v>
      </c>
      <c r="BY4532" s="177" t="s">
        <v>262</v>
      </c>
      <c r="BZ4532" s="177" t="s">
        <v>277</v>
      </c>
      <c r="CA4532" s="177">
        <v>3</v>
      </c>
      <c r="CB4532" s="177" t="s">
        <v>264</v>
      </c>
      <c r="CC4532" s="122">
        <v>3673.31</v>
      </c>
      <c r="CD4532" s="178" t="s">
        <v>3810</v>
      </c>
      <c r="CE4532" s="177" t="s">
        <v>270</v>
      </c>
      <c r="CF4532" s="177" t="s">
        <v>1962</v>
      </c>
      <c r="CG4532" s="83" t="s">
        <v>9</v>
      </c>
      <c r="CH4532" s="57"/>
      <c r="CV4532" s="51"/>
      <c r="CW4532" s="51"/>
      <c r="CX4532" s="51"/>
      <c r="CY4532" s="51"/>
      <c r="CZ4532" s="51"/>
      <c r="DA4532" s="51"/>
      <c r="DB4532" s="51"/>
      <c r="DC4532" s="51"/>
      <c r="DD4532" s="51"/>
    </row>
    <row r="4533" spans="73:108" ht="15" x14ac:dyDescent="0.25">
      <c r="BU4533" s="91"/>
      <c r="BV4533" s="177">
        <v>2010</v>
      </c>
      <c r="BW4533" s="177">
        <v>11</v>
      </c>
      <c r="BX4533" s="177" t="s">
        <v>269</v>
      </c>
      <c r="BY4533" s="177" t="s">
        <v>262</v>
      </c>
      <c r="BZ4533" s="177" t="s">
        <v>277</v>
      </c>
      <c r="CA4533" s="177">
        <v>3</v>
      </c>
      <c r="CB4533" s="177" t="s">
        <v>264</v>
      </c>
      <c r="CC4533" s="122">
        <v>2860.32</v>
      </c>
      <c r="CD4533" s="178" t="s">
        <v>3811</v>
      </c>
      <c r="CE4533" s="177" t="s">
        <v>270</v>
      </c>
      <c r="CF4533" s="177" t="s">
        <v>1993</v>
      </c>
      <c r="CG4533" s="83" t="s">
        <v>9</v>
      </c>
      <c r="CH4533" s="57"/>
      <c r="CV4533" s="51"/>
      <c r="CW4533" s="51"/>
      <c r="CX4533" s="51"/>
      <c r="CY4533" s="51"/>
      <c r="CZ4533" s="51"/>
      <c r="DA4533" s="51"/>
      <c r="DB4533" s="51"/>
      <c r="DC4533" s="51"/>
      <c r="DD4533" s="51"/>
    </row>
    <row r="4534" spans="73:108" ht="15" x14ac:dyDescent="0.25">
      <c r="BU4534" s="91"/>
      <c r="BV4534" s="177">
        <v>2010</v>
      </c>
      <c r="BW4534" s="177">
        <v>11</v>
      </c>
      <c r="BX4534" s="177" t="s">
        <v>269</v>
      </c>
      <c r="BY4534" s="177" t="s">
        <v>262</v>
      </c>
      <c r="BZ4534" s="177" t="s">
        <v>277</v>
      </c>
      <c r="CA4534" s="177">
        <v>3</v>
      </c>
      <c r="CB4534" s="177" t="s">
        <v>264</v>
      </c>
      <c r="CC4534" s="122">
        <v>1177</v>
      </c>
      <c r="CD4534" s="178" t="s">
        <v>3812</v>
      </c>
      <c r="CE4534" s="177" t="s">
        <v>270</v>
      </c>
      <c r="CF4534" s="177" t="s">
        <v>1967</v>
      </c>
      <c r="CG4534" s="83" t="s">
        <v>9</v>
      </c>
      <c r="CH4534" s="57"/>
      <c r="CV4534" s="51"/>
      <c r="CW4534" s="51"/>
      <c r="CX4534" s="51"/>
      <c r="CY4534" s="51"/>
      <c r="CZ4534" s="51"/>
      <c r="DA4534" s="51"/>
      <c r="DB4534" s="51"/>
      <c r="DC4534" s="51"/>
      <c r="DD4534" s="51"/>
    </row>
    <row r="4535" spans="73:108" ht="15" x14ac:dyDescent="0.25">
      <c r="BU4535" s="91"/>
      <c r="BV4535" s="177">
        <v>2010</v>
      </c>
      <c r="BW4535" s="177">
        <v>11</v>
      </c>
      <c r="BX4535" s="177" t="s">
        <v>269</v>
      </c>
      <c r="BY4535" s="177" t="s">
        <v>262</v>
      </c>
      <c r="BZ4535" s="177" t="s">
        <v>277</v>
      </c>
      <c r="CA4535" s="177">
        <v>3</v>
      </c>
      <c r="CB4535" s="177" t="s">
        <v>264</v>
      </c>
      <c r="CC4535" s="122">
        <v>1177</v>
      </c>
      <c r="CD4535" s="178" t="s">
        <v>3813</v>
      </c>
      <c r="CE4535" s="177" t="s">
        <v>270</v>
      </c>
      <c r="CF4535" s="177" t="s">
        <v>1997</v>
      </c>
      <c r="CG4535" s="83" t="s">
        <v>9</v>
      </c>
      <c r="CH4535" s="57"/>
      <c r="CV4535" s="51"/>
      <c r="CW4535" s="51"/>
      <c r="CX4535" s="51"/>
      <c r="CY4535" s="51"/>
      <c r="CZ4535" s="51"/>
      <c r="DA4535" s="51"/>
      <c r="DB4535" s="51"/>
      <c r="DC4535" s="51"/>
      <c r="DD4535" s="51"/>
    </row>
    <row r="4536" spans="73:108" ht="15" x14ac:dyDescent="0.25">
      <c r="BU4536" s="91"/>
      <c r="BV4536" s="177">
        <v>2010</v>
      </c>
      <c r="BW4536" s="177">
        <v>11</v>
      </c>
      <c r="BX4536" s="177" t="s">
        <v>269</v>
      </c>
      <c r="BY4536" s="177" t="s">
        <v>262</v>
      </c>
      <c r="BZ4536" s="177" t="s">
        <v>277</v>
      </c>
      <c r="CA4536" s="177">
        <v>3</v>
      </c>
      <c r="CB4536" s="177" t="s">
        <v>264</v>
      </c>
      <c r="CC4536" s="122">
        <v>2407.5</v>
      </c>
      <c r="CD4536" s="178" t="s">
        <v>3814</v>
      </c>
      <c r="CE4536" s="177" t="s">
        <v>270</v>
      </c>
      <c r="CF4536" s="177" t="s">
        <v>1996</v>
      </c>
      <c r="CG4536" s="83" t="s">
        <v>9</v>
      </c>
      <c r="CH4536" s="57"/>
      <c r="CV4536" s="51"/>
      <c r="CW4536" s="51"/>
      <c r="CX4536" s="51"/>
      <c r="CY4536" s="51"/>
      <c r="CZ4536" s="51"/>
      <c r="DA4536" s="51"/>
      <c r="DB4536" s="51"/>
      <c r="DC4536" s="51"/>
      <c r="DD4536" s="51"/>
    </row>
    <row r="4537" spans="73:108" ht="15" x14ac:dyDescent="0.25">
      <c r="BU4537" s="91"/>
      <c r="BV4537" s="177">
        <v>2010</v>
      </c>
      <c r="BW4537" s="177">
        <v>11</v>
      </c>
      <c r="BX4537" s="177" t="s">
        <v>269</v>
      </c>
      <c r="BY4537" s="177" t="s">
        <v>262</v>
      </c>
      <c r="BZ4537" s="177" t="s">
        <v>277</v>
      </c>
      <c r="CA4537" s="177">
        <v>3</v>
      </c>
      <c r="CB4537" s="177" t="s">
        <v>264</v>
      </c>
      <c r="CC4537" s="122">
        <v>2788.42</v>
      </c>
      <c r="CD4537" s="178" t="s">
        <v>3815</v>
      </c>
      <c r="CE4537" s="177" t="s">
        <v>270</v>
      </c>
      <c r="CF4537" s="177" t="s">
        <v>1974</v>
      </c>
      <c r="CG4537" s="83" t="s">
        <v>9</v>
      </c>
      <c r="CH4537" s="57"/>
      <c r="CV4537" s="51"/>
      <c r="CW4537" s="51"/>
      <c r="CX4537" s="51"/>
      <c r="CY4537" s="51"/>
      <c r="CZ4537" s="51"/>
      <c r="DA4537" s="51"/>
      <c r="DB4537" s="51"/>
      <c r="DC4537" s="51"/>
      <c r="DD4537" s="51"/>
    </row>
    <row r="4538" spans="73:108" ht="15" x14ac:dyDescent="0.25">
      <c r="BU4538" s="91"/>
      <c r="BV4538" s="177">
        <v>2010</v>
      </c>
      <c r="BW4538" s="177">
        <v>11</v>
      </c>
      <c r="BX4538" s="177" t="s">
        <v>269</v>
      </c>
      <c r="BY4538" s="177" t="s">
        <v>262</v>
      </c>
      <c r="BZ4538" s="177" t="s">
        <v>277</v>
      </c>
      <c r="CA4538" s="177">
        <v>3</v>
      </c>
      <c r="CB4538" s="177" t="s">
        <v>264</v>
      </c>
      <c r="CC4538" s="122">
        <v>1144.9000000000001</v>
      </c>
      <c r="CD4538" s="178" t="s">
        <v>3816</v>
      </c>
      <c r="CE4538" s="177" t="s">
        <v>270</v>
      </c>
      <c r="CF4538" s="177" t="s">
        <v>1982</v>
      </c>
      <c r="CG4538" s="83" t="s">
        <v>9</v>
      </c>
      <c r="CH4538" s="57"/>
      <c r="CV4538" s="51"/>
      <c r="CW4538" s="51"/>
      <c r="CX4538" s="51"/>
      <c r="CY4538" s="51"/>
      <c r="CZ4538" s="51"/>
      <c r="DA4538" s="51"/>
      <c r="DB4538" s="51"/>
      <c r="DC4538" s="51"/>
      <c r="DD4538" s="51"/>
    </row>
    <row r="4539" spans="73:108" ht="15" x14ac:dyDescent="0.25">
      <c r="BU4539" s="91"/>
      <c r="BV4539" s="177">
        <v>2010</v>
      </c>
      <c r="BW4539" s="177">
        <v>11</v>
      </c>
      <c r="BX4539" s="177" t="s">
        <v>269</v>
      </c>
      <c r="BY4539" s="177" t="s">
        <v>262</v>
      </c>
      <c r="BZ4539" s="177" t="s">
        <v>277</v>
      </c>
      <c r="CA4539" s="177">
        <v>3</v>
      </c>
      <c r="CB4539" s="177" t="s">
        <v>264</v>
      </c>
      <c r="CC4539" s="122">
        <v>486.85</v>
      </c>
      <c r="CD4539" s="178" t="s">
        <v>3817</v>
      </c>
      <c r="CE4539" s="177" t="s">
        <v>270</v>
      </c>
      <c r="CF4539" s="177" t="s">
        <v>1981</v>
      </c>
      <c r="CG4539" s="83" t="s">
        <v>9</v>
      </c>
      <c r="CH4539" s="57"/>
      <c r="CV4539" s="51"/>
      <c r="CW4539" s="51"/>
      <c r="CX4539" s="51"/>
      <c r="CY4539" s="51"/>
      <c r="CZ4539" s="51"/>
      <c r="DA4539" s="51"/>
      <c r="DB4539" s="51"/>
      <c r="DC4539" s="51"/>
      <c r="DD4539" s="51"/>
    </row>
    <row r="4540" spans="73:108" ht="15" x14ac:dyDescent="0.25">
      <c r="BU4540" s="91"/>
      <c r="BV4540" s="177">
        <v>2010</v>
      </c>
      <c r="BW4540" s="177">
        <v>11</v>
      </c>
      <c r="BX4540" s="177" t="s">
        <v>269</v>
      </c>
      <c r="BY4540" s="177" t="s">
        <v>262</v>
      </c>
      <c r="BZ4540" s="177" t="s">
        <v>277</v>
      </c>
      <c r="CA4540" s="177">
        <v>3</v>
      </c>
      <c r="CB4540" s="177" t="s">
        <v>264</v>
      </c>
      <c r="CC4540" s="122">
        <v>1091.4000000000001</v>
      </c>
      <c r="CD4540" s="178" t="s">
        <v>3818</v>
      </c>
      <c r="CE4540" s="177" t="s">
        <v>270</v>
      </c>
      <c r="CF4540" s="177" t="s">
        <v>1968</v>
      </c>
      <c r="CG4540" s="83" t="s">
        <v>9</v>
      </c>
      <c r="CH4540" s="57"/>
      <c r="CV4540" s="51"/>
      <c r="CW4540" s="51"/>
      <c r="CX4540" s="51"/>
      <c r="CY4540" s="51"/>
      <c r="CZ4540" s="51"/>
      <c r="DA4540" s="51"/>
      <c r="DB4540" s="51"/>
      <c r="DC4540" s="51"/>
      <c r="DD4540" s="51"/>
    </row>
    <row r="4541" spans="73:108" ht="15" x14ac:dyDescent="0.25">
      <c r="BU4541" s="91"/>
      <c r="BV4541" s="177">
        <v>2010</v>
      </c>
      <c r="BW4541" s="177">
        <v>11</v>
      </c>
      <c r="BX4541" s="177" t="s">
        <v>269</v>
      </c>
      <c r="BY4541" s="177" t="s">
        <v>262</v>
      </c>
      <c r="BZ4541" s="177" t="s">
        <v>277</v>
      </c>
      <c r="CA4541" s="177">
        <v>3</v>
      </c>
      <c r="CB4541" s="177" t="s">
        <v>264</v>
      </c>
      <c r="CC4541" s="122">
        <v>2835.5</v>
      </c>
      <c r="CD4541" s="178" t="s">
        <v>3819</v>
      </c>
      <c r="CE4541" s="177" t="s">
        <v>270</v>
      </c>
      <c r="CF4541" s="177" t="s">
        <v>1994</v>
      </c>
      <c r="CG4541" s="83" t="s">
        <v>9</v>
      </c>
      <c r="CH4541" s="57"/>
      <c r="CV4541" s="51"/>
      <c r="CW4541" s="51"/>
      <c r="CX4541" s="51"/>
      <c r="CY4541" s="51"/>
      <c r="CZ4541" s="51"/>
      <c r="DA4541" s="51"/>
      <c r="DB4541" s="51"/>
      <c r="DC4541" s="51"/>
      <c r="DD4541" s="51"/>
    </row>
    <row r="4542" spans="73:108" ht="15" x14ac:dyDescent="0.25">
      <c r="BU4542" s="91"/>
      <c r="BV4542" s="177">
        <v>2010</v>
      </c>
      <c r="BW4542" s="177">
        <v>11</v>
      </c>
      <c r="BX4542" s="177" t="s">
        <v>269</v>
      </c>
      <c r="BY4542" s="177" t="s">
        <v>262</v>
      </c>
      <c r="BZ4542" s="177" t="s">
        <v>277</v>
      </c>
      <c r="CA4542" s="177">
        <v>3</v>
      </c>
      <c r="CB4542" s="177" t="s">
        <v>264</v>
      </c>
      <c r="CC4542" s="122">
        <v>802.5</v>
      </c>
      <c r="CD4542" s="178" t="s">
        <v>3820</v>
      </c>
      <c r="CE4542" s="177" t="s">
        <v>270</v>
      </c>
      <c r="CF4542" s="177" t="s">
        <v>1995</v>
      </c>
      <c r="CG4542" s="83" t="s">
        <v>9</v>
      </c>
      <c r="CH4542" s="57"/>
      <c r="CV4542" s="51"/>
      <c r="CW4542" s="51"/>
      <c r="CX4542" s="51"/>
      <c r="CY4542" s="51"/>
      <c r="CZ4542" s="51"/>
      <c r="DA4542" s="51"/>
      <c r="DB4542" s="51"/>
      <c r="DC4542" s="51"/>
      <c r="DD4542" s="51"/>
    </row>
    <row r="4543" spans="73:108" ht="15" x14ac:dyDescent="0.25">
      <c r="BU4543" s="91"/>
      <c r="BV4543" s="177">
        <v>2010</v>
      </c>
      <c r="BW4543" s="177">
        <v>11</v>
      </c>
      <c r="BX4543" s="177" t="s">
        <v>269</v>
      </c>
      <c r="BY4543" s="177" t="s">
        <v>262</v>
      </c>
      <c r="BZ4543" s="177" t="s">
        <v>277</v>
      </c>
      <c r="CA4543" s="177">
        <v>3</v>
      </c>
      <c r="CB4543" s="177" t="s">
        <v>264</v>
      </c>
      <c r="CC4543" s="122">
        <v>190192.5</v>
      </c>
      <c r="CD4543" s="178" t="s">
        <v>3821</v>
      </c>
      <c r="CE4543" s="177" t="s">
        <v>270</v>
      </c>
      <c r="CF4543" s="177" t="s">
        <v>1988</v>
      </c>
      <c r="CG4543" s="83" t="s">
        <v>9</v>
      </c>
      <c r="CH4543" s="57"/>
      <c r="CV4543" s="51"/>
      <c r="CW4543" s="51"/>
      <c r="CX4543" s="51"/>
      <c r="CY4543" s="51"/>
      <c r="CZ4543" s="51"/>
      <c r="DA4543" s="51"/>
      <c r="DB4543" s="51"/>
      <c r="DC4543" s="51"/>
      <c r="DD4543" s="51"/>
    </row>
    <row r="4544" spans="73:108" ht="15" x14ac:dyDescent="0.25">
      <c r="BU4544" s="91"/>
      <c r="BV4544" s="177">
        <v>2010</v>
      </c>
      <c r="BW4544" s="177">
        <v>11</v>
      </c>
      <c r="BX4544" s="177" t="s">
        <v>269</v>
      </c>
      <c r="BY4544" s="177" t="s">
        <v>262</v>
      </c>
      <c r="BZ4544" s="177" t="s">
        <v>277</v>
      </c>
      <c r="CA4544" s="177">
        <v>3</v>
      </c>
      <c r="CB4544" s="177" t="s">
        <v>264</v>
      </c>
      <c r="CC4544" s="122">
        <v>2354</v>
      </c>
      <c r="CD4544" s="178" t="s">
        <v>3822</v>
      </c>
      <c r="CE4544" s="177" t="s">
        <v>270</v>
      </c>
      <c r="CF4544" s="177" t="s">
        <v>1966</v>
      </c>
      <c r="CG4544" s="83" t="s">
        <v>9</v>
      </c>
      <c r="CH4544" s="57"/>
      <c r="CV4544" s="51"/>
      <c r="CW4544" s="51"/>
      <c r="CX4544" s="51"/>
      <c r="CY4544" s="51"/>
      <c r="CZ4544" s="51"/>
      <c r="DA4544" s="51"/>
      <c r="DB4544" s="51"/>
      <c r="DC4544" s="51"/>
      <c r="DD4544" s="51"/>
    </row>
    <row r="4545" spans="73:108" ht="15" x14ac:dyDescent="0.25">
      <c r="BU4545" s="91"/>
      <c r="BV4545" s="177">
        <v>2010</v>
      </c>
      <c r="BW4545" s="177">
        <v>11</v>
      </c>
      <c r="BX4545" s="177" t="s">
        <v>269</v>
      </c>
      <c r="BY4545" s="177" t="s">
        <v>262</v>
      </c>
      <c r="BZ4545" s="177" t="s">
        <v>277</v>
      </c>
      <c r="CA4545" s="177">
        <v>3</v>
      </c>
      <c r="CB4545" s="177" t="s">
        <v>264</v>
      </c>
      <c r="CC4545" s="122">
        <v>64177.63</v>
      </c>
      <c r="CD4545" s="178" t="s">
        <v>3823</v>
      </c>
      <c r="CE4545" s="177" t="s">
        <v>270</v>
      </c>
      <c r="CF4545" s="177" t="s">
        <v>1971</v>
      </c>
      <c r="CG4545" s="83" t="s">
        <v>9</v>
      </c>
      <c r="CH4545" s="57"/>
      <c r="CV4545" s="51"/>
      <c r="CW4545" s="51"/>
      <c r="CX4545" s="51"/>
      <c r="CY4545" s="51"/>
      <c r="CZ4545" s="51"/>
      <c r="DA4545" s="51"/>
      <c r="DB4545" s="51"/>
      <c r="DC4545" s="51"/>
      <c r="DD4545" s="51"/>
    </row>
    <row r="4546" spans="73:108" ht="15" x14ac:dyDescent="0.25">
      <c r="BU4546" s="91"/>
      <c r="BV4546" s="177">
        <v>2010</v>
      </c>
      <c r="BW4546" s="177">
        <v>11</v>
      </c>
      <c r="BX4546" s="177" t="s">
        <v>269</v>
      </c>
      <c r="BY4546" s="177" t="s">
        <v>262</v>
      </c>
      <c r="BZ4546" s="177" t="s">
        <v>277</v>
      </c>
      <c r="CA4546" s="177">
        <v>3</v>
      </c>
      <c r="CB4546" s="177" t="s">
        <v>264</v>
      </c>
      <c r="CC4546" s="122">
        <v>56870.09</v>
      </c>
      <c r="CD4546" s="178" t="s">
        <v>3824</v>
      </c>
      <c r="CE4546" s="177" t="s">
        <v>270</v>
      </c>
      <c r="CF4546" s="177" t="s">
        <v>1986</v>
      </c>
      <c r="CG4546" s="83" t="s">
        <v>9</v>
      </c>
      <c r="CH4546" s="57"/>
      <c r="CV4546" s="51"/>
      <c r="CW4546" s="51"/>
      <c r="CX4546" s="51"/>
      <c r="CY4546" s="51"/>
      <c r="CZ4546" s="51"/>
      <c r="DA4546" s="51"/>
      <c r="DB4546" s="51"/>
      <c r="DC4546" s="51"/>
      <c r="DD4546" s="51"/>
    </row>
    <row r="4547" spans="73:108" ht="15" x14ac:dyDescent="0.25">
      <c r="BU4547" s="91"/>
      <c r="BV4547" s="177">
        <v>2010</v>
      </c>
      <c r="BW4547" s="177">
        <v>11</v>
      </c>
      <c r="BX4547" s="177" t="s">
        <v>269</v>
      </c>
      <c r="BY4547" s="177" t="s">
        <v>262</v>
      </c>
      <c r="BZ4547" s="177" t="s">
        <v>277</v>
      </c>
      <c r="CA4547" s="177">
        <v>3</v>
      </c>
      <c r="CB4547" s="177" t="s">
        <v>264</v>
      </c>
      <c r="CC4547" s="122">
        <v>58445.29</v>
      </c>
      <c r="CD4547" s="178" t="s">
        <v>3825</v>
      </c>
      <c r="CE4547" s="177" t="s">
        <v>270</v>
      </c>
      <c r="CF4547" s="177" t="s">
        <v>1985</v>
      </c>
      <c r="CG4547" s="83" t="s">
        <v>9</v>
      </c>
      <c r="CH4547" s="57"/>
      <c r="CV4547" s="51"/>
      <c r="CW4547" s="51"/>
      <c r="CX4547" s="51"/>
      <c r="CY4547" s="51"/>
      <c r="CZ4547" s="51"/>
      <c r="DA4547" s="51"/>
      <c r="DB4547" s="51"/>
      <c r="DC4547" s="51"/>
      <c r="DD4547" s="51"/>
    </row>
    <row r="4548" spans="73:108" ht="15" x14ac:dyDescent="0.25">
      <c r="BU4548" s="91"/>
      <c r="BV4548" s="177">
        <v>2010</v>
      </c>
      <c r="BW4548" s="177">
        <v>11</v>
      </c>
      <c r="BX4548" s="177" t="s">
        <v>269</v>
      </c>
      <c r="BY4548" s="177" t="s">
        <v>262</v>
      </c>
      <c r="BZ4548" s="177" t="s">
        <v>277</v>
      </c>
      <c r="CA4548" s="177">
        <v>3</v>
      </c>
      <c r="CB4548" s="177" t="s">
        <v>264</v>
      </c>
      <c r="CC4548" s="122">
        <v>52878.17</v>
      </c>
      <c r="CD4548" s="178" t="s">
        <v>3826</v>
      </c>
      <c r="CE4548" s="177" t="s">
        <v>270</v>
      </c>
      <c r="CF4548" s="177" t="s">
        <v>1987</v>
      </c>
      <c r="CG4548" s="83" t="s">
        <v>9</v>
      </c>
      <c r="CH4548" s="57"/>
      <c r="CV4548" s="51"/>
      <c r="CW4548" s="51"/>
      <c r="CX4548" s="51"/>
      <c r="CY4548" s="51"/>
      <c r="CZ4548" s="51"/>
      <c r="DA4548" s="51"/>
      <c r="DB4548" s="51"/>
      <c r="DC4548" s="51"/>
      <c r="DD4548" s="51"/>
    </row>
    <row r="4549" spans="73:108" ht="15" x14ac:dyDescent="0.25">
      <c r="BU4549" s="91"/>
      <c r="BV4549" s="177">
        <v>2010</v>
      </c>
      <c r="BW4549" s="177">
        <v>11</v>
      </c>
      <c r="BX4549" s="177" t="s">
        <v>269</v>
      </c>
      <c r="BY4549" s="177" t="s">
        <v>262</v>
      </c>
      <c r="BZ4549" s="177" t="s">
        <v>277</v>
      </c>
      <c r="CA4549" s="177">
        <v>3</v>
      </c>
      <c r="CB4549" s="177" t="s">
        <v>389</v>
      </c>
      <c r="CC4549" s="122">
        <v>1806.31</v>
      </c>
      <c r="CD4549" s="178" t="s">
        <v>3827</v>
      </c>
      <c r="CE4549" s="177" t="s">
        <v>270</v>
      </c>
      <c r="CF4549" s="177" t="s">
        <v>1999</v>
      </c>
      <c r="CG4549" s="83" t="s">
        <v>9</v>
      </c>
      <c r="CH4549" s="57"/>
      <c r="CV4549" s="51"/>
      <c r="CW4549" s="51"/>
      <c r="CX4549" s="51"/>
      <c r="CY4549" s="51"/>
      <c r="CZ4549" s="51"/>
      <c r="DA4549" s="51"/>
      <c r="DB4549" s="51"/>
      <c r="DC4549" s="51"/>
      <c r="DD4549" s="51"/>
    </row>
    <row r="4550" spans="73:108" ht="15" x14ac:dyDescent="0.25">
      <c r="BU4550" s="91"/>
      <c r="BV4550" s="177">
        <v>2010</v>
      </c>
      <c r="BW4550" s="177">
        <v>11</v>
      </c>
      <c r="BX4550" s="177" t="s">
        <v>269</v>
      </c>
      <c r="BY4550" s="177" t="s">
        <v>262</v>
      </c>
      <c r="BZ4550" s="177" t="s">
        <v>277</v>
      </c>
      <c r="CA4550" s="177">
        <v>3</v>
      </c>
      <c r="CB4550" s="177" t="s">
        <v>389</v>
      </c>
      <c r="CC4550" s="122">
        <v>4626.8900000000003</v>
      </c>
      <c r="CD4550" s="178" t="s">
        <v>3828</v>
      </c>
      <c r="CE4550" s="177" t="s">
        <v>270</v>
      </c>
      <c r="CF4550" s="177" t="s">
        <v>2000</v>
      </c>
      <c r="CG4550" s="83" t="s">
        <v>9</v>
      </c>
      <c r="CH4550" s="57"/>
      <c r="CV4550" s="51"/>
      <c r="CW4550" s="51"/>
      <c r="CX4550" s="51"/>
      <c r="CY4550" s="51"/>
      <c r="CZ4550" s="51"/>
      <c r="DA4550" s="51"/>
      <c r="DB4550" s="51"/>
      <c r="DC4550" s="51"/>
      <c r="DD4550" s="51"/>
    </row>
    <row r="4551" spans="73:108" ht="15" x14ac:dyDescent="0.25">
      <c r="BU4551" s="91"/>
      <c r="BV4551" s="177">
        <v>2010</v>
      </c>
      <c r="BW4551" s="177">
        <v>11</v>
      </c>
      <c r="BX4551" s="177" t="s">
        <v>269</v>
      </c>
      <c r="BY4551" s="177" t="s">
        <v>262</v>
      </c>
      <c r="BZ4551" s="177" t="s">
        <v>277</v>
      </c>
      <c r="CA4551" s="177">
        <v>7</v>
      </c>
      <c r="CB4551" s="177" t="s">
        <v>264</v>
      </c>
      <c r="CC4551" s="122">
        <v>194.74</v>
      </c>
      <c r="CD4551" s="178" t="s">
        <v>3833</v>
      </c>
      <c r="CE4551" s="177" t="s">
        <v>270</v>
      </c>
      <c r="CF4551" s="177" t="s">
        <v>2020</v>
      </c>
      <c r="CG4551" s="83" t="s">
        <v>89</v>
      </c>
      <c r="CH4551" s="57"/>
      <c r="CV4551" s="51"/>
      <c r="CW4551" s="51"/>
      <c r="CX4551" s="51"/>
      <c r="CY4551" s="51"/>
      <c r="CZ4551" s="51"/>
      <c r="DA4551" s="51"/>
      <c r="DB4551" s="51"/>
      <c r="DC4551" s="51"/>
      <c r="DD4551" s="51"/>
    </row>
    <row r="4552" spans="73:108" ht="15" x14ac:dyDescent="0.25">
      <c r="BU4552" s="91"/>
      <c r="BV4552" s="177">
        <v>2010</v>
      </c>
      <c r="BW4552" s="177">
        <v>11</v>
      </c>
      <c r="BX4552" s="177" t="s">
        <v>269</v>
      </c>
      <c r="BY4552" s="177" t="s">
        <v>262</v>
      </c>
      <c r="BZ4552" s="177" t="s">
        <v>277</v>
      </c>
      <c r="CA4552" s="177">
        <v>7</v>
      </c>
      <c r="CB4552" s="177" t="s">
        <v>264</v>
      </c>
      <c r="CC4552" s="122">
        <v>183.61</v>
      </c>
      <c r="CD4552" s="178" t="s">
        <v>3834</v>
      </c>
      <c r="CE4552" s="177" t="s">
        <v>270</v>
      </c>
      <c r="CF4552" s="177" t="s">
        <v>2015</v>
      </c>
      <c r="CG4552" s="83" t="s">
        <v>89</v>
      </c>
      <c r="CH4552" s="57"/>
      <c r="CV4552" s="51"/>
      <c r="CW4552" s="51"/>
      <c r="CX4552" s="51"/>
      <c r="CY4552" s="51"/>
      <c r="CZ4552" s="51"/>
      <c r="DA4552" s="51"/>
      <c r="DB4552" s="51"/>
      <c r="DC4552" s="51"/>
      <c r="DD4552" s="51"/>
    </row>
    <row r="4553" spans="73:108" ht="15" x14ac:dyDescent="0.25">
      <c r="BU4553" s="91"/>
      <c r="BV4553" s="177">
        <v>2010</v>
      </c>
      <c r="BW4553" s="177">
        <v>11</v>
      </c>
      <c r="BX4553" s="177" t="s">
        <v>269</v>
      </c>
      <c r="BY4553" s="177" t="s">
        <v>262</v>
      </c>
      <c r="BZ4553" s="177" t="s">
        <v>277</v>
      </c>
      <c r="CA4553" s="177">
        <v>7</v>
      </c>
      <c r="CB4553" s="177" t="s">
        <v>264</v>
      </c>
      <c r="CC4553" s="122">
        <v>100.67</v>
      </c>
      <c r="CD4553" s="178" t="s">
        <v>3835</v>
      </c>
      <c r="CE4553" s="177" t="s">
        <v>270</v>
      </c>
      <c r="CF4553" s="177" t="s">
        <v>2014</v>
      </c>
      <c r="CG4553" s="83" t="s">
        <v>89</v>
      </c>
      <c r="CH4553" s="57"/>
      <c r="CV4553" s="51"/>
      <c r="CW4553" s="51"/>
      <c r="CX4553" s="51"/>
      <c r="CY4553" s="51"/>
      <c r="CZ4553" s="51"/>
      <c r="DA4553" s="51"/>
      <c r="DB4553" s="51"/>
      <c r="DC4553" s="51"/>
      <c r="DD4553" s="51"/>
    </row>
    <row r="4554" spans="73:108" ht="15" x14ac:dyDescent="0.25">
      <c r="BU4554" s="91"/>
      <c r="BV4554" s="177">
        <v>2010</v>
      </c>
      <c r="BW4554" s="177">
        <v>11</v>
      </c>
      <c r="BX4554" s="177" t="s">
        <v>269</v>
      </c>
      <c r="BY4554" s="177" t="s">
        <v>262</v>
      </c>
      <c r="BZ4554" s="177" t="s">
        <v>277</v>
      </c>
      <c r="CA4554" s="177">
        <v>7</v>
      </c>
      <c r="CB4554" s="177" t="s">
        <v>264</v>
      </c>
      <c r="CC4554" s="122">
        <v>67.11</v>
      </c>
      <c r="CD4554" s="178" t="s">
        <v>3836</v>
      </c>
      <c r="CE4554" s="177" t="s">
        <v>270</v>
      </c>
      <c r="CF4554" s="177" t="s">
        <v>2013</v>
      </c>
      <c r="CG4554" s="83" t="s">
        <v>89</v>
      </c>
      <c r="CH4554" s="57"/>
      <c r="CV4554" s="51"/>
      <c r="CW4554" s="51"/>
      <c r="CX4554" s="51"/>
      <c r="CY4554" s="51"/>
      <c r="CZ4554" s="51"/>
      <c r="DA4554" s="51"/>
      <c r="DB4554" s="51"/>
      <c r="DC4554" s="51"/>
      <c r="DD4554" s="51"/>
    </row>
    <row r="4555" spans="73:108" ht="15" x14ac:dyDescent="0.25">
      <c r="BU4555" s="91"/>
      <c r="BV4555" s="177">
        <v>2010</v>
      </c>
      <c r="BW4555" s="177">
        <v>11</v>
      </c>
      <c r="BX4555" s="177" t="s">
        <v>269</v>
      </c>
      <c r="BY4555" s="177" t="s">
        <v>262</v>
      </c>
      <c r="BZ4555" s="177" t="s">
        <v>277</v>
      </c>
      <c r="CA4555" s="177">
        <v>7</v>
      </c>
      <c r="CB4555" s="177" t="s">
        <v>264</v>
      </c>
      <c r="CC4555" s="122">
        <v>1849.28</v>
      </c>
      <c r="CD4555" s="178" t="s">
        <v>3837</v>
      </c>
      <c r="CE4555" s="177" t="s">
        <v>270</v>
      </c>
      <c r="CF4555" s="177" t="s">
        <v>2016</v>
      </c>
      <c r="CG4555" s="83" t="s">
        <v>89</v>
      </c>
      <c r="CH4555" s="57"/>
      <c r="CV4555" s="51"/>
      <c r="CW4555" s="51"/>
      <c r="CX4555" s="51"/>
      <c r="CY4555" s="51"/>
      <c r="CZ4555" s="51"/>
      <c r="DA4555" s="51"/>
      <c r="DB4555" s="51"/>
      <c r="DC4555" s="51"/>
      <c r="DD4555" s="51"/>
    </row>
    <row r="4556" spans="73:108" ht="15" x14ac:dyDescent="0.25">
      <c r="BU4556" s="91"/>
      <c r="BV4556" s="177">
        <v>2010</v>
      </c>
      <c r="BW4556" s="177">
        <v>11</v>
      </c>
      <c r="BX4556" s="177" t="s">
        <v>269</v>
      </c>
      <c r="BY4556" s="177" t="s">
        <v>262</v>
      </c>
      <c r="BZ4556" s="177" t="s">
        <v>277</v>
      </c>
      <c r="CA4556" s="177">
        <v>7</v>
      </c>
      <c r="CB4556" s="177" t="s">
        <v>264</v>
      </c>
      <c r="CC4556" s="122">
        <v>2551.9499999999998</v>
      </c>
      <c r="CD4556" s="178" t="s">
        <v>3838</v>
      </c>
      <c r="CE4556" s="177" t="s">
        <v>270</v>
      </c>
      <c r="CF4556" s="177" t="s">
        <v>2018</v>
      </c>
      <c r="CG4556" s="83" t="s">
        <v>89</v>
      </c>
      <c r="CH4556" s="57"/>
      <c r="CV4556" s="51"/>
      <c r="CW4556" s="51"/>
      <c r="CX4556" s="51"/>
      <c r="CY4556" s="51"/>
      <c r="CZ4556" s="51"/>
      <c r="DA4556" s="51"/>
      <c r="DB4556" s="51"/>
      <c r="DC4556" s="51"/>
      <c r="DD4556" s="51"/>
    </row>
    <row r="4557" spans="73:108" ht="15" x14ac:dyDescent="0.25">
      <c r="BU4557" s="91"/>
      <c r="BV4557" s="177">
        <v>2010</v>
      </c>
      <c r="BW4557" s="177">
        <v>11</v>
      </c>
      <c r="BX4557" s="177" t="s">
        <v>269</v>
      </c>
      <c r="BY4557" s="177" t="s">
        <v>262</v>
      </c>
      <c r="BZ4557" s="177" t="s">
        <v>277</v>
      </c>
      <c r="CA4557" s="177">
        <v>7</v>
      </c>
      <c r="CB4557" s="177" t="s">
        <v>264</v>
      </c>
      <c r="CC4557" s="122">
        <v>305.85000000000002</v>
      </c>
      <c r="CD4557" s="178" t="s">
        <v>3839</v>
      </c>
      <c r="CE4557" s="177" t="s">
        <v>270</v>
      </c>
      <c r="CF4557" s="177" t="s">
        <v>2012</v>
      </c>
      <c r="CG4557" s="83" t="s">
        <v>89</v>
      </c>
      <c r="CH4557" s="57"/>
      <c r="CV4557" s="51"/>
      <c r="CW4557" s="51"/>
      <c r="CX4557" s="51"/>
      <c r="CY4557" s="51"/>
      <c r="CZ4557" s="51"/>
      <c r="DA4557" s="51"/>
      <c r="DB4557" s="51"/>
      <c r="DC4557" s="51"/>
      <c r="DD4557" s="51"/>
    </row>
    <row r="4558" spans="73:108" ht="15" x14ac:dyDescent="0.25">
      <c r="BU4558" s="91"/>
      <c r="BV4558" s="177">
        <v>2010</v>
      </c>
      <c r="BW4558" s="177">
        <v>11</v>
      </c>
      <c r="BX4558" s="177" t="s">
        <v>269</v>
      </c>
      <c r="BY4558" s="177" t="s">
        <v>262</v>
      </c>
      <c r="BZ4558" s="177" t="s">
        <v>277</v>
      </c>
      <c r="CA4558" s="177">
        <v>7</v>
      </c>
      <c r="CB4558" s="177" t="s">
        <v>264</v>
      </c>
      <c r="CC4558" s="122">
        <v>8662</v>
      </c>
      <c r="CD4558" s="178" t="s">
        <v>3840</v>
      </c>
      <c r="CE4558" s="177" t="s">
        <v>270</v>
      </c>
      <c r="CF4558" s="177" t="s">
        <v>2019</v>
      </c>
      <c r="CG4558" s="83" t="s">
        <v>89</v>
      </c>
      <c r="CH4558" s="57"/>
      <c r="CV4558" s="51"/>
      <c r="CW4558" s="51"/>
      <c r="CX4558" s="51"/>
      <c r="CY4558" s="51"/>
      <c r="CZ4558" s="51"/>
      <c r="DA4558" s="51"/>
      <c r="DB4558" s="51"/>
      <c r="DC4558" s="51"/>
      <c r="DD4558" s="51"/>
    </row>
    <row r="4559" spans="73:108" ht="15" x14ac:dyDescent="0.25">
      <c r="BU4559" s="91"/>
      <c r="BV4559" s="177">
        <v>2010</v>
      </c>
      <c r="BW4559" s="177">
        <v>11</v>
      </c>
      <c r="BX4559" s="177" t="s">
        <v>269</v>
      </c>
      <c r="BY4559" s="177" t="s">
        <v>262</v>
      </c>
      <c r="BZ4559" s="177" t="s">
        <v>277</v>
      </c>
      <c r="CA4559" s="177">
        <v>7</v>
      </c>
      <c r="CB4559" s="177" t="s">
        <v>264</v>
      </c>
      <c r="CC4559" s="122">
        <v>5948.9</v>
      </c>
      <c r="CD4559" s="178" t="s">
        <v>3841</v>
      </c>
      <c r="CE4559" s="177" t="s">
        <v>270</v>
      </c>
      <c r="CF4559" s="177" t="s">
        <v>2017</v>
      </c>
      <c r="CG4559" s="83" t="s">
        <v>89</v>
      </c>
      <c r="CH4559" s="57"/>
      <c r="CV4559" s="51"/>
      <c r="CW4559" s="51"/>
      <c r="CX4559" s="51"/>
      <c r="CY4559" s="51"/>
      <c r="CZ4559" s="51"/>
      <c r="DA4559" s="51"/>
      <c r="DB4559" s="51"/>
      <c r="DC4559" s="51"/>
      <c r="DD4559" s="51"/>
    </row>
    <row r="4560" spans="73:108" ht="15" x14ac:dyDescent="0.25">
      <c r="BU4560" s="91"/>
      <c r="BV4560" s="177">
        <v>2010</v>
      </c>
      <c r="BW4560" s="177">
        <v>11</v>
      </c>
      <c r="BX4560" s="177" t="s">
        <v>269</v>
      </c>
      <c r="BY4560" s="177" t="s">
        <v>262</v>
      </c>
      <c r="BZ4560" s="177" t="s">
        <v>277</v>
      </c>
      <c r="CA4560" s="177">
        <v>7</v>
      </c>
      <c r="CB4560" s="177" t="s">
        <v>264</v>
      </c>
      <c r="CC4560" s="122">
        <v>95.66</v>
      </c>
      <c r="CD4560" s="178" t="s">
        <v>3842</v>
      </c>
      <c r="CE4560" s="177" t="s">
        <v>270</v>
      </c>
      <c r="CF4560" s="177" t="s">
        <v>2022</v>
      </c>
      <c r="CG4560" s="83" t="s">
        <v>89</v>
      </c>
      <c r="CH4560" s="57"/>
      <c r="CV4560" s="51"/>
      <c r="CW4560" s="51"/>
      <c r="CX4560" s="51"/>
      <c r="CY4560" s="51"/>
      <c r="CZ4560" s="51"/>
      <c r="DA4560" s="51"/>
      <c r="DB4560" s="51"/>
      <c r="DC4560" s="51"/>
      <c r="DD4560" s="51"/>
    </row>
    <row r="4561" spans="73:108" ht="15" x14ac:dyDescent="0.25">
      <c r="BU4561" s="91"/>
      <c r="BV4561" s="177">
        <v>2010</v>
      </c>
      <c r="BW4561" s="177">
        <v>11</v>
      </c>
      <c r="BX4561" s="177" t="s">
        <v>269</v>
      </c>
      <c r="BY4561" s="177" t="s">
        <v>262</v>
      </c>
      <c r="BZ4561" s="177" t="s">
        <v>277</v>
      </c>
      <c r="CA4561" s="177">
        <v>7</v>
      </c>
      <c r="CB4561" s="177" t="s">
        <v>264</v>
      </c>
      <c r="CC4561" s="122">
        <v>1169.81</v>
      </c>
      <c r="CD4561" s="178" t="s">
        <v>3843</v>
      </c>
      <c r="CE4561" s="177" t="s">
        <v>270</v>
      </c>
      <c r="CF4561" s="177" t="s">
        <v>2021</v>
      </c>
      <c r="CG4561" s="83" t="s">
        <v>89</v>
      </c>
      <c r="CH4561" s="57"/>
      <c r="CV4561" s="51"/>
      <c r="CW4561" s="51"/>
      <c r="CX4561" s="51"/>
      <c r="CY4561" s="51"/>
      <c r="CZ4561" s="51"/>
      <c r="DA4561" s="51"/>
      <c r="DB4561" s="51"/>
      <c r="DC4561" s="51"/>
      <c r="DD4561" s="51"/>
    </row>
    <row r="4562" spans="73:108" ht="15" x14ac:dyDescent="0.25">
      <c r="BU4562" s="91"/>
      <c r="BV4562" s="177">
        <v>2010</v>
      </c>
      <c r="BW4562" s="177">
        <v>11</v>
      </c>
      <c r="BX4562" s="177" t="s">
        <v>269</v>
      </c>
      <c r="BY4562" s="177" t="s">
        <v>262</v>
      </c>
      <c r="BZ4562" s="177" t="s">
        <v>277</v>
      </c>
      <c r="CA4562" s="177">
        <v>7</v>
      </c>
      <c r="CB4562" s="177" t="s">
        <v>264</v>
      </c>
      <c r="CC4562" s="122">
        <v>593.85</v>
      </c>
      <c r="CD4562" s="178" t="s">
        <v>3844</v>
      </c>
      <c r="CE4562" s="177" t="s">
        <v>270</v>
      </c>
      <c r="CF4562" s="177" t="s">
        <v>2024</v>
      </c>
      <c r="CG4562" s="83" t="s">
        <v>89</v>
      </c>
      <c r="CH4562" s="57"/>
      <c r="CV4562" s="51"/>
      <c r="CW4562" s="51"/>
      <c r="CX4562" s="51"/>
      <c r="CY4562" s="51"/>
      <c r="CZ4562" s="51"/>
      <c r="DA4562" s="51"/>
      <c r="DB4562" s="51"/>
      <c r="DC4562" s="51"/>
      <c r="DD4562" s="51"/>
    </row>
    <row r="4563" spans="73:108" ht="15" x14ac:dyDescent="0.25">
      <c r="BU4563" s="91"/>
      <c r="BV4563" s="177">
        <v>2010</v>
      </c>
      <c r="BW4563" s="177">
        <v>11</v>
      </c>
      <c r="BX4563" s="177" t="s">
        <v>269</v>
      </c>
      <c r="BY4563" s="177" t="s">
        <v>262</v>
      </c>
      <c r="BZ4563" s="177" t="s">
        <v>277</v>
      </c>
      <c r="CA4563" s="177">
        <v>7</v>
      </c>
      <c r="CB4563" s="177" t="s">
        <v>264</v>
      </c>
      <c r="CC4563" s="122">
        <v>593.85</v>
      </c>
      <c r="CD4563" s="178" t="s">
        <v>3845</v>
      </c>
      <c r="CE4563" s="177" t="s">
        <v>270</v>
      </c>
      <c r="CF4563" s="177" t="s">
        <v>2023</v>
      </c>
      <c r="CG4563" s="83" t="s">
        <v>89</v>
      </c>
      <c r="CH4563" s="57"/>
      <c r="CV4563" s="51"/>
      <c r="CW4563" s="51"/>
      <c r="CX4563" s="51"/>
      <c r="CY4563" s="51"/>
      <c r="CZ4563" s="51"/>
      <c r="DA4563" s="51"/>
      <c r="DB4563" s="51"/>
      <c r="DC4563" s="51"/>
      <c r="DD4563" s="51"/>
    </row>
    <row r="4564" spans="73:108" ht="15" x14ac:dyDescent="0.25">
      <c r="BU4564" s="91"/>
      <c r="BV4564" s="177">
        <v>2010</v>
      </c>
      <c r="BW4564" s="177">
        <v>11</v>
      </c>
      <c r="BX4564" s="177" t="s">
        <v>269</v>
      </c>
      <c r="BY4564" s="177" t="s">
        <v>262</v>
      </c>
      <c r="BZ4564" s="177" t="s">
        <v>277</v>
      </c>
      <c r="CA4564" s="177">
        <v>7</v>
      </c>
      <c r="CB4564" s="177" t="s">
        <v>358</v>
      </c>
      <c r="CC4564" s="122">
        <v>10968</v>
      </c>
      <c r="CD4564" s="178" t="s">
        <v>3846</v>
      </c>
      <c r="CE4564" s="177" t="s">
        <v>270</v>
      </c>
      <c r="CF4564" s="177" t="s">
        <v>2025</v>
      </c>
      <c r="CG4564" s="83" t="s">
        <v>89</v>
      </c>
      <c r="CH4564" s="57"/>
      <c r="CV4564" s="51"/>
      <c r="CW4564" s="51"/>
      <c r="CX4564" s="51"/>
      <c r="CY4564" s="51"/>
      <c r="CZ4564" s="51"/>
      <c r="DA4564" s="51"/>
      <c r="DB4564" s="51"/>
      <c r="DC4564" s="51"/>
      <c r="DD4564" s="51"/>
    </row>
    <row r="4565" spans="73:108" ht="15" x14ac:dyDescent="0.25">
      <c r="BU4565" s="91"/>
      <c r="BV4565" s="177">
        <v>2010</v>
      </c>
      <c r="BW4565" s="177">
        <v>12</v>
      </c>
      <c r="BX4565" s="177" t="s">
        <v>269</v>
      </c>
      <c r="BY4565" s="177" t="s">
        <v>262</v>
      </c>
      <c r="BZ4565" s="177" t="s">
        <v>277</v>
      </c>
      <c r="CA4565" s="177">
        <v>3</v>
      </c>
      <c r="CB4565" s="177" t="s">
        <v>264</v>
      </c>
      <c r="CC4565" s="122">
        <v>-20009</v>
      </c>
      <c r="CD4565" s="178" t="s">
        <v>204</v>
      </c>
      <c r="CE4565" s="177" t="s">
        <v>270</v>
      </c>
      <c r="CF4565" s="177" t="s">
        <v>2051</v>
      </c>
      <c r="CG4565" s="83" t="s">
        <v>9</v>
      </c>
      <c r="CH4565" s="57"/>
      <c r="CV4565" s="51"/>
      <c r="CW4565" s="51"/>
      <c r="CX4565" s="51"/>
      <c r="CY4565" s="51"/>
      <c r="CZ4565" s="51"/>
      <c r="DA4565" s="51"/>
      <c r="DB4565" s="51"/>
      <c r="DC4565" s="51"/>
      <c r="DD4565" s="51"/>
    </row>
    <row r="4566" spans="73:108" ht="15" x14ac:dyDescent="0.25">
      <c r="BU4566" s="91"/>
      <c r="BV4566" s="177">
        <v>2010</v>
      </c>
      <c r="BW4566" s="177">
        <v>12</v>
      </c>
      <c r="BX4566" s="177" t="s">
        <v>269</v>
      </c>
      <c r="BY4566" s="177" t="s">
        <v>262</v>
      </c>
      <c r="BZ4566" s="177" t="s">
        <v>277</v>
      </c>
      <c r="CA4566" s="177">
        <v>3</v>
      </c>
      <c r="CB4566" s="177" t="s">
        <v>264</v>
      </c>
      <c r="CC4566" s="122">
        <v>10917.86</v>
      </c>
      <c r="CD4566" s="178" t="s">
        <v>3861</v>
      </c>
      <c r="CE4566" s="177" t="s">
        <v>270</v>
      </c>
      <c r="CF4566" s="177" t="s">
        <v>2039</v>
      </c>
      <c r="CG4566" s="83" t="s">
        <v>9</v>
      </c>
      <c r="CH4566" s="57"/>
      <c r="CV4566" s="51"/>
      <c r="CW4566" s="51"/>
      <c r="CX4566" s="51"/>
      <c r="CY4566" s="51"/>
      <c r="CZ4566" s="51"/>
      <c r="DA4566" s="51"/>
      <c r="DB4566" s="51"/>
      <c r="DC4566" s="51"/>
      <c r="DD4566" s="51"/>
    </row>
    <row r="4567" spans="73:108" ht="15" x14ac:dyDescent="0.25">
      <c r="BU4567" s="91"/>
      <c r="BV4567" s="177">
        <v>2010</v>
      </c>
      <c r="BW4567" s="177">
        <v>12</v>
      </c>
      <c r="BX4567" s="177" t="s">
        <v>269</v>
      </c>
      <c r="BY4567" s="177" t="s">
        <v>262</v>
      </c>
      <c r="BZ4567" s="177" t="s">
        <v>277</v>
      </c>
      <c r="CA4567" s="177">
        <v>3</v>
      </c>
      <c r="CB4567" s="177" t="s">
        <v>264</v>
      </c>
      <c r="CC4567" s="122">
        <v>16323.12</v>
      </c>
      <c r="CD4567" s="178" t="s">
        <v>3862</v>
      </c>
      <c r="CE4567" s="177" t="s">
        <v>270</v>
      </c>
      <c r="CF4567" s="177" t="s">
        <v>2040</v>
      </c>
      <c r="CG4567" s="83" t="s">
        <v>9</v>
      </c>
      <c r="CH4567" s="57"/>
      <c r="CV4567" s="51"/>
      <c r="CW4567" s="51"/>
      <c r="CX4567" s="51"/>
      <c r="CY4567" s="51"/>
      <c r="CZ4567" s="51"/>
      <c r="DA4567" s="51"/>
      <c r="DB4567" s="51"/>
      <c r="DC4567" s="51"/>
      <c r="DD4567" s="51"/>
    </row>
    <row r="4568" spans="73:108" ht="15" x14ac:dyDescent="0.25">
      <c r="BU4568" s="91"/>
      <c r="BV4568" s="177">
        <v>2010</v>
      </c>
      <c r="BW4568" s="177">
        <v>12</v>
      </c>
      <c r="BX4568" s="177" t="s">
        <v>269</v>
      </c>
      <c r="BY4568" s="177" t="s">
        <v>262</v>
      </c>
      <c r="BZ4568" s="177" t="s">
        <v>277</v>
      </c>
      <c r="CA4568" s="177">
        <v>3</v>
      </c>
      <c r="CB4568" s="177" t="s">
        <v>264</v>
      </c>
      <c r="CC4568" s="122">
        <v>8940.86</v>
      </c>
      <c r="CD4568" s="178" t="s">
        <v>3863</v>
      </c>
      <c r="CE4568" s="177" t="s">
        <v>270</v>
      </c>
      <c r="CF4568" s="177" t="s">
        <v>2041</v>
      </c>
      <c r="CG4568" s="83" t="s">
        <v>9</v>
      </c>
      <c r="CH4568" s="57"/>
      <c r="CV4568" s="51"/>
      <c r="CW4568" s="51"/>
      <c r="CX4568" s="51"/>
      <c r="CY4568" s="51"/>
      <c r="CZ4568" s="51"/>
      <c r="DA4568" s="51"/>
      <c r="DB4568" s="51"/>
      <c r="DC4568" s="51"/>
      <c r="DD4568" s="51"/>
    </row>
    <row r="4569" spans="73:108" ht="15" x14ac:dyDescent="0.25">
      <c r="BU4569" s="91"/>
      <c r="BV4569" s="177">
        <v>2010</v>
      </c>
      <c r="BW4569" s="177">
        <v>12</v>
      </c>
      <c r="BX4569" s="177" t="s">
        <v>269</v>
      </c>
      <c r="BY4569" s="177" t="s">
        <v>262</v>
      </c>
      <c r="BZ4569" s="177" t="s">
        <v>277</v>
      </c>
      <c r="CA4569" s="177">
        <v>3</v>
      </c>
      <c r="CB4569" s="177" t="s">
        <v>264</v>
      </c>
      <c r="CC4569" s="122">
        <v>1195.8</v>
      </c>
      <c r="CD4569" s="178" t="s">
        <v>3864</v>
      </c>
      <c r="CE4569" s="177" t="s">
        <v>270</v>
      </c>
      <c r="CF4569" s="177" t="s">
        <v>2042</v>
      </c>
      <c r="CG4569" s="83" t="s">
        <v>9</v>
      </c>
      <c r="CH4569" s="57"/>
      <c r="CV4569" s="51"/>
      <c r="CW4569" s="51"/>
      <c r="CX4569" s="51"/>
      <c r="CY4569" s="51"/>
      <c r="CZ4569" s="51"/>
      <c r="DA4569" s="51"/>
      <c r="DB4569" s="51"/>
      <c r="DC4569" s="51"/>
      <c r="DD4569" s="51"/>
    </row>
    <row r="4570" spans="73:108" ht="15" x14ac:dyDescent="0.25">
      <c r="BU4570" s="91"/>
      <c r="BV4570" s="177">
        <v>2010</v>
      </c>
      <c r="BW4570" s="177">
        <v>12</v>
      </c>
      <c r="BX4570" s="177" t="s">
        <v>269</v>
      </c>
      <c r="BY4570" s="177" t="s">
        <v>262</v>
      </c>
      <c r="BZ4570" s="177" t="s">
        <v>277</v>
      </c>
      <c r="CA4570" s="177">
        <v>3</v>
      </c>
      <c r="CB4570" s="177" t="s">
        <v>264</v>
      </c>
      <c r="CC4570" s="122">
        <v>5662.55</v>
      </c>
      <c r="CD4570" s="178" t="s">
        <v>3865</v>
      </c>
      <c r="CE4570" s="177" t="s">
        <v>270</v>
      </c>
      <c r="CF4570" s="177" t="s">
        <v>2043</v>
      </c>
      <c r="CG4570" s="83" t="s">
        <v>9</v>
      </c>
      <c r="CH4570" s="57"/>
      <c r="CV4570" s="51"/>
      <c r="CW4570" s="51"/>
      <c r="CX4570" s="51"/>
      <c r="CY4570" s="51"/>
      <c r="CZ4570" s="51"/>
      <c r="DA4570" s="51"/>
      <c r="DB4570" s="51"/>
      <c r="DC4570" s="51"/>
      <c r="DD4570" s="51"/>
    </row>
    <row r="4571" spans="73:108" ht="15" x14ac:dyDescent="0.25">
      <c r="BU4571" s="91"/>
      <c r="BV4571" s="177">
        <v>2010</v>
      </c>
      <c r="BW4571" s="177">
        <v>12</v>
      </c>
      <c r="BX4571" s="177" t="s">
        <v>269</v>
      </c>
      <c r="BY4571" s="177" t="s">
        <v>262</v>
      </c>
      <c r="BZ4571" s="177" t="s">
        <v>277</v>
      </c>
      <c r="CA4571" s="177">
        <v>3</v>
      </c>
      <c r="CB4571" s="177" t="s">
        <v>264</v>
      </c>
      <c r="CC4571" s="122">
        <v>3564.06</v>
      </c>
      <c r="CD4571" s="178" t="s">
        <v>3866</v>
      </c>
      <c r="CE4571" s="177" t="s">
        <v>270</v>
      </c>
      <c r="CF4571" s="177" t="s">
        <v>2059</v>
      </c>
      <c r="CG4571" s="83" t="s">
        <v>9</v>
      </c>
      <c r="CH4571" s="57"/>
      <c r="CV4571" s="51"/>
      <c r="CW4571" s="51"/>
      <c r="CX4571" s="51"/>
      <c r="CY4571" s="51"/>
      <c r="CZ4571" s="51"/>
      <c r="DA4571" s="51"/>
      <c r="DB4571" s="51"/>
      <c r="DC4571" s="51"/>
      <c r="DD4571" s="51"/>
    </row>
    <row r="4572" spans="73:108" ht="15" x14ac:dyDescent="0.25">
      <c r="BU4572" s="91"/>
      <c r="BV4572" s="177">
        <v>2010</v>
      </c>
      <c r="BW4572" s="177">
        <v>12</v>
      </c>
      <c r="BX4572" s="177" t="s">
        <v>269</v>
      </c>
      <c r="BY4572" s="177" t="s">
        <v>262</v>
      </c>
      <c r="BZ4572" s="177" t="s">
        <v>277</v>
      </c>
      <c r="CA4572" s="177">
        <v>3</v>
      </c>
      <c r="CB4572" s="177" t="s">
        <v>264</v>
      </c>
      <c r="CC4572" s="122">
        <v>491.84</v>
      </c>
      <c r="CD4572" s="178" t="s">
        <v>3867</v>
      </c>
      <c r="CE4572" s="177" t="s">
        <v>270</v>
      </c>
      <c r="CF4572" s="177" t="s">
        <v>2059</v>
      </c>
      <c r="CG4572" s="83" t="s">
        <v>9</v>
      </c>
      <c r="CH4572" s="57"/>
      <c r="CV4572" s="51"/>
      <c r="CW4572" s="51"/>
      <c r="CX4572" s="51"/>
      <c r="CY4572" s="51"/>
      <c r="CZ4572" s="51"/>
      <c r="DA4572" s="51"/>
      <c r="DB4572" s="51"/>
      <c r="DC4572" s="51"/>
      <c r="DD4572" s="51"/>
    </row>
    <row r="4573" spans="73:108" ht="15" x14ac:dyDescent="0.25">
      <c r="BU4573" s="91"/>
      <c r="BV4573" s="177">
        <v>2010</v>
      </c>
      <c r="BW4573" s="177">
        <v>12</v>
      </c>
      <c r="BX4573" s="177" t="s">
        <v>269</v>
      </c>
      <c r="BY4573" s="177" t="s">
        <v>262</v>
      </c>
      <c r="BZ4573" s="177" t="s">
        <v>277</v>
      </c>
      <c r="CA4573" s="177">
        <v>3</v>
      </c>
      <c r="CB4573" s="177" t="s">
        <v>264</v>
      </c>
      <c r="CC4573" s="122">
        <v>2258.12</v>
      </c>
      <c r="CD4573" s="178" t="s">
        <v>3868</v>
      </c>
      <c r="CE4573" s="177" t="s">
        <v>270</v>
      </c>
      <c r="CF4573" s="177" t="s">
        <v>2046</v>
      </c>
      <c r="CG4573" s="83" t="s">
        <v>9</v>
      </c>
      <c r="CH4573" s="57"/>
      <c r="CV4573" s="51"/>
      <c r="CW4573" s="51"/>
      <c r="CX4573" s="51"/>
      <c r="CY4573" s="51"/>
      <c r="CZ4573" s="51"/>
      <c r="DA4573" s="51"/>
      <c r="DB4573" s="51"/>
      <c r="DC4573" s="51"/>
      <c r="DD4573" s="51"/>
    </row>
    <row r="4574" spans="73:108" ht="15" x14ac:dyDescent="0.25">
      <c r="BU4574" s="91"/>
      <c r="BV4574" s="177">
        <v>2010</v>
      </c>
      <c r="BW4574" s="177">
        <v>12</v>
      </c>
      <c r="BX4574" s="177" t="s">
        <v>269</v>
      </c>
      <c r="BY4574" s="177" t="s">
        <v>262</v>
      </c>
      <c r="BZ4574" s="177" t="s">
        <v>277</v>
      </c>
      <c r="CA4574" s="177">
        <v>3</v>
      </c>
      <c r="CB4574" s="177" t="s">
        <v>264</v>
      </c>
      <c r="CC4574" s="122">
        <v>4951.29</v>
      </c>
      <c r="CD4574" s="178" t="s">
        <v>3869</v>
      </c>
      <c r="CE4574" s="177" t="s">
        <v>270</v>
      </c>
      <c r="CF4574" s="177" t="s">
        <v>2057</v>
      </c>
      <c r="CG4574" s="83" t="s">
        <v>9</v>
      </c>
      <c r="CH4574" s="57"/>
      <c r="CV4574" s="51"/>
      <c r="CW4574" s="51"/>
      <c r="CX4574" s="51"/>
      <c r="CY4574" s="51"/>
      <c r="CZ4574" s="51"/>
      <c r="DA4574" s="51"/>
      <c r="DB4574" s="51"/>
      <c r="DC4574" s="51"/>
      <c r="DD4574" s="51"/>
    </row>
    <row r="4575" spans="73:108" ht="15" x14ac:dyDescent="0.25">
      <c r="BU4575" s="91"/>
      <c r="BV4575" s="177">
        <v>2010</v>
      </c>
      <c r="BW4575" s="177">
        <v>12</v>
      </c>
      <c r="BX4575" s="177" t="s">
        <v>269</v>
      </c>
      <c r="BY4575" s="177" t="s">
        <v>262</v>
      </c>
      <c r="BZ4575" s="177" t="s">
        <v>277</v>
      </c>
      <c r="CA4575" s="177">
        <v>3</v>
      </c>
      <c r="CB4575" s="177" t="s">
        <v>264</v>
      </c>
      <c r="CC4575" s="122">
        <v>38.49</v>
      </c>
      <c r="CD4575" s="178" t="s">
        <v>3870</v>
      </c>
      <c r="CE4575" s="177" t="s">
        <v>270</v>
      </c>
      <c r="CF4575" s="177" t="s">
        <v>2056</v>
      </c>
      <c r="CG4575" s="83" t="s">
        <v>9</v>
      </c>
      <c r="CH4575" s="57"/>
      <c r="CV4575" s="51"/>
      <c r="CW4575" s="51"/>
      <c r="CX4575" s="51"/>
      <c r="CY4575" s="51"/>
      <c r="CZ4575" s="51"/>
      <c r="DA4575" s="51"/>
      <c r="DB4575" s="51"/>
      <c r="DC4575" s="51"/>
      <c r="DD4575" s="51"/>
    </row>
    <row r="4576" spans="73:108" ht="15" x14ac:dyDescent="0.25">
      <c r="BU4576" s="91"/>
      <c r="BV4576" s="177">
        <v>2010</v>
      </c>
      <c r="BW4576" s="177">
        <v>12</v>
      </c>
      <c r="BX4576" s="177" t="s">
        <v>269</v>
      </c>
      <c r="BY4576" s="177" t="s">
        <v>262</v>
      </c>
      <c r="BZ4576" s="177" t="s">
        <v>277</v>
      </c>
      <c r="CA4576" s="177">
        <v>3</v>
      </c>
      <c r="CB4576" s="177" t="s">
        <v>264</v>
      </c>
      <c r="CC4576" s="122">
        <v>23543.42</v>
      </c>
      <c r="CD4576" s="178" t="s">
        <v>3871</v>
      </c>
      <c r="CE4576" s="177" t="s">
        <v>270</v>
      </c>
      <c r="CF4576" s="177" t="s">
        <v>2055</v>
      </c>
      <c r="CG4576" s="83" t="s">
        <v>9</v>
      </c>
      <c r="CH4576" s="57"/>
      <c r="CV4576" s="51"/>
      <c r="CW4576" s="51"/>
      <c r="CX4576" s="51"/>
      <c r="CY4576" s="51"/>
      <c r="CZ4576" s="51"/>
      <c r="DA4576" s="51"/>
      <c r="DB4576" s="51"/>
      <c r="DC4576" s="51"/>
      <c r="DD4576" s="51"/>
    </row>
    <row r="4577" spans="73:108" ht="15" x14ac:dyDescent="0.25">
      <c r="BU4577" s="91"/>
      <c r="BV4577" s="177">
        <v>2010</v>
      </c>
      <c r="BW4577" s="177">
        <v>12</v>
      </c>
      <c r="BX4577" s="177" t="s">
        <v>269</v>
      </c>
      <c r="BY4577" s="177" t="s">
        <v>262</v>
      </c>
      <c r="BZ4577" s="177" t="s">
        <v>277</v>
      </c>
      <c r="CA4577" s="177">
        <v>3</v>
      </c>
      <c r="CB4577" s="177" t="s">
        <v>264</v>
      </c>
      <c r="CC4577" s="122">
        <v>4000</v>
      </c>
      <c r="CD4577" s="178" t="s">
        <v>3872</v>
      </c>
      <c r="CE4577" s="177" t="s">
        <v>270</v>
      </c>
      <c r="CF4577" s="177" t="s">
        <v>2062</v>
      </c>
      <c r="CG4577" s="83" t="s">
        <v>9</v>
      </c>
      <c r="CH4577" s="57"/>
      <c r="CV4577" s="51"/>
      <c r="CW4577" s="51"/>
      <c r="CX4577" s="51"/>
      <c r="CY4577" s="51"/>
      <c r="CZ4577" s="51"/>
      <c r="DA4577" s="51"/>
      <c r="DB4577" s="51"/>
      <c r="DC4577" s="51"/>
      <c r="DD4577" s="51"/>
    </row>
    <row r="4578" spans="73:108" ht="15" x14ac:dyDescent="0.25">
      <c r="BU4578" s="91"/>
      <c r="BV4578" s="177">
        <v>2010</v>
      </c>
      <c r="BW4578" s="177">
        <v>12</v>
      </c>
      <c r="BX4578" s="177" t="s">
        <v>269</v>
      </c>
      <c r="BY4578" s="177" t="s">
        <v>262</v>
      </c>
      <c r="BZ4578" s="177" t="s">
        <v>277</v>
      </c>
      <c r="CA4578" s="177">
        <v>3</v>
      </c>
      <c r="CB4578" s="177" t="s">
        <v>264</v>
      </c>
      <c r="CC4578" s="122">
        <v>600</v>
      </c>
      <c r="CD4578" s="178" t="s">
        <v>3873</v>
      </c>
      <c r="CE4578" s="177" t="s">
        <v>270</v>
      </c>
      <c r="CF4578" s="177" t="s">
        <v>2061</v>
      </c>
      <c r="CG4578" s="83" t="s">
        <v>9</v>
      </c>
      <c r="CH4578" s="57"/>
      <c r="CV4578" s="51"/>
      <c r="CW4578" s="51"/>
      <c r="CX4578" s="51"/>
      <c r="CY4578" s="51"/>
      <c r="CZ4578" s="51"/>
      <c r="DA4578" s="51"/>
      <c r="DB4578" s="51"/>
      <c r="DC4578" s="51"/>
      <c r="DD4578" s="51"/>
    </row>
    <row r="4579" spans="73:108" ht="15" x14ac:dyDescent="0.25">
      <c r="BU4579" s="91"/>
      <c r="BV4579" s="177">
        <v>2010</v>
      </c>
      <c r="BW4579" s="177">
        <v>12</v>
      </c>
      <c r="BX4579" s="177" t="s">
        <v>269</v>
      </c>
      <c r="BY4579" s="177" t="s">
        <v>262</v>
      </c>
      <c r="BZ4579" s="177" t="s">
        <v>277</v>
      </c>
      <c r="CA4579" s="177">
        <v>3</v>
      </c>
      <c r="CB4579" s="177" t="s">
        <v>264</v>
      </c>
      <c r="CC4579" s="122">
        <v>1278.6500000000001</v>
      </c>
      <c r="CD4579" s="178" t="s">
        <v>3874</v>
      </c>
      <c r="CE4579" s="177" t="s">
        <v>270</v>
      </c>
      <c r="CF4579" s="177" t="s">
        <v>2049</v>
      </c>
      <c r="CG4579" s="83" t="s">
        <v>9</v>
      </c>
      <c r="CH4579" s="57"/>
      <c r="CV4579" s="51"/>
      <c r="CW4579" s="51"/>
      <c r="CX4579" s="51"/>
      <c r="CY4579" s="51"/>
      <c r="CZ4579" s="51"/>
      <c r="DA4579" s="51"/>
      <c r="DB4579" s="51"/>
      <c r="DC4579" s="51"/>
      <c r="DD4579" s="51"/>
    </row>
    <row r="4580" spans="73:108" ht="15" x14ac:dyDescent="0.25">
      <c r="BU4580" s="91"/>
      <c r="BV4580" s="177">
        <v>2010</v>
      </c>
      <c r="BW4580" s="177">
        <v>12</v>
      </c>
      <c r="BX4580" s="177" t="s">
        <v>269</v>
      </c>
      <c r="BY4580" s="177" t="s">
        <v>262</v>
      </c>
      <c r="BZ4580" s="177" t="s">
        <v>277</v>
      </c>
      <c r="CA4580" s="177">
        <v>3</v>
      </c>
      <c r="CB4580" s="177" t="s">
        <v>264</v>
      </c>
      <c r="CC4580" s="122">
        <v>406.6</v>
      </c>
      <c r="CD4580" s="178" t="s">
        <v>3875</v>
      </c>
      <c r="CE4580" s="177" t="s">
        <v>270</v>
      </c>
      <c r="CF4580" s="177" t="s">
        <v>2052</v>
      </c>
      <c r="CG4580" s="83" t="s">
        <v>9</v>
      </c>
      <c r="CH4580" s="57"/>
      <c r="CV4580" s="51"/>
      <c r="CW4580" s="51"/>
      <c r="CX4580" s="51"/>
      <c r="CY4580" s="51"/>
      <c r="CZ4580" s="51"/>
      <c r="DA4580" s="51"/>
      <c r="DB4580" s="51"/>
      <c r="DC4580" s="51"/>
      <c r="DD4580" s="51"/>
    </row>
    <row r="4581" spans="73:108" ht="15" x14ac:dyDescent="0.25">
      <c r="BU4581" s="91"/>
      <c r="BV4581" s="177">
        <v>2010</v>
      </c>
      <c r="BW4581" s="177">
        <v>12</v>
      </c>
      <c r="BX4581" s="177" t="s">
        <v>269</v>
      </c>
      <c r="BY4581" s="177" t="s">
        <v>262</v>
      </c>
      <c r="BZ4581" s="177" t="s">
        <v>277</v>
      </c>
      <c r="CA4581" s="177">
        <v>3</v>
      </c>
      <c r="CB4581" s="177" t="s">
        <v>264</v>
      </c>
      <c r="CC4581" s="122">
        <v>2021.84</v>
      </c>
      <c r="CD4581" s="178" t="s">
        <v>3876</v>
      </c>
      <c r="CE4581" s="177" t="s">
        <v>270</v>
      </c>
      <c r="CF4581" s="177" t="s">
        <v>2050</v>
      </c>
      <c r="CG4581" s="83" t="s">
        <v>9</v>
      </c>
      <c r="CH4581" s="57"/>
      <c r="CV4581" s="51"/>
      <c r="CW4581" s="51"/>
      <c r="CX4581" s="51"/>
      <c r="CY4581" s="51"/>
      <c r="CZ4581" s="51"/>
      <c r="DA4581" s="51"/>
      <c r="DB4581" s="51"/>
      <c r="DC4581" s="51"/>
      <c r="DD4581" s="51"/>
    </row>
    <row r="4582" spans="73:108" ht="15" x14ac:dyDescent="0.25">
      <c r="BU4582" s="91"/>
      <c r="BV4582" s="177">
        <v>2010</v>
      </c>
      <c r="BW4582" s="177">
        <v>12</v>
      </c>
      <c r="BX4582" s="177" t="s">
        <v>269</v>
      </c>
      <c r="BY4582" s="177" t="s">
        <v>262</v>
      </c>
      <c r="BZ4582" s="177" t="s">
        <v>277</v>
      </c>
      <c r="CA4582" s="177">
        <v>3</v>
      </c>
      <c r="CB4582" s="177" t="s">
        <v>264</v>
      </c>
      <c r="CC4582" s="122">
        <v>220725</v>
      </c>
      <c r="CD4582" s="178" t="s">
        <v>3877</v>
      </c>
      <c r="CE4582" s="177" t="s">
        <v>270</v>
      </c>
      <c r="CF4582" s="177" t="s">
        <v>2060</v>
      </c>
      <c r="CG4582" s="83" t="s">
        <v>9</v>
      </c>
      <c r="CH4582" s="57"/>
      <c r="CV4582" s="51"/>
      <c r="CW4582" s="51"/>
      <c r="CX4582" s="51"/>
      <c r="CY4582" s="51"/>
      <c r="CZ4582" s="51"/>
      <c r="DA4582" s="51"/>
      <c r="DB4582" s="51"/>
      <c r="DC4582" s="51"/>
      <c r="DD4582" s="51"/>
    </row>
    <row r="4583" spans="73:108" ht="15" x14ac:dyDescent="0.25">
      <c r="BU4583" s="91"/>
      <c r="BV4583" s="177">
        <v>2010</v>
      </c>
      <c r="BW4583" s="177">
        <v>12</v>
      </c>
      <c r="BX4583" s="177" t="s">
        <v>269</v>
      </c>
      <c r="BY4583" s="177" t="s">
        <v>262</v>
      </c>
      <c r="BZ4583" s="177" t="s">
        <v>277</v>
      </c>
      <c r="CA4583" s="177">
        <v>3</v>
      </c>
      <c r="CB4583" s="177" t="s">
        <v>264</v>
      </c>
      <c r="CC4583" s="122">
        <v>910</v>
      </c>
      <c r="CD4583" s="178" t="s">
        <v>3878</v>
      </c>
      <c r="CE4583" s="177" t="s">
        <v>270</v>
      </c>
      <c r="CF4583" s="177" t="s">
        <v>2044</v>
      </c>
      <c r="CG4583" s="83" t="s">
        <v>9</v>
      </c>
      <c r="CH4583" s="57"/>
      <c r="CV4583" s="51"/>
      <c r="CW4583" s="51"/>
      <c r="CX4583" s="51"/>
      <c r="CY4583" s="51"/>
      <c r="CZ4583" s="51"/>
      <c r="DA4583" s="51"/>
      <c r="DB4583" s="51"/>
      <c r="DC4583" s="51"/>
      <c r="DD4583" s="51"/>
    </row>
    <row r="4584" spans="73:108" ht="15" x14ac:dyDescent="0.25">
      <c r="BU4584" s="91"/>
      <c r="BV4584" s="177">
        <v>2010</v>
      </c>
      <c r="BW4584" s="177">
        <v>12</v>
      </c>
      <c r="BX4584" s="177" t="s">
        <v>269</v>
      </c>
      <c r="BY4584" s="177" t="s">
        <v>262</v>
      </c>
      <c r="BZ4584" s="177" t="s">
        <v>277</v>
      </c>
      <c r="CA4584" s="177">
        <v>3</v>
      </c>
      <c r="CB4584" s="177" t="s">
        <v>264</v>
      </c>
      <c r="CC4584" s="122">
        <v>52447.94</v>
      </c>
      <c r="CD4584" s="178" t="s">
        <v>3879</v>
      </c>
      <c r="CE4584" s="177" t="s">
        <v>270</v>
      </c>
      <c r="CF4584" s="177" t="s">
        <v>2045</v>
      </c>
      <c r="CG4584" s="83" t="s">
        <v>9</v>
      </c>
      <c r="CH4584" s="57"/>
      <c r="CV4584" s="51"/>
      <c r="CW4584" s="51"/>
      <c r="CX4584" s="51"/>
      <c r="CY4584" s="51"/>
      <c r="CZ4584" s="51"/>
      <c r="DA4584" s="51"/>
      <c r="DB4584" s="51"/>
      <c r="DC4584" s="51"/>
      <c r="DD4584" s="51"/>
    </row>
    <row r="4585" spans="73:108" ht="15" x14ac:dyDescent="0.25">
      <c r="BU4585" s="91"/>
      <c r="BV4585" s="177">
        <v>2010</v>
      </c>
      <c r="BW4585" s="177">
        <v>12</v>
      </c>
      <c r="BX4585" s="177" t="s">
        <v>269</v>
      </c>
      <c r="BY4585" s="177" t="s">
        <v>262</v>
      </c>
      <c r="BZ4585" s="177" t="s">
        <v>277</v>
      </c>
      <c r="CA4585" s="177">
        <v>3</v>
      </c>
      <c r="CB4585" s="177" t="s">
        <v>264</v>
      </c>
      <c r="CC4585" s="122">
        <v>2822.16</v>
      </c>
      <c r="CD4585" s="178" t="s">
        <v>3880</v>
      </c>
      <c r="CE4585" s="177" t="s">
        <v>270</v>
      </c>
      <c r="CF4585" s="177" t="s">
        <v>2058</v>
      </c>
      <c r="CG4585" s="83" t="s">
        <v>9</v>
      </c>
      <c r="CH4585" s="57"/>
      <c r="CV4585" s="51"/>
      <c r="CW4585" s="51"/>
      <c r="CX4585" s="51"/>
      <c r="CY4585" s="51"/>
      <c r="CZ4585" s="51"/>
      <c r="DA4585" s="51"/>
      <c r="DB4585" s="51"/>
      <c r="DC4585" s="51"/>
      <c r="DD4585" s="51"/>
    </row>
    <row r="4586" spans="73:108" ht="15" x14ac:dyDescent="0.25">
      <c r="BU4586" s="91"/>
      <c r="BV4586" s="177">
        <v>2010</v>
      </c>
      <c r="BW4586" s="177">
        <v>12</v>
      </c>
      <c r="BX4586" s="177" t="s">
        <v>269</v>
      </c>
      <c r="BY4586" s="177" t="s">
        <v>262</v>
      </c>
      <c r="BZ4586" s="177" t="s">
        <v>277</v>
      </c>
      <c r="CA4586" s="177">
        <v>3</v>
      </c>
      <c r="CB4586" s="177" t="s">
        <v>264</v>
      </c>
      <c r="CC4586" s="122">
        <v>250</v>
      </c>
      <c r="CD4586" s="178" t="s">
        <v>3881</v>
      </c>
      <c r="CE4586" s="177" t="s">
        <v>270</v>
      </c>
      <c r="CF4586" s="177" t="s">
        <v>2048</v>
      </c>
      <c r="CG4586" s="83" t="s">
        <v>9</v>
      </c>
      <c r="CH4586" s="57"/>
      <c r="CV4586" s="51"/>
      <c r="CW4586" s="51"/>
      <c r="CX4586" s="51"/>
      <c r="CY4586" s="51"/>
      <c r="CZ4586" s="51"/>
      <c r="DA4586" s="51"/>
      <c r="DB4586" s="51"/>
      <c r="DC4586" s="51"/>
      <c r="DD4586" s="51"/>
    </row>
    <row r="4587" spans="73:108" ht="15" x14ac:dyDescent="0.25">
      <c r="BU4587" s="91"/>
      <c r="BV4587" s="177">
        <v>2010</v>
      </c>
      <c r="BW4587" s="177">
        <v>12</v>
      </c>
      <c r="BX4587" s="177" t="s">
        <v>269</v>
      </c>
      <c r="BY4587" s="177" t="s">
        <v>262</v>
      </c>
      <c r="BZ4587" s="177" t="s">
        <v>277</v>
      </c>
      <c r="CA4587" s="177">
        <v>3</v>
      </c>
      <c r="CB4587" s="177" t="s">
        <v>264</v>
      </c>
      <c r="CC4587" s="122">
        <v>4501.21</v>
      </c>
      <c r="CD4587" s="178" t="s">
        <v>3882</v>
      </c>
      <c r="CE4587" s="177" t="s">
        <v>270</v>
      </c>
      <c r="CF4587" s="177" t="s">
        <v>2047</v>
      </c>
      <c r="CG4587" s="83" t="s">
        <v>9</v>
      </c>
      <c r="CH4587" s="57"/>
      <c r="CV4587" s="51"/>
      <c r="CW4587" s="51"/>
      <c r="CX4587" s="51"/>
      <c r="CY4587" s="51"/>
      <c r="CZ4587" s="51"/>
      <c r="DA4587" s="51"/>
      <c r="DB4587" s="51"/>
      <c r="DC4587" s="51"/>
      <c r="DD4587" s="51"/>
    </row>
    <row r="4588" spans="73:108" ht="15" x14ac:dyDescent="0.25">
      <c r="BU4588" s="91"/>
      <c r="BV4588" s="177">
        <v>2010</v>
      </c>
      <c r="BW4588" s="177">
        <v>12</v>
      </c>
      <c r="BX4588" s="177" t="s">
        <v>269</v>
      </c>
      <c r="BY4588" s="177" t="s">
        <v>262</v>
      </c>
      <c r="BZ4588" s="177" t="s">
        <v>277</v>
      </c>
      <c r="CA4588" s="177">
        <v>3</v>
      </c>
      <c r="CB4588" s="177" t="s">
        <v>264</v>
      </c>
      <c r="CC4588" s="122">
        <v>7746.81</v>
      </c>
      <c r="CD4588" s="178" t="s">
        <v>3883</v>
      </c>
      <c r="CE4588" s="177" t="s">
        <v>270</v>
      </c>
      <c r="CF4588" s="177" t="s">
        <v>2053</v>
      </c>
      <c r="CG4588" s="83" t="s">
        <v>9</v>
      </c>
      <c r="CH4588" s="57"/>
      <c r="CV4588" s="51"/>
      <c r="CW4588" s="51"/>
      <c r="CX4588" s="51"/>
      <c r="CY4588" s="51"/>
      <c r="CZ4588" s="51"/>
      <c r="DA4588" s="51"/>
      <c r="DB4588" s="51"/>
      <c r="DC4588" s="51"/>
      <c r="DD4588" s="51"/>
    </row>
    <row r="4589" spans="73:108" ht="15" x14ac:dyDescent="0.25">
      <c r="BU4589" s="91"/>
      <c r="BV4589" s="177">
        <v>2010</v>
      </c>
      <c r="BW4589" s="177">
        <v>12</v>
      </c>
      <c r="BX4589" s="177" t="s">
        <v>269</v>
      </c>
      <c r="BY4589" s="177" t="s">
        <v>262</v>
      </c>
      <c r="BZ4589" s="177" t="s">
        <v>277</v>
      </c>
      <c r="CA4589" s="177">
        <v>3</v>
      </c>
      <c r="CB4589" s="177" t="s">
        <v>264</v>
      </c>
      <c r="CC4589" s="122">
        <v>7483</v>
      </c>
      <c r="CD4589" s="178" t="s">
        <v>3884</v>
      </c>
      <c r="CE4589" s="177" t="s">
        <v>270</v>
      </c>
      <c r="CF4589" s="177" t="s">
        <v>2054</v>
      </c>
      <c r="CG4589" s="83" t="s">
        <v>9</v>
      </c>
      <c r="CH4589" s="57"/>
      <c r="CV4589" s="51"/>
      <c r="CW4589" s="51"/>
      <c r="CX4589" s="51"/>
      <c r="CY4589" s="51"/>
      <c r="CZ4589" s="51"/>
      <c r="DA4589" s="51"/>
      <c r="DB4589" s="51"/>
      <c r="DC4589" s="51"/>
      <c r="DD4589" s="51"/>
    </row>
    <row r="4590" spans="73:108" ht="15" x14ac:dyDescent="0.25">
      <c r="BU4590" s="91"/>
      <c r="BV4590" s="177">
        <v>2010</v>
      </c>
      <c r="BW4590" s="177">
        <v>12</v>
      </c>
      <c r="BX4590" s="177" t="s">
        <v>269</v>
      </c>
      <c r="BY4590" s="177" t="s">
        <v>262</v>
      </c>
      <c r="BZ4590" s="177" t="s">
        <v>277</v>
      </c>
      <c r="CA4590" s="177">
        <v>3</v>
      </c>
      <c r="CB4590" s="177" t="s">
        <v>389</v>
      </c>
      <c r="CC4590" s="122">
        <v>1099.3399999999999</v>
      </c>
      <c r="CD4590" s="178" t="s">
        <v>3885</v>
      </c>
      <c r="CE4590" s="177" t="s">
        <v>270</v>
      </c>
      <c r="CF4590" s="177" t="s">
        <v>2063</v>
      </c>
      <c r="CG4590" s="83" t="s">
        <v>9</v>
      </c>
      <c r="CH4590" s="57"/>
      <c r="CV4590" s="51"/>
      <c r="CW4590" s="51"/>
      <c r="CX4590" s="51"/>
      <c r="CY4590" s="51"/>
      <c r="CZ4590" s="51"/>
      <c r="DA4590" s="51"/>
      <c r="DB4590" s="51"/>
      <c r="DC4590" s="51"/>
      <c r="DD4590" s="51"/>
    </row>
    <row r="4591" spans="73:108" ht="15" x14ac:dyDescent="0.25">
      <c r="BU4591" s="91"/>
      <c r="BV4591" s="177">
        <v>2010</v>
      </c>
      <c r="BW4591" s="177">
        <v>12</v>
      </c>
      <c r="BX4591" s="177" t="s">
        <v>269</v>
      </c>
      <c r="BY4591" s="177" t="s">
        <v>262</v>
      </c>
      <c r="BZ4591" s="177" t="s">
        <v>277</v>
      </c>
      <c r="CA4591" s="177">
        <v>3</v>
      </c>
      <c r="CB4591" s="177" t="s">
        <v>389</v>
      </c>
      <c r="CC4591" s="122">
        <v>3299.33</v>
      </c>
      <c r="CD4591" s="178" t="s">
        <v>3886</v>
      </c>
      <c r="CE4591" s="177" t="s">
        <v>270</v>
      </c>
      <c r="CF4591" s="177" t="s">
        <v>2065</v>
      </c>
      <c r="CG4591" s="83" t="s">
        <v>9</v>
      </c>
      <c r="CH4591" s="57"/>
      <c r="CV4591" s="51"/>
      <c r="CW4591" s="51"/>
      <c r="CX4591" s="51"/>
      <c r="CY4591" s="51"/>
      <c r="CZ4591" s="51"/>
      <c r="DA4591" s="51"/>
      <c r="DB4591" s="51"/>
      <c r="DC4591" s="51"/>
      <c r="DD4591" s="51"/>
    </row>
    <row r="4592" spans="73:108" ht="15" x14ac:dyDescent="0.25">
      <c r="BU4592" s="91"/>
      <c r="BV4592" s="177">
        <v>2010</v>
      </c>
      <c r="BW4592" s="177">
        <v>12</v>
      </c>
      <c r="BX4592" s="177" t="s">
        <v>269</v>
      </c>
      <c r="BY4592" s="177" t="s">
        <v>262</v>
      </c>
      <c r="BZ4592" s="177" t="s">
        <v>277</v>
      </c>
      <c r="CA4592" s="177">
        <v>3</v>
      </c>
      <c r="CB4592" s="177" t="s">
        <v>389</v>
      </c>
      <c r="CC4592" s="122">
        <v>1246.4100000000001</v>
      </c>
      <c r="CD4592" s="178" t="s">
        <v>3887</v>
      </c>
      <c r="CE4592" s="177" t="s">
        <v>270</v>
      </c>
      <c r="CF4592" s="177" t="s">
        <v>2066</v>
      </c>
      <c r="CG4592" s="83" t="s">
        <v>9</v>
      </c>
      <c r="CH4592" s="57"/>
      <c r="CV4592" s="51"/>
      <c r="CW4592" s="51"/>
      <c r="CX4592" s="51"/>
      <c r="CY4592" s="51"/>
      <c r="CZ4592" s="51"/>
      <c r="DA4592" s="51"/>
      <c r="DB4592" s="51"/>
      <c r="DC4592" s="51"/>
      <c r="DD4592" s="51"/>
    </row>
    <row r="4593" spans="73:108" ht="15" x14ac:dyDescent="0.25">
      <c r="BU4593" s="91"/>
      <c r="BV4593" s="177">
        <v>2010</v>
      </c>
      <c r="BW4593" s="177">
        <v>12</v>
      </c>
      <c r="BX4593" s="177" t="s">
        <v>269</v>
      </c>
      <c r="BY4593" s="177" t="s">
        <v>262</v>
      </c>
      <c r="BZ4593" s="177" t="s">
        <v>277</v>
      </c>
      <c r="CA4593" s="177">
        <v>3</v>
      </c>
      <c r="CB4593" s="177" t="s">
        <v>389</v>
      </c>
      <c r="CC4593" s="122">
        <v>2904.56</v>
      </c>
      <c r="CD4593" s="178" t="s">
        <v>3888</v>
      </c>
      <c r="CE4593" s="177" t="s">
        <v>270</v>
      </c>
      <c r="CF4593" s="177" t="s">
        <v>2064</v>
      </c>
      <c r="CG4593" s="83" t="s">
        <v>9</v>
      </c>
      <c r="CH4593" s="57"/>
      <c r="CV4593" s="51"/>
      <c r="CW4593" s="51"/>
      <c r="CX4593" s="51"/>
      <c r="CY4593" s="51"/>
      <c r="CZ4593" s="51"/>
      <c r="DA4593" s="51"/>
      <c r="DB4593" s="51"/>
      <c r="DC4593" s="51"/>
      <c r="DD4593" s="51"/>
    </row>
    <row r="4594" spans="73:108" ht="15" x14ac:dyDescent="0.25">
      <c r="BU4594" s="91"/>
      <c r="BV4594" s="177">
        <v>2010</v>
      </c>
      <c r="BW4594" s="177">
        <v>12</v>
      </c>
      <c r="BX4594" s="177" t="s">
        <v>269</v>
      </c>
      <c r="BY4594" s="177" t="s">
        <v>262</v>
      </c>
      <c r="BZ4594" s="177" t="s">
        <v>277</v>
      </c>
      <c r="CA4594" s="177">
        <v>7</v>
      </c>
      <c r="CB4594" s="177" t="s">
        <v>264</v>
      </c>
      <c r="CC4594" s="122">
        <v>1555.56</v>
      </c>
      <c r="CD4594" s="178" t="s">
        <v>3894</v>
      </c>
      <c r="CE4594" s="177" t="s">
        <v>270</v>
      </c>
      <c r="CF4594" s="177" t="s">
        <v>2075</v>
      </c>
      <c r="CG4594" s="83" t="s">
        <v>89</v>
      </c>
      <c r="CH4594" s="57"/>
      <c r="CV4594" s="51"/>
      <c r="CW4594" s="51"/>
      <c r="CX4594" s="51"/>
      <c r="CY4594" s="51"/>
      <c r="CZ4594" s="51"/>
      <c r="DA4594" s="51"/>
      <c r="DB4594" s="51"/>
      <c r="DC4594" s="51"/>
      <c r="DD4594" s="51"/>
    </row>
    <row r="4595" spans="73:108" ht="15" x14ac:dyDescent="0.25">
      <c r="BU4595" s="91"/>
      <c r="BV4595" s="177">
        <v>2010</v>
      </c>
      <c r="BW4595" s="177">
        <v>12</v>
      </c>
      <c r="BX4595" s="177" t="s">
        <v>269</v>
      </c>
      <c r="BY4595" s="177" t="s">
        <v>262</v>
      </c>
      <c r="BZ4595" s="177" t="s">
        <v>277</v>
      </c>
      <c r="CA4595" s="177">
        <v>7</v>
      </c>
      <c r="CB4595" s="177" t="s">
        <v>264</v>
      </c>
      <c r="CC4595" s="122">
        <v>6117.82</v>
      </c>
      <c r="CD4595" s="178" t="s">
        <v>3895</v>
      </c>
      <c r="CE4595" s="177" t="s">
        <v>270</v>
      </c>
      <c r="CF4595" s="177" t="s">
        <v>2059</v>
      </c>
      <c r="CG4595" s="83" t="s">
        <v>89</v>
      </c>
      <c r="CH4595" s="57"/>
      <c r="CV4595" s="51"/>
      <c r="CW4595" s="51"/>
      <c r="CX4595" s="51"/>
      <c r="CY4595" s="51"/>
      <c r="CZ4595" s="51"/>
      <c r="DA4595" s="51"/>
      <c r="DB4595" s="51"/>
      <c r="DC4595" s="51"/>
      <c r="DD4595" s="51"/>
    </row>
    <row r="4596" spans="73:108" ht="15" x14ac:dyDescent="0.25">
      <c r="BU4596" s="91"/>
      <c r="BV4596" s="177">
        <v>2010</v>
      </c>
      <c r="BW4596" s="177">
        <v>12</v>
      </c>
      <c r="BX4596" s="177" t="s">
        <v>269</v>
      </c>
      <c r="BY4596" s="177" t="s">
        <v>262</v>
      </c>
      <c r="BZ4596" s="177" t="s">
        <v>277</v>
      </c>
      <c r="CA4596" s="177">
        <v>7</v>
      </c>
      <c r="CB4596" s="177" t="s">
        <v>264</v>
      </c>
      <c r="CC4596" s="122">
        <v>2926.67</v>
      </c>
      <c r="CD4596" s="178" t="s">
        <v>3896</v>
      </c>
      <c r="CE4596" s="177" t="s">
        <v>270</v>
      </c>
      <c r="CF4596" s="177" t="s">
        <v>2059</v>
      </c>
      <c r="CG4596" s="83" t="s">
        <v>89</v>
      </c>
      <c r="CH4596" s="57"/>
      <c r="CV4596" s="51"/>
      <c r="CW4596" s="51"/>
      <c r="CX4596" s="51"/>
      <c r="CY4596" s="51"/>
      <c r="CZ4596" s="51"/>
      <c r="DA4596" s="51"/>
      <c r="DB4596" s="51"/>
      <c r="DC4596" s="51"/>
      <c r="DD4596" s="51"/>
    </row>
    <row r="4597" spans="73:108" ht="15" x14ac:dyDescent="0.25">
      <c r="BU4597" s="91"/>
      <c r="BV4597" s="177">
        <v>2010</v>
      </c>
      <c r="BW4597" s="177">
        <v>12</v>
      </c>
      <c r="BX4597" s="177" t="s">
        <v>269</v>
      </c>
      <c r="BY4597" s="177" t="s">
        <v>262</v>
      </c>
      <c r="BZ4597" s="177" t="s">
        <v>277</v>
      </c>
      <c r="CA4597" s="177">
        <v>7</v>
      </c>
      <c r="CB4597" s="177" t="s">
        <v>264</v>
      </c>
      <c r="CC4597" s="122">
        <v>3405.99</v>
      </c>
      <c r="CD4597" s="178" t="s">
        <v>3897</v>
      </c>
      <c r="CE4597" s="177" t="s">
        <v>270</v>
      </c>
      <c r="CF4597" s="177" t="s">
        <v>2074</v>
      </c>
      <c r="CG4597" s="83" t="s">
        <v>89</v>
      </c>
      <c r="CH4597" s="57"/>
      <c r="CV4597" s="51"/>
      <c r="CW4597" s="51"/>
      <c r="CX4597" s="51"/>
      <c r="CY4597" s="51"/>
      <c r="CZ4597" s="51"/>
      <c r="DA4597" s="51"/>
      <c r="DB4597" s="51"/>
      <c r="DC4597" s="51"/>
      <c r="DD4597" s="51"/>
    </row>
    <row r="4598" spans="73:108" ht="15" x14ac:dyDescent="0.25">
      <c r="BU4598" s="91"/>
      <c r="BV4598" s="177">
        <v>2010</v>
      </c>
      <c r="BW4598" s="177">
        <v>12</v>
      </c>
      <c r="BX4598" s="177" t="s">
        <v>269</v>
      </c>
      <c r="BY4598" s="177" t="s">
        <v>262</v>
      </c>
      <c r="BZ4598" s="177" t="s">
        <v>277</v>
      </c>
      <c r="CA4598" s="177">
        <v>7</v>
      </c>
      <c r="CB4598" s="177" t="s">
        <v>264</v>
      </c>
      <c r="CC4598" s="122">
        <v>4000</v>
      </c>
      <c r="CD4598" s="178" t="s">
        <v>3898</v>
      </c>
      <c r="CE4598" s="177" t="s">
        <v>270</v>
      </c>
      <c r="CF4598" s="177" t="s">
        <v>2076</v>
      </c>
      <c r="CG4598" s="83" t="s">
        <v>89</v>
      </c>
      <c r="CH4598" s="57"/>
      <c r="CV4598" s="51"/>
      <c r="CW4598" s="51"/>
      <c r="CX4598" s="51"/>
      <c r="CY4598" s="51"/>
      <c r="CZ4598" s="51"/>
      <c r="DA4598" s="51"/>
      <c r="DB4598" s="51"/>
      <c r="DC4598" s="51"/>
      <c r="DD4598" s="51"/>
    </row>
    <row r="4599" spans="73:108" ht="15" x14ac:dyDescent="0.25">
      <c r="BU4599" s="91"/>
      <c r="BV4599" s="177">
        <v>2010</v>
      </c>
      <c r="BW4599" s="177">
        <v>12</v>
      </c>
      <c r="BX4599" s="177" t="s">
        <v>269</v>
      </c>
      <c r="BY4599" s="177" t="s">
        <v>262</v>
      </c>
      <c r="BZ4599" s="177" t="s">
        <v>277</v>
      </c>
      <c r="CA4599" s="177">
        <v>7</v>
      </c>
      <c r="CB4599" s="177" t="s">
        <v>264</v>
      </c>
      <c r="CC4599" s="122">
        <v>50</v>
      </c>
      <c r="CD4599" s="178" t="s">
        <v>3899</v>
      </c>
      <c r="CE4599" s="177" t="s">
        <v>270</v>
      </c>
      <c r="CF4599" s="177" t="s">
        <v>2073</v>
      </c>
      <c r="CG4599" s="83" t="s">
        <v>89</v>
      </c>
      <c r="CH4599" s="57"/>
      <c r="CV4599" s="51"/>
      <c r="CW4599" s="51"/>
      <c r="CX4599" s="51"/>
      <c r="CY4599" s="51"/>
      <c r="CZ4599" s="51"/>
      <c r="DA4599" s="51"/>
      <c r="DB4599" s="51"/>
      <c r="DC4599" s="51"/>
      <c r="DD4599" s="51"/>
    </row>
    <row r="4600" spans="73:108" ht="15" x14ac:dyDescent="0.25">
      <c r="BU4600" s="91"/>
      <c r="BV4600" s="177">
        <v>2007</v>
      </c>
      <c r="BW4600" s="177">
        <v>3</v>
      </c>
      <c r="BX4600" s="177" t="s">
        <v>261</v>
      </c>
      <c r="BY4600" s="177" t="s">
        <v>262</v>
      </c>
      <c r="BZ4600" s="177" t="s">
        <v>277</v>
      </c>
      <c r="CA4600" s="177">
        <v>3</v>
      </c>
      <c r="CB4600" s="177" t="s">
        <v>264</v>
      </c>
      <c r="CC4600" s="122">
        <v>10387.719999999999</v>
      </c>
      <c r="CD4600" s="178" t="s">
        <v>2148</v>
      </c>
      <c r="CE4600" s="177" t="s">
        <v>270</v>
      </c>
      <c r="CF4600" s="177" t="s">
        <v>309</v>
      </c>
      <c r="CG4600" s="83" t="s">
        <v>9</v>
      </c>
      <c r="CH4600" s="57"/>
      <c r="CV4600" s="51"/>
      <c r="CW4600" s="51"/>
      <c r="CX4600" s="51"/>
      <c r="CY4600" s="51"/>
      <c r="CZ4600" s="51"/>
      <c r="DA4600" s="51"/>
      <c r="DB4600" s="51"/>
      <c r="DC4600" s="51"/>
      <c r="DD4600" s="51"/>
    </row>
    <row r="4601" spans="73:108" ht="15" x14ac:dyDescent="0.25">
      <c r="BU4601" s="91"/>
      <c r="BV4601" s="177">
        <v>2007</v>
      </c>
      <c r="BW4601" s="177">
        <v>5</v>
      </c>
      <c r="BX4601" s="177" t="s">
        <v>261</v>
      </c>
      <c r="BY4601" s="177" t="s">
        <v>262</v>
      </c>
      <c r="BZ4601" s="177" t="s">
        <v>277</v>
      </c>
      <c r="CA4601" s="177">
        <v>3</v>
      </c>
      <c r="CB4601" s="177" t="s">
        <v>389</v>
      </c>
      <c r="CC4601" s="122">
        <v>2169.42</v>
      </c>
      <c r="CD4601" s="178" t="s">
        <v>2203</v>
      </c>
      <c r="CE4601" s="177" t="s">
        <v>270</v>
      </c>
      <c r="CF4601" s="177" t="s">
        <v>390</v>
      </c>
      <c r="CG4601" s="83" t="s">
        <v>9</v>
      </c>
      <c r="CH4601" s="57"/>
      <c r="CV4601" s="51"/>
      <c r="CW4601" s="51"/>
      <c r="CX4601" s="51"/>
      <c r="CY4601" s="51"/>
      <c r="CZ4601" s="51"/>
      <c r="DA4601" s="51"/>
      <c r="DB4601" s="51"/>
      <c r="DC4601" s="51"/>
      <c r="DD4601" s="51"/>
    </row>
    <row r="4602" spans="73:108" ht="15" x14ac:dyDescent="0.25">
      <c r="BU4602" s="91"/>
      <c r="BV4602" s="177">
        <v>2007</v>
      </c>
      <c r="BW4602" s="177">
        <v>6</v>
      </c>
      <c r="BX4602" s="177" t="s">
        <v>261</v>
      </c>
      <c r="BY4602" s="177" t="s">
        <v>262</v>
      </c>
      <c r="BZ4602" s="177" t="s">
        <v>277</v>
      </c>
      <c r="CA4602" s="177">
        <v>3</v>
      </c>
      <c r="CB4602" s="177" t="s">
        <v>389</v>
      </c>
      <c r="CC4602" s="122">
        <v>3059.08</v>
      </c>
      <c r="CD4602" s="178" t="s">
        <v>2225</v>
      </c>
      <c r="CE4602" s="177" t="s">
        <v>270</v>
      </c>
      <c r="CF4602" s="177" t="s">
        <v>414</v>
      </c>
      <c r="CG4602" s="83" t="s">
        <v>9</v>
      </c>
      <c r="CH4602" s="57"/>
      <c r="CV4602" s="51"/>
      <c r="CW4602" s="51"/>
      <c r="CX4602" s="51"/>
      <c r="CY4602" s="51"/>
      <c r="CZ4602" s="51"/>
      <c r="DA4602" s="51"/>
      <c r="DB4602" s="51"/>
      <c r="DC4602" s="51"/>
      <c r="DD4602" s="51"/>
    </row>
    <row r="4603" spans="73:108" ht="15" x14ac:dyDescent="0.25">
      <c r="BU4603" s="91"/>
      <c r="BV4603" s="177">
        <v>2007</v>
      </c>
      <c r="BW4603" s="177">
        <v>7</v>
      </c>
      <c r="BX4603" s="177" t="s">
        <v>261</v>
      </c>
      <c r="BY4603" s="177" t="s">
        <v>262</v>
      </c>
      <c r="BZ4603" s="177" t="s">
        <v>277</v>
      </c>
      <c r="CA4603" s="177">
        <v>3</v>
      </c>
      <c r="CB4603" s="177" t="s">
        <v>264</v>
      </c>
      <c r="CC4603" s="122">
        <v>3959</v>
      </c>
      <c r="CD4603" s="178" t="s">
        <v>2353</v>
      </c>
      <c r="CE4603" s="177" t="s">
        <v>270</v>
      </c>
      <c r="CF4603" s="177" t="s">
        <v>451</v>
      </c>
      <c r="CG4603" s="83" t="s">
        <v>9</v>
      </c>
      <c r="CH4603" s="57"/>
      <c r="CV4603" s="51"/>
      <c r="CW4603" s="51"/>
      <c r="CX4603" s="51"/>
      <c r="CY4603" s="51"/>
      <c r="CZ4603" s="51"/>
      <c r="DA4603" s="51"/>
      <c r="DB4603" s="51"/>
      <c r="DC4603" s="51"/>
      <c r="DD4603" s="51"/>
    </row>
    <row r="4604" spans="73:108" ht="15" x14ac:dyDescent="0.25">
      <c r="BU4604" s="91"/>
      <c r="BV4604" s="177">
        <v>2007</v>
      </c>
      <c r="BW4604" s="177">
        <v>7</v>
      </c>
      <c r="BX4604" s="177" t="s">
        <v>261</v>
      </c>
      <c r="BY4604" s="177" t="s">
        <v>262</v>
      </c>
      <c r="BZ4604" s="177" t="s">
        <v>277</v>
      </c>
      <c r="CA4604" s="177">
        <v>3</v>
      </c>
      <c r="CB4604" s="177" t="s">
        <v>389</v>
      </c>
      <c r="CC4604" s="122">
        <v>1394.74</v>
      </c>
      <c r="CD4604" s="178" t="s">
        <v>2354</v>
      </c>
      <c r="CE4604" s="177" t="s">
        <v>270</v>
      </c>
      <c r="CF4604" s="177" t="s">
        <v>452</v>
      </c>
      <c r="CG4604" s="83" t="s">
        <v>9</v>
      </c>
      <c r="CH4604" s="57"/>
      <c r="CV4604" s="51"/>
      <c r="CW4604" s="51"/>
      <c r="CX4604" s="51"/>
      <c r="CY4604" s="51"/>
      <c r="CZ4604" s="51"/>
      <c r="DA4604" s="51"/>
      <c r="DB4604" s="51"/>
      <c r="DC4604" s="51"/>
      <c r="DD4604" s="51"/>
    </row>
    <row r="4605" spans="73:108" ht="15" x14ac:dyDescent="0.25">
      <c r="BU4605" s="91"/>
      <c r="BV4605" s="177">
        <v>2007</v>
      </c>
      <c r="BW4605" s="177">
        <v>8</v>
      </c>
      <c r="BX4605" s="177" t="s">
        <v>261</v>
      </c>
      <c r="BY4605" s="177" t="s">
        <v>262</v>
      </c>
      <c r="BZ4605" s="177" t="s">
        <v>277</v>
      </c>
      <c r="CA4605" s="177">
        <v>3</v>
      </c>
      <c r="CB4605" s="177" t="s">
        <v>389</v>
      </c>
      <c r="CC4605" s="122">
        <v>2004.35</v>
      </c>
      <c r="CD4605" s="178" t="s">
        <v>2395</v>
      </c>
      <c r="CE4605" s="177" t="s">
        <v>270</v>
      </c>
      <c r="CF4605" s="177" t="s">
        <v>491</v>
      </c>
      <c r="CG4605" s="83" t="s">
        <v>9</v>
      </c>
      <c r="CH4605" s="57"/>
      <c r="CV4605" s="51"/>
      <c r="CW4605" s="51"/>
      <c r="CX4605" s="51"/>
      <c r="CY4605" s="51"/>
      <c r="CZ4605" s="51"/>
      <c r="DA4605" s="51"/>
      <c r="DB4605" s="51"/>
      <c r="DC4605" s="51"/>
      <c r="DD4605" s="51"/>
    </row>
    <row r="4606" spans="73:108" ht="15" x14ac:dyDescent="0.25">
      <c r="BU4606" s="91"/>
      <c r="BV4606" s="177">
        <v>2007</v>
      </c>
      <c r="BW4606" s="177">
        <v>8</v>
      </c>
      <c r="BX4606" s="177" t="s">
        <v>261</v>
      </c>
      <c r="BY4606" s="177" t="s">
        <v>262</v>
      </c>
      <c r="BZ4606" s="177" t="s">
        <v>277</v>
      </c>
      <c r="CA4606" s="177">
        <v>7</v>
      </c>
      <c r="CB4606" s="177" t="s">
        <v>264</v>
      </c>
      <c r="CC4606" s="122">
        <v>686.19</v>
      </c>
      <c r="CD4606" s="178" t="s">
        <v>2396</v>
      </c>
      <c r="CE4606" s="177" t="s">
        <v>270</v>
      </c>
      <c r="CF4606" s="177" t="s">
        <v>492</v>
      </c>
      <c r="CG4606" s="83" t="s">
        <v>89</v>
      </c>
      <c r="CH4606" s="57"/>
      <c r="CV4606" s="51"/>
      <c r="CW4606" s="51"/>
      <c r="CX4606" s="51"/>
      <c r="CY4606" s="51"/>
      <c r="CZ4606" s="51"/>
      <c r="DA4606" s="51"/>
      <c r="DB4606" s="51"/>
      <c r="DC4606" s="51"/>
      <c r="DD4606" s="51"/>
    </row>
    <row r="4607" spans="73:108" ht="15" x14ac:dyDescent="0.25">
      <c r="BU4607" s="91"/>
      <c r="BV4607" s="177">
        <v>2007</v>
      </c>
      <c r="BW4607" s="177">
        <v>8</v>
      </c>
      <c r="BX4607" s="177" t="s">
        <v>261</v>
      </c>
      <c r="BY4607" s="177" t="s">
        <v>262</v>
      </c>
      <c r="BZ4607" s="177" t="s">
        <v>277</v>
      </c>
      <c r="CA4607" s="177">
        <v>7</v>
      </c>
      <c r="CB4607" s="177" t="s">
        <v>264</v>
      </c>
      <c r="CC4607" s="122">
        <v>723.05</v>
      </c>
      <c r="CD4607" s="178" t="s">
        <v>2397</v>
      </c>
      <c r="CE4607" s="177" t="s">
        <v>270</v>
      </c>
      <c r="CF4607" s="177" t="s">
        <v>496</v>
      </c>
      <c r="CG4607" s="83" t="s">
        <v>89</v>
      </c>
      <c r="CH4607" s="57"/>
      <c r="CV4607" s="51"/>
      <c r="CW4607" s="51"/>
      <c r="CX4607" s="51"/>
      <c r="CY4607" s="51"/>
      <c r="CZ4607" s="51"/>
      <c r="DA4607" s="51"/>
      <c r="DB4607" s="51"/>
      <c r="DC4607" s="51"/>
      <c r="DD4607" s="51"/>
    </row>
    <row r="4608" spans="73:108" ht="15" x14ac:dyDescent="0.25">
      <c r="BU4608" s="91"/>
      <c r="BV4608" s="177">
        <v>2007</v>
      </c>
      <c r="BW4608" s="177">
        <v>8</v>
      </c>
      <c r="BX4608" s="177" t="s">
        <v>261</v>
      </c>
      <c r="BY4608" s="177" t="s">
        <v>262</v>
      </c>
      <c r="BZ4608" s="177" t="s">
        <v>277</v>
      </c>
      <c r="CA4608" s="177">
        <v>7</v>
      </c>
      <c r="CB4608" s="177" t="s">
        <v>264</v>
      </c>
      <c r="CC4608" s="122">
        <v>686.19</v>
      </c>
      <c r="CD4608" s="178" t="s">
        <v>2398</v>
      </c>
      <c r="CE4608" s="177" t="s">
        <v>270</v>
      </c>
      <c r="CF4608" s="177" t="s">
        <v>495</v>
      </c>
      <c r="CG4608" s="83" t="s">
        <v>89</v>
      </c>
      <c r="CH4608" s="57"/>
      <c r="CV4608" s="51"/>
      <c r="CW4608" s="51"/>
      <c r="CX4608" s="51"/>
      <c r="CY4608" s="51"/>
      <c r="CZ4608" s="51"/>
      <c r="DA4608" s="51"/>
      <c r="DB4608" s="51"/>
      <c r="DC4608" s="51"/>
      <c r="DD4608" s="51"/>
    </row>
    <row r="4609" spans="73:108" ht="15" x14ac:dyDescent="0.25">
      <c r="BU4609" s="91"/>
      <c r="BV4609" s="177">
        <v>2007</v>
      </c>
      <c r="BW4609" s="177">
        <v>8</v>
      </c>
      <c r="BX4609" s="177" t="s">
        <v>261</v>
      </c>
      <c r="BY4609" s="177" t="s">
        <v>262</v>
      </c>
      <c r="BZ4609" s="177" t="s">
        <v>277</v>
      </c>
      <c r="CA4609" s="177">
        <v>7</v>
      </c>
      <c r="CB4609" s="177" t="s">
        <v>264</v>
      </c>
      <c r="CC4609" s="122">
        <v>677.68</v>
      </c>
      <c r="CD4609" s="178" t="s">
        <v>2399</v>
      </c>
      <c r="CE4609" s="177" t="s">
        <v>270</v>
      </c>
      <c r="CF4609" s="177" t="s">
        <v>494</v>
      </c>
      <c r="CG4609" s="83" t="s">
        <v>89</v>
      </c>
      <c r="CH4609" s="57"/>
      <c r="CV4609" s="51"/>
      <c r="CW4609" s="51"/>
      <c r="CX4609" s="51"/>
      <c r="CY4609" s="51"/>
      <c r="CZ4609" s="51"/>
      <c r="DA4609" s="51"/>
      <c r="DB4609" s="51"/>
      <c r="DC4609" s="51"/>
      <c r="DD4609" s="51"/>
    </row>
    <row r="4610" spans="73:108" ht="15" x14ac:dyDescent="0.25">
      <c r="BU4610" s="91"/>
      <c r="BV4610" s="177">
        <v>2007</v>
      </c>
      <c r="BW4610" s="177">
        <v>8</v>
      </c>
      <c r="BX4610" s="177" t="s">
        <v>261</v>
      </c>
      <c r="BY4610" s="177" t="s">
        <v>262</v>
      </c>
      <c r="BZ4610" s="177" t="s">
        <v>277</v>
      </c>
      <c r="CA4610" s="177">
        <v>7</v>
      </c>
      <c r="CB4610" s="177" t="s">
        <v>264</v>
      </c>
      <c r="CC4610" s="122">
        <v>727.12</v>
      </c>
      <c r="CD4610" s="178" t="s">
        <v>2400</v>
      </c>
      <c r="CE4610" s="177" t="s">
        <v>270</v>
      </c>
      <c r="CF4610" s="177" t="s">
        <v>493</v>
      </c>
      <c r="CG4610" s="83" t="s">
        <v>89</v>
      </c>
      <c r="CH4610" s="57"/>
      <c r="CV4610" s="51"/>
      <c r="CW4610" s="51"/>
      <c r="CX4610" s="51"/>
      <c r="CY4610" s="51"/>
      <c r="CZ4610" s="51"/>
      <c r="DA4610" s="51"/>
      <c r="DB4610" s="51"/>
      <c r="DC4610" s="51"/>
      <c r="DD4610" s="51"/>
    </row>
    <row r="4611" spans="73:108" ht="15" x14ac:dyDescent="0.25">
      <c r="BU4611" s="91"/>
      <c r="BV4611" s="177">
        <v>2007</v>
      </c>
      <c r="BW4611" s="177">
        <v>8</v>
      </c>
      <c r="BX4611" s="177" t="s">
        <v>261</v>
      </c>
      <c r="BY4611" s="177" t="s">
        <v>262</v>
      </c>
      <c r="BZ4611" s="177" t="s">
        <v>277</v>
      </c>
      <c r="CA4611" s="177">
        <v>7</v>
      </c>
      <c r="CB4611" s="177" t="s">
        <v>264</v>
      </c>
      <c r="CC4611" s="122">
        <v>731.56</v>
      </c>
      <c r="CD4611" s="178" t="s">
        <v>2401</v>
      </c>
      <c r="CE4611" s="177" t="s">
        <v>270</v>
      </c>
      <c r="CF4611" s="177" t="s">
        <v>497</v>
      </c>
      <c r="CG4611" s="83" t="s">
        <v>89</v>
      </c>
      <c r="CH4611" s="57"/>
      <c r="CV4611" s="51"/>
      <c r="CW4611" s="51"/>
      <c r="CX4611" s="51"/>
      <c r="CY4611" s="51"/>
      <c r="CZ4611" s="51"/>
      <c r="DA4611" s="51"/>
      <c r="DB4611" s="51"/>
      <c r="DC4611" s="51"/>
      <c r="DD4611" s="51"/>
    </row>
    <row r="4612" spans="73:108" ht="15" x14ac:dyDescent="0.25">
      <c r="BU4612" s="91"/>
      <c r="BV4612" s="177">
        <v>2007</v>
      </c>
      <c r="BW4612" s="177">
        <v>8</v>
      </c>
      <c r="BX4612" s="177" t="s">
        <v>261</v>
      </c>
      <c r="BY4612" s="177" t="s">
        <v>262</v>
      </c>
      <c r="BZ4612" s="177" t="s">
        <v>277</v>
      </c>
      <c r="CA4612" s="177">
        <v>7</v>
      </c>
      <c r="CB4612" s="177" t="s">
        <v>264</v>
      </c>
      <c r="CC4612" s="122">
        <v>739.64</v>
      </c>
      <c r="CD4612" s="178" t="s">
        <v>2402</v>
      </c>
      <c r="CE4612" s="177" t="s">
        <v>270</v>
      </c>
      <c r="CF4612" s="177" t="s">
        <v>498</v>
      </c>
      <c r="CG4612" s="83" t="s">
        <v>89</v>
      </c>
      <c r="CH4612" s="57"/>
      <c r="CV4612" s="51"/>
      <c r="CW4612" s="51"/>
      <c r="CX4612" s="51"/>
      <c r="CY4612" s="51"/>
      <c r="CZ4612" s="51"/>
      <c r="DA4612" s="51"/>
      <c r="DB4612" s="51"/>
      <c r="DC4612" s="51"/>
      <c r="DD4612" s="51"/>
    </row>
    <row r="4613" spans="73:108" ht="15" x14ac:dyDescent="0.25">
      <c r="BU4613" s="91"/>
      <c r="BV4613" s="177">
        <v>2007</v>
      </c>
      <c r="BW4613" s="177">
        <v>9</v>
      </c>
      <c r="BX4613" s="177" t="s">
        <v>261</v>
      </c>
      <c r="BY4613" s="177" t="s">
        <v>262</v>
      </c>
      <c r="BZ4613" s="177" t="s">
        <v>277</v>
      </c>
      <c r="CA4613" s="177">
        <v>3</v>
      </c>
      <c r="CB4613" s="177" t="s">
        <v>389</v>
      </c>
      <c r="CC4613" s="122">
        <v>1817.98</v>
      </c>
      <c r="CD4613" s="178" t="s">
        <v>2442</v>
      </c>
      <c r="CE4613" s="177" t="s">
        <v>270</v>
      </c>
      <c r="CF4613" s="177" t="s">
        <v>533</v>
      </c>
      <c r="CG4613" s="83" t="s">
        <v>9</v>
      </c>
      <c r="CH4613" s="57"/>
      <c r="CV4613" s="51"/>
      <c r="CW4613" s="51"/>
      <c r="CX4613" s="51"/>
      <c r="CY4613" s="51"/>
      <c r="CZ4613" s="51"/>
      <c r="DA4613" s="51"/>
      <c r="DB4613" s="51"/>
      <c r="DC4613" s="51"/>
      <c r="DD4613" s="51"/>
    </row>
    <row r="4614" spans="73:108" ht="15" x14ac:dyDescent="0.25">
      <c r="BU4614" s="91"/>
      <c r="BV4614" s="177">
        <v>2007</v>
      </c>
      <c r="BW4614" s="177">
        <v>9</v>
      </c>
      <c r="BX4614" s="177" t="s">
        <v>261</v>
      </c>
      <c r="BY4614" s="177" t="s">
        <v>262</v>
      </c>
      <c r="BZ4614" s="177" t="s">
        <v>347</v>
      </c>
      <c r="CA4614" s="177">
        <v>3</v>
      </c>
      <c r="CB4614" s="177" t="s">
        <v>264</v>
      </c>
      <c r="CC4614" s="122">
        <v>6125</v>
      </c>
      <c r="CD4614" s="178" t="s">
        <v>2443</v>
      </c>
      <c r="CE4614" s="177" t="s">
        <v>270</v>
      </c>
      <c r="CF4614" s="177" t="s">
        <v>534</v>
      </c>
      <c r="CG4614" s="83" t="s">
        <v>9</v>
      </c>
      <c r="CH4614" s="57"/>
      <c r="CV4614" s="51"/>
      <c r="CW4614" s="51"/>
      <c r="CX4614" s="51"/>
      <c r="CY4614" s="51"/>
      <c r="CZ4614" s="51"/>
      <c r="DA4614" s="51"/>
      <c r="DB4614" s="51"/>
      <c r="DC4614" s="51"/>
      <c r="DD4614" s="51"/>
    </row>
    <row r="4615" spans="73:108" ht="15" x14ac:dyDescent="0.25">
      <c r="BU4615" s="91"/>
      <c r="BV4615" s="177">
        <v>2007</v>
      </c>
      <c r="BW4615" s="177">
        <v>10</v>
      </c>
      <c r="BX4615" s="177" t="s">
        <v>261</v>
      </c>
      <c r="BY4615" s="177" t="s">
        <v>262</v>
      </c>
      <c r="BZ4615" s="177" t="s">
        <v>277</v>
      </c>
      <c r="CA4615" s="177">
        <v>3</v>
      </c>
      <c r="CB4615" s="177" t="s">
        <v>264</v>
      </c>
      <c r="CC4615" s="122">
        <v>2040.85</v>
      </c>
      <c r="CD4615" s="178" t="s">
        <v>2467</v>
      </c>
      <c r="CE4615" s="177" t="s">
        <v>270</v>
      </c>
      <c r="CF4615" s="177" t="s">
        <v>559</v>
      </c>
      <c r="CG4615" s="83" t="s">
        <v>9</v>
      </c>
      <c r="CH4615" s="57"/>
      <c r="CV4615" s="51"/>
      <c r="CW4615" s="51"/>
      <c r="CX4615" s="51"/>
      <c r="CY4615" s="51"/>
      <c r="CZ4615" s="51"/>
      <c r="DA4615" s="51"/>
      <c r="DB4615" s="51"/>
      <c r="DC4615" s="51"/>
      <c r="DD4615" s="51"/>
    </row>
    <row r="4616" spans="73:108" ht="15" x14ac:dyDescent="0.25">
      <c r="BU4616" s="91"/>
      <c r="BV4616" s="177">
        <v>2007</v>
      </c>
      <c r="BW4616" s="177">
        <v>10</v>
      </c>
      <c r="BX4616" s="177" t="s">
        <v>261</v>
      </c>
      <c r="BY4616" s="177" t="s">
        <v>262</v>
      </c>
      <c r="BZ4616" s="177" t="s">
        <v>277</v>
      </c>
      <c r="CA4616" s="177">
        <v>3</v>
      </c>
      <c r="CB4616" s="177" t="s">
        <v>264</v>
      </c>
      <c r="CC4616" s="122">
        <v>900</v>
      </c>
      <c r="CD4616" s="178" t="s">
        <v>2468</v>
      </c>
      <c r="CE4616" s="177" t="s">
        <v>270</v>
      </c>
      <c r="CF4616" s="177" t="s">
        <v>560</v>
      </c>
      <c r="CG4616" s="83" t="s">
        <v>9</v>
      </c>
      <c r="CH4616" s="57"/>
      <c r="CV4616" s="51"/>
      <c r="CW4616" s="51"/>
      <c r="CX4616" s="51"/>
      <c r="CY4616" s="51"/>
      <c r="CZ4616" s="51"/>
      <c r="DA4616" s="51"/>
      <c r="DB4616" s="51"/>
      <c r="DC4616" s="51"/>
      <c r="DD4616" s="51"/>
    </row>
    <row r="4617" spans="73:108" ht="15" x14ac:dyDescent="0.25">
      <c r="BU4617" s="91"/>
      <c r="BV4617" s="177">
        <v>2007</v>
      </c>
      <c r="BW4617" s="177">
        <v>10</v>
      </c>
      <c r="BX4617" s="177" t="s">
        <v>261</v>
      </c>
      <c r="BY4617" s="177" t="s">
        <v>262</v>
      </c>
      <c r="BZ4617" s="177" t="s">
        <v>277</v>
      </c>
      <c r="CA4617" s="177">
        <v>3</v>
      </c>
      <c r="CB4617" s="177" t="s">
        <v>473</v>
      </c>
      <c r="CC4617" s="122">
        <v>1257.25</v>
      </c>
      <c r="CD4617" s="178" t="s">
        <v>2469</v>
      </c>
      <c r="CE4617" s="177" t="s">
        <v>270</v>
      </c>
      <c r="CF4617" s="177" t="s">
        <v>562</v>
      </c>
      <c r="CG4617" s="83" t="s">
        <v>9</v>
      </c>
      <c r="CH4617" s="57"/>
      <c r="CV4617" s="51"/>
      <c r="CW4617" s="51"/>
      <c r="CX4617" s="51"/>
      <c r="CY4617" s="51"/>
      <c r="CZ4617" s="51"/>
      <c r="DA4617" s="51"/>
      <c r="DB4617" s="51"/>
      <c r="DC4617" s="51"/>
      <c r="DD4617" s="51"/>
    </row>
    <row r="4618" spans="73:108" ht="15" x14ac:dyDescent="0.25">
      <c r="BU4618" s="91"/>
      <c r="BV4618" s="177">
        <v>2007</v>
      </c>
      <c r="BW4618" s="177">
        <v>10</v>
      </c>
      <c r="BX4618" s="177" t="s">
        <v>261</v>
      </c>
      <c r="BY4618" s="177" t="s">
        <v>262</v>
      </c>
      <c r="BZ4618" s="177" t="s">
        <v>277</v>
      </c>
      <c r="CA4618" s="177">
        <v>3</v>
      </c>
      <c r="CB4618" s="177" t="s">
        <v>473</v>
      </c>
      <c r="CC4618" s="122">
        <v>221.28</v>
      </c>
      <c r="CD4618" s="178" t="s">
        <v>2470</v>
      </c>
      <c r="CE4618" s="177" t="s">
        <v>270</v>
      </c>
      <c r="CF4618" s="177" t="s">
        <v>561</v>
      </c>
      <c r="CG4618" s="83" t="s">
        <v>9</v>
      </c>
      <c r="CH4618" s="57"/>
      <c r="CV4618" s="51"/>
      <c r="CW4618" s="51"/>
      <c r="CX4618" s="51"/>
      <c r="CY4618" s="51"/>
      <c r="CZ4618" s="51"/>
      <c r="DA4618" s="51"/>
      <c r="DB4618" s="51"/>
      <c r="DC4618" s="51"/>
      <c r="DD4618" s="51"/>
    </row>
    <row r="4619" spans="73:108" ht="15" x14ac:dyDescent="0.25">
      <c r="BU4619" s="91"/>
      <c r="BV4619" s="177">
        <v>2007</v>
      </c>
      <c r="BW4619" s="177">
        <v>10</v>
      </c>
      <c r="BX4619" s="177" t="s">
        <v>261</v>
      </c>
      <c r="BY4619" s="177" t="s">
        <v>262</v>
      </c>
      <c r="BZ4619" s="177" t="s">
        <v>277</v>
      </c>
      <c r="CA4619" s="177">
        <v>3</v>
      </c>
      <c r="CB4619" s="177" t="s">
        <v>473</v>
      </c>
      <c r="CC4619" s="122">
        <v>1257.25</v>
      </c>
      <c r="CD4619" s="178" t="s">
        <v>2471</v>
      </c>
      <c r="CE4619" s="177" t="s">
        <v>270</v>
      </c>
      <c r="CF4619" s="177" t="s">
        <v>563</v>
      </c>
      <c r="CG4619" s="83" t="s">
        <v>9</v>
      </c>
      <c r="CH4619" s="57"/>
      <c r="CV4619" s="51"/>
      <c r="CW4619" s="51"/>
      <c r="CX4619" s="51"/>
      <c r="CY4619" s="51"/>
      <c r="CZ4619" s="51"/>
      <c r="DA4619" s="51"/>
      <c r="DB4619" s="51"/>
      <c r="DC4619" s="51"/>
      <c r="DD4619" s="51"/>
    </row>
    <row r="4620" spans="73:108" ht="15" x14ac:dyDescent="0.25">
      <c r="BU4620" s="91"/>
      <c r="BV4620" s="177">
        <v>2007</v>
      </c>
      <c r="BW4620" s="177">
        <v>10</v>
      </c>
      <c r="BX4620" s="177" t="s">
        <v>261</v>
      </c>
      <c r="BY4620" s="177" t="s">
        <v>262</v>
      </c>
      <c r="BZ4620" s="177" t="s">
        <v>277</v>
      </c>
      <c r="CA4620" s="177">
        <v>3</v>
      </c>
      <c r="CB4620" s="177" t="s">
        <v>389</v>
      </c>
      <c r="CC4620" s="122">
        <v>1278.69</v>
      </c>
      <c r="CD4620" s="178" t="s">
        <v>2472</v>
      </c>
      <c r="CE4620" s="177" t="s">
        <v>270</v>
      </c>
      <c r="CF4620" s="177" t="s">
        <v>564</v>
      </c>
      <c r="CG4620" s="83" t="s">
        <v>9</v>
      </c>
      <c r="CH4620" s="57"/>
      <c r="CV4620" s="51"/>
      <c r="CW4620" s="51"/>
      <c r="CX4620" s="51"/>
      <c r="CY4620" s="51"/>
      <c r="CZ4620" s="51"/>
      <c r="DA4620" s="51"/>
      <c r="DB4620" s="51"/>
      <c r="DC4620" s="51"/>
      <c r="DD4620" s="51"/>
    </row>
    <row r="4621" spans="73:108" ht="15" x14ac:dyDescent="0.25">
      <c r="BU4621" s="91"/>
      <c r="BV4621" s="177">
        <v>2007</v>
      </c>
      <c r="BW4621" s="177">
        <v>11</v>
      </c>
      <c r="BX4621" s="177" t="s">
        <v>261</v>
      </c>
      <c r="BY4621" s="177" t="s">
        <v>262</v>
      </c>
      <c r="BZ4621" s="177" t="s">
        <v>277</v>
      </c>
      <c r="CA4621" s="177">
        <v>3</v>
      </c>
      <c r="CB4621" s="177" t="s">
        <v>389</v>
      </c>
      <c r="CC4621" s="122">
        <v>2160.02</v>
      </c>
      <c r="CD4621" s="178" t="s">
        <v>2490</v>
      </c>
      <c r="CE4621" s="177" t="s">
        <v>270</v>
      </c>
      <c r="CF4621" s="177" t="s">
        <v>586</v>
      </c>
      <c r="CG4621" s="83" t="s">
        <v>9</v>
      </c>
      <c r="CH4621" s="57"/>
      <c r="CV4621" s="51"/>
      <c r="CW4621" s="51"/>
      <c r="CX4621" s="51"/>
      <c r="CY4621" s="51"/>
      <c r="CZ4621" s="51"/>
      <c r="DA4621" s="51"/>
      <c r="DB4621" s="51"/>
      <c r="DC4621" s="51"/>
      <c r="DD4621" s="51"/>
    </row>
    <row r="4622" spans="73:108" ht="15" x14ac:dyDescent="0.25">
      <c r="BU4622" s="91"/>
      <c r="BV4622" s="177">
        <v>2007</v>
      </c>
      <c r="BW4622" s="177">
        <v>11</v>
      </c>
      <c r="BX4622" s="177" t="s">
        <v>261</v>
      </c>
      <c r="BY4622" s="177" t="s">
        <v>262</v>
      </c>
      <c r="BZ4622" s="177" t="s">
        <v>277</v>
      </c>
      <c r="CA4622" s="177">
        <v>7</v>
      </c>
      <c r="CB4622" s="177" t="s">
        <v>264</v>
      </c>
      <c r="CC4622" s="122">
        <v>327.17</v>
      </c>
      <c r="CD4622" s="178" t="s">
        <v>2491</v>
      </c>
      <c r="CE4622" s="177" t="s">
        <v>270</v>
      </c>
      <c r="CF4622" s="177" t="s">
        <v>590</v>
      </c>
      <c r="CG4622" s="83" t="s">
        <v>89</v>
      </c>
      <c r="CH4622" s="57"/>
      <c r="CV4622" s="51"/>
      <c r="CW4622" s="51"/>
      <c r="CX4622" s="51"/>
      <c r="CY4622" s="51"/>
      <c r="CZ4622" s="51"/>
      <c r="DA4622" s="51"/>
      <c r="DB4622" s="51"/>
      <c r="DC4622" s="51"/>
      <c r="DD4622" s="51"/>
    </row>
    <row r="4623" spans="73:108" ht="15" x14ac:dyDescent="0.25">
      <c r="BU4623" s="91"/>
      <c r="BV4623" s="177">
        <v>2007</v>
      </c>
      <c r="BW4623" s="177">
        <v>11</v>
      </c>
      <c r="BX4623" s="177" t="s">
        <v>261</v>
      </c>
      <c r="BY4623" s="177" t="s">
        <v>262</v>
      </c>
      <c r="BZ4623" s="177" t="s">
        <v>277</v>
      </c>
      <c r="CA4623" s="177">
        <v>7</v>
      </c>
      <c r="CB4623" s="177" t="s">
        <v>264</v>
      </c>
      <c r="CC4623" s="122">
        <v>1141.7</v>
      </c>
      <c r="CD4623" s="178" t="s">
        <v>2492</v>
      </c>
      <c r="CE4623" s="177" t="s">
        <v>270</v>
      </c>
      <c r="CF4623" s="177" t="s">
        <v>591</v>
      </c>
      <c r="CG4623" s="83" t="s">
        <v>89</v>
      </c>
      <c r="CH4623" s="57"/>
      <c r="CV4623" s="51"/>
      <c r="CW4623" s="51"/>
      <c r="CX4623" s="51"/>
      <c r="CY4623" s="51"/>
      <c r="CZ4623" s="51"/>
      <c r="DA4623" s="51"/>
      <c r="DB4623" s="51"/>
      <c r="DC4623" s="51"/>
      <c r="DD4623" s="51"/>
    </row>
    <row r="4624" spans="73:108" ht="15" x14ac:dyDescent="0.25">
      <c r="BU4624" s="91"/>
      <c r="BV4624" s="177">
        <v>2007</v>
      </c>
      <c r="BW4624" s="177">
        <v>11</v>
      </c>
      <c r="BX4624" s="177" t="s">
        <v>261</v>
      </c>
      <c r="BY4624" s="177" t="s">
        <v>262</v>
      </c>
      <c r="BZ4624" s="177" t="s">
        <v>277</v>
      </c>
      <c r="CA4624" s="177">
        <v>7</v>
      </c>
      <c r="CB4624" s="177" t="s">
        <v>264</v>
      </c>
      <c r="CC4624" s="122">
        <v>294.98</v>
      </c>
      <c r="CD4624" s="178" t="s">
        <v>2493</v>
      </c>
      <c r="CE4624" s="177" t="s">
        <v>270</v>
      </c>
      <c r="CF4624" s="177" t="s">
        <v>589</v>
      </c>
      <c r="CG4624" s="83" t="s">
        <v>89</v>
      </c>
      <c r="CH4624" s="57"/>
      <c r="CV4624" s="51"/>
      <c r="CW4624" s="51"/>
      <c r="CX4624" s="51"/>
      <c r="CY4624" s="51"/>
      <c r="CZ4624" s="51"/>
      <c r="DA4624" s="51"/>
      <c r="DB4624" s="51"/>
      <c r="DC4624" s="51"/>
      <c r="DD4624" s="51"/>
    </row>
    <row r="4625" spans="73:108" ht="15" x14ac:dyDescent="0.25">
      <c r="BU4625" s="91"/>
      <c r="BV4625" s="177">
        <v>2007</v>
      </c>
      <c r="BW4625" s="177">
        <v>11</v>
      </c>
      <c r="BX4625" s="177" t="s">
        <v>261</v>
      </c>
      <c r="BY4625" s="177" t="s">
        <v>262</v>
      </c>
      <c r="BZ4625" s="177" t="s">
        <v>277</v>
      </c>
      <c r="CA4625" s="177">
        <v>7</v>
      </c>
      <c r="CB4625" s="177" t="s">
        <v>264</v>
      </c>
      <c r="CC4625" s="122">
        <v>738.5</v>
      </c>
      <c r="CD4625" s="178" t="s">
        <v>2494</v>
      </c>
      <c r="CE4625" s="177" t="s">
        <v>270</v>
      </c>
      <c r="CF4625" s="177" t="s">
        <v>588</v>
      </c>
      <c r="CG4625" s="83" t="s">
        <v>89</v>
      </c>
      <c r="CH4625" s="57"/>
      <c r="CV4625" s="51"/>
      <c r="CW4625" s="51"/>
      <c r="CX4625" s="51"/>
      <c r="CY4625" s="51"/>
      <c r="CZ4625" s="51"/>
      <c r="DA4625" s="51"/>
      <c r="DB4625" s="51"/>
      <c r="DC4625" s="51"/>
      <c r="DD4625" s="51"/>
    </row>
    <row r="4626" spans="73:108" ht="15" x14ac:dyDescent="0.25">
      <c r="BU4626" s="91"/>
      <c r="BV4626" s="177">
        <v>2007</v>
      </c>
      <c r="BW4626" s="177">
        <v>11</v>
      </c>
      <c r="BX4626" s="177" t="s">
        <v>261</v>
      </c>
      <c r="BY4626" s="177" t="s">
        <v>262</v>
      </c>
      <c r="BZ4626" s="177" t="s">
        <v>277</v>
      </c>
      <c r="CA4626" s="177">
        <v>7</v>
      </c>
      <c r="CB4626" s="177" t="s">
        <v>264</v>
      </c>
      <c r="CC4626" s="122">
        <v>469.73</v>
      </c>
      <c r="CD4626" s="178" t="s">
        <v>2495</v>
      </c>
      <c r="CE4626" s="177" t="s">
        <v>270</v>
      </c>
      <c r="CF4626" s="177" t="s">
        <v>587</v>
      </c>
      <c r="CG4626" s="83" t="s">
        <v>89</v>
      </c>
      <c r="CH4626" s="57"/>
      <c r="CV4626" s="51"/>
      <c r="CW4626" s="51"/>
      <c r="CX4626" s="51"/>
      <c r="CY4626" s="51"/>
      <c r="CZ4626" s="51"/>
      <c r="DA4626" s="51"/>
      <c r="DB4626" s="51"/>
      <c r="DC4626" s="51"/>
      <c r="DD4626" s="51"/>
    </row>
    <row r="4627" spans="73:108" ht="15" x14ac:dyDescent="0.25">
      <c r="BU4627" s="91"/>
      <c r="BV4627" s="177">
        <v>2007</v>
      </c>
      <c r="BW4627" s="177">
        <v>12</v>
      </c>
      <c r="BX4627" s="177" t="s">
        <v>261</v>
      </c>
      <c r="BY4627" s="177" t="s">
        <v>262</v>
      </c>
      <c r="BZ4627" s="177" t="s">
        <v>277</v>
      </c>
      <c r="CA4627" s="177">
        <v>3</v>
      </c>
      <c r="CB4627" s="177" t="s">
        <v>389</v>
      </c>
      <c r="CC4627" s="122">
        <v>3693.95</v>
      </c>
      <c r="CD4627" s="178" t="s">
        <v>2542</v>
      </c>
      <c r="CE4627" s="177" t="s">
        <v>270</v>
      </c>
      <c r="CF4627" s="177" t="s">
        <v>645</v>
      </c>
      <c r="CG4627" s="83" t="s">
        <v>9</v>
      </c>
      <c r="CH4627" s="57"/>
      <c r="CV4627" s="51"/>
      <c r="CW4627" s="51"/>
      <c r="CX4627" s="51"/>
      <c r="CY4627" s="51"/>
      <c r="CZ4627" s="51"/>
      <c r="DA4627" s="51"/>
      <c r="DB4627" s="51"/>
      <c r="DC4627" s="51"/>
      <c r="DD4627" s="51"/>
    </row>
    <row r="4628" spans="73:108" ht="15" x14ac:dyDescent="0.25">
      <c r="BU4628" s="91"/>
      <c r="BV4628" s="177">
        <v>2007</v>
      </c>
      <c r="BW4628" s="177">
        <v>12</v>
      </c>
      <c r="BX4628" s="177" t="s">
        <v>261</v>
      </c>
      <c r="BY4628" s="177" t="s">
        <v>262</v>
      </c>
      <c r="BZ4628" s="177" t="s">
        <v>277</v>
      </c>
      <c r="CA4628" s="177">
        <v>7</v>
      </c>
      <c r="CB4628" s="177" t="s">
        <v>264</v>
      </c>
      <c r="CC4628" s="122">
        <v>236.76</v>
      </c>
      <c r="CD4628" s="178" t="s">
        <v>2543</v>
      </c>
      <c r="CE4628" s="177" t="s">
        <v>270</v>
      </c>
      <c r="CF4628" s="177" t="s">
        <v>647</v>
      </c>
      <c r="CG4628" s="83" t="s">
        <v>89</v>
      </c>
      <c r="CH4628" s="57"/>
      <c r="CV4628" s="51"/>
      <c r="CW4628" s="51"/>
      <c r="CX4628" s="51"/>
      <c r="CY4628" s="51"/>
      <c r="CZ4628" s="51"/>
      <c r="DA4628" s="51"/>
      <c r="DB4628" s="51"/>
      <c r="DC4628" s="51"/>
      <c r="DD4628" s="51"/>
    </row>
    <row r="4629" spans="73:108" ht="15" x14ac:dyDescent="0.25">
      <c r="BU4629" s="91"/>
      <c r="BV4629" s="177">
        <v>2007</v>
      </c>
      <c r="BW4629" s="177">
        <v>12</v>
      </c>
      <c r="BX4629" s="177" t="s">
        <v>261</v>
      </c>
      <c r="BY4629" s="177" t="s">
        <v>262</v>
      </c>
      <c r="BZ4629" s="177" t="s">
        <v>277</v>
      </c>
      <c r="CA4629" s="177">
        <v>7</v>
      </c>
      <c r="CB4629" s="177" t="s">
        <v>264</v>
      </c>
      <c r="CC4629" s="122">
        <v>432.44</v>
      </c>
      <c r="CD4629" s="178" t="s">
        <v>2544</v>
      </c>
      <c r="CE4629" s="177" t="s">
        <v>270</v>
      </c>
      <c r="CF4629" s="177" t="s">
        <v>646</v>
      </c>
      <c r="CG4629" s="83" t="s">
        <v>89</v>
      </c>
      <c r="CH4629" s="57"/>
      <c r="CV4629" s="51"/>
      <c r="CW4629" s="51"/>
      <c r="CX4629" s="51"/>
      <c r="CY4629" s="51"/>
      <c r="CZ4629" s="51"/>
      <c r="DA4629" s="51"/>
      <c r="DB4629" s="51"/>
      <c r="DC4629" s="51"/>
      <c r="DD4629" s="51"/>
    </row>
    <row r="4630" spans="73:108" ht="15" x14ac:dyDescent="0.25">
      <c r="BU4630" s="91"/>
      <c r="BV4630" s="177">
        <v>2008</v>
      </c>
      <c r="BW4630" s="177">
        <v>1</v>
      </c>
      <c r="BX4630" s="177" t="s">
        <v>261</v>
      </c>
      <c r="BY4630" s="177" t="s">
        <v>262</v>
      </c>
      <c r="BZ4630" s="177" t="s">
        <v>277</v>
      </c>
      <c r="CA4630" s="177">
        <v>3</v>
      </c>
      <c r="CB4630" s="177" t="s">
        <v>264</v>
      </c>
      <c r="CC4630" s="122">
        <v>1206.96</v>
      </c>
      <c r="CD4630" s="178" t="s">
        <v>2589</v>
      </c>
      <c r="CE4630" s="177" t="s">
        <v>270</v>
      </c>
      <c r="CF4630" s="177" t="s">
        <v>695</v>
      </c>
      <c r="CG4630" s="83" t="s">
        <v>9</v>
      </c>
      <c r="CH4630" s="57"/>
      <c r="CV4630" s="51"/>
      <c r="CW4630" s="51"/>
      <c r="CX4630" s="51"/>
      <c r="CY4630" s="51"/>
      <c r="CZ4630" s="51"/>
      <c r="DA4630" s="51"/>
      <c r="DB4630" s="51"/>
      <c r="DC4630" s="51"/>
      <c r="DD4630" s="51"/>
    </row>
    <row r="4631" spans="73:108" ht="15" x14ac:dyDescent="0.25">
      <c r="BU4631" s="91"/>
      <c r="BV4631" s="177">
        <v>2008</v>
      </c>
      <c r="BW4631" s="177">
        <v>1</v>
      </c>
      <c r="BX4631" s="177" t="s">
        <v>261</v>
      </c>
      <c r="BY4631" s="177" t="s">
        <v>262</v>
      </c>
      <c r="BZ4631" s="177" t="s">
        <v>277</v>
      </c>
      <c r="CA4631" s="177">
        <v>3</v>
      </c>
      <c r="CB4631" s="177" t="s">
        <v>264</v>
      </c>
      <c r="CC4631" s="122">
        <v>2185</v>
      </c>
      <c r="CD4631" s="178" t="s">
        <v>2590</v>
      </c>
      <c r="CE4631" s="177" t="s">
        <v>270</v>
      </c>
      <c r="CF4631" s="177" t="s">
        <v>696</v>
      </c>
      <c r="CG4631" s="83" t="s">
        <v>9</v>
      </c>
      <c r="CH4631" s="57"/>
      <c r="CV4631" s="51"/>
      <c r="CW4631" s="51"/>
      <c r="CX4631" s="51"/>
      <c r="CY4631" s="51"/>
      <c r="CZ4631" s="51"/>
      <c r="DA4631" s="51"/>
      <c r="DB4631" s="51"/>
      <c r="DC4631" s="51"/>
      <c r="DD4631" s="51"/>
    </row>
    <row r="4632" spans="73:108" ht="15" x14ac:dyDescent="0.25">
      <c r="BU4632" s="91"/>
      <c r="BV4632" s="177">
        <v>2008</v>
      </c>
      <c r="BW4632" s="177">
        <v>1</v>
      </c>
      <c r="BX4632" s="177" t="s">
        <v>261</v>
      </c>
      <c r="BY4632" s="177" t="s">
        <v>262</v>
      </c>
      <c r="BZ4632" s="177" t="s">
        <v>277</v>
      </c>
      <c r="CA4632" s="177">
        <v>3</v>
      </c>
      <c r="CB4632" s="177" t="s">
        <v>389</v>
      </c>
      <c r="CC4632" s="122">
        <v>4756.1099999999997</v>
      </c>
      <c r="CD4632" s="178" t="s">
        <v>2591</v>
      </c>
      <c r="CE4632" s="177" t="s">
        <v>270</v>
      </c>
      <c r="CF4632" s="177" t="s">
        <v>697</v>
      </c>
      <c r="CG4632" s="83" t="s">
        <v>9</v>
      </c>
      <c r="CH4632" s="57"/>
      <c r="CV4632" s="51"/>
      <c r="CW4632" s="51"/>
      <c r="CX4632" s="51"/>
      <c r="CY4632" s="51"/>
      <c r="CZ4632" s="51"/>
      <c r="DA4632" s="51"/>
      <c r="DB4632" s="51"/>
      <c r="DC4632" s="51"/>
      <c r="DD4632" s="51"/>
    </row>
    <row r="4633" spans="73:108" ht="15" x14ac:dyDescent="0.25">
      <c r="BU4633" s="91"/>
      <c r="BV4633" s="177">
        <v>2008</v>
      </c>
      <c r="BW4633" s="177">
        <v>3</v>
      </c>
      <c r="BX4633" s="177" t="s">
        <v>261</v>
      </c>
      <c r="BY4633" s="177" t="s">
        <v>262</v>
      </c>
      <c r="BZ4633" s="177" t="s">
        <v>277</v>
      </c>
      <c r="CA4633" s="177">
        <v>7</v>
      </c>
      <c r="CB4633" s="177" t="s">
        <v>264</v>
      </c>
      <c r="CC4633" s="122">
        <v>244.57</v>
      </c>
      <c r="CD4633" s="178" t="s">
        <v>2645</v>
      </c>
      <c r="CE4633" s="177" t="s">
        <v>270</v>
      </c>
      <c r="CF4633" s="177" t="s">
        <v>751</v>
      </c>
      <c r="CG4633" s="83" t="s">
        <v>89</v>
      </c>
      <c r="CH4633" s="57"/>
      <c r="CV4633" s="51"/>
      <c r="CW4633" s="51"/>
      <c r="CX4633" s="51"/>
      <c r="CY4633" s="51"/>
      <c r="CZ4633" s="51"/>
      <c r="DA4633" s="51"/>
      <c r="DB4633" s="51"/>
      <c r="DC4633" s="51"/>
      <c r="DD4633" s="51"/>
    </row>
    <row r="4634" spans="73:108" ht="15" x14ac:dyDescent="0.25">
      <c r="BU4634" s="91"/>
      <c r="BV4634" s="177">
        <v>2008</v>
      </c>
      <c r="BW4634" s="177">
        <v>3</v>
      </c>
      <c r="BX4634" s="177" t="s">
        <v>261</v>
      </c>
      <c r="BY4634" s="177" t="s">
        <v>262</v>
      </c>
      <c r="BZ4634" s="177" t="s">
        <v>277</v>
      </c>
      <c r="CA4634" s="177">
        <v>7</v>
      </c>
      <c r="CB4634" s="177" t="s">
        <v>264</v>
      </c>
      <c r="CC4634" s="122">
        <v>406.34</v>
      </c>
      <c r="CD4634" s="178" t="s">
        <v>2646</v>
      </c>
      <c r="CE4634" s="177" t="s">
        <v>270</v>
      </c>
      <c r="CF4634" s="177" t="s">
        <v>752</v>
      </c>
      <c r="CG4634" s="83" t="s">
        <v>89</v>
      </c>
      <c r="CH4634" s="57"/>
      <c r="CV4634" s="51"/>
      <c r="CW4634" s="51"/>
      <c r="CX4634" s="51"/>
      <c r="CY4634" s="51"/>
      <c r="CZ4634" s="51"/>
      <c r="DA4634" s="51"/>
      <c r="DB4634" s="51"/>
      <c r="DC4634" s="51"/>
      <c r="DD4634" s="51"/>
    </row>
    <row r="4635" spans="73:108" ht="15" x14ac:dyDescent="0.25">
      <c r="BU4635" s="91"/>
      <c r="BV4635" s="177">
        <v>2008</v>
      </c>
      <c r="BW4635" s="177">
        <v>3</v>
      </c>
      <c r="BX4635" s="177" t="s">
        <v>261</v>
      </c>
      <c r="BY4635" s="177" t="s">
        <v>262</v>
      </c>
      <c r="BZ4635" s="177" t="s">
        <v>277</v>
      </c>
      <c r="CA4635" s="177">
        <v>7</v>
      </c>
      <c r="CB4635" s="177" t="s">
        <v>264</v>
      </c>
      <c r="CC4635" s="122">
        <v>296.7</v>
      </c>
      <c r="CD4635" s="178" t="s">
        <v>2647</v>
      </c>
      <c r="CE4635" s="177" t="s">
        <v>270</v>
      </c>
      <c r="CF4635" s="177" t="s">
        <v>750</v>
      </c>
      <c r="CG4635" s="83" t="s">
        <v>89</v>
      </c>
      <c r="CH4635" s="57"/>
      <c r="CV4635" s="51"/>
      <c r="CW4635" s="51"/>
      <c r="CX4635" s="51"/>
      <c r="CY4635" s="51"/>
      <c r="CZ4635" s="51"/>
      <c r="DA4635" s="51"/>
      <c r="DB4635" s="51"/>
      <c r="DC4635" s="51"/>
      <c r="DD4635" s="51"/>
    </row>
    <row r="4636" spans="73:108" ht="15" x14ac:dyDescent="0.25">
      <c r="BU4636" s="91"/>
      <c r="BV4636" s="177">
        <v>2008</v>
      </c>
      <c r="BW4636" s="177">
        <v>7</v>
      </c>
      <c r="BX4636" s="177" t="s">
        <v>261</v>
      </c>
      <c r="BY4636" s="177" t="s">
        <v>262</v>
      </c>
      <c r="BZ4636" s="177" t="s">
        <v>277</v>
      </c>
      <c r="CA4636" s="177">
        <v>3</v>
      </c>
      <c r="CB4636" s="177" t="s">
        <v>264</v>
      </c>
      <c r="CC4636" s="122">
        <v>6879.67</v>
      </c>
      <c r="CD4636" s="178" t="s">
        <v>2815</v>
      </c>
      <c r="CE4636" s="177" t="s">
        <v>270</v>
      </c>
      <c r="CF4636" s="177" t="s">
        <v>952</v>
      </c>
      <c r="CG4636" s="83" t="s">
        <v>9</v>
      </c>
      <c r="CH4636" s="57"/>
      <c r="CV4636" s="51"/>
      <c r="CW4636" s="51"/>
      <c r="CX4636" s="51"/>
      <c r="CY4636" s="51"/>
      <c r="CZ4636" s="51"/>
      <c r="DA4636" s="51"/>
      <c r="DB4636" s="51"/>
      <c r="DC4636" s="51"/>
      <c r="DD4636" s="51"/>
    </row>
    <row r="4637" spans="73:108" ht="15" x14ac:dyDescent="0.25">
      <c r="BU4637" s="91"/>
      <c r="BV4637" s="177">
        <v>2008</v>
      </c>
      <c r="BW4637" s="177">
        <v>8</v>
      </c>
      <c r="BX4637" s="177" t="s">
        <v>261</v>
      </c>
      <c r="BY4637" s="177" t="s">
        <v>262</v>
      </c>
      <c r="BZ4637" s="177" t="s">
        <v>277</v>
      </c>
      <c r="CA4637" s="177">
        <v>3</v>
      </c>
      <c r="CB4637" s="177" t="s">
        <v>264</v>
      </c>
      <c r="CC4637" s="122">
        <v>4465.75</v>
      </c>
      <c r="CD4637" s="178" t="s">
        <v>2858</v>
      </c>
      <c r="CE4637" s="177" t="s">
        <v>270</v>
      </c>
      <c r="CF4637" s="177" t="s">
        <v>1002</v>
      </c>
      <c r="CG4637" s="83" t="s">
        <v>9</v>
      </c>
      <c r="CH4637" s="57"/>
      <c r="CV4637" s="51"/>
      <c r="CW4637" s="51"/>
      <c r="CX4637" s="51"/>
      <c r="CY4637" s="51"/>
      <c r="CZ4637" s="51"/>
      <c r="DA4637" s="51"/>
      <c r="DB4637" s="51"/>
      <c r="DC4637" s="51"/>
      <c r="DD4637" s="51"/>
    </row>
    <row r="4638" spans="73:108" ht="15" x14ac:dyDescent="0.25">
      <c r="BU4638" s="91"/>
      <c r="BV4638" s="177">
        <v>2008</v>
      </c>
      <c r="BW4638" s="177">
        <v>12</v>
      </c>
      <c r="BX4638" s="177" t="s">
        <v>261</v>
      </c>
      <c r="BY4638" s="177" t="s">
        <v>262</v>
      </c>
      <c r="BZ4638" s="177" t="s">
        <v>277</v>
      </c>
      <c r="CA4638" s="177">
        <v>30</v>
      </c>
      <c r="CB4638" s="177" t="s">
        <v>264</v>
      </c>
      <c r="CC4638" s="122">
        <v>1451.8</v>
      </c>
      <c r="CD4638" s="178" t="s">
        <v>204</v>
      </c>
      <c r="CE4638" s="177" t="s">
        <v>270</v>
      </c>
      <c r="CF4638" s="177" t="s">
        <v>1174</v>
      </c>
      <c r="CG4638" s="83" t="s">
        <v>9</v>
      </c>
      <c r="CH4638" s="57"/>
      <c r="CV4638" s="51"/>
      <c r="CW4638" s="51"/>
      <c r="CX4638" s="51"/>
      <c r="CY4638" s="51"/>
      <c r="CZ4638" s="51"/>
      <c r="DA4638" s="51"/>
      <c r="DB4638" s="51"/>
      <c r="DC4638" s="51"/>
      <c r="DD4638" s="51"/>
    </row>
    <row r="4639" spans="73:108" ht="15" x14ac:dyDescent="0.25">
      <c r="BU4639" s="91"/>
      <c r="BV4639" s="177">
        <v>2009</v>
      </c>
      <c r="BW4639" s="177">
        <v>1</v>
      </c>
      <c r="BX4639" s="177" t="s">
        <v>261</v>
      </c>
      <c r="BY4639" s="177" t="s">
        <v>262</v>
      </c>
      <c r="BZ4639" s="177" t="s">
        <v>277</v>
      </c>
      <c r="CA4639" s="177">
        <v>30</v>
      </c>
      <c r="CB4639" s="177" t="s">
        <v>264</v>
      </c>
      <c r="CC4639" s="122">
        <v>1281</v>
      </c>
      <c r="CD4639" s="178" t="s">
        <v>204</v>
      </c>
      <c r="CE4639" s="177" t="s">
        <v>270</v>
      </c>
      <c r="CF4639" s="177" t="s">
        <v>1219</v>
      </c>
      <c r="CG4639" s="83" t="s">
        <v>9</v>
      </c>
      <c r="CH4639" s="57"/>
      <c r="CV4639" s="51"/>
      <c r="CW4639" s="51"/>
      <c r="CX4639" s="51"/>
      <c r="CY4639" s="51"/>
      <c r="CZ4639" s="51"/>
      <c r="DA4639" s="51"/>
      <c r="DB4639" s="51"/>
      <c r="DC4639" s="51"/>
      <c r="DD4639" s="51"/>
    </row>
    <row r="4640" spans="73:108" ht="15" x14ac:dyDescent="0.25">
      <c r="BU4640" s="91"/>
      <c r="BV4640" s="177">
        <v>2009</v>
      </c>
      <c r="BW4640" s="177">
        <v>1</v>
      </c>
      <c r="BX4640" s="177" t="s">
        <v>261</v>
      </c>
      <c r="BY4640" s="177" t="s">
        <v>262</v>
      </c>
      <c r="BZ4640" s="177" t="s">
        <v>277</v>
      </c>
      <c r="CA4640" s="177">
        <v>30</v>
      </c>
      <c r="CB4640" s="177" t="s">
        <v>264</v>
      </c>
      <c r="CC4640" s="122">
        <v>854</v>
      </c>
      <c r="CD4640" s="178" t="s">
        <v>204</v>
      </c>
      <c r="CE4640" s="177" t="s">
        <v>270</v>
      </c>
      <c r="CF4640" s="177" t="s">
        <v>1220</v>
      </c>
      <c r="CG4640" s="83" t="s">
        <v>9</v>
      </c>
      <c r="CH4640" s="57"/>
      <c r="CV4640" s="51"/>
      <c r="CW4640" s="51"/>
      <c r="CX4640" s="51"/>
      <c r="CY4640" s="51"/>
      <c r="CZ4640" s="51"/>
      <c r="DA4640" s="51"/>
      <c r="DB4640" s="51"/>
      <c r="DC4640" s="51"/>
      <c r="DD4640" s="51"/>
    </row>
    <row r="4641" spans="73:108" ht="15" x14ac:dyDescent="0.25">
      <c r="BU4641" s="91"/>
      <c r="BV4641" s="177">
        <v>2009</v>
      </c>
      <c r="BW4641" s="177">
        <v>1</v>
      </c>
      <c r="BX4641" s="177" t="s">
        <v>261</v>
      </c>
      <c r="BY4641" s="177" t="s">
        <v>262</v>
      </c>
      <c r="BZ4641" s="177" t="s">
        <v>277</v>
      </c>
      <c r="CA4641" s="177">
        <v>30</v>
      </c>
      <c r="CB4641" s="177" t="s">
        <v>264</v>
      </c>
      <c r="CC4641" s="122">
        <v>1708</v>
      </c>
      <c r="CD4641" s="178" t="s">
        <v>204</v>
      </c>
      <c r="CE4641" s="177" t="s">
        <v>270</v>
      </c>
      <c r="CF4641" s="177" t="s">
        <v>1221</v>
      </c>
      <c r="CG4641" s="83" t="s">
        <v>9</v>
      </c>
      <c r="CH4641" s="57"/>
      <c r="CV4641" s="51"/>
      <c r="CW4641" s="51"/>
      <c r="CX4641" s="51"/>
      <c r="CY4641" s="51"/>
      <c r="CZ4641" s="51"/>
      <c r="DA4641" s="51"/>
      <c r="DB4641" s="51"/>
      <c r="DC4641" s="51"/>
      <c r="DD4641" s="51"/>
    </row>
    <row r="4642" spans="73:108" ht="15" x14ac:dyDescent="0.25">
      <c r="BU4642" s="91"/>
      <c r="BV4642" s="177">
        <v>2009</v>
      </c>
      <c r="BW4642" s="177">
        <v>2</v>
      </c>
      <c r="BX4642" s="177" t="s">
        <v>261</v>
      </c>
      <c r="BY4642" s="177" t="s">
        <v>262</v>
      </c>
      <c r="BZ4642" s="177" t="s">
        <v>277</v>
      </c>
      <c r="CA4642" s="177">
        <v>3</v>
      </c>
      <c r="CB4642" s="177" t="s">
        <v>264</v>
      </c>
      <c r="CC4642" s="122">
        <v>321</v>
      </c>
      <c r="CD4642" s="178" t="s">
        <v>3097</v>
      </c>
      <c r="CE4642" s="177" t="s">
        <v>270</v>
      </c>
      <c r="CF4642" s="177" t="s">
        <v>1252</v>
      </c>
      <c r="CG4642" s="83" t="s">
        <v>9</v>
      </c>
      <c r="CH4642" s="57"/>
      <c r="CV4642" s="51"/>
      <c r="CW4642" s="51"/>
      <c r="CX4642" s="51"/>
      <c r="CY4642" s="51"/>
      <c r="CZ4642" s="51"/>
      <c r="DA4642" s="51"/>
      <c r="DB4642" s="51"/>
      <c r="DC4642" s="51"/>
      <c r="DD4642" s="51"/>
    </row>
    <row r="4643" spans="73:108" ht="15" x14ac:dyDescent="0.25">
      <c r="BU4643" s="91"/>
      <c r="BV4643" s="177">
        <v>2009</v>
      </c>
      <c r="BW4643" s="177">
        <v>12</v>
      </c>
      <c r="BX4643" s="177" t="s">
        <v>261</v>
      </c>
      <c r="BY4643" s="177" t="s">
        <v>262</v>
      </c>
      <c r="BZ4643" s="177" t="s">
        <v>277</v>
      </c>
      <c r="CA4643" s="177">
        <v>7</v>
      </c>
      <c r="CB4643" s="177" t="s">
        <v>264</v>
      </c>
      <c r="CC4643" s="122">
        <v>1340.78</v>
      </c>
      <c r="CD4643" s="178" t="s">
        <v>3342</v>
      </c>
      <c r="CE4643" s="177" t="s">
        <v>270</v>
      </c>
      <c r="CF4643" s="177" t="s">
        <v>1522</v>
      </c>
      <c r="CG4643" s="83" t="s">
        <v>89</v>
      </c>
      <c r="CH4643" s="57"/>
      <c r="CV4643" s="51"/>
      <c r="CW4643" s="51"/>
      <c r="CX4643" s="51"/>
      <c r="CY4643" s="51"/>
      <c r="CZ4643" s="51"/>
      <c r="DA4643" s="51"/>
      <c r="DB4643" s="51"/>
      <c r="DC4643" s="51"/>
      <c r="DD4643" s="51"/>
    </row>
    <row r="4644" spans="73:108" ht="15" x14ac:dyDescent="0.25">
      <c r="BU4644" s="91"/>
      <c r="BV4644" s="177">
        <v>2010</v>
      </c>
      <c r="BW4644" s="177">
        <v>6</v>
      </c>
      <c r="BX4644" s="177" t="s">
        <v>261</v>
      </c>
      <c r="BY4644" s="177" t="s">
        <v>262</v>
      </c>
      <c r="BZ4644" s="177" t="s">
        <v>277</v>
      </c>
      <c r="CA4644" s="177">
        <v>7</v>
      </c>
      <c r="CB4644" s="177" t="s">
        <v>264</v>
      </c>
      <c r="CC4644" s="122">
        <v>5766</v>
      </c>
      <c r="CD4644" s="178" t="s">
        <v>3517</v>
      </c>
      <c r="CE4644" s="177" t="s">
        <v>270</v>
      </c>
      <c r="CF4644" s="177" t="s">
        <v>1694</v>
      </c>
      <c r="CG4644" s="83" t="s">
        <v>89</v>
      </c>
      <c r="CH4644" s="57"/>
      <c r="CV4644" s="51"/>
      <c r="CW4644" s="51"/>
      <c r="CX4644" s="51"/>
      <c r="CY4644" s="51"/>
      <c r="CZ4644" s="51"/>
      <c r="DA4644" s="51"/>
      <c r="DB4644" s="51"/>
      <c r="DC4644" s="51"/>
      <c r="DD4644" s="51"/>
    </row>
    <row r="4645" spans="73:108" ht="15" x14ac:dyDescent="0.25">
      <c r="BU4645" s="91"/>
      <c r="BV4645" s="177">
        <v>2010</v>
      </c>
      <c r="BW4645" s="177">
        <v>7</v>
      </c>
      <c r="BX4645" s="177" t="s">
        <v>261</v>
      </c>
      <c r="BY4645" s="177" t="s">
        <v>262</v>
      </c>
      <c r="BZ4645" s="177" t="s">
        <v>277</v>
      </c>
      <c r="CA4645" s="177">
        <v>3</v>
      </c>
      <c r="CB4645" s="177" t="s">
        <v>264</v>
      </c>
      <c r="CC4645" s="122">
        <v>28457.77</v>
      </c>
      <c r="CD4645" s="178" t="s">
        <v>3569</v>
      </c>
      <c r="CE4645" s="177" t="s">
        <v>270</v>
      </c>
      <c r="CF4645" s="177" t="s">
        <v>1743</v>
      </c>
      <c r="CG4645" s="83" t="s">
        <v>9</v>
      </c>
      <c r="CH4645" s="57"/>
      <c r="CV4645" s="51"/>
      <c r="CW4645" s="51"/>
      <c r="CX4645" s="51"/>
      <c r="CY4645" s="51"/>
      <c r="CZ4645" s="51"/>
      <c r="DA4645" s="51"/>
      <c r="DB4645" s="51"/>
      <c r="DC4645" s="51"/>
      <c r="DD4645" s="51"/>
    </row>
    <row r="4646" spans="73:108" ht="15" x14ac:dyDescent="0.25">
      <c r="BU4646" s="91"/>
      <c r="BV4646" s="177">
        <v>2010</v>
      </c>
      <c r="BW4646" s="177">
        <v>7</v>
      </c>
      <c r="BX4646" s="177" t="s">
        <v>261</v>
      </c>
      <c r="BY4646" s="177" t="s">
        <v>262</v>
      </c>
      <c r="BZ4646" s="177" t="s">
        <v>277</v>
      </c>
      <c r="CA4646" s="177">
        <v>7</v>
      </c>
      <c r="CB4646" s="177" t="s">
        <v>264</v>
      </c>
      <c r="CC4646" s="122">
        <v>5296.5</v>
      </c>
      <c r="CD4646" s="178" t="s">
        <v>3570</v>
      </c>
      <c r="CE4646" s="177" t="s">
        <v>270</v>
      </c>
      <c r="CF4646" s="177" t="s">
        <v>1744</v>
      </c>
      <c r="CG4646" s="83" t="s">
        <v>89</v>
      </c>
      <c r="CH4646" s="57"/>
      <c r="CV4646" s="51"/>
      <c r="CW4646" s="51"/>
      <c r="CX4646" s="51"/>
      <c r="CY4646" s="51"/>
      <c r="CZ4646" s="51"/>
      <c r="DA4646" s="51"/>
      <c r="DB4646" s="51"/>
      <c r="DC4646" s="51"/>
      <c r="DD4646" s="51"/>
    </row>
    <row r="4647" spans="73:108" ht="15" x14ac:dyDescent="0.25">
      <c r="BU4647" s="91"/>
      <c r="BV4647" s="177">
        <v>2010</v>
      </c>
      <c r="BW4647" s="177">
        <v>8</v>
      </c>
      <c r="BX4647" s="177" t="s">
        <v>261</v>
      </c>
      <c r="BY4647" s="177" t="s">
        <v>262</v>
      </c>
      <c r="BZ4647" s="177" t="s">
        <v>277</v>
      </c>
      <c r="CA4647" s="177">
        <v>7</v>
      </c>
      <c r="CB4647" s="177" t="s">
        <v>264</v>
      </c>
      <c r="CC4647" s="122">
        <v>13.25</v>
      </c>
      <c r="CD4647" s="178" t="s">
        <v>3624</v>
      </c>
      <c r="CE4647" s="177" t="s">
        <v>270</v>
      </c>
      <c r="CF4647" s="177" t="s">
        <v>1796</v>
      </c>
      <c r="CG4647" s="83" t="s">
        <v>89</v>
      </c>
      <c r="CH4647" s="57"/>
      <c r="CV4647" s="51"/>
      <c r="CW4647" s="51"/>
      <c r="CX4647" s="51"/>
      <c r="CY4647" s="51"/>
      <c r="CZ4647" s="51"/>
      <c r="DA4647" s="51"/>
      <c r="DB4647" s="51"/>
      <c r="DC4647" s="51"/>
      <c r="DD4647" s="51"/>
    </row>
    <row r="4648" spans="73:108" ht="15" x14ac:dyDescent="0.25">
      <c r="BU4648" s="91"/>
      <c r="BV4648" s="177">
        <v>2010</v>
      </c>
      <c r="BW4648" s="177">
        <v>8</v>
      </c>
      <c r="BX4648" s="177" t="s">
        <v>261</v>
      </c>
      <c r="BY4648" s="177" t="s">
        <v>262</v>
      </c>
      <c r="BZ4648" s="177" t="s">
        <v>277</v>
      </c>
      <c r="CA4648" s="177">
        <v>7</v>
      </c>
      <c r="CB4648" s="177" t="s">
        <v>264</v>
      </c>
      <c r="CC4648" s="122">
        <v>1687.28</v>
      </c>
      <c r="CD4648" s="178" t="s">
        <v>3625</v>
      </c>
      <c r="CE4648" s="177" t="s">
        <v>270</v>
      </c>
      <c r="CF4648" s="177" t="s">
        <v>1795</v>
      </c>
      <c r="CG4648" s="83" t="s">
        <v>89</v>
      </c>
      <c r="CH4648" s="57"/>
      <c r="CV4648" s="51"/>
      <c r="CW4648" s="51"/>
      <c r="CX4648" s="51"/>
      <c r="CY4648" s="51"/>
      <c r="CZ4648" s="51"/>
      <c r="DA4648" s="51"/>
      <c r="DB4648" s="51"/>
      <c r="DC4648" s="51"/>
      <c r="DD4648" s="51"/>
    </row>
    <row r="4649" spans="73:108" ht="15" x14ac:dyDescent="0.25">
      <c r="BU4649" s="91"/>
      <c r="BV4649" s="177">
        <v>2010</v>
      </c>
      <c r="BW4649" s="177">
        <v>8</v>
      </c>
      <c r="BX4649" s="177" t="s">
        <v>261</v>
      </c>
      <c r="BY4649" s="177" t="s">
        <v>262</v>
      </c>
      <c r="BZ4649" s="177" t="s">
        <v>277</v>
      </c>
      <c r="CA4649" s="177">
        <v>7</v>
      </c>
      <c r="CB4649" s="177" t="s">
        <v>264</v>
      </c>
      <c r="CC4649" s="122">
        <v>405.33</v>
      </c>
      <c r="CD4649" s="178" t="s">
        <v>3626</v>
      </c>
      <c r="CE4649" s="177" t="s">
        <v>270</v>
      </c>
      <c r="CF4649" s="177" t="s">
        <v>1794</v>
      </c>
      <c r="CG4649" s="83" t="s">
        <v>89</v>
      </c>
      <c r="CH4649" s="57"/>
      <c r="CV4649" s="51"/>
      <c r="CW4649" s="51"/>
      <c r="CX4649" s="51"/>
      <c r="CY4649" s="51"/>
      <c r="CZ4649" s="51"/>
      <c r="DA4649" s="51"/>
      <c r="DB4649" s="51"/>
      <c r="DC4649" s="51"/>
      <c r="DD4649" s="51"/>
    </row>
    <row r="4650" spans="73:108" ht="15" x14ac:dyDescent="0.25">
      <c r="BU4650" s="91"/>
      <c r="BV4650" s="177">
        <v>2010</v>
      </c>
      <c r="BW4650" s="177">
        <v>9</v>
      </c>
      <c r="BX4650" s="177" t="s">
        <v>261</v>
      </c>
      <c r="BY4650" s="177" t="s">
        <v>262</v>
      </c>
      <c r="BZ4650" s="177" t="s">
        <v>277</v>
      </c>
      <c r="CA4650" s="177">
        <v>3</v>
      </c>
      <c r="CB4650" s="177" t="s">
        <v>264</v>
      </c>
      <c r="CC4650" s="122">
        <v>2327.38</v>
      </c>
      <c r="CD4650" s="178" t="s">
        <v>3701</v>
      </c>
      <c r="CE4650" s="177" t="s">
        <v>270</v>
      </c>
      <c r="CF4650" s="177" t="s">
        <v>1872</v>
      </c>
      <c r="CG4650" s="83" t="s">
        <v>9</v>
      </c>
      <c r="CH4650" s="57"/>
      <c r="CV4650" s="51"/>
      <c r="CW4650" s="51"/>
      <c r="CX4650" s="51"/>
      <c r="CY4650" s="51"/>
      <c r="CZ4650" s="51"/>
      <c r="DA4650" s="51"/>
      <c r="DB4650" s="51"/>
      <c r="DC4650" s="51"/>
      <c r="DD4650" s="51"/>
    </row>
    <row r="4651" spans="73:108" ht="15" x14ac:dyDescent="0.25">
      <c r="BU4651" s="91"/>
      <c r="BV4651" s="177">
        <v>2010</v>
      </c>
      <c r="BW4651" s="177">
        <v>9</v>
      </c>
      <c r="BX4651" s="177" t="s">
        <v>261</v>
      </c>
      <c r="BY4651" s="177" t="s">
        <v>262</v>
      </c>
      <c r="BZ4651" s="177" t="s">
        <v>277</v>
      </c>
      <c r="CA4651" s="177">
        <v>3</v>
      </c>
      <c r="CB4651" s="177" t="s">
        <v>264</v>
      </c>
      <c r="CC4651" s="122">
        <v>5947.74</v>
      </c>
      <c r="CD4651" s="178" t="s">
        <v>3702</v>
      </c>
      <c r="CE4651" s="177" t="s">
        <v>270</v>
      </c>
      <c r="CF4651" s="177" t="s">
        <v>1873</v>
      </c>
      <c r="CG4651" s="83" t="s">
        <v>9</v>
      </c>
      <c r="CH4651" s="57"/>
      <c r="CV4651" s="51"/>
      <c r="CW4651" s="51"/>
      <c r="CX4651" s="51"/>
      <c r="CY4651" s="51"/>
      <c r="CZ4651" s="51"/>
      <c r="DA4651" s="51"/>
      <c r="DB4651" s="51"/>
      <c r="DC4651" s="51"/>
      <c r="DD4651" s="51"/>
    </row>
    <row r="4652" spans="73:108" ht="15" x14ac:dyDescent="0.25">
      <c r="BU4652" s="91"/>
      <c r="BV4652" s="177">
        <v>2010</v>
      </c>
      <c r="BW4652" s="177">
        <v>9</v>
      </c>
      <c r="BX4652" s="177" t="s">
        <v>261</v>
      </c>
      <c r="BY4652" s="177" t="s">
        <v>262</v>
      </c>
      <c r="BZ4652" s="177" t="s">
        <v>277</v>
      </c>
      <c r="CA4652" s="177">
        <v>7</v>
      </c>
      <c r="CB4652" s="177" t="s">
        <v>264</v>
      </c>
      <c r="CC4652" s="122">
        <v>30396.62</v>
      </c>
      <c r="CD4652" s="178" t="s">
        <v>3703</v>
      </c>
      <c r="CE4652" s="177" t="s">
        <v>270</v>
      </c>
      <c r="CF4652" s="177" t="s">
        <v>1878</v>
      </c>
      <c r="CG4652" s="83" t="s">
        <v>89</v>
      </c>
      <c r="CH4652" s="57"/>
      <c r="CV4652" s="51"/>
      <c r="CW4652" s="51"/>
      <c r="CX4652" s="51"/>
      <c r="CY4652" s="51"/>
      <c r="CZ4652" s="51"/>
      <c r="DA4652" s="51"/>
      <c r="DB4652" s="51"/>
      <c r="DC4652" s="51"/>
      <c r="DD4652" s="51"/>
    </row>
    <row r="4653" spans="73:108" ht="15" x14ac:dyDescent="0.25">
      <c r="BU4653" s="91"/>
      <c r="BV4653" s="177">
        <v>2010</v>
      </c>
      <c r="BW4653" s="177">
        <v>9</v>
      </c>
      <c r="BX4653" s="177" t="s">
        <v>261</v>
      </c>
      <c r="BY4653" s="177" t="s">
        <v>262</v>
      </c>
      <c r="BZ4653" s="177" t="s">
        <v>277</v>
      </c>
      <c r="CA4653" s="177">
        <v>7</v>
      </c>
      <c r="CB4653" s="177" t="s">
        <v>264</v>
      </c>
      <c r="CC4653" s="122">
        <v>199.07</v>
      </c>
      <c r="CD4653" s="178" t="s">
        <v>3704</v>
      </c>
      <c r="CE4653" s="177" t="s">
        <v>270</v>
      </c>
      <c r="CF4653" s="177" t="s">
        <v>1874</v>
      </c>
      <c r="CG4653" s="83" t="s">
        <v>89</v>
      </c>
      <c r="CH4653" s="57"/>
      <c r="CV4653" s="51"/>
      <c r="CW4653" s="51"/>
      <c r="CX4653" s="51"/>
      <c r="CY4653" s="51"/>
      <c r="CZ4653" s="51"/>
      <c r="DA4653" s="51"/>
      <c r="DB4653" s="51"/>
      <c r="DC4653" s="51"/>
      <c r="DD4653" s="51"/>
    </row>
    <row r="4654" spans="73:108" ht="15" x14ac:dyDescent="0.25">
      <c r="BU4654" s="91"/>
      <c r="BV4654" s="177">
        <v>2010</v>
      </c>
      <c r="BW4654" s="177">
        <v>9</v>
      </c>
      <c r="BX4654" s="177" t="s">
        <v>261</v>
      </c>
      <c r="BY4654" s="177" t="s">
        <v>262</v>
      </c>
      <c r="BZ4654" s="177" t="s">
        <v>277</v>
      </c>
      <c r="CA4654" s="177">
        <v>7</v>
      </c>
      <c r="CB4654" s="177" t="s">
        <v>264</v>
      </c>
      <c r="CC4654" s="122">
        <v>123.11</v>
      </c>
      <c r="CD4654" s="178" t="s">
        <v>3705</v>
      </c>
      <c r="CE4654" s="177" t="s">
        <v>270</v>
      </c>
      <c r="CF4654" s="177" t="s">
        <v>1875</v>
      </c>
      <c r="CG4654" s="83" t="s">
        <v>89</v>
      </c>
      <c r="CH4654" s="57"/>
      <c r="CV4654" s="51"/>
      <c r="CW4654" s="51"/>
      <c r="CX4654" s="51"/>
      <c r="CY4654" s="51"/>
      <c r="CZ4654" s="51"/>
      <c r="DA4654" s="51"/>
      <c r="DB4654" s="51"/>
      <c r="DC4654" s="51"/>
      <c r="DD4654" s="51"/>
    </row>
    <row r="4655" spans="73:108" ht="15" x14ac:dyDescent="0.25">
      <c r="BU4655" s="91"/>
      <c r="BV4655" s="177">
        <v>2010</v>
      </c>
      <c r="BW4655" s="177">
        <v>9</v>
      </c>
      <c r="BX4655" s="177" t="s">
        <v>261</v>
      </c>
      <c r="BY4655" s="177" t="s">
        <v>262</v>
      </c>
      <c r="BZ4655" s="177" t="s">
        <v>277</v>
      </c>
      <c r="CA4655" s="177">
        <v>7</v>
      </c>
      <c r="CB4655" s="177" t="s">
        <v>264</v>
      </c>
      <c r="CC4655" s="122">
        <v>413.11</v>
      </c>
      <c r="CD4655" s="178" t="s">
        <v>3706</v>
      </c>
      <c r="CE4655" s="177" t="s">
        <v>270</v>
      </c>
      <c r="CF4655" s="177" t="s">
        <v>1877</v>
      </c>
      <c r="CG4655" s="83" t="s">
        <v>89</v>
      </c>
      <c r="CH4655" s="57"/>
      <c r="CV4655" s="51"/>
      <c r="CW4655" s="51"/>
      <c r="CX4655" s="51"/>
      <c r="CY4655" s="51"/>
      <c r="CZ4655" s="51"/>
      <c r="DA4655" s="51"/>
      <c r="DB4655" s="51"/>
      <c r="DC4655" s="51"/>
      <c r="DD4655" s="51"/>
    </row>
    <row r="4656" spans="73:108" ht="15" x14ac:dyDescent="0.25">
      <c r="BU4656" s="91"/>
      <c r="BV4656" s="177">
        <v>2010</v>
      </c>
      <c r="BW4656" s="177">
        <v>9</v>
      </c>
      <c r="BX4656" s="177" t="s">
        <v>261</v>
      </c>
      <c r="BY4656" s="177" t="s">
        <v>262</v>
      </c>
      <c r="BZ4656" s="177" t="s">
        <v>277</v>
      </c>
      <c r="CA4656" s="177">
        <v>7</v>
      </c>
      <c r="CB4656" s="177" t="s">
        <v>264</v>
      </c>
      <c r="CC4656" s="122">
        <v>58.21</v>
      </c>
      <c r="CD4656" s="178" t="s">
        <v>3707</v>
      </c>
      <c r="CE4656" s="177" t="s">
        <v>270</v>
      </c>
      <c r="CF4656" s="177" t="s">
        <v>1876</v>
      </c>
      <c r="CG4656" s="83" t="s">
        <v>89</v>
      </c>
      <c r="CH4656" s="57"/>
      <c r="CV4656" s="51"/>
      <c r="CW4656" s="51"/>
      <c r="CX4656" s="51"/>
      <c r="CY4656" s="51"/>
      <c r="CZ4656" s="51"/>
      <c r="DA4656" s="51"/>
      <c r="DB4656" s="51"/>
      <c r="DC4656" s="51"/>
      <c r="DD4656" s="51"/>
    </row>
    <row r="4657" spans="73:108" ht="15" x14ac:dyDescent="0.25">
      <c r="BU4657" s="91"/>
      <c r="BV4657" s="177">
        <v>2010</v>
      </c>
      <c r="BW4657" s="177">
        <v>9</v>
      </c>
      <c r="BX4657" s="177" t="s">
        <v>261</v>
      </c>
      <c r="BY4657" s="177" t="s">
        <v>262</v>
      </c>
      <c r="BZ4657" s="177" t="s">
        <v>277</v>
      </c>
      <c r="CA4657" s="177">
        <v>7</v>
      </c>
      <c r="CB4657" s="177" t="s">
        <v>264</v>
      </c>
      <c r="CC4657" s="122">
        <v>419.29</v>
      </c>
      <c r="CD4657" s="178" t="s">
        <v>3708</v>
      </c>
      <c r="CE4657" s="177" t="s">
        <v>270</v>
      </c>
      <c r="CF4657" s="177" t="s">
        <v>1879</v>
      </c>
      <c r="CG4657" s="83" t="s">
        <v>89</v>
      </c>
      <c r="CH4657" s="57"/>
      <c r="CV4657" s="51"/>
      <c r="CW4657" s="51"/>
      <c r="CX4657" s="51"/>
      <c r="CY4657" s="51"/>
      <c r="CZ4657" s="51"/>
      <c r="DA4657" s="51"/>
      <c r="DB4657" s="51"/>
      <c r="DC4657" s="51"/>
      <c r="DD4657" s="51"/>
    </row>
    <row r="4658" spans="73:108" ht="15" x14ac:dyDescent="0.25">
      <c r="BU4658" s="91"/>
      <c r="BV4658" s="177">
        <v>2010</v>
      </c>
      <c r="BW4658" s="177">
        <v>10</v>
      </c>
      <c r="BX4658" s="177" t="s">
        <v>261</v>
      </c>
      <c r="BY4658" s="177" t="s">
        <v>262</v>
      </c>
      <c r="BZ4658" s="177" t="s">
        <v>277</v>
      </c>
      <c r="CA4658" s="177">
        <v>3</v>
      </c>
      <c r="CB4658" s="177" t="s">
        <v>264</v>
      </c>
      <c r="CC4658" s="122">
        <v>31.22</v>
      </c>
      <c r="CD4658" s="178" t="s">
        <v>3774</v>
      </c>
      <c r="CE4658" s="177" t="s">
        <v>270</v>
      </c>
      <c r="CF4658" s="177" t="s">
        <v>1953</v>
      </c>
      <c r="CG4658" s="83" t="s">
        <v>9</v>
      </c>
      <c r="CH4658" s="57"/>
      <c r="CV4658" s="51"/>
      <c r="CW4658" s="51"/>
      <c r="CX4658" s="51"/>
      <c r="CY4658" s="51"/>
      <c r="CZ4658" s="51"/>
      <c r="DA4658" s="51"/>
      <c r="DB4658" s="51"/>
      <c r="DC4658" s="51"/>
      <c r="DD4658" s="51"/>
    </row>
    <row r="4659" spans="73:108" ht="15" x14ac:dyDescent="0.25">
      <c r="BU4659" s="91"/>
      <c r="BV4659" s="177">
        <v>2010</v>
      </c>
      <c r="BW4659" s="177">
        <v>10</v>
      </c>
      <c r="BX4659" s="177" t="s">
        <v>261</v>
      </c>
      <c r="BY4659" s="177" t="s">
        <v>262</v>
      </c>
      <c r="BZ4659" s="177" t="s">
        <v>277</v>
      </c>
      <c r="CA4659" s="177">
        <v>3</v>
      </c>
      <c r="CB4659" s="177" t="s">
        <v>264</v>
      </c>
      <c r="CC4659" s="122">
        <v>5689.15</v>
      </c>
      <c r="CD4659" s="178" t="s">
        <v>3775</v>
      </c>
      <c r="CE4659" s="177" t="s">
        <v>270</v>
      </c>
      <c r="CF4659" s="177" t="s">
        <v>1954</v>
      </c>
      <c r="CG4659" s="83" t="s">
        <v>9</v>
      </c>
      <c r="CH4659" s="57"/>
      <c r="CV4659" s="51"/>
      <c r="CW4659" s="51"/>
      <c r="CX4659" s="51"/>
      <c r="CY4659" s="51"/>
      <c r="CZ4659" s="51"/>
      <c r="DA4659" s="51"/>
      <c r="DB4659" s="51"/>
      <c r="DC4659" s="51"/>
      <c r="DD4659" s="51"/>
    </row>
    <row r="4660" spans="73:108" ht="15" x14ac:dyDescent="0.25">
      <c r="BU4660" s="91"/>
      <c r="BV4660" s="177">
        <v>2010</v>
      </c>
      <c r="BW4660" s="177">
        <v>10</v>
      </c>
      <c r="BX4660" s="177" t="s">
        <v>261</v>
      </c>
      <c r="BY4660" s="177" t="s">
        <v>262</v>
      </c>
      <c r="BZ4660" s="177" t="s">
        <v>277</v>
      </c>
      <c r="CA4660" s="177">
        <v>7</v>
      </c>
      <c r="CB4660" s="177" t="s">
        <v>264</v>
      </c>
      <c r="CC4660" s="122">
        <v>19.98</v>
      </c>
      <c r="CD4660" s="178" t="s">
        <v>3776</v>
      </c>
      <c r="CE4660" s="177" t="s">
        <v>270</v>
      </c>
      <c r="CF4660" s="177" t="s">
        <v>1958</v>
      </c>
      <c r="CG4660" s="83" t="s">
        <v>89</v>
      </c>
      <c r="CH4660" s="57"/>
      <c r="CV4660" s="51"/>
      <c r="CW4660" s="51"/>
      <c r="CX4660" s="51"/>
      <c r="CY4660" s="51"/>
      <c r="CZ4660" s="51"/>
      <c r="DA4660" s="51"/>
      <c r="DB4660" s="51"/>
      <c r="DC4660" s="51"/>
      <c r="DD4660" s="51"/>
    </row>
    <row r="4661" spans="73:108" ht="15" x14ac:dyDescent="0.25">
      <c r="BU4661" s="91"/>
      <c r="BV4661" s="177">
        <v>2010</v>
      </c>
      <c r="BW4661" s="177">
        <v>10</v>
      </c>
      <c r="BX4661" s="177" t="s">
        <v>261</v>
      </c>
      <c r="BY4661" s="177" t="s">
        <v>262</v>
      </c>
      <c r="BZ4661" s="177" t="s">
        <v>277</v>
      </c>
      <c r="CA4661" s="177">
        <v>7</v>
      </c>
      <c r="CB4661" s="177" t="s">
        <v>264</v>
      </c>
      <c r="CC4661" s="122">
        <v>113.36</v>
      </c>
      <c r="CD4661" s="178" t="s">
        <v>3777</v>
      </c>
      <c r="CE4661" s="177" t="s">
        <v>270</v>
      </c>
      <c r="CF4661" s="177" t="s">
        <v>1959</v>
      </c>
      <c r="CG4661" s="83" t="s">
        <v>89</v>
      </c>
      <c r="CH4661" s="57"/>
      <c r="CV4661" s="51"/>
      <c r="CW4661" s="51"/>
      <c r="CX4661" s="51"/>
      <c r="CY4661" s="51"/>
      <c r="CZ4661" s="51"/>
      <c r="DA4661" s="51"/>
      <c r="DB4661" s="51"/>
      <c r="DC4661" s="51"/>
      <c r="DD4661" s="51"/>
    </row>
    <row r="4662" spans="73:108" ht="15" x14ac:dyDescent="0.25">
      <c r="BU4662" s="91"/>
      <c r="BV4662" s="177">
        <v>2010</v>
      </c>
      <c r="BW4662" s="177">
        <v>10</v>
      </c>
      <c r="BX4662" s="177" t="s">
        <v>261</v>
      </c>
      <c r="BY4662" s="177" t="s">
        <v>262</v>
      </c>
      <c r="BZ4662" s="177" t="s">
        <v>277</v>
      </c>
      <c r="CA4662" s="177">
        <v>7</v>
      </c>
      <c r="CB4662" s="177" t="s">
        <v>264</v>
      </c>
      <c r="CC4662" s="122">
        <v>383.15</v>
      </c>
      <c r="CD4662" s="178" t="s">
        <v>3778</v>
      </c>
      <c r="CE4662" s="177" t="s">
        <v>270</v>
      </c>
      <c r="CF4662" s="177" t="s">
        <v>1956</v>
      </c>
      <c r="CG4662" s="83" t="s">
        <v>89</v>
      </c>
      <c r="CH4662" s="57"/>
      <c r="CV4662" s="51"/>
      <c r="CW4662" s="51"/>
      <c r="CX4662" s="51"/>
      <c r="CY4662" s="51"/>
      <c r="CZ4662" s="51"/>
      <c r="DA4662" s="51"/>
      <c r="DB4662" s="51"/>
      <c r="DC4662" s="51"/>
      <c r="DD4662" s="51"/>
    </row>
    <row r="4663" spans="73:108" ht="15" x14ac:dyDescent="0.25">
      <c r="BU4663" s="91"/>
      <c r="BV4663" s="177">
        <v>2010</v>
      </c>
      <c r="BW4663" s="177">
        <v>10</v>
      </c>
      <c r="BX4663" s="177" t="s">
        <v>261</v>
      </c>
      <c r="BY4663" s="177" t="s">
        <v>262</v>
      </c>
      <c r="BZ4663" s="177" t="s">
        <v>277</v>
      </c>
      <c r="CA4663" s="177">
        <v>7</v>
      </c>
      <c r="CB4663" s="177" t="s">
        <v>264</v>
      </c>
      <c r="CC4663" s="122">
        <v>393.85</v>
      </c>
      <c r="CD4663" s="178" t="s">
        <v>3779</v>
      </c>
      <c r="CE4663" s="177" t="s">
        <v>270</v>
      </c>
      <c r="CF4663" s="177" t="s">
        <v>1957</v>
      </c>
      <c r="CG4663" s="83" t="s">
        <v>89</v>
      </c>
      <c r="CH4663" s="57"/>
      <c r="CV4663" s="51"/>
      <c r="CW4663" s="51"/>
      <c r="CX4663" s="51"/>
      <c r="CY4663" s="51"/>
      <c r="CZ4663" s="51"/>
      <c r="DA4663" s="51"/>
      <c r="DB4663" s="51"/>
      <c r="DC4663" s="51"/>
      <c r="DD4663" s="51"/>
    </row>
    <row r="4664" spans="73:108" ht="15" x14ac:dyDescent="0.25">
      <c r="BU4664" s="91"/>
      <c r="BV4664" s="177">
        <v>2010</v>
      </c>
      <c r="BW4664" s="177">
        <v>10</v>
      </c>
      <c r="BX4664" s="177" t="s">
        <v>261</v>
      </c>
      <c r="BY4664" s="177" t="s">
        <v>262</v>
      </c>
      <c r="BZ4664" s="177" t="s">
        <v>277</v>
      </c>
      <c r="CA4664" s="177">
        <v>7</v>
      </c>
      <c r="CB4664" s="177" t="s">
        <v>264</v>
      </c>
      <c r="CC4664" s="122">
        <v>159.43</v>
      </c>
      <c r="CD4664" s="178" t="s">
        <v>3780</v>
      </c>
      <c r="CE4664" s="177" t="s">
        <v>270</v>
      </c>
      <c r="CF4664" s="177" t="s">
        <v>1955</v>
      </c>
      <c r="CG4664" s="83" t="s">
        <v>89</v>
      </c>
      <c r="CH4664" s="57"/>
      <c r="CV4664" s="51"/>
      <c r="CW4664" s="51"/>
      <c r="CX4664" s="51"/>
      <c r="CY4664" s="51"/>
      <c r="CZ4664" s="51"/>
      <c r="DA4664" s="51"/>
      <c r="DB4664" s="51"/>
      <c r="DC4664" s="51"/>
      <c r="DD4664" s="51"/>
    </row>
    <row r="4665" spans="73:108" ht="15" x14ac:dyDescent="0.25">
      <c r="BU4665" s="91"/>
      <c r="BV4665" s="177">
        <v>2010</v>
      </c>
      <c r="BW4665" s="177">
        <v>10</v>
      </c>
      <c r="BX4665" s="177" t="s">
        <v>261</v>
      </c>
      <c r="BY4665" s="177" t="s">
        <v>262</v>
      </c>
      <c r="BZ4665" s="177" t="s">
        <v>277</v>
      </c>
      <c r="CA4665" s="177">
        <v>7</v>
      </c>
      <c r="CB4665" s="177" t="s">
        <v>1960</v>
      </c>
      <c r="CC4665" s="122">
        <v>2000</v>
      </c>
      <c r="CD4665" s="178" t="s">
        <v>204</v>
      </c>
      <c r="CE4665" s="177" t="s">
        <v>270</v>
      </c>
      <c r="CF4665" s="177" t="s">
        <v>1961</v>
      </c>
      <c r="CG4665" s="83" t="s">
        <v>89</v>
      </c>
      <c r="CH4665" s="57"/>
      <c r="CV4665" s="51"/>
      <c r="CW4665" s="51"/>
      <c r="CX4665" s="51"/>
      <c r="CY4665" s="51"/>
      <c r="CZ4665" s="51"/>
      <c r="DA4665" s="51"/>
      <c r="DB4665" s="51"/>
      <c r="DC4665" s="51"/>
      <c r="DD4665" s="51"/>
    </row>
    <row r="4666" spans="73:108" ht="15" x14ac:dyDescent="0.25">
      <c r="BU4666" s="91"/>
      <c r="BV4666" s="177">
        <v>2010</v>
      </c>
      <c r="BW4666" s="177">
        <v>12</v>
      </c>
      <c r="BX4666" s="177" t="s">
        <v>261</v>
      </c>
      <c r="BY4666" s="177" t="s">
        <v>262</v>
      </c>
      <c r="BZ4666" s="177" t="s">
        <v>277</v>
      </c>
      <c r="CA4666" s="177">
        <v>3</v>
      </c>
      <c r="CB4666" s="177" t="s">
        <v>264</v>
      </c>
      <c r="CC4666" s="122">
        <v>5796.9</v>
      </c>
      <c r="CD4666" s="178" t="s">
        <v>3900</v>
      </c>
      <c r="CE4666" s="177" t="s">
        <v>270</v>
      </c>
      <c r="CF4666" s="177" t="s">
        <v>2079</v>
      </c>
      <c r="CG4666" s="83" t="s">
        <v>9</v>
      </c>
      <c r="CH4666" s="57"/>
      <c r="CV4666" s="51"/>
      <c r="CW4666" s="51"/>
      <c r="CX4666" s="51"/>
      <c r="CY4666" s="51"/>
      <c r="CZ4666" s="51"/>
      <c r="DA4666" s="51"/>
      <c r="DB4666" s="51"/>
      <c r="DC4666" s="51"/>
      <c r="DD4666" s="51"/>
    </row>
    <row r="4667" spans="73:108" ht="15" x14ac:dyDescent="0.25">
      <c r="BU4667" s="91"/>
      <c r="BV4667" s="177">
        <v>2010</v>
      </c>
      <c r="BW4667" s="177">
        <v>12</v>
      </c>
      <c r="BX4667" s="177" t="s">
        <v>261</v>
      </c>
      <c r="BY4667" s="177" t="s">
        <v>262</v>
      </c>
      <c r="BZ4667" s="177" t="s">
        <v>277</v>
      </c>
      <c r="CA4667" s="177">
        <v>3</v>
      </c>
      <c r="CB4667" s="177" t="s">
        <v>264</v>
      </c>
      <c r="CC4667" s="122">
        <v>2144.21</v>
      </c>
      <c r="CD4667" s="178" t="s">
        <v>3901</v>
      </c>
      <c r="CE4667" s="177" t="s">
        <v>270</v>
      </c>
      <c r="CF4667" s="177" t="s">
        <v>2078</v>
      </c>
      <c r="CG4667" s="83" t="s">
        <v>9</v>
      </c>
      <c r="CH4667" s="57"/>
      <c r="CV4667" s="51"/>
      <c r="CW4667" s="51"/>
      <c r="CX4667" s="51"/>
      <c r="CY4667" s="51"/>
      <c r="CZ4667" s="51"/>
      <c r="DA4667" s="51"/>
      <c r="DB4667" s="51"/>
      <c r="DC4667" s="51"/>
      <c r="DD4667" s="51"/>
    </row>
    <row r="4668" spans="73:108" ht="15" x14ac:dyDescent="0.25">
      <c r="BU4668" s="91"/>
      <c r="BV4668" s="177">
        <v>2010</v>
      </c>
      <c r="BW4668" s="177">
        <v>12</v>
      </c>
      <c r="BX4668" s="177" t="s">
        <v>261</v>
      </c>
      <c r="BY4668" s="177" t="s">
        <v>262</v>
      </c>
      <c r="BZ4668" s="177" t="s">
        <v>277</v>
      </c>
      <c r="CA4668" s="177">
        <v>3</v>
      </c>
      <c r="CB4668" s="177" t="s">
        <v>264</v>
      </c>
      <c r="CC4668" s="122">
        <v>487.88</v>
      </c>
      <c r="CD4668" s="178" t="s">
        <v>3902</v>
      </c>
      <c r="CE4668" s="177" t="s">
        <v>270</v>
      </c>
      <c r="CF4668" s="177" t="s">
        <v>2077</v>
      </c>
      <c r="CG4668" s="83" t="s">
        <v>9</v>
      </c>
      <c r="CH4668" s="57"/>
      <c r="CV4668" s="51"/>
      <c r="CW4668" s="51"/>
      <c r="CX4668" s="51"/>
      <c r="CY4668" s="51"/>
      <c r="CZ4668" s="51"/>
      <c r="DA4668" s="51"/>
      <c r="DB4668" s="51"/>
      <c r="DC4668" s="51"/>
      <c r="DD4668" s="51"/>
    </row>
    <row r="4669" spans="73:108" ht="15" x14ac:dyDescent="0.25">
      <c r="BU4669" s="91"/>
      <c r="BV4669" s="177">
        <v>2010</v>
      </c>
      <c r="BW4669" s="177">
        <v>12</v>
      </c>
      <c r="BX4669" s="177" t="s">
        <v>261</v>
      </c>
      <c r="BY4669" s="177" t="s">
        <v>262</v>
      </c>
      <c r="BZ4669" s="177" t="s">
        <v>277</v>
      </c>
      <c r="CA4669" s="177">
        <v>3</v>
      </c>
      <c r="CB4669" s="177" t="s">
        <v>264</v>
      </c>
      <c r="CC4669" s="122">
        <v>2562.21</v>
      </c>
      <c r="CD4669" s="178" t="s">
        <v>3903</v>
      </c>
      <c r="CE4669" s="177" t="s">
        <v>270</v>
      </c>
      <c r="CF4669" s="177" t="s">
        <v>2080</v>
      </c>
      <c r="CG4669" s="83" t="s">
        <v>9</v>
      </c>
      <c r="CH4669" s="57"/>
      <c r="CV4669" s="51"/>
      <c r="CW4669" s="51"/>
      <c r="CX4669" s="51"/>
      <c r="CY4669" s="51"/>
      <c r="CZ4669" s="51"/>
      <c r="DA4669" s="51"/>
      <c r="DB4669" s="51"/>
      <c r="DC4669" s="51"/>
      <c r="DD4669" s="51"/>
    </row>
    <row r="4670" spans="73:108" ht="15" x14ac:dyDescent="0.25">
      <c r="BU4670" s="91"/>
      <c r="BV4670" s="177">
        <v>2010</v>
      </c>
      <c r="BW4670" s="177">
        <v>12</v>
      </c>
      <c r="BX4670" s="177" t="s">
        <v>261</v>
      </c>
      <c r="BY4670" s="177" t="s">
        <v>262</v>
      </c>
      <c r="BZ4670" s="177" t="s">
        <v>277</v>
      </c>
      <c r="CA4670" s="177">
        <v>7</v>
      </c>
      <c r="CB4670" s="177" t="s">
        <v>264</v>
      </c>
      <c r="CC4670" s="122">
        <v>1392.55</v>
      </c>
      <c r="CD4670" s="178" t="s">
        <v>3904</v>
      </c>
      <c r="CE4670" s="177" t="s">
        <v>270</v>
      </c>
      <c r="CF4670" s="177" t="s">
        <v>2081</v>
      </c>
      <c r="CG4670" s="83" t="s">
        <v>89</v>
      </c>
      <c r="CH4670" s="57"/>
      <c r="CV4670" s="51"/>
      <c r="CW4670" s="51"/>
      <c r="CX4670" s="51"/>
      <c r="CY4670" s="51"/>
      <c r="CZ4670" s="51"/>
      <c r="DA4670" s="51"/>
      <c r="DB4670" s="51"/>
      <c r="DC4670" s="51"/>
      <c r="DD4670" s="51"/>
    </row>
    <row r="4671" spans="73:108" ht="15" x14ac:dyDescent="0.25">
      <c r="BU4671" s="91"/>
      <c r="BV4671" s="177">
        <v>2010</v>
      </c>
      <c r="BW4671" s="177">
        <v>12</v>
      </c>
      <c r="BX4671" s="177" t="s">
        <v>261</v>
      </c>
      <c r="BY4671" s="177" t="s">
        <v>262</v>
      </c>
      <c r="BZ4671" s="177" t="s">
        <v>277</v>
      </c>
      <c r="CA4671" s="177">
        <v>7</v>
      </c>
      <c r="CB4671" s="177" t="s">
        <v>264</v>
      </c>
      <c r="CC4671" s="122">
        <v>436.36</v>
      </c>
      <c r="CD4671" s="178" t="s">
        <v>3905</v>
      </c>
      <c r="CE4671" s="177" t="s">
        <v>270</v>
      </c>
      <c r="CF4671" s="177" t="s">
        <v>2082</v>
      </c>
      <c r="CG4671" s="83" t="s">
        <v>89</v>
      </c>
      <c r="CH4671" s="57"/>
      <c r="CV4671" s="51"/>
      <c r="CW4671" s="51"/>
      <c r="CX4671" s="51"/>
      <c r="CY4671" s="51"/>
      <c r="CZ4671" s="51"/>
      <c r="DA4671" s="51"/>
      <c r="DB4671" s="51"/>
      <c r="DC4671" s="51"/>
      <c r="DD4671" s="51"/>
    </row>
    <row r="4672" spans="73:108" ht="15" x14ac:dyDescent="0.25">
      <c r="BU4672" s="91"/>
      <c r="BV4672" s="177">
        <v>2007</v>
      </c>
      <c r="BW4672" s="177">
        <v>5</v>
      </c>
      <c r="BX4672" s="177" t="s">
        <v>312</v>
      </c>
      <c r="BY4672" s="177" t="s">
        <v>262</v>
      </c>
      <c r="BZ4672" s="177" t="s">
        <v>277</v>
      </c>
      <c r="CA4672" s="177">
        <v>3</v>
      </c>
      <c r="CB4672" s="177" t="s">
        <v>350</v>
      </c>
      <c r="CC4672" s="122">
        <v>349.6</v>
      </c>
      <c r="CD4672" s="178" t="s">
        <v>2205</v>
      </c>
      <c r="CE4672" s="177" t="s">
        <v>270</v>
      </c>
      <c r="CF4672" s="177" t="s">
        <v>391</v>
      </c>
      <c r="CG4672" s="83" t="s">
        <v>9</v>
      </c>
      <c r="CH4672" s="57"/>
      <c r="CV4672" s="51"/>
      <c r="CW4672" s="51"/>
      <c r="CX4672" s="51"/>
      <c r="CY4672" s="51"/>
      <c r="CZ4672" s="51"/>
      <c r="DA4672" s="51"/>
      <c r="DB4672" s="51"/>
      <c r="DC4672" s="51"/>
      <c r="DD4672" s="51"/>
    </row>
    <row r="4673" spans="73:108" ht="15" x14ac:dyDescent="0.25">
      <c r="BU4673" s="91"/>
      <c r="BV4673" s="177">
        <v>2007</v>
      </c>
      <c r="BW4673" s="177">
        <v>10</v>
      </c>
      <c r="BX4673" s="177" t="s">
        <v>312</v>
      </c>
      <c r="BY4673" s="177" t="s">
        <v>262</v>
      </c>
      <c r="BZ4673" s="177" t="s">
        <v>277</v>
      </c>
      <c r="CA4673" s="177">
        <v>3</v>
      </c>
      <c r="CB4673" s="177" t="s">
        <v>350</v>
      </c>
      <c r="CC4673" s="122">
        <v>2241.62</v>
      </c>
      <c r="CD4673" s="178" t="s">
        <v>2473</v>
      </c>
      <c r="CE4673" s="177" t="s">
        <v>270</v>
      </c>
      <c r="CF4673" s="177" t="s">
        <v>565</v>
      </c>
      <c r="CG4673" s="83" t="s">
        <v>9</v>
      </c>
      <c r="CH4673" s="57"/>
      <c r="CV4673" s="51"/>
      <c r="CW4673" s="51"/>
      <c r="CX4673" s="51"/>
      <c r="CY4673" s="51"/>
      <c r="CZ4673" s="51"/>
      <c r="DA4673" s="51"/>
      <c r="DB4673" s="51"/>
      <c r="DC4673" s="51"/>
      <c r="DD4673" s="51"/>
    </row>
    <row r="4674" spans="73:108" ht="15" x14ac:dyDescent="0.25">
      <c r="BU4674" s="91"/>
      <c r="BV4674" s="177">
        <v>2007</v>
      </c>
      <c r="BW4674" s="177">
        <v>11</v>
      </c>
      <c r="BX4674" s="177" t="s">
        <v>312</v>
      </c>
      <c r="BY4674" s="177" t="s">
        <v>262</v>
      </c>
      <c r="BZ4674" s="177" t="s">
        <v>277</v>
      </c>
      <c r="CA4674" s="177">
        <v>3</v>
      </c>
      <c r="CB4674" s="177" t="s">
        <v>350</v>
      </c>
      <c r="CC4674" s="122">
        <v>6406.4</v>
      </c>
      <c r="CD4674" s="178" t="s">
        <v>2496</v>
      </c>
      <c r="CE4674" s="177" t="s">
        <v>270</v>
      </c>
      <c r="CF4674" s="177" t="s">
        <v>592</v>
      </c>
      <c r="CG4674" s="83" t="s">
        <v>9</v>
      </c>
      <c r="CH4674" s="57"/>
      <c r="CV4674" s="51"/>
      <c r="CW4674" s="51"/>
      <c r="CX4674" s="51"/>
      <c r="CY4674" s="51"/>
      <c r="CZ4674" s="51"/>
      <c r="DA4674" s="51"/>
      <c r="DB4674" s="51"/>
      <c r="DC4674" s="51"/>
      <c r="DD4674" s="51"/>
    </row>
    <row r="4675" spans="73:108" ht="15" x14ac:dyDescent="0.25">
      <c r="BU4675" s="91"/>
      <c r="BV4675" s="177">
        <v>2008</v>
      </c>
      <c r="BW4675" s="177">
        <v>6</v>
      </c>
      <c r="BX4675" s="177" t="s">
        <v>312</v>
      </c>
      <c r="BY4675" s="177" t="s">
        <v>262</v>
      </c>
      <c r="BZ4675" s="177" t="s">
        <v>277</v>
      </c>
      <c r="CA4675" s="177">
        <v>3</v>
      </c>
      <c r="CB4675" s="177" t="s">
        <v>879</v>
      </c>
      <c r="CC4675" s="122">
        <v>245.64</v>
      </c>
      <c r="CD4675" s="178" t="s">
        <v>2763</v>
      </c>
      <c r="CE4675" s="177" t="s">
        <v>270</v>
      </c>
      <c r="CF4675" s="177" t="s">
        <v>882</v>
      </c>
      <c r="CG4675" s="83" t="s">
        <v>9</v>
      </c>
      <c r="CH4675" s="57"/>
      <c r="CV4675" s="51"/>
      <c r="CW4675" s="51"/>
      <c r="CX4675" s="51"/>
      <c r="CY4675" s="51"/>
      <c r="CZ4675" s="51"/>
      <c r="DA4675" s="51"/>
      <c r="DB4675" s="51"/>
      <c r="DC4675" s="51"/>
      <c r="DD4675" s="51"/>
    </row>
    <row r="4676" spans="73:108" ht="15" x14ac:dyDescent="0.25">
      <c r="BU4676" s="91"/>
      <c r="BV4676" s="177">
        <v>2008</v>
      </c>
      <c r="BW4676" s="177">
        <v>7</v>
      </c>
      <c r="BX4676" s="177" t="s">
        <v>312</v>
      </c>
      <c r="BY4676" s="177" t="s">
        <v>262</v>
      </c>
      <c r="BZ4676" s="177" t="s">
        <v>277</v>
      </c>
      <c r="CA4676" s="177">
        <v>3</v>
      </c>
      <c r="CB4676" s="177" t="s">
        <v>879</v>
      </c>
      <c r="CC4676" s="122">
        <v>1597.24</v>
      </c>
      <c r="CD4676" s="178" t="s">
        <v>2817</v>
      </c>
      <c r="CE4676" s="177" t="s">
        <v>270</v>
      </c>
      <c r="CF4676" s="177" t="s">
        <v>954</v>
      </c>
      <c r="CG4676" s="83" t="s">
        <v>9</v>
      </c>
      <c r="CH4676" s="57"/>
      <c r="CV4676" s="51"/>
      <c r="CW4676" s="51"/>
      <c r="CX4676" s="51"/>
      <c r="CY4676" s="51"/>
      <c r="CZ4676" s="51"/>
      <c r="DA4676" s="51"/>
      <c r="DB4676" s="51"/>
      <c r="DC4676" s="51"/>
      <c r="DD4676" s="51"/>
    </row>
    <row r="4677" spans="73:108" ht="15" x14ac:dyDescent="0.25">
      <c r="BU4677" s="91"/>
      <c r="BV4677" s="177">
        <v>2008</v>
      </c>
      <c r="BW4677" s="177">
        <v>7</v>
      </c>
      <c r="BX4677" s="177" t="s">
        <v>312</v>
      </c>
      <c r="BY4677" s="177" t="s">
        <v>262</v>
      </c>
      <c r="BZ4677" s="177" t="s">
        <v>277</v>
      </c>
      <c r="CA4677" s="177">
        <v>3</v>
      </c>
      <c r="CB4677" s="177" t="s">
        <v>879</v>
      </c>
      <c r="CC4677" s="122">
        <v>4846.08</v>
      </c>
      <c r="CD4677" s="178" t="s">
        <v>2818</v>
      </c>
      <c r="CE4677" s="177" t="s">
        <v>270</v>
      </c>
      <c r="CF4677" s="177" t="s">
        <v>953</v>
      </c>
      <c r="CG4677" s="83" t="s">
        <v>9</v>
      </c>
      <c r="CH4677" s="57"/>
      <c r="CV4677" s="51"/>
      <c r="CW4677" s="51"/>
      <c r="CX4677" s="51"/>
      <c r="CY4677" s="51"/>
      <c r="CZ4677" s="51"/>
      <c r="DA4677" s="51"/>
      <c r="DB4677" s="51"/>
      <c r="DC4677" s="51"/>
      <c r="DD4677" s="51"/>
    </row>
    <row r="4678" spans="73:108" ht="15" x14ac:dyDescent="0.25">
      <c r="BU4678" s="91"/>
      <c r="BV4678" s="177">
        <v>2008</v>
      </c>
      <c r="BW4678" s="177">
        <v>8</v>
      </c>
      <c r="BX4678" s="177" t="s">
        <v>312</v>
      </c>
      <c r="BY4678" s="177" t="s">
        <v>262</v>
      </c>
      <c r="BZ4678" s="177" t="s">
        <v>277</v>
      </c>
      <c r="CA4678" s="177">
        <v>3</v>
      </c>
      <c r="CB4678" s="177" t="s">
        <v>264</v>
      </c>
      <c r="CC4678" s="122">
        <v>432.91</v>
      </c>
      <c r="CD4678" s="178" t="s">
        <v>2821</v>
      </c>
      <c r="CE4678" s="177" t="s">
        <v>270</v>
      </c>
      <c r="CF4678" s="177" t="s">
        <v>959</v>
      </c>
      <c r="CG4678" s="83" t="s">
        <v>9</v>
      </c>
      <c r="CH4678" s="57"/>
      <c r="CV4678" s="51"/>
      <c r="CW4678" s="51"/>
      <c r="CX4678" s="51"/>
      <c r="CY4678" s="51"/>
      <c r="CZ4678" s="51"/>
      <c r="DA4678" s="51"/>
      <c r="DB4678" s="51"/>
      <c r="DC4678" s="51"/>
      <c r="DD4678" s="51"/>
    </row>
    <row r="4679" spans="73:108" ht="15" x14ac:dyDescent="0.25">
      <c r="BU4679" s="91"/>
      <c r="BV4679" s="177">
        <v>2008</v>
      </c>
      <c r="BW4679" s="177">
        <v>8</v>
      </c>
      <c r="BX4679" s="177" t="s">
        <v>312</v>
      </c>
      <c r="BY4679" s="177" t="s">
        <v>262</v>
      </c>
      <c r="BZ4679" s="177" t="s">
        <v>277</v>
      </c>
      <c r="CA4679" s="177">
        <v>3</v>
      </c>
      <c r="CB4679" s="177" t="s">
        <v>264</v>
      </c>
      <c r="CC4679" s="122">
        <v>677.07</v>
      </c>
      <c r="CD4679" s="178" t="s">
        <v>2862</v>
      </c>
      <c r="CE4679" s="177" t="s">
        <v>270</v>
      </c>
      <c r="CF4679" s="177" t="s">
        <v>1003</v>
      </c>
      <c r="CG4679" s="83" t="s">
        <v>9</v>
      </c>
      <c r="CH4679" s="57"/>
      <c r="CV4679" s="51"/>
      <c r="CW4679" s="51"/>
      <c r="CX4679" s="51"/>
      <c r="CY4679" s="51"/>
      <c r="CZ4679" s="51"/>
      <c r="DA4679" s="51"/>
      <c r="DB4679" s="51"/>
      <c r="DC4679" s="51"/>
      <c r="DD4679" s="51"/>
    </row>
    <row r="4680" spans="73:108" ht="15" x14ac:dyDescent="0.25">
      <c r="BU4680" s="91"/>
      <c r="BV4680" s="177">
        <v>2008</v>
      </c>
      <c r="BW4680" s="177">
        <v>8</v>
      </c>
      <c r="BX4680" s="177" t="s">
        <v>312</v>
      </c>
      <c r="BY4680" s="177" t="s">
        <v>262</v>
      </c>
      <c r="BZ4680" s="177" t="s">
        <v>277</v>
      </c>
      <c r="CA4680" s="177">
        <v>3</v>
      </c>
      <c r="CB4680" s="177" t="s">
        <v>879</v>
      </c>
      <c r="CC4680" s="122">
        <v>2119.67</v>
      </c>
      <c r="CD4680" s="178" t="s">
        <v>2819</v>
      </c>
      <c r="CE4680" s="177" t="s">
        <v>270</v>
      </c>
      <c r="CF4680" s="177" t="s">
        <v>960</v>
      </c>
      <c r="CG4680" s="83" t="s">
        <v>9</v>
      </c>
      <c r="CH4680" s="57"/>
      <c r="CV4680" s="51"/>
      <c r="CW4680" s="51"/>
      <c r="CX4680" s="51"/>
      <c r="CY4680" s="51"/>
      <c r="CZ4680" s="51"/>
      <c r="DA4680" s="51"/>
      <c r="DB4680" s="51"/>
      <c r="DC4680" s="51"/>
      <c r="DD4680" s="51"/>
    </row>
    <row r="4681" spans="73:108" ht="15" x14ac:dyDescent="0.25">
      <c r="BU4681" s="91"/>
      <c r="BV4681" s="177">
        <v>2008</v>
      </c>
      <c r="BW4681" s="177">
        <v>8</v>
      </c>
      <c r="BX4681" s="177" t="s">
        <v>312</v>
      </c>
      <c r="BY4681" s="177" t="s">
        <v>262</v>
      </c>
      <c r="BZ4681" s="177" t="s">
        <v>277</v>
      </c>
      <c r="CA4681" s="177">
        <v>3</v>
      </c>
      <c r="CB4681" s="177" t="s">
        <v>879</v>
      </c>
      <c r="CC4681" s="122">
        <v>2794.52</v>
      </c>
      <c r="CD4681" s="178" t="s">
        <v>2863</v>
      </c>
      <c r="CE4681" s="177" t="s">
        <v>270</v>
      </c>
      <c r="CF4681" s="177" t="s">
        <v>1004</v>
      </c>
      <c r="CG4681" s="83" t="s">
        <v>9</v>
      </c>
      <c r="CH4681" s="57"/>
      <c r="CV4681" s="51"/>
      <c r="CW4681" s="51"/>
      <c r="CX4681" s="51"/>
      <c r="CY4681" s="51"/>
      <c r="CZ4681" s="51"/>
      <c r="DA4681" s="51"/>
      <c r="DB4681" s="51"/>
      <c r="DC4681" s="51"/>
      <c r="DD4681" s="51"/>
    </row>
    <row r="4682" spans="73:108" ht="15" x14ac:dyDescent="0.25">
      <c r="BU4682" s="91"/>
      <c r="BV4682" s="177">
        <v>2008</v>
      </c>
      <c r="BW4682" s="177">
        <v>8</v>
      </c>
      <c r="BX4682" s="177" t="s">
        <v>312</v>
      </c>
      <c r="BY4682" s="177" t="s">
        <v>262</v>
      </c>
      <c r="BZ4682" s="177" t="s">
        <v>277</v>
      </c>
      <c r="CA4682" s="177">
        <v>3</v>
      </c>
      <c r="CB4682" s="177" t="s">
        <v>879</v>
      </c>
      <c r="CC4682" s="122">
        <v>2292.0300000000002</v>
      </c>
      <c r="CD4682" s="178" t="s">
        <v>2820</v>
      </c>
      <c r="CE4682" s="177" t="s">
        <v>270</v>
      </c>
      <c r="CF4682" s="177" t="s">
        <v>961</v>
      </c>
      <c r="CG4682" s="83" t="s">
        <v>9</v>
      </c>
      <c r="CH4682" s="57"/>
      <c r="CV4682" s="51"/>
      <c r="CW4682" s="51"/>
      <c r="CX4682" s="51"/>
      <c r="CY4682" s="51"/>
      <c r="CZ4682" s="51"/>
      <c r="DA4682" s="51"/>
      <c r="DB4682" s="51"/>
      <c r="DC4682" s="51"/>
      <c r="DD4682" s="51"/>
    </row>
    <row r="4683" spans="73:108" ht="15" x14ac:dyDescent="0.25">
      <c r="BU4683" s="91"/>
      <c r="BV4683" s="177">
        <v>2008</v>
      </c>
      <c r="BW4683" s="177">
        <v>8</v>
      </c>
      <c r="BX4683" s="177" t="s">
        <v>312</v>
      </c>
      <c r="BY4683" s="177" t="s">
        <v>262</v>
      </c>
      <c r="BZ4683" s="177" t="s">
        <v>277</v>
      </c>
      <c r="CA4683" s="177">
        <v>3</v>
      </c>
      <c r="CB4683" s="177" t="s">
        <v>879</v>
      </c>
      <c r="CC4683" s="122">
        <v>784.1</v>
      </c>
      <c r="CD4683" s="178" t="s">
        <v>2821</v>
      </c>
      <c r="CE4683" s="177" t="s">
        <v>270</v>
      </c>
      <c r="CF4683" s="177" t="s">
        <v>959</v>
      </c>
      <c r="CG4683" s="83" t="s">
        <v>9</v>
      </c>
      <c r="CH4683" s="57"/>
      <c r="CV4683" s="51"/>
      <c r="CW4683" s="51"/>
      <c r="CX4683" s="51"/>
      <c r="CY4683" s="51"/>
      <c r="CZ4683" s="51"/>
      <c r="DA4683" s="51"/>
      <c r="DB4683" s="51"/>
      <c r="DC4683" s="51"/>
      <c r="DD4683" s="51"/>
    </row>
    <row r="4684" spans="73:108" ht="15" x14ac:dyDescent="0.25">
      <c r="BU4684" s="91"/>
      <c r="BV4684" s="177">
        <v>2008</v>
      </c>
      <c r="BW4684" s="177">
        <v>8</v>
      </c>
      <c r="BX4684" s="177" t="s">
        <v>312</v>
      </c>
      <c r="BY4684" s="177" t="s">
        <v>262</v>
      </c>
      <c r="BZ4684" s="177" t="s">
        <v>277</v>
      </c>
      <c r="CA4684" s="177">
        <v>3</v>
      </c>
      <c r="CB4684" s="177" t="s">
        <v>879</v>
      </c>
      <c r="CC4684" s="122">
        <v>1087.1099999999999</v>
      </c>
      <c r="CD4684" s="178" t="s">
        <v>2862</v>
      </c>
      <c r="CE4684" s="177" t="s">
        <v>270</v>
      </c>
      <c r="CF4684" s="177" t="s">
        <v>1003</v>
      </c>
      <c r="CG4684" s="83" t="s">
        <v>9</v>
      </c>
      <c r="CH4684" s="57"/>
      <c r="CV4684" s="51"/>
      <c r="CW4684" s="51"/>
      <c r="CX4684" s="51"/>
      <c r="CY4684" s="51"/>
      <c r="CZ4684" s="51"/>
      <c r="DA4684" s="51"/>
      <c r="DB4684" s="51"/>
      <c r="DC4684" s="51"/>
      <c r="DD4684" s="51"/>
    </row>
    <row r="4685" spans="73:108" ht="15" x14ac:dyDescent="0.25">
      <c r="BU4685" s="91"/>
      <c r="BV4685" s="177">
        <v>2008</v>
      </c>
      <c r="BW4685" s="177">
        <v>11</v>
      </c>
      <c r="BX4685" s="177" t="s">
        <v>312</v>
      </c>
      <c r="BY4685" s="177" t="s">
        <v>262</v>
      </c>
      <c r="BZ4685" s="177" t="s">
        <v>277</v>
      </c>
      <c r="CA4685" s="177">
        <v>3</v>
      </c>
      <c r="CB4685" s="177" t="s">
        <v>264</v>
      </c>
      <c r="CC4685" s="122">
        <v>608.88</v>
      </c>
      <c r="CD4685" s="178" t="s">
        <v>2961</v>
      </c>
      <c r="CE4685" s="177" t="s">
        <v>270</v>
      </c>
      <c r="CF4685" s="177" t="s">
        <v>1106</v>
      </c>
      <c r="CG4685" s="83" t="s">
        <v>9</v>
      </c>
      <c r="CH4685" s="57"/>
      <c r="CV4685" s="51"/>
      <c r="CW4685" s="51"/>
      <c r="CX4685" s="51"/>
      <c r="CY4685" s="51"/>
      <c r="CZ4685" s="51"/>
      <c r="DA4685" s="51"/>
      <c r="DB4685" s="51"/>
      <c r="DC4685" s="51"/>
      <c r="DD4685" s="51"/>
    </row>
    <row r="4686" spans="73:108" ht="15" x14ac:dyDescent="0.25">
      <c r="BU4686" s="91"/>
      <c r="BV4686" s="177">
        <v>2008</v>
      </c>
      <c r="BW4686" s="177">
        <v>11</v>
      </c>
      <c r="BX4686" s="177" t="s">
        <v>312</v>
      </c>
      <c r="BY4686" s="177" t="s">
        <v>262</v>
      </c>
      <c r="BZ4686" s="177" t="s">
        <v>277</v>
      </c>
      <c r="CA4686" s="177">
        <v>3</v>
      </c>
      <c r="CB4686" s="177" t="s">
        <v>879</v>
      </c>
      <c r="CC4686" s="122">
        <v>2964.5</v>
      </c>
      <c r="CD4686" s="178" t="s">
        <v>2963</v>
      </c>
      <c r="CE4686" s="177" t="s">
        <v>270</v>
      </c>
      <c r="CF4686" s="177" t="s">
        <v>1113</v>
      </c>
      <c r="CG4686" s="83" t="s">
        <v>9</v>
      </c>
      <c r="CH4686" s="57"/>
      <c r="CV4686" s="51"/>
      <c r="CW4686" s="51"/>
      <c r="CX4686" s="51"/>
      <c r="CY4686" s="51"/>
      <c r="CZ4686" s="51"/>
      <c r="DA4686" s="51"/>
      <c r="DB4686" s="51"/>
      <c r="DC4686" s="51"/>
      <c r="DD4686" s="51"/>
    </row>
    <row r="4687" spans="73:108" ht="15" x14ac:dyDescent="0.25">
      <c r="BU4687" s="91"/>
      <c r="BV4687" s="177">
        <v>2008</v>
      </c>
      <c r="BW4687" s="177">
        <v>11</v>
      </c>
      <c r="BX4687" s="177" t="s">
        <v>312</v>
      </c>
      <c r="BY4687" s="177" t="s">
        <v>262</v>
      </c>
      <c r="BZ4687" s="177" t="s">
        <v>277</v>
      </c>
      <c r="CA4687" s="177">
        <v>7</v>
      </c>
      <c r="CB4687" s="177" t="s">
        <v>264</v>
      </c>
      <c r="CC4687" s="122">
        <v>397.27</v>
      </c>
      <c r="CD4687" s="178" t="s">
        <v>2984</v>
      </c>
      <c r="CE4687" s="177" t="s">
        <v>270</v>
      </c>
      <c r="CF4687" s="177" t="s">
        <v>1134</v>
      </c>
      <c r="CG4687" s="83" t="s">
        <v>89</v>
      </c>
      <c r="CH4687" s="57"/>
      <c r="CV4687" s="51"/>
      <c r="CW4687" s="51"/>
      <c r="CX4687" s="51"/>
      <c r="CY4687" s="51"/>
      <c r="CZ4687" s="51"/>
      <c r="DA4687" s="51"/>
      <c r="DB4687" s="51"/>
      <c r="DC4687" s="51"/>
      <c r="DD4687" s="51"/>
    </row>
    <row r="4688" spans="73:108" ht="15" x14ac:dyDescent="0.25">
      <c r="BU4688" s="91"/>
      <c r="BV4688" s="177">
        <v>2008</v>
      </c>
      <c r="BW4688" s="177">
        <v>11</v>
      </c>
      <c r="BX4688" s="177" t="s">
        <v>312</v>
      </c>
      <c r="BY4688" s="177" t="s">
        <v>262</v>
      </c>
      <c r="BZ4688" s="177" t="s">
        <v>277</v>
      </c>
      <c r="CA4688" s="177">
        <v>7</v>
      </c>
      <c r="CB4688" s="177" t="s">
        <v>264</v>
      </c>
      <c r="CC4688" s="122">
        <v>91.65</v>
      </c>
      <c r="CD4688" s="178" t="s">
        <v>2985</v>
      </c>
      <c r="CE4688" s="177" t="s">
        <v>270</v>
      </c>
      <c r="CF4688" s="177" t="s">
        <v>1136</v>
      </c>
      <c r="CG4688" s="83" t="s">
        <v>89</v>
      </c>
      <c r="CH4688" s="57"/>
      <c r="CV4688" s="51"/>
      <c r="CW4688" s="51"/>
      <c r="CX4688" s="51"/>
      <c r="CY4688" s="51"/>
      <c r="CZ4688" s="51"/>
      <c r="DA4688" s="51"/>
      <c r="DB4688" s="51"/>
      <c r="DC4688" s="51"/>
      <c r="DD4688" s="51"/>
    </row>
    <row r="4689" spans="73:108" ht="15" x14ac:dyDescent="0.25">
      <c r="BU4689" s="91"/>
      <c r="BV4689" s="177">
        <v>2008</v>
      </c>
      <c r="BW4689" s="177">
        <v>11</v>
      </c>
      <c r="BX4689" s="177" t="s">
        <v>312</v>
      </c>
      <c r="BY4689" s="177" t="s">
        <v>262</v>
      </c>
      <c r="BZ4689" s="177" t="s">
        <v>277</v>
      </c>
      <c r="CA4689" s="177">
        <v>7</v>
      </c>
      <c r="CB4689" s="177" t="s">
        <v>264</v>
      </c>
      <c r="CC4689" s="122">
        <v>91.65</v>
      </c>
      <c r="CD4689" s="178" t="s">
        <v>2986</v>
      </c>
      <c r="CE4689" s="177" t="s">
        <v>270</v>
      </c>
      <c r="CF4689" s="177" t="s">
        <v>1135</v>
      </c>
      <c r="CG4689" s="83" t="s">
        <v>89</v>
      </c>
      <c r="CH4689" s="57"/>
      <c r="CV4689" s="51"/>
      <c r="CW4689" s="51"/>
      <c r="CX4689" s="51"/>
      <c r="CY4689" s="51"/>
      <c r="CZ4689" s="51"/>
      <c r="DA4689" s="51"/>
      <c r="DB4689" s="51"/>
      <c r="DC4689" s="51"/>
      <c r="DD4689" s="51"/>
    </row>
    <row r="4690" spans="73:108" ht="15" x14ac:dyDescent="0.25">
      <c r="BU4690" s="91"/>
      <c r="BV4690" s="177">
        <v>2008</v>
      </c>
      <c r="BW4690" s="177">
        <v>11</v>
      </c>
      <c r="BX4690" s="177" t="s">
        <v>312</v>
      </c>
      <c r="BY4690" s="177" t="s">
        <v>262</v>
      </c>
      <c r="BZ4690" s="177" t="s">
        <v>277</v>
      </c>
      <c r="CA4690" s="177">
        <v>7</v>
      </c>
      <c r="CB4690" s="177" t="s">
        <v>879</v>
      </c>
      <c r="CC4690" s="122">
        <v>541.22</v>
      </c>
      <c r="CD4690" s="178" t="s">
        <v>2987</v>
      </c>
      <c r="CE4690" s="177" t="s">
        <v>270</v>
      </c>
      <c r="CF4690" s="177" t="s">
        <v>1138</v>
      </c>
      <c r="CG4690" s="83" t="s">
        <v>89</v>
      </c>
      <c r="CH4690" s="57"/>
      <c r="CV4690" s="51"/>
      <c r="CW4690" s="51"/>
      <c r="CX4690" s="51"/>
      <c r="CY4690" s="51"/>
      <c r="CZ4690" s="51"/>
      <c r="DA4690" s="51"/>
      <c r="DB4690" s="51"/>
      <c r="DC4690" s="51"/>
      <c r="DD4690" s="51"/>
    </row>
    <row r="4691" spans="73:108" ht="15" x14ac:dyDescent="0.25">
      <c r="BU4691" s="91"/>
      <c r="BV4691" s="177">
        <v>2008</v>
      </c>
      <c r="BW4691" s="177">
        <v>11</v>
      </c>
      <c r="BX4691" s="177" t="s">
        <v>312</v>
      </c>
      <c r="BY4691" s="177" t="s">
        <v>262</v>
      </c>
      <c r="BZ4691" s="177" t="s">
        <v>277</v>
      </c>
      <c r="CA4691" s="177">
        <v>7</v>
      </c>
      <c r="CB4691" s="177" t="s">
        <v>879</v>
      </c>
      <c r="CC4691" s="122">
        <v>841.46</v>
      </c>
      <c r="CD4691" s="178" t="s">
        <v>2988</v>
      </c>
      <c r="CE4691" s="177" t="s">
        <v>270</v>
      </c>
      <c r="CF4691" s="177" t="s">
        <v>1137</v>
      </c>
      <c r="CG4691" s="83" t="s">
        <v>89</v>
      </c>
      <c r="CH4691" s="57"/>
      <c r="CV4691" s="51"/>
      <c r="CW4691" s="51"/>
      <c r="CX4691" s="51"/>
      <c r="CY4691" s="51"/>
      <c r="CZ4691" s="51"/>
      <c r="DA4691" s="51"/>
      <c r="DB4691" s="51"/>
      <c r="DC4691" s="51"/>
      <c r="DD4691" s="51"/>
    </row>
    <row r="4692" spans="73:108" ht="15" x14ac:dyDescent="0.25">
      <c r="BU4692" s="91"/>
      <c r="BV4692" s="177">
        <v>2008</v>
      </c>
      <c r="BW4692" s="177">
        <v>12</v>
      </c>
      <c r="BX4692" s="177" t="s">
        <v>312</v>
      </c>
      <c r="BY4692" s="177" t="s">
        <v>262</v>
      </c>
      <c r="BZ4692" s="177" t="s">
        <v>277</v>
      </c>
      <c r="CA4692" s="177">
        <v>3</v>
      </c>
      <c r="CB4692" s="177" t="s">
        <v>879</v>
      </c>
      <c r="CC4692" s="122">
        <v>159.44</v>
      </c>
      <c r="CD4692" s="178" t="s">
        <v>3032</v>
      </c>
      <c r="CE4692" s="177" t="s">
        <v>270</v>
      </c>
      <c r="CF4692" s="177" t="s">
        <v>1177</v>
      </c>
      <c r="CG4692" s="83" t="s">
        <v>9</v>
      </c>
      <c r="CH4692" s="57"/>
      <c r="CV4692" s="51"/>
      <c r="CW4692" s="51"/>
      <c r="CX4692" s="51"/>
      <c r="CY4692" s="51"/>
      <c r="CZ4692" s="51"/>
      <c r="DA4692" s="51"/>
      <c r="DB4692" s="51"/>
      <c r="DC4692" s="51"/>
      <c r="DD4692" s="51"/>
    </row>
    <row r="4693" spans="73:108" ht="15" x14ac:dyDescent="0.25">
      <c r="BU4693" s="91"/>
      <c r="BV4693" s="177">
        <v>2008</v>
      </c>
      <c r="BW4693" s="177">
        <v>12</v>
      </c>
      <c r="BX4693" s="177" t="s">
        <v>312</v>
      </c>
      <c r="BY4693" s="177" t="s">
        <v>262</v>
      </c>
      <c r="BZ4693" s="177" t="s">
        <v>277</v>
      </c>
      <c r="CA4693" s="177">
        <v>3</v>
      </c>
      <c r="CB4693" s="177" t="s">
        <v>879</v>
      </c>
      <c r="CC4693" s="122">
        <v>2177</v>
      </c>
      <c r="CD4693" s="178" t="s">
        <v>3033</v>
      </c>
      <c r="CE4693" s="177" t="s">
        <v>270</v>
      </c>
      <c r="CF4693" s="177" t="s">
        <v>1178</v>
      </c>
      <c r="CG4693" s="83" t="s">
        <v>9</v>
      </c>
      <c r="CH4693" s="57"/>
      <c r="CV4693" s="51"/>
      <c r="CW4693" s="51"/>
      <c r="CX4693" s="51"/>
      <c r="CY4693" s="51"/>
      <c r="CZ4693" s="51"/>
      <c r="DA4693" s="51"/>
      <c r="DB4693" s="51"/>
      <c r="DC4693" s="51"/>
      <c r="DD4693" s="51"/>
    </row>
    <row r="4694" spans="73:108" ht="15" x14ac:dyDescent="0.25">
      <c r="BU4694" s="91"/>
      <c r="BV4694" s="177">
        <v>2008</v>
      </c>
      <c r="BW4694" s="177">
        <v>12</v>
      </c>
      <c r="BX4694" s="177" t="s">
        <v>312</v>
      </c>
      <c r="BY4694" s="177" t="s">
        <v>262</v>
      </c>
      <c r="BZ4694" s="177" t="s">
        <v>277</v>
      </c>
      <c r="CA4694" s="177">
        <v>3</v>
      </c>
      <c r="CB4694" s="177" t="s">
        <v>879</v>
      </c>
      <c r="CC4694" s="122">
        <v>601.48</v>
      </c>
      <c r="CD4694" s="178" t="s">
        <v>3034</v>
      </c>
      <c r="CE4694" s="177" t="s">
        <v>270</v>
      </c>
      <c r="CF4694" s="177" t="s">
        <v>1179</v>
      </c>
      <c r="CG4694" s="83" t="s">
        <v>9</v>
      </c>
      <c r="CH4694" s="57"/>
      <c r="CV4694" s="51"/>
      <c r="CW4694" s="51"/>
      <c r="CX4694" s="51"/>
      <c r="CY4694" s="51"/>
      <c r="CZ4694" s="51"/>
      <c r="DA4694" s="51"/>
      <c r="DB4694" s="51"/>
      <c r="DC4694" s="51"/>
      <c r="DD4694" s="51"/>
    </row>
    <row r="4695" spans="73:108" ht="15" x14ac:dyDescent="0.25">
      <c r="BU4695" s="91"/>
      <c r="BV4695" s="177">
        <v>2008</v>
      </c>
      <c r="BW4695" s="177">
        <v>12</v>
      </c>
      <c r="BX4695" s="177" t="s">
        <v>312</v>
      </c>
      <c r="BY4695" s="177" t="s">
        <v>262</v>
      </c>
      <c r="BZ4695" s="177" t="s">
        <v>277</v>
      </c>
      <c r="CA4695" s="177">
        <v>3</v>
      </c>
      <c r="CB4695" s="177" t="s">
        <v>879</v>
      </c>
      <c r="CC4695" s="122">
        <v>675.51</v>
      </c>
      <c r="CD4695" s="178" t="s">
        <v>3035</v>
      </c>
      <c r="CE4695" s="177" t="s">
        <v>270</v>
      </c>
      <c r="CF4695" s="177" t="s">
        <v>1176</v>
      </c>
      <c r="CG4695" s="83" t="s">
        <v>9</v>
      </c>
      <c r="CH4695" s="57"/>
      <c r="CV4695" s="51"/>
      <c r="CW4695" s="51"/>
      <c r="CX4695" s="51"/>
      <c r="CY4695" s="51"/>
      <c r="CZ4695" s="51"/>
      <c r="DA4695" s="51"/>
      <c r="DB4695" s="51"/>
      <c r="DC4695" s="51"/>
      <c r="DD4695" s="51"/>
    </row>
    <row r="4696" spans="73:108" ht="15" x14ac:dyDescent="0.25">
      <c r="BU4696" s="91"/>
      <c r="BV4696" s="177">
        <v>2008</v>
      </c>
      <c r="BW4696" s="177">
        <v>12</v>
      </c>
      <c r="BX4696" s="177" t="s">
        <v>312</v>
      </c>
      <c r="BY4696" s="177" t="s">
        <v>262</v>
      </c>
      <c r="BZ4696" s="177" t="s">
        <v>277</v>
      </c>
      <c r="CA4696" s="177">
        <v>3</v>
      </c>
      <c r="CB4696" s="177" t="s">
        <v>879</v>
      </c>
      <c r="CC4696" s="122">
        <v>1235.49</v>
      </c>
      <c r="CD4696" s="178" t="s">
        <v>3036</v>
      </c>
      <c r="CE4696" s="177" t="s">
        <v>270</v>
      </c>
      <c r="CF4696" s="177" t="s">
        <v>1175</v>
      </c>
      <c r="CG4696" s="83" t="s">
        <v>9</v>
      </c>
      <c r="CH4696" s="57"/>
      <c r="CV4696" s="51"/>
      <c r="CW4696" s="51"/>
      <c r="CX4696" s="51"/>
      <c r="CY4696" s="51"/>
      <c r="CZ4696" s="51"/>
      <c r="DA4696" s="51"/>
      <c r="DB4696" s="51"/>
      <c r="DC4696" s="51"/>
      <c r="DD4696" s="51"/>
    </row>
    <row r="4697" spans="73:108" ht="15" x14ac:dyDescent="0.25">
      <c r="BU4697" s="91"/>
      <c r="BV4697" s="177">
        <v>2008</v>
      </c>
      <c r="BW4697" s="177">
        <v>12</v>
      </c>
      <c r="BX4697" s="177" t="s">
        <v>312</v>
      </c>
      <c r="BY4697" s="177" t="s">
        <v>262</v>
      </c>
      <c r="BZ4697" s="177" t="s">
        <v>277</v>
      </c>
      <c r="CA4697" s="177">
        <v>3</v>
      </c>
      <c r="CB4697" s="177" t="s">
        <v>879</v>
      </c>
      <c r="CC4697" s="122">
        <v>3269.73</v>
      </c>
      <c r="CD4697" s="178" t="s">
        <v>3010</v>
      </c>
      <c r="CE4697" s="177" t="s">
        <v>270</v>
      </c>
      <c r="CF4697" s="177" t="s">
        <v>1145</v>
      </c>
      <c r="CG4697" s="83" t="s">
        <v>9</v>
      </c>
      <c r="CH4697" s="57"/>
      <c r="CV4697" s="51"/>
      <c r="CW4697" s="51"/>
      <c r="CX4697" s="51"/>
      <c r="CY4697" s="51"/>
      <c r="CZ4697" s="51"/>
      <c r="DA4697" s="51"/>
      <c r="DB4697" s="51"/>
      <c r="DC4697" s="51"/>
      <c r="DD4697" s="51"/>
    </row>
    <row r="4698" spans="73:108" ht="15" x14ac:dyDescent="0.25">
      <c r="BU4698" s="91"/>
      <c r="BV4698" s="177">
        <v>2008</v>
      </c>
      <c r="BW4698" s="177">
        <v>12</v>
      </c>
      <c r="BX4698" s="177" t="s">
        <v>312</v>
      </c>
      <c r="BY4698" s="177" t="s">
        <v>262</v>
      </c>
      <c r="BZ4698" s="177" t="s">
        <v>277</v>
      </c>
      <c r="CA4698" s="177">
        <v>3</v>
      </c>
      <c r="CB4698" s="177" t="s">
        <v>879</v>
      </c>
      <c r="CC4698" s="122">
        <v>2040.36</v>
      </c>
      <c r="CD4698" s="178" t="s">
        <v>3011</v>
      </c>
      <c r="CE4698" s="177" t="s">
        <v>270</v>
      </c>
      <c r="CF4698" s="177" t="s">
        <v>1157</v>
      </c>
      <c r="CG4698" s="83" t="s">
        <v>9</v>
      </c>
      <c r="CH4698" s="57"/>
      <c r="CV4698" s="51"/>
      <c r="CW4698" s="51"/>
      <c r="CX4698" s="51"/>
      <c r="CY4698" s="51"/>
      <c r="CZ4698" s="51"/>
      <c r="DA4698" s="51"/>
      <c r="DB4698" s="51"/>
      <c r="DC4698" s="51"/>
      <c r="DD4698" s="51"/>
    </row>
    <row r="4699" spans="73:108" ht="15" x14ac:dyDescent="0.25">
      <c r="BU4699" s="91"/>
      <c r="BV4699" s="177">
        <v>2008</v>
      </c>
      <c r="BW4699" s="177">
        <v>12</v>
      </c>
      <c r="BX4699" s="177" t="s">
        <v>312</v>
      </c>
      <c r="BY4699" s="177" t="s">
        <v>262</v>
      </c>
      <c r="BZ4699" s="177" t="s">
        <v>268</v>
      </c>
      <c r="CA4699" s="177">
        <v>3</v>
      </c>
      <c r="CB4699" s="177" t="s">
        <v>264</v>
      </c>
      <c r="CC4699" s="122">
        <v>375.24</v>
      </c>
      <c r="CD4699" s="178" t="s">
        <v>3011</v>
      </c>
      <c r="CE4699" s="177" t="s">
        <v>270</v>
      </c>
      <c r="CF4699" s="177" t="s">
        <v>1157</v>
      </c>
      <c r="CG4699" s="83" t="s">
        <v>9</v>
      </c>
      <c r="CH4699" s="57"/>
      <c r="CV4699" s="51"/>
      <c r="CW4699" s="51"/>
      <c r="CX4699" s="51"/>
      <c r="CY4699" s="51"/>
      <c r="CZ4699" s="51"/>
      <c r="DA4699" s="51"/>
      <c r="DB4699" s="51"/>
      <c r="DC4699" s="51"/>
      <c r="DD4699" s="51"/>
    </row>
    <row r="4700" spans="73:108" ht="15" x14ac:dyDescent="0.25">
      <c r="BU4700" s="91"/>
      <c r="BV4700" s="177">
        <v>2009</v>
      </c>
      <c r="BW4700" s="177">
        <v>1</v>
      </c>
      <c r="BX4700" s="177" t="s">
        <v>312</v>
      </c>
      <c r="BY4700" s="177" t="s">
        <v>262</v>
      </c>
      <c r="BZ4700" s="177" t="s">
        <v>277</v>
      </c>
      <c r="CA4700" s="177">
        <v>3</v>
      </c>
      <c r="CB4700" s="177" t="s">
        <v>264</v>
      </c>
      <c r="CC4700" s="122">
        <v>675.5</v>
      </c>
      <c r="CD4700" s="178" t="s">
        <v>3055</v>
      </c>
      <c r="CE4700" s="177" t="s">
        <v>270</v>
      </c>
      <c r="CF4700" s="177" t="s">
        <v>1201</v>
      </c>
      <c r="CG4700" s="83" t="s">
        <v>9</v>
      </c>
      <c r="CH4700" s="57"/>
      <c r="CV4700" s="51"/>
      <c r="CW4700" s="51"/>
      <c r="CX4700" s="51"/>
      <c r="CY4700" s="51"/>
      <c r="CZ4700" s="51"/>
      <c r="DA4700" s="51"/>
      <c r="DB4700" s="51"/>
      <c r="DC4700" s="51"/>
      <c r="DD4700" s="51"/>
    </row>
    <row r="4701" spans="73:108" ht="15" x14ac:dyDescent="0.25">
      <c r="BU4701" s="91"/>
      <c r="BV4701" s="177">
        <v>2009</v>
      </c>
      <c r="BW4701" s="177">
        <v>1</v>
      </c>
      <c r="BX4701" s="177" t="s">
        <v>312</v>
      </c>
      <c r="BY4701" s="177" t="s">
        <v>262</v>
      </c>
      <c r="BZ4701" s="177" t="s">
        <v>277</v>
      </c>
      <c r="CA4701" s="177">
        <v>3</v>
      </c>
      <c r="CB4701" s="177" t="s">
        <v>879</v>
      </c>
      <c r="CC4701" s="122">
        <v>333.8</v>
      </c>
      <c r="CD4701" s="178" t="s">
        <v>3053</v>
      </c>
      <c r="CE4701" s="177" t="s">
        <v>270</v>
      </c>
      <c r="CF4701" s="177" t="s">
        <v>1198</v>
      </c>
      <c r="CG4701" s="83" t="s">
        <v>9</v>
      </c>
      <c r="CH4701" s="57"/>
      <c r="CV4701" s="51"/>
      <c r="CW4701" s="51"/>
      <c r="CX4701" s="51"/>
      <c r="CY4701" s="51"/>
      <c r="CZ4701" s="51"/>
      <c r="DA4701" s="51"/>
      <c r="DB4701" s="51"/>
      <c r="DC4701" s="51"/>
      <c r="DD4701" s="51"/>
    </row>
    <row r="4702" spans="73:108" ht="15" x14ac:dyDescent="0.25">
      <c r="BU4702" s="91"/>
      <c r="BV4702" s="177">
        <v>2009</v>
      </c>
      <c r="BW4702" s="177">
        <v>1</v>
      </c>
      <c r="BX4702" s="177" t="s">
        <v>312</v>
      </c>
      <c r="BY4702" s="177" t="s">
        <v>262</v>
      </c>
      <c r="BZ4702" s="177" t="s">
        <v>277</v>
      </c>
      <c r="CA4702" s="177">
        <v>3</v>
      </c>
      <c r="CB4702" s="177" t="s">
        <v>879</v>
      </c>
      <c r="CC4702" s="122">
        <v>1830.06</v>
      </c>
      <c r="CD4702" s="178" t="s">
        <v>3054</v>
      </c>
      <c r="CE4702" s="177" t="s">
        <v>270</v>
      </c>
      <c r="CF4702" s="177" t="s">
        <v>1190</v>
      </c>
      <c r="CG4702" s="83" t="s">
        <v>9</v>
      </c>
      <c r="CH4702" s="57"/>
      <c r="CV4702" s="51"/>
      <c r="CW4702" s="51"/>
      <c r="CX4702" s="51"/>
      <c r="CY4702" s="51"/>
      <c r="CZ4702" s="51"/>
      <c r="DA4702" s="51"/>
      <c r="DB4702" s="51"/>
      <c r="DC4702" s="51"/>
      <c r="DD4702" s="51"/>
    </row>
    <row r="4703" spans="73:108" ht="15" x14ac:dyDescent="0.25">
      <c r="BU4703" s="91"/>
      <c r="BV4703" s="177">
        <v>2009</v>
      </c>
      <c r="BW4703" s="177">
        <v>1</v>
      </c>
      <c r="BX4703" s="177" t="s">
        <v>312</v>
      </c>
      <c r="BY4703" s="177" t="s">
        <v>262</v>
      </c>
      <c r="BZ4703" s="177" t="s">
        <v>277</v>
      </c>
      <c r="CA4703" s="177">
        <v>3</v>
      </c>
      <c r="CB4703" s="177" t="s">
        <v>879</v>
      </c>
      <c r="CC4703" s="122">
        <v>1168.8800000000001</v>
      </c>
      <c r="CD4703" s="178" t="s">
        <v>3055</v>
      </c>
      <c r="CE4703" s="177" t="s">
        <v>270</v>
      </c>
      <c r="CF4703" s="177" t="s">
        <v>1201</v>
      </c>
      <c r="CG4703" s="83" t="s">
        <v>9</v>
      </c>
      <c r="CH4703" s="57"/>
      <c r="CV4703" s="51"/>
      <c r="CW4703" s="51"/>
      <c r="CX4703" s="51"/>
      <c r="CY4703" s="51"/>
      <c r="CZ4703" s="51"/>
      <c r="DA4703" s="51"/>
      <c r="DB4703" s="51"/>
      <c r="DC4703" s="51"/>
      <c r="DD4703" s="51"/>
    </row>
    <row r="4704" spans="73:108" ht="15" x14ac:dyDescent="0.25">
      <c r="BU4704" s="91"/>
      <c r="BV4704" s="177">
        <v>2009</v>
      </c>
      <c r="BW4704" s="177">
        <v>1</v>
      </c>
      <c r="BX4704" s="177" t="s">
        <v>312</v>
      </c>
      <c r="BY4704" s="177" t="s">
        <v>262</v>
      </c>
      <c r="BZ4704" s="177" t="s">
        <v>268</v>
      </c>
      <c r="CA4704" s="177">
        <v>3</v>
      </c>
      <c r="CB4704" s="177" t="s">
        <v>264</v>
      </c>
      <c r="CC4704" s="122">
        <v>90.55</v>
      </c>
      <c r="CD4704" s="178" t="s">
        <v>3054</v>
      </c>
      <c r="CE4704" s="177" t="s">
        <v>270</v>
      </c>
      <c r="CF4704" s="177" t="s">
        <v>1190</v>
      </c>
      <c r="CG4704" s="83" t="s">
        <v>9</v>
      </c>
      <c r="CH4704" s="57"/>
      <c r="CV4704" s="51"/>
      <c r="CW4704" s="51"/>
      <c r="CX4704" s="51"/>
      <c r="CY4704" s="51"/>
      <c r="CZ4704" s="51"/>
      <c r="DA4704" s="51"/>
      <c r="DB4704" s="51"/>
      <c r="DC4704" s="51"/>
      <c r="DD4704" s="51"/>
    </row>
    <row r="4705" spans="73:108" ht="15" x14ac:dyDescent="0.25">
      <c r="BU4705" s="91"/>
      <c r="BV4705" s="177">
        <v>2009</v>
      </c>
      <c r="BW4705" s="177">
        <v>1</v>
      </c>
      <c r="BX4705" s="177" t="s">
        <v>312</v>
      </c>
      <c r="BY4705" s="177" t="s">
        <v>262</v>
      </c>
      <c r="BZ4705" s="177" t="s">
        <v>277</v>
      </c>
      <c r="CA4705" s="177">
        <v>7</v>
      </c>
      <c r="CB4705" s="177" t="s">
        <v>264</v>
      </c>
      <c r="CC4705" s="122">
        <v>105.59</v>
      </c>
      <c r="CD4705" s="178" t="s">
        <v>3076</v>
      </c>
      <c r="CE4705" s="177" t="s">
        <v>270</v>
      </c>
      <c r="CF4705" s="177" t="s">
        <v>1222</v>
      </c>
      <c r="CG4705" s="83" t="s">
        <v>89</v>
      </c>
      <c r="CH4705" s="57"/>
      <c r="CV4705" s="51"/>
      <c r="CW4705" s="51"/>
      <c r="CX4705" s="51"/>
      <c r="CY4705" s="51"/>
      <c r="CZ4705" s="51"/>
      <c r="DA4705" s="51"/>
      <c r="DB4705" s="51"/>
      <c r="DC4705" s="51"/>
      <c r="DD4705" s="51"/>
    </row>
    <row r="4706" spans="73:108" ht="15" x14ac:dyDescent="0.25">
      <c r="BU4706" s="91"/>
      <c r="BV4706" s="177">
        <v>2009</v>
      </c>
      <c r="BW4706" s="177">
        <v>2</v>
      </c>
      <c r="BX4706" s="177" t="s">
        <v>312</v>
      </c>
      <c r="BY4706" s="177" t="s">
        <v>262</v>
      </c>
      <c r="BZ4706" s="177" t="s">
        <v>277</v>
      </c>
      <c r="CA4706" s="177">
        <v>3</v>
      </c>
      <c r="CB4706" s="177" t="s">
        <v>264</v>
      </c>
      <c r="CC4706" s="122">
        <v>1001.12</v>
      </c>
      <c r="CD4706" s="178" t="s">
        <v>3077</v>
      </c>
      <c r="CE4706" s="177" t="s">
        <v>270</v>
      </c>
      <c r="CF4706" s="177" t="s">
        <v>1225</v>
      </c>
      <c r="CG4706" s="83" t="s">
        <v>9</v>
      </c>
      <c r="CH4706" s="57"/>
      <c r="CV4706" s="51"/>
      <c r="CW4706" s="51"/>
      <c r="CX4706" s="51"/>
      <c r="CY4706" s="51"/>
      <c r="CZ4706" s="51"/>
      <c r="DA4706" s="51"/>
      <c r="DB4706" s="51"/>
      <c r="DC4706" s="51"/>
      <c r="DD4706" s="51"/>
    </row>
    <row r="4707" spans="73:108" ht="15" x14ac:dyDescent="0.25">
      <c r="BU4707" s="91"/>
      <c r="BV4707" s="177">
        <v>2009</v>
      </c>
      <c r="BW4707" s="177">
        <v>3</v>
      </c>
      <c r="BX4707" s="177" t="s">
        <v>312</v>
      </c>
      <c r="BY4707" s="177" t="s">
        <v>262</v>
      </c>
      <c r="BZ4707" s="177" t="s">
        <v>277</v>
      </c>
      <c r="CA4707" s="177">
        <v>3</v>
      </c>
      <c r="CB4707" s="177" t="s">
        <v>264</v>
      </c>
      <c r="CC4707" s="122">
        <v>329.6</v>
      </c>
      <c r="CD4707" s="178" t="s">
        <v>3110</v>
      </c>
      <c r="CE4707" s="177" t="s">
        <v>270</v>
      </c>
      <c r="CF4707" s="177" t="s">
        <v>1259</v>
      </c>
      <c r="CG4707" s="83" t="s">
        <v>9</v>
      </c>
      <c r="CH4707" s="57"/>
      <c r="CV4707" s="51"/>
      <c r="CW4707" s="51"/>
      <c r="CX4707" s="51"/>
      <c r="CY4707" s="51"/>
      <c r="CZ4707" s="51"/>
      <c r="DA4707" s="51"/>
      <c r="DB4707" s="51"/>
      <c r="DC4707" s="51"/>
      <c r="DD4707" s="51"/>
    </row>
    <row r="4708" spans="73:108" ht="15" x14ac:dyDescent="0.25">
      <c r="BU4708" s="91"/>
      <c r="BV4708" s="177">
        <v>2009</v>
      </c>
      <c r="BW4708" s="177">
        <v>3</v>
      </c>
      <c r="BX4708" s="177" t="s">
        <v>312</v>
      </c>
      <c r="BY4708" s="177" t="s">
        <v>262</v>
      </c>
      <c r="BZ4708" s="177" t="s">
        <v>277</v>
      </c>
      <c r="CA4708" s="177">
        <v>3</v>
      </c>
      <c r="CB4708" s="177" t="s">
        <v>879</v>
      </c>
      <c r="CC4708" s="122">
        <v>3626.41</v>
      </c>
      <c r="CD4708" s="178" t="s">
        <v>3111</v>
      </c>
      <c r="CE4708" s="177" t="s">
        <v>270</v>
      </c>
      <c r="CF4708" s="177" t="s">
        <v>1258</v>
      </c>
      <c r="CG4708" s="83" t="s">
        <v>9</v>
      </c>
      <c r="CH4708" s="57"/>
      <c r="CV4708" s="51"/>
      <c r="CW4708" s="51"/>
      <c r="CX4708" s="51"/>
      <c r="CY4708" s="51"/>
      <c r="CZ4708" s="51"/>
      <c r="DA4708" s="51"/>
      <c r="DB4708" s="51"/>
      <c r="DC4708" s="51"/>
      <c r="DD4708" s="51"/>
    </row>
    <row r="4709" spans="73:108" ht="15" x14ac:dyDescent="0.25">
      <c r="BU4709" s="91"/>
      <c r="BV4709" s="177">
        <v>2009</v>
      </c>
      <c r="BW4709" s="177">
        <v>4</v>
      </c>
      <c r="BX4709" s="177" t="s">
        <v>312</v>
      </c>
      <c r="BY4709" s="177" t="s">
        <v>262</v>
      </c>
      <c r="BZ4709" s="177" t="s">
        <v>277</v>
      </c>
      <c r="CA4709" s="177">
        <v>3</v>
      </c>
      <c r="CB4709" s="177" t="s">
        <v>264</v>
      </c>
      <c r="CC4709" s="122">
        <v>99.46</v>
      </c>
      <c r="CD4709" s="178" t="s">
        <v>3152</v>
      </c>
      <c r="CE4709" s="177" t="s">
        <v>270</v>
      </c>
      <c r="CF4709" s="177" t="s">
        <v>1313</v>
      </c>
      <c r="CG4709" s="83" t="s">
        <v>9</v>
      </c>
      <c r="CH4709" s="57"/>
      <c r="CV4709" s="51"/>
      <c r="CW4709" s="51"/>
      <c r="CX4709" s="51"/>
      <c r="CY4709" s="51"/>
      <c r="CZ4709" s="51"/>
      <c r="DA4709" s="51"/>
      <c r="DB4709" s="51"/>
      <c r="DC4709" s="51"/>
      <c r="DD4709" s="51"/>
    </row>
    <row r="4710" spans="73:108" ht="15" x14ac:dyDescent="0.25">
      <c r="BU4710" s="91"/>
      <c r="BV4710" s="177">
        <v>2009</v>
      </c>
      <c r="BW4710" s="177">
        <v>4</v>
      </c>
      <c r="BX4710" s="177" t="s">
        <v>312</v>
      </c>
      <c r="BY4710" s="177" t="s">
        <v>262</v>
      </c>
      <c r="BZ4710" s="177" t="s">
        <v>277</v>
      </c>
      <c r="CA4710" s="177">
        <v>3</v>
      </c>
      <c r="CB4710" s="177" t="s">
        <v>264</v>
      </c>
      <c r="CC4710" s="122">
        <v>12</v>
      </c>
      <c r="CD4710" s="178" t="s">
        <v>3153</v>
      </c>
      <c r="CE4710" s="177" t="s">
        <v>270</v>
      </c>
      <c r="CF4710" s="177" t="s">
        <v>1313</v>
      </c>
      <c r="CG4710" s="83" t="s">
        <v>9</v>
      </c>
      <c r="CH4710" s="57"/>
      <c r="CV4710" s="51"/>
      <c r="CW4710" s="51"/>
      <c r="CX4710" s="51"/>
      <c r="CY4710" s="51"/>
      <c r="CZ4710" s="51"/>
      <c r="DA4710" s="51"/>
      <c r="DB4710" s="51"/>
      <c r="DC4710" s="51"/>
      <c r="DD4710" s="51"/>
    </row>
    <row r="4711" spans="73:108" ht="15" x14ac:dyDescent="0.25">
      <c r="BU4711" s="91"/>
      <c r="BV4711" s="177">
        <v>2009</v>
      </c>
      <c r="BW4711" s="177">
        <v>4</v>
      </c>
      <c r="BX4711" s="177" t="s">
        <v>312</v>
      </c>
      <c r="BY4711" s="177" t="s">
        <v>262</v>
      </c>
      <c r="BZ4711" s="177" t="s">
        <v>277</v>
      </c>
      <c r="CA4711" s="177">
        <v>3</v>
      </c>
      <c r="CB4711" s="177" t="s">
        <v>879</v>
      </c>
      <c r="CC4711" s="122">
        <v>1861.6</v>
      </c>
      <c r="CD4711" s="178" t="s">
        <v>3141</v>
      </c>
      <c r="CE4711" s="177" t="s">
        <v>270</v>
      </c>
      <c r="CF4711" s="177" t="s">
        <v>1295</v>
      </c>
      <c r="CG4711" s="83" t="s">
        <v>9</v>
      </c>
      <c r="CH4711" s="57"/>
      <c r="CV4711" s="51"/>
      <c r="CW4711" s="51"/>
      <c r="CX4711" s="51"/>
      <c r="CY4711" s="51"/>
      <c r="CZ4711" s="51"/>
      <c r="DA4711" s="51"/>
      <c r="DB4711" s="51"/>
      <c r="DC4711" s="51"/>
      <c r="DD4711" s="51"/>
    </row>
    <row r="4712" spans="73:108" ht="15" x14ac:dyDescent="0.25">
      <c r="BU4712" s="91"/>
      <c r="BV4712" s="177">
        <v>2009</v>
      </c>
      <c r="BW4712" s="177">
        <v>4</v>
      </c>
      <c r="BX4712" s="177" t="s">
        <v>312</v>
      </c>
      <c r="BY4712" s="177" t="s">
        <v>262</v>
      </c>
      <c r="BZ4712" s="177" t="s">
        <v>277</v>
      </c>
      <c r="CA4712" s="177">
        <v>3</v>
      </c>
      <c r="CB4712" s="177" t="s">
        <v>879</v>
      </c>
      <c r="CC4712" s="122">
        <v>3088.32</v>
      </c>
      <c r="CD4712" s="178" t="s">
        <v>3142</v>
      </c>
      <c r="CE4712" s="177" t="s">
        <v>270</v>
      </c>
      <c r="CF4712" s="177" t="s">
        <v>1288</v>
      </c>
      <c r="CG4712" s="83" t="s">
        <v>9</v>
      </c>
      <c r="CH4712" s="57"/>
      <c r="CV4712" s="51"/>
      <c r="CW4712" s="51"/>
      <c r="CX4712" s="51"/>
      <c r="CY4712" s="51"/>
      <c r="CZ4712" s="51"/>
      <c r="DA4712" s="51"/>
      <c r="DB4712" s="51"/>
      <c r="DC4712" s="51"/>
      <c r="DD4712" s="51"/>
    </row>
    <row r="4713" spans="73:108" ht="15" x14ac:dyDescent="0.25">
      <c r="BU4713" s="91"/>
      <c r="BV4713" s="177">
        <v>2009</v>
      </c>
      <c r="BW4713" s="177">
        <v>4</v>
      </c>
      <c r="BX4713" s="177" t="s">
        <v>312</v>
      </c>
      <c r="BY4713" s="177" t="s">
        <v>262</v>
      </c>
      <c r="BZ4713" s="177" t="s">
        <v>277</v>
      </c>
      <c r="CA4713" s="177">
        <v>3</v>
      </c>
      <c r="CB4713" s="177" t="s">
        <v>879</v>
      </c>
      <c r="CC4713" s="122">
        <v>2253.9699999999998</v>
      </c>
      <c r="CD4713" s="178" t="s">
        <v>3144</v>
      </c>
      <c r="CE4713" s="177" t="s">
        <v>270</v>
      </c>
      <c r="CF4713" s="177" t="s">
        <v>1308</v>
      </c>
      <c r="CG4713" s="83" t="s">
        <v>9</v>
      </c>
      <c r="CH4713" s="57"/>
      <c r="CV4713" s="51"/>
      <c r="CW4713" s="51"/>
      <c r="CX4713" s="51"/>
      <c r="CY4713" s="51"/>
      <c r="CZ4713" s="51"/>
      <c r="DA4713" s="51"/>
      <c r="DB4713" s="51"/>
      <c r="DC4713" s="51"/>
      <c r="DD4713" s="51"/>
    </row>
    <row r="4714" spans="73:108" ht="15" x14ac:dyDescent="0.25">
      <c r="BU4714" s="91"/>
      <c r="BV4714" s="177">
        <v>2009</v>
      </c>
      <c r="BW4714" s="177">
        <v>4</v>
      </c>
      <c r="BX4714" s="177" t="s">
        <v>312</v>
      </c>
      <c r="BY4714" s="177" t="s">
        <v>262</v>
      </c>
      <c r="BZ4714" s="177" t="s">
        <v>277</v>
      </c>
      <c r="CA4714" s="177">
        <v>3</v>
      </c>
      <c r="CB4714" s="177" t="s">
        <v>879</v>
      </c>
      <c r="CC4714" s="122">
        <v>553.44000000000005</v>
      </c>
      <c r="CD4714" s="178" t="s">
        <v>3145</v>
      </c>
      <c r="CE4714" s="177" t="s">
        <v>270</v>
      </c>
      <c r="CF4714" s="177" t="s">
        <v>1299</v>
      </c>
      <c r="CG4714" s="83" t="s">
        <v>9</v>
      </c>
      <c r="CH4714" s="57"/>
      <c r="CV4714" s="51"/>
      <c r="CW4714" s="51"/>
      <c r="CX4714" s="51"/>
      <c r="CY4714" s="51"/>
      <c r="CZ4714" s="51"/>
      <c r="DA4714" s="51"/>
      <c r="DB4714" s="51"/>
      <c r="DC4714" s="51"/>
      <c r="DD4714" s="51"/>
    </row>
    <row r="4715" spans="73:108" ht="15" x14ac:dyDescent="0.25">
      <c r="BU4715" s="91"/>
      <c r="BV4715" s="177">
        <v>2009</v>
      </c>
      <c r="BW4715" s="177">
        <v>5</v>
      </c>
      <c r="BX4715" s="177" t="s">
        <v>312</v>
      </c>
      <c r="BY4715" s="177" t="s">
        <v>262</v>
      </c>
      <c r="BZ4715" s="177" t="s">
        <v>277</v>
      </c>
      <c r="CA4715" s="177">
        <v>3</v>
      </c>
      <c r="CB4715" s="177" t="s">
        <v>879</v>
      </c>
      <c r="CC4715" s="122">
        <v>993.2</v>
      </c>
      <c r="CD4715" s="178" t="s">
        <v>3159</v>
      </c>
      <c r="CE4715" s="177" t="s">
        <v>270</v>
      </c>
      <c r="CF4715" s="177" t="s">
        <v>1322</v>
      </c>
      <c r="CG4715" s="83" t="s">
        <v>9</v>
      </c>
      <c r="CH4715" s="57"/>
      <c r="CV4715" s="51"/>
      <c r="CW4715" s="51"/>
      <c r="CX4715" s="51"/>
      <c r="CY4715" s="51"/>
      <c r="CZ4715" s="51"/>
      <c r="DA4715" s="51"/>
      <c r="DB4715" s="51"/>
      <c r="DC4715" s="51"/>
      <c r="DD4715" s="51"/>
    </row>
    <row r="4716" spans="73:108" ht="15" x14ac:dyDescent="0.25">
      <c r="BU4716" s="91"/>
      <c r="BV4716" s="177">
        <v>2009</v>
      </c>
      <c r="BW4716" s="177">
        <v>6</v>
      </c>
      <c r="BX4716" s="177" t="s">
        <v>312</v>
      </c>
      <c r="BY4716" s="177" t="s">
        <v>262</v>
      </c>
      <c r="BZ4716" s="177" t="s">
        <v>277</v>
      </c>
      <c r="CA4716" s="177">
        <v>3</v>
      </c>
      <c r="CB4716" s="177" t="s">
        <v>264</v>
      </c>
      <c r="CC4716" s="122">
        <v>5940</v>
      </c>
      <c r="CD4716" s="178" t="s">
        <v>3193</v>
      </c>
      <c r="CE4716" s="177" t="s">
        <v>270</v>
      </c>
      <c r="CF4716" s="177" t="s">
        <v>1355</v>
      </c>
      <c r="CG4716" s="83" t="s">
        <v>9</v>
      </c>
      <c r="CH4716" s="57"/>
      <c r="CV4716" s="51"/>
      <c r="CW4716" s="51"/>
      <c r="CX4716" s="51"/>
      <c r="CY4716" s="51"/>
      <c r="CZ4716" s="51"/>
      <c r="DA4716" s="51"/>
      <c r="DB4716" s="51"/>
      <c r="DC4716" s="51"/>
      <c r="DD4716" s="51"/>
    </row>
    <row r="4717" spans="73:108" ht="15" x14ac:dyDescent="0.25">
      <c r="BU4717" s="91"/>
      <c r="BV4717" s="177">
        <v>2009</v>
      </c>
      <c r="BW4717" s="177">
        <v>6</v>
      </c>
      <c r="BX4717" s="177" t="s">
        <v>312</v>
      </c>
      <c r="BY4717" s="177" t="s">
        <v>262</v>
      </c>
      <c r="BZ4717" s="177" t="s">
        <v>277</v>
      </c>
      <c r="CA4717" s="177">
        <v>3</v>
      </c>
      <c r="CB4717" s="177" t="s">
        <v>879</v>
      </c>
      <c r="CC4717" s="122">
        <v>1792.16</v>
      </c>
      <c r="CD4717" s="178" t="s">
        <v>3183</v>
      </c>
      <c r="CE4717" s="177" t="s">
        <v>270</v>
      </c>
      <c r="CF4717" s="177" t="s">
        <v>1341</v>
      </c>
      <c r="CG4717" s="83" t="s">
        <v>9</v>
      </c>
      <c r="CH4717" s="57"/>
      <c r="CV4717" s="51"/>
      <c r="CW4717" s="51"/>
      <c r="CX4717" s="51"/>
      <c r="CY4717" s="51"/>
      <c r="CZ4717" s="51"/>
      <c r="DA4717" s="51"/>
      <c r="DB4717" s="51"/>
      <c r="DC4717" s="51"/>
      <c r="DD4717" s="51"/>
    </row>
    <row r="4718" spans="73:108" ht="15" x14ac:dyDescent="0.25">
      <c r="BU4718" s="91"/>
      <c r="BV4718" s="177">
        <v>2009</v>
      </c>
      <c r="BW4718" s="177">
        <v>11</v>
      </c>
      <c r="BX4718" s="177" t="s">
        <v>312</v>
      </c>
      <c r="BY4718" s="177" t="s">
        <v>262</v>
      </c>
      <c r="BZ4718" s="177" t="s">
        <v>277</v>
      </c>
      <c r="CA4718" s="177">
        <v>3</v>
      </c>
      <c r="CB4718" s="177" t="s">
        <v>264</v>
      </c>
      <c r="CC4718" s="122">
        <v>665.8</v>
      </c>
      <c r="CD4718" s="178" t="s">
        <v>3293</v>
      </c>
      <c r="CE4718" s="177" t="s">
        <v>270</v>
      </c>
      <c r="CF4718" s="177" t="s">
        <v>1451</v>
      </c>
      <c r="CG4718" s="83" t="s">
        <v>9</v>
      </c>
      <c r="CH4718" s="57"/>
      <c r="CV4718" s="51"/>
      <c r="CW4718" s="51"/>
      <c r="CX4718" s="51"/>
      <c r="CY4718" s="51"/>
      <c r="CZ4718" s="51"/>
      <c r="DA4718" s="51"/>
      <c r="DB4718" s="51"/>
      <c r="DC4718" s="51"/>
      <c r="DD4718" s="51"/>
    </row>
    <row r="4719" spans="73:108" ht="15" x14ac:dyDescent="0.25">
      <c r="BU4719" s="91"/>
      <c r="BV4719" s="177">
        <v>2009</v>
      </c>
      <c r="BW4719" s="177">
        <v>11</v>
      </c>
      <c r="BX4719" s="177" t="s">
        <v>312</v>
      </c>
      <c r="BY4719" s="177" t="s">
        <v>262</v>
      </c>
      <c r="BZ4719" s="177" t="s">
        <v>277</v>
      </c>
      <c r="CA4719" s="177">
        <v>3</v>
      </c>
      <c r="CB4719" s="177" t="s">
        <v>264</v>
      </c>
      <c r="CC4719" s="122">
        <v>1086.21</v>
      </c>
      <c r="CD4719" s="178" t="s">
        <v>3294</v>
      </c>
      <c r="CE4719" s="177" t="s">
        <v>270</v>
      </c>
      <c r="CF4719" s="177" t="s">
        <v>1453</v>
      </c>
      <c r="CG4719" s="83" t="s">
        <v>9</v>
      </c>
      <c r="CH4719" s="57"/>
      <c r="CV4719" s="51"/>
      <c r="CW4719" s="51"/>
      <c r="CX4719" s="51"/>
      <c r="CY4719" s="51"/>
      <c r="CZ4719" s="51"/>
      <c r="DA4719" s="51"/>
      <c r="DB4719" s="51"/>
      <c r="DC4719" s="51"/>
      <c r="DD4719" s="51"/>
    </row>
    <row r="4720" spans="73:108" ht="15" x14ac:dyDescent="0.25">
      <c r="BU4720" s="91"/>
      <c r="BV4720" s="177">
        <v>2009</v>
      </c>
      <c r="BW4720" s="177">
        <v>11</v>
      </c>
      <c r="BX4720" s="177" t="s">
        <v>312</v>
      </c>
      <c r="BY4720" s="177" t="s">
        <v>262</v>
      </c>
      <c r="BZ4720" s="177" t="s">
        <v>277</v>
      </c>
      <c r="CA4720" s="177">
        <v>3</v>
      </c>
      <c r="CB4720" s="177" t="s">
        <v>264</v>
      </c>
      <c r="CC4720" s="122">
        <v>2414.15</v>
      </c>
      <c r="CD4720" s="178" t="s">
        <v>3295</v>
      </c>
      <c r="CE4720" s="177" t="s">
        <v>270</v>
      </c>
      <c r="CF4720" s="177" t="s">
        <v>1456</v>
      </c>
      <c r="CG4720" s="83" t="s">
        <v>9</v>
      </c>
      <c r="CH4720" s="57"/>
      <c r="CV4720" s="51"/>
      <c r="CW4720" s="51"/>
      <c r="CX4720" s="51"/>
      <c r="CY4720" s="51"/>
      <c r="CZ4720" s="51"/>
      <c r="DA4720" s="51"/>
      <c r="DB4720" s="51"/>
      <c r="DC4720" s="51"/>
      <c r="DD4720" s="51"/>
    </row>
    <row r="4721" spans="73:108" ht="15" x14ac:dyDescent="0.25">
      <c r="BU4721" s="91"/>
      <c r="BV4721" s="177">
        <v>2009</v>
      </c>
      <c r="BW4721" s="177">
        <v>11</v>
      </c>
      <c r="BX4721" s="177" t="s">
        <v>312</v>
      </c>
      <c r="BY4721" s="177" t="s">
        <v>262</v>
      </c>
      <c r="BZ4721" s="177" t="s">
        <v>277</v>
      </c>
      <c r="CA4721" s="177">
        <v>3</v>
      </c>
      <c r="CB4721" s="177" t="s">
        <v>264</v>
      </c>
      <c r="CC4721" s="122">
        <v>1231.1199999999999</v>
      </c>
      <c r="CD4721" s="178" t="s">
        <v>3296</v>
      </c>
      <c r="CE4721" s="177" t="s">
        <v>270</v>
      </c>
      <c r="CF4721" s="177" t="s">
        <v>1460</v>
      </c>
      <c r="CG4721" s="83" t="s">
        <v>9</v>
      </c>
      <c r="CH4721" s="57"/>
      <c r="CV4721" s="51"/>
      <c r="CW4721" s="51"/>
      <c r="CX4721" s="51"/>
      <c r="CY4721" s="51"/>
      <c r="CZ4721" s="51"/>
      <c r="DA4721" s="51"/>
      <c r="DB4721" s="51"/>
      <c r="DC4721" s="51"/>
      <c r="DD4721" s="51"/>
    </row>
    <row r="4722" spans="73:108" ht="15" x14ac:dyDescent="0.25">
      <c r="BU4722" s="91"/>
      <c r="BV4722" s="177">
        <v>2010</v>
      </c>
      <c r="BW4722" s="177">
        <v>3</v>
      </c>
      <c r="BX4722" s="177" t="s">
        <v>312</v>
      </c>
      <c r="BY4722" s="177" t="s">
        <v>262</v>
      </c>
      <c r="BZ4722" s="177" t="s">
        <v>277</v>
      </c>
      <c r="CA4722" s="177">
        <v>7</v>
      </c>
      <c r="CB4722" s="177" t="s">
        <v>264</v>
      </c>
      <c r="CC4722" s="122">
        <v>694.88</v>
      </c>
      <c r="CD4722" s="178" t="s">
        <v>3416</v>
      </c>
      <c r="CE4722" s="177" t="s">
        <v>270</v>
      </c>
      <c r="CF4722" s="177" t="s">
        <v>1593</v>
      </c>
      <c r="CG4722" s="83" t="s">
        <v>89</v>
      </c>
      <c r="CH4722" s="57"/>
      <c r="CV4722" s="51"/>
      <c r="CW4722" s="51"/>
      <c r="CX4722" s="51"/>
      <c r="CY4722" s="51"/>
      <c r="CZ4722" s="51"/>
      <c r="DA4722" s="51"/>
      <c r="DB4722" s="51"/>
      <c r="DC4722" s="51"/>
      <c r="DD4722" s="51"/>
    </row>
    <row r="4723" spans="73:108" ht="15" x14ac:dyDescent="0.25">
      <c r="BU4723" s="91"/>
      <c r="BV4723" s="177">
        <v>2010</v>
      </c>
      <c r="BW4723" s="177">
        <v>3</v>
      </c>
      <c r="BX4723" s="177" t="s">
        <v>312</v>
      </c>
      <c r="BY4723" s="177" t="s">
        <v>262</v>
      </c>
      <c r="BZ4723" s="177" t="s">
        <v>277</v>
      </c>
      <c r="CA4723" s="177">
        <v>7</v>
      </c>
      <c r="CB4723" s="177" t="s">
        <v>264</v>
      </c>
      <c r="CC4723" s="122">
        <v>98.12</v>
      </c>
      <c r="CD4723" s="178" t="s">
        <v>3417</v>
      </c>
      <c r="CE4723" s="177" t="s">
        <v>270</v>
      </c>
      <c r="CF4723" s="177" t="s">
        <v>1594</v>
      </c>
      <c r="CG4723" s="83" t="s">
        <v>89</v>
      </c>
      <c r="CH4723" s="57"/>
      <c r="CV4723" s="51"/>
      <c r="CW4723" s="51"/>
      <c r="CX4723" s="51"/>
      <c r="CY4723" s="51"/>
      <c r="CZ4723" s="51"/>
      <c r="DA4723" s="51"/>
      <c r="DB4723" s="51"/>
      <c r="DC4723" s="51"/>
      <c r="DD4723" s="51"/>
    </row>
    <row r="4724" spans="73:108" ht="15" x14ac:dyDescent="0.25">
      <c r="BU4724" s="91"/>
      <c r="BV4724" s="177">
        <v>2010</v>
      </c>
      <c r="BW4724" s="177">
        <v>4</v>
      </c>
      <c r="BX4724" s="177" t="s">
        <v>312</v>
      </c>
      <c r="BY4724" s="177" t="s">
        <v>262</v>
      </c>
      <c r="BZ4724" s="177" t="s">
        <v>277</v>
      </c>
      <c r="CA4724" s="177">
        <v>3</v>
      </c>
      <c r="CB4724" s="177" t="s">
        <v>264</v>
      </c>
      <c r="CC4724" s="122">
        <v>2464.9899999999998</v>
      </c>
      <c r="CD4724" s="178" t="s">
        <v>3428</v>
      </c>
      <c r="CE4724" s="177" t="s">
        <v>270</v>
      </c>
      <c r="CF4724" s="177" t="s">
        <v>1604</v>
      </c>
      <c r="CG4724" s="83" t="s">
        <v>9</v>
      </c>
      <c r="CH4724" s="57"/>
      <c r="CV4724" s="51"/>
      <c r="CW4724" s="51"/>
      <c r="CX4724" s="51"/>
      <c r="CY4724" s="51"/>
      <c r="CZ4724" s="51"/>
      <c r="DA4724" s="51"/>
      <c r="DB4724" s="51"/>
      <c r="DC4724" s="51"/>
      <c r="DD4724" s="51"/>
    </row>
    <row r="4725" spans="73:108" ht="15" x14ac:dyDescent="0.25">
      <c r="BU4725" s="91"/>
      <c r="BV4725" s="177">
        <v>2010</v>
      </c>
      <c r="BW4725" s="177">
        <v>4</v>
      </c>
      <c r="BX4725" s="177" t="s">
        <v>312</v>
      </c>
      <c r="BY4725" s="177" t="s">
        <v>262</v>
      </c>
      <c r="BZ4725" s="177" t="s">
        <v>277</v>
      </c>
      <c r="CA4725" s="177">
        <v>3</v>
      </c>
      <c r="CB4725" s="177" t="s">
        <v>264</v>
      </c>
      <c r="CC4725" s="122">
        <v>4263.3100000000004</v>
      </c>
      <c r="CD4725" s="178" t="s">
        <v>3430</v>
      </c>
      <c r="CE4725" s="177" t="s">
        <v>270</v>
      </c>
      <c r="CF4725" s="177" t="s">
        <v>1609</v>
      </c>
      <c r="CG4725" s="83" t="s">
        <v>9</v>
      </c>
      <c r="CH4725" s="57"/>
      <c r="CV4725" s="51"/>
      <c r="CW4725" s="51"/>
      <c r="CX4725" s="51"/>
      <c r="CY4725" s="51"/>
      <c r="CZ4725" s="51"/>
      <c r="DA4725" s="51"/>
      <c r="DB4725" s="51"/>
      <c r="DC4725" s="51"/>
      <c r="DD4725" s="51"/>
    </row>
    <row r="4726" spans="73:108" ht="15" x14ac:dyDescent="0.25">
      <c r="BU4726" s="91"/>
      <c r="BV4726" s="177">
        <v>2010</v>
      </c>
      <c r="BW4726" s="177">
        <v>4</v>
      </c>
      <c r="BX4726" s="177" t="s">
        <v>312</v>
      </c>
      <c r="BY4726" s="177" t="s">
        <v>262</v>
      </c>
      <c r="BZ4726" s="177" t="s">
        <v>277</v>
      </c>
      <c r="CA4726" s="177">
        <v>3</v>
      </c>
      <c r="CB4726" s="177" t="s">
        <v>264</v>
      </c>
      <c r="CC4726" s="122">
        <v>6996.21</v>
      </c>
      <c r="CD4726" s="178" t="s">
        <v>3431</v>
      </c>
      <c r="CE4726" s="177" t="s">
        <v>270</v>
      </c>
      <c r="CF4726" s="177" t="s">
        <v>1610</v>
      </c>
      <c r="CG4726" s="83" t="s">
        <v>9</v>
      </c>
      <c r="CH4726" s="57"/>
      <c r="CV4726" s="51"/>
      <c r="CW4726" s="51"/>
      <c r="CX4726" s="51"/>
      <c r="CY4726" s="51"/>
      <c r="CZ4726" s="51"/>
      <c r="DA4726" s="51"/>
      <c r="DB4726" s="51"/>
      <c r="DC4726" s="51"/>
      <c r="DD4726" s="51"/>
    </row>
    <row r="4727" spans="73:108" ht="15" x14ac:dyDescent="0.25">
      <c r="BU4727" s="91"/>
      <c r="BV4727" s="177">
        <v>2010</v>
      </c>
      <c r="BW4727" s="177">
        <v>5</v>
      </c>
      <c r="BX4727" s="177" t="s">
        <v>312</v>
      </c>
      <c r="BY4727" s="177" t="s">
        <v>262</v>
      </c>
      <c r="BZ4727" s="177" t="s">
        <v>277</v>
      </c>
      <c r="CA4727" s="177">
        <v>3</v>
      </c>
      <c r="CB4727" s="177" t="s">
        <v>264</v>
      </c>
      <c r="CC4727" s="122">
        <v>2117.64</v>
      </c>
      <c r="CD4727" s="178" t="s">
        <v>3453</v>
      </c>
      <c r="CE4727" s="177" t="s">
        <v>270</v>
      </c>
      <c r="CF4727" s="177" t="s">
        <v>1626</v>
      </c>
      <c r="CG4727" s="83" t="s">
        <v>9</v>
      </c>
      <c r="CH4727" s="57"/>
      <c r="CV4727" s="51"/>
      <c r="CW4727" s="51"/>
      <c r="CX4727" s="51"/>
      <c r="CY4727" s="51"/>
      <c r="CZ4727" s="51"/>
      <c r="DA4727" s="51"/>
      <c r="DB4727" s="51"/>
      <c r="DC4727" s="51"/>
      <c r="DD4727" s="51"/>
    </row>
    <row r="4728" spans="73:108" ht="15" x14ac:dyDescent="0.25">
      <c r="BU4728" s="91"/>
      <c r="BV4728" s="177">
        <v>2010</v>
      </c>
      <c r="BW4728" s="177">
        <v>5</v>
      </c>
      <c r="BX4728" s="177" t="s">
        <v>312</v>
      </c>
      <c r="BY4728" s="177" t="s">
        <v>262</v>
      </c>
      <c r="BZ4728" s="177" t="s">
        <v>277</v>
      </c>
      <c r="CA4728" s="177">
        <v>3</v>
      </c>
      <c r="CB4728" s="177" t="s">
        <v>264</v>
      </c>
      <c r="CC4728" s="122">
        <v>3267.53</v>
      </c>
      <c r="CD4728" s="178" t="s">
        <v>3454</v>
      </c>
      <c r="CE4728" s="177" t="s">
        <v>270</v>
      </c>
      <c r="CF4728" s="177" t="s">
        <v>1627</v>
      </c>
      <c r="CG4728" s="83" t="s">
        <v>9</v>
      </c>
      <c r="CH4728" s="57"/>
      <c r="CV4728" s="51"/>
      <c r="CW4728" s="51"/>
      <c r="CX4728" s="51"/>
      <c r="CY4728" s="51"/>
      <c r="CZ4728" s="51"/>
      <c r="DA4728" s="51"/>
      <c r="DB4728" s="51"/>
      <c r="DC4728" s="51"/>
      <c r="DD4728" s="51"/>
    </row>
    <row r="4729" spans="73:108" ht="15" x14ac:dyDescent="0.25">
      <c r="BU4729" s="91"/>
      <c r="BV4729" s="177">
        <v>2010</v>
      </c>
      <c r="BW4729" s="177">
        <v>5</v>
      </c>
      <c r="BX4729" s="177" t="s">
        <v>312</v>
      </c>
      <c r="BY4729" s="177" t="s">
        <v>262</v>
      </c>
      <c r="BZ4729" s="177" t="s">
        <v>277</v>
      </c>
      <c r="CA4729" s="177">
        <v>3</v>
      </c>
      <c r="CB4729" s="177" t="s">
        <v>264</v>
      </c>
      <c r="CC4729" s="122">
        <v>530.55999999999995</v>
      </c>
      <c r="CD4729" s="178" t="s">
        <v>3456</v>
      </c>
      <c r="CE4729" s="177" t="s">
        <v>270</v>
      </c>
      <c r="CF4729" s="177" t="s">
        <v>1632</v>
      </c>
      <c r="CG4729" s="83" t="s">
        <v>9</v>
      </c>
      <c r="CH4729" s="57"/>
      <c r="CV4729" s="51"/>
      <c r="CW4729" s="51"/>
      <c r="CX4729" s="51"/>
      <c r="CY4729" s="51"/>
      <c r="CZ4729" s="51"/>
      <c r="DA4729" s="51"/>
      <c r="DB4729" s="51"/>
      <c r="DC4729" s="51"/>
      <c r="DD4729" s="51"/>
    </row>
    <row r="4730" spans="73:108" ht="15" x14ac:dyDescent="0.25">
      <c r="BU4730" s="91"/>
      <c r="BV4730" s="177">
        <v>2010</v>
      </c>
      <c r="BW4730" s="177">
        <v>5</v>
      </c>
      <c r="BX4730" s="177" t="s">
        <v>312</v>
      </c>
      <c r="BY4730" s="177" t="s">
        <v>262</v>
      </c>
      <c r="BZ4730" s="177" t="s">
        <v>277</v>
      </c>
      <c r="CA4730" s="177">
        <v>3</v>
      </c>
      <c r="CB4730" s="177" t="s">
        <v>358</v>
      </c>
      <c r="CC4730" s="122">
        <v>2037.5</v>
      </c>
      <c r="CD4730" s="178" t="s">
        <v>3456</v>
      </c>
      <c r="CE4730" s="177" t="s">
        <v>270</v>
      </c>
      <c r="CF4730" s="177" t="s">
        <v>1632</v>
      </c>
      <c r="CG4730" s="83" t="s">
        <v>9</v>
      </c>
      <c r="CH4730" s="57"/>
      <c r="CV4730" s="51"/>
      <c r="CW4730" s="51"/>
      <c r="CX4730" s="51"/>
      <c r="CY4730" s="51"/>
      <c r="CZ4730" s="51"/>
      <c r="DA4730" s="51"/>
      <c r="DB4730" s="51"/>
      <c r="DC4730" s="51"/>
      <c r="DD4730" s="51"/>
    </row>
    <row r="4731" spans="73:108" ht="15" x14ac:dyDescent="0.25">
      <c r="BU4731" s="91"/>
      <c r="BV4731" s="177">
        <v>2010</v>
      </c>
      <c r="BW4731" s="177">
        <v>5</v>
      </c>
      <c r="BX4731" s="177" t="s">
        <v>312</v>
      </c>
      <c r="BY4731" s="177" t="s">
        <v>262</v>
      </c>
      <c r="BZ4731" s="177" t="s">
        <v>277</v>
      </c>
      <c r="CA4731" s="177">
        <v>7</v>
      </c>
      <c r="CB4731" s="177" t="s">
        <v>358</v>
      </c>
      <c r="CC4731" s="122">
        <v>1646.13</v>
      </c>
      <c r="CD4731" s="178" t="s">
        <v>3478</v>
      </c>
      <c r="CE4731" s="177" t="s">
        <v>270</v>
      </c>
      <c r="CF4731" s="177" t="s">
        <v>1656</v>
      </c>
      <c r="CG4731" s="83" t="s">
        <v>89</v>
      </c>
      <c r="CH4731" s="57"/>
      <c r="CV4731" s="51"/>
      <c r="CW4731" s="51"/>
      <c r="CX4731" s="51"/>
      <c r="CY4731" s="51"/>
      <c r="CZ4731" s="51"/>
      <c r="DA4731" s="51"/>
      <c r="DB4731" s="51"/>
      <c r="DC4731" s="51"/>
      <c r="DD4731" s="51"/>
    </row>
    <row r="4732" spans="73:108" ht="15" x14ac:dyDescent="0.25">
      <c r="BU4732" s="91"/>
      <c r="BV4732" s="177">
        <v>2010</v>
      </c>
      <c r="BW4732" s="177">
        <v>6</v>
      </c>
      <c r="BX4732" s="177" t="s">
        <v>312</v>
      </c>
      <c r="BY4732" s="177" t="s">
        <v>262</v>
      </c>
      <c r="BZ4732" s="177" t="s">
        <v>277</v>
      </c>
      <c r="CA4732" s="177">
        <v>3</v>
      </c>
      <c r="CB4732" s="177" t="s">
        <v>264</v>
      </c>
      <c r="CC4732" s="122">
        <v>1531.14</v>
      </c>
      <c r="CD4732" s="178" t="s">
        <v>3494</v>
      </c>
      <c r="CE4732" s="177" t="s">
        <v>270</v>
      </c>
      <c r="CF4732" s="177" t="s">
        <v>1664</v>
      </c>
      <c r="CG4732" s="83" t="s">
        <v>9</v>
      </c>
      <c r="CH4732" s="57"/>
      <c r="CV4732" s="51"/>
      <c r="CW4732" s="51"/>
      <c r="CX4732" s="51"/>
      <c r="CY4732" s="51"/>
      <c r="CZ4732" s="51"/>
      <c r="DA4732" s="51"/>
      <c r="DB4732" s="51"/>
      <c r="DC4732" s="51"/>
      <c r="DD4732" s="51"/>
    </row>
    <row r="4733" spans="73:108" ht="15" x14ac:dyDescent="0.25">
      <c r="BU4733" s="91"/>
      <c r="BV4733" s="177">
        <v>2010</v>
      </c>
      <c r="BW4733" s="177">
        <v>6</v>
      </c>
      <c r="BX4733" s="177" t="s">
        <v>312</v>
      </c>
      <c r="BY4733" s="177" t="s">
        <v>262</v>
      </c>
      <c r="BZ4733" s="177" t="s">
        <v>277</v>
      </c>
      <c r="CA4733" s="177">
        <v>3</v>
      </c>
      <c r="CB4733" s="177" t="s">
        <v>264</v>
      </c>
      <c r="CC4733" s="122">
        <v>714.56</v>
      </c>
      <c r="CD4733" s="178" t="s">
        <v>3495</v>
      </c>
      <c r="CE4733" s="177" t="s">
        <v>270</v>
      </c>
      <c r="CF4733" s="177" t="s">
        <v>1669</v>
      </c>
      <c r="CG4733" s="83" t="s">
        <v>9</v>
      </c>
      <c r="CH4733" s="57"/>
      <c r="CV4733" s="51"/>
      <c r="CW4733" s="51"/>
      <c r="CX4733" s="51"/>
      <c r="CY4733" s="51"/>
      <c r="CZ4733" s="51"/>
      <c r="DA4733" s="51"/>
      <c r="DB4733" s="51"/>
      <c r="DC4733" s="51"/>
      <c r="DD4733" s="51"/>
    </row>
    <row r="4734" spans="73:108" ht="15" x14ac:dyDescent="0.25">
      <c r="BU4734" s="91"/>
      <c r="BV4734" s="177">
        <v>2010</v>
      </c>
      <c r="BW4734" s="177">
        <v>6</v>
      </c>
      <c r="BX4734" s="177" t="s">
        <v>312</v>
      </c>
      <c r="BY4734" s="177" t="s">
        <v>262</v>
      </c>
      <c r="BZ4734" s="177" t="s">
        <v>277</v>
      </c>
      <c r="CA4734" s="177">
        <v>7</v>
      </c>
      <c r="CB4734" s="177" t="s">
        <v>264</v>
      </c>
      <c r="CC4734" s="122">
        <v>203.3</v>
      </c>
      <c r="CD4734" s="178" t="s">
        <v>3519</v>
      </c>
      <c r="CE4734" s="177" t="s">
        <v>270</v>
      </c>
      <c r="CF4734" s="177" t="s">
        <v>1698</v>
      </c>
      <c r="CG4734" s="83" t="s">
        <v>89</v>
      </c>
      <c r="CH4734" s="57"/>
      <c r="CV4734" s="51"/>
      <c r="CW4734" s="51"/>
      <c r="CX4734" s="51"/>
      <c r="CY4734" s="51"/>
      <c r="CZ4734" s="51"/>
      <c r="DA4734" s="51"/>
      <c r="DB4734" s="51"/>
      <c r="DC4734" s="51"/>
      <c r="DD4734" s="51"/>
    </row>
    <row r="4735" spans="73:108" ht="15" x14ac:dyDescent="0.25">
      <c r="BU4735" s="91"/>
      <c r="BV4735" s="177">
        <v>2010</v>
      </c>
      <c r="BW4735" s="177">
        <v>6</v>
      </c>
      <c r="BX4735" s="177" t="s">
        <v>312</v>
      </c>
      <c r="BY4735" s="177" t="s">
        <v>262</v>
      </c>
      <c r="BZ4735" s="177" t="s">
        <v>277</v>
      </c>
      <c r="CA4735" s="177">
        <v>7</v>
      </c>
      <c r="CB4735" s="177" t="s">
        <v>264</v>
      </c>
      <c r="CC4735" s="122">
        <v>45.4</v>
      </c>
      <c r="CD4735" s="178" t="s">
        <v>3520</v>
      </c>
      <c r="CE4735" s="177" t="s">
        <v>270</v>
      </c>
      <c r="CF4735" s="177" t="s">
        <v>1699</v>
      </c>
      <c r="CG4735" s="83" t="s">
        <v>89</v>
      </c>
      <c r="CH4735" s="57"/>
      <c r="CV4735" s="51"/>
      <c r="CW4735" s="51"/>
      <c r="CX4735" s="51"/>
      <c r="CY4735" s="51"/>
      <c r="CZ4735" s="51"/>
      <c r="DA4735" s="51"/>
      <c r="DB4735" s="51"/>
      <c r="DC4735" s="51"/>
      <c r="DD4735" s="51"/>
    </row>
    <row r="4736" spans="73:108" ht="15" x14ac:dyDescent="0.25">
      <c r="BU4736" s="91"/>
      <c r="BV4736" s="177">
        <v>2010</v>
      </c>
      <c r="BW4736" s="177">
        <v>6</v>
      </c>
      <c r="BX4736" s="177" t="s">
        <v>312</v>
      </c>
      <c r="BY4736" s="177" t="s">
        <v>262</v>
      </c>
      <c r="BZ4736" s="177" t="s">
        <v>277</v>
      </c>
      <c r="CA4736" s="177">
        <v>7</v>
      </c>
      <c r="CB4736" s="177" t="s">
        <v>264</v>
      </c>
      <c r="CC4736" s="122">
        <v>180.73</v>
      </c>
      <c r="CD4736" s="178" t="s">
        <v>3521</v>
      </c>
      <c r="CE4736" s="177" t="s">
        <v>270</v>
      </c>
      <c r="CF4736" s="177" t="s">
        <v>1700</v>
      </c>
      <c r="CG4736" s="83" t="s">
        <v>89</v>
      </c>
      <c r="CH4736" s="57"/>
      <c r="CV4736" s="51"/>
      <c r="CW4736" s="51"/>
      <c r="CX4736" s="51"/>
      <c r="CY4736" s="51"/>
      <c r="CZ4736" s="51"/>
      <c r="DA4736" s="51"/>
      <c r="DB4736" s="51"/>
      <c r="DC4736" s="51"/>
      <c r="DD4736" s="51"/>
    </row>
    <row r="4737" spans="73:108" ht="15" x14ac:dyDescent="0.25">
      <c r="BU4737" s="91"/>
      <c r="BV4737" s="177">
        <v>2010</v>
      </c>
      <c r="BW4737" s="177">
        <v>6</v>
      </c>
      <c r="BX4737" s="177" t="s">
        <v>312</v>
      </c>
      <c r="BY4737" s="177" t="s">
        <v>262</v>
      </c>
      <c r="BZ4737" s="177" t="s">
        <v>277</v>
      </c>
      <c r="CA4737" s="177">
        <v>7</v>
      </c>
      <c r="CB4737" s="177" t="s">
        <v>358</v>
      </c>
      <c r="CC4737" s="122">
        <v>14.38</v>
      </c>
      <c r="CD4737" s="178" t="s">
        <v>204</v>
      </c>
      <c r="CE4737" s="177" t="s">
        <v>270</v>
      </c>
      <c r="CF4737" s="177" t="s">
        <v>1701</v>
      </c>
      <c r="CG4737" s="83" t="s">
        <v>89</v>
      </c>
      <c r="CH4737" s="57"/>
      <c r="CV4737" s="51"/>
      <c r="CW4737" s="51"/>
      <c r="CX4737" s="51"/>
      <c r="CY4737" s="51"/>
      <c r="CZ4737" s="51"/>
      <c r="DA4737" s="51"/>
      <c r="DB4737" s="51"/>
      <c r="DC4737" s="51"/>
      <c r="DD4737" s="51"/>
    </row>
    <row r="4738" spans="73:108" ht="15" x14ac:dyDescent="0.25">
      <c r="BU4738" s="91"/>
      <c r="BV4738" s="177">
        <v>2010</v>
      </c>
      <c r="BW4738" s="177">
        <v>7</v>
      </c>
      <c r="BX4738" s="177" t="s">
        <v>312</v>
      </c>
      <c r="BY4738" s="177" t="s">
        <v>262</v>
      </c>
      <c r="BZ4738" s="177" t="s">
        <v>277</v>
      </c>
      <c r="CA4738" s="177">
        <v>3</v>
      </c>
      <c r="CB4738" s="177" t="s">
        <v>264</v>
      </c>
      <c r="CC4738" s="122">
        <v>231.54</v>
      </c>
      <c r="CD4738" s="178" t="s">
        <v>3532</v>
      </c>
      <c r="CE4738" s="177" t="s">
        <v>270</v>
      </c>
      <c r="CF4738" s="177" t="s">
        <v>1703</v>
      </c>
      <c r="CG4738" s="83" t="s">
        <v>9</v>
      </c>
      <c r="CH4738" s="57"/>
      <c r="CV4738" s="51"/>
      <c r="CW4738" s="51"/>
      <c r="CX4738" s="51"/>
      <c r="CY4738" s="51"/>
      <c r="CZ4738" s="51"/>
      <c r="DA4738" s="51"/>
      <c r="DB4738" s="51"/>
      <c r="DC4738" s="51"/>
      <c r="DD4738" s="51"/>
    </row>
    <row r="4739" spans="73:108" ht="15" x14ac:dyDescent="0.25">
      <c r="BU4739" s="91"/>
      <c r="BV4739" s="177">
        <v>2010</v>
      </c>
      <c r="BW4739" s="177">
        <v>11</v>
      </c>
      <c r="BX4739" s="177" t="s">
        <v>312</v>
      </c>
      <c r="BY4739" s="177" t="s">
        <v>262</v>
      </c>
      <c r="BZ4739" s="177" t="s">
        <v>277</v>
      </c>
      <c r="CA4739" s="177">
        <v>3</v>
      </c>
      <c r="CB4739" s="177" t="s">
        <v>264</v>
      </c>
      <c r="CC4739" s="122">
        <v>1469.5</v>
      </c>
      <c r="CD4739" s="178" t="s">
        <v>3824</v>
      </c>
      <c r="CE4739" s="177" t="s">
        <v>270</v>
      </c>
      <c r="CF4739" s="177" t="s">
        <v>1986</v>
      </c>
      <c r="CG4739" s="83" t="s">
        <v>9</v>
      </c>
      <c r="CH4739" s="57"/>
      <c r="CV4739" s="51"/>
      <c r="CW4739" s="51"/>
      <c r="CX4739" s="51"/>
      <c r="CY4739" s="51"/>
      <c r="CZ4739" s="51"/>
      <c r="DA4739" s="51"/>
      <c r="DB4739" s="51"/>
      <c r="DC4739" s="51"/>
      <c r="DD4739" s="51"/>
    </row>
    <row r="4740" spans="73:108" ht="15" x14ac:dyDescent="0.25">
      <c r="BU4740" s="91"/>
      <c r="BV4740" s="177">
        <v>2010</v>
      </c>
      <c r="BW4740" s="177">
        <v>12</v>
      </c>
      <c r="BX4740" s="177" t="s">
        <v>312</v>
      </c>
      <c r="BY4740" s="177" t="s">
        <v>262</v>
      </c>
      <c r="BZ4740" s="177" t="s">
        <v>277</v>
      </c>
      <c r="CA4740" s="177">
        <v>3</v>
      </c>
      <c r="CB4740" s="177" t="s">
        <v>264</v>
      </c>
      <c r="CC4740" s="122">
        <v>346</v>
      </c>
      <c r="CD4740" s="178" t="s">
        <v>3882</v>
      </c>
      <c r="CE4740" s="177" t="s">
        <v>270</v>
      </c>
      <c r="CF4740" s="177" t="s">
        <v>2047</v>
      </c>
      <c r="CG4740" s="83" t="s">
        <v>9</v>
      </c>
      <c r="CH4740" s="57"/>
      <c r="CV4740" s="51"/>
      <c r="CW4740" s="51"/>
      <c r="CX4740" s="51"/>
      <c r="CY4740" s="51"/>
      <c r="CZ4740" s="51"/>
      <c r="DA4740" s="51"/>
      <c r="DB4740" s="51"/>
      <c r="DC4740" s="51"/>
      <c r="DD4740" s="51"/>
    </row>
    <row r="4741" spans="73:108" ht="15" x14ac:dyDescent="0.25">
      <c r="BU4741" s="91"/>
      <c r="BV4741" s="177">
        <v>2010</v>
      </c>
      <c r="BW4741" s="177">
        <v>12</v>
      </c>
      <c r="BX4741" s="177" t="s">
        <v>312</v>
      </c>
      <c r="BY4741" s="177" t="s">
        <v>262</v>
      </c>
      <c r="BZ4741" s="177" t="s">
        <v>277</v>
      </c>
      <c r="CA4741" s="177">
        <v>3</v>
      </c>
      <c r="CB4741" s="177" t="s">
        <v>473</v>
      </c>
      <c r="CC4741" s="122">
        <v>1858.12</v>
      </c>
      <c r="CD4741" s="178" t="s">
        <v>3880</v>
      </c>
      <c r="CE4741" s="177" t="s">
        <v>270</v>
      </c>
      <c r="CF4741" s="177" t="s">
        <v>2058</v>
      </c>
      <c r="CG4741" s="83" t="s">
        <v>9</v>
      </c>
      <c r="CH4741" s="57"/>
      <c r="CV4741" s="51"/>
      <c r="CW4741" s="51"/>
      <c r="CX4741" s="51"/>
      <c r="CY4741" s="51"/>
      <c r="CZ4741" s="51"/>
      <c r="DA4741" s="51"/>
      <c r="DB4741" s="51"/>
      <c r="DC4741" s="51"/>
      <c r="DD4741" s="51"/>
    </row>
    <row r="4742" spans="73:108" ht="15" x14ac:dyDescent="0.25">
      <c r="BU4742" s="91"/>
      <c r="BV4742" s="177">
        <v>2010</v>
      </c>
      <c r="BW4742" s="177">
        <v>12</v>
      </c>
      <c r="BX4742" s="177" t="s">
        <v>312</v>
      </c>
      <c r="BY4742" s="177" t="s">
        <v>262</v>
      </c>
      <c r="BZ4742" s="177" t="s">
        <v>277</v>
      </c>
      <c r="CA4742" s="177">
        <v>3</v>
      </c>
      <c r="CB4742" s="177" t="s">
        <v>879</v>
      </c>
      <c r="CC4742" s="122">
        <v>1543.06</v>
      </c>
      <c r="CD4742" s="178" t="s">
        <v>3879</v>
      </c>
      <c r="CE4742" s="177" t="s">
        <v>270</v>
      </c>
      <c r="CF4742" s="177" t="s">
        <v>2045</v>
      </c>
      <c r="CG4742" s="83" t="s">
        <v>9</v>
      </c>
      <c r="CH4742" s="57"/>
      <c r="CV4742" s="51"/>
      <c r="CW4742" s="51"/>
      <c r="CX4742" s="51"/>
      <c r="CY4742" s="51"/>
      <c r="CZ4742" s="51"/>
      <c r="DA4742" s="51"/>
      <c r="DB4742" s="51"/>
      <c r="DC4742" s="51"/>
      <c r="DD4742" s="51"/>
    </row>
    <row r="4743" spans="73:108" ht="15" x14ac:dyDescent="0.25">
      <c r="BU4743" s="91"/>
      <c r="BV4743" s="177">
        <v>2010</v>
      </c>
      <c r="BW4743" s="177">
        <v>12</v>
      </c>
      <c r="BX4743" s="177" t="s">
        <v>312</v>
      </c>
      <c r="BY4743" s="177" t="s">
        <v>262</v>
      </c>
      <c r="BZ4743" s="177" t="s">
        <v>277</v>
      </c>
      <c r="CA4743" s="177">
        <v>7</v>
      </c>
      <c r="CB4743" s="177" t="s">
        <v>879</v>
      </c>
      <c r="CC4743" s="122">
        <v>73.02</v>
      </c>
      <c r="CD4743" s="178" t="s">
        <v>3907</v>
      </c>
      <c r="CE4743" s="177" t="s">
        <v>270</v>
      </c>
      <c r="CF4743" s="177" t="s">
        <v>2085</v>
      </c>
      <c r="CG4743" s="83" t="s">
        <v>89</v>
      </c>
      <c r="CH4743" s="57"/>
      <c r="CV4743" s="51"/>
      <c r="CW4743" s="51"/>
      <c r="CX4743" s="51"/>
      <c r="CY4743" s="51"/>
      <c r="CZ4743" s="51"/>
      <c r="DA4743" s="51"/>
      <c r="DB4743" s="51"/>
      <c r="DC4743" s="51"/>
      <c r="DD4743" s="51"/>
    </row>
    <row r="4744" spans="73:108" ht="15" x14ac:dyDescent="0.25">
      <c r="BU4744" s="91"/>
      <c r="BV4744" s="177">
        <v>2010</v>
      </c>
      <c r="BW4744" s="177">
        <v>12</v>
      </c>
      <c r="BX4744" s="177" t="s">
        <v>312</v>
      </c>
      <c r="BY4744" s="177" t="s">
        <v>262</v>
      </c>
      <c r="BZ4744" s="177" t="s">
        <v>277</v>
      </c>
      <c r="CA4744" s="177">
        <v>7</v>
      </c>
      <c r="CB4744" s="177" t="s">
        <v>879</v>
      </c>
      <c r="CC4744" s="122">
        <v>313.05</v>
      </c>
      <c r="CD4744" s="178" t="s">
        <v>3908</v>
      </c>
      <c r="CE4744" s="177" t="s">
        <v>270</v>
      </c>
      <c r="CF4744" s="177" t="s">
        <v>2089</v>
      </c>
      <c r="CG4744" s="83" t="s">
        <v>89</v>
      </c>
      <c r="CH4744" s="57"/>
      <c r="CV4744" s="51"/>
      <c r="CW4744" s="51"/>
      <c r="CX4744" s="51"/>
      <c r="CY4744" s="51"/>
      <c r="CZ4744" s="51"/>
      <c r="DA4744" s="51"/>
      <c r="DB4744" s="51"/>
      <c r="DC4744" s="51"/>
      <c r="DD4744" s="51"/>
    </row>
    <row r="4745" spans="73:108" ht="15" x14ac:dyDescent="0.25">
      <c r="BU4745" s="91"/>
      <c r="BV4745" s="177">
        <v>2010</v>
      </c>
      <c r="BW4745" s="177">
        <v>12</v>
      </c>
      <c r="BX4745" s="177" t="s">
        <v>312</v>
      </c>
      <c r="BY4745" s="177" t="s">
        <v>262</v>
      </c>
      <c r="BZ4745" s="177" t="s">
        <v>277</v>
      </c>
      <c r="CA4745" s="177">
        <v>7</v>
      </c>
      <c r="CB4745" s="177" t="s">
        <v>879</v>
      </c>
      <c r="CC4745" s="122">
        <v>169.42</v>
      </c>
      <c r="CD4745" s="178" t="s">
        <v>3909</v>
      </c>
      <c r="CE4745" s="177" t="s">
        <v>270</v>
      </c>
      <c r="CF4745" s="177" t="s">
        <v>2088</v>
      </c>
      <c r="CG4745" s="83" t="s">
        <v>89</v>
      </c>
      <c r="CH4745" s="57"/>
      <c r="CV4745" s="51"/>
      <c r="CW4745" s="51"/>
      <c r="CX4745" s="51"/>
      <c r="CY4745" s="51"/>
      <c r="CZ4745" s="51"/>
      <c r="DA4745" s="51"/>
      <c r="DB4745" s="51"/>
      <c r="DC4745" s="51"/>
      <c r="DD4745" s="51"/>
    </row>
    <row r="4746" spans="73:108" ht="15" x14ac:dyDescent="0.25">
      <c r="BU4746" s="91"/>
      <c r="BV4746" s="177">
        <v>2010</v>
      </c>
      <c r="BW4746" s="177">
        <v>12</v>
      </c>
      <c r="BX4746" s="177" t="s">
        <v>312</v>
      </c>
      <c r="BY4746" s="177" t="s">
        <v>262</v>
      </c>
      <c r="BZ4746" s="177" t="s">
        <v>277</v>
      </c>
      <c r="CA4746" s="177">
        <v>7</v>
      </c>
      <c r="CB4746" s="177" t="s">
        <v>879</v>
      </c>
      <c r="CC4746" s="122">
        <v>27.25</v>
      </c>
      <c r="CD4746" s="178" t="s">
        <v>3910</v>
      </c>
      <c r="CE4746" s="177" t="s">
        <v>270</v>
      </c>
      <c r="CF4746" s="177" t="s">
        <v>2087</v>
      </c>
      <c r="CG4746" s="83" t="s">
        <v>89</v>
      </c>
      <c r="CH4746" s="57"/>
      <c r="CV4746" s="51"/>
      <c r="CW4746" s="51"/>
      <c r="CX4746" s="51"/>
      <c r="CY4746" s="51"/>
      <c r="CZ4746" s="51"/>
      <c r="DA4746" s="51"/>
      <c r="DB4746" s="51"/>
      <c r="DC4746" s="51"/>
      <c r="DD4746" s="51"/>
    </row>
    <row r="4747" spans="73:108" ht="15" x14ac:dyDescent="0.25">
      <c r="BU4747" s="91"/>
      <c r="BV4747" s="177">
        <v>2010</v>
      </c>
      <c r="BW4747" s="177">
        <v>12</v>
      </c>
      <c r="BX4747" s="177" t="s">
        <v>312</v>
      </c>
      <c r="BY4747" s="177" t="s">
        <v>262</v>
      </c>
      <c r="BZ4747" s="177" t="s">
        <v>277</v>
      </c>
      <c r="CA4747" s="177">
        <v>7</v>
      </c>
      <c r="CB4747" s="177" t="s">
        <v>879</v>
      </c>
      <c r="CC4747" s="122">
        <v>40.33</v>
      </c>
      <c r="CD4747" s="178" t="s">
        <v>3911</v>
      </c>
      <c r="CE4747" s="177" t="s">
        <v>270</v>
      </c>
      <c r="CF4747" s="177" t="s">
        <v>2086</v>
      </c>
      <c r="CG4747" s="83" t="s">
        <v>89</v>
      </c>
      <c r="CH4747" s="57"/>
      <c r="CV4747" s="51"/>
      <c r="CW4747" s="51"/>
      <c r="CX4747" s="51"/>
      <c r="CY4747" s="51"/>
      <c r="CZ4747" s="51"/>
      <c r="DA4747" s="51"/>
      <c r="DB4747" s="51"/>
      <c r="DC4747" s="51"/>
      <c r="DD4747" s="51"/>
    </row>
    <row r="4748" spans="73:108" ht="15" x14ac:dyDescent="0.25">
      <c r="BU4748" s="91"/>
      <c r="BV4748" s="177">
        <v>2009</v>
      </c>
      <c r="BW4748" s="177">
        <v>8</v>
      </c>
      <c r="BX4748" s="177" t="s">
        <v>357</v>
      </c>
      <c r="BY4748" s="177" t="s">
        <v>262</v>
      </c>
      <c r="BZ4748" s="177" t="s">
        <v>277</v>
      </c>
      <c r="CA4748" s="177">
        <v>39</v>
      </c>
      <c r="CB4748" s="177" t="s">
        <v>358</v>
      </c>
      <c r="CC4748" s="122">
        <v>47.08</v>
      </c>
      <c r="CD4748" s="178" t="s">
        <v>204</v>
      </c>
      <c r="CE4748" s="177" t="s">
        <v>270</v>
      </c>
      <c r="CF4748" s="177" t="s">
        <v>1379</v>
      </c>
      <c r="CG4748" s="83" t="s">
        <v>89</v>
      </c>
      <c r="CH4748" s="57"/>
      <c r="CV4748" s="51"/>
      <c r="CW4748" s="51"/>
      <c r="CX4748" s="51"/>
      <c r="CY4748" s="51"/>
      <c r="CZ4748" s="51"/>
      <c r="DA4748" s="51"/>
      <c r="DB4748" s="51"/>
      <c r="DC4748" s="51"/>
      <c r="DD4748" s="51"/>
    </row>
    <row r="4749" spans="73:108" ht="15" x14ac:dyDescent="0.25">
      <c r="BU4749" s="91"/>
      <c r="BV4749" s="177">
        <v>2010</v>
      </c>
      <c r="BW4749" s="177">
        <v>5</v>
      </c>
      <c r="BX4749" s="177" t="s">
        <v>357</v>
      </c>
      <c r="BY4749" s="177" t="s">
        <v>262</v>
      </c>
      <c r="BZ4749" s="177" t="s">
        <v>277</v>
      </c>
      <c r="CA4749" s="177">
        <v>39</v>
      </c>
      <c r="CB4749" s="177" t="s">
        <v>264</v>
      </c>
      <c r="CC4749" s="122">
        <v>17</v>
      </c>
      <c r="CD4749" s="178" t="s">
        <v>204</v>
      </c>
      <c r="CE4749" s="177" t="s">
        <v>270</v>
      </c>
      <c r="CF4749" s="177" t="s">
        <v>1657</v>
      </c>
      <c r="CG4749" s="83" t="s">
        <v>89</v>
      </c>
      <c r="CH4749" s="57"/>
      <c r="CV4749" s="51"/>
      <c r="CW4749" s="51"/>
      <c r="CX4749" s="51"/>
      <c r="CY4749" s="51"/>
      <c r="CZ4749" s="51"/>
      <c r="DA4749" s="51"/>
      <c r="DB4749" s="51"/>
      <c r="DC4749" s="51"/>
      <c r="DD4749" s="51"/>
    </row>
    <row r="4750" spans="73:108" ht="15" x14ac:dyDescent="0.25">
      <c r="BU4750" s="91"/>
      <c r="BV4750" s="177">
        <v>2010</v>
      </c>
      <c r="BW4750" s="177">
        <v>7</v>
      </c>
      <c r="BX4750" s="177" t="s">
        <v>357</v>
      </c>
      <c r="BY4750" s="177" t="s">
        <v>262</v>
      </c>
      <c r="BZ4750" s="177" t="s">
        <v>277</v>
      </c>
      <c r="CA4750" s="177">
        <v>39</v>
      </c>
      <c r="CB4750" s="177" t="s">
        <v>264</v>
      </c>
      <c r="CC4750" s="122">
        <v>8.5</v>
      </c>
      <c r="CD4750" s="178" t="s">
        <v>204</v>
      </c>
      <c r="CE4750" s="177" t="s">
        <v>270</v>
      </c>
      <c r="CF4750" s="177" t="s">
        <v>1750</v>
      </c>
      <c r="CG4750" s="83" t="s">
        <v>89</v>
      </c>
      <c r="CH4750" s="57"/>
      <c r="CV4750" s="51"/>
      <c r="CW4750" s="51"/>
      <c r="CX4750" s="51"/>
      <c r="CY4750" s="51"/>
      <c r="CZ4750" s="51"/>
      <c r="DA4750" s="51"/>
      <c r="DB4750" s="51"/>
      <c r="DC4750" s="51"/>
      <c r="DD4750" s="51"/>
    </row>
    <row r="4751" spans="73:108" ht="15" x14ac:dyDescent="0.25">
      <c r="BU4751" s="91"/>
      <c r="BV4751" s="177">
        <v>2010</v>
      </c>
      <c r="BW4751" s="177">
        <v>8</v>
      </c>
      <c r="BX4751" s="177" t="s">
        <v>357</v>
      </c>
      <c r="BY4751" s="177" t="s">
        <v>262</v>
      </c>
      <c r="BZ4751" s="177" t="s">
        <v>277</v>
      </c>
      <c r="CA4751" s="177">
        <v>39</v>
      </c>
      <c r="CB4751" s="177" t="s">
        <v>264</v>
      </c>
      <c r="CC4751" s="122">
        <v>21.75</v>
      </c>
      <c r="CD4751" s="178" t="s">
        <v>204</v>
      </c>
      <c r="CE4751" s="177" t="s">
        <v>270</v>
      </c>
      <c r="CF4751" s="177" t="s">
        <v>1803</v>
      </c>
      <c r="CG4751" s="83" t="s">
        <v>89</v>
      </c>
      <c r="CH4751" s="57"/>
      <c r="CV4751" s="51"/>
      <c r="CW4751" s="51"/>
      <c r="CX4751" s="51"/>
      <c r="CY4751" s="51"/>
      <c r="CZ4751" s="51"/>
      <c r="DA4751" s="51"/>
      <c r="DB4751" s="51"/>
      <c r="DC4751" s="51"/>
      <c r="DD4751" s="51"/>
    </row>
    <row r="4752" spans="73:108" ht="15" x14ac:dyDescent="0.25">
      <c r="BU4752" s="91"/>
      <c r="BV4752" s="177">
        <v>2010</v>
      </c>
      <c r="BW4752" s="177">
        <v>9</v>
      </c>
      <c r="BX4752" s="177" t="s">
        <v>357</v>
      </c>
      <c r="BY4752" s="177" t="s">
        <v>262</v>
      </c>
      <c r="BZ4752" s="177" t="s">
        <v>277</v>
      </c>
      <c r="CA4752" s="177">
        <v>39</v>
      </c>
      <c r="CB4752" s="177" t="s">
        <v>264</v>
      </c>
      <c r="CC4752" s="122">
        <v>73.5</v>
      </c>
      <c r="CD4752" s="178" t="s">
        <v>204</v>
      </c>
      <c r="CE4752" s="177" t="s">
        <v>270</v>
      </c>
      <c r="CF4752" s="177" t="s">
        <v>1883</v>
      </c>
      <c r="CG4752" s="83" t="s">
        <v>89</v>
      </c>
      <c r="CH4752" s="57"/>
      <c r="CV4752" s="51"/>
      <c r="CW4752" s="51"/>
      <c r="CX4752" s="51"/>
      <c r="CY4752" s="51"/>
      <c r="CZ4752" s="51"/>
      <c r="DA4752" s="51"/>
      <c r="DB4752" s="51"/>
      <c r="DC4752" s="51"/>
      <c r="DD4752" s="51"/>
    </row>
    <row r="4753" spans="73:108" ht="15" x14ac:dyDescent="0.25">
      <c r="BU4753" s="91"/>
      <c r="BV4753" s="177">
        <v>2010</v>
      </c>
      <c r="BW4753" s="177">
        <v>11</v>
      </c>
      <c r="BX4753" s="177" t="s">
        <v>357</v>
      </c>
      <c r="BY4753" s="177" t="s">
        <v>262</v>
      </c>
      <c r="BZ4753" s="177" t="s">
        <v>277</v>
      </c>
      <c r="CA4753" s="177">
        <v>39</v>
      </c>
      <c r="CB4753" s="177" t="s">
        <v>264</v>
      </c>
      <c r="CC4753" s="122">
        <v>21</v>
      </c>
      <c r="CD4753" s="178" t="s">
        <v>204</v>
      </c>
      <c r="CE4753" s="177" t="s">
        <v>270</v>
      </c>
      <c r="CF4753" s="177" t="s">
        <v>2037</v>
      </c>
      <c r="CG4753" s="83" t="s">
        <v>89</v>
      </c>
      <c r="CH4753" s="57"/>
      <c r="CV4753" s="51"/>
      <c r="CW4753" s="51"/>
      <c r="CX4753" s="51"/>
      <c r="CY4753" s="51"/>
      <c r="CZ4753" s="51"/>
      <c r="DA4753" s="51"/>
      <c r="DB4753" s="51"/>
      <c r="DC4753" s="51"/>
      <c r="DD4753" s="51"/>
    </row>
    <row r="4754" spans="73:108" ht="15" x14ac:dyDescent="0.25">
      <c r="BU4754" s="91"/>
      <c r="BV4754" s="177">
        <v>2010</v>
      </c>
      <c r="BW4754" s="177">
        <v>11</v>
      </c>
      <c r="BX4754" s="177" t="s">
        <v>357</v>
      </c>
      <c r="BY4754" s="177" t="s">
        <v>262</v>
      </c>
      <c r="BZ4754" s="177" t="s">
        <v>277</v>
      </c>
      <c r="CA4754" s="177">
        <v>39</v>
      </c>
      <c r="CB4754" s="177" t="s">
        <v>264</v>
      </c>
      <c r="CC4754" s="122">
        <v>8.5</v>
      </c>
      <c r="CD4754" s="178" t="s">
        <v>204</v>
      </c>
      <c r="CE4754" s="177" t="s">
        <v>270</v>
      </c>
      <c r="CF4754" s="177" t="s">
        <v>2038</v>
      </c>
      <c r="CG4754" s="83" t="s">
        <v>89</v>
      </c>
      <c r="CH4754" s="57"/>
      <c r="CV4754" s="51"/>
      <c r="CW4754" s="51"/>
      <c r="CX4754" s="51"/>
      <c r="CY4754" s="51"/>
      <c r="CZ4754" s="51"/>
      <c r="DA4754" s="51"/>
      <c r="DB4754" s="51"/>
      <c r="DC4754" s="51"/>
      <c r="DD4754" s="51"/>
    </row>
    <row r="4755" spans="73:108" ht="15" x14ac:dyDescent="0.25">
      <c r="BU4755" s="91"/>
      <c r="BV4755" s="177">
        <v>2010</v>
      </c>
      <c r="BW4755" s="177">
        <v>12</v>
      </c>
      <c r="BX4755" s="177" t="s">
        <v>357</v>
      </c>
      <c r="BY4755" s="177" t="s">
        <v>262</v>
      </c>
      <c r="BZ4755" s="177" t="s">
        <v>277</v>
      </c>
      <c r="CA4755" s="177">
        <v>39</v>
      </c>
      <c r="CB4755" s="177" t="s">
        <v>264</v>
      </c>
      <c r="CC4755" s="122">
        <v>17.5</v>
      </c>
      <c r="CD4755" s="178" t="s">
        <v>204</v>
      </c>
      <c r="CE4755" s="177" t="s">
        <v>270</v>
      </c>
      <c r="CF4755" s="177" t="s">
        <v>2090</v>
      </c>
      <c r="CG4755" s="83" t="s">
        <v>89</v>
      </c>
      <c r="CH4755" s="57"/>
      <c r="CV4755" s="51"/>
      <c r="CW4755" s="51"/>
      <c r="CX4755" s="51"/>
      <c r="CY4755" s="51"/>
      <c r="CZ4755" s="51"/>
      <c r="DA4755" s="51"/>
      <c r="DB4755" s="51"/>
      <c r="DC4755" s="51"/>
      <c r="DD4755" s="51"/>
    </row>
    <row r="4756" spans="73:108" ht="15" x14ac:dyDescent="0.25">
      <c r="BU4756" s="91"/>
      <c r="BV4756" s="177">
        <v>2010</v>
      </c>
      <c r="BW4756" s="177">
        <v>12</v>
      </c>
      <c r="BX4756" s="177" t="s">
        <v>357</v>
      </c>
      <c r="BY4756" s="177" t="s">
        <v>262</v>
      </c>
      <c r="BZ4756" s="177" t="s">
        <v>277</v>
      </c>
      <c r="CA4756" s="177">
        <v>39</v>
      </c>
      <c r="CB4756" s="177" t="s">
        <v>264</v>
      </c>
      <c r="CC4756" s="122">
        <v>63</v>
      </c>
      <c r="CD4756" s="178" t="s">
        <v>204</v>
      </c>
      <c r="CE4756" s="177" t="s">
        <v>270</v>
      </c>
      <c r="CF4756" s="177" t="s">
        <v>2091</v>
      </c>
      <c r="CG4756" s="83" t="s">
        <v>89</v>
      </c>
      <c r="CH4756" s="57"/>
      <c r="CV4756" s="51"/>
      <c r="CW4756" s="51"/>
      <c r="CX4756" s="51"/>
      <c r="CY4756" s="51"/>
      <c r="CZ4756" s="51"/>
      <c r="DA4756" s="51"/>
      <c r="DB4756" s="51"/>
      <c r="DC4756" s="51"/>
      <c r="DD4756" s="51"/>
    </row>
    <row r="4757" spans="73:108" ht="15" x14ac:dyDescent="0.25">
      <c r="BU4757" s="91"/>
      <c r="BV4757" s="177">
        <v>2007</v>
      </c>
      <c r="BW4757" s="177">
        <v>4</v>
      </c>
      <c r="BX4757" s="177" t="s">
        <v>281</v>
      </c>
      <c r="BY4757" s="177" t="s">
        <v>262</v>
      </c>
      <c r="BZ4757" s="177" t="s">
        <v>267</v>
      </c>
      <c r="CA4757" s="177">
        <v>39</v>
      </c>
      <c r="CB4757" s="177" t="s">
        <v>358</v>
      </c>
      <c r="CC4757" s="122">
        <v>57.14</v>
      </c>
      <c r="CD4757" s="178" t="s">
        <v>204</v>
      </c>
      <c r="CE4757" s="177" t="s">
        <v>270</v>
      </c>
      <c r="CF4757" s="177" t="s">
        <v>359</v>
      </c>
      <c r="CG4757" s="83" t="s">
        <v>89</v>
      </c>
      <c r="CH4757" s="57"/>
      <c r="CV4757" s="51"/>
      <c r="CW4757" s="51"/>
      <c r="CX4757" s="51"/>
      <c r="CY4757" s="51"/>
      <c r="CZ4757" s="51"/>
      <c r="DA4757" s="51"/>
      <c r="DB4757" s="51"/>
      <c r="DC4757" s="51"/>
      <c r="DD4757" s="51"/>
    </row>
    <row r="4758" spans="73:108" ht="15" x14ac:dyDescent="0.25">
      <c r="BU4758" s="91"/>
      <c r="BV4758" s="177">
        <v>2007</v>
      </c>
      <c r="BW4758" s="177">
        <v>5</v>
      </c>
      <c r="BX4758" s="177" t="s">
        <v>281</v>
      </c>
      <c r="BY4758" s="177" t="s">
        <v>262</v>
      </c>
      <c r="BZ4758" s="177" t="s">
        <v>277</v>
      </c>
      <c r="CA4758" s="177">
        <v>39</v>
      </c>
      <c r="CB4758" s="177" t="s">
        <v>392</v>
      </c>
      <c r="CC4758" s="122">
        <v>256.08</v>
      </c>
      <c r="CD4758" s="178" t="s">
        <v>204</v>
      </c>
      <c r="CE4758" s="177" t="s">
        <v>270</v>
      </c>
      <c r="CF4758" s="177" t="s">
        <v>393</v>
      </c>
      <c r="CG4758" s="83" t="s">
        <v>89</v>
      </c>
      <c r="CH4758" s="57"/>
      <c r="CV4758" s="51"/>
      <c r="CW4758" s="51"/>
      <c r="CX4758" s="51"/>
      <c r="CY4758" s="51"/>
      <c r="CZ4758" s="51"/>
      <c r="DA4758" s="51"/>
      <c r="DB4758" s="51"/>
      <c r="DC4758" s="51"/>
      <c r="DD4758" s="51"/>
    </row>
    <row r="4759" spans="73:108" ht="15" x14ac:dyDescent="0.25">
      <c r="BU4759" s="91"/>
      <c r="BV4759" s="177">
        <v>2007</v>
      </c>
      <c r="BW4759" s="177">
        <v>7</v>
      </c>
      <c r="BX4759" s="177" t="s">
        <v>281</v>
      </c>
      <c r="BY4759" s="177" t="s">
        <v>262</v>
      </c>
      <c r="BZ4759" s="177" t="s">
        <v>267</v>
      </c>
      <c r="CA4759" s="177">
        <v>39</v>
      </c>
      <c r="CB4759" s="177" t="s">
        <v>358</v>
      </c>
      <c r="CC4759" s="122">
        <v>76.19</v>
      </c>
      <c r="CD4759" s="178" t="s">
        <v>204</v>
      </c>
      <c r="CE4759" s="177" t="s">
        <v>270</v>
      </c>
      <c r="CF4759" s="177" t="s">
        <v>454</v>
      </c>
      <c r="CG4759" s="83" t="s">
        <v>89</v>
      </c>
      <c r="CH4759" s="57"/>
      <c r="CV4759" s="51"/>
      <c r="CW4759" s="51"/>
      <c r="CX4759" s="51"/>
      <c r="CY4759" s="51"/>
      <c r="CZ4759" s="51"/>
      <c r="DA4759" s="51"/>
      <c r="DB4759" s="51"/>
      <c r="DC4759" s="51"/>
      <c r="DD4759" s="51"/>
    </row>
    <row r="4760" spans="73:108" ht="15" x14ac:dyDescent="0.25">
      <c r="BU4760" s="91"/>
      <c r="BV4760" s="177">
        <v>2007</v>
      </c>
      <c r="BW4760" s="177">
        <v>7</v>
      </c>
      <c r="BX4760" s="177" t="s">
        <v>281</v>
      </c>
      <c r="BY4760" s="177" t="s">
        <v>262</v>
      </c>
      <c r="BZ4760" s="177" t="s">
        <v>267</v>
      </c>
      <c r="CA4760" s="177">
        <v>39</v>
      </c>
      <c r="CB4760" s="177" t="s">
        <v>358</v>
      </c>
      <c r="CC4760" s="122">
        <v>85.71</v>
      </c>
      <c r="CD4760" s="178" t="s">
        <v>204</v>
      </c>
      <c r="CE4760" s="177" t="s">
        <v>270</v>
      </c>
      <c r="CF4760" s="177" t="s">
        <v>455</v>
      </c>
      <c r="CG4760" s="83" t="s">
        <v>89</v>
      </c>
      <c r="CH4760" s="57"/>
      <c r="CV4760" s="51"/>
      <c r="CW4760" s="51"/>
      <c r="CX4760" s="51"/>
      <c r="CY4760" s="51"/>
      <c r="CZ4760" s="51"/>
      <c r="DA4760" s="51"/>
      <c r="DB4760" s="51"/>
      <c r="DC4760" s="51"/>
      <c r="DD4760" s="51"/>
    </row>
    <row r="4761" spans="73:108" ht="15" x14ac:dyDescent="0.25">
      <c r="BU4761" s="91"/>
      <c r="BV4761" s="177">
        <v>2007</v>
      </c>
      <c r="BW4761" s="177">
        <v>8</v>
      </c>
      <c r="BX4761" s="177" t="s">
        <v>281</v>
      </c>
      <c r="BY4761" s="177" t="s">
        <v>262</v>
      </c>
      <c r="BZ4761" s="177" t="s">
        <v>277</v>
      </c>
      <c r="CA4761" s="177">
        <v>39</v>
      </c>
      <c r="CB4761" s="177" t="s">
        <v>473</v>
      </c>
      <c r="CC4761" s="122">
        <v>29.37</v>
      </c>
      <c r="CD4761" s="178" t="s">
        <v>204</v>
      </c>
      <c r="CE4761" s="177" t="s">
        <v>270</v>
      </c>
      <c r="CF4761" s="177" t="s">
        <v>499</v>
      </c>
      <c r="CG4761" s="83" t="s">
        <v>89</v>
      </c>
      <c r="CH4761" s="57"/>
      <c r="CV4761" s="51"/>
      <c r="CW4761" s="51"/>
      <c r="CX4761" s="51"/>
      <c r="CY4761" s="51"/>
      <c r="CZ4761" s="51"/>
      <c r="DA4761" s="51"/>
      <c r="DB4761" s="51"/>
      <c r="DC4761" s="51"/>
      <c r="DD4761" s="51"/>
    </row>
    <row r="4762" spans="73:108" ht="15" x14ac:dyDescent="0.25">
      <c r="BU4762" s="91"/>
      <c r="BV4762" s="177">
        <v>2007</v>
      </c>
      <c r="BW4762" s="177">
        <v>11</v>
      </c>
      <c r="BX4762" s="177" t="s">
        <v>281</v>
      </c>
      <c r="BY4762" s="177" t="s">
        <v>262</v>
      </c>
      <c r="BZ4762" s="177" t="s">
        <v>267</v>
      </c>
      <c r="CA4762" s="177">
        <v>39</v>
      </c>
      <c r="CB4762" s="177" t="s">
        <v>358</v>
      </c>
      <c r="CC4762" s="122">
        <v>95.24</v>
      </c>
      <c r="CD4762" s="178" t="s">
        <v>204</v>
      </c>
      <c r="CE4762" s="177" t="s">
        <v>270</v>
      </c>
      <c r="CF4762" s="177" t="s">
        <v>597</v>
      </c>
      <c r="CG4762" s="83" t="s">
        <v>89</v>
      </c>
      <c r="CH4762" s="57"/>
      <c r="CV4762" s="51"/>
      <c r="CW4762" s="51"/>
      <c r="CX4762" s="51"/>
      <c r="CY4762" s="51"/>
      <c r="CZ4762" s="51"/>
      <c r="DA4762" s="51"/>
      <c r="DB4762" s="51"/>
      <c r="DC4762" s="51"/>
      <c r="DD4762" s="51"/>
    </row>
    <row r="4763" spans="73:108" ht="15" x14ac:dyDescent="0.25">
      <c r="BU4763" s="91"/>
      <c r="BV4763" s="177">
        <v>2008</v>
      </c>
      <c r="BW4763" s="177">
        <v>3</v>
      </c>
      <c r="BX4763" s="177" t="s">
        <v>281</v>
      </c>
      <c r="BY4763" s="177" t="s">
        <v>262</v>
      </c>
      <c r="BZ4763" s="177" t="s">
        <v>347</v>
      </c>
      <c r="CA4763" s="177">
        <v>7</v>
      </c>
      <c r="CB4763" s="177" t="s">
        <v>264</v>
      </c>
      <c r="CC4763" s="122">
        <v>187.1</v>
      </c>
      <c r="CD4763" s="178" t="s">
        <v>204</v>
      </c>
      <c r="CE4763" s="177" t="s">
        <v>270</v>
      </c>
      <c r="CF4763" s="177" t="s">
        <v>753</v>
      </c>
      <c r="CG4763" s="83" t="s">
        <v>89</v>
      </c>
      <c r="CH4763" s="57"/>
      <c r="CV4763" s="51"/>
      <c r="CW4763" s="51"/>
      <c r="CX4763" s="51"/>
      <c r="CY4763" s="51"/>
      <c r="CZ4763" s="51"/>
      <c r="DA4763" s="51"/>
      <c r="DB4763" s="51"/>
      <c r="DC4763" s="51"/>
      <c r="DD4763" s="51"/>
    </row>
    <row r="4764" spans="73:108" ht="15" x14ac:dyDescent="0.25">
      <c r="BU4764" s="91"/>
      <c r="BV4764" s="177">
        <v>2008</v>
      </c>
      <c r="BW4764" s="177">
        <v>4</v>
      </c>
      <c r="BX4764" s="177" t="s">
        <v>281</v>
      </c>
      <c r="BY4764" s="177" t="s">
        <v>262</v>
      </c>
      <c r="BZ4764" s="177" t="s">
        <v>268</v>
      </c>
      <c r="CA4764" s="177">
        <v>39</v>
      </c>
      <c r="CB4764" s="177" t="s">
        <v>264</v>
      </c>
      <c r="CC4764" s="122">
        <v>162.11000000000001</v>
      </c>
      <c r="CD4764" s="178" t="s">
        <v>204</v>
      </c>
      <c r="CE4764" s="177" t="s">
        <v>270</v>
      </c>
      <c r="CF4764" s="177" t="s">
        <v>784</v>
      </c>
      <c r="CG4764" s="83" t="s">
        <v>89</v>
      </c>
      <c r="CH4764" s="57"/>
      <c r="CV4764" s="51"/>
      <c r="CW4764" s="51"/>
      <c r="CX4764" s="51"/>
      <c r="CY4764" s="51"/>
      <c r="CZ4764" s="51"/>
      <c r="DA4764" s="51"/>
      <c r="DB4764" s="51"/>
      <c r="DC4764" s="51"/>
      <c r="DD4764" s="51"/>
    </row>
    <row r="4765" spans="73:108" ht="15" x14ac:dyDescent="0.25">
      <c r="BU4765" s="91"/>
      <c r="BV4765" s="177">
        <v>2008</v>
      </c>
      <c r="BW4765" s="177">
        <v>4</v>
      </c>
      <c r="BX4765" s="177" t="s">
        <v>281</v>
      </c>
      <c r="BY4765" s="177" t="s">
        <v>262</v>
      </c>
      <c r="BZ4765" s="177" t="s">
        <v>268</v>
      </c>
      <c r="CA4765" s="177">
        <v>39</v>
      </c>
      <c r="CB4765" s="177" t="s">
        <v>264</v>
      </c>
      <c r="CC4765" s="122">
        <v>140.5</v>
      </c>
      <c r="CD4765" s="178" t="s">
        <v>204</v>
      </c>
      <c r="CE4765" s="177" t="s">
        <v>270</v>
      </c>
      <c r="CF4765" s="177" t="s">
        <v>785</v>
      </c>
      <c r="CG4765" s="83" t="s">
        <v>89</v>
      </c>
      <c r="CH4765" s="57"/>
      <c r="CV4765" s="51"/>
      <c r="CW4765" s="51"/>
      <c r="CX4765" s="51"/>
      <c r="CY4765" s="51"/>
      <c r="CZ4765" s="51"/>
      <c r="DA4765" s="51"/>
      <c r="DB4765" s="51"/>
      <c r="DC4765" s="51"/>
      <c r="DD4765" s="51"/>
    </row>
    <row r="4766" spans="73:108" ht="15" x14ac:dyDescent="0.25">
      <c r="BU4766" s="91"/>
      <c r="BV4766" s="177">
        <v>2008</v>
      </c>
      <c r="BW4766" s="177">
        <v>5</v>
      </c>
      <c r="BX4766" s="177" t="s">
        <v>281</v>
      </c>
      <c r="BY4766" s="177" t="s">
        <v>262</v>
      </c>
      <c r="BZ4766" s="177" t="s">
        <v>268</v>
      </c>
      <c r="CA4766" s="177">
        <v>39</v>
      </c>
      <c r="CB4766" s="177" t="s">
        <v>264</v>
      </c>
      <c r="CC4766" s="122">
        <v>8.59</v>
      </c>
      <c r="CD4766" s="178" t="s">
        <v>204</v>
      </c>
      <c r="CE4766" s="177" t="s">
        <v>270</v>
      </c>
      <c r="CF4766" s="177" t="s">
        <v>840</v>
      </c>
      <c r="CG4766" s="83" t="s">
        <v>89</v>
      </c>
      <c r="CH4766" s="57"/>
      <c r="CV4766" s="51"/>
      <c r="CW4766" s="51"/>
      <c r="CX4766" s="51"/>
      <c r="CY4766" s="51"/>
      <c r="CZ4766" s="51"/>
      <c r="DA4766" s="51"/>
      <c r="DB4766" s="51"/>
      <c r="DC4766" s="51"/>
      <c r="DD4766" s="51"/>
    </row>
    <row r="4767" spans="73:108" ht="15" x14ac:dyDescent="0.25">
      <c r="BU4767" s="91"/>
      <c r="BV4767" s="177">
        <v>2008</v>
      </c>
      <c r="BW4767" s="177">
        <v>6</v>
      </c>
      <c r="BX4767" s="177" t="s">
        <v>281</v>
      </c>
      <c r="BY4767" s="177" t="s">
        <v>262</v>
      </c>
      <c r="BZ4767" s="177" t="s">
        <v>277</v>
      </c>
      <c r="CA4767" s="177">
        <v>30</v>
      </c>
      <c r="CB4767" s="177" t="s">
        <v>264</v>
      </c>
      <c r="CC4767" s="122">
        <v>3696</v>
      </c>
      <c r="CD4767" s="178" t="s">
        <v>204</v>
      </c>
      <c r="CE4767" s="177" t="s">
        <v>270</v>
      </c>
      <c r="CF4767" s="177" t="s">
        <v>883</v>
      </c>
      <c r="CG4767" s="83" t="s">
        <v>9</v>
      </c>
      <c r="CH4767" s="57"/>
      <c r="CV4767" s="51"/>
      <c r="CW4767" s="51"/>
      <c r="CX4767" s="51"/>
      <c r="CY4767" s="51"/>
      <c r="CZ4767" s="51"/>
      <c r="DA4767" s="51"/>
      <c r="DB4767" s="51"/>
      <c r="DC4767" s="51"/>
      <c r="DD4767" s="51"/>
    </row>
    <row r="4768" spans="73:108" ht="15" x14ac:dyDescent="0.25">
      <c r="BU4768" s="91"/>
      <c r="BV4768" s="177">
        <v>2008</v>
      </c>
      <c r="BW4768" s="177">
        <v>6</v>
      </c>
      <c r="BX4768" s="177" t="s">
        <v>281</v>
      </c>
      <c r="BY4768" s="177" t="s">
        <v>262</v>
      </c>
      <c r="BZ4768" s="177" t="s">
        <v>277</v>
      </c>
      <c r="CA4768" s="177">
        <v>30</v>
      </c>
      <c r="CB4768" s="177" t="s">
        <v>264</v>
      </c>
      <c r="CC4768" s="122">
        <v>313.60000000000002</v>
      </c>
      <c r="CD4768" s="178" t="s">
        <v>204</v>
      </c>
      <c r="CE4768" s="177" t="s">
        <v>270</v>
      </c>
      <c r="CF4768" s="177" t="s">
        <v>884</v>
      </c>
      <c r="CG4768" s="83" t="s">
        <v>9</v>
      </c>
      <c r="CH4768" s="57"/>
      <c r="CV4768" s="51"/>
      <c r="CW4768" s="51"/>
      <c r="CX4768" s="51"/>
      <c r="CY4768" s="51"/>
      <c r="CZ4768" s="51"/>
      <c r="DA4768" s="51"/>
      <c r="DB4768" s="51"/>
      <c r="DC4768" s="51"/>
      <c r="DD4768" s="51"/>
    </row>
    <row r="4769" spans="73:108" ht="15" x14ac:dyDescent="0.25">
      <c r="BU4769" s="91"/>
      <c r="BV4769" s="177">
        <v>2008</v>
      </c>
      <c r="BW4769" s="177">
        <v>6</v>
      </c>
      <c r="BX4769" s="177" t="s">
        <v>281</v>
      </c>
      <c r="BY4769" s="177" t="s">
        <v>262</v>
      </c>
      <c r="BZ4769" s="177" t="s">
        <v>277</v>
      </c>
      <c r="CA4769" s="177">
        <v>30</v>
      </c>
      <c r="CB4769" s="177" t="s">
        <v>264</v>
      </c>
      <c r="CC4769" s="122">
        <v>375.2</v>
      </c>
      <c r="CD4769" s="178" t="s">
        <v>204</v>
      </c>
      <c r="CE4769" s="177" t="s">
        <v>270</v>
      </c>
      <c r="CF4769" s="177" t="s">
        <v>885</v>
      </c>
      <c r="CG4769" s="83" t="s">
        <v>9</v>
      </c>
      <c r="CH4769" s="57"/>
      <c r="CV4769" s="51"/>
      <c r="CW4769" s="51"/>
      <c r="CX4769" s="51"/>
      <c r="CY4769" s="51"/>
      <c r="CZ4769" s="51"/>
      <c r="DA4769" s="51"/>
      <c r="DB4769" s="51"/>
      <c r="DC4769" s="51"/>
      <c r="DD4769" s="51"/>
    </row>
    <row r="4770" spans="73:108" ht="15" x14ac:dyDescent="0.25">
      <c r="BU4770" s="91"/>
      <c r="BV4770" s="177">
        <v>2008</v>
      </c>
      <c r="BW4770" s="177">
        <v>6</v>
      </c>
      <c r="BX4770" s="177" t="s">
        <v>281</v>
      </c>
      <c r="BY4770" s="177" t="s">
        <v>262</v>
      </c>
      <c r="BZ4770" s="177" t="s">
        <v>277</v>
      </c>
      <c r="CA4770" s="177">
        <v>30</v>
      </c>
      <c r="CB4770" s="177" t="s">
        <v>264</v>
      </c>
      <c r="CC4770" s="122">
        <v>548.79999999999995</v>
      </c>
      <c r="CD4770" s="178" t="s">
        <v>204</v>
      </c>
      <c r="CE4770" s="177" t="s">
        <v>270</v>
      </c>
      <c r="CF4770" s="177" t="s">
        <v>886</v>
      </c>
      <c r="CG4770" s="83" t="s">
        <v>9</v>
      </c>
      <c r="CH4770" s="57"/>
      <c r="CV4770" s="51"/>
      <c r="CW4770" s="51"/>
      <c r="CX4770" s="51"/>
      <c r="CY4770" s="51"/>
      <c r="CZ4770" s="51"/>
      <c r="DA4770" s="51"/>
      <c r="DB4770" s="51"/>
      <c r="DC4770" s="51"/>
      <c r="DD4770" s="51"/>
    </row>
    <row r="4771" spans="73:108" ht="15" x14ac:dyDescent="0.25">
      <c r="BU4771" s="91"/>
      <c r="BV4771" s="177">
        <v>2008</v>
      </c>
      <c r="BW4771" s="177">
        <v>6</v>
      </c>
      <c r="BX4771" s="177" t="s">
        <v>281</v>
      </c>
      <c r="BY4771" s="177" t="s">
        <v>262</v>
      </c>
      <c r="BZ4771" s="177" t="s">
        <v>277</v>
      </c>
      <c r="CA4771" s="177">
        <v>30</v>
      </c>
      <c r="CB4771" s="177" t="s">
        <v>264</v>
      </c>
      <c r="CC4771" s="122">
        <v>224</v>
      </c>
      <c r="CD4771" s="178" t="s">
        <v>204</v>
      </c>
      <c r="CE4771" s="177" t="s">
        <v>270</v>
      </c>
      <c r="CF4771" s="177" t="s">
        <v>887</v>
      </c>
      <c r="CG4771" s="83" t="s">
        <v>9</v>
      </c>
      <c r="CH4771" s="57"/>
      <c r="CV4771" s="51"/>
      <c r="CW4771" s="51"/>
      <c r="CX4771" s="51"/>
      <c r="CY4771" s="51"/>
      <c r="CZ4771" s="51"/>
      <c r="DA4771" s="51"/>
      <c r="DB4771" s="51"/>
      <c r="DC4771" s="51"/>
      <c r="DD4771" s="51"/>
    </row>
    <row r="4772" spans="73:108" ht="15" x14ac:dyDescent="0.25">
      <c r="BU4772" s="91"/>
      <c r="BV4772" s="177">
        <v>2008</v>
      </c>
      <c r="BW4772" s="177">
        <v>6</v>
      </c>
      <c r="BX4772" s="177" t="s">
        <v>281</v>
      </c>
      <c r="BY4772" s="177" t="s">
        <v>262</v>
      </c>
      <c r="BZ4772" s="177" t="s">
        <v>277</v>
      </c>
      <c r="CA4772" s="177">
        <v>30</v>
      </c>
      <c r="CB4772" s="177" t="s">
        <v>264</v>
      </c>
      <c r="CC4772" s="122">
        <v>336</v>
      </c>
      <c r="CD4772" s="178" t="s">
        <v>204</v>
      </c>
      <c r="CE4772" s="177" t="s">
        <v>270</v>
      </c>
      <c r="CF4772" s="177" t="s">
        <v>888</v>
      </c>
      <c r="CG4772" s="83" t="s">
        <v>9</v>
      </c>
      <c r="CH4772" s="57"/>
      <c r="CV4772" s="51"/>
      <c r="CW4772" s="51"/>
      <c r="CX4772" s="51"/>
      <c r="CY4772" s="51"/>
      <c r="CZ4772" s="51"/>
      <c r="DA4772" s="51"/>
      <c r="DB4772" s="51"/>
      <c r="DC4772" s="51"/>
      <c r="DD4772" s="51"/>
    </row>
    <row r="4773" spans="73:108" ht="15" x14ac:dyDescent="0.25">
      <c r="BU4773" s="91"/>
      <c r="BV4773" s="177">
        <v>2008</v>
      </c>
      <c r="BW4773" s="177">
        <v>6</v>
      </c>
      <c r="BX4773" s="177" t="s">
        <v>281</v>
      </c>
      <c r="BY4773" s="177" t="s">
        <v>262</v>
      </c>
      <c r="BZ4773" s="177" t="s">
        <v>277</v>
      </c>
      <c r="CA4773" s="177">
        <v>30</v>
      </c>
      <c r="CB4773" s="177" t="s">
        <v>264</v>
      </c>
      <c r="CC4773" s="122">
        <v>134.4</v>
      </c>
      <c r="CD4773" s="178" t="s">
        <v>204</v>
      </c>
      <c r="CE4773" s="177" t="s">
        <v>270</v>
      </c>
      <c r="CF4773" s="177" t="s">
        <v>889</v>
      </c>
      <c r="CG4773" s="83" t="s">
        <v>9</v>
      </c>
      <c r="CH4773" s="57"/>
      <c r="CV4773" s="51"/>
      <c r="CW4773" s="51"/>
      <c r="CX4773" s="51"/>
      <c r="CY4773" s="51"/>
      <c r="CZ4773" s="51"/>
      <c r="DA4773" s="51"/>
      <c r="DB4773" s="51"/>
      <c r="DC4773" s="51"/>
      <c r="DD4773" s="51"/>
    </row>
    <row r="4774" spans="73:108" ht="15" x14ac:dyDescent="0.25">
      <c r="BU4774" s="91"/>
      <c r="BV4774" s="177">
        <v>2008</v>
      </c>
      <c r="BW4774" s="177">
        <v>6</v>
      </c>
      <c r="BX4774" s="177" t="s">
        <v>281</v>
      </c>
      <c r="BY4774" s="177" t="s">
        <v>262</v>
      </c>
      <c r="BZ4774" s="177" t="s">
        <v>277</v>
      </c>
      <c r="CA4774" s="177">
        <v>30</v>
      </c>
      <c r="CB4774" s="177" t="s">
        <v>264</v>
      </c>
      <c r="CC4774" s="122">
        <v>425.6</v>
      </c>
      <c r="CD4774" s="178" t="s">
        <v>204</v>
      </c>
      <c r="CE4774" s="177" t="s">
        <v>270</v>
      </c>
      <c r="CF4774" s="177" t="s">
        <v>890</v>
      </c>
      <c r="CG4774" s="83" t="s">
        <v>9</v>
      </c>
      <c r="CH4774" s="57"/>
      <c r="CV4774" s="51"/>
      <c r="CW4774" s="51"/>
      <c r="CX4774" s="51"/>
      <c r="CY4774" s="51"/>
      <c r="CZ4774" s="51"/>
      <c r="DA4774" s="51"/>
      <c r="DB4774" s="51"/>
      <c r="DC4774" s="51"/>
      <c r="DD4774" s="51"/>
    </row>
    <row r="4775" spans="73:108" ht="15" x14ac:dyDescent="0.25">
      <c r="BU4775" s="91"/>
      <c r="BV4775" s="177">
        <v>2008</v>
      </c>
      <c r="BW4775" s="177">
        <v>6</v>
      </c>
      <c r="BX4775" s="177" t="s">
        <v>281</v>
      </c>
      <c r="BY4775" s="177" t="s">
        <v>262</v>
      </c>
      <c r="BZ4775" s="177" t="s">
        <v>277</v>
      </c>
      <c r="CA4775" s="177">
        <v>30</v>
      </c>
      <c r="CB4775" s="177" t="s">
        <v>264</v>
      </c>
      <c r="CC4775" s="122">
        <v>392</v>
      </c>
      <c r="CD4775" s="178" t="s">
        <v>204</v>
      </c>
      <c r="CE4775" s="177" t="s">
        <v>270</v>
      </c>
      <c r="CF4775" s="177" t="s">
        <v>891</v>
      </c>
      <c r="CG4775" s="83" t="s">
        <v>9</v>
      </c>
      <c r="CH4775" s="57"/>
      <c r="CV4775" s="51"/>
      <c r="CW4775" s="51"/>
      <c r="CX4775" s="51"/>
      <c r="CY4775" s="51"/>
      <c r="CZ4775" s="51"/>
      <c r="DA4775" s="51"/>
      <c r="DB4775" s="51"/>
      <c r="DC4775" s="51"/>
      <c r="DD4775" s="51"/>
    </row>
    <row r="4776" spans="73:108" ht="15" x14ac:dyDescent="0.25">
      <c r="BU4776" s="91"/>
      <c r="BV4776" s="177">
        <v>2008</v>
      </c>
      <c r="BW4776" s="177">
        <v>6</v>
      </c>
      <c r="BX4776" s="177" t="s">
        <v>281</v>
      </c>
      <c r="BY4776" s="177" t="s">
        <v>262</v>
      </c>
      <c r="BZ4776" s="177" t="s">
        <v>277</v>
      </c>
      <c r="CA4776" s="177">
        <v>30</v>
      </c>
      <c r="CB4776" s="177" t="s">
        <v>264</v>
      </c>
      <c r="CC4776" s="122">
        <v>425.6</v>
      </c>
      <c r="CD4776" s="178" t="s">
        <v>204</v>
      </c>
      <c r="CE4776" s="177" t="s">
        <v>270</v>
      </c>
      <c r="CF4776" s="177" t="s">
        <v>892</v>
      </c>
      <c r="CG4776" s="83" t="s">
        <v>9</v>
      </c>
      <c r="CH4776" s="57"/>
      <c r="CV4776" s="51"/>
      <c r="CW4776" s="51"/>
      <c r="CX4776" s="51"/>
      <c r="CY4776" s="51"/>
      <c r="CZ4776" s="51"/>
      <c r="DA4776" s="51"/>
      <c r="DB4776" s="51"/>
      <c r="DC4776" s="51"/>
      <c r="DD4776" s="51"/>
    </row>
    <row r="4777" spans="73:108" ht="15" x14ac:dyDescent="0.25">
      <c r="BU4777" s="91"/>
      <c r="BV4777" s="177">
        <v>2008</v>
      </c>
      <c r="BW4777" s="177">
        <v>6</v>
      </c>
      <c r="BX4777" s="177" t="s">
        <v>281</v>
      </c>
      <c r="BY4777" s="177" t="s">
        <v>262</v>
      </c>
      <c r="BZ4777" s="177" t="s">
        <v>277</v>
      </c>
      <c r="CA4777" s="177">
        <v>30</v>
      </c>
      <c r="CB4777" s="177" t="s">
        <v>264</v>
      </c>
      <c r="CC4777" s="122">
        <v>537.6</v>
      </c>
      <c r="CD4777" s="178" t="s">
        <v>204</v>
      </c>
      <c r="CE4777" s="177" t="s">
        <v>270</v>
      </c>
      <c r="CF4777" s="177" t="s">
        <v>893</v>
      </c>
      <c r="CG4777" s="83" t="s">
        <v>9</v>
      </c>
      <c r="CH4777" s="57"/>
      <c r="CV4777" s="51"/>
      <c r="CW4777" s="51"/>
      <c r="CX4777" s="51"/>
      <c r="CY4777" s="51"/>
      <c r="CZ4777" s="51"/>
      <c r="DA4777" s="51"/>
      <c r="DB4777" s="51"/>
      <c r="DC4777" s="51"/>
      <c r="DD4777" s="51"/>
    </row>
    <row r="4778" spans="73:108" ht="15" x14ac:dyDescent="0.25">
      <c r="BU4778" s="91"/>
      <c r="BV4778" s="177">
        <v>2008</v>
      </c>
      <c r="BW4778" s="177">
        <v>7</v>
      </c>
      <c r="BX4778" s="177" t="s">
        <v>281</v>
      </c>
      <c r="BY4778" s="177" t="s">
        <v>262</v>
      </c>
      <c r="BZ4778" s="177" t="s">
        <v>263</v>
      </c>
      <c r="CA4778" s="177">
        <v>15</v>
      </c>
      <c r="CB4778" s="177" t="s">
        <v>264</v>
      </c>
      <c r="CC4778" s="122">
        <v>26.03</v>
      </c>
      <c r="CD4778" s="178" t="s">
        <v>204</v>
      </c>
      <c r="CE4778" s="177" t="s">
        <v>270</v>
      </c>
      <c r="CF4778" s="177" t="s">
        <v>955</v>
      </c>
      <c r="CG4778" s="83" t="s">
        <v>89</v>
      </c>
      <c r="CH4778" s="57"/>
      <c r="CV4778" s="51"/>
      <c r="CW4778" s="51"/>
      <c r="CX4778" s="51"/>
      <c r="CY4778" s="51"/>
      <c r="CZ4778" s="51"/>
      <c r="DA4778" s="51"/>
      <c r="DB4778" s="51"/>
      <c r="DC4778" s="51"/>
      <c r="DD4778" s="51"/>
    </row>
    <row r="4779" spans="73:108" ht="15" x14ac:dyDescent="0.25">
      <c r="BU4779" s="91"/>
      <c r="BV4779" s="177">
        <v>2008</v>
      </c>
      <c r="BW4779" s="177">
        <v>7</v>
      </c>
      <c r="BX4779" s="177" t="s">
        <v>281</v>
      </c>
      <c r="BY4779" s="177" t="s">
        <v>262</v>
      </c>
      <c r="BZ4779" s="177" t="s">
        <v>263</v>
      </c>
      <c r="CA4779" s="177">
        <v>39</v>
      </c>
      <c r="CB4779" s="177" t="s">
        <v>264</v>
      </c>
      <c r="CC4779" s="122">
        <v>69.209999999999994</v>
      </c>
      <c r="CD4779" s="178" t="s">
        <v>204</v>
      </c>
      <c r="CE4779" s="177" t="s">
        <v>270</v>
      </c>
      <c r="CF4779" s="177" t="s">
        <v>955</v>
      </c>
      <c r="CG4779" s="83" t="s">
        <v>89</v>
      </c>
      <c r="CH4779" s="57"/>
      <c r="CV4779" s="51"/>
      <c r="CW4779" s="51"/>
      <c r="CX4779" s="51"/>
      <c r="CY4779" s="51"/>
      <c r="CZ4779" s="51"/>
      <c r="DA4779" s="51"/>
      <c r="DB4779" s="51"/>
      <c r="DC4779" s="51"/>
      <c r="DD4779" s="51"/>
    </row>
    <row r="4780" spans="73:108" ht="15" x14ac:dyDescent="0.25">
      <c r="BU4780" s="91"/>
      <c r="BV4780" s="177">
        <v>2008</v>
      </c>
      <c r="BW4780" s="177">
        <v>7</v>
      </c>
      <c r="BX4780" s="177" t="s">
        <v>281</v>
      </c>
      <c r="BY4780" s="177" t="s">
        <v>262</v>
      </c>
      <c r="BZ4780" s="177" t="s">
        <v>268</v>
      </c>
      <c r="CA4780" s="177">
        <v>39</v>
      </c>
      <c r="CB4780" s="177" t="s">
        <v>264</v>
      </c>
      <c r="CC4780" s="122">
        <v>86.46</v>
      </c>
      <c r="CD4780" s="178" t="s">
        <v>204</v>
      </c>
      <c r="CE4780" s="177" t="s">
        <v>270</v>
      </c>
      <c r="CF4780" s="177" t="s">
        <v>956</v>
      </c>
      <c r="CG4780" s="83" t="s">
        <v>89</v>
      </c>
      <c r="CH4780" s="57"/>
      <c r="CV4780" s="51"/>
      <c r="CW4780" s="51"/>
      <c r="CX4780" s="51"/>
      <c r="CY4780" s="51"/>
      <c r="CZ4780" s="51"/>
      <c r="DA4780" s="51"/>
      <c r="DB4780" s="51"/>
      <c r="DC4780" s="51"/>
      <c r="DD4780" s="51"/>
    </row>
    <row r="4781" spans="73:108" ht="15" x14ac:dyDescent="0.25">
      <c r="BU4781" s="91"/>
      <c r="BV4781" s="177">
        <v>2008</v>
      </c>
      <c r="BW4781" s="177">
        <v>8</v>
      </c>
      <c r="BX4781" s="177" t="s">
        <v>281</v>
      </c>
      <c r="BY4781" s="177" t="s">
        <v>262</v>
      </c>
      <c r="BZ4781" s="177" t="s">
        <v>268</v>
      </c>
      <c r="CA4781" s="177">
        <v>39</v>
      </c>
      <c r="CB4781" s="177" t="s">
        <v>264</v>
      </c>
      <c r="CC4781" s="122">
        <v>38.619999999999997</v>
      </c>
      <c r="CD4781" s="178" t="s">
        <v>204</v>
      </c>
      <c r="CE4781" s="177" t="s">
        <v>270</v>
      </c>
      <c r="CF4781" s="177" t="s">
        <v>1005</v>
      </c>
      <c r="CG4781" s="83" t="s">
        <v>89</v>
      </c>
      <c r="CH4781" s="57"/>
      <c r="CV4781" s="51"/>
      <c r="CW4781" s="51"/>
      <c r="CX4781" s="51"/>
      <c r="CY4781" s="51"/>
      <c r="CZ4781" s="51"/>
      <c r="DA4781" s="51"/>
      <c r="DB4781" s="51"/>
      <c r="DC4781" s="51"/>
      <c r="DD4781" s="51"/>
    </row>
    <row r="4782" spans="73:108" ht="15" x14ac:dyDescent="0.25">
      <c r="BU4782" s="91"/>
      <c r="BV4782" s="177">
        <v>2008</v>
      </c>
      <c r="BW4782" s="177">
        <v>9</v>
      </c>
      <c r="BX4782" s="177" t="s">
        <v>281</v>
      </c>
      <c r="BY4782" s="177" t="s">
        <v>262</v>
      </c>
      <c r="BZ4782" s="177" t="s">
        <v>277</v>
      </c>
      <c r="CA4782" s="177">
        <v>15</v>
      </c>
      <c r="CB4782" s="177" t="s">
        <v>264</v>
      </c>
      <c r="CC4782" s="122">
        <v>21.97</v>
      </c>
      <c r="CD4782" s="178" t="s">
        <v>204</v>
      </c>
      <c r="CE4782" s="177" t="s">
        <v>270</v>
      </c>
      <c r="CF4782" s="177" t="s">
        <v>1034</v>
      </c>
      <c r="CG4782" s="83" t="s">
        <v>89</v>
      </c>
      <c r="CH4782" s="57"/>
      <c r="CV4782" s="51"/>
      <c r="CW4782" s="51"/>
      <c r="CX4782" s="51"/>
      <c r="CY4782" s="51"/>
      <c r="CZ4782" s="51"/>
      <c r="DA4782" s="51"/>
      <c r="DB4782" s="51"/>
      <c r="DC4782" s="51"/>
      <c r="DD4782" s="51"/>
    </row>
    <row r="4783" spans="73:108" ht="15" x14ac:dyDescent="0.25">
      <c r="BU4783" s="91"/>
      <c r="BV4783" s="177">
        <v>2008</v>
      </c>
      <c r="BW4783" s="177">
        <v>9</v>
      </c>
      <c r="BX4783" s="177" t="s">
        <v>281</v>
      </c>
      <c r="BY4783" s="177" t="s">
        <v>262</v>
      </c>
      <c r="BZ4783" s="177" t="s">
        <v>263</v>
      </c>
      <c r="CA4783" s="177">
        <v>15</v>
      </c>
      <c r="CB4783" s="177" t="s">
        <v>264</v>
      </c>
      <c r="CC4783" s="122">
        <v>19.46</v>
      </c>
      <c r="CD4783" s="178" t="s">
        <v>204</v>
      </c>
      <c r="CE4783" s="177" t="s">
        <v>270</v>
      </c>
      <c r="CF4783" s="177" t="s">
        <v>1034</v>
      </c>
      <c r="CG4783" s="83" t="s">
        <v>89</v>
      </c>
      <c r="CH4783" s="57"/>
      <c r="CV4783" s="51"/>
      <c r="CW4783" s="51"/>
      <c r="CX4783" s="51"/>
      <c r="CY4783" s="51"/>
      <c r="CZ4783" s="51"/>
      <c r="DA4783" s="51"/>
      <c r="DB4783" s="51"/>
      <c r="DC4783" s="51"/>
      <c r="DD4783" s="51"/>
    </row>
    <row r="4784" spans="73:108" ht="15" x14ac:dyDescent="0.25">
      <c r="BU4784" s="91"/>
      <c r="BV4784" s="177">
        <v>2008</v>
      </c>
      <c r="BW4784" s="177">
        <v>9</v>
      </c>
      <c r="BX4784" s="177" t="s">
        <v>281</v>
      </c>
      <c r="BY4784" s="177" t="s">
        <v>262</v>
      </c>
      <c r="BZ4784" s="177" t="s">
        <v>277</v>
      </c>
      <c r="CA4784" s="177">
        <v>39</v>
      </c>
      <c r="CB4784" s="177" t="s">
        <v>264</v>
      </c>
      <c r="CC4784" s="122">
        <v>120.19</v>
      </c>
      <c r="CD4784" s="178" t="s">
        <v>204</v>
      </c>
      <c r="CE4784" s="177" t="s">
        <v>270</v>
      </c>
      <c r="CF4784" s="177" t="s">
        <v>1035</v>
      </c>
      <c r="CG4784" s="83" t="s">
        <v>89</v>
      </c>
      <c r="CH4784" s="57"/>
      <c r="CV4784" s="51"/>
      <c r="CW4784" s="51"/>
      <c r="CX4784" s="51"/>
      <c r="CY4784" s="51"/>
      <c r="CZ4784" s="51"/>
      <c r="DA4784" s="51"/>
      <c r="DB4784" s="51"/>
      <c r="DC4784" s="51"/>
      <c r="DD4784" s="51"/>
    </row>
    <row r="4785" spans="73:108" ht="15" x14ac:dyDescent="0.25">
      <c r="BU4785" s="91"/>
      <c r="BV4785" s="177">
        <v>2008</v>
      </c>
      <c r="BW4785" s="177">
        <v>9</v>
      </c>
      <c r="BX4785" s="177" t="s">
        <v>281</v>
      </c>
      <c r="BY4785" s="177" t="s">
        <v>262</v>
      </c>
      <c r="BZ4785" s="177" t="s">
        <v>277</v>
      </c>
      <c r="CA4785" s="177">
        <v>39</v>
      </c>
      <c r="CB4785" s="177" t="s">
        <v>264</v>
      </c>
      <c r="CC4785" s="122">
        <v>12.29</v>
      </c>
      <c r="CD4785" s="178" t="s">
        <v>204</v>
      </c>
      <c r="CE4785" s="177" t="s">
        <v>270</v>
      </c>
      <c r="CF4785" s="177" t="s">
        <v>1036</v>
      </c>
      <c r="CG4785" s="83" t="s">
        <v>89</v>
      </c>
      <c r="CH4785" s="57"/>
      <c r="CV4785" s="51"/>
      <c r="CW4785" s="51"/>
      <c r="CX4785" s="51"/>
      <c r="CY4785" s="51"/>
      <c r="CZ4785" s="51"/>
      <c r="DA4785" s="51"/>
      <c r="DB4785" s="51"/>
      <c r="DC4785" s="51"/>
      <c r="DD4785" s="51"/>
    </row>
    <row r="4786" spans="73:108" ht="15" x14ac:dyDescent="0.25">
      <c r="BU4786" s="91"/>
      <c r="BV4786" s="177">
        <v>2008</v>
      </c>
      <c r="BW4786" s="177">
        <v>9</v>
      </c>
      <c r="BX4786" s="177" t="s">
        <v>281</v>
      </c>
      <c r="BY4786" s="177" t="s">
        <v>262</v>
      </c>
      <c r="BZ4786" s="177" t="s">
        <v>263</v>
      </c>
      <c r="CA4786" s="177">
        <v>39</v>
      </c>
      <c r="CB4786" s="177" t="s">
        <v>264</v>
      </c>
      <c r="CC4786" s="122">
        <v>44.11</v>
      </c>
      <c r="CD4786" s="178" t="s">
        <v>204</v>
      </c>
      <c r="CE4786" s="177" t="s">
        <v>270</v>
      </c>
      <c r="CF4786" s="177" t="s">
        <v>1034</v>
      </c>
      <c r="CG4786" s="83" t="s">
        <v>89</v>
      </c>
      <c r="CH4786" s="57"/>
      <c r="CV4786" s="51"/>
      <c r="CW4786" s="51"/>
      <c r="CX4786" s="51"/>
      <c r="CY4786" s="51"/>
      <c r="CZ4786" s="51"/>
      <c r="DA4786" s="51"/>
      <c r="DB4786" s="51"/>
      <c r="DC4786" s="51"/>
      <c r="DD4786" s="51"/>
    </row>
    <row r="4787" spans="73:108" ht="15" x14ac:dyDescent="0.25">
      <c r="BU4787" s="91"/>
      <c r="BV4787" s="177">
        <v>2008</v>
      </c>
      <c r="BW4787" s="177">
        <v>12</v>
      </c>
      <c r="BX4787" s="177" t="s">
        <v>281</v>
      </c>
      <c r="BY4787" s="177" t="s">
        <v>262</v>
      </c>
      <c r="BZ4787" s="177" t="s">
        <v>277</v>
      </c>
      <c r="CA4787" s="177">
        <v>15</v>
      </c>
      <c r="CB4787" s="177" t="s">
        <v>264</v>
      </c>
      <c r="CC4787" s="122">
        <v>18.02</v>
      </c>
      <c r="CD4787" s="178" t="s">
        <v>204</v>
      </c>
      <c r="CE4787" s="177" t="s">
        <v>270</v>
      </c>
      <c r="CF4787" s="177" t="s">
        <v>1181</v>
      </c>
      <c r="CG4787" s="83" t="s">
        <v>89</v>
      </c>
      <c r="CH4787" s="57"/>
      <c r="CV4787" s="51"/>
      <c r="CW4787" s="51"/>
      <c r="CX4787" s="51"/>
      <c r="CY4787" s="51"/>
      <c r="CZ4787" s="51"/>
      <c r="DA4787" s="51"/>
      <c r="DB4787" s="51"/>
      <c r="DC4787" s="51"/>
      <c r="DD4787" s="51"/>
    </row>
    <row r="4788" spans="73:108" ht="15" x14ac:dyDescent="0.25">
      <c r="BU4788" s="91"/>
      <c r="BV4788" s="177">
        <v>2008</v>
      </c>
      <c r="BW4788" s="177">
        <v>12</v>
      </c>
      <c r="BX4788" s="177" t="s">
        <v>281</v>
      </c>
      <c r="BY4788" s="177" t="s">
        <v>262</v>
      </c>
      <c r="BZ4788" s="177" t="s">
        <v>277</v>
      </c>
      <c r="CA4788" s="177">
        <v>39</v>
      </c>
      <c r="CB4788" s="177" t="s">
        <v>264</v>
      </c>
      <c r="CC4788" s="122">
        <v>123.99</v>
      </c>
      <c r="CD4788" s="178" t="s">
        <v>204</v>
      </c>
      <c r="CE4788" s="177" t="s">
        <v>270</v>
      </c>
      <c r="CF4788" s="177" t="s">
        <v>1181</v>
      </c>
      <c r="CG4788" s="83" t="s">
        <v>89</v>
      </c>
      <c r="CH4788" s="57"/>
      <c r="CV4788" s="51"/>
      <c r="CW4788" s="51"/>
      <c r="CX4788" s="51"/>
      <c r="CY4788" s="51"/>
      <c r="CZ4788" s="51"/>
      <c r="DA4788" s="51"/>
      <c r="DB4788" s="51"/>
      <c r="DC4788" s="51"/>
      <c r="DD4788" s="51"/>
    </row>
    <row r="4789" spans="73:108" ht="15" x14ac:dyDescent="0.25">
      <c r="BU4789" s="91"/>
      <c r="BV4789" s="177">
        <v>2008</v>
      </c>
      <c r="BW4789" s="177">
        <v>12</v>
      </c>
      <c r="BX4789" s="177" t="s">
        <v>281</v>
      </c>
      <c r="BY4789" s="177" t="s">
        <v>262</v>
      </c>
      <c r="BZ4789" s="177" t="s">
        <v>268</v>
      </c>
      <c r="CA4789" s="177">
        <v>39</v>
      </c>
      <c r="CB4789" s="177" t="s">
        <v>264</v>
      </c>
      <c r="CC4789" s="122">
        <v>62.6</v>
      </c>
      <c r="CD4789" s="178" t="s">
        <v>204</v>
      </c>
      <c r="CE4789" s="177" t="s">
        <v>270</v>
      </c>
      <c r="CF4789" s="177" t="s">
        <v>1182</v>
      </c>
      <c r="CG4789" s="83" t="s">
        <v>89</v>
      </c>
      <c r="CH4789" s="57"/>
      <c r="CV4789" s="51"/>
      <c r="CW4789" s="51"/>
      <c r="CX4789" s="51"/>
      <c r="CY4789" s="51"/>
      <c r="CZ4789" s="51"/>
      <c r="DA4789" s="51"/>
      <c r="DB4789" s="51"/>
      <c r="DC4789" s="51"/>
      <c r="DD4789" s="51"/>
    </row>
    <row r="4790" spans="73:108" ht="15" x14ac:dyDescent="0.25">
      <c r="BU4790" s="91"/>
      <c r="BV4790" s="177">
        <v>2008</v>
      </c>
      <c r="BW4790" s="177">
        <v>12</v>
      </c>
      <c r="BX4790" s="177" t="s">
        <v>281</v>
      </c>
      <c r="BY4790" s="177" t="s">
        <v>262</v>
      </c>
      <c r="BZ4790" s="177" t="s">
        <v>268</v>
      </c>
      <c r="CA4790" s="177">
        <v>39</v>
      </c>
      <c r="CB4790" s="177" t="s">
        <v>264</v>
      </c>
      <c r="CC4790" s="122">
        <v>100.16</v>
      </c>
      <c r="CD4790" s="178" t="s">
        <v>204</v>
      </c>
      <c r="CE4790" s="177" t="s">
        <v>270</v>
      </c>
      <c r="CF4790" s="177" t="s">
        <v>1183</v>
      </c>
      <c r="CG4790" s="83" t="s">
        <v>89</v>
      </c>
      <c r="CH4790" s="57"/>
      <c r="CV4790" s="51"/>
      <c r="CW4790" s="51"/>
      <c r="CX4790" s="51"/>
      <c r="CY4790" s="51"/>
      <c r="CZ4790" s="51"/>
      <c r="DA4790" s="51"/>
      <c r="DB4790" s="51"/>
      <c r="DC4790" s="51"/>
      <c r="DD4790" s="51"/>
    </row>
    <row r="4791" spans="73:108" ht="15" x14ac:dyDescent="0.25">
      <c r="BU4791" s="91"/>
      <c r="BV4791" s="177">
        <v>2009</v>
      </c>
      <c r="BW4791" s="177">
        <v>2</v>
      </c>
      <c r="BX4791" s="177" t="s">
        <v>281</v>
      </c>
      <c r="BY4791" s="177" t="s">
        <v>262</v>
      </c>
      <c r="BZ4791" s="177" t="s">
        <v>277</v>
      </c>
      <c r="CA4791" s="177">
        <v>39</v>
      </c>
      <c r="CB4791" s="177" t="s">
        <v>264</v>
      </c>
      <c r="CC4791" s="122">
        <v>106.7</v>
      </c>
      <c r="CD4791" s="178" t="s">
        <v>204</v>
      </c>
      <c r="CE4791" s="177" t="s">
        <v>270</v>
      </c>
      <c r="CF4791" s="177" t="s">
        <v>1253</v>
      </c>
      <c r="CG4791" s="83" t="s">
        <v>89</v>
      </c>
      <c r="CH4791" s="57"/>
      <c r="CV4791" s="51"/>
      <c r="CW4791" s="51"/>
      <c r="CX4791" s="51"/>
      <c r="CY4791" s="51"/>
      <c r="CZ4791" s="51"/>
      <c r="DA4791" s="51"/>
      <c r="DB4791" s="51"/>
      <c r="DC4791" s="51"/>
      <c r="DD4791" s="51"/>
    </row>
    <row r="4792" spans="73:108" ht="15" x14ac:dyDescent="0.25">
      <c r="BU4792" s="91"/>
      <c r="BV4792" s="177">
        <v>2009</v>
      </c>
      <c r="BW4792" s="177">
        <v>2</v>
      </c>
      <c r="BX4792" s="177" t="s">
        <v>281</v>
      </c>
      <c r="BY4792" s="177" t="s">
        <v>262</v>
      </c>
      <c r="BZ4792" s="177" t="s">
        <v>277</v>
      </c>
      <c r="CA4792" s="177">
        <v>39</v>
      </c>
      <c r="CB4792" s="177" t="s">
        <v>264</v>
      </c>
      <c r="CC4792" s="122">
        <v>11.17</v>
      </c>
      <c r="CD4792" s="178" t="s">
        <v>204</v>
      </c>
      <c r="CE4792" s="177" t="s">
        <v>270</v>
      </c>
      <c r="CF4792" s="177" t="s">
        <v>1254</v>
      </c>
      <c r="CG4792" s="83" t="s">
        <v>89</v>
      </c>
      <c r="CH4792" s="57"/>
      <c r="CV4792" s="51"/>
      <c r="CW4792" s="51"/>
      <c r="CX4792" s="51"/>
      <c r="CY4792" s="51"/>
      <c r="CZ4792" s="51"/>
      <c r="DA4792" s="51"/>
      <c r="DB4792" s="51"/>
      <c r="DC4792" s="51"/>
      <c r="DD4792" s="51"/>
    </row>
    <row r="4793" spans="73:108" ht="15" x14ac:dyDescent="0.25">
      <c r="BU4793" s="91"/>
      <c r="BV4793" s="177">
        <v>2009</v>
      </c>
      <c r="BW4793" s="177">
        <v>4</v>
      </c>
      <c r="BX4793" s="177" t="s">
        <v>281</v>
      </c>
      <c r="BY4793" s="177" t="s">
        <v>262</v>
      </c>
      <c r="BZ4793" s="177" t="s">
        <v>277</v>
      </c>
      <c r="CA4793" s="177">
        <v>39</v>
      </c>
      <c r="CB4793" s="177" t="s">
        <v>264</v>
      </c>
      <c r="CC4793" s="122">
        <v>80.849999999999994</v>
      </c>
      <c r="CD4793" s="178" t="s">
        <v>204</v>
      </c>
      <c r="CE4793" s="177" t="s">
        <v>270</v>
      </c>
      <c r="CF4793" s="177" t="s">
        <v>1314</v>
      </c>
      <c r="CG4793" s="83" t="s">
        <v>89</v>
      </c>
      <c r="CH4793" s="57"/>
      <c r="CV4793" s="51"/>
      <c r="CW4793" s="51"/>
      <c r="CX4793" s="51"/>
      <c r="CY4793" s="51"/>
      <c r="CZ4793" s="51"/>
      <c r="DA4793" s="51"/>
      <c r="DB4793" s="51"/>
      <c r="DC4793" s="51"/>
      <c r="DD4793" s="51"/>
    </row>
    <row r="4794" spans="73:108" ht="15" x14ac:dyDescent="0.25">
      <c r="BU4794" s="91"/>
      <c r="BV4794" s="177">
        <v>2009</v>
      </c>
      <c r="BW4794" s="177">
        <v>4</v>
      </c>
      <c r="BX4794" s="177" t="s">
        <v>281</v>
      </c>
      <c r="BY4794" s="177" t="s">
        <v>262</v>
      </c>
      <c r="BZ4794" s="177" t="s">
        <v>268</v>
      </c>
      <c r="CA4794" s="177">
        <v>39</v>
      </c>
      <c r="CB4794" s="177" t="s">
        <v>264</v>
      </c>
      <c r="CC4794" s="122">
        <v>94.16</v>
      </c>
      <c r="CD4794" s="178" t="s">
        <v>204</v>
      </c>
      <c r="CE4794" s="177" t="s">
        <v>270</v>
      </c>
      <c r="CF4794" s="177" t="s">
        <v>1315</v>
      </c>
      <c r="CG4794" s="83" t="s">
        <v>89</v>
      </c>
      <c r="CH4794" s="57"/>
      <c r="CV4794" s="51"/>
      <c r="CW4794" s="51"/>
      <c r="CX4794" s="51"/>
      <c r="CY4794" s="51"/>
      <c r="CZ4794" s="51"/>
      <c r="DA4794" s="51"/>
      <c r="DB4794" s="51"/>
      <c r="DC4794" s="51"/>
      <c r="DD4794" s="51"/>
    </row>
    <row r="4795" spans="73:108" ht="15" x14ac:dyDescent="0.25">
      <c r="BU4795" s="91"/>
      <c r="BV4795" s="177">
        <v>2009</v>
      </c>
      <c r="BW4795" s="177">
        <v>6</v>
      </c>
      <c r="BX4795" s="177" t="s">
        <v>281</v>
      </c>
      <c r="BY4795" s="177" t="s">
        <v>262</v>
      </c>
      <c r="BZ4795" s="177" t="s">
        <v>277</v>
      </c>
      <c r="CA4795" s="177">
        <v>39</v>
      </c>
      <c r="CB4795" s="177" t="s">
        <v>264</v>
      </c>
      <c r="CC4795" s="122">
        <v>46.2</v>
      </c>
      <c r="CD4795" s="178" t="s">
        <v>204</v>
      </c>
      <c r="CE4795" s="177" t="s">
        <v>270</v>
      </c>
      <c r="CF4795" s="177" t="s">
        <v>1356</v>
      </c>
      <c r="CG4795" s="83" t="s">
        <v>89</v>
      </c>
      <c r="CH4795" s="57"/>
      <c r="CV4795" s="51"/>
      <c r="CW4795" s="51"/>
      <c r="CX4795" s="51"/>
      <c r="CY4795" s="51"/>
      <c r="CZ4795" s="51"/>
      <c r="DA4795" s="51"/>
      <c r="DB4795" s="51"/>
      <c r="DC4795" s="51"/>
      <c r="DD4795" s="51"/>
    </row>
    <row r="4796" spans="73:108" ht="15" x14ac:dyDescent="0.25">
      <c r="BU4796" s="91"/>
      <c r="BV4796" s="177">
        <v>2009</v>
      </c>
      <c r="BW4796" s="177">
        <v>8</v>
      </c>
      <c r="BX4796" s="177" t="s">
        <v>281</v>
      </c>
      <c r="BY4796" s="177" t="s">
        <v>262</v>
      </c>
      <c r="BZ4796" s="177" t="s">
        <v>268</v>
      </c>
      <c r="CA4796" s="177">
        <v>39</v>
      </c>
      <c r="CB4796" s="177" t="s">
        <v>264</v>
      </c>
      <c r="CC4796" s="122">
        <v>23.95</v>
      </c>
      <c r="CD4796" s="178" t="s">
        <v>204</v>
      </c>
      <c r="CE4796" s="177" t="s">
        <v>270</v>
      </c>
      <c r="CF4796" s="177" t="s">
        <v>1380</v>
      </c>
      <c r="CG4796" s="83" t="s">
        <v>89</v>
      </c>
      <c r="CH4796" s="57"/>
      <c r="CV4796" s="51"/>
      <c r="CW4796" s="51"/>
      <c r="CX4796" s="51"/>
      <c r="CY4796" s="51"/>
      <c r="CZ4796" s="51"/>
      <c r="DA4796" s="51"/>
      <c r="DB4796" s="51"/>
      <c r="DC4796" s="51"/>
      <c r="DD4796" s="51"/>
    </row>
    <row r="4797" spans="73:108" ht="15" x14ac:dyDescent="0.25">
      <c r="BU4797" s="91"/>
      <c r="BV4797" s="177">
        <v>2009</v>
      </c>
      <c r="BW4797" s="177">
        <v>10</v>
      </c>
      <c r="BX4797" s="177" t="s">
        <v>281</v>
      </c>
      <c r="BY4797" s="177" t="s">
        <v>262</v>
      </c>
      <c r="BZ4797" s="177" t="s">
        <v>268</v>
      </c>
      <c r="CA4797" s="177">
        <v>39</v>
      </c>
      <c r="CB4797" s="177" t="s">
        <v>264</v>
      </c>
      <c r="CC4797" s="122">
        <v>12.1</v>
      </c>
      <c r="CD4797" s="178" t="s">
        <v>204</v>
      </c>
      <c r="CE4797" s="177" t="s">
        <v>270</v>
      </c>
      <c r="CF4797" s="177" t="s">
        <v>1441</v>
      </c>
      <c r="CG4797" s="83" t="s">
        <v>89</v>
      </c>
      <c r="CH4797" s="57"/>
      <c r="CV4797" s="51"/>
      <c r="CW4797" s="51"/>
      <c r="CX4797" s="51"/>
      <c r="CY4797" s="51"/>
      <c r="CZ4797" s="51"/>
      <c r="DA4797" s="51"/>
      <c r="DB4797" s="51"/>
      <c r="DC4797" s="51"/>
      <c r="DD4797" s="51"/>
    </row>
    <row r="4798" spans="73:108" ht="15" x14ac:dyDescent="0.25">
      <c r="BU4798" s="91"/>
      <c r="BV4798" s="177">
        <v>2010</v>
      </c>
      <c r="BW4798" s="177">
        <v>3</v>
      </c>
      <c r="BX4798" s="177" t="s">
        <v>281</v>
      </c>
      <c r="BY4798" s="177" t="s">
        <v>262</v>
      </c>
      <c r="BZ4798" s="177" t="s">
        <v>277</v>
      </c>
      <c r="CA4798" s="177">
        <v>39</v>
      </c>
      <c r="CB4798" s="177" t="s">
        <v>264</v>
      </c>
      <c r="CC4798" s="122">
        <v>22</v>
      </c>
      <c r="CD4798" s="178" t="s">
        <v>204</v>
      </c>
      <c r="CE4798" s="177" t="s">
        <v>270</v>
      </c>
      <c r="CF4798" s="177" t="s">
        <v>1595</v>
      </c>
      <c r="CG4798" s="83" t="s">
        <v>89</v>
      </c>
      <c r="CH4798" s="57"/>
      <c r="CV4798" s="51"/>
      <c r="CW4798" s="51"/>
      <c r="CX4798" s="51"/>
      <c r="CY4798" s="51"/>
      <c r="CZ4798" s="51"/>
      <c r="DA4798" s="51"/>
      <c r="DB4798" s="51"/>
      <c r="DC4798" s="51"/>
      <c r="DD4798" s="51"/>
    </row>
    <row r="4799" spans="73:108" ht="15" x14ac:dyDescent="0.25">
      <c r="BU4799" s="91"/>
      <c r="BV4799" s="177">
        <v>2007</v>
      </c>
      <c r="BW4799" s="177">
        <v>7</v>
      </c>
      <c r="BX4799" s="177" t="s">
        <v>317</v>
      </c>
      <c r="BY4799" s="177" t="s">
        <v>262</v>
      </c>
      <c r="BZ4799" s="177" t="s">
        <v>267</v>
      </c>
      <c r="CA4799" s="177">
        <v>39</v>
      </c>
      <c r="CB4799" s="177" t="s">
        <v>264</v>
      </c>
      <c r="CC4799" s="122">
        <v>23.52</v>
      </c>
      <c r="CD4799" s="178" t="s">
        <v>204</v>
      </c>
      <c r="CE4799" s="177" t="s">
        <v>270</v>
      </c>
      <c r="CF4799" s="177" t="s">
        <v>458</v>
      </c>
      <c r="CG4799" s="83" t="s">
        <v>89</v>
      </c>
      <c r="CH4799" s="57"/>
      <c r="CV4799" s="51"/>
      <c r="CW4799" s="51"/>
      <c r="CX4799" s="51"/>
      <c r="CY4799" s="51"/>
      <c r="CZ4799" s="51"/>
      <c r="DA4799" s="51"/>
      <c r="DB4799" s="51"/>
      <c r="DC4799" s="51"/>
      <c r="DD4799" s="51"/>
    </row>
    <row r="4800" spans="73:108" ht="15" x14ac:dyDescent="0.25">
      <c r="BU4800" s="91"/>
      <c r="BV4800" s="177">
        <v>2009</v>
      </c>
      <c r="BW4800" s="177">
        <v>1</v>
      </c>
      <c r="BX4800" s="177" t="s">
        <v>317</v>
      </c>
      <c r="BY4800" s="177" t="s">
        <v>262</v>
      </c>
      <c r="BZ4800" s="177" t="s">
        <v>277</v>
      </c>
      <c r="CA4800" s="177">
        <v>39</v>
      </c>
      <c r="CB4800" s="177" t="s">
        <v>473</v>
      </c>
      <c r="CC4800" s="122">
        <v>13.14</v>
      </c>
      <c r="CD4800" s="178" t="s">
        <v>204</v>
      </c>
      <c r="CE4800" s="177" t="s">
        <v>270</v>
      </c>
      <c r="CF4800" s="177" t="s">
        <v>1223</v>
      </c>
      <c r="CG4800" s="83" t="s">
        <v>89</v>
      </c>
      <c r="CH4800" s="57"/>
      <c r="CV4800" s="51"/>
      <c r="CW4800" s="51"/>
      <c r="CX4800" s="51"/>
      <c r="CY4800" s="51"/>
      <c r="CZ4800" s="51"/>
      <c r="DA4800" s="51"/>
      <c r="DB4800" s="51"/>
      <c r="DC4800" s="51"/>
      <c r="DD4800" s="51"/>
    </row>
    <row r="4801" spans="73:108" ht="15" x14ac:dyDescent="0.25">
      <c r="BU4801" s="91"/>
      <c r="BV4801" s="177">
        <v>2009</v>
      </c>
      <c r="BW4801" s="177">
        <v>2</v>
      </c>
      <c r="BX4801" s="177" t="s">
        <v>317</v>
      </c>
      <c r="BY4801" s="177" t="s">
        <v>262</v>
      </c>
      <c r="BZ4801" s="177" t="s">
        <v>277</v>
      </c>
      <c r="CA4801" s="177">
        <v>10</v>
      </c>
      <c r="CB4801" s="177" t="s">
        <v>264</v>
      </c>
      <c r="CC4801" s="122">
        <v>96.3</v>
      </c>
      <c r="CD4801" s="178" t="s">
        <v>204</v>
      </c>
      <c r="CE4801" s="177" t="s">
        <v>270</v>
      </c>
      <c r="CF4801" s="177" t="s">
        <v>1255</v>
      </c>
      <c r="CG4801" s="83" t="s">
        <v>89</v>
      </c>
      <c r="CH4801" s="57"/>
      <c r="CV4801" s="51"/>
      <c r="CW4801" s="51"/>
      <c r="CX4801" s="51"/>
      <c r="CY4801" s="51"/>
      <c r="CZ4801" s="51"/>
      <c r="DA4801" s="51"/>
      <c r="DB4801" s="51"/>
      <c r="DC4801" s="51"/>
      <c r="DD4801" s="51"/>
    </row>
    <row r="4802" spans="73:108" ht="15" x14ac:dyDescent="0.25">
      <c r="BU4802" s="91"/>
      <c r="BV4802" s="177">
        <v>2010</v>
      </c>
      <c r="BW4802" s="177">
        <v>6</v>
      </c>
      <c r="BX4802" s="177" t="s">
        <v>317</v>
      </c>
      <c r="BY4802" s="177" t="s">
        <v>262</v>
      </c>
      <c r="BZ4802" s="177" t="s">
        <v>268</v>
      </c>
      <c r="CA4802" s="177">
        <v>39</v>
      </c>
      <c r="CB4802" s="177" t="s">
        <v>264</v>
      </c>
      <c r="CC4802" s="122">
        <v>53.5</v>
      </c>
      <c r="CD4802" s="178" t="s">
        <v>204</v>
      </c>
      <c r="CE4802" s="177" t="s">
        <v>270</v>
      </c>
      <c r="CF4802" s="177" t="s">
        <v>1702</v>
      </c>
      <c r="CG4802" s="83" t="s">
        <v>89</v>
      </c>
      <c r="CH4802" s="57"/>
      <c r="CV4802" s="51"/>
      <c r="CW4802" s="51"/>
      <c r="CX4802" s="51"/>
      <c r="CY4802" s="51"/>
      <c r="CZ4802" s="51"/>
      <c r="DA4802" s="51"/>
      <c r="DB4802" s="51"/>
      <c r="DC4802" s="51"/>
      <c r="DD4802" s="51"/>
    </row>
    <row r="4803" spans="73:108" ht="15" x14ac:dyDescent="0.25">
      <c r="BU4803" s="91"/>
      <c r="BV4803" s="177">
        <v>2007</v>
      </c>
      <c r="BW4803" s="177">
        <v>5</v>
      </c>
      <c r="BX4803" s="177" t="s">
        <v>318</v>
      </c>
      <c r="BY4803" s="177" t="s">
        <v>262</v>
      </c>
      <c r="BZ4803" s="177" t="s">
        <v>277</v>
      </c>
      <c r="CA4803" s="177">
        <v>3</v>
      </c>
      <c r="CB4803" s="177" t="s">
        <v>264</v>
      </c>
      <c r="CC4803" s="122">
        <v>5000</v>
      </c>
      <c r="CD4803" s="178" t="s">
        <v>2206</v>
      </c>
      <c r="CE4803" s="177" t="s">
        <v>270</v>
      </c>
      <c r="CF4803" s="177" t="s">
        <v>394</v>
      </c>
      <c r="CG4803" s="83" t="s">
        <v>9</v>
      </c>
      <c r="CH4803" s="57"/>
      <c r="CV4803" s="51"/>
      <c r="CW4803" s="51"/>
      <c r="CX4803" s="51"/>
      <c r="CY4803" s="51"/>
      <c r="CZ4803" s="51"/>
      <c r="DA4803" s="51"/>
      <c r="DB4803" s="51"/>
      <c r="DC4803" s="51"/>
      <c r="DD4803" s="51"/>
    </row>
    <row r="4804" spans="73:108" ht="15" x14ac:dyDescent="0.25">
      <c r="BU4804" s="91"/>
      <c r="BV4804" s="177">
        <v>2007</v>
      </c>
      <c r="BW4804" s="177">
        <v>7</v>
      </c>
      <c r="BX4804" s="177" t="s">
        <v>318</v>
      </c>
      <c r="BY4804" s="177" t="s">
        <v>262</v>
      </c>
      <c r="BZ4804" s="177" t="s">
        <v>277</v>
      </c>
      <c r="CA4804" s="177">
        <v>39</v>
      </c>
      <c r="CB4804" s="177" t="s">
        <v>264</v>
      </c>
      <c r="CC4804" s="122">
        <v>16.489999999999998</v>
      </c>
      <c r="CD4804" s="178" t="s">
        <v>204</v>
      </c>
      <c r="CE4804" s="177" t="s">
        <v>270</v>
      </c>
      <c r="CF4804" s="177" t="s">
        <v>459</v>
      </c>
      <c r="CG4804" s="83" t="s">
        <v>89</v>
      </c>
      <c r="CH4804" s="57"/>
      <c r="CV4804" s="51"/>
      <c r="CW4804" s="51"/>
      <c r="CX4804" s="51"/>
      <c r="CY4804" s="51"/>
      <c r="CZ4804" s="51"/>
      <c r="DA4804" s="51"/>
      <c r="DB4804" s="51"/>
      <c r="DC4804" s="51"/>
      <c r="DD4804" s="51"/>
    </row>
    <row r="4805" spans="73:108" ht="15" x14ac:dyDescent="0.25">
      <c r="BU4805" s="91"/>
      <c r="BV4805" s="177">
        <v>2007</v>
      </c>
      <c r="BW4805" s="177">
        <v>7</v>
      </c>
      <c r="BX4805" s="177" t="s">
        <v>318</v>
      </c>
      <c r="BY4805" s="177" t="s">
        <v>262</v>
      </c>
      <c r="BZ4805" s="177" t="s">
        <v>267</v>
      </c>
      <c r="CA4805" s="177">
        <v>39</v>
      </c>
      <c r="CB4805" s="177" t="s">
        <v>264</v>
      </c>
      <c r="CC4805" s="122">
        <v>12.61</v>
      </c>
      <c r="CD4805" s="178" t="s">
        <v>204</v>
      </c>
      <c r="CE4805" s="177" t="s">
        <v>270</v>
      </c>
      <c r="CF4805" s="177" t="s">
        <v>458</v>
      </c>
      <c r="CG4805" s="83" t="s">
        <v>89</v>
      </c>
      <c r="CH4805" s="57"/>
      <c r="CV4805" s="51"/>
      <c r="CW4805" s="51"/>
      <c r="CX4805" s="51"/>
      <c r="CY4805" s="51"/>
      <c r="CZ4805" s="51"/>
      <c r="DA4805" s="51"/>
      <c r="DB4805" s="51"/>
      <c r="DC4805" s="51"/>
      <c r="DD4805" s="51"/>
    </row>
    <row r="4806" spans="73:108" ht="15" x14ac:dyDescent="0.25">
      <c r="BU4806" s="91"/>
      <c r="BV4806" s="177">
        <v>2007</v>
      </c>
      <c r="BW4806" s="177">
        <v>12</v>
      </c>
      <c r="BX4806" s="177" t="s">
        <v>318</v>
      </c>
      <c r="BY4806" s="177" t="s">
        <v>262</v>
      </c>
      <c r="BZ4806" s="177" t="s">
        <v>277</v>
      </c>
      <c r="CA4806" s="177">
        <v>39</v>
      </c>
      <c r="CB4806" s="177" t="s">
        <v>264</v>
      </c>
      <c r="CC4806" s="122">
        <v>16.489999999999998</v>
      </c>
      <c r="CD4806" s="178" t="s">
        <v>204</v>
      </c>
      <c r="CE4806" s="177" t="s">
        <v>270</v>
      </c>
      <c r="CF4806" s="177" t="s">
        <v>649</v>
      </c>
      <c r="CG4806" s="83" t="s">
        <v>89</v>
      </c>
      <c r="CH4806" s="57"/>
      <c r="CV4806" s="51"/>
      <c r="CW4806" s="51"/>
      <c r="CX4806" s="51"/>
      <c r="CY4806" s="51"/>
      <c r="CZ4806" s="51"/>
      <c r="DA4806" s="51"/>
      <c r="DB4806" s="51"/>
      <c r="DC4806" s="51"/>
      <c r="DD4806" s="51"/>
    </row>
    <row r="4807" spans="73:108" ht="15" x14ac:dyDescent="0.25">
      <c r="BU4807" s="91"/>
      <c r="BV4807" s="177">
        <v>2007</v>
      </c>
      <c r="BW4807" s="177">
        <v>12</v>
      </c>
      <c r="BX4807" s="177" t="s">
        <v>318</v>
      </c>
      <c r="BY4807" s="177" t="s">
        <v>262</v>
      </c>
      <c r="BZ4807" s="177" t="s">
        <v>347</v>
      </c>
      <c r="CA4807" s="177">
        <v>39</v>
      </c>
      <c r="CB4807" s="177" t="s">
        <v>264</v>
      </c>
      <c r="CC4807" s="122">
        <v>16.5</v>
      </c>
      <c r="CD4807" s="178" t="s">
        <v>204</v>
      </c>
      <c r="CE4807" s="177" t="s">
        <v>270</v>
      </c>
      <c r="CF4807" s="177" t="s">
        <v>650</v>
      </c>
      <c r="CG4807" s="83" t="s">
        <v>89</v>
      </c>
      <c r="CH4807" s="57"/>
      <c r="CV4807" s="51"/>
      <c r="CW4807" s="51"/>
      <c r="CX4807" s="51"/>
      <c r="CY4807" s="51"/>
      <c r="CZ4807" s="51"/>
      <c r="DA4807" s="51"/>
      <c r="DB4807" s="51"/>
      <c r="DC4807" s="51"/>
      <c r="DD4807" s="51"/>
    </row>
    <row r="4808" spans="73:108" ht="15" x14ac:dyDescent="0.25">
      <c r="BU4808" s="91"/>
      <c r="BV4808" s="177">
        <v>2007</v>
      </c>
      <c r="BW4808" s="177">
        <v>12</v>
      </c>
      <c r="BX4808" s="177" t="s">
        <v>318</v>
      </c>
      <c r="BY4808" s="177" t="s">
        <v>262</v>
      </c>
      <c r="BZ4808" s="177" t="s">
        <v>347</v>
      </c>
      <c r="CA4808" s="177">
        <v>39</v>
      </c>
      <c r="CB4808" s="177" t="s">
        <v>264</v>
      </c>
      <c r="CC4808" s="122">
        <v>3.88</v>
      </c>
      <c r="CD4808" s="178" t="s">
        <v>204</v>
      </c>
      <c r="CE4808" s="177" t="s">
        <v>270</v>
      </c>
      <c r="CF4808" s="177" t="s">
        <v>651</v>
      </c>
      <c r="CG4808" s="83" t="s">
        <v>89</v>
      </c>
      <c r="CH4808" s="57"/>
      <c r="CV4808" s="51"/>
      <c r="CW4808" s="51"/>
      <c r="CX4808" s="51"/>
      <c r="CY4808" s="51"/>
      <c r="CZ4808" s="51"/>
      <c r="DA4808" s="51"/>
      <c r="DB4808" s="51"/>
      <c r="DC4808" s="51"/>
      <c r="DD4808" s="51"/>
    </row>
    <row r="4809" spans="73:108" ht="15" x14ac:dyDescent="0.25">
      <c r="BU4809" s="91"/>
      <c r="BV4809" s="177">
        <v>2008</v>
      </c>
      <c r="BW4809" s="177">
        <v>4</v>
      </c>
      <c r="BX4809" s="177" t="s">
        <v>318</v>
      </c>
      <c r="BY4809" s="177" t="s">
        <v>262</v>
      </c>
      <c r="BZ4809" s="177" t="s">
        <v>277</v>
      </c>
      <c r="CA4809" s="177">
        <v>39</v>
      </c>
      <c r="CB4809" s="177" t="s">
        <v>264</v>
      </c>
      <c r="CC4809" s="122">
        <v>39.39</v>
      </c>
      <c r="CD4809" s="178" t="s">
        <v>204</v>
      </c>
      <c r="CE4809" s="177" t="s">
        <v>270</v>
      </c>
      <c r="CF4809" s="177" t="s">
        <v>786</v>
      </c>
      <c r="CG4809" s="83" t="s">
        <v>89</v>
      </c>
      <c r="CH4809" s="57"/>
      <c r="CV4809" s="51"/>
      <c r="CW4809" s="51"/>
      <c r="CX4809" s="51"/>
      <c r="CY4809" s="51"/>
      <c r="CZ4809" s="51"/>
      <c r="DA4809" s="51"/>
      <c r="DB4809" s="51"/>
      <c r="DC4809" s="51"/>
      <c r="DD4809" s="51"/>
    </row>
    <row r="4810" spans="73:108" ht="15" x14ac:dyDescent="0.25">
      <c r="BU4810" s="91"/>
      <c r="BV4810" s="177">
        <v>2008</v>
      </c>
      <c r="BW4810" s="177">
        <v>5</v>
      </c>
      <c r="BX4810" s="177" t="s">
        <v>318</v>
      </c>
      <c r="BY4810" s="177" t="s">
        <v>262</v>
      </c>
      <c r="BZ4810" s="177" t="s">
        <v>277</v>
      </c>
      <c r="CA4810" s="177">
        <v>39</v>
      </c>
      <c r="CB4810" s="177" t="s">
        <v>264</v>
      </c>
      <c r="CC4810" s="122">
        <v>44.95</v>
      </c>
      <c r="CD4810" s="178" t="s">
        <v>204</v>
      </c>
      <c r="CE4810" s="177" t="s">
        <v>270</v>
      </c>
      <c r="CF4810" s="177" t="s">
        <v>841</v>
      </c>
      <c r="CG4810" s="83" t="s">
        <v>89</v>
      </c>
      <c r="CH4810" s="57"/>
      <c r="CV4810" s="51"/>
      <c r="CW4810" s="51"/>
      <c r="CX4810" s="51"/>
      <c r="CY4810" s="51"/>
      <c r="CZ4810" s="51"/>
      <c r="DA4810" s="51"/>
      <c r="DB4810" s="51"/>
      <c r="DC4810" s="51"/>
      <c r="DD4810" s="51"/>
    </row>
    <row r="4811" spans="73:108" ht="15" x14ac:dyDescent="0.25">
      <c r="BU4811" s="91"/>
      <c r="BV4811" s="177">
        <v>2008</v>
      </c>
      <c r="BW4811" s="177">
        <v>7</v>
      </c>
      <c r="BX4811" s="177" t="s">
        <v>318</v>
      </c>
      <c r="BY4811" s="177" t="s">
        <v>262</v>
      </c>
      <c r="BZ4811" s="177" t="s">
        <v>263</v>
      </c>
      <c r="CA4811" s="177">
        <v>39</v>
      </c>
      <c r="CB4811" s="177" t="s">
        <v>264</v>
      </c>
      <c r="CC4811" s="122">
        <v>8.59</v>
      </c>
      <c r="CD4811" s="178" t="s">
        <v>204</v>
      </c>
      <c r="CE4811" s="177" t="s">
        <v>270</v>
      </c>
      <c r="CF4811" s="177" t="s">
        <v>957</v>
      </c>
      <c r="CG4811" s="83" t="s">
        <v>89</v>
      </c>
      <c r="CH4811" s="57"/>
      <c r="CV4811" s="51"/>
      <c r="CW4811" s="51"/>
      <c r="CX4811" s="51"/>
      <c r="CY4811" s="51"/>
      <c r="CZ4811" s="51"/>
      <c r="DA4811" s="51"/>
      <c r="DB4811" s="51"/>
      <c r="DC4811" s="51"/>
      <c r="DD4811" s="51"/>
    </row>
    <row r="4812" spans="73:108" ht="15" x14ac:dyDescent="0.25">
      <c r="BU4812" s="91"/>
      <c r="BV4812" s="177">
        <v>2009</v>
      </c>
      <c r="BW4812" s="177">
        <v>1</v>
      </c>
      <c r="BX4812" s="177" t="s">
        <v>318</v>
      </c>
      <c r="BY4812" s="177" t="s">
        <v>262</v>
      </c>
      <c r="BZ4812" s="177" t="s">
        <v>277</v>
      </c>
      <c r="CA4812" s="177">
        <v>39</v>
      </c>
      <c r="CB4812" s="177" t="s">
        <v>264</v>
      </c>
      <c r="CC4812" s="122">
        <v>89.51</v>
      </c>
      <c r="CD4812" s="178" t="s">
        <v>204</v>
      </c>
      <c r="CE4812" s="177" t="s">
        <v>270</v>
      </c>
      <c r="CF4812" s="177" t="s">
        <v>1224</v>
      </c>
      <c r="CG4812" s="83" t="s">
        <v>89</v>
      </c>
      <c r="CH4812" s="57"/>
      <c r="CV4812" s="51"/>
      <c r="CW4812" s="51"/>
      <c r="CX4812" s="51"/>
      <c r="CY4812" s="51"/>
      <c r="CZ4812" s="51"/>
      <c r="DA4812" s="51"/>
      <c r="DB4812" s="51"/>
      <c r="DC4812" s="51"/>
      <c r="DD4812" s="51"/>
    </row>
    <row r="4813" spans="73:108" ht="15" x14ac:dyDescent="0.25">
      <c r="BU4813" s="91"/>
      <c r="BV4813" s="177">
        <v>2010</v>
      </c>
      <c r="BW4813" s="177">
        <v>5</v>
      </c>
      <c r="BX4813" s="177" t="s">
        <v>1616</v>
      </c>
      <c r="BY4813" s="177" t="s">
        <v>262</v>
      </c>
      <c r="BZ4813" s="177" t="s">
        <v>277</v>
      </c>
      <c r="CA4813" s="177">
        <v>1</v>
      </c>
      <c r="CB4813" s="177" t="s">
        <v>269</v>
      </c>
      <c r="CC4813" s="122">
        <v>20.170000000000002</v>
      </c>
      <c r="CD4813" s="178" t="s">
        <v>199</v>
      </c>
      <c r="CE4813" s="177" t="s">
        <v>326</v>
      </c>
      <c r="CF4813" s="177" t="s">
        <v>326</v>
      </c>
      <c r="CG4813" s="83" t="s">
        <v>9</v>
      </c>
      <c r="CH4813" s="57"/>
      <c r="CV4813" s="51"/>
      <c r="CW4813" s="51"/>
      <c r="CX4813" s="51"/>
      <c r="CY4813" s="51"/>
      <c r="CZ4813" s="51"/>
      <c r="DA4813" s="51"/>
      <c r="DB4813" s="51"/>
      <c r="DC4813" s="51"/>
      <c r="DD4813" s="51"/>
    </row>
    <row r="4814" spans="73:108" ht="15" x14ac:dyDescent="0.25">
      <c r="BU4814" s="91"/>
      <c r="BV4814" s="177">
        <v>2010</v>
      </c>
      <c r="BW4814" s="177">
        <v>6</v>
      </c>
      <c r="BX4814" s="177" t="s">
        <v>1616</v>
      </c>
      <c r="BY4814" s="177" t="s">
        <v>262</v>
      </c>
      <c r="BZ4814" s="177" t="s">
        <v>277</v>
      </c>
      <c r="CA4814" s="177">
        <v>1</v>
      </c>
      <c r="CB4814" s="177" t="s">
        <v>269</v>
      </c>
      <c r="CC4814" s="122">
        <v>89.83</v>
      </c>
      <c r="CD4814" s="178" t="s">
        <v>199</v>
      </c>
      <c r="CE4814" s="177" t="s">
        <v>326</v>
      </c>
      <c r="CF4814" s="177" t="s">
        <v>326</v>
      </c>
      <c r="CG4814" s="83" t="s">
        <v>9</v>
      </c>
      <c r="CH4814" s="57"/>
      <c r="CV4814" s="51"/>
      <c r="CW4814" s="51"/>
      <c r="CX4814" s="51"/>
      <c r="CY4814" s="51"/>
      <c r="CZ4814" s="51"/>
      <c r="DA4814" s="51"/>
      <c r="DB4814" s="51"/>
      <c r="DC4814" s="51"/>
      <c r="DD4814" s="51"/>
    </row>
    <row r="4815" spans="73:108" ht="15" x14ac:dyDescent="0.25">
      <c r="BU4815" s="91"/>
      <c r="BV4815" s="177">
        <v>2007</v>
      </c>
      <c r="BW4815" s="177">
        <v>4</v>
      </c>
      <c r="BX4815" s="177" t="s">
        <v>323</v>
      </c>
      <c r="BY4815" s="177" t="s">
        <v>262</v>
      </c>
      <c r="BZ4815" s="177" t="s">
        <v>316</v>
      </c>
      <c r="CA4815" s="177">
        <v>1</v>
      </c>
      <c r="CB4815" s="177" t="s">
        <v>264</v>
      </c>
      <c r="CC4815" s="122">
        <v>39.06</v>
      </c>
      <c r="CD4815" s="178" t="s">
        <v>199</v>
      </c>
      <c r="CE4815" s="177" t="s">
        <v>326</v>
      </c>
      <c r="CF4815" s="177" t="s">
        <v>326</v>
      </c>
      <c r="CG4815" s="83" t="s">
        <v>9</v>
      </c>
      <c r="CH4815" s="57"/>
      <c r="CV4815" s="51"/>
      <c r="CW4815" s="51"/>
      <c r="CX4815" s="51"/>
      <c r="CY4815" s="51"/>
      <c r="CZ4815" s="51"/>
      <c r="DA4815" s="51"/>
      <c r="DB4815" s="51"/>
      <c r="DC4815" s="51"/>
      <c r="DD4815" s="51"/>
    </row>
    <row r="4816" spans="73:108" ht="15" x14ac:dyDescent="0.25">
      <c r="BU4816" s="91"/>
      <c r="BV4816" s="177">
        <v>2009</v>
      </c>
      <c r="BW4816" s="177">
        <v>11</v>
      </c>
      <c r="BX4816" s="177" t="s">
        <v>1442</v>
      </c>
      <c r="BY4816" s="177" t="s">
        <v>262</v>
      </c>
      <c r="BZ4816" s="177" t="s">
        <v>277</v>
      </c>
      <c r="CA4816" s="177">
        <v>1</v>
      </c>
      <c r="CB4816" s="177" t="s">
        <v>264</v>
      </c>
      <c r="CC4816" s="122">
        <v>69.03</v>
      </c>
      <c r="CD4816" s="178" t="s">
        <v>199</v>
      </c>
      <c r="CE4816" s="177" t="s">
        <v>326</v>
      </c>
      <c r="CF4816" s="177" t="s">
        <v>326</v>
      </c>
      <c r="CG4816" s="83" t="s">
        <v>9</v>
      </c>
      <c r="CH4816" s="57"/>
      <c r="CV4816" s="51"/>
      <c r="CW4816" s="51"/>
      <c r="CX4816" s="51"/>
      <c r="CY4816" s="51"/>
      <c r="CZ4816" s="51"/>
      <c r="DA4816" s="51"/>
      <c r="DB4816" s="51"/>
      <c r="DC4816" s="51"/>
      <c r="DD4816" s="51"/>
    </row>
    <row r="4817" spans="73:108" ht="15" x14ac:dyDescent="0.25">
      <c r="BU4817" s="91"/>
      <c r="BV4817" s="177">
        <v>2010</v>
      </c>
      <c r="BW4817" s="177">
        <v>5</v>
      </c>
      <c r="BX4817" s="177" t="s">
        <v>1442</v>
      </c>
      <c r="BY4817" s="177" t="s">
        <v>262</v>
      </c>
      <c r="BZ4817" s="177" t="s">
        <v>277</v>
      </c>
      <c r="CA4817" s="177">
        <v>1</v>
      </c>
      <c r="CB4817" s="177" t="s">
        <v>264</v>
      </c>
      <c r="CC4817" s="122">
        <v>40.049999999999997</v>
      </c>
      <c r="CD4817" s="178" t="s">
        <v>199</v>
      </c>
      <c r="CE4817" s="177" t="s">
        <v>326</v>
      </c>
      <c r="CF4817" s="177" t="s">
        <v>326</v>
      </c>
      <c r="CG4817" s="83" t="s">
        <v>9</v>
      </c>
      <c r="CH4817" s="57"/>
      <c r="CV4817" s="51"/>
      <c r="CW4817" s="51"/>
      <c r="CX4817" s="51"/>
      <c r="CY4817" s="51"/>
      <c r="CZ4817" s="51"/>
      <c r="DA4817" s="51"/>
      <c r="DB4817" s="51"/>
      <c r="DC4817" s="51"/>
      <c r="DD4817" s="51"/>
    </row>
    <row r="4818" spans="73:108" ht="15" x14ac:dyDescent="0.25">
      <c r="BU4818" s="91"/>
      <c r="BV4818" s="177">
        <v>2010</v>
      </c>
      <c r="BW4818" s="177">
        <v>6</v>
      </c>
      <c r="BX4818" s="177" t="s">
        <v>1442</v>
      </c>
      <c r="BY4818" s="177" t="s">
        <v>262</v>
      </c>
      <c r="BZ4818" s="177" t="s">
        <v>277</v>
      </c>
      <c r="CA4818" s="177">
        <v>1</v>
      </c>
      <c r="CB4818" s="177" t="s">
        <v>264</v>
      </c>
      <c r="CC4818" s="122">
        <v>14.7</v>
      </c>
      <c r="CD4818" s="178" t="s">
        <v>199</v>
      </c>
      <c r="CE4818" s="177" t="s">
        <v>326</v>
      </c>
      <c r="CF4818" s="177" t="s">
        <v>326</v>
      </c>
      <c r="CG4818" s="83" t="s">
        <v>9</v>
      </c>
      <c r="CH4818" s="57"/>
      <c r="CV4818" s="51"/>
      <c r="CW4818" s="51"/>
      <c r="CX4818" s="51"/>
      <c r="CY4818" s="51"/>
      <c r="CZ4818" s="51"/>
      <c r="DA4818" s="51"/>
      <c r="DB4818" s="51"/>
      <c r="DC4818" s="51"/>
      <c r="DD4818" s="51"/>
    </row>
    <row r="4819" spans="73:108" ht="15" x14ac:dyDescent="0.25">
      <c r="BU4819" s="91"/>
      <c r="BV4819" s="177">
        <v>2010</v>
      </c>
      <c r="BW4819" s="177">
        <v>7</v>
      </c>
      <c r="BX4819" s="177" t="s">
        <v>1442</v>
      </c>
      <c r="BY4819" s="177" t="s">
        <v>262</v>
      </c>
      <c r="BZ4819" s="177" t="s">
        <v>277</v>
      </c>
      <c r="CA4819" s="177">
        <v>1</v>
      </c>
      <c r="CB4819" s="177" t="s">
        <v>264</v>
      </c>
      <c r="CC4819" s="122">
        <v>108.89</v>
      </c>
      <c r="CD4819" s="178" t="s">
        <v>199</v>
      </c>
      <c r="CE4819" s="177" t="s">
        <v>326</v>
      </c>
      <c r="CF4819" s="177" t="s">
        <v>326</v>
      </c>
      <c r="CG4819" s="83" t="s">
        <v>9</v>
      </c>
      <c r="CH4819" s="57"/>
      <c r="CV4819" s="51"/>
      <c r="CW4819" s="51"/>
      <c r="CX4819" s="51"/>
      <c r="CY4819" s="51"/>
      <c r="CZ4819" s="51"/>
      <c r="DA4819" s="51"/>
      <c r="DB4819" s="51"/>
      <c r="DC4819" s="51"/>
      <c r="DD4819" s="51"/>
    </row>
    <row r="4820" spans="73:108" ht="15" x14ac:dyDescent="0.25">
      <c r="BU4820" s="91"/>
      <c r="BV4820" s="177">
        <v>2010</v>
      </c>
      <c r="BW4820" s="177">
        <v>8</v>
      </c>
      <c r="BX4820" s="177" t="s">
        <v>1442</v>
      </c>
      <c r="BY4820" s="177" t="s">
        <v>262</v>
      </c>
      <c r="BZ4820" s="177" t="s">
        <v>277</v>
      </c>
      <c r="CA4820" s="177">
        <v>1</v>
      </c>
      <c r="CB4820" s="177" t="s">
        <v>264</v>
      </c>
      <c r="CC4820" s="122">
        <v>29.02</v>
      </c>
      <c r="CD4820" s="178" t="s">
        <v>199</v>
      </c>
      <c r="CE4820" s="177" t="s">
        <v>326</v>
      </c>
      <c r="CF4820" s="177" t="s">
        <v>326</v>
      </c>
      <c r="CG4820" s="83" t="s">
        <v>9</v>
      </c>
      <c r="CH4820" s="57"/>
      <c r="CV4820" s="51"/>
      <c r="CW4820" s="51"/>
      <c r="CX4820" s="51"/>
      <c r="CY4820" s="51"/>
      <c r="CZ4820" s="51"/>
      <c r="DA4820" s="51"/>
      <c r="DB4820" s="51"/>
      <c r="DC4820" s="51"/>
      <c r="DD4820" s="51"/>
    </row>
    <row r="4821" spans="73:108" ht="15" x14ac:dyDescent="0.25">
      <c r="BU4821" s="91"/>
      <c r="BV4821" s="177">
        <v>2010</v>
      </c>
      <c r="BW4821" s="177">
        <v>9</v>
      </c>
      <c r="BX4821" s="177" t="s">
        <v>1442</v>
      </c>
      <c r="BY4821" s="177" t="s">
        <v>262</v>
      </c>
      <c r="BZ4821" s="177" t="s">
        <v>277</v>
      </c>
      <c r="CA4821" s="177">
        <v>1</v>
      </c>
      <c r="CB4821" s="177" t="s">
        <v>264</v>
      </c>
      <c r="CC4821" s="122">
        <v>68.42</v>
      </c>
      <c r="CD4821" s="178" t="s">
        <v>199</v>
      </c>
      <c r="CE4821" s="177" t="s">
        <v>326</v>
      </c>
      <c r="CF4821" s="177" t="s">
        <v>326</v>
      </c>
      <c r="CG4821" s="83" t="s">
        <v>9</v>
      </c>
      <c r="CH4821" s="57"/>
      <c r="CV4821" s="51"/>
      <c r="CW4821" s="51"/>
      <c r="CX4821" s="51"/>
      <c r="CY4821" s="51"/>
      <c r="CZ4821" s="51"/>
      <c r="DA4821" s="51"/>
      <c r="DB4821" s="51"/>
      <c r="DC4821" s="51"/>
      <c r="DD4821" s="51"/>
    </row>
    <row r="4822" spans="73:108" ht="15" x14ac:dyDescent="0.25">
      <c r="BU4822" s="91"/>
      <c r="BV4822" s="177">
        <v>2010</v>
      </c>
      <c r="BW4822" s="177">
        <v>10</v>
      </c>
      <c r="BX4822" s="177" t="s">
        <v>1442</v>
      </c>
      <c r="BY4822" s="177" t="s">
        <v>262</v>
      </c>
      <c r="BZ4822" s="177" t="s">
        <v>277</v>
      </c>
      <c r="CA4822" s="177">
        <v>1</v>
      </c>
      <c r="CB4822" s="177" t="s">
        <v>264</v>
      </c>
      <c r="CC4822" s="122">
        <v>4.87</v>
      </c>
      <c r="CD4822" s="178" t="s">
        <v>199</v>
      </c>
      <c r="CE4822" s="177" t="s">
        <v>326</v>
      </c>
      <c r="CF4822" s="177" t="s">
        <v>326</v>
      </c>
      <c r="CG4822" s="83" t="s">
        <v>9</v>
      </c>
      <c r="CH4822" s="57"/>
      <c r="CV4822" s="51"/>
      <c r="CW4822" s="51"/>
      <c r="CX4822" s="51"/>
      <c r="CY4822" s="51"/>
      <c r="CZ4822" s="51"/>
      <c r="DA4822" s="51"/>
      <c r="DB4822" s="51"/>
      <c r="DC4822" s="51"/>
      <c r="DD4822" s="51"/>
    </row>
    <row r="4823" spans="73:108" ht="15" x14ac:dyDescent="0.25">
      <c r="BU4823" s="91"/>
      <c r="BV4823" s="177">
        <v>2010</v>
      </c>
      <c r="BW4823" s="177">
        <v>12</v>
      </c>
      <c r="BX4823" s="177" t="s">
        <v>1442</v>
      </c>
      <c r="BY4823" s="177" t="s">
        <v>262</v>
      </c>
      <c r="BZ4823" s="177" t="s">
        <v>277</v>
      </c>
      <c r="CA4823" s="177">
        <v>1</v>
      </c>
      <c r="CB4823" s="177" t="s">
        <v>264</v>
      </c>
      <c r="CC4823" s="122">
        <v>261.99</v>
      </c>
      <c r="CD4823" s="178" t="s">
        <v>199</v>
      </c>
      <c r="CE4823" s="177" t="s">
        <v>326</v>
      </c>
      <c r="CF4823" s="177" t="s">
        <v>326</v>
      </c>
      <c r="CG4823" s="83" t="s">
        <v>9</v>
      </c>
      <c r="CH4823" s="57"/>
      <c r="CV4823" s="51"/>
      <c r="CW4823" s="51"/>
      <c r="CX4823" s="51"/>
      <c r="CY4823" s="51"/>
      <c r="CZ4823" s="51"/>
      <c r="DA4823" s="51"/>
      <c r="DB4823" s="51"/>
      <c r="DC4823" s="51"/>
      <c r="DD4823" s="51"/>
    </row>
    <row r="4824" spans="73:108" ht="15" x14ac:dyDescent="0.25">
      <c r="BU4824" s="91"/>
      <c r="BV4824" s="177">
        <v>2008</v>
      </c>
      <c r="BW4824" s="177">
        <v>3</v>
      </c>
      <c r="BX4824" s="177" t="s">
        <v>599</v>
      </c>
      <c r="BY4824" s="177" t="s">
        <v>262</v>
      </c>
      <c r="BZ4824" s="177" t="s">
        <v>277</v>
      </c>
      <c r="CA4824" s="177">
        <v>1</v>
      </c>
      <c r="CB4824" s="177" t="s">
        <v>264</v>
      </c>
      <c r="CC4824" s="122">
        <v>215.96</v>
      </c>
      <c r="CD4824" s="178" t="s">
        <v>199</v>
      </c>
      <c r="CE4824" s="177" t="s">
        <v>326</v>
      </c>
      <c r="CF4824" s="177" t="s">
        <v>326</v>
      </c>
      <c r="CG4824" s="83" t="s">
        <v>9</v>
      </c>
      <c r="CH4824" s="57"/>
      <c r="CV4824" s="51"/>
      <c r="CW4824" s="51"/>
      <c r="CX4824" s="51"/>
      <c r="CY4824" s="51"/>
      <c r="CZ4824" s="51"/>
      <c r="DA4824" s="51"/>
      <c r="DB4824" s="51"/>
      <c r="DC4824" s="51"/>
      <c r="DD4824" s="51"/>
    </row>
    <row r="4825" spans="73:108" ht="15" x14ac:dyDescent="0.25">
      <c r="BU4825" s="91"/>
      <c r="BV4825" s="177">
        <v>2008</v>
      </c>
      <c r="BW4825" s="177">
        <v>3</v>
      </c>
      <c r="BX4825" s="177" t="s">
        <v>599</v>
      </c>
      <c r="BY4825" s="177" t="s">
        <v>262</v>
      </c>
      <c r="BZ4825" s="177" t="s">
        <v>263</v>
      </c>
      <c r="CA4825" s="177">
        <v>1</v>
      </c>
      <c r="CB4825" s="177" t="s">
        <v>264</v>
      </c>
      <c r="CC4825" s="122">
        <v>287.94</v>
      </c>
      <c r="CD4825" s="178" t="s">
        <v>199</v>
      </c>
      <c r="CE4825" s="177" t="s">
        <v>326</v>
      </c>
      <c r="CF4825" s="177" t="s">
        <v>326</v>
      </c>
      <c r="CG4825" s="83" t="s">
        <v>9</v>
      </c>
      <c r="CH4825" s="57"/>
      <c r="CV4825" s="51"/>
      <c r="CW4825" s="51"/>
      <c r="CX4825" s="51"/>
      <c r="CY4825" s="51"/>
      <c r="CZ4825" s="51"/>
      <c r="DA4825" s="51"/>
      <c r="DB4825" s="51"/>
      <c r="DC4825" s="51"/>
      <c r="DD4825" s="51"/>
    </row>
    <row r="4826" spans="73:108" ht="15" x14ac:dyDescent="0.25">
      <c r="BU4826" s="91"/>
      <c r="BV4826" s="177">
        <v>2008</v>
      </c>
      <c r="BW4826" s="177">
        <v>4</v>
      </c>
      <c r="BX4826" s="177" t="s">
        <v>599</v>
      </c>
      <c r="BY4826" s="177" t="s">
        <v>262</v>
      </c>
      <c r="BZ4826" s="177" t="s">
        <v>277</v>
      </c>
      <c r="CA4826" s="177">
        <v>1</v>
      </c>
      <c r="CB4826" s="177" t="s">
        <v>264</v>
      </c>
      <c r="CC4826" s="122">
        <v>117.08</v>
      </c>
      <c r="CD4826" s="178" t="s">
        <v>199</v>
      </c>
      <c r="CE4826" s="177" t="s">
        <v>326</v>
      </c>
      <c r="CF4826" s="177" t="s">
        <v>326</v>
      </c>
      <c r="CG4826" s="83" t="s">
        <v>9</v>
      </c>
      <c r="CH4826" s="57"/>
      <c r="CV4826" s="51"/>
      <c r="CW4826" s="51"/>
      <c r="CX4826" s="51"/>
      <c r="CY4826" s="51"/>
      <c r="CZ4826" s="51"/>
      <c r="DA4826" s="51"/>
      <c r="DB4826" s="51"/>
      <c r="DC4826" s="51"/>
      <c r="DD4826" s="51"/>
    </row>
    <row r="4827" spans="73:108" ht="15" x14ac:dyDescent="0.25">
      <c r="BU4827" s="91"/>
      <c r="BV4827" s="177">
        <v>2008</v>
      </c>
      <c r="BW4827" s="177">
        <v>4</v>
      </c>
      <c r="BX4827" s="177" t="s">
        <v>599</v>
      </c>
      <c r="BY4827" s="177" t="s">
        <v>262</v>
      </c>
      <c r="BZ4827" s="177" t="s">
        <v>263</v>
      </c>
      <c r="CA4827" s="177">
        <v>1</v>
      </c>
      <c r="CB4827" s="177" t="s">
        <v>264</v>
      </c>
      <c r="CC4827" s="122">
        <v>117.08</v>
      </c>
      <c r="CD4827" s="178" t="s">
        <v>199</v>
      </c>
      <c r="CE4827" s="177" t="s">
        <v>326</v>
      </c>
      <c r="CF4827" s="177" t="s">
        <v>326</v>
      </c>
      <c r="CG4827" s="83" t="s">
        <v>9</v>
      </c>
      <c r="CH4827" s="57"/>
      <c r="CV4827" s="51"/>
      <c r="CW4827" s="51"/>
      <c r="CX4827" s="51"/>
      <c r="CY4827" s="51"/>
      <c r="CZ4827" s="51"/>
      <c r="DA4827" s="51"/>
      <c r="DB4827" s="51"/>
      <c r="DC4827" s="51"/>
      <c r="DD4827" s="51"/>
    </row>
    <row r="4828" spans="73:108" ht="15" x14ac:dyDescent="0.25">
      <c r="BU4828" s="91"/>
      <c r="BV4828" s="177">
        <v>2008</v>
      </c>
      <c r="BW4828" s="177">
        <v>5</v>
      </c>
      <c r="BX4828" s="177" t="s">
        <v>599</v>
      </c>
      <c r="BY4828" s="177" t="s">
        <v>262</v>
      </c>
      <c r="BZ4828" s="177" t="s">
        <v>277</v>
      </c>
      <c r="CA4828" s="177">
        <v>1</v>
      </c>
      <c r="CB4828" s="177" t="s">
        <v>264</v>
      </c>
      <c r="CC4828" s="122">
        <v>317.79000000000002</v>
      </c>
      <c r="CD4828" s="178" t="s">
        <v>199</v>
      </c>
      <c r="CE4828" s="177" t="s">
        <v>326</v>
      </c>
      <c r="CF4828" s="177" t="s">
        <v>326</v>
      </c>
      <c r="CG4828" s="83" t="s">
        <v>9</v>
      </c>
      <c r="CH4828" s="57"/>
      <c r="CV4828" s="51"/>
      <c r="CW4828" s="51"/>
      <c r="CX4828" s="51"/>
      <c r="CY4828" s="51"/>
      <c r="CZ4828" s="51"/>
      <c r="DA4828" s="51"/>
      <c r="DB4828" s="51"/>
      <c r="DC4828" s="51"/>
      <c r="DD4828" s="51"/>
    </row>
    <row r="4829" spans="73:108" ht="15" x14ac:dyDescent="0.25">
      <c r="BU4829" s="91"/>
      <c r="BV4829" s="177">
        <v>2008</v>
      </c>
      <c r="BW4829" s="177">
        <v>5</v>
      </c>
      <c r="BX4829" s="177" t="s">
        <v>599</v>
      </c>
      <c r="BY4829" s="177" t="s">
        <v>262</v>
      </c>
      <c r="BZ4829" s="177" t="s">
        <v>263</v>
      </c>
      <c r="CA4829" s="177">
        <v>1</v>
      </c>
      <c r="CB4829" s="177" t="s">
        <v>264</v>
      </c>
      <c r="CC4829" s="122">
        <v>317.79000000000002</v>
      </c>
      <c r="CD4829" s="178" t="s">
        <v>199</v>
      </c>
      <c r="CE4829" s="177" t="s">
        <v>326</v>
      </c>
      <c r="CF4829" s="177" t="s">
        <v>326</v>
      </c>
      <c r="CG4829" s="83" t="s">
        <v>9</v>
      </c>
      <c r="CH4829" s="57"/>
      <c r="CV4829" s="51"/>
      <c r="CW4829" s="51"/>
      <c r="CX4829" s="51"/>
      <c r="CY4829" s="51"/>
      <c r="CZ4829" s="51"/>
      <c r="DA4829" s="51"/>
      <c r="DB4829" s="51"/>
      <c r="DC4829" s="51"/>
      <c r="DD4829" s="51"/>
    </row>
    <row r="4830" spans="73:108" ht="15" x14ac:dyDescent="0.25">
      <c r="BU4830" s="91"/>
      <c r="BV4830" s="177">
        <v>2008</v>
      </c>
      <c r="BW4830" s="177">
        <v>6</v>
      </c>
      <c r="BX4830" s="177" t="s">
        <v>599</v>
      </c>
      <c r="BY4830" s="177" t="s">
        <v>262</v>
      </c>
      <c r="BZ4830" s="177" t="s">
        <v>277</v>
      </c>
      <c r="CA4830" s="177">
        <v>1</v>
      </c>
      <c r="CB4830" s="177" t="s">
        <v>264</v>
      </c>
      <c r="CC4830" s="122">
        <v>124.81</v>
      </c>
      <c r="CD4830" s="178" t="s">
        <v>199</v>
      </c>
      <c r="CE4830" s="177" t="s">
        <v>326</v>
      </c>
      <c r="CF4830" s="177" t="s">
        <v>326</v>
      </c>
      <c r="CG4830" s="83" t="s">
        <v>9</v>
      </c>
      <c r="CH4830" s="57"/>
      <c r="CV4830" s="51"/>
      <c r="CW4830" s="51"/>
      <c r="CX4830" s="51"/>
      <c r="CY4830" s="51"/>
      <c r="CZ4830" s="51"/>
      <c r="DA4830" s="51"/>
      <c r="DB4830" s="51"/>
      <c r="DC4830" s="51"/>
      <c r="DD4830" s="51"/>
    </row>
    <row r="4831" spans="73:108" ht="15" x14ac:dyDescent="0.25">
      <c r="BU4831" s="91"/>
      <c r="BV4831" s="177">
        <v>2008</v>
      </c>
      <c r="BW4831" s="177">
        <v>6</v>
      </c>
      <c r="BX4831" s="177" t="s">
        <v>599</v>
      </c>
      <c r="BY4831" s="177" t="s">
        <v>262</v>
      </c>
      <c r="BZ4831" s="177" t="s">
        <v>263</v>
      </c>
      <c r="CA4831" s="177">
        <v>1</v>
      </c>
      <c r="CB4831" s="177" t="s">
        <v>264</v>
      </c>
      <c r="CC4831" s="122">
        <v>124.81</v>
      </c>
      <c r="CD4831" s="178" t="s">
        <v>199</v>
      </c>
      <c r="CE4831" s="177" t="s">
        <v>326</v>
      </c>
      <c r="CF4831" s="177" t="s">
        <v>326</v>
      </c>
      <c r="CG4831" s="83" t="s">
        <v>9</v>
      </c>
      <c r="CH4831" s="57"/>
      <c r="CV4831" s="51"/>
      <c r="CW4831" s="51"/>
      <c r="CX4831" s="51"/>
      <c r="CY4831" s="51"/>
      <c r="CZ4831" s="51"/>
      <c r="DA4831" s="51"/>
      <c r="DB4831" s="51"/>
      <c r="DC4831" s="51"/>
      <c r="DD4831" s="51"/>
    </row>
    <row r="4832" spans="73:108" ht="15" x14ac:dyDescent="0.25">
      <c r="BU4832" s="91"/>
      <c r="BV4832" s="177">
        <v>2008</v>
      </c>
      <c r="BW4832" s="177">
        <v>7</v>
      </c>
      <c r="BX4832" s="177" t="s">
        <v>599</v>
      </c>
      <c r="BY4832" s="177" t="s">
        <v>262</v>
      </c>
      <c r="BZ4832" s="177" t="s">
        <v>277</v>
      </c>
      <c r="CA4832" s="177">
        <v>1</v>
      </c>
      <c r="CB4832" s="177" t="s">
        <v>264</v>
      </c>
      <c r="CC4832" s="122">
        <v>386.58</v>
      </c>
      <c r="CD4832" s="178" t="s">
        <v>199</v>
      </c>
      <c r="CE4832" s="177" t="s">
        <v>326</v>
      </c>
      <c r="CF4832" s="177" t="s">
        <v>326</v>
      </c>
      <c r="CG4832" s="83" t="s">
        <v>9</v>
      </c>
      <c r="CH4832" s="57"/>
      <c r="CV4832" s="51"/>
      <c r="CW4832" s="51"/>
      <c r="CX4832" s="51"/>
      <c r="CY4832" s="51"/>
      <c r="CZ4832" s="51"/>
      <c r="DA4832" s="51"/>
      <c r="DB4832" s="51"/>
      <c r="DC4832" s="51"/>
      <c r="DD4832" s="51"/>
    </row>
    <row r="4833" spans="73:108" ht="15" x14ac:dyDescent="0.25">
      <c r="BU4833" s="91"/>
      <c r="BV4833" s="177">
        <v>2008</v>
      </c>
      <c r="BW4833" s="177">
        <v>7</v>
      </c>
      <c r="BX4833" s="177" t="s">
        <v>599</v>
      </c>
      <c r="BY4833" s="177" t="s">
        <v>262</v>
      </c>
      <c r="BZ4833" s="177" t="s">
        <v>263</v>
      </c>
      <c r="CA4833" s="177">
        <v>1</v>
      </c>
      <c r="CB4833" s="177" t="s">
        <v>264</v>
      </c>
      <c r="CC4833" s="122">
        <v>386.58</v>
      </c>
      <c r="CD4833" s="178" t="s">
        <v>199</v>
      </c>
      <c r="CE4833" s="177" t="s">
        <v>326</v>
      </c>
      <c r="CF4833" s="177" t="s">
        <v>326</v>
      </c>
      <c r="CG4833" s="83" t="s">
        <v>9</v>
      </c>
      <c r="CH4833" s="57"/>
      <c r="CV4833" s="51"/>
      <c r="CW4833" s="51"/>
      <c r="CX4833" s="51"/>
      <c r="CY4833" s="51"/>
      <c r="CZ4833" s="51"/>
      <c r="DA4833" s="51"/>
      <c r="DB4833" s="51"/>
      <c r="DC4833" s="51"/>
      <c r="DD4833" s="51"/>
    </row>
    <row r="4834" spans="73:108" ht="15" x14ac:dyDescent="0.25">
      <c r="BU4834" s="91"/>
      <c r="BV4834" s="177">
        <v>2008</v>
      </c>
      <c r="BW4834" s="177">
        <v>8</v>
      </c>
      <c r="BX4834" s="177" t="s">
        <v>599</v>
      </c>
      <c r="BY4834" s="177" t="s">
        <v>262</v>
      </c>
      <c r="BZ4834" s="177" t="s">
        <v>277</v>
      </c>
      <c r="CA4834" s="177">
        <v>1</v>
      </c>
      <c r="CB4834" s="177" t="s">
        <v>264</v>
      </c>
      <c r="CC4834" s="122">
        <v>780.53</v>
      </c>
      <c r="CD4834" s="178" t="s">
        <v>199</v>
      </c>
      <c r="CE4834" s="177" t="s">
        <v>326</v>
      </c>
      <c r="CF4834" s="177" t="s">
        <v>326</v>
      </c>
      <c r="CG4834" s="83" t="s">
        <v>9</v>
      </c>
      <c r="CH4834" s="57"/>
      <c r="CV4834" s="51"/>
      <c r="CW4834" s="51"/>
      <c r="CX4834" s="51"/>
      <c r="CY4834" s="51"/>
      <c r="CZ4834" s="51"/>
      <c r="DA4834" s="51"/>
      <c r="DB4834" s="51"/>
      <c r="DC4834" s="51"/>
      <c r="DD4834" s="51"/>
    </row>
    <row r="4835" spans="73:108" ht="15" x14ac:dyDescent="0.25">
      <c r="BU4835" s="91"/>
      <c r="BV4835" s="177">
        <v>2008</v>
      </c>
      <c r="BW4835" s="177">
        <v>8</v>
      </c>
      <c r="BX4835" s="177" t="s">
        <v>599</v>
      </c>
      <c r="BY4835" s="177" t="s">
        <v>262</v>
      </c>
      <c r="BZ4835" s="177" t="s">
        <v>263</v>
      </c>
      <c r="CA4835" s="177">
        <v>1</v>
      </c>
      <c r="CB4835" s="177" t="s">
        <v>264</v>
      </c>
      <c r="CC4835" s="122">
        <v>780.53</v>
      </c>
      <c r="CD4835" s="178" t="s">
        <v>199</v>
      </c>
      <c r="CE4835" s="177" t="s">
        <v>326</v>
      </c>
      <c r="CF4835" s="177" t="s">
        <v>326</v>
      </c>
      <c r="CG4835" s="83" t="s">
        <v>9</v>
      </c>
      <c r="CH4835" s="57"/>
      <c r="CV4835" s="51"/>
      <c r="CW4835" s="51"/>
      <c r="CX4835" s="51"/>
      <c r="CY4835" s="51"/>
      <c r="CZ4835" s="51"/>
      <c r="DA4835" s="51"/>
      <c r="DB4835" s="51"/>
      <c r="DC4835" s="51"/>
      <c r="DD4835" s="51"/>
    </row>
    <row r="4836" spans="73:108" ht="15" x14ac:dyDescent="0.25">
      <c r="BU4836" s="91"/>
      <c r="BV4836" s="177">
        <v>2008</v>
      </c>
      <c r="BW4836" s="177">
        <v>9</v>
      </c>
      <c r="BX4836" s="177" t="s">
        <v>599</v>
      </c>
      <c r="BY4836" s="177" t="s">
        <v>262</v>
      </c>
      <c r="BZ4836" s="177" t="s">
        <v>277</v>
      </c>
      <c r="CA4836" s="177">
        <v>1</v>
      </c>
      <c r="CB4836" s="177" t="s">
        <v>264</v>
      </c>
      <c r="CC4836" s="122">
        <v>180.37</v>
      </c>
      <c r="CD4836" s="178" t="s">
        <v>199</v>
      </c>
      <c r="CE4836" s="177" t="s">
        <v>326</v>
      </c>
      <c r="CF4836" s="177" t="s">
        <v>326</v>
      </c>
      <c r="CG4836" s="83" t="s">
        <v>9</v>
      </c>
      <c r="CH4836" s="57"/>
      <c r="CV4836" s="51"/>
      <c r="CW4836" s="51"/>
      <c r="CX4836" s="51"/>
      <c r="CY4836" s="51"/>
      <c r="CZ4836" s="51"/>
      <c r="DA4836" s="51"/>
      <c r="DB4836" s="51"/>
      <c r="DC4836" s="51"/>
      <c r="DD4836" s="51"/>
    </row>
    <row r="4837" spans="73:108" ht="15" x14ac:dyDescent="0.25">
      <c r="BU4837" s="91"/>
      <c r="BV4837" s="177">
        <v>2008</v>
      </c>
      <c r="BW4837" s="177">
        <v>9</v>
      </c>
      <c r="BX4837" s="177" t="s">
        <v>599</v>
      </c>
      <c r="BY4837" s="177" t="s">
        <v>262</v>
      </c>
      <c r="BZ4837" s="177" t="s">
        <v>263</v>
      </c>
      <c r="CA4837" s="177">
        <v>1</v>
      </c>
      <c r="CB4837" s="177" t="s">
        <v>264</v>
      </c>
      <c r="CC4837" s="122">
        <v>180.37</v>
      </c>
      <c r="CD4837" s="178" t="s">
        <v>199</v>
      </c>
      <c r="CE4837" s="177" t="s">
        <v>326</v>
      </c>
      <c r="CF4837" s="177" t="s">
        <v>326</v>
      </c>
      <c r="CG4837" s="83" t="s">
        <v>9</v>
      </c>
      <c r="CH4837" s="57"/>
      <c r="CV4837" s="51"/>
      <c r="CW4837" s="51"/>
      <c r="CX4837" s="51"/>
      <c r="CY4837" s="51"/>
      <c r="CZ4837" s="51"/>
      <c r="DA4837" s="51"/>
      <c r="DB4837" s="51"/>
      <c r="DC4837" s="51"/>
      <c r="DD4837" s="51"/>
    </row>
    <row r="4838" spans="73:108" ht="15" x14ac:dyDescent="0.25">
      <c r="BU4838" s="91"/>
      <c r="BV4838" s="177">
        <v>2008</v>
      </c>
      <c r="BW4838" s="177">
        <v>10</v>
      </c>
      <c r="BX4838" s="177" t="s">
        <v>261</v>
      </c>
      <c r="BY4838" s="177" t="s">
        <v>262</v>
      </c>
      <c r="BZ4838" s="177" t="s">
        <v>277</v>
      </c>
      <c r="CA4838" s="177">
        <v>1</v>
      </c>
      <c r="CB4838" s="177" t="s">
        <v>264</v>
      </c>
      <c r="CC4838" s="122">
        <v>201.19</v>
      </c>
      <c r="CD4838" s="178" t="s">
        <v>199</v>
      </c>
      <c r="CE4838" s="177" t="s">
        <v>326</v>
      </c>
      <c r="CF4838" s="177" t="s">
        <v>326</v>
      </c>
      <c r="CG4838" s="83" t="s">
        <v>9</v>
      </c>
      <c r="CH4838" s="57"/>
      <c r="CV4838" s="51"/>
      <c r="CW4838" s="51"/>
      <c r="CX4838" s="51"/>
      <c r="CY4838" s="51"/>
      <c r="CZ4838" s="51"/>
      <c r="DA4838" s="51"/>
      <c r="DB4838" s="51"/>
      <c r="DC4838" s="51"/>
      <c r="DD4838" s="51"/>
    </row>
    <row r="4839" spans="73:108" ht="15" x14ac:dyDescent="0.25">
      <c r="BU4839" s="91"/>
      <c r="BV4839" s="177">
        <v>2008</v>
      </c>
      <c r="BW4839" s="177">
        <v>11</v>
      </c>
      <c r="BX4839" s="177" t="s">
        <v>261</v>
      </c>
      <c r="BY4839" s="177" t="s">
        <v>262</v>
      </c>
      <c r="BZ4839" s="177" t="s">
        <v>277</v>
      </c>
      <c r="CA4839" s="177">
        <v>1</v>
      </c>
      <c r="CB4839" s="177" t="s">
        <v>264</v>
      </c>
      <c r="CC4839" s="122">
        <v>787.62</v>
      </c>
      <c r="CD4839" s="178" t="s">
        <v>199</v>
      </c>
      <c r="CE4839" s="177" t="s">
        <v>326</v>
      </c>
      <c r="CF4839" s="177" t="s">
        <v>326</v>
      </c>
      <c r="CG4839" s="83" t="s">
        <v>9</v>
      </c>
      <c r="CH4839" s="57"/>
      <c r="CV4839" s="51"/>
      <c r="CW4839" s="51"/>
      <c r="CX4839" s="51"/>
      <c r="CY4839" s="51"/>
      <c r="CZ4839" s="51"/>
      <c r="DA4839" s="51"/>
      <c r="DB4839" s="51"/>
      <c r="DC4839" s="51"/>
      <c r="DD4839" s="51"/>
    </row>
    <row r="4840" spans="73:108" ht="15" x14ac:dyDescent="0.25">
      <c r="BU4840" s="91"/>
      <c r="BV4840" s="177">
        <v>2008</v>
      </c>
      <c r="BW4840" s="177">
        <v>12</v>
      </c>
      <c r="BX4840" s="177" t="s">
        <v>261</v>
      </c>
      <c r="BY4840" s="177" t="s">
        <v>262</v>
      </c>
      <c r="BZ4840" s="177" t="s">
        <v>277</v>
      </c>
      <c r="CA4840" s="177">
        <v>1</v>
      </c>
      <c r="CB4840" s="177" t="s">
        <v>264</v>
      </c>
      <c r="CC4840" s="122">
        <v>480.71</v>
      </c>
      <c r="CD4840" s="178" t="s">
        <v>199</v>
      </c>
      <c r="CE4840" s="177" t="s">
        <v>326</v>
      </c>
      <c r="CF4840" s="177" t="s">
        <v>326</v>
      </c>
      <c r="CG4840" s="83" t="s">
        <v>9</v>
      </c>
      <c r="CH4840" s="57"/>
      <c r="CV4840" s="51"/>
      <c r="CW4840" s="51"/>
      <c r="CX4840" s="51"/>
      <c r="CY4840" s="51"/>
      <c r="CZ4840" s="51"/>
      <c r="DA4840" s="51"/>
      <c r="DB4840" s="51"/>
      <c r="DC4840" s="51"/>
      <c r="DD4840" s="51"/>
    </row>
    <row r="4841" spans="73:108" ht="15" x14ac:dyDescent="0.25">
      <c r="BU4841" s="91"/>
      <c r="BV4841" s="177">
        <v>2010</v>
      </c>
      <c r="BW4841" s="177">
        <v>2</v>
      </c>
      <c r="BX4841" s="177" t="s">
        <v>1546</v>
      </c>
      <c r="BY4841" s="177" t="s">
        <v>262</v>
      </c>
      <c r="BZ4841" s="177" t="s">
        <v>277</v>
      </c>
      <c r="CA4841" s="177">
        <v>2</v>
      </c>
      <c r="CB4841" s="177" t="s">
        <v>264</v>
      </c>
      <c r="CC4841" s="122">
        <v>3.03</v>
      </c>
      <c r="CD4841" s="178" t="s">
        <v>43</v>
      </c>
      <c r="CE4841" s="177" t="s">
        <v>321</v>
      </c>
      <c r="CF4841" s="177" t="s">
        <v>321</v>
      </c>
      <c r="CG4841" s="83" t="s">
        <v>9</v>
      </c>
      <c r="CH4841" s="57"/>
      <c r="CV4841" s="51"/>
      <c r="CW4841" s="51"/>
      <c r="CX4841" s="51"/>
      <c r="CY4841" s="51"/>
      <c r="CZ4841" s="51"/>
      <c r="DA4841" s="51"/>
      <c r="DB4841" s="51"/>
      <c r="DC4841" s="51"/>
      <c r="DD4841" s="51"/>
    </row>
    <row r="4842" spans="73:108" ht="15" x14ac:dyDescent="0.25">
      <c r="BU4842" s="91"/>
      <c r="BV4842" s="177">
        <v>2010</v>
      </c>
      <c r="BW4842" s="177">
        <v>3</v>
      </c>
      <c r="BX4842" s="177" t="s">
        <v>1546</v>
      </c>
      <c r="BY4842" s="177" t="s">
        <v>262</v>
      </c>
      <c r="BZ4842" s="177" t="s">
        <v>277</v>
      </c>
      <c r="CA4842" s="177">
        <v>2</v>
      </c>
      <c r="CB4842" s="177" t="s">
        <v>264</v>
      </c>
      <c r="CC4842" s="122">
        <v>33.17</v>
      </c>
      <c r="CD4842" s="178" t="s">
        <v>43</v>
      </c>
      <c r="CE4842" s="177" t="s">
        <v>321</v>
      </c>
      <c r="CF4842" s="177" t="s">
        <v>321</v>
      </c>
      <c r="CG4842" s="83" t="s">
        <v>9</v>
      </c>
      <c r="CH4842" s="57"/>
      <c r="CV4842" s="51"/>
      <c r="CW4842" s="51"/>
      <c r="CX4842" s="51"/>
      <c r="CY4842" s="51"/>
      <c r="CZ4842" s="51"/>
      <c r="DA4842" s="51"/>
      <c r="DB4842" s="51"/>
      <c r="DC4842" s="51"/>
      <c r="DD4842" s="51"/>
    </row>
    <row r="4843" spans="73:108" ht="15" x14ac:dyDescent="0.25">
      <c r="BU4843" s="91"/>
      <c r="BV4843" s="177">
        <v>2010</v>
      </c>
      <c r="BW4843" s="177">
        <v>4</v>
      </c>
      <c r="BX4843" s="177" t="s">
        <v>1546</v>
      </c>
      <c r="BY4843" s="177" t="s">
        <v>262</v>
      </c>
      <c r="BZ4843" s="177" t="s">
        <v>277</v>
      </c>
      <c r="CA4843" s="177">
        <v>2</v>
      </c>
      <c r="CB4843" s="177" t="s">
        <v>264</v>
      </c>
      <c r="CC4843" s="122">
        <v>18.96</v>
      </c>
      <c r="CD4843" s="178" t="s">
        <v>43</v>
      </c>
      <c r="CE4843" s="177" t="s">
        <v>321</v>
      </c>
      <c r="CF4843" s="177" t="s">
        <v>321</v>
      </c>
      <c r="CG4843" s="83" t="s">
        <v>9</v>
      </c>
      <c r="CH4843" s="57"/>
      <c r="CV4843" s="51"/>
      <c r="CW4843" s="51"/>
      <c r="CX4843" s="51"/>
      <c r="CY4843" s="51"/>
      <c r="CZ4843" s="51"/>
      <c r="DA4843" s="51"/>
      <c r="DB4843" s="51"/>
      <c r="DC4843" s="51"/>
      <c r="DD4843" s="51"/>
    </row>
    <row r="4844" spans="73:108" ht="15" x14ac:dyDescent="0.25">
      <c r="BU4844" s="91"/>
      <c r="BV4844" s="177">
        <v>2010</v>
      </c>
      <c r="BW4844" s="177">
        <v>5</v>
      </c>
      <c r="BX4844" s="177" t="s">
        <v>1546</v>
      </c>
      <c r="BY4844" s="177" t="s">
        <v>262</v>
      </c>
      <c r="BZ4844" s="177" t="s">
        <v>277</v>
      </c>
      <c r="CA4844" s="177">
        <v>2</v>
      </c>
      <c r="CB4844" s="177" t="s">
        <v>264</v>
      </c>
      <c r="CC4844" s="122">
        <v>64.98</v>
      </c>
      <c r="CD4844" s="178" t="s">
        <v>43</v>
      </c>
      <c r="CE4844" s="177" t="s">
        <v>321</v>
      </c>
      <c r="CF4844" s="177" t="s">
        <v>321</v>
      </c>
      <c r="CG4844" s="83" t="s">
        <v>9</v>
      </c>
      <c r="CH4844" s="57"/>
      <c r="CV4844" s="51"/>
      <c r="CW4844" s="51"/>
      <c r="CX4844" s="51"/>
      <c r="CY4844" s="51"/>
      <c r="CZ4844" s="51"/>
      <c r="DA4844" s="51"/>
      <c r="DB4844" s="51"/>
      <c r="DC4844" s="51"/>
      <c r="DD4844" s="51"/>
    </row>
    <row r="4845" spans="73:108" ht="15" x14ac:dyDescent="0.25">
      <c r="BU4845" s="91"/>
      <c r="BV4845" s="177">
        <v>2010</v>
      </c>
      <c r="BW4845" s="177">
        <v>6</v>
      </c>
      <c r="BX4845" s="177" t="s">
        <v>1546</v>
      </c>
      <c r="BY4845" s="177" t="s">
        <v>262</v>
      </c>
      <c r="BZ4845" s="177" t="s">
        <v>277</v>
      </c>
      <c r="CA4845" s="177">
        <v>2</v>
      </c>
      <c r="CB4845" s="177" t="s">
        <v>264</v>
      </c>
      <c r="CC4845" s="122">
        <v>16.39</v>
      </c>
      <c r="CD4845" s="178" t="s">
        <v>43</v>
      </c>
      <c r="CE4845" s="177" t="s">
        <v>321</v>
      </c>
      <c r="CF4845" s="177" t="s">
        <v>321</v>
      </c>
      <c r="CG4845" s="83" t="s">
        <v>9</v>
      </c>
      <c r="CH4845" s="57"/>
      <c r="CV4845" s="51"/>
      <c r="CW4845" s="51"/>
      <c r="CX4845" s="51"/>
      <c r="CY4845" s="51"/>
      <c r="CZ4845" s="51"/>
      <c r="DA4845" s="51"/>
      <c r="DB4845" s="51"/>
      <c r="DC4845" s="51"/>
      <c r="DD4845" s="51"/>
    </row>
    <row r="4846" spans="73:108" ht="15" x14ac:dyDescent="0.25">
      <c r="BU4846" s="91"/>
      <c r="BV4846" s="177">
        <v>2010</v>
      </c>
      <c r="BW4846" s="177">
        <v>11</v>
      </c>
      <c r="BX4846" s="177" t="s">
        <v>1546</v>
      </c>
      <c r="BY4846" s="177" t="s">
        <v>262</v>
      </c>
      <c r="BZ4846" s="177" t="s">
        <v>277</v>
      </c>
      <c r="CA4846" s="177">
        <v>2</v>
      </c>
      <c r="CB4846" s="177" t="s">
        <v>264</v>
      </c>
      <c r="CC4846" s="122">
        <v>2.92</v>
      </c>
      <c r="CD4846" s="178" t="s">
        <v>43</v>
      </c>
      <c r="CE4846" s="177" t="s">
        <v>321</v>
      </c>
      <c r="CF4846" s="177" t="s">
        <v>321</v>
      </c>
      <c r="CG4846" s="83" t="s">
        <v>9</v>
      </c>
      <c r="CH4846" s="57"/>
      <c r="CV4846" s="51"/>
      <c r="CW4846" s="51"/>
      <c r="CX4846" s="51"/>
      <c r="CY4846" s="51"/>
      <c r="CZ4846" s="51"/>
      <c r="DA4846" s="51"/>
      <c r="DB4846" s="51"/>
      <c r="DC4846" s="51"/>
      <c r="DD4846" s="51"/>
    </row>
    <row r="4847" spans="73:108" ht="15" x14ac:dyDescent="0.25">
      <c r="BU4847" s="91"/>
      <c r="BV4847" s="177">
        <v>2010</v>
      </c>
      <c r="BW4847" s="177">
        <v>5</v>
      </c>
      <c r="BX4847" s="177" t="s">
        <v>1621</v>
      </c>
      <c r="BY4847" s="177" t="s">
        <v>262</v>
      </c>
      <c r="BZ4847" s="177" t="s">
        <v>277</v>
      </c>
      <c r="CA4847" s="177">
        <v>2</v>
      </c>
      <c r="CB4847" s="177" t="s">
        <v>264</v>
      </c>
      <c r="CC4847" s="122">
        <v>-0.75</v>
      </c>
      <c r="CD4847" s="178" t="s">
        <v>43</v>
      </c>
      <c r="CE4847" s="177" t="s">
        <v>321</v>
      </c>
      <c r="CF4847" s="177" t="s">
        <v>321</v>
      </c>
      <c r="CG4847" s="83" t="s">
        <v>9</v>
      </c>
      <c r="CH4847" s="57"/>
      <c r="CV4847" s="51"/>
      <c r="CW4847" s="51"/>
      <c r="CX4847" s="51"/>
      <c r="CY4847" s="51"/>
      <c r="CZ4847" s="51"/>
      <c r="DA4847" s="51"/>
      <c r="DB4847" s="51"/>
      <c r="DC4847" s="51"/>
      <c r="DD4847" s="51"/>
    </row>
    <row r="4848" spans="73:108" ht="15" x14ac:dyDescent="0.25">
      <c r="BU4848" s="91"/>
      <c r="BV4848" s="177">
        <v>2010</v>
      </c>
      <c r="BW4848" s="177">
        <v>6</v>
      </c>
      <c r="BX4848" s="177" t="s">
        <v>1621</v>
      </c>
      <c r="BY4848" s="177" t="s">
        <v>262</v>
      </c>
      <c r="BZ4848" s="177" t="s">
        <v>277</v>
      </c>
      <c r="CA4848" s="177">
        <v>2</v>
      </c>
      <c r="CB4848" s="177" t="s">
        <v>264</v>
      </c>
      <c r="CC4848" s="122">
        <v>13.56</v>
      </c>
      <c r="CD4848" s="178" t="s">
        <v>43</v>
      </c>
      <c r="CE4848" s="177" t="s">
        <v>321</v>
      </c>
      <c r="CF4848" s="177" t="s">
        <v>321</v>
      </c>
      <c r="CG4848" s="83" t="s">
        <v>9</v>
      </c>
      <c r="CH4848" s="57"/>
      <c r="CV4848" s="51"/>
      <c r="CW4848" s="51"/>
      <c r="CX4848" s="51"/>
      <c r="CY4848" s="51"/>
      <c r="CZ4848" s="51"/>
      <c r="DA4848" s="51"/>
      <c r="DB4848" s="51"/>
      <c r="DC4848" s="51"/>
      <c r="DD4848" s="51"/>
    </row>
    <row r="4849" spans="73:108" ht="15" x14ac:dyDescent="0.25">
      <c r="BU4849" s="91"/>
      <c r="BV4849" s="177">
        <v>2010</v>
      </c>
      <c r="BW4849" s="177">
        <v>9</v>
      </c>
      <c r="BX4849" s="177" t="s">
        <v>1621</v>
      </c>
      <c r="BY4849" s="177" t="s">
        <v>262</v>
      </c>
      <c r="BZ4849" s="177" t="s">
        <v>277</v>
      </c>
      <c r="CA4849" s="177">
        <v>2</v>
      </c>
      <c r="CB4849" s="177" t="s">
        <v>264</v>
      </c>
      <c r="CC4849" s="122">
        <v>30.7</v>
      </c>
      <c r="CD4849" s="178" t="s">
        <v>43</v>
      </c>
      <c r="CE4849" s="177" t="s">
        <v>321</v>
      </c>
      <c r="CF4849" s="177" t="s">
        <v>321</v>
      </c>
      <c r="CG4849" s="83" t="s">
        <v>9</v>
      </c>
      <c r="CH4849" s="57"/>
      <c r="CV4849" s="51"/>
      <c r="CW4849" s="51"/>
      <c r="CX4849" s="51"/>
      <c r="CY4849" s="51"/>
      <c r="CZ4849" s="51"/>
      <c r="DA4849" s="51"/>
      <c r="DB4849" s="51"/>
      <c r="DC4849" s="51"/>
      <c r="DD4849" s="51"/>
    </row>
    <row r="4850" spans="73:108" ht="15" x14ac:dyDescent="0.25">
      <c r="BU4850" s="91"/>
      <c r="BV4850" s="177">
        <v>2010</v>
      </c>
      <c r="BW4850" s="177">
        <v>10</v>
      </c>
      <c r="BX4850" s="177" t="s">
        <v>1621</v>
      </c>
      <c r="BY4850" s="177" t="s">
        <v>262</v>
      </c>
      <c r="BZ4850" s="177" t="s">
        <v>277</v>
      </c>
      <c r="CA4850" s="177">
        <v>2</v>
      </c>
      <c r="CB4850" s="177" t="s">
        <v>264</v>
      </c>
      <c r="CC4850" s="122">
        <v>98.68</v>
      </c>
      <c r="CD4850" s="178" t="s">
        <v>43</v>
      </c>
      <c r="CE4850" s="177" t="s">
        <v>321</v>
      </c>
      <c r="CF4850" s="177" t="s">
        <v>321</v>
      </c>
      <c r="CG4850" s="83" t="s">
        <v>9</v>
      </c>
      <c r="CH4850" s="57"/>
      <c r="CV4850" s="51"/>
      <c r="CW4850" s="51"/>
      <c r="CX4850" s="51"/>
      <c r="CY4850" s="51"/>
      <c r="CZ4850" s="51"/>
      <c r="DA4850" s="51"/>
      <c r="DB4850" s="51"/>
      <c r="DC4850" s="51"/>
      <c r="DD4850" s="51"/>
    </row>
    <row r="4851" spans="73:108" ht="15" x14ac:dyDescent="0.25">
      <c r="BU4851" s="91"/>
      <c r="BV4851" s="177">
        <v>2010</v>
      </c>
      <c r="BW4851" s="177">
        <v>11</v>
      </c>
      <c r="BX4851" s="177" t="s">
        <v>1621</v>
      </c>
      <c r="BY4851" s="177" t="s">
        <v>262</v>
      </c>
      <c r="BZ4851" s="177" t="s">
        <v>277</v>
      </c>
      <c r="CA4851" s="177">
        <v>2</v>
      </c>
      <c r="CB4851" s="177" t="s">
        <v>264</v>
      </c>
      <c r="CC4851" s="122">
        <v>31.63</v>
      </c>
      <c r="CD4851" s="178" t="s">
        <v>43</v>
      </c>
      <c r="CE4851" s="177" t="s">
        <v>321</v>
      </c>
      <c r="CF4851" s="177" t="s">
        <v>321</v>
      </c>
      <c r="CG4851" s="83" t="s">
        <v>9</v>
      </c>
      <c r="CH4851" s="57"/>
      <c r="CV4851" s="51"/>
      <c r="CW4851" s="51"/>
      <c r="CX4851" s="51"/>
      <c r="CY4851" s="51"/>
      <c r="CZ4851" s="51"/>
      <c r="DA4851" s="51"/>
      <c r="DB4851" s="51"/>
      <c r="DC4851" s="51"/>
      <c r="DD4851" s="51"/>
    </row>
    <row r="4852" spans="73:108" ht="15" x14ac:dyDescent="0.25">
      <c r="BU4852" s="91"/>
      <c r="BV4852" s="177">
        <v>2010</v>
      </c>
      <c r="BW4852" s="177">
        <v>12</v>
      </c>
      <c r="BX4852" s="177" t="s">
        <v>1621</v>
      </c>
      <c r="BY4852" s="177" t="s">
        <v>262</v>
      </c>
      <c r="BZ4852" s="177" t="s">
        <v>277</v>
      </c>
      <c r="CA4852" s="177">
        <v>2</v>
      </c>
      <c r="CB4852" s="177" t="s">
        <v>264</v>
      </c>
      <c r="CC4852" s="122">
        <v>17.260000000000002</v>
      </c>
      <c r="CD4852" s="178" t="s">
        <v>43</v>
      </c>
      <c r="CE4852" s="177" t="s">
        <v>321</v>
      </c>
      <c r="CF4852" s="177" t="s">
        <v>321</v>
      </c>
      <c r="CG4852" s="83" t="s">
        <v>9</v>
      </c>
      <c r="CH4852" s="57"/>
      <c r="CV4852" s="51"/>
      <c r="CW4852" s="51"/>
      <c r="CX4852" s="51"/>
      <c r="CY4852" s="51"/>
      <c r="CZ4852" s="51"/>
      <c r="DA4852" s="51"/>
      <c r="DB4852" s="51"/>
      <c r="DC4852" s="51"/>
      <c r="DD4852" s="51"/>
    </row>
    <row r="4853" spans="73:108" ht="15" x14ac:dyDescent="0.25">
      <c r="BU4853" s="91"/>
      <c r="BV4853" s="177">
        <v>2007</v>
      </c>
      <c r="BW4853" s="177">
        <v>12</v>
      </c>
      <c r="BX4853" s="177" t="s">
        <v>460</v>
      </c>
      <c r="BY4853" s="177" t="s">
        <v>262</v>
      </c>
      <c r="BZ4853" s="177" t="s">
        <v>277</v>
      </c>
      <c r="CA4853" s="177">
        <v>2</v>
      </c>
      <c r="CB4853" s="177" t="s">
        <v>264</v>
      </c>
      <c r="CC4853" s="122">
        <v>19</v>
      </c>
      <c r="CD4853" s="178" t="s">
        <v>206</v>
      </c>
      <c r="CE4853" s="177" t="s">
        <v>321</v>
      </c>
      <c r="CF4853" s="177" t="s">
        <v>321</v>
      </c>
      <c r="CG4853" s="83" t="s">
        <v>9</v>
      </c>
      <c r="CH4853" s="57"/>
      <c r="CV4853" s="51"/>
      <c r="CW4853" s="51"/>
      <c r="CX4853" s="51"/>
      <c r="CY4853" s="51"/>
      <c r="CZ4853" s="51"/>
      <c r="DA4853" s="51"/>
      <c r="DB4853" s="51"/>
      <c r="DC4853" s="51"/>
      <c r="DD4853" s="51"/>
    </row>
    <row r="4854" spans="73:108" ht="15" x14ac:dyDescent="0.25">
      <c r="BU4854" s="91"/>
      <c r="BV4854" s="177">
        <v>2008</v>
      </c>
      <c r="BW4854" s="177">
        <v>1</v>
      </c>
      <c r="BX4854" s="177" t="s">
        <v>460</v>
      </c>
      <c r="BY4854" s="177" t="s">
        <v>262</v>
      </c>
      <c r="BZ4854" s="177" t="s">
        <v>277</v>
      </c>
      <c r="CA4854" s="177">
        <v>2</v>
      </c>
      <c r="CB4854" s="177" t="s">
        <v>264</v>
      </c>
      <c r="CC4854" s="122">
        <v>45.78</v>
      </c>
      <c r="CD4854" s="178" t="s">
        <v>206</v>
      </c>
      <c r="CE4854" s="177" t="s">
        <v>321</v>
      </c>
      <c r="CF4854" s="177" t="s">
        <v>321</v>
      </c>
      <c r="CG4854" s="83" t="s">
        <v>9</v>
      </c>
      <c r="CH4854" s="57"/>
      <c r="CV4854" s="51"/>
      <c r="CW4854" s="51"/>
      <c r="CX4854" s="51"/>
      <c r="CY4854" s="51"/>
      <c r="CZ4854" s="51"/>
      <c r="DA4854" s="51"/>
      <c r="DB4854" s="51"/>
      <c r="DC4854" s="51"/>
      <c r="DD4854" s="51"/>
    </row>
    <row r="4855" spans="73:108" ht="15" x14ac:dyDescent="0.25">
      <c r="BU4855" s="91"/>
      <c r="BV4855" s="177">
        <v>2008</v>
      </c>
      <c r="BW4855" s="177">
        <v>2</v>
      </c>
      <c r="BX4855" s="177" t="s">
        <v>460</v>
      </c>
      <c r="BY4855" s="177" t="s">
        <v>262</v>
      </c>
      <c r="BZ4855" s="177" t="s">
        <v>277</v>
      </c>
      <c r="CA4855" s="177">
        <v>2</v>
      </c>
      <c r="CB4855" s="177" t="s">
        <v>264</v>
      </c>
      <c r="CC4855" s="122">
        <v>26.35</v>
      </c>
      <c r="CD4855" s="178" t="s">
        <v>43</v>
      </c>
      <c r="CE4855" s="177" t="s">
        <v>321</v>
      </c>
      <c r="CF4855" s="177" t="s">
        <v>321</v>
      </c>
      <c r="CG4855" s="83" t="s">
        <v>9</v>
      </c>
      <c r="CH4855" s="57"/>
      <c r="CV4855" s="51"/>
      <c r="CW4855" s="51"/>
      <c r="CX4855" s="51"/>
      <c r="CY4855" s="51"/>
      <c r="CZ4855" s="51"/>
      <c r="DA4855" s="51"/>
      <c r="DB4855" s="51"/>
      <c r="DC4855" s="51"/>
      <c r="DD4855" s="51"/>
    </row>
    <row r="4856" spans="73:108" ht="15" x14ac:dyDescent="0.25">
      <c r="BU4856" s="91"/>
      <c r="BV4856" s="177">
        <v>2008</v>
      </c>
      <c r="BW4856" s="177">
        <v>3</v>
      </c>
      <c r="BX4856" s="177" t="s">
        <v>460</v>
      </c>
      <c r="BY4856" s="177" t="s">
        <v>262</v>
      </c>
      <c r="BZ4856" s="177" t="s">
        <v>277</v>
      </c>
      <c r="CA4856" s="177">
        <v>2</v>
      </c>
      <c r="CB4856" s="177" t="s">
        <v>264</v>
      </c>
      <c r="CC4856" s="122">
        <v>39.43</v>
      </c>
      <c r="CD4856" s="178" t="s">
        <v>206</v>
      </c>
      <c r="CE4856" s="177" t="s">
        <v>321</v>
      </c>
      <c r="CF4856" s="177" t="s">
        <v>321</v>
      </c>
      <c r="CG4856" s="83" t="s">
        <v>9</v>
      </c>
      <c r="CH4856" s="57"/>
      <c r="CV4856" s="51"/>
      <c r="CW4856" s="51"/>
      <c r="CX4856" s="51"/>
      <c r="CY4856" s="51"/>
      <c r="CZ4856" s="51"/>
      <c r="DA4856" s="51"/>
      <c r="DB4856" s="51"/>
      <c r="DC4856" s="51"/>
      <c r="DD4856" s="51"/>
    </row>
    <row r="4857" spans="73:108" ht="15" x14ac:dyDescent="0.25">
      <c r="BU4857" s="91"/>
      <c r="BV4857" s="177">
        <v>2008</v>
      </c>
      <c r="BW4857" s="177">
        <v>5</v>
      </c>
      <c r="BX4857" s="177" t="s">
        <v>460</v>
      </c>
      <c r="BY4857" s="177" t="s">
        <v>262</v>
      </c>
      <c r="BZ4857" s="177" t="s">
        <v>277</v>
      </c>
      <c r="CA4857" s="177">
        <v>2</v>
      </c>
      <c r="CB4857" s="177" t="s">
        <v>264</v>
      </c>
      <c r="CC4857" s="122">
        <v>4.22</v>
      </c>
      <c r="CD4857" s="178" t="s">
        <v>206</v>
      </c>
      <c r="CE4857" s="177" t="s">
        <v>321</v>
      </c>
      <c r="CF4857" s="177" t="s">
        <v>321</v>
      </c>
      <c r="CG4857" s="83" t="s">
        <v>9</v>
      </c>
      <c r="CH4857" s="57"/>
      <c r="CV4857" s="51"/>
      <c r="CW4857" s="51"/>
      <c r="CX4857" s="51"/>
      <c r="CY4857" s="51"/>
      <c r="CZ4857" s="51"/>
      <c r="DA4857" s="51"/>
      <c r="DB4857" s="51"/>
      <c r="DC4857" s="51"/>
      <c r="DD4857" s="51"/>
    </row>
    <row r="4858" spans="73:108" ht="15" x14ac:dyDescent="0.25">
      <c r="BU4858" s="91"/>
      <c r="BV4858" s="177">
        <v>2008</v>
      </c>
      <c r="BW4858" s="177">
        <v>6</v>
      </c>
      <c r="BX4858" s="177" t="s">
        <v>460</v>
      </c>
      <c r="BY4858" s="177" t="s">
        <v>262</v>
      </c>
      <c r="BZ4858" s="177" t="s">
        <v>263</v>
      </c>
      <c r="CA4858" s="177">
        <v>2</v>
      </c>
      <c r="CB4858" s="177" t="s">
        <v>264</v>
      </c>
      <c r="CC4858" s="122">
        <v>5.45</v>
      </c>
      <c r="CD4858" s="178" t="s">
        <v>206</v>
      </c>
      <c r="CE4858" s="177" t="s">
        <v>321</v>
      </c>
      <c r="CF4858" s="177" t="s">
        <v>321</v>
      </c>
      <c r="CG4858" s="83" t="s">
        <v>9</v>
      </c>
      <c r="CH4858" s="57"/>
      <c r="CV4858" s="51"/>
      <c r="CW4858" s="51"/>
      <c r="CX4858" s="51"/>
      <c r="CY4858" s="51"/>
      <c r="CZ4858" s="51"/>
      <c r="DA4858" s="51"/>
      <c r="DB4858" s="51"/>
      <c r="DC4858" s="51"/>
      <c r="DD4858" s="51"/>
    </row>
    <row r="4859" spans="73:108" ht="15" x14ac:dyDescent="0.25">
      <c r="BU4859" s="91"/>
      <c r="BV4859" s="177">
        <v>2008</v>
      </c>
      <c r="BW4859" s="177">
        <v>6</v>
      </c>
      <c r="BX4859" s="177" t="s">
        <v>460</v>
      </c>
      <c r="BY4859" s="177" t="s">
        <v>262</v>
      </c>
      <c r="BZ4859" s="177" t="s">
        <v>266</v>
      </c>
      <c r="CA4859" s="177">
        <v>2</v>
      </c>
      <c r="CB4859" s="177" t="s">
        <v>264</v>
      </c>
      <c r="CC4859" s="122">
        <v>6.06</v>
      </c>
      <c r="CD4859" s="178" t="s">
        <v>206</v>
      </c>
      <c r="CE4859" s="177" t="s">
        <v>321</v>
      </c>
      <c r="CF4859" s="177" t="s">
        <v>321</v>
      </c>
      <c r="CG4859" s="83" t="s">
        <v>9</v>
      </c>
      <c r="CH4859" s="57"/>
      <c r="CV4859" s="51"/>
      <c r="CW4859" s="51"/>
      <c r="CX4859" s="51"/>
      <c r="CY4859" s="51"/>
      <c r="CZ4859" s="51"/>
      <c r="DA4859" s="51"/>
      <c r="DB4859" s="51"/>
      <c r="DC4859" s="51"/>
      <c r="DD4859" s="51"/>
    </row>
    <row r="4860" spans="73:108" ht="15" x14ac:dyDescent="0.25">
      <c r="BU4860" s="91"/>
      <c r="BV4860" s="177">
        <v>2008</v>
      </c>
      <c r="BW4860" s="177">
        <v>6</v>
      </c>
      <c r="BX4860" s="177" t="s">
        <v>460</v>
      </c>
      <c r="BY4860" s="177" t="s">
        <v>262</v>
      </c>
      <c r="BZ4860" s="177" t="s">
        <v>267</v>
      </c>
      <c r="CA4860" s="177">
        <v>2</v>
      </c>
      <c r="CB4860" s="177" t="s">
        <v>264</v>
      </c>
      <c r="CC4860" s="122">
        <v>5.45</v>
      </c>
      <c r="CD4860" s="178" t="s">
        <v>206</v>
      </c>
      <c r="CE4860" s="177" t="s">
        <v>321</v>
      </c>
      <c r="CF4860" s="177" t="s">
        <v>321</v>
      </c>
      <c r="CG4860" s="83" t="s">
        <v>9</v>
      </c>
      <c r="CH4860" s="57"/>
      <c r="CV4860" s="51"/>
      <c r="CW4860" s="51"/>
      <c r="CX4860" s="51"/>
      <c r="CY4860" s="51"/>
      <c r="CZ4860" s="51"/>
      <c r="DA4860" s="51"/>
      <c r="DB4860" s="51"/>
      <c r="DC4860" s="51"/>
      <c r="DD4860" s="51"/>
    </row>
    <row r="4861" spans="73:108" ht="15" x14ac:dyDescent="0.25">
      <c r="BU4861" s="91"/>
      <c r="BV4861" s="177">
        <v>2008</v>
      </c>
      <c r="BW4861" s="177">
        <v>6</v>
      </c>
      <c r="BX4861" s="177" t="s">
        <v>460</v>
      </c>
      <c r="BY4861" s="177" t="s">
        <v>262</v>
      </c>
      <c r="BZ4861" s="177" t="s">
        <v>268</v>
      </c>
      <c r="CA4861" s="177">
        <v>2</v>
      </c>
      <c r="CB4861" s="177" t="s">
        <v>264</v>
      </c>
      <c r="CC4861" s="122">
        <v>9.09</v>
      </c>
      <c r="CD4861" s="178" t="s">
        <v>206</v>
      </c>
      <c r="CE4861" s="177" t="s">
        <v>321</v>
      </c>
      <c r="CF4861" s="177" t="s">
        <v>321</v>
      </c>
      <c r="CG4861" s="83" t="s">
        <v>9</v>
      </c>
      <c r="CH4861" s="57"/>
      <c r="CV4861" s="51"/>
      <c r="CW4861" s="51"/>
      <c r="CX4861" s="51"/>
      <c r="CY4861" s="51"/>
      <c r="CZ4861" s="51"/>
      <c r="DA4861" s="51"/>
      <c r="DB4861" s="51"/>
      <c r="DC4861" s="51"/>
      <c r="DD4861" s="51"/>
    </row>
    <row r="4862" spans="73:108" ht="15" x14ac:dyDescent="0.25">
      <c r="BU4862" s="91"/>
      <c r="BV4862" s="177">
        <v>2008</v>
      </c>
      <c r="BW4862" s="177">
        <v>6</v>
      </c>
      <c r="BX4862" s="177" t="s">
        <v>460</v>
      </c>
      <c r="BY4862" s="177" t="s">
        <v>262</v>
      </c>
      <c r="BZ4862" s="177" t="s">
        <v>316</v>
      </c>
      <c r="CA4862" s="177">
        <v>2</v>
      </c>
      <c r="CB4862" s="177" t="s">
        <v>264</v>
      </c>
      <c r="CC4862" s="122">
        <v>3.64</v>
      </c>
      <c r="CD4862" s="178" t="s">
        <v>206</v>
      </c>
      <c r="CE4862" s="177" t="s">
        <v>321</v>
      </c>
      <c r="CF4862" s="177" t="s">
        <v>321</v>
      </c>
      <c r="CG4862" s="83" t="s">
        <v>9</v>
      </c>
      <c r="CH4862" s="57"/>
      <c r="CV4862" s="51"/>
      <c r="CW4862" s="51"/>
      <c r="CX4862" s="51"/>
      <c r="CY4862" s="51"/>
      <c r="CZ4862" s="51"/>
      <c r="DA4862" s="51"/>
      <c r="DB4862" s="51"/>
      <c r="DC4862" s="51"/>
      <c r="DD4862" s="51"/>
    </row>
    <row r="4863" spans="73:108" ht="15" x14ac:dyDescent="0.25">
      <c r="BU4863" s="91"/>
      <c r="BV4863" s="177">
        <v>2008</v>
      </c>
      <c r="BW4863" s="177">
        <v>6</v>
      </c>
      <c r="BX4863" s="177" t="s">
        <v>460</v>
      </c>
      <c r="BY4863" s="177" t="s">
        <v>262</v>
      </c>
      <c r="BZ4863" s="177" t="s">
        <v>347</v>
      </c>
      <c r="CA4863" s="177">
        <v>2</v>
      </c>
      <c r="CB4863" s="177" t="s">
        <v>264</v>
      </c>
      <c r="CC4863" s="122">
        <v>4.24</v>
      </c>
      <c r="CD4863" s="178" t="s">
        <v>206</v>
      </c>
      <c r="CE4863" s="177" t="s">
        <v>321</v>
      </c>
      <c r="CF4863" s="177" t="s">
        <v>321</v>
      </c>
      <c r="CG4863" s="83" t="s">
        <v>9</v>
      </c>
      <c r="CH4863" s="57"/>
      <c r="CV4863" s="51"/>
      <c r="CW4863" s="51"/>
      <c r="CX4863" s="51"/>
      <c r="CY4863" s="51"/>
      <c r="CZ4863" s="51"/>
      <c r="DA4863" s="51"/>
      <c r="DB4863" s="51"/>
      <c r="DC4863" s="51"/>
      <c r="DD4863" s="51"/>
    </row>
    <row r="4864" spans="73:108" ht="15" x14ac:dyDescent="0.25">
      <c r="BU4864" s="91"/>
      <c r="BV4864" s="177">
        <v>2008</v>
      </c>
      <c r="BW4864" s="177">
        <v>7</v>
      </c>
      <c r="BX4864" s="177" t="s">
        <v>460</v>
      </c>
      <c r="BY4864" s="177" t="s">
        <v>262</v>
      </c>
      <c r="BZ4864" s="177" t="s">
        <v>277</v>
      </c>
      <c r="CA4864" s="177">
        <v>2</v>
      </c>
      <c r="CB4864" s="177" t="s">
        <v>264</v>
      </c>
      <c r="CC4864" s="122">
        <v>12.03</v>
      </c>
      <c r="CD4864" s="178" t="s">
        <v>206</v>
      </c>
      <c r="CE4864" s="177" t="s">
        <v>321</v>
      </c>
      <c r="CF4864" s="177" t="s">
        <v>321</v>
      </c>
      <c r="CG4864" s="83" t="s">
        <v>9</v>
      </c>
      <c r="CH4864" s="57"/>
      <c r="CV4864" s="51"/>
      <c r="CW4864" s="51"/>
      <c r="CX4864" s="51"/>
      <c r="CY4864" s="51"/>
      <c r="CZ4864" s="51"/>
      <c r="DA4864" s="51"/>
      <c r="DB4864" s="51"/>
      <c r="DC4864" s="51"/>
      <c r="DD4864" s="51"/>
    </row>
    <row r="4865" spans="73:108" ht="15" x14ac:dyDescent="0.25">
      <c r="BU4865" s="91"/>
      <c r="BV4865" s="177">
        <v>2008</v>
      </c>
      <c r="BW4865" s="177">
        <v>7</v>
      </c>
      <c r="BX4865" s="177" t="s">
        <v>460</v>
      </c>
      <c r="BY4865" s="177" t="s">
        <v>262</v>
      </c>
      <c r="BZ4865" s="177" t="s">
        <v>267</v>
      </c>
      <c r="CA4865" s="177">
        <v>2</v>
      </c>
      <c r="CB4865" s="177" t="s">
        <v>264</v>
      </c>
      <c r="CC4865" s="122">
        <v>4.01</v>
      </c>
      <c r="CD4865" s="178" t="s">
        <v>206</v>
      </c>
      <c r="CE4865" s="177" t="s">
        <v>321</v>
      </c>
      <c r="CF4865" s="177" t="s">
        <v>321</v>
      </c>
      <c r="CG4865" s="83" t="s">
        <v>9</v>
      </c>
      <c r="CH4865" s="57"/>
      <c r="CV4865" s="51"/>
      <c r="CW4865" s="51"/>
      <c r="CX4865" s="51"/>
      <c r="CY4865" s="51"/>
      <c r="CZ4865" s="51"/>
      <c r="DA4865" s="51"/>
      <c r="DB4865" s="51"/>
      <c r="DC4865" s="51"/>
      <c r="DD4865" s="51"/>
    </row>
    <row r="4866" spans="73:108" ht="15" x14ac:dyDescent="0.25">
      <c r="BU4866" s="91"/>
      <c r="BV4866" s="177">
        <v>2008</v>
      </c>
      <c r="BW4866" s="177">
        <v>7</v>
      </c>
      <c r="BX4866" s="177" t="s">
        <v>460</v>
      </c>
      <c r="BY4866" s="177" t="s">
        <v>262</v>
      </c>
      <c r="BZ4866" s="177" t="s">
        <v>268</v>
      </c>
      <c r="CA4866" s="177">
        <v>2</v>
      </c>
      <c r="CB4866" s="177" t="s">
        <v>264</v>
      </c>
      <c r="CC4866" s="122">
        <v>4.68</v>
      </c>
      <c r="CD4866" s="178" t="s">
        <v>206</v>
      </c>
      <c r="CE4866" s="177" t="s">
        <v>321</v>
      </c>
      <c r="CF4866" s="177" t="s">
        <v>321</v>
      </c>
      <c r="CG4866" s="83" t="s">
        <v>9</v>
      </c>
      <c r="CH4866" s="57"/>
      <c r="CV4866" s="51"/>
      <c r="CW4866" s="51"/>
      <c r="CX4866" s="51"/>
      <c r="CY4866" s="51"/>
      <c r="CZ4866" s="51"/>
      <c r="DA4866" s="51"/>
      <c r="DB4866" s="51"/>
      <c r="DC4866" s="51"/>
      <c r="DD4866" s="51"/>
    </row>
    <row r="4867" spans="73:108" ht="15" x14ac:dyDescent="0.25">
      <c r="BU4867" s="91"/>
      <c r="BV4867" s="177">
        <v>2008</v>
      </c>
      <c r="BW4867" s="177">
        <v>7</v>
      </c>
      <c r="BX4867" s="177" t="s">
        <v>460</v>
      </c>
      <c r="BY4867" s="177" t="s">
        <v>262</v>
      </c>
      <c r="BZ4867" s="177" t="s">
        <v>316</v>
      </c>
      <c r="CA4867" s="177">
        <v>2</v>
      </c>
      <c r="CB4867" s="177" t="s">
        <v>264</v>
      </c>
      <c r="CC4867" s="122">
        <v>9.35</v>
      </c>
      <c r="CD4867" s="178" t="s">
        <v>206</v>
      </c>
      <c r="CE4867" s="177" t="s">
        <v>321</v>
      </c>
      <c r="CF4867" s="177" t="s">
        <v>321</v>
      </c>
      <c r="CG4867" s="83" t="s">
        <v>9</v>
      </c>
      <c r="CH4867" s="57"/>
      <c r="CV4867" s="51"/>
      <c r="CW4867" s="51"/>
      <c r="CX4867" s="51"/>
      <c r="CY4867" s="51"/>
      <c r="CZ4867" s="51"/>
      <c r="DA4867" s="51"/>
      <c r="DB4867" s="51"/>
      <c r="DC4867" s="51"/>
      <c r="DD4867" s="51"/>
    </row>
    <row r="4868" spans="73:108" ht="15" x14ac:dyDescent="0.25">
      <c r="BU4868" s="91"/>
      <c r="BV4868" s="177">
        <v>2008</v>
      </c>
      <c r="BW4868" s="177">
        <v>7</v>
      </c>
      <c r="BX4868" s="177" t="s">
        <v>460</v>
      </c>
      <c r="BY4868" s="177" t="s">
        <v>262</v>
      </c>
      <c r="BZ4868" s="177" t="s">
        <v>347</v>
      </c>
      <c r="CA4868" s="177">
        <v>2</v>
      </c>
      <c r="CB4868" s="177" t="s">
        <v>264</v>
      </c>
      <c r="CC4868" s="122">
        <v>7.35</v>
      </c>
      <c r="CD4868" s="178" t="s">
        <v>206</v>
      </c>
      <c r="CE4868" s="177" t="s">
        <v>321</v>
      </c>
      <c r="CF4868" s="177" t="s">
        <v>321</v>
      </c>
      <c r="CG4868" s="83" t="s">
        <v>9</v>
      </c>
      <c r="CH4868" s="57"/>
      <c r="CV4868" s="51"/>
      <c r="CW4868" s="51"/>
      <c r="CX4868" s="51"/>
      <c r="CY4868" s="51"/>
      <c r="CZ4868" s="51"/>
      <c r="DA4868" s="51"/>
      <c r="DB4868" s="51"/>
      <c r="DC4868" s="51"/>
      <c r="DD4868" s="51"/>
    </row>
    <row r="4869" spans="73:108" ht="15" x14ac:dyDescent="0.25">
      <c r="BU4869" s="91"/>
      <c r="BV4869" s="177">
        <v>2008</v>
      </c>
      <c r="BW4869" s="177">
        <v>8</v>
      </c>
      <c r="BX4869" s="177" t="s">
        <v>460</v>
      </c>
      <c r="BY4869" s="177" t="s">
        <v>262</v>
      </c>
      <c r="BZ4869" s="177" t="s">
        <v>277</v>
      </c>
      <c r="CA4869" s="177">
        <v>2</v>
      </c>
      <c r="CB4869" s="177" t="s">
        <v>264</v>
      </c>
      <c r="CC4869" s="122">
        <v>2.68</v>
      </c>
      <c r="CD4869" s="178" t="s">
        <v>206</v>
      </c>
      <c r="CE4869" s="177" t="s">
        <v>321</v>
      </c>
      <c r="CF4869" s="177" t="s">
        <v>321</v>
      </c>
      <c r="CG4869" s="83" t="s">
        <v>9</v>
      </c>
      <c r="CH4869" s="57"/>
      <c r="CV4869" s="51"/>
      <c r="CW4869" s="51"/>
      <c r="CX4869" s="51"/>
      <c r="CY4869" s="51"/>
      <c r="CZ4869" s="51"/>
      <c r="DA4869" s="51"/>
      <c r="DB4869" s="51"/>
      <c r="DC4869" s="51"/>
      <c r="DD4869" s="51"/>
    </row>
    <row r="4870" spans="73:108" ht="15" x14ac:dyDescent="0.25">
      <c r="BU4870" s="91"/>
      <c r="BV4870" s="177">
        <v>2008</v>
      </c>
      <c r="BW4870" s="177">
        <v>8</v>
      </c>
      <c r="BX4870" s="177" t="s">
        <v>460</v>
      </c>
      <c r="BY4870" s="177" t="s">
        <v>262</v>
      </c>
      <c r="BZ4870" s="177" t="s">
        <v>268</v>
      </c>
      <c r="CA4870" s="177">
        <v>2</v>
      </c>
      <c r="CB4870" s="177" t="s">
        <v>264</v>
      </c>
      <c r="CC4870" s="122">
        <v>21.4</v>
      </c>
      <c r="CD4870" s="178" t="s">
        <v>206</v>
      </c>
      <c r="CE4870" s="177" t="s">
        <v>321</v>
      </c>
      <c r="CF4870" s="177" t="s">
        <v>321</v>
      </c>
      <c r="CG4870" s="83" t="s">
        <v>9</v>
      </c>
      <c r="CH4870" s="57"/>
      <c r="CV4870" s="51"/>
      <c r="CW4870" s="51"/>
      <c r="CX4870" s="51"/>
      <c r="CY4870" s="51"/>
      <c r="CZ4870" s="51"/>
      <c r="DA4870" s="51"/>
      <c r="DB4870" s="51"/>
      <c r="DC4870" s="51"/>
      <c r="DD4870" s="51"/>
    </row>
    <row r="4871" spans="73:108" ht="15" x14ac:dyDescent="0.25">
      <c r="BU4871" s="91"/>
      <c r="BV4871" s="177">
        <v>2008</v>
      </c>
      <c r="BW4871" s="177">
        <v>8</v>
      </c>
      <c r="BX4871" s="177" t="s">
        <v>460</v>
      </c>
      <c r="BY4871" s="177" t="s">
        <v>262</v>
      </c>
      <c r="BZ4871" s="177" t="s">
        <v>316</v>
      </c>
      <c r="CA4871" s="177">
        <v>2</v>
      </c>
      <c r="CB4871" s="177" t="s">
        <v>264</v>
      </c>
      <c r="CC4871" s="122">
        <v>8.0299999999999994</v>
      </c>
      <c r="CD4871" s="178" t="s">
        <v>206</v>
      </c>
      <c r="CE4871" s="177" t="s">
        <v>321</v>
      </c>
      <c r="CF4871" s="177" t="s">
        <v>321</v>
      </c>
      <c r="CG4871" s="83" t="s">
        <v>9</v>
      </c>
      <c r="CH4871" s="57"/>
      <c r="CV4871" s="51"/>
      <c r="CW4871" s="51"/>
      <c r="CX4871" s="51"/>
      <c r="CY4871" s="51"/>
      <c r="CZ4871" s="51"/>
      <c r="DA4871" s="51"/>
      <c r="DB4871" s="51"/>
      <c r="DC4871" s="51"/>
      <c r="DD4871" s="51"/>
    </row>
    <row r="4872" spans="73:108" ht="15" x14ac:dyDescent="0.25">
      <c r="BU4872" s="91"/>
      <c r="BV4872" s="177">
        <v>2008</v>
      </c>
      <c r="BW4872" s="177">
        <v>8</v>
      </c>
      <c r="BX4872" s="177" t="s">
        <v>460</v>
      </c>
      <c r="BY4872" s="177" t="s">
        <v>262</v>
      </c>
      <c r="BZ4872" s="177" t="s">
        <v>347</v>
      </c>
      <c r="CA4872" s="177">
        <v>2</v>
      </c>
      <c r="CB4872" s="177" t="s">
        <v>264</v>
      </c>
      <c r="CC4872" s="122">
        <v>9.36</v>
      </c>
      <c r="CD4872" s="178" t="s">
        <v>206</v>
      </c>
      <c r="CE4872" s="177" t="s">
        <v>321</v>
      </c>
      <c r="CF4872" s="177" t="s">
        <v>321</v>
      </c>
      <c r="CG4872" s="83" t="s">
        <v>9</v>
      </c>
      <c r="CH4872" s="57"/>
      <c r="CV4872" s="51"/>
      <c r="CW4872" s="51"/>
      <c r="CX4872" s="51"/>
      <c r="CY4872" s="51"/>
      <c r="CZ4872" s="51"/>
      <c r="DA4872" s="51"/>
      <c r="DB4872" s="51"/>
      <c r="DC4872" s="51"/>
      <c r="DD4872" s="51"/>
    </row>
    <row r="4873" spans="73:108" ht="15" x14ac:dyDescent="0.25">
      <c r="BU4873" s="91"/>
      <c r="BV4873" s="177">
        <v>2008</v>
      </c>
      <c r="BW4873" s="177">
        <v>9</v>
      </c>
      <c r="BX4873" s="177" t="s">
        <v>460</v>
      </c>
      <c r="BY4873" s="177" t="s">
        <v>262</v>
      </c>
      <c r="BZ4873" s="177" t="s">
        <v>268</v>
      </c>
      <c r="CA4873" s="177">
        <v>2</v>
      </c>
      <c r="CB4873" s="177" t="s">
        <v>264</v>
      </c>
      <c r="CC4873" s="122">
        <v>9.6999999999999993</v>
      </c>
      <c r="CD4873" s="178" t="s">
        <v>206</v>
      </c>
      <c r="CE4873" s="177" t="s">
        <v>321</v>
      </c>
      <c r="CF4873" s="177" t="s">
        <v>321</v>
      </c>
      <c r="CG4873" s="83" t="s">
        <v>9</v>
      </c>
      <c r="CH4873" s="57"/>
      <c r="CV4873" s="51"/>
      <c r="CW4873" s="51"/>
      <c r="CX4873" s="51"/>
      <c r="CY4873" s="51"/>
      <c r="CZ4873" s="51"/>
      <c r="DA4873" s="51"/>
      <c r="DB4873" s="51"/>
      <c r="DC4873" s="51"/>
      <c r="DD4873" s="51"/>
    </row>
    <row r="4874" spans="73:108" ht="15" x14ac:dyDescent="0.25">
      <c r="BU4874" s="91"/>
      <c r="BV4874" s="177">
        <v>2008</v>
      </c>
      <c r="BW4874" s="177">
        <v>9</v>
      </c>
      <c r="BX4874" s="177" t="s">
        <v>460</v>
      </c>
      <c r="BY4874" s="177" t="s">
        <v>262</v>
      </c>
      <c r="BZ4874" s="177" t="s">
        <v>316</v>
      </c>
      <c r="CA4874" s="177">
        <v>2</v>
      </c>
      <c r="CB4874" s="177" t="s">
        <v>264</v>
      </c>
      <c r="CC4874" s="122">
        <v>19.39</v>
      </c>
      <c r="CD4874" s="178" t="s">
        <v>206</v>
      </c>
      <c r="CE4874" s="177" t="s">
        <v>321</v>
      </c>
      <c r="CF4874" s="177" t="s">
        <v>321</v>
      </c>
      <c r="CG4874" s="83" t="s">
        <v>9</v>
      </c>
      <c r="CH4874" s="57"/>
      <c r="CV4874" s="51"/>
      <c r="CW4874" s="51"/>
      <c r="CX4874" s="51"/>
      <c r="CY4874" s="51"/>
      <c r="CZ4874" s="51"/>
      <c r="DA4874" s="51"/>
      <c r="DB4874" s="51"/>
      <c r="DC4874" s="51"/>
      <c r="DD4874" s="51"/>
    </row>
    <row r="4875" spans="73:108" ht="15" x14ac:dyDescent="0.25">
      <c r="BU4875" s="91"/>
      <c r="BV4875" s="177">
        <v>2008</v>
      </c>
      <c r="BW4875" s="177">
        <v>10</v>
      </c>
      <c r="BX4875" s="177" t="s">
        <v>460</v>
      </c>
      <c r="BY4875" s="177" t="s">
        <v>262</v>
      </c>
      <c r="BZ4875" s="177" t="s">
        <v>277</v>
      </c>
      <c r="CA4875" s="177">
        <v>2</v>
      </c>
      <c r="CB4875" s="177" t="s">
        <v>264</v>
      </c>
      <c r="CC4875" s="122">
        <v>13.38</v>
      </c>
      <c r="CD4875" s="178" t="s">
        <v>206</v>
      </c>
      <c r="CE4875" s="177" t="s">
        <v>321</v>
      </c>
      <c r="CF4875" s="177" t="s">
        <v>321</v>
      </c>
      <c r="CG4875" s="83" t="s">
        <v>9</v>
      </c>
      <c r="CH4875" s="57"/>
      <c r="CV4875" s="51"/>
      <c r="CW4875" s="51"/>
      <c r="CX4875" s="51"/>
      <c r="CY4875" s="51"/>
      <c r="CZ4875" s="51"/>
      <c r="DA4875" s="51"/>
      <c r="DB4875" s="51"/>
      <c r="DC4875" s="51"/>
      <c r="DD4875" s="51"/>
    </row>
    <row r="4876" spans="73:108" ht="15" x14ac:dyDescent="0.25">
      <c r="BU4876" s="91"/>
      <c r="BV4876" s="177">
        <v>2008</v>
      </c>
      <c r="BW4876" s="177">
        <v>10</v>
      </c>
      <c r="BX4876" s="177" t="s">
        <v>460</v>
      </c>
      <c r="BY4876" s="177" t="s">
        <v>262</v>
      </c>
      <c r="BZ4876" s="177" t="s">
        <v>268</v>
      </c>
      <c r="CA4876" s="177">
        <v>2</v>
      </c>
      <c r="CB4876" s="177" t="s">
        <v>264</v>
      </c>
      <c r="CC4876" s="122">
        <v>13.38</v>
      </c>
      <c r="CD4876" s="178" t="s">
        <v>206</v>
      </c>
      <c r="CE4876" s="177" t="s">
        <v>321</v>
      </c>
      <c r="CF4876" s="177" t="s">
        <v>321</v>
      </c>
      <c r="CG4876" s="83" t="s">
        <v>9</v>
      </c>
      <c r="CH4876" s="57"/>
      <c r="CV4876" s="51"/>
      <c r="CW4876" s="51"/>
      <c r="CX4876" s="51"/>
      <c r="CY4876" s="51"/>
      <c r="CZ4876" s="51"/>
      <c r="DA4876" s="51"/>
      <c r="DB4876" s="51"/>
      <c r="DC4876" s="51"/>
      <c r="DD4876" s="51"/>
    </row>
    <row r="4877" spans="73:108" ht="15" x14ac:dyDescent="0.25">
      <c r="BU4877" s="91"/>
      <c r="BV4877" s="177">
        <v>2008</v>
      </c>
      <c r="BW4877" s="177">
        <v>10</v>
      </c>
      <c r="BX4877" s="177" t="s">
        <v>460</v>
      </c>
      <c r="BY4877" s="177" t="s">
        <v>262</v>
      </c>
      <c r="BZ4877" s="177" t="s">
        <v>316</v>
      </c>
      <c r="CA4877" s="177">
        <v>2</v>
      </c>
      <c r="CB4877" s="177" t="s">
        <v>264</v>
      </c>
      <c r="CC4877" s="122">
        <v>6.69</v>
      </c>
      <c r="CD4877" s="178" t="s">
        <v>206</v>
      </c>
      <c r="CE4877" s="177" t="s">
        <v>321</v>
      </c>
      <c r="CF4877" s="177" t="s">
        <v>321</v>
      </c>
      <c r="CG4877" s="83" t="s">
        <v>9</v>
      </c>
      <c r="CH4877" s="57"/>
      <c r="CV4877" s="51"/>
      <c r="CW4877" s="51"/>
      <c r="CX4877" s="51"/>
      <c r="CY4877" s="51"/>
      <c r="CZ4877" s="51"/>
      <c r="DA4877" s="51"/>
      <c r="DB4877" s="51"/>
      <c r="DC4877" s="51"/>
      <c r="DD4877" s="51"/>
    </row>
    <row r="4878" spans="73:108" ht="15" x14ac:dyDescent="0.25">
      <c r="BU4878" s="91"/>
      <c r="BV4878" s="177">
        <v>2008</v>
      </c>
      <c r="BW4878" s="177">
        <v>11</v>
      </c>
      <c r="BX4878" s="177" t="s">
        <v>460</v>
      </c>
      <c r="BY4878" s="177" t="s">
        <v>262</v>
      </c>
      <c r="BZ4878" s="177" t="s">
        <v>277</v>
      </c>
      <c r="CA4878" s="177">
        <v>2</v>
      </c>
      <c r="CB4878" s="177" t="s">
        <v>264</v>
      </c>
      <c r="CC4878" s="122">
        <v>17.97</v>
      </c>
      <c r="CD4878" s="178" t="s">
        <v>206</v>
      </c>
      <c r="CE4878" s="177" t="s">
        <v>321</v>
      </c>
      <c r="CF4878" s="177" t="s">
        <v>321</v>
      </c>
      <c r="CG4878" s="83" t="s">
        <v>9</v>
      </c>
      <c r="CH4878" s="57"/>
      <c r="CV4878" s="51"/>
      <c r="CW4878" s="51"/>
      <c r="CX4878" s="51"/>
      <c r="CY4878" s="51"/>
      <c r="CZ4878" s="51"/>
      <c r="DA4878" s="51"/>
      <c r="DB4878" s="51"/>
      <c r="DC4878" s="51"/>
      <c r="DD4878" s="51"/>
    </row>
    <row r="4879" spans="73:108" ht="15" x14ac:dyDescent="0.25">
      <c r="BU4879" s="91"/>
      <c r="BV4879" s="177">
        <v>2008</v>
      </c>
      <c r="BW4879" s="177">
        <v>11</v>
      </c>
      <c r="BX4879" s="177" t="s">
        <v>460</v>
      </c>
      <c r="BY4879" s="177" t="s">
        <v>262</v>
      </c>
      <c r="BZ4879" s="177" t="s">
        <v>268</v>
      </c>
      <c r="CA4879" s="177">
        <v>2</v>
      </c>
      <c r="CB4879" s="177" t="s">
        <v>264</v>
      </c>
      <c r="CC4879" s="122">
        <v>3.08</v>
      </c>
      <c r="CD4879" s="178" t="s">
        <v>206</v>
      </c>
      <c r="CE4879" s="177" t="s">
        <v>321</v>
      </c>
      <c r="CF4879" s="177" t="s">
        <v>321</v>
      </c>
      <c r="CG4879" s="83" t="s">
        <v>9</v>
      </c>
      <c r="CH4879" s="57"/>
      <c r="CV4879" s="51"/>
      <c r="CW4879" s="51"/>
      <c r="CX4879" s="51"/>
      <c r="CY4879" s="51"/>
      <c r="CZ4879" s="51"/>
      <c r="DA4879" s="51"/>
      <c r="DB4879" s="51"/>
      <c r="DC4879" s="51"/>
      <c r="DD4879" s="51"/>
    </row>
    <row r="4880" spans="73:108" ht="15" x14ac:dyDescent="0.25">
      <c r="BU4880" s="91"/>
      <c r="BV4880" s="177">
        <v>2008</v>
      </c>
      <c r="BW4880" s="177">
        <v>11</v>
      </c>
      <c r="BX4880" s="177" t="s">
        <v>460</v>
      </c>
      <c r="BY4880" s="177" t="s">
        <v>262</v>
      </c>
      <c r="BZ4880" s="177" t="s">
        <v>316</v>
      </c>
      <c r="CA4880" s="177">
        <v>2</v>
      </c>
      <c r="CB4880" s="177" t="s">
        <v>264</v>
      </c>
      <c r="CC4880" s="122">
        <v>14.46</v>
      </c>
      <c r="CD4880" s="178" t="s">
        <v>206</v>
      </c>
      <c r="CE4880" s="177" t="s">
        <v>321</v>
      </c>
      <c r="CF4880" s="177" t="s">
        <v>321</v>
      </c>
      <c r="CG4880" s="83" t="s">
        <v>9</v>
      </c>
      <c r="CH4880" s="57"/>
      <c r="CV4880" s="51"/>
      <c r="CW4880" s="51"/>
      <c r="CX4880" s="51"/>
      <c r="CY4880" s="51"/>
      <c r="CZ4880" s="51"/>
      <c r="DA4880" s="51"/>
      <c r="DB4880" s="51"/>
      <c r="DC4880" s="51"/>
      <c r="DD4880" s="51"/>
    </row>
    <row r="4881" spans="73:108" ht="15" x14ac:dyDescent="0.25">
      <c r="BU4881" s="91"/>
      <c r="BV4881" s="177">
        <v>2008</v>
      </c>
      <c r="BW4881" s="177">
        <v>12</v>
      </c>
      <c r="BX4881" s="177" t="s">
        <v>460</v>
      </c>
      <c r="BY4881" s="177" t="s">
        <v>262</v>
      </c>
      <c r="BZ4881" s="177" t="s">
        <v>268</v>
      </c>
      <c r="CA4881" s="177">
        <v>2</v>
      </c>
      <c r="CB4881" s="177" t="s">
        <v>264</v>
      </c>
      <c r="CC4881" s="122">
        <v>59.11</v>
      </c>
      <c r="CD4881" s="178" t="s">
        <v>206</v>
      </c>
      <c r="CE4881" s="177" t="s">
        <v>321</v>
      </c>
      <c r="CF4881" s="177" t="s">
        <v>321</v>
      </c>
      <c r="CG4881" s="83" t="s">
        <v>9</v>
      </c>
      <c r="CH4881" s="57"/>
      <c r="CV4881" s="51"/>
      <c r="CW4881" s="51"/>
      <c r="CX4881" s="51"/>
      <c r="CY4881" s="51"/>
      <c r="CZ4881" s="51"/>
      <c r="DA4881" s="51"/>
      <c r="DB4881" s="51"/>
      <c r="DC4881" s="51"/>
      <c r="DD4881" s="51"/>
    </row>
    <row r="4882" spans="73:108" ht="15" x14ac:dyDescent="0.25">
      <c r="BU4882" s="91"/>
      <c r="BV4882" s="177">
        <v>2009</v>
      </c>
      <c r="BW4882" s="177">
        <v>1</v>
      </c>
      <c r="BX4882" s="177" t="s">
        <v>460</v>
      </c>
      <c r="BY4882" s="177" t="s">
        <v>262</v>
      </c>
      <c r="BZ4882" s="177" t="s">
        <v>277</v>
      </c>
      <c r="CA4882" s="177">
        <v>2</v>
      </c>
      <c r="CB4882" s="177" t="s">
        <v>264</v>
      </c>
      <c r="CC4882" s="122">
        <v>48.16</v>
      </c>
      <c r="CD4882" s="178" t="s">
        <v>206</v>
      </c>
      <c r="CE4882" s="177" t="s">
        <v>321</v>
      </c>
      <c r="CF4882" s="177" t="s">
        <v>321</v>
      </c>
      <c r="CG4882" s="83" t="s">
        <v>9</v>
      </c>
      <c r="CH4882" s="57"/>
      <c r="CV4882" s="51"/>
      <c r="CW4882" s="51"/>
      <c r="CX4882" s="51"/>
      <c r="CY4882" s="51"/>
      <c r="CZ4882" s="51"/>
      <c r="DA4882" s="51"/>
      <c r="DB4882" s="51"/>
      <c r="DC4882" s="51"/>
      <c r="DD4882" s="51"/>
    </row>
    <row r="4883" spans="73:108" ht="15" x14ac:dyDescent="0.25">
      <c r="BU4883" s="91"/>
      <c r="BV4883" s="177">
        <v>2009</v>
      </c>
      <c r="BW4883" s="177">
        <v>1</v>
      </c>
      <c r="BX4883" s="177" t="s">
        <v>460</v>
      </c>
      <c r="BY4883" s="177" t="s">
        <v>262</v>
      </c>
      <c r="BZ4883" s="177" t="s">
        <v>268</v>
      </c>
      <c r="CA4883" s="177">
        <v>2</v>
      </c>
      <c r="CB4883" s="177" t="s">
        <v>264</v>
      </c>
      <c r="CC4883" s="122">
        <v>13.22</v>
      </c>
      <c r="CD4883" s="178" t="s">
        <v>206</v>
      </c>
      <c r="CE4883" s="177" t="s">
        <v>321</v>
      </c>
      <c r="CF4883" s="177" t="s">
        <v>321</v>
      </c>
      <c r="CG4883" s="83" t="s">
        <v>9</v>
      </c>
      <c r="CH4883" s="57"/>
      <c r="CV4883" s="51"/>
      <c r="CW4883" s="51"/>
      <c r="CX4883" s="51"/>
      <c r="CY4883" s="51"/>
      <c r="CZ4883" s="51"/>
      <c r="DA4883" s="51"/>
      <c r="DB4883" s="51"/>
      <c r="DC4883" s="51"/>
      <c r="DD4883" s="51"/>
    </row>
    <row r="4884" spans="73:108" ht="15" x14ac:dyDescent="0.25">
      <c r="BU4884" s="91"/>
      <c r="BV4884" s="177">
        <v>2009</v>
      </c>
      <c r="BW4884" s="177">
        <v>2</v>
      </c>
      <c r="BX4884" s="177" t="s">
        <v>460</v>
      </c>
      <c r="BY4884" s="177" t="s">
        <v>262</v>
      </c>
      <c r="BZ4884" s="177" t="s">
        <v>277</v>
      </c>
      <c r="CA4884" s="177">
        <v>2</v>
      </c>
      <c r="CB4884" s="177" t="s">
        <v>264</v>
      </c>
      <c r="CC4884" s="122">
        <v>5.0199999999999996</v>
      </c>
      <c r="CD4884" s="178" t="s">
        <v>206</v>
      </c>
      <c r="CE4884" s="177" t="s">
        <v>321</v>
      </c>
      <c r="CF4884" s="177" t="s">
        <v>321</v>
      </c>
      <c r="CG4884" s="83" t="s">
        <v>9</v>
      </c>
      <c r="CH4884" s="57"/>
      <c r="CV4884" s="51"/>
      <c r="CW4884" s="51"/>
      <c r="CX4884" s="51"/>
      <c r="CY4884" s="51"/>
      <c r="CZ4884" s="51"/>
      <c r="DA4884" s="51"/>
      <c r="DB4884" s="51"/>
      <c r="DC4884" s="51"/>
      <c r="DD4884" s="51"/>
    </row>
    <row r="4885" spans="73:108" ht="15" x14ac:dyDescent="0.25">
      <c r="BU4885" s="91"/>
      <c r="BV4885" s="177">
        <v>2009</v>
      </c>
      <c r="BW4885" s="177">
        <v>3</v>
      </c>
      <c r="BX4885" s="177" t="s">
        <v>460</v>
      </c>
      <c r="BY4885" s="177" t="s">
        <v>262</v>
      </c>
      <c r="BZ4885" s="177" t="s">
        <v>277</v>
      </c>
      <c r="CA4885" s="177">
        <v>2</v>
      </c>
      <c r="CB4885" s="177" t="s">
        <v>264</v>
      </c>
      <c r="CC4885" s="122">
        <v>3.66</v>
      </c>
      <c r="CD4885" s="178" t="s">
        <v>206</v>
      </c>
      <c r="CE4885" s="177" t="s">
        <v>321</v>
      </c>
      <c r="CF4885" s="177" t="s">
        <v>321</v>
      </c>
      <c r="CG4885" s="83" t="s">
        <v>9</v>
      </c>
      <c r="CH4885" s="57"/>
      <c r="CV4885" s="51"/>
      <c r="CW4885" s="51"/>
      <c r="CX4885" s="51"/>
      <c r="CY4885" s="51"/>
      <c r="CZ4885" s="51"/>
      <c r="DA4885" s="51"/>
      <c r="DB4885" s="51"/>
      <c r="DC4885" s="51"/>
      <c r="DD4885" s="51"/>
    </row>
    <row r="4886" spans="73:108" ht="15" x14ac:dyDescent="0.25">
      <c r="BU4886" s="91"/>
      <c r="BV4886" s="177">
        <v>2009</v>
      </c>
      <c r="BW4886" s="177">
        <v>4</v>
      </c>
      <c r="BX4886" s="177" t="s">
        <v>460</v>
      </c>
      <c r="BY4886" s="177" t="s">
        <v>262</v>
      </c>
      <c r="BZ4886" s="177" t="s">
        <v>277</v>
      </c>
      <c r="CA4886" s="177">
        <v>2</v>
      </c>
      <c r="CB4886" s="177" t="s">
        <v>264</v>
      </c>
      <c r="CC4886" s="122">
        <v>10.94</v>
      </c>
      <c r="CD4886" s="178" t="s">
        <v>206</v>
      </c>
      <c r="CE4886" s="177" t="s">
        <v>321</v>
      </c>
      <c r="CF4886" s="177" t="s">
        <v>321</v>
      </c>
      <c r="CG4886" s="83" t="s">
        <v>9</v>
      </c>
      <c r="CH4886" s="57"/>
      <c r="CV4886" s="51"/>
      <c r="CW4886" s="51"/>
      <c r="CX4886" s="51"/>
      <c r="CY4886" s="51"/>
      <c r="CZ4886" s="51"/>
      <c r="DA4886" s="51"/>
      <c r="DB4886" s="51"/>
      <c r="DC4886" s="51"/>
      <c r="DD4886" s="51"/>
    </row>
    <row r="4887" spans="73:108" ht="15" x14ac:dyDescent="0.25">
      <c r="BU4887" s="91"/>
      <c r="BV4887" s="177">
        <v>2009</v>
      </c>
      <c r="BW4887" s="177">
        <v>9</v>
      </c>
      <c r="BX4887" s="177" t="s">
        <v>460</v>
      </c>
      <c r="BY4887" s="177" t="s">
        <v>262</v>
      </c>
      <c r="BZ4887" s="177" t="s">
        <v>277</v>
      </c>
      <c r="CA4887" s="177">
        <v>2</v>
      </c>
      <c r="CB4887" s="177" t="s">
        <v>264</v>
      </c>
      <c r="CC4887" s="122">
        <v>6.96</v>
      </c>
      <c r="CD4887" s="178" t="s">
        <v>3216</v>
      </c>
      <c r="CE4887" s="177" t="s">
        <v>321</v>
      </c>
      <c r="CF4887" s="177" t="s">
        <v>321</v>
      </c>
      <c r="CG4887" s="83" t="s">
        <v>9</v>
      </c>
      <c r="CH4887" s="57"/>
      <c r="CV4887" s="51"/>
      <c r="CW4887" s="51"/>
      <c r="CX4887" s="51"/>
      <c r="CY4887" s="51"/>
      <c r="CZ4887" s="51"/>
      <c r="DA4887" s="51"/>
      <c r="DB4887" s="51"/>
      <c r="DC4887" s="51"/>
      <c r="DD4887" s="51"/>
    </row>
    <row r="4888" spans="73:108" ht="15" x14ac:dyDescent="0.25">
      <c r="BU4888" s="91"/>
      <c r="BV4888" s="177">
        <v>2010</v>
      </c>
      <c r="BW4888" s="177">
        <v>1</v>
      </c>
      <c r="BX4888" s="177" t="s">
        <v>357</v>
      </c>
      <c r="BY4888" s="177" t="s">
        <v>262</v>
      </c>
      <c r="BZ4888" s="177" t="s">
        <v>277</v>
      </c>
      <c r="CA4888" s="177">
        <v>2</v>
      </c>
      <c r="CB4888" s="177" t="s">
        <v>264</v>
      </c>
      <c r="CC4888" s="122">
        <v>2.06</v>
      </c>
      <c r="CD4888" s="178" t="s">
        <v>206</v>
      </c>
      <c r="CE4888" s="177" t="s">
        <v>321</v>
      </c>
      <c r="CF4888" s="177" t="s">
        <v>321</v>
      </c>
      <c r="CG4888" s="83" t="s">
        <v>9</v>
      </c>
      <c r="CH4888" s="57"/>
      <c r="CV4888" s="51"/>
      <c r="CW4888" s="51"/>
      <c r="CX4888" s="51"/>
      <c r="CY4888" s="51"/>
      <c r="CZ4888" s="51"/>
      <c r="DA4888" s="51"/>
      <c r="DB4888" s="51"/>
      <c r="DC4888" s="51"/>
      <c r="DD4888" s="51"/>
    </row>
    <row r="4889" spans="73:108" ht="15" x14ac:dyDescent="0.25">
      <c r="BU4889" s="91"/>
      <c r="BV4889" s="177">
        <v>2010</v>
      </c>
      <c r="BW4889" s="177">
        <v>6</v>
      </c>
      <c r="BX4889" s="177" t="s">
        <v>357</v>
      </c>
      <c r="BY4889" s="177" t="s">
        <v>262</v>
      </c>
      <c r="BZ4889" s="177" t="s">
        <v>277</v>
      </c>
      <c r="CA4889" s="177">
        <v>2</v>
      </c>
      <c r="CB4889" s="177" t="s">
        <v>264</v>
      </c>
      <c r="CC4889" s="122">
        <v>1.0900000000000001</v>
      </c>
      <c r="CD4889" s="178" t="s">
        <v>206</v>
      </c>
      <c r="CE4889" s="177" t="s">
        <v>321</v>
      </c>
      <c r="CF4889" s="177" t="s">
        <v>321</v>
      </c>
      <c r="CG4889" s="83" t="s">
        <v>9</v>
      </c>
      <c r="CH4889" s="57"/>
      <c r="CV4889" s="51"/>
      <c r="CW4889" s="51"/>
      <c r="CX4889" s="51"/>
      <c r="CY4889" s="51"/>
      <c r="CZ4889" s="51"/>
      <c r="DA4889" s="51"/>
      <c r="DB4889" s="51"/>
      <c r="DC4889" s="51"/>
      <c r="DD4889" s="51"/>
    </row>
    <row r="4890" spans="73:108" ht="15" x14ac:dyDescent="0.25">
      <c r="BU4890" s="91"/>
      <c r="BV4890" s="177">
        <v>2008</v>
      </c>
      <c r="BW4890" s="177">
        <v>9</v>
      </c>
      <c r="BX4890" s="177" t="s">
        <v>281</v>
      </c>
      <c r="BY4890" s="177" t="s">
        <v>262</v>
      </c>
      <c r="BZ4890" s="177" t="s">
        <v>263</v>
      </c>
      <c r="CA4890" s="177">
        <v>2</v>
      </c>
      <c r="CB4890" s="177" t="s">
        <v>264</v>
      </c>
      <c r="CC4890" s="122">
        <v>33.36</v>
      </c>
      <c r="CD4890" s="178" t="s">
        <v>206</v>
      </c>
      <c r="CE4890" s="177" t="s">
        <v>321</v>
      </c>
      <c r="CF4890" s="177" t="s">
        <v>321</v>
      </c>
      <c r="CG4890" s="83" t="s">
        <v>9</v>
      </c>
      <c r="CH4890" s="57"/>
      <c r="CV4890" s="51"/>
      <c r="CW4890" s="51"/>
      <c r="CX4890" s="51"/>
      <c r="CY4890" s="51"/>
      <c r="CZ4890" s="51"/>
      <c r="DA4890" s="51"/>
      <c r="DB4890" s="51"/>
      <c r="DC4890" s="51"/>
      <c r="DD4890" s="51"/>
    </row>
    <row r="4891" spans="73:108" ht="15" x14ac:dyDescent="0.25">
      <c r="BU4891" s="91"/>
      <c r="BV4891" s="177">
        <v>2007</v>
      </c>
      <c r="BW4891" s="177">
        <v>7</v>
      </c>
      <c r="BX4891" s="177" t="s">
        <v>317</v>
      </c>
      <c r="BY4891" s="177" t="s">
        <v>262</v>
      </c>
      <c r="BZ4891" s="177" t="s">
        <v>277</v>
      </c>
      <c r="CA4891" s="177">
        <v>2</v>
      </c>
      <c r="CB4891" s="177" t="s">
        <v>264</v>
      </c>
      <c r="CC4891" s="122">
        <v>5.68</v>
      </c>
      <c r="CD4891" s="178" t="s">
        <v>43</v>
      </c>
      <c r="CE4891" s="177" t="s">
        <v>321</v>
      </c>
      <c r="CF4891" s="177" t="s">
        <v>321</v>
      </c>
      <c r="CG4891" s="83" t="s">
        <v>9</v>
      </c>
      <c r="CH4891" s="57"/>
      <c r="CV4891" s="51"/>
      <c r="CW4891" s="51"/>
      <c r="CX4891" s="51"/>
      <c r="CY4891" s="51"/>
      <c r="CZ4891" s="51"/>
      <c r="DA4891" s="51"/>
      <c r="DB4891" s="51"/>
      <c r="DC4891" s="51"/>
      <c r="DD4891" s="51"/>
    </row>
    <row r="4892" spans="73:108" ht="15" x14ac:dyDescent="0.25">
      <c r="BU4892" s="91"/>
      <c r="BV4892" s="177">
        <v>2007</v>
      </c>
      <c r="BW4892" s="177">
        <v>8</v>
      </c>
      <c r="BX4892" s="177" t="s">
        <v>317</v>
      </c>
      <c r="BY4892" s="177" t="s">
        <v>262</v>
      </c>
      <c r="BZ4892" s="177" t="s">
        <v>277</v>
      </c>
      <c r="CA4892" s="177">
        <v>2</v>
      </c>
      <c r="CB4892" s="177" t="s">
        <v>264</v>
      </c>
      <c r="CC4892" s="122">
        <v>7.75</v>
      </c>
      <c r="CD4892" s="178" t="s">
        <v>43</v>
      </c>
      <c r="CE4892" s="177" t="s">
        <v>321</v>
      </c>
      <c r="CF4892" s="177" t="s">
        <v>321</v>
      </c>
      <c r="CG4892" s="83" t="s">
        <v>9</v>
      </c>
      <c r="CH4892" s="57"/>
      <c r="CV4892" s="51"/>
      <c r="CW4892" s="51"/>
      <c r="CX4892" s="51"/>
      <c r="CY4892" s="51"/>
      <c r="CZ4892" s="51"/>
      <c r="DA4892" s="51"/>
      <c r="DB4892" s="51"/>
      <c r="DC4892" s="51"/>
      <c r="DD4892" s="51"/>
    </row>
    <row r="4893" spans="73:108" ht="15" x14ac:dyDescent="0.25">
      <c r="BU4893" s="91"/>
      <c r="BV4893" s="177">
        <v>2008</v>
      </c>
      <c r="BW4893" s="177">
        <v>5</v>
      </c>
      <c r="BX4893" s="177" t="s">
        <v>317</v>
      </c>
      <c r="BY4893" s="177" t="s">
        <v>262</v>
      </c>
      <c r="BZ4893" s="177" t="s">
        <v>277</v>
      </c>
      <c r="CA4893" s="177">
        <v>2</v>
      </c>
      <c r="CB4893" s="177" t="s">
        <v>264</v>
      </c>
      <c r="CC4893" s="122">
        <v>55.59</v>
      </c>
      <c r="CD4893" s="178" t="s">
        <v>43</v>
      </c>
      <c r="CE4893" s="177" t="s">
        <v>321</v>
      </c>
      <c r="CF4893" s="177" t="s">
        <v>321</v>
      </c>
      <c r="CG4893" s="83" t="s">
        <v>9</v>
      </c>
      <c r="CH4893" s="57"/>
      <c r="CV4893" s="51"/>
      <c r="CW4893" s="51"/>
      <c r="CX4893" s="51"/>
      <c r="CY4893" s="51"/>
      <c r="CZ4893" s="51"/>
      <c r="DA4893" s="51"/>
      <c r="DB4893" s="51"/>
      <c r="DC4893" s="51"/>
      <c r="DD4893" s="51"/>
    </row>
    <row r="4894" spans="73:108" ht="15" x14ac:dyDescent="0.25">
      <c r="BU4894" s="91"/>
      <c r="BV4894" s="177">
        <v>2008</v>
      </c>
      <c r="BW4894" s="177">
        <v>5</v>
      </c>
      <c r="BX4894" s="177" t="s">
        <v>317</v>
      </c>
      <c r="BY4894" s="177" t="s">
        <v>262</v>
      </c>
      <c r="BZ4894" s="177" t="s">
        <v>263</v>
      </c>
      <c r="CA4894" s="177">
        <v>2</v>
      </c>
      <c r="CB4894" s="177" t="s">
        <v>264</v>
      </c>
      <c r="CC4894" s="122">
        <v>13.9</v>
      </c>
      <c r="CD4894" s="178" t="s">
        <v>43</v>
      </c>
      <c r="CE4894" s="177" t="s">
        <v>321</v>
      </c>
      <c r="CF4894" s="177" t="s">
        <v>321</v>
      </c>
      <c r="CG4894" s="83" t="s">
        <v>9</v>
      </c>
      <c r="CH4894" s="57"/>
      <c r="CV4894" s="51"/>
      <c r="CW4894" s="51"/>
      <c r="CX4894" s="51"/>
      <c r="CY4894" s="51"/>
      <c r="CZ4894" s="51"/>
      <c r="DA4894" s="51"/>
      <c r="DB4894" s="51"/>
      <c r="DC4894" s="51"/>
      <c r="DD4894" s="51"/>
    </row>
    <row r="4895" spans="73:108" ht="15" x14ac:dyDescent="0.25">
      <c r="BU4895" s="91"/>
      <c r="BV4895" s="177">
        <v>2008</v>
      </c>
      <c r="BW4895" s="177">
        <v>6</v>
      </c>
      <c r="BX4895" s="177" t="s">
        <v>317</v>
      </c>
      <c r="BY4895" s="177" t="s">
        <v>262</v>
      </c>
      <c r="BZ4895" s="177" t="s">
        <v>277</v>
      </c>
      <c r="CA4895" s="177">
        <v>2</v>
      </c>
      <c r="CB4895" s="177" t="s">
        <v>264</v>
      </c>
      <c r="CC4895" s="122">
        <v>37.869999999999997</v>
      </c>
      <c r="CD4895" s="178" t="s">
        <v>43</v>
      </c>
      <c r="CE4895" s="177" t="s">
        <v>321</v>
      </c>
      <c r="CF4895" s="177" t="s">
        <v>321</v>
      </c>
      <c r="CG4895" s="83" t="s">
        <v>9</v>
      </c>
      <c r="CH4895" s="57"/>
      <c r="CV4895" s="51"/>
      <c r="CW4895" s="51"/>
      <c r="CX4895" s="51"/>
      <c r="CY4895" s="51"/>
      <c r="CZ4895" s="51"/>
      <c r="DA4895" s="51"/>
      <c r="DB4895" s="51"/>
      <c r="DC4895" s="51"/>
      <c r="DD4895" s="51"/>
    </row>
    <row r="4896" spans="73:108" ht="15" x14ac:dyDescent="0.25">
      <c r="BU4896" s="91"/>
      <c r="BV4896" s="177">
        <v>2008</v>
      </c>
      <c r="BW4896" s="177">
        <v>7</v>
      </c>
      <c r="BX4896" s="177" t="s">
        <v>317</v>
      </c>
      <c r="BY4896" s="177" t="s">
        <v>262</v>
      </c>
      <c r="BZ4896" s="177" t="s">
        <v>277</v>
      </c>
      <c r="CA4896" s="177">
        <v>2</v>
      </c>
      <c r="CB4896" s="177" t="s">
        <v>264</v>
      </c>
      <c r="CC4896" s="122">
        <v>16</v>
      </c>
      <c r="CD4896" s="178" t="s">
        <v>43</v>
      </c>
      <c r="CE4896" s="177" t="s">
        <v>321</v>
      </c>
      <c r="CF4896" s="177" t="s">
        <v>321</v>
      </c>
      <c r="CG4896" s="83" t="s">
        <v>9</v>
      </c>
      <c r="CH4896" s="57"/>
      <c r="CV4896" s="51"/>
      <c r="CW4896" s="51"/>
      <c r="CX4896" s="51"/>
      <c r="CY4896" s="51"/>
      <c r="CZ4896" s="51"/>
      <c r="DA4896" s="51"/>
      <c r="DB4896" s="51"/>
      <c r="DC4896" s="51"/>
      <c r="DD4896" s="51"/>
    </row>
    <row r="4897" spans="73:108" ht="15" x14ac:dyDescent="0.25">
      <c r="BU4897" s="91"/>
      <c r="BV4897" s="177">
        <v>2009</v>
      </c>
      <c r="BW4897" s="177">
        <v>1</v>
      </c>
      <c r="BX4897" s="177" t="s">
        <v>317</v>
      </c>
      <c r="BY4897" s="177" t="s">
        <v>262</v>
      </c>
      <c r="BZ4897" s="177" t="s">
        <v>277</v>
      </c>
      <c r="CA4897" s="177">
        <v>2</v>
      </c>
      <c r="CB4897" s="177" t="s">
        <v>264</v>
      </c>
      <c r="CC4897" s="122">
        <v>18.18</v>
      </c>
      <c r="CD4897" s="178" t="s">
        <v>43</v>
      </c>
      <c r="CE4897" s="177" t="s">
        <v>321</v>
      </c>
      <c r="CF4897" s="177" t="s">
        <v>321</v>
      </c>
      <c r="CG4897" s="83" t="s">
        <v>9</v>
      </c>
      <c r="CH4897" s="57"/>
      <c r="CV4897" s="51"/>
      <c r="CW4897" s="51"/>
      <c r="CX4897" s="51"/>
      <c r="CY4897" s="51"/>
      <c r="CZ4897" s="51"/>
      <c r="DA4897" s="51"/>
      <c r="DB4897" s="51"/>
      <c r="DC4897" s="51"/>
      <c r="DD4897" s="51"/>
    </row>
    <row r="4898" spans="73:108" ht="15" x14ac:dyDescent="0.25">
      <c r="BU4898" s="91"/>
      <c r="BV4898" s="177">
        <v>2009</v>
      </c>
      <c r="BW4898" s="177">
        <v>3</v>
      </c>
      <c r="BX4898" s="177" t="s">
        <v>317</v>
      </c>
      <c r="BY4898" s="177" t="s">
        <v>262</v>
      </c>
      <c r="BZ4898" s="177" t="s">
        <v>277</v>
      </c>
      <c r="CA4898" s="177">
        <v>2</v>
      </c>
      <c r="CB4898" s="177" t="s">
        <v>264</v>
      </c>
      <c r="CC4898" s="122">
        <v>24.1</v>
      </c>
      <c r="CD4898" s="178" t="s">
        <v>43</v>
      </c>
      <c r="CE4898" s="177" t="s">
        <v>321</v>
      </c>
      <c r="CF4898" s="177" t="s">
        <v>321</v>
      </c>
      <c r="CG4898" s="83" t="s">
        <v>9</v>
      </c>
      <c r="CH4898" s="57"/>
      <c r="CV4898" s="51"/>
      <c r="CW4898" s="51"/>
      <c r="CX4898" s="51"/>
      <c r="CY4898" s="51"/>
      <c r="CZ4898" s="51"/>
      <c r="DA4898" s="51"/>
      <c r="DB4898" s="51"/>
      <c r="DC4898" s="51"/>
      <c r="DD4898" s="51"/>
    </row>
    <row r="4899" spans="73:108" ht="15" x14ac:dyDescent="0.25">
      <c r="BU4899" s="91"/>
      <c r="BV4899" s="177">
        <v>2009</v>
      </c>
      <c r="BW4899" s="177">
        <v>5</v>
      </c>
      <c r="BX4899" s="177" t="s">
        <v>317</v>
      </c>
      <c r="BY4899" s="177" t="s">
        <v>262</v>
      </c>
      <c r="BZ4899" s="177" t="s">
        <v>277</v>
      </c>
      <c r="CA4899" s="177">
        <v>2</v>
      </c>
      <c r="CB4899" s="177" t="s">
        <v>264</v>
      </c>
      <c r="CC4899" s="122">
        <v>2.29</v>
      </c>
      <c r="CD4899" s="178" t="s">
        <v>43</v>
      </c>
      <c r="CE4899" s="177" t="s">
        <v>321</v>
      </c>
      <c r="CF4899" s="177" t="s">
        <v>321</v>
      </c>
      <c r="CG4899" s="83" t="s">
        <v>9</v>
      </c>
      <c r="CH4899" s="57"/>
      <c r="CV4899" s="51"/>
      <c r="CW4899" s="51"/>
      <c r="CX4899" s="51"/>
      <c r="CY4899" s="51"/>
      <c r="CZ4899" s="51"/>
      <c r="DA4899" s="51"/>
      <c r="DB4899" s="51"/>
      <c r="DC4899" s="51"/>
      <c r="DD4899" s="51"/>
    </row>
    <row r="4900" spans="73:108" ht="15" x14ac:dyDescent="0.25">
      <c r="BU4900" s="91"/>
      <c r="BV4900" s="177">
        <v>2007</v>
      </c>
      <c r="BW4900" s="177">
        <v>3</v>
      </c>
      <c r="BX4900" s="177" t="s">
        <v>318</v>
      </c>
      <c r="BY4900" s="177" t="s">
        <v>262</v>
      </c>
      <c r="BZ4900" s="177" t="s">
        <v>263</v>
      </c>
      <c r="CA4900" s="177">
        <v>2</v>
      </c>
      <c r="CB4900" s="177" t="s">
        <v>264</v>
      </c>
      <c r="CC4900" s="122">
        <v>22.48</v>
      </c>
      <c r="CD4900" s="178" t="s">
        <v>206</v>
      </c>
      <c r="CE4900" s="177" t="s">
        <v>321</v>
      </c>
      <c r="CF4900" s="177" t="s">
        <v>321</v>
      </c>
      <c r="CG4900" s="83" t="s">
        <v>9</v>
      </c>
      <c r="CH4900" s="57"/>
      <c r="CV4900" s="51"/>
      <c r="CW4900" s="51"/>
      <c r="CX4900" s="51"/>
      <c r="CY4900" s="51"/>
      <c r="CZ4900" s="51"/>
      <c r="DA4900" s="51"/>
      <c r="DB4900" s="51"/>
      <c r="DC4900" s="51"/>
      <c r="DD4900" s="51"/>
    </row>
    <row r="4901" spans="73:108" ht="15" x14ac:dyDescent="0.25">
      <c r="BU4901" s="91"/>
      <c r="BV4901" s="177">
        <v>2007</v>
      </c>
      <c r="BW4901" s="177">
        <v>4</v>
      </c>
      <c r="BX4901" s="177" t="s">
        <v>318</v>
      </c>
      <c r="BY4901" s="177" t="s">
        <v>262</v>
      </c>
      <c r="BZ4901" s="177" t="s">
        <v>277</v>
      </c>
      <c r="CA4901" s="177">
        <v>2</v>
      </c>
      <c r="CB4901" s="177" t="s">
        <v>264</v>
      </c>
      <c r="CC4901" s="122">
        <v>19.55</v>
      </c>
      <c r="CD4901" s="178" t="s">
        <v>206</v>
      </c>
      <c r="CE4901" s="177" t="s">
        <v>321</v>
      </c>
      <c r="CF4901" s="177" t="s">
        <v>321</v>
      </c>
      <c r="CG4901" s="83" t="s">
        <v>9</v>
      </c>
      <c r="CH4901" s="57"/>
      <c r="CV4901" s="51"/>
      <c r="CW4901" s="51"/>
      <c r="CX4901" s="51"/>
      <c r="CY4901" s="51"/>
      <c r="CZ4901" s="51"/>
      <c r="DA4901" s="51"/>
      <c r="DB4901" s="51"/>
      <c r="DC4901" s="51"/>
      <c r="DD4901" s="51"/>
    </row>
    <row r="4902" spans="73:108" ht="15" x14ac:dyDescent="0.25">
      <c r="BU4902" s="91"/>
      <c r="BV4902" s="177">
        <v>2007</v>
      </c>
      <c r="BW4902" s="177">
        <v>5</v>
      </c>
      <c r="BX4902" s="177" t="s">
        <v>318</v>
      </c>
      <c r="BY4902" s="177" t="s">
        <v>262</v>
      </c>
      <c r="BZ4902" s="177" t="s">
        <v>277</v>
      </c>
      <c r="CA4902" s="177">
        <v>2</v>
      </c>
      <c r="CB4902" s="177" t="s">
        <v>264</v>
      </c>
      <c r="CC4902" s="122">
        <v>138.47</v>
      </c>
      <c r="CD4902" s="178" t="s">
        <v>43</v>
      </c>
      <c r="CE4902" s="177" t="s">
        <v>321</v>
      </c>
      <c r="CF4902" s="177" t="s">
        <v>321</v>
      </c>
      <c r="CG4902" s="83" t="s">
        <v>9</v>
      </c>
      <c r="CH4902" s="57"/>
      <c r="CV4902" s="51"/>
      <c r="CW4902" s="51"/>
      <c r="CX4902" s="51"/>
      <c r="CY4902" s="51"/>
      <c r="CZ4902" s="51"/>
      <c r="DA4902" s="51"/>
      <c r="DB4902" s="51"/>
      <c r="DC4902" s="51"/>
      <c r="DD4902" s="51"/>
    </row>
    <row r="4903" spans="73:108" ht="15" x14ac:dyDescent="0.25">
      <c r="BU4903" s="91"/>
      <c r="BV4903" s="177">
        <v>2007</v>
      </c>
      <c r="BW4903" s="177">
        <v>6</v>
      </c>
      <c r="BX4903" s="177" t="s">
        <v>318</v>
      </c>
      <c r="BY4903" s="177" t="s">
        <v>262</v>
      </c>
      <c r="BZ4903" s="177" t="s">
        <v>347</v>
      </c>
      <c r="CA4903" s="177">
        <v>2</v>
      </c>
      <c r="CB4903" s="177" t="s">
        <v>264</v>
      </c>
      <c r="CC4903" s="122">
        <v>16.84</v>
      </c>
      <c r="CD4903" s="178" t="s">
        <v>206</v>
      </c>
      <c r="CE4903" s="177" t="s">
        <v>321</v>
      </c>
      <c r="CF4903" s="177" t="s">
        <v>321</v>
      </c>
      <c r="CG4903" s="83" t="s">
        <v>9</v>
      </c>
      <c r="CH4903" s="57"/>
      <c r="CV4903" s="51"/>
      <c r="CW4903" s="51"/>
      <c r="CX4903" s="51"/>
      <c r="CY4903" s="51"/>
      <c r="CZ4903" s="51"/>
      <c r="DA4903" s="51"/>
      <c r="DB4903" s="51"/>
      <c r="DC4903" s="51"/>
      <c r="DD4903" s="51"/>
    </row>
    <row r="4904" spans="73:108" ht="15" x14ac:dyDescent="0.25">
      <c r="BU4904" s="91"/>
      <c r="BV4904" s="177">
        <v>2007</v>
      </c>
      <c r="BW4904" s="177">
        <v>7</v>
      </c>
      <c r="BX4904" s="177" t="s">
        <v>318</v>
      </c>
      <c r="BY4904" s="177" t="s">
        <v>262</v>
      </c>
      <c r="BZ4904" s="177" t="s">
        <v>347</v>
      </c>
      <c r="CA4904" s="177">
        <v>2</v>
      </c>
      <c r="CB4904" s="177" t="s">
        <v>264</v>
      </c>
      <c r="CC4904" s="122">
        <v>20.7</v>
      </c>
      <c r="CD4904" s="178" t="s">
        <v>206</v>
      </c>
      <c r="CE4904" s="177" t="s">
        <v>321</v>
      </c>
      <c r="CF4904" s="177" t="s">
        <v>321</v>
      </c>
      <c r="CG4904" s="83" t="s">
        <v>9</v>
      </c>
      <c r="CH4904" s="57"/>
      <c r="CV4904" s="51"/>
      <c r="CW4904" s="51"/>
      <c r="CX4904" s="51"/>
      <c r="CY4904" s="51"/>
      <c r="CZ4904" s="51"/>
      <c r="DA4904" s="51"/>
      <c r="DB4904" s="51"/>
      <c r="DC4904" s="51"/>
      <c r="DD4904" s="51"/>
    </row>
    <row r="4905" spans="73:108" ht="15" x14ac:dyDescent="0.25">
      <c r="BU4905" s="91"/>
      <c r="BV4905" s="177">
        <v>2007</v>
      </c>
      <c r="BW4905" s="177">
        <v>12</v>
      </c>
      <c r="BX4905" s="177" t="s">
        <v>269</v>
      </c>
      <c r="BY4905" s="177" t="s">
        <v>262</v>
      </c>
      <c r="BZ4905" s="177" t="s">
        <v>277</v>
      </c>
      <c r="CA4905" s="177">
        <v>40</v>
      </c>
      <c r="CB4905" s="177" t="s">
        <v>264</v>
      </c>
      <c r="CC4905" s="122">
        <v>-7200</v>
      </c>
      <c r="CD4905" s="178" t="s">
        <v>2511</v>
      </c>
      <c r="CE4905" s="177" t="s">
        <v>310</v>
      </c>
      <c r="CF4905" s="177" t="s">
        <v>311</v>
      </c>
      <c r="CG4905" s="205" t="s">
        <v>12</v>
      </c>
      <c r="CH4905" s="57"/>
      <c r="CV4905" s="51"/>
      <c r="CW4905" s="51"/>
      <c r="CX4905" s="51"/>
      <c r="CY4905" s="51"/>
      <c r="CZ4905" s="51"/>
      <c r="DA4905" s="51"/>
      <c r="DB4905" s="51"/>
      <c r="DC4905" s="51"/>
      <c r="DD4905" s="51"/>
    </row>
    <row r="4906" spans="73:108" ht="15" x14ac:dyDescent="0.25">
      <c r="BU4906" s="91"/>
      <c r="BV4906" s="177">
        <v>2007</v>
      </c>
      <c r="BW4906" s="177">
        <v>12</v>
      </c>
      <c r="BX4906" s="177" t="s">
        <v>269</v>
      </c>
      <c r="BY4906" s="177" t="s">
        <v>262</v>
      </c>
      <c r="BZ4906" s="177" t="s">
        <v>277</v>
      </c>
      <c r="CA4906" s="177">
        <v>40</v>
      </c>
      <c r="CB4906" s="177" t="s">
        <v>264</v>
      </c>
      <c r="CC4906" s="122">
        <v>-10998.23</v>
      </c>
      <c r="CD4906" s="178" t="s">
        <v>2512</v>
      </c>
      <c r="CE4906" s="177" t="s">
        <v>310</v>
      </c>
      <c r="CF4906" s="177" t="s">
        <v>311</v>
      </c>
      <c r="CG4906" s="205" t="s">
        <v>12</v>
      </c>
      <c r="CH4906" s="57"/>
      <c r="CV4906" s="51"/>
      <c r="CW4906" s="51"/>
      <c r="CX4906" s="51"/>
      <c r="CY4906" s="51"/>
      <c r="CZ4906" s="51"/>
      <c r="DA4906" s="51"/>
      <c r="DB4906" s="51"/>
      <c r="DC4906" s="51"/>
      <c r="DD4906" s="51"/>
    </row>
    <row r="4907" spans="73:108" ht="15" x14ac:dyDescent="0.25">
      <c r="BU4907" s="91"/>
      <c r="BV4907" s="177">
        <v>2010</v>
      </c>
      <c r="BW4907" s="177">
        <v>6</v>
      </c>
      <c r="BX4907" s="177" t="s">
        <v>269</v>
      </c>
      <c r="BY4907" s="177" t="s">
        <v>262</v>
      </c>
      <c r="BZ4907" s="177" t="s">
        <v>277</v>
      </c>
      <c r="CA4907" s="177">
        <v>40</v>
      </c>
      <c r="CB4907" s="177" t="s">
        <v>264</v>
      </c>
      <c r="CC4907" s="122">
        <v>-23534.85</v>
      </c>
      <c r="CD4907" s="178" t="s">
        <v>3516</v>
      </c>
      <c r="CE4907" s="177" t="s">
        <v>310</v>
      </c>
      <c r="CF4907" s="177" t="s">
        <v>311</v>
      </c>
      <c r="CG4907" s="205" t="s">
        <v>12</v>
      </c>
      <c r="CH4907" s="57"/>
      <c r="CV4907" s="51"/>
      <c r="CW4907" s="51"/>
      <c r="CX4907" s="51"/>
      <c r="CY4907" s="51"/>
      <c r="CZ4907" s="51"/>
      <c r="DA4907" s="51"/>
      <c r="DB4907" s="51"/>
      <c r="DC4907" s="51"/>
      <c r="DD4907" s="51"/>
    </row>
    <row r="4908" spans="73:108" ht="15" x14ac:dyDescent="0.25">
      <c r="BU4908" s="91"/>
      <c r="BV4908" s="177">
        <v>2010</v>
      </c>
      <c r="BW4908" s="177">
        <v>7</v>
      </c>
      <c r="BX4908" s="177" t="s">
        <v>269</v>
      </c>
      <c r="BY4908" s="177" t="s">
        <v>262</v>
      </c>
      <c r="BZ4908" s="177" t="s">
        <v>277</v>
      </c>
      <c r="CA4908" s="177">
        <v>40</v>
      </c>
      <c r="CB4908" s="177" t="s">
        <v>264</v>
      </c>
      <c r="CC4908" s="122">
        <v>-29507.35</v>
      </c>
      <c r="CD4908" s="178" t="s">
        <v>3564</v>
      </c>
      <c r="CE4908" s="177" t="s">
        <v>310</v>
      </c>
      <c r="CF4908" s="177" t="s">
        <v>311</v>
      </c>
      <c r="CG4908" s="205" t="s">
        <v>12</v>
      </c>
      <c r="CH4908" s="57"/>
      <c r="CV4908" s="51"/>
      <c r="CW4908" s="51"/>
      <c r="CX4908" s="51"/>
      <c r="CY4908" s="51"/>
      <c r="CZ4908" s="51"/>
      <c r="DA4908" s="51"/>
      <c r="DB4908" s="51"/>
      <c r="DC4908" s="51"/>
      <c r="DD4908" s="51"/>
    </row>
    <row r="4909" spans="73:108" ht="15" x14ac:dyDescent="0.25">
      <c r="BU4909" s="91"/>
      <c r="BV4909" s="177">
        <v>2010</v>
      </c>
      <c r="BW4909" s="177">
        <v>7</v>
      </c>
      <c r="BX4909" s="177" t="s">
        <v>269</v>
      </c>
      <c r="BY4909" s="177" t="s">
        <v>262</v>
      </c>
      <c r="BZ4909" s="177" t="s">
        <v>277</v>
      </c>
      <c r="CA4909" s="177">
        <v>40</v>
      </c>
      <c r="CB4909" s="177" t="s">
        <v>264</v>
      </c>
      <c r="CC4909" s="122">
        <v>-8484.7199999999993</v>
      </c>
      <c r="CD4909" s="178" t="s">
        <v>3565</v>
      </c>
      <c r="CE4909" s="177" t="s">
        <v>310</v>
      </c>
      <c r="CF4909" s="177" t="s">
        <v>311</v>
      </c>
      <c r="CG4909" s="205" t="s">
        <v>12</v>
      </c>
      <c r="CH4909" s="57"/>
      <c r="CV4909" s="51"/>
      <c r="CW4909" s="51"/>
      <c r="CX4909" s="51"/>
      <c r="CY4909" s="51"/>
      <c r="CZ4909" s="51"/>
      <c r="DA4909" s="51"/>
      <c r="DB4909" s="51"/>
      <c r="DC4909" s="51"/>
      <c r="DD4909" s="51"/>
    </row>
    <row r="4910" spans="73:108" ht="15" x14ac:dyDescent="0.25">
      <c r="BU4910" s="91"/>
      <c r="BV4910" s="177">
        <v>2010</v>
      </c>
      <c r="BW4910" s="177">
        <v>7</v>
      </c>
      <c r="BX4910" s="177" t="s">
        <v>269</v>
      </c>
      <c r="BY4910" s="177" t="s">
        <v>262</v>
      </c>
      <c r="BZ4910" s="177" t="s">
        <v>277</v>
      </c>
      <c r="CA4910" s="177">
        <v>40</v>
      </c>
      <c r="CB4910" s="177" t="s">
        <v>264</v>
      </c>
      <c r="CC4910" s="122">
        <v>-22033.51</v>
      </c>
      <c r="CD4910" s="178" t="s">
        <v>3566</v>
      </c>
      <c r="CE4910" s="177" t="s">
        <v>310</v>
      </c>
      <c r="CF4910" s="177" t="s">
        <v>311</v>
      </c>
      <c r="CG4910" s="205" t="s">
        <v>12</v>
      </c>
      <c r="CH4910" s="57"/>
      <c r="CV4910" s="51"/>
      <c r="CW4910" s="51"/>
      <c r="CX4910" s="51"/>
      <c r="CY4910" s="51"/>
      <c r="CZ4910" s="51"/>
      <c r="DA4910" s="51"/>
      <c r="DB4910" s="51"/>
      <c r="DC4910" s="51"/>
      <c r="DD4910" s="51"/>
    </row>
    <row r="4911" spans="73:108" ht="15" x14ac:dyDescent="0.25">
      <c r="BU4911" s="91"/>
      <c r="BV4911" s="177">
        <v>2010</v>
      </c>
      <c r="BW4911" s="177">
        <v>7</v>
      </c>
      <c r="BX4911" s="177" t="s">
        <v>269</v>
      </c>
      <c r="BY4911" s="177" t="s">
        <v>262</v>
      </c>
      <c r="BZ4911" s="177" t="s">
        <v>277</v>
      </c>
      <c r="CA4911" s="177">
        <v>40</v>
      </c>
      <c r="CB4911" s="177" t="s">
        <v>264</v>
      </c>
      <c r="CC4911" s="122">
        <v>-42674.239999999998</v>
      </c>
      <c r="CD4911" s="178" t="s">
        <v>3567</v>
      </c>
      <c r="CE4911" s="177" t="s">
        <v>310</v>
      </c>
      <c r="CF4911" s="177" t="s">
        <v>311</v>
      </c>
      <c r="CG4911" s="205" t="s">
        <v>12</v>
      </c>
      <c r="CH4911" s="57"/>
      <c r="CV4911" s="51"/>
      <c r="CW4911" s="51"/>
      <c r="CX4911" s="51"/>
      <c r="CY4911" s="51"/>
      <c r="CZ4911" s="51"/>
      <c r="DA4911" s="51"/>
      <c r="DB4911" s="51"/>
      <c r="DC4911" s="51"/>
      <c r="DD4911" s="51"/>
    </row>
    <row r="4912" spans="73:108" ht="15" x14ac:dyDescent="0.25">
      <c r="BU4912" s="91"/>
      <c r="BV4912" s="177">
        <v>2010</v>
      </c>
      <c r="BW4912" s="177">
        <v>7</v>
      </c>
      <c r="BX4912" s="177" t="s">
        <v>269</v>
      </c>
      <c r="BY4912" s="177" t="s">
        <v>262</v>
      </c>
      <c r="BZ4912" s="177" t="s">
        <v>277</v>
      </c>
      <c r="CA4912" s="177">
        <v>40</v>
      </c>
      <c r="CB4912" s="177" t="s">
        <v>264</v>
      </c>
      <c r="CC4912" s="122">
        <v>-5815.44</v>
      </c>
      <c r="CD4912" s="178" t="s">
        <v>3568</v>
      </c>
      <c r="CE4912" s="177" t="s">
        <v>310</v>
      </c>
      <c r="CF4912" s="177" t="s">
        <v>311</v>
      </c>
      <c r="CG4912" s="205" t="s">
        <v>12</v>
      </c>
      <c r="CH4912" s="57"/>
      <c r="CV4912" s="51"/>
      <c r="CW4912" s="51"/>
      <c r="CX4912" s="51"/>
      <c r="CY4912" s="51"/>
      <c r="CZ4912" s="51"/>
      <c r="DA4912" s="51"/>
      <c r="DB4912" s="51"/>
      <c r="DC4912" s="51"/>
      <c r="DD4912" s="51"/>
    </row>
    <row r="4913" spans="73:108" ht="15" x14ac:dyDescent="0.25">
      <c r="BU4913" s="91"/>
      <c r="BV4913" s="177">
        <v>2007</v>
      </c>
      <c r="BW4913" s="177">
        <v>3</v>
      </c>
      <c r="BX4913" s="177" t="s">
        <v>261</v>
      </c>
      <c r="BY4913" s="177" t="s">
        <v>262</v>
      </c>
      <c r="BZ4913" s="177" t="s">
        <v>277</v>
      </c>
      <c r="CA4913" s="177">
        <v>40</v>
      </c>
      <c r="CB4913" s="177" t="s">
        <v>264</v>
      </c>
      <c r="CC4913" s="122">
        <v>-5329.38</v>
      </c>
      <c r="CD4913" s="178" t="s">
        <v>2149</v>
      </c>
      <c r="CE4913" s="177" t="s">
        <v>310</v>
      </c>
      <c r="CF4913" s="177" t="s">
        <v>311</v>
      </c>
      <c r="CG4913" s="205" t="s">
        <v>12</v>
      </c>
      <c r="CH4913" s="57"/>
      <c r="CV4913" s="51"/>
      <c r="CW4913" s="51"/>
      <c r="CX4913" s="51"/>
      <c r="CY4913" s="51"/>
      <c r="CZ4913" s="51"/>
      <c r="DA4913" s="51"/>
      <c r="DB4913" s="51"/>
      <c r="DC4913" s="51"/>
      <c r="DD4913" s="51"/>
    </row>
    <row r="4914" spans="73:108" ht="15" x14ac:dyDescent="0.25">
      <c r="BU4914" s="91"/>
      <c r="BV4914" s="177">
        <v>2007</v>
      </c>
      <c r="BW4914" s="177">
        <v>3</v>
      </c>
      <c r="BX4914" s="177" t="s">
        <v>261</v>
      </c>
      <c r="BY4914" s="177" t="s">
        <v>262</v>
      </c>
      <c r="BZ4914" s="177" t="s">
        <v>277</v>
      </c>
      <c r="CA4914" s="177">
        <v>40</v>
      </c>
      <c r="CB4914" s="177" t="s">
        <v>264</v>
      </c>
      <c r="CC4914" s="122">
        <v>-4435.3</v>
      </c>
      <c r="CD4914" s="178" t="s">
        <v>2150</v>
      </c>
      <c r="CE4914" s="177" t="s">
        <v>310</v>
      </c>
      <c r="CF4914" s="177" t="s">
        <v>311</v>
      </c>
      <c r="CG4914" s="205" t="s">
        <v>12</v>
      </c>
      <c r="CH4914" s="57"/>
      <c r="CV4914" s="51"/>
      <c r="CW4914" s="51"/>
      <c r="CX4914" s="51"/>
      <c r="CY4914" s="51"/>
      <c r="CZ4914" s="51"/>
      <c r="DA4914" s="51"/>
      <c r="DB4914" s="51"/>
      <c r="DC4914" s="51"/>
      <c r="DD4914" s="51"/>
    </row>
    <row r="4915" spans="73:108" ht="15" x14ac:dyDescent="0.25">
      <c r="BU4915" s="91"/>
      <c r="BV4915" s="177">
        <v>2007</v>
      </c>
      <c r="BW4915" s="177">
        <v>3</v>
      </c>
      <c r="BX4915" s="177" t="s">
        <v>261</v>
      </c>
      <c r="BY4915" s="177" t="s">
        <v>262</v>
      </c>
      <c r="BZ4915" s="177" t="s">
        <v>263</v>
      </c>
      <c r="CA4915" s="177">
        <v>40</v>
      </c>
      <c r="CB4915" s="177" t="s">
        <v>264</v>
      </c>
      <c r="CC4915" s="122">
        <v>-117875</v>
      </c>
      <c r="CD4915" s="178" t="s">
        <v>2151</v>
      </c>
      <c r="CE4915" s="177" t="s">
        <v>310</v>
      </c>
      <c r="CF4915" s="177" t="s">
        <v>311</v>
      </c>
      <c r="CG4915" s="205" t="s">
        <v>12</v>
      </c>
      <c r="CH4915" s="57"/>
      <c r="CV4915" s="51"/>
      <c r="CW4915" s="51"/>
      <c r="CX4915" s="51"/>
      <c r="CY4915" s="51"/>
      <c r="CZ4915" s="51"/>
      <c r="DA4915" s="51"/>
      <c r="DB4915" s="51"/>
      <c r="DC4915" s="51"/>
      <c r="DD4915" s="51"/>
    </row>
    <row r="4916" spans="73:108" ht="15" x14ac:dyDescent="0.25">
      <c r="BU4916" s="91"/>
      <c r="BV4916" s="177">
        <v>2007</v>
      </c>
      <c r="BW4916" s="177">
        <v>3</v>
      </c>
      <c r="BX4916" s="177" t="s">
        <v>261</v>
      </c>
      <c r="BY4916" s="177" t="s">
        <v>262</v>
      </c>
      <c r="BZ4916" s="177" t="s">
        <v>266</v>
      </c>
      <c r="CA4916" s="177">
        <v>40</v>
      </c>
      <c r="CB4916" s="177" t="s">
        <v>264</v>
      </c>
      <c r="CC4916" s="122">
        <v>-117875</v>
      </c>
      <c r="CD4916" s="178" t="s">
        <v>2151</v>
      </c>
      <c r="CE4916" s="177" t="s">
        <v>310</v>
      </c>
      <c r="CF4916" s="177" t="s">
        <v>311</v>
      </c>
      <c r="CG4916" s="205" t="s">
        <v>12</v>
      </c>
      <c r="CH4916" s="57"/>
      <c r="CV4916" s="51"/>
      <c r="CW4916" s="51"/>
      <c r="CX4916" s="51"/>
      <c r="CY4916" s="51"/>
      <c r="CZ4916" s="51"/>
      <c r="DA4916" s="51"/>
      <c r="DB4916" s="51"/>
      <c r="DC4916" s="51"/>
      <c r="DD4916" s="51"/>
    </row>
    <row r="4917" spans="73:108" ht="15" x14ac:dyDescent="0.25">
      <c r="BU4917" s="91"/>
      <c r="BV4917" s="177">
        <v>2007</v>
      </c>
      <c r="BW4917" s="177">
        <v>3</v>
      </c>
      <c r="BX4917" s="177" t="s">
        <v>261</v>
      </c>
      <c r="BY4917" s="177" t="s">
        <v>262</v>
      </c>
      <c r="BZ4917" s="177" t="s">
        <v>267</v>
      </c>
      <c r="CA4917" s="177">
        <v>40</v>
      </c>
      <c r="CB4917" s="177" t="s">
        <v>264</v>
      </c>
      <c r="CC4917" s="122">
        <v>-117875</v>
      </c>
      <c r="CD4917" s="178" t="s">
        <v>2151</v>
      </c>
      <c r="CE4917" s="177" t="s">
        <v>310</v>
      </c>
      <c r="CF4917" s="177" t="s">
        <v>311</v>
      </c>
      <c r="CG4917" s="205" t="s">
        <v>12</v>
      </c>
      <c r="CH4917" s="57"/>
      <c r="CV4917" s="51"/>
      <c r="CW4917" s="51"/>
      <c r="CX4917" s="51"/>
      <c r="CY4917" s="51"/>
      <c r="CZ4917" s="51"/>
      <c r="DA4917" s="51"/>
      <c r="DB4917" s="51"/>
      <c r="DC4917" s="51"/>
      <c r="DD4917" s="51"/>
    </row>
    <row r="4918" spans="73:108" ht="15" x14ac:dyDescent="0.25">
      <c r="BU4918" s="91"/>
      <c r="BV4918" s="177">
        <v>2007</v>
      </c>
      <c r="BW4918" s="177">
        <v>3</v>
      </c>
      <c r="BX4918" s="177" t="s">
        <v>261</v>
      </c>
      <c r="BY4918" s="177" t="s">
        <v>262</v>
      </c>
      <c r="BZ4918" s="177" t="s">
        <v>268</v>
      </c>
      <c r="CA4918" s="177">
        <v>40</v>
      </c>
      <c r="CB4918" s="177" t="s">
        <v>264</v>
      </c>
      <c r="CC4918" s="122">
        <v>-117875</v>
      </c>
      <c r="CD4918" s="178" t="s">
        <v>2151</v>
      </c>
      <c r="CE4918" s="177" t="s">
        <v>310</v>
      </c>
      <c r="CF4918" s="177" t="s">
        <v>311</v>
      </c>
      <c r="CG4918" s="205" t="s">
        <v>12</v>
      </c>
      <c r="CH4918" s="57"/>
      <c r="CV4918" s="51"/>
      <c r="CW4918" s="51"/>
      <c r="CX4918" s="51"/>
      <c r="CY4918" s="51"/>
      <c r="CZ4918" s="51"/>
      <c r="DA4918" s="51"/>
      <c r="DB4918" s="51"/>
      <c r="DC4918" s="51"/>
      <c r="DD4918" s="51"/>
    </row>
    <row r="4919" spans="73:108" ht="15" x14ac:dyDescent="0.25">
      <c r="BU4919" s="91"/>
      <c r="BV4919" s="177">
        <v>2007</v>
      </c>
      <c r="BW4919" s="177">
        <v>5</v>
      </c>
      <c r="BX4919" s="177" t="s">
        <v>261</v>
      </c>
      <c r="BY4919" s="177" t="s">
        <v>262</v>
      </c>
      <c r="BZ4919" s="177" t="s">
        <v>277</v>
      </c>
      <c r="CA4919" s="177">
        <v>40</v>
      </c>
      <c r="CB4919" s="177" t="s">
        <v>264</v>
      </c>
      <c r="CC4919" s="122">
        <v>-1475</v>
      </c>
      <c r="CD4919" s="178" t="s">
        <v>2204</v>
      </c>
      <c r="CE4919" s="177" t="s">
        <v>310</v>
      </c>
      <c r="CF4919" s="177" t="s">
        <v>311</v>
      </c>
      <c r="CG4919" s="205" t="s">
        <v>12</v>
      </c>
      <c r="CH4919" s="57"/>
      <c r="CV4919" s="51"/>
      <c r="CW4919" s="51"/>
      <c r="CX4919" s="51"/>
      <c r="CY4919" s="51"/>
      <c r="CZ4919" s="51"/>
      <c r="DA4919" s="51"/>
      <c r="DB4919" s="51"/>
      <c r="DC4919" s="51"/>
      <c r="DD4919" s="51"/>
    </row>
    <row r="4920" spans="73:108" ht="15" x14ac:dyDescent="0.25">
      <c r="BU4920" s="91"/>
      <c r="BV4920" s="177">
        <v>2007</v>
      </c>
      <c r="BW4920" s="177">
        <v>6</v>
      </c>
      <c r="BX4920" s="177" t="s">
        <v>261</v>
      </c>
      <c r="BY4920" s="177" t="s">
        <v>262</v>
      </c>
      <c r="BZ4920" s="177" t="s">
        <v>277</v>
      </c>
      <c r="CA4920" s="177">
        <v>40</v>
      </c>
      <c r="CB4920" s="177" t="s">
        <v>264</v>
      </c>
      <c r="CC4920" s="122">
        <v>-6933.89</v>
      </c>
      <c r="CD4920" s="178" t="s">
        <v>2226</v>
      </c>
      <c r="CE4920" s="177" t="s">
        <v>310</v>
      </c>
      <c r="CF4920" s="177" t="s">
        <v>311</v>
      </c>
      <c r="CG4920" s="205" t="s">
        <v>12</v>
      </c>
      <c r="CH4920" s="57"/>
      <c r="CV4920" s="51"/>
      <c r="CW4920" s="51"/>
      <c r="CX4920" s="51"/>
      <c r="CY4920" s="51"/>
      <c r="CZ4920" s="51"/>
      <c r="DA4920" s="51"/>
      <c r="DB4920" s="51"/>
      <c r="DC4920" s="51"/>
      <c r="DD4920" s="51"/>
    </row>
    <row r="4921" spans="73:108" ht="15" x14ac:dyDescent="0.25">
      <c r="BU4921" s="91"/>
      <c r="BV4921" s="177">
        <v>2007</v>
      </c>
      <c r="BW4921" s="177">
        <v>6</v>
      </c>
      <c r="BX4921" s="177" t="s">
        <v>261</v>
      </c>
      <c r="BY4921" s="177" t="s">
        <v>262</v>
      </c>
      <c r="BZ4921" s="177" t="s">
        <v>277</v>
      </c>
      <c r="CA4921" s="177">
        <v>40</v>
      </c>
      <c r="CB4921" s="177" t="s">
        <v>264</v>
      </c>
      <c r="CC4921" s="122">
        <v>-412.34</v>
      </c>
      <c r="CD4921" s="178" t="s">
        <v>2227</v>
      </c>
      <c r="CE4921" s="177" t="s">
        <v>310</v>
      </c>
      <c r="CF4921" s="177" t="s">
        <v>311</v>
      </c>
      <c r="CG4921" s="205" t="s">
        <v>12</v>
      </c>
      <c r="CH4921" s="57"/>
      <c r="CV4921" s="51"/>
      <c r="CW4921" s="51"/>
      <c r="CX4921" s="51"/>
      <c r="CY4921" s="51"/>
      <c r="CZ4921" s="51"/>
      <c r="DA4921" s="51"/>
      <c r="DB4921" s="51"/>
      <c r="DC4921" s="51"/>
      <c r="DD4921" s="51"/>
    </row>
    <row r="4922" spans="73:108" ht="15" x14ac:dyDescent="0.25">
      <c r="BU4922" s="91"/>
      <c r="BV4922" s="177">
        <v>2008</v>
      </c>
      <c r="BW4922" s="177">
        <v>2</v>
      </c>
      <c r="BX4922" s="177" t="s">
        <v>261</v>
      </c>
      <c r="BY4922" s="177" t="s">
        <v>262</v>
      </c>
      <c r="BZ4922" s="177" t="s">
        <v>277</v>
      </c>
      <c r="CA4922" s="177">
        <v>40</v>
      </c>
      <c r="CB4922" s="177" t="s">
        <v>264</v>
      </c>
      <c r="CC4922" s="122">
        <v>-16856.09</v>
      </c>
      <c r="CD4922" s="178" t="s">
        <v>2612</v>
      </c>
      <c r="CE4922" s="177" t="s">
        <v>310</v>
      </c>
      <c r="CF4922" s="177" t="s">
        <v>311</v>
      </c>
      <c r="CG4922" s="205" t="s">
        <v>12</v>
      </c>
      <c r="CH4922" s="57"/>
      <c r="CV4922" s="51"/>
      <c r="CW4922" s="51"/>
      <c r="CX4922" s="51"/>
      <c r="CY4922" s="51"/>
      <c r="CZ4922" s="51"/>
      <c r="DA4922" s="51"/>
      <c r="DB4922" s="51"/>
      <c r="DC4922" s="51"/>
      <c r="DD4922" s="51"/>
    </row>
    <row r="4923" spans="73:108" ht="15" x14ac:dyDescent="0.25">
      <c r="BU4923" s="91"/>
      <c r="BV4923" s="177">
        <v>2008</v>
      </c>
      <c r="BW4923" s="177">
        <v>3</v>
      </c>
      <c r="BX4923" s="177" t="s">
        <v>261</v>
      </c>
      <c r="BY4923" s="177" t="s">
        <v>262</v>
      </c>
      <c r="BZ4923" s="177" t="s">
        <v>277</v>
      </c>
      <c r="CA4923" s="177">
        <v>40</v>
      </c>
      <c r="CB4923" s="177" t="s">
        <v>264</v>
      </c>
      <c r="CC4923" s="122">
        <v>-65000</v>
      </c>
      <c r="CD4923" s="178" t="s">
        <v>2648</v>
      </c>
      <c r="CE4923" s="177" t="s">
        <v>310</v>
      </c>
      <c r="CF4923" s="177" t="s">
        <v>311</v>
      </c>
      <c r="CG4923" s="205" t="s">
        <v>12</v>
      </c>
      <c r="CH4923" s="57"/>
      <c r="CV4923" s="51"/>
      <c r="CW4923" s="51"/>
      <c r="CX4923" s="51"/>
      <c r="CY4923" s="51"/>
      <c r="CZ4923" s="51"/>
      <c r="DA4923" s="51"/>
      <c r="DB4923" s="51"/>
      <c r="DC4923" s="51"/>
      <c r="DD4923" s="51"/>
    </row>
    <row r="4924" spans="73:108" ht="15" x14ac:dyDescent="0.25">
      <c r="BU4924" s="91"/>
      <c r="BV4924" s="177">
        <v>2008</v>
      </c>
      <c r="BW4924" s="177">
        <v>4</v>
      </c>
      <c r="BX4924" s="177" t="s">
        <v>261</v>
      </c>
      <c r="BY4924" s="177" t="s">
        <v>262</v>
      </c>
      <c r="BZ4924" s="177" t="s">
        <v>277</v>
      </c>
      <c r="CA4924" s="177">
        <v>40</v>
      </c>
      <c r="CB4924" s="177" t="s">
        <v>264</v>
      </c>
      <c r="CC4924" s="122">
        <v>-26073.57</v>
      </c>
      <c r="CD4924" s="178" t="s">
        <v>2678</v>
      </c>
      <c r="CE4924" s="177" t="s">
        <v>310</v>
      </c>
      <c r="CF4924" s="177" t="s">
        <v>311</v>
      </c>
      <c r="CG4924" s="205" t="s">
        <v>12</v>
      </c>
      <c r="CH4924" s="57"/>
      <c r="CV4924" s="51"/>
      <c r="CW4924" s="51"/>
      <c r="CX4924" s="51"/>
      <c r="CY4924" s="51"/>
      <c r="CZ4924" s="51"/>
      <c r="DA4924" s="51"/>
      <c r="DB4924" s="51"/>
      <c r="DC4924" s="51"/>
      <c r="DD4924" s="51"/>
    </row>
    <row r="4925" spans="73:108" ht="15" x14ac:dyDescent="0.25">
      <c r="BU4925" s="91"/>
      <c r="BV4925" s="177">
        <v>2008</v>
      </c>
      <c r="BW4925" s="177">
        <v>4</v>
      </c>
      <c r="BX4925" s="177" t="s">
        <v>261</v>
      </c>
      <c r="BY4925" s="177" t="s">
        <v>262</v>
      </c>
      <c r="BZ4925" s="177" t="s">
        <v>277</v>
      </c>
      <c r="CA4925" s="177">
        <v>40</v>
      </c>
      <c r="CB4925" s="177" t="s">
        <v>264</v>
      </c>
      <c r="CC4925" s="122">
        <v>-8984.92</v>
      </c>
      <c r="CD4925" s="178" t="s">
        <v>2679</v>
      </c>
      <c r="CE4925" s="177" t="s">
        <v>310</v>
      </c>
      <c r="CF4925" s="177" t="s">
        <v>311</v>
      </c>
      <c r="CG4925" s="205" t="s">
        <v>12</v>
      </c>
      <c r="CH4925" s="57"/>
      <c r="CV4925" s="51"/>
      <c r="CW4925" s="51"/>
      <c r="CX4925" s="51"/>
      <c r="CY4925" s="51"/>
      <c r="CZ4925" s="51"/>
      <c r="DA4925" s="51"/>
      <c r="DB4925" s="51"/>
      <c r="DC4925" s="51"/>
      <c r="DD4925" s="51"/>
    </row>
    <row r="4926" spans="73:108" ht="15" x14ac:dyDescent="0.25">
      <c r="BU4926" s="91"/>
      <c r="BV4926" s="177">
        <v>2008</v>
      </c>
      <c r="BW4926" s="177">
        <v>4</v>
      </c>
      <c r="BX4926" s="177" t="s">
        <v>261</v>
      </c>
      <c r="BY4926" s="177" t="s">
        <v>262</v>
      </c>
      <c r="BZ4926" s="177" t="s">
        <v>277</v>
      </c>
      <c r="CA4926" s="177">
        <v>40</v>
      </c>
      <c r="CB4926" s="177" t="s">
        <v>264</v>
      </c>
      <c r="CC4926" s="122">
        <v>-1926.91</v>
      </c>
      <c r="CD4926" s="178" t="s">
        <v>2680</v>
      </c>
      <c r="CE4926" s="177" t="s">
        <v>310</v>
      </c>
      <c r="CF4926" s="177" t="s">
        <v>311</v>
      </c>
      <c r="CG4926" s="205" t="s">
        <v>12</v>
      </c>
      <c r="CH4926" s="57"/>
      <c r="CV4926" s="51"/>
      <c r="CW4926" s="51"/>
      <c r="CX4926" s="51"/>
      <c r="CY4926" s="51"/>
      <c r="CZ4926" s="51"/>
      <c r="DA4926" s="51"/>
      <c r="DB4926" s="51"/>
      <c r="DC4926" s="51"/>
      <c r="DD4926" s="51"/>
    </row>
    <row r="4927" spans="73:108" ht="15" x14ac:dyDescent="0.25">
      <c r="BU4927" s="91"/>
      <c r="BV4927" s="177">
        <v>2008</v>
      </c>
      <c r="BW4927" s="177">
        <v>6</v>
      </c>
      <c r="BX4927" s="177" t="s">
        <v>261</v>
      </c>
      <c r="BY4927" s="177" t="s">
        <v>262</v>
      </c>
      <c r="BZ4927" s="177" t="s">
        <v>277</v>
      </c>
      <c r="CA4927" s="177">
        <v>40</v>
      </c>
      <c r="CB4927" s="177" t="s">
        <v>264</v>
      </c>
      <c r="CC4927" s="122">
        <v>-6888.56</v>
      </c>
      <c r="CD4927" s="178" t="s">
        <v>2761</v>
      </c>
      <c r="CE4927" s="177" t="s">
        <v>310</v>
      </c>
      <c r="CF4927" s="177" t="s">
        <v>311</v>
      </c>
      <c r="CG4927" s="205" t="s">
        <v>12</v>
      </c>
      <c r="CH4927" s="57"/>
      <c r="CV4927" s="51"/>
      <c r="CW4927" s="51"/>
      <c r="CX4927" s="51"/>
      <c r="CY4927" s="51"/>
      <c r="CZ4927" s="51"/>
      <c r="DA4927" s="51"/>
      <c r="DB4927" s="51"/>
      <c r="DC4927" s="51"/>
      <c r="DD4927" s="51"/>
    </row>
    <row r="4928" spans="73:108" ht="15" x14ac:dyDescent="0.25">
      <c r="BU4928" s="91"/>
      <c r="BV4928" s="177">
        <v>2008</v>
      </c>
      <c r="BW4928" s="177">
        <v>6</v>
      </c>
      <c r="BX4928" s="177" t="s">
        <v>261</v>
      </c>
      <c r="BY4928" s="177" t="s">
        <v>262</v>
      </c>
      <c r="BZ4928" s="177" t="s">
        <v>277</v>
      </c>
      <c r="CA4928" s="177">
        <v>40</v>
      </c>
      <c r="CB4928" s="177" t="s">
        <v>264</v>
      </c>
      <c r="CC4928" s="122">
        <v>-21651.23</v>
      </c>
      <c r="CD4928" s="178" t="s">
        <v>2762</v>
      </c>
      <c r="CE4928" s="177" t="s">
        <v>310</v>
      </c>
      <c r="CF4928" s="177" t="s">
        <v>311</v>
      </c>
      <c r="CG4928" s="205" t="s">
        <v>12</v>
      </c>
      <c r="CH4928" s="57"/>
      <c r="CV4928" s="51"/>
      <c r="CW4928" s="51"/>
      <c r="CX4928" s="51"/>
      <c r="CY4928" s="51"/>
      <c r="CZ4928" s="51"/>
      <c r="DA4928" s="51"/>
      <c r="DB4928" s="51"/>
      <c r="DC4928" s="51"/>
      <c r="DD4928" s="51"/>
    </row>
    <row r="4929" spans="73:108" ht="15" x14ac:dyDescent="0.25">
      <c r="BU4929" s="91"/>
      <c r="BV4929" s="177">
        <v>2008</v>
      </c>
      <c r="BW4929" s="177">
        <v>7</v>
      </c>
      <c r="BX4929" s="177" t="s">
        <v>261</v>
      </c>
      <c r="BY4929" s="177" t="s">
        <v>262</v>
      </c>
      <c r="BZ4929" s="177" t="s">
        <v>277</v>
      </c>
      <c r="CA4929" s="177">
        <v>40</v>
      </c>
      <c r="CB4929" s="177" t="s">
        <v>264</v>
      </c>
      <c r="CC4929" s="122">
        <v>-1726.77</v>
      </c>
      <c r="CD4929" s="178" t="s">
        <v>2816</v>
      </c>
      <c r="CE4929" s="177" t="s">
        <v>310</v>
      </c>
      <c r="CF4929" s="177" t="s">
        <v>311</v>
      </c>
      <c r="CG4929" s="205" t="s">
        <v>12</v>
      </c>
      <c r="CH4929" s="57"/>
      <c r="CV4929" s="51"/>
      <c r="CW4929" s="51"/>
      <c r="CX4929" s="51"/>
      <c r="CY4929" s="51"/>
      <c r="CZ4929" s="51"/>
      <c r="DA4929" s="51"/>
      <c r="DB4929" s="51"/>
      <c r="DC4929" s="51"/>
      <c r="DD4929" s="51"/>
    </row>
    <row r="4930" spans="73:108" ht="15" x14ac:dyDescent="0.25">
      <c r="BU4930" s="91"/>
      <c r="BV4930" s="177">
        <v>2008</v>
      </c>
      <c r="BW4930" s="177">
        <v>8</v>
      </c>
      <c r="BX4930" s="177" t="s">
        <v>261</v>
      </c>
      <c r="BY4930" s="177" t="s">
        <v>262</v>
      </c>
      <c r="BZ4930" s="177" t="s">
        <v>277</v>
      </c>
      <c r="CA4930" s="177">
        <v>40</v>
      </c>
      <c r="CB4930" s="177" t="s">
        <v>264</v>
      </c>
      <c r="CC4930" s="122">
        <v>-13856.1</v>
      </c>
      <c r="CD4930" s="178" t="s">
        <v>2859</v>
      </c>
      <c r="CE4930" s="177" t="s">
        <v>310</v>
      </c>
      <c r="CF4930" s="177" t="s">
        <v>311</v>
      </c>
      <c r="CG4930" s="205" t="s">
        <v>12</v>
      </c>
      <c r="CH4930" s="57"/>
      <c r="CV4930" s="51"/>
      <c r="CW4930" s="51"/>
      <c r="CX4930" s="51"/>
      <c r="CY4930" s="51"/>
      <c r="CZ4930" s="51"/>
      <c r="DA4930" s="51"/>
      <c r="DB4930" s="51"/>
      <c r="DC4930" s="51"/>
      <c r="DD4930" s="51"/>
    </row>
    <row r="4931" spans="73:108" ht="15" x14ac:dyDescent="0.25">
      <c r="BU4931" s="91"/>
      <c r="BV4931" s="177">
        <v>2008</v>
      </c>
      <c r="BW4931" s="177">
        <v>8</v>
      </c>
      <c r="BX4931" s="177" t="s">
        <v>261</v>
      </c>
      <c r="BY4931" s="177" t="s">
        <v>262</v>
      </c>
      <c r="BZ4931" s="177" t="s">
        <v>277</v>
      </c>
      <c r="CA4931" s="177">
        <v>40</v>
      </c>
      <c r="CB4931" s="177" t="s">
        <v>264</v>
      </c>
      <c r="CC4931" s="122">
        <v>-3500</v>
      </c>
      <c r="CD4931" s="178" t="s">
        <v>2860</v>
      </c>
      <c r="CE4931" s="177" t="s">
        <v>310</v>
      </c>
      <c r="CF4931" s="177" t="s">
        <v>311</v>
      </c>
      <c r="CG4931" s="205" t="s">
        <v>12</v>
      </c>
      <c r="CH4931" s="57"/>
      <c r="CV4931" s="51"/>
      <c r="CW4931" s="51"/>
      <c r="CX4931" s="51"/>
      <c r="CY4931" s="51"/>
      <c r="CZ4931" s="51"/>
      <c r="DA4931" s="51"/>
      <c r="DB4931" s="51"/>
      <c r="DC4931" s="51"/>
      <c r="DD4931" s="51"/>
    </row>
    <row r="4932" spans="73:108" ht="15" x14ac:dyDescent="0.25">
      <c r="BU4932" s="91"/>
      <c r="BV4932" s="177">
        <v>2008</v>
      </c>
      <c r="BW4932" s="177">
        <v>8</v>
      </c>
      <c r="BX4932" s="177" t="s">
        <v>261</v>
      </c>
      <c r="BY4932" s="177" t="s">
        <v>262</v>
      </c>
      <c r="BZ4932" s="177" t="s">
        <v>277</v>
      </c>
      <c r="CA4932" s="177">
        <v>40</v>
      </c>
      <c r="CB4932" s="177" t="s">
        <v>264</v>
      </c>
      <c r="CC4932" s="122">
        <v>-23817.119999999999</v>
      </c>
      <c r="CD4932" s="178" t="s">
        <v>2861</v>
      </c>
      <c r="CE4932" s="177" t="s">
        <v>310</v>
      </c>
      <c r="CF4932" s="177" t="s">
        <v>311</v>
      </c>
      <c r="CG4932" s="205" t="s">
        <v>12</v>
      </c>
      <c r="CH4932" s="57"/>
      <c r="CV4932" s="51"/>
      <c r="CW4932" s="51"/>
      <c r="CX4932" s="51"/>
      <c r="CY4932" s="51"/>
      <c r="CZ4932" s="51"/>
      <c r="DA4932" s="51"/>
      <c r="DB4932" s="51"/>
      <c r="DC4932" s="51"/>
      <c r="DD4932" s="51"/>
    </row>
    <row r="4933" spans="73:108" ht="15" x14ac:dyDescent="0.25">
      <c r="BU4933" s="91"/>
      <c r="BV4933" s="177">
        <v>2008</v>
      </c>
      <c r="BW4933" s="177">
        <v>9</v>
      </c>
      <c r="BX4933" s="177" t="s">
        <v>261</v>
      </c>
      <c r="BY4933" s="177" t="s">
        <v>262</v>
      </c>
      <c r="BZ4933" s="177" t="s">
        <v>277</v>
      </c>
      <c r="CA4933" s="177">
        <v>40</v>
      </c>
      <c r="CB4933" s="177" t="s">
        <v>264</v>
      </c>
      <c r="CC4933" s="122">
        <v>-15446.86</v>
      </c>
      <c r="CD4933" s="178" t="s">
        <v>2891</v>
      </c>
      <c r="CE4933" s="177" t="s">
        <v>310</v>
      </c>
      <c r="CF4933" s="177" t="s">
        <v>311</v>
      </c>
      <c r="CG4933" s="205" t="s">
        <v>12</v>
      </c>
      <c r="CH4933" s="57"/>
      <c r="CV4933" s="51"/>
      <c r="CW4933" s="51"/>
      <c r="CX4933" s="51"/>
      <c r="CY4933" s="51"/>
      <c r="CZ4933" s="51"/>
      <c r="DA4933" s="51"/>
      <c r="DB4933" s="51"/>
      <c r="DC4933" s="51"/>
      <c r="DD4933" s="51"/>
    </row>
    <row r="4934" spans="73:108" ht="15" x14ac:dyDescent="0.25">
      <c r="BU4934" s="91"/>
      <c r="BV4934" s="177">
        <v>2008</v>
      </c>
      <c r="BW4934" s="177">
        <v>9</v>
      </c>
      <c r="BX4934" s="177" t="s">
        <v>261</v>
      </c>
      <c r="BY4934" s="177" t="s">
        <v>262</v>
      </c>
      <c r="BZ4934" s="177" t="s">
        <v>277</v>
      </c>
      <c r="CA4934" s="177">
        <v>40</v>
      </c>
      <c r="CB4934" s="177" t="s">
        <v>264</v>
      </c>
      <c r="CC4934" s="122">
        <v>-5000</v>
      </c>
      <c r="CD4934" s="178" t="s">
        <v>2892</v>
      </c>
      <c r="CE4934" s="177" t="s">
        <v>310</v>
      </c>
      <c r="CF4934" s="177" t="s">
        <v>311</v>
      </c>
      <c r="CG4934" s="205" t="s">
        <v>12</v>
      </c>
      <c r="CH4934" s="57"/>
      <c r="CV4934" s="51"/>
      <c r="CW4934" s="51"/>
      <c r="CX4934" s="51"/>
      <c r="CY4934" s="51"/>
      <c r="CZ4934" s="51"/>
      <c r="DA4934" s="51"/>
      <c r="DB4934" s="51"/>
      <c r="DC4934" s="51"/>
      <c r="DD4934" s="51"/>
    </row>
    <row r="4935" spans="73:108" ht="15" x14ac:dyDescent="0.25">
      <c r="BU4935" s="91"/>
      <c r="BV4935" s="177">
        <v>2008</v>
      </c>
      <c r="BW4935" s="177">
        <v>10</v>
      </c>
      <c r="BX4935" s="177" t="s">
        <v>261</v>
      </c>
      <c r="BY4935" s="177" t="s">
        <v>262</v>
      </c>
      <c r="BZ4935" s="177" t="s">
        <v>277</v>
      </c>
      <c r="CA4935" s="177">
        <v>40</v>
      </c>
      <c r="CB4935" s="177" t="s">
        <v>264</v>
      </c>
      <c r="CC4935" s="122">
        <v>-14657.51</v>
      </c>
      <c r="CD4935" s="178" t="s">
        <v>2945</v>
      </c>
      <c r="CE4935" s="177" t="s">
        <v>310</v>
      </c>
      <c r="CF4935" s="177" t="s">
        <v>311</v>
      </c>
      <c r="CG4935" s="205" t="s">
        <v>12</v>
      </c>
      <c r="CH4935" s="57"/>
      <c r="CV4935" s="51"/>
      <c r="CW4935" s="51"/>
      <c r="CX4935" s="51"/>
      <c r="CY4935" s="51"/>
      <c r="CZ4935" s="51"/>
      <c r="DA4935" s="51"/>
      <c r="DB4935" s="51"/>
      <c r="DC4935" s="51"/>
      <c r="DD4935" s="51"/>
    </row>
    <row r="4936" spans="73:108" ht="15" x14ac:dyDescent="0.25">
      <c r="BU4936" s="91"/>
      <c r="BV4936" s="177">
        <v>2008</v>
      </c>
      <c r="BW4936" s="177">
        <v>11</v>
      </c>
      <c r="BX4936" s="177" t="s">
        <v>261</v>
      </c>
      <c r="BY4936" s="177" t="s">
        <v>262</v>
      </c>
      <c r="BZ4936" s="177" t="s">
        <v>277</v>
      </c>
      <c r="CA4936" s="177">
        <v>40</v>
      </c>
      <c r="CB4936" s="177" t="s">
        <v>264</v>
      </c>
      <c r="CC4936" s="122">
        <v>-1640.65</v>
      </c>
      <c r="CD4936" s="178" t="s">
        <v>2983</v>
      </c>
      <c r="CE4936" s="177" t="s">
        <v>310</v>
      </c>
      <c r="CF4936" s="177" t="s">
        <v>311</v>
      </c>
      <c r="CG4936" s="205" t="s">
        <v>12</v>
      </c>
      <c r="CH4936" s="57"/>
      <c r="CV4936" s="51"/>
      <c r="CW4936" s="51"/>
      <c r="CX4936" s="51"/>
      <c r="CY4936" s="51"/>
      <c r="CZ4936" s="51"/>
      <c r="DA4936" s="51"/>
      <c r="DB4936" s="51"/>
      <c r="DC4936" s="51"/>
      <c r="DD4936" s="51"/>
    </row>
    <row r="4937" spans="73:108" ht="15" x14ac:dyDescent="0.25">
      <c r="BU4937" s="91"/>
      <c r="BV4937" s="177">
        <v>2008</v>
      </c>
      <c r="BW4937" s="177">
        <v>12</v>
      </c>
      <c r="BX4937" s="177" t="s">
        <v>261</v>
      </c>
      <c r="BY4937" s="177" t="s">
        <v>262</v>
      </c>
      <c r="BZ4937" s="177" t="s">
        <v>277</v>
      </c>
      <c r="CA4937" s="177">
        <v>40</v>
      </c>
      <c r="CB4937" s="177" t="s">
        <v>264</v>
      </c>
      <c r="CC4937" s="122">
        <v>-8000</v>
      </c>
      <c r="CD4937" s="178" t="s">
        <v>2592</v>
      </c>
      <c r="CE4937" s="177" t="s">
        <v>310</v>
      </c>
      <c r="CF4937" s="177" t="s">
        <v>311</v>
      </c>
      <c r="CG4937" s="205" t="s">
        <v>12</v>
      </c>
      <c r="CH4937" s="57"/>
      <c r="CV4937" s="51"/>
      <c r="CW4937" s="51"/>
      <c r="CX4937" s="51"/>
      <c r="CY4937" s="51"/>
      <c r="CZ4937" s="51"/>
      <c r="DA4937" s="51"/>
      <c r="DB4937" s="51"/>
      <c r="DC4937" s="51"/>
      <c r="DD4937" s="51"/>
    </row>
    <row r="4938" spans="73:108" ht="15" x14ac:dyDescent="0.25">
      <c r="BU4938" s="91"/>
      <c r="BV4938" s="177">
        <v>2008</v>
      </c>
      <c r="BW4938" s="177">
        <v>12</v>
      </c>
      <c r="BX4938" s="177" t="s">
        <v>261</v>
      </c>
      <c r="BY4938" s="177" t="s">
        <v>262</v>
      </c>
      <c r="BZ4938" s="177" t="s">
        <v>277</v>
      </c>
      <c r="CA4938" s="177">
        <v>40</v>
      </c>
      <c r="CB4938" s="177" t="s">
        <v>264</v>
      </c>
      <c r="CC4938" s="122">
        <v>-1425.47</v>
      </c>
      <c r="CD4938" s="178" t="s">
        <v>3031</v>
      </c>
      <c r="CE4938" s="177" t="s">
        <v>310</v>
      </c>
      <c r="CF4938" s="177" t="s">
        <v>311</v>
      </c>
      <c r="CG4938" s="205" t="s">
        <v>12</v>
      </c>
      <c r="CH4938" s="57"/>
      <c r="CV4938" s="51"/>
      <c r="CW4938" s="51"/>
      <c r="CX4938" s="51"/>
      <c r="CY4938" s="51"/>
      <c r="CZ4938" s="51"/>
      <c r="DA4938" s="51"/>
      <c r="DB4938" s="51"/>
      <c r="DC4938" s="51"/>
      <c r="DD4938" s="51"/>
    </row>
    <row r="4939" spans="73:108" ht="15" x14ac:dyDescent="0.25">
      <c r="BU4939" s="91"/>
      <c r="BV4939" s="177">
        <v>2009</v>
      </c>
      <c r="BW4939" s="177">
        <v>2</v>
      </c>
      <c r="BX4939" s="177" t="s">
        <v>261</v>
      </c>
      <c r="BY4939" s="177" t="s">
        <v>262</v>
      </c>
      <c r="BZ4939" s="177" t="s">
        <v>277</v>
      </c>
      <c r="CA4939" s="177">
        <v>40</v>
      </c>
      <c r="CB4939" s="177" t="s">
        <v>264</v>
      </c>
      <c r="CC4939" s="122">
        <v>-555.19000000000005</v>
      </c>
      <c r="CD4939" s="178" t="s">
        <v>3098</v>
      </c>
      <c r="CE4939" s="177" t="s">
        <v>310</v>
      </c>
      <c r="CF4939" s="177" t="s">
        <v>311</v>
      </c>
      <c r="CG4939" s="205" t="s">
        <v>12</v>
      </c>
      <c r="CH4939" s="57"/>
      <c r="CV4939" s="51"/>
      <c r="CW4939" s="51"/>
      <c r="CX4939" s="51"/>
      <c r="CY4939" s="51"/>
      <c r="CZ4939" s="51"/>
      <c r="DA4939" s="51"/>
      <c r="DB4939" s="51"/>
      <c r="DC4939" s="51"/>
      <c r="DD4939" s="51"/>
    </row>
    <row r="4940" spans="73:108" ht="15" x14ac:dyDescent="0.25">
      <c r="BU4940" s="91"/>
      <c r="BV4940" s="177">
        <v>2009</v>
      </c>
      <c r="BW4940" s="177">
        <v>3</v>
      </c>
      <c r="BX4940" s="177" t="s">
        <v>261</v>
      </c>
      <c r="BY4940" s="177" t="s">
        <v>262</v>
      </c>
      <c r="BZ4940" s="177" t="s">
        <v>277</v>
      </c>
      <c r="CA4940" s="177">
        <v>40</v>
      </c>
      <c r="CB4940" s="177" t="s">
        <v>264</v>
      </c>
      <c r="CC4940" s="122">
        <v>-10166.94</v>
      </c>
      <c r="CD4940" s="178" t="s">
        <v>3123</v>
      </c>
      <c r="CE4940" s="177" t="s">
        <v>310</v>
      </c>
      <c r="CF4940" s="177" t="s">
        <v>311</v>
      </c>
      <c r="CG4940" s="205" t="s">
        <v>12</v>
      </c>
      <c r="CH4940" s="57"/>
      <c r="CV4940" s="51"/>
      <c r="CW4940" s="51"/>
      <c r="CX4940" s="51"/>
      <c r="CY4940" s="51"/>
      <c r="CZ4940" s="51"/>
      <c r="DA4940" s="51"/>
      <c r="DB4940" s="51"/>
      <c r="DC4940" s="51"/>
      <c r="DD4940" s="51"/>
    </row>
    <row r="4941" spans="73:108" ht="15" x14ac:dyDescent="0.25">
      <c r="BU4941" s="91"/>
      <c r="BV4941" s="177">
        <v>2009</v>
      </c>
      <c r="BW4941" s="177">
        <v>3</v>
      </c>
      <c r="BX4941" s="177" t="s">
        <v>261</v>
      </c>
      <c r="BY4941" s="177" t="s">
        <v>262</v>
      </c>
      <c r="BZ4941" s="177" t="s">
        <v>277</v>
      </c>
      <c r="CA4941" s="177">
        <v>40</v>
      </c>
      <c r="CB4941" s="177" t="s">
        <v>264</v>
      </c>
      <c r="CC4941" s="122">
        <v>-756.76</v>
      </c>
      <c r="CD4941" s="178" t="s">
        <v>3124</v>
      </c>
      <c r="CE4941" s="177" t="s">
        <v>310</v>
      </c>
      <c r="CF4941" s="177" t="s">
        <v>311</v>
      </c>
      <c r="CG4941" s="205" t="s">
        <v>12</v>
      </c>
      <c r="CH4941" s="57"/>
      <c r="CV4941" s="51"/>
      <c r="CW4941" s="51"/>
      <c r="CX4941" s="51"/>
      <c r="CY4941" s="51"/>
      <c r="CZ4941" s="51"/>
      <c r="DA4941" s="51"/>
      <c r="DB4941" s="51"/>
      <c r="DC4941" s="51"/>
      <c r="DD4941" s="51"/>
    </row>
    <row r="4942" spans="73:108" ht="15" x14ac:dyDescent="0.25">
      <c r="BU4942" s="91"/>
      <c r="BV4942" s="177">
        <v>2009</v>
      </c>
      <c r="BW4942" s="177">
        <v>5</v>
      </c>
      <c r="BX4942" s="177" t="s">
        <v>261</v>
      </c>
      <c r="BY4942" s="177" t="s">
        <v>262</v>
      </c>
      <c r="BZ4942" s="177" t="s">
        <v>277</v>
      </c>
      <c r="CA4942" s="177">
        <v>40</v>
      </c>
      <c r="CB4942" s="177" t="s">
        <v>264</v>
      </c>
      <c r="CC4942" s="122">
        <v>-11625.92</v>
      </c>
      <c r="CD4942" s="178" t="s">
        <v>3171</v>
      </c>
      <c r="CE4942" s="177" t="s">
        <v>310</v>
      </c>
      <c r="CF4942" s="177" t="s">
        <v>311</v>
      </c>
      <c r="CG4942" s="205" t="s">
        <v>12</v>
      </c>
      <c r="CH4942" s="57"/>
      <c r="CV4942" s="51"/>
      <c r="CW4942" s="51"/>
      <c r="CX4942" s="51"/>
      <c r="CY4942" s="51"/>
      <c r="CZ4942" s="51"/>
      <c r="DA4942" s="51"/>
      <c r="DB4942" s="51"/>
      <c r="DC4942" s="51"/>
      <c r="DD4942" s="51"/>
    </row>
    <row r="4943" spans="73:108" ht="15" x14ac:dyDescent="0.25">
      <c r="BU4943" s="91"/>
      <c r="BV4943" s="177">
        <v>2009</v>
      </c>
      <c r="BW4943" s="177">
        <v>6</v>
      </c>
      <c r="BX4943" s="177" t="s">
        <v>261</v>
      </c>
      <c r="BY4943" s="177" t="s">
        <v>262</v>
      </c>
      <c r="BZ4943" s="177" t="s">
        <v>277</v>
      </c>
      <c r="CA4943" s="177">
        <v>40</v>
      </c>
      <c r="CB4943" s="177" t="s">
        <v>264</v>
      </c>
      <c r="CC4943" s="122">
        <v>-1248.74</v>
      </c>
      <c r="CD4943" s="178" t="s">
        <v>3192</v>
      </c>
      <c r="CE4943" s="177" t="s">
        <v>310</v>
      </c>
      <c r="CF4943" s="177" t="s">
        <v>311</v>
      </c>
      <c r="CG4943" s="205" t="s">
        <v>12</v>
      </c>
      <c r="CH4943" s="57"/>
      <c r="CV4943" s="51"/>
      <c r="CW4943" s="51"/>
      <c r="CX4943" s="51"/>
      <c r="CY4943" s="51"/>
      <c r="CZ4943" s="51"/>
      <c r="DA4943" s="51"/>
      <c r="DB4943" s="51"/>
      <c r="DC4943" s="51"/>
      <c r="DD4943" s="51"/>
    </row>
    <row r="4944" spans="73:108" ht="15" x14ac:dyDescent="0.25">
      <c r="BU4944" s="91"/>
      <c r="BV4944" s="177">
        <v>2009</v>
      </c>
      <c r="BW4944" s="177">
        <v>9</v>
      </c>
      <c r="BX4944" s="177" t="s">
        <v>261</v>
      </c>
      <c r="BY4944" s="177" t="s">
        <v>262</v>
      </c>
      <c r="BZ4944" s="177" t="s">
        <v>277</v>
      </c>
      <c r="CA4944" s="177">
        <v>40</v>
      </c>
      <c r="CB4944" s="177" t="s">
        <v>264</v>
      </c>
      <c r="CC4944" s="122">
        <v>-5852.27</v>
      </c>
      <c r="CD4944" s="178" t="s">
        <v>3241</v>
      </c>
      <c r="CE4944" s="177" t="s">
        <v>310</v>
      </c>
      <c r="CF4944" s="177" t="s">
        <v>311</v>
      </c>
      <c r="CG4944" s="205" t="s">
        <v>12</v>
      </c>
      <c r="CH4944" s="57"/>
      <c r="CV4944" s="51"/>
      <c r="CW4944" s="51"/>
      <c r="CX4944" s="51"/>
      <c r="CY4944" s="51"/>
      <c r="CZ4944" s="51"/>
      <c r="DA4944" s="51"/>
      <c r="DB4944" s="51"/>
      <c r="DC4944" s="51"/>
      <c r="DD4944" s="51"/>
    </row>
    <row r="4945" spans="73:108" ht="15" x14ac:dyDescent="0.25">
      <c r="BU4945" s="91"/>
      <c r="BV4945" s="177">
        <v>2009</v>
      </c>
      <c r="BW4945" s="177">
        <v>10</v>
      </c>
      <c r="BX4945" s="177" t="s">
        <v>261</v>
      </c>
      <c r="BY4945" s="177" t="s">
        <v>262</v>
      </c>
      <c r="BZ4945" s="177" t="s">
        <v>277</v>
      </c>
      <c r="CA4945" s="177">
        <v>40</v>
      </c>
      <c r="CB4945" s="177" t="s">
        <v>264</v>
      </c>
      <c r="CC4945" s="122">
        <v>-5143.13</v>
      </c>
      <c r="CD4945" s="178" t="s">
        <v>3278</v>
      </c>
      <c r="CE4945" s="177" t="s">
        <v>310</v>
      </c>
      <c r="CF4945" s="177" t="s">
        <v>311</v>
      </c>
      <c r="CG4945" s="205" t="s">
        <v>12</v>
      </c>
      <c r="CH4945" s="57"/>
      <c r="CV4945" s="51"/>
      <c r="CW4945" s="51"/>
      <c r="CX4945" s="51"/>
      <c r="CY4945" s="51"/>
      <c r="CZ4945" s="51"/>
      <c r="DA4945" s="51"/>
      <c r="DB4945" s="51"/>
      <c r="DC4945" s="51"/>
      <c r="DD4945" s="51"/>
    </row>
    <row r="4946" spans="73:108" ht="15" x14ac:dyDescent="0.25">
      <c r="BU4946" s="91"/>
      <c r="BV4946" s="177">
        <v>2009</v>
      </c>
      <c r="BW4946" s="177">
        <v>10</v>
      </c>
      <c r="BX4946" s="177" t="s">
        <v>261</v>
      </c>
      <c r="BY4946" s="177" t="s">
        <v>262</v>
      </c>
      <c r="BZ4946" s="177" t="s">
        <v>277</v>
      </c>
      <c r="CA4946" s="177">
        <v>40</v>
      </c>
      <c r="CB4946" s="177" t="s">
        <v>264</v>
      </c>
      <c r="CC4946" s="122">
        <v>-525.29999999999995</v>
      </c>
      <c r="CD4946" s="178" t="s">
        <v>3279</v>
      </c>
      <c r="CE4946" s="177" t="s">
        <v>310</v>
      </c>
      <c r="CF4946" s="177" t="s">
        <v>311</v>
      </c>
      <c r="CG4946" s="205" t="s">
        <v>12</v>
      </c>
      <c r="CH4946" s="57"/>
      <c r="CV4946" s="51"/>
      <c r="CW4946" s="51"/>
      <c r="CX4946" s="51"/>
      <c r="CY4946" s="51"/>
      <c r="CZ4946" s="51"/>
      <c r="DA4946" s="51"/>
      <c r="DB4946" s="51"/>
      <c r="DC4946" s="51"/>
      <c r="DD4946" s="51"/>
    </row>
    <row r="4947" spans="73:108" ht="15" x14ac:dyDescent="0.25">
      <c r="BU4947" s="91"/>
      <c r="BV4947" s="177">
        <v>2009</v>
      </c>
      <c r="BW4947" s="177">
        <v>10</v>
      </c>
      <c r="BX4947" s="177" t="s">
        <v>261</v>
      </c>
      <c r="BY4947" s="177" t="s">
        <v>262</v>
      </c>
      <c r="BZ4947" s="177" t="s">
        <v>277</v>
      </c>
      <c r="CA4947" s="177">
        <v>40</v>
      </c>
      <c r="CB4947" s="177" t="s">
        <v>264</v>
      </c>
      <c r="CC4947" s="122">
        <v>-6849.76</v>
      </c>
      <c r="CD4947" s="178" t="s">
        <v>3280</v>
      </c>
      <c r="CE4947" s="177" t="s">
        <v>310</v>
      </c>
      <c r="CF4947" s="177" t="s">
        <v>311</v>
      </c>
      <c r="CG4947" s="205" t="s">
        <v>12</v>
      </c>
      <c r="CH4947" s="57"/>
      <c r="CV4947" s="51"/>
      <c r="CW4947" s="51"/>
      <c r="CX4947" s="51"/>
      <c r="CY4947" s="51"/>
      <c r="CZ4947" s="51"/>
      <c r="DA4947" s="51"/>
      <c r="DB4947" s="51"/>
      <c r="DC4947" s="51"/>
      <c r="DD4947" s="51"/>
    </row>
    <row r="4948" spans="73:108" ht="15" x14ac:dyDescent="0.25">
      <c r="BU4948" s="91"/>
      <c r="BV4948" s="177">
        <v>2009</v>
      </c>
      <c r="BW4948" s="177">
        <v>12</v>
      </c>
      <c r="BX4948" s="177" t="s">
        <v>261</v>
      </c>
      <c r="BY4948" s="177" t="s">
        <v>262</v>
      </c>
      <c r="BZ4948" s="177" t="s">
        <v>277</v>
      </c>
      <c r="CA4948" s="177">
        <v>40</v>
      </c>
      <c r="CB4948" s="177" t="s">
        <v>264</v>
      </c>
      <c r="CC4948" s="122">
        <v>-10283.01</v>
      </c>
      <c r="CD4948" s="178" t="s">
        <v>3343</v>
      </c>
      <c r="CE4948" s="177" t="s">
        <v>310</v>
      </c>
      <c r="CF4948" s="177" t="s">
        <v>311</v>
      </c>
      <c r="CG4948" s="205" t="s">
        <v>12</v>
      </c>
      <c r="CH4948" s="57"/>
      <c r="CV4948" s="51"/>
      <c r="CW4948" s="51"/>
      <c r="CX4948" s="51"/>
      <c r="CY4948" s="51"/>
      <c r="CZ4948" s="51"/>
      <c r="DA4948" s="51"/>
      <c r="DB4948" s="51"/>
      <c r="DC4948" s="51"/>
      <c r="DD4948" s="51"/>
    </row>
    <row r="4949" spans="73:108" ht="15" x14ac:dyDescent="0.25">
      <c r="BU4949" s="91"/>
      <c r="BV4949" s="177">
        <v>2010</v>
      </c>
      <c r="BW4949" s="177">
        <v>1</v>
      </c>
      <c r="BX4949" s="177" t="s">
        <v>261</v>
      </c>
      <c r="BY4949" s="177" t="s">
        <v>262</v>
      </c>
      <c r="BZ4949" s="177" t="s">
        <v>277</v>
      </c>
      <c r="CA4949" s="177">
        <v>40</v>
      </c>
      <c r="CB4949" s="177" t="s">
        <v>264</v>
      </c>
      <c r="CC4949" s="122">
        <v>-4096.88</v>
      </c>
      <c r="CD4949" s="178" t="s">
        <v>3365</v>
      </c>
      <c r="CE4949" s="177" t="s">
        <v>310</v>
      </c>
      <c r="CF4949" s="177" t="s">
        <v>311</v>
      </c>
      <c r="CG4949" s="205" t="s">
        <v>12</v>
      </c>
      <c r="CH4949" s="57"/>
      <c r="CV4949" s="51"/>
      <c r="CW4949" s="51"/>
      <c r="CX4949" s="51"/>
      <c r="CY4949" s="51"/>
      <c r="CZ4949" s="51"/>
      <c r="DA4949" s="51"/>
      <c r="DB4949" s="51"/>
      <c r="DC4949" s="51"/>
      <c r="DD4949" s="51"/>
    </row>
    <row r="4950" spans="73:108" ht="15" x14ac:dyDescent="0.25">
      <c r="BU4950" s="91"/>
      <c r="BV4950" s="177">
        <v>2010</v>
      </c>
      <c r="BW4950" s="177">
        <v>1</v>
      </c>
      <c r="BX4950" s="177" t="s">
        <v>261</v>
      </c>
      <c r="BY4950" s="177" t="s">
        <v>262</v>
      </c>
      <c r="BZ4950" s="177" t="s">
        <v>277</v>
      </c>
      <c r="CA4950" s="177">
        <v>40</v>
      </c>
      <c r="CB4950" s="177" t="s">
        <v>264</v>
      </c>
      <c r="CC4950" s="122">
        <v>-40374.720000000001</v>
      </c>
      <c r="CD4950" s="178" t="s">
        <v>3366</v>
      </c>
      <c r="CE4950" s="177" t="s">
        <v>310</v>
      </c>
      <c r="CF4950" s="177" t="s">
        <v>311</v>
      </c>
      <c r="CG4950" s="205" t="s">
        <v>12</v>
      </c>
      <c r="CH4950" s="57"/>
      <c r="CV4950" s="51"/>
      <c r="CW4950" s="51"/>
      <c r="CX4950" s="51"/>
      <c r="CY4950" s="51"/>
      <c r="CZ4950" s="51"/>
      <c r="DA4950" s="51"/>
      <c r="DB4950" s="51"/>
      <c r="DC4950" s="51"/>
      <c r="DD4950" s="51"/>
    </row>
    <row r="4951" spans="73:108" ht="15" x14ac:dyDescent="0.25">
      <c r="BU4951" s="91"/>
      <c r="BV4951" s="177">
        <v>2010</v>
      </c>
      <c r="BW4951" s="177">
        <v>2</v>
      </c>
      <c r="BX4951" s="177" t="s">
        <v>261</v>
      </c>
      <c r="BY4951" s="177" t="s">
        <v>262</v>
      </c>
      <c r="BZ4951" s="177" t="s">
        <v>277</v>
      </c>
      <c r="CA4951" s="177">
        <v>40</v>
      </c>
      <c r="CB4951" s="177" t="s">
        <v>264</v>
      </c>
      <c r="CC4951" s="122">
        <v>-4071.44</v>
      </c>
      <c r="CD4951" s="178" t="s">
        <v>3385</v>
      </c>
      <c r="CE4951" s="177" t="s">
        <v>310</v>
      </c>
      <c r="CF4951" s="177" t="s">
        <v>311</v>
      </c>
      <c r="CG4951" s="205" t="s">
        <v>12</v>
      </c>
      <c r="CH4951" s="57"/>
      <c r="CV4951" s="51"/>
      <c r="CW4951" s="51"/>
      <c r="CX4951" s="51"/>
      <c r="CY4951" s="51"/>
      <c r="CZ4951" s="51"/>
      <c r="DA4951" s="51"/>
      <c r="DB4951" s="51"/>
      <c r="DC4951" s="51"/>
      <c r="DD4951" s="51"/>
    </row>
    <row r="4952" spans="73:108" ht="15" x14ac:dyDescent="0.25">
      <c r="BU4952" s="91"/>
      <c r="BV4952" s="177">
        <v>2010</v>
      </c>
      <c r="BW4952" s="177">
        <v>3</v>
      </c>
      <c r="BX4952" s="177" t="s">
        <v>261</v>
      </c>
      <c r="BY4952" s="177" t="s">
        <v>262</v>
      </c>
      <c r="BZ4952" s="177" t="s">
        <v>277</v>
      </c>
      <c r="CA4952" s="177">
        <v>40</v>
      </c>
      <c r="CB4952" s="177" t="s">
        <v>264</v>
      </c>
      <c r="CC4952" s="122">
        <v>-41381.120000000003</v>
      </c>
      <c r="CD4952" s="178" t="s">
        <v>3414</v>
      </c>
      <c r="CE4952" s="177" t="s">
        <v>310</v>
      </c>
      <c r="CF4952" s="177" t="s">
        <v>311</v>
      </c>
      <c r="CG4952" s="205" t="s">
        <v>12</v>
      </c>
      <c r="CH4952" s="57"/>
      <c r="CV4952" s="51"/>
      <c r="CW4952" s="51"/>
      <c r="CX4952" s="51"/>
      <c r="CY4952" s="51"/>
      <c r="CZ4952" s="51"/>
      <c r="DA4952" s="51"/>
      <c r="DB4952" s="51"/>
      <c r="DC4952" s="51"/>
      <c r="DD4952" s="51"/>
    </row>
    <row r="4953" spans="73:108" ht="15" x14ac:dyDescent="0.25">
      <c r="BU4953" s="91"/>
      <c r="BV4953" s="177">
        <v>2010</v>
      </c>
      <c r="BW4953" s="177">
        <v>3</v>
      </c>
      <c r="BX4953" s="177" t="s">
        <v>261</v>
      </c>
      <c r="BY4953" s="177" t="s">
        <v>262</v>
      </c>
      <c r="BZ4953" s="177" t="s">
        <v>277</v>
      </c>
      <c r="CA4953" s="177">
        <v>40</v>
      </c>
      <c r="CB4953" s="177" t="s">
        <v>264</v>
      </c>
      <c r="CC4953" s="122">
        <v>-7508.48</v>
      </c>
      <c r="CD4953" s="178" t="s">
        <v>3415</v>
      </c>
      <c r="CE4953" s="177" t="s">
        <v>310</v>
      </c>
      <c r="CF4953" s="177" t="s">
        <v>311</v>
      </c>
      <c r="CG4953" s="205" t="s">
        <v>12</v>
      </c>
      <c r="CH4953" s="57"/>
      <c r="CV4953" s="51"/>
      <c r="CW4953" s="51"/>
      <c r="CX4953" s="51"/>
      <c r="CY4953" s="51"/>
      <c r="CZ4953" s="51"/>
      <c r="DA4953" s="51"/>
      <c r="DB4953" s="51"/>
      <c r="DC4953" s="51"/>
      <c r="DD4953" s="51"/>
    </row>
    <row r="4954" spans="73:108" ht="15" x14ac:dyDescent="0.25">
      <c r="BU4954" s="91"/>
      <c r="BV4954" s="177">
        <v>2010</v>
      </c>
      <c r="BW4954" s="177">
        <v>4</v>
      </c>
      <c r="BX4954" s="177" t="s">
        <v>261</v>
      </c>
      <c r="BY4954" s="177" t="s">
        <v>262</v>
      </c>
      <c r="BZ4954" s="177" t="s">
        <v>277</v>
      </c>
      <c r="CA4954" s="177">
        <v>40</v>
      </c>
      <c r="CB4954" s="177" t="s">
        <v>264</v>
      </c>
      <c r="CC4954" s="122">
        <v>-7781.55</v>
      </c>
      <c r="CD4954" s="178" t="s">
        <v>3436</v>
      </c>
      <c r="CE4954" s="177" t="s">
        <v>310</v>
      </c>
      <c r="CF4954" s="177" t="s">
        <v>311</v>
      </c>
      <c r="CG4954" s="205" t="s">
        <v>12</v>
      </c>
      <c r="CH4954" s="57"/>
      <c r="CV4954" s="51"/>
      <c r="CW4954" s="51"/>
      <c r="CX4954" s="51"/>
      <c r="CY4954" s="51"/>
      <c r="CZ4954" s="51"/>
      <c r="DA4954" s="51"/>
      <c r="DB4954" s="51"/>
      <c r="DC4954" s="51"/>
      <c r="DD4954" s="51"/>
    </row>
    <row r="4955" spans="73:108" ht="15" x14ac:dyDescent="0.25">
      <c r="BU4955" s="91"/>
      <c r="BV4955" s="177">
        <v>2010</v>
      </c>
      <c r="BW4955" s="177">
        <v>5</v>
      </c>
      <c r="BX4955" s="177" t="s">
        <v>261</v>
      </c>
      <c r="BY4955" s="177" t="s">
        <v>262</v>
      </c>
      <c r="BZ4955" s="177" t="s">
        <v>277</v>
      </c>
      <c r="CA4955" s="177">
        <v>40</v>
      </c>
      <c r="CB4955" s="177" t="s">
        <v>264</v>
      </c>
      <c r="CC4955" s="122">
        <v>-3150.24</v>
      </c>
      <c r="CD4955" s="178" t="s">
        <v>3471</v>
      </c>
      <c r="CE4955" s="177" t="s">
        <v>310</v>
      </c>
      <c r="CF4955" s="177" t="s">
        <v>311</v>
      </c>
      <c r="CG4955" s="205" t="s">
        <v>12</v>
      </c>
      <c r="CH4955" s="57"/>
      <c r="CV4955" s="51"/>
      <c r="CW4955" s="51"/>
      <c r="CX4955" s="51"/>
      <c r="CY4955" s="51"/>
      <c r="CZ4955" s="51"/>
      <c r="DA4955" s="51"/>
      <c r="DB4955" s="51"/>
      <c r="DC4955" s="51"/>
      <c r="DD4955" s="51"/>
    </row>
    <row r="4956" spans="73:108" ht="15" x14ac:dyDescent="0.25">
      <c r="BU4956" s="91"/>
      <c r="BV4956" s="177">
        <v>2010</v>
      </c>
      <c r="BW4956" s="177">
        <v>5</v>
      </c>
      <c r="BX4956" s="177" t="s">
        <v>261</v>
      </c>
      <c r="BY4956" s="177" t="s">
        <v>262</v>
      </c>
      <c r="BZ4956" s="177" t="s">
        <v>277</v>
      </c>
      <c r="CA4956" s="177">
        <v>40</v>
      </c>
      <c r="CB4956" s="177" t="s">
        <v>264</v>
      </c>
      <c r="CC4956" s="122">
        <v>-16998.96</v>
      </c>
      <c r="CD4956" s="178" t="s">
        <v>3472</v>
      </c>
      <c r="CE4956" s="177" t="s">
        <v>310</v>
      </c>
      <c r="CF4956" s="177" t="s">
        <v>311</v>
      </c>
      <c r="CG4956" s="205" t="s">
        <v>12</v>
      </c>
      <c r="CH4956" s="57"/>
      <c r="CV4956" s="51"/>
      <c r="CW4956" s="51"/>
      <c r="CX4956" s="51"/>
      <c r="CY4956" s="51"/>
      <c r="CZ4956" s="51"/>
      <c r="DA4956" s="51"/>
      <c r="DB4956" s="51"/>
      <c r="DC4956" s="51"/>
      <c r="DD4956" s="51"/>
    </row>
    <row r="4957" spans="73:108" ht="15" x14ac:dyDescent="0.25">
      <c r="BU4957" s="91"/>
      <c r="BV4957" s="177">
        <v>2010</v>
      </c>
      <c r="BW4957" s="177">
        <v>8</v>
      </c>
      <c r="BX4957" s="177" t="s">
        <v>261</v>
      </c>
      <c r="BY4957" s="177" t="s">
        <v>262</v>
      </c>
      <c r="BZ4957" s="177" t="s">
        <v>277</v>
      </c>
      <c r="CA4957" s="177">
        <v>40</v>
      </c>
      <c r="CB4957" s="177" t="s">
        <v>473</v>
      </c>
      <c r="CC4957" s="122">
        <v>-39444.35</v>
      </c>
      <c r="CD4957" s="178" t="s">
        <v>3627</v>
      </c>
      <c r="CE4957" s="177" t="s">
        <v>310</v>
      </c>
      <c r="CF4957" s="177" t="s">
        <v>311</v>
      </c>
      <c r="CG4957" s="205" t="s">
        <v>12</v>
      </c>
      <c r="CH4957" s="57"/>
      <c r="CV4957" s="51"/>
      <c r="CW4957" s="51"/>
      <c r="CX4957" s="51"/>
      <c r="CY4957" s="51"/>
      <c r="CZ4957" s="51"/>
      <c r="DA4957" s="51"/>
      <c r="DB4957" s="51"/>
      <c r="DC4957" s="51"/>
      <c r="DD4957" s="51"/>
    </row>
    <row r="4958" spans="73:108" ht="15" x14ac:dyDescent="0.25">
      <c r="BU4958" s="91"/>
      <c r="BV4958" s="177">
        <v>2010</v>
      </c>
      <c r="BW4958" s="177">
        <v>8</v>
      </c>
      <c r="BX4958" s="177" t="s">
        <v>261</v>
      </c>
      <c r="BY4958" s="177" t="s">
        <v>262</v>
      </c>
      <c r="BZ4958" s="177" t="s">
        <v>277</v>
      </c>
      <c r="CA4958" s="177">
        <v>40</v>
      </c>
      <c r="CB4958" s="177" t="s">
        <v>473</v>
      </c>
      <c r="CC4958" s="122">
        <v>-40730.89</v>
      </c>
      <c r="CD4958" s="178" t="s">
        <v>3628</v>
      </c>
      <c r="CE4958" s="177" t="s">
        <v>310</v>
      </c>
      <c r="CF4958" s="177" t="s">
        <v>311</v>
      </c>
      <c r="CG4958" s="205" t="s">
        <v>12</v>
      </c>
      <c r="CH4958" s="57"/>
      <c r="CV4958" s="51"/>
      <c r="CW4958" s="51"/>
      <c r="CX4958" s="51"/>
      <c r="CY4958" s="51"/>
      <c r="CZ4958" s="51"/>
      <c r="DA4958" s="51"/>
      <c r="DB4958" s="51"/>
      <c r="DC4958" s="51"/>
      <c r="DD4958" s="51"/>
    </row>
    <row r="4959" spans="73:108" ht="15" x14ac:dyDescent="0.25">
      <c r="BU4959" s="91"/>
      <c r="BV4959" s="177">
        <v>2010</v>
      </c>
      <c r="BW4959" s="177">
        <v>8</v>
      </c>
      <c r="BX4959" s="177" t="s">
        <v>261</v>
      </c>
      <c r="BY4959" s="177" t="s">
        <v>262</v>
      </c>
      <c r="BZ4959" s="177" t="s">
        <v>277</v>
      </c>
      <c r="CA4959" s="177">
        <v>40</v>
      </c>
      <c r="CB4959" s="177" t="s">
        <v>473</v>
      </c>
      <c r="CC4959" s="122">
        <v>-44043.29</v>
      </c>
      <c r="CD4959" s="178" t="s">
        <v>3629</v>
      </c>
      <c r="CE4959" s="177" t="s">
        <v>310</v>
      </c>
      <c r="CF4959" s="177" t="s">
        <v>311</v>
      </c>
      <c r="CG4959" s="205" t="s">
        <v>12</v>
      </c>
      <c r="CH4959" s="57"/>
      <c r="CV4959" s="51"/>
      <c r="CW4959" s="51"/>
      <c r="CX4959" s="51"/>
      <c r="CY4959" s="51"/>
      <c r="CZ4959" s="51"/>
      <c r="DA4959" s="51"/>
      <c r="DB4959" s="51"/>
      <c r="DC4959" s="51"/>
      <c r="DD4959" s="51"/>
    </row>
    <row r="4960" spans="73:108" ht="15" x14ac:dyDescent="0.25">
      <c r="BU4960" s="91"/>
      <c r="BV4960" s="177">
        <v>2010</v>
      </c>
      <c r="BW4960" s="177">
        <v>9</v>
      </c>
      <c r="BX4960" s="177" t="s">
        <v>261</v>
      </c>
      <c r="BY4960" s="177" t="s">
        <v>262</v>
      </c>
      <c r="BZ4960" s="177" t="s">
        <v>277</v>
      </c>
      <c r="CA4960" s="177">
        <v>40</v>
      </c>
      <c r="CB4960" s="177" t="s">
        <v>264</v>
      </c>
      <c r="CC4960" s="122">
        <v>-1453.05</v>
      </c>
      <c r="CD4960" s="178" t="s">
        <v>3709</v>
      </c>
      <c r="CE4960" s="177" t="s">
        <v>310</v>
      </c>
      <c r="CF4960" s="177" t="s">
        <v>311</v>
      </c>
      <c r="CG4960" s="205" t="s">
        <v>12</v>
      </c>
      <c r="CH4960" s="57"/>
      <c r="CV4960" s="51"/>
      <c r="CW4960" s="51"/>
      <c r="CX4960" s="51"/>
      <c r="CY4960" s="51"/>
      <c r="CZ4960" s="51"/>
      <c r="DA4960" s="51"/>
      <c r="DB4960" s="51"/>
      <c r="DC4960" s="51"/>
      <c r="DD4960" s="51"/>
    </row>
    <row r="4961" spans="73:108" ht="15" x14ac:dyDescent="0.25">
      <c r="BU4961" s="91"/>
      <c r="BV4961" s="177">
        <v>2010</v>
      </c>
      <c r="BW4961" s="177">
        <v>9</v>
      </c>
      <c r="BX4961" s="177" t="s">
        <v>261</v>
      </c>
      <c r="BY4961" s="177" t="s">
        <v>262</v>
      </c>
      <c r="BZ4961" s="177" t="s">
        <v>277</v>
      </c>
      <c r="CA4961" s="177">
        <v>40</v>
      </c>
      <c r="CB4961" s="177" t="s">
        <v>264</v>
      </c>
      <c r="CC4961" s="122">
        <v>-2192.15</v>
      </c>
      <c r="CD4961" s="178" t="s">
        <v>3710</v>
      </c>
      <c r="CE4961" s="177" t="s">
        <v>310</v>
      </c>
      <c r="CF4961" s="177" t="s">
        <v>311</v>
      </c>
      <c r="CG4961" s="205" t="s">
        <v>12</v>
      </c>
      <c r="CH4961" s="57"/>
      <c r="CV4961" s="51"/>
      <c r="CW4961" s="51"/>
      <c r="CX4961" s="51"/>
      <c r="CY4961" s="51"/>
      <c r="CZ4961" s="51"/>
      <c r="DA4961" s="51"/>
      <c r="DB4961" s="51"/>
      <c r="DC4961" s="51"/>
      <c r="DD4961" s="51"/>
    </row>
    <row r="4962" spans="73:108" ht="15" x14ac:dyDescent="0.25">
      <c r="BU4962" s="91"/>
      <c r="BV4962" s="177">
        <v>2010</v>
      </c>
      <c r="BW4962" s="177">
        <v>9</v>
      </c>
      <c r="BX4962" s="177" t="s">
        <v>261</v>
      </c>
      <c r="BY4962" s="177" t="s">
        <v>262</v>
      </c>
      <c r="BZ4962" s="177" t="s">
        <v>277</v>
      </c>
      <c r="CA4962" s="177">
        <v>40</v>
      </c>
      <c r="CB4962" s="177" t="s">
        <v>473</v>
      </c>
      <c r="CC4962" s="122">
        <v>-41038.239999999998</v>
      </c>
      <c r="CD4962" s="178" t="s">
        <v>3711</v>
      </c>
      <c r="CE4962" s="177" t="s">
        <v>310</v>
      </c>
      <c r="CF4962" s="177" t="s">
        <v>311</v>
      </c>
      <c r="CG4962" s="205" t="s">
        <v>12</v>
      </c>
      <c r="CH4962" s="57"/>
      <c r="CV4962" s="51"/>
      <c r="CW4962" s="51"/>
      <c r="CX4962" s="51"/>
      <c r="CY4962" s="51"/>
      <c r="CZ4962" s="51"/>
      <c r="DA4962" s="51"/>
      <c r="DB4962" s="51"/>
      <c r="DC4962" s="51"/>
      <c r="DD4962" s="51"/>
    </row>
    <row r="4963" spans="73:108" ht="15" x14ac:dyDescent="0.25">
      <c r="BU4963" s="91"/>
      <c r="BV4963" s="177">
        <v>2010</v>
      </c>
      <c r="BW4963" s="177">
        <v>9</v>
      </c>
      <c r="BX4963" s="177" t="s">
        <v>261</v>
      </c>
      <c r="BY4963" s="177" t="s">
        <v>262</v>
      </c>
      <c r="BZ4963" s="177" t="s">
        <v>277</v>
      </c>
      <c r="CA4963" s="177">
        <v>40</v>
      </c>
      <c r="CB4963" s="177" t="s">
        <v>473</v>
      </c>
      <c r="CC4963" s="122">
        <v>-33870.89</v>
      </c>
      <c r="CD4963" s="178" t="s">
        <v>3712</v>
      </c>
      <c r="CE4963" s="177" t="s">
        <v>310</v>
      </c>
      <c r="CF4963" s="177" t="s">
        <v>311</v>
      </c>
      <c r="CG4963" s="205" t="s">
        <v>12</v>
      </c>
      <c r="CH4963" s="57"/>
      <c r="CV4963" s="51"/>
      <c r="CW4963" s="51"/>
      <c r="CX4963" s="51"/>
      <c r="CY4963" s="51"/>
      <c r="CZ4963" s="51"/>
      <c r="DA4963" s="51"/>
      <c r="DB4963" s="51"/>
      <c r="DC4963" s="51"/>
      <c r="DD4963" s="51"/>
    </row>
    <row r="4964" spans="73:108" ht="15" x14ac:dyDescent="0.25">
      <c r="BU4964" s="91"/>
      <c r="BV4964" s="177">
        <v>2010</v>
      </c>
      <c r="BW4964" s="177">
        <v>9</v>
      </c>
      <c r="BX4964" s="177" t="s">
        <v>261</v>
      </c>
      <c r="BY4964" s="177" t="s">
        <v>262</v>
      </c>
      <c r="BZ4964" s="177" t="s">
        <v>277</v>
      </c>
      <c r="CA4964" s="177">
        <v>40</v>
      </c>
      <c r="CB4964" s="177" t="s">
        <v>473</v>
      </c>
      <c r="CC4964" s="122">
        <v>-27921.62</v>
      </c>
      <c r="CD4964" s="178" t="s">
        <v>3713</v>
      </c>
      <c r="CE4964" s="177" t="s">
        <v>310</v>
      </c>
      <c r="CF4964" s="177" t="s">
        <v>311</v>
      </c>
      <c r="CG4964" s="205" t="s">
        <v>12</v>
      </c>
      <c r="CH4964" s="57"/>
      <c r="CV4964" s="51"/>
      <c r="CW4964" s="51"/>
      <c r="CX4964" s="51"/>
      <c r="CY4964" s="51"/>
      <c r="CZ4964" s="51"/>
      <c r="DA4964" s="51"/>
      <c r="DB4964" s="51"/>
      <c r="DC4964" s="51"/>
      <c r="DD4964" s="51"/>
    </row>
    <row r="4965" spans="73:108" ht="15" x14ac:dyDescent="0.25">
      <c r="BU4965" s="91"/>
      <c r="BV4965" s="177">
        <v>2010</v>
      </c>
      <c r="BW4965" s="177">
        <v>10</v>
      </c>
      <c r="BX4965" s="177" t="s">
        <v>261</v>
      </c>
      <c r="BY4965" s="177" t="s">
        <v>262</v>
      </c>
      <c r="BZ4965" s="177" t="s">
        <v>277</v>
      </c>
      <c r="CA4965" s="177">
        <v>40</v>
      </c>
      <c r="CB4965" s="177" t="s">
        <v>264</v>
      </c>
      <c r="CC4965" s="122">
        <v>-56453.61</v>
      </c>
      <c r="CD4965" s="178" t="s">
        <v>3781</v>
      </c>
      <c r="CE4965" s="177" t="s">
        <v>310</v>
      </c>
      <c r="CF4965" s="177" t="s">
        <v>311</v>
      </c>
      <c r="CG4965" s="205" t="s">
        <v>12</v>
      </c>
      <c r="CH4965" s="57"/>
      <c r="CV4965" s="51"/>
      <c r="CW4965" s="51"/>
      <c r="CX4965" s="51"/>
      <c r="CY4965" s="51"/>
      <c r="CZ4965" s="51"/>
      <c r="DA4965" s="51"/>
      <c r="DB4965" s="51"/>
      <c r="DC4965" s="51"/>
      <c r="DD4965" s="51"/>
    </row>
    <row r="4966" spans="73:108" ht="15" x14ac:dyDescent="0.25">
      <c r="BU4966" s="91"/>
      <c r="BV4966" s="177">
        <v>2010</v>
      </c>
      <c r="BW4966" s="177">
        <v>10</v>
      </c>
      <c r="BX4966" s="177" t="s">
        <v>261</v>
      </c>
      <c r="BY4966" s="177" t="s">
        <v>262</v>
      </c>
      <c r="BZ4966" s="177" t="s">
        <v>277</v>
      </c>
      <c r="CA4966" s="177">
        <v>40</v>
      </c>
      <c r="CB4966" s="177" t="s">
        <v>264</v>
      </c>
      <c r="CC4966" s="122">
        <v>-9865.4</v>
      </c>
      <c r="CD4966" s="178" t="s">
        <v>3782</v>
      </c>
      <c r="CE4966" s="177" t="s">
        <v>310</v>
      </c>
      <c r="CF4966" s="177" t="s">
        <v>311</v>
      </c>
      <c r="CG4966" s="205" t="s">
        <v>12</v>
      </c>
      <c r="CH4966" s="57"/>
      <c r="CV4966" s="51"/>
      <c r="CW4966" s="51"/>
      <c r="CX4966" s="51"/>
      <c r="CY4966" s="51"/>
      <c r="CZ4966" s="51"/>
      <c r="DA4966" s="51"/>
      <c r="DB4966" s="51"/>
      <c r="DC4966" s="51"/>
      <c r="DD4966" s="51"/>
    </row>
    <row r="4967" spans="73:108" ht="15" x14ac:dyDescent="0.25">
      <c r="BU4967" s="91"/>
      <c r="BV4967" s="177">
        <v>2010</v>
      </c>
      <c r="BW4967" s="177">
        <v>10</v>
      </c>
      <c r="BX4967" s="177" t="s">
        <v>261</v>
      </c>
      <c r="BY4967" s="177" t="s">
        <v>262</v>
      </c>
      <c r="BZ4967" s="177" t="s">
        <v>277</v>
      </c>
      <c r="CA4967" s="177">
        <v>40</v>
      </c>
      <c r="CB4967" s="177" t="s">
        <v>264</v>
      </c>
      <c r="CC4967" s="122">
        <v>-23540.81</v>
      </c>
      <c r="CD4967" s="178" t="s">
        <v>3783</v>
      </c>
      <c r="CE4967" s="177" t="s">
        <v>310</v>
      </c>
      <c r="CF4967" s="177" t="s">
        <v>311</v>
      </c>
      <c r="CG4967" s="205" t="s">
        <v>12</v>
      </c>
      <c r="CH4967" s="57"/>
      <c r="CV4967" s="51"/>
      <c r="CW4967" s="51"/>
      <c r="CX4967" s="51"/>
      <c r="CY4967" s="51"/>
      <c r="CZ4967" s="51"/>
      <c r="DA4967" s="51"/>
      <c r="DB4967" s="51"/>
      <c r="DC4967" s="51"/>
      <c r="DD4967" s="51"/>
    </row>
    <row r="4968" spans="73:108" ht="15" x14ac:dyDescent="0.25">
      <c r="BU4968" s="91"/>
      <c r="BV4968" s="177">
        <v>2010</v>
      </c>
      <c r="BW4968" s="177">
        <v>10</v>
      </c>
      <c r="BX4968" s="177" t="s">
        <v>261</v>
      </c>
      <c r="BY4968" s="177" t="s">
        <v>262</v>
      </c>
      <c r="BZ4968" s="177" t="s">
        <v>277</v>
      </c>
      <c r="CA4968" s="177">
        <v>40</v>
      </c>
      <c r="CB4968" s="177" t="s">
        <v>264</v>
      </c>
      <c r="CC4968" s="122">
        <v>-13805.78</v>
      </c>
      <c r="CD4968" s="178" t="s">
        <v>3784</v>
      </c>
      <c r="CE4968" s="177" t="s">
        <v>310</v>
      </c>
      <c r="CF4968" s="177" t="s">
        <v>311</v>
      </c>
      <c r="CG4968" s="205" t="s">
        <v>12</v>
      </c>
      <c r="CH4968" s="57"/>
      <c r="CV4968" s="51"/>
      <c r="CW4968" s="51"/>
      <c r="CX4968" s="51"/>
      <c r="CY4968" s="51"/>
      <c r="CZ4968" s="51"/>
      <c r="DA4968" s="51"/>
      <c r="DB4968" s="51"/>
      <c r="DC4968" s="51"/>
      <c r="DD4968" s="51"/>
    </row>
    <row r="4969" spans="73:108" ht="15" x14ac:dyDescent="0.25">
      <c r="BU4969" s="91"/>
      <c r="BV4969" s="177">
        <v>2010</v>
      </c>
      <c r="BW4969" s="177">
        <v>10</v>
      </c>
      <c r="BX4969" s="177" t="s">
        <v>261</v>
      </c>
      <c r="BY4969" s="177" t="s">
        <v>262</v>
      </c>
      <c r="BZ4969" s="177" t="s">
        <v>277</v>
      </c>
      <c r="CA4969" s="177">
        <v>40</v>
      </c>
      <c r="CB4969" s="177" t="s">
        <v>264</v>
      </c>
      <c r="CC4969" s="122">
        <v>-19046.34</v>
      </c>
      <c r="CD4969" s="178" t="s">
        <v>3785</v>
      </c>
      <c r="CE4969" s="177" t="s">
        <v>310</v>
      </c>
      <c r="CF4969" s="177" t="s">
        <v>311</v>
      </c>
      <c r="CG4969" s="205" t="s">
        <v>12</v>
      </c>
      <c r="CH4969" s="57"/>
      <c r="CV4969" s="51"/>
      <c r="CW4969" s="51"/>
      <c r="CX4969" s="51"/>
      <c r="CY4969" s="51"/>
      <c r="CZ4969" s="51"/>
      <c r="DA4969" s="51"/>
      <c r="DB4969" s="51"/>
      <c r="DC4969" s="51"/>
      <c r="DD4969" s="51"/>
    </row>
    <row r="4970" spans="73:108" ht="15" x14ac:dyDescent="0.25">
      <c r="BU4970" s="91"/>
      <c r="BV4970" s="177">
        <v>2010</v>
      </c>
      <c r="BW4970" s="177">
        <v>10</v>
      </c>
      <c r="BX4970" s="177" t="s">
        <v>261</v>
      </c>
      <c r="BY4970" s="177" t="s">
        <v>262</v>
      </c>
      <c r="BZ4970" s="177" t="s">
        <v>277</v>
      </c>
      <c r="CA4970" s="177">
        <v>40</v>
      </c>
      <c r="CB4970" s="177" t="s">
        <v>264</v>
      </c>
      <c r="CC4970" s="122">
        <v>-4040.01</v>
      </c>
      <c r="CD4970" s="178" t="s">
        <v>3786</v>
      </c>
      <c r="CE4970" s="177" t="s">
        <v>310</v>
      </c>
      <c r="CF4970" s="177" t="s">
        <v>311</v>
      </c>
      <c r="CG4970" s="205" t="s">
        <v>12</v>
      </c>
      <c r="CH4970" s="57"/>
      <c r="CV4970" s="51"/>
      <c r="CW4970" s="51"/>
      <c r="CX4970" s="51"/>
      <c r="CY4970" s="51"/>
      <c r="CZ4970" s="51"/>
      <c r="DA4970" s="51"/>
      <c r="DB4970" s="51"/>
      <c r="DC4970" s="51"/>
      <c r="DD4970" s="51"/>
    </row>
    <row r="4971" spans="73:108" ht="15" x14ac:dyDescent="0.25">
      <c r="BU4971" s="91"/>
      <c r="BV4971" s="177">
        <v>2010</v>
      </c>
      <c r="BW4971" s="177">
        <v>10</v>
      </c>
      <c r="BX4971" s="177" t="s">
        <v>261</v>
      </c>
      <c r="BY4971" s="177" t="s">
        <v>262</v>
      </c>
      <c r="BZ4971" s="177" t="s">
        <v>277</v>
      </c>
      <c r="CA4971" s="177">
        <v>40</v>
      </c>
      <c r="CB4971" s="177" t="s">
        <v>264</v>
      </c>
      <c r="CC4971" s="122">
        <v>-18303.02</v>
      </c>
      <c r="CD4971" s="178" t="s">
        <v>3787</v>
      </c>
      <c r="CE4971" s="177" t="s">
        <v>310</v>
      </c>
      <c r="CF4971" s="177" t="s">
        <v>311</v>
      </c>
      <c r="CG4971" s="205" t="s">
        <v>12</v>
      </c>
      <c r="CH4971" s="57"/>
      <c r="CV4971" s="51"/>
      <c r="CW4971" s="51"/>
      <c r="CX4971" s="51"/>
      <c r="CY4971" s="51"/>
      <c r="CZ4971" s="51"/>
      <c r="DA4971" s="51"/>
      <c r="DB4971" s="51"/>
      <c r="DC4971" s="51"/>
      <c r="DD4971" s="51"/>
    </row>
    <row r="4972" spans="73:108" ht="15" x14ac:dyDescent="0.25">
      <c r="BU4972" s="91"/>
      <c r="BV4972" s="177">
        <v>2010</v>
      </c>
      <c r="BW4972" s="177">
        <v>10</v>
      </c>
      <c r="BX4972" s="177" t="s">
        <v>261</v>
      </c>
      <c r="BY4972" s="177" t="s">
        <v>262</v>
      </c>
      <c r="BZ4972" s="177" t="s">
        <v>277</v>
      </c>
      <c r="CA4972" s="177">
        <v>40</v>
      </c>
      <c r="CB4972" s="177" t="s">
        <v>264</v>
      </c>
      <c r="CC4972" s="122">
        <v>-14087.65</v>
      </c>
      <c r="CD4972" s="178" t="s">
        <v>3788</v>
      </c>
      <c r="CE4972" s="177" t="s">
        <v>310</v>
      </c>
      <c r="CF4972" s="177" t="s">
        <v>311</v>
      </c>
      <c r="CG4972" s="205" t="s">
        <v>12</v>
      </c>
      <c r="CH4972" s="57"/>
      <c r="CV4972" s="51"/>
      <c r="CW4972" s="51"/>
      <c r="CX4972" s="51"/>
      <c r="CY4972" s="51"/>
      <c r="CZ4972" s="51"/>
      <c r="DA4972" s="51"/>
      <c r="DB4972" s="51"/>
      <c r="DC4972" s="51"/>
      <c r="DD4972" s="51"/>
    </row>
    <row r="4973" spans="73:108" ht="15" x14ac:dyDescent="0.25">
      <c r="BU4973" s="91"/>
      <c r="BV4973" s="177">
        <v>2010</v>
      </c>
      <c r="BW4973" s="177">
        <v>11</v>
      </c>
      <c r="BX4973" s="177" t="s">
        <v>261</v>
      </c>
      <c r="BY4973" s="177" t="s">
        <v>262</v>
      </c>
      <c r="BZ4973" s="177" t="s">
        <v>277</v>
      </c>
      <c r="CA4973" s="177">
        <v>40</v>
      </c>
      <c r="CB4973" s="177" t="s">
        <v>264</v>
      </c>
      <c r="CC4973" s="122">
        <v>-20559.740000000002</v>
      </c>
      <c r="CD4973" s="178" t="s">
        <v>3847</v>
      </c>
      <c r="CE4973" s="177" t="s">
        <v>310</v>
      </c>
      <c r="CF4973" s="177" t="s">
        <v>311</v>
      </c>
      <c r="CG4973" s="205" t="s">
        <v>12</v>
      </c>
      <c r="CH4973" s="57"/>
      <c r="CV4973" s="51"/>
      <c r="CW4973" s="51"/>
      <c r="CX4973" s="51"/>
      <c r="CY4973" s="51"/>
      <c r="CZ4973" s="51"/>
      <c r="DA4973" s="51"/>
      <c r="DB4973" s="51"/>
      <c r="DC4973" s="51"/>
      <c r="DD4973" s="51"/>
    </row>
    <row r="4974" spans="73:108" ht="15" x14ac:dyDescent="0.25">
      <c r="BU4974" s="91"/>
      <c r="BV4974" s="177">
        <v>2010</v>
      </c>
      <c r="BW4974" s="177">
        <v>11</v>
      </c>
      <c r="BX4974" s="177" t="s">
        <v>261</v>
      </c>
      <c r="BY4974" s="177" t="s">
        <v>262</v>
      </c>
      <c r="BZ4974" s="177" t="s">
        <v>277</v>
      </c>
      <c r="CA4974" s="177">
        <v>40</v>
      </c>
      <c r="CB4974" s="177" t="s">
        <v>264</v>
      </c>
      <c r="CC4974" s="122">
        <v>-5901.22</v>
      </c>
      <c r="CD4974" s="178" t="s">
        <v>3848</v>
      </c>
      <c r="CE4974" s="177" t="s">
        <v>310</v>
      </c>
      <c r="CF4974" s="177" t="s">
        <v>311</v>
      </c>
      <c r="CG4974" s="205" t="s">
        <v>12</v>
      </c>
      <c r="CH4974" s="57"/>
      <c r="CV4974" s="51"/>
      <c r="CW4974" s="51"/>
      <c r="CX4974" s="51"/>
      <c r="CY4974" s="51"/>
      <c r="CZ4974" s="51"/>
      <c r="DA4974" s="51"/>
      <c r="DB4974" s="51"/>
      <c r="DC4974" s="51"/>
      <c r="DD4974" s="51"/>
    </row>
    <row r="4975" spans="73:108" ht="15" x14ac:dyDescent="0.25">
      <c r="BU4975" s="91"/>
      <c r="BV4975" s="177">
        <v>2010</v>
      </c>
      <c r="BW4975" s="177">
        <v>12</v>
      </c>
      <c r="BX4975" s="177" t="s">
        <v>261</v>
      </c>
      <c r="BY4975" s="177" t="s">
        <v>262</v>
      </c>
      <c r="BZ4975" s="177" t="s">
        <v>277</v>
      </c>
      <c r="CA4975" s="177">
        <v>40</v>
      </c>
      <c r="CB4975" s="177" t="s">
        <v>264</v>
      </c>
      <c r="CC4975" s="122">
        <v>-8345.4599999999991</v>
      </c>
      <c r="CD4975" s="178" t="s">
        <v>3906</v>
      </c>
      <c r="CE4975" s="177" t="s">
        <v>310</v>
      </c>
      <c r="CF4975" s="177" t="s">
        <v>311</v>
      </c>
      <c r="CG4975" s="205" t="s">
        <v>12</v>
      </c>
      <c r="CH4975" s="57"/>
      <c r="CV4975" s="51"/>
      <c r="CW4975" s="51"/>
      <c r="CX4975" s="51"/>
      <c r="CY4975" s="51"/>
      <c r="CZ4975" s="51"/>
      <c r="DA4975" s="51"/>
      <c r="DB4975" s="51"/>
      <c r="DC4975" s="51"/>
      <c r="DD4975" s="51"/>
    </row>
    <row r="4976" spans="73:108" ht="15" x14ac:dyDescent="0.25">
      <c r="BU4976" s="91"/>
      <c r="BV4976" s="177">
        <v>2008</v>
      </c>
      <c r="BW4976" s="177">
        <v>1</v>
      </c>
      <c r="BX4976" s="177" t="s">
        <v>698</v>
      </c>
      <c r="BY4976" s="177" t="s">
        <v>262</v>
      </c>
      <c r="BZ4976" s="177" t="s">
        <v>277</v>
      </c>
      <c r="CA4976" s="177">
        <v>40</v>
      </c>
      <c r="CB4976" s="177" t="s">
        <v>264</v>
      </c>
      <c r="CC4976" s="122">
        <v>-8000</v>
      </c>
      <c r="CD4976" s="178" t="s">
        <v>2592</v>
      </c>
      <c r="CE4976" s="177" t="s">
        <v>310</v>
      </c>
      <c r="CF4976" s="177" t="s">
        <v>311</v>
      </c>
      <c r="CG4976" s="205" t="s">
        <v>12</v>
      </c>
      <c r="CH4976" s="57"/>
      <c r="CV4976" s="51"/>
      <c r="CW4976" s="51"/>
      <c r="CX4976" s="51"/>
      <c r="CY4976" s="51"/>
      <c r="CZ4976" s="51"/>
      <c r="DA4976" s="51"/>
      <c r="DB4976" s="51"/>
      <c r="DC4976" s="51"/>
      <c r="DD4976" s="51"/>
    </row>
    <row r="4977" spans="73:108" ht="15" x14ac:dyDescent="0.25">
      <c r="BU4977" s="91"/>
      <c r="BV4977" s="177">
        <v>2008</v>
      </c>
      <c r="BW4977" s="177">
        <v>12</v>
      </c>
      <c r="BX4977" s="177" t="s">
        <v>698</v>
      </c>
      <c r="BY4977" s="177" t="s">
        <v>262</v>
      </c>
      <c r="BZ4977" s="177" t="s">
        <v>277</v>
      </c>
      <c r="CA4977" s="177">
        <v>40</v>
      </c>
      <c r="CB4977" s="177" t="s">
        <v>264</v>
      </c>
      <c r="CC4977" s="122">
        <v>8000</v>
      </c>
      <c r="CD4977" s="178" t="s">
        <v>2592</v>
      </c>
      <c r="CE4977" s="177" t="s">
        <v>310</v>
      </c>
      <c r="CF4977" s="177" t="s">
        <v>311</v>
      </c>
      <c r="CG4977" s="205" t="s">
        <v>12</v>
      </c>
      <c r="CH4977" s="57"/>
      <c r="CV4977" s="51"/>
      <c r="CW4977" s="51"/>
      <c r="CX4977" s="51"/>
      <c r="CY4977" s="51"/>
      <c r="CZ4977" s="51"/>
      <c r="DA4977" s="51"/>
      <c r="DB4977" s="51"/>
      <c r="DC4977" s="51"/>
      <c r="DD4977" s="51"/>
    </row>
    <row r="4978" spans="73:108" ht="15" x14ac:dyDescent="0.25">
      <c r="BU4978" s="91"/>
      <c r="BV4978" s="177">
        <v>2010</v>
      </c>
      <c r="BW4978" s="177">
        <v>1</v>
      </c>
      <c r="BX4978" s="177" t="s">
        <v>1523</v>
      </c>
      <c r="BY4978" s="177" t="s">
        <v>262</v>
      </c>
      <c r="BZ4978" s="177" t="s">
        <v>277</v>
      </c>
      <c r="CA4978" s="177">
        <v>0</v>
      </c>
      <c r="CB4978" s="177" t="s">
        <v>264</v>
      </c>
      <c r="CC4978" s="122">
        <v>7.26</v>
      </c>
      <c r="CD4978" s="178" t="s">
        <v>191</v>
      </c>
      <c r="CE4978" s="177" t="s">
        <v>284</v>
      </c>
      <c r="CF4978" s="177" t="s">
        <v>284</v>
      </c>
      <c r="CG4978" s="83" t="s">
        <v>9</v>
      </c>
      <c r="CH4978" s="57"/>
      <c r="CV4978" s="51"/>
      <c r="CW4978" s="51"/>
      <c r="CX4978" s="51"/>
      <c r="CY4978" s="51"/>
      <c r="CZ4978" s="51"/>
      <c r="DA4978" s="51"/>
      <c r="DB4978" s="51"/>
      <c r="DC4978" s="51"/>
      <c r="DD4978" s="51"/>
    </row>
    <row r="4979" spans="73:108" ht="15" x14ac:dyDescent="0.25">
      <c r="BU4979" s="91"/>
      <c r="BV4979" s="177">
        <v>2010</v>
      </c>
      <c r="BW4979" s="177">
        <v>2</v>
      </c>
      <c r="BX4979" s="177" t="s">
        <v>1523</v>
      </c>
      <c r="BY4979" s="177" t="s">
        <v>262</v>
      </c>
      <c r="BZ4979" s="177" t="s">
        <v>277</v>
      </c>
      <c r="CA4979" s="177">
        <v>0</v>
      </c>
      <c r="CB4979" s="177" t="s">
        <v>264</v>
      </c>
      <c r="CC4979" s="122">
        <v>0.02</v>
      </c>
      <c r="CD4979" s="178" t="s">
        <v>191</v>
      </c>
      <c r="CE4979" s="177" t="s">
        <v>284</v>
      </c>
      <c r="CF4979" s="177" t="s">
        <v>284</v>
      </c>
      <c r="CG4979" s="83" t="s">
        <v>9</v>
      </c>
      <c r="CH4979" s="57"/>
      <c r="CV4979" s="51"/>
      <c r="CW4979" s="51"/>
      <c r="CX4979" s="51"/>
      <c r="CY4979" s="51"/>
      <c r="CZ4979" s="51"/>
      <c r="DA4979" s="51"/>
      <c r="DB4979" s="51"/>
      <c r="DC4979" s="51"/>
      <c r="DD4979" s="51"/>
    </row>
    <row r="4980" spans="73:108" ht="15" x14ac:dyDescent="0.25">
      <c r="BU4980" s="91"/>
      <c r="BV4980" s="177">
        <v>2010</v>
      </c>
      <c r="BW4980" s="177">
        <v>6</v>
      </c>
      <c r="BX4980" s="177" t="s">
        <v>1523</v>
      </c>
      <c r="BY4980" s="177" t="s">
        <v>262</v>
      </c>
      <c r="BZ4980" s="177" t="s">
        <v>277</v>
      </c>
      <c r="CA4980" s="177">
        <v>0</v>
      </c>
      <c r="CB4980" s="177" t="s">
        <v>264</v>
      </c>
      <c r="CC4980" s="122">
        <v>9.98</v>
      </c>
      <c r="CD4980" s="178" t="s">
        <v>191</v>
      </c>
      <c r="CE4980" s="177" t="s">
        <v>284</v>
      </c>
      <c r="CF4980" s="177" t="s">
        <v>284</v>
      </c>
      <c r="CG4980" s="83" t="s">
        <v>9</v>
      </c>
      <c r="CH4980" s="57"/>
      <c r="CV4980" s="51"/>
      <c r="CW4980" s="51"/>
      <c r="CX4980" s="51"/>
      <c r="CY4980" s="51"/>
      <c r="CZ4980" s="51"/>
      <c r="DA4980" s="51"/>
      <c r="DB4980" s="51"/>
      <c r="DC4980" s="51"/>
      <c r="DD4980" s="51"/>
    </row>
    <row r="4981" spans="73:108" ht="15" x14ac:dyDescent="0.25">
      <c r="BU4981" s="91"/>
      <c r="BV4981" s="177">
        <v>2010</v>
      </c>
      <c r="BW4981" s="177">
        <v>9</v>
      </c>
      <c r="BX4981" s="177" t="s">
        <v>1523</v>
      </c>
      <c r="BY4981" s="177" t="s">
        <v>262</v>
      </c>
      <c r="BZ4981" s="177" t="s">
        <v>277</v>
      </c>
      <c r="CA4981" s="177">
        <v>0</v>
      </c>
      <c r="CB4981" s="177" t="s">
        <v>264</v>
      </c>
      <c r="CC4981" s="122">
        <v>17.690000000000001</v>
      </c>
      <c r="CD4981" s="178" t="s">
        <v>191</v>
      </c>
      <c r="CE4981" s="177" t="s">
        <v>284</v>
      </c>
      <c r="CF4981" s="177" t="s">
        <v>284</v>
      </c>
      <c r="CG4981" s="83" t="s">
        <v>9</v>
      </c>
      <c r="CH4981" s="57"/>
      <c r="CV4981" s="51"/>
      <c r="CW4981" s="51"/>
      <c r="CX4981" s="51"/>
      <c r="CY4981" s="51"/>
      <c r="CZ4981" s="51"/>
      <c r="DA4981" s="51"/>
      <c r="DB4981" s="51"/>
      <c r="DC4981" s="51"/>
      <c r="DD4981" s="51"/>
    </row>
    <row r="4982" spans="73:108" ht="15" x14ac:dyDescent="0.25">
      <c r="BU4982" s="91"/>
      <c r="BV4982" s="177">
        <v>2010</v>
      </c>
      <c r="BW4982" s="177">
        <v>2</v>
      </c>
      <c r="BX4982" s="177" t="s">
        <v>1546</v>
      </c>
      <c r="BY4982" s="177" t="s">
        <v>262</v>
      </c>
      <c r="BZ4982" s="177" t="s">
        <v>277</v>
      </c>
      <c r="CA4982" s="177">
        <v>0</v>
      </c>
      <c r="CB4982" s="177" t="s">
        <v>264</v>
      </c>
      <c r="CC4982" s="122">
        <v>11.37</v>
      </c>
      <c r="CD4982" s="178" t="s">
        <v>191</v>
      </c>
      <c r="CE4982" s="177" t="s">
        <v>284</v>
      </c>
      <c r="CF4982" s="177" t="s">
        <v>284</v>
      </c>
      <c r="CG4982" s="83" t="s">
        <v>9</v>
      </c>
      <c r="CH4982" s="57"/>
      <c r="CV4982" s="51"/>
      <c r="CW4982" s="51"/>
      <c r="CX4982" s="51"/>
      <c r="CY4982" s="51"/>
      <c r="CZ4982" s="51"/>
      <c r="DA4982" s="51"/>
      <c r="DB4982" s="51"/>
      <c r="DC4982" s="51"/>
      <c r="DD4982" s="51"/>
    </row>
    <row r="4983" spans="73:108" ht="15" x14ac:dyDescent="0.25">
      <c r="BU4983" s="91"/>
      <c r="BV4983" s="177">
        <v>2010</v>
      </c>
      <c r="BW4983" s="177">
        <v>3</v>
      </c>
      <c r="BX4983" s="177" t="s">
        <v>1546</v>
      </c>
      <c r="BY4983" s="177" t="s">
        <v>262</v>
      </c>
      <c r="BZ4983" s="177" t="s">
        <v>277</v>
      </c>
      <c r="CA4983" s="177">
        <v>0</v>
      </c>
      <c r="CB4983" s="177" t="s">
        <v>264</v>
      </c>
      <c r="CC4983" s="122">
        <v>61.01</v>
      </c>
      <c r="CD4983" s="178" t="s">
        <v>191</v>
      </c>
      <c r="CE4983" s="177" t="s">
        <v>284</v>
      </c>
      <c r="CF4983" s="177" t="s">
        <v>284</v>
      </c>
      <c r="CG4983" s="83" t="s">
        <v>9</v>
      </c>
      <c r="CH4983" s="57"/>
      <c r="CV4983" s="51"/>
      <c r="CW4983" s="51"/>
      <c r="CX4983" s="51"/>
      <c r="CY4983" s="51"/>
      <c r="CZ4983" s="51"/>
      <c r="DA4983" s="51"/>
      <c r="DB4983" s="51"/>
      <c r="DC4983" s="51"/>
      <c r="DD4983" s="51"/>
    </row>
    <row r="4984" spans="73:108" ht="15" x14ac:dyDescent="0.25">
      <c r="BU4984" s="91"/>
      <c r="BV4984" s="177">
        <v>2010</v>
      </c>
      <c r="BW4984" s="177">
        <v>4</v>
      </c>
      <c r="BX4984" s="177" t="s">
        <v>1546</v>
      </c>
      <c r="BY4984" s="177" t="s">
        <v>262</v>
      </c>
      <c r="BZ4984" s="177" t="s">
        <v>277</v>
      </c>
      <c r="CA4984" s="177">
        <v>0</v>
      </c>
      <c r="CB4984" s="177" t="s">
        <v>264</v>
      </c>
      <c r="CC4984" s="122">
        <v>188.84</v>
      </c>
      <c r="CD4984" s="178" t="s">
        <v>191</v>
      </c>
      <c r="CE4984" s="177" t="s">
        <v>284</v>
      </c>
      <c r="CF4984" s="177" t="s">
        <v>284</v>
      </c>
      <c r="CG4984" s="83" t="s">
        <v>9</v>
      </c>
      <c r="CH4984" s="57"/>
      <c r="CV4984" s="51"/>
      <c r="CW4984" s="51"/>
      <c r="CX4984" s="51"/>
      <c r="CY4984" s="51"/>
      <c r="CZ4984" s="51"/>
      <c r="DA4984" s="51"/>
      <c r="DB4984" s="51"/>
      <c r="DC4984" s="51"/>
      <c r="DD4984" s="51"/>
    </row>
    <row r="4985" spans="73:108" ht="15" x14ac:dyDescent="0.25">
      <c r="BU4985" s="91"/>
      <c r="BV4985" s="177">
        <v>2010</v>
      </c>
      <c r="BW4985" s="177">
        <v>5</v>
      </c>
      <c r="BX4985" s="177" t="s">
        <v>1546</v>
      </c>
      <c r="BY4985" s="177" t="s">
        <v>262</v>
      </c>
      <c r="BZ4985" s="177" t="s">
        <v>277</v>
      </c>
      <c r="CA4985" s="177">
        <v>0</v>
      </c>
      <c r="CB4985" s="177" t="s">
        <v>264</v>
      </c>
      <c r="CC4985" s="122">
        <v>102.14</v>
      </c>
      <c r="CD4985" s="178" t="s">
        <v>191</v>
      </c>
      <c r="CE4985" s="177" t="s">
        <v>284</v>
      </c>
      <c r="CF4985" s="177" t="s">
        <v>284</v>
      </c>
      <c r="CG4985" s="83" t="s">
        <v>9</v>
      </c>
      <c r="CH4985" s="57"/>
      <c r="CV4985" s="51"/>
      <c r="CW4985" s="51"/>
      <c r="CX4985" s="51"/>
      <c r="CY4985" s="51"/>
      <c r="CZ4985" s="51"/>
      <c r="DA4985" s="51"/>
      <c r="DB4985" s="51"/>
      <c r="DC4985" s="51"/>
      <c r="DD4985" s="51"/>
    </row>
    <row r="4986" spans="73:108" ht="15" x14ac:dyDescent="0.25">
      <c r="BU4986" s="91"/>
      <c r="BV4986" s="177">
        <v>2010</v>
      </c>
      <c r="BW4986" s="177">
        <v>6</v>
      </c>
      <c r="BX4986" s="177" t="s">
        <v>1546</v>
      </c>
      <c r="BY4986" s="177" t="s">
        <v>262</v>
      </c>
      <c r="BZ4986" s="177" t="s">
        <v>277</v>
      </c>
      <c r="CA4986" s="177">
        <v>0</v>
      </c>
      <c r="CB4986" s="177" t="s">
        <v>264</v>
      </c>
      <c r="CC4986" s="122">
        <v>83.52</v>
      </c>
      <c r="CD4986" s="178" t="s">
        <v>191</v>
      </c>
      <c r="CE4986" s="177" t="s">
        <v>284</v>
      </c>
      <c r="CF4986" s="177" t="s">
        <v>284</v>
      </c>
      <c r="CG4986" s="83" t="s">
        <v>9</v>
      </c>
      <c r="CH4986" s="57"/>
      <c r="CV4986" s="51"/>
      <c r="CW4986" s="51"/>
      <c r="CX4986" s="51"/>
      <c r="CY4986" s="51"/>
      <c r="CZ4986" s="51"/>
      <c r="DA4986" s="51"/>
      <c r="DB4986" s="51"/>
      <c r="DC4986" s="51"/>
      <c r="DD4986" s="51"/>
    </row>
    <row r="4987" spans="73:108" ht="15" x14ac:dyDescent="0.25">
      <c r="BU4987" s="91"/>
      <c r="BV4987" s="177">
        <v>2010</v>
      </c>
      <c r="BW4987" s="177">
        <v>7</v>
      </c>
      <c r="BX4987" s="177" t="s">
        <v>1546</v>
      </c>
      <c r="BY4987" s="177" t="s">
        <v>262</v>
      </c>
      <c r="BZ4987" s="177" t="s">
        <v>277</v>
      </c>
      <c r="CA4987" s="177">
        <v>0</v>
      </c>
      <c r="CB4987" s="177" t="s">
        <v>264</v>
      </c>
      <c r="CC4987" s="122">
        <v>7.25</v>
      </c>
      <c r="CD4987" s="178" t="s">
        <v>191</v>
      </c>
      <c r="CE4987" s="177" t="s">
        <v>284</v>
      </c>
      <c r="CF4987" s="177" t="s">
        <v>284</v>
      </c>
      <c r="CG4987" s="83" t="s">
        <v>9</v>
      </c>
      <c r="CH4987" s="57"/>
      <c r="CV4987" s="51"/>
      <c r="CW4987" s="51"/>
      <c r="CX4987" s="51"/>
      <c r="CY4987" s="51"/>
      <c r="CZ4987" s="51"/>
      <c r="DA4987" s="51"/>
      <c r="DB4987" s="51"/>
      <c r="DC4987" s="51"/>
      <c r="DD4987" s="51"/>
    </row>
    <row r="4988" spans="73:108" ht="15" x14ac:dyDescent="0.25">
      <c r="BU4988" s="91"/>
      <c r="BV4988" s="177">
        <v>2010</v>
      </c>
      <c r="BW4988" s="177">
        <v>8</v>
      </c>
      <c r="BX4988" s="177" t="s">
        <v>1546</v>
      </c>
      <c r="BY4988" s="177" t="s">
        <v>262</v>
      </c>
      <c r="BZ4988" s="177" t="s">
        <v>277</v>
      </c>
      <c r="CA4988" s="177">
        <v>0</v>
      </c>
      <c r="CB4988" s="177" t="s">
        <v>264</v>
      </c>
      <c r="CC4988" s="122">
        <v>34.28</v>
      </c>
      <c r="CD4988" s="178" t="s">
        <v>191</v>
      </c>
      <c r="CE4988" s="177" t="s">
        <v>284</v>
      </c>
      <c r="CF4988" s="177" t="s">
        <v>284</v>
      </c>
      <c r="CG4988" s="83" t="s">
        <v>9</v>
      </c>
      <c r="CH4988" s="57"/>
      <c r="CV4988" s="51"/>
      <c r="CW4988" s="51"/>
      <c r="CX4988" s="51"/>
      <c r="CY4988" s="51"/>
      <c r="CZ4988" s="51"/>
      <c r="DA4988" s="51"/>
      <c r="DB4988" s="51"/>
      <c r="DC4988" s="51"/>
      <c r="DD4988" s="51"/>
    </row>
    <row r="4989" spans="73:108" ht="15" x14ac:dyDescent="0.25">
      <c r="BU4989" s="91"/>
      <c r="BV4989" s="177">
        <v>2010</v>
      </c>
      <c r="BW4989" s="177">
        <v>9</v>
      </c>
      <c r="BX4989" s="177" t="s">
        <v>1546</v>
      </c>
      <c r="BY4989" s="177" t="s">
        <v>262</v>
      </c>
      <c r="BZ4989" s="177" t="s">
        <v>277</v>
      </c>
      <c r="CA4989" s="177">
        <v>0</v>
      </c>
      <c r="CB4989" s="177" t="s">
        <v>264</v>
      </c>
      <c r="CC4989" s="122">
        <v>4.97</v>
      </c>
      <c r="CD4989" s="178" t="s">
        <v>191</v>
      </c>
      <c r="CE4989" s="177" t="s">
        <v>284</v>
      </c>
      <c r="CF4989" s="177" t="s">
        <v>284</v>
      </c>
      <c r="CG4989" s="83" t="s">
        <v>9</v>
      </c>
      <c r="CH4989" s="57"/>
      <c r="CV4989" s="51"/>
      <c r="CW4989" s="51"/>
      <c r="CX4989" s="51"/>
      <c r="CY4989" s="51"/>
      <c r="CZ4989" s="51"/>
      <c r="DA4989" s="51"/>
      <c r="DB4989" s="51"/>
      <c r="DC4989" s="51"/>
      <c r="DD4989" s="51"/>
    </row>
    <row r="4990" spans="73:108" ht="15" x14ac:dyDescent="0.25">
      <c r="BU4990" s="91"/>
      <c r="BV4990" s="177">
        <v>2010</v>
      </c>
      <c r="BW4990" s="177">
        <v>10</v>
      </c>
      <c r="BX4990" s="177" t="s">
        <v>1546</v>
      </c>
      <c r="BY4990" s="177" t="s">
        <v>262</v>
      </c>
      <c r="BZ4990" s="177" t="s">
        <v>277</v>
      </c>
      <c r="CA4990" s="177">
        <v>0</v>
      </c>
      <c r="CB4990" s="177" t="s">
        <v>264</v>
      </c>
      <c r="CC4990" s="122">
        <v>11.41</v>
      </c>
      <c r="CD4990" s="178" t="s">
        <v>191</v>
      </c>
      <c r="CE4990" s="177" t="s">
        <v>284</v>
      </c>
      <c r="CF4990" s="177" t="s">
        <v>284</v>
      </c>
      <c r="CG4990" s="83" t="s">
        <v>9</v>
      </c>
      <c r="CH4990" s="57"/>
      <c r="CV4990" s="51"/>
      <c r="CW4990" s="51"/>
      <c r="CX4990" s="51"/>
      <c r="CY4990" s="51"/>
      <c r="CZ4990" s="51"/>
      <c r="DA4990" s="51"/>
      <c r="DB4990" s="51"/>
      <c r="DC4990" s="51"/>
      <c r="DD4990" s="51"/>
    </row>
    <row r="4991" spans="73:108" ht="15" x14ac:dyDescent="0.25">
      <c r="BU4991" s="91"/>
      <c r="BV4991" s="177">
        <v>2010</v>
      </c>
      <c r="BW4991" s="177">
        <v>11</v>
      </c>
      <c r="BX4991" s="177" t="s">
        <v>1546</v>
      </c>
      <c r="BY4991" s="177" t="s">
        <v>262</v>
      </c>
      <c r="BZ4991" s="177" t="s">
        <v>277</v>
      </c>
      <c r="CA4991" s="177">
        <v>0</v>
      </c>
      <c r="CB4991" s="177" t="s">
        <v>264</v>
      </c>
      <c r="CC4991" s="122">
        <v>45.09</v>
      </c>
      <c r="CD4991" s="178" t="s">
        <v>191</v>
      </c>
      <c r="CE4991" s="177" t="s">
        <v>284</v>
      </c>
      <c r="CF4991" s="177" t="s">
        <v>284</v>
      </c>
      <c r="CG4991" s="83" t="s">
        <v>9</v>
      </c>
      <c r="CH4991" s="57"/>
      <c r="CV4991" s="51"/>
      <c r="CW4991" s="51"/>
      <c r="CX4991" s="51"/>
      <c r="CY4991" s="51"/>
      <c r="CZ4991" s="51"/>
      <c r="DA4991" s="51"/>
      <c r="DB4991" s="51"/>
      <c r="DC4991" s="51"/>
      <c r="DD4991" s="51"/>
    </row>
    <row r="4992" spans="73:108" ht="15" x14ac:dyDescent="0.25">
      <c r="BU4992" s="91"/>
      <c r="BV4992" s="177">
        <v>2008</v>
      </c>
      <c r="BW4992" s="177">
        <v>7</v>
      </c>
      <c r="BX4992" s="177" t="s">
        <v>894</v>
      </c>
      <c r="BY4992" s="177" t="s">
        <v>262</v>
      </c>
      <c r="BZ4992" s="177" t="s">
        <v>277</v>
      </c>
      <c r="CA4992" s="177">
        <v>0</v>
      </c>
      <c r="CB4992" s="177" t="s">
        <v>264</v>
      </c>
      <c r="CC4992" s="122">
        <v>44.61</v>
      </c>
      <c r="CD4992" s="178" t="s">
        <v>191</v>
      </c>
      <c r="CE4992" s="177" t="s">
        <v>284</v>
      </c>
      <c r="CF4992" s="177" t="s">
        <v>284</v>
      </c>
      <c r="CG4992" s="83" t="s">
        <v>9</v>
      </c>
      <c r="CH4992" s="57"/>
      <c r="CV4992" s="51"/>
      <c r="CW4992" s="51"/>
      <c r="CX4992" s="51"/>
      <c r="CY4992" s="51"/>
      <c r="CZ4992" s="51"/>
      <c r="DA4992" s="51"/>
      <c r="DB4992" s="51"/>
      <c r="DC4992" s="51"/>
      <c r="DD4992" s="51"/>
    </row>
    <row r="4993" spans="73:108" ht="15" x14ac:dyDescent="0.25">
      <c r="BU4993" s="91"/>
      <c r="BV4993" s="177">
        <v>2010</v>
      </c>
      <c r="BW4993" s="177">
        <v>12</v>
      </c>
      <c r="BX4993" s="177" t="s">
        <v>1621</v>
      </c>
      <c r="BY4993" s="177" t="s">
        <v>262</v>
      </c>
      <c r="BZ4993" s="177" t="s">
        <v>277</v>
      </c>
      <c r="CA4993" s="177">
        <v>0</v>
      </c>
      <c r="CB4993" s="177" t="s">
        <v>264</v>
      </c>
      <c r="CC4993" s="122">
        <v>88.02</v>
      </c>
      <c r="CD4993" s="178" t="s">
        <v>191</v>
      </c>
      <c r="CE4993" s="177" t="s">
        <v>284</v>
      </c>
      <c r="CF4993" s="177" t="s">
        <v>284</v>
      </c>
      <c r="CG4993" s="83" t="s">
        <v>9</v>
      </c>
      <c r="CH4993" s="57"/>
      <c r="CV4993" s="51"/>
      <c r="CW4993" s="51"/>
      <c r="CX4993" s="51"/>
      <c r="CY4993" s="51"/>
      <c r="CZ4993" s="51"/>
      <c r="DA4993" s="51"/>
      <c r="DB4993" s="51"/>
      <c r="DC4993" s="51"/>
      <c r="DD4993" s="51"/>
    </row>
    <row r="4994" spans="73:108" ht="15" x14ac:dyDescent="0.25">
      <c r="BU4994" s="91"/>
      <c r="BV4994" s="177">
        <v>2007</v>
      </c>
      <c r="BW4994" s="177">
        <v>8</v>
      </c>
      <c r="BX4994" s="177" t="s">
        <v>460</v>
      </c>
      <c r="BY4994" s="177" t="s">
        <v>262</v>
      </c>
      <c r="BZ4994" s="177" t="s">
        <v>277</v>
      </c>
      <c r="CA4994" s="177">
        <v>0</v>
      </c>
      <c r="CB4994" s="177" t="s">
        <v>264</v>
      </c>
      <c r="CC4994" s="122">
        <v>52.94</v>
      </c>
      <c r="CD4994" s="178" t="s">
        <v>191</v>
      </c>
      <c r="CE4994" s="177" t="s">
        <v>284</v>
      </c>
      <c r="CF4994" s="177" t="s">
        <v>284</v>
      </c>
      <c r="CG4994" s="83" t="s">
        <v>9</v>
      </c>
      <c r="CH4994" s="57"/>
      <c r="CV4994" s="51"/>
      <c r="CW4994" s="51"/>
      <c r="CX4994" s="51"/>
      <c r="CY4994" s="51"/>
      <c r="CZ4994" s="51"/>
      <c r="DA4994" s="51"/>
      <c r="DB4994" s="51"/>
      <c r="DC4994" s="51"/>
      <c r="DD4994" s="51"/>
    </row>
    <row r="4995" spans="73:108" ht="15" x14ac:dyDescent="0.25">
      <c r="BU4995" s="91"/>
      <c r="BV4995" s="177">
        <v>2007</v>
      </c>
      <c r="BW4995" s="177">
        <v>9</v>
      </c>
      <c r="BX4995" s="177" t="s">
        <v>460</v>
      </c>
      <c r="BY4995" s="177" t="s">
        <v>262</v>
      </c>
      <c r="BZ4995" s="177" t="s">
        <v>277</v>
      </c>
      <c r="CA4995" s="177">
        <v>0</v>
      </c>
      <c r="CB4995" s="177" t="s">
        <v>264</v>
      </c>
      <c r="CC4995" s="122">
        <v>126.68</v>
      </c>
      <c r="CD4995" s="178" t="s">
        <v>191</v>
      </c>
      <c r="CE4995" s="177" t="s">
        <v>284</v>
      </c>
      <c r="CF4995" s="177" t="s">
        <v>284</v>
      </c>
      <c r="CG4995" s="83" t="s">
        <v>9</v>
      </c>
      <c r="CH4995" s="57"/>
      <c r="CV4995" s="51"/>
      <c r="CW4995" s="51"/>
      <c r="CX4995" s="51"/>
      <c r="CY4995" s="51"/>
      <c r="CZ4995" s="51"/>
      <c r="DA4995" s="51"/>
      <c r="DB4995" s="51"/>
      <c r="DC4995" s="51"/>
      <c r="DD4995" s="51"/>
    </row>
    <row r="4996" spans="73:108" ht="15" x14ac:dyDescent="0.25">
      <c r="BU4996" s="91"/>
      <c r="BV4996" s="177">
        <v>2007</v>
      </c>
      <c r="BW4996" s="177">
        <v>10</v>
      </c>
      <c r="BX4996" s="177" t="s">
        <v>460</v>
      </c>
      <c r="BY4996" s="177" t="s">
        <v>262</v>
      </c>
      <c r="BZ4996" s="177" t="s">
        <v>277</v>
      </c>
      <c r="CA4996" s="177">
        <v>0</v>
      </c>
      <c r="CB4996" s="177" t="s">
        <v>264</v>
      </c>
      <c r="CC4996" s="122">
        <v>135.69999999999999</v>
      </c>
      <c r="CD4996" s="178" t="s">
        <v>191</v>
      </c>
      <c r="CE4996" s="177" t="s">
        <v>284</v>
      </c>
      <c r="CF4996" s="177" t="s">
        <v>284</v>
      </c>
      <c r="CG4996" s="83" t="s">
        <v>9</v>
      </c>
      <c r="CH4996" s="57"/>
      <c r="CV4996" s="51"/>
      <c r="CW4996" s="51"/>
      <c r="CX4996" s="51"/>
      <c r="CY4996" s="51"/>
      <c r="CZ4996" s="51"/>
      <c r="DA4996" s="51"/>
      <c r="DB4996" s="51"/>
      <c r="DC4996" s="51"/>
      <c r="DD4996" s="51"/>
    </row>
    <row r="4997" spans="73:108" ht="15" x14ac:dyDescent="0.25">
      <c r="BU4997" s="91"/>
      <c r="BV4997" s="177">
        <v>2007</v>
      </c>
      <c r="BW4997" s="177">
        <v>11</v>
      </c>
      <c r="BX4997" s="177" t="s">
        <v>460</v>
      </c>
      <c r="BY4997" s="177" t="s">
        <v>262</v>
      </c>
      <c r="BZ4997" s="177" t="s">
        <v>277</v>
      </c>
      <c r="CA4997" s="177">
        <v>0</v>
      </c>
      <c r="CB4997" s="177" t="s">
        <v>264</v>
      </c>
      <c r="CC4997" s="122">
        <v>247.28</v>
      </c>
      <c r="CD4997" s="178" t="s">
        <v>191</v>
      </c>
      <c r="CE4997" s="177" t="s">
        <v>284</v>
      </c>
      <c r="CF4997" s="177" t="s">
        <v>284</v>
      </c>
      <c r="CG4997" s="83" t="s">
        <v>9</v>
      </c>
      <c r="CH4997" s="57"/>
      <c r="CV4997" s="51"/>
      <c r="CW4997" s="51"/>
      <c r="CX4997" s="51"/>
      <c r="CY4997" s="51"/>
      <c r="CZ4997" s="51"/>
      <c r="DA4997" s="51"/>
      <c r="DB4997" s="51"/>
      <c r="DC4997" s="51"/>
      <c r="DD4997" s="51"/>
    </row>
    <row r="4998" spans="73:108" ht="15" x14ac:dyDescent="0.25">
      <c r="BU4998" s="91"/>
      <c r="BV4998" s="177">
        <v>2007</v>
      </c>
      <c r="BW4998" s="177">
        <v>12</v>
      </c>
      <c r="BX4998" s="177" t="s">
        <v>460</v>
      </c>
      <c r="BY4998" s="177" t="s">
        <v>262</v>
      </c>
      <c r="BZ4998" s="177" t="s">
        <v>277</v>
      </c>
      <c r="CA4998" s="177">
        <v>0</v>
      </c>
      <c r="CB4998" s="177" t="s">
        <v>264</v>
      </c>
      <c r="CC4998" s="122">
        <v>311.79000000000002</v>
      </c>
      <c r="CD4998" s="178" t="s">
        <v>191</v>
      </c>
      <c r="CE4998" s="177" t="s">
        <v>284</v>
      </c>
      <c r="CF4998" s="177" t="s">
        <v>284</v>
      </c>
      <c r="CG4998" s="83" t="s">
        <v>9</v>
      </c>
      <c r="CH4998" s="57"/>
      <c r="CV4998" s="51"/>
      <c r="CW4998" s="51"/>
      <c r="CX4998" s="51"/>
      <c r="CY4998" s="51"/>
      <c r="CZ4998" s="51"/>
      <c r="DA4998" s="51"/>
      <c r="DB4998" s="51"/>
      <c r="DC4998" s="51"/>
      <c r="DD4998" s="51"/>
    </row>
    <row r="4999" spans="73:108" ht="15" x14ac:dyDescent="0.25">
      <c r="BU4999" s="91"/>
      <c r="BV4999" s="177">
        <v>2008</v>
      </c>
      <c r="BW4999" s="177">
        <v>1</v>
      </c>
      <c r="BX4999" s="177" t="s">
        <v>460</v>
      </c>
      <c r="BY4999" s="177" t="s">
        <v>262</v>
      </c>
      <c r="BZ4999" s="177" t="s">
        <v>277</v>
      </c>
      <c r="CA4999" s="177">
        <v>0</v>
      </c>
      <c r="CB4999" s="177" t="s">
        <v>264</v>
      </c>
      <c r="CC4999" s="122">
        <v>732.53</v>
      </c>
      <c r="CD4999" s="178" t="s">
        <v>191</v>
      </c>
      <c r="CE4999" s="177" t="s">
        <v>284</v>
      </c>
      <c r="CF4999" s="177" t="s">
        <v>284</v>
      </c>
      <c r="CG4999" s="83" t="s">
        <v>9</v>
      </c>
      <c r="CH4999" s="57"/>
      <c r="CV4999" s="51"/>
      <c r="CW4999" s="51"/>
      <c r="CX4999" s="51"/>
      <c r="CY4999" s="51"/>
      <c r="CZ4999" s="51"/>
      <c r="DA4999" s="51"/>
      <c r="DB4999" s="51"/>
      <c r="DC4999" s="51"/>
      <c r="DD4999" s="51"/>
    </row>
    <row r="5000" spans="73:108" ht="15" x14ac:dyDescent="0.25">
      <c r="BU5000" s="91"/>
      <c r="BV5000" s="177">
        <v>2008</v>
      </c>
      <c r="BW5000" s="177">
        <v>1</v>
      </c>
      <c r="BX5000" s="177" t="s">
        <v>460</v>
      </c>
      <c r="BY5000" s="177" t="s">
        <v>262</v>
      </c>
      <c r="BZ5000" s="177" t="s">
        <v>347</v>
      </c>
      <c r="CA5000" s="177">
        <v>0</v>
      </c>
      <c r="CB5000" s="177" t="s">
        <v>264</v>
      </c>
      <c r="CC5000" s="122">
        <v>118.15</v>
      </c>
      <c r="CD5000" s="178" t="s">
        <v>191</v>
      </c>
      <c r="CE5000" s="177" t="s">
        <v>284</v>
      </c>
      <c r="CF5000" s="177" t="s">
        <v>284</v>
      </c>
      <c r="CG5000" s="83" t="s">
        <v>9</v>
      </c>
      <c r="CH5000" s="57"/>
      <c r="CV5000" s="51"/>
      <c r="CW5000" s="51"/>
      <c r="CX5000" s="51"/>
      <c r="CY5000" s="51"/>
      <c r="CZ5000" s="51"/>
      <c r="DA5000" s="51"/>
      <c r="DB5000" s="51"/>
      <c r="DC5000" s="51"/>
      <c r="DD5000" s="51"/>
    </row>
    <row r="5001" spans="73:108" ht="15" x14ac:dyDescent="0.25">
      <c r="BU5001" s="91"/>
      <c r="BV5001" s="177">
        <v>2008</v>
      </c>
      <c r="BW5001" s="177">
        <v>2</v>
      </c>
      <c r="BX5001" s="177" t="s">
        <v>460</v>
      </c>
      <c r="BY5001" s="177" t="s">
        <v>262</v>
      </c>
      <c r="BZ5001" s="177" t="s">
        <v>277</v>
      </c>
      <c r="CA5001" s="177">
        <v>0</v>
      </c>
      <c r="CB5001" s="177" t="s">
        <v>264</v>
      </c>
      <c r="CC5001" s="122">
        <v>98.74</v>
      </c>
      <c r="CD5001" s="178" t="s">
        <v>191</v>
      </c>
      <c r="CE5001" s="177" t="s">
        <v>284</v>
      </c>
      <c r="CF5001" s="177" t="s">
        <v>284</v>
      </c>
      <c r="CG5001" s="83" t="s">
        <v>9</v>
      </c>
      <c r="CH5001" s="57"/>
      <c r="CV5001" s="51"/>
      <c r="CW5001" s="51"/>
      <c r="CX5001" s="51"/>
      <c r="CY5001" s="51"/>
      <c r="CZ5001" s="51"/>
      <c r="DA5001" s="51"/>
      <c r="DB5001" s="51"/>
      <c r="DC5001" s="51"/>
      <c r="DD5001" s="51"/>
    </row>
    <row r="5002" spans="73:108" ht="15" x14ac:dyDescent="0.25">
      <c r="BU5002" s="91"/>
      <c r="BV5002" s="177">
        <v>2008</v>
      </c>
      <c r="BW5002" s="177">
        <v>3</v>
      </c>
      <c r="BX5002" s="177" t="s">
        <v>460</v>
      </c>
      <c r="BY5002" s="177" t="s">
        <v>262</v>
      </c>
      <c r="BZ5002" s="177" t="s">
        <v>277</v>
      </c>
      <c r="CA5002" s="177">
        <v>0</v>
      </c>
      <c r="CB5002" s="177" t="s">
        <v>264</v>
      </c>
      <c r="CC5002" s="122">
        <v>418.23</v>
      </c>
      <c r="CD5002" s="178" t="s">
        <v>191</v>
      </c>
      <c r="CE5002" s="177" t="s">
        <v>284</v>
      </c>
      <c r="CF5002" s="177" t="s">
        <v>284</v>
      </c>
      <c r="CG5002" s="83" t="s">
        <v>9</v>
      </c>
      <c r="CH5002" s="57"/>
      <c r="CV5002" s="51"/>
      <c r="CW5002" s="51"/>
      <c r="CX5002" s="51"/>
      <c r="CY5002" s="51"/>
      <c r="CZ5002" s="51"/>
      <c r="DA5002" s="51"/>
      <c r="DB5002" s="51"/>
      <c r="DC5002" s="51"/>
      <c r="DD5002" s="51"/>
    </row>
    <row r="5003" spans="73:108" ht="15" x14ac:dyDescent="0.25">
      <c r="BU5003" s="91"/>
      <c r="BV5003" s="177">
        <v>2008</v>
      </c>
      <c r="BW5003" s="177">
        <v>4</v>
      </c>
      <c r="BX5003" s="177" t="s">
        <v>460</v>
      </c>
      <c r="BY5003" s="177" t="s">
        <v>262</v>
      </c>
      <c r="BZ5003" s="177" t="s">
        <v>277</v>
      </c>
      <c r="CA5003" s="177">
        <v>0</v>
      </c>
      <c r="CB5003" s="177" t="s">
        <v>264</v>
      </c>
      <c r="CC5003" s="122">
        <v>131.55000000000001</v>
      </c>
      <c r="CD5003" s="178" t="s">
        <v>191</v>
      </c>
      <c r="CE5003" s="177" t="s">
        <v>284</v>
      </c>
      <c r="CF5003" s="177" t="s">
        <v>284</v>
      </c>
      <c r="CG5003" s="83" t="s">
        <v>9</v>
      </c>
      <c r="CH5003" s="57"/>
      <c r="CV5003" s="51"/>
      <c r="CW5003" s="51"/>
      <c r="CX5003" s="51"/>
      <c r="CY5003" s="51"/>
      <c r="CZ5003" s="51"/>
      <c r="DA5003" s="51"/>
      <c r="DB5003" s="51"/>
      <c r="DC5003" s="51"/>
      <c r="DD5003" s="51"/>
    </row>
    <row r="5004" spans="73:108" ht="15" x14ac:dyDescent="0.25">
      <c r="BU5004" s="91"/>
      <c r="BV5004" s="177">
        <v>2008</v>
      </c>
      <c r="BW5004" s="177">
        <v>5</v>
      </c>
      <c r="BX5004" s="177" t="s">
        <v>460</v>
      </c>
      <c r="BY5004" s="177" t="s">
        <v>262</v>
      </c>
      <c r="BZ5004" s="177" t="s">
        <v>277</v>
      </c>
      <c r="CA5004" s="177">
        <v>0</v>
      </c>
      <c r="CB5004" s="177" t="s">
        <v>264</v>
      </c>
      <c r="CC5004" s="122">
        <v>359.74</v>
      </c>
      <c r="CD5004" s="178" t="s">
        <v>191</v>
      </c>
      <c r="CE5004" s="177" t="s">
        <v>284</v>
      </c>
      <c r="CF5004" s="177" t="s">
        <v>284</v>
      </c>
      <c r="CG5004" s="83" t="s">
        <v>9</v>
      </c>
      <c r="CH5004" s="57"/>
      <c r="CV5004" s="51"/>
      <c r="CW5004" s="51"/>
      <c r="CX5004" s="51"/>
      <c r="CY5004" s="51"/>
      <c r="CZ5004" s="51"/>
      <c r="DA5004" s="51"/>
      <c r="DB5004" s="51"/>
      <c r="DC5004" s="51"/>
      <c r="DD5004" s="51"/>
    </row>
    <row r="5005" spans="73:108" ht="15" x14ac:dyDescent="0.25">
      <c r="BU5005" s="91"/>
      <c r="BV5005" s="177">
        <v>2008</v>
      </c>
      <c r="BW5005" s="177">
        <v>6</v>
      </c>
      <c r="BX5005" s="177" t="s">
        <v>460</v>
      </c>
      <c r="BY5005" s="177" t="s">
        <v>262</v>
      </c>
      <c r="BZ5005" s="177" t="s">
        <v>277</v>
      </c>
      <c r="CA5005" s="177">
        <v>0</v>
      </c>
      <c r="CB5005" s="177" t="s">
        <v>264</v>
      </c>
      <c r="CC5005" s="122">
        <v>487.77</v>
      </c>
      <c r="CD5005" s="178" t="s">
        <v>191</v>
      </c>
      <c r="CE5005" s="177" t="s">
        <v>284</v>
      </c>
      <c r="CF5005" s="177" t="s">
        <v>284</v>
      </c>
      <c r="CG5005" s="83" t="s">
        <v>9</v>
      </c>
      <c r="CH5005" s="57"/>
      <c r="CV5005" s="51"/>
      <c r="CW5005" s="51"/>
      <c r="CX5005" s="51"/>
      <c r="CY5005" s="51"/>
      <c r="CZ5005" s="51"/>
      <c r="DA5005" s="51"/>
      <c r="DB5005" s="51"/>
      <c r="DC5005" s="51"/>
      <c r="DD5005" s="51"/>
    </row>
    <row r="5006" spans="73:108" ht="15" x14ac:dyDescent="0.25">
      <c r="BU5006" s="91"/>
      <c r="BV5006" s="177">
        <v>2008</v>
      </c>
      <c r="BW5006" s="177">
        <v>7</v>
      </c>
      <c r="BX5006" s="177" t="s">
        <v>460</v>
      </c>
      <c r="BY5006" s="177" t="s">
        <v>262</v>
      </c>
      <c r="BZ5006" s="177" t="s">
        <v>277</v>
      </c>
      <c r="CA5006" s="177">
        <v>0</v>
      </c>
      <c r="CB5006" s="177" t="s">
        <v>264</v>
      </c>
      <c r="CC5006" s="122">
        <v>329.5</v>
      </c>
      <c r="CD5006" s="178" t="s">
        <v>191</v>
      </c>
      <c r="CE5006" s="177" t="s">
        <v>284</v>
      </c>
      <c r="CF5006" s="177" t="s">
        <v>284</v>
      </c>
      <c r="CG5006" s="83" t="s">
        <v>9</v>
      </c>
      <c r="CH5006" s="57"/>
      <c r="CV5006" s="51"/>
      <c r="CW5006" s="51"/>
      <c r="CX5006" s="51"/>
      <c r="CY5006" s="51"/>
      <c r="CZ5006" s="51"/>
      <c r="DA5006" s="51"/>
      <c r="DB5006" s="51"/>
      <c r="DC5006" s="51"/>
      <c r="DD5006" s="51"/>
    </row>
    <row r="5007" spans="73:108" ht="15" x14ac:dyDescent="0.25">
      <c r="BU5007" s="91"/>
      <c r="BV5007" s="177">
        <v>2008</v>
      </c>
      <c r="BW5007" s="177">
        <v>8</v>
      </c>
      <c r="BX5007" s="177" t="s">
        <v>460</v>
      </c>
      <c r="BY5007" s="177" t="s">
        <v>262</v>
      </c>
      <c r="BZ5007" s="177" t="s">
        <v>277</v>
      </c>
      <c r="CA5007" s="177">
        <v>0</v>
      </c>
      <c r="CB5007" s="177" t="s">
        <v>264</v>
      </c>
      <c r="CC5007" s="122">
        <v>120.43</v>
      </c>
      <c r="CD5007" s="178" t="s">
        <v>191</v>
      </c>
      <c r="CE5007" s="177" t="s">
        <v>284</v>
      </c>
      <c r="CF5007" s="177" t="s">
        <v>284</v>
      </c>
      <c r="CG5007" s="83" t="s">
        <v>9</v>
      </c>
      <c r="CH5007" s="57"/>
      <c r="CV5007" s="51"/>
      <c r="CW5007" s="51"/>
      <c r="CX5007" s="51"/>
      <c r="CY5007" s="51"/>
      <c r="CZ5007" s="51"/>
      <c r="DA5007" s="51"/>
      <c r="DB5007" s="51"/>
      <c r="DC5007" s="51"/>
      <c r="DD5007" s="51"/>
    </row>
    <row r="5008" spans="73:108" ht="15" x14ac:dyDescent="0.25">
      <c r="BU5008" s="91"/>
      <c r="BV5008" s="177">
        <v>2008</v>
      </c>
      <c r="BW5008" s="177">
        <v>9</v>
      </c>
      <c r="BX5008" s="177" t="s">
        <v>460</v>
      </c>
      <c r="BY5008" s="177" t="s">
        <v>262</v>
      </c>
      <c r="BZ5008" s="177" t="s">
        <v>277</v>
      </c>
      <c r="CA5008" s="177">
        <v>0</v>
      </c>
      <c r="CB5008" s="177" t="s">
        <v>264</v>
      </c>
      <c r="CC5008" s="122">
        <v>65.55</v>
      </c>
      <c r="CD5008" s="178" t="s">
        <v>191</v>
      </c>
      <c r="CE5008" s="177" t="s">
        <v>284</v>
      </c>
      <c r="CF5008" s="177" t="s">
        <v>284</v>
      </c>
      <c r="CG5008" s="83" t="s">
        <v>9</v>
      </c>
      <c r="CH5008" s="57"/>
      <c r="CV5008" s="51"/>
      <c r="CW5008" s="51"/>
      <c r="CX5008" s="51"/>
      <c r="CY5008" s="51"/>
      <c r="CZ5008" s="51"/>
      <c r="DA5008" s="51"/>
      <c r="DB5008" s="51"/>
      <c r="DC5008" s="51"/>
      <c r="DD5008" s="51"/>
    </row>
    <row r="5009" spans="73:108" ht="15" x14ac:dyDescent="0.25">
      <c r="BU5009" s="91"/>
      <c r="BV5009" s="177">
        <v>2008</v>
      </c>
      <c r="BW5009" s="177">
        <v>9</v>
      </c>
      <c r="BX5009" s="177" t="s">
        <v>460</v>
      </c>
      <c r="BY5009" s="177" t="s">
        <v>262</v>
      </c>
      <c r="BZ5009" s="177" t="s">
        <v>347</v>
      </c>
      <c r="CA5009" s="177">
        <v>0</v>
      </c>
      <c r="CB5009" s="177" t="s">
        <v>264</v>
      </c>
      <c r="CC5009" s="122">
        <v>108.78</v>
      </c>
      <c r="CD5009" s="178" t="s">
        <v>191</v>
      </c>
      <c r="CE5009" s="177" t="s">
        <v>284</v>
      </c>
      <c r="CF5009" s="177" t="s">
        <v>284</v>
      </c>
      <c r="CG5009" s="83" t="s">
        <v>9</v>
      </c>
      <c r="CH5009" s="57"/>
      <c r="CV5009" s="51"/>
      <c r="CW5009" s="51"/>
      <c r="CX5009" s="51"/>
      <c r="CY5009" s="51"/>
      <c r="CZ5009" s="51"/>
      <c r="DA5009" s="51"/>
      <c r="DB5009" s="51"/>
      <c r="DC5009" s="51"/>
      <c r="DD5009" s="51"/>
    </row>
    <row r="5010" spans="73:108" ht="15" x14ac:dyDescent="0.25">
      <c r="BU5010" s="91"/>
      <c r="BV5010" s="177">
        <v>2008</v>
      </c>
      <c r="BW5010" s="177">
        <v>10</v>
      </c>
      <c r="BX5010" s="177" t="s">
        <v>460</v>
      </c>
      <c r="BY5010" s="177" t="s">
        <v>262</v>
      </c>
      <c r="BZ5010" s="177" t="s">
        <v>277</v>
      </c>
      <c r="CA5010" s="177">
        <v>0</v>
      </c>
      <c r="CB5010" s="177" t="s">
        <v>264</v>
      </c>
      <c r="CC5010" s="122">
        <v>210.96</v>
      </c>
      <c r="CD5010" s="178" t="s">
        <v>191</v>
      </c>
      <c r="CE5010" s="177" t="s">
        <v>284</v>
      </c>
      <c r="CF5010" s="177" t="s">
        <v>284</v>
      </c>
      <c r="CG5010" s="83" t="s">
        <v>9</v>
      </c>
      <c r="CH5010" s="57"/>
      <c r="CV5010" s="51"/>
      <c r="CW5010" s="51"/>
      <c r="CX5010" s="51"/>
      <c r="CY5010" s="51"/>
      <c r="CZ5010" s="51"/>
      <c r="DA5010" s="51"/>
      <c r="DB5010" s="51"/>
      <c r="DC5010" s="51"/>
      <c r="DD5010" s="51"/>
    </row>
    <row r="5011" spans="73:108" ht="15" x14ac:dyDescent="0.25">
      <c r="BU5011" s="91"/>
      <c r="BV5011" s="177">
        <v>2008</v>
      </c>
      <c r="BW5011" s="177">
        <v>11</v>
      </c>
      <c r="BX5011" s="177" t="s">
        <v>460</v>
      </c>
      <c r="BY5011" s="177" t="s">
        <v>262</v>
      </c>
      <c r="BZ5011" s="177" t="s">
        <v>277</v>
      </c>
      <c r="CA5011" s="177">
        <v>0</v>
      </c>
      <c r="CB5011" s="177" t="s">
        <v>264</v>
      </c>
      <c r="CC5011" s="122">
        <v>323.32</v>
      </c>
      <c r="CD5011" s="178" t="s">
        <v>191</v>
      </c>
      <c r="CE5011" s="177" t="s">
        <v>284</v>
      </c>
      <c r="CF5011" s="177" t="s">
        <v>284</v>
      </c>
      <c r="CG5011" s="83" t="s">
        <v>9</v>
      </c>
      <c r="CH5011" s="57"/>
      <c r="CV5011" s="51"/>
      <c r="CW5011" s="51"/>
      <c r="CX5011" s="51"/>
      <c r="CY5011" s="51"/>
      <c r="CZ5011" s="51"/>
      <c r="DA5011" s="51"/>
      <c r="DB5011" s="51"/>
      <c r="DC5011" s="51"/>
      <c r="DD5011" s="51"/>
    </row>
    <row r="5012" spans="73:108" ht="15" x14ac:dyDescent="0.25">
      <c r="BU5012" s="91"/>
      <c r="BV5012" s="177">
        <v>2008</v>
      </c>
      <c r="BW5012" s="177">
        <v>12</v>
      </c>
      <c r="BX5012" s="177" t="s">
        <v>460</v>
      </c>
      <c r="BY5012" s="177" t="s">
        <v>262</v>
      </c>
      <c r="BZ5012" s="177" t="s">
        <v>277</v>
      </c>
      <c r="CA5012" s="177">
        <v>0</v>
      </c>
      <c r="CB5012" s="177" t="s">
        <v>264</v>
      </c>
      <c r="CC5012" s="122">
        <v>227.9</v>
      </c>
      <c r="CD5012" s="178" t="s">
        <v>191</v>
      </c>
      <c r="CE5012" s="177" t="s">
        <v>284</v>
      </c>
      <c r="CF5012" s="177" t="s">
        <v>284</v>
      </c>
      <c r="CG5012" s="83" t="s">
        <v>9</v>
      </c>
      <c r="CH5012" s="57"/>
      <c r="CV5012" s="51"/>
      <c r="CW5012" s="51"/>
      <c r="CX5012" s="51"/>
      <c r="CY5012" s="51"/>
      <c r="CZ5012" s="51"/>
      <c r="DA5012" s="51"/>
      <c r="DB5012" s="51"/>
      <c r="DC5012" s="51"/>
      <c r="DD5012" s="51"/>
    </row>
    <row r="5013" spans="73:108" ht="15" x14ac:dyDescent="0.25">
      <c r="BU5013" s="91"/>
      <c r="BV5013" s="177">
        <v>2009</v>
      </c>
      <c r="BW5013" s="177">
        <v>1</v>
      </c>
      <c r="BX5013" s="177" t="s">
        <v>460</v>
      </c>
      <c r="BY5013" s="177" t="s">
        <v>262</v>
      </c>
      <c r="BZ5013" s="177" t="s">
        <v>277</v>
      </c>
      <c r="CA5013" s="177">
        <v>0</v>
      </c>
      <c r="CB5013" s="177" t="s">
        <v>264</v>
      </c>
      <c r="CC5013" s="122">
        <v>546.22</v>
      </c>
      <c r="CD5013" s="178" t="s">
        <v>191</v>
      </c>
      <c r="CE5013" s="177" t="s">
        <v>284</v>
      </c>
      <c r="CF5013" s="177" t="s">
        <v>284</v>
      </c>
      <c r="CG5013" s="83" t="s">
        <v>9</v>
      </c>
      <c r="CH5013" s="57"/>
      <c r="CV5013" s="51"/>
      <c r="CW5013" s="51"/>
      <c r="CX5013" s="51"/>
      <c r="CY5013" s="51"/>
      <c r="CZ5013" s="51"/>
      <c r="DA5013" s="51"/>
      <c r="DB5013" s="51"/>
      <c r="DC5013" s="51"/>
      <c r="DD5013" s="51"/>
    </row>
    <row r="5014" spans="73:108" ht="15" x14ac:dyDescent="0.25">
      <c r="BU5014" s="91"/>
      <c r="BV5014" s="177">
        <v>2009</v>
      </c>
      <c r="BW5014" s="177">
        <v>2</v>
      </c>
      <c r="BX5014" s="177" t="s">
        <v>460</v>
      </c>
      <c r="BY5014" s="177" t="s">
        <v>262</v>
      </c>
      <c r="BZ5014" s="177" t="s">
        <v>277</v>
      </c>
      <c r="CA5014" s="177">
        <v>0</v>
      </c>
      <c r="CB5014" s="177" t="s">
        <v>264</v>
      </c>
      <c r="CC5014" s="122">
        <v>118.22</v>
      </c>
      <c r="CD5014" s="178" t="s">
        <v>191</v>
      </c>
      <c r="CE5014" s="177" t="s">
        <v>284</v>
      </c>
      <c r="CF5014" s="177" t="s">
        <v>284</v>
      </c>
      <c r="CG5014" s="83" t="s">
        <v>9</v>
      </c>
      <c r="CH5014" s="57"/>
      <c r="CV5014" s="51"/>
      <c r="CW5014" s="51"/>
      <c r="CX5014" s="51"/>
      <c r="CY5014" s="51"/>
      <c r="CZ5014" s="51"/>
      <c r="DA5014" s="51"/>
      <c r="DB5014" s="51"/>
      <c r="DC5014" s="51"/>
      <c r="DD5014" s="51"/>
    </row>
    <row r="5015" spans="73:108" ht="15" x14ac:dyDescent="0.25">
      <c r="BU5015" s="91"/>
      <c r="BV5015" s="177">
        <v>2009</v>
      </c>
      <c r="BW5015" s="177">
        <v>2</v>
      </c>
      <c r="BX5015" s="177" t="s">
        <v>460</v>
      </c>
      <c r="BY5015" s="177" t="s">
        <v>262</v>
      </c>
      <c r="BZ5015" s="177" t="s">
        <v>347</v>
      </c>
      <c r="CA5015" s="177">
        <v>0</v>
      </c>
      <c r="CB5015" s="177" t="s">
        <v>264</v>
      </c>
      <c r="CC5015" s="122">
        <v>14.49</v>
      </c>
      <c r="CD5015" s="178" t="s">
        <v>191</v>
      </c>
      <c r="CE5015" s="177" t="s">
        <v>284</v>
      </c>
      <c r="CF5015" s="177" t="s">
        <v>284</v>
      </c>
      <c r="CG5015" s="83" t="s">
        <v>9</v>
      </c>
      <c r="CH5015" s="57"/>
      <c r="CV5015" s="51"/>
      <c r="CW5015" s="51"/>
      <c r="CX5015" s="51"/>
      <c r="CY5015" s="51"/>
      <c r="CZ5015" s="51"/>
      <c r="DA5015" s="51"/>
      <c r="DB5015" s="51"/>
      <c r="DC5015" s="51"/>
      <c r="DD5015" s="51"/>
    </row>
    <row r="5016" spans="73:108" ht="15" x14ac:dyDescent="0.25">
      <c r="BU5016" s="91"/>
      <c r="BV5016" s="177">
        <v>2009</v>
      </c>
      <c r="BW5016" s="177">
        <v>3</v>
      </c>
      <c r="BX5016" s="177" t="s">
        <v>460</v>
      </c>
      <c r="BY5016" s="177" t="s">
        <v>262</v>
      </c>
      <c r="BZ5016" s="177" t="s">
        <v>277</v>
      </c>
      <c r="CA5016" s="177">
        <v>0</v>
      </c>
      <c r="CB5016" s="177" t="s">
        <v>264</v>
      </c>
      <c r="CC5016" s="122">
        <v>64.400000000000006</v>
      </c>
      <c r="CD5016" s="178" t="s">
        <v>191</v>
      </c>
      <c r="CE5016" s="177" t="s">
        <v>284</v>
      </c>
      <c r="CF5016" s="177" t="s">
        <v>284</v>
      </c>
      <c r="CG5016" s="83" t="s">
        <v>9</v>
      </c>
      <c r="CH5016" s="57"/>
      <c r="CV5016" s="51"/>
      <c r="CW5016" s="51"/>
      <c r="CX5016" s="51"/>
      <c r="CY5016" s="51"/>
      <c r="CZ5016" s="51"/>
      <c r="DA5016" s="51"/>
      <c r="DB5016" s="51"/>
      <c r="DC5016" s="51"/>
      <c r="DD5016" s="51"/>
    </row>
    <row r="5017" spans="73:108" ht="15" x14ac:dyDescent="0.25">
      <c r="BU5017" s="91"/>
      <c r="BV5017" s="177">
        <v>2009</v>
      </c>
      <c r="BW5017" s="177">
        <v>4</v>
      </c>
      <c r="BX5017" s="177" t="s">
        <v>460</v>
      </c>
      <c r="BY5017" s="177" t="s">
        <v>262</v>
      </c>
      <c r="BZ5017" s="177" t="s">
        <v>277</v>
      </c>
      <c r="CA5017" s="177">
        <v>0</v>
      </c>
      <c r="CB5017" s="177" t="s">
        <v>264</v>
      </c>
      <c r="CC5017" s="122">
        <v>137.54</v>
      </c>
      <c r="CD5017" s="178" t="s">
        <v>191</v>
      </c>
      <c r="CE5017" s="177" t="s">
        <v>284</v>
      </c>
      <c r="CF5017" s="177" t="s">
        <v>284</v>
      </c>
      <c r="CG5017" s="83" t="s">
        <v>9</v>
      </c>
      <c r="CH5017" s="57"/>
      <c r="CV5017" s="51"/>
      <c r="CW5017" s="51"/>
      <c r="CX5017" s="51"/>
      <c r="CY5017" s="51"/>
      <c r="CZ5017" s="51"/>
      <c r="DA5017" s="51"/>
      <c r="DB5017" s="51"/>
      <c r="DC5017" s="51"/>
      <c r="DD5017" s="51"/>
    </row>
    <row r="5018" spans="73:108" ht="15" x14ac:dyDescent="0.25">
      <c r="BU5018" s="91"/>
      <c r="BV5018" s="177">
        <v>2009</v>
      </c>
      <c r="BW5018" s="177">
        <v>5</v>
      </c>
      <c r="BX5018" s="177" t="s">
        <v>460</v>
      </c>
      <c r="BY5018" s="177" t="s">
        <v>262</v>
      </c>
      <c r="BZ5018" s="177" t="s">
        <v>277</v>
      </c>
      <c r="CA5018" s="177">
        <v>0</v>
      </c>
      <c r="CB5018" s="177" t="s">
        <v>264</v>
      </c>
      <c r="CC5018" s="122">
        <v>9.01</v>
      </c>
      <c r="CD5018" s="178" t="s">
        <v>191</v>
      </c>
      <c r="CE5018" s="177" t="s">
        <v>284</v>
      </c>
      <c r="CF5018" s="177" t="s">
        <v>284</v>
      </c>
      <c r="CG5018" s="83" t="s">
        <v>9</v>
      </c>
      <c r="CH5018" s="57"/>
      <c r="CV5018" s="51"/>
      <c r="CW5018" s="51"/>
      <c r="CX5018" s="51"/>
      <c r="CY5018" s="51"/>
      <c r="CZ5018" s="51"/>
      <c r="DA5018" s="51"/>
      <c r="DB5018" s="51"/>
      <c r="DC5018" s="51"/>
      <c r="DD5018" s="51"/>
    </row>
    <row r="5019" spans="73:108" ht="15" x14ac:dyDescent="0.25">
      <c r="BU5019" s="91"/>
      <c r="BV5019" s="177">
        <v>2009</v>
      </c>
      <c r="BW5019" s="177">
        <v>6</v>
      </c>
      <c r="BX5019" s="177" t="s">
        <v>460</v>
      </c>
      <c r="BY5019" s="177" t="s">
        <v>262</v>
      </c>
      <c r="BZ5019" s="177" t="s">
        <v>277</v>
      </c>
      <c r="CA5019" s="177">
        <v>0</v>
      </c>
      <c r="CB5019" s="177" t="s">
        <v>264</v>
      </c>
      <c r="CC5019" s="122">
        <v>36.590000000000003</v>
      </c>
      <c r="CD5019" s="178" t="s">
        <v>191</v>
      </c>
      <c r="CE5019" s="177" t="s">
        <v>284</v>
      </c>
      <c r="CF5019" s="177" t="s">
        <v>284</v>
      </c>
      <c r="CG5019" s="83" t="s">
        <v>9</v>
      </c>
      <c r="CH5019" s="57"/>
      <c r="CV5019" s="51"/>
      <c r="CW5019" s="51"/>
      <c r="CX5019" s="51"/>
      <c r="CY5019" s="51"/>
      <c r="CZ5019" s="51"/>
      <c r="DA5019" s="51"/>
      <c r="DB5019" s="51"/>
      <c r="DC5019" s="51"/>
      <c r="DD5019" s="51"/>
    </row>
    <row r="5020" spans="73:108" ht="15" x14ac:dyDescent="0.25">
      <c r="BU5020" s="91"/>
      <c r="BV5020" s="177">
        <v>2009</v>
      </c>
      <c r="BW5020" s="177">
        <v>7</v>
      </c>
      <c r="BX5020" s="177" t="s">
        <v>460</v>
      </c>
      <c r="BY5020" s="177" t="s">
        <v>262</v>
      </c>
      <c r="BZ5020" s="177" t="s">
        <v>277</v>
      </c>
      <c r="CA5020" s="177">
        <v>0</v>
      </c>
      <c r="CB5020" s="177" t="s">
        <v>264</v>
      </c>
      <c r="CC5020" s="122">
        <v>16.75</v>
      </c>
      <c r="CD5020" s="178" t="s">
        <v>191</v>
      </c>
      <c r="CE5020" s="177" t="s">
        <v>284</v>
      </c>
      <c r="CF5020" s="177" t="s">
        <v>284</v>
      </c>
      <c r="CG5020" s="83" t="s">
        <v>9</v>
      </c>
      <c r="CH5020" s="57"/>
      <c r="CV5020" s="51"/>
      <c r="CW5020" s="51"/>
      <c r="CX5020" s="51"/>
      <c r="CY5020" s="51"/>
      <c r="CZ5020" s="51"/>
      <c r="DA5020" s="51"/>
      <c r="DB5020" s="51"/>
      <c r="DC5020" s="51"/>
      <c r="DD5020" s="51"/>
    </row>
    <row r="5021" spans="73:108" ht="15" x14ac:dyDescent="0.25">
      <c r="BU5021" s="91"/>
      <c r="BV5021" s="177">
        <v>2009</v>
      </c>
      <c r="BW5021" s="177">
        <v>9</v>
      </c>
      <c r="BX5021" s="177" t="s">
        <v>460</v>
      </c>
      <c r="BY5021" s="177" t="s">
        <v>262</v>
      </c>
      <c r="BZ5021" s="177" t="s">
        <v>277</v>
      </c>
      <c r="CA5021" s="177">
        <v>0</v>
      </c>
      <c r="CB5021" s="177" t="s">
        <v>264</v>
      </c>
      <c r="CC5021" s="122">
        <v>32.83</v>
      </c>
      <c r="CD5021" s="178" t="s">
        <v>191</v>
      </c>
      <c r="CE5021" s="177" t="s">
        <v>284</v>
      </c>
      <c r="CF5021" s="177" t="s">
        <v>284</v>
      </c>
      <c r="CG5021" s="83" t="s">
        <v>9</v>
      </c>
      <c r="CH5021" s="57"/>
      <c r="CV5021" s="51"/>
      <c r="CW5021" s="51"/>
      <c r="CX5021" s="51"/>
      <c r="CY5021" s="51"/>
      <c r="CZ5021" s="51"/>
      <c r="DA5021" s="51"/>
      <c r="DB5021" s="51"/>
      <c r="DC5021" s="51"/>
      <c r="DD5021" s="51"/>
    </row>
    <row r="5022" spans="73:108" ht="15" x14ac:dyDescent="0.25">
      <c r="BU5022" s="91"/>
      <c r="BV5022" s="177">
        <v>2007</v>
      </c>
      <c r="BW5022" s="177">
        <v>3</v>
      </c>
      <c r="BX5022" s="177" t="s">
        <v>261</v>
      </c>
      <c r="BY5022" s="177" t="s">
        <v>262</v>
      </c>
      <c r="BZ5022" s="177" t="s">
        <v>277</v>
      </c>
      <c r="CA5022" s="177">
        <v>0</v>
      </c>
      <c r="CB5022" s="177" t="s">
        <v>264</v>
      </c>
      <c r="CC5022" s="122">
        <v>178.44</v>
      </c>
      <c r="CD5022" s="178" t="s">
        <v>191</v>
      </c>
      <c r="CE5022" s="177" t="s">
        <v>284</v>
      </c>
      <c r="CF5022" s="177" t="s">
        <v>284</v>
      </c>
      <c r="CG5022" s="83" t="s">
        <v>9</v>
      </c>
      <c r="CH5022" s="57"/>
      <c r="CV5022" s="51"/>
      <c r="CW5022" s="51"/>
      <c r="CX5022" s="51"/>
      <c r="CY5022" s="51"/>
      <c r="CZ5022" s="51"/>
      <c r="DA5022" s="51"/>
      <c r="DB5022" s="51"/>
      <c r="DC5022" s="51"/>
      <c r="DD5022" s="51"/>
    </row>
    <row r="5023" spans="73:108" ht="15" x14ac:dyDescent="0.25">
      <c r="BU5023" s="91"/>
      <c r="BV5023" s="177">
        <v>2007</v>
      </c>
      <c r="BW5023" s="177">
        <v>4</v>
      </c>
      <c r="BX5023" s="177" t="s">
        <v>261</v>
      </c>
      <c r="BY5023" s="177" t="s">
        <v>262</v>
      </c>
      <c r="BZ5023" s="177" t="s">
        <v>277</v>
      </c>
      <c r="CA5023" s="177">
        <v>0</v>
      </c>
      <c r="CB5023" s="177" t="s">
        <v>264</v>
      </c>
      <c r="CC5023" s="122">
        <v>361.48</v>
      </c>
      <c r="CD5023" s="178" t="s">
        <v>191</v>
      </c>
      <c r="CE5023" s="177" t="s">
        <v>284</v>
      </c>
      <c r="CF5023" s="177" t="s">
        <v>284</v>
      </c>
      <c r="CG5023" s="83" t="s">
        <v>9</v>
      </c>
      <c r="CH5023" s="57"/>
      <c r="CV5023" s="51"/>
      <c r="CW5023" s="51"/>
      <c r="CX5023" s="51"/>
      <c r="CY5023" s="51"/>
      <c r="CZ5023" s="51"/>
      <c r="DA5023" s="51"/>
      <c r="DB5023" s="51"/>
      <c r="DC5023" s="51"/>
      <c r="DD5023" s="51"/>
    </row>
    <row r="5024" spans="73:108" ht="15" x14ac:dyDescent="0.25">
      <c r="BU5024" s="91"/>
      <c r="BV5024" s="177">
        <v>2007</v>
      </c>
      <c r="BW5024" s="177">
        <v>5</v>
      </c>
      <c r="BX5024" s="177" t="s">
        <v>261</v>
      </c>
      <c r="BY5024" s="177" t="s">
        <v>262</v>
      </c>
      <c r="BZ5024" s="177" t="s">
        <v>277</v>
      </c>
      <c r="CA5024" s="177">
        <v>0</v>
      </c>
      <c r="CB5024" s="177" t="s">
        <v>264</v>
      </c>
      <c r="CC5024" s="122">
        <v>124.57</v>
      </c>
      <c r="CD5024" s="178" t="s">
        <v>191</v>
      </c>
      <c r="CE5024" s="177" t="s">
        <v>284</v>
      </c>
      <c r="CF5024" s="177" t="s">
        <v>284</v>
      </c>
      <c r="CG5024" s="83" t="s">
        <v>9</v>
      </c>
      <c r="CH5024" s="57"/>
      <c r="CV5024" s="51"/>
      <c r="CW5024" s="51"/>
      <c r="CX5024" s="51"/>
      <c r="CY5024" s="51"/>
      <c r="CZ5024" s="51"/>
      <c r="DA5024" s="51"/>
      <c r="DB5024" s="51"/>
      <c r="DC5024" s="51"/>
      <c r="DD5024" s="51"/>
    </row>
    <row r="5025" spans="73:108" ht="15" x14ac:dyDescent="0.25">
      <c r="BU5025" s="91"/>
      <c r="BV5025" s="177">
        <v>2007</v>
      </c>
      <c r="BW5025" s="177">
        <v>6</v>
      </c>
      <c r="BX5025" s="177" t="s">
        <v>261</v>
      </c>
      <c r="BY5025" s="177" t="s">
        <v>262</v>
      </c>
      <c r="BZ5025" s="177" t="s">
        <v>277</v>
      </c>
      <c r="CA5025" s="177">
        <v>0</v>
      </c>
      <c r="CB5025" s="177" t="s">
        <v>264</v>
      </c>
      <c r="CC5025" s="122">
        <v>287.20999999999998</v>
      </c>
      <c r="CD5025" s="178" t="s">
        <v>191</v>
      </c>
      <c r="CE5025" s="177" t="s">
        <v>284</v>
      </c>
      <c r="CF5025" s="177" t="s">
        <v>284</v>
      </c>
      <c r="CG5025" s="83" t="s">
        <v>9</v>
      </c>
      <c r="CH5025" s="57"/>
      <c r="CV5025" s="51"/>
      <c r="CW5025" s="51"/>
      <c r="CX5025" s="51"/>
      <c r="CY5025" s="51"/>
      <c r="CZ5025" s="51"/>
      <c r="DA5025" s="51"/>
      <c r="DB5025" s="51"/>
      <c r="DC5025" s="51"/>
      <c r="DD5025" s="51"/>
    </row>
    <row r="5026" spans="73:108" ht="15" x14ac:dyDescent="0.25">
      <c r="BU5026" s="91"/>
      <c r="BV5026" s="177">
        <v>2007</v>
      </c>
      <c r="BW5026" s="177">
        <v>7</v>
      </c>
      <c r="BX5026" s="177" t="s">
        <v>261</v>
      </c>
      <c r="BY5026" s="177" t="s">
        <v>262</v>
      </c>
      <c r="BZ5026" s="177" t="s">
        <v>277</v>
      </c>
      <c r="CA5026" s="177">
        <v>0</v>
      </c>
      <c r="CB5026" s="177" t="s">
        <v>264</v>
      </c>
      <c r="CC5026" s="122">
        <v>331.41</v>
      </c>
      <c r="CD5026" s="178" t="s">
        <v>191</v>
      </c>
      <c r="CE5026" s="177" t="s">
        <v>284</v>
      </c>
      <c r="CF5026" s="177" t="s">
        <v>284</v>
      </c>
      <c r="CG5026" s="83" t="s">
        <v>9</v>
      </c>
      <c r="CH5026" s="57"/>
      <c r="CV5026" s="51"/>
      <c r="CW5026" s="51"/>
      <c r="CX5026" s="51"/>
      <c r="CY5026" s="51"/>
      <c r="CZ5026" s="51"/>
      <c r="DA5026" s="51"/>
      <c r="DB5026" s="51"/>
      <c r="DC5026" s="51"/>
      <c r="DD5026" s="51"/>
    </row>
    <row r="5027" spans="73:108" ht="15" x14ac:dyDescent="0.25">
      <c r="BU5027" s="91"/>
      <c r="BV5027" s="177">
        <v>2007</v>
      </c>
      <c r="BW5027" s="177">
        <v>8</v>
      </c>
      <c r="BX5027" s="177" t="s">
        <v>261</v>
      </c>
      <c r="BY5027" s="177" t="s">
        <v>262</v>
      </c>
      <c r="BZ5027" s="177" t="s">
        <v>277</v>
      </c>
      <c r="CA5027" s="177">
        <v>0</v>
      </c>
      <c r="CB5027" s="177" t="s">
        <v>264</v>
      </c>
      <c r="CC5027" s="122">
        <v>1226.1400000000001</v>
      </c>
      <c r="CD5027" s="178" t="s">
        <v>191</v>
      </c>
      <c r="CE5027" s="177" t="s">
        <v>284</v>
      </c>
      <c r="CF5027" s="177" t="s">
        <v>284</v>
      </c>
      <c r="CG5027" s="83" t="s">
        <v>9</v>
      </c>
      <c r="CH5027" s="57"/>
      <c r="CV5027" s="51"/>
      <c r="CW5027" s="51"/>
      <c r="CX5027" s="51"/>
      <c r="CY5027" s="51"/>
      <c r="CZ5027" s="51"/>
      <c r="DA5027" s="51"/>
      <c r="DB5027" s="51"/>
      <c r="DC5027" s="51"/>
      <c r="DD5027" s="51"/>
    </row>
    <row r="5028" spans="73:108" ht="15" x14ac:dyDescent="0.25">
      <c r="BU5028" s="91"/>
      <c r="BV5028" s="177">
        <v>2007</v>
      </c>
      <c r="BW5028" s="177">
        <v>9</v>
      </c>
      <c r="BX5028" s="177" t="s">
        <v>261</v>
      </c>
      <c r="BY5028" s="177" t="s">
        <v>262</v>
      </c>
      <c r="BZ5028" s="177" t="s">
        <v>277</v>
      </c>
      <c r="CA5028" s="177">
        <v>0</v>
      </c>
      <c r="CB5028" s="177" t="s">
        <v>264</v>
      </c>
      <c r="CC5028" s="122">
        <v>456.23</v>
      </c>
      <c r="CD5028" s="178" t="s">
        <v>191</v>
      </c>
      <c r="CE5028" s="177" t="s">
        <v>284</v>
      </c>
      <c r="CF5028" s="177" t="s">
        <v>284</v>
      </c>
      <c r="CG5028" s="83" t="s">
        <v>9</v>
      </c>
      <c r="CH5028" s="57"/>
      <c r="CV5028" s="51"/>
      <c r="CW5028" s="51"/>
      <c r="CX5028" s="51"/>
      <c r="CY5028" s="51"/>
      <c r="CZ5028" s="51"/>
      <c r="DA5028" s="51"/>
      <c r="DB5028" s="51"/>
      <c r="DC5028" s="51"/>
      <c r="DD5028" s="51"/>
    </row>
    <row r="5029" spans="73:108" ht="15" x14ac:dyDescent="0.25">
      <c r="BU5029" s="91"/>
      <c r="BV5029" s="177">
        <v>2007</v>
      </c>
      <c r="BW5029" s="177">
        <v>10</v>
      </c>
      <c r="BX5029" s="177" t="s">
        <v>261</v>
      </c>
      <c r="BY5029" s="177" t="s">
        <v>262</v>
      </c>
      <c r="BZ5029" s="177" t="s">
        <v>277</v>
      </c>
      <c r="CA5029" s="177">
        <v>0</v>
      </c>
      <c r="CB5029" s="177" t="s">
        <v>264</v>
      </c>
      <c r="CC5029" s="122">
        <v>242.82</v>
      </c>
      <c r="CD5029" s="178" t="s">
        <v>191</v>
      </c>
      <c r="CE5029" s="177" t="s">
        <v>284</v>
      </c>
      <c r="CF5029" s="177" t="s">
        <v>284</v>
      </c>
      <c r="CG5029" s="83" t="s">
        <v>9</v>
      </c>
      <c r="CH5029" s="57"/>
      <c r="CV5029" s="51"/>
      <c r="CW5029" s="51"/>
      <c r="CX5029" s="51"/>
      <c r="CY5029" s="51"/>
      <c r="CZ5029" s="51"/>
      <c r="DA5029" s="51"/>
      <c r="DB5029" s="51"/>
      <c r="DC5029" s="51"/>
      <c r="DD5029" s="51"/>
    </row>
    <row r="5030" spans="73:108" ht="15" x14ac:dyDescent="0.25">
      <c r="BU5030" s="91"/>
      <c r="BV5030" s="177">
        <v>2007</v>
      </c>
      <c r="BW5030" s="177">
        <v>11</v>
      </c>
      <c r="BX5030" s="177" t="s">
        <v>261</v>
      </c>
      <c r="BY5030" s="177" t="s">
        <v>262</v>
      </c>
      <c r="BZ5030" s="177" t="s">
        <v>277</v>
      </c>
      <c r="CA5030" s="177">
        <v>0</v>
      </c>
      <c r="CB5030" s="177" t="s">
        <v>264</v>
      </c>
      <c r="CC5030" s="122">
        <v>703.78</v>
      </c>
      <c r="CD5030" s="178" t="s">
        <v>191</v>
      </c>
      <c r="CE5030" s="177" t="s">
        <v>284</v>
      </c>
      <c r="CF5030" s="177" t="s">
        <v>284</v>
      </c>
      <c r="CG5030" s="83" t="s">
        <v>9</v>
      </c>
      <c r="CH5030" s="57"/>
      <c r="CV5030" s="51"/>
      <c r="CW5030" s="51"/>
      <c r="CX5030" s="51"/>
      <c r="CY5030" s="51"/>
      <c r="CZ5030" s="51"/>
      <c r="DA5030" s="51"/>
      <c r="DB5030" s="51"/>
      <c r="DC5030" s="51"/>
      <c r="DD5030" s="51"/>
    </row>
    <row r="5031" spans="73:108" ht="15" x14ac:dyDescent="0.25">
      <c r="BU5031" s="91"/>
      <c r="BV5031" s="177">
        <v>2007</v>
      </c>
      <c r="BW5031" s="177">
        <v>12</v>
      </c>
      <c r="BX5031" s="177" t="s">
        <v>261</v>
      </c>
      <c r="BY5031" s="177" t="s">
        <v>262</v>
      </c>
      <c r="BZ5031" s="177" t="s">
        <v>277</v>
      </c>
      <c r="CA5031" s="177">
        <v>0</v>
      </c>
      <c r="CB5031" s="177" t="s">
        <v>264</v>
      </c>
      <c r="CC5031" s="122">
        <v>1671.69</v>
      </c>
      <c r="CD5031" s="178" t="s">
        <v>191</v>
      </c>
      <c r="CE5031" s="177" t="s">
        <v>284</v>
      </c>
      <c r="CF5031" s="177" t="s">
        <v>284</v>
      </c>
      <c r="CG5031" s="83" t="s">
        <v>9</v>
      </c>
      <c r="CH5031" s="57"/>
      <c r="CV5031" s="51"/>
      <c r="CW5031" s="51"/>
      <c r="CX5031" s="51"/>
      <c r="CY5031" s="51"/>
      <c r="CZ5031" s="51"/>
      <c r="DA5031" s="51"/>
      <c r="DB5031" s="51"/>
      <c r="DC5031" s="51"/>
      <c r="DD5031" s="51"/>
    </row>
    <row r="5032" spans="73:108" ht="15" x14ac:dyDescent="0.25">
      <c r="BU5032" s="91"/>
      <c r="BV5032" s="177">
        <v>2008</v>
      </c>
      <c r="BW5032" s="177">
        <v>1</v>
      </c>
      <c r="BX5032" s="177" t="s">
        <v>261</v>
      </c>
      <c r="BY5032" s="177" t="s">
        <v>262</v>
      </c>
      <c r="BZ5032" s="177" t="s">
        <v>277</v>
      </c>
      <c r="CA5032" s="177">
        <v>0</v>
      </c>
      <c r="CB5032" s="177" t="s">
        <v>264</v>
      </c>
      <c r="CC5032" s="122">
        <v>2180.3000000000002</v>
      </c>
      <c r="CD5032" s="178" t="s">
        <v>191</v>
      </c>
      <c r="CE5032" s="177" t="s">
        <v>284</v>
      </c>
      <c r="CF5032" s="177" t="s">
        <v>284</v>
      </c>
      <c r="CG5032" s="83" t="s">
        <v>9</v>
      </c>
      <c r="CH5032" s="57"/>
      <c r="CV5032" s="51"/>
      <c r="CW5032" s="51"/>
      <c r="CX5032" s="51"/>
      <c r="CY5032" s="51"/>
      <c r="CZ5032" s="51"/>
      <c r="DA5032" s="51"/>
      <c r="DB5032" s="51"/>
      <c r="DC5032" s="51"/>
      <c r="DD5032" s="51"/>
    </row>
    <row r="5033" spans="73:108" ht="15" x14ac:dyDescent="0.25">
      <c r="BU5033" s="91"/>
      <c r="BV5033" s="177">
        <v>2008</v>
      </c>
      <c r="BW5033" s="177">
        <v>2</v>
      </c>
      <c r="BX5033" s="177" t="s">
        <v>261</v>
      </c>
      <c r="BY5033" s="177" t="s">
        <v>262</v>
      </c>
      <c r="BZ5033" s="177" t="s">
        <v>277</v>
      </c>
      <c r="CA5033" s="177">
        <v>0</v>
      </c>
      <c r="CB5033" s="177" t="s">
        <v>264</v>
      </c>
      <c r="CC5033" s="122">
        <v>252.15</v>
      </c>
      <c r="CD5033" s="178" t="s">
        <v>191</v>
      </c>
      <c r="CE5033" s="177" t="s">
        <v>284</v>
      </c>
      <c r="CF5033" s="177" t="s">
        <v>284</v>
      </c>
      <c r="CG5033" s="83" t="s">
        <v>9</v>
      </c>
      <c r="CH5033" s="57"/>
      <c r="CV5033" s="51"/>
      <c r="CW5033" s="51"/>
      <c r="CX5033" s="51"/>
      <c r="CY5033" s="51"/>
      <c r="CZ5033" s="51"/>
      <c r="DA5033" s="51"/>
      <c r="DB5033" s="51"/>
      <c r="DC5033" s="51"/>
      <c r="DD5033" s="51"/>
    </row>
    <row r="5034" spans="73:108" ht="15" x14ac:dyDescent="0.25">
      <c r="BU5034" s="91"/>
      <c r="BV5034" s="177">
        <v>2008</v>
      </c>
      <c r="BW5034" s="177">
        <v>3</v>
      </c>
      <c r="BX5034" s="177" t="s">
        <v>261</v>
      </c>
      <c r="BY5034" s="177" t="s">
        <v>262</v>
      </c>
      <c r="BZ5034" s="177" t="s">
        <v>277</v>
      </c>
      <c r="CA5034" s="177">
        <v>0</v>
      </c>
      <c r="CB5034" s="177" t="s">
        <v>264</v>
      </c>
      <c r="CC5034" s="122">
        <v>1038.23</v>
      </c>
      <c r="CD5034" s="178" t="s">
        <v>191</v>
      </c>
      <c r="CE5034" s="177" t="s">
        <v>284</v>
      </c>
      <c r="CF5034" s="177" t="s">
        <v>284</v>
      </c>
      <c r="CG5034" s="83" t="s">
        <v>9</v>
      </c>
      <c r="CH5034" s="57"/>
      <c r="CV5034" s="51"/>
      <c r="CW5034" s="51"/>
      <c r="CX5034" s="51"/>
      <c r="CY5034" s="51"/>
      <c r="CZ5034" s="51"/>
      <c r="DA5034" s="51"/>
      <c r="DB5034" s="51"/>
      <c r="DC5034" s="51"/>
      <c r="DD5034" s="51"/>
    </row>
    <row r="5035" spans="73:108" ht="15" x14ac:dyDescent="0.25">
      <c r="BU5035" s="91"/>
      <c r="BV5035" s="177">
        <v>2008</v>
      </c>
      <c r="BW5035" s="177">
        <v>4</v>
      </c>
      <c r="BX5035" s="177" t="s">
        <v>261</v>
      </c>
      <c r="BY5035" s="177" t="s">
        <v>262</v>
      </c>
      <c r="BZ5035" s="177" t="s">
        <v>277</v>
      </c>
      <c r="CA5035" s="177">
        <v>0</v>
      </c>
      <c r="CB5035" s="177" t="s">
        <v>264</v>
      </c>
      <c r="CC5035" s="122">
        <v>501.5</v>
      </c>
      <c r="CD5035" s="178" t="s">
        <v>191</v>
      </c>
      <c r="CE5035" s="177" t="s">
        <v>284</v>
      </c>
      <c r="CF5035" s="177" t="s">
        <v>284</v>
      </c>
      <c r="CG5035" s="83" t="s">
        <v>9</v>
      </c>
      <c r="CH5035" s="57"/>
      <c r="CV5035" s="51"/>
      <c r="CW5035" s="51"/>
      <c r="CX5035" s="51"/>
      <c r="CY5035" s="51"/>
      <c r="CZ5035" s="51"/>
      <c r="DA5035" s="51"/>
      <c r="DB5035" s="51"/>
      <c r="DC5035" s="51"/>
      <c r="DD5035" s="51"/>
    </row>
    <row r="5036" spans="73:108" ht="15" x14ac:dyDescent="0.25">
      <c r="BU5036" s="91"/>
      <c r="BV5036" s="177">
        <v>2008</v>
      </c>
      <c r="BW5036" s="177">
        <v>5</v>
      </c>
      <c r="BX5036" s="177" t="s">
        <v>261</v>
      </c>
      <c r="BY5036" s="177" t="s">
        <v>262</v>
      </c>
      <c r="BZ5036" s="177" t="s">
        <v>277</v>
      </c>
      <c r="CA5036" s="177">
        <v>0</v>
      </c>
      <c r="CB5036" s="177" t="s">
        <v>264</v>
      </c>
      <c r="CC5036" s="122">
        <v>1175.22</v>
      </c>
      <c r="CD5036" s="178" t="s">
        <v>191</v>
      </c>
      <c r="CE5036" s="177" t="s">
        <v>284</v>
      </c>
      <c r="CF5036" s="177" t="s">
        <v>284</v>
      </c>
      <c r="CG5036" s="83" t="s">
        <v>9</v>
      </c>
      <c r="CH5036" s="57"/>
      <c r="CV5036" s="51"/>
      <c r="CW5036" s="51"/>
      <c r="CX5036" s="51"/>
      <c r="CY5036" s="51"/>
      <c r="CZ5036" s="51"/>
      <c r="DA5036" s="51"/>
      <c r="DB5036" s="51"/>
      <c r="DC5036" s="51"/>
      <c r="DD5036" s="51"/>
    </row>
    <row r="5037" spans="73:108" ht="15" x14ac:dyDescent="0.25">
      <c r="BU5037" s="91"/>
      <c r="BV5037" s="177">
        <v>2008</v>
      </c>
      <c r="BW5037" s="177">
        <v>6</v>
      </c>
      <c r="BX5037" s="177" t="s">
        <v>261</v>
      </c>
      <c r="BY5037" s="177" t="s">
        <v>262</v>
      </c>
      <c r="BZ5037" s="177" t="s">
        <v>277</v>
      </c>
      <c r="CA5037" s="177">
        <v>0</v>
      </c>
      <c r="CB5037" s="177" t="s">
        <v>264</v>
      </c>
      <c r="CC5037" s="122">
        <v>711.44</v>
      </c>
      <c r="CD5037" s="178" t="s">
        <v>191</v>
      </c>
      <c r="CE5037" s="177" t="s">
        <v>284</v>
      </c>
      <c r="CF5037" s="177" t="s">
        <v>284</v>
      </c>
      <c r="CG5037" s="83" t="s">
        <v>9</v>
      </c>
      <c r="CH5037" s="57"/>
      <c r="CV5037" s="51"/>
      <c r="CW5037" s="51"/>
      <c r="CX5037" s="51"/>
      <c r="CY5037" s="51"/>
      <c r="CZ5037" s="51"/>
      <c r="DA5037" s="51"/>
      <c r="DB5037" s="51"/>
      <c r="DC5037" s="51"/>
      <c r="DD5037" s="51"/>
    </row>
    <row r="5038" spans="73:108" ht="15" x14ac:dyDescent="0.25">
      <c r="BU5038" s="91"/>
      <c r="BV5038" s="177">
        <v>2008</v>
      </c>
      <c r="BW5038" s="177">
        <v>7</v>
      </c>
      <c r="BX5038" s="177" t="s">
        <v>261</v>
      </c>
      <c r="BY5038" s="177" t="s">
        <v>262</v>
      </c>
      <c r="BZ5038" s="177" t="s">
        <v>277</v>
      </c>
      <c r="CA5038" s="177">
        <v>0</v>
      </c>
      <c r="CB5038" s="177" t="s">
        <v>264</v>
      </c>
      <c r="CC5038" s="122">
        <v>1038.6500000000001</v>
      </c>
      <c r="CD5038" s="178" t="s">
        <v>191</v>
      </c>
      <c r="CE5038" s="177" t="s">
        <v>284</v>
      </c>
      <c r="CF5038" s="177" t="s">
        <v>284</v>
      </c>
      <c r="CG5038" s="83" t="s">
        <v>9</v>
      </c>
      <c r="CH5038" s="57"/>
      <c r="CV5038" s="51"/>
      <c r="CW5038" s="51"/>
      <c r="CX5038" s="51"/>
      <c r="CY5038" s="51"/>
      <c r="CZ5038" s="51"/>
      <c r="DA5038" s="51"/>
      <c r="DB5038" s="51"/>
      <c r="DC5038" s="51"/>
      <c r="DD5038" s="51"/>
    </row>
    <row r="5039" spans="73:108" ht="15" x14ac:dyDescent="0.25">
      <c r="BU5039" s="91"/>
      <c r="BV5039" s="177">
        <v>2008</v>
      </c>
      <c r="BW5039" s="177">
        <v>8</v>
      </c>
      <c r="BX5039" s="177" t="s">
        <v>261</v>
      </c>
      <c r="BY5039" s="177" t="s">
        <v>262</v>
      </c>
      <c r="BZ5039" s="177" t="s">
        <v>277</v>
      </c>
      <c r="CA5039" s="177">
        <v>0</v>
      </c>
      <c r="CB5039" s="177" t="s">
        <v>264</v>
      </c>
      <c r="CC5039" s="122">
        <v>612.44000000000005</v>
      </c>
      <c r="CD5039" s="178" t="s">
        <v>191</v>
      </c>
      <c r="CE5039" s="177" t="s">
        <v>284</v>
      </c>
      <c r="CF5039" s="177" t="s">
        <v>284</v>
      </c>
      <c r="CG5039" s="83" t="s">
        <v>9</v>
      </c>
      <c r="CH5039" s="57"/>
      <c r="CV5039" s="51"/>
      <c r="CW5039" s="51"/>
      <c r="CX5039" s="51"/>
      <c r="CY5039" s="51"/>
      <c r="CZ5039" s="51"/>
      <c r="DA5039" s="51"/>
      <c r="DB5039" s="51"/>
      <c r="DC5039" s="51"/>
      <c r="DD5039" s="51"/>
    </row>
    <row r="5040" spans="73:108" ht="15" x14ac:dyDescent="0.25">
      <c r="BU5040" s="91"/>
      <c r="BV5040" s="177">
        <v>2008</v>
      </c>
      <c r="BW5040" s="177">
        <v>9</v>
      </c>
      <c r="BX5040" s="177" t="s">
        <v>261</v>
      </c>
      <c r="BY5040" s="177" t="s">
        <v>262</v>
      </c>
      <c r="BZ5040" s="177" t="s">
        <v>277</v>
      </c>
      <c r="CA5040" s="177">
        <v>0</v>
      </c>
      <c r="CB5040" s="177" t="s">
        <v>264</v>
      </c>
      <c r="CC5040" s="122">
        <v>878.3</v>
      </c>
      <c r="CD5040" s="178" t="s">
        <v>191</v>
      </c>
      <c r="CE5040" s="177" t="s">
        <v>284</v>
      </c>
      <c r="CF5040" s="177" t="s">
        <v>284</v>
      </c>
      <c r="CG5040" s="83" t="s">
        <v>9</v>
      </c>
      <c r="CH5040" s="57"/>
      <c r="CV5040" s="51"/>
      <c r="CW5040" s="51"/>
      <c r="CX5040" s="51"/>
      <c r="CY5040" s="51"/>
      <c r="CZ5040" s="51"/>
      <c r="DA5040" s="51"/>
      <c r="DB5040" s="51"/>
      <c r="DC5040" s="51"/>
      <c r="DD5040" s="51"/>
    </row>
    <row r="5041" spans="73:108" ht="15" x14ac:dyDescent="0.25">
      <c r="BU5041" s="91"/>
      <c r="BV5041" s="177">
        <v>2008</v>
      </c>
      <c r="BW5041" s="177">
        <v>10</v>
      </c>
      <c r="BX5041" s="177" t="s">
        <v>261</v>
      </c>
      <c r="BY5041" s="177" t="s">
        <v>262</v>
      </c>
      <c r="BZ5041" s="177" t="s">
        <v>277</v>
      </c>
      <c r="CA5041" s="177">
        <v>0</v>
      </c>
      <c r="CB5041" s="177" t="s">
        <v>264</v>
      </c>
      <c r="CC5041" s="122">
        <v>251.45</v>
      </c>
      <c r="CD5041" s="178" t="s">
        <v>191</v>
      </c>
      <c r="CE5041" s="177" t="s">
        <v>284</v>
      </c>
      <c r="CF5041" s="177" t="s">
        <v>284</v>
      </c>
      <c r="CG5041" s="83" t="s">
        <v>9</v>
      </c>
      <c r="CH5041" s="57"/>
      <c r="CV5041" s="51"/>
      <c r="CW5041" s="51"/>
      <c r="CX5041" s="51"/>
      <c r="CY5041" s="51"/>
      <c r="CZ5041" s="51"/>
      <c r="DA5041" s="51"/>
      <c r="DB5041" s="51"/>
      <c r="DC5041" s="51"/>
      <c r="DD5041" s="51"/>
    </row>
    <row r="5042" spans="73:108" ht="15" x14ac:dyDescent="0.25">
      <c r="BU5042" s="91"/>
      <c r="BV5042" s="177">
        <v>2008</v>
      </c>
      <c r="BW5042" s="177">
        <v>11</v>
      </c>
      <c r="BX5042" s="177" t="s">
        <v>261</v>
      </c>
      <c r="BY5042" s="177" t="s">
        <v>262</v>
      </c>
      <c r="BZ5042" s="177" t="s">
        <v>277</v>
      </c>
      <c r="CA5042" s="177">
        <v>0</v>
      </c>
      <c r="CB5042" s="177" t="s">
        <v>264</v>
      </c>
      <c r="CC5042" s="122">
        <v>493.48</v>
      </c>
      <c r="CD5042" s="178" t="s">
        <v>191</v>
      </c>
      <c r="CE5042" s="177" t="s">
        <v>284</v>
      </c>
      <c r="CF5042" s="177" t="s">
        <v>284</v>
      </c>
      <c r="CG5042" s="83" t="s">
        <v>9</v>
      </c>
      <c r="CH5042" s="57"/>
      <c r="CV5042" s="51"/>
      <c r="CW5042" s="51"/>
      <c r="CX5042" s="51"/>
      <c r="CY5042" s="51"/>
      <c r="CZ5042" s="51"/>
      <c r="DA5042" s="51"/>
      <c r="DB5042" s="51"/>
      <c r="DC5042" s="51"/>
      <c r="DD5042" s="51"/>
    </row>
    <row r="5043" spans="73:108" ht="15" x14ac:dyDescent="0.25">
      <c r="BU5043" s="91"/>
      <c r="BV5043" s="177">
        <v>2008</v>
      </c>
      <c r="BW5043" s="177">
        <v>12</v>
      </c>
      <c r="BX5043" s="177" t="s">
        <v>261</v>
      </c>
      <c r="BY5043" s="177" t="s">
        <v>262</v>
      </c>
      <c r="BZ5043" s="177" t="s">
        <v>277</v>
      </c>
      <c r="CA5043" s="177">
        <v>0</v>
      </c>
      <c r="CB5043" s="177" t="s">
        <v>264</v>
      </c>
      <c r="CC5043" s="122">
        <v>834.04</v>
      </c>
      <c r="CD5043" s="178" t="s">
        <v>191</v>
      </c>
      <c r="CE5043" s="177" t="s">
        <v>284</v>
      </c>
      <c r="CF5043" s="177" t="s">
        <v>284</v>
      </c>
      <c r="CG5043" s="83" t="s">
        <v>9</v>
      </c>
      <c r="CH5043" s="57"/>
      <c r="CV5043" s="51"/>
      <c r="CW5043" s="51"/>
      <c r="CX5043" s="51"/>
      <c r="CY5043" s="51"/>
      <c r="CZ5043" s="51"/>
      <c r="DA5043" s="51"/>
      <c r="DB5043" s="51"/>
      <c r="DC5043" s="51"/>
      <c r="DD5043" s="51"/>
    </row>
    <row r="5044" spans="73:108" ht="15" x14ac:dyDescent="0.25">
      <c r="BU5044" s="91"/>
      <c r="BV5044" s="177">
        <v>2009</v>
      </c>
      <c r="BW5044" s="177">
        <v>1</v>
      </c>
      <c r="BX5044" s="177" t="s">
        <v>261</v>
      </c>
      <c r="BY5044" s="177" t="s">
        <v>262</v>
      </c>
      <c r="BZ5044" s="177" t="s">
        <v>277</v>
      </c>
      <c r="CA5044" s="177">
        <v>0</v>
      </c>
      <c r="CB5044" s="177" t="s">
        <v>264</v>
      </c>
      <c r="CC5044" s="122">
        <v>1137.67</v>
      </c>
      <c r="CD5044" s="178" t="s">
        <v>191</v>
      </c>
      <c r="CE5044" s="177" t="s">
        <v>284</v>
      </c>
      <c r="CF5044" s="177" t="s">
        <v>284</v>
      </c>
      <c r="CG5044" s="83" t="s">
        <v>9</v>
      </c>
      <c r="CH5044" s="57"/>
      <c r="CV5044" s="51"/>
      <c r="CW5044" s="51"/>
      <c r="CX5044" s="51"/>
      <c r="CY5044" s="51"/>
      <c r="CZ5044" s="51"/>
      <c r="DA5044" s="51"/>
      <c r="DB5044" s="51"/>
      <c r="DC5044" s="51"/>
      <c r="DD5044" s="51"/>
    </row>
    <row r="5045" spans="73:108" ht="15" x14ac:dyDescent="0.25">
      <c r="BU5045" s="91"/>
      <c r="BV5045" s="177">
        <v>2009</v>
      </c>
      <c r="BW5045" s="177">
        <v>2</v>
      </c>
      <c r="BX5045" s="177" t="s">
        <v>261</v>
      </c>
      <c r="BY5045" s="177" t="s">
        <v>262</v>
      </c>
      <c r="BZ5045" s="177" t="s">
        <v>277</v>
      </c>
      <c r="CA5045" s="177">
        <v>0</v>
      </c>
      <c r="CB5045" s="177" t="s">
        <v>264</v>
      </c>
      <c r="CC5045" s="122">
        <v>209.13</v>
      </c>
      <c r="CD5045" s="178" t="s">
        <v>191</v>
      </c>
      <c r="CE5045" s="177" t="s">
        <v>284</v>
      </c>
      <c r="CF5045" s="177" t="s">
        <v>284</v>
      </c>
      <c r="CG5045" s="83" t="s">
        <v>9</v>
      </c>
      <c r="CH5045" s="57"/>
      <c r="CV5045" s="51"/>
      <c r="CW5045" s="51"/>
      <c r="CX5045" s="51"/>
      <c r="CY5045" s="51"/>
      <c r="CZ5045" s="51"/>
      <c r="DA5045" s="51"/>
      <c r="DB5045" s="51"/>
      <c r="DC5045" s="51"/>
      <c r="DD5045" s="51"/>
    </row>
    <row r="5046" spans="73:108" ht="15" x14ac:dyDescent="0.25">
      <c r="BU5046" s="91"/>
      <c r="BV5046" s="177">
        <v>2009</v>
      </c>
      <c r="BW5046" s="177">
        <v>3</v>
      </c>
      <c r="BX5046" s="177" t="s">
        <v>261</v>
      </c>
      <c r="BY5046" s="177" t="s">
        <v>262</v>
      </c>
      <c r="BZ5046" s="177" t="s">
        <v>277</v>
      </c>
      <c r="CA5046" s="177">
        <v>0</v>
      </c>
      <c r="CB5046" s="177" t="s">
        <v>264</v>
      </c>
      <c r="CC5046" s="122">
        <v>121.74</v>
      </c>
      <c r="CD5046" s="178" t="s">
        <v>191</v>
      </c>
      <c r="CE5046" s="177" t="s">
        <v>284</v>
      </c>
      <c r="CF5046" s="177" t="s">
        <v>284</v>
      </c>
      <c r="CG5046" s="83" t="s">
        <v>9</v>
      </c>
      <c r="CH5046" s="57"/>
      <c r="CV5046" s="51"/>
      <c r="CW5046" s="51"/>
      <c r="CX5046" s="51"/>
      <c r="CY5046" s="51"/>
      <c r="CZ5046" s="51"/>
      <c r="DA5046" s="51"/>
      <c r="DB5046" s="51"/>
      <c r="DC5046" s="51"/>
      <c r="DD5046" s="51"/>
    </row>
    <row r="5047" spans="73:108" ht="15" x14ac:dyDescent="0.25">
      <c r="BU5047" s="91"/>
      <c r="BV5047" s="177">
        <v>2009</v>
      </c>
      <c r="BW5047" s="177">
        <v>4</v>
      </c>
      <c r="BX5047" s="177" t="s">
        <v>261</v>
      </c>
      <c r="BY5047" s="177" t="s">
        <v>262</v>
      </c>
      <c r="BZ5047" s="177" t="s">
        <v>277</v>
      </c>
      <c r="CA5047" s="177">
        <v>0</v>
      </c>
      <c r="CB5047" s="177" t="s">
        <v>264</v>
      </c>
      <c r="CC5047" s="122">
        <v>426.5</v>
      </c>
      <c r="CD5047" s="178" t="s">
        <v>191</v>
      </c>
      <c r="CE5047" s="177" t="s">
        <v>284</v>
      </c>
      <c r="CF5047" s="177" t="s">
        <v>284</v>
      </c>
      <c r="CG5047" s="83" t="s">
        <v>9</v>
      </c>
      <c r="CH5047" s="57"/>
      <c r="CV5047" s="51"/>
      <c r="CW5047" s="51"/>
      <c r="CX5047" s="51"/>
      <c r="CY5047" s="51"/>
      <c r="CZ5047" s="51"/>
      <c r="DA5047" s="51"/>
      <c r="DB5047" s="51"/>
      <c r="DC5047" s="51"/>
      <c r="DD5047" s="51"/>
    </row>
    <row r="5048" spans="73:108" ht="15" x14ac:dyDescent="0.25">
      <c r="BU5048" s="91"/>
      <c r="BV5048" s="177">
        <v>2009</v>
      </c>
      <c r="BW5048" s="177">
        <v>5</v>
      </c>
      <c r="BX5048" s="177" t="s">
        <v>261</v>
      </c>
      <c r="BY5048" s="177" t="s">
        <v>262</v>
      </c>
      <c r="BZ5048" s="177" t="s">
        <v>277</v>
      </c>
      <c r="CA5048" s="177">
        <v>0</v>
      </c>
      <c r="CB5048" s="177" t="s">
        <v>264</v>
      </c>
      <c r="CC5048" s="122">
        <v>208.68</v>
      </c>
      <c r="CD5048" s="178" t="s">
        <v>191</v>
      </c>
      <c r="CE5048" s="177" t="s">
        <v>284</v>
      </c>
      <c r="CF5048" s="177" t="s">
        <v>284</v>
      </c>
      <c r="CG5048" s="83" t="s">
        <v>9</v>
      </c>
      <c r="CH5048" s="57"/>
      <c r="CV5048" s="51"/>
      <c r="CW5048" s="51"/>
      <c r="CX5048" s="51"/>
      <c r="CY5048" s="51"/>
      <c r="CZ5048" s="51"/>
      <c r="DA5048" s="51"/>
      <c r="DB5048" s="51"/>
      <c r="DC5048" s="51"/>
      <c r="DD5048" s="51"/>
    </row>
    <row r="5049" spans="73:108" ht="15" x14ac:dyDescent="0.25">
      <c r="BU5049" s="91"/>
      <c r="BV5049" s="177">
        <v>2009</v>
      </c>
      <c r="BW5049" s="177">
        <v>6</v>
      </c>
      <c r="BX5049" s="177" t="s">
        <v>261</v>
      </c>
      <c r="BY5049" s="177" t="s">
        <v>262</v>
      </c>
      <c r="BZ5049" s="177" t="s">
        <v>277</v>
      </c>
      <c r="CA5049" s="177">
        <v>0</v>
      </c>
      <c r="CB5049" s="177" t="s">
        <v>264</v>
      </c>
      <c r="CC5049" s="122">
        <v>289.08999999999997</v>
      </c>
      <c r="CD5049" s="178" t="s">
        <v>191</v>
      </c>
      <c r="CE5049" s="177" t="s">
        <v>284</v>
      </c>
      <c r="CF5049" s="177" t="s">
        <v>284</v>
      </c>
      <c r="CG5049" s="83" t="s">
        <v>9</v>
      </c>
      <c r="CH5049" s="57"/>
      <c r="CV5049" s="51"/>
      <c r="CW5049" s="51"/>
      <c r="CX5049" s="51"/>
      <c r="CY5049" s="51"/>
      <c r="CZ5049" s="51"/>
      <c r="DA5049" s="51"/>
      <c r="DB5049" s="51"/>
      <c r="DC5049" s="51"/>
      <c r="DD5049" s="51"/>
    </row>
    <row r="5050" spans="73:108" ht="15" x14ac:dyDescent="0.25">
      <c r="BU5050" s="91"/>
      <c r="BV5050" s="177">
        <v>2009</v>
      </c>
      <c r="BW5050" s="177">
        <v>7</v>
      </c>
      <c r="BX5050" s="177" t="s">
        <v>261</v>
      </c>
      <c r="BY5050" s="177" t="s">
        <v>262</v>
      </c>
      <c r="BZ5050" s="177" t="s">
        <v>277</v>
      </c>
      <c r="CA5050" s="177">
        <v>0</v>
      </c>
      <c r="CB5050" s="177" t="s">
        <v>264</v>
      </c>
      <c r="CC5050" s="122">
        <v>468.77</v>
      </c>
      <c r="CD5050" s="178" t="s">
        <v>191</v>
      </c>
      <c r="CE5050" s="177" t="s">
        <v>284</v>
      </c>
      <c r="CF5050" s="177" t="s">
        <v>284</v>
      </c>
      <c r="CG5050" s="83" t="s">
        <v>9</v>
      </c>
      <c r="CH5050" s="57"/>
      <c r="CV5050" s="51"/>
      <c r="CW5050" s="51"/>
      <c r="CX5050" s="51"/>
      <c r="CY5050" s="51"/>
      <c r="CZ5050" s="51"/>
      <c r="DA5050" s="51"/>
      <c r="DB5050" s="51"/>
      <c r="DC5050" s="51"/>
      <c r="DD5050" s="51"/>
    </row>
    <row r="5051" spans="73:108" ht="15" x14ac:dyDescent="0.25">
      <c r="BU5051" s="91"/>
      <c r="BV5051" s="177">
        <v>2009</v>
      </c>
      <c r="BW5051" s="177">
        <v>8</v>
      </c>
      <c r="BX5051" s="177" t="s">
        <v>261</v>
      </c>
      <c r="BY5051" s="177" t="s">
        <v>262</v>
      </c>
      <c r="BZ5051" s="177" t="s">
        <v>277</v>
      </c>
      <c r="CA5051" s="177">
        <v>0</v>
      </c>
      <c r="CB5051" s="177" t="s">
        <v>264</v>
      </c>
      <c r="CC5051" s="122">
        <v>412.07</v>
      </c>
      <c r="CD5051" s="178" t="s">
        <v>191</v>
      </c>
      <c r="CE5051" s="177" t="s">
        <v>284</v>
      </c>
      <c r="CF5051" s="177" t="s">
        <v>284</v>
      </c>
      <c r="CG5051" s="83" t="s">
        <v>9</v>
      </c>
      <c r="CH5051" s="57"/>
      <c r="CV5051" s="51"/>
      <c r="CW5051" s="51"/>
      <c r="CX5051" s="51"/>
      <c r="CY5051" s="51"/>
      <c r="CZ5051" s="51"/>
      <c r="DA5051" s="51"/>
      <c r="DB5051" s="51"/>
      <c r="DC5051" s="51"/>
      <c r="DD5051" s="51"/>
    </row>
    <row r="5052" spans="73:108" ht="15" x14ac:dyDescent="0.25">
      <c r="BU5052" s="91"/>
      <c r="BV5052" s="177">
        <v>2009</v>
      </c>
      <c r="BW5052" s="177">
        <v>9</v>
      </c>
      <c r="BX5052" s="177" t="s">
        <v>261</v>
      </c>
      <c r="BY5052" s="177" t="s">
        <v>262</v>
      </c>
      <c r="BZ5052" s="177" t="s">
        <v>277</v>
      </c>
      <c r="CA5052" s="177">
        <v>0</v>
      </c>
      <c r="CB5052" s="177" t="s">
        <v>264</v>
      </c>
      <c r="CC5052" s="122">
        <v>254.49</v>
      </c>
      <c r="CD5052" s="178" t="s">
        <v>191</v>
      </c>
      <c r="CE5052" s="177" t="s">
        <v>284</v>
      </c>
      <c r="CF5052" s="177" t="s">
        <v>284</v>
      </c>
      <c r="CG5052" s="83" t="s">
        <v>9</v>
      </c>
      <c r="CH5052" s="57"/>
      <c r="CV5052" s="51"/>
      <c r="CW5052" s="51"/>
      <c r="CX5052" s="51"/>
      <c r="CY5052" s="51"/>
      <c r="CZ5052" s="51"/>
      <c r="DA5052" s="51"/>
      <c r="DB5052" s="51"/>
      <c r="DC5052" s="51"/>
      <c r="DD5052" s="51"/>
    </row>
    <row r="5053" spans="73:108" ht="15" x14ac:dyDescent="0.25">
      <c r="BU5053" s="91"/>
      <c r="BV5053" s="177">
        <v>2009</v>
      </c>
      <c r="BW5053" s="177">
        <v>10</v>
      </c>
      <c r="BX5053" s="177" t="s">
        <v>261</v>
      </c>
      <c r="BY5053" s="177" t="s">
        <v>262</v>
      </c>
      <c r="BZ5053" s="177" t="s">
        <v>277</v>
      </c>
      <c r="CA5053" s="177">
        <v>0</v>
      </c>
      <c r="CB5053" s="177" t="s">
        <v>264</v>
      </c>
      <c r="CC5053" s="122">
        <v>217.31</v>
      </c>
      <c r="CD5053" s="178" t="s">
        <v>191</v>
      </c>
      <c r="CE5053" s="177" t="s">
        <v>284</v>
      </c>
      <c r="CF5053" s="177" t="s">
        <v>284</v>
      </c>
      <c r="CG5053" s="83" t="s">
        <v>9</v>
      </c>
      <c r="CH5053" s="57"/>
      <c r="CV5053" s="51"/>
      <c r="CW5053" s="51"/>
      <c r="CX5053" s="51"/>
      <c r="CY5053" s="51"/>
      <c r="CZ5053" s="51"/>
      <c r="DA5053" s="51"/>
      <c r="DB5053" s="51"/>
      <c r="DC5053" s="51"/>
      <c r="DD5053" s="51"/>
    </row>
    <row r="5054" spans="73:108" ht="15" x14ac:dyDescent="0.25">
      <c r="BU5054" s="91"/>
      <c r="BV5054" s="177">
        <v>2009</v>
      </c>
      <c r="BW5054" s="177">
        <v>11</v>
      </c>
      <c r="BX5054" s="177" t="s">
        <v>261</v>
      </c>
      <c r="BY5054" s="177" t="s">
        <v>262</v>
      </c>
      <c r="BZ5054" s="177" t="s">
        <v>277</v>
      </c>
      <c r="CA5054" s="177">
        <v>0</v>
      </c>
      <c r="CB5054" s="177" t="s">
        <v>264</v>
      </c>
      <c r="CC5054" s="122">
        <v>75.52</v>
      </c>
      <c r="CD5054" s="178" t="s">
        <v>191</v>
      </c>
      <c r="CE5054" s="177" t="s">
        <v>284</v>
      </c>
      <c r="CF5054" s="177" t="s">
        <v>284</v>
      </c>
      <c r="CG5054" s="83" t="s">
        <v>9</v>
      </c>
      <c r="CH5054" s="57"/>
      <c r="CV5054" s="51"/>
      <c r="CW5054" s="51"/>
      <c r="CX5054" s="51"/>
      <c r="CY5054" s="51"/>
      <c r="CZ5054" s="51"/>
      <c r="DA5054" s="51"/>
      <c r="DB5054" s="51"/>
      <c r="DC5054" s="51"/>
      <c r="DD5054" s="51"/>
    </row>
    <row r="5055" spans="73:108" ht="15" x14ac:dyDescent="0.25">
      <c r="BU5055" s="91"/>
      <c r="BV5055" s="177">
        <v>2009</v>
      </c>
      <c r="BW5055" s="177">
        <v>12</v>
      </c>
      <c r="BX5055" s="177" t="s">
        <v>261</v>
      </c>
      <c r="BY5055" s="177" t="s">
        <v>262</v>
      </c>
      <c r="BZ5055" s="177" t="s">
        <v>277</v>
      </c>
      <c r="CA5055" s="177">
        <v>0</v>
      </c>
      <c r="CB5055" s="177" t="s">
        <v>264</v>
      </c>
      <c r="CC5055" s="122">
        <v>301.36</v>
      </c>
      <c r="CD5055" s="178" t="s">
        <v>191</v>
      </c>
      <c r="CE5055" s="177" t="s">
        <v>284</v>
      </c>
      <c r="CF5055" s="177" t="s">
        <v>284</v>
      </c>
      <c r="CG5055" s="83" t="s">
        <v>9</v>
      </c>
      <c r="CH5055" s="57"/>
      <c r="CV5055" s="51"/>
      <c r="CW5055" s="51"/>
      <c r="CX5055" s="51"/>
      <c r="CY5055" s="51"/>
      <c r="CZ5055" s="51"/>
      <c r="DA5055" s="51"/>
      <c r="DB5055" s="51"/>
      <c r="DC5055" s="51"/>
      <c r="DD5055" s="51"/>
    </row>
    <row r="5056" spans="73:108" ht="15" x14ac:dyDescent="0.25">
      <c r="BU5056" s="91"/>
      <c r="BV5056" s="177">
        <v>2010</v>
      </c>
      <c r="BW5056" s="177">
        <v>1</v>
      </c>
      <c r="BX5056" s="177" t="s">
        <v>261</v>
      </c>
      <c r="BY5056" s="177" t="s">
        <v>262</v>
      </c>
      <c r="BZ5056" s="177" t="s">
        <v>277</v>
      </c>
      <c r="CA5056" s="177">
        <v>0</v>
      </c>
      <c r="CB5056" s="177" t="s">
        <v>264</v>
      </c>
      <c r="CC5056" s="122">
        <v>232.67</v>
      </c>
      <c r="CD5056" s="178" t="s">
        <v>191</v>
      </c>
      <c r="CE5056" s="177" t="s">
        <v>284</v>
      </c>
      <c r="CF5056" s="177" t="s">
        <v>284</v>
      </c>
      <c r="CG5056" s="83" t="s">
        <v>9</v>
      </c>
      <c r="CH5056" s="57"/>
      <c r="CV5056" s="51"/>
      <c r="CW5056" s="51"/>
      <c r="CX5056" s="51"/>
      <c r="CY5056" s="51"/>
      <c r="CZ5056" s="51"/>
      <c r="DA5056" s="51"/>
      <c r="DB5056" s="51"/>
      <c r="DC5056" s="51"/>
      <c r="DD5056" s="51"/>
    </row>
    <row r="5057" spans="73:108" ht="15" x14ac:dyDescent="0.25">
      <c r="BU5057" s="91"/>
      <c r="BV5057" s="177">
        <v>2010</v>
      </c>
      <c r="BW5057" s="177">
        <v>2</v>
      </c>
      <c r="BX5057" s="177" t="s">
        <v>261</v>
      </c>
      <c r="BY5057" s="177" t="s">
        <v>262</v>
      </c>
      <c r="BZ5057" s="177" t="s">
        <v>277</v>
      </c>
      <c r="CA5057" s="177">
        <v>0</v>
      </c>
      <c r="CB5057" s="177" t="s">
        <v>264</v>
      </c>
      <c r="CC5057" s="122">
        <v>188.03</v>
      </c>
      <c r="CD5057" s="178" t="s">
        <v>191</v>
      </c>
      <c r="CE5057" s="177" t="s">
        <v>284</v>
      </c>
      <c r="CF5057" s="177" t="s">
        <v>284</v>
      </c>
      <c r="CG5057" s="83" t="s">
        <v>9</v>
      </c>
      <c r="CH5057" s="57"/>
      <c r="CV5057" s="51"/>
      <c r="CW5057" s="51"/>
      <c r="CX5057" s="51"/>
      <c r="CY5057" s="51"/>
      <c r="CZ5057" s="51"/>
      <c r="DA5057" s="51"/>
      <c r="DB5057" s="51"/>
      <c r="DC5057" s="51"/>
      <c r="DD5057" s="51"/>
    </row>
    <row r="5058" spans="73:108" ht="15" x14ac:dyDescent="0.25">
      <c r="BU5058" s="91"/>
      <c r="BV5058" s="177">
        <v>2010</v>
      </c>
      <c r="BW5058" s="177">
        <v>3</v>
      </c>
      <c r="BX5058" s="177" t="s">
        <v>261</v>
      </c>
      <c r="BY5058" s="177" t="s">
        <v>262</v>
      </c>
      <c r="BZ5058" s="177" t="s">
        <v>277</v>
      </c>
      <c r="CA5058" s="177">
        <v>0</v>
      </c>
      <c r="CB5058" s="177" t="s">
        <v>264</v>
      </c>
      <c r="CC5058" s="122">
        <v>211.98</v>
      </c>
      <c r="CD5058" s="178" t="s">
        <v>191</v>
      </c>
      <c r="CE5058" s="177" t="s">
        <v>284</v>
      </c>
      <c r="CF5058" s="177" t="s">
        <v>284</v>
      </c>
      <c r="CG5058" s="83" t="s">
        <v>9</v>
      </c>
      <c r="CH5058" s="57"/>
      <c r="CV5058" s="51"/>
      <c r="CW5058" s="51"/>
      <c r="CX5058" s="51"/>
      <c r="CY5058" s="51"/>
      <c r="CZ5058" s="51"/>
      <c r="DA5058" s="51"/>
      <c r="DB5058" s="51"/>
      <c r="DC5058" s="51"/>
      <c r="DD5058" s="51"/>
    </row>
    <row r="5059" spans="73:108" ht="15" x14ac:dyDescent="0.25">
      <c r="BU5059" s="91"/>
      <c r="BV5059" s="177">
        <v>2010</v>
      </c>
      <c r="BW5059" s="177">
        <v>4</v>
      </c>
      <c r="BX5059" s="177" t="s">
        <v>261</v>
      </c>
      <c r="BY5059" s="177" t="s">
        <v>262</v>
      </c>
      <c r="BZ5059" s="177" t="s">
        <v>277</v>
      </c>
      <c r="CA5059" s="177">
        <v>0</v>
      </c>
      <c r="CB5059" s="177" t="s">
        <v>264</v>
      </c>
      <c r="CC5059" s="122">
        <v>720.08</v>
      </c>
      <c r="CD5059" s="178" t="s">
        <v>191</v>
      </c>
      <c r="CE5059" s="177" t="s">
        <v>284</v>
      </c>
      <c r="CF5059" s="177" t="s">
        <v>284</v>
      </c>
      <c r="CG5059" s="83" t="s">
        <v>9</v>
      </c>
      <c r="CH5059" s="57"/>
      <c r="CV5059" s="51"/>
      <c r="CW5059" s="51"/>
      <c r="CX5059" s="51"/>
      <c r="CY5059" s="51"/>
      <c r="CZ5059" s="51"/>
      <c r="DA5059" s="51"/>
      <c r="DB5059" s="51"/>
      <c r="DC5059" s="51"/>
      <c r="DD5059" s="51"/>
    </row>
    <row r="5060" spans="73:108" ht="15" x14ac:dyDescent="0.25">
      <c r="BU5060" s="91"/>
      <c r="BV5060" s="177">
        <v>2010</v>
      </c>
      <c r="BW5060" s="177">
        <v>5</v>
      </c>
      <c r="BX5060" s="177" t="s">
        <v>261</v>
      </c>
      <c r="BY5060" s="177" t="s">
        <v>262</v>
      </c>
      <c r="BZ5060" s="177" t="s">
        <v>277</v>
      </c>
      <c r="CA5060" s="177">
        <v>0</v>
      </c>
      <c r="CB5060" s="177" t="s">
        <v>264</v>
      </c>
      <c r="CC5060" s="122">
        <v>133.51</v>
      </c>
      <c r="CD5060" s="178" t="s">
        <v>191</v>
      </c>
      <c r="CE5060" s="177" t="s">
        <v>284</v>
      </c>
      <c r="CF5060" s="177" t="s">
        <v>284</v>
      </c>
      <c r="CG5060" s="83" t="s">
        <v>9</v>
      </c>
      <c r="CH5060" s="57"/>
      <c r="CV5060" s="51"/>
      <c r="CW5060" s="51"/>
      <c r="CX5060" s="51"/>
      <c r="CY5060" s="51"/>
      <c r="CZ5060" s="51"/>
      <c r="DA5060" s="51"/>
      <c r="DB5060" s="51"/>
      <c r="DC5060" s="51"/>
      <c r="DD5060" s="51"/>
    </row>
    <row r="5061" spans="73:108" ht="15" x14ac:dyDescent="0.25">
      <c r="BU5061" s="91"/>
      <c r="BV5061" s="177">
        <v>2010</v>
      </c>
      <c r="BW5061" s="177">
        <v>6</v>
      </c>
      <c r="BX5061" s="177" t="s">
        <v>261</v>
      </c>
      <c r="BY5061" s="177" t="s">
        <v>262</v>
      </c>
      <c r="BZ5061" s="177" t="s">
        <v>277</v>
      </c>
      <c r="CA5061" s="177">
        <v>0</v>
      </c>
      <c r="CB5061" s="177" t="s">
        <v>264</v>
      </c>
      <c r="CC5061" s="122">
        <v>338.85</v>
      </c>
      <c r="CD5061" s="178" t="s">
        <v>191</v>
      </c>
      <c r="CE5061" s="177" t="s">
        <v>284</v>
      </c>
      <c r="CF5061" s="177" t="s">
        <v>284</v>
      </c>
      <c r="CG5061" s="83" t="s">
        <v>9</v>
      </c>
      <c r="CH5061" s="57"/>
      <c r="CV5061" s="51"/>
      <c r="CW5061" s="51"/>
      <c r="CX5061" s="51"/>
      <c r="CY5061" s="51"/>
      <c r="CZ5061" s="51"/>
      <c r="DA5061" s="51"/>
      <c r="DB5061" s="51"/>
      <c r="DC5061" s="51"/>
      <c r="DD5061" s="51"/>
    </row>
    <row r="5062" spans="73:108" ht="15" x14ac:dyDescent="0.25">
      <c r="BU5062" s="91"/>
      <c r="BV5062" s="177">
        <v>2010</v>
      </c>
      <c r="BW5062" s="177">
        <v>7</v>
      </c>
      <c r="BX5062" s="177" t="s">
        <v>261</v>
      </c>
      <c r="BY5062" s="177" t="s">
        <v>262</v>
      </c>
      <c r="BZ5062" s="177" t="s">
        <v>277</v>
      </c>
      <c r="CA5062" s="177">
        <v>0</v>
      </c>
      <c r="CB5062" s="177" t="s">
        <v>264</v>
      </c>
      <c r="CC5062" s="122">
        <v>389.11</v>
      </c>
      <c r="CD5062" s="178" t="s">
        <v>191</v>
      </c>
      <c r="CE5062" s="177" t="s">
        <v>284</v>
      </c>
      <c r="CF5062" s="177" t="s">
        <v>284</v>
      </c>
      <c r="CG5062" s="83" t="s">
        <v>9</v>
      </c>
      <c r="CH5062" s="57"/>
      <c r="CV5062" s="51"/>
      <c r="CW5062" s="51"/>
      <c r="CX5062" s="51"/>
      <c r="CY5062" s="51"/>
      <c r="CZ5062" s="51"/>
      <c r="DA5062" s="51"/>
      <c r="DB5062" s="51"/>
      <c r="DC5062" s="51"/>
      <c r="DD5062" s="51"/>
    </row>
    <row r="5063" spans="73:108" ht="15" x14ac:dyDescent="0.25">
      <c r="BU5063" s="91"/>
      <c r="BV5063" s="177">
        <v>2010</v>
      </c>
      <c r="BW5063" s="177">
        <v>8</v>
      </c>
      <c r="BX5063" s="177" t="s">
        <v>261</v>
      </c>
      <c r="BY5063" s="177" t="s">
        <v>262</v>
      </c>
      <c r="BZ5063" s="177" t="s">
        <v>277</v>
      </c>
      <c r="CA5063" s="177">
        <v>0</v>
      </c>
      <c r="CB5063" s="177" t="s">
        <v>264</v>
      </c>
      <c r="CC5063" s="122">
        <v>436.4</v>
      </c>
      <c r="CD5063" s="178" t="s">
        <v>191</v>
      </c>
      <c r="CE5063" s="177" t="s">
        <v>284</v>
      </c>
      <c r="CF5063" s="177" t="s">
        <v>284</v>
      </c>
      <c r="CG5063" s="83" t="s">
        <v>9</v>
      </c>
      <c r="CH5063" s="57"/>
      <c r="CV5063" s="51"/>
      <c r="CW5063" s="51"/>
      <c r="CX5063" s="51"/>
      <c r="CY5063" s="51"/>
      <c r="CZ5063" s="51"/>
      <c r="DA5063" s="51"/>
      <c r="DB5063" s="51"/>
      <c r="DC5063" s="51"/>
      <c r="DD5063" s="51"/>
    </row>
    <row r="5064" spans="73:108" ht="15" x14ac:dyDescent="0.25">
      <c r="BU5064" s="91"/>
      <c r="BV5064" s="177">
        <v>2010</v>
      </c>
      <c r="BW5064" s="177">
        <v>9</v>
      </c>
      <c r="BX5064" s="177" t="s">
        <v>261</v>
      </c>
      <c r="BY5064" s="177" t="s">
        <v>262</v>
      </c>
      <c r="BZ5064" s="177" t="s">
        <v>277</v>
      </c>
      <c r="CA5064" s="177">
        <v>0</v>
      </c>
      <c r="CB5064" s="177" t="s">
        <v>264</v>
      </c>
      <c r="CC5064" s="122">
        <v>343.34</v>
      </c>
      <c r="CD5064" s="178" t="s">
        <v>191</v>
      </c>
      <c r="CE5064" s="177" t="s">
        <v>284</v>
      </c>
      <c r="CF5064" s="177" t="s">
        <v>284</v>
      </c>
      <c r="CG5064" s="83" t="s">
        <v>9</v>
      </c>
      <c r="CH5064" s="57"/>
      <c r="CV5064" s="51"/>
      <c r="CW5064" s="51"/>
      <c r="CX5064" s="51"/>
      <c r="CY5064" s="51"/>
      <c r="CZ5064" s="51"/>
      <c r="DA5064" s="51"/>
      <c r="DB5064" s="51"/>
      <c r="DC5064" s="51"/>
      <c r="DD5064" s="51"/>
    </row>
    <row r="5065" spans="73:108" ht="15" x14ac:dyDescent="0.25">
      <c r="BU5065" s="91"/>
      <c r="BV5065" s="177">
        <v>2010</v>
      </c>
      <c r="BW5065" s="177">
        <v>10</v>
      </c>
      <c r="BX5065" s="177" t="s">
        <v>261</v>
      </c>
      <c r="BY5065" s="177" t="s">
        <v>262</v>
      </c>
      <c r="BZ5065" s="177" t="s">
        <v>277</v>
      </c>
      <c r="CA5065" s="177">
        <v>0</v>
      </c>
      <c r="CB5065" s="177" t="s">
        <v>264</v>
      </c>
      <c r="CC5065" s="122">
        <v>273.73</v>
      </c>
      <c r="CD5065" s="178" t="s">
        <v>191</v>
      </c>
      <c r="CE5065" s="177" t="s">
        <v>284</v>
      </c>
      <c r="CF5065" s="177" t="s">
        <v>284</v>
      </c>
      <c r="CG5065" s="83" t="s">
        <v>9</v>
      </c>
      <c r="CH5065" s="57"/>
      <c r="CV5065" s="51"/>
      <c r="CW5065" s="51"/>
      <c r="CX5065" s="51"/>
      <c r="CY5065" s="51"/>
      <c r="CZ5065" s="51"/>
      <c r="DA5065" s="51"/>
      <c r="DB5065" s="51"/>
      <c r="DC5065" s="51"/>
      <c r="DD5065" s="51"/>
    </row>
    <row r="5066" spans="73:108" ht="15" x14ac:dyDescent="0.25">
      <c r="BU5066" s="91"/>
      <c r="BV5066" s="177">
        <v>2010</v>
      </c>
      <c r="BW5066" s="177">
        <v>11</v>
      </c>
      <c r="BX5066" s="177" t="s">
        <v>261</v>
      </c>
      <c r="BY5066" s="177" t="s">
        <v>262</v>
      </c>
      <c r="BZ5066" s="177" t="s">
        <v>277</v>
      </c>
      <c r="CA5066" s="177">
        <v>0</v>
      </c>
      <c r="CB5066" s="177" t="s">
        <v>264</v>
      </c>
      <c r="CC5066" s="122">
        <v>484.83</v>
      </c>
      <c r="CD5066" s="178" t="s">
        <v>191</v>
      </c>
      <c r="CE5066" s="177" t="s">
        <v>284</v>
      </c>
      <c r="CF5066" s="177" t="s">
        <v>284</v>
      </c>
      <c r="CG5066" s="83" t="s">
        <v>9</v>
      </c>
      <c r="CH5066" s="57"/>
      <c r="CV5066" s="51"/>
      <c r="CW5066" s="51"/>
      <c r="CX5066" s="51"/>
      <c r="CY5066" s="51"/>
      <c r="CZ5066" s="51"/>
      <c r="DA5066" s="51"/>
      <c r="DB5066" s="51"/>
      <c r="DC5066" s="51"/>
      <c r="DD5066" s="51"/>
    </row>
    <row r="5067" spans="73:108" ht="15" x14ac:dyDescent="0.25">
      <c r="BU5067" s="91"/>
      <c r="BV5067" s="177">
        <v>2010</v>
      </c>
      <c r="BW5067" s="177">
        <v>12</v>
      </c>
      <c r="BX5067" s="177" t="s">
        <v>261</v>
      </c>
      <c r="BY5067" s="177" t="s">
        <v>262</v>
      </c>
      <c r="BZ5067" s="177" t="s">
        <v>277</v>
      </c>
      <c r="CA5067" s="177">
        <v>0</v>
      </c>
      <c r="CB5067" s="177" t="s">
        <v>264</v>
      </c>
      <c r="CC5067" s="122">
        <v>1112.3699999999999</v>
      </c>
      <c r="CD5067" s="178" t="s">
        <v>191</v>
      </c>
      <c r="CE5067" s="177" t="s">
        <v>284</v>
      </c>
      <c r="CF5067" s="177" t="s">
        <v>284</v>
      </c>
      <c r="CG5067" s="83" t="s">
        <v>9</v>
      </c>
      <c r="CH5067" s="57"/>
      <c r="CV5067" s="51"/>
      <c r="CW5067" s="51"/>
      <c r="CX5067" s="51"/>
      <c r="CY5067" s="51"/>
      <c r="CZ5067" s="51"/>
      <c r="DA5067" s="51"/>
      <c r="DB5067" s="51"/>
      <c r="DC5067" s="51"/>
      <c r="DD5067" s="51"/>
    </row>
    <row r="5068" spans="73:108" ht="15" x14ac:dyDescent="0.25">
      <c r="BU5068" s="91"/>
      <c r="BV5068" s="177">
        <v>2007</v>
      </c>
      <c r="BW5068" s="177">
        <v>4</v>
      </c>
      <c r="BX5068" s="177" t="s">
        <v>357</v>
      </c>
      <c r="BY5068" s="177" t="s">
        <v>262</v>
      </c>
      <c r="BZ5068" s="177" t="s">
        <v>266</v>
      </c>
      <c r="CA5068" s="177">
        <v>0</v>
      </c>
      <c r="CB5068" s="177" t="s">
        <v>264</v>
      </c>
      <c r="CC5068" s="122">
        <v>82.15</v>
      </c>
      <c r="CD5068" s="178" t="s">
        <v>191</v>
      </c>
      <c r="CE5068" s="177" t="s">
        <v>284</v>
      </c>
      <c r="CF5068" s="177" t="s">
        <v>284</v>
      </c>
      <c r="CG5068" s="83" t="s">
        <v>9</v>
      </c>
      <c r="CH5068" s="57"/>
      <c r="CV5068" s="51"/>
      <c r="CW5068" s="51"/>
      <c r="CX5068" s="51"/>
      <c r="CY5068" s="51"/>
      <c r="CZ5068" s="51"/>
      <c r="DA5068" s="51"/>
      <c r="DB5068" s="51"/>
      <c r="DC5068" s="51"/>
      <c r="DD5068" s="51"/>
    </row>
    <row r="5069" spans="73:108" ht="15" x14ac:dyDescent="0.25">
      <c r="BU5069" s="91"/>
      <c r="BV5069" s="177">
        <v>2007</v>
      </c>
      <c r="BW5069" s="177">
        <v>4</v>
      </c>
      <c r="BX5069" s="177" t="s">
        <v>357</v>
      </c>
      <c r="BY5069" s="177" t="s">
        <v>262</v>
      </c>
      <c r="BZ5069" s="177" t="s">
        <v>267</v>
      </c>
      <c r="CA5069" s="177">
        <v>0</v>
      </c>
      <c r="CB5069" s="177" t="s">
        <v>264</v>
      </c>
      <c r="CC5069" s="122">
        <v>82.15</v>
      </c>
      <c r="CD5069" s="178" t="s">
        <v>191</v>
      </c>
      <c r="CE5069" s="177" t="s">
        <v>284</v>
      </c>
      <c r="CF5069" s="177" t="s">
        <v>284</v>
      </c>
      <c r="CG5069" s="83" t="s">
        <v>9</v>
      </c>
      <c r="CH5069" s="57"/>
      <c r="CV5069" s="51"/>
      <c r="CW5069" s="51"/>
      <c r="CX5069" s="51"/>
      <c r="CY5069" s="51"/>
      <c r="CZ5069" s="51"/>
      <c r="DA5069" s="51"/>
      <c r="DB5069" s="51"/>
      <c r="DC5069" s="51"/>
      <c r="DD5069" s="51"/>
    </row>
    <row r="5070" spans="73:108" ht="15" x14ac:dyDescent="0.25">
      <c r="BU5070" s="91"/>
      <c r="BV5070" s="177">
        <v>2007</v>
      </c>
      <c r="BW5070" s="177">
        <v>4</v>
      </c>
      <c r="BX5070" s="177" t="s">
        <v>357</v>
      </c>
      <c r="BY5070" s="177" t="s">
        <v>262</v>
      </c>
      <c r="BZ5070" s="177" t="s">
        <v>268</v>
      </c>
      <c r="CA5070" s="177">
        <v>0</v>
      </c>
      <c r="CB5070" s="177" t="s">
        <v>264</v>
      </c>
      <c r="CC5070" s="122">
        <v>82.15</v>
      </c>
      <c r="CD5070" s="178" t="s">
        <v>191</v>
      </c>
      <c r="CE5070" s="177" t="s">
        <v>284</v>
      </c>
      <c r="CF5070" s="177" t="s">
        <v>284</v>
      </c>
      <c r="CG5070" s="83" t="s">
        <v>9</v>
      </c>
      <c r="CH5070" s="57"/>
      <c r="CV5070" s="51"/>
      <c r="CW5070" s="51"/>
      <c r="CX5070" s="51"/>
      <c r="CY5070" s="51"/>
      <c r="CZ5070" s="51"/>
      <c r="DA5070" s="51"/>
      <c r="DB5070" s="51"/>
      <c r="DC5070" s="51"/>
      <c r="DD5070" s="51"/>
    </row>
    <row r="5071" spans="73:108" ht="15" x14ac:dyDescent="0.25">
      <c r="BU5071" s="91"/>
      <c r="BV5071" s="177">
        <v>2007</v>
      </c>
      <c r="BW5071" s="177">
        <v>4</v>
      </c>
      <c r="BX5071" s="177" t="s">
        <v>357</v>
      </c>
      <c r="BY5071" s="177" t="s">
        <v>262</v>
      </c>
      <c r="BZ5071" s="177" t="s">
        <v>316</v>
      </c>
      <c r="CA5071" s="177">
        <v>0</v>
      </c>
      <c r="CB5071" s="177" t="s">
        <v>264</v>
      </c>
      <c r="CC5071" s="122">
        <v>79.87</v>
      </c>
      <c r="CD5071" s="178" t="s">
        <v>191</v>
      </c>
      <c r="CE5071" s="177" t="s">
        <v>284</v>
      </c>
      <c r="CF5071" s="177" t="s">
        <v>284</v>
      </c>
      <c r="CG5071" s="83" t="s">
        <v>9</v>
      </c>
      <c r="CH5071" s="57"/>
      <c r="CV5071" s="51"/>
      <c r="CW5071" s="51"/>
      <c r="CX5071" s="51"/>
      <c r="CY5071" s="51"/>
      <c r="CZ5071" s="51"/>
      <c r="DA5071" s="51"/>
      <c r="DB5071" s="51"/>
      <c r="DC5071" s="51"/>
      <c r="DD5071" s="51"/>
    </row>
    <row r="5072" spans="73:108" ht="15" x14ac:dyDescent="0.25">
      <c r="BU5072" s="91"/>
      <c r="BV5072" s="177">
        <v>2007</v>
      </c>
      <c r="BW5072" s="177">
        <v>5</v>
      </c>
      <c r="BX5072" s="177" t="s">
        <v>357</v>
      </c>
      <c r="BY5072" s="177" t="s">
        <v>262</v>
      </c>
      <c r="BZ5072" s="177" t="s">
        <v>266</v>
      </c>
      <c r="CA5072" s="177">
        <v>0</v>
      </c>
      <c r="CB5072" s="177" t="s">
        <v>264</v>
      </c>
      <c r="CC5072" s="122">
        <v>57.55</v>
      </c>
      <c r="CD5072" s="178" t="s">
        <v>191</v>
      </c>
      <c r="CE5072" s="177" t="s">
        <v>284</v>
      </c>
      <c r="CF5072" s="177" t="s">
        <v>284</v>
      </c>
      <c r="CG5072" s="83" t="s">
        <v>9</v>
      </c>
      <c r="CH5072" s="57"/>
      <c r="CV5072" s="51"/>
      <c r="CW5072" s="51"/>
      <c r="CX5072" s="51"/>
      <c r="CY5072" s="51"/>
      <c r="CZ5072" s="51"/>
      <c r="DA5072" s="51"/>
      <c r="DB5072" s="51"/>
      <c r="DC5072" s="51"/>
      <c r="DD5072" s="51"/>
    </row>
    <row r="5073" spans="73:108" ht="15" x14ac:dyDescent="0.25">
      <c r="BU5073" s="91"/>
      <c r="BV5073" s="177">
        <v>2007</v>
      </c>
      <c r="BW5073" s="177">
        <v>5</v>
      </c>
      <c r="BX5073" s="177" t="s">
        <v>357</v>
      </c>
      <c r="BY5073" s="177" t="s">
        <v>262</v>
      </c>
      <c r="BZ5073" s="177" t="s">
        <v>267</v>
      </c>
      <c r="CA5073" s="177">
        <v>0</v>
      </c>
      <c r="CB5073" s="177" t="s">
        <v>264</v>
      </c>
      <c r="CC5073" s="122">
        <v>57.55</v>
      </c>
      <c r="CD5073" s="178" t="s">
        <v>191</v>
      </c>
      <c r="CE5073" s="177" t="s">
        <v>284</v>
      </c>
      <c r="CF5073" s="177" t="s">
        <v>284</v>
      </c>
      <c r="CG5073" s="83" t="s">
        <v>9</v>
      </c>
      <c r="CH5073" s="57"/>
      <c r="CV5073" s="51"/>
      <c r="CW5073" s="51"/>
      <c r="CX5073" s="51"/>
      <c r="CY5073" s="51"/>
      <c r="CZ5073" s="51"/>
      <c r="DA5073" s="51"/>
      <c r="DB5073" s="51"/>
      <c r="DC5073" s="51"/>
      <c r="DD5073" s="51"/>
    </row>
    <row r="5074" spans="73:108" ht="15" x14ac:dyDescent="0.25">
      <c r="BU5074" s="91"/>
      <c r="BV5074" s="177">
        <v>2007</v>
      </c>
      <c r="BW5074" s="177">
        <v>5</v>
      </c>
      <c r="BX5074" s="177" t="s">
        <v>357</v>
      </c>
      <c r="BY5074" s="177" t="s">
        <v>262</v>
      </c>
      <c r="BZ5074" s="177" t="s">
        <v>268</v>
      </c>
      <c r="CA5074" s="177">
        <v>0</v>
      </c>
      <c r="CB5074" s="177" t="s">
        <v>264</v>
      </c>
      <c r="CC5074" s="122">
        <v>57.55</v>
      </c>
      <c r="CD5074" s="178" t="s">
        <v>191</v>
      </c>
      <c r="CE5074" s="177" t="s">
        <v>284</v>
      </c>
      <c r="CF5074" s="177" t="s">
        <v>284</v>
      </c>
      <c r="CG5074" s="83" t="s">
        <v>9</v>
      </c>
      <c r="CH5074" s="57"/>
      <c r="CV5074" s="51"/>
      <c r="CW5074" s="51"/>
      <c r="CX5074" s="51"/>
      <c r="CY5074" s="51"/>
      <c r="CZ5074" s="51"/>
      <c r="DA5074" s="51"/>
      <c r="DB5074" s="51"/>
      <c r="DC5074" s="51"/>
      <c r="DD5074" s="51"/>
    </row>
    <row r="5075" spans="73:108" ht="15" x14ac:dyDescent="0.25">
      <c r="BU5075" s="91"/>
      <c r="BV5075" s="177">
        <v>2007</v>
      </c>
      <c r="BW5075" s="177">
        <v>5</v>
      </c>
      <c r="BX5075" s="177" t="s">
        <v>357</v>
      </c>
      <c r="BY5075" s="177" t="s">
        <v>262</v>
      </c>
      <c r="BZ5075" s="177" t="s">
        <v>316</v>
      </c>
      <c r="CA5075" s="177">
        <v>0</v>
      </c>
      <c r="CB5075" s="177" t="s">
        <v>264</v>
      </c>
      <c r="CC5075" s="122">
        <v>57.55</v>
      </c>
      <c r="CD5075" s="178" t="s">
        <v>191</v>
      </c>
      <c r="CE5075" s="177" t="s">
        <v>284</v>
      </c>
      <c r="CF5075" s="177" t="s">
        <v>284</v>
      </c>
      <c r="CG5075" s="83" t="s">
        <v>9</v>
      </c>
      <c r="CH5075" s="57"/>
      <c r="CV5075" s="51"/>
      <c r="CW5075" s="51"/>
      <c r="CX5075" s="51"/>
      <c r="CY5075" s="51"/>
      <c r="CZ5075" s="51"/>
      <c r="DA5075" s="51"/>
      <c r="DB5075" s="51"/>
      <c r="DC5075" s="51"/>
      <c r="DD5075" s="51"/>
    </row>
    <row r="5076" spans="73:108" ht="15" x14ac:dyDescent="0.25">
      <c r="BU5076" s="91"/>
      <c r="BV5076" s="177">
        <v>2007</v>
      </c>
      <c r="BW5076" s="177">
        <v>6</v>
      </c>
      <c r="BX5076" s="177" t="s">
        <v>357</v>
      </c>
      <c r="BY5076" s="177" t="s">
        <v>262</v>
      </c>
      <c r="BZ5076" s="177" t="s">
        <v>266</v>
      </c>
      <c r="CA5076" s="177">
        <v>0</v>
      </c>
      <c r="CB5076" s="177" t="s">
        <v>264</v>
      </c>
      <c r="CC5076" s="122">
        <v>40.270000000000003</v>
      </c>
      <c r="CD5076" s="178" t="s">
        <v>191</v>
      </c>
      <c r="CE5076" s="177" t="s">
        <v>284</v>
      </c>
      <c r="CF5076" s="177" t="s">
        <v>284</v>
      </c>
      <c r="CG5076" s="83" t="s">
        <v>9</v>
      </c>
      <c r="CH5076" s="57"/>
      <c r="CV5076" s="51"/>
      <c r="CW5076" s="51"/>
      <c r="CX5076" s="51"/>
      <c r="CY5076" s="51"/>
      <c r="CZ5076" s="51"/>
      <c r="DA5076" s="51"/>
      <c r="DB5076" s="51"/>
      <c r="DC5076" s="51"/>
      <c r="DD5076" s="51"/>
    </row>
    <row r="5077" spans="73:108" ht="15" x14ac:dyDescent="0.25">
      <c r="BU5077" s="91"/>
      <c r="BV5077" s="177">
        <v>2007</v>
      </c>
      <c r="BW5077" s="177">
        <v>6</v>
      </c>
      <c r="BX5077" s="177" t="s">
        <v>357</v>
      </c>
      <c r="BY5077" s="177" t="s">
        <v>262</v>
      </c>
      <c r="BZ5077" s="177" t="s">
        <v>267</v>
      </c>
      <c r="CA5077" s="177">
        <v>0</v>
      </c>
      <c r="CB5077" s="177" t="s">
        <v>264</v>
      </c>
      <c r="CC5077" s="122">
        <v>40.28</v>
      </c>
      <c r="CD5077" s="178" t="s">
        <v>191</v>
      </c>
      <c r="CE5077" s="177" t="s">
        <v>284</v>
      </c>
      <c r="CF5077" s="177" t="s">
        <v>284</v>
      </c>
      <c r="CG5077" s="83" t="s">
        <v>9</v>
      </c>
      <c r="CH5077" s="57"/>
      <c r="CV5077" s="51"/>
      <c r="CW5077" s="51"/>
      <c r="CX5077" s="51"/>
      <c r="CY5077" s="51"/>
      <c r="CZ5077" s="51"/>
      <c r="DA5077" s="51"/>
      <c r="DB5077" s="51"/>
      <c r="DC5077" s="51"/>
      <c r="DD5077" s="51"/>
    </row>
    <row r="5078" spans="73:108" ht="15" x14ac:dyDescent="0.25">
      <c r="BU5078" s="91"/>
      <c r="BV5078" s="177">
        <v>2007</v>
      </c>
      <c r="BW5078" s="177">
        <v>6</v>
      </c>
      <c r="BX5078" s="177" t="s">
        <v>357</v>
      </c>
      <c r="BY5078" s="177" t="s">
        <v>262</v>
      </c>
      <c r="BZ5078" s="177" t="s">
        <v>268</v>
      </c>
      <c r="CA5078" s="177">
        <v>0</v>
      </c>
      <c r="CB5078" s="177" t="s">
        <v>264</v>
      </c>
      <c r="CC5078" s="122">
        <v>40.28</v>
      </c>
      <c r="CD5078" s="178" t="s">
        <v>191</v>
      </c>
      <c r="CE5078" s="177" t="s">
        <v>284</v>
      </c>
      <c r="CF5078" s="177" t="s">
        <v>284</v>
      </c>
      <c r="CG5078" s="83" t="s">
        <v>9</v>
      </c>
      <c r="CH5078" s="57"/>
      <c r="CV5078" s="51"/>
      <c r="CW5078" s="51"/>
      <c r="CX5078" s="51"/>
      <c r="CY5078" s="51"/>
      <c r="CZ5078" s="51"/>
      <c r="DA5078" s="51"/>
      <c r="DB5078" s="51"/>
      <c r="DC5078" s="51"/>
      <c r="DD5078" s="51"/>
    </row>
    <row r="5079" spans="73:108" ht="15" x14ac:dyDescent="0.25">
      <c r="BU5079" s="91"/>
      <c r="BV5079" s="177">
        <v>2007</v>
      </c>
      <c r="BW5079" s="177">
        <v>6</v>
      </c>
      <c r="BX5079" s="177" t="s">
        <v>357</v>
      </c>
      <c r="BY5079" s="177" t="s">
        <v>262</v>
      </c>
      <c r="BZ5079" s="177" t="s">
        <v>316</v>
      </c>
      <c r="CA5079" s="177">
        <v>0</v>
      </c>
      <c r="CB5079" s="177" t="s">
        <v>264</v>
      </c>
      <c r="CC5079" s="122">
        <v>40.28</v>
      </c>
      <c r="CD5079" s="178" t="s">
        <v>191</v>
      </c>
      <c r="CE5079" s="177" t="s">
        <v>284</v>
      </c>
      <c r="CF5079" s="177" t="s">
        <v>284</v>
      </c>
      <c r="CG5079" s="83" t="s">
        <v>9</v>
      </c>
      <c r="CH5079" s="57"/>
      <c r="CV5079" s="51"/>
      <c r="CW5079" s="51"/>
      <c r="CX5079" s="51"/>
      <c r="CY5079" s="51"/>
      <c r="CZ5079" s="51"/>
      <c r="DA5079" s="51"/>
      <c r="DB5079" s="51"/>
      <c r="DC5079" s="51"/>
      <c r="DD5079" s="51"/>
    </row>
    <row r="5080" spans="73:108" ht="15" x14ac:dyDescent="0.25">
      <c r="BU5080" s="91"/>
      <c r="BV5080" s="177">
        <v>2007</v>
      </c>
      <c r="BW5080" s="177">
        <v>7</v>
      </c>
      <c r="BX5080" s="177" t="s">
        <v>357</v>
      </c>
      <c r="BY5080" s="177" t="s">
        <v>262</v>
      </c>
      <c r="BZ5080" s="177" t="s">
        <v>266</v>
      </c>
      <c r="CA5080" s="177">
        <v>0</v>
      </c>
      <c r="CB5080" s="177" t="s">
        <v>264</v>
      </c>
      <c r="CC5080" s="122">
        <v>53.88</v>
      </c>
      <c r="CD5080" s="178" t="s">
        <v>191</v>
      </c>
      <c r="CE5080" s="177" t="s">
        <v>284</v>
      </c>
      <c r="CF5080" s="177" t="s">
        <v>284</v>
      </c>
      <c r="CG5080" s="83" t="s">
        <v>9</v>
      </c>
      <c r="CH5080" s="57"/>
      <c r="CV5080" s="51"/>
      <c r="CW5080" s="51"/>
      <c r="CX5080" s="51"/>
      <c r="CY5080" s="51"/>
      <c r="CZ5080" s="51"/>
      <c r="DA5080" s="51"/>
      <c r="DB5080" s="51"/>
      <c r="DC5080" s="51"/>
      <c r="DD5080" s="51"/>
    </row>
    <row r="5081" spans="73:108" ht="15" x14ac:dyDescent="0.25">
      <c r="BU5081" s="91"/>
      <c r="BV5081" s="177">
        <v>2007</v>
      </c>
      <c r="BW5081" s="177">
        <v>7</v>
      </c>
      <c r="BX5081" s="177" t="s">
        <v>357</v>
      </c>
      <c r="BY5081" s="177" t="s">
        <v>262</v>
      </c>
      <c r="BZ5081" s="177" t="s">
        <v>267</v>
      </c>
      <c r="CA5081" s="177">
        <v>0</v>
      </c>
      <c r="CB5081" s="177" t="s">
        <v>264</v>
      </c>
      <c r="CC5081" s="122">
        <v>53.88</v>
      </c>
      <c r="CD5081" s="178" t="s">
        <v>191</v>
      </c>
      <c r="CE5081" s="177" t="s">
        <v>284</v>
      </c>
      <c r="CF5081" s="177" t="s">
        <v>284</v>
      </c>
      <c r="CG5081" s="83" t="s">
        <v>9</v>
      </c>
      <c r="CH5081" s="57"/>
      <c r="CV5081" s="51"/>
      <c r="CW5081" s="51"/>
      <c r="CX5081" s="51"/>
      <c r="CY5081" s="51"/>
      <c r="CZ5081" s="51"/>
      <c r="DA5081" s="51"/>
      <c r="DB5081" s="51"/>
      <c r="DC5081" s="51"/>
      <c r="DD5081" s="51"/>
    </row>
    <row r="5082" spans="73:108" ht="15" x14ac:dyDescent="0.25">
      <c r="BU5082" s="91"/>
      <c r="BV5082" s="177">
        <v>2007</v>
      </c>
      <c r="BW5082" s="177">
        <v>7</v>
      </c>
      <c r="BX5082" s="177" t="s">
        <v>357</v>
      </c>
      <c r="BY5082" s="177" t="s">
        <v>262</v>
      </c>
      <c r="BZ5082" s="177" t="s">
        <v>268</v>
      </c>
      <c r="CA5082" s="177">
        <v>0</v>
      </c>
      <c r="CB5082" s="177" t="s">
        <v>264</v>
      </c>
      <c r="CC5082" s="122">
        <v>53.88</v>
      </c>
      <c r="CD5082" s="178" t="s">
        <v>191</v>
      </c>
      <c r="CE5082" s="177" t="s">
        <v>284</v>
      </c>
      <c r="CF5082" s="177" t="s">
        <v>284</v>
      </c>
      <c r="CG5082" s="83" t="s">
        <v>9</v>
      </c>
      <c r="CH5082" s="57"/>
      <c r="CV5082" s="51"/>
      <c r="CW5082" s="51"/>
      <c r="CX5082" s="51"/>
      <c r="CY5082" s="51"/>
      <c r="CZ5082" s="51"/>
      <c r="DA5082" s="51"/>
      <c r="DB5082" s="51"/>
      <c r="DC5082" s="51"/>
      <c r="DD5082" s="51"/>
    </row>
    <row r="5083" spans="73:108" ht="15" x14ac:dyDescent="0.25">
      <c r="BU5083" s="91"/>
      <c r="BV5083" s="177">
        <v>2007</v>
      </c>
      <c r="BW5083" s="177">
        <v>8</v>
      </c>
      <c r="BX5083" s="177" t="s">
        <v>357</v>
      </c>
      <c r="BY5083" s="177" t="s">
        <v>262</v>
      </c>
      <c r="BZ5083" s="177" t="s">
        <v>266</v>
      </c>
      <c r="CA5083" s="177">
        <v>0</v>
      </c>
      <c r="CB5083" s="177" t="s">
        <v>264</v>
      </c>
      <c r="CC5083" s="122">
        <v>132.44999999999999</v>
      </c>
      <c r="CD5083" s="178" t="s">
        <v>191</v>
      </c>
      <c r="CE5083" s="177" t="s">
        <v>284</v>
      </c>
      <c r="CF5083" s="177" t="s">
        <v>284</v>
      </c>
      <c r="CG5083" s="83" t="s">
        <v>9</v>
      </c>
      <c r="CH5083" s="57"/>
      <c r="CV5083" s="51"/>
      <c r="CW5083" s="51"/>
      <c r="CX5083" s="51"/>
      <c r="CY5083" s="51"/>
      <c r="CZ5083" s="51"/>
      <c r="DA5083" s="51"/>
      <c r="DB5083" s="51"/>
      <c r="DC5083" s="51"/>
      <c r="DD5083" s="51"/>
    </row>
    <row r="5084" spans="73:108" ht="15" x14ac:dyDescent="0.25">
      <c r="BU5084" s="91"/>
      <c r="BV5084" s="177">
        <v>2007</v>
      </c>
      <c r="BW5084" s="177">
        <v>8</v>
      </c>
      <c r="BX5084" s="177" t="s">
        <v>357</v>
      </c>
      <c r="BY5084" s="177" t="s">
        <v>262</v>
      </c>
      <c r="BZ5084" s="177" t="s">
        <v>267</v>
      </c>
      <c r="CA5084" s="177">
        <v>0</v>
      </c>
      <c r="CB5084" s="177" t="s">
        <v>264</v>
      </c>
      <c r="CC5084" s="122">
        <v>132.44999999999999</v>
      </c>
      <c r="CD5084" s="178" t="s">
        <v>191</v>
      </c>
      <c r="CE5084" s="177" t="s">
        <v>284</v>
      </c>
      <c r="CF5084" s="177" t="s">
        <v>284</v>
      </c>
      <c r="CG5084" s="83" t="s">
        <v>9</v>
      </c>
      <c r="CH5084" s="57"/>
      <c r="CV5084" s="51"/>
      <c r="CW5084" s="51"/>
      <c r="CX5084" s="51"/>
      <c r="CY5084" s="51"/>
      <c r="CZ5084" s="51"/>
      <c r="DA5084" s="51"/>
      <c r="DB5084" s="51"/>
      <c r="DC5084" s="51"/>
      <c r="DD5084" s="51"/>
    </row>
    <row r="5085" spans="73:108" ht="15" x14ac:dyDescent="0.25">
      <c r="BU5085" s="91"/>
      <c r="BV5085" s="177">
        <v>2007</v>
      </c>
      <c r="BW5085" s="177">
        <v>8</v>
      </c>
      <c r="BX5085" s="177" t="s">
        <v>357</v>
      </c>
      <c r="BY5085" s="177" t="s">
        <v>262</v>
      </c>
      <c r="BZ5085" s="177" t="s">
        <v>268</v>
      </c>
      <c r="CA5085" s="177">
        <v>0</v>
      </c>
      <c r="CB5085" s="177" t="s">
        <v>264</v>
      </c>
      <c r="CC5085" s="122">
        <v>132.44999999999999</v>
      </c>
      <c r="CD5085" s="178" t="s">
        <v>191</v>
      </c>
      <c r="CE5085" s="177" t="s">
        <v>284</v>
      </c>
      <c r="CF5085" s="177" t="s">
        <v>284</v>
      </c>
      <c r="CG5085" s="83" t="s">
        <v>9</v>
      </c>
      <c r="CH5085" s="57"/>
      <c r="CV5085" s="51"/>
      <c r="CW5085" s="51"/>
      <c r="CX5085" s="51"/>
      <c r="CY5085" s="51"/>
      <c r="CZ5085" s="51"/>
      <c r="DA5085" s="51"/>
      <c r="DB5085" s="51"/>
      <c r="DC5085" s="51"/>
      <c r="DD5085" s="51"/>
    </row>
    <row r="5086" spans="73:108" ht="15" x14ac:dyDescent="0.25">
      <c r="BU5086" s="91"/>
      <c r="BV5086" s="177">
        <v>2009</v>
      </c>
      <c r="BW5086" s="177">
        <v>4</v>
      </c>
      <c r="BX5086" s="177" t="s">
        <v>357</v>
      </c>
      <c r="BY5086" s="177" t="s">
        <v>262</v>
      </c>
      <c r="BZ5086" s="177" t="s">
        <v>277</v>
      </c>
      <c r="CA5086" s="177">
        <v>0</v>
      </c>
      <c r="CB5086" s="177" t="s">
        <v>264</v>
      </c>
      <c r="CC5086" s="122">
        <v>135.65</v>
      </c>
      <c r="CD5086" s="178" t="s">
        <v>191</v>
      </c>
      <c r="CE5086" s="177" t="s">
        <v>284</v>
      </c>
      <c r="CF5086" s="177" t="s">
        <v>284</v>
      </c>
      <c r="CG5086" s="83" t="s">
        <v>9</v>
      </c>
      <c r="CH5086" s="57"/>
      <c r="CV5086" s="51"/>
      <c r="CW5086" s="51"/>
      <c r="CX5086" s="51"/>
      <c r="CY5086" s="51"/>
      <c r="CZ5086" s="51"/>
      <c r="DA5086" s="51"/>
      <c r="DB5086" s="51"/>
      <c r="DC5086" s="51"/>
      <c r="DD5086" s="51"/>
    </row>
    <row r="5087" spans="73:108" ht="15" x14ac:dyDescent="0.25">
      <c r="BU5087" s="91"/>
      <c r="BV5087" s="177">
        <v>2009</v>
      </c>
      <c r="BW5087" s="177">
        <v>4</v>
      </c>
      <c r="BX5087" s="177" t="s">
        <v>357</v>
      </c>
      <c r="BY5087" s="177" t="s">
        <v>262</v>
      </c>
      <c r="BZ5087" s="177" t="s">
        <v>263</v>
      </c>
      <c r="CA5087" s="177">
        <v>0</v>
      </c>
      <c r="CB5087" s="177" t="s">
        <v>264</v>
      </c>
      <c r="CC5087" s="122">
        <v>164.72</v>
      </c>
      <c r="CD5087" s="178" t="s">
        <v>191</v>
      </c>
      <c r="CE5087" s="177" t="s">
        <v>284</v>
      </c>
      <c r="CF5087" s="177" t="s">
        <v>284</v>
      </c>
      <c r="CG5087" s="83" t="s">
        <v>9</v>
      </c>
      <c r="CH5087" s="57"/>
      <c r="CV5087" s="51"/>
      <c r="CW5087" s="51"/>
      <c r="CX5087" s="51"/>
      <c r="CY5087" s="51"/>
      <c r="CZ5087" s="51"/>
      <c r="DA5087" s="51"/>
      <c r="DB5087" s="51"/>
      <c r="DC5087" s="51"/>
      <c r="DD5087" s="51"/>
    </row>
    <row r="5088" spans="73:108" ht="15" x14ac:dyDescent="0.25">
      <c r="BU5088" s="91"/>
      <c r="BV5088" s="177">
        <v>2009</v>
      </c>
      <c r="BW5088" s="177">
        <v>7</v>
      </c>
      <c r="BX5088" s="177" t="s">
        <v>357</v>
      </c>
      <c r="BY5088" s="177" t="s">
        <v>262</v>
      </c>
      <c r="BZ5088" s="177" t="s">
        <v>277</v>
      </c>
      <c r="CA5088" s="177">
        <v>0</v>
      </c>
      <c r="CB5088" s="177" t="s">
        <v>264</v>
      </c>
      <c r="CC5088" s="122">
        <v>297.39</v>
      </c>
      <c r="CD5088" s="178" t="s">
        <v>191</v>
      </c>
      <c r="CE5088" s="177" t="s">
        <v>284</v>
      </c>
      <c r="CF5088" s="177" t="s">
        <v>284</v>
      </c>
      <c r="CG5088" s="83" t="s">
        <v>9</v>
      </c>
      <c r="CH5088" s="57"/>
      <c r="CV5088" s="51"/>
      <c r="CW5088" s="51"/>
      <c r="CX5088" s="51"/>
      <c r="CY5088" s="51"/>
      <c r="CZ5088" s="51"/>
      <c r="DA5088" s="51"/>
      <c r="DB5088" s="51"/>
      <c r="DC5088" s="51"/>
      <c r="DD5088" s="51"/>
    </row>
    <row r="5089" spans="73:108" ht="15" x14ac:dyDescent="0.25">
      <c r="BU5089" s="91"/>
      <c r="BV5089" s="177">
        <v>2009</v>
      </c>
      <c r="BW5089" s="177">
        <v>9</v>
      </c>
      <c r="BX5089" s="177" t="s">
        <v>357</v>
      </c>
      <c r="BY5089" s="177" t="s">
        <v>262</v>
      </c>
      <c r="BZ5089" s="177" t="s">
        <v>277</v>
      </c>
      <c r="CA5089" s="177">
        <v>0</v>
      </c>
      <c r="CB5089" s="177" t="s">
        <v>264</v>
      </c>
      <c r="CC5089" s="122">
        <v>1.84</v>
      </c>
      <c r="CD5089" s="178" t="s">
        <v>191</v>
      </c>
      <c r="CE5089" s="177" t="s">
        <v>284</v>
      </c>
      <c r="CF5089" s="177" t="s">
        <v>284</v>
      </c>
      <c r="CG5089" s="83" t="s">
        <v>9</v>
      </c>
      <c r="CH5089" s="57"/>
      <c r="CV5089" s="51"/>
      <c r="CW5089" s="51"/>
      <c r="CX5089" s="51"/>
      <c r="CY5089" s="51"/>
      <c r="CZ5089" s="51"/>
      <c r="DA5089" s="51"/>
      <c r="DB5089" s="51"/>
      <c r="DC5089" s="51"/>
      <c r="DD5089" s="51"/>
    </row>
    <row r="5090" spans="73:108" ht="15" x14ac:dyDescent="0.25">
      <c r="BU5090" s="91"/>
      <c r="BV5090" s="177">
        <v>2009</v>
      </c>
      <c r="BW5090" s="177">
        <v>10</v>
      </c>
      <c r="BX5090" s="177" t="s">
        <v>357</v>
      </c>
      <c r="BY5090" s="177" t="s">
        <v>262</v>
      </c>
      <c r="BZ5090" s="177" t="s">
        <v>277</v>
      </c>
      <c r="CA5090" s="177">
        <v>0</v>
      </c>
      <c r="CB5090" s="177" t="s">
        <v>264</v>
      </c>
      <c r="CC5090" s="122">
        <v>48.74</v>
      </c>
      <c r="CD5090" s="178" t="s">
        <v>191</v>
      </c>
      <c r="CE5090" s="177" t="s">
        <v>284</v>
      </c>
      <c r="CF5090" s="177" t="s">
        <v>284</v>
      </c>
      <c r="CG5090" s="83" t="s">
        <v>9</v>
      </c>
      <c r="CH5090" s="57"/>
      <c r="CV5090" s="51"/>
      <c r="CW5090" s="51"/>
      <c r="CX5090" s="51"/>
      <c r="CY5090" s="51"/>
      <c r="CZ5090" s="51"/>
      <c r="DA5090" s="51"/>
      <c r="DB5090" s="51"/>
      <c r="DC5090" s="51"/>
      <c r="DD5090" s="51"/>
    </row>
    <row r="5091" spans="73:108" ht="15" x14ac:dyDescent="0.25">
      <c r="BU5091" s="91"/>
      <c r="BV5091" s="177">
        <v>2009</v>
      </c>
      <c r="BW5091" s="177">
        <v>11</v>
      </c>
      <c r="BX5091" s="177" t="s">
        <v>357</v>
      </c>
      <c r="BY5091" s="177" t="s">
        <v>262</v>
      </c>
      <c r="BZ5091" s="177" t="s">
        <v>277</v>
      </c>
      <c r="CA5091" s="177">
        <v>0</v>
      </c>
      <c r="CB5091" s="177" t="s">
        <v>264</v>
      </c>
      <c r="CC5091" s="122">
        <v>25.77</v>
      </c>
      <c r="CD5091" s="178" t="s">
        <v>191</v>
      </c>
      <c r="CE5091" s="177" t="s">
        <v>284</v>
      </c>
      <c r="CF5091" s="177" t="s">
        <v>284</v>
      </c>
      <c r="CG5091" s="83" t="s">
        <v>9</v>
      </c>
      <c r="CH5091" s="57"/>
      <c r="CV5091" s="51"/>
      <c r="CW5091" s="51"/>
      <c r="CX5091" s="51"/>
      <c r="CY5091" s="51"/>
      <c r="CZ5091" s="51"/>
      <c r="DA5091" s="51"/>
      <c r="DB5091" s="51"/>
      <c r="DC5091" s="51"/>
      <c r="DD5091" s="51"/>
    </row>
    <row r="5092" spans="73:108" ht="15" x14ac:dyDescent="0.25">
      <c r="BU5092" s="91"/>
      <c r="BV5092" s="177">
        <v>2009</v>
      </c>
      <c r="BW5092" s="177">
        <v>12</v>
      </c>
      <c r="BX5092" s="177" t="s">
        <v>357</v>
      </c>
      <c r="BY5092" s="177" t="s">
        <v>262</v>
      </c>
      <c r="BZ5092" s="177" t="s">
        <v>277</v>
      </c>
      <c r="CA5092" s="177">
        <v>0</v>
      </c>
      <c r="CB5092" s="177" t="s">
        <v>264</v>
      </c>
      <c r="CC5092" s="122">
        <v>13.38</v>
      </c>
      <c r="CD5092" s="178" t="s">
        <v>191</v>
      </c>
      <c r="CE5092" s="177" t="s">
        <v>284</v>
      </c>
      <c r="CF5092" s="177" t="s">
        <v>284</v>
      </c>
      <c r="CG5092" s="83" t="s">
        <v>9</v>
      </c>
      <c r="CH5092" s="57"/>
      <c r="CV5092" s="51"/>
      <c r="CW5092" s="51"/>
      <c r="CX5092" s="51"/>
      <c r="CY5092" s="51"/>
      <c r="CZ5092" s="51"/>
      <c r="DA5092" s="51"/>
      <c r="DB5092" s="51"/>
      <c r="DC5092" s="51"/>
      <c r="DD5092" s="51"/>
    </row>
    <row r="5093" spans="73:108" ht="15" x14ac:dyDescent="0.25">
      <c r="BU5093" s="91"/>
      <c r="BV5093" s="177">
        <v>2010</v>
      </c>
      <c r="BW5093" s="177">
        <v>4</v>
      </c>
      <c r="BX5093" s="177" t="s">
        <v>357</v>
      </c>
      <c r="BY5093" s="177" t="s">
        <v>262</v>
      </c>
      <c r="BZ5093" s="177" t="s">
        <v>277</v>
      </c>
      <c r="CA5093" s="177">
        <v>0</v>
      </c>
      <c r="CB5093" s="177" t="s">
        <v>264</v>
      </c>
      <c r="CC5093" s="122">
        <v>43.02</v>
      </c>
      <c r="CD5093" s="178" t="s">
        <v>191</v>
      </c>
      <c r="CE5093" s="177" t="s">
        <v>284</v>
      </c>
      <c r="CF5093" s="177" t="s">
        <v>284</v>
      </c>
      <c r="CG5093" s="83" t="s">
        <v>9</v>
      </c>
      <c r="CH5093" s="57"/>
      <c r="CV5093" s="51"/>
      <c r="CW5093" s="51"/>
      <c r="CX5093" s="51"/>
      <c r="CY5093" s="51"/>
      <c r="CZ5093" s="51"/>
      <c r="DA5093" s="51"/>
      <c r="DB5093" s="51"/>
      <c r="DC5093" s="51"/>
      <c r="DD5093" s="51"/>
    </row>
    <row r="5094" spans="73:108" ht="15" x14ac:dyDescent="0.25">
      <c r="BU5094" s="91"/>
      <c r="BV5094" s="177">
        <v>2010</v>
      </c>
      <c r="BW5094" s="177">
        <v>5</v>
      </c>
      <c r="BX5094" s="177" t="s">
        <v>357</v>
      </c>
      <c r="BY5094" s="177" t="s">
        <v>262</v>
      </c>
      <c r="BZ5094" s="177" t="s">
        <v>277</v>
      </c>
      <c r="CA5094" s="177">
        <v>0</v>
      </c>
      <c r="CB5094" s="177" t="s">
        <v>264</v>
      </c>
      <c r="CC5094" s="122">
        <v>50.98</v>
      </c>
      <c r="CD5094" s="178" t="s">
        <v>191</v>
      </c>
      <c r="CE5094" s="177" t="s">
        <v>284</v>
      </c>
      <c r="CF5094" s="177" t="s">
        <v>284</v>
      </c>
      <c r="CG5094" s="83" t="s">
        <v>9</v>
      </c>
      <c r="CH5094" s="57"/>
      <c r="CV5094" s="51"/>
      <c r="CW5094" s="51"/>
      <c r="CX5094" s="51"/>
      <c r="CY5094" s="51"/>
      <c r="CZ5094" s="51"/>
      <c r="DA5094" s="51"/>
      <c r="DB5094" s="51"/>
      <c r="DC5094" s="51"/>
      <c r="DD5094" s="51"/>
    </row>
    <row r="5095" spans="73:108" ht="15" x14ac:dyDescent="0.25">
      <c r="BU5095" s="91"/>
      <c r="BV5095" s="177">
        <v>2010</v>
      </c>
      <c r="BW5095" s="177">
        <v>6</v>
      </c>
      <c r="BX5095" s="177" t="s">
        <v>357</v>
      </c>
      <c r="BY5095" s="177" t="s">
        <v>262</v>
      </c>
      <c r="BZ5095" s="177" t="s">
        <v>277</v>
      </c>
      <c r="CA5095" s="177">
        <v>0</v>
      </c>
      <c r="CB5095" s="177" t="s">
        <v>264</v>
      </c>
      <c r="CC5095" s="122">
        <v>29.68</v>
      </c>
      <c r="CD5095" s="178" t="s">
        <v>191</v>
      </c>
      <c r="CE5095" s="177" t="s">
        <v>284</v>
      </c>
      <c r="CF5095" s="177" t="s">
        <v>284</v>
      </c>
      <c r="CG5095" s="83" t="s">
        <v>9</v>
      </c>
      <c r="CH5095" s="57"/>
      <c r="CV5095" s="51"/>
      <c r="CW5095" s="51"/>
      <c r="CX5095" s="51"/>
      <c r="CY5095" s="51"/>
      <c r="CZ5095" s="51"/>
      <c r="DA5095" s="51"/>
      <c r="DB5095" s="51"/>
      <c r="DC5095" s="51"/>
      <c r="DD5095" s="51"/>
    </row>
    <row r="5096" spans="73:108" ht="15" x14ac:dyDescent="0.25">
      <c r="BU5096" s="91"/>
      <c r="BV5096" s="177">
        <v>2010</v>
      </c>
      <c r="BW5096" s="177">
        <v>7</v>
      </c>
      <c r="BX5096" s="177" t="s">
        <v>357</v>
      </c>
      <c r="BY5096" s="177" t="s">
        <v>262</v>
      </c>
      <c r="BZ5096" s="177" t="s">
        <v>277</v>
      </c>
      <c r="CA5096" s="177">
        <v>0</v>
      </c>
      <c r="CB5096" s="177" t="s">
        <v>264</v>
      </c>
      <c r="CC5096" s="122">
        <v>106.68</v>
      </c>
      <c r="CD5096" s="178" t="s">
        <v>191</v>
      </c>
      <c r="CE5096" s="177" t="s">
        <v>284</v>
      </c>
      <c r="CF5096" s="177" t="s">
        <v>284</v>
      </c>
      <c r="CG5096" s="83" t="s">
        <v>9</v>
      </c>
      <c r="CH5096" s="57"/>
      <c r="CV5096" s="51"/>
      <c r="CW5096" s="51"/>
      <c r="CX5096" s="51"/>
      <c r="CY5096" s="51"/>
      <c r="CZ5096" s="51"/>
      <c r="DA5096" s="51"/>
      <c r="DB5096" s="51"/>
      <c r="DC5096" s="51"/>
      <c r="DD5096" s="51"/>
    </row>
    <row r="5097" spans="73:108" ht="15" x14ac:dyDescent="0.25">
      <c r="BU5097" s="91"/>
      <c r="BV5097" s="177">
        <v>2010</v>
      </c>
      <c r="BW5097" s="177">
        <v>8</v>
      </c>
      <c r="BX5097" s="177" t="s">
        <v>357</v>
      </c>
      <c r="BY5097" s="177" t="s">
        <v>262</v>
      </c>
      <c r="BZ5097" s="177" t="s">
        <v>277</v>
      </c>
      <c r="CA5097" s="177">
        <v>0</v>
      </c>
      <c r="CB5097" s="177" t="s">
        <v>264</v>
      </c>
      <c r="CC5097" s="122">
        <v>93.29</v>
      </c>
      <c r="CD5097" s="178" t="s">
        <v>191</v>
      </c>
      <c r="CE5097" s="177" t="s">
        <v>284</v>
      </c>
      <c r="CF5097" s="177" t="s">
        <v>284</v>
      </c>
      <c r="CG5097" s="83" t="s">
        <v>9</v>
      </c>
      <c r="CH5097" s="57"/>
      <c r="CV5097" s="51"/>
      <c r="CW5097" s="51"/>
      <c r="CX5097" s="51"/>
      <c r="CY5097" s="51"/>
      <c r="CZ5097" s="51"/>
      <c r="DA5097" s="51"/>
      <c r="DB5097" s="51"/>
      <c r="DC5097" s="51"/>
      <c r="DD5097" s="51"/>
    </row>
    <row r="5098" spans="73:108" ht="15" x14ac:dyDescent="0.25">
      <c r="BU5098" s="91"/>
      <c r="BV5098" s="177">
        <v>2010</v>
      </c>
      <c r="BW5098" s="177">
        <v>9</v>
      </c>
      <c r="BX5098" s="177" t="s">
        <v>357</v>
      </c>
      <c r="BY5098" s="177" t="s">
        <v>262</v>
      </c>
      <c r="BZ5098" s="177" t="s">
        <v>277</v>
      </c>
      <c r="CA5098" s="177">
        <v>0</v>
      </c>
      <c r="CB5098" s="177" t="s">
        <v>264</v>
      </c>
      <c r="CC5098" s="122">
        <v>105.31</v>
      </c>
      <c r="CD5098" s="178" t="s">
        <v>191</v>
      </c>
      <c r="CE5098" s="177" t="s">
        <v>284</v>
      </c>
      <c r="CF5098" s="177" t="s">
        <v>284</v>
      </c>
      <c r="CG5098" s="83" t="s">
        <v>9</v>
      </c>
      <c r="CH5098" s="57"/>
      <c r="CV5098" s="51"/>
      <c r="CW5098" s="51"/>
      <c r="CX5098" s="51"/>
      <c r="CY5098" s="51"/>
      <c r="CZ5098" s="51"/>
      <c r="DA5098" s="51"/>
      <c r="DB5098" s="51"/>
      <c r="DC5098" s="51"/>
      <c r="DD5098" s="51"/>
    </row>
    <row r="5099" spans="73:108" ht="15" x14ac:dyDescent="0.25">
      <c r="BU5099" s="91"/>
      <c r="BV5099" s="177">
        <v>2010</v>
      </c>
      <c r="BW5099" s="177">
        <v>10</v>
      </c>
      <c r="BX5099" s="177" t="s">
        <v>357</v>
      </c>
      <c r="BY5099" s="177" t="s">
        <v>262</v>
      </c>
      <c r="BZ5099" s="177" t="s">
        <v>277</v>
      </c>
      <c r="CA5099" s="177">
        <v>0</v>
      </c>
      <c r="CB5099" s="177" t="s">
        <v>264</v>
      </c>
      <c r="CC5099" s="122">
        <v>22.09</v>
      </c>
      <c r="CD5099" s="178" t="s">
        <v>191</v>
      </c>
      <c r="CE5099" s="177" t="s">
        <v>284</v>
      </c>
      <c r="CF5099" s="177" t="s">
        <v>284</v>
      </c>
      <c r="CG5099" s="83" t="s">
        <v>9</v>
      </c>
      <c r="CH5099" s="57"/>
      <c r="CV5099" s="51"/>
      <c r="CW5099" s="51"/>
      <c r="CX5099" s="51"/>
      <c r="CY5099" s="51"/>
      <c r="CZ5099" s="51"/>
      <c r="DA5099" s="51"/>
      <c r="DB5099" s="51"/>
      <c r="DC5099" s="51"/>
      <c r="DD5099" s="51"/>
    </row>
    <row r="5100" spans="73:108" ht="15" x14ac:dyDescent="0.25">
      <c r="BU5100" s="91"/>
      <c r="BV5100" s="177">
        <v>2010</v>
      </c>
      <c r="BW5100" s="177">
        <v>11</v>
      </c>
      <c r="BX5100" s="177" t="s">
        <v>357</v>
      </c>
      <c r="BY5100" s="177" t="s">
        <v>262</v>
      </c>
      <c r="BZ5100" s="177" t="s">
        <v>277</v>
      </c>
      <c r="CA5100" s="177">
        <v>0</v>
      </c>
      <c r="CB5100" s="177" t="s">
        <v>264</v>
      </c>
      <c r="CC5100" s="122">
        <v>34.479999999999997</v>
      </c>
      <c r="CD5100" s="178" t="s">
        <v>191</v>
      </c>
      <c r="CE5100" s="177" t="s">
        <v>284</v>
      </c>
      <c r="CF5100" s="177" t="s">
        <v>284</v>
      </c>
      <c r="CG5100" s="83" t="s">
        <v>9</v>
      </c>
      <c r="CH5100" s="57"/>
      <c r="CV5100" s="51"/>
      <c r="CW5100" s="51"/>
      <c r="CX5100" s="51"/>
      <c r="CY5100" s="51"/>
      <c r="CZ5100" s="51"/>
      <c r="DA5100" s="51"/>
      <c r="DB5100" s="51"/>
      <c r="DC5100" s="51"/>
      <c r="DD5100" s="51"/>
    </row>
    <row r="5101" spans="73:108" ht="15" x14ac:dyDescent="0.25">
      <c r="BU5101" s="91"/>
      <c r="BV5101" s="177">
        <v>2010</v>
      </c>
      <c r="BW5101" s="177">
        <v>12</v>
      </c>
      <c r="BX5101" s="177" t="s">
        <v>357</v>
      </c>
      <c r="BY5101" s="177" t="s">
        <v>262</v>
      </c>
      <c r="BZ5101" s="177" t="s">
        <v>277</v>
      </c>
      <c r="CA5101" s="177">
        <v>0</v>
      </c>
      <c r="CB5101" s="177" t="s">
        <v>264</v>
      </c>
      <c r="CC5101" s="122">
        <v>176.58</v>
      </c>
      <c r="CD5101" s="178" t="s">
        <v>191</v>
      </c>
      <c r="CE5101" s="177" t="s">
        <v>284</v>
      </c>
      <c r="CF5101" s="177" t="s">
        <v>284</v>
      </c>
      <c r="CG5101" s="83" t="s">
        <v>9</v>
      </c>
      <c r="CH5101" s="57"/>
      <c r="CV5101" s="51"/>
      <c r="CW5101" s="51"/>
      <c r="CX5101" s="51"/>
      <c r="CY5101" s="51"/>
      <c r="CZ5101" s="51"/>
      <c r="DA5101" s="51"/>
      <c r="DB5101" s="51"/>
      <c r="DC5101" s="51"/>
      <c r="DD5101" s="51"/>
    </row>
    <row r="5102" spans="73:108" ht="15" x14ac:dyDescent="0.25">
      <c r="BU5102" s="91"/>
      <c r="BV5102" s="177">
        <v>2007</v>
      </c>
      <c r="BW5102" s="177">
        <v>2</v>
      </c>
      <c r="BX5102" s="177" t="s">
        <v>281</v>
      </c>
      <c r="BY5102" s="177" t="s">
        <v>262</v>
      </c>
      <c r="BZ5102" s="177" t="s">
        <v>263</v>
      </c>
      <c r="CA5102" s="177">
        <v>0</v>
      </c>
      <c r="CB5102" s="177" t="s">
        <v>264</v>
      </c>
      <c r="CC5102" s="122">
        <v>26.06</v>
      </c>
      <c r="CD5102" s="178" t="s">
        <v>191</v>
      </c>
      <c r="CE5102" s="177" t="s">
        <v>284</v>
      </c>
      <c r="CF5102" s="177" t="s">
        <v>284</v>
      </c>
      <c r="CG5102" s="83" t="s">
        <v>9</v>
      </c>
      <c r="CH5102" s="57"/>
      <c r="CV5102" s="51"/>
      <c r="CW5102" s="51"/>
      <c r="CX5102" s="51"/>
      <c r="CY5102" s="51"/>
      <c r="CZ5102" s="51"/>
      <c r="DA5102" s="51"/>
      <c r="DB5102" s="51"/>
      <c r="DC5102" s="51"/>
      <c r="DD5102" s="51"/>
    </row>
    <row r="5103" spans="73:108" ht="15" x14ac:dyDescent="0.25">
      <c r="BU5103" s="91"/>
      <c r="BV5103" s="177">
        <v>2007</v>
      </c>
      <c r="BW5103" s="177">
        <v>2</v>
      </c>
      <c r="BX5103" s="177" t="s">
        <v>281</v>
      </c>
      <c r="BY5103" s="177" t="s">
        <v>262</v>
      </c>
      <c r="BZ5103" s="177" t="s">
        <v>266</v>
      </c>
      <c r="CA5103" s="177">
        <v>0</v>
      </c>
      <c r="CB5103" s="177" t="s">
        <v>264</v>
      </c>
      <c r="CC5103" s="122">
        <v>17.86</v>
      </c>
      <c r="CD5103" s="178" t="s">
        <v>191</v>
      </c>
      <c r="CE5103" s="177" t="s">
        <v>284</v>
      </c>
      <c r="CF5103" s="177" t="s">
        <v>284</v>
      </c>
      <c r="CG5103" s="83" t="s">
        <v>9</v>
      </c>
      <c r="CH5103" s="57"/>
      <c r="CV5103" s="51"/>
      <c r="CW5103" s="51"/>
      <c r="CX5103" s="51"/>
      <c r="CY5103" s="51"/>
      <c r="CZ5103" s="51"/>
      <c r="DA5103" s="51"/>
      <c r="DB5103" s="51"/>
      <c r="DC5103" s="51"/>
      <c r="DD5103" s="51"/>
    </row>
    <row r="5104" spans="73:108" ht="15" x14ac:dyDescent="0.25">
      <c r="BU5104" s="91"/>
      <c r="BV5104" s="177">
        <v>2007</v>
      </c>
      <c r="BW5104" s="177">
        <v>2</v>
      </c>
      <c r="BX5104" s="177" t="s">
        <v>281</v>
      </c>
      <c r="BY5104" s="177" t="s">
        <v>262</v>
      </c>
      <c r="BZ5104" s="177" t="s">
        <v>267</v>
      </c>
      <c r="CA5104" s="177">
        <v>0</v>
      </c>
      <c r="CB5104" s="177" t="s">
        <v>264</v>
      </c>
      <c r="CC5104" s="122">
        <v>4.0999999999999996</v>
      </c>
      <c r="CD5104" s="178" t="s">
        <v>191</v>
      </c>
      <c r="CE5104" s="177" t="s">
        <v>284</v>
      </c>
      <c r="CF5104" s="177" t="s">
        <v>284</v>
      </c>
      <c r="CG5104" s="83" t="s">
        <v>9</v>
      </c>
      <c r="CH5104" s="57"/>
      <c r="CV5104" s="51"/>
      <c r="CW5104" s="51"/>
      <c r="CX5104" s="51"/>
      <c r="CY5104" s="51"/>
      <c r="CZ5104" s="51"/>
      <c r="DA5104" s="51"/>
      <c r="DB5104" s="51"/>
      <c r="DC5104" s="51"/>
      <c r="DD5104" s="51"/>
    </row>
    <row r="5105" spans="73:108" ht="15" x14ac:dyDescent="0.25">
      <c r="BU5105" s="91"/>
      <c r="BV5105" s="177">
        <v>2007</v>
      </c>
      <c r="BW5105" s="177">
        <v>2</v>
      </c>
      <c r="BX5105" s="177" t="s">
        <v>281</v>
      </c>
      <c r="BY5105" s="177" t="s">
        <v>262</v>
      </c>
      <c r="BZ5105" s="177" t="s">
        <v>268</v>
      </c>
      <c r="CA5105" s="177">
        <v>0</v>
      </c>
      <c r="CB5105" s="177" t="s">
        <v>264</v>
      </c>
      <c r="CC5105" s="122">
        <v>4.0999999999999996</v>
      </c>
      <c r="CD5105" s="178" t="s">
        <v>191</v>
      </c>
      <c r="CE5105" s="177" t="s">
        <v>284</v>
      </c>
      <c r="CF5105" s="177" t="s">
        <v>284</v>
      </c>
      <c r="CG5105" s="83" t="s">
        <v>9</v>
      </c>
      <c r="CH5105" s="57"/>
      <c r="CV5105" s="51"/>
      <c r="CW5105" s="51"/>
      <c r="CX5105" s="51"/>
      <c r="CY5105" s="51"/>
      <c r="CZ5105" s="51"/>
      <c r="DA5105" s="51"/>
      <c r="DB5105" s="51"/>
      <c r="DC5105" s="51"/>
      <c r="DD5105" s="51"/>
    </row>
    <row r="5106" spans="73:108" ht="15" x14ac:dyDescent="0.25">
      <c r="BU5106" s="91"/>
      <c r="BV5106" s="177">
        <v>2007</v>
      </c>
      <c r="BW5106" s="177">
        <v>3</v>
      </c>
      <c r="BX5106" s="177" t="s">
        <v>281</v>
      </c>
      <c r="BY5106" s="177" t="s">
        <v>262</v>
      </c>
      <c r="BZ5106" s="177" t="s">
        <v>263</v>
      </c>
      <c r="CA5106" s="177">
        <v>0</v>
      </c>
      <c r="CB5106" s="177" t="s">
        <v>264</v>
      </c>
      <c r="CC5106" s="122">
        <v>41.61</v>
      </c>
      <c r="CD5106" s="178" t="s">
        <v>191</v>
      </c>
      <c r="CE5106" s="177" t="s">
        <v>284</v>
      </c>
      <c r="CF5106" s="177" t="s">
        <v>284</v>
      </c>
      <c r="CG5106" s="83" t="s">
        <v>9</v>
      </c>
      <c r="CH5106" s="57"/>
      <c r="CV5106" s="51"/>
      <c r="CW5106" s="51"/>
      <c r="CX5106" s="51"/>
      <c r="CY5106" s="51"/>
      <c r="CZ5106" s="51"/>
      <c r="DA5106" s="51"/>
      <c r="DB5106" s="51"/>
      <c r="DC5106" s="51"/>
      <c r="DD5106" s="51"/>
    </row>
    <row r="5107" spans="73:108" ht="15" x14ac:dyDescent="0.25">
      <c r="BU5107" s="91"/>
      <c r="BV5107" s="177">
        <v>2007</v>
      </c>
      <c r="BW5107" s="177">
        <v>3</v>
      </c>
      <c r="BX5107" s="177" t="s">
        <v>281</v>
      </c>
      <c r="BY5107" s="177" t="s">
        <v>262</v>
      </c>
      <c r="BZ5107" s="177" t="s">
        <v>266</v>
      </c>
      <c r="CA5107" s="177">
        <v>0</v>
      </c>
      <c r="CB5107" s="177" t="s">
        <v>264</v>
      </c>
      <c r="CC5107" s="122">
        <v>54.01</v>
      </c>
      <c r="CD5107" s="178" t="s">
        <v>191</v>
      </c>
      <c r="CE5107" s="177" t="s">
        <v>284</v>
      </c>
      <c r="CF5107" s="177" t="s">
        <v>284</v>
      </c>
      <c r="CG5107" s="83" t="s">
        <v>9</v>
      </c>
      <c r="CH5107" s="57"/>
      <c r="CV5107" s="51"/>
      <c r="CW5107" s="51"/>
      <c r="CX5107" s="51"/>
      <c r="CY5107" s="51"/>
      <c r="CZ5107" s="51"/>
      <c r="DA5107" s="51"/>
      <c r="DB5107" s="51"/>
      <c r="DC5107" s="51"/>
      <c r="DD5107" s="51"/>
    </row>
    <row r="5108" spans="73:108" ht="15" x14ac:dyDescent="0.25">
      <c r="BU5108" s="91"/>
      <c r="BV5108" s="177">
        <v>2007</v>
      </c>
      <c r="BW5108" s="177">
        <v>3</v>
      </c>
      <c r="BX5108" s="177" t="s">
        <v>281</v>
      </c>
      <c r="BY5108" s="177" t="s">
        <v>262</v>
      </c>
      <c r="BZ5108" s="177" t="s">
        <v>267</v>
      </c>
      <c r="CA5108" s="177">
        <v>0</v>
      </c>
      <c r="CB5108" s="177" t="s">
        <v>264</v>
      </c>
      <c r="CC5108" s="122">
        <v>207.23</v>
      </c>
      <c r="CD5108" s="178" t="s">
        <v>191</v>
      </c>
      <c r="CE5108" s="177" t="s">
        <v>284</v>
      </c>
      <c r="CF5108" s="177" t="s">
        <v>284</v>
      </c>
      <c r="CG5108" s="83" t="s">
        <v>9</v>
      </c>
      <c r="CH5108" s="57"/>
      <c r="CV5108" s="51"/>
      <c r="CW5108" s="51"/>
      <c r="CX5108" s="51"/>
      <c r="CY5108" s="51"/>
      <c r="CZ5108" s="51"/>
      <c r="DA5108" s="51"/>
      <c r="DB5108" s="51"/>
      <c r="DC5108" s="51"/>
      <c r="DD5108" s="51"/>
    </row>
    <row r="5109" spans="73:108" ht="15" x14ac:dyDescent="0.25">
      <c r="BU5109" s="91"/>
      <c r="BV5109" s="177">
        <v>2007</v>
      </c>
      <c r="BW5109" s="177">
        <v>3</v>
      </c>
      <c r="BX5109" s="177" t="s">
        <v>281</v>
      </c>
      <c r="BY5109" s="177" t="s">
        <v>262</v>
      </c>
      <c r="BZ5109" s="177" t="s">
        <v>268</v>
      </c>
      <c r="CA5109" s="177">
        <v>0</v>
      </c>
      <c r="CB5109" s="177" t="s">
        <v>264</v>
      </c>
      <c r="CC5109" s="122">
        <v>170.03</v>
      </c>
      <c r="CD5109" s="178" t="s">
        <v>191</v>
      </c>
      <c r="CE5109" s="177" t="s">
        <v>284</v>
      </c>
      <c r="CF5109" s="177" t="s">
        <v>284</v>
      </c>
      <c r="CG5109" s="83" t="s">
        <v>9</v>
      </c>
      <c r="CH5109" s="57"/>
      <c r="CV5109" s="51"/>
      <c r="CW5109" s="51"/>
      <c r="CX5109" s="51"/>
      <c r="CY5109" s="51"/>
      <c r="CZ5109" s="51"/>
      <c r="DA5109" s="51"/>
      <c r="DB5109" s="51"/>
      <c r="DC5109" s="51"/>
      <c r="DD5109" s="51"/>
    </row>
    <row r="5110" spans="73:108" ht="15" x14ac:dyDescent="0.25">
      <c r="BU5110" s="91"/>
      <c r="BV5110" s="177">
        <v>2007</v>
      </c>
      <c r="BW5110" s="177">
        <v>4</v>
      </c>
      <c r="BX5110" s="177" t="s">
        <v>281</v>
      </c>
      <c r="BY5110" s="177" t="s">
        <v>262</v>
      </c>
      <c r="BZ5110" s="177" t="s">
        <v>267</v>
      </c>
      <c r="CA5110" s="177">
        <v>0</v>
      </c>
      <c r="CB5110" s="177" t="s">
        <v>264</v>
      </c>
      <c r="CC5110" s="122">
        <v>319.5</v>
      </c>
      <c r="CD5110" s="178" t="s">
        <v>191</v>
      </c>
      <c r="CE5110" s="177" t="s">
        <v>284</v>
      </c>
      <c r="CF5110" s="177" t="s">
        <v>284</v>
      </c>
      <c r="CG5110" s="83" t="s">
        <v>9</v>
      </c>
      <c r="CH5110" s="57"/>
      <c r="CV5110" s="51"/>
      <c r="CW5110" s="51"/>
      <c r="CX5110" s="51"/>
      <c r="CY5110" s="51"/>
      <c r="CZ5110" s="51"/>
      <c r="DA5110" s="51"/>
      <c r="DB5110" s="51"/>
      <c r="DC5110" s="51"/>
      <c r="DD5110" s="51"/>
    </row>
    <row r="5111" spans="73:108" ht="15" x14ac:dyDescent="0.25">
      <c r="BU5111" s="91"/>
      <c r="BV5111" s="177">
        <v>2007</v>
      </c>
      <c r="BW5111" s="177">
        <v>4</v>
      </c>
      <c r="BX5111" s="177" t="s">
        <v>281</v>
      </c>
      <c r="BY5111" s="177" t="s">
        <v>262</v>
      </c>
      <c r="BZ5111" s="177" t="s">
        <v>268</v>
      </c>
      <c r="CA5111" s="177">
        <v>0</v>
      </c>
      <c r="CB5111" s="177" t="s">
        <v>264</v>
      </c>
      <c r="CC5111" s="122">
        <v>294.37</v>
      </c>
      <c r="CD5111" s="178" t="s">
        <v>191</v>
      </c>
      <c r="CE5111" s="177" t="s">
        <v>284</v>
      </c>
      <c r="CF5111" s="177" t="s">
        <v>284</v>
      </c>
      <c r="CG5111" s="83" t="s">
        <v>9</v>
      </c>
      <c r="CH5111" s="57"/>
      <c r="CV5111" s="51"/>
      <c r="CW5111" s="51"/>
      <c r="CX5111" s="51"/>
      <c r="CY5111" s="51"/>
      <c r="CZ5111" s="51"/>
      <c r="DA5111" s="51"/>
      <c r="DB5111" s="51"/>
      <c r="DC5111" s="51"/>
      <c r="DD5111" s="51"/>
    </row>
    <row r="5112" spans="73:108" ht="15" x14ac:dyDescent="0.25">
      <c r="BU5112" s="91"/>
      <c r="BV5112" s="177">
        <v>2007</v>
      </c>
      <c r="BW5112" s="177">
        <v>5</v>
      </c>
      <c r="BX5112" s="177" t="s">
        <v>281</v>
      </c>
      <c r="BY5112" s="177" t="s">
        <v>262</v>
      </c>
      <c r="BZ5112" s="177" t="s">
        <v>267</v>
      </c>
      <c r="CA5112" s="177">
        <v>0</v>
      </c>
      <c r="CB5112" s="177" t="s">
        <v>264</v>
      </c>
      <c r="CC5112" s="122">
        <v>562.94000000000005</v>
      </c>
      <c r="CD5112" s="178" t="s">
        <v>191</v>
      </c>
      <c r="CE5112" s="177" t="s">
        <v>284</v>
      </c>
      <c r="CF5112" s="177" t="s">
        <v>284</v>
      </c>
      <c r="CG5112" s="83" t="s">
        <v>9</v>
      </c>
      <c r="CH5112" s="57"/>
      <c r="CV5112" s="51"/>
      <c r="CW5112" s="51"/>
      <c r="CX5112" s="51"/>
      <c r="CY5112" s="51"/>
      <c r="CZ5112" s="51"/>
      <c r="DA5112" s="51"/>
      <c r="DB5112" s="51"/>
      <c r="DC5112" s="51"/>
      <c r="DD5112" s="51"/>
    </row>
    <row r="5113" spans="73:108" ht="15" x14ac:dyDescent="0.25">
      <c r="BU5113" s="91"/>
      <c r="BV5113" s="177">
        <v>2007</v>
      </c>
      <c r="BW5113" s="177">
        <v>5</v>
      </c>
      <c r="BX5113" s="177" t="s">
        <v>281</v>
      </c>
      <c r="BY5113" s="177" t="s">
        <v>262</v>
      </c>
      <c r="BZ5113" s="177" t="s">
        <v>268</v>
      </c>
      <c r="CA5113" s="177">
        <v>0</v>
      </c>
      <c r="CB5113" s="177" t="s">
        <v>264</v>
      </c>
      <c r="CC5113" s="122">
        <v>486.01</v>
      </c>
      <c r="CD5113" s="178" t="s">
        <v>191</v>
      </c>
      <c r="CE5113" s="177" t="s">
        <v>284</v>
      </c>
      <c r="CF5113" s="177" t="s">
        <v>284</v>
      </c>
      <c r="CG5113" s="83" t="s">
        <v>9</v>
      </c>
      <c r="CH5113" s="57"/>
      <c r="CV5113" s="51"/>
      <c r="CW5113" s="51"/>
      <c r="CX5113" s="51"/>
      <c r="CY5113" s="51"/>
      <c r="CZ5113" s="51"/>
      <c r="DA5113" s="51"/>
      <c r="DB5113" s="51"/>
      <c r="DC5113" s="51"/>
      <c r="DD5113" s="51"/>
    </row>
    <row r="5114" spans="73:108" ht="15" x14ac:dyDescent="0.25">
      <c r="BU5114" s="91"/>
      <c r="BV5114" s="177">
        <v>2007</v>
      </c>
      <c r="BW5114" s="177">
        <v>6</v>
      </c>
      <c r="BX5114" s="177" t="s">
        <v>281</v>
      </c>
      <c r="BY5114" s="177" t="s">
        <v>262</v>
      </c>
      <c r="BZ5114" s="177" t="s">
        <v>267</v>
      </c>
      <c r="CA5114" s="177">
        <v>0</v>
      </c>
      <c r="CB5114" s="177" t="s">
        <v>264</v>
      </c>
      <c r="CC5114" s="122">
        <v>956.24</v>
      </c>
      <c r="CD5114" s="178" t="s">
        <v>191</v>
      </c>
      <c r="CE5114" s="177" t="s">
        <v>284</v>
      </c>
      <c r="CF5114" s="177" t="s">
        <v>284</v>
      </c>
      <c r="CG5114" s="83" t="s">
        <v>9</v>
      </c>
      <c r="CH5114" s="57"/>
      <c r="CV5114" s="51"/>
      <c r="CW5114" s="51"/>
      <c r="CX5114" s="51"/>
      <c r="CY5114" s="51"/>
      <c r="CZ5114" s="51"/>
      <c r="DA5114" s="51"/>
      <c r="DB5114" s="51"/>
      <c r="DC5114" s="51"/>
      <c r="DD5114" s="51"/>
    </row>
    <row r="5115" spans="73:108" ht="15" x14ac:dyDescent="0.25">
      <c r="BU5115" s="91"/>
      <c r="BV5115" s="177">
        <v>2007</v>
      </c>
      <c r="BW5115" s="177">
        <v>6</v>
      </c>
      <c r="BX5115" s="177" t="s">
        <v>281</v>
      </c>
      <c r="BY5115" s="177" t="s">
        <v>262</v>
      </c>
      <c r="BZ5115" s="177" t="s">
        <v>268</v>
      </c>
      <c r="CA5115" s="177">
        <v>0</v>
      </c>
      <c r="CB5115" s="177" t="s">
        <v>264</v>
      </c>
      <c r="CC5115" s="122">
        <v>391.34</v>
      </c>
      <c r="CD5115" s="178" t="s">
        <v>191</v>
      </c>
      <c r="CE5115" s="177" t="s">
        <v>284</v>
      </c>
      <c r="CF5115" s="177" t="s">
        <v>284</v>
      </c>
      <c r="CG5115" s="83" t="s">
        <v>9</v>
      </c>
      <c r="CH5115" s="57"/>
      <c r="CV5115" s="51"/>
      <c r="CW5115" s="51"/>
      <c r="CX5115" s="51"/>
      <c r="CY5115" s="51"/>
      <c r="CZ5115" s="51"/>
      <c r="DA5115" s="51"/>
      <c r="DB5115" s="51"/>
      <c r="DC5115" s="51"/>
      <c r="DD5115" s="51"/>
    </row>
    <row r="5116" spans="73:108" ht="15" x14ac:dyDescent="0.25">
      <c r="BU5116" s="91"/>
      <c r="BV5116" s="177">
        <v>2007</v>
      </c>
      <c r="BW5116" s="177">
        <v>7</v>
      </c>
      <c r="BX5116" s="177" t="s">
        <v>281</v>
      </c>
      <c r="BY5116" s="177" t="s">
        <v>262</v>
      </c>
      <c r="BZ5116" s="177" t="s">
        <v>263</v>
      </c>
      <c r="CA5116" s="177">
        <v>0</v>
      </c>
      <c r="CB5116" s="177" t="s">
        <v>264</v>
      </c>
      <c r="CC5116" s="122">
        <v>73.3</v>
      </c>
      <c r="CD5116" s="178" t="s">
        <v>191</v>
      </c>
      <c r="CE5116" s="177" t="s">
        <v>284</v>
      </c>
      <c r="CF5116" s="177" t="s">
        <v>284</v>
      </c>
      <c r="CG5116" s="83" t="s">
        <v>9</v>
      </c>
      <c r="CH5116" s="57"/>
      <c r="CV5116" s="51"/>
      <c r="CW5116" s="51"/>
      <c r="CX5116" s="51"/>
      <c r="CY5116" s="51"/>
      <c r="CZ5116" s="51"/>
      <c r="DA5116" s="51"/>
      <c r="DB5116" s="51"/>
      <c r="DC5116" s="51"/>
      <c r="DD5116" s="51"/>
    </row>
    <row r="5117" spans="73:108" ht="15" x14ac:dyDescent="0.25">
      <c r="BU5117" s="91"/>
      <c r="BV5117" s="177">
        <v>2007</v>
      </c>
      <c r="BW5117" s="177">
        <v>7</v>
      </c>
      <c r="BX5117" s="177" t="s">
        <v>281</v>
      </c>
      <c r="BY5117" s="177" t="s">
        <v>262</v>
      </c>
      <c r="BZ5117" s="177" t="s">
        <v>266</v>
      </c>
      <c r="CA5117" s="177">
        <v>0</v>
      </c>
      <c r="CB5117" s="177" t="s">
        <v>264</v>
      </c>
      <c r="CC5117" s="122">
        <v>73.3</v>
      </c>
      <c r="CD5117" s="178" t="s">
        <v>191</v>
      </c>
      <c r="CE5117" s="177" t="s">
        <v>284</v>
      </c>
      <c r="CF5117" s="177" t="s">
        <v>284</v>
      </c>
      <c r="CG5117" s="83" t="s">
        <v>9</v>
      </c>
      <c r="CH5117" s="57"/>
      <c r="CV5117" s="51"/>
      <c r="CW5117" s="51"/>
      <c r="CX5117" s="51"/>
      <c r="CY5117" s="51"/>
      <c r="CZ5117" s="51"/>
      <c r="DA5117" s="51"/>
      <c r="DB5117" s="51"/>
      <c r="DC5117" s="51"/>
      <c r="DD5117" s="51"/>
    </row>
    <row r="5118" spans="73:108" ht="15" x14ac:dyDescent="0.25">
      <c r="BU5118" s="91"/>
      <c r="BV5118" s="177">
        <v>2007</v>
      </c>
      <c r="BW5118" s="177">
        <v>7</v>
      </c>
      <c r="BX5118" s="177" t="s">
        <v>281</v>
      </c>
      <c r="BY5118" s="177" t="s">
        <v>262</v>
      </c>
      <c r="BZ5118" s="177" t="s">
        <v>267</v>
      </c>
      <c r="CA5118" s="177">
        <v>0</v>
      </c>
      <c r="CB5118" s="177" t="s">
        <v>264</v>
      </c>
      <c r="CC5118" s="122">
        <v>1178.5999999999999</v>
      </c>
      <c r="CD5118" s="178" t="s">
        <v>191</v>
      </c>
      <c r="CE5118" s="177" t="s">
        <v>284</v>
      </c>
      <c r="CF5118" s="177" t="s">
        <v>284</v>
      </c>
      <c r="CG5118" s="83" t="s">
        <v>9</v>
      </c>
      <c r="CH5118" s="57"/>
      <c r="CV5118" s="51"/>
      <c r="CW5118" s="51"/>
      <c r="CX5118" s="51"/>
      <c r="CY5118" s="51"/>
      <c r="CZ5118" s="51"/>
      <c r="DA5118" s="51"/>
      <c r="DB5118" s="51"/>
      <c r="DC5118" s="51"/>
      <c r="DD5118" s="51"/>
    </row>
    <row r="5119" spans="73:108" ht="15" x14ac:dyDescent="0.25">
      <c r="BU5119" s="91"/>
      <c r="BV5119" s="177">
        <v>2007</v>
      </c>
      <c r="BW5119" s="177">
        <v>7</v>
      </c>
      <c r="BX5119" s="177" t="s">
        <v>281</v>
      </c>
      <c r="BY5119" s="177" t="s">
        <v>262</v>
      </c>
      <c r="BZ5119" s="177" t="s">
        <v>268</v>
      </c>
      <c r="CA5119" s="177">
        <v>0</v>
      </c>
      <c r="CB5119" s="177" t="s">
        <v>264</v>
      </c>
      <c r="CC5119" s="122">
        <v>958.71</v>
      </c>
      <c r="CD5119" s="178" t="s">
        <v>191</v>
      </c>
      <c r="CE5119" s="177" t="s">
        <v>284</v>
      </c>
      <c r="CF5119" s="177" t="s">
        <v>284</v>
      </c>
      <c r="CG5119" s="83" t="s">
        <v>9</v>
      </c>
      <c r="CH5119" s="57"/>
      <c r="CV5119" s="51"/>
      <c r="CW5119" s="51"/>
      <c r="CX5119" s="51"/>
      <c r="CY5119" s="51"/>
      <c r="CZ5119" s="51"/>
      <c r="DA5119" s="51"/>
      <c r="DB5119" s="51"/>
      <c r="DC5119" s="51"/>
      <c r="DD5119" s="51"/>
    </row>
    <row r="5120" spans="73:108" ht="15" x14ac:dyDescent="0.25">
      <c r="BU5120" s="91"/>
      <c r="BV5120" s="177">
        <v>2007</v>
      </c>
      <c r="BW5120" s="177">
        <v>8</v>
      </c>
      <c r="BX5120" s="177" t="s">
        <v>281</v>
      </c>
      <c r="BY5120" s="177" t="s">
        <v>262</v>
      </c>
      <c r="BZ5120" s="177" t="s">
        <v>263</v>
      </c>
      <c r="CA5120" s="177">
        <v>0</v>
      </c>
      <c r="CB5120" s="177" t="s">
        <v>264</v>
      </c>
      <c r="CC5120" s="122">
        <v>20.7</v>
      </c>
      <c r="CD5120" s="178" t="s">
        <v>191</v>
      </c>
      <c r="CE5120" s="177" t="s">
        <v>284</v>
      </c>
      <c r="CF5120" s="177" t="s">
        <v>284</v>
      </c>
      <c r="CG5120" s="83" t="s">
        <v>9</v>
      </c>
      <c r="CH5120" s="57"/>
      <c r="CV5120" s="51"/>
      <c r="CW5120" s="51"/>
      <c r="CX5120" s="51"/>
      <c r="CY5120" s="51"/>
      <c r="CZ5120" s="51"/>
      <c r="DA5120" s="51"/>
      <c r="DB5120" s="51"/>
      <c r="DC5120" s="51"/>
      <c r="DD5120" s="51"/>
    </row>
    <row r="5121" spans="73:108" ht="15" x14ac:dyDescent="0.25">
      <c r="BU5121" s="91"/>
      <c r="BV5121" s="177">
        <v>2007</v>
      </c>
      <c r="BW5121" s="177">
        <v>8</v>
      </c>
      <c r="BX5121" s="177" t="s">
        <v>281</v>
      </c>
      <c r="BY5121" s="177" t="s">
        <v>262</v>
      </c>
      <c r="BZ5121" s="177" t="s">
        <v>266</v>
      </c>
      <c r="CA5121" s="177">
        <v>0</v>
      </c>
      <c r="CB5121" s="177" t="s">
        <v>264</v>
      </c>
      <c r="CC5121" s="122">
        <v>13.65</v>
      </c>
      <c r="CD5121" s="178" t="s">
        <v>191</v>
      </c>
      <c r="CE5121" s="177" t="s">
        <v>284</v>
      </c>
      <c r="CF5121" s="177" t="s">
        <v>284</v>
      </c>
      <c r="CG5121" s="83" t="s">
        <v>9</v>
      </c>
      <c r="CH5121" s="57"/>
      <c r="CV5121" s="51"/>
      <c r="CW5121" s="51"/>
      <c r="CX5121" s="51"/>
      <c r="CY5121" s="51"/>
      <c r="CZ5121" s="51"/>
      <c r="DA5121" s="51"/>
      <c r="DB5121" s="51"/>
      <c r="DC5121" s="51"/>
      <c r="DD5121" s="51"/>
    </row>
    <row r="5122" spans="73:108" ht="15" x14ac:dyDescent="0.25">
      <c r="BU5122" s="91"/>
      <c r="BV5122" s="177">
        <v>2007</v>
      </c>
      <c r="BW5122" s="177">
        <v>8</v>
      </c>
      <c r="BX5122" s="177" t="s">
        <v>281</v>
      </c>
      <c r="BY5122" s="177" t="s">
        <v>262</v>
      </c>
      <c r="BZ5122" s="177" t="s">
        <v>267</v>
      </c>
      <c r="CA5122" s="177">
        <v>0</v>
      </c>
      <c r="CB5122" s="177" t="s">
        <v>264</v>
      </c>
      <c r="CC5122" s="122">
        <v>523.4</v>
      </c>
      <c r="CD5122" s="178" t="s">
        <v>191</v>
      </c>
      <c r="CE5122" s="177" t="s">
        <v>284</v>
      </c>
      <c r="CF5122" s="177" t="s">
        <v>284</v>
      </c>
      <c r="CG5122" s="83" t="s">
        <v>9</v>
      </c>
      <c r="CH5122" s="57"/>
      <c r="CV5122" s="51"/>
      <c r="CW5122" s="51"/>
      <c r="CX5122" s="51"/>
      <c r="CY5122" s="51"/>
      <c r="CZ5122" s="51"/>
      <c r="DA5122" s="51"/>
      <c r="DB5122" s="51"/>
      <c r="DC5122" s="51"/>
      <c r="DD5122" s="51"/>
    </row>
    <row r="5123" spans="73:108" ht="15" x14ac:dyDescent="0.25">
      <c r="BU5123" s="91"/>
      <c r="BV5123" s="177">
        <v>2007</v>
      </c>
      <c r="BW5123" s="177">
        <v>8</v>
      </c>
      <c r="BX5123" s="177" t="s">
        <v>281</v>
      </c>
      <c r="BY5123" s="177" t="s">
        <v>262</v>
      </c>
      <c r="BZ5123" s="177" t="s">
        <v>268</v>
      </c>
      <c r="CA5123" s="177">
        <v>0</v>
      </c>
      <c r="CB5123" s="177" t="s">
        <v>264</v>
      </c>
      <c r="CC5123" s="122">
        <v>457.97</v>
      </c>
      <c r="CD5123" s="178" t="s">
        <v>191</v>
      </c>
      <c r="CE5123" s="177" t="s">
        <v>284</v>
      </c>
      <c r="CF5123" s="177" t="s">
        <v>284</v>
      </c>
      <c r="CG5123" s="83" t="s">
        <v>9</v>
      </c>
      <c r="CH5123" s="57"/>
      <c r="CV5123" s="51"/>
      <c r="CW5123" s="51"/>
      <c r="CX5123" s="51"/>
      <c r="CY5123" s="51"/>
      <c r="CZ5123" s="51"/>
      <c r="DA5123" s="51"/>
      <c r="DB5123" s="51"/>
      <c r="DC5123" s="51"/>
      <c r="DD5123" s="51"/>
    </row>
    <row r="5124" spans="73:108" ht="15" x14ac:dyDescent="0.25">
      <c r="BU5124" s="91"/>
      <c r="BV5124" s="177">
        <v>2007</v>
      </c>
      <c r="BW5124" s="177">
        <v>9</v>
      </c>
      <c r="BX5124" s="177" t="s">
        <v>281</v>
      </c>
      <c r="BY5124" s="177" t="s">
        <v>262</v>
      </c>
      <c r="BZ5124" s="177" t="s">
        <v>263</v>
      </c>
      <c r="CA5124" s="177">
        <v>0</v>
      </c>
      <c r="CB5124" s="177" t="s">
        <v>264</v>
      </c>
      <c r="CC5124" s="122">
        <v>66.34</v>
      </c>
      <c r="CD5124" s="178" t="s">
        <v>191</v>
      </c>
      <c r="CE5124" s="177" t="s">
        <v>284</v>
      </c>
      <c r="CF5124" s="177" t="s">
        <v>284</v>
      </c>
      <c r="CG5124" s="83" t="s">
        <v>9</v>
      </c>
      <c r="CH5124" s="57"/>
      <c r="CV5124" s="51"/>
      <c r="CW5124" s="51"/>
      <c r="CX5124" s="51"/>
      <c r="CY5124" s="51"/>
      <c r="CZ5124" s="51"/>
      <c r="DA5124" s="51"/>
      <c r="DB5124" s="51"/>
      <c r="DC5124" s="51"/>
      <c r="DD5124" s="51"/>
    </row>
    <row r="5125" spans="73:108" ht="15" x14ac:dyDescent="0.25">
      <c r="BU5125" s="91"/>
      <c r="BV5125" s="177">
        <v>2007</v>
      </c>
      <c r="BW5125" s="177">
        <v>9</v>
      </c>
      <c r="BX5125" s="177" t="s">
        <v>281</v>
      </c>
      <c r="BY5125" s="177" t="s">
        <v>262</v>
      </c>
      <c r="BZ5125" s="177" t="s">
        <v>266</v>
      </c>
      <c r="CA5125" s="177">
        <v>0</v>
      </c>
      <c r="CB5125" s="177" t="s">
        <v>264</v>
      </c>
      <c r="CC5125" s="122">
        <v>115.8</v>
      </c>
      <c r="CD5125" s="178" t="s">
        <v>191</v>
      </c>
      <c r="CE5125" s="177" t="s">
        <v>284</v>
      </c>
      <c r="CF5125" s="177" t="s">
        <v>284</v>
      </c>
      <c r="CG5125" s="83" t="s">
        <v>9</v>
      </c>
      <c r="CH5125" s="57"/>
      <c r="CV5125" s="51"/>
      <c r="CW5125" s="51"/>
      <c r="CX5125" s="51"/>
      <c r="CY5125" s="51"/>
      <c r="CZ5125" s="51"/>
      <c r="DA5125" s="51"/>
      <c r="DB5125" s="51"/>
      <c r="DC5125" s="51"/>
      <c r="DD5125" s="51"/>
    </row>
    <row r="5126" spans="73:108" ht="15" x14ac:dyDescent="0.25">
      <c r="BU5126" s="91"/>
      <c r="BV5126" s="177">
        <v>2007</v>
      </c>
      <c r="BW5126" s="177">
        <v>9</v>
      </c>
      <c r="BX5126" s="177" t="s">
        <v>281</v>
      </c>
      <c r="BY5126" s="177" t="s">
        <v>262</v>
      </c>
      <c r="BZ5126" s="177" t="s">
        <v>267</v>
      </c>
      <c r="CA5126" s="177">
        <v>0</v>
      </c>
      <c r="CB5126" s="177" t="s">
        <v>264</v>
      </c>
      <c r="CC5126" s="122">
        <v>378.37</v>
      </c>
      <c r="CD5126" s="178" t="s">
        <v>191</v>
      </c>
      <c r="CE5126" s="177" t="s">
        <v>284</v>
      </c>
      <c r="CF5126" s="177" t="s">
        <v>284</v>
      </c>
      <c r="CG5126" s="83" t="s">
        <v>9</v>
      </c>
      <c r="CH5126" s="57"/>
      <c r="CV5126" s="51"/>
      <c r="CW5126" s="51"/>
      <c r="CX5126" s="51"/>
      <c r="CY5126" s="51"/>
      <c r="CZ5126" s="51"/>
      <c r="DA5126" s="51"/>
      <c r="DB5126" s="51"/>
      <c r="DC5126" s="51"/>
      <c r="DD5126" s="51"/>
    </row>
    <row r="5127" spans="73:108" ht="15" x14ac:dyDescent="0.25">
      <c r="BU5127" s="91"/>
      <c r="BV5127" s="177">
        <v>2007</v>
      </c>
      <c r="BW5127" s="177">
        <v>9</v>
      </c>
      <c r="BX5127" s="177" t="s">
        <v>281</v>
      </c>
      <c r="BY5127" s="177" t="s">
        <v>262</v>
      </c>
      <c r="BZ5127" s="177" t="s">
        <v>268</v>
      </c>
      <c r="CA5127" s="177">
        <v>0</v>
      </c>
      <c r="CB5127" s="177" t="s">
        <v>264</v>
      </c>
      <c r="CC5127" s="122">
        <v>234.23</v>
      </c>
      <c r="CD5127" s="178" t="s">
        <v>191</v>
      </c>
      <c r="CE5127" s="177" t="s">
        <v>284</v>
      </c>
      <c r="CF5127" s="177" t="s">
        <v>284</v>
      </c>
      <c r="CG5127" s="83" t="s">
        <v>9</v>
      </c>
      <c r="CH5127" s="57"/>
      <c r="CV5127" s="51"/>
      <c r="CW5127" s="51"/>
      <c r="CX5127" s="51"/>
      <c r="CY5127" s="51"/>
      <c r="CZ5127" s="51"/>
      <c r="DA5127" s="51"/>
      <c r="DB5127" s="51"/>
      <c r="DC5127" s="51"/>
      <c r="DD5127" s="51"/>
    </row>
    <row r="5128" spans="73:108" ht="15" x14ac:dyDescent="0.25">
      <c r="BU5128" s="91"/>
      <c r="BV5128" s="177">
        <v>2007</v>
      </c>
      <c r="BW5128" s="177">
        <v>9</v>
      </c>
      <c r="BX5128" s="177" t="s">
        <v>281</v>
      </c>
      <c r="BY5128" s="177" t="s">
        <v>262</v>
      </c>
      <c r="BZ5128" s="177" t="s">
        <v>316</v>
      </c>
      <c r="CA5128" s="177">
        <v>0</v>
      </c>
      <c r="CB5128" s="177" t="s">
        <v>264</v>
      </c>
      <c r="CC5128" s="122">
        <v>8.4499999999999993</v>
      </c>
      <c r="CD5128" s="178" t="s">
        <v>191</v>
      </c>
      <c r="CE5128" s="177" t="s">
        <v>284</v>
      </c>
      <c r="CF5128" s="177" t="s">
        <v>284</v>
      </c>
      <c r="CG5128" s="83" t="s">
        <v>9</v>
      </c>
      <c r="CH5128" s="57"/>
      <c r="CV5128" s="51"/>
      <c r="CW5128" s="51"/>
      <c r="CX5128" s="51"/>
      <c r="CY5128" s="51"/>
      <c r="CZ5128" s="51"/>
      <c r="DA5128" s="51"/>
      <c r="DB5128" s="51"/>
      <c r="DC5128" s="51"/>
      <c r="DD5128" s="51"/>
    </row>
    <row r="5129" spans="73:108" ht="15" x14ac:dyDescent="0.25">
      <c r="BU5129" s="91"/>
      <c r="BV5129" s="177">
        <v>2007</v>
      </c>
      <c r="BW5129" s="177">
        <v>10</v>
      </c>
      <c r="BX5129" s="177" t="s">
        <v>281</v>
      </c>
      <c r="BY5129" s="177" t="s">
        <v>262</v>
      </c>
      <c r="BZ5129" s="177" t="s">
        <v>263</v>
      </c>
      <c r="CA5129" s="177">
        <v>0</v>
      </c>
      <c r="CB5129" s="177" t="s">
        <v>264</v>
      </c>
      <c r="CC5129" s="122">
        <v>14.92</v>
      </c>
      <c r="CD5129" s="178" t="s">
        <v>191</v>
      </c>
      <c r="CE5129" s="177" t="s">
        <v>284</v>
      </c>
      <c r="CF5129" s="177" t="s">
        <v>284</v>
      </c>
      <c r="CG5129" s="83" t="s">
        <v>9</v>
      </c>
      <c r="CH5129" s="57"/>
      <c r="CV5129" s="51"/>
      <c r="CW5129" s="51"/>
      <c r="CX5129" s="51"/>
      <c r="CY5129" s="51"/>
      <c r="CZ5129" s="51"/>
      <c r="DA5129" s="51"/>
      <c r="DB5129" s="51"/>
      <c r="DC5129" s="51"/>
      <c r="DD5129" s="51"/>
    </row>
    <row r="5130" spans="73:108" ht="15" x14ac:dyDescent="0.25">
      <c r="BU5130" s="91"/>
      <c r="BV5130" s="177">
        <v>2007</v>
      </c>
      <c r="BW5130" s="177">
        <v>10</v>
      </c>
      <c r="BX5130" s="177" t="s">
        <v>281</v>
      </c>
      <c r="BY5130" s="177" t="s">
        <v>262</v>
      </c>
      <c r="BZ5130" s="177" t="s">
        <v>266</v>
      </c>
      <c r="CA5130" s="177">
        <v>0</v>
      </c>
      <c r="CB5130" s="177" t="s">
        <v>264</v>
      </c>
      <c r="CC5130" s="122">
        <v>11.55</v>
      </c>
      <c r="CD5130" s="178" t="s">
        <v>191</v>
      </c>
      <c r="CE5130" s="177" t="s">
        <v>284</v>
      </c>
      <c r="CF5130" s="177" t="s">
        <v>284</v>
      </c>
      <c r="CG5130" s="83" t="s">
        <v>9</v>
      </c>
      <c r="CH5130" s="57"/>
      <c r="CV5130" s="51"/>
      <c r="CW5130" s="51"/>
      <c r="CX5130" s="51"/>
      <c r="CY5130" s="51"/>
      <c r="CZ5130" s="51"/>
      <c r="DA5130" s="51"/>
      <c r="DB5130" s="51"/>
      <c r="DC5130" s="51"/>
      <c r="DD5130" s="51"/>
    </row>
    <row r="5131" spans="73:108" ht="15" x14ac:dyDescent="0.25">
      <c r="BU5131" s="91"/>
      <c r="BV5131" s="177">
        <v>2007</v>
      </c>
      <c r="BW5131" s="177">
        <v>10</v>
      </c>
      <c r="BX5131" s="177" t="s">
        <v>281</v>
      </c>
      <c r="BY5131" s="177" t="s">
        <v>262</v>
      </c>
      <c r="BZ5131" s="177" t="s">
        <v>267</v>
      </c>
      <c r="CA5131" s="177">
        <v>0</v>
      </c>
      <c r="CB5131" s="177" t="s">
        <v>264</v>
      </c>
      <c r="CC5131" s="122">
        <v>168.78</v>
      </c>
      <c r="CD5131" s="178" t="s">
        <v>191</v>
      </c>
      <c r="CE5131" s="177" t="s">
        <v>284</v>
      </c>
      <c r="CF5131" s="177" t="s">
        <v>284</v>
      </c>
      <c r="CG5131" s="83" t="s">
        <v>9</v>
      </c>
      <c r="CH5131" s="57"/>
      <c r="CV5131" s="51"/>
      <c r="CW5131" s="51"/>
      <c r="CX5131" s="51"/>
      <c r="CY5131" s="51"/>
      <c r="CZ5131" s="51"/>
      <c r="DA5131" s="51"/>
      <c r="DB5131" s="51"/>
      <c r="DC5131" s="51"/>
      <c r="DD5131" s="51"/>
    </row>
    <row r="5132" spans="73:108" ht="15" x14ac:dyDescent="0.25">
      <c r="BU5132" s="91"/>
      <c r="BV5132" s="177">
        <v>2007</v>
      </c>
      <c r="BW5132" s="177">
        <v>10</v>
      </c>
      <c r="BX5132" s="177" t="s">
        <v>281</v>
      </c>
      <c r="BY5132" s="177" t="s">
        <v>262</v>
      </c>
      <c r="BZ5132" s="177" t="s">
        <v>268</v>
      </c>
      <c r="CA5132" s="177">
        <v>0</v>
      </c>
      <c r="CB5132" s="177" t="s">
        <v>264</v>
      </c>
      <c r="CC5132" s="122">
        <v>122.24</v>
      </c>
      <c r="CD5132" s="178" t="s">
        <v>191</v>
      </c>
      <c r="CE5132" s="177" t="s">
        <v>284</v>
      </c>
      <c r="CF5132" s="177" t="s">
        <v>284</v>
      </c>
      <c r="CG5132" s="83" t="s">
        <v>9</v>
      </c>
      <c r="CH5132" s="57"/>
      <c r="CV5132" s="51"/>
      <c r="CW5132" s="51"/>
      <c r="CX5132" s="51"/>
      <c r="CY5132" s="51"/>
      <c r="CZ5132" s="51"/>
      <c r="DA5132" s="51"/>
      <c r="DB5132" s="51"/>
      <c r="DC5132" s="51"/>
      <c r="DD5132" s="51"/>
    </row>
    <row r="5133" spans="73:108" ht="15" x14ac:dyDescent="0.25">
      <c r="BU5133" s="91"/>
      <c r="BV5133" s="177">
        <v>2007</v>
      </c>
      <c r="BW5133" s="177">
        <v>10</v>
      </c>
      <c r="BX5133" s="177" t="s">
        <v>281</v>
      </c>
      <c r="BY5133" s="177" t="s">
        <v>262</v>
      </c>
      <c r="BZ5133" s="177" t="s">
        <v>316</v>
      </c>
      <c r="CA5133" s="177">
        <v>0</v>
      </c>
      <c r="CB5133" s="177" t="s">
        <v>264</v>
      </c>
      <c r="CC5133" s="122">
        <v>3.37</v>
      </c>
      <c r="CD5133" s="178" t="s">
        <v>191</v>
      </c>
      <c r="CE5133" s="177" t="s">
        <v>284</v>
      </c>
      <c r="CF5133" s="177" t="s">
        <v>284</v>
      </c>
      <c r="CG5133" s="83" t="s">
        <v>9</v>
      </c>
      <c r="CH5133" s="57"/>
      <c r="CV5133" s="51"/>
      <c r="CW5133" s="51"/>
      <c r="CX5133" s="51"/>
      <c r="CY5133" s="51"/>
      <c r="CZ5133" s="51"/>
      <c r="DA5133" s="51"/>
      <c r="DB5133" s="51"/>
      <c r="DC5133" s="51"/>
      <c r="DD5133" s="51"/>
    </row>
    <row r="5134" spans="73:108" ht="15" x14ac:dyDescent="0.25">
      <c r="BU5134" s="91"/>
      <c r="BV5134" s="177">
        <v>2007</v>
      </c>
      <c r="BW5134" s="177">
        <v>11</v>
      </c>
      <c r="BX5134" s="177" t="s">
        <v>281</v>
      </c>
      <c r="BY5134" s="177" t="s">
        <v>262</v>
      </c>
      <c r="BZ5134" s="177" t="s">
        <v>263</v>
      </c>
      <c r="CA5134" s="177">
        <v>0</v>
      </c>
      <c r="CB5134" s="177" t="s">
        <v>264</v>
      </c>
      <c r="CC5134" s="122">
        <v>36.81</v>
      </c>
      <c r="CD5134" s="178" t="s">
        <v>191</v>
      </c>
      <c r="CE5134" s="177" t="s">
        <v>284</v>
      </c>
      <c r="CF5134" s="177" t="s">
        <v>284</v>
      </c>
      <c r="CG5134" s="83" t="s">
        <v>9</v>
      </c>
      <c r="CH5134" s="57"/>
      <c r="CV5134" s="51"/>
      <c r="CW5134" s="51"/>
      <c r="CX5134" s="51"/>
      <c r="CY5134" s="51"/>
      <c r="CZ5134" s="51"/>
      <c r="DA5134" s="51"/>
      <c r="DB5134" s="51"/>
      <c r="DC5134" s="51"/>
      <c r="DD5134" s="51"/>
    </row>
    <row r="5135" spans="73:108" ht="15" x14ac:dyDescent="0.25">
      <c r="BU5135" s="91"/>
      <c r="BV5135" s="177">
        <v>2007</v>
      </c>
      <c r="BW5135" s="177">
        <v>11</v>
      </c>
      <c r="BX5135" s="177" t="s">
        <v>281</v>
      </c>
      <c r="BY5135" s="177" t="s">
        <v>262</v>
      </c>
      <c r="BZ5135" s="177" t="s">
        <v>266</v>
      </c>
      <c r="CA5135" s="177">
        <v>0</v>
      </c>
      <c r="CB5135" s="177" t="s">
        <v>264</v>
      </c>
      <c r="CC5135" s="122">
        <v>140.13</v>
      </c>
      <c r="CD5135" s="178" t="s">
        <v>191</v>
      </c>
      <c r="CE5135" s="177" t="s">
        <v>284</v>
      </c>
      <c r="CF5135" s="177" t="s">
        <v>284</v>
      </c>
      <c r="CG5135" s="83" t="s">
        <v>9</v>
      </c>
      <c r="CH5135" s="57"/>
      <c r="CV5135" s="51"/>
      <c r="CW5135" s="51"/>
      <c r="CX5135" s="51"/>
      <c r="CY5135" s="51"/>
      <c r="CZ5135" s="51"/>
      <c r="DA5135" s="51"/>
      <c r="DB5135" s="51"/>
      <c r="DC5135" s="51"/>
      <c r="DD5135" s="51"/>
    </row>
    <row r="5136" spans="73:108" ht="15" x14ac:dyDescent="0.25">
      <c r="BU5136" s="91"/>
      <c r="BV5136" s="177">
        <v>2007</v>
      </c>
      <c r="BW5136" s="177">
        <v>11</v>
      </c>
      <c r="BX5136" s="177" t="s">
        <v>281</v>
      </c>
      <c r="BY5136" s="177" t="s">
        <v>262</v>
      </c>
      <c r="BZ5136" s="177" t="s">
        <v>267</v>
      </c>
      <c r="CA5136" s="177">
        <v>0</v>
      </c>
      <c r="CB5136" s="177" t="s">
        <v>264</v>
      </c>
      <c r="CC5136" s="122">
        <v>80.91</v>
      </c>
      <c r="CD5136" s="178" t="s">
        <v>191</v>
      </c>
      <c r="CE5136" s="177" t="s">
        <v>284</v>
      </c>
      <c r="CF5136" s="177" t="s">
        <v>284</v>
      </c>
      <c r="CG5136" s="83" t="s">
        <v>9</v>
      </c>
      <c r="CH5136" s="57"/>
      <c r="CV5136" s="51"/>
      <c r="CW5136" s="51"/>
      <c r="CX5136" s="51"/>
      <c r="CY5136" s="51"/>
      <c r="CZ5136" s="51"/>
      <c r="DA5136" s="51"/>
      <c r="DB5136" s="51"/>
      <c r="DC5136" s="51"/>
      <c r="DD5136" s="51"/>
    </row>
    <row r="5137" spans="73:108" ht="15" x14ac:dyDescent="0.25">
      <c r="BU5137" s="91"/>
      <c r="BV5137" s="177">
        <v>2007</v>
      </c>
      <c r="BW5137" s="177">
        <v>11</v>
      </c>
      <c r="BX5137" s="177" t="s">
        <v>281</v>
      </c>
      <c r="BY5137" s="177" t="s">
        <v>262</v>
      </c>
      <c r="BZ5137" s="177" t="s">
        <v>268</v>
      </c>
      <c r="CA5137" s="177">
        <v>0</v>
      </c>
      <c r="CB5137" s="177" t="s">
        <v>264</v>
      </c>
      <c r="CC5137" s="122">
        <v>72.44</v>
      </c>
      <c r="CD5137" s="178" t="s">
        <v>191</v>
      </c>
      <c r="CE5137" s="177" t="s">
        <v>284</v>
      </c>
      <c r="CF5137" s="177" t="s">
        <v>284</v>
      </c>
      <c r="CG5137" s="83" t="s">
        <v>9</v>
      </c>
      <c r="CH5137" s="57"/>
      <c r="CV5137" s="51"/>
      <c r="CW5137" s="51"/>
      <c r="CX5137" s="51"/>
      <c r="CY5137" s="51"/>
      <c r="CZ5137" s="51"/>
      <c r="DA5137" s="51"/>
      <c r="DB5137" s="51"/>
      <c r="DC5137" s="51"/>
      <c r="DD5137" s="51"/>
    </row>
    <row r="5138" spans="73:108" ht="15" x14ac:dyDescent="0.25">
      <c r="BU5138" s="91"/>
      <c r="BV5138" s="177">
        <v>2007</v>
      </c>
      <c r="BW5138" s="177">
        <v>11</v>
      </c>
      <c r="BX5138" s="177" t="s">
        <v>281</v>
      </c>
      <c r="BY5138" s="177" t="s">
        <v>262</v>
      </c>
      <c r="BZ5138" s="177" t="s">
        <v>316</v>
      </c>
      <c r="CA5138" s="177">
        <v>0</v>
      </c>
      <c r="CB5138" s="177" t="s">
        <v>264</v>
      </c>
      <c r="CC5138" s="122">
        <v>36.22</v>
      </c>
      <c r="CD5138" s="178" t="s">
        <v>191</v>
      </c>
      <c r="CE5138" s="177" t="s">
        <v>284</v>
      </c>
      <c r="CF5138" s="177" t="s">
        <v>284</v>
      </c>
      <c r="CG5138" s="83" t="s">
        <v>9</v>
      </c>
      <c r="CH5138" s="57"/>
      <c r="CV5138" s="51"/>
      <c r="CW5138" s="51"/>
      <c r="CX5138" s="51"/>
      <c r="CY5138" s="51"/>
      <c r="CZ5138" s="51"/>
      <c r="DA5138" s="51"/>
      <c r="DB5138" s="51"/>
      <c r="DC5138" s="51"/>
      <c r="DD5138" s="51"/>
    </row>
    <row r="5139" spans="73:108" ht="15" x14ac:dyDescent="0.25">
      <c r="BU5139" s="91"/>
      <c r="BV5139" s="177">
        <v>2007</v>
      </c>
      <c r="BW5139" s="177">
        <v>12</v>
      </c>
      <c r="BX5139" s="177" t="s">
        <v>281</v>
      </c>
      <c r="BY5139" s="177" t="s">
        <v>262</v>
      </c>
      <c r="BZ5139" s="177" t="s">
        <v>263</v>
      </c>
      <c r="CA5139" s="177">
        <v>0</v>
      </c>
      <c r="CB5139" s="177" t="s">
        <v>264</v>
      </c>
      <c r="CC5139" s="122">
        <v>341.99</v>
      </c>
      <c r="CD5139" s="178" t="s">
        <v>191</v>
      </c>
      <c r="CE5139" s="177" t="s">
        <v>284</v>
      </c>
      <c r="CF5139" s="177" t="s">
        <v>284</v>
      </c>
      <c r="CG5139" s="83" t="s">
        <v>9</v>
      </c>
      <c r="CH5139" s="57"/>
      <c r="CV5139" s="51"/>
      <c r="CW5139" s="51"/>
      <c r="CX5139" s="51"/>
      <c r="CY5139" s="51"/>
      <c r="CZ5139" s="51"/>
      <c r="DA5139" s="51"/>
      <c r="DB5139" s="51"/>
      <c r="DC5139" s="51"/>
      <c r="DD5139" s="51"/>
    </row>
    <row r="5140" spans="73:108" ht="15" x14ac:dyDescent="0.25">
      <c r="BU5140" s="91"/>
      <c r="BV5140" s="177">
        <v>2007</v>
      </c>
      <c r="BW5140" s="177">
        <v>12</v>
      </c>
      <c r="BX5140" s="177" t="s">
        <v>281</v>
      </c>
      <c r="BY5140" s="177" t="s">
        <v>262</v>
      </c>
      <c r="BZ5140" s="177" t="s">
        <v>266</v>
      </c>
      <c r="CA5140" s="177">
        <v>0</v>
      </c>
      <c r="CB5140" s="177" t="s">
        <v>264</v>
      </c>
      <c r="CC5140" s="122">
        <v>498.04</v>
      </c>
      <c r="CD5140" s="178" t="s">
        <v>191</v>
      </c>
      <c r="CE5140" s="177" t="s">
        <v>284</v>
      </c>
      <c r="CF5140" s="177" t="s">
        <v>284</v>
      </c>
      <c r="CG5140" s="83" t="s">
        <v>9</v>
      </c>
      <c r="CH5140" s="57"/>
      <c r="CV5140" s="51"/>
      <c r="CW5140" s="51"/>
      <c r="CX5140" s="51"/>
      <c r="CY5140" s="51"/>
      <c r="CZ5140" s="51"/>
      <c r="DA5140" s="51"/>
      <c r="DB5140" s="51"/>
      <c r="DC5140" s="51"/>
      <c r="DD5140" s="51"/>
    </row>
    <row r="5141" spans="73:108" ht="15" x14ac:dyDescent="0.25">
      <c r="BU5141" s="91"/>
      <c r="BV5141" s="177">
        <v>2007</v>
      </c>
      <c r="BW5141" s="177">
        <v>12</v>
      </c>
      <c r="BX5141" s="177" t="s">
        <v>281</v>
      </c>
      <c r="BY5141" s="177" t="s">
        <v>262</v>
      </c>
      <c r="BZ5141" s="177" t="s">
        <v>267</v>
      </c>
      <c r="CA5141" s="177">
        <v>0</v>
      </c>
      <c r="CB5141" s="177" t="s">
        <v>264</v>
      </c>
      <c r="CC5141" s="122">
        <v>306.70999999999998</v>
      </c>
      <c r="CD5141" s="178" t="s">
        <v>191</v>
      </c>
      <c r="CE5141" s="177" t="s">
        <v>284</v>
      </c>
      <c r="CF5141" s="177" t="s">
        <v>284</v>
      </c>
      <c r="CG5141" s="83" t="s">
        <v>9</v>
      </c>
      <c r="CH5141" s="57"/>
      <c r="CV5141" s="51"/>
      <c r="CW5141" s="51"/>
      <c r="CX5141" s="51"/>
      <c r="CY5141" s="51"/>
      <c r="CZ5141" s="51"/>
      <c r="DA5141" s="51"/>
      <c r="DB5141" s="51"/>
      <c r="DC5141" s="51"/>
      <c r="DD5141" s="51"/>
    </row>
    <row r="5142" spans="73:108" ht="15" x14ac:dyDescent="0.25">
      <c r="BU5142" s="91"/>
      <c r="BV5142" s="177">
        <v>2007</v>
      </c>
      <c r="BW5142" s="177">
        <v>12</v>
      </c>
      <c r="BX5142" s="177" t="s">
        <v>281</v>
      </c>
      <c r="BY5142" s="177" t="s">
        <v>262</v>
      </c>
      <c r="BZ5142" s="177" t="s">
        <v>268</v>
      </c>
      <c r="CA5142" s="177">
        <v>0</v>
      </c>
      <c r="CB5142" s="177" t="s">
        <v>264</v>
      </c>
      <c r="CC5142" s="122">
        <v>176.44</v>
      </c>
      <c r="CD5142" s="178" t="s">
        <v>191</v>
      </c>
      <c r="CE5142" s="177" t="s">
        <v>284</v>
      </c>
      <c r="CF5142" s="177" t="s">
        <v>284</v>
      </c>
      <c r="CG5142" s="83" t="s">
        <v>9</v>
      </c>
      <c r="CH5142" s="57"/>
      <c r="CV5142" s="51"/>
      <c r="CW5142" s="51"/>
      <c r="CX5142" s="51"/>
      <c r="CY5142" s="51"/>
      <c r="CZ5142" s="51"/>
      <c r="DA5142" s="51"/>
      <c r="DB5142" s="51"/>
      <c r="DC5142" s="51"/>
      <c r="DD5142" s="51"/>
    </row>
    <row r="5143" spans="73:108" ht="15" x14ac:dyDescent="0.25">
      <c r="BU5143" s="91"/>
      <c r="BV5143" s="177">
        <v>2007</v>
      </c>
      <c r="BW5143" s="177">
        <v>12</v>
      </c>
      <c r="BX5143" s="177" t="s">
        <v>281</v>
      </c>
      <c r="BY5143" s="177" t="s">
        <v>262</v>
      </c>
      <c r="BZ5143" s="177" t="s">
        <v>316</v>
      </c>
      <c r="CA5143" s="177">
        <v>0</v>
      </c>
      <c r="CB5143" s="177" t="s">
        <v>264</v>
      </c>
      <c r="CC5143" s="122">
        <v>98.83</v>
      </c>
      <c r="CD5143" s="178" t="s">
        <v>191</v>
      </c>
      <c r="CE5143" s="177" t="s">
        <v>284</v>
      </c>
      <c r="CF5143" s="177" t="s">
        <v>284</v>
      </c>
      <c r="CG5143" s="83" t="s">
        <v>9</v>
      </c>
      <c r="CH5143" s="57"/>
      <c r="CV5143" s="51"/>
      <c r="CW5143" s="51"/>
      <c r="CX5143" s="51"/>
      <c r="CY5143" s="51"/>
      <c r="CZ5143" s="51"/>
      <c r="DA5143" s="51"/>
      <c r="DB5143" s="51"/>
      <c r="DC5143" s="51"/>
      <c r="DD5143" s="51"/>
    </row>
    <row r="5144" spans="73:108" ht="15" x14ac:dyDescent="0.25">
      <c r="BU5144" s="91"/>
      <c r="BV5144" s="177">
        <v>2007</v>
      </c>
      <c r="BW5144" s="177">
        <v>12</v>
      </c>
      <c r="BX5144" s="177" t="s">
        <v>281</v>
      </c>
      <c r="BY5144" s="177" t="s">
        <v>262</v>
      </c>
      <c r="BZ5144" s="177" t="s">
        <v>347</v>
      </c>
      <c r="CA5144" s="177">
        <v>0</v>
      </c>
      <c r="CB5144" s="177" t="s">
        <v>264</v>
      </c>
      <c r="CC5144" s="122">
        <v>60.07</v>
      </c>
      <c r="CD5144" s="178" t="s">
        <v>191</v>
      </c>
      <c r="CE5144" s="177" t="s">
        <v>284</v>
      </c>
      <c r="CF5144" s="177" t="s">
        <v>284</v>
      </c>
      <c r="CG5144" s="83" t="s">
        <v>9</v>
      </c>
      <c r="CH5144" s="57"/>
      <c r="CV5144" s="51"/>
      <c r="CW5144" s="51"/>
      <c r="CX5144" s="51"/>
      <c r="CY5144" s="51"/>
      <c r="CZ5144" s="51"/>
      <c r="DA5144" s="51"/>
      <c r="DB5144" s="51"/>
      <c r="DC5144" s="51"/>
      <c r="DD5144" s="51"/>
    </row>
    <row r="5145" spans="73:108" ht="15" x14ac:dyDescent="0.25">
      <c r="BU5145" s="91"/>
      <c r="BV5145" s="177">
        <v>2008</v>
      </c>
      <c r="BW5145" s="177">
        <v>1</v>
      </c>
      <c r="BX5145" s="177" t="s">
        <v>281</v>
      </c>
      <c r="BY5145" s="177" t="s">
        <v>262</v>
      </c>
      <c r="BZ5145" s="177" t="s">
        <v>277</v>
      </c>
      <c r="CA5145" s="177">
        <v>0</v>
      </c>
      <c r="CB5145" s="177" t="s">
        <v>264</v>
      </c>
      <c r="CC5145" s="122">
        <v>833.17</v>
      </c>
      <c r="CD5145" s="178" t="s">
        <v>191</v>
      </c>
      <c r="CE5145" s="177" t="s">
        <v>284</v>
      </c>
      <c r="CF5145" s="177" t="s">
        <v>284</v>
      </c>
      <c r="CG5145" s="83" t="s">
        <v>9</v>
      </c>
      <c r="CH5145" s="57"/>
      <c r="CV5145" s="51"/>
      <c r="CW5145" s="51"/>
      <c r="CX5145" s="51"/>
      <c r="CY5145" s="51"/>
      <c r="CZ5145" s="51"/>
      <c r="DA5145" s="51"/>
      <c r="DB5145" s="51"/>
      <c r="DC5145" s="51"/>
      <c r="DD5145" s="51"/>
    </row>
    <row r="5146" spans="73:108" ht="15" x14ac:dyDescent="0.25">
      <c r="BU5146" s="91"/>
      <c r="BV5146" s="177">
        <v>2008</v>
      </c>
      <c r="BW5146" s="177">
        <v>1</v>
      </c>
      <c r="BX5146" s="177" t="s">
        <v>281</v>
      </c>
      <c r="BY5146" s="177" t="s">
        <v>262</v>
      </c>
      <c r="BZ5146" s="177" t="s">
        <v>263</v>
      </c>
      <c r="CA5146" s="177">
        <v>0</v>
      </c>
      <c r="CB5146" s="177" t="s">
        <v>264</v>
      </c>
      <c r="CC5146" s="122">
        <v>643.41</v>
      </c>
      <c r="CD5146" s="178" t="s">
        <v>191</v>
      </c>
      <c r="CE5146" s="177" t="s">
        <v>284</v>
      </c>
      <c r="CF5146" s="177" t="s">
        <v>284</v>
      </c>
      <c r="CG5146" s="83" t="s">
        <v>9</v>
      </c>
      <c r="CH5146" s="57"/>
      <c r="CV5146" s="51"/>
      <c r="CW5146" s="51"/>
      <c r="CX5146" s="51"/>
      <c r="CY5146" s="51"/>
      <c r="CZ5146" s="51"/>
      <c r="DA5146" s="51"/>
      <c r="DB5146" s="51"/>
      <c r="DC5146" s="51"/>
      <c r="DD5146" s="51"/>
    </row>
    <row r="5147" spans="73:108" ht="15" x14ac:dyDescent="0.25">
      <c r="BU5147" s="91"/>
      <c r="BV5147" s="177">
        <v>2008</v>
      </c>
      <c r="BW5147" s="177">
        <v>1</v>
      </c>
      <c r="BX5147" s="177" t="s">
        <v>281</v>
      </c>
      <c r="BY5147" s="177" t="s">
        <v>262</v>
      </c>
      <c r="BZ5147" s="177" t="s">
        <v>266</v>
      </c>
      <c r="CA5147" s="177">
        <v>0</v>
      </c>
      <c r="CB5147" s="177" t="s">
        <v>264</v>
      </c>
      <c r="CC5147" s="122">
        <v>176.83</v>
      </c>
      <c r="CD5147" s="178" t="s">
        <v>191</v>
      </c>
      <c r="CE5147" s="177" t="s">
        <v>284</v>
      </c>
      <c r="CF5147" s="177" t="s">
        <v>284</v>
      </c>
      <c r="CG5147" s="83" t="s">
        <v>9</v>
      </c>
      <c r="CH5147" s="57"/>
      <c r="CV5147" s="51"/>
      <c r="CW5147" s="51"/>
      <c r="CX5147" s="51"/>
      <c r="CY5147" s="51"/>
      <c r="CZ5147" s="51"/>
      <c r="DA5147" s="51"/>
      <c r="DB5147" s="51"/>
      <c r="DC5147" s="51"/>
      <c r="DD5147" s="51"/>
    </row>
    <row r="5148" spans="73:108" ht="15" x14ac:dyDescent="0.25">
      <c r="BU5148" s="91"/>
      <c r="BV5148" s="177">
        <v>2008</v>
      </c>
      <c r="BW5148" s="177">
        <v>1</v>
      </c>
      <c r="BX5148" s="177" t="s">
        <v>281</v>
      </c>
      <c r="BY5148" s="177" t="s">
        <v>262</v>
      </c>
      <c r="BZ5148" s="177" t="s">
        <v>267</v>
      </c>
      <c r="CA5148" s="177">
        <v>0</v>
      </c>
      <c r="CB5148" s="177" t="s">
        <v>264</v>
      </c>
      <c r="CC5148" s="122">
        <v>440.63</v>
      </c>
      <c r="CD5148" s="178" t="s">
        <v>191</v>
      </c>
      <c r="CE5148" s="177" t="s">
        <v>284</v>
      </c>
      <c r="CF5148" s="177" t="s">
        <v>284</v>
      </c>
      <c r="CG5148" s="83" t="s">
        <v>9</v>
      </c>
      <c r="CH5148" s="57"/>
      <c r="CV5148" s="51"/>
      <c r="CW5148" s="51"/>
      <c r="CX5148" s="51"/>
      <c r="CY5148" s="51"/>
      <c r="CZ5148" s="51"/>
      <c r="DA5148" s="51"/>
      <c r="DB5148" s="51"/>
      <c r="DC5148" s="51"/>
      <c r="DD5148" s="51"/>
    </row>
    <row r="5149" spans="73:108" ht="15" x14ac:dyDescent="0.25">
      <c r="BU5149" s="91"/>
      <c r="BV5149" s="177">
        <v>2008</v>
      </c>
      <c r="BW5149" s="177">
        <v>1</v>
      </c>
      <c r="BX5149" s="177" t="s">
        <v>281</v>
      </c>
      <c r="BY5149" s="177" t="s">
        <v>262</v>
      </c>
      <c r="BZ5149" s="177" t="s">
        <v>268</v>
      </c>
      <c r="CA5149" s="177">
        <v>0</v>
      </c>
      <c r="CB5149" s="177" t="s">
        <v>264</v>
      </c>
      <c r="CC5149" s="122">
        <v>316.77999999999997</v>
      </c>
      <c r="CD5149" s="178" t="s">
        <v>191</v>
      </c>
      <c r="CE5149" s="177" t="s">
        <v>284</v>
      </c>
      <c r="CF5149" s="177" t="s">
        <v>284</v>
      </c>
      <c r="CG5149" s="83" t="s">
        <v>9</v>
      </c>
      <c r="CH5149" s="57"/>
      <c r="CV5149" s="51"/>
      <c r="CW5149" s="51"/>
      <c r="CX5149" s="51"/>
      <c r="CY5149" s="51"/>
      <c r="CZ5149" s="51"/>
      <c r="DA5149" s="51"/>
      <c r="DB5149" s="51"/>
      <c r="DC5149" s="51"/>
      <c r="DD5149" s="51"/>
    </row>
    <row r="5150" spans="73:108" ht="15" x14ac:dyDescent="0.25">
      <c r="BU5150" s="91"/>
      <c r="BV5150" s="177">
        <v>2008</v>
      </c>
      <c r="BW5150" s="177">
        <v>1</v>
      </c>
      <c r="BX5150" s="177" t="s">
        <v>281</v>
      </c>
      <c r="BY5150" s="177" t="s">
        <v>262</v>
      </c>
      <c r="BZ5150" s="177" t="s">
        <v>316</v>
      </c>
      <c r="CA5150" s="177">
        <v>0</v>
      </c>
      <c r="CB5150" s="177" t="s">
        <v>264</v>
      </c>
      <c r="CC5150" s="122">
        <v>180.89</v>
      </c>
      <c r="CD5150" s="178" t="s">
        <v>191</v>
      </c>
      <c r="CE5150" s="177" t="s">
        <v>284</v>
      </c>
      <c r="CF5150" s="177" t="s">
        <v>284</v>
      </c>
      <c r="CG5150" s="83" t="s">
        <v>9</v>
      </c>
      <c r="CH5150" s="57"/>
      <c r="CV5150" s="51"/>
      <c r="CW5150" s="51"/>
      <c r="CX5150" s="51"/>
      <c r="CY5150" s="51"/>
      <c r="CZ5150" s="51"/>
      <c r="DA5150" s="51"/>
      <c r="DB5150" s="51"/>
      <c r="DC5150" s="51"/>
      <c r="DD5150" s="51"/>
    </row>
    <row r="5151" spans="73:108" ht="15" x14ac:dyDescent="0.25">
      <c r="BU5151" s="91"/>
      <c r="BV5151" s="177">
        <v>2008</v>
      </c>
      <c r="BW5151" s="177">
        <v>1</v>
      </c>
      <c r="BX5151" s="177" t="s">
        <v>281</v>
      </c>
      <c r="BY5151" s="177" t="s">
        <v>262</v>
      </c>
      <c r="BZ5151" s="177" t="s">
        <v>347</v>
      </c>
      <c r="CA5151" s="177">
        <v>0</v>
      </c>
      <c r="CB5151" s="177" t="s">
        <v>264</v>
      </c>
      <c r="CC5151" s="122">
        <v>56.94</v>
      </c>
      <c r="CD5151" s="178" t="s">
        <v>191</v>
      </c>
      <c r="CE5151" s="177" t="s">
        <v>284</v>
      </c>
      <c r="CF5151" s="177" t="s">
        <v>284</v>
      </c>
      <c r="CG5151" s="83" t="s">
        <v>9</v>
      </c>
      <c r="CH5151" s="57"/>
      <c r="CV5151" s="51"/>
      <c r="CW5151" s="51"/>
      <c r="CX5151" s="51"/>
      <c r="CY5151" s="51"/>
      <c r="CZ5151" s="51"/>
      <c r="DA5151" s="51"/>
      <c r="DB5151" s="51"/>
      <c r="DC5151" s="51"/>
      <c r="DD5151" s="51"/>
    </row>
    <row r="5152" spans="73:108" ht="15" x14ac:dyDescent="0.25">
      <c r="BU5152" s="91"/>
      <c r="BV5152" s="177">
        <v>2008</v>
      </c>
      <c r="BW5152" s="177">
        <v>2</v>
      </c>
      <c r="BX5152" s="177" t="s">
        <v>281</v>
      </c>
      <c r="BY5152" s="177" t="s">
        <v>262</v>
      </c>
      <c r="BZ5152" s="177" t="s">
        <v>277</v>
      </c>
      <c r="CA5152" s="177">
        <v>0</v>
      </c>
      <c r="CB5152" s="177" t="s">
        <v>264</v>
      </c>
      <c r="CC5152" s="122">
        <v>162.82</v>
      </c>
      <c r="CD5152" s="178" t="s">
        <v>191</v>
      </c>
      <c r="CE5152" s="177" t="s">
        <v>284</v>
      </c>
      <c r="CF5152" s="177" t="s">
        <v>284</v>
      </c>
      <c r="CG5152" s="83" t="s">
        <v>9</v>
      </c>
      <c r="CH5152" s="57"/>
      <c r="CV5152" s="51"/>
      <c r="CW5152" s="51"/>
      <c r="CX5152" s="51"/>
      <c r="CY5152" s="51"/>
      <c r="CZ5152" s="51"/>
      <c r="DA5152" s="51"/>
      <c r="DB5152" s="51"/>
      <c r="DC5152" s="51"/>
      <c r="DD5152" s="51"/>
    </row>
    <row r="5153" spans="73:108" ht="15" x14ac:dyDescent="0.25">
      <c r="BU5153" s="91"/>
      <c r="BV5153" s="177">
        <v>2008</v>
      </c>
      <c r="BW5153" s="177">
        <v>2</v>
      </c>
      <c r="BX5153" s="177" t="s">
        <v>281</v>
      </c>
      <c r="BY5153" s="177" t="s">
        <v>262</v>
      </c>
      <c r="BZ5153" s="177" t="s">
        <v>266</v>
      </c>
      <c r="CA5153" s="177">
        <v>0</v>
      </c>
      <c r="CB5153" s="177" t="s">
        <v>264</v>
      </c>
      <c r="CC5153" s="122">
        <v>6.9</v>
      </c>
      <c r="CD5153" s="178" t="s">
        <v>191</v>
      </c>
      <c r="CE5153" s="177" t="s">
        <v>284</v>
      </c>
      <c r="CF5153" s="177" t="s">
        <v>284</v>
      </c>
      <c r="CG5153" s="83" t="s">
        <v>9</v>
      </c>
      <c r="CH5153" s="57"/>
      <c r="CV5153" s="51"/>
      <c r="CW5153" s="51"/>
      <c r="CX5153" s="51"/>
      <c r="CY5153" s="51"/>
      <c r="CZ5153" s="51"/>
      <c r="DA5153" s="51"/>
      <c r="DB5153" s="51"/>
      <c r="DC5153" s="51"/>
      <c r="DD5153" s="51"/>
    </row>
    <row r="5154" spans="73:108" ht="15" x14ac:dyDescent="0.25">
      <c r="BU5154" s="91"/>
      <c r="BV5154" s="177">
        <v>2008</v>
      </c>
      <c r="BW5154" s="177">
        <v>2</v>
      </c>
      <c r="BX5154" s="177" t="s">
        <v>281</v>
      </c>
      <c r="BY5154" s="177" t="s">
        <v>262</v>
      </c>
      <c r="BZ5154" s="177" t="s">
        <v>267</v>
      </c>
      <c r="CA5154" s="177">
        <v>0</v>
      </c>
      <c r="CB5154" s="177" t="s">
        <v>264</v>
      </c>
      <c r="CC5154" s="122">
        <v>10.89</v>
      </c>
      <c r="CD5154" s="178" t="s">
        <v>191</v>
      </c>
      <c r="CE5154" s="177" t="s">
        <v>284</v>
      </c>
      <c r="CF5154" s="177" t="s">
        <v>284</v>
      </c>
      <c r="CG5154" s="83" t="s">
        <v>9</v>
      </c>
      <c r="CH5154" s="57"/>
      <c r="CV5154" s="51"/>
      <c r="CW5154" s="51"/>
      <c r="CX5154" s="51"/>
      <c r="CY5154" s="51"/>
      <c r="CZ5154" s="51"/>
      <c r="DA5154" s="51"/>
      <c r="DB5154" s="51"/>
      <c r="DC5154" s="51"/>
      <c r="DD5154" s="51"/>
    </row>
    <row r="5155" spans="73:108" ht="15" x14ac:dyDescent="0.25">
      <c r="BU5155" s="91"/>
      <c r="BV5155" s="177">
        <v>2008</v>
      </c>
      <c r="BW5155" s="177">
        <v>2</v>
      </c>
      <c r="BX5155" s="177" t="s">
        <v>281</v>
      </c>
      <c r="BY5155" s="177" t="s">
        <v>262</v>
      </c>
      <c r="BZ5155" s="177" t="s">
        <v>268</v>
      </c>
      <c r="CA5155" s="177">
        <v>0</v>
      </c>
      <c r="CB5155" s="177" t="s">
        <v>264</v>
      </c>
      <c r="CC5155" s="122">
        <v>10.89</v>
      </c>
      <c r="CD5155" s="178" t="s">
        <v>191</v>
      </c>
      <c r="CE5155" s="177" t="s">
        <v>284</v>
      </c>
      <c r="CF5155" s="177" t="s">
        <v>284</v>
      </c>
      <c r="CG5155" s="83" t="s">
        <v>9</v>
      </c>
      <c r="CH5155" s="57"/>
      <c r="CV5155" s="51"/>
      <c r="CW5155" s="51"/>
      <c r="CX5155" s="51"/>
      <c r="CY5155" s="51"/>
      <c r="CZ5155" s="51"/>
      <c r="DA5155" s="51"/>
      <c r="DB5155" s="51"/>
      <c r="DC5155" s="51"/>
      <c r="DD5155" s="51"/>
    </row>
    <row r="5156" spans="73:108" ht="15" x14ac:dyDescent="0.25">
      <c r="BU5156" s="91"/>
      <c r="BV5156" s="177">
        <v>2008</v>
      </c>
      <c r="BW5156" s="177">
        <v>2</v>
      </c>
      <c r="BX5156" s="177" t="s">
        <v>281</v>
      </c>
      <c r="BY5156" s="177" t="s">
        <v>262</v>
      </c>
      <c r="BZ5156" s="177" t="s">
        <v>316</v>
      </c>
      <c r="CA5156" s="177">
        <v>0</v>
      </c>
      <c r="CB5156" s="177" t="s">
        <v>264</v>
      </c>
      <c r="CC5156" s="122">
        <v>2.1800000000000002</v>
      </c>
      <c r="CD5156" s="178" t="s">
        <v>191</v>
      </c>
      <c r="CE5156" s="177" t="s">
        <v>284</v>
      </c>
      <c r="CF5156" s="177" t="s">
        <v>284</v>
      </c>
      <c r="CG5156" s="83" t="s">
        <v>9</v>
      </c>
      <c r="CH5156" s="57"/>
      <c r="CV5156" s="51"/>
      <c r="CW5156" s="51"/>
      <c r="CX5156" s="51"/>
      <c r="CY5156" s="51"/>
      <c r="CZ5156" s="51"/>
      <c r="DA5156" s="51"/>
      <c r="DB5156" s="51"/>
      <c r="DC5156" s="51"/>
      <c r="DD5156" s="51"/>
    </row>
    <row r="5157" spans="73:108" ht="15" x14ac:dyDescent="0.25">
      <c r="BU5157" s="91"/>
      <c r="BV5157" s="177">
        <v>2008</v>
      </c>
      <c r="BW5157" s="177">
        <v>3</v>
      </c>
      <c r="BX5157" s="177" t="s">
        <v>281</v>
      </c>
      <c r="BY5157" s="177" t="s">
        <v>262</v>
      </c>
      <c r="BZ5157" s="177" t="s">
        <v>277</v>
      </c>
      <c r="CA5157" s="177">
        <v>0</v>
      </c>
      <c r="CB5157" s="177" t="s">
        <v>264</v>
      </c>
      <c r="CC5157" s="122">
        <v>712.56</v>
      </c>
      <c r="CD5157" s="178" t="s">
        <v>191</v>
      </c>
      <c r="CE5157" s="177" t="s">
        <v>284</v>
      </c>
      <c r="CF5157" s="177" t="s">
        <v>284</v>
      </c>
      <c r="CG5157" s="83" t="s">
        <v>9</v>
      </c>
      <c r="CH5157" s="57"/>
      <c r="CV5157" s="51"/>
      <c r="CW5157" s="51"/>
      <c r="CX5157" s="51"/>
      <c r="CY5157" s="51"/>
      <c r="CZ5157" s="51"/>
      <c r="DA5157" s="51"/>
      <c r="DB5157" s="51"/>
      <c r="DC5157" s="51"/>
      <c r="DD5157" s="51"/>
    </row>
    <row r="5158" spans="73:108" ht="15" x14ac:dyDescent="0.25">
      <c r="BU5158" s="91"/>
      <c r="BV5158" s="177">
        <v>2008</v>
      </c>
      <c r="BW5158" s="177">
        <v>3</v>
      </c>
      <c r="BX5158" s="177" t="s">
        <v>281</v>
      </c>
      <c r="BY5158" s="177" t="s">
        <v>262</v>
      </c>
      <c r="BZ5158" s="177" t="s">
        <v>263</v>
      </c>
      <c r="CA5158" s="177">
        <v>0</v>
      </c>
      <c r="CB5158" s="177" t="s">
        <v>264</v>
      </c>
      <c r="CC5158" s="122">
        <v>126.39</v>
      </c>
      <c r="CD5158" s="178" t="s">
        <v>191</v>
      </c>
      <c r="CE5158" s="177" t="s">
        <v>284</v>
      </c>
      <c r="CF5158" s="177" t="s">
        <v>284</v>
      </c>
      <c r="CG5158" s="83" t="s">
        <v>9</v>
      </c>
      <c r="CH5158" s="57"/>
      <c r="CV5158" s="51"/>
      <c r="CW5158" s="51"/>
      <c r="CX5158" s="51"/>
      <c r="CY5158" s="51"/>
      <c r="CZ5158" s="51"/>
      <c r="DA5158" s="51"/>
      <c r="DB5158" s="51"/>
      <c r="DC5158" s="51"/>
      <c r="DD5158" s="51"/>
    </row>
    <row r="5159" spans="73:108" ht="15" x14ac:dyDescent="0.25">
      <c r="BU5159" s="91"/>
      <c r="BV5159" s="177">
        <v>2008</v>
      </c>
      <c r="BW5159" s="177">
        <v>3</v>
      </c>
      <c r="BX5159" s="177" t="s">
        <v>281</v>
      </c>
      <c r="BY5159" s="177" t="s">
        <v>262</v>
      </c>
      <c r="BZ5159" s="177" t="s">
        <v>266</v>
      </c>
      <c r="CA5159" s="177">
        <v>0</v>
      </c>
      <c r="CB5159" s="177" t="s">
        <v>264</v>
      </c>
      <c r="CC5159" s="122">
        <v>135.93</v>
      </c>
      <c r="CD5159" s="178" t="s">
        <v>191</v>
      </c>
      <c r="CE5159" s="177" t="s">
        <v>284</v>
      </c>
      <c r="CF5159" s="177" t="s">
        <v>284</v>
      </c>
      <c r="CG5159" s="83" t="s">
        <v>9</v>
      </c>
      <c r="CH5159" s="57"/>
      <c r="CV5159" s="51"/>
      <c r="CW5159" s="51"/>
      <c r="CX5159" s="51"/>
      <c r="CY5159" s="51"/>
      <c r="CZ5159" s="51"/>
      <c r="DA5159" s="51"/>
      <c r="DB5159" s="51"/>
      <c r="DC5159" s="51"/>
      <c r="DD5159" s="51"/>
    </row>
    <row r="5160" spans="73:108" ht="15" x14ac:dyDescent="0.25">
      <c r="BU5160" s="91"/>
      <c r="BV5160" s="177">
        <v>2008</v>
      </c>
      <c r="BW5160" s="177">
        <v>3</v>
      </c>
      <c r="BX5160" s="177" t="s">
        <v>281</v>
      </c>
      <c r="BY5160" s="177" t="s">
        <v>262</v>
      </c>
      <c r="BZ5160" s="177" t="s">
        <v>267</v>
      </c>
      <c r="CA5160" s="177">
        <v>0</v>
      </c>
      <c r="CB5160" s="177" t="s">
        <v>264</v>
      </c>
      <c r="CC5160" s="122">
        <v>114.39</v>
      </c>
      <c r="CD5160" s="178" t="s">
        <v>191</v>
      </c>
      <c r="CE5160" s="177" t="s">
        <v>284</v>
      </c>
      <c r="CF5160" s="177" t="s">
        <v>284</v>
      </c>
      <c r="CG5160" s="83" t="s">
        <v>9</v>
      </c>
      <c r="CH5160" s="57"/>
      <c r="CV5160" s="51"/>
      <c r="CW5160" s="51"/>
      <c r="CX5160" s="51"/>
      <c r="CY5160" s="51"/>
      <c r="CZ5160" s="51"/>
      <c r="DA5160" s="51"/>
      <c r="DB5160" s="51"/>
      <c r="DC5160" s="51"/>
      <c r="DD5160" s="51"/>
    </row>
    <row r="5161" spans="73:108" ht="15" x14ac:dyDescent="0.25">
      <c r="BU5161" s="91"/>
      <c r="BV5161" s="177">
        <v>2008</v>
      </c>
      <c r="BW5161" s="177">
        <v>3</v>
      </c>
      <c r="BX5161" s="177" t="s">
        <v>281</v>
      </c>
      <c r="BY5161" s="177" t="s">
        <v>262</v>
      </c>
      <c r="BZ5161" s="177" t="s">
        <v>268</v>
      </c>
      <c r="CA5161" s="177">
        <v>0</v>
      </c>
      <c r="CB5161" s="177" t="s">
        <v>264</v>
      </c>
      <c r="CC5161" s="122">
        <v>95.33</v>
      </c>
      <c r="CD5161" s="178" t="s">
        <v>191</v>
      </c>
      <c r="CE5161" s="177" t="s">
        <v>284</v>
      </c>
      <c r="CF5161" s="177" t="s">
        <v>284</v>
      </c>
      <c r="CG5161" s="83" t="s">
        <v>9</v>
      </c>
      <c r="CH5161" s="57"/>
      <c r="CV5161" s="51"/>
      <c r="CW5161" s="51"/>
      <c r="CX5161" s="51"/>
      <c r="CY5161" s="51"/>
      <c r="CZ5161" s="51"/>
      <c r="DA5161" s="51"/>
      <c r="DB5161" s="51"/>
      <c r="DC5161" s="51"/>
      <c r="DD5161" s="51"/>
    </row>
    <row r="5162" spans="73:108" ht="15" x14ac:dyDescent="0.25">
      <c r="BU5162" s="91"/>
      <c r="BV5162" s="177">
        <v>2008</v>
      </c>
      <c r="BW5162" s="177">
        <v>3</v>
      </c>
      <c r="BX5162" s="177" t="s">
        <v>281</v>
      </c>
      <c r="BY5162" s="177" t="s">
        <v>262</v>
      </c>
      <c r="BZ5162" s="177" t="s">
        <v>316</v>
      </c>
      <c r="CA5162" s="177">
        <v>0</v>
      </c>
      <c r="CB5162" s="177" t="s">
        <v>264</v>
      </c>
      <c r="CC5162" s="122">
        <v>76.260000000000005</v>
      </c>
      <c r="CD5162" s="178" t="s">
        <v>191</v>
      </c>
      <c r="CE5162" s="177" t="s">
        <v>284</v>
      </c>
      <c r="CF5162" s="177" t="s">
        <v>284</v>
      </c>
      <c r="CG5162" s="83" t="s">
        <v>9</v>
      </c>
      <c r="CH5162" s="57"/>
      <c r="CV5162" s="51"/>
      <c r="CW5162" s="51"/>
      <c r="CX5162" s="51"/>
      <c r="CY5162" s="51"/>
      <c r="CZ5162" s="51"/>
      <c r="DA5162" s="51"/>
      <c r="DB5162" s="51"/>
      <c r="DC5162" s="51"/>
      <c r="DD5162" s="51"/>
    </row>
    <row r="5163" spans="73:108" ht="15" x14ac:dyDescent="0.25">
      <c r="BU5163" s="91"/>
      <c r="BV5163" s="177">
        <v>2008</v>
      </c>
      <c r="BW5163" s="177">
        <v>4</v>
      </c>
      <c r="BX5163" s="177" t="s">
        <v>281</v>
      </c>
      <c r="BY5163" s="177" t="s">
        <v>262</v>
      </c>
      <c r="BZ5163" s="177" t="s">
        <v>277</v>
      </c>
      <c r="CA5163" s="177">
        <v>0</v>
      </c>
      <c r="CB5163" s="177" t="s">
        <v>264</v>
      </c>
      <c r="CC5163" s="122">
        <v>347.99</v>
      </c>
      <c r="CD5163" s="178" t="s">
        <v>191</v>
      </c>
      <c r="CE5163" s="177" t="s">
        <v>284</v>
      </c>
      <c r="CF5163" s="177" t="s">
        <v>284</v>
      </c>
      <c r="CG5163" s="83" t="s">
        <v>9</v>
      </c>
      <c r="CH5163" s="57"/>
      <c r="CV5163" s="51"/>
      <c r="CW5163" s="51"/>
      <c r="CX5163" s="51"/>
      <c r="CY5163" s="51"/>
      <c r="CZ5163" s="51"/>
      <c r="DA5163" s="51"/>
      <c r="DB5163" s="51"/>
      <c r="DC5163" s="51"/>
      <c r="DD5163" s="51"/>
    </row>
    <row r="5164" spans="73:108" ht="15" x14ac:dyDescent="0.25">
      <c r="BU5164" s="91"/>
      <c r="BV5164" s="177">
        <v>2008</v>
      </c>
      <c r="BW5164" s="177">
        <v>4</v>
      </c>
      <c r="BX5164" s="177" t="s">
        <v>281</v>
      </c>
      <c r="BY5164" s="177" t="s">
        <v>262</v>
      </c>
      <c r="BZ5164" s="177" t="s">
        <v>263</v>
      </c>
      <c r="CA5164" s="177">
        <v>0</v>
      </c>
      <c r="CB5164" s="177" t="s">
        <v>264</v>
      </c>
      <c r="CC5164" s="122">
        <v>281.73</v>
      </c>
      <c r="CD5164" s="178" t="s">
        <v>191</v>
      </c>
      <c r="CE5164" s="177" t="s">
        <v>284</v>
      </c>
      <c r="CF5164" s="177" t="s">
        <v>284</v>
      </c>
      <c r="CG5164" s="83" t="s">
        <v>9</v>
      </c>
      <c r="CH5164" s="57"/>
      <c r="CV5164" s="51"/>
      <c r="CW5164" s="51"/>
      <c r="CX5164" s="51"/>
      <c r="CY5164" s="51"/>
      <c r="CZ5164" s="51"/>
      <c r="DA5164" s="51"/>
      <c r="DB5164" s="51"/>
      <c r="DC5164" s="51"/>
      <c r="DD5164" s="51"/>
    </row>
    <row r="5165" spans="73:108" ht="15" x14ac:dyDescent="0.25">
      <c r="BU5165" s="91"/>
      <c r="BV5165" s="177">
        <v>2008</v>
      </c>
      <c r="BW5165" s="177">
        <v>4</v>
      </c>
      <c r="BX5165" s="177" t="s">
        <v>281</v>
      </c>
      <c r="BY5165" s="177" t="s">
        <v>262</v>
      </c>
      <c r="BZ5165" s="177" t="s">
        <v>266</v>
      </c>
      <c r="CA5165" s="177">
        <v>0</v>
      </c>
      <c r="CB5165" s="177" t="s">
        <v>264</v>
      </c>
      <c r="CC5165" s="122">
        <v>272.17</v>
      </c>
      <c r="CD5165" s="178" t="s">
        <v>191</v>
      </c>
      <c r="CE5165" s="177" t="s">
        <v>284</v>
      </c>
      <c r="CF5165" s="177" t="s">
        <v>284</v>
      </c>
      <c r="CG5165" s="83" t="s">
        <v>9</v>
      </c>
      <c r="CH5165" s="57"/>
      <c r="CV5165" s="51"/>
      <c r="CW5165" s="51"/>
      <c r="CX5165" s="51"/>
      <c r="CY5165" s="51"/>
      <c r="CZ5165" s="51"/>
      <c r="DA5165" s="51"/>
      <c r="DB5165" s="51"/>
      <c r="DC5165" s="51"/>
      <c r="DD5165" s="51"/>
    </row>
    <row r="5166" spans="73:108" ht="15" x14ac:dyDescent="0.25">
      <c r="BU5166" s="91"/>
      <c r="BV5166" s="177">
        <v>2008</v>
      </c>
      <c r="BW5166" s="177">
        <v>4</v>
      </c>
      <c r="BX5166" s="177" t="s">
        <v>281</v>
      </c>
      <c r="BY5166" s="177" t="s">
        <v>262</v>
      </c>
      <c r="BZ5166" s="177" t="s">
        <v>267</v>
      </c>
      <c r="CA5166" s="177">
        <v>0</v>
      </c>
      <c r="CB5166" s="177" t="s">
        <v>264</v>
      </c>
      <c r="CC5166" s="122">
        <v>73.87</v>
      </c>
      <c r="CD5166" s="178" t="s">
        <v>191</v>
      </c>
      <c r="CE5166" s="177" t="s">
        <v>284</v>
      </c>
      <c r="CF5166" s="177" t="s">
        <v>284</v>
      </c>
      <c r="CG5166" s="83" t="s">
        <v>9</v>
      </c>
      <c r="CH5166" s="57"/>
      <c r="CV5166" s="51"/>
      <c r="CW5166" s="51"/>
      <c r="CX5166" s="51"/>
      <c r="CY5166" s="51"/>
      <c r="CZ5166" s="51"/>
      <c r="DA5166" s="51"/>
      <c r="DB5166" s="51"/>
      <c r="DC5166" s="51"/>
      <c r="DD5166" s="51"/>
    </row>
    <row r="5167" spans="73:108" ht="15" x14ac:dyDescent="0.25">
      <c r="BU5167" s="91"/>
      <c r="BV5167" s="177">
        <v>2008</v>
      </c>
      <c r="BW5167" s="177">
        <v>4</v>
      </c>
      <c r="BX5167" s="177" t="s">
        <v>281</v>
      </c>
      <c r="BY5167" s="177" t="s">
        <v>262</v>
      </c>
      <c r="BZ5167" s="177" t="s">
        <v>268</v>
      </c>
      <c r="CA5167" s="177">
        <v>0</v>
      </c>
      <c r="CB5167" s="177" t="s">
        <v>264</v>
      </c>
      <c r="CC5167" s="122">
        <v>39.9</v>
      </c>
      <c r="CD5167" s="178" t="s">
        <v>191</v>
      </c>
      <c r="CE5167" s="177" t="s">
        <v>284</v>
      </c>
      <c r="CF5167" s="177" t="s">
        <v>284</v>
      </c>
      <c r="CG5167" s="83" t="s">
        <v>9</v>
      </c>
      <c r="CH5167" s="57"/>
      <c r="CV5167" s="51"/>
      <c r="CW5167" s="51"/>
      <c r="CX5167" s="51"/>
      <c r="CY5167" s="51"/>
      <c r="CZ5167" s="51"/>
      <c r="DA5167" s="51"/>
      <c r="DB5167" s="51"/>
      <c r="DC5167" s="51"/>
      <c r="DD5167" s="51"/>
    </row>
    <row r="5168" spans="73:108" ht="15" x14ac:dyDescent="0.25">
      <c r="BU5168" s="91"/>
      <c r="BV5168" s="177">
        <v>2008</v>
      </c>
      <c r="BW5168" s="177">
        <v>4</v>
      </c>
      <c r="BX5168" s="177" t="s">
        <v>281</v>
      </c>
      <c r="BY5168" s="177" t="s">
        <v>262</v>
      </c>
      <c r="BZ5168" s="177" t="s">
        <v>316</v>
      </c>
      <c r="CA5168" s="177">
        <v>0</v>
      </c>
      <c r="CB5168" s="177" t="s">
        <v>264</v>
      </c>
      <c r="CC5168" s="122">
        <v>81.239999999999995</v>
      </c>
      <c r="CD5168" s="178" t="s">
        <v>191</v>
      </c>
      <c r="CE5168" s="177" t="s">
        <v>284</v>
      </c>
      <c r="CF5168" s="177" t="s">
        <v>284</v>
      </c>
      <c r="CG5168" s="83" t="s">
        <v>9</v>
      </c>
      <c r="CH5168" s="57"/>
      <c r="CV5168" s="51"/>
      <c r="CW5168" s="51"/>
      <c r="CX5168" s="51"/>
      <c r="CY5168" s="51"/>
      <c r="CZ5168" s="51"/>
      <c r="DA5168" s="51"/>
      <c r="DB5168" s="51"/>
      <c r="DC5168" s="51"/>
      <c r="DD5168" s="51"/>
    </row>
    <row r="5169" spans="73:108" ht="15" x14ac:dyDescent="0.25">
      <c r="BU5169" s="91"/>
      <c r="BV5169" s="177">
        <v>2008</v>
      </c>
      <c r="BW5169" s="177">
        <v>5</v>
      </c>
      <c r="BX5169" s="177" t="s">
        <v>281</v>
      </c>
      <c r="BY5169" s="177" t="s">
        <v>262</v>
      </c>
      <c r="BZ5169" s="177" t="s">
        <v>277</v>
      </c>
      <c r="CA5169" s="177">
        <v>0</v>
      </c>
      <c r="CB5169" s="177" t="s">
        <v>264</v>
      </c>
      <c r="CC5169" s="122">
        <v>521.85</v>
      </c>
      <c r="CD5169" s="178" t="s">
        <v>191</v>
      </c>
      <c r="CE5169" s="177" t="s">
        <v>284</v>
      </c>
      <c r="CF5169" s="177" t="s">
        <v>284</v>
      </c>
      <c r="CG5169" s="83" t="s">
        <v>9</v>
      </c>
      <c r="CH5169" s="57"/>
      <c r="CV5169" s="51"/>
      <c r="CW5169" s="51"/>
      <c r="CX5169" s="51"/>
      <c r="CY5169" s="51"/>
      <c r="CZ5169" s="51"/>
      <c r="DA5169" s="51"/>
      <c r="DB5169" s="51"/>
      <c r="DC5169" s="51"/>
      <c r="DD5169" s="51"/>
    </row>
    <row r="5170" spans="73:108" ht="15" x14ac:dyDescent="0.25">
      <c r="BU5170" s="91"/>
      <c r="BV5170" s="177">
        <v>2008</v>
      </c>
      <c r="BW5170" s="177">
        <v>5</v>
      </c>
      <c r="BX5170" s="177" t="s">
        <v>281</v>
      </c>
      <c r="BY5170" s="177" t="s">
        <v>262</v>
      </c>
      <c r="BZ5170" s="177" t="s">
        <v>263</v>
      </c>
      <c r="CA5170" s="177">
        <v>0</v>
      </c>
      <c r="CB5170" s="177" t="s">
        <v>264</v>
      </c>
      <c r="CC5170" s="122">
        <v>272.61</v>
      </c>
      <c r="CD5170" s="178" t="s">
        <v>191</v>
      </c>
      <c r="CE5170" s="177" t="s">
        <v>284</v>
      </c>
      <c r="CF5170" s="177" t="s">
        <v>284</v>
      </c>
      <c r="CG5170" s="83" t="s">
        <v>9</v>
      </c>
      <c r="CH5170" s="57"/>
      <c r="CV5170" s="51"/>
      <c r="CW5170" s="51"/>
      <c r="CX5170" s="51"/>
      <c r="CY5170" s="51"/>
      <c r="CZ5170" s="51"/>
      <c r="DA5170" s="51"/>
      <c r="DB5170" s="51"/>
      <c r="DC5170" s="51"/>
      <c r="DD5170" s="51"/>
    </row>
    <row r="5171" spans="73:108" ht="15" x14ac:dyDescent="0.25">
      <c r="BU5171" s="91"/>
      <c r="BV5171" s="177">
        <v>2008</v>
      </c>
      <c r="BW5171" s="177">
        <v>5</v>
      </c>
      <c r="BX5171" s="177" t="s">
        <v>281</v>
      </c>
      <c r="BY5171" s="177" t="s">
        <v>262</v>
      </c>
      <c r="BZ5171" s="177" t="s">
        <v>266</v>
      </c>
      <c r="CA5171" s="177">
        <v>0</v>
      </c>
      <c r="CB5171" s="177" t="s">
        <v>264</v>
      </c>
      <c r="CC5171" s="122">
        <v>605.69000000000005</v>
      </c>
      <c r="CD5171" s="178" t="s">
        <v>191</v>
      </c>
      <c r="CE5171" s="177" t="s">
        <v>284</v>
      </c>
      <c r="CF5171" s="177" t="s">
        <v>284</v>
      </c>
      <c r="CG5171" s="83" t="s">
        <v>9</v>
      </c>
      <c r="CH5171" s="57"/>
      <c r="CV5171" s="51"/>
      <c r="CW5171" s="51"/>
      <c r="CX5171" s="51"/>
      <c r="CY5171" s="51"/>
      <c r="CZ5171" s="51"/>
      <c r="DA5171" s="51"/>
      <c r="DB5171" s="51"/>
      <c r="DC5171" s="51"/>
      <c r="DD5171" s="51"/>
    </row>
    <row r="5172" spans="73:108" ht="15" x14ac:dyDescent="0.25">
      <c r="BU5172" s="91"/>
      <c r="BV5172" s="177">
        <v>2008</v>
      </c>
      <c r="BW5172" s="177">
        <v>5</v>
      </c>
      <c r="BX5172" s="177" t="s">
        <v>281</v>
      </c>
      <c r="BY5172" s="177" t="s">
        <v>262</v>
      </c>
      <c r="BZ5172" s="177" t="s">
        <v>267</v>
      </c>
      <c r="CA5172" s="177">
        <v>0</v>
      </c>
      <c r="CB5172" s="177" t="s">
        <v>264</v>
      </c>
      <c r="CC5172" s="122">
        <v>456.74</v>
      </c>
      <c r="CD5172" s="178" t="s">
        <v>191</v>
      </c>
      <c r="CE5172" s="177" t="s">
        <v>284</v>
      </c>
      <c r="CF5172" s="177" t="s">
        <v>284</v>
      </c>
      <c r="CG5172" s="83" t="s">
        <v>9</v>
      </c>
      <c r="CH5172" s="57"/>
      <c r="CV5172" s="51"/>
      <c r="CW5172" s="51"/>
      <c r="CX5172" s="51"/>
      <c r="CY5172" s="51"/>
      <c r="CZ5172" s="51"/>
      <c r="DA5172" s="51"/>
      <c r="DB5172" s="51"/>
      <c r="DC5172" s="51"/>
      <c r="DD5172" s="51"/>
    </row>
    <row r="5173" spans="73:108" ht="15" x14ac:dyDescent="0.25">
      <c r="BU5173" s="91"/>
      <c r="BV5173" s="177">
        <v>2008</v>
      </c>
      <c r="BW5173" s="177">
        <v>5</v>
      </c>
      <c r="BX5173" s="177" t="s">
        <v>281</v>
      </c>
      <c r="BY5173" s="177" t="s">
        <v>262</v>
      </c>
      <c r="BZ5173" s="177" t="s">
        <v>268</v>
      </c>
      <c r="CA5173" s="177">
        <v>0</v>
      </c>
      <c r="CB5173" s="177" t="s">
        <v>264</v>
      </c>
      <c r="CC5173" s="122">
        <v>89.36</v>
      </c>
      <c r="CD5173" s="178" t="s">
        <v>191</v>
      </c>
      <c r="CE5173" s="177" t="s">
        <v>284</v>
      </c>
      <c r="CF5173" s="177" t="s">
        <v>284</v>
      </c>
      <c r="CG5173" s="83" t="s">
        <v>9</v>
      </c>
      <c r="CH5173" s="57"/>
      <c r="CV5173" s="51"/>
      <c r="CW5173" s="51"/>
      <c r="CX5173" s="51"/>
      <c r="CY5173" s="51"/>
      <c r="CZ5173" s="51"/>
      <c r="DA5173" s="51"/>
      <c r="DB5173" s="51"/>
      <c r="DC5173" s="51"/>
      <c r="DD5173" s="51"/>
    </row>
    <row r="5174" spans="73:108" ht="15" x14ac:dyDescent="0.25">
      <c r="BU5174" s="91"/>
      <c r="BV5174" s="177">
        <v>2008</v>
      </c>
      <c r="BW5174" s="177">
        <v>5</v>
      </c>
      <c r="BX5174" s="177" t="s">
        <v>281</v>
      </c>
      <c r="BY5174" s="177" t="s">
        <v>262</v>
      </c>
      <c r="BZ5174" s="177" t="s">
        <v>316</v>
      </c>
      <c r="CA5174" s="177">
        <v>0</v>
      </c>
      <c r="CB5174" s="177" t="s">
        <v>264</v>
      </c>
      <c r="CC5174" s="122">
        <v>146.41</v>
      </c>
      <c r="CD5174" s="178" t="s">
        <v>191</v>
      </c>
      <c r="CE5174" s="177" t="s">
        <v>284</v>
      </c>
      <c r="CF5174" s="177" t="s">
        <v>284</v>
      </c>
      <c r="CG5174" s="83" t="s">
        <v>9</v>
      </c>
      <c r="CH5174" s="57"/>
      <c r="CV5174" s="51"/>
      <c r="CW5174" s="51"/>
      <c r="CX5174" s="51"/>
      <c r="CY5174" s="51"/>
      <c r="CZ5174" s="51"/>
      <c r="DA5174" s="51"/>
      <c r="DB5174" s="51"/>
      <c r="DC5174" s="51"/>
      <c r="DD5174" s="51"/>
    </row>
    <row r="5175" spans="73:108" ht="15" x14ac:dyDescent="0.25">
      <c r="BU5175" s="91"/>
      <c r="BV5175" s="177">
        <v>2008</v>
      </c>
      <c r="BW5175" s="177">
        <v>6</v>
      </c>
      <c r="BX5175" s="177" t="s">
        <v>281</v>
      </c>
      <c r="BY5175" s="177" t="s">
        <v>262</v>
      </c>
      <c r="BZ5175" s="177" t="s">
        <v>277</v>
      </c>
      <c r="CA5175" s="177">
        <v>0</v>
      </c>
      <c r="CB5175" s="177" t="s">
        <v>264</v>
      </c>
      <c r="CC5175" s="122">
        <v>462.27</v>
      </c>
      <c r="CD5175" s="178" t="s">
        <v>191</v>
      </c>
      <c r="CE5175" s="177" t="s">
        <v>284</v>
      </c>
      <c r="CF5175" s="177" t="s">
        <v>284</v>
      </c>
      <c r="CG5175" s="83" t="s">
        <v>9</v>
      </c>
      <c r="CH5175" s="57"/>
      <c r="CV5175" s="51"/>
      <c r="CW5175" s="51"/>
      <c r="CX5175" s="51"/>
      <c r="CY5175" s="51"/>
      <c r="CZ5175" s="51"/>
      <c r="DA5175" s="51"/>
      <c r="DB5175" s="51"/>
      <c r="DC5175" s="51"/>
      <c r="DD5175" s="51"/>
    </row>
    <row r="5176" spans="73:108" ht="15" x14ac:dyDescent="0.25">
      <c r="BU5176" s="91"/>
      <c r="BV5176" s="177">
        <v>2008</v>
      </c>
      <c r="BW5176" s="177">
        <v>6</v>
      </c>
      <c r="BX5176" s="177" t="s">
        <v>281</v>
      </c>
      <c r="BY5176" s="177" t="s">
        <v>262</v>
      </c>
      <c r="BZ5176" s="177" t="s">
        <v>263</v>
      </c>
      <c r="CA5176" s="177">
        <v>0</v>
      </c>
      <c r="CB5176" s="177" t="s">
        <v>264</v>
      </c>
      <c r="CC5176" s="122">
        <v>116.8</v>
      </c>
      <c r="CD5176" s="178" t="s">
        <v>191</v>
      </c>
      <c r="CE5176" s="177" t="s">
        <v>284</v>
      </c>
      <c r="CF5176" s="177" t="s">
        <v>284</v>
      </c>
      <c r="CG5176" s="83" t="s">
        <v>9</v>
      </c>
      <c r="CH5176" s="57"/>
      <c r="CV5176" s="51"/>
      <c r="CW5176" s="51"/>
      <c r="CX5176" s="51"/>
      <c r="CY5176" s="51"/>
      <c r="CZ5176" s="51"/>
      <c r="DA5176" s="51"/>
      <c r="DB5176" s="51"/>
      <c r="DC5176" s="51"/>
      <c r="DD5176" s="51"/>
    </row>
    <row r="5177" spans="73:108" ht="15" x14ac:dyDescent="0.25">
      <c r="BU5177" s="91"/>
      <c r="BV5177" s="177">
        <v>2008</v>
      </c>
      <c r="BW5177" s="177">
        <v>6</v>
      </c>
      <c r="BX5177" s="177" t="s">
        <v>281</v>
      </c>
      <c r="BY5177" s="177" t="s">
        <v>262</v>
      </c>
      <c r="BZ5177" s="177" t="s">
        <v>266</v>
      </c>
      <c r="CA5177" s="177">
        <v>0</v>
      </c>
      <c r="CB5177" s="177" t="s">
        <v>264</v>
      </c>
      <c r="CC5177" s="122">
        <v>562.45000000000005</v>
      </c>
      <c r="CD5177" s="178" t="s">
        <v>191</v>
      </c>
      <c r="CE5177" s="177" t="s">
        <v>284</v>
      </c>
      <c r="CF5177" s="177" t="s">
        <v>284</v>
      </c>
      <c r="CG5177" s="83" t="s">
        <v>9</v>
      </c>
      <c r="CH5177" s="57"/>
      <c r="CV5177" s="51"/>
      <c r="CW5177" s="51"/>
      <c r="CX5177" s="51"/>
      <c r="CY5177" s="51"/>
      <c r="CZ5177" s="51"/>
      <c r="DA5177" s="51"/>
      <c r="DB5177" s="51"/>
      <c r="DC5177" s="51"/>
      <c r="DD5177" s="51"/>
    </row>
    <row r="5178" spans="73:108" ht="15" x14ac:dyDescent="0.25">
      <c r="BU5178" s="91"/>
      <c r="BV5178" s="177">
        <v>2008</v>
      </c>
      <c r="BW5178" s="177">
        <v>6</v>
      </c>
      <c r="BX5178" s="177" t="s">
        <v>281</v>
      </c>
      <c r="BY5178" s="177" t="s">
        <v>262</v>
      </c>
      <c r="BZ5178" s="177" t="s">
        <v>267</v>
      </c>
      <c r="CA5178" s="177">
        <v>0</v>
      </c>
      <c r="CB5178" s="177" t="s">
        <v>264</v>
      </c>
      <c r="CC5178" s="122">
        <v>562.46</v>
      </c>
      <c r="CD5178" s="178" t="s">
        <v>191</v>
      </c>
      <c r="CE5178" s="177" t="s">
        <v>284</v>
      </c>
      <c r="CF5178" s="177" t="s">
        <v>284</v>
      </c>
      <c r="CG5178" s="83" t="s">
        <v>9</v>
      </c>
      <c r="CH5178" s="57"/>
      <c r="CV5178" s="51"/>
      <c r="CW5178" s="51"/>
      <c r="CX5178" s="51"/>
      <c r="CY5178" s="51"/>
      <c r="CZ5178" s="51"/>
      <c r="DA5178" s="51"/>
      <c r="DB5178" s="51"/>
      <c r="DC5178" s="51"/>
      <c r="DD5178" s="51"/>
    </row>
    <row r="5179" spans="73:108" ht="15" x14ac:dyDescent="0.25">
      <c r="BU5179" s="91"/>
      <c r="BV5179" s="177">
        <v>2008</v>
      </c>
      <c r="BW5179" s="177">
        <v>6</v>
      </c>
      <c r="BX5179" s="177" t="s">
        <v>281</v>
      </c>
      <c r="BY5179" s="177" t="s">
        <v>262</v>
      </c>
      <c r="BZ5179" s="177" t="s">
        <v>268</v>
      </c>
      <c r="CA5179" s="177">
        <v>0</v>
      </c>
      <c r="CB5179" s="177" t="s">
        <v>264</v>
      </c>
      <c r="CC5179" s="122">
        <v>95.99</v>
      </c>
      <c r="CD5179" s="178" t="s">
        <v>191</v>
      </c>
      <c r="CE5179" s="177" t="s">
        <v>284</v>
      </c>
      <c r="CF5179" s="177" t="s">
        <v>284</v>
      </c>
      <c r="CG5179" s="83" t="s">
        <v>9</v>
      </c>
      <c r="CH5179" s="57"/>
      <c r="CV5179" s="51"/>
      <c r="CW5179" s="51"/>
      <c r="CX5179" s="51"/>
      <c r="CY5179" s="51"/>
      <c r="CZ5179" s="51"/>
      <c r="DA5179" s="51"/>
      <c r="DB5179" s="51"/>
      <c r="DC5179" s="51"/>
      <c r="DD5179" s="51"/>
    </row>
    <row r="5180" spans="73:108" ht="15" x14ac:dyDescent="0.25">
      <c r="BU5180" s="91"/>
      <c r="BV5180" s="177">
        <v>2008</v>
      </c>
      <c r="BW5180" s="177">
        <v>6</v>
      </c>
      <c r="BX5180" s="177" t="s">
        <v>281</v>
      </c>
      <c r="BY5180" s="177" t="s">
        <v>262</v>
      </c>
      <c r="BZ5180" s="177" t="s">
        <v>316</v>
      </c>
      <c r="CA5180" s="177">
        <v>0</v>
      </c>
      <c r="CB5180" s="177" t="s">
        <v>264</v>
      </c>
      <c r="CC5180" s="122">
        <v>136.4</v>
      </c>
      <c r="CD5180" s="178" t="s">
        <v>191</v>
      </c>
      <c r="CE5180" s="177" t="s">
        <v>284</v>
      </c>
      <c r="CF5180" s="177" t="s">
        <v>284</v>
      </c>
      <c r="CG5180" s="83" t="s">
        <v>9</v>
      </c>
      <c r="CH5180" s="57"/>
      <c r="CV5180" s="51"/>
      <c r="CW5180" s="51"/>
      <c r="CX5180" s="51"/>
      <c r="CY5180" s="51"/>
      <c r="CZ5180" s="51"/>
      <c r="DA5180" s="51"/>
      <c r="DB5180" s="51"/>
      <c r="DC5180" s="51"/>
      <c r="DD5180" s="51"/>
    </row>
    <row r="5181" spans="73:108" ht="15" x14ac:dyDescent="0.25">
      <c r="BU5181" s="91"/>
      <c r="BV5181" s="177">
        <v>2008</v>
      </c>
      <c r="BW5181" s="177">
        <v>6</v>
      </c>
      <c r="BX5181" s="177" t="s">
        <v>281</v>
      </c>
      <c r="BY5181" s="177" t="s">
        <v>262</v>
      </c>
      <c r="BZ5181" s="177" t="s">
        <v>347</v>
      </c>
      <c r="CA5181" s="177">
        <v>0</v>
      </c>
      <c r="CB5181" s="177" t="s">
        <v>264</v>
      </c>
      <c r="CC5181" s="122">
        <v>58.4</v>
      </c>
      <c r="CD5181" s="178" t="s">
        <v>191</v>
      </c>
      <c r="CE5181" s="177" t="s">
        <v>284</v>
      </c>
      <c r="CF5181" s="177" t="s">
        <v>284</v>
      </c>
      <c r="CG5181" s="83" t="s">
        <v>9</v>
      </c>
      <c r="CH5181" s="57"/>
      <c r="CV5181" s="51"/>
      <c r="CW5181" s="51"/>
      <c r="CX5181" s="51"/>
      <c r="CY5181" s="51"/>
      <c r="CZ5181" s="51"/>
      <c r="DA5181" s="51"/>
      <c r="DB5181" s="51"/>
      <c r="DC5181" s="51"/>
      <c r="DD5181" s="51"/>
    </row>
    <row r="5182" spans="73:108" ht="15" x14ac:dyDescent="0.25">
      <c r="BU5182" s="91"/>
      <c r="BV5182" s="177">
        <v>2008</v>
      </c>
      <c r="BW5182" s="177">
        <v>7</v>
      </c>
      <c r="BX5182" s="177" t="s">
        <v>281</v>
      </c>
      <c r="BY5182" s="177" t="s">
        <v>262</v>
      </c>
      <c r="BZ5182" s="177" t="s">
        <v>277</v>
      </c>
      <c r="CA5182" s="177">
        <v>0</v>
      </c>
      <c r="CB5182" s="177" t="s">
        <v>264</v>
      </c>
      <c r="CC5182" s="122">
        <v>749.08</v>
      </c>
      <c r="CD5182" s="178" t="s">
        <v>191</v>
      </c>
      <c r="CE5182" s="177" t="s">
        <v>284</v>
      </c>
      <c r="CF5182" s="177" t="s">
        <v>284</v>
      </c>
      <c r="CG5182" s="83" t="s">
        <v>9</v>
      </c>
      <c r="CH5182" s="57"/>
      <c r="CV5182" s="51"/>
      <c r="CW5182" s="51"/>
      <c r="CX5182" s="51"/>
      <c r="CY5182" s="51"/>
      <c r="CZ5182" s="51"/>
      <c r="DA5182" s="51"/>
      <c r="DB5182" s="51"/>
      <c r="DC5182" s="51"/>
      <c r="DD5182" s="51"/>
    </row>
    <row r="5183" spans="73:108" ht="15" x14ac:dyDescent="0.25">
      <c r="BU5183" s="91"/>
      <c r="BV5183" s="177">
        <v>2008</v>
      </c>
      <c r="BW5183" s="177">
        <v>7</v>
      </c>
      <c r="BX5183" s="177" t="s">
        <v>281</v>
      </c>
      <c r="BY5183" s="177" t="s">
        <v>262</v>
      </c>
      <c r="BZ5183" s="177" t="s">
        <v>263</v>
      </c>
      <c r="CA5183" s="177">
        <v>0</v>
      </c>
      <c r="CB5183" s="177" t="s">
        <v>264</v>
      </c>
      <c r="CC5183" s="122">
        <v>42.95</v>
      </c>
      <c r="CD5183" s="178" t="s">
        <v>191</v>
      </c>
      <c r="CE5183" s="177" t="s">
        <v>284</v>
      </c>
      <c r="CF5183" s="177" t="s">
        <v>284</v>
      </c>
      <c r="CG5183" s="83" t="s">
        <v>9</v>
      </c>
      <c r="CH5183" s="57"/>
      <c r="CV5183" s="51"/>
      <c r="CW5183" s="51"/>
      <c r="CX5183" s="51"/>
      <c r="CY5183" s="51"/>
      <c r="CZ5183" s="51"/>
      <c r="DA5183" s="51"/>
      <c r="DB5183" s="51"/>
      <c r="DC5183" s="51"/>
      <c r="DD5183" s="51"/>
    </row>
    <row r="5184" spans="73:108" ht="15" x14ac:dyDescent="0.25">
      <c r="BU5184" s="91"/>
      <c r="BV5184" s="177">
        <v>2008</v>
      </c>
      <c r="BW5184" s="177">
        <v>7</v>
      </c>
      <c r="BX5184" s="177" t="s">
        <v>281</v>
      </c>
      <c r="BY5184" s="177" t="s">
        <v>262</v>
      </c>
      <c r="BZ5184" s="177" t="s">
        <v>266</v>
      </c>
      <c r="CA5184" s="177">
        <v>0</v>
      </c>
      <c r="CB5184" s="177" t="s">
        <v>264</v>
      </c>
      <c r="CC5184" s="122">
        <v>299.73</v>
      </c>
      <c r="CD5184" s="178" t="s">
        <v>191</v>
      </c>
      <c r="CE5184" s="177" t="s">
        <v>284</v>
      </c>
      <c r="CF5184" s="177" t="s">
        <v>284</v>
      </c>
      <c r="CG5184" s="83" t="s">
        <v>9</v>
      </c>
      <c r="CH5184" s="57"/>
      <c r="CV5184" s="51"/>
      <c r="CW5184" s="51"/>
      <c r="CX5184" s="51"/>
      <c r="CY5184" s="51"/>
      <c r="CZ5184" s="51"/>
      <c r="DA5184" s="51"/>
      <c r="DB5184" s="51"/>
      <c r="DC5184" s="51"/>
      <c r="DD5184" s="51"/>
    </row>
    <row r="5185" spans="73:108" ht="15" x14ac:dyDescent="0.25">
      <c r="BU5185" s="91"/>
      <c r="BV5185" s="177">
        <v>2008</v>
      </c>
      <c r="BW5185" s="177">
        <v>7</v>
      </c>
      <c r="BX5185" s="177" t="s">
        <v>281</v>
      </c>
      <c r="BY5185" s="177" t="s">
        <v>262</v>
      </c>
      <c r="BZ5185" s="177" t="s">
        <v>267</v>
      </c>
      <c r="CA5185" s="177">
        <v>0</v>
      </c>
      <c r="CB5185" s="177" t="s">
        <v>264</v>
      </c>
      <c r="CC5185" s="122">
        <v>299.74</v>
      </c>
      <c r="CD5185" s="178" t="s">
        <v>191</v>
      </c>
      <c r="CE5185" s="177" t="s">
        <v>284</v>
      </c>
      <c r="CF5185" s="177" t="s">
        <v>284</v>
      </c>
      <c r="CG5185" s="83" t="s">
        <v>9</v>
      </c>
      <c r="CH5185" s="57"/>
      <c r="CV5185" s="51"/>
      <c r="CW5185" s="51"/>
      <c r="CX5185" s="51"/>
      <c r="CY5185" s="51"/>
      <c r="CZ5185" s="51"/>
      <c r="DA5185" s="51"/>
      <c r="DB5185" s="51"/>
      <c r="DC5185" s="51"/>
      <c r="DD5185" s="51"/>
    </row>
    <row r="5186" spans="73:108" ht="15" x14ac:dyDescent="0.25">
      <c r="BU5186" s="91"/>
      <c r="BV5186" s="177">
        <v>2008</v>
      </c>
      <c r="BW5186" s="177">
        <v>7</v>
      </c>
      <c r="BX5186" s="177" t="s">
        <v>281</v>
      </c>
      <c r="BY5186" s="177" t="s">
        <v>262</v>
      </c>
      <c r="BZ5186" s="177" t="s">
        <v>268</v>
      </c>
      <c r="CA5186" s="177">
        <v>0</v>
      </c>
      <c r="CB5186" s="177" t="s">
        <v>264</v>
      </c>
      <c r="CC5186" s="122">
        <v>218.98</v>
      </c>
      <c r="CD5186" s="178" t="s">
        <v>191</v>
      </c>
      <c r="CE5186" s="177" t="s">
        <v>284</v>
      </c>
      <c r="CF5186" s="177" t="s">
        <v>284</v>
      </c>
      <c r="CG5186" s="83" t="s">
        <v>9</v>
      </c>
      <c r="CH5186" s="57"/>
      <c r="CV5186" s="51"/>
      <c r="CW5186" s="51"/>
      <c r="CX5186" s="51"/>
      <c r="CY5186" s="51"/>
      <c r="CZ5186" s="51"/>
      <c r="DA5186" s="51"/>
      <c r="DB5186" s="51"/>
      <c r="DC5186" s="51"/>
      <c r="DD5186" s="51"/>
    </row>
    <row r="5187" spans="73:108" ht="15" x14ac:dyDescent="0.25">
      <c r="BU5187" s="91"/>
      <c r="BV5187" s="177">
        <v>2008</v>
      </c>
      <c r="BW5187" s="177">
        <v>7</v>
      </c>
      <c r="BX5187" s="177" t="s">
        <v>281</v>
      </c>
      <c r="BY5187" s="177" t="s">
        <v>262</v>
      </c>
      <c r="BZ5187" s="177" t="s">
        <v>316</v>
      </c>
      <c r="CA5187" s="177">
        <v>0</v>
      </c>
      <c r="CB5187" s="177" t="s">
        <v>264</v>
      </c>
      <c r="CC5187" s="122">
        <v>428.6</v>
      </c>
      <c r="CD5187" s="178" t="s">
        <v>191</v>
      </c>
      <c r="CE5187" s="177" t="s">
        <v>284</v>
      </c>
      <c r="CF5187" s="177" t="s">
        <v>284</v>
      </c>
      <c r="CG5187" s="83" t="s">
        <v>9</v>
      </c>
      <c r="CH5187" s="57"/>
      <c r="CV5187" s="51"/>
      <c r="CW5187" s="51"/>
      <c r="CX5187" s="51"/>
      <c r="CY5187" s="51"/>
      <c r="CZ5187" s="51"/>
      <c r="DA5187" s="51"/>
      <c r="DB5187" s="51"/>
      <c r="DC5187" s="51"/>
      <c r="DD5187" s="51"/>
    </row>
    <row r="5188" spans="73:108" ht="15" x14ac:dyDescent="0.25">
      <c r="BU5188" s="91"/>
      <c r="BV5188" s="177">
        <v>2008</v>
      </c>
      <c r="BW5188" s="177">
        <v>7</v>
      </c>
      <c r="BX5188" s="177" t="s">
        <v>281</v>
      </c>
      <c r="BY5188" s="177" t="s">
        <v>262</v>
      </c>
      <c r="BZ5188" s="177" t="s">
        <v>347</v>
      </c>
      <c r="CA5188" s="177">
        <v>0</v>
      </c>
      <c r="CB5188" s="177" t="s">
        <v>264</v>
      </c>
      <c r="CC5188" s="122">
        <v>85.91</v>
      </c>
      <c r="CD5188" s="178" t="s">
        <v>191</v>
      </c>
      <c r="CE5188" s="177" t="s">
        <v>284</v>
      </c>
      <c r="CF5188" s="177" t="s">
        <v>284</v>
      </c>
      <c r="CG5188" s="83" t="s">
        <v>9</v>
      </c>
      <c r="CH5188" s="57"/>
      <c r="CV5188" s="51"/>
      <c r="CW5188" s="51"/>
      <c r="CX5188" s="51"/>
      <c r="CY5188" s="51"/>
      <c r="CZ5188" s="51"/>
      <c r="DA5188" s="51"/>
      <c r="DB5188" s="51"/>
      <c r="DC5188" s="51"/>
      <c r="DD5188" s="51"/>
    </row>
    <row r="5189" spans="73:108" ht="15" x14ac:dyDescent="0.25">
      <c r="BU5189" s="91"/>
      <c r="BV5189" s="177">
        <v>2008</v>
      </c>
      <c r="BW5189" s="177">
        <v>8</v>
      </c>
      <c r="BX5189" s="177" t="s">
        <v>281</v>
      </c>
      <c r="BY5189" s="177" t="s">
        <v>262</v>
      </c>
      <c r="BZ5189" s="177" t="s">
        <v>277</v>
      </c>
      <c r="CA5189" s="177">
        <v>0</v>
      </c>
      <c r="CB5189" s="177" t="s">
        <v>264</v>
      </c>
      <c r="CC5189" s="122">
        <v>233.8</v>
      </c>
      <c r="CD5189" s="178" t="s">
        <v>191</v>
      </c>
      <c r="CE5189" s="177" t="s">
        <v>284</v>
      </c>
      <c r="CF5189" s="177" t="s">
        <v>284</v>
      </c>
      <c r="CG5189" s="83" t="s">
        <v>9</v>
      </c>
      <c r="CH5189" s="57"/>
      <c r="CV5189" s="51"/>
      <c r="CW5189" s="51"/>
      <c r="CX5189" s="51"/>
      <c r="CY5189" s="51"/>
      <c r="CZ5189" s="51"/>
      <c r="DA5189" s="51"/>
      <c r="DB5189" s="51"/>
      <c r="DC5189" s="51"/>
      <c r="DD5189" s="51"/>
    </row>
    <row r="5190" spans="73:108" ht="15" x14ac:dyDescent="0.25">
      <c r="BU5190" s="91"/>
      <c r="BV5190" s="177">
        <v>2008</v>
      </c>
      <c r="BW5190" s="177">
        <v>8</v>
      </c>
      <c r="BX5190" s="177" t="s">
        <v>281</v>
      </c>
      <c r="BY5190" s="177" t="s">
        <v>262</v>
      </c>
      <c r="BZ5190" s="177" t="s">
        <v>263</v>
      </c>
      <c r="CA5190" s="177">
        <v>0</v>
      </c>
      <c r="CB5190" s="177" t="s">
        <v>264</v>
      </c>
      <c r="CC5190" s="122">
        <v>39.520000000000003</v>
      </c>
      <c r="CD5190" s="178" t="s">
        <v>191</v>
      </c>
      <c r="CE5190" s="177" t="s">
        <v>284</v>
      </c>
      <c r="CF5190" s="177" t="s">
        <v>284</v>
      </c>
      <c r="CG5190" s="83" t="s">
        <v>9</v>
      </c>
      <c r="CH5190" s="57"/>
      <c r="CV5190" s="51"/>
      <c r="CW5190" s="51"/>
      <c r="CX5190" s="51"/>
      <c r="CY5190" s="51"/>
      <c r="CZ5190" s="51"/>
      <c r="DA5190" s="51"/>
      <c r="DB5190" s="51"/>
      <c r="DC5190" s="51"/>
      <c r="DD5190" s="51"/>
    </row>
    <row r="5191" spans="73:108" ht="15" x14ac:dyDescent="0.25">
      <c r="BU5191" s="91"/>
      <c r="BV5191" s="177">
        <v>2008</v>
      </c>
      <c r="BW5191" s="177">
        <v>8</v>
      </c>
      <c r="BX5191" s="177" t="s">
        <v>281</v>
      </c>
      <c r="BY5191" s="177" t="s">
        <v>262</v>
      </c>
      <c r="BZ5191" s="177" t="s">
        <v>266</v>
      </c>
      <c r="CA5191" s="177">
        <v>0</v>
      </c>
      <c r="CB5191" s="177" t="s">
        <v>264</v>
      </c>
      <c r="CC5191" s="122">
        <v>66.39</v>
      </c>
      <c r="CD5191" s="178" t="s">
        <v>191</v>
      </c>
      <c r="CE5191" s="177" t="s">
        <v>284</v>
      </c>
      <c r="CF5191" s="177" t="s">
        <v>284</v>
      </c>
      <c r="CG5191" s="83" t="s">
        <v>9</v>
      </c>
      <c r="CH5191" s="57"/>
      <c r="CV5191" s="51"/>
      <c r="CW5191" s="51"/>
      <c r="CX5191" s="51"/>
      <c r="CY5191" s="51"/>
      <c r="CZ5191" s="51"/>
      <c r="DA5191" s="51"/>
      <c r="DB5191" s="51"/>
      <c r="DC5191" s="51"/>
      <c r="DD5191" s="51"/>
    </row>
    <row r="5192" spans="73:108" ht="15" x14ac:dyDescent="0.25">
      <c r="BU5192" s="91"/>
      <c r="BV5192" s="177">
        <v>2008</v>
      </c>
      <c r="BW5192" s="177">
        <v>8</v>
      </c>
      <c r="BX5192" s="177" t="s">
        <v>281</v>
      </c>
      <c r="BY5192" s="177" t="s">
        <v>262</v>
      </c>
      <c r="BZ5192" s="177" t="s">
        <v>267</v>
      </c>
      <c r="CA5192" s="177">
        <v>0</v>
      </c>
      <c r="CB5192" s="177" t="s">
        <v>264</v>
      </c>
      <c r="CC5192" s="122">
        <v>66.39</v>
      </c>
      <c r="CD5192" s="178" t="s">
        <v>191</v>
      </c>
      <c r="CE5192" s="177" t="s">
        <v>284</v>
      </c>
      <c r="CF5192" s="177" t="s">
        <v>284</v>
      </c>
      <c r="CG5192" s="83" t="s">
        <v>9</v>
      </c>
      <c r="CH5192" s="57"/>
      <c r="CV5192" s="51"/>
      <c r="CW5192" s="51"/>
      <c r="CX5192" s="51"/>
      <c r="CY5192" s="51"/>
      <c r="CZ5192" s="51"/>
      <c r="DA5192" s="51"/>
      <c r="DB5192" s="51"/>
      <c r="DC5192" s="51"/>
      <c r="DD5192" s="51"/>
    </row>
    <row r="5193" spans="73:108" ht="15" x14ac:dyDescent="0.25">
      <c r="BU5193" s="91"/>
      <c r="BV5193" s="177">
        <v>2008</v>
      </c>
      <c r="BW5193" s="177">
        <v>8</v>
      </c>
      <c r="BX5193" s="177" t="s">
        <v>281</v>
      </c>
      <c r="BY5193" s="177" t="s">
        <v>262</v>
      </c>
      <c r="BZ5193" s="177" t="s">
        <v>268</v>
      </c>
      <c r="CA5193" s="177">
        <v>0</v>
      </c>
      <c r="CB5193" s="177" t="s">
        <v>264</v>
      </c>
      <c r="CC5193" s="122">
        <v>79.23</v>
      </c>
      <c r="CD5193" s="178" t="s">
        <v>191</v>
      </c>
      <c r="CE5193" s="177" t="s">
        <v>284</v>
      </c>
      <c r="CF5193" s="177" t="s">
        <v>284</v>
      </c>
      <c r="CG5193" s="83" t="s">
        <v>9</v>
      </c>
      <c r="CH5193" s="57"/>
      <c r="CV5193" s="51"/>
      <c r="CW5193" s="51"/>
      <c r="CX5193" s="51"/>
      <c r="CY5193" s="51"/>
      <c r="CZ5193" s="51"/>
      <c r="DA5193" s="51"/>
      <c r="DB5193" s="51"/>
      <c r="DC5193" s="51"/>
      <c r="DD5193" s="51"/>
    </row>
    <row r="5194" spans="73:108" ht="15" x14ac:dyDescent="0.25">
      <c r="BU5194" s="91"/>
      <c r="BV5194" s="177">
        <v>2008</v>
      </c>
      <c r="BW5194" s="177">
        <v>8</v>
      </c>
      <c r="BX5194" s="177" t="s">
        <v>281</v>
      </c>
      <c r="BY5194" s="177" t="s">
        <v>262</v>
      </c>
      <c r="BZ5194" s="177" t="s">
        <v>316</v>
      </c>
      <c r="CA5194" s="177">
        <v>0</v>
      </c>
      <c r="CB5194" s="177" t="s">
        <v>264</v>
      </c>
      <c r="CC5194" s="122">
        <v>79.23</v>
      </c>
      <c r="CD5194" s="178" t="s">
        <v>191</v>
      </c>
      <c r="CE5194" s="177" t="s">
        <v>284</v>
      </c>
      <c r="CF5194" s="177" t="s">
        <v>284</v>
      </c>
      <c r="CG5194" s="83" t="s">
        <v>9</v>
      </c>
      <c r="CH5194" s="57"/>
      <c r="CV5194" s="51"/>
      <c r="CW5194" s="51"/>
      <c r="CX5194" s="51"/>
      <c r="CY5194" s="51"/>
      <c r="CZ5194" s="51"/>
      <c r="DA5194" s="51"/>
      <c r="DB5194" s="51"/>
      <c r="DC5194" s="51"/>
      <c r="DD5194" s="51"/>
    </row>
    <row r="5195" spans="73:108" ht="15" x14ac:dyDescent="0.25">
      <c r="BU5195" s="91"/>
      <c r="BV5195" s="177">
        <v>2008</v>
      </c>
      <c r="BW5195" s="177">
        <v>9</v>
      </c>
      <c r="BX5195" s="177" t="s">
        <v>281</v>
      </c>
      <c r="BY5195" s="177" t="s">
        <v>262</v>
      </c>
      <c r="BZ5195" s="177" t="s">
        <v>277</v>
      </c>
      <c r="CA5195" s="177">
        <v>0</v>
      </c>
      <c r="CB5195" s="177" t="s">
        <v>264</v>
      </c>
      <c r="CC5195" s="122">
        <v>634.78</v>
      </c>
      <c r="CD5195" s="178" t="s">
        <v>191</v>
      </c>
      <c r="CE5195" s="177" t="s">
        <v>284</v>
      </c>
      <c r="CF5195" s="177" t="s">
        <v>284</v>
      </c>
      <c r="CG5195" s="83" t="s">
        <v>9</v>
      </c>
      <c r="CH5195" s="57"/>
      <c r="CV5195" s="51"/>
      <c r="CW5195" s="51"/>
      <c r="CX5195" s="51"/>
      <c r="CY5195" s="51"/>
      <c r="CZ5195" s="51"/>
      <c r="DA5195" s="51"/>
      <c r="DB5195" s="51"/>
      <c r="DC5195" s="51"/>
      <c r="DD5195" s="51"/>
    </row>
    <row r="5196" spans="73:108" ht="15" x14ac:dyDescent="0.25">
      <c r="BU5196" s="91"/>
      <c r="BV5196" s="177">
        <v>2008</v>
      </c>
      <c r="BW5196" s="177">
        <v>9</v>
      </c>
      <c r="BX5196" s="177" t="s">
        <v>281</v>
      </c>
      <c r="BY5196" s="177" t="s">
        <v>262</v>
      </c>
      <c r="BZ5196" s="177" t="s">
        <v>263</v>
      </c>
      <c r="CA5196" s="177">
        <v>0</v>
      </c>
      <c r="CB5196" s="177" t="s">
        <v>264</v>
      </c>
      <c r="CC5196" s="122">
        <v>200.73</v>
      </c>
      <c r="CD5196" s="178" t="s">
        <v>191</v>
      </c>
      <c r="CE5196" s="177" t="s">
        <v>284</v>
      </c>
      <c r="CF5196" s="177" t="s">
        <v>284</v>
      </c>
      <c r="CG5196" s="83" t="s">
        <v>9</v>
      </c>
      <c r="CH5196" s="57"/>
      <c r="CV5196" s="51"/>
      <c r="CW5196" s="51"/>
      <c r="CX5196" s="51"/>
      <c r="CY5196" s="51"/>
      <c r="CZ5196" s="51"/>
      <c r="DA5196" s="51"/>
      <c r="DB5196" s="51"/>
      <c r="DC5196" s="51"/>
      <c r="DD5196" s="51"/>
    </row>
    <row r="5197" spans="73:108" ht="15" x14ac:dyDescent="0.25">
      <c r="BU5197" s="91"/>
      <c r="BV5197" s="177">
        <v>2008</v>
      </c>
      <c r="BW5197" s="177">
        <v>9</v>
      </c>
      <c r="BX5197" s="177" t="s">
        <v>281</v>
      </c>
      <c r="BY5197" s="177" t="s">
        <v>262</v>
      </c>
      <c r="BZ5197" s="177" t="s">
        <v>266</v>
      </c>
      <c r="CA5197" s="177">
        <v>0</v>
      </c>
      <c r="CB5197" s="177" t="s">
        <v>264</v>
      </c>
      <c r="CC5197" s="122">
        <v>236.12</v>
      </c>
      <c r="CD5197" s="178" t="s">
        <v>191</v>
      </c>
      <c r="CE5197" s="177" t="s">
        <v>284</v>
      </c>
      <c r="CF5197" s="177" t="s">
        <v>284</v>
      </c>
      <c r="CG5197" s="83" t="s">
        <v>9</v>
      </c>
      <c r="CH5197" s="57"/>
      <c r="CV5197" s="51"/>
      <c r="CW5197" s="51"/>
      <c r="CX5197" s="51"/>
      <c r="CY5197" s="51"/>
      <c r="CZ5197" s="51"/>
      <c r="DA5197" s="51"/>
      <c r="DB5197" s="51"/>
      <c r="DC5197" s="51"/>
      <c r="DD5197" s="51"/>
    </row>
    <row r="5198" spans="73:108" ht="15" x14ac:dyDescent="0.25">
      <c r="BU5198" s="91"/>
      <c r="BV5198" s="177">
        <v>2008</v>
      </c>
      <c r="BW5198" s="177">
        <v>9</v>
      </c>
      <c r="BX5198" s="177" t="s">
        <v>281</v>
      </c>
      <c r="BY5198" s="177" t="s">
        <v>262</v>
      </c>
      <c r="BZ5198" s="177" t="s">
        <v>267</v>
      </c>
      <c r="CA5198" s="177">
        <v>0</v>
      </c>
      <c r="CB5198" s="177" t="s">
        <v>264</v>
      </c>
      <c r="CC5198" s="122">
        <v>236.12</v>
      </c>
      <c r="CD5198" s="178" t="s">
        <v>191</v>
      </c>
      <c r="CE5198" s="177" t="s">
        <v>284</v>
      </c>
      <c r="CF5198" s="177" t="s">
        <v>284</v>
      </c>
      <c r="CG5198" s="83" t="s">
        <v>9</v>
      </c>
      <c r="CH5198" s="57"/>
      <c r="CV5198" s="51"/>
      <c r="CW5198" s="51"/>
      <c r="CX5198" s="51"/>
      <c r="CY5198" s="51"/>
      <c r="CZ5198" s="51"/>
      <c r="DA5198" s="51"/>
      <c r="DB5198" s="51"/>
      <c r="DC5198" s="51"/>
      <c r="DD5198" s="51"/>
    </row>
    <row r="5199" spans="73:108" ht="15" x14ac:dyDescent="0.25">
      <c r="BU5199" s="91"/>
      <c r="BV5199" s="177">
        <v>2008</v>
      </c>
      <c r="BW5199" s="177">
        <v>9</v>
      </c>
      <c r="BX5199" s="177" t="s">
        <v>281</v>
      </c>
      <c r="BY5199" s="177" t="s">
        <v>262</v>
      </c>
      <c r="BZ5199" s="177" t="s">
        <v>268</v>
      </c>
      <c r="CA5199" s="177">
        <v>0</v>
      </c>
      <c r="CB5199" s="177" t="s">
        <v>264</v>
      </c>
      <c r="CC5199" s="122">
        <v>236.12</v>
      </c>
      <c r="CD5199" s="178" t="s">
        <v>191</v>
      </c>
      <c r="CE5199" s="177" t="s">
        <v>284</v>
      </c>
      <c r="CF5199" s="177" t="s">
        <v>284</v>
      </c>
      <c r="CG5199" s="83" t="s">
        <v>9</v>
      </c>
      <c r="CH5199" s="57"/>
      <c r="CV5199" s="51"/>
      <c r="CW5199" s="51"/>
      <c r="CX5199" s="51"/>
      <c r="CY5199" s="51"/>
      <c r="CZ5199" s="51"/>
      <c r="DA5199" s="51"/>
      <c r="DB5199" s="51"/>
      <c r="DC5199" s="51"/>
      <c r="DD5199" s="51"/>
    </row>
    <row r="5200" spans="73:108" ht="15" x14ac:dyDescent="0.25">
      <c r="BU5200" s="91"/>
      <c r="BV5200" s="177">
        <v>2008</v>
      </c>
      <c r="BW5200" s="177">
        <v>9</v>
      </c>
      <c r="BX5200" s="177" t="s">
        <v>281</v>
      </c>
      <c r="BY5200" s="177" t="s">
        <v>262</v>
      </c>
      <c r="BZ5200" s="177" t="s">
        <v>316</v>
      </c>
      <c r="CA5200" s="177">
        <v>0</v>
      </c>
      <c r="CB5200" s="177" t="s">
        <v>264</v>
      </c>
      <c r="CC5200" s="122">
        <v>179.03</v>
      </c>
      <c r="CD5200" s="178" t="s">
        <v>191</v>
      </c>
      <c r="CE5200" s="177" t="s">
        <v>284</v>
      </c>
      <c r="CF5200" s="177" t="s">
        <v>284</v>
      </c>
      <c r="CG5200" s="83" t="s">
        <v>9</v>
      </c>
      <c r="CH5200" s="57"/>
      <c r="CV5200" s="51"/>
      <c r="CW5200" s="51"/>
      <c r="CX5200" s="51"/>
      <c r="CY5200" s="51"/>
      <c r="CZ5200" s="51"/>
      <c r="DA5200" s="51"/>
      <c r="DB5200" s="51"/>
      <c r="DC5200" s="51"/>
      <c r="DD5200" s="51"/>
    </row>
    <row r="5201" spans="73:108" ht="15" x14ac:dyDescent="0.25">
      <c r="BU5201" s="91"/>
      <c r="BV5201" s="177">
        <v>2008</v>
      </c>
      <c r="BW5201" s="177">
        <v>10</v>
      </c>
      <c r="BX5201" s="177" t="s">
        <v>281</v>
      </c>
      <c r="BY5201" s="177" t="s">
        <v>262</v>
      </c>
      <c r="BZ5201" s="177" t="s">
        <v>277</v>
      </c>
      <c r="CA5201" s="177">
        <v>0</v>
      </c>
      <c r="CB5201" s="177" t="s">
        <v>264</v>
      </c>
      <c r="CC5201" s="122">
        <v>515.45000000000005</v>
      </c>
      <c r="CD5201" s="178" t="s">
        <v>191</v>
      </c>
      <c r="CE5201" s="177" t="s">
        <v>284</v>
      </c>
      <c r="CF5201" s="177" t="s">
        <v>284</v>
      </c>
      <c r="CG5201" s="83" t="s">
        <v>9</v>
      </c>
      <c r="CH5201" s="57"/>
      <c r="CV5201" s="51"/>
      <c r="CW5201" s="51"/>
      <c r="CX5201" s="51"/>
      <c r="CY5201" s="51"/>
      <c r="CZ5201" s="51"/>
      <c r="DA5201" s="51"/>
      <c r="DB5201" s="51"/>
      <c r="DC5201" s="51"/>
      <c r="DD5201" s="51"/>
    </row>
    <row r="5202" spans="73:108" ht="15" x14ac:dyDescent="0.25">
      <c r="BU5202" s="91"/>
      <c r="BV5202" s="177">
        <v>2008</v>
      </c>
      <c r="BW5202" s="177">
        <v>10</v>
      </c>
      <c r="BX5202" s="177" t="s">
        <v>281</v>
      </c>
      <c r="BY5202" s="177" t="s">
        <v>262</v>
      </c>
      <c r="BZ5202" s="177" t="s">
        <v>266</v>
      </c>
      <c r="CA5202" s="177">
        <v>0</v>
      </c>
      <c r="CB5202" s="177" t="s">
        <v>264</v>
      </c>
      <c r="CC5202" s="122">
        <v>113.67</v>
      </c>
      <c r="CD5202" s="178" t="s">
        <v>191</v>
      </c>
      <c r="CE5202" s="177" t="s">
        <v>284</v>
      </c>
      <c r="CF5202" s="177" t="s">
        <v>284</v>
      </c>
      <c r="CG5202" s="83" t="s">
        <v>9</v>
      </c>
      <c r="CH5202" s="57"/>
      <c r="CV5202" s="51"/>
      <c r="CW5202" s="51"/>
      <c r="CX5202" s="51"/>
      <c r="CY5202" s="51"/>
      <c r="CZ5202" s="51"/>
      <c r="DA5202" s="51"/>
      <c r="DB5202" s="51"/>
      <c r="DC5202" s="51"/>
      <c r="DD5202" s="51"/>
    </row>
    <row r="5203" spans="73:108" ht="15" x14ac:dyDescent="0.25">
      <c r="BU5203" s="91"/>
      <c r="BV5203" s="177">
        <v>2008</v>
      </c>
      <c r="BW5203" s="177">
        <v>10</v>
      </c>
      <c r="BX5203" s="177" t="s">
        <v>281</v>
      </c>
      <c r="BY5203" s="177" t="s">
        <v>262</v>
      </c>
      <c r="BZ5203" s="177" t="s">
        <v>267</v>
      </c>
      <c r="CA5203" s="177">
        <v>0</v>
      </c>
      <c r="CB5203" s="177" t="s">
        <v>264</v>
      </c>
      <c r="CC5203" s="122">
        <v>43.99</v>
      </c>
      <c r="CD5203" s="178" t="s">
        <v>191</v>
      </c>
      <c r="CE5203" s="177" t="s">
        <v>284</v>
      </c>
      <c r="CF5203" s="177" t="s">
        <v>284</v>
      </c>
      <c r="CG5203" s="83" t="s">
        <v>9</v>
      </c>
      <c r="CH5203" s="57"/>
      <c r="CV5203" s="51"/>
      <c r="CW5203" s="51"/>
      <c r="CX5203" s="51"/>
      <c r="CY5203" s="51"/>
      <c r="CZ5203" s="51"/>
      <c r="DA5203" s="51"/>
      <c r="DB5203" s="51"/>
      <c r="DC5203" s="51"/>
      <c r="DD5203" s="51"/>
    </row>
    <row r="5204" spans="73:108" ht="15" x14ac:dyDescent="0.25">
      <c r="BU5204" s="91"/>
      <c r="BV5204" s="177">
        <v>2008</v>
      </c>
      <c r="BW5204" s="177">
        <v>10</v>
      </c>
      <c r="BX5204" s="177" t="s">
        <v>281</v>
      </c>
      <c r="BY5204" s="177" t="s">
        <v>262</v>
      </c>
      <c r="BZ5204" s="177" t="s">
        <v>268</v>
      </c>
      <c r="CA5204" s="177">
        <v>0</v>
      </c>
      <c r="CB5204" s="177" t="s">
        <v>264</v>
      </c>
      <c r="CC5204" s="122">
        <v>43.99</v>
      </c>
      <c r="CD5204" s="178" t="s">
        <v>191</v>
      </c>
      <c r="CE5204" s="177" t="s">
        <v>284</v>
      </c>
      <c r="CF5204" s="177" t="s">
        <v>284</v>
      </c>
      <c r="CG5204" s="83" t="s">
        <v>9</v>
      </c>
      <c r="CH5204" s="57"/>
      <c r="CV5204" s="51"/>
      <c r="CW5204" s="51"/>
      <c r="CX5204" s="51"/>
      <c r="CY5204" s="51"/>
      <c r="CZ5204" s="51"/>
      <c r="DA5204" s="51"/>
      <c r="DB5204" s="51"/>
      <c r="DC5204" s="51"/>
      <c r="DD5204" s="51"/>
    </row>
    <row r="5205" spans="73:108" ht="15" x14ac:dyDescent="0.25">
      <c r="BU5205" s="91"/>
      <c r="BV5205" s="177">
        <v>2008</v>
      </c>
      <c r="BW5205" s="177">
        <v>10</v>
      </c>
      <c r="BX5205" s="177" t="s">
        <v>281</v>
      </c>
      <c r="BY5205" s="177" t="s">
        <v>262</v>
      </c>
      <c r="BZ5205" s="177" t="s">
        <v>316</v>
      </c>
      <c r="CA5205" s="177">
        <v>0</v>
      </c>
      <c r="CB5205" s="177" t="s">
        <v>264</v>
      </c>
      <c r="CC5205" s="122">
        <v>91.51</v>
      </c>
      <c r="CD5205" s="178" t="s">
        <v>191</v>
      </c>
      <c r="CE5205" s="177" t="s">
        <v>284</v>
      </c>
      <c r="CF5205" s="177" t="s">
        <v>284</v>
      </c>
      <c r="CG5205" s="83" t="s">
        <v>9</v>
      </c>
      <c r="CH5205" s="57"/>
      <c r="CV5205" s="51"/>
      <c r="CW5205" s="51"/>
      <c r="CX5205" s="51"/>
      <c r="CY5205" s="51"/>
      <c r="CZ5205" s="51"/>
      <c r="DA5205" s="51"/>
      <c r="DB5205" s="51"/>
      <c r="DC5205" s="51"/>
      <c r="DD5205" s="51"/>
    </row>
    <row r="5206" spans="73:108" ht="15" x14ac:dyDescent="0.25">
      <c r="BU5206" s="91"/>
      <c r="BV5206" s="177">
        <v>2008</v>
      </c>
      <c r="BW5206" s="177">
        <v>11</v>
      </c>
      <c r="BX5206" s="177" t="s">
        <v>281</v>
      </c>
      <c r="BY5206" s="177" t="s">
        <v>262</v>
      </c>
      <c r="BZ5206" s="177" t="s">
        <v>277</v>
      </c>
      <c r="CA5206" s="177">
        <v>0</v>
      </c>
      <c r="CB5206" s="177" t="s">
        <v>264</v>
      </c>
      <c r="CC5206" s="122">
        <v>508.39</v>
      </c>
      <c r="CD5206" s="178" t="s">
        <v>191</v>
      </c>
      <c r="CE5206" s="177" t="s">
        <v>284</v>
      </c>
      <c r="CF5206" s="177" t="s">
        <v>284</v>
      </c>
      <c r="CG5206" s="83" t="s">
        <v>9</v>
      </c>
      <c r="CH5206" s="57"/>
      <c r="CV5206" s="51"/>
      <c r="CW5206" s="51"/>
      <c r="CX5206" s="51"/>
      <c r="CY5206" s="51"/>
      <c r="CZ5206" s="51"/>
      <c r="DA5206" s="51"/>
      <c r="DB5206" s="51"/>
      <c r="DC5206" s="51"/>
      <c r="DD5206" s="51"/>
    </row>
    <row r="5207" spans="73:108" ht="15" x14ac:dyDescent="0.25">
      <c r="BU5207" s="91"/>
      <c r="BV5207" s="177">
        <v>2008</v>
      </c>
      <c r="BW5207" s="177">
        <v>11</v>
      </c>
      <c r="BX5207" s="177" t="s">
        <v>281</v>
      </c>
      <c r="BY5207" s="177" t="s">
        <v>262</v>
      </c>
      <c r="BZ5207" s="177" t="s">
        <v>263</v>
      </c>
      <c r="CA5207" s="177">
        <v>0</v>
      </c>
      <c r="CB5207" s="177" t="s">
        <v>264</v>
      </c>
      <c r="CC5207" s="122">
        <v>68.260000000000005</v>
      </c>
      <c r="CD5207" s="178" t="s">
        <v>191</v>
      </c>
      <c r="CE5207" s="177" t="s">
        <v>284</v>
      </c>
      <c r="CF5207" s="177" t="s">
        <v>284</v>
      </c>
      <c r="CG5207" s="83" t="s">
        <v>9</v>
      </c>
      <c r="CH5207" s="57"/>
      <c r="CV5207" s="51"/>
      <c r="CW5207" s="51"/>
      <c r="CX5207" s="51"/>
      <c r="CY5207" s="51"/>
      <c r="CZ5207" s="51"/>
      <c r="DA5207" s="51"/>
      <c r="DB5207" s="51"/>
      <c r="DC5207" s="51"/>
      <c r="DD5207" s="51"/>
    </row>
    <row r="5208" spans="73:108" ht="15" x14ac:dyDescent="0.25">
      <c r="BU5208" s="91"/>
      <c r="BV5208" s="177">
        <v>2008</v>
      </c>
      <c r="BW5208" s="177">
        <v>11</v>
      </c>
      <c r="BX5208" s="177" t="s">
        <v>281</v>
      </c>
      <c r="BY5208" s="177" t="s">
        <v>262</v>
      </c>
      <c r="BZ5208" s="177" t="s">
        <v>266</v>
      </c>
      <c r="CA5208" s="177">
        <v>0</v>
      </c>
      <c r="CB5208" s="177" t="s">
        <v>264</v>
      </c>
      <c r="CC5208" s="122">
        <v>34.18</v>
      </c>
      <c r="CD5208" s="178" t="s">
        <v>191</v>
      </c>
      <c r="CE5208" s="177" t="s">
        <v>284</v>
      </c>
      <c r="CF5208" s="177" t="s">
        <v>284</v>
      </c>
      <c r="CG5208" s="83" t="s">
        <v>9</v>
      </c>
      <c r="CH5208" s="57"/>
      <c r="CV5208" s="51"/>
      <c r="CW5208" s="51"/>
      <c r="CX5208" s="51"/>
      <c r="CY5208" s="51"/>
      <c r="CZ5208" s="51"/>
      <c r="DA5208" s="51"/>
      <c r="DB5208" s="51"/>
      <c r="DC5208" s="51"/>
      <c r="DD5208" s="51"/>
    </row>
    <row r="5209" spans="73:108" ht="15" x14ac:dyDescent="0.25">
      <c r="BU5209" s="91"/>
      <c r="BV5209" s="177">
        <v>2008</v>
      </c>
      <c r="BW5209" s="177">
        <v>11</v>
      </c>
      <c r="BX5209" s="177" t="s">
        <v>281</v>
      </c>
      <c r="BY5209" s="177" t="s">
        <v>262</v>
      </c>
      <c r="BZ5209" s="177" t="s">
        <v>267</v>
      </c>
      <c r="CA5209" s="177">
        <v>0</v>
      </c>
      <c r="CB5209" s="177" t="s">
        <v>264</v>
      </c>
      <c r="CC5209" s="122">
        <v>34.18</v>
      </c>
      <c r="CD5209" s="178" t="s">
        <v>191</v>
      </c>
      <c r="CE5209" s="177" t="s">
        <v>284</v>
      </c>
      <c r="CF5209" s="177" t="s">
        <v>284</v>
      </c>
      <c r="CG5209" s="83" t="s">
        <v>9</v>
      </c>
      <c r="CH5209" s="57"/>
      <c r="CV5209" s="51"/>
      <c r="CW5209" s="51"/>
      <c r="CX5209" s="51"/>
      <c r="CY5209" s="51"/>
      <c r="CZ5209" s="51"/>
      <c r="DA5209" s="51"/>
      <c r="DB5209" s="51"/>
      <c r="DC5209" s="51"/>
      <c r="DD5209" s="51"/>
    </row>
    <row r="5210" spans="73:108" ht="15" x14ac:dyDescent="0.25">
      <c r="BU5210" s="91"/>
      <c r="BV5210" s="177">
        <v>2008</v>
      </c>
      <c r="BW5210" s="177">
        <v>11</v>
      </c>
      <c r="BX5210" s="177" t="s">
        <v>281</v>
      </c>
      <c r="BY5210" s="177" t="s">
        <v>262</v>
      </c>
      <c r="BZ5210" s="177" t="s">
        <v>268</v>
      </c>
      <c r="CA5210" s="177">
        <v>0</v>
      </c>
      <c r="CB5210" s="177" t="s">
        <v>264</v>
      </c>
      <c r="CC5210" s="122">
        <v>86.98</v>
      </c>
      <c r="CD5210" s="178" t="s">
        <v>191</v>
      </c>
      <c r="CE5210" s="177" t="s">
        <v>284</v>
      </c>
      <c r="CF5210" s="177" t="s">
        <v>284</v>
      </c>
      <c r="CG5210" s="83" t="s">
        <v>9</v>
      </c>
      <c r="CH5210" s="57"/>
      <c r="CV5210" s="51"/>
      <c r="CW5210" s="51"/>
      <c r="CX5210" s="51"/>
      <c r="CY5210" s="51"/>
      <c r="CZ5210" s="51"/>
      <c r="DA5210" s="51"/>
      <c r="DB5210" s="51"/>
      <c r="DC5210" s="51"/>
      <c r="DD5210" s="51"/>
    </row>
    <row r="5211" spans="73:108" ht="15" x14ac:dyDescent="0.25">
      <c r="BU5211" s="91"/>
      <c r="BV5211" s="177">
        <v>2008</v>
      </c>
      <c r="BW5211" s="177">
        <v>11</v>
      </c>
      <c r="BX5211" s="177" t="s">
        <v>281</v>
      </c>
      <c r="BY5211" s="177" t="s">
        <v>262</v>
      </c>
      <c r="BZ5211" s="177" t="s">
        <v>316</v>
      </c>
      <c r="CA5211" s="177">
        <v>0</v>
      </c>
      <c r="CB5211" s="177" t="s">
        <v>264</v>
      </c>
      <c r="CC5211" s="122">
        <v>150.85</v>
      </c>
      <c r="CD5211" s="178" t="s">
        <v>191</v>
      </c>
      <c r="CE5211" s="177" t="s">
        <v>284</v>
      </c>
      <c r="CF5211" s="177" t="s">
        <v>284</v>
      </c>
      <c r="CG5211" s="83" t="s">
        <v>9</v>
      </c>
      <c r="CH5211" s="57"/>
      <c r="CV5211" s="51"/>
      <c r="CW5211" s="51"/>
      <c r="CX5211" s="51"/>
      <c r="CY5211" s="51"/>
      <c r="CZ5211" s="51"/>
      <c r="DA5211" s="51"/>
      <c r="DB5211" s="51"/>
      <c r="DC5211" s="51"/>
      <c r="DD5211" s="51"/>
    </row>
    <row r="5212" spans="73:108" ht="15" x14ac:dyDescent="0.25">
      <c r="BU5212" s="91"/>
      <c r="BV5212" s="177">
        <v>2008</v>
      </c>
      <c r="BW5212" s="177">
        <v>11</v>
      </c>
      <c r="BX5212" s="177" t="s">
        <v>281</v>
      </c>
      <c r="BY5212" s="177" t="s">
        <v>262</v>
      </c>
      <c r="BZ5212" s="177" t="s">
        <v>347</v>
      </c>
      <c r="CA5212" s="177">
        <v>0</v>
      </c>
      <c r="CB5212" s="177" t="s">
        <v>264</v>
      </c>
      <c r="CC5212" s="122">
        <v>31.94</v>
      </c>
      <c r="CD5212" s="178" t="s">
        <v>191</v>
      </c>
      <c r="CE5212" s="177" t="s">
        <v>284</v>
      </c>
      <c r="CF5212" s="177" t="s">
        <v>284</v>
      </c>
      <c r="CG5212" s="83" t="s">
        <v>9</v>
      </c>
      <c r="CH5212" s="57"/>
      <c r="CV5212" s="51"/>
      <c r="CW5212" s="51"/>
      <c r="CX5212" s="51"/>
      <c r="CY5212" s="51"/>
      <c r="CZ5212" s="51"/>
      <c r="DA5212" s="51"/>
      <c r="DB5212" s="51"/>
      <c r="DC5212" s="51"/>
      <c r="DD5212" s="51"/>
    </row>
    <row r="5213" spans="73:108" ht="15" x14ac:dyDescent="0.25">
      <c r="BU5213" s="91"/>
      <c r="BV5213" s="177">
        <v>2008</v>
      </c>
      <c r="BW5213" s="177">
        <v>12</v>
      </c>
      <c r="BX5213" s="177" t="s">
        <v>281</v>
      </c>
      <c r="BY5213" s="177" t="s">
        <v>262</v>
      </c>
      <c r="BZ5213" s="177" t="s">
        <v>277</v>
      </c>
      <c r="CA5213" s="177">
        <v>0</v>
      </c>
      <c r="CB5213" s="177" t="s">
        <v>264</v>
      </c>
      <c r="CC5213" s="122">
        <v>1395.42</v>
      </c>
      <c r="CD5213" s="178" t="s">
        <v>191</v>
      </c>
      <c r="CE5213" s="177" t="s">
        <v>284</v>
      </c>
      <c r="CF5213" s="177" t="s">
        <v>284</v>
      </c>
      <c r="CG5213" s="83" t="s">
        <v>9</v>
      </c>
      <c r="CH5213" s="57"/>
      <c r="CV5213" s="51"/>
      <c r="CW5213" s="51"/>
      <c r="CX5213" s="51"/>
      <c r="CY5213" s="51"/>
      <c r="CZ5213" s="51"/>
      <c r="DA5213" s="51"/>
      <c r="DB5213" s="51"/>
      <c r="DC5213" s="51"/>
      <c r="DD5213" s="51"/>
    </row>
    <row r="5214" spans="73:108" ht="15" x14ac:dyDescent="0.25">
      <c r="BU5214" s="91"/>
      <c r="BV5214" s="177">
        <v>2008</v>
      </c>
      <c r="BW5214" s="177">
        <v>12</v>
      </c>
      <c r="BX5214" s="177" t="s">
        <v>281</v>
      </c>
      <c r="BY5214" s="177" t="s">
        <v>262</v>
      </c>
      <c r="BZ5214" s="177" t="s">
        <v>263</v>
      </c>
      <c r="CA5214" s="177">
        <v>0</v>
      </c>
      <c r="CB5214" s="177" t="s">
        <v>264</v>
      </c>
      <c r="CC5214" s="122">
        <v>39.82</v>
      </c>
      <c r="CD5214" s="178" t="s">
        <v>191</v>
      </c>
      <c r="CE5214" s="177" t="s">
        <v>284</v>
      </c>
      <c r="CF5214" s="177" t="s">
        <v>284</v>
      </c>
      <c r="CG5214" s="83" t="s">
        <v>9</v>
      </c>
      <c r="CH5214" s="57"/>
      <c r="CV5214" s="51"/>
      <c r="CW5214" s="51"/>
      <c r="CX5214" s="51"/>
      <c r="CY5214" s="51"/>
      <c r="CZ5214" s="51"/>
      <c r="DA5214" s="51"/>
      <c r="DB5214" s="51"/>
      <c r="DC5214" s="51"/>
      <c r="DD5214" s="51"/>
    </row>
    <row r="5215" spans="73:108" ht="15" x14ac:dyDescent="0.25">
      <c r="BU5215" s="91"/>
      <c r="BV5215" s="177">
        <v>2008</v>
      </c>
      <c r="BW5215" s="177">
        <v>12</v>
      </c>
      <c r="BX5215" s="177" t="s">
        <v>281</v>
      </c>
      <c r="BY5215" s="177" t="s">
        <v>262</v>
      </c>
      <c r="BZ5215" s="177" t="s">
        <v>268</v>
      </c>
      <c r="CA5215" s="177">
        <v>0</v>
      </c>
      <c r="CB5215" s="177" t="s">
        <v>264</v>
      </c>
      <c r="CC5215" s="122">
        <v>183.56</v>
      </c>
      <c r="CD5215" s="178" t="s">
        <v>191</v>
      </c>
      <c r="CE5215" s="177" t="s">
        <v>284</v>
      </c>
      <c r="CF5215" s="177" t="s">
        <v>284</v>
      </c>
      <c r="CG5215" s="83" t="s">
        <v>9</v>
      </c>
      <c r="CH5215" s="57"/>
      <c r="CV5215" s="51"/>
      <c r="CW5215" s="51"/>
      <c r="CX5215" s="51"/>
      <c r="CY5215" s="51"/>
      <c r="CZ5215" s="51"/>
      <c r="DA5215" s="51"/>
      <c r="DB5215" s="51"/>
      <c r="DC5215" s="51"/>
      <c r="DD5215" s="51"/>
    </row>
    <row r="5216" spans="73:108" ht="15" x14ac:dyDescent="0.25">
      <c r="BU5216" s="91"/>
      <c r="BV5216" s="177">
        <v>2008</v>
      </c>
      <c r="BW5216" s="177">
        <v>12</v>
      </c>
      <c r="BX5216" s="177" t="s">
        <v>281</v>
      </c>
      <c r="BY5216" s="177" t="s">
        <v>262</v>
      </c>
      <c r="BZ5216" s="177" t="s">
        <v>316</v>
      </c>
      <c r="CA5216" s="177">
        <v>0</v>
      </c>
      <c r="CB5216" s="177" t="s">
        <v>264</v>
      </c>
      <c r="CC5216" s="122">
        <v>183.56</v>
      </c>
      <c r="CD5216" s="178" t="s">
        <v>191</v>
      </c>
      <c r="CE5216" s="177" t="s">
        <v>284</v>
      </c>
      <c r="CF5216" s="177" t="s">
        <v>284</v>
      </c>
      <c r="CG5216" s="83" t="s">
        <v>9</v>
      </c>
      <c r="CH5216" s="57"/>
      <c r="CV5216" s="51"/>
      <c r="CW5216" s="51"/>
      <c r="CX5216" s="51"/>
      <c r="CY5216" s="51"/>
      <c r="CZ5216" s="51"/>
      <c r="DA5216" s="51"/>
      <c r="DB5216" s="51"/>
      <c r="DC5216" s="51"/>
      <c r="DD5216" s="51"/>
    </row>
    <row r="5217" spans="73:108" ht="15" x14ac:dyDescent="0.25">
      <c r="BU5217" s="91"/>
      <c r="BV5217" s="177">
        <v>2009</v>
      </c>
      <c r="BW5217" s="177">
        <v>1</v>
      </c>
      <c r="BX5217" s="177" t="s">
        <v>281</v>
      </c>
      <c r="BY5217" s="177" t="s">
        <v>262</v>
      </c>
      <c r="BZ5217" s="177" t="s">
        <v>277</v>
      </c>
      <c r="CA5217" s="177">
        <v>0</v>
      </c>
      <c r="CB5217" s="177" t="s">
        <v>264</v>
      </c>
      <c r="CC5217" s="122">
        <v>2411.2600000000002</v>
      </c>
      <c r="CD5217" s="178" t="s">
        <v>191</v>
      </c>
      <c r="CE5217" s="177" t="s">
        <v>284</v>
      </c>
      <c r="CF5217" s="177" t="s">
        <v>284</v>
      </c>
      <c r="CG5217" s="83" t="s">
        <v>9</v>
      </c>
      <c r="CH5217" s="57"/>
      <c r="CV5217" s="51"/>
      <c r="CW5217" s="51"/>
      <c r="CX5217" s="51"/>
      <c r="CY5217" s="51"/>
      <c r="CZ5217" s="51"/>
      <c r="DA5217" s="51"/>
      <c r="DB5217" s="51"/>
      <c r="DC5217" s="51"/>
      <c r="DD5217" s="51"/>
    </row>
    <row r="5218" spans="73:108" ht="15" x14ac:dyDescent="0.25">
      <c r="BU5218" s="91"/>
      <c r="BV5218" s="177">
        <v>2009</v>
      </c>
      <c r="BW5218" s="177">
        <v>1</v>
      </c>
      <c r="BX5218" s="177" t="s">
        <v>281</v>
      </c>
      <c r="BY5218" s="177" t="s">
        <v>262</v>
      </c>
      <c r="BZ5218" s="177" t="s">
        <v>266</v>
      </c>
      <c r="CA5218" s="177">
        <v>0</v>
      </c>
      <c r="CB5218" s="177" t="s">
        <v>264</v>
      </c>
      <c r="CC5218" s="122">
        <v>75.14</v>
      </c>
      <c r="CD5218" s="178" t="s">
        <v>191</v>
      </c>
      <c r="CE5218" s="177" t="s">
        <v>284</v>
      </c>
      <c r="CF5218" s="177" t="s">
        <v>284</v>
      </c>
      <c r="CG5218" s="83" t="s">
        <v>9</v>
      </c>
      <c r="CH5218" s="57"/>
      <c r="CV5218" s="51"/>
      <c r="CW5218" s="51"/>
      <c r="CX5218" s="51"/>
      <c r="CY5218" s="51"/>
      <c r="CZ5218" s="51"/>
      <c r="DA5218" s="51"/>
      <c r="DB5218" s="51"/>
      <c r="DC5218" s="51"/>
      <c r="DD5218" s="51"/>
    </row>
    <row r="5219" spans="73:108" ht="15" x14ac:dyDescent="0.25">
      <c r="BU5219" s="91"/>
      <c r="BV5219" s="177">
        <v>2009</v>
      </c>
      <c r="BW5219" s="177">
        <v>1</v>
      </c>
      <c r="BX5219" s="177" t="s">
        <v>281</v>
      </c>
      <c r="BY5219" s="177" t="s">
        <v>262</v>
      </c>
      <c r="BZ5219" s="177" t="s">
        <v>267</v>
      </c>
      <c r="CA5219" s="177">
        <v>0</v>
      </c>
      <c r="CB5219" s="177" t="s">
        <v>264</v>
      </c>
      <c r="CC5219" s="122">
        <v>75.14</v>
      </c>
      <c r="CD5219" s="178" t="s">
        <v>191</v>
      </c>
      <c r="CE5219" s="177" t="s">
        <v>284</v>
      </c>
      <c r="CF5219" s="177" t="s">
        <v>284</v>
      </c>
      <c r="CG5219" s="83" t="s">
        <v>9</v>
      </c>
      <c r="CH5219" s="57"/>
      <c r="CV5219" s="51"/>
      <c r="CW5219" s="51"/>
      <c r="CX5219" s="51"/>
      <c r="CY5219" s="51"/>
      <c r="CZ5219" s="51"/>
      <c r="DA5219" s="51"/>
      <c r="DB5219" s="51"/>
      <c r="DC5219" s="51"/>
      <c r="DD5219" s="51"/>
    </row>
    <row r="5220" spans="73:108" ht="15" x14ac:dyDescent="0.25">
      <c r="BU5220" s="91"/>
      <c r="BV5220" s="177">
        <v>2009</v>
      </c>
      <c r="BW5220" s="177">
        <v>2</v>
      </c>
      <c r="BX5220" s="177" t="s">
        <v>281</v>
      </c>
      <c r="BY5220" s="177" t="s">
        <v>262</v>
      </c>
      <c r="BZ5220" s="177" t="s">
        <v>277</v>
      </c>
      <c r="CA5220" s="177">
        <v>0</v>
      </c>
      <c r="CB5220" s="177" t="s">
        <v>264</v>
      </c>
      <c r="CC5220" s="122">
        <v>427.01</v>
      </c>
      <c r="CD5220" s="178" t="s">
        <v>191</v>
      </c>
      <c r="CE5220" s="177" t="s">
        <v>284</v>
      </c>
      <c r="CF5220" s="177" t="s">
        <v>284</v>
      </c>
      <c r="CG5220" s="83" t="s">
        <v>9</v>
      </c>
      <c r="CH5220" s="57"/>
      <c r="CV5220" s="51"/>
      <c r="CW5220" s="51"/>
      <c r="CX5220" s="51"/>
      <c r="CY5220" s="51"/>
      <c r="CZ5220" s="51"/>
      <c r="DA5220" s="51"/>
      <c r="DB5220" s="51"/>
      <c r="DC5220" s="51"/>
      <c r="DD5220" s="51"/>
    </row>
    <row r="5221" spans="73:108" ht="15" x14ac:dyDescent="0.25">
      <c r="BU5221" s="91"/>
      <c r="BV5221" s="177">
        <v>2009</v>
      </c>
      <c r="BW5221" s="177">
        <v>2</v>
      </c>
      <c r="BX5221" s="177" t="s">
        <v>281</v>
      </c>
      <c r="BY5221" s="177" t="s">
        <v>262</v>
      </c>
      <c r="BZ5221" s="177" t="s">
        <v>266</v>
      </c>
      <c r="CA5221" s="177">
        <v>0</v>
      </c>
      <c r="CB5221" s="177" t="s">
        <v>264</v>
      </c>
      <c r="CC5221" s="122">
        <v>55.32</v>
      </c>
      <c r="CD5221" s="178" t="s">
        <v>191</v>
      </c>
      <c r="CE5221" s="177" t="s">
        <v>284</v>
      </c>
      <c r="CF5221" s="177" t="s">
        <v>284</v>
      </c>
      <c r="CG5221" s="83" t="s">
        <v>9</v>
      </c>
      <c r="CH5221" s="57"/>
      <c r="CV5221" s="51"/>
      <c r="CW5221" s="51"/>
      <c r="CX5221" s="51"/>
      <c r="CY5221" s="51"/>
      <c r="CZ5221" s="51"/>
      <c r="DA5221" s="51"/>
      <c r="DB5221" s="51"/>
      <c r="DC5221" s="51"/>
      <c r="DD5221" s="51"/>
    </row>
    <row r="5222" spans="73:108" ht="15" x14ac:dyDescent="0.25">
      <c r="BU5222" s="91"/>
      <c r="BV5222" s="177">
        <v>2009</v>
      </c>
      <c r="BW5222" s="177">
        <v>3</v>
      </c>
      <c r="BX5222" s="177" t="s">
        <v>281</v>
      </c>
      <c r="BY5222" s="177" t="s">
        <v>262</v>
      </c>
      <c r="BZ5222" s="177" t="s">
        <v>277</v>
      </c>
      <c r="CA5222" s="177">
        <v>0</v>
      </c>
      <c r="CB5222" s="177" t="s">
        <v>264</v>
      </c>
      <c r="CC5222" s="122">
        <v>313.45999999999998</v>
      </c>
      <c r="CD5222" s="178" t="s">
        <v>191</v>
      </c>
      <c r="CE5222" s="177" t="s">
        <v>284</v>
      </c>
      <c r="CF5222" s="177" t="s">
        <v>284</v>
      </c>
      <c r="CG5222" s="83" t="s">
        <v>9</v>
      </c>
      <c r="CH5222" s="57"/>
      <c r="CV5222" s="51"/>
      <c r="CW5222" s="51"/>
      <c r="CX5222" s="51"/>
      <c r="CY5222" s="51"/>
      <c r="CZ5222" s="51"/>
      <c r="DA5222" s="51"/>
      <c r="DB5222" s="51"/>
      <c r="DC5222" s="51"/>
      <c r="DD5222" s="51"/>
    </row>
    <row r="5223" spans="73:108" ht="15" x14ac:dyDescent="0.25">
      <c r="BU5223" s="91"/>
      <c r="BV5223" s="177">
        <v>2009</v>
      </c>
      <c r="BW5223" s="177">
        <v>3</v>
      </c>
      <c r="BX5223" s="177" t="s">
        <v>281</v>
      </c>
      <c r="BY5223" s="177" t="s">
        <v>262</v>
      </c>
      <c r="BZ5223" s="177" t="s">
        <v>266</v>
      </c>
      <c r="CA5223" s="177">
        <v>0</v>
      </c>
      <c r="CB5223" s="177" t="s">
        <v>264</v>
      </c>
      <c r="CC5223" s="122">
        <v>42.14</v>
      </c>
      <c r="CD5223" s="178" t="s">
        <v>191</v>
      </c>
      <c r="CE5223" s="177" t="s">
        <v>284</v>
      </c>
      <c r="CF5223" s="177" t="s">
        <v>284</v>
      </c>
      <c r="CG5223" s="83" t="s">
        <v>9</v>
      </c>
      <c r="CH5223" s="57"/>
      <c r="CV5223" s="51"/>
      <c r="CW5223" s="51"/>
      <c r="CX5223" s="51"/>
      <c r="CY5223" s="51"/>
      <c r="CZ5223" s="51"/>
      <c r="DA5223" s="51"/>
      <c r="DB5223" s="51"/>
      <c r="DC5223" s="51"/>
      <c r="DD5223" s="51"/>
    </row>
    <row r="5224" spans="73:108" ht="15" x14ac:dyDescent="0.25">
      <c r="BU5224" s="91"/>
      <c r="BV5224" s="177">
        <v>2009</v>
      </c>
      <c r="BW5224" s="177">
        <v>3</v>
      </c>
      <c r="BX5224" s="177" t="s">
        <v>281</v>
      </c>
      <c r="BY5224" s="177" t="s">
        <v>262</v>
      </c>
      <c r="BZ5224" s="177" t="s">
        <v>267</v>
      </c>
      <c r="CA5224" s="177">
        <v>0</v>
      </c>
      <c r="CB5224" s="177" t="s">
        <v>264</v>
      </c>
      <c r="CC5224" s="122">
        <v>42.14</v>
      </c>
      <c r="CD5224" s="178" t="s">
        <v>191</v>
      </c>
      <c r="CE5224" s="177" t="s">
        <v>284</v>
      </c>
      <c r="CF5224" s="177" t="s">
        <v>284</v>
      </c>
      <c r="CG5224" s="83" t="s">
        <v>9</v>
      </c>
      <c r="CH5224" s="57"/>
      <c r="CV5224" s="51"/>
      <c r="CW5224" s="51"/>
      <c r="CX5224" s="51"/>
      <c r="CY5224" s="51"/>
      <c r="CZ5224" s="51"/>
      <c r="DA5224" s="51"/>
      <c r="DB5224" s="51"/>
      <c r="DC5224" s="51"/>
      <c r="DD5224" s="51"/>
    </row>
    <row r="5225" spans="73:108" ht="15" x14ac:dyDescent="0.25">
      <c r="BU5225" s="91"/>
      <c r="BV5225" s="177">
        <v>2009</v>
      </c>
      <c r="BW5225" s="177">
        <v>4</v>
      </c>
      <c r="BX5225" s="177" t="s">
        <v>281</v>
      </c>
      <c r="BY5225" s="177" t="s">
        <v>262</v>
      </c>
      <c r="BZ5225" s="177" t="s">
        <v>277</v>
      </c>
      <c r="CA5225" s="177">
        <v>0</v>
      </c>
      <c r="CB5225" s="177" t="s">
        <v>264</v>
      </c>
      <c r="CC5225" s="122">
        <v>659.49</v>
      </c>
      <c r="CD5225" s="178" t="s">
        <v>191</v>
      </c>
      <c r="CE5225" s="177" t="s">
        <v>284</v>
      </c>
      <c r="CF5225" s="177" t="s">
        <v>284</v>
      </c>
      <c r="CG5225" s="83" t="s">
        <v>9</v>
      </c>
      <c r="CH5225" s="57"/>
      <c r="CV5225" s="51"/>
      <c r="CW5225" s="51"/>
      <c r="CX5225" s="51"/>
      <c r="CY5225" s="51"/>
      <c r="CZ5225" s="51"/>
      <c r="DA5225" s="51"/>
      <c r="DB5225" s="51"/>
      <c r="DC5225" s="51"/>
      <c r="DD5225" s="51"/>
    </row>
    <row r="5226" spans="73:108" ht="15" x14ac:dyDescent="0.25">
      <c r="BU5226" s="91"/>
      <c r="BV5226" s="177">
        <v>2009</v>
      </c>
      <c r="BW5226" s="177">
        <v>4</v>
      </c>
      <c r="BX5226" s="177" t="s">
        <v>281</v>
      </c>
      <c r="BY5226" s="177" t="s">
        <v>262</v>
      </c>
      <c r="BZ5226" s="177" t="s">
        <v>263</v>
      </c>
      <c r="CA5226" s="177">
        <v>0</v>
      </c>
      <c r="CB5226" s="177" t="s">
        <v>264</v>
      </c>
      <c r="CC5226" s="122">
        <v>20.66</v>
      </c>
      <c r="CD5226" s="178" t="s">
        <v>191</v>
      </c>
      <c r="CE5226" s="177" t="s">
        <v>284</v>
      </c>
      <c r="CF5226" s="177" t="s">
        <v>284</v>
      </c>
      <c r="CG5226" s="83" t="s">
        <v>9</v>
      </c>
      <c r="CH5226" s="57"/>
      <c r="CV5226" s="51"/>
      <c r="CW5226" s="51"/>
      <c r="CX5226" s="51"/>
      <c r="CY5226" s="51"/>
      <c r="CZ5226" s="51"/>
      <c r="DA5226" s="51"/>
      <c r="DB5226" s="51"/>
      <c r="DC5226" s="51"/>
      <c r="DD5226" s="51"/>
    </row>
    <row r="5227" spans="73:108" ht="15" x14ac:dyDescent="0.25">
      <c r="BU5227" s="91"/>
      <c r="BV5227" s="177">
        <v>2009</v>
      </c>
      <c r="BW5227" s="177">
        <v>4</v>
      </c>
      <c r="BX5227" s="177" t="s">
        <v>281</v>
      </c>
      <c r="BY5227" s="177" t="s">
        <v>262</v>
      </c>
      <c r="BZ5227" s="177" t="s">
        <v>267</v>
      </c>
      <c r="CA5227" s="177">
        <v>0</v>
      </c>
      <c r="CB5227" s="177" t="s">
        <v>264</v>
      </c>
      <c r="CC5227" s="122">
        <v>74.430000000000007</v>
      </c>
      <c r="CD5227" s="178" t="s">
        <v>191</v>
      </c>
      <c r="CE5227" s="177" t="s">
        <v>284</v>
      </c>
      <c r="CF5227" s="177" t="s">
        <v>284</v>
      </c>
      <c r="CG5227" s="83" t="s">
        <v>9</v>
      </c>
      <c r="CH5227" s="57"/>
      <c r="CV5227" s="51"/>
      <c r="CW5227" s="51"/>
      <c r="CX5227" s="51"/>
      <c r="CY5227" s="51"/>
      <c r="CZ5227" s="51"/>
      <c r="DA5227" s="51"/>
      <c r="DB5227" s="51"/>
      <c r="DC5227" s="51"/>
      <c r="DD5227" s="51"/>
    </row>
    <row r="5228" spans="73:108" ht="15" x14ac:dyDescent="0.25">
      <c r="BU5228" s="91"/>
      <c r="BV5228" s="177">
        <v>2009</v>
      </c>
      <c r="BW5228" s="177">
        <v>4</v>
      </c>
      <c r="BX5228" s="177" t="s">
        <v>281</v>
      </c>
      <c r="BY5228" s="177" t="s">
        <v>262</v>
      </c>
      <c r="BZ5228" s="177" t="s">
        <v>268</v>
      </c>
      <c r="CA5228" s="177">
        <v>0</v>
      </c>
      <c r="CB5228" s="177" t="s">
        <v>264</v>
      </c>
      <c r="CC5228" s="122">
        <v>74.430000000000007</v>
      </c>
      <c r="CD5228" s="178" t="s">
        <v>191</v>
      </c>
      <c r="CE5228" s="177" t="s">
        <v>284</v>
      </c>
      <c r="CF5228" s="177" t="s">
        <v>284</v>
      </c>
      <c r="CG5228" s="83" t="s">
        <v>9</v>
      </c>
      <c r="CH5228" s="57"/>
      <c r="CV5228" s="51"/>
      <c r="CW5228" s="51"/>
      <c r="CX5228" s="51"/>
      <c r="CY5228" s="51"/>
      <c r="CZ5228" s="51"/>
      <c r="DA5228" s="51"/>
      <c r="DB5228" s="51"/>
      <c r="DC5228" s="51"/>
      <c r="DD5228" s="51"/>
    </row>
    <row r="5229" spans="73:108" ht="15" x14ac:dyDescent="0.25">
      <c r="BU5229" s="91"/>
      <c r="BV5229" s="177">
        <v>2009</v>
      </c>
      <c r="BW5229" s="177">
        <v>4</v>
      </c>
      <c r="BX5229" s="177" t="s">
        <v>281</v>
      </c>
      <c r="BY5229" s="177" t="s">
        <v>262</v>
      </c>
      <c r="BZ5229" s="177" t="s">
        <v>347</v>
      </c>
      <c r="CA5229" s="177">
        <v>0</v>
      </c>
      <c r="CB5229" s="177" t="s">
        <v>264</v>
      </c>
      <c r="CC5229" s="122">
        <v>20.66</v>
      </c>
      <c r="CD5229" s="178" t="s">
        <v>191</v>
      </c>
      <c r="CE5229" s="177" t="s">
        <v>284</v>
      </c>
      <c r="CF5229" s="177" t="s">
        <v>284</v>
      </c>
      <c r="CG5229" s="83" t="s">
        <v>9</v>
      </c>
      <c r="CH5229" s="57"/>
      <c r="CV5229" s="51"/>
      <c r="CW5229" s="51"/>
      <c r="CX5229" s="51"/>
      <c r="CY5229" s="51"/>
      <c r="CZ5229" s="51"/>
      <c r="DA5229" s="51"/>
      <c r="DB5229" s="51"/>
      <c r="DC5229" s="51"/>
      <c r="DD5229" s="51"/>
    </row>
    <row r="5230" spans="73:108" ht="15" x14ac:dyDescent="0.25">
      <c r="BU5230" s="91"/>
      <c r="BV5230" s="177">
        <v>2009</v>
      </c>
      <c r="BW5230" s="177">
        <v>5</v>
      </c>
      <c r="BX5230" s="177" t="s">
        <v>281</v>
      </c>
      <c r="BY5230" s="177" t="s">
        <v>262</v>
      </c>
      <c r="BZ5230" s="177" t="s">
        <v>277</v>
      </c>
      <c r="CA5230" s="177">
        <v>0</v>
      </c>
      <c r="CB5230" s="177" t="s">
        <v>264</v>
      </c>
      <c r="CC5230" s="122">
        <v>389.04</v>
      </c>
      <c r="CD5230" s="178" t="s">
        <v>191</v>
      </c>
      <c r="CE5230" s="177" t="s">
        <v>284</v>
      </c>
      <c r="CF5230" s="177" t="s">
        <v>284</v>
      </c>
      <c r="CG5230" s="83" t="s">
        <v>9</v>
      </c>
      <c r="CH5230" s="57"/>
      <c r="CV5230" s="51"/>
      <c r="CW5230" s="51"/>
      <c r="CX5230" s="51"/>
      <c r="CY5230" s="51"/>
      <c r="CZ5230" s="51"/>
      <c r="DA5230" s="51"/>
      <c r="DB5230" s="51"/>
      <c r="DC5230" s="51"/>
      <c r="DD5230" s="51"/>
    </row>
    <row r="5231" spans="73:108" ht="15" x14ac:dyDescent="0.25">
      <c r="BU5231" s="91"/>
      <c r="BV5231" s="177">
        <v>2009</v>
      </c>
      <c r="BW5231" s="177">
        <v>5</v>
      </c>
      <c r="BX5231" s="177" t="s">
        <v>281</v>
      </c>
      <c r="BY5231" s="177" t="s">
        <v>262</v>
      </c>
      <c r="BZ5231" s="177" t="s">
        <v>347</v>
      </c>
      <c r="CA5231" s="177">
        <v>0</v>
      </c>
      <c r="CB5231" s="177" t="s">
        <v>264</v>
      </c>
      <c r="CC5231" s="122">
        <v>77.06</v>
      </c>
      <c r="CD5231" s="178" t="s">
        <v>191</v>
      </c>
      <c r="CE5231" s="177" t="s">
        <v>284</v>
      </c>
      <c r="CF5231" s="177" t="s">
        <v>284</v>
      </c>
      <c r="CG5231" s="83" t="s">
        <v>9</v>
      </c>
      <c r="CH5231" s="57"/>
      <c r="CV5231" s="51"/>
      <c r="CW5231" s="51"/>
      <c r="CX5231" s="51"/>
      <c r="CY5231" s="51"/>
      <c r="CZ5231" s="51"/>
      <c r="DA5231" s="51"/>
      <c r="DB5231" s="51"/>
      <c r="DC5231" s="51"/>
      <c r="DD5231" s="51"/>
    </row>
    <row r="5232" spans="73:108" ht="15" x14ac:dyDescent="0.25">
      <c r="BU5232" s="91"/>
      <c r="BV5232" s="177">
        <v>2009</v>
      </c>
      <c r="BW5232" s="177">
        <v>6</v>
      </c>
      <c r="BX5232" s="177" t="s">
        <v>281</v>
      </c>
      <c r="BY5232" s="177" t="s">
        <v>262</v>
      </c>
      <c r="BZ5232" s="177" t="s">
        <v>277</v>
      </c>
      <c r="CA5232" s="177">
        <v>0</v>
      </c>
      <c r="CB5232" s="177" t="s">
        <v>264</v>
      </c>
      <c r="CC5232" s="122">
        <v>514.73</v>
      </c>
      <c r="CD5232" s="178" t="s">
        <v>191</v>
      </c>
      <c r="CE5232" s="177" t="s">
        <v>284</v>
      </c>
      <c r="CF5232" s="177" t="s">
        <v>284</v>
      </c>
      <c r="CG5232" s="83" t="s">
        <v>9</v>
      </c>
      <c r="CH5232" s="57"/>
      <c r="CV5232" s="51"/>
      <c r="CW5232" s="51"/>
      <c r="CX5232" s="51"/>
      <c r="CY5232" s="51"/>
      <c r="CZ5232" s="51"/>
      <c r="DA5232" s="51"/>
      <c r="DB5232" s="51"/>
      <c r="DC5232" s="51"/>
      <c r="DD5232" s="51"/>
    </row>
    <row r="5233" spans="73:108" ht="15" x14ac:dyDescent="0.25">
      <c r="BU5233" s="91"/>
      <c r="BV5233" s="177">
        <v>2009</v>
      </c>
      <c r="BW5233" s="177">
        <v>7</v>
      </c>
      <c r="BX5233" s="177" t="s">
        <v>281</v>
      </c>
      <c r="BY5233" s="177" t="s">
        <v>262</v>
      </c>
      <c r="BZ5233" s="177" t="s">
        <v>277</v>
      </c>
      <c r="CA5233" s="177">
        <v>0</v>
      </c>
      <c r="CB5233" s="177" t="s">
        <v>264</v>
      </c>
      <c r="CC5233" s="122">
        <v>632.54999999999995</v>
      </c>
      <c r="CD5233" s="178" t="s">
        <v>191</v>
      </c>
      <c r="CE5233" s="177" t="s">
        <v>284</v>
      </c>
      <c r="CF5233" s="177" t="s">
        <v>284</v>
      </c>
      <c r="CG5233" s="83" t="s">
        <v>9</v>
      </c>
      <c r="CH5233" s="57"/>
      <c r="CV5233" s="51"/>
      <c r="CW5233" s="51"/>
      <c r="CX5233" s="51"/>
      <c r="CY5233" s="51"/>
      <c r="CZ5233" s="51"/>
      <c r="DA5233" s="51"/>
      <c r="DB5233" s="51"/>
      <c r="DC5233" s="51"/>
      <c r="DD5233" s="51"/>
    </row>
    <row r="5234" spans="73:108" ht="15" x14ac:dyDescent="0.25">
      <c r="BU5234" s="91"/>
      <c r="BV5234" s="177">
        <v>2009</v>
      </c>
      <c r="BW5234" s="177">
        <v>7</v>
      </c>
      <c r="BX5234" s="177" t="s">
        <v>281</v>
      </c>
      <c r="BY5234" s="177" t="s">
        <v>262</v>
      </c>
      <c r="BZ5234" s="177" t="s">
        <v>263</v>
      </c>
      <c r="CA5234" s="177">
        <v>0</v>
      </c>
      <c r="CB5234" s="177" t="s">
        <v>264</v>
      </c>
      <c r="CC5234" s="122">
        <v>12.81</v>
      </c>
      <c r="CD5234" s="178" t="s">
        <v>191</v>
      </c>
      <c r="CE5234" s="177" t="s">
        <v>284</v>
      </c>
      <c r="CF5234" s="177" t="s">
        <v>284</v>
      </c>
      <c r="CG5234" s="83" t="s">
        <v>9</v>
      </c>
      <c r="CH5234" s="57"/>
      <c r="CV5234" s="51"/>
      <c r="CW5234" s="51"/>
      <c r="CX5234" s="51"/>
      <c r="CY5234" s="51"/>
      <c r="CZ5234" s="51"/>
      <c r="DA5234" s="51"/>
      <c r="DB5234" s="51"/>
      <c r="DC5234" s="51"/>
      <c r="DD5234" s="51"/>
    </row>
    <row r="5235" spans="73:108" ht="15" x14ac:dyDescent="0.25">
      <c r="BU5235" s="91"/>
      <c r="BV5235" s="177">
        <v>2009</v>
      </c>
      <c r="BW5235" s="177">
        <v>8</v>
      </c>
      <c r="BX5235" s="177" t="s">
        <v>281</v>
      </c>
      <c r="BY5235" s="177" t="s">
        <v>262</v>
      </c>
      <c r="BZ5235" s="177" t="s">
        <v>277</v>
      </c>
      <c r="CA5235" s="177">
        <v>0</v>
      </c>
      <c r="CB5235" s="177" t="s">
        <v>264</v>
      </c>
      <c r="CC5235" s="122">
        <v>336.18</v>
      </c>
      <c r="CD5235" s="178" t="s">
        <v>191</v>
      </c>
      <c r="CE5235" s="177" t="s">
        <v>284</v>
      </c>
      <c r="CF5235" s="177" t="s">
        <v>284</v>
      </c>
      <c r="CG5235" s="83" t="s">
        <v>9</v>
      </c>
      <c r="CH5235" s="57"/>
      <c r="CV5235" s="51"/>
      <c r="CW5235" s="51"/>
      <c r="CX5235" s="51"/>
      <c r="CY5235" s="51"/>
      <c r="CZ5235" s="51"/>
      <c r="DA5235" s="51"/>
      <c r="DB5235" s="51"/>
      <c r="DC5235" s="51"/>
      <c r="DD5235" s="51"/>
    </row>
    <row r="5236" spans="73:108" ht="15" x14ac:dyDescent="0.25">
      <c r="BU5236" s="91"/>
      <c r="BV5236" s="177">
        <v>2009</v>
      </c>
      <c r="BW5236" s="177">
        <v>9</v>
      </c>
      <c r="BX5236" s="177" t="s">
        <v>281</v>
      </c>
      <c r="BY5236" s="177" t="s">
        <v>262</v>
      </c>
      <c r="BZ5236" s="177" t="s">
        <v>277</v>
      </c>
      <c r="CA5236" s="177">
        <v>0</v>
      </c>
      <c r="CB5236" s="177" t="s">
        <v>264</v>
      </c>
      <c r="CC5236" s="122">
        <v>435.39</v>
      </c>
      <c r="CD5236" s="178" t="s">
        <v>191</v>
      </c>
      <c r="CE5236" s="177" t="s">
        <v>284</v>
      </c>
      <c r="CF5236" s="177" t="s">
        <v>284</v>
      </c>
      <c r="CG5236" s="83" t="s">
        <v>9</v>
      </c>
      <c r="CH5236" s="57"/>
      <c r="CV5236" s="51"/>
      <c r="CW5236" s="51"/>
      <c r="CX5236" s="51"/>
      <c r="CY5236" s="51"/>
      <c r="CZ5236" s="51"/>
      <c r="DA5236" s="51"/>
      <c r="DB5236" s="51"/>
      <c r="DC5236" s="51"/>
      <c r="DD5236" s="51"/>
    </row>
    <row r="5237" spans="73:108" ht="15" x14ac:dyDescent="0.25">
      <c r="BU5237" s="91"/>
      <c r="BV5237" s="177">
        <v>2009</v>
      </c>
      <c r="BW5237" s="177">
        <v>9</v>
      </c>
      <c r="BX5237" s="177" t="s">
        <v>281</v>
      </c>
      <c r="BY5237" s="177" t="s">
        <v>262</v>
      </c>
      <c r="BZ5237" s="177" t="s">
        <v>347</v>
      </c>
      <c r="CA5237" s="177">
        <v>0</v>
      </c>
      <c r="CB5237" s="177" t="s">
        <v>264</v>
      </c>
      <c r="CC5237" s="122">
        <v>67.2</v>
      </c>
      <c r="CD5237" s="178" t="s">
        <v>191</v>
      </c>
      <c r="CE5237" s="177" t="s">
        <v>284</v>
      </c>
      <c r="CF5237" s="177" t="s">
        <v>284</v>
      </c>
      <c r="CG5237" s="83" t="s">
        <v>9</v>
      </c>
      <c r="CH5237" s="57"/>
      <c r="CV5237" s="51"/>
      <c r="CW5237" s="51"/>
      <c r="CX5237" s="51"/>
      <c r="CY5237" s="51"/>
      <c r="CZ5237" s="51"/>
      <c r="DA5237" s="51"/>
      <c r="DB5237" s="51"/>
      <c r="DC5237" s="51"/>
      <c r="DD5237" s="51"/>
    </row>
    <row r="5238" spans="73:108" ht="15" x14ac:dyDescent="0.25">
      <c r="BU5238" s="91"/>
      <c r="BV5238" s="177">
        <v>2009</v>
      </c>
      <c r="BW5238" s="177">
        <v>10</v>
      </c>
      <c r="BX5238" s="177" t="s">
        <v>281</v>
      </c>
      <c r="BY5238" s="177" t="s">
        <v>262</v>
      </c>
      <c r="BZ5238" s="177" t="s">
        <v>277</v>
      </c>
      <c r="CA5238" s="177">
        <v>0</v>
      </c>
      <c r="CB5238" s="177" t="s">
        <v>264</v>
      </c>
      <c r="CC5238" s="122">
        <v>511.43</v>
      </c>
      <c r="CD5238" s="178" t="s">
        <v>191</v>
      </c>
      <c r="CE5238" s="177" t="s">
        <v>284</v>
      </c>
      <c r="CF5238" s="177" t="s">
        <v>284</v>
      </c>
      <c r="CG5238" s="83" t="s">
        <v>9</v>
      </c>
      <c r="CH5238" s="57"/>
      <c r="CV5238" s="51"/>
      <c r="CW5238" s="51"/>
      <c r="CX5238" s="51"/>
      <c r="CY5238" s="51"/>
      <c r="CZ5238" s="51"/>
      <c r="DA5238" s="51"/>
      <c r="DB5238" s="51"/>
      <c r="DC5238" s="51"/>
      <c r="DD5238" s="51"/>
    </row>
    <row r="5239" spans="73:108" ht="15" x14ac:dyDescent="0.25">
      <c r="BU5239" s="91"/>
      <c r="BV5239" s="177">
        <v>2009</v>
      </c>
      <c r="BW5239" s="177">
        <v>10</v>
      </c>
      <c r="BX5239" s="177" t="s">
        <v>281</v>
      </c>
      <c r="BY5239" s="177" t="s">
        <v>262</v>
      </c>
      <c r="BZ5239" s="177" t="s">
        <v>267</v>
      </c>
      <c r="CA5239" s="177">
        <v>0</v>
      </c>
      <c r="CB5239" s="177" t="s">
        <v>264</v>
      </c>
      <c r="CC5239" s="122">
        <v>38.03</v>
      </c>
      <c r="CD5239" s="178" t="s">
        <v>191</v>
      </c>
      <c r="CE5239" s="177" t="s">
        <v>284</v>
      </c>
      <c r="CF5239" s="177" t="s">
        <v>284</v>
      </c>
      <c r="CG5239" s="83" t="s">
        <v>9</v>
      </c>
      <c r="CH5239" s="57"/>
      <c r="CV5239" s="51"/>
      <c r="CW5239" s="51"/>
      <c r="CX5239" s="51"/>
      <c r="CY5239" s="51"/>
      <c r="CZ5239" s="51"/>
      <c r="DA5239" s="51"/>
      <c r="DB5239" s="51"/>
      <c r="DC5239" s="51"/>
      <c r="DD5239" s="51"/>
    </row>
    <row r="5240" spans="73:108" ht="15" x14ac:dyDescent="0.25">
      <c r="BU5240" s="91"/>
      <c r="BV5240" s="177">
        <v>2009</v>
      </c>
      <c r="BW5240" s="177">
        <v>10</v>
      </c>
      <c r="BX5240" s="177" t="s">
        <v>281</v>
      </c>
      <c r="BY5240" s="177" t="s">
        <v>262</v>
      </c>
      <c r="BZ5240" s="177" t="s">
        <v>347</v>
      </c>
      <c r="CA5240" s="177">
        <v>0</v>
      </c>
      <c r="CB5240" s="177" t="s">
        <v>264</v>
      </c>
      <c r="CC5240" s="122">
        <v>402.95</v>
      </c>
      <c r="CD5240" s="178" t="s">
        <v>191</v>
      </c>
      <c r="CE5240" s="177" t="s">
        <v>284</v>
      </c>
      <c r="CF5240" s="177" t="s">
        <v>284</v>
      </c>
      <c r="CG5240" s="83" t="s">
        <v>9</v>
      </c>
      <c r="CH5240" s="57"/>
      <c r="CV5240" s="51"/>
      <c r="CW5240" s="51"/>
      <c r="CX5240" s="51"/>
      <c r="CY5240" s="51"/>
      <c r="CZ5240" s="51"/>
      <c r="DA5240" s="51"/>
      <c r="DB5240" s="51"/>
      <c r="DC5240" s="51"/>
      <c r="DD5240" s="51"/>
    </row>
    <row r="5241" spans="73:108" ht="15" x14ac:dyDescent="0.25">
      <c r="BU5241" s="91"/>
      <c r="BV5241" s="177">
        <v>2009</v>
      </c>
      <c r="BW5241" s="177">
        <v>11</v>
      </c>
      <c r="BX5241" s="177" t="s">
        <v>281</v>
      </c>
      <c r="BY5241" s="177" t="s">
        <v>262</v>
      </c>
      <c r="BZ5241" s="177" t="s">
        <v>277</v>
      </c>
      <c r="CA5241" s="177">
        <v>0</v>
      </c>
      <c r="CB5241" s="177" t="s">
        <v>264</v>
      </c>
      <c r="CC5241" s="122">
        <v>41.46</v>
      </c>
      <c r="CD5241" s="178" t="s">
        <v>191</v>
      </c>
      <c r="CE5241" s="177" t="s">
        <v>284</v>
      </c>
      <c r="CF5241" s="177" t="s">
        <v>284</v>
      </c>
      <c r="CG5241" s="83" t="s">
        <v>9</v>
      </c>
      <c r="CH5241" s="57"/>
      <c r="CV5241" s="51"/>
      <c r="CW5241" s="51"/>
      <c r="CX5241" s="51"/>
      <c r="CY5241" s="51"/>
      <c r="CZ5241" s="51"/>
      <c r="DA5241" s="51"/>
      <c r="DB5241" s="51"/>
      <c r="DC5241" s="51"/>
      <c r="DD5241" s="51"/>
    </row>
    <row r="5242" spans="73:108" ht="15" x14ac:dyDescent="0.25">
      <c r="BU5242" s="91"/>
      <c r="BV5242" s="177">
        <v>2009</v>
      </c>
      <c r="BW5242" s="177">
        <v>11</v>
      </c>
      <c r="BX5242" s="177" t="s">
        <v>281</v>
      </c>
      <c r="BY5242" s="177" t="s">
        <v>262</v>
      </c>
      <c r="BZ5242" s="177" t="s">
        <v>347</v>
      </c>
      <c r="CA5242" s="177">
        <v>0</v>
      </c>
      <c r="CB5242" s="177" t="s">
        <v>264</v>
      </c>
      <c r="CC5242" s="122">
        <v>132.27000000000001</v>
      </c>
      <c r="CD5242" s="178" t="s">
        <v>191</v>
      </c>
      <c r="CE5242" s="177" t="s">
        <v>284</v>
      </c>
      <c r="CF5242" s="177" t="s">
        <v>284</v>
      </c>
      <c r="CG5242" s="83" t="s">
        <v>9</v>
      </c>
      <c r="CH5242" s="57"/>
      <c r="CV5242" s="51"/>
      <c r="CW5242" s="51"/>
      <c r="CX5242" s="51"/>
      <c r="CY5242" s="51"/>
      <c r="CZ5242" s="51"/>
      <c r="DA5242" s="51"/>
      <c r="DB5242" s="51"/>
      <c r="DC5242" s="51"/>
      <c r="DD5242" s="51"/>
    </row>
    <row r="5243" spans="73:108" ht="15" x14ac:dyDescent="0.25">
      <c r="BU5243" s="91"/>
      <c r="BV5243" s="177">
        <v>2009</v>
      </c>
      <c r="BW5243" s="177">
        <v>12</v>
      </c>
      <c r="BX5243" s="177" t="s">
        <v>281</v>
      </c>
      <c r="BY5243" s="177" t="s">
        <v>262</v>
      </c>
      <c r="BZ5243" s="177" t="s">
        <v>267</v>
      </c>
      <c r="CA5243" s="177">
        <v>0</v>
      </c>
      <c r="CB5243" s="177" t="s">
        <v>264</v>
      </c>
      <c r="CC5243" s="122">
        <v>138.9</v>
      </c>
      <c r="CD5243" s="178" t="s">
        <v>191</v>
      </c>
      <c r="CE5243" s="177" t="s">
        <v>284</v>
      </c>
      <c r="CF5243" s="177" t="s">
        <v>284</v>
      </c>
      <c r="CG5243" s="83" t="s">
        <v>9</v>
      </c>
      <c r="CH5243" s="57"/>
      <c r="CV5243" s="51"/>
      <c r="CW5243" s="51"/>
      <c r="CX5243" s="51"/>
      <c r="CY5243" s="51"/>
      <c r="CZ5243" s="51"/>
      <c r="DA5243" s="51"/>
      <c r="DB5243" s="51"/>
      <c r="DC5243" s="51"/>
      <c r="DD5243" s="51"/>
    </row>
    <row r="5244" spans="73:108" ht="15" x14ac:dyDescent="0.25">
      <c r="BU5244" s="91"/>
      <c r="BV5244" s="177">
        <v>2009</v>
      </c>
      <c r="BW5244" s="177">
        <v>12</v>
      </c>
      <c r="BX5244" s="177" t="s">
        <v>281</v>
      </c>
      <c r="BY5244" s="177" t="s">
        <v>262</v>
      </c>
      <c r="BZ5244" s="177" t="s">
        <v>347</v>
      </c>
      <c r="CA5244" s="177">
        <v>0</v>
      </c>
      <c r="CB5244" s="177" t="s">
        <v>264</v>
      </c>
      <c r="CC5244" s="122">
        <v>97.23</v>
      </c>
      <c r="CD5244" s="178" t="s">
        <v>191</v>
      </c>
      <c r="CE5244" s="177" t="s">
        <v>284</v>
      </c>
      <c r="CF5244" s="177" t="s">
        <v>284</v>
      </c>
      <c r="CG5244" s="83" t="s">
        <v>9</v>
      </c>
      <c r="CH5244" s="57"/>
      <c r="CV5244" s="51"/>
      <c r="CW5244" s="51"/>
      <c r="CX5244" s="51"/>
      <c r="CY5244" s="51"/>
      <c r="CZ5244" s="51"/>
      <c r="DA5244" s="51"/>
      <c r="DB5244" s="51"/>
      <c r="DC5244" s="51"/>
      <c r="DD5244" s="51"/>
    </row>
    <row r="5245" spans="73:108" ht="15" x14ac:dyDescent="0.25">
      <c r="BU5245" s="91"/>
      <c r="BV5245" s="177">
        <v>2010</v>
      </c>
      <c r="BW5245" s="177">
        <v>1</v>
      </c>
      <c r="BX5245" s="177" t="s">
        <v>281</v>
      </c>
      <c r="BY5245" s="177" t="s">
        <v>262</v>
      </c>
      <c r="BZ5245" s="177" t="s">
        <v>267</v>
      </c>
      <c r="CA5245" s="177">
        <v>0</v>
      </c>
      <c r="CB5245" s="177" t="s">
        <v>264</v>
      </c>
      <c r="CC5245" s="122">
        <v>164.31</v>
      </c>
      <c r="CD5245" s="178" t="s">
        <v>191</v>
      </c>
      <c r="CE5245" s="177" t="s">
        <v>284</v>
      </c>
      <c r="CF5245" s="177" t="s">
        <v>284</v>
      </c>
      <c r="CG5245" s="83" t="s">
        <v>9</v>
      </c>
      <c r="CH5245" s="57"/>
      <c r="CV5245" s="51"/>
      <c r="CW5245" s="51"/>
      <c r="CX5245" s="51"/>
      <c r="CY5245" s="51"/>
      <c r="CZ5245" s="51"/>
      <c r="DA5245" s="51"/>
      <c r="DB5245" s="51"/>
      <c r="DC5245" s="51"/>
      <c r="DD5245" s="51"/>
    </row>
    <row r="5246" spans="73:108" ht="15" x14ac:dyDescent="0.25">
      <c r="BU5246" s="91"/>
      <c r="BV5246" s="177">
        <v>2010</v>
      </c>
      <c r="BW5246" s="177">
        <v>2</v>
      </c>
      <c r="BX5246" s="177" t="s">
        <v>281</v>
      </c>
      <c r="BY5246" s="177" t="s">
        <v>262</v>
      </c>
      <c r="BZ5246" s="177" t="s">
        <v>277</v>
      </c>
      <c r="CA5246" s="177">
        <v>0</v>
      </c>
      <c r="CB5246" s="177" t="s">
        <v>264</v>
      </c>
      <c r="CC5246" s="122">
        <v>15.22</v>
      </c>
      <c r="CD5246" s="178" t="s">
        <v>191</v>
      </c>
      <c r="CE5246" s="177" t="s">
        <v>284</v>
      </c>
      <c r="CF5246" s="177" t="s">
        <v>284</v>
      </c>
      <c r="CG5246" s="83" t="s">
        <v>9</v>
      </c>
      <c r="CH5246" s="57"/>
      <c r="CV5246" s="51"/>
      <c r="CW5246" s="51"/>
      <c r="CX5246" s="51"/>
      <c r="CY5246" s="51"/>
      <c r="CZ5246" s="51"/>
      <c r="DA5246" s="51"/>
      <c r="DB5246" s="51"/>
      <c r="DC5246" s="51"/>
      <c r="DD5246" s="51"/>
    </row>
    <row r="5247" spans="73:108" ht="15" x14ac:dyDescent="0.25">
      <c r="BU5247" s="91"/>
      <c r="BV5247" s="177">
        <v>2010</v>
      </c>
      <c r="BW5247" s="177">
        <v>2</v>
      </c>
      <c r="BX5247" s="177" t="s">
        <v>281</v>
      </c>
      <c r="BY5247" s="177" t="s">
        <v>262</v>
      </c>
      <c r="BZ5247" s="177" t="s">
        <v>267</v>
      </c>
      <c r="CA5247" s="177">
        <v>0</v>
      </c>
      <c r="CB5247" s="177" t="s">
        <v>264</v>
      </c>
      <c r="CC5247" s="122">
        <v>38.18</v>
      </c>
      <c r="CD5247" s="178" t="s">
        <v>191</v>
      </c>
      <c r="CE5247" s="177" t="s">
        <v>284</v>
      </c>
      <c r="CF5247" s="177" t="s">
        <v>284</v>
      </c>
      <c r="CG5247" s="83" t="s">
        <v>9</v>
      </c>
      <c r="CH5247" s="57"/>
      <c r="CV5247" s="51"/>
      <c r="CW5247" s="51"/>
      <c r="CX5247" s="51"/>
      <c r="CY5247" s="51"/>
      <c r="CZ5247" s="51"/>
      <c r="DA5247" s="51"/>
      <c r="DB5247" s="51"/>
      <c r="DC5247" s="51"/>
      <c r="DD5247" s="51"/>
    </row>
    <row r="5248" spans="73:108" ht="15" x14ac:dyDescent="0.25">
      <c r="BU5248" s="91"/>
      <c r="BV5248" s="177">
        <v>2010</v>
      </c>
      <c r="BW5248" s="177">
        <v>3</v>
      </c>
      <c r="BX5248" s="177" t="s">
        <v>281</v>
      </c>
      <c r="BY5248" s="177" t="s">
        <v>262</v>
      </c>
      <c r="BZ5248" s="177" t="s">
        <v>277</v>
      </c>
      <c r="CA5248" s="177">
        <v>0</v>
      </c>
      <c r="CB5248" s="177" t="s">
        <v>264</v>
      </c>
      <c r="CC5248" s="122">
        <v>17.899999999999999</v>
      </c>
      <c r="CD5248" s="178" t="s">
        <v>191</v>
      </c>
      <c r="CE5248" s="177" t="s">
        <v>284</v>
      </c>
      <c r="CF5248" s="177" t="s">
        <v>284</v>
      </c>
      <c r="CG5248" s="83" t="s">
        <v>9</v>
      </c>
      <c r="CH5248" s="57"/>
      <c r="CV5248" s="51"/>
      <c r="CW5248" s="51"/>
      <c r="CX5248" s="51"/>
      <c r="CY5248" s="51"/>
      <c r="CZ5248" s="51"/>
      <c r="DA5248" s="51"/>
      <c r="DB5248" s="51"/>
      <c r="DC5248" s="51"/>
      <c r="DD5248" s="51"/>
    </row>
    <row r="5249" spans="73:108" ht="15" x14ac:dyDescent="0.25">
      <c r="BU5249" s="91"/>
      <c r="BV5249" s="177">
        <v>2010</v>
      </c>
      <c r="BW5249" s="177">
        <v>3</v>
      </c>
      <c r="BX5249" s="177" t="s">
        <v>281</v>
      </c>
      <c r="BY5249" s="177" t="s">
        <v>262</v>
      </c>
      <c r="BZ5249" s="177" t="s">
        <v>267</v>
      </c>
      <c r="CA5249" s="177">
        <v>0</v>
      </c>
      <c r="CB5249" s="177" t="s">
        <v>264</v>
      </c>
      <c r="CC5249" s="122">
        <v>45.29</v>
      </c>
      <c r="CD5249" s="178" t="s">
        <v>191</v>
      </c>
      <c r="CE5249" s="177" t="s">
        <v>284</v>
      </c>
      <c r="CF5249" s="177" t="s">
        <v>284</v>
      </c>
      <c r="CG5249" s="83" t="s">
        <v>9</v>
      </c>
      <c r="CH5249" s="57"/>
      <c r="CV5249" s="51"/>
      <c r="CW5249" s="51"/>
      <c r="CX5249" s="51"/>
      <c r="CY5249" s="51"/>
      <c r="CZ5249" s="51"/>
      <c r="DA5249" s="51"/>
      <c r="DB5249" s="51"/>
      <c r="DC5249" s="51"/>
      <c r="DD5249" s="51"/>
    </row>
    <row r="5250" spans="73:108" ht="15" x14ac:dyDescent="0.25">
      <c r="BU5250" s="91"/>
      <c r="BV5250" s="177">
        <v>2010</v>
      </c>
      <c r="BW5250" s="177">
        <v>4</v>
      </c>
      <c r="BX5250" s="177" t="s">
        <v>281</v>
      </c>
      <c r="BY5250" s="177" t="s">
        <v>262</v>
      </c>
      <c r="BZ5250" s="177" t="s">
        <v>277</v>
      </c>
      <c r="CA5250" s="177">
        <v>0</v>
      </c>
      <c r="CB5250" s="177" t="s">
        <v>264</v>
      </c>
      <c r="CC5250" s="122">
        <v>110.4</v>
      </c>
      <c r="CD5250" s="178" t="s">
        <v>191</v>
      </c>
      <c r="CE5250" s="177" t="s">
        <v>284</v>
      </c>
      <c r="CF5250" s="177" t="s">
        <v>284</v>
      </c>
      <c r="CG5250" s="83" t="s">
        <v>9</v>
      </c>
      <c r="CH5250" s="57"/>
      <c r="CV5250" s="51"/>
      <c r="CW5250" s="51"/>
      <c r="CX5250" s="51"/>
      <c r="CY5250" s="51"/>
      <c r="CZ5250" s="51"/>
      <c r="DA5250" s="51"/>
      <c r="DB5250" s="51"/>
      <c r="DC5250" s="51"/>
      <c r="DD5250" s="51"/>
    </row>
    <row r="5251" spans="73:108" ht="15" x14ac:dyDescent="0.25">
      <c r="BU5251" s="91"/>
      <c r="BV5251" s="177">
        <v>2010</v>
      </c>
      <c r="BW5251" s="177">
        <v>4</v>
      </c>
      <c r="BX5251" s="177" t="s">
        <v>281</v>
      </c>
      <c r="BY5251" s="177" t="s">
        <v>262</v>
      </c>
      <c r="BZ5251" s="177" t="s">
        <v>267</v>
      </c>
      <c r="CA5251" s="177">
        <v>0</v>
      </c>
      <c r="CB5251" s="177" t="s">
        <v>264</v>
      </c>
      <c r="CC5251" s="122">
        <v>80.92</v>
      </c>
      <c r="CD5251" s="178" t="s">
        <v>191</v>
      </c>
      <c r="CE5251" s="177" t="s">
        <v>284</v>
      </c>
      <c r="CF5251" s="177" t="s">
        <v>284</v>
      </c>
      <c r="CG5251" s="83" t="s">
        <v>9</v>
      </c>
      <c r="CH5251" s="57"/>
      <c r="CV5251" s="51"/>
      <c r="CW5251" s="51"/>
      <c r="CX5251" s="51"/>
      <c r="CY5251" s="51"/>
      <c r="CZ5251" s="51"/>
      <c r="DA5251" s="51"/>
      <c r="DB5251" s="51"/>
      <c r="DC5251" s="51"/>
      <c r="DD5251" s="51"/>
    </row>
    <row r="5252" spans="73:108" ht="15" x14ac:dyDescent="0.25">
      <c r="BU5252" s="91"/>
      <c r="BV5252" s="177">
        <v>2010</v>
      </c>
      <c r="BW5252" s="177">
        <v>4</v>
      </c>
      <c r="BX5252" s="177" t="s">
        <v>281</v>
      </c>
      <c r="BY5252" s="177" t="s">
        <v>262</v>
      </c>
      <c r="BZ5252" s="177" t="s">
        <v>347</v>
      </c>
      <c r="CA5252" s="177">
        <v>0</v>
      </c>
      <c r="CB5252" s="177" t="s">
        <v>264</v>
      </c>
      <c r="CC5252" s="122">
        <v>115.6</v>
      </c>
      <c r="CD5252" s="178" t="s">
        <v>191</v>
      </c>
      <c r="CE5252" s="177" t="s">
        <v>284</v>
      </c>
      <c r="CF5252" s="177" t="s">
        <v>284</v>
      </c>
      <c r="CG5252" s="83" t="s">
        <v>9</v>
      </c>
      <c r="CH5252" s="57"/>
      <c r="CV5252" s="51"/>
      <c r="CW5252" s="51"/>
      <c r="CX5252" s="51"/>
      <c r="CY5252" s="51"/>
      <c r="CZ5252" s="51"/>
      <c r="DA5252" s="51"/>
      <c r="DB5252" s="51"/>
      <c r="DC5252" s="51"/>
      <c r="DD5252" s="51"/>
    </row>
    <row r="5253" spans="73:108" ht="15" x14ac:dyDescent="0.25">
      <c r="BU5253" s="91"/>
      <c r="BV5253" s="177">
        <v>2010</v>
      </c>
      <c r="BW5253" s="177">
        <v>5</v>
      </c>
      <c r="BX5253" s="177" t="s">
        <v>281</v>
      </c>
      <c r="BY5253" s="177" t="s">
        <v>262</v>
      </c>
      <c r="BZ5253" s="177" t="s">
        <v>277</v>
      </c>
      <c r="CA5253" s="177">
        <v>0</v>
      </c>
      <c r="CB5253" s="177" t="s">
        <v>264</v>
      </c>
      <c r="CC5253" s="122">
        <v>154.97999999999999</v>
      </c>
      <c r="CD5253" s="178" t="s">
        <v>191</v>
      </c>
      <c r="CE5253" s="177" t="s">
        <v>284</v>
      </c>
      <c r="CF5253" s="177" t="s">
        <v>284</v>
      </c>
      <c r="CG5253" s="83" t="s">
        <v>9</v>
      </c>
      <c r="CH5253" s="57"/>
      <c r="CV5253" s="51"/>
      <c r="CW5253" s="51"/>
      <c r="CX5253" s="51"/>
      <c r="CY5253" s="51"/>
      <c r="CZ5253" s="51"/>
      <c r="DA5253" s="51"/>
      <c r="DB5253" s="51"/>
      <c r="DC5253" s="51"/>
      <c r="DD5253" s="51"/>
    </row>
    <row r="5254" spans="73:108" ht="15" x14ac:dyDescent="0.25">
      <c r="BU5254" s="91"/>
      <c r="BV5254" s="177">
        <v>2010</v>
      </c>
      <c r="BW5254" s="177">
        <v>5</v>
      </c>
      <c r="BX5254" s="177" t="s">
        <v>281</v>
      </c>
      <c r="BY5254" s="177" t="s">
        <v>262</v>
      </c>
      <c r="BZ5254" s="177" t="s">
        <v>268</v>
      </c>
      <c r="CA5254" s="177">
        <v>0</v>
      </c>
      <c r="CB5254" s="177" t="s">
        <v>264</v>
      </c>
      <c r="CC5254" s="122">
        <v>88.91</v>
      </c>
      <c r="CD5254" s="178" t="s">
        <v>191</v>
      </c>
      <c r="CE5254" s="177" t="s">
        <v>284</v>
      </c>
      <c r="CF5254" s="177" t="s">
        <v>284</v>
      </c>
      <c r="CG5254" s="83" t="s">
        <v>9</v>
      </c>
      <c r="CH5254" s="57"/>
      <c r="CV5254" s="51"/>
      <c r="CW5254" s="51"/>
      <c r="CX5254" s="51"/>
      <c r="CY5254" s="51"/>
      <c r="CZ5254" s="51"/>
      <c r="DA5254" s="51"/>
      <c r="DB5254" s="51"/>
      <c r="DC5254" s="51"/>
      <c r="DD5254" s="51"/>
    </row>
    <row r="5255" spans="73:108" ht="15" x14ac:dyDescent="0.25">
      <c r="BU5255" s="91"/>
      <c r="BV5255" s="177">
        <v>2010</v>
      </c>
      <c r="BW5255" s="177">
        <v>5</v>
      </c>
      <c r="BX5255" s="177" t="s">
        <v>281</v>
      </c>
      <c r="BY5255" s="177" t="s">
        <v>262</v>
      </c>
      <c r="BZ5255" s="177" t="s">
        <v>347</v>
      </c>
      <c r="CA5255" s="177">
        <v>0</v>
      </c>
      <c r="CB5255" s="177" t="s">
        <v>264</v>
      </c>
      <c r="CC5255" s="122">
        <v>355.66</v>
      </c>
      <c r="CD5255" s="178" t="s">
        <v>191</v>
      </c>
      <c r="CE5255" s="177" t="s">
        <v>284</v>
      </c>
      <c r="CF5255" s="177" t="s">
        <v>284</v>
      </c>
      <c r="CG5255" s="83" t="s">
        <v>9</v>
      </c>
      <c r="CH5255" s="57"/>
      <c r="CV5255" s="51"/>
      <c r="CW5255" s="51"/>
      <c r="CX5255" s="51"/>
      <c r="CY5255" s="51"/>
      <c r="CZ5255" s="51"/>
      <c r="DA5255" s="51"/>
      <c r="DB5255" s="51"/>
      <c r="DC5255" s="51"/>
      <c r="DD5255" s="51"/>
    </row>
    <row r="5256" spans="73:108" ht="15" x14ac:dyDescent="0.25">
      <c r="BU5256" s="91"/>
      <c r="BV5256" s="177">
        <v>2010</v>
      </c>
      <c r="BW5256" s="177">
        <v>6</v>
      </c>
      <c r="BX5256" s="177" t="s">
        <v>281</v>
      </c>
      <c r="BY5256" s="177" t="s">
        <v>262</v>
      </c>
      <c r="BZ5256" s="177" t="s">
        <v>277</v>
      </c>
      <c r="CA5256" s="177">
        <v>0</v>
      </c>
      <c r="CB5256" s="177" t="s">
        <v>264</v>
      </c>
      <c r="CC5256" s="122">
        <v>66.510000000000005</v>
      </c>
      <c r="CD5256" s="178" t="s">
        <v>191</v>
      </c>
      <c r="CE5256" s="177" t="s">
        <v>284</v>
      </c>
      <c r="CF5256" s="177" t="s">
        <v>284</v>
      </c>
      <c r="CG5256" s="83" t="s">
        <v>9</v>
      </c>
      <c r="CH5256" s="57"/>
      <c r="CV5256" s="51"/>
      <c r="CW5256" s="51"/>
      <c r="CX5256" s="51"/>
      <c r="CY5256" s="51"/>
      <c r="CZ5256" s="51"/>
      <c r="DA5256" s="51"/>
      <c r="DB5256" s="51"/>
      <c r="DC5256" s="51"/>
      <c r="DD5256" s="51"/>
    </row>
    <row r="5257" spans="73:108" ht="15" x14ac:dyDescent="0.25">
      <c r="BU5257" s="91"/>
      <c r="BV5257" s="177">
        <v>2010</v>
      </c>
      <c r="BW5257" s="177">
        <v>6</v>
      </c>
      <c r="BX5257" s="177" t="s">
        <v>281</v>
      </c>
      <c r="BY5257" s="177" t="s">
        <v>262</v>
      </c>
      <c r="BZ5257" s="177" t="s">
        <v>263</v>
      </c>
      <c r="CA5257" s="177">
        <v>0</v>
      </c>
      <c r="CB5257" s="177" t="s">
        <v>264</v>
      </c>
      <c r="CC5257" s="122">
        <v>68.22</v>
      </c>
      <c r="CD5257" s="178" t="s">
        <v>191</v>
      </c>
      <c r="CE5257" s="177" t="s">
        <v>284</v>
      </c>
      <c r="CF5257" s="177" t="s">
        <v>284</v>
      </c>
      <c r="CG5257" s="83" t="s">
        <v>9</v>
      </c>
      <c r="CH5257" s="57"/>
      <c r="CV5257" s="51"/>
      <c r="CW5257" s="51"/>
      <c r="CX5257" s="51"/>
      <c r="CY5257" s="51"/>
      <c r="CZ5257" s="51"/>
      <c r="DA5257" s="51"/>
      <c r="DB5257" s="51"/>
      <c r="DC5257" s="51"/>
      <c r="DD5257" s="51"/>
    </row>
    <row r="5258" spans="73:108" ht="15" x14ac:dyDescent="0.25">
      <c r="BU5258" s="91"/>
      <c r="BV5258" s="177">
        <v>2010</v>
      </c>
      <c r="BW5258" s="177">
        <v>6</v>
      </c>
      <c r="BX5258" s="177" t="s">
        <v>281</v>
      </c>
      <c r="BY5258" s="177" t="s">
        <v>262</v>
      </c>
      <c r="BZ5258" s="177" t="s">
        <v>268</v>
      </c>
      <c r="CA5258" s="177">
        <v>0</v>
      </c>
      <c r="CB5258" s="177" t="s">
        <v>264</v>
      </c>
      <c r="CC5258" s="122">
        <v>18.62</v>
      </c>
      <c r="CD5258" s="178" t="s">
        <v>191</v>
      </c>
      <c r="CE5258" s="177" t="s">
        <v>284</v>
      </c>
      <c r="CF5258" s="177" t="s">
        <v>284</v>
      </c>
      <c r="CG5258" s="83" t="s">
        <v>9</v>
      </c>
      <c r="CH5258" s="57"/>
      <c r="CV5258" s="51"/>
      <c r="CW5258" s="51"/>
      <c r="CX5258" s="51"/>
      <c r="CY5258" s="51"/>
      <c r="CZ5258" s="51"/>
      <c r="DA5258" s="51"/>
      <c r="DB5258" s="51"/>
      <c r="DC5258" s="51"/>
      <c r="DD5258" s="51"/>
    </row>
    <row r="5259" spans="73:108" ht="15" x14ac:dyDescent="0.25">
      <c r="BU5259" s="91"/>
      <c r="BV5259" s="177">
        <v>2010</v>
      </c>
      <c r="BW5259" s="177">
        <v>6</v>
      </c>
      <c r="BX5259" s="177" t="s">
        <v>281</v>
      </c>
      <c r="BY5259" s="177" t="s">
        <v>262</v>
      </c>
      <c r="BZ5259" s="177" t="s">
        <v>347</v>
      </c>
      <c r="CA5259" s="177">
        <v>0</v>
      </c>
      <c r="CB5259" s="177" t="s">
        <v>264</v>
      </c>
      <c r="CC5259" s="122">
        <v>37.229999999999997</v>
      </c>
      <c r="CD5259" s="178" t="s">
        <v>191</v>
      </c>
      <c r="CE5259" s="177" t="s">
        <v>284</v>
      </c>
      <c r="CF5259" s="177" t="s">
        <v>284</v>
      </c>
      <c r="CG5259" s="83" t="s">
        <v>9</v>
      </c>
      <c r="CH5259" s="57"/>
      <c r="CV5259" s="51"/>
      <c r="CW5259" s="51"/>
      <c r="CX5259" s="51"/>
      <c r="CY5259" s="51"/>
      <c r="CZ5259" s="51"/>
      <c r="DA5259" s="51"/>
      <c r="DB5259" s="51"/>
      <c r="DC5259" s="51"/>
      <c r="DD5259" s="51"/>
    </row>
    <row r="5260" spans="73:108" ht="15" x14ac:dyDescent="0.25">
      <c r="BU5260" s="91"/>
      <c r="BV5260" s="177">
        <v>2010</v>
      </c>
      <c r="BW5260" s="177">
        <v>7</v>
      </c>
      <c r="BX5260" s="177" t="s">
        <v>281</v>
      </c>
      <c r="BY5260" s="177" t="s">
        <v>262</v>
      </c>
      <c r="BZ5260" s="177" t="s">
        <v>277</v>
      </c>
      <c r="CA5260" s="177">
        <v>0</v>
      </c>
      <c r="CB5260" s="177" t="s">
        <v>264</v>
      </c>
      <c r="CC5260" s="122">
        <v>1906.02</v>
      </c>
      <c r="CD5260" s="178" t="s">
        <v>191</v>
      </c>
      <c r="CE5260" s="177" t="s">
        <v>284</v>
      </c>
      <c r="CF5260" s="177" t="s">
        <v>284</v>
      </c>
      <c r="CG5260" s="83" t="s">
        <v>9</v>
      </c>
      <c r="CH5260" s="57"/>
      <c r="CV5260" s="51"/>
      <c r="CW5260" s="51"/>
      <c r="CX5260" s="51"/>
      <c r="CY5260" s="51"/>
      <c r="CZ5260" s="51"/>
      <c r="DA5260" s="51"/>
      <c r="DB5260" s="51"/>
      <c r="DC5260" s="51"/>
      <c r="DD5260" s="51"/>
    </row>
    <row r="5261" spans="73:108" ht="15" x14ac:dyDescent="0.25">
      <c r="BU5261" s="91"/>
      <c r="BV5261" s="177">
        <v>2010</v>
      </c>
      <c r="BW5261" s="177">
        <v>7</v>
      </c>
      <c r="BX5261" s="177" t="s">
        <v>281</v>
      </c>
      <c r="BY5261" s="177" t="s">
        <v>262</v>
      </c>
      <c r="BZ5261" s="177" t="s">
        <v>263</v>
      </c>
      <c r="CA5261" s="177">
        <v>0</v>
      </c>
      <c r="CB5261" s="177" t="s">
        <v>264</v>
      </c>
      <c r="CC5261" s="122">
        <v>1546.91</v>
      </c>
      <c r="CD5261" s="178" t="s">
        <v>191</v>
      </c>
      <c r="CE5261" s="177" t="s">
        <v>284</v>
      </c>
      <c r="CF5261" s="177" t="s">
        <v>284</v>
      </c>
      <c r="CG5261" s="83" t="s">
        <v>9</v>
      </c>
      <c r="CH5261" s="57"/>
      <c r="CV5261" s="51"/>
      <c r="CW5261" s="51"/>
      <c r="CX5261" s="51"/>
      <c r="CY5261" s="51"/>
      <c r="CZ5261" s="51"/>
      <c r="DA5261" s="51"/>
      <c r="DB5261" s="51"/>
      <c r="DC5261" s="51"/>
      <c r="DD5261" s="51"/>
    </row>
    <row r="5262" spans="73:108" ht="15" x14ac:dyDescent="0.25">
      <c r="BU5262" s="91"/>
      <c r="BV5262" s="177">
        <v>2010</v>
      </c>
      <c r="BW5262" s="177">
        <v>7</v>
      </c>
      <c r="BX5262" s="177" t="s">
        <v>281</v>
      </c>
      <c r="BY5262" s="177" t="s">
        <v>262</v>
      </c>
      <c r="BZ5262" s="177" t="s">
        <v>266</v>
      </c>
      <c r="CA5262" s="177">
        <v>0</v>
      </c>
      <c r="CB5262" s="177" t="s">
        <v>264</v>
      </c>
      <c r="CC5262" s="122">
        <v>1305.6400000000001</v>
      </c>
      <c r="CD5262" s="178" t="s">
        <v>191</v>
      </c>
      <c r="CE5262" s="177" t="s">
        <v>284</v>
      </c>
      <c r="CF5262" s="177" t="s">
        <v>284</v>
      </c>
      <c r="CG5262" s="83" t="s">
        <v>9</v>
      </c>
      <c r="CH5262" s="57"/>
      <c r="CV5262" s="51"/>
      <c r="CW5262" s="51"/>
      <c r="CX5262" s="51"/>
      <c r="CY5262" s="51"/>
      <c r="CZ5262" s="51"/>
      <c r="DA5262" s="51"/>
      <c r="DB5262" s="51"/>
      <c r="DC5262" s="51"/>
      <c r="DD5262" s="51"/>
    </row>
    <row r="5263" spans="73:108" ht="15" x14ac:dyDescent="0.25">
      <c r="BU5263" s="91"/>
      <c r="BV5263" s="177">
        <v>2010</v>
      </c>
      <c r="BW5263" s="177">
        <v>7</v>
      </c>
      <c r="BX5263" s="177" t="s">
        <v>281</v>
      </c>
      <c r="BY5263" s="177" t="s">
        <v>262</v>
      </c>
      <c r="BZ5263" s="177" t="s">
        <v>268</v>
      </c>
      <c r="CA5263" s="177">
        <v>0</v>
      </c>
      <c r="CB5263" s="177" t="s">
        <v>264</v>
      </c>
      <c r="CC5263" s="122">
        <v>646.39</v>
      </c>
      <c r="CD5263" s="178" t="s">
        <v>191</v>
      </c>
      <c r="CE5263" s="177" t="s">
        <v>284</v>
      </c>
      <c r="CF5263" s="177" t="s">
        <v>284</v>
      </c>
      <c r="CG5263" s="83" t="s">
        <v>9</v>
      </c>
      <c r="CH5263" s="57"/>
      <c r="CV5263" s="51"/>
      <c r="CW5263" s="51"/>
      <c r="CX5263" s="51"/>
      <c r="CY5263" s="51"/>
      <c r="CZ5263" s="51"/>
      <c r="DA5263" s="51"/>
      <c r="DB5263" s="51"/>
      <c r="DC5263" s="51"/>
      <c r="DD5263" s="51"/>
    </row>
    <row r="5264" spans="73:108" ht="15" x14ac:dyDescent="0.25">
      <c r="BU5264" s="91"/>
      <c r="BV5264" s="177">
        <v>2010</v>
      </c>
      <c r="BW5264" s="177">
        <v>7</v>
      </c>
      <c r="BX5264" s="177" t="s">
        <v>281</v>
      </c>
      <c r="BY5264" s="177" t="s">
        <v>262</v>
      </c>
      <c r="BZ5264" s="177" t="s">
        <v>347</v>
      </c>
      <c r="CA5264" s="177">
        <v>0</v>
      </c>
      <c r="CB5264" s="177" t="s">
        <v>264</v>
      </c>
      <c r="CC5264" s="122">
        <v>623.22</v>
      </c>
      <c r="CD5264" s="178" t="s">
        <v>191</v>
      </c>
      <c r="CE5264" s="177" t="s">
        <v>284</v>
      </c>
      <c r="CF5264" s="177" t="s">
        <v>284</v>
      </c>
      <c r="CG5264" s="83" t="s">
        <v>9</v>
      </c>
      <c r="CH5264" s="57"/>
      <c r="CV5264" s="51"/>
      <c r="CW5264" s="51"/>
      <c r="CX5264" s="51"/>
      <c r="CY5264" s="51"/>
      <c r="CZ5264" s="51"/>
      <c r="DA5264" s="51"/>
      <c r="DB5264" s="51"/>
      <c r="DC5264" s="51"/>
      <c r="DD5264" s="51"/>
    </row>
    <row r="5265" spans="73:108" ht="15" x14ac:dyDescent="0.25">
      <c r="BU5265" s="91"/>
      <c r="BV5265" s="177">
        <v>2010</v>
      </c>
      <c r="BW5265" s="177">
        <v>8</v>
      </c>
      <c r="BX5265" s="177" t="s">
        <v>281</v>
      </c>
      <c r="BY5265" s="177" t="s">
        <v>262</v>
      </c>
      <c r="BZ5265" s="177" t="s">
        <v>277</v>
      </c>
      <c r="CA5265" s="177">
        <v>0</v>
      </c>
      <c r="CB5265" s="177" t="s">
        <v>264</v>
      </c>
      <c r="CC5265" s="122">
        <v>696.28</v>
      </c>
      <c r="CD5265" s="178" t="s">
        <v>191</v>
      </c>
      <c r="CE5265" s="177" t="s">
        <v>284</v>
      </c>
      <c r="CF5265" s="177" t="s">
        <v>284</v>
      </c>
      <c r="CG5265" s="83" t="s">
        <v>9</v>
      </c>
      <c r="CH5265" s="57"/>
      <c r="CV5265" s="51"/>
      <c r="CW5265" s="51"/>
      <c r="CX5265" s="51"/>
      <c r="CY5265" s="51"/>
      <c r="CZ5265" s="51"/>
      <c r="DA5265" s="51"/>
      <c r="DB5265" s="51"/>
      <c r="DC5265" s="51"/>
      <c r="DD5265" s="51"/>
    </row>
    <row r="5266" spans="73:108" ht="15" x14ac:dyDescent="0.25">
      <c r="BU5266" s="91"/>
      <c r="BV5266" s="177">
        <v>2010</v>
      </c>
      <c r="BW5266" s="177">
        <v>8</v>
      </c>
      <c r="BX5266" s="177" t="s">
        <v>281</v>
      </c>
      <c r="BY5266" s="177" t="s">
        <v>262</v>
      </c>
      <c r="BZ5266" s="177" t="s">
        <v>263</v>
      </c>
      <c r="CA5266" s="177">
        <v>0</v>
      </c>
      <c r="CB5266" s="177" t="s">
        <v>264</v>
      </c>
      <c r="CC5266" s="122">
        <v>495.25</v>
      </c>
      <c r="CD5266" s="178" t="s">
        <v>191</v>
      </c>
      <c r="CE5266" s="177" t="s">
        <v>284</v>
      </c>
      <c r="CF5266" s="177" t="s">
        <v>284</v>
      </c>
      <c r="CG5266" s="83" t="s">
        <v>9</v>
      </c>
      <c r="CH5266" s="57"/>
      <c r="CV5266" s="51"/>
      <c r="CW5266" s="51"/>
      <c r="CX5266" s="51"/>
      <c r="CY5266" s="51"/>
      <c r="CZ5266" s="51"/>
      <c r="DA5266" s="51"/>
      <c r="DB5266" s="51"/>
      <c r="DC5266" s="51"/>
      <c r="DD5266" s="51"/>
    </row>
    <row r="5267" spans="73:108" ht="15" x14ac:dyDescent="0.25">
      <c r="BU5267" s="91"/>
      <c r="BV5267" s="177">
        <v>2010</v>
      </c>
      <c r="BW5267" s="177">
        <v>8</v>
      </c>
      <c r="BX5267" s="177" t="s">
        <v>281</v>
      </c>
      <c r="BY5267" s="177" t="s">
        <v>262</v>
      </c>
      <c r="BZ5267" s="177" t="s">
        <v>266</v>
      </c>
      <c r="CA5267" s="177">
        <v>0</v>
      </c>
      <c r="CB5267" s="177" t="s">
        <v>264</v>
      </c>
      <c r="CC5267" s="122">
        <v>298.35000000000002</v>
      </c>
      <c r="CD5267" s="178" t="s">
        <v>191</v>
      </c>
      <c r="CE5267" s="177" t="s">
        <v>284</v>
      </c>
      <c r="CF5267" s="177" t="s">
        <v>284</v>
      </c>
      <c r="CG5267" s="83" t="s">
        <v>9</v>
      </c>
      <c r="CH5267" s="57"/>
      <c r="CV5267" s="51"/>
      <c r="CW5267" s="51"/>
      <c r="CX5267" s="51"/>
      <c r="CY5267" s="51"/>
      <c r="CZ5267" s="51"/>
      <c r="DA5267" s="51"/>
      <c r="DB5267" s="51"/>
      <c r="DC5267" s="51"/>
      <c r="DD5267" s="51"/>
    </row>
    <row r="5268" spans="73:108" ht="15" x14ac:dyDescent="0.25">
      <c r="BU5268" s="91"/>
      <c r="BV5268" s="177">
        <v>2010</v>
      </c>
      <c r="BW5268" s="177">
        <v>8</v>
      </c>
      <c r="BX5268" s="177" t="s">
        <v>281</v>
      </c>
      <c r="BY5268" s="177" t="s">
        <v>262</v>
      </c>
      <c r="BZ5268" s="177" t="s">
        <v>347</v>
      </c>
      <c r="CA5268" s="177">
        <v>0</v>
      </c>
      <c r="CB5268" s="177" t="s">
        <v>264</v>
      </c>
      <c r="CC5268" s="122">
        <v>323.14</v>
      </c>
      <c r="CD5268" s="178" t="s">
        <v>191</v>
      </c>
      <c r="CE5268" s="177" t="s">
        <v>284</v>
      </c>
      <c r="CF5268" s="177" t="s">
        <v>284</v>
      </c>
      <c r="CG5268" s="83" t="s">
        <v>9</v>
      </c>
      <c r="CH5268" s="57"/>
      <c r="CV5268" s="51"/>
      <c r="CW5268" s="51"/>
      <c r="CX5268" s="51"/>
      <c r="CY5268" s="51"/>
      <c r="CZ5268" s="51"/>
      <c r="DA5268" s="51"/>
      <c r="DB5268" s="51"/>
      <c r="DC5268" s="51"/>
      <c r="DD5268" s="51"/>
    </row>
    <row r="5269" spans="73:108" ht="15" x14ac:dyDescent="0.25">
      <c r="BU5269" s="91"/>
      <c r="BV5269" s="177">
        <v>2010</v>
      </c>
      <c r="BW5269" s="177">
        <v>9</v>
      </c>
      <c r="BX5269" s="177" t="s">
        <v>281</v>
      </c>
      <c r="BY5269" s="177" t="s">
        <v>262</v>
      </c>
      <c r="BZ5269" s="177" t="s">
        <v>277</v>
      </c>
      <c r="CA5269" s="177">
        <v>0</v>
      </c>
      <c r="CB5269" s="177" t="s">
        <v>264</v>
      </c>
      <c r="CC5269" s="122">
        <v>1926.28</v>
      </c>
      <c r="CD5269" s="178" t="s">
        <v>191</v>
      </c>
      <c r="CE5269" s="177" t="s">
        <v>284</v>
      </c>
      <c r="CF5269" s="177" t="s">
        <v>284</v>
      </c>
      <c r="CG5269" s="83" t="s">
        <v>9</v>
      </c>
      <c r="CH5269" s="57"/>
      <c r="CV5269" s="51"/>
      <c r="CW5269" s="51"/>
      <c r="CX5269" s="51"/>
      <c r="CY5269" s="51"/>
      <c r="CZ5269" s="51"/>
      <c r="DA5269" s="51"/>
      <c r="DB5269" s="51"/>
      <c r="DC5269" s="51"/>
      <c r="DD5269" s="51"/>
    </row>
    <row r="5270" spans="73:108" ht="15" x14ac:dyDescent="0.25">
      <c r="BU5270" s="91"/>
      <c r="BV5270" s="177">
        <v>2010</v>
      </c>
      <c r="BW5270" s="177">
        <v>9</v>
      </c>
      <c r="BX5270" s="177" t="s">
        <v>281</v>
      </c>
      <c r="BY5270" s="177" t="s">
        <v>262</v>
      </c>
      <c r="BZ5270" s="177" t="s">
        <v>347</v>
      </c>
      <c r="CA5270" s="177">
        <v>0</v>
      </c>
      <c r="CB5270" s="177" t="s">
        <v>264</v>
      </c>
      <c r="CC5270" s="122">
        <v>1284.21</v>
      </c>
      <c r="CD5270" s="178" t="s">
        <v>191</v>
      </c>
      <c r="CE5270" s="177" t="s">
        <v>284</v>
      </c>
      <c r="CF5270" s="177" t="s">
        <v>284</v>
      </c>
      <c r="CG5270" s="83" t="s">
        <v>9</v>
      </c>
      <c r="CH5270" s="57"/>
      <c r="CV5270" s="51"/>
      <c r="CW5270" s="51"/>
      <c r="CX5270" s="51"/>
      <c r="CY5270" s="51"/>
      <c r="CZ5270" s="51"/>
      <c r="DA5270" s="51"/>
      <c r="DB5270" s="51"/>
      <c r="DC5270" s="51"/>
      <c r="DD5270" s="51"/>
    </row>
    <row r="5271" spans="73:108" ht="15" x14ac:dyDescent="0.25">
      <c r="BU5271" s="91"/>
      <c r="BV5271" s="177">
        <v>2010</v>
      </c>
      <c r="BW5271" s="177">
        <v>10</v>
      </c>
      <c r="BX5271" s="177" t="s">
        <v>281</v>
      </c>
      <c r="BY5271" s="177" t="s">
        <v>262</v>
      </c>
      <c r="BZ5271" s="177" t="s">
        <v>277</v>
      </c>
      <c r="CA5271" s="177">
        <v>0</v>
      </c>
      <c r="CB5271" s="177" t="s">
        <v>264</v>
      </c>
      <c r="CC5271" s="122">
        <v>177.22</v>
      </c>
      <c r="CD5271" s="178" t="s">
        <v>191</v>
      </c>
      <c r="CE5271" s="177" t="s">
        <v>284</v>
      </c>
      <c r="CF5271" s="177" t="s">
        <v>284</v>
      </c>
      <c r="CG5271" s="83" t="s">
        <v>9</v>
      </c>
      <c r="CH5271" s="57"/>
      <c r="CV5271" s="51"/>
      <c r="CW5271" s="51"/>
      <c r="CX5271" s="51"/>
      <c r="CY5271" s="51"/>
      <c r="CZ5271" s="51"/>
      <c r="DA5271" s="51"/>
      <c r="DB5271" s="51"/>
      <c r="DC5271" s="51"/>
      <c r="DD5271" s="51"/>
    </row>
    <row r="5272" spans="73:108" ht="15" x14ac:dyDescent="0.25">
      <c r="BU5272" s="91"/>
      <c r="BV5272" s="177">
        <v>2010</v>
      </c>
      <c r="BW5272" s="177">
        <v>10</v>
      </c>
      <c r="BX5272" s="177" t="s">
        <v>281</v>
      </c>
      <c r="BY5272" s="177" t="s">
        <v>262</v>
      </c>
      <c r="BZ5272" s="177" t="s">
        <v>263</v>
      </c>
      <c r="CA5272" s="177">
        <v>0</v>
      </c>
      <c r="CB5272" s="177" t="s">
        <v>264</v>
      </c>
      <c r="CC5272" s="122">
        <v>220.37</v>
      </c>
      <c r="CD5272" s="178" t="s">
        <v>191</v>
      </c>
      <c r="CE5272" s="177" t="s">
        <v>284</v>
      </c>
      <c r="CF5272" s="177" t="s">
        <v>284</v>
      </c>
      <c r="CG5272" s="83" t="s">
        <v>9</v>
      </c>
      <c r="CH5272" s="57"/>
      <c r="CV5272" s="51"/>
      <c r="CW5272" s="51"/>
      <c r="CX5272" s="51"/>
      <c r="CY5272" s="51"/>
      <c r="CZ5272" s="51"/>
      <c r="DA5272" s="51"/>
      <c r="DB5272" s="51"/>
      <c r="DC5272" s="51"/>
      <c r="DD5272" s="51"/>
    </row>
    <row r="5273" spans="73:108" ht="15" x14ac:dyDescent="0.25">
      <c r="BU5273" s="91"/>
      <c r="BV5273" s="177">
        <v>2010</v>
      </c>
      <c r="BW5273" s="177">
        <v>10</v>
      </c>
      <c r="BX5273" s="177" t="s">
        <v>281</v>
      </c>
      <c r="BY5273" s="177" t="s">
        <v>262</v>
      </c>
      <c r="BZ5273" s="177" t="s">
        <v>266</v>
      </c>
      <c r="CA5273" s="177">
        <v>0</v>
      </c>
      <c r="CB5273" s="177" t="s">
        <v>264</v>
      </c>
      <c r="CC5273" s="122">
        <v>66.78</v>
      </c>
      <c r="CD5273" s="178" t="s">
        <v>191</v>
      </c>
      <c r="CE5273" s="177" t="s">
        <v>284</v>
      </c>
      <c r="CF5273" s="177" t="s">
        <v>284</v>
      </c>
      <c r="CG5273" s="83" t="s">
        <v>9</v>
      </c>
      <c r="CH5273" s="57"/>
      <c r="CV5273" s="51"/>
      <c r="CW5273" s="51"/>
      <c r="CX5273" s="51"/>
      <c r="CY5273" s="51"/>
      <c r="CZ5273" s="51"/>
      <c r="DA5273" s="51"/>
      <c r="DB5273" s="51"/>
      <c r="DC5273" s="51"/>
      <c r="DD5273" s="51"/>
    </row>
    <row r="5274" spans="73:108" ht="15" x14ac:dyDescent="0.25">
      <c r="BU5274" s="91"/>
      <c r="BV5274" s="177">
        <v>2010</v>
      </c>
      <c r="BW5274" s="177">
        <v>10</v>
      </c>
      <c r="BX5274" s="177" t="s">
        <v>281</v>
      </c>
      <c r="BY5274" s="177" t="s">
        <v>262</v>
      </c>
      <c r="BZ5274" s="177" t="s">
        <v>347</v>
      </c>
      <c r="CA5274" s="177">
        <v>0</v>
      </c>
      <c r="CB5274" s="177" t="s">
        <v>264</v>
      </c>
      <c r="CC5274" s="122">
        <v>52.65</v>
      </c>
      <c r="CD5274" s="178" t="s">
        <v>191</v>
      </c>
      <c r="CE5274" s="177" t="s">
        <v>284</v>
      </c>
      <c r="CF5274" s="177" t="s">
        <v>284</v>
      </c>
      <c r="CG5274" s="83" t="s">
        <v>9</v>
      </c>
      <c r="CH5274" s="57"/>
      <c r="CV5274" s="51"/>
      <c r="CW5274" s="51"/>
      <c r="CX5274" s="51"/>
      <c r="CY5274" s="51"/>
      <c r="CZ5274" s="51"/>
      <c r="DA5274" s="51"/>
      <c r="DB5274" s="51"/>
      <c r="DC5274" s="51"/>
      <c r="DD5274" s="51"/>
    </row>
    <row r="5275" spans="73:108" ht="15" x14ac:dyDescent="0.25">
      <c r="BU5275" s="91"/>
      <c r="BV5275" s="177">
        <v>2010</v>
      </c>
      <c r="BW5275" s="177">
        <v>11</v>
      </c>
      <c r="BX5275" s="177" t="s">
        <v>281</v>
      </c>
      <c r="BY5275" s="177" t="s">
        <v>262</v>
      </c>
      <c r="BZ5275" s="177" t="s">
        <v>277</v>
      </c>
      <c r="CA5275" s="177">
        <v>0</v>
      </c>
      <c r="CB5275" s="177" t="s">
        <v>264</v>
      </c>
      <c r="CC5275" s="122">
        <v>605.25</v>
      </c>
      <c r="CD5275" s="178" t="s">
        <v>191</v>
      </c>
      <c r="CE5275" s="177" t="s">
        <v>284</v>
      </c>
      <c r="CF5275" s="177" t="s">
        <v>284</v>
      </c>
      <c r="CG5275" s="83" t="s">
        <v>9</v>
      </c>
      <c r="CH5275" s="57"/>
      <c r="CV5275" s="51"/>
      <c r="CW5275" s="51"/>
      <c r="CX5275" s="51"/>
      <c r="CY5275" s="51"/>
      <c r="CZ5275" s="51"/>
      <c r="DA5275" s="51"/>
      <c r="DB5275" s="51"/>
      <c r="DC5275" s="51"/>
      <c r="DD5275" s="51"/>
    </row>
    <row r="5276" spans="73:108" ht="15" x14ac:dyDescent="0.25">
      <c r="BU5276" s="91"/>
      <c r="BV5276" s="177">
        <v>2010</v>
      </c>
      <c r="BW5276" s="177">
        <v>11</v>
      </c>
      <c r="BX5276" s="177" t="s">
        <v>281</v>
      </c>
      <c r="BY5276" s="177" t="s">
        <v>262</v>
      </c>
      <c r="BZ5276" s="177" t="s">
        <v>263</v>
      </c>
      <c r="CA5276" s="177">
        <v>0</v>
      </c>
      <c r="CB5276" s="177" t="s">
        <v>264</v>
      </c>
      <c r="CC5276" s="122">
        <v>568.23</v>
      </c>
      <c r="CD5276" s="178" t="s">
        <v>191</v>
      </c>
      <c r="CE5276" s="177" t="s">
        <v>284</v>
      </c>
      <c r="CF5276" s="177" t="s">
        <v>284</v>
      </c>
      <c r="CG5276" s="83" t="s">
        <v>9</v>
      </c>
      <c r="CH5276" s="57"/>
      <c r="CV5276" s="51"/>
      <c r="CW5276" s="51"/>
      <c r="CX5276" s="51"/>
      <c r="CY5276" s="51"/>
      <c r="CZ5276" s="51"/>
      <c r="DA5276" s="51"/>
      <c r="DB5276" s="51"/>
      <c r="DC5276" s="51"/>
      <c r="DD5276" s="51"/>
    </row>
    <row r="5277" spans="73:108" ht="15" x14ac:dyDescent="0.25">
      <c r="BU5277" s="91"/>
      <c r="BV5277" s="177">
        <v>2010</v>
      </c>
      <c r="BW5277" s="177">
        <v>11</v>
      </c>
      <c r="BX5277" s="177" t="s">
        <v>281</v>
      </c>
      <c r="BY5277" s="177" t="s">
        <v>262</v>
      </c>
      <c r="BZ5277" s="177" t="s">
        <v>266</v>
      </c>
      <c r="CA5277" s="177">
        <v>0</v>
      </c>
      <c r="CB5277" s="177" t="s">
        <v>264</v>
      </c>
      <c r="CC5277" s="122">
        <v>174.22</v>
      </c>
      <c r="CD5277" s="178" t="s">
        <v>191</v>
      </c>
      <c r="CE5277" s="177" t="s">
        <v>284</v>
      </c>
      <c r="CF5277" s="177" t="s">
        <v>284</v>
      </c>
      <c r="CG5277" s="83" t="s">
        <v>9</v>
      </c>
      <c r="CH5277" s="57"/>
      <c r="CV5277" s="51"/>
      <c r="CW5277" s="51"/>
      <c r="CX5277" s="51"/>
      <c r="CY5277" s="51"/>
      <c r="CZ5277" s="51"/>
      <c r="DA5277" s="51"/>
      <c r="DB5277" s="51"/>
      <c r="DC5277" s="51"/>
      <c r="DD5277" s="51"/>
    </row>
    <row r="5278" spans="73:108" ht="15" x14ac:dyDescent="0.25">
      <c r="BU5278" s="91"/>
      <c r="BV5278" s="177">
        <v>2010</v>
      </c>
      <c r="BW5278" s="177">
        <v>11</v>
      </c>
      <c r="BX5278" s="177" t="s">
        <v>281</v>
      </c>
      <c r="BY5278" s="177" t="s">
        <v>262</v>
      </c>
      <c r="BZ5278" s="177" t="s">
        <v>347</v>
      </c>
      <c r="CA5278" s="177">
        <v>0</v>
      </c>
      <c r="CB5278" s="177" t="s">
        <v>264</v>
      </c>
      <c r="CC5278" s="122">
        <v>65.459999999999994</v>
      </c>
      <c r="CD5278" s="178" t="s">
        <v>191</v>
      </c>
      <c r="CE5278" s="177" t="s">
        <v>284</v>
      </c>
      <c r="CF5278" s="177" t="s">
        <v>284</v>
      </c>
      <c r="CG5278" s="83" t="s">
        <v>9</v>
      </c>
      <c r="CH5278" s="57"/>
      <c r="CV5278" s="51"/>
      <c r="CW5278" s="51"/>
      <c r="CX5278" s="51"/>
      <c r="CY5278" s="51"/>
      <c r="CZ5278" s="51"/>
      <c r="DA5278" s="51"/>
      <c r="DB5278" s="51"/>
      <c r="DC5278" s="51"/>
      <c r="DD5278" s="51"/>
    </row>
    <row r="5279" spans="73:108" ht="15" x14ac:dyDescent="0.25">
      <c r="BU5279" s="91"/>
      <c r="BV5279" s="177">
        <v>2010</v>
      </c>
      <c r="BW5279" s="177">
        <v>12</v>
      </c>
      <c r="BX5279" s="177" t="s">
        <v>281</v>
      </c>
      <c r="BY5279" s="177" t="s">
        <v>262</v>
      </c>
      <c r="BZ5279" s="177" t="s">
        <v>277</v>
      </c>
      <c r="CA5279" s="177">
        <v>0</v>
      </c>
      <c r="CB5279" s="177" t="s">
        <v>264</v>
      </c>
      <c r="CC5279" s="122">
        <v>2509.9299999999998</v>
      </c>
      <c r="CD5279" s="178" t="s">
        <v>191</v>
      </c>
      <c r="CE5279" s="177" t="s">
        <v>284</v>
      </c>
      <c r="CF5279" s="177" t="s">
        <v>284</v>
      </c>
      <c r="CG5279" s="83" t="s">
        <v>9</v>
      </c>
      <c r="CH5279" s="57"/>
      <c r="CV5279" s="51"/>
      <c r="CW5279" s="51"/>
      <c r="CX5279" s="51"/>
      <c r="CY5279" s="51"/>
      <c r="CZ5279" s="51"/>
      <c r="DA5279" s="51"/>
      <c r="DB5279" s="51"/>
      <c r="DC5279" s="51"/>
      <c r="DD5279" s="51"/>
    </row>
    <row r="5280" spans="73:108" ht="15" x14ac:dyDescent="0.25">
      <c r="BU5280" s="91"/>
      <c r="BV5280" s="177">
        <v>2010</v>
      </c>
      <c r="BW5280" s="177">
        <v>12</v>
      </c>
      <c r="BX5280" s="177" t="s">
        <v>281</v>
      </c>
      <c r="BY5280" s="177" t="s">
        <v>262</v>
      </c>
      <c r="BZ5280" s="177" t="s">
        <v>263</v>
      </c>
      <c r="CA5280" s="177">
        <v>0</v>
      </c>
      <c r="CB5280" s="177" t="s">
        <v>264</v>
      </c>
      <c r="CC5280" s="122">
        <v>1719.12</v>
      </c>
      <c r="CD5280" s="178" t="s">
        <v>191</v>
      </c>
      <c r="CE5280" s="177" t="s">
        <v>284</v>
      </c>
      <c r="CF5280" s="177" t="s">
        <v>284</v>
      </c>
      <c r="CG5280" s="83" t="s">
        <v>9</v>
      </c>
      <c r="CH5280" s="57"/>
      <c r="CV5280" s="51"/>
      <c r="CW5280" s="51"/>
      <c r="CX5280" s="51"/>
      <c r="CY5280" s="51"/>
      <c r="CZ5280" s="51"/>
      <c r="DA5280" s="51"/>
      <c r="DB5280" s="51"/>
      <c r="DC5280" s="51"/>
      <c r="DD5280" s="51"/>
    </row>
    <row r="5281" spans="73:108" ht="15" x14ac:dyDescent="0.25">
      <c r="BU5281" s="91"/>
      <c r="BV5281" s="177">
        <v>2010</v>
      </c>
      <c r="BW5281" s="177">
        <v>12</v>
      </c>
      <c r="BX5281" s="177" t="s">
        <v>281</v>
      </c>
      <c r="BY5281" s="177" t="s">
        <v>262</v>
      </c>
      <c r="BZ5281" s="177" t="s">
        <v>266</v>
      </c>
      <c r="CA5281" s="177">
        <v>0</v>
      </c>
      <c r="CB5281" s="177" t="s">
        <v>264</v>
      </c>
      <c r="CC5281" s="122">
        <v>200.72</v>
      </c>
      <c r="CD5281" s="178" t="s">
        <v>191</v>
      </c>
      <c r="CE5281" s="177" t="s">
        <v>284</v>
      </c>
      <c r="CF5281" s="177" t="s">
        <v>284</v>
      </c>
      <c r="CG5281" s="83" t="s">
        <v>9</v>
      </c>
      <c r="CH5281" s="57"/>
      <c r="CV5281" s="51"/>
      <c r="CW5281" s="51"/>
      <c r="CX5281" s="51"/>
      <c r="CY5281" s="51"/>
      <c r="CZ5281" s="51"/>
      <c r="DA5281" s="51"/>
      <c r="DB5281" s="51"/>
      <c r="DC5281" s="51"/>
      <c r="DD5281" s="51"/>
    </row>
    <row r="5282" spans="73:108" ht="15" x14ac:dyDescent="0.25">
      <c r="BU5282" s="91"/>
      <c r="BV5282" s="177">
        <v>2010</v>
      </c>
      <c r="BW5282" s="177">
        <v>12</v>
      </c>
      <c r="BX5282" s="177" t="s">
        <v>281</v>
      </c>
      <c r="BY5282" s="177" t="s">
        <v>262</v>
      </c>
      <c r="BZ5282" s="177" t="s">
        <v>347</v>
      </c>
      <c r="CA5282" s="177">
        <v>0</v>
      </c>
      <c r="CB5282" s="177" t="s">
        <v>264</v>
      </c>
      <c r="CC5282" s="122">
        <v>239.35</v>
      </c>
      <c r="CD5282" s="178" t="s">
        <v>191</v>
      </c>
      <c r="CE5282" s="177" t="s">
        <v>284</v>
      </c>
      <c r="CF5282" s="177" t="s">
        <v>284</v>
      </c>
      <c r="CG5282" s="83" t="s">
        <v>9</v>
      </c>
      <c r="CH5282" s="57"/>
      <c r="CV5282" s="51"/>
      <c r="CW5282" s="51"/>
      <c r="CX5282" s="51"/>
      <c r="CY5282" s="51"/>
      <c r="CZ5282" s="51"/>
      <c r="DA5282" s="51"/>
      <c r="DB5282" s="51"/>
      <c r="DC5282" s="51"/>
      <c r="DD5282" s="51"/>
    </row>
    <row r="5283" spans="73:108" ht="15" x14ac:dyDescent="0.25">
      <c r="BU5283" s="91"/>
      <c r="BV5283" s="177">
        <v>2007</v>
      </c>
      <c r="BW5283" s="177">
        <v>3</v>
      </c>
      <c r="BX5283" s="177" t="s">
        <v>317</v>
      </c>
      <c r="BY5283" s="177" t="s">
        <v>262</v>
      </c>
      <c r="BZ5283" s="177" t="s">
        <v>277</v>
      </c>
      <c r="CA5283" s="177">
        <v>0</v>
      </c>
      <c r="CB5283" s="177" t="s">
        <v>264</v>
      </c>
      <c r="CC5283" s="122">
        <v>11.82</v>
      </c>
      <c r="CD5283" s="178" t="s">
        <v>191</v>
      </c>
      <c r="CE5283" s="177" t="s">
        <v>284</v>
      </c>
      <c r="CF5283" s="177" t="s">
        <v>284</v>
      </c>
      <c r="CG5283" s="83" t="s">
        <v>9</v>
      </c>
      <c r="CH5283" s="57"/>
      <c r="CV5283" s="51"/>
      <c r="CW5283" s="51"/>
      <c r="CX5283" s="51"/>
      <c r="CY5283" s="51"/>
      <c r="CZ5283" s="51"/>
      <c r="DA5283" s="51"/>
      <c r="DB5283" s="51"/>
      <c r="DC5283" s="51"/>
      <c r="DD5283" s="51"/>
    </row>
    <row r="5284" spans="73:108" ht="15" x14ac:dyDescent="0.25">
      <c r="BU5284" s="91"/>
      <c r="BV5284" s="177">
        <v>2007</v>
      </c>
      <c r="BW5284" s="177">
        <v>3</v>
      </c>
      <c r="BX5284" s="177" t="s">
        <v>317</v>
      </c>
      <c r="BY5284" s="177" t="s">
        <v>262</v>
      </c>
      <c r="BZ5284" s="177" t="s">
        <v>263</v>
      </c>
      <c r="CA5284" s="177">
        <v>0</v>
      </c>
      <c r="CB5284" s="177" t="s">
        <v>264</v>
      </c>
      <c r="CC5284" s="122">
        <v>11.82</v>
      </c>
      <c r="CD5284" s="178" t="s">
        <v>191</v>
      </c>
      <c r="CE5284" s="177" t="s">
        <v>284</v>
      </c>
      <c r="CF5284" s="177" t="s">
        <v>284</v>
      </c>
      <c r="CG5284" s="83" t="s">
        <v>9</v>
      </c>
      <c r="CH5284" s="57"/>
      <c r="CV5284" s="51"/>
      <c r="CW5284" s="51"/>
      <c r="CX5284" s="51"/>
      <c r="CY5284" s="51"/>
      <c r="CZ5284" s="51"/>
      <c r="DA5284" s="51"/>
      <c r="DB5284" s="51"/>
      <c r="DC5284" s="51"/>
      <c r="DD5284" s="51"/>
    </row>
    <row r="5285" spans="73:108" ht="15" x14ac:dyDescent="0.25">
      <c r="BU5285" s="91"/>
      <c r="BV5285" s="177">
        <v>2007</v>
      </c>
      <c r="BW5285" s="177">
        <v>3</v>
      </c>
      <c r="BX5285" s="177" t="s">
        <v>317</v>
      </c>
      <c r="BY5285" s="177" t="s">
        <v>262</v>
      </c>
      <c r="BZ5285" s="177" t="s">
        <v>266</v>
      </c>
      <c r="CA5285" s="177">
        <v>0</v>
      </c>
      <c r="CB5285" s="177" t="s">
        <v>264</v>
      </c>
      <c r="CC5285" s="122">
        <v>11.82</v>
      </c>
      <c r="CD5285" s="178" t="s">
        <v>191</v>
      </c>
      <c r="CE5285" s="177" t="s">
        <v>284</v>
      </c>
      <c r="CF5285" s="177" t="s">
        <v>284</v>
      </c>
      <c r="CG5285" s="83" t="s">
        <v>9</v>
      </c>
      <c r="CH5285" s="57"/>
      <c r="CV5285" s="51"/>
      <c r="CW5285" s="51"/>
      <c r="CX5285" s="51"/>
      <c r="CY5285" s="51"/>
      <c r="CZ5285" s="51"/>
      <c r="DA5285" s="51"/>
      <c r="DB5285" s="51"/>
      <c r="DC5285" s="51"/>
      <c r="DD5285" s="51"/>
    </row>
    <row r="5286" spans="73:108" ht="15" x14ac:dyDescent="0.25">
      <c r="BU5286" s="91"/>
      <c r="BV5286" s="177">
        <v>2007</v>
      </c>
      <c r="BW5286" s="177">
        <v>3</v>
      </c>
      <c r="BX5286" s="177" t="s">
        <v>317</v>
      </c>
      <c r="BY5286" s="177" t="s">
        <v>262</v>
      </c>
      <c r="BZ5286" s="177" t="s">
        <v>267</v>
      </c>
      <c r="CA5286" s="177">
        <v>0</v>
      </c>
      <c r="CB5286" s="177" t="s">
        <v>264</v>
      </c>
      <c r="CC5286" s="122">
        <v>11.82</v>
      </c>
      <c r="CD5286" s="178" t="s">
        <v>191</v>
      </c>
      <c r="CE5286" s="177" t="s">
        <v>284</v>
      </c>
      <c r="CF5286" s="177" t="s">
        <v>284</v>
      </c>
      <c r="CG5286" s="83" t="s">
        <v>9</v>
      </c>
      <c r="CH5286" s="57"/>
      <c r="CV5286" s="51"/>
      <c r="CW5286" s="51"/>
      <c r="CX5286" s="51"/>
      <c r="CY5286" s="51"/>
      <c r="CZ5286" s="51"/>
      <c r="DA5286" s="51"/>
      <c r="DB5286" s="51"/>
      <c r="DC5286" s="51"/>
      <c r="DD5286" s="51"/>
    </row>
    <row r="5287" spans="73:108" ht="15" x14ac:dyDescent="0.25">
      <c r="BU5287" s="91"/>
      <c r="BV5287" s="177">
        <v>2007</v>
      </c>
      <c r="BW5287" s="177">
        <v>4</v>
      </c>
      <c r="BX5287" s="177" t="s">
        <v>317</v>
      </c>
      <c r="BY5287" s="177" t="s">
        <v>262</v>
      </c>
      <c r="BZ5287" s="177" t="s">
        <v>263</v>
      </c>
      <c r="CA5287" s="177">
        <v>0</v>
      </c>
      <c r="CB5287" s="177" t="s">
        <v>264</v>
      </c>
      <c r="CC5287" s="122">
        <v>12.13</v>
      </c>
      <c r="CD5287" s="178" t="s">
        <v>191</v>
      </c>
      <c r="CE5287" s="177" t="s">
        <v>284</v>
      </c>
      <c r="CF5287" s="177" t="s">
        <v>284</v>
      </c>
      <c r="CG5287" s="83" t="s">
        <v>9</v>
      </c>
      <c r="CH5287" s="57"/>
      <c r="CV5287" s="51"/>
      <c r="CW5287" s="51"/>
      <c r="CX5287" s="51"/>
      <c r="CY5287" s="51"/>
      <c r="CZ5287" s="51"/>
      <c r="DA5287" s="51"/>
      <c r="DB5287" s="51"/>
      <c r="DC5287" s="51"/>
      <c r="DD5287" s="51"/>
    </row>
    <row r="5288" spans="73:108" ht="15" x14ac:dyDescent="0.25">
      <c r="BU5288" s="91"/>
      <c r="BV5288" s="177">
        <v>2007</v>
      </c>
      <c r="BW5288" s="177">
        <v>4</v>
      </c>
      <c r="BX5288" s="177" t="s">
        <v>317</v>
      </c>
      <c r="BY5288" s="177" t="s">
        <v>262</v>
      </c>
      <c r="BZ5288" s="177" t="s">
        <v>266</v>
      </c>
      <c r="CA5288" s="177">
        <v>0</v>
      </c>
      <c r="CB5288" s="177" t="s">
        <v>264</v>
      </c>
      <c r="CC5288" s="122">
        <v>12.13</v>
      </c>
      <c r="CD5288" s="178" t="s">
        <v>191</v>
      </c>
      <c r="CE5288" s="177" t="s">
        <v>284</v>
      </c>
      <c r="CF5288" s="177" t="s">
        <v>284</v>
      </c>
      <c r="CG5288" s="83" t="s">
        <v>9</v>
      </c>
      <c r="CH5288" s="57"/>
      <c r="CV5288" s="51"/>
      <c r="CW5288" s="51"/>
      <c r="CX5288" s="51"/>
      <c r="CY5288" s="51"/>
      <c r="CZ5288" s="51"/>
      <c r="DA5288" s="51"/>
      <c r="DB5288" s="51"/>
      <c r="DC5288" s="51"/>
      <c r="DD5288" s="51"/>
    </row>
    <row r="5289" spans="73:108" ht="15" x14ac:dyDescent="0.25">
      <c r="BU5289" s="91"/>
      <c r="BV5289" s="177">
        <v>2007</v>
      </c>
      <c r="BW5289" s="177">
        <v>5</v>
      </c>
      <c r="BX5289" s="177" t="s">
        <v>317</v>
      </c>
      <c r="BY5289" s="177" t="s">
        <v>262</v>
      </c>
      <c r="BZ5289" s="177" t="s">
        <v>267</v>
      </c>
      <c r="CA5289" s="177">
        <v>0</v>
      </c>
      <c r="CB5289" s="177" t="s">
        <v>264</v>
      </c>
      <c r="CC5289" s="122">
        <v>6.12</v>
      </c>
      <c r="CD5289" s="178" t="s">
        <v>191</v>
      </c>
      <c r="CE5289" s="177" t="s">
        <v>284</v>
      </c>
      <c r="CF5289" s="177" t="s">
        <v>284</v>
      </c>
      <c r="CG5289" s="83" t="s">
        <v>9</v>
      </c>
      <c r="CH5289" s="57"/>
      <c r="CV5289" s="51"/>
      <c r="CW5289" s="51"/>
      <c r="CX5289" s="51"/>
      <c r="CY5289" s="51"/>
      <c r="CZ5289" s="51"/>
      <c r="DA5289" s="51"/>
      <c r="DB5289" s="51"/>
      <c r="DC5289" s="51"/>
      <c r="DD5289" s="51"/>
    </row>
    <row r="5290" spans="73:108" ht="15" x14ac:dyDescent="0.25">
      <c r="BU5290" s="91"/>
      <c r="BV5290" s="177">
        <v>2007</v>
      </c>
      <c r="BW5290" s="177">
        <v>5</v>
      </c>
      <c r="BX5290" s="177" t="s">
        <v>317</v>
      </c>
      <c r="BY5290" s="177" t="s">
        <v>262</v>
      </c>
      <c r="BZ5290" s="177" t="s">
        <v>268</v>
      </c>
      <c r="CA5290" s="177">
        <v>0</v>
      </c>
      <c r="CB5290" s="177" t="s">
        <v>264</v>
      </c>
      <c r="CC5290" s="122">
        <v>6.12</v>
      </c>
      <c r="CD5290" s="178" t="s">
        <v>191</v>
      </c>
      <c r="CE5290" s="177" t="s">
        <v>284</v>
      </c>
      <c r="CF5290" s="177" t="s">
        <v>284</v>
      </c>
      <c r="CG5290" s="83" t="s">
        <v>9</v>
      </c>
      <c r="CH5290" s="57"/>
      <c r="CV5290" s="51"/>
      <c r="CW5290" s="51"/>
      <c r="CX5290" s="51"/>
      <c r="CY5290" s="51"/>
      <c r="CZ5290" s="51"/>
      <c r="DA5290" s="51"/>
      <c r="DB5290" s="51"/>
      <c r="DC5290" s="51"/>
      <c r="DD5290" s="51"/>
    </row>
    <row r="5291" spans="73:108" ht="15" x14ac:dyDescent="0.25">
      <c r="BU5291" s="91"/>
      <c r="BV5291" s="177">
        <v>2007</v>
      </c>
      <c r="BW5291" s="177">
        <v>6</v>
      </c>
      <c r="BX5291" s="177" t="s">
        <v>317</v>
      </c>
      <c r="BY5291" s="177" t="s">
        <v>262</v>
      </c>
      <c r="BZ5291" s="177" t="s">
        <v>263</v>
      </c>
      <c r="CA5291" s="177">
        <v>0</v>
      </c>
      <c r="CB5291" s="177" t="s">
        <v>264</v>
      </c>
      <c r="CC5291" s="122">
        <v>10.47</v>
      </c>
      <c r="CD5291" s="178" t="s">
        <v>191</v>
      </c>
      <c r="CE5291" s="177" t="s">
        <v>284</v>
      </c>
      <c r="CF5291" s="177" t="s">
        <v>284</v>
      </c>
      <c r="CG5291" s="83" t="s">
        <v>9</v>
      </c>
      <c r="CH5291" s="57"/>
      <c r="CV5291" s="51"/>
      <c r="CW5291" s="51"/>
      <c r="CX5291" s="51"/>
      <c r="CY5291" s="51"/>
      <c r="CZ5291" s="51"/>
      <c r="DA5291" s="51"/>
      <c r="DB5291" s="51"/>
      <c r="DC5291" s="51"/>
      <c r="DD5291" s="51"/>
    </row>
    <row r="5292" spans="73:108" ht="15" x14ac:dyDescent="0.25">
      <c r="BU5292" s="91"/>
      <c r="BV5292" s="177">
        <v>2007</v>
      </c>
      <c r="BW5292" s="177">
        <v>7</v>
      </c>
      <c r="BX5292" s="177" t="s">
        <v>317</v>
      </c>
      <c r="BY5292" s="177" t="s">
        <v>262</v>
      </c>
      <c r="BZ5292" s="177" t="s">
        <v>267</v>
      </c>
      <c r="CA5292" s="177">
        <v>0</v>
      </c>
      <c r="CB5292" s="177" t="s">
        <v>264</v>
      </c>
      <c r="CC5292" s="122">
        <v>16.8</v>
      </c>
      <c r="CD5292" s="178" t="s">
        <v>191</v>
      </c>
      <c r="CE5292" s="177" t="s">
        <v>284</v>
      </c>
      <c r="CF5292" s="177" t="s">
        <v>284</v>
      </c>
      <c r="CG5292" s="83" t="s">
        <v>9</v>
      </c>
      <c r="CH5292" s="57"/>
      <c r="CV5292" s="51"/>
      <c r="CW5292" s="51"/>
      <c r="CX5292" s="51"/>
      <c r="CY5292" s="51"/>
      <c r="CZ5292" s="51"/>
      <c r="DA5292" s="51"/>
      <c r="DB5292" s="51"/>
      <c r="DC5292" s="51"/>
      <c r="DD5292" s="51"/>
    </row>
    <row r="5293" spans="73:108" ht="15" x14ac:dyDescent="0.25">
      <c r="BU5293" s="91"/>
      <c r="BV5293" s="177">
        <v>2007</v>
      </c>
      <c r="BW5293" s="177">
        <v>7</v>
      </c>
      <c r="BX5293" s="177" t="s">
        <v>317</v>
      </c>
      <c r="BY5293" s="177" t="s">
        <v>262</v>
      </c>
      <c r="BZ5293" s="177" t="s">
        <v>268</v>
      </c>
      <c r="CA5293" s="177">
        <v>0</v>
      </c>
      <c r="CB5293" s="177" t="s">
        <v>264</v>
      </c>
      <c r="CC5293" s="122">
        <v>16.8</v>
      </c>
      <c r="CD5293" s="178" t="s">
        <v>191</v>
      </c>
      <c r="CE5293" s="177" t="s">
        <v>284</v>
      </c>
      <c r="CF5293" s="177" t="s">
        <v>284</v>
      </c>
      <c r="CG5293" s="83" t="s">
        <v>9</v>
      </c>
      <c r="CH5293" s="57"/>
      <c r="CV5293" s="51"/>
      <c r="CW5293" s="51"/>
      <c r="CX5293" s="51"/>
      <c r="CY5293" s="51"/>
      <c r="CZ5293" s="51"/>
      <c r="DA5293" s="51"/>
      <c r="DB5293" s="51"/>
      <c r="DC5293" s="51"/>
      <c r="DD5293" s="51"/>
    </row>
    <row r="5294" spans="73:108" ht="15" x14ac:dyDescent="0.25">
      <c r="BU5294" s="91"/>
      <c r="BV5294" s="177">
        <v>2007</v>
      </c>
      <c r="BW5294" s="177">
        <v>8</v>
      </c>
      <c r="BX5294" s="177" t="s">
        <v>317</v>
      </c>
      <c r="BY5294" s="177" t="s">
        <v>262</v>
      </c>
      <c r="BZ5294" s="177" t="s">
        <v>266</v>
      </c>
      <c r="CA5294" s="177">
        <v>0</v>
      </c>
      <c r="CB5294" s="177" t="s">
        <v>264</v>
      </c>
      <c r="CC5294" s="122">
        <v>56.02</v>
      </c>
      <c r="CD5294" s="178" t="s">
        <v>191</v>
      </c>
      <c r="CE5294" s="177" t="s">
        <v>284</v>
      </c>
      <c r="CF5294" s="177" t="s">
        <v>284</v>
      </c>
      <c r="CG5294" s="83" t="s">
        <v>9</v>
      </c>
      <c r="CH5294" s="57"/>
      <c r="CV5294" s="51"/>
      <c r="CW5294" s="51"/>
      <c r="CX5294" s="51"/>
      <c r="CY5294" s="51"/>
      <c r="CZ5294" s="51"/>
      <c r="DA5294" s="51"/>
      <c r="DB5294" s="51"/>
      <c r="DC5294" s="51"/>
      <c r="DD5294" s="51"/>
    </row>
    <row r="5295" spans="73:108" ht="15" x14ac:dyDescent="0.25">
      <c r="BU5295" s="91"/>
      <c r="BV5295" s="177">
        <v>2007</v>
      </c>
      <c r="BW5295" s="177">
        <v>8</v>
      </c>
      <c r="BX5295" s="177" t="s">
        <v>317</v>
      </c>
      <c r="BY5295" s="177" t="s">
        <v>262</v>
      </c>
      <c r="BZ5295" s="177" t="s">
        <v>267</v>
      </c>
      <c r="CA5295" s="177">
        <v>0</v>
      </c>
      <c r="CB5295" s="177" t="s">
        <v>264</v>
      </c>
      <c r="CC5295" s="122">
        <v>56.03</v>
      </c>
      <c r="CD5295" s="178" t="s">
        <v>191</v>
      </c>
      <c r="CE5295" s="177" t="s">
        <v>284</v>
      </c>
      <c r="CF5295" s="177" t="s">
        <v>284</v>
      </c>
      <c r="CG5295" s="83" t="s">
        <v>9</v>
      </c>
      <c r="CH5295" s="57"/>
      <c r="CV5295" s="51"/>
      <c r="CW5295" s="51"/>
      <c r="CX5295" s="51"/>
      <c r="CY5295" s="51"/>
      <c r="CZ5295" s="51"/>
      <c r="DA5295" s="51"/>
      <c r="DB5295" s="51"/>
      <c r="DC5295" s="51"/>
      <c r="DD5295" s="51"/>
    </row>
    <row r="5296" spans="73:108" ht="15" x14ac:dyDescent="0.25">
      <c r="BU5296" s="91"/>
      <c r="BV5296" s="177">
        <v>2007</v>
      </c>
      <c r="BW5296" s="177">
        <v>8</v>
      </c>
      <c r="BX5296" s="177" t="s">
        <v>317</v>
      </c>
      <c r="BY5296" s="177" t="s">
        <v>262</v>
      </c>
      <c r="BZ5296" s="177" t="s">
        <v>268</v>
      </c>
      <c r="CA5296" s="177">
        <v>0</v>
      </c>
      <c r="CB5296" s="177" t="s">
        <v>264</v>
      </c>
      <c r="CC5296" s="122">
        <v>56.03</v>
      </c>
      <c r="CD5296" s="178" t="s">
        <v>191</v>
      </c>
      <c r="CE5296" s="177" t="s">
        <v>284</v>
      </c>
      <c r="CF5296" s="177" t="s">
        <v>284</v>
      </c>
      <c r="CG5296" s="83" t="s">
        <v>9</v>
      </c>
      <c r="CH5296" s="57"/>
      <c r="CV5296" s="51"/>
      <c r="CW5296" s="51"/>
      <c r="CX5296" s="51"/>
      <c r="CY5296" s="51"/>
      <c r="CZ5296" s="51"/>
      <c r="DA5296" s="51"/>
      <c r="DB5296" s="51"/>
      <c r="DC5296" s="51"/>
      <c r="DD5296" s="51"/>
    </row>
    <row r="5297" spans="73:108" ht="15" x14ac:dyDescent="0.25">
      <c r="BU5297" s="91"/>
      <c r="BV5297" s="177">
        <v>2007</v>
      </c>
      <c r="BW5297" s="177">
        <v>9</v>
      </c>
      <c r="BX5297" s="177" t="s">
        <v>317</v>
      </c>
      <c r="BY5297" s="177" t="s">
        <v>262</v>
      </c>
      <c r="BZ5297" s="177" t="s">
        <v>266</v>
      </c>
      <c r="CA5297" s="177">
        <v>0</v>
      </c>
      <c r="CB5297" s="177" t="s">
        <v>264</v>
      </c>
      <c r="CC5297" s="122">
        <v>87.87</v>
      </c>
      <c r="CD5297" s="178" t="s">
        <v>191</v>
      </c>
      <c r="CE5297" s="177" t="s">
        <v>284</v>
      </c>
      <c r="CF5297" s="177" t="s">
        <v>284</v>
      </c>
      <c r="CG5297" s="83" t="s">
        <v>9</v>
      </c>
      <c r="CH5297" s="57"/>
      <c r="CV5297" s="51"/>
      <c r="CW5297" s="51"/>
      <c r="CX5297" s="51"/>
      <c r="CY5297" s="51"/>
      <c r="CZ5297" s="51"/>
      <c r="DA5297" s="51"/>
      <c r="DB5297" s="51"/>
      <c r="DC5297" s="51"/>
      <c r="DD5297" s="51"/>
    </row>
    <row r="5298" spans="73:108" ht="15" x14ac:dyDescent="0.25">
      <c r="BU5298" s="91"/>
      <c r="BV5298" s="177">
        <v>2007</v>
      </c>
      <c r="BW5298" s="177">
        <v>9</v>
      </c>
      <c r="BX5298" s="177" t="s">
        <v>317</v>
      </c>
      <c r="BY5298" s="177" t="s">
        <v>262</v>
      </c>
      <c r="BZ5298" s="177" t="s">
        <v>267</v>
      </c>
      <c r="CA5298" s="177">
        <v>0</v>
      </c>
      <c r="CB5298" s="177" t="s">
        <v>264</v>
      </c>
      <c r="CC5298" s="122">
        <v>87.87</v>
      </c>
      <c r="CD5298" s="178" t="s">
        <v>191</v>
      </c>
      <c r="CE5298" s="177" t="s">
        <v>284</v>
      </c>
      <c r="CF5298" s="177" t="s">
        <v>284</v>
      </c>
      <c r="CG5298" s="83" t="s">
        <v>9</v>
      </c>
      <c r="CH5298" s="57"/>
      <c r="CV5298" s="51"/>
      <c r="CW5298" s="51"/>
      <c r="CX5298" s="51"/>
      <c r="CY5298" s="51"/>
      <c r="CZ5298" s="51"/>
      <c r="DA5298" s="51"/>
      <c r="DB5298" s="51"/>
      <c r="DC5298" s="51"/>
      <c r="DD5298" s="51"/>
    </row>
    <row r="5299" spans="73:108" ht="15" x14ac:dyDescent="0.25">
      <c r="BU5299" s="91"/>
      <c r="BV5299" s="177">
        <v>2007</v>
      </c>
      <c r="BW5299" s="177">
        <v>9</v>
      </c>
      <c r="BX5299" s="177" t="s">
        <v>317</v>
      </c>
      <c r="BY5299" s="177" t="s">
        <v>262</v>
      </c>
      <c r="BZ5299" s="177" t="s">
        <v>268</v>
      </c>
      <c r="CA5299" s="177">
        <v>0</v>
      </c>
      <c r="CB5299" s="177" t="s">
        <v>264</v>
      </c>
      <c r="CC5299" s="122">
        <v>87.87</v>
      </c>
      <c r="CD5299" s="178" t="s">
        <v>191</v>
      </c>
      <c r="CE5299" s="177" t="s">
        <v>284</v>
      </c>
      <c r="CF5299" s="177" t="s">
        <v>284</v>
      </c>
      <c r="CG5299" s="83" t="s">
        <v>9</v>
      </c>
      <c r="CH5299" s="57"/>
      <c r="CV5299" s="51"/>
      <c r="CW5299" s="51"/>
      <c r="CX5299" s="51"/>
      <c r="CY5299" s="51"/>
      <c r="CZ5299" s="51"/>
      <c r="DA5299" s="51"/>
      <c r="DB5299" s="51"/>
      <c r="DC5299" s="51"/>
      <c r="DD5299" s="51"/>
    </row>
    <row r="5300" spans="73:108" ht="15" x14ac:dyDescent="0.25">
      <c r="BU5300" s="91"/>
      <c r="BV5300" s="177">
        <v>2007</v>
      </c>
      <c r="BW5300" s="177">
        <v>10</v>
      </c>
      <c r="BX5300" s="177" t="s">
        <v>317</v>
      </c>
      <c r="BY5300" s="177" t="s">
        <v>262</v>
      </c>
      <c r="BZ5300" s="177" t="s">
        <v>266</v>
      </c>
      <c r="CA5300" s="177">
        <v>0</v>
      </c>
      <c r="CB5300" s="177" t="s">
        <v>264</v>
      </c>
      <c r="CC5300" s="122">
        <v>81.03</v>
      </c>
      <c r="CD5300" s="178" t="s">
        <v>191</v>
      </c>
      <c r="CE5300" s="177" t="s">
        <v>284</v>
      </c>
      <c r="CF5300" s="177" t="s">
        <v>284</v>
      </c>
      <c r="CG5300" s="83" t="s">
        <v>9</v>
      </c>
      <c r="CH5300" s="57"/>
      <c r="CV5300" s="51"/>
      <c r="CW5300" s="51"/>
      <c r="CX5300" s="51"/>
      <c r="CY5300" s="51"/>
      <c r="CZ5300" s="51"/>
      <c r="DA5300" s="51"/>
      <c r="DB5300" s="51"/>
      <c r="DC5300" s="51"/>
      <c r="DD5300" s="51"/>
    </row>
    <row r="5301" spans="73:108" ht="15" x14ac:dyDescent="0.25">
      <c r="BU5301" s="91"/>
      <c r="BV5301" s="177">
        <v>2007</v>
      </c>
      <c r="BW5301" s="177">
        <v>10</v>
      </c>
      <c r="BX5301" s="177" t="s">
        <v>317</v>
      </c>
      <c r="BY5301" s="177" t="s">
        <v>262</v>
      </c>
      <c r="BZ5301" s="177" t="s">
        <v>267</v>
      </c>
      <c r="CA5301" s="177">
        <v>0</v>
      </c>
      <c r="CB5301" s="177" t="s">
        <v>264</v>
      </c>
      <c r="CC5301" s="122">
        <v>81.03</v>
      </c>
      <c r="CD5301" s="178" t="s">
        <v>191</v>
      </c>
      <c r="CE5301" s="177" t="s">
        <v>284</v>
      </c>
      <c r="CF5301" s="177" t="s">
        <v>284</v>
      </c>
      <c r="CG5301" s="83" t="s">
        <v>9</v>
      </c>
      <c r="CH5301" s="57"/>
      <c r="CV5301" s="51"/>
      <c r="CW5301" s="51"/>
      <c r="CX5301" s="51"/>
      <c r="CY5301" s="51"/>
      <c r="CZ5301" s="51"/>
      <c r="DA5301" s="51"/>
      <c r="DB5301" s="51"/>
      <c r="DC5301" s="51"/>
      <c r="DD5301" s="51"/>
    </row>
    <row r="5302" spans="73:108" ht="15" x14ac:dyDescent="0.25">
      <c r="BU5302" s="91"/>
      <c r="BV5302" s="177">
        <v>2007</v>
      </c>
      <c r="BW5302" s="177">
        <v>10</v>
      </c>
      <c r="BX5302" s="177" t="s">
        <v>317</v>
      </c>
      <c r="BY5302" s="177" t="s">
        <v>262</v>
      </c>
      <c r="BZ5302" s="177" t="s">
        <v>268</v>
      </c>
      <c r="CA5302" s="177">
        <v>0</v>
      </c>
      <c r="CB5302" s="177" t="s">
        <v>264</v>
      </c>
      <c r="CC5302" s="122">
        <v>81.03</v>
      </c>
      <c r="CD5302" s="178" t="s">
        <v>191</v>
      </c>
      <c r="CE5302" s="177" t="s">
        <v>284</v>
      </c>
      <c r="CF5302" s="177" t="s">
        <v>284</v>
      </c>
      <c r="CG5302" s="83" t="s">
        <v>9</v>
      </c>
      <c r="CH5302" s="57"/>
      <c r="CV5302" s="51"/>
      <c r="CW5302" s="51"/>
      <c r="CX5302" s="51"/>
      <c r="CY5302" s="51"/>
      <c r="CZ5302" s="51"/>
      <c r="DA5302" s="51"/>
      <c r="DB5302" s="51"/>
      <c r="DC5302" s="51"/>
      <c r="DD5302" s="51"/>
    </row>
    <row r="5303" spans="73:108" ht="15" x14ac:dyDescent="0.25">
      <c r="BU5303" s="91"/>
      <c r="BV5303" s="177">
        <v>2007</v>
      </c>
      <c r="BW5303" s="177">
        <v>11</v>
      </c>
      <c r="BX5303" s="177" t="s">
        <v>317</v>
      </c>
      <c r="BY5303" s="177" t="s">
        <v>262</v>
      </c>
      <c r="BZ5303" s="177" t="s">
        <v>266</v>
      </c>
      <c r="CA5303" s="177">
        <v>0</v>
      </c>
      <c r="CB5303" s="177" t="s">
        <v>264</v>
      </c>
      <c r="CC5303" s="122">
        <v>167.86</v>
      </c>
      <c r="CD5303" s="178" t="s">
        <v>191</v>
      </c>
      <c r="CE5303" s="177" t="s">
        <v>284</v>
      </c>
      <c r="CF5303" s="177" t="s">
        <v>284</v>
      </c>
      <c r="CG5303" s="83" t="s">
        <v>9</v>
      </c>
      <c r="CH5303" s="57"/>
      <c r="CV5303" s="51"/>
      <c r="CW5303" s="51"/>
      <c r="CX5303" s="51"/>
      <c r="CY5303" s="51"/>
      <c r="CZ5303" s="51"/>
      <c r="DA5303" s="51"/>
      <c r="DB5303" s="51"/>
      <c r="DC5303" s="51"/>
      <c r="DD5303" s="51"/>
    </row>
    <row r="5304" spans="73:108" ht="15" x14ac:dyDescent="0.25">
      <c r="BU5304" s="91"/>
      <c r="BV5304" s="177">
        <v>2007</v>
      </c>
      <c r="BW5304" s="177">
        <v>11</v>
      </c>
      <c r="BX5304" s="177" t="s">
        <v>317</v>
      </c>
      <c r="BY5304" s="177" t="s">
        <v>262</v>
      </c>
      <c r="BZ5304" s="177" t="s">
        <v>267</v>
      </c>
      <c r="CA5304" s="177">
        <v>0</v>
      </c>
      <c r="CB5304" s="177" t="s">
        <v>264</v>
      </c>
      <c r="CC5304" s="122">
        <v>167.86</v>
      </c>
      <c r="CD5304" s="178" t="s">
        <v>191</v>
      </c>
      <c r="CE5304" s="177" t="s">
        <v>284</v>
      </c>
      <c r="CF5304" s="177" t="s">
        <v>284</v>
      </c>
      <c r="CG5304" s="83" t="s">
        <v>9</v>
      </c>
      <c r="CH5304" s="57"/>
      <c r="CV5304" s="51"/>
      <c r="CW5304" s="51"/>
      <c r="CX5304" s="51"/>
      <c r="CY5304" s="51"/>
      <c r="CZ5304" s="51"/>
      <c r="DA5304" s="51"/>
      <c r="DB5304" s="51"/>
      <c r="DC5304" s="51"/>
      <c r="DD5304" s="51"/>
    </row>
    <row r="5305" spans="73:108" ht="15" x14ac:dyDescent="0.25">
      <c r="BU5305" s="91"/>
      <c r="BV5305" s="177">
        <v>2007</v>
      </c>
      <c r="BW5305" s="177">
        <v>11</v>
      </c>
      <c r="BX5305" s="177" t="s">
        <v>317</v>
      </c>
      <c r="BY5305" s="177" t="s">
        <v>262</v>
      </c>
      <c r="BZ5305" s="177" t="s">
        <v>268</v>
      </c>
      <c r="CA5305" s="177">
        <v>0</v>
      </c>
      <c r="CB5305" s="177" t="s">
        <v>264</v>
      </c>
      <c r="CC5305" s="122">
        <v>167.86</v>
      </c>
      <c r="CD5305" s="178" t="s">
        <v>191</v>
      </c>
      <c r="CE5305" s="177" t="s">
        <v>284</v>
      </c>
      <c r="CF5305" s="177" t="s">
        <v>284</v>
      </c>
      <c r="CG5305" s="83" t="s">
        <v>9</v>
      </c>
      <c r="CH5305" s="57"/>
      <c r="CV5305" s="51"/>
      <c r="CW5305" s="51"/>
      <c r="CX5305" s="51"/>
      <c r="CY5305" s="51"/>
      <c r="CZ5305" s="51"/>
      <c r="DA5305" s="51"/>
      <c r="DB5305" s="51"/>
      <c r="DC5305" s="51"/>
      <c r="DD5305" s="51"/>
    </row>
    <row r="5306" spans="73:108" ht="15" x14ac:dyDescent="0.25">
      <c r="BU5306" s="91"/>
      <c r="BV5306" s="177">
        <v>2007</v>
      </c>
      <c r="BW5306" s="177">
        <v>12</v>
      </c>
      <c r="BX5306" s="177" t="s">
        <v>317</v>
      </c>
      <c r="BY5306" s="177" t="s">
        <v>262</v>
      </c>
      <c r="BZ5306" s="177" t="s">
        <v>266</v>
      </c>
      <c r="CA5306" s="177">
        <v>0</v>
      </c>
      <c r="CB5306" s="177" t="s">
        <v>264</v>
      </c>
      <c r="CC5306" s="122">
        <v>86.36</v>
      </c>
      <c r="CD5306" s="178" t="s">
        <v>191</v>
      </c>
      <c r="CE5306" s="177" t="s">
        <v>284</v>
      </c>
      <c r="CF5306" s="177" t="s">
        <v>284</v>
      </c>
      <c r="CG5306" s="83" t="s">
        <v>9</v>
      </c>
      <c r="CH5306" s="57"/>
      <c r="CV5306" s="51"/>
      <c r="CW5306" s="51"/>
      <c r="CX5306" s="51"/>
      <c r="CY5306" s="51"/>
      <c r="CZ5306" s="51"/>
      <c r="DA5306" s="51"/>
      <c r="DB5306" s="51"/>
      <c r="DC5306" s="51"/>
      <c r="DD5306" s="51"/>
    </row>
    <row r="5307" spans="73:108" ht="15" x14ac:dyDescent="0.25">
      <c r="BU5307" s="91"/>
      <c r="BV5307" s="177">
        <v>2007</v>
      </c>
      <c r="BW5307" s="177">
        <v>12</v>
      </c>
      <c r="BX5307" s="177" t="s">
        <v>317</v>
      </c>
      <c r="BY5307" s="177" t="s">
        <v>262</v>
      </c>
      <c r="BZ5307" s="177" t="s">
        <v>267</v>
      </c>
      <c r="CA5307" s="177">
        <v>0</v>
      </c>
      <c r="CB5307" s="177" t="s">
        <v>264</v>
      </c>
      <c r="CC5307" s="122">
        <v>86.36</v>
      </c>
      <c r="CD5307" s="178" t="s">
        <v>191</v>
      </c>
      <c r="CE5307" s="177" t="s">
        <v>284</v>
      </c>
      <c r="CF5307" s="177" t="s">
        <v>284</v>
      </c>
      <c r="CG5307" s="83" t="s">
        <v>9</v>
      </c>
      <c r="CH5307" s="57"/>
      <c r="CV5307" s="51"/>
      <c r="CW5307" s="51"/>
      <c r="CX5307" s="51"/>
      <c r="CY5307" s="51"/>
      <c r="CZ5307" s="51"/>
      <c r="DA5307" s="51"/>
      <c r="DB5307" s="51"/>
      <c r="DC5307" s="51"/>
      <c r="DD5307" s="51"/>
    </row>
    <row r="5308" spans="73:108" ht="15" x14ac:dyDescent="0.25">
      <c r="BU5308" s="91"/>
      <c r="BV5308" s="177">
        <v>2007</v>
      </c>
      <c r="BW5308" s="177">
        <v>12</v>
      </c>
      <c r="BX5308" s="177" t="s">
        <v>317</v>
      </c>
      <c r="BY5308" s="177" t="s">
        <v>262</v>
      </c>
      <c r="BZ5308" s="177" t="s">
        <v>268</v>
      </c>
      <c r="CA5308" s="177">
        <v>0</v>
      </c>
      <c r="CB5308" s="177" t="s">
        <v>264</v>
      </c>
      <c r="CC5308" s="122">
        <v>86.36</v>
      </c>
      <c r="CD5308" s="178" t="s">
        <v>191</v>
      </c>
      <c r="CE5308" s="177" t="s">
        <v>284</v>
      </c>
      <c r="CF5308" s="177" t="s">
        <v>284</v>
      </c>
      <c r="CG5308" s="83" t="s">
        <v>9</v>
      </c>
      <c r="CH5308" s="57"/>
      <c r="CV5308" s="51"/>
      <c r="CW5308" s="51"/>
      <c r="CX5308" s="51"/>
      <c r="CY5308" s="51"/>
      <c r="CZ5308" s="51"/>
      <c r="DA5308" s="51"/>
      <c r="DB5308" s="51"/>
      <c r="DC5308" s="51"/>
      <c r="DD5308" s="51"/>
    </row>
    <row r="5309" spans="73:108" ht="15" x14ac:dyDescent="0.25">
      <c r="BU5309" s="91"/>
      <c r="BV5309" s="177">
        <v>2008</v>
      </c>
      <c r="BW5309" s="177">
        <v>1</v>
      </c>
      <c r="BX5309" s="177" t="s">
        <v>317</v>
      </c>
      <c r="BY5309" s="177" t="s">
        <v>262</v>
      </c>
      <c r="BZ5309" s="177" t="s">
        <v>266</v>
      </c>
      <c r="CA5309" s="177">
        <v>0</v>
      </c>
      <c r="CB5309" s="177" t="s">
        <v>264</v>
      </c>
      <c r="CC5309" s="122">
        <v>179.69</v>
      </c>
      <c r="CD5309" s="178" t="s">
        <v>191</v>
      </c>
      <c r="CE5309" s="177" t="s">
        <v>284</v>
      </c>
      <c r="CF5309" s="177" t="s">
        <v>284</v>
      </c>
      <c r="CG5309" s="83" t="s">
        <v>9</v>
      </c>
      <c r="CH5309" s="57"/>
      <c r="CV5309" s="51"/>
      <c r="CW5309" s="51"/>
      <c r="CX5309" s="51"/>
      <c r="CY5309" s="51"/>
      <c r="CZ5309" s="51"/>
      <c r="DA5309" s="51"/>
      <c r="DB5309" s="51"/>
      <c r="DC5309" s="51"/>
      <c r="DD5309" s="51"/>
    </row>
    <row r="5310" spans="73:108" ht="15" x14ac:dyDescent="0.25">
      <c r="BU5310" s="91"/>
      <c r="BV5310" s="177">
        <v>2008</v>
      </c>
      <c r="BW5310" s="177">
        <v>1</v>
      </c>
      <c r="BX5310" s="177" t="s">
        <v>317</v>
      </c>
      <c r="BY5310" s="177" t="s">
        <v>262</v>
      </c>
      <c r="BZ5310" s="177" t="s">
        <v>267</v>
      </c>
      <c r="CA5310" s="177">
        <v>0</v>
      </c>
      <c r="CB5310" s="177" t="s">
        <v>264</v>
      </c>
      <c r="CC5310" s="122">
        <v>179.68</v>
      </c>
      <c r="CD5310" s="178" t="s">
        <v>191</v>
      </c>
      <c r="CE5310" s="177" t="s">
        <v>284</v>
      </c>
      <c r="CF5310" s="177" t="s">
        <v>284</v>
      </c>
      <c r="CG5310" s="83" t="s">
        <v>9</v>
      </c>
      <c r="CH5310" s="57"/>
      <c r="CV5310" s="51"/>
      <c r="CW5310" s="51"/>
      <c r="CX5310" s="51"/>
      <c r="CY5310" s="51"/>
      <c r="CZ5310" s="51"/>
      <c r="DA5310" s="51"/>
      <c r="DB5310" s="51"/>
      <c r="DC5310" s="51"/>
      <c r="DD5310" s="51"/>
    </row>
    <row r="5311" spans="73:108" ht="15" x14ac:dyDescent="0.25">
      <c r="BU5311" s="91"/>
      <c r="BV5311" s="177">
        <v>2008</v>
      </c>
      <c r="BW5311" s="177">
        <v>1</v>
      </c>
      <c r="BX5311" s="177" t="s">
        <v>317</v>
      </c>
      <c r="BY5311" s="177" t="s">
        <v>262</v>
      </c>
      <c r="BZ5311" s="177" t="s">
        <v>268</v>
      </c>
      <c r="CA5311" s="177">
        <v>0</v>
      </c>
      <c r="CB5311" s="177" t="s">
        <v>264</v>
      </c>
      <c r="CC5311" s="122">
        <v>179.68</v>
      </c>
      <c r="CD5311" s="178" t="s">
        <v>191</v>
      </c>
      <c r="CE5311" s="177" t="s">
        <v>284</v>
      </c>
      <c r="CF5311" s="177" t="s">
        <v>284</v>
      </c>
      <c r="CG5311" s="83" t="s">
        <v>9</v>
      </c>
      <c r="CH5311" s="57"/>
      <c r="CV5311" s="51"/>
      <c r="CW5311" s="51"/>
      <c r="CX5311" s="51"/>
      <c r="CY5311" s="51"/>
      <c r="CZ5311" s="51"/>
      <c r="DA5311" s="51"/>
      <c r="DB5311" s="51"/>
      <c r="DC5311" s="51"/>
      <c r="DD5311" s="51"/>
    </row>
    <row r="5312" spans="73:108" ht="15" x14ac:dyDescent="0.25">
      <c r="BU5312" s="91"/>
      <c r="BV5312" s="177">
        <v>2009</v>
      </c>
      <c r="BW5312" s="177">
        <v>3</v>
      </c>
      <c r="BX5312" s="177" t="s">
        <v>317</v>
      </c>
      <c r="BY5312" s="177" t="s">
        <v>262</v>
      </c>
      <c r="BZ5312" s="177" t="s">
        <v>263</v>
      </c>
      <c r="CA5312" s="177">
        <v>0</v>
      </c>
      <c r="CB5312" s="177" t="s">
        <v>264</v>
      </c>
      <c r="CC5312" s="122">
        <v>67.62</v>
      </c>
      <c r="CD5312" s="178" t="s">
        <v>191</v>
      </c>
      <c r="CE5312" s="177" t="s">
        <v>284</v>
      </c>
      <c r="CF5312" s="177" t="s">
        <v>284</v>
      </c>
      <c r="CG5312" s="83" t="s">
        <v>9</v>
      </c>
      <c r="CH5312" s="57"/>
      <c r="CV5312" s="51"/>
      <c r="CW5312" s="51"/>
      <c r="CX5312" s="51"/>
      <c r="CY5312" s="51"/>
      <c r="CZ5312" s="51"/>
      <c r="DA5312" s="51"/>
      <c r="DB5312" s="51"/>
      <c r="DC5312" s="51"/>
      <c r="DD5312" s="51"/>
    </row>
    <row r="5313" spans="73:108" ht="15" x14ac:dyDescent="0.25">
      <c r="BU5313" s="91"/>
      <c r="BV5313" s="177">
        <v>2009</v>
      </c>
      <c r="BW5313" s="177">
        <v>4</v>
      </c>
      <c r="BX5313" s="177" t="s">
        <v>317</v>
      </c>
      <c r="BY5313" s="177" t="s">
        <v>262</v>
      </c>
      <c r="BZ5313" s="177" t="s">
        <v>263</v>
      </c>
      <c r="CA5313" s="177">
        <v>0</v>
      </c>
      <c r="CB5313" s="177" t="s">
        <v>264</v>
      </c>
      <c r="CC5313" s="122">
        <v>203.43</v>
      </c>
      <c r="CD5313" s="178" t="s">
        <v>191</v>
      </c>
      <c r="CE5313" s="177" t="s">
        <v>284</v>
      </c>
      <c r="CF5313" s="177" t="s">
        <v>284</v>
      </c>
      <c r="CG5313" s="83" t="s">
        <v>9</v>
      </c>
      <c r="CH5313" s="57"/>
      <c r="CV5313" s="51"/>
      <c r="CW5313" s="51"/>
      <c r="CX5313" s="51"/>
      <c r="CY5313" s="51"/>
      <c r="CZ5313" s="51"/>
      <c r="DA5313" s="51"/>
      <c r="DB5313" s="51"/>
      <c r="DC5313" s="51"/>
      <c r="DD5313" s="51"/>
    </row>
    <row r="5314" spans="73:108" ht="15" x14ac:dyDescent="0.25">
      <c r="BU5314" s="91"/>
      <c r="BV5314" s="177">
        <v>2009</v>
      </c>
      <c r="BW5314" s="177">
        <v>7</v>
      </c>
      <c r="BX5314" s="177" t="s">
        <v>317</v>
      </c>
      <c r="BY5314" s="177" t="s">
        <v>262</v>
      </c>
      <c r="BZ5314" s="177" t="s">
        <v>277</v>
      </c>
      <c r="CA5314" s="177">
        <v>0</v>
      </c>
      <c r="CB5314" s="177" t="s">
        <v>264</v>
      </c>
      <c r="CC5314" s="122">
        <v>138.02000000000001</v>
      </c>
      <c r="CD5314" s="178" t="s">
        <v>191</v>
      </c>
      <c r="CE5314" s="177" t="s">
        <v>284</v>
      </c>
      <c r="CF5314" s="177" t="s">
        <v>284</v>
      </c>
      <c r="CG5314" s="83" t="s">
        <v>9</v>
      </c>
      <c r="CH5314" s="57"/>
      <c r="CV5314" s="51"/>
      <c r="CW5314" s="51"/>
      <c r="CX5314" s="51"/>
      <c r="CY5314" s="51"/>
      <c r="CZ5314" s="51"/>
      <c r="DA5314" s="51"/>
      <c r="DB5314" s="51"/>
      <c r="DC5314" s="51"/>
      <c r="DD5314" s="51"/>
    </row>
    <row r="5315" spans="73:108" ht="15" x14ac:dyDescent="0.25">
      <c r="BU5315" s="91"/>
      <c r="BV5315" s="177">
        <v>2009</v>
      </c>
      <c r="BW5315" s="177">
        <v>8</v>
      </c>
      <c r="BX5315" s="177" t="s">
        <v>317</v>
      </c>
      <c r="BY5315" s="177" t="s">
        <v>262</v>
      </c>
      <c r="BZ5315" s="177" t="s">
        <v>277</v>
      </c>
      <c r="CA5315" s="177">
        <v>0</v>
      </c>
      <c r="CB5315" s="177" t="s">
        <v>264</v>
      </c>
      <c r="CC5315" s="122">
        <v>72.53</v>
      </c>
      <c r="CD5315" s="178" t="s">
        <v>191</v>
      </c>
      <c r="CE5315" s="177" t="s">
        <v>284</v>
      </c>
      <c r="CF5315" s="177" t="s">
        <v>284</v>
      </c>
      <c r="CG5315" s="83" t="s">
        <v>9</v>
      </c>
      <c r="CH5315" s="57"/>
      <c r="CV5315" s="51"/>
      <c r="CW5315" s="51"/>
      <c r="CX5315" s="51"/>
      <c r="CY5315" s="51"/>
      <c r="CZ5315" s="51"/>
      <c r="DA5315" s="51"/>
      <c r="DB5315" s="51"/>
      <c r="DC5315" s="51"/>
      <c r="DD5315" s="51"/>
    </row>
    <row r="5316" spans="73:108" ht="15" x14ac:dyDescent="0.25">
      <c r="BU5316" s="91"/>
      <c r="BV5316" s="177">
        <v>2009</v>
      </c>
      <c r="BW5316" s="177">
        <v>9</v>
      </c>
      <c r="BX5316" s="177" t="s">
        <v>317</v>
      </c>
      <c r="BY5316" s="177" t="s">
        <v>262</v>
      </c>
      <c r="BZ5316" s="177" t="s">
        <v>277</v>
      </c>
      <c r="CA5316" s="177">
        <v>0</v>
      </c>
      <c r="CB5316" s="177" t="s">
        <v>264</v>
      </c>
      <c r="CC5316" s="122">
        <v>39.81</v>
      </c>
      <c r="CD5316" s="178" t="s">
        <v>191</v>
      </c>
      <c r="CE5316" s="177" t="s">
        <v>284</v>
      </c>
      <c r="CF5316" s="177" t="s">
        <v>284</v>
      </c>
      <c r="CG5316" s="83" t="s">
        <v>9</v>
      </c>
      <c r="CH5316" s="57"/>
      <c r="CV5316" s="51"/>
      <c r="CW5316" s="51"/>
      <c r="CX5316" s="51"/>
      <c r="CY5316" s="51"/>
      <c r="CZ5316" s="51"/>
      <c r="DA5316" s="51"/>
      <c r="DB5316" s="51"/>
      <c r="DC5316" s="51"/>
      <c r="DD5316" s="51"/>
    </row>
    <row r="5317" spans="73:108" ht="15" x14ac:dyDescent="0.25">
      <c r="BU5317" s="91"/>
      <c r="BV5317" s="177">
        <v>2009</v>
      </c>
      <c r="BW5317" s="177">
        <v>10</v>
      </c>
      <c r="BX5317" s="177" t="s">
        <v>317</v>
      </c>
      <c r="BY5317" s="177" t="s">
        <v>262</v>
      </c>
      <c r="BZ5317" s="177" t="s">
        <v>277</v>
      </c>
      <c r="CA5317" s="177">
        <v>0</v>
      </c>
      <c r="CB5317" s="177" t="s">
        <v>264</v>
      </c>
      <c r="CC5317" s="122">
        <v>130.72</v>
      </c>
      <c r="CD5317" s="178" t="s">
        <v>191</v>
      </c>
      <c r="CE5317" s="177" t="s">
        <v>284</v>
      </c>
      <c r="CF5317" s="177" t="s">
        <v>284</v>
      </c>
      <c r="CG5317" s="83" t="s">
        <v>9</v>
      </c>
      <c r="CH5317" s="57"/>
      <c r="CV5317" s="51"/>
      <c r="CW5317" s="51"/>
      <c r="CX5317" s="51"/>
      <c r="CY5317" s="51"/>
      <c r="CZ5317" s="51"/>
      <c r="DA5317" s="51"/>
      <c r="DB5317" s="51"/>
      <c r="DC5317" s="51"/>
      <c r="DD5317" s="51"/>
    </row>
    <row r="5318" spans="73:108" ht="15" x14ac:dyDescent="0.25">
      <c r="BU5318" s="91"/>
      <c r="BV5318" s="177">
        <v>2009</v>
      </c>
      <c r="BW5318" s="177">
        <v>11</v>
      </c>
      <c r="BX5318" s="177" t="s">
        <v>317</v>
      </c>
      <c r="BY5318" s="177" t="s">
        <v>262</v>
      </c>
      <c r="BZ5318" s="177" t="s">
        <v>277</v>
      </c>
      <c r="CA5318" s="177">
        <v>0</v>
      </c>
      <c r="CB5318" s="177" t="s">
        <v>264</v>
      </c>
      <c r="CC5318" s="122">
        <v>89.32</v>
      </c>
      <c r="CD5318" s="178" t="s">
        <v>191</v>
      </c>
      <c r="CE5318" s="177" t="s">
        <v>284</v>
      </c>
      <c r="CF5318" s="177" t="s">
        <v>284</v>
      </c>
      <c r="CG5318" s="83" t="s">
        <v>9</v>
      </c>
      <c r="CH5318" s="57"/>
      <c r="CV5318" s="51"/>
      <c r="CW5318" s="51"/>
      <c r="CX5318" s="51"/>
      <c r="CY5318" s="51"/>
      <c r="CZ5318" s="51"/>
      <c r="DA5318" s="51"/>
      <c r="DB5318" s="51"/>
      <c r="DC5318" s="51"/>
      <c r="DD5318" s="51"/>
    </row>
    <row r="5319" spans="73:108" ht="15" x14ac:dyDescent="0.25">
      <c r="BU5319" s="91"/>
      <c r="BV5319" s="177">
        <v>2009</v>
      </c>
      <c r="BW5319" s="177">
        <v>12</v>
      </c>
      <c r="BX5319" s="177" t="s">
        <v>317</v>
      </c>
      <c r="BY5319" s="177" t="s">
        <v>262</v>
      </c>
      <c r="BZ5319" s="177" t="s">
        <v>277</v>
      </c>
      <c r="CA5319" s="177">
        <v>0</v>
      </c>
      <c r="CB5319" s="177" t="s">
        <v>264</v>
      </c>
      <c r="CC5319" s="122">
        <v>149.04</v>
      </c>
      <c r="CD5319" s="178" t="s">
        <v>191</v>
      </c>
      <c r="CE5319" s="177" t="s">
        <v>284</v>
      </c>
      <c r="CF5319" s="177" t="s">
        <v>284</v>
      </c>
      <c r="CG5319" s="83" t="s">
        <v>9</v>
      </c>
      <c r="CH5319" s="57"/>
      <c r="CV5319" s="51"/>
      <c r="CW5319" s="51"/>
      <c r="CX5319" s="51"/>
      <c r="CY5319" s="51"/>
      <c r="CZ5319" s="51"/>
      <c r="DA5319" s="51"/>
      <c r="DB5319" s="51"/>
      <c r="DC5319" s="51"/>
      <c r="DD5319" s="51"/>
    </row>
    <row r="5320" spans="73:108" ht="15" x14ac:dyDescent="0.25">
      <c r="BU5320" s="91"/>
      <c r="BV5320" s="177">
        <v>2010</v>
      </c>
      <c r="BW5320" s="177">
        <v>1</v>
      </c>
      <c r="BX5320" s="177" t="s">
        <v>317</v>
      </c>
      <c r="BY5320" s="177" t="s">
        <v>262</v>
      </c>
      <c r="BZ5320" s="177" t="s">
        <v>277</v>
      </c>
      <c r="CA5320" s="177">
        <v>0</v>
      </c>
      <c r="CB5320" s="177" t="s">
        <v>264</v>
      </c>
      <c r="CC5320" s="122">
        <v>51.64</v>
      </c>
      <c r="CD5320" s="178" t="s">
        <v>191</v>
      </c>
      <c r="CE5320" s="177" t="s">
        <v>284</v>
      </c>
      <c r="CF5320" s="177" t="s">
        <v>284</v>
      </c>
      <c r="CG5320" s="83" t="s">
        <v>9</v>
      </c>
      <c r="CH5320" s="57"/>
      <c r="CV5320" s="51"/>
      <c r="CW5320" s="51"/>
      <c r="CX5320" s="51"/>
      <c r="CY5320" s="51"/>
      <c r="CZ5320" s="51"/>
      <c r="DA5320" s="51"/>
      <c r="DB5320" s="51"/>
      <c r="DC5320" s="51"/>
      <c r="DD5320" s="51"/>
    </row>
    <row r="5321" spans="73:108" ht="15" x14ac:dyDescent="0.25">
      <c r="BU5321" s="91"/>
      <c r="BV5321" s="177">
        <v>2010</v>
      </c>
      <c r="BW5321" s="177">
        <v>2</v>
      </c>
      <c r="BX5321" s="177" t="s">
        <v>317</v>
      </c>
      <c r="BY5321" s="177" t="s">
        <v>262</v>
      </c>
      <c r="BZ5321" s="177" t="s">
        <v>277</v>
      </c>
      <c r="CA5321" s="177">
        <v>0</v>
      </c>
      <c r="CB5321" s="177" t="s">
        <v>264</v>
      </c>
      <c r="CC5321" s="122">
        <v>42.63</v>
      </c>
      <c r="CD5321" s="178" t="s">
        <v>191</v>
      </c>
      <c r="CE5321" s="177" t="s">
        <v>284</v>
      </c>
      <c r="CF5321" s="177" t="s">
        <v>284</v>
      </c>
      <c r="CG5321" s="83" t="s">
        <v>9</v>
      </c>
      <c r="CH5321" s="57"/>
      <c r="CV5321" s="51"/>
      <c r="CW5321" s="51"/>
      <c r="CX5321" s="51"/>
      <c r="CY5321" s="51"/>
      <c r="CZ5321" s="51"/>
      <c r="DA5321" s="51"/>
      <c r="DB5321" s="51"/>
      <c r="DC5321" s="51"/>
      <c r="DD5321" s="51"/>
    </row>
    <row r="5322" spans="73:108" ht="15" x14ac:dyDescent="0.25">
      <c r="BU5322" s="91"/>
      <c r="BV5322" s="177">
        <v>2010</v>
      </c>
      <c r="BW5322" s="177">
        <v>3</v>
      </c>
      <c r="BX5322" s="177" t="s">
        <v>317</v>
      </c>
      <c r="BY5322" s="177" t="s">
        <v>262</v>
      </c>
      <c r="BZ5322" s="177" t="s">
        <v>277</v>
      </c>
      <c r="CA5322" s="177">
        <v>0</v>
      </c>
      <c r="CB5322" s="177" t="s">
        <v>264</v>
      </c>
      <c r="CC5322" s="122">
        <v>29.97</v>
      </c>
      <c r="CD5322" s="178" t="s">
        <v>191</v>
      </c>
      <c r="CE5322" s="177" t="s">
        <v>284</v>
      </c>
      <c r="CF5322" s="177" t="s">
        <v>284</v>
      </c>
      <c r="CG5322" s="83" t="s">
        <v>9</v>
      </c>
      <c r="CH5322" s="57"/>
      <c r="CV5322" s="51"/>
      <c r="CW5322" s="51"/>
      <c r="CX5322" s="51"/>
      <c r="CY5322" s="51"/>
      <c r="CZ5322" s="51"/>
      <c r="DA5322" s="51"/>
      <c r="DB5322" s="51"/>
      <c r="DC5322" s="51"/>
      <c r="DD5322" s="51"/>
    </row>
    <row r="5323" spans="73:108" ht="15" x14ac:dyDescent="0.25">
      <c r="BU5323" s="91"/>
      <c r="BV5323" s="177">
        <v>2010</v>
      </c>
      <c r="BW5323" s="177">
        <v>4</v>
      </c>
      <c r="BX5323" s="177" t="s">
        <v>317</v>
      </c>
      <c r="BY5323" s="177" t="s">
        <v>262</v>
      </c>
      <c r="BZ5323" s="177" t="s">
        <v>277</v>
      </c>
      <c r="CA5323" s="177">
        <v>0</v>
      </c>
      <c r="CB5323" s="177" t="s">
        <v>264</v>
      </c>
      <c r="CC5323" s="122">
        <v>54.87</v>
      </c>
      <c r="CD5323" s="178" t="s">
        <v>191</v>
      </c>
      <c r="CE5323" s="177" t="s">
        <v>284</v>
      </c>
      <c r="CF5323" s="177" t="s">
        <v>284</v>
      </c>
      <c r="CG5323" s="83" t="s">
        <v>9</v>
      </c>
      <c r="CH5323" s="57"/>
      <c r="CV5323" s="51"/>
      <c r="CW5323" s="51"/>
      <c r="CX5323" s="51"/>
      <c r="CY5323" s="51"/>
      <c r="CZ5323" s="51"/>
      <c r="DA5323" s="51"/>
      <c r="DB5323" s="51"/>
      <c r="DC5323" s="51"/>
      <c r="DD5323" s="51"/>
    </row>
    <row r="5324" spans="73:108" ht="15" x14ac:dyDescent="0.25">
      <c r="BU5324" s="91"/>
      <c r="BV5324" s="177">
        <v>2010</v>
      </c>
      <c r="BW5324" s="177">
        <v>5</v>
      </c>
      <c r="BX5324" s="177" t="s">
        <v>317</v>
      </c>
      <c r="BY5324" s="177" t="s">
        <v>262</v>
      </c>
      <c r="BZ5324" s="177" t="s">
        <v>277</v>
      </c>
      <c r="CA5324" s="177">
        <v>0</v>
      </c>
      <c r="CB5324" s="177" t="s">
        <v>264</v>
      </c>
      <c r="CC5324" s="122">
        <v>34.630000000000003</v>
      </c>
      <c r="CD5324" s="178" t="s">
        <v>191</v>
      </c>
      <c r="CE5324" s="177" t="s">
        <v>284</v>
      </c>
      <c r="CF5324" s="177" t="s">
        <v>284</v>
      </c>
      <c r="CG5324" s="83" t="s">
        <v>9</v>
      </c>
      <c r="CH5324" s="57"/>
      <c r="CV5324" s="51"/>
      <c r="CW5324" s="51"/>
      <c r="CX5324" s="51"/>
      <c r="CY5324" s="51"/>
      <c r="CZ5324" s="51"/>
      <c r="DA5324" s="51"/>
      <c r="DB5324" s="51"/>
      <c r="DC5324" s="51"/>
      <c r="DD5324" s="51"/>
    </row>
    <row r="5325" spans="73:108" ht="15" x14ac:dyDescent="0.25">
      <c r="BU5325" s="91"/>
      <c r="BV5325" s="177">
        <v>2010</v>
      </c>
      <c r="BW5325" s="177">
        <v>6</v>
      </c>
      <c r="BX5325" s="177" t="s">
        <v>317</v>
      </c>
      <c r="BY5325" s="177" t="s">
        <v>262</v>
      </c>
      <c r="BZ5325" s="177" t="s">
        <v>277</v>
      </c>
      <c r="CA5325" s="177">
        <v>0</v>
      </c>
      <c r="CB5325" s="177" t="s">
        <v>264</v>
      </c>
      <c r="CC5325" s="122">
        <v>46.3</v>
      </c>
      <c r="CD5325" s="178" t="s">
        <v>191</v>
      </c>
      <c r="CE5325" s="177" t="s">
        <v>284</v>
      </c>
      <c r="CF5325" s="177" t="s">
        <v>284</v>
      </c>
      <c r="CG5325" s="83" t="s">
        <v>9</v>
      </c>
      <c r="CH5325" s="57"/>
      <c r="CV5325" s="51"/>
      <c r="CW5325" s="51"/>
      <c r="CX5325" s="51"/>
      <c r="CY5325" s="51"/>
      <c r="CZ5325" s="51"/>
      <c r="DA5325" s="51"/>
      <c r="DB5325" s="51"/>
      <c r="DC5325" s="51"/>
      <c r="DD5325" s="51"/>
    </row>
    <row r="5326" spans="73:108" ht="15" x14ac:dyDescent="0.25">
      <c r="BU5326" s="91"/>
      <c r="BV5326" s="177">
        <v>2010</v>
      </c>
      <c r="BW5326" s="177">
        <v>7</v>
      </c>
      <c r="BX5326" s="177" t="s">
        <v>317</v>
      </c>
      <c r="BY5326" s="177" t="s">
        <v>262</v>
      </c>
      <c r="BZ5326" s="177" t="s">
        <v>277</v>
      </c>
      <c r="CA5326" s="177">
        <v>0</v>
      </c>
      <c r="CB5326" s="177" t="s">
        <v>264</v>
      </c>
      <c r="CC5326" s="122">
        <v>94.96</v>
      </c>
      <c r="CD5326" s="178" t="s">
        <v>191</v>
      </c>
      <c r="CE5326" s="177" t="s">
        <v>284</v>
      </c>
      <c r="CF5326" s="177" t="s">
        <v>284</v>
      </c>
      <c r="CG5326" s="83" t="s">
        <v>9</v>
      </c>
      <c r="CH5326" s="57"/>
      <c r="CV5326" s="51"/>
      <c r="CW5326" s="51"/>
      <c r="CX5326" s="51"/>
      <c r="CY5326" s="51"/>
      <c r="CZ5326" s="51"/>
      <c r="DA5326" s="51"/>
      <c r="DB5326" s="51"/>
      <c r="DC5326" s="51"/>
      <c r="DD5326" s="51"/>
    </row>
    <row r="5327" spans="73:108" ht="15" x14ac:dyDescent="0.25">
      <c r="BU5327" s="91"/>
      <c r="BV5327" s="177">
        <v>2010</v>
      </c>
      <c r="BW5327" s="177">
        <v>7</v>
      </c>
      <c r="BX5327" s="177" t="s">
        <v>317</v>
      </c>
      <c r="BY5327" s="177" t="s">
        <v>262</v>
      </c>
      <c r="BZ5327" s="177" t="s">
        <v>263</v>
      </c>
      <c r="CA5327" s="177">
        <v>0</v>
      </c>
      <c r="CB5327" s="177" t="s">
        <v>264</v>
      </c>
      <c r="CC5327" s="122">
        <v>387.22</v>
      </c>
      <c r="CD5327" s="178" t="s">
        <v>191</v>
      </c>
      <c r="CE5327" s="177" t="s">
        <v>284</v>
      </c>
      <c r="CF5327" s="177" t="s">
        <v>284</v>
      </c>
      <c r="CG5327" s="83" t="s">
        <v>9</v>
      </c>
      <c r="CH5327" s="57"/>
      <c r="CV5327" s="51"/>
      <c r="CW5327" s="51"/>
      <c r="CX5327" s="51"/>
      <c r="CY5327" s="51"/>
      <c r="CZ5327" s="51"/>
      <c r="DA5327" s="51"/>
      <c r="DB5327" s="51"/>
      <c r="DC5327" s="51"/>
      <c r="DD5327" s="51"/>
    </row>
    <row r="5328" spans="73:108" ht="15" x14ac:dyDescent="0.25">
      <c r="BU5328" s="91"/>
      <c r="BV5328" s="177">
        <v>2010</v>
      </c>
      <c r="BW5328" s="177">
        <v>7</v>
      </c>
      <c r="BX5328" s="177" t="s">
        <v>317</v>
      </c>
      <c r="BY5328" s="177" t="s">
        <v>262</v>
      </c>
      <c r="BZ5328" s="177" t="s">
        <v>266</v>
      </c>
      <c r="CA5328" s="177">
        <v>0</v>
      </c>
      <c r="CB5328" s="177" t="s">
        <v>264</v>
      </c>
      <c r="CC5328" s="122">
        <v>258.14999999999998</v>
      </c>
      <c r="CD5328" s="178" t="s">
        <v>191</v>
      </c>
      <c r="CE5328" s="177" t="s">
        <v>284</v>
      </c>
      <c r="CF5328" s="177" t="s">
        <v>284</v>
      </c>
      <c r="CG5328" s="83" t="s">
        <v>9</v>
      </c>
      <c r="CH5328" s="57"/>
      <c r="CV5328" s="51"/>
      <c r="CW5328" s="51"/>
      <c r="CX5328" s="51"/>
      <c r="CY5328" s="51"/>
      <c r="CZ5328" s="51"/>
      <c r="DA5328" s="51"/>
      <c r="DB5328" s="51"/>
      <c r="DC5328" s="51"/>
      <c r="DD5328" s="51"/>
    </row>
    <row r="5329" spans="73:108" ht="15" x14ac:dyDescent="0.25">
      <c r="BU5329" s="91"/>
      <c r="BV5329" s="177">
        <v>2010</v>
      </c>
      <c r="BW5329" s="177">
        <v>8</v>
      </c>
      <c r="BX5329" s="177" t="s">
        <v>317</v>
      </c>
      <c r="BY5329" s="177" t="s">
        <v>262</v>
      </c>
      <c r="BZ5329" s="177" t="s">
        <v>263</v>
      </c>
      <c r="CA5329" s="177">
        <v>0</v>
      </c>
      <c r="CB5329" s="177" t="s">
        <v>264</v>
      </c>
      <c r="CC5329" s="122">
        <v>182.37</v>
      </c>
      <c r="CD5329" s="178" t="s">
        <v>191</v>
      </c>
      <c r="CE5329" s="177" t="s">
        <v>284</v>
      </c>
      <c r="CF5329" s="177" t="s">
        <v>284</v>
      </c>
      <c r="CG5329" s="83" t="s">
        <v>9</v>
      </c>
      <c r="CH5329" s="57"/>
      <c r="CV5329" s="51"/>
      <c r="CW5329" s="51"/>
      <c r="CX5329" s="51"/>
      <c r="CY5329" s="51"/>
      <c r="CZ5329" s="51"/>
      <c r="DA5329" s="51"/>
      <c r="DB5329" s="51"/>
      <c r="DC5329" s="51"/>
      <c r="DD5329" s="51"/>
    </row>
    <row r="5330" spans="73:108" ht="15" x14ac:dyDescent="0.25">
      <c r="BU5330" s="91"/>
      <c r="BV5330" s="177">
        <v>2010</v>
      </c>
      <c r="BW5330" s="177">
        <v>8</v>
      </c>
      <c r="BX5330" s="177" t="s">
        <v>317</v>
      </c>
      <c r="BY5330" s="177" t="s">
        <v>262</v>
      </c>
      <c r="BZ5330" s="177" t="s">
        <v>266</v>
      </c>
      <c r="CA5330" s="177">
        <v>0</v>
      </c>
      <c r="CB5330" s="177" t="s">
        <v>264</v>
      </c>
      <c r="CC5330" s="122">
        <v>182.37</v>
      </c>
      <c r="CD5330" s="178" t="s">
        <v>191</v>
      </c>
      <c r="CE5330" s="177" t="s">
        <v>284</v>
      </c>
      <c r="CF5330" s="177" t="s">
        <v>284</v>
      </c>
      <c r="CG5330" s="83" t="s">
        <v>9</v>
      </c>
      <c r="CH5330" s="57"/>
      <c r="CV5330" s="51"/>
      <c r="CW5330" s="51"/>
      <c r="CX5330" s="51"/>
      <c r="CY5330" s="51"/>
      <c r="CZ5330" s="51"/>
      <c r="DA5330" s="51"/>
      <c r="DB5330" s="51"/>
      <c r="DC5330" s="51"/>
      <c r="DD5330" s="51"/>
    </row>
    <row r="5331" spans="73:108" ht="15" x14ac:dyDescent="0.25">
      <c r="BU5331" s="91"/>
      <c r="BV5331" s="177">
        <v>2010</v>
      </c>
      <c r="BW5331" s="177">
        <v>9</v>
      </c>
      <c r="BX5331" s="177" t="s">
        <v>317</v>
      </c>
      <c r="BY5331" s="177" t="s">
        <v>262</v>
      </c>
      <c r="BZ5331" s="177" t="s">
        <v>277</v>
      </c>
      <c r="CA5331" s="177">
        <v>0</v>
      </c>
      <c r="CB5331" s="177" t="s">
        <v>264</v>
      </c>
      <c r="CC5331" s="122">
        <v>85.52</v>
      </c>
      <c r="CD5331" s="178" t="s">
        <v>191</v>
      </c>
      <c r="CE5331" s="177" t="s">
        <v>284</v>
      </c>
      <c r="CF5331" s="177" t="s">
        <v>284</v>
      </c>
      <c r="CG5331" s="83" t="s">
        <v>9</v>
      </c>
      <c r="CH5331" s="57"/>
      <c r="CV5331" s="51"/>
      <c r="CW5331" s="51"/>
      <c r="CX5331" s="51"/>
      <c r="CY5331" s="51"/>
      <c r="CZ5331" s="51"/>
      <c r="DA5331" s="51"/>
      <c r="DB5331" s="51"/>
      <c r="DC5331" s="51"/>
      <c r="DD5331" s="51"/>
    </row>
    <row r="5332" spans="73:108" ht="15" x14ac:dyDescent="0.25">
      <c r="BU5332" s="91"/>
      <c r="BV5332" s="177">
        <v>2010</v>
      </c>
      <c r="BW5332" s="177">
        <v>9</v>
      </c>
      <c r="BX5332" s="177" t="s">
        <v>317</v>
      </c>
      <c r="BY5332" s="177" t="s">
        <v>262</v>
      </c>
      <c r="BZ5332" s="177" t="s">
        <v>263</v>
      </c>
      <c r="CA5332" s="177">
        <v>0</v>
      </c>
      <c r="CB5332" s="177" t="s">
        <v>264</v>
      </c>
      <c r="CC5332" s="122">
        <v>174.78</v>
      </c>
      <c r="CD5332" s="178" t="s">
        <v>191</v>
      </c>
      <c r="CE5332" s="177" t="s">
        <v>284</v>
      </c>
      <c r="CF5332" s="177" t="s">
        <v>284</v>
      </c>
      <c r="CG5332" s="83" t="s">
        <v>9</v>
      </c>
      <c r="CH5332" s="57"/>
      <c r="CV5332" s="51"/>
      <c r="CW5332" s="51"/>
      <c r="CX5332" s="51"/>
      <c r="CY5332" s="51"/>
      <c r="CZ5332" s="51"/>
      <c r="DA5332" s="51"/>
      <c r="DB5332" s="51"/>
      <c r="DC5332" s="51"/>
      <c r="DD5332" s="51"/>
    </row>
    <row r="5333" spans="73:108" ht="15" x14ac:dyDescent="0.25">
      <c r="BU5333" s="91"/>
      <c r="BV5333" s="177">
        <v>2010</v>
      </c>
      <c r="BW5333" s="177">
        <v>9</v>
      </c>
      <c r="BX5333" s="177" t="s">
        <v>317</v>
      </c>
      <c r="BY5333" s="177" t="s">
        <v>262</v>
      </c>
      <c r="BZ5333" s="177" t="s">
        <v>266</v>
      </c>
      <c r="CA5333" s="177">
        <v>0</v>
      </c>
      <c r="CB5333" s="177" t="s">
        <v>264</v>
      </c>
      <c r="CC5333" s="122">
        <v>48.34</v>
      </c>
      <c r="CD5333" s="178" t="s">
        <v>191</v>
      </c>
      <c r="CE5333" s="177" t="s">
        <v>284</v>
      </c>
      <c r="CF5333" s="177" t="s">
        <v>284</v>
      </c>
      <c r="CG5333" s="83" t="s">
        <v>9</v>
      </c>
      <c r="CH5333" s="57"/>
      <c r="CV5333" s="51"/>
      <c r="CW5333" s="51"/>
      <c r="CX5333" s="51"/>
      <c r="CY5333" s="51"/>
      <c r="CZ5333" s="51"/>
      <c r="DA5333" s="51"/>
      <c r="DB5333" s="51"/>
      <c r="DC5333" s="51"/>
      <c r="DD5333" s="51"/>
    </row>
    <row r="5334" spans="73:108" ht="15" x14ac:dyDescent="0.25">
      <c r="BU5334" s="91"/>
      <c r="BV5334" s="177">
        <v>2010</v>
      </c>
      <c r="BW5334" s="177">
        <v>9</v>
      </c>
      <c r="BX5334" s="177" t="s">
        <v>317</v>
      </c>
      <c r="BY5334" s="177" t="s">
        <v>262</v>
      </c>
      <c r="BZ5334" s="177" t="s">
        <v>268</v>
      </c>
      <c r="CA5334" s="177">
        <v>0</v>
      </c>
      <c r="CB5334" s="177" t="s">
        <v>264</v>
      </c>
      <c r="CC5334" s="122">
        <v>8.23</v>
      </c>
      <c r="CD5334" s="178" t="s">
        <v>191</v>
      </c>
      <c r="CE5334" s="177" t="s">
        <v>284</v>
      </c>
      <c r="CF5334" s="177" t="s">
        <v>284</v>
      </c>
      <c r="CG5334" s="83" t="s">
        <v>9</v>
      </c>
      <c r="CH5334" s="57"/>
      <c r="CV5334" s="51"/>
      <c r="CW5334" s="51"/>
      <c r="CX5334" s="51"/>
      <c r="CY5334" s="51"/>
      <c r="CZ5334" s="51"/>
      <c r="DA5334" s="51"/>
      <c r="DB5334" s="51"/>
      <c r="DC5334" s="51"/>
      <c r="DD5334" s="51"/>
    </row>
    <row r="5335" spans="73:108" ht="15" x14ac:dyDescent="0.25">
      <c r="BU5335" s="91"/>
      <c r="BV5335" s="177">
        <v>2010</v>
      </c>
      <c r="BW5335" s="177">
        <v>9</v>
      </c>
      <c r="BX5335" s="177" t="s">
        <v>317</v>
      </c>
      <c r="BY5335" s="177" t="s">
        <v>262</v>
      </c>
      <c r="BZ5335" s="177" t="s">
        <v>316</v>
      </c>
      <c r="CA5335" s="177">
        <v>0</v>
      </c>
      <c r="CB5335" s="177" t="s">
        <v>264</v>
      </c>
      <c r="CC5335" s="122">
        <v>8.23</v>
      </c>
      <c r="CD5335" s="178" t="s">
        <v>191</v>
      </c>
      <c r="CE5335" s="177" t="s">
        <v>284</v>
      </c>
      <c r="CF5335" s="177" t="s">
        <v>284</v>
      </c>
      <c r="CG5335" s="83" t="s">
        <v>9</v>
      </c>
      <c r="CH5335" s="57"/>
      <c r="CV5335" s="51"/>
      <c r="CW5335" s="51"/>
      <c r="CX5335" s="51"/>
      <c r="CY5335" s="51"/>
      <c r="CZ5335" s="51"/>
      <c r="DA5335" s="51"/>
      <c r="DB5335" s="51"/>
      <c r="DC5335" s="51"/>
      <c r="DD5335" s="51"/>
    </row>
    <row r="5336" spans="73:108" ht="15" x14ac:dyDescent="0.25">
      <c r="BU5336" s="91"/>
      <c r="BV5336" s="177">
        <v>2010</v>
      </c>
      <c r="BW5336" s="177">
        <v>9</v>
      </c>
      <c r="BX5336" s="177" t="s">
        <v>317</v>
      </c>
      <c r="BY5336" s="177" t="s">
        <v>262</v>
      </c>
      <c r="BZ5336" s="177" t="s">
        <v>347</v>
      </c>
      <c r="CA5336" s="177">
        <v>0</v>
      </c>
      <c r="CB5336" s="177" t="s">
        <v>264</v>
      </c>
      <c r="CC5336" s="122">
        <v>41.13</v>
      </c>
      <c r="CD5336" s="178" t="s">
        <v>191</v>
      </c>
      <c r="CE5336" s="177" t="s">
        <v>284</v>
      </c>
      <c r="CF5336" s="177" t="s">
        <v>284</v>
      </c>
      <c r="CG5336" s="83" t="s">
        <v>9</v>
      </c>
      <c r="CH5336" s="57"/>
      <c r="CV5336" s="51"/>
      <c r="CW5336" s="51"/>
      <c r="CX5336" s="51"/>
      <c r="CY5336" s="51"/>
      <c r="CZ5336" s="51"/>
      <c r="DA5336" s="51"/>
      <c r="DB5336" s="51"/>
      <c r="DC5336" s="51"/>
      <c r="DD5336" s="51"/>
    </row>
    <row r="5337" spans="73:108" ht="15" x14ac:dyDescent="0.25">
      <c r="BU5337" s="91"/>
      <c r="BV5337" s="177">
        <v>2010</v>
      </c>
      <c r="BW5337" s="177">
        <v>10</v>
      </c>
      <c r="BX5337" s="177" t="s">
        <v>317</v>
      </c>
      <c r="BY5337" s="177" t="s">
        <v>262</v>
      </c>
      <c r="BZ5337" s="177" t="s">
        <v>277</v>
      </c>
      <c r="CA5337" s="177">
        <v>0</v>
      </c>
      <c r="CB5337" s="177" t="s">
        <v>264</v>
      </c>
      <c r="CC5337" s="122">
        <v>30.45</v>
      </c>
      <c r="CD5337" s="178" t="s">
        <v>191</v>
      </c>
      <c r="CE5337" s="177" t="s">
        <v>284</v>
      </c>
      <c r="CF5337" s="177" t="s">
        <v>284</v>
      </c>
      <c r="CG5337" s="83" t="s">
        <v>9</v>
      </c>
      <c r="CH5337" s="57"/>
      <c r="CV5337" s="51"/>
      <c r="CW5337" s="51"/>
      <c r="CX5337" s="51"/>
      <c r="CY5337" s="51"/>
      <c r="CZ5337" s="51"/>
      <c r="DA5337" s="51"/>
      <c r="DB5337" s="51"/>
      <c r="DC5337" s="51"/>
      <c r="DD5337" s="51"/>
    </row>
    <row r="5338" spans="73:108" ht="15" x14ac:dyDescent="0.25">
      <c r="BU5338" s="91"/>
      <c r="BV5338" s="177">
        <v>2010</v>
      </c>
      <c r="BW5338" s="177">
        <v>10</v>
      </c>
      <c r="BX5338" s="177" t="s">
        <v>317</v>
      </c>
      <c r="BY5338" s="177" t="s">
        <v>262</v>
      </c>
      <c r="BZ5338" s="177" t="s">
        <v>263</v>
      </c>
      <c r="CA5338" s="177">
        <v>0</v>
      </c>
      <c r="CB5338" s="177" t="s">
        <v>264</v>
      </c>
      <c r="CC5338" s="122">
        <v>6.49</v>
      </c>
      <c r="CD5338" s="178" t="s">
        <v>191</v>
      </c>
      <c r="CE5338" s="177" t="s">
        <v>284</v>
      </c>
      <c r="CF5338" s="177" t="s">
        <v>284</v>
      </c>
      <c r="CG5338" s="83" t="s">
        <v>9</v>
      </c>
      <c r="CH5338" s="57"/>
      <c r="CV5338" s="51"/>
      <c r="CW5338" s="51"/>
      <c r="CX5338" s="51"/>
      <c r="CY5338" s="51"/>
      <c r="CZ5338" s="51"/>
      <c r="DA5338" s="51"/>
      <c r="DB5338" s="51"/>
      <c r="DC5338" s="51"/>
      <c r="DD5338" s="51"/>
    </row>
    <row r="5339" spans="73:108" ht="15" x14ac:dyDescent="0.25">
      <c r="BU5339" s="91"/>
      <c r="BV5339" s="177">
        <v>2010</v>
      </c>
      <c r="BW5339" s="177">
        <v>10</v>
      </c>
      <c r="BX5339" s="177" t="s">
        <v>317</v>
      </c>
      <c r="BY5339" s="177" t="s">
        <v>262</v>
      </c>
      <c r="BZ5339" s="177" t="s">
        <v>266</v>
      </c>
      <c r="CA5339" s="177">
        <v>0</v>
      </c>
      <c r="CB5339" s="177" t="s">
        <v>264</v>
      </c>
      <c r="CC5339" s="122">
        <v>6.49</v>
      </c>
      <c r="CD5339" s="178" t="s">
        <v>191</v>
      </c>
      <c r="CE5339" s="177" t="s">
        <v>284</v>
      </c>
      <c r="CF5339" s="177" t="s">
        <v>284</v>
      </c>
      <c r="CG5339" s="83" t="s">
        <v>9</v>
      </c>
      <c r="CH5339" s="57"/>
      <c r="CV5339" s="51"/>
      <c r="CW5339" s="51"/>
      <c r="CX5339" s="51"/>
      <c r="CY5339" s="51"/>
      <c r="CZ5339" s="51"/>
      <c r="DA5339" s="51"/>
      <c r="DB5339" s="51"/>
      <c r="DC5339" s="51"/>
      <c r="DD5339" s="51"/>
    </row>
    <row r="5340" spans="73:108" ht="15" x14ac:dyDescent="0.25">
      <c r="BU5340" s="91"/>
      <c r="BV5340" s="177">
        <v>2010</v>
      </c>
      <c r="BW5340" s="177">
        <v>10</v>
      </c>
      <c r="BX5340" s="177" t="s">
        <v>317</v>
      </c>
      <c r="BY5340" s="177" t="s">
        <v>262</v>
      </c>
      <c r="BZ5340" s="177" t="s">
        <v>347</v>
      </c>
      <c r="CA5340" s="177">
        <v>0</v>
      </c>
      <c r="CB5340" s="177" t="s">
        <v>264</v>
      </c>
      <c r="CC5340" s="122">
        <v>5.12</v>
      </c>
      <c r="CD5340" s="178" t="s">
        <v>191</v>
      </c>
      <c r="CE5340" s="177" t="s">
        <v>284</v>
      </c>
      <c r="CF5340" s="177" t="s">
        <v>284</v>
      </c>
      <c r="CG5340" s="83" t="s">
        <v>9</v>
      </c>
      <c r="CH5340" s="57"/>
      <c r="CV5340" s="51"/>
      <c r="CW5340" s="51"/>
      <c r="CX5340" s="51"/>
      <c r="CY5340" s="51"/>
      <c r="CZ5340" s="51"/>
      <c r="DA5340" s="51"/>
      <c r="DB5340" s="51"/>
      <c r="DC5340" s="51"/>
      <c r="DD5340" s="51"/>
    </row>
    <row r="5341" spans="73:108" ht="15" x14ac:dyDescent="0.25">
      <c r="BU5341" s="91"/>
      <c r="BV5341" s="177">
        <v>2007</v>
      </c>
      <c r="BW5341" s="177">
        <v>3</v>
      </c>
      <c r="BX5341" s="177" t="s">
        <v>318</v>
      </c>
      <c r="BY5341" s="177" t="s">
        <v>262</v>
      </c>
      <c r="BZ5341" s="177" t="s">
        <v>263</v>
      </c>
      <c r="CA5341" s="177">
        <v>0</v>
      </c>
      <c r="CB5341" s="177" t="s">
        <v>264</v>
      </c>
      <c r="CC5341" s="122">
        <v>5.91</v>
      </c>
      <c r="CD5341" s="178" t="s">
        <v>191</v>
      </c>
      <c r="CE5341" s="177" t="s">
        <v>284</v>
      </c>
      <c r="CF5341" s="177" t="s">
        <v>284</v>
      </c>
      <c r="CG5341" s="83" t="s">
        <v>9</v>
      </c>
      <c r="CH5341" s="57"/>
      <c r="CV5341" s="51"/>
      <c r="CW5341" s="51"/>
      <c r="CX5341" s="51"/>
      <c r="CY5341" s="51"/>
      <c r="CZ5341" s="51"/>
      <c r="DA5341" s="51"/>
      <c r="DB5341" s="51"/>
      <c r="DC5341" s="51"/>
      <c r="DD5341" s="51"/>
    </row>
    <row r="5342" spans="73:108" ht="15" x14ac:dyDescent="0.25">
      <c r="BU5342" s="91"/>
      <c r="BV5342" s="177">
        <v>2007</v>
      </c>
      <c r="BW5342" s="177">
        <v>4</v>
      </c>
      <c r="BX5342" s="177" t="s">
        <v>318</v>
      </c>
      <c r="BY5342" s="177" t="s">
        <v>262</v>
      </c>
      <c r="BZ5342" s="177" t="s">
        <v>277</v>
      </c>
      <c r="CA5342" s="177">
        <v>0</v>
      </c>
      <c r="CB5342" s="177" t="s">
        <v>264</v>
      </c>
      <c r="CC5342" s="122">
        <v>8.9600000000000009</v>
      </c>
      <c r="CD5342" s="178" t="s">
        <v>191</v>
      </c>
      <c r="CE5342" s="177" t="s">
        <v>284</v>
      </c>
      <c r="CF5342" s="177" t="s">
        <v>284</v>
      </c>
      <c r="CG5342" s="83" t="s">
        <v>9</v>
      </c>
      <c r="CH5342" s="57"/>
      <c r="CV5342" s="51"/>
      <c r="CW5342" s="51"/>
      <c r="CX5342" s="51"/>
      <c r="CY5342" s="51"/>
      <c r="CZ5342" s="51"/>
      <c r="DA5342" s="51"/>
      <c r="DB5342" s="51"/>
      <c r="DC5342" s="51"/>
      <c r="DD5342" s="51"/>
    </row>
    <row r="5343" spans="73:108" ht="15" x14ac:dyDescent="0.25">
      <c r="BU5343" s="91"/>
      <c r="BV5343" s="177">
        <v>2007</v>
      </c>
      <c r="BW5343" s="177">
        <v>5</v>
      </c>
      <c r="BX5343" s="177" t="s">
        <v>318</v>
      </c>
      <c r="BY5343" s="177" t="s">
        <v>262</v>
      </c>
      <c r="BZ5343" s="177" t="s">
        <v>277</v>
      </c>
      <c r="CA5343" s="177">
        <v>0</v>
      </c>
      <c r="CB5343" s="177" t="s">
        <v>264</v>
      </c>
      <c r="CC5343" s="122">
        <v>46.46</v>
      </c>
      <c r="CD5343" s="178" t="s">
        <v>191</v>
      </c>
      <c r="CE5343" s="177" t="s">
        <v>284</v>
      </c>
      <c r="CF5343" s="177" t="s">
        <v>284</v>
      </c>
      <c r="CG5343" s="83" t="s">
        <v>9</v>
      </c>
      <c r="CH5343" s="57"/>
      <c r="CV5343" s="51"/>
      <c r="CW5343" s="51"/>
      <c r="CX5343" s="51"/>
      <c r="CY5343" s="51"/>
      <c r="CZ5343" s="51"/>
      <c r="DA5343" s="51"/>
      <c r="DB5343" s="51"/>
      <c r="DC5343" s="51"/>
      <c r="DD5343" s="51"/>
    </row>
    <row r="5344" spans="73:108" ht="15" x14ac:dyDescent="0.25">
      <c r="BU5344" s="91"/>
      <c r="BV5344" s="177">
        <v>2007</v>
      </c>
      <c r="BW5344" s="177">
        <v>6</v>
      </c>
      <c r="BX5344" s="177" t="s">
        <v>318</v>
      </c>
      <c r="BY5344" s="177" t="s">
        <v>262</v>
      </c>
      <c r="BZ5344" s="177" t="s">
        <v>277</v>
      </c>
      <c r="CA5344" s="177">
        <v>0</v>
      </c>
      <c r="CB5344" s="177" t="s">
        <v>264</v>
      </c>
      <c r="CC5344" s="122">
        <v>95.39</v>
      </c>
      <c r="CD5344" s="178" t="s">
        <v>191</v>
      </c>
      <c r="CE5344" s="177" t="s">
        <v>284</v>
      </c>
      <c r="CF5344" s="177" t="s">
        <v>284</v>
      </c>
      <c r="CG5344" s="83" t="s">
        <v>9</v>
      </c>
      <c r="CH5344" s="57"/>
      <c r="CV5344" s="51"/>
      <c r="CW5344" s="51"/>
      <c r="CX5344" s="51"/>
      <c r="CY5344" s="51"/>
      <c r="CZ5344" s="51"/>
      <c r="DA5344" s="51"/>
      <c r="DB5344" s="51"/>
      <c r="DC5344" s="51"/>
      <c r="DD5344" s="51"/>
    </row>
    <row r="5345" spans="73:108" ht="15" x14ac:dyDescent="0.25">
      <c r="BU5345" s="91"/>
      <c r="BV5345" s="177">
        <v>2007</v>
      </c>
      <c r="BW5345" s="177">
        <v>7</v>
      </c>
      <c r="BX5345" s="177" t="s">
        <v>318</v>
      </c>
      <c r="BY5345" s="177" t="s">
        <v>262</v>
      </c>
      <c r="BZ5345" s="177" t="s">
        <v>277</v>
      </c>
      <c r="CA5345" s="177">
        <v>0</v>
      </c>
      <c r="CB5345" s="177" t="s">
        <v>264</v>
      </c>
      <c r="CC5345" s="122">
        <v>280.75</v>
      </c>
      <c r="CD5345" s="178" t="s">
        <v>191</v>
      </c>
      <c r="CE5345" s="177" t="s">
        <v>284</v>
      </c>
      <c r="CF5345" s="177" t="s">
        <v>284</v>
      </c>
      <c r="CG5345" s="83" t="s">
        <v>9</v>
      </c>
      <c r="CH5345" s="57"/>
      <c r="CV5345" s="51"/>
      <c r="CW5345" s="51"/>
      <c r="CX5345" s="51"/>
      <c r="CY5345" s="51"/>
      <c r="CZ5345" s="51"/>
      <c r="DA5345" s="51"/>
      <c r="DB5345" s="51"/>
      <c r="DC5345" s="51"/>
      <c r="DD5345" s="51"/>
    </row>
    <row r="5346" spans="73:108" ht="15" x14ac:dyDescent="0.25">
      <c r="BU5346" s="91"/>
      <c r="BV5346" s="177">
        <v>2007</v>
      </c>
      <c r="BW5346" s="177">
        <v>8</v>
      </c>
      <c r="BX5346" s="177" t="s">
        <v>318</v>
      </c>
      <c r="BY5346" s="177" t="s">
        <v>262</v>
      </c>
      <c r="BZ5346" s="177" t="s">
        <v>277</v>
      </c>
      <c r="CA5346" s="177">
        <v>0</v>
      </c>
      <c r="CB5346" s="177" t="s">
        <v>264</v>
      </c>
      <c r="CC5346" s="122">
        <v>66</v>
      </c>
      <c r="CD5346" s="178" t="s">
        <v>191</v>
      </c>
      <c r="CE5346" s="177" t="s">
        <v>284</v>
      </c>
      <c r="CF5346" s="177" t="s">
        <v>284</v>
      </c>
      <c r="CG5346" s="83" t="s">
        <v>9</v>
      </c>
      <c r="CH5346" s="57"/>
      <c r="CV5346" s="51"/>
      <c r="CW5346" s="51"/>
      <c r="CX5346" s="51"/>
      <c r="CY5346" s="51"/>
      <c r="CZ5346" s="51"/>
      <c r="DA5346" s="51"/>
      <c r="DB5346" s="51"/>
      <c r="DC5346" s="51"/>
      <c r="DD5346" s="51"/>
    </row>
    <row r="5347" spans="73:108" ht="15" x14ac:dyDescent="0.25">
      <c r="BU5347" s="91"/>
      <c r="BV5347" s="177">
        <v>2009</v>
      </c>
      <c r="BW5347" s="177">
        <v>9</v>
      </c>
      <c r="BX5347" s="177" t="s">
        <v>1404</v>
      </c>
      <c r="BY5347" s="177" t="s">
        <v>262</v>
      </c>
      <c r="BZ5347" s="177" t="s">
        <v>277</v>
      </c>
      <c r="CA5347" s="177">
        <v>0</v>
      </c>
      <c r="CB5347" s="177" t="s">
        <v>264</v>
      </c>
      <c r="CC5347" s="122">
        <v>48.21</v>
      </c>
      <c r="CD5347" s="178" t="s">
        <v>191</v>
      </c>
      <c r="CE5347" s="177" t="s">
        <v>284</v>
      </c>
      <c r="CF5347" s="177" t="s">
        <v>284</v>
      </c>
      <c r="CG5347" s="83" t="s">
        <v>9</v>
      </c>
      <c r="CH5347" s="57"/>
      <c r="CV5347" s="51"/>
      <c r="CW5347" s="51"/>
      <c r="CX5347" s="51"/>
      <c r="CY5347" s="51"/>
      <c r="CZ5347" s="51"/>
      <c r="DA5347" s="51"/>
      <c r="DB5347" s="51"/>
      <c r="DC5347" s="51"/>
      <c r="DD5347" s="51"/>
    </row>
    <row r="5348" spans="73:108" ht="15" x14ac:dyDescent="0.25">
      <c r="BU5348" s="91"/>
      <c r="BV5348" s="177">
        <v>2009</v>
      </c>
      <c r="BW5348" s="177">
        <v>10</v>
      </c>
      <c r="BX5348" s="177" t="s">
        <v>1404</v>
      </c>
      <c r="BY5348" s="177" t="s">
        <v>262</v>
      </c>
      <c r="BZ5348" s="177" t="s">
        <v>277</v>
      </c>
      <c r="CA5348" s="177">
        <v>0</v>
      </c>
      <c r="CB5348" s="177" t="s">
        <v>264</v>
      </c>
      <c r="CC5348" s="122">
        <v>955.85</v>
      </c>
      <c r="CD5348" s="178" t="s">
        <v>191</v>
      </c>
      <c r="CE5348" s="177" t="s">
        <v>284</v>
      </c>
      <c r="CF5348" s="177" t="s">
        <v>284</v>
      </c>
      <c r="CG5348" s="83" t="s">
        <v>9</v>
      </c>
      <c r="CH5348" s="57"/>
      <c r="CV5348" s="51"/>
      <c r="CW5348" s="51"/>
      <c r="CX5348" s="51"/>
      <c r="CY5348" s="51"/>
      <c r="CZ5348" s="51"/>
      <c r="DA5348" s="51"/>
      <c r="DB5348" s="51"/>
      <c r="DC5348" s="51"/>
      <c r="DD5348" s="51"/>
    </row>
    <row r="5349" spans="73:108" ht="15" x14ac:dyDescent="0.25">
      <c r="BU5349" s="91"/>
      <c r="BV5349" s="177">
        <v>2009</v>
      </c>
      <c r="BW5349" s="177">
        <v>11</v>
      </c>
      <c r="BX5349" s="177" t="s">
        <v>1404</v>
      </c>
      <c r="BY5349" s="177" t="s">
        <v>262</v>
      </c>
      <c r="BZ5349" s="177" t="s">
        <v>277</v>
      </c>
      <c r="CA5349" s="177">
        <v>0</v>
      </c>
      <c r="CB5349" s="177" t="s">
        <v>264</v>
      </c>
      <c r="CC5349" s="122">
        <v>135.72999999999999</v>
      </c>
      <c r="CD5349" s="178" t="s">
        <v>191</v>
      </c>
      <c r="CE5349" s="177" t="s">
        <v>284</v>
      </c>
      <c r="CF5349" s="177" t="s">
        <v>284</v>
      </c>
      <c r="CG5349" s="83" t="s">
        <v>9</v>
      </c>
      <c r="CH5349" s="57"/>
      <c r="CV5349" s="51"/>
      <c r="CW5349" s="51"/>
      <c r="CX5349" s="51"/>
      <c r="CY5349" s="51"/>
      <c r="CZ5349" s="51"/>
      <c r="DA5349" s="51"/>
      <c r="DB5349" s="51"/>
      <c r="DC5349" s="51"/>
      <c r="DD5349" s="51"/>
    </row>
    <row r="5350" spans="73:108" ht="15" x14ac:dyDescent="0.25">
      <c r="BU5350" s="91"/>
      <c r="BV5350" s="177">
        <v>2009</v>
      </c>
      <c r="BW5350" s="177">
        <v>12</v>
      </c>
      <c r="BX5350" s="177" t="s">
        <v>1404</v>
      </c>
      <c r="BY5350" s="177" t="s">
        <v>262</v>
      </c>
      <c r="BZ5350" s="177" t="s">
        <v>277</v>
      </c>
      <c r="CA5350" s="177">
        <v>0</v>
      </c>
      <c r="CB5350" s="177" t="s">
        <v>264</v>
      </c>
      <c r="CC5350" s="122">
        <v>902.98</v>
      </c>
      <c r="CD5350" s="178" t="s">
        <v>191</v>
      </c>
      <c r="CE5350" s="177" t="s">
        <v>284</v>
      </c>
      <c r="CF5350" s="177" t="s">
        <v>284</v>
      </c>
      <c r="CG5350" s="83" t="s">
        <v>9</v>
      </c>
      <c r="CH5350" s="57"/>
      <c r="CV5350" s="51"/>
      <c r="CW5350" s="51"/>
      <c r="CX5350" s="51"/>
      <c r="CY5350" s="51"/>
      <c r="CZ5350" s="51"/>
      <c r="DA5350" s="51"/>
      <c r="DB5350" s="51"/>
      <c r="DC5350" s="51"/>
      <c r="DD5350" s="51"/>
    </row>
    <row r="5351" spans="73:108" ht="15" x14ac:dyDescent="0.25">
      <c r="BU5351" s="91"/>
      <c r="BV5351" s="177">
        <v>2010</v>
      </c>
      <c r="BW5351" s="177">
        <v>1</v>
      </c>
      <c r="BX5351" s="177" t="s">
        <v>1404</v>
      </c>
      <c r="BY5351" s="177" t="s">
        <v>262</v>
      </c>
      <c r="BZ5351" s="177" t="s">
        <v>277</v>
      </c>
      <c r="CA5351" s="177">
        <v>0</v>
      </c>
      <c r="CB5351" s="177" t="s">
        <v>264</v>
      </c>
      <c r="CC5351" s="122">
        <v>756.41</v>
      </c>
      <c r="CD5351" s="178" t="s">
        <v>191</v>
      </c>
      <c r="CE5351" s="177" t="s">
        <v>284</v>
      </c>
      <c r="CF5351" s="177" t="s">
        <v>284</v>
      </c>
      <c r="CG5351" s="83" t="s">
        <v>9</v>
      </c>
      <c r="CH5351" s="57"/>
      <c r="CV5351" s="51"/>
      <c r="CW5351" s="51"/>
      <c r="CX5351" s="51"/>
      <c r="CY5351" s="51"/>
      <c r="CZ5351" s="51"/>
      <c r="DA5351" s="51"/>
      <c r="DB5351" s="51"/>
      <c r="DC5351" s="51"/>
      <c r="DD5351" s="51"/>
    </row>
    <row r="5352" spans="73:108" ht="15" x14ac:dyDescent="0.25">
      <c r="BU5352" s="91"/>
      <c r="BV5352" s="177">
        <v>2010</v>
      </c>
      <c r="BW5352" s="177">
        <v>2</v>
      </c>
      <c r="BX5352" s="177" t="s">
        <v>1404</v>
      </c>
      <c r="BY5352" s="177" t="s">
        <v>262</v>
      </c>
      <c r="BZ5352" s="177" t="s">
        <v>277</v>
      </c>
      <c r="CA5352" s="177">
        <v>0</v>
      </c>
      <c r="CB5352" s="177" t="s">
        <v>264</v>
      </c>
      <c r="CC5352" s="122">
        <v>100.95</v>
      </c>
      <c r="CD5352" s="178" t="s">
        <v>191</v>
      </c>
      <c r="CE5352" s="177" t="s">
        <v>284</v>
      </c>
      <c r="CF5352" s="177" t="s">
        <v>284</v>
      </c>
      <c r="CG5352" s="83" t="s">
        <v>9</v>
      </c>
      <c r="CH5352" s="57"/>
      <c r="CV5352" s="51"/>
      <c r="CW5352" s="51"/>
      <c r="CX5352" s="51"/>
      <c r="CY5352" s="51"/>
      <c r="CZ5352" s="51"/>
      <c r="DA5352" s="51"/>
      <c r="DB5352" s="51"/>
      <c r="DC5352" s="51"/>
      <c r="DD5352" s="51"/>
    </row>
    <row r="5353" spans="73:108" ht="15" x14ac:dyDescent="0.25">
      <c r="BU5353" s="91"/>
      <c r="BV5353" s="177">
        <v>2010</v>
      </c>
      <c r="BW5353" s="177">
        <v>3</v>
      </c>
      <c r="BX5353" s="177" t="s">
        <v>1404</v>
      </c>
      <c r="BY5353" s="177" t="s">
        <v>262</v>
      </c>
      <c r="BZ5353" s="177" t="s">
        <v>277</v>
      </c>
      <c r="CA5353" s="177">
        <v>0</v>
      </c>
      <c r="CB5353" s="177" t="s">
        <v>264</v>
      </c>
      <c r="CC5353" s="122">
        <v>150.16999999999999</v>
      </c>
      <c r="CD5353" s="178" t="s">
        <v>191</v>
      </c>
      <c r="CE5353" s="177" t="s">
        <v>284</v>
      </c>
      <c r="CF5353" s="177" t="s">
        <v>284</v>
      </c>
      <c r="CG5353" s="83" t="s">
        <v>9</v>
      </c>
      <c r="CH5353" s="57"/>
      <c r="CV5353" s="51"/>
      <c r="CW5353" s="51"/>
      <c r="CX5353" s="51"/>
      <c r="CY5353" s="51"/>
      <c r="CZ5353" s="51"/>
      <c r="DA5353" s="51"/>
      <c r="DB5353" s="51"/>
      <c r="DC5353" s="51"/>
      <c r="DD5353" s="51"/>
    </row>
    <row r="5354" spans="73:108" ht="15" x14ac:dyDescent="0.25">
      <c r="BU5354" s="91"/>
      <c r="BV5354" s="177">
        <v>2010</v>
      </c>
      <c r="BW5354" s="177">
        <v>4</v>
      </c>
      <c r="BX5354" s="177" t="s">
        <v>1404</v>
      </c>
      <c r="BY5354" s="177" t="s">
        <v>262</v>
      </c>
      <c r="BZ5354" s="177" t="s">
        <v>277</v>
      </c>
      <c r="CA5354" s="177">
        <v>0</v>
      </c>
      <c r="CB5354" s="177" t="s">
        <v>264</v>
      </c>
      <c r="CC5354" s="122">
        <v>485.74</v>
      </c>
      <c r="CD5354" s="178" t="s">
        <v>191</v>
      </c>
      <c r="CE5354" s="177" t="s">
        <v>284</v>
      </c>
      <c r="CF5354" s="177" t="s">
        <v>284</v>
      </c>
      <c r="CG5354" s="83" t="s">
        <v>9</v>
      </c>
      <c r="CH5354" s="57"/>
      <c r="CV5354" s="51"/>
      <c r="CW5354" s="51"/>
      <c r="CX5354" s="51"/>
      <c r="CY5354" s="51"/>
      <c r="CZ5354" s="51"/>
      <c r="DA5354" s="51"/>
      <c r="DB5354" s="51"/>
      <c r="DC5354" s="51"/>
      <c r="DD5354" s="51"/>
    </row>
    <row r="5355" spans="73:108" ht="15" x14ac:dyDescent="0.25">
      <c r="BU5355" s="91"/>
      <c r="BV5355" s="177">
        <v>2010</v>
      </c>
      <c r="BW5355" s="177">
        <v>5</v>
      </c>
      <c r="BX5355" s="177" t="s">
        <v>1404</v>
      </c>
      <c r="BY5355" s="177" t="s">
        <v>262</v>
      </c>
      <c r="BZ5355" s="177" t="s">
        <v>277</v>
      </c>
      <c r="CA5355" s="177">
        <v>0</v>
      </c>
      <c r="CB5355" s="177" t="s">
        <v>264</v>
      </c>
      <c r="CC5355" s="122">
        <v>658.76</v>
      </c>
      <c r="CD5355" s="178" t="s">
        <v>191</v>
      </c>
      <c r="CE5355" s="177" t="s">
        <v>284</v>
      </c>
      <c r="CF5355" s="177" t="s">
        <v>284</v>
      </c>
      <c r="CG5355" s="83" t="s">
        <v>9</v>
      </c>
      <c r="CH5355" s="57"/>
      <c r="CV5355" s="51"/>
      <c r="CW5355" s="51"/>
      <c r="CX5355" s="51"/>
      <c r="CY5355" s="51"/>
      <c r="CZ5355" s="51"/>
      <c r="DA5355" s="51"/>
      <c r="DB5355" s="51"/>
      <c r="DC5355" s="51"/>
      <c r="DD5355" s="51"/>
    </row>
    <row r="5356" spans="73:108" ht="15" x14ac:dyDescent="0.25">
      <c r="BU5356" s="91"/>
      <c r="BV5356" s="177">
        <v>2010</v>
      </c>
      <c r="BW5356" s="177">
        <v>6</v>
      </c>
      <c r="BX5356" s="177" t="s">
        <v>1404</v>
      </c>
      <c r="BY5356" s="177" t="s">
        <v>262</v>
      </c>
      <c r="BZ5356" s="177" t="s">
        <v>277</v>
      </c>
      <c r="CA5356" s="177">
        <v>0</v>
      </c>
      <c r="CB5356" s="177" t="s">
        <v>264</v>
      </c>
      <c r="CC5356" s="122">
        <v>220.53</v>
      </c>
      <c r="CD5356" s="178" t="s">
        <v>191</v>
      </c>
      <c r="CE5356" s="177" t="s">
        <v>284</v>
      </c>
      <c r="CF5356" s="177" t="s">
        <v>284</v>
      </c>
      <c r="CG5356" s="83" t="s">
        <v>9</v>
      </c>
      <c r="CH5356" s="57"/>
      <c r="CV5356" s="51"/>
      <c r="CW5356" s="51"/>
      <c r="CX5356" s="51"/>
      <c r="CY5356" s="51"/>
      <c r="CZ5356" s="51"/>
      <c r="DA5356" s="51"/>
      <c r="DB5356" s="51"/>
      <c r="DC5356" s="51"/>
      <c r="DD5356" s="51"/>
    </row>
    <row r="5357" spans="73:108" ht="15" x14ac:dyDescent="0.25">
      <c r="BU5357" s="91"/>
      <c r="BV5357" s="177">
        <v>2010</v>
      </c>
      <c r="BW5357" s="177">
        <v>7</v>
      </c>
      <c r="BX5357" s="177" t="s">
        <v>1404</v>
      </c>
      <c r="BY5357" s="177" t="s">
        <v>262</v>
      </c>
      <c r="BZ5357" s="177" t="s">
        <v>277</v>
      </c>
      <c r="CA5357" s="177">
        <v>0</v>
      </c>
      <c r="CB5357" s="177" t="s">
        <v>264</v>
      </c>
      <c r="CC5357" s="122">
        <v>632.16999999999996</v>
      </c>
      <c r="CD5357" s="178" t="s">
        <v>191</v>
      </c>
      <c r="CE5357" s="177" t="s">
        <v>284</v>
      </c>
      <c r="CF5357" s="177" t="s">
        <v>284</v>
      </c>
      <c r="CG5357" s="83" t="s">
        <v>9</v>
      </c>
      <c r="CH5357" s="57"/>
      <c r="CV5357" s="51"/>
      <c r="CW5357" s="51"/>
      <c r="CX5357" s="51"/>
      <c r="CY5357" s="51"/>
      <c r="CZ5357" s="51"/>
      <c r="DA5357" s="51"/>
      <c r="DB5357" s="51"/>
      <c r="DC5357" s="51"/>
      <c r="DD5357" s="51"/>
    </row>
    <row r="5358" spans="73:108" ht="15" x14ac:dyDescent="0.25">
      <c r="BU5358" s="91"/>
      <c r="BV5358" s="177">
        <v>2010</v>
      </c>
      <c r="BW5358" s="177">
        <v>8</v>
      </c>
      <c r="BX5358" s="177" t="s">
        <v>1404</v>
      </c>
      <c r="BY5358" s="177" t="s">
        <v>262</v>
      </c>
      <c r="BZ5358" s="177" t="s">
        <v>277</v>
      </c>
      <c r="CA5358" s="177">
        <v>0</v>
      </c>
      <c r="CB5358" s="177" t="s">
        <v>264</v>
      </c>
      <c r="CC5358" s="122">
        <v>550.5</v>
      </c>
      <c r="CD5358" s="178" t="s">
        <v>191</v>
      </c>
      <c r="CE5358" s="177" t="s">
        <v>284</v>
      </c>
      <c r="CF5358" s="177" t="s">
        <v>284</v>
      </c>
      <c r="CG5358" s="83" t="s">
        <v>9</v>
      </c>
      <c r="CH5358" s="57"/>
      <c r="CV5358" s="51"/>
      <c r="CW5358" s="51"/>
      <c r="CX5358" s="51"/>
      <c r="CY5358" s="51"/>
      <c r="CZ5358" s="51"/>
      <c r="DA5358" s="51"/>
      <c r="DB5358" s="51"/>
      <c r="DC5358" s="51"/>
      <c r="DD5358" s="51"/>
    </row>
    <row r="5359" spans="73:108" ht="15" x14ac:dyDescent="0.25">
      <c r="BU5359" s="91"/>
      <c r="BV5359" s="177">
        <v>2010</v>
      </c>
      <c r="BW5359" s="177">
        <v>9</v>
      </c>
      <c r="BX5359" s="177" t="s">
        <v>1404</v>
      </c>
      <c r="BY5359" s="177" t="s">
        <v>262</v>
      </c>
      <c r="BZ5359" s="177" t="s">
        <v>277</v>
      </c>
      <c r="CA5359" s="177">
        <v>0</v>
      </c>
      <c r="CB5359" s="177" t="s">
        <v>264</v>
      </c>
      <c r="CC5359" s="122">
        <v>229.92</v>
      </c>
      <c r="CD5359" s="178" t="s">
        <v>191</v>
      </c>
      <c r="CE5359" s="177" t="s">
        <v>284</v>
      </c>
      <c r="CF5359" s="177" t="s">
        <v>284</v>
      </c>
      <c r="CG5359" s="83" t="s">
        <v>9</v>
      </c>
      <c r="CH5359" s="57"/>
      <c r="CV5359" s="51"/>
      <c r="CW5359" s="51"/>
      <c r="CX5359" s="51"/>
      <c r="CY5359" s="51"/>
      <c r="CZ5359" s="51"/>
      <c r="DA5359" s="51"/>
      <c r="DB5359" s="51"/>
      <c r="DC5359" s="51"/>
      <c r="DD5359" s="51"/>
    </row>
    <row r="5360" spans="73:108" ht="15" x14ac:dyDescent="0.25">
      <c r="BU5360" s="91"/>
      <c r="BV5360" s="177">
        <v>2010</v>
      </c>
      <c r="BW5360" s="177">
        <v>10</v>
      </c>
      <c r="BX5360" s="177" t="s">
        <v>1404</v>
      </c>
      <c r="BY5360" s="177" t="s">
        <v>262</v>
      </c>
      <c r="BZ5360" s="177" t="s">
        <v>277</v>
      </c>
      <c r="CA5360" s="177">
        <v>0</v>
      </c>
      <c r="CB5360" s="177" t="s">
        <v>264</v>
      </c>
      <c r="CC5360" s="122">
        <v>221.14</v>
      </c>
      <c r="CD5360" s="178" t="s">
        <v>191</v>
      </c>
      <c r="CE5360" s="177" t="s">
        <v>284</v>
      </c>
      <c r="CF5360" s="177" t="s">
        <v>284</v>
      </c>
      <c r="CG5360" s="83" t="s">
        <v>9</v>
      </c>
      <c r="CH5360" s="57"/>
      <c r="CV5360" s="51"/>
      <c r="CW5360" s="51"/>
      <c r="CX5360" s="51"/>
      <c r="CY5360" s="51"/>
      <c r="CZ5360" s="51"/>
      <c r="DA5360" s="51"/>
      <c r="DB5360" s="51"/>
      <c r="DC5360" s="51"/>
      <c r="DD5360" s="51"/>
    </row>
    <row r="5361" spans="73:108" ht="15" x14ac:dyDescent="0.25">
      <c r="BU5361" s="91"/>
      <c r="BV5361" s="177">
        <v>2010</v>
      </c>
      <c r="BW5361" s="177">
        <v>11</v>
      </c>
      <c r="BX5361" s="177" t="s">
        <v>1404</v>
      </c>
      <c r="BY5361" s="177" t="s">
        <v>262</v>
      </c>
      <c r="BZ5361" s="177" t="s">
        <v>277</v>
      </c>
      <c r="CA5361" s="177">
        <v>0</v>
      </c>
      <c r="CB5361" s="177" t="s">
        <v>264</v>
      </c>
      <c r="CC5361" s="122">
        <v>460.09</v>
      </c>
      <c r="CD5361" s="178" t="s">
        <v>191</v>
      </c>
      <c r="CE5361" s="177" t="s">
        <v>284</v>
      </c>
      <c r="CF5361" s="177" t="s">
        <v>284</v>
      </c>
      <c r="CG5361" s="83" t="s">
        <v>9</v>
      </c>
      <c r="CH5361" s="57"/>
      <c r="CV5361" s="51"/>
      <c r="CW5361" s="51"/>
      <c r="CX5361" s="51"/>
      <c r="CY5361" s="51"/>
      <c r="CZ5361" s="51"/>
      <c r="DA5361" s="51"/>
      <c r="DB5361" s="51"/>
      <c r="DC5361" s="51"/>
      <c r="DD5361" s="51"/>
    </row>
    <row r="5362" spans="73:108" ht="15" x14ac:dyDescent="0.25">
      <c r="BU5362" s="91"/>
      <c r="BV5362" s="177">
        <v>2010</v>
      </c>
      <c r="BW5362" s="177">
        <v>12</v>
      </c>
      <c r="BX5362" s="177" t="s">
        <v>1404</v>
      </c>
      <c r="BY5362" s="177" t="s">
        <v>262</v>
      </c>
      <c r="BZ5362" s="177" t="s">
        <v>277</v>
      </c>
      <c r="CA5362" s="177">
        <v>0</v>
      </c>
      <c r="CB5362" s="177" t="s">
        <v>264</v>
      </c>
      <c r="CC5362" s="122">
        <v>1672.52</v>
      </c>
      <c r="CD5362" s="178" t="s">
        <v>191</v>
      </c>
      <c r="CE5362" s="177" t="s">
        <v>284</v>
      </c>
      <c r="CF5362" s="177" t="s">
        <v>284</v>
      </c>
      <c r="CG5362" s="83" t="s">
        <v>9</v>
      </c>
      <c r="CH5362" s="57"/>
      <c r="CV5362" s="51"/>
      <c r="CW5362" s="51"/>
      <c r="CX5362" s="51"/>
      <c r="CY5362" s="51"/>
      <c r="CZ5362" s="51"/>
      <c r="DA5362" s="51"/>
      <c r="DB5362" s="51"/>
      <c r="DC5362" s="51"/>
      <c r="DD5362" s="51"/>
    </row>
    <row r="5363" spans="73:108" ht="15" x14ac:dyDescent="0.25">
      <c r="BU5363" s="91"/>
      <c r="BV5363" s="177">
        <v>2009</v>
      </c>
      <c r="BW5363" s="177">
        <v>1</v>
      </c>
      <c r="BX5363" s="177" t="s">
        <v>1184</v>
      </c>
      <c r="BY5363" s="177" t="s">
        <v>262</v>
      </c>
      <c r="BZ5363" s="177" t="s">
        <v>277</v>
      </c>
      <c r="CA5363" s="177">
        <v>6</v>
      </c>
      <c r="CB5363" s="177" t="s">
        <v>264</v>
      </c>
      <c r="CC5363" s="122">
        <v>13.72</v>
      </c>
      <c r="CD5363" s="178" t="s">
        <v>3038</v>
      </c>
      <c r="CE5363" s="177" t="s">
        <v>298</v>
      </c>
      <c r="CF5363" s="177" t="s">
        <v>298</v>
      </c>
      <c r="CG5363" s="83" t="s">
        <v>89</v>
      </c>
      <c r="CH5363" s="57"/>
      <c r="CV5363" s="51"/>
      <c r="CW5363" s="51"/>
      <c r="CX5363" s="51"/>
      <c r="CY5363" s="51"/>
      <c r="CZ5363" s="51"/>
      <c r="DA5363" s="51"/>
      <c r="DB5363" s="51"/>
      <c r="DC5363" s="51"/>
      <c r="DD5363" s="51"/>
    </row>
    <row r="5364" spans="73:108" ht="15" x14ac:dyDescent="0.25">
      <c r="BU5364" s="91"/>
      <c r="BV5364" s="177">
        <v>2007</v>
      </c>
      <c r="BW5364" s="177">
        <v>3</v>
      </c>
      <c r="BX5364" s="177" t="s">
        <v>269</v>
      </c>
      <c r="BY5364" s="177" t="s">
        <v>262</v>
      </c>
      <c r="BZ5364" s="177" t="s">
        <v>267</v>
      </c>
      <c r="CA5364" s="177">
        <v>6</v>
      </c>
      <c r="CB5364" s="177" t="s">
        <v>264</v>
      </c>
      <c r="CC5364" s="122">
        <v>12.15</v>
      </c>
      <c r="CD5364" s="178" t="s">
        <v>2137</v>
      </c>
      <c r="CE5364" s="177" t="s">
        <v>298</v>
      </c>
      <c r="CF5364" s="177" t="s">
        <v>298</v>
      </c>
      <c r="CG5364" s="83" t="s">
        <v>89</v>
      </c>
      <c r="CH5364" s="57"/>
      <c r="CV5364" s="51"/>
      <c r="CW5364" s="51"/>
      <c r="CX5364" s="51"/>
      <c r="CY5364" s="51"/>
      <c r="CZ5364" s="51"/>
      <c r="DA5364" s="51"/>
      <c r="DB5364" s="51"/>
      <c r="DC5364" s="51"/>
      <c r="DD5364" s="51"/>
    </row>
    <row r="5365" spans="73:108" ht="15" x14ac:dyDescent="0.25">
      <c r="BU5365" s="91"/>
      <c r="BV5365" s="177">
        <v>2007</v>
      </c>
      <c r="BW5365" s="177">
        <v>3</v>
      </c>
      <c r="BX5365" s="177" t="s">
        <v>269</v>
      </c>
      <c r="BY5365" s="177" t="s">
        <v>262</v>
      </c>
      <c r="BZ5365" s="177" t="s">
        <v>268</v>
      </c>
      <c r="CA5365" s="177">
        <v>6</v>
      </c>
      <c r="CB5365" s="177" t="s">
        <v>264</v>
      </c>
      <c r="CC5365" s="122">
        <v>60.46</v>
      </c>
      <c r="CD5365" s="178" t="s">
        <v>2137</v>
      </c>
      <c r="CE5365" s="177" t="s">
        <v>298</v>
      </c>
      <c r="CF5365" s="177" t="s">
        <v>298</v>
      </c>
      <c r="CG5365" s="83" t="s">
        <v>89</v>
      </c>
      <c r="CH5365" s="57"/>
      <c r="CV5365" s="51"/>
      <c r="CW5365" s="51"/>
      <c r="CX5365" s="51"/>
      <c r="CY5365" s="51"/>
      <c r="CZ5365" s="51"/>
      <c r="DA5365" s="51"/>
      <c r="DB5365" s="51"/>
      <c r="DC5365" s="51"/>
      <c r="DD5365" s="51"/>
    </row>
    <row r="5366" spans="73:108" ht="15" x14ac:dyDescent="0.25">
      <c r="BU5366" s="91"/>
      <c r="BV5366" s="177">
        <v>2007</v>
      </c>
      <c r="BW5366" s="177">
        <v>4</v>
      </c>
      <c r="BX5366" s="177" t="s">
        <v>269</v>
      </c>
      <c r="BY5366" s="177" t="s">
        <v>262</v>
      </c>
      <c r="BZ5366" s="177" t="s">
        <v>268</v>
      </c>
      <c r="CA5366" s="177">
        <v>6</v>
      </c>
      <c r="CB5366" s="177" t="s">
        <v>264</v>
      </c>
      <c r="CC5366" s="122">
        <v>1183.77</v>
      </c>
      <c r="CD5366" s="178" t="s">
        <v>2171</v>
      </c>
      <c r="CE5366" s="177" t="s">
        <v>298</v>
      </c>
      <c r="CF5366" s="177" t="s">
        <v>298</v>
      </c>
      <c r="CG5366" s="83" t="s">
        <v>89</v>
      </c>
      <c r="CH5366" s="57"/>
      <c r="CV5366" s="51"/>
      <c r="CW5366" s="51"/>
      <c r="CX5366" s="51"/>
      <c r="CY5366" s="51"/>
      <c r="CZ5366" s="51"/>
      <c r="DA5366" s="51"/>
      <c r="DB5366" s="51"/>
      <c r="DC5366" s="51"/>
      <c r="DD5366" s="51"/>
    </row>
    <row r="5367" spans="73:108" ht="15" x14ac:dyDescent="0.25">
      <c r="BU5367" s="91"/>
      <c r="BV5367" s="177">
        <v>2007</v>
      </c>
      <c r="BW5367" s="177">
        <v>4</v>
      </c>
      <c r="BX5367" s="177" t="s">
        <v>269</v>
      </c>
      <c r="BY5367" s="177" t="s">
        <v>262</v>
      </c>
      <c r="BZ5367" s="177" t="s">
        <v>347</v>
      </c>
      <c r="CA5367" s="177">
        <v>6</v>
      </c>
      <c r="CB5367" s="177" t="s">
        <v>264</v>
      </c>
      <c r="CC5367" s="122">
        <v>19.75</v>
      </c>
      <c r="CD5367" s="178" t="s">
        <v>2171</v>
      </c>
      <c r="CE5367" s="177" t="s">
        <v>298</v>
      </c>
      <c r="CF5367" s="177" t="s">
        <v>298</v>
      </c>
      <c r="CG5367" s="83" t="s">
        <v>89</v>
      </c>
      <c r="CH5367" s="57"/>
      <c r="CV5367" s="51"/>
      <c r="CW5367" s="51"/>
      <c r="CX5367" s="51"/>
      <c r="CY5367" s="51"/>
      <c r="CZ5367" s="51"/>
      <c r="DA5367" s="51"/>
      <c r="DB5367" s="51"/>
      <c r="DC5367" s="51"/>
      <c r="DD5367" s="51"/>
    </row>
    <row r="5368" spans="73:108" ht="15" x14ac:dyDescent="0.25">
      <c r="BU5368" s="91"/>
      <c r="BV5368" s="177">
        <v>2007</v>
      </c>
      <c r="BW5368" s="177">
        <v>7</v>
      </c>
      <c r="BX5368" s="177" t="s">
        <v>269</v>
      </c>
      <c r="BY5368" s="177" t="s">
        <v>262</v>
      </c>
      <c r="BZ5368" s="177" t="s">
        <v>277</v>
      </c>
      <c r="CA5368" s="177">
        <v>6</v>
      </c>
      <c r="CB5368" s="177" t="s">
        <v>264</v>
      </c>
      <c r="CC5368" s="122">
        <v>862.07</v>
      </c>
      <c r="CD5368" s="178" t="s">
        <v>2332</v>
      </c>
      <c r="CE5368" s="177" t="s">
        <v>298</v>
      </c>
      <c r="CF5368" s="177" t="s">
        <v>298</v>
      </c>
      <c r="CG5368" s="83" t="s">
        <v>89</v>
      </c>
      <c r="CH5368" s="57"/>
      <c r="CV5368" s="51"/>
      <c r="CW5368" s="51"/>
      <c r="CX5368" s="51"/>
      <c r="CY5368" s="51"/>
      <c r="CZ5368" s="51"/>
      <c r="DA5368" s="51"/>
      <c r="DB5368" s="51"/>
      <c r="DC5368" s="51"/>
      <c r="DD5368" s="51"/>
    </row>
    <row r="5369" spans="73:108" ht="15" x14ac:dyDescent="0.25">
      <c r="BU5369" s="91"/>
      <c r="BV5369" s="177">
        <v>2007</v>
      </c>
      <c r="BW5369" s="177">
        <v>7</v>
      </c>
      <c r="BX5369" s="177" t="s">
        <v>269</v>
      </c>
      <c r="BY5369" s="177" t="s">
        <v>262</v>
      </c>
      <c r="BZ5369" s="177" t="s">
        <v>263</v>
      </c>
      <c r="CA5369" s="177">
        <v>6</v>
      </c>
      <c r="CB5369" s="177" t="s">
        <v>264</v>
      </c>
      <c r="CC5369" s="122">
        <v>394.25</v>
      </c>
      <c r="CD5369" s="178" t="s">
        <v>2332</v>
      </c>
      <c r="CE5369" s="177" t="s">
        <v>298</v>
      </c>
      <c r="CF5369" s="177" t="s">
        <v>298</v>
      </c>
      <c r="CG5369" s="83" t="s">
        <v>89</v>
      </c>
      <c r="CH5369" s="57"/>
      <c r="CV5369" s="51"/>
      <c r="CW5369" s="51"/>
      <c r="CX5369" s="51"/>
      <c r="CY5369" s="51"/>
      <c r="CZ5369" s="51"/>
      <c r="DA5369" s="51"/>
      <c r="DB5369" s="51"/>
      <c r="DC5369" s="51"/>
      <c r="DD5369" s="51"/>
    </row>
    <row r="5370" spans="73:108" ht="15" x14ac:dyDescent="0.25">
      <c r="BU5370" s="91"/>
      <c r="BV5370" s="177">
        <v>2007</v>
      </c>
      <c r="BW5370" s="177">
        <v>7</v>
      </c>
      <c r="BX5370" s="177" t="s">
        <v>269</v>
      </c>
      <c r="BY5370" s="177" t="s">
        <v>262</v>
      </c>
      <c r="BZ5370" s="177" t="s">
        <v>347</v>
      </c>
      <c r="CA5370" s="177">
        <v>6</v>
      </c>
      <c r="CB5370" s="177" t="s">
        <v>264</v>
      </c>
      <c r="CC5370" s="122">
        <v>0</v>
      </c>
      <c r="CD5370" s="178" t="s">
        <v>2332</v>
      </c>
      <c r="CE5370" s="177" t="s">
        <v>298</v>
      </c>
      <c r="CF5370" s="177" t="s">
        <v>298</v>
      </c>
      <c r="CG5370" s="83" t="s">
        <v>89</v>
      </c>
      <c r="CH5370" s="57"/>
      <c r="CV5370" s="51"/>
      <c r="CW5370" s="51"/>
      <c r="CX5370" s="51"/>
      <c r="CY5370" s="51"/>
      <c r="CZ5370" s="51"/>
      <c r="DA5370" s="51"/>
      <c r="DB5370" s="51"/>
      <c r="DC5370" s="51"/>
      <c r="DD5370" s="51"/>
    </row>
    <row r="5371" spans="73:108" ht="15" x14ac:dyDescent="0.25">
      <c r="BU5371" s="91"/>
      <c r="BV5371" s="177">
        <v>2007</v>
      </c>
      <c r="BW5371" s="177">
        <v>8</v>
      </c>
      <c r="BX5371" s="177" t="s">
        <v>269</v>
      </c>
      <c r="BY5371" s="177" t="s">
        <v>262</v>
      </c>
      <c r="BZ5371" s="177" t="s">
        <v>277</v>
      </c>
      <c r="CA5371" s="177">
        <v>6</v>
      </c>
      <c r="CB5371" s="177" t="s">
        <v>264</v>
      </c>
      <c r="CC5371" s="122">
        <v>63.71</v>
      </c>
      <c r="CD5371" s="178" t="s">
        <v>2384</v>
      </c>
      <c r="CE5371" s="177" t="s">
        <v>298</v>
      </c>
      <c r="CF5371" s="177" t="s">
        <v>298</v>
      </c>
      <c r="CG5371" s="83" t="s">
        <v>89</v>
      </c>
      <c r="CH5371" s="57"/>
      <c r="CV5371" s="51"/>
      <c r="CW5371" s="51"/>
      <c r="CX5371" s="51"/>
      <c r="CY5371" s="51"/>
      <c r="CZ5371" s="51"/>
      <c r="DA5371" s="51"/>
      <c r="DB5371" s="51"/>
      <c r="DC5371" s="51"/>
      <c r="DD5371" s="51"/>
    </row>
    <row r="5372" spans="73:108" ht="15" x14ac:dyDescent="0.25">
      <c r="BU5372" s="91"/>
      <c r="BV5372" s="177">
        <v>2007</v>
      </c>
      <c r="BW5372" s="177">
        <v>8</v>
      </c>
      <c r="BX5372" s="177" t="s">
        <v>269</v>
      </c>
      <c r="BY5372" s="177" t="s">
        <v>262</v>
      </c>
      <c r="BZ5372" s="177" t="s">
        <v>267</v>
      </c>
      <c r="CA5372" s="177">
        <v>6</v>
      </c>
      <c r="CB5372" s="177" t="s">
        <v>264</v>
      </c>
      <c r="CC5372" s="122">
        <v>7.59</v>
      </c>
      <c r="CD5372" s="178" t="s">
        <v>2384</v>
      </c>
      <c r="CE5372" s="177" t="s">
        <v>298</v>
      </c>
      <c r="CF5372" s="177" t="s">
        <v>298</v>
      </c>
      <c r="CG5372" s="83" t="s">
        <v>89</v>
      </c>
      <c r="CH5372" s="57"/>
      <c r="CV5372" s="51"/>
      <c r="CW5372" s="51"/>
      <c r="CX5372" s="51"/>
      <c r="CY5372" s="51"/>
      <c r="CZ5372" s="51"/>
      <c r="DA5372" s="51"/>
      <c r="DB5372" s="51"/>
      <c r="DC5372" s="51"/>
      <c r="DD5372" s="51"/>
    </row>
    <row r="5373" spans="73:108" ht="15" x14ac:dyDescent="0.25">
      <c r="BU5373" s="91"/>
      <c r="BV5373" s="177">
        <v>2007</v>
      </c>
      <c r="BW5373" s="177">
        <v>9</v>
      </c>
      <c r="BX5373" s="177" t="s">
        <v>269</v>
      </c>
      <c r="BY5373" s="177" t="s">
        <v>262</v>
      </c>
      <c r="BZ5373" s="177" t="s">
        <v>277</v>
      </c>
      <c r="CA5373" s="177">
        <v>6</v>
      </c>
      <c r="CB5373" s="177" t="s">
        <v>264</v>
      </c>
      <c r="CC5373" s="122">
        <v>363.51</v>
      </c>
      <c r="CD5373" s="178" t="s">
        <v>2426</v>
      </c>
      <c r="CE5373" s="177" t="s">
        <v>298</v>
      </c>
      <c r="CF5373" s="177" t="s">
        <v>298</v>
      </c>
      <c r="CG5373" s="83" t="s">
        <v>89</v>
      </c>
      <c r="CH5373" s="57"/>
      <c r="CV5373" s="51"/>
      <c r="CW5373" s="51"/>
      <c r="CX5373" s="51"/>
      <c r="CY5373" s="51"/>
      <c r="CZ5373" s="51"/>
      <c r="DA5373" s="51"/>
      <c r="DB5373" s="51"/>
      <c r="DC5373" s="51"/>
      <c r="DD5373" s="51"/>
    </row>
    <row r="5374" spans="73:108" ht="15" x14ac:dyDescent="0.25">
      <c r="BU5374" s="91"/>
      <c r="BV5374" s="177">
        <v>2007</v>
      </c>
      <c r="BW5374" s="177">
        <v>10</v>
      </c>
      <c r="BX5374" s="177" t="s">
        <v>269</v>
      </c>
      <c r="BY5374" s="177" t="s">
        <v>262</v>
      </c>
      <c r="BZ5374" s="177" t="s">
        <v>277</v>
      </c>
      <c r="CA5374" s="177">
        <v>6</v>
      </c>
      <c r="CB5374" s="177" t="s">
        <v>264</v>
      </c>
      <c r="CC5374" s="122">
        <v>157.68</v>
      </c>
      <c r="CD5374" s="178" t="s">
        <v>2452</v>
      </c>
      <c r="CE5374" s="177" t="s">
        <v>298</v>
      </c>
      <c r="CF5374" s="177" t="s">
        <v>298</v>
      </c>
      <c r="CG5374" s="83" t="s">
        <v>89</v>
      </c>
      <c r="CH5374" s="57"/>
      <c r="CV5374" s="51"/>
      <c r="CW5374" s="51"/>
      <c r="CX5374" s="51"/>
      <c r="CY5374" s="51"/>
      <c r="CZ5374" s="51"/>
      <c r="DA5374" s="51"/>
      <c r="DB5374" s="51"/>
      <c r="DC5374" s="51"/>
      <c r="DD5374" s="51"/>
    </row>
    <row r="5375" spans="73:108" ht="15" x14ac:dyDescent="0.25">
      <c r="BU5375" s="91"/>
      <c r="BV5375" s="177">
        <v>2007</v>
      </c>
      <c r="BW5375" s="177">
        <v>11</v>
      </c>
      <c r="BX5375" s="177" t="s">
        <v>269</v>
      </c>
      <c r="BY5375" s="177" t="s">
        <v>262</v>
      </c>
      <c r="BZ5375" s="177" t="s">
        <v>277</v>
      </c>
      <c r="CA5375" s="177">
        <v>6</v>
      </c>
      <c r="CB5375" s="177" t="s">
        <v>264</v>
      </c>
      <c r="CC5375" s="122">
        <v>0</v>
      </c>
      <c r="CD5375" s="178" t="s">
        <v>2478</v>
      </c>
      <c r="CE5375" s="177" t="s">
        <v>298</v>
      </c>
      <c r="CF5375" s="177" t="s">
        <v>298</v>
      </c>
      <c r="CG5375" s="83" t="s">
        <v>89</v>
      </c>
      <c r="CH5375" s="57"/>
      <c r="CV5375" s="51"/>
      <c r="CW5375" s="51"/>
      <c r="CX5375" s="51"/>
      <c r="CY5375" s="51"/>
      <c r="CZ5375" s="51"/>
      <c r="DA5375" s="51"/>
      <c r="DB5375" s="51"/>
      <c r="DC5375" s="51"/>
      <c r="DD5375" s="51"/>
    </row>
    <row r="5376" spans="73:108" ht="15" x14ac:dyDescent="0.25">
      <c r="BU5376" s="91"/>
      <c r="BV5376" s="177">
        <v>2007</v>
      </c>
      <c r="BW5376" s="177">
        <v>11</v>
      </c>
      <c r="BX5376" s="177" t="s">
        <v>269</v>
      </c>
      <c r="BY5376" s="177" t="s">
        <v>262</v>
      </c>
      <c r="BZ5376" s="177" t="s">
        <v>277</v>
      </c>
      <c r="CA5376" s="177">
        <v>6</v>
      </c>
      <c r="CB5376" s="177" t="s">
        <v>358</v>
      </c>
      <c r="CC5376" s="122">
        <v>3.82</v>
      </c>
      <c r="CD5376" s="178" t="s">
        <v>2478</v>
      </c>
      <c r="CE5376" s="177" t="s">
        <v>298</v>
      </c>
      <c r="CF5376" s="177" t="s">
        <v>298</v>
      </c>
      <c r="CG5376" s="83" t="s">
        <v>89</v>
      </c>
      <c r="CH5376" s="57"/>
      <c r="CV5376" s="51"/>
      <c r="CW5376" s="51"/>
      <c r="CX5376" s="51"/>
      <c r="CY5376" s="51"/>
      <c r="CZ5376" s="51"/>
      <c r="DA5376" s="51"/>
      <c r="DB5376" s="51"/>
      <c r="DC5376" s="51"/>
      <c r="DD5376" s="51"/>
    </row>
    <row r="5377" spans="73:108" ht="15" x14ac:dyDescent="0.25">
      <c r="BU5377" s="91"/>
      <c r="BV5377" s="177">
        <v>2007</v>
      </c>
      <c r="BW5377" s="177">
        <v>11</v>
      </c>
      <c r="BX5377" s="177" t="s">
        <v>269</v>
      </c>
      <c r="BY5377" s="177" t="s">
        <v>262</v>
      </c>
      <c r="BZ5377" s="177" t="s">
        <v>263</v>
      </c>
      <c r="CA5377" s="177">
        <v>6</v>
      </c>
      <c r="CB5377" s="177" t="s">
        <v>264</v>
      </c>
      <c r="CC5377" s="122">
        <v>387.53</v>
      </c>
      <c r="CD5377" s="178" t="s">
        <v>2478</v>
      </c>
      <c r="CE5377" s="177" t="s">
        <v>298</v>
      </c>
      <c r="CF5377" s="177" t="s">
        <v>298</v>
      </c>
      <c r="CG5377" s="83" t="s">
        <v>89</v>
      </c>
      <c r="CH5377" s="57"/>
      <c r="CV5377" s="51"/>
      <c r="CW5377" s="51"/>
      <c r="CX5377" s="51"/>
      <c r="CY5377" s="51"/>
      <c r="CZ5377" s="51"/>
      <c r="DA5377" s="51"/>
      <c r="DB5377" s="51"/>
      <c r="DC5377" s="51"/>
      <c r="DD5377" s="51"/>
    </row>
    <row r="5378" spans="73:108" ht="15" x14ac:dyDescent="0.25">
      <c r="BU5378" s="91"/>
      <c r="BV5378" s="177">
        <v>2007</v>
      </c>
      <c r="BW5378" s="177">
        <v>11</v>
      </c>
      <c r="BX5378" s="177" t="s">
        <v>269</v>
      </c>
      <c r="BY5378" s="177" t="s">
        <v>262</v>
      </c>
      <c r="BZ5378" s="177" t="s">
        <v>347</v>
      </c>
      <c r="CA5378" s="177">
        <v>6</v>
      </c>
      <c r="CB5378" s="177" t="s">
        <v>264</v>
      </c>
      <c r="CC5378" s="122">
        <v>285.10000000000002</v>
      </c>
      <c r="CD5378" s="178" t="s">
        <v>2478</v>
      </c>
      <c r="CE5378" s="177" t="s">
        <v>298</v>
      </c>
      <c r="CF5378" s="177" t="s">
        <v>298</v>
      </c>
      <c r="CG5378" s="83" t="s">
        <v>89</v>
      </c>
      <c r="CH5378" s="57"/>
      <c r="CV5378" s="51"/>
      <c r="CW5378" s="51"/>
      <c r="CX5378" s="51"/>
      <c r="CY5378" s="51"/>
      <c r="CZ5378" s="51"/>
      <c r="DA5378" s="51"/>
      <c r="DB5378" s="51"/>
      <c r="DC5378" s="51"/>
      <c r="DD5378" s="51"/>
    </row>
    <row r="5379" spans="73:108" ht="15" x14ac:dyDescent="0.25">
      <c r="BU5379" s="91"/>
      <c r="BV5379" s="177">
        <v>2007</v>
      </c>
      <c r="BW5379" s="177">
        <v>12</v>
      </c>
      <c r="BX5379" s="177" t="s">
        <v>269</v>
      </c>
      <c r="BY5379" s="177" t="s">
        <v>262</v>
      </c>
      <c r="BZ5379" s="177" t="s">
        <v>277</v>
      </c>
      <c r="CA5379" s="177">
        <v>6</v>
      </c>
      <c r="CB5379" s="177" t="s">
        <v>264</v>
      </c>
      <c r="CC5379" s="122">
        <v>38.4</v>
      </c>
      <c r="CD5379" s="178" t="s">
        <v>2506</v>
      </c>
      <c r="CE5379" s="177" t="s">
        <v>298</v>
      </c>
      <c r="CF5379" s="177" t="s">
        <v>298</v>
      </c>
      <c r="CG5379" s="83" t="s">
        <v>89</v>
      </c>
      <c r="CH5379" s="57"/>
      <c r="CV5379" s="51"/>
      <c r="CW5379" s="51"/>
      <c r="CX5379" s="51"/>
      <c r="CY5379" s="51"/>
      <c r="CZ5379" s="51"/>
      <c r="DA5379" s="51"/>
      <c r="DB5379" s="51"/>
      <c r="DC5379" s="51"/>
      <c r="DD5379" s="51"/>
    </row>
    <row r="5380" spans="73:108" ht="15" x14ac:dyDescent="0.25">
      <c r="BU5380" s="91"/>
      <c r="BV5380" s="177">
        <v>2007</v>
      </c>
      <c r="BW5380" s="177">
        <v>12</v>
      </c>
      <c r="BX5380" s="177" t="s">
        <v>269</v>
      </c>
      <c r="BY5380" s="177" t="s">
        <v>262</v>
      </c>
      <c r="BZ5380" s="177" t="s">
        <v>263</v>
      </c>
      <c r="CA5380" s="177">
        <v>6</v>
      </c>
      <c r="CB5380" s="177" t="s">
        <v>264</v>
      </c>
      <c r="CC5380" s="122">
        <v>688.75</v>
      </c>
      <c r="CD5380" s="178" t="s">
        <v>2506</v>
      </c>
      <c r="CE5380" s="177" t="s">
        <v>298</v>
      </c>
      <c r="CF5380" s="177" t="s">
        <v>298</v>
      </c>
      <c r="CG5380" s="83" t="s">
        <v>89</v>
      </c>
      <c r="CH5380" s="57"/>
      <c r="CV5380" s="51"/>
      <c r="CW5380" s="51"/>
      <c r="CX5380" s="51"/>
      <c r="CY5380" s="51"/>
      <c r="CZ5380" s="51"/>
      <c r="DA5380" s="51"/>
      <c r="DB5380" s="51"/>
      <c r="DC5380" s="51"/>
      <c r="DD5380" s="51"/>
    </row>
    <row r="5381" spans="73:108" ht="15" x14ac:dyDescent="0.25">
      <c r="BU5381" s="91"/>
      <c r="BV5381" s="177">
        <v>2007</v>
      </c>
      <c r="BW5381" s="177">
        <v>12</v>
      </c>
      <c r="BX5381" s="177" t="s">
        <v>269</v>
      </c>
      <c r="BY5381" s="177" t="s">
        <v>262</v>
      </c>
      <c r="BZ5381" s="177" t="s">
        <v>316</v>
      </c>
      <c r="CA5381" s="177">
        <v>6</v>
      </c>
      <c r="CB5381" s="177" t="s">
        <v>358</v>
      </c>
      <c r="CC5381" s="122">
        <v>250.76</v>
      </c>
      <c r="CD5381" s="178" t="s">
        <v>2506</v>
      </c>
      <c r="CE5381" s="177" t="s">
        <v>298</v>
      </c>
      <c r="CF5381" s="177" t="s">
        <v>298</v>
      </c>
      <c r="CG5381" s="83" t="s">
        <v>89</v>
      </c>
      <c r="CH5381" s="57"/>
      <c r="CV5381" s="51"/>
      <c r="CW5381" s="51"/>
      <c r="CX5381" s="51"/>
      <c r="CY5381" s="51"/>
      <c r="CZ5381" s="51"/>
      <c r="DA5381" s="51"/>
      <c r="DB5381" s="51"/>
      <c r="DC5381" s="51"/>
      <c r="DD5381" s="51"/>
    </row>
    <row r="5382" spans="73:108" ht="15" x14ac:dyDescent="0.25">
      <c r="BU5382" s="91"/>
      <c r="BV5382" s="177">
        <v>2007</v>
      </c>
      <c r="BW5382" s="177">
        <v>12</v>
      </c>
      <c r="BX5382" s="177" t="s">
        <v>269</v>
      </c>
      <c r="BY5382" s="177" t="s">
        <v>262</v>
      </c>
      <c r="BZ5382" s="177" t="s">
        <v>347</v>
      </c>
      <c r="CA5382" s="177">
        <v>6</v>
      </c>
      <c r="CB5382" s="177" t="s">
        <v>264</v>
      </c>
      <c r="CC5382" s="122">
        <v>1003.57</v>
      </c>
      <c r="CD5382" s="178" t="s">
        <v>2506</v>
      </c>
      <c r="CE5382" s="177" t="s">
        <v>298</v>
      </c>
      <c r="CF5382" s="177" t="s">
        <v>298</v>
      </c>
      <c r="CG5382" s="83" t="s">
        <v>89</v>
      </c>
      <c r="CH5382" s="57"/>
      <c r="CV5382" s="51"/>
      <c r="CW5382" s="51"/>
      <c r="CX5382" s="51"/>
      <c r="CY5382" s="51"/>
      <c r="CZ5382" s="51"/>
      <c r="DA5382" s="51"/>
      <c r="DB5382" s="51"/>
      <c r="DC5382" s="51"/>
      <c r="DD5382" s="51"/>
    </row>
    <row r="5383" spans="73:108" ht="15" x14ac:dyDescent="0.25">
      <c r="BU5383" s="91"/>
      <c r="BV5383" s="177">
        <v>2008</v>
      </c>
      <c r="BW5383" s="177">
        <v>1</v>
      </c>
      <c r="BX5383" s="177" t="s">
        <v>269</v>
      </c>
      <c r="BY5383" s="177" t="s">
        <v>262</v>
      </c>
      <c r="BZ5383" s="177" t="s">
        <v>268</v>
      </c>
      <c r="CA5383" s="177">
        <v>6</v>
      </c>
      <c r="CB5383" s="177" t="s">
        <v>264</v>
      </c>
      <c r="CC5383" s="122">
        <v>915.4</v>
      </c>
      <c r="CD5383" s="178" t="s">
        <v>2577</v>
      </c>
      <c r="CE5383" s="177" t="s">
        <v>298</v>
      </c>
      <c r="CF5383" s="177" t="s">
        <v>298</v>
      </c>
      <c r="CG5383" s="83" t="s">
        <v>89</v>
      </c>
      <c r="CH5383" s="57"/>
      <c r="CV5383" s="51"/>
      <c r="CW5383" s="51"/>
      <c r="CX5383" s="51"/>
      <c r="CY5383" s="51"/>
      <c r="CZ5383" s="51"/>
      <c r="DA5383" s="51"/>
      <c r="DB5383" s="51"/>
      <c r="DC5383" s="51"/>
      <c r="DD5383" s="51"/>
    </row>
    <row r="5384" spans="73:108" ht="15" x14ac:dyDescent="0.25">
      <c r="BU5384" s="91"/>
      <c r="BV5384" s="177">
        <v>2008</v>
      </c>
      <c r="BW5384" s="177">
        <v>2</v>
      </c>
      <c r="BX5384" s="177" t="s">
        <v>269</v>
      </c>
      <c r="BY5384" s="177" t="s">
        <v>262</v>
      </c>
      <c r="BZ5384" s="177" t="s">
        <v>268</v>
      </c>
      <c r="CA5384" s="177">
        <v>6</v>
      </c>
      <c r="CB5384" s="177" t="s">
        <v>264</v>
      </c>
      <c r="CC5384" s="122">
        <v>4.5199999999999996</v>
      </c>
      <c r="CD5384" s="178" t="s">
        <v>2607</v>
      </c>
      <c r="CE5384" s="177" t="s">
        <v>298</v>
      </c>
      <c r="CF5384" s="177" t="s">
        <v>298</v>
      </c>
      <c r="CG5384" s="83" t="s">
        <v>89</v>
      </c>
      <c r="CH5384" s="57"/>
      <c r="CV5384" s="51"/>
      <c r="CW5384" s="51"/>
      <c r="CX5384" s="51"/>
      <c r="CY5384" s="51"/>
      <c r="CZ5384" s="51"/>
      <c r="DA5384" s="51"/>
      <c r="DB5384" s="51"/>
      <c r="DC5384" s="51"/>
      <c r="DD5384" s="51"/>
    </row>
    <row r="5385" spans="73:108" ht="15" x14ac:dyDescent="0.25">
      <c r="BU5385" s="91"/>
      <c r="BV5385" s="177">
        <v>2008</v>
      </c>
      <c r="BW5385" s="177">
        <v>3</v>
      </c>
      <c r="BX5385" s="177" t="s">
        <v>269</v>
      </c>
      <c r="BY5385" s="177" t="s">
        <v>262</v>
      </c>
      <c r="BZ5385" s="177" t="s">
        <v>267</v>
      </c>
      <c r="CA5385" s="177">
        <v>6</v>
      </c>
      <c r="CB5385" s="177" t="s">
        <v>264</v>
      </c>
      <c r="CC5385" s="122">
        <v>0</v>
      </c>
      <c r="CD5385" s="178" t="s">
        <v>2629</v>
      </c>
      <c r="CE5385" s="177" t="s">
        <v>298</v>
      </c>
      <c r="CF5385" s="177" t="s">
        <v>298</v>
      </c>
      <c r="CG5385" s="83" t="s">
        <v>89</v>
      </c>
      <c r="CH5385" s="57"/>
      <c r="CV5385" s="51"/>
      <c r="CW5385" s="51"/>
      <c r="CX5385" s="51"/>
      <c r="CY5385" s="51"/>
      <c r="CZ5385" s="51"/>
      <c r="DA5385" s="51"/>
      <c r="DB5385" s="51"/>
      <c r="DC5385" s="51"/>
      <c r="DD5385" s="51"/>
    </row>
    <row r="5386" spans="73:108" ht="15" x14ac:dyDescent="0.25">
      <c r="BU5386" s="91"/>
      <c r="BV5386" s="177">
        <v>2008</v>
      </c>
      <c r="BW5386" s="177">
        <v>3</v>
      </c>
      <c r="BX5386" s="177" t="s">
        <v>269</v>
      </c>
      <c r="BY5386" s="177" t="s">
        <v>262</v>
      </c>
      <c r="BZ5386" s="177" t="s">
        <v>268</v>
      </c>
      <c r="CA5386" s="177">
        <v>6</v>
      </c>
      <c r="CB5386" s="177" t="s">
        <v>264</v>
      </c>
      <c r="CC5386" s="122">
        <v>2.27</v>
      </c>
      <c r="CD5386" s="178" t="s">
        <v>2629</v>
      </c>
      <c r="CE5386" s="177" t="s">
        <v>298</v>
      </c>
      <c r="CF5386" s="177" t="s">
        <v>298</v>
      </c>
      <c r="CG5386" s="83" t="s">
        <v>89</v>
      </c>
      <c r="CH5386" s="57"/>
      <c r="CV5386" s="51"/>
      <c r="CW5386" s="51"/>
      <c r="CX5386" s="51"/>
      <c r="CY5386" s="51"/>
      <c r="CZ5386" s="51"/>
      <c r="DA5386" s="51"/>
      <c r="DB5386" s="51"/>
      <c r="DC5386" s="51"/>
      <c r="DD5386" s="51"/>
    </row>
    <row r="5387" spans="73:108" ht="15" x14ac:dyDescent="0.25">
      <c r="BU5387" s="91"/>
      <c r="BV5387" s="177">
        <v>2008</v>
      </c>
      <c r="BW5387" s="177">
        <v>3</v>
      </c>
      <c r="BX5387" s="177" t="s">
        <v>269</v>
      </c>
      <c r="BY5387" s="177" t="s">
        <v>262</v>
      </c>
      <c r="BZ5387" s="177" t="s">
        <v>316</v>
      </c>
      <c r="CA5387" s="177">
        <v>6</v>
      </c>
      <c r="CB5387" s="177" t="s">
        <v>264</v>
      </c>
      <c r="CC5387" s="122">
        <v>0</v>
      </c>
      <c r="CD5387" s="178" t="s">
        <v>2629</v>
      </c>
      <c r="CE5387" s="177" t="s">
        <v>298</v>
      </c>
      <c r="CF5387" s="177" t="s">
        <v>298</v>
      </c>
      <c r="CG5387" s="83" t="s">
        <v>89</v>
      </c>
      <c r="CH5387" s="57"/>
      <c r="CV5387" s="51"/>
      <c r="CW5387" s="51"/>
      <c r="CX5387" s="51"/>
      <c r="CY5387" s="51"/>
      <c r="CZ5387" s="51"/>
      <c r="DA5387" s="51"/>
      <c r="DB5387" s="51"/>
      <c r="DC5387" s="51"/>
      <c r="DD5387" s="51"/>
    </row>
    <row r="5388" spans="73:108" ht="15" x14ac:dyDescent="0.25">
      <c r="BU5388" s="91"/>
      <c r="BV5388" s="177">
        <v>2008</v>
      </c>
      <c r="BW5388" s="177">
        <v>5</v>
      </c>
      <c r="BX5388" s="177" t="s">
        <v>269</v>
      </c>
      <c r="BY5388" s="177" t="s">
        <v>262</v>
      </c>
      <c r="BZ5388" s="177" t="s">
        <v>277</v>
      </c>
      <c r="CA5388" s="177">
        <v>6</v>
      </c>
      <c r="CB5388" s="177" t="s">
        <v>264</v>
      </c>
      <c r="CC5388" s="122">
        <v>51.8</v>
      </c>
      <c r="CD5388" s="178" t="s">
        <v>2703</v>
      </c>
      <c r="CE5388" s="177" t="s">
        <v>298</v>
      </c>
      <c r="CF5388" s="177" t="s">
        <v>298</v>
      </c>
      <c r="CG5388" s="83" t="s">
        <v>89</v>
      </c>
      <c r="CH5388" s="57"/>
      <c r="CV5388" s="51"/>
      <c r="CW5388" s="51"/>
      <c r="CX5388" s="51"/>
      <c r="CY5388" s="51"/>
      <c r="CZ5388" s="51"/>
      <c r="DA5388" s="51"/>
      <c r="DB5388" s="51"/>
      <c r="DC5388" s="51"/>
      <c r="DD5388" s="51"/>
    </row>
    <row r="5389" spans="73:108" ht="15" x14ac:dyDescent="0.25">
      <c r="BU5389" s="91"/>
      <c r="BV5389" s="177">
        <v>2008</v>
      </c>
      <c r="BW5389" s="177">
        <v>5</v>
      </c>
      <c r="BX5389" s="177" t="s">
        <v>269</v>
      </c>
      <c r="BY5389" s="177" t="s">
        <v>262</v>
      </c>
      <c r="BZ5389" s="177" t="s">
        <v>347</v>
      </c>
      <c r="CA5389" s="177">
        <v>6</v>
      </c>
      <c r="CB5389" s="177" t="s">
        <v>264</v>
      </c>
      <c r="CC5389" s="122">
        <v>46.91</v>
      </c>
      <c r="CD5389" s="178" t="s">
        <v>2703</v>
      </c>
      <c r="CE5389" s="177" t="s">
        <v>298</v>
      </c>
      <c r="CF5389" s="177" t="s">
        <v>298</v>
      </c>
      <c r="CG5389" s="83" t="s">
        <v>89</v>
      </c>
      <c r="CH5389" s="57"/>
      <c r="CV5389" s="51"/>
      <c r="CW5389" s="51"/>
      <c r="CX5389" s="51"/>
      <c r="CY5389" s="51"/>
      <c r="CZ5389" s="51"/>
      <c r="DA5389" s="51"/>
      <c r="DB5389" s="51"/>
      <c r="DC5389" s="51"/>
      <c r="DD5389" s="51"/>
    </row>
    <row r="5390" spans="73:108" ht="15" x14ac:dyDescent="0.25">
      <c r="BU5390" s="91"/>
      <c r="BV5390" s="177">
        <v>2008</v>
      </c>
      <c r="BW5390" s="177">
        <v>6</v>
      </c>
      <c r="BX5390" s="177" t="s">
        <v>269</v>
      </c>
      <c r="BY5390" s="177" t="s">
        <v>262</v>
      </c>
      <c r="BZ5390" s="177" t="s">
        <v>277</v>
      </c>
      <c r="CA5390" s="177">
        <v>6</v>
      </c>
      <c r="CB5390" s="177" t="s">
        <v>264</v>
      </c>
      <c r="CC5390" s="122">
        <v>437.8</v>
      </c>
      <c r="CD5390" s="178" t="s">
        <v>2747</v>
      </c>
      <c r="CE5390" s="177" t="s">
        <v>298</v>
      </c>
      <c r="CF5390" s="177" t="s">
        <v>298</v>
      </c>
      <c r="CG5390" s="83" t="s">
        <v>89</v>
      </c>
      <c r="CH5390" s="57"/>
      <c r="CV5390" s="51"/>
      <c r="CW5390" s="51"/>
      <c r="CX5390" s="51"/>
      <c r="CY5390" s="51"/>
      <c r="CZ5390" s="51"/>
      <c r="DA5390" s="51"/>
      <c r="DB5390" s="51"/>
      <c r="DC5390" s="51"/>
      <c r="DD5390" s="51"/>
    </row>
    <row r="5391" spans="73:108" ht="15" x14ac:dyDescent="0.25">
      <c r="BU5391" s="91"/>
      <c r="BV5391" s="177">
        <v>2008</v>
      </c>
      <c r="BW5391" s="177">
        <v>6</v>
      </c>
      <c r="BX5391" s="177" t="s">
        <v>269</v>
      </c>
      <c r="BY5391" s="177" t="s">
        <v>262</v>
      </c>
      <c r="BZ5391" s="177" t="s">
        <v>268</v>
      </c>
      <c r="CA5391" s="177">
        <v>6</v>
      </c>
      <c r="CB5391" s="177" t="s">
        <v>264</v>
      </c>
      <c r="CC5391" s="122">
        <v>43.21</v>
      </c>
      <c r="CD5391" s="178" t="s">
        <v>2747</v>
      </c>
      <c r="CE5391" s="177" t="s">
        <v>298</v>
      </c>
      <c r="CF5391" s="177" t="s">
        <v>298</v>
      </c>
      <c r="CG5391" s="83" t="s">
        <v>89</v>
      </c>
      <c r="CH5391" s="57"/>
      <c r="CV5391" s="51"/>
      <c r="CW5391" s="51"/>
      <c r="CX5391" s="51"/>
      <c r="CY5391" s="51"/>
      <c r="CZ5391" s="51"/>
      <c r="DA5391" s="51"/>
      <c r="DB5391" s="51"/>
      <c r="DC5391" s="51"/>
      <c r="DD5391" s="51"/>
    </row>
    <row r="5392" spans="73:108" ht="15" x14ac:dyDescent="0.25">
      <c r="BU5392" s="91"/>
      <c r="BV5392" s="177">
        <v>2008</v>
      </c>
      <c r="BW5392" s="177">
        <v>7</v>
      </c>
      <c r="BX5392" s="177" t="s">
        <v>269</v>
      </c>
      <c r="BY5392" s="177" t="s">
        <v>262</v>
      </c>
      <c r="BZ5392" s="177" t="s">
        <v>277</v>
      </c>
      <c r="CA5392" s="177">
        <v>6</v>
      </c>
      <c r="CB5392" s="177" t="s">
        <v>264</v>
      </c>
      <c r="CC5392" s="122">
        <v>691.41</v>
      </c>
      <c r="CD5392" s="178" t="s">
        <v>2796</v>
      </c>
      <c r="CE5392" s="177" t="s">
        <v>298</v>
      </c>
      <c r="CF5392" s="177" t="s">
        <v>298</v>
      </c>
      <c r="CG5392" s="83" t="s">
        <v>89</v>
      </c>
      <c r="CH5392" s="57"/>
      <c r="CV5392" s="51"/>
      <c r="CW5392" s="51"/>
      <c r="CX5392" s="51"/>
      <c r="CY5392" s="51"/>
      <c r="CZ5392" s="51"/>
      <c r="DA5392" s="51"/>
      <c r="DB5392" s="51"/>
      <c r="DC5392" s="51"/>
      <c r="DD5392" s="51"/>
    </row>
    <row r="5393" spans="73:108" ht="15" x14ac:dyDescent="0.25">
      <c r="BU5393" s="91"/>
      <c r="BV5393" s="177">
        <v>2008</v>
      </c>
      <c r="BW5393" s="177">
        <v>8</v>
      </c>
      <c r="BX5393" s="177" t="s">
        <v>269</v>
      </c>
      <c r="BY5393" s="177" t="s">
        <v>262</v>
      </c>
      <c r="BZ5393" s="177" t="s">
        <v>277</v>
      </c>
      <c r="CA5393" s="177">
        <v>6</v>
      </c>
      <c r="CB5393" s="177" t="s">
        <v>264</v>
      </c>
      <c r="CC5393" s="122">
        <v>1124.57</v>
      </c>
      <c r="CD5393" s="178" t="s">
        <v>2841</v>
      </c>
      <c r="CE5393" s="177" t="s">
        <v>298</v>
      </c>
      <c r="CF5393" s="177" t="s">
        <v>298</v>
      </c>
      <c r="CG5393" s="83" t="s">
        <v>89</v>
      </c>
      <c r="CH5393" s="57"/>
      <c r="CV5393" s="51"/>
      <c r="CW5393" s="51"/>
      <c r="CX5393" s="51"/>
      <c r="CY5393" s="51"/>
      <c r="CZ5393" s="51"/>
      <c r="DA5393" s="51"/>
      <c r="DB5393" s="51"/>
      <c r="DC5393" s="51"/>
      <c r="DD5393" s="51"/>
    </row>
    <row r="5394" spans="73:108" ht="15" x14ac:dyDescent="0.25">
      <c r="BU5394" s="91"/>
      <c r="BV5394" s="177">
        <v>2008</v>
      </c>
      <c r="BW5394" s="177">
        <v>9</v>
      </c>
      <c r="BX5394" s="177" t="s">
        <v>269</v>
      </c>
      <c r="BY5394" s="177" t="s">
        <v>262</v>
      </c>
      <c r="BZ5394" s="177" t="s">
        <v>277</v>
      </c>
      <c r="CA5394" s="177">
        <v>6</v>
      </c>
      <c r="CB5394" s="177" t="s">
        <v>264</v>
      </c>
      <c r="CC5394" s="122">
        <v>23.45</v>
      </c>
      <c r="CD5394" s="178" t="s">
        <v>2880</v>
      </c>
      <c r="CE5394" s="177" t="s">
        <v>298</v>
      </c>
      <c r="CF5394" s="177" t="s">
        <v>298</v>
      </c>
      <c r="CG5394" s="83" t="s">
        <v>89</v>
      </c>
      <c r="CH5394" s="57"/>
      <c r="CV5394" s="51"/>
      <c r="CW5394" s="51"/>
      <c r="CX5394" s="51"/>
      <c r="CY5394" s="51"/>
      <c r="CZ5394" s="51"/>
      <c r="DA5394" s="51"/>
      <c r="DB5394" s="51"/>
      <c r="DC5394" s="51"/>
      <c r="DD5394" s="51"/>
    </row>
    <row r="5395" spans="73:108" ht="15" x14ac:dyDescent="0.25">
      <c r="BU5395" s="91"/>
      <c r="BV5395" s="177">
        <v>2008</v>
      </c>
      <c r="BW5395" s="177">
        <v>9</v>
      </c>
      <c r="BX5395" s="177" t="s">
        <v>269</v>
      </c>
      <c r="BY5395" s="177" t="s">
        <v>262</v>
      </c>
      <c r="BZ5395" s="177" t="s">
        <v>263</v>
      </c>
      <c r="CA5395" s="177">
        <v>6</v>
      </c>
      <c r="CB5395" s="177" t="s">
        <v>264</v>
      </c>
      <c r="CC5395" s="122">
        <v>300.31</v>
      </c>
      <c r="CD5395" s="178" t="s">
        <v>2880</v>
      </c>
      <c r="CE5395" s="177" t="s">
        <v>298</v>
      </c>
      <c r="CF5395" s="177" t="s">
        <v>298</v>
      </c>
      <c r="CG5395" s="83" t="s">
        <v>89</v>
      </c>
      <c r="CH5395" s="57"/>
      <c r="CV5395" s="51"/>
      <c r="CW5395" s="51"/>
      <c r="CX5395" s="51"/>
      <c r="CY5395" s="51"/>
      <c r="CZ5395" s="51"/>
      <c r="DA5395" s="51"/>
      <c r="DB5395" s="51"/>
      <c r="DC5395" s="51"/>
      <c r="DD5395" s="51"/>
    </row>
    <row r="5396" spans="73:108" ht="15" x14ac:dyDescent="0.25">
      <c r="BU5396" s="91"/>
      <c r="BV5396" s="177">
        <v>2008</v>
      </c>
      <c r="BW5396" s="177">
        <v>10</v>
      </c>
      <c r="BX5396" s="177" t="s">
        <v>269</v>
      </c>
      <c r="BY5396" s="177" t="s">
        <v>262</v>
      </c>
      <c r="BZ5396" s="177" t="s">
        <v>277</v>
      </c>
      <c r="CA5396" s="177">
        <v>6</v>
      </c>
      <c r="CB5396" s="177" t="s">
        <v>264</v>
      </c>
      <c r="CC5396" s="122">
        <v>551.15</v>
      </c>
      <c r="CD5396" s="178" t="s">
        <v>48</v>
      </c>
      <c r="CE5396" s="177" t="s">
        <v>298</v>
      </c>
      <c r="CF5396" s="177" t="s">
        <v>298</v>
      </c>
      <c r="CG5396" s="83" t="s">
        <v>89</v>
      </c>
      <c r="CH5396" s="57"/>
      <c r="CV5396" s="51"/>
      <c r="CW5396" s="51"/>
      <c r="CX5396" s="51"/>
      <c r="CY5396" s="51"/>
      <c r="CZ5396" s="51"/>
      <c r="DA5396" s="51"/>
      <c r="DB5396" s="51"/>
      <c r="DC5396" s="51"/>
      <c r="DD5396" s="51"/>
    </row>
    <row r="5397" spans="73:108" ht="15" x14ac:dyDescent="0.25">
      <c r="BU5397" s="91"/>
      <c r="BV5397" s="177">
        <v>2008</v>
      </c>
      <c r="BW5397" s="177">
        <v>10</v>
      </c>
      <c r="BX5397" s="177" t="s">
        <v>269</v>
      </c>
      <c r="BY5397" s="177" t="s">
        <v>262</v>
      </c>
      <c r="BZ5397" s="177" t="s">
        <v>266</v>
      </c>
      <c r="CA5397" s="177">
        <v>6</v>
      </c>
      <c r="CB5397" s="177" t="s">
        <v>264</v>
      </c>
      <c r="CC5397" s="122">
        <v>1324</v>
      </c>
      <c r="CD5397" s="178" t="s">
        <v>48</v>
      </c>
      <c r="CE5397" s="177" t="s">
        <v>298</v>
      </c>
      <c r="CF5397" s="177" t="s">
        <v>298</v>
      </c>
      <c r="CG5397" s="83" t="s">
        <v>89</v>
      </c>
      <c r="CH5397" s="57"/>
      <c r="CV5397" s="51"/>
      <c r="CW5397" s="51"/>
      <c r="CX5397" s="51"/>
      <c r="CY5397" s="51"/>
      <c r="CZ5397" s="51"/>
      <c r="DA5397" s="51"/>
      <c r="DB5397" s="51"/>
      <c r="DC5397" s="51"/>
      <c r="DD5397" s="51"/>
    </row>
    <row r="5398" spans="73:108" ht="15" x14ac:dyDescent="0.25">
      <c r="BU5398" s="91"/>
      <c r="BV5398" s="177">
        <v>2008</v>
      </c>
      <c r="BW5398" s="177">
        <v>11</v>
      </c>
      <c r="BX5398" s="177" t="s">
        <v>269</v>
      </c>
      <c r="BY5398" s="177" t="s">
        <v>262</v>
      </c>
      <c r="BZ5398" s="177" t="s">
        <v>277</v>
      </c>
      <c r="CA5398" s="177">
        <v>6</v>
      </c>
      <c r="CB5398" s="177" t="s">
        <v>264</v>
      </c>
      <c r="CC5398" s="122">
        <v>194.35</v>
      </c>
      <c r="CD5398" s="178" t="s">
        <v>2967</v>
      </c>
      <c r="CE5398" s="177" t="s">
        <v>298</v>
      </c>
      <c r="CF5398" s="177" t="s">
        <v>298</v>
      </c>
      <c r="CG5398" s="83" t="s">
        <v>89</v>
      </c>
      <c r="CH5398" s="57"/>
      <c r="CV5398" s="51"/>
      <c r="CW5398" s="51"/>
      <c r="CX5398" s="51"/>
      <c r="CY5398" s="51"/>
      <c r="CZ5398" s="51"/>
      <c r="DA5398" s="51"/>
      <c r="DB5398" s="51"/>
      <c r="DC5398" s="51"/>
      <c r="DD5398" s="51"/>
    </row>
    <row r="5399" spans="73:108" ht="15" x14ac:dyDescent="0.25">
      <c r="BU5399" s="91"/>
      <c r="BV5399" s="177">
        <v>2008</v>
      </c>
      <c r="BW5399" s="177">
        <v>11</v>
      </c>
      <c r="BX5399" s="177" t="s">
        <v>269</v>
      </c>
      <c r="BY5399" s="177" t="s">
        <v>262</v>
      </c>
      <c r="BZ5399" s="177" t="s">
        <v>266</v>
      </c>
      <c r="CA5399" s="177">
        <v>6</v>
      </c>
      <c r="CB5399" s="177" t="s">
        <v>264</v>
      </c>
      <c r="CC5399" s="122">
        <v>256.33999999999997</v>
      </c>
      <c r="CD5399" s="178" t="s">
        <v>2967</v>
      </c>
      <c r="CE5399" s="177" t="s">
        <v>298</v>
      </c>
      <c r="CF5399" s="177" t="s">
        <v>298</v>
      </c>
      <c r="CG5399" s="83" t="s">
        <v>89</v>
      </c>
      <c r="CH5399" s="57"/>
      <c r="CV5399" s="51"/>
      <c r="CW5399" s="51"/>
      <c r="CX5399" s="51"/>
      <c r="CY5399" s="51"/>
      <c r="CZ5399" s="51"/>
      <c r="DA5399" s="51"/>
      <c r="DB5399" s="51"/>
      <c r="DC5399" s="51"/>
      <c r="DD5399" s="51"/>
    </row>
    <row r="5400" spans="73:108" ht="15" x14ac:dyDescent="0.25">
      <c r="BU5400" s="91"/>
      <c r="BV5400" s="177">
        <v>2008</v>
      </c>
      <c r="BW5400" s="177">
        <v>11</v>
      </c>
      <c r="BX5400" s="177" t="s">
        <v>269</v>
      </c>
      <c r="BY5400" s="177" t="s">
        <v>262</v>
      </c>
      <c r="BZ5400" s="177" t="s">
        <v>268</v>
      </c>
      <c r="CA5400" s="177">
        <v>6</v>
      </c>
      <c r="CB5400" s="177" t="s">
        <v>264</v>
      </c>
      <c r="CC5400" s="122">
        <v>77.05</v>
      </c>
      <c r="CD5400" s="178" t="s">
        <v>2967</v>
      </c>
      <c r="CE5400" s="177" t="s">
        <v>298</v>
      </c>
      <c r="CF5400" s="177" t="s">
        <v>298</v>
      </c>
      <c r="CG5400" s="83" t="s">
        <v>89</v>
      </c>
      <c r="CH5400" s="57"/>
      <c r="CV5400" s="51"/>
      <c r="CW5400" s="51"/>
      <c r="CX5400" s="51"/>
      <c r="CY5400" s="51"/>
      <c r="CZ5400" s="51"/>
      <c r="DA5400" s="51"/>
      <c r="DB5400" s="51"/>
      <c r="DC5400" s="51"/>
      <c r="DD5400" s="51"/>
    </row>
    <row r="5401" spans="73:108" ht="15" x14ac:dyDescent="0.25">
      <c r="BU5401" s="91"/>
      <c r="BV5401" s="177">
        <v>2008</v>
      </c>
      <c r="BW5401" s="177">
        <v>12</v>
      </c>
      <c r="BX5401" s="177" t="s">
        <v>269</v>
      </c>
      <c r="BY5401" s="177" t="s">
        <v>262</v>
      </c>
      <c r="BZ5401" s="177" t="s">
        <v>277</v>
      </c>
      <c r="CA5401" s="177">
        <v>6</v>
      </c>
      <c r="CB5401" s="177" t="s">
        <v>264</v>
      </c>
      <c r="CC5401" s="122">
        <v>28.64</v>
      </c>
      <c r="CD5401" s="178" t="s">
        <v>3015</v>
      </c>
      <c r="CE5401" s="177" t="s">
        <v>298</v>
      </c>
      <c r="CF5401" s="177" t="s">
        <v>298</v>
      </c>
      <c r="CG5401" s="83" t="s">
        <v>89</v>
      </c>
      <c r="CH5401" s="57"/>
      <c r="CV5401" s="51"/>
      <c r="CW5401" s="51"/>
      <c r="CX5401" s="51"/>
      <c r="CY5401" s="51"/>
      <c r="CZ5401" s="51"/>
      <c r="DA5401" s="51"/>
      <c r="DB5401" s="51"/>
      <c r="DC5401" s="51"/>
      <c r="DD5401" s="51"/>
    </row>
    <row r="5402" spans="73:108" ht="15" x14ac:dyDescent="0.25">
      <c r="BU5402" s="91"/>
      <c r="BV5402" s="177">
        <v>2008</v>
      </c>
      <c r="BW5402" s="177">
        <v>12</v>
      </c>
      <c r="BX5402" s="177" t="s">
        <v>269</v>
      </c>
      <c r="BY5402" s="177" t="s">
        <v>262</v>
      </c>
      <c r="BZ5402" s="177" t="s">
        <v>266</v>
      </c>
      <c r="CA5402" s="177">
        <v>6</v>
      </c>
      <c r="CB5402" s="177" t="s">
        <v>264</v>
      </c>
      <c r="CC5402" s="122">
        <v>1007.66</v>
      </c>
      <c r="CD5402" s="178" t="s">
        <v>3015</v>
      </c>
      <c r="CE5402" s="177" t="s">
        <v>298</v>
      </c>
      <c r="CF5402" s="177" t="s">
        <v>298</v>
      </c>
      <c r="CG5402" s="83" t="s">
        <v>89</v>
      </c>
      <c r="CH5402" s="57"/>
      <c r="CV5402" s="51"/>
      <c r="CW5402" s="51"/>
      <c r="CX5402" s="51"/>
      <c r="CY5402" s="51"/>
      <c r="CZ5402" s="51"/>
      <c r="DA5402" s="51"/>
      <c r="DB5402" s="51"/>
      <c r="DC5402" s="51"/>
      <c r="DD5402" s="51"/>
    </row>
    <row r="5403" spans="73:108" ht="15" x14ac:dyDescent="0.25">
      <c r="BU5403" s="91"/>
      <c r="BV5403" s="177">
        <v>2009</v>
      </c>
      <c r="BW5403" s="177">
        <v>1</v>
      </c>
      <c r="BX5403" s="177" t="s">
        <v>269</v>
      </c>
      <c r="BY5403" s="177" t="s">
        <v>262</v>
      </c>
      <c r="BZ5403" s="177" t="s">
        <v>277</v>
      </c>
      <c r="CA5403" s="177">
        <v>6</v>
      </c>
      <c r="CB5403" s="177" t="s">
        <v>264</v>
      </c>
      <c r="CC5403" s="122">
        <v>49.71</v>
      </c>
      <c r="CD5403" s="178" t="s">
        <v>3038</v>
      </c>
      <c r="CE5403" s="177" t="s">
        <v>298</v>
      </c>
      <c r="CF5403" s="177" t="s">
        <v>298</v>
      </c>
      <c r="CG5403" s="83" t="s">
        <v>89</v>
      </c>
      <c r="CH5403" s="57"/>
      <c r="CV5403" s="51"/>
      <c r="CW5403" s="51"/>
      <c r="CX5403" s="51"/>
      <c r="CY5403" s="51"/>
      <c r="CZ5403" s="51"/>
      <c r="DA5403" s="51"/>
      <c r="DB5403" s="51"/>
      <c r="DC5403" s="51"/>
      <c r="DD5403" s="51"/>
    </row>
    <row r="5404" spans="73:108" ht="15" x14ac:dyDescent="0.25">
      <c r="BU5404" s="91"/>
      <c r="BV5404" s="177">
        <v>2009</v>
      </c>
      <c r="BW5404" s="177">
        <v>1</v>
      </c>
      <c r="BX5404" s="177" t="s">
        <v>269</v>
      </c>
      <c r="BY5404" s="177" t="s">
        <v>262</v>
      </c>
      <c r="BZ5404" s="177" t="s">
        <v>266</v>
      </c>
      <c r="CA5404" s="177">
        <v>6</v>
      </c>
      <c r="CB5404" s="177" t="s">
        <v>264</v>
      </c>
      <c r="CC5404" s="122">
        <v>133.52000000000001</v>
      </c>
      <c r="CD5404" s="178" t="s">
        <v>3038</v>
      </c>
      <c r="CE5404" s="177" t="s">
        <v>298</v>
      </c>
      <c r="CF5404" s="177" t="s">
        <v>298</v>
      </c>
      <c r="CG5404" s="83" t="s">
        <v>89</v>
      </c>
      <c r="CH5404" s="57"/>
      <c r="CV5404" s="51"/>
      <c r="CW5404" s="51"/>
      <c r="CX5404" s="51"/>
      <c r="CY5404" s="51"/>
      <c r="CZ5404" s="51"/>
      <c r="DA5404" s="51"/>
      <c r="DB5404" s="51"/>
      <c r="DC5404" s="51"/>
      <c r="DD5404" s="51"/>
    </row>
    <row r="5405" spans="73:108" ht="15" x14ac:dyDescent="0.25">
      <c r="BU5405" s="91"/>
      <c r="BV5405" s="177">
        <v>2009</v>
      </c>
      <c r="BW5405" s="177">
        <v>2</v>
      </c>
      <c r="BX5405" s="177" t="s">
        <v>269</v>
      </c>
      <c r="BY5405" s="177" t="s">
        <v>262</v>
      </c>
      <c r="BZ5405" s="177" t="s">
        <v>266</v>
      </c>
      <c r="CA5405" s="177">
        <v>6</v>
      </c>
      <c r="CB5405" s="177" t="s">
        <v>264</v>
      </c>
      <c r="CC5405" s="122">
        <v>2569.8200000000002</v>
      </c>
      <c r="CD5405" s="178" t="s">
        <v>3094</v>
      </c>
      <c r="CE5405" s="177" t="s">
        <v>298</v>
      </c>
      <c r="CF5405" s="177" t="s">
        <v>298</v>
      </c>
      <c r="CG5405" s="83" t="s">
        <v>89</v>
      </c>
      <c r="CH5405" s="57"/>
      <c r="CV5405" s="51"/>
      <c r="CW5405" s="51"/>
      <c r="CX5405" s="51"/>
      <c r="CY5405" s="51"/>
      <c r="CZ5405" s="51"/>
      <c r="DA5405" s="51"/>
      <c r="DB5405" s="51"/>
      <c r="DC5405" s="51"/>
      <c r="DD5405" s="51"/>
    </row>
    <row r="5406" spans="73:108" ht="15" x14ac:dyDescent="0.25">
      <c r="BU5406" s="91"/>
      <c r="BV5406" s="177">
        <v>2009</v>
      </c>
      <c r="BW5406" s="177">
        <v>3</v>
      </c>
      <c r="BX5406" s="177" t="s">
        <v>269</v>
      </c>
      <c r="BY5406" s="177" t="s">
        <v>262</v>
      </c>
      <c r="BZ5406" s="177" t="s">
        <v>277</v>
      </c>
      <c r="CA5406" s="177">
        <v>6</v>
      </c>
      <c r="CB5406" s="177" t="s">
        <v>264</v>
      </c>
      <c r="CC5406" s="122">
        <v>76.45</v>
      </c>
      <c r="CD5406" s="178" t="s">
        <v>3117</v>
      </c>
      <c r="CE5406" s="177" t="s">
        <v>298</v>
      </c>
      <c r="CF5406" s="177" t="s">
        <v>298</v>
      </c>
      <c r="CG5406" s="83" t="s">
        <v>89</v>
      </c>
      <c r="CH5406" s="57"/>
      <c r="CV5406" s="51"/>
      <c r="CW5406" s="51"/>
      <c r="CX5406" s="51"/>
      <c r="CY5406" s="51"/>
      <c r="CZ5406" s="51"/>
      <c r="DA5406" s="51"/>
      <c r="DB5406" s="51"/>
      <c r="DC5406" s="51"/>
      <c r="DD5406" s="51"/>
    </row>
    <row r="5407" spans="73:108" ht="15" x14ac:dyDescent="0.25">
      <c r="BU5407" s="91"/>
      <c r="BV5407" s="177">
        <v>2009</v>
      </c>
      <c r="BW5407" s="177">
        <v>3</v>
      </c>
      <c r="BX5407" s="177" t="s">
        <v>269</v>
      </c>
      <c r="BY5407" s="177" t="s">
        <v>262</v>
      </c>
      <c r="BZ5407" s="177" t="s">
        <v>266</v>
      </c>
      <c r="CA5407" s="177">
        <v>6</v>
      </c>
      <c r="CB5407" s="177" t="s">
        <v>264</v>
      </c>
      <c r="CC5407" s="122">
        <v>1436.54</v>
      </c>
      <c r="CD5407" s="178" t="s">
        <v>3117</v>
      </c>
      <c r="CE5407" s="177" t="s">
        <v>298</v>
      </c>
      <c r="CF5407" s="177" t="s">
        <v>298</v>
      </c>
      <c r="CG5407" s="83" t="s">
        <v>89</v>
      </c>
      <c r="CH5407" s="57"/>
      <c r="CV5407" s="51"/>
      <c r="CW5407" s="51"/>
      <c r="CX5407" s="51"/>
      <c r="CY5407" s="51"/>
      <c r="CZ5407" s="51"/>
      <c r="DA5407" s="51"/>
      <c r="DB5407" s="51"/>
      <c r="DC5407" s="51"/>
      <c r="DD5407" s="51"/>
    </row>
    <row r="5408" spans="73:108" ht="15" x14ac:dyDescent="0.25">
      <c r="BU5408" s="91"/>
      <c r="BV5408" s="177">
        <v>2009</v>
      </c>
      <c r="BW5408" s="177">
        <v>7</v>
      </c>
      <c r="BX5408" s="177" t="s">
        <v>269</v>
      </c>
      <c r="BY5408" s="177" t="s">
        <v>262</v>
      </c>
      <c r="BZ5408" s="177" t="s">
        <v>277</v>
      </c>
      <c r="CA5408" s="177">
        <v>6</v>
      </c>
      <c r="CB5408" s="177" t="s">
        <v>264</v>
      </c>
      <c r="CC5408" s="122">
        <v>235.6</v>
      </c>
      <c r="CD5408" s="178" t="s">
        <v>3203</v>
      </c>
      <c r="CE5408" s="177" t="s">
        <v>298</v>
      </c>
      <c r="CF5408" s="177" t="s">
        <v>298</v>
      </c>
      <c r="CG5408" s="83" t="s">
        <v>89</v>
      </c>
      <c r="CH5408" s="57"/>
      <c r="CV5408" s="51"/>
      <c r="CW5408" s="51"/>
      <c r="CX5408" s="51"/>
      <c r="CY5408" s="51"/>
      <c r="CZ5408" s="51"/>
      <c r="DA5408" s="51"/>
      <c r="DB5408" s="51"/>
      <c r="DC5408" s="51"/>
      <c r="DD5408" s="51"/>
    </row>
    <row r="5409" spans="73:108" ht="15" x14ac:dyDescent="0.25">
      <c r="BU5409" s="91"/>
      <c r="BV5409" s="177">
        <v>2009</v>
      </c>
      <c r="BW5409" s="177">
        <v>9</v>
      </c>
      <c r="BX5409" s="177" t="s">
        <v>269</v>
      </c>
      <c r="BY5409" s="177" t="s">
        <v>262</v>
      </c>
      <c r="BZ5409" s="177" t="s">
        <v>277</v>
      </c>
      <c r="CA5409" s="177">
        <v>6</v>
      </c>
      <c r="CB5409" s="177" t="s">
        <v>264</v>
      </c>
      <c r="CC5409" s="122">
        <v>599.03</v>
      </c>
      <c r="CD5409" s="178" t="s">
        <v>3233</v>
      </c>
      <c r="CE5409" s="177" t="s">
        <v>298</v>
      </c>
      <c r="CF5409" s="177" t="s">
        <v>298</v>
      </c>
      <c r="CG5409" s="83" t="s">
        <v>89</v>
      </c>
      <c r="CH5409" s="57"/>
      <c r="CV5409" s="51"/>
      <c r="CW5409" s="51"/>
      <c r="CX5409" s="51"/>
      <c r="CY5409" s="51"/>
      <c r="CZ5409" s="51"/>
      <c r="DA5409" s="51"/>
      <c r="DB5409" s="51"/>
      <c r="DC5409" s="51"/>
      <c r="DD5409" s="51"/>
    </row>
    <row r="5410" spans="73:108" ht="15" x14ac:dyDescent="0.25">
      <c r="BU5410" s="91"/>
      <c r="BV5410" s="177">
        <v>2009</v>
      </c>
      <c r="BW5410" s="177">
        <v>10</v>
      </c>
      <c r="BX5410" s="177" t="s">
        <v>269</v>
      </c>
      <c r="BY5410" s="177" t="s">
        <v>262</v>
      </c>
      <c r="BZ5410" s="177" t="s">
        <v>277</v>
      </c>
      <c r="CA5410" s="177">
        <v>6</v>
      </c>
      <c r="CB5410" s="177" t="s">
        <v>264</v>
      </c>
      <c r="CC5410" s="122">
        <v>386.63</v>
      </c>
      <c r="CD5410" s="178" t="s">
        <v>3261</v>
      </c>
      <c r="CE5410" s="177" t="s">
        <v>298</v>
      </c>
      <c r="CF5410" s="177" t="s">
        <v>298</v>
      </c>
      <c r="CG5410" s="83" t="s">
        <v>89</v>
      </c>
      <c r="CH5410" s="57"/>
      <c r="CV5410" s="51"/>
      <c r="CW5410" s="51"/>
      <c r="CX5410" s="51"/>
      <c r="CY5410" s="51"/>
      <c r="CZ5410" s="51"/>
      <c r="DA5410" s="51"/>
      <c r="DB5410" s="51"/>
      <c r="DC5410" s="51"/>
      <c r="DD5410" s="51"/>
    </row>
    <row r="5411" spans="73:108" ht="15" x14ac:dyDescent="0.25">
      <c r="BU5411" s="91"/>
      <c r="BV5411" s="177">
        <v>2009</v>
      </c>
      <c r="BW5411" s="177">
        <v>10</v>
      </c>
      <c r="BX5411" s="177" t="s">
        <v>269</v>
      </c>
      <c r="BY5411" s="177" t="s">
        <v>262</v>
      </c>
      <c r="BZ5411" s="177" t="s">
        <v>347</v>
      </c>
      <c r="CA5411" s="177">
        <v>6</v>
      </c>
      <c r="CB5411" s="177" t="s">
        <v>264</v>
      </c>
      <c r="CC5411" s="122">
        <v>5.24</v>
      </c>
      <c r="CD5411" s="178" t="s">
        <v>3261</v>
      </c>
      <c r="CE5411" s="177" t="s">
        <v>298</v>
      </c>
      <c r="CF5411" s="177" t="s">
        <v>298</v>
      </c>
      <c r="CG5411" s="83" t="s">
        <v>89</v>
      </c>
      <c r="CH5411" s="57"/>
      <c r="CV5411" s="51"/>
      <c r="CW5411" s="51"/>
      <c r="CX5411" s="51"/>
      <c r="CY5411" s="51"/>
      <c r="CZ5411" s="51"/>
      <c r="DA5411" s="51"/>
      <c r="DB5411" s="51"/>
      <c r="DC5411" s="51"/>
      <c r="DD5411" s="51"/>
    </row>
    <row r="5412" spans="73:108" ht="15" x14ac:dyDescent="0.25">
      <c r="BU5412" s="91"/>
      <c r="BV5412" s="177">
        <v>2009</v>
      </c>
      <c r="BW5412" s="177">
        <v>11</v>
      </c>
      <c r="BX5412" s="177" t="s">
        <v>269</v>
      </c>
      <c r="BY5412" s="177" t="s">
        <v>262</v>
      </c>
      <c r="BZ5412" s="177" t="s">
        <v>277</v>
      </c>
      <c r="CA5412" s="177">
        <v>6</v>
      </c>
      <c r="CB5412" s="177" t="s">
        <v>264</v>
      </c>
      <c r="CC5412" s="122">
        <v>1440.89</v>
      </c>
      <c r="CD5412" s="178" t="s">
        <v>3300</v>
      </c>
      <c r="CE5412" s="177" t="s">
        <v>298</v>
      </c>
      <c r="CF5412" s="177" t="s">
        <v>298</v>
      </c>
      <c r="CG5412" s="83" t="s">
        <v>89</v>
      </c>
      <c r="CH5412" s="57"/>
      <c r="CV5412" s="51"/>
      <c r="CW5412" s="51"/>
      <c r="CX5412" s="51"/>
      <c r="CY5412" s="51"/>
      <c r="CZ5412" s="51"/>
      <c r="DA5412" s="51"/>
      <c r="DB5412" s="51"/>
      <c r="DC5412" s="51"/>
      <c r="DD5412" s="51"/>
    </row>
    <row r="5413" spans="73:108" ht="15" x14ac:dyDescent="0.25">
      <c r="BU5413" s="91"/>
      <c r="BV5413" s="177">
        <v>2009</v>
      </c>
      <c r="BW5413" s="177">
        <v>12</v>
      </c>
      <c r="BX5413" s="177" t="s">
        <v>269</v>
      </c>
      <c r="BY5413" s="177" t="s">
        <v>262</v>
      </c>
      <c r="BZ5413" s="177" t="s">
        <v>277</v>
      </c>
      <c r="CA5413" s="177">
        <v>6</v>
      </c>
      <c r="CB5413" s="177" t="s">
        <v>264</v>
      </c>
      <c r="CC5413" s="122">
        <v>1344.05</v>
      </c>
      <c r="CD5413" s="178" t="s">
        <v>3333</v>
      </c>
      <c r="CE5413" s="177" t="s">
        <v>298</v>
      </c>
      <c r="CF5413" s="177" t="s">
        <v>298</v>
      </c>
      <c r="CG5413" s="83" t="s">
        <v>89</v>
      </c>
      <c r="CH5413" s="57"/>
      <c r="CV5413" s="51"/>
      <c r="CW5413" s="51"/>
      <c r="CX5413" s="51"/>
      <c r="CY5413" s="51"/>
      <c r="CZ5413" s="51"/>
      <c r="DA5413" s="51"/>
      <c r="DB5413" s="51"/>
      <c r="DC5413" s="51"/>
      <c r="DD5413" s="51"/>
    </row>
    <row r="5414" spans="73:108" ht="15" x14ac:dyDescent="0.25">
      <c r="BU5414" s="91"/>
      <c r="BV5414" s="177">
        <v>2010</v>
      </c>
      <c r="BW5414" s="177">
        <v>1</v>
      </c>
      <c r="BX5414" s="177" t="s">
        <v>269</v>
      </c>
      <c r="BY5414" s="177" t="s">
        <v>262</v>
      </c>
      <c r="BZ5414" s="177" t="s">
        <v>277</v>
      </c>
      <c r="CA5414" s="177">
        <v>6</v>
      </c>
      <c r="CB5414" s="177" t="s">
        <v>264</v>
      </c>
      <c r="CC5414" s="122">
        <v>497.47</v>
      </c>
      <c r="CD5414" s="178" t="s">
        <v>3357</v>
      </c>
      <c r="CE5414" s="177" t="s">
        <v>298</v>
      </c>
      <c r="CF5414" s="177" t="s">
        <v>298</v>
      </c>
      <c r="CG5414" s="83" t="s">
        <v>89</v>
      </c>
      <c r="CH5414" s="57"/>
      <c r="CV5414" s="51"/>
      <c r="CW5414" s="51"/>
      <c r="CX5414" s="51"/>
      <c r="CY5414" s="51"/>
      <c r="CZ5414" s="51"/>
      <c r="DA5414" s="51"/>
      <c r="DB5414" s="51"/>
      <c r="DC5414" s="51"/>
      <c r="DD5414" s="51"/>
    </row>
    <row r="5415" spans="73:108" ht="15" x14ac:dyDescent="0.25">
      <c r="BU5415" s="91"/>
      <c r="BV5415" s="177">
        <v>2010</v>
      </c>
      <c r="BW5415" s="177">
        <v>3</v>
      </c>
      <c r="BX5415" s="177" t="s">
        <v>269</v>
      </c>
      <c r="BY5415" s="177" t="s">
        <v>262</v>
      </c>
      <c r="BZ5415" s="177" t="s">
        <v>277</v>
      </c>
      <c r="CA5415" s="177">
        <v>6</v>
      </c>
      <c r="CB5415" s="177" t="s">
        <v>264</v>
      </c>
      <c r="CC5415" s="122">
        <v>212.43</v>
      </c>
      <c r="CD5415" s="178" t="s">
        <v>3407</v>
      </c>
      <c r="CE5415" s="177" t="s">
        <v>298</v>
      </c>
      <c r="CF5415" s="177" t="s">
        <v>298</v>
      </c>
      <c r="CG5415" s="83" t="s">
        <v>89</v>
      </c>
      <c r="CH5415" s="57"/>
      <c r="CV5415" s="51"/>
      <c r="CW5415" s="51"/>
      <c r="CX5415" s="51"/>
      <c r="CY5415" s="51"/>
      <c r="CZ5415" s="51"/>
      <c r="DA5415" s="51"/>
      <c r="DB5415" s="51"/>
      <c r="DC5415" s="51"/>
      <c r="DD5415" s="51"/>
    </row>
    <row r="5416" spans="73:108" ht="15" x14ac:dyDescent="0.25">
      <c r="BU5416" s="91"/>
      <c r="BV5416" s="177">
        <v>2010</v>
      </c>
      <c r="BW5416" s="177">
        <v>5</v>
      </c>
      <c r="BX5416" s="177" t="s">
        <v>269</v>
      </c>
      <c r="BY5416" s="177" t="s">
        <v>262</v>
      </c>
      <c r="BZ5416" s="177" t="s">
        <v>277</v>
      </c>
      <c r="CA5416" s="177">
        <v>6</v>
      </c>
      <c r="CB5416" s="177" t="s">
        <v>264</v>
      </c>
      <c r="CC5416" s="122">
        <v>515.38</v>
      </c>
      <c r="CD5416" s="178" t="s">
        <v>3461</v>
      </c>
      <c r="CE5416" s="177" t="s">
        <v>298</v>
      </c>
      <c r="CF5416" s="177" t="s">
        <v>298</v>
      </c>
      <c r="CG5416" s="83" t="s">
        <v>89</v>
      </c>
      <c r="CH5416" s="57"/>
      <c r="CV5416" s="51"/>
      <c r="CW5416" s="51"/>
      <c r="CX5416" s="51"/>
      <c r="CY5416" s="51"/>
      <c r="CZ5416" s="51"/>
      <c r="DA5416" s="51"/>
      <c r="DB5416" s="51"/>
      <c r="DC5416" s="51"/>
      <c r="DD5416" s="51"/>
    </row>
    <row r="5417" spans="73:108" ht="15" x14ac:dyDescent="0.25">
      <c r="BU5417" s="91"/>
      <c r="BV5417" s="177">
        <v>2010</v>
      </c>
      <c r="BW5417" s="177">
        <v>6</v>
      </c>
      <c r="BX5417" s="177" t="s">
        <v>269</v>
      </c>
      <c r="BY5417" s="177" t="s">
        <v>262</v>
      </c>
      <c r="BZ5417" s="177" t="s">
        <v>277</v>
      </c>
      <c r="CA5417" s="177">
        <v>6</v>
      </c>
      <c r="CB5417" s="177" t="s">
        <v>264</v>
      </c>
      <c r="CC5417" s="122">
        <v>256.70999999999998</v>
      </c>
      <c r="CD5417" s="178" t="s">
        <v>3502</v>
      </c>
      <c r="CE5417" s="177" t="s">
        <v>298</v>
      </c>
      <c r="CF5417" s="177" t="s">
        <v>298</v>
      </c>
      <c r="CG5417" s="83" t="s">
        <v>89</v>
      </c>
      <c r="CH5417" s="57"/>
      <c r="CV5417" s="51"/>
      <c r="CW5417" s="51"/>
      <c r="CX5417" s="51"/>
      <c r="CY5417" s="51"/>
      <c r="CZ5417" s="51"/>
      <c r="DA5417" s="51"/>
      <c r="DB5417" s="51"/>
      <c r="DC5417" s="51"/>
      <c r="DD5417" s="51"/>
    </row>
    <row r="5418" spans="73:108" ht="15" x14ac:dyDescent="0.25">
      <c r="BU5418" s="91"/>
      <c r="BV5418" s="177">
        <v>2010</v>
      </c>
      <c r="BW5418" s="177">
        <v>7</v>
      </c>
      <c r="BX5418" s="177" t="s">
        <v>269</v>
      </c>
      <c r="BY5418" s="177" t="s">
        <v>262</v>
      </c>
      <c r="BZ5418" s="177" t="s">
        <v>277</v>
      </c>
      <c r="CA5418" s="177">
        <v>6</v>
      </c>
      <c r="CB5418" s="177" t="s">
        <v>264</v>
      </c>
      <c r="CC5418" s="122">
        <v>1280.5999999999999</v>
      </c>
      <c r="CD5418" s="178" t="s">
        <v>3538</v>
      </c>
      <c r="CE5418" s="177" t="s">
        <v>298</v>
      </c>
      <c r="CF5418" s="177" t="s">
        <v>298</v>
      </c>
      <c r="CG5418" s="83" t="s">
        <v>89</v>
      </c>
      <c r="CH5418" s="57"/>
      <c r="CV5418" s="51"/>
      <c r="CW5418" s="51"/>
      <c r="CX5418" s="51"/>
      <c r="CY5418" s="51"/>
      <c r="CZ5418" s="51"/>
      <c r="DA5418" s="51"/>
      <c r="DB5418" s="51"/>
      <c r="DC5418" s="51"/>
      <c r="DD5418" s="51"/>
    </row>
    <row r="5419" spans="73:108" ht="15" x14ac:dyDescent="0.25">
      <c r="BU5419" s="91"/>
      <c r="BV5419" s="177">
        <v>2010</v>
      </c>
      <c r="BW5419" s="177">
        <v>8</v>
      </c>
      <c r="BX5419" s="177" t="s">
        <v>269</v>
      </c>
      <c r="BY5419" s="177" t="s">
        <v>262</v>
      </c>
      <c r="BZ5419" s="177" t="s">
        <v>277</v>
      </c>
      <c r="CA5419" s="177">
        <v>6</v>
      </c>
      <c r="CB5419" s="177" t="s">
        <v>264</v>
      </c>
      <c r="CC5419" s="122">
        <v>1.33</v>
      </c>
      <c r="CD5419" s="178" t="s">
        <v>3613</v>
      </c>
      <c r="CE5419" s="177" t="s">
        <v>298</v>
      </c>
      <c r="CF5419" s="177" t="s">
        <v>298</v>
      </c>
      <c r="CG5419" s="83" t="s">
        <v>89</v>
      </c>
      <c r="CH5419" s="57"/>
      <c r="CV5419" s="51"/>
      <c r="CW5419" s="51"/>
      <c r="CX5419" s="51"/>
      <c r="CY5419" s="51"/>
      <c r="CZ5419" s="51"/>
      <c r="DA5419" s="51"/>
      <c r="DB5419" s="51"/>
      <c r="DC5419" s="51"/>
      <c r="DD5419" s="51"/>
    </row>
    <row r="5420" spans="73:108" ht="15" x14ac:dyDescent="0.25">
      <c r="BU5420" s="91"/>
      <c r="BV5420" s="177">
        <v>2010</v>
      </c>
      <c r="BW5420" s="177">
        <v>9</v>
      </c>
      <c r="BX5420" s="177" t="s">
        <v>269</v>
      </c>
      <c r="BY5420" s="177" t="s">
        <v>262</v>
      </c>
      <c r="BZ5420" s="177" t="s">
        <v>277</v>
      </c>
      <c r="CA5420" s="177">
        <v>6</v>
      </c>
      <c r="CB5420" s="177" t="s">
        <v>264</v>
      </c>
      <c r="CC5420" s="122">
        <v>44.2</v>
      </c>
      <c r="CD5420" s="178" t="s">
        <v>3677</v>
      </c>
      <c r="CE5420" s="177" t="s">
        <v>298</v>
      </c>
      <c r="CF5420" s="177" t="s">
        <v>298</v>
      </c>
      <c r="CG5420" s="83" t="s">
        <v>89</v>
      </c>
      <c r="CH5420" s="57"/>
      <c r="CV5420" s="51"/>
      <c r="CW5420" s="51"/>
      <c r="CX5420" s="51"/>
      <c r="CY5420" s="51"/>
      <c r="CZ5420" s="51"/>
      <c r="DA5420" s="51"/>
      <c r="DB5420" s="51"/>
      <c r="DC5420" s="51"/>
      <c r="DD5420" s="51"/>
    </row>
    <row r="5421" spans="73:108" ht="15" x14ac:dyDescent="0.25">
      <c r="BU5421" s="91"/>
      <c r="BV5421" s="177">
        <v>2010</v>
      </c>
      <c r="BW5421" s="177">
        <v>10</v>
      </c>
      <c r="BX5421" s="177" t="s">
        <v>269</v>
      </c>
      <c r="BY5421" s="177" t="s">
        <v>262</v>
      </c>
      <c r="BZ5421" s="177" t="s">
        <v>277</v>
      </c>
      <c r="CA5421" s="177">
        <v>6</v>
      </c>
      <c r="CB5421" s="177" t="s">
        <v>264</v>
      </c>
      <c r="CC5421" s="122">
        <v>2114.61</v>
      </c>
      <c r="CD5421" s="178" t="s">
        <v>3753</v>
      </c>
      <c r="CE5421" s="177" t="s">
        <v>298</v>
      </c>
      <c r="CF5421" s="177" t="s">
        <v>298</v>
      </c>
      <c r="CG5421" s="83" t="s">
        <v>89</v>
      </c>
      <c r="CH5421" s="57"/>
      <c r="CV5421" s="51"/>
      <c r="CW5421" s="51"/>
      <c r="CX5421" s="51"/>
      <c r="CY5421" s="51"/>
      <c r="CZ5421" s="51"/>
      <c r="DA5421" s="51"/>
      <c r="DB5421" s="51"/>
      <c r="DC5421" s="51"/>
      <c r="DD5421" s="51"/>
    </row>
    <row r="5422" spans="73:108" ht="15" x14ac:dyDescent="0.25">
      <c r="BU5422" s="91"/>
      <c r="BV5422" s="177">
        <v>2010</v>
      </c>
      <c r="BW5422" s="177">
        <v>11</v>
      </c>
      <c r="BX5422" s="177" t="s">
        <v>269</v>
      </c>
      <c r="BY5422" s="177" t="s">
        <v>262</v>
      </c>
      <c r="BZ5422" s="177" t="s">
        <v>277</v>
      </c>
      <c r="CA5422" s="177">
        <v>6</v>
      </c>
      <c r="CB5422" s="177" t="s">
        <v>264</v>
      </c>
      <c r="CC5422" s="122">
        <v>3967.37</v>
      </c>
      <c r="CD5422" s="178" t="s">
        <v>3830</v>
      </c>
      <c r="CE5422" s="177" t="s">
        <v>298</v>
      </c>
      <c r="CF5422" s="177" t="s">
        <v>298</v>
      </c>
      <c r="CG5422" s="83" t="s">
        <v>89</v>
      </c>
      <c r="CH5422" s="57"/>
      <c r="CV5422" s="51"/>
      <c r="CW5422" s="51"/>
      <c r="CX5422" s="51"/>
      <c r="CY5422" s="51"/>
      <c r="CZ5422" s="51"/>
      <c r="DA5422" s="51"/>
      <c r="DB5422" s="51"/>
      <c r="DC5422" s="51"/>
      <c r="DD5422" s="51"/>
    </row>
    <row r="5423" spans="73:108" ht="15" x14ac:dyDescent="0.25">
      <c r="BU5423" s="91"/>
      <c r="BV5423" s="177">
        <v>2010</v>
      </c>
      <c r="BW5423" s="177">
        <v>12</v>
      </c>
      <c r="BX5423" s="177" t="s">
        <v>269</v>
      </c>
      <c r="BY5423" s="177" t="s">
        <v>262</v>
      </c>
      <c r="BZ5423" s="177" t="s">
        <v>277</v>
      </c>
      <c r="CA5423" s="177">
        <v>6</v>
      </c>
      <c r="CB5423" s="177" t="s">
        <v>264</v>
      </c>
      <c r="CC5423" s="122">
        <v>1888.59</v>
      </c>
      <c r="CD5423" s="178" t="s">
        <v>3891</v>
      </c>
      <c r="CE5423" s="177" t="s">
        <v>298</v>
      </c>
      <c r="CF5423" s="177" t="s">
        <v>298</v>
      </c>
      <c r="CG5423" s="83" t="s">
        <v>89</v>
      </c>
      <c r="CH5423" s="57"/>
      <c r="CV5423" s="51"/>
      <c r="CW5423" s="51"/>
      <c r="CX5423" s="51"/>
      <c r="CY5423" s="51"/>
      <c r="CZ5423" s="51"/>
      <c r="DA5423" s="51"/>
      <c r="DB5423" s="51"/>
      <c r="DC5423" s="51"/>
      <c r="DD5423" s="51"/>
    </row>
    <row r="5424" spans="73:108" ht="15" x14ac:dyDescent="0.25">
      <c r="BU5424" s="91"/>
      <c r="BV5424" s="177">
        <v>2007</v>
      </c>
      <c r="BW5424" s="177">
        <v>6</v>
      </c>
      <c r="BX5424" s="177" t="s">
        <v>261</v>
      </c>
      <c r="BY5424" s="177" t="s">
        <v>262</v>
      </c>
      <c r="BZ5424" s="177" t="s">
        <v>268</v>
      </c>
      <c r="CA5424" s="177">
        <v>40</v>
      </c>
      <c r="CB5424" s="177" t="s">
        <v>264</v>
      </c>
      <c r="CC5424" s="122">
        <v>20954.82</v>
      </c>
      <c r="CD5424" s="178" t="s">
        <v>2318</v>
      </c>
      <c r="CE5424" s="177" t="s">
        <v>298</v>
      </c>
      <c r="CF5424" s="177" t="s">
        <v>298</v>
      </c>
      <c r="CG5424" s="205" t="s">
        <v>12</v>
      </c>
      <c r="CH5424" s="57"/>
      <c r="CV5424" s="51"/>
      <c r="CW5424" s="51"/>
      <c r="CX5424" s="51"/>
      <c r="CY5424" s="51"/>
      <c r="CZ5424" s="51"/>
      <c r="DA5424" s="51"/>
      <c r="DB5424" s="51"/>
      <c r="DC5424" s="51"/>
      <c r="DD5424" s="51"/>
    </row>
    <row r="5425" spans="73:108" ht="15" x14ac:dyDescent="0.25">
      <c r="BU5425" s="91"/>
      <c r="BV5425" s="177">
        <v>2007</v>
      </c>
      <c r="BW5425" s="177">
        <v>7</v>
      </c>
      <c r="BX5425" s="177" t="s">
        <v>261</v>
      </c>
      <c r="BY5425" s="177" t="s">
        <v>262</v>
      </c>
      <c r="BZ5425" s="177" t="s">
        <v>268</v>
      </c>
      <c r="CA5425" s="177">
        <v>40</v>
      </c>
      <c r="CB5425" s="177" t="s">
        <v>264</v>
      </c>
      <c r="CC5425" s="122">
        <v>266.93</v>
      </c>
      <c r="CD5425" s="178" t="s">
        <v>2332</v>
      </c>
      <c r="CE5425" s="177" t="s">
        <v>298</v>
      </c>
      <c r="CF5425" s="177" t="s">
        <v>298</v>
      </c>
      <c r="CG5425" s="205" t="s">
        <v>12</v>
      </c>
      <c r="CH5425" s="57"/>
      <c r="CV5425" s="51"/>
      <c r="CW5425" s="51"/>
      <c r="CX5425" s="51"/>
      <c r="CY5425" s="51"/>
      <c r="CZ5425" s="51"/>
      <c r="DA5425" s="51"/>
      <c r="DB5425" s="51"/>
      <c r="DC5425" s="51"/>
      <c r="DD5425" s="51"/>
    </row>
    <row r="5426" spans="73:108" ht="15" x14ac:dyDescent="0.25">
      <c r="BU5426" s="91"/>
      <c r="BV5426" s="177">
        <v>2010</v>
      </c>
      <c r="BW5426" s="177">
        <v>8</v>
      </c>
      <c r="BX5426" s="177" t="s">
        <v>261</v>
      </c>
      <c r="BY5426" s="177" t="s">
        <v>262</v>
      </c>
      <c r="BZ5426" s="177" t="s">
        <v>277</v>
      </c>
      <c r="CA5426" s="177">
        <v>6</v>
      </c>
      <c r="CB5426" s="177" t="s">
        <v>264</v>
      </c>
      <c r="CC5426" s="122">
        <v>38.83</v>
      </c>
      <c r="CD5426" s="178" t="s">
        <v>3613</v>
      </c>
      <c r="CE5426" s="177" t="s">
        <v>298</v>
      </c>
      <c r="CF5426" s="177" t="s">
        <v>298</v>
      </c>
      <c r="CG5426" s="83" t="s">
        <v>89</v>
      </c>
      <c r="CH5426" s="57"/>
      <c r="CV5426" s="51"/>
      <c r="CW5426" s="51"/>
      <c r="CX5426" s="51"/>
      <c r="CY5426" s="51"/>
      <c r="CZ5426" s="51"/>
      <c r="DA5426" s="51"/>
      <c r="DB5426" s="51"/>
      <c r="DC5426" s="51"/>
      <c r="DD5426" s="51"/>
    </row>
    <row r="5427" spans="73:108" ht="15" x14ac:dyDescent="0.25">
      <c r="BU5427" s="91"/>
      <c r="BV5427" s="177">
        <v>2007</v>
      </c>
      <c r="BW5427" s="177">
        <v>4</v>
      </c>
      <c r="BX5427" s="177" t="s">
        <v>312</v>
      </c>
      <c r="BY5427" s="177" t="s">
        <v>262</v>
      </c>
      <c r="BZ5427" s="177" t="s">
        <v>268</v>
      </c>
      <c r="CA5427" s="177">
        <v>6</v>
      </c>
      <c r="CB5427" s="177" t="s">
        <v>264</v>
      </c>
      <c r="CC5427" s="122">
        <v>221</v>
      </c>
      <c r="CD5427" s="178" t="s">
        <v>2171</v>
      </c>
      <c r="CE5427" s="177" t="s">
        <v>298</v>
      </c>
      <c r="CF5427" s="177" t="s">
        <v>298</v>
      </c>
      <c r="CG5427" s="83" t="s">
        <v>89</v>
      </c>
      <c r="CH5427" s="57"/>
      <c r="CV5427" s="51"/>
      <c r="CW5427" s="51"/>
      <c r="CX5427" s="51"/>
      <c r="CY5427" s="51"/>
      <c r="CZ5427" s="51"/>
      <c r="DA5427" s="51"/>
      <c r="DB5427" s="51"/>
      <c r="DC5427" s="51"/>
      <c r="DD5427" s="51"/>
    </row>
    <row r="5428" spans="73:108" ht="15" x14ac:dyDescent="0.25">
      <c r="BU5428" s="91"/>
      <c r="BV5428" s="177">
        <v>2007</v>
      </c>
      <c r="BW5428" s="177">
        <v>11</v>
      </c>
      <c r="BX5428" s="177" t="s">
        <v>312</v>
      </c>
      <c r="BY5428" s="177" t="s">
        <v>262</v>
      </c>
      <c r="BZ5428" s="177" t="s">
        <v>277</v>
      </c>
      <c r="CA5428" s="177">
        <v>6</v>
      </c>
      <c r="CB5428" s="177" t="s">
        <v>358</v>
      </c>
      <c r="CC5428" s="122">
        <v>205.53</v>
      </c>
      <c r="CD5428" s="178" t="s">
        <v>2478</v>
      </c>
      <c r="CE5428" s="177" t="s">
        <v>298</v>
      </c>
      <c r="CF5428" s="177" t="s">
        <v>298</v>
      </c>
      <c r="CG5428" s="83" t="s">
        <v>89</v>
      </c>
      <c r="CH5428" s="57"/>
      <c r="CV5428" s="51"/>
      <c r="CW5428" s="51"/>
      <c r="CX5428" s="51"/>
      <c r="CY5428" s="51"/>
      <c r="CZ5428" s="51"/>
      <c r="DA5428" s="51"/>
      <c r="DB5428" s="51"/>
      <c r="DC5428" s="51"/>
      <c r="DD5428" s="51"/>
    </row>
    <row r="5429" spans="73:108" ht="15" x14ac:dyDescent="0.25">
      <c r="BU5429" s="91"/>
      <c r="BV5429" s="177">
        <v>2007</v>
      </c>
      <c r="BW5429" s="177">
        <v>11</v>
      </c>
      <c r="BX5429" s="177" t="s">
        <v>312</v>
      </c>
      <c r="BY5429" s="177" t="s">
        <v>262</v>
      </c>
      <c r="BZ5429" s="177" t="s">
        <v>316</v>
      </c>
      <c r="CA5429" s="177">
        <v>6</v>
      </c>
      <c r="CB5429" s="177" t="s">
        <v>358</v>
      </c>
      <c r="CC5429" s="122">
        <v>184.16</v>
      </c>
      <c r="CD5429" s="178" t="s">
        <v>2478</v>
      </c>
      <c r="CE5429" s="177" t="s">
        <v>298</v>
      </c>
      <c r="CF5429" s="177" t="s">
        <v>298</v>
      </c>
      <c r="CG5429" s="83" t="s">
        <v>89</v>
      </c>
      <c r="CH5429" s="57"/>
      <c r="CV5429" s="51"/>
      <c r="CW5429" s="51"/>
      <c r="CX5429" s="51"/>
      <c r="CY5429" s="51"/>
      <c r="CZ5429" s="51"/>
      <c r="DA5429" s="51"/>
      <c r="DB5429" s="51"/>
      <c r="DC5429" s="51"/>
      <c r="DD5429" s="51"/>
    </row>
    <row r="5430" spans="73:108" ht="15" x14ac:dyDescent="0.25">
      <c r="BU5430" s="91"/>
      <c r="BV5430" s="177">
        <v>2007</v>
      </c>
      <c r="BW5430" s="177">
        <v>12</v>
      </c>
      <c r="BX5430" s="177" t="s">
        <v>312</v>
      </c>
      <c r="BY5430" s="177" t="s">
        <v>262</v>
      </c>
      <c r="BZ5430" s="177" t="s">
        <v>316</v>
      </c>
      <c r="CA5430" s="177">
        <v>6</v>
      </c>
      <c r="CB5430" s="177" t="s">
        <v>358</v>
      </c>
      <c r="CC5430" s="122">
        <v>27.58</v>
      </c>
      <c r="CD5430" s="178" t="s">
        <v>2506</v>
      </c>
      <c r="CE5430" s="177" t="s">
        <v>298</v>
      </c>
      <c r="CF5430" s="177" t="s">
        <v>298</v>
      </c>
      <c r="CG5430" s="83" t="s">
        <v>89</v>
      </c>
      <c r="CH5430" s="57"/>
      <c r="CV5430" s="51"/>
      <c r="CW5430" s="51"/>
      <c r="CX5430" s="51"/>
      <c r="CY5430" s="51"/>
      <c r="CZ5430" s="51"/>
      <c r="DA5430" s="51"/>
      <c r="DB5430" s="51"/>
      <c r="DC5430" s="51"/>
      <c r="DD5430" s="51"/>
    </row>
    <row r="5431" spans="73:108" ht="15" x14ac:dyDescent="0.25">
      <c r="BU5431" s="91"/>
      <c r="BV5431" s="177">
        <v>2008</v>
      </c>
      <c r="BW5431" s="177">
        <v>2</v>
      </c>
      <c r="BX5431" s="177" t="s">
        <v>312</v>
      </c>
      <c r="BY5431" s="177" t="s">
        <v>262</v>
      </c>
      <c r="BZ5431" s="177" t="s">
        <v>277</v>
      </c>
      <c r="CA5431" s="177">
        <v>6</v>
      </c>
      <c r="CB5431" s="177" t="s">
        <v>264</v>
      </c>
      <c r="CC5431" s="122">
        <v>119.68</v>
      </c>
      <c r="CD5431" s="178" t="s">
        <v>2607</v>
      </c>
      <c r="CE5431" s="177" t="s">
        <v>298</v>
      </c>
      <c r="CF5431" s="177" t="s">
        <v>298</v>
      </c>
      <c r="CG5431" s="83" t="s">
        <v>89</v>
      </c>
      <c r="CH5431" s="57"/>
      <c r="CV5431" s="51"/>
      <c r="CW5431" s="51"/>
      <c r="CX5431" s="51"/>
      <c r="CY5431" s="51"/>
      <c r="CZ5431" s="51"/>
      <c r="DA5431" s="51"/>
      <c r="DB5431" s="51"/>
      <c r="DC5431" s="51"/>
      <c r="DD5431" s="51"/>
    </row>
    <row r="5432" spans="73:108" ht="15" x14ac:dyDescent="0.25">
      <c r="BU5432" s="91"/>
      <c r="BV5432" s="177">
        <v>2008</v>
      </c>
      <c r="BW5432" s="177">
        <v>12</v>
      </c>
      <c r="BX5432" s="177" t="s">
        <v>312</v>
      </c>
      <c r="BY5432" s="177" t="s">
        <v>262</v>
      </c>
      <c r="BZ5432" s="177" t="s">
        <v>277</v>
      </c>
      <c r="CA5432" s="177">
        <v>6</v>
      </c>
      <c r="CB5432" s="177" t="s">
        <v>879</v>
      </c>
      <c r="CC5432" s="122">
        <v>271.23</v>
      </c>
      <c r="CD5432" s="178" t="s">
        <v>3015</v>
      </c>
      <c r="CE5432" s="177" t="s">
        <v>298</v>
      </c>
      <c r="CF5432" s="177" t="s">
        <v>298</v>
      </c>
      <c r="CG5432" s="83" t="s">
        <v>89</v>
      </c>
      <c r="CH5432" s="57"/>
      <c r="CV5432" s="51"/>
      <c r="CW5432" s="51"/>
      <c r="CX5432" s="51"/>
      <c r="CY5432" s="51"/>
      <c r="CZ5432" s="51"/>
      <c r="DA5432" s="51"/>
      <c r="DB5432" s="51"/>
      <c r="DC5432" s="51"/>
      <c r="DD5432" s="51"/>
    </row>
    <row r="5433" spans="73:108" ht="15" x14ac:dyDescent="0.25">
      <c r="BU5433" s="91"/>
      <c r="BV5433" s="177">
        <v>2010</v>
      </c>
      <c r="BW5433" s="177">
        <v>3</v>
      </c>
      <c r="BX5433" s="177" t="s">
        <v>312</v>
      </c>
      <c r="BY5433" s="177" t="s">
        <v>262</v>
      </c>
      <c r="BZ5433" s="177" t="s">
        <v>277</v>
      </c>
      <c r="CA5433" s="177">
        <v>6</v>
      </c>
      <c r="CB5433" s="177" t="s">
        <v>264</v>
      </c>
      <c r="CC5433" s="122">
        <v>50.16</v>
      </c>
      <c r="CD5433" s="178" t="s">
        <v>3407</v>
      </c>
      <c r="CE5433" s="177" t="s">
        <v>298</v>
      </c>
      <c r="CF5433" s="177" t="s">
        <v>298</v>
      </c>
      <c r="CG5433" s="83" t="s">
        <v>89</v>
      </c>
      <c r="CH5433" s="57"/>
      <c r="CV5433" s="51"/>
      <c r="CW5433" s="51"/>
      <c r="CX5433" s="51"/>
      <c r="CY5433" s="51"/>
      <c r="CZ5433" s="51"/>
      <c r="DA5433" s="51"/>
      <c r="DB5433" s="51"/>
      <c r="DC5433" s="51"/>
      <c r="DD5433" s="51"/>
    </row>
    <row r="5434" spans="73:108" ht="15" x14ac:dyDescent="0.25">
      <c r="BU5434" s="91"/>
      <c r="BV5434" s="177">
        <v>2010</v>
      </c>
      <c r="BW5434" s="177">
        <v>4</v>
      </c>
      <c r="BX5434" s="177" t="s">
        <v>312</v>
      </c>
      <c r="BY5434" s="177" t="s">
        <v>262</v>
      </c>
      <c r="BZ5434" s="177" t="s">
        <v>277</v>
      </c>
      <c r="CA5434" s="177">
        <v>6</v>
      </c>
      <c r="CB5434" s="177" t="s">
        <v>264</v>
      </c>
      <c r="CC5434" s="122">
        <v>2.85</v>
      </c>
      <c r="CD5434" s="178" t="s">
        <v>3437</v>
      </c>
      <c r="CE5434" s="177" t="s">
        <v>298</v>
      </c>
      <c r="CF5434" s="177" t="s">
        <v>298</v>
      </c>
      <c r="CG5434" s="83" t="s">
        <v>89</v>
      </c>
      <c r="CH5434" s="57"/>
      <c r="CV5434" s="51"/>
      <c r="CW5434" s="51"/>
      <c r="CX5434" s="51"/>
      <c r="CY5434" s="51"/>
      <c r="CZ5434" s="51"/>
      <c r="DA5434" s="51"/>
      <c r="DB5434" s="51"/>
      <c r="DC5434" s="51"/>
      <c r="DD5434" s="51"/>
    </row>
    <row r="5435" spans="73:108" ht="15" x14ac:dyDescent="0.25">
      <c r="BU5435" s="91"/>
      <c r="BV5435" s="177">
        <v>2010</v>
      </c>
      <c r="BW5435" s="177">
        <v>5</v>
      </c>
      <c r="BX5435" s="177" t="s">
        <v>312</v>
      </c>
      <c r="BY5435" s="177" t="s">
        <v>262</v>
      </c>
      <c r="BZ5435" s="177" t="s">
        <v>277</v>
      </c>
      <c r="CA5435" s="177">
        <v>6</v>
      </c>
      <c r="CB5435" s="177" t="s">
        <v>264</v>
      </c>
      <c r="CC5435" s="122">
        <v>106.81</v>
      </c>
      <c r="CD5435" s="178" t="s">
        <v>3461</v>
      </c>
      <c r="CE5435" s="177" t="s">
        <v>298</v>
      </c>
      <c r="CF5435" s="177" t="s">
        <v>298</v>
      </c>
      <c r="CG5435" s="83" t="s">
        <v>89</v>
      </c>
      <c r="CH5435" s="57"/>
      <c r="CV5435" s="51"/>
      <c r="CW5435" s="51"/>
      <c r="CX5435" s="51"/>
      <c r="CY5435" s="51"/>
      <c r="CZ5435" s="51"/>
      <c r="DA5435" s="51"/>
      <c r="DB5435" s="51"/>
      <c r="DC5435" s="51"/>
      <c r="DD5435" s="51"/>
    </row>
    <row r="5436" spans="73:108" ht="15" x14ac:dyDescent="0.25">
      <c r="BU5436" s="91"/>
      <c r="BV5436" s="177">
        <v>2010</v>
      </c>
      <c r="BW5436" s="177">
        <v>6</v>
      </c>
      <c r="BX5436" s="177" t="s">
        <v>312</v>
      </c>
      <c r="BY5436" s="177" t="s">
        <v>262</v>
      </c>
      <c r="BZ5436" s="177" t="s">
        <v>277</v>
      </c>
      <c r="CA5436" s="177">
        <v>6</v>
      </c>
      <c r="CB5436" s="177" t="s">
        <v>264</v>
      </c>
      <c r="CC5436" s="122">
        <v>54.54</v>
      </c>
      <c r="CD5436" s="178" t="s">
        <v>3502</v>
      </c>
      <c r="CE5436" s="177" t="s">
        <v>298</v>
      </c>
      <c r="CF5436" s="177" t="s">
        <v>298</v>
      </c>
      <c r="CG5436" s="83" t="s">
        <v>89</v>
      </c>
      <c r="CH5436" s="57"/>
      <c r="CV5436" s="51"/>
      <c r="CW5436" s="51"/>
      <c r="CX5436" s="51"/>
      <c r="CY5436" s="51"/>
      <c r="CZ5436" s="51"/>
      <c r="DA5436" s="51"/>
      <c r="DB5436" s="51"/>
      <c r="DC5436" s="51"/>
      <c r="DD5436" s="51"/>
    </row>
    <row r="5437" spans="73:108" ht="15" x14ac:dyDescent="0.25">
      <c r="BU5437" s="91"/>
      <c r="BV5437" s="177">
        <v>2010</v>
      </c>
      <c r="BW5437" s="177">
        <v>7</v>
      </c>
      <c r="BX5437" s="177" t="s">
        <v>312</v>
      </c>
      <c r="BY5437" s="177" t="s">
        <v>262</v>
      </c>
      <c r="BZ5437" s="177" t="s">
        <v>277</v>
      </c>
      <c r="CA5437" s="177">
        <v>6</v>
      </c>
      <c r="CB5437" s="177" t="s">
        <v>264</v>
      </c>
      <c r="CC5437" s="122">
        <v>2268.06</v>
      </c>
      <c r="CD5437" s="178" t="s">
        <v>3538</v>
      </c>
      <c r="CE5437" s="177" t="s">
        <v>298</v>
      </c>
      <c r="CF5437" s="177" t="s">
        <v>298</v>
      </c>
      <c r="CG5437" s="83" t="s">
        <v>89</v>
      </c>
      <c r="CH5437" s="57"/>
      <c r="CV5437" s="51"/>
      <c r="CW5437" s="51"/>
      <c r="CX5437" s="51"/>
      <c r="CY5437" s="51"/>
      <c r="CZ5437" s="51"/>
      <c r="DA5437" s="51"/>
      <c r="DB5437" s="51"/>
      <c r="DC5437" s="51"/>
      <c r="DD5437" s="51"/>
    </row>
    <row r="5438" spans="73:108" ht="15" x14ac:dyDescent="0.25">
      <c r="BU5438" s="91"/>
      <c r="BV5438" s="177">
        <v>2010</v>
      </c>
      <c r="BW5438" s="177">
        <v>8</v>
      </c>
      <c r="BX5438" s="177" t="s">
        <v>312</v>
      </c>
      <c r="BY5438" s="177" t="s">
        <v>262</v>
      </c>
      <c r="BZ5438" s="177" t="s">
        <v>277</v>
      </c>
      <c r="CA5438" s="177">
        <v>6</v>
      </c>
      <c r="CB5438" s="177" t="s">
        <v>264</v>
      </c>
      <c r="CC5438" s="122">
        <v>275.98</v>
      </c>
      <c r="CD5438" s="178" t="s">
        <v>3613</v>
      </c>
      <c r="CE5438" s="177" t="s">
        <v>298</v>
      </c>
      <c r="CF5438" s="177" t="s">
        <v>298</v>
      </c>
      <c r="CG5438" s="83" t="s">
        <v>89</v>
      </c>
      <c r="CH5438" s="57"/>
      <c r="CV5438" s="51"/>
      <c r="CW5438" s="51"/>
      <c r="CX5438" s="51"/>
      <c r="CY5438" s="51"/>
      <c r="CZ5438" s="51"/>
      <c r="DA5438" s="51"/>
      <c r="DB5438" s="51"/>
      <c r="DC5438" s="51"/>
      <c r="DD5438" s="51"/>
    </row>
    <row r="5439" spans="73:108" ht="15" x14ac:dyDescent="0.25">
      <c r="BU5439" s="91"/>
      <c r="BV5439" s="177">
        <v>2010</v>
      </c>
      <c r="BW5439" s="177">
        <v>9</v>
      </c>
      <c r="BX5439" s="177" t="s">
        <v>312</v>
      </c>
      <c r="BY5439" s="177" t="s">
        <v>262</v>
      </c>
      <c r="BZ5439" s="177" t="s">
        <v>277</v>
      </c>
      <c r="CA5439" s="177">
        <v>6</v>
      </c>
      <c r="CB5439" s="177" t="s">
        <v>264</v>
      </c>
      <c r="CC5439" s="122">
        <v>83.39</v>
      </c>
      <c r="CD5439" s="178" t="s">
        <v>3677</v>
      </c>
      <c r="CE5439" s="177" t="s">
        <v>298</v>
      </c>
      <c r="CF5439" s="177" t="s">
        <v>298</v>
      </c>
      <c r="CG5439" s="83" t="s">
        <v>89</v>
      </c>
      <c r="CH5439" s="57"/>
      <c r="CV5439" s="51"/>
      <c r="CW5439" s="51"/>
      <c r="CX5439" s="51"/>
      <c r="CY5439" s="51"/>
      <c r="CZ5439" s="51"/>
      <c r="DA5439" s="51"/>
      <c r="DB5439" s="51"/>
      <c r="DC5439" s="51"/>
      <c r="DD5439" s="51"/>
    </row>
    <row r="5440" spans="73:108" ht="15" x14ac:dyDescent="0.25">
      <c r="BU5440" s="91"/>
      <c r="BV5440" s="177">
        <v>2010</v>
      </c>
      <c r="BW5440" s="177">
        <v>11</v>
      </c>
      <c r="BX5440" s="177" t="s">
        <v>312</v>
      </c>
      <c r="BY5440" s="177" t="s">
        <v>262</v>
      </c>
      <c r="BZ5440" s="177" t="s">
        <v>277</v>
      </c>
      <c r="CA5440" s="177">
        <v>6</v>
      </c>
      <c r="CB5440" s="177" t="s">
        <v>879</v>
      </c>
      <c r="CC5440" s="122">
        <v>405.89</v>
      </c>
      <c r="CD5440" s="178" t="s">
        <v>3830</v>
      </c>
      <c r="CE5440" s="177" t="s">
        <v>298</v>
      </c>
      <c r="CF5440" s="177" t="s">
        <v>298</v>
      </c>
      <c r="CG5440" s="83" t="s">
        <v>89</v>
      </c>
      <c r="CH5440" s="57"/>
      <c r="CV5440" s="51"/>
      <c r="CW5440" s="51"/>
      <c r="CX5440" s="51"/>
      <c r="CY5440" s="51"/>
      <c r="CZ5440" s="51"/>
      <c r="DA5440" s="51"/>
      <c r="DB5440" s="51"/>
      <c r="DC5440" s="51"/>
      <c r="DD5440" s="51"/>
    </row>
    <row r="5441" spans="73:108" ht="15" x14ac:dyDescent="0.25">
      <c r="BU5441" s="91"/>
      <c r="BV5441" s="177">
        <v>2010</v>
      </c>
      <c r="BW5441" s="177">
        <v>12</v>
      </c>
      <c r="BX5441" s="177" t="s">
        <v>312</v>
      </c>
      <c r="BY5441" s="177" t="s">
        <v>262</v>
      </c>
      <c r="BZ5441" s="177" t="s">
        <v>277</v>
      </c>
      <c r="CA5441" s="177">
        <v>6</v>
      </c>
      <c r="CB5441" s="177" t="s">
        <v>879</v>
      </c>
      <c r="CC5441" s="122">
        <v>19.59</v>
      </c>
      <c r="CD5441" s="178" t="s">
        <v>3891</v>
      </c>
      <c r="CE5441" s="177" t="s">
        <v>298</v>
      </c>
      <c r="CF5441" s="177" t="s">
        <v>298</v>
      </c>
      <c r="CG5441" s="83" t="s">
        <v>89</v>
      </c>
      <c r="CH5441" s="57"/>
      <c r="CV5441" s="51"/>
      <c r="CW5441" s="51"/>
      <c r="CX5441" s="51"/>
      <c r="CY5441" s="51"/>
      <c r="CZ5441" s="51"/>
      <c r="DA5441" s="51"/>
      <c r="DB5441" s="51"/>
      <c r="DC5441" s="51"/>
      <c r="DD5441" s="51"/>
    </row>
    <row r="5442" spans="73:108" ht="15" x14ac:dyDescent="0.25">
      <c r="BU5442" s="91"/>
      <c r="BV5442" s="177">
        <v>2010</v>
      </c>
      <c r="BW5442" s="177">
        <v>12</v>
      </c>
      <c r="BX5442" s="177" t="s">
        <v>281</v>
      </c>
      <c r="BY5442" s="177" t="s">
        <v>262</v>
      </c>
      <c r="BZ5442" s="177" t="s">
        <v>277</v>
      </c>
      <c r="CA5442" s="177">
        <v>6</v>
      </c>
      <c r="CB5442" s="177" t="s">
        <v>264</v>
      </c>
      <c r="CC5442" s="122">
        <v>0</v>
      </c>
      <c r="CD5442" s="178" t="s">
        <v>3891</v>
      </c>
      <c r="CE5442" s="177" t="s">
        <v>298</v>
      </c>
      <c r="CF5442" s="177" t="s">
        <v>298</v>
      </c>
      <c r="CG5442" s="83" t="s">
        <v>89</v>
      </c>
      <c r="CH5442" s="57"/>
      <c r="CV5442" s="51"/>
      <c r="CW5442" s="51"/>
      <c r="CX5442" s="51"/>
      <c r="CY5442" s="51"/>
      <c r="CZ5442" s="51"/>
      <c r="DA5442" s="51"/>
      <c r="DB5442" s="51"/>
      <c r="DC5442" s="51"/>
      <c r="DD5442" s="51"/>
    </row>
    <row r="5443" spans="73:108" ht="15" x14ac:dyDescent="0.25">
      <c r="BU5443" s="91"/>
      <c r="BV5443" s="177">
        <v>2009</v>
      </c>
      <c r="BW5443" s="177">
        <v>1</v>
      </c>
      <c r="BX5443" s="177" t="s">
        <v>1184</v>
      </c>
      <c r="BY5443" s="177" t="s">
        <v>262</v>
      </c>
      <c r="BZ5443" s="177" t="s">
        <v>277</v>
      </c>
      <c r="CA5443" s="177">
        <v>6</v>
      </c>
      <c r="CB5443" s="177" t="s">
        <v>264</v>
      </c>
      <c r="CC5443" s="122">
        <v>1.63</v>
      </c>
      <c r="CD5443" s="178" t="s">
        <v>3039</v>
      </c>
      <c r="CE5443" s="177" t="s">
        <v>299</v>
      </c>
      <c r="CF5443" s="177" t="s">
        <v>299</v>
      </c>
      <c r="CG5443" s="83" t="s">
        <v>89</v>
      </c>
      <c r="CH5443" s="57"/>
      <c r="CV5443" s="51"/>
      <c r="CW5443" s="51"/>
      <c r="CX5443" s="51"/>
      <c r="CY5443" s="51"/>
      <c r="CZ5443" s="51"/>
      <c r="DA5443" s="51"/>
      <c r="DB5443" s="51"/>
      <c r="DC5443" s="51"/>
      <c r="DD5443" s="51"/>
    </row>
    <row r="5444" spans="73:108" ht="15" x14ac:dyDescent="0.25">
      <c r="BU5444" s="91"/>
      <c r="BV5444" s="177">
        <v>2007</v>
      </c>
      <c r="BW5444" s="177">
        <v>3</v>
      </c>
      <c r="BX5444" s="177" t="s">
        <v>269</v>
      </c>
      <c r="BY5444" s="177" t="s">
        <v>262</v>
      </c>
      <c r="BZ5444" s="177" t="s">
        <v>267</v>
      </c>
      <c r="CA5444" s="177">
        <v>6</v>
      </c>
      <c r="CB5444" s="177" t="s">
        <v>264</v>
      </c>
      <c r="CC5444" s="122">
        <v>7.44</v>
      </c>
      <c r="CD5444" s="178" t="s">
        <v>2138</v>
      </c>
      <c r="CE5444" s="177" t="s">
        <v>299</v>
      </c>
      <c r="CF5444" s="177" t="s">
        <v>299</v>
      </c>
      <c r="CG5444" s="83" t="s">
        <v>89</v>
      </c>
      <c r="CH5444" s="57"/>
      <c r="CV5444" s="51"/>
      <c r="CW5444" s="51"/>
      <c r="CX5444" s="51"/>
      <c r="CY5444" s="51"/>
      <c r="CZ5444" s="51"/>
      <c r="DA5444" s="51"/>
      <c r="DB5444" s="51"/>
      <c r="DC5444" s="51"/>
      <c r="DD5444" s="51"/>
    </row>
    <row r="5445" spans="73:108" ht="15" x14ac:dyDescent="0.25">
      <c r="BU5445" s="91"/>
      <c r="BV5445" s="177">
        <v>2007</v>
      </c>
      <c r="BW5445" s="177">
        <v>3</v>
      </c>
      <c r="BX5445" s="177" t="s">
        <v>269</v>
      </c>
      <c r="BY5445" s="177" t="s">
        <v>262</v>
      </c>
      <c r="BZ5445" s="177" t="s">
        <v>268</v>
      </c>
      <c r="CA5445" s="177">
        <v>6</v>
      </c>
      <c r="CB5445" s="177" t="s">
        <v>264</v>
      </c>
      <c r="CC5445" s="122">
        <v>0</v>
      </c>
      <c r="CD5445" s="178" t="s">
        <v>2138</v>
      </c>
      <c r="CE5445" s="177" t="s">
        <v>299</v>
      </c>
      <c r="CF5445" s="177" t="s">
        <v>299</v>
      </c>
      <c r="CG5445" s="83" t="s">
        <v>89</v>
      </c>
      <c r="CH5445" s="57"/>
      <c r="CV5445" s="51"/>
      <c r="CW5445" s="51"/>
      <c r="CX5445" s="51"/>
      <c r="CY5445" s="51"/>
      <c r="CZ5445" s="51"/>
      <c r="DA5445" s="51"/>
      <c r="DB5445" s="51"/>
      <c r="DC5445" s="51"/>
      <c r="DD5445" s="51"/>
    </row>
    <row r="5446" spans="73:108" ht="15" x14ac:dyDescent="0.25">
      <c r="BU5446" s="91"/>
      <c r="BV5446" s="177">
        <v>2007</v>
      </c>
      <c r="BW5446" s="177">
        <v>4</v>
      </c>
      <c r="BX5446" s="177" t="s">
        <v>269</v>
      </c>
      <c r="BY5446" s="177" t="s">
        <v>262</v>
      </c>
      <c r="BZ5446" s="177" t="s">
        <v>268</v>
      </c>
      <c r="CA5446" s="177">
        <v>6</v>
      </c>
      <c r="CB5446" s="177" t="s">
        <v>264</v>
      </c>
      <c r="CC5446" s="122">
        <v>0</v>
      </c>
      <c r="CD5446" s="178" t="s">
        <v>2172</v>
      </c>
      <c r="CE5446" s="177" t="s">
        <v>299</v>
      </c>
      <c r="CF5446" s="177" t="s">
        <v>299</v>
      </c>
      <c r="CG5446" s="83" t="s">
        <v>89</v>
      </c>
      <c r="CH5446" s="57"/>
      <c r="CV5446" s="51"/>
      <c r="CW5446" s="51"/>
      <c r="CX5446" s="51"/>
      <c r="CY5446" s="51"/>
      <c r="CZ5446" s="51"/>
      <c r="DA5446" s="51"/>
      <c r="DB5446" s="51"/>
      <c r="DC5446" s="51"/>
      <c r="DD5446" s="51"/>
    </row>
    <row r="5447" spans="73:108" ht="15" x14ac:dyDescent="0.25">
      <c r="BU5447" s="91"/>
      <c r="BV5447" s="177">
        <v>2007</v>
      </c>
      <c r="BW5447" s="177">
        <v>4</v>
      </c>
      <c r="BX5447" s="177" t="s">
        <v>269</v>
      </c>
      <c r="BY5447" s="177" t="s">
        <v>262</v>
      </c>
      <c r="BZ5447" s="177" t="s">
        <v>347</v>
      </c>
      <c r="CA5447" s="177">
        <v>6</v>
      </c>
      <c r="CB5447" s="177" t="s">
        <v>264</v>
      </c>
      <c r="CC5447" s="122">
        <v>0</v>
      </c>
      <c r="CD5447" s="178" t="s">
        <v>2172</v>
      </c>
      <c r="CE5447" s="177" t="s">
        <v>299</v>
      </c>
      <c r="CF5447" s="177" t="s">
        <v>299</v>
      </c>
      <c r="CG5447" s="83" t="s">
        <v>89</v>
      </c>
      <c r="CH5447" s="57"/>
      <c r="CV5447" s="51"/>
      <c r="CW5447" s="51"/>
      <c r="CX5447" s="51"/>
      <c r="CY5447" s="51"/>
      <c r="CZ5447" s="51"/>
      <c r="DA5447" s="51"/>
      <c r="DB5447" s="51"/>
      <c r="DC5447" s="51"/>
      <c r="DD5447" s="51"/>
    </row>
    <row r="5448" spans="73:108" ht="15" x14ac:dyDescent="0.25">
      <c r="BU5448" s="91"/>
      <c r="BV5448" s="177">
        <v>2007</v>
      </c>
      <c r="BW5448" s="177">
        <v>7</v>
      </c>
      <c r="BX5448" s="177" t="s">
        <v>269</v>
      </c>
      <c r="BY5448" s="177" t="s">
        <v>262</v>
      </c>
      <c r="BZ5448" s="177" t="s">
        <v>277</v>
      </c>
      <c r="CA5448" s="177">
        <v>6</v>
      </c>
      <c r="CB5448" s="177" t="s">
        <v>264</v>
      </c>
      <c r="CC5448" s="122">
        <v>0</v>
      </c>
      <c r="CD5448" s="178" t="s">
        <v>2333</v>
      </c>
      <c r="CE5448" s="177" t="s">
        <v>299</v>
      </c>
      <c r="CF5448" s="177" t="s">
        <v>299</v>
      </c>
      <c r="CG5448" s="83" t="s">
        <v>89</v>
      </c>
      <c r="CH5448" s="57"/>
      <c r="CV5448" s="51"/>
      <c r="CW5448" s="51"/>
      <c r="CX5448" s="51"/>
      <c r="CY5448" s="51"/>
      <c r="CZ5448" s="51"/>
      <c r="DA5448" s="51"/>
      <c r="DB5448" s="51"/>
      <c r="DC5448" s="51"/>
      <c r="DD5448" s="51"/>
    </row>
    <row r="5449" spans="73:108" ht="15" x14ac:dyDescent="0.25">
      <c r="BU5449" s="91"/>
      <c r="BV5449" s="177">
        <v>2007</v>
      </c>
      <c r="BW5449" s="177">
        <v>7</v>
      </c>
      <c r="BX5449" s="177" t="s">
        <v>269</v>
      </c>
      <c r="BY5449" s="177" t="s">
        <v>262</v>
      </c>
      <c r="BZ5449" s="177" t="s">
        <v>263</v>
      </c>
      <c r="CA5449" s="177">
        <v>6</v>
      </c>
      <c r="CB5449" s="177" t="s">
        <v>264</v>
      </c>
      <c r="CC5449" s="122">
        <v>0</v>
      </c>
      <c r="CD5449" s="178" t="s">
        <v>2333</v>
      </c>
      <c r="CE5449" s="177" t="s">
        <v>299</v>
      </c>
      <c r="CF5449" s="177" t="s">
        <v>299</v>
      </c>
      <c r="CG5449" s="83" t="s">
        <v>89</v>
      </c>
      <c r="CH5449" s="57"/>
      <c r="CV5449" s="51"/>
      <c r="CW5449" s="51"/>
      <c r="CX5449" s="51"/>
      <c r="CY5449" s="51"/>
      <c r="CZ5449" s="51"/>
      <c r="DA5449" s="51"/>
      <c r="DB5449" s="51"/>
      <c r="DC5449" s="51"/>
      <c r="DD5449" s="51"/>
    </row>
    <row r="5450" spans="73:108" ht="15" x14ac:dyDescent="0.25">
      <c r="BU5450" s="91"/>
      <c r="BV5450" s="177">
        <v>2007</v>
      </c>
      <c r="BW5450" s="177">
        <v>7</v>
      </c>
      <c r="BX5450" s="177" t="s">
        <v>269</v>
      </c>
      <c r="BY5450" s="177" t="s">
        <v>262</v>
      </c>
      <c r="BZ5450" s="177" t="s">
        <v>347</v>
      </c>
      <c r="CA5450" s="177">
        <v>6</v>
      </c>
      <c r="CB5450" s="177" t="s">
        <v>264</v>
      </c>
      <c r="CC5450" s="122">
        <v>131.88</v>
      </c>
      <c r="CD5450" s="178" t="s">
        <v>2333</v>
      </c>
      <c r="CE5450" s="177" t="s">
        <v>299</v>
      </c>
      <c r="CF5450" s="177" t="s">
        <v>299</v>
      </c>
      <c r="CG5450" s="83" t="s">
        <v>89</v>
      </c>
      <c r="CH5450" s="57"/>
      <c r="CV5450" s="51"/>
      <c r="CW5450" s="51"/>
      <c r="CX5450" s="51"/>
      <c r="CY5450" s="51"/>
      <c r="CZ5450" s="51"/>
      <c r="DA5450" s="51"/>
      <c r="DB5450" s="51"/>
      <c r="DC5450" s="51"/>
      <c r="DD5450" s="51"/>
    </row>
    <row r="5451" spans="73:108" ht="15" x14ac:dyDescent="0.25">
      <c r="BU5451" s="91"/>
      <c r="BV5451" s="177">
        <v>2007</v>
      </c>
      <c r="BW5451" s="177">
        <v>8</v>
      </c>
      <c r="BX5451" s="177" t="s">
        <v>269</v>
      </c>
      <c r="BY5451" s="177" t="s">
        <v>262</v>
      </c>
      <c r="BZ5451" s="177" t="s">
        <v>277</v>
      </c>
      <c r="CA5451" s="177">
        <v>6</v>
      </c>
      <c r="CB5451" s="177" t="s">
        <v>264</v>
      </c>
      <c r="CC5451" s="122">
        <v>61.78</v>
      </c>
      <c r="CD5451" s="178" t="s">
        <v>2385</v>
      </c>
      <c r="CE5451" s="177" t="s">
        <v>299</v>
      </c>
      <c r="CF5451" s="177" t="s">
        <v>299</v>
      </c>
      <c r="CG5451" s="83" t="s">
        <v>89</v>
      </c>
      <c r="CH5451" s="57"/>
      <c r="CV5451" s="51"/>
      <c r="CW5451" s="51"/>
      <c r="CX5451" s="51"/>
      <c r="CY5451" s="51"/>
      <c r="CZ5451" s="51"/>
      <c r="DA5451" s="51"/>
      <c r="DB5451" s="51"/>
      <c r="DC5451" s="51"/>
      <c r="DD5451" s="51"/>
    </row>
    <row r="5452" spans="73:108" ht="15" x14ac:dyDescent="0.25">
      <c r="BU5452" s="91"/>
      <c r="BV5452" s="177">
        <v>2007</v>
      </c>
      <c r="BW5452" s="177">
        <v>8</v>
      </c>
      <c r="BX5452" s="177" t="s">
        <v>269</v>
      </c>
      <c r="BY5452" s="177" t="s">
        <v>262</v>
      </c>
      <c r="BZ5452" s="177" t="s">
        <v>267</v>
      </c>
      <c r="CA5452" s="177">
        <v>6</v>
      </c>
      <c r="CB5452" s="177" t="s">
        <v>264</v>
      </c>
      <c r="CC5452" s="122">
        <v>7.54</v>
      </c>
      <c r="CD5452" s="178" t="s">
        <v>2385</v>
      </c>
      <c r="CE5452" s="177" t="s">
        <v>299</v>
      </c>
      <c r="CF5452" s="177" t="s">
        <v>299</v>
      </c>
      <c r="CG5452" s="83" t="s">
        <v>89</v>
      </c>
      <c r="CH5452" s="57"/>
      <c r="CV5452" s="51"/>
      <c r="CW5452" s="51"/>
      <c r="CX5452" s="51"/>
      <c r="CY5452" s="51"/>
      <c r="CZ5452" s="51"/>
      <c r="DA5452" s="51"/>
      <c r="DB5452" s="51"/>
      <c r="DC5452" s="51"/>
      <c r="DD5452" s="51"/>
    </row>
    <row r="5453" spans="73:108" ht="15" x14ac:dyDescent="0.25">
      <c r="BU5453" s="91"/>
      <c r="BV5453" s="177">
        <v>2007</v>
      </c>
      <c r="BW5453" s="177">
        <v>9</v>
      </c>
      <c r="BX5453" s="177" t="s">
        <v>269</v>
      </c>
      <c r="BY5453" s="177" t="s">
        <v>262</v>
      </c>
      <c r="BZ5453" s="177" t="s">
        <v>277</v>
      </c>
      <c r="CA5453" s="177">
        <v>6</v>
      </c>
      <c r="CB5453" s="177" t="s">
        <v>264</v>
      </c>
      <c r="CC5453" s="122">
        <v>20.48</v>
      </c>
      <c r="CD5453" s="178" t="s">
        <v>2427</v>
      </c>
      <c r="CE5453" s="177" t="s">
        <v>299</v>
      </c>
      <c r="CF5453" s="177" t="s">
        <v>299</v>
      </c>
      <c r="CG5453" s="83" t="s">
        <v>89</v>
      </c>
      <c r="CH5453" s="57"/>
      <c r="CV5453" s="51"/>
      <c r="CW5453" s="51"/>
      <c r="CX5453" s="51"/>
      <c r="CY5453" s="51"/>
      <c r="CZ5453" s="51"/>
      <c r="DA5453" s="51"/>
      <c r="DB5453" s="51"/>
      <c r="DC5453" s="51"/>
      <c r="DD5453" s="51"/>
    </row>
    <row r="5454" spans="73:108" ht="15" x14ac:dyDescent="0.25">
      <c r="BU5454" s="91"/>
      <c r="BV5454" s="177">
        <v>2007</v>
      </c>
      <c r="BW5454" s="177">
        <v>10</v>
      </c>
      <c r="BX5454" s="177" t="s">
        <v>269</v>
      </c>
      <c r="BY5454" s="177" t="s">
        <v>262</v>
      </c>
      <c r="BZ5454" s="177" t="s">
        <v>277</v>
      </c>
      <c r="CA5454" s="177">
        <v>6</v>
      </c>
      <c r="CB5454" s="177" t="s">
        <v>264</v>
      </c>
      <c r="CC5454" s="122">
        <v>278.51</v>
      </c>
      <c r="CD5454" s="178" t="s">
        <v>2453</v>
      </c>
      <c r="CE5454" s="177" t="s">
        <v>299</v>
      </c>
      <c r="CF5454" s="177" t="s">
        <v>299</v>
      </c>
      <c r="CG5454" s="83" t="s">
        <v>89</v>
      </c>
      <c r="CH5454" s="57"/>
      <c r="CV5454" s="51"/>
      <c r="CW5454" s="51"/>
      <c r="CX5454" s="51"/>
      <c r="CY5454" s="51"/>
      <c r="CZ5454" s="51"/>
      <c r="DA5454" s="51"/>
      <c r="DB5454" s="51"/>
      <c r="DC5454" s="51"/>
      <c r="DD5454" s="51"/>
    </row>
    <row r="5455" spans="73:108" ht="15" x14ac:dyDescent="0.25">
      <c r="BU5455" s="91"/>
      <c r="BV5455" s="177">
        <v>2007</v>
      </c>
      <c r="BW5455" s="177">
        <v>11</v>
      </c>
      <c r="BX5455" s="177" t="s">
        <v>269</v>
      </c>
      <c r="BY5455" s="177" t="s">
        <v>262</v>
      </c>
      <c r="BZ5455" s="177" t="s">
        <v>277</v>
      </c>
      <c r="CA5455" s="177">
        <v>6</v>
      </c>
      <c r="CB5455" s="177" t="s">
        <v>264</v>
      </c>
      <c r="CC5455" s="122">
        <v>15.04</v>
      </c>
      <c r="CD5455" s="178" t="s">
        <v>2479</v>
      </c>
      <c r="CE5455" s="177" t="s">
        <v>299</v>
      </c>
      <c r="CF5455" s="177" t="s">
        <v>299</v>
      </c>
      <c r="CG5455" s="83" t="s">
        <v>89</v>
      </c>
      <c r="CH5455" s="57"/>
      <c r="CV5455" s="51"/>
      <c r="CW5455" s="51"/>
      <c r="CX5455" s="51"/>
      <c r="CY5455" s="51"/>
      <c r="CZ5455" s="51"/>
      <c r="DA5455" s="51"/>
      <c r="DB5455" s="51"/>
      <c r="DC5455" s="51"/>
      <c r="DD5455" s="51"/>
    </row>
    <row r="5456" spans="73:108" ht="15" x14ac:dyDescent="0.25">
      <c r="BU5456" s="91"/>
      <c r="BV5456" s="177">
        <v>2007</v>
      </c>
      <c r="BW5456" s="177">
        <v>11</v>
      </c>
      <c r="BX5456" s="177" t="s">
        <v>269</v>
      </c>
      <c r="BY5456" s="177" t="s">
        <v>262</v>
      </c>
      <c r="BZ5456" s="177" t="s">
        <v>277</v>
      </c>
      <c r="CA5456" s="177">
        <v>6</v>
      </c>
      <c r="CB5456" s="177" t="s">
        <v>358</v>
      </c>
      <c r="CC5456" s="122">
        <v>42.27</v>
      </c>
      <c r="CD5456" s="178" t="s">
        <v>2479</v>
      </c>
      <c r="CE5456" s="177" t="s">
        <v>299</v>
      </c>
      <c r="CF5456" s="177" t="s">
        <v>299</v>
      </c>
      <c r="CG5456" s="83" t="s">
        <v>89</v>
      </c>
      <c r="CH5456" s="57"/>
      <c r="CV5456" s="51"/>
      <c r="CW5456" s="51"/>
      <c r="CX5456" s="51"/>
      <c r="CY5456" s="51"/>
      <c r="CZ5456" s="51"/>
      <c r="DA5456" s="51"/>
      <c r="DB5456" s="51"/>
      <c r="DC5456" s="51"/>
      <c r="DD5456" s="51"/>
    </row>
    <row r="5457" spans="73:108" ht="15" x14ac:dyDescent="0.25">
      <c r="BU5457" s="91"/>
      <c r="BV5457" s="177">
        <v>2007</v>
      </c>
      <c r="BW5457" s="177">
        <v>11</v>
      </c>
      <c r="BX5457" s="177" t="s">
        <v>269</v>
      </c>
      <c r="BY5457" s="177" t="s">
        <v>262</v>
      </c>
      <c r="BZ5457" s="177" t="s">
        <v>263</v>
      </c>
      <c r="CA5457" s="177">
        <v>6</v>
      </c>
      <c r="CB5457" s="177" t="s">
        <v>264</v>
      </c>
      <c r="CC5457" s="122">
        <v>843.49</v>
      </c>
      <c r="CD5457" s="178" t="s">
        <v>2479</v>
      </c>
      <c r="CE5457" s="177" t="s">
        <v>299</v>
      </c>
      <c r="CF5457" s="177" t="s">
        <v>299</v>
      </c>
      <c r="CG5457" s="83" t="s">
        <v>89</v>
      </c>
      <c r="CH5457" s="57"/>
      <c r="CV5457" s="51"/>
      <c r="CW5457" s="51"/>
      <c r="CX5457" s="51"/>
      <c r="CY5457" s="51"/>
      <c r="CZ5457" s="51"/>
      <c r="DA5457" s="51"/>
      <c r="DB5457" s="51"/>
      <c r="DC5457" s="51"/>
      <c r="DD5457" s="51"/>
    </row>
    <row r="5458" spans="73:108" ht="15" x14ac:dyDescent="0.25">
      <c r="BU5458" s="91"/>
      <c r="BV5458" s="177">
        <v>2007</v>
      </c>
      <c r="BW5458" s="177">
        <v>11</v>
      </c>
      <c r="BX5458" s="177" t="s">
        <v>269</v>
      </c>
      <c r="BY5458" s="177" t="s">
        <v>262</v>
      </c>
      <c r="BZ5458" s="177" t="s">
        <v>347</v>
      </c>
      <c r="CA5458" s="177">
        <v>6</v>
      </c>
      <c r="CB5458" s="177" t="s">
        <v>264</v>
      </c>
      <c r="CC5458" s="122">
        <v>0</v>
      </c>
      <c r="CD5458" s="178" t="s">
        <v>2479</v>
      </c>
      <c r="CE5458" s="177" t="s">
        <v>299</v>
      </c>
      <c r="CF5458" s="177" t="s">
        <v>299</v>
      </c>
      <c r="CG5458" s="83" t="s">
        <v>89</v>
      </c>
      <c r="CH5458" s="57"/>
      <c r="CV5458" s="51"/>
      <c r="CW5458" s="51"/>
      <c r="CX5458" s="51"/>
      <c r="CY5458" s="51"/>
      <c r="CZ5458" s="51"/>
      <c r="DA5458" s="51"/>
      <c r="DB5458" s="51"/>
      <c r="DC5458" s="51"/>
      <c r="DD5458" s="51"/>
    </row>
    <row r="5459" spans="73:108" ht="15" x14ac:dyDescent="0.25">
      <c r="BU5459" s="91"/>
      <c r="BV5459" s="177">
        <v>2007</v>
      </c>
      <c r="BW5459" s="177">
        <v>12</v>
      </c>
      <c r="BX5459" s="177" t="s">
        <v>269</v>
      </c>
      <c r="BY5459" s="177" t="s">
        <v>262</v>
      </c>
      <c r="BZ5459" s="177" t="s">
        <v>277</v>
      </c>
      <c r="CA5459" s="177">
        <v>6</v>
      </c>
      <c r="CB5459" s="177" t="s">
        <v>264</v>
      </c>
      <c r="CC5459" s="122">
        <v>0</v>
      </c>
      <c r="CD5459" s="178" t="s">
        <v>2507</v>
      </c>
      <c r="CE5459" s="177" t="s">
        <v>299</v>
      </c>
      <c r="CF5459" s="177" t="s">
        <v>299</v>
      </c>
      <c r="CG5459" s="83" t="s">
        <v>89</v>
      </c>
      <c r="CH5459" s="57"/>
      <c r="CV5459" s="51"/>
      <c r="CW5459" s="51"/>
      <c r="CX5459" s="51"/>
      <c r="CY5459" s="51"/>
      <c r="CZ5459" s="51"/>
      <c r="DA5459" s="51"/>
      <c r="DB5459" s="51"/>
      <c r="DC5459" s="51"/>
      <c r="DD5459" s="51"/>
    </row>
    <row r="5460" spans="73:108" ht="15" x14ac:dyDescent="0.25">
      <c r="BU5460" s="91"/>
      <c r="BV5460" s="177">
        <v>2007</v>
      </c>
      <c r="BW5460" s="177">
        <v>12</v>
      </c>
      <c r="BX5460" s="177" t="s">
        <v>269</v>
      </c>
      <c r="BY5460" s="177" t="s">
        <v>262</v>
      </c>
      <c r="BZ5460" s="177" t="s">
        <v>263</v>
      </c>
      <c r="CA5460" s="177">
        <v>6</v>
      </c>
      <c r="CB5460" s="177" t="s">
        <v>264</v>
      </c>
      <c r="CC5460" s="122">
        <v>0</v>
      </c>
      <c r="CD5460" s="178" t="s">
        <v>2507</v>
      </c>
      <c r="CE5460" s="177" t="s">
        <v>299</v>
      </c>
      <c r="CF5460" s="177" t="s">
        <v>299</v>
      </c>
      <c r="CG5460" s="83" t="s">
        <v>89</v>
      </c>
      <c r="CH5460" s="57"/>
      <c r="CV5460" s="51"/>
      <c r="CW5460" s="51"/>
      <c r="CX5460" s="51"/>
      <c r="CY5460" s="51"/>
      <c r="CZ5460" s="51"/>
      <c r="DA5460" s="51"/>
      <c r="DB5460" s="51"/>
      <c r="DC5460" s="51"/>
      <c r="DD5460" s="51"/>
    </row>
    <row r="5461" spans="73:108" ht="15" x14ac:dyDescent="0.25">
      <c r="BU5461" s="91"/>
      <c r="BV5461" s="177">
        <v>2007</v>
      </c>
      <c r="BW5461" s="177">
        <v>12</v>
      </c>
      <c r="BX5461" s="177" t="s">
        <v>269</v>
      </c>
      <c r="BY5461" s="177" t="s">
        <v>262</v>
      </c>
      <c r="BZ5461" s="177" t="s">
        <v>316</v>
      </c>
      <c r="CA5461" s="177">
        <v>6</v>
      </c>
      <c r="CB5461" s="177" t="s">
        <v>358</v>
      </c>
      <c r="CC5461" s="122">
        <v>0</v>
      </c>
      <c r="CD5461" s="178" t="s">
        <v>2507</v>
      </c>
      <c r="CE5461" s="177" t="s">
        <v>299</v>
      </c>
      <c r="CF5461" s="177" t="s">
        <v>299</v>
      </c>
      <c r="CG5461" s="83" t="s">
        <v>89</v>
      </c>
      <c r="CH5461" s="57"/>
      <c r="CV5461" s="51"/>
      <c r="CW5461" s="51"/>
      <c r="CX5461" s="51"/>
      <c r="CY5461" s="51"/>
      <c r="CZ5461" s="51"/>
      <c r="DA5461" s="51"/>
      <c r="DB5461" s="51"/>
      <c r="DC5461" s="51"/>
      <c r="DD5461" s="51"/>
    </row>
    <row r="5462" spans="73:108" ht="15" x14ac:dyDescent="0.25">
      <c r="BU5462" s="91"/>
      <c r="BV5462" s="177">
        <v>2007</v>
      </c>
      <c r="BW5462" s="177">
        <v>12</v>
      </c>
      <c r="BX5462" s="177" t="s">
        <v>269</v>
      </c>
      <c r="BY5462" s="177" t="s">
        <v>262</v>
      </c>
      <c r="BZ5462" s="177" t="s">
        <v>347</v>
      </c>
      <c r="CA5462" s="177">
        <v>6</v>
      </c>
      <c r="CB5462" s="177" t="s">
        <v>264</v>
      </c>
      <c r="CC5462" s="122">
        <v>0</v>
      </c>
      <c r="CD5462" s="178" t="s">
        <v>2507</v>
      </c>
      <c r="CE5462" s="177" t="s">
        <v>299</v>
      </c>
      <c r="CF5462" s="177" t="s">
        <v>299</v>
      </c>
      <c r="CG5462" s="83" t="s">
        <v>89</v>
      </c>
      <c r="CH5462" s="57"/>
      <c r="CV5462" s="51"/>
      <c r="CW5462" s="51"/>
      <c r="CX5462" s="51"/>
      <c r="CY5462" s="51"/>
      <c r="CZ5462" s="51"/>
      <c r="DA5462" s="51"/>
      <c r="DB5462" s="51"/>
      <c r="DC5462" s="51"/>
      <c r="DD5462" s="51"/>
    </row>
    <row r="5463" spans="73:108" ht="15" x14ac:dyDescent="0.25">
      <c r="BU5463" s="91"/>
      <c r="BV5463" s="177">
        <v>2008</v>
      </c>
      <c r="BW5463" s="177">
        <v>1</v>
      </c>
      <c r="BX5463" s="177" t="s">
        <v>269</v>
      </c>
      <c r="BY5463" s="177" t="s">
        <v>262</v>
      </c>
      <c r="BZ5463" s="177" t="s">
        <v>268</v>
      </c>
      <c r="CA5463" s="177">
        <v>6</v>
      </c>
      <c r="CB5463" s="177" t="s">
        <v>264</v>
      </c>
      <c r="CC5463" s="122">
        <v>0</v>
      </c>
      <c r="CD5463" s="178" t="s">
        <v>2578</v>
      </c>
      <c r="CE5463" s="177" t="s">
        <v>299</v>
      </c>
      <c r="CF5463" s="177" t="s">
        <v>299</v>
      </c>
      <c r="CG5463" s="83" t="s">
        <v>89</v>
      </c>
      <c r="CH5463" s="57"/>
      <c r="CV5463" s="51"/>
      <c r="CW5463" s="51"/>
      <c r="CX5463" s="51"/>
      <c r="CY5463" s="51"/>
      <c r="CZ5463" s="51"/>
      <c r="DA5463" s="51"/>
      <c r="DB5463" s="51"/>
      <c r="DC5463" s="51"/>
      <c r="DD5463" s="51"/>
    </row>
    <row r="5464" spans="73:108" ht="15" x14ac:dyDescent="0.25">
      <c r="BU5464" s="91"/>
      <c r="BV5464" s="177">
        <v>2008</v>
      </c>
      <c r="BW5464" s="177">
        <v>2</v>
      </c>
      <c r="BX5464" s="177" t="s">
        <v>269</v>
      </c>
      <c r="BY5464" s="177" t="s">
        <v>262</v>
      </c>
      <c r="BZ5464" s="177" t="s">
        <v>268</v>
      </c>
      <c r="CA5464" s="177">
        <v>6</v>
      </c>
      <c r="CB5464" s="177" t="s">
        <v>264</v>
      </c>
      <c r="CC5464" s="122">
        <v>0</v>
      </c>
      <c r="CD5464" s="178" t="s">
        <v>2608</v>
      </c>
      <c r="CE5464" s="177" t="s">
        <v>299</v>
      </c>
      <c r="CF5464" s="177" t="s">
        <v>299</v>
      </c>
      <c r="CG5464" s="83" t="s">
        <v>89</v>
      </c>
      <c r="CH5464" s="57"/>
      <c r="CV5464" s="51"/>
      <c r="CW5464" s="51"/>
      <c r="CX5464" s="51"/>
      <c r="CY5464" s="51"/>
      <c r="CZ5464" s="51"/>
      <c r="DA5464" s="51"/>
      <c r="DB5464" s="51"/>
      <c r="DC5464" s="51"/>
      <c r="DD5464" s="51"/>
    </row>
    <row r="5465" spans="73:108" ht="15" x14ac:dyDescent="0.25">
      <c r="BU5465" s="91"/>
      <c r="BV5465" s="177">
        <v>2008</v>
      </c>
      <c r="BW5465" s="177">
        <v>3</v>
      </c>
      <c r="BX5465" s="177" t="s">
        <v>269</v>
      </c>
      <c r="BY5465" s="177" t="s">
        <v>262</v>
      </c>
      <c r="BZ5465" s="177" t="s">
        <v>267</v>
      </c>
      <c r="CA5465" s="177">
        <v>6</v>
      </c>
      <c r="CB5465" s="177" t="s">
        <v>264</v>
      </c>
      <c r="CC5465" s="122">
        <v>77.37</v>
      </c>
      <c r="CD5465" s="178" t="s">
        <v>2630</v>
      </c>
      <c r="CE5465" s="177" t="s">
        <v>299</v>
      </c>
      <c r="CF5465" s="177" t="s">
        <v>299</v>
      </c>
      <c r="CG5465" s="83" t="s">
        <v>89</v>
      </c>
      <c r="CH5465" s="57"/>
      <c r="CV5465" s="51"/>
      <c r="CW5465" s="51"/>
      <c r="CX5465" s="51"/>
      <c r="CY5465" s="51"/>
      <c r="CZ5465" s="51"/>
      <c r="DA5465" s="51"/>
      <c r="DB5465" s="51"/>
      <c r="DC5465" s="51"/>
      <c r="DD5465" s="51"/>
    </row>
    <row r="5466" spans="73:108" ht="15" x14ac:dyDescent="0.25">
      <c r="BU5466" s="91"/>
      <c r="BV5466" s="177">
        <v>2008</v>
      </c>
      <c r="BW5466" s="177">
        <v>3</v>
      </c>
      <c r="BX5466" s="177" t="s">
        <v>269</v>
      </c>
      <c r="BY5466" s="177" t="s">
        <v>262</v>
      </c>
      <c r="BZ5466" s="177" t="s">
        <v>268</v>
      </c>
      <c r="CA5466" s="177">
        <v>6</v>
      </c>
      <c r="CB5466" s="177" t="s">
        <v>264</v>
      </c>
      <c r="CC5466" s="122">
        <v>0</v>
      </c>
      <c r="CD5466" s="178" t="s">
        <v>2630</v>
      </c>
      <c r="CE5466" s="177" t="s">
        <v>299</v>
      </c>
      <c r="CF5466" s="177" t="s">
        <v>299</v>
      </c>
      <c r="CG5466" s="83" t="s">
        <v>89</v>
      </c>
      <c r="CH5466" s="57"/>
      <c r="CV5466" s="51"/>
      <c r="CW5466" s="51"/>
      <c r="CX5466" s="51"/>
      <c r="CY5466" s="51"/>
      <c r="CZ5466" s="51"/>
      <c r="DA5466" s="51"/>
      <c r="DB5466" s="51"/>
      <c r="DC5466" s="51"/>
      <c r="DD5466" s="51"/>
    </row>
    <row r="5467" spans="73:108" ht="15" x14ac:dyDescent="0.25">
      <c r="BU5467" s="91"/>
      <c r="BV5467" s="177">
        <v>2008</v>
      </c>
      <c r="BW5467" s="177">
        <v>3</v>
      </c>
      <c r="BX5467" s="177" t="s">
        <v>269</v>
      </c>
      <c r="BY5467" s="177" t="s">
        <v>262</v>
      </c>
      <c r="BZ5467" s="177" t="s">
        <v>316</v>
      </c>
      <c r="CA5467" s="177">
        <v>6</v>
      </c>
      <c r="CB5467" s="177" t="s">
        <v>264</v>
      </c>
      <c r="CC5467" s="122">
        <v>516.45000000000005</v>
      </c>
      <c r="CD5467" s="178" t="s">
        <v>2630</v>
      </c>
      <c r="CE5467" s="177" t="s">
        <v>299</v>
      </c>
      <c r="CF5467" s="177" t="s">
        <v>299</v>
      </c>
      <c r="CG5467" s="83" t="s">
        <v>89</v>
      </c>
      <c r="CH5467" s="57"/>
      <c r="CV5467" s="51"/>
      <c r="CW5467" s="51"/>
      <c r="CX5467" s="51"/>
      <c r="CY5467" s="51"/>
      <c r="CZ5467" s="51"/>
      <c r="DA5467" s="51"/>
      <c r="DB5467" s="51"/>
      <c r="DC5467" s="51"/>
      <c r="DD5467" s="51"/>
    </row>
    <row r="5468" spans="73:108" ht="15" x14ac:dyDescent="0.25">
      <c r="BU5468" s="91"/>
      <c r="BV5468" s="177">
        <v>2008</v>
      </c>
      <c r="BW5468" s="177">
        <v>5</v>
      </c>
      <c r="BX5468" s="177" t="s">
        <v>269</v>
      </c>
      <c r="BY5468" s="177" t="s">
        <v>262</v>
      </c>
      <c r="BZ5468" s="177" t="s">
        <v>277</v>
      </c>
      <c r="CA5468" s="177">
        <v>6</v>
      </c>
      <c r="CB5468" s="177" t="s">
        <v>264</v>
      </c>
      <c r="CC5468" s="122">
        <v>0</v>
      </c>
      <c r="CD5468" s="178" t="s">
        <v>2704</v>
      </c>
      <c r="CE5468" s="177" t="s">
        <v>299</v>
      </c>
      <c r="CF5468" s="177" t="s">
        <v>299</v>
      </c>
      <c r="CG5468" s="83" t="s">
        <v>89</v>
      </c>
      <c r="CH5468" s="57"/>
      <c r="CV5468" s="51"/>
      <c r="CW5468" s="51"/>
      <c r="CX5468" s="51"/>
      <c r="CY5468" s="51"/>
      <c r="CZ5468" s="51"/>
      <c r="DA5468" s="51"/>
      <c r="DB5468" s="51"/>
      <c r="DC5468" s="51"/>
      <c r="DD5468" s="51"/>
    </row>
    <row r="5469" spans="73:108" ht="15" x14ac:dyDescent="0.25">
      <c r="BU5469" s="91"/>
      <c r="BV5469" s="177">
        <v>2008</v>
      </c>
      <c r="BW5469" s="177">
        <v>5</v>
      </c>
      <c r="BX5469" s="177" t="s">
        <v>269</v>
      </c>
      <c r="BY5469" s="177" t="s">
        <v>262</v>
      </c>
      <c r="BZ5469" s="177" t="s">
        <v>347</v>
      </c>
      <c r="CA5469" s="177">
        <v>6</v>
      </c>
      <c r="CB5469" s="177" t="s">
        <v>264</v>
      </c>
      <c r="CC5469" s="122">
        <v>0</v>
      </c>
      <c r="CD5469" s="178" t="s">
        <v>2704</v>
      </c>
      <c r="CE5469" s="177" t="s">
        <v>299</v>
      </c>
      <c r="CF5469" s="177" t="s">
        <v>299</v>
      </c>
      <c r="CG5469" s="83" t="s">
        <v>89</v>
      </c>
      <c r="CH5469" s="57"/>
      <c r="CV5469" s="51"/>
      <c r="CW5469" s="51"/>
      <c r="CX5469" s="51"/>
      <c r="CY5469" s="51"/>
      <c r="CZ5469" s="51"/>
      <c r="DA5469" s="51"/>
      <c r="DB5469" s="51"/>
      <c r="DC5469" s="51"/>
      <c r="DD5469" s="51"/>
    </row>
    <row r="5470" spans="73:108" ht="15" x14ac:dyDescent="0.25">
      <c r="BU5470" s="91"/>
      <c r="BV5470" s="177">
        <v>2008</v>
      </c>
      <c r="BW5470" s="177">
        <v>6</v>
      </c>
      <c r="BX5470" s="177" t="s">
        <v>269</v>
      </c>
      <c r="BY5470" s="177" t="s">
        <v>262</v>
      </c>
      <c r="BZ5470" s="177" t="s">
        <v>277</v>
      </c>
      <c r="CA5470" s="177">
        <v>6</v>
      </c>
      <c r="CB5470" s="177" t="s">
        <v>264</v>
      </c>
      <c r="CC5470" s="122">
        <v>0</v>
      </c>
      <c r="CD5470" s="178" t="s">
        <v>2748</v>
      </c>
      <c r="CE5470" s="177" t="s">
        <v>299</v>
      </c>
      <c r="CF5470" s="177" t="s">
        <v>299</v>
      </c>
      <c r="CG5470" s="83" t="s">
        <v>89</v>
      </c>
      <c r="CH5470" s="57"/>
      <c r="CV5470" s="51"/>
      <c r="CW5470" s="51"/>
      <c r="CX5470" s="51"/>
      <c r="CY5470" s="51"/>
      <c r="CZ5470" s="51"/>
      <c r="DA5470" s="51"/>
      <c r="DB5470" s="51"/>
      <c r="DC5470" s="51"/>
      <c r="DD5470" s="51"/>
    </row>
    <row r="5471" spans="73:108" ht="15" x14ac:dyDescent="0.25">
      <c r="BU5471" s="91"/>
      <c r="BV5471" s="177">
        <v>2008</v>
      </c>
      <c r="BW5471" s="177">
        <v>6</v>
      </c>
      <c r="BX5471" s="177" t="s">
        <v>269</v>
      </c>
      <c r="BY5471" s="177" t="s">
        <v>262</v>
      </c>
      <c r="BZ5471" s="177" t="s">
        <v>268</v>
      </c>
      <c r="CA5471" s="177">
        <v>6</v>
      </c>
      <c r="CB5471" s="177" t="s">
        <v>264</v>
      </c>
      <c r="CC5471" s="122">
        <v>0</v>
      </c>
      <c r="CD5471" s="178" t="s">
        <v>2748</v>
      </c>
      <c r="CE5471" s="177" t="s">
        <v>299</v>
      </c>
      <c r="CF5471" s="177" t="s">
        <v>299</v>
      </c>
      <c r="CG5471" s="83" t="s">
        <v>89</v>
      </c>
      <c r="CH5471" s="57"/>
      <c r="CV5471" s="51"/>
      <c r="CW5471" s="51"/>
      <c r="CX5471" s="51"/>
      <c r="CY5471" s="51"/>
      <c r="CZ5471" s="51"/>
      <c r="DA5471" s="51"/>
      <c r="DB5471" s="51"/>
      <c r="DC5471" s="51"/>
      <c r="DD5471" s="51"/>
    </row>
    <row r="5472" spans="73:108" ht="15" x14ac:dyDescent="0.25">
      <c r="BU5472" s="91"/>
      <c r="BV5472" s="177">
        <v>2008</v>
      </c>
      <c r="BW5472" s="177">
        <v>7</v>
      </c>
      <c r="BX5472" s="177" t="s">
        <v>269</v>
      </c>
      <c r="BY5472" s="177" t="s">
        <v>262</v>
      </c>
      <c r="BZ5472" s="177" t="s">
        <v>277</v>
      </c>
      <c r="CA5472" s="177">
        <v>6</v>
      </c>
      <c r="CB5472" s="177" t="s">
        <v>264</v>
      </c>
      <c r="CC5472" s="122">
        <v>39.33</v>
      </c>
      <c r="CD5472" s="178" t="s">
        <v>2797</v>
      </c>
      <c r="CE5472" s="177" t="s">
        <v>299</v>
      </c>
      <c r="CF5472" s="177" t="s">
        <v>299</v>
      </c>
      <c r="CG5472" s="83" t="s">
        <v>89</v>
      </c>
      <c r="CH5472" s="57"/>
      <c r="CV5472" s="51"/>
      <c r="CW5472" s="51"/>
      <c r="CX5472" s="51"/>
      <c r="CY5472" s="51"/>
      <c r="CZ5472" s="51"/>
      <c r="DA5472" s="51"/>
      <c r="DB5472" s="51"/>
      <c r="DC5472" s="51"/>
      <c r="DD5472" s="51"/>
    </row>
    <row r="5473" spans="73:108" ht="15" x14ac:dyDescent="0.25">
      <c r="BU5473" s="91"/>
      <c r="BV5473" s="177">
        <v>2008</v>
      </c>
      <c r="BW5473" s="177">
        <v>8</v>
      </c>
      <c r="BX5473" s="177" t="s">
        <v>269</v>
      </c>
      <c r="BY5473" s="177" t="s">
        <v>262</v>
      </c>
      <c r="BZ5473" s="177" t="s">
        <v>277</v>
      </c>
      <c r="CA5473" s="177">
        <v>6</v>
      </c>
      <c r="CB5473" s="177" t="s">
        <v>264</v>
      </c>
      <c r="CC5473" s="122">
        <v>87.55</v>
      </c>
      <c r="CD5473" s="178" t="s">
        <v>2842</v>
      </c>
      <c r="CE5473" s="177" t="s">
        <v>299</v>
      </c>
      <c r="CF5473" s="177" t="s">
        <v>299</v>
      </c>
      <c r="CG5473" s="83" t="s">
        <v>89</v>
      </c>
      <c r="CH5473" s="57"/>
      <c r="CV5473" s="51"/>
      <c r="CW5473" s="51"/>
      <c r="CX5473" s="51"/>
      <c r="CY5473" s="51"/>
      <c r="CZ5473" s="51"/>
      <c r="DA5473" s="51"/>
      <c r="DB5473" s="51"/>
      <c r="DC5473" s="51"/>
      <c r="DD5473" s="51"/>
    </row>
    <row r="5474" spans="73:108" ht="15" x14ac:dyDescent="0.25">
      <c r="BU5474" s="91"/>
      <c r="BV5474" s="177">
        <v>2008</v>
      </c>
      <c r="BW5474" s="177">
        <v>9</v>
      </c>
      <c r="BX5474" s="177" t="s">
        <v>269</v>
      </c>
      <c r="BY5474" s="177" t="s">
        <v>262</v>
      </c>
      <c r="BZ5474" s="177" t="s">
        <v>277</v>
      </c>
      <c r="CA5474" s="177">
        <v>6</v>
      </c>
      <c r="CB5474" s="177" t="s">
        <v>264</v>
      </c>
      <c r="CC5474" s="122">
        <v>0</v>
      </c>
      <c r="CD5474" s="178" t="s">
        <v>2881</v>
      </c>
      <c r="CE5474" s="177" t="s">
        <v>299</v>
      </c>
      <c r="CF5474" s="177" t="s">
        <v>299</v>
      </c>
      <c r="CG5474" s="83" t="s">
        <v>89</v>
      </c>
      <c r="CH5474" s="57"/>
      <c r="CV5474" s="51"/>
      <c r="CW5474" s="51"/>
      <c r="CX5474" s="51"/>
      <c r="CY5474" s="51"/>
      <c r="CZ5474" s="51"/>
      <c r="DA5474" s="51"/>
      <c r="DB5474" s="51"/>
      <c r="DC5474" s="51"/>
      <c r="DD5474" s="51"/>
    </row>
    <row r="5475" spans="73:108" ht="15" x14ac:dyDescent="0.25">
      <c r="BU5475" s="91"/>
      <c r="BV5475" s="177">
        <v>2008</v>
      </c>
      <c r="BW5475" s="177">
        <v>9</v>
      </c>
      <c r="BX5475" s="177" t="s">
        <v>269</v>
      </c>
      <c r="BY5475" s="177" t="s">
        <v>262</v>
      </c>
      <c r="BZ5475" s="177" t="s">
        <v>263</v>
      </c>
      <c r="CA5475" s="177">
        <v>6</v>
      </c>
      <c r="CB5475" s="177" t="s">
        <v>264</v>
      </c>
      <c r="CC5475" s="122">
        <v>0</v>
      </c>
      <c r="CD5475" s="178" t="s">
        <v>2881</v>
      </c>
      <c r="CE5475" s="177" t="s">
        <v>299</v>
      </c>
      <c r="CF5475" s="177" t="s">
        <v>299</v>
      </c>
      <c r="CG5475" s="83" t="s">
        <v>89</v>
      </c>
      <c r="CH5475" s="57"/>
      <c r="CV5475" s="51"/>
      <c r="CW5475" s="51"/>
      <c r="CX5475" s="51"/>
      <c r="CY5475" s="51"/>
      <c r="CZ5475" s="51"/>
      <c r="DA5475" s="51"/>
      <c r="DB5475" s="51"/>
      <c r="DC5475" s="51"/>
      <c r="DD5475" s="51"/>
    </row>
    <row r="5476" spans="73:108" ht="15" x14ac:dyDescent="0.25">
      <c r="BU5476" s="91"/>
      <c r="BV5476" s="177">
        <v>2008</v>
      </c>
      <c r="BW5476" s="177">
        <v>10</v>
      </c>
      <c r="BX5476" s="177" t="s">
        <v>269</v>
      </c>
      <c r="BY5476" s="177" t="s">
        <v>262</v>
      </c>
      <c r="BZ5476" s="177" t="s">
        <v>277</v>
      </c>
      <c r="CA5476" s="177">
        <v>6</v>
      </c>
      <c r="CB5476" s="177" t="s">
        <v>264</v>
      </c>
      <c r="CC5476" s="122">
        <v>73.8</v>
      </c>
      <c r="CD5476" s="178" t="s">
        <v>2926</v>
      </c>
      <c r="CE5476" s="177" t="s">
        <v>299</v>
      </c>
      <c r="CF5476" s="177" t="s">
        <v>299</v>
      </c>
      <c r="CG5476" s="83" t="s">
        <v>89</v>
      </c>
      <c r="CH5476" s="57"/>
      <c r="CV5476" s="51"/>
      <c r="CW5476" s="51"/>
      <c r="CX5476" s="51"/>
      <c r="CY5476" s="51"/>
      <c r="CZ5476" s="51"/>
      <c r="DA5476" s="51"/>
      <c r="DB5476" s="51"/>
      <c r="DC5476" s="51"/>
      <c r="DD5476" s="51"/>
    </row>
    <row r="5477" spans="73:108" ht="15" x14ac:dyDescent="0.25">
      <c r="BU5477" s="91"/>
      <c r="BV5477" s="177">
        <v>2008</v>
      </c>
      <c r="BW5477" s="177">
        <v>10</v>
      </c>
      <c r="BX5477" s="177" t="s">
        <v>269</v>
      </c>
      <c r="BY5477" s="177" t="s">
        <v>262</v>
      </c>
      <c r="BZ5477" s="177" t="s">
        <v>266</v>
      </c>
      <c r="CA5477" s="177">
        <v>6</v>
      </c>
      <c r="CB5477" s="177" t="s">
        <v>264</v>
      </c>
      <c r="CC5477" s="122">
        <v>0</v>
      </c>
      <c r="CD5477" s="178" t="s">
        <v>2926</v>
      </c>
      <c r="CE5477" s="177" t="s">
        <v>299</v>
      </c>
      <c r="CF5477" s="177" t="s">
        <v>299</v>
      </c>
      <c r="CG5477" s="83" t="s">
        <v>89</v>
      </c>
      <c r="CH5477" s="57"/>
      <c r="CV5477" s="51"/>
      <c r="CW5477" s="51"/>
      <c r="CX5477" s="51"/>
      <c r="CY5477" s="51"/>
      <c r="CZ5477" s="51"/>
      <c r="DA5477" s="51"/>
      <c r="DB5477" s="51"/>
      <c r="DC5477" s="51"/>
      <c r="DD5477" s="51"/>
    </row>
    <row r="5478" spans="73:108" ht="15" x14ac:dyDescent="0.25">
      <c r="BU5478" s="91"/>
      <c r="BV5478" s="177">
        <v>2008</v>
      </c>
      <c r="BW5478" s="177">
        <v>11</v>
      </c>
      <c r="BX5478" s="177" t="s">
        <v>269</v>
      </c>
      <c r="BY5478" s="177" t="s">
        <v>262</v>
      </c>
      <c r="BZ5478" s="177" t="s">
        <v>277</v>
      </c>
      <c r="CA5478" s="177">
        <v>6</v>
      </c>
      <c r="CB5478" s="177" t="s">
        <v>264</v>
      </c>
      <c r="CC5478" s="122">
        <v>0</v>
      </c>
      <c r="CD5478" s="178" t="s">
        <v>2968</v>
      </c>
      <c r="CE5478" s="177" t="s">
        <v>299</v>
      </c>
      <c r="CF5478" s="177" t="s">
        <v>299</v>
      </c>
      <c r="CG5478" s="83" t="s">
        <v>89</v>
      </c>
      <c r="CH5478" s="57"/>
      <c r="CV5478" s="51"/>
      <c r="CW5478" s="51"/>
      <c r="CX5478" s="51"/>
      <c r="CY5478" s="51"/>
      <c r="CZ5478" s="51"/>
      <c r="DA5478" s="51"/>
      <c r="DB5478" s="51"/>
      <c r="DC5478" s="51"/>
      <c r="DD5478" s="51"/>
    </row>
    <row r="5479" spans="73:108" ht="15" x14ac:dyDescent="0.25">
      <c r="BU5479" s="91"/>
      <c r="BV5479" s="177">
        <v>2008</v>
      </c>
      <c r="BW5479" s="177">
        <v>11</v>
      </c>
      <c r="BX5479" s="177" t="s">
        <v>269</v>
      </c>
      <c r="BY5479" s="177" t="s">
        <v>262</v>
      </c>
      <c r="BZ5479" s="177" t="s">
        <v>266</v>
      </c>
      <c r="CA5479" s="177">
        <v>6</v>
      </c>
      <c r="CB5479" s="177" t="s">
        <v>264</v>
      </c>
      <c r="CC5479" s="122">
        <v>0</v>
      </c>
      <c r="CD5479" s="178" t="s">
        <v>2968</v>
      </c>
      <c r="CE5479" s="177" t="s">
        <v>299</v>
      </c>
      <c r="CF5479" s="177" t="s">
        <v>299</v>
      </c>
      <c r="CG5479" s="83" t="s">
        <v>89</v>
      </c>
      <c r="CH5479" s="57"/>
      <c r="CV5479" s="51"/>
      <c r="CW5479" s="51"/>
      <c r="CX5479" s="51"/>
      <c r="CY5479" s="51"/>
      <c r="CZ5479" s="51"/>
      <c r="DA5479" s="51"/>
      <c r="DB5479" s="51"/>
      <c r="DC5479" s="51"/>
      <c r="DD5479" s="51"/>
    </row>
    <row r="5480" spans="73:108" ht="15" x14ac:dyDescent="0.25">
      <c r="BU5480" s="91"/>
      <c r="BV5480" s="177">
        <v>2008</v>
      </c>
      <c r="BW5480" s="177">
        <v>11</v>
      </c>
      <c r="BX5480" s="177" t="s">
        <v>269</v>
      </c>
      <c r="BY5480" s="177" t="s">
        <v>262</v>
      </c>
      <c r="BZ5480" s="177" t="s">
        <v>268</v>
      </c>
      <c r="CA5480" s="177">
        <v>6</v>
      </c>
      <c r="CB5480" s="177" t="s">
        <v>264</v>
      </c>
      <c r="CC5480" s="122">
        <v>0</v>
      </c>
      <c r="CD5480" s="178" t="s">
        <v>2968</v>
      </c>
      <c r="CE5480" s="177" t="s">
        <v>299</v>
      </c>
      <c r="CF5480" s="177" t="s">
        <v>299</v>
      </c>
      <c r="CG5480" s="83" t="s">
        <v>89</v>
      </c>
      <c r="CH5480" s="57"/>
      <c r="CV5480" s="51"/>
      <c r="CW5480" s="51"/>
      <c r="CX5480" s="51"/>
      <c r="CY5480" s="51"/>
      <c r="CZ5480" s="51"/>
      <c r="DA5480" s="51"/>
      <c r="DB5480" s="51"/>
      <c r="DC5480" s="51"/>
      <c r="DD5480" s="51"/>
    </row>
    <row r="5481" spans="73:108" ht="15" x14ac:dyDescent="0.25">
      <c r="BU5481" s="91"/>
      <c r="BV5481" s="177">
        <v>2008</v>
      </c>
      <c r="BW5481" s="177">
        <v>12</v>
      </c>
      <c r="BX5481" s="177" t="s">
        <v>269</v>
      </c>
      <c r="BY5481" s="177" t="s">
        <v>262</v>
      </c>
      <c r="BZ5481" s="177" t="s">
        <v>277</v>
      </c>
      <c r="CA5481" s="177">
        <v>6</v>
      </c>
      <c r="CB5481" s="177" t="s">
        <v>264</v>
      </c>
      <c r="CC5481" s="122">
        <v>0</v>
      </c>
      <c r="CD5481" s="178" t="s">
        <v>3016</v>
      </c>
      <c r="CE5481" s="177" t="s">
        <v>299</v>
      </c>
      <c r="CF5481" s="177" t="s">
        <v>299</v>
      </c>
      <c r="CG5481" s="83" t="s">
        <v>89</v>
      </c>
      <c r="CH5481" s="57"/>
      <c r="CV5481" s="51"/>
      <c r="CW5481" s="51"/>
      <c r="CX5481" s="51"/>
      <c r="CY5481" s="51"/>
      <c r="CZ5481" s="51"/>
      <c r="DA5481" s="51"/>
      <c r="DB5481" s="51"/>
      <c r="DC5481" s="51"/>
      <c r="DD5481" s="51"/>
    </row>
    <row r="5482" spans="73:108" ht="15" x14ac:dyDescent="0.25">
      <c r="BU5482" s="91"/>
      <c r="BV5482" s="177">
        <v>2008</v>
      </c>
      <c r="BW5482" s="177">
        <v>12</v>
      </c>
      <c r="BX5482" s="177" t="s">
        <v>269</v>
      </c>
      <c r="BY5482" s="177" t="s">
        <v>262</v>
      </c>
      <c r="BZ5482" s="177" t="s">
        <v>266</v>
      </c>
      <c r="CA5482" s="177">
        <v>6</v>
      </c>
      <c r="CB5482" s="177" t="s">
        <v>264</v>
      </c>
      <c r="CC5482" s="122">
        <v>0</v>
      </c>
      <c r="CD5482" s="178" t="s">
        <v>3016</v>
      </c>
      <c r="CE5482" s="177" t="s">
        <v>299</v>
      </c>
      <c r="CF5482" s="177" t="s">
        <v>299</v>
      </c>
      <c r="CG5482" s="83" t="s">
        <v>89</v>
      </c>
      <c r="CH5482" s="57"/>
      <c r="CV5482" s="51"/>
      <c r="CW5482" s="51"/>
      <c r="CX5482" s="51"/>
      <c r="CY5482" s="51"/>
      <c r="CZ5482" s="51"/>
      <c r="DA5482" s="51"/>
      <c r="DB5482" s="51"/>
      <c r="DC5482" s="51"/>
      <c r="DD5482" s="51"/>
    </row>
    <row r="5483" spans="73:108" ht="15" x14ac:dyDescent="0.25">
      <c r="BU5483" s="91"/>
      <c r="BV5483" s="177">
        <v>2009</v>
      </c>
      <c r="BW5483" s="177">
        <v>1</v>
      </c>
      <c r="BX5483" s="177" t="s">
        <v>269</v>
      </c>
      <c r="BY5483" s="177" t="s">
        <v>262</v>
      </c>
      <c r="BZ5483" s="177" t="s">
        <v>277</v>
      </c>
      <c r="CA5483" s="177">
        <v>6</v>
      </c>
      <c r="CB5483" s="177" t="s">
        <v>264</v>
      </c>
      <c r="CC5483" s="122">
        <v>0</v>
      </c>
      <c r="CD5483" s="178" t="s">
        <v>3039</v>
      </c>
      <c r="CE5483" s="177" t="s">
        <v>299</v>
      </c>
      <c r="CF5483" s="177" t="s">
        <v>299</v>
      </c>
      <c r="CG5483" s="83" t="s">
        <v>89</v>
      </c>
      <c r="CH5483" s="57"/>
      <c r="CV5483" s="51"/>
      <c r="CW5483" s="51"/>
      <c r="CX5483" s="51"/>
      <c r="CY5483" s="51"/>
      <c r="CZ5483" s="51"/>
      <c r="DA5483" s="51"/>
      <c r="DB5483" s="51"/>
      <c r="DC5483" s="51"/>
      <c r="DD5483" s="51"/>
    </row>
    <row r="5484" spans="73:108" ht="15" x14ac:dyDescent="0.25">
      <c r="BU5484" s="91"/>
      <c r="BV5484" s="177">
        <v>2009</v>
      </c>
      <c r="BW5484" s="177">
        <v>1</v>
      </c>
      <c r="BX5484" s="177" t="s">
        <v>269</v>
      </c>
      <c r="BY5484" s="177" t="s">
        <v>262</v>
      </c>
      <c r="BZ5484" s="177" t="s">
        <v>266</v>
      </c>
      <c r="CA5484" s="177">
        <v>6</v>
      </c>
      <c r="CB5484" s="177" t="s">
        <v>264</v>
      </c>
      <c r="CC5484" s="122">
        <v>0</v>
      </c>
      <c r="CD5484" s="178" t="s">
        <v>3039</v>
      </c>
      <c r="CE5484" s="177" t="s">
        <v>299</v>
      </c>
      <c r="CF5484" s="177" t="s">
        <v>299</v>
      </c>
      <c r="CG5484" s="83" t="s">
        <v>89</v>
      </c>
      <c r="CH5484" s="57"/>
      <c r="CV5484" s="51"/>
      <c r="CW5484" s="51"/>
      <c r="CX5484" s="51"/>
      <c r="CY5484" s="51"/>
      <c r="CZ5484" s="51"/>
      <c r="DA5484" s="51"/>
      <c r="DB5484" s="51"/>
      <c r="DC5484" s="51"/>
      <c r="DD5484" s="51"/>
    </row>
    <row r="5485" spans="73:108" ht="15" x14ac:dyDescent="0.25">
      <c r="BU5485" s="91"/>
      <c r="BV5485" s="177">
        <v>2009</v>
      </c>
      <c r="BW5485" s="177">
        <v>2</v>
      </c>
      <c r="BX5485" s="177" t="s">
        <v>269</v>
      </c>
      <c r="BY5485" s="177" t="s">
        <v>262</v>
      </c>
      <c r="BZ5485" s="177" t="s">
        <v>266</v>
      </c>
      <c r="CA5485" s="177">
        <v>6</v>
      </c>
      <c r="CB5485" s="177" t="s">
        <v>264</v>
      </c>
      <c r="CC5485" s="122">
        <v>7.06</v>
      </c>
      <c r="CD5485" s="178" t="s">
        <v>3095</v>
      </c>
      <c r="CE5485" s="177" t="s">
        <v>299</v>
      </c>
      <c r="CF5485" s="177" t="s">
        <v>299</v>
      </c>
      <c r="CG5485" s="83" t="s">
        <v>89</v>
      </c>
      <c r="CH5485" s="57"/>
      <c r="CV5485" s="51"/>
      <c r="CW5485" s="51"/>
      <c r="CX5485" s="51"/>
      <c r="CY5485" s="51"/>
      <c r="CZ5485" s="51"/>
      <c r="DA5485" s="51"/>
      <c r="DB5485" s="51"/>
      <c r="DC5485" s="51"/>
      <c r="DD5485" s="51"/>
    </row>
    <row r="5486" spans="73:108" ht="15" x14ac:dyDescent="0.25">
      <c r="BU5486" s="91"/>
      <c r="BV5486" s="177">
        <v>2009</v>
      </c>
      <c r="BW5486" s="177">
        <v>3</v>
      </c>
      <c r="BX5486" s="177" t="s">
        <v>269</v>
      </c>
      <c r="BY5486" s="177" t="s">
        <v>262</v>
      </c>
      <c r="BZ5486" s="177" t="s">
        <v>277</v>
      </c>
      <c r="CA5486" s="177">
        <v>6</v>
      </c>
      <c r="CB5486" s="177" t="s">
        <v>264</v>
      </c>
      <c r="CC5486" s="122">
        <v>34.76</v>
      </c>
      <c r="CD5486" s="178" t="s">
        <v>3118</v>
      </c>
      <c r="CE5486" s="177" t="s">
        <v>299</v>
      </c>
      <c r="CF5486" s="177" t="s">
        <v>299</v>
      </c>
      <c r="CG5486" s="83" t="s">
        <v>89</v>
      </c>
      <c r="CH5486" s="57"/>
      <c r="CV5486" s="51"/>
      <c r="CW5486" s="51"/>
      <c r="CX5486" s="51"/>
      <c r="CY5486" s="51"/>
      <c r="CZ5486" s="51"/>
      <c r="DA5486" s="51"/>
      <c r="DB5486" s="51"/>
      <c r="DC5486" s="51"/>
      <c r="DD5486" s="51"/>
    </row>
    <row r="5487" spans="73:108" ht="15" x14ac:dyDescent="0.25">
      <c r="BU5487" s="91"/>
      <c r="BV5487" s="177">
        <v>2009</v>
      </c>
      <c r="BW5487" s="177">
        <v>3</v>
      </c>
      <c r="BX5487" s="177" t="s">
        <v>269</v>
      </c>
      <c r="BY5487" s="177" t="s">
        <v>262</v>
      </c>
      <c r="BZ5487" s="177" t="s">
        <v>266</v>
      </c>
      <c r="CA5487" s="177">
        <v>6</v>
      </c>
      <c r="CB5487" s="177" t="s">
        <v>264</v>
      </c>
      <c r="CC5487" s="122">
        <v>0</v>
      </c>
      <c r="CD5487" s="178" t="s">
        <v>3118</v>
      </c>
      <c r="CE5487" s="177" t="s">
        <v>299</v>
      </c>
      <c r="CF5487" s="177" t="s">
        <v>299</v>
      </c>
      <c r="CG5487" s="83" t="s">
        <v>89</v>
      </c>
      <c r="CH5487" s="57"/>
      <c r="CV5487" s="51"/>
      <c r="CW5487" s="51"/>
      <c r="CX5487" s="51"/>
      <c r="CY5487" s="51"/>
      <c r="CZ5487" s="51"/>
      <c r="DA5487" s="51"/>
      <c r="DB5487" s="51"/>
      <c r="DC5487" s="51"/>
      <c r="DD5487" s="51"/>
    </row>
    <row r="5488" spans="73:108" ht="15" x14ac:dyDescent="0.25">
      <c r="BU5488" s="91"/>
      <c r="BV5488" s="177">
        <v>2009</v>
      </c>
      <c r="BW5488" s="177">
        <v>7</v>
      </c>
      <c r="BX5488" s="177" t="s">
        <v>269</v>
      </c>
      <c r="BY5488" s="177" t="s">
        <v>262</v>
      </c>
      <c r="BZ5488" s="177" t="s">
        <v>277</v>
      </c>
      <c r="CA5488" s="177">
        <v>6</v>
      </c>
      <c r="CB5488" s="177" t="s">
        <v>264</v>
      </c>
      <c r="CC5488" s="122">
        <v>0</v>
      </c>
      <c r="CD5488" s="178" t="s">
        <v>3204</v>
      </c>
      <c r="CE5488" s="177" t="s">
        <v>299</v>
      </c>
      <c r="CF5488" s="177" t="s">
        <v>299</v>
      </c>
      <c r="CG5488" s="83" t="s">
        <v>89</v>
      </c>
      <c r="CH5488" s="57"/>
      <c r="CV5488" s="51"/>
      <c r="CW5488" s="51"/>
      <c r="CX5488" s="51"/>
      <c r="CY5488" s="51"/>
      <c r="CZ5488" s="51"/>
      <c r="DA5488" s="51"/>
      <c r="DB5488" s="51"/>
      <c r="DC5488" s="51"/>
      <c r="DD5488" s="51"/>
    </row>
    <row r="5489" spans="73:108" ht="15" x14ac:dyDescent="0.25">
      <c r="BU5489" s="91"/>
      <c r="BV5489" s="177">
        <v>2009</v>
      </c>
      <c r="BW5489" s="177">
        <v>9</v>
      </c>
      <c r="BX5489" s="177" t="s">
        <v>269</v>
      </c>
      <c r="BY5489" s="177" t="s">
        <v>262</v>
      </c>
      <c r="BZ5489" s="177" t="s">
        <v>277</v>
      </c>
      <c r="CA5489" s="177">
        <v>6</v>
      </c>
      <c r="CB5489" s="177" t="s">
        <v>264</v>
      </c>
      <c r="CC5489" s="122">
        <v>0</v>
      </c>
      <c r="CD5489" s="178" t="s">
        <v>3234</v>
      </c>
      <c r="CE5489" s="177" t="s">
        <v>299</v>
      </c>
      <c r="CF5489" s="177" t="s">
        <v>299</v>
      </c>
      <c r="CG5489" s="83" t="s">
        <v>89</v>
      </c>
      <c r="CH5489" s="57"/>
      <c r="CV5489" s="51"/>
      <c r="CW5489" s="51"/>
      <c r="CX5489" s="51"/>
      <c r="CY5489" s="51"/>
      <c r="CZ5489" s="51"/>
      <c r="DA5489" s="51"/>
      <c r="DB5489" s="51"/>
      <c r="DC5489" s="51"/>
      <c r="DD5489" s="51"/>
    </row>
    <row r="5490" spans="73:108" ht="15" x14ac:dyDescent="0.25">
      <c r="BU5490" s="91"/>
      <c r="BV5490" s="177">
        <v>2009</v>
      </c>
      <c r="BW5490" s="177">
        <v>10</v>
      </c>
      <c r="BX5490" s="177" t="s">
        <v>269</v>
      </c>
      <c r="BY5490" s="177" t="s">
        <v>262</v>
      </c>
      <c r="BZ5490" s="177" t="s">
        <v>277</v>
      </c>
      <c r="CA5490" s="177">
        <v>6</v>
      </c>
      <c r="CB5490" s="177" t="s">
        <v>264</v>
      </c>
      <c r="CC5490" s="122">
        <v>43.84</v>
      </c>
      <c r="CD5490" s="178" t="s">
        <v>3262</v>
      </c>
      <c r="CE5490" s="177" t="s">
        <v>299</v>
      </c>
      <c r="CF5490" s="177" t="s">
        <v>299</v>
      </c>
      <c r="CG5490" s="83" t="s">
        <v>89</v>
      </c>
      <c r="CH5490" s="57"/>
      <c r="CV5490" s="51"/>
      <c r="CW5490" s="51"/>
      <c r="CX5490" s="51"/>
      <c r="CY5490" s="51"/>
      <c r="CZ5490" s="51"/>
      <c r="DA5490" s="51"/>
      <c r="DB5490" s="51"/>
      <c r="DC5490" s="51"/>
      <c r="DD5490" s="51"/>
    </row>
    <row r="5491" spans="73:108" ht="15" x14ac:dyDescent="0.25">
      <c r="BU5491" s="91"/>
      <c r="BV5491" s="177">
        <v>2009</v>
      </c>
      <c r="BW5491" s="177">
        <v>10</v>
      </c>
      <c r="BX5491" s="177" t="s">
        <v>269</v>
      </c>
      <c r="BY5491" s="177" t="s">
        <v>262</v>
      </c>
      <c r="BZ5491" s="177" t="s">
        <v>347</v>
      </c>
      <c r="CA5491" s="177">
        <v>6</v>
      </c>
      <c r="CB5491" s="177" t="s">
        <v>264</v>
      </c>
      <c r="CC5491" s="122">
        <v>0</v>
      </c>
      <c r="CD5491" s="178" t="s">
        <v>3262</v>
      </c>
      <c r="CE5491" s="177" t="s">
        <v>299</v>
      </c>
      <c r="CF5491" s="177" t="s">
        <v>299</v>
      </c>
      <c r="CG5491" s="83" t="s">
        <v>89</v>
      </c>
      <c r="CH5491" s="57"/>
      <c r="CV5491" s="51"/>
      <c r="CW5491" s="51"/>
      <c r="CX5491" s="51"/>
      <c r="CY5491" s="51"/>
      <c r="CZ5491" s="51"/>
      <c r="DA5491" s="51"/>
      <c r="DB5491" s="51"/>
      <c r="DC5491" s="51"/>
      <c r="DD5491" s="51"/>
    </row>
    <row r="5492" spans="73:108" ht="15" x14ac:dyDescent="0.25">
      <c r="BU5492" s="91"/>
      <c r="BV5492" s="177">
        <v>2009</v>
      </c>
      <c r="BW5492" s="177">
        <v>11</v>
      </c>
      <c r="BX5492" s="177" t="s">
        <v>269</v>
      </c>
      <c r="BY5492" s="177" t="s">
        <v>262</v>
      </c>
      <c r="BZ5492" s="177" t="s">
        <v>277</v>
      </c>
      <c r="CA5492" s="177">
        <v>6</v>
      </c>
      <c r="CB5492" s="177" t="s">
        <v>264</v>
      </c>
      <c r="CC5492" s="122">
        <v>0</v>
      </c>
      <c r="CD5492" s="178" t="s">
        <v>3301</v>
      </c>
      <c r="CE5492" s="177" t="s">
        <v>299</v>
      </c>
      <c r="CF5492" s="177" t="s">
        <v>299</v>
      </c>
      <c r="CG5492" s="83" t="s">
        <v>89</v>
      </c>
      <c r="CH5492" s="57"/>
      <c r="CV5492" s="51"/>
      <c r="CW5492" s="51"/>
      <c r="CX5492" s="51"/>
      <c r="CY5492" s="51"/>
      <c r="CZ5492" s="51"/>
      <c r="DA5492" s="51"/>
      <c r="DB5492" s="51"/>
      <c r="DC5492" s="51"/>
      <c r="DD5492" s="51"/>
    </row>
    <row r="5493" spans="73:108" ht="15" x14ac:dyDescent="0.25">
      <c r="BU5493" s="91"/>
      <c r="BV5493" s="177">
        <v>2009</v>
      </c>
      <c r="BW5493" s="177">
        <v>12</v>
      </c>
      <c r="BX5493" s="177" t="s">
        <v>269</v>
      </c>
      <c r="BY5493" s="177" t="s">
        <v>262</v>
      </c>
      <c r="BZ5493" s="177" t="s">
        <v>277</v>
      </c>
      <c r="CA5493" s="177">
        <v>6</v>
      </c>
      <c r="CB5493" s="177" t="s">
        <v>264</v>
      </c>
      <c r="CC5493" s="122">
        <v>0</v>
      </c>
      <c r="CD5493" s="178" t="s">
        <v>3334</v>
      </c>
      <c r="CE5493" s="177" t="s">
        <v>299</v>
      </c>
      <c r="CF5493" s="177" t="s">
        <v>299</v>
      </c>
      <c r="CG5493" s="83" t="s">
        <v>89</v>
      </c>
      <c r="CH5493" s="57"/>
      <c r="CV5493" s="51"/>
      <c r="CW5493" s="51"/>
      <c r="CX5493" s="51"/>
      <c r="CY5493" s="51"/>
      <c r="CZ5493" s="51"/>
      <c r="DA5493" s="51"/>
      <c r="DB5493" s="51"/>
      <c r="DC5493" s="51"/>
      <c r="DD5493" s="51"/>
    </row>
    <row r="5494" spans="73:108" ht="15" x14ac:dyDescent="0.25">
      <c r="BU5494" s="91"/>
      <c r="BV5494" s="177">
        <v>2010</v>
      </c>
      <c r="BW5494" s="177">
        <v>1</v>
      </c>
      <c r="BX5494" s="177" t="s">
        <v>269</v>
      </c>
      <c r="BY5494" s="177" t="s">
        <v>262</v>
      </c>
      <c r="BZ5494" s="177" t="s">
        <v>277</v>
      </c>
      <c r="CA5494" s="177">
        <v>6</v>
      </c>
      <c r="CB5494" s="177" t="s">
        <v>264</v>
      </c>
      <c r="CC5494" s="122">
        <v>53.38</v>
      </c>
      <c r="CD5494" s="178" t="s">
        <v>3358</v>
      </c>
      <c r="CE5494" s="177" t="s">
        <v>299</v>
      </c>
      <c r="CF5494" s="177" t="s">
        <v>299</v>
      </c>
      <c r="CG5494" s="83" t="s">
        <v>89</v>
      </c>
      <c r="CH5494" s="57"/>
      <c r="CV5494" s="51"/>
      <c r="CW5494" s="51"/>
      <c r="CX5494" s="51"/>
      <c r="CY5494" s="51"/>
      <c r="CZ5494" s="51"/>
      <c r="DA5494" s="51"/>
      <c r="DB5494" s="51"/>
      <c r="DC5494" s="51"/>
      <c r="DD5494" s="51"/>
    </row>
    <row r="5495" spans="73:108" ht="15" x14ac:dyDescent="0.25">
      <c r="BU5495" s="91"/>
      <c r="BV5495" s="177">
        <v>2010</v>
      </c>
      <c r="BW5495" s="177">
        <v>3</v>
      </c>
      <c r="BX5495" s="177" t="s">
        <v>269</v>
      </c>
      <c r="BY5495" s="177" t="s">
        <v>262</v>
      </c>
      <c r="BZ5495" s="177" t="s">
        <v>277</v>
      </c>
      <c r="CA5495" s="177">
        <v>6</v>
      </c>
      <c r="CB5495" s="177" t="s">
        <v>264</v>
      </c>
      <c r="CC5495" s="122">
        <v>31.03</v>
      </c>
      <c r="CD5495" s="178" t="s">
        <v>3408</v>
      </c>
      <c r="CE5495" s="177" t="s">
        <v>299</v>
      </c>
      <c r="CF5495" s="177" t="s">
        <v>299</v>
      </c>
      <c r="CG5495" s="83" t="s">
        <v>89</v>
      </c>
      <c r="CH5495" s="57"/>
      <c r="CV5495" s="51"/>
      <c r="CW5495" s="51"/>
      <c r="CX5495" s="51"/>
      <c r="CY5495" s="51"/>
      <c r="CZ5495" s="51"/>
      <c r="DA5495" s="51"/>
      <c r="DB5495" s="51"/>
      <c r="DC5495" s="51"/>
      <c r="DD5495" s="51"/>
    </row>
    <row r="5496" spans="73:108" ht="15" x14ac:dyDescent="0.25">
      <c r="BU5496" s="91"/>
      <c r="BV5496" s="177">
        <v>2010</v>
      </c>
      <c r="BW5496" s="177">
        <v>5</v>
      </c>
      <c r="BX5496" s="177" t="s">
        <v>269</v>
      </c>
      <c r="BY5496" s="177" t="s">
        <v>262</v>
      </c>
      <c r="BZ5496" s="177" t="s">
        <v>277</v>
      </c>
      <c r="CA5496" s="177">
        <v>6</v>
      </c>
      <c r="CB5496" s="177" t="s">
        <v>264</v>
      </c>
      <c r="CC5496" s="122">
        <v>0</v>
      </c>
      <c r="CD5496" s="178" t="s">
        <v>3462</v>
      </c>
      <c r="CE5496" s="177" t="s">
        <v>299</v>
      </c>
      <c r="CF5496" s="177" t="s">
        <v>299</v>
      </c>
      <c r="CG5496" s="83" t="s">
        <v>89</v>
      </c>
      <c r="CH5496" s="57"/>
      <c r="CV5496" s="51"/>
      <c r="CW5496" s="51"/>
      <c r="CX5496" s="51"/>
      <c r="CY5496" s="51"/>
      <c r="CZ5496" s="51"/>
      <c r="DA5496" s="51"/>
      <c r="DB5496" s="51"/>
      <c r="DC5496" s="51"/>
      <c r="DD5496" s="51"/>
    </row>
    <row r="5497" spans="73:108" ht="15" x14ac:dyDescent="0.25">
      <c r="BU5497" s="91"/>
      <c r="BV5497" s="177">
        <v>2010</v>
      </c>
      <c r="BW5497" s="177">
        <v>6</v>
      </c>
      <c r="BX5497" s="177" t="s">
        <v>269</v>
      </c>
      <c r="BY5497" s="177" t="s">
        <v>262</v>
      </c>
      <c r="BZ5497" s="177" t="s">
        <v>277</v>
      </c>
      <c r="CA5497" s="177">
        <v>6</v>
      </c>
      <c r="CB5497" s="177" t="s">
        <v>264</v>
      </c>
      <c r="CC5497" s="122">
        <v>50.12</v>
      </c>
      <c r="CD5497" s="178" t="s">
        <v>3503</v>
      </c>
      <c r="CE5497" s="177" t="s">
        <v>299</v>
      </c>
      <c r="CF5497" s="177" t="s">
        <v>299</v>
      </c>
      <c r="CG5497" s="83" t="s">
        <v>89</v>
      </c>
      <c r="CH5497" s="57"/>
      <c r="CV5497" s="51"/>
      <c r="CW5497" s="51"/>
      <c r="CX5497" s="51"/>
      <c r="CY5497" s="51"/>
      <c r="CZ5497" s="51"/>
      <c r="DA5497" s="51"/>
      <c r="DB5497" s="51"/>
      <c r="DC5497" s="51"/>
      <c r="DD5497" s="51"/>
    </row>
    <row r="5498" spans="73:108" ht="15" x14ac:dyDescent="0.25">
      <c r="BU5498" s="91"/>
      <c r="BV5498" s="177">
        <v>2010</v>
      </c>
      <c r="BW5498" s="177">
        <v>7</v>
      </c>
      <c r="BX5498" s="177" t="s">
        <v>269</v>
      </c>
      <c r="BY5498" s="177" t="s">
        <v>262</v>
      </c>
      <c r="BZ5498" s="177" t="s">
        <v>277</v>
      </c>
      <c r="CA5498" s="177">
        <v>6</v>
      </c>
      <c r="CB5498" s="177" t="s">
        <v>264</v>
      </c>
      <c r="CC5498" s="122">
        <v>0</v>
      </c>
      <c r="CD5498" s="178" t="s">
        <v>3539</v>
      </c>
      <c r="CE5498" s="177" t="s">
        <v>299</v>
      </c>
      <c r="CF5498" s="177" t="s">
        <v>299</v>
      </c>
      <c r="CG5498" s="83" t="s">
        <v>89</v>
      </c>
      <c r="CH5498" s="57"/>
      <c r="CV5498" s="51"/>
      <c r="CW5498" s="51"/>
      <c r="CX5498" s="51"/>
      <c r="CY5498" s="51"/>
      <c r="CZ5498" s="51"/>
      <c r="DA5498" s="51"/>
      <c r="DB5498" s="51"/>
      <c r="DC5498" s="51"/>
      <c r="DD5498" s="51"/>
    </row>
    <row r="5499" spans="73:108" ht="15" x14ac:dyDescent="0.25">
      <c r="BU5499" s="91"/>
      <c r="BV5499" s="177">
        <v>2010</v>
      </c>
      <c r="BW5499" s="177">
        <v>8</v>
      </c>
      <c r="BX5499" s="177" t="s">
        <v>269</v>
      </c>
      <c r="BY5499" s="177" t="s">
        <v>262</v>
      </c>
      <c r="BZ5499" s="177" t="s">
        <v>277</v>
      </c>
      <c r="CA5499" s="177">
        <v>6</v>
      </c>
      <c r="CB5499" s="177" t="s">
        <v>264</v>
      </c>
      <c r="CC5499" s="122">
        <v>0</v>
      </c>
      <c r="CD5499" s="178" t="s">
        <v>3614</v>
      </c>
      <c r="CE5499" s="177" t="s">
        <v>299</v>
      </c>
      <c r="CF5499" s="177" t="s">
        <v>299</v>
      </c>
      <c r="CG5499" s="83" t="s">
        <v>89</v>
      </c>
      <c r="CH5499" s="57"/>
      <c r="CV5499" s="51"/>
      <c r="CW5499" s="51"/>
      <c r="CX5499" s="51"/>
      <c r="CY5499" s="51"/>
      <c r="CZ5499" s="51"/>
      <c r="DA5499" s="51"/>
      <c r="DB5499" s="51"/>
      <c r="DC5499" s="51"/>
      <c r="DD5499" s="51"/>
    </row>
    <row r="5500" spans="73:108" ht="15" x14ac:dyDescent="0.25">
      <c r="BU5500" s="91"/>
      <c r="BV5500" s="177">
        <v>2010</v>
      </c>
      <c r="BW5500" s="177">
        <v>9</v>
      </c>
      <c r="BX5500" s="177" t="s">
        <v>269</v>
      </c>
      <c r="BY5500" s="177" t="s">
        <v>262</v>
      </c>
      <c r="BZ5500" s="177" t="s">
        <v>277</v>
      </c>
      <c r="CA5500" s="177">
        <v>6</v>
      </c>
      <c r="CB5500" s="177" t="s">
        <v>264</v>
      </c>
      <c r="CC5500" s="122">
        <v>3.24</v>
      </c>
      <c r="CD5500" s="178" t="s">
        <v>3678</v>
      </c>
      <c r="CE5500" s="177" t="s">
        <v>299</v>
      </c>
      <c r="CF5500" s="177" t="s">
        <v>299</v>
      </c>
      <c r="CG5500" s="83" t="s">
        <v>89</v>
      </c>
      <c r="CH5500" s="57"/>
      <c r="CV5500" s="51"/>
      <c r="CW5500" s="51"/>
      <c r="CX5500" s="51"/>
      <c r="CY5500" s="51"/>
      <c r="CZ5500" s="51"/>
      <c r="DA5500" s="51"/>
      <c r="DB5500" s="51"/>
      <c r="DC5500" s="51"/>
      <c r="DD5500" s="51"/>
    </row>
    <row r="5501" spans="73:108" ht="15" x14ac:dyDescent="0.25">
      <c r="BU5501" s="91"/>
      <c r="BV5501" s="177">
        <v>2010</v>
      </c>
      <c r="BW5501" s="177">
        <v>10</v>
      </c>
      <c r="BX5501" s="177" t="s">
        <v>269</v>
      </c>
      <c r="BY5501" s="177" t="s">
        <v>262</v>
      </c>
      <c r="BZ5501" s="177" t="s">
        <v>277</v>
      </c>
      <c r="CA5501" s="177">
        <v>6</v>
      </c>
      <c r="CB5501" s="177" t="s">
        <v>264</v>
      </c>
      <c r="CC5501" s="122">
        <v>63.06</v>
      </c>
      <c r="CD5501" s="178" t="s">
        <v>3754</v>
      </c>
      <c r="CE5501" s="177" t="s">
        <v>299</v>
      </c>
      <c r="CF5501" s="177" t="s">
        <v>299</v>
      </c>
      <c r="CG5501" s="83" t="s">
        <v>89</v>
      </c>
      <c r="CH5501" s="57"/>
      <c r="CV5501" s="51"/>
      <c r="CW5501" s="51"/>
      <c r="CX5501" s="51"/>
      <c r="CY5501" s="51"/>
      <c r="CZ5501" s="51"/>
      <c r="DA5501" s="51"/>
      <c r="DB5501" s="51"/>
      <c r="DC5501" s="51"/>
      <c r="DD5501" s="51"/>
    </row>
    <row r="5502" spans="73:108" ht="15" x14ac:dyDescent="0.25">
      <c r="BU5502" s="91"/>
      <c r="BV5502" s="177">
        <v>2010</v>
      </c>
      <c r="BW5502" s="177">
        <v>11</v>
      </c>
      <c r="BX5502" s="177" t="s">
        <v>269</v>
      </c>
      <c r="BY5502" s="177" t="s">
        <v>262</v>
      </c>
      <c r="BZ5502" s="177" t="s">
        <v>277</v>
      </c>
      <c r="CA5502" s="177">
        <v>6</v>
      </c>
      <c r="CB5502" s="177" t="s">
        <v>264</v>
      </c>
      <c r="CC5502" s="122">
        <v>0</v>
      </c>
      <c r="CD5502" s="178" t="s">
        <v>3831</v>
      </c>
      <c r="CE5502" s="177" t="s">
        <v>299</v>
      </c>
      <c r="CF5502" s="177" t="s">
        <v>299</v>
      </c>
      <c r="CG5502" s="83" t="s">
        <v>89</v>
      </c>
      <c r="CH5502" s="57"/>
      <c r="CV5502" s="51"/>
      <c r="CW5502" s="51"/>
      <c r="CX5502" s="51"/>
      <c r="CY5502" s="51"/>
      <c r="CZ5502" s="51"/>
      <c r="DA5502" s="51"/>
      <c r="DB5502" s="51"/>
      <c r="DC5502" s="51"/>
      <c r="DD5502" s="51"/>
    </row>
    <row r="5503" spans="73:108" ht="15" x14ac:dyDescent="0.25">
      <c r="BU5503" s="91"/>
      <c r="BV5503" s="177">
        <v>2010</v>
      </c>
      <c r="BW5503" s="177">
        <v>12</v>
      </c>
      <c r="BX5503" s="177" t="s">
        <v>269</v>
      </c>
      <c r="BY5503" s="177" t="s">
        <v>262</v>
      </c>
      <c r="BZ5503" s="177" t="s">
        <v>277</v>
      </c>
      <c r="CA5503" s="177">
        <v>6</v>
      </c>
      <c r="CB5503" s="177" t="s">
        <v>264</v>
      </c>
      <c r="CC5503" s="122">
        <v>0</v>
      </c>
      <c r="CD5503" s="178" t="s">
        <v>3892</v>
      </c>
      <c r="CE5503" s="177" t="s">
        <v>299</v>
      </c>
      <c r="CF5503" s="177" t="s">
        <v>299</v>
      </c>
      <c r="CG5503" s="83" t="s">
        <v>89</v>
      </c>
      <c r="CH5503" s="57"/>
      <c r="CV5503" s="51"/>
      <c r="CW5503" s="51"/>
      <c r="CX5503" s="51"/>
      <c r="CY5503" s="51"/>
      <c r="CZ5503" s="51"/>
      <c r="DA5503" s="51"/>
      <c r="DB5503" s="51"/>
      <c r="DC5503" s="51"/>
      <c r="DD5503" s="51"/>
    </row>
    <row r="5504" spans="73:108" ht="15" x14ac:dyDescent="0.25">
      <c r="BU5504" s="91"/>
      <c r="BV5504" s="177">
        <v>2007</v>
      </c>
      <c r="BW5504" s="177">
        <v>6</v>
      </c>
      <c r="BX5504" s="177" t="s">
        <v>261</v>
      </c>
      <c r="BY5504" s="177" t="s">
        <v>262</v>
      </c>
      <c r="BZ5504" s="177" t="s">
        <v>268</v>
      </c>
      <c r="CA5504" s="177">
        <v>40</v>
      </c>
      <c r="CB5504" s="177" t="s">
        <v>264</v>
      </c>
      <c r="CC5504" s="122">
        <v>0</v>
      </c>
      <c r="CD5504" s="178" t="s">
        <v>2319</v>
      </c>
      <c r="CE5504" s="177" t="s">
        <v>299</v>
      </c>
      <c r="CF5504" s="177" t="s">
        <v>299</v>
      </c>
      <c r="CG5504" s="205" t="s">
        <v>12</v>
      </c>
      <c r="CH5504" s="57"/>
      <c r="CV5504" s="51"/>
      <c r="CW5504" s="51"/>
      <c r="CX5504" s="51"/>
      <c r="CY5504" s="51"/>
      <c r="CZ5504" s="51"/>
      <c r="DA5504" s="51"/>
      <c r="DB5504" s="51"/>
      <c r="DC5504" s="51"/>
      <c r="DD5504" s="51"/>
    </row>
    <row r="5505" spans="73:108" ht="15" x14ac:dyDescent="0.25">
      <c r="BU5505" s="91"/>
      <c r="BV5505" s="177">
        <v>2007</v>
      </c>
      <c r="BW5505" s="177">
        <v>7</v>
      </c>
      <c r="BX5505" s="177" t="s">
        <v>261</v>
      </c>
      <c r="BY5505" s="177" t="s">
        <v>262</v>
      </c>
      <c r="BZ5505" s="177" t="s">
        <v>268</v>
      </c>
      <c r="CA5505" s="177">
        <v>40</v>
      </c>
      <c r="CB5505" s="177" t="s">
        <v>264</v>
      </c>
      <c r="CC5505" s="122">
        <v>0</v>
      </c>
      <c r="CD5505" s="178" t="s">
        <v>2333</v>
      </c>
      <c r="CE5505" s="177" t="s">
        <v>299</v>
      </c>
      <c r="CF5505" s="177" t="s">
        <v>299</v>
      </c>
      <c r="CG5505" s="205" t="s">
        <v>12</v>
      </c>
      <c r="CH5505" s="57"/>
      <c r="CV5505" s="51"/>
      <c r="CW5505" s="51"/>
      <c r="CX5505" s="51"/>
      <c r="CY5505" s="51"/>
      <c r="CZ5505" s="51"/>
      <c r="DA5505" s="51"/>
      <c r="DB5505" s="51"/>
      <c r="DC5505" s="51"/>
      <c r="DD5505" s="51"/>
    </row>
    <row r="5506" spans="73:108" ht="15" x14ac:dyDescent="0.25">
      <c r="BU5506" s="91"/>
      <c r="BV5506" s="177">
        <v>2010</v>
      </c>
      <c r="BW5506" s="177">
        <v>8</v>
      </c>
      <c r="BX5506" s="177" t="s">
        <v>261</v>
      </c>
      <c r="BY5506" s="177" t="s">
        <v>262</v>
      </c>
      <c r="BZ5506" s="177" t="s">
        <v>277</v>
      </c>
      <c r="CA5506" s="177">
        <v>6</v>
      </c>
      <c r="CB5506" s="177" t="s">
        <v>264</v>
      </c>
      <c r="CC5506" s="122">
        <v>0</v>
      </c>
      <c r="CD5506" s="178" t="s">
        <v>3614</v>
      </c>
      <c r="CE5506" s="177" t="s">
        <v>299</v>
      </c>
      <c r="CF5506" s="177" t="s">
        <v>299</v>
      </c>
      <c r="CG5506" s="83" t="s">
        <v>89</v>
      </c>
      <c r="CH5506" s="57"/>
      <c r="CV5506" s="51"/>
      <c r="CW5506" s="51"/>
      <c r="CX5506" s="51"/>
      <c r="CY5506" s="51"/>
      <c r="CZ5506" s="51"/>
      <c r="DA5506" s="51"/>
      <c r="DB5506" s="51"/>
      <c r="DC5506" s="51"/>
      <c r="DD5506" s="51"/>
    </row>
    <row r="5507" spans="73:108" ht="15" x14ac:dyDescent="0.25">
      <c r="BU5507" s="91"/>
      <c r="BV5507" s="177">
        <v>2007</v>
      </c>
      <c r="BW5507" s="177">
        <v>4</v>
      </c>
      <c r="BX5507" s="177" t="s">
        <v>312</v>
      </c>
      <c r="BY5507" s="177" t="s">
        <v>262</v>
      </c>
      <c r="BZ5507" s="177" t="s">
        <v>268</v>
      </c>
      <c r="CA5507" s="177">
        <v>6</v>
      </c>
      <c r="CB5507" s="177" t="s">
        <v>264</v>
      </c>
      <c r="CC5507" s="122">
        <v>51.72</v>
      </c>
      <c r="CD5507" s="178" t="s">
        <v>2172</v>
      </c>
      <c r="CE5507" s="177" t="s">
        <v>299</v>
      </c>
      <c r="CF5507" s="177" t="s">
        <v>299</v>
      </c>
      <c r="CG5507" s="83" t="s">
        <v>89</v>
      </c>
      <c r="CH5507" s="57"/>
      <c r="CV5507" s="51"/>
      <c r="CW5507" s="51"/>
      <c r="CX5507" s="51"/>
      <c r="CY5507" s="51"/>
      <c r="CZ5507" s="51"/>
      <c r="DA5507" s="51"/>
      <c r="DB5507" s="51"/>
      <c r="DC5507" s="51"/>
      <c r="DD5507" s="51"/>
    </row>
    <row r="5508" spans="73:108" ht="15" x14ac:dyDescent="0.25">
      <c r="BU5508" s="91"/>
      <c r="BV5508" s="177">
        <v>2007</v>
      </c>
      <c r="BW5508" s="177">
        <v>11</v>
      </c>
      <c r="BX5508" s="177" t="s">
        <v>312</v>
      </c>
      <c r="BY5508" s="177" t="s">
        <v>262</v>
      </c>
      <c r="BZ5508" s="177" t="s">
        <v>277</v>
      </c>
      <c r="CA5508" s="177">
        <v>6</v>
      </c>
      <c r="CB5508" s="177" t="s">
        <v>358</v>
      </c>
      <c r="CC5508" s="122">
        <v>0</v>
      </c>
      <c r="CD5508" s="178" t="s">
        <v>2479</v>
      </c>
      <c r="CE5508" s="177" t="s">
        <v>299</v>
      </c>
      <c r="CF5508" s="177" t="s">
        <v>299</v>
      </c>
      <c r="CG5508" s="83" t="s">
        <v>89</v>
      </c>
      <c r="CH5508" s="57"/>
      <c r="CV5508" s="51"/>
      <c r="CW5508" s="51"/>
      <c r="CX5508" s="51"/>
      <c r="CY5508" s="51"/>
      <c r="CZ5508" s="51"/>
      <c r="DA5508" s="51"/>
      <c r="DB5508" s="51"/>
      <c r="DC5508" s="51"/>
      <c r="DD5508" s="51"/>
    </row>
    <row r="5509" spans="73:108" ht="15" x14ac:dyDescent="0.25">
      <c r="BU5509" s="91"/>
      <c r="BV5509" s="177">
        <v>2007</v>
      </c>
      <c r="BW5509" s="177">
        <v>11</v>
      </c>
      <c r="BX5509" s="177" t="s">
        <v>312</v>
      </c>
      <c r="BY5509" s="177" t="s">
        <v>262</v>
      </c>
      <c r="BZ5509" s="177" t="s">
        <v>316</v>
      </c>
      <c r="CA5509" s="177">
        <v>6</v>
      </c>
      <c r="CB5509" s="177" t="s">
        <v>358</v>
      </c>
      <c r="CC5509" s="122">
        <v>0</v>
      </c>
      <c r="CD5509" s="178" t="s">
        <v>2479</v>
      </c>
      <c r="CE5509" s="177" t="s">
        <v>299</v>
      </c>
      <c r="CF5509" s="177" t="s">
        <v>299</v>
      </c>
      <c r="CG5509" s="83" t="s">
        <v>89</v>
      </c>
      <c r="CH5509" s="57"/>
      <c r="CV5509" s="51"/>
      <c r="CW5509" s="51"/>
      <c r="CX5509" s="51"/>
      <c r="CY5509" s="51"/>
      <c r="CZ5509" s="51"/>
      <c r="DA5509" s="51"/>
      <c r="DB5509" s="51"/>
      <c r="DC5509" s="51"/>
      <c r="DD5509" s="51"/>
    </row>
    <row r="5510" spans="73:108" ht="15" x14ac:dyDescent="0.25">
      <c r="BU5510" s="91"/>
      <c r="BV5510" s="177">
        <v>2007</v>
      </c>
      <c r="BW5510" s="177">
        <v>12</v>
      </c>
      <c r="BX5510" s="177" t="s">
        <v>312</v>
      </c>
      <c r="BY5510" s="177" t="s">
        <v>262</v>
      </c>
      <c r="BZ5510" s="177" t="s">
        <v>316</v>
      </c>
      <c r="CA5510" s="177">
        <v>6</v>
      </c>
      <c r="CB5510" s="177" t="s">
        <v>358</v>
      </c>
      <c r="CC5510" s="122">
        <v>0</v>
      </c>
      <c r="CD5510" s="178" t="s">
        <v>2507</v>
      </c>
      <c r="CE5510" s="177" t="s">
        <v>299</v>
      </c>
      <c r="CF5510" s="177" t="s">
        <v>299</v>
      </c>
      <c r="CG5510" s="83" t="s">
        <v>89</v>
      </c>
      <c r="CH5510" s="57"/>
      <c r="CV5510" s="51"/>
      <c r="CW5510" s="51"/>
      <c r="CX5510" s="51"/>
      <c r="CY5510" s="51"/>
      <c r="CZ5510" s="51"/>
      <c r="DA5510" s="51"/>
      <c r="DB5510" s="51"/>
      <c r="DC5510" s="51"/>
      <c r="DD5510" s="51"/>
    </row>
    <row r="5511" spans="73:108" ht="15" x14ac:dyDescent="0.25">
      <c r="BU5511" s="91"/>
      <c r="BV5511" s="177">
        <v>2008</v>
      </c>
      <c r="BW5511" s="177">
        <v>2</v>
      </c>
      <c r="BX5511" s="177" t="s">
        <v>312</v>
      </c>
      <c r="BY5511" s="177" t="s">
        <v>262</v>
      </c>
      <c r="BZ5511" s="177" t="s">
        <v>277</v>
      </c>
      <c r="CA5511" s="177">
        <v>6</v>
      </c>
      <c r="CB5511" s="177" t="s">
        <v>264</v>
      </c>
      <c r="CC5511" s="122">
        <v>11.75</v>
      </c>
      <c r="CD5511" s="178" t="s">
        <v>2608</v>
      </c>
      <c r="CE5511" s="177" t="s">
        <v>299</v>
      </c>
      <c r="CF5511" s="177" t="s">
        <v>299</v>
      </c>
      <c r="CG5511" s="83" t="s">
        <v>89</v>
      </c>
      <c r="CH5511" s="57"/>
      <c r="CV5511" s="51"/>
      <c r="CW5511" s="51"/>
      <c r="CX5511" s="51"/>
      <c r="CY5511" s="51"/>
      <c r="CZ5511" s="51"/>
      <c r="DA5511" s="51"/>
      <c r="DB5511" s="51"/>
      <c r="DC5511" s="51"/>
      <c r="DD5511" s="51"/>
    </row>
    <row r="5512" spans="73:108" ht="15" x14ac:dyDescent="0.25">
      <c r="BU5512" s="91"/>
      <c r="BV5512" s="177">
        <v>2008</v>
      </c>
      <c r="BW5512" s="177">
        <v>12</v>
      </c>
      <c r="BX5512" s="177" t="s">
        <v>312</v>
      </c>
      <c r="BY5512" s="177" t="s">
        <v>262</v>
      </c>
      <c r="BZ5512" s="177" t="s">
        <v>277</v>
      </c>
      <c r="CA5512" s="177">
        <v>6</v>
      </c>
      <c r="CB5512" s="177" t="s">
        <v>879</v>
      </c>
      <c r="CC5512" s="122">
        <v>0</v>
      </c>
      <c r="CD5512" s="178" t="s">
        <v>3016</v>
      </c>
      <c r="CE5512" s="177" t="s">
        <v>299</v>
      </c>
      <c r="CF5512" s="177" t="s">
        <v>299</v>
      </c>
      <c r="CG5512" s="83" t="s">
        <v>89</v>
      </c>
      <c r="CH5512" s="57"/>
      <c r="CV5512" s="51"/>
      <c r="CW5512" s="51"/>
      <c r="CX5512" s="51"/>
      <c r="CY5512" s="51"/>
      <c r="CZ5512" s="51"/>
      <c r="DA5512" s="51"/>
      <c r="DB5512" s="51"/>
      <c r="DC5512" s="51"/>
      <c r="DD5512" s="51"/>
    </row>
    <row r="5513" spans="73:108" ht="15" x14ac:dyDescent="0.25">
      <c r="BU5513" s="91"/>
      <c r="BV5513" s="177">
        <v>2010</v>
      </c>
      <c r="BW5513" s="177">
        <v>3</v>
      </c>
      <c r="BX5513" s="177" t="s">
        <v>312</v>
      </c>
      <c r="BY5513" s="177" t="s">
        <v>262</v>
      </c>
      <c r="BZ5513" s="177" t="s">
        <v>277</v>
      </c>
      <c r="CA5513" s="177">
        <v>6</v>
      </c>
      <c r="CB5513" s="177" t="s">
        <v>264</v>
      </c>
      <c r="CC5513" s="122">
        <v>0</v>
      </c>
      <c r="CD5513" s="178" t="s">
        <v>3408</v>
      </c>
      <c r="CE5513" s="177" t="s">
        <v>299</v>
      </c>
      <c r="CF5513" s="177" t="s">
        <v>299</v>
      </c>
      <c r="CG5513" s="83" t="s">
        <v>89</v>
      </c>
      <c r="CH5513" s="57"/>
      <c r="CV5513" s="51"/>
      <c r="CW5513" s="51"/>
      <c r="CX5513" s="51"/>
      <c r="CY5513" s="51"/>
      <c r="CZ5513" s="51"/>
      <c r="DA5513" s="51"/>
      <c r="DB5513" s="51"/>
      <c r="DC5513" s="51"/>
      <c r="DD5513" s="51"/>
    </row>
    <row r="5514" spans="73:108" ht="15" x14ac:dyDescent="0.25">
      <c r="BU5514" s="91"/>
      <c r="BV5514" s="177">
        <v>2010</v>
      </c>
      <c r="BW5514" s="177">
        <v>4</v>
      </c>
      <c r="BX5514" s="177" t="s">
        <v>312</v>
      </c>
      <c r="BY5514" s="177" t="s">
        <v>262</v>
      </c>
      <c r="BZ5514" s="177" t="s">
        <v>277</v>
      </c>
      <c r="CA5514" s="177">
        <v>6</v>
      </c>
      <c r="CB5514" s="177" t="s">
        <v>264</v>
      </c>
      <c r="CC5514" s="122">
        <v>0</v>
      </c>
      <c r="CD5514" s="178" t="s">
        <v>3438</v>
      </c>
      <c r="CE5514" s="177" t="s">
        <v>299</v>
      </c>
      <c r="CF5514" s="177" t="s">
        <v>299</v>
      </c>
      <c r="CG5514" s="83" t="s">
        <v>89</v>
      </c>
      <c r="CH5514" s="57"/>
      <c r="CV5514" s="51"/>
      <c r="CW5514" s="51"/>
      <c r="CX5514" s="51"/>
      <c r="CY5514" s="51"/>
      <c r="CZ5514" s="51"/>
      <c r="DA5514" s="51"/>
      <c r="DB5514" s="51"/>
      <c r="DC5514" s="51"/>
      <c r="DD5514" s="51"/>
    </row>
    <row r="5515" spans="73:108" ht="15" x14ac:dyDescent="0.25">
      <c r="BU5515" s="91"/>
      <c r="BV5515" s="177">
        <v>2010</v>
      </c>
      <c r="BW5515" s="177">
        <v>5</v>
      </c>
      <c r="BX5515" s="177" t="s">
        <v>312</v>
      </c>
      <c r="BY5515" s="177" t="s">
        <v>262</v>
      </c>
      <c r="BZ5515" s="177" t="s">
        <v>277</v>
      </c>
      <c r="CA5515" s="177">
        <v>6</v>
      </c>
      <c r="CB5515" s="177" t="s">
        <v>264</v>
      </c>
      <c r="CC5515" s="122">
        <v>0</v>
      </c>
      <c r="CD5515" s="178" t="s">
        <v>3462</v>
      </c>
      <c r="CE5515" s="177" t="s">
        <v>299</v>
      </c>
      <c r="CF5515" s="177" t="s">
        <v>299</v>
      </c>
      <c r="CG5515" s="83" t="s">
        <v>89</v>
      </c>
      <c r="CH5515" s="57"/>
      <c r="CV5515" s="51"/>
      <c r="CW5515" s="51"/>
      <c r="CX5515" s="51"/>
      <c r="CY5515" s="51"/>
      <c r="CZ5515" s="51"/>
      <c r="DA5515" s="51"/>
      <c r="DB5515" s="51"/>
      <c r="DC5515" s="51"/>
      <c r="DD5515" s="51"/>
    </row>
    <row r="5516" spans="73:108" ht="15" x14ac:dyDescent="0.25">
      <c r="BU5516" s="91"/>
      <c r="BV5516" s="177">
        <v>2010</v>
      </c>
      <c r="BW5516" s="177">
        <v>6</v>
      </c>
      <c r="BX5516" s="177" t="s">
        <v>312</v>
      </c>
      <c r="BY5516" s="177" t="s">
        <v>262</v>
      </c>
      <c r="BZ5516" s="177" t="s">
        <v>277</v>
      </c>
      <c r="CA5516" s="177">
        <v>6</v>
      </c>
      <c r="CB5516" s="177" t="s">
        <v>264</v>
      </c>
      <c r="CC5516" s="122">
        <v>0</v>
      </c>
      <c r="CD5516" s="178" t="s">
        <v>3503</v>
      </c>
      <c r="CE5516" s="177" t="s">
        <v>299</v>
      </c>
      <c r="CF5516" s="177" t="s">
        <v>299</v>
      </c>
      <c r="CG5516" s="83" t="s">
        <v>89</v>
      </c>
      <c r="CH5516" s="57"/>
      <c r="CV5516" s="51"/>
      <c r="CW5516" s="51"/>
      <c r="CX5516" s="51"/>
      <c r="CY5516" s="51"/>
      <c r="CZ5516" s="51"/>
      <c r="DA5516" s="51"/>
      <c r="DB5516" s="51"/>
      <c r="DC5516" s="51"/>
      <c r="DD5516" s="51"/>
    </row>
    <row r="5517" spans="73:108" ht="15" x14ac:dyDescent="0.25">
      <c r="BU5517" s="91"/>
      <c r="BV5517" s="177">
        <v>2010</v>
      </c>
      <c r="BW5517" s="177">
        <v>7</v>
      </c>
      <c r="BX5517" s="177" t="s">
        <v>312</v>
      </c>
      <c r="BY5517" s="177" t="s">
        <v>262</v>
      </c>
      <c r="BZ5517" s="177" t="s">
        <v>277</v>
      </c>
      <c r="CA5517" s="177">
        <v>6</v>
      </c>
      <c r="CB5517" s="177" t="s">
        <v>264</v>
      </c>
      <c r="CC5517" s="122">
        <v>0</v>
      </c>
      <c r="CD5517" s="178" t="s">
        <v>3539</v>
      </c>
      <c r="CE5517" s="177" t="s">
        <v>299</v>
      </c>
      <c r="CF5517" s="177" t="s">
        <v>299</v>
      </c>
      <c r="CG5517" s="83" t="s">
        <v>89</v>
      </c>
      <c r="CH5517" s="57"/>
      <c r="CV5517" s="51"/>
      <c r="CW5517" s="51"/>
      <c r="CX5517" s="51"/>
      <c r="CY5517" s="51"/>
      <c r="CZ5517" s="51"/>
      <c r="DA5517" s="51"/>
      <c r="DB5517" s="51"/>
      <c r="DC5517" s="51"/>
      <c r="DD5517" s="51"/>
    </row>
    <row r="5518" spans="73:108" ht="15" x14ac:dyDescent="0.25">
      <c r="BU5518" s="91"/>
      <c r="BV5518" s="177">
        <v>2010</v>
      </c>
      <c r="BW5518" s="177">
        <v>8</v>
      </c>
      <c r="BX5518" s="177" t="s">
        <v>312</v>
      </c>
      <c r="BY5518" s="177" t="s">
        <v>262</v>
      </c>
      <c r="BZ5518" s="177" t="s">
        <v>277</v>
      </c>
      <c r="CA5518" s="177">
        <v>6</v>
      </c>
      <c r="CB5518" s="177" t="s">
        <v>264</v>
      </c>
      <c r="CC5518" s="122">
        <v>0</v>
      </c>
      <c r="CD5518" s="178" t="s">
        <v>3614</v>
      </c>
      <c r="CE5518" s="177" t="s">
        <v>299</v>
      </c>
      <c r="CF5518" s="177" t="s">
        <v>299</v>
      </c>
      <c r="CG5518" s="83" t="s">
        <v>89</v>
      </c>
      <c r="CH5518" s="57"/>
      <c r="CV5518" s="51"/>
      <c r="CW5518" s="51"/>
      <c r="CX5518" s="51"/>
      <c r="CY5518" s="51"/>
      <c r="CZ5518" s="51"/>
      <c r="DA5518" s="51"/>
      <c r="DB5518" s="51"/>
      <c r="DC5518" s="51"/>
      <c r="DD5518" s="51"/>
    </row>
    <row r="5519" spans="73:108" ht="15" x14ac:dyDescent="0.25">
      <c r="BU5519" s="91"/>
      <c r="BV5519" s="177">
        <v>2010</v>
      </c>
      <c r="BW5519" s="177">
        <v>9</v>
      </c>
      <c r="BX5519" s="177" t="s">
        <v>312</v>
      </c>
      <c r="BY5519" s="177" t="s">
        <v>262</v>
      </c>
      <c r="BZ5519" s="177" t="s">
        <v>277</v>
      </c>
      <c r="CA5519" s="177">
        <v>6</v>
      </c>
      <c r="CB5519" s="177" t="s">
        <v>264</v>
      </c>
      <c r="CC5519" s="122">
        <v>0</v>
      </c>
      <c r="CD5519" s="178" t="s">
        <v>3678</v>
      </c>
      <c r="CE5519" s="177" t="s">
        <v>299</v>
      </c>
      <c r="CF5519" s="177" t="s">
        <v>299</v>
      </c>
      <c r="CG5519" s="83" t="s">
        <v>89</v>
      </c>
      <c r="CH5519" s="57"/>
      <c r="CV5519" s="51"/>
      <c r="CW5519" s="51"/>
      <c r="CX5519" s="51"/>
      <c r="CY5519" s="51"/>
      <c r="CZ5519" s="51"/>
      <c r="DA5519" s="51"/>
      <c r="DB5519" s="51"/>
      <c r="DC5519" s="51"/>
      <c r="DD5519" s="51"/>
    </row>
    <row r="5520" spans="73:108" ht="15" x14ac:dyDescent="0.25">
      <c r="BU5520" s="91"/>
      <c r="BV5520" s="177">
        <v>2010</v>
      </c>
      <c r="BW5520" s="177">
        <v>11</v>
      </c>
      <c r="BX5520" s="177" t="s">
        <v>312</v>
      </c>
      <c r="BY5520" s="177" t="s">
        <v>262</v>
      </c>
      <c r="BZ5520" s="177" t="s">
        <v>277</v>
      </c>
      <c r="CA5520" s="177">
        <v>6</v>
      </c>
      <c r="CB5520" s="177" t="s">
        <v>879</v>
      </c>
      <c r="CC5520" s="122">
        <v>0</v>
      </c>
      <c r="CD5520" s="178" t="s">
        <v>3831</v>
      </c>
      <c r="CE5520" s="177" t="s">
        <v>299</v>
      </c>
      <c r="CF5520" s="177" t="s">
        <v>299</v>
      </c>
      <c r="CG5520" s="83" t="s">
        <v>89</v>
      </c>
      <c r="CH5520" s="57"/>
      <c r="CV5520" s="51"/>
      <c r="CW5520" s="51"/>
      <c r="CX5520" s="51"/>
      <c r="CY5520" s="51"/>
      <c r="CZ5520" s="51"/>
      <c r="DA5520" s="51"/>
      <c r="DB5520" s="51"/>
      <c r="DC5520" s="51"/>
      <c r="DD5520" s="51"/>
    </row>
    <row r="5521" spans="73:108" ht="15" x14ac:dyDescent="0.25">
      <c r="BU5521" s="91"/>
      <c r="BV5521" s="177">
        <v>2010</v>
      </c>
      <c r="BW5521" s="177">
        <v>12</v>
      </c>
      <c r="BX5521" s="177" t="s">
        <v>312</v>
      </c>
      <c r="BY5521" s="177" t="s">
        <v>262</v>
      </c>
      <c r="BZ5521" s="177" t="s">
        <v>277</v>
      </c>
      <c r="CA5521" s="177">
        <v>6</v>
      </c>
      <c r="CB5521" s="177" t="s">
        <v>879</v>
      </c>
      <c r="CC5521" s="122">
        <v>0</v>
      </c>
      <c r="CD5521" s="178" t="s">
        <v>3892</v>
      </c>
      <c r="CE5521" s="177" t="s">
        <v>299</v>
      </c>
      <c r="CF5521" s="177" t="s">
        <v>299</v>
      </c>
      <c r="CG5521" s="83" t="s">
        <v>89</v>
      </c>
      <c r="CH5521" s="57"/>
      <c r="CV5521" s="51"/>
      <c r="CW5521" s="51"/>
      <c r="CX5521" s="51"/>
      <c r="CY5521" s="51"/>
      <c r="CZ5521" s="51"/>
      <c r="DA5521" s="51"/>
      <c r="DB5521" s="51"/>
      <c r="DC5521" s="51"/>
      <c r="DD5521" s="51"/>
    </row>
    <row r="5522" spans="73:108" ht="15" x14ac:dyDescent="0.25">
      <c r="BU5522" s="91"/>
      <c r="BV5522" s="177">
        <v>2010</v>
      </c>
      <c r="BW5522" s="177">
        <v>12</v>
      </c>
      <c r="BX5522" s="177" t="s">
        <v>281</v>
      </c>
      <c r="BY5522" s="177" t="s">
        <v>262</v>
      </c>
      <c r="BZ5522" s="177" t="s">
        <v>277</v>
      </c>
      <c r="CA5522" s="177">
        <v>6</v>
      </c>
      <c r="CB5522" s="177" t="s">
        <v>264</v>
      </c>
      <c r="CC5522" s="122">
        <v>55.02</v>
      </c>
      <c r="CD5522" s="178" t="s">
        <v>3892</v>
      </c>
      <c r="CE5522" s="177" t="s">
        <v>299</v>
      </c>
      <c r="CF5522" s="177" t="s">
        <v>299</v>
      </c>
      <c r="CG5522" s="83" t="s">
        <v>89</v>
      </c>
      <c r="CH5522" s="57"/>
      <c r="CV5522" s="51"/>
      <c r="CW5522" s="51"/>
      <c r="CX5522" s="51"/>
      <c r="CY5522" s="51"/>
      <c r="CZ5522" s="51"/>
      <c r="DA5522" s="51"/>
      <c r="DB5522" s="51"/>
      <c r="DC5522" s="51"/>
      <c r="DD5522" s="51"/>
    </row>
    <row r="5523" spans="73:108" ht="15" x14ac:dyDescent="0.25">
      <c r="BU5523" s="91"/>
      <c r="BV5523" s="177">
        <v>2009</v>
      </c>
      <c r="BW5523" s="177">
        <v>1</v>
      </c>
      <c r="BX5523" s="177" t="s">
        <v>1184</v>
      </c>
      <c r="BY5523" s="177" t="s">
        <v>262</v>
      </c>
      <c r="BZ5523" s="177" t="s">
        <v>277</v>
      </c>
      <c r="CA5523" s="177">
        <v>6</v>
      </c>
      <c r="CB5523" s="177" t="s">
        <v>264</v>
      </c>
      <c r="CC5523" s="122">
        <v>0</v>
      </c>
      <c r="CD5523" s="178" t="s">
        <v>3040</v>
      </c>
      <c r="CE5523" s="177" t="s">
        <v>300</v>
      </c>
      <c r="CF5523" s="177" t="s">
        <v>300</v>
      </c>
      <c r="CG5523" s="83" t="s">
        <v>89</v>
      </c>
      <c r="CH5523" s="57"/>
      <c r="CV5523" s="51"/>
      <c r="CW5523" s="51"/>
      <c r="CX5523" s="51"/>
      <c r="CY5523" s="51"/>
      <c r="CZ5523" s="51"/>
      <c r="DA5523" s="51"/>
      <c r="DB5523" s="51"/>
      <c r="DC5523" s="51"/>
      <c r="DD5523" s="51"/>
    </row>
    <row r="5524" spans="73:108" ht="15" x14ac:dyDescent="0.25">
      <c r="BU5524" s="91"/>
      <c r="BV5524" s="177">
        <v>2007</v>
      </c>
      <c r="BW5524" s="177">
        <v>3</v>
      </c>
      <c r="BX5524" s="177" t="s">
        <v>269</v>
      </c>
      <c r="BY5524" s="177" t="s">
        <v>262</v>
      </c>
      <c r="BZ5524" s="177" t="s">
        <v>267</v>
      </c>
      <c r="CA5524" s="177">
        <v>6</v>
      </c>
      <c r="CB5524" s="177" t="s">
        <v>264</v>
      </c>
      <c r="CC5524" s="122">
        <v>0</v>
      </c>
      <c r="CD5524" s="178" t="s">
        <v>2139</v>
      </c>
      <c r="CE5524" s="177" t="s">
        <v>300</v>
      </c>
      <c r="CF5524" s="177" t="s">
        <v>300</v>
      </c>
      <c r="CG5524" s="83" t="s">
        <v>89</v>
      </c>
      <c r="CH5524" s="57"/>
      <c r="CV5524" s="51"/>
      <c r="CW5524" s="51"/>
      <c r="CX5524" s="51"/>
      <c r="CY5524" s="51"/>
      <c r="CZ5524" s="51"/>
      <c r="DA5524" s="51"/>
      <c r="DB5524" s="51"/>
      <c r="DC5524" s="51"/>
      <c r="DD5524" s="51"/>
    </row>
    <row r="5525" spans="73:108" ht="15" x14ac:dyDescent="0.25">
      <c r="BU5525" s="91"/>
      <c r="BV5525" s="177">
        <v>2007</v>
      </c>
      <c r="BW5525" s="177">
        <v>3</v>
      </c>
      <c r="BX5525" s="177" t="s">
        <v>269</v>
      </c>
      <c r="BY5525" s="177" t="s">
        <v>262</v>
      </c>
      <c r="BZ5525" s="177" t="s">
        <v>268</v>
      </c>
      <c r="CA5525" s="177">
        <v>6</v>
      </c>
      <c r="CB5525" s="177" t="s">
        <v>264</v>
      </c>
      <c r="CC5525" s="122">
        <v>0</v>
      </c>
      <c r="CD5525" s="178" t="s">
        <v>2139</v>
      </c>
      <c r="CE5525" s="177" t="s">
        <v>300</v>
      </c>
      <c r="CF5525" s="177" t="s">
        <v>300</v>
      </c>
      <c r="CG5525" s="83" t="s">
        <v>89</v>
      </c>
      <c r="CH5525" s="57"/>
      <c r="CV5525" s="51"/>
      <c r="CW5525" s="51"/>
      <c r="CX5525" s="51"/>
      <c r="CY5525" s="51"/>
      <c r="CZ5525" s="51"/>
      <c r="DA5525" s="51"/>
      <c r="DB5525" s="51"/>
      <c r="DC5525" s="51"/>
      <c r="DD5525" s="51"/>
    </row>
    <row r="5526" spans="73:108" ht="15" x14ac:dyDescent="0.25">
      <c r="BU5526" s="91"/>
      <c r="BV5526" s="177">
        <v>2007</v>
      </c>
      <c r="BW5526" s="177">
        <v>4</v>
      </c>
      <c r="BX5526" s="177" t="s">
        <v>269</v>
      </c>
      <c r="BY5526" s="177" t="s">
        <v>262</v>
      </c>
      <c r="BZ5526" s="177" t="s">
        <v>268</v>
      </c>
      <c r="CA5526" s="177">
        <v>6</v>
      </c>
      <c r="CB5526" s="177" t="s">
        <v>264</v>
      </c>
      <c r="CC5526" s="122">
        <v>0</v>
      </c>
      <c r="CD5526" s="178" t="s">
        <v>2173</v>
      </c>
      <c r="CE5526" s="177" t="s">
        <v>300</v>
      </c>
      <c r="CF5526" s="177" t="s">
        <v>300</v>
      </c>
      <c r="CG5526" s="83" t="s">
        <v>89</v>
      </c>
      <c r="CH5526" s="57"/>
      <c r="CV5526" s="51"/>
      <c r="CW5526" s="51"/>
      <c r="CX5526" s="51"/>
      <c r="CY5526" s="51"/>
      <c r="CZ5526" s="51"/>
      <c r="DA5526" s="51"/>
      <c r="DB5526" s="51"/>
      <c r="DC5526" s="51"/>
      <c r="DD5526" s="51"/>
    </row>
    <row r="5527" spans="73:108" ht="15" x14ac:dyDescent="0.25">
      <c r="BU5527" s="91"/>
      <c r="BV5527" s="177">
        <v>2007</v>
      </c>
      <c r="BW5527" s="177">
        <v>4</v>
      </c>
      <c r="BX5527" s="177" t="s">
        <v>269</v>
      </c>
      <c r="BY5527" s="177" t="s">
        <v>262</v>
      </c>
      <c r="BZ5527" s="177" t="s">
        <v>347</v>
      </c>
      <c r="CA5527" s="177">
        <v>6</v>
      </c>
      <c r="CB5527" s="177" t="s">
        <v>264</v>
      </c>
      <c r="CC5527" s="122">
        <v>0</v>
      </c>
      <c r="CD5527" s="178" t="s">
        <v>2173</v>
      </c>
      <c r="CE5527" s="177" t="s">
        <v>300</v>
      </c>
      <c r="CF5527" s="177" t="s">
        <v>300</v>
      </c>
      <c r="CG5527" s="83" t="s">
        <v>89</v>
      </c>
      <c r="CH5527" s="57"/>
      <c r="CV5527" s="51"/>
      <c r="CW5527" s="51"/>
      <c r="CX5527" s="51"/>
      <c r="CY5527" s="51"/>
      <c r="CZ5527" s="51"/>
      <c r="DA5527" s="51"/>
      <c r="DB5527" s="51"/>
      <c r="DC5527" s="51"/>
      <c r="DD5527" s="51"/>
    </row>
    <row r="5528" spans="73:108" ht="15" x14ac:dyDescent="0.25">
      <c r="BU5528" s="91"/>
      <c r="BV5528" s="177">
        <v>2007</v>
      </c>
      <c r="BW5528" s="177">
        <v>7</v>
      </c>
      <c r="BX5528" s="177" t="s">
        <v>269</v>
      </c>
      <c r="BY5528" s="177" t="s">
        <v>262</v>
      </c>
      <c r="BZ5528" s="177" t="s">
        <v>277</v>
      </c>
      <c r="CA5528" s="177">
        <v>6</v>
      </c>
      <c r="CB5528" s="177" t="s">
        <v>264</v>
      </c>
      <c r="CC5528" s="122">
        <v>0</v>
      </c>
      <c r="CD5528" s="178" t="s">
        <v>2334</v>
      </c>
      <c r="CE5528" s="177" t="s">
        <v>300</v>
      </c>
      <c r="CF5528" s="177" t="s">
        <v>300</v>
      </c>
      <c r="CG5528" s="83" t="s">
        <v>89</v>
      </c>
      <c r="CH5528" s="57"/>
      <c r="CV5528" s="51"/>
      <c r="CW5528" s="51"/>
      <c r="CX5528" s="51"/>
      <c r="CY5528" s="51"/>
      <c r="CZ5528" s="51"/>
      <c r="DA5528" s="51"/>
      <c r="DB5528" s="51"/>
      <c r="DC5528" s="51"/>
      <c r="DD5528" s="51"/>
    </row>
    <row r="5529" spans="73:108" ht="15" x14ac:dyDescent="0.25">
      <c r="BU5529" s="91"/>
      <c r="BV5529" s="177">
        <v>2007</v>
      </c>
      <c r="BW5529" s="177">
        <v>7</v>
      </c>
      <c r="BX5529" s="177" t="s">
        <v>269</v>
      </c>
      <c r="BY5529" s="177" t="s">
        <v>262</v>
      </c>
      <c r="BZ5529" s="177" t="s">
        <v>263</v>
      </c>
      <c r="CA5529" s="177">
        <v>6</v>
      </c>
      <c r="CB5529" s="177" t="s">
        <v>264</v>
      </c>
      <c r="CC5529" s="122">
        <v>0</v>
      </c>
      <c r="CD5529" s="178" t="s">
        <v>2334</v>
      </c>
      <c r="CE5529" s="177" t="s">
        <v>300</v>
      </c>
      <c r="CF5529" s="177" t="s">
        <v>300</v>
      </c>
      <c r="CG5529" s="83" t="s">
        <v>89</v>
      </c>
      <c r="CH5529" s="57"/>
      <c r="CV5529" s="51"/>
      <c r="CW5529" s="51"/>
      <c r="CX5529" s="51"/>
      <c r="CY5529" s="51"/>
      <c r="CZ5529" s="51"/>
      <c r="DA5529" s="51"/>
      <c r="DB5529" s="51"/>
      <c r="DC5529" s="51"/>
      <c r="DD5529" s="51"/>
    </row>
    <row r="5530" spans="73:108" ht="15" x14ac:dyDescent="0.25">
      <c r="BU5530" s="91"/>
      <c r="BV5530" s="177">
        <v>2007</v>
      </c>
      <c r="BW5530" s="177">
        <v>7</v>
      </c>
      <c r="BX5530" s="177" t="s">
        <v>269</v>
      </c>
      <c r="BY5530" s="177" t="s">
        <v>262</v>
      </c>
      <c r="BZ5530" s="177" t="s">
        <v>347</v>
      </c>
      <c r="CA5530" s="177">
        <v>6</v>
      </c>
      <c r="CB5530" s="177" t="s">
        <v>264</v>
      </c>
      <c r="CC5530" s="122">
        <v>0</v>
      </c>
      <c r="CD5530" s="178" t="s">
        <v>2334</v>
      </c>
      <c r="CE5530" s="177" t="s">
        <v>300</v>
      </c>
      <c r="CF5530" s="177" t="s">
        <v>300</v>
      </c>
      <c r="CG5530" s="83" t="s">
        <v>89</v>
      </c>
      <c r="CH5530" s="57"/>
      <c r="CV5530" s="51"/>
      <c r="CW5530" s="51"/>
      <c r="CX5530" s="51"/>
      <c r="CY5530" s="51"/>
      <c r="CZ5530" s="51"/>
      <c r="DA5530" s="51"/>
      <c r="DB5530" s="51"/>
      <c r="DC5530" s="51"/>
      <c r="DD5530" s="51"/>
    </row>
    <row r="5531" spans="73:108" ht="15" x14ac:dyDescent="0.25">
      <c r="BU5531" s="91"/>
      <c r="BV5531" s="177">
        <v>2007</v>
      </c>
      <c r="BW5531" s="177">
        <v>8</v>
      </c>
      <c r="BX5531" s="177" t="s">
        <v>269</v>
      </c>
      <c r="BY5531" s="177" t="s">
        <v>262</v>
      </c>
      <c r="BZ5531" s="177" t="s">
        <v>277</v>
      </c>
      <c r="CA5531" s="177">
        <v>6</v>
      </c>
      <c r="CB5531" s="177" t="s">
        <v>264</v>
      </c>
      <c r="CC5531" s="122">
        <v>0</v>
      </c>
      <c r="CD5531" s="178" t="s">
        <v>2386</v>
      </c>
      <c r="CE5531" s="177" t="s">
        <v>300</v>
      </c>
      <c r="CF5531" s="177" t="s">
        <v>300</v>
      </c>
      <c r="CG5531" s="83" t="s">
        <v>89</v>
      </c>
      <c r="CH5531" s="57"/>
      <c r="CV5531" s="51"/>
      <c r="CW5531" s="51"/>
      <c r="CX5531" s="51"/>
      <c r="CY5531" s="51"/>
      <c r="CZ5531" s="51"/>
      <c r="DA5531" s="51"/>
      <c r="DB5531" s="51"/>
      <c r="DC5531" s="51"/>
      <c r="DD5531" s="51"/>
    </row>
    <row r="5532" spans="73:108" ht="15" x14ac:dyDescent="0.25">
      <c r="BU5532" s="91"/>
      <c r="BV5532" s="177">
        <v>2007</v>
      </c>
      <c r="BW5532" s="177">
        <v>8</v>
      </c>
      <c r="BX5532" s="177" t="s">
        <v>269</v>
      </c>
      <c r="BY5532" s="177" t="s">
        <v>262</v>
      </c>
      <c r="BZ5532" s="177" t="s">
        <v>267</v>
      </c>
      <c r="CA5532" s="177">
        <v>6</v>
      </c>
      <c r="CB5532" s="177" t="s">
        <v>264</v>
      </c>
      <c r="CC5532" s="122">
        <v>0</v>
      </c>
      <c r="CD5532" s="178" t="s">
        <v>2386</v>
      </c>
      <c r="CE5532" s="177" t="s">
        <v>300</v>
      </c>
      <c r="CF5532" s="177" t="s">
        <v>300</v>
      </c>
      <c r="CG5532" s="83" t="s">
        <v>89</v>
      </c>
      <c r="CH5532" s="57"/>
      <c r="CV5532" s="51"/>
      <c r="CW5532" s="51"/>
      <c r="CX5532" s="51"/>
      <c r="CY5532" s="51"/>
      <c r="CZ5532" s="51"/>
      <c r="DA5532" s="51"/>
      <c r="DB5532" s="51"/>
      <c r="DC5532" s="51"/>
      <c r="DD5532" s="51"/>
    </row>
    <row r="5533" spans="73:108" ht="15" x14ac:dyDescent="0.25">
      <c r="BU5533" s="91"/>
      <c r="BV5533" s="177">
        <v>2007</v>
      </c>
      <c r="BW5533" s="177">
        <v>9</v>
      </c>
      <c r="BX5533" s="177" t="s">
        <v>269</v>
      </c>
      <c r="BY5533" s="177" t="s">
        <v>262</v>
      </c>
      <c r="BZ5533" s="177" t="s">
        <v>277</v>
      </c>
      <c r="CA5533" s="177">
        <v>6</v>
      </c>
      <c r="CB5533" s="177" t="s">
        <v>264</v>
      </c>
      <c r="CC5533" s="122">
        <v>0</v>
      </c>
      <c r="CD5533" s="178" t="s">
        <v>2428</v>
      </c>
      <c r="CE5533" s="177" t="s">
        <v>300</v>
      </c>
      <c r="CF5533" s="177" t="s">
        <v>300</v>
      </c>
      <c r="CG5533" s="83" t="s">
        <v>89</v>
      </c>
      <c r="CH5533" s="57"/>
      <c r="CV5533" s="51"/>
      <c r="CW5533" s="51"/>
      <c r="CX5533" s="51"/>
      <c r="CY5533" s="51"/>
      <c r="CZ5533" s="51"/>
      <c r="DA5533" s="51"/>
      <c r="DB5533" s="51"/>
      <c r="DC5533" s="51"/>
      <c r="DD5533" s="51"/>
    </row>
    <row r="5534" spans="73:108" ht="15" x14ac:dyDescent="0.25">
      <c r="BU5534" s="91"/>
      <c r="BV5534" s="177">
        <v>2007</v>
      </c>
      <c r="BW5534" s="177">
        <v>10</v>
      </c>
      <c r="BX5534" s="177" t="s">
        <v>269</v>
      </c>
      <c r="BY5534" s="177" t="s">
        <v>262</v>
      </c>
      <c r="BZ5534" s="177" t="s">
        <v>277</v>
      </c>
      <c r="CA5534" s="177">
        <v>6</v>
      </c>
      <c r="CB5534" s="177" t="s">
        <v>264</v>
      </c>
      <c r="CC5534" s="122">
        <v>0</v>
      </c>
      <c r="CD5534" s="178" t="s">
        <v>2454</v>
      </c>
      <c r="CE5534" s="177" t="s">
        <v>300</v>
      </c>
      <c r="CF5534" s="177" t="s">
        <v>300</v>
      </c>
      <c r="CG5534" s="83" t="s">
        <v>89</v>
      </c>
      <c r="CH5534" s="57"/>
      <c r="CV5534" s="51"/>
      <c r="CW5534" s="51"/>
      <c r="CX5534" s="51"/>
      <c r="CY5534" s="51"/>
      <c r="CZ5534" s="51"/>
      <c r="DA5534" s="51"/>
      <c r="DB5534" s="51"/>
      <c r="DC5534" s="51"/>
      <c r="DD5534" s="51"/>
    </row>
    <row r="5535" spans="73:108" ht="15" x14ac:dyDescent="0.25">
      <c r="BU5535" s="91"/>
      <c r="BV5535" s="177">
        <v>2007</v>
      </c>
      <c r="BW5535" s="177">
        <v>11</v>
      </c>
      <c r="BX5535" s="177" t="s">
        <v>269</v>
      </c>
      <c r="BY5535" s="177" t="s">
        <v>262</v>
      </c>
      <c r="BZ5535" s="177" t="s">
        <v>277</v>
      </c>
      <c r="CA5535" s="177">
        <v>6</v>
      </c>
      <c r="CB5535" s="177" t="s">
        <v>264</v>
      </c>
      <c r="CC5535" s="122">
        <v>0</v>
      </c>
      <c r="CD5535" s="178" t="s">
        <v>2480</v>
      </c>
      <c r="CE5535" s="177" t="s">
        <v>300</v>
      </c>
      <c r="CF5535" s="177" t="s">
        <v>300</v>
      </c>
      <c r="CG5535" s="83" t="s">
        <v>89</v>
      </c>
      <c r="CH5535" s="57"/>
      <c r="CV5535" s="51"/>
      <c r="CW5535" s="51"/>
      <c r="CX5535" s="51"/>
      <c r="CY5535" s="51"/>
      <c r="CZ5535" s="51"/>
      <c r="DA5535" s="51"/>
      <c r="DB5535" s="51"/>
      <c r="DC5535" s="51"/>
      <c r="DD5535" s="51"/>
    </row>
    <row r="5536" spans="73:108" ht="15" x14ac:dyDescent="0.25">
      <c r="BU5536" s="91"/>
      <c r="BV5536" s="177">
        <v>2007</v>
      </c>
      <c r="BW5536" s="177">
        <v>11</v>
      </c>
      <c r="BX5536" s="177" t="s">
        <v>269</v>
      </c>
      <c r="BY5536" s="177" t="s">
        <v>262</v>
      </c>
      <c r="BZ5536" s="177" t="s">
        <v>277</v>
      </c>
      <c r="CA5536" s="177">
        <v>6</v>
      </c>
      <c r="CB5536" s="177" t="s">
        <v>358</v>
      </c>
      <c r="CC5536" s="122">
        <v>0</v>
      </c>
      <c r="CD5536" s="178" t="s">
        <v>2480</v>
      </c>
      <c r="CE5536" s="177" t="s">
        <v>300</v>
      </c>
      <c r="CF5536" s="177" t="s">
        <v>300</v>
      </c>
      <c r="CG5536" s="83" t="s">
        <v>89</v>
      </c>
      <c r="CH5536" s="57"/>
      <c r="CV5536" s="51"/>
      <c r="CW5536" s="51"/>
      <c r="CX5536" s="51"/>
      <c r="CY5536" s="51"/>
      <c r="CZ5536" s="51"/>
      <c r="DA5536" s="51"/>
      <c r="DB5536" s="51"/>
      <c r="DC5536" s="51"/>
      <c r="DD5536" s="51"/>
    </row>
    <row r="5537" spans="73:108" ht="15" x14ac:dyDescent="0.25">
      <c r="BU5537" s="91"/>
      <c r="BV5537" s="177">
        <v>2007</v>
      </c>
      <c r="BW5537" s="177">
        <v>11</v>
      </c>
      <c r="BX5537" s="177" t="s">
        <v>269</v>
      </c>
      <c r="BY5537" s="177" t="s">
        <v>262</v>
      </c>
      <c r="BZ5537" s="177" t="s">
        <v>263</v>
      </c>
      <c r="CA5537" s="177">
        <v>6</v>
      </c>
      <c r="CB5537" s="177" t="s">
        <v>264</v>
      </c>
      <c r="CC5537" s="122">
        <v>0</v>
      </c>
      <c r="CD5537" s="178" t="s">
        <v>2480</v>
      </c>
      <c r="CE5537" s="177" t="s">
        <v>300</v>
      </c>
      <c r="CF5537" s="177" t="s">
        <v>300</v>
      </c>
      <c r="CG5537" s="83" t="s">
        <v>89</v>
      </c>
      <c r="CH5537" s="57"/>
      <c r="CV5537" s="51"/>
      <c r="CW5537" s="51"/>
      <c r="CX5537" s="51"/>
      <c r="CY5537" s="51"/>
      <c r="CZ5537" s="51"/>
      <c r="DA5537" s="51"/>
      <c r="DB5537" s="51"/>
      <c r="DC5537" s="51"/>
      <c r="DD5537" s="51"/>
    </row>
    <row r="5538" spans="73:108" ht="15" x14ac:dyDescent="0.25">
      <c r="BU5538" s="91"/>
      <c r="BV5538" s="177">
        <v>2007</v>
      </c>
      <c r="BW5538" s="177">
        <v>11</v>
      </c>
      <c r="BX5538" s="177" t="s">
        <v>269</v>
      </c>
      <c r="BY5538" s="177" t="s">
        <v>262</v>
      </c>
      <c r="BZ5538" s="177" t="s">
        <v>347</v>
      </c>
      <c r="CA5538" s="177">
        <v>6</v>
      </c>
      <c r="CB5538" s="177" t="s">
        <v>264</v>
      </c>
      <c r="CC5538" s="122">
        <v>0</v>
      </c>
      <c r="CD5538" s="178" t="s">
        <v>2480</v>
      </c>
      <c r="CE5538" s="177" t="s">
        <v>300</v>
      </c>
      <c r="CF5538" s="177" t="s">
        <v>300</v>
      </c>
      <c r="CG5538" s="83" t="s">
        <v>89</v>
      </c>
      <c r="CH5538" s="57"/>
      <c r="CV5538" s="51"/>
      <c r="CW5538" s="51"/>
      <c r="CX5538" s="51"/>
      <c r="CY5538" s="51"/>
      <c r="CZ5538" s="51"/>
      <c r="DA5538" s="51"/>
      <c r="DB5538" s="51"/>
      <c r="DC5538" s="51"/>
      <c r="DD5538" s="51"/>
    </row>
    <row r="5539" spans="73:108" ht="15" x14ac:dyDescent="0.25">
      <c r="BU5539" s="91"/>
      <c r="BV5539" s="177">
        <v>2007</v>
      </c>
      <c r="BW5539" s="177">
        <v>12</v>
      </c>
      <c r="BX5539" s="177" t="s">
        <v>269</v>
      </c>
      <c r="BY5539" s="177" t="s">
        <v>262</v>
      </c>
      <c r="BZ5539" s="177" t="s">
        <v>277</v>
      </c>
      <c r="CA5539" s="177">
        <v>6</v>
      </c>
      <c r="CB5539" s="177" t="s">
        <v>264</v>
      </c>
      <c r="CC5539" s="122">
        <v>0</v>
      </c>
      <c r="CD5539" s="178" t="s">
        <v>2508</v>
      </c>
      <c r="CE5539" s="177" t="s">
        <v>300</v>
      </c>
      <c r="CF5539" s="177" t="s">
        <v>300</v>
      </c>
      <c r="CG5539" s="83" t="s">
        <v>89</v>
      </c>
      <c r="CH5539" s="57"/>
      <c r="CV5539" s="51"/>
      <c r="CW5539" s="51"/>
      <c r="CX5539" s="51"/>
      <c r="CY5539" s="51"/>
      <c r="CZ5539" s="51"/>
      <c r="DA5539" s="51"/>
      <c r="DB5539" s="51"/>
      <c r="DC5539" s="51"/>
      <c r="DD5539" s="51"/>
    </row>
    <row r="5540" spans="73:108" ht="15" x14ac:dyDescent="0.25">
      <c r="BU5540" s="91"/>
      <c r="BV5540" s="177">
        <v>2007</v>
      </c>
      <c r="BW5540" s="177">
        <v>12</v>
      </c>
      <c r="BX5540" s="177" t="s">
        <v>269</v>
      </c>
      <c r="BY5540" s="177" t="s">
        <v>262</v>
      </c>
      <c r="BZ5540" s="177" t="s">
        <v>263</v>
      </c>
      <c r="CA5540" s="177">
        <v>6</v>
      </c>
      <c r="CB5540" s="177" t="s">
        <v>264</v>
      </c>
      <c r="CC5540" s="122">
        <v>0</v>
      </c>
      <c r="CD5540" s="178" t="s">
        <v>2508</v>
      </c>
      <c r="CE5540" s="177" t="s">
        <v>300</v>
      </c>
      <c r="CF5540" s="177" t="s">
        <v>300</v>
      </c>
      <c r="CG5540" s="83" t="s">
        <v>89</v>
      </c>
      <c r="CH5540" s="57"/>
      <c r="CV5540" s="51"/>
      <c r="CW5540" s="51"/>
      <c r="CX5540" s="51"/>
      <c r="CY5540" s="51"/>
      <c r="CZ5540" s="51"/>
      <c r="DA5540" s="51"/>
      <c r="DB5540" s="51"/>
      <c r="DC5540" s="51"/>
      <c r="DD5540" s="51"/>
    </row>
    <row r="5541" spans="73:108" ht="15" x14ac:dyDescent="0.25">
      <c r="BU5541" s="91"/>
      <c r="BV5541" s="177">
        <v>2007</v>
      </c>
      <c r="BW5541" s="177">
        <v>12</v>
      </c>
      <c r="BX5541" s="177" t="s">
        <v>269</v>
      </c>
      <c r="BY5541" s="177" t="s">
        <v>262</v>
      </c>
      <c r="BZ5541" s="177" t="s">
        <v>316</v>
      </c>
      <c r="CA5541" s="177">
        <v>6</v>
      </c>
      <c r="CB5541" s="177" t="s">
        <v>358</v>
      </c>
      <c r="CC5541" s="122">
        <v>0</v>
      </c>
      <c r="CD5541" s="178" t="s">
        <v>2508</v>
      </c>
      <c r="CE5541" s="177" t="s">
        <v>300</v>
      </c>
      <c r="CF5541" s="177" t="s">
        <v>300</v>
      </c>
      <c r="CG5541" s="83" t="s">
        <v>89</v>
      </c>
      <c r="CH5541" s="57"/>
      <c r="CV5541" s="51"/>
      <c r="CW5541" s="51"/>
      <c r="CX5541" s="51"/>
      <c r="CY5541" s="51"/>
      <c r="CZ5541" s="51"/>
      <c r="DA5541" s="51"/>
      <c r="DB5541" s="51"/>
      <c r="DC5541" s="51"/>
      <c r="DD5541" s="51"/>
    </row>
    <row r="5542" spans="73:108" ht="15" x14ac:dyDescent="0.25">
      <c r="BU5542" s="91"/>
      <c r="BV5542" s="177">
        <v>2007</v>
      </c>
      <c r="BW5542" s="177">
        <v>12</v>
      </c>
      <c r="BX5542" s="177" t="s">
        <v>269</v>
      </c>
      <c r="BY5542" s="177" t="s">
        <v>262</v>
      </c>
      <c r="BZ5542" s="177" t="s">
        <v>347</v>
      </c>
      <c r="CA5542" s="177">
        <v>6</v>
      </c>
      <c r="CB5542" s="177" t="s">
        <v>264</v>
      </c>
      <c r="CC5542" s="122">
        <v>0</v>
      </c>
      <c r="CD5542" s="178" t="s">
        <v>2508</v>
      </c>
      <c r="CE5542" s="177" t="s">
        <v>300</v>
      </c>
      <c r="CF5542" s="177" t="s">
        <v>300</v>
      </c>
      <c r="CG5542" s="83" t="s">
        <v>89</v>
      </c>
      <c r="CH5542" s="57"/>
      <c r="CV5542" s="51"/>
      <c r="CW5542" s="51"/>
      <c r="CX5542" s="51"/>
      <c r="CY5542" s="51"/>
      <c r="CZ5542" s="51"/>
      <c r="DA5542" s="51"/>
      <c r="DB5542" s="51"/>
      <c r="DC5542" s="51"/>
      <c r="DD5542" s="51"/>
    </row>
    <row r="5543" spans="73:108" ht="15" x14ac:dyDescent="0.25">
      <c r="BU5543" s="91"/>
      <c r="BV5543" s="177">
        <v>2008</v>
      </c>
      <c r="BW5543" s="177">
        <v>1</v>
      </c>
      <c r="BX5543" s="177" t="s">
        <v>269</v>
      </c>
      <c r="BY5543" s="177" t="s">
        <v>262</v>
      </c>
      <c r="BZ5543" s="177" t="s">
        <v>268</v>
      </c>
      <c r="CA5543" s="177">
        <v>6</v>
      </c>
      <c r="CB5543" s="177" t="s">
        <v>264</v>
      </c>
      <c r="CC5543" s="122">
        <v>0</v>
      </c>
      <c r="CD5543" s="178" t="s">
        <v>2579</v>
      </c>
      <c r="CE5543" s="177" t="s">
        <v>300</v>
      </c>
      <c r="CF5543" s="177" t="s">
        <v>300</v>
      </c>
      <c r="CG5543" s="83" t="s">
        <v>89</v>
      </c>
      <c r="CH5543" s="57"/>
      <c r="CV5543" s="51"/>
      <c r="CW5543" s="51"/>
      <c r="CX5543" s="51"/>
      <c r="CY5543" s="51"/>
      <c r="CZ5543" s="51"/>
      <c r="DA5543" s="51"/>
      <c r="DB5543" s="51"/>
      <c r="DC5543" s="51"/>
      <c r="DD5543" s="51"/>
    </row>
    <row r="5544" spans="73:108" ht="15" x14ac:dyDescent="0.25">
      <c r="BU5544" s="91"/>
      <c r="BV5544" s="177">
        <v>2008</v>
      </c>
      <c r="BW5544" s="177">
        <v>2</v>
      </c>
      <c r="BX5544" s="177" t="s">
        <v>269</v>
      </c>
      <c r="BY5544" s="177" t="s">
        <v>262</v>
      </c>
      <c r="BZ5544" s="177" t="s">
        <v>268</v>
      </c>
      <c r="CA5544" s="177">
        <v>6</v>
      </c>
      <c r="CB5544" s="177" t="s">
        <v>264</v>
      </c>
      <c r="CC5544" s="122">
        <v>0</v>
      </c>
      <c r="CD5544" s="178" t="s">
        <v>2609</v>
      </c>
      <c r="CE5544" s="177" t="s">
        <v>300</v>
      </c>
      <c r="CF5544" s="177" t="s">
        <v>300</v>
      </c>
      <c r="CG5544" s="83" t="s">
        <v>89</v>
      </c>
      <c r="CH5544" s="57"/>
      <c r="CV5544" s="51"/>
      <c r="CW5544" s="51"/>
      <c r="CX5544" s="51"/>
      <c r="CY5544" s="51"/>
      <c r="CZ5544" s="51"/>
      <c r="DA5544" s="51"/>
      <c r="DB5544" s="51"/>
      <c r="DC5544" s="51"/>
      <c r="DD5544" s="51"/>
    </row>
    <row r="5545" spans="73:108" ht="15" x14ac:dyDescent="0.25">
      <c r="BU5545" s="91"/>
      <c r="BV5545" s="177">
        <v>2008</v>
      </c>
      <c r="BW5545" s="177">
        <v>3</v>
      </c>
      <c r="BX5545" s="177" t="s">
        <v>269</v>
      </c>
      <c r="BY5545" s="177" t="s">
        <v>262</v>
      </c>
      <c r="BZ5545" s="177" t="s">
        <v>267</v>
      </c>
      <c r="CA5545" s="177">
        <v>6</v>
      </c>
      <c r="CB5545" s="177" t="s">
        <v>264</v>
      </c>
      <c r="CC5545" s="122">
        <v>0</v>
      </c>
      <c r="CD5545" s="178" t="s">
        <v>2631</v>
      </c>
      <c r="CE5545" s="177" t="s">
        <v>300</v>
      </c>
      <c r="CF5545" s="177" t="s">
        <v>300</v>
      </c>
      <c r="CG5545" s="83" t="s">
        <v>89</v>
      </c>
      <c r="CH5545" s="57"/>
      <c r="CV5545" s="51"/>
      <c r="CW5545" s="51"/>
      <c r="CX5545" s="51"/>
      <c r="CY5545" s="51"/>
      <c r="CZ5545" s="51"/>
      <c r="DA5545" s="51"/>
      <c r="DB5545" s="51"/>
      <c r="DC5545" s="51"/>
      <c r="DD5545" s="51"/>
    </row>
    <row r="5546" spans="73:108" ht="15" x14ac:dyDescent="0.25">
      <c r="BU5546" s="91"/>
      <c r="BV5546" s="177">
        <v>2008</v>
      </c>
      <c r="BW5546" s="177">
        <v>3</v>
      </c>
      <c r="BX5546" s="177" t="s">
        <v>269</v>
      </c>
      <c r="BY5546" s="177" t="s">
        <v>262</v>
      </c>
      <c r="BZ5546" s="177" t="s">
        <v>268</v>
      </c>
      <c r="CA5546" s="177">
        <v>6</v>
      </c>
      <c r="CB5546" s="177" t="s">
        <v>264</v>
      </c>
      <c r="CC5546" s="122">
        <v>0</v>
      </c>
      <c r="CD5546" s="178" t="s">
        <v>2631</v>
      </c>
      <c r="CE5546" s="177" t="s">
        <v>300</v>
      </c>
      <c r="CF5546" s="177" t="s">
        <v>300</v>
      </c>
      <c r="CG5546" s="83" t="s">
        <v>89</v>
      </c>
      <c r="CH5546" s="57"/>
      <c r="CV5546" s="51"/>
      <c r="CW5546" s="51"/>
      <c r="CX5546" s="51"/>
      <c r="CY5546" s="51"/>
      <c r="CZ5546" s="51"/>
      <c r="DA5546" s="51"/>
      <c r="DB5546" s="51"/>
      <c r="DC5546" s="51"/>
      <c r="DD5546" s="51"/>
    </row>
    <row r="5547" spans="73:108" ht="15" x14ac:dyDescent="0.25">
      <c r="BU5547" s="91"/>
      <c r="BV5547" s="177">
        <v>2008</v>
      </c>
      <c r="BW5547" s="177">
        <v>3</v>
      </c>
      <c r="BX5547" s="177" t="s">
        <v>269</v>
      </c>
      <c r="BY5547" s="177" t="s">
        <v>262</v>
      </c>
      <c r="BZ5547" s="177" t="s">
        <v>316</v>
      </c>
      <c r="CA5547" s="177">
        <v>6</v>
      </c>
      <c r="CB5547" s="177" t="s">
        <v>264</v>
      </c>
      <c r="CC5547" s="122">
        <v>0</v>
      </c>
      <c r="CD5547" s="178" t="s">
        <v>2631</v>
      </c>
      <c r="CE5547" s="177" t="s">
        <v>300</v>
      </c>
      <c r="CF5547" s="177" t="s">
        <v>300</v>
      </c>
      <c r="CG5547" s="83" t="s">
        <v>89</v>
      </c>
      <c r="CH5547" s="57"/>
      <c r="CV5547" s="51"/>
      <c r="CW5547" s="51"/>
      <c r="CX5547" s="51"/>
      <c r="CY5547" s="51"/>
      <c r="CZ5547" s="51"/>
      <c r="DA5547" s="51"/>
      <c r="DB5547" s="51"/>
      <c r="DC5547" s="51"/>
      <c r="DD5547" s="51"/>
    </row>
    <row r="5548" spans="73:108" ht="15" x14ac:dyDescent="0.25">
      <c r="BU5548" s="91"/>
      <c r="BV5548" s="177">
        <v>2008</v>
      </c>
      <c r="BW5548" s="177">
        <v>5</v>
      </c>
      <c r="BX5548" s="177" t="s">
        <v>269</v>
      </c>
      <c r="BY5548" s="177" t="s">
        <v>262</v>
      </c>
      <c r="BZ5548" s="177" t="s">
        <v>277</v>
      </c>
      <c r="CA5548" s="177">
        <v>6</v>
      </c>
      <c r="CB5548" s="177" t="s">
        <v>264</v>
      </c>
      <c r="CC5548" s="122">
        <v>0</v>
      </c>
      <c r="CD5548" s="178" t="s">
        <v>2705</v>
      </c>
      <c r="CE5548" s="177" t="s">
        <v>300</v>
      </c>
      <c r="CF5548" s="177" t="s">
        <v>300</v>
      </c>
      <c r="CG5548" s="83" t="s">
        <v>89</v>
      </c>
      <c r="CH5548" s="57"/>
      <c r="CV5548" s="51"/>
      <c r="CW5548" s="51"/>
      <c r="CX5548" s="51"/>
      <c r="CY5548" s="51"/>
      <c r="CZ5548" s="51"/>
      <c r="DA5548" s="51"/>
      <c r="DB5548" s="51"/>
      <c r="DC5548" s="51"/>
      <c r="DD5548" s="51"/>
    </row>
    <row r="5549" spans="73:108" ht="15" x14ac:dyDescent="0.25">
      <c r="BU5549" s="91"/>
      <c r="BV5549" s="177">
        <v>2008</v>
      </c>
      <c r="BW5549" s="177">
        <v>5</v>
      </c>
      <c r="BX5549" s="177" t="s">
        <v>269</v>
      </c>
      <c r="BY5549" s="177" t="s">
        <v>262</v>
      </c>
      <c r="BZ5549" s="177" t="s">
        <v>347</v>
      </c>
      <c r="CA5549" s="177">
        <v>6</v>
      </c>
      <c r="CB5549" s="177" t="s">
        <v>264</v>
      </c>
      <c r="CC5549" s="122">
        <v>0</v>
      </c>
      <c r="CD5549" s="178" t="s">
        <v>2705</v>
      </c>
      <c r="CE5549" s="177" t="s">
        <v>300</v>
      </c>
      <c r="CF5549" s="177" t="s">
        <v>300</v>
      </c>
      <c r="CG5549" s="83" t="s">
        <v>89</v>
      </c>
      <c r="CH5549" s="57"/>
      <c r="CV5549" s="51"/>
      <c r="CW5549" s="51"/>
      <c r="CX5549" s="51"/>
      <c r="CY5549" s="51"/>
      <c r="CZ5549" s="51"/>
      <c r="DA5549" s="51"/>
      <c r="DB5549" s="51"/>
      <c r="DC5549" s="51"/>
      <c r="DD5549" s="51"/>
    </row>
    <row r="5550" spans="73:108" ht="15" x14ac:dyDescent="0.25">
      <c r="BU5550" s="91"/>
      <c r="BV5550" s="177">
        <v>2008</v>
      </c>
      <c r="BW5550" s="177">
        <v>6</v>
      </c>
      <c r="BX5550" s="177" t="s">
        <v>269</v>
      </c>
      <c r="BY5550" s="177" t="s">
        <v>262</v>
      </c>
      <c r="BZ5550" s="177" t="s">
        <v>277</v>
      </c>
      <c r="CA5550" s="177">
        <v>6</v>
      </c>
      <c r="CB5550" s="177" t="s">
        <v>264</v>
      </c>
      <c r="CC5550" s="122">
        <v>0</v>
      </c>
      <c r="CD5550" s="178" t="s">
        <v>2749</v>
      </c>
      <c r="CE5550" s="177" t="s">
        <v>300</v>
      </c>
      <c r="CF5550" s="177" t="s">
        <v>300</v>
      </c>
      <c r="CG5550" s="83" t="s">
        <v>89</v>
      </c>
      <c r="CH5550" s="57"/>
      <c r="CV5550" s="51"/>
      <c r="CW5550" s="51"/>
      <c r="CX5550" s="51"/>
      <c r="CY5550" s="51"/>
      <c r="CZ5550" s="51"/>
      <c r="DA5550" s="51"/>
      <c r="DB5550" s="51"/>
      <c r="DC5550" s="51"/>
      <c r="DD5550" s="51"/>
    </row>
    <row r="5551" spans="73:108" ht="15" x14ac:dyDescent="0.25">
      <c r="BU5551" s="91"/>
      <c r="BV5551" s="177">
        <v>2008</v>
      </c>
      <c r="BW5551" s="177">
        <v>6</v>
      </c>
      <c r="BX5551" s="177" t="s">
        <v>269</v>
      </c>
      <c r="BY5551" s="177" t="s">
        <v>262</v>
      </c>
      <c r="BZ5551" s="177" t="s">
        <v>268</v>
      </c>
      <c r="CA5551" s="177">
        <v>6</v>
      </c>
      <c r="CB5551" s="177" t="s">
        <v>264</v>
      </c>
      <c r="CC5551" s="122">
        <v>0</v>
      </c>
      <c r="CD5551" s="178" t="s">
        <v>2749</v>
      </c>
      <c r="CE5551" s="177" t="s">
        <v>300</v>
      </c>
      <c r="CF5551" s="177" t="s">
        <v>300</v>
      </c>
      <c r="CG5551" s="83" t="s">
        <v>89</v>
      </c>
      <c r="CH5551" s="57"/>
      <c r="CV5551" s="51"/>
      <c r="CW5551" s="51"/>
      <c r="CX5551" s="51"/>
      <c r="CY5551" s="51"/>
      <c r="CZ5551" s="51"/>
      <c r="DA5551" s="51"/>
      <c r="DB5551" s="51"/>
      <c r="DC5551" s="51"/>
      <c r="DD5551" s="51"/>
    </row>
    <row r="5552" spans="73:108" ht="15" x14ac:dyDescent="0.25">
      <c r="BU5552" s="91"/>
      <c r="BV5552" s="177">
        <v>2008</v>
      </c>
      <c r="BW5552" s="177">
        <v>7</v>
      </c>
      <c r="BX5552" s="177" t="s">
        <v>269</v>
      </c>
      <c r="BY5552" s="177" t="s">
        <v>262</v>
      </c>
      <c r="BZ5552" s="177" t="s">
        <v>277</v>
      </c>
      <c r="CA5552" s="177">
        <v>6</v>
      </c>
      <c r="CB5552" s="177" t="s">
        <v>264</v>
      </c>
      <c r="CC5552" s="122">
        <v>0</v>
      </c>
      <c r="CD5552" s="178" t="s">
        <v>2798</v>
      </c>
      <c r="CE5552" s="177" t="s">
        <v>300</v>
      </c>
      <c r="CF5552" s="177" t="s">
        <v>300</v>
      </c>
      <c r="CG5552" s="83" t="s">
        <v>89</v>
      </c>
      <c r="CH5552" s="57"/>
      <c r="CV5552" s="51"/>
      <c r="CW5552" s="51"/>
      <c r="CX5552" s="51"/>
      <c r="CY5552" s="51"/>
      <c r="CZ5552" s="51"/>
      <c r="DA5552" s="51"/>
      <c r="DB5552" s="51"/>
      <c r="DC5552" s="51"/>
      <c r="DD5552" s="51"/>
    </row>
    <row r="5553" spans="73:108" ht="15" x14ac:dyDescent="0.25">
      <c r="BU5553" s="91"/>
      <c r="BV5553" s="177">
        <v>2008</v>
      </c>
      <c r="BW5553" s="177">
        <v>8</v>
      </c>
      <c r="BX5553" s="177" t="s">
        <v>269</v>
      </c>
      <c r="BY5553" s="177" t="s">
        <v>262</v>
      </c>
      <c r="BZ5553" s="177" t="s">
        <v>277</v>
      </c>
      <c r="CA5553" s="177">
        <v>6</v>
      </c>
      <c r="CB5553" s="177" t="s">
        <v>264</v>
      </c>
      <c r="CC5553" s="122">
        <v>0</v>
      </c>
      <c r="CD5553" s="178" t="s">
        <v>2843</v>
      </c>
      <c r="CE5553" s="177" t="s">
        <v>300</v>
      </c>
      <c r="CF5553" s="177" t="s">
        <v>300</v>
      </c>
      <c r="CG5553" s="83" t="s">
        <v>89</v>
      </c>
      <c r="CH5553" s="57"/>
      <c r="CV5553" s="51"/>
      <c r="CW5553" s="51"/>
      <c r="CX5553" s="51"/>
      <c r="CY5553" s="51"/>
      <c r="CZ5553" s="51"/>
      <c r="DA5553" s="51"/>
      <c r="DB5553" s="51"/>
      <c r="DC5553" s="51"/>
      <c r="DD5553" s="51"/>
    </row>
    <row r="5554" spans="73:108" ht="15" x14ac:dyDescent="0.25">
      <c r="BU5554" s="91"/>
      <c r="BV5554" s="177">
        <v>2008</v>
      </c>
      <c r="BW5554" s="177">
        <v>9</v>
      </c>
      <c r="BX5554" s="177" t="s">
        <v>269</v>
      </c>
      <c r="BY5554" s="177" t="s">
        <v>262</v>
      </c>
      <c r="BZ5554" s="177" t="s">
        <v>277</v>
      </c>
      <c r="CA5554" s="177">
        <v>6</v>
      </c>
      <c r="CB5554" s="177" t="s">
        <v>264</v>
      </c>
      <c r="CC5554" s="122">
        <v>0</v>
      </c>
      <c r="CD5554" s="178" t="s">
        <v>2882</v>
      </c>
      <c r="CE5554" s="177" t="s">
        <v>300</v>
      </c>
      <c r="CF5554" s="177" t="s">
        <v>300</v>
      </c>
      <c r="CG5554" s="83" t="s">
        <v>89</v>
      </c>
      <c r="CH5554" s="57"/>
      <c r="CV5554" s="51"/>
      <c r="CW5554" s="51"/>
      <c r="CX5554" s="51"/>
      <c r="CY5554" s="51"/>
      <c r="CZ5554" s="51"/>
      <c r="DA5554" s="51"/>
      <c r="DB5554" s="51"/>
      <c r="DC5554" s="51"/>
      <c r="DD5554" s="51"/>
    </row>
    <row r="5555" spans="73:108" ht="15" x14ac:dyDescent="0.25">
      <c r="BU5555" s="91"/>
      <c r="BV5555" s="177">
        <v>2008</v>
      </c>
      <c r="BW5555" s="177">
        <v>9</v>
      </c>
      <c r="BX5555" s="177" t="s">
        <v>269</v>
      </c>
      <c r="BY5555" s="177" t="s">
        <v>262</v>
      </c>
      <c r="BZ5555" s="177" t="s">
        <v>263</v>
      </c>
      <c r="CA5555" s="177">
        <v>6</v>
      </c>
      <c r="CB5555" s="177" t="s">
        <v>264</v>
      </c>
      <c r="CC5555" s="122">
        <v>0</v>
      </c>
      <c r="CD5555" s="178" t="s">
        <v>2882</v>
      </c>
      <c r="CE5555" s="177" t="s">
        <v>300</v>
      </c>
      <c r="CF5555" s="177" t="s">
        <v>300</v>
      </c>
      <c r="CG5555" s="83" t="s">
        <v>89</v>
      </c>
      <c r="CH5555" s="57"/>
      <c r="CV5555" s="51"/>
      <c r="CW5555" s="51"/>
      <c r="CX5555" s="51"/>
      <c r="CY5555" s="51"/>
      <c r="CZ5555" s="51"/>
      <c r="DA5555" s="51"/>
      <c r="DB5555" s="51"/>
      <c r="DC5555" s="51"/>
      <c r="DD5555" s="51"/>
    </row>
    <row r="5556" spans="73:108" ht="15" x14ac:dyDescent="0.25">
      <c r="BU5556" s="91"/>
      <c r="BV5556" s="177">
        <v>2008</v>
      </c>
      <c r="BW5556" s="177">
        <v>10</v>
      </c>
      <c r="BX5556" s="177" t="s">
        <v>269</v>
      </c>
      <c r="BY5556" s="177" t="s">
        <v>262</v>
      </c>
      <c r="BZ5556" s="177" t="s">
        <v>277</v>
      </c>
      <c r="CA5556" s="177">
        <v>6</v>
      </c>
      <c r="CB5556" s="177" t="s">
        <v>264</v>
      </c>
      <c r="CC5556" s="122">
        <v>0</v>
      </c>
      <c r="CD5556" s="178" t="s">
        <v>2927</v>
      </c>
      <c r="CE5556" s="177" t="s">
        <v>300</v>
      </c>
      <c r="CF5556" s="177" t="s">
        <v>300</v>
      </c>
      <c r="CG5556" s="83" t="s">
        <v>89</v>
      </c>
      <c r="CH5556" s="57"/>
      <c r="CV5556" s="51"/>
      <c r="CW5556" s="51"/>
      <c r="CX5556" s="51"/>
      <c r="CY5556" s="51"/>
      <c r="CZ5556" s="51"/>
      <c r="DA5556" s="51"/>
      <c r="DB5556" s="51"/>
      <c r="DC5556" s="51"/>
      <c r="DD5556" s="51"/>
    </row>
    <row r="5557" spans="73:108" ht="15" x14ac:dyDescent="0.25">
      <c r="BU5557" s="91"/>
      <c r="BV5557" s="177">
        <v>2008</v>
      </c>
      <c r="BW5557" s="177">
        <v>10</v>
      </c>
      <c r="BX5557" s="177" t="s">
        <v>269</v>
      </c>
      <c r="BY5557" s="177" t="s">
        <v>262</v>
      </c>
      <c r="BZ5557" s="177" t="s">
        <v>266</v>
      </c>
      <c r="CA5557" s="177">
        <v>6</v>
      </c>
      <c r="CB5557" s="177" t="s">
        <v>264</v>
      </c>
      <c r="CC5557" s="122">
        <v>0</v>
      </c>
      <c r="CD5557" s="178" t="s">
        <v>2927</v>
      </c>
      <c r="CE5557" s="177" t="s">
        <v>300</v>
      </c>
      <c r="CF5557" s="177" t="s">
        <v>300</v>
      </c>
      <c r="CG5557" s="83" t="s">
        <v>89</v>
      </c>
      <c r="CH5557" s="57"/>
      <c r="CV5557" s="51"/>
      <c r="CW5557" s="51"/>
      <c r="CX5557" s="51"/>
      <c r="CY5557" s="51"/>
      <c r="CZ5557" s="51"/>
      <c r="DA5557" s="51"/>
      <c r="DB5557" s="51"/>
      <c r="DC5557" s="51"/>
      <c r="DD5557" s="51"/>
    </row>
    <row r="5558" spans="73:108" ht="15" x14ac:dyDescent="0.25">
      <c r="BU5558" s="91"/>
      <c r="BV5558" s="177">
        <v>2008</v>
      </c>
      <c r="BW5558" s="177">
        <v>11</v>
      </c>
      <c r="BX5558" s="177" t="s">
        <v>269</v>
      </c>
      <c r="BY5558" s="177" t="s">
        <v>262</v>
      </c>
      <c r="BZ5558" s="177" t="s">
        <v>277</v>
      </c>
      <c r="CA5558" s="177">
        <v>6</v>
      </c>
      <c r="CB5558" s="177" t="s">
        <v>264</v>
      </c>
      <c r="CC5558" s="122">
        <v>0</v>
      </c>
      <c r="CD5558" s="178" t="s">
        <v>2969</v>
      </c>
      <c r="CE5558" s="177" t="s">
        <v>300</v>
      </c>
      <c r="CF5558" s="177" t="s">
        <v>300</v>
      </c>
      <c r="CG5558" s="83" t="s">
        <v>89</v>
      </c>
      <c r="CH5558" s="57"/>
      <c r="CV5558" s="51"/>
      <c r="CW5558" s="51"/>
      <c r="CX5558" s="51"/>
      <c r="CY5558" s="51"/>
      <c r="CZ5558" s="51"/>
      <c r="DA5558" s="51"/>
      <c r="DB5558" s="51"/>
      <c r="DC5558" s="51"/>
      <c r="DD5558" s="51"/>
    </row>
    <row r="5559" spans="73:108" ht="15" x14ac:dyDescent="0.25">
      <c r="BU5559" s="91"/>
      <c r="BV5559" s="177">
        <v>2008</v>
      </c>
      <c r="BW5559" s="177">
        <v>11</v>
      </c>
      <c r="BX5559" s="177" t="s">
        <v>269</v>
      </c>
      <c r="BY5559" s="177" t="s">
        <v>262</v>
      </c>
      <c r="BZ5559" s="177" t="s">
        <v>266</v>
      </c>
      <c r="CA5559" s="177">
        <v>6</v>
      </c>
      <c r="CB5559" s="177" t="s">
        <v>264</v>
      </c>
      <c r="CC5559" s="122">
        <v>0</v>
      </c>
      <c r="CD5559" s="178" t="s">
        <v>2969</v>
      </c>
      <c r="CE5559" s="177" t="s">
        <v>300</v>
      </c>
      <c r="CF5559" s="177" t="s">
        <v>300</v>
      </c>
      <c r="CG5559" s="83" t="s">
        <v>89</v>
      </c>
      <c r="CH5559" s="57"/>
      <c r="CV5559" s="51"/>
      <c r="CW5559" s="51"/>
      <c r="CX5559" s="51"/>
      <c r="CY5559" s="51"/>
      <c r="CZ5559" s="51"/>
      <c r="DA5559" s="51"/>
      <c r="DB5559" s="51"/>
      <c r="DC5559" s="51"/>
      <c r="DD5559" s="51"/>
    </row>
    <row r="5560" spans="73:108" ht="15" x14ac:dyDescent="0.25">
      <c r="BU5560" s="91"/>
      <c r="BV5560" s="177">
        <v>2008</v>
      </c>
      <c r="BW5560" s="177">
        <v>11</v>
      </c>
      <c r="BX5560" s="177" t="s">
        <v>269</v>
      </c>
      <c r="BY5560" s="177" t="s">
        <v>262</v>
      </c>
      <c r="BZ5560" s="177" t="s">
        <v>268</v>
      </c>
      <c r="CA5560" s="177">
        <v>6</v>
      </c>
      <c r="CB5560" s="177" t="s">
        <v>264</v>
      </c>
      <c r="CC5560" s="122">
        <v>0</v>
      </c>
      <c r="CD5560" s="178" t="s">
        <v>2969</v>
      </c>
      <c r="CE5560" s="177" t="s">
        <v>300</v>
      </c>
      <c r="CF5560" s="177" t="s">
        <v>300</v>
      </c>
      <c r="CG5560" s="83" t="s">
        <v>89</v>
      </c>
      <c r="CH5560" s="57"/>
      <c r="CV5560" s="51"/>
      <c r="CW5560" s="51"/>
      <c r="CX5560" s="51"/>
      <c r="CY5560" s="51"/>
      <c r="CZ5560" s="51"/>
      <c r="DA5560" s="51"/>
      <c r="DB5560" s="51"/>
      <c r="DC5560" s="51"/>
      <c r="DD5560" s="51"/>
    </row>
    <row r="5561" spans="73:108" ht="15" x14ac:dyDescent="0.25">
      <c r="BU5561" s="91"/>
      <c r="BV5561" s="177">
        <v>2008</v>
      </c>
      <c r="BW5561" s="177">
        <v>12</v>
      </c>
      <c r="BX5561" s="177" t="s">
        <v>269</v>
      </c>
      <c r="BY5561" s="177" t="s">
        <v>262</v>
      </c>
      <c r="BZ5561" s="177" t="s">
        <v>277</v>
      </c>
      <c r="CA5561" s="177">
        <v>6</v>
      </c>
      <c r="CB5561" s="177" t="s">
        <v>264</v>
      </c>
      <c r="CC5561" s="122">
        <v>0</v>
      </c>
      <c r="CD5561" s="178" t="s">
        <v>3017</v>
      </c>
      <c r="CE5561" s="177" t="s">
        <v>300</v>
      </c>
      <c r="CF5561" s="177" t="s">
        <v>300</v>
      </c>
      <c r="CG5561" s="83" t="s">
        <v>89</v>
      </c>
      <c r="CH5561" s="57"/>
      <c r="CV5561" s="51"/>
      <c r="CW5561" s="51"/>
      <c r="CX5561" s="51"/>
      <c r="CY5561" s="51"/>
      <c r="CZ5561" s="51"/>
      <c r="DA5561" s="51"/>
      <c r="DB5561" s="51"/>
      <c r="DC5561" s="51"/>
      <c r="DD5561" s="51"/>
    </row>
    <row r="5562" spans="73:108" ht="15" x14ac:dyDescent="0.25">
      <c r="BU5562" s="91"/>
      <c r="BV5562" s="177">
        <v>2008</v>
      </c>
      <c r="BW5562" s="177">
        <v>12</v>
      </c>
      <c r="BX5562" s="177" t="s">
        <v>269</v>
      </c>
      <c r="BY5562" s="177" t="s">
        <v>262</v>
      </c>
      <c r="BZ5562" s="177" t="s">
        <v>266</v>
      </c>
      <c r="CA5562" s="177">
        <v>6</v>
      </c>
      <c r="CB5562" s="177" t="s">
        <v>264</v>
      </c>
      <c r="CC5562" s="122">
        <v>0</v>
      </c>
      <c r="CD5562" s="178" t="s">
        <v>3017</v>
      </c>
      <c r="CE5562" s="177" t="s">
        <v>300</v>
      </c>
      <c r="CF5562" s="177" t="s">
        <v>300</v>
      </c>
      <c r="CG5562" s="83" t="s">
        <v>89</v>
      </c>
      <c r="CH5562" s="57"/>
      <c r="CV5562" s="51"/>
      <c r="CW5562" s="51"/>
      <c r="CX5562" s="51"/>
      <c r="CY5562" s="51"/>
      <c r="CZ5562" s="51"/>
      <c r="DA5562" s="51"/>
      <c r="DB5562" s="51"/>
      <c r="DC5562" s="51"/>
      <c r="DD5562" s="51"/>
    </row>
    <row r="5563" spans="73:108" ht="15" x14ac:dyDescent="0.25">
      <c r="BU5563" s="91"/>
      <c r="BV5563" s="177">
        <v>2009</v>
      </c>
      <c r="BW5563" s="177">
        <v>1</v>
      </c>
      <c r="BX5563" s="177" t="s">
        <v>269</v>
      </c>
      <c r="BY5563" s="177" t="s">
        <v>262</v>
      </c>
      <c r="BZ5563" s="177" t="s">
        <v>277</v>
      </c>
      <c r="CA5563" s="177">
        <v>6</v>
      </c>
      <c r="CB5563" s="177" t="s">
        <v>264</v>
      </c>
      <c r="CC5563" s="122">
        <v>0</v>
      </c>
      <c r="CD5563" s="178" t="s">
        <v>3040</v>
      </c>
      <c r="CE5563" s="177" t="s">
        <v>300</v>
      </c>
      <c r="CF5563" s="177" t="s">
        <v>300</v>
      </c>
      <c r="CG5563" s="83" t="s">
        <v>89</v>
      </c>
      <c r="CH5563" s="57"/>
      <c r="CV5563" s="51"/>
      <c r="CW5563" s="51"/>
      <c r="CX5563" s="51"/>
      <c r="CY5563" s="51"/>
      <c r="CZ5563" s="51"/>
      <c r="DA5563" s="51"/>
      <c r="DB5563" s="51"/>
      <c r="DC5563" s="51"/>
      <c r="DD5563" s="51"/>
    </row>
    <row r="5564" spans="73:108" ht="15" x14ac:dyDescent="0.25">
      <c r="BU5564" s="91"/>
      <c r="BV5564" s="177">
        <v>2009</v>
      </c>
      <c r="BW5564" s="177">
        <v>1</v>
      </c>
      <c r="BX5564" s="177" t="s">
        <v>269</v>
      </c>
      <c r="BY5564" s="177" t="s">
        <v>262</v>
      </c>
      <c r="BZ5564" s="177" t="s">
        <v>266</v>
      </c>
      <c r="CA5564" s="177">
        <v>6</v>
      </c>
      <c r="CB5564" s="177" t="s">
        <v>264</v>
      </c>
      <c r="CC5564" s="122">
        <v>0</v>
      </c>
      <c r="CD5564" s="178" t="s">
        <v>3040</v>
      </c>
      <c r="CE5564" s="177" t="s">
        <v>300</v>
      </c>
      <c r="CF5564" s="177" t="s">
        <v>300</v>
      </c>
      <c r="CG5564" s="83" t="s">
        <v>89</v>
      </c>
      <c r="CH5564" s="57"/>
      <c r="CV5564" s="51"/>
      <c r="CW5564" s="51"/>
      <c r="CX5564" s="51"/>
      <c r="CY5564" s="51"/>
      <c r="CZ5564" s="51"/>
      <c r="DA5564" s="51"/>
      <c r="DB5564" s="51"/>
      <c r="DC5564" s="51"/>
      <c r="DD5564" s="51"/>
    </row>
    <row r="5565" spans="73:108" ht="15" x14ac:dyDescent="0.25">
      <c r="BU5565" s="91"/>
      <c r="BV5565" s="177">
        <v>2009</v>
      </c>
      <c r="BW5565" s="177">
        <v>2</v>
      </c>
      <c r="BX5565" s="177" t="s">
        <v>269</v>
      </c>
      <c r="BY5565" s="177" t="s">
        <v>262</v>
      </c>
      <c r="BZ5565" s="177" t="s">
        <v>266</v>
      </c>
      <c r="CA5565" s="177">
        <v>6</v>
      </c>
      <c r="CB5565" s="177" t="s">
        <v>264</v>
      </c>
      <c r="CC5565" s="122">
        <v>0</v>
      </c>
      <c r="CD5565" s="178" t="s">
        <v>3096</v>
      </c>
      <c r="CE5565" s="177" t="s">
        <v>300</v>
      </c>
      <c r="CF5565" s="177" t="s">
        <v>300</v>
      </c>
      <c r="CG5565" s="83" t="s">
        <v>89</v>
      </c>
      <c r="CH5565" s="57"/>
      <c r="CV5565" s="51"/>
      <c r="CW5565" s="51"/>
      <c r="CX5565" s="51"/>
      <c r="CY5565" s="51"/>
      <c r="CZ5565" s="51"/>
      <c r="DA5565" s="51"/>
      <c r="DB5565" s="51"/>
      <c r="DC5565" s="51"/>
      <c r="DD5565" s="51"/>
    </row>
    <row r="5566" spans="73:108" ht="15" x14ac:dyDescent="0.25">
      <c r="BU5566" s="91"/>
      <c r="BV5566" s="177">
        <v>2009</v>
      </c>
      <c r="BW5566" s="177">
        <v>3</v>
      </c>
      <c r="BX5566" s="177" t="s">
        <v>269</v>
      </c>
      <c r="BY5566" s="177" t="s">
        <v>262</v>
      </c>
      <c r="BZ5566" s="177" t="s">
        <v>277</v>
      </c>
      <c r="CA5566" s="177">
        <v>6</v>
      </c>
      <c r="CB5566" s="177" t="s">
        <v>264</v>
      </c>
      <c r="CC5566" s="122">
        <v>0</v>
      </c>
      <c r="CD5566" s="178" t="s">
        <v>3119</v>
      </c>
      <c r="CE5566" s="177" t="s">
        <v>300</v>
      </c>
      <c r="CF5566" s="177" t="s">
        <v>300</v>
      </c>
      <c r="CG5566" s="83" t="s">
        <v>89</v>
      </c>
      <c r="CH5566" s="57"/>
      <c r="CV5566" s="51"/>
      <c r="CW5566" s="51"/>
      <c r="CX5566" s="51"/>
      <c r="CY5566" s="51"/>
      <c r="CZ5566" s="51"/>
      <c r="DA5566" s="51"/>
      <c r="DB5566" s="51"/>
      <c r="DC5566" s="51"/>
      <c r="DD5566" s="51"/>
    </row>
    <row r="5567" spans="73:108" ht="15" x14ac:dyDescent="0.25">
      <c r="BU5567" s="91"/>
      <c r="BV5567" s="177">
        <v>2009</v>
      </c>
      <c r="BW5567" s="177">
        <v>3</v>
      </c>
      <c r="BX5567" s="177" t="s">
        <v>269</v>
      </c>
      <c r="BY5567" s="177" t="s">
        <v>262</v>
      </c>
      <c r="BZ5567" s="177" t="s">
        <v>266</v>
      </c>
      <c r="CA5567" s="177">
        <v>6</v>
      </c>
      <c r="CB5567" s="177" t="s">
        <v>264</v>
      </c>
      <c r="CC5567" s="122">
        <v>0</v>
      </c>
      <c r="CD5567" s="178" t="s">
        <v>3119</v>
      </c>
      <c r="CE5567" s="177" t="s">
        <v>300</v>
      </c>
      <c r="CF5567" s="177" t="s">
        <v>300</v>
      </c>
      <c r="CG5567" s="83" t="s">
        <v>89</v>
      </c>
      <c r="CH5567" s="57"/>
      <c r="CV5567" s="51"/>
      <c r="CW5567" s="51"/>
      <c r="CX5567" s="51"/>
      <c r="CY5567" s="51"/>
      <c r="CZ5567" s="51"/>
      <c r="DA5567" s="51"/>
      <c r="DB5567" s="51"/>
      <c r="DC5567" s="51"/>
      <c r="DD5567" s="51"/>
    </row>
    <row r="5568" spans="73:108" ht="15" x14ac:dyDescent="0.25">
      <c r="BU5568" s="91"/>
      <c r="BV5568" s="177">
        <v>2009</v>
      </c>
      <c r="BW5568" s="177">
        <v>7</v>
      </c>
      <c r="BX5568" s="177" t="s">
        <v>269</v>
      </c>
      <c r="BY5568" s="177" t="s">
        <v>262</v>
      </c>
      <c r="BZ5568" s="177" t="s">
        <v>277</v>
      </c>
      <c r="CA5568" s="177">
        <v>6</v>
      </c>
      <c r="CB5568" s="177" t="s">
        <v>264</v>
      </c>
      <c r="CC5568" s="122">
        <v>0</v>
      </c>
      <c r="CD5568" s="178" t="s">
        <v>3205</v>
      </c>
      <c r="CE5568" s="177" t="s">
        <v>300</v>
      </c>
      <c r="CF5568" s="177" t="s">
        <v>300</v>
      </c>
      <c r="CG5568" s="83" t="s">
        <v>89</v>
      </c>
      <c r="CH5568" s="57"/>
      <c r="CV5568" s="51"/>
      <c r="CW5568" s="51"/>
      <c r="CX5568" s="51"/>
      <c r="CY5568" s="51"/>
      <c r="CZ5568" s="51"/>
      <c r="DA5568" s="51"/>
      <c r="DB5568" s="51"/>
      <c r="DC5568" s="51"/>
      <c r="DD5568" s="51"/>
    </row>
    <row r="5569" spans="73:108" ht="15" x14ac:dyDescent="0.25">
      <c r="BU5569" s="91"/>
      <c r="BV5569" s="177">
        <v>2009</v>
      </c>
      <c r="BW5569" s="177">
        <v>9</v>
      </c>
      <c r="BX5569" s="177" t="s">
        <v>269</v>
      </c>
      <c r="BY5569" s="177" t="s">
        <v>262</v>
      </c>
      <c r="BZ5569" s="177" t="s">
        <v>277</v>
      </c>
      <c r="CA5569" s="177">
        <v>6</v>
      </c>
      <c r="CB5569" s="177" t="s">
        <v>264</v>
      </c>
      <c r="CC5569" s="122">
        <v>0</v>
      </c>
      <c r="CD5569" s="178" t="s">
        <v>3235</v>
      </c>
      <c r="CE5569" s="177" t="s">
        <v>300</v>
      </c>
      <c r="CF5569" s="177" t="s">
        <v>300</v>
      </c>
      <c r="CG5569" s="83" t="s">
        <v>89</v>
      </c>
      <c r="CH5569" s="57"/>
      <c r="CV5569" s="51"/>
      <c r="CW5569" s="51"/>
      <c r="CX5569" s="51"/>
      <c r="CY5569" s="51"/>
      <c r="CZ5569" s="51"/>
      <c r="DA5569" s="51"/>
      <c r="DB5569" s="51"/>
      <c r="DC5569" s="51"/>
      <c r="DD5569" s="51"/>
    </row>
    <row r="5570" spans="73:108" ht="15" x14ac:dyDescent="0.25">
      <c r="BU5570" s="91"/>
      <c r="BV5570" s="177">
        <v>2009</v>
      </c>
      <c r="BW5570" s="177">
        <v>10</v>
      </c>
      <c r="BX5570" s="177" t="s">
        <v>269</v>
      </c>
      <c r="BY5570" s="177" t="s">
        <v>262</v>
      </c>
      <c r="BZ5570" s="177" t="s">
        <v>277</v>
      </c>
      <c r="CA5570" s="177">
        <v>6</v>
      </c>
      <c r="CB5570" s="177" t="s">
        <v>264</v>
      </c>
      <c r="CC5570" s="122">
        <v>0</v>
      </c>
      <c r="CD5570" s="178" t="s">
        <v>3263</v>
      </c>
      <c r="CE5570" s="177" t="s">
        <v>300</v>
      </c>
      <c r="CF5570" s="177" t="s">
        <v>300</v>
      </c>
      <c r="CG5570" s="83" t="s">
        <v>89</v>
      </c>
      <c r="CH5570" s="57"/>
      <c r="CV5570" s="51"/>
      <c r="CW5570" s="51"/>
      <c r="CX5570" s="51"/>
      <c r="CY5570" s="51"/>
      <c r="CZ5570" s="51"/>
      <c r="DA5570" s="51"/>
      <c r="DB5570" s="51"/>
      <c r="DC5570" s="51"/>
      <c r="DD5570" s="51"/>
    </row>
    <row r="5571" spans="73:108" ht="15" x14ac:dyDescent="0.25">
      <c r="BU5571" s="91"/>
      <c r="BV5571" s="177">
        <v>2009</v>
      </c>
      <c r="BW5571" s="177">
        <v>10</v>
      </c>
      <c r="BX5571" s="177" t="s">
        <v>269</v>
      </c>
      <c r="BY5571" s="177" t="s">
        <v>262</v>
      </c>
      <c r="BZ5571" s="177" t="s">
        <v>347</v>
      </c>
      <c r="CA5571" s="177">
        <v>6</v>
      </c>
      <c r="CB5571" s="177" t="s">
        <v>264</v>
      </c>
      <c r="CC5571" s="122">
        <v>0</v>
      </c>
      <c r="CD5571" s="178" t="s">
        <v>3263</v>
      </c>
      <c r="CE5571" s="177" t="s">
        <v>300</v>
      </c>
      <c r="CF5571" s="177" t="s">
        <v>300</v>
      </c>
      <c r="CG5571" s="83" t="s">
        <v>89</v>
      </c>
      <c r="CH5571" s="57"/>
      <c r="CV5571" s="51"/>
      <c r="CW5571" s="51"/>
      <c r="CX5571" s="51"/>
      <c r="CY5571" s="51"/>
      <c r="CZ5571" s="51"/>
      <c r="DA5571" s="51"/>
      <c r="DB5571" s="51"/>
      <c r="DC5571" s="51"/>
      <c r="DD5571" s="51"/>
    </row>
    <row r="5572" spans="73:108" ht="15" x14ac:dyDescent="0.25">
      <c r="BU5572" s="91"/>
      <c r="BV5572" s="177">
        <v>2009</v>
      </c>
      <c r="BW5572" s="177">
        <v>11</v>
      </c>
      <c r="BX5572" s="177" t="s">
        <v>269</v>
      </c>
      <c r="BY5572" s="177" t="s">
        <v>262</v>
      </c>
      <c r="BZ5572" s="177" t="s">
        <v>277</v>
      </c>
      <c r="CA5572" s="177">
        <v>6</v>
      </c>
      <c r="CB5572" s="177" t="s">
        <v>264</v>
      </c>
      <c r="CC5572" s="122">
        <v>0</v>
      </c>
      <c r="CD5572" s="178" t="s">
        <v>3302</v>
      </c>
      <c r="CE5572" s="177" t="s">
        <v>300</v>
      </c>
      <c r="CF5572" s="177" t="s">
        <v>300</v>
      </c>
      <c r="CG5572" s="83" t="s">
        <v>89</v>
      </c>
      <c r="CH5572" s="57"/>
      <c r="CV5572" s="51"/>
      <c r="CW5572" s="51"/>
      <c r="CX5572" s="51"/>
      <c r="CY5572" s="51"/>
      <c r="CZ5572" s="51"/>
      <c r="DA5572" s="51"/>
      <c r="DB5572" s="51"/>
      <c r="DC5572" s="51"/>
      <c r="DD5572" s="51"/>
    </row>
    <row r="5573" spans="73:108" ht="15" x14ac:dyDescent="0.25">
      <c r="BU5573" s="91"/>
      <c r="BV5573" s="177">
        <v>2009</v>
      </c>
      <c r="BW5573" s="177">
        <v>12</v>
      </c>
      <c r="BX5573" s="177" t="s">
        <v>269</v>
      </c>
      <c r="BY5573" s="177" t="s">
        <v>262</v>
      </c>
      <c r="BZ5573" s="177" t="s">
        <v>277</v>
      </c>
      <c r="CA5573" s="177">
        <v>6</v>
      </c>
      <c r="CB5573" s="177" t="s">
        <v>264</v>
      </c>
      <c r="CC5573" s="122">
        <v>0</v>
      </c>
      <c r="CD5573" s="178" t="s">
        <v>3335</v>
      </c>
      <c r="CE5573" s="177" t="s">
        <v>300</v>
      </c>
      <c r="CF5573" s="177" t="s">
        <v>300</v>
      </c>
      <c r="CG5573" s="83" t="s">
        <v>89</v>
      </c>
      <c r="CH5573" s="57"/>
      <c r="CV5573" s="51"/>
      <c r="CW5573" s="51"/>
      <c r="CX5573" s="51"/>
      <c r="CY5573" s="51"/>
      <c r="CZ5573" s="51"/>
      <c r="DA5573" s="51"/>
      <c r="DB5573" s="51"/>
      <c r="DC5573" s="51"/>
      <c r="DD5573" s="51"/>
    </row>
    <row r="5574" spans="73:108" ht="15" x14ac:dyDescent="0.25">
      <c r="BU5574" s="91"/>
      <c r="BV5574" s="177">
        <v>2010</v>
      </c>
      <c r="BW5574" s="177">
        <v>1</v>
      </c>
      <c r="BX5574" s="177" t="s">
        <v>269</v>
      </c>
      <c r="BY5574" s="177" t="s">
        <v>262</v>
      </c>
      <c r="BZ5574" s="177" t="s">
        <v>277</v>
      </c>
      <c r="CA5574" s="177">
        <v>6</v>
      </c>
      <c r="CB5574" s="177" t="s">
        <v>264</v>
      </c>
      <c r="CC5574" s="122">
        <v>0</v>
      </c>
      <c r="CD5574" s="178" t="s">
        <v>3359</v>
      </c>
      <c r="CE5574" s="177" t="s">
        <v>300</v>
      </c>
      <c r="CF5574" s="177" t="s">
        <v>300</v>
      </c>
      <c r="CG5574" s="83" t="s">
        <v>89</v>
      </c>
      <c r="CH5574" s="57"/>
      <c r="CV5574" s="51"/>
      <c r="CW5574" s="51"/>
      <c r="CX5574" s="51"/>
      <c r="CY5574" s="51"/>
      <c r="CZ5574" s="51"/>
      <c r="DA5574" s="51"/>
      <c r="DB5574" s="51"/>
      <c r="DC5574" s="51"/>
      <c r="DD5574" s="51"/>
    </row>
    <row r="5575" spans="73:108" ht="15" x14ac:dyDescent="0.25">
      <c r="BU5575" s="91"/>
      <c r="BV5575" s="177">
        <v>2010</v>
      </c>
      <c r="BW5575" s="177">
        <v>3</v>
      </c>
      <c r="BX5575" s="177" t="s">
        <v>269</v>
      </c>
      <c r="BY5575" s="177" t="s">
        <v>262</v>
      </c>
      <c r="BZ5575" s="177" t="s">
        <v>277</v>
      </c>
      <c r="CA5575" s="177">
        <v>6</v>
      </c>
      <c r="CB5575" s="177" t="s">
        <v>264</v>
      </c>
      <c r="CC5575" s="122">
        <v>0</v>
      </c>
      <c r="CD5575" s="178" t="s">
        <v>3409</v>
      </c>
      <c r="CE5575" s="177" t="s">
        <v>300</v>
      </c>
      <c r="CF5575" s="177" t="s">
        <v>300</v>
      </c>
      <c r="CG5575" s="83" t="s">
        <v>89</v>
      </c>
      <c r="CH5575" s="57"/>
      <c r="CV5575" s="51"/>
      <c r="CW5575" s="51"/>
      <c r="CX5575" s="51"/>
      <c r="CY5575" s="51"/>
      <c r="CZ5575" s="51"/>
      <c r="DA5575" s="51"/>
      <c r="DB5575" s="51"/>
      <c r="DC5575" s="51"/>
      <c r="DD5575" s="51"/>
    </row>
    <row r="5576" spans="73:108" ht="15" x14ac:dyDescent="0.25">
      <c r="BU5576" s="91"/>
      <c r="BV5576" s="177">
        <v>2010</v>
      </c>
      <c r="BW5576" s="177">
        <v>5</v>
      </c>
      <c r="BX5576" s="177" t="s">
        <v>269</v>
      </c>
      <c r="BY5576" s="177" t="s">
        <v>262</v>
      </c>
      <c r="BZ5576" s="177" t="s">
        <v>277</v>
      </c>
      <c r="CA5576" s="177">
        <v>6</v>
      </c>
      <c r="CB5576" s="177" t="s">
        <v>264</v>
      </c>
      <c r="CC5576" s="122">
        <v>0</v>
      </c>
      <c r="CD5576" s="178" t="s">
        <v>3463</v>
      </c>
      <c r="CE5576" s="177" t="s">
        <v>300</v>
      </c>
      <c r="CF5576" s="177" t="s">
        <v>300</v>
      </c>
      <c r="CG5576" s="83" t="s">
        <v>89</v>
      </c>
      <c r="CH5576" s="57"/>
      <c r="CV5576" s="51"/>
      <c r="CW5576" s="51"/>
      <c r="CX5576" s="51"/>
      <c r="CY5576" s="51"/>
      <c r="CZ5576" s="51"/>
      <c r="DA5576" s="51"/>
      <c r="DB5576" s="51"/>
      <c r="DC5576" s="51"/>
      <c r="DD5576" s="51"/>
    </row>
    <row r="5577" spans="73:108" ht="15" x14ac:dyDescent="0.25">
      <c r="BU5577" s="91"/>
      <c r="BV5577" s="177">
        <v>2010</v>
      </c>
      <c r="BW5577" s="177">
        <v>6</v>
      </c>
      <c r="BX5577" s="177" t="s">
        <v>269</v>
      </c>
      <c r="BY5577" s="177" t="s">
        <v>262</v>
      </c>
      <c r="BZ5577" s="177" t="s">
        <v>277</v>
      </c>
      <c r="CA5577" s="177">
        <v>6</v>
      </c>
      <c r="CB5577" s="177" t="s">
        <v>264</v>
      </c>
      <c r="CC5577" s="122">
        <v>0</v>
      </c>
      <c r="CD5577" s="178" t="s">
        <v>3504</v>
      </c>
      <c r="CE5577" s="177" t="s">
        <v>300</v>
      </c>
      <c r="CF5577" s="177" t="s">
        <v>300</v>
      </c>
      <c r="CG5577" s="83" t="s">
        <v>89</v>
      </c>
      <c r="CH5577" s="57"/>
      <c r="CV5577" s="51"/>
      <c r="CW5577" s="51"/>
      <c r="CX5577" s="51"/>
      <c r="CY5577" s="51"/>
      <c r="CZ5577" s="51"/>
      <c r="DA5577" s="51"/>
      <c r="DB5577" s="51"/>
      <c r="DC5577" s="51"/>
      <c r="DD5577" s="51"/>
    </row>
    <row r="5578" spans="73:108" ht="15" x14ac:dyDescent="0.25">
      <c r="BU5578" s="91"/>
      <c r="BV5578" s="177">
        <v>2010</v>
      </c>
      <c r="BW5578" s="177">
        <v>7</v>
      </c>
      <c r="BX5578" s="177" t="s">
        <v>269</v>
      </c>
      <c r="BY5578" s="177" t="s">
        <v>262</v>
      </c>
      <c r="BZ5578" s="177" t="s">
        <v>277</v>
      </c>
      <c r="CA5578" s="177">
        <v>6</v>
      </c>
      <c r="CB5578" s="177" t="s">
        <v>264</v>
      </c>
      <c r="CC5578" s="122">
        <v>0</v>
      </c>
      <c r="CD5578" s="178" t="s">
        <v>3540</v>
      </c>
      <c r="CE5578" s="177" t="s">
        <v>300</v>
      </c>
      <c r="CF5578" s="177" t="s">
        <v>300</v>
      </c>
      <c r="CG5578" s="83" t="s">
        <v>89</v>
      </c>
      <c r="CH5578" s="57"/>
      <c r="CV5578" s="51"/>
      <c r="CW5578" s="51"/>
      <c r="CX5578" s="51"/>
      <c r="CY5578" s="51"/>
      <c r="CZ5578" s="51"/>
      <c r="DA5578" s="51"/>
      <c r="DB5578" s="51"/>
      <c r="DC5578" s="51"/>
      <c r="DD5578" s="51"/>
    </row>
    <row r="5579" spans="73:108" ht="15" x14ac:dyDescent="0.25">
      <c r="BU5579" s="91"/>
      <c r="BV5579" s="177">
        <v>2010</v>
      </c>
      <c r="BW5579" s="177">
        <v>8</v>
      </c>
      <c r="BX5579" s="177" t="s">
        <v>269</v>
      </c>
      <c r="BY5579" s="177" t="s">
        <v>262</v>
      </c>
      <c r="BZ5579" s="177" t="s">
        <v>277</v>
      </c>
      <c r="CA5579" s="177">
        <v>6</v>
      </c>
      <c r="CB5579" s="177" t="s">
        <v>264</v>
      </c>
      <c r="CC5579" s="122">
        <v>0</v>
      </c>
      <c r="CD5579" s="178" t="s">
        <v>3615</v>
      </c>
      <c r="CE5579" s="177" t="s">
        <v>300</v>
      </c>
      <c r="CF5579" s="177" t="s">
        <v>300</v>
      </c>
      <c r="CG5579" s="83" t="s">
        <v>89</v>
      </c>
      <c r="CH5579" s="57"/>
      <c r="CV5579" s="51"/>
      <c r="CW5579" s="51"/>
      <c r="CX5579" s="51"/>
      <c r="CY5579" s="51"/>
      <c r="CZ5579" s="51"/>
      <c r="DA5579" s="51"/>
      <c r="DB5579" s="51"/>
      <c r="DC5579" s="51"/>
      <c r="DD5579" s="51"/>
    </row>
    <row r="5580" spans="73:108" ht="15" x14ac:dyDescent="0.25">
      <c r="BU5580" s="91"/>
      <c r="BV5580" s="177">
        <v>2010</v>
      </c>
      <c r="BW5580" s="177">
        <v>9</v>
      </c>
      <c r="BX5580" s="177" t="s">
        <v>269</v>
      </c>
      <c r="BY5580" s="177" t="s">
        <v>262</v>
      </c>
      <c r="BZ5580" s="177" t="s">
        <v>277</v>
      </c>
      <c r="CA5580" s="177">
        <v>6</v>
      </c>
      <c r="CB5580" s="177" t="s">
        <v>264</v>
      </c>
      <c r="CC5580" s="122">
        <v>0</v>
      </c>
      <c r="CD5580" s="178" t="s">
        <v>3679</v>
      </c>
      <c r="CE5580" s="177" t="s">
        <v>300</v>
      </c>
      <c r="CF5580" s="177" t="s">
        <v>300</v>
      </c>
      <c r="CG5580" s="83" t="s">
        <v>89</v>
      </c>
      <c r="CH5580" s="57"/>
      <c r="CV5580" s="51"/>
      <c r="CW5580" s="51"/>
      <c r="CX5580" s="51"/>
      <c r="CY5580" s="51"/>
      <c r="CZ5580" s="51"/>
      <c r="DA5580" s="51"/>
      <c r="DB5580" s="51"/>
      <c r="DC5580" s="51"/>
      <c r="DD5580" s="51"/>
    </row>
    <row r="5581" spans="73:108" ht="15" x14ac:dyDescent="0.25">
      <c r="BU5581" s="91"/>
      <c r="BV5581" s="177">
        <v>2010</v>
      </c>
      <c r="BW5581" s="177">
        <v>10</v>
      </c>
      <c r="BX5581" s="177" t="s">
        <v>269</v>
      </c>
      <c r="BY5581" s="177" t="s">
        <v>262</v>
      </c>
      <c r="BZ5581" s="177" t="s">
        <v>277</v>
      </c>
      <c r="CA5581" s="177">
        <v>6</v>
      </c>
      <c r="CB5581" s="177" t="s">
        <v>264</v>
      </c>
      <c r="CC5581" s="122">
        <v>0</v>
      </c>
      <c r="CD5581" s="178" t="s">
        <v>3755</v>
      </c>
      <c r="CE5581" s="177" t="s">
        <v>300</v>
      </c>
      <c r="CF5581" s="177" t="s">
        <v>300</v>
      </c>
      <c r="CG5581" s="83" t="s">
        <v>89</v>
      </c>
      <c r="CH5581" s="57"/>
      <c r="CV5581" s="51"/>
      <c r="CW5581" s="51"/>
      <c r="CX5581" s="51"/>
      <c r="CY5581" s="51"/>
      <c r="CZ5581" s="51"/>
      <c r="DA5581" s="51"/>
      <c r="DB5581" s="51"/>
      <c r="DC5581" s="51"/>
      <c r="DD5581" s="51"/>
    </row>
    <row r="5582" spans="73:108" ht="15" x14ac:dyDescent="0.25">
      <c r="BU5582" s="91"/>
      <c r="BV5582" s="177">
        <v>2010</v>
      </c>
      <c r="BW5582" s="177">
        <v>11</v>
      </c>
      <c r="BX5582" s="177" t="s">
        <v>269</v>
      </c>
      <c r="BY5582" s="177" t="s">
        <v>262</v>
      </c>
      <c r="BZ5582" s="177" t="s">
        <v>277</v>
      </c>
      <c r="CA5582" s="177">
        <v>6</v>
      </c>
      <c r="CB5582" s="177" t="s">
        <v>264</v>
      </c>
      <c r="CC5582" s="122">
        <v>0</v>
      </c>
      <c r="CD5582" s="178" t="s">
        <v>3832</v>
      </c>
      <c r="CE5582" s="177" t="s">
        <v>300</v>
      </c>
      <c r="CF5582" s="177" t="s">
        <v>300</v>
      </c>
      <c r="CG5582" s="83" t="s">
        <v>89</v>
      </c>
      <c r="CH5582" s="57"/>
      <c r="CV5582" s="51"/>
      <c r="CW5582" s="51"/>
      <c r="CX5582" s="51"/>
      <c r="CY5582" s="51"/>
      <c r="CZ5582" s="51"/>
      <c r="DA5582" s="51"/>
      <c r="DB5582" s="51"/>
      <c r="DC5582" s="51"/>
      <c r="DD5582" s="51"/>
    </row>
    <row r="5583" spans="73:108" ht="15" x14ac:dyDescent="0.25">
      <c r="BU5583" s="91"/>
      <c r="BV5583" s="177">
        <v>2010</v>
      </c>
      <c r="BW5583" s="177">
        <v>12</v>
      </c>
      <c r="BX5583" s="177" t="s">
        <v>269</v>
      </c>
      <c r="BY5583" s="177" t="s">
        <v>262</v>
      </c>
      <c r="BZ5583" s="177" t="s">
        <v>277</v>
      </c>
      <c r="CA5583" s="177">
        <v>6</v>
      </c>
      <c r="CB5583" s="177" t="s">
        <v>264</v>
      </c>
      <c r="CC5583" s="122">
        <v>0</v>
      </c>
      <c r="CD5583" s="178" t="s">
        <v>3893</v>
      </c>
      <c r="CE5583" s="177" t="s">
        <v>300</v>
      </c>
      <c r="CF5583" s="177" t="s">
        <v>300</v>
      </c>
      <c r="CG5583" s="83" t="s">
        <v>89</v>
      </c>
      <c r="CH5583" s="57"/>
      <c r="CV5583" s="51"/>
      <c r="CW5583" s="51"/>
      <c r="CX5583" s="51"/>
      <c r="CY5583" s="51"/>
      <c r="CZ5583" s="51"/>
      <c r="DA5583" s="51"/>
      <c r="DB5583" s="51"/>
      <c r="DC5583" s="51"/>
      <c r="DD5583" s="51"/>
    </row>
    <row r="5584" spans="73:108" ht="15" x14ac:dyDescent="0.25">
      <c r="BU5584" s="91"/>
      <c r="BV5584" s="177">
        <v>2007</v>
      </c>
      <c r="BW5584" s="177">
        <v>6</v>
      </c>
      <c r="BX5584" s="177" t="s">
        <v>261</v>
      </c>
      <c r="BY5584" s="177" t="s">
        <v>262</v>
      </c>
      <c r="BZ5584" s="177" t="s">
        <v>268</v>
      </c>
      <c r="CA5584" s="177">
        <v>40</v>
      </c>
      <c r="CB5584" s="177" t="s">
        <v>264</v>
      </c>
      <c r="CC5584" s="122">
        <v>0</v>
      </c>
      <c r="CD5584" s="178" t="s">
        <v>2320</v>
      </c>
      <c r="CE5584" s="177" t="s">
        <v>300</v>
      </c>
      <c r="CF5584" s="177" t="s">
        <v>300</v>
      </c>
      <c r="CG5584" s="205" t="s">
        <v>12</v>
      </c>
      <c r="CH5584" s="57"/>
      <c r="CV5584" s="51"/>
      <c r="CW5584" s="51"/>
      <c r="CX5584" s="51"/>
      <c r="CY5584" s="51"/>
      <c r="CZ5584" s="51"/>
      <c r="DA5584" s="51"/>
      <c r="DB5584" s="51"/>
      <c r="DC5584" s="51"/>
      <c r="DD5584" s="51"/>
    </row>
    <row r="5585" spans="73:108" ht="15" x14ac:dyDescent="0.25">
      <c r="BU5585" s="91"/>
      <c r="BV5585" s="177">
        <v>2007</v>
      </c>
      <c r="BW5585" s="177">
        <v>7</v>
      </c>
      <c r="BX5585" s="177" t="s">
        <v>261</v>
      </c>
      <c r="BY5585" s="177" t="s">
        <v>262</v>
      </c>
      <c r="BZ5585" s="177" t="s">
        <v>268</v>
      </c>
      <c r="CA5585" s="177">
        <v>40</v>
      </c>
      <c r="CB5585" s="177" t="s">
        <v>264</v>
      </c>
      <c r="CC5585" s="122">
        <v>0</v>
      </c>
      <c r="CD5585" s="178" t="s">
        <v>2334</v>
      </c>
      <c r="CE5585" s="177" t="s">
        <v>300</v>
      </c>
      <c r="CF5585" s="177" t="s">
        <v>300</v>
      </c>
      <c r="CG5585" s="205" t="s">
        <v>12</v>
      </c>
      <c r="CH5585" s="57"/>
      <c r="CV5585" s="51"/>
      <c r="CW5585" s="51"/>
      <c r="CX5585" s="51"/>
      <c r="CY5585" s="51"/>
      <c r="CZ5585" s="51"/>
      <c r="DA5585" s="51"/>
      <c r="DB5585" s="51"/>
      <c r="DC5585" s="51"/>
      <c r="DD5585" s="51"/>
    </row>
    <row r="5586" spans="73:108" ht="15" x14ac:dyDescent="0.25">
      <c r="BU5586" s="91"/>
      <c r="BV5586" s="177">
        <v>2010</v>
      </c>
      <c r="BW5586" s="177">
        <v>8</v>
      </c>
      <c r="BX5586" s="177" t="s">
        <v>261</v>
      </c>
      <c r="BY5586" s="177" t="s">
        <v>262</v>
      </c>
      <c r="BZ5586" s="177" t="s">
        <v>277</v>
      </c>
      <c r="CA5586" s="177">
        <v>6</v>
      </c>
      <c r="CB5586" s="177" t="s">
        <v>264</v>
      </c>
      <c r="CC5586" s="122">
        <v>0</v>
      </c>
      <c r="CD5586" s="178" t="s">
        <v>3615</v>
      </c>
      <c r="CE5586" s="177" t="s">
        <v>300</v>
      </c>
      <c r="CF5586" s="177" t="s">
        <v>300</v>
      </c>
      <c r="CG5586" s="83" t="s">
        <v>89</v>
      </c>
      <c r="CH5586" s="57"/>
      <c r="CV5586" s="51"/>
      <c r="CW5586" s="51"/>
      <c r="CX5586" s="51"/>
      <c r="CY5586" s="51"/>
      <c r="CZ5586" s="51"/>
      <c r="DA5586" s="51"/>
      <c r="DB5586" s="51"/>
      <c r="DC5586" s="51"/>
      <c r="DD5586" s="51"/>
    </row>
    <row r="5587" spans="73:108" ht="15" x14ac:dyDescent="0.25">
      <c r="BU5587" s="91"/>
      <c r="BV5587" s="177">
        <v>2007</v>
      </c>
      <c r="BW5587" s="177">
        <v>4</v>
      </c>
      <c r="BX5587" s="177" t="s">
        <v>312</v>
      </c>
      <c r="BY5587" s="177" t="s">
        <v>262</v>
      </c>
      <c r="BZ5587" s="177" t="s">
        <v>268</v>
      </c>
      <c r="CA5587" s="177">
        <v>6</v>
      </c>
      <c r="CB5587" s="177" t="s">
        <v>264</v>
      </c>
      <c r="CC5587" s="122">
        <v>0</v>
      </c>
      <c r="CD5587" s="178" t="s">
        <v>2173</v>
      </c>
      <c r="CE5587" s="177" t="s">
        <v>300</v>
      </c>
      <c r="CF5587" s="177" t="s">
        <v>300</v>
      </c>
      <c r="CG5587" s="83" t="s">
        <v>89</v>
      </c>
      <c r="CH5587" s="57"/>
      <c r="CV5587" s="51"/>
      <c r="CW5587" s="51"/>
      <c r="CX5587" s="51"/>
      <c r="CY5587" s="51"/>
      <c r="CZ5587" s="51"/>
      <c r="DA5587" s="51"/>
      <c r="DB5587" s="51"/>
      <c r="DC5587" s="51"/>
      <c r="DD5587" s="51"/>
    </row>
    <row r="5588" spans="73:108" ht="15" x14ac:dyDescent="0.25">
      <c r="BU5588" s="91"/>
      <c r="BV5588" s="177">
        <v>2007</v>
      </c>
      <c r="BW5588" s="177">
        <v>11</v>
      </c>
      <c r="BX5588" s="177" t="s">
        <v>312</v>
      </c>
      <c r="BY5588" s="177" t="s">
        <v>262</v>
      </c>
      <c r="BZ5588" s="177" t="s">
        <v>277</v>
      </c>
      <c r="CA5588" s="177">
        <v>6</v>
      </c>
      <c r="CB5588" s="177" t="s">
        <v>358</v>
      </c>
      <c r="CC5588" s="122">
        <v>0</v>
      </c>
      <c r="CD5588" s="178" t="s">
        <v>2480</v>
      </c>
      <c r="CE5588" s="177" t="s">
        <v>300</v>
      </c>
      <c r="CF5588" s="177" t="s">
        <v>300</v>
      </c>
      <c r="CG5588" s="83" t="s">
        <v>89</v>
      </c>
      <c r="CH5588" s="57"/>
      <c r="CV5588" s="51"/>
      <c r="CW5588" s="51"/>
      <c r="CX5588" s="51"/>
      <c r="CY5588" s="51"/>
      <c r="CZ5588" s="51"/>
      <c r="DA5588" s="51"/>
      <c r="DB5588" s="51"/>
      <c r="DC5588" s="51"/>
      <c r="DD5588" s="51"/>
    </row>
    <row r="5589" spans="73:108" ht="15" x14ac:dyDescent="0.25">
      <c r="BU5589" s="91"/>
      <c r="BV5589" s="177">
        <v>2007</v>
      </c>
      <c r="BW5589" s="177">
        <v>11</v>
      </c>
      <c r="BX5589" s="177" t="s">
        <v>312</v>
      </c>
      <c r="BY5589" s="177" t="s">
        <v>262</v>
      </c>
      <c r="BZ5589" s="177" t="s">
        <v>316</v>
      </c>
      <c r="CA5589" s="177">
        <v>6</v>
      </c>
      <c r="CB5589" s="177" t="s">
        <v>358</v>
      </c>
      <c r="CC5589" s="122">
        <v>0</v>
      </c>
      <c r="CD5589" s="178" t="s">
        <v>2480</v>
      </c>
      <c r="CE5589" s="177" t="s">
        <v>300</v>
      </c>
      <c r="CF5589" s="177" t="s">
        <v>300</v>
      </c>
      <c r="CG5589" s="83" t="s">
        <v>89</v>
      </c>
      <c r="CH5589" s="57"/>
      <c r="CV5589" s="51"/>
      <c r="CW5589" s="51"/>
      <c r="CX5589" s="51"/>
      <c r="CY5589" s="51"/>
      <c r="CZ5589" s="51"/>
      <c r="DA5589" s="51"/>
      <c r="DB5589" s="51"/>
      <c r="DC5589" s="51"/>
      <c r="DD5589" s="51"/>
    </row>
    <row r="5590" spans="73:108" ht="15" x14ac:dyDescent="0.25">
      <c r="BU5590" s="91"/>
      <c r="BV5590" s="177">
        <v>2007</v>
      </c>
      <c r="BW5590" s="177">
        <v>12</v>
      </c>
      <c r="BX5590" s="177" t="s">
        <v>312</v>
      </c>
      <c r="BY5590" s="177" t="s">
        <v>262</v>
      </c>
      <c r="BZ5590" s="177" t="s">
        <v>316</v>
      </c>
      <c r="CA5590" s="177">
        <v>6</v>
      </c>
      <c r="CB5590" s="177" t="s">
        <v>358</v>
      </c>
      <c r="CC5590" s="122">
        <v>0</v>
      </c>
      <c r="CD5590" s="178" t="s">
        <v>2508</v>
      </c>
      <c r="CE5590" s="177" t="s">
        <v>300</v>
      </c>
      <c r="CF5590" s="177" t="s">
        <v>300</v>
      </c>
      <c r="CG5590" s="83" t="s">
        <v>89</v>
      </c>
      <c r="CH5590" s="57"/>
      <c r="CV5590" s="51"/>
      <c r="CW5590" s="51"/>
      <c r="CX5590" s="51"/>
      <c r="CY5590" s="51"/>
      <c r="CZ5590" s="51"/>
      <c r="DA5590" s="51"/>
      <c r="DB5590" s="51"/>
      <c r="DC5590" s="51"/>
      <c r="DD5590" s="51"/>
    </row>
    <row r="5591" spans="73:108" ht="15" x14ac:dyDescent="0.25">
      <c r="BU5591" s="91"/>
      <c r="BV5591" s="177">
        <v>2008</v>
      </c>
      <c r="BW5591" s="177">
        <v>2</v>
      </c>
      <c r="BX5591" s="177" t="s">
        <v>312</v>
      </c>
      <c r="BY5591" s="177" t="s">
        <v>262</v>
      </c>
      <c r="BZ5591" s="177" t="s">
        <v>277</v>
      </c>
      <c r="CA5591" s="177">
        <v>6</v>
      </c>
      <c r="CB5591" s="177" t="s">
        <v>264</v>
      </c>
      <c r="CC5591" s="122">
        <v>0</v>
      </c>
      <c r="CD5591" s="178" t="s">
        <v>2609</v>
      </c>
      <c r="CE5591" s="177" t="s">
        <v>300</v>
      </c>
      <c r="CF5591" s="177" t="s">
        <v>300</v>
      </c>
      <c r="CG5591" s="83" t="s">
        <v>89</v>
      </c>
      <c r="CH5591" s="57"/>
      <c r="CV5591" s="51"/>
      <c r="CW5591" s="51"/>
      <c r="CX5591" s="51"/>
      <c r="CY5591" s="51"/>
      <c r="CZ5591" s="51"/>
      <c r="DA5591" s="51"/>
      <c r="DB5591" s="51"/>
      <c r="DC5591" s="51"/>
      <c r="DD5591" s="51"/>
    </row>
    <row r="5592" spans="73:108" ht="15" x14ac:dyDescent="0.25">
      <c r="BU5592" s="91"/>
      <c r="BV5592" s="177">
        <v>2008</v>
      </c>
      <c r="BW5592" s="177">
        <v>12</v>
      </c>
      <c r="BX5592" s="177" t="s">
        <v>312</v>
      </c>
      <c r="BY5592" s="177" t="s">
        <v>262</v>
      </c>
      <c r="BZ5592" s="177" t="s">
        <v>277</v>
      </c>
      <c r="CA5592" s="177">
        <v>6</v>
      </c>
      <c r="CB5592" s="177" t="s">
        <v>879</v>
      </c>
      <c r="CC5592" s="122">
        <v>0</v>
      </c>
      <c r="CD5592" s="178" t="s">
        <v>3017</v>
      </c>
      <c r="CE5592" s="177" t="s">
        <v>300</v>
      </c>
      <c r="CF5592" s="177" t="s">
        <v>300</v>
      </c>
      <c r="CG5592" s="83" t="s">
        <v>89</v>
      </c>
      <c r="CH5592" s="57"/>
      <c r="CV5592" s="51"/>
      <c r="CW5592" s="51"/>
      <c r="CX5592" s="51"/>
      <c r="CY5592" s="51"/>
      <c r="CZ5592" s="51"/>
      <c r="DA5592" s="51"/>
      <c r="DB5592" s="51"/>
      <c r="DC5592" s="51"/>
      <c r="DD5592" s="51"/>
    </row>
    <row r="5593" spans="73:108" ht="15" x14ac:dyDescent="0.25">
      <c r="BU5593" s="91"/>
      <c r="BV5593" s="177">
        <v>2010</v>
      </c>
      <c r="BW5593" s="177">
        <v>3</v>
      </c>
      <c r="BX5593" s="177" t="s">
        <v>312</v>
      </c>
      <c r="BY5593" s="177" t="s">
        <v>262</v>
      </c>
      <c r="BZ5593" s="177" t="s">
        <v>277</v>
      </c>
      <c r="CA5593" s="177">
        <v>6</v>
      </c>
      <c r="CB5593" s="177" t="s">
        <v>264</v>
      </c>
      <c r="CC5593" s="122">
        <v>0</v>
      </c>
      <c r="CD5593" s="178" t="s">
        <v>3409</v>
      </c>
      <c r="CE5593" s="177" t="s">
        <v>300</v>
      </c>
      <c r="CF5593" s="177" t="s">
        <v>300</v>
      </c>
      <c r="CG5593" s="83" t="s">
        <v>89</v>
      </c>
      <c r="CH5593" s="57"/>
      <c r="CV5593" s="51"/>
      <c r="CW5593" s="51"/>
      <c r="CX5593" s="51"/>
      <c r="CY5593" s="51"/>
      <c r="CZ5593" s="51"/>
      <c r="DA5593" s="51"/>
      <c r="DB5593" s="51"/>
      <c r="DC5593" s="51"/>
      <c r="DD5593" s="51"/>
    </row>
    <row r="5594" spans="73:108" ht="15" x14ac:dyDescent="0.25">
      <c r="BU5594" s="91"/>
      <c r="BV5594" s="177">
        <v>2010</v>
      </c>
      <c r="BW5594" s="177">
        <v>4</v>
      </c>
      <c r="BX5594" s="177" t="s">
        <v>312</v>
      </c>
      <c r="BY5594" s="177" t="s">
        <v>262</v>
      </c>
      <c r="BZ5594" s="177" t="s">
        <v>277</v>
      </c>
      <c r="CA5594" s="177">
        <v>6</v>
      </c>
      <c r="CB5594" s="177" t="s">
        <v>264</v>
      </c>
      <c r="CC5594" s="122">
        <v>0</v>
      </c>
      <c r="CD5594" s="178" t="s">
        <v>3439</v>
      </c>
      <c r="CE5594" s="177" t="s">
        <v>300</v>
      </c>
      <c r="CF5594" s="177" t="s">
        <v>300</v>
      </c>
      <c r="CG5594" s="83" t="s">
        <v>89</v>
      </c>
      <c r="CH5594" s="57"/>
      <c r="CV5594" s="51"/>
      <c r="CW5594" s="51"/>
      <c r="CX5594" s="51"/>
      <c r="CY5594" s="51"/>
      <c r="CZ5594" s="51"/>
      <c r="DA5594" s="51"/>
      <c r="DB5594" s="51"/>
      <c r="DC5594" s="51"/>
      <c r="DD5594" s="51"/>
    </row>
    <row r="5595" spans="73:108" ht="15" x14ac:dyDescent="0.25">
      <c r="BU5595" s="91"/>
      <c r="BV5595" s="177">
        <v>2010</v>
      </c>
      <c r="BW5595" s="177">
        <v>5</v>
      </c>
      <c r="BX5595" s="177" t="s">
        <v>312</v>
      </c>
      <c r="BY5595" s="177" t="s">
        <v>262</v>
      </c>
      <c r="BZ5595" s="177" t="s">
        <v>277</v>
      </c>
      <c r="CA5595" s="177">
        <v>6</v>
      </c>
      <c r="CB5595" s="177" t="s">
        <v>264</v>
      </c>
      <c r="CC5595" s="122">
        <v>0</v>
      </c>
      <c r="CD5595" s="178" t="s">
        <v>3463</v>
      </c>
      <c r="CE5595" s="177" t="s">
        <v>300</v>
      </c>
      <c r="CF5595" s="177" t="s">
        <v>300</v>
      </c>
      <c r="CG5595" s="83" t="s">
        <v>89</v>
      </c>
      <c r="CH5595" s="57"/>
      <c r="CV5595" s="51"/>
      <c r="CW5595" s="51"/>
      <c r="CX5595" s="51"/>
      <c r="CY5595" s="51"/>
      <c r="CZ5595" s="51"/>
      <c r="DA5595" s="51"/>
      <c r="DB5595" s="51"/>
      <c r="DC5595" s="51"/>
      <c r="DD5595" s="51"/>
    </row>
    <row r="5596" spans="73:108" ht="15" x14ac:dyDescent="0.25">
      <c r="BU5596" s="91"/>
      <c r="BV5596" s="177">
        <v>2010</v>
      </c>
      <c r="BW5596" s="177">
        <v>6</v>
      </c>
      <c r="BX5596" s="177" t="s">
        <v>312</v>
      </c>
      <c r="BY5596" s="177" t="s">
        <v>262</v>
      </c>
      <c r="BZ5596" s="177" t="s">
        <v>277</v>
      </c>
      <c r="CA5596" s="177">
        <v>6</v>
      </c>
      <c r="CB5596" s="177" t="s">
        <v>264</v>
      </c>
      <c r="CC5596" s="122">
        <v>0</v>
      </c>
      <c r="CD5596" s="178" t="s">
        <v>3504</v>
      </c>
      <c r="CE5596" s="177" t="s">
        <v>300</v>
      </c>
      <c r="CF5596" s="177" t="s">
        <v>300</v>
      </c>
      <c r="CG5596" s="83" t="s">
        <v>89</v>
      </c>
      <c r="CH5596" s="57"/>
      <c r="CV5596" s="51"/>
      <c r="CW5596" s="51"/>
      <c r="CX5596" s="51"/>
      <c r="CY5596" s="51"/>
      <c r="CZ5596" s="51"/>
      <c r="DA5596" s="51"/>
      <c r="DB5596" s="51"/>
      <c r="DC5596" s="51"/>
      <c r="DD5596" s="51"/>
    </row>
    <row r="5597" spans="73:108" ht="15" x14ac:dyDescent="0.25">
      <c r="BU5597" s="91"/>
      <c r="BV5597" s="177">
        <v>2010</v>
      </c>
      <c r="BW5597" s="177">
        <v>7</v>
      </c>
      <c r="BX5597" s="177" t="s">
        <v>312</v>
      </c>
      <c r="BY5597" s="177" t="s">
        <v>262</v>
      </c>
      <c r="BZ5597" s="177" t="s">
        <v>277</v>
      </c>
      <c r="CA5597" s="177">
        <v>6</v>
      </c>
      <c r="CB5597" s="177" t="s">
        <v>264</v>
      </c>
      <c r="CC5597" s="122">
        <v>0</v>
      </c>
      <c r="CD5597" s="178" t="s">
        <v>3540</v>
      </c>
      <c r="CE5597" s="177" t="s">
        <v>300</v>
      </c>
      <c r="CF5597" s="177" t="s">
        <v>300</v>
      </c>
      <c r="CG5597" s="83" t="s">
        <v>89</v>
      </c>
      <c r="CH5597" s="57"/>
      <c r="CV5597" s="51"/>
      <c r="CW5597" s="51"/>
      <c r="CX5597" s="51"/>
      <c r="CY5597" s="51"/>
      <c r="CZ5597" s="51"/>
      <c r="DA5597" s="51"/>
      <c r="DB5597" s="51"/>
      <c r="DC5597" s="51"/>
      <c r="DD5597" s="51"/>
    </row>
    <row r="5598" spans="73:108" ht="15" x14ac:dyDescent="0.25">
      <c r="BU5598" s="91"/>
      <c r="BV5598" s="177">
        <v>2010</v>
      </c>
      <c r="BW5598" s="177">
        <v>8</v>
      </c>
      <c r="BX5598" s="177" t="s">
        <v>312</v>
      </c>
      <c r="BY5598" s="177" t="s">
        <v>262</v>
      </c>
      <c r="BZ5598" s="177" t="s">
        <v>277</v>
      </c>
      <c r="CA5598" s="177">
        <v>6</v>
      </c>
      <c r="CB5598" s="177" t="s">
        <v>264</v>
      </c>
      <c r="CC5598" s="122">
        <v>0</v>
      </c>
      <c r="CD5598" s="178" t="s">
        <v>3615</v>
      </c>
      <c r="CE5598" s="177" t="s">
        <v>300</v>
      </c>
      <c r="CF5598" s="177" t="s">
        <v>300</v>
      </c>
      <c r="CG5598" s="83" t="s">
        <v>89</v>
      </c>
      <c r="CH5598" s="57"/>
      <c r="CV5598" s="51"/>
      <c r="CW5598" s="51"/>
      <c r="CX5598" s="51"/>
      <c r="CY5598" s="51"/>
      <c r="CZ5598" s="51"/>
      <c r="DA5598" s="51"/>
      <c r="DB5598" s="51"/>
      <c r="DC5598" s="51"/>
      <c r="DD5598" s="51"/>
    </row>
    <row r="5599" spans="73:108" ht="15" x14ac:dyDescent="0.25">
      <c r="BU5599" s="91"/>
      <c r="BV5599" s="177">
        <v>2010</v>
      </c>
      <c r="BW5599" s="177">
        <v>9</v>
      </c>
      <c r="BX5599" s="177" t="s">
        <v>312</v>
      </c>
      <c r="BY5599" s="177" t="s">
        <v>262</v>
      </c>
      <c r="BZ5599" s="177" t="s">
        <v>277</v>
      </c>
      <c r="CA5599" s="177">
        <v>6</v>
      </c>
      <c r="CB5599" s="177" t="s">
        <v>264</v>
      </c>
      <c r="CC5599" s="122">
        <v>0</v>
      </c>
      <c r="CD5599" s="178" t="s">
        <v>3679</v>
      </c>
      <c r="CE5599" s="177" t="s">
        <v>300</v>
      </c>
      <c r="CF5599" s="177" t="s">
        <v>300</v>
      </c>
      <c r="CG5599" s="83" t="s">
        <v>89</v>
      </c>
      <c r="CH5599" s="57"/>
      <c r="CV5599" s="51"/>
      <c r="CW5599" s="51"/>
      <c r="CX5599" s="51"/>
      <c r="CY5599" s="51"/>
      <c r="CZ5599" s="51"/>
      <c r="DA5599" s="51"/>
      <c r="DB5599" s="51"/>
      <c r="DC5599" s="51"/>
      <c r="DD5599" s="51"/>
    </row>
    <row r="5600" spans="73:108" ht="15" x14ac:dyDescent="0.25">
      <c r="BU5600" s="91"/>
      <c r="BV5600" s="177">
        <v>2010</v>
      </c>
      <c r="BW5600" s="177">
        <v>11</v>
      </c>
      <c r="BX5600" s="177" t="s">
        <v>312</v>
      </c>
      <c r="BY5600" s="177" t="s">
        <v>262</v>
      </c>
      <c r="BZ5600" s="177" t="s">
        <v>277</v>
      </c>
      <c r="CA5600" s="177">
        <v>6</v>
      </c>
      <c r="CB5600" s="177" t="s">
        <v>879</v>
      </c>
      <c r="CC5600" s="122">
        <v>0</v>
      </c>
      <c r="CD5600" s="178" t="s">
        <v>3832</v>
      </c>
      <c r="CE5600" s="177" t="s">
        <v>300</v>
      </c>
      <c r="CF5600" s="177" t="s">
        <v>300</v>
      </c>
      <c r="CG5600" s="83" t="s">
        <v>89</v>
      </c>
      <c r="CH5600" s="57"/>
      <c r="CV5600" s="51"/>
      <c r="CW5600" s="51"/>
      <c r="CX5600" s="51"/>
      <c r="CY5600" s="51"/>
      <c r="CZ5600" s="51"/>
      <c r="DA5600" s="51"/>
      <c r="DB5600" s="51"/>
      <c r="DC5600" s="51"/>
      <c r="DD5600" s="51"/>
    </row>
    <row r="5601" spans="73:108" ht="15" x14ac:dyDescent="0.25">
      <c r="BU5601" s="91"/>
      <c r="BV5601" s="177">
        <v>2010</v>
      </c>
      <c r="BW5601" s="177">
        <v>12</v>
      </c>
      <c r="BX5601" s="177" t="s">
        <v>312</v>
      </c>
      <c r="BY5601" s="177" t="s">
        <v>262</v>
      </c>
      <c r="BZ5601" s="177" t="s">
        <v>277</v>
      </c>
      <c r="CA5601" s="177">
        <v>6</v>
      </c>
      <c r="CB5601" s="177" t="s">
        <v>879</v>
      </c>
      <c r="CC5601" s="122">
        <v>0</v>
      </c>
      <c r="CD5601" s="178" t="s">
        <v>3893</v>
      </c>
      <c r="CE5601" s="177" t="s">
        <v>300</v>
      </c>
      <c r="CF5601" s="177" t="s">
        <v>300</v>
      </c>
      <c r="CG5601" s="83" t="s">
        <v>89</v>
      </c>
      <c r="CH5601" s="57"/>
      <c r="CV5601" s="51"/>
      <c r="CW5601" s="51"/>
      <c r="CX5601" s="51"/>
      <c r="CY5601" s="51"/>
      <c r="CZ5601" s="51"/>
      <c r="DA5601" s="51"/>
      <c r="DB5601" s="51"/>
      <c r="DC5601" s="51"/>
      <c r="DD5601" s="51"/>
    </row>
    <row r="5602" spans="73:108" ht="15" x14ac:dyDescent="0.25">
      <c r="BU5602" s="91"/>
      <c r="BV5602" s="177">
        <v>2010</v>
      </c>
      <c r="BW5602" s="177">
        <v>12</v>
      </c>
      <c r="BX5602" s="177" t="s">
        <v>281</v>
      </c>
      <c r="BY5602" s="177" t="s">
        <v>262</v>
      </c>
      <c r="BZ5602" s="177" t="s">
        <v>277</v>
      </c>
      <c r="CA5602" s="177">
        <v>6</v>
      </c>
      <c r="CB5602" s="177" t="s">
        <v>264</v>
      </c>
      <c r="CC5602" s="122">
        <v>0</v>
      </c>
      <c r="CD5602" s="178" t="s">
        <v>3893</v>
      </c>
      <c r="CE5602" s="177" t="s">
        <v>300</v>
      </c>
      <c r="CF5602" s="177" t="s">
        <v>300</v>
      </c>
      <c r="CG5602" s="83" t="s">
        <v>89</v>
      </c>
      <c r="CH5602" s="57"/>
      <c r="CV5602" s="51"/>
      <c r="CW5602" s="51"/>
      <c r="CX5602" s="51"/>
      <c r="CY5602" s="51"/>
      <c r="CZ5602" s="51"/>
      <c r="DA5602" s="51"/>
      <c r="DB5602" s="51"/>
      <c r="DC5602" s="51"/>
      <c r="DD5602" s="51"/>
    </row>
    <row r="5603" spans="73:108" ht="15" x14ac:dyDescent="0.25">
      <c r="BU5603" s="91"/>
      <c r="BV5603" s="177">
        <v>2009</v>
      </c>
      <c r="BW5603" s="177">
        <v>11</v>
      </c>
      <c r="BX5603" s="177" t="s">
        <v>1442</v>
      </c>
      <c r="BY5603" s="177" t="s">
        <v>262</v>
      </c>
      <c r="BZ5603" s="177" t="s">
        <v>277</v>
      </c>
      <c r="CA5603" s="177">
        <v>1</v>
      </c>
      <c r="CB5603" s="177" t="s">
        <v>264</v>
      </c>
      <c r="CC5603" s="122">
        <v>45.18</v>
      </c>
      <c r="CD5603" s="178" t="s">
        <v>209</v>
      </c>
      <c r="CE5603" s="177" t="s">
        <v>1443</v>
      </c>
      <c r="CF5603" s="177" t="s">
        <v>1443</v>
      </c>
      <c r="CG5603" s="83" t="s">
        <v>9</v>
      </c>
      <c r="CH5603" s="57"/>
      <c r="CV5603" s="51"/>
      <c r="CW5603" s="51"/>
      <c r="CX5603" s="51"/>
      <c r="CY5603" s="51"/>
      <c r="CZ5603" s="51"/>
      <c r="DA5603" s="51"/>
      <c r="DB5603" s="51"/>
      <c r="DC5603" s="51"/>
      <c r="DD5603" s="51"/>
    </row>
    <row r="5604" spans="73:108" ht="15" x14ac:dyDescent="0.25">
      <c r="BU5604" s="91"/>
      <c r="BV5604" s="177">
        <v>2010</v>
      </c>
      <c r="BW5604" s="177">
        <v>10</v>
      </c>
      <c r="BX5604" s="177" t="s">
        <v>1442</v>
      </c>
      <c r="BY5604" s="177" t="s">
        <v>262</v>
      </c>
      <c r="BZ5604" s="177" t="s">
        <v>277</v>
      </c>
      <c r="CA5604" s="177">
        <v>1</v>
      </c>
      <c r="CB5604" s="177" t="s">
        <v>264</v>
      </c>
      <c r="CC5604" s="122">
        <v>198.14</v>
      </c>
      <c r="CD5604" s="178" t="s">
        <v>209</v>
      </c>
      <c r="CE5604" s="177" t="s">
        <v>1443</v>
      </c>
      <c r="CF5604" s="177" t="s">
        <v>1443</v>
      </c>
      <c r="CG5604" s="83" t="s">
        <v>9</v>
      </c>
      <c r="CH5604" s="57"/>
      <c r="CV5604" s="51"/>
      <c r="CW5604" s="51"/>
      <c r="CX5604" s="51"/>
      <c r="CY5604" s="51"/>
      <c r="CZ5604" s="51"/>
      <c r="DA5604" s="51"/>
      <c r="DB5604" s="51"/>
      <c r="DC5604" s="51"/>
      <c r="DD5604" s="51"/>
    </row>
    <row r="5605" spans="73:108" ht="15" x14ac:dyDescent="0.25">
      <c r="BU5605" s="91"/>
      <c r="BV5605" s="177">
        <v>2010</v>
      </c>
      <c r="BW5605" s="177">
        <v>12</v>
      </c>
      <c r="BX5605" s="177" t="s">
        <v>1442</v>
      </c>
      <c r="BY5605" s="177" t="s">
        <v>262</v>
      </c>
      <c r="BZ5605" s="177" t="s">
        <v>277</v>
      </c>
      <c r="CA5605" s="177">
        <v>1</v>
      </c>
      <c r="CB5605" s="177" t="s">
        <v>264</v>
      </c>
      <c r="CC5605" s="122">
        <v>23.04</v>
      </c>
      <c r="CD5605" s="178" t="s">
        <v>209</v>
      </c>
      <c r="CE5605" s="177" t="s">
        <v>1443</v>
      </c>
      <c r="CF5605" s="177" t="s">
        <v>1443</v>
      </c>
      <c r="CG5605" s="83" t="s">
        <v>9</v>
      </c>
      <c r="CH5605" s="57"/>
      <c r="CV5605" s="51"/>
      <c r="CW5605" s="51"/>
      <c r="CX5605" s="51"/>
      <c r="CY5605" s="51"/>
      <c r="CZ5605" s="51"/>
      <c r="DA5605" s="51"/>
      <c r="DB5605" s="51"/>
      <c r="DC5605" s="51"/>
      <c r="DD5605" s="51"/>
    </row>
    <row r="5606" spans="73:108" ht="15" x14ac:dyDescent="0.25">
      <c r="BU5606" s="91"/>
      <c r="BV5606" s="177">
        <v>2010</v>
      </c>
      <c r="BW5606" s="177">
        <v>5</v>
      </c>
      <c r="BX5606" s="177" t="s">
        <v>1616</v>
      </c>
      <c r="BY5606" s="177" t="s">
        <v>262</v>
      </c>
      <c r="BZ5606" s="177" t="s">
        <v>277</v>
      </c>
      <c r="CA5606" s="177">
        <v>71</v>
      </c>
      <c r="CB5606" s="177" t="s">
        <v>269</v>
      </c>
      <c r="CC5606" s="122">
        <v>27.14</v>
      </c>
      <c r="CD5606" s="178" t="s">
        <v>2155</v>
      </c>
      <c r="CE5606" s="177" t="s">
        <v>328</v>
      </c>
      <c r="CF5606" s="177" t="s">
        <v>328</v>
      </c>
      <c r="CG5606" s="83" t="s">
        <v>9</v>
      </c>
      <c r="CH5606" s="57"/>
      <c r="CV5606" s="51"/>
      <c r="CW5606" s="51"/>
      <c r="CX5606" s="51"/>
      <c r="CY5606" s="51"/>
      <c r="CZ5606" s="51"/>
      <c r="DA5606" s="51"/>
      <c r="DB5606" s="51"/>
      <c r="DC5606" s="51"/>
      <c r="DD5606" s="51"/>
    </row>
    <row r="5607" spans="73:108" ht="15" x14ac:dyDescent="0.25">
      <c r="BU5607" s="91"/>
      <c r="BV5607" s="177">
        <v>2010</v>
      </c>
      <c r="BW5607" s="177">
        <v>6</v>
      </c>
      <c r="BX5607" s="177" t="s">
        <v>1616</v>
      </c>
      <c r="BY5607" s="177" t="s">
        <v>262</v>
      </c>
      <c r="BZ5607" s="177" t="s">
        <v>277</v>
      </c>
      <c r="CA5607" s="177">
        <v>71</v>
      </c>
      <c r="CB5607" s="177" t="s">
        <v>269</v>
      </c>
      <c r="CC5607" s="122">
        <v>97.09</v>
      </c>
      <c r="CD5607" s="178" t="s">
        <v>2155</v>
      </c>
      <c r="CE5607" s="177" t="s">
        <v>328</v>
      </c>
      <c r="CF5607" s="177" t="s">
        <v>328</v>
      </c>
      <c r="CG5607" s="83" t="s">
        <v>9</v>
      </c>
      <c r="CH5607" s="57"/>
      <c r="CV5607" s="51"/>
      <c r="CW5607" s="51"/>
      <c r="CX5607" s="51"/>
      <c r="CY5607" s="51"/>
      <c r="CZ5607" s="51"/>
      <c r="DA5607" s="51"/>
      <c r="DB5607" s="51"/>
      <c r="DC5607" s="51"/>
      <c r="DD5607" s="51"/>
    </row>
    <row r="5608" spans="73:108" ht="15" x14ac:dyDescent="0.25">
      <c r="BU5608" s="91"/>
      <c r="BV5608" s="177">
        <v>2007</v>
      </c>
      <c r="BW5608" s="177">
        <v>4</v>
      </c>
      <c r="BX5608" s="177" t="s">
        <v>323</v>
      </c>
      <c r="BY5608" s="177" t="s">
        <v>262</v>
      </c>
      <c r="BZ5608" s="177" t="s">
        <v>316</v>
      </c>
      <c r="CA5608" s="177">
        <v>71</v>
      </c>
      <c r="CB5608" s="177" t="s">
        <v>264</v>
      </c>
      <c r="CC5608" s="122">
        <v>55.68</v>
      </c>
      <c r="CD5608" s="178" t="s">
        <v>2155</v>
      </c>
      <c r="CE5608" s="177" t="s">
        <v>328</v>
      </c>
      <c r="CF5608" s="177" t="s">
        <v>328</v>
      </c>
      <c r="CG5608" s="83" t="s">
        <v>9</v>
      </c>
      <c r="CH5608" s="57"/>
      <c r="CV5608" s="51"/>
      <c r="CW5608" s="51"/>
      <c r="CX5608" s="51"/>
      <c r="CY5608" s="51"/>
      <c r="CZ5608" s="51"/>
      <c r="DA5608" s="51"/>
      <c r="DB5608" s="51"/>
      <c r="DC5608" s="51"/>
      <c r="DD5608" s="51"/>
    </row>
    <row r="5609" spans="73:108" ht="15" x14ac:dyDescent="0.25">
      <c r="BU5609" s="91"/>
      <c r="BV5609" s="177">
        <v>2007</v>
      </c>
      <c r="BW5609" s="177">
        <v>7</v>
      </c>
      <c r="BX5609" s="177" t="s">
        <v>323</v>
      </c>
      <c r="BY5609" s="177" t="s">
        <v>262</v>
      </c>
      <c r="BZ5609" s="177" t="s">
        <v>316</v>
      </c>
      <c r="CA5609" s="177">
        <v>71</v>
      </c>
      <c r="CB5609" s="177" t="s">
        <v>264</v>
      </c>
      <c r="CC5609" s="122">
        <v>-0.01</v>
      </c>
      <c r="CD5609" s="178" t="s">
        <v>2155</v>
      </c>
      <c r="CE5609" s="177" t="s">
        <v>328</v>
      </c>
      <c r="CF5609" s="177" t="s">
        <v>328</v>
      </c>
      <c r="CG5609" s="83" t="s">
        <v>9</v>
      </c>
      <c r="CH5609" s="57"/>
      <c r="CV5609" s="51"/>
      <c r="CW5609" s="51"/>
      <c r="CX5609" s="51"/>
      <c r="CY5609" s="51"/>
      <c r="CZ5609" s="51"/>
      <c r="DA5609" s="51"/>
      <c r="DB5609" s="51"/>
      <c r="DC5609" s="51"/>
      <c r="DD5609" s="51"/>
    </row>
    <row r="5610" spans="73:108" ht="15" x14ac:dyDescent="0.25">
      <c r="BU5610" s="91"/>
      <c r="BV5610" s="177">
        <v>2009</v>
      </c>
      <c r="BW5610" s="177">
        <v>11</v>
      </c>
      <c r="BX5610" s="177" t="s">
        <v>1442</v>
      </c>
      <c r="BY5610" s="177" t="s">
        <v>262</v>
      </c>
      <c r="BZ5610" s="177" t="s">
        <v>277</v>
      </c>
      <c r="CA5610" s="177">
        <v>71</v>
      </c>
      <c r="CB5610" s="177" t="s">
        <v>264</v>
      </c>
      <c r="CC5610" s="122">
        <v>201.43</v>
      </c>
      <c r="CD5610" s="178" t="s">
        <v>2155</v>
      </c>
      <c r="CE5610" s="177" t="s">
        <v>328</v>
      </c>
      <c r="CF5610" s="177" t="s">
        <v>328</v>
      </c>
      <c r="CG5610" s="83" t="s">
        <v>9</v>
      </c>
      <c r="CH5610" s="57"/>
      <c r="CV5610" s="51"/>
      <c r="CW5610" s="51"/>
      <c r="CX5610" s="51"/>
      <c r="CY5610" s="51"/>
      <c r="CZ5610" s="51"/>
      <c r="DA5610" s="51"/>
      <c r="DB5610" s="51"/>
      <c r="DC5610" s="51"/>
      <c r="DD5610" s="51"/>
    </row>
    <row r="5611" spans="73:108" ht="15" x14ac:dyDescent="0.25">
      <c r="BU5611" s="91"/>
      <c r="BV5611" s="177">
        <v>2010</v>
      </c>
      <c r="BW5611" s="177">
        <v>5</v>
      </c>
      <c r="BX5611" s="177" t="s">
        <v>1442</v>
      </c>
      <c r="BY5611" s="177" t="s">
        <v>262</v>
      </c>
      <c r="BZ5611" s="177" t="s">
        <v>277</v>
      </c>
      <c r="CA5611" s="177">
        <v>71</v>
      </c>
      <c r="CB5611" s="177" t="s">
        <v>264</v>
      </c>
      <c r="CC5611" s="122">
        <v>143.63</v>
      </c>
      <c r="CD5611" s="178" t="s">
        <v>2155</v>
      </c>
      <c r="CE5611" s="177" t="s">
        <v>328</v>
      </c>
      <c r="CF5611" s="177" t="s">
        <v>328</v>
      </c>
      <c r="CG5611" s="83" t="s">
        <v>9</v>
      </c>
      <c r="CH5611" s="57"/>
      <c r="CV5611" s="51"/>
      <c r="CW5611" s="51"/>
      <c r="CX5611" s="51"/>
      <c r="CY5611" s="51"/>
      <c r="CZ5611" s="51"/>
      <c r="DA5611" s="51"/>
      <c r="DB5611" s="51"/>
      <c r="DC5611" s="51"/>
      <c r="DD5611" s="51"/>
    </row>
    <row r="5612" spans="73:108" ht="15" x14ac:dyDescent="0.25">
      <c r="BU5612" s="91"/>
      <c r="BV5612" s="177">
        <v>2010</v>
      </c>
      <c r="BW5612" s="177">
        <v>6</v>
      </c>
      <c r="BX5612" s="177" t="s">
        <v>1442</v>
      </c>
      <c r="BY5612" s="177" t="s">
        <v>262</v>
      </c>
      <c r="BZ5612" s="177" t="s">
        <v>277</v>
      </c>
      <c r="CA5612" s="177">
        <v>71</v>
      </c>
      <c r="CB5612" s="177" t="s">
        <v>264</v>
      </c>
      <c r="CC5612" s="122">
        <v>40.61</v>
      </c>
      <c r="CD5612" s="178" t="s">
        <v>2155</v>
      </c>
      <c r="CE5612" s="177" t="s">
        <v>328</v>
      </c>
      <c r="CF5612" s="177" t="s">
        <v>328</v>
      </c>
      <c r="CG5612" s="83" t="s">
        <v>9</v>
      </c>
      <c r="CH5612" s="57"/>
      <c r="CV5612" s="51"/>
      <c r="CW5612" s="51"/>
      <c r="CX5612" s="51"/>
      <c r="CY5612" s="51"/>
      <c r="CZ5612" s="51"/>
      <c r="DA5612" s="51"/>
      <c r="DB5612" s="51"/>
      <c r="DC5612" s="51"/>
      <c r="DD5612" s="51"/>
    </row>
    <row r="5613" spans="73:108" ht="15" x14ac:dyDescent="0.25">
      <c r="BU5613" s="91"/>
      <c r="BV5613" s="177">
        <v>2010</v>
      </c>
      <c r="BW5613" s="177">
        <v>7</v>
      </c>
      <c r="BX5613" s="177" t="s">
        <v>1442</v>
      </c>
      <c r="BY5613" s="177" t="s">
        <v>262</v>
      </c>
      <c r="BZ5613" s="177" t="s">
        <v>277</v>
      </c>
      <c r="CA5613" s="177">
        <v>71</v>
      </c>
      <c r="CB5613" s="177" t="s">
        <v>264</v>
      </c>
      <c r="CC5613" s="122">
        <v>233.99</v>
      </c>
      <c r="CD5613" s="178" t="s">
        <v>2155</v>
      </c>
      <c r="CE5613" s="177" t="s">
        <v>328</v>
      </c>
      <c r="CF5613" s="177" t="s">
        <v>328</v>
      </c>
      <c r="CG5613" s="83" t="s">
        <v>9</v>
      </c>
      <c r="CH5613" s="57"/>
      <c r="CV5613" s="51"/>
      <c r="CW5613" s="51"/>
      <c r="CX5613" s="51"/>
      <c r="CY5613" s="51"/>
      <c r="CZ5613" s="51"/>
      <c r="DA5613" s="51"/>
      <c r="DB5613" s="51"/>
      <c r="DC5613" s="51"/>
      <c r="DD5613" s="51"/>
    </row>
    <row r="5614" spans="73:108" ht="15" x14ac:dyDescent="0.25">
      <c r="BU5614" s="91"/>
      <c r="BV5614" s="177">
        <v>2010</v>
      </c>
      <c r="BW5614" s="177">
        <v>8</v>
      </c>
      <c r="BX5614" s="177" t="s">
        <v>1442</v>
      </c>
      <c r="BY5614" s="177" t="s">
        <v>262</v>
      </c>
      <c r="BZ5614" s="177" t="s">
        <v>277</v>
      </c>
      <c r="CA5614" s="177">
        <v>71</v>
      </c>
      <c r="CB5614" s="177" t="s">
        <v>264</v>
      </c>
      <c r="CC5614" s="122">
        <v>81.069999999999993</v>
      </c>
      <c r="CD5614" s="178" t="s">
        <v>2155</v>
      </c>
      <c r="CE5614" s="177" t="s">
        <v>328</v>
      </c>
      <c r="CF5614" s="177" t="s">
        <v>328</v>
      </c>
      <c r="CG5614" s="83" t="s">
        <v>9</v>
      </c>
      <c r="CH5614" s="57"/>
      <c r="CV5614" s="51"/>
      <c r="CW5614" s="51"/>
      <c r="CX5614" s="51"/>
      <c r="CY5614" s="51"/>
      <c r="CZ5614" s="51"/>
      <c r="DA5614" s="51"/>
      <c r="DB5614" s="51"/>
      <c r="DC5614" s="51"/>
      <c r="DD5614" s="51"/>
    </row>
    <row r="5615" spans="73:108" ht="15" x14ac:dyDescent="0.25">
      <c r="BU5615" s="91"/>
      <c r="BV5615" s="177">
        <v>2010</v>
      </c>
      <c r="BW5615" s="177">
        <v>9</v>
      </c>
      <c r="BX5615" s="177" t="s">
        <v>1442</v>
      </c>
      <c r="BY5615" s="177" t="s">
        <v>262</v>
      </c>
      <c r="BZ5615" s="177" t="s">
        <v>277</v>
      </c>
      <c r="CA5615" s="177">
        <v>71</v>
      </c>
      <c r="CB5615" s="177" t="s">
        <v>264</v>
      </c>
      <c r="CC5615" s="122">
        <v>189.43</v>
      </c>
      <c r="CD5615" s="178" t="s">
        <v>2155</v>
      </c>
      <c r="CE5615" s="177" t="s">
        <v>328</v>
      </c>
      <c r="CF5615" s="177" t="s">
        <v>328</v>
      </c>
      <c r="CG5615" s="83" t="s">
        <v>9</v>
      </c>
      <c r="CH5615" s="57"/>
      <c r="CV5615" s="51"/>
      <c r="CW5615" s="51"/>
      <c r="CX5615" s="51"/>
      <c r="CY5615" s="51"/>
      <c r="CZ5615" s="51"/>
      <c r="DA5615" s="51"/>
      <c r="DB5615" s="51"/>
      <c r="DC5615" s="51"/>
      <c r="DD5615" s="51"/>
    </row>
    <row r="5616" spans="73:108" ht="15" x14ac:dyDescent="0.25">
      <c r="BU5616" s="91"/>
      <c r="BV5616" s="177">
        <v>2010</v>
      </c>
      <c r="BW5616" s="177">
        <v>10</v>
      </c>
      <c r="BX5616" s="177" t="s">
        <v>1442</v>
      </c>
      <c r="BY5616" s="177" t="s">
        <v>262</v>
      </c>
      <c r="BZ5616" s="177" t="s">
        <v>277</v>
      </c>
      <c r="CA5616" s="177">
        <v>71</v>
      </c>
      <c r="CB5616" s="177" t="s">
        <v>264</v>
      </c>
      <c r="CC5616" s="122">
        <v>42.71</v>
      </c>
      <c r="CD5616" s="178" t="s">
        <v>2155</v>
      </c>
      <c r="CE5616" s="177" t="s">
        <v>328</v>
      </c>
      <c r="CF5616" s="177" t="s">
        <v>328</v>
      </c>
      <c r="CG5616" s="83" t="s">
        <v>9</v>
      </c>
      <c r="CH5616" s="57"/>
      <c r="CV5616" s="51"/>
      <c r="CW5616" s="51"/>
      <c r="CX5616" s="51"/>
      <c r="CY5616" s="51"/>
      <c r="CZ5616" s="51"/>
      <c r="DA5616" s="51"/>
      <c r="DB5616" s="51"/>
      <c r="DC5616" s="51"/>
      <c r="DD5616" s="51"/>
    </row>
    <row r="5617" spans="73:108" ht="15" x14ac:dyDescent="0.25">
      <c r="BU5617" s="91"/>
      <c r="BV5617" s="177">
        <v>2010</v>
      </c>
      <c r="BW5617" s="177">
        <v>12</v>
      </c>
      <c r="BX5617" s="177" t="s">
        <v>1442</v>
      </c>
      <c r="BY5617" s="177" t="s">
        <v>262</v>
      </c>
      <c r="BZ5617" s="177" t="s">
        <v>277</v>
      </c>
      <c r="CA5617" s="177">
        <v>71</v>
      </c>
      <c r="CB5617" s="177" t="s">
        <v>264</v>
      </c>
      <c r="CC5617" s="122">
        <v>327.19</v>
      </c>
      <c r="CD5617" s="178" t="s">
        <v>2155</v>
      </c>
      <c r="CE5617" s="177" t="s">
        <v>328</v>
      </c>
      <c r="CF5617" s="177" t="s">
        <v>328</v>
      </c>
      <c r="CG5617" s="83" t="s">
        <v>9</v>
      </c>
      <c r="CH5617" s="57"/>
      <c r="CV5617" s="51"/>
      <c r="CW5617" s="51"/>
      <c r="CX5617" s="51"/>
      <c r="CY5617" s="51"/>
      <c r="CZ5617" s="51"/>
      <c r="DA5617" s="51"/>
      <c r="DB5617" s="51"/>
      <c r="DC5617" s="51"/>
      <c r="DD5617" s="51"/>
    </row>
    <row r="5618" spans="73:108" ht="15" x14ac:dyDescent="0.25">
      <c r="BU5618" s="91"/>
      <c r="BV5618" s="177">
        <v>2008</v>
      </c>
      <c r="BW5618" s="177">
        <v>3</v>
      </c>
      <c r="BX5618" s="177" t="s">
        <v>599</v>
      </c>
      <c r="BY5618" s="177" t="s">
        <v>262</v>
      </c>
      <c r="BZ5618" s="177" t="s">
        <v>277</v>
      </c>
      <c r="CA5618" s="177">
        <v>71</v>
      </c>
      <c r="CB5618" s="177" t="s">
        <v>264</v>
      </c>
      <c r="CC5618" s="122">
        <v>370.21</v>
      </c>
      <c r="CD5618" s="178" t="s">
        <v>2155</v>
      </c>
      <c r="CE5618" s="177" t="s">
        <v>328</v>
      </c>
      <c r="CF5618" s="177" t="s">
        <v>328</v>
      </c>
      <c r="CG5618" s="83" t="s">
        <v>9</v>
      </c>
      <c r="CH5618" s="57"/>
      <c r="CV5618" s="51"/>
      <c r="CW5618" s="51"/>
      <c r="CX5618" s="51"/>
      <c r="CY5618" s="51"/>
      <c r="CZ5618" s="51"/>
      <c r="DA5618" s="51"/>
      <c r="DB5618" s="51"/>
      <c r="DC5618" s="51"/>
      <c r="DD5618" s="51"/>
    </row>
    <row r="5619" spans="73:108" ht="15" x14ac:dyDescent="0.25">
      <c r="BU5619" s="91"/>
      <c r="BV5619" s="177">
        <v>2008</v>
      </c>
      <c r="BW5619" s="177">
        <v>3</v>
      </c>
      <c r="BX5619" s="177" t="s">
        <v>599</v>
      </c>
      <c r="BY5619" s="177" t="s">
        <v>262</v>
      </c>
      <c r="BZ5619" s="177" t="s">
        <v>263</v>
      </c>
      <c r="CA5619" s="177">
        <v>71</v>
      </c>
      <c r="CB5619" s="177" t="s">
        <v>264</v>
      </c>
      <c r="CC5619" s="122">
        <v>493.61</v>
      </c>
      <c r="CD5619" s="178" t="s">
        <v>2155</v>
      </c>
      <c r="CE5619" s="177" t="s">
        <v>328</v>
      </c>
      <c r="CF5619" s="177" t="s">
        <v>328</v>
      </c>
      <c r="CG5619" s="83" t="s">
        <v>9</v>
      </c>
      <c r="CH5619" s="57"/>
      <c r="CV5619" s="51"/>
      <c r="CW5619" s="51"/>
      <c r="CX5619" s="51"/>
      <c r="CY5619" s="51"/>
      <c r="CZ5619" s="51"/>
      <c r="DA5619" s="51"/>
      <c r="DB5619" s="51"/>
      <c r="DC5619" s="51"/>
      <c r="DD5619" s="51"/>
    </row>
    <row r="5620" spans="73:108" ht="15" x14ac:dyDescent="0.25">
      <c r="BU5620" s="91"/>
      <c r="BV5620" s="177">
        <v>2008</v>
      </c>
      <c r="BW5620" s="177">
        <v>4</v>
      </c>
      <c r="BX5620" s="177" t="s">
        <v>599</v>
      </c>
      <c r="BY5620" s="177" t="s">
        <v>262</v>
      </c>
      <c r="BZ5620" s="177" t="s">
        <v>277</v>
      </c>
      <c r="CA5620" s="177">
        <v>71</v>
      </c>
      <c r="CB5620" s="177" t="s">
        <v>264</v>
      </c>
      <c r="CC5620" s="122">
        <v>702.48</v>
      </c>
      <c r="CD5620" s="178" t="s">
        <v>2155</v>
      </c>
      <c r="CE5620" s="177" t="s">
        <v>328</v>
      </c>
      <c r="CF5620" s="177" t="s">
        <v>328</v>
      </c>
      <c r="CG5620" s="83" t="s">
        <v>9</v>
      </c>
      <c r="CH5620" s="57"/>
      <c r="CV5620" s="51"/>
      <c r="CW5620" s="51"/>
      <c r="CX5620" s="51"/>
      <c r="CY5620" s="51"/>
      <c r="CZ5620" s="51"/>
      <c r="DA5620" s="51"/>
      <c r="DB5620" s="51"/>
      <c r="DC5620" s="51"/>
      <c r="DD5620" s="51"/>
    </row>
    <row r="5621" spans="73:108" ht="15" x14ac:dyDescent="0.25">
      <c r="BU5621" s="91"/>
      <c r="BV5621" s="177">
        <v>2008</v>
      </c>
      <c r="BW5621" s="177">
        <v>4</v>
      </c>
      <c r="BX5621" s="177" t="s">
        <v>599</v>
      </c>
      <c r="BY5621" s="177" t="s">
        <v>262</v>
      </c>
      <c r="BZ5621" s="177" t="s">
        <v>263</v>
      </c>
      <c r="CA5621" s="177">
        <v>71</v>
      </c>
      <c r="CB5621" s="177" t="s">
        <v>264</v>
      </c>
      <c r="CC5621" s="122">
        <v>702.48</v>
      </c>
      <c r="CD5621" s="178" t="s">
        <v>2155</v>
      </c>
      <c r="CE5621" s="177" t="s">
        <v>328</v>
      </c>
      <c r="CF5621" s="177" t="s">
        <v>328</v>
      </c>
      <c r="CG5621" s="83" t="s">
        <v>9</v>
      </c>
      <c r="CH5621" s="57"/>
      <c r="CV5621" s="51"/>
      <c r="CW5621" s="51"/>
      <c r="CX5621" s="51"/>
      <c r="CY5621" s="51"/>
      <c r="CZ5621" s="51"/>
      <c r="DA5621" s="51"/>
      <c r="DB5621" s="51"/>
      <c r="DC5621" s="51"/>
      <c r="DD5621" s="51"/>
    </row>
    <row r="5622" spans="73:108" ht="15" x14ac:dyDescent="0.25">
      <c r="BU5622" s="91"/>
      <c r="BV5622" s="177">
        <v>2008</v>
      </c>
      <c r="BW5622" s="177">
        <v>5</v>
      </c>
      <c r="BX5622" s="177" t="s">
        <v>599</v>
      </c>
      <c r="BY5622" s="177" t="s">
        <v>262</v>
      </c>
      <c r="BZ5622" s="177" t="s">
        <v>277</v>
      </c>
      <c r="CA5622" s="177">
        <v>71</v>
      </c>
      <c r="CB5622" s="177" t="s">
        <v>264</v>
      </c>
      <c r="CC5622" s="122">
        <v>762.69</v>
      </c>
      <c r="CD5622" s="178" t="s">
        <v>2155</v>
      </c>
      <c r="CE5622" s="177" t="s">
        <v>328</v>
      </c>
      <c r="CF5622" s="177" t="s">
        <v>328</v>
      </c>
      <c r="CG5622" s="83" t="s">
        <v>9</v>
      </c>
      <c r="CH5622" s="57"/>
      <c r="CV5622" s="51"/>
      <c r="CW5622" s="51"/>
      <c r="CX5622" s="51"/>
      <c r="CY5622" s="51"/>
      <c r="CZ5622" s="51"/>
      <c r="DA5622" s="51"/>
      <c r="DB5622" s="51"/>
      <c r="DC5622" s="51"/>
      <c r="DD5622" s="51"/>
    </row>
    <row r="5623" spans="73:108" ht="15" x14ac:dyDescent="0.25">
      <c r="BU5623" s="91"/>
      <c r="BV5623" s="177">
        <v>2008</v>
      </c>
      <c r="BW5623" s="177">
        <v>5</v>
      </c>
      <c r="BX5623" s="177" t="s">
        <v>599</v>
      </c>
      <c r="BY5623" s="177" t="s">
        <v>262</v>
      </c>
      <c r="BZ5623" s="177" t="s">
        <v>263</v>
      </c>
      <c r="CA5623" s="177">
        <v>71</v>
      </c>
      <c r="CB5623" s="177" t="s">
        <v>264</v>
      </c>
      <c r="CC5623" s="122">
        <v>762.69</v>
      </c>
      <c r="CD5623" s="178" t="s">
        <v>2155</v>
      </c>
      <c r="CE5623" s="177" t="s">
        <v>328</v>
      </c>
      <c r="CF5623" s="177" t="s">
        <v>328</v>
      </c>
      <c r="CG5623" s="83" t="s">
        <v>9</v>
      </c>
      <c r="CH5623" s="57"/>
      <c r="CV5623" s="51"/>
      <c r="CW5623" s="51"/>
      <c r="CX5623" s="51"/>
      <c r="CY5623" s="51"/>
      <c r="CZ5623" s="51"/>
      <c r="DA5623" s="51"/>
      <c r="DB5623" s="51"/>
      <c r="DC5623" s="51"/>
      <c r="DD5623" s="51"/>
    </row>
    <row r="5624" spans="73:108" ht="15" x14ac:dyDescent="0.25">
      <c r="BU5624" s="91"/>
      <c r="BV5624" s="177">
        <v>2008</v>
      </c>
      <c r="BW5624" s="177">
        <v>6</v>
      </c>
      <c r="BX5624" s="177" t="s">
        <v>599</v>
      </c>
      <c r="BY5624" s="177" t="s">
        <v>262</v>
      </c>
      <c r="BZ5624" s="177" t="s">
        <v>277</v>
      </c>
      <c r="CA5624" s="177">
        <v>71</v>
      </c>
      <c r="CB5624" s="177" t="s">
        <v>264</v>
      </c>
      <c r="CC5624" s="122">
        <v>704.8</v>
      </c>
      <c r="CD5624" s="178" t="s">
        <v>2155</v>
      </c>
      <c r="CE5624" s="177" t="s">
        <v>328</v>
      </c>
      <c r="CF5624" s="177" t="s">
        <v>328</v>
      </c>
      <c r="CG5624" s="83" t="s">
        <v>9</v>
      </c>
      <c r="CH5624" s="57"/>
      <c r="CV5624" s="51"/>
      <c r="CW5624" s="51"/>
      <c r="CX5624" s="51"/>
      <c r="CY5624" s="51"/>
      <c r="CZ5624" s="51"/>
      <c r="DA5624" s="51"/>
      <c r="DB5624" s="51"/>
      <c r="DC5624" s="51"/>
      <c r="DD5624" s="51"/>
    </row>
    <row r="5625" spans="73:108" ht="15" x14ac:dyDescent="0.25">
      <c r="BU5625" s="91"/>
      <c r="BV5625" s="177">
        <v>2008</v>
      </c>
      <c r="BW5625" s="177">
        <v>6</v>
      </c>
      <c r="BX5625" s="177" t="s">
        <v>599</v>
      </c>
      <c r="BY5625" s="177" t="s">
        <v>262</v>
      </c>
      <c r="BZ5625" s="177" t="s">
        <v>263</v>
      </c>
      <c r="CA5625" s="177">
        <v>71</v>
      </c>
      <c r="CB5625" s="177" t="s">
        <v>264</v>
      </c>
      <c r="CC5625" s="122">
        <v>704.8</v>
      </c>
      <c r="CD5625" s="178" t="s">
        <v>2155</v>
      </c>
      <c r="CE5625" s="177" t="s">
        <v>328</v>
      </c>
      <c r="CF5625" s="177" t="s">
        <v>328</v>
      </c>
      <c r="CG5625" s="83" t="s">
        <v>9</v>
      </c>
      <c r="CH5625" s="57"/>
      <c r="CV5625" s="51"/>
      <c r="CW5625" s="51"/>
      <c r="CX5625" s="51"/>
      <c r="CY5625" s="51"/>
      <c r="CZ5625" s="51"/>
      <c r="DA5625" s="51"/>
      <c r="DB5625" s="51"/>
      <c r="DC5625" s="51"/>
      <c r="DD5625" s="51"/>
    </row>
    <row r="5626" spans="73:108" ht="15" x14ac:dyDescent="0.25">
      <c r="BU5626" s="91"/>
      <c r="BV5626" s="177">
        <v>2008</v>
      </c>
      <c r="BW5626" s="177">
        <v>7</v>
      </c>
      <c r="BX5626" s="177" t="s">
        <v>599</v>
      </c>
      <c r="BY5626" s="177" t="s">
        <v>262</v>
      </c>
      <c r="BZ5626" s="177" t="s">
        <v>277</v>
      </c>
      <c r="CA5626" s="177">
        <v>71</v>
      </c>
      <c r="CB5626" s="177" t="s">
        <v>264</v>
      </c>
      <c r="CC5626" s="122">
        <v>994.07</v>
      </c>
      <c r="CD5626" s="178" t="s">
        <v>2155</v>
      </c>
      <c r="CE5626" s="177" t="s">
        <v>328</v>
      </c>
      <c r="CF5626" s="177" t="s">
        <v>328</v>
      </c>
      <c r="CG5626" s="83" t="s">
        <v>9</v>
      </c>
      <c r="CH5626" s="57"/>
      <c r="CV5626" s="51"/>
      <c r="CW5626" s="51"/>
      <c r="CX5626" s="51"/>
      <c r="CY5626" s="51"/>
      <c r="CZ5626" s="51"/>
      <c r="DA5626" s="51"/>
      <c r="DB5626" s="51"/>
      <c r="DC5626" s="51"/>
      <c r="DD5626" s="51"/>
    </row>
    <row r="5627" spans="73:108" ht="15" x14ac:dyDescent="0.25">
      <c r="BU5627" s="91"/>
      <c r="BV5627" s="177">
        <v>2008</v>
      </c>
      <c r="BW5627" s="177">
        <v>7</v>
      </c>
      <c r="BX5627" s="177" t="s">
        <v>599</v>
      </c>
      <c r="BY5627" s="177" t="s">
        <v>262</v>
      </c>
      <c r="BZ5627" s="177" t="s">
        <v>263</v>
      </c>
      <c r="CA5627" s="177">
        <v>71</v>
      </c>
      <c r="CB5627" s="177" t="s">
        <v>264</v>
      </c>
      <c r="CC5627" s="122">
        <v>994.07</v>
      </c>
      <c r="CD5627" s="178" t="s">
        <v>2155</v>
      </c>
      <c r="CE5627" s="177" t="s">
        <v>328</v>
      </c>
      <c r="CF5627" s="177" t="s">
        <v>328</v>
      </c>
      <c r="CG5627" s="83" t="s">
        <v>9</v>
      </c>
      <c r="CH5627" s="57"/>
      <c r="CV5627" s="51"/>
      <c r="CW5627" s="51"/>
      <c r="CX5627" s="51"/>
      <c r="CY5627" s="51"/>
      <c r="CZ5627" s="51"/>
      <c r="DA5627" s="51"/>
      <c r="DB5627" s="51"/>
      <c r="DC5627" s="51"/>
      <c r="DD5627" s="51"/>
    </row>
    <row r="5628" spans="73:108" ht="15" x14ac:dyDescent="0.25">
      <c r="BU5628" s="91"/>
      <c r="BV5628" s="177">
        <v>2008</v>
      </c>
      <c r="BW5628" s="177">
        <v>8</v>
      </c>
      <c r="BX5628" s="177" t="s">
        <v>599</v>
      </c>
      <c r="BY5628" s="177" t="s">
        <v>262</v>
      </c>
      <c r="BZ5628" s="177" t="s">
        <v>277</v>
      </c>
      <c r="CA5628" s="177">
        <v>71</v>
      </c>
      <c r="CB5628" s="177" t="s">
        <v>264</v>
      </c>
      <c r="CC5628" s="122">
        <v>936.64</v>
      </c>
      <c r="CD5628" s="178" t="s">
        <v>2155</v>
      </c>
      <c r="CE5628" s="177" t="s">
        <v>328</v>
      </c>
      <c r="CF5628" s="177" t="s">
        <v>328</v>
      </c>
      <c r="CG5628" s="83" t="s">
        <v>9</v>
      </c>
      <c r="CH5628" s="57"/>
      <c r="CV5628" s="51"/>
      <c r="CW5628" s="51"/>
      <c r="CX5628" s="51"/>
      <c r="CY5628" s="51"/>
      <c r="CZ5628" s="51"/>
      <c r="DA5628" s="51"/>
      <c r="DB5628" s="51"/>
      <c r="DC5628" s="51"/>
      <c r="DD5628" s="51"/>
    </row>
    <row r="5629" spans="73:108" ht="15" x14ac:dyDescent="0.25">
      <c r="BU5629" s="91"/>
      <c r="BV5629" s="177">
        <v>2008</v>
      </c>
      <c r="BW5629" s="177">
        <v>8</v>
      </c>
      <c r="BX5629" s="177" t="s">
        <v>599</v>
      </c>
      <c r="BY5629" s="177" t="s">
        <v>262</v>
      </c>
      <c r="BZ5629" s="177" t="s">
        <v>263</v>
      </c>
      <c r="CA5629" s="177">
        <v>71</v>
      </c>
      <c r="CB5629" s="177" t="s">
        <v>264</v>
      </c>
      <c r="CC5629" s="122">
        <v>936.64</v>
      </c>
      <c r="CD5629" s="178" t="s">
        <v>2155</v>
      </c>
      <c r="CE5629" s="177" t="s">
        <v>328</v>
      </c>
      <c r="CF5629" s="177" t="s">
        <v>328</v>
      </c>
      <c r="CG5629" s="83" t="s">
        <v>9</v>
      </c>
      <c r="CH5629" s="57"/>
      <c r="CV5629" s="51"/>
      <c r="CW5629" s="51"/>
      <c r="CX5629" s="51"/>
      <c r="CY5629" s="51"/>
      <c r="CZ5629" s="51"/>
      <c r="DA5629" s="51"/>
      <c r="DB5629" s="51"/>
      <c r="DC5629" s="51"/>
      <c r="DD5629" s="51"/>
    </row>
    <row r="5630" spans="73:108" ht="15" x14ac:dyDescent="0.25">
      <c r="BU5630" s="91"/>
      <c r="BV5630" s="177">
        <v>2008</v>
      </c>
      <c r="BW5630" s="177">
        <v>9</v>
      </c>
      <c r="BX5630" s="177" t="s">
        <v>599</v>
      </c>
      <c r="BY5630" s="177" t="s">
        <v>262</v>
      </c>
      <c r="BZ5630" s="177" t="s">
        <v>277</v>
      </c>
      <c r="CA5630" s="177">
        <v>71</v>
      </c>
      <c r="CB5630" s="177" t="s">
        <v>264</v>
      </c>
      <c r="CC5630" s="122">
        <v>721.47</v>
      </c>
      <c r="CD5630" s="178" t="s">
        <v>2155</v>
      </c>
      <c r="CE5630" s="177" t="s">
        <v>328</v>
      </c>
      <c r="CF5630" s="177" t="s">
        <v>328</v>
      </c>
      <c r="CG5630" s="83" t="s">
        <v>9</v>
      </c>
      <c r="CH5630" s="57"/>
      <c r="CV5630" s="51"/>
      <c r="CW5630" s="51"/>
      <c r="CX5630" s="51"/>
      <c r="CY5630" s="51"/>
      <c r="CZ5630" s="51"/>
      <c r="DA5630" s="51"/>
      <c r="DB5630" s="51"/>
      <c r="DC5630" s="51"/>
      <c r="DD5630" s="51"/>
    </row>
    <row r="5631" spans="73:108" ht="15" x14ac:dyDescent="0.25">
      <c r="BU5631" s="91"/>
      <c r="BV5631" s="177">
        <v>2008</v>
      </c>
      <c r="BW5631" s="177">
        <v>9</v>
      </c>
      <c r="BX5631" s="177" t="s">
        <v>599</v>
      </c>
      <c r="BY5631" s="177" t="s">
        <v>262</v>
      </c>
      <c r="BZ5631" s="177" t="s">
        <v>263</v>
      </c>
      <c r="CA5631" s="177">
        <v>71</v>
      </c>
      <c r="CB5631" s="177" t="s">
        <v>264</v>
      </c>
      <c r="CC5631" s="122">
        <v>721.47</v>
      </c>
      <c r="CD5631" s="178" t="s">
        <v>2155</v>
      </c>
      <c r="CE5631" s="177" t="s">
        <v>328</v>
      </c>
      <c r="CF5631" s="177" t="s">
        <v>328</v>
      </c>
      <c r="CG5631" s="83" t="s">
        <v>9</v>
      </c>
      <c r="CH5631" s="57"/>
      <c r="CV5631" s="51"/>
      <c r="CW5631" s="51"/>
      <c r="CX5631" s="51"/>
      <c r="CY5631" s="51"/>
      <c r="CZ5631" s="51"/>
      <c r="DA5631" s="51"/>
      <c r="DB5631" s="51"/>
      <c r="DC5631" s="51"/>
      <c r="DD5631" s="51"/>
    </row>
    <row r="5632" spans="73:108" ht="15" x14ac:dyDescent="0.25">
      <c r="BU5632" s="91"/>
      <c r="BV5632" s="177">
        <v>2008</v>
      </c>
      <c r="BW5632" s="177">
        <v>10</v>
      </c>
      <c r="BX5632" s="177" t="s">
        <v>599</v>
      </c>
      <c r="BY5632" s="177" t="s">
        <v>262</v>
      </c>
      <c r="BZ5632" s="177" t="s">
        <v>277</v>
      </c>
      <c r="CA5632" s="177">
        <v>71</v>
      </c>
      <c r="CB5632" s="177" t="s">
        <v>264</v>
      </c>
      <c r="CC5632" s="122">
        <v>245.87</v>
      </c>
      <c r="CD5632" s="178" t="s">
        <v>2155</v>
      </c>
      <c r="CE5632" s="177" t="s">
        <v>328</v>
      </c>
      <c r="CF5632" s="177" t="s">
        <v>328</v>
      </c>
      <c r="CG5632" s="83" t="s">
        <v>9</v>
      </c>
      <c r="CH5632" s="57"/>
      <c r="CV5632" s="51"/>
      <c r="CW5632" s="51"/>
      <c r="CX5632" s="51"/>
      <c r="CY5632" s="51"/>
      <c r="CZ5632" s="51"/>
      <c r="DA5632" s="51"/>
      <c r="DB5632" s="51"/>
      <c r="DC5632" s="51"/>
      <c r="DD5632" s="51"/>
    </row>
    <row r="5633" spans="73:108" ht="15" x14ac:dyDescent="0.25">
      <c r="BU5633" s="91"/>
      <c r="BV5633" s="177">
        <v>2008</v>
      </c>
      <c r="BW5633" s="177">
        <v>10</v>
      </c>
      <c r="BX5633" s="177" t="s">
        <v>599</v>
      </c>
      <c r="BY5633" s="177" t="s">
        <v>262</v>
      </c>
      <c r="BZ5633" s="177" t="s">
        <v>263</v>
      </c>
      <c r="CA5633" s="177">
        <v>71</v>
      </c>
      <c r="CB5633" s="177" t="s">
        <v>264</v>
      </c>
      <c r="CC5633" s="122">
        <v>245.87</v>
      </c>
      <c r="CD5633" s="178" t="s">
        <v>2155</v>
      </c>
      <c r="CE5633" s="177" t="s">
        <v>328</v>
      </c>
      <c r="CF5633" s="177" t="s">
        <v>328</v>
      </c>
      <c r="CG5633" s="83" t="s">
        <v>9</v>
      </c>
      <c r="CH5633" s="57"/>
      <c r="CV5633" s="51"/>
      <c r="CW5633" s="51"/>
      <c r="CX5633" s="51"/>
      <c r="CY5633" s="51"/>
      <c r="CZ5633" s="51"/>
      <c r="DA5633" s="51"/>
      <c r="DB5633" s="51"/>
      <c r="DC5633" s="51"/>
      <c r="DD5633" s="51"/>
    </row>
    <row r="5634" spans="73:108" ht="15" x14ac:dyDescent="0.25">
      <c r="BU5634" s="91"/>
      <c r="BV5634" s="177">
        <v>2008</v>
      </c>
      <c r="BW5634" s="177">
        <v>10</v>
      </c>
      <c r="BX5634" s="177" t="s">
        <v>261</v>
      </c>
      <c r="BY5634" s="177" t="s">
        <v>262</v>
      </c>
      <c r="BZ5634" s="177" t="s">
        <v>277</v>
      </c>
      <c r="CA5634" s="177">
        <v>71</v>
      </c>
      <c r="CB5634" s="177" t="s">
        <v>264</v>
      </c>
      <c r="CC5634" s="122">
        <v>481.85</v>
      </c>
      <c r="CD5634" s="178" t="s">
        <v>2155</v>
      </c>
      <c r="CE5634" s="177" t="s">
        <v>328</v>
      </c>
      <c r="CF5634" s="177" t="s">
        <v>328</v>
      </c>
      <c r="CG5634" s="83" t="s">
        <v>9</v>
      </c>
      <c r="CH5634" s="57"/>
      <c r="CV5634" s="51"/>
      <c r="CW5634" s="51"/>
      <c r="CX5634" s="51"/>
      <c r="CY5634" s="51"/>
      <c r="CZ5634" s="51"/>
      <c r="DA5634" s="51"/>
      <c r="DB5634" s="51"/>
      <c r="DC5634" s="51"/>
      <c r="DD5634" s="51"/>
    </row>
    <row r="5635" spans="73:108" ht="15" x14ac:dyDescent="0.25">
      <c r="BU5635" s="91"/>
      <c r="BV5635" s="177">
        <v>2008</v>
      </c>
      <c r="BW5635" s="177">
        <v>11</v>
      </c>
      <c r="BX5635" s="177" t="s">
        <v>261</v>
      </c>
      <c r="BY5635" s="177" t="s">
        <v>262</v>
      </c>
      <c r="BZ5635" s="177" t="s">
        <v>277</v>
      </c>
      <c r="CA5635" s="177">
        <v>71</v>
      </c>
      <c r="CB5635" s="177" t="s">
        <v>264</v>
      </c>
      <c r="CC5635" s="122">
        <v>1641.25</v>
      </c>
      <c r="CD5635" s="178" t="s">
        <v>2155</v>
      </c>
      <c r="CE5635" s="177" t="s">
        <v>328</v>
      </c>
      <c r="CF5635" s="177" t="s">
        <v>328</v>
      </c>
      <c r="CG5635" s="83" t="s">
        <v>9</v>
      </c>
      <c r="CH5635" s="57"/>
      <c r="CV5635" s="51"/>
      <c r="CW5635" s="51"/>
      <c r="CX5635" s="51"/>
      <c r="CY5635" s="51"/>
      <c r="CZ5635" s="51"/>
      <c r="DA5635" s="51"/>
      <c r="DB5635" s="51"/>
      <c r="DC5635" s="51"/>
      <c r="DD5635" s="51"/>
    </row>
    <row r="5636" spans="73:108" ht="15" x14ac:dyDescent="0.25">
      <c r="BU5636" s="91"/>
      <c r="BV5636" s="177">
        <v>2008</v>
      </c>
      <c r="BW5636" s="177">
        <v>12</v>
      </c>
      <c r="BX5636" s="177" t="s">
        <v>261</v>
      </c>
      <c r="BY5636" s="177" t="s">
        <v>262</v>
      </c>
      <c r="BZ5636" s="177" t="s">
        <v>277</v>
      </c>
      <c r="CA5636" s="177">
        <v>71</v>
      </c>
      <c r="CB5636" s="177" t="s">
        <v>264</v>
      </c>
      <c r="CC5636" s="122">
        <v>495.45</v>
      </c>
      <c r="CD5636" s="178" t="s">
        <v>2155</v>
      </c>
      <c r="CE5636" s="177" t="s">
        <v>328</v>
      </c>
      <c r="CF5636" s="177" t="s">
        <v>328</v>
      </c>
      <c r="CG5636" s="83" t="s">
        <v>9</v>
      </c>
      <c r="CH5636" s="57"/>
      <c r="CV5636" s="51"/>
      <c r="CW5636" s="51"/>
      <c r="CX5636" s="51"/>
      <c r="CY5636" s="51"/>
      <c r="CZ5636" s="51"/>
      <c r="DA5636" s="51"/>
      <c r="DB5636" s="51"/>
      <c r="DC5636" s="51"/>
      <c r="DD5636" s="51"/>
    </row>
    <row r="5637" spans="73:108" ht="15" x14ac:dyDescent="0.25">
      <c r="BU5637" s="91"/>
      <c r="BV5637" s="177">
        <v>2009</v>
      </c>
      <c r="BW5637" s="177">
        <v>11</v>
      </c>
      <c r="BX5637" s="177" t="s">
        <v>1442</v>
      </c>
      <c r="BY5637" s="177" t="s">
        <v>262</v>
      </c>
      <c r="BZ5637" s="177" t="s">
        <v>277</v>
      </c>
      <c r="CA5637" s="177">
        <v>71</v>
      </c>
      <c r="CB5637" s="177" t="s">
        <v>264</v>
      </c>
      <c r="CC5637" s="122">
        <v>13.55</v>
      </c>
      <c r="CD5637" s="178" t="s">
        <v>3282</v>
      </c>
      <c r="CE5637" s="177" t="s">
        <v>1444</v>
      </c>
      <c r="CF5637" s="177" t="s">
        <v>1444</v>
      </c>
      <c r="CG5637" s="83" t="s">
        <v>9</v>
      </c>
      <c r="CH5637" s="57"/>
      <c r="CV5637" s="51"/>
      <c r="CW5637" s="51"/>
      <c r="CX5637" s="51"/>
      <c r="CY5637" s="51"/>
      <c r="CZ5637" s="51"/>
      <c r="DA5637" s="51"/>
      <c r="DB5637" s="51"/>
      <c r="DC5637" s="51"/>
      <c r="DD5637" s="51"/>
    </row>
    <row r="5638" spans="73:108" ht="15" x14ac:dyDescent="0.25">
      <c r="BU5638" s="91"/>
      <c r="BV5638" s="177">
        <v>2010</v>
      </c>
      <c r="BW5638" s="177">
        <v>10</v>
      </c>
      <c r="BX5638" s="177" t="s">
        <v>1442</v>
      </c>
      <c r="BY5638" s="177" t="s">
        <v>262</v>
      </c>
      <c r="BZ5638" s="177" t="s">
        <v>277</v>
      </c>
      <c r="CA5638" s="177">
        <v>71</v>
      </c>
      <c r="CB5638" s="177" t="s">
        <v>264</v>
      </c>
      <c r="CC5638" s="122">
        <v>75.290000000000006</v>
      </c>
      <c r="CD5638" s="178" t="s">
        <v>3282</v>
      </c>
      <c r="CE5638" s="177" t="s">
        <v>1444</v>
      </c>
      <c r="CF5638" s="177" t="s">
        <v>1444</v>
      </c>
      <c r="CG5638" s="83" t="s">
        <v>9</v>
      </c>
      <c r="CH5638" s="57"/>
      <c r="CV5638" s="51"/>
      <c r="CW5638" s="51"/>
      <c r="CX5638" s="51"/>
      <c r="CY5638" s="51"/>
      <c r="CZ5638" s="51"/>
      <c r="DA5638" s="51"/>
      <c r="DB5638" s="51"/>
      <c r="DC5638" s="51"/>
      <c r="DD5638" s="51"/>
    </row>
    <row r="5639" spans="73:108" ht="15" x14ac:dyDescent="0.25">
      <c r="BU5639" s="91"/>
      <c r="BV5639" s="177">
        <v>2010</v>
      </c>
      <c r="BW5639" s="177">
        <v>12</v>
      </c>
      <c r="BX5639" s="177" t="s">
        <v>1442</v>
      </c>
      <c r="BY5639" s="177" t="s">
        <v>262</v>
      </c>
      <c r="BZ5639" s="177" t="s">
        <v>277</v>
      </c>
      <c r="CA5639" s="177">
        <v>71</v>
      </c>
      <c r="CB5639" s="177" t="s">
        <v>264</v>
      </c>
      <c r="CC5639" s="122">
        <v>8.76</v>
      </c>
      <c r="CD5639" s="178" t="s">
        <v>3282</v>
      </c>
      <c r="CE5639" s="177" t="s">
        <v>1444</v>
      </c>
      <c r="CF5639" s="177" t="s">
        <v>1444</v>
      </c>
      <c r="CG5639" s="83" t="s">
        <v>9</v>
      </c>
      <c r="CH5639" s="57"/>
      <c r="CV5639" s="51"/>
      <c r="CW5639" s="51"/>
      <c r="CX5639" s="51"/>
      <c r="CY5639" s="51"/>
      <c r="CZ5639" s="51"/>
      <c r="DA5639" s="51"/>
      <c r="DB5639" s="51"/>
      <c r="DC5639" s="51"/>
      <c r="DD5639" s="51"/>
    </row>
    <row r="5640" spans="73:108" ht="15" x14ac:dyDescent="0.25">
      <c r="BU5640" s="91"/>
      <c r="BV5640" s="177">
        <v>2008</v>
      </c>
      <c r="BW5640" s="177">
        <v>2</v>
      </c>
      <c r="BX5640" s="177" t="s">
        <v>460</v>
      </c>
      <c r="BY5640" s="177" t="s">
        <v>262</v>
      </c>
      <c r="BZ5640" s="177" t="s">
        <v>277</v>
      </c>
      <c r="CA5640" s="177">
        <v>2</v>
      </c>
      <c r="CB5640" s="177" t="s">
        <v>264</v>
      </c>
      <c r="CC5640" s="122">
        <v>41.29</v>
      </c>
      <c r="CD5640" s="178" t="s">
        <v>40</v>
      </c>
      <c r="CE5640" s="177" t="s">
        <v>456</v>
      </c>
      <c r="CF5640" s="177" t="s">
        <v>456</v>
      </c>
      <c r="CG5640" s="83" t="s">
        <v>9</v>
      </c>
      <c r="CH5640" s="57"/>
      <c r="CV5640" s="51"/>
      <c r="CW5640" s="51"/>
      <c r="CX5640" s="51"/>
      <c r="CY5640" s="51"/>
      <c r="CZ5640" s="51"/>
      <c r="DA5640" s="51"/>
      <c r="DB5640" s="51"/>
      <c r="DC5640" s="51"/>
      <c r="DD5640" s="51"/>
    </row>
    <row r="5641" spans="73:108" ht="15" x14ac:dyDescent="0.25">
      <c r="BU5641" s="91"/>
      <c r="BV5641" s="177">
        <v>2007</v>
      </c>
      <c r="BW5641" s="177">
        <v>7</v>
      </c>
      <c r="BX5641" s="177" t="s">
        <v>317</v>
      </c>
      <c r="BY5641" s="177" t="s">
        <v>262</v>
      </c>
      <c r="BZ5641" s="177" t="s">
        <v>277</v>
      </c>
      <c r="CA5641" s="177">
        <v>2</v>
      </c>
      <c r="CB5641" s="177" t="s">
        <v>264</v>
      </c>
      <c r="CC5641" s="122">
        <v>23.96</v>
      </c>
      <c r="CD5641" s="178" t="s">
        <v>40</v>
      </c>
      <c r="CE5641" s="177" t="s">
        <v>456</v>
      </c>
      <c r="CF5641" s="177" t="s">
        <v>456</v>
      </c>
      <c r="CG5641" s="83" t="s">
        <v>9</v>
      </c>
      <c r="CH5641" s="57"/>
      <c r="CV5641" s="51"/>
      <c r="CW5641" s="51"/>
      <c r="CX5641" s="51"/>
      <c r="CY5641" s="51"/>
      <c r="CZ5641" s="51"/>
      <c r="DA5641" s="51"/>
      <c r="DB5641" s="51"/>
      <c r="DC5641" s="51"/>
      <c r="DD5641" s="51"/>
    </row>
    <row r="5642" spans="73:108" ht="15" x14ac:dyDescent="0.25">
      <c r="BU5642" s="91"/>
      <c r="BV5642" s="177">
        <v>2010</v>
      </c>
      <c r="BW5642" s="177">
        <v>5</v>
      </c>
      <c r="BX5642" s="177" t="s">
        <v>1616</v>
      </c>
      <c r="BY5642" s="177" t="s">
        <v>262</v>
      </c>
      <c r="BZ5642" s="177" t="s">
        <v>277</v>
      </c>
      <c r="CA5642" s="177">
        <v>71</v>
      </c>
      <c r="CB5642" s="177" t="s">
        <v>269</v>
      </c>
      <c r="CC5642" s="122">
        <v>1.43</v>
      </c>
      <c r="CD5642" s="178" t="s">
        <v>3444</v>
      </c>
      <c r="CE5642" s="177" t="s">
        <v>329</v>
      </c>
      <c r="CF5642" s="177" t="s">
        <v>329</v>
      </c>
      <c r="CG5642" s="83" t="s">
        <v>9</v>
      </c>
      <c r="CH5642" s="57"/>
      <c r="CV5642" s="51"/>
      <c r="CW5642" s="51"/>
      <c r="CX5642" s="51"/>
      <c r="CY5642" s="51"/>
      <c r="CZ5642" s="51"/>
      <c r="DA5642" s="51"/>
      <c r="DB5642" s="51"/>
      <c r="DC5642" s="51"/>
      <c r="DD5642" s="51"/>
    </row>
    <row r="5643" spans="73:108" ht="15" x14ac:dyDescent="0.25">
      <c r="BU5643" s="91"/>
      <c r="BV5643" s="177">
        <v>2010</v>
      </c>
      <c r="BW5643" s="177">
        <v>6</v>
      </c>
      <c r="BX5643" s="177" t="s">
        <v>1616</v>
      </c>
      <c r="BY5643" s="177" t="s">
        <v>262</v>
      </c>
      <c r="BZ5643" s="177" t="s">
        <v>277</v>
      </c>
      <c r="CA5643" s="177">
        <v>71</v>
      </c>
      <c r="CB5643" s="177" t="s">
        <v>269</v>
      </c>
      <c r="CC5643" s="122">
        <v>5.1100000000000003</v>
      </c>
      <c r="CD5643" s="178" t="s">
        <v>3444</v>
      </c>
      <c r="CE5643" s="177" t="s">
        <v>329</v>
      </c>
      <c r="CF5643" s="177" t="s">
        <v>329</v>
      </c>
      <c r="CG5643" s="83" t="s">
        <v>9</v>
      </c>
      <c r="CH5643" s="57"/>
      <c r="CV5643" s="51"/>
      <c r="CW5643" s="51"/>
      <c r="CX5643" s="51"/>
      <c r="CY5643" s="51"/>
      <c r="CZ5643" s="51"/>
      <c r="DA5643" s="51"/>
      <c r="DB5643" s="51"/>
      <c r="DC5643" s="51"/>
      <c r="DD5643" s="51"/>
    </row>
    <row r="5644" spans="73:108" ht="15" x14ac:dyDescent="0.25">
      <c r="BU5644" s="91"/>
      <c r="BV5644" s="177">
        <v>2007</v>
      </c>
      <c r="BW5644" s="177">
        <v>4</v>
      </c>
      <c r="BX5644" s="177" t="s">
        <v>323</v>
      </c>
      <c r="BY5644" s="177" t="s">
        <v>262</v>
      </c>
      <c r="BZ5644" s="177" t="s">
        <v>316</v>
      </c>
      <c r="CA5644" s="177">
        <v>71</v>
      </c>
      <c r="CB5644" s="177" t="s">
        <v>264</v>
      </c>
      <c r="CC5644" s="122">
        <v>10.44</v>
      </c>
      <c r="CD5644" s="178" t="s">
        <v>28</v>
      </c>
      <c r="CE5644" s="177" t="s">
        <v>329</v>
      </c>
      <c r="CF5644" s="177" t="s">
        <v>329</v>
      </c>
      <c r="CG5644" s="83" t="s">
        <v>9</v>
      </c>
      <c r="CH5644" s="57"/>
      <c r="CV5644" s="51"/>
      <c r="CW5644" s="51"/>
      <c r="CX5644" s="51"/>
      <c r="CY5644" s="51"/>
      <c r="CZ5644" s="51"/>
      <c r="DA5644" s="51"/>
      <c r="DB5644" s="51"/>
      <c r="DC5644" s="51"/>
      <c r="DD5644" s="51"/>
    </row>
    <row r="5645" spans="73:108" ht="15" x14ac:dyDescent="0.25">
      <c r="BU5645" s="91"/>
      <c r="BV5645" s="177">
        <v>2009</v>
      </c>
      <c r="BW5645" s="177">
        <v>11</v>
      </c>
      <c r="BX5645" s="177" t="s">
        <v>1442</v>
      </c>
      <c r="BY5645" s="177" t="s">
        <v>262</v>
      </c>
      <c r="BZ5645" s="177" t="s">
        <v>277</v>
      </c>
      <c r="CA5645" s="177">
        <v>71</v>
      </c>
      <c r="CB5645" s="177" t="s">
        <v>264</v>
      </c>
      <c r="CC5645" s="122">
        <v>43</v>
      </c>
      <c r="CD5645" s="178" t="s">
        <v>28</v>
      </c>
      <c r="CE5645" s="177" t="s">
        <v>329</v>
      </c>
      <c r="CF5645" s="177" t="s">
        <v>329</v>
      </c>
      <c r="CG5645" s="83" t="s">
        <v>9</v>
      </c>
      <c r="CH5645" s="57"/>
      <c r="CV5645" s="51"/>
      <c r="CW5645" s="51"/>
      <c r="CX5645" s="51"/>
      <c r="CY5645" s="51"/>
      <c r="CZ5645" s="51"/>
      <c r="DA5645" s="51"/>
      <c r="DB5645" s="51"/>
      <c r="DC5645" s="51"/>
      <c r="DD5645" s="51"/>
    </row>
    <row r="5646" spans="73:108" ht="15" x14ac:dyDescent="0.25">
      <c r="BU5646" s="91"/>
      <c r="BV5646" s="177">
        <v>2010</v>
      </c>
      <c r="BW5646" s="177">
        <v>5</v>
      </c>
      <c r="BX5646" s="177" t="s">
        <v>1442</v>
      </c>
      <c r="BY5646" s="177" t="s">
        <v>262</v>
      </c>
      <c r="BZ5646" s="177" t="s">
        <v>277</v>
      </c>
      <c r="CA5646" s="177">
        <v>71</v>
      </c>
      <c r="CB5646" s="177" t="s">
        <v>264</v>
      </c>
      <c r="CC5646" s="122">
        <v>7.56</v>
      </c>
      <c r="CD5646" s="178" t="s">
        <v>3444</v>
      </c>
      <c r="CE5646" s="177" t="s">
        <v>329</v>
      </c>
      <c r="CF5646" s="177" t="s">
        <v>329</v>
      </c>
      <c r="CG5646" s="83" t="s">
        <v>9</v>
      </c>
      <c r="CH5646" s="57"/>
      <c r="CV5646" s="51"/>
      <c r="CW5646" s="51"/>
      <c r="CX5646" s="51"/>
      <c r="CY5646" s="51"/>
      <c r="CZ5646" s="51"/>
      <c r="DA5646" s="51"/>
      <c r="DB5646" s="51"/>
      <c r="DC5646" s="51"/>
      <c r="DD5646" s="51"/>
    </row>
    <row r="5647" spans="73:108" ht="15" x14ac:dyDescent="0.25">
      <c r="BU5647" s="91"/>
      <c r="BV5647" s="177">
        <v>2010</v>
      </c>
      <c r="BW5647" s="177">
        <v>6</v>
      </c>
      <c r="BX5647" s="177" t="s">
        <v>1442</v>
      </c>
      <c r="BY5647" s="177" t="s">
        <v>262</v>
      </c>
      <c r="BZ5647" s="177" t="s">
        <v>277</v>
      </c>
      <c r="CA5647" s="177">
        <v>71</v>
      </c>
      <c r="CB5647" s="177" t="s">
        <v>264</v>
      </c>
      <c r="CC5647" s="122">
        <v>2.14</v>
      </c>
      <c r="CD5647" s="178" t="s">
        <v>3444</v>
      </c>
      <c r="CE5647" s="177" t="s">
        <v>329</v>
      </c>
      <c r="CF5647" s="177" t="s">
        <v>329</v>
      </c>
      <c r="CG5647" s="83" t="s">
        <v>9</v>
      </c>
      <c r="CH5647" s="57"/>
      <c r="CV5647" s="51"/>
      <c r="CW5647" s="51"/>
      <c r="CX5647" s="51"/>
      <c r="CY5647" s="51"/>
      <c r="CZ5647" s="51"/>
      <c r="DA5647" s="51"/>
      <c r="DB5647" s="51"/>
      <c r="DC5647" s="51"/>
      <c r="DD5647" s="51"/>
    </row>
    <row r="5648" spans="73:108" ht="15" x14ac:dyDescent="0.25">
      <c r="BU5648" s="91"/>
      <c r="BV5648" s="177">
        <v>2010</v>
      </c>
      <c r="BW5648" s="177">
        <v>7</v>
      </c>
      <c r="BX5648" s="177" t="s">
        <v>1442</v>
      </c>
      <c r="BY5648" s="177" t="s">
        <v>262</v>
      </c>
      <c r="BZ5648" s="177" t="s">
        <v>277</v>
      </c>
      <c r="CA5648" s="177">
        <v>71</v>
      </c>
      <c r="CB5648" s="177" t="s">
        <v>264</v>
      </c>
      <c r="CC5648" s="122">
        <v>12.32</v>
      </c>
      <c r="CD5648" s="178" t="s">
        <v>3444</v>
      </c>
      <c r="CE5648" s="177" t="s">
        <v>329</v>
      </c>
      <c r="CF5648" s="177" t="s">
        <v>329</v>
      </c>
      <c r="CG5648" s="83" t="s">
        <v>9</v>
      </c>
      <c r="CH5648" s="57"/>
      <c r="CV5648" s="51"/>
      <c r="CW5648" s="51"/>
      <c r="CX5648" s="51"/>
      <c r="CY5648" s="51"/>
      <c r="CZ5648" s="51"/>
      <c r="DA5648" s="51"/>
      <c r="DB5648" s="51"/>
      <c r="DC5648" s="51"/>
      <c r="DD5648" s="51"/>
    </row>
    <row r="5649" spans="73:108" ht="15" x14ac:dyDescent="0.25">
      <c r="BU5649" s="91"/>
      <c r="BV5649" s="177">
        <v>2010</v>
      </c>
      <c r="BW5649" s="177">
        <v>8</v>
      </c>
      <c r="BX5649" s="177" t="s">
        <v>1442</v>
      </c>
      <c r="BY5649" s="177" t="s">
        <v>262</v>
      </c>
      <c r="BZ5649" s="177" t="s">
        <v>277</v>
      </c>
      <c r="CA5649" s="177">
        <v>71</v>
      </c>
      <c r="CB5649" s="177" t="s">
        <v>264</v>
      </c>
      <c r="CC5649" s="122">
        <v>4.2699999999999996</v>
      </c>
      <c r="CD5649" s="178" t="s">
        <v>3444</v>
      </c>
      <c r="CE5649" s="177" t="s">
        <v>329</v>
      </c>
      <c r="CF5649" s="177" t="s">
        <v>329</v>
      </c>
      <c r="CG5649" s="83" t="s">
        <v>9</v>
      </c>
      <c r="CH5649" s="57"/>
      <c r="CV5649" s="51"/>
      <c r="CW5649" s="51"/>
      <c r="CX5649" s="51"/>
      <c r="CY5649" s="51"/>
      <c r="CZ5649" s="51"/>
      <c r="DA5649" s="51"/>
      <c r="DB5649" s="51"/>
      <c r="DC5649" s="51"/>
      <c r="DD5649" s="51"/>
    </row>
    <row r="5650" spans="73:108" ht="15" x14ac:dyDescent="0.25">
      <c r="BU5650" s="91"/>
      <c r="BV5650" s="177">
        <v>2010</v>
      </c>
      <c r="BW5650" s="177">
        <v>9</v>
      </c>
      <c r="BX5650" s="177" t="s">
        <v>1442</v>
      </c>
      <c r="BY5650" s="177" t="s">
        <v>262</v>
      </c>
      <c r="BZ5650" s="177" t="s">
        <v>277</v>
      </c>
      <c r="CA5650" s="177">
        <v>71</v>
      </c>
      <c r="CB5650" s="177" t="s">
        <v>264</v>
      </c>
      <c r="CC5650" s="122">
        <v>9.9700000000000006</v>
      </c>
      <c r="CD5650" s="178" t="s">
        <v>3444</v>
      </c>
      <c r="CE5650" s="177" t="s">
        <v>329</v>
      </c>
      <c r="CF5650" s="177" t="s">
        <v>329</v>
      </c>
      <c r="CG5650" s="83" t="s">
        <v>9</v>
      </c>
      <c r="CH5650" s="57"/>
      <c r="CV5650" s="51"/>
      <c r="CW5650" s="51"/>
      <c r="CX5650" s="51"/>
      <c r="CY5650" s="51"/>
      <c r="CZ5650" s="51"/>
      <c r="DA5650" s="51"/>
      <c r="DB5650" s="51"/>
      <c r="DC5650" s="51"/>
      <c r="DD5650" s="51"/>
    </row>
    <row r="5651" spans="73:108" ht="15" x14ac:dyDescent="0.25">
      <c r="BU5651" s="91"/>
      <c r="BV5651" s="177">
        <v>2010</v>
      </c>
      <c r="BW5651" s="177">
        <v>10</v>
      </c>
      <c r="BX5651" s="177" t="s">
        <v>1442</v>
      </c>
      <c r="BY5651" s="177" t="s">
        <v>262</v>
      </c>
      <c r="BZ5651" s="177" t="s">
        <v>277</v>
      </c>
      <c r="CA5651" s="177">
        <v>71</v>
      </c>
      <c r="CB5651" s="177" t="s">
        <v>264</v>
      </c>
      <c r="CC5651" s="122">
        <v>6.21</v>
      </c>
      <c r="CD5651" s="178" t="s">
        <v>3444</v>
      </c>
      <c r="CE5651" s="177" t="s">
        <v>329</v>
      </c>
      <c r="CF5651" s="177" t="s">
        <v>329</v>
      </c>
      <c r="CG5651" s="83" t="s">
        <v>9</v>
      </c>
      <c r="CH5651" s="57"/>
      <c r="CV5651" s="51"/>
      <c r="CW5651" s="51"/>
      <c r="CX5651" s="51"/>
      <c r="CY5651" s="51"/>
      <c r="CZ5651" s="51"/>
      <c r="DA5651" s="51"/>
      <c r="DB5651" s="51"/>
      <c r="DC5651" s="51"/>
      <c r="DD5651" s="51"/>
    </row>
    <row r="5652" spans="73:108" ht="15" x14ac:dyDescent="0.25">
      <c r="BU5652" s="91"/>
      <c r="BV5652" s="177">
        <v>2010</v>
      </c>
      <c r="BW5652" s="177">
        <v>12</v>
      </c>
      <c r="BX5652" s="177" t="s">
        <v>1442</v>
      </c>
      <c r="BY5652" s="177" t="s">
        <v>262</v>
      </c>
      <c r="BZ5652" s="177" t="s">
        <v>277</v>
      </c>
      <c r="CA5652" s="177">
        <v>71</v>
      </c>
      <c r="CB5652" s="177" t="s">
        <v>264</v>
      </c>
      <c r="CC5652" s="122">
        <v>17.68</v>
      </c>
      <c r="CD5652" s="178" t="s">
        <v>3444</v>
      </c>
      <c r="CE5652" s="177" t="s">
        <v>329</v>
      </c>
      <c r="CF5652" s="177" t="s">
        <v>329</v>
      </c>
      <c r="CG5652" s="83" t="s">
        <v>9</v>
      </c>
      <c r="CH5652" s="57"/>
      <c r="CV5652" s="51"/>
      <c r="CW5652" s="51"/>
      <c r="CX5652" s="51"/>
      <c r="CY5652" s="51"/>
      <c r="CZ5652" s="51"/>
      <c r="DA5652" s="51"/>
      <c r="DB5652" s="51"/>
      <c r="DC5652" s="51"/>
      <c r="DD5652" s="51"/>
    </row>
    <row r="5653" spans="73:108" ht="15" x14ac:dyDescent="0.25">
      <c r="BU5653" s="91"/>
      <c r="BV5653" s="177">
        <v>2008</v>
      </c>
      <c r="BW5653" s="177">
        <v>3</v>
      </c>
      <c r="BX5653" s="177" t="s">
        <v>599</v>
      </c>
      <c r="BY5653" s="177" t="s">
        <v>262</v>
      </c>
      <c r="BZ5653" s="177" t="s">
        <v>277</v>
      </c>
      <c r="CA5653" s="177">
        <v>71</v>
      </c>
      <c r="CB5653" s="177" t="s">
        <v>264</v>
      </c>
      <c r="CC5653" s="122">
        <v>74.040000000000006</v>
      </c>
      <c r="CD5653" s="178" t="s">
        <v>28</v>
      </c>
      <c r="CE5653" s="177" t="s">
        <v>329</v>
      </c>
      <c r="CF5653" s="177" t="s">
        <v>329</v>
      </c>
      <c r="CG5653" s="83" t="s">
        <v>9</v>
      </c>
      <c r="CH5653" s="57"/>
      <c r="CV5653" s="51"/>
      <c r="CW5653" s="51"/>
      <c r="CX5653" s="51"/>
      <c r="CY5653" s="51"/>
      <c r="CZ5653" s="51"/>
      <c r="DA5653" s="51"/>
      <c r="DB5653" s="51"/>
      <c r="DC5653" s="51"/>
      <c r="DD5653" s="51"/>
    </row>
    <row r="5654" spans="73:108" ht="15" x14ac:dyDescent="0.25">
      <c r="BU5654" s="91"/>
      <c r="BV5654" s="177">
        <v>2008</v>
      </c>
      <c r="BW5654" s="177">
        <v>3</v>
      </c>
      <c r="BX5654" s="177" t="s">
        <v>599</v>
      </c>
      <c r="BY5654" s="177" t="s">
        <v>262</v>
      </c>
      <c r="BZ5654" s="177" t="s">
        <v>263</v>
      </c>
      <c r="CA5654" s="177">
        <v>71</v>
      </c>
      <c r="CB5654" s="177" t="s">
        <v>264</v>
      </c>
      <c r="CC5654" s="122">
        <v>98.72</v>
      </c>
      <c r="CD5654" s="178" t="s">
        <v>28</v>
      </c>
      <c r="CE5654" s="177" t="s">
        <v>329</v>
      </c>
      <c r="CF5654" s="177" t="s">
        <v>329</v>
      </c>
      <c r="CG5654" s="83" t="s">
        <v>9</v>
      </c>
      <c r="CH5654" s="57"/>
      <c r="CV5654" s="51"/>
      <c r="CW5654" s="51"/>
      <c r="CX5654" s="51"/>
      <c r="CY5654" s="51"/>
      <c r="CZ5654" s="51"/>
      <c r="DA5654" s="51"/>
      <c r="DB5654" s="51"/>
      <c r="DC5654" s="51"/>
      <c r="DD5654" s="51"/>
    </row>
    <row r="5655" spans="73:108" ht="15" x14ac:dyDescent="0.25">
      <c r="BU5655" s="91"/>
      <c r="BV5655" s="177">
        <v>2008</v>
      </c>
      <c r="BW5655" s="177">
        <v>4</v>
      </c>
      <c r="BX5655" s="177" t="s">
        <v>599</v>
      </c>
      <c r="BY5655" s="177" t="s">
        <v>262</v>
      </c>
      <c r="BZ5655" s="177" t="s">
        <v>277</v>
      </c>
      <c r="CA5655" s="177">
        <v>71</v>
      </c>
      <c r="CB5655" s="177" t="s">
        <v>264</v>
      </c>
      <c r="CC5655" s="122">
        <v>140.5</v>
      </c>
      <c r="CD5655" s="178" t="s">
        <v>28</v>
      </c>
      <c r="CE5655" s="177" t="s">
        <v>329</v>
      </c>
      <c r="CF5655" s="177" t="s">
        <v>329</v>
      </c>
      <c r="CG5655" s="83" t="s">
        <v>9</v>
      </c>
      <c r="CH5655" s="57"/>
      <c r="CV5655" s="51"/>
      <c r="CW5655" s="51"/>
      <c r="CX5655" s="51"/>
      <c r="CY5655" s="51"/>
      <c r="CZ5655" s="51"/>
      <c r="DA5655" s="51"/>
      <c r="DB5655" s="51"/>
      <c r="DC5655" s="51"/>
      <c r="DD5655" s="51"/>
    </row>
    <row r="5656" spans="73:108" ht="15" x14ac:dyDescent="0.25">
      <c r="BU5656" s="91"/>
      <c r="BV5656" s="177">
        <v>2008</v>
      </c>
      <c r="BW5656" s="177">
        <v>4</v>
      </c>
      <c r="BX5656" s="177" t="s">
        <v>599</v>
      </c>
      <c r="BY5656" s="177" t="s">
        <v>262</v>
      </c>
      <c r="BZ5656" s="177" t="s">
        <v>263</v>
      </c>
      <c r="CA5656" s="177">
        <v>71</v>
      </c>
      <c r="CB5656" s="177" t="s">
        <v>264</v>
      </c>
      <c r="CC5656" s="122">
        <v>140.5</v>
      </c>
      <c r="CD5656" s="178" t="s">
        <v>28</v>
      </c>
      <c r="CE5656" s="177" t="s">
        <v>329</v>
      </c>
      <c r="CF5656" s="177" t="s">
        <v>329</v>
      </c>
      <c r="CG5656" s="83" t="s">
        <v>9</v>
      </c>
      <c r="CH5656" s="57"/>
      <c r="CV5656" s="51"/>
      <c r="CW5656" s="51"/>
      <c r="CX5656" s="51"/>
      <c r="CY5656" s="51"/>
      <c r="CZ5656" s="51"/>
      <c r="DA5656" s="51"/>
      <c r="DB5656" s="51"/>
      <c r="DC5656" s="51"/>
      <c r="DD5656" s="51"/>
    </row>
    <row r="5657" spans="73:108" ht="15" x14ac:dyDescent="0.25">
      <c r="BU5657" s="91"/>
      <c r="BV5657" s="177">
        <v>2008</v>
      </c>
      <c r="BW5657" s="177">
        <v>5</v>
      </c>
      <c r="BX5657" s="177" t="s">
        <v>599</v>
      </c>
      <c r="BY5657" s="177" t="s">
        <v>262</v>
      </c>
      <c r="BZ5657" s="177" t="s">
        <v>277</v>
      </c>
      <c r="CA5657" s="177">
        <v>71</v>
      </c>
      <c r="CB5657" s="177" t="s">
        <v>264</v>
      </c>
      <c r="CC5657" s="122">
        <v>152.54</v>
      </c>
      <c r="CD5657" s="178" t="s">
        <v>28</v>
      </c>
      <c r="CE5657" s="177" t="s">
        <v>329</v>
      </c>
      <c r="CF5657" s="177" t="s">
        <v>329</v>
      </c>
      <c r="CG5657" s="83" t="s">
        <v>9</v>
      </c>
      <c r="CH5657" s="57"/>
      <c r="CV5657" s="51"/>
      <c r="CW5657" s="51"/>
      <c r="CX5657" s="51"/>
      <c r="CY5657" s="51"/>
      <c r="CZ5657" s="51"/>
      <c r="DA5657" s="51"/>
      <c r="DB5657" s="51"/>
      <c r="DC5657" s="51"/>
      <c r="DD5657" s="51"/>
    </row>
    <row r="5658" spans="73:108" ht="15" x14ac:dyDescent="0.25">
      <c r="BU5658" s="91"/>
      <c r="BV5658" s="177">
        <v>2008</v>
      </c>
      <c r="BW5658" s="177">
        <v>5</v>
      </c>
      <c r="BX5658" s="177" t="s">
        <v>599</v>
      </c>
      <c r="BY5658" s="177" t="s">
        <v>262</v>
      </c>
      <c r="BZ5658" s="177" t="s">
        <v>263</v>
      </c>
      <c r="CA5658" s="177">
        <v>71</v>
      </c>
      <c r="CB5658" s="177" t="s">
        <v>264</v>
      </c>
      <c r="CC5658" s="122">
        <v>152.54</v>
      </c>
      <c r="CD5658" s="178" t="s">
        <v>28</v>
      </c>
      <c r="CE5658" s="177" t="s">
        <v>329</v>
      </c>
      <c r="CF5658" s="177" t="s">
        <v>329</v>
      </c>
      <c r="CG5658" s="83" t="s">
        <v>9</v>
      </c>
      <c r="CH5658" s="57"/>
      <c r="CV5658" s="51"/>
      <c r="CW5658" s="51"/>
      <c r="CX5658" s="51"/>
      <c r="CY5658" s="51"/>
      <c r="CZ5658" s="51"/>
      <c r="DA5658" s="51"/>
      <c r="DB5658" s="51"/>
      <c r="DC5658" s="51"/>
      <c r="DD5658" s="51"/>
    </row>
    <row r="5659" spans="73:108" ht="15" x14ac:dyDescent="0.25">
      <c r="BU5659" s="91"/>
      <c r="BV5659" s="177">
        <v>2008</v>
      </c>
      <c r="BW5659" s="177">
        <v>6</v>
      </c>
      <c r="BX5659" s="177" t="s">
        <v>599</v>
      </c>
      <c r="BY5659" s="177" t="s">
        <v>262</v>
      </c>
      <c r="BZ5659" s="177" t="s">
        <v>277</v>
      </c>
      <c r="CA5659" s="177">
        <v>71</v>
      </c>
      <c r="CB5659" s="177" t="s">
        <v>264</v>
      </c>
      <c r="CC5659" s="122">
        <v>140.96</v>
      </c>
      <c r="CD5659" s="178" t="s">
        <v>28</v>
      </c>
      <c r="CE5659" s="177" t="s">
        <v>329</v>
      </c>
      <c r="CF5659" s="177" t="s">
        <v>329</v>
      </c>
      <c r="CG5659" s="83" t="s">
        <v>9</v>
      </c>
      <c r="CH5659" s="57"/>
      <c r="CV5659" s="51"/>
      <c r="CW5659" s="51"/>
      <c r="CX5659" s="51"/>
      <c r="CY5659" s="51"/>
      <c r="CZ5659" s="51"/>
      <c r="DA5659" s="51"/>
      <c r="DB5659" s="51"/>
      <c r="DC5659" s="51"/>
      <c r="DD5659" s="51"/>
    </row>
    <row r="5660" spans="73:108" ht="15" x14ac:dyDescent="0.25">
      <c r="BU5660" s="91"/>
      <c r="BV5660" s="177">
        <v>2008</v>
      </c>
      <c r="BW5660" s="177">
        <v>6</v>
      </c>
      <c r="BX5660" s="177" t="s">
        <v>599</v>
      </c>
      <c r="BY5660" s="177" t="s">
        <v>262</v>
      </c>
      <c r="BZ5660" s="177" t="s">
        <v>263</v>
      </c>
      <c r="CA5660" s="177">
        <v>71</v>
      </c>
      <c r="CB5660" s="177" t="s">
        <v>264</v>
      </c>
      <c r="CC5660" s="122">
        <v>140.96</v>
      </c>
      <c r="CD5660" s="178" t="s">
        <v>28</v>
      </c>
      <c r="CE5660" s="177" t="s">
        <v>329</v>
      </c>
      <c r="CF5660" s="177" t="s">
        <v>329</v>
      </c>
      <c r="CG5660" s="83" t="s">
        <v>9</v>
      </c>
      <c r="CH5660" s="57"/>
      <c r="CV5660" s="51"/>
      <c r="CW5660" s="51"/>
      <c r="CX5660" s="51"/>
      <c r="CY5660" s="51"/>
      <c r="CZ5660" s="51"/>
      <c r="DA5660" s="51"/>
      <c r="DB5660" s="51"/>
      <c r="DC5660" s="51"/>
      <c r="DD5660" s="51"/>
    </row>
    <row r="5661" spans="73:108" ht="15" x14ac:dyDescent="0.25">
      <c r="BU5661" s="91"/>
      <c r="BV5661" s="177">
        <v>2008</v>
      </c>
      <c r="BW5661" s="177">
        <v>7</v>
      </c>
      <c r="BX5661" s="177" t="s">
        <v>599</v>
      </c>
      <c r="BY5661" s="177" t="s">
        <v>262</v>
      </c>
      <c r="BZ5661" s="177" t="s">
        <v>277</v>
      </c>
      <c r="CA5661" s="177">
        <v>71</v>
      </c>
      <c r="CB5661" s="177" t="s">
        <v>264</v>
      </c>
      <c r="CC5661" s="122">
        <v>198.81</v>
      </c>
      <c r="CD5661" s="178" t="s">
        <v>28</v>
      </c>
      <c r="CE5661" s="177" t="s">
        <v>329</v>
      </c>
      <c r="CF5661" s="177" t="s">
        <v>329</v>
      </c>
      <c r="CG5661" s="83" t="s">
        <v>9</v>
      </c>
      <c r="CH5661" s="57"/>
      <c r="CV5661" s="51"/>
      <c r="CW5661" s="51"/>
      <c r="CX5661" s="51"/>
      <c r="CY5661" s="51"/>
      <c r="CZ5661" s="51"/>
      <c r="DA5661" s="51"/>
      <c r="DB5661" s="51"/>
      <c r="DC5661" s="51"/>
      <c r="DD5661" s="51"/>
    </row>
    <row r="5662" spans="73:108" ht="15" x14ac:dyDescent="0.25">
      <c r="BU5662" s="91"/>
      <c r="BV5662" s="177">
        <v>2008</v>
      </c>
      <c r="BW5662" s="177">
        <v>7</v>
      </c>
      <c r="BX5662" s="177" t="s">
        <v>599</v>
      </c>
      <c r="BY5662" s="177" t="s">
        <v>262</v>
      </c>
      <c r="BZ5662" s="177" t="s">
        <v>263</v>
      </c>
      <c r="CA5662" s="177">
        <v>71</v>
      </c>
      <c r="CB5662" s="177" t="s">
        <v>264</v>
      </c>
      <c r="CC5662" s="122">
        <v>198.81</v>
      </c>
      <c r="CD5662" s="178" t="s">
        <v>28</v>
      </c>
      <c r="CE5662" s="177" t="s">
        <v>329</v>
      </c>
      <c r="CF5662" s="177" t="s">
        <v>329</v>
      </c>
      <c r="CG5662" s="83" t="s">
        <v>9</v>
      </c>
      <c r="CH5662" s="57"/>
      <c r="CV5662" s="51"/>
      <c r="CW5662" s="51"/>
      <c r="CX5662" s="51"/>
      <c r="CY5662" s="51"/>
      <c r="CZ5662" s="51"/>
      <c r="DA5662" s="51"/>
      <c r="DB5662" s="51"/>
      <c r="DC5662" s="51"/>
      <c r="DD5662" s="51"/>
    </row>
    <row r="5663" spans="73:108" ht="15" x14ac:dyDescent="0.25">
      <c r="BU5663" s="91"/>
      <c r="BV5663" s="177">
        <v>2008</v>
      </c>
      <c r="BW5663" s="177">
        <v>8</v>
      </c>
      <c r="BX5663" s="177" t="s">
        <v>599</v>
      </c>
      <c r="BY5663" s="177" t="s">
        <v>262</v>
      </c>
      <c r="BZ5663" s="177" t="s">
        <v>277</v>
      </c>
      <c r="CA5663" s="177">
        <v>71</v>
      </c>
      <c r="CB5663" s="177" t="s">
        <v>264</v>
      </c>
      <c r="CC5663" s="122">
        <v>187.33</v>
      </c>
      <c r="CD5663" s="178" t="s">
        <v>28</v>
      </c>
      <c r="CE5663" s="177" t="s">
        <v>329</v>
      </c>
      <c r="CF5663" s="177" t="s">
        <v>329</v>
      </c>
      <c r="CG5663" s="83" t="s">
        <v>9</v>
      </c>
      <c r="CH5663" s="57"/>
      <c r="CV5663" s="51"/>
      <c r="CW5663" s="51"/>
      <c r="CX5663" s="51"/>
      <c r="CY5663" s="51"/>
      <c r="CZ5663" s="51"/>
      <c r="DA5663" s="51"/>
      <c r="DB5663" s="51"/>
      <c r="DC5663" s="51"/>
      <c r="DD5663" s="51"/>
    </row>
    <row r="5664" spans="73:108" ht="15" x14ac:dyDescent="0.25">
      <c r="BU5664" s="91"/>
      <c r="BV5664" s="177">
        <v>2008</v>
      </c>
      <c r="BW5664" s="177">
        <v>8</v>
      </c>
      <c r="BX5664" s="177" t="s">
        <v>599</v>
      </c>
      <c r="BY5664" s="177" t="s">
        <v>262</v>
      </c>
      <c r="BZ5664" s="177" t="s">
        <v>263</v>
      </c>
      <c r="CA5664" s="177">
        <v>71</v>
      </c>
      <c r="CB5664" s="177" t="s">
        <v>264</v>
      </c>
      <c r="CC5664" s="122">
        <v>187.33</v>
      </c>
      <c r="CD5664" s="178" t="s">
        <v>28</v>
      </c>
      <c r="CE5664" s="177" t="s">
        <v>329</v>
      </c>
      <c r="CF5664" s="177" t="s">
        <v>329</v>
      </c>
      <c r="CG5664" s="83" t="s">
        <v>9</v>
      </c>
      <c r="CH5664" s="57"/>
      <c r="CV5664" s="51"/>
      <c r="CW5664" s="51"/>
      <c r="CX5664" s="51"/>
      <c r="CY5664" s="51"/>
      <c r="CZ5664" s="51"/>
      <c r="DA5664" s="51"/>
      <c r="DB5664" s="51"/>
      <c r="DC5664" s="51"/>
      <c r="DD5664" s="51"/>
    </row>
    <row r="5665" spans="73:108" ht="15" x14ac:dyDescent="0.25">
      <c r="BU5665" s="91"/>
      <c r="BV5665" s="177">
        <v>2008</v>
      </c>
      <c r="BW5665" s="177">
        <v>9</v>
      </c>
      <c r="BX5665" s="177" t="s">
        <v>599</v>
      </c>
      <c r="BY5665" s="177" t="s">
        <v>262</v>
      </c>
      <c r="BZ5665" s="177" t="s">
        <v>277</v>
      </c>
      <c r="CA5665" s="177">
        <v>71</v>
      </c>
      <c r="CB5665" s="177" t="s">
        <v>264</v>
      </c>
      <c r="CC5665" s="122">
        <v>144.29</v>
      </c>
      <c r="CD5665" s="178" t="s">
        <v>28</v>
      </c>
      <c r="CE5665" s="177" t="s">
        <v>329</v>
      </c>
      <c r="CF5665" s="177" t="s">
        <v>329</v>
      </c>
      <c r="CG5665" s="83" t="s">
        <v>9</v>
      </c>
      <c r="CH5665" s="57"/>
      <c r="CV5665" s="51"/>
      <c r="CW5665" s="51"/>
      <c r="CX5665" s="51"/>
      <c r="CY5665" s="51"/>
      <c r="CZ5665" s="51"/>
      <c r="DA5665" s="51"/>
      <c r="DB5665" s="51"/>
      <c r="DC5665" s="51"/>
      <c r="DD5665" s="51"/>
    </row>
    <row r="5666" spans="73:108" ht="15" x14ac:dyDescent="0.25">
      <c r="BU5666" s="91"/>
      <c r="BV5666" s="177">
        <v>2008</v>
      </c>
      <c r="BW5666" s="177">
        <v>9</v>
      </c>
      <c r="BX5666" s="177" t="s">
        <v>599</v>
      </c>
      <c r="BY5666" s="177" t="s">
        <v>262</v>
      </c>
      <c r="BZ5666" s="177" t="s">
        <v>263</v>
      </c>
      <c r="CA5666" s="177">
        <v>71</v>
      </c>
      <c r="CB5666" s="177" t="s">
        <v>264</v>
      </c>
      <c r="CC5666" s="122">
        <v>144.29</v>
      </c>
      <c r="CD5666" s="178" t="s">
        <v>28</v>
      </c>
      <c r="CE5666" s="177" t="s">
        <v>329</v>
      </c>
      <c r="CF5666" s="177" t="s">
        <v>329</v>
      </c>
      <c r="CG5666" s="83" t="s">
        <v>9</v>
      </c>
      <c r="CH5666" s="57"/>
      <c r="CV5666" s="51"/>
      <c r="CW5666" s="51"/>
      <c r="CX5666" s="51"/>
      <c r="CY5666" s="51"/>
      <c r="CZ5666" s="51"/>
      <c r="DA5666" s="51"/>
      <c r="DB5666" s="51"/>
      <c r="DC5666" s="51"/>
      <c r="DD5666" s="51"/>
    </row>
    <row r="5667" spans="73:108" ht="15" x14ac:dyDescent="0.25">
      <c r="BU5667" s="91"/>
      <c r="BV5667" s="177">
        <v>2008</v>
      </c>
      <c r="BW5667" s="177">
        <v>10</v>
      </c>
      <c r="BX5667" s="177" t="s">
        <v>599</v>
      </c>
      <c r="BY5667" s="177" t="s">
        <v>262</v>
      </c>
      <c r="BZ5667" s="177" t="s">
        <v>277</v>
      </c>
      <c r="CA5667" s="177">
        <v>71</v>
      </c>
      <c r="CB5667" s="177" t="s">
        <v>264</v>
      </c>
      <c r="CC5667" s="122">
        <v>49.17</v>
      </c>
      <c r="CD5667" s="178" t="s">
        <v>28</v>
      </c>
      <c r="CE5667" s="177" t="s">
        <v>329</v>
      </c>
      <c r="CF5667" s="177" t="s">
        <v>329</v>
      </c>
      <c r="CG5667" s="83" t="s">
        <v>9</v>
      </c>
      <c r="CH5667" s="57"/>
      <c r="CV5667" s="51"/>
      <c r="CW5667" s="51"/>
      <c r="CX5667" s="51"/>
      <c r="CY5667" s="51"/>
      <c r="CZ5667" s="51"/>
      <c r="DA5667" s="51"/>
      <c r="DB5667" s="51"/>
      <c r="DC5667" s="51"/>
      <c r="DD5667" s="51"/>
    </row>
    <row r="5668" spans="73:108" ht="15" x14ac:dyDescent="0.25">
      <c r="BU5668" s="91"/>
      <c r="BV5668" s="177">
        <v>2008</v>
      </c>
      <c r="BW5668" s="177">
        <v>10</v>
      </c>
      <c r="BX5668" s="177" t="s">
        <v>599</v>
      </c>
      <c r="BY5668" s="177" t="s">
        <v>262</v>
      </c>
      <c r="BZ5668" s="177" t="s">
        <v>263</v>
      </c>
      <c r="CA5668" s="177">
        <v>71</v>
      </c>
      <c r="CB5668" s="177" t="s">
        <v>264</v>
      </c>
      <c r="CC5668" s="122">
        <v>49.17</v>
      </c>
      <c r="CD5668" s="178" t="s">
        <v>28</v>
      </c>
      <c r="CE5668" s="177" t="s">
        <v>329</v>
      </c>
      <c r="CF5668" s="177" t="s">
        <v>329</v>
      </c>
      <c r="CG5668" s="83" t="s">
        <v>9</v>
      </c>
      <c r="CH5668" s="57"/>
      <c r="CV5668" s="51"/>
      <c r="CW5668" s="51"/>
      <c r="CX5668" s="51"/>
      <c r="CY5668" s="51"/>
      <c r="CZ5668" s="51"/>
      <c r="DA5668" s="51"/>
      <c r="DB5668" s="51"/>
      <c r="DC5668" s="51"/>
      <c r="DD5668" s="51"/>
    </row>
    <row r="5669" spans="73:108" ht="15" x14ac:dyDescent="0.25">
      <c r="BU5669" s="91"/>
      <c r="BV5669" s="177">
        <v>2008</v>
      </c>
      <c r="BW5669" s="177">
        <v>10</v>
      </c>
      <c r="BX5669" s="177" t="s">
        <v>261</v>
      </c>
      <c r="BY5669" s="177" t="s">
        <v>262</v>
      </c>
      <c r="BZ5669" s="177" t="s">
        <v>277</v>
      </c>
      <c r="CA5669" s="177">
        <v>71</v>
      </c>
      <c r="CB5669" s="177" t="s">
        <v>264</v>
      </c>
      <c r="CC5669" s="122">
        <v>96.37</v>
      </c>
      <c r="CD5669" s="178" t="s">
        <v>28</v>
      </c>
      <c r="CE5669" s="177" t="s">
        <v>329</v>
      </c>
      <c r="CF5669" s="177" t="s">
        <v>329</v>
      </c>
      <c r="CG5669" s="83" t="s">
        <v>9</v>
      </c>
      <c r="CH5669" s="57"/>
      <c r="CV5669" s="51"/>
      <c r="CW5669" s="51"/>
      <c r="CX5669" s="51"/>
      <c r="CY5669" s="51"/>
      <c r="CZ5669" s="51"/>
      <c r="DA5669" s="51"/>
      <c r="DB5669" s="51"/>
      <c r="DC5669" s="51"/>
      <c r="DD5669" s="51"/>
    </row>
    <row r="5670" spans="73:108" ht="15" x14ac:dyDescent="0.25">
      <c r="BU5670" s="91"/>
      <c r="BV5670" s="177">
        <v>2008</v>
      </c>
      <c r="BW5670" s="177">
        <v>11</v>
      </c>
      <c r="BX5670" s="177" t="s">
        <v>261</v>
      </c>
      <c r="BY5670" s="177" t="s">
        <v>262</v>
      </c>
      <c r="BZ5670" s="177" t="s">
        <v>277</v>
      </c>
      <c r="CA5670" s="177">
        <v>71</v>
      </c>
      <c r="CB5670" s="177" t="s">
        <v>264</v>
      </c>
      <c r="CC5670" s="122">
        <v>328.25</v>
      </c>
      <c r="CD5670" s="178" t="s">
        <v>28</v>
      </c>
      <c r="CE5670" s="177" t="s">
        <v>329</v>
      </c>
      <c r="CF5670" s="177" t="s">
        <v>329</v>
      </c>
      <c r="CG5670" s="83" t="s">
        <v>9</v>
      </c>
      <c r="CH5670" s="57"/>
      <c r="CV5670" s="51"/>
      <c r="CW5670" s="51"/>
      <c r="CX5670" s="51"/>
      <c r="CY5670" s="51"/>
      <c r="CZ5670" s="51"/>
      <c r="DA5670" s="51"/>
      <c r="DB5670" s="51"/>
      <c r="DC5670" s="51"/>
      <c r="DD5670" s="51"/>
    </row>
    <row r="5671" spans="73:108" ht="15" x14ac:dyDescent="0.25">
      <c r="BU5671" s="91"/>
      <c r="BV5671" s="177">
        <v>2008</v>
      </c>
      <c r="BW5671" s="177">
        <v>12</v>
      </c>
      <c r="BX5671" s="177" t="s">
        <v>261</v>
      </c>
      <c r="BY5671" s="177" t="s">
        <v>262</v>
      </c>
      <c r="BZ5671" s="177" t="s">
        <v>277</v>
      </c>
      <c r="CA5671" s="177">
        <v>71</v>
      </c>
      <c r="CB5671" s="177" t="s">
        <v>264</v>
      </c>
      <c r="CC5671" s="122">
        <v>99.09</v>
      </c>
      <c r="CD5671" s="178" t="s">
        <v>28</v>
      </c>
      <c r="CE5671" s="177" t="s">
        <v>329</v>
      </c>
      <c r="CF5671" s="177" t="s">
        <v>329</v>
      </c>
      <c r="CG5671" s="83" t="s">
        <v>9</v>
      </c>
      <c r="CH5671" s="57"/>
      <c r="CV5671" s="51"/>
      <c r="CW5671" s="51"/>
      <c r="CX5671" s="51"/>
      <c r="CY5671" s="51"/>
      <c r="CZ5671" s="51"/>
      <c r="DA5671" s="51"/>
      <c r="DB5671" s="51"/>
      <c r="DC5671" s="51"/>
      <c r="DD5671" s="51"/>
    </row>
    <row r="5672" spans="73:108" ht="15" x14ac:dyDescent="0.25">
      <c r="BU5672" s="91"/>
      <c r="BV5672" s="177">
        <v>2009</v>
      </c>
      <c r="BW5672" s="177">
        <v>7</v>
      </c>
      <c r="BX5672" s="177" t="s">
        <v>357</v>
      </c>
      <c r="BY5672" s="177" t="s">
        <v>262</v>
      </c>
      <c r="BZ5672" s="177" t="s">
        <v>277</v>
      </c>
      <c r="CA5672" s="177">
        <v>0</v>
      </c>
      <c r="CB5672" s="177" t="s">
        <v>264</v>
      </c>
      <c r="CC5672" s="122">
        <v>501.6</v>
      </c>
      <c r="CD5672" s="178" t="s">
        <v>39</v>
      </c>
      <c r="CE5672" s="177" t="s">
        <v>314</v>
      </c>
      <c r="CF5672" s="177" t="s">
        <v>314</v>
      </c>
      <c r="CG5672" s="83" t="s">
        <v>9</v>
      </c>
      <c r="CH5672" s="57"/>
      <c r="CV5672" s="51"/>
      <c r="CW5672" s="51"/>
      <c r="CX5672" s="51"/>
      <c r="CY5672" s="51"/>
      <c r="CZ5672" s="51"/>
      <c r="DA5672" s="51"/>
      <c r="DB5672" s="51"/>
      <c r="DC5672" s="51"/>
      <c r="DD5672" s="51"/>
    </row>
    <row r="5673" spans="73:108" ht="15" x14ac:dyDescent="0.25">
      <c r="BU5673" s="91"/>
      <c r="BV5673" s="177">
        <v>2007</v>
      </c>
      <c r="BW5673" s="177">
        <v>3</v>
      </c>
      <c r="BX5673" s="177" t="s">
        <v>281</v>
      </c>
      <c r="BY5673" s="177" t="s">
        <v>262</v>
      </c>
      <c r="BZ5673" s="177" t="s">
        <v>267</v>
      </c>
      <c r="CA5673" s="177">
        <v>0</v>
      </c>
      <c r="CB5673" s="177" t="s">
        <v>264</v>
      </c>
      <c r="CC5673" s="122">
        <v>272.76</v>
      </c>
      <c r="CD5673" s="178" t="s">
        <v>39</v>
      </c>
      <c r="CE5673" s="177" t="s">
        <v>314</v>
      </c>
      <c r="CF5673" s="177" t="s">
        <v>314</v>
      </c>
      <c r="CG5673" s="83" t="s">
        <v>9</v>
      </c>
      <c r="CH5673" s="57"/>
      <c r="CV5673" s="51"/>
      <c r="CW5673" s="51"/>
      <c r="CX5673" s="51"/>
      <c r="CY5673" s="51"/>
      <c r="CZ5673" s="51"/>
      <c r="DA5673" s="51"/>
      <c r="DB5673" s="51"/>
      <c r="DC5673" s="51"/>
      <c r="DD5673" s="51"/>
    </row>
    <row r="5674" spans="73:108" ht="15" x14ac:dyDescent="0.25">
      <c r="BU5674" s="91"/>
      <c r="BV5674" s="177">
        <v>2007</v>
      </c>
      <c r="BW5674" s="177">
        <v>3</v>
      </c>
      <c r="BX5674" s="177" t="s">
        <v>281</v>
      </c>
      <c r="BY5674" s="177" t="s">
        <v>262</v>
      </c>
      <c r="BZ5674" s="177" t="s">
        <v>268</v>
      </c>
      <c r="CA5674" s="177">
        <v>0</v>
      </c>
      <c r="CB5674" s="177" t="s">
        <v>264</v>
      </c>
      <c r="CC5674" s="122">
        <v>181.84</v>
      </c>
      <c r="CD5674" s="178" t="s">
        <v>39</v>
      </c>
      <c r="CE5674" s="177" t="s">
        <v>314</v>
      </c>
      <c r="CF5674" s="177" t="s">
        <v>314</v>
      </c>
      <c r="CG5674" s="83" t="s">
        <v>9</v>
      </c>
      <c r="CH5674" s="57"/>
      <c r="CV5674" s="51"/>
      <c r="CW5674" s="51"/>
      <c r="CX5674" s="51"/>
      <c r="CY5674" s="51"/>
      <c r="CZ5674" s="51"/>
      <c r="DA5674" s="51"/>
      <c r="DB5674" s="51"/>
      <c r="DC5674" s="51"/>
      <c r="DD5674" s="51"/>
    </row>
    <row r="5675" spans="73:108" ht="15" x14ac:dyDescent="0.25">
      <c r="BU5675" s="91"/>
      <c r="BV5675" s="177">
        <v>2007</v>
      </c>
      <c r="BW5675" s="177">
        <v>3</v>
      </c>
      <c r="BX5675" s="177" t="s">
        <v>281</v>
      </c>
      <c r="BY5675" s="177" t="s">
        <v>262</v>
      </c>
      <c r="BZ5675" s="177" t="s">
        <v>316</v>
      </c>
      <c r="CA5675" s="177">
        <v>0</v>
      </c>
      <c r="CB5675" s="177" t="s">
        <v>264</v>
      </c>
      <c r="CC5675" s="122">
        <v>181.84</v>
      </c>
      <c r="CD5675" s="178" t="s">
        <v>39</v>
      </c>
      <c r="CE5675" s="177" t="s">
        <v>314</v>
      </c>
      <c r="CF5675" s="177" t="s">
        <v>314</v>
      </c>
      <c r="CG5675" s="83" t="s">
        <v>9</v>
      </c>
      <c r="CH5675" s="57"/>
      <c r="CV5675" s="51"/>
      <c r="CW5675" s="51"/>
      <c r="CX5675" s="51"/>
      <c r="CY5675" s="51"/>
      <c r="CZ5675" s="51"/>
      <c r="DA5675" s="51"/>
      <c r="DB5675" s="51"/>
      <c r="DC5675" s="51"/>
      <c r="DD5675" s="51"/>
    </row>
    <row r="5676" spans="73:108" ht="15" x14ac:dyDescent="0.25">
      <c r="BU5676" s="91"/>
      <c r="BV5676" s="177">
        <v>2007</v>
      </c>
      <c r="BW5676" s="177">
        <v>4</v>
      </c>
      <c r="BX5676" s="177" t="s">
        <v>281</v>
      </c>
      <c r="BY5676" s="177" t="s">
        <v>262</v>
      </c>
      <c r="BZ5676" s="177" t="s">
        <v>267</v>
      </c>
      <c r="CA5676" s="177">
        <v>0</v>
      </c>
      <c r="CB5676" s="177" t="s">
        <v>264</v>
      </c>
      <c r="CC5676" s="122">
        <v>68.19</v>
      </c>
      <c r="CD5676" s="178" t="s">
        <v>39</v>
      </c>
      <c r="CE5676" s="177" t="s">
        <v>314</v>
      </c>
      <c r="CF5676" s="177" t="s">
        <v>314</v>
      </c>
      <c r="CG5676" s="83" t="s">
        <v>9</v>
      </c>
      <c r="CH5676" s="57"/>
      <c r="CV5676" s="51"/>
      <c r="CW5676" s="51"/>
      <c r="CX5676" s="51"/>
      <c r="CY5676" s="51"/>
      <c r="CZ5676" s="51"/>
      <c r="DA5676" s="51"/>
      <c r="DB5676" s="51"/>
      <c r="DC5676" s="51"/>
      <c r="DD5676" s="51"/>
    </row>
    <row r="5677" spans="73:108" ht="15" x14ac:dyDescent="0.25">
      <c r="BU5677" s="91"/>
      <c r="BV5677" s="177">
        <v>2007</v>
      </c>
      <c r="BW5677" s="177">
        <v>4</v>
      </c>
      <c r="BX5677" s="177" t="s">
        <v>281</v>
      </c>
      <c r="BY5677" s="177" t="s">
        <v>262</v>
      </c>
      <c r="BZ5677" s="177" t="s">
        <v>268</v>
      </c>
      <c r="CA5677" s="177">
        <v>0</v>
      </c>
      <c r="CB5677" s="177" t="s">
        <v>264</v>
      </c>
      <c r="CC5677" s="122">
        <v>90.92</v>
      </c>
      <c r="CD5677" s="178" t="s">
        <v>39</v>
      </c>
      <c r="CE5677" s="177" t="s">
        <v>314</v>
      </c>
      <c r="CF5677" s="177" t="s">
        <v>314</v>
      </c>
      <c r="CG5677" s="83" t="s">
        <v>9</v>
      </c>
      <c r="CH5677" s="57"/>
      <c r="CV5677" s="51"/>
      <c r="CW5677" s="51"/>
      <c r="CX5677" s="51"/>
      <c r="CY5677" s="51"/>
      <c r="CZ5677" s="51"/>
      <c r="DA5677" s="51"/>
      <c r="DB5677" s="51"/>
      <c r="DC5677" s="51"/>
      <c r="DD5677" s="51"/>
    </row>
    <row r="5678" spans="73:108" ht="15" x14ac:dyDescent="0.25">
      <c r="BU5678" s="91"/>
      <c r="BV5678" s="177">
        <v>2007</v>
      </c>
      <c r="BW5678" s="177">
        <v>5</v>
      </c>
      <c r="BX5678" s="177" t="s">
        <v>281</v>
      </c>
      <c r="BY5678" s="177" t="s">
        <v>262</v>
      </c>
      <c r="BZ5678" s="177" t="s">
        <v>267</v>
      </c>
      <c r="CA5678" s="177">
        <v>0</v>
      </c>
      <c r="CB5678" s="177" t="s">
        <v>264</v>
      </c>
      <c r="CC5678" s="122">
        <v>706.9</v>
      </c>
      <c r="CD5678" s="178" t="s">
        <v>39</v>
      </c>
      <c r="CE5678" s="177" t="s">
        <v>314</v>
      </c>
      <c r="CF5678" s="177" t="s">
        <v>314</v>
      </c>
      <c r="CG5678" s="83" t="s">
        <v>9</v>
      </c>
      <c r="CH5678" s="57"/>
      <c r="CV5678" s="51"/>
      <c r="CW5678" s="51"/>
      <c r="CX5678" s="51"/>
      <c r="CY5678" s="51"/>
      <c r="CZ5678" s="51"/>
      <c r="DA5678" s="51"/>
      <c r="DB5678" s="51"/>
      <c r="DC5678" s="51"/>
      <c r="DD5678" s="51"/>
    </row>
    <row r="5679" spans="73:108" ht="15" x14ac:dyDescent="0.25">
      <c r="BU5679" s="91"/>
      <c r="BV5679" s="177">
        <v>2007</v>
      </c>
      <c r="BW5679" s="177">
        <v>5</v>
      </c>
      <c r="BX5679" s="177" t="s">
        <v>281</v>
      </c>
      <c r="BY5679" s="177" t="s">
        <v>262</v>
      </c>
      <c r="BZ5679" s="177" t="s">
        <v>268</v>
      </c>
      <c r="CA5679" s="177">
        <v>0</v>
      </c>
      <c r="CB5679" s="177" t="s">
        <v>264</v>
      </c>
      <c r="CC5679" s="122">
        <v>621.66</v>
      </c>
      <c r="CD5679" s="178" t="s">
        <v>39</v>
      </c>
      <c r="CE5679" s="177" t="s">
        <v>314</v>
      </c>
      <c r="CF5679" s="177" t="s">
        <v>314</v>
      </c>
      <c r="CG5679" s="83" t="s">
        <v>9</v>
      </c>
      <c r="CH5679" s="57"/>
      <c r="CV5679" s="51"/>
      <c r="CW5679" s="51"/>
      <c r="CX5679" s="51"/>
      <c r="CY5679" s="51"/>
      <c r="CZ5679" s="51"/>
      <c r="DA5679" s="51"/>
      <c r="DB5679" s="51"/>
      <c r="DC5679" s="51"/>
      <c r="DD5679" s="51"/>
    </row>
    <row r="5680" spans="73:108" ht="15" x14ac:dyDescent="0.25">
      <c r="BU5680" s="91"/>
      <c r="BV5680" s="177">
        <v>2007</v>
      </c>
      <c r="BW5680" s="177">
        <v>6</v>
      </c>
      <c r="BX5680" s="177" t="s">
        <v>281</v>
      </c>
      <c r="BY5680" s="177" t="s">
        <v>262</v>
      </c>
      <c r="BZ5680" s="177" t="s">
        <v>267</v>
      </c>
      <c r="CA5680" s="177">
        <v>0</v>
      </c>
      <c r="CB5680" s="177" t="s">
        <v>264</v>
      </c>
      <c r="CC5680" s="122">
        <v>1307.68</v>
      </c>
      <c r="CD5680" s="178" t="s">
        <v>39</v>
      </c>
      <c r="CE5680" s="177" t="s">
        <v>314</v>
      </c>
      <c r="CF5680" s="177" t="s">
        <v>314</v>
      </c>
      <c r="CG5680" s="83" t="s">
        <v>9</v>
      </c>
      <c r="CH5680" s="57"/>
      <c r="CV5680" s="51"/>
      <c r="CW5680" s="51"/>
      <c r="CX5680" s="51"/>
      <c r="CY5680" s="51"/>
      <c r="CZ5680" s="51"/>
      <c r="DA5680" s="51"/>
      <c r="DB5680" s="51"/>
      <c r="DC5680" s="51"/>
      <c r="DD5680" s="51"/>
    </row>
    <row r="5681" spans="73:108" ht="15" x14ac:dyDescent="0.25">
      <c r="BU5681" s="91"/>
      <c r="BV5681" s="177">
        <v>2007</v>
      </c>
      <c r="BW5681" s="177">
        <v>6</v>
      </c>
      <c r="BX5681" s="177" t="s">
        <v>281</v>
      </c>
      <c r="BY5681" s="177" t="s">
        <v>262</v>
      </c>
      <c r="BZ5681" s="177" t="s">
        <v>268</v>
      </c>
      <c r="CA5681" s="177">
        <v>0</v>
      </c>
      <c r="CB5681" s="177" t="s">
        <v>264</v>
      </c>
      <c r="CC5681" s="122">
        <v>95.46</v>
      </c>
      <c r="CD5681" s="178" t="s">
        <v>39</v>
      </c>
      <c r="CE5681" s="177" t="s">
        <v>314</v>
      </c>
      <c r="CF5681" s="177" t="s">
        <v>314</v>
      </c>
      <c r="CG5681" s="83" t="s">
        <v>9</v>
      </c>
      <c r="CH5681" s="57"/>
      <c r="CV5681" s="51"/>
      <c r="CW5681" s="51"/>
      <c r="CX5681" s="51"/>
      <c r="CY5681" s="51"/>
      <c r="CZ5681" s="51"/>
      <c r="DA5681" s="51"/>
      <c r="DB5681" s="51"/>
      <c r="DC5681" s="51"/>
      <c r="DD5681" s="51"/>
    </row>
    <row r="5682" spans="73:108" ht="15" x14ac:dyDescent="0.25">
      <c r="BU5682" s="91"/>
      <c r="BV5682" s="177">
        <v>2007</v>
      </c>
      <c r="BW5682" s="177">
        <v>7</v>
      </c>
      <c r="BX5682" s="177" t="s">
        <v>281</v>
      </c>
      <c r="BY5682" s="177" t="s">
        <v>262</v>
      </c>
      <c r="BZ5682" s="177" t="s">
        <v>266</v>
      </c>
      <c r="CA5682" s="177">
        <v>0</v>
      </c>
      <c r="CB5682" s="177" t="s">
        <v>264</v>
      </c>
      <c r="CC5682" s="122">
        <v>95.46</v>
      </c>
      <c r="CD5682" s="178" t="s">
        <v>39</v>
      </c>
      <c r="CE5682" s="177" t="s">
        <v>314</v>
      </c>
      <c r="CF5682" s="177" t="s">
        <v>314</v>
      </c>
      <c r="CG5682" s="83" t="s">
        <v>9</v>
      </c>
      <c r="CH5682" s="57"/>
      <c r="CV5682" s="51"/>
      <c r="CW5682" s="51"/>
      <c r="CX5682" s="51"/>
      <c r="CY5682" s="51"/>
      <c r="CZ5682" s="51"/>
      <c r="DA5682" s="51"/>
      <c r="DB5682" s="51"/>
      <c r="DC5682" s="51"/>
      <c r="DD5682" s="51"/>
    </row>
    <row r="5683" spans="73:108" ht="15" x14ac:dyDescent="0.25">
      <c r="BU5683" s="91"/>
      <c r="BV5683" s="177">
        <v>2007</v>
      </c>
      <c r="BW5683" s="177">
        <v>7</v>
      </c>
      <c r="BX5683" s="177" t="s">
        <v>281</v>
      </c>
      <c r="BY5683" s="177" t="s">
        <v>262</v>
      </c>
      <c r="BZ5683" s="177" t="s">
        <v>267</v>
      </c>
      <c r="CA5683" s="177">
        <v>0</v>
      </c>
      <c r="CB5683" s="177" t="s">
        <v>264</v>
      </c>
      <c r="CC5683" s="122">
        <v>453.45</v>
      </c>
      <c r="CD5683" s="178" t="s">
        <v>39</v>
      </c>
      <c r="CE5683" s="177" t="s">
        <v>314</v>
      </c>
      <c r="CF5683" s="177" t="s">
        <v>314</v>
      </c>
      <c r="CG5683" s="83" t="s">
        <v>9</v>
      </c>
      <c r="CH5683" s="57"/>
      <c r="CV5683" s="51"/>
      <c r="CW5683" s="51"/>
      <c r="CX5683" s="51"/>
      <c r="CY5683" s="51"/>
      <c r="CZ5683" s="51"/>
      <c r="DA5683" s="51"/>
      <c r="DB5683" s="51"/>
      <c r="DC5683" s="51"/>
      <c r="DD5683" s="51"/>
    </row>
    <row r="5684" spans="73:108" ht="15" x14ac:dyDescent="0.25">
      <c r="BU5684" s="91"/>
      <c r="BV5684" s="177">
        <v>2007</v>
      </c>
      <c r="BW5684" s="177">
        <v>7</v>
      </c>
      <c r="BX5684" s="177" t="s">
        <v>281</v>
      </c>
      <c r="BY5684" s="177" t="s">
        <v>262</v>
      </c>
      <c r="BZ5684" s="177" t="s">
        <v>268</v>
      </c>
      <c r="CA5684" s="177">
        <v>0</v>
      </c>
      <c r="CB5684" s="177" t="s">
        <v>264</v>
      </c>
      <c r="CC5684" s="122">
        <v>525.05999999999995</v>
      </c>
      <c r="CD5684" s="178" t="s">
        <v>39</v>
      </c>
      <c r="CE5684" s="177" t="s">
        <v>314</v>
      </c>
      <c r="CF5684" s="177" t="s">
        <v>314</v>
      </c>
      <c r="CG5684" s="83" t="s">
        <v>9</v>
      </c>
      <c r="CH5684" s="57"/>
      <c r="CV5684" s="51"/>
      <c r="CW5684" s="51"/>
      <c r="CX5684" s="51"/>
      <c r="CY5684" s="51"/>
      <c r="CZ5684" s="51"/>
      <c r="DA5684" s="51"/>
      <c r="DB5684" s="51"/>
      <c r="DC5684" s="51"/>
      <c r="DD5684" s="51"/>
    </row>
    <row r="5685" spans="73:108" ht="15" x14ac:dyDescent="0.25">
      <c r="BU5685" s="91"/>
      <c r="BV5685" s="177">
        <v>2007</v>
      </c>
      <c r="BW5685" s="177">
        <v>8</v>
      </c>
      <c r="BX5685" s="177" t="s">
        <v>281</v>
      </c>
      <c r="BY5685" s="177" t="s">
        <v>262</v>
      </c>
      <c r="BZ5685" s="177" t="s">
        <v>267</v>
      </c>
      <c r="CA5685" s="177">
        <v>0</v>
      </c>
      <c r="CB5685" s="177" t="s">
        <v>264</v>
      </c>
      <c r="CC5685" s="122">
        <v>859.18</v>
      </c>
      <c r="CD5685" s="178" t="s">
        <v>39</v>
      </c>
      <c r="CE5685" s="177" t="s">
        <v>314</v>
      </c>
      <c r="CF5685" s="177" t="s">
        <v>314</v>
      </c>
      <c r="CG5685" s="83" t="s">
        <v>9</v>
      </c>
      <c r="CH5685" s="57"/>
      <c r="CV5685" s="51"/>
      <c r="CW5685" s="51"/>
      <c r="CX5685" s="51"/>
      <c r="CY5685" s="51"/>
      <c r="CZ5685" s="51"/>
      <c r="DA5685" s="51"/>
      <c r="DB5685" s="51"/>
      <c r="DC5685" s="51"/>
      <c r="DD5685" s="51"/>
    </row>
    <row r="5686" spans="73:108" ht="15" x14ac:dyDescent="0.25">
      <c r="BU5686" s="91"/>
      <c r="BV5686" s="177">
        <v>2007</v>
      </c>
      <c r="BW5686" s="177">
        <v>8</v>
      </c>
      <c r="BX5686" s="177" t="s">
        <v>281</v>
      </c>
      <c r="BY5686" s="177" t="s">
        <v>262</v>
      </c>
      <c r="BZ5686" s="177" t="s">
        <v>268</v>
      </c>
      <c r="CA5686" s="177">
        <v>0</v>
      </c>
      <c r="CB5686" s="177" t="s">
        <v>264</v>
      </c>
      <c r="CC5686" s="122">
        <v>620.52</v>
      </c>
      <c r="CD5686" s="178" t="s">
        <v>39</v>
      </c>
      <c r="CE5686" s="177" t="s">
        <v>314</v>
      </c>
      <c r="CF5686" s="177" t="s">
        <v>314</v>
      </c>
      <c r="CG5686" s="83" t="s">
        <v>9</v>
      </c>
      <c r="CH5686" s="57"/>
      <c r="CV5686" s="51"/>
      <c r="CW5686" s="51"/>
      <c r="CX5686" s="51"/>
      <c r="CY5686" s="51"/>
      <c r="CZ5686" s="51"/>
      <c r="DA5686" s="51"/>
      <c r="DB5686" s="51"/>
      <c r="DC5686" s="51"/>
      <c r="DD5686" s="51"/>
    </row>
    <row r="5687" spans="73:108" ht="15" x14ac:dyDescent="0.25">
      <c r="BU5687" s="91"/>
      <c r="BV5687" s="177">
        <v>2007</v>
      </c>
      <c r="BW5687" s="177">
        <v>9</v>
      </c>
      <c r="BX5687" s="177" t="s">
        <v>281</v>
      </c>
      <c r="BY5687" s="177" t="s">
        <v>262</v>
      </c>
      <c r="BZ5687" s="177" t="s">
        <v>263</v>
      </c>
      <c r="CA5687" s="177">
        <v>0</v>
      </c>
      <c r="CB5687" s="177" t="s">
        <v>264</v>
      </c>
      <c r="CC5687" s="122">
        <v>95.46</v>
      </c>
      <c r="CD5687" s="178" t="s">
        <v>39</v>
      </c>
      <c r="CE5687" s="177" t="s">
        <v>314</v>
      </c>
      <c r="CF5687" s="177" t="s">
        <v>314</v>
      </c>
      <c r="CG5687" s="83" t="s">
        <v>9</v>
      </c>
      <c r="CH5687" s="57"/>
      <c r="CV5687" s="51"/>
      <c r="CW5687" s="51"/>
      <c r="CX5687" s="51"/>
      <c r="CY5687" s="51"/>
      <c r="CZ5687" s="51"/>
      <c r="DA5687" s="51"/>
      <c r="DB5687" s="51"/>
      <c r="DC5687" s="51"/>
      <c r="DD5687" s="51"/>
    </row>
    <row r="5688" spans="73:108" ht="15" x14ac:dyDescent="0.25">
      <c r="BU5688" s="91"/>
      <c r="BV5688" s="177">
        <v>2007</v>
      </c>
      <c r="BW5688" s="177">
        <v>9</v>
      </c>
      <c r="BX5688" s="177" t="s">
        <v>281</v>
      </c>
      <c r="BY5688" s="177" t="s">
        <v>262</v>
      </c>
      <c r="BZ5688" s="177" t="s">
        <v>266</v>
      </c>
      <c r="CA5688" s="177">
        <v>0</v>
      </c>
      <c r="CB5688" s="177" t="s">
        <v>264</v>
      </c>
      <c r="CC5688" s="122">
        <v>453.45</v>
      </c>
      <c r="CD5688" s="178" t="s">
        <v>39</v>
      </c>
      <c r="CE5688" s="177" t="s">
        <v>314</v>
      </c>
      <c r="CF5688" s="177" t="s">
        <v>314</v>
      </c>
      <c r="CG5688" s="83" t="s">
        <v>9</v>
      </c>
      <c r="CH5688" s="57"/>
      <c r="CV5688" s="51"/>
      <c r="CW5688" s="51"/>
      <c r="CX5688" s="51"/>
      <c r="CY5688" s="51"/>
      <c r="CZ5688" s="51"/>
      <c r="DA5688" s="51"/>
      <c r="DB5688" s="51"/>
      <c r="DC5688" s="51"/>
      <c r="DD5688" s="51"/>
    </row>
    <row r="5689" spans="73:108" ht="15" x14ac:dyDescent="0.25">
      <c r="BU5689" s="91"/>
      <c r="BV5689" s="177">
        <v>2007</v>
      </c>
      <c r="BW5689" s="177">
        <v>9</v>
      </c>
      <c r="BX5689" s="177" t="s">
        <v>281</v>
      </c>
      <c r="BY5689" s="177" t="s">
        <v>262</v>
      </c>
      <c r="BZ5689" s="177" t="s">
        <v>267</v>
      </c>
      <c r="CA5689" s="177">
        <v>0</v>
      </c>
      <c r="CB5689" s="177" t="s">
        <v>264</v>
      </c>
      <c r="CC5689" s="122">
        <v>71.599999999999994</v>
      </c>
      <c r="CD5689" s="178" t="s">
        <v>39</v>
      </c>
      <c r="CE5689" s="177" t="s">
        <v>314</v>
      </c>
      <c r="CF5689" s="177" t="s">
        <v>314</v>
      </c>
      <c r="CG5689" s="83" t="s">
        <v>9</v>
      </c>
      <c r="CH5689" s="57"/>
      <c r="CV5689" s="51"/>
      <c r="CW5689" s="51"/>
      <c r="CX5689" s="51"/>
      <c r="CY5689" s="51"/>
      <c r="CZ5689" s="51"/>
      <c r="DA5689" s="51"/>
      <c r="DB5689" s="51"/>
      <c r="DC5689" s="51"/>
      <c r="DD5689" s="51"/>
    </row>
    <row r="5690" spans="73:108" ht="15" x14ac:dyDescent="0.25">
      <c r="BU5690" s="91"/>
      <c r="BV5690" s="177">
        <v>2007</v>
      </c>
      <c r="BW5690" s="177">
        <v>9</v>
      </c>
      <c r="BX5690" s="177" t="s">
        <v>281</v>
      </c>
      <c r="BY5690" s="177" t="s">
        <v>262</v>
      </c>
      <c r="BZ5690" s="177" t="s">
        <v>268</v>
      </c>
      <c r="CA5690" s="177">
        <v>0</v>
      </c>
      <c r="CB5690" s="177" t="s">
        <v>264</v>
      </c>
      <c r="CC5690" s="122">
        <v>429.59</v>
      </c>
      <c r="CD5690" s="178" t="s">
        <v>39</v>
      </c>
      <c r="CE5690" s="177" t="s">
        <v>314</v>
      </c>
      <c r="CF5690" s="177" t="s">
        <v>314</v>
      </c>
      <c r="CG5690" s="83" t="s">
        <v>9</v>
      </c>
      <c r="CH5690" s="57"/>
      <c r="CV5690" s="51"/>
      <c r="CW5690" s="51"/>
      <c r="CX5690" s="51"/>
      <c r="CY5690" s="51"/>
      <c r="CZ5690" s="51"/>
      <c r="DA5690" s="51"/>
      <c r="DB5690" s="51"/>
      <c r="DC5690" s="51"/>
      <c r="DD5690" s="51"/>
    </row>
    <row r="5691" spans="73:108" ht="15" x14ac:dyDescent="0.25">
      <c r="BU5691" s="91"/>
      <c r="BV5691" s="177">
        <v>2007</v>
      </c>
      <c r="BW5691" s="177">
        <v>10</v>
      </c>
      <c r="BX5691" s="177" t="s">
        <v>281</v>
      </c>
      <c r="BY5691" s="177" t="s">
        <v>262</v>
      </c>
      <c r="BZ5691" s="177" t="s">
        <v>263</v>
      </c>
      <c r="CA5691" s="177">
        <v>0</v>
      </c>
      <c r="CB5691" s="177" t="s">
        <v>264</v>
      </c>
      <c r="CC5691" s="122">
        <v>95.46</v>
      </c>
      <c r="CD5691" s="178" t="s">
        <v>39</v>
      </c>
      <c r="CE5691" s="177" t="s">
        <v>314</v>
      </c>
      <c r="CF5691" s="177" t="s">
        <v>314</v>
      </c>
      <c r="CG5691" s="83" t="s">
        <v>9</v>
      </c>
      <c r="CH5691" s="57"/>
      <c r="CV5691" s="51"/>
      <c r="CW5691" s="51"/>
      <c r="CX5691" s="51"/>
      <c r="CY5691" s="51"/>
      <c r="CZ5691" s="51"/>
      <c r="DA5691" s="51"/>
      <c r="DB5691" s="51"/>
      <c r="DC5691" s="51"/>
      <c r="DD5691" s="51"/>
    </row>
    <row r="5692" spans="73:108" ht="15" x14ac:dyDescent="0.25">
      <c r="BU5692" s="91"/>
      <c r="BV5692" s="177">
        <v>2007</v>
      </c>
      <c r="BW5692" s="177">
        <v>10</v>
      </c>
      <c r="BX5692" s="177" t="s">
        <v>281</v>
      </c>
      <c r="BY5692" s="177" t="s">
        <v>262</v>
      </c>
      <c r="BZ5692" s="177" t="s">
        <v>266</v>
      </c>
      <c r="CA5692" s="177">
        <v>0</v>
      </c>
      <c r="CB5692" s="177" t="s">
        <v>264</v>
      </c>
      <c r="CC5692" s="122">
        <v>95.46</v>
      </c>
      <c r="CD5692" s="178" t="s">
        <v>39</v>
      </c>
      <c r="CE5692" s="177" t="s">
        <v>314</v>
      </c>
      <c r="CF5692" s="177" t="s">
        <v>314</v>
      </c>
      <c r="CG5692" s="83" t="s">
        <v>9</v>
      </c>
      <c r="CH5692" s="57"/>
      <c r="CV5692" s="51"/>
      <c r="CW5692" s="51"/>
      <c r="CX5692" s="51"/>
      <c r="CY5692" s="51"/>
      <c r="CZ5692" s="51"/>
      <c r="DA5692" s="51"/>
      <c r="DB5692" s="51"/>
      <c r="DC5692" s="51"/>
      <c r="DD5692" s="51"/>
    </row>
    <row r="5693" spans="73:108" ht="15" x14ac:dyDescent="0.25">
      <c r="BU5693" s="91"/>
      <c r="BV5693" s="177">
        <v>2007</v>
      </c>
      <c r="BW5693" s="177">
        <v>10</v>
      </c>
      <c r="BX5693" s="177" t="s">
        <v>281</v>
      </c>
      <c r="BY5693" s="177" t="s">
        <v>262</v>
      </c>
      <c r="BZ5693" s="177" t="s">
        <v>267</v>
      </c>
      <c r="CA5693" s="177">
        <v>0</v>
      </c>
      <c r="CB5693" s="177" t="s">
        <v>264</v>
      </c>
      <c r="CC5693" s="122">
        <v>262.52999999999997</v>
      </c>
      <c r="CD5693" s="178" t="s">
        <v>39</v>
      </c>
      <c r="CE5693" s="177" t="s">
        <v>314</v>
      </c>
      <c r="CF5693" s="177" t="s">
        <v>314</v>
      </c>
      <c r="CG5693" s="83" t="s">
        <v>9</v>
      </c>
      <c r="CH5693" s="57"/>
      <c r="CV5693" s="51"/>
      <c r="CW5693" s="51"/>
      <c r="CX5693" s="51"/>
      <c r="CY5693" s="51"/>
      <c r="CZ5693" s="51"/>
      <c r="DA5693" s="51"/>
      <c r="DB5693" s="51"/>
      <c r="DC5693" s="51"/>
      <c r="DD5693" s="51"/>
    </row>
    <row r="5694" spans="73:108" ht="15" x14ac:dyDescent="0.25">
      <c r="BU5694" s="91"/>
      <c r="BV5694" s="177">
        <v>2007</v>
      </c>
      <c r="BW5694" s="177">
        <v>10</v>
      </c>
      <c r="BX5694" s="177" t="s">
        <v>281</v>
      </c>
      <c r="BY5694" s="177" t="s">
        <v>262</v>
      </c>
      <c r="BZ5694" s="177" t="s">
        <v>268</v>
      </c>
      <c r="CA5694" s="177">
        <v>0</v>
      </c>
      <c r="CB5694" s="177" t="s">
        <v>264</v>
      </c>
      <c r="CC5694" s="122">
        <v>334.13</v>
      </c>
      <c r="CD5694" s="178" t="s">
        <v>39</v>
      </c>
      <c r="CE5694" s="177" t="s">
        <v>314</v>
      </c>
      <c r="CF5694" s="177" t="s">
        <v>314</v>
      </c>
      <c r="CG5694" s="83" t="s">
        <v>9</v>
      </c>
      <c r="CH5694" s="57"/>
      <c r="CV5694" s="51"/>
      <c r="CW5694" s="51"/>
      <c r="CX5694" s="51"/>
      <c r="CY5694" s="51"/>
      <c r="CZ5694" s="51"/>
      <c r="DA5694" s="51"/>
      <c r="DB5694" s="51"/>
      <c r="DC5694" s="51"/>
      <c r="DD5694" s="51"/>
    </row>
    <row r="5695" spans="73:108" ht="15" x14ac:dyDescent="0.25">
      <c r="BU5695" s="91"/>
      <c r="BV5695" s="177">
        <v>2007</v>
      </c>
      <c r="BW5695" s="177">
        <v>11</v>
      </c>
      <c r="BX5695" s="177" t="s">
        <v>281</v>
      </c>
      <c r="BY5695" s="177" t="s">
        <v>262</v>
      </c>
      <c r="BZ5695" s="177" t="s">
        <v>263</v>
      </c>
      <c r="CA5695" s="177">
        <v>0</v>
      </c>
      <c r="CB5695" s="177" t="s">
        <v>264</v>
      </c>
      <c r="CC5695" s="122">
        <v>143.19999999999999</v>
      </c>
      <c r="CD5695" s="178" t="s">
        <v>39</v>
      </c>
      <c r="CE5695" s="177" t="s">
        <v>314</v>
      </c>
      <c r="CF5695" s="177" t="s">
        <v>314</v>
      </c>
      <c r="CG5695" s="83" t="s">
        <v>9</v>
      </c>
      <c r="CH5695" s="57"/>
      <c r="CV5695" s="51"/>
      <c r="CW5695" s="51"/>
      <c r="CX5695" s="51"/>
      <c r="CY5695" s="51"/>
      <c r="CZ5695" s="51"/>
      <c r="DA5695" s="51"/>
      <c r="DB5695" s="51"/>
      <c r="DC5695" s="51"/>
      <c r="DD5695" s="51"/>
    </row>
    <row r="5696" spans="73:108" ht="15" x14ac:dyDescent="0.25">
      <c r="BU5696" s="91"/>
      <c r="BV5696" s="177">
        <v>2007</v>
      </c>
      <c r="BW5696" s="177">
        <v>11</v>
      </c>
      <c r="BX5696" s="177" t="s">
        <v>281</v>
      </c>
      <c r="BY5696" s="177" t="s">
        <v>262</v>
      </c>
      <c r="BZ5696" s="177" t="s">
        <v>266</v>
      </c>
      <c r="CA5696" s="177">
        <v>0</v>
      </c>
      <c r="CB5696" s="177" t="s">
        <v>264</v>
      </c>
      <c r="CC5696" s="122">
        <v>143.19999999999999</v>
      </c>
      <c r="CD5696" s="178" t="s">
        <v>39</v>
      </c>
      <c r="CE5696" s="177" t="s">
        <v>314</v>
      </c>
      <c r="CF5696" s="177" t="s">
        <v>314</v>
      </c>
      <c r="CG5696" s="83" t="s">
        <v>9</v>
      </c>
      <c r="CH5696" s="57"/>
      <c r="CV5696" s="51"/>
      <c r="CW5696" s="51"/>
      <c r="CX5696" s="51"/>
      <c r="CY5696" s="51"/>
      <c r="CZ5696" s="51"/>
      <c r="DA5696" s="51"/>
      <c r="DB5696" s="51"/>
      <c r="DC5696" s="51"/>
      <c r="DD5696" s="51"/>
    </row>
    <row r="5697" spans="73:108" ht="15" x14ac:dyDescent="0.25">
      <c r="BU5697" s="91"/>
      <c r="BV5697" s="177">
        <v>2007</v>
      </c>
      <c r="BW5697" s="177">
        <v>11</v>
      </c>
      <c r="BX5697" s="177" t="s">
        <v>281</v>
      </c>
      <c r="BY5697" s="177" t="s">
        <v>262</v>
      </c>
      <c r="BZ5697" s="177" t="s">
        <v>268</v>
      </c>
      <c r="CA5697" s="177">
        <v>0</v>
      </c>
      <c r="CB5697" s="177" t="s">
        <v>264</v>
      </c>
      <c r="CC5697" s="122">
        <v>95.46</v>
      </c>
      <c r="CD5697" s="178" t="s">
        <v>39</v>
      </c>
      <c r="CE5697" s="177" t="s">
        <v>314</v>
      </c>
      <c r="CF5697" s="177" t="s">
        <v>314</v>
      </c>
      <c r="CG5697" s="83" t="s">
        <v>9</v>
      </c>
      <c r="CH5697" s="57"/>
      <c r="CV5697" s="51"/>
      <c r="CW5697" s="51"/>
      <c r="CX5697" s="51"/>
      <c r="CY5697" s="51"/>
      <c r="CZ5697" s="51"/>
      <c r="DA5697" s="51"/>
      <c r="DB5697" s="51"/>
      <c r="DC5697" s="51"/>
      <c r="DD5697" s="51"/>
    </row>
    <row r="5698" spans="73:108" ht="15" x14ac:dyDescent="0.25">
      <c r="BU5698" s="91"/>
      <c r="BV5698" s="177">
        <v>2007</v>
      </c>
      <c r="BW5698" s="177">
        <v>11</v>
      </c>
      <c r="BX5698" s="177" t="s">
        <v>281</v>
      </c>
      <c r="BY5698" s="177" t="s">
        <v>262</v>
      </c>
      <c r="BZ5698" s="177" t="s">
        <v>316</v>
      </c>
      <c r="CA5698" s="177">
        <v>0</v>
      </c>
      <c r="CB5698" s="177" t="s">
        <v>264</v>
      </c>
      <c r="CC5698" s="122">
        <v>95.46</v>
      </c>
      <c r="CD5698" s="178" t="s">
        <v>39</v>
      </c>
      <c r="CE5698" s="177" t="s">
        <v>314</v>
      </c>
      <c r="CF5698" s="177" t="s">
        <v>314</v>
      </c>
      <c r="CG5698" s="83" t="s">
        <v>9</v>
      </c>
      <c r="CH5698" s="57"/>
      <c r="CV5698" s="51"/>
      <c r="CW5698" s="51"/>
      <c r="CX5698" s="51"/>
      <c r="CY5698" s="51"/>
      <c r="CZ5698" s="51"/>
      <c r="DA5698" s="51"/>
      <c r="DB5698" s="51"/>
      <c r="DC5698" s="51"/>
      <c r="DD5698" s="51"/>
    </row>
    <row r="5699" spans="73:108" ht="15" x14ac:dyDescent="0.25">
      <c r="BU5699" s="91"/>
      <c r="BV5699" s="177">
        <v>2007</v>
      </c>
      <c r="BW5699" s="177">
        <v>12</v>
      </c>
      <c r="BX5699" s="177" t="s">
        <v>281</v>
      </c>
      <c r="BY5699" s="177" t="s">
        <v>262</v>
      </c>
      <c r="BZ5699" s="177" t="s">
        <v>263</v>
      </c>
      <c r="CA5699" s="177">
        <v>0</v>
      </c>
      <c r="CB5699" s="177" t="s">
        <v>264</v>
      </c>
      <c r="CC5699" s="122">
        <v>190.93</v>
      </c>
      <c r="CD5699" s="178" t="s">
        <v>39</v>
      </c>
      <c r="CE5699" s="177" t="s">
        <v>314</v>
      </c>
      <c r="CF5699" s="177" t="s">
        <v>314</v>
      </c>
      <c r="CG5699" s="83" t="s">
        <v>9</v>
      </c>
      <c r="CH5699" s="57"/>
      <c r="CV5699" s="51"/>
      <c r="CW5699" s="51"/>
      <c r="CX5699" s="51"/>
      <c r="CY5699" s="51"/>
      <c r="CZ5699" s="51"/>
      <c r="DA5699" s="51"/>
      <c r="DB5699" s="51"/>
      <c r="DC5699" s="51"/>
      <c r="DD5699" s="51"/>
    </row>
    <row r="5700" spans="73:108" ht="15" x14ac:dyDescent="0.25">
      <c r="BU5700" s="91"/>
      <c r="BV5700" s="177">
        <v>2007</v>
      </c>
      <c r="BW5700" s="177">
        <v>12</v>
      </c>
      <c r="BX5700" s="177" t="s">
        <v>281</v>
      </c>
      <c r="BY5700" s="177" t="s">
        <v>262</v>
      </c>
      <c r="BZ5700" s="177" t="s">
        <v>266</v>
      </c>
      <c r="CA5700" s="177">
        <v>0</v>
      </c>
      <c r="CB5700" s="177" t="s">
        <v>264</v>
      </c>
      <c r="CC5700" s="122">
        <v>859.18</v>
      </c>
      <c r="CD5700" s="178" t="s">
        <v>39</v>
      </c>
      <c r="CE5700" s="177" t="s">
        <v>314</v>
      </c>
      <c r="CF5700" s="177" t="s">
        <v>314</v>
      </c>
      <c r="CG5700" s="83" t="s">
        <v>9</v>
      </c>
      <c r="CH5700" s="57"/>
      <c r="CV5700" s="51"/>
      <c r="CW5700" s="51"/>
      <c r="CX5700" s="51"/>
      <c r="CY5700" s="51"/>
      <c r="CZ5700" s="51"/>
      <c r="DA5700" s="51"/>
      <c r="DB5700" s="51"/>
      <c r="DC5700" s="51"/>
      <c r="DD5700" s="51"/>
    </row>
    <row r="5701" spans="73:108" ht="15" x14ac:dyDescent="0.25">
      <c r="BU5701" s="91"/>
      <c r="BV5701" s="177">
        <v>2007</v>
      </c>
      <c r="BW5701" s="177">
        <v>12</v>
      </c>
      <c r="BX5701" s="177" t="s">
        <v>281</v>
      </c>
      <c r="BY5701" s="177" t="s">
        <v>262</v>
      </c>
      <c r="BZ5701" s="177" t="s">
        <v>267</v>
      </c>
      <c r="CA5701" s="177">
        <v>0</v>
      </c>
      <c r="CB5701" s="177" t="s">
        <v>264</v>
      </c>
      <c r="CC5701" s="122">
        <v>314.10000000000002</v>
      </c>
      <c r="CD5701" s="178" t="s">
        <v>39</v>
      </c>
      <c r="CE5701" s="177" t="s">
        <v>314</v>
      </c>
      <c r="CF5701" s="177" t="s">
        <v>314</v>
      </c>
      <c r="CG5701" s="83" t="s">
        <v>9</v>
      </c>
      <c r="CH5701" s="57"/>
      <c r="CV5701" s="51"/>
      <c r="CW5701" s="51"/>
      <c r="CX5701" s="51"/>
      <c r="CY5701" s="51"/>
      <c r="CZ5701" s="51"/>
      <c r="DA5701" s="51"/>
      <c r="DB5701" s="51"/>
      <c r="DC5701" s="51"/>
      <c r="DD5701" s="51"/>
    </row>
    <row r="5702" spans="73:108" ht="15" x14ac:dyDescent="0.25">
      <c r="BU5702" s="91"/>
      <c r="BV5702" s="177">
        <v>2007</v>
      </c>
      <c r="BW5702" s="177">
        <v>12</v>
      </c>
      <c r="BX5702" s="177" t="s">
        <v>281</v>
      </c>
      <c r="BY5702" s="177" t="s">
        <v>262</v>
      </c>
      <c r="BZ5702" s="177" t="s">
        <v>268</v>
      </c>
      <c r="CA5702" s="177">
        <v>0</v>
      </c>
      <c r="CB5702" s="177" t="s">
        <v>264</v>
      </c>
      <c r="CC5702" s="122">
        <v>143.19999999999999</v>
      </c>
      <c r="CD5702" s="178" t="s">
        <v>39</v>
      </c>
      <c r="CE5702" s="177" t="s">
        <v>314</v>
      </c>
      <c r="CF5702" s="177" t="s">
        <v>314</v>
      </c>
      <c r="CG5702" s="83" t="s">
        <v>9</v>
      </c>
      <c r="CH5702" s="57"/>
      <c r="CV5702" s="51"/>
      <c r="CW5702" s="51"/>
      <c r="CX5702" s="51"/>
      <c r="CY5702" s="51"/>
      <c r="CZ5702" s="51"/>
      <c r="DA5702" s="51"/>
      <c r="DB5702" s="51"/>
      <c r="DC5702" s="51"/>
      <c r="DD5702" s="51"/>
    </row>
    <row r="5703" spans="73:108" ht="15" x14ac:dyDescent="0.25">
      <c r="BU5703" s="91"/>
      <c r="BV5703" s="177">
        <v>2007</v>
      </c>
      <c r="BW5703" s="177">
        <v>12</v>
      </c>
      <c r="BX5703" s="177" t="s">
        <v>281</v>
      </c>
      <c r="BY5703" s="177" t="s">
        <v>262</v>
      </c>
      <c r="BZ5703" s="177" t="s">
        <v>316</v>
      </c>
      <c r="CA5703" s="177">
        <v>0</v>
      </c>
      <c r="CB5703" s="177" t="s">
        <v>264</v>
      </c>
      <c r="CC5703" s="122">
        <v>71.599999999999994</v>
      </c>
      <c r="CD5703" s="178" t="s">
        <v>39</v>
      </c>
      <c r="CE5703" s="177" t="s">
        <v>314</v>
      </c>
      <c r="CF5703" s="177" t="s">
        <v>314</v>
      </c>
      <c r="CG5703" s="83" t="s">
        <v>9</v>
      </c>
      <c r="CH5703" s="57"/>
      <c r="CV5703" s="51"/>
      <c r="CW5703" s="51"/>
      <c r="CX5703" s="51"/>
      <c r="CY5703" s="51"/>
      <c r="CZ5703" s="51"/>
      <c r="DA5703" s="51"/>
      <c r="DB5703" s="51"/>
      <c r="DC5703" s="51"/>
      <c r="DD5703" s="51"/>
    </row>
    <row r="5704" spans="73:108" ht="15" x14ac:dyDescent="0.25">
      <c r="BU5704" s="91"/>
      <c r="BV5704" s="177">
        <v>2007</v>
      </c>
      <c r="BW5704" s="177">
        <v>12</v>
      </c>
      <c r="BX5704" s="177" t="s">
        <v>281</v>
      </c>
      <c r="BY5704" s="177" t="s">
        <v>262</v>
      </c>
      <c r="BZ5704" s="177" t="s">
        <v>347</v>
      </c>
      <c r="CA5704" s="177">
        <v>0</v>
      </c>
      <c r="CB5704" s="177" t="s">
        <v>264</v>
      </c>
      <c r="CC5704" s="122">
        <v>95.46</v>
      </c>
      <c r="CD5704" s="178" t="s">
        <v>39</v>
      </c>
      <c r="CE5704" s="177" t="s">
        <v>314</v>
      </c>
      <c r="CF5704" s="177" t="s">
        <v>314</v>
      </c>
      <c r="CG5704" s="83" t="s">
        <v>9</v>
      </c>
      <c r="CH5704" s="57"/>
      <c r="CV5704" s="51"/>
      <c r="CW5704" s="51"/>
      <c r="CX5704" s="51"/>
      <c r="CY5704" s="51"/>
      <c r="CZ5704" s="51"/>
      <c r="DA5704" s="51"/>
      <c r="DB5704" s="51"/>
      <c r="DC5704" s="51"/>
      <c r="DD5704" s="51"/>
    </row>
    <row r="5705" spans="73:108" ht="15" x14ac:dyDescent="0.25">
      <c r="BU5705" s="91"/>
      <c r="BV5705" s="177">
        <v>2008</v>
      </c>
      <c r="BW5705" s="177">
        <v>1</v>
      </c>
      <c r="BX5705" s="177" t="s">
        <v>281</v>
      </c>
      <c r="BY5705" s="177" t="s">
        <v>262</v>
      </c>
      <c r="BZ5705" s="177" t="s">
        <v>277</v>
      </c>
      <c r="CA5705" s="177">
        <v>0</v>
      </c>
      <c r="CB5705" s="177" t="s">
        <v>264</v>
      </c>
      <c r="CC5705" s="122">
        <v>1095.71</v>
      </c>
      <c r="CD5705" s="178" t="s">
        <v>39</v>
      </c>
      <c r="CE5705" s="177" t="s">
        <v>314</v>
      </c>
      <c r="CF5705" s="177" t="s">
        <v>314</v>
      </c>
      <c r="CG5705" s="83" t="s">
        <v>9</v>
      </c>
      <c r="CH5705" s="57"/>
      <c r="CV5705" s="51"/>
      <c r="CW5705" s="51"/>
      <c r="CX5705" s="51"/>
      <c r="CY5705" s="51"/>
      <c r="CZ5705" s="51"/>
      <c r="DA5705" s="51"/>
      <c r="DB5705" s="51"/>
      <c r="DC5705" s="51"/>
      <c r="DD5705" s="51"/>
    </row>
    <row r="5706" spans="73:108" ht="15" x14ac:dyDescent="0.25">
      <c r="BU5706" s="91"/>
      <c r="BV5706" s="177">
        <v>2008</v>
      </c>
      <c r="BW5706" s="177">
        <v>1</v>
      </c>
      <c r="BX5706" s="177" t="s">
        <v>281</v>
      </c>
      <c r="BY5706" s="177" t="s">
        <v>262</v>
      </c>
      <c r="BZ5706" s="177" t="s">
        <v>263</v>
      </c>
      <c r="CA5706" s="177">
        <v>0</v>
      </c>
      <c r="CB5706" s="177" t="s">
        <v>264</v>
      </c>
      <c r="CC5706" s="122">
        <v>59.23</v>
      </c>
      <c r="CD5706" s="178" t="s">
        <v>39</v>
      </c>
      <c r="CE5706" s="177" t="s">
        <v>314</v>
      </c>
      <c r="CF5706" s="177" t="s">
        <v>314</v>
      </c>
      <c r="CG5706" s="83" t="s">
        <v>9</v>
      </c>
      <c r="CH5706" s="57"/>
      <c r="CV5706" s="51"/>
      <c r="CW5706" s="51"/>
      <c r="CX5706" s="51"/>
      <c r="CY5706" s="51"/>
      <c r="CZ5706" s="51"/>
      <c r="DA5706" s="51"/>
      <c r="DB5706" s="51"/>
      <c r="DC5706" s="51"/>
      <c r="DD5706" s="51"/>
    </row>
    <row r="5707" spans="73:108" ht="15" x14ac:dyDescent="0.25">
      <c r="BU5707" s="91"/>
      <c r="BV5707" s="177">
        <v>2008</v>
      </c>
      <c r="BW5707" s="177">
        <v>1</v>
      </c>
      <c r="BX5707" s="177" t="s">
        <v>281</v>
      </c>
      <c r="BY5707" s="177" t="s">
        <v>262</v>
      </c>
      <c r="BZ5707" s="177" t="s">
        <v>268</v>
      </c>
      <c r="CA5707" s="177">
        <v>0</v>
      </c>
      <c r="CB5707" s="177" t="s">
        <v>264</v>
      </c>
      <c r="CC5707" s="122">
        <v>735.34</v>
      </c>
      <c r="CD5707" s="178" t="s">
        <v>39</v>
      </c>
      <c r="CE5707" s="177" t="s">
        <v>314</v>
      </c>
      <c r="CF5707" s="177" t="s">
        <v>314</v>
      </c>
      <c r="CG5707" s="83" t="s">
        <v>9</v>
      </c>
      <c r="CH5707" s="57"/>
      <c r="CV5707" s="51"/>
      <c r="CW5707" s="51"/>
      <c r="CX5707" s="51"/>
      <c r="CY5707" s="51"/>
      <c r="CZ5707" s="51"/>
      <c r="DA5707" s="51"/>
      <c r="DB5707" s="51"/>
      <c r="DC5707" s="51"/>
      <c r="DD5707" s="51"/>
    </row>
    <row r="5708" spans="73:108" ht="15" x14ac:dyDescent="0.25">
      <c r="BU5708" s="91"/>
      <c r="BV5708" s="177">
        <v>2008</v>
      </c>
      <c r="BW5708" s="177">
        <v>2</v>
      </c>
      <c r="BX5708" s="177" t="s">
        <v>281</v>
      </c>
      <c r="BY5708" s="177" t="s">
        <v>262</v>
      </c>
      <c r="BZ5708" s="177" t="s">
        <v>277</v>
      </c>
      <c r="CA5708" s="177">
        <v>0</v>
      </c>
      <c r="CB5708" s="177" t="s">
        <v>264</v>
      </c>
      <c r="CC5708" s="122">
        <v>1628.76</v>
      </c>
      <c r="CD5708" s="178" t="s">
        <v>39</v>
      </c>
      <c r="CE5708" s="177" t="s">
        <v>314</v>
      </c>
      <c r="CF5708" s="177" t="s">
        <v>314</v>
      </c>
      <c r="CG5708" s="83" t="s">
        <v>9</v>
      </c>
      <c r="CH5708" s="57"/>
      <c r="CV5708" s="51"/>
      <c r="CW5708" s="51"/>
      <c r="CX5708" s="51"/>
      <c r="CY5708" s="51"/>
      <c r="CZ5708" s="51"/>
      <c r="DA5708" s="51"/>
      <c r="DB5708" s="51"/>
      <c r="DC5708" s="51"/>
      <c r="DD5708" s="51"/>
    </row>
    <row r="5709" spans="73:108" ht="15" x14ac:dyDescent="0.25">
      <c r="BU5709" s="91"/>
      <c r="BV5709" s="177">
        <v>2008</v>
      </c>
      <c r="BW5709" s="177">
        <v>2</v>
      </c>
      <c r="BX5709" s="177" t="s">
        <v>281</v>
      </c>
      <c r="BY5709" s="177" t="s">
        <v>262</v>
      </c>
      <c r="BZ5709" s="177" t="s">
        <v>268</v>
      </c>
      <c r="CA5709" s="177">
        <v>0</v>
      </c>
      <c r="CB5709" s="177" t="s">
        <v>264</v>
      </c>
      <c r="CC5709" s="122">
        <v>380.33</v>
      </c>
      <c r="CD5709" s="178" t="s">
        <v>39</v>
      </c>
      <c r="CE5709" s="177" t="s">
        <v>314</v>
      </c>
      <c r="CF5709" s="177" t="s">
        <v>314</v>
      </c>
      <c r="CG5709" s="83" t="s">
        <v>9</v>
      </c>
      <c r="CH5709" s="57"/>
      <c r="CV5709" s="51"/>
      <c r="CW5709" s="51"/>
      <c r="CX5709" s="51"/>
      <c r="CY5709" s="51"/>
      <c r="CZ5709" s="51"/>
      <c r="DA5709" s="51"/>
      <c r="DB5709" s="51"/>
      <c r="DC5709" s="51"/>
      <c r="DD5709" s="51"/>
    </row>
    <row r="5710" spans="73:108" ht="15" x14ac:dyDescent="0.25">
      <c r="BU5710" s="91"/>
      <c r="BV5710" s="177">
        <v>2008</v>
      </c>
      <c r="BW5710" s="177">
        <v>3</v>
      </c>
      <c r="BX5710" s="177" t="s">
        <v>281</v>
      </c>
      <c r="BY5710" s="177" t="s">
        <v>262</v>
      </c>
      <c r="BZ5710" s="177" t="s">
        <v>277</v>
      </c>
      <c r="CA5710" s="177">
        <v>0</v>
      </c>
      <c r="CB5710" s="177" t="s">
        <v>264</v>
      </c>
      <c r="CC5710" s="122">
        <v>2191.42</v>
      </c>
      <c r="CD5710" s="178" t="s">
        <v>39</v>
      </c>
      <c r="CE5710" s="177" t="s">
        <v>314</v>
      </c>
      <c r="CF5710" s="177" t="s">
        <v>314</v>
      </c>
      <c r="CG5710" s="83" t="s">
        <v>9</v>
      </c>
      <c r="CH5710" s="57"/>
      <c r="CV5710" s="51"/>
      <c r="CW5710" s="51"/>
      <c r="CX5710" s="51"/>
      <c r="CY5710" s="51"/>
      <c r="CZ5710" s="51"/>
      <c r="DA5710" s="51"/>
      <c r="DB5710" s="51"/>
      <c r="DC5710" s="51"/>
      <c r="DD5710" s="51"/>
    </row>
    <row r="5711" spans="73:108" ht="15" x14ac:dyDescent="0.25">
      <c r="BU5711" s="91"/>
      <c r="BV5711" s="177">
        <v>2008</v>
      </c>
      <c r="BW5711" s="177">
        <v>3</v>
      </c>
      <c r="BX5711" s="177" t="s">
        <v>281</v>
      </c>
      <c r="BY5711" s="177" t="s">
        <v>262</v>
      </c>
      <c r="BZ5711" s="177" t="s">
        <v>268</v>
      </c>
      <c r="CA5711" s="177">
        <v>0</v>
      </c>
      <c r="CB5711" s="177" t="s">
        <v>264</v>
      </c>
      <c r="CC5711" s="122">
        <v>316.94</v>
      </c>
      <c r="CD5711" s="178" t="s">
        <v>39</v>
      </c>
      <c r="CE5711" s="177" t="s">
        <v>314</v>
      </c>
      <c r="CF5711" s="177" t="s">
        <v>314</v>
      </c>
      <c r="CG5711" s="83" t="s">
        <v>9</v>
      </c>
      <c r="CH5711" s="57"/>
      <c r="CV5711" s="51"/>
      <c r="CW5711" s="51"/>
      <c r="CX5711" s="51"/>
      <c r="CY5711" s="51"/>
      <c r="CZ5711" s="51"/>
      <c r="DA5711" s="51"/>
      <c r="DB5711" s="51"/>
      <c r="DC5711" s="51"/>
      <c r="DD5711" s="51"/>
    </row>
    <row r="5712" spans="73:108" ht="15" x14ac:dyDescent="0.25">
      <c r="BU5712" s="91"/>
      <c r="BV5712" s="177">
        <v>2008</v>
      </c>
      <c r="BW5712" s="177">
        <v>4</v>
      </c>
      <c r="BX5712" s="177" t="s">
        <v>281</v>
      </c>
      <c r="BY5712" s="177" t="s">
        <v>262</v>
      </c>
      <c r="BZ5712" s="177" t="s">
        <v>277</v>
      </c>
      <c r="CA5712" s="177">
        <v>0</v>
      </c>
      <c r="CB5712" s="177" t="s">
        <v>264</v>
      </c>
      <c r="CC5712" s="122">
        <v>1599.14</v>
      </c>
      <c r="CD5712" s="178" t="s">
        <v>39</v>
      </c>
      <c r="CE5712" s="177" t="s">
        <v>314</v>
      </c>
      <c r="CF5712" s="177" t="s">
        <v>314</v>
      </c>
      <c r="CG5712" s="83" t="s">
        <v>9</v>
      </c>
      <c r="CH5712" s="57"/>
      <c r="CV5712" s="51"/>
      <c r="CW5712" s="51"/>
      <c r="CX5712" s="51"/>
      <c r="CY5712" s="51"/>
      <c r="CZ5712" s="51"/>
      <c r="DA5712" s="51"/>
      <c r="DB5712" s="51"/>
      <c r="DC5712" s="51"/>
      <c r="DD5712" s="51"/>
    </row>
    <row r="5713" spans="73:108" ht="15" x14ac:dyDescent="0.25">
      <c r="BU5713" s="91"/>
      <c r="BV5713" s="177">
        <v>2008</v>
      </c>
      <c r="BW5713" s="177">
        <v>4</v>
      </c>
      <c r="BX5713" s="177" t="s">
        <v>281</v>
      </c>
      <c r="BY5713" s="177" t="s">
        <v>262</v>
      </c>
      <c r="BZ5713" s="177" t="s">
        <v>263</v>
      </c>
      <c r="CA5713" s="177">
        <v>0</v>
      </c>
      <c r="CB5713" s="177" t="s">
        <v>264</v>
      </c>
      <c r="CC5713" s="122">
        <v>714.08</v>
      </c>
      <c r="CD5713" s="178" t="s">
        <v>39</v>
      </c>
      <c r="CE5713" s="177" t="s">
        <v>314</v>
      </c>
      <c r="CF5713" s="177" t="s">
        <v>314</v>
      </c>
      <c r="CG5713" s="83" t="s">
        <v>9</v>
      </c>
      <c r="CH5713" s="57"/>
      <c r="CV5713" s="51"/>
      <c r="CW5713" s="51"/>
      <c r="CX5713" s="51"/>
      <c r="CY5713" s="51"/>
      <c r="CZ5713" s="51"/>
      <c r="DA5713" s="51"/>
      <c r="DB5713" s="51"/>
      <c r="DC5713" s="51"/>
      <c r="DD5713" s="51"/>
    </row>
    <row r="5714" spans="73:108" ht="15" x14ac:dyDescent="0.25">
      <c r="BU5714" s="91"/>
      <c r="BV5714" s="177">
        <v>2008</v>
      </c>
      <c r="BW5714" s="177">
        <v>4</v>
      </c>
      <c r="BX5714" s="177" t="s">
        <v>281</v>
      </c>
      <c r="BY5714" s="177" t="s">
        <v>262</v>
      </c>
      <c r="BZ5714" s="177" t="s">
        <v>266</v>
      </c>
      <c r="CA5714" s="177">
        <v>0</v>
      </c>
      <c r="CB5714" s="177" t="s">
        <v>264</v>
      </c>
      <c r="CC5714" s="122">
        <v>196.99</v>
      </c>
      <c r="CD5714" s="178" t="s">
        <v>39</v>
      </c>
      <c r="CE5714" s="177" t="s">
        <v>314</v>
      </c>
      <c r="CF5714" s="177" t="s">
        <v>314</v>
      </c>
      <c r="CG5714" s="83" t="s">
        <v>9</v>
      </c>
      <c r="CH5714" s="57"/>
      <c r="CV5714" s="51"/>
      <c r="CW5714" s="51"/>
      <c r="CX5714" s="51"/>
      <c r="CY5714" s="51"/>
      <c r="CZ5714" s="51"/>
      <c r="DA5714" s="51"/>
      <c r="DB5714" s="51"/>
      <c r="DC5714" s="51"/>
      <c r="DD5714" s="51"/>
    </row>
    <row r="5715" spans="73:108" ht="15" x14ac:dyDescent="0.25">
      <c r="BU5715" s="91"/>
      <c r="BV5715" s="177">
        <v>2008</v>
      </c>
      <c r="BW5715" s="177">
        <v>4</v>
      </c>
      <c r="BX5715" s="177" t="s">
        <v>281</v>
      </c>
      <c r="BY5715" s="177" t="s">
        <v>262</v>
      </c>
      <c r="BZ5715" s="177" t="s">
        <v>267</v>
      </c>
      <c r="CA5715" s="177">
        <v>0</v>
      </c>
      <c r="CB5715" s="177" t="s">
        <v>264</v>
      </c>
      <c r="CC5715" s="122">
        <v>147.74</v>
      </c>
      <c r="CD5715" s="178" t="s">
        <v>39</v>
      </c>
      <c r="CE5715" s="177" t="s">
        <v>314</v>
      </c>
      <c r="CF5715" s="177" t="s">
        <v>314</v>
      </c>
      <c r="CG5715" s="83" t="s">
        <v>9</v>
      </c>
      <c r="CH5715" s="57"/>
      <c r="CV5715" s="51"/>
      <c r="CW5715" s="51"/>
      <c r="CX5715" s="51"/>
      <c r="CY5715" s="51"/>
      <c r="CZ5715" s="51"/>
      <c r="DA5715" s="51"/>
      <c r="DB5715" s="51"/>
      <c r="DC5715" s="51"/>
      <c r="DD5715" s="51"/>
    </row>
    <row r="5716" spans="73:108" ht="15" x14ac:dyDescent="0.25">
      <c r="BU5716" s="91"/>
      <c r="BV5716" s="177">
        <v>2008</v>
      </c>
      <c r="BW5716" s="177">
        <v>4</v>
      </c>
      <c r="BX5716" s="177" t="s">
        <v>281</v>
      </c>
      <c r="BY5716" s="177" t="s">
        <v>262</v>
      </c>
      <c r="BZ5716" s="177" t="s">
        <v>316</v>
      </c>
      <c r="CA5716" s="177">
        <v>0</v>
      </c>
      <c r="CB5716" s="177" t="s">
        <v>264</v>
      </c>
      <c r="CC5716" s="122">
        <v>196.99</v>
      </c>
      <c r="CD5716" s="178" t="s">
        <v>39</v>
      </c>
      <c r="CE5716" s="177" t="s">
        <v>314</v>
      </c>
      <c r="CF5716" s="177" t="s">
        <v>314</v>
      </c>
      <c r="CG5716" s="83" t="s">
        <v>9</v>
      </c>
      <c r="CH5716" s="57"/>
      <c r="CV5716" s="51"/>
      <c r="CW5716" s="51"/>
      <c r="CX5716" s="51"/>
      <c r="CY5716" s="51"/>
      <c r="CZ5716" s="51"/>
      <c r="DA5716" s="51"/>
      <c r="DB5716" s="51"/>
      <c r="DC5716" s="51"/>
      <c r="DD5716" s="51"/>
    </row>
    <row r="5717" spans="73:108" ht="15" x14ac:dyDescent="0.25">
      <c r="BU5717" s="91"/>
      <c r="BV5717" s="177">
        <v>2008</v>
      </c>
      <c r="BW5717" s="177">
        <v>5</v>
      </c>
      <c r="BX5717" s="177" t="s">
        <v>281</v>
      </c>
      <c r="BY5717" s="177" t="s">
        <v>262</v>
      </c>
      <c r="BZ5717" s="177" t="s">
        <v>277</v>
      </c>
      <c r="CA5717" s="177">
        <v>0</v>
      </c>
      <c r="CB5717" s="177" t="s">
        <v>264</v>
      </c>
      <c r="CC5717" s="122">
        <v>473.82</v>
      </c>
      <c r="CD5717" s="178" t="s">
        <v>39</v>
      </c>
      <c r="CE5717" s="177" t="s">
        <v>314</v>
      </c>
      <c r="CF5717" s="177" t="s">
        <v>314</v>
      </c>
      <c r="CG5717" s="83" t="s">
        <v>9</v>
      </c>
      <c r="CH5717" s="57"/>
      <c r="CV5717" s="51"/>
      <c r="CW5717" s="51"/>
      <c r="CX5717" s="51"/>
      <c r="CY5717" s="51"/>
      <c r="CZ5717" s="51"/>
      <c r="DA5717" s="51"/>
      <c r="DB5717" s="51"/>
      <c r="DC5717" s="51"/>
      <c r="DD5717" s="51"/>
    </row>
    <row r="5718" spans="73:108" ht="15" x14ac:dyDescent="0.25">
      <c r="BU5718" s="91"/>
      <c r="BV5718" s="177">
        <v>2008</v>
      </c>
      <c r="BW5718" s="177">
        <v>5</v>
      </c>
      <c r="BX5718" s="177" t="s">
        <v>281</v>
      </c>
      <c r="BY5718" s="177" t="s">
        <v>262</v>
      </c>
      <c r="BZ5718" s="177" t="s">
        <v>263</v>
      </c>
      <c r="CA5718" s="177">
        <v>0</v>
      </c>
      <c r="CB5718" s="177" t="s">
        <v>264</v>
      </c>
      <c r="CC5718" s="122">
        <v>73.87</v>
      </c>
      <c r="CD5718" s="178" t="s">
        <v>39</v>
      </c>
      <c r="CE5718" s="177" t="s">
        <v>314</v>
      </c>
      <c r="CF5718" s="177" t="s">
        <v>314</v>
      </c>
      <c r="CG5718" s="83" t="s">
        <v>9</v>
      </c>
      <c r="CH5718" s="57"/>
      <c r="CV5718" s="51"/>
      <c r="CW5718" s="51"/>
      <c r="CX5718" s="51"/>
      <c r="CY5718" s="51"/>
      <c r="CZ5718" s="51"/>
      <c r="DA5718" s="51"/>
      <c r="DB5718" s="51"/>
      <c r="DC5718" s="51"/>
      <c r="DD5718" s="51"/>
    </row>
    <row r="5719" spans="73:108" ht="15" x14ac:dyDescent="0.25">
      <c r="BU5719" s="91"/>
      <c r="BV5719" s="177">
        <v>2008</v>
      </c>
      <c r="BW5719" s="177">
        <v>5</v>
      </c>
      <c r="BX5719" s="177" t="s">
        <v>281</v>
      </c>
      <c r="BY5719" s="177" t="s">
        <v>262</v>
      </c>
      <c r="BZ5719" s="177" t="s">
        <v>266</v>
      </c>
      <c r="CA5719" s="177">
        <v>0</v>
      </c>
      <c r="CB5719" s="177" t="s">
        <v>264</v>
      </c>
      <c r="CC5719" s="122">
        <v>98.49</v>
      </c>
      <c r="CD5719" s="178" t="s">
        <v>39</v>
      </c>
      <c r="CE5719" s="177" t="s">
        <v>314</v>
      </c>
      <c r="CF5719" s="177" t="s">
        <v>314</v>
      </c>
      <c r="CG5719" s="83" t="s">
        <v>9</v>
      </c>
      <c r="CH5719" s="57"/>
      <c r="CV5719" s="51"/>
      <c r="CW5719" s="51"/>
      <c r="CX5719" s="51"/>
      <c r="CY5719" s="51"/>
      <c r="CZ5719" s="51"/>
      <c r="DA5719" s="51"/>
      <c r="DB5719" s="51"/>
      <c r="DC5719" s="51"/>
      <c r="DD5719" s="51"/>
    </row>
    <row r="5720" spans="73:108" ht="15" x14ac:dyDescent="0.25">
      <c r="BU5720" s="91"/>
      <c r="BV5720" s="177">
        <v>2008</v>
      </c>
      <c r="BW5720" s="177">
        <v>5</v>
      </c>
      <c r="BX5720" s="177" t="s">
        <v>281</v>
      </c>
      <c r="BY5720" s="177" t="s">
        <v>262</v>
      </c>
      <c r="BZ5720" s="177" t="s">
        <v>267</v>
      </c>
      <c r="CA5720" s="177">
        <v>0</v>
      </c>
      <c r="CB5720" s="177" t="s">
        <v>264</v>
      </c>
      <c r="CC5720" s="122">
        <v>114.17</v>
      </c>
      <c r="CD5720" s="178" t="s">
        <v>39</v>
      </c>
      <c r="CE5720" s="177" t="s">
        <v>314</v>
      </c>
      <c r="CF5720" s="177" t="s">
        <v>314</v>
      </c>
      <c r="CG5720" s="83" t="s">
        <v>9</v>
      </c>
      <c r="CH5720" s="57"/>
      <c r="CV5720" s="51"/>
      <c r="CW5720" s="51"/>
      <c r="CX5720" s="51"/>
      <c r="CY5720" s="51"/>
      <c r="CZ5720" s="51"/>
      <c r="DA5720" s="51"/>
      <c r="DB5720" s="51"/>
      <c r="DC5720" s="51"/>
      <c r="DD5720" s="51"/>
    </row>
    <row r="5721" spans="73:108" ht="15" x14ac:dyDescent="0.25">
      <c r="BU5721" s="91"/>
      <c r="BV5721" s="177">
        <v>2008</v>
      </c>
      <c r="BW5721" s="177">
        <v>6</v>
      </c>
      <c r="BX5721" s="177" t="s">
        <v>281</v>
      </c>
      <c r="BY5721" s="177" t="s">
        <v>262</v>
      </c>
      <c r="BZ5721" s="177" t="s">
        <v>277</v>
      </c>
      <c r="CA5721" s="177">
        <v>0</v>
      </c>
      <c r="CB5721" s="177" t="s">
        <v>264</v>
      </c>
      <c r="CC5721" s="122">
        <v>1715.02</v>
      </c>
      <c r="CD5721" s="178" t="s">
        <v>39</v>
      </c>
      <c r="CE5721" s="177" t="s">
        <v>314</v>
      </c>
      <c r="CF5721" s="177" t="s">
        <v>314</v>
      </c>
      <c r="CG5721" s="83" t="s">
        <v>9</v>
      </c>
      <c r="CH5721" s="57"/>
      <c r="CV5721" s="51"/>
      <c r="CW5721" s="51"/>
      <c r="CX5721" s="51"/>
      <c r="CY5721" s="51"/>
      <c r="CZ5721" s="51"/>
      <c r="DA5721" s="51"/>
      <c r="DB5721" s="51"/>
      <c r="DC5721" s="51"/>
      <c r="DD5721" s="51"/>
    </row>
    <row r="5722" spans="73:108" ht="15" x14ac:dyDescent="0.25">
      <c r="BU5722" s="91"/>
      <c r="BV5722" s="177">
        <v>2008</v>
      </c>
      <c r="BW5722" s="177">
        <v>6</v>
      </c>
      <c r="BX5722" s="177" t="s">
        <v>281</v>
      </c>
      <c r="BY5722" s="177" t="s">
        <v>262</v>
      </c>
      <c r="BZ5722" s="177" t="s">
        <v>263</v>
      </c>
      <c r="CA5722" s="177">
        <v>0</v>
      </c>
      <c r="CB5722" s="177" t="s">
        <v>264</v>
      </c>
      <c r="CC5722" s="122">
        <v>98.49</v>
      </c>
      <c r="CD5722" s="178" t="s">
        <v>39</v>
      </c>
      <c r="CE5722" s="177" t="s">
        <v>314</v>
      </c>
      <c r="CF5722" s="177" t="s">
        <v>314</v>
      </c>
      <c r="CG5722" s="83" t="s">
        <v>9</v>
      </c>
      <c r="CH5722" s="57"/>
      <c r="CV5722" s="51"/>
      <c r="CW5722" s="51"/>
      <c r="CX5722" s="51"/>
      <c r="CY5722" s="51"/>
      <c r="CZ5722" s="51"/>
      <c r="DA5722" s="51"/>
      <c r="DB5722" s="51"/>
      <c r="DC5722" s="51"/>
      <c r="DD5722" s="51"/>
    </row>
    <row r="5723" spans="73:108" ht="15" x14ac:dyDescent="0.25">
      <c r="BU5723" s="91"/>
      <c r="BV5723" s="177">
        <v>2008</v>
      </c>
      <c r="BW5723" s="177">
        <v>6</v>
      </c>
      <c r="BX5723" s="177" t="s">
        <v>281</v>
      </c>
      <c r="BY5723" s="177" t="s">
        <v>262</v>
      </c>
      <c r="BZ5723" s="177" t="s">
        <v>266</v>
      </c>
      <c r="CA5723" s="177">
        <v>0</v>
      </c>
      <c r="CB5723" s="177" t="s">
        <v>264</v>
      </c>
      <c r="CC5723" s="122">
        <v>1063.77</v>
      </c>
      <c r="CD5723" s="178" t="s">
        <v>39</v>
      </c>
      <c r="CE5723" s="177" t="s">
        <v>314</v>
      </c>
      <c r="CF5723" s="177" t="s">
        <v>314</v>
      </c>
      <c r="CG5723" s="83" t="s">
        <v>9</v>
      </c>
      <c r="CH5723" s="57"/>
      <c r="CV5723" s="51"/>
      <c r="CW5723" s="51"/>
      <c r="CX5723" s="51"/>
      <c r="CY5723" s="51"/>
      <c r="CZ5723" s="51"/>
      <c r="DA5723" s="51"/>
      <c r="DB5723" s="51"/>
      <c r="DC5723" s="51"/>
      <c r="DD5723" s="51"/>
    </row>
    <row r="5724" spans="73:108" ht="15" x14ac:dyDescent="0.25">
      <c r="BU5724" s="91"/>
      <c r="BV5724" s="177">
        <v>2008</v>
      </c>
      <c r="BW5724" s="177">
        <v>6</v>
      </c>
      <c r="BX5724" s="177" t="s">
        <v>281</v>
      </c>
      <c r="BY5724" s="177" t="s">
        <v>262</v>
      </c>
      <c r="BZ5724" s="177" t="s">
        <v>267</v>
      </c>
      <c r="CA5724" s="177">
        <v>0</v>
      </c>
      <c r="CB5724" s="177" t="s">
        <v>264</v>
      </c>
      <c r="CC5724" s="122">
        <v>630.38</v>
      </c>
      <c r="CD5724" s="178" t="s">
        <v>39</v>
      </c>
      <c r="CE5724" s="177" t="s">
        <v>314</v>
      </c>
      <c r="CF5724" s="177" t="s">
        <v>314</v>
      </c>
      <c r="CG5724" s="83" t="s">
        <v>9</v>
      </c>
      <c r="CH5724" s="57"/>
      <c r="CV5724" s="51"/>
      <c r="CW5724" s="51"/>
      <c r="CX5724" s="51"/>
      <c r="CY5724" s="51"/>
      <c r="CZ5724" s="51"/>
      <c r="DA5724" s="51"/>
      <c r="DB5724" s="51"/>
      <c r="DC5724" s="51"/>
      <c r="DD5724" s="51"/>
    </row>
    <row r="5725" spans="73:108" ht="15" x14ac:dyDescent="0.25">
      <c r="BU5725" s="91"/>
      <c r="BV5725" s="177">
        <v>2008</v>
      </c>
      <c r="BW5725" s="177">
        <v>7</v>
      </c>
      <c r="BX5725" s="177" t="s">
        <v>281</v>
      </c>
      <c r="BY5725" s="177" t="s">
        <v>262</v>
      </c>
      <c r="BZ5725" s="177" t="s">
        <v>277</v>
      </c>
      <c r="CA5725" s="177">
        <v>0</v>
      </c>
      <c r="CB5725" s="177" t="s">
        <v>264</v>
      </c>
      <c r="CC5725" s="122">
        <v>918.03</v>
      </c>
      <c r="CD5725" s="178" t="s">
        <v>39</v>
      </c>
      <c r="CE5725" s="177" t="s">
        <v>314</v>
      </c>
      <c r="CF5725" s="177" t="s">
        <v>314</v>
      </c>
      <c r="CG5725" s="83" t="s">
        <v>9</v>
      </c>
      <c r="CH5725" s="57"/>
      <c r="CV5725" s="51"/>
      <c r="CW5725" s="51"/>
      <c r="CX5725" s="51"/>
      <c r="CY5725" s="51"/>
      <c r="CZ5725" s="51"/>
      <c r="DA5725" s="51"/>
      <c r="DB5725" s="51"/>
      <c r="DC5725" s="51"/>
      <c r="DD5725" s="51"/>
    </row>
    <row r="5726" spans="73:108" ht="15" x14ac:dyDescent="0.25">
      <c r="BU5726" s="91"/>
      <c r="BV5726" s="177">
        <v>2008</v>
      </c>
      <c r="BW5726" s="177">
        <v>7</v>
      </c>
      <c r="BX5726" s="177" t="s">
        <v>281</v>
      </c>
      <c r="BY5726" s="177" t="s">
        <v>262</v>
      </c>
      <c r="BZ5726" s="177" t="s">
        <v>263</v>
      </c>
      <c r="CA5726" s="177">
        <v>0</v>
      </c>
      <c r="CB5726" s="177" t="s">
        <v>264</v>
      </c>
      <c r="CC5726" s="122">
        <v>98.49</v>
      </c>
      <c r="CD5726" s="178" t="s">
        <v>39</v>
      </c>
      <c r="CE5726" s="177" t="s">
        <v>314</v>
      </c>
      <c r="CF5726" s="177" t="s">
        <v>314</v>
      </c>
      <c r="CG5726" s="83" t="s">
        <v>9</v>
      </c>
      <c r="CH5726" s="57"/>
      <c r="CV5726" s="51"/>
      <c r="CW5726" s="51"/>
      <c r="CX5726" s="51"/>
      <c r="CY5726" s="51"/>
      <c r="CZ5726" s="51"/>
      <c r="DA5726" s="51"/>
      <c r="DB5726" s="51"/>
      <c r="DC5726" s="51"/>
      <c r="DD5726" s="51"/>
    </row>
    <row r="5727" spans="73:108" ht="15" x14ac:dyDescent="0.25">
      <c r="BU5727" s="91"/>
      <c r="BV5727" s="177">
        <v>2008</v>
      </c>
      <c r="BW5727" s="177">
        <v>7</v>
      </c>
      <c r="BX5727" s="177" t="s">
        <v>281</v>
      </c>
      <c r="BY5727" s="177" t="s">
        <v>262</v>
      </c>
      <c r="BZ5727" s="177" t="s">
        <v>316</v>
      </c>
      <c r="CA5727" s="177">
        <v>0</v>
      </c>
      <c r="CB5727" s="177" t="s">
        <v>264</v>
      </c>
      <c r="CC5727" s="122">
        <v>522.74</v>
      </c>
      <c r="CD5727" s="178" t="s">
        <v>39</v>
      </c>
      <c r="CE5727" s="177" t="s">
        <v>314</v>
      </c>
      <c r="CF5727" s="177" t="s">
        <v>314</v>
      </c>
      <c r="CG5727" s="83" t="s">
        <v>9</v>
      </c>
      <c r="CH5727" s="57"/>
      <c r="CV5727" s="51"/>
      <c r="CW5727" s="51"/>
      <c r="CX5727" s="51"/>
      <c r="CY5727" s="51"/>
      <c r="CZ5727" s="51"/>
      <c r="DA5727" s="51"/>
      <c r="DB5727" s="51"/>
      <c r="DC5727" s="51"/>
      <c r="DD5727" s="51"/>
    </row>
    <row r="5728" spans="73:108" ht="15" x14ac:dyDescent="0.25">
      <c r="BU5728" s="91"/>
      <c r="BV5728" s="177">
        <v>2008</v>
      </c>
      <c r="BW5728" s="177">
        <v>7</v>
      </c>
      <c r="BX5728" s="177" t="s">
        <v>281</v>
      </c>
      <c r="BY5728" s="177" t="s">
        <v>262</v>
      </c>
      <c r="BZ5728" s="177" t="s">
        <v>347</v>
      </c>
      <c r="CA5728" s="177">
        <v>0</v>
      </c>
      <c r="CB5728" s="177" t="s">
        <v>264</v>
      </c>
      <c r="CC5728" s="122">
        <v>295.48</v>
      </c>
      <c r="CD5728" s="178" t="s">
        <v>39</v>
      </c>
      <c r="CE5728" s="177" t="s">
        <v>314</v>
      </c>
      <c r="CF5728" s="177" t="s">
        <v>314</v>
      </c>
      <c r="CG5728" s="83" t="s">
        <v>9</v>
      </c>
      <c r="CH5728" s="57"/>
      <c r="CV5728" s="51"/>
      <c r="CW5728" s="51"/>
      <c r="CX5728" s="51"/>
      <c r="CY5728" s="51"/>
      <c r="CZ5728" s="51"/>
      <c r="DA5728" s="51"/>
      <c r="DB5728" s="51"/>
      <c r="DC5728" s="51"/>
      <c r="DD5728" s="51"/>
    </row>
    <row r="5729" spans="73:108" ht="15" x14ac:dyDescent="0.25">
      <c r="BU5729" s="91"/>
      <c r="BV5729" s="177">
        <v>2008</v>
      </c>
      <c r="BW5729" s="177">
        <v>8</v>
      </c>
      <c r="BX5729" s="177" t="s">
        <v>281</v>
      </c>
      <c r="BY5729" s="177" t="s">
        <v>262</v>
      </c>
      <c r="BZ5729" s="177" t="s">
        <v>277</v>
      </c>
      <c r="CA5729" s="177">
        <v>0</v>
      </c>
      <c r="CB5729" s="177" t="s">
        <v>264</v>
      </c>
      <c r="CC5729" s="122">
        <v>1125.33</v>
      </c>
      <c r="CD5729" s="178" t="s">
        <v>39</v>
      </c>
      <c r="CE5729" s="177" t="s">
        <v>314</v>
      </c>
      <c r="CF5729" s="177" t="s">
        <v>314</v>
      </c>
      <c r="CG5729" s="83" t="s">
        <v>9</v>
      </c>
      <c r="CH5729" s="57"/>
      <c r="CV5729" s="51"/>
      <c r="CW5729" s="51"/>
      <c r="CX5729" s="51"/>
      <c r="CY5729" s="51"/>
      <c r="CZ5729" s="51"/>
      <c r="DA5729" s="51"/>
      <c r="DB5729" s="51"/>
      <c r="DC5729" s="51"/>
      <c r="DD5729" s="51"/>
    </row>
    <row r="5730" spans="73:108" ht="15" x14ac:dyDescent="0.25">
      <c r="BU5730" s="91"/>
      <c r="BV5730" s="177">
        <v>2008</v>
      </c>
      <c r="BW5730" s="177">
        <v>9</v>
      </c>
      <c r="BX5730" s="177" t="s">
        <v>281</v>
      </c>
      <c r="BY5730" s="177" t="s">
        <v>262</v>
      </c>
      <c r="BZ5730" s="177" t="s">
        <v>277</v>
      </c>
      <c r="CA5730" s="177">
        <v>0</v>
      </c>
      <c r="CB5730" s="177" t="s">
        <v>264</v>
      </c>
      <c r="CC5730" s="122">
        <v>236.91</v>
      </c>
      <c r="CD5730" s="178" t="s">
        <v>39</v>
      </c>
      <c r="CE5730" s="177" t="s">
        <v>314</v>
      </c>
      <c r="CF5730" s="177" t="s">
        <v>314</v>
      </c>
      <c r="CG5730" s="83" t="s">
        <v>9</v>
      </c>
      <c r="CH5730" s="57"/>
      <c r="CV5730" s="51"/>
      <c r="CW5730" s="51"/>
      <c r="CX5730" s="51"/>
      <c r="CY5730" s="51"/>
      <c r="CZ5730" s="51"/>
      <c r="DA5730" s="51"/>
      <c r="DB5730" s="51"/>
      <c r="DC5730" s="51"/>
      <c r="DD5730" s="51"/>
    </row>
    <row r="5731" spans="73:108" ht="15" x14ac:dyDescent="0.25">
      <c r="BU5731" s="91"/>
      <c r="BV5731" s="177">
        <v>2008</v>
      </c>
      <c r="BW5731" s="177">
        <v>9</v>
      </c>
      <c r="BX5731" s="177" t="s">
        <v>281</v>
      </c>
      <c r="BY5731" s="177" t="s">
        <v>262</v>
      </c>
      <c r="BZ5731" s="177" t="s">
        <v>263</v>
      </c>
      <c r="CA5731" s="177">
        <v>0</v>
      </c>
      <c r="CB5731" s="177" t="s">
        <v>264</v>
      </c>
      <c r="CC5731" s="122">
        <v>533.04999999999995</v>
      </c>
      <c r="CD5731" s="178" t="s">
        <v>39</v>
      </c>
      <c r="CE5731" s="177" t="s">
        <v>314</v>
      </c>
      <c r="CF5731" s="177" t="s">
        <v>314</v>
      </c>
      <c r="CG5731" s="83" t="s">
        <v>9</v>
      </c>
      <c r="CH5731" s="57"/>
      <c r="CV5731" s="51"/>
      <c r="CW5731" s="51"/>
      <c r="CX5731" s="51"/>
      <c r="CY5731" s="51"/>
      <c r="CZ5731" s="51"/>
      <c r="DA5731" s="51"/>
      <c r="DB5731" s="51"/>
      <c r="DC5731" s="51"/>
      <c r="DD5731" s="51"/>
    </row>
    <row r="5732" spans="73:108" ht="15" x14ac:dyDescent="0.25">
      <c r="BU5732" s="91"/>
      <c r="BV5732" s="177">
        <v>2008</v>
      </c>
      <c r="BW5732" s="177">
        <v>9</v>
      </c>
      <c r="BX5732" s="177" t="s">
        <v>281</v>
      </c>
      <c r="BY5732" s="177" t="s">
        <v>262</v>
      </c>
      <c r="BZ5732" s="177" t="s">
        <v>316</v>
      </c>
      <c r="CA5732" s="177">
        <v>0</v>
      </c>
      <c r="CB5732" s="177" t="s">
        <v>264</v>
      </c>
      <c r="CC5732" s="122">
        <v>1386.78</v>
      </c>
      <c r="CD5732" s="178" t="s">
        <v>39</v>
      </c>
      <c r="CE5732" s="177" t="s">
        <v>314</v>
      </c>
      <c r="CF5732" s="177" t="s">
        <v>314</v>
      </c>
      <c r="CG5732" s="83" t="s">
        <v>9</v>
      </c>
      <c r="CH5732" s="57"/>
      <c r="CV5732" s="51"/>
      <c r="CW5732" s="51"/>
      <c r="CX5732" s="51"/>
      <c r="CY5732" s="51"/>
      <c r="CZ5732" s="51"/>
      <c r="DA5732" s="51"/>
      <c r="DB5732" s="51"/>
      <c r="DC5732" s="51"/>
      <c r="DD5732" s="51"/>
    </row>
    <row r="5733" spans="73:108" ht="15" x14ac:dyDescent="0.25">
      <c r="BU5733" s="91"/>
      <c r="BV5733" s="177">
        <v>2008</v>
      </c>
      <c r="BW5733" s="177">
        <v>10</v>
      </c>
      <c r="BX5733" s="177" t="s">
        <v>281</v>
      </c>
      <c r="BY5733" s="177" t="s">
        <v>262</v>
      </c>
      <c r="BZ5733" s="177" t="s">
        <v>316</v>
      </c>
      <c r="CA5733" s="177">
        <v>0</v>
      </c>
      <c r="CB5733" s="177" t="s">
        <v>264</v>
      </c>
      <c r="CC5733" s="122">
        <v>947.64</v>
      </c>
      <c r="CD5733" s="178" t="s">
        <v>39</v>
      </c>
      <c r="CE5733" s="177" t="s">
        <v>314</v>
      </c>
      <c r="CF5733" s="177" t="s">
        <v>314</v>
      </c>
      <c r="CG5733" s="83" t="s">
        <v>9</v>
      </c>
      <c r="CH5733" s="57"/>
      <c r="CV5733" s="51"/>
      <c r="CW5733" s="51"/>
      <c r="CX5733" s="51"/>
      <c r="CY5733" s="51"/>
      <c r="CZ5733" s="51"/>
      <c r="DA5733" s="51"/>
      <c r="DB5733" s="51"/>
      <c r="DC5733" s="51"/>
      <c r="DD5733" s="51"/>
    </row>
    <row r="5734" spans="73:108" ht="15" x14ac:dyDescent="0.25">
      <c r="BU5734" s="91"/>
      <c r="BV5734" s="177">
        <v>2008</v>
      </c>
      <c r="BW5734" s="177">
        <v>10</v>
      </c>
      <c r="BX5734" s="177" t="s">
        <v>281</v>
      </c>
      <c r="BY5734" s="177" t="s">
        <v>262</v>
      </c>
      <c r="BZ5734" s="177" t="s">
        <v>347</v>
      </c>
      <c r="CA5734" s="177">
        <v>0</v>
      </c>
      <c r="CB5734" s="177" t="s">
        <v>264</v>
      </c>
      <c r="CC5734" s="122">
        <v>858.8</v>
      </c>
      <c r="CD5734" s="178" t="s">
        <v>39</v>
      </c>
      <c r="CE5734" s="177" t="s">
        <v>314</v>
      </c>
      <c r="CF5734" s="177" t="s">
        <v>314</v>
      </c>
      <c r="CG5734" s="83" t="s">
        <v>9</v>
      </c>
      <c r="CH5734" s="57"/>
      <c r="CV5734" s="51"/>
      <c r="CW5734" s="51"/>
      <c r="CX5734" s="51"/>
      <c r="CY5734" s="51"/>
      <c r="CZ5734" s="51"/>
      <c r="DA5734" s="51"/>
      <c r="DB5734" s="51"/>
      <c r="DC5734" s="51"/>
      <c r="DD5734" s="51"/>
    </row>
    <row r="5735" spans="73:108" ht="15" x14ac:dyDescent="0.25">
      <c r="BU5735" s="91"/>
      <c r="BV5735" s="177">
        <v>2008</v>
      </c>
      <c r="BW5735" s="177">
        <v>11</v>
      </c>
      <c r="BX5735" s="177" t="s">
        <v>281</v>
      </c>
      <c r="BY5735" s="177" t="s">
        <v>262</v>
      </c>
      <c r="BZ5735" s="177" t="s">
        <v>277</v>
      </c>
      <c r="CA5735" s="177">
        <v>0</v>
      </c>
      <c r="CB5735" s="177" t="s">
        <v>264</v>
      </c>
      <c r="CC5735" s="122">
        <v>918.03</v>
      </c>
      <c r="CD5735" s="178" t="s">
        <v>39</v>
      </c>
      <c r="CE5735" s="177" t="s">
        <v>314</v>
      </c>
      <c r="CF5735" s="177" t="s">
        <v>314</v>
      </c>
      <c r="CG5735" s="83" t="s">
        <v>9</v>
      </c>
      <c r="CH5735" s="57"/>
      <c r="CV5735" s="51"/>
      <c r="CW5735" s="51"/>
      <c r="CX5735" s="51"/>
      <c r="CY5735" s="51"/>
      <c r="CZ5735" s="51"/>
      <c r="DA5735" s="51"/>
      <c r="DB5735" s="51"/>
      <c r="DC5735" s="51"/>
      <c r="DD5735" s="51"/>
    </row>
    <row r="5736" spans="73:108" ht="15" x14ac:dyDescent="0.25">
      <c r="BU5736" s="91"/>
      <c r="BV5736" s="177">
        <v>2008</v>
      </c>
      <c r="BW5736" s="177">
        <v>11</v>
      </c>
      <c r="BX5736" s="177" t="s">
        <v>281</v>
      </c>
      <c r="BY5736" s="177" t="s">
        <v>262</v>
      </c>
      <c r="BZ5736" s="177" t="s">
        <v>316</v>
      </c>
      <c r="CA5736" s="177">
        <v>0</v>
      </c>
      <c r="CB5736" s="177" t="s">
        <v>264</v>
      </c>
      <c r="CC5736" s="122">
        <v>740.35</v>
      </c>
      <c r="CD5736" s="178" t="s">
        <v>39</v>
      </c>
      <c r="CE5736" s="177" t="s">
        <v>314</v>
      </c>
      <c r="CF5736" s="177" t="s">
        <v>314</v>
      </c>
      <c r="CG5736" s="83" t="s">
        <v>9</v>
      </c>
      <c r="CH5736" s="57"/>
      <c r="CV5736" s="51"/>
      <c r="CW5736" s="51"/>
      <c r="CX5736" s="51"/>
      <c r="CY5736" s="51"/>
      <c r="CZ5736" s="51"/>
      <c r="DA5736" s="51"/>
      <c r="DB5736" s="51"/>
      <c r="DC5736" s="51"/>
      <c r="DD5736" s="51"/>
    </row>
    <row r="5737" spans="73:108" ht="15" x14ac:dyDescent="0.25">
      <c r="BU5737" s="91"/>
      <c r="BV5737" s="177">
        <v>2008</v>
      </c>
      <c r="BW5737" s="177">
        <v>11</v>
      </c>
      <c r="BX5737" s="177" t="s">
        <v>281</v>
      </c>
      <c r="BY5737" s="177" t="s">
        <v>262</v>
      </c>
      <c r="BZ5737" s="177" t="s">
        <v>347</v>
      </c>
      <c r="CA5737" s="177">
        <v>0</v>
      </c>
      <c r="CB5737" s="177" t="s">
        <v>264</v>
      </c>
      <c r="CC5737" s="122">
        <v>88.84</v>
      </c>
      <c r="CD5737" s="178" t="s">
        <v>39</v>
      </c>
      <c r="CE5737" s="177" t="s">
        <v>314</v>
      </c>
      <c r="CF5737" s="177" t="s">
        <v>314</v>
      </c>
      <c r="CG5737" s="83" t="s">
        <v>9</v>
      </c>
      <c r="CH5737" s="57"/>
      <c r="CV5737" s="51"/>
      <c r="CW5737" s="51"/>
      <c r="CX5737" s="51"/>
      <c r="CY5737" s="51"/>
      <c r="CZ5737" s="51"/>
      <c r="DA5737" s="51"/>
      <c r="DB5737" s="51"/>
      <c r="DC5737" s="51"/>
      <c r="DD5737" s="51"/>
    </row>
    <row r="5738" spans="73:108" ht="15" x14ac:dyDescent="0.25">
      <c r="BU5738" s="91"/>
      <c r="BV5738" s="177">
        <v>2008</v>
      </c>
      <c r="BW5738" s="177">
        <v>12</v>
      </c>
      <c r="BX5738" s="177" t="s">
        <v>281</v>
      </c>
      <c r="BY5738" s="177" t="s">
        <v>262</v>
      </c>
      <c r="BZ5738" s="177" t="s">
        <v>277</v>
      </c>
      <c r="CA5738" s="177">
        <v>0</v>
      </c>
      <c r="CB5738" s="177" t="s">
        <v>264</v>
      </c>
      <c r="CC5738" s="122">
        <v>503.43</v>
      </c>
      <c r="CD5738" s="178" t="s">
        <v>39</v>
      </c>
      <c r="CE5738" s="177" t="s">
        <v>314</v>
      </c>
      <c r="CF5738" s="177" t="s">
        <v>314</v>
      </c>
      <c r="CG5738" s="83" t="s">
        <v>9</v>
      </c>
      <c r="CH5738" s="57"/>
      <c r="CV5738" s="51"/>
      <c r="CW5738" s="51"/>
      <c r="CX5738" s="51"/>
      <c r="CY5738" s="51"/>
      <c r="CZ5738" s="51"/>
      <c r="DA5738" s="51"/>
      <c r="DB5738" s="51"/>
      <c r="DC5738" s="51"/>
      <c r="DD5738" s="51"/>
    </row>
    <row r="5739" spans="73:108" ht="15" x14ac:dyDescent="0.25">
      <c r="BU5739" s="91"/>
      <c r="BV5739" s="177">
        <v>2008</v>
      </c>
      <c r="BW5739" s="177">
        <v>12</v>
      </c>
      <c r="BX5739" s="177" t="s">
        <v>281</v>
      </c>
      <c r="BY5739" s="177" t="s">
        <v>262</v>
      </c>
      <c r="BZ5739" s="177" t="s">
        <v>347</v>
      </c>
      <c r="CA5739" s="177">
        <v>0</v>
      </c>
      <c r="CB5739" s="177" t="s">
        <v>264</v>
      </c>
      <c r="CC5739" s="122">
        <v>1006.87</v>
      </c>
      <c r="CD5739" s="178" t="s">
        <v>39</v>
      </c>
      <c r="CE5739" s="177" t="s">
        <v>314</v>
      </c>
      <c r="CF5739" s="177" t="s">
        <v>314</v>
      </c>
      <c r="CG5739" s="83" t="s">
        <v>9</v>
      </c>
      <c r="CH5739" s="57"/>
      <c r="CV5739" s="51"/>
      <c r="CW5739" s="51"/>
      <c r="CX5739" s="51"/>
      <c r="CY5739" s="51"/>
      <c r="CZ5739" s="51"/>
      <c r="DA5739" s="51"/>
      <c r="DB5739" s="51"/>
      <c r="DC5739" s="51"/>
      <c r="DD5739" s="51"/>
    </row>
    <row r="5740" spans="73:108" ht="15" x14ac:dyDescent="0.25">
      <c r="BU5740" s="91"/>
      <c r="BV5740" s="177">
        <v>2009</v>
      </c>
      <c r="BW5740" s="177">
        <v>1</v>
      </c>
      <c r="BX5740" s="177" t="s">
        <v>281</v>
      </c>
      <c r="BY5740" s="177" t="s">
        <v>262</v>
      </c>
      <c r="BZ5740" s="177" t="s">
        <v>277</v>
      </c>
      <c r="CA5740" s="177">
        <v>0</v>
      </c>
      <c r="CB5740" s="177" t="s">
        <v>264</v>
      </c>
      <c r="CC5740" s="122">
        <v>812.23</v>
      </c>
      <c r="CD5740" s="178" t="s">
        <v>39</v>
      </c>
      <c r="CE5740" s="177" t="s">
        <v>314</v>
      </c>
      <c r="CF5740" s="177" t="s">
        <v>314</v>
      </c>
      <c r="CG5740" s="83" t="s">
        <v>9</v>
      </c>
      <c r="CH5740" s="57"/>
      <c r="CV5740" s="51"/>
      <c r="CW5740" s="51"/>
      <c r="CX5740" s="51"/>
      <c r="CY5740" s="51"/>
      <c r="CZ5740" s="51"/>
      <c r="DA5740" s="51"/>
      <c r="DB5740" s="51"/>
      <c r="DC5740" s="51"/>
      <c r="DD5740" s="51"/>
    </row>
    <row r="5741" spans="73:108" ht="15" x14ac:dyDescent="0.25">
      <c r="BU5741" s="91"/>
      <c r="BV5741" s="177">
        <v>2009</v>
      </c>
      <c r="BW5741" s="177">
        <v>1</v>
      </c>
      <c r="BX5741" s="177" t="s">
        <v>281</v>
      </c>
      <c r="BY5741" s="177" t="s">
        <v>262</v>
      </c>
      <c r="BZ5741" s="177" t="s">
        <v>316</v>
      </c>
      <c r="CA5741" s="177">
        <v>0</v>
      </c>
      <c r="CB5741" s="177" t="s">
        <v>264</v>
      </c>
      <c r="CC5741" s="122">
        <v>451.24</v>
      </c>
      <c r="CD5741" s="178" t="s">
        <v>39</v>
      </c>
      <c r="CE5741" s="177" t="s">
        <v>314</v>
      </c>
      <c r="CF5741" s="177" t="s">
        <v>314</v>
      </c>
      <c r="CG5741" s="83" t="s">
        <v>9</v>
      </c>
      <c r="CH5741" s="57"/>
      <c r="CV5741" s="51"/>
      <c r="CW5741" s="51"/>
      <c r="CX5741" s="51"/>
      <c r="CY5741" s="51"/>
      <c r="CZ5741" s="51"/>
      <c r="DA5741" s="51"/>
      <c r="DB5741" s="51"/>
      <c r="DC5741" s="51"/>
      <c r="DD5741" s="51"/>
    </row>
    <row r="5742" spans="73:108" ht="15" x14ac:dyDescent="0.25">
      <c r="BU5742" s="91"/>
      <c r="BV5742" s="177">
        <v>2009</v>
      </c>
      <c r="BW5742" s="177">
        <v>1</v>
      </c>
      <c r="BX5742" s="177" t="s">
        <v>281</v>
      </c>
      <c r="BY5742" s="177" t="s">
        <v>262</v>
      </c>
      <c r="BZ5742" s="177" t="s">
        <v>347</v>
      </c>
      <c r="CA5742" s="177">
        <v>0</v>
      </c>
      <c r="CB5742" s="177" t="s">
        <v>264</v>
      </c>
      <c r="CC5742" s="122">
        <v>691.9</v>
      </c>
      <c r="CD5742" s="178" t="s">
        <v>39</v>
      </c>
      <c r="CE5742" s="177" t="s">
        <v>314</v>
      </c>
      <c r="CF5742" s="177" t="s">
        <v>314</v>
      </c>
      <c r="CG5742" s="83" t="s">
        <v>9</v>
      </c>
      <c r="CH5742" s="57"/>
      <c r="CV5742" s="51"/>
      <c r="CW5742" s="51"/>
      <c r="CX5742" s="51"/>
      <c r="CY5742" s="51"/>
      <c r="CZ5742" s="51"/>
      <c r="DA5742" s="51"/>
      <c r="DB5742" s="51"/>
      <c r="DC5742" s="51"/>
      <c r="DD5742" s="51"/>
    </row>
    <row r="5743" spans="73:108" ht="15" x14ac:dyDescent="0.25">
      <c r="BU5743" s="91"/>
      <c r="BV5743" s="177">
        <v>2009</v>
      </c>
      <c r="BW5743" s="177">
        <v>2</v>
      </c>
      <c r="BX5743" s="177" t="s">
        <v>281</v>
      </c>
      <c r="BY5743" s="177" t="s">
        <v>262</v>
      </c>
      <c r="BZ5743" s="177" t="s">
        <v>277</v>
      </c>
      <c r="CA5743" s="177">
        <v>0</v>
      </c>
      <c r="CB5743" s="177" t="s">
        <v>264</v>
      </c>
      <c r="CC5743" s="122">
        <v>1266.56</v>
      </c>
      <c r="CD5743" s="178" t="s">
        <v>39</v>
      </c>
      <c r="CE5743" s="177" t="s">
        <v>314</v>
      </c>
      <c r="CF5743" s="177" t="s">
        <v>314</v>
      </c>
      <c r="CG5743" s="83" t="s">
        <v>9</v>
      </c>
      <c r="CH5743" s="57"/>
      <c r="CV5743" s="51"/>
      <c r="CW5743" s="51"/>
      <c r="CX5743" s="51"/>
      <c r="CY5743" s="51"/>
      <c r="CZ5743" s="51"/>
      <c r="DA5743" s="51"/>
      <c r="DB5743" s="51"/>
      <c r="DC5743" s="51"/>
      <c r="DD5743" s="51"/>
    </row>
    <row r="5744" spans="73:108" ht="15" x14ac:dyDescent="0.25">
      <c r="BU5744" s="91"/>
      <c r="BV5744" s="177">
        <v>2009</v>
      </c>
      <c r="BW5744" s="177">
        <v>3</v>
      </c>
      <c r="BX5744" s="177" t="s">
        <v>281</v>
      </c>
      <c r="BY5744" s="177" t="s">
        <v>262</v>
      </c>
      <c r="BZ5744" s="177" t="s">
        <v>277</v>
      </c>
      <c r="CA5744" s="177">
        <v>0</v>
      </c>
      <c r="CB5744" s="177" t="s">
        <v>264</v>
      </c>
      <c r="CC5744" s="122">
        <v>1113.05</v>
      </c>
      <c r="CD5744" s="178" t="s">
        <v>39</v>
      </c>
      <c r="CE5744" s="177" t="s">
        <v>314</v>
      </c>
      <c r="CF5744" s="177" t="s">
        <v>314</v>
      </c>
      <c r="CG5744" s="83" t="s">
        <v>9</v>
      </c>
      <c r="CH5744" s="57"/>
      <c r="CV5744" s="51"/>
      <c r="CW5744" s="51"/>
      <c r="CX5744" s="51"/>
      <c r="CY5744" s="51"/>
      <c r="CZ5744" s="51"/>
      <c r="DA5744" s="51"/>
      <c r="DB5744" s="51"/>
      <c r="DC5744" s="51"/>
      <c r="DD5744" s="51"/>
    </row>
    <row r="5745" spans="73:108" ht="15" x14ac:dyDescent="0.25">
      <c r="BU5745" s="91"/>
      <c r="BV5745" s="177">
        <v>2009</v>
      </c>
      <c r="BW5745" s="177">
        <v>4</v>
      </c>
      <c r="BX5745" s="177" t="s">
        <v>281</v>
      </c>
      <c r="BY5745" s="177" t="s">
        <v>262</v>
      </c>
      <c r="BZ5745" s="177" t="s">
        <v>277</v>
      </c>
      <c r="CA5745" s="177">
        <v>0</v>
      </c>
      <c r="CB5745" s="177" t="s">
        <v>264</v>
      </c>
      <c r="CC5745" s="122">
        <v>30.08</v>
      </c>
      <c r="CD5745" s="178" t="s">
        <v>39</v>
      </c>
      <c r="CE5745" s="177" t="s">
        <v>314</v>
      </c>
      <c r="CF5745" s="177" t="s">
        <v>314</v>
      </c>
      <c r="CG5745" s="83" t="s">
        <v>9</v>
      </c>
      <c r="CH5745" s="57"/>
      <c r="CV5745" s="51"/>
      <c r="CW5745" s="51"/>
      <c r="CX5745" s="51"/>
      <c r="CY5745" s="51"/>
      <c r="CZ5745" s="51"/>
      <c r="DA5745" s="51"/>
      <c r="DB5745" s="51"/>
      <c r="DC5745" s="51"/>
      <c r="DD5745" s="51"/>
    </row>
    <row r="5746" spans="73:108" ht="15" x14ac:dyDescent="0.25">
      <c r="BU5746" s="91"/>
      <c r="BV5746" s="177">
        <v>2009</v>
      </c>
      <c r="BW5746" s="177">
        <v>5</v>
      </c>
      <c r="BX5746" s="177" t="s">
        <v>281</v>
      </c>
      <c r="BY5746" s="177" t="s">
        <v>262</v>
      </c>
      <c r="BZ5746" s="177" t="s">
        <v>277</v>
      </c>
      <c r="CA5746" s="177">
        <v>0</v>
      </c>
      <c r="CB5746" s="177" t="s">
        <v>264</v>
      </c>
      <c r="CC5746" s="122">
        <v>90.25</v>
      </c>
      <c r="CD5746" s="178" t="s">
        <v>39</v>
      </c>
      <c r="CE5746" s="177" t="s">
        <v>314</v>
      </c>
      <c r="CF5746" s="177" t="s">
        <v>314</v>
      </c>
      <c r="CG5746" s="83" t="s">
        <v>9</v>
      </c>
      <c r="CH5746" s="57"/>
      <c r="CV5746" s="51"/>
      <c r="CW5746" s="51"/>
      <c r="CX5746" s="51"/>
      <c r="CY5746" s="51"/>
      <c r="CZ5746" s="51"/>
      <c r="DA5746" s="51"/>
      <c r="DB5746" s="51"/>
      <c r="DC5746" s="51"/>
      <c r="DD5746" s="51"/>
    </row>
    <row r="5747" spans="73:108" ht="15" x14ac:dyDescent="0.25">
      <c r="BU5747" s="91"/>
      <c r="BV5747" s="177">
        <v>2009</v>
      </c>
      <c r="BW5747" s="177">
        <v>6</v>
      </c>
      <c r="BX5747" s="177" t="s">
        <v>281</v>
      </c>
      <c r="BY5747" s="177" t="s">
        <v>262</v>
      </c>
      <c r="BZ5747" s="177" t="s">
        <v>277</v>
      </c>
      <c r="CA5747" s="177">
        <v>0</v>
      </c>
      <c r="CB5747" s="177" t="s">
        <v>264</v>
      </c>
      <c r="CC5747" s="122">
        <v>233.24</v>
      </c>
      <c r="CD5747" s="178" t="s">
        <v>39</v>
      </c>
      <c r="CE5747" s="177" t="s">
        <v>314</v>
      </c>
      <c r="CF5747" s="177" t="s">
        <v>314</v>
      </c>
      <c r="CG5747" s="83" t="s">
        <v>9</v>
      </c>
      <c r="CH5747" s="57"/>
      <c r="CV5747" s="51"/>
      <c r="CW5747" s="51"/>
      <c r="CX5747" s="51"/>
      <c r="CY5747" s="51"/>
      <c r="CZ5747" s="51"/>
      <c r="DA5747" s="51"/>
      <c r="DB5747" s="51"/>
      <c r="DC5747" s="51"/>
      <c r="DD5747" s="51"/>
    </row>
    <row r="5748" spans="73:108" ht="15" x14ac:dyDescent="0.25">
      <c r="BU5748" s="91"/>
      <c r="BV5748" s="177">
        <v>2009</v>
      </c>
      <c r="BW5748" s="177">
        <v>8</v>
      </c>
      <c r="BX5748" s="177" t="s">
        <v>281</v>
      </c>
      <c r="BY5748" s="177" t="s">
        <v>262</v>
      </c>
      <c r="BZ5748" s="177" t="s">
        <v>277</v>
      </c>
      <c r="CA5748" s="177">
        <v>0</v>
      </c>
      <c r="CB5748" s="177" t="s">
        <v>264</v>
      </c>
      <c r="CC5748" s="122">
        <v>150.41</v>
      </c>
      <c r="CD5748" s="178" t="s">
        <v>39</v>
      </c>
      <c r="CE5748" s="177" t="s">
        <v>314</v>
      </c>
      <c r="CF5748" s="177" t="s">
        <v>314</v>
      </c>
      <c r="CG5748" s="83" t="s">
        <v>9</v>
      </c>
      <c r="CH5748" s="57"/>
      <c r="CV5748" s="51"/>
      <c r="CW5748" s="51"/>
      <c r="CX5748" s="51"/>
      <c r="CY5748" s="51"/>
      <c r="CZ5748" s="51"/>
      <c r="DA5748" s="51"/>
      <c r="DB5748" s="51"/>
      <c r="DC5748" s="51"/>
      <c r="DD5748" s="51"/>
    </row>
    <row r="5749" spans="73:108" ht="15" x14ac:dyDescent="0.25">
      <c r="BU5749" s="91"/>
      <c r="BV5749" s="177">
        <v>2009</v>
      </c>
      <c r="BW5749" s="177">
        <v>9</v>
      </c>
      <c r="BX5749" s="177" t="s">
        <v>281</v>
      </c>
      <c r="BY5749" s="177" t="s">
        <v>262</v>
      </c>
      <c r="BZ5749" s="177" t="s">
        <v>347</v>
      </c>
      <c r="CA5749" s="177">
        <v>0</v>
      </c>
      <c r="CB5749" s="177" t="s">
        <v>264</v>
      </c>
      <c r="CC5749" s="122">
        <v>631.73</v>
      </c>
      <c r="CD5749" s="178" t="s">
        <v>39</v>
      </c>
      <c r="CE5749" s="177" t="s">
        <v>314</v>
      </c>
      <c r="CF5749" s="177" t="s">
        <v>314</v>
      </c>
      <c r="CG5749" s="83" t="s">
        <v>9</v>
      </c>
      <c r="CH5749" s="57"/>
      <c r="CV5749" s="51"/>
      <c r="CW5749" s="51"/>
      <c r="CX5749" s="51"/>
      <c r="CY5749" s="51"/>
      <c r="CZ5749" s="51"/>
      <c r="DA5749" s="51"/>
      <c r="DB5749" s="51"/>
      <c r="DC5749" s="51"/>
      <c r="DD5749" s="51"/>
    </row>
    <row r="5750" spans="73:108" ht="15" x14ac:dyDescent="0.25">
      <c r="BU5750" s="91"/>
      <c r="BV5750" s="177">
        <v>2009</v>
      </c>
      <c r="BW5750" s="177">
        <v>10</v>
      </c>
      <c r="BX5750" s="177" t="s">
        <v>281</v>
      </c>
      <c r="BY5750" s="177" t="s">
        <v>262</v>
      </c>
      <c r="BZ5750" s="177" t="s">
        <v>347</v>
      </c>
      <c r="CA5750" s="177">
        <v>0</v>
      </c>
      <c r="CB5750" s="177" t="s">
        <v>264</v>
      </c>
      <c r="CC5750" s="122">
        <v>1465.41</v>
      </c>
      <c r="CD5750" s="178" t="s">
        <v>39</v>
      </c>
      <c r="CE5750" s="177" t="s">
        <v>314</v>
      </c>
      <c r="CF5750" s="177" t="s">
        <v>314</v>
      </c>
      <c r="CG5750" s="83" t="s">
        <v>9</v>
      </c>
      <c r="CH5750" s="57"/>
      <c r="CV5750" s="51"/>
      <c r="CW5750" s="51"/>
      <c r="CX5750" s="51"/>
      <c r="CY5750" s="51"/>
      <c r="CZ5750" s="51"/>
      <c r="DA5750" s="51"/>
      <c r="DB5750" s="51"/>
      <c r="DC5750" s="51"/>
      <c r="DD5750" s="51"/>
    </row>
    <row r="5751" spans="73:108" ht="15" x14ac:dyDescent="0.25">
      <c r="BU5751" s="91"/>
      <c r="BV5751" s="177">
        <v>2009</v>
      </c>
      <c r="BW5751" s="177">
        <v>11</v>
      </c>
      <c r="BX5751" s="177" t="s">
        <v>281</v>
      </c>
      <c r="BY5751" s="177" t="s">
        <v>262</v>
      </c>
      <c r="BZ5751" s="177" t="s">
        <v>267</v>
      </c>
      <c r="CA5751" s="177">
        <v>0</v>
      </c>
      <c r="CB5751" s="177" t="s">
        <v>264</v>
      </c>
      <c r="CC5751" s="122">
        <v>301.02999999999997</v>
      </c>
      <c r="CD5751" s="178" t="s">
        <v>39</v>
      </c>
      <c r="CE5751" s="177" t="s">
        <v>314</v>
      </c>
      <c r="CF5751" s="177" t="s">
        <v>314</v>
      </c>
      <c r="CG5751" s="83" t="s">
        <v>9</v>
      </c>
      <c r="CH5751" s="57"/>
      <c r="CV5751" s="51"/>
      <c r="CW5751" s="51"/>
      <c r="CX5751" s="51"/>
      <c r="CY5751" s="51"/>
      <c r="CZ5751" s="51"/>
      <c r="DA5751" s="51"/>
      <c r="DB5751" s="51"/>
      <c r="DC5751" s="51"/>
      <c r="DD5751" s="51"/>
    </row>
    <row r="5752" spans="73:108" ht="15" x14ac:dyDescent="0.25">
      <c r="BU5752" s="91"/>
      <c r="BV5752" s="177">
        <v>2009</v>
      </c>
      <c r="BW5752" s="177">
        <v>11</v>
      </c>
      <c r="BX5752" s="177" t="s">
        <v>281</v>
      </c>
      <c r="BY5752" s="177" t="s">
        <v>262</v>
      </c>
      <c r="BZ5752" s="177" t="s">
        <v>347</v>
      </c>
      <c r="CA5752" s="177">
        <v>0</v>
      </c>
      <c r="CB5752" s="177" t="s">
        <v>264</v>
      </c>
      <c r="CC5752" s="122">
        <v>1022.81</v>
      </c>
      <c r="CD5752" s="178" t="s">
        <v>39</v>
      </c>
      <c r="CE5752" s="177" t="s">
        <v>314</v>
      </c>
      <c r="CF5752" s="177" t="s">
        <v>314</v>
      </c>
      <c r="CG5752" s="83" t="s">
        <v>9</v>
      </c>
      <c r="CH5752" s="57"/>
      <c r="CV5752" s="51"/>
      <c r="CW5752" s="51"/>
      <c r="CX5752" s="51"/>
      <c r="CY5752" s="51"/>
      <c r="CZ5752" s="51"/>
      <c r="DA5752" s="51"/>
      <c r="DB5752" s="51"/>
      <c r="DC5752" s="51"/>
      <c r="DD5752" s="51"/>
    </row>
    <row r="5753" spans="73:108" ht="15" x14ac:dyDescent="0.25">
      <c r="BU5753" s="91"/>
      <c r="BV5753" s="177">
        <v>2009</v>
      </c>
      <c r="BW5753" s="177">
        <v>12</v>
      </c>
      <c r="BX5753" s="177" t="s">
        <v>281</v>
      </c>
      <c r="BY5753" s="177" t="s">
        <v>262</v>
      </c>
      <c r="BZ5753" s="177" t="s">
        <v>267</v>
      </c>
      <c r="CA5753" s="177">
        <v>0</v>
      </c>
      <c r="CB5753" s="177" t="s">
        <v>264</v>
      </c>
      <c r="CC5753" s="122">
        <v>421.16</v>
      </c>
      <c r="CD5753" s="178" t="s">
        <v>39</v>
      </c>
      <c r="CE5753" s="177" t="s">
        <v>314</v>
      </c>
      <c r="CF5753" s="177" t="s">
        <v>314</v>
      </c>
      <c r="CG5753" s="83" t="s">
        <v>9</v>
      </c>
      <c r="CH5753" s="57"/>
      <c r="CV5753" s="51"/>
      <c r="CW5753" s="51"/>
      <c r="CX5753" s="51"/>
      <c r="CY5753" s="51"/>
      <c r="CZ5753" s="51"/>
      <c r="DA5753" s="51"/>
      <c r="DB5753" s="51"/>
      <c r="DC5753" s="51"/>
      <c r="DD5753" s="51"/>
    </row>
    <row r="5754" spans="73:108" ht="15" x14ac:dyDescent="0.25">
      <c r="BU5754" s="91"/>
      <c r="BV5754" s="177">
        <v>2010</v>
      </c>
      <c r="BW5754" s="177">
        <v>2</v>
      </c>
      <c r="BX5754" s="177" t="s">
        <v>281</v>
      </c>
      <c r="BY5754" s="177" t="s">
        <v>262</v>
      </c>
      <c r="BZ5754" s="177" t="s">
        <v>267</v>
      </c>
      <c r="CA5754" s="177">
        <v>0</v>
      </c>
      <c r="CB5754" s="177" t="s">
        <v>264</v>
      </c>
      <c r="CC5754" s="122">
        <v>617.89</v>
      </c>
      <c r="CD5754" s="178" t="s">
        <v>39</v>
      </c>
      <c r="CE5754" s="177" t="s">
        <v>314</v>
      </c>
      <c r="CF5754" s="177" t="s">
        <v>314</v>
      </c>
      <c r="CG5754" s="83" t="s">
        <v>9</v>
      </c>
      <c r="CH5754" s="57"/>
      <c r="CV5754" s="51"/>
      <c r="CW5754" s="51"/>
      <c r="CX5754" s="51"/>
      <c r="CY5754" s="51"/>
      <c r="CZ5754" s="51"/>
      <c r="DA5754" s="51"/>
      <c r="DB5754" s="51"/>
      <c r="DC5754" s="51"/>
      <c r="DD5754" s="51"/>
    </row>
    <row r="5755" spans="73:108" ht="15" x14ac:dyDescent="0.25">
      <c r="BU5755" s="91"/>
      <c r="BV5755" s="177">
        <v>2010</v>
      </c>
      <c r="BW5755" s="177">
        <v>3</v>
      </c>
      <c r="BX5755" s="177" t="s">
        <v>281</v>
      </c>
      <c r="BY5755" s="177" t="s">
        <v>262</v>
      </c>
      <c r="BZ5755" s="177" t="s">
        <v>277</v>
      </c>
      <c r="CA5755" s="177">
        <v>0</v>
      </c>
      <c r="CB5755" s="177" t="s">
        <v>264</v>
      </c>
      <c r="CC5755" s="122">
        <v>205.7</v>
      </c>
      <c r="CD5755" s="178" t="s">
        <v>39</v>
      </c>
      <c r="CE5755" s="177" t="s">
        <v>314</v>
      </c>
      <c r="CF5755" s="177" t="s">
        <v>314</v>
      </c>
      <c r="CG5755" s="83" t="s">
        <v>9</v>
      </c>
      <c r="CH5755" s="57"/>
      <c r="CV5755" s="51"/>
      <c r="CW5755" s="51"/>
      <c r="CX5755" s="51"/>
      <c r="CY5755" s="51"/>
      <c r="CZ5755" s="51"/>
      <c r="DA5755" s="51"/>
      <c r="DB5755" s="51"/>
      <c r="DC5755" s="51"/>
      <c r="DD5755" s="51"/>
    </row>
    <row r="5756" spans="73:108" ht="15" x14ac:dyDescent="0.25">
      <c r="BU5756" s="91"/>
      <c r="BV5756" s="177">
        <v>2010</v>
      </c>
      <c r="BW5756" s="177">
        <v>3</v>
      </c>
      <c r="BX5756" s="177" t="s">
        <v>281</v>
      </c>
      <c r="BY5756" s="177" t="s">
        <v>262</v>
      </c>
      <c r="BZ5756" s="177" t="s">
        <v>267</v>
      </c>
      <c r="CA5756" s="177">
        <v>0</v>
      </c>
      <c r="CB5756" s="177" t="s">
        <v>264</v>
      </c>
      <c r="CC5756" s="122">
        <v>1575.61</v>
      </c>
      <c r="CD5756" s="178" t="s">
        <v>39</v>
      </c>
      <c r="CE5756" s="177" t="s">
        <v>314</v>
      </c>
      <c r="CF5756" s="177" t="s">
        <v>314</v>
      </c>
      <c r="CG5756" s="83" t="s">
        <v>9</v>
      </c>
      <c r="CH5756" s="57"/>
      <c r="CV5756" s="51"/>
      <c r="CW5756" s="51"/>
      <c r="CX5756" s="51"/>
      <c r="CY5756" s="51"/>
      <c r="CZ5756" s="51"/>
      <c r="DA5756" s="51"/>
      <c r="DB5756" s="51"/>
      <c r="DC5756" s="51"/>
      <c r="DD5756" s="51"/>
    </row>
    <row r="5757" spans="73:108" ht="15" x14ac:dyDescent="0.25">
      <c r="BU5757" s="91"/>
      <c r="BV5757" s="177">
        <v>2010</v>
      </c>
      <c r="BW5757" s="177">
        <v>4</v>
      </c>
      <c r="BX5757" s="177" t="s">
        <v>281</v>
      </c>
      <c r="BY5757" s="177" t="s">
        <v>262</v>
      </c>
      <c r="BZ5757" s="177" t="s">
        <v>267</v>
      </c>
      <c r="CA5757" s="177">
        <v>0</v>
      </c>
      <c r="CB5757" s="177" t="s">
        <v>264</v>
      </c>
      <c r="CC5757" s="122">
        <v>926.83</v>
      </c>
      <c r="CD5757" s="178" t="s">
        <v>39</v>
      </c>
      <c r="CE5757" s="177" t="s">
        <v>314</v>
      </c>
      <c r="CF5757" s="177" t="s">
        <v>314</v>
      </c>
      <c r="CG5757" s="83" t="s">
        <v>9</v>
      </c>
      <c r="CH5757" s="57"/>
      <c r="CV5757" s="51"/>
      <c r="CW5757" s="51"/>
      <c r="CX5757" s="51"/>
      <c r="CY5757" s="51"/>
      <c r="CZ5757" s="51"/>
      <c r="DA5757" s="51"/>
      <c r="DB5757" s="51"/>
      <c r="DC5757" s="51"/>
      <c r="DD5757" s="51"/>
    </row>
    <row r="5758" spans="73:108" ht="15" x14ac:dyDescent="0.25">
      <c r="BU5758" s="91"/>
      <c r="BV5758" s="177">
        <v>2010</v>
      </c>
      <c r="BW5758" s="177">
        <v>4</v>
      </c>
      <c r="BX5758" s="177" t="s">
        <v>281</v>
      </c>
      <c r="BY5758" s="177" t="s">
        <v>262</v>
      </c>
      <c r="BZ5758" s="177" t="s">
        <v>347</v>
      </c>
      <c r="CA5758" s="177">
        <v>0</v>
      </c>
      <c r="CB5758" s="177" t="s">
        <v>264</v>
      </c>
      <c r="CC5758" s="122">
        <v>710.57</v>
      </c>
      <c r="CD5758" s="178" t="s">
        <v>39</v>
      </c>
      <c r="CE5758" s="177" t="s">
        <v>314</v>
      </c>
      <c r="CF5758" s="177" t="s">
        <v>314</v>
      </c>
      <c r="CG5758" s="83" t="s">
        <v>9</v>
      </c>
      <c r="CH5758" s="57"/>
      <c r="CV5758" s="51"/>
      <c r="CW5758" s="51"/>
      <c r="CX5758" s="51"/>
      <c r="CY5758" s="51"/>
      <c r="CZ5758" s="51"/>
      <c r="DA5758" s="51"/>
      <c r="DB5758" s="51"/>
      <c r="DC5758" s="51"/>
      <c r="DD5758" s="51"/>
    </row>
    <row r="5759" spans="73:108" ht="15" x14ac:dyDescent="0.25">
      <c r="BU5759" s="91"/>
      <c r="BV5759" s="177">
        <v>2010</v>
      </c>
      <c r="BW5759" s="177">
        <v>5</v>
      </c>
      <c r="BX5759" s="177" t="s">
        <v>281</v>
      </c>
      <c r="BY5759" s="177" t="s">
        <v>262</v>
      </c>
      <c r="BZ5759" s="177" t="s">
        <v>263</v>
      </c>
      <c r="CA5759" s="177">
        <v>0</v>
      </c>
      <c r="CB5759" s="177" t="s">
        <v>264</v>
      </c>
      <c r="CC5759" s="122">
        <v>92.68</v>
      </c>
      <c r="CD5759" s="178" t="s">
        <v>39</v>
      </c>
      <c r="CE5759" s="177" t="s">
        <v>314</v>
      </c>
      <c r="CF5759" s="177" t="s">
        <v>314</v>
      </c>
      <c r="CG5759" s="83" t="s">
        <v>9</v>
      </c>
      <c r="CH5759" s="57"/>
      <c r="CV5759" s="51"/>
      <c r="CW5759" s="51"/>
      <c r="CX5759" s="51"/>
      <c r="CY5759" s="51"/>
      <c r="CZ5759" s="51"/>
      <c r="DA5759" s="51"/>
      <c r="DB5759" s="51"/>
      <c r="DC5759" s="51"/>
      <c r="DD5759" s="51"/>
    </row>
    <row r="5760" spans="73:108" ht="15" x14ac:dyDescent="0.25">
      <c r="BU5760" s="91"/>
      <c r="BV5760" s="177">
        <v>2010</v>
      </c>
      <c r="BW5760" s="177">
        <v>5</v>
      </c>
      <c r="BX5760" s="177" t="s">
        <v>281</v>
      </c>
      <c r="BY5760" s="177" t="s">
        <v>262</v>
      </c>
      <c r="BZ5760" s="177" t="s">
        <v>268</v>
      </c>
      <c r="CA5760" s="177">
        <v>0</v>
      </c>
      <c r="CB5760" s="177" t="s">
        <v>264</v>
      </c>
      <c r="CC5760" s="122">
        <v>92.68</v>
      </c>
      <c r="CD5760" s="178" t="s">
        <v>39</v>
      </c>
      <c r="CE5760" s="177" t="s">
        <v>314</v>
      </c>
      <c r="CF5760" s="177" t="s">
        <v>314</v>
      </c>
      <c r="CG5760" s="83" t="s">
        <v>9</v>
      </c>
      <c r="CH5760" s="57"/>
      <c r="CV5760" s="51"/>
      <c r="CW5760" s="51"/>
      <c r="CX5760" s="51"/>
      <c r="CY5760" s="51"/>
      <c r="CZ5760" s="51"/>
      <c r="DA5760" s="51"/>
      <c r="DB5760" s="51"/>
      <c r="DC5760" s="51"/>
      <c r="DD5760" s="51"/>
    </row>
    <row r="5761" spans="73:108" ht="15" x14ac:dyDescent="0.25">
      <c r="BU5761" s="91"/>
      <c r="BV5761" s="177">
        <v>2010</v>
      </c>
      <c r="BW5761" s="177">
        <v>5</v>
      </c>
      <c r="BX5761" s="177" t="s">
        <v>281</v>
      </c>
      <c r="BY5761" s="177" t="s">
        <v>262</v>
      </c>
      <c r="BZ5761" s="177" t="s">
        <v>347</v>
      </c>
      <c r="CA5761" s="177">
        <v>0</v>
      </c>
      <c r="CB5761" s="177" t="s">
        <v>264</v>
      </c>
      <c r="CC5761" s="122">
        <v>1359.35</v>
      </c>
      <c r="CD5761" s="178" t="s">
        <v>39</v>
      </c>
      <c r="CE5761" s="177" t="s">
        <v>314</v>
      </c>
      <c r="CF5761" s="177" t="s">
        <v>314</v>
      </c>
      <c r="CG5761" s="83" t="s">
        <v>9</v>
      </c>
      <c r="CH5761" s="57"/>
      <c r="CV5761" s="51"/>
      <c r="CW5761" s="51"/>
      <c r="CX5761" s="51"/>
      <c r="CY5761" s="51"/>
      <c r="CZ5761" s="51"/>
      <c r="DA5761" s="51"/>
      <c r="DB5761" s="51"/>
      <c r="DC5761" s="51"/>
      <c r="DD5761" s="51"/>
    </row>
    <row r="5762" spans="73:108" ht="15" x14ac:dyDescent="0.25">
      <c r="BU5762" s="91"/>
      <c r="BV5762" s="177">
        <v>2010</v>
      </c>
      <c r="BW5762" s="177">
        <v>6</v>
      </c>
      <c r="BX5762" s="177" t="s">
        <v>281</v>
      </c>
      <c r="BY5762" s="177" t="s">
        <v>262</v>
      </c>
      <c r="BZ5762" s="177" t="s">
        <v>263</v>
      </c>
      <c r="CA5762" s="177">
        <v>0</v>
      </c>
      <c r="CB5762" s="177" t="s">
        <v>264</v>
      </c>
      <c r="CC5762" s="122">
        <v>1161.04</v>
      </c>
      <c r="CD5762" s="178" t="s">
        <v>39</v>
      </c>
      <c r="CE5762" s="177" t="s">
        <v>314</v>
      </c>
      <c r="CF5762" s="177" t="s">
        <v>314</v>
      </c>
      <c r="CG5762" s="83" t="s">
        <v>9</v>
      </c>
      <c r="CH5762" s="57"/>
      <c r="CV5762" s="51"/>
      <c r="CW5762" s="51"/>
      <c r="CX5762" s="51"/>
      <c r="CY5762" s="51"/>
      <c r="CZ5762" s="51"/>
      <c r="DA5762" s="51"/>
      <c r="DB5762" s="51"/>
      <c r="DC5762" s="51"/>
      <c r="DD5762" s="51"/>
    </row>
    <row r="5763" spans="73:108" ht="15" x14ac:dyDescent="0.25">
      <c r="BU5763" s="91"/>
      <c r="BV5763" s="177">
        <v>2010</v>
      </c>
      <c r="BW5763" s="177">
        <v>7</v>
      </c>
      <c r="BX5763" s="177" t="s">
        <v>281</v>
      </c>
      <c r="BY5763" s="177" t="s">
        <v>262</v>
      </c>
      <c r="BZ5763" s="177" t="s">
        <v>277</v>
      </c>
      <c r="CA5763" s="177">
        <v>0</v>
      </c>
      <c r="CB5763" s="177" t="s">
        <v>264</v>
      </c>
      <c r="CC5763" s="122">
        <v>1344.25</v>
      </c>
      <c r="CD5763" s="178" t="s">
        <v>39</v>
      </c>
      <c r="CE5763" s="177" t="s">
        <v>314</v>
      </c>
      <c r="CF5763" s="177" t="s">
        <v>314</v>
      </c>
      <c r="CG5763" s="83" t="s">
        <v>9</v>
      </c>
      <c r="CH5763" s="57"/>
      <c r="CV5763" s="51"/>
      <c r="CW5763" s="51"/>
      <c r="CX5763" s="51"/>
      <c r="CY5763" s="51"/>
      <c r="CZ5763" s="51"/>
      <c r="DA5763" s="51"/>
      <c r="DB5763" s="51"/>
      <c r="DC5763" s="51"/>
      <c r="DD5763" s="51"/>
    </row>
    <row r="5764" spans="73:108" ht="15" x14ac:dyDescent="0.25">
      <c r="BU5764" s="91"/>
      <c r="BV5764" s="177">
        <v>2010</v>
      </c>
      <c r="BW5764" s="177">
        <v>7</v>
      </c>
      <c r="BX5764" s="177" t="s">
        <v>281</v>
      </c>
      <c r="BY5764" s="177" t="s">
        <v>262</v>
      </c>
      <c r="BZ5764" s="177" t="s">
        <v>263</v>
      </c>
      <c r="CA5764" s="177">
        <v>0</v>
      </c>
      <c r="CB5764" s="177" t="s">
        <v>264</v>
      </c>
      <c r="CC5764" s="122">
        <v>477.96</v>
      </c>
      <c r="CD5764" s="178" t="s">
        <v>39</v>
      </c>
      <c r="CE5764" s="177" t="s">
        <v>314</v>
      </c>
      <c r="CF5764" s="177" t="s">
        <v>314</v>
      </c>
      <c r="CG5764" s="83" t="s">
        <v>9</v>
      </c>
      <c r="CH5764" s="57"/>
      <c r="CV5764" s="51"/>
      <c r="CW5764" s="51"/>
      <c r="CX5764" s="51"/>
      <c r="CY5764" s="51"/>
      <c r="CZ5764" s="51"/>
      <c r="DA5764" s="51"/>
      <c r="DB5764" s="51"/>
      <c r="DC5764" s="51"/>
      <c r="DD5764" s="51"/>
    </row>
    <row r="5765" spans="73:108" ht="15" x14ac:dyDescent="0.25">
      <c r="BU5765" s="91"/>
      <c r="BV5765" s="177">
        <v>2010</v>
      </c>
      <c r="BW5765" s="177">
        <v>7</v>
      </c>
      <c r="BX5765" s="177" t="s">
        <v>281</v>
      </c>
      <c r="BY5765" s="177" t="s">
        <v>262</v>
      </c>
      <c r="BZ5765" s="177" t="s">
        <v>266</v>
      </c>
      <c r="CA5765" s="177">
        <v>0</v>
      </c>
      <c r="CB5765" s="177" t="s">
        <v>264</v>
      </c>
      <c r="CC5765" s="122">
        <v>657.19</v>
      </c>
      <c r="CD5765" s="178" t="s">
        <v>39</v>
      </c>
      <c r="CE5765" s="177" t="s">
        <v>314</v>
      </c>
      <c r="CF5765" s="177" t="s">
        <v>314</v>
      </c>
      <c r="CG5765" s="83" t="s">
        <v>9</v>
      </c>
      <c r="CH5765" s="57"/>
      <c r="CV5765" s="51"/>
      <c r="CW5765" s="51"/>
      <c r="CX5765" s="51"/>
      <c r="CY5765" s="51"/>
      <c r="CZ5765" s="51"/>
      <c r="DA5765" s="51"/>
      <c r="DB5765" s="51"/>
      <c r="DC5765" s="51"/>
      <c r="DD5765" s="51"/>
    </row>
    <row r="5766" spans="73:108" ht="15" x14ac:dyDescent="0.25">
      <c r="BU5766" s="91"/>
      <c r="BV5766" s="177">
        <v>2010</v>
      </c>
      <c r="BW5766" s="177">
        <v>7</v>
      </c>
      <c r="BX5766" s="177" t="s">
        <v>281</v>
      </c>
      <c r="BY5766" s="177" t="s">
        <v>262</v>
      </c>
      <c r="BZ5766" s="177" t="s">
        <v>268</v>
      </c>
      <c r="CA5766" s="177">
        <v>0</v>
      </c>
      <c r="CB5766" s="177" t="s">
        <v>264</v>
      </c>
      <c r="CC5766" s="122">
        <v>238.98</v>
      </c>
      <c r="CD5766" s="178" t="s">
        <v>39</v>
      </c>
      <c r="CE5766" s="177" t="s">
        <v>314</v>
      </c>
      <c r="CF5766" s="177" t="s">
        <v>314</v>
      </c>
      <c r="CG5766" s="83" t="s">
        <v>9</v>
      </c>
      <c r="CH5766" s="57"/>
      <c r="CV5766" s="51"/>
      <c r="CW5766" s="51"/>
      <c r="CX5766" s="51"/>
      <c r="CY5766" s="51"/>
      <c r="CZ5766" s="51"/>
      <c r="DA5766" s="51"/>
      <c r="DB5766" s="51"/>
      <c r="DC5766" s="51"/>
      <c r="DD5766" s="51"/>
    </row>
    <row r="5767" spans="73:108" ht="15" x14ac:dyDescent="0.25">
      <c r="BU5767" s="91"/>
      <c r="BV5767" s="177">
        <v>2010</v>
      </c>
      <c r="BW5767" s="177">
        <v>8</v>
      </c>
      <c r="BX5767" s="177" t="s">
        <v>281</v>
      </c>
      <c r="BY5767" s="177" t="s">
        <v>262</v>
      </c>
      <c r="BZ5767" s="177" t="s">
        <v>277</v>
      </c>
      <c r="CA5767" s="177">
        <v>0</v>
      </c>
      <c r="CB5767" s="177" t="s">
        <v>264</v>
      </c>
      <c r="CC5767" s="122">
        <v>866.3</v>
      </c>
      <c r="CD5767" s="178" t="s">
        <v>39</v>
      </c>
      <c r="CE5767" s="177" t="s">
        <v>314</v>
      </c>
      <c r="CF5767" s="177" t="s">
        <v>314</v>
      </c>
      <c r="CG5767" s="83" t="s">
        <v>9</v>
      </c>
      <c r="CH5767" s="57"/>
      <c r="CV5767" s="51"/>
      <c r="CW5767" s="51"/>
      <c r="CX5767" s="51"/>
      <c r="CY5767" s="51"/>
      <c r="CZ5767" s="51"/>
      <c r="DA5767" s="51"/>
      <c r="DB5767" s="51"/>
      <c r="DC5767" s="51"/>
      <c r="DD5767" s="51"/>
    </row>
    <row r="5768" spans="73:108" ht="15" x14ac:dyDescent="0.25">
      <c r="BU5768" s="91"/>
      <c r="BV5768" s="177">
        <v>2010</v>
      </c>
      <c r="BW5768" s="177">
        <v>8</v>
      </c>
      <c r="BX5768" s="177" t="s">
        <v>281</v>
      </c>
      <c r="BY5768" s="177" t="s">
        <v>262</v>
      </c>
      <c r="BZ5768" s="177" t="s">
        <v>263</v>
      </c>
      <c r="CA5768" s="177">
        <v>0</v>
      </c>
      <c r="CB5768" s="177" t="s">
        <v>264</v>
      </c>
      <c r="CC5768" s="122">
        <v>1193.26</v>
      </c>
      <c r="CD5768" s="178" t="s">
        <v>39</v>
      </c>
      <c r="CE5768" s="177" t="s">
        <v>314</v>
      </c>
      <c r="CF5768" s="177" t="s">
        <v>314</v>
      </c>
      <c r="CG5768" s="83" t="s">
        <v>9</v>
      </c>
      <c r="CH5768" s="57"/>
      <c r="CV5768" s="51"/>
      <c r="CW5768" s="51"/>
      <c r="CX5768" s="51"/>
      <c r="CY5768" s="51"/>
      <c r="CZ5768" s="51"/>
      <c r="DA5768" s="51"/>
      <c r="DB5768" s="51"/>
      <c r="DC5768" s="51"/>
      <c r="DD5768" s="51"/>
    </row>
    <row r="5769" spans="73:108" ht="15" x14ac:dyDescent="0.25">
      <c r="BU5769" s="91"/>
      <c r="BV5769" s="177">
        <v>2010</v>
      </c>
      <c r="BW5769" s="177">
        <v>8</v>
      </c>
      <c r="BX5769" s="177" t="s">
        <v>281</v>
      </c>
      <c r="BY5769" s="177" t="s">
        <v>262</v>
      </c>
      <c r="BZ5769" s="177" t="s">
        <v>347</v>
      </c>
      <c r="CA5769" s="177">
        <v>0</v>
      </c>
      <c r="CB5769" s="177" t="s">
        <v>264</v>
      </c>
      <c r="CC5769" s="122">
        <v>238.98</v>
      </c>
      <c r="CD5769" s="178" t="s">
        <v>39</v>
      </c>
      <c r="CE5769" s="177" t="s">
        <v>314</v>
      </c>
      <c r="CF5769" s="177" t="s">
        <v>314</v>
      </c>
      <c r="CG5769" s="83" t="s">
        <v>9</v>
      </c>
      <c r="CH5769" s="57"/>
      <c r="CV5769" s="51"/>
      <c r="CW5769" s="51"/>
      <c r="CX5769" s="51"/>
      <c r="CY5769" s="51"/>
      <c r="CZ5769" s="51"/>
      <c r="DA5769" s="51"/>
      <c r="DB5769" s="51"/>
      <c r="DC5769" s="51"/>
      <c r="DD5769" s="51"/>
    </row>
    <row r="5770" spans="73:108" ht="15" x14ac:dyDescent="0.25">
      <c r="BU5770" s="91"/>
      <c r="BV5770" s="177">
        <v>2010</v>
      </c>
      <c r="BW5770" s="177">
        <v>10</v>
      </c>
      <c r="BX5770" s="177" t="s">
        <v>281</v>
      </c>
      <c r="BY5770" s="177" t="s">
        <v>262</v>
      </c>
      <c r="BZ5770" s="177" t="s">
        <v>263</v>
      </c>
      <c r="CA5770" s="177">
        <v>0</v>
      </c>
      <c r="CB5770" s="177" t="s">
        <v>264</v>
      </c>
      <c r="CC5770" s="122">
        <v>597.45000000000005</v>
      </c>
      <c r="CD5770" s="178" t="s">
        <v>39</v>
      </c>
      <c r="CE5770" s="177" t="s">
        <v>314</v>
      </c>
      <c r="CF5770" s="177" t="s">
        <v>314</v>
      </c>
      <c r="CG5770" s="83" t="s">
        <v>9</v>
      </c>
      <c r="CH5770" s="57"/>
      <c r="CV5770" s="51"/>
      <c r="CW5770" s="51"/>
      <c r="CX5770" s="51"/>
      <c r="CY5770" s="51"/>
      <c r="CZ5770" s="51"/>
      <c r="DA5770" s="51"/>
      <c r="DB5770" s="51"/>
      <c r="DC5770" s="51"/>
      <c r="DD5770" s="51"/>
    </row>
    <row r="5771" spans="73:108" ht="15" x14ac:dyDescent="0.25">
      <c r="BU5771" s="91"/>
      <c r="BV5771" s="177">
        <v>2010</v>
      </c>
      <c r="BW5771" s="177">
        <v>10</v>
      </c>
      <c r="BX5771" s="177" t="s">
        <v>281</v>
      </c>
      <c r="BY5771" s="177" t="s">
        <v>262</v>
      </c>
      <c r="BZ5771" s="177" t="s">
        <v>266</v>
      </c>
      <c r="CA5771" s="177">
        <v>0</v>
      </c>
      <c r="CB5771" s="177" t="s">
        <v>264</v>
      </c>
      <c r="CC5771" s="122">
        <v>477.95</v>
      </c>
      <c r="CD5771" s="178" t="s">
        <v>39</v>
      </c>
      <c r="CE5771" s="177" t="s">
        <v>314</v>
      </c>
      <c r="CF5771" s="177" t="s">
        <v>314</v>
      </c>
      <c r="CG5771" s="83" t="s">
        <v>9</v>
      </c>
      <c r="CH5771" s="57"/>
      <c r="CV5771" s="51"/>
      <c r="CW5771" s="51"/>
      <c r="CX5771" s="51"/>
      <c r="CY5771" s="51"/>
      <c r="CZ5771" s="51"/>
      <c r="DA5771" s="51"/>
      <c r="DB5771" s="51"/>
      <c r="DC5771" s="51"/>
      <c r="DD5771" s="51"/>
    </row>
    <row r="5772" spans="73:108" ht="15" x14ac:dyDescent="0.25">
      <c r="BU5772" s="91"/>
      <c r="BV5772" s="177">
        <v>2010</v>
      </c>
      <c r="BW5772" s="177">
        <v>11</v>
      </c>
      <c r="BX5772" s="177" t="s">
        <v>281</v>
      </c>
      <c r="BY5772" s="177" t="s">
        <v>262</v>
      </c>
      <c r="BZ5772" s="177" t="s">
        <v>263</v>
      </c>
      <c r="CA5772" s="177">
        <v>0</v>
      </c>
      <c r="CB5772" s="177" t="s">
        <v>264</v>
      </c>
      <c r="CC5772" s="122">
        <v>657.19</v>
      </c>
      <c r="CD5772" s="178" t="s">
        <v>39</v>
      </c>
      <c r="CE5772" s="177" t="s">
        <v>314</v>
      </c>
      <c r="CF5772" s="177" t="s">
        <v>314</v>
      </c>
      <c r="CG5772" s="83" t="s">
        <v>9</v>
      </c>
      <c r="CH5772" s="57"/>
      <c r="CV5772" s="51"/>
      <c r="CW5772" s="51"/>
      <c r="CX5772" s="51"/>
      <c r="CY5772" s="51"/>
      <c r="CZ5772" s="51"/>
      <c r="DA5772" s="51"/>
      <c r="DB5772" s="51"/>
      <c r="DC5772" s="51"/>
      <c r="DD5772" s="51"/>
    </row>
    <row r="5773" spans="73:108" ht="15" x14ac:dyDescent="0.25">
      <c r="BU5773" s="91"/>
      <c r="BV5773" s="177">
        <v>2010</v>
      </c>
      <c r="BW5773" s="177">
        <v>11</v>
      </c>
      <c r="BX5773" s="177" t="s">
        <v>281</v>
      </c>
      <c r="BY5773" s="177" t="s">
        <v>262</v>
      </c>
      <c r="BZ5773" s="177" t="s">
        <v>266</v>
      </c>
      <c r="CA5773" s="177">
        <v>0</v>
      </c>
      <c r="CB5773" s="177" t="s">
        <v>264</v>
      </c>
      <c r="CC5773" s="122">
        <v>507.83</v>
      </c>
      <c r="CD5773" s="178" t="s">
        <v>39</v>
      </c>
      <c r="CE5773" s="177" t="s">
        <v>314</v>
      </c>
      <c r="CF5773" s="177" t="s">
        <v>314</v>
      </c>
      <c r="CG5773" s="83" t="s">
        <v>9</v>
      </c>
      <c r="CH5773" s="57"/>
      <c r="CV5773" s="51"/>
      <c r="CW5773" s="51"/>
      <c r="CX5773" s="51"/>
      <c r="CY5773" s="51"/>
      <c r="CZ5773" s="51"/>
      <c r="DA5773" s="51"/>
      <c r="DB5773" s="51"/>
      <c r="DC5773" s="51"/>
      <c r="DD5773" s="51"/>
    </row>
    <row r="5774" spans="73:108" ht="15" x14ac:dyDescent="0.25">
      <c r="BU5774" s="91"/>
      <c r="BV5774" s="177">
        <v>2010</v>
      </c>
      <c r="BW5774" s="177">
        <v>12</v>
      </c>
      <c r="BX5774" s="177" t="s">
        <v>281</v>
      </c>
      <c r="BY5774" s="177" t="s">
        <v>262</v>
      </c>
      <c r="BZ5774" s="177" t="s">
        <v>277</v>
      </c>
      <c r="CA5774" s="177">
        <v>0</v>
      </c>
      <c r="CB5774" s="177" t="s">
        <v>264</v>
      </c>
      <c r="CC5774" s="122">
        <v>367.29</v>
      </c>
      <c r="CD5774" s="178" t="s">
        <v>39</v>
      </c>
      <c r="CE5774" s="177" t="s">
        <v>314</v>
      </c>
      <c r="CF5774" s="177" t="s">
        <v>314</v>
      </c>
      <c r="CG5774" s="83" t="s">
        <v>9</v>
      </c>
      <c r="CH5774" s="57"/>
      <c r="CV5774" s="51"/>
      <c r="CW5774" s="51"/>
      <c r="CX5774" s="51"/>
      <c r="CY5774" s="51"/>
      <c r="CZ5774" s="51"/>
      <c r="DA5774" s="51"/>
      <c r="DB5774" s="51"/>
      <c r="DC5774" s="51"/>
      <c r="DD5774" s="51"/>
    </row>
    <row r="5775" spans="73:108" ht="15" x14ac:dyDescent="0.25">
      <c r="BU5775" s="91"/>
      <c r="BV5775" s="177">
        <v>2010</v>
      </c>
      <c r="BW5775" s="177">
        <v>9</v>
      </c>
      <c r="BX5775" s="177" t="s">
        <v>317</v>
      </c>
      <c r="BY5775" s="177" t="s">
        <v>262</v>
      </c>
      <c r="BZ5775" s="177" t="s">
        <v>277</v>
      </c>
      <c r="CA5775" s="177">
        <v>0</v>
      </c>
      <c r="CB5775" s="177" t="s">
        <v>264</v>
      </c>
      <c r="CC5775" s="122">
        <v>611.75</v>
      </c>
      <c r="CD5775" s="178" t="s">
        <v>39</v>
      </c>
      <c r="CE5775" s="177" t="s">
        <v>314</v>
      </c>
      <c r="CF5775" s="177" t="s">
        <v>314</v>
      </c>
      <c r="CG5775" s="83" t="s">
        <v>9</v>
      </c>
      <c r="CH5775" s="57"/>
      <c r="CV5775" s="51"/>
      <c r="CW5775" s="51"/>
      <c r="CX5775" s="51"/>
      <c r="CY5775" s="51"/>
      <c r="CZ5775" s="51"/>
      <c r="DA5775" s="51"/>
      <c r="DB5775" s="51"/>
      <c r="DC5775" s="51"/>
      <c r="DD5775" s="51"/>
    </row>
    <row r="5776" spans="73:108" ht="15" x14ac:dyDescent="0.25">
      <c r="BU5776" s="91"/>
      <c r="BV5776" s="177">
        <v>2010</v>
      </c>
      <c r="BW5776" s="177">
        <v>9</v>
      </c>
      <c r="BX5776" s="177" t="s">
        <v>317</v>
      </c>
      <c r="BY5776" s="177" t="s">
        <v>262</v>
      </c>
      <c r="BZ5776" s="177" t="s">
        <v>263</v>
      </c>
      <c r="CA5776" s="177">
        <v>0</v>
      </c>
      <c r="CB5776" s="177" t="s">
        <v>264</v>
      </c>
      <c r="CC5776" s="122">
        <v>746.81</v>
      </c>
      <c r="CD5776" s="178" t="s">
        <v>39</v>
      </c>
      <c r="CE5776" s="177" t="s">
        <v>314</v>
      </c>
      <c r="CF5776" s="177" t="s">
        <v>314</v>
      </c>
      <c r="CG5776" s="83" t="s">
        <v>9</v>
      </c>
      <c r="CH5776" s="57"/>
      <c r="CV5776" s="51"/>
      <c r="CW5776" s="51"/>
      <c r="CX5776" s="51"/>
      <c r="CY5776" s="51"/>
      <c r="CZ5776" s="51"/>
      <c r="DA5776" s="51"/>
      <c r="DB5776" s="51"/>
      <c r="DC5776" s="51"/>
      <c r="DD5776" s="51"/>
    </row>
    <row r="5777" spans="73:108" ht="15" x14ac:dyDescent="0.25">
      <c r="BU5777" s="91"/>
      <c r="BV5777" s="177">
        <v>2010</v>
      </c>
      <c r="BW5777" s="177">
        <v>9</v>
      </c>
      <c r="BX5777" s="177" t="s">
        <v>317</v>
      </c>
      <c r="BY5777" s="177" t="s">
        <v>262</v>
      </c>
      <c r="BZ5777" s="177" t="s">
        <v>347</v>
      </c>
      <c r="CA5777" s="177">
        <v>0</v>
      </c>
      <c r="CB5777" s="177" t="s">
        <v>264</v>
      </c>
      <c r="CC5777" s="122">
        <v>119.49</v>
      </c>
      <c r="CD5777" s="178" t="s">
        <v>39</v>
      </c>
      <c r="CE5777" s="177" t="s">
        <v>314</v>
      </c>
      <c r="CF5777" s="177" t="s">
        <v>314</v>
      </c>
      <c r="CG5777" s="83" t="s">
        <v>9</v>
      </c>
      <c r="CH5777" s="57"/>
      <c r="CV5777" s="51"/>
      <c r="CW5777" s="51"/>
      <c r="CX5777" s="51"/>
      <c r="CY5777" s="51"/>
      <c r="CZ5777" s="51"/>
      <c r="DA5777" s="51"/>
      <c r="DB5777" s="51"/>
      <c r="DC5777" s="51"/>
      <c r="DD5777" s="51"/>
    </row>
    <row r="5778" spans="73:108" ht="15" x14ac:dyDescent="0.25">
      <c r="BU5778" s="91"/>
      <c r="BV5778" s="177">
        <v>2010</v>
      </c>
      <c r="BW5778" s="177">
        <v>10</v>
      </c>
      <c r="BX5778" s="177" t="s">
        <v>317</v>
      </c>
      <c r="BY5778" s="177" t="s">
        <v>262</v>
      </c>
      <c r="BZ5778" s="177" t="s">
        <v>277</v>
      </c>
      <c r="CA5778" s="177">
        <v>0</v>
      </c>
      <c r="CB5778" s="177" t="s">
        <v>264</v>
      </c>
      <c r="CC5778" s="122">
        <v>123.58</v>
      </c>
      <c r="CD5778" s="178" t="s">
        <v>39</v>
      </c>
      <c r="CE5778" s="177" t="s">
        <v>314</v>
      </c>
      <c r="CF5778" s="177" t="s">
        <v>314</v>
      </c>
      <c r="CG5778" s="83" t="s">
        <v>9</v>
      </c>
      <c r="CH5778" s="57"/>
      <c r="CV5778" s="51"/>
      <c r="CW5778" s="51"/>
      <c r="CX5778" s="51"/>
      <c r="CY5778" s="51"/>
      <c r="CZ5778" s="51"/>
      <c r="DA5778" s="51"/>
      <c r="DB5778" s="51"/>
      <c r="DC5778" s="51"/>
      <c r="DD5778" s="51"/>
    </row>
    <row r="5779" spans="73:108" ht="15" x14ac:dyDescent="0.25">
      <c r="BU5779" s="91"/>
      <c r="BV5779" s="177">
        <v>2010</v>
      </c>
      <c r="BW5779" s="177">
        <v>10</v>
      </c>
      <c r="BX5779" s="177" t="s">
        <v>317</v>
      </c>
      <c r="BY5779" s="177" t="s">
        <v>262</v>
      </c>
      <c r="BZ5779" s="177" t="s">
        <v>263</v>
      </c>
      <c r="CA5779" s="177">
        <v>0</v>
      </c>
      <c r="CB5779" s="177" t="s">
        <v>264</v>
      </c>
      <c r="CC5779" s="122">
        <v>179.23</v>
      </c>
      <c r="CD5779" s="178" t="s">
        <v>39</v>
      </c>
      <c r="CE5779" s="177" t="s">
        <v>314</v>
      </c>
      <c r="CF5779" s="177" t="s">
        <v>314</v>
      </c>
      <c r="CG5779" s="83" t="s">
        <v>9</v>
      </c>
      <c r="CH5779" s="57"/>
      <c r="CV5779" s="51"/>
      <c r="CW5779" s="51"/>
      <c r="CX5779" s="51"/>
      <c r="CY5779" s="51"/>
      <c r="CZ5779" s="51"/>
      <c r="DA5779" s="51"/>
      <c r="DB5779" s="51"/>
      <c r="DC5779" s="51"/>
      <c r="DD5779" s="51"/>
    </row>
    <row r="5780" spans="73:108" ht="15" x14ac:dyDescent="0.25">
      <c r="BU5780" s="91"/>
      <c r="BV5780" s="177">
        <v>2010</v>
      </c>
      <c r="BW5780" s="177">
        <v>10</v>
      </c>
      <c r="BX5780" s="177" t="s">
        <v>317</v>
      </c>
      <c r="BY5780" s="177" t="s">
        <v>262</v>
      </c>
      <c r="BZ5780" s="177" t="s">
        <v>266</v>
      </c>
      <c r="CA5780" s="177">
        <v>0</v>
      </c>
      <c r="CB5780" s="177" t="s">
        <v>264</v>
      </c>
      <c r="CC5780" s="122">
        <v>119.49</v>
      </c>
      <c r="CD5780" s="178" t="s">
        <v>39</v>
      </c>
      <c r="CE5780" s="177" t="s">
        <v>314</v>
      </c>
      <c r="CF5780" s="177" t="s">
        <v>314</v>
      </c>
      <c r="CG5780" s="83" t="s">
        <v>9</v>
      </c>
      <c r="CH5780" s="57"/>
      <c r="CV5780" s="51"/>
      <c r="CW5780" s="51"/>
      <c r="CX5780" s="51"/>
      <c r="CY5780" s="51"/>
      <c r="CZ5780" s="51"/>
      <c r="DA5780" s="51"/>
      <c r="DB5780" s="51"/>
      <c r="DC5780" s="51"/>
      <c r="DD5780" s="51"/>
    </row>
    <row r="5781" spans="73:108" ht="15" x14ac:dyDescent="0.25">
      <c r="BU5781" s="91"/>
      <c r="BV5781" s="177">
        <v>2010</v>
      </c>
      <c r="BW5781" s="177">
        <v>2</v>
      </c>
      <c r="BX5781" s="177" t="s">
        <v>1546</v>
      </c>
      <c r="BY5781" s="177" t="s">
        <v>262</v>
      </c>
      <c r="BZ5781" s="177" t="s">
        <v>277</v>
      </c>
      <c r="CA5781" s="177">
        <v>72</v>
      </c>
      <c r="CB5781" s="177" t="s">
        <v>264</v>
      </c>
      <c r="CC5781" s="122">
        <v>29.96</v>
      </c>
      <c r="CD5781" s="178" t="s">
        <v>2207</v>
      </c>
      <c r="CE5781" s="177" t="s">
        <v>395</v>
      </c>
      <c r="CF5781" s="177" t="s">
        <v>395</v>
      </c>
      <c r="CG5781" s="83" t="s">
        <v>9</v>
      </c>
      <c r="CH5781" s="57"/>
      <c r="CV5781" s="51"/>
      <c r="CW5781" s="51"/>
      <c r="CX5781" s="51"/>
      <c r="CY5781" s="51"/>
      <c r="CZ5781" s="51"/>
      <c r="DA5781" s="51"/>
      <c r="DB5781" s="51"/>
      <c r="DC5781" s="51"/>
      <c r="DD5781" s="51"/>
    </row>
    <row r="5782" spans="73:108" ht="15" x14ac:dyDescent="0.25">
      <c r="BU5782" s="91"/>
      <c r="BV5782" s="177">
        <v>2010</v>
      </c>
      <c r="BW5782" s="177">
        <v>3</v>
      </c>
      <c r="BX5782" s="177" t="s">
        <v>1546</v>
      </c>
      <c r="BY5782" s="177" t="s">
        <v>262</v>
      </c>
      <c r="BZ5782" s="177" t="s">
        <v>277</v>
      </c>
      <c r="CA5782" s="177">
        <v>72</v>
      </c>
      <c r="CB5782" s="177" t="s">
        <v>264</v>
      </c>
      <c r="CC5782" s="122">
        <v>63.02</v>
      </c>
      <c r="CD5782" s="178" t="s">
        <v>2207</v>
      </c>
      <c r="CE5782" s="177" t="s">
        <v>395</v>
      </c>
      <c r="CF5782" s="177" t="s">
        <v>395</v>
      </c>
      <c r="CG5782" s="83" t="s">
        <v>9</v>
      </c>
      <c r="CH5782" s="57"/>
      <c r="CV5782" s="51"/>
      <c r="CW5782" s="51"/>
      <c r="CX5782" s="51"/>
      <c r="CY5782" s="51"/>
      <c r="CZ5782" s="51"/>
      <c r="DA5782" s="51"/>
      <c r="DB5782" s="51"/>
      <c r="DC5782" s="51"/>
      <c r="DD5782" s="51"/>
    </row>
    <row r="5783" spans="73:108" ht="15" x14ac:dyDescent="0.25">
      <c r="BU5783" s="91"/>
      <c r="BV5783" s="177">
        <v>2010</v>
      </c>
      <c r="BW5783" s="177">
        <v>4</v>
      </c>
      <c r="BX5783" s="177" t="s">
        <v>1546</v>
      </c>
      <c r="BY5783" s="177" t="s">
        <v>262</v>
      </c>
      <c r="BZ5783" s="177" t="s">
        <v>277</v>
      </c>
      <c r="CA5783" s="177">
        <v>72</v>
      </c>
      <c r="CB5783" s="177" t="s">
        <v>264</v>
      </c>
      <c r="CC5783" s="122">
        <v>144.04</v>
      </c>
      <c r="CD5783" s="178" t="s">
        <v>2207</v>
      </c>
      <c r="CE5783" s="177" t="s">
        <v>395</v>
      </c>
      <c r="CF5783" s="177" t="s">
        <v>395</v>
      </c>
      <c r="CG5783" s="83" t="s">
        <v>9</v>
      </c>
      <c r="CH5783" s="57"/>
      <c r="CV5783" s="51"/>
      <c r="CW5783" s="51"/>
      <c r="CX5783" s="51"/>
      <c r="CY5783" s="51"/>
      <c r="CZ5783" s="51"/>
      <c r="DA5783" s="51"/>
      <c r="DB5783" s="51"/>
      <c r="DC5783" s="51"/>
      <c r="DD5783" s="51"/>
    </row>
    <row r="5784" spans="73:108" ht="15" x14ac:dyDescent="0.25">
      <c r="BU5784" s="91"/>
      <c r="BV5784" s="177">
        <v>2010</v>
      </c>
      <c r="BW5784" s="177">
        <v>5</v>
      </c>
      <c r="BX5784" s="177" t="s">
        <v>1546</v>
      </c>
      <c r="BY5784" s="177" t="s">
        <v>262</v>
      </c>
      <c r="BZ5784" s="177" t="s">
        <v>277</v>
      </c>
      <c r="CA5784" s="177">
        <v>72</v>
      </c>
      <c r="CB5784" s="177" t="s">
        <v>264</v>
      </c>
      <c r="CC5784" s="122">
        <v>82.31</v>
      </c>
      <c r="CD5784" s="178" t="s">
        <v>2207</v>
      </c>
      <c r="CE5784" s="177" t="s">
        <v>395</v>
      </c>
      <c r="CF5784" s="177" t="s">
        <v>395</v>
      </c>
      <c r="CG5784" s="83" t="s">
        <v>9</v>
      </c>
      <c r="CH5784" s="57"/>
      <c r="CV5784" s="51"/>
      <c r="CW5784" s="51"/>
      <c r="CX5784" s="51"/>
      <c r="CY5784" s="51"/>
      <c r="CZ5784" s="51"/>
      <c r="DA5784" s="51"/>
      <c r="DB5784" s="51"/>
      <c r="DC5784" s="51"/>
      <c r="DD5784" s="51"/>
    </row>
    <row r="5785" spans="73:108" ht="15" x14ac:dyDescent="0.25">
      <c r="BU5785" s="91"/>
      <c r="BV5785" s="177">
        <v>2010</v>
      </c>
      <c r="BW5785" s="177">
        <v>6</v>
      </c>
      <c r="BX5785" s="177" t="s">
        <v>1546</v>
      </c>
      <c r="BY5785" s="177" t="s">
        <v>262</v>
      </c>
      <c r="BZ5785" s="177" t="s">
        <v>277</v>
      </c>
      <c r="CA5785" s="177">
        <v>72</v>
      </c>
      <c r="CB5785" s="177" t="s">
        <v>264</v>
      </c>
      <c r="CC5785" s="122">
        <v>121.46</v>
      </c>
      <c r="CD5785" s="178" t="s">
        <v>2207</v>
      </c>
      <c r="CE5785" s="177" t="s">
        <v>395</v>
      </c>
      <c r="CF5785" s="177" t="s">
        <v>395</v>
      </c>
      <c r="CG5785" s="83" t="s">
        <v>9</v>
      </c>
      <c r="CH5785" s="57"/>
      <c r="CV5785" s="51"/>
      <c r="CW5785" s="51"/>
      <c r="CX5785" s="51"/>
      <c r="CY5785" s="51"/>
      <c r="CZ5785" s="51"/>
      <c r="DA5785" s="51"/>
      <c r="DB5785" s="51"/>
      <c r="DC5785" s="51"/>
      <c r="DD5785" s="51"/>
    </row>
    <row r="5786" spans="73:108" ht="15" x14ac:dyDescent="0.25">
      <c r="BU5786" s="91"/>
      <c r="BV5786" s="177">
        <v>2010</v>
      </c>
      <c r="BW5786" s="177">
        <v>10</v>
      </c>
      <c r="BX5786" s="177" t="s">
        <v>1546</v>
      </c>
      <c r="BY5786" s="177" t="s">
        <v>262</v>
      </c>
      <c r="BZ5786" s="177" t="s">
        <v>277</v>
      </c>
      <c r="CA5786" s="177">
        <v>72</v>
      </c>
      <c r="CB5786" s="177" t="s">
        <v>264</v>
      </c>
      <c r="CC5786" s="122">
        <v>43.21</v>
      </c>
      <c r="CD5786" s="178" t="s">
        <v>2207</v>
      </c>
      <c r="CE5786" s="177" t="s">
        <v>395</v>
      </c>
      <c r="CF5786" s="177" t="s">
        <v>395</v>
      </c>
      <c r="CG5786" s="83" t="s">
        <v>9</v>
      </c>
      <c r="CH5786" s="57"/>
      <c r="CV5786" s="51"/>
      <c r="CW5786" s="51"/>
      <c r="CX5786" s="51"/>
      <c r="CY5786" s="51"/>
      <c r="CZ5786" s="51"/>
      <c r="DA5786" s="51"/>
      <c r="DB5786" s="51"/>
      <c r="DC5786" s="51"/>
      <c r="DD5786" s="51"/>
    </row>
    <row r="5787" spans="73:108" ht="15" x14ac:dyDescent="0.25">
      <c r="BU5787" s="91"/>
      <c r="BV5787" s="177">
        <v>2010</v>
      </c>
      <c r="BW5787" s="177">
        <v>11</v>
      </c>
      <c r="BX5787" s="177" t="s">
        <v>1546</v>
      </c>
      <c r="BY5787" s="177" t="s">
        <v>262</v>
      </c>
      <c r="BZ5787" s="177" t="s">
        <v>277</v>
      </c>
      <c r="CA5787" s="177">
        <v>72</v>
      </c>
      <c r="CB5787" s="177" t="s">
        <v>264</v>
      </c>
      <c r="CC5787" s="122">
        <v>44.32</v>
      </c>
      <c r="CD5787" s="178" t="s">
        <v>2207</v>
      </c>
      <c r="CE5787" s="177" t="s">
        <v>395</v>
      </c>
      <c r="CF5787" s="177" t="s">
        <v>395</v>
      </c>
      <c r="CG5787" s="83" t="s">
        <v>9</v>
      </c>
      <c r="CH5787" s="57"/>
      <c r="CV5787" s="51"/>
      <c r="CW5787" s="51"/>
      <c r="CX5787" s="51"/>
      <c r="CY5787" s="51"/>
      <c r="CZ5787" s="51"/>
      <c r="DA5787" s="51"/>
      <c r="DB5787" s="51"/>
      <c r="DC5787" s="51"/>
      <c r="DD5787" s="51"/>
    </row>
    <row r="5788" spans="73:108" ht="15" x14ac:dyDescent="0.25">
      <c r="BU5788" s="91"/>
      <c r="BV5788" s="177">
        <v>2010</v>
      </c>
      <c r="BW5788" s="177">
        <v>5</v>
      </c>
      <c r="BX5788" s="177" t="s">
        <v>1621</v>
      </c>
      <c r="BY5788" s="177" t="s">
        <v>262</v>
      </c>
      <c r="BZ5788" s="177" t="s">
        <v>277</v>
      </c>
      <c r="CA5788" s="177">
        <v>72</v>
      </c>
      <c r="CB5788" s="177" t="s">
        <v>264</v>
      </c>
      <c r="CC5788" s="122">
        <v>5.73</v>
      </c>
      <c r="CD5788" s="178" t="s">
        <v>2207</v>
      </c>
      <c r="CE5788" s="177" t="s">
        <v>395</v>
      </c>
      <c r="CF5788" s="177" t="s">
        <v>395</v>
      </c>
      <c r="CG5788" s="83" t="s">
        <v>9</v>
      </c>
      <c r="CH5788" s="57"/>
      <c r="CV5788" s="51"/>
      <c r="CW5788" s="51"/>
      <c r="CX5788" s="51"/>
      <c r="CY5788" s="51"/>
      <c r="CZ5788" s="51"/>
      <c r="DA5788" s="51"/>
      <c r="DB5788" s="51"/>
      <c r="DC5788" s="51"/>
      <c r="DD5788" s="51"/>
    </row>
    <row r="5789" spans="73:108" ht="15" x14ac:dyDescent="0.25">
      <c r="BU5789" s="91"/>
      <c r="BV5789" s="177">
        <v>2010</v>
      </c>
      <c r="BW5789" s="177">
        <v>6</v>
      </c>
      <c r="BX5789" s="177" t="s">
        <v>1621</v>
      </c>
      <c r="BY5789" s="177" t="s">
        <v>262</v>
      </c>
      <c r="BZ5789" s="177" t="s">
        <v>277</v>
      </c>
      <c r="CA5789" s="177">
        <v>72</v>
      </c>
      <c r="CB5789" s="177" t="s">
        <v>264</v>
      </c>
      <c r="CC5789" s="122">
        <v>17.18</v>
      </c>
      <c r="CD5789" s="178" t="s">
        <v>2207</v>
      </c>
      <c r="CE5789" s="177" t="s">
        <v>395</v>
      </c>
      <c r="CF5789" s="177" t="s">
        <v>395</v>
      </c>
      <c r="CG5789" s="83" t="s">
        <v>9</v>
      </c>
      <c r="CH5789" s="57"/>
      <c r="CV5789" s="51"/>
      <c r="CW5789" s="51"/>
      <c r="CX5789" s="51"/>
      <c r="CY5789" s="51"/>
      <c r="CZ5789" s="51"/>
      <c r="DA5789" s="51"/>
      <c r="DB5789" s="51"/>
      <c r="DC5789" s="51"/>
      <c r="DD5789" s="51"/>
    </row>
    <row r="5790" spans="73:108" ht="15" x14ac:dyDescent="0.25">
      <c r="BU5790" s="91"/>
      <c r="BV5790" s="177">
        <v>2010</v>
      </c>
      <c r="BW5790" s="177">
        <v>9</v>
      </c>
      <c r="BX5790" s="177" t="s">
        <v>1621</v>
      </c>
      <c r="BY5790" s="177" t="s">
        <v>262</v>
      </c>
      <c r="BZ5790" s="177" t="s">
        <v>277</v>
      </c>
      <c r="CA5790" s="177">
        <v>72</v>
      </c>
      <c r="CB5790" s="177" t="s">
        <v>264</v>
      </c>
      <c r="CC5790" s="122">
        <v>77.78</v>
      </c>
      <c r="CD5790" s="178" t="s">
        <v>2207</v>
      </c>
      <c r="CE5790" s="177" t="s">
        <v>395</v>
      </c>
      <c r="CF5790" s="177" t="s">
        <v>395</v>
      </c>
      <c r="CG5790" s="83" t="s">
        <v>9</v>
      </c>
      <c r="CH5790" s="57"/>
      <c r="CV5790" s="51"/>
      <c r="CW5790" s="51"/>
      <c r="CX5790" s="51"/>
      <c r="CY5790" s="51"/>
      <c r="CZ5790" s="51"/>
      <c r="DA5790" s="51"/>
      <c r="DB5790" s="51"/>
      <c r="DC5790" s="51"/>
      <c r="DD5790" s="51"/>
    </row>
    <row r="5791" spans="73:108" ht="15" x14ac:dyDescent="0.25">
      <c r="BU5791" s="91"/>
      <c r="BV5791" s="177">
        <v>2010</v>
      </c>
      <c r="BW5791" s="177">
        <v>10</v>
      </c>
      <c r="BX5791" s="177" t="s">
        <v>1621</v>
      </c>
      <c r="BY5791" s="177" t="s">
        <v>262</v>
      </c>
      <c r="BZ5791" s="177" t="s">
        <v>277</v>
      </c>
      <c r="CA5791" s="177">
        <v>72</v>
      </c>
      <c r="CB5791" s="177" t="s">
        <v>264</v>
      </c>
      <c r="CC5791" s="122">
        <v>127.66</v>
      </c>
      <c r="CD5791" s="178" t="s">
        <v>2207</v>
      </c>
      <c r="CE5791" s="177" t="s">
        <v>395</v>
      </c>
      <c r="CF5791" s="177" t="s">
        <v>395</v>
      </c>
      <c r="CG5791" s="83" t="s">
        <v>9</v>
      </c>
      <c r="CH5791" s="57"/>
      <c r="CV5791" s="51"/>
      <c r="CW5791" s="51"/>
      <c r="CX5791" s="51"/>
      <c r="CY5791" s="51"/>
      <c r="CZ5791" s="51"/>
      <c r="DA5791" s="51"/>
      <c r="DB5791" s="51"/>
      <c r="DC5791" s="51"/>
      <c r="DD5791" s="51"/>
    </row>
    <row r="5792" spans="73:108" ht="15" x14ac:dyDescent="0.25">
      <c r="BU5792" s="91"/>
      <c r="BV5792" s="177">
        <v>2010</v>
      </c>
      <c r="BW5792" s="177">
        <v>11</v>
      </c>
      <c r="BX5792" s="177" t="s">
        <v>1621</v>
      </c>
      <c r="BY5792" s="177" t="s">
        <v>262</v>
      </c>
      <c r="BZ5792" s="177" t="s">
        <v>277</v>
      </c>
      <c r="CA5792" s="177">
        <v>72</v>
      </c>
      <c r="CB5792" s="177" t="s">
        <v>264</v>
      </c>
      <c r="CC5792" s="122">
        <v>120.21</v>
      </c>
      <c r="CD5792" s="178" t="s">
        <v>2207</v>
      </c>
      <c r="CE5792" s="177" t="s">
        <v>395</v>
      </c>
      <c r="CF5792" s="177" t="s">
        <v>395</v>
      </c>
      <c r="CG5792" s="83" t="s">
        <v>9</v>
      </c>
      <c r="CH5792" s="57"/>
      <c r="CV5792" s="51"/>
      <c r="CW5792" s="51"/>
      <c r="CX5792" s="51"/>
      <c r="CY5792" s="51"/>
      <c r="CZ5792" s="51"/>
      <c r="DA5792" s="51"/>
      <c r="DB5792" s="51"/>
      <c r="DC5792" s="51"/>
      <c r="DD5792" s="51"/>
    </row>
    <row r="5793" spans="73:108" ht="15" x14ac:dyDescent="0.25">
      <c r="BU5793" s="91"/>
      <c r="BV5793" s="177">
        <v>2010</v>
      </c>
      <c r="BW5793" s="177">
        <v>12</v>
      </c>
      <c r="BX5793" s="177" t="s">
        <v>1621</v>
      </c>
      <c r="BY5793" s="177" t="s">
        <v>262</v>
      </c>
      <c r="BZ5793" s="177" t="s">
        <v>277</v>
      </c>
      <c r="CA5793" s="177">
        <v>72</v>
      </c>
      <c r="CB5793" s="177" t="s">
        <v>264</v>
      </c>
      <c r="CC5793" s="122">
        <v>24.59</v>
      </c>
      <c r="CD5793" s="178" t="s">
        <v>2207</v>
      </c>
      <c r="CE5793" s="177" t="s">
        <v>395</v>
      </c>
      <c r="CF5793" s="177" t="s">
        <v>395</v>
      </c>
      <c r="CG5793" s="83" t="s">
        <v>9</v>
      </c>
      <c r="CH5793" s="57"/>
      <c r="CV5793" s="51"/>
      <c r="CW5793" s="51"/>
      <c r="CX5793" s="51"/>
      <c r="CY5793" s="51"/>
      <c r="CZ5793" s="51"/>
      <c r="DA5793" s="51"/>
      <c r="DB5793" s="51"/>
      <c r="DC5793" s="51"/>
      <c r="DD5793" s="51"/>
    </row>
    <row r="5794" spans="73:108" ht="15" x14ac:dyDescent="0.25">
      <c r="BU5794" s="91"/>
      <c r="BV5794" s="177">
        <v>2008</v>
      </c>
      <c r="BW5794" s="177">
        <v>2</v>
      </c>
      <c r="BX5794" s="177" t="s">
        <v>460</v>
      </c>
      <c r="BY5794" s="177" t="s">
        <v>262</v>
      </c>
      <c r="BZ5794" s="177" t="s">
        <v>277</v>
      </c>
      <c r="CA5794" s="177">
        <v>72</v>
      </c>
      <c r="CB5794" s="177" t="s">
        <v>264</v>
      </c>
      <c r="CC5794" s="122">
        <v>338.2</v>
      </c>
      <c r="CD5794" s="178" t="s">
        <v>2207</v>
      </c>
      <c r="CE5794" s="177" t="s">
        <v>395</v>
      </c>
      <c r="CF5794" s="177" t="s">
        <v>395</v>
      </c>
      <c r="CG5794" s="83" t="s">
        <v>9</v>
      </c>
      <c r="CH5794" s="57"/>
      <c r="CV5794" s="51"/>
      <c r="CW5794" s="51"/>
      <c r="CX5794" s="51"/>
      <c r="CY5794" s="51"/>
      <c r="CZ5794" s="51"/>
      <c r="DA5794" s="51"/>
      <c r="DB5794" s="51"/>
      <c r="DC5794" s="51"/>
      <c r="DD5794" s="51"/>
    </row>
    <row r="5795" spans="73:108" ht="15" x14ac:dyDescent="0.25">
      <c r="BU5795" s="91"/>
      <c r="BV5795" s="177">
        <v>2007</v>
      </c>
      <c r="BW5795" s="177">
        <v>7</v>
      </c>
      <c r="BX5795" s="177" t="s">
        <v>317</v>
      </c>
      <c r="BY5795" s="177" t="s">
        <v>262</v>
      </c>
      <c r="BZ5795" s="177" t="s">
        <v>277</v>
      </c>
      <c r="CA5795" s="177">
        <v>72</v>
      </c>
      <c r="CB5795" s="177" t="s">
        <v>264</v>
      </c>
      <c r="CC5795" s="122">
        <v>12.04</v>
      </c>
      <c r="CD5795" s="178" t="s">
        <v>2207</v>
      </c>
      <c r="CE5795" s="177" t="s">
        <v>395</v>
      </c>
      <c r="CF5795" s="177" t="s">
        <v>395</v>
      </c>
      <c r="CG5795" s="83" t="s">
        <v>9</v>
      </c>
      <c r="CH5795" s="57"/>
      <c r="CV5795" s="51"/>
      <c r="CW5795" s="51"/>
      <c r="CX5795" s="51"/>
      <c r="CY5795" s="51"/>
      <c r="CZ5795" s="51"/>
      <c r="DA5795" s="51"/>
      <c r="DB5795" s="51"/>
      <c r="DC5795" s="51"/>
      <c r="DD5795" s="51"/>
    </row>
    <row r="5796" spans="73:108" ht="15" x14ac:dyDescent="0.25">
      <c r="BU5796" s="91"/>
      <c r="BV5796" s="177">
        <v>2007</v>
      </c>
      <c r="BW5796" s="177">
        <v>8</v>
      </c>
      <c r="BX5796" s="177" t="s">
        <v>317</v>
      </c>
      <c r="BY5796" s="177" t="s">
        <v>262</v>
      </c>
      <c r="BZ5796" s="177" t="s">
        <v>277</v>
      </c>
      <c r="CA5796" s="177">
        <v>72</v>
      </c>
      <c r="CB5796" s="177" t="s">
        <v>264</v>
      </c>
      <c r="CC5796" s="122">
        <v>22.92</v>
      </c>
      <c r="CD5796" s="178" t="s">
        <v>2207</v>
      </c>
      <c r="CE5796" s="177" t="s">
        <v>395</v>
      </c>
      <c r="CF5796" s="177" t="s">
        <v>395</v>
      </c>
      <c r="CG5796" s="83" t="s">
        <v>9</v>
      </c>
      <c r="CH5796" s="57"/>
      <c r="CV5796" s="51"/>
      <c r="CW5796" s="51"/>
      <c r="CX5796" s="51"/>
      <c r="CY5796" s="51"/>
      <c r="CZ5796" s="51"/>
      <c r="DA5796" s="51"/>
      <c r="DB5796" s="51"/>
      <c r="DC5796" s="51"/>
      <c r="DD5796" s="51"/>
    </row>
    <row r="5797" spans="73:108" ht="15" x14ac:dyDescent="0.25">
      <c r="BU5797" s="91"/>
      <c r="BV5797" s="177">
        <v>2008</v>
      </c>
      <c r="BW5797" s="177">
        <v>5</v>
      </c>
      <c r="BX5797" s="177" t="s">
        <v>317</v>
      </c>
      <c r="BY5797" s="177" t="s">
        <v>262</v>
      </c>
      <c r="BZ5797" s="177" t="s">
        <v>277</v>
      </c>
      <c r="CA5797" s="177">
        <v>72</v>
      </c>
      <c r="CB5797" s="177" t="s">
        <v>264</v>
      </c>
      <c r="CC5797" s="122">
        <v>103.78</v>
      </c>
      <c r="CD5797" s="178" t="s">
        <v>2207</v>
      </c>
      <c r="CE5797" s="177" t="s">
        <v>395</v>
      </c>
      <c r="CF5797" s="177" t="s">
        <v>395</v>
      </c>
      <c r="CG5797" s="83" t="s">
        <v>9</v>
      </c>
      <c r="CH5797" s="57"/>
      <c r="CV5797" s="51"/>
      <c r="CW5797" s="51"/>
      <c r="CX5797" s="51"/>
      <c r="CY5797" s="51"/>
      <c r="CZ5797" s="51"/>
      <c r="DA5797" s="51"/>
      <c r="DB5797" s="51"/>
      <c r="DC5797" s="51"/>
      <c r="DD5797" s="51"/>
    </row>
    <row r="5798" spans="73:108" ht="15" x14ac:dyDescent="0.25">
      <c r="BU5798" s="91"/>
      <c r="BV5798" s="177">
        <v>2008</v>
      </c>
      <c r="BW5798" s="177">
        <v>5</v>
      </c>
      <c r="BX5798" s="177" t="s">
        <v>317</v>
      </c>
      <c r="BY5798" s="177" t="s">
        <v>262</v>
      </c>
      <c r="BZ5798" s="177" t="s">
        <v>263</v>
      </c>
      <c r="CA5798" s="177">
        <v>72</v>
      </c>
      <c r="CB5798" s="177" t="s">
        <v>264</v>
      </c>
      <c r="CC5798" s="122">
        <v>25.95</v>
      </c>
      <c r="CD5798" s="178" t="s">
        <v>2207</v>
      </c>
      <c r="CE5798" s="177" t="s">
        <v>395</v>
      </c>
      <c r="CF5798" s="177" t="s">
        <v>395</v>
      </c>
      <c r="CG5798" s="83" t="s">
        <v>9</v>
      </c>
      <c r="CH5798" s="57"/>
      <c r="CV5798" s="51"/>
      <c r="CW5798" s="51"/>
      <c r="CX5798" s="51"/>
      <c r="CY5798" s="51"/>
      <c r="CZ5798" s="51"/>
      <c r="DA5798" s="51"/>
      <c r="DB5798" s="51"/>
      <c r="DC5798" s="51"/>
      <c r="DD5798" s="51"/>
    </row>
    <row r="5799" spans="73:108" ht="15" x14ac:dyDescent="0.25">
      <c r="BU5799" s="91"/>
      <c r="BV5799" s="177">
        <v>2008</v>
      </c>
      <c r="BW5799" s="177">
        <v>6</v>
      </c>
      <c r="BX5799" s="177" t="s">
        <v>317</v>
      </c>
      <c r="BY5799" s="177" t="s">
        <v>262</v>
      </c>
      <c r="BZ5799" s="177" t="s">
        <v>277</v>
      </c>
      <c r="CA5799" s="177">
        <v>72</v>
      </c>
      <c r="CB5799" s="177" t="s">
        <v>264</v>
      </c>
      <c r="CC5799" s="122">
        <v>54.92</v>
      </c>
      <c r="CD5799" s="178" t="s">
        <v>2207</v>
      </c>
      <c r="CE5799" s="177" t="s">
        <v>395</v>
      </c>
      <c r="CF5799" s="177" t="s">
        <v>395</v>
      </c>
      <c r="CG5799" s="83" t="s">
        <v>9</v>
      </c>
      <c r="CH5799" s="57"/>
      <c r="CV5799" s="51"/>
      <c r="CW5799" s="51"/>
      <c r="CX5799" s="51"/>
      <c r="CY5799" s="51"/>
      <c r="CZ5799" s="51"/>
      <c r="DA5799" s="51"/>
      <c r="DB5799" s="51"/>
      <c r="DC5799" s="51"/>
      <c r="DD5799" s="51"/>
    </row>
    <row r="5800" spans="73:108" ht="15" x14ac:dyDescent="0.25">
      <c r="BU5800" s="91"/>
      <c r="BV5800" s="177">
        <v>2008</v>
      </c>
      <c r="BW5800" s="177">
        <v>7</v>
      </c>
      <c r="BX5800" s="177" t="s">
        <v>317</v>
      </c>
      <c r="BY5800" s="177" t="s">
        <v>262</v>
      </c>
      <c r="BZ5800" s="177" t="s">
        <v>277</v>
      </c>
      <c r="CA5800" s="177">
        <v>72</v>
      </c>
      <c r="CB5800" s="177" t="s">
        <v>264</v>
      </c>
      <c r="CC5800" s="122">
        <v>26.58</v>
      </c>
      <c r="CD5800" s="178" t="s">
        <v>2207</v>
      </c>
      <c r="CE5800" s="177" t="s">
        <v>395</v>
      </c>
      <c r="CF5800" s="177" t="s">
        <v>395</v>
      </c>
      <c r="CG5800" s="83" t="s">
        <v>9</v>
      </c>
      <c r="CH5800" s="57"/>
      <c r="CV5800" s="51"/>
      <c r="CW5800" s="51"/>
      <c r="CX5800" s="51"/>
      <c r="CY5800" s="51"/>
      <c r="CZ5800" s="51"/>
      <c r="DA5800" s="51"/>
      <c r="DB5800" s="51"/>
      <c r="DC5800" s="51"/>
      <c r="DD5800" s="51"/>
    </row>
    <row r="5801" spans="73:108" ht="15" x14ac:dyDescent="0.25">
      <c r="BU5801" s="91"/>
      <c r="BV5801" s="177">
        <v>2009</v>
      </c>
      <c r="BW5801" s="177">
        <v>1</v>
      </c>
      <c r="BX5801" s="177" t="s">
        <v>317</v>
      </c>
      <c r="BY5801" s="177" t="s">
        <v>262</v>
      </c>
      <c r="BZ5801" s="177" t="s">
        <v>277</v>
      </c>
      <c r="CA5801" s="177">
        <v>72</v>
      </c>
      <c r="CB5801" s="177" t="s">
        <v>264</v>
      </c>
      <c r="CC5801" s="122">
        <v>25.9</v>
      </c>
      <c r="CD5801" s="178" t="s">
        <v>2207</v>
      </c>
      <c r="CE5801" s="177" t="s">
        <v>395</v>
      </c>
      <c r="CF5801" s="177" t="s">
        <v>395</v>
      </c>
      <c r="CG5801" s="83" t="s">
        <v>9</v>
      </c>
      <c r="CH5801" s="57"/>
      <c r="CV5801" s="51"/>
      <c r="CW5801" s="51"/>
      <c r="CX5801" s="51"/>
      <c r="CY5801" s="51"/>
      <c r="CZ5801" s="51"/>
      <c r="DA5801" s="51"/>
      <c r="DB5801" s="51"/>
      <c r="DC5801" s="51"/>
      <c r="DD5801" s="51"/>
    </row>
    <row r="5802" spans="73:108" ht="15" x14ac:dyDescent="0.25">
      <c r="BU5802" s="91"/>
      <c r="BV5802" s="177">
        <v>2009</v>
      </c>
      <c r="BW5802" s="177">
        <v>3</v>
      </c>
      <c r="BX5802" s="177" t="s">
        <v>317</v>
      </c>
      <c r="BY5802" s="177" t="s">
        <v>262</v>
      </c>
      <c r="BZ5802" s="177" t="s">
        <v>277</v>
      </c>
      <c r="CA5802" s="177">
        <v>72</v>
      </c>
      <c r="CB5802" s="177" t="s">
        <v>264</v>
      </c>
      <c r="CC5802" s="122">
        <v>89.01</v>
      </c>
      <c r="CD5802" s="178" t="s">
        <v>2207</v>
      </c>
      <c r="CE5802" s="177" t="s">
        <v>395</v>
      </c>
      <c r="CF5802" s="177" t="s">
        <v>395</v>
      </c>
      <c r="CG5802" s="83" t="s">
        <v>9</v>
      </c>
      <c r="CH5802" s="57"/>
      <c r="CV5802" s="51"/>
      <c r="CW5802" s="51"/>
      <c r="CX5802" s="51"/>
      <c r="CY5802" s="51"/>
      <c r="CZ5802" s="51"/>
      <c r="DA5802" s="51"/>
      <c r="DB5802" s="51"/>
      <c r="DC5802" s="51"/>
      <c r="DD5802" s="51"/>
    </row>
    <row r="5803" spans="73:108" ht="15" x14ac:dyDescent="0.25">
      <c r="BU5803" s="91"/>
      <c r="BV5803" s="177">
        <v>2009</v>
      </c>
      <c r="BW5803" s="177">
        <v>5</v>
      </c>
      <c r="BX5803" s="177" t="s">
        <v>317</v>
      </c>
      <c r="BY5803" s="177" t="s">
        <v>262</v>
      </c>
      <c r="BZ5803" s="177" t="s">
        <v>277</v>
      </c>
      <c r="CA5803" s="177">
        <v>72</v>
      </c>
      <c r="CB5803" s="177" t="s">
        <v>264</v>
      </c>
      <c r="CC5803" s="122">
        <v>5.8</v>
      </c>
      <c r="CD5803" s="178" t="s">
        <v>2207</v>
      </c>
      <c r="CE5803" s="177" t="s">
        <v>395</v>
      </c>
      <c r="CF5803" s="177" t="s">
        <v>395</v>
      </c>
      <c r="CG5803" s="83" t="s">
        <v>9</v>
      </c>
      <c r="CH5803" s="57"/>
      <c r="CV5803" s="51"/>
      <c r="CW5803" s="51"/>
      <c r="CX5803" s="51"/>
      <c r="CY5803" s="51"/>
      <c r="CZ5803" s="51"/>
      <c r="DA5803" s="51"/>
      <c r="DB5803" s="51"/>
      <c r="DC5803" s="51"/>
      <c r="DD5803" s="51"/>
    </row>
    <row r="5804" spans="73:108" ht="15" x14ac:dyDescent="0.25">
      <c r="BU5804" s="91"/>
      <c r="BV5804" s="177">
        <v>2007</v>
      </c>
      <c r="BW5804" s="177">
        <v>5</v>
      </c>
      <c r="BX5804" s="177" t="s">
        <v>318</v>
      </c>
      <c r="BY5804" s="177" t="s">
        <v>262</v>
      </c>
      <c r="BZ5804" s="177" t="s">
        <v>277</v>
      </c>
      <c r="CA5804" s="177">
        <v>72</v>
      </c>
      <c r="CB5804" s="177" t="s">
        <v>264</v>
      </c>
      <c r="CC5804" s="122">
        <v>288.76</v>
      </c>
      <c r="CD5804" s="178" t="s">
        <v>2207</v>
      </c>
      <c r="CE5804" s="177" t="s">
        <v>395</v>
      </c>
      <c r="CF5804" s="177" t="s">
        <v>395</v>
      </c>
      <c r="CG5804" s="83" t="s">
        <v>9</v>
      </c>
      <c r="CH5804" s="57"/>
      <c r="CV5804" s="51"/>
      <c r="CW5804" s="51"/>
      <c r="CX5804" s="51"/>
      <c r="CY5804" s="51"/>
      <c r="CZ5804" s="51"/>
      <c r="DA5804" s="51"/>
      <c r="DB5804" s="51"/>
      <c r="DC5804" s="51"/>
      <c r="DD5804" s="51"/>
    </row>
    <row r="5805" spans="73:108" ht="15" x14ac:dyDescent="0.25">
      <c r="BU5805" s="91"/>
      <c r="BV5805" s="177">
        <v>2008</v>
      </c>
      <c r="BW5805" s="177">
        <v>2</v>
      </c>
      <c r="BX5805" s="177" t="s">
        <v>460</v>
      </c>
      <c r="BY5805" s="177" t="s">
        <v>262</v>
      </c>
      <c r="BZ5805" s="177" t="s">
        <v>277</v>
      </c>
      <c r="CA5805" s="177">
        <v>72</v>
      </c>
      <c r="CB5805" s="177" t="s">
        <v>264</v>
      </c>
      <c r="CC5805" s="122">
        <v>12.39</v>
      </c>
      <c r="CD5805" s="178" t="s">
        <v>2364</v>
      </c>
      <c r="CE5805" s="177" t="s">
        <v>457</v>
      </c>
      <c r="CF5805" s="177" t="s">
        <v>457</v>
      </c>
      <c r="CG5805" s="83" t="s">
        <v>9</v>
      </c>
      <c r="CH5805" s="57"/>
      <c r="CV5805" s="51"/>
      <c r="CW5805" s="51"/>
      <c r="CX5805" s="51"/>
      <c r="CY5805" s="51"/>
      <c r="CZ5805" s="51"/>
      <c r="DA5805" s="51"/>
      <c r="DB5805" s="51"/>
      <c r="DC5805" s="51"/>
      <c r="DD5805" s="51"/>
    </row>
    <row r="5806" spans="73:108" ht="15" x14ac:dyDescent="0.25">
      <c r="BU5806" s="91"/>
      <c r="BV5806" s="177">
        <v>2007</v>
      </c>
      <c r="BW5806" s="177">
        <v>7</v>
      </c>
      <c r="BX5806" s="177" t="s">
        <v>317</v>
      </c>
      <c r="BY5806" s="177" t="s">
        <v>262</v>
      </c>
      <c r="BZ5806" s="177" t="s">
        <v>277</v>
      </c>
      <c r="CA5806" s="177">
        <v>72</v>
      </c>
      <c r="CB5806" s="177" t="s">
        <v>264</v>
      </c>
      <c r="CC5806" s="122">
        <v>7.67</v>
      </c>
      <c r="CD5806" s="178" t="s">
        <v>2364</v>
      </c>
      <c r="CE5806" s="177" t="s">
        <v>457</v>
      </c>
      <c r="CF5806" s="177" t="s">
        <v>457</v>
      </c>
      <c r="CG5806" s="83" t="s">
        <v>9</v>
      </c>
      <c r="CH5806" s="57"/>
      <c r="CV5806" s="51"/>
      <c r="CW5806" s="51"/>
      <c r="CX5806" s="51"/>
      <c r="CY5806" s="51"/>
      <c r="CZ5806" s="51"/>
      <c r="DA5806" s="51"/>
      <c r="DB5806" s="51"/>
      <c r="DC5806" s="51"/>
      <c r="DD5806" s="51"/>
    </row>
    <row r="5807" spans="73:108" ht="15" x14ac:dyDescent="0.25">
      <c r="BU5807" s="91"/>
      <c r="BV5807" s="177">
        <v>2010</v>
      </c>
      <c r="BW5807" s="177">
        <v>2</v>
      </c>
      <c r="BX5807" s="177" t="s">
        <v>1546</v>
      </c>
      <c r="BY5807" s="177" t="s">
        <v>262</v>
      </c>
      <c r="BZ5807" s="177" t="s">
        <v>277</v>
      </c>
      <c r="CA5807" s="177">
        <v>72</v>
      </c>
      <c r="CB5807" s="177" t="s">
        <v>264</v>
      </c>
      <c r="CC5807" s="122">
        <v>1.58</v>
      </c>
      <c r="CD5807" s="178" t="s">
        <v>47</v>
      </c>
      <c r="CE5807" s="177" t="s">
        <v>396</v>
      </c>
      <c r="CF5807" s="177" t="s">
        <v>396</v>
      </c>
      <c r="CG5807" s="83" t="s">
        <v>9</v>
      </c>
      <c r="CH5807" s="57"/>
      <c r="CV5807" s="51"/>
      <c r="CW5807" s="51"/>
      <c r="CX5807" s="51"/>
      <c r="CY5807" s="51"/>
      <c r="CZ5807" s="51"/>
      <c r="DA5807" s="51"/>
      <c r="DB5807" s="51"/>
      <c r="DC5807" s="51"/>
      <c r="DD5807" s="51"/>
    </row>
    <row r="5808" spans="73:108" ht="15" x14ac:dyDescent="0.25">
      <c r="BU5808" s="91"/>
      <c r="BV5808" s="177">
        <v>2010</v>
      </c>
      <c r="BW5808" s="177">
        <v>3</v>
      </c>
      <c r="BX5808" s="177" t="s">
        <v>1546</v>
      </c>
      <c r="BY5808" s="177" t="s">
        <v>262</v>
      </c>
      <c r="BZ5808" s="177" t="s">
        <v>277</v>
      </c>
      <c r="CA5808" s="177">
        <v>72</v>
      </c>
      <c r="CB5808" s="177" t="s">
        <v>264</v>
      </c>
      <c r="CC5808" s="122">
        <v>3.32</v>
      </c>
      <c r="CD5808" s="178" t="s">
        <v>3387</v>
      </c>
      <c r="CE5808" s="177" t="s">
        <v>396</v>
      </c>
      <c r="CF5808" s="177" t="s">
        <v>396</v>
      </c>
      <c r="CG5808" s="83" t="s">
        <v>9</v>
      </c>
      <c r="CH5808" s="57"/>
      <c r="CV5808" s="51"/>
      <c r="CW5808" s="51"/>
      <c r="CX5808" s="51"/>
      <c r="CY5808" s="51"/>
      <c r="CZ5808" s="51"/>
      <c r="DA5808" s="51"/>
      <c r="DB5808" s="51"/>
      <c r="DC5808" s="51"/>
      <c r="DD5808" s="51"/>
    </row>
    <row r="5809" spans="73:108" ht="15" x14ac:dyDescent="0.25">
      <c r="BU5809" s="91"/>
      <c r="BV5809" s="177">
        <v>2010</v>
      </c>
      <c r="BW5809" s="177">
        <v>4</v>
      </c>
      <c r="BX5809" s="177" t="s">
        <v>1546</v>
      </c>
      <c r="BY5809" s="177" t="s">
        <v>262</v>
      </c>
      <c r="BZ5809" s="177" t="s">
        <v>277</v>
      </c>
      <c r="CA5809" s="177">
        <v>72</v>
      </c>
      <c r="CB5809" s="177" t="s">
        <v>264</v>
      </c>
      <c r="CC5809" s="122">
        <v>7.58</v>
      </c>
      <c r="CD5809" s="178" t="s">
        <v>3387</v>
      </c>
      <c r="CE5809" s="177" t="s">
        <v>396</v>
      </c>
      <c r="CF5809" s="177" t="s">
        <v>396</v>
      </c>
      <c r="CG5809" s="83" t="s">
        <v>9</v>
      </c>
      <c r="CH5809" s="57"/>
      <c r="CV5809" s="51"/>
      <c r="CW5809" s="51"/>
      <c r="CX5809" s="51"/>
      <c r="CY5809" s="51"/>
      <c r="CZ5809" s="51"/>
      <c r="DA5809" s="51"/>
      <c r="DB5809" s="51"/>
      <c r="DC5809" s="51"/>
      <c r="DD5809" s="51"/>
    </row>
    <row r="5810" spans="73:108" ht="15" x14ac:dyDescent="0.25">
      <c r="BU5810" s="91"/>
      <c r="BV5810" s="177">
        <v>2010</v>
      </c>
      <c r="BW5810" s="177">
        <v>5</v>
      </c>
      <c r="BX5810" s="177" t="s">
        <v>1546</v>
      </c>
      <c r="BY5810" s="177" t="s">
        <v>262</v>
      </c>
      <c r="BZ5810" s="177" t="s">
        <v>277</v>
      </c>
      <c r="CA5810" s="177">
        <v>72</v>
      </c>
      <c r="CB5810" s="177" t="s">
        <v>264</v>
      </c>
      <c r="CC5810" s="122">
        <v>4.33</v>
      </c>
      <c r="CD5810" s="178" t="s">
        <v>3387</v>
      </c>
      <c r="CE5810" s="177" t="s">
        <v>396</v>
      </c>
      <c r="CF5810" s="177" t="s">
        <v>396</v>
      </c>
      <c r="CG5810" s="83" t="s">
        <v>9</v>
      </c>
      <c r="CH5810" s="57"/>
      <c r="CV5810" s="51"/>
      <c r="CW5810" s="51"/>
      <c r="CX5810" s="51"/>
      <c r="CY5810" s="51"/>
      <c r="CZ5810" s="51"/>
      <c r="DA5810" s="51"/>
      <c r="DB5810" s="51"/>
      <c r="DC5810" s="51"/>
      <c r="DD5810" s="51"/>
    </row>
    <row r="5811" spans="73:108" ht="15" x14ac:dyDescent="0.25">
      <c r="BU5811" s="91"/>
      <c r="BV5811" s="177">
        <v>2010</v>
      </c>
      <c r="BW5811" s="177">
        <v>6</v>
      </c>
      <c r="BX5811" s="177" t="s">
        <v>1546</v>
      </c>
      <c r="BY5811" s="177" t="s">
        <v>262</v>
      </c>
      <c r="BZ5811" s="177" t="s">
        <v>277</v>
      </c>
      <c r="CA5811" s="177">
        <v>72</v>
      </c>
      <c r="CB5811" s="177" t="s">
        <v>264</v>
      </c>
      <c r="CC5811" s="122">
        <v>6.39</v>
      </c>
      <c r="CD5811" s="178" t="s">
        <v>3387</v>
      </c>
      <c r="CE5811" s="177" t="s">
        <v>396</v>
      </c>
      <c r="CF5811" s="177" t="s">
        <v>396</v>
      </c>
      <c r="CG5811" s="83" t="s">
        <v>9</v>
      </c>
      <c r="CH5811" s="57"/>
      <c r="CV5811" s="51"/>
      <c r="CW5811" s="51"/>
      <c r="CX5811" s="51"/>
      <c r="CY5811" s="51"/>
      <c r="CZ5811" s="51"/>
      <c r="DA5811" s="51"/>
      <c r="DB5811" s="51"/>
      <c r="DC5811" s="51"/>
      <c r="DD5811" s="51"/>
    </row>
    <row r="5812" spans="73:108" ht="15" x14ac:dyDescent="0.25">
      <c r="BU5812" s="91"/>
      <c r="BV5812" s="177">
        <v>2010</v>
      </c>
      <c r="BW5812" s="177">
        <v>10</v>
      </c>
      <c r="BX5812" s="177" t="s">
        <v>1546</v>
      </c>
      <c r="BY5812" s="177" t="s">
        <v>262</v>
      </c>
      <c r="BZ5812" s="177" t="s">
        <v>277</v>
      </c>
      <c r="CA5812" s="177">
        <v>72</v>
      </c>
      <c r="CB5812" s="177" t="s">
        <v>264</v>
      </c>
      <c r="CC5812" s="122">
        <v>2.27</v>
      </c>
      <c r="CD5812" s="178" t="s">
        <v>3387</v>
      </c>
      <c r="CE5812" s="177" t="s">
        <v>396</v>
      </c>
      <c r="CF5812" s="177" t="s">
        <v>396</v>
      </c>
      <c r="CG5812" s="83" t="s">
        <v>9</v>
      </c>
      <c r="CH5812" s="57"/>
      <c r="CV5812" s="51"/>
      <c r="CW5812" s="51"/>
      <c r="CX5812" s="51"/>
      <c r="CY5812" s="51"/>
      <c r="CZ5812" s="51"/>
      <c r="DA5812" s="51"/>
      <c r="DB5812" s="51"/>
      <c r="DC5812" s="51"/>
      <c r="DD5812" s="51"/>
    </row>
    <row r="5813" spans="73:108" ht="15" x14ac:dyDescent="0.25">
      <c r="BU5813" s="91"/>
      <c r="BV5813" s="177">
        <v>2010</v>
      </c>
      <c r="BW5813" s="177">
        <v>11</v>
      </c>
      <c r="BX5813" s="177" t="s">
        <v>1546</v>
      </c>
      <c r="BY5813" s="177" t="s">
        <v>262</v>
      </c>
      <c r="BZ5813" s="177" t="s">
        <v>277</v>
      </c>
      <c r="CA5813" s="177">
        <v>72</v>
      </c>
      <c r="CB5813" s="177" t="s">
        <v>264</v>
      </c>
      <c r="CC5813" s="122">
        <v>2.33</v>
      </c>
      <c r="CD5813" s="178" t="s">
        <v>3387</v>
      </c>
      <c r="CE5813" s="177" t="s">
        <v>396</v>
      </c>
      <c r="CF5813" s="177" t="s">
        <v>396</v>
      </c>
      <c r="CG5813" s="83" t="s">
        <v>9</v>
      </c>
      <c r="CH5813" s="57"/>
      <c r="CV5813" s="51"/>
      <c r="CW5813" s="51"/>
      <c r="CX5813" s="51"/>
      <c r="CY5813" s="51"/>
      <c r="CZ5813" s="51"/>
      <c r="DA5813" s="51"/>
      <c r="DB5813" s="51"/>
      <c r="DC5813" s="51"/>
      <c r="DD5813" s="51"/>
    </row>
    <row r="5814" spans="73:108" ht="15" x14ac:dyDescent="0.25">
      <c r="BU5814" s="91"/>
      <c r="BV5814" s="177">
        <v>2010</v>
      </c>
      <c r="BW5814" s="177">
        <v>5</v>
      </c>
      <c r="BX5814" s="177" t="s">
        <v>1621</v>
      </c>
      <c r="BY5814" s="177" t="s">
        <v>262</v>
      </c>
      <c r="BZ5814" s="177" t="s">
        <v>277</v>
      </c>
      <c r="CA5814" s="177">
        <v>72</v>
      </c>
      <c r="CB5814" s="177" t="s">
        <v>264</v>
      </c>
      <c r="CC5814" s="122">
        <v>0.3</v>
      </c>
      <c r="CD5814" s="178" t="s">
        <v>3387</v>
      </c>
      <c r="CE5814" s="177" t="s">
        <v>396</v>
      </c>
      <c r="CF5814" s="177" t="s">
        <v>396</v>
      </c>
      <c r="CG5814" s="83" t="s">
        <v>9</v>
      </c>
      <c r="CH5814" s="57"/>
      <c r="CV5814" s="51"/>
      <c r="CW5814" s="51"/>
      <c r="CX5814" s="51"/>
      <c r="CY5814" s="51"/>
      <c r="CZ5814" s="51"/>
      <c r="DA5814" s="51"/>
      <c r="DB5814" s="51"/>
      <c r="DC5814" s="51"/>
      <c r="DD5814" s="51"/>
    </row>
    <row r="5815" spans="73:108" ht="15" x14ac:dyDescent="0.25">
      <c r="BU5815" s="91"/>
      <c r="BV5815" s="177">
        <v>2010</v>
      </c>
      <c r="BW5815" s="177">
        <v>6</v>
      </c>
      <c r="BX5815" s="177" t="s">
        <v>1621</v>
      </c>
      <c r="BY5815" s="177" t="s">
        <v>262</v>
      </c>
      <c r="BZ5815" s="177" t="s">
        <v>277</v>
      </c>
      <c r="CA5815" s="177">
        <v>72</v>
      </c>
      <c r="CB5815" s="177" t="s">
        <v>264</v>
      </c>
      <c r="CC5815" s="122">
        <v>0.9</v>
      </c>
      <c r="CD5815" s="178" t="s">
        <v>3387</v>
      </c>
      <c r="CE5815" s="177" t="s">
        <v>396</v>
      </c>
      <c r="CF5815" s="177" t="s">
        <v>396</v>
      </c>
      <c r="CG5815" s="83" t="s">
        <v>9</v>
      </c>
      <c r="CH5815" s="57"/>
      <c r="CV5815" s="51"/>
      <c r="CW5815" s="51"/>
      <c r="CX5815" s="51"/>
      <c r="CY5815" s="51"/>
      <c r="CZ5815" s="51"/>
      <c r="DA5815" s="51"/>
      <c r="DB5815" s="51"/>
      <c r="DC5815" s="51"/>
      <c r="DD5815" s="51"/>
    </row>
    <row r="5816" spans="73:108" ht="15" x14ac:dyDescent="0.25">
      <c r="BU5816" s="91"/>
      <c r="BV5816" s="177">
        <v>2010</v>
      </c>
      <c r="BW5816" s="177">
        <v>9</v>
      </c>
      <c r="BX5816" s="177" t="s">
        <v>1621</v>
      </c>
      <c r="BY5816" s="177" t="s">
        <v>262</v>
      </c>
      <c r="BZ5816" s="177" t="s">
        <v>277</v>
      </c>
      <c r="CA5816" s="177">
        <v>72</v>
      </c>
      <c r="CB5816" s="177" t="s">
        <v>264</v>
      </c>
      <c r="CC5816" s="122">
        <v>4.09</v>
      </c>
      <c r="CD5816" s="178" t="s">
        <v>3387</v>
      </c>
      <c r="CE5816" s="177" t="s">
        <v>396</v>
      </c>
      <c r="CF5816" s="177" t="s">
        <v>396</v>
      </c>
      <c r="CG5816" s="83" t="s">
        <v>9</v>
      </c>
      <c r="CH5816" s="57"/>
      <c r="CV5816" s="51"/>
      <c r="CW5816" s="51"/>
      <c r="CX5816" s="51"/>
      <c r="CY5816" s="51"/>
      <c r="CZ5816" s="51"/>
      <c r="DA5816" s="51"/>
      <c r="DB5816" s="51"/>
      <c r="DC5816" s="51"/>
      <c r="DD5816" s="51"/>
    </row>
    <row r="5817" spans="73:108" ht="15" x14ac:dyDescent="0.25">
      <c r="BU5817" s="91"/>
      <c r="BV5817" s="177">
        <v>2010</v>
      </c>
      <c r="BW5817" s="177">
        <v>10</v>
      </c>
      <c r="BX5817" s="177" t="s">
        <v>1621</v>
      </c>
      <c r="BY5817" s="177" t="s">
        <v>262</v>
      </c>
      <c r="BZ5817" s="177" t="s">
        <v>277</v>
      </c>
      <c r="CA5817" s="177">
        <v>72</v>
      </c>
      <c r="CB5817" s="177" t="s">
        <v>264</v>
      </c>
      <c r="CC5817" s="122">
        <v>6.72</v>
      </c>
      <c r="CD5817" s="178" t="s">
        <v>3387</v>
      </c>
      <c r="CE5817" s="177" t="s">
        <v>396</v>
      </c>
      <c r="CF5817" s="177" t="s">
        <v>396</v>
      </c>
      <c r="CG5817" s="83" t="s">
        <v>9</v>
      </c>
      <c r="CH5817" s="57"/>
      <c r="CV5817" s="51"/>
      <c r="CW5817" s="51"/>
      <c r="CX5817" s="51"/>
      <c r="CY5817" s="51"/>
      <c r="CZ5817" s="51"/>
      <c r="DA5817" s="51"/>
      <c r="DB5817" s="51"/>
      <c r="DC5817" s="51"/>
      <c r="DD5817" s="51"/>
    </row>
    <row r="5818" spans="73:108" ht="15" x14ac:dyDescent="0.25">
      <c r="BU5818" s="91"/>
      <c r="BV5818" s="177">
        <v>2010</v>
      </c>
      <c r="BW5818" s="177">
        <v>11</v>
      </c>
      <c r="BX5818" s="177" t="s">
        <v>1621</v>
      </c>
      <c r="BY5818" s="177" t="s">
        <v>262</v>
      </c>
      <c r="BZ5818" s="177" t="s">
        <v>277</v>
      </c>
      <c r="CA5818" s="177">
        <v>72</v>
      </c>
      <c r="CB5818" s="177" t="s">
        <v>264</v>
      </c>
      <c r="CC5818" s="122">
        <v>6.33</v>
      </c>
      <c r="CD5818" s="178" t="s">
        <v>3387</v>
      </c>
      <c r="CE5818" s="177" t="s">
        <v>396</v>
      </c>
      <c r="CF5818" s="177" t="s">
        <v>396</v>
      </c>
      <c r="CG5818" s="83" t="s">
        <v>9</v>
      </c>
      <c r="CH5818" s="57"/>
      <c r="CV5818" s="51"/>
      <c r="CW5818" s="51"/>
      <c r="CX5818" s="51"/>
      <c r="CY5818" s="51"/>
      <c r="CZ5818" s="51"/>
      <c r="DA5818" s="51"/>
      <c r="DB5818" s="51"/>
      <c r="DC5818" s="51"/>
      <c r="DD5818" s="51"/>
    </row>
    <row r="5819" spans="73:108" ht="15" x14ac:dyDescent="0.25">
      <c r="BU5819" s="91"/>
      <c r="BV5819" s="177">
        <v>2010</v>
      </c>
      <c r="BW5819" s="177">
        <v>12</v>
      </c>
      <c r="BX5819" s="177" t="s">
        <v>1621</v>
      </c>
      <c r="BY5819" s="177" t="s">
        <v>262</v>
      </c>
      <c r="BZ5819" s="177" t="s">
        <v>277</v>
      </c>
      <c r="CA5819" s="177">
        <v>72</v>
      </c>
      <c r="CB5819" s="177" t="s">
        <v>264</v>
      </c>
      <c r="CC5819" s="122">
        <v>1.29</v>
      </c>
      <c r="CD5819" s="178" t="s">
        <v>3387</v>
      </c>
      <c r="CE5819" s="177" t="s">
        <v>396</v>
      </c>
      <c r="CF5819" s="177" t="s">
        <v>396</v>
      </c>
      <c r="CG5819" s="83" t="s">
        <v>9</v>
      </c>
      <c r="CH5819" s="57"/>
      <c r="CV5819" s="51"/>
      <c r="CW5819" s="51"/>
      <c r="CX5819" s="51"/>
      <c r="CY5819" s="51"/>
      <c r="CZ5819" s="51"/>
      <c r="DA5819" s="51"/>
      <c r="DB5819" s="51"/>
      <c r="DC5819" s="51"/>
      <c r="DD5819" s="51"/>
    </row>
    <row r="5820" spans="73:108" ht="15" x14ac:dyDescent="0.25">
      <c r="BU5820" s="91"/>
      <c r="BV5820" s="177">
        <v>2008</v>
      </c>
      <c r="BW5820" s="177">
        <v>2</v>
      </c>
      <c r="BX5820" s="177" t="s">
        <v>460</v>
      </c>
      <c r="BY5820" s="177" t="s">
        <v>262</v>
      </c>
      <c r="BZ5820" s="177" t="s">
        <v>277</v>
      </c>
      <c r="CA5820" s="177">
        <v>72</v>
      </c>
      <c r="CB5820" s="177" t="s">
        <v>264</v>
      </c>
      <c r="CC5820" s="122">
        <v>70.12</v>
      </c>
      <c r="CD5820" s="178" t="s">
        <v>47</v>
      </c>
      <c r="CE5820" s="177" t="s">
        <v>396</v>
      </c>
      <c r="CF5820" s="177" t="s">
        <v>396</v>
      </c>
      <c r="CG5820" s="83" t="s">
        <v>9</v>
      </c>
      <c r="CH5820" s="57"/>
      <c r="CV5820" s="51"/>
      <c r="CW5820" s="51"/>
      <c r="CX5820" s="51"/>
      <c r="CY5820" s="51"/>
      <c r="CZ5820" s="51"/>
      <c r="DA5820" s="51"/>
      <c r="DB5820" s="51"/>
      <c r="DC5820" s="51"/>
      <c r="DD5820" s="51"/>
    </row>
    <row r="5821" spans="73:108" ht="15" x14ac:dyDescent="0.25">
      <c r="BU5821" s="91"/>
      <c r="BV5821" s="177">
        <v>2007</v>
      </c>
      <c r="BW5821" s="177">
        <v>7</v>
      </c>
      <c r="BX5821" s="177" t="s">
        <v>317</v>
      </c>
      <c r="BY5821" s="177" t="s">
        <v>262</v>
      </c>
      <c r="BZ5821" s="177" t="s">
        <v>277</v>
      </c>
      <c r="CA5821" s="177">
        <v>72</v>
      </c>
      <c r="CB5821" s="177" t="s">
        <v>264</v>
      </c>
      <c r="CC5821" s="122">
        <v>3.7</v>
      </c>
      <c r="CD5821" s="178" t="s">
        <v>47</v>
      </c>
      <c r="CE5821" s="177" t="s">
        <v>396</v>
      </c>
      <c r="CF5821" s="177" t="s">
        <v>396</v>
      </c>
      <c r="CG5821" s="83" t="s">
        <v>9</v>
      </c>
      <c r="CH5821" s="57"/>
      <c r="CV5821" s="51"/>
      <c r="CW5821" s="51"/>
      <c r="CX5821" s="51"/>
      <c r="CY5821" s="51"/>
      <c r="CZ5821" s="51"/>
      <c r="DA5821" s="51"/>
      <c r="DB5821" s="51"/>
      <c r="DC5821" s="51"/>
      <c r="DD5821" s="51"/>
    </row>
    <row r="5822" spans="73:108" ht="15" x14ac:dyDescent="0.25">
      <c r="BU5822" s="91"/>
      <c r="BV5822" s="177">
        <v>2007</v>
      </c>
      <c r="BW5822" s="177">
        <v>8</v>
      </c>
      <c r="BX5822" s="177" t="s">
        <v>317</v>
      </c>
      <c r="BY5822" s="177" t="s">
        <v>262</v>
      </c>
      <c r="BZ5822" s="177" t="s">
        <v>277</v>
      </c>
      <c r="CA5822" s="177">
        <v>72</v>
      </c>
      <c r="CB5822" s="177" t="s">
        <v>264</v>
      </c>
      <c r="CC5822" s="122">
        <v>4.3</v>
      </c>
      <c r="CD5822" s="178" t="s">
        <v>47</v>
      </c>
      <c r="CE5822" s="177" t="s">
        <v>396</v>
      </c>
      <c r="CF5822" s="177" t="s">
        <v>396</v>
      </c>
      <c r="CG5822" s="83" t="s">
        <v>9</v>
      </c>
      <c r="CH5822" s="57"/>
      <c r="CV5822" s="51"/>
      <c r="CW5822" s="51"/>
      <c r="CX5822" s="51"/>
      <c r="CY5822" s="51"/>
      <c r="CZ5822" s="51"/>
      <c r="DA5822" s="51"/>
      <c r="DB5822" s="51"/>
      <c r="DC5822" s="51"/>
      <c r="DD5822" s="51"/>
    </row>
    <row r="5823" spans="73:108" ht="15" x14ac:dyDescent="0.25">
      <c r="BU5823" s="91"/>
      <c r="BV5823" s="177">
        <v>2008</v>
      </c>
      <c r="BW5823" s="177">
        <v>5</v>
      </c>
      <c r="BX5823" s="177" t="s">
        <v>317</v>
      </c>
      <c r="BY5823" s="177" t="s">
        <v>262</v>
      </c>
      <c r="BZ5823" s="177" t="s">
        <v>277</v>
      </c>
      <c r="CA5823" s="177">
        <v>72</v>
      </c>
      <c r="CB5823" s="177" t="s">
        <v>264</v>
      </c>
      <c r="CC5823" s="122">
        <v>20.76</v>
      </c>
      <c r="CD5823" s="178" t="s">
        <v>47</v>
      </c>
      <c r="CE5823" s="177" t="s">
        <v>396</v>
      </c>
      <c r="CF5823" s="177" t="s">
        <v>396</v>
      </c>
      <c r="CG5823" s="83" t="s">
        <v>9</v>
      </c>
      <c r="CH5823" s="57"/>
      <c r="CV5823" s="51"/>
      <c r="CW5823" s="51"/>
      <c r="CX5823" s="51"/>
      <c r="CY5823" s="51"/>
      <c r="CZ5823" s="51"/>
      <c r="DA5823" s="51"/>
      <c r="DB5823" s="51"/>
      <c r="DC5823" s="51"/>
      <c r="DD5823" s="51"/>
    </row>
    <row r="5824" spans="73:108" ht="15" x14ac:dyDescent="0.25">
      <c r="BU5824" s="91"/>
      <c r="BV5824" s="177">
        <v>2008</v>
      </c>
      <c r="BW5824" s="177">
        <v>5</v>
      </c>
      <c r="BX5824" s="177" t="s">
        <v>317</v>
      </c>
      <c r="BY5824" s="177" t="s">
        <v>262</v>
      </c>
      <c r="BZ5824" s="177" t="s">
        <v>263</v>
      </c>
      <c r="CA5824" s="177">
        <v>72</v>
      </c>
      <c r="CB5824" s="177" t="s">
        <v>264</v>
      </c>
      <c r="CC5824" s="122">
        <v>5.19</v>
      </c>
      <c r="CD5824" s="178" t="s">
        <v>47</v>
      </c>
      <c r="CE5824" s="177" t="s">
        <v>396</v>
      </c>
      <c r="CF5824" s="177" t="s">
        <v>396</v>
      </c>
      <c r="CG5824" s="83" t="s">
        <v>9</v>
      </c>
      <c r="CH5824" s="57"/>
      <c r="CV5824" s="51"/>
      <c r="CW5824" s="51"/>
      <c r="CX5824" s="51"/>
      <c r="CY5824" s="51"/>
      <c r="CZ5824" s="51"/>
      <c r="DA5824" s="51"/>
      <c r="DB5824" s="51"/>
      <c r="DC5824" s="51"/>
      <c r="DD5824" s="51"/>
    </row>
    <row r="5825" spans="73:108" ht="15" x14ac:dyDescent="0.25">
      <c r="BU5825" s="91"/>
      <c r="BV5825" s="177">
        <v>2008</v>
      </c>
      <c r="BW5825" s="177">
        <v>6</v>
      </c>
      <c r="BX5825" s="177" t="s">
        <v>317</v>
      </c>
      <c r="BY5825" s="177" t="s">
        <v>262</v>
      </c>
      <c r="BZ5825" s="177" t="s">
        <v>277</v>
      </c>
      <c r="CA5825" s="177">
        <v>72</v>
      </c>
      <c r="CB5825" s="177" t="s">
        <v>264</v>
      </c>
      <c r="CC5825" s="122">
        <v>10.98</v>
      </c>
      <c r="CD5825" s="178" t="s">
        <v>47</v>
      </c>
      <c r="CE5825" s="177" t="s">
        <v>396</v>
      </c>
      <c r="CF5825" s="177" t="s">
        <v>396</v>
      </c>
      <c r="CG5825" s="83" t="s">
        <v>9</v>
      </c>
      <c r="CH5825" s="57"/>
      <c r="CV5825" s="51"/>
      <c r="CW5825" s="51"/>
      <c r="CX5825" s="51"/>
      <c r="CY5825" s="51"/>
      <c r="CZ5825" s="51"/>
      <c r="DA5825" s="51"/>
      <c r="DB5825" s="51"/>
      <c r="DC5825" s="51"/>
      <c r="DD5825" s="51"/>
    </row>
    <row r="5826" spans="73:108" ht="15" x14ac:dyDescent="0.25">
      <c r="BU5826" s="91"/>
      <c r="BV5826" s="177">
        <v>2008</v>
      </c>
      <c r="BW5826" s="177">
        <v>7</v>
      </c>
      <c r="BX5826" s="177" t="s">
        <v>317</v>
      </c>
      <c r="BY5826" s="177" t="s">
        <v>262</v>
      </c>
      <c r="BZ5826" s="177" t="s">
        <v>277</v>
      </c>
      <c r="CA5826" s="177">
        <v>72</v>
      </c>
      <c r="CB5826" s="177" t="s">
        <v>264</v>
      </c>
      <c r="CC5826" s="122">
        <v>5.32</v>
      </c>
      <c r="CD5826" s="178" t="s">
        <v>47</v>
      </c>
      <c r="CE5826" s="177" t="s">
        <v>396</v>
      </c>
      <c r="CF5826" s="177" t="s">
        <v>396</v>
      </c>
      <c r="CG5826" s="83" t="s">
        <v>9</v>
      </c>
      <c r="CH5826" s="57"/>
      <c r="CV5826" s="51"/>
      <c r="CW5826" s="51"/>
      <c r="CX5826" s="51"/>
      <c r="CY5826" s="51"/>
      <c r="CZ5826" s="51"/>
      <c r="DA5826" s="51"/>
      <c r="DB5826" s="51"/>
      <c r="DC5826" s="51"/>
      <c r="DD5826" s="51"/>
    </row>
    <row r="5827" spans="73:108" ht="15" x14ac:dyDescent="0.25">
      <c r="BU5827" s="91"/>
      <c r="BV5827" s="177">
        <v>2009</v>
      </c>
      <c r="BW5827" s="177">
        <v>1</v>
      </c>
      <c r="BX5827" s="177" t="s">
        <v>317</v>
      </c>
      <c r="BY5827" s="177" t="s">
        <v>262</v>
      </c>
      <c r="BZ5827" s="177" t="s">
        <v>277</v>
      </c>
      <c r="CA5827" s="177">
        <v>72</v>
      </c>
      <c r="CB5827" s="177" t="s">
        <v>264</v>
      </c>
      <c r="CC5827" s="122">
        <v>5.18</v>
      </c>
      <c r="CD5827" s="178" t="s">
        <v>47</v>
      </c>
      <c r="CE5827" s="177" t="s">
        <v>396</v>
      </c>
      <c r="CF5827" s="177" t="s">
        <v>396</v>
      </c>
      <c r="CG5827" s="83" t="s">
        <v>9</v>
      </c>
      <c r="CH5827" s="57"/>
      <c r="CV5827" s="51"/>
      <c r="CW5827" s="51"/>
      <c r="CX5827" s="51"/>
      <c r="CY5827" s="51"/>
      <c r="CZ5827" s="51"/>
      <c r="DA5827" s="51"/>
      <c r="DB5827" s="51"/>
      <c r="DC5827" s="51"/>
      <c r="DD5827" s="51"/>
    </row>
    <row r="5828" spans="73:108" ht="15" x14ac:dyDescent="0.25">
      <c r="BU5828" s="91"/>
      <c r="BV5828" s="177">
        <v>2009</v>
      </c>
      <c r="BW5828" s="177">
        <v>3</v>
      </c>
      <c r="BX5828" s="177" t="s">
        <v>317</v>
      </c>
      <c r="BY5828" s="177" t="s">
        <v>262</v>
      </c>
      <c r="BZ5828" s="177" t="s">
        <v>277</v>
      </c>
      <c r="CA5828" s="177">
        <v>72</v>
      </c>
      <c r="CB5828" s="177" t="s">
        <v>264</v>
      </c>
      <c r="CC5828" s="122">
        <v>17.8</v>
      </c>
      <c r="CD5828" s="178" t="s">
        <v>47</v>
      </c>
      <c r="CE5828" s="177" t="s">
        <v>396</v>
      </c>
      <c r="CF5828" s="177" t="s">
        <v>396</v>
      </c>
      <c r="CG5828" s="83" t="s">
        <v>9</v>
      </c>
      <c r="CH5828" s="57"/>
      <c r="CV5828" s="51"/>
      <c r="CW5828" s="51"/>
      <c r="CX5828" s="51"/>
      <c r="CY5828" s="51"/>
      <c r="CZ5828" s="51"/>
      <c r="DA5828" s="51"/>
      <c r="DB5828" s="51"/>
      <c r="DC5828" s="51"/>
      <c r="DD5828" s="51"/>
    </row>
    <row r="5829" spans="73:108" ht="15" x14ac:dyDescent="0.25">
      <c r="BU5829" s="91"/>
      <c r="BV5829" s="177">
        <v>2009</v>
      </c>
      <c r="BW5829" s="177">
        <v>5</v>
      </c>
      <c r="BX5829" s="177" t="s">
        <v>317</v>
      </c>
      <c r="BY5829" s="177" t="s">
        <v>262</v>
      </c>
      <c r="BZ5829" s="177" t="s">
        <v>277</v>
      </c>
      <c r="CA5829" s="177">
        <v>72</v>
      </c>
      <c r="CB5829" s="177" t="s">
        <v>264</v>
      </c>
      <c r="CC5829" s="122">
        <v>1.1599999999999999</v>
      </c>
      <c r="CD5829" s="178" t="s">
        <v>47</v>
      </c>
      <c r="CE5829" s="177" t="s">
        <v>396</v>
      </c>
      <c r="CF5829" s="177" t="s">
        <v>396</v>
      </c>
      <c r="CG5829" s="83" t="s">
        <v>9</v>
      </c>
      <c r="CH5829" s="57"/>
      <c r="CV5829" s="51"/>
      <c r="CW5829" s="51"/>
      <c r="CX5829" s="51"/>
      <c r="CY5829" s="51"/>
      <c r="CZ5829" s="51"/>
      <c r="DA5829" s="51"/>
      <c r="DB5829" s="51"/>
      <c r="DC5829" s="51"/>
      <c r="DD5829" s="51"/>
    </row>
    <row r="5830" spans="73:108" ht="15" x14ac:dyDescent="0.25">
      <c r="BU5830" s="91"/>
      <c r="BV5830" s="177">
        <v>2007</v>
      </c>
      <c r="BW5830" s="177">
        <v>5</v>
      </c>
      <c r="BX5830" s="177" t="s">
        <v>318</v>
      </c>
      <c r="BY5830" s="177" t="s">
        <v>262</v>
      </c>
      <c r="BZ5830" s="177" t="s">
        <v>277</v>
      </c>
      <c r="CA5830" s="177">
        <v>72</v>
      </c>
      <c r="CB5830" s="177" t="s">
        <v>264</v>
      </c>
      <c r="CC5830" s="122">
        <v>54.14</v>
      </c>
      <c r="CD5830" s="178" t="s">
        <v>47</v>
      </c>
      <c r="CE5830" s="177" t="s">
        <v>396</v>
      </c>
      <c r="CF5830" s="177" t="s">
        <v>396</v>
      </c>
      <c r="CG5830" s="83" t="s">
        <v>9</v>
      </c>
      <c r="CH5830" s="57"/>
      <c r="CV5830" s="51"/>
      <c r="CW5830" s="51"/>
      <c r="CX5830" s="51"/>
      <c r="CY5830" s="51"/>
      <c r="CZ5830" s="51"/>
      <c r="DA5830" s="51"/>
      <c r="DB5830" s="51"/>
      <c r="DC5830" s="51"/>
      <c r="DD5830" s="51"/>
    </row>
    <row r="5831" spans="73:108" ht="15" x14ac:dyDescent="0.25">
      <c r="BU5831" s="91"/>
      <c r="BV5831" s="177">
        <v>2010</v>
      </c>
      <c r="BW5831" s="177">
        <v>1</v>
      </c>
      <c r="BX5831" s="177" t="s">
        <v>1523</v>
      </c>
      <c r="BY5831" s="177" t="s">
        <v>262</v>
      </c>
      <c r="BZ5831" s="177" t="s">
        <v>277</v>
      </c>
      <c r="CA5831" s="177">
        <v>70</v>
      </c>
      <c r="CB5831" s="177" t="s">
        <v>264</v>
      </c>
      <c r="CC5831" s="122">
        <v>26.14</v>
      </c>
      <c r="CD5831" s="178" t="s">
        <v>2126</v>
      </c>
      <c r="CE5831" s="177" t="s">
        <v>285</v>
      </c>
      <c r="CF5831" s="177" t="s">
        <v>285</v>
      </c>
      <c r="CG5831" s="83" t="s">
        <v>9</v>
      </c>
      <c r="CH5831" s="57"/>
      <c r="CV5831" s="51"/>
      <c r="CW5831" s="51"/>
      <c r="CX5831" s="51"/>
      <c r="CY5831" s="51"/>
      <c r="CZ5831" s="51"/>
      <c r="DA5831" s="51"/>
      <c r="DB5831" s="51"/>
      <c r="DC5831" s="51"/>
      <c r="DD5831" s="51"/>
    </row>
    <row r="5832" spans="73:108" ht="15" x14ac:dyDescent="0.25">
      <c r="BU5832" s="91"/>
      <c r="BV5832" s="177">
        <v>2010</v>
      </c>
      <c r="BW5832" s="177">
        <v>2</v>
      </c>
      <c r="BX5832" s="177" t="s">
        <v>1523</v>
      </c>
      <c r="BY5832" s="177" t="s">
        <v>262</v>
      </c>
      <c r="BZ5832" s="177" t="s">
        <v>277</v>
      </c>
      <c r="CA5832" s="177">
        <v>70</v>
      </c>
      <c r="CB5832" s="177" t="s">
        <v>264</v>
      </c>
      <c r="CC5832" s="122">
        <v>0.82</v>
      </c>
      <c r="CD5832" s="178" t="s">
        <v>2126</v>
      </c>
      <c r="CE5832" s="177" t="s">
        <v>285</v>
      </c>
      <c r="CF5832" s="177" t="s">
        <v>285</v>
      </c>
      <c r="CG5832" s="83" t="s">
        <v>9</v>
      </c>
      <c r="CH5832" s="57"/>
      <c r="CV5832" s="51"/>
      <c r="CW5832" s="51"/>
      <c r="CX5832" s="51"/>
      <c r="CY5832" s="51"/>
      <c r="CZ5832" s="51"/>
      <c r="DA5832" s="51"/>
      <c r="DB5832" s="51"/>
      <c r="DC5832" s="51"/>
      <c r="DD5832" s="51"/>
    </row>
    <row r="5833" spans="73:108" ht="15" x14ac:dyDescent="0.25">
      <c r="BU5833" s="91"/>
      <c r="BV5833" s="177">
        <v>2010</v>
      </c>
      <c r="BW5833" s="177">
        <v>5</v>
      </c>
      <c r="BX5833" s="177" t="s">
        <v>1523</v>
      </c>
      <c r="BY5833" s="177" t="s">
        <v>262</v>
      </c>
      <c r="BZ5833" s="177" t="s">
        <v>277</v>
      </c>
      <c r="CA5833" s="177">
        <v>70</v>
      </c>
      <c r="CB5833" s="177" t="s">
        <v>264</v>
      </c>
      <c r="CC5833" s="122">
        <v>96.81</v>
      </c>
      <c r="CD5833" s="178" t="s">
        <v>2126</v>
      </c>
      <c r="CE5833" s="177" t="s">
        <v>285</v>
      </c>
      <c r="CF5833" s="177" t="s">
        <v>285</v>
      </c>
      <c r="CG5833" s="83" t="s">
        <v>9</v>
      </c>
      <c r="CH5833" s="57"/>
      <c r="CV5833" s="51"/>
      <c r="CW5833" s="51"/>
      <c r="CX5833" s="51"/>
      <c r="CY5833" s="51"/>
      <c r="CZ5833" s="51"/>
      <c r="DA5833" s="51"/>
      <c r="DB5833" s="51"/>
      <c r="DC5833" s="51"/>
      <c r="DD5833" s="51"/>
    </row>
    <row r="5834" spans="73:108" ht="15" x14ac:dyDescent="0.25">
      <c r="BU5834" s="91"/>
      <c r="BV5834" s="177">
        <v>2010</v>
      </c>
      <c r="BW5834" s="177">
        <v>6</v>
      </c>
      <c r="BX5834" s="177" t="s">
        <v>1523</v>
      </c>
      <c r="BY5834" s="177" t="s">
        <v>262</v>
      </c>
      <c r="BZ5834" s="177" t="s">
        <v>277</v>
      </c>
      <c r="CA5834" s="177">
        <v>70</v>
      </c>
      <c r="CB5834" s="177" t="s">
        <v>264</v>
      </c>
      <c r="CC5834" s="122">
        <v>149</v>
      </c>
      <c r="CD5834" s="178" t="s">
        <v>2126</v>
      </c>
      <c r="CE5834" s="177" t="s">
        <v>285</v>
      </c>
      <c r="CF5834" s="177" t="s">
        <v>285</v>
      </c>
      <c r="CG5834" s="83" t="s">
        <v>9</v>
      </c>
      <c r="CH5834" s="57"/>
      <c r="CV5834" s="51"/>
      <c r="CW5834" s="51"/>
      <c r="CX5834" s="51"/>
      <c r="CY5834" s="51"/>
      <c r="CZ5834" s="51"/>
      <c r="DA5834" s="51"/>
      <c r="DB5834" s="51"/>
      <c r="DC5834" s="51"/>
      <c r="DD5834" s="51"/>
    </row>
    <row r="5835" spans="73:108" ht="15" x14ac:dyDescent="0.25">
      <c r="BU5835" s="91"/>
      <c r="BV5835" s="177">
        <v>2010</v>
      </c>
      <c r="BW5835" s="177">
        <v>9</v>
      </c>
      <c r="BX5835" s="177" t="s">
        <v>1523</v>
      </c>
      <c r="BY5835" s="177" t="s">
        <v>262</v>
      </c>
      <c r="BZ5835" s="177" t="s">
        <v>277</v>
      </c>
      <c r="CA5835" s="177">
        <v>70</v>
      </c>
      <c r="CB5835" s="177" t="s">
        <v>264</v>
      </c>
      <c r="CC5835" s="122">
        <v>176.14</v>
      </c>
      <c r="CD5835" s="178" t="s">
        <v>2126</v>
      </c>
      <c r="CE5835" s="177" t="s">
        <v>285</v>
      </c>
      <c r="CF5835" s="177" t="s">
        <v>285</v>
      </c>
      <c r="CG5835" s="83" t="s">
        <v>9</v>
      </c>
      <c r="CH5835" s="57"/>
      <c r="CV5835" s="51"/>
      <c r="CW5835" s="51"/>
      <c r="CX5835" s="51"/>
      <c r="CY5835" s="51"/>
      <c r="CZ5835" s="51"/>
      <c r="DA5835" s="51"/>
      <c r="DB5835" s="51"/>
      <c r="DC5835" s="51"/>
      <c r="DD5835" s="51"/>
    </row>
    <row r="5836" spans="73:108" ht="15" x14ac:dyDescent="0.25">
      <c r="BU5836" s="91"/>
      <c r="BV5836" s="177">
        <v>2010</v>
      </c>
      <c r="BW5836" s="177">
        <v>2</v>
      </c>
      <c r="BX5836" s="177" t="s">
        <v>1546</v>
      </c>
      <c r="BY5836" s="177" t="s">
        <v>262</v>
      </c>
      <c r="BZ5836" s="177" t="s">
        <v>277</v>
      </c>
      <c r="CA5836" s="177">
        <v>70</v>
      </c>
      <c r="CB5836" s="177" t="s">
        <v>264</v>
      </c>
      <c r="CC5836" s="122">
        <v>188.46</v>
      </c>
      <c r="CD5836" s="178" t="s">
        <v>2126</v>
      </c>
      <c r="CE5836" s="177" t="s">
        <v>285</v>
      </c>
      <c r="CF5836" s="177" t="s">
        <v>285</v>
      </c>
      <c r="CG5836" s="83" t="s">
        <v>9</v>
      </c>
      <c r="CH5836" s="57"/>
      <c r="CV5836" s="51"/>
      <c r="CW5836" s="51"/>
      <c r="CX5836" s="51"/>
      <c r="CY5836" s="51"/>
      <c r="CZ5836" s="51"/>
      <c r="DA5836" s="51"/>
      <c r="DB5836" s="51"/>
      <c r="DC5836" s="51"/>
      <c r="DD5836" s="51"/>
    </row>
    <row r="5837" spans="73:108" ht="15" x14ac:dyDescent="0.25">
      <c r="BU5837" s="91"/>
      <c r="BV5837" s="177">
        <v>2010</v>
      </c>
      <c r="BW5837" s="177">
        <v>3</v>
      </c>
      <c r="BX5837" s="177" t="s">
        <v>1546</v>
      </c>
      <c r="BY5837" s="177" t="s">
        <v>262</v>
      </c>
      <c r="BZ5837" s="177" t="s">
        <v>277</v>
      </c>
      <c r="CA5837" s="177">
        <v>70</v>
      </c>
      <c r="CB5837" s="177" t="s">
        <v>264</v>
      </c>
      <c r="CC5837" s="122">
        <v>222.66</v>
      </c>
      <c r="CD5837" s="178" t="s">
        <v>2126</v>
      </c>
      <c r="CE5837" s="177" t="s">
        <v>285</v>
      </c>
      <c r="CF5837" s="177" t="s">
        <v>285</v>
      </c>
      <c r="CG5837" s="83" t="s">
        <v>9</v>
      </c>
      <c r="CH5837" s="57"/>
      <c r="CV5837" s="51"/>
      <c r="CW5837" s="51"/>
      <c r="CX5837" s="51"/>
      <c r="CY5837" s="51"/>
      <c r="CZ5837" s="51"/>
      <c r="DA5837" s="51"/>
      <c r="DB5837" s="51"/>
      <c r="DC5837" s="51"/>
      <c r="DD5837" s="51"/>
    </row>
    <row r="5838" spans="73:108" ht="15" x14ac:dyDescent="0.25">
      <c r="BU5838" s="91"/>
      <c r="BV5838" s="177">
        <v>2010</v>
      </c>
      <c r="BW5838" s="177">
        <v>4</v>
      </c>
      <c r="BX5838" s="177" t="s">
        <v>1546</v>
      </c>
      <c r="BY5838" s="177" t="s">
        <v>262</v>
      </c>
      <c r="BZ5838" s="177" t="s">
        <v>277</v>
      </c>
      <c r="CA5838" s="177">
        <v>70</v>
      </c>
      <c r="CB5838" s="177" t="s">
        <v>264</v>
      </c>
      <c r="CC5838" s="122">
        <v>455.4</v>
      </c>
      <c r="CD5838" s="178" t="s">
        <v>2126</v>
      </c>
      <c r="CE5838" s="177" t="s">
        <v>285</v>
      </c>
      <c r="CF5838" s="177" t="s">
        <v>285</v>
      </c>
      <c r="CG5838" s="83" t="s">
        <v>9</v>
      </c>
      <c r="CH5838" s="57"/>
      <c r="CV5838" s="51"/>
      <c r="CW5838" s="51"/>
      <c r="CX5838" s="51"/>
      <c r="CY5838" s="51"/>
      <c r="CZ5838" s="51"/>
      <c r="DA5838" s="51"/>
      <c r="DB5838" s="51"/>
      <c r="DC5838" s="51"/>
      <c r="DD5838" s="51"/>
    </row>
    <row r="5839" spans="73:108" ht="15" x14ac:dyDescent="0.25">
      <c r="BU5839" s="91"/>
      <c r="BV5839" s="177">
        <v>2010</v>
      </c>
      <c r="BW5839" s="177">
        <v>5</v>
      </c>
      <c r="BX5839" s="177" t="s">
        <v>1546</v>
      </c>
      <c r="BY5839" s="177" t="s">
        <v>262</v>
      </c>
      <c r="BZ5839" s="177" t="s">
        <v>277</v>
      </c>
      <c r="CA5839" s="177">
        <v>70</v>
      </c>
      <c r="CB5839" s="177" t="s">
        <v>264</v>
      </c>
      <c r="CC5839" s="122">
        <v>315.02999999999997</v>
      </c>
      <c r="CD5839" s="178" t="s">
        <v>2126</v>
      </c>
      <c r="CE5839" s="177" t="s">
        <v>285</v>
      </c>
      <c r="CF5839" s="177" t="s">
        <v>285</v>
      </c>
      <c r="CG5839" s="83" t="s">
        <v>9</v>
      </c>
      <c r="CH5839" s="57"/>
      <c r="CV5839" s="51"/>
      <c r="CW5839" s="51"/>
      <c r="CX5839" s="51"/>
      <c r="CY5839" s="51"/>
      <c r="CZ5839" s="51"/>
      <c r="DA5839" s="51"/>
      <c r="DB5839" s="51"/>
      <c r="DC5839" s="51"/>
      <c r="DD5839" s="51"/>
    </row>
    <row r="5840" spans="73:108" ht="15" x14ac:dyDescent="0.25">
      <c r="BU5840" s="91"/>
      <c r="BV5840" s="177">
        <v>2010</v>
      </c>
      <c r="BW5840" s="177">
        <v>6</v>
      </c>
      <c r="BX5840" s="177" t="s">
        <v>1546</v>
      </c>
      <c r="BY5840" s="177" t="s">
        <v>262</v>
      </c>
      <c r="BZ5840" s="177" t="s">
        <v>277</v>
      </c>
      <c r="CA5840" s="177">
        <v>70</v>
      </c>
      <c r="CB5840" s="177" t="s">
        <v>264</v>
      </c>
      <c r="CC5840" s="122">
        <v>307.95999999999998</v>
      </c>
      <c r="CD5840" s="178" t="s">
        <v>2126</v>
      </c>
      <c r="CE5840" s="177" t="s">
        <v>285</v>
      </c>
      <c r="CF5840" s="177" t="s">
        <v>285</v>
      </c>
      <c r="CG5840" s="83" t="s">
        <v>9</v>
      </c>
      <c r="CH5840" s="57"/>
      <c r="CV5840" s="51"/>
      <c r="CW5840" s="51"/>
      <c r="CX5840" s="51"/>
      <c r="CY5840" s="51"/>
      <c r="CZ5840" s="51"/>
      <c r="DA5840" s="51"/>
      <c r="DB5840" s="51"/>
      <c r="DC5840" s="51"/>
      <c r="DD5840" s="51"/>
    </row>
    <row r="5841" spans="73:108" ht="15" x14ac:dyDescent="0.25">
      <c r="BU5841" s="91"/>
      <c r="BV5841" s="177">
        <v>2010</v>
      </c>
      <c r="BW5841" s="177">
        <v>7</v>
      </c>
      <c r="BX5841" s="177" t="s">
        <v>1546</v>
      </c>
      <c r="BY5841" s="177" t="s">
        <v>262</v>
      </c>
      <c r="BZ5841" s="177" t="s">
        <v>277</v>
      </c>
      <c r="CA5841" s="177">
        <v>70</v>
      </c>
      <c r="CB5841" s="177" t="s">
        <v>264</v>
      </c>
      <c r="CC5841" s="122">
        <v>18.100000000000001</v>
      </c>
      <c r="CD5841" s="178" t="s">
        <v>2126</v>
      </c>
      <c r="CE5841" s="177" t="s">
        <v>285</v>
      </c>
      <c r="CF5841" s="177" t="s">
        <v>285</v>
      </c>
      <c r="CG5841" s="83" t="s">
        <v>9</v>
      </c>
      <c r="CH5841" s="57"/>
      <c r="CV5841" s="51"/>
      <c r="CW5841" s="51"/>
      <c r="CX5841" s="51"/>
      <c r="CY5841" s="51"/>
      <c r="CZ5841" s="51"/>
      <c r="DA5841" s="51"/>
      <c r="DB5841" s="51"/>
      <c r="DC5841" s="51"/>
      <c r="DD5841" s="51"/>
    </row>
    <row r="5842" spans="73:108" ht="15" x14ac:dyDescent="0.25">
      <c r="BU5842" s="91"/>
      <c r="BV5842" s="177">
        <v>2010</v>
      </c>
      <c r="BW5842" s="177">
        <v>8</v>
      </c>
      <c r="BX5842" s="177" t="s">
        <v>1546</v>
      </c>
      <c r="BY5842" s="177" t="s">
        <v>262</v>
      </c>
      <c r="BZ5842" s="177" t="s">
        <v>277</v>
      </c>
      <c r="CA5842" s="177">
        <v>70</v>
      </c>
      <c r="CB5842" s="177" t="s">
        <v>264</v>
      </c>
      <c r="CC5842" s="122">
        <v>105.1</v>
      </c>
      <c r="CD5842" s="178" t="s">
        <v>2126</v>
      </c>
      <c r="CE5842" s="177" t="s">
        <v>285</v>
      </c>
      <c r="CF5842" s="177" t="s">
        <v>285</v>
      </c>
      <c r="CG5842" s="83" t="s">
        <v>9</v>
      </c>
      <c r="CH5842" s="57"/>
      <c r="CV5842" s="51"/>
      <c r="CW5842" s="51"/>
      <c r="CX5842" s="51"/>
      <c r="CY5842" s="51"/>
      <c r="CZ5842" s="51"/>
      <c r="DA5842" s="51"/>
      <c r="DB5842" s="51"/>
      <c r="DC5842" s="51"/>
      <c r="DD5842" s="51"/>
    </row>
    <row r="5843" spans="73:108" ht="15" x14ac:dyDescent="0.25">
      <c r="BU5843" s="91"/>
      <c r="BV5843" s="177">
        <v>2010</v>
      </c>
      <c r="BW5843" s="177">
        <v>9</v>
      </c>
      <c r="BX5843" s="177" t="s">
        <v>1546</v>
      </c>
      <c r="BY5843" s="177" t="s">
        <v>262</v>
      </c>
      <c r="BZ5843" s="177" t="s">
        <v>277</v>
      </c>
      <c r="CA5843" s="177">
        <v>70</v>
      </c>
      <c r="CB5843" s="177" t="s">
        <v>264</v>
      </c>
      <c r="CC5843" s="122">
        <v>17.23</v>
      </c>
      <c r="CD5843" s="178" t="s">
        <v>2126</v>
      </c>
      <c r="CE5843" s="177" t="s">
        <v>285</v>
      </c>
      <c r="CF5843" s="177" t="s">
        <v>285</v>
      </c>
      <c r="CG5843" s="83" t="s">
        <v>9</v>
      </c>
      <c r="CH5843" s="57"/>
      <c r="CV5843" s="51"/>
      <c r="CW5843" s="51"/>
      <c r="CX5843" s="51"/>
      <c r="CY5843" s="51"/>
      <c r="CZ5843" s="51"/>
      <c r="DA5843" s="51"/>
      <c r="DB5843" s="51"/>
      <c r="DC5843" s="51"/>
      <c r="DD5843" s="51"/>
    </row>
    <row r="5844" spans="73:108" ht="15" x14ac:dyDescent="0.25">
      <c r="BU5844" s="91"/>
      <c r="BV5844" s="177">
        <v>2010</v>
      </c>
      <c r="BW5844" s="177">
        <v>10</v>
      </c>
      <c r="BX5844" s="177" t="s">
        <v>1546</v>
      </c>
      <c r="BY5844" s="177" t="s">
        <v>262</v>
      </c>
      <c r="BZ5844" s="177" t="s">
        <v>277</v>
      </c>
      <c r="CA5844" s="177">
        <v>70</v>
      </c>
      <c r="CB5844" s="177" t="s">
        <v>264</v>
      </c>
      <c r="CC5844" s="122">
        <v>35.03</v>
      </c>
      <c r="CD5844" s="178" t="s">
        <v>2126</v>
      </c>
      <c r="CE5844" s="177" t="s">
        <v>285</v>
      </c>
      <c r="CF5844" s="177" t="s">
        <v>285</v>
      </c>
      <c r="CG5844" s="83" t="s">
        <v>9</v>
      </c>
      <c r="CH5844" s="57"/>
      <c r="CV5844" s="51"/>
      <c r="CW5844" s="51"/>
      <c r="CX5844" s="51"/>
      <c r="CY5844" s="51"/>
      <c r="CZ5844" s="51"/>
      <c r="DA5844" s="51"/>
      <c r="DB5844" s="51"/>
      <c r="DC5844" s="51"/>
      <c r="DD5844" s="51"/>
    </row>
    <row r="5845" spans="73:108" ht="15" x14ac:dyDescent="0.25">
      <c r="BU5845" s="91"/>
      <c r="BV5845" s="177">
        <v>2010</v>
      </c>
      <c r="BW5845" s="177">
        <v>11</v>
      </c>
      <c r="BX5845" s="177" t="s">
        <v>1546</v>
      </c>
      <c r="BY5845" s="177" t="s">
        <v>262</v>
      </c>
      <c r="BZ5845" s="177" t="s">
        <v>277</v>
      </c>
      <c r="CA5845" s="177">
        <v>70</v>
      </c>
      <c r="CB5845" s="177" t="s">
        <v>264</v>
      </c>
      <c r="CC5845" s="122">
        <v>159.63999999999999</v>
      </c>
      <c r="CD5845" s="178" t="s">
        <v>2126</v>
      </c>
      <c r="CE5845" s="177" t="s">
        <v>285</v>
      </c>
      <c r="CF5845" s="177" t="s">
        <v>285</v>
      </c>
      <c r="CG5845" s="83" t="s">
        <v>9</v>
      </c>
      <c r="CH5845" s="57"/>
      <c r="CV5845" s="51"/>
      <c r="CW5845" s="51"/>
      <c r="CX5845" s="51"/>
      <c r="CY5845" s="51"/>
      <c r="CZ5845" s="51"/>
      <c r="DA5845" s="51"/>
      <c r="DB5845" s="51"/>
      <c r="DC5845" s="51"/>
      <c r="DD5845" s="51"/>
    </row>
    <row r="5846" spans="73:108" ht="15" x14ac:dyDescent="0.25">
      <c r="BU5846" s="91"/>
      <c r="BV5846" s="177">
        <v>2008</v>
      </c>
      <c r="BW5846" s="177">
        <v>7</v>
      </c>
      <c r="BX5846" s="177" t="s">
        <v>894</v>
      </c>
      <c r="BY5846" s="177" t="s">
        <v>262</v>
      </c>
      <c r="BZ5846" s="177" t="s">
        <v>277</v>
      </c>
      <c r="CA5846" s="177">
        <v>70</v>
      </c>
      <c r="CB5846" s="177" t="s">
        <v>264</v>
      </c>
      <c r="CC5846" s="122">
        <v>55.94</v>
      </c>
      <c r="CD5846" s="178" t="s">
        <v>2126</v>
      </c>
      <c r="CE5846" s="177" t="s">
        <v>285</v>
      </c>
      <c r="CF5846" s="177" t="s">
        <v>285</v>
      </c>
      <c r="CG5846" s="83" t="s">
        <v>9</v>
      </c>
      <c r="CH5846" s="57"/>
      <c r="CV5846" s="51"/>
      <c r="CW5846" s="51"/>
      <c r="CX5846" s="51"/>
      <c r="CY5846" s="51"/>
      <c r="CZ5846" s="51"/>
      <c r="DA5846" s="51"/>
      <c r="DB5846" s="51"/>
      <c r="DC5846" s="51"/>
      <c r="DD5846" s="51"/>
    </row>
    <row r="5847" spans="73:108" ht="15" x14ac:dyDescent="0.25">
      <c r="BU5847" s="91"/>
      <c r="BV5847" s="177">
        <v>2010</v>
      </c>
      <c r="BW5847" s="177">
        <v>12</v>
      </c>
      <c r="BX5847" s="177" t="s">
        <v>1621</v>
      </c>
      <c r="BY5847" s="177" t="s">
        <v>262</v>
      </c>
      <c r="BZ5847" s="177" t="s">
        <v>277</v>
      </c>
      <c r="CA5847" s="177">
        <v>70</v>
      </c>
      <c r="CB5847" s="177" t="s">
        <v>264</v>
      </c>
      <c r="CC5847" s="122">
        <v>178.66</v>
      </c>
      <c r="CD5847" s="178" t="s">
        <v>2126</v>
      </c>
      <c r="CE5847" s="177" t="s">
        <v>285</v>
      </c>
      <c r="CF5847" s="177" t="s">
        <v>285</v>
      </c>
      <c r="CG5847" s="83" t="s">
        <v>9</v>
      </c>
      <c r="CH5847" s="57"/>
      <c r="CV5847" s="51"/>
      <c r="CW5847" s="51"/>
      <c r="CX5847" s="51"/>
      <c r="CY5847" s="51"/>
      <c r="CZ5847" s="51"/>
      <c r="DA5847" s="51"/>
      <c r="DB5847" s="51"/>
      <c r="DC5847" s="51"/>
      <c r="DD5847" s="51"/>
    </row>
    <row r="5848" spans="73:108" ht="15" x14ac:dyDescent="0.25">
      <c r="BU5848" s="91"/>
      <c r="BV5848" s="177">
        <v>2007</v>
      </c>
      <c r="BW5848" s="177">
        <v>8</v>
      </c>
      <c r="BX5848" s="177" t="s">
        <v>460</v>
      </c>
      <c r="BY5848" s="177" t="s">
        <v>262</v>
      </c>
      <c r="BZ5848" s="177" t="s">
        <v>277</v>
      </c>
      <c r="CA5848" s="177">
        <v>70</v>
      </c>
      <c r="CB5848" s="177" t="s">
        <v>264</v>
      </c>
      <c r="CC5848" s="122">
        <v>130.31</v>
      </c>
      <c r="CD5848" s="178" t="s">
        <v>2126</v>
      </c>
      <c r="CE5848" s="177" t="s">
        <v>285</v>
      </c>
      <c r="CF5848" s="177" t="s">
        <v>285</v>
      </c>
      <c r="CG5848" s="83" t="s">
        <v>9</v>
      </c>
      <c r="CH5848" s="57"/>
      <c r="CV5848" s="51"/>
      <c r="CW5848" s="51"/>
      <c r="CX5848" s="51"/>
      <c r="CY5848" s="51"/>
      <c r="CZ5848" s="51"/>
      <c r="DA5848" s="51"/>
      <c r="DB5848" s="51"/>
      <c r="DC5848" s="51"/>
      <c r="DD5848" s="51"/>
    </row>
    <row r="5849" spans="73:108" ht="15" x14ac:dyDescent="0.25">
      <c r="BU5849" s="91"/>
      <c r="BV5849" s="177">
        <v>2007</v>
      </c>
      <c r="BW5849" s="177">
        <v>9</v>
      </c>
      <c r="BX5849" s="177" t="s">
        <v>460</v>
      </c>
      <c r="BY5849" s="177" t="s">
        <v>262</v>
      </c>
      <c r="BZ5849" s="177" t="s">
        <v>277</v>
      </c>
      <c r="CA5849" s="177">
        <v>70</v>
      </c>
      <c r="CB5849" s="177" t="s">
        <v>264</v>
      </c>
      <c r="CC5849" s="122">
        <v>286.68</v>
      </c>
      <c r="CD5849" s="178" t="s">
        <v>2126</v>
      </c>
      <c r="CE5849" s="177" t="s">
        <v>285</v>
      </c>
      <c r="CF5849" s="177" t="s">
        <v>285</v>
      </c>
      <c r="CG5849" s="83" t="s">
        <v>9</v>
      </c>
      <c r="CH5849" s="57"/>
      <c r="CV5849" s="51"/>
      <c r="CW5849" s="51"/>
      <c r="CX5849" s="51"/>
      <c r="CY5849" s="51"/>
      <c r="CZ5849" s="51"/>
      <c r="DA5849" s="51"/>
      <c r="DB5849" s="51"/>
      <c r="DC5849" s="51"/>
      <c r="DD5849" s="51"/>
    </row>
    <row r="5850" spans="73:108" ht="15" x14ac:dyDescent="0.25">
      <c r="BU5850" s="91"/>
      <c r="BV5850" s="177">
        <v>2007</v>
      </c>
      <c r="BW5850" s="177">
        <v>10</v>
      </c>
      <c r="BX5850" s="177" t="s">
        <v>460</v>
      </c>
      <c r="BY5850" s="177" t="s">
        <v>262</v>
      </c>
      <c r="BZ5850" s="177" t="s">
        <v>277</v>
      </c>
      <c r="CA5850" s="177">
        <v>70</v>
      </c>
      <c r="CB5850" s="177" t="s">
        <v>264</v>
      </c>
      <c r="CC5850" s="122">
        <v>445.08</v>
      </c>
      <c r="CD5850" s="178" t="s">
        <v>2126</v>
      </c>
      <c r="CE5850" s="177" t="s">
        <v>285</v>
      </c>
      <c r="CF5850" s="177" t="s">
        <v>285</v>
      </c>
      <c r="CG5850" s="83" t="s">
        <v>9</v>
      </c>
      <c r="CH5850" s="57"/>
      <c r="CV5850" s="51"/>
      <c r="CW5850" s="51"/>
      <c r="CX5850" s="51"/>
      <c r="CY5850" s="51"/>
      <c r="CZ5850" s="51"/>
      <c r="DA5850" s="51"/>
      <c r="DB5850" s="51"/>
      <c r="DC5850" s="51"/>
      <c r="DD5850" s="51"/>
    </row>
    <row r="5851" spans="73:108" ht="15" x14ac:dyDescent="0.25">
      <c r="BU5851" s="91"/>
      <c r="BV5851" s="177">
        <v>2007</v>
      </c>
      <c r="BW5851" s="177">
        <v>11</v>
      </c>
      <c r="BX5851" s="177" t="s">
        <v>460</v>
      </c>
      <c r="BY5851" s="177" t="s">
        <v>262</v>
      </c>
      <c r="BZ5851" s="177" t="s">
        <v>277</v>
      </c>
      <c r="CA5851" s="177">
        <v>70</v>
      </c>
      <c r="CB5851" s="177" t="s">
        <v>264</v>
      </c>
      <c r="CC5851" s="122">
        <v>641.30999999999995</v>
      </c>
      <c r="CD5851" s="178" t="s">
        <v>2126</v>
      </c>
      <c r="CE5851" s="177" t="s">
        <v>285</v>
      </c>
      <c r="CF5851" s="177" t="s">
        <v>285</v>
      </c>
      <c r="CG5851" s="83" t="s">
        <v>9</v>
      </c>
      <c r="CH5851" s="57"/>
      <c r="CV5851" s="51"/>
      <c r="CW5851" s="51"/>
      <c r="CX5851" s="51"/>
      <c r="CY5851" s="51"/>
      <c r="CZ5851" s="51"/>
      <c r="DA5851" s="51"/>
      <c r="DB5851" s="51"/>
      <c r="DC5851" s="51"/>
      <c r="DD5851" s="51"/>
    </row>
    <row r="5852" spans="73:108" ht="15" x14ac:dyDescent="0.25">
      <c r="BU5852" s="91"/>
      <c r="BV5852" s="177">
        <v>2007</v>
      </c>
      <c r="BW5852" s="177">
        <v>12</v>
      </c>
      <c r="BX5852" s="177" t="s">
        <v>460</v>
      </c>
      <c r="BY5852" s="177" t="s">
        <v>262</v>
      </c>
      <c r="BZ5852" s="177" t="s">
        <v>277</v>
      </c>
      <c r="CA5852" s="177">
        <v>70</v>
      </c>
      <c r="CB5852" s="177" t="s">
        <v>264</v>
      </c>
      <c r="CC5852" s="122">
        <v>570.97</v>
      </c>
      <c r="CD5852" s="178" t="s">
        <v>2126</v>
      </c>
      <c r="CE5852" s="177" t="s">
        <v>285</v>
      </c>
      <c r="CF5852" s="177" t="s">
        <v>285</v>
      </c>
      <c r="CG5852" s="83" t="s">
        <v>9</v>
      </c>
      <c r="CH5852" s="57"/>
      <c r="CV5852" s="51"/>
      <c r="CW5852" s="51"/>
      <c r="CX5852" s="51"/>
      <c r="CY5852" s="51"/>
      <c r="CZ5852" s="51"/>
      <c r="DA5852" s="51"/>
      <c r="DB5852" s="51"/>
      <c r="DC5852" s="51"/>
      <c r="DD5852" s="51"/>
    </row>
    <row r="5853" spans="73:108" ht="15" x14ac:dyDescent="0.25">
      <c r="BU5853" s="91"/>
      <c r="BV5853" s="177">
        <v>2008</v>
      </c>
      <c r="BW5853" s="177">
        <v>1</v>
      </c>
      <c r="BX5853" s="177" t="s">
        <v>460</v>
      </c>
      <c r="BY5853" s="177" t="s">
        <v>262</v>
      </c>
      <c r="BZ5853" s="177" t="s">
        <v>277</v>
      </c>
      <c r="CA5853" s="177">
        <v>70</v>
      </c>
      <c r="CB5853" s="177" t="s">
        <v>264</v>
      </c>
      <c r="CC5853" s="122">
        <v>1041.6199999999999</v>
      </c>
      <c r="CD5853" s="178" t="s">
        <v>2126</v>
      </c>
      <c r="CE5853" s="177" t="s">
        <v>285</v>
      </c>
      <c r="CF5853" s="177" t="s">
        <v>285</v>
      </c>
      <c r="CG5853" s="83" t="s">
        <v>9</v>
      </c>
      <c r="CH5853" s="57"/>
      <c r="CV5853" s="51"/>
      <c r="CW5853" s="51"/>
      <c r="CX5853" s="51"/>
      <c r="CY5853" s="51"/>
      <c r="CZ5853" s="51"/>
      <c r="DA5853" s="51"/>
      <c r="DB5853" s="51"/>
      <c r="DC5853" s="51"/>
      <c r="DD5853" s="51"/>
    </row>
    <row r="5854" spans="73:108" ht="15" x14ac:dyDescent="0.25">
      <c r="BU5854" s="91"/>
      <c r="BV5854" s="177">
        <v>2008</v>
      </c>
      <c r="BW5854" s="177">
        <v>1</v>
      </c>
      <c r="BX5854" s="177" t="s">
        <v>460</v>
      </c>
      <c r="BY5854" s="177" t="s">
        <v>262</v>
      </c>
      <c r="BZ5854" s="177" t="s">
        <v>347</v>
      </c>
      <c r="CA5854" s="177">
        <v>70</v>
      </c>
      <c r="CB5854" s="177" t="s">
        <v>264</v>
      </c>
      <c r="CC5854" s="122">
        <v>168.01</v>
      </c>
      <c r="CD5854" s="178" t="s">
        <v>2126</v>
      </c>
      <c r="CE5854" s="177" t="s">
        <v>285</v>
      </c>
      <c r="CF5854" s="177" t="s">
        <v>285</v>
      </c>
      <c r="CG5854" s="83" t="s">
        <v>9</v>
      </c>
      <c r="CH5854" s="57"/>
      <c r="CV5854" s="51"/>
      <c r="CW5854" s="51"/>
      <c r="CX5854" s="51"/>
      <c r="CY5854" s="51"/>
      <c r="CZ5854" s="51"/>
      <c r="DA5854" s="51"/>
      <c r="DB5854" s="51"/>
      <c r="DC5854" s="51"/>
      <c r="DD5854" s="51"/>
    </row>
    <row r="5855" spans="73:108" ht="15" x14ac:dyDescent="0.25">
      <c r="BU5855" s="91"/>
      <c r="BV5855" s="177">
        <v>2008</v>
      </c>
      <c r="BW5855" s="177">
        <v>2</v>
      </c>
      <c r="BX5855" s="177" t="s">
        <v>460</v>
      </c>
      <c r="BY5855" s="177" t="s">
        <v>262</v>
      </c>
      <c r="BZ5855" s="177" t="s">
        <v>277</v>
      </c>
      <c r="CA5855" s="177">
        <v>70</v>
      </c>
      <c r="CB5855" s="177" t="s">
        <v>264</v>
      </c>
      <c r="CC5855" s="122">
        <v>852.51</v>
      </c>
      <c r="CD5855" s="178" t="s">
        <v>2126</v>
      </c>
      <c r="CE5855" s="177" t="s">
        <v>285</v>
      </c>
      <c r="CF5855" s="177" t="s">
        <v>285</v>
      </c>
      <c r="CG5855" s="83" t="s">
        <v>9</v>
      </c>
      <c r="CH5855" s="57"/>
      <c r="CV5855" s="51"/>
      <c r="CW5855" s="51"/>
      <c r="CX5855" s="51"/>
      <c r="CY5855" s="51"/>
      <c r="CZ5855" s="51"/>
      <c r="DA5855" s="51"/>
      <c r="DB5855" s="51"/>
      <c r="DC5855" s="51"/>
      <c r="DD5855" s="51"/>
    </row>
    <row r="5856" spans="73:108" ht="15" x14ac:dyDescent="0.25">
      <c r="BU5856" s="91"/>
      <c r="BV5856" s="177">
        <v>2008</v>
      </c>
      <c r="BW5856" s="177">
        <v>3</v>
      </c>
      <c r="BX5856" s="177" t="s">
        <v>460</v>
      </c>
      <c r="BY5856" s="177" t="s">
        <v>262</v>
      </c>
      <c r="BZ5856" s="177" t="s">
        <v>277</v>
      </c>
      <c r="CA5856" s="177">
        <v>70</v>
      </c>
      <c r="CB5856" s="177" t="s">
        <v>264</v>
      </c>
      <c r="CC5856" s="122">
        <v>863.71</v>
      </c>
      <c r="CD5856" s="178" t="s">
        <v>2126</v>
      </c>
      <c r="CE5856" s="177" t="s">
        <v>285</v>
      </c>
      <c r="CF5856" s="177" t="s">
        <v>285</v>
      </c>
      <c r="CG5856" s="83" t="s">
        <v>9</v>
      </c>
      <c r="CH5856" s="57"/>
      <c r="CV5856" s="51"/>
      <c r="CW5856" s="51"/>
      <c r="CX5856" s="51"/>
      <c r="CY5856" s="51"/>
      <c r="CZ5856" s="51"/>
      <c r="DA5856" s="51"/>
      <c r="DB5856" s="51"/>
      <c r="DC5856" s="51"/>
      <c r="DD5856" s="51"/>
    </row>
    <row r="5857" spans="73:108" ht="15" x14ac:dyDescent="0.25">
      <c r="BU5857" s="91"/>
      <c r="BV5857" s="177">
        <v>2008</v>
      </c>
      <c r="BW5857" s="177">
        <v>4</v>
      </c>
      <c r="BX5857" s="177" t="s">
        <v>460</v>
      </c>
      <c r="BY5857" s="177" t="s">
        <v>262</v>
      </c>
      <c r="BZ5857" s="177" t="s">
        <v>277</v>
      </c>
      <c r="CA5857" s="177">
        <v>70</v>
      </c>
      <c r="CB5857" s="177" t="s">
        <v>264</v>
      </c>
      <c r="CC5857" s="122">
        <v>1154.4000000000001</v>
      </c>
      <c r="CD5857" s="178" t="s">
        <v>2126</v>
      </c>
      <c r="CE5857" s="177" t="s">
        <v>285</v>
      </c>
      <c r="CF5857" s="177" t="s">
        <v>285</v>
      </c>
      <c r="CG5857" s="83" t="s">
        <v>9</v>
      </c>
      <c r="CH5857" s="57"/>
      <c r="CV5857" s="51"/>
      <c r="CW5857" s="51"/>
      <c r="CX5857" s="51"/>
      <c r="CY5857" s="51"/>
      <c r="CZ5857" s="51"/>
      <c r="DA5857" s="51"/>
      <c r="DB5857" s="51"/>
      <c r="DC5857" s="51"/>
      <c r="DD5857" s="51"/>
    </row>
    <row r="5858" spans="73:108" ht="15" x14ac:dyDescent="0.25">
      <c r="BU5858" s="91"/>
      <c r="BV5858" s="177">
        <v>2008</v>
      </c>
      <c r="BW5858" s="177">
        <v>5</v>
      </c>
      <c r="BX5858" s="177" t="s">
        <v>460</v>
      </c>
      <c r="BY5858" s="177" t="s">
        <v>262</v>
      </c>
      <c r="BZ5858" s="177" t="s">
        <v>277</v>
      </c>
      <c r="CA5858" s="177">
        <v>70</v>
      </c>
      <c r="CB5858" s="177" t="s">
        <v>264</v>
      </c>
      <c r="CC5858" s="122">
        <v>928.22</v>
      </c>
      <c r="CD5858" s="178" t="s">
        <v>2126</v>
      </c>
      <c r="CE5858" s="177" t="s">
        <v>285</v>
      </c>
      <c r="CF5858" s="177" t="s">
        <v>285</v>
      </c>
      <c r="CG5858" s="83" t="s">
        <v>9</v>
      </c>
      <c r="CH5858" s="57"/>
      <c r="CV5858" s="51"/>
      <c r="CW5858" s="51"/>
      <c r="CX5858" s="51"/>
      <c r="CY5858" s="51"/>
      <c r="CZ5858" s="51"/>
      <c r="DA5858" s="51"/>
      <c r="DB5858" s="51"/>
      <c r="DC5858" s="51"/>
      <c r="DD5858" s="51"/>
    </row>
    <row r="5859" spans="73:108" ht="15" x14ac:dyDescent="0.25">
      <c r="BU5859" s="91"/>
      <c r="BV5859" s="177">
        <v>2008</v>
      </c>
      <c r="BW5859" s="177">
        <v>6</v>
      </c>
      <c r="BX5859" s="177" t="s">
        <v>460</v>
      </c>
      <c r="BY5859" s="177" t="s">
        <v>262</v>
      </c>
      <c r="BZ5859" s="177" t="s">
        <v>277</v>
      </c>
      <c r="CA5859" s="177">
        <v>70</v>
      </c>
      <c r="CB5859" s="177" t="s">
        <v>264</v>
      </c>
      <c r="CC5859" s="122">
        <v>982.1</v>
      </c>
      <c r="CD5859" s="178" t="s">
        <v>2126</v>
      </c>
      <c r="CE5859" s="177" t="s">
        <v>285</v>
      </c>
      <c r="CF5859" s="177" t="s">
        <v>285</v>
      </c>
      <c r="CG5859" s="83" t="s">
        <v>9</v>
      </c>
      <c r="CH5859" s="57"/>
      <c r="CV5859" s="51"/>
      <c r="CW5859" s="51"/>
      <c r="CX5859" s="51"/>
      <c r="CY5859" s="51"/>
      <c r="CZ5859" s="51"/>
      <c r="DA5859" s="51"/>
      <c r="DB5859" s="51"/>
      <c r="DC5859" s="51"/>
      <c r="DD5859" s="51"/>
    </row>
    <row r="5860" spans="73:108" ht="15" x14ac:dyDescent="0.25">
      <c r="BU5860" s="91"/>
      <c r="BV5860" s="177">
        <v>2008</v>
      </c>
      <c r="BW5860" s="177">
        <v>7</v>
      </c>
      <c r="BX5860" s="177" t="s">
        <v>460</v>
      </c>
      <c r="BY5860" s="177" t="s">
        <v>262</v>
      </c>
      <c r="BZ5860" s="177" t="s">
        <v>277</v>
      </c>
      <c r="CA5860" s="177">
        <v>70</v>
      </c>
      <c r="CB5860" s="177" t="s">
        <v>264</v>
      </c>
      <c r="CC5860" s="122">
        <v>872.74</v>
      </c>
      <c r="CD5860" s="178" t="s">
        <v>2126</v>
      </c>
      <c r="CE5860" s="177" t="s">
        <v>285</v>
      </c>
      <c r="CF5860" s="177" t="s">
        <v>285</v>
      </c>
      <c r="CG5860" s="83" t="s">
        <v>9</v>
      </c>
      <c r="CH5860" s="57"/>
      <c r="CV5860" s="51"/>
      <c r="CW5860" s="51"/>
      <c r="CX5860" s="51"/>
      <c r="CY5860" s="51"/>
      <c r="CZ5860" s="51"/>
      <c r="DA5860" s="51"/>
      <c r="DB5860" s="51"/>
      <c r="DC5860" s="51"/>
      <c r="DD5860" s="51"/>
    </row>
    <row r="5861" spans="73:108" ht="15" x14ac:dyDescent="0.25">
      <c r="BU5861" s="91"/>
      <c r="BV5861" s="177">
        <v>2008</v>
      </c>
      <c r="BW5861" s="177">
        <v>8</v>
      </c>
      <c r="BX5861" s="177" t="s">
        <v>460</v>
      </c>
      <c r="BY5861" s="177" t="s">
        <v>262</v>
      </c>
      <c r="BZ5861" s="177" t="s">
        <v>277</v>
      </c>
      <c r="CA5861" s="177">
        <v>70</v>
      </c>
      <c r="CB5861" s="177" t="s">
        <v>264</v>
      </c>
      <c r="CC5861" s="122">
        <v>531.19000000000005</v>
      </c>
      <c r="CD5861" s="178" t="s">
        <v>2126</v>
      </c>
      <c r="CE5861" s="177" t="s">
        <v>285</v>
      </c>
      <c r="CF5861" s="177" t="s">
        <v>285</v>
      </c>
      <c r="CG5861" s="83" t="s">
        <v>9</v>
      </c>
      <c r="CH5861" s="57"/>
      <c r="CV5861" s="51"/>
      <c r="CW5861" s="51"/>
      <c r="CX5861" s="51"/>
      <c r="CY5861" s="51"/>
      <c r="CZ5861" s="51"/>
      <c r="DA5861" s="51"/>
      <c r="DB5861" s="51"/>
      <c r="DC5861" s="51"/>
      <c r="DD5861" s="51"/>
    </row>
    <row r="5862" spans="73:108" ht="15" x14ac:dyDescent="0.25">
      <c r="BU5862" s="91"/>
      <c r="BV5862" s="177">
        <v>2008</v>
      </c>
      <c r="BW5862" s="177">
        <v>9</v>
      </c>
      <c r="BX5862" s="177" t="s">
        <v>460</v>
      </c>
      <c r="BY5862" s="177" t="s">
        <v>262</v>
      </c>
      <c r="BZ5862" s="177" t="s">
        <v>277</v>
      </c>
      <c r="CA5862" s="177">
        <v>70</v>
      </c>
      <c r="CB5862" s="177" t="s">
        <v>264</v>
      </c>
      <c r="CC5862" s="122">
        <v>113.53</v>
      </c>
      <c r="CD5862" s="178" t="s">
        <v>2126</v>
      </c>
      <c r="CE5862" s="177" t="s">
        <v>285</v>
      </c>
      <c r="CF5862" s="177" t="s">
        <v>285</v>
      </c>
      <c r="CG5862" s="83" t="s">
        <v>9</v>
      </c>
      <c r="CH5862" s="57"/>
      <c r="CV5862" s="51"/>
      <c r="CW5862" s="51"/>
      <c r="CX5862" s="51"/>
      <c r="CY5862" s="51"/>
      <c r="CZ5862" s="51"/>
      <c r="DA5862" s="51"/>
      <c r="DB5862" s="51"/>
      <c r="DC5862" s="51"/>
      <c r="DD5862" s="51"/>
    </row>
    <row r="5863" spans="73:108" ht="15" x14ac:dyDescent="0.25">
      <c r="BU5863" s="91"/>
      <c r="BV5863" s="177">
        <v>2008</v>
      </c>
      <c r="BW5863" s="177">
        <v>9</v>
      </c>
      <c r="BX5863" s="177" t="s">
        <v>460</v>
      </c>
      <c r="BY5863" s="177" t="s">
        <v>262</v>
      </c>
      <c r="BZ5863" s="177" t="s">
        <v>347</v>
      </c>
      <c r="CA5863" s="177">
        <v>70</v>
      </c>
      <c r="CB5863" s="177" t="s">
        <v>264</v>
      </c>
      <c r="CC5863" s="122">
        <v>188.39</v>
      </c>
      <c r="CD5863" s="178" t="s">
        <v>2126</v>
      </c>
      <c r="CE5863" s="177" t="s">
        <v>285</v>
      </c>
      <c r="CF5863" s="177" t="s">
        <v>285</v>
      </c>
      <c r="CG5863" s="83" t="s">
        <v>9</v>
      </c>
      <c r="CH5863" s="57"/>
      <c r="CV5863" s="51"/>
      <c r="CW5863" s="51"/>
      <c r="CX5863" s="51"/>
      <c r="CY5863" s="51"/>
      <c r="CZ5863" s="51"/>
      <c r="DA5863" s="51"/>
      <c r="DB5863" s="51"/>
      <c r="DC5863" s="51"/>
      <c r="DD5863" s="51"/>
    </row>
    <row r="5864" spans="73:108" ht="15" x14ac:dyDescent="0.25">
      <c r="BU5864" s="91"/>
      <c r="BV5864" s="177">
        <v>2008</v>
      </c>
      <c r="BW5864" s="177">
        <v>10</v>
      </c>
      <c r="BX5864" s="177" t="s">
        <v>460</v>
      </c>
      <c r="BY5864" s="177" t="s">
        <v>262</v>
      </c>
      <c r="BZ5864" s="177" t="s">
        <v>277</v>
      </c>
      <c r="CA5864" s="177">
        <v>70</v>
      </c>
      <c r="CB5864" s="177" t="s">
        <v>264</v>
      </c>
      <c r="CC5864" s="122">
        <v>782.24</v>
      </c>
      <c r="CD5864" s="178" t="s">
        <v>2126</v>
      </c>
      <c r="CE5864" s="177" t="s">
        <v>285</v>
      </c>
      <c r="CF5864" s="177" t="s">
        <v>285</v>
      </c>
      <c r="CG5864" s="83" t="s">
        <v>9</v>
      </c>
      <c r="CH5864" s="57"/>
      <c r="CV5864" s="51"/>
      <c r="CW5864" s="51"/>
      <c r="CX5864" s="51"/>
      <c r="CY5864" s="51"/>
      <c r="CZ5864" s="51"/>
      <c r="DA5864" s="51"/>
      <c r="DB5864" s="51"/>
      <c r="DC5864" s="51"/>
      <c r="DD5864" s="51"/>
    </row>
    <row r="5865" spans="73:108" ht="15" x14ac:dyDescent="0.25">
      <c r="BU5865" s="91"/>
      <c r="BV5865" s="177">
        <v>2008</v>
      </c>
      <c r="BW5865" s="177">
        <v>11</v>
      </c>
      <c r="BX5865" s="177" t="s">
        <v>460</v>
      </c>
      <c r="BY5865" s="177" t="s">
        <v>262</v>
      </c>
      <c r="BZ5865" s="177" t="s">
        <v>277</v>
      </c>
      <c r="CA5865" s="177">
        <v>70</v>
      </c>
      <c r="CB5865" s="177" t="s">
        <v>264</v>
      </c>
      <c r="CC5865" s="122">
        <v>828.46</v>
      </c>
      <c r="CD5865" s="178" t="s">
        <v>2126</v>
      </c>
      <c r="CE5865" s="177" t="s">
        <v>285</v>
      </c>
      <c r="CF5865" s="177" t="s">
        <v>285</v>
      </c>
      <c r="CG5865" s="83" t="s">
        <v>9</v>
      </c>
      <c r="CH5865" s="57"/>
      <c r="CV5865" s="51"/>
      <c r="CW5865" s="51"/>
      <c r="CX5865" s="51"/>
      <c r="CY5865" s="51"/>
      <c r="CZ5865" s="51"/>
      <c r="DA5865" s="51"/>
      <c r="DB5865" s="51"/>
      <c r="DC5865" s="51"/>
      <c r="DD5865" s="51"/>
    </row>
    <row r="5866" spans="73:108" ht="15" x14ac:dyDescent="0.25">
      <c r="BU5866" s="91"/>
      <c r="BV5866" s="177">
        <v>2008</v>
      </c>
      <c r="BW5866" s="177">
        <v>12</v>
      </c>
      <c r="BX5866" s="177" t="s">
        <v>460</v>
      </c>
      <c r="BY5866" s="177" t="s">
        <v>262</v>
      </c>
      <c r="BZ5866" s="177" t="s">
        <v>277</v>
      </c>
      <c r="CA5866" s="177">
        <v>70</v>
      </c>
      <c r="CB5866" s="177" t="s">
        <v>264</v>
      </c>
      <c r="CC5866" s="122">
        <v>306.52</v>
      </c>
      <c r="CD5866" s="178" t="s">
        <v>2126</v>
      </c>
      <c r="CE5866" s="177" t="s">
        <v>285</v>
      </c>
      <c r="CF5866" s="177" t="s">
        <v>285</v>
      </c>
      <c r="CG5866" s="83" t="s">
        <v>9</v>
      </c>
      <c r="CH5866" s="57"/>
      <c r="CV5866" s="51"/>
      <c r="CW5866" s="51"/>
      <c r="CX5866" s="51"/>
      <c r="CY5866" s="51"/>
      <c r="CZ5866" s="51"/>
      <c r="DA5866" s="51"/>
      <c r="DB5866" s="51"/>
      <c r="DC5866" s="51"/>
      <c r="DD5866" s="51"/>
    </row>
    <row r="5867" spans="73:108" ht="15" x14ac:dyDescent="0.25">
      <c r="BU5867" s="91"/>
      <c r="BV5867" s="177">
        <v>2009</v>
      </c>
      <c r="BW5867" s="177">
        <v>1</v>
      </c>
      <c r="BX5867" s="177" t="s">
        <v>460</v>
      </c>
      <c r="BY5867" s="177" t="s">
        <v>262</v>
      </c>
      <c r="BZ5867" s="177" t="s">
        <v>277</v>
      </c>
      <c r="CA5867" s="177">
        <v>70</v>
      </c>
      <c r="CB5867" s="177" t="s">
        <v>264</v>
      </c>
      <c r="CC5867" s="122">
        <v>730.27</v>
      </c>
      <c r="CD5867" s="178" t="s">
        <v>2126</v>
      </c>
      <c r="CE5867" s="177" t="s">
        <v>285</v>
      </c>
      <c r="CF5867" s="177" t="s">
        <v>285</v>
      </c>
      <c r="CG5867" s="83" t="s">
        <v>9</v>
      </c>
      <c r="CH5867" s="57"/>
      <c r="CV5867" s="51"/>
      <c r="CW5867" s="51"/>
      <c r="CX5867" s="51"/>
      <c r="CY5867" s="51"/>
      <c r="CZ5867" s="51"/>
      <c r="DA5867" s="51"/>
      <c r="DB5867" s="51"/>
      <c r="DC5867" s="51"/>
      <c r="DD5867" s="51"/>
    </row>
    <row r="5868" spans="73:108" ht="15" x14ac:dyDescent="0.25">
      <c r="BU5868" s="91"/>
      <c r="BV5868" s="177">
        <v>2009</v>
      </c>
      <c r="BW5868" s="177">
        <v>2</v>
      </c>
      <c r="BX5868" s="177" t="s">
        <v>460</v>
      </c>
      <c r="BY5868" s="177" t="s">
        <v>262</v>
      </c>
      <c r="BZ5868" s="177" t="s">
        <v>277</v>
      </c>
      <c r="CA5868" s="177">
        <v>70</v>
      </c>
      <c r="CB5868" s="177" t="s">
        <v>264</v>
      </c>
      <c r="CC5868" s="122">
        <v>685.34</v>
      </c>
      <c r="CD5868" s="178" t="s">
        <v>2126</v>
      </c>
      <c r="CE5868" s="177" t="s">
        <v>285</v>
      </c>
      <c r="CF5868" s="177" t="s">
        <v>285</v>
      </c>
      <c r="CG5868" s="83" t="s">
        <v>9</v>
      </c>
      <c r="CH5868" s="57"/>
      <c r="CV5868" s="51"/>
      <c r="CW5868" s="51"/>
      <c r="CX5868" s="51"/>
      <c r="CY5868" s="51"/>
      <c r="CZ5868" s="51"/>
      <c r="DA5868" s="51"/>
      <c r="DB5868" s="51"/>
      <c r="DC5868" s="51"/>
      <c r="DD5868" s="51"/>
    </row>
    <row r="5869" spans="73:108" ht="15" x14ac:dyDescent="0.25">
      <c r="BU5869" s="91"/>
      <c r="BV5869" s="177">
        <v>2009</v>
      </c>
      <c r="BW5869" s="177">
        <v>2</v>
      </c>
      <c r="BX5869" s="177" t="s">
        <v>460</v>
      </c>
      <c r="BY5869" s="177" t="s">
        <v>262</v>
      </c>
      <c r="BZ5869" s="177" t="s">
        <v>347</v>
      </c>
      <c r="CA5869" s="177">
        <v>70</v>
      </c>
      <c r="CB5869" s="177" t="s">
        <v>264</v>
      </c>
      <c r="CC5869" s="122">
        <v>84.01</v>
      </c>
      <c r="CD5869" s="178" t="s">
        <v>2126</v>
      </c>
      <c r="CE5869" s="177" t="s">
        <v>285</v>
      </c>
      <c r="CF5869" s="177" t="s">
        <v>285</v>
      </c>
      <c r="CG5869" s="83" t="s">
        <v>9</v>
      </c>
      <c r="CH5869" s="57"/>
      <c r="CV5869" s="51"/>
      <c r="CW5869" s="51"/>
      <c r="CX5869" s="51"/>
      <c r="CY5869" s="51"/>
      <c r="CZ5869" s="51"/>
      <c r="DA5869" s="51"/>
      <c r="DB5869" s="51"/>
      <c r="DC5869" s="51"/>
      <c r="DD5869" s="51"/>
    </row>
    <row r="5870" spans="73:108" ht="15" x14ac:dyDescent="0.25">
      <c r="BU5870" s="91"/>
      <c r="BV5870" s="177">
        <v>2009</v>
      </c>
      <c r="BW5870" s="177">
        <v>3</v>
      </c>
      <c r="BX5870" s="177" t="s">
        <v>460</v>
      </c>
      <c r="BY5870" s="177" t="s">
        <v>262</v>
      </c>
      <c r="BZ5870" s="177" t="s">
        <v>277</v>
      </c>
      <c r="CA5870" s="177">
        <v>70</v>
      </c>
      <c r="CB5870" s="177" t="s">
        <v>264</v>
      </c>
      <c r="CC5870" s="122">
        <v>408.33</v>
      </c>
      <c r="CD5870" s="178" t="s">
        <v>2126</v>
      </c>
      <c r="CE5870" s="177" t="s">
        <v>285</v>
      </c>
      <c r="CF5870" s="177" t="s">
        <v>285</v>
      </c>
      <c r="CG5870" s="83" t="s">
        <v>9</v>
      </c>
      <c r="CH5870" s="57"/>
      <c r="CV5870" s="51"/>
      <c r="CW5870" s="51"/>
      <c r="CX5870" s="51"/>
      <c r="CY5870" s="51"/>
      <c r="CZ5870" s="51"/>
      <c r="DA5870" s="51"/>
      <c r="DB5870" s="51"/>
      <c r="DC5870" s="51"/>
      <c r="DD5870" s="51"/>
    </row>
    <row r="5871" spans="73:108" ht="15" x14ac:dyDescent="0.25">
      <c r="BU5871" s="91"/>
      <c r="BV5871" s="177">
        <v>2009</v>
      </c>
      <c r="BW5871" s="177">
        <v>4</v>
      </c>
      <c r="BX5871" s="177" t="s">
        <v>460</v>
      </c>
      <c r="BY5871" s="177" t="s">
        <v>262</v>
      </c>
      <c r="BZ5871" s="177" t="s">
        <v>277</v>
      </c>
      <c r="CA5871" s="177">
        <v>70</v>
      </c>
      <c r="CB5871" s="177" t="s">
        <v>264</v>
      </c>
      <c r="CC5871" s="122">
        <v>358.7</v>
      </c>
      <c r="CD5871" s="178" t="s">
        <v>2126</v>
      </c>
      <c r="CE5871" s="177" t="s">
        <v>285</v>
      </c>
      <c r="CF5871" s="177" t="s">
        <v>285</v>
      </c>
      <c r="CG5871" s="83" t="s">
        <v>9</v>
      </c>
      <c r="CH5871" s="57"/>
      <c r="CV5871" s="51"/>
      <c r="CW5871" s="51"/>
      <c r="CX5871" s="51"/>
      <c r="CY5871" s="51"/>
      <c r="CZ5871" s="51"/>
      <c r="DA5871" s="51"/>
      <c r="DB5871" s="51"/>
      <c r="DC5871" s="51"/>
      <c r="DD5871" s="51"/>
    </row>
    <row r="5872" spans="73:108" ht="15" x14ac:dyDescent="0.25">
      <c r="BU5872" s="91"/>
      <c r="BV5872" s="177">
        <v>2009</v>
      </c>
      <c r="BW5872" s="177">
        <v>5</v>
      </c>
      <c r="BX5872" s="177" t="s">
        <v>460</v>
      </c>
      <c r="BY5872" s="177" t="s">
        <v>262</v>
      </c>
      <c r="BZ5872" s="177" t="s">
        <v>277</v>
      </c>
      <c r="CA5872" s="177">
        <v>70</v>
      </c>
      <c r="CB5872" s="177" t="s">
        <v>264</v>
      </c>
      <c r="CC5872" s="122">
        <v>23.62</v>
      </c>
      <c r="CD5872" s="178" t="s">
        <v>2126</v>
      </c>
      <c r="CE5872" s="177" t="s">
        <v>285</v>
      </c>
      <c r="CF5872" s="177" t="s">
        <v>285</v>
      </c>
      <c r="CG5872" s="83" t="s">
        <v>9</v>
      </c>
      <c r="CH5872" s="57"/>
      <c r="CV5872" s="51"/>
      <c r="CW5872" s="51"/>
      <c r="CX5872" s="51"/>
      <c r="CY5872" s="51"/>
      <c r="CZ5872" s="51"/>
      <c r="DA5872" s="51"/>
      <c r="DB5872" s="51"/>
      <c r="DC5872" s="51"/>
      <c r="DD5872" s="51"/>
    </row>
    <row r="5873" spans="73:108" ht="15" x14ac:dyDescent="0.25">
      <c r="BU5873" s="91"/>
      <c r="BV5873" s="177">
        <v>2009</v>
      </c>
      <c r="BW5873" s="177">
        <v>6</v>
      </c>
      <c r="BX5873" s="177" t="s">
        <v>460</v>
      </c>
      <c r="BY5873" s="177" t="s">
        <v>262</v>
      </c>
      <c r="BZ5873" s="177" t="s">
        <v>277</v>
      </c>
      <c r="CA5873" s="177">
        <v>70</v>
      </c>
      <c r="CB5873" s="177" t="s">
        <v>264</v>
      </c>
      <c r="CC5873" s="122">
        <v>52.8</v>
      </c>
      <c r="CD5873" s="178" t="s">
        <v>2126</v>
      </c>
      <c r="CE5873" s="177" t="s">
        <v>285</v>
      </c>
      <c r="CF5873" s="177" t="s">
        <v>285</v>
      </c>
      <c r="CG5873" s="83" t="s">
        <v>9</v>
      </c>
      <c r="CH5873" s="57"/>
      <c r="CV5873" s="51"/>
      <c r="CW5873" s="51"/>
      <c r="CX5873" s="51"/>
      <c r="CY5873" s="51"/>
      <c r="CZ5873" s="51"/>
      <c r="DA5873" s="51"/>
      <c r="DB5873" s="51"/>
      <c r="DC5873" s="51"/>
      <c r="DD5873" s="51"/>
    </row>
    <row r="5874" spans="73:108" ht="15" x14ac:dyDescent="0.25">
      <c r="BU5874" s="91"/>
      <c r="BV5874" s="177">
        <v>2009</v>
      </c>
      <c r="BW5874" s="177">
        <v>7</v>
      </c>
      <c r="BX5874" s="177" t="s">
        <v>460</v>
      </c>
      <c r="BY5874" s="177" t="s">
        <v>262</v>
      </c>
      <c r="BZ5874" s="177" t="s">
        <v>277</v>
      </c>
      <c r="CA5874" s="177">
        <v>70</v>
      </c>
      <c r="CB5874" s="177" t="s">
        <v>264</v>
      </c>
      <c r="CC5874" s="122">
        <v>25.94</v>
      </c>
      <c r="CD5874" s="178" t="s">
        <v>2126</v>
      </c>
      <c r="CE5874" s="177" t="s">
        <v>285</v>
      </c>
      <c r="CF5874" s="177" t="s">
        <v>285</v>
      </c>
      <c r="CG5874" s="83" t="s">
        <v>9</v>
      </c>
      <c r="CH5874" s="57"/>
      <c r="CV5874" s="51"/>
      <c r="CW5874" s="51"/>
      <c r="CX5874" s="51"/>
      <c r="CY5874" s="51"/>
      <c r="CZ5874" s="51"/>
      <c r="DA5874" s="51"/>
      <c r="DB5874" s="51"/>
      <c r="DC5874" s="51"/>
      <c r="DD5874" s="51"/>
    </row>
    <row r="5875" spans="73:108" ht="15" x14ac:dyDescent="0.25">
      <c r="BU5875" s="91"/>
      <c r="BV5875" s="177">
        <v>2009</v>
      </c>
      <c r="BW5875" s="177">
        <v>9</v>
      </c>
      <c r="BX5875" s="177" t="s">
        <v>460</v>
      </c>
      <c r="BY5875" s="177" t="s">
        <v>262</v>
      </c>
      <c r="BZ5875" s="177" t="s">
        <v>277</v>
      </c>
      <c r="CA5875" s="177">
        <v>70</v>
      </c>
      <c r="CB5875" s="177" t="s">
        <v>264</v>
      </c>
      <c r="CC5875" s="122">
        <v>51.68</v>
      </c>
      <c r="CD5875" s="178" t="s">
        <v>2126</v>
      </c>
      <c r="CE5875" s="177" t="s">
        <v>285</v>
      </c>
      <c r="CF5875" s="177" t="s">
        <v>285</v>
      </c>
      <c r="CG5875" s="83" t="s">
        <v>9</v>
      </c>
      <c r="CH5875" s="57"/>
      <c r="CV5875" s="51"/>
      <c r="CW5875" s="51"/>
      <c r="CX5875" s="51"/>
      <c r="CY5875" s="51"/>
      <c r="CZ5875" s="51"/>
      <c r="DA5875" s="51"/>
      <c r="DB5875" s="51"/>
      <c r="DC5875" s="51"/>
      <c r="DD5875" s="51"/>
    </row>
    <row r="5876" spans="73:108" ht="15" x14ac:dyDescent="0.25">
      <c r="BU5876" s="91"/>
      <c r="BV5876" s="177">
        <v>2007</v>
      </c>
      <c r="BW5876" s="177">
        <v>3</v>
      </c>
      <c r="BX5876" s="177" t="s">
        <v>261</v>
      </c>
      <c r="BY5876" s="177" t="s">
        <v>262</v>
      </c>
      <c r="BZ5876" s="177" t="s">
        <v>277</v>
      </c>
      <c r="CA5876" s="177">
        <v>70</v>
      </c>
      <c r="CB5876" s="177" t="s">
        <v>264</v>
      </c>
      <c r="CC5876" s="122">
        <v>628.49</v>
      </c>
      <c r="CD5876" s="178" t="s">
        <v>2126</v>
      </c>
      <c r="CE5876" s="177" t="s">
        <v>285</v>
      </c>
      <c r="CF5876" s="177" t="s">
        <v>285</v>
      </c>
      <c r="CG5876" s="83" t="s">
        <v>9</v>
      </c>
      <c r="CH5876" s="57"/>
      <c r="CV5876" s="51"/>
      <c r="CW5876" s="51"/>
      <c r="CX5876" s="51"/>
      <c r="CY5876" s="51"/>
      <c r="CZ5876" s="51"/>
      <c r="DA5876" s="51"/>
      <c r="DB5876" s="51"/>
      <c r="DC5876" s="51"/>
      <c r="DD5876" s="51"/>
    </row>
    <row r="5877" spans="73:108" ht="15" x14ac:dyDescent="0.25">
      <c r="BU5877" s="91"/>
      <c r="BV5877" s="177">
        <v>2007</v>
      </c>
      <c r="BW5877" s="177">
        <v>4</v>
      </c>
      <c r="BX5877" s="177" t="s">
        <v>261</v>
      </c>
      <c r="BY5877" s="177" t="s">
        <v>262</v>
      </c>
      <c r="BZ5877" s="177" t="s">
        <v>277</v>
      </c>
      <c r="CA5877" s="177">
        <v>70</v>
      </c>
      <c r="CB5877" s="177" t="s">
        <v>264</v>
      </c>
      <c r="CC5877" s="122">
        <v>787.05</v>
      </c>
      <c r="CD5877" s="178" t="s">
        <v>2126</v>
      </c>
      <c r="CE5877" s="177" t="s">
        <v>285</v>
      </c>
      <c r="CF5877" s="177" t="s">
        <v>285</v>
      </c>
      <c r="CG5877" s="83" t="s">
        <v>9</v>
      </c>
      <c r="CH5877" s="57"/>
      <c r="CV5877" s="51"/>
      <c r="CW5877" s="51"/>
      <c r="CX5877" s="51"/>
      <c r="CY5877" s="51"/>
      <c r="CZ5877" s="51"/>
      <c r="DA5877" s="51"/>
      <c r="DB5877" s="51"/>
      <c r="DC5877" s="51"/>
      <c r="DD5877" s="51"/>
    </row>
    <row r="5878" spans="73:108" ht="15" x14ac:dyDescent="0.25">
      <c r="BU5878" s="91"/>
      <c r="BV5878" s="177">
        <v>2007</v>
      </c>
      <c r="BW5878" s="177">
        <v>5</v>
      </c>
      <c r="BX5878" s="177" t="s">
        <v>261</v>
      </c>
      <c r="BY5878" s="177" t="s">
        <v>262</v>
      </c>
      <c r="BZ5878" s="177" t="s">
        <v>277</v>
      </c>
      <c r="CA5878" s="177">
        <v>70</v>
      </c>
      <c r="CB5878" s="177" t="s">
        <v>264</v>
      </c>
      <c r="CC5878" s="122">
        <v>382.69</v>
      </c>
      <c r="CD5878" s="178" t="s">
        <v>2126</v>
      </c>
      <c r="CE5878" s="177" t="s">
        <v>285</v>
      </c>
      <c r="CF5878" s="177" t="s">
        <v>285</v>
      </c>
      <c r="CG5878" s="83" t="s">
        <v>9</v>
      </c>
      <c r="CH5878" s="57"/>
      <c r="CV5878" s="51"/>
      <c r="CW5878" s="51"/>
      <c r="CX5878" s="51"/>
      <c r="CY5878" s="51"/>
      <c r="CZ5878" s="51"/>
      <c r="DA5878" s="51"/>
      <c r="DB5878" s="51"/>
      <c r="DC5878" s="51"/>
      <c r="DD5878" s="51"/>
    </row>
    <row r="5879" spans="73:108" ht="15" x14ac:dyDescent="0.25">
      <c r="BU5879" s="91"/>
      <c r="BV5879" s="177">
        <v>2007</v>
      </c>
      <c r="BW5879" s="177">
        <v>6</v>
      </c>
      <c r="BX5879" s="177" t="s">
        <v>261</v>
      </c>
      <c r="BY5879" s="177" t="s">
        <v>262</v>
      </c>
      <c r="BZ5879" s="177" t="s">
        <v>277</v>
      </c>
      <c r="CA5879" s="177">
        <v>70</v>
      </c>
      <c r="CB5879" s="177" t="s">
        <v>264</v>
      </c>
      <c r="CC5879" s="122">
        <v>549.01</v>
      </c>
      <c r="CD5879" s="178" t="s">
        <v>2126</v>
      </c>
      <c r="CE5879" s="177" t="s">
        <v>285</v>
      </c>
      <c r="CF5879" s="177" t="s">
        <v>285</v>
      </c>
      <c r="CG5879" s="83" t="s">
        <v>9</v>
      </c>
      <c r="CH5879" s="57"/>
      <c r="CV5879" s="51"/>
      <c r="CW5879" s="51"/>
      <c r="CX5879" s="51"/>
      <c r="CY5879" s="51"/>
      <c r="CZ5879" s="51"/>
      <c r="DA5879" s="51"/>
      <c r="DB5879" s="51"/>
      <c r="DC5879" s="51"/>
      <c r="DD5879" s="51"/>
    </row>
    <row r="5880" spans="73:108" ht="15" x14ac:dyDescent="0.25">
      <c r="BU5880" s="91"/>
      <c r="BV5880" s="177">
        <v>2007</v>
      </c>
      <c r="BW5880" s="177">
        <v>7</v>
      </c>
      <c r="BX5880" s="177" t="s">
        <v>261</v>
      </c>
      <c r="BY5880" s="177" t="s">
        <v>262</v>
      </c>
      <c r="BZ5880" s="177" t="s">
        <v>277</v>
      </c>
      <c r="CA5880" s="177">
        <v>70</v>
      </c>
      <c r="CB5880" s="177" t="s">
        <v>264</v>
      </c>
      <c r="CC5880" s="122">
        <v>563.16</v>
      </c>
      <c r="CD5880" s="178" t="s">
        <v>2126</v>
      </c>
      <c r="CE5880" s="177" t="s">
        <v>285</v>
      </c>
      <c r="CF5880" s="177" t="s">
        <v>285</v>
      </c>
      <c r="CG5880" s="83" t="s">
        <v>9</v>
      </c>
      <c r="CH5880" s="57"/>
      <c r="CV5880" s="51"/>
      <c r="CW5880" s="51"/>
      <c r="CX5880" s="51"/>
      <c r="CY5880" s="51"/>
      <c r="CZ5880" s="51"/>
      <c r="DA5880" s="51"/>
      <c r="DB5880" s="51"/>
      <c r="DC5880" s="51"/>
      <c r="DD5880" s="51"/>
    </row>
    <row r="5881" spans="73:108" ht="15" x14ac:dyDescent="0.25">
      <c r="BU5881" s="91"/>
      <c r="BV5881" s="177">
        <v>2007</v>
      </c>
      <c r="BW5881" s="177">
        <v>8</v>
      </c>
      <c r="BX5881" s="177" t="s">
        <v>261</v>
      </c>
      <c r="BY5881" s="177" t="s">
        <v>262</v>
      </c>
      <c r="BZ5881" s="177" t="s">
        <v>277</v>
      </c>
      <c r="CA5881" s="177">
        <v>70</v>
      </c>
      <c r="CB5881" s="177" t="s">
        <v>264</v>
      </c>
      <c r="CC5881" s="122">
        <v>2061.85</v>
      </c>
      <c r="CD5881" s="178" t="s">
        <v>2126</v>
      </c>
      <c r="CE5881" s="177" t="s">
        <v>285</v>
      </c>
      <c r="CF5881" s="177" t="s">
        <v>285</v>
      </c>
      <c r="CG5881" s="83" t="s">
        <v>9</v>
      </c>
      <c r="CH5881" s="57"/>
      <c r="CV5881" s="51"/>
      <c r="CW5881" s="51"/>
      <c r="CX5881" s="51"/>
      <c r="CY5881" s="51"/>
      <c r="CZ5881" s="51"/>
      <c r="DA5881" s="51"/>
      <c r="DB5881" s="51"/>
      <c r="DC5881" s="51"/>
      <c r="DD5881" s="51"/>
    </row>
    <row r="5882" spans="73:108" ht="15" x14ac:dyDescent="0.25">
      <c r="BU5882" s="91"/>
      <c r="BV5882" s="177">
        <v>2007</v>
      </c>
      <c r="BW5882" s="177">
        <v>9</v>
      </c>
      <c r="BX5882" s="177" t="s">
        <v>261</v>
      </c>
      <c r="BY5882" s="177" t="s">
        <v>262</v>
      </c>
      <c r="BZ5882" s="177" t="s">
        <v>277</v>
      </c>
      <c r="CA5882" s="177">
        <v>70</v>
      </c>
      <c r="CB5882" s="177" t="s">
        <v>264</v>
      </c>
      <c r="CC5882" s="122">
        <v>1412.93</v>
      </c>
      <c r="CD5882" s="178" t="s">
        <v>2126</v>
      </c>
      <c r="CE5882" s="177" t="s">
        <v>285</v>
      </c>
      <c r="CF5882" s="177" t="s">
        <v>285</v>
      </c>
      <c r="CG5882" s="83" t="s">
        <v>9</v>
      </c>
      <c r="CH5882" s="57"/>
      <c r="CV5882" s="51"/>
      <c r="CW5882" s="51"/>
      <c r="CX5882" s="51"/>
      <c r="CY5882" s="51"/>
      <c r="CZ5882" s="51"/>
      <c r="DA5882" s="51"/>
      <c r="DB5882" s="51"/>
      <c r="DC5882" s="51"/>
      <c r="DD5882" s="51"/>
    </row>
    <row r="5883" spans="73:108" ht="15" x14ac:dyDescent="0.25">
      <c r="BU5883" s="91"/>
      <c r="BV5883" s="177">
        <v>2007</v>
      </c>
      <c r="BW5883" s="177">
        <v>10</v>
      </c>
      <c r="BX5883" s="177" t="s">
        <v>261</v>
      </c>
      <c r="BY5883" s="177" t="s">
        <v>262</v>
      </c>
      <c r="BZ5883" s="177" t="s">
        <v>277</v>
      </c>
      <c r="CA5883" s="177">
        <v>70</v>
      </c>
      <c r="CB5883" s="177" t="s">
        <v>264</v>
      </c>
      <c r="CC5883" s="122">
        <v>1752.13</v>
      </c>
      <c r="CD5883" s="178" t="s">
        <v>2126</v>
      </c>
      <c r="CE5883" s="177" t="s">
        <v>285</v>
      </c>
      <c r="CF5883" s="177" t="s">
        <v>285</v>
      </c>
      <c r="CG5883" s="83" t="s">
        <v>9</v>
      </c>
      <c r="CH5883" s="57"/>
      <c r="CV5883" s="51"/>
      <c r="CW5883" s="51"/>
      <c r="CX5883" s="51"/>
      <c r="CY5883" s="51"/>
      <c r="CZ5883" s="51"/>
      <c r="DA5883" s="51"/>
      <c r="DB5883" s="51"/>
      <c r="DC5883" s="51"/>
      <c r="DD5883" s="51"/>
    </row>
    <row r="5884" spans="73:108" ht="15" x14ac:dyDescent="0.25">
      <c r="BU5884" s="91"/>
      <c r="BV5884" s="177">
        <v>2007</v>
      </c>
      <c r="BW5884" s="177">
        <v>11</v>
      </c>
      <c r="BX5884" s="177" t="s">
        <v>261</v>
      </c>
      <c r="BY5884" s="177" t="s">
        <v>262</v>
      </c>
      <c r="BZ5884" s="177" t="s">
        <v>277</v>
      </c>
      <c r="CA5884" s="177">
        <v>70</v>
      </c>
      <c r="CB5884" s="177" t="s">
        <v>264</v>
      </c>
      <c r="CC5884" s="122">
        <v>2145.9899999999998</v>
      </c>
      <c r="CD5884" s="178" t="s">
        <v>2126</v>
      </c>
      <c r="CE5884" s="177" t="s">
        <v>285</v>
      </c>
      <c r="CF5884" s="177" t="s">
        <v>285</v>
      </c>
      <c r="CG5884" s="83" t="s">
        <v>9</v>
      </c>
      <c r="CH5884" s="57"/>
      <c r="CV5884" s="51"/>
      <c r="CW5884" s="51"/>
      <c r="CX5884" s="51"/>
      <c r="CY5884" s="51"/>
      <c r="CZ5884" s="51"/>
      <c r="DA5884" s="51"/>
      <c r="DB5884" s="51"/>
      <c r="DC5884" s="51"/>
      <c r="DD5884" s="51"/>
    </row>
    <row r="5885" spans="73:108" ht="15" x14ac:dyDescent="0.25">
      <c r="BU5885" s="91"/>
      <c r="BV5885" s="177">
        <v>2007</v>
      </c>
      <c r="BW5885" s="177">
        <v>12</v>
      </c>
      <c r="BX5885" s="177" t="s">
        <v>261</v>
      </c>
      <c r="BY5885" s="177" t="s">
        <v>262</v>
      </c>
      <c r="BZ5885" s="177" t="s">
        <v>277</v>
      </c>
      <c r="CA5885" s="177">
        <v>70</v>
      </c>
      <c r="CB5885" s="177" t="s">
        <v>264</v>
      </c>
      <c r="CC5885" s="122">
        <v>2161.89</v>
      </c>
      <c r="CD5885" s="178" t="s">
        <v>2126</v>
      </c>
      <c r="CE5885" s="177" t="s">
        <v>285</v>
      </c>
      <c r="CF5885" s="177" t="s">
        <v>285</v>
      </c>
      <c r="CG5885" s="83" t="s">
        <v>9</v>
      </c>
      <c r="CH5885" s="57"/>
      <c r="CV5885" s="51"/>
      <c r="CW5885" s="51"/>
      <c r="CX5885" s="51"/>
      <c r="CY5885" s="51"/>
      <c r="CZ5885" s="51"/>
      <c r="DA5885" s="51"/>
      <c r="DB5885" s="51"/>
      <c r="DC5885" s="51"/>
      <c r="DD5885" s="51"/>
    </row>
    <row r="5886" spans="73:108" ht="15" x14ac:dyDescent="0.25">
      <c r="BU5886" s="91"/>
      <c r="BV5886" s="177">
        <v>2008</v>
      </c>
      <c r="BW5886" s="177">
        <v>1</v>
      </c>
      <c r="BX5886" s="177" t="s">
        <v>261</v>
      </c>
      <c r="BY5886" s="177" t="s">
        <v>262</v>
      </c>
      <c r="BZ5886" s="177" t="s">
        <v>277</v>
      </c>
      <c r="CA5886" s="177">
        <v>70</v>
      </c>
      <c r="CB5886" s="177" t="s">
        <v>264</v>
      </c>
      <c r="CC5886" s="122">
        <v>2757.45</v>
      </c>
      <c r="CD5886" s="178" t="s">
        <v>2126</v>
      </c>
      <c r="CE5886" s="177" t="s">
        <v>285</v>
      </c>
      <c r="CF5886" s="177" t="s">
        <v>285</v>
      </c>
      <c r="CG5886" s="83" t="s">
        <v>9</v>
      </c>
      <c r="CH5886" s="57"/>
      <c r="CV5886" s="51"/>
      <c r="CW5886" s="51"/>
      <c r="CX5886" s="51"/>
      <c r="CY5886" s="51"/>
      <c r="CZ5886" s="51"/>
      <c r="DA5886" s="51"/>
      <c r="DB5886" s="51"/>
      <c r="DC5886" s="51"/>
      <c r="DD5886" s="51"/>
    </row>
    <row r="5887" spans="73:108" ht="15" x14ac:dyDescent="0.25">
      <c r="BU5887" s="91"/>
      <c r="BV5887" s="177">
        <v>2008</v>
      </c>
      <c r="BW5887" s="177">
        <v>2</v>
      </c>
      <c r="BX5887" s="177" t="s">
        <v>261</v>
      </c>
      <c r="BY5887" s="177" t="s">
        <v>262</v>
      </c>
      <c r="BZ5887" s="177" t="s">
        <v>277</v>
      </c>
      <c r="CA5887" s="177">
        <v>70</v>
      </c>
      <c r="CB5887" s="177" t="s">
        <v>264</v>
      </c>
      <c r="CC5887" s="122">
        <v>1816.69</v>
      </c>
      <c r="CD5887" s="178" t="s">
        <v>2126</v>
      </c>
      <c r="CE5887" s="177" t="s">
        <v>285</v>
      </c>
      <c r="CF5887" s="177" t="s">
        <v>285</v>
      </c>
      <c r="CG5887" s="83" t="s">
        <v>9</v>
      </c>
      <c r="CH5887" s="57"/>
      <c r="CV5887" s="51"/>
      <c r="CW5887" s="51"/>
      <c r="CX5887" s="51"/>
      <c r="CY5887" s="51"/>
      <c r="CZ5887" s="51"/>
      <c r="DA5887" s="51"/>
      <c r="DB5887" s="51"/>
      <c r="DC5887" s="51"/>
      <c r="DD5887" s="51"/>
    </row>
    <row r="5888" spans="73:108" ht="15" x14ac:dyDescent="0.25">
      <c r="BU5888" s="91"/>
      <c r="BV5888" s="177">
        <v>2008</v>
      </c>
      <c r="BW5888" s="177">
        <v>3</v>
      </c>
      <c r="BX5888" s="177" t="s">
        <v>261</v>
      </c>
      <c r="BY5888" s="177" t="s">
        <v>262</v>
      </c>
      <c r="BZ5888" s="177" t="s">
        <v>277</v>
      </c>
      <c r="CA5888" s="177">
        <v>70</v>
      </c>
      <c r="CB5888" s="177" t="s">
        <v>264</v>
      </c>
      <c r="CC5888" s="122">
        <v>1802.19</v>
      </c>
      <c r="CD5888" s="178" t="s">
        <v>2126</v>
      </c>
      <c r="CE5888" s="177" t="s">
        <v>285</v>
      </c>
      <c r="CF5888" s="177" t="s">
        <v>285</v>
      </c>
      <c r="CG5888" s="83" t="s">
        <v>9</v>
      </c>
      <c r="CH5888" s="57"/>
      <c r="CV5888" s="51"/>
      <c r="CW5888" s="51"/>
      <c r="CX5888" s="51"/>
      <c r="CY5888" s="51"/>
      <c r="CZ5888" s="51"/>
      <c r="DA5888" s="51"/>
      <c r="DB5888" s="51"/>
      <c r="DC5888" s="51"/>
      <c r="DD5888" s="51"/>
    </row>
    <row r="5889" spans="73:108" ht="15" x14ac:dyDescent="0.25">
      <c r="BU5889" s="91"/>
      <c r="BV5889" s="177">
        <v>2008</v>
      </c>
      <c r="BW5889" s="177">
        <v>4</v>
      </c>
      <c r="BX5889" s="177" t="s">
        <v>261</v>
      </c>
      <c r="BY5889" s="177" t="s">
        <v>262</v>
      </c>
      <c r="BZ5889" s="177" t="s">
        <v>277</v>
      </c>
      <c r="CA5889" s="177">
        <v>70</v>
      </c>
      <c r="CB5889" s="177" t="s">
        <v>264</v>
      </c>
      <c r="CC5889" s="122">
        <v>1875.82</v>
      </c>
      <c r="CD5889" s="178" t="s">
        <v>2126</v>
      </c>
      <c r="CE5889" s="177" t="s">
        <v>285</v>
      </c>
      <c r="CF5889" s="177" t="s">
        <v>285</v>
      </c>
      <c r="CG5889" s="83" t="s">
        <v>9</v>
      </c>
      <c r="CH5889" s="57"/>
      <c r="CV5889" s="51"/>
      <c r="CW5889" s="51"/>
      <c r="CX5889" s="51"/>
      <c r="CY5889" s="51"/>
      <c r="CZ5889" s="51"/>
      <c r="DA5889" s="51"/>
      <c r="DB5889" s="51"/>
      <c r="DC5889" s="51"/>
      <c r="DD5889" s="51"/>
    </row>
    <row r="5890" spans="73:108" ht="15" x14ac:dyDescent="0.25">
      <c r="BU5890" s="91"/>
      <c r="BV5890" s="177">
        <v>2008</v>
      </c>
      <c r="BW5890" s="177">
        <v>5</v>
      </c>
      <c r="BX5890" s="177" t="s">
        <v>261</v>
      </c>
      <c r="BY5890" s="177" t="s">
        <v>262</v>
      </c>
      <c r="BZ5890" s="177" t="s">
        <v>277</v>
      </c>
      <c r="CA5890" s="177">
        <v>70</v>
      </c>
      <c r="CB5890" s="177" t="s">
        <v>264</v>
      </c>
      <c r="CC5890" s="122">
        <v>1771.81</v>
      </c>
      <c r="CD5890" s="178" t="s">
        <v>2126</v>
      </c>
      <c r="CE5890" s="177" t="s">
        <v>285</v>
      </c>
      <c r="CF5890" s="177" t="s">
        <v>285</v>
      </c>
      <c r="CG5890" s="83" t="s">
        <v>9</v>
      </c>
      <c r="CH5890" s="57"/>
      <c r="CV5890" s="51"/>
      <c r="CW5890" s="51"/>
      <c r="CX5890" s="51"/>
      <c r="CY5890" s="51"/>
      <c r="CZ5890" s="51"/>
      <c r="DA5890" s="51"/>
      <c r="DB5890" s="51"/>
      <c r="DC5890" s="51"/>
      <c r="DD5890" s="51"/>
    </row>
    <row r="5891" spans="73:108" ht="15" x14ac:dyDescent="0.25">
      <c r="BU5891" s="91"/>
      <c r="BV5891" s="177">
        <v>2008</v>
      </c>
      <c r="BW5891" s="177">
        <v>6</v>
      </c>
      <c r="BX5891" s="177" t="s">
        <v>261</v>
      </c>
      <c r="BY5891" s="177" t="s">
        <v>262</v>
      </c>
      <c r="BZ5891" s="177" t="s">
        <v>277</v>
      </c>
      <c r="CA5891" s="177">
        <v>70</v>
      </c>
      <c r="CB5891" s="177" t="s">
        <v>264</v>
      </c>
      <c r="CC5891" s="122">
        <v>1534.61</v>
      </c>
      <c r="CD5891" s="178" t="s">
        <v>2126</v>
      </c>
      <c r="CE5891" s="177" t="s">
        <v>285</v>
      </c>
      <c r="CF5891" s="177" t="s">
        <v>285</v>
      </c>
      <c r="CG5891" s="83" t="s">
        <v>9</v>
      </c>
      <c r="CH5891" s="57"/>
      <c r="CV5891" s="51"/>
      <c r="CW5891" s="51"/>
      <c r="CX5891" s="51"/>
      <c r="CY5891" s="51"/>
      <c r="CZ5891" s="51"/>
      <c r="DA5891" s="51"/>
      <c r="DB5891" s="51"/>
      <c r="DC5891" s="51"/>
      <c r="DD5891" s="51"/>
    </row>
    <row r="5892" spans="73:108" ht="15" x14ac:dyDescent="0.25">
      <c r="BU5892" s="91"/>
      <c r="BV5892" s="177">
        <v>2008</v>
      </c>
      <c r="BW5892" s="177">
        <v>7</v>
      </c>
      <c r="BX5892" s="177" t="s">
        <v>261</v>
      </c>
      <c r="BY5892" s="177" t="s">
        <v>262</v>
      </c>
      <c r="BZ5892" s="177" t="s">
        <v>277</v>
      </c>
      <c r="CA5892" s="177">
        <v>70</v>
      </c>
      <c r="CB5892" s="177" t="s">
        <v>264</v>
      </c>
      <c r="CC5892" s="122">
        <v>2044.02</v>
      </c>
      <c r="CD5892" s="178" t="s">
        <v>2126</v>
      </c>
      <c r="CE5892" s="177" t="s">
        <v>285</v>
      </c>
      <c r="CF5892" s="177" t="s">
        <v>285</v>
      </c>
      <c r="CG5892" s="83" t="s">
        <v>9</v>
      </c>
      <c r="CH5892" s="57"/>
      <c r="CV5892" s="51"/>
      <c r="CW5892" s="51"/>
      <c r="CX5892" s="51"/>
      <c r="CY5892" s="51"/>
      <c r="CZ5892" s="51"/>
      <c r="DA5892" s="51"/>
      <c r="DB5892" s="51"/>
      <c r="DC5892" s="51"/>
      <c r="DD5892" s="51"/>
    </row>
    <row r="5893" spans="73:108" ht="15" x14ac:dyDescent="0.25">
      <c r="BU5893" s="91"/>
      <c r="BV5893" s="177">
        <v>2008</v>
      </c>
      <c r="BW5893" s="177">
        <v>8</v>
      </c>
      <c r="BX5893" s="177" t="s">
        <v>261</v>
      </c>
      <c r="BY5893" s="177" t="s">
        <v>262</v>
      </c>
      <c r="BZ5893" s="177" t="s">
        <v>277</v>
      </c>
      <c r="CA5893" s="177">
        <v>70</v>
      </c>
      <c r="CB5893" s="177" t="s">
        <v>264</v>
      </c>
      <c r="CC5893" s="122">
        <v>1452.99</v>
      </c>
      <c r="CD5893" s="178" t="s">
        <v>2126</v>
      </c>
      <c r="CE5893" s="177" t="s">
        <v>285</v>
      </c>
      <c r="CF5893" s="177" t="s">
        <v>285</v>
      </c>
      <c r="CG5893" s="83" t="s">
        <v>9</v>
      </c>
      <c r="CH5893" s="57"/>
      <c r="CV5893" s="51"/>
      <c r="CW5893" s="51"/>
      <c r="CX5893" s="51"/>
      <c r="CY5893" s="51"/>
      <c r="CZ5893" s="51"/>
      <c r="DA5893" s="51"/>
      <c r="DB5893" s="51"/>
      <c r="DC5893" s="51"/>
      <c r="DD5893" s="51"/>
    </row>
    <row r="5894" spans="73:108" ht="15" x14ac:dyDescent="0.25">
      <c r="BU5894" s="91"/>
      <c r="BV5894" s="177">
        <v>2008</v>
      </c>
      <c r="BW5894" s="177">
        <v>9</v>
      </c>
      <c r="BX5894" s="177" t="s">
        <v>261</v>
      </c>
      <c r="BY5894" s="177" t="s">
        <v>262</v>
      </c>
      <c r="BZ5894" s="177" t="s">
        <v>277</v>
      </c>
      <c r="CA5894" s="177">
        <v>70</v>
      </c>
      <c r="CB5894" s="177" t="s">
        <v>264</v>
      </c>
      <c r="CC5894" s="122">
        <v>1809.55</v>
      </c>
      <c r="CD5894" s="178" t="s">
        <v>2126</v>
      </c>
      <c r="CE5894" s="177" t="s">
        <v>285</v>
      </c>
      <c r="CF5894" s="177" t="s">
        <v>285</v>
      </c>
      <c r="CG5894" s="83" t="s">
        <v>9</v>
      </c>
      <c r="CH5894" s="57"/>
      <c r="CV5894" s="51"/>
      <c r="CW5894" s="51"/>
      <c r="CX5894" s="51"/>
      <c r="CY5894" s="51"/>
      <c r="CZ5894" s="51"/>
      <c r="DA5894" s="51"/>
      <c r="DB5894" s="51"/>
      <c r="DC5894" s="51"/>
      <c r="DD5894" s="51"/>
    </row>
    <row r="5895" spans="73:108" ht="15" x14ac:dyDescent="0.25">
      <c r="BU5895" s="91"/>
      <c r="BV5895" s="177">
        <v>2008</v>
      </c>
      <c r="BW5895" s="177">
        <v>10</v>
      </c>
      <c r="BX5895" s="177" t="s">
        <v>261</v>
      </c>
      <c r="BY5895" s="177" t="s">
        <v>262</v>
      </c>
      <c r="BZ5895" s="177" t="s">
        <v>277</v>
      </c>
      <c r="CA5895" s="177">
        <v>70</v>
      </c>
      <c r="CB5895" s="177" t="s">
        <v>264</v>
      </c>
      <c r="CC5895" s="122">
        <v>816.55</v>
      </c>
      <c r="CD5895" s="178" t="s">
        <v>2126</v>
      </c>
      <c r="CE5895" s="177" t="s">
        <v>285</v>
      </c>
      <c r="CF5895" s="177" t="s">
        <v>285</v>
      </c>
      <c r="CG5895" s="83" t="s">
        <v>9</v>
      </c>
      <c r="CH5895" s="57"/>
      <c r="CV5895" s="51"/>
      <c r="CW5895" s="51"/>
      <c r="CX5895" s="51"/>
      <c r="CY5895" s="51"/>
      <c r="CZ5895" s="51"/>
      <c r="DA5895" s="51"/>
      <c r="DB5895" s="51"/>
      <c r="DC5895" s="51"/>
      <c r="DD5895" s="51"/>
    </row>
    <row r="5896" spans="73:108" ht="15" x14ac:dyDescent="0.25">
      <c r="BU5896" s="91"/>
      <c r="BV5896" s="177">
        <v>2008</v>
      </c>
      <c r="BW5896" s="177">
        <v>11</v>
      </c>
      <c r="BX5896" s="177" t="s">
        <v>261</v>
      </c>
      <c r="BY5896" s="177" t="s">
        <v>262</v>
      </c>
      <c r="BZ5896" s="177" t="s">
        <v>277</v>
      </c>
      <c r="CA5896" s="177">
        <v>70</v>
      </c>
      <c r="CB5896" s="177" t="s">
        <v>264</v>
      </c>
      <c r="CC5896" s="122">
        <v>892.85</v>
      </c>
      <c r="CD5896" s="178" t="s">
        <v>2126</v>
      </c>
      <c r="CE5896" s="177" t="s">
        <v>285</v>
      </c>
      <c r="CF5896" s="177" t="s">
        <v>285</v>
      </c>
      <c r="CG5896" s="83" t="s">
        <v>9</v>
      </c>
      <c r="CH5896" s="57"/>
      <c r="CV5896" s="51"/>
      <c r="CW5896" s="51"/>
      <c r="CX5896" s="51"/>
      <c r="CY5896" s="51"/>
      <c r="CZ5896" s="51"/>
      <c r="DA5896" s="51"/>
      <c r="DB5896" s="51"/>
      <c r="DC5896" s="51"/>
      <c r="DD5896" s="51"/>
    </row>
    <row r="5897" spans="73:108" ht="15" x14ac:dyDescent="0.25">
      <c r="BU5897" s="91"/>
      <c r="BV5897" s="177">
        <v>2008</v>
      </c>
      <c r="BW5897" s="177">
        <v>12</v>
      </c>
      <c r="BX5897" s="177" t="s">
        <v>261</v>
      </c>
      <c r="BY5897" s="177" t="s">
        <v>262</v>
      </c>
      <c r="BZ5897" s="177" t="s">
        <v>277</v>
      </c>
      <c r="CA5897" s="177">
        <v>70</v>
      </c>
      <c r="CB5897" s="177" t="s">
        <v>264</v>
      </c>
      <c r="CC5897" s="122">
        <v>1071.8399999999999</v>
      </c>
      <c r="CD5897" s="178" t="s">
        <v>2126</v>
      </c>
      <c r="CE5897" s="177" t="s">
        <v>285</v>
      </c>
      <c r="CF5897" s="177" t="s">
        <v>285</v>
      </c>
      <c r="CG5897" s="83" t="s">
        <v>9</v>
      </c>
      <c r="CH5897" s="57"/>
      <c r="CV5897" s="51"/>
      <c r="CW5897" s="51"/>
      <c r="CX5897" s="51"/>
      <c r="CY5897" s="51"/>
      <c r="CZ5897" s="51"/>
      <c r="DA5897" s="51"/>
      <c r="DB5897" s="51"/>
      <c r="DC5897" s="51"/>
      <c r="DD5897" s="51"/>
    </row>
    <row r="5898" spans="73:108" ht="15" x14ac:dyDescent="0.25">
      <c r="BU5898" s="91"/>
      <c r="BV5898" s="177">
        <v>2009</v>
      </c>
      <c r="BW5898" s="177">
        <v>1</v>
      </c>
      <c r="BX5898" s="177" t="s">
        <v>261</v>
      </c>
      <c r="BY5898" s="177" t="s">
        <v>262</v>
      </c>
      <c r="BZ5898" s="177" t="s">
        <v>277</v>
      </c>
      <c r="CA5898" s="177">
        <v>70</v>
      </c>
      <c r="CB5898" s="177" t="s">
        <v>264</v>
      </c>
      <c r="CC5898" s="122">
        <v>1263.45</v>
      </c>
      <c r="CD5898" s="178" t="s">
        <v>2126</v>
      </c>
      <c r="CE5898" s="177" t="s">
        <v>285</v>
      </c>
      <c r="CF5898" s="177" t="s">
        <v>285</v>
      </c>
      <c r="CG5898" s="83" t="s">
        <v>9</v>
      </c>
      <c r="CH5898" s="57"/>
      <c r="CV5898" s="51"/>
      <c r="CW5898" s="51"/>
      <c r="CX5898" s="51"/>
      <c r="CY5898" s="51"/>
      <c r="CZ5898" s="51"/>
      <c r="DA5898" s="51"/>
      <c r="DB5898" s="51"/>
      <c r="DC5898" s="51"/>
      <c r="DD5898" s="51"/>
    </row>
    <row r="5899" spans="73:108" ht="15" x14ac:dyDescent="0.25">
      <c r="BU5899" s="91"/>
      <c r="BV5899" s="177">
        <v>2009</v>
      </c>
      <c r="BW5899" s="177">
        <v>2</v>
      </c>
      <c r="BX5899" s="177" t="s">
        <v>261</v>
      </c>
      <c r="BY5899" s="177" t="s">
        <v>262</v>
      </c>
      <c r="BZ5899" s="177" t="s">
        <v>277</v>
      </c>
      <c r="CA5899" s="177">
        <v>70</v>
      </c>
      <c r="CB5899" s="177" t="s">
        <v>264</v>
      </c>
      <c r="CC5899" s="122">
        <v>810.27</v>
      </c>
      <c r="CD5899" s="178" t="s">
        <v>2126</v>
      </c>
      <c r="CE5899" s="177" t="s">
        <v>285</v>
      </c>
      <c r="CF5899" s="177" t="s">
        <v>285</v>
      </c>
      <c r="CG5899" s="83" t="s">
        <v>9</v>
      </c>
      <c r="CH5899" s="57"/>
      <c r="CV5899" s="51"/>
      <c r="CW5899" s="51"/>
      <c r="CX5899" s="51"/>
      <c r="CY5899" s="51"/>
      <c r="CZ5899" s="51"/>
      <c r="DA5899" s="51"/>
      <c r="DB5899" s="51"/>
      <c r="DC5899" s="51"/>
      <c r="DD5899" s="51"/>
    </row>
    <row r="5900" spans="73:108" ht="15" x14ac:dyDescent="0.25">
      <c r="BU5900" s="91"/>
      <c r="BV5900" s="177">
        <v>2009</v>
      </c>
      <c r="BW5900" s="177">
        <v>3</v>
      </c>
      <c r="BX5900" s="177" t="s">
        <v>261</v>
      </c>
      <c r="BY5900" s="177" t="s">
        <v>262</v>
      </c>
      <c r="BZ5900" s="177" t="s">
        <v>277</v>
      </c>
      <c r="CA5900" s="177">
        <v>70</v>
      </c>
      <c r="CB5900" s="177" t="s">
        <v>264</v>
      </c>
      <c r="CC5900" s="122">
        <v>768.37</v>
      </c>
      <c r="CD5900" s="178" t="s">
        <v>2126</v>
      </c>
      <c r="CE5900" s="177" t="s">
        <v>285</v>
      </c>
      <c r="CF5900" s="177" t="s">
        <v>285</v>
      </c>
      <c r="CG5900" s="83" t="s">
        <v>9</v>
      </c>
      <c r="CH5900" s="57"/>
      <c r="CV5900" s="51"/>
      <c r="CW5900" s="51"/>
      <c r="CX5900" s="51"/>
      <c r="CY5900" s="51"/>
      <c r="CZ5900" s="51"/>
      <c r="DA5900" s="51"/>
      <c r="DB5900" s="51"/>
      <c r="DC5900" s="51"/>
      <c r="DD5900" s="51"/>
    </row>
    <row r="5901" spans="73:108" ht="15" x14ac:dyDescent="0.25">
      <c r="BU5901" s="91"/>
      <c r="BV5901" s="177">
        <v>2009</v>
      </c>
      <c r="BW5901" s="177">
        <v>4</v>
      </c>
      <c r="BX5901" s="177" t="s">
        <v>261</v>
      </c>
      <c r="BY5901" s="177" t="s">
        <v>262</v>
      </c>
      <c r="BZ5901" s="177" t="s">
        <v>277</v>
      </c>
      <c r="CA5901" s="177">
        <v>70</v>
      </c>
      <c r="CB5901" s="177" t="s">
        <v>264</v>
      </c>
      <c r="CC5901" s="122">
        <v>826.49</v>
      </c>
      <c r="CD5901" s="178" t="s">
        <v>2126</v>
      </c>
      <c r="CE5901" s="177" t="s">
        <v>285</v>
      </c>
      <c r="CF5901" s="177" t="s">
        <v>285</v>
      </c>
      <c r="CG5901" s="83" t="s">
        <v>9</v>
      </c>
      <c r="CH5901" s="57"/>
      <c r="CV5901" s="51"/>
      <c r="CW5901" s="51"/>
      <c r="CX5901" s="51"/>
      <c r="CY5901" s="51"/>
      <c r="CZ5901" s="51"/>
      <c r="DA5901" s="51"/>
      <c r="DB5901" s="51"/>
      <c r="DC5901" s="51"/>
      <c r="DD5901" s="51"/>
    </row>
    <row r="5902" spans="73:108" ht="15" x14ac:dyDescent="0.25">
      <c r="BU5902" s="91"/>
      <c r="BV5902" s="177">
        <v>2009</v>
      </c>
      <c r="BW5902" s="177">
        <v>5</v>
      </c>
      <c r="BX5902" s="177" t="s">
        <v>261</v>
      </c>
      <c r="BY5902" s="177" t="s">
        <v>262</v>
      </c>
      <c r="BZ5902" s="177" t="s">
        <v>277</v>
      </c>
      <c r="CA5902" s="177">
        <v>70</v>
      </c>
      <c r="CB5902" s="177" t="s">
        <v>264</v>
      </c>
      <c r="CC5902" s="122">
        <v>652.72</v>
      </c>
      <c r="CD5902" s="178" t="s">
        <v>2126</v>
      </c>
      <c r="CE5902" s="177" t="s">
        <v>285</v>
      </c>
      <c r="CF5902" s="177" t="s">
        <v>285</v>
      </c>
      <c r="CG5902" s="83" t="s">
        <v>9</v>
      </c>
      <c r="CH5902" s="57"/>
      <c r="CV5902" s="51"/>
      <c r="CW5902" s="51"/>
      <c r="CX5902" s="51"/>
      <c r="CY5902" s="51"/>
      <c r="CZ5902" s="51"/>
      <c r="DA5902" s="51"/>
      <c r="DB5902" s="51"/>
      <c r="DC5902" s="51"/>
      <c r="DD5902" s="51"/>
    </row>
    <row r="5903" spans="73:108" ht="15" x14ac:dyDescent="0.25">
      <c r="BU5903" s="91"/>
      <c r="BV5903" s="177">
        <v>2009</v>
      </c>
      <c r="BW5903" s="177">
        <v>6</v>
      </c>
      <c r="BX5903" s="177" t="s">
        <v>261</v>
      </c>
      <c r="BY5903" s="177" t="s">
        <v>262</v>
      </c>
      <c r="BZ5903" s="177" t="s">
        <v>277</v>
      </c>
      <c r="CA5903" s="177">
        <v>70</v>
      </c>
      <c r="CB5903" s="177" t="s">
        <v>264</v>
      </c>
      <c r="CC5903" s="122">
        <v>661.46</v>
      </c>
      <c r="CD5903" s="178" t="s">
        <v>2126</v>
      </c>
      <c r="CE5903" s="177" t="s">
        <v>285</v>
      </c>
      <c r="CF5903" s="177" t="s">
        <v>285</v>
      </c>
      <c r="CG5903" s="83" t="s">
        <v>9</v>
      </c>
      <c r="CH5903" s="57"/>
      <c r="CV5903" s="51"/>
      <c r="CW5903" s="51"/>
      <c r="CX5903" s="51"/>
      <c r="CY5903" s="51"/>
      <c r="CZ5903" s="51"/>
      <c r="DA5903" s="51"/>
      <c r="DB5903" s="51"/>
      <c r="DC5903" s="51"/>
      <c r="DD5903" s="51"/>
    </row>
    <row r="5904" spans="73:108" ht="15" x14ac:dyDescent="0.25">
      <c r="BU5904" s="91"/>
      <c r="BV5904" s="177">
        <v>2009</v>
      </c>
      <c r="BW5904" s="177">
        <v>7</v>
      </c>
      <c r="BX5904" s="177" t="s">
        <v>261</v>
      </c>
      <c r="BY5904" s="177" t="s">
        <v>262</v>
      </c>
      <c r="BZ5904" s="177" t="s">
        <v>277</v>
      </c>
      <c r="CA5904" s="177">
        <v>70</v>
      </c>
      <c r="CB5904" s="177" t="s">
        <v>264</v>
      </c>
      <c r="CC5904" s="122">
        <v>860.56</v>
      </c>
      <c r="CD5904" s="178" t="s">
        <v>2126</v>
      </c>
      <c r="CE5904" s="177" t="s">
        <v>285</v>
      </c>
      <c r="CF5904" s="177" t="s">
        <v>285</v>
      </c>
      <c r="CG5904" s="83" t="s">
        <v>9</v>
      </c>
      <c r="CH5904" s="57"/>
      <c r="CV5904" s="51"/>
      <c r="CW5904" s="51"/>
      <c r="CX5904" s="51"/>
      <c r="CY5904" s="51"/>
      <c r="CZ5904" s="51"/>
      <c r="DA5904" s="51"/>
      <c r="DB5904" s="51"/>
      <c r="DC5904" s="51"/>
      <c r="DD5904" s="51"/>
    </row>
    <row r="5905" spans="73:108" ht="15" x14ac:dyDescent="0.25">
      <c r="BU5905" s="91"/>
      <c r="BV5905" s="177">
        <v>2009</v>
      </c>
      <c r="BW5905" s="177">
        <v>8</v>
      </c>
      <c r="BX5905" s="177" t="s">
        <v>261</v>
      </c>
      <c r="BY5905" s="177" t="s">
        <v>262</v>
      </c>
      <c r="BZ5905" s="177" t="s">
        <v>277</v>
      </c>
      <c r="CA5905" s="177">
        <v>70</v>
      </c>
      <c r="CB5905" s="177" t="s">
        <v>264</v>
      </c>
      <c r="CC5905" s="122">
        <v>805.41</v>
      </c>
      <c r="CD5905" s="178" t="s">
        <v>2126</v>
      </c>
      <c r="CE5905" s="177" t="s">
        <v>285</v>
      </c>
      <c r="CF5905" s="177" t="s">
        <v>285</v>
      </c>
      <c r="CG5905" s="83" t="s">
        <v>9</v>
      </c>
      <c r="CH5905" s="57"/>
      <c r="CV5905" s="51"/>
      <c r="CW5905" s="51"/>
      <c r="CX5905" s="51"/>
      <c r="CY5905" s="51"/>
      <c r="CZ5905" s="51"/>
      <c r="DA5905" s="51"/>
      <c r="DB5905" s="51"/>
      <c r="DC5905" s="51"/>
      <c r="DD5905" s="51"/>
    </row>
    <row r="5906" spans="73:108" ht="15" x14ac:dyDescent="0.25">
      <c r="BU5906" s="91"/>
      <c r="BV5906" s="177">
        <v>2009</v>
      </c>
      <c r="BW5906" s="177">
        <v>9</v>
      </c>
      <c r="BX5906" s="177" t="s">
        <v>261</v>
      </c>
      <c r="BY5906" s="177" t="s">
        <v>262</v>
      </c>
      <c r="BZ5906" s="177" t="s">
        <v>277</v>
      </c>
      <c r="CA5906" s="177">
        <v>70</v>
      </c>
      <c r="CB5906" s="177" t="s">
        <v>264</v>
      </c>
      <c r="CC5906" s="122">
        <v>552.77</v>
      </c>
      <c r="CD5906" s="178" t="s">
        <v>2126</v>
      </c>
      <c r="CE5906" s="177" t="s">
        <v>285</v>
      </c>
      <c r="CF5906" s="177" t="s">
        <v>285</v>
      </c>
      <c r="CG5906" s="83" t="s">
        <v>9</v>
      </c>
      <c r="CH5906" s="57"/>
      <c r="CV5906" s="51"/>
      <c r="CW5906" s="51"/>
      <c r="CX5906" s="51"/>
      <c r="CY5906" s="51"/>
      <c r="CZ5906" s="51"/>
      <c r="DA5906" s="51"/>
      <c r="DB5906" s="51"/>
      <c r="DC5906" s="51"/>
      <c r="DD5906" s="51"/>
    </row>
    <row r="5907" spans="73:108" ht="15" x14ac:dyDescent="0.25">
      <c r="BU5907" s="91"/>
      <c r="BV5907" s="177">
        <v>2009</v>
      </c>
      <c r="BW5907" s="177">
        <v>10</v>
      </c>
      <c r="BX5907" s="177" t="s">
        <v>261</v>
      </c>
      <c r="BY5907" s="177" t="s">
        <v>262</v>
      </c>
      <c r="BZ5907" s="177" t="s">
        <v>277</v>
      </c>
      <c r="CA5907" s="177">
        <v>70</v>
      </c>
      <c r="CB5907" s="177" t="s">
        <v>264</v>
      </c>
      <c r="CC5907" s="122">
        <v>357.98</v>
      </c>
      <c r="CD5907" s="178" t="s">
        <v>2126</v>
      </c>
      <c r="CE5907" s="177" t="s">
        <v>285</v>
      </c>
      <c r="CF5907" s="177" t="s">
        <v>285</v>
      </c>
      <c r="CG5907" s="83" t="s">
        <v>9</v>
      </c>
      <c r="CH5907" s="57"/>
      <c r="CV5907" s="51"/>
      <c r="CW5907" s="51"/>
      <c r="CX5907" s="51"/>
      <c r="CY5907" s="51"/>
      <c r="CZ5907" s="51"/>
      <c r="DA5907" s="51"/>
      <c r="DB5907" s="51"/>
      <c r="DC5907" s="51"/>
      <c r="DD5907" s="51"/>
    </row>
    <row r="5908" spans="73:108" ht="15" x14ac:dyDescent="0.25">
      <c r="BU5908" s="91"/>
      <c r="BV5908" s="177">
        <v>2009</v>
      </c>
      <c r="BW5908" s="177">
        <v>11</v>
      </c>
      <c r="BX5908" s="177" t="s">
        <v>261</v>
      </c>
      <c r="BY5908" s="177" t="s">
        <v>262</v>
      </c>
      <c r="BZ5908" s="177" t="s">
        <v>277</v>
      </c>
      <c r="CA5908" s="177">
        <v>70</v>
      </c>
      <c r="CB5908" s="177" t="s">
        <v>264</v>
      </c>
      <c r="CC5908" s="122">
        <v>359.17</v>
      </c>
      <c r="CD5908" s="178" t="s">
        <v>2126</v>
      </c>
      <c r="CE5908" s="177" t="s">
        <v>285</v>
      </c>
      <c r="CF5908" s="177" t="s">
        <v>285</v>
      </c>
      <c r="CG5908" s="83" t="s">
        <v>9</v>
      </c>
      <c r="CH5908" s="57"/>
      <c r="CV5908" s="51"/>
      <c r="CW5908" s="51"/>
      <c r="CX5908" s="51"/>
      <c r="CY5908" s="51"/>
      <c r="CZ5908" s="51"/>
      <c r="DA5908" s="51"/>
      <c r="DB5908" s="51"/>
      <c r="DC5908" s="51"/>
      <c r="DD5908" s="51"/>
    </row>
    <row r="5909" spans="73:108" ht="15" x14ac:dyDescent="0.25">
      <c r="BU5909" s="91"/>
      <c r="BV5909" s="177">
        <v>2009</v>
      </c>
      <c r="BW5909" s="177">
        <v>12</v>
      </c>
      <c r="BX5909" s="177" t="s">
        <v>261</v>
      </c>
      <c r="BY5909" s="177" t="s">
        <v>262</v>
      </c>
      <c r="BZ5909" s="177" t="s">
        <v>277</v>
      </c>
      <c r="CA5909" s="177">
        <v>70</v>
      </c>
      <c r="CB5909" s="177" t="s">
        <v>264</v>
      </c>
      <c r="CC5909" s="122">
        <v>382.17</v>
      </c>
      <c r="CD5909" s="178" t="s">
        <v>2126</v>
      </c>
      <c r="CE5909" s="177" t="s">
        <v>285</v>
      </c>
      <c r="CF5909" s="177" t="s">
        <v>285</v>
      </c>
      <c r="CG5909" s="83" t="s">
        <v>9</v>
      </c>
      <c r="CH5909" s="57"/>
      <c r="CV5909" s="51"/>
      <c r="CW5909" s="51"/>
      <c r="CX5909" s="51"/>
      <c r="CY5909" s="51"/>
      <c r="CZ5909" s="51"/>
      <c r="DA5909" s="51"/>
      <c r="DB5909" s="51"/>
      <c r="DC5909" s="51"/>
      <c r="DD5909" s="51"/>
    </row>
    <row r="5910" spans="73:108" ht="15" x14ac:dyDescent="0.25">
      <c r="BU5910" s="91"/>
      <c r="BV5910" s="177">
        <v>2010</v>
      </c>
      <c r="BW5910" s="177">
        <v>1</v>
      </c>
      <c r="BX5910" s="177" t="s">
        <v>261</v>
      </c>
      <c r="BY5910" s="177" t="s">
        <v>262</v>
      </c>
      <c r="BZ5910" s="177" t="s">
        <v>277</v>
      </c>
      <c r="CA5910" s="177">
        <v>70</v>
      </c>
      <c r="CB5910" s="177" t="s">
        <v>264</v>
      </c>
      <c r="CC5910" s="122">
        <v>460.36</v>
      </c>
      <c r="CD5910" s="178" t="s">
        <v>2126</v>
      </c>
      <c r="CE5910" s="177" t="s">
        <v>285</v>
      </c>
      <c r="CF5910" s="177" t="s">
        <v>285</v>
      </c>
      <c r="CG5910" s="83" t="s">
        <v>9</v>
      </c>
      <c r="CH5910" s="57"/>
      <c r="CV5910" s="51"/>
      <c r="CW5910" s="51"/>
      <c r="CX5910" s="51"/>
      <c r="CY5910" s="51"/>
      <c r="CZ5910" s="51"/>
      <c r="DA5910" s="51"/>
      <c r="DB5910" s="51"/>
      <c r="DC5910" s="51"/>
      <c r="DD5910" s="51"/>
    </row>
    <row r="5911" spans="73:108" ht="15" x14ac:dyDescent="0.25">
      <c r="BU5911" s="91"/>
      <c r="BV5911" s="177">
        <v>2010</v>
      </c>
      <c r="BW5911" s="177">
        <v>2</v>
      </c>
      <c r="BX5911" s="177" t="s">
        <v>261</v>
      </c>
      <c r="BY5911" s="177" t="s">
        <v>262</v>
      </c>
      <c r="BZ5911" s="177" t="s">
        <v>277</v>
      </c>
      <c r="CA5911" s="177">
        <v>70</v>
      </c>
      <c r="CB5911" s="177" t="s">
        <v>264</v>
      </c>
      <c r="CC5911" s="122">
        <v>643.48</v>
      </c>
      <c r="CD5911" s="178" t="s">
        <v>2126</v>
      </c>
      <c r="CE5911" s="177" t="s">
        <v>285</v>
      </c>
      <c r="CF5911" s="177" t="s">
        <v>285</v>
      </c>
      <c r="CG5911" s="83" t="s">
        <v>9</v>
      </c>
      <c r="CH5911" s="57"/>
      <c r="CV5911" s="51"/>
      <c r="CW5911" s="51"/>
      <c r="CX5911" s="51"/>
      <c r="CY5911" s="51"/>
      <c r="CZ5911" s="51"/>
      <c r="DA5911" s="51"/>
      <c r="DB5911" s="51"/>
      <c r="DC5911" s="51"/>
      <c r="DD5911" s="51"/>
    </row>
    <row r="5912" spans="73:108" ht="15" x14ac:dyDescent="0.25">
      <c r="BU5912" s="91"/>
      <c r="BV5912" s="177">
        <v>2010</v>
      </c>
      <c r="BW5912" s="177">
        <v>3</v>
      </c>
      <c r="BX5912" s="177" t="s">
        <v>261</v>
      </c>
      <c r="BY5912" s="177" t="s">
        <v>262</v>
      </c>
      <c r="BZ5912" s="177" t="s">
        <v>277</v>
      </c>
      <c r="CA5912" s="177">
        <v>70</v>
      </c>
      <c r="CB5912" s="177" t="s">
        <v>264</v>
      </c>
      <c r="CC5912" s="122">
        <v>867.53</v>
      </c>
      <c r="CD5912" s="178" t="s">
        <v>2126</v>
      </c>
      <c r="CE5912" s="177" t="s">
        <v>285</v>
      </c>
      <c r="CF5912" s="177" t="s">
        <v>285</v>
      </c>
      <c r="CG5912" s="83" t="s">
        <v>9</v>
      </c>
      <c r="CH5912" s="57"/>
      <c r="CV5912" s="51"/>
      <c r="CW5912" s="51"/>
      <c r="CX5912" s="51"/>
      <c r="CY5912" s="51"/>
      <c r="CZ5912" s="51"/>
      <c r="DA5912" s="51"/>
      <c r="DB5912" s="51"/>
      <c r="DC5912" s="51"/>
      <c r="DD5912" s="51"/>
    </row>
    <row r="5913" spans="73:108" ht="15" x14ac:dyDescent="0.25">
      <c r="BU5913" s="91"/>
      <c r="BV5913" s="177">
        <v>2010</v>
      </c>
      <c r="BW5913" s="177">
        <v>4</v>
      </c>
      <c r="BX5913" s="177" t="s">
        <v>261</v>
      </c>
      <c r="BY5913" s="177" t="s">
        <v>262</v>
      </c>
      <c r="BZ5913" s="177" t="s">
        <v>277</v>
      </c>
      <c r="CA5913" s="177">
        <v>70</v>
      </c>
      <c r="CB5913" s="177" t="s">
        <v>264</v>
      </c>
      <c r="CC5913" s="122">
        <v>1047.93</v>
      </c>
      <c r="CD5913" s="178" t="s">
        <v>2126</v>
      </c>
      <c r="CE5913" s="177" t="s">
        <v>285</v>
      </c>
      <c r="CF5913" s="177" t="s">
        <v>285</v>
      </c>
      <c r="CG5913" s="83" t="s">
        <v>9</v>
      </c>
      <c r="CH5913" s="57"/>
      <c r="CV5913" s="51"/>
      <c r="CW5913" s="51"/>
      <c r="CX5913" s="51"/>
      <c r="CY5913" s="51"/>
      <c r="CZ5913" s="51"/>
      <c r="DA5913" s="51"/>
      <c r="DB5913" s="51"/>
      <c r="DC5913" s="51"/>
      <c r="DD5913" s="51"/>
    </row>
    <row r="5914" spans="73:108" ht="15" x14ac:dyDescent="0.25">
      <c r="BU5914" s="91"/>
      <c r="BV5914" s="177">
        <v>2010</v>
      </c>
      <c r="BW5914" s="177">
        <v>5</v>
      </c>
      <c r="BX5914" s="177" t="s">
        <v>261</v>
      </c>
      <c r="BY5914" s="177" t="s">
        <v>262</v>
      </c>
      <c r="BZ5914" s="177" t="s">
        <v>277</v>
      </c>
      <c r="CA5914" s="177">
        <v>70</v>
      </c>
      <c r="CB5914" s="177" t="s">
        <v>264</v>
      </c>
      <c r="CC5914" s="122">
        <v>767.99</v>
      </c>
      <c r="CD5914" s="178" t="s">
        <v>2126</v>
      </c>
      <c r="CE5914" s="177" t="s">
        <v>285</v>
      </c>
      <c r="CF5914" s="177" t="s">
        <v>285</v>
      </c>
      <c r="CG5914" s="83" t="s">
        <v>9</v>
      </c>
      <c r="CH5914" s="57"/>
      <c r="CV5914" s="51"/>
      <c r="CW5914" s="51"/>
      <c r="CX5914" s="51"/>
      <c r="CY5914" s="51"/>
      <c r="CZ5914" s="51"/>
      <c r="DA5914" s="51"/>
      <c r="DB5914" s="51"/>
      <c r="DC5914" s="51"/>
      <c r="DD5914" s="51"/>
    </row>
    <row r="5915" spans="73:108" ht="15" x14ac:dyDescent="0.25">
      <c r="BU5915" s="91"/>
      <c r="BV5915" s="177">
        <v>2010</v>
      </c>
      <c r="BW5915" s="177">
        <v>6</v>
      </c>
      <c r="BX5915" s="177" t="s">
        <v>261</v>
      </c>
      <c r="BY5915" s="177" t="s">
        <v>262</v>
      </c>
      <c r="BZ5915" s="177" t="s">
        <v>277</v>
      </c>
      <c r="CA5915" s="177">
        <v>70</v>
      </c>
      <c r="CB5915" s="177" t="s">
        <v>264</v>
      </c>
      <c r="CC5915" s="122">
        <v>966.72</v>
      </c>
      <c r="CD5915" s="178" t="s">
        <v>2126</v>
      </c>
      <c r="CE5915" s="177" t="s">
        <v>285</v>
      </c>
      <c r="CF5915" s="177" t="s">
        <v>285</v>
      </c>
      <c r="CG5915" s="83" t="s">
        <v>9</v>
      </c>
      <c r="CH5915" s="57"/>
      <c r="CV5915" s="51"/>
      <c r="CW5915" s="51"/>
      <c r="CX5915" s="51"/>
      <c r="CY5915" s="51"/>
      <c r="CZ5915" s="51"/>
      <c r="DA5915" s="51"/>
      <c r="DB5915" s="51"/>
      <c r="DC5915" s="51"/>
      <c r="DD5915" s="51"/>
    </row>
    <row r="5916" spans="73:108" ht="15" x14ac:dyDescent="0.25">
      <c r="BU5916" s="91"/>
      <c r="BV5916" s="177">
        <v>2010</v>
      </c>
      <c r="BW5916" s="177">
        <v>7</v>
      </c>
      <c r="BX5916" s="177" t="s">
        <v>261</v>
      </c>
      <c r="BY5916" s="177" t="s">
        <v>262</v>
      </c>
      <c r="BZ5916" s="177" t="s">
        <v>277</v>
      </c>
      <c r="CA5916" s="177">
        <v>70</v>
      </c>
      <c r="CB5916" s="177" t="s">
        <v>264</v>
      </c>
      <c r="CC5916" s="122">
        <v>1360.89</v>
      </c>
      <c r="CD5916" s="178" t="s">
        <v>2126</v>
      </c>
      <c r="CE5916" s="177" t="s">
        <v>285</v>
      </c>
      <c r="CF5916" s="177" t="s">
        <v>285</v>
      </c>
      <c r="CG5916" s="83" t="s">
        <v>9</v>
      </c>
      <c r="CH5916" s="57"/>
      <c r="CV5916" s="51"/>
      <c r="CW5916" s="51"/>
      <c r="CX5916" s="51"/>
      <c r="CY5916" s="51"/>
      <c r="CZ5916" s="51"/>
      <c r="DA5916" s="51"/>
      <c r="DB5916" s="51"/>
      <c r="DC5916" s="51"/>
      <c r="DD5916" s="51"/>
    </row>
    <row r="5917" spans="73:108" ht="15" x14ac:dyDescent="0.25">
      <c r="BU5917" s="91"/>
      <c r="BV5917" s="177">
        <v>2010</v>
      </c>
      <c r="BW5917" s="177">
        <v>8</v>
      </c>
      <c r="BX5917" s="177" t="s">
        <v>261</v>
      </c>
      <c r="BY5917" s="177" t="s">
        <v>262</v>
      </c>
      <c r="BZ5917" s="177" t="s">
        <v>277</v>
      </c>
      <c r="CA5917" s="177">
        <v>70</v>
      </c>
      <c r="CB5917" s="177" t="s">
        <v>264</v>
      </c>
      <c r="CC5917" s="122">
        <v>1169.27</v>
      </c>
      <c r="CD5917" s="178" t="s">
        <v>2126</v>
      </c>
      <c r="CE5917" s="177" t="s">
        <v>285</v>
      </c>
      <c r="CF5917" s="177" t="s">
        <v>285</v>
      </c>
      <c r="CG5917" s="83" t="s">
        <v>9</v>
      </c>
      <c r="CH5917" s="57"/>
      <c r="CV5917" s="51"/>
      <c r="CW5917" s="51"/>
      <c r="CX5917" s="51"/>
      <c r="CY5917" s="51"/>
      <c r="CZ5917" s="51"/>
      <c r="DA5917" s="51"/>
      <c r="DB5917" s="51"/>
      <c r="DC5917" s="51"/>
      <c r="DD5917" s="51"/>
    </row>
    <row r="5918" spans="73:108" ht="15" x14ac:dyDescent="0.25">
      <c r="BU5918" s="91"/>
      <c r="BV5918" s="177">
        <v>2010</v>
      </c>
      <c r="BW5918" s="177">
        <v>9</v>
      </c>
      <c r="BX5918" s="177" t="s">
        <v>261</v>
      </c>
      <c r="BY5918" s="177" t="s">
        <v>262</v>
      </c>
      <c r="BZ5918" s="177" t="s">
        <v>277</v>
      </c>
      <c r="CA5918" s="177">
        <v>70</v>
      </c>
      <c r="CB5918" s="177" t="s">
        <v>264</v>
      </c>
      <c r="CC5918" s="122">
        <v>1199.25</v>
      </c>
      <c r="CD5918" s="178" t="s">
        <v>2126</v>
      </c>
      <c r="CE5918" s="177" t="s">
        <v>285</v>
      </c>
      <c r="CF5918" s="177" t="s">
        <v>285</v>
      </c>
      <c r="CG5918" s="83" t="s">
        <v>9</v>
      </c>
      <c r="CH5918" s="57"/>
      <c r="CV5918" s="51"/>
      <c r="CW5918" s="51"/>
      <c r="CX5918" s="51"/>
      <c r="CY5918" s="51"/>
      <c r="CZ5918" s="51"/>
      <c r="DA5918" s="51"/>
      <c r="DB5918" s="51"/>
      <c r="DC5918" s="51"/>
      <c r="DD5918" s="51"/>
    </row>
    <row r="5919" spans="73:108" ht="15" x14ac:dyDescent="0.25">
      <c r="BU5919" s="91"/>
      <c r="BV5919" s="177">
        <v>2010</v>
      </c>
      <c r="BW5919" s="177">
        <v>10</v>
      </c>
      <c r="BX5919" s="177" t="s">
        <v>261</v>
      </c>
      <c r="BY5919" s="177" t="s">
        <v>262</v>
      </c>
      <c r="BZ5919" s="177" t="s">
        <v>277</v>
      </c>
      <c r="CA5919" s="177">
        <v>70</v>
      </c>
      <c r="CB5919" s="177" t="s">
        <v>264</v>
      </c>
      <c r="CC5919" s="122">
        <v>993.32</v>
      </c>
      <c r="CD5919" s="178" t="s">
        <v>2126</v>
      </c>
      <c r="CE5919" s="177" t="s">
        <v>285</v>
      </c>
      <c r="CF5919" s="177" t="s">
        <v>285</v>
      </c>
      <c r="CG5919" s="83" t="s">
        <v>9</v>
      </c>
      <c r="CH5919" s="57"/>
      <c r="CV5919" s="51"/>
      <c r="CW5919" s="51"/>
      <c r="CX5919" s="51"/>
      <c r="CY5919" s="51"/>
      <c r="CZ5919" s="51"/>
      <c r="DA5919" s="51"/>
      <c r="DB5919" s="51"/>
      <c r="DC5919" s="51"/>
      <c r="DD5919" s="51"/>
    </row>
    <row r="5920" spans="73:108" ht="15" x14ac:dyDescent="0.25">
      <c r="BU5920" s="91"/>
      <c r="BV5920" s="177">
        <v>2010</v>
      </c>
      <c r="BW5920" s="177">
        <v>11</v>
      </c>
      <c r="BX5920" s="177" t="s">
        <v>261</v>
      </c>
      <c r="BY5920" s="177" t="s">
        <v>262</v>
      </c>
      <c r="BZ5920" s="177" t="s">
        <v>277</v>
      </c>
      <c r="CA5920" s="177">
        <v>70</v>
      </c>
      <c r="CB5920" s="177" t="s">
        <v>264</v>
      </c>
      <c r="CC5920" s="122">
        <v>1033.3</v>
      </c>
      <c r="CD5920" s="178" t="s">
        <v>2126</v>
      </c>
      <c r="CE5920" s="177" t="s">
        <v>285</v>
      </c>
      <c r="CF5920" s="177" t="s">
        <v>285</v>
      </c>
      <c r="CG5920" s="83" t="s">
        <v>9</v>
      </c>
      <c r="CH5920" s="57"/>
      <c r="CV5920" s="51"/>
      <c r="CW5920" s="51"/>
      <c r="CX5920" s="51"/>
      <c r="CY5920" s="51"/>
      <c r="CZ5920" s="51"/>
      <c r="DA5920" s="51"/>
      <c r="DB5920" s="51"/>
      <c r="DC5920" s="51"/>
      <c r="DD5920" s="51"/>
    </row>
    <row r="5921" spans="73:108" ht="15" x14ac:dyDescent="0.25">
      <c r="BU5921" s="91"/>
      <c r="BV5921" s="177">
        <v>2010</v>
      </c>
      <c r="BW5921" s="177">
        <v>12</v>
      </c>
      <c r="BX5921" s="177" t="s">
        <v>261</v>
      </c>
      <c r="BY5921" s="177" t="s">
        <v>262</v>
      </c>
      <c r="BZ5921" s="177" t="s">
        <v>277</v>
      </c>
      <c r="CA5921" s="177">
        <v>70</v>
      </c>
      <c r="CB5921" s="177" t="s">
        <v>264</v>
      </c>
      <c r="CC5921" s="122">
        <v>1291.8800000000001</v>
      </c>
      <c r="CD5921" s="178" t="s">
        <v>2126</v>
      </c>
      <c r="CE5921" s="177" t="s">
        <v>285</v>
      </c>
      <c r="CF5921" s="177" t="s">
        <v>285</v>
      </c>
      <c r="CG5921" s="83" t="s">
        <v>9</v>
      </c>
      <c r="CH5921" s="57"/>
      <c r="CV5921" s="51"/>
      <c r="CW5921" s="51"/>
      <c r="CX5921" s="51"/>
      <c r="CY5921" s="51"/>
      <c r="CZ5921" s="51"/>
      <c r="DA5921" s="51"/>
      <c r="DB5921" s="51"/>
      <c r="DC5921" s="51"/>
      <c r="DD5921" s="51"/>
    </row>
    <row r="5922" spans="73:108" ht="15" x14ac:dyDescent="0.25">
      <c r="BU5922" s="91"/>
      <c r="BV5922" s="177">
        <v>2007</v>
      </c>
      <c r="BW5922" s="177">
        <v>4</v>
      </c>
      <c r="BX5922" s="177" t="s">
        <v>357</v>
      </c>
      <c r="BY5922" s="177" t="s">
        <v>262</v>
      </c>
      <c r="BZ5922" s="177" t="s">
        <v>266</v>
      </c>
      <c r="CA5922" s="177">
        <v>70</v>
      </c>
      <c r="CB5922" s="177" t="s">
        <v>264</v>
      </c>
      <c r="CC5922" s="122">
        <v>284.43</v>
      </c>
      <c r="CD5922" s="178" t="s">
        <v>2126</v>
      </c>
      <c r="CE5922" s="177" t="s">
        <v>285</v>
      </c>
      <c r="CF5922" s="177" t="s">
        <v>285</v>
      </c>
      <c r="CG5922" s="83" t="s">
        <v>9</v>
      </c>
      <c r="CH5922" s="57"/>
      <c r="CV5922" s="51"/>
      <c r="CW5922" s="51"/>
      <c r="CX5922" s="51"/>
      <c r="CY5922" s="51"/>
      <c r="CZ5922" s="51"/>
      <c r="DA5922" s="51"/>
      <c r="DB5922" s="51"/>
      <c r="DC5922" s="51"/>
      <c r="DD5922" s="51"/>
    </row>
    <row r="5923" spans="73:108" ht="15" x14ac:dyDescent="0.25">
      <c r="BU5923" s="91"/>
      <c r="BV5923" s="177">
        <v>2007</v>
      </c>
      <c r="BW5923" s="177">
        <v>4</v>
      </c>
      <c r="BX5923" s="177" t="s">
        <v>357</v>
      </c>
      <c r="BY5923" s="177" t="s">
        <v>262</v>
      </c>
      <c r="BZ5923" s="177" t="s">
        <v>267</v>
      </c>
      <c r="CA5923" s="177">
        <v>70</v>
      </c>
      <c r="CB5923" s="177" t="s">
        <v>264</v>
      </c>
      <c r="CC5923" s="122">
        <v>284.43</v>
      </c>
      <c r="CD5923" s="178" t="s">
        <v>2126</v>
      </c>
      <c r="CE5923" s="177" t="s">
        <v>285</v>
      </c>
      <c r="CF5923" s="177" t="s">
        <v>285</v>
      </c>
      <c r="CG5923" s="83" t="s">
        <v>9</v>
      </c>
      <c r="CH5923" s="57"/>
      <c r="CV5923" s="51"/>
      <c r="CW5923" s="51"/>
      <c r="CX5923" s="51"/>
      <c r="CY5923" s="51"/>
      <c r="CZ5923" s="51"/>
      <c r="DA5923" s="51"/>
      <c r="DB5923" s="51"/>
      <c r="DC5923" s="51"/>
      <c r="DD5923" s="51"/>
    </row>
    <row r="5924" spans="73:108" ht="15" x14ac:dyDescent="0.25">
      <c r="BU5924" s="91"/>
      <c r="BV5924" s="177">
        <v>2007</v>
      </c>
      <c r="BW5924" s="177">
        <v>4</v>
      </c>
      <c r="BX5924" s="177" t="s">
        <v>357</v>
      </c>
      <c r="BY5924" s="177" t="s">
        <v>262</v>
      </c>
      <c r="BZ5924" s="177" t="s">
        <v>268</v>
      </c>
      <c r="CA5924" s="177">
        <v>70</v>
      </c>
      <c r="CB5924" s="177" t="s">
        <v>264</v>
      </c>
      <c r="CC5924" s="122">
        <v>284.43</v>
      </c>
      <c r="CD5924" s="178" t="s">
        <v>2126</v>
      </c>
      <c r="CE5924" s="177" t="s">
        <v>285</v>
      </c>
      <c r="CF5924" s="177" t="s">
        <v>285</v>
      </c>
      <c r="CG5924" s="83" t="s">
        <v>9</v>
      </c>
      <c r="CH5924" s="57"/>
      <c r="CV5924" s="51"/>
      <c r="CW5924" s="51"/>
      <c r="CX5924" s="51"/>
      <c r="CY5924" s="51"/>
      <c r="CZ5924" s="51"/>
      <c r="DA5924" s="51"/>
      <c r="DB5924" s="51"/>
      <c r="DC5924" s="51"/>
      <c r="DD5924" s="51"/>
    </row>
    <row r="5925" spans="73:108" ht="15" x14ac:dyDescent="0.25">
      <c r="BU5925" s="91"/>
      <c r="BV5925" s="177">
        <v>2007</v>
      </c>
      <c r="BW5925" s="177">
        <v>4</v>
      </c>
      <c r="BX5925" s="177" t="s">
        <v>357</v>
      </c>
      <c r="BY5925" s="177" t="s">
        <v>262</v>
      </c>
      <c r="BZ5925" s="177" t="s">
        <v>316</v>
      </c>
      <c r="CA5925" s="177">
        <v>70</v>
      </c>
      <c r="CB5925" s="177" t="s">
        <v>264</v>
      </c>
      <c r="CC5925" s="122">
        <v>276.52</v>
      </c>
      <c r="CD5925" s="178" t="s">
        <v>2126</v>
      </c>
      <c r="CE5925" s="177" t="s">
        <v>285</v>
      </c>
      <c r="CF5925" s="177" t="s">
        <v>285</v>
      </c>
      <c r="CG5925" s="83" t="s">
        <v>9</v>
      </c>
      <c r="CH5925" s="57"/>
      <c r="CV5925" s="51"/>
      <c r="CW5925" s="51"/>
      <c r="CX5925" s="51"/>
      <c r="CY5925" s="51"/>
      <c r="CZ5925" s="51"/>
      <c r="DA5925" s="51"/>
      <c r="DB5925" s="51"/>
      <c r="DC5925" s="51"/>
      <c r="DD5925" s="51"/>
    </row>
    <row r="5926" spans="73:108" ht="15" x14ac:dyDescent="0.25">
      <c r="BU5926" s="91"/>
      <c r="BV5926" s="177">
        <v>2007</v>
      </c>
      <c r="BW5926" s="177">
        <v>5</v>
      </c>
      <c r="BX5926" s="177" t="s">
        <v>357</v>
      </c>
      <c r="BY5926" s="177" t="s">
        <v>262</v>
      </c>
      <c r="BZ5926" s="177" t="s">
        <v>266</v>
      </c>
      <c r="CA5926" s="177">
        <v>70</v>
      </c>
      <c r="CB5926" s="177" t="s">
        <v>264</v>
      </c>
      <c r="CC5926" s="122">
        <v>290.89999999999998</v>
      </c>
      <c r="CD5926" s="178" t="s">
        <v>2126</v>
      </c>
      <c r="CE5926" s="177" t="s">
        <v>285</v>
      </c>
      <c r="CF5926" s="177" t="s">
        <v>285</v>
      </c>
      <c r="CG5926" s="83" t="s">
        <v>9</v>
      </c>
      <c r="CH5926" s="57"/>
      <c r="CV5926" s="51"/>
      <c r="CW5926" s="51"/>
      <c r="CX5926" s="51"/>
      <c r="CY5926" s="51"/>
      <c r="CZ5926" s="51"/>
      <c r="DA5926" s="51"/>
      <c r="DB5926" s="51"/>
      <c r="DC5926" s="51"/>
      <c r="DD5926" s="51"/>
    </row>
    <row r="5927" spans="73:108" ht="15" x14ac:dyDescent="0.25">
      <c r="BU5927" s="91"/>
      <c r="BV5927" s="177">
        <v>2007</v>
      </c>
      <c r="BW5927" s="177">
        <v>5</v>
      </c>
      <c r="BX5927" s="177" t="s">
        <v>357</v>
      </c>
      <c r="BY5927" s="177" t="s">
        <v>262</v>
      </c>
      <c r="BZ5927" s="177" t="s">
        <v>267</v>
      </c>
      <c r="CA5927" s="177">
        <v>70</v>
      </c>
      <c r="CB5927" s="177" t="s">
        <v>264</v>
      </c>
      <c r="CC5927" s="122">
        <v>290.89999999999998</v>
      </c>
      <c r="CD5927" s="178" t="s">
        <v>2126</v>
      </c>
      <c r="CE5927" s="177" t="s">
        <v>285</v>
      </c>
      <c r="CF5927" s="177" t="s">
        <v>285</v>
      </c>
      <c r="CG5927" s="83" t="s">
        <v>9</v>
      </c>
      <c r="CH5927" s="57"/>
      <c r="CV5927" s="51"/>
      <c r="CW5927" s="51"/>
      <c r="CX5927" s="51"/>
      <c r="CY5927" s="51"/>
      <c r="CZ5927" s="51"/>
      <c r="DA5927" s="51"/>
      <c r="DB5927" s="51"/>
      <c r="DC5927" s="51"/>
      <c r="DD5927" s="51"/>
    </row>
    <row r="5928" spans="73:108" ht="15" x14ac:dyDescent="0.25">
      <c r="BU5928" s="91"/>
      <c r="BV5928" s="177">
        <v>2007</v>
      </c>
      <c r="BW5928" s="177">
        <v>5</v>
      </c>
      <c r="BX5928" s="177" t="s">
        <v>357</v>
      </c>
      <c r="BY5928" s="177" t="s">
        <v>262</v>
      </c>
      <c r="BZ5928" s="177" t="s">
        <v>268</v>
      </c>
      <c r="CA5928" s="177">
        <v>70</v>
      </c>
      <c r="CB5928" s="177" t="s">
        <v>264</v>
      </c>
      <c r="CC5928" s="122">
        <v>290.89999999999998</v>
      </c>
      <c r="CD5928" s="178" t="s">
        <v>2126</v>
      </c>
      <c r="CE5928" s="177" t="s">
        <v>285</v>
      </c>
      <c r="CF5928" s="177" t="s">
        <v>285</v>
      </c>
      <c r="CG5928" s="83" t="s">
        <v>9</v>
      </c>
      <c r="CH5928" s="57"/>
      <c r="CV5928" s="51"/>
      <c r="CW5928" s="51"/>
      <c r="CX5928" s="51"/>
      <c r="CY5928" s="51"/>
      <c r="CZ5928" s="51"/>
      <c r="DA5928" s="51"/>
      <c r="DB5928" s="51"/>
      <c r="DC5928" s="51"/>
      <c r="DD5928" s="51"/>
    </row>
    <row r="5929" spans="73:108" ht="15" x14ac:dyDescent="0.25">
      <c r="BU5929" s="91"/>
      <c r="BV5929" s="177">
        <v>2007</v>
      </c>
      <c r="BW5929" s="177">
        <v>5</v>
      </c>
      <c r="BX5929" s="177" t="s">
        <v>357</v>
      </c>
      <c r="BY5929" s="177" t="s">
        <v>262</v>
      </c>
      <c r="BZ5929" s="177" t="s">
        <v>316</v>
      </c>
      <c r="CA5929" s="177">
        <v>70</v>
      </c>
      <c r="CB5929" s="177" t="s">
        <v>264</v>
      </c>
      <c r="CC5929" s="122">
        <v>290.89999999999998</v>
      </c>
      <c r="CD5929" s="178" t="s">
        <v>2126</v>
      </c>
      <c r="CE5929" s="177" t="s">
        <v>285</v>
      </c>
      <c r="CF5929" s="177" t="s">
        <v>285</v>
      </c>
      <c r="CG5929" s="83" t="s">
        <v>9</v>
      </c>
      <c r="CH5929" s="57"/>
      <c r="CV5929" s="51"/>
      <c r="CW5929" s="51"/>
      <c r="CX5929" s="51"/>
      <c r="CY5929" s="51"/>
      <c r="CZ5929" s="51"/>
      <c r="DA5929" s="51"/>
      <c r="DB5929" s="51"/>
      <c r="DC5929" s="51"/>
      <c r="DD5929" s="51"/>
    </row>
    <row r="5930" spans="73:108" ht="15" x14ac:dyDescent="0.25">
      <c r="BU5930" s="91"/>
      <c r="BV5930" s="177">
        <v>2007</v>
      </c>
      <c r="BW5930" s="177">
        <v>6</v>
      </c>
      <c r="BX5930" s="177" t="s">
        <v>357</v>
      </c>
      <c r="BY5930" s="177" t="s">
        <v>262</v>
      </c>
      <c r="BZ5930" s="177" t="s">
        <v>266</v>
      </c>
      <c r="CA5930" s="177">
        <v>70</v>
      </c>
      <c r="CB5930" s="177" t="s">
        <v>264</v>
      </c>
      <c r="CC5930" s="122">
        <v>127.61</v>
      </c>
      <c r="CD5930" s="178" t="s">
        <v>2126</v>
      </c>
      <c r="CE5930" s="177" t="s">
        <v>285</v>
      </c>
      <c r="CF5930" s="177" t="s">
        <v>285</v>
      </c>
      <c r="CG5930" s="83" t="s">
        <v>9</v>
      </c>
      <c r="CH5930" s="57"/>
      <c r="CV5930" s="51"/>
      <c r="CW5930" s="51"/>
      <c r="CX5930" s="51"/>
      <c r="CY5930" s="51"/>
      <c r="CZ5930" s="51"/>
      <c r="DA5930" s="51"/>
      <c r="DB5930" s="51"/>
      <c r="DC5930" s="51"/>
      <c r="DD5930" s="51"/>
    </row>
    <row r="5931" spans="73:108" ht="15" x14ac:dyDescent="0.25">
      <c r="BU5931" s="91"/>
      <c r="BV5931" s="177">
        <v>2007</v>
      </c>
      <c r="BW5931" s="177">
        <v>6</v>
      </c>
      <c r="BX5931" s="177" t="s">
        <v>357</v>
      </c>
      <c r="BY5931" s="177" t="s">
        <v>262</v>
      </c>
      <c r="BZ5931" s="177" t="s">
        <v>267</v>
      </c>
      <c r="CA5931" s="177">
        <v>70</v>
      </c>
      <c r="CB5931" s="177" t="s">
        <v>264</v>
      </c>
      <c r="CC5931" s="122">
        <v>127.62</v>
      </c>
      <c r="CD5931" s="178" t="s">
        <v>2126</v>
      </c>
      <c r="CE5931" s="177" t="s">
        <v>285</v>
      </c>
      <c r="CF5931" s="177" t="s">
        <v>285</v>
      </c>
      <c r="CG5931" s="83" t="s">
        <v>9</v>
      </c>
      <c r="CH5931" s="57"/>
      <c r="CV5931" s="51"/>
      <c r="CW5931" s="51"/>
      <c r="CX5931" s="51"/>
      <c r="CY5931" s="51"/>
      <c r="CZ5931" s="51"/>
      <c r="DA5931" s="51"/>
      <c r="DB5931" s="51"/>
      <c r="DC5931" s="51"/>
      <c r="DD5931" s="51"/>
    </row>
    <row r="5932" spans="73:108" ht="15" x14ac:dyDescent="0.25">
      <c r="BU5932" s="91"/>
      <c r="BV5932" s="177">
        <v>2007</v>
      </c>
      <c r="BW5932" s="177">
        <v>6</v>
      </c>
      <c r="BX5932" s="177" t="s">
        <v>357</v>
      </c>
      <c r="BY5932" s="177" t="s">
        <v>262</v>
      </c>
      <c r="BZ5932" s="177" t="s">
        <v>268</v>
      </c>
      <c r="CA5932" s="177">
        <v>70</v>
      </c>
      <c r="CB5932" s="177" t="s">
        <v>264</v>
      </c>
      <c r="CC5932" s="122">
        <v>127.62</v>
      </c>
      <c r="CD5932" s="178" t="s">
        <v>2126</v>
      </c>
      <c r="CE5932" s="177" t="s">
        <v>285</v>
      </c>
      <c r="CF5932" s="177" t="s">
        <v>285</v>
      </c>
      <c r="CG5932" s="83" t="s">
        <v>9</v>
      </c>
      <c r="CH5932" s="57"/>
      <c r="CV5932" s="51"/>
      <c r="CW5932" s="51"/>
      <c r="CX5932" s="51"/>
      <c r="CY5932" s="51"/>
      <c r="CZ5932" s="51"/>
      <c r="DA5932" s="51"/>
      <c r="DB5932" s="51"/>
      <c r="DC5932" s="51"/>
      <c r="DD5932" s="51"/>
    </row>
    <row r="5933" spans="73:108" ht="15" x14ac:dyDescent="0.25">
      <c r="BU5933" s="91"/>
      <c r="BV5933" s="177">
        <v>2007</v>
      </c>
      <c r="BW5933" s="177">
        <v>6</v>
      </c>
      <c r="BX5933" s="177" t="s">
        <v>357</v>
      </c>
      <c r="BY5933" s="177" t="s">
        <v>262</v>
      </c>
      <c r="BZ5933" s="177" t="s">
        <v>316</v>
      </c>
      <c r="CA5933" s="177">
        <v>70</v>
      </c>
      <c r="CB5933" s="177" t="s">
        <v>264</v>
      </c>
      <c r="CC5933" s="122">
        <v>127.62</v>
      </c>
      <c r="CD5933" s="178" t="s">
        <v>2126</v>
      </c>
      <c r="CE5933" s="177" t="s">
        <v>285</v>
      </c>
      <c r="CF5933" s="177" t="s">
        <v>285</v>
      </c>
      <c r="CG5933" s="83" t="s">
        <v>9</v>
      </c>
      <c r="CH5933" s="57"/>
      <c r="CV5933" s="51"/>
      <c r="CW5933" s="51"/>
      <c r="CX5933" s="51"/>
      <c r="CY5933" s="51"/>
      <c r="CZ5933" s="51"/>
      <c r="DA5933" s="51"/>
      <c r="DB5933" s="51"/>
      <c r="DC5933" s="51"/>
      <c r="DD5933" s="51"/>
    </row>
    <row r="5934" spans="73:108" ht="15" x14ac:dyDescent="0.25">
      <c r="BU5934" s="91"/>
      <c r="BV5934" s="177">
        <v>2007</v>
      </c>
      <c r="BW5934" s="177">
        <v>7</v>
      </c>
      <c r="BX5934" s="177" t="s">
        <v>357</v>
      </c>
      <c r="BY5934" s="177" t="s">
        <v>262</v>
      </c>
      <c r="BZ5934" s="177" t="s">
        <v>266</v>
      </c>
      <c r="CA5934" s="177">
        <v>70</v>
      </c>
      <c r="CB5934" s="177" t="s">
        <v>264</v>
      </c>
      <c r="CC5934" s="122">
        <v>88.95</v>
      </c>
      <c r="CD5934" s="178" t="s">
        <v>2126</v>
      </c>
      <c r="CE5934" s="177" t="s">
        <v>285</v>
      </c>
      <c r="CF5934" s="177" t="s">
        <v>285</v>
      </c>
      <c r="CG5934" s="83" t="s">
        <v>9</v>
      </c>
      <c r="CH5934" s="57"/>
      <c r="CV5934" s="51"/>
      <c r="CW5934" s="51"/>
      <c r="CX5934" s="51"/>
      <c r="CY5934" s="51"/>
      <c r="CZ5934" s="51"/>
      <c r="DA5934" s="51"/>
      <c r="DB5934" s="51"/>
      <c r="DC5934" s="51"/>
      <c r="DD5934" s="51"/>
    </row>
    <row r="5935" spans="73:108" ht="15" x14ac:dyDescent="0.25">
      <c r="BU5935" s="91"/>
      <c r="BV5935" s="177">
        <v>2007</v>
      </c>
      <c r="BW5935" s="177">
        <v>7</v>
      </c>
      <c r="BX5935" s="177" t="s">
        <v>357</v>
      </c>
      <c r="BY5935" s="177" t="s">
        <v>262</v>
      </c>
      <c r="BZ5935" s="177" t="s">
        <v>267</v>
      </c>
      <c r="CA5935" s="177">
        <v>70</v>
      </c>
      <c r="CB5935" s="177" t="s">
        <v>264</v>
      </c>
      <c r="CC5935" s="122">
        <v>88.95</v>
      </c>
      <c r="CD5935" s="178" t="s">
        <v>2126</v>
      </c>
      <c r="CE5935" s="177" t="s">
        <v>285</v>
      </c>
      <c r="CF5935" s="177" t="s">
        <v>285</v>
      </c>
      <c r="CG5935" s="83" t="s">
        <v>9</v>
      </c>
      <c r="CH5935" s="57"/>
      <c r="CV5935" s="51"/>
      <c r="CW5935" s="51"/>
      <c r="CX5935" s="51"/>
      <c r="CY5935" s="51"/>
      <c r="CZ5935" s="51"/>
      <c r="DA5935" s="51"/>
      <c r="DB5935" s="51"/>
      <c r="DC5935" s="51"/>
      <c r="DD5935" s="51"/>
    </row>
    <row r="5936" spans="73:108" ht="15" x14ac:dyDescent="0.25">
      <c r="BU5936" s="91"/>
      <c r="BV5936" s="177">
        <v>2007</v>
      </c>
      <c r="BW5936" s="177">
        <v>7</v>
      </c>
      <c r="BX5936" s="177" t="s">
        <v>357</v>
      </c>
      <c r="BY5936" s="177" t="s">
        <v>262</v>
      </c>
      <c r="BZ5936" s="177" t="s">
        <v>268</v>
      </c>
      <c r="CA5936" s="177">
        <v>70</v>
      </c>
      <c r="CB5936" s="177" t="s">
        <v>264</v>
      </c>
      <c r="CC5936" s="122">
        <v>88.95</v>
      </c>
      <c r="CD5936" s="178" t="s">
        <v>2126</v>
      </c>
      <c r="CE5936" s="177" t="s">
        <v>285</v>
      </c>
      <c r="CF5936" s="177" t="s">
        <v>285</v>
      </c>
      <c r="CG5936" s="83" t="s">
        <v>9</v>
      </c>
      <c r="CH5936" s="57"/>
      <c r="CV5936" s="51"/>
      <c r="CW5936" s="51"/>
      <c r="CX5936" s="51"/>
      <c r="CY5936" s="51"/>
      <c r="CZ5936" s="51"/>
      <c r="DA5936" s="51"/>
      <c r="DB5936" s="51"/>
      <c r="DC5936" s="51"/>
      <c r="DD5936" s="51"/>
    </row>
    <row r="5937" spans="73:108" ht="15" x14ac:dyDescent="0.25">
      <c r="BU5937" s="91"/>
      <c r="BV5937" s="177">
        <v>2007</v>
      </c>
      <c r="BW5937" s="177">
        <v>8</v>
      </c>
      <c r="BX5937" s="177" t="s">
        <v>357</v>
      </c>
      <c r="BY5937" s="177" t="s">
        <v>262</v>
      </c>
      <c r="BZ5937" s="177" t="s">
        <v>266</v>
      </c>
      <c r="CA5937" s="177">
        <v>70</v>
      </c>
      <c r="CB5937" s="177" t="s">
        <v>264</v>
      </c>
      <c r="CC5937" s="122">
        <v>356.08</v>
      </c>
      <c r="CD5937" s="178" t="s">
        <v>2126</v>
      </c>
      <c r="CE5937" s="177" t="s">
        <v>285</v>
      </c>
      <c r="CF5937" s="177" t="s">
        <v>285</v>
      </c>
      <c r="CG5937" s="83" t="s">
        <v>9</v>
      </c>
      <c r="CH5937" s="57"/>
      <c r="CV5937" s="51"/>
      <c r="CW5937" s="51"/>
      <c r="CX5937" s="51"/>
      <c r="CY5937" s="51"/>
      <c r="CZ5937" s="51"/>
      <c r="DA5937" s="51"/>
      <c r="DB5937" s="51"/>
      <c r="DC5937" s="51"/>
      <c r="DD5937" s="51"/>
    </row>
    <row r="5938" spans="73:108" ht="15" x14ac:dyDescent="0.25">
      <c r="BU5938" s="91"/>
      <c r="BV5938" s="177">
        <v>2007</v>
      </c>
      <c r="BW5938" s="177">
        <v>8</v>
      </c>
      <c r="BX5938" s="177" t="s">
        <v>357</v>
      </c>
      <c r="BY5938" s="177" t="s">
        <v>262</v>
      </c>
      <c r="BZ5938" s="177" t="s">
        <v>267</v>
      </c>
      <c r="CA5938" s="177">
        <v>70</v>
      </c>
      <c r="CB5938" s="177" t="s">
        <v>264</v>
      </c>
      <c r="CC5938" s="122">
        <v>356.08</v>
      </c>
      <c r="CD5938" s="178" t="s">
        <v>2126</v>
      </c>
      <c r="CE5938" s="177" t="s">
        <v>285</v>
      </c>
      <c r="CF5938" s="177" t="s">
        <v>285</v>
      </c>
      <c r="CG5938" s="83" t="s">
        <v>9</v>
      </c>
      <c r="CH5938" s="57"/>
      <c r="CV5938" s="51"/>
      <c r="CW5938" s="51"/>
      <c r="CX5938" s="51"/>
      <c r="CY5938" s="51"/>
      <c r="CZ5938" s="51"/>
      <c r="DA5938" s="51"/>
      <c r="DB5938" s="51"/>
      <c r="DC5938" s="51"/>
      <c r="DD5938" s="51"/>
    </row>
    <row r="5939" spans="73:108" ht="15" x14ac:dyDescent="0.25">
      <c r="BU5939" s="91"/>
      <c r="BV5939" s="177">
        <v>2007</v>
      </c>
      <c r="BW5939" s="177">
        <v>8</v>
      </c>
      <c r="BX5939" s="177" t="s">
        <v>357</v>
      </c>
      <c r="BY5939" s="177" t="s">
        <v>262</v>
      </c>
      <c r="BZ5939" s="177" t="s">
        <v>268</v>
      </c>
      <c r="CA5939" s="177">
        <v>70</v>
      </c>
      <c r="CB5939" s="177" t="s">
        <v>264</v>
      </c>
      <c r="CC5939" s="122">
        <v>356.08</v>
      </c>
      <c r="CD5939" s="178" t="s">
        <v>2126</v>
      </c>
      <c r="CE5939" s="177" t="s">
        <v>285</v>
      </c>
      <c r="CF5939" s="177" t="s">
        <v>285</v>
      </c>
      <c r="CG5939" s="83" t="s">
        <v>9</v>
      </c>
      <c r="CH5939" s="57"/>
      <c r="CV5939" s="51"/>
      <c r="CW5939" s="51"/>
      <c r="CX5939" s="51"/>
      <c r="CY5939" s="51"/>
      <c r="CZ5939" s="51"/>
      <c r="DA5939" s="51"/>
      <c r="DB5939" s="51"/>
      <c r="DC5939" s="51"/>
      <c r="DD5939" s="51"/>
    </row>
    <row r="5940" spans="73:108" ht="15" x14ac:dyDescent="0.25">
      <c r="BU5940" s="91"/>
      <c r="BV5940" s="177">
        <v>2009</v>
      </c>
      <c r="BW5940" s="177">
        <v>4</v>
      </c>
      <c r="BX5940" s="177" t="s">
        <v>357</v>
      </c>
      <c r="BY5940" s="177" t="s">
        <v>262</v>
      </c>
      <c r="BZ5940" s="177" t="s">
        <v>277</v>
      </c>
      <c r="CA5940" s="177">
        <v>70</v>
      </c>
      <c r="CB5940" s="177" t="s">
        <v>264</v>
      </c>
      <c r="CC5940" s="122">
        <v>391.82</v>
      </c>
      <c r="CD5940" s="178" t="s">
        <v>2126</v>
      </c>
      <c r="CE5940" s="177" t="s">
        <v>285</v>
      </c>
      <c r="CF5940" s="177" t="s">
        <v>285</v>
      </c>
      <c r="CG5940" s="83" t="s">
        <v>9</v>
      </c>
      <c r="CH5940" s="57"/>
      <c r="CV5940" s="51"/>
      <c r="CW5940" s="51"/>
      <c r="CX5940" s="51"/>
      <c r="CY5940" s="51"/>
      <c r="CZ5940" s="51"/>
      <c r="DA5940" s="51"/>
      <c r="DB5940" s="51"/>
      <c r="DC5940" s="51"/>
      <c r="DD5940" s="51"/>
    </row>
    <row r="5941" spans="73:108" ht="15" x14ac:dyDescent="0.25">
      <c r="BU5941" s="91"/>
      <c r="BV5941" s="177">
        <v>2009</v>
      </c>
      <c r="BW5941" s="177">
        <v>4</v>
      </c>
      <c r="BX5941" s="177" t="s">
        <v>357</v>
      </c>
      <c r="BY5941" s="177" t="s">
        <v>262</v>
      </c>
      <c r="BZ5941" s="177" t="s">
        <v>263</v>
      </c>
      <c r="CA5941" s="177">
        <v>70</v>
      </c>
      <c r="CB5941" s="177" t="s">
        <v>264</v>
      </c>
      <c r="CC5941" s="122">
        <v>475.78</v>
      </c>
      <c r="CD5941" s="178" t="s">
        <v>2126</v>
      </c>
      <c r="CE5941" s="177" t="s">
        <v>285</v>
      </c>
      <c r="CF5941" s="177" t="s">
        <v>285</v>
      </c>
      <c r="CG5941" s="83" t="s">
        <v>9</v>
      </c>
      <c r="CH5941" s="57"/>
      <c r="CV5941" s="51"/>
      <c r="CW5941" s="51"/>
      <c r="CX5941" s="51"/>
      <c r="CY5941" s="51"/>
      <c r="CZ5941" s="51"/>
      <c r="DA5941" s="51"/>
      <c r="DB5941" s="51"/>
      <c r="DC5941" s="51"/>
      <c r="DD5941" s="51"/>
    </row>
    <row r="5942" spans="73:108" ht="15" x14ac:dyDescent="0.25">
      <c r="BU5942" s="91"/>
      <c r="BV5942" s="177">
        <v>2009</v>
      </c>
      <c r="BW5942" s="177">
        <v>7</v>
      </c>
      <c r="BX5942" s="177" t="s">
        <v>357</v>
      </c>
      <c r="BY5942" s="177" t="s">
        <v>262</v>
      </c>
      <c r="BZ5942" s="177" t="s">
        <v>277</v>
      </c>
      <c r="CA5942" s="177">
        <v>70</v>
      </c>
      <c r="CB5942" s="177" t="s">
        <v>264</v>
      </c>
      <c r="CC5942" s="122">
        <v>503.04</v>
      </c>
      <c r="CD5942" s="178" t="s">
        <v>2126</v>
      </c>
      <c r="CE5942" s="177" t="s">
        <v>285</v>
      </c>
      <c r="CF5942" s="177" t="s">
        <v>285</v>
      </c>
      <c r="CG5942" s="83" t="s">
        <v>9</v>
      </c>
      <c r="CH5942" s="57"/>
      <c r="CV5942" s="51"/>
      <c r="CW5942" s="51"/>
      <c r="CX5942" s="51"/>
      <c r="CY5942" s="51"/>
      <c r="CZ5942" s="51"/>
      <c r="DA5942" s="51"/>
      <c r="DB5942" s="51"/>
      <c r="DC5942" s="51"/>
      <c r="DD5942" s="51"/>
    </row>
    <row r="5943" spans="73:108" ht="15" x14ac:dyDescent="0.25">
      <c r="BU5943" s="91"/>
      <c r="BV5943" s="177">
        <v>2009</v>
      </c>
      <c r="BW5943" s="177">
        <v>9</v>
      </c>
      <c r="BX5943" s="177" t="s">
        <v>357</v>
      </c>
      <c r="BY5943" s="177" t="s">
        <v>262</v>
      </c>
      <c r="BZ5943" s="177" t="s">
        <v>277</v>
      </c>
      <c r="CA5943" s="177">
        <v>70</v>
      </c>
      <c r="CB5943" s="177" t="s">
        <v>264</v>
      </c>
      <c r="CC5943" s="122">
        <v>11.01</v>
      </c>
      <c r="CD5943" s="178" t="s">
        <v>2126</v>
      </c>
      <c r="CE5943" s="177" t="s">
        <v>285</v>
      </c>
      <c r="CF5943" s="177" t="s">
        <v>285</v>
      </c>
      <c r="CG5943" s="83" t="s">
        <v>9</v>
      </c>
      <c r="CH5943" s="57"/>
      <c r="CV5943" s="51"/>
      <c r="CW5943" s="51"/>
      <c r="CX5943" s="51"/>
      <c r="CY5943" s="51"/>
      <c r="CZ5943" s="51"/>
      <c r="DA5943" s="51"/>
      <c r="DB5943" s="51"/>
      <c r="DC5943" s="51"/>
      <c r="DD5943" s="51"/>
    </row>
    <row r="5944" spans="73:108" ht="15" x14ac:dyDescent="0.25">
      <c r="BU5944" s="91"/>
      <c r="BV5944" s="177">
        <v>2009</v>
      </c>
      <c r="BW5944" s="177">
        <v>10</v>
      </c>
      <c r="BX5944" s="177" t="s">
        <v>357</v>
      </c>
      <c r="BY5944" s="177" t="s">
        <v>262</v>
      </c>
      <c r="BZ5944" s="177" t="s">
        <v>277</v>
      </c>
      <c r="CA5944" s="177">
        <v>70</v>
      </c>
      <c r="CB5944" s="177" t="s">
        <v>264</v>
      </c>
      <c r="CC5944" s="122">
        <v>108.73</v>
      </c>
      <c r="CD5944" s="178" t="s">
        <v>2126</v>
      </c>
      <c r="CE5944" s="177" t="s">
        <v>285</v>
      </c>
      <c r="CF5944" s="177" t="s">
        <v>285</v>
      </c>
      <c r="CG5944" s="83" t="s">
        <v>9</v>
      </c>
      <c r="CH5944" s="57"/>
      <c r="CV5944" s="51"/>
      <c r="CW5944" s="51"/>
      <c r="CX5944" s="51"/>
      <c r="CY5944" s="51"/>
      <c r="CZ5944" s="51"/>
      <c r="DA5944" s="51"/>
      <c r="DB5944" s="51"/>
      <c r="DC5944" s="51"/>
      <c r="DD5944" s="51"/>
    </row>
    <row r="5945" spans="73:108" ht="15" x14ac:dyDescent="0.25">
      <c r="BU5945" s="91"/>
      <c r="BV5945" s="177">
        <v>2009</v>
      </c>
      <c r="BW5945" s="177">
        <v>11</v>
      </c>
      <c r="BX5945" s="177" t="s">
        <v>357</v>
      </c>
      <c r="BY5945" s="177" t="s">
        <v>262</v>
      </c>
      <c r="BZ5945" s="177" t="s">
        <v>277</v>
      </c>
      <c r="CA5945" s="177">
        <v>70</v>
      </c>
      <c r="CB5945" s="177" t="s">
        <v>264</v>
      </c>
      <c r="CC5945" s="122">
        <v>70.47</v>
      </c>
      <c r="CD5945" s="178" t="s">
        <v>2126</v>
      </c>
      <c r="CE5945" s="177" t="s">
        <v>285</v>
      </c>
      <c r="CF5945" s="177" t="s">
        <v>285</v>
      </c>
      <c r="CG5945" s="83" t="s">
        <v>9</v>
      </c>
      <c r="CH5945" s="57"/>
      <c r="CV5945" s="51"/>
      <c r="CW5945" s="51"/>
      <c r="CX5945" s="51"/>
      <c r="CY5945" s="51"/>
      <c r="CZ5945" s="51"/>
      <c r="DA5945" s="51"/>
      <c r="DB5945" s="51"/>
      <c r="DC5945" s="51"/>
      <c r="DD5945" s="51"/>
    </row>
    <row r="5946" spans="73:108" ht="15" x14ac:dyDescent="0.25">
      <c r="BU5946" s="91"/>
      <c r="BV5946" s="177">
        <v>2009</v>
      </c>
      <c r="BW5946" s="177">
        <v>12</v>
      </c>
      <c r="BX5946" s="177" t="s">
        <v>357</v>
      </c>
      <c r="BY5946" s="177" t="s">
        <v>262</v>
      </c>
      <c r="BZ5946" s="177" t="s">
        <v>277</v>
      </c>
      <c r="CA5946" s="177">
        <v>70</v>
      </c>
      <c r="CB5946" s="177" t="s">
        <v>264</v>
      </c>
      <c r="CC5946" s="122">
        <v>14.47</v>
      </c>
      <c r="CD5946" s="178" t="s">
        <v>2126</v>
      </c>
      <c r="CE5946" s="177" t="s">
        <v>285</v>
      </c>
      <c r="CF5946" s="177" t="s">
        <v>285</v>
      </c>
      <c r="CG5946" s="83" t="s">
        <v>9</v>
      </c>
      <c r="CH5946" s="57"/>
      <c r="CV5946" s="51"/>
      <c r="CW5946" s="51"/>
      <c r="CX5946" s="51"/>
      <c r="CY5946" s="51"/>
      <c r="CZ5946" s="51"/>
      <c r="DA5946" s="51"/>
      <c r="DB5946" s="51"/>
      <c r="DC5946" s="51"/>
      <c r="DD5946" s="51"/>
    </row>
    <row r="5947" spans="73:108" ht="15" x14ac:dyDescent="0.25">
      <c r="BU5947" s="91"/>
      <c r="BV5947" s="177">
        <v>2010</v>
      </c>
      <c r="BW5947" s="177">
        <v>4</v>
      </c>
      <c r="BX5947" s="177" t="s">
        <v>357</v>
      </c>
      <c r="BY5947" s="177" t="s">
        <v>262</v>
      </c>
      <c r="BZ5947" s="177" t="s">
        <v>277</v>
      </c>
      <c r="CA5947" s="177">
        <v>70</v>
      </c>
      <c r="CB5947" s="177" t="s">
        <v>264</v>
      </c>
      <c r="CC5947" s="122">
        <v>125.82</v>
      </c>
      <c r="CD5947" s="178" t="s">
        <v>2126</v>
      </c>
      <c r="CE5947" s="177" t="s">
        <v>285</v>
      </c>
      <c r="CF5947" s="177" t="s">
        <v>285</v>
      </c>
      <c r="CG5947" s="83" t="s">
        <v>9</v>
      </c>
      <c r="CH5947" s="57"/>
      <c r="CV5947" s="51"/>
      <c r="CW5947" s="51"/>
      <c r="CX5947" s="51"/>
      <c r="CY5947" s="51"/>
      <c r="CZ5947" s="51"/>
      <c r="DA5947" s="51"/>
      <c r="DB5947" s="51"/>
      <c r="DC5947" s="51"/>
      <c r="DD5947" s="51"/>
    </row>
    <row r="5948" spans="73:108" ht="15" x14ac:dyDescent="0.25">
      <c r="BU5948" s="91"/>
      <c r="BV5948" s="177">
        <v>2010</v>
      </c>
      <c r="BW5948" s="177">
        <v>5</v>
      </c>
      <c r="BX5948" s="177" t="s">
        <v>357</v>
      </c>
      <c r="BY5948" s="177" t="s">
        <v>262</v>
      </c>
      <c r="BZ5948" s="177" t="s">
        <v>277</v>
      </c>
      <c r="CA5948" s="177">
        <v>70</v>
      </c>
      <c r="CB5948" s="177" t="s">
        <v>264</v>
      </c>
      <c r="CC5948" s="122">
        <v>238.31</v>
      </c>
      <c r="CD5948" s="178" t="s">
        <v>2126</v>
      </c>
      <c r="CE5948" s="177" t="s">
        <v>285</v>
      </c>
      <c r="CF5948" s="177" t="s">
        <v>285</v>
      </c>
      <c r="CG5948" s="83" t="s">
        <v>9</v>
      </c>
      <c r="CH5948" s="57"/>
      <c r="CV5948" s="51"/>
      <c r="CW5948" s="51"/>
      <c r="CX5948" s="51"/>
      <c r="CY5948" s="51"/>
      <c r="CZ5948" s="51"/>
      <c r="DA5948" s="51"/>
      <c r="DB5948" s="51"/>
      <c r="DC5948" s="51"/>
      <c r="DD5948" s="51"/>
    </row>
    <row r="5949" spans="73:108" ht="15" x14ac:dyDescent="0.25">
      <c r="BU5949" s="91"/>
      <c r="BV5949" s="177">
        <v>2010</v>
      </c>
      <c r="BW5949" s="177">
        <v>6</v>
      </c>
      <c r="BX5949" s="177" t="s">
        <v>357</v>
      </c>
      <c r="BY5949" s="177" t="s">
        <v>262</v>
      </c>
      <c r="BZ5949" s="177" t="s">
        <v>277</v>
      </c>
      <c r="CA5949" s="177">
        <v>70</v>
      </c>
      <c r="CB5949" s="177" t="s">
        <v>264</v>
      </c>
      <c r="CC5949" s="122">
        <v>148.12</v>
      </c>
      <c r="CD5949" s="178" t="s">
        <v>2126</v>
      </c>
      <c r="CE5949" s="177" t="s">
        <v>285</v>
      </c>
      <c r="CF5949" s="177" t="s">
        <v>285</v>
      </c>
      <c r="CG5949" s="83" t="s">
        <v>9</v>
      </c>
      <c r="CH5949" s="57"/>
      <c r="CV5949" s="51"/>
      <c r="CW5949" s="51"/>
      <c r="CX5949" s="51"/>
      <c r="CY5949" s="51"/>
      <c r="CZ5949" s="51"/>
      <c r="DA5949" s="51"/>
      <c r="DB5949" s="51"/>
      <c r="DC5949" s="51"/>
      <c r="DD5949" s="51"/>
    </row>
    <row r="5950" spans="73:108" ht="15" x14ac:dyDescent="0.25">
      <c r="BU5950" s="91"/>
      <c r="BV5950" s="177">
        <v>2010</v>
      </c>
      <c r="BW5950" s="177">
        <v>7</v>
      </c>
      <c r="BX5950" s="177" t="s">
        <v>357</v>
      </c>
      <c r="BY5950" s="177" t="s">
        <v>262</v>
      </c>
      <c r="BZ5950" s="177" t="s">
        <v>277</v>
      </c>
      <c r="CA5950" s="177">
        <v>70</v>
      </c>
      <c r="CB5950" s="177" t="s">
        <v>264</v>
      </c>
      <c r="CC5950" s="122">
        <v>232.11</v>
      </c>
      <c r="CD5950" s="178" t="s">
        <v>2126</v>
      </c>
      <c r="CE5950" s="177" t="s">
        <v>285</v>
      </c>
      <c r="CF5950" s="177" t="s">
        <v>285</v>
      </c>
      <c r="CG5950" s="83" t="s">
        <v>9</v>
      </c>
      <c r="CH5950" s="57"/>
      <c r="CV5950" s="51"/>
      <c r="CW5950" s="51"/>
      <c r="CX5950" s="51"/>
      <c r="CY5950" s="51"/>
      <c r="CZ5950" s="51"/>
      <c r="DA5950" s="51"/>
      <c r="DB5950" s="51"/>
      <c r="DC5950" s="51"/>
      <c r="DD5950" s="51"/>
    </row>
    <row r="5951" spans="73:108" ht="15" x14ac:dyDescent="0.25">
      <c r="BU5951" s="91"/>
      <c r="BV5951" s="177">
        <v>2010</v>
      </c>
      <c r="BW5951" s="177">
        <v>8</v>
      </c>
      <c r="BX5951" s="177" t="s">
        <v>357</v>
      </c>
      <c r="BY5951" s="177" t="s">
        <v>262</v>
      </c>
      <c r="BZ5951" s="177" t="s">
        <v>277</v>
      </c>
      <c r="CA5951" s="177">
        <v>70</v>
      </c>
      <c r="CB5951" s="177" t="s">
        <v>264</v>
      </c>
      <c r="CC5951" s="122">
        <v>254.39</v>
      </c>
      <c r="CD5951" s="178" t="s">
        <v>2126</v>
      </c>
      <c r="CE5951" s="177" t="s">
        <v>285</v>
      </c>
      <c r="CF5951" s="177" t="s">
        <v>285</v>
      </c>
      <c r="CG5951" s="83" t="s">
        <v>9</v>
      </c>
      <c r="CH5951" s="57"/>
      <c r="CV5951" s="51"/>
      <c r="CW5951" s="51"/>
      <c r="CX5951" s="51"/>
      <c r="CY5951" s="51"/>
      <c r="CZ5951" s="51"/>
      <c r="DA5951" s="51"/>
      <c r="DB5951" s="51"/>
      <c r="DC5951" s="51"/>
      <c r="DD5951" s="51"/>
    </row>
    <row r="5952" spans="73:108" ht="15" x14ac:dyDescent="0.25">
      <c r="BU5952" s="91"/>
      <c r="BV5952" s="177">
        <v>2010</v>
      </c>
      <c r="BW5952" s="177">
        <v>9</v>
      </c>
      <c r="BX5952" s="177" t="s">
        <v>357</v>
      </c>
      <c r="BY5952" s="177" t="s">
        <v>262</v>
      </c>
      <c r="BZ5952" s="177" t="s">
        <v>277</v>
      </c>
      <c r="CA5952" s="177">
        <v>70</v>
      </c>
      <c r="CB5952" s="177" t="s">
        <v>264</v>
      </c>
      <c r="CC5952" s="122">
        <v>258.95999999999998</v>
      </c>
      <c r="CD5952" s="178" t="s">
        <v>2126</v>
      </c>
      <c r="CE5952" s="177" t="s">
        <v>285</v>
      </c>
      <c r="CF5952" s="177" t="s">
        <v>285</v>
      </c>
      <c r="CG5952" s="83" t="s">
        <v>9</v>
      </c>
      <c r="CH5952" s="57"/>
      <c r="CV5952" s="51"/>
      <c r="CW5952" s="51"/>
      <c r="CX5952" s="51"/>
      <c r="CY5952" s="51"/>
      <c r="CZ5952" s="51"/>
      <c r="DA5952" s="51"/>
      <c r="DB5952" s="51"/>
      <c r="DC5952" s="51"/>
      <c r="DD5952" s="51"/>
    </row>
    <row r="5953" spans="73:108" ht="15" x14ac:dyDescent="0.25">
      <c r="BU5953" s="91"/>
      <c r="BV5953" s="177">
        <v>2010</v>
      </c>
      <c r="BW5953" s="177">
        <v>10</v>
      </c>
      <c r="BX5953" s="177" t="s">
        <v>357</v>
      </c>
      <c r="BY5953" s="177" t="s">
        <v>262</v>
      </c>
      <c r="BZ5953" s="177" t="s">
        <v>277</v>
      </c>
      <c r="CA5953" s="177">
        <v>70</v>
      </c>
      <c r="CB5953" s="177" t="s">
        <v>264</v>
      </c>
      <c r="CC5953" s="122">
        <v>104.18</v>
      </c>
      <c r="CD5953" s="178" t="s">
        <v>2126</v>
      </c>
      <c r="CE5953" s="177" t="s">
        <v>285</v>
      </c>
      <c r="CF5953" s="177" t="s">
        <v>285</v>
      </c>
      <c r="CG5953" s="83" t="s">
        <v>9</v>
      </c>
      <c r="CH5953" s="57"/>
      <c r="CV5953" s="51"/>
      <c r="CW5953" s="51"/>
      <c r="CX5953" s="51"/>
      <c r="CY5953" s="51"/>
      <c r="CZ5953" s="51"/>
      <c r="DA5953" s="51"/>
      <c r="DB5953" s="51"/>
      <c r="DC5953" s="51"/>
      <c r="DD5953" s="51"/>
    </row>
    <row r="5954" spans="73:108" ht="15" x14ac:dyDescent="0.25">
      <c r="BU5954" s="91"/>
      <c r="BV5954" s="177">
        <v>2010</v>
      </c>
      <c r="BW5954" s="177">
        <v>11</v>
      </c>
      <c r="BX5954" s="177" t="s">
        <v>357</v>
      </c>
      <c r="BY5954" s="177" t="s">
        <v>262</v>
      </c>
      <c r="BZ5954" s="177" t="s">
        <v>277</v>
      </c>
      <c r="CA5954" s="177">
        <v>70</v>
      </c>
      <c r="CB5954" s="177" t="s">
        <v>264</v>
      </c>
      <c r="CC5954" s="122">
        <v>177.31</v>
      </c>
      <c r="CD5954" s="178" t="s">
        <v>2126</v>
      </c>
      <c r="CE5954" s="177" t="s">
        <v>285</v>
      </c>
      <c r="CF5954" s="177" t="s">
        <v>285</v>
      </c>
      <c r="CG5954" s="83" t="s">
        <v>9</v>
      </c>
      <c r="CH5954" s="57"/>
      <c r="CV5954" s="51"/>
      <c r="CW5954" s="51"/>
      <c r="CX5954" s="51"/>
      <c r="CY5954" s="51"/>
      <c r="CZ5954" s="51"/>
      <c r="DA5954" s="51"/>
      <c r="DB5954" s="51"/>
      <c r="DC5954" s="51"/>
      <c r="DD5954" s="51"/>
    </row>
    <row r="5955" spans="73:108" ht="15" x14ac:dyDescent="0.25">
      <c r="BU5955" s="91"/>
      <c r="BV5955" s="177">
        <v>2010</v>
      </c>
      <c r="BW5955" s="177">
        <v>12</v>
      </c>
      <c r="BX5955" s="177" t="s">
        <v>357</v>
      </c>
      <c r="BY5955" s="177" t="s">
        <v>262</v>
      </c>
      <c r="BZ5955" s="177" t="s">
        <v>277</v>
      </c>
      <c r="CA5955" s="177">
        <v>70</v>
      </c>
      <c r="CB5955" s="177" t="s">
        <v>264</v>
      </c>
      <c r="CC5955" s="122">
        <v>287.06</v>
      </c>
      <c r="CD5955" s="178" t="s">
        <v>2126</v>
      </c>
      <c r="CE5955" s="177" t="s">
        <v>285</v>
      </c>
      <c r="CF5955" s="177" t="s">
        <v>285</v>
      </c>
      <c r="CG5955" s="83" t="s">
        <v>9</v>
      </c>
      <c r="CH5955" s="57"/>
      <c r="CV5955" s="51"/>
      <c r="CW5955" s="51"/>
      <c r="CX5955" s="51"/>
      <c r="CY5955" s="51"/>
      <c r="CZ5955" s="51"/>
      <c r="DA5955" s="51"/>
      <c r="DB5955" s="51"/>
      <c r="DC5955" s="51"/>
      <c r="DD5955" s="51"/>
    </row>
    <row r="5956" spans="73:108" ht="15" x14ac:dyDescent="0.25">
      <c r="BU5956" s="91"/>
      <c r="BV5956" s="177">
        <v>2007</v>
      </c>
      <c r="BW5956" s="177">
        <v>2</v>
      </c>
      <c r="BX5956" s="177" t="s">
        <v>281</v>
      </c>
      <c r="BY5956" s="177" t="s">
        <v>262</v>
      </c>
      <c r="BZ5956" s="177" t="s">
        <v>263</v>
      </c>
      <c r="CA5956" s="177">
        <v>70</v>
      </c>
      <c r="CB5956" s="177" t="s">
        <v>264</v>
      </c>
      <c r="CC5956" s="122">
        <v>501.38</v>
      </c>
      <c r="CD5956" s="178" t="s">
        <v>2126</v>
      </c>
      <c r="CE5956" s="177" t="s">
        <v>285</v>
      </c>
      <c r="CF5956" s="177" t="s">
        <v>285</v>
      </c>
      <c r="CG5956" s="83" t="s">
        <v>9</v>
      </c>
      <c r="CH5956" s="57"/>
      <c r="CV5956" s="51"/>
      <c r="CW5956" s="51"/>
      <c r="CX5956" s="51"/>
      <c r="CY5956" s="51"/>
      <c r="CZ5956" s="51"/>
      <c r="DA5956" s="51"/>
      <c r="DB5956" s="51"/>
      <c r="DC5956" s="51"/>
      <c r="DD5956" s="51"/>
    </row>
    <row r="5957" spans="73:108" ht="15" x14ac:dyDescent="0.25">
      <c r="BU5957" s="91"/>
      <c r="BV5957" s="177">
        <v>2007</v>
      </c>
      <c r="BW5957" s="177">
        <v>2</v>
      </c>
      <c r="BX5957" s="177" t="s">
        <v>281</v>
      </c>
      <c r="BY5957" s="177" t="s">
        <v>262</v>
      </c>
      <c r="BZ5957" s="177" t="s">
        <v>266</v>
      </c>
      <c r="CA5957" s="177">
        <v>70</v>
      </c>
      <c r="CB5957" s="177" t="s">
        <v>264</v>
      </c>
      <c r="CC5957" s="122">
        <v>343.57</v>
      </c>
      <c r="CD5957" s="178" t="s">
        <v>2126</v>
      </c>
      <c r="CE5957" s="177" t="s">
        <v>285</v>
      </c>
      <c r="CF5957" s="177" t="s">
        <v>285</v>
      </c>
      <c r="CG5957" s="83" t="s">
        <v>9</v>
      </c>
      <c r="CH5957" s="57"/>
      <c r="CV5957" s="51"/>
      <c r="CW5957" s="51"/>
      <c r="CX5957" s="51"/>
      <c r="CY5957" s="51"/>
      <c r="CZ5957" s="51"/>
      <c r="DA5957" s="51"/>
      <c r="DB5957" s="51"/>
      <c r="DC5957" s="51"/>
      <c r="DD5957" s="51"/>
    </row>
    <row r="5958" spans="73:108" ht="15" x14ac:dyDescent="0.25">
      <c r="BU5958" s="91"/>
      <c r="BV5958" s="177">
        <v>2007</v>
      </c>
      <c r="BW5958" s="177">
        <v>2</v>
      </c>
      <c r="BX5958" s="177" t="s">
        <v>281</v>
      </c>
      <c r="BY5958" s="177" t="s">
        <v>262</v>
      </c>
      <c r="BZ5958" s="177" t="s">
        <v>267</v>
      </c>
      <c r="CA5958" s="177">
        <v>70</v>
      </c>
      <c r="CB5958" s="177" t="s">
        <v>264</v>
      </c>
      <c r="CC5958" s="122">
        <v>78.900000000000006</v>
      </c>
      <c r="CD5958" s="178" t="s">
        <v>2126</v>
      </c>
      <c r="CE5958" s="177" t="s">
        <v>285</v>
      </c>
      <c r="CF5958" s="177" t="s">
        <v>285</v>
      </c>
      <c r="CG5958" s="83" t="s">
        <v>9</v>
      </c>
      <c r="CH5958" s="57"/>
      <c r="CV5958" s="51"/>
      <c r="CW5958" s="51"/>
      <c r="CX5958" s="51"/>
      <c r="CY5958" s="51"/>
      <c r="CZ5958" s="51"/>
      <c r="DA5958" s="51"/>
      <c r="DB5958" s="51"/>
      <c r="DC5958" s="51"/>
      <c r="DD5958" s="51"/>
    </row>
    <row r="5959" spans="73:108" ht="15" x14ac:dyDescent="0.25">
      <c r="BU5959" s="91"/>
      <c r="BV5959" s="177">
        <v>2007</v>
      </c>
      <c r="BW5959" s="177">
        <v>2</v>
      </c>
      <c r="BX5959" s="177" t="s">
        <v>281</v>
      </c>
      <c r="BY5959" s="177" t="s">
        <v>262</v>
      </c>
      <c r="BZ5959" s="177" t="s">
        <v>268</v>
      </c>
      <c r="CA5959" s="177">
        <v>70</v>
      </c>
      <c r="CB5959" s="177" t="s">
        <v>264</v>
      </c>
      <c r="CC5959" s="122">
        <v>78.900000000000006</v>
      </c>
      <c r="CD5959" s="178" t="s">
        <v>2126</v>
      </c>
      <c r="CE5959" s="177" t="s">
        <v>285</v>
      </c>
      <c r="CF5959" s="177" t="s">
        <v>285</v>
      </c>
      <c r="CG5959" s="83" t="s">
        <v>9</v>
      </c>
      <c r="CH5959" s="57"/>
      <c r="CV5959" s="51"/>
      <c r="CW5959" s="51"/>
      <c r="CX5959" s="51"/>
      <c r="CY5959" s="51"/>
      <c r="CZ5959" s="51"/>
      <c r="DA5959" s="51"/>
      <c r="DB5959" s="51"/>
      <c r="DC5959" s="51"/>
      <c r="DD5959" s="51"/>
    </row>
    <row r="5960" spans="73:108" ht="15" x14ac:dyDescent="0.25">
      <c r="BU5960" s="91"/>
      <c r="BV5960" s="177">
        <v>2007</v>
      </c>
      <c r="BW5960" s="177">
        <v>3</v>
      </c>
      <c r="BX5960" s="177" t="s">
        <v>281</v>
      </c>
      <c r="BY5960" s="177" t="s">
        <v>262</v>
      </c>
      <c r="BZ5960" s="177" t="s">
        <v>263</v>
      </c>
      <c r="CA5960" s="177">
        <v>70</v>
      </c>
      <c r="CB5960" s="177" t="s">
        <v>264</v>
      </c>
      <c r="CC5960" s="122">
        <v>273.58999999999997</v>
      </c>
      <c r="CD5960" s="178" t="s">
        <v>2126</v>
      </c>
      <c r="CE5960" s="177" t="s">
        <v>285</v>
      </c>
      <c r="CF5960" s="177" t="s">
        <v>285</v>
      </c>
      <c r="CG5960" s="83" t="s">
        <v>9</v>
      </c>
      <c r="CH5960" s="57"/>
      <c r="CV5960" s="51"/>
      <c r="CW5960" s="51"/>
      <c r="CX5960" s="51"/>
      <c r="CY5960" s="51"/>
      <c r="CZ5960" s="51"/>
      <c r="DA5960" s="51"/>
      <c r="DB5960" s="51"/>
      <c r="DC5960" s="51"/>
      <c r="DD5960" s="51"/>
    </row>
    <row r="5961" spans="73:108" ht="15" x14ac:dyDescent="0.25">
      <c r="BU5961" s="91"/>
      <c r="BV5961" s="177">
        <v>2007</v>
      </c>
      <c r="BW5961" s="177">
        <v>3</v>
      </c>
      <c r="BX5961" s="177" t="s">
        <v>281</v>
      </c>
      <c r="BY5961" s="177" t="s">
        <v>262</v>
      </c>
      <c r="BZ5961" s="177" t="s">
        <v>266</v>
      </c>
      <c r="CA5961" s="177">
        <v>70</v>
      </c>
      <c r="CB5961" s="177" t="s">
        <v>264</v>
      </c>
      <c r="CC5961" s="122">
        <v>355.14</v>
      </c>
      <c r="CD5961" s="178" t="s">
        <v>2126</v>
      </c>
      <c r="CE5961" s="177" t="s">
        <v>285</v>
      </c>
      <c r="CF5961" s="177" t="s">
        <v>285</v>
      </c>
      <c r="CG5961" s="83" t="s">
        <v>9</v>
      </c>
      <c r="CH5961" s="57"/>
      <c r="CV5961" s="51"/>
      <c r="CW5961" s="51"/>
      <c r="CX5961" s="51"/>
      <c r="CY5961" s="51"/>
      <c r="CZ5961" s="51"/>
      <c r="DA5961" s="51"/>
      <c r="DB5961" s="51"/>
      <c r="DC5961" s="51"/>
      <c r="DD5961" s="51"/>
    </row>
    <row r="5962" spans="73:108" ht="15" x14ac:dyDescent="0.25">
      <c r="BU5962" s="91"/>
      <c r="BV5962" s="177">
        <v>2007</v>
      </c>
      <c r="BW5962" s="177">
        <v>3</v>
      </c>
      <c r="BX5962" s="177" t="s">
        <v>281</v>
      </c>
      <c r="BY5962" s="177" t="s">
        <v>262</v>
      </c>
      <c r="BZ5962" s="177" t="s">
        <v>267</v>
      </c>
      <c r="CA5962" s="177">
        <v>70</v>
      </c>
      <c r="CB5962" s="177" t="s">
        <v>264</v>
      </c>
      <c r="CC5962" s="122">
        <v>1362.71</v>
      </c>
      <c r="CD5962" s="178" t="s">
        <v>2126</v>
      </c>
      <c r="CE5962" s="177" t="s">
        <v>285</v>
      </c>
      <c r="CF5962" s="177" t="s">
        <v>285</v>
      </c>
      <c r="CG5962" s="83" t="s">
        <v>9</v>
      </c>
      <c r="CH5962" s="57"/>
      <c r="CV5962" s="51"/>
      <c r="CW5962" s="51"/>
      <c r="CX5962" s="51"/>
      <c r="CY5962" s="51"/>
      <c r="CZ5962" s="51"/>
      <c r="DA5962" s="51"/>
      <c r="DB5962" s="51"/>
      <c r="DC5962" s="51"/>
      <c r="DD5962" s="51"/>
    </row>
    <row r="5963" spans="73:108" ht="15" x14ac:dyDescent="0.25">
      <c r="BU5963" s="91"/>
      <c r="BV5963" s="177">
        <v>2007</v>
      </c>
      <c r="BW5963" s="177">
        <v>3</v>
      </c>
      <c r="BX5963" s="177" t="s">
        <v>281</v>
      </c>
      <c r="BY5963" s="177" t="s">
        <v>262</v>
      </c>
      <c r="BZ5963" s="177" t="s">
        <v>268</v>
      </c>
      <c r="CA5963" s="177">
        <v>70</v>
      </c>
      <c r="CB5963" s="177" t="s">
        <v>264</v>
      </c>
      <c r="CC5963" s="122">
        <v>1118.06</v>
      </c>
      <c r="CD5963" s="178" t="s">
        <v>2126</v>
      </c>
      <c r="CE5963" s="177" t="s">
        <v>285</v>
      </c>
      <c r="CF5963" s="177" t="s">
        <v>285</v>
      </c>
      <c r="CG5963" s="83" t="s">
        <v>9</v>
      </c>
      <c r="CH5963" s="57"/>
      <c r="CV5963" s="51"/>
      <c r="CW5963" s="51"/>
      <c r="CX5963" s="51"/>
      <c r="CY5963" s="51"/>
      <c r="CZ5963" s="51"/>
      <c r="DA5963" s="51"/>
      <c r="DB5963" s="51"/>
      <c r="DC5963" s="51"/>
      <c r="DD5963" s="51"/>
    </row>
    <row r="5964" spans="73:108" ht="15" x14ac:dyDescent="0.25">
      <c r="BU5964" s="91"/>
      <c r="BV5964" s="177">
        <v>2007</v>
      </c>
      <c r="BW5964" s="177">
        <v>4</v>
      </c>
      <c r="BX5964" s="177" t="s">
        <v>281</v>
      </c>
      <c r="BY5964" s="177" t="s">
        <v>262</v>
      </c>
      <c r="BZ5964" s="177" t="s">
        <v>267</v>
      </c>
      <c r="CA5964" s="177">
        <v>70</v>
      </c>
      <c r="CB5964" s="177" t="s">
        <v>264</v>
      </c>
      <c r="CC5964" s="122">
        <v>1088.29</v>
      </c>
      <c r="CD5964" s="178" t="s">
        <v>2126</v>
      </c>
      <c r="CE5964" s="177" t="s">
        <v>285</v>
      </c>
      <c r="CF5964" s="177" t="s">
        <v>285</v>
      </c>
      <c r="CG5964" s="83" t="s">
        <v>9</v>
      </c>
      <c r="CH5964" s="57"/>
      <c r="CV5964" s="51"/>
      <c r="CW5964" s="51"/>
      <c r="CX5964" s="51"/>
      <c r="CY5964" s="51"/>
      <c r="CZ5964" s="51"/>
      <c r="DA5964" s="51"/>
      <c r="DB5964" s="51"/>
      <c r="DC5964" s="51"/>
      <c r="DD5964" s="51"/>
    </row>
    <row r="5965" spans="73:108" ht="15" x14ac:dyDescent="0.25">
      <c r="BU5965" s="91"/>
      <c r="BV5965" s="177">
        <v>2007</v>
      </c>
      <c r="BW5965" s="177">
        <v>4</v>
      </c>
      <c r="BX5965" s="177" t="s">
        <v>281</v>
      </c>
      <c r="BY5965" s="177" t="s">
        <v>262</v>
      </c>
      <c r="BZ5965" s="177" t="s">
        <v>268</v>
      </c>
      <c r="CA5965" s="177">
        <v>70</v>
      </c>
      <c r="CB5965" s="177" t="s">
        <v>264</v>
      </c>
      <c r="CC5965" s="122">
        <v>1002.67</v>
      </c>
      <c r="CD5965" s="178" t="s">
        <v>2126</v>
      </c>
      <c r="CE5965" s="177" t="s">
        <v>285</v>
      </c>
      <c r="CF5965" s="177" t="s">
        <v>285</v>
      </c>
      <c r="CG5965" s="83" t="s">
        <v>9</v>
      </c>
      <c r="CH5965" s="57"/>
      <c r="CV5965" s="51"/>
      <c r="CW5965" s="51"/>
      <c r="CX5965" s="51"/>
      <c r="CY5965" s="51"/>
      <c r="CZ5965" s="51"/>
      <c r="DA5965" s="51"/>
      <c r="DB5965" s="51"/>
      <c r="DC5965" s="51"/>
      <c r="DD5965" s="51"/>
    </row>
    <row r="5966" spans="73:108" ht="15" x14ac:dyDescent="0.25">
      <c r="BU5966" s="91"/>
      <c r="BV5966" s="177">
        <v>2007</v>
      </c>
      <c r="BW5966" s="177">
        <v>5</v>
      </c>
      <c r="BX5966" s="177" t="s">
        <v>281</v>
      </c>
      <c r="BY5966" s="177" t="s">
        <v>262</v>
      </c>
      <c r="BZ5966" s="177" t="s">
        <v>267</v>
      </c>
      <c r="CA5966" s="177">
        <v>70</v>
      </c>
      <c r="CB5966" s="177" t="s">
        <v>264</v>
      </c>
      <c r="CC5966" s="122">
        <v>1315.74</v>
      </c>
      <c r="CD5966" s="178" t="s">
        <v>2126</v>
      </c>
      <c r="CE5966" s="177" t="s">
        <v>285</v>
      </c>
      <c r="CF5966" s="177" t="s">
        <v>285</v>
      </c>
      <c r="CG5966" s="83" t="s">
        <v>9</v>
      </c>
      <c r="CH5966" s="57"/>
      <c r="CV5966" s="51"/>
      <c r="CW5966" s="51"/>
      <c r="CX5966" s="51"/>
      <c r="CY5966" s="51"/>
      <c r="CZ5966" s="51"/>
      <c r="DA5966" s="51"/>
      <c r="DB5966" s="51"/>
      <c r="DC5966" s="51"/>
      <c r="DD5966" s="51"/>
    </row>
    <row r="5967" spans="73:108" ht="15" x14ac:dyDescent="0.25">
      <c r="BU5967" s="91"/>
      <c r="BV5967" s="177">
        <v>2007</v>
      </c>
      <c r="BW5967" s="177">
        <v>5</v>
      </c>
      <c r="BX5967" s="177" t="s">
        <v>281</v>
      </c>
      <c r="BY5967" s="177" t="s">
        <v>262</v>
      </c>
      <c r="BZ5967" s="177" t="s">
        <v>268</v>
      </c>
      <c r="CA5967" s="177">
        <v>70</v>
      </c>
      <c r="CB5967" s="177" t="s">
        <v>264</v>
      </c>
      <c r="CC5967" s="122">
        <v>1135.94</v>
      </c>
      <c r="CD5967" s="178" t="s">
        <v>2126</v>
      </c>
      <c r="CE5967" s="177" t="s">
        <v>285</v>
      </c>
      <c r="CF5967" s="177" t="s">
        <v>285</v>
      </c>
      <c r="CG5967" s="83" t="s">
        <v>9</v>
      </c>
      <c r="CH5967" s="57"/>
      <c r="CV5967" s="51"/>
      <c r="CW5967" s="51"/>
      <c r="CX5967" s="51"/>
      <c r="CY5967" s="51"/>
      <c r="CZ5967" s="51"/>
      <c r="DA5967" s="51"/>
      <c r="DB5967" s="51"/>
      <c r="DC5967" s="51"/>
      <c r="DD5967" s="51"/>
    </row>
    <row r="5968" spans="73:108" ht="15" x14ac:dyDescent="0.25">
      <c r="BU5968" s="91"/>
      <c r="BV5968" s="177">
        <v>2007</v>
      </c>
      <c r="BW5968" s="177">
        <v>6</v>
      </c>
      <c r="BX5968" s="177" t="s">
        <v>281</v>
      </c>
      <c r="BY5968" s="177" t="s">
        <v>262</v>
      </c>
      <c r="BZ5968" s="177" t="s">
        <v>267</v>
      </c>
      <c r="CA5968" s="177">
        <v>70</v>
      </c>
      <c r="CB5968" s="177" t="s">
        <v>264</v>
      </c>
      <c r="CC5968" s="122">
        <v>2143.25</v>
      </c>
      <c r="CD5968" s="178" t="s">
        <v>2126</v>
      </c>
      <c r="CE5968" s="177" t="s">
        <v>285</v>
      </c>
      <c r="CF5968" s="177" t="s">
        <v>285</v>
      </c>
      <c r="CG5968" s="83" t="s">
        <v>9</v>
      </c>
      <c r="CH5968" s="57"/>
      <c r="CV5968" s="51"/>
      <c r="CW5968" s="51"/>
      <c r="CX5968" s="51"/>
      <c r="CY5968" s="51"/>
      <c r="CZ5968" s="51"/>
      <c r="DA5968" s="51"/>
      <c r="DB5968" s="51"/>
      <c r="DC5968" s="51"/>
      <c r="DD5968" s="51"/>
    </row>
    <row r="5969" spans="73:108" ht="15" x14ac:dyDescent="0.25">
      <c r="BU5969" s="91"/>
      <c r="BV5969" s="177">
        <v>2007</v>
      </c>
      <c r="BW5969" s="177">
        <v>6</v>
      </c>
      <c r="BX5969" s="177" t="s">
        <v>281</v>
      </c>
      <c r="BY5969" s="177" t="s">
        <v>262</v>
      </c>
      <c r="BZ5969" s="177" t="s">
        <v>268</v>
      </c>
      <c r="CA5969" s="177">
        <v>70</v>
      </c>
      <c r="CB5969" s="177" t="s">
        <v>264</v>
      </c>
      <c r="CC5969" s="122">
        <v>877.13</v>
      </c>
      <c r="CD5969" s="178" t="s">
        <v>2126</v>
      </c>
      <c r="CE5969" s="177" t="s">
        <v>285</v>
      </c>
      <c r="CF5969" s="177" t="s">
        <v>285</v>
      </c>
      <c r="CG5969" s="83" t="s">
        <v>9</v>
      </c>
      <c r="CH5969" s="57"/>
      <c r="CV5969" s="51"/>
      <c r="CW5969" s="51"/>
      <c r="CX5969" s="51"/>
      <c r="CY5969" s="51"/>
      <c r="CZ5969" s="51"/>
      <c r="DA5969" s="51"/>
      <c r="DB5969" s="51"/>
      <c r="DC5969" s="51"/>
      <c r="DD5969" s="51"/>
    </row>
    <row r="5970" spans="73:108" ht="15" x14ac:dyDescent="0.25">
      <c r="BU5970" s="91"/>
      <c r="BV5970" s="177">
        <v>2007</v>
      </c>
      <c r="BW5970" s="177">
        <v>7</v>
      </c>
      <c r="BX5970" s="177" t="s">
        <v>281</v>
      </c>
      <c r="BY5970" s="177" t="s">
        <v>262</v>
      </c>
      <c r="BZ5970" s="177" t="s">
        <v>263</v>
      </c>
      <c r="CA5970" s="177">
        <v>70</v>
      </c>
      <c r="CB5970" s="177" t="s">
        <v>264</v>
      </c>
      <c r="CC5970" s="122">
        <v>104.92</v>
      </c>
      <c r="CD5970" s="178" t="s">
        <v>2126</v>
      </c>
      <c r="CE5970" s="177" t="s">
        <v>285</v>
      </c>
      <c r="CF5970" s="177" t="s">
        <v>285</v>
      </c>
      <c r="CG5970" s="83" t="s">
        <v>9</v>
      </c>
      <c r="CH5970" s="57"/>
      <c r="CV5970" s="51"/>
      <c r="CW5970" s="51"/>
      <c r="CX5970" s="51"/>
      <c r="CY5970" s="51"/>
      <c r="CZ5970" s="51"/>
      <c r="DA5970" s="51"/>
      <c r="DB5970" s="51"/>
      <c r="DC5970" s="51"/>
      <c r="DD5970" s="51"/>
    </row>
    <row r="5971" spans="73:108" ht="15" x14ac:dyDescent="0.25">
      <c r="BU5971" s="91"/>
      <c r="BV5971" s="177">
        <v>2007</v>
      </c>
      <c r="BW5971" s="177">
        <v>7</v>
      </c>
      <c r="BX5971" s="177" t="s">
        <v>281</v>
      </c>
      <c r="BY5971" s="177" t="s">
        <v>262</v>
      </c>
      <c r="BZ5971" s="177" t="s">
        <v>266</v>
      </c>
      <c r="CA5971" s="177">
        <v>70</v>
      </c>
      <c r="CB5971" s="177" t="s">
        <v>264</v>
      </c>
      <c r="CC5971" s="122">
        <v>104.92</v>
      </c>
      <c r="CD5971" s="178" t="s">
        <v>2126</v>
      </c>
      <c r="CE5971" s="177" t="s">
        <v>285</v>
      </c>
      <c r="CF5971" s="177" t="s">
        <v>285</v>
      </c>
      <c r="CG5971" s="83" t="s">
        <v>9</v>
      </c>
      <c r="CH5971" s="57"/>
      <c r="CV5971" s="51"/>
      <c r="CW5971" s="51"/>
      <c r="CX5971" s="51"/>
      <c r="CY5971" s="51"/>
      <c r="CZ5971" s="51"/>
      <c r="DA5971" s="51"/>
      <c r="DB5971" s="51"/>
      <c r="DC5971" s="51"/>
      <c r="DD5971" s="51"/>
    </row>
    <row r="5972" spans="73:108" ht="15" x14ac:dyDescent="0.25">
      <c r="BU5972" s="91"/>
      <c r="BV5972" s="177">
        <v>2007</v>
      </c>
      <c r="BW5972" s="177">
        <v>7</v>
      </c>
      <c r="BX5972" s="177" t="s">
        <v>281</v>
      </c>
      <c r="BY5972" s="177" t="s">
        <v>262</v>
      </c>
      <c r="BZ5972" s="177" t="s">
        <v>267</v>
      </c>
      <c r="CA5972" s="177">
        <v>70</v>
      </c>
      <c r="CB5972" s="177" t="s">
        <v>264</v>
      </c>
      <c r="CC5972" s="122">
        <v>1686.99</v>
      </c>
      <c r="CD5972" s="178" t="s">
        <v>2126</v>
      </c>
      <c r="CE5972" s="177" t="s">
        <v>285</v>
      </c>
      <c r="CF5972" s="177" t="s">
        <v>285</v>
      </c>
      <c r="CG5972" s="83" t="s">
        <v>9</v>
      </c>
      <c r="CH5972" s="57"/>
      <c r="CV5972" s="51"/>
      <c r="CW5972" s="51"/>
      <c r="CX5972" s="51"/>
      <c r="CY5972" s="51"/>
      <c r="CZ5972" s="51"/>
      <c r="DA5972" s="51"/>
      <c r="DB5972" s="51"/>
      <c r="DC5972" s="51"/>
      <c r="DD5972" s="51"/>
    </row>
    <row r="5973" spans="73:108" ht="15" x14ac:dyDescent="0.25">
      <c r="BU5973" s="91"/>
      <c r="BV5973" s="177">
        <v>2007</v>
      </c>
      <c r="BW5973" s="177">
        <v>7</v>
      </c>
      <c r="BX5973" s="177" t="s">
        <v>281</v>
      </c>
      <c r="BY5973" s="177" t="s">
        <v>262</v>
      </c>
      <c r="BZ5973" s="177" t="s">
        <v>268</v>
      </c>
      <c r="CA5973" s="177">
        <v>70</v>
      </c>
      <c r="CB5973" s="177" t="s">
        <v>264</v>
      </c>
      <c r="CC5973" s="122">
        <v>1372.24</v>
      </c>
      <c r="CD5973" s="178" t="s">
        <v>2126</v>
      </c>
      <c r="CE5973" s="177" t="s">
        <v>285</v>
      </c>
      <c r="CF5973" s="177" t="s">
        <v>285</v>
      </c>
      <c r="CG5973" s="83" t="s">
        <v>9</v>
      </c>
      <c r="CH5973" s="57"/>
      <c r="CV5973" s="51"/>
      <c r="CW5973" s="51"/>
      <c r="CX5973" s="51"/>
      <c r="CY5973" s="51"/>
      <c r="CZ5973" s="51"/>
      <c r="DA5973" s="51"/>
      <c r="DB5973" s="51"/>
      <c r="DC5973" s="51"/>
      <c r="DD5973" s="51"/>
    </row>
    <row r="5974" spans="73:108" ht="15" x14ac:dyDescent="0.25">
      <c r="BU5974" s="91"/>
      <c r="BV5974" s="177">
        <v>2007</v>
      </c>
      <c r="BW5974" s="177">
        <v>8</v>
      </c>
      <c r="BX5974" s="177" t="s">
        <v>281</v>
      </c>
      <c r="BY5974" s="177" t="s">
        <v>262</v>
      </c>
      <c r="BZ5974" s="177" t="s">
        <v>263</v>
      </c>
      <c r="CA5974" s="177">
        <v>70</v>
      </c>
      <c r="CB5974" s="177" t="s">
        <v>264</v>
      </c>
      <c r="CC5974" s="122">
        <v>88.09</v>
      </c>
      <c r="CD5974" s="178" t="s">
        <v>2126</v>
      </c>
      <c r="CE5974" s="177" t="s">
        <v>285</v>
      </c>
      <c r="CF5974" s="177" t="s">
        <v>285</v>
      </c>
      <c r="CG5974" s="83" t="s">
        <v>9</v>
      </c>
      <c r="CH5974" s="57"/>
      <c r="CV5974" s="51"/>
      <c r="CW5974" s="51"/>
      <c r="CX5974" s="51"/>
      <c r="CY5974" s="51"/>
      <c r="CZ5974" s="51"/>
      <c r="DA5974" s="51"/>
      <c r="DB5974" s="51"/>
      <c r="DC5974" s="51"/>
      <c r="DD5974" s="51"/>
    </row>
    <row r="5975" spans="73:108" ht="15" x14ac:dyDescent="0.25">
      <c r="BU5975" s="91"/>
      <c r="BV5975" s="177">
        <v>2007</v>
      </c>
      <c r="BW5975" s="177">
        <v>8</v>
      </c>
      <c r="BX5975" s="177" t="s">
        <v>281</v>
      </c>
      <c r="BY5975" s="177" t="s">
        <v>262</v>
      </c>
      <c r="BZ5975" s="177" t="s">
        <v>266</v>
      </c>
      <c r="CA5975" s="177">
        <v>70</v>
      </c>
      <c r="CB5975" s="177" t="s">
        <v>264</v>
      </c>
      <c r="CC5975" s="122">
        <v>58.11</v>
      </c>
      <c r="CD5975" s="178" t="s">
        <v>2126</v>
      </c>
      <c r="CE5975" s="177" t="s">
        <v>285</v>
      </c>
      <c r="CF5975" s="177" t="s">
        <v>285</v>
      </c>
      <c r="CG5975" s="83" t="s">
        <v>9</v>
      </c>
      <c r="CH5975" s="57"/>
      <c r="CV5975" s="51"/>
      <c r="CW5975" s="51"/>
      <c r="CX5975" s="51"/>
      <c r="CY5975" s="51"/>
      <c r="CZ5975" s="51"/>
      <c r="DA5975" s="51"/>
      <c r="DB5975" s="51"/>
      <c r="DC5975" s="51"/>
      <c r="DD5975" s="51"/>
    </row>
    <row r="5976" spans="73:108" ht="15" x14ac:dyDescent="0.25">
      <c r="BU5976" s="91"/>
      <c r="BV5976" s="177">
        <v>2007</v>
      </c>
      <c r="BW5976" s="177">
        <v>8</v>
      </c>
      <c r="BX5976" s="177" t="s">
        <v>281</v>
      </c>
      <c r="BY5976" s="177" t="s">
        <v>262</v>
      </c>
      <c r="BZ5976" s="177" t="s">
        <v>267</v>
      </c>
      <c r="CA5976" s="177">
        <v>70</v>
      </c>
      <c r="CB5976" s="177" t="s">
        <v>264</v>
      </c>
      <c r="CC5976" s="122">
        <v>2227.8000000000002</v>
      </c>
      <c r="CD5976" s="178" t="s">
        <v>2126</v>
      </c>
      <c r="CE5976" s="177" t="s">
        <v>285</v>
      </c>
      <c r="CF5976" s="177" t="s">
        <v>285</v>
      </c>
      <c r="CG5976" s="83" t="s">
        <v>9</v>
      </c>
      <c r="CH5976" s="57"/>
      <c r="CV5976" s="51"/>
      <c r="CW5976" s="51"/>
      <c r="CX5976" s="51"/>
      <c r="CY5976" s="51"/>
      <c r="CZ5976" s="51"/>
      <c r="DA5976" s="51"/>
      <c r="DB5976" s="51"/>
      <c r="DC5976" s="51"/>
      <c r="DD5976" s="51"/>
    </row>
    <row r="5977" spans="73:108" ht="15" x14ac:dyDescent="0.25">
      <c r="BU5977" s="91"/>
      <c r="BV5977" s="177">
        <v>2007</v>
      </c>
      <c r="BW5977" s="177">
        <v>8</v>
      </c>
      <c r="BX5977" s="177" t="s">
        <v>281</v>
      </c>
      <c r="BY5977" s="177" t="s">
        <v>262</v>
      </c>
      <c r="BZ5977" s="177" t="s">
        <v>268</v>
      </c>
      <c r="CA5977" s="177">
        <v>70</v>
      </c>
      <c r="CB5977" s="177" t="s">
        <v>264</v>
      </c>
      <c r="CC5977" s="122">
        <v>1949.32</v>
      </c>
      <c r="CD5977" s="178" t="s">
        <v>2126</v>
      </c>
      <c r="CE5977" s="177" t="s">
        <v>285</v>
      </c>
      <c r="CF5977" s="177" t="s">
        <v>285</v>
      </c>
      <c r="CG5977" s="83" t="s">
        <v>9</v>
      </c>
      <c r="CH5977" s="57"/>
      <c r="CV5977" s="51"/>
      <c r="CW5977" s="51"/>
      <c r="CX5977" s="51"/>
      <c r="CY5977" s="51"/>
      <c r="CZ5977" s="51"/>
      <c r="DA5977" s="51"/>
      <c r="DB5977" s="51"/>
      <c r="DC5977" s="51"/>
      <c r="DD5977" s="51"/>
    </row>
    <row r="5978" spans="73:108" ht="15" x14ac:dyDescent="0.25">
      <c r="BU5978" s="91"/>
      <c r="BV5978" s="177">
        <v>2007</v>
      </c>
      <c r="BW5978" s="177">
        <v>9</v>
      </c>
      <c r="BX5978" s="177" t="s">
        <v>281</v>
      </c>
      <c r="BY5978" s="177" t="s">
        <v>262</v>
      </c>
      <c r="BZ5978" s="177" t="s">
        <v>263</v>
      </c>
      <c r="CA5978" s="177">
        <v>70</v>
      </c>
      <c r="CB5978" s="177" t="s">
        <v>264</v>
      </c>
      <c r="CC5978" s="122">
        <v>207.92</v>
      </c>
      <c r="CD5978" s="178" t="s">
        <v>2126</v>
      </c>
      <c r="CE5978" s="177" t="s">
        <v>285</v>
      </c>
      <c r="CF5978" s="177" t="s">
        <v>285</v>
      </c>
      <c r="CG5978" s="83" t="s">
        <v>9</v>
      </c>
      <c r="CH5978" s="57"/>
      <c r="CV5978" s="51"/>
      <c r="CW5978" s="51"/>
      <c r="CX5978" s="51"/>
      <c r="CY5978" s="51"/>
      <c r="CZ5978" s="51"/>
      <c r="DA5978" s="51"/>
      <c r="DB5978" s="51"/>
      <c r="DC5978" s="51"/>
      <c r="DD5978" s="51"/>
    </row>
    <row r="5979" spans="73:108" ht="15" x14ac:dyDescent="0.25">
      <c r="BU5979" s="91"/>
      <c r="BV5979" s="177">
        <v>2007</v>
      </c>
      <c r="BW5979" s="177">
        <v>9</v>
      </c>
      <c r="BX5979" s="177" t="s">
        <v>281</v>
      </c>
      <c r="BY5979" s="177" t="s">
        <v>262</v>
      </c>
      <c r="BZ5979" s="177" t="s">
        <v>266</v>
      </c>
      <c r="CA5979" s="177">
        <v>70</v>
      </c>
      <c r="CB5979" s="177" t="s">
        <v>264</v>
      </c>
      <c r="CC5979" s="122">
        <v>362.91</v>
      </c>
      <c r="CD5979" s="178" t="s">
        <v>2126</v>
      </c>
      <c r="CE5979" s="177" t="s">
        <v>285</v>
      </c>
      <c r="CF5979" s="177" t="s">
        <v>285</v>
      </c>
      <c r="CG5979" s="83" t="s">
        <v>9</v>
      </c>
      <c r="CH5979" s="57"/>
      <c r="CV5979" s="51"/>
      <c r="CW5979" s="51"/>
      <c r="CX5979" s="51"/>
      <c r="CY5979" s="51"/>
      <c r="CZ5979" s="51"/>
      <c r="DA5979" s="51"/>
      <c r="DB5979" s="51"/>
      <c r="DC5979" s="51"/>
      <c r="DD5979" s="51"/>
    </row>
    <row r="5980" spans="73:108" ht="15" x14ac:dyDescent="0.25">
      <c r="BU5980" s="91"/>
      <c r="BV5980" s="177">
        <v>2007</v>
      </c>
      <c r="BW5980" s="177">
        <v>9</v>
      </c>
      <c r="BX5980" s="177" t="s">
        <v>281</v>
      </c>
      <c r="BY5980" s="177" t="s">
        <v>262</v>
      </c>
      <c r="BZ5980" s="177" t="s">
        <v>267</v>
      </c>
      <c r="CA5980" s="177">
        <v>70</v>
      </c>
      <c r="CB5980" s="177" t="s">
        <v>264</v>
      </c>
      <c r="CC5980" s="122">
        <v>1185.82</v>
      </c>
      <c r="CD5980" s="178" t="s">
        <v>2126</v>
      </c>
      <c r="CE5980" s="177" t="s">
        <v>285</v>
      </c>
      <c r="CF5980" s="177" t="s">
        <v>285</v>
      </c>
      <c r="CG5980" s="83" t="s">
        <v>9</v>
      </c>
      <c r="CH5980" s="57"/>
      <c r="CV5980" s="51"/>
      <c r="CW5980" s="51"/>
      <c r="CX5980" s="51"/>
      <c r="CY5980" s="51"/>
      <c r="CZ5980" s="51"/>
      <c r="DA5980" s="51"/>
      <c r="DB5980" s="51"/>
      <c r="DC5980" s="51"/>
      <c r="DD5980" s="51"/>
    </row>
    <row r="5981" spans="73:108" ht="15" x14ac:dyDescent="0.25">
      <c r="BU5981" s="91"/>
      <c r="BV5981" s="177">
        <v>2007</v>
      </c>
      <c r="BW5981" s="177">
        <v>9</v>
      </c>
      <c r="BX5981" s="177" t="s">
        <v>281</v>
      </c>
      <c r="BY5981" s="177" t="s">
        <v>262</v>
      </c>
      <c r="BZ5981" s="177" t="s">
        <v>268</v>
      </c>
      <c r="CA5981" s="177">
        <v>70</v>
      </c>
      <c r="CB5981" s="177" t="s">
        <v>264</v>
      </c>
      <c r="CC5981" s="122">
        <v>734.08</v>
      </c>
      <c r="CD5981" s="178" t="s">
        <v>2126</v>
      </c>
      <c r="CE5981" s="177" t="s">
        <v>285</v>
      </c>
      <c r="CF5981" s="177" t="s">
        <v>285</v>
      </c>
      <c r="CG5981" s="83" t="s">
        <v>9</v>
      </c>
      <c r="CH5981" s="57"/>
      <c r="CV5981" s="51"/>
      <c r="CW5981" s="51"/>
      <c r="CX5981" s="51"/>
      <c r="CY5981" s="51"/>
      <c r="CZ5981" s="51"/>
      <c r="DA5981" s="51"/>
      <c r="DB5981" s="51"/>
      <c r="DC5981" s="51"/>
      <c r="DD5981" s="51"/>
    </row>
    <row r="5982" spans="73:108" ht="15" x14ac:dyDescent="0.25">
      <c r="BU5982" s="91"/>
      <c r="BV5982" s="177">
        <v>2007</v>
      </c>
      <c r="BW5982" s="177">
        <v>9</v>
      </c>
      <c r="BX5982" s="177" t="s">
        <v>281</v>
      </c>
      <c r="BY5982" s="177" t="s">
        <v>262</v>
      </c>
      <c r="BZ5982" s="177" t="s">
        <v>316</v>
      </c>
      <c r="CA5982" s="177">
        <v>70</v>
      </c>
      <c r="CB5982" s="177" t="s">
        <v>264</v>
      </c>
      <c r="CC5982" s="122">
        <v>26.47</v>
      </c>
      <c r="CD5982" s="178" t="s">
        <v>2126</v>
      </c>
      <c r="CE5982" s="177" t="s">
        <v>285</v>
      </c>
      <c r="CF5982" s="177" t="s">
        <v>285</v>
      </c>
      <c r="CG5982" s="83" t="s">
        <v>9</v>
      </c>
      <c r="CH5982" s="57"/>
      <c r="CV5982" s="51"/>
      <c r="CW5982" s="51"/>
      <c r="CX5982" s="51"/>
      <c r="CY5982" s="51"/>
      <c r="CZ5982" s="51"/>
      <c r="DA5982" s="51"/>
      <c r="DB5982" s="51"/>
      <c r="DC5982" s="51"/>
      <c r="DD5982" s="51"/>
    </row>
    <row r="5983" spans="73:108" ht="15" x14ac:dyDescent="0.25">
      <c r="BU5983" s="91"/>
      <c r="BV5983" s="177">
        <v>2007</v>
      </c>
      <c r="BW5983" s="177">
        <v>10</v>
      </c>
      <c r="BX5983" s="177" t="s">
        <v>281</v>
      </c>
      <c r="BY5983" s="177" t="s">
        <v>262</v>
      </c>
      <c r="BZ5983" s="177" t="s">
        <v>263</v>
      </c>
      <c r="CA5983" s="177">
        <v>70</v>
      </c>
      <c r="CB5983" s="177" t="s">
        <v>264</v>
      </c>
      <c r="CC5983" s="122">
        <v>110.01</v>
      </c>
      <c r="CD5983" s="178" t="s">
        <v>2126</v>
      </c>
      <c r="CE5983" s="177" t="s">
        <v>285</v>
      </c>
      <c r="CF5983" s="177" t="s">
        <v>285</v>
      </c>
      <c r="CG5983" s="83" t="s">
        <v>9</v>
      </c>
      <c r="CH5983" s="57"/>
      <c r="CV5983" s="51"/>
      <c r="CW5983" s="51"/>
      <c r="CX5983" s="51"/>
      <c r="CY5983" s="51"/>
      <c r="CZ5983" s="51"/>
      <c r="DA5983" s="51"/>
      <c r="DB5983" s="51"/>
      <c r="DC5983" s="51"/>
      <c r="DD5983" s="51"/>
    </row>
    <row r="5984" spans="73:108" ht="15" x14ac:dyDescent="0.25">
      <c r="BU5984" s="91"/>
      <c r="BV5984" s="177">
        <v>2007</v>
      </c>
      <c r="BW5984" s="177">
        <v>10</v>
      </c>
      <c r="BX5984" s="177" t="s">
        <v>281</v>
      </c>
      <c r="BY5984" s="177" t="s">
        <v>262</v>
      </c>
      <c r="BZ5984" s="177" t="s">
        <v>266</v>
      </c>
      <c r="CA5984" s="177">
        <v>70</v>
      </c>
      <c r="CB5984" s="177" t="s">
        <v>264</v>
      </c>
      <c r="CC5984" s="122">
        <v>85.16</v>
      </c>
      <c r="CD5984" s="178" t="s">
        <v>2126</v>
      </c>
      <c r="CE5984" s="177" t="s">
        <v>285</v>
      </c>
      <c r="CF5984" s="177" t="s">
        <v>285</v>
      </c>
      <c r="CG5984" s="83" t="s">
        <v>9</v>
      </c>
      <c r="CH5984" s="57"/>
      <c r="CV5984" s="51"/>
      <c r="CW5984" s="51"/>
      <c r="CX5984" s="51"/>
      <c r="CY5984" s="51"/>
      <c r="CZ5984" s="51"/>
      <c r="DA5984" s="51"/>
      <c r="DB5984" s="51"/>
      <c r="DC5984" s="51"/>
      <c r="DD5984" s="51"/>
    </row>
    <row r="5985" spans="73:108" ht="15" x14ac:dyDescent="0.25">
      <c r="BU5985" s="91"/>
      <c r="BV5985" s="177">
        <v>2007</v>
      </c>
      <c r="BW5985" s="177">
        <v>10</v>
      </c>
      <c r="BX5985" s="177" t="s">
        <v>281</v>
      </c>
      <c r="BY5985" s="177" t="s">
        <v>262</v>
      </c>
      <c r="BZ5985" s="177" t="s">
        <v>267</v>
      </c>
      <c r="CA5985" s="177">
        <v>70</v>
      </c>
      <c r="CB5985" s="177" t="s">
        <v>264</v>
      </c>
      <c r="CC5985" s="122">
        <v>1244.05</v>
      </c>
      <c r="CD5985" s="178" t="s">
        <v>2126</v>
      </c>
      <c r="CE5985" s="177" t="s">
        <v>285</v>
      </c>
      <c r="CF5985" s="177" t="s">
        <v>285</v>
      </c>
      <c r="CG5985" s="83" t="s">
        <v>9</v>
      </c>
      <c r="CH5985" s="57"/>
      <c r="CV5985" s="51"/>
      <c r="CW5985" s="51"/>
      <c r="CX5985" s="51"/>
      <c r="CY5985" s="51"/>
      <c r="CZ5985" s="51"/>
      <c r="DA5985" s="51"/>
      <c r="DB5985" s="51"/>
      <c r="DC5985" s="51"/>
      <c r="DD5985" s="51"/>
    </row>
    <row r="5986" spans="73:108" ht="15" x14ac:dyDescent="0.25">
      <c r="BU5986" s="91"/>
      <c r="BV5986" s="177">
        <v>2007</v>
      </c>
      <c r="BW5986" s="177">
        <v>10</v>
      </c>
      <c r="BX5986" s="177" t="s">
        <v>281</v>
      </c>
      <c r="BY5986" s="177" t="s">
        <v>262</v>
      </c>
      <c r="BZ5986" s="177" t="s">
        <v>268</v>
      </c>
      <c r="CA5986" s="177">
        <v>70</v>
      </c>
      <c r="CB5986" s="177" t="s">
        <v>264</v>
      </c>
      <c r="CC5986" s="122">
        <v>901.03</v>
      </c>
      <c r="CD5986" s="178" t="s">
        <v>2126</v>
      </c>
      <c r="CE5986" s="177" t="s">
        <v>285</v>
      </c>
      <c r="CF5986" s="177" t="s">
        <v>285</v>
      </c>
      <c r="CG5986" s="83" t="s">
        <v>9</v>
      </c>
      <c r="CH5986" s="57"/>
      <c r="CV5986" s="51"/>
      <c r="CW5986" s="51"/>
      <c r="CX5986" s="51"/>
      <c r="CY5986" s="51"/>
      <c r="CZ5986" s="51"/>
      <c r="DA5986" s="51"/>
      <c r="DB5986" s="51"/>
      <c r="DC5986" s="51"/>
      <c r="DD5986" s="51"/>
    </row>
    <row r="5987" spans="73:108" ht="15" x14ac:dyDescent="0.25">
      <c r="BU5987" s="91"/>
      <c r="BV5987" s="177">
        <v>2007</v>
      </c>
      <c r="BW5987" s="177">
        <v>10</v>
      </c>
      <c r="BX5987" s="177" t="s">
        <v>281</v>
      </c>
      <c r="BY5987" s="177" t="s">
        <v>262</v>
      </c>
      <c r="BZ5987" s="177" t="s">
        <v>316</v>
      </c>
      <c r="CA5987" s="177">
        <v>70</v>
      </c>
      <c r="CB5987" s="177" t="s">
        <v>264</v>
      </c>
      <c r="CC5987" s="122">
        <v>24.85</v>
      </c>
      <c r="CD5987" s="178" t="s">
        <v>2126</v>
      </c>
      <c r="CE5987" s="177" t="s">
        <v>285</v>
      </c>
      <c r="CF5987" s="177" t="s">
        <v>285</v>
      </c>
      <c r="CG5987" s="83" t="s">
        <v>9</v>
      </c>
      <c r="CH5987" s="57"/>
      <c r="CV5987" s="51"/>
      <c r="CW5987" s="51"/>
      <c r="CX5987" s="51"/>
      <c r="CY5987" s="51"/>
      <c r="CZ5987" s="51"/>
      <c r="DA5987" s="51"/>
      <c r="DB5987" s="51"/>
      <c r="DC5987" s="51"/>
      <c r="DD5987" s="51"/>
    </row>
    <row r="5988" spans="73:108" ht="15" x14ac:dyDescent="0.25">
      <c r="BU5988" s="91"/>
      <c r="BV5988" s="177">
        <v>2007</v>
      </c>
      <c r="BW5988" s="177">
        <v>11</v>
      </c>
      <c r="BX5988" s="177" t="s">
        <v>281</v>
      </c>
      <c r="BY5988" s="177" t="s">
        <v>262</v>
      </c>
      <c r="BZ5988" s="177" t="s">
        <v>263</v>
      </c>
      <c r="CA5988" s="177">
        <v>70</v>
      </c>
      <c r="CB5988" s="177" t="s">
        <v>264</v>
      </c>
      <c r="CC5988" s="122">
        <v>174.71</v>
      </c>
      <c r="CD5988" s="178" t="s">
        <v>2126</v>
      </c>
      <c r="CE5988" s="177" t="s">
        <v>285</v>
      </c>
      <c r="CF5988" s="177" t="s">
        <v>285</v>
      </c>
      <c r="CG5988" s="83" t="s">
        <v>9</v>
      </c>
      <c r="CH5988" s="57"/>
      <c r="CV5988" s="51"/>
      <c r="CW5988" s="51"/>
      <c r="CX5988" s="51"/>
      <c r="CY5988" s="51"/>
      <c r="CZ5988" s="51"/>
      <c r="DA5988" s="51"/>
      <c r="DB5988" s="51"/>
      <c r="DC5988" s="51"/>
      <c r="DD5988" s="51"/>
    </row>
    <row r="5989" spans="73:108" ht="15" x14ac:dyDescent="0.25">
      <c r="BU5989" s="91"/>
      <c r="BV5989" s="177">
        <v>2007</v>
      </c>
      <c r="BW5989" s="177">
        <v>11</v>
      </c>
      <c r="BX5989" s="177" t="s">
        <v>281</v>
      </c>
      <c r="BY5989" s="177" t="s">
        <v>262</v>
      </c>
      <c r="BZ5989" s="177" t="s">
        <v>266</v>
      </c>
      <c r="CA5989" s="177">
        <v>70</v>
      </c>
      <c r="CB5989" s="177" t="s">
        <v>264</v>
      </c>
      <c r="CC5989" s="122">
        <v>665.01</v>
      </c>
      <c r="CD5989" s="178" t="s">
        <v>2126</v>
      </c>
      <c r="CE5989" s="177" t="s">
        <v>285</v>
      </c>
      <c r="CF5989" s="177" t="s">
        <v>285</v>
      </c>
      <c r="CG5989" s="83" t="s">
        <v>9</v>
      </c>
      <c r="CH5989" s="57"/>
      <c r="CV5989" s="51"/>
      <c r="CW5989" s="51"/>
      <c r="CX5989" s="51"/>
      <c r="CY5989" s="51"/>
      <c r="CZ5989" s="51"/>
      <c r="DA5989" s="51"/>
      <c r="DB5989" s="51"/>
      <c r="DC5989" s="51"/>
      <c r="DD5989" s="51"/>
    </row>
    <row r="5990" spans="73:108" ht="15" x14ac:dyDescent="0.25">
      <c r="BU5990" s="91"/>
      <c r="BV5990" s="177">
        <v>2007</v>
      </c>
      <c r="BW5990" s="177">
        <v>11</v>
      </c>
      <c r="BX5990" s="177" t="s">
        <v>281</v>
      </c>
      <c r="BY5990" s="177" t="s">
        <v>262</v>
      </c>
      <c r="BZ5990" s="177" t="s">
        <v>267</v>
      </c>
      <c r="CA5990" s="177">
        <v>70</v>
      </c>
      <c r="CB5990" s="177" t="s">
        <v>264</v>
      </c>
      <c r="CC5990" s="122">
        <v>383.97</v>
      </c>
      <c r="CD5990" s="178" t="s">
        <v>2126</v>
      </c>
      <c r="CE5990" s="177" t="s">
        <v>285</v>
      </c>
      <c r="CF5990" s="177" t="s">
        <v>285</v>
      </c>
      <c r="CG5990" s="83" t="s">
        <v>9</v>
      </c>
      <c r="CH5990" s="57"/>
      <c r="CV5990" s="51"/>
      <c r="CW5990" s="51"/>
      <c r="CX5990" s="51"/>
      <c r="CY5990" s="51"/>
      <c r="CZ5990" s="51"/>
      <c r="DA5990" s="51"/>
      <c r="DB5990" s="51"/>
      <c r="DC5990" s="51"/>
      <c r="DD5990" s="51"/>
    </row>
    <row r="5991" spans="73:108" ht="15" x14ac:dyDescent="0.25">
      <c r="BU5991" s="91"/>
      <c r="BV5991" s="177">
        <v>2007</v>
      </c>
      <c r="BW5991" s="177">
        <v>11</v>
      </c>
      <c r="BX5991" s="177" t="s">
        <v>281</v>
      </c>
      <c r="BY5991" s="177" t="s">
        <v>262</v>
      </c>
      <c r="BZ5991" s="177" t="s">
        <v>268</v>
      </c>
      <c r="CA5991" s="177">
        <v>70</v>
      </c>
      <c r="CB5991" s="177" t="s">
        <v>264</v>
      </c>
      <c r="CC5991" s="122">
        <v>343.76</v>
      </c>
      <c r="CD5991" s="178" t="s">
        <v>2126</v>
      </c>
      <c r="CE5991" s="177" t="s">
        <v>285</v>
      </c>
      <c r="CF5991" s="177" t="s">
        <v>285</v>
      </c>
      <c r="CG5991" s="83" t="s">
        <v>9</v>
      </c>
      <c r="CH5991" s="57"/>
      <c r="CV5991" s="51"/>
      <c r="CW5991" s="51"/>
      <c r="CX5991" s="51"/>
      <c r="CY5991" s="51"/>
      <c r="CZ5991" s="51"/>
      <c r="DA5991" s="51"/>
      <c r="DB5991" s="51"/>
      <c r="DC5991" s="51"/>
      <c r="DD5991" s="51"/>
    </row>
    <row r="5992" spans="73:108" ht="15" x14ac:dyDescent="0.25">
      <c r="BU5992" s="91"/>
      <c r="BV5992" s="177">
        <v>2007</v>
      </c>
      <c r="BW5992" s="177">
        <v>11</v>
      </c>
      <c r="BX5992" s="177" t="s">
        <v>281</v>
      </c>
      <c r="BY5992" s="177" t="s">
        <v>262</v>
      </c>
      <c r="BZ5992" s="177" t="s">
        <v>316</v>
      </c>
      <c r="CA5992" s="177">
        <v>70</v>
      </c>
      <c r="CB5992" s="177" t="s">
        <v>264</v>
      </c>
      <c r="CC5992" s="122">
        <v>171.88</v>
      </c>
      <c r="CD5992" s="178" t="s">
        <v>2126</v>
      </c>
      <c r="CE5992" s="177" t="s">
        <v>285</v>
      </c>
      <c r="CF5992" s="177" t="s">
        <v>285</v>
      </c>
      <c r="CG5992" s="83" t="s">
        <v>9</v>
      </c>
      <c r="CH5992" s="57"/>
      <c r="CV5992" s="51"/>
      <c r="CW5992" s="51"/>
      <c r="CX5992" s="51"/>
      <c r="CY5992" s="51"/>
      <c r="CZ5992" s="51"/>
      <c r="DA5992" s="51"/>
      <c r="DB5992" s="51"/>
      <c r="DC5992" s="51"/>
      <c r="DD5992" s="51"/>
    </row>
    <row r="5993" spans="73:108" ht="15" x14ac:dyDescent="0.25">
      <c r="BU5993" s="91"/>
      <c r="BV5993" s="177">
        <v>2007</v>
      </c>
      <c r="BW5993" s="177">
        <v>12</v>
      </c>
      <c r="BX5993" s="177" t="s">
        <v>281</v>
      </c>
      <c r="BY5993" s="177" t="s">
        <v>262</v>
      </c>
      <c r="BZ5993" s="177" t="s">
        <v>263</v>
      </c>
      <c r="CA5993" s="177">
        <v>70</v>
      </c>
      <c r="CB5993" s="177" t="s">
        <v>264</v>
      </c>
      <c r="CC5993" s="122">
        <v>573.17999999999995</v>
      </c>
      <c r="CD5993" s="178" t="s">
        <v>2126</v>
      </c>
      <c r="CE5993" s="177" t="s">
        <v>285</v>
      </c>
      <c r="CF5993" s="177" t="s">
        <v>285</v>
      </c>
      <c r="CG5993" s="83" t="s">
        <v>9</v>
      </c>
      <c r="CH5993" s="57"/>
      <c r="CV5993" s="51"/>
      <c r="CW5993" s="51"/>
      <c r="CX5993" s="51"/>
      <c r="CY5993" s="51"/>
      <c r="CZ5993" s="51"/>
      <c r="DA5993" s="51"/>
      <c r="DB5993" s="51"/>
      <c r="DC5993" s="51"/>
      <c r="DD5993" s="51"/>
    </row>
    <row r="5994" spans="73:108" ht="15" x14ac:dyDescent="0.25">
      <c r="BU5994" s="91"/>
      <c r="BV5994" s="177">
        <v>2007</v>
      </c>
      <c r="BW5994" s="177">
        <v>12</v>
      </c>
      <c r="BX5994" s="177" t="s">
        <v>281</v>
      </c>
      <c r="BY5994" s="177" t="s">
        <v>262</v>
      </c>
      <c r="BZ5994" s="177" t="s">
        <v>266</v>
      </c>
      <c r="CA5994" s="177">
        <v>70</v>
      </c>
      <c r="CB5994" s="177" t="s">
        <v>264</v>
      </c>
      <c r="CC5994" s="122">
        <v>834.72</v>
      </c>
      <c r="CD5994" s="178" t="s">
        <v>2126</v>
      </c>
      <c r="CE5994" s="177" t="s">
        <v>285</v>
      </c>
      <c r="CF5994" s="177" t="s">
        <v>285</v>
      </c>
      <c r="CG5994" s="83" t="s">
        <v>9</v>
      </c>
      <c r="CH5994" s="57"/>
      <c r="CV5994" s="51"/>
      <c r="CW5994" s="51"/>
      <c r="CX5994" s="51"/>
      <c r="CY5994" s="51"/>
      <c r="CZ5994" s="51"/>
      <c r="DA5994" s="51"/>
      <c r="DB5994" s="51"/>
      <c r="DC5994" s="51"/>
      <c r="DD5994" s="51"/>
    </row>
    <row r="5995" spans="73:108" ht="15" x14ac:dyDescent="0.25">
      <c r="BU5995" s="91"/>
      <c r="BV5995" s="177">
        <v>2007</v>
      </c>
      <c r="BW5995" s="177">
        <v>12</v>
      </c>
      <c r="BX5995" s="177" t="s">
        <v>281</v>
      </c>
      <c r="BY5995" s="177" t="s">
        <v>262</v>
      </c>
      <c r="BZ5995" s="177" t="s">
        <v>267</v>
      </c>
      <c r="CA5995" s="177">
        <v>70</v>
      </c>
      <c r="CB5995" s="177" t="s">
        <v>264</v>
      </c>
      <c r="CC5995" s="122">
        <v>514.04</v>
      </c>
      <c r="CD5995" s="178" t="s">
        <v>2126</v>
      </c>
      <c r="CE5995" s="177" t="s">
        <v>285</v>
      </c>
      <c r="CF5995" s="177" t="s">
        <v>285</v>
      </c>
      <c r="CG5995" s="83" t="s">
        <v>9</v>
      </c>
      <c r="CH5995" s="57"/>
      <c r="CV5995" s="51"/>
      <c r="CW5995" s="51"/>
      <c r="CX5995" s="51"/>
      <c r="CY5995" s="51"/>
      <c r="CZ5995" s="51"/>
      <c r="DA5995" s="51"/>
      <c r="DB5995" s="51"/>
      <c r="DC5995" s="51"/>
      <c r="DD5995" s="51"/>
    </row>
    <row r="5996" spans="73:108" ht="15" x14ac:dyDescent="0.25">
      <c r="BU5996" s="91"/>
      <c r="BV5996" s="177">
        <v>2007</v>
      </c>
      <c r="BW5996" s="177">
        <v>12</v>
      </c>
      <c r="BX5996" s="177" t="s">
        <v>281</v>
      </c>
      <c r="BY5996" s="177" t="s">
        <v>262</v>
      </c>
      <c r="BZ5996" s="177" t="s">
        <v>268</v>
      </c>
      <c r="CA5996" s="177">
        <v>70</v>
      </c>
      <c r="CB5996" s="177" t="s">
        <v>264</v>
      </c>
      <c r="CC5996" s="122">
        <v>295.70999999999998</v>
      </c>
      <c r="CD5996" s="178" t="s">
        <v>2126</v>
      </c>
      <c r="CE5996" s="177" t="s">
        <v>285</v>
      </c>
      <c r="CF5996" s="177" t="s">
        <v>285</v>
      </c>
      <c r="CG5996" s="83" t="s">
        <v>9</v>
      </c>
      <c r="CH5996" s="57"/>
      <c r="CV5996" s="51"/>
      <c r="CW5996" s="51"/>
      <c r="CX5996" s="51"/>
      <c r="CY5996" s="51"/>
      <c r="CZ5996" s="51"/>
      <c r="DA5996" s="51"/>
      <c r="DB5996" s="51"/>
      <c r="DC5996" s="51"/>
      <c r="DD5996" s="51"/>
    </row>
    <row r="5997" spans="73:108" ht="15" x14ac:dyDescent="0.25">
      <c r="BU5997" s="91"/>
      <c r="BV5997" s="177">
        <v>2007</v>
      </c>
      <c r="BW5997" s="177">
        <v>12</v>
      </c>
      <c r="BX5997" s="177" t="s">
        <v>281</v>
      </c>
      <c r="BY5997" s="177" t="s">
        <v>262</v>
      </c>
      <c r="BZ5997" s="177" t="s">
        <v>316</v>
      </c>
      <c r="CA5997" s="177">
        <v>70</v>
      </c>
      <c r="CB5997" s="177" t="s">
        <v>264</v>
      </c>
      <c r="CC5997" s="122">
        <v>165.64</v>
      </c>
      <c r="CD5997" s="178" t="s">
        <v>2126</v>
      </c>
      <c r="CE5997" s="177" t="s">
        <v>285</v>
      </c>
      <c r="CF5997" s="177" t="s">
        <v>285</v>
      </c>
      <c r="CG5997" s="83" t="s">
        <v>9</v>
      </c>
      <c r="CH5997" s="57"/>
      <c r="CV5997" s="51"/>
      <c r="CW5997" s="51"/>
      <c r="CX5997" s="51"/>
      <c r="CY5997" s="51"/>
      <c r="CZ5997" s="51"/>
      <c r="DA5997" s="51"/>
      <c r="DB5997" s="51"/>
      <c r="DC5997" s="51"/>
      <c r="DD5997" s="51"/>
    </row>
    <row r="5998" spans="73:108" ht="15" x14ac:dyDescent="0.25">
      <c r="BU5998" s="91"/>
      <c r="BV5998" s="177">
        <v>2007</v>
      </c>
      <c r="BW5998" s="177">
        <v>12</v>
      </c>
      <c r="BX5998" s="177" t="s">
        <v>281</v>
      </c>
      <c r="BY5998" s="177" t="s">
        <v>262</v>
      </c>
      <c r="BZ5998" s="177" t="s">
        <v>347</v>
      </c>
      <c r="CA5998" s="177">
        <v>70</v>
      </c>
      <c r="CB5998" s="177" t="s">
        <v>264</v>
      </c>
      <c r="CC5998" s="122">
        <v>100.68</v>
      </c>
      <c r="CD5998" s="178" t="s">
        <v>2126</v>
      </c>
      <c r="CE5998" s="177" t="s">
        <v>285</v>
      </c>
      <c r="CF5998" s="177" t="s">
        <v>285</v>
      </c>
      <c r="CG5998" s="83" t="s">
        <v>9</v>
      </c>
      <c r="CH5998" s="57"/>
      <c r="CV5998" s="51"/>
      <c r="CW5998" s="51"/>
      <c r="CX5998" s="51"/>
      <c r="CY5998" s="51"/>
      <c r="CZ5998" s="51"/>
      <c r="DA5998" s="51"/>
      <c r="DB5998" s="51"/>
      <c r="DC5998" s="51"/>
      <c r="DD5998" s="51"/>
    </row>
    <row r="5999" spans="73:108" ht="15" x14ac:dyDescent="0.25">
      <c r="BU5999" s="91"/>
      <c r="BV5999" s="177">
        <v>2008</v>
      </c>
      <c r="BW5999" s="177">
        <v>1</v>
      </c>
      <c r="BX5999" s="177" t="s">
        <v>281</v>
      </c>
      <c r="BY5999" s="177" t="s">
        <v>262</v>
      </c>
      <c r="BZ5999" s="177" t="s">
        <v>277</v>
      </c>
      <c r="CA5999" s="177">
        <v>70</v>
      </c>
      <c r="CB5999" s="177" t="s">
        <v>264</v>
      </c>
      <c r="CC5999" s="122">
        <v>1326.05</v>
      </c>
      <c r="CD5999" s="178" t="s">
        <v>2126</v>
      </c>
      <c r="CE5999" s="177" t="s">
        <v>285</v>
      </c>
      <c r="CF5999" s="177" t="s">
        <v>285</v>
      </c>
      <c r="CG5999" s="83" t="s">
        <v>9</v>
      </c>
      <c r="CH5999" s="57"/>
      <c r="CV5999" s="51"/>
      <c r="CW5999" s="51"/>
      <c r="CX5999" s="51"/>
      <c r="CY5999" s="51"/>
      <c r="CZ5999" s="51"/>
      <c r="DA5999" s="51"/>
      <c r="DB5999" s="51"/>
      <c r="DC5999" s="51"/>
      <c r="DD5999" s="51"/>
    </row>
    <row r="6000" spans="73:108" ht="15" x14ac:dyDescent="0.25">
      <c r="BU6000" s="91"/>
      <c r="BV6000" s="177">
        <v>2008</v>
      </c>
      <c r="BW6000" s="177">
        <v>1</v>
      </c>
      <c r="BX6000" s="177" t="s">
        <v>281</v>
      </c>
      <c r="BY6000" s="177" t="s">
        <v>262</v>
      </c>
      <c r="BZ6000" s="177" t="s">
        <v>263</v>
      </c>
      <c r="CA6000" s="177">
        <v>70</v>
      </c>
      <c r="CB6000" s="177" t="s">
        <v>264</v>
      </c>
      <c r="CC6000" s="122">
        <v>1024.03</v>
      </c>
      <c r="CD6000" s="178" t="s">
        <v>2126</v>
      </c>
      <c r="CE6000" s="177" t="s">
        <v>285</v>
      </c>
      <c r="CF6000" s="177" t="s">
        <v>285</v>
      </c>
      <c r="CG6000" s="83" t="s">
        <v>9</v>
      </c>
      <c r="CH6000" s="57"/>
      <c r="CV6000" s="51"/>
      <c r="CW6000" s="51"/>
      <c r="CX6000" s="51"/>
      <c r="CY6000" s="51"/>
      <c r="CZ6000" s="51"/>
      <c r="DA6000" s="51"/>
      <c r="DB6000" s="51"/>
      <c r="DC6000" s="51"/>
      <c r="DD6000" s="51"/>
    </row>
    <row r="6001" spans="73:108" ht="15" x14ac:dyDescent="0.25">
      <c r="BU6001" s="91"/>
      <c r="BV6001" s="177">
        <v>2008</v>
      </c>
      <c r="BW6001" s="177">
        <v>1</v>
      </c>
      <c r="BX6001" s="177" t="s">
        <v>281</v>
      </c>
      <c r="BY6001" s="177" t="s">
        <v>262</v>
      </c>
      <c r="BZ6001" s="177" t="s">
        <v>266</v>
      </c>
      <c r="CA6001" s="177">
        <v>70</v>
      </c>
      <c r="CB6001" s="177" t="s">
        <v>264</v>
      </c>
      <c r="CC6001" s="122">
        <v>281.44</v>
      </c>
      <c r="CD6001" s="178" t="s">
        <v>2126</v>
      </c>
      <c r="CE6001" s="177" t="s">
        <v>285</v>
      </c>
      <c r="CF6001" s="177" t="s">
        <v>285</v>
      </c>
      <c r="CG6001" s="83" t="s">
        <v>9</v>
      </c>
      <c r="CH6001" s="57"/>
      <c r="CV6001" s="51"/>
      <c r="CW6001" s="51"/>
      <c r="CX6001" s="51"/>
      <c r="CY6001" s="51"/>
      <c r="CZ6001" s="51"/>
      <c r="DA6001" s="51"/>
      <c r="DB6001" s="51"/>
      <c r="DC6001" s="51"/>
      <c r="DD6001" s="51"/>
    </row>
    <row r="6002" spans="73:108" ht="15" x14ac:dyDescent="0.25">
      <c r="BU6002" s="91"/>
      <c r="BV6002" s="177">
        <v>2008</v>
      </c>
      <c r="BW6002" s="177">
        <v>1</v>
      </c>
      <c r="BX6002" s="177" t="s">
        <v>281</v>
      </c>
      <c r="BY6002" s="177" t="s">
        <v>262</v>
      </c>
      <c r="BZ6002" s="177" t="s">
        <v>267</v>
      </c>
      <c r="CA6002" s="177">
        <v>70</v>
      </c>
      <c r="CB6002" s="177" t="s">
        <v>264</v>
      </c>
      <c r="CC6002" s="122">
        <v>701.3</v>
      </c>
      <c r="CD6002" s="178" t="s">
        <v>2126</v>
      </c>
      <c r="CE6002" s="177" t="s">
        <v>285</v>
      </c>
      <c r="CF6002" s="177" t="s">
        <v>285</v>
      </c>
      <c r="CG6002" s="83" t="s">
        <v>9</v>
      </c>
      <c r="CH6002" s="57"/>
      <c r="CV6002" s="51"/>
      <c r="CW6002" s="51"/>
      <c r="CX6002" s="51"/>
      <c r="CY6002" s="51"/>
      <c r="CZ6002" s="51"/>
      <c r="DA6002" s="51"/>
      <c r="DB6002" s="51"/>
      <c r="DC6002" s="51"/>
      <c r="DD6002" s="51"/>
    </row>
    <row r="6003" spans="73:108" ht="15" x14ac:dyDescent="0.25">
      <c r="BU6003" s="91"/>
      <c r="BV6003" s="177">
        <v>2008</v>
      </c>
      <c r="BW6003" s="177">
        <v>1</v>
      </c>
      <c r="BX6003" s="177" t="s">
        <v>281</v>
      </c>
      <c r="BY6003" s="177" t="s">
        <v>262</v>
      </c>
      <c r="BZ6003" s="177" t="s">
        <v>268</v>
      </c>
      <c r="CA6003" s="177">
        <v>70</v>
      </c>
      <c r="CB6003" s="177" t="s">
        <v>264</v>
      </c>
      <c r="CC6003" s="122">
        <v>504.18</v>
      </c>
      <c r="CD6003" s="178" t="s">
        <v>2126</v>
      </c>
      <c r="CE6003" s="177" t="s">
        <v>285</v>
      </c>
      <c r="CF6003" s="177" t="s">
        <v>285</v>
      </c>
      <c r="CG6003" s="83" t="s">
        <v>9</v>
      </c>
      <c r="CH6003" s="57"/>
      <c r="CV6003" s="51"/>
      <c r="CW6003" s="51"/>
      <c r="CX6003" s="51"/>
      <c r="CY6003" s="51"/>
      <c r="CZ6003" s="51"/>
      <c r="DA6003" s="51"/>
      <c r="DB6003" s="51"/>
      <c r="DC6003" s="51"/>
      <c r="DD6003" s="51"/>
    </row>
    <row r="6004" spans="73:108" ht="15" x14ac:dyDescent="0.25">
      <c r="BU6004" s="91"/>
      <c r="BV6004" s="177">
        <v>2008</v>
      </c>
      <c r="BW6004" s="177">
        <v>1</v>
      </c>
      <c r="BX6004" s="177" t="s">
        <v>281</v>
      </c>
      <c r="BY6004" s="177" t="s">
        <v>262</v>
      </c>
      <c r="BZ6004" s="177" t="s">
        <v>316</v>
      </c>
      <c r="CA6004" s="177">
        <v>70</v>
      </c>
      <c r="CB6004" s="177" t="s">
        <v>264</v>
      </c>
      <c r="CC6004" s="122">
        <v>287.89999999999998</v>
      </c>
      <c r="CD6004" s="178" t="s">
        <v>2126</v>
      </c>
      <c r="CE6004" s="177" t="s">
        <v>285</v>
      </c>
      <c r="CF6004" s="177" t="s">
        <v>285</v>
      </c>
      <c r="CG6004" s="83" t="s">
        <v>9</v>
      </c>
      <c r="CH6004" s="57"/>
      <c r="CV6004" s="51"/>
      <c r="CW6004" s="51"/>
      <c r="CX6004" s="51"/>
      <c r="CY6004" s="51"/>
      <c r="CZ6004" s="51"/>
      <c r="DA6004" s="51"/>
      <c r="DB6004" s="51"/>
      <c r="DC6004" s="51"/>
      <c r="DD6004" s="51"/>
    </row>
    <row r="6005" spans="73:108" ht="15" x14ac:dyDescent="0.25">
      <c r="BU6005" s="91"/>
      <c r="BV6005" s="177">
        <v>2008</v>
      </c>
      <c r="BW6005" s="177">
        <v>1</v>
      </c>
      <c r="BX6005" s="177" t="s">
        <v>281</v>
      </c>
      <c r="BY6005" s="177" t="s">
        <v>262</v>
      </c>
      <c r="BZ6005" s="177" t="s">
        <v>347</v>
      </c>
      <c r="CA6005" s="177">
        <v>70</v>
      </c>
      <c r="CB6005" s="177" t="s">
        <v>264</v>
      </c>
      <c r="CC6005" s="122">
        <v>90.62</v>
      </c>
      <c r="CD6005" s="178" t="s">
        <v>2126</v>
      </c>
      <c r="CE6005" s="177" t="s">
        <v>285</v>
      </c>
      <c r="CF6005" s="177" t="s">
        <v>285</v>
      </c>
      <c r="CG6005" s="83" t="s">
        <v>9</v>
      </c>
      <c r="CH6005" s="57"/>
      <c r="CV6005" s="51"/>
      <c r="CW6005" s="51"/>
      <c r="CX6005" s="51"/>
      <c r="CY6005" s="51"/>
      <c r="CZ6005" s="51"/>
      <c r="DA6005" s="51"/>
      <c r="DB6005" s="51"/>
      <c r="DC6005" s="51"/>
      <c r="DD6005" s="51"/>
    </row>
    <row r="6006" spans="73:108" ht="15" x14ac:dyDescent="0.25">
      <c r="BU6006" s="91"/>
      <c r="BV6006" s="177">
        <v>2008</v>
      </c>
      <c r="BW6006" s="177">
        <v>2</v>
      </c>
      <c r="BX6006" s="177" t="s">
        <v>281</v>
      </c>
      <c r="BY6006" s="177" t="s">
        <v>262</v>
      </c>
      <c r="BZ6006" s="177" t="s">
        <v>277</v>
      </c>
      <c r="CA6006" s="177">
        <v>70</v>
      </c>
      <c r="CB6006" s="177" t="s">
        <v>264</v>
      </c>
      <c r="CC6006" s="122">
        <v>1944.13</v>
      </c>
      <c r="CD6006" s="178" t="s">
        <v>2126</v>
      </c>
      <c r="CE6006" s="177" t="s">
        <v>285</v>
      </c>
      <c r="CF6006" s="177" t="s">
        <v>285</v>
      </c>
      <c r="CG6006" s="83" t="s">
        <v>9</v>
      </c>
      <c r="CH6006" s="57"/>
      <c r="CV6006" s="51"/>
      <c r="CW6006" s="51"/>
      <c r="CX6006" s="51"/>
      <c r="CY6006" s="51"/>
      <c r="CZ6006" s="51"/>
      <c r="DA6006" s="51"/>
      <c r="DB6006" s="51"/>
      <c r="DC6006" s="51"/>
      <c r="DD6006" s="51"/>
    </row>
    <row r="6007" spans="73:108" ht="15" x14ac:dyDescent="0.25">
      <c r="BU6007" s="91"/>
      <c r="BV6007" s="177">
        <v>2008</v>
      </c>
      <c r="BW6007" s="177">
        <v>2</v>
      </c>
      <c r="BX6007" s="177" t="s">
        <v>281</v>
      </c>
      <c r="BY6007" s="177" t="s">
        <v>262</v>
      </c>
      <c r="BZ6007" s="177" t="s">
        <v>266</v>
      </c>
      <c r="CA6007" s="177">
        <v>70</v>
      </c>
      <c r="CB6007" s="177" t="s">
        <v>264</v>
      </c>
      <c r="CC6007" s="122">
        <v>82.35</v>
      </c>
      <c r="CD6007" s="178" t="s">
        <v>2126</v>
      </c>
      <c r="CE6007" s="177" t="s">
        <v>285</v>
      </c>
      <c r="CF6007" s="177" t="s">
        <v>285</v>
      </c>
      <c r="CG6007" s="83" t="s">
        <v>9</v>
      </c>
      <c r="CH6007" s="57"/>
      <c r="CV6007" s="51"/>
      <c r="CW6007" s="51"/>
      <c r="CX6007" s="51"/>
      <c r="CY6007" s="51"/>
      <c r="CZ6007" s="51"/>
      <c r="DA6007" s="51"/>
      <c r="DB6007" s="51"/>
      <c r="DC6007" s="51"/>
      <c r="DD6007" s="51"/>
    </row>
    <row r="6008" spans="73:108" ht="15" x14ac:dyDescent="0.25">
      <c r="BU6008" s="91"/>
      <c r="BV6008" s="177">
        <v>2008</v>
      </c>
      <c r="BW6008" s="177">
        <v>2</v>
      </c>
      <c r="BX6008" s="177" t="s">
        <v>281</v>
      </c>
      <c r="BY6008" s="177" t="s">
        <v>262</v>
      </c>
      <c r="BZ6008" s="177" t="s">
        <v>267</v>
      </c>
      <c r="CA6008" s="177">
        <v>70</v>
      </c>
      <c r="CB6008" s="177" t="s">
        <v>264</v>
      </c>
      <c r="CC6008" s="122">
        <v>130.04</v>
      </c>
      <c r="CD6008" s="178" t="s">
        <v>2126</v>
      </c>
      <c r="CE6008" s="177" t="s">
        <v>285</v>
      </c>
      <c r="CF6008" s="177" t="s">
        <v>285</v>
      </c>
      <c r="CG6008" s="83" t="s">
        <v>9</v>
      </c>
      <c r="CH6008" s="57"/>
      <c r="CV6008" s="51"/>
      <c r="CW6008" s="51"/>
      <c r="CX6008" s="51"/>
      <c r="CY6008" s="51"/>
      <c r="CZ6008" s="51"/>
      <c r="DA6008" s="51"/>
      <c r="DB6008" s="51"/>
      <c r="DC6008" s="51"/>
      <c r="DD6008" s="51"/>
    </row>
    <row r="6009" spans="73:108" ht="15" x14ac:dyDescent="0.25">
      <c r="BU6009" s="91"/>
      <c r="BV6009" s="177">
        <v>2008</v>
      </c>
      <c r="BW6009" s="177">
        <v>2</v>
      </c>
      <c r="BX6009" s="177" t="s">
        <v>281</v>
      </c>
      <c r="BY6009" s="177" t="s">
        <v>262</v>
      </c>
      <c r="BZ6009" s="177" t="s">
        <v>268</v>
      </c>
      <c r="CA6009" s="177">
        <v>70</v>
      </c>
      <c r="CB6009" s="177" t="s">
        <v>264</v>
      </c>
      <c r="CC6009" s="122">
        <v>130.04</v>
      </c>
      <c r="CD6009" s="178" t="s">
        <v>2126</v>
      </c>
      <c r="CE6009" s="177" t="s">
        <v>285</v>
      </c>
      <c r="CF6009" s="177" t="s">
        <v>285</v>
      </c>
      <c r="CG6009" s="83" t="s">
        <v>9</v>
      </c>
      <c r="CH6009" s="57"/>
      <c r="CV6009" s="51"/>
      <c r="CW6009" s="51"/>
      <c r="CX6009" s="51"/>
      <c r="CY6009" s="51"/>
      <c r="CZ6009" s="51"/>
      <c r="DA6009" s="51"/>
      <c r="DB6009" s="51"/>
      <c r="DC6009" s="51"/>
      <c r="DD6009" s="51"/>
    </row>
    <row r="6010" spans="73:108" ht="15" x14ac:dyDescent="0.25">
      <c r="BU6010" s="91"/>
      <c r="BV6010" s="177">
        <v>2008</v>
      </c>
      <c r="BW6010" s="177">
        <v>2</v>
      </c>
      <c r="BX6010" s="177" t="s">
        <v>281</v>
      </c>
      <c r="BY6010" s="177" t="s">
        <v>262</v>
      </c>
      <c r="BZ6010" s="177" t="s">
        <v>316</v>
      </c>
      <c r="CA6010" s="177">
        <v>70</v>
      </c>
      <c r="CB6010" s="177" t="s">
        <v>264</v>
      </c>
      <c r="CC6010" s="122">
        <v>26.01</v>
      </c>
      <c r="CD6010" s="178" t="s">
        <v>2126</v>
      </c>
      <c r="CE6010" s="177" t="s">
        <v>285</v>
      </c>
      <c r="CF6010" s="177" t="s">
        <v>285</v>
      </c>
      <c r="CG6010" s="83" t="s">
        <v>9</v>
      </c>
      <c r="CH6010" s="57"/>
      <c r="CV6010" s="51"/>
      <c r="CW6010" s="51"/>
      <c r="CX6010" s="51"/>
      <c r="CY6010" s="51"/>
      <c r="CZ6010" s="51"/>
      <c r="DA6010" s="51"/>
      <c r="DB6010" s="51"/>
      <c r="DC6010" s="51"/>
      <c r="DD6010" s="51"/>
    </row>
    <row r="6011" spans="73:108" ht="15" x14ac:dyDescent="0.25">
      <c r="BU6011" s="91"/>
      <c r="BV6011" s="177">
        <v>2008</v>
      </c>
      <c r="BW6011" s="177">
        <v>3</v>
      </c>
      <c r="BX6011" s="177" t="s">
        <v>281</v>
      </c>
      <c r="BY6011" s="177" t="s">
        <v>262</v>
      </c>
      <c r="BZ6011" s="177" t="s">
        <v>277</v>
      </c>
      <c r="CA6011" s="177">
        <v>70</v>
      </c>
      <c r="CB6011" s="177" t="s">
        <v>264</v>
      </c>
      <c r="CC6011" s="122">
        <v>2109.0500000000002</v>
      </c>
      <c r="CD6011" s="178" t="s">
        <v>2126</v>
      </c>
      <c r="CE6011" s="177" t="s">
        <v>285</v>
      </c>
      <c r="CF6011" s="177" t="s">
        <v>285</v>
      </c>
      <c r="CG6011" s="83" t="s">
        <v>9</v>
      </c>
      <c r="CH6011" s="57"/>
      <c r="CV6011" s="51"/>
      <c r="CW6011" s="51"/>
      <c r="CX6011" s="51"/>
      <c r="CY6011" s="51"/>
      <c r="CZ6011" s="51"/>
      <c r="DA6011" s="51"/>
      <c r="DB6011" s="51"/>
      <c r="DC6011" s="51"/>
      <c r="DD6011" s="51"/>
    </row>
    <row r="6012" spans="73:108" ht="15" x14ac:dyDescent="0.25">
      <c r="BU6012" s="91"/>
      <c r="BV6012" s="177">
        <v>2008</v>
      </c>
      <c r="BW6012" s="177">
        <v>3</v>
      </c>
      <c r="BX6012" s="177" t="s">
        <v>281</v>
      </c>
      <c r="BY6012" s="177" t="s">
        <v>262</v>
      </c>
      <c r="BZ6012" s="177" t="s">
        <v>263</v>
      </c>
      <c r="CA6012" s="177">
        <v>70</v>
      </c>
      <c r="CB6012" s="177" t="s">
        <v>264</v>
      </c>
      <c r="CC6012" s="122">
        <v>374.08</v>
      </c>
      <c r="CD6012" s="178" t="s">
        <v>2126</v>
      </c>
      <c r="CE6012" s="177" t="s">
        <v>285</v>
      </c>
      <c r="CF6012" s="177" t="s">
        <v>285</v>
      </c>
      <c r="CG6012" s="83" t="s">
        <v>9</v>
      </c>
      <c r="CH6012" s="57"/>
      <c r="CV6012" s="51"/>
      <c r="CW6012" s="51"/>
      <c r="CX6012" s="51"/>
      <c r="CY6012" s="51"/>
      <c r="CZ6012" s="51"/>
      <c r="DA6012" s="51"/>
      <c r="DB6012" s="51"/>
      <c r="DC6012" s="51"/>
      <c r="DD6012" s="51"/>
    </row>
    <row r="6013" spans="73:108" ht="15" x14ac:dyDescent="0.25">
      <c r="BU6013" s="91"/>
      <c r="BV6013" s="177">
        <v>2008</v>
      </c>
      <c r="BW6013" s="177">
        <v>3</v>
      </c>
      <c r="BX6013" s="177" t="s">
        <v>281</v>
      </c>
      <c r="BY6013" s="177" t="s">
        <v>262</v>
      </c>
      <c r="BZ6013" s="177" t="s">
        <v>266</v>
      </c>
      <c r="CA6013" s="177">
        <v>70</v>
      </c>
      <c r="CB6013" s="177" t="s">
        <v>264</v>
      </c>
      <c r="CC6013" s="122">
        <v>402.33</v>
      </c>
      <c r="CD6013" s="178" t="s">
        <v>2126</v>
      </c>
      <c r="CE6013" s="177" t="s">
        <v>285</v>
      </c>
      <c r="CF6013" s="177" t="s">
        <v>285</v>
      </c>
      <c r="CG6013" s="83" t="s">
        <v>9</v>
      </c>
      <c r="CH6013" s="57"/>
      <c r="CV6013" s="51"/>
      <c r="CW6013" s="51"/>
      <c r="CX6013" s="51"/>
      <c r="CY6013" s="51"/>
      <c r="CZ6013" s="51"/>
      <c r="DA6013" s="51"/>
      <c r="DB6013" s="51"/>
      <c r="DC6013" s="51"/>
      <c r="DD6013" s="51"/>
    </row>
    <row r="6014" spans="73:108" ht="15" x14ac:dyDescent="0.25">
      <c r="BU6014" s="91"/>
      <c r="BV6014" s="177">
        <v>2008</v>
      </c>
      <c r="BW6014" s="177">
        <v>3</v>
      </c>
      <c r="BX6014" s="177" t="s">
        <v>281</v>
      </c>
      <c r="BY6014" s="177" t="s">
        <v>262</v>
      </c>
      <c r="BZ6014" s="177" t="s">
        <v>267</v>
      </c>
      <c r="CA6014" s="177">
        <v>70</v>
      </c>
      <c r="CB6014" s="177" t="s">
        <v>264</v>
      </c>
      <c r="CC6014" s="122">
        <v>338.58</v>
      </c>
      <c r="CD6014" s="178" t="s">
        <v>2126</v>
      </c>
      <c r="CE6014" s="177" t="s">
        <v>285</v>
      </c>
      <c r="CF6014" s="177" t="s">
        <v>285</v>
      </c>
      <c r="CG6014" s="83" t="s">
        <v>9</v>
      </c>
      <c r="CH6014" s="57"/>
      <c r="CV6014" s="51"/>
      <c r="CW6014" s="51"/>
      <c r="CX6014" s="51"/>
      <c r="CY6014" s="51"/>
      <c r="CZ6014" s="51"/>
      <c r="DA6014" s="51"/>
      <c r="DB6014" s="51"/>
      <c r="DC6014" s="51"/>
      <c r="DD6014" s="51"/>
    </row>
    <row r="6015" spans="73:108" ht="15" x14ac:dyDescent="0.25">
      <c r="BU6015" s="91"/>
      <c r="BV6015" s="177">
        <v>2008</v>
      </c>
      <c r="BW6015" s="177">
        <v>3</v>
      </c>
      <c r="BX6015" s="177" t="s">
        <v>281</v>
      </c>
      <c r="BY6015" s="177" t="s">
        <v>262</v>
      </c>
      <c r="BZ6015" s="177" t="s">
        <v>268</v>
      </c>
      <c r="CA6015" s="177">
        <v>70</v>
      </c>
      <c r="CB6015" s="177" t="s">
        <v>264</v>
      </c>
      <c r="CC6015" s="122">
        <v>282.14999999999998</v>
      </c>
      <c r="CD6015" s="178" t="s">
        <v>2126</v>
      </c>
      <c r="CE6015" s="177" t="s">
        <v>285</v>
      </c>
      <c r="CF6015" s="177" t="s">
        <v>285</v>
      </c>
      <c r="CG6015" s="83" t="s">
        <v>9</v>
      </c>
      <c r="CH6015" s="57"/>
      <c r="CV6015" s="51"/>
      <c r="CW6015" s="51"/>
      <c r="CX6015" s="51"/>
      <c r="CY6015" s="51"/>
      <c r="CZ6015" s="51"/>
      <c r="DA6015" s="51"/>
      <c r="DB6015" s="51"/>
      <c r="DC6015" s="51"/>
      <c r="DD6015" s="51"/>
    </row>
    <row r="6016" spans="73:108" ht="15" x14ac:dyDescent="0.25">
      <c r="BU6016" s="91"/>
      <c r="BV6016" s="177">
        <v>2008</v>
      </c>
      <c r="BW6016" s="177">
        <v>3</v>
      </c>
      <c r="BX6016" s="177" t="s">
        <v>281</v>
      </c>
      <c r="BY6016" s="177" t="s">
        <v>262</v>
      </c>
      <c r="BZ6016" s="177" t="s">
        <v>316</v>
      </c>
      <c r="CA6016" s="177">
        <v>70</v>
      </c>
      <c r="CB6016" s="177" t="s">
        <v>264</v>
      </c>
      <c r="CC6016" s="122">
        <v>225.72</v>
      </c>
      <c r="CD6016" s="178" t="s">
        <v>2126</v>
      </c>
      <c r="CE6016" s="177" t="s">
        <v>285</v>
      </c>
      <c r="CF6016" s="177" t="s">
        <v>285</v>
      </c>
      <c r="CG6016" s="83" t="s">
        <v>9</v>
      </c>
      <c r="CH6016" s="57"/>
      <c r="CV6016" s="51"/>
      <c r="CW6016" s="51"/>
      <c r="CX6016" s="51"/>
      <c r="CY6016" s="51"/>
      <c r="CZ6016" s="51"/>
      <c r="DA6016" s="51"/>
      <c r="DB6016" s="51"/>
      <c r="DC6016" s="51"/>
      <c r="DD6016" s="51"/>
    </row>
    <row r="6017" spans="73:108" ht="15" x14ac:dyDescent="0.25">
      <c r="BU6017" s="91"/>
      <c r="BV6017" s="177">
        <v>2008</v>
      </c>
      <c r="BW6017" s="177">
        <v>4</v>
      </c>
      <c r="BX6017" s="177" t="s">
        <v>281</v>
      </c>
      <c r="BY6017" s="177" t="s">
        <v>262</v>
      </c>
      <c r="BZ6017" s="177" t="s">
        <v>277</v>
      </c>
      <c r="CA6017" s="177">
        <v>70</v>
      </c>
      <c r="CB6017" s="177" t="s">
        <v>264</v>
      </c>
      <c r="CC6017" s="122">
        <v>1431.09</v>
      </c>
      <c r="CD6017" s="178" t="s">
        <v>2126</v>
      </c>
      <c r="CE6017" s="177" t="s">
        <v>285</v>
      </c>
      <c r="CF6017" s="177" t="s">
        <v>285</v>
      </c>
      <c r="CG6017" s="83" t="s">
        <v>9</v>
      </c>
      <c r="CH6017" s="57"/>
      <c r="CV6017" s="51"/>
      <c r="CW6017" s="51"/>
      <c r="CX6017" s="51"/>
      <c r="CY6017" s="51"/>
      <c r="CZ6017" s="51"/>
      <c r="DA6017" s="51"/>
      <c r="DB6017" s="51"/>
      <c r="DC6017" s="51"/>
      <c r="DD6017" s="51"/>
    </row>
    <row r="6018" spans="73:108" ht="15" x14ac:dyDescent="0.25">
      <c r="BU6018" s="91"/>
      <c r="BV6018" s="177">
        <v>2008</v>
      </c>
      <c r="BW6018" s="177">
        <v>4</v>
      </c>
      <c r="BX6018" s="177" t="s">
        <v>281</v>
      </c>
      <c r="BY6018" s="177" t="s">
        <v>262</v>
      </c>
      <c r="BZ6018" s="177" t="s">
        <v>263</v>
      </c>
      <c r="CA6018" s="177">
        <v>70</v>
      </c>
      <c r="CB6018" s="177" t="s">
        <v>264</v>
      </c>
      <c r="CC6018" s="122">
        <v>1158.6099999999999</v>
      </c>
      <c r="CD6018" s="178" t="s">
        <v>2126</v>
      </c>
      <c r="CE6018" s="177" t="s">
        <v>285</v>
      </c>
      <c r="CF6018" s="177" t="s">
        <v>285</v>
      </c>
      <c r="CG6018" s="83" t="s">
        <v>9</v>
      </c>
      <c r="CH6018" s="57"/>
      <c r="CV6018" s="51"/>
      <c r="CW6018" s="51"/>
      <c r="CX6018" s="51"/>
      <c r="CY6018" s="51"/>
      <c r="CZ6018" s="51"/>
      <c r="DA6018" s="51"/>
      <c r="DB6018" s="51"/>
      <c r="DC6018" s="51"/>
      <c r="DD6018" s="51"/>
    </row>
    <row r="6019" spans="73:108" ht="15" x14ac:dyDescent="0.25">
      <c r="BU6019" s="91"/>
      <c r="BV6019" s="177">
        <v>2008</v>
      </c>
      <c r="BW6019" s="177">
        <v>4</v>
      </c>
      <c r="BX6019" s="177" t="s">
        <v>281</v>
      </c>
      <c r="BY6019" s="177" t="s">
        <v>262</v>
      </c>
      <c r="BZ6019" s="177" t="s">
        <v>266</v>
      </c>
      <c r="CA6019" s="177">
        <v>70</v>
      </c>
      <c r="CB6019" s="177" t="s">
        <v>264</v>
      </c>
      <c r="CC6019" s="122">
        <v>1119.29</v>
      </c>
      <c r="CD6019" s="178" t="s">
        <v>2126</v>
      </c>
      <c r="CE6019" s="177" t="s">
        <v>285</v>
      </c>
      <c r="CF6019" s="177" t="s">
        <v>285</v>
      </c>
      <c r="CG6019" s="83" t="s">
        <v>9</v>
      </c>
      <c r="CH6019" s="57"/>
      <c r="CV6019" s="51"/>
      <c r="CW6019" s="51"/>
      <c r="CX6019" s="51"/>
      <c r="CY6019" s="51"/>
      <c r="CZ6019" s="51"/>
      <c r="DA6019" s="51"/>
      <c r="DB6019" s="51"/>
      <c r="DC6019" s="51"/>
      <c r="DD6019" s="51"/>
    </row>
    <row r="6020" spans="73:108" ht="15" x14ac:dyDescent="0.25">
      <c r="BU6020" s="91"/>
      <c r="BV6020" s="177">
        <v>2008</v>
      </c>
      <c r="BW6020" s="177">
        <v>4</v>
      </c>
      <c r="BX6020" s="177" t="s">
        <v>281</v>
      </c>
      <c r="BY6020" s="177" t="s">
        <v>262</v>
      </c>
      <c r="BZ6020" s="177" t="s">
        <v>267</v>
      </c>
      <c r="CA6020" s="177">
        <v>70</v>
      </c>
      <c r="CB6020" s="177" t="s">
        <v>264</v>
      </c>
      <c r="CC6020" s="122">
        <v>303.8</v>
      </c>
      <c r="CD6020" s="178" t="s">
        <v>2126</v>
      </c>
      <c r="CE6020" s="177" t="s">
        <v>285</v>
      </c>
      <c r="CF6020" s="177" t="s">
        <v>285</v>
      </c>
      <c r="CG6020" s="83" t="s">
        <v>9</v>
      </c>
      <c r="CH6020" s="57"/>
      <c r="CV6020" s="51"/>
      <c r="CW6020" s="51"/>
      <c r="CX6020" s="51"/>
      <c r="CY6020" s="51"/>
      <c r="CZ6020" s="51"/>
      <c r="DA6020" s="51"/>
      <c r="DB6020" s="51"/>
      <c r="DC6020" s="51"/>
      <c r="DD6020" s="51"/>
    </row>
    <row r="6021" spans="73:108" ht="15" x14ac:dyDescent="0.25">
      <c r="BU6021" s="91"/>
      <c r="BV6021" s="177">
        <v>2008</v>
      </c>
      <c r="BW6021" s="177">
        <v>4</v>
      </c>
      <c r="BX6021" s="177" t="s">
        <v>281</v>
      </c>
      <c r="BY6021" s="177" t="s">
        <v>262</v>
      </c>
      <c r="BZ6021" s="177" t="s">
        <v>268</v>
      </c>
      <c r="CA6021" s="177">
        <v>70</v>
      </c>
      <c r="CB6021" s="177" t="s">
        <v>264</v>
      </c>
      <c r="CC6021" s="122">
        <v>164.1</v>
      </c>
      <c r="CD6021" s="178" t="s">
        <v>2126</v>
      </c>
      <c r="CE6021" s="177" t="s">
        <v>285</v>
      </c>
      <c r="CF6021" s="177" t="s">
        <v>285</v>
      </c>
      <c r="CG6021" s="83" t="s">
        <v>9</v>
      </c>
      <c r="CH6021" s="57"/>
      <c r="CV6021" s="51"/>
      <c r="CW6021" s="51"/>
      <c r="CX6021" s="51"/>
      <c r="CY6021" s="51"/>
      <c r="CZ6021" s="51"/>
      <c r="DA6021" s="51"/>
      <c r="DB6021" s="51"/>
      <c r="DC6021" s="51"/>
      <c r="DD6021" s="51"/>
    </row>
    <row r="6022" spans="73:108" ht="15" x14ac:dyDescent="0.25">
      <c r="BU6022" s="91"/>
      <c r="BV6022" s="177">
        <v>2008</v>
      </c>
      <c r="BW6022" s="177">
        <v>4</v>
      </c>
      <c r="BX6022" s="177" t="s">
        <v>281</v>
      </c>
      <c r="BY6022" s="177" t="s">
        <v>262</v>
      </c>
      <c r="BZ6022" s="177" t="s">
        <v>316</v>
      </c>
      <c r="CA6022" s="177">
        <v>70</v>
      </c>
      <c r="CB6022" s="177" t="s">
        <v>264</v>
      </c>
      <c r="CC6022" s="122">
        <v>334.09</v>
      </c>
      <c r="CD6022" s="178" t="s">
        <v>2126</v>
      </c>
      <c r="CE6022" s="177" t="s">
        <v>285</v>
      </c>
      <c r="CF6022" s="177" t="s">
        <v>285</v>
      </c>
      <c r="CG6022" s="83" t="s">
        <v>9</v>
      </c>
      <c r="CH6022" s="57"/>
      <c r="CV6022" s="51"/>
      <c r="CW6022" s="51"/>
      <c r="CX6022" s="51"/>
      <c r="CY6022" s="51"/>
      <c r="CZ6022" s="51"/>
      <c r="DA6022" s="51"/>
      <c r="DB6022" s="51"/>
      <c r="DC6022" s="51"/>
      <c r="DD6022" s="51"/>
    </row>
    <row r="6023" spans="73:108" ht="15" x14ac:dyDescent="0.25">
      <c r="BU6023" s="91"/>
      <c r="BV6023" s="177">
        <v>2008</v>
      </c>
      <c r="BW6023" s="177">
        <v>5</v>
      </c>
      <c r="BX6023" s="177" t="s">
        <v>281</v>
      </c>
      <c r="BY6023" s="177" t="s">
        <v>262</v>
      </c>
      <c r="BZ6023" s="177" t="s">
        <v>277</v>
      </c>
      <c r="CA6023" s="177">
        <v>70</v>
      </c>
      <c r="CB6023" s="177" t="s">
        <v>264</v>
      </c>
      <c r="CC6023" s="122">
        <v>1341.11</v>
      </c>
      <c r="CD6023" s="178" t="s">
        <v>2126</v>
      </c>
      <c r="CE6023" s="177" t="s">
        <v>285</v>
      </c>
      <c r="CF6023" s="177" t="s">
        <v>285</v>
      </c>
      <c r="CG6023" s="83" t="s">
        <v>9</v>
      </c>
      <c r="CH6023" s="57"/>
      <c r="CV6023" s="51"/>
      <c r="CW6023" s="51"/>
      <c r="CX6023" s="51"/>
      <c r="CY6023" s="51"/>
      <c r="CZ6023" s="51"/>
      <c r="DA6023" s="51"/>
      <c r="DB6023" s="51"/>
      <c r="DC6023" s="51"/>
      <c r="DD6023" s="51"/>
    </row>
    <row r="6024" spans="73:108" ht="15" x14ac:dyDescent="0.25">
      <c r="BU6024" s="91"/>
      <c r="BV6024" s="177">
        <v>2008</v>
      </c>
      <c r="BW6024" s="177">
        <v>5</v>
      </c>
      <c r="BX6024" s="177" t="s">
        <v>281</v>
      </c>
      <c r="BY6024" s="177" t="s">
        <v>262</v>
      </c>
      <c r="BZ6024" s="177" t="s">
        <v>263</v>
      </c>
      <c r="CA6024" s="177">
        <v>70</v>
      </c>
      <c r="CB6024" s="177" t="s">
        <v>264</v>
      </c>
      <c r="CC6024" s="122">
        <v>700.57</v>
      </c>
      <c r="CD6024" s="178" t="s">
        <v>2126</v>
      </c>
      <c r="CE6024" s="177" t="s">
        <v>285</v>
      </c>
      <c r="CF6024" s="177" t="s">
        <v>285</v>
      </c>
      <c r="CG6024" s="83" t="s">
        <v>9</v>
      </c>
      <c r="CH6024" s="57"/>
      <c r="CV6024" s="51"/>
      <c r="CW6024" s="51"/>
      <c r="CX6024" s="51"/>
      <c r="CY6024" s="51"/>
      <c r="CZ6024" s="51"/>
      <c r="DA6024" s="51"/>
      <c r="DB6024" s="51"/>
      <c r="DC6024" s="51"/>
      <c r="DD6024" s="51"/>
    </row>
    <row r="6025" spans="73:108" ht="15" x14ac:dyDescent="0.25">
      <c r="BU6025" s="91"/>
      <c r="BV6025" s="177">
        <v>2008</v>
      </c>
      <c r="BW6025" s="177">
        <v>5</v>
      </c>
      <c r="BX6025" s="177" t="s">
        <v>281</v>
      </c>
      <c r="BY6025" s="177" t="s">
        <v>262</v>
      </c>
      <c r="BZ6025" s="177" t="s">
        <v>266</v>
      </c>
      <c r="CA6025" s="177">
        <v>70</v>
      </c>
      <c r="CB6025" s="177" t="s">
        <v>264</v>
      </c>
      <c r="CC6025" s="122">
        <v>1556.56</v>
      </c>
      <c r="CD6025" s="178" t="s">
        <v>2126</v>
      </c>
      <c r="CE6025" s="177" t="s">
        <v>285</v>
      </c>
      <c r="CF6025" s="177" t="s">
        <v>285</v>
      </c>
      <c r="CG6025" s="83" t="s">
        <v>9</v>
      </c>
      <c r="CH6025" s="57"/>
      <c r="CV6025" s="51"/>
      <c r="CW6025" s="51"/>
      <c r="CX6025" s="51"/>
      <c r="CY6025" s="51"/>
      <c r="CZ6025" s="51"/>
      <c r="DA6025" s="51"/>
      <c r="DB6025" s="51"/>
      <c r="DC6025" s="51"/>
      <c r="DD6025" s="51"/>
    </row>
    <row r="6026" spans="73:108" ht="15" x14ac:dyDescent="0.25">
      <c r="BU6026" s="91"/>
      <c r="BV6026" s="177">
        <v>2008</v>
      </c>
      <c r="BW6026" s="177">
        <v>5</v>
      </c>
      <c r="BX6026" s="177" t="s">
        <v>281</v>
      </c>
      <c r="BY6026" s="177" t="s">
        <v>262</v>
      </c>
      <c r="BZ6026" s="177" t="s">
        <v>267</v>
      </c>
      <c r="CA6026" s="177">
        <v>70</v>
      </c>
      <c r="CB6026" s="177" t="s">
        <v>264</v>
      </c>
      <c r="CC6026" s="122">
        <v>1173.78</v>
      </c>
      <c r="CD6026" s="178" t="s">
        <v>2126</v>
      </c>
      <c r="CE6026" s="177" t="s">
        <v>285</v>
      </c>
      <c r="CF6026" s="177" t="s">
        <v>285</v>
      </c>
      <c r="CG6026" s="83" t="s">
        <v>9</v>
      </c>
      <c r="CH6026" s="57"/>
      <c r="CV6026" s="51"/>
      <c r="CW6026" s="51"/>
      <c r="CX6026" s="51"/>
      <c r="CY6026" s="51"/>
      <c r="CZ6026" s="51"/>
      <c r="DA6026" s="51"/>
      <c r="DB6026" s="51"/>
      <c r="DC6026" s="51"/>
      <c r="DD6026" s="51"/>
    </row>
    <row r="6027" spans="73:108" ht="15" x14ac:dyDescent="0.25">
      <c r="BU6027" s="91"/>
      <c r="BV6027" s="177">
        <v>2008</v>
      </c>
      <c r="BW6027" s="177">
        <v>5</v>
      </c>
      <c r="BX6027" s="177" t="s">
        <v>281</v>
      </c>
      <c r="BY6027" s="177" t="s">
        <v>262</v>
      </c>
      <c r="BZ6027" s="177" t="s">
        <v>268</v>
      </c>
      <c r="CA6027" s="177">
        <v>70</v>
      </c>
      <c r="CB6027" s="177" t="s">
        <v>264</v>
      </c>
      <c r="CC6027" s="122">
        <v>229.65</v>
      </c>
      <c r="CD6027" s="178" t="s">
        <v>2126</v>
      </c>
      <c r="CE6027" s="177" t="s">
        <v>285</v>
      </c>
      <c r="CF6027" s="177" t="s">
        <v>285</v>
      </c>
      <c r="CG6027" s="83" t="s">
        <v>9</v>
      </c>
      <c r="CH6027" s="57"/>
      <c r="CV6027" s="51"/>
      <c r="CW6027" s="51"/>
      <c r="CX6027" s="51"/>
      <c r="CY6027" s="51"/>
      <c r="CZ6027" s="51"/>
      <c r="DA6027" s="51"/>
      <c r="DB6027" s="51"/>
      <c r="DC6027" s="51"/>
      <c r="DD6027" s="51"/>
    </row>
    <row r="6028" spans="73:108" ht="15" x14ac:dyDescent="0.25">
      <c r="BU6028" s="91"/>
      <c r="BV6028" s="177">
        <v>2008</v>
      </c>
      <c r="BW6028" s="177">
        <v>5</v>
      </c>
      <c r="BX6028" s="177" t="s">
        <v>281</v>
      </c>
      <c r="BY6028" s="177" t="s">
        <v>262</v>
      </c>
      <c r="BZ6028" s="177" t="s">
        <v>316</v>
      </c>
      <c r="CA6028" s="177">
        <v>70</v>
      </c>
      <c r="CB6028" s="177" t="s">
        <v>264</v>
      </c>
      <c r="CC6028" s="122">
        <v>376.27</v>
      </c>
      <c r="CD6028" s="178" t="s">
        <v>2126</v>
      </c>
      <c r="CE6028" s="177" t="s">
        <v>285</v>
      </c>
      <c r="CF6028" s="177" t="s">
        <v>285</v>
      </c>
      <c r="CG6028" s="83" t="s">
        <v>9</v>
      </c>
      <c r="CH6028" s="57"/>
      <c r="CV6028" s="51"/>
      <c r="CW6028" s="51"/>
      <c r="CX6028" s="51"/>
      <c r="CY6028" s="51"/>
      <c r="CZ6028" s="51"/>
      <c r="DA6028" s="51"/>
      <c r="DB6028" s="51"/>
      <c r="DC6028" s="51"/>
      <c r="DD6028" s="51"/>
    </row>
    <row r="6029" spans="73:108" ht="15" x14ac:dyDescent="0.25">
      <c r="BU6029" s="91"/>
      <c r="BV6029" s="177">
        <v>2008</v>
      </c>
      <c r="BW6029" s="177">
        <v>6</v>
      </c>
      <c r="BX6029" s="177" t="s">
        <v>281</v>
      </c>
      <c r="BY6029" s="177" t="s">
        <v>262</v>
      </c>
      <c r="BZ6029" s="177" t="s">
        <v>277</v>
      </c>
      <c r="CA6029" s="177">
        <v>70</v>
      </c>
      <c r="CB6029" s="177" t="s">
        <v>264</v>
      </c>
      <c r="CC6029" s="122">
        <v>762.37</v>
      </c>
      <c r="CD6029" s="178" t="s">
        <v>2126</v>
      </c>
      <c r="CE6029" s="177" t="s">
        <v>285</v>
      </c>
      <c r="CF6029" s="177" t="s">
        <v>285</v>
      </c>
      <c r="CG6029" s="83" t="s">
        <v>9</v>
      </c>
      <c r="CH6029" s="57"/>
      <c r="CV6029" s="51"/>
      <c r="CW6029" s="51"/>
      <c r="CX6029" s="51"/>
      <c r="CY6029" s="51"/>
      <c r="CZ6029" s="51"/>
      <c r="DA6029" s="51"/>
      <c r="DB6029" s="51"/>
      <c r="DC6029" s="51"/>
      <c r="DD6029" s="51"/>
    </row>
    <row r="6030" spans="73:108" ht="15" x14ac:dyDescent="0.25">
      <c r="BU6030" s="91"/>
      <c r="BV6030" s="177">
        <v>2008</v>
      </c>
      <c r="BW6030" s="177">
        <v>6</v>
      </c>
      <c r="BX6030" s="177" t="s">
        <v>281</v>
      </c>
      <c r="BY6030" s="177" t="s">
        <v>262</v>
      </c>
      <c r="BZ6030" s="177" t="s">
        <v>263</v>
      </c>
      <c r="CA6030" s="177">
        <v>70</v>
      </c>
      <c r="CB6030" s="177" t="s">
        <v>264</v>
      </c>
      <c r="CC6030" s="122">
        <v>192.63</v>
      </c>
      <c r="CD6030" s="178" t="s">
        <v>2126</v>
      </c>
      <c r="CE6030" s="177" t="s">
        <v>285</v>
      </c>
      <c r="CF6030" s="177" t="s">
        <v>285</v>
      </c>
      <c r="CG6030" s="83" t="s">
        <v>9</v>
      </c>
      <c r="CH6030" s="57"/>
      <c r="CV6030" s="51"/>
      <c r="CW6030" s="51"/>
      <c r="CX6030" s="51"/>
      <c r="CY6030" s="51"/>
      <c r="CZ6030" s="51"/>
      <c r="DA6030" s="51"/>
      <c r="DB6030" s="51"/>
      <c r="DC6030" s="51"/>
      <c r="DD6030" s="51"/>
    </row>
    <row r="6031" spans="73:108" ht="15" x14ac:dyDescent="0.25">
      <c r="BU6031" s="91"/>
      <c r="BV6031" s="177">
        <v>2008</v>
      </c>
      <c r="BW6031" s="177">
        <v>6</v>
      </c>
      <c r="BX6031" s="177" t="s">
        <v>281</v>
      </c>
      <c r="BY6031" s="177" t="s">
        <v>262</v>
      </c>
      <c r="BZ6031" s="177" t="s">
        <v>266</v>
      </c>
      <c r="CA6031" s="177">
        <v>70</v>
      </c>
      <c r="CB6031" s="177" t="s">
        <v>264</v>
      </c>
      <c r="CC6031" s="122">
        <v>927.59</v>
      </c>
      <c r="CD6031" s="178" t="s">
        <v>2126</v>
      </c>
      <c r="CE6031" s="177" t="s">
        <v>285</v>
      </c>
      <c r="CF6031" s="177" t="s">
        <v>285</v>
      </c>
      <c r="CG6031" s="83" t="s">
        <v>9</v>
      </c>
      <c r="CH6031" s="57"/>
      <c r="CV6031" s="51"/>
      <c r="CW6031" s="51"/>
      <c r="CX6031" s="51"/>
      <c r="CY6031" s="51"/>
      <c r="CZ6031" s="51"/>
      <c r="DA6031" s="51"/>
      <c r="DB6031" s="51"/>
      <c r="DC6031" s="51"/>
      <c r="DD6031" s="51"/>
    </row>
    <row r="6032" spans="73:108" ht="15" x14ac:dyDescent="0.25">
      <c r="BU6032" s="91"/>
      <c r="BV6032" s="177">
        <v>2008</v>
      </c>
      <c r="BW6032" s="177">
        <v>6</v>
      </c>
      <c r="BX6032" s="177" t="s">
        <v>281</v>
      </c>
      <c r="BY6032" s="177" t="s">
        <v>262</v>
      </c>
      <c r="BZ6032" s="177" t="s">
        <v>267</v>
      </c>
      <c r="CA6032" s="177">
        <v>70</v>
      </c>
      <c r="CB6032" s="177" t="s">
        <v>264</v>
      </c>
      <c r="CC6032" s="122">
        <v>927.6</v>
      </c>
      <c r="CD6032" s="178" t="s">
        <v>2126</v>
      </c>
      <c r="CE6032" s="177" t="s">
        <v>285</v>
      </c>
      <c r="CF6032" s="177" t="s">
        <v>285</v>
      </c>
      <c r="CG6032" s="83" t="s">
        <v>9</v>
      </c>
      <c r="CH6032" s="57"/>
      <c r="CV6032" s="51"/>
      <c r="CW6032" s="51"/>
      <c r="CX6032" s="51"/>
      <c r="CY6032" s="51"/>
      <c r="CZ6032" s="51"/>
      <c r="DA6032" s="51"/>
      <c r="DB6032" s="51"/>
      <c r="DC6032" s="51"/>
      <c r="DD6032" s="51"/>
    </row>
    <row r="6033" spans="73:108" ht="15" x14ac:dyDescent="0.25">
      <c r="BU6033" s="91"/>
      <c r="BV6033" s="177">
        <v>2008</v>
      </c>
      <c r="BW6033" s="177">
        <v>6</v>
      </c>
      <c r="BX6033" s="177" t="s">
        <v>281</v>
      </c>
      <c r="BY6033" s="177" t="s">
        <v>262</v>
      </c>
      <c r="BZ6033" s="177" t="s">
        <v>268</v>
      </c>
      <c r="CA6033" s="177">
        <v>70</v>
      </c>
      <c r="CB6033" s="177" t="s">
        <v>264</v>
      </c>
      <c r="CC6033" s="122">
        <v>158.30000000000001</v>
      </c>
      <c r="CD6033" s="178" t="s">
        <v>2126</v>
      </c>
      <c r="CE6033" s="177" t="s">
        <v>285</v>
      </c>
      <c r="CF6033" s="177" t="s">
        <v>285</v>
      </c>
      <c r="CG6033" s="83" t="s">
        <v>9</v>
      </c>
      <c r="CH6033" s="57"/>
      <c r="CV6033" s="51"/>
      <c r="CW6033" s="51"/>
      <c r="CX6033" s="51"/>
      <c r="CY6033" s="51"/>
      <c r="CZ6033" s="51"/>
      <c r="DA6033" s="51"/>
      <c r="DB6033" s="51"/>
      <c r="DC6033" s="51"/>
      <c r="DD6033" s="51"/>
    </row>
    <row r="6034" spans="73:108" ht="15" x14ac:dyDescent="0.25">
      <c r="BU6034" s="91"/>
      <c r="BV6034" s="177">
        <v>2008</v>
      </c>
      <c r="BW6034" s="177">
        <v>6</v>
      </c>
      <c r="BX6034" s="177" t="s">
        <v>281</v>
      </c>
      <c r="BY6034" s="177" t="s">
        <v>262</v>
      </c>
      <c r="BZ6034" s="177" t="s">
        <v>316</v>
      </c>
      <c r="CA6034" s="177">
        <v>70</v>
      </c>
      <c r="CB6034" s="177" t="s">
        <v>264</v>
      </c>
      <c r="CC6034" s="122">
        <v>224.96</v>
      </c>
      <c r="CD6034" s="178" t="s">
        <v>2126</v>
      </c>
      <c r="CE6034" s="177" t="s">
        <v>285</v>
      </c>
      <c r="CF6034" s="177" t="s">
        <v>285</v>
      </c>
      <c r="CG6034" s="83" t="s">
        <v>9</v>
      </c>
      <c r="CH6034" s="57"/>
      <c r="CV6034" s="51"/>
      <c r="CW6034" s="51"/>
      <c r="CX6034" s="51"/>
      <c r="CY6034" s="51"/>
      <c r="CZ6034" s="51"/>
      <c r="DA6034" s="51"/>
      <c r="DB6034" s="51"/>
      <c r="DC6034" s="51"/>
      <c r="DD6034" s="51"/>
    </row>
    <row r="6035" spans="73:108" ht="15" x14ac:dyDescent="0.25">
      <c r="BU6035" s="91"/>
      <c r="BV6035" s="177">
        <v>2008</v>
      </c>
      <c r="BW6035" s="177">
        <v>6</v>
      </c>
      <c r="BX6035" s="177" t="s">
        <v>281</v>
      </c>
      <c r="BY6035" s="177" t="s">
        <v>262</v>
      </c>
      <c r="BZ6035" s="177" t="s">
        <v>347</v>
      </c>
      <c r="CA6035" s="177">
        <v>70</v>
      </c>
      <c r="CB6035" s="177" t="s">
        <v>264</v>
      </c>
      <c r="CC6035" s="122">
        <v>96.32</v>
      </c>
      <c r="CD6035" s="178" t="s">
        <v>2126</v>
      </c>
      <c r="CE6035" s="177" t="s">
        <v>285</v>
      </c>
      <c r="CF6035" s="177" t="s">
        <v>285</v>
      </c>
      <c r="CG6035" s="83" t="s">
        <v>9</v>
      </c>
      <c r="CH6035" s="57"/>
      <c r="CV6035" s="51"/>
      <c r="CW6035" s="51"/>
      <c r="CX6035" s="51"/>
      <c r="CY6035" s="51"/>
      <c r="CZ6035" s="51"/>
      <c r="DA6035" s="51"/>
      <c r="DB6035" s="51"/>
      <c r="DC6035" s="51"/>
      <c r="DD6035" s="51"/>
    </row>
    <row r="6036" spans="73:108" ht="15" x14ac:dyDescent="0.25">
      <c r="BU6036" s="91"/>
      <c r="BV6036" s="177">
        <v>2008</v>
      </c>
      <c r="BW6036" s="177">
        <v>7</v>
      </c>
      <c r="BX6036" s="177" t="s">
        <v>281</v>
      </c>
      <c r="BY6036" s="177" t="s">
        <v>262</v>
      </c>
      <c r="BZ6036" s="177" t="s">
        <v>277</v>
      </c>
      <c r="CA6036" s="177">
        <v>70</v>
      </c>
      <c r="CB6036" s="177" t="s">
        <v>264</v>
      </c>
      <c r="CC6036" s="122">
        <v>1598.8</v>
      </c>
      <c r="CD6036" s="178" t="s">
        <v>2126</v>
      </c>
      <c r="CE6036" s="177" t="s">
        <v>285</v>
      </c>
      <c r="CF6036" s="177" t="s">
        <v>285</v>
      </c>
      <c r="CG6036" s="83" t="s">
        <v>9</v>
      </c>
      <c r="CH6036" s="57"/>
      <c r="CV6036" s="51"/>
      <c r="CW6036" s="51"/>
      <c r="CX6036" s="51"/>
      <c r="CY6036" s="51"/>
      <c r="CZ6036" s="51"/>
      <c r="DA6036" s="51"/>
      <c r="DB6036" s="51"/>
      <c r="DC6036" s="51"/>
      <c r="DD6036" s="51"/>
    </row>
    <row r="6037" spans="73:108" ht="15" x14ac:dyDescent="0.25">
      <c r="BU6037" s="91"/>
      <c r="BV6037" s="177">
        <v>2008</v>
      </c>
      <c r="BW6037" s="177">
        <v>7</v>
      </c>
      <c r="BX6037" s="177" t="s">
        <v>281</v>
      </c>
      <c r="BY6037" s="177" t="s">
        <v>262</v>
      </c>
      <c r="BZ6037" s="177" t="s">
        <v>263</v>
      </c>
      <c r="CA6037" s="177">
        <v>70</v>
      </c>
      <c r="CB6037" s="177" t="s">
        <v>264</v>
      </c>
      <c r="CC6037" s="122">
        <v>91.68</v>
      </c>
      <c r="CD6037" s="178" t="s">
        <v>2126</v>
      </c>
      <c r="CE6037" s="177" t="s">
        <v>285</v>
      </c>
      <c r="CF6037" s="177" t="s">
        <v>285</v>
      </c>
      <c r="CG6037" s="83" t="s">
        <v>9</v>
      </c>
      <c r="CH6037" s="57"/>
      <c r="CV6037" s="51"/>
      <c r="CW6037" s="51"/>
      <c r="CX6037" s="51"/>
      <c r="CY6037" s="51"/>
      <c r="CZ6037" s="51"/>
      <c r="DA6037" s="51"/>
      <c r="DB6037" s="51"/>
      <c r="DC6037" s="51"/>
      <c r="DD6037" s="51"/>
    </row>
    <row r="6038" spans="73:108" ht="15" x14ac:dyDescent="0.25">
      <c r="BU6038" s="91"/>
      <c r="BV6038" s="177">
        <v>2008</v>
      </c>
      <c r="BW6038" s="177">
        <v>7</v>
      </c>
      <c r="BX6038" s="177" t="s">
        <v>281</v>
      </c>
      <c r="BY6038" s="177" t="s">
        <v>262</v>
      </c>
      <c r="BZ6038" s="177" t="s">
        <v>266</v>
      </c>
      <c r="CA6038" s="177">
        <v>70</v>
      </c>
      <c r="CB6038" s="177" t="s">
        <v>264</v>
      </c>
      <c r="CC6038" s="122">
        <v>639.74</v>
      </c>
      <c r="CD6038" s="178" t="s">
        <v>2126</v>
      </c>
      <c r="CE6038" s="177" t="s">
        <v>285</v>
      </c>
      <c r="CF6038" s="177" t="s">
        <v>285</v>
      </c>
      <c r="CG6038" s="83" t="s">
        <v>9</v>
      </c>
      <c r="CH6038" s="57"/>
      <c r="CV6038" s="51"/>
      <c r="CW6038" s="51"/>
      <c r="CX6038" s="51"/>
      <c r="CY6038" s="51"/>
      <c r="CZ6038" s="51"/>
      <c r="DA6038" s="51"/>
      <c r="DB6038" s="51"/>
      <c r="DC6038" s="51"/>
      <c r="DD6038" s="51"/>
    </row>
    <row r="6039" spans="73:108" ht="15" x14ac:dyDescent="0.25">
      <c r="BU6039" s="91"/>
      <c r="BV6039" s="177">
        <v>2008</v>
      </c>
      <c r="BW6039" s="177">
        <v>7</v>
      </c>
      <c r="BX6039" s="177" t="s">
        <v>281</v>
      </c>
      <c r="BY6039" s="177" t="s">
        <v>262</v>
      </c>
      <c r="BZ6039" s="177" t="s">
        <v>267</v>
      </c>
      <c r="CA6039" s="177">
        <v>70</v>
      </c>
      <c r="CB6039" s="177" t="s">
        <v>264</v>
      </c>
      <c r="CC6039" s="122">
        <v>639.75</v>
      </c>
      <c r="CD6039" s="178" t="s">
        <v>2126</v>
      </c>
      <c r="CE6039" s="177" t="s">
        <v>285</v>
      </c>
      <c r="CF6039" s="177" t="s">
        <v>285</v>
      </c>
      <c r="CG6039" s="83" t="s">
        <v>9</v>
      </c>
      <c r="CH6039" s="57"/>
      <c r="CV6039" s="51"/>
      <c r="CW6039" s="51"/>
      <c r="CX6039" s="51"/>
      <c r="CY6039" s="51"/>
      <c r="CZ6039" s="51"/>
      <c r="DA6039" s="51"/>
      <c r="DB6039" s="51"/>
      <c r="DC6039" s="51"/>
      <c r="DD6039" s="51"/>
    </row>
    <row r="6040" spans="73:108" ht="15" x14ac:dyDescent="0.25">
      <c r="BU6040" s="91"/>
      <c r="BV6040" s="177">
        <v>2008</v>
      </c>
      <c r="BW6040" s="177">
        <v>7</v>
      </c>
      <c r="BX6040" s="177" t="s">
        <v>281</v>
      </c>
      <c r="BY6040" s="177" t="s">
        <v>262</v>
      </c>
      <c r="BZ6040" s="177" t="s">
        <v>268</v>
      </c>
      <c r="CA6040" s="177">
        <v>70</v>
      </c>
      <c r="CB6040" s="177" t="s">
        <v>264</v>
      </c>
      <c r="CC6040" s="122">
        <v>467.39</v>
      </c>
      <c r="CD6040" s="178" t="s">
        <v>2126</v>
      </c>
      <c r="CE6040" s="177" t="s">
        <v>285</v>
      </c>
      <c r="CF6040" s="177" t="s">
        <v>285</v>
      </c>
      <c r="CG6040" s="83" t="s">
        <v>9</v>
      </c>
      <c r="CH6040" s="57"/>
      <c r="CV6040" s="51"/>
      <c r="CW6040" s="51"/>
      <c r="CX6040" s="51"/>
      <c r="CY6040" s="51"/>
      <c r="CZ6040" s="51"/>
      <c r="DA6040" s="51"/>
      <c r="DB6040" s="51"/>
      <c r="DC6040" s="51"/>
      <c r="DD6040" s="51"/>
    </row>
    <row r="6041" spans="73:108" ht="15" x14ac:dyDescent="0.25">
      <c r="BU6041" s="91"/>
      <c r="BV6041" s="177">
        <v>2008</v>
      </c>
      <c r="BW6041" s="177">
        <v>7</v>
      </c>
      <c r="BX6041" s="177" t="s">
        <v>281</v>
      </c>
      <c r="BY6041" s="177" t="s">
        <v>262</v>
      </c>
      <c r="BZ6041" s="177" t="s">
        <v>316</v>
      </c>
      <c r="CA6041" s="177">
        <v>70</v>
      </c>
      <c r="CB6041" s="177" t="s">
        <v>264</v>
      </c>
      <c r="CC6041" s="122">
        <v>914.8</v>
      </c>
      <c r="CD6041" s="178" t="s">
        <v>2126</v>
      </c>
      <c r="CE6041" s="177" t="s">
        <v>285</v>
      </c>
      <c r="CF6041" s="177" t="s">
        <v>285</v>
      </c>
      <c r="CG6041" s="83" t="s">
        <v>9</v>
      </c>
      <c r="CH6041" s="57"/>
      <c r="CV6041" s="51"/>
      <c r="CW6041" s="51"/>
      <c r="CX6041" s="51"/>
      <c r="CY6041" s="51"/>
      <c r="CZ6041" s="51"/>
      <c r="DA6041" s="51"/>
      <c r="DB6041" s="51"/>
      <c r="DC6041" s="51"/>
      <c r="DD6041" s="51"/>
    </row>
    <row r="6042" spans="73:108" ht="15" x14ac:dyDescent="0.25">
      <c r="BU6042" s="91"/>
      <c r="BV6042" s="177">
        <v>2008</v>
      </c>
      <c r="BW6042" s="177">
        <v>7</v>
      </c>
      <c r="BX6042" s="177" t="s">
        <v>281</v>
      </c>
      <c r="BY6042" s="177" t="s">
        <v>262</v>
      </c>
      <c r="BZ6042" s="177" t="s">
        <v>347</v>
      </c>
      <c r="CA6042" s="177">
        <v>70</v>
      </c>
      <c r="CB6042" s="177" t="s">
        <v>264</v>
      </c>
      <c r="CC6042" s="122">
        <v>183.36</v>
      </c>
      <c r="CD6042" s="178" t="s">
        <v>2126</v>
      </c>
      <c r="CE6042" s="177" t="s">
        <v>285</v>
      </c>
      <c r="CF6042" s="177" t="s">
        <v>285</v>
      </c>
      <c r="CG6042" s="83" t="s">
        <v>9</v>
      </c>
      <c r="CH6042" s="57"/>
      <c r="CV6042" s="51"/>
      <c r="CW6042" s="51"/>
      <c r="CX6042" s="51"/>
      <c r="CY6042" s="51"/>
      <c r="CZ6042" s="51"/>
      <c r="DA6042" s="51"/>
      <c r="DB6042" s="51"/>
      <c r="DC6042" s="51"/>
      <c r="DD6042" s="51"/>
    </row>
    <row r="6043" spans="73:108" ht="15" x14ac:dyDescent="0.25">
      <c r="BU6043" s="91"/>
      <c r="BV6043" s="177">
        <v>2008</v>
      </c>
      <c r="BW6043" s="177">
        <v>8</v>
      </c>
      <c r="BX6043" s="177" t="s">
        <v>281</v>
      </c>
      <c r="BY6043" s="177" t="s">
        <v>262</v>
      </c>
      <c r="BZ6043" s="177" t="s">
        <v>277</v>
      </c>
      <c r="CA6043" s="177">
        <v>70</v>
      </c>
      <c r="CB6043" s="177" t="s">
        <v>264</v>
      </c>
      <c r="CC6043" s="122">
        <v>994.09</v>
      </c>
      <c r="CD6043" s="178" t="s">
        <v>2126</v>
      </c>
      <c r="CE6043" s="177" t="s">
        <v>285</v>
      </c>
      <c r="CF6043" s="177" t="s">
        <v>285</v>
      </c>
      <c r="CG6043" s="83" t="s">
        <v>9</v>
      </c>
      <c r="CH6043" s="57"/>
      <c r="CV6043" s="51"/>
      <c r="CW6043" s="51"/>
      <c r="CX6043" s="51"/>
      <c r="CY6043" s="51"/>
      <c r="CZ6043" s="51"/>
      <c r="DA6043" s="51"/>
      <c r="DB6043" s="51"/>
      <c r="DC6043" s="51"/>
      <c r="DD6043" s="51"/>
    </row>
    <row r="6044" spans="73:108" ht="15" x14ac:dyDescent="0.25">
      <c r="BU6044" s="91"/>
      <c r="BV6044" s="177">
        <v>2008</v>
      </c>
      <c r="BW6044" s="177">
        <v>8</v>
      </c>
      <c r="BX6044" s="177" t="s">
        <v>281</v>
      </c>
      <c r="BY6044" s="177" t="s">
        <v>262</v>
      </c>
      <c r="BZ6044" s="177" t="s">
        <v>263</v>
      </c>
      <c r="CA6044" s="177">
        <v>70</v>
      </c>
      <c r="CB6044" s="177" t="s">
        <v>264</v>
      </c>
      <c r="CC6044" s="122">
        <v>168.03</v>
      </c>
      <c r="CD6044" s="178" t="s">
        <v>2126</v>
      </c>
      <c r="CE6044" s="177" t="s">
        <v>285</v>
      </c>
      <c r="CF6044" s="177" t="s">
        <v>285</v>
      </c>
      <c r="CG6044" s="83" t="s">
        <v>9</v>
      </c>
      <c r="CH6044" s="57"/>
      <c r="CV6044" s="51"/>
      <c r="CW6044" s="51"/>
      <c r="CX6044" s="51"/>
      <c r="CY6044" s="51"/>
      <c r="CZ6044" s="51"/>
      <c r="DA6044" s="51"/>
      <c r="DB6044" s="51"/>
      <c r="DC6044" s="51"/>
      <c r="DD6044" s="51"/>
    </row>
    <row r="6045" spans="73:108" ht="15" x14ac:dyDescent="0.25">
      <c r="BU6045" s="91"/>
      <c r="BV6045" s="177">
        <v>2008</v>
      </c>
      <c r="BW6045" s="177">
        <v>8</v>
      </c>
      <c r="BX6045" s="177" t="s">
        <v>281</v>
      </c>
      <c r="BY6045" s="177" t="s">
        <v>262</v>
      </c>
      <c r="BZ6045" s="177" t="s">
        <v>266</v>
      </c>
      <c r="CA6045" s="177">
        <v>70</v>
      </c>
      <c r="CB6045" s="177" t="s">
        <v>264</v>
      </c>
      <c r="CC6045" s="122">
        <v>282.3</v>
      </c>
      <c r="CD6045" s="178" t="s">
        <v>2126</v>
      </c>
      <c r="CE6045" s="177" t="s">
        <v>285</v>
      </c>
      <c r="CF6045" s="177" t="s">
        <v>285</v>
      </c>
      <c r="CG6045" s="83" t="s">
        <v>9</v>
      </c>
      <c r="CH6045" s="57"/>
      <c r="CV6045" s="51"/>
      <c r="CW6045" s="51"/>
      <c r="CX6045" s="51"/>
      <c r="CY6045" s="51"/>
      <c r="CZ6045" s="51"/>
      <c r="DA6045" s="51"/>
      <c r="DB6045" s="51"/>
      <c r="DC6045" s="51"/>
      <c r="DD6045" s="51"/>
    </row>
    <row r="6046" spans="73:108" ht="15" x14ac:dyDescent="0.25">
      <c r="BU6046" s="91"/>
      <c r="BV6046" s="177">
        <v>2008</v>
      </c>
      <c r="BW6046" s="177">
        <v>8</v>
      </c>
      <c r="BX6046" s="177" t="s">
        <v>281</v>
      </c>
      <c r="BY6046" s="177" t="s">
        <v>262</v>
      </c>
      <c r="BZ6046" s="177" t="s">
        <v>267</v>
      </c>
      <c r="CA6046" s="177">
        <v>70</v>
      </c>
      <c r="CB6046" s="177" t="s">
        <v>264</v>
      </c>
      <c r="CC6046" s="122">
        <v>282.3</v>
      </c>
      <c r="CD6046" s="178" t="s">
        <v>2126</v>
      </c>
      <c r="CE6046" s="177" t="s">
        <v>285</v>
      </c>
      <c r="CF6046" s="177" t="s">
        <v>285</v>
      </c>
      <c r="CG6046" s="83" t="s">
        <v>9</v>
      </c>
      <c r="CH6046" s="57"/>
      <c r="CV6046" s="51"/>
      <c r="CW6046" s="51"/>
      <c r="CX6046" s="51"/>
      <c r="CY6046" s="51"/>
      <c r="CZ6046" s="51"/>
      <c r="DA6046" s="51"/>
      <c r="DB6046" s="51"/>
      <c r="DC6046" s="51"/>
      <c r="DD6046" s="51"/>
    </row>
    <row r="6047" spans="73:108" ht="15" x14ac:dyDescent="0.25">
      <c r="BU6047" s="91"/>
      <c r="BV6047" s="177">
        <v>2008</v>
      </c>
      <c r="BW6047" s="177">
        <v>8</v>
      </c>
      <c r="BX6047" s="177" t="s">
        <v>281</v>
      </c>
      <c r="BY6047" s="177" t="s">
        <v>262</v>
      </c>
      <c r="BZ6047" s="177" t="s">
        <v>268</v>
      </c>
      <c r="CA6047" s="177">
        <v>70</v>
      </c>
      <c r="CB6047" s="177" t="s">
        <v>264</v>
      </c>
      <c r="CC6047" s="122">
        <v>336.86</v>
      </c>
      <c r="CD6047" s="178" t="s">
        <v>2126</v>
      </c>
      <c r="CE6047" s="177" t="s">
        <v>285</v>
      </c>
      <c r="CF6047" s="177" t="s">
        <v>285</v>
      </c>
      <c r="CG6047" s="83" t="s">
        <v>9</v>
      </c>
      <c r="CH6047" s="57"/>
      <c r="CV6047" s="51"/>
      <c r="CW6047" s="51"/>
      <c r="CX6047" s="51"/>
      <c r="CY6047" s="51"/>
      <c r="CZ6047" s="51"/>
      <c r="DA6047" s="51"/>
      <c r="DB6047" s="51"/>
      <c r="DC6047" s="51"/>
      <c r="DD6047" s="51"/>
    </row>
    <row r="6048" spans="73:108" ht="15" x14ac:dyDescent="0.25">
      <c r="BU6048" s="91"/>
      <c r="BV6048" s="177">
        <v>2008</v>
      </c>
      <c r="BW6048" s="177">
        <v>8</v>
      </c>
      <c r="BX6048" s="177" t="s">
        <v>281</v>
      </c>
      <c r="BY6048" s="177" t="s">
        <v>262</v>
      </c>
      <c r="BZ6048" s="177" t="s">
        <v>316</v>
      </c>
      <c r="CA6048" s="177">
        <v>70</v>
      </c>
      <c r="CB6048" s="177" t="s">
        <v>264</v>
      </c>
      <c r="CC6048" s="122">
        <v>336.86</v>
      </c>
      <c r="CD6048" s="178" t="s">
        <v>2126</v>
      </c>
      <c r="CE6048" s="177" t="s">
        <v>285</v>
      </c>
      <c r="CF6048" s="177" t="s">
        <v>285</v>
      </c>
      <c r="CG6048" s="83" t="s">
        <v>9</v>
      </c>
      <c r="CH6048" s="57"/>
      <c r="CV6048" s="51"/>
      <c r="CW6048" s="51"/>
      <c r="CX6048" s="51"/>
      <c r="CY6048" s="51"/>
      <c r="CZ6048" s="51"/>
      <c r="DA6048" s="51"/>
      <c r="DB6048" s="51"/>
      <c r="DC6048" s="51"/>
      <c r="DD6048" s="51"/>
    </row>
    <row r="6049" spans="73:108" ht="15" x14ac:dyDescent="0.25">
      <c r="BU6049" s="91"/>
      <c r="BV6049" s="177">
        <v>2008</v>
      </c>
      <c r="BW6049" s="177">
        <v>9</v>
      </c>
      <c r="BX6049" s="177" t="s">
        <v>281</v>
      </c>
      <c r="BY6049" s="177" t="s">
        <v>262</v>
      </c>
      <c r="BZ6049" s="177" t="s">
        <v>277</v>
      </c>
      <c r="CA6049" s="177">
        <v>70</v>
      </c>
      <c r="CB6049" s="177" t="s">
        <v>264</v>
      </c>
      <c r="CC6049" s="122">
        <v>1232.8399999999999</v>
      </c>
      <c r="CD6049" s="178" t="s">
        <v>2126</v>
      </c>
      <c r="CE6049" s="177" t="s">
        <v>285</v>
      </c>
      <c r="CF6049" s="177" t="s">
        <v>285</v>
      </c>
      <c r="CG6049" s="83" t="s">
        <v>9</v>
      </c>
      <c r="CH6049" s="57"/>
      <c r="CV6049" s="51"/>
      <c r="CW6049" s="51"/>
      <c r="CX6049" s="51"/>
      <c r="CY6049" s="51"/>
      <c r="CZ6049" s="51"/>
      <c r="DA6049" s="51"/>
      <c r="DB6049" s="51"/>
      <c r="DC6049" s="51"/>
      <c r="DD6049" s="51"/>
    </row>
    <row r="6050" spans="73:108" ht="15" x14ac:dyDescent="0.25">
      <c r="BU6050" s="91"/>
      <c r="BV6050" s="177">
        <v>2008</v>
      </c>
      <c r="BW6050" s="177">
        <v>9</v>
      </c>
      <c r="BX6050" s="177" t="s">
        <v>281</v>
      </c>
      <c r="BY6050" s="177" t="s">
        <v>262</v>
      </c>
      <c r="BZ6050" s="177" t="s">
        <v>263</v>
      </c>
      <c r="CA6050" s="177">
        <v>70</v>
      </c>
      <c r="CB6050" s="177" t="s">
        <v>264</v>
      </c>
      <c r="CC6050" s="122">
        <v>389.85</v>
      </c>
      <c r="CD6050" s="178" t="s">
        <v>2126</v>
      </c>
      <c r="CE6050" s="177" t="s">
        <v>285</v>
      </c>
      <c r="CF6050" s="177" t="s">
        <v>285</v>
      </c>
      <c r="CG6050" s="83" t="s">
        <v>9</v>
      </c>
      <c r="CH6050" s="57"/>
      <c r="CV6050" s="51"/>
      <c r="CW6050" s="51"/>
      <c r="CX6050" s="51"/>
      <c r="CY6050" s="51"/>
      <c r="CZ6050" s="51"/>
      <c r="DA6050" s="51"/>
      <c r="DB6050" s="51"/>
      <c r="DC6050" s="51"/>
      <c r="DD6050" s="51"/>
    </row>
    <row r="6051" spans="73:108" ht="15" x14ac:dyDescent="0.25">
      <c r="BU6051" s="91"/>
      <c r="BV6051" s="177">
        <v>2008</v>
      </c>
      <c r="BW6051" s="177">
        <v>9</v>
      </c>
      <c r="BX6051" s="177" t="s">
        <v>281</v>
      </c>
      <c r="BY6051" s="177" t="s">
        <v>262</v>
      </c>
      <c r="BZ6051" s="177" t="s">
        <v>266</v>
      </c>
      <c r="CA6051" s="177">
        <v>70</v>
      </c>
      <c r="CB6051" s="177" t="s">
        <v>264</v>
      </c>
      <c r="CC6051" s="122">
        <v>458.59</v>
      </c>
      <c r="CD6051" s="178" t="s">
        <v>2126</v>
      </c>
      <c r="CE6051" s="177" t="s">
        <v>285</v>
      </c>
      <c r="CF6051" s="177" t="s">
        <v>285</v>
      </c>
      <c r="CG6051" s="83" t="s">
        <v>9</v>
      </c>
      <c r="CH6051" s="57"/>
      <c r="CV6051" s="51"/>
      <c r="CW6051" s="51"/>
      <c r="CX6051" s="51"/>
      <c r="CY6051" s="51"/>
      <c r="CZ6051" s="51"/>
      <c r="DA6051" s="51"/>
      <c r="DB6051" s="51"/>
      <c r="DC6051" s="51"/>
      <c r="DD6051" s="51"/>
    </row>
    <row r="6052" spans="73:108" ht="15" x14ac:dyDescent="0.25">
      <c r="BU6052" s="91"/>
      <c r="BV6052" s="177">
        <v>2008</v>
      </c>
      <c r="BW6052" s="177">
        <v>9</v>
      </c>
      <c r="BX6052" s="177" t="s">
        <v>281</v>
      </c>
      <c r="BY6052" s="177" t="s">
        <v>262</v>
      </c>
      <c r="BZ6052" s="177" t="s">
        <v>267</v>
      </c>
      <c r="CA6052" s="177">
        <v>70</v>
      </c>
      <c r="CB6052" s="177" t="s">
        <v>264</v>
      </c>
      <c r="CC6052" s="122">
        <v>458.59</v>
      </c>
      <c r="CD6052" s="178" t="s">
        <v>2126</v>
      </c>
      <c r="CE6052" s="177" t="s">
        <v>285</v>
      </c>
      <c r="CF6052" s="177" t="s">
        <v>285</v>
      </c>
      <c r="CG6052" s="83" t="s">
        <v>9</v>
      </c>
      <c r="CH6052" s="57"/>
      <c r="CV6052" s="51"/>
      <c r="CW6052" s="51"/>
      <c r="CX6052" s="51"/>
      <c r="CY6052" s="51"/>
      <c r="CZ6052" s="51"/>
      <c r="DA6052" s="51"/>
      <c r="DB6052" s="51"/>
      <c r="DC6052" s="51"/>
      <c r="DD6052" s="51"/>
    </row>
    <row r="6053" spans="73:108" ht="15" x14ac:dyDescent="0.25">
      <c r="BU6053" s="91"/>
      <c r="BV6053" s="177">
        <v>2008</v>
      </c>
      <c r="BW6053" s="177">
        <v>9</v>
      </c>
      <c r="BX6053" s="177" t="s">
        <v>281</v>
      </c>
      <c r="BY6053" s="177" t="s">
        <v>262</v>
      </c>
      <c r="BZ6053" s="177" t="s">
        <v>268</v>
      </c>
      <c r="CA6053" s="177">
        <v>70</v>
      </c>
      <c r="CB6053" s="177" t="s">
        <v>264</v>
      </c>
      <c r="CC6053" s="122">
        <v>458.59</v>
      </c>
      <c r="CD6053" s="178" t="s">
        <v>2126</v>
      </c>
      <c r="CE6053" s="177" t="s">
        <v>285</v>
      </c>
      <c r="CF6053" s="177" t="s">
        <v>285</v>
      </c>
      <c r="CG6053" s="83" t="s">
        <v>9</v>
      </c>
      <c r="CH6053" s="57"/>
      <c r="CV6053" s="51"/>
      <c r="CW6053" s="51"/>
      <c r="CX6053" s="51"/>
      <c r="CY6053" s="51"/>
      <c r="CZ6053" s="51"/>
      <c r="DA6053" s="51"/>
      <c r="DB6053" s="51"/>
      <c r="DC6053" s="51"/>
      <c r="DD6053" s="51"/>
    </row>
    <row r="6054" spans="73:108" ht="15" x14ac:dyDescent="0.25">
      <c r="BU6054" s="91"/>
      <c r="BV6054" s="177">
        <v>2008</v>
      </c>
      <c r="BW6054" s="177">
        <v>9</v>
      </c>
      <c r="BX6054" s="177" t="s">
        <v>281</v>
      </c>
      <c r="BY6054" s="177" t="s">
        <v>262</v>
      </c>
      <c r="BZ6054" s="177" t="s">
        <v>316</v>
      </c>
      <c r="CA6054" s="177">
        <v>70</v>
      </c>
      <c r="CB6054" s="177" t="s">
        <v>264</v>
      </c>
      <c r="CC6054" s="122">
        <v>347.71</v>
      </c>
      <c r="CD6054" s="178" t="s">
        <v>2126</v>
      </c>
      <c r="CE6054" s="177" t="s">
        <v>285</v>
      </c>
      <c r="CF6054" s="177" t="s">
        <v>285</v>
      </c>
      <c r="CG6054" s="83" t="s">
        <v>9</v>
      </c>
      <c r="CH6054" s="57"/>
      <c r="CV6054" s="51"/>
      <c r="CW6054" s="51"/>
      <c r="CX6054" s="51"/>
      <c r="CY6054" s="51"/>
      <c r="CZ6054" s="51"/>
      <c r="DA6054" s="51"/>
      <c r="DB6054" s="51"/>
      <c r="DC6054" s="51"/>
      <c r="DD6054" s="51"/>
    </row>
    <row r="6055" spans="73:108" ht="15" x14ac:dyDescent="0.25">
      <c r="BU6055" s="91"/>
      <c r="BV6055" s="177">
        <v>2008</v>
      </c>
      <c r="BW6055" s="177">
        <v>10</v>
      </c>
      <c r="BX6055" s="177" t="s">
        <v>281</v>
      </c>
      <c r="BY6055" s="177" t="s">
        <v>262</v>
      </c>
      <c r="BZ6055" s="177" t="s">
        <v>277</v>
      </c>
      <c r="CA6055" s="177">
        <v>70</v>
      </c>
      <c r="CB6055" s="177" t="s">
        <v>264</v>
      </c>
      <c r="CC6055" s="122">
        <v>2311.25</v>
      </c>
      <c r="CD6055" s="178" t="s">
        <v>2126</v>
      </c>
      <c r="CE6055" s="177" t="s">
        <v>285</v>
      </c>
      <c r="CF6055" s="177" t="s">
        <v>285</v>
      </c>
      <c r="CG6055" s="83" t="s">
        <v>9</v>
      </c>
      <c r="CH6055" s="57"/>
      <c r="CV6055" s="51"/>
      <c r="CW6055" s="51"/>
      <c r="CX6055" s="51"/>
      <c r="CY6055" s="51"/>
      <c r="CZ6055" s="51"/>
      <c r="DA6055" s="51"/>
      <c r="DB6055" s="51"/>
      <c r="DC6055" s="51"/>
      <c r="DD6055" s="51"/>
    </row>
    <row r="6056" spans="73:108" ht="15" x14ac:dyDescent="0.25">
      <c r="BU6056" s="91"/>
      <c r="BV6056" s="177">
        <v>2008</v>
      </c>
      <c r="BW6056" s="177">
        <v>10</v>
      </c>
      <c r="BX6056" s="177" t="s">
        <v>281</v>
      </c>
      <c r="BY6056" s="177" t="s">
        <v>262</v>
      </c>
      <c r="BZ6056" s="177" t="s">
        <v>266</v>
      </c>
      <c r="CA6056" s="177">
        <v>70</v>
      </c>
      <c r="CB6056" s="177" t="s">
        <v>264</v>
      </c>
      <c r="CC6056" s="122">
        <v>509.7</v>
      </c>
      <c r="CD6056" s="178" t="s">
        <v>2126</v>
      </c>
      <c r="CE6056" s="177" t="s">
        <v>285</v>
      </c>
      <c r="CF6056" s="177" t="s">
        <v>285</v>
      </c>
      <c r="CG6056" s="83" t="s">
        <v>9</v>
      </c>
      <c r="CH6056" s="57"/>
      <c r="CV6056" s="51"/>
      <c r="CW6056" s="51"/>
      <c r="CX6056" s="51"/>
      <c r="CY6056" s="51"/>
      <c r="CZ6056" s="51"/>
      <c r="DA6056" s="51"/>
      <c r="DB6056" s="51"/>
      <c r="DC6056" s="51"/>
      <c r="DD6056" s="51"/>
    </row>
    <row r="6057" spans="73:108" ht="15" x14ac:dyDescent="0.25">
      <c r="BU6057" s="91"/>
      <c r="BV6057" s="177">
        <v>2008</v>
      </c>
      <c r="BW6057" s="177">
        <v>10</v>
      </c>
      <c r="BX6057" s="177" t="s">
        <v>281</v>
      </c>
      <c r="BY6057" s="177" t="s">
        <v>262</v>
      </c>
      <c r="BZ6057" s="177" t="s">
        <v>267</v>
      </c>
      <c r="CA6057" s="177">
        <v>70</v>
      </c>
      <c r="CB6057" s="177" t="s">
        <v>264</v>
      </c>
      <c r="CC6057" s="122">
        <v>197.23</v>
      </c>
      <c r="CD6057" s="178" t="s">
        <v>2126</v>
      </c>
      <c r="CE6057" s="177" t="s">
        <v>285</v>
      </c>
      <c r="CF6057" s="177" t="s">
        <v>285</v>
      </c>
      <c r="CG6057" s="83" t="s">
        <v>9</v>
      </c>
      <c r="CH6057" s="57"/>
      <c r="CV6057" s="51"/>
      <c r="CW6057" s="51"/>
      <c r="CX6057" s="51"/>
      <c r="CY6057" s="51"/>
      <c r="CZ6057" s="51"/>
      <c r="DA6057" s="51"/>
      <c r="DB6057" s="51"/>
      <c r="DC6057" s="51"/>
      <c r="DD6057" s="51"/>
    </row>
    <row r="6058" spans="73:108" ht="15" x14ac:dyDescent="0.25">
      <c r="BU6058" s="91"/>
      <c r="BV6058" s="177">
        <v>2008</v>
      </c>
      <c r="BW6058" s="177">
        <v>10</v>
      </c>
      <c r="BX6058" s="177" t="s">
        <v>281</v>
      </c>
      <c r="BY6058" s="177" t="s">
        <v>262</v>
      </c>
      <c r="BZ6058" s="177" t="s">
        <v>268</v>
      </c>
      <c r="CA6058" s="177">
        <v>70</v>
      </c>
      <c r="CB6058" s="177" t="s">
        <v>264</v>
      </c>
      <c r="CC6058" s="122">
        <v>197.23</v>
      </c>
      <c r="CD6058" s="178" t="s">
        <v>2126</v>
      </c>
      <c r="CE6058" s="177" t="s">
        <v>285</v>
      </c>
      <c r="CF6058" s="177" t="s">
        <v>285</v>
      </c>
      <c r="CG6058" s="83" t="s">
        <v>9</v>
      </c>
      <c r="CH6058" s="57"/>
      <c r="CV6058" s="51"/>
      <c r="CW6058" s="51"/>
      <c r="CX6058" s="51"/>
      <c r="CY6058" s="51"/>
      <c r="CZ6058" s="51"/>
      <c r="DA6058" s="51"/>
      <c r="DB6058" s="51"/>
      <c r="DC6058" s="51"/>
      <c r="DD6058" s="51"/>
    </row>
    <row r="6059" spans="73:108" ht="15" x14ac:dyDescent="0.25">
      <c r="BU6059" s="91"/>
      <c r="BV6059" s="177">
        <v>2008</v>
      </c>
      <c r="BW6059" s="177">
        <v>10</v>
      </c>
      <c r="BX6059" s="177" t="s">
        <v>281</v>
      </c>
      <c r="BY6059" s="177" t="s">
        <v>262</v>
      </c>
      <c r="BZ6059" s="177" t="s">
        <v>316</v>
      </c>
      <c r="CA6059" s="177">
        <v>70</v>
      </c>
      <c r="CB6059" s="177" t="s">
        <v>264</v>
      </c>
      <c r="CC6059" s="122">
        <v>410.34</v>
      </c>
      <c r="CD6059" s="178" t="s">
        <v>2126</v>
      </c>
      <c r="CE6059" s="177" t="s">
        <v>285</v>
      </c>
      <c r="CF6059" s="177" t="s">
        <v>285</v>
      </c>
      <c r="CG6059" s="83" t="s">
        <v>9</v>
      </c>
      <c r="CH6059" s="57"/>
      <c r="CV6059" s="51"/>
      <c r="CW6059" s="51"/>
      <c r="CX6059" s="51"/>
      <c r="CY6059" s="51"/>
      <c r="CZ6059" s="51"/>
      <c r="DA6059" s="51"/>
      <c r="DB6059" s="51"/>
      <c r="DC6059" s="51"/>
      <c r="DD6059" s="51"/>
    </row>
    <row r="6060" spans="73:108" ht="15" x14ac:dyDescent="0.25">
      <c r="BU6060" s="91"/>
      <c r="BV6060" s="177">
        <v>2008</v>
      </c>
      <c r="BW6060" s="177">
        <v>11</v>
      </c>
      <c r="BX6060" s="177" t="s">
        <v>281</v>
      </c>
      <c r="BY6060" s="177" t="s">
        <v>262</v>
      </c>
      <c r="BZ6060" s="177" t="s">
        <v>277</v>
      </c>
      <c r="CA6060" s="177">
        <v>70</v>
      </c>
      <c r="CB6060" s="177" t="s">
        <v>264</v>
      </c>
      <c r="CC6060" s="122">
        <v>1661.07</v>
      </c>
      <c r="CD6060" s="178" t="s">
        <v>2126</v>
      </c>
      <c r="CE6060" s="177" t="s">
        <v>285</v>
      </c>
      <c r="CF6060" s="177" t="s">
        <v>285</v>
      </c>
      <c r="CG6060" s="83" t="s">
        <v>9</v>
      </c>
      <c r="CH6060" s="57"/>
      <c r="CV6060" s="51"/>
      <c r="CW6060" s="51"/>
      <c r="CX6060" s="51"/>
      <c r="CY6060" s="51"/>
      <c r="CZ6060" s="51"/>
      <c r="DA6060" s="51"/>
      <c r="DB6060" s="51"/>
      <c r="DC6060" s="51"/>
      <c r="DD6060" s="51"/>
    </row>
    <row r="6061" spans="73:108" ht="15" x14ac:dyDescent="0.25">
      <c r="BU6061" s="91"/>
      <c r="BV6061" s="177">
        <v>2008</v>
      </c>
      <c r="BW6061" s="177">
        <v>11</v>
      </c>
      <c r="BX6061" s="177" t="s">
        <v>281</v>
      </c>
      <c r="BY6061" s="177" t="s">
        <v>262</v>
      </c>
      <c r="BZ6061" s="177" t="s">
        <v>263</v>
      </c>
      <c r="CA6061" s="177">
        <v>70</v>
      </c>
      <c r="CB6061" s="177" t="s">
        <v>264</v>
      </c>
      <c r="CC6061" s="122">
        <v>223.03</v>
      </c>
      <c r="CD6061" s="178" t="s">
        <v>2126</v>
      </c>
      <c r="CE6061" s="177" t="s">
        <v>285</v>
      </c>
      <c r="CF6061" s="177" t="s">
        <v>285</v>
      </c>
      <c r="CG6061" s="83" t="s">
        <v>9</v>
      </c>
      <c r="CH6061" s="57"/>
      <c r="CV6061" s="51"/>
      <c r="CW6061" s="51"/>
      <c r="CX6061" s="51"/>
      <c r="CY6061" s="51"/>
      <c r="CZ6061" s="51"/>
      <c r="DA6061" s="51"/>
      <c r="DB6061" s="51"/>
      <c r="DC6061" s="51"/>
      <c r="DD6061" s="51"/>
    </row>
    <row r="6062" spans="73:108" ht="15" x14ac:dyDescent="0.25">
      <c r="BU6062" s="91"/>
      <c r="BV6062" s="177">
        <v>2008</v>
      </c>
      <c r="BW6062" s="177">
        <v>11</v>
      </c>
      <c r="BX6062" s="177" t="s">
        <v>281</v>
      </c>
      <c r="BY6062" s="177" t="s">
        <v>262</v>
      </c>
      <c r="BZ6062" s="177" t="s">
        <v>266</v>
      </c>
      <c r="CA6062" s="177">
        <v>70</v>
      </c>
      <c r="CB6062" s="177" t="s">
        <v>264</v>
      </c>
      <c r="CC6062" s="122">
        <v>111.68</v>
      </c>
      <c r="CD6062" s="178" t="s">
        <v>2126</v>
      </c>
      <c r="CE6062" s="177" t="s">
        <v>285</v>
      </c>
      <c r="CF6062" s="177" t="s">
        <v>285</v>
      </c>
      <c r="CG6062" s="83" t="s">
        <v>9</v>
      </c>
      <c r="CH6062" s="57"/>
      <c r="CV6062" s="51"/>
      <c r="CW6062" s="51"/>
      <c r="CX6062" s="51"/>
      <c r="CY6062" s="51"/>
      <c r="CZ6062" s="51"/>
      <c r="DA6062" s="51"/>
      <c r="DB6062" s="51"/>
      <c r="DC6062" s="51"/>
      <c r="DD6062" s="51"/>
    </row>
    <row r="6063" spans="73:108" ht="15" x14ac:dyDescent="0.25">
      <c r="BU6063" s="91"/>
      <c r="BV6063" s="177">
        <v>2008</v>
      </c>
      <c r="BW6063" s="177">
        <v>11</v>
      </c>
      <c r="BX6063" s="177" t="s">
        <v>281</v>
      </c>
      <c r="BY6063" s="177" t="s">
        <v>262</v>
      </c>
      <c r="BZ6063" s="177" t="s">
        <v>267</v>
      </c>
      <c r="CA6063" s="177">
        <v>70</v>
      </c>
      <c r="CB6063" s="177" t="s">
        <v>264</v>
      </c>
      <c r="CC6063" s="122">
        <v>111.68</v>
      </c>
      <c r="CD6063" s="178" t="s">
        <v>2126</v>
      </c>
      <c r="CE6063" s="177" t="s">
        <v>285</v>
      </c>
      <c r="CF6063" s="177" t="s">
        <v>285</v>
      </c>
      <c r="CG6063" s="83" t="s">
        <v>9</v>
      </c>
      <c r="CH6063" s="57"/>
      <c r="CV6063" s="51"/>
      <c r="CW6063" s="51"/>
      <c r="CX6063" s="51"/>
      <c r="CY6063" s="51"/>
      <c r="CZ6063" s="51"/>
      <c r="DA6063" s="51"/>
      <c r="DB6063" s="51"/>
      <c r="DC6063" s="51"/>
      <c r="DD6063" s="51"/>
    </row>
    <row r="6064" spans="73:108" ht="15" x14ac:dyDescent="0.25">
      <c r="BU6064" s="91"/>
      <c r="BV6064" s="177">
        <v>2008</v>
      </c>
      <c r="BW6064" s="177">
        <v>11</v>
      </c>
      <c r="BX6064" s="177" t="s">
        <v>281</v>
      </c>
      <c r="BY6064" s="177" t="s">
        <v>262</v>
      </c>
      <c r="BZ6064" s="177" t="s">
        <v>268</v>
      </c>
      <c r="CA6064" s="177">
        <v>70</v>
      </c>
      <c r="CB6064" s="177" t="s">
        <v>264</v>
      </c>
      <c r="CC6064" s="122">
        <v>284.19</v>
      </c>
      <c r="CD6064" s="178" t="s">
        <v>2126</v>
      </c>
      <c r="CE6064" s="177" t="s">
        <v>285</v>
      </c>
      <c r="CF6064" s="177" t="s">
        <v>285</v>
      </c>
      <c r="CG6064" s="83" t="s">
        <v>9</v>
      </c>
      <c r="CH6064" s="57"/>
      <c r="CV6064" s="51"/>
      <c r="CW6064" s="51"/>
      <c r="CX6064" s="51"/>
      <c r="CY6064" s="51"/>
      <c r="CZ6064" s="51"/>
      <c r="DA6064" s="51"/>
      <c r="DB6064" s="51"/>
      <c r="DC6064" s="51"/>
      <c r="DD6064" s="51"/>
    </row>
    <row r="6065" spans="73:108" ht="15" x14ac:dyDescent="0.25">
      <c r="BU6065" s="91"/>
      <c r="BV6065" s="177">
        <v>2008</v>
      </c>
      <c r="BW6065" s="177">
        <v>11</v>
      </c>
      <c r="BX6065" s="177" t="s">
        <v>281</v>
      </c>
      <c r="BY6065" s="177" t="s">
        <v>262</v>
      </c>
      <c r="BZ6065" s="177" t="s">
        <v>316</v>
      </c>
      <c r="CA6065" s="177">
        <v>70</v>
      </c>
      <c r="CB6065" s="177" t="s">
        <v>264</v>
      </c>
      <c r="CC6065" s="122">
        <v>492.89</v>
      </c>
      <c r="CD6065" s="178" t="s">
        <v>2126</v>
      </c>
      <c r="CE6065" s="177" t="s">
        <v>285</v>
      </c>
      <c r="CF6065" s="177" t="s">
        <v>285</v>
      </c>
      <c r="CG6065" s="83" t="s">
        <v>9</v>
      </c>
      <c r="CH6065" s="57"/>
      <c r="CV6065" s="51"/>
      <c r="CW6065" s="51"/>
      <c r="CX6065" s="51"/>
      <c r="CY6065" s="51"/>
      <c r="CZ6065" s="51"/>
      <c r="DA6065" s="51"/>
      <c r="DB6065" s="51"/>
      <c r="DC6065" s="51"/>
      <c r="DD6065" s="51"/>
    </row>
    <row r="6066" spans="73:108" ht="15" x14ac:dyDescent="0.25">
      <c r="BU6066" s="91"/>
      <c r="BV6066" s="177">
        <v>2008</v>
      </c>
      <c r="BW6066" s="177">
        <v>11</v>
      </c>
      <c r="BX6066" s="177" t="s">
        <v>281</v>
      </c>
      <c r="BY6066" s="177" t="s">
        <v>262</v>
      </c>
      <c r="BZ6066" s="177" t="s">
        <v>347</v>
      </c>
      <c r="CA6066" s="177">
        <v>70</v>
      </c>
      <c r="CB6066" s="177" t="s">
        <v>264</v>
      </c>
      <c r="CC6066" s="122">
        <v>104.35</v>
      </c>
      <c r="CD6066" s="178" t="s">
        <v>2126</v>
      </c>
      <c r="CE6066" s="177" t="s">
        <v>285</v>
      </c>
      <c r="CF6066" s="177" t="s">
        <v>285</v>
      </c>
      <c r="CG6066" s="83" t="s">
        <v>9</v>
      </c>
      <c r="CH6066" s="57"/>
      <c r="CV6066" s="51"/>
      <c r="CW6066" s="51"/>
      <c r="CX6066" s="51"/>
      <c r="CY6066" s="51"/>
      <c r="CZ6066" s="51"/>
      <c r="DA6066" s="51"/>
      <c r="DB6066" s="51"/>
      <c r="DC6066" s="51"/>
      <c r="DD6066" s="51"/>
    </row>
    <row r="6067" spans="73:108" ht="15" x14ac:dyDescent="0.25">
      <c r="BU6067" s="91"/>
      <c r="BV6067" s="177">
        <v>2008</v>
      </c>
      <c r="BW6067" s="177">
        <v>12</v>
      </c>
      <c r="BX6067" s="177" t="s">
        <v>281</v>
      </c>
      <c r="BY6067" s="177" t="s">
        <v>262</v>
      </c>
      <c r="BZ6067" s="177" t="s">
        <v>277</v>
      </c>
      <c r="CA6067" s="177">
        <v>70</v>
      </c>
      <c r="CB6067" s="177" t="s">
        <v>264</v>
      </c>
      <c r="CC6067" s="122">
        <v>2042.85</v>
      </c>
      <c r="CD6067" s="178" t="s">
        <v>2126</v>
      </c>
      <c r="CE6067" s="177" t="s">
        <v>285</v>
      </c>
      <c r="CF6067" s="177" t="s">
        <v>285</v>
      </c>
      <c r="CG6067" s="83" t="s">
        <v>9</v>
      </c>
      <c r="CH6067" s="57"/>
      <c r="CV6067" s="51"/>
      <c r="CW6067" s="51"/>
      <c r="CX6067" s="51"/>
      <c r="CY6067" s="51"/>
      <c r="CZ6067" s="51"/>
      <c r="DA6067" s="51"/>
      <c r="DB6067" s="51"/>
      <c r="DC6067" s="51"/>
      <c r="DD6067" s="51"/>
    </row>
    <row r="6068" spans="73:108" ht="15" x14ac:dyDescent="0.25">
      <c r="BU6068" s="91"/>
      <c r="BV6068" s="177">
        <v>2008</v>
      </c>
      <c r="BW6068" s="177">
        <v>12</v>
      </c>
      <c r="BX6068" s="177" t="s">
        <v>281</v>
      </c>
      <c r="BY6068" s="177" t="s">
        <v>262</v>
      </c>
      <c r="BZ6068" s="177" t="s">
        <v>263</v>
      </c>
      <c r="CA6068" s="177">
        <v>70</v>
      </c>
      <c r="CB6068" s="177" t="s">
        <v>264</v>
      </c>
      <c r="CC6068" s="122">
        <v>58.3</v>
      </c>
      <c r="CD6068" s="178" t="s">
        <v>2126</v>
      </c>
      <c r="CE6068" s="177" t="s">
        <v>285</v>
      </c>
      <c r="CF6068" s="177" t="s">
        <v>285</v>
      </c>
      <c r="CG6068" s="83" t="s">
        <v>9</v>
      </c>
      <c r="CH6068" s="57"/>
      <c r="CV6068" s="51"/>
      <c r="CW6068" s="51"/>
      <c r="CX6068" s="51"/>
      <c r="CY6068" s="51"/>
      <c r="CZ6068" s="51"/>
      <c r="DA6068" s="51"/>
      <c r="DB6068" s="51"/>
      <c r="DC6068" s="51"/>
      <c r="DD6068" s="51"/>
    </row>
    <row r="6069" spans="73:108" ht="15" x14ac:dyDescent="0.25">
      <c r="BU6069" s="91"/>
      <c r="BV6069" s="177">
        <v>2008</v>
      </c>
      <c r="BW6069" s="177">
        <v>12</v>
      </c>
      <c r="BX6069" s="177" t="s">
        <v>281</v>
      </c>
      <c r="BY6069" s="177" t="s">
        <v>262</v>
      </c>
      <c r="BZ6069" s="177" t="s">
        <v>268</v>
      </c>
      <c r="CA6069" s="177">
        <v>70</v>
      </c>
      <c r="CB6069" s="177" t="s">
        <v>264</v>
      </c>
      <c r="CC6069" s="122">
        <v>268.73</v>
      </c>
      <c r="CD6069" s="178" t="s">
        <v>2126</v>
      </c>
      <c r="CE6069" s="177" t="s">
        <v>285</v>
      </c>
      <c r="CF6069" s="177" t="s">
        <v>285</v>
      </c>
      <c r="CG6069" s="83" t="s">
        <v>9</v>
      </c>
      <c r="CH6069" s="57"/>
      <c r="CV6069" s="51"/>
      <c r="CW6069" s="51"/>
      <c r="CX6069" s="51"/>
      <c r="CY6069" s="51"/>
      <c r="CZ6069" s="51"/>
      <c r="DA6069" s="51"/>
      <c r="DB6069" s="51"/>
      <c r="DC6069" s="51"/>
      <c r="DD6069" s="51"/>
    </row>
    <row r="6070" spans="73:108" ht="15" x14ac:dyDescent="0.25">
      <c r="BU6070" s="91"/>
      <c r="BV6070" s="177">
        <v>2008</v>
      </c>
      <c r="BW6070" s="177">
        <v>12</v>
      </c>
      <c r="BX6070" s="177" t="s">
        <v>281</v>
      </c>
      <c r="BY6070" s="177" t="s">
        <v>262</v>
      </c>
      <c r="BZ6070" s="177" t="s">
        <v>316</v>
      </c>
      <c r="CA6070" s="177">
        <v>70</v>
      </c>
      <c r="CB6070" s="177" t="s">
        <v>264</v>
      </c>
      <c r="CC6070" s="122">
        <v>268.73</v>
      </c>
      <c r="CD6070" s="178" t="s">
        <v>2126</v>
      </c>
      <c r="CE6070" s="177" t="s">
        <v>285</v>
      </c>
      <c r="CF6070" s="177" t="s">
        <v>285</v>
      </c>
      <c r="CG6070" s="83" t="s">
        <v>9</v>
      </c>
      <c r="CH6070" s="57"/>
      <c r="CV6070" s="51"/>
      <c r="CW6070" s="51"/>
      <c r="CX6070" s="51"/>
      <c r="CY6070" s="51"/>
      <c r="CZ6070" s="51"/>
      <c r="DA6070" s="51"/>
      <c r="DB6070" s="51"/>
      <c r="DC6070" s="51"/>
      <c r="DD6070" s="51"/>
    </row>
    <row r="6071" spans="73:108" ht="15" x14ac:dyDescent="0.25">
      <c r="BU6071" s="91"/>
      <c r="BV6071" s="177">
        <v>2009</v>
      </c>
      <c r="BW6071" s="177">
        <v>1</v>
      </c>
      <c r="BX6071" s="177" t="s">
        <v>281</v>
      </c>
      <c r="BY6071" s="177" t="s">
        <v>262</v>
      </c>
      <c r="BZ6071" s="177" t="s">
        <v>277</v>
      </c>
      <c r="CA6071" s="177">
        <v>70</v>
      </c>
      <c r="CB6071" s="177" t="s">
        <v>264</v>
      </c>
      <c r="CC6071" s="122">
        <v>3350.59</v>
      </c>
      <c r="CD6071" s="178" t="s">
        <v>2126</v>
      </c>
      <c r="CE6071" s="177" t="s">
        <v>285</v>
      </c>
      <c r="CF6071" s="177" t="s">
        <v>285</v>
      </c>
      <c r="CG6071" s="83" t="s">
        <v>9</v>
      </c>
      <c r="CH6071" s="57"/>
      <c r="CV6071" s="51"/>
      <c r="CW6071" s="51"/>
      <c r="CX6071" s="51"/>
      <c r="CY6071" s="51"/>
      <c r="CZ6071" s="51"/>
      <c r="DA6071" s="51"/>
      <c r="DB6071" s="51"/>
      <c r="DC6071" s="51"/>
      <c r="DD6071" s="51"/>
    </row>
    <row r="6072" spans="73:108" ht="15" x14ac:dyDescent="0.25">
      <c r="BU6072" s="91"/>
      <c r="BV6072" s="177">
        <v>2009</v>
      </c>
      <c r="BW6072" s="177">
        <v>1</v>
      </c>
      <c r="BX6072" s="177" t="s">
        <v>281</v>
      </c>
      <c r="BY6072" s="177" t="s">
        <v>262</v>
      </c>
      <c r="BZ6072" s="177" t="s">
        <v>266</v>
      </c>
      <c r="CA6072" s="177">
        <v>70</v>
      </c>
      <c r="CB6072" s="177" t="s">
        <v>264</v>
      </c>
      <c r="CC6072" s="122">
        <v>104.41</v>
      </c>
      <c r="CD6072" s="178" t="s">
        <v>2126</v>
      </c>
      <c r="CE6072" s="177" t="s">
        <v>285</v>
      </c>
      <c r="CF6072" s="177" t="s">
        <v>285</v>
      </c>
      <c r="CG6072" s="83" t="s">
        <v>9</v>
      </c>
      <c r="CH6072" s="57"/>
      <c r="CV6072" s="51"/>
      <c r="CW6072" s="51"/>
      <c r="CX6072" s="51"/>
      <c r="CY6072" s="51"/>
      <c r="CZ6072" s="51"/>
      <c r="DA6072" s="51"/>
      <c r="DB6072" s="51"/>
      <c r="DC6072" s="51"/>
      <c r="DD6072" s="51"/>
    </row>
    <row r="6073" spans="73:108" ht="15" x14ac:dyDescent="0.25">
      <c r="BU6073" s="91"/>
      <c r="BV6073" s="177">
        <v>2009</v>
      </c>
      <c r="BW6073" s="177">
        <v>1</v>
      </c>
      <c r="BX6073" s="177" t="s">
        <v>281</v>
      </c>
      <c r="BY6073" s="177" t="s">
        <v>262</v>
      </c>
      <c r="BZ6073" s="177" t="s">
        <v>267</v>
      </c>
      <c r="CA6073" s="177">
        <v>70</v>
      </c>
      <c r="CB6073" s="177" t="s">
        <v>264</v>
      </c>
      <c r="CC6073" s="122">
        <v>104.41</v>
      </c>
      <c r="CD6073" s="178" t="s">
        <v>2126</v>
      </c>
      <c r="CE6073" s="177" t="s">
        <v>285</v>
      </c>
      <c r="CF6073" s="177" t="s">
        <v>285</v>
      </c>
      <c r="CG6073" s="83" t="s">
        <v>9</v>
      </c>
      <c r="CH6073" s="57"/>
      <c r="CV6073" s="51"/>
      <c r="CW6073" s="51"/>
      <c r="CX6073" s="51"/>
      <c r="CY6073" s="51"/>
      <c r="CZ6073" s="51"/>
      <c r="DA6073" s="51"/>
      <c r="DB6073" s="51"/>
      <c r="DC6073" s="51"/>
      <c r="DD6073" s="51"/>
    </row>
    <row r="6074" spans="73:108" ht="15" x14ac:dyDescent="0.25">
      <c r="BU6074" s="91"/>
      <c r="BV6074" s="177">
        <v>2009</v>
      </c>
      <c r="BW6074" s="177">
        <v>2</v>
      </c>
      <c r="BX6074" s="177" t="s">
        <v>281</v>
      </c>
      <c r="BY6074" s="177" t="s">
        <v>262</v>
      </c>
      <c r="BZ6074" s="177" t="s">
        <v>277</v>
      </c>
      <c r="CA6074" s="177">
        <v>70</v>
      </c>
      <c r="CB6074" s="177" t="s">
        <v>264</v>
      </c>
      <c r="CC6074" s="122">
        <v>1980.95</v>
      </c>
      <c r="CD6074" s="178" t="s">
        <v>2126</v>
      </c>
      <c r="CE6074" s="177" t="s">
        <v>285</v>
      </c>
      <c r="CF6074" s="177" t="s">
        <v>285</v>
      </c>
      <c r="CG6074" s="83" t="s">
        <v>9</v>
      </c>
      <c r="CH6074" s="57"/>
      <c r="CV6074" s="51"/>
      <c r="CW6074" s="51"/>
      <c r="CX6074" s="51"/>
      <c r="CY6074" s="51"/>
      <c r="CZ6074" s="51"/>
      <c r="DA6074" s="51"/>
      <c r="DB6074" s="51"/>
      <c r="DC6074" s="51"/>
      <c r="DD6074" s="51"/>
    </row>
    <row r="6075" spans="73:108" ht="15" x14ac:dyDescent="0.25">
      <c r="BU6075" s="91"/>
      <c r="BV6075" s="177">
        <v>2009</v>
      </c>
      <c r="BW6075" s="177">
        <v>2</v>
      </c>
      <c r="BX6075" s="177" t="s">
        <v>281</v>
      </c>
      <c r="BY6075" s="177" t="s">
        <v>262</v>
      </c>
      <c r="BZ6075" s="177" t="s">
        <v>266</v>
      </c>
      <c r="CA6075" s="177">
        <v>70</v>
      </c>
      <c r="CB6075" s="177" t="s">
        <v>264</v>
      </c>
      <c r="CC6075" s="122">
        <v>256.62</v>
      </c>
      <c r="CD6075" s="178" t="s">
        <v>2126</v>
      </c>
      <c r="CE6075" s="177" t="s">
        <v>285</v>
      </c>
      <c r="CF6075" s="177" t="s">
        <v>285</v>
      </c>
      <c r="CG6075" s="83" t="s">
        <v>9</v>
      </c>
      <c r="CH6075" s="57"/>
      <c r="CV6075" s="51"/>
      <c r="CW6075" s="51"/>
      <c r="CX6075" s="51"/>
      <c r="CY6075" s="51"/>
      <c r="CZ6075" s="51"/>
      <c r="DA6075" s="51"/>
      <c r="DB6075" s="51"/>
      <c r="DC6075" s="51"/>
      <c r="DD6075" s="51"/>
    </row>
    <row r="6076" spans="73:108" ht="15" x14ac:dyDescent="0.25">
      <c r="BU6076" s="91"/>
      <c r="BV6076" s="177">
        <v>2009</v>
      </c>
      <c r="BW6076" s="177">
        <v>3</v>
      </c>
      <c r="BX6076" s="177" t="s">
        <v>281</v>
      </c>
      <c r="BY6076" s="177" t="s">
        <v>262</v>
      </c>
      <c r="BZ6076" s="177" t="s">
        <v>277</v>
      </c>
      <c r="CA6076" s="177">
        <v>70</v>
      </c>
      <c r="CB6076" s="177" t="s">
        <v>264</v>
      </c>
      <c r="CC6076" s="122">
        <v>2255.7600000000002</v>
      </c>
      <c r="CD6076" s="178" t="s">
        <v>2126</v>
      </c>
      <c r="CE6076" s="177" t="s">
        <v>285</v>
      </c>
      <c r="CF6076" s="177" t="s">
        <v>285</v>
      </c>
      <c r="CG6076" s="83" t="s">
        <v>9</v>
      </c>
      <c r="CH6076" s="57"/>
      <c r="CV6076" s="51"/>
      <c r="CW6076" s="51"/>
      <c r="CX6076" s="51"/>
      <c r="CY6076" s="51"/>
      <c r="CZ6076" s="51"/>
      <c r="DA6076" s="51"/>
      <c r="DB6076" s="51"/>
      <c r="DC6076" s="51"/>
      <c r="DD6076" s="51"/>
    </row>
    <row r="6077" spans="73:108" ht="15" x14ac:dyDescent="0.25">
      <c r="BU6077" s="91"/>
      <c r="BV6077" s="177">
        <v>2009</v>
      </c>
      <c r="BW6077" s="177">
        <v>3</v>
      </c>
      <c r="BX6077" s="177" t="s">
        <v>281</v>
      </c>
      <c r="BY6077" s="177" t="s">
        <v>262</v>
      </c>
      <c r="BZ6077" s="177" t="s">
        <v>266</v>
      </c>
      <c r="CA6077" s="177">
        <v>70</v>
      </c>
      <c r="CB6077" s="177" t="s">
        <v>264</v>
      </c>
      <c r="CC6077" s="122">
        <v>303.25</v>
      </c>
      <c r="CD6077" s="178" t="s">
        <v>2126</v>
      </c>
      <c r="CE6077" s="177" t="s">
        <v>285</v>
      </c>
      <c r="CF6077" s="177" t="s">
        <v>285</v>
      </c>
      <c r="CG6077" s="83" t="s">
        <v>9</v>
      </c>
      <c r="CH6077" s="57"/>
      <c r="CV6077" s="51"/>
      <c r="CW6077" s="51"/>
      <c r="CX6077" s="51"/>
      <c r="CY6077" s="51"/>
      <c r="CZ6077" s="51"/>
      <c r="DA6077" s="51"/>
      <c r="DB6077" s="51"/>
      <c r="DC6077" s="51"/>
      <c r="DD6077" s="51"/>
    </row>
    <row r="6078" spans="73:108" ht="15" x14ac:dyDescent="0.25">
      <c r="BU6078" s="91"/>
      <c r="BV6078" s="177">
        <v>2009</v>
      </c>
      <c r="BW6078" s="177">
        <v>3</v>
      </c>
      <c r="BX6078" s="177" t="s">
        <v>281</v>
      </c>
      <c r="BY6078" s="177" t="s">
        <v>262</v>
      </c>
      <c r="BZ6078" s="177" t="s">
        <v>267</v>
      </c>
      <c r="CA6078" s="177">
        <v>70</v>
      </c>
      <c r="CB6078" s="177" t="s">
        <v>264</v>
      </c>
      <c r="CC6078" s="122">
        <v>303.25</v>
      </c>
      <c r="CD6078" s="178" t="s">
        <v>2126</v>
      </c>
      <c r="CE6078" s="177" t="s">
        <v>285</v>
      </c>
      <c r="CF6078" s="177" t="s">
        <v>285</v>
      </c>
      <c r="CG6078" s="83" t="s">
        <v>9</v>
      </c>
      <c r="CH6078" s="57"/>
      <c r="CV6078" s="51"/>
      <c r="CW6078" s="51"/>
      <c r="CX6078" s="51"/>
      <c r="CY6078" s="51"/>
      <c r="CZ6078" s="51"/>
      <c r="DA6078" s="51"/>
      <c r="DB6078" s="51"/>
      <c r="DC6078" s="51"/>
      <c r="DD6078" s="51"/>
    </row>
    <row r="6079" spans="73:108" ht="15" x14ac:dyDescent="0.25">
      <c r="BU6079" s="91"/>
      <c r="BV6079" s="177">
        <v>2009</v>
      </c>
      <c r="BW6079" s="177">
        <v>4</v>
      </c>
      <c r="BX6079" s="177" t="s">
        <v>281</v>
      </c>
      <c r="BY6079" s="177" t="s">
        <v>262</v>
      </c>
      <c r="BZ6079" s="177" t="s">
        <v>277</v>
      </c>
      <c r="CA6079" s="177">
        <v>70</v>
      </c>
      <c r="CB6079" s="177" t="s">
        <v>264</v>
      </c>
      <c r="CC6079" s="122">
        <v>1853.64</v>
      </c>
      <c r="CD6079" s="178" t="s">
        <v>2126</v>
      </c>
      <c r="CE6079" s="177" t="s">
        <v>285</v>
      </c>
      <c r="CF6079" s="177" t="s">
        <v>285</v>
      </c>
      <c r="CG6079" s="83" t="s">
        <v>9</v>
      </c>
      <c r="CH6079" s="57"/>
      <c r="CV6079" s="51"/>
      <c r="CW6079" s="51"/>
      <c r="CX6079" s="51"/>
      <c r="CY6079" s="51"/>
      <c r="CZ6079" s="51"/>
      <c r="DA6079" s="51"/>
      <c r="DB6079" s="51"/>
      <c r="DC6079" s="51"/>
      <c r="DD6079" s="51"/>
    </row>
    <row r="6080" spans="73:108" ht="15" x14ac:dyDescent="0.25">
      <c r="BU6080" s="91"/>
      <c r="BV6080" s="177">
        <v>2009</v>
      </c>
      <c r="BW6080" s="177">
        <v>4</v>
      </c>
      <c r="BX6080" s="177" t="s">
        <v>281</v>
      </c>
      <c r="BY6080" s="177" t="s">
        <v>262</v>
      </c>
      <c r="BZ6080" s="177" t="s">
        <v>263</v>
      </c>
      <c r="CA6080" s="177">
        <v>70</v>
      </c>
      <c r="CB6080" s="177" t="s">
        <v>264</v>
      </c>
      <c r="CC6080" s="122">
        <v>58.06</v>
      </c>
      <c r="CD6080" s="178" t="s">
        <v>2126</v>
      </c>
      <c r="CE6080" s="177" t="s">
        <v>285</v>
      </c>
      <c r="CF6080" s="177" t="s">
        <v>285</v>
      </c>
      <c r="CG6080" s="83" t="s">
        <v>9</v>
      </c>
      <c r="CH6080" s="57"/>
      <c r="CV6080" s="51"/>
      <c r="CW6080" s="51"/>
      <c r="CX6080" s="51"/>
      <c r="CY6080" s="51"/>
      <c r="CZ6080" s="51"/>
      <c r="DA6080" s="51"/>
      <c r="DB6080" s="51"/>
      <c r="DC6080" s="51"/>
      <c r="DD6080" s="51"/>
    </row>
    <row r="6081" spans="73:108" ht="15" x14ac:dyDescent="0.25">
      <c r="BU6081" s="91"/>
      <c r="BV6081" s="177">
        <v>2009</v>
      </c>
      <c r="BW6081" s="177">
        <v>4</v>
      </c>
      <c r="BX6081" s="177" t="s">
        <v>281</v>
      </c>
      <c r="BY6081" s="177" t="s">
        <v>262</v>
      </c>
      <c r="BZ6081" s="177" t="s">
        <v>267</v>
      </c>
      <c r="CA6081" s="177">
        <v>70</v>
      </c>
      <c r="CB6081" s="177" t="s">
        <v>264</v>
      </c>
      <c r="CC6081" s="122">
        <v>209.21</v>
      </c>
      <c r="CD6081" s="178" t="s">
        <v>2126</v>
      </c>
      <c r="CE6081" s="177" t="s">
        <v>285</v>
      </c>
      <c r="CF6081" s="177" t="s">
        <v>285</v>
      </c>
      <c r="CG6081" s="83" t="s">
        <v>9</v>
      </c>
      <c r="CH6081" s="57"/>
      <c r="CV6081" s="51"/>
      <c r="CW6081" s="51"/>
      <c r="CX6081" s="51"/>
      <c r="CY6081" s="51"/>
      <c r="CZ6081" s="51"/>
      <c r="DA6081" s="51"/>
      <c r="DB6081" s="51"/>
      <c r="DC6081" s="51"/>
      <c r="DD6081" s="51"/>
    </row>
    <row r="6082" spans="73:108" ht="15" x14ac:dyDescent="0.25">
      <c r="BU6082" s="91"/>
      <c r="BV6082" s="177">
        <v>2009</v>
      </c>
      <c r="BW6082" s="177">
        <v>4</v>
      </c>
      <c r="BX6082" s="177" t="s">
        <v>281</v>
      </c>
      <c r="BY6082" s="177" t="s">
        <v>262</v>
      </c>
      <c r="BZ6082" s="177" t="s">
        <v>268</v>
      </c>
      <c r="CA6082" s="177">
        <v>70</v>
      </c>
      <c r="CB6082" s="177" t="s">
        <v>264</v>
      </c>
      <c r="CC6082" s="122">
        <v>209.21</v>
      </c>
      <c r="CD6082" s="178" t="s">
        <v>2126</v>
      </c>
      <c r="CE6082" s="177" t="s">
        <v>285</v>
      </c>
      <c r="CF6082" s="177" t="s">
        <v>285</v>
      </c>
      <c r="CG6082" s="83" t="s">
        <v>9</v>
      </c>
      <c r="CH6082" s="57"/>
      <c r="CV6082" s="51"/>
      <c r="CW6082" s="51"/>
      <c r="CX6082" s="51"/>
      <c r="CY6082" s="51"/>
      <c r="CZ6082" s="51"/>
      <c r="DA6082" s="51"/>
      <c r="DB6082" s="51"/>
      <c r="DC6082" s="51"/>
      <c r="DD6082" s="51"/>
    </row>
    <row r="6083" spans="73:108" ht="15" x14ac:dyDescent="0.25">
      <c r="BU6083" s="91"/>
      <c r="BV6083" s="177">
        <v>2009</v>
      </c>
      <c r="BW6083" s="177">
        <v>4</v>
      </c>
      <c r="BX6083" s="177" t="s">
        <v>281</v>
      </c>
      <c r="BY6083" s="177" t="s">
        <v>262</v>
      </c>
      <c r="BZ6083" s="177" t="s">
        <v>347</v>
      </c>
      <c r="CA6083" s="177">
        <v>70</v>
      </c>
      <c r="CB6083" s="177" t="s">
        <v>264</v>
      </c>
      <c r="CC6083" s="122">
        <v>58.06</v>
      </c>
      <c r="CD6083" s="178" t="s">
        <v>2126</v>
      </c>
      <c r="CE6083" s="177" t="s">
        <v>285</v>
      </c>
      <c r="CF6083" s="177" t="s">
        <v>285</v>
      </c>
      <c r="CG6083" s="83" t="s">
        <v>9</v>
      </c>
      <c r="CH6083" s="57"/>
      <c r="CV6083" s="51"/>
      <c r="CW6083" s="51"/>
      <c r="CX6083" s="51"/>
      <c r="CY6083" s="51"/>
      <c r="CZ6083" s="51"/>
      <c r="DA6083" s="51"/>
      <c r="DB6083" s="51"/>
      <c r="DC6083" s="51"/>
      <c r="DD6083" s="51"/>
    </row>
    <row r="6084" spans="73:108" ht="15" x14ac:dyDescent="0.25">
      <c r="BU6084" s="91"/>
      <c r="BV6084" s="177">
        <v>2009</v>
      </c>
      <c r="BW6084" s="177">
        <v>5</v>
      </c>
      <c r="BX6084" s="177" t="s">
        <v>281</v>
      </c>
      <c r="BY6084" s="177" t="s">
        <v>262</v>
      </c>
      <c r="BZ6084" s="177" t="s">
        <v>277</v>
      </c>
      <c r="CA6084" s="177">
        <v>70</v>
      </c>
      <c r="CB6084" s="177" t="s">
        <v>264</v>
      </c>
      <c r="CC6084" s="122">
        <v>1246.33</v>
      </c>
      <c r="CD6084" s="178" t="s">
        <v>2126</v>
      </c>
      <c r="CE6084" s="177" t="s">
        <v>285</v>
      </c>
      <c r="CF6084" s="177" t="s">
        <v>285</v>
      </c>
      <c r="CG6084" s="83" t="s">
        <v>9</v>
      </c>
      <c r="CH6084" s="57"/>
      <c r="CV6084" s="51"/>
      <c r="CW6084" s="51"/>
      <c r="CX6084" s="51"/>
      <c r="CY6084" s="51"/>
      <c r="CZ6084" s="51"/>
      <c r="DA6084" s="51"/>
      <c r="DB6084" s="51"/>
      <c r="DC6084" s="51"/>
      <c r="DD6084" s="51"/>
    </row>
    <row r="6085" spans="73:108" ht="15" x14ac:dyDescent="0.25">
      <c r="BU6085" s="91"/>
      <c r="BV6085" s="177">
        <v>2009</v>
      </c>
      <c r="BW6085" s="177">
        <v>5</v>
      </c>
      <c r="BX6085" s="177" t="s">
        <v>281</v>
      </c>
      <c r="BY6085" s="177" t="s">
        <v>262</v>
      </c>
      <c r="BZ6085" s="177" t="s">
        <v>347</v>
      </c>
      <c r="CA6085" s="177">
        <v>70</v>
      </c>
      <c r="CB6085" s="177" t="s">
        <v>264</v>
      </c>
      <c r="CC6085" s="122">
        <v>246.86</v>
      </c>
      <c r="CD6085" s="178" t="s">
        <v>2126</v>
      </c>
      <c r="CE6085" s="177" t="s">
        <v>285</v>
      </c>
      <c r="CF6085" s="177" t="s">
        <v>285</v>
      </c>
      <c r="CG6085" s="83" t="s">
        <v>9</v>
      </c>
      <c r="CH6085" s="57"/>
      <c r="CV6085" s="51"/>
      <c r="CW6085" s="51"/>
      <c r="CX6085" s="51"/>
      <c r="CY6085" s="51"/>
      <c r="CZ6085" s="51"/>
      <c r="DA6085" s="51"/>
      <c r="DB6085" s="51"/>
      <c r="DC6085" s="51"/>
      <c r="DD6085" s="51"/>
    </row>
    <row r="6086" spans="73:108" ht="15" x14ac:dyDescent="0.25">
      <c r="BU6086" s="91"/>
      <c r="BV6086" s="177">
        <v>2009</v>
      </c>
      <c r="BW6086" s="177">
        <v>6</v>
      </c>
      <c r="BX6086" s="177" t="s">
        <v>281</v>
      </c>
      <c r="BY6086" s="177" t="s">
        <v>262</v>
      </c>
      <c r="BZ6086" s="177" t="s">
        <v>277</v>
      </c>
      <c r="CA6086" s="177">
        <v>70</v>
      </c>
      <c r="CB6086" s="177" t="s">
        <v>264</v>
      </c>
      <c r="CC6086" s="122">
        <v>1058.48</v>
      </c>
      <c r="CD6086" s="178" t="s">
        <v>2126</v>
      </c>
      <c r="CE6086" s="177" t="s">
        <v>285</v>
      </c>
      <c r="CF6086" s="177" t="s">
        <v>285</v>
      </c>
      <c r="CG6086" s="83" t="s">
        <v>9</v>
      </c>
      <c r="CH6086" s="57"/>
      <c r="CV6086" s="51"/>
      <c r="CW6086" s="51"/>
      <c r="CX6086" s="51"/>
      <c r="CY6086" s="51"/>
      <c r="CZ6086" s="51"/>
      <c r="DA6086" s="51"/>
      <c r="DB6086" s="51"/>
      <c r="DC6086" s="51"/>
      <c r="DD6086" s="51"/>
    </row>
    <row r="6087" spans="73:108" ht="15" x14ac:dyDescent="0.25">
      <c r="BU6087" s="91"/>
      <c r="BV6087" s="177">
        <v>2009</v>
      </c>
      <c r="BW6087" s="177">
        <v>7</v>
      </c>
      <c r="BX6087" s="177" t="s">
        <v>281</v>
      </c>
      <c r="BY6087" s="177" t="s">
        <v>262</v>
      </c>
      <c r="BZ6087" s="177" t="s">
        <v>277</v>
      </c>
      <c r="CA6087" s="177">
        <v>70</v>
      </c>
      <c r="CB6087" s="177" t="s">
        <v>264</v>
      </c>
      <c r="CC6087" s="122">
        <v>1335.41</v>
      </c>
      <c r="CD6087" s="178" t="s">
        <v>2126</v>
      </c>
      <c r="CE6087" s="177" t="s">
        <v>285</v>
      </c>
      <c r="CF6087" s="177" t="s">
        <v>285</v>
      </c>
      <c r="CG6087" s="83" t="s">
        <v>9</v>
      </c>
      <c r="CH6087" s="57"/>
      <c r="CV6087" s="51"/>
      <c r="CW6087" s="51"/>
      <c r="CX6087" s="51"/>
      <c r="CY6087" s="51"/>
      <c r="CZ6087" s="51"/>
      <c r="DA6087" s="51"/>
      <c r="DB6087" s="51"/>
      <c r="DC6087" s="51"/>
      <c r="DD6087" s="51"/>
    </row>
    <row r="6088" spans="73:108" ht="15" x14ac:dyDescent="0.25">
      <c r="BU6088" s="91"/>
      <c r="BV6088" s="177">
        <v>2009</v>
      </c>
      <c r="BW6088" s="177">
        <v>7</v>
      </c>
      <c r="BX6088" s="177" t="s">
        <v>281</v>
      </c>
      <c r="BY6088" s="177" t="s">
        <v>262</v>
      </c>
      <c r="BZ6088" s="177" t="s">
        <v>263</v>
      </c>
      <c r="CA6088" s="177">
        <v>70</v>
      </c>
      <c r="CB6088" s="177" t="s">
        <v>264</v>
      </c>
      <c r="CC6088" s="122">
        <v>27.05</v>
      </c>
      <c r="CD6088" s="178" t="s">
        <v>2126</v>
      </c>
      <c r="CE6088" s="177" t="s">
        <v>285</v>
      </c>
      <c r="CF6088" s="177" t="s">
        <v>285</v>
      </c>
      <c r="CG6088" s="83" t="s">
        <v>9</v>
      </c>
      <c r="CH6088" s="57"/>
      <c r="CV6088" s="51"/>
      <c r="CW6088" s="51"/>
      <c r="CX6088" s="51"/>
      <c r="CY6088" s="51"/>
      <c r="CZ6088" s="51"/>
      <c r="DA6088" s="51"/>
      <c r="DB6088" s="51"/>
      <c r="DC6088" s="51"/>
      <c r="DD6088" s="51"/>
    </row>
    <row r="6089" spans="73:108" ht="15" x14ac:dyDescent="0.25">
      <c r="BU6089" s="91"/>
      <c r="BV6089" s="177">
        <v>2009</v>
      </c>
      <c r="BW6089" s="177">
        <v>8</v>
      </c>
      <c r="BX6089" s="177" t="s">
        <v>281</v>
      </c>
      <c r="BY6089" s="177" t="s">
        <v>262</v>
      </c>
      <c r="BZ6089" s="177" t="s">
        <v>277</v>
      </c>
      <c r="CA6089" s="177">
        <v>70</v>
      </c>
      <c r="CB6089" s="177" t="s">
        <v>264</v>
      </c>
      <c r="CC6089" s="122">
        <v>822.83</v>
      </c>
      <c r="CD6089" s="178" t="s">
        <v>2126</v>
      </c>
      <c r="CE6089" s="177" t="s">
        <v>285</v>
      </c>
      <c r="CF6089" s="177" t="s">
        <v>285</v>
      </c>
      <c r="CG6089" s="83" t="s">
        <v>9</v>
      </c>
      <c r="CH6089" s="57"/>
      <c r="CV6089" s="51"/>
      <c r="CW6089" s="51"/>
      <c r="CX6089" s="51"/>
      <c r="CY6089" s="51"/>
      <c r="CZ6089" s="51"/>
      <c r="DA6089" s="51"/>
      <c r="DB6089" s="51"/>
      <c r="DC6089" s="51"/>
      <c r="DD6089" s="51"/>
    </row>
    <row r="6090" spans="73:108" ht="15" x14ac:dyDescent="0.25">
      <c r="BU6090" s="91"/>
      <c r="BV6090" s="177">
        <v>2009</v>
      </c>
      <c r="BW6090" s="177">
        <v>9</v>
      </c>
      <c r="BX6090" s="177" t="s">
        <v>281</v>
      </c>
      <c r="BY6090" s="177" t="s">
        <v>262</v>
      </c>
      <c r="BZ6090" s="177" t="s">
        <v>277</v>
      </c>
      <c r="CA6090" s="177">
        <v>70</v>
      </c>
      <c r="CB6090" s="177" t="s">
        <v>264</v>
      </c>
      <c r="CC6090" s="122">
        <v>832.26</v>
      </c>
      <c r="CD6090" s="178" t="s">
        <v>2126</v>
      </c>
      <c r="CE6090" s="177" t="s">
        <v>285</v>
      </c>
      <c r="CF6090" s="177" t="s">
        <v>285</v>
      </c>
      <c r="CG6090" s="83" t="s">
        <v>9</v>
      </c>
      <c r="CH6090" s="57"/>
      <c r="CV6090" s="51"/>
      <c r="CW6090" s="51"/>
      <c r="CX6090" s="51"/>
      <c r="CY6090" s="51"/>
      <c r="CZ6090" s="51"/>
      <c r="DA6090" s="51"/>
      <c r="DB6090" s="51"/>
      <c r="DC6090" s="51"/>
      <c r="DD6090" s="51"/>
    </row>
    <row r="6091" spans="73:108" ht="15" x14ac:dyDescent="0.25">
      <c r="BU6091" s="91"/>
      <c r="BV6091" s="177">
        <v>2009</v>
      </c>
      <c r="BW6091" s="177">
        <v>9</v>
      </c>
      <c r="BX6091" s="177" t="s">
        <v>281</v>
      </c>
      <c r="BY6091" s="177" t="s">
        <v>262</v>
      </c>
      <c r="BZ6091" s="177" t="s">
        <v>347</v>
      </c>
      <c r="CA6091" s="177">
        <v>70</v>
      </c>
      <c r="CB6091" s="177" t="s">
        <v>264</v>
      </c>
      <c r="CC6091" s="122">
        <v>128.46</v>
      </c>
      <c r="CD6091" s="178" t="s">
        <v>2126</v>
      </c>
      <c r="CE6091" s="177" t="s">
        <v>285</v>
      </c>
      <c r="CF6091" s="177" t="s">
        <v>285</v>
      </c>
      <c r="CG6091" s="83" t="s">
        <v>9</v>
      </c>
      <c r="CH6091" s="57"/>
      <c r="CV6091" s="51"/>
      <c r="CW6091" s="51"/>
      <c r="CX6091" s="51"/>
      <c r="CY6091" s="51"/>
      <c r="CZ6091" s="51"/>
      <c r="DA6091" s="51"/>
      <c r="DB6091" s="51"/>
      <c r="DC6091" s="51"/>
      <c r="DD6091" s="51"/>
    </row>
    <row r="6092" spans="73:108" ht="15" x14ac:dyDescent="0.25">
      <c r="BU6092" s="91"/>
      <c r="BV6092" s="177">
        <v>2009</v>
      </c>
      <c r="BW6092" s="177">
        <v>10</v>
      </c>
      <c r="BX6092" s="177" t="s">
        <v>281</v>
      </c>
      <c r="BY6092" s="177" t="s">
        <v>262</v>
      </c>
      <c r="BZ6092" s="177" t="s">
        <v>277</v>
      </c>
      <c r="CA6092" s="177">
        <v>70</v>
      </c>
      <c r="CB6092" s="177" t="s">
        <v>264</v>
      </c>
      <c r="CC6092" s="122">
        <v>777.41</v>
      </c>
      <c r="CD6092" s="178" t="s">
        <v>2126</v>
      </c>
      <c r="CE6092" s="177" t="s">
        <v>285</v>
      </c>
      <c r="CF6092" s="177" t="s">
        <v>285</v>
      </c>
      <c r="CG6092" s="83" t="s">
        <v>9</v>
      </c>
      <c r="CH6092" s="57"/>
      <c r="CV6092" s="51"/>
      <c r="CW6092" s="51"/>
      <c r="CX6092" s="51"/>
      <c r="CY6092" s="51"/>
      <c r="CZ6092" s="51"/>
      <c r="DA6092" s="51"/>
      <c r="DB6092" s="51"/>
      <c r="DC6092" s="51"/>
      <c r="DD6092" s="51"/>
    </row>
    <row r="6093" spans="73:108" ht="15" x14ac:dyDescent="0.25">
      <c r="BU6093" s="91"/>
      <c r="BV6093" s="177">
        <v>2009</v>
      </c>
      <c r="BW6093" s="177">
        <v>10</v>
      </c>
      <c r="BX6093" s="177" t="s">
        <v>281</v>
      </c>
      <c r="BY6093" s="177" t="s">
        <v>262</v>
      </c>
      <c r="BZ6093" s="177" t="s">
        <v>267</v>
      </c>
      <c r="CA6093" s="177">
        <v>70</v>
      </c>
      <c r="CB6093" s="177" t="s">
        <v>264</v>
      </c>
      <c r="CC6093" s="122">
        <v>57.82</v>
      </c>
      <c r="CD6093" s="178" t="s">
        <v>2126</v>
      </c>
      <c r="CE6093" s="177" t="s">
        <v>285</v>
      </c>
      <c r="CF6093" s="177" t="s">
        <v>285</v>
      </c>
      <c r="CG6093" s="83" t="s">
        <v>9</v>
      </c>
      <c r="CH6093" s="57"/>
      <c r="CV6093" s="51"/>
      <c r="CW6093" s="51"/>
      <c r="CX6093" s="51"/>
      <c r="CY6093" s="51"/>
      <c r="CZ6093" s="51"/>
      <c r="DA6093" s="51"/>
      <c r="DB6093" s="51"/>
      <c r="DC6093" s="51"/>
      <c r="DD6093" s="51"/>
    </row>
    <row r="6094" spans="73:108" ht="15" x14ac:dyDescent="0.25">
      <c r="BU6094" s="91"/>
      <c r="BV6094" s="177">
        <v>2009</v>
      </c>
      <c r="BW6094" s="177">
        <v>10</v>
      </c>
      <c r="BX6094" s="177" t="s">
        <v>281</v>
      </c>
      <c r="BY6094" s="177" t="s">
        <v>262</v>
      </c>
      <c r="BZ6094" s="177" t="s">
        <v>347</v>
      </c>
      <c r="CA6094" s="177">
        <v>70</v>
      </c>
      <c r="CB6094" s="177" t="s">
        <v>264</v>
      </c>
      <c r="CC6094" s="122">
        <v>612.51</v>
      </c>
      <c r="CD6094" s="178" t="s">
        <v>2126</v>
      </c>
      <c r="CE6094" s="177" t="s">
        <v>285</v>
      </c>
      <c r="CF6094" s="177" t="s">
        <v>285</v>
      </c>
      <c r="CG6094" s="83" t="s">
        <v>9</v>
      </c>
      <c r="CH6094" s="57"/>
      <c r="CV6094" s="51"/>
      <c r="CW6094" s="51"/>
      <c r="CX6094" s="51"/>
      <c r="CY6094" s="51"/>
      <c r="CZ6094" s="51"/>
      <c r="DA6094" s="51"/>
      <c r="DB6094" s="51"/>
      <c r="DC6094" s="51"/>
      <c r="DD6094" s="51"/>
    </row>
    <row r="6095" spans="73:108" ht="15" x14ac:dyDescent="0.25">
      <c r="BU6095" s="91"/>
      <c r="BV6095" s="177">
        <v>2009</v>
      </c>
      <c r="BW6095" s="177">
        <v>11</v>
      </c>
      <c r="BX6095" s="177" t="s">
        <v>281</v>
      </c>
      <c r="BY6095" s="177" t="s">
        <v>262</v>
      </c>
      <c r="BZ6095" s="177" t="s">
        <v>277</v>
      </c>
      <c r="CA6095" s="177">
        <v>70</v>
      </c>
      <c r="CB6095" s="177" t="s">
        <v>264</v>
      </c>
      <c r="CC6095" s="122">
        <v>265.17</v>
      </c>
      <c r="CD6095" s="178" t="s">
        <v>2126</v>
      </c>
      <c r="CE6095" s="177" t="s">
        <v>285</v>
      </c>
      <c r="CF6095" s="177" t="s">
        <v>285</v>
      </c>
      <c r="CG6095" s="83" t="s">
        <v>9</v>
      </c>
      <c r="CH6095" s="57"/>
      <c r="CV6095" s="51"/>
      <c r="CW6095" s="51"/>
      <c r="CX6095" s="51"/>
      <c r="CY6095" s="51"/>
      <c r="CZ6095" s="51"/>
      <c r="DA6095" s="51"/>
      <c r="DB6095" s="51"/>
      <c r="DC6095" s="51"/>
      <c r="DD6095" s="51"/>
    </row>
    <row r="6096" spans="73:108" ht="15" x14ac:dyDescent="0.25">
      <c r="BU6096" s="91"/>
      <c r="BV6096" s="177">
        <v>2009</v>
      </c>
      <c r="BW6096" s="177">
        <v>11</v>
      </c>
      <c r="BX6096" s="177" t="s">
        <v>281</v>
      </c>
      <c r="BY6096" s="177" t="s">
        <v>262</v>
      </c>
      <c r="BZ6096" s="177" t="s">
        <v>347</v>
      </c>
      <c r="CA6096" s="177">
        <v>70</v>
      </c>
      <c r="CB6096" s="177" t="s">
        <v>264</v>
      </c>
      <c r="CC6096" s="122">
        <v>845.93</v>
      </c>
      <c r="CD6096" s="178" t="s">
        <v>2126</v>
      </c>
      <c r="CE6096" s="177" t="s">
        <v>285</v>
      </c>
      <c r="CF6096" s="177" t="s">
        <v>285</v>
      </c>
      <c r="CG6096" s="83" t="s">
        <v>9</v>
      </c>
      <c r="CH6096" s="57"/>
      <c r="CV6096" s="51"/>
      <c r="CW6096" s="51"/>
      <c r="CX6096" s="51"/>
      <c r="CY6096" s="51"/>
      <c r="CZ6096" s="51"/>
      <c r="DA6096" s="51"/>
      <c r="DB6096" s="51"/>
      <c r="DC6096" s="51"/>
      <c r="DD6096" s="51"/>
    </row>
    <row r="6097" spans="73:108" ht="15" x14ac:dyDescent="0.25">
      <c r="BU6097" s="91"/>
      <c r="BV6097" s="177">
        <v>2009</v>
      </c>
      <c r="BW6097" s="177">
        <v>12</v>
      </c>
      <c r="BX6097" s="177" t="s">
        <v>281</v>
      </c>
      <c r="BY6097" s="177" t="s">
        <v>262</v>
      </c>
      <c r="BZ6097" s="177" t="s">
        <v>267</v>
      </c>
      <c r="CA6097" s="177">
        <v>70</v>
      </c>
      <c r="CB6097" s="177" t="s">
        <v>264</v>
      </c>
      <c r="CC6097" s="122">
        <v>522.99</v>
      </c>
      <c r="CD6097" s="178" t="s">
        <v>2126</v>
      </c>
      <c r="CE6097" s="177" t="s">
        <v>285</v>
      </c>
      <c r="CF6097" s="177" t="s">
        <v>285</v>
      </c>
      <c r="CG6097" s="83" t="s">
        <v>9</v>
      </c>
      <c r="CH6097" s="57"/>
      <c r="CV6097" s="51"/>
      <c r="CW6097" s="51"/>
      <c r="CX6097" s="51"/>
      <c r="CY6097" s="51"/>
      <c r="CZ6097" s="51"/>
      <c r="DA6097" s="51"/>
      <c r="DB6097" s="51"/>
      <c r="DC6097" s="51"/>
      <c r="DD6097" s="51"/>
    </row>
    <row r="6098" spans="73:108" ht="15" x14ac:dyDescent="0.25">
      <c r="BU6098" s="91"/>
      <c r="BV6098" s="177">
        <v>2009</v>
      </c>
      <c r="BW6098" s="177">
        <v>12</v>
      </c>
      <c r="BX6098" s="177" t="s">
        <v>281</v>
      </c>
      <c r="BY6098" s="177" t="s">
        <v>262</v>
      </c>
      <c r="BZ6098" s="177" t="s">
        <v>347</v>
      </c>
      <c r="CA6098" s="177">
        <v>70</v>
      </c>
      <c r="CB6098" s="177" t="s">
        <v>264</v>
      </c>
      <c r="CC6098" s="122">
        <v>366.09</v>
      </c>
      <c r="CD6098" s="178" t="s">
        <v>2126</v>
      </c>
      <c r="CE6098" s="177" t="s">
        <v>285</v>
      </c>
      <c r="CF6098" s="177" t="s">
        <v>285</v>
      </c>
      <c r="CG6098" s="83" t="s">
        <v>9</v>
      </c>
      <c r="CH6098" s="57"/>
      <c r="CV6098" s="51"/>
      <c r="CW6098" s="51"/>
      <c r="CX6098" s="51"/>
      <c r="CY6098" s="51"/>
      <c r="CZ6098" s="51"/>
      <c r="DA6098" s="51"/>
      <c r="DB6098" s="51"/>
      <c r="DC6098" s="51"/>
      <c r="DD6098" s="51"/>
    </row>
    <row r="6099" spans="73:108" ht="15" x14ac:dyDescent="0.25">
      <c r="BU6099" s="91"/>
      <c r="BV6099" s="177">
        <v>2010</v>
      </c>
      <c r="BW6099" s="177">
        <v>1</v>
      </c>
      <c r="BX6099" s="177" t="s">
        <v>281</v>
      </c>
      <c r="BY6099" s="177" t="s">
        <v>262</v>
      </c>
      <c r="BZ6099" s="177" t="s">
        <v>267</v>
      </c>
      <c r="CA6099" s="177">
        <v>70</v>
      </c>
      <c r="CB6099" s="177" t="s">
        <v>264</v>
      </c>
      <c r="CC6099" s="122">
        <v>651.29</v>
      </c>
      <c r="CD6099" s="178" t="s">
        <v>2126</v>
      </c>
      <c r="CE6099" s="177" t="s">
        <v>285</v>
      </c>
      <c r="CF6099" s="177" t="s">
        <v>285</v>
      </c>
      <c r="CG6099" s="83" t="s">
        <v>9</v>
      </c>
      <c r="CH6099" s="57"/>
      <c r="CV6099" s="51"/>
      <c r="CW6099" s="51"/>
      <c r="CX6099" s="51"/>
      <c r="CY6099" s="51"/>
      <c r="CZ6099" s="51"/>
      <c r="DA6099" s="51"/>
      <c r="DB6099" s="51"/>
      <c r="DC6099" s="51"/>
      <c r="DD6099" s="51"/>
    </row>
    <row r="6100" spans="73:108" ht="15" x14ac:dyDescent="0.25">
      <c r="BU6100" s="91"/>
      <c r="BV6100" s="177">
        <v>2010</v>
      </c>
      <c r="BW6100" s="177">
        <v>2</v>
      </c>
      <c r="BX6100" s="177" t="s">
        <v>281</v>
      </c>
      <c r="BY6100" s="177" t="s">
        <v>262</v>
      </c>
      <c r="BZ6100" s="177" t="s">
        <v>277</v>
      </c>
      <c r="CA6100" s="177">
        <v>70</v>
      </c>
      <c r="CB6100" s="177" t="s">
        <v>264</v>
      </c>
      <c r="CC6100" s="122">
        <v>180.56</v>
      </c>
      <c r="CD6100" s="178" t="s">
        <v>2126</v>
      </c>
      <c r="CE6100" s="177" t="s">
        <v>285</v>
      </c>
      <c r="CF6100" s="177" t="s">
        <v>285</v>
      </c>
      <c r="CG6100" s="83" t="s">
        <v>9</v>
      </c>
      <c r="CH6100" s="57"/>
      <c r="CV6100" s="51"/>
      <c r="CW6100" s="51"/>
      <c r="CX6100" s="51"/>
      <c r="CY6100" s="51"/>
      <c r="CZ6100" s="51"/>
      <c r="DA6100" s="51"/>
      <c r="DB6100" s="51"/>
      <c r="DC6100" s="51"/>
      <c r="DD6100" s="51"/>
    </row>
    <row r="6101" spans="73:108" ht="15" x14ac:dyDescent="0.25">
      <c r="BU6101" s="91"/>
      <c r="BV6101" s="177">
        <v>2010</v>
      </c>
      <c r="BW6101" s="177">
        <v>2</v>
      </c>
      <c r="BX6101" s="177" t="s">
        <v>281</v>
      </c>
      <c r="BY6101" s="177" t="s">
        <v>262</v>
      </c>
      <c r="BZ6101" s="177" t="s">
        <v>267</v>
      </c>
      <c r="CA6101" s="177">
        <v>70</v>
      </c>
      <c r="CB6101" s="177" t="s">
        <v>264</v>
      </c>
      <c r="CC6101" s="122">
        <v>452.79</v>
      </c>
      <c r="CD6101" s="178" t="s">
        <v>2126</v>
      </c>
      <c r="CE6101" s="177" t="s">
        <v>285</v>
      </c>
      <c r="CF6101" s="177" t="s">
        <v>285</v>
      </c>
      <c r="CG6101" s="83" t="s">
        <v>9</v>
      </c>
      <c r="CH6101" s="57"/>
      <c r="CV6101" s="51"/>
      <c r="CW6101" s="51"/>
      <c r="CX6101" s="51"/>
      <c r="CY6101" s="51"/>
      <c r="CZ6101" s="51"/>
      <c r="DA6101" s="51"/>
      <c r="DB6101" s="51"/>
      <c r="DC6101" s="51"/>
      <c r="DD6101" s="51"/>
    </row>
    <row r="6102" spans="73:108" ht="15" x14ac:dyDescent="0.25">
      <c r="BU6102" s="91"/>
      <c r="BV6102" s="177">
        <v>2010</v>
      </c>
      <c r="BW6102" s="177">
        <v>3</v>
      </c>
      <c r="BX6102" s="177" t="s">
        <v>281</v>
      </c>
      <c r="BY6102" s="177" t="s">
        <v>262</v>
      </c>
      <c r="BZ6102" s="177" t="s">
        <v>277</v>
      </c>
      <c r="CA6102" s="177">
        <v>70</v>
      </c>
      <c r="CB6102" s="177" t="s">
        <v>264</v>
      </c>
      <c r="CC6102" s="122">
        <v>254.33</v>
      </c>
      <c r="CD6102" s="178" t="s">
        <v>2126</v>
      </c>
      <c r="CE6102" s="177" t="s">
        <v>285</v>
      </c>
      <c r="CF6102" s="177" t="s">
        <v>285</v>
      </c>
      <c r="CG6102" s="83" t="s">
        <v>9</v>
      </c>
      <c r="CH6102" s="57"/>
      <c r="CV6102" s="51"/>
      <c r="CW6102" s="51"/>
      <c r="CX6102" s="51"/>
      <c r="CY6102" s="51"/>
      <c r="CZ6102" s="51"/>
      <c r="DA6102" s="51"/>
      <c r="DB6102" s="51"/>
      <c r="DC6102" s="51"/>
      <c r="DD6102" s="51"/>
    </row>
    <row r="6103" spans="73:108" ht="15" x14ac:dyDescent="0.25">
      <c r="BU6103" s="91"/>
      <c r="BV6103" s="177">
        <v>2010</v>
      </c>
      <c r="BW6103" s="177">
        <v>3</v>
      </c>
      <c r="BX6103" s="177" t="s">
        <v>281</v>
      </c>
      <c r="BY6103" s="177" t="s">
        <v>262</v>
      </c>
      <c r="BZ6103" s="177" t="s">
        <v>267</v>
      </c>
      <c r="CA6103" s="177">
        <v>70</v>
      </c>
      <c r="CB6103" s="177" t="s">
        <v>264</v>
      </c>
      <c r="CC6103" s="122">
        <v>643.33000000000004</v>
      </c>
      <c r="CD6103" s="178" t="s">
        <v>2126</v>
      </c>
      <c r="CE6103" s="177" t="s">
        <v>285</v>
      </c>
      <c r="CF6103" s="177" t="s">
        <v>285</v>
      </c>
      <c r="CG6103" s="83" t="s">
        <v>9</v>
      </c>
      <c r="CH6103" s="57"/>
      <c r="CV6103" s="51"/>
      <c r="CW6103" s="51"/>
      <c r="CX6103" s="51"/>
      <c r="CY6103" s="51"/>
      <c r="CZ6103" s="51"/>
      <c r="DA6103" s="51"/>
      <c r="DB6103" s="51"/>
      <c r="DC6103" s="51"/>
      <c r="DD6103" s="51"/>
    </row>
    <row r="6104" spans="73:108" ht="15" x14ac:dyDescent="0.25">
      <c r="BU6104" s="91"/>
      <c r="BV6104" s="177">
        <v>2010</v>
      </c>
      <c r="BW6104" s="177">
        <v>4</v>
      </c>
      <c r="BX6104" s="177" t="s">
        <v>281</v>
      </c>
      <c r="BY6104" s="177" t="s">
        <v>262</v>
      </c>
      <c r="BZ6104" s="177" t="s">
        <v>277</v>
      </c>
      <c r="CA6104" s="177">
        <v>70</v>
      </c>
      <c r="CB6104" s="177" t="s">
        <v>264</v>
      </c>
      <c r="CC6104" s="122">
        <v>340.94</v>
      </c>
      <c r="CD6104" s="178" t="s">
        <v>2126</v>
      </c>
      <c r="CE6104" s="177" t="s">
        <v>285</v>
      </c>
      <c r="CF6104" s="177" t="s">
        <v>285</v>
      </c>
      <c r="CG6104" s="83" t="s">
        <v>9</v>
      </c>
      <c r="CH6104" s="57"/>
      <c r="CV6104" s="51"/>
      <c r="CW6104" s="51"/>
      <c r="CX6104" s="51"/>
      <c r="CY6104" s="51"/>
      <c r="CZ6104" s="51"/>
      <c r="DA6104" s="51"/>
      <c r="DB6104" s="51"/>
      <c r="DC6104" s="51"/>
      <c r="DD6104" s="51"/>
    </row>
    <row r="6105" spans="73:108" ht="15" x14ac:dyDescent="0.25">
      <c r="BU6105" s="91"/>
      <c r="BV6105" s="177">
        <v>2010</v>
      </c>
      <c r="BW6105" s="177">
        <v>4</v>
      </c>
      <c r="BX6105" s="177" t="s">
        <v>281</v>
      </c>
      <c r="BY6105" s="177" t="s">
        <v>262</v>
      </c>
      <c r="BZ6105" s="177" t="s">
        <v>267</v>
      </c>
      <c r="CA6105" s="177">
        <v>70</v>
      </c>
      <c r="CB6105" s="177" t="s">
        <v>264</v>
      </c>
      <c r="CC6105" s="122">
        <v>249.9</v>
      </c>
      <c r="CD6105" s="178" t="s">
        <v>2126</v>
      </c>
      <c r="CE6105" s="177" t="s">
        <v>285</v>
      </c>
      <c r="CF6105" s="177" t="s">
        <v>285</v>
      </c>
      <c r="CG6105" s="83" t="s">
        <v>9</v>
      </c>
      <c r="CH6105" s="57"/>
      <c r="CV6105" s="51"/>
      <c r="CW6105" s="51"/>
      <c r="CX6105" s="51"/>
      <c r="CY6105" s="51"/>
      <c r="CZ6105" s="51"/>
      <c r="DA6105" s="51"/>
      <c r="DB6105" s="51"/>
      <c r="DC6105" s="51"/>
      <c r="DD6105" s="51"/>
    </row>
    <row r="6106" spans="73:108" ht="15" x14ac:dyDescent="0.25">
      <c r="BU6106" s="91"/>
      <c r="BV6106" s="177">
        <v>2010</v>
      </c>
      <c r="BW6106" s="177">
        <v>4</v>
      </c>
      <c r="BX6106" s="177" t="s">
        <v>281</v>
      </c>
      <c r="BY6106" s="177" t="s">
        <v>262</v>
      </c>
      <c r="BZ6106" s="177" t="s">
        <v>347</v>
      </c>
      <c r="CA6106" s="177">
        <v>70</v>
      </c>
      <c r="CB6106" s="177" t="s">
        <v>264</v>
      </c>
      <c r="CC6106" s="122">
        <v>356.99</v>
      </c>
      <c r="CD6106" s="178" t="s">
        <v>2126</v>
      </c>
      <c r="CE6106" s="177" t="s">
        <v>285</v>
      </c>
      <c r="CF6106" s="177" t="s">
        <v>285</v>
      </c>
      <c r="CG6106" s="83" t="s">
        <v>9</v>
      </c>
      <c r="CH6106" s="57"/>
      <c r="CV6106" s="51"/>
      <c r="CW6106" s="51"/>
      <c r="CX6106" s="51"/>
      <c r="CY6106" s="51"/>
      <c r="CZ6106" s="51"/>
      <c r="DA6106" s="51"/>
      <c r="DB6106" s="51"/>
      <c r="DC6106" s="51"/>
      <c r="DD6106" s="51"/>
    </row>
    <row r="6107" spans="73:108" ht="15" x14ac:dyDescent="0.25">
      <c r="BU6107" s="91"/>
      <c r="BV6107" s="177">
        <v>2010</v>
      </c>
      <c r="BW6107" s="177">
        <v>5</v>
      </c>
      <c r="BX6107" s="177" t="s">
        <v>281</v>
      </c>
      <c r="BY6107" s="177" t="s">
        <v>262</v>
      </c>
      <c r="BZ6107" s="177" t="s">
        <v>277</v>
      </c>
      <c r="CA6107" s="177">
        <v>70</v>
      </c>
      <c r="CB6107" s="177" t="s">
        <v>264</v>
      </c>
      <c r="CC6107" s="122">
        <v>331.72</v>
      </c>
      <c r="CD6107" s="178" t="s">
        <v>2126</v>
      </c>
      <c r="CE6107" s="177" t="s">
        <v>285</v>
      </c>
      <c r="CF6107" s="177" t="s">
        <v>285</v>
      </c>
      <c r="CG6107" s="83" t="s">
        <v>9</v>
      </c>
      <c r="CH6107" s="57"/>
      <c r="CV6107" s="51"/>
      <c r="CW6107" s="51"/>
      <c r="CX6107" s="51"/>
      <c r="CY6107" s="51"/>
      <c r="CZ6107" s="51"/>
      <c r="DA6107" s="51"/>
      <c r="DB6107" s="51"/>
      <c r="DC6107" s="51"/>
      <c r="DD6107" s="51"/>
    </row>
    <row r="6108" spans="73:108" ht="15" x14ac:dyDescent="0.25">
      <c r="BU6108" s="91"/>
      <c r="BV6108" s="177">
        <v>2010</v>
      </c>
      <c r="BW6108" s="177">
        <v>5</v>
      </c>
      <c r="BX6108" s="177" t="s">
        <v>281</v>
      </c>
      <c r="BY6108" s="177" t="s">
        <v>262</v>
      </c>
      <c r="BZ6108" s="177" t="s">
        <v>268</v>
      </c>
      <c r="CA6108" s="177">
        <v>70</v>
      </c>
      <c r="CB6108" s="177" t="s">
        <v>264</v>
      </c>
      <c r="CC6108" s="122">
        <v>190.32</v>
      </c>
      <c r="CD6108" s="178" t="s">
        <v>2126</v>
      </c>
      <c r="CE6108" s="177" t="s">
        <v>285</v>
      </c>
      <c r="CF6108" s="177" t="s">
        <v>285</v>
      </c>
      <c r="CG6108" s="83" t="s">
        <v>9</v>
      </c>
      <c r="CH6108" s="57"/>
      <c r="CV6108" s="51"/>
      <c r="CW6108" s="51"/>
      <c r="CX6108" s="51"/>
      <c r="CY6108" s="51"/>
      <c r="CZ6108" s="51"/>
      <c r="DA6108" s="51"/>
      <c r="DB6108" s="51"/>
      <c r="DC6108" s="51"/>
      <c r="DD6108" s="51"/>
    </row>
    <row r="6109" spans="73:108" ht="15" x14ac:dyDescent="0.25">
      <c r="BU6109" s="91"/>
      <c r="BV6109" s="177">
        <v>2010</v>
      </c>
      <c r="BW6109" s="177">
        <v>5</v>
      </c>
      <c r="BX6109" s="177" t="s">
        <v>281</v>
      </c>
      <c r="BY6109" s="177" t="s">
        <v>262</v>
      </c>
      <c r="BZ6109" s="177" t="s">
        <v>347</v>
      </c>
      <c r="CA6109" s="177">
        <v>70</v>
      </c>
      <c r="CB6109" s="177" t="s">
        <v>264</v>
      </c>
      <c r="CC6109" s="122">
        <v>761.28</v>
      </c>
      <c r="CD6109" s="178" t="s">
        <v>2126</v>
      </c>
      <c r="CE6109" s="177" t="s">
        <v>285</v>
      </c>
      <c r="CF6109" s="177" t="s">
        <v>285</v>
      </c>
      <c r="CG6109" s="83" t="s">
        <v>9</v>
      </c>
      <c r="CH6109" s="57"/>
      <c r="CV6109" s="51"/>
      <c r="CW6109" s="51"/>
      <c r="CX6109" s="51"/>
      <c r="CY6109" s="51"/>
      <c r="CZ6109" s="51"/>
      <c r="DA6109" s="51"/>
      <c r="DB6109" s="51"/>
      <c r="DC6109" s="51"/>
      <c r="DD6109" s="51"/>
    </row>
    <row r="6110" spans="73:108" ht="15" x14ac:dyDescent="0.25">
      <c r="BU6110" s="91"/>
      <c r="BV6110" s="177">
        <v>2010</v>
      </c>
      <c r="BW6110" s="177">
        <v>6</v>
      </c>
      <c r="BX6110" s="177" t="s">
        <v>281</v>
      </c>
      <c r="BY6110" s="177" t="s">
        <v>262</v>
      </c>
      <c r="BZ6110" s="177" t="s">
        <v>277</v>
      </c>
      <c r="CA6110" s="177">
        <v>70</v>
      </c>
      <c r="CB6110" s="177" t="s">
        <v>264</v>
      </c>
      <c r="CC6110" s="122">
        <v>1087.8</v>
      </c>
      <c r="CD6110" s="178" t="s">
        <v>2126</v>
      </c>
      <c r="CE6110" s="177" t="s">
        <v>285</v>
      </c>
      <c r="CF6110" s="177" t="s">
        <v>285</v>
      </c>
      <c r="CG6110" s="83" t="s">
        <v>9</v>
      </c>
      <c r="CH6110" s="57"/>
      <c r="CV6110" s="51"/>
      <c r="CW6110" s="51"/>
      <c r="CX6110" s="51"/>
      <c r="CY6110" s="51"/>
      <c r="CZ6110" s="51"/>
      <c r="DA6110" s="51"/>
      <c r="DB6110" s="51"/>
      <c r="DC6110" s="51"/>
      <c r="DD6110" s="51"/>
    </row>
    <row r="6111" spans="73:108" ht="15" x14ac:dyDescent="0.25">
      <c r="BU6111" s="91"/>
      <c r="BV6111" s="177">
        <v>2010</v>
      </c>
      <c r="BW6111" s="177">
        <v>6</v>
      </c>
      <c r="BX6111" s="177" t="s">
        <v>281</v>
      </c>
      <c r="BY6111" s="177" t="s">
        <v>262</v>
      </c>
      <c r="BZ6111" s="177" t="s">
        <v>263</v>
      </c>
      <c r="CA6111" s="177">
        <v>70</v>
      </c>
      <c r="CB6111" s="177" t="s">
        <v>264</v>
      </c>
      <c r="CC6111" s="122">
        <v>1115.6600000000001</v>
      </c>
      <c r="CD6111" s="178" t="s">
        <v>2126</v>
      </c>
      <c r="CE6111" s="177" t="s">
        <v>285</v>
      </c>
      <c r="CF6111" s="177" t="s">
        <v>285</v>
      </c>
      <c r="CG6111" s="83" t="s">
        <v>9</v>
      </c>
      <c r="CH6111" s="57"/>
      <c r="CV6111" s="51"/>
      <c r="CW6111" s="51"/>
      <c r="CX6111" s="51"/>
      <c r="CY6111" s="51"/>
      <c r="CZ6111" s="51"/>
      <c r="DA6111" s="51"/>
      <c r="DB6111" s="51"/>
      <c r="DC6111" s="51"/>
      <c r="DD6111" s="51"/>
    </row>
    <row r="6112" spans="73:108" ht="15" x14ac:dyDescent="0.25">
      <c r="BU6112" s="91"/>
      <c r="BV6112" s="177">
        <v>2010</v>
      </c>
      <c r="BW6112" s="177">
        <v>6</v>
      </c>
      <c r="BX6112" s="177" t="s">
        <v>281</v>
      </c>
      <c r="BY6112" s="177" t="s">
        <v>262</v>
      </c>
      <c r="BZ6112" s="177" t="s">
        <v>268</v>
      </c>
      <c r="CA6112" s="177">
        <v>70</v>
      </c>
      <c r="CB6112" s="177" t="s">
        <v>264</v>
      </c>
      <c r="CC6112" s="122">
        <v>304.48</v>
      </c>
      <c r="CD6112" s="178" t="s">
        <v>2126</v>
      </c>
      <c r="CE6112" s="177" t="s">
        <v>285</v>
      </c>
      <c r="CF6112" s="177" t="s">
        <v>285</v>
      </c>
      <c r="CG6112" s="83" t="s">
        <v>9</v>
      </c>
      <c r="CH6112" s="57"/>
      <c r="CV6112" s="51"/>
      <c r="CW6112" s="51"/>
      <c r="CX6112" s="51"/>
      <c r="CY6112" s="51"/>
      <c r="CZ6112" s="51"/>
      <c r="DA6112" s="51"/>
      <c r="DB6112" s="51"/>
      <c r="DC6112" s="51"/>
      <c r="DD6112" s="51"/>
    </row>
    <row r="6113" spans="73:108" ht="15" x14ac:dyDescent="0.25">
      <c r="BU6113" s="91"/>
      <c r="BV6113" s="177">
        <v>2010</v>
      </c>
      <c r="BW6113" s="177">
        <v>6</v>
      </c>
      <c r="BX6113" s="177" t="s">
        <v>281</v>
      </c>
      <c r="BY6113" s="177" t="s">
        <v>262</v>
      </c>
      <c r="BZ6113" s="177" t="s">
        <v>347</v>
      </c>
      <c r="CA6113" s="177">
        <v>70</v>
      </c>
      <c r="CB6113" s="177" t="s">
        <v>264</v>
      </c>
      <c r="CC6113" s="122">
        <v>608.97</v>
      </c>
      <c r="CD6113" s="178" t="s">
        <v>2126</v>
      </c>
      <c r="CE6113" s="177" t="s">
        <v>285</v>
      </c>
      <c r="CF6113" s="177" t="s">
        <v>285</v>
      </c>
      <c r="CG6113" s="83" t="s">
        <v>9</v>
      </c>
      <c r="CH6113" s="57"/>
      <c r="CV6113" s="51"/>
      <c r="CW6113" s="51"/>
      <c r="CX6113" s="51"/>
      <c r="CY6113" s="51"/>
      <c r="CZ6113" s="51"/>
      <c r="DA6113" s="51"/>
      <c r="DB6113" s="51"/>
      <c r="DC6113" s="51"/>
      <c r="DD6113" s="51"/>
    </row>
    <row r="6114" spans="73:108" ht="15" x14ac:dyDescent="0.25">
      <c r="BU6114" s="91"/>
      <c r="BV6114" s="177">
        <v>2010</v>
      </c>
      <c r="BW6114" s="177">
        <v>7</v>
      </c>
      <c r="BX6114" s="177" t="s">
        <v>281</v>
      </c>
      <c r="BY6114" s="177" t="s">
        <v>262</v>
      </c>
      <c r="BZ6114" s="177" t="s">
        <v>277</v>
      </c>
      <c r="CA6114" s="177">
        <v>70</v>
      </c>
      <c r="CB6114" s="177" t="s">
        <v>264</v>
      </c>
      <c r="CC6114" s="122">
        <v>2447.69</v>
      </c>
      <c r="CD6114" s="178" t="s">
        <v>2126</v>
      </c>
      <c r="CE6114" s="177" t="s">
        <v>285</v>
      </c>
      <c r="CF6114" s="177" t="s">
        <v>285</v>
      </c>
      <c r="CG6114" s="83" t="s">
        <v>9</v>
      </c>
      <c r="CH6114" s="57"/>
      <c r="CV6114" s="51"/>
      <c r="CW6114" s="51"/>
      <c r="CX6114" s="51"/>
      <c r="CY6114" s="51"/>
      <c r="CZ6114" s="51"/>
      <c r="DA6114" s="51"/>
      <c r="DB6114" s="51"/>
      <c r="DC6114" s="51"/>
      <c r="DD6114" s="51"/>
    </row>
    <row r="6115" spans="73:108" ht="15" x14ac:dyDescent="0.25">
      <c r="BU6115" s="91"/>
      <c r="BV6115" s="177">
        <v>2010</v>
      </c>
      <c r="BW6115" s="177">
        <v>7</v>
      </c>
      <c r="BX6115" s="177" t="s">
        <v>281</v>
      </c>
      <c r="BY6115" s="177" t="s">
        <v>262</v>
      </c>
      <c r="BZ6115" s="177" t="s">
        <v>263</v>
      </c>
      <c r="CA6115" s="177">
        <v>70</v>
      </c>
      <c r="CB6115" s="177" t="s">
        <v>264</v>
      </c>
      <c r="CC6115" s="122">
        <v>1986.53</v>
      </c>
      <c r="CD6115" s="178" t="s">
        <v>2126</v>
      </c>
      <c r="CE6115" s="177" t="s">
        <v>285</v>
      </c>
      <c r="CF6115" s="177" t="s">
        <v>285</v>
      </c>
      <c r="CG6115" s="83" t="s">
        <v>9</v>
      </c>
      <c r="CH6115" s="57"/>
      <c r="CV6115" s="51"/>
      <c r="CW6115" s="51"/>
      <c r="CX6115" s="51"/>
      <c r="CY6115" s="51"/>
      <c r="CZ6115" s="51"/>
      <c r="DA6115" s="51"/>
      <c r="DB6115" s="51"/>
      <c r="DC6115" s="51"/>
      <c r="DD6115" s="51"/>
    </row>
    <row r="6116" spans="73:108" ht="15" x14ac:dyDescent="0.25">
      <c r="BU6116" s="91"/>
      <c r="BV6116" s="177">
        <v>2010</v>
      </c>
      <c r="BW6116" s="177">
        <v>7</v>
      </c>
      <c r="BX6116" s="177" t="s">
        <v>281</v>
      </c>
      <c r="BY6116" s="177" t="s">
        <v>262</v>
      </c>
      <c r="BZ6116" s="177" t="s">
        <v>266</v>
      </c>
      <c r="CA6116" s="177">
        <v>70</v>
      </c>
      <c r="CB6116" s="177" t="s">
        <v>264</v>
      </c>
      <c r="CC6116" s="122">
        <v>1676.69</v>
      </c>
      <c r="CD6116" s="178" t="s">
        <v>2126</v>
      </c>
      <c r="CE6116" s="177" t="s">
        <v>285</v>
      </c>
      <c r="CF6116" s="177" t="s">
        <v>285</v>
      </c>
      <c r="CG6116" s="83" t="s">
        <v>9</v>
      </c>
      <c r="CH6116" s="57"/>
      <c r="CV6116" s="51"/>
      <c r="CW6116" s="51"/>
      <c r="CX6116" s="51"/>
      <c r="CY6116" s="51"/>
      <c r="CZ6116" s="51"/>
      <c r="DA6116" s="51"/>
      <c r="DB6116" s="51"/>
      <c r="DC6116" s="51"/>
      <c r="DD6116" s="51"/>
    </row>
    <row r="6117" spans="73:108" ht="15" x14ac:dyDescent="0.25">
      <c r="BU6117" s="91"/>
      <c r="BV6117" s="177">
        <v>2010</v>
      </c>
      <c r="BW6117" s="177">
        <v>7</v>
      </c>
      <c r="BX6117" s="177" t="s">
        <v>281</v>
      </c>
      <c r="BY6117" s="177" t="s">
        <v>262</v>
      </c>
      <c r="BZ6117" s="177" t="s">
        <v>268</v>
      </c>
      <c r="CA6117" s="177">
        <v>70</v>
      </c>
      <c r="CB6117" s="177" t="s">
        <v>264</v>
      </c>
      <c r="CC6117" s="122">
        <v>830.09</v>
      </c>
      <c r="CD6117" s="178" t="s">
        <v>2126</v>
      </c>
      <c r="CE6117" s="177" t="s">
        <v>285</v>
      </c>
      <c r="CF6117" s="177" t="s">
        <v>285</v>
      </c>
      <c r="CG6117" s="83" t="s">
        <v>9</v>
      </c>
      <c r="CH6117" s="57"/>
      <c r="CV6117" s="51"/>
      <c r="CW6117" s="51"/>
      <c r="CX6117" s="51"/>
      <c r="CY6117" s="51"/>
      <c r="CZ6117" s="51"/>
      <c r="DA6117" s="51"/>
      <c r="DB6117" s="51"/>
      <c r="DC6117" s="51"/>
      <c r="DD6117" s="51"/>
    </row>
    <row r="6118" spans="73:108" ht="15" x14ac:dyDescent="0.25">
      <c r="BU6118" s="91"/>
      <c r="BV6118" s="177">
        <v>2010</v>
      </c>
      <c r="BW6118" s="177">
        <v>7</v>
      </c>
      <c r="BX6118" s="177" t="s">
        <v>281</v>
      </c>
      <c r="BY6118" s="177" t="s">
        <v>262</v>
      </c>
      <c r="BZ6118" s="177" t="s">
        <v>347</v>
      </c>
      <c r="CA6118" s="177">
        <v>70</v>
      </c>
      <c r="CB6118" s="177" t="s">
        <v>264</v>
      </c>
      <c r="CC6118" s="122">
        <v>800.33</v>
      </c>
      <c r="CD6118" s="178" t="s">
        <v>2126</v>
      </c>
      <c r="CE6118" s="177" t="s">
        <v>285</v>
      </c>
      <c r="CF6118" s="177" t="s">
        <v>285</v>
      </c>
      <c r="CG6118" s="83" t="s">
        <v>9</v>
      </c>
      <c r="CH6118" s="57"/>
      <c r="CV6118" s="51"/>
      <c r="CW6118" s="51"/>
      <c r="CX6118" s="51"/>
      <c r="CY6118" s="51"/>
      <c r="CZ6118" s="51"/>
      <c r="DA6118" s="51"/>
      <c r="DB6118" s="51"/>
      <c r="DC6118" s="51"/>
      <c r="DD6118" s="51"/>
    </row>
    <row r="6119" spans="73:108" ht="15" x14ac:dyDescent="0.25">
      <c r="BU6119" s="91"/>
      <c r="BV6119" s="177">
        <v>2010</v>
      </c>
      <c r="BW6119" s="177">
        <v>8</v>
      </c>
      <c r="BX6119" s="177" t="s">
        <v>281</v>
      </c>
      <c r="BY6119" s="177" t="s">
        <v>262</v>
      </c>
      <c r="BZ6119" s="177" t="s">
        <v>277</v>
      </c>
      <c r="CA6119" s="177">
        <v>70</v>
      </c>
      <c r="CB6119" s="177" t="s">
        <v>264</v>
      </c>
      <c r="CC6119" s="122">
        <v>2298.58</v>
      </c>
      <c r="CD6119" s="178" t="s">
        <v>2126</v>
      </c>
      <c r="CE6119" s="177" t="s">
        <v>285</v>
      </c>
      <c r="CF6119" s="177" t="s">
        <v>285</v>
      </c>
      <c r="CG6119" s="83" t="s">
        <v>9</v>
      </c>
      <c r="CH6119" s="57"/>
      <c r="CV6119" s="51"/>
      <c r="CW6119" s="51"/>
      <c r="CX6119" s="51"/>
      <c r="CY6119" s="51"/>
      <c r="CZ6119" s="51"/>
      <c r="DA6119" s="51"/>
      <c r="DB6119" s="51"/>
      <c r="DC6119" s="51"/>
      <c r="DD6119" s="51"/>
    </row>
    <row r="6120" spans="73:108" ht="15" x14ac:dyDescent="0.25">
      <c r="BU6120" s="91"/>
      <c r="BV6120" s="177">
        <v>2010</v>
      </c>
      <c r="BW6120" s="177">
        <v>8</v>
      </c>
      <c r="BX6120" s="177" t="s">
        <v>281</v>
      </c>
      <c r="BY6120" s="177" t="s">
        <v>262</v>
      </c>
      <c r="BZ6120" s="177" t="s">
        <v>263</v>
      </c>
      <c r="CA6120" s="177">
        <v>70</v>
      </c>
      <c r="CB6120" s="177" t="s">
        <v>264</v>
      </c>
      <c r="CC6120" s="122">
        <v>1634.94</v>
      </c>
      <c r="CD6120" s="178" t="s">
        <v>2126</v>
      </c>
      <c r="CE6120" s="177" t="s">
        <v>285</v>
      </c>
      <c r="CF6120" s="177" t="s">
        <v>285</v>
      </c>
      <c r="CG6120" s="83" t="s">
        <v>9</v>
      </c>
      <c r="CH6120" s="57"/>
      <c r="CV6120" s="51"/>
      <c r="CW6120" s="51"/>
      <c r="CX6120" s="51"/>
      <c r="CY6120" s="51"/>
      <c r="CZ6120" s="51"/>
      <c r="DA6120" s="51"/>
      <c r="DB6120" s="51"/>
      <c r="DC6120" s="51"/>
      <c r="DD6120" s="51"/>
    </row>
    <row r="6121" spans="73:108" ht="15" x14ac:dyDescent="0.25">
      <c r="BU6121" s="91"/>
      <c r="BV6121" s="177">
        <v>2010</v>
      </c>
      <c r="BW6121" s="177">
        <v>8</v>
      </c>
      <c r="BX6121" s="177" t="s">
        <v>281</v>
      </c>
      <c r="BY6121" s="177" t="s">
        <v>262</v>
      </c>
      <c r="BZ6121" s="177" t="s">
        <v>266</v>
      </c>
      <c r="CA6121" s="177">
        <v>70</v>
      </c>
      <c r="CB6121" s="177" t="s">
        <v>264</v>
      </c>
      <c r="CC6121" s="122">
        <v>984.92</v>
      </c>
      <c r="CD6121" s="178" t="s">
        <v>2126</v>
      </c>
      <c r="CE6121" s="177" t="s">
        <v>285</v>
      </c>
      <c r="CF6121" s="177" t="s">
        <v>285</v>
      </c>
      <c r="CG6121" s="83" t="s">
        <v>9</v>
      </c>
      <c r="CH6121" s="57"/>
      <c r="CV6121" s="51"/>
      <c r="CW6121" s="51"/>
      <c r="CX6121" s="51"/>
      <c r="CY6121" s="51"/>
      <c r="CZ6121" s="51"/>
      <c r="DA6121" s="51"/>
      <c r="DB6121" s="51"/>
      <c r="DC6121" s="51"/>
      <c r="DD6121" s="51"/>
    </row>
    <row r="6122" spans="73:108" ht="15" x14ac:dyDescent="0.25">
      <c r="BU6122" s="91"/>
      <c r="BV6122" s="177">
        <v>2010</v>
      </c>
      <c r="BW6122" s="177">
        <v>8</v>
      </c>
      <c r="BX6122" s="177" t="s">
        <v>281</v>
      </c>
      <c r="BY6122" s="177" t="s">
        <v>262</v>
      </c>
      <c r="BZ6122" s="177" t="s">
        <v>347</v>
      </c>
      <c r="CA6122" s="177">
        <v>70</v>
      </c>
      <c r="CB6122" s="177" t="s">
        <v>264</v>
      </c>
      <c r="CC6122" s="122">
        <v>1066.76</v>
      </c>
      <c r="CD6122" s="178" t="s">
        <v>2126</v>
      </c>
      <c r="CE6122" s="177" t="s">
        <v>285</v>
      </c>
      <c r="CF6122" s="177" t="s">
        <v>285</v>
      </c>
      <c r="CG6122" s="83" t="s">
        <v>9</v>
      </c>
      <c r="CH6122" s="57"/>
      <c r="CV6122" s="51"/>
      <c r="CW6122" s="51"/>
      <c r="CX6122" s="51"/>
      <c r="CY6122" s="51"/>
      <c r="CZ6122" s="51"/>
      <c r="DA6122" s="51"/>
      <c r="DB6122" s="51"/>
      <c r="DC6122" s="51"/>
      <c r="DD6122" s="51"/>
    </row>
    <row r="6123" spans="73:108" ht="15" x14ac:dyDescent="0.25">
      <c r="BU6123" s="91"/>
      <c r="BV6123" s="177">
        <v>2010</v>
      </c>
      <c r="BW6123" s="177">
        <v>9</v>
      </c>
      <c r="BX6123" s="177" t="s">
        <v>281</v>
      </c>
      <c r="BY6123" s="177" t="s">
        <v>262</v>
      </c>
      <c r="BZ6123" s="177" t="s">
        <v>277</v>
      </c>
      <c r="CA6123" s="177">
        <v>70</v>
      </c>
      <c r="CB6123" s="177" t="s">
        <v>264</v>
      </c>
      <c r="CC6123" s="122">
        <v>919.82</v>
      </c>
      <c r="CD6123" s="178" t="s">
        <v>2126</v>
      </c>
      <c r="CE6123" s="177" t="s">
        <v>285</v>
      </c>
      <c r="CF6123" s="177" t="s">
        <v>285</v>
      </c>
      <c r="CG6123" s="83" t="s">
        <v>9</v>
      </c>
      <c r="CH6123" s="57"/>
      <c r="CV6123" s="51"/>
      <c r="CW6123" s="51"/>
      <c r="CX6123" s="51"/>
      <c r="CY6123" s="51"/>
      <c r="CZ6123" s="51"/>
      <c r="DA6123" s="51"/>
      <c r="DB6123" s="51"/>
      <c r="DC6123" s="51"/>
      <c r="DD6123" s="51"/>
    </row>
    <row r="6124" spans="73:108" ht="15" x14ac:dyDescent="0.25">
      <c r="BU6124" s="91"/>
      <c r="BV6124" s="177">
        <v>2010</v>
      </c>
      <c r="BW6124" s="177">
        <v>9</v>
      </c>
      <c r="BX6124" s="177" t="s">
        <v>281</v>
      </c>
      <c r="BY6124" s="177" t="s">
        <v>262</v>
      </c>
      <c r="BZ6124" s="177" t="s">
        <v>347</v>
      </c>
      <c r="CA6124" s="177">
        <v>70</v>
      </c>
      <c r="CB6124" s="177" t="s">
        <v>264</v>
      </c>
      <c r="CC6124" s="122">
        <v>613.23</v>
      </c>
      <c r="CD6124" s="178" t="s">
        <v>2126</v>
      </c>
      <c r="CE6124" s="177" t="s">
        <v>285</v>
      </c>
      <c r="CF6124" s="177" t="s">
        <v>285</v>
      </c>
      <c r="CG6124" s="83" t="s">
        <v>9</v>
      </c>
      <c r="CH6124" s="57"/>
      <c r="CV6124" s="51"/>
      <c r="CW6124" s="51"/>
      <c r="CX6124" s="51"/>
      <c r="CY6124" s="51"/>
      <c r="CZ6124" s="51"/>
      <c r="DA6124" s="51"/>
      <c r="DB6124" s="51"/>
      <c r="DC6124" s="51"/>
      <c r="DD6124" s="51"/>
    </row>
    <row r="6125" spans="73:108" ht="15" x14ac:dyDescent="0.25">
      <c r="BU6125" s="91"/>
      <c r="BV6125" s="177">
        <v>2010</v>
      </c>
      <c r="BW6125" s="177">
        <v>10</v>
      </c>
      <c r="BX6125" s="177" t="s">
        <v>281</v>
      </c>
      <c r="BY6125" s="177" t="s">
        <v>262</v>
      </c>
      <c r="BZ6125" s="177" t="s">
        <v>277</v>
      </c>
      <c r="CA6125" s="177">
        <v>70</v>
      </c>
      <c r="CB6125" s="177" t="s">
        <v>264</v>
      </c>
      <c r="CC6125" s="122">
        <v>1289.95</v>
      </c>
      <c r="CD6125" s="178" t="s">
        <v>2126</v>
      </c>
      <c r="CE6125" s="177" t="s">
        <v>285</v>
      </c>
      <c r="CF6125" s="177" t="s">
        <v>285</v>
      </c>
      <c r="CG6125" s="83" t="s">
        <v>9</v>
      </c>
      <c r="CH6125" s="57"/>
      <c r="CV6125" s="51"/>
      <c r="CW6125" s="51"/>
      <c r="CX6125" s="51"/>
      <c r="CY6125" s="51"/>
      <c r="CZ6125" s="51"/>
      <c r="DA6125" s="51"/>
      <c r="DB6125" s="51"/>
      <c r="DC6125" s="51"/>
      <c r="DD6125" s="51"/>
    </row>
    <row r="6126" spans="73:108" ht="15" x14ac:dyDescent="0.25">
      <c r="BU6126" s="91"/>
      <c r="BV6126" s="177">
        <v>2010</v>
      </c>
      <c r="BW6126" s="177">
        <v>10</v>
      </c>
      <c r="BX6126" s="177" t="s">
        <v>281</v>
      </c>
      <c r="BY6126" s="177" t="s">
        <v>262</v>
      </c>
      <c r="BZ6126" s="177" t="s">
        <v>263</v>
      </c>
      <c r="CA6126" s="177">
        <v>70</v>
      </c>
      <c r="CB6126" s="177" t="s">
        <v>264</v>
      </c>
      <c r="CC6126" s="122">
        <v>1604.03</v>
      </c>
      <c r="CD6126" s="178" t="s">
        <v>2126</v>
      </c>
      <c r="CE6126" s="177" t="s">
        <v>285</v>
      </c>
      <c r="CF6126" s="177" t="s">
        <v>285</v>
      </c>
      <c r="CG6126" s="83" t="s">
        <v>9</v>
      </c>
      <c r="CH6126" s="57"/>
      <c r="CV6126" s="51"/>
      <c r="CW6126" s="51"/>
      <c r="CX6126" s="51"/>
      <c r="CY6126" s="51"/>
      <c r="CZ6126" s="51"/>
      <c r="DA6126" s="51"/>
      <c r="DB6126" s="51"/>
      <c r="DC6126" s="51"/>
      <c r="DD6126" s="51"/>
    </row>
    <row r="6127" spans="73:108" ht="15" x14ac:dyDescent="0.25">
      <c r="BU6127" s="91"/>
      <c r="BV6127" s="177">
        <v>2010</v>
      </c>
      <c r="BW6127" s="177">
        <v>10</v>
      </c>
      <c r="BX6127" s="177" t="s">
        <v>281</v>
      </c>
      <c r="BY6127" s="177" t="s">
        <v>262</v>
      </c>
      <c r="BZ6127" s="177" t="s">
        <v>266</v>
      </c>
      <c r="CA6127" s="177">
        <v>70</v>
      </c>
      <c r="CB6127" s="177" t="s">
        <v>264</v>
      </c>
      <c r="CC6127" s="122">
        <v>486.06</v>
      </c>
      <c r="CD6127" s="178" t="s">
        <v>2126</v>
      </c>
      <c r="CE6127" s="177" t="s">
        <v>285</v>
      </c>
      <c r="CF6127" s="177" t="s">
        <v>285</v>
      </c>
      <c r="CG6127" s="83" t="s">
        <v>9</v>
      </c>
      <c r="CH6127" s="57"/>
      <c r="CV6127" s="51"/>
      <c r="CW6127" s="51"/>
      <c r="CX6127" s="51"/>
      <c r="CY6127" s="51"/>
      <c r="CZ6127" s="51"/>
      <c r="DA6127" s="51"/>
      <c r="DB6127" s="51"/>
      <c r="DC6127" s="51"/>
      <c r="DD6127" s="51"/>
    </row>
    <row r="6128" spans="73:108" ht="15" x14ac:dyDescent="0.25">
      <c r="BU6128" s="91"/>
      <c r="BV6128" s="177">
        <v>2010</v>
      </c>
      <c r="BW6128" s="177">
        <v>10</v>
      </c>
      <c r="BX6128" s="177" t="s">
        <v>281</v>
      </c>
      <c r="BY6128" s="177" t="s">
        <v>262</v>
      </c>
      <c r="BZ6128" s="177" t="s">
        <v>347</v>
      </c>
      <c r="CA6128" s="177">
        <v>70</v>
      </c>
      <c r="CB6128" s="177" t="s">
        <v>264</v>
      </c>
      <c r="CC6128" s="122">
        <v>383.25</v>
      </c>
      <c r="CD6128" s="178" t="s">
        <v>2126</v>
      </c>
      <c r="CE6128" s="177" t="s">
        <v>285</v>
      </c>
      <c r="CF6128" s="177" t="s">
        <v>285</v>
      </c>
      <c r="CG6128" s="83" t="s">
        <v>9</v>
      </c>
      <c r="CH6128" s="57"/>
      <c r="CV6128" s="51"/>
      <c r="CW6128" s="51"/>
      <c r="CX6128" s="51"/>
      <c r="CY6128" s="51"/>
      <c r="CZ6128" s="51"/>
      <c r="DA6128" s="51"/>
      <c r="DB6128" s="51"/>
      <c r="DC6128" s="51"/>
      <c r="DD6128" s="51"/>
    </row>
    <row r="6129" spans="73:108" ht="15" x14ac:dyDescent="0.25">
      <c r="BU6129" s="91"/>
      <c r="BV6129" s="177">
        <v>2010</v>
      </c>
      <c r="BW6129" s="177">
        <v>11</v>
      </c>
      <c r="BX6129" s="177" t="s">
        <v>281</v>
      </c>
      <c r="BY6129" s="177" t="s">
        <v>262</v>
      </c>
      <c r="BZ6129" s="177" t="s">
        <v>277</v>
      </c>
      <c r="CA6129" s="177">
        <v>70</v>
      </c>
      <c r="CB6129" s="177" t="s">
        <v>264</v>
      </c>
      <c r="CC6129" s="122">
        <v>2469.0500000000002</v>
      </c>
      <c r="CD6129" s="178" t="s">
        <v>2126</v>
      </c>
      <c r="CE6129" s="177" t="s">
        <v>285</v>
      </c>
      <c r="CF6129" s="177" t="s">
        <v>285</v>
      </c>
      <c r="CG6129" s="83" t="s">
        <v>9</v>
      </c>
      <c r="CH6129" s="57"/>
      <c r="CV6129" s="51"/>
      <c r="CW6129" s="51"/>
      <c r="CX6129" s="51"/>
      <c r="CY6129" s="51"/>
      <c r="CZ6129" s="51"/>
      <c r="DA6129" s="51"/>
      <c r="DB6129" s="51"/>
      <c r="DC6129" s="51"/>
      <c r="DD6129" s="51"/>
    </row>
    <row r="6130" spans="73:108" ht="15" x14ac:dyDescent="0.25">
      <c r="BU6130" s="91"/>
      <c r="BV6130" s="177">
        <v>2010</v>
      </c>
      <c r="BW6130" s="177">
        <v>11</v>
      </c>
      <c r="BX6130" s="177" t="s">
        <v>281</v>
      </c>
      <c r="BY6130" s="177" t="s">
        <v>262</v>
      </c>
      <c r="BZ6130" s="177" t="s">
        <v>263</v>
      </c>
      <c r="CA6130" s="177">
        <v>70</v>
      </c>
      <c r="CB6130" s="177" t="s">
        <v>264</v>
      </c>
      <c r="CC6130" s="122">
        <v>2318.0300000000002</v>
      </c>
      <c r="CD6130" s="178" t="s">
        <v>2126</v>
      </c>
      <c r="CE6130" s="177" t="s">
        <v>285</v>
      </c>
      <c r="CF6130" s="177" t="s">
        <v>285</v>
      </c>
      <c r="CG6130" s="83" t="s">
        <v>9</v>
      </c>
      <c r="CH6130" s="57"/>
      <c r="CV6130" s="51"/>
      <c r="CW6130" s="51"/>
      <c r="CX6130" s="51"/>
      <c r="CY6130" s="51"/>
      <c r="CZ6130" s="51"/>
      <c r="DA6130" s="51"/>
      <c r="DB6130" s="51"/>
      <c r="DC6130" s="51"/>
      <c r="DD6130" s="51"/>
    </row>
    <row r="6131" spans="73:108" ht="15" x14ac:dyDescent="0.25">
      <c r="BU6131" s="91"/>
      <c r="BV6131" s="177">
        <v>2010</v>
      </c>
      <c r="BW6131" s="177">
        <v>11</v>
      </c>
      <c r="BX6131" s="177" t="s">
        <v>281</v>
      </c>
      <c r="BY6131" s="177" t="s">
        <v>262</v>
      </c>
      <c r="BZ6131" s="177" t="s">
        <v>266</v>
      </c>
      <c r="CA6131" s="177">
        <v>70</v>
      </c>
      <c r="CB6131" s="177" t="s">
        <v>264</v>
      </c>
      <c r="CC6131" s="122">
        <v>710.71</v>
      </c>
      <c r="CD6131" s="178" t="s">
        <v>2126</v>
      </c>
      <c r="CE6131" s="177" t="s">
        <v>285</v>
      </c>
      <c r="CF6131" s="177" t="s">
        <v>285</v>
      </c>
      <c r="CG6131" s="83" t="s">
        <v>9</v>
      </c>
      <c r="CH6131" s="57"/>
      <c r="CV6131" s="51"/>
      <c r="CW6131" s="51"/>
      <c r="CX6131" s="51"/>
      <c r="CY6131" s="51"/>
      <c r="CZ6131" s="51"/>
      <c r="DA6131" s="51"/>
      <c r="DB6131" s="51"/>
      <c r="DC6131" s="51"/>
      <c r="DD6131" s="51"/>
    </row>
    <row r="6132" spans="73:108" ht="15" x14ac:dyDescent="0.25">
      <c r="BU6132" s="91"/>
      <c r="BV6132" s="177">
        <v>2010</v>
      </c>
      <c r="BW6132" s="177">
        <v>11</v>
      </c>
      <c r="BX6132" s="177" t="s">
        <v>281</v>
      </c>
      <c r="BY6132" s="177" t="s">
        <v>262</v>
      </c>
      <c r="BZ6132" s="177" t="s">
        <v>347</v>
      </c>
      <c r="CA6132" s="177">
        <v>70</v>
      </c>
      <c r="CB6132" s="177" t="s">
        <v>264</v>
      </c>
      <c r="CC6132" s="122">
        <v>267.04000000000002</v>
      </c>
      <c r="CD6132" s="178" t="s">
        <v>2126</v>
      </c>
      <c r="CE6132" s="177" t="s">
        <v>285</v>
      </c>
      <c r="CF6132" s="177" t="s">
        <v>285</v>
      </c>
      <c r="CG6132" s="83" t="s">
        <v>9</v>
      </c>
      <c r="CH6132" s="57"/>
      <c r="CV6132" s="51"/>
      <c r="CW6132" s="51"/>
      <c r="CX6132" s="51"/>
      <c r="CY6132" s="51"/>
      <c r="CZ6132" s="51"/>
      <c r="DA6132" s="51"/>
      <c r="DB6132" s="51"/>
      <c r="DC6132" s="51"/>
      <c r="DD6132" s="51"/>
    </row>
    <row r="6133" spans="73:108" ht="15" x14ac:dyDescent="0.25">
      <c r="BU6133" s="91"/>
      <c r="BV6133" s="177">
        <v>2010</v>
      </c>
      <c r="BW6133" s="177">
        <v>12</v>
      </c>
      <c r="BX6133" s="177" t="s">
        <v>281</v>
      </c>
      <c r="BY6133" s="177" t="s">
        <v>262</v>
      </c>
      <c r="BZ6133" s="177" t="s">
        <v>277</v>
      </c>
      <c r="CA6133" s="177">
        <v>70</v>
      </c>
      <c r="CB6133" s="177" t="s">
        <v>264</v>
      </c>
      <c r="CC6133" s="122">
        <v>3334.48</v>
      </c>
      <c r="CD6133" s="178" t="s">
        <v>2126</v>
      </c>
      <c r="CE6133" s="177" t="s">
        <v>285</v>
      </c>
      <c r="CF6133" s="177" t="s">
        <v>285</v>
      </c>
      <c r="CG6133" s="83" t="s">
        <v>9</v>
      </c>
      <c r="CH6133" s="57"/>
      <c r="CV6133" s="51"/>
      <c r="CW6133" s="51"/>
      <c r="CX6133" s="51"/>
      <c r="CY6133" s="51"/>
      <c r="CZ6133" s="51"/>
      <c r="DA6133" s="51"/>
      <c r="DB6133" s="51"/>
      <c r="DC6133" s="51"/>
      <c r="DD6133" s="51"/>
    </row>
    <row r="6134" spans="73:108" ht="15" x14ac:dyDescent="0.25">
      <c r="BU6134" s="91"/>
      <c r="BV6134" s="177">
        <v>2010</v>
      </c>
      <c r="BW6134" s="177">
        <v>12</v>
      </c>
      <c r="BX6134" s="177" t="s">
        <v>281</v>
      </c>
      <c r="BY6134" s="177" t="s">
        <v>262</v>
      </c>
      <c r="BZ6134" s="177" t="s">
        <v>263</v>
      </c>
      <c r="CA6134" s="177">
        <v>70</v>
      </c>
      <c r="CB6134" s="177" t="s">
        <v>264</v>
      </c>
      <c r="CC6134" s="122">
        <v>2283.88</v>
      </c>
      <c r="CD6134" s="178" t="s">
        <v>2126</v>
      </c>
      <c r="CE6134" s="177" t="s">
        <v>285</v>
      </c>
      <c r="CF6134" s="177" t="s">
        <v>285</v>
      </c>
      <c r="CG6134" s="83" t="s">
        <v>9</v>
      </c>
      <c r="CH6134" s="57"/>
      <c r="CV6134" s="51"/>
      <c r="CW6134" s="51"/>
      <c r="CX6134" s="51"/>
      <c r="CY6134" s="51"/>
      <c r="CZ6134" s="51"/>
      <c r="DA6134" s="51"/>
      <c r="DB6134" s="51"/>
      <c r="DC6134" s="51"/>
      <c r="DD6134" s="51"/>
    </row>
    <row r="6135" spans="73:108" ht="15" x14ac:dyDescent="0.25">
      <c r="BU6135" s="91"/>
      <c r="BV6135" s="177">
        <v>2010</v>
      </c>
      <c r="BW6135" s="177">
        <v>12</v>
      </c>
      <c r="BX6135" s="177" t="s">
        <v>281</v>
      </c>
      <c r="BY6135" s="177" t="s">
        <v>262</v>
      </c>
      <c r="BZ6135" s="177" t="s">
        <v>266</v>
      </c>
      <c r="CA6135" s="177">
        <v>70</v>
      </c>
      <c r="CB6135" s="177" t="s">
        <v>264</v>
      </c>
      <c r="CC6135" s="122">
        <v>266.67</v>
      </c>
      <c r="CD6135" s="178" t="s">
        <v>2126</v>
      </c>
      <c r="CE6135" s="177" t="s">
        <v>285</v>
      </c>
      <c r="CF6135" s="177" t="s">
        <v>285</v>
      </c>
      <c r="CG6135" s="83" t="s">
        <v>9</v>
      </c>
      <c r="CH6135" s="57"/>
      <c r="CV6135" s="51"/>
      <c r="CW6135" s="51"/>
      <c r="CX6135" s="51"/>
      <c r="CY6135" s="51"/>
      <c r="CZ6135" s="51"/>
      <c r="DA6135" s="51"/>
      <c r="DB6135" s="51"/>
      <c r="DC6135" s="51"/>
      <c r="DD6135" s="51"/>
    </row>
    <row r="6136" spans="73:108" ht="15" x14ac:dyDescent="0.25">
      <c r="BU6136" s="91"/>
      <c r="BV6136" s="177">
        <v>2010</v>
      </c>
      <c r="BW6136" s="177">
        <v>12</v>
      </c>
      <c r="BX6136" s="177" t="s">
        <v>281</v>
      </c>
      <c r="BY6136" s="177" t="s">
        <v>262</v>
      </c>
      <c r="BZ6136" s="177" t="s">
        <v>347</v>
      </c>
      <c r="CA6136" s="177">
        <v>70</v>
      </c>
      <c r="CB6136" s="177" t="s">
        <v>264</v>
      </c>
      <c r="CC6136" s="122">
        <v>317.98</v>
      </c>
      <c r="CD6136" s="178" t="s">
        <v>2126</v>
      </c>
      <c r="CE6136" s="177" t="s">
        <v>285</v>
      </c>
      <c r="CF6136" s="177" t="s">
        <v>285</v>
      </c>
      <c r="CG6136" s="83" t="s">
        <v>9</v>
      </c>
      <c r="CH6136" s="57"/>
      <c r="CV6136" s="51"/>
      <c r="CW6136" s="51"/>
      <c r="CX6136" s="51"/>
      <c r="CY6136" s="51"/>
      <c r="CZ6136" s="51"/>
      <c r="DA6136" s="51"/>
      <c r="DB6136" s="51"/>
      <c r="DC6136" s="51"/>
      <c r="DD6136" s="51"/>
    </row>
    <row r="6137" spans="73:108" ht="15" x14ac:dyDescent="0.25">
      <c r="BU6137" s="91"/>
      <c r="BV6137" s="177">
        <v>2007</v>
      </c>
      <c r="BW6137" s="177">
        <v>3</v>
      </c>
      <c r="BX6137" s="177" t="s">
        <v>317</v>
      </c>
      <c r="BY6137" s="177" t="s">
        <v>262</v>
      </c>
      <c r="BZ6137" s="177" t="s">
        <v>277</v>
      </c>
      <c r="CA6137" s="177">
        <v>70</v>
      </c>
      <c r="CB6137" s="177" t="s">
        <v>264</v>
      </c>
      <c r="CC6137" s="122">
        <v>51.31</v>
      </c>
      <c r="CD6137" s="178" t="s">
        <v>2126</v>
      </c>
      <c r="CE6137" s="177" t="s">
        <v>285</v>
      </c>
      <c r="CF6137" s="177" t="s">
        <v>285</v>
      </c>
      <c r="CG6137" s="83" t="s">
        <v>9</v>
      </c>
      <c r="CH6137" s="57"/>
      <c r="CV6137" s="51"/>
      <c r="CW6137" s="51"/>
      <c r="CX6137" s="51"/>
      <c r="CY6137" s="51"/>
      <c r="CZ6137" s="51"/>
      <c r="DA6137" s="51"/>
      <c r="DB6137" s="51"/>
      <c r="DC6137" s="51"/>
      <c r="DD6137" s="51"/>
    </row>
    <row r="6138" spans="73:108" ht="15" x14ac:dyDescent="0.25">
      <c r="BU6138" s="91"/>
      <c r="BV6138" s="177">
        <v>2007</v>
      </c>
      <c r="BW6138" s="177">
        <v>3</v>
      </c>
      <c r="BX6138" s="177" t="s">
        <v>317</v>
      </c>
      <c r="BY6138" s="177" t="s">
        <v>262</v>
      </c>
      <c r="BZ6138" s="177" t="s">
        <v>263</v>
      </c>
      <c r="CA6138" s="177">
        <v>70</v>
      </c>
      <c r="CB6138" s="177" t="s">
        <v>264</v>
      </c>
      <c r="CC6138" s="122">
        <v>51.32</v>
      </c>
      <c r="CD6138" s="178" t="s">
        <v>2126</v>
      </c>
      <c r="CE6138" s="177" t="s">
        <v>285</v>
      </c>
      <c r="CF6138" s="177" t="s">
        <v>285</v>
      </c>
      <c r="CG6138" s="83" t="s">
        <v>9</v>
      </c>
      <c r="CH6138" s="57"/>
      <c r="CV6138" s="51"/>
      <c r="CW6138" s="51"/>
      <c r="CX6138" s="51"/>
      <c r="CY6138" s="51"/>
      <c r="CZ6138" s="51"/>
      <c r="DA6138" s="51"/>
      <c r="DB6138" s="51"/>
      <c r="DC6138" s="51"/>
      <c r="DD6138" s="51"/>
    </row>
    <row r="6139" spans="73:108" ht="15" x14ac:dyDescent="0.25">
      <c r="BU6139" s="91"/>
      <c r="BV6139" s="177">
        <v>2007</v>
      </c>
      <c r="BW6139" s="177">
        <v>3</v>
      </c>
      <c r="BX6139" s="177" t="s">
        <v>317</v>
      </c>
      <c r="BY6139" s="177" t="s">
        <v>262</v>
      </c>
      <c r="BZ6139" s="177" t="s">
        <v>266</v>
      </c>
      <c r="CA6139" s="177">
        <v>70</v>
      </c>
      <c r="CB6139" s="177" t="s">
        <v>264</v>
      </c>
      <c r="CC6139" s="122">
        <v>51.32</v>
      </c>
      <c r="CD6139" s="178" t="s">
        <v>2126</v>
      </c>
      <c r="CE6139" s="177" t="s">
        <v>285</v>
      </c>
      <c r="CF6139" s="177" t="s">
        <v>285</v>
      </c>
      <c r="CG6139" s="83" t="s">
        <v>9</v>
      </c>
      <c r="CH6139" s="57"/>
      <c r="CV6139" s="51"/>
      <c r="CW6139" s="51"/>
      <c r="CX6139" s="51"/>
      <c r="CY6139" s="51"/>
      <c r="CZ6139" s="51"/>
      <c r="DA6139" s="51"/>
      <c r="DB6139" s="51"/>
      <c r="DC6139" s="51"/>
      <c r="DD6139" s="51"/>
    </row>
    <row r="6140" spans="73:108" ht="15" x14ac:dyDescent="0.25">
      <c r="BU6140" s="91"/>
      <c r="BV6140" s="177">
        <v>2007</v>
      </c>
      <c r="BW6140" s="177">
        <v>3</v>
      </c>
      <c r="BX6140" s="177" t="s">
        <v>317</v>
      </c>
      <c r="BY6140" s="177" t="s">
        <v>262</v>
      </c>
      <c r="BZ6140" s="177" t="s">
        <v>267</v>
      </c>
      <c r="CA6140" s="177">
        <v>70</v>
      </c>
      <c r="CB6140" s="177" t="s">
        <v>264</v>
      </c>
      <c r="CC6140" s="122">
        <v>51.32</v>
      </c>
      <c r="CD6140" s="178" t="s">
        <v>2126</v>
      </c>
      <c r="CE6140" s="177" t="s">
        <v>285</v>
      </c>
      <c r="CF6140" s="177" t="s">
        <v>285</v>
      </c>
      <c r="CG6140" s="83" t="s">
        <v>9</v>
      </c>
      <c r="CH6140" s="57"/>
      <c r="CV6140" s="51"/>
      <c r="CW6140" s="51"/>
      <c r="CX6140" s="51"/>
      <c r="CY6140" s="51"/>
      <c r="CZ6140" s="51"/>
      <c r="DA6140" s="51"/>
      <c r="DB6140" s="51"/>
      <c r="DC6140" s="51"/>
      <c r="DD6140" s="51"/>
    </row>
    <row r="6141" spans="73:108" ht="15" x14ac:dyDescent="0.25">
      <c r="BU6141" s="91"/>
      <c r="BV6141" s="177">
        <v>2007</v>
      </c>
      <c r="BW6141" s="177">
        <v>4</v>
      </c>
      <c r="BX6141" s="177" t="s">
        <v>317</v>
      </c>
      <c r="BY6141" s="177" t="s">
        <v>262</v>
      </c>
      <c r="BZ6141" s="177" t="s">
        <v>263</v>
      </c>
      <c r="CA6141" s="177">
        <v>70</v>
      </c>
      <c r="CB6141" s="177" t="s">
        <v>264</v>
      </c>
      <c r="CC6141" s="122">
        <v>33.590000000000003</v>
      </c>
      <c r="CD6141" s="178" t="s">
        <v>2126</v>
      </c>
      <c r="CE6141" s="177" t="s">
        <v>285</v>
      </c>
      <c r="CF6141" s="177" t="s">
        <v>285</v>
      </c>
      <c r="CG6141" s="83" t="s">
        <v>9</v>
      </c>
      <c r="CH6141" s="57"/>
      <c r="CV6141" s="51"/>
      <c r="CW6141" s="51"/>
      <c r="CX6141" s="51"/>
      <c r="CY6141" s="51"/>
      <c r="CZ6141" s="51"/>
      <c r="DA6141" s="51"/>
      <c r="DB6141" s="51"/>
      <c r="DC6141" s="51"/>
      <c r="DD6141" s="51"/>
    </row>
    <row r="6142" spans="73:108" ht="15" x14ac:dyDescent="0.25">
      <c r="BU6142" s="91"/>
      <c r="BV6142" s="177">
        <v>2007</v>
      </c>
      <c r="BW6142" s="177">
        <v>4</v>
      </c>
      <c r="BX6142" s="177" t="s">
        <v>317</v>
      </c>
      <c r="BY6142" s="177" t="s">
        <v>262</v>
      </c>
      <c r="BZ6142" s="177" t="s">
        <v>266</v>
      </c>
      <c r="CA6142" s="177">
        <v>70</v>
      </c>
      <c r="CB6142" s="177" t="s">
        <v>264</v>
      </c>
      <c r="CC6142" s="122">
        <v>33.590000000000003</v>
      </c>
      <c r="CD6142" s="178" t="s">
        <v>2126</v>
      </c>
      <c r="CE6142" s="177" t="s">
        <v>285</v>
      </c>
      <c r="CF6142" s="177" t="s">
        <v>285</v>
      </c>
      <c r="CG6142" s="83" t="s">
        <v>9</v>
      </c>
      <c r="CH6142" s="57"/>
      <c r="CV6142" s="51"/>
      <c r="CW6142" s="51"/>
      <c r="CX6142" s="51"/>
      <c r="CY6142" s="51"/>
      <c r="CZ6142" s="51"/>
      <c r="DA6142" s="51"/>
      <c r="DB6142" s="51"/>
      <c r="DC6142" s="51"/>
      <c r="DD6142" s="51"/>
    </row>
    <row r="6143" spans="73:108" ht="15" x14ac:dyDescent="0.25">
      <c r="BU6143" s="91"/>
      <c r="BV6143" s="177">
        <v>2007</v>
      </c>
      <c r="BW6143" s="177">
        <v>5</v>
      </c>
      <c r="BX6143" s="177" t="s">
        <v>317</v>
      </c>
      <c r="BY6143" s="177" t="s">
        <v>262</v>
      </c>
      <c r="BZ6143" s="177" t="s">
        <v>267</v>
      </c>
      <c r="CA6143" s="177">
        <v>70</v>
      </c>
      <c r="CB6143" s="177" t="s">
        <v>264</v>
      </c>
      <c r="CC6143" s="122">
        <v>31.67</v>
      </c>
      <c r="CD6143" s="178" t="s">
        <v>2126</v>
      </c>
      <c r="CE6143" s="177" t="s">
        <v>285</v>
      </c>
      <c r="CF6143" s="177" t="s">
        <v>285</v>
      </c>
      <c r="CG6143" s="83" t="s">
        <v>9</v>
      </c>
      <c r="CH6143" s="57"/>
      <c r="CV6143" s="51"/>
      <c r="CW6143" s="51"/>
      <c r="CX6143" s="51"/>
      <c r="CY6143" s="51"/>
      <c r="CZ6143" s="51"/>
      <c r="DA6143" s="51"/>
      <c r="DB6143" s="51"/>
      <c r="DC6143" s="51"/>
      <c r="DD6143" s="51"/>
    </row>
    <row r="6144" spans="73:108" ht="15" x14ac:dyDescent="0.25">
      <c r="BU6144" s="91"/>
      <c r="BV6144" s="177">
        <v>2007</v>
      </c>
      <c r="BW6144" s="177">
        <v>5</v>
      </c>
      <c r="BX6144" s="177" t="s">
        <v>317</v>
      </c>
      <c r="BY6144" s="177" t="s">
        <v>262</v>
      </c>
      <c r="BZ6144" s="177" t="s">
        <v>268</v>
      </c>
      <c r="CA6144" s="177">
        <v>70</v>
      </c>
      <c r="CB6144" s="177" t="s">
        <v>264</v>
      </c>
      <c r="CC6144" s="122">
        <v>31.67</v>
      </c>
      <c r="CD6144" s="178" t="s">
        <v>2126</v>
      </c>
      <c r="CE6144" s="177" t="s">
        <v>285</v>
      </c>
      <c r="CF6144" s="177" t="s">
        <v>285</v>
      </c>
      <c r="CG6144" s="83" t="s">
        <v>9</v>
      </c>
      <c r="CH6144" s="57"/>
      <c r="CV6144" s="51"/>
      <c r="CW6144" s="51"/>
      <c r="CX6144" s="51"/>
      <c r="CY6144" s="51"/>
      <c r="CZ6144" s="51"/>
      <c r="DA6144" s="51"/>
      <c r="DB6144" s="51"/>
      <c r="DC6144" s="51"/>
      <c r="DD6144" s="51"/>
    </row>
    <row r="6145" spans="73:108" ht="15" x14ac:dyDescent="0.25">
      <c r="BU6145" s="91"/>
      <c r="BV6145" s="177">
        <v>2007</v>
      </c>
      <c r="BW6145" s="177">
        <v>6</v>
      </c>
      <c r="BX6145" s="177" t="s">
        <v>317</v>
      </c>
      <c r="BY6145" s="177" t="s">
        <v>262</v>
      </c>
      <c r="BZ6145" s="177" t="s">
        <v>263</v>
      </c>
      <c r="CA6145" s="177">
        <v>70</v>
      </c>
      <c r="CB6145" s="177" t="s">
        <v>264</v>
      </c>
      <c r="CC6145" s="122">
        <v>27.12</v>
      </c>
      <c r="CD6145" s="178" t="s">
        <v>2126</v>
      </c>
      <c r="CE6145" s="177" t="s">
        <v>285</v>
      </c>
      <c r="CF6145" s="177" t="s">
        <v>285</v>
      </c>
      <c r="CG6145" s="83" t="s">
        <v>9</v>
      </c>
      <c r="CH6145" s="57"/>
      <c r="CV6145" s="51"/>
      <c r="CW6145" s="51"/>
      <c r="CX6145" s="51"/>
      <c r="CY6145" s="51"/>
      <c r="CZ6145" s="51"/>
      <c r="DA6145" s="51"/>
      <c r="DB6145" s="51"/>
      <c r="DC6145" s="51"/>
      <c r="DD6145" s="51"/>
    </row>
    <row r="6146" spans="73:108" ht="15" x14ac:dyDescent="0.25">
      <c r="BU6146" s="91"/>
      <c r="BV6146" s="177">
        <v>2007</v>
      </c>
      <c r="BW6146" s="177">
        <v>7</v>
      </c>
      <c r="BX6146" s="177" t="s">
        <v>317</v>
      </c>
      <c r="BY6146" s="177" t="s">
        <v>262</v>
      </c>
      <c r="BZ6146" s="177" t="s">
        <v>267</v>
      </c>
      <c r="CA6146" s="177">
        <v>70</v>
      </c>
      <c r="CB6146" s="177" t="s">
        <v>264</v>
      </c>
      <c r="CC6146" s="122">
        <v>29.15</v>
      </c>
      <c r="CD6146" s="178" t="s">
        <v>2126</v>
      </c>
      <c r="CE6146" s="177" t="s">
        <v>285</v>
      </c>
      <c r="CF6146" s="177" t="s">
        <v>285</v>
      </c>
      <c r="CG6146" s="83" t="s">
        <v>9</v>
      </c>
      <c r="CH6146" s="57"/>
      <c r="CV6146" s="51"/>
      <c r="CW6146" s="51"/>
      <c r="CX6146" s="51"/>
      <c r="CY6146" s="51"/>
      <c r="CZ6146" s="51"/>
      <c r="DA6146" s="51"/>
      <c r="DB6146" s="51"/>
      <c r="DC6146" s="51"/>
      <c r="DD6146" s="51"/>
    </row>
    <row r="6147" spans="73:108" ht="15" x14ac:dyDescent="0.25">
      <c r="BU6147" s="91"/>
      <c r="BV6147" s="177">
        <v>2007</v>
      </c>
      <c r="BW6147" s="177">
        <v>7</v>
      </c>
      <c r="BX6147" s="177" t="s">
        <v>317</v>
      </c>
      <c r="BY6147" s="177" t="s">
        <v>262</v>
      </c>
      <c r="BZ6147" s="177" t="s">
        <v>268</v>
      </c>
      <c r="CA6147" s="177">
        <v>70</v>
      </c>
      <c r="CB6147" s="177" t="s">
        <v>264</v>
      </c>
      <c r="CC6147" s="122">
        <v>29.15</v>
      </c>
      <c r="CD6147" s="178" t="s">
        <v>2126</v>
      </c>
      <c r="CE6147" s="177" t="s">
        <v>285</v>
      </c>
      <c r="CF6147" s="177" t="s">
        <v>285</v>
      </c>
      <c r="CG6147" s="83" t="s">
        <v>9</v>
      </c>
      <c r="CH6147" s="57"/>
      <c r="CV6147" s="51"/>
      <c r="CW6147" s="51"/>
      <c r="CX6147" s="51"/>
      <c r="CY6147" s="51"/>
      <c r="CZ6147" s="51"/>
      <c r="DA6147" s="51"/>
      <c r="DB6147" s="51"/>
      <c r="DC6147" s="51"/>
      <c r="DD6147" s="51"/>
    </row>
    <row r="6148" spans="73:108" ht="15" x14ac:dyDescent="0.25">
      <c r="BU6148" s="91"/>
      <c r="BV6148" s="177">
        <v>2007</v>
      </c>
      <c r="BW6148" s="177">
        <v>8</v>
      </c>
      <c r="BX6148" s="177" t="s">
        <v>317</v>
      </c>
      <c r="BY6148" s="177" t="s">
        <v>262</v>
      </c>
      <c r="BZ6148" s="177" t="s">
        <v>266</v>
      </c>
      <c r="CA6148" s="177">
        <v>70</v>
      </c>
      <c r="CB6148" s="177" t="s">
        <v>264</v>
      </c>
      <c r="CC6148" s="122">
        <v>161.33000000000001</v>
      </c>
      <c r="CD6148" s="178" t="s">
        <v>2126</v>
      </c>
      <c r="CE6148" s="177" t="s">
        <v>285</v>
      </c>
      <c r="CF6148" s="177" t="s">
        <v>285</v>
      </c>
      <c r="CG6148" s="83" t="s">
        <v>9</v>
      </c>
      <c r="CH6148" s="57"/>
      <c r="CV6148" s="51"/>
      <c r="CW6148" s="51"/>
      <c r="CX6148" s="51"/>
      <c r="CY6148" s="51"/>
      <c r="CZ6148" s="51"/>
      <c r="DA6148" s="51"/>
      <c r="DB6148" s="51"/>
      <c r="DC6148" s="51"/>
      <c r="DD6148" s="51"/>
    </row>
    <row r="6149" spans="73:108" ht="15" x14ac:dyDescent="0.25">
      <c r="BU6149" s="91"/>
      <c r="BV6149" s="177">
        <v>2007</v>
      </c>
      <c r="BW6149" s="177">
        <v>8</v>
      </c>
      <c r="BX6149" s="177" t="s">
        <v>317</v>
      </c>
      <c r="BY6149" s="177" t="s">
        <v>262</v>
      </c>
      <c r="BZ6149" s="177" t="s">
        <v>267</v>
      </c>
      <c r="CA6149" s="177">
        <v>70</v>
      </c>
      <c r="CB6149" s="177" t="s">
        <v>264</v>
      </c>
      <c r="CC6149" s="122">
        <v>161.34</v>
      </c>
      <c r="CD6149" s="178" t="s">
        <v>2126</v>
      </c>
      <c r="CE6149" s="177" t="s">
        <v>285</v>
      </c>
      <c r="CF6149" s="177" t="s">
        <v>285</v>
      </c>
      <c r="CG6149" s="83" t="s">
        <v>9</v>
      </c>
      <c r="CH6149" s="57"/>
      <c r="CV6149" s="51"/>
      <c r="CW6149" s="51"/>
      <c r="CX6149" s="51"/>
      <c r="CY6149" s="51"/>
      <c r="CZ6149" s="51"/>
      <c r="DA6149" s="51"/>
      <c r="DB6149" s="51"/>
      <c r="DC6149" s="51"/>
      <c r="DD6149" s="51"/>
    </row>
    <row r="6150" spans="73:108" ht="15" x14ac:dyDescent="0.25">
      <c r="BU6150" s="91"/>
      <c r="BV6150" s="177">
        <v>2007</v>
      </c>
      <c r="BW6150" s="177">
        <v>8</v>
      </c>
      <c r="BX6150" s="177" t="s">
        <v>317</v>
      </c>
      <c r="BY6150" s="177" t="s">
        <v>262</v>
      </c>
      <c r="BZ6150" s="177" t="s">
        <v>268</v>
      </c>
      <c r="CA6150" s="177">
        <v>70</v>
      </c>
      <c r="CB6150" s="177" t="s">
        <v>264</v>
      </c>
      <c r="CC6150" s="122">
        <v>161.34</v>
      </c>
      <c r="CD6150" s="178" t="s">
        <v>2126</v>
      </c>
      <c r="CE6150" s="177" t="s">
        <v>285</v>
      </c>
      <c r="CF6150" s="177" t="s">
        <v>285</v>
      </c>
      <c r="CG6150" s="83" t="s">
        <v>9</v>
      </c>
      <c r="CH6150" s="57"/>
      <c r="CV6150" s="51"/>
      <c r="CW6150" s="51"/>
      <c r="CX6150" s="51"/>
      <c r="CY6150" s="51"/>
      <c r="CZ6150" s="51"/>
      <c r="DA6150" s="51"/>
      <c r="DB6150" s="51"/>
      <c r="DC6150" s="51"/>
      <c r="DD6150" s="51"/>
    </row>
    <row r="6151" spans="73:108" ht="15" x14ac:dyDescent="0.25">
      <c r="BU6151" s="91"/>
      <c r="BV6151" s="177">
        <v>2007</v>
      </c>
      <c r="BW6151" s="177">
        <v>9</v>
      </c>
      <c r="BX6151" s="177" t="s">
        <v>317</v>
      </c>
      <c r="BY6151" s="177" t="s">
        <v>262</v>
      </c>
      <c r="BZ6151" s="177" t="s">
        <v>266</v>
      </c>
      <c r="CA6151" s="177">
        <v>70</v>
      </c>
      <c r="CB6151" s="177" t="s">
        <v>264</v>
      </c>
      <c r="CC6151" s="122">
        <v>286.25</v>
      </c>
      <c r="CD6151" s="178" t="s">
        <v>2126</v>
      </c>
      <c r="CE6151" s="177" t="s">
        <v>285</v>
      </c>
      <c r="CF6151" s="177" t="s">
        <v>285</v>
      </c>
      <c r="CG6151" s="83" t="s">
        <v>9</v>
      </c>
      <c r="CH6151" s="57"/>
      <c r="CV6151" s="51"/>
      <c r="CW6151" s="51"/>
      <c r="CX6151" s="51"/>
      <c r="CY6151" s="51"/>
      <c r="CZ6151" s="51"/>
      <c r="DA6151" s="51"/>
      <c r="DB6151" s="51"/>
      <c r="DC6151" s="51"/>
      <c r="DD6151" s="51"/>
    </row>
    <row r="6152" spans="73:108" ht="15" x14ac:dyDescent="0.25">
      <c r="BU6152" s="91"/>
      <c r="BV6152" s="177">
        <v>2007</v>
      </c>
      <c r="BW6152" s="177">
        <v>9</v>
      </c>
      <c r="BX6152" s="177" t="s">
        <v>317</v>
      </c>
      <c r="BY6152" s="177" t="s">
        <v>262</v>
      </c>
      <c r="BZ6152" s="177" t="s">
        <v>267</v>
      </c>
      <c r="CA6152" s="177">
        <v>70</v>
      </c>
      <c r="CB6152" s="177" t="s">
        <v>264</v>
      </c>
      <c r="CC6152" s="122">
        <v>286.26</v>
      </c>
      <c r="CD6152" s="178" t="s">
        <v>2126</v>
      </c>
      <c r="CE6152" s="177" t="s">
        <v>285</v>
      </c>
      <c r="CF6152" s="177" t="s">
        <v>285</v>
      </c>
      <c r="CG6152" s="83" t="s">
        <v>9</v>
      </c>
      <c r="CH6152" s="57"/>
      <c r="CV6152" s="51"/>
      <c r="CW6152" s="51"/>
      <c r="CX6152" s="51"/>
      <c r="CY6152" s="51"/>
      <c r="CZ6152" s="51"/>
      <c r="DA6152" s="51"/>
      <c r="DB6152" s="51"/>
      <c r="DC6152" s="51"/>
      <c r="DD6152" s="51"/>
    </row>
    <row r="6153" spans="73:108" ht="15" x14ac:dyDescent="0.25">
      <c r="BU6153" s="91"/>
      <c r="BV6153" s="177">
        <v>2007</v>
      </c>
      <c r="BW6153" s="177">
        <v>9</v>
      </c>
      <c r="BX6153" s="177" t="s">
        <v>317</v>
      </c>
      <c r="BY6153" s="177" t="s">
        <v>262</v>
      </c>
      <c r="BZ6153" s="177" t="s">
        <v>268</v>
      </c>
      <c r="CA6153" s="177">
        <v>70</v>
      </c>
      <c r="CB6153" s="177" t="s">
        <v>264</v>
      </c>
      <c r="CC6153" s="122">
        <v>286.26</v>
      </c>
      <c r="CD6153" s="178" t="s">
        <v>2126</v>
      </c>
      <c r="CE6153" s="177" t="s">
        <v>285</v>
      </c>
      <c r="CF6153" s="177" t="s">
        <v>285</v>
      </c>
      <c r="CG6153" s="83" t="s">
        <v>9</v>
      </c>
      <c r="CH6153" s="57"/>
      <c r="CV6153" s="51"/>
      <c r="CW6153" s="51"/>
      <c r="CX6153" s="51"/>
      <c r="CY6153" s="51"/>
      <c r="CZ6153" s="51"/>
      <c r="DA6153" s="51"/>
      <c r="DB6153" s="51"/>
      <c r="DC6153" s="51"/>
      <c r="DD6153" s="51"/>
    </row>
    <row r="6154" spans="73:108" ht="15" x14ac:dyDescent="0.25">
      <c r="BU6154" s="91"/>
      <c r="BV6154" s="177">
        <v>2007</v>
      </c>
      <c r="BW6154" s="177">
        <v>10</v>
      </c>
      <c r="BX6154" s="177" t="s">
        <v>317</v>
      </c>
      <c r="BY6154" s="177" t="s">
        <v>262</v>
      </c>
      <c r="BZ6154" s="177" t="s">
        <v>266</v>
      </c>
      <c r="CA6154" s="177">
        <v>70</v>
      </c>
      <c r="CB6154" s="177" t="s">
        <v>264</v>
      </c>
      <c r="CC6154" s="122">
        <v>348.19</v>
      </c>
      <c r="CD6154" s="178" t="s">
        <v>2126</v>
      </c>
      <c r="CE6154" s="177" t="s">
        <v>285</v>
      </c>
      <c r="CF6154" s="177" t="s">
        <v>285</v>
      </c>
      <c r="CG6154" s="83" t="s">
        <v>9</v>
      </c>
      <c r="CH6154" s="57"/>
      <c r="CV6154" s="51"/>
      <c r="CW6154" s="51"/>
      <c r="CX6154" s="51"/>
      <c r="CY6154" s="51"/>
      <c r="CZ6154" s="51"/>
      <c r="DA6154" s="51"/>
      <c r="DB6154" s="51"/>
      <c r="DC6154" s="51"/>
      <c r="DD6154" s="51"/>
    </row>
    <row r="6155" spans="73:108" ht="15" x14ac:dyDescent="0.25">
      <c r="BU6155" s="91"/>
      <c r="BV6155" s="177">
        <v>2007</v>
      </c>
      <c r="BW6155" s="177">
        <v>10</v>
      </c>
      <c r="BX6155" s="177" t="s">
        <v>317</v>
      </c>
      <c r="BY6155" s="177" t="s">
        <v>262</v>
      </c>
      <c r="BZ6155" s="177" t="s">
        <v>267</v>
      </c>
      <c r="CA6155" s="177">
        <v>70</v>
      </c>
      <c r="CB6155" s="177" t="s">
        <v>264</v>
      </c>
      <c r="CC6155" s="122">
        <v>348.19</v>
      </c>
      <c r="CD6155" s="178" t="s">
        <v>2126</v>
      </c>
      <c r="CE6155" s="177" t="s">
        <v>285</v>
      </c>
      <c r="CF6155" s="177" t="s">
        <v>285</v>
      </c>
      <c r="CG6155" s="83" t="s">
        <v>9</v>
      </c>
      <c r="CH6155" s="57"/>
      <c r="CV6155" s="51"/>
      <c r="CW6155" s="51"/>
      <c r="CX6155" s="51"/>
      <c r="CY6155" s="51"/>
      <c r="CZ6155" s="51"/>
      <c r="DA6155" s="51"/>
      <c r="DB6155" s="51"/>
      <c r="DC6155" s="51"/>
      <c r="DD6155" s="51"/>
    </row>
    <row r="6156" spans="73:108" ht="15" x14ac:dyDescent="0.25">
      <c r="BU6156" s="91"/>
      <c r="BV6156" s="177">
        <v>2007</v>
      </c>
      <c r="BW6156" s="177">
        <v>10</v>
      </c>
      <c r="BX6156" s="177" t="s">
        <v>317</v>
      </c>
      <c r="BY6156" s="177" t="s">
        <v>262</v>
      </c>
      <c r="BZ6156" s="177" t="s">
        <v>268</v>
      </c>
      <c r="CA6156" s="177">
        <v>70</v>
      </c>
      <c r="CB6156" s="177" t="s">
        <v>264</v>
      </c>
      <c r="CC6156" s="122">
        <v>348.19</v>
      </c>
      <c r="CD6156" s="178" t="s">
        <v>2126</v>
      </c>
      <c r="CE6156" s="177" t="s">
        <v>285</v>
      </c>
      <c r="CF6156" s="177" t="s">
        <v>285</v>
      </c>
      <c r="CG6156" s="83" t="s">
        <v>9</v>
      </c>
      <c r="CH6156" s="57"/>
      <c r="CV6156" s="51"/>
      <c r="CW6156" s="51"/>
      <c r="CX6156" s="51"/>
      <c r="CY6156" s="51"/>
      <c r="CZ6156" s="51"/>
      <c r="DA6156" s="51"/>
      <c r="DB6156" s="51"/>
      <c r="DC6156" s="51"/>
      <c r="DD6156" s="51"/>
    </row>
    <row r="6157" spans="73:108" ht="15" x14ac:dyDescent="0.25">
      <c r="BU6157" s="91"/>
      <c r="BV6157" s="177">
        <v>2007</v>
      </c>
      <c r="BW6157" s="177">
        <v>11</v>
      </c>
      <c r="BX6157" s="177" t="s">
        <v>317</v>
      </c>
      <c r="BY6157" s="177" t="s">
        <v>262</v>
      </c>
      <c r="BZ6157" s="177" t="s">
        <v>266</v>
      </c>
      <c r="CA6157" s="177">
        <v>70</v>
      </c>
      <c r="CB6157" s="177" t="s">
        <v>264</v>
      </c>
      <c r="CC6157" s="122">
        <v>440.1</v>
      </c>
      <c r="CD6157" s="178" t="s">
        <v>2126</v>
      </c>
      <c r="CE6157" s="177" t="s">
        <v>285</v>
      </c>
      <c r="CF6157" s="177" t="s">
        <v>285</v>
      </c>
      <c r="CG6157" s="83" t="s">
        <v>9</v>
      </c>
      <c r="CH6157" s="57"/>
      <c r="CV6157" s="51"/>
      <c r="CW6157" s="51"/>
      <c r="CX6157" s="51"/>
      <c r="CY6157" s="51"/>
      <c r="CZ6157" s="51"/>
      <c r="DA6157" s="51"/>
      <c r="DB6157" s="51"/>
      <c r="DC6157" s="51"/>
      <c r="DD6157" s="51"/>
    </row>
    <row r="6158" spans="73:108" ht="15" x14ac:dyDescent="0.25">
      <c r="BU6158" s="91"/>
      <c r="BV6158" s="177">
        <v>2007</v>
      </c>
      <c r="BW6158" s="177">
        <v>11</v>
      </c>
      <c r="BX6158" s="177" t="s">
        <v>317</v>
      </c>
      <c r="BY6158" s="177" t="s">
        <v>262</v>
      </c>
      <c r="BZ6158" s="177" t="s">
        <v>267</v>
      </c>
      <c r="CA6158" s="177">
        <v>70</v>
      </c>
      <c r="CB6158" s="177" t="s">
        <v>264</v>
      </c>
      <c r="CC6158" s="122">
        <v>440.1</v>
      </c>
      <c r="CD6158" s="178" t="s">
        <v>2126</v>
      </c>
      <c r="CE6158" s="177" t="s">
        <v>285</v>
      </c>
      <c r="CF6158" s="177" t="s">
        <v>285</v>
      </c>
      <c r="CG6158" s="83" t="s">
        <v>9</v>
      </c>
      <c r="CH6158" s="57"/>
      <c r="CV6158" s="51"/>
      <c r="CW6158" s="51"/>
      <c r="CX6158" s="51"/>
      <c r="CY6158" s="51"/>
      <c r="CZ6158" s="51"/>
      <c r="DA6158" s="51"/>
      <c r="DB6158" s="51"/>
      <c r="DC6158" s="51"/>
      <c r="DD6158" s="51"/>
    </row>
    <row r="6159" spans="73:108" ht="15" x14ac:dyDescent="0.25">
      <c r="BU6159" s="91"/>
      <c r="BV6159" s="177">
        <v>2007</v>
      </c>
      <c r="BW6159" s="177">
        <v>11</v>
      </c>
      <c r="BX6159" s="177" t="s">
        <v>317</v>
      </c>
      <c r="BY6159" s="177" t="s">
        <v>262</v>
      </c>
      <c r="BZ6159" s="177" t="s">
        <v>268</v>
      </c>
      <c r="CA6159" s="177">
        <v>70</v>
      </c>
      <c r="CB6159" s="177" t="s">
        <v>264</v>
      </c>
      <c r="CC6159" s="122">
        <v>440.1</v>
      </c>
      <c r="CD6159" s="178" t="s">
        <v>2126</v>
      </c>
      <c r="CE6159" s="177" t="s">
        <v>285</v>
      </c>
      <c r="CF6159" s="177" t="s">
        <v>285</v>
      </c>
      <c r="CG6159" s="83" t="s">
        <v>9</v>
      </c>
      <c r="CH6159" s="57"/>
      <c r="CV6159" s="51"/>
      <c r="CW6159" s="51"/>
      <c r="CX6159" s="51"/>
      <c r="CY6159" s="51"/>
      <c r="CZ6159" s="51"/>
      <c r="DA6159" s="51"/>
      <c r="DB6159" s="51"/>
      <c r="DC6159" s="51"/>
      <c r="DD6159" s="51"/>
    </row>
    <row r="6160" spans="73:108" ht="15" x14ac:dyDescent="0.25">
      <c r="BU6160" s="91"/>
      <c r="BV6160" s="177">
        <v>2007</v>
      </c>
      <c r="BW6160" s="177">
        <v>12</v>
      </c>
      <c r="BX6160" s="177" t="s">
        <v>317</v>
      </c>
      <c r="BY6160" s="177" t="s">
        <v>262</v>
      </c>
      <c r="BZ6160" s="177" t="s">
        <v>266</v>
      </c>
      <c r="CA6160" s="177">
        <v>70</v>
      </c>
      <c r="CB6160" s="177" t="s">
        <v>264</v>
      </c>
      <c r="CC6160" s="122">
        <v>168.87</v>
      </c>
      <c r="CD6160" s="178" t="s">
        <v>2126</v>
      </c>
      <c r="CE6160" s="177" t="s">
        <v>285</v>
      </c>
      <c r="CF6160" s="177" t="s">
        <v>285</v>
      </c>
      <c r="CG6160" s="83" t="s">
        <v>9</v>
      </c>
      <c r="CH6160" s="57"/>
      <c r="CV6160" s="51"/>
      <c r="CW6160" s="51"/>
      <c r="CX6160" s="51"/>
      <c r="CY6160" s="51"/>
      <c r="CZ6160" s="51"/>
      <c r="DA6160" s="51"/>
      <c r="DB6160" s="51"/>
      <c r="DC6160" s="51"/>
      <c r="DD6160" s="51"/>
    </row>
    <row r="6161" spans="73:108" ht="15" x14ac:dyDescent="0.25">
      <c r="BU6161" s="91"/>
      <c r="BV6161" s="177">
        <v>2007</v>
      </c>
      <c r="BW6161" s="177">
        <v>12</v>
      </c>
      <c r="BX6161" s="177" t="s">
        <v>317</v>
      </c>
      <c r="BY6161" s="177" t="s">
        <v>262</v>
      </c>
      <c r="BZ6161" s="177" t="s">
        <v>267</v>
      </c>
      <c r="CA6161" s="177">
        <v>70</v>
      </c>
      <c r="CB6161" s="177" t="s">
        <v>264</v>
      </c>
      <c r="CC6161" s="122">
        <v>168.86</v>
      </c>
      <c r="CD6161" s="178" t="s">
        <v>2126</v>
      </c>
      <c r="CE6161" s="177" t="s">
        <v>285</v>
      </c>
      <c r="CF6161" s="177" t="s">
        <v>285</v>
      </c>
      <c r="CG6161" s="83" t="s">
        <v>9</v>
      </c>
      <c r="CH6161" s="57"/>
      <c r="CV6161" s="51"/>
      <c r="CW6161" s="51"/>
      <c r="CX6161" s="51"/>
      <c r="CY6161" s="51"/>
      <c r="CZ6161" s="51"/>
      <c r="DA6161" s="51"/>
      <c r="DB6161" s="51"/>
      <c r="DC6161" s="51"/>
      <c r="DD6161" s="51"/>
    </row>
    <row r="6162" spans="73:108" ht="15" x14ac:dyDescent="0.25">
      <c r="BU6162" s="91"/>
      <c r="BV6162" s="177">
        <v>2007</v>
      </c>
      <c r="BW6162" s="177">
        <v>12</v>
      </c>
      <c r="BX6162" s="177" t="s">
        <v>317</v>
      </c>
      <c r="BY6162" s="177" t="s">
        <v>262</v>
      </c>
      <c r="BZ6162" s="177" t="s">
        <v>268</v>
      </c>
      <c r="CA6162" s="177">
        <v>70</v>
      </c>
      <c r="CB6162" s="177" t="s">
        <v>264</v>
      </c>
      <c r="CC6162" s="122">
        <v>168.86</v>
      </c>
      <c r="CD6162" s="178" t="s">
        <v>2126</v>
      </c>
      <c r="CE6162" s="177" t="s">
        <v>285</v>
      </c>
      <c r="CF6162" s="177" t="s">
        <v>285</v>
      </c>
      <c r="CG6162" s="83" t="s">
        <v>9</v>
      </c>
      <c r="CH6162" s="57"/>
      <c r="CV6162" s="51"/>
      <c r="CW6162" s="51"/>
      <c r="CX6162" s="51"/>
      <c r="CY6162" s="51"/>
      <c r="CZ6162" s="51"/>
      <c r="DA6162" s="51"/>
      <c r="DB6162" s="51"/>
      <c r="DC6162" s="51"/>
      <c r="DD6162" s="51"/>
    </row>
    <row r="6163" spans="73:108" ht="15" x14ac:dyDescent="0.25">
      <c r="BU6163" s="91"/>
      <c r="BV6163" s="177">
        <v>2008</v>
      </c>
      <c r="BW6163" s="177">
        <v>1</v>
      </c>
      <c r="BX6163" s="177" t="s">
        <v>317</v>
      </c>
      <c r="BY6163" s="177" t="s">
        <v>262</v>
      </c>
      <c r="BZ6163" s="177" t="s">
        <v>266</v>
      </c>
      <c r="CA6163" s="177">
        <v>70</v>
      </c>
      <c r="CB6163" s="177" t="s">
        <v>264</v>
      </c>
      <c r="CC6163" s="122">
        <v>213.08</v>
      </c>
      <c r="CD6163" s="178" t="s">
        <v>2126</v>
      </c>
      <c r="CE6163" s="177" t="s">
        <v>285</v>
      </c>
      <c r="CF6163" s="177" t="s">
        <v>285</v>
      </c>
      <c r="CG6163" s="83" t="s">
        <v>9</v>
      </c>
      <c r="CH6163" s="57"/>
      <c r="CV6163" s="51"/>
      <c r="CW6163" s="51"/>
      <c r="CX6163" s="51"/>
      <c r="CY6163" s="51"/>
      <c r="CZ6163" s="51"/>
      <c r="DA6163" s="51"/>
      <c r="DB6163" s="51"/>
      <c r="DC6163" s="51"/>
      <c r="DD6163" s="51"/>
    </row>
    <row r="6164" spans="73:108" ht="15" x14ac:dyDescent="0.25">
      <c r="BU6164" s="91"/>
      <c r="BV6164" s="177">
        <v>2008</v>
      </c>
      <c r="BW6164" s="177">
        <v>1</v>
      </c>
      <c r="BX6164" s="177" t="s">
        <v>317</v>
      </c>
      <c r="BY6164" s="177" t="s">
        <v>262</v>
      </c>
      <c r="BZ6164" s="177" t="s">
        <v>267</v>
      </c>
      <c r="CA6164" s="177">
        <v>70</v>
      </c>
      <c r="CB6164" s="177" t="s">
        <v>264</v>
      </c>
      <c r="CC6164" s="122">
        <v>213.07</v>
      </c>
      <c r="CD6164" s="178" t="s">
        <v>2126</v>
      </c>
      <c r="CE6164" s="177" t="s">
        <v>285</v>
      </c>
      <c r="CF6164" s="177" t="s">
        <v>285</v>
      </c>
      <c r="CG6164" s="83" t="s">
        <v>9</v>
      </c>
      <c r="CH6164" s="57"/>
      <c r="CV6164" s="51"/>
      <c r="CW6164" s="51"/>
      <c r="CX6164" s="51"/>
      <c r="CY6164" s="51"/>
      <c r="CZ6164" s="51"/>
      <c r="DA6164" s="51"/>
      <c r="DB6164" s="51"/>
      <c r="DC6164" s="51"/>
      <c r="DD6164" s="51"/>
    </row>
    <row r="6165" spans="73:108" ht="15" x14ac:dyDescent="0.25">
      <c r="BU6165" s="91"/>
      <c r="BV6165" s="177">
        <v>2008</v>
      </c>
      <c r="BW6165" s="177">
        <v>1</v>
      </c>
      <c r="BX6165" s="177" t="s">
        <v>317</v>
      </c>
      <c r="BY6165" s="177" t="s">
        <v>262</v>
      </c>
      <c r="BZ6165" s="177" t="s">
        <v>268</v>
      </c>
      <c r="CA6165" s="177">
        <v>70</v>
      </c>
      <c r="CB6165" s="177" t="s">
        <v>264</v>
      </c>
      <c r="CC6165" s="122">
        <v>213.07</v>
      </c>
      <c r="CD6165" s="178" t="s">
        <v>2126</v>
      </c>
      <c r="CE6165" s="177" t="s">
        <v>285</v>
      </c>
      <c r="CF6165" s="177" t="s">
        <v>285</v>
      </c>
      <c r="CG6165" s="83" t="s">
        <v>9</v>
      </c>
      <c r="CH6165" s="57"/>
      <c r="CV6165" s="51"/>
      <c r="CW6165" s="51"/>
      <c r="CX6165" s="51"/>
      <c r="CY6165" s="51"/>
      <c r="CZ6165" s="51"/>
      <c r="DA6165" s="51"/>
      <c r="DB6165" s="51"/>
      <c r="DC6165" s="51"/>
      <c r="DD6165" s="51"/>
    </row>
    <row r="6166" spans="73:108" ht="15" x14ac:dyDescent="0.25">
      <c r="BU6166" s="91"/>
      <c r="BV6166" s="177">
        <v>2009</v>
      </c>
      <c r="BW6166" s="177">
        <v>3</v>
      </c>
      <c r="BX6166" s="177" t="s">
        <v>317</v>
      </c>
      <c r="BY6166" s="177" t="s">
        <v>262</v>
      </c>
      <c r="BZ6166" s="177" t="s">
        <v>263</v>
      </c>
      <c r="CA6166" s="177">
        <v>70</v>
      </c>
      <c r="CB6166" s="177" t="s">
        <v>264</v>
      </c>
      <c r="CC6166" s="122">
        <v>303.5</v>
      </c>
      <c r="CD6166" s="178" t="s">
        <v>2126</v>
      </c>
      <c r="CE6166" s="177" t="s">
        <v>285</v>
      </c>
      <c r="CF6166" s="177" t="s">
        <v>285</v>
      </c>
      <c r="CG6166" s="83" t="s">
        <v>9</v>
      </c>
      <c r="CH6166" s="57"/>
      <c r="CV6166" s="51"/>
      <c r="CW6166" s="51"/>
      <c r="CX6166" s="51"/>
      <c r="CY6166" s="51"/>
      <c r="CZ6166" s="51"/>
      <c r="DA6166" s="51"/>
      <c r="DB6166" s="51"/>
      <c r="DC6166" s="51"/>
      <c r="DD6166" s="51"/>
    </row>
    <row r="6167" spans="73:108" ht="15" x14ac:dyDescent="0.25">
      <c r="BU6167" s="91"/>
      <c r="BV6167" s="177">
        <v>2009</v>
      </c>
      <c r="BW6167" s="177">
        <v>4</v>
      </c>
      <c r="BX6167" s="177" t="s">
        <v>317</v>
      </c>
      <c r="BY6167" s="177" t="s">
        <v>262</v>
      </c>
      <c r="BZ6167" s="177" t="s">
        <v>263</v>
      </c>
      <c r="CA6167" s="177">
        <v>70</v>
      </c>
      <c r="CB6167" s="177" t="s">
        <v>264</v>
      </c>
      <c r="CC6167" s="122">
        <v>570.79999999999995</v>
      </c>
      <c r="CD6167" s="178" t="s">
        <v>2126</v>
      </c>
      <c r="CE6167" s="177" t="s">
        <v>285</v>
      </c>
      <c r="CF6167" s="177" t="s">
        <v>285</v>
      </c>
      <c r="CG6167" s="83" t="s">
        <v>9</v>
      </c>
      <c r="CH6167" s="57"/>
      <c r="CV6167" s="51"/>
      <c r="CW6167" s="51"/>
      <c r="CX6167" s="51"/>
      <c r="CY6167" s="51"/>
      <c r="CZ6167" s="51"/>
      <c r="DA6167" s="51"/>
      <c r="DB6167" s="51"/>
      <c r="DC6167" s="51"/>
      <c r="DD6167" s="51"/>
    </row>
    <row r="6168" spans="73:108" ht="15" x14ac:dyDescent="0.25">
      <c r="BU6168" s="91"/>
      <c r="BV6168" s="177">
        <v>2009</v>
      </c>
      <c r="BW6168" s="177">
        <v>7</v>
      </c>
      <c r="BX6168" s="177" t="s">
        <v>317</v>
      </c>
      <c r="BY6168" s="177" t="s">
        <v>262</v>
      </c>
      <c r="BZ6168" s="177" t="s">
        <v>277</v>
      </c>
      <c r="CA6168" s="177">
        <v>70</v>
      </c>
      <c r="CB6168" s="177" t="s">
        <v>264</v>
      </c>
      <c r="CC6168" s="122">
        <v>156.66999999999999</v>
      </c>
      <c r="CD6168" s="178" t="s">
        <v>2126</v>
      </c>
      <c r="CE6168" s="177" t="s">
        <v>285</v>
      </c>
      <c r="CF6168" s="177" t="s">
        <v>285</v>
      </c>
      <c r="CG6168" s="83" t="s">
        <v>9</v>
      </c>
      <c r="CH6168" s="57"/>
      <c r="CV6168" s="51"/>
      <c r="CW6168" s="51"/>
      <c r="CX6168" s="51"/>
      <c r="CY6168" s="51"/>
      <c r="CZ6168" s="51"/>
      <c r="DA6168" s="51"/>
      <c r="DB6168" s="51"/>
      <c r="DC6168" s="51"/>
      <c r="DD6168" s="51"/>
    </row>
    <row r="6169" spans="73:108" ht="15" x14ac:dyDescent="0.25">
      <c r="BU6169" s="91"/>
      <c r="BV6169" s="177">
        <v>2009</v>
      </c>
      <c r="BW6169" s="177">
        <v>8</v>
      </c>
      <c r="BX6169" s="177" t="s">
        <v>317</v>
      </c>
      <c r="BY6169" s="177" t="s">
        <v>262</v>
      </c>
      <c r="BZ6169" s="177" t="s">
        <v>277</v>
      </c>
      <c r="CA6169" s="177">
        <v>70</v>
      </c>
      <c r="CB6169" s="177" t="s">
        <v>264</v>
      </c>
      <c r="CC6169" s="122">
        <v>118.83</v>
      </c>
      <c r="CD6169" s="178" t="s">
        <v>2126</v>
      </c>
      <c r="CE6169" s="177" t="s">
        <v>285</v>
      </c>
      <c r="CF6169" s="177" t="s">
        <v>285</v>
      </c>
      <c r="CG6169" s="83" t="s">
        <v>9</v>
      </c>
      <c r="CH6169" s="57"/>
      <c r="CV6169" s="51"/>
      <c r="CW6169" s="51"/>
      <c r="CX6169" s="51"/>
      <c r="CY6169" s="51"/>
      <c r="CZ6169" s="51"/>
      <c r="DA6169" s="51"/>
      <c r="DB6169" s="51"/>
      <c r="DC6169" s="51"/>
      <c r="DD6169" s="51"/>
    </row>
    <row r="6170" spans="73:108" ht="15" x14ac:dyDescent="0.25">
      <c r="BU6170" s="91"/>
      <c r="BV6170" s="177">
        <v>2009</v>
      </c>
      <c r="BW6170" s="177">
        <v>9</v>
      </c>
      <c r="BX6170" s="177" t="s">
        <v>317</v>
      </c>
      <c r="BY6170" s="177" t="s">
        <v>262</v>
      </c>
      <c r="BZ6170" s="177" t="s">
        <v>277</v>
      </c>
      <c r="CA6170" s="177">
        <v>70</v>
      </c>
      <c r="CB6170" s="177" t="s">
        <v>264</v>
      </c>
      <c r="CC6170" s="122">
        <v>121.15</v>
      </c>
      <c r="CD6170" s="178" t="s">
        <v>2126</v>
      </c>
      <c r="CE6170" s="177" t="s">
        <v>285</v>
      </c>
      <c r="CF6170" s="177" t="s">
        <v>285</v>
      </c>
      <c r="CG6170" s="83" t="s">
        <v>9</v>
      </c>
      <c r="CH6170" s="57"/>
      <c r="CV6170" s="51"/>
      <c r="CW6170" s="51"/>
      <c r="CX6170" s="51"/>
      <c r="CY6170" s="51"/>
      <c r="CZ6170" s="51"/>
      <c r="DA6170" s="51"/>
      <c r="DB6170" s="51"/>
      <c r="DC6170" s="51"/>
      <c r="DD6170" s="51"/>
    </row>
    <row r="6171" spans="73:108" ht="15" x14ac:dyDescent="0.25">
      <c r="BU6171" s="91"/>
      <c r="BV6171" s="177">
        <v>2009</v>
      </c>
      <c r="BW6171" s="177">
        <v>10</v>
      </c>
      <c r="BX6171" s="177" t="s">
        <v>317</v>
      </c>
      <c r="BY6171" s="177" t="s">
        <v>262</v>
      </c>
      <c r="BZ6171" s="177" t="s">
        <v>277</v>
      </c>
      <c r="CA6171" s="177">
        <v>70</v>
      </c>
      <c r="CB6171" s="177" t="s">
        <v>264</v>
      </c>
      <c r="CC6171" s="122">
        <v>258.22000000000003</v>
      </c>
      <c r="CD6171" s="178" t="s">
        <v>2126</v>
      </c>
      <c r="CE6171" s="177" t="s">
        <v>285</v>
      </c>
      <c r="CF6171" s="177" t="s">
        <v>285</v>
      </c>
      <c r="CG6171" s="83" t="s">
        <v>9</v>
      </c>
      <c r="CH6171" s="57"/>
      <c r="CV6171" s="51"/>
      <c r="CW6171" s="51"/>
      <c r="CX6171" s="51"/>
      <c r="CY6171" s="51"/>
      <c r="CZ6171" s="51"/>
      <c r="DA6171" s="51"/>
      <c r="DB6171" s="51"/>
      <c r="DC6171" s="51"/>
      <c r="DD6171" s="51"/>
    </row>
    <row r="6172" spans="73:108" ht="15" x14ac:dyDescent="0.25">
      <c r="BU6172" s="91"/>
      <c r="BV6172" s="177">
        <v>2009</v>
      </c>
      <c r="BW6172" s="177">
        <v>11</v>
      </c>
      <c r="BX6172" s="177" t="s">
        <v>317</v>
      </c>
      <c r="BY6172" s="177" t="s">
        <v>262</v>
      </c>
      <c r="BZ6172" s="177" t="s">
        <v>277</v>
      </c>
      <c r="CA6172" s="177">
        <v>70</v>
      </c>
      <c r="CB6172" s="177" t="s">
        <v>264</v>
      </c>
      <c r="CC6172" s="122">
        <v>173</v>
      </c>
      <c r="CD6172" s="178" t="s">
        <v>2126</v>
      </c>
      <c r="CE6172" s="177" t="s">
        <v>285</v>
      </c>
      <c r="CF6172" s="177" t="s">
        <v>285</v>
      </c>
      <c r="CG6172" s="83" t="s">
        <v>9</v>
      </c>
      <c r="CH6172" s="57"/>
      <c r="CV6172" s="51"/>
      <c r="CW6172" s="51"/>
      <c r="CX6172" s="51"/>
      <c r="CY6172" s="51"/>
      <c r="CZ6172" s="51"/>
      <c r="DA6172" s="51"/>
      <c r="DB6172" s="51"/>
      <c r="DC6172" s="51"/>
      <c r="DD6172" s="51"/>
    </row>
    <row r="6173" spans="73:108" ht="15" x14ac:dyDescent="0.25">
      <c r="BU6173" s="91"/>
      <c r="BV6173" s="177">
        <v>2009</v>
      </c>
      <c r="BW6173" s="177">
        <v>12</v>
      </c>
      <c r="BX6173" s="177" t="s">
        <v>317</v>
      </c>
      <c r="BY6173" s="177" t="s">
        <v>262</v>
      </c>
      <c r="BZ6173" s="177" t="s">
        <v>277</v>
      </c>
      <c r="CA6173" s="177">
        <v>70</v>
      </c>
      <c r="CB6173" s="177" t="s">
        <v>264</v>
      </c>
      <c r="CC6173" s="122">
        <v>166.05</v>
      </c>
      <c r="CD6173" s="178" t="s">
        <v>2126</v>
      </c>
      <c r="CE6173" s="177" t="s">
        <v>285</v>
      </c>
      <c r="CF6173" s="177" t="s">
        <v>285</v>
      </c>
      <c r="CG6173" s="83" t="s">
        <v>9</v>
      </c>
      <c r="CH6173" s="57"/>
      <c r="CV6173" s="51"/>
      <c r="CW6173" s="51"/>
      <c r="CX6173" s="51"/>
      <c r="CY6173" s="51"/>
      <c r="CZ6173" s="51"/>
      <c r="DA6173" s="51"/>
      <c r="DB6173" s="51"/>
      <c r="DC6173" s="51"/>
      <c r="DD6173" s="51"/>
    </row>
    <row r="6174" spans="73:108" ht="15" x14ac:dyDescent="0.25">
      <c r="BU6174" s="91"/>
      <c r="BV6174" s="177">
        <v>2010</v>
      </c>
      <c r="BW6174" s="177">
        <v>1</v>
      </c>
      <c r="BX6174" s="177" t="s">
        <v>317</v>
      </c>
      <c r="BY6174" s="177" t="s">
        <v>262</v>
      </c>
      <c r="BZ6174" s="177" t="s">
        <v>277</v>
      </c>
      <c r="CA6174" s="177">
        <v>70</v>
      </c>
      <c r="CB6174" s="177" t="s">
        <v>264</v>
      </c>
      <c r="CC6174" s="122">
        <v>169.45</v>
      </c>
      <c r="CD6174" s="178" t="s">
        <v>2126</v>
      </c>
      <c r="CE6174" s="177" t="s">
        <v>285</v>
      </c>
      <c r="CF6174" s="177" t="s">
        <v>285</v>
      </c>
      <c r="CG6174" s="83" t="s">
        <v>9</v>
      </c>
      <c r="CH6174" s="57"/>
      <c r="CV6174" s="51"/>
      <c r="CW6174" s="51"/>
      <c r="CX6174" s="51"/>
      <c r="CY6174" s="51"/>
      <c r="CZ6174" s="51"/>
      <c r="DA6174" s="51"/>
      <c r="DB6174" s="51"/>
      <c r="DC6174" s="51"/>
      <c r="DD6174" s="51"/>
    </row>
    <row r="6175" spans="73:108" ht="15" x14ac:dyDescent="0.25">
      <c r="BU6175" s="91"/>
      <c r="BV6175" s="177">
        <v>2010</v>
      </c>
      <c r="BW6175" s="177">
        <v>2</v>
      </c>
      <c r="BX6175" s="177" t="s">
        <v>317</v>
      </c>
      <c r="BY6175" s="177" t="s">
        <v>262</v>
      </c>
      <c r="BZ6175" s="177" t="s">
        <v>277</v>
      </c>
      <c r="CA6175" s="177">
        <v>70</v>
      </c>
      <c r="CB6175" s="177" t="s">
        <v>264</v>
      </c>
      <c r="CC6175" s="122">
        <v>167.56</v>
      </c>
      <c r="CD6175" s="178" t="s">
        <v>2126</v>
      </c>
      <c r="CE6175" s="177" t="s">
        <v>285</v>
      </c>
      <c r="CF6175" s="177" t="s">
        <v>285</v>
      </c>
      <c r="CG6175" s="83" t="s">
        <v>9</v>
      </c>
      <c r="CH6175" s="57"/>
      <c r="CV6175" s="51"/>
      <c r="CW6175" s="51"/>
      <c r="CX6175" s="51"/>
      <c r="CY6175" s="51"/>
      <c r="CZ6175" s="51"/>
      <c r="DA6175" s="51"/>
      <c r="DB6175" s="51"/>
      <c r="DC6175" s="51"/>
      <c r="DD6175" s="51"/>
    </row>
    <row r="6176" spans="73:108" ht="15" x14ac:dyDescent="0.25">
      <c r="BU6176" s="91"/>
      <c r="BV6176" s="177">
        <v>2010</v>
      </c>
      <c r="BW6176" s="177">
        <v>3</v>
      </c>
      <c r="BX6176" s="177" t="s">
        <v>317</v>
      </c>
      <c r="BY6176" s="177" t="s">
        <v>262</v>
      </c>
      <c r="BZ6176" s="177" t="s">
        <v>277</v>
      </c>
      <c r="CA6176" s="177">
        <v>70</v>
      </c>
      <c r="CB6176" s="177" t="s">
        <v>264</v>
      </c>
      <c r="CC6176" s="122">
        <v>122.91</v>
      </c>
      <c r="CD6176" s="178" t="s">
        <v>2126</v>
      </c>
      <c r="CE6176" s="177" t="s">
        <v>285</v>
      </c>
      <c r="CF6176" s="177" t="s">
        <v>285</v>
      </c>
      <c r="CG6176" s="83" t="s">
        <v>9</v>
      </c>
      <c r="CH6176" s="57"/>
      <c r="CV6176" s="51"/>
      <c r="CW6176" s="51"/>
      <c r="CX6176" s="51"/>
      <c r="CY6176" s="51"/>
      <c r="CZ6176" s="51"/>
      <c r="DA6176" s="51"/>
      <c r="DB6176" s="51"/>
      <c r="DC6176" s="51"/>
      <c r="DD6176" s="51"/>
    </row>
    <row r="6177" spans="73:108" ht="15" x14ac:dyDescent="0.25">
      <c r="BU6177" s="91"/>
      <c r="BV6177" s="177">
        <v>2010</v>
      </c>
      <c r="BW6177" s="177">
        <v>4</v>
      </c>
      <c r="BX6177" s="177" t="s">
        <v>317</v>
      </c>
      <c r="BY6177" s="177" t="s">
        <v>262</v>
      </c>
      <c r="BZ6177" s="177" t="s">
        <v>277</v>
      </c>
      <c r="CA6177" s="177">
        <v>70</v>
      </c>
      <c r="CB6177" s="177" t="s">
        <v>264</v>
      </c>
      <c r="CC6177" s="122">
        <v>156.28</v>
      </c>
      <c r="CD6177" s="178" t="s">
        <v>2126</v>
      </c>
      <c r="CE6177" s="177" t="s">
        <v>285</v>
      </c>
      <c r="CF6177" s="177" t="s">
        <v>285</v>
      </c>
      <c r="CG6177" s="83" t="s">
        <v>9</v>
      </c>
      <c r="CH6177" s="57"/>
      <c r="CV6177" s="51"/>
      <c r="CW6177" s="51"/>
      <c r="CX6177" s="51"/>
      <c r="CY6177" s="51"/>
      <c r="CZ6177" s="51"/>
      <c r="DA6177" s="51"/>
      <c r="DB6177" s="51"/>
      <c r="DC6177" s="51"/>
      <c r="DD6177" s="51"/>
    </row>
    <row r="6178" spans="73:108" ht="15" x14ac:dyDescent="0.25">
      <c r="BU6178" s="91"/>
      <c r="BV6178" s="177">
        <v>2010</v>
      </c>
      <c r="BW6178" s="177">
        <v>5</v>
      </c>
      <c r="BX6178" s="177" t="s">
        <v>317</v>
      </c>
      <c r="BY6178" s="177" t="s">
        <v>262</v>
      </c>
      <c r="BZ6178" s="177" t="s">
        <v>277</v>
      </c>
      <c r="CA6178" s="177">
        <v>70</v>
      </c>
      <c r="CB6178" s="177" t="s">
        <v>264</v>
      </c>
      <c r="CC6178" s="122">
        <v>132.65</v>
      </c>
      <c r="CD6178" s="178" t="s">
        <v>2126</v>
      </c>
      <c r="CE6178" s="177" t="s">
        <v>285</v>
      </c>
      <c r="CF6178" s="177" t="s">
        <v>285</v>
      </c>
      <c r="CG6178" s="83" t="s">
        <v>9</v>
      </c>
      <c r="CH6178" s="57"/>
      <c r="CV6178" s="51"/>
      <c r="CW6178" s="51"/>
      <c r="CX6178" s="51"/>
      <c r="CY6178" s="51"/>
      <c r="CZ6178" s="51"/>
      <c r="DA6178" s="51"/>
      <c r="DB6178" s="51"/>
      <c r="DC6178" s="51"/>
      <c r="DD6178" s="51"/>
    </row>
    <row r="6179" spans="73:108" ht="15" x14ac:dyDescent="0.25">
      <c r="BU6179" s="91"/>
      <c r="BV6179" s="177">
        <v>2010</v>
      </c>
      <c r="BW6179" s="177">
        <v>6</v>
      </c>
      <c r="BX6179" s="177" t="s">
        <v>317</v>
      </c>
      <c r="BY6179" s="177" t="s">
        <v>262</v>
      </c>
      <c r="BZ6179" s="177" t="s">
        <v>277</v>
      </c>
      <c r="CA6179" s="177">
        <v>70</v>
      </c>
      <c r="CB6179" s="177" t="s">
        <v>264</v>
      </c>
      <c r="CC6179" s="122">
        <v>160.99</v>
      </c>
      <c r="CD6179" s="178" t="s">
        <v>2126</v>
      </c>
      <c r="CE6179" s="177" t="s">
        <v>285</v>
      </c>
      <c r="CF6179" s="177" t="s">
        <v>285</v>
      </c>
      <c r="CG6179" s="83" t="s">
        <v>9</v>
      </c>
      <c r="CH6179" s="57"/>
      <c r="CV6179" s="51"/>
      <c r="CW6179" s="51"/>
      <c r="CX6179" s="51"/>
      <c r="CY6179" s="51"/>
      <c r="CZ6179" s="51"/>
      <c r="DA6179" s="51"/>
      <c r="DB6179" s="51"/>
      <c r="DC6179" s="51"/>
      <c r="DD6179" s="51"/>
    </row>
    <row r="6180" spans="73:108" ht="15" x14ac:dyDescent="0.25">
      <c r="BU6180" s="91"/>
      <c r="BV6180" s="177">
        <v>2010</v>
      </c>
      <c r="BW6180" s="177">
        <v>7</v>
      </c>
      <c r="BX6180" s="177" t="s">
        <v>317</v>
      </c>
      <c r="BY6180" s="177" t="s">
        <v>262</v>
      </c>
      <c r="BZ6180" s="177" t="s">
        <v>277</v>
      </c>
      <c r="CA6180" s="177">
        <v>70</v>
      </c>
      <c r="CB6180" s="177" t="s">
        <v>264</v>
      </c>
      <c r="CC6180" s="122">
        <v>235.23</v>
      </c>
      <c r="CD6180" s="178" t="s">
        <v>2126</v>
      </c>
      <c r="CE6180" s="177" t="s">
        <v>285</v>
      </c>
      <c r="CF6180" s="177" t="s">
        <v>285</v>
      </c>
      <c r="CG6180" s="83" t="s">
        <v>9</v>
      </c>
      <c r="CH6180" s="57"/>
      <c r="CV6180" s="51"/>
      <c r="CW6180" s="51"/>
      <c r="CX6180" s="51"/>
      <c r="CY6180" s="51"/>
      <c r="CZ6180" s="51"/>
      <c r="DA6180" s="51"/>
      <c r="DB6180" s="51"/>
      <c r="DC6180" s="51"/>
      <c r="DD6180" s="51"/>
    </row>
    <row r="6181" spans="73:108" ht="15" x14ac:dyDescent="0.25">
      <c r="BU6181" s="91"/>
      <c r="BV6181" s="177">
        <v>2010</v>
      </c>
      <c r="BW6181" s="177">
        <v>7</v>
      </c>
      <c r="BX6181" s="177" t="s">
        <v>317</v>
      </c>
      <c r="BY6181" s="177" t="s">
        <v>262</v>
      </c>
      <c r="BZ6181" s="177" t="s">
        <v>263</v>
      </c>
      <c r="CA6181" s="177">
        <v>70</v>
      </c>
      <c r="CB6181" s="177" t="s">
        <v>264</v>
      </c>
      <c r="CC6181" s="122">
        <v>959.17</v>
      </c>
      <c r="CD6181" s="178" t="s">
        <v>2126</v>
      </c>
      <c r="CE6181" s="177" t="s">
        <v>285</v>
      </c>
      <c r="CF6181" s="177" t="s">
        <v>285</v>
      </c>
      <c r="CG6181" s="83" t="s">
        <v>9</v>
      </c>
      <c r="CH6181" s="57"/>
      <c r="CV6181" s="51"/>
      <c r="CW6181" s="51"/>
      <c r="CX6181" s="51"/>
      <c r="CY6181" s="51"/>
      <c r="CZ6181" s="51"/>
      <c r="DA6181" s="51"/>
      <c r="DB6181" s="51"/>
      <c r="DC6181" s="51"/>
      <c r="DD6181" s="51"/>
    </row>
    <row r="6182" spans="73:108" ht="15" x14ac:dyDescent="0.25">
      <c r="BU6182" s="91"/>
      <c r="BV6182" s="177">
        <v>2010</v>
      </c>
      <c r="BW6182" s="177">
        <v>7</v>
      </c>
      <c r="BX6182" s="177" t="s">
        <v>317</v>
      </c>
      <c r="BY6182" s="177" t="s">
        <v>262</v>
      </c>
      <c r="BZ6182" s="177" t="s">
        <v>266</v>
      </c>
      <c r="CA6182" s="177">
        <v>70</v>
      </c>
      <c r="CB6182" s="177" t="s">
        <v>264</v>
      </c>
      <c r="CC6182" s="122">
        <v>639.45000000000005</v>
      </c>
      <c r="CD6182" s="178" t="s">
        <v>2126</v>
      </c>
      <c r="CE6182" s="177" t="s">
        <v>285</v>
      </c>
      <c r="CF6182" s="177" t="s">
        <v>285</v>
      </c>
      <c r="CG6182" s="83" t="s">
        <v>9</v>
      </c>
      <c r="CH6182" s="57"/>
      <c r="CV6182" s="51"/>
      <c r="CW6182" s="51"/>
      <c r="CX6182" s="51"/>
      <c r="CY6182" s="51"/>
      <c r="CZ6182" s="51"/>
      <c r="DA6182" s="51"/>
      <c r="DB6182" s="51"/>
      <c r="DC6182" s="51"/>
      <c r="DD6182" s="51"/>
    </row>
    <row r="6183" spans="73:108" ht="15" x14ac:dyDescent="0.25">
      <c r="BU6183" s="91"/>
      <c r="BV6183" s="177">
        <v>2010</v>
      </c>
      <c r="BW6183" s="177">
        <v>8</v>
      </c>
      <c r="BX6183" s="177" t="s">
        <v>317</v>
      </c>
      <c r="BY6183" s="177" t="s">
        <v>262</v>
      </c>
      <c r="BZ6183" s="177" t="s">
        <v>263</v>
      </c>
      <c r="CA6183" s="177">
        <v>70</v>
      </c>
      <c r="CB6183" s="177" t="s">
        <v>264</v>
      </c>
      <c r="CC6183" s="122">
        <v>339.98</v>
      </c>
      <c r="CD6183" s="178" t="s">
        <v>2126</v>
      </c>
      <c r="CE6183" s="177" t="s">
        <v>285</v>
      </c>
      <c r="CF6183" s="177" t="s">
        <v>285</v>
      </c>
      <c r="CG6183" s="83" t="s">
        <v>9</v>
      </c>
      <c r="CH6183" s="57"/>
      <c r="CV6183" s="51"/>
      <c r="CW6183" s="51"/>
      <c r="CX6183" s="51"/>
      <c r="CY6183" s="51"/>
      <c r="CZ6183" s="51"/>
      <c r="DA6183" s="51"/>
      <c r="DB6183" s="51"/>
      <c r="DC6183" s="51"/>
      <c r="DD6183" s="51"/>
    </row>
    <row r="6184" spans="73:108" ht="15" x14ac:dyDescent="0.25">
      <c r="BU6184" s="91"/>
      <c r="BV6184" s="177">
        <v>2010</v>
      </c>
      <c r="BW6184" s="177">
        <v>8</v>
      </c>
      <c r="BX6184" s="177" t="s">
        <v>317</v>
      </c>
      <c r="BY6184" s="177" t="s">
        <v>262</v>
      </c>
      <c r="BZ6184" s="177" t="s">
        <v>266</v>
      </c>
      <c r="CA6184" s="177">
        <v>70</v>
      </c>
      <c r="CB6184" s="177" t="s">
        <v>264</v>
      </c>
      <c r="CC6184" s="122">
        <v>339.98</v>
      </c>
      <c r="CD6184" s="178" t="s">
        <v>2126</v>
      </c>
      <c r="CE6184" s="177" t="s">
        <v>285</v>
      </c>
      <c r="CF6184" s="177" t="s">
        <v>285</v>
      </c>
      <c r="CG6184" s="83" t="s">
        <v>9</v>
      </c>
      <c r="CH6184" s="57"/>
      <c r="CV6184" s="51"/>
      <c r="CW6184" s="51"/>
      <c r="CX6184" s="51"/>
      <c r="CY6184" s="51"/>
      <c r="CZ6184" s="51"/>
      <c r="DA6184" s="51"/>
      <c r="DB6184" s="51"/>
      <c r="DC6184" s="51"/>
      <c r="DD6184" s="51"/>
    </row>
    <row r="6185" spans="73:108" ht="15" x14ac:dyDescent="0.25">
      <c r="BU6185" s="91"/>
      <c r="BV6185" s="177">
        <v>2010</v>
      </c>
      <c r="BW6185" s="177">
        <v>9</v>
      </c>
      <c r="BX6185" s="177" t="s">
        <v>317</v>
      </c>
      <c r="BY6185" s="177" t="s">
        <v>262</v>
      </c>
      <c r="BZ6185" s="177" t="s">
        <v>277</v>
      </c>
      <c r="CA6185" s="177">
        <v>70</v>
      </c>
      <c r="CB6185" s="177" t="s">
        <v>264</v>
      </c>
      <c r="CC6185" s="122">
        <v>1385.84</v>
      </c>
      <c r="CD6185" s="178" t="s">
        <v>2126</v>
      </c>
      <c r="CE6185" s="177" t="s">
        <v>285</v>
      </c>
      <c r="CF6185" s="177" t="s">
        <v>285</v>
      </c>
      <c r="CG6185" s="83" t="s">
        <v>9</v>
      </c>
      <c r="CH6185" s="57"/>
      <c r="CV6185" s="51"/>
      <c r="CW6185" s="51"/>
      <c r="CX6185" s="51"/>
      <c r="CY6185" s="51"/>
      <c r="CZ6185" s="51"/>
      <c r="DA6185" s="51"/>
      <c r="DB6185" s="51"/>
      <c r="DC6185" s="51"/>
      <c r="DD6185" s="51"/>
    </row>
    <row r="6186" spans="73:108" ht="15" x14ac:dyDescent="0.25">
      <c r="BU6186" s="91"/>
      <c r="BV6186" s="177">
        <v>2010</v>
      </c>
      <c r="BW6186" s="177">
        <v>9</v>
      </c>
      <c r="BX6186" s="177" t="s">
        <v>317</v>
      </c>
      <c r="BY6186" s="177" t="s">
        <v>262</v>
      </c>
      <c r="BZ6186" s="177" t="s">
        <v>263</v>
      </c>
      <c r="CA6186" s="177">
        <v>70</v>
      </c>
      <c r="CB6186" s="177" t="s">
        <v>264</v>
      </c>
      <c r="CC6186" s="122">
        <v>2832.2</v>
      </c>
      <c r="CD6186" s="178" t="s">
        <v>2126</v>
      </c>
      <c r="CE6186" s="177" t="s">
        <v>285</v>
      </c>
      <c r="CF6186" s="177" t="s">
        <v>285</v>
      </c>
      <c r="CG6186" s="83" t="s">
        <v>9</v>
      </c>
      <c r="CH6186" s="57"/>
      <c r="CV6186" s="51"/>
      <c r="CW6186" s="51"/>
      <c r="CX6186" s="51"/>
      <c r="CY6186" s="51"/>
      <c r="CZ6186" s="51"/>
      <c r="DA6186" s="51"/>
      <c r="DB6186" s="51"/>
      <c r="DC6186" s="51"/>
      <c r="DD6186" s="51"/>
    </row>
    <row r="6187" spans="73:108" ht="15" x14ac:dyDescent="0.25">
      <c r="BU6187" s="91"/>
      <c r="BV6187" s="177">
        <v>2010</v>
      </c>
      <c r="BW6187" s="177">
        <v>9</v>
      </c>
      <c r="BX6187" s="177" t="s">
        <v>317</v>
      </c>
      <c r="BY6187" s="177" t="s">
        <v>262</v>
      </c>
      <c r="BZ6187" s="177" t="s">
        <v>266</v>
      </c>
      <c r="CA6187" s="177">
        <v>70</v>
      </c>
      <c r="CB6187" s="177" t="s">
        <v>264</v>
      </c>
      <c r="CC6187" s="122">
        <v>783.41</v>
      </c>
      <c r="CD6187" s="178" t="s">
        <v>2126</v>
      </c>
      <c r="CE6187" s="177" t="s">
        <v>285</v>
      </c>
      <c r="CF6187" s="177" t="s">
        <v>285</v>
      </c>
      <c r="CG6187" s="83" t="s">
        <v>9</v>
      </c>
      <c r="CH6187" s="57"/>
      <c r="CV6187" s="51"/>
      <c r="CW6187" s="51"/>
      <c r="CX6187" s="51"/>
      <c r="CY6187" s="51"/>
      <c r="CZ6187" s="51"/>
      <c r="DA6187" s="51"/>
      <c r="DB6187" s="51"/>
      <c r="DC6187" s="51"/>
      <c r="DD6187" s="51"/>
    </row>
    <row r="6188" spans="73:108" ht="15" x14ac:dyDescent="0.25">
      <c r="BU6188" s="91"/>
      <c r="BV6188" s="177">
        <v>2010</v>
      </c>
      <c r="BW6188" s="177">
        <v>9</v>
      </c>
      <c r="BX6188" s="177" t="s">
        <v>317</v>
      </c>
      <c r="BY6188" s="177" t="s">
        <v>262</v>
      </c>
      <c r="BZ6188" s="177" t="s">
        <v>268</v>
      </c>
      <c r="CA6188" s="177">
        <v>70</v>
      </c>
      <c r="CB6188" s="177" t="s">
        <v>264</v>
      </c>
      <c r="CC6188" s="122">
        <v>133.41</v>
      </c>
      <c r="CD6188" s="178" t="s">
        <v>2126</v>
      </c>
      <c r="CE6188" s="177" t="s">
        <v>285</v>
      </c>
      <c r="CF6188" s="177" t="s">
        <v>285</v>
      </c>
      <c r="CG6188" s="83" t="s">
        <v>9</v>
      </c>
      <c r="CH6188" s="57"/>
      <c r="CV6188" s="51"/>
      <c r="CW6188" s="51"/>
      <c r="CX6188" s="51"/>
      <c r="CY6188" s="51"/>
      <c r="CZ6188" s="51"/>
      <c r="DA6188" s="51"/>
      <c r="DB6188" s="51"/>
      <c r="DC6188" s="51"/>
      <c r="DD6188" s="51"/>
    </row>
    <row r="6189" spans="73:108" ht="15" x14ac:dyDescent="0.25">
      <c r="BU6189" s="91"/>
      <c r="BV6189" s="177">
        <v>2010</v>
      </c>
      <c r="BW6189" s="177">
        <v>9</v>
      </c>
      <c r="BX6189" s="177" t="s">
        <v>317</v>
      </c>
      <c r="BY6189" s="177" t="s">
        <v>262</v>
      </c>
      <c r="BZ6189" s="177" t="s">
        <v>316</v>
      </c>
      <c r="CA6189" s="177">
        <v>70</v>
      </c>
      <c r="CB6189" s="177" t="s">
        <v>264</v>
      </c>
      <c r="CC6189" s="122">
        <v>133.41</v>
      </c>
      <c r="CD6189" s="178" t="s">
        <v>2126</v>
      </c>
      <c r="CE6189" s="177" t="s">
        <v>285</v>
      </c>
      <c r="CF6189" s="177" t="s">
        <v>285</v>
      </c>
      <c r="CG6189" s="83" t="s">
        <v>9</v>
      </c>
      <c r="CH6189" s="57"/>
      <c r="CV6189" s="51"/>
      <c r="CW6189" s="51"/>
      <c r="CX6189" s="51"/>
      <c r="CY6189" s="51"/>
      <c r="CZ6189" s="51"/>
      <c r="DA6189" s="51"/>
      <c r="DB6189" s="51"/>
      <c r="DC6189" s="51"/>
      <c r="DD6189" s="51"/>
    </row>
    <row r="6190" spans="73:108" ht="15" x14ac:dyDescent="0.25">
      <c r="BU6190" s="91"/>
      <c r="BV6190" s="177">
        <v>2010</v>
      </c>
      <c r="BW6190" s="177">
        <v>9</v>
      </c>
      <c r="BX6190" s="177" t="s">
        <v>317</v>
      </c>
      <c r="BY6190" s="177" t="s">
        <v>262</v>
      </c>
      <c r="BZ6190" s="177" t="s">
        <v>347</v>
      </c>
      <c r="CA6190" s="177">
        <v>70</v>
      </c>
      <c r="CB6190" s="177" t="s">
        <v>264</v>
      </c>
      <c r="CC6190" s="122">
        <v>666.44</v>
      </c>
      <c r="CD6190" s="178" t="s">
        <v>2126</v>
      </c>
      <c r="CE6190" s="177" t="s">
        <v>285</v>
      </c>
      <c r="CF6190" s="177" t="s">
        <v>285</v>
      </c>
      <c r="CG6190" s="83" t="s">
        <v>9</v>
      </c>
      <c r="CH6190" s="57"/>
      <c r="CV6190" s="51"/>
      <c r="CW6190" s="51"/>
      <c r="CX6190" s="51"/>
      <c r="CY6190" s="51"/>
      <c r="CZ6190" s="51"/>
      <c r="DA6190" s="51"/>
      <c r="DB6190" s="51"/>
      <c r="DC6190" s="51"/>
      <c r="DD6190" s="51"/>
    </row>
    <row r="6191" spans="73:108" ht="15" x14ac:dyDescent="0.25">
      <c r="BU6191" s="91"/>
      <c r="BV6191" s="177">
        <v>2010</v>
      </c>
      <c r="BW6191" s="177">
        <v>10</v>
      </c>
      <c r="BX6191" s="177" t="s">
        <v>317</v>
      </c>
      <c r="BY6191" s="177" t="s">
        <v>262</v>
      </c>
      <c r="BZ6191" s="177" t="s">
        <v>277</v>
      </c>
      <c r="CA6191" s="177">
        <v>70</v>
      </c>
      <c r="CB6191" s="177" t="s">
        <v>264</v>
      </c>
      <c r="CC6191" s="122">
        <v>732.16</v>
      </c>
      <c r="CD6191" s="178" t="s">
        <v>2126</v>
      </c>
      <c r="CE6191" s="177" t="s">
        <v>285</v>
      </c>
      <c r="CF6191" s="177" t="s">
        <v>285</v>
      </c>
      <c r="CG6191" s="83" t="s">
        <v>9</v>
      </c>
      <c r="CH6191" s="57"/>
      <c r="CV6191" s="51"/>
      <c r="CW6191" s="51"/>
      <c r="CX6191" s="51"/>
      <c r="CY6191" s="51"/>
      <c r="CZ6191" s="51"/>
      <c r="DA6191" s="51"/>
      <c r="DB6191" s="51"/>
      <c r="DC6191" s="51"/>
      <c r="DD6191" s="51"/>
    </row>
    <row r="6192" spans="73:108" ht="15" x14ac:dyDescent="0.25">
      <c r="BU6192" s="91"/>
      <c r="BV6192" s="177">
        <v>2010</v>
      </c>
      <c r="BW6192" s="177">
        <v>10</v>
      </c>
      <c r="BX6192" s="177" t="s">
        <v>317</v>
      </c>
      <c r="BY6192" s="177" t="s">
        <v>262</v>
      </c>
      <c r="BZ6192" s="177" t="s">
        <v>263</v>
      </c>
      <c r="CA6192" s="177">
        <v>70</v>
      </c>
      <c r="CB6192" s="177" t="s">
        <v>264</v>
      </c>
      <c r="CC6192" s="122">
        <v>156.03</v>
      </c>
      <c r="CD6192" s="178" t="s">
        <v>2126</v>
      </c>
      <c r="CE6192" s="177" t="s">
        <v>285</v>
      </c>
      <c r="CF6192" s="177" t="s">
        <v>285</v>
      </c>
      <c r="CG6192" s="83" t="s">
        <v>9</v>
      </c>
      <c r="CH6192" s="57"/>
      <c r="CV6192" s="51"/>
      <c r="CW6192" s="51"/>
      <c r="CX6192" s="51"/>
      <c r="CY6192" s="51"/>
      <c r="CZ6192" s="51"/>
      <c r="DA6192" s="51"/>
      <c r="DB6192" s="51"/>
      <c r="DC6192" s="51"/>
      <c r="DD6192" s="51"/>
    </row>
    <row r="6193" spans="73:108" ht="15" x14ac:dyDescent="0.25">
      <c r="BU6193" s="91"/>
      <c r="BV6193" s="177">
        <v>2010</v>
      </c>
      <c r="BW6193" s="177">
        <v>10</v>
      </c>
      <c r="BX6193" s="177" t="s">
        <v>317</v>
      </c>
      <c r="BY6193" s="177" t="s">
        <v>262</v>
      </c>
      <c r="BZ6193" s="177" t="s">
        <v>266</v>
      </c>
      <c r="CA6193" s="177">
        <v>70</v>
      </c>
      <c r="CB6193" s="177" t="s">
        <v>264</v>
      </c>
      <c r="CC6193" s="122">
        <v>156.03</v>
      </c>
      <c r="CD6193" s="178" t="s">
        <v>2126</v>
      </c>
      <c r="CE6193" s="177" t="s">
        <v>285</v>
      </c>
      <c r="CF6193" s="177" t="s">
        <v>285</v>
      </c>
      <c r="CG6193" s="83" t="s">
        <v>9</v>
      </c>
      <c r="CH6193" s="57"/>
      <c r="CV6193" s="51"/>
      <c r="CW6193" s="51"/>
      <c r="CX6193" s="51"/>
      <c r="CY6193" s="51"/>
      <c r="CZ6193" s="51"/>
      <c r="DA6193" s="51"/>
      <c r="DB6193" s="51"/>
      <c r="DC6193" s="51"/>
      <c r="DD6193" s="51"/>
    </row>
    <row r="6194" spans="73:108" ht="15" x14ac:dyDescent="0.25">
      <c r="BU6194" s="91"/>
      <c r="BV6194" s="177">
        <v>2010</v>
      </c>
      <c r="BW6194" s="177">
        <v>10</v>
      </c>
      <c r="BX6194" s="177" t="s">
        <v>317</v>
      </c>
      <c r="BY6194" s="177" t="s">
        <v>262</v>
      </c>
      <c r="BZ6194" s="177" t="s">
        <v>347</v>
      </c>
      <c r="CA6194" s="177">
        <v>70</v>
      </c>
      <c r="CB6194" s="177" t="s">
        <v>264</v>
      </c>
      <c r="CC6194" s="122">
        <v>123.03</v>
      </c>
      <c r="CD6194" s="178" t="s">
        <v>2126</v>
      </c>
      <c r="CE6194" s="177" t="s">
        <v>285</v>
      </c>
      <c r="CF6194" s="177" t="s">
        <v>285</v>
      </c>
      <c r="CG6194" s="83" t="s">
        <v>9</v>
      </c>
      <c r="CH6194" s="57"/>
      <c r="CV6194" s="51"/>
      <c r="CW6194" s="51"/>
      <c r="CX6194" s="51"/>
      <c r="CY6194" s="51"/>
      <c r="CZ6194" s="51"/>
      <c r="DA6194" s="51"/>
      <c r="DB6194" s="51"/>
      <c r="DC6194" s="51"/>
      <c r="DD6194" s="51"/>
    </row>
    <row r="6195" spans="73:108" ht="15" x14ac:dyDescent="0.25">
      <c r="BU6195" s="91"/>
      <c r="BV6195" s="177">
        <v>2007</v>
      </c>
      <c r="BW6195" s="177">
        <v>3</v>
      </c>
      <c r="BX6195" s="177" t="s">
        <v>318</v>
      </c>
      <c r="BY6195" s="177" t="s">
        <v>262</v>
      </c>
      <c r="BZ6195" s="177" t="s">
        <v>263</v>
      </c>
      <c r="CA6195" s="177">
        <v>70</v>
      </c>
      <c r="CB6195" s="177" t="s">
        <v>264</v>
      </c>
      <c r="CC6195" s="122">
        <v>29.6</v>
      </c>
      <c r="CD6195" s="178" t="s">
        <v>2126</v>
      </c>
      <c r="CE6195" s="177" t="s">
        <v>285</v>
      </c>
      <c r="CF6195" s="177" t="s">
        <v>285</v>
      </c>
      <c r="CG6195" s="83" t="s">
        <v>9</v>
      </c>
      <c r="CH6195" s="57"/>
      <c r="CV6195" s="51"/>
      <c r="CW6195" s="51"/>
      <c r="CX6195" s="51"/>
      <c r="CY6195" s="51"/>
      <c r="CZ6195" s="51"/>
      <c r="DA6195" s="51"/>
      <c r="DB6195" s="51"/>
      <c r="DC6195" s="51"/>
      <c r="DD6195" s="51"/>
    </row>
    <row r="6196" spans="73:108" ht="15" x14ac:dyDescent="0.25">
      <c r="BU6196" s="91"/>
      <c r="BV6196" s="177">
        <v>2007</v>
      </c>
      <c r="BW6196" s="177">
        <v>4</v>
      </c>
      <c r="BX6196" s="177" t="s">
        <v>318</v>
      </c>
      <c r="BY6196" s="177" t="s">
        <v>262</v>
      </c>
      <c r="BZ6196" s="177" t="s">
        <v>277</v>
      </c>
      <c r="CA6196" s="177">
        <v>70</v>
      </c>
      <c r="CB6196" s="177" t="s">
        <v>264</v>
      </c>
      <c r="CC6196" s="122">
        <v>31.21</v>
      </c>
      <c r="CD6196" s="178" t="s">
        <v>2126</v>
      </c>
      <c r="CE6196" s="177" t="s">
        <v>285</v>
      </c>
      <c r="CF6196" s="177" t="s">
        <v>285</v>
      </c>
      <c r="CG6196" s="83" t="s">
        <v>9</v>
      </c>
      <c r="CH6196" s="57"/>
      <c r="CV6196" s="51"/>
      <c r="CW6196" s="51"/>
      <c r="CX6196" s="51"/>
      <c r="CY6196" s="51"/>
      <c r="CZ6196" s="51"/>
      <c r="DA6196" s="51"/>
      <c r="DB6196" s="51"/>
      <c r="DC6196" s="51"/>
      <c r="DD6196" s="51"/>
    </row>
    <row r="6197" spans="73:108" ht="15" x14ac:dyDescent="0.25">
      <c r="BU6197" s="91"/>
      <c r="BV6197" s="177">
        <v>2007</v>
      </c>
      <c r="BW6197" s="177">
        <v>5</v>
      </c>
      <c r="BX6197" s="177" t="s">
        <v>318</v>
      </c>
      <c r="BY6197" s="177" t="s">
        <v>262</v>
      </c>
      <c r="BZ6197" s="177" t="s">
        <v>277</v>
      </c>
      <c r="CA6197" s="177">
        <v>70</v>
      </c>
      <c r="CB6197" s="177" t="s">
        <v>264</v>
      </c>
      <c r="CC6197" s="122">
        <v>411.65</v>
      </c>
      <c r="CD6197" s="178" t="s">
        <v>2126</v>
      </c>
      <c r="CE6197" s="177" t="s">
        <v>285</v>
      </c>
      <c r="CF6197" s="177" t="s">
        <v>285</v>
      </c>
      <c r="CG6197" s="83" t="s">
        <v>9</v>
      </c>
      <c r="CH6197" s="57"/>
      <c r="CV6197" s="51"/>
      <c r="CW6197" s="51"/>
      <c r="CX6197" s="51"/>
      <c r="CY6197" s="51"/>
      <c r="CZ6197" s="51"/>
      <c r="DA6197" s="51"/>
      <c r="DB6197" s="51"/>
      <c r="DC6197" s="51"/>
      <c r="DD6197" s="51"/>
    </row>
    <row r="6198" spans="73:108" ht="15" x14ac:dyDescent="0.25">
      <c r="BU6198" s="91"/>
      <c r="BV6198" s="177">
        <v>2007</v>
      </c>
      <c r="BW6198" s="177">
        <v>6</v>
      </c>
      <c r="BX6198" s="177" t="s">
        <v>318</v>
      </c>
      <c r="BY6198" s="177" t="s">
        <v>262</v>
      </c>
      <c r="BZ6198" s="177" t="s">
        <v>277</v>
      </c>
      <c r="CA6198" s="177">
        <v>70</v>
      </c>
      <c r="CB6198" s="177" t="s">
        <v>264</v>
      </c>
      <c r="CC6198" s="122">
        <v>344.9</v>
      </c>
      <c r="CD6198" s="178" t="s">
        <v>2126</v>
      </c>
      <c r="CE6198" s="177" t="s">
        <v>285</v>
      </c>
      <c r="CF6198" s="177" t="s">
        <v>285</v>
      </c>
      <c r="CG6198" s="83" t="s">
        <v>9</v>
      </c>
      <c r="CH6198" s="57"/>
      <c r="CV6198" s="51"/>
      <c r="CW6198" s="51"/>
      <c r="CX6198" s="51"/>
      <c r="CY6198" s="51"/>
      <c r="CZ6198" s="51"/>
      <c r="DA6198" s="51"/>
      <c r="DB6198" s="51"/>
      <c r="DC6198" s="51"/>
      <c r="DD6198" s="51"/>
    </row>
    <row r="6199" spans="73:108" ht="15" x14ac:dyDescent="0.25">
      <c r="BU6199" s="91"/>
      <c r="BV6199" s="177">
        <v>2007</v>
      </c>
      <c r="BW6199" s="177">
        <v>7</v>
      </c>
      <c r="BX6199" s="177" t="s">
        <v>318</v>
      </c>
      <c r="BY6199" s="177" t="s">
        <v>262</v>
      </c>
      <c r="BZ6199" s="177" t="s">
        <v>277</v>
      </c>
      <c r="CA6199" s="177">
        <v>70</v>
      </c>
      <c r="CB6199" s="177" t="s">
        <v>264</v>
      </c>
      <c r="CC6199" s="122">
        <v>445.06</v>
      </c>
      <c r="CD6199" s="178" t="s">
        <v>2126</v>
      </c>
      <c r="CE6199" s="177" t="s">
        <v>285</v>
      </c>
      <c r="CF6199" s="177" t="s">
        <v>285</v>
      </c>
      <c r="CG6199" s="83" t="s">
        <v>9</v>
      </c>
      <c r="CH6199" s="57"/>
      <c r="CV6199" s="51"/>
      <c r="CW6199" s="51"/>
      <c r="CX6199" s="51"/>
      <c r="CY6199" s="51"/>
      <c r="CZ6199" s="51"/>
      <c r="DA6199" s="51"/>
      <c r="DB6199" s="51"/>
      <c r="DC6199" s="51"/>
      <c r="DD6199" s="51"/>
    </row>
    <row r="6200" spans="73:108" ht="15" x14ac:dyDescent="0.25">
      <c r="BU6200" s="91"/>
      <c r="BV6200" s="177">
        <v>2007</v>
      </c>
      <c r="BW6200" s="177">
        <v>8</v>
      </c>
      <c r="BX6200" s="177" t="s">
        <v>318</v>
      </c>
      <c r="BY6200" s="177" t="s">
        <v>262</v>
      </c>
      <c r="BZ6200" s="177" t="s">
        <v>277</v>
      </c>
      <c r="CA6200" s="177">
        <v>70</v>
      </c>
      <c r="CB6200" s="177" t="s">
        <v>264</v>
      </c>
      <c r="CC6200" s="122">
        <v>390.87</v>
      </c>
      <c r="CD6200" s="178" t="s">
        <v>2126</v>
      </c>
      <c r="CE6200" s="177" t="s">
        <v>285</v>
      </c>
      <c r="CF6200" s="177" t="s">
        <v>285</v>
      </c>
      <c r="CG6200" s="83" t="s">
        <v>9</v>
      </c>
      <c r="CH6200" s="57"/>
      <c r="CV6200" s="51"/>
      <c r="CW6200" s="51"/>
      <c r="CX6200" s="51"/>
      <c r="CY6200" s="51"/>
      <c r="CZ6200" s="51"/>
      <c r="DA6200" s="51"/>
      <c r="DB6200" s="51"/>
      <c r="DC6200" s="51"/>
      <c r="DD6200" s="51"/>
    </row>
    <row r="6201" spans="73:108" ht="15" x14ac:dyDescent="0.25">
      <c r="BU6201" s="91"/>
      <c r="BV6201" s="177">
        <v>2009</v>
      </c>
      <c r="BW6201" s="177">
        <v>9</v>
      </c>
      <c r="BX6201" s="177" t="s">
        <v>1404</v>
      </c>
      <c r="BY6201" s="177" t="s">
        <v>262</v>
      </c>
      <c r="BZ6201" s="177" t="s">
        <v>277</v>
      </c>
      <c r="CA6201" s="177">
        <v>70</v>
      </c>
      <c r="CB6201" s="177" t="s">
        <v>264</v>
      </c>
      <c r="CC6201" s="122">
        <v>241.84</v>
      </c>
      <c r="CD6201" s="178" t="s">
        <v>2126</v>
      </c>
      <c r="CE6201" s="177" t="s">
        <v>285</v>
      </c>
      <c r="CF6201" s="177" t="s">
        <v>285</v>
      </c>
      <c r="CG6201" s="83" t="s">
        <v>9</v>
      </c>
      <c r="CH6201" s="57"/>
      <c r="CV6201" s="51"/>
      <c r="CW6201" s="51"/>
      <c r="CX6201" s="51"/>
      <c r="CY6201" s="51"/>
      <c r="CZ6201" s="51"/>
      <c r="DA6201" s="51"/>
      <c r="DB6201" s="51"/>
      <c r="DC6201" s="51"/>
      <c r="DD6201" s="51"/>
    </row>
    <row r="6202" spans="73:108" ht="15" x14ac:dyDescent="0.25">
      <c r="BU6202" s="91"/>
      <c r="BV6202" s="177">
        <v>2009</v>
      </c>
      <c r="BW6202" s="177">
        <v>10</v>
      </c>
      <c r="BX6202" s="177" t="s">
        <v>1404</v>
      </c>
      <c r="BY6202" s="177" t="s">
        <v>262</v>
      </c>
      <c r="BZ6202" s="177" t="s">
        <v>277</v>
      </c>
      <c r="CA6202" s="177">
        <v>70</v>
      </c>
      <c r="CB6202" s="177" t="s">
        <v>264</v>
      </c>
      <c r="CC6202" s="122">
        <v>741.51</v>
      </c>
      <c r="CD6202" s="178" t="s">
        <v>2126</v>
      </c>
      <c r="CE6202" s="177" t="s">
        <v>285</v>
      </c>
      <c r="CF6202" s="177" t="s">
        <v>285</v>
      </c>
      <c r="CG6202" s="83" t="s">
        <v>9</v>
      </c>
      <c r="CH6202" s="57"/>
      <c r="CV6202" s="51"/>
      <c r="CW6202" s="51"/>
      <c r="CX6202" s="51"/>
      <c r="CY6202" s="51"/>
      <c r="CZ6202" s="51"/>
      <c r="DA6202" s="51"/>
      <c r="DB6202" s="51"/>
      <c r="DC6202" s="51"/>
      <c r="DD6202" s="51"/>
    </row>
    <row r="6203" spans="73:108" ht="15" x14ac:dyDescent="0.25">
      <c r="BU6203" s="91"/>
      <c r="BV6203" s="177">
        <v>2009</v>
      </c>
      <c r="BW6203" s="177">
        <v>11</v>
      </c>
      <c r="BX6203" s="177" t="s">
        <v>1404</v>
      </c>
      <c r="BY6203" s="177" t="s">
        <v>262</v>
      </c>
      <c r="BZ6203" s="177" t="s">
        <v>277</v>
      </c>
      <c r="CA6203" s="177">
        <v>70</v>
      </c>
      <c r="CB6203" s="177" t="s">
        <v>264</v>
      </c>
      <c r="CC6203" s="122">
        <v>495.47</v>
      </c>
      <c r="CD6203" s="178" t="s">
        <v>2126</v>
      </c>
      <c r="CE6203" s="177" t="s">
        <v>285</v>
      </c>
      <c r="CF6203" s="177" t="s">
        <v>285</v>
      </c>
      <c r="CG6203" s="83" t="s">
        <v>9</v>
      </c>
      <c r="CH6203" s="57"/>
      <c r="CV6203" s="51"/>
      <c r="CW6203" s="51"/>
      <c r="CX6203" s="51"/>
      <c r="CY6203" s="51"/>
      <c r="CZ6203" s="51"/>
      <c r="DA6203" s="51"/>
      <c r="DB6203" s="51"/>
      <c r="DC6203" s="51"/>
      <c r="DD6203" s="51"/>
    </row>
    <row r="6204" spans="73:108" ht="15" x14ac:dyDescent="0.25">
      <c r="BU6204" s="91"/>
      <c r="BV6204" s="177">
        <v>2009</v>
      </c>
      <c r="BW6204" s="177">
        <v>12</v>
      </c>
      <c r="BX6204" s="177" t="s">
        <v>1404</v>
      </c>
      <c r="BY6204" s="177" t="s">
        <v>262</v>
      </c>
      <c r="BZ6204" s="177" t="s">
        <v>277</v>
      </c>
      <c r="CA6204" s="177">
        <v>70</v>
      </c>
      <c r="CB6204" s="177" t="s">
        <v>264</v>
      </c>
      <c r="CC6204" s="122">
        <v>711.44</v>
      </c>
      <c r="CD6204" s="178" t="s">
        <v>2126</v>
      </c>
      <c r="CE6204" s="177" t="s">
        <v>285</v>
      </c>
      <c r="CF6204" s="177" t="s">
        <v>285</v>
      </c>
      <c r="CG6204" s="83" t="s">
        <v>9</v>
      </c>
      <c r="CH6204" s="57"/>
      <c r="CV6204" s="51"/>
      <c r="CW6204" s="51"/>
      <c r="CX6204" s="51"/>
      <c r="CY6204" s="51"/>
      <c r="CZ6204" s="51"/>
      <c r="DA6204" s="51"/>
      <c r="DB6204" s="51"/>
      <c r="DC6204" s="51"/>
      <c r="DD6204" s="51"/>
    </row>
    <row r="6205" spans="73:108" ht="15" x14ac:dyDescent="0.25">
      <c r="BU6205" s="91"/>
      <c r="BV6205" s="177">
        <v>2010</v>
      </c>
      <c r="BW6205" s="177">
        <v>1</v>
      </c>
      <c r="BX6205" s="177" t="s">
        <v>1404</v>
      </c>
      <c r="BY6205" s="177" t="s">
        <v>262</v>
      </c>
      <c r="BZ6205" s="177" t="s">
        <v>277</v>
      </c>
      <c r="CA6205" s="177">
        <v>70</v>
      </c>
      <c r="CB6205" s="177" t="s">
        <v>264</v>
      </c>
      <c r="CC6205" s="122">
        <v>932.76</v>
      </c>
      <c r="CD6205" s="178" t="s">
        <v>2126</v>
      </c>
      <c r="CE6205" s="177" t="s">
        <v>285</v>
      </c>
      <c r="CF6205" s="177" t="s">
        <v>285</v>
      </c>
      <c r="CG6205" s="83" t="s">
        <v>9</v>
      </c>
      <c r="CH6205" s="57"/>
      <c r="CV6205" s="51"/>
      <c r="CW6205" s="51"/>
      <c r="CX6205" s="51"/>
      <c r="CY6205" s="51"/>
      <c r="CZ6205" s="51"/>
      <c r="DA6205" s="51"/>
      <c r="DB6205" s="51"/>
      <c r="DC6205" s="51"/>
      <c r="DD6205" s="51"/>
    </row>
    <row r="6206" spans="73:108" ht="15" x14ac:dyDescent="0.25">
      <c r="BU6206" s="91"/>
      <c r="BV6206" s="177">
        <v>2010</v>
      </c>
      <c r="BW6206" s="177">
        <v>2</v>
      </c>
      <c r="BX6206" s="177" t="s">
        <v>1404</v>
      </c>
      <c r="BY6206" s="177" t="s">
        <v>262</v>
      </c>
      <c r="BZ6206" s="177" t="s">
        <v>277</v>
      </c>
      <c r="CA6206" s="177">
        <v>70</v>
      </c>
      <c r="CB6206" s="177" t="s">
        <v>264</v>
      </c>
      <c r="CC6206" s="122">
        <v>1061.28</v>
      </c>
      <c r="CD6206" s="178" t="s">
        <v>2126</v>
      </c>
      <c r="CE6206" s="177" t="s">
        <v>285</v>
      </c>
      <c r="CF6206" s="177" t="s">
        <v>285</v>
      </c>
      <c r="CG6206" s="83" t="s">
        <v>9</v>
      </c>
      <c r="CH6206" s="57"/>
      <c r="CV6206" s="51"/>
      <c r="CW6206" s="51"/>
      <c r="CX6206" s="51"/>
      <c r="CY6206" s="51"/>
      <c r="CZ6206" s="51"/>
      <c r="DA6206" s="51"/>
      <c r="DB6206" s="51"/>
      <c r="DC6206" s="51"/>
      <c r="DD6206" s="51"/>
    </row>
    <row r="6207" spans="73:108" ht="15" x14ac:dyDescent="0.25">
      <c r="BU6207" s="91"/>
      <c r="BV6207" s="177">
        <v>2010</v>
      </c>
      <c r="BW6207" s="177">
        <v>3</v>
      </c>
      <c r="BX6207" s="177" t="s">
        <v>1404</v>
      </c>
      <c r="BY6207" s="177" t="s">
        <v>262</v>
      </c>
      <c r="BZ6207" s="177" t="s">
        <v>277</v>
      </c>
      <c r="CA6207" s="177">
        <v>70</v>
      </c>
      <c r="CB6207" s="177" t="s">
        <v>264</v>
      </c>
      <c r="CC6207" s="122">
        <v>971.96</v>
      </c>
      <c r="CD6207" s="178" t="s">
        <v>2126</v>
      </c>
      <c r="CE6207" s="177" t="s">
        <v>285</v>
      </c>
      <c r="CF6207" s="177" t="s">
        <v>285</v>
      </c>
      <c r="CG6207" s="83" t="s">
        <v>9</v>
      </c>
      <c r="CH6207" s="57"/>
      <c r="CV6207" s="51"/>
      <c r="CW6207" s="51"/>
      <c r="CX6207" s="51"/>
      <c r="CY6207" s="51"/>
      <c r="CZ6207" s="51"/>
      <c r="DA6207" s="51"/>
      <c r="DB6207" s="51"/>
      <c r="DC6207" s="51"/>
      <c r="DD6207" s="51"/>
    </row>
    <row r="6208" spans="73:108" ht="15" x14ac:dyDescent="0.25">
      <c r="BU6208" s="91"/>
      <c r="BV6208" s="177">
        <v>2010</v>
      </c>
      <c r="BW6208" s="177">
        <v>4</v>
      </c>
      <c r="BX6208" s="177" t="s">
        <v>1404</v>
      </c>
      <c r="BY6208" s="177" t="s">
        <v>262</v>
      </c>
      <c r="BZ6208" s="177" t="s">
        <v>277</v>
      </c>
      <c r="CA6208" s="177">
        <v>70</v>
      </c>
      <c r="CB6208" s="177" t="s">
        <v>264</v>
      </c>
      <c r="CC6208" s="122">
        <v>1223.26</v>
      </c>
      <c r="CD6208" s="178" t="s">
        <v>2126</v>
      </c>
      <c r="CE6208" s="177" t="s">
        <v>285</v>
      </c>
      <c r="CF6208" s="177" t="s">
        <v>285</v>
      </c>
      <c r="CG6208" s="83" t="s">
        <v>9</v>
      </c>
      <c r="CH6208" s="57"/>
      <c r="CV6208" s="51"/>
      <c r="CW6208" s="51"/>
      <c r="CX6208" s="51"/>
      <c r="CY6208" s="51"/>
      <c r="CZ6208" s="51"/>
      <c r="DA6208" s="51"/>
      <c r="DB6208" s="51"/>
      <c r="DC6208" s="51"/>
      <c r="DD6208" s="51"/>
    </row>
    <row r="6209" spans="73:108" ht="15" x14ac:dyDescent="0.25">
      <c r="BU6209" s="91"/>
      <c r="BV6209" s="177">
        <v>2010</v>
      </c>
      <c r="BW6209" s="177">
        <v>5</v>
      </c>
      <c r="BX6209" s="177" t="s">
        <v>1404</v>
      </c>
      <c r="BY6209" s="177" t="s">
        <v>262</v>
      </c>
      <c r="BZ6209" s="177" t="s">
        <v>277</v>
      </c>
      <c r="CA6209" s="177">
        <v>70</v>
      </c>
      <c r="CB6209" s="177" t="s">
        <v>264</v>
      </c>
      <c r="CC6209" s="122">
        <v>1210.01</v>
      </c>
      <c r="CD6209" s="178" t="s">
        <v>2126</v>
      </c>
      <c r="CE6209" s="177" t="s">
        <v>285</v>
      </c>
      <c r="CF6209" s="177" t="s">
        <v>285</v>
      </c>
      <c r="CG6209" s="83" t="s">
        <v>9</v>
      </c>
      <c r="CH6209" s="57"/>
      <c r="CV6209" s="51"/>
      <c r="CW6209" s="51"/>
      <c r="CX6209" s="51"/>
      <c r="CY6209" s="51"/>
      <c r="CZ6209" s="51"/>
      <c r="DA6209" s="51"/>
      <c r="DB6209" s="51"/>
      <c r="DC6209" s="51"/>
      <c r="DD6209" s="51"/>
    </row>
    <row r="6210" spans="73:108" ht="15" x14ac:dyDescent="0.25">
      <c r="BU6210" s="91"/>
      <c r="BV6210" s="177">
        <v>2010</v>
      </c>
      <c r="BW6210" s="177">
        <v>6</v>
      </c>
      <c r="BX6210" s="177" t="s">
        <v>1404</v>
      </c>
      <c r="BY6210" s="177" t="s">
        <v>262</v>
      </c>
      <c r="BZ6210" s="177" t="s">
        <v>277</v>
      </c>
      <c r="CA6210" s="177">
        <v>70</v>
      </c>
      <c r="CB6210" s="177" t="s">
        <v>264</v>
      </c>
      <c r="CC6210" s="122">
        <v>906.43</v>
      </c>
      <c r="CD6210" s="178" t="s">
        <v>2126</v>
      </c>
      <c r="CE6210" s="177" t="s">
        <v>285</v>
      </c>
      <c r="CF6210" s="177" t="s">
        <v>285</v>
      </c>
      <c r="CG6210" s="83" t="s">
        <v>9</v>
      </c>
      <c r="CH6210" s="57"/>
      <c r="CV6210" s="51"/>
      <c r="CW6210" s="51"/>
      <c r="CX6210" s="51"/>
      <c r="CY6210" s="51"/>
      <c r="CZ6210" s="51"/>
      <c r="DA6210" s="51"/>
      <c r="DB6210" s="51"/>
      <c r="DC6210" s="51"/>
      <c r="DD6210" s="51"/>
    </row>
    <row r="6211" spans="73:108" ht="15" x14ac:dyDescent="0.25">
      <c r="BU6211" s="91"/>
      <c r="BV6211" s="177">
        <v>2010</v>
      </c>
      <c r="BW6211" s="177">
        <v>7</v>
      </c>
      <c r="BX6211" s="177" t="s">
        <v>1404</v>
      </c>
      <c r="BY6211" s="177" t="s">
        <v>262</v>
      </c>
      <c r="BZ6211" s="177" t="s">
        <v>277</v>
      </c>
      <c r="CA6211" s="177">
        <v>70</v>
      </c>
      <c r="CB6211" s="177" t="s">
        <v>264</v>
      </c>
      <c r="CC6211" s="122">
        <v>1832.82</v>
      </c>
      <c r="CD6211" s="178" t="s">
        <v>2126</v>
      </c>
      <c r="CE6211" s="177" t="s">
        <v>285</v>
      </c>
      <c r="CF6211" s="177" t="s">
        <v>285</v>
      </c>
      <c r="CG6211" s="83" t="s">
        <v>9</v>
      </c>
      <c r="CH6211" s="57"/>
      <c r="CV6211" s="51"/>
      <c r="CW6211" s="51"/>
      <c r="CX6211" s="51"/>
      <c r="CY6211" s="51"/>
      <c r="CZ6211" s="51"/>
      <c r="DA6211" s="51"/>
      <c r="DB6211" s="51"/>
      <c r="DC6211" s="51"/>
      <c r="DD6211" s="51"/>
    </row>
    <row r="6212" spans="73:108" ht="15" x14ac:dyDescent="0.25">
      <c r="BU6212" s="91"/>
      <c r="BV6212" s="177">
        <v>2010</v>
      </c>
      <c r="BW6212" s="177">
        <v>8</v>
      </c>
      <c r="BX6212" s="177" t="s">
        <v>1404</v>
      </c>
      <c r="BY6212" s="177" t="s">
        <v>262</v>
      </c>
      <c r="BZ6212" s="177" t="s">
        <v>277</v>
      </c>
      <c r="CA6212" s="177">
        <v>70</v>
      </c>
      <c r="CB6212" s="177" t="s">
        <v>264</v>
      </c>
      <c r="CC6212" s="122">
        <v>1305.92</v>
      </c>
      <c r="CD6212" s="178" t="s">
        <v>2126</v>
      </c>
      <c r="CE6212" s="177" t="s">
        <v>285</v>
      </c>
      <c r="CF6212" s="177" t="s">
        <v>285</v>
      </c>
      <c r="CG6212" s="83" t="s">
        <v>9</v>
      </c>
      <c r="CH6212" s="57"/>
      <c r="CV6212" s="51"/>
      <c r="CW6212" s="51"/>
      <c r="CX6212" s="51"/>
      <c r="CY6212" s="51"/>
      <c r="CZ6212" s="51"/>
      <c r="DA6212" s="51"/>
      <c r="DB6212" s="51"/>
      <c r="DC6212" s="51"/>
      <c r="DD6212" s="51"/>
    </row>
    <row r="6213" spans="73:108" ht="15" x14ac:dyDescent="0.25">
      <c r="BU6213" s="91"/>
      <c r="BV6213" s="177">
        <v>2010</v>
      </c>
      <c r="BW6213" s="177">
        <v>9</v>
      </c>
      <c r="BX6213" s="177" t="s">
        <v>1404</v>
      </c>
      <c r="BY6213" s="177" t="s">
        <v>262</v>
      </c>
      <c r="BZ6213" s="177" t="s">
        <v>277</v>
      </c>
      <c r="CA6213" s="177">
        <v>70</v>
      </c>
      <c r="CB6213" s="177" t="s">
        <v>264</v>
      </c>
      <c r="CC6213" s="122">
        <v>1300.01</v>
      </c>
      <c r="CD6213" s="178" t="s">
        <v>2126</v>
      </c>
      <c r="CE6213" s="177" t="s">
        <v>285</v>
      </c>
      <c r="CF6213" s="177" t="s">
        <v>285</v>
      </c>
      <c r="CG6213" s="83" t="s">
        <v>9</v>
      </c>
      <c r="CH6213" s="57"/>
      <c r="CV6213" s="51"/>
      <c r="CW6213" s="51"/>
      <c r="CX6213" s="51"/>
      <c r="CY6213" s="51"/>
      <c r="CZ6213" s="51"/>
      <c r="DA6213" s="51"/>
      <c r="DB6213" s="51"/>
      <c r="DC6213" s="51"/>
      <c r="DD6213" s="51"/>
    </row>
    <row r="6214" spans="73:108" ht="15" x14ac:dyDescent="0.25">
      <c r="BU6214" s="91"/>
      <c r="BV6214" s="177">
        <v>2010</v>
      </c>
      <c r="BW6214" s="177">
        <v>10</v>
      </c>
      <c r="BX6214" s="177" t="s">
        <v>1404</v>
      </c>
      <c r="BY6214" s="177" t="s">
        <v>262</v>
      </c>
      <c r="BZ6214" s="177" t="s">
        <v>277</v>
      </c>
      <c r="CA6214" s="177">
        <v>70</v>
      </c>
      <c r="CB6214" s="177" t="s">
        <v>264</v>
      </c>
      <c r="CC6214" s="122">
        <v>1552.31</v>
      </c>
      <c r="CD6214" s="178" t="s">
        <v>2126</v>
      </c>
      <c r="CE6214" s="177" t="s">
        <v>285</v>
      </c>
      <c r="CF6214" s="177" t="s">
        <v>285</v>
      </c>
      <c r="CG6214" s="83" t="s">
        <v>9</v>
      </c>
      <c r="CH6214" s="57"/>
      <c r="CV6214" s="51"/>
      <c r="CW6214" s="51"/>
      <c r="CX6214" s="51"/>
      <c r="CY6214" s="51"/>
      <c r="CZ6214" s="51"/>
      <c r="DA6214" s="51"/>
      <c r="DB6214" s="51"/>
      <c r="DC6214" s="51"/>
      <c r="DD6214" s="51"/>
    </row>
    <row r="6215" spans="73:108" ht="15" x14ac:dyDescent="0.25">
      <c r="BU6215" s="91"/>
      <c r="BV6215" s="177">
        <v>2010</v>
      </c>
      <c r="BW6215" s="177">
        <v>11</v>
      </c>
      <c r="BX6215" s="177" t="s">
        <v>1404</v>
      </c>
      <c r="BY6215" s="177" t="s">
        <v>262</v>
      </c>
      <c r="BZ6215" s="177" t="s">
        <v>277</v>
      </c>
      <c r="CA6215" s="177">
        <v>70</v>
      </c>
      <c r="CB6215" s="177" t="s">
        <v>264</v>
      </c>
      <c r="CC6215" s="122">
        <v>1556.23</v>
      </c>
      <c r="CD6215" s="178" t="s">
        <v>2126</v>
      </c>
      <c r="CE6215" s="177" t="s">
        <v>285</v>
      </c>
      <c r="CF6215" s="177" t="s">
        <v>285</v>
      </c>
      <c r="CG6215" s="83" t="s">
        <v>9</v>
      </c>
      <c r="CH6215" s="57"/>
      <c r="CV6215" s="51"/>
      <c r="CW6215" s="51"/>
      <c r="CX6215" s="51"/>
      <c r="CY6215" s="51"/>
      <c r="CZ6215" s="51"/>
      <c r="DA6215" s="51"/>
      <c r="DB6215" s="51"/>
      <c r="DC6215" s="51"/>
      <c r="DD6215" s="51"/>
    </row>
    <row r="6216" spans="73:108" ht="15" x14ac:dyDescent="0.25">
      <c r="BU6216" s="91"/>
      <c r="BV6216" s="177">
        <v>2010</v>
      </c>
      <c r="BW6216" s="177">
        <v>12</v>
      </c>
      <c r="BX6216" s="177" t="s">
        <v>1404</v>
      </c>
      <c r="BY6216" s="177" t="s">
        <v>262</v>
      </c>
      <c r="BZ6216" s="177" t="s">
        <v>277</v>
      </c>
      <c r="CA6216" s="177">
        <v>70</v>
      </c>
      <c r="CB6216" s="177" t="s">
        <v>264</v>
      </c>
      <c r="CC6216" s="122">
        <v>2470.36</v>
      </c>
      <c r="CD6216" s="178" t="s">
        <v>2126</v>
      </c>
      <c r="CE6216" s="177" t="s">
        <v>285</v>
      </c>
      <c r="CF6216" s="177" t="s">
        <v>285</v>
      </c>
      <c r="CG6216" s="83" t="s">
        <v>9</v>
      </c>
      <c r="CH6216" s="57"/>
      <c r="CV6216" s="51"/>
      <c r="CW6216" s="51"/>
      <c r="CX6216" s="51"/>
      <c r="CY6216" s="51"/>
      <c r="CZ6216" s="51"/>
      <c r="DA6216" s="51"/>
      <c r="DB6216" s="51"/>
      <c r="DC6216" s="51"/>
      <c r="DD6216" s="51"/>
    </row>
    <row r="6217" spans="73:108" ht="15" x14ac:dyDescent="0.25">
      <c r="BU6217" s="91"/>
      <c r="BV6217" s="177">
        <v>2009</v>
      </c>
      <c r="BW6217" s="177">
        <v>7</v>
      </c>
      <c r="BX6217" s="177" t="s">
        <v>357</v>
      </c>
      <c r="BY6217" s="177" t="s">
        <v>262</v>
      </c>
      <c r="BZ6217" s="177" t="s">
        <v>277</v>
      </c>
      <c r="CA6217" s="177">
        <v>70</v>
      </c>
      <c r="CB6217" s="177" t="s">
        <v>264</v>
      </c>
      <c r="CC6217" s="122">
        <v>150.47999999999999</v>
      </c>
      <c r="CD6217" s="178" t="s">
        <v>2152</v>
      </c>
      <c r="CE6217" s="177" t="s">
        <v>315</v>
      </c>
      <c r="CF6217" s="177" t="s">
        <v>315</v>
      </c>
      <c r="CG6217" s="83" t="s">
        <v>9</v>
      </c>
      <c r="CH6217" s="57"/>
      <c r="CV6217" s="51"/>
      <c r="CW6217" s="51"/>
      <c r="CX6217" s="51"/>
      <c r="CY6217" s="51"/>
      <c r="CZ6217" s="51"/>
      <c r="DA6217" s="51"/>
      <c r="DB6217" s="51"/>
      <c r="DC6217" s="51"/>
      <c r="DD6217" s="51"/>
    </row>
    <row r="6218" spans="73:108" ht="15" x14ac:dyDescent="0.25">
      <c r="BU6218" s="91"/>
      <c r="BV6218" s="177">
        <v>2007</v>
      </c>
      <c r="BW6218" s="177">
        <v>3</v>
      </c>
      <c r="BX6218" s="177" t="s">
        <v>281</v>
      </c>
      <c r="BY6218" s="177" t="s">
        <v>262</v>
      </c>
      <c r="BZ6218" s="177" t="s">
        <v>267</v>
      </c>
      <c r="CA6218" s="177">
        <v>70</v>
      </c>
      <c r="CB6218" s="177" t="s">
        <v>264</v>
      </c>
      <c r="CC6218" s="122">
        <v>87.28</v>
      </c>
      <c r="CD6218" s="178" t="s">
        <v>2152</v>
      </c>
      <c r="CE6218" s="177" t="s">
        <v>315</v>
      </c>
      <c r="CF6218" s="177" t="s">
        <v>315</v>
      </c>
      <c r="CG6218" s="83" t="s">
        <v>9</v>
      </c>
      <c r="CH6218" s="57"/>
      <c r="CV6218" s="51"/>
      <c r="CW6218" s="51"/>
      <c r="CX6218" s="51"/>
      <c r="CY6218" s="51"/>
      <c r="CZ6218" s="51"/>
      <c r="DA6218" s="51"/>
      <c r="DB6218" s="51"/>
      <c r="DC6218" s="51"/>
      <c r="DD6218" s="51"/>
    </row>
    <row r="6219" spans="73:108" ht="15" x14ac:dyDescent="0.25">
      <c r="BU6219" s="91"/>
      <c r="BV6219" s="177">
        <v>2007</v>
      </c>
      <c r="BW6219" s="177">
        <v>3</v>
      </c>
      <c r="BX6219" s="177" t="s">
        <v>281</v>
      </c>
      <c r="BY6219" s="177" t="s">
        <v>262</v>
      </c>
      <c r="BZ6219" s="177" t="s">
        <v>268</v>
      </c>
      <c r="CA6219" s="177">
        <v>70</v>
      </c>
      <c r="CB6219" s="177" t="s">
        <v>264</v>
      </c>
      <c r="CC6219" s="122">
        <v>58.19</v>
      </c>
      <c r="CD6219" s="178" t="s">
        <v>2152</v>
      </c>
      <c r="CE6219" s="177" t="s">
        <v>315</v>
      </c>
      <c r="CF6219" s="177" t="s">
        <v>315</v>
      </c>
      <c r="CG6219" s="83" t="s">
        <v>9</v>
      </c>
      <c r="CH6219" s="57"/>
      <c r="CV6219" s="51"/>
      <c r="CW6219" s="51"/>
      <c r="CX6219" s="51"/>
      <c r="CY6219" s="51"/>
      <c r="CZ6219" s="51"/>
      <c r="DA6219" s="51"/>
      <c r="DB6219" s="51"/>
      <c r="DC6219" s="51"/>
      <c r="DD6219" s="51"/>
    </row>
    <row r="6220" spans="73:108" ht="15" x14ac:dyDescent="0.25">
      <c r="BU6220" s="91"/>
      <c r="BV6220" s="177">
        <v>2007</v>
      </c>
      <c r="BW6220" s="177">
        <v>3</v>
      </c>
      <c r="BX6220" s="177" t="s">
        <v>281</v>
      </c>
      <c r="BY6220" s="177" t="s">
        <v>262</v>
      </c>
      <c r="BZ6220" s="177" t="s">
        <v>316</v>
      </c>
      <c r="CA6220" s="177">
        <v>70</v>
      </c>
      <c r="CB6220" s="177" t="s">
        <v>264</v>
      </c>
      <c r="CC6220" s="122">
        <v>58.19</v>
      </c>
      <c r="CD6220" s="178" t="s">
        <v>2152</v>
      </c>
      <c r="CE6220" s="177" t="s">
        <v>315</v>
      </c>
      <c r="CF6220" s="177" t="s">
        <v>315</v>
      </c>
      <c r="CG6220" s="83" t="s">
        <v>9</v>
      </c>
      <c r="CH6220" s="57"/>
      <c r="CV6220" s="51"/>
      <c r="CW6220" s="51"/>
      <c r="CX6220" s="51"/>
      <c r="CY6220" s="51"/>
      <c r="CZ6220" s="51"/>
      <c r="DA6220" s="51"/>
      <c r="DB6220" s="51"/>
      <c r="DC6220" s="51"/>
      <c r="DD6220" s="51"/>
    </row>
    <row r="6221" spans="73:108" ht="15" x14ac:dyDescent="0.25">
      <c r="BU6221" s="91"/>
      <c r="BV6221" s="177">
        <v>2007</v>
      </c>
      <c r="BW6221" s="177">
        <v>4</v>
      </c>
      <c r="BX6221" s="177" t="s">
        <v>281</v>
      </c>
      <c r="BY6221" s="177" t="s">
        <v>262</v>
      </c>
      <c r="BZ6221" s="177" t="s">
        <v>267</v>
      </c>
      <c r="CA6221" s="177">
        <v>70</v>
      </c>
      <c r="CB6221" s="177" t="s">
        <v>264</v>
      </c>
      <c r="CC6221" s="122">
        <v>21.82</v>
      </c>
      <c r="CD6221" s="178" t="s">
        <v>2152</v>
      </c>
      <c r="CE6221" s="177" t="s">
        <v>315</v>
      </c>
      <c r="CF6221" s="177" t="s">
        <v>315</v>
      </c>
      <c r="CG6221" s="83" t="s">
        <v>9</v>
      </c>
      <c r="CH6221" s="57"/>
      <c r="CV6221" s="51"/>
      <c r="CW6221" s="51"/>
      <c r="CX6221" s="51"/>
      <c r="CY6221" s="51"/>
      <c r="CZ6221" s="51"/>
      <c r="DA6221" s="51"/>
      <c r="DB6221" s="51"/>
      <c r="DC6221" s="51"/>
      <c r="DD6221" s="51"/>
    </row>
    <row r="6222" spans="73:108" ht="15" x14ac:dyDescent="0.25">
      <c r="BU6222" s="91"/>
      <c r="BV6222" s="177">
        <v>2007</v>
      </c>
      <c r="BW6222" s="177">
        <v>4</v>
      </c>
      <c r="BX6222" s="177" t="s">
        <v>281</v>
      </c>
      <c r="BY6222" s="177" t="s">
        <v>262</v>
      </c>
      <c r="BZ6222" s="177" t="s">
        <v>268</v>
      </c>
      <c r="CA6222" s="177">
        <v>70</v>
      </c>
      <c r="CB6222" s="177" t="s">
        <v>264</v>
      </c>
      <c r="CC6222" s="122">
        <v>29.09</v>
      </c>
      <c r="CD6222" s="178" t="s">
        <v>2152</v>
      </c>
      <c r="CE6222" s="177" t="s">
        <v>315</v>
      </c>
      <c r="CF6222" s="177" t="s">
        <v>315</v>
      </c>
      <c r="CG6222" s="83" t="s">
        <v>9</v>
      </c>
      <c r="CH6222" s="57"/>
      <c r="CV6222" s="51"/>
      <c r="CW6222" s="51"/>
      <c r="CX6222" s="51"/>
      <c r="CY6222" s="51"/>
      <c r="CZ6222" s="51"/>
      <c r="DA6222" s="51"/>
      <c r="DB6222" s="51"/>
      <c r="DC6222" s="51"/>
      <c r="DD6222" s="51"/>
    </row>
    <row r="6223" spans="73:108" ht="15" x14ac:dyDescent="0.25">
      <c r="BU6223" s="91"/>
      <c r="BV6223" s="177">
        <v>2007</v>
      </c>
      <c r="BW6223" s="177">
        <v>5</v>
      </c>
      <c r="BX6223" s="177" t="s">
        <v>281</v>
      </c>
      <c r="BY6223" s="177" t="s">
        <v>262</v>
      </c>
      <c r="BZ6223" s="177" t="s">
        <v>267</v>
      </c>
      <c r="CA6223" s="177">
        <v>70</v>
      </c>
      <c r="CB6223" s="177" t="s">
        <v>264</v>
      </c>
      <c r="CC6223" s="122">
        <v>226.21</v>
      </c>
      <c r="CD6223" s="178" t="s">
        <v>2152</v>
      </c>
      <c r="CE6223" s="177" t="s">
        <v>315</v>
      </c>
      <c r="CF6223" s="177" t="s">
        <v>315</v>
      </c>
      <c r="CG6223" s="83" t="s">
        <v>9</v>
      </c>
      <c r="CH6223" s="57"/>
      <c r="CV6223" s="51"/>
      <c r="CW6223" s="51"/>
      <c r="CX6223" s="51"/>
      <c r="CY6223" s="51"/>
      <c r="CZ6223" s="51"/>
      <c r="DA6223" s="51"/>
      <c r="DB6223" s="51"/>
      <c r="DC6223" s="51"/>
      <c r="DD6223" s="51"/>
    </row>
    <row r="6224" spans="73:108" ht="15" x14ac:dyDescent="0.25">
      <c r="BU6224" s="91"/>
      <c r="BV6224" s="177">
        <v>2007</v>
      </c>
      <c r="BW6224" s="177">
        <v>5</v>
      </c>
      <c r="BX6224" s="177" t="s">
        <v>281</v>
      </c>
      <c r="BY6224" s="177" t="s">
        <v>262</v>
      </c>
      <c r="BZ6224" s="177" t="s">
        <v>268</v>
      </c>
      <c r="CA6224" s="177">
        <v>70</v>
      </c>
      <c r="CB6224" s="177" t="s">
        <v>264</v>
      </c>
      <c r="CC6224" s="122">
        <v>198.93</v>
      </c>
      <c r="CD6224" s="178" t="s">
        <v>2152</v>
      </c>
      <c r="CE6224" s="177" t="s">
        <v>315</v>
      </c>
      <c r="CF6224" s="177" t="s">
        <v>315</v>
      </c>
      <c r="CG6224" s="83" t="s">
        <v>9</v>
      </c>
      <c r="CH6224" s="57"/>
      <c r="CV6224" s="51"/>
      <c r="CW6224" s="51"/>
      <c r="CX6224" s="51"/>
      <c r="CY6224" s="51"/>
      <c r="CZ6224" s="51"/>
      <c r="DA6224" s="51"/>
      <c r="DB6224" s="51"/>
      <c r="DC6224" s="51"/>
      <c r="DD6224" s="51"/>
    </row>
    <row r="6225" spans="73:108" ht="15" x14ac:dyDescent="0.25">
      <c r="BU6225" s="91"/>
      <c r="BV6225" s="177">
        <v>2007</v>
      </c>
      <c r="BW6225" s="177">
        <v>6</v>
      </c>
      <c r="BX6225" s="177" t="s">
        <v>281</v>
      </c>
      <c r="BY6225" s="177" t="s">
        <v>262</v>
      </c>
      <c r="BZ6225" s="177" t="s">
        <v>267</v>
      </c>
      <c r="CA6225" s="177">
        <v>70</v>
      </c>
      <c r="CB6225" s="177" t="s">
        <v>264</v>
      </c>
      <c r="CC6225" s="122">
        <v>418.46</v>
      </c>
      <c r="CD6225" s="178" t="s">
        <v>2152</v>
      </c>
      <c r="CE6225" s="177" t="s">
        <v>315</v>
      </c>
      <c r="CF6225" s="177" t="s">
        <v>315</v>
      </c>
      <c r="CG6225" s="83" t="s">
        <v>9</v>
      </c>
      <c r="CH6225" s="57"/>
      <c r="CV6225" s="51"/>
      <c r="CW6225" s="51"/>
      <c r="CX6225" s="51"/>
      <c r="CY6225" s="51"/>
      <c r="CZ6225" s="51"/>
      <c r="DA6225" s="51"/>
      <c r="DB6225" s="51"/>
      <c r="DC6225" s="51"/>
      <c r="DD6225" s="51"/>
    </row>
    <row r="6226" spans="73:108" ht="15" x14ac:dyDescent="0.25">
      <c r="BU6226" s="91"/>
      <c r="BV6226" s="177">
        <v>2007</v>
      </c>
      <c r="BW6226" s="177">
        <v>6</v>
      </c>
      <c r="BX6226" s="177" t="s">
        <v>281</v>
      </c>
      <c r="BY6226" s="177" t="s">
        <v>262</v>
      </c>
      <c r="BZ6226" s="177" t="s">
        <v>268</v>
      </c>
      <c r="CA6226" s="177">
        <v>70</v>
      </c>
      <c r="CB6226" s="177" t="s">
        <v>264</v>
      </c>
      <c r="CC6226" s="122">
        <v>30.55</v>
      </c>
      <c r="CD6226" s="178" t="s">
        <v>2152</v>
      </c>
      <c r="CE6226" s="177" t="s">
        <v>315</v>
      </c>
      <c r="CF6226" s="177" t="s">
        <v>315</v>
      </c>
      <c r="CG6226" s="83" t="s">
        <v>9</v>
      </c>
      <c r="CH6226" s="57"/>
      <c r="CV6226" s="51"/>
      <c r="CW6226" s="51"/>
      <c r="CX6226" s="51"/>
      <c r="CY6226" s="51"/>
      <c r="CZ6226" s="51"/>
      <c r="DA6226" s="51"/>
      <c r="DB6226" s="51"/>
      <c r="DC6226" s="51"/>
      <c r="DD6226" s="51"/>
    </row>
    <row r="6227" spans="73:108" ht="15" x14ac:dyDescent="0.25">
      <c r="BU6227" s="91"/>
      <c r="BV6227" s="177">
        <v>2007</v>
      </c>
      <c r="BW6227" s="177">
        <v>7</v>
      </c>
      <c r="BX6227" s="177" t="s">
        <v>281</v>
      </c>
      <c r="BY6227" s="177" t="s">
        <v>262</v>
      </c>
      <c r="BZ6227" s="177" t="s">
        <v>266</v>
      </c>
      <c r="CA6227" s="177">
        <v>70</v>
      </c>
      <c r="CB6227" s="177" t="s">
        <v>264</v>
      </c>
      <c r="CC6227" s="122">
        <v>30.55</v>
      </c>
      <c r="CD6227" s="178" t="s">
        <v>2152</v>
      </c>
      <c r="CE6227" s="177" t="s">
        <v>315</v>
      </c>
      <c r="CF6227" s="177" t="s">
        <v>315</v>
      </c>
      <c r="CG6227" s="83" t="s">
        <v>9</v>
      </c>
      <c r="CH6227" s="57"/>
      <c r="CV6227" s="51"/>
      <c r="CW6227" s="51"/>
      <c r="CX6227" s="51"/>
      <c r="CY6227" s="51"/>
      <c r="CZ6227" s="51"/>
      <c r="DA6227" s="51"/>
      <c r="DB6227" s="51"/>
      <c r="DC6227" s="51"/>
      <c r="DD6227" s="51"/>
    </row>
    <row r="6228" spans="73:108" ht="15" x14ac:dyDescent="0.25">
      <c r="BU6228" s="91"/>
      <c r="BV6228" s="177">
        <v>2007</v>
      </c>
      <c r="BW6228" s="177">
        <v>7</v>
      </c>
      <c r="BX6228" s="177" t="s">
        <v>281</v>
      </c>
      <c r="BY6228" s="177" t="s">
        <v>262</v>
      </c>
      <c r="BZ6228" s="177" t="s">
        <v>267</v>
      </c>
      <c r="CA6228" s="177">
        <v>70</v>
      </c>
      <c r="CB6228" s="177" t="s">
        <v>264</v>
      </c>
      <c r="CC6228" s="122">
        <v>145.1</v>
      </c>
      <c r="CD6228" s="178" t="s">
        <v>2152</v>
      </c>
      <c r="CE6228" s="177" t="s">
        <v>315</v>
      </c>
      <c r="CF6228" s="177" t="s">
        <v>315</v>
      </c>
      <c r="CG6228" s="83" t="s">
        <v>9</v>
      </c>
      <c r="CH6228" s="57"/>
      <c r="CV6228" s="51"/>
      <c r="CW6228" s="51"/>
      <c r="CX6228" s="51"/>
      <c r="CY6228" s="51"/>
      <c r="CZ6228" s="51"/>
      <c r="DA6228" s="51"/>
      <c r="DB6228" s="51"/>
      <c r="DC6228" s="51"/>
      <c r="DD6228" s="51"/>
    </row>
    <row r="6229" spans="73:108" ht="15" x14ac:dyDescent="0.25">
      <c r="BU6229" s="91"/>
      <c r="BV6229" s="177">
        <v>2007</v>
      </c>
      <c r="BW6229" s="177">
        <v>7</v>
      </c>
      <c r="BX6229" s="177" t="s">
        <v>281</v>
      </c>
      <c r="BY6229" s="177" t="s">
        <v>262</v>
      </c>
      <c r="BZ6229" s="177" t="s">
        <v>268</v>
      </c>
      <c r="CA6229" s="177">
        <v>70</v>
      </c>
      <c r="CB6229" s="177" t="s">
        <v>264</v>
      </c>
      <c r="CC6229" s="122">
        <v>168.02</v>
      </c>
      <c r="CD6229" s="178" t="s">
        <v>2152</v>
      </c>
      <c r="CE6229" s="177" t="s">
        <v>315</v>
      </c>
      <c r="CF6229" s="177" t="s">
        <v>315</v>
      </c>
      <c r="CG6229" s="83" t="s">
        <v>9</v>
      </c>
      <c r="CH6229" s="57"/>
      <c r="CV6229" s="51"/>
      <c r="CW6229" s="51"/>
      <c r="CX6229" s="51"/>
      <c r="CY6229" s="51"/>
      <c r="CZ6229" s="51"/>
      <c r="DA6229" s="51"/>
      <c r="DB6229" s="51"/>
      <c r="DC6229" s="51"/>
      <c r="DD6229" s="51"/>
    </row>
    <row r="6230" spans="73:108" ht="15" x14ac:dyDescent="0.25">
      <c r="BU6230" s="91"/>
      <c r="BV6230" s="177">
        <v>2007</v>
      </c>
      <c r="BW6230" s="177">
        <v>8</v>
      </c>
      <c r="BX6230" s="177" t="s">
        <v>281</v>
      </c>
      <c r="BY6230" s="177" t="s">
        <v>262</v>
      </c>
      <c r="BZ6230" s="177" t="s">
        <v>267</v>
      </c>
      <c r="CA6230" s="177">
        <v>70</v>
      </c>
      <c r="CB6230" s="177" t="s">
        <v>264</v>
      </c>
      <c r="CC6230" s="122">
        <v>274.94</v>
      </c>
      <c r="CD6230" s="178" t="s">
        <v>2152</v>
      </c>
      <c r="CE6230" s="177" t="s">
        <v>315</v>
      </c>
      <c r="CF6230" s="177" t="s">
        <v>315</v>
      </c>
      <c r="CG6230" s="83" t="s">
        <v>9</v>
      </c>
      <c r="CH6230" s="57"/>
      <c r="CV6230" s="51"/>
      <c r="CW6230" s="51"/>
      <c r="CX6230" s="51"/>
      <c r="CY6230" s="51"/>
      <c r="CZ6230" s="51"/>
      <c r="DA6230" s="51"/>
      <c r="DB6230" s="51"/>
      <c r="DC6230" s="51"/>
      <c r="DD6230" s="51"/>
    </row>
    <row r="6231" spans="73:108" ht="15" x14ac:dyDescent="0.25">
      <c r="BU6231" s="91"/>
      <c r="BV6231" s="177">
        <v>2007</v>
      </c>
      <c r="BW6231" s="177">
        <v>8</v>
      </c>
      <c r="BX6231" s="177" t="s">
        <v>281</v>
      </c>
      <c r="BY6231" s="177" t="s">
        <v>262</v>
      </c>
      <c r="BZ6231" s="177" t="s">
        <v>268</v>
      </c>
      <c r="CA6231" s="177">
        <v>70</v>
      </c>
      <c r="CB6231" s="177" t="s">
        <v>264</v>
      </c>
      <c r="CC6231" s="122">
        <v>198.57</v>
      </c>
      <c r="CD6231" s="178" t="s">
        <v>2152</v>
      </c>
      <c r="CE6231" s="177" t="s">
        <v>315</v>
      </c>
      <c r="CF6231" s="177" t="s">
        <v>315</v>
      </c>
      <c r="CG6231" s="83" t="s">
        <v>9</v>
      </c>
      <c r="CH6231" s="57"/>
      <c r="CV6231" s="51"/>
      <c r="CW6231" s="51"/>
      <c r="CX6231" s="51"/>
      <c r="CY6231" s="51"/>
      <c r="CZ6231" s="51"/>
      <c r="DA6231" s="51"/>
      <c r="DB6231" s="51"/>
      <c r="DC6231" s="51"/>
      <c r="DD6231" s="51"/>
    </row>
    <row r="6232" spans="73:108" ht="15" x14ac:dyDescent="0.25">
      <c r="BU6232" s="91"/>
      <c r="BV6232" s="177">
        <v>2007</v>
      </c>
      <c r="BW6232" s="177">
        <v>9</v>
      </c>
      <c r="BX6232" s="177" t="s">
        <v>281</v>
      </c>
      <c r="BY6232" s="177" t="s">
        <v>262</v>
      </c>
      <c r="BZ6232" s="177" t="s">
        <v>263</v>
      </c>
      <c r="CA6232" s="177">
        <v>70</v>
      </c>
      <c r="CB6232" s="177" t="s">
        <v>264</v>
      </c>
      <c r="CC6232" s="122">
        <v>30.55</v>
      </c>
      <c r="CD6232" s="178" t="s">
        <v>2152</v>
      </c>
      <c r="CE6232" s="177" t="s">
        <v>315</v>
      </c>
      <c r="CF6232" s="177" t="s">
        <v>315</v>
      </c>
      <c r="CG6232" s="83" t="s">
        <v>9</v>
      </c>
      <c r="CH6232" s="57"/>
      <c r="CV6232" s="51"/>
      <c r="CW6232" s="51"/>
      <c r="CX6232" s="51"/>
      <c r="CY6232" s="51"/>
      <c r="CZ6232" s="51"/>
      <c r="DA6232" s="51"/>
      <c r="DB6232" s="51"/>
      <c r="DC6232" s="51"/>
      <c r="DD6232" s="51"/>
    </row>
    <row r="6233" spans="73:108" ht="15" x14ac:dyDescent="0.25">
      <c r="BU6233" s="91"/>
      <c r="BV6233" s="177">
        <v>2007</v>
      </c>
      <c r="BW6233" s="177">
        <v>9</v>
      </c>
      <c r="BX6233" s="177" t="s">
        <v>281</v>
      </c>
      <c r="BY6233" s="177" t="s">
        <v>262</v>
      </c>
      <c r="BZ6233" s="177" t="s">
        <v>266</v>
      </c>
      <c r="CA6233" s="177">
        <v>70</v>
      </c>
      <c r="CB6233" s="177" t="s">
        <v>264</v>
      </c>
      <c r="CC6233" s="122">
        <v>145.1</v>
      </c>
      <c r="CD6233" s="178" t="s">
        <v>2152</v>
      </c>
      <c r="CE6233" s="177" t="s">
        <v>315</v>
      </c>
      <c r="CF6233" s="177" t="s">
        <v>315</v>
      </c>
      <c r="CG6233" s="83" t="s">
        <v>9</v>
      </c>
      <c r="CH6233" s="57"/>
      <c r="CV6233" s="51"/>
      <c r="CW6233" s="51"/>
      <c r="CX6233" s="51"/>
      <c r="CY6233" s="51"/>
      <c r="CZ6233" s="51"/>
      <c r="DA6233" s="51"/>
      <c r="DB6233" s="51"/>
      <c r="DC6233" s="51"/>
      <c r="DD6233" s="51"/>
    </row>
    <row r="6234" spans="73:108" ht="15" x14ac:dyDescent="0.25">
      <c r="BU6234" s="91"/>
      <c r="BV6234" s="177">
        <v>2007</v>
      </c>
      <c r="BW6234" s="177">
        <v>9</v>
      </c>
      <c r="BX6234" s="177" t="s">
        <v>281</v>
      </c>
      <c r="BY6234" s="177" t="s">
        <v>262</v>
      </c>
      <c r="BZ6234" s="177" t="s">
        <v>267</v>
      </c>
      <c r="CA6234" s="177">
        <v>70</v>
      </c>
      <c r="CB6234" s="177" t="s">
        <v>264</v>
      </c>
      <c r="CC6234" s="122">
        <v>22.91</v>
      </c>
      <c r="CD6234" s="178" t="s">
        <v>2152</v>
      </c>
      <c r="CE6234" s="177" t="s">
        <v>315</v>
      </c>
      <c r="CF6234" s="177" t="s">
        <v>315</v>
      </c>
      <c r="CG6234" s="83" t="s">
        <v>9</v>
      </c>
      <c r="CH6234" s="57"/>
      <c r="CV6234" s="51"/>
      <c r="CW6234" s="51"/>
      <c r="CX6234" s="51"/>
      <c r="CY6234" s="51"/>
      <c r="CZ6234" s="51"/>
      <c r="DA6234" s="51"/>
      <c r="DB6234" s="51"/>
      <c r="DC6234" s="51"/>
      <c r="DD6234" s="51"/>
    </row>
    <row r="6235" spans="73:108" ht="15" x14ac:dyDescent="0.25">
      <c r="BU6235" s="91"/>
      <c r="BV6235" s="177">
        <v>2007</v>
      </c>
      <c r="BW6235" s="177">
        <v>9</v>
      </c>
      <c r="BX6235" s="177" t="s">
        <v>281</v>
      </c>
      <c r="BY6235" s="177" t="s">
        <v>262</v>
      </c>
      <c r="BZ6235" s="177" t="s">
        <v>268</v>
      </c>
      <c r="CA6235" s="177">
        <v>70</v>
      </c>
      <c r="CB6235" s="177" t="s">
        <v>264</v>
      </c>
      <c r="CC6235" s="122">
        <v>137.47</v>
      </c>
      <c r="CD6235" s="178" t="s">
        <v>2152</v>
      </c>
      <c r="CE6235" s="177" t="s">
        <v>315</v>
      </c>
      <c r="CF6235" s="177" t="s">
        <v>315</v>
      </c>
      <c r="CG6235" s="83" t="s">
        <v>9</v>
      </c>
      <c r="CH6235" s="57"/>
      <c r="CV6235" s="51"/>
      <c r="CW6235" s="51"/>
      <c r="CX6235" s="51"/>
      <c r="CY6235" s="51"/>
      <c r="CZ6235" s="51"/>
      <c r="DA6235" s="51"/>
      <c r="DB6235" s="51"/>
      <c r="DC6235" s="51"/>
      <c r="DD6235" s="51"/>
    </row>
    <row r="6236" spans="73:108" ht="15" x14ac:dyDescent="0.25">
      <c r="BU6236" s="91"/>
      <c r="BV6236" s="177">
        <v>2007</v>
      </c>
      <c r="BW6236" s="177">
        <v>10</v>
      </c>
      <c r="BX6236" s="177" t="s">
        <v>281</v>
      </c>
      <c r="BY6236" s="177" t="s">
        <v>262</v>
      </c>
      <c r="BZ6236" s="177" t="s">
        <v>263</v>
      </c>
      <c r="CA6236" s="177">
        <v>70</v>
      </c>
      <c r="CB6236" s="177" t="s">
        <v>264</v>
      </c>
      <c r="CC6236" s="122">
        <v>30.55</v>
      </c>
      <c r="CD6236" s="178" t="s">
        <v>2152</v>
      </c>
      <c r="CE6236" s="177" t="s">
        <v>315</v>
      </c>
      <c r="CF6236" s="177" t="s">
        <v>315</v>
      </c>
      <c r="CG6236" s="83" t="s">
        <v>9</v>
      </c>
      <c r="CH6236" s="57"/>
      <c r="CV6236" s="51"/>
      <c r="CW6236" s="51"/>
      <c r="CX6236" s="51"/>
      <c r="CY6236" s="51"/>
      <c r="CZ6236" s="51"/>
      <c r="DA6236" s="51"/>
      <c r="DB6236" s="51"/>
      <c r="DC6236" s="51"/>
      <c r="DD6236" s="51"/>
    </row>
    <row r="6237" spans="73:108" ht="15" x14ac:dyDescent="0.25">
      <c r="BU6237" s="91"/>
      <c r="BV6237" s="177">
        <v>2007</v>
      </c>
      <c r="BW6237" s="177">
        <v>10</v>
      </c>
      <c r="BX6237" s="177" t="s">
        <v>281</v>
      </c>
      <c r="BY6237" s="177" t="s">
        <v>262</v>
      </c>
      <c r="BZ6237" s="177" t="s">
        <v>266</v>
      </c>
      <c r="CA6237" s="177">
        <v>70</v>
      </c>
      <c r="CB6237" s="177" t="s">
        <v>264</v>
      </c>
      <c r="CC6237" s="122">
        <v>30.55</v>
      </c>
      <c r="CD6237" s="178" t="s">
        <v>2152</v>
      </c>
      <c r="CE6237" s="177" t="s">
        <v>315</v>
      </c>
      <c r="CF6237" s="177" t="s">
        <v>315</v>
      </c>
      <c r="CG6237" s="83" t="s">
        <v>9</v>
      </c>
      <c r="CH6237" s="57"/>
      <c r="CV6237" s="51"/>
      <c r="CW6237" s="51"/>
      <c r="CX6237" s="51"/>
      <c r="CY6237" s="51"/>
      <c r="CZ6237" s="51"/>
      <c r="DA6237" s="51"/>
      <c r="DB6237" s="51"/>
      <c r="DC6237" s="51"/>
      <c r="DD6237" s="51"/>
    </row>
    <row r="6238" spans="73:108" ht="15" x14ac:dyDescent="0.25">
      <c r="BU6238" s="91"/>
      <c r="BV6238" s="177">
        <v>2007</v>
      </c>
      <c r="BW6238" s="177">
        <v>10</v>
      </c>
      <c r="BX6238" s="177" t="s">
        <v>281</v>
      </c>
      <c r="BY6238" s="177" t="s">
        <v>262</v>
      </c>
      <c r="BZ6238" s="177" t="s">
        <v>267</v>
      </c>
      <c r="CA6238" s="177">
        <v>70</v>
      </c>
      <c r="CB6238" s="177" t="s">
        <v>264</v>
      </c>
      <c r="CC6238" s="122">
        <v>84.01</v>
      </c>
      <c r="CD6238" s="178" t="s">
        <v>2152</v>
      </c>
      <c r="CE6238" s="177" t="s">
        <v>315</v>
      </c>
      <c r="CF6238" s="177" t="s">
        <v>315</v>
      </c>
      <c r="CG6238" s="83" t="s">
        <v>9</v>
      </c>
      <c r="CH6238" s="57"/>
      <c r="CV6238" s="51"/>
      <c r="CW6238" s="51"/>
      <c r="CX6238" s="51"/>
      <c r="CY6238" s="51"/>
      <c r="CZ6238" s="51"/>
      <c r="DA6238" s="51"/>
      <c r="DB6238" s="51"/>
      <c r="DC6238" s="51"/>
      <c r="DD6238" s="51"/>
    </row>
    <row r="6239" spans="73:108" ht="15" x14ac:dyDescent="0.25">
      <c r="BU6239" s="91"/>
      <c r="BV6239" s="177">
        <v>2007</v>
      </c>
      <c r="BW6239" s="177">
        <v>10</v>
      </c>
      <c r="BX6239" s="177" t="s">
        <v>281</v>
      </c>
      <c r="BY6239" s="177" t="s">
        <v>262</v>
      </c>
      <c r="BZ6239" s="177" t="s">
        <v>268</v>
      </c>
      <c r="CA6239" s="177">
        <v>70</v>
      </c>
      <c r="CB6239" s="177" t="s">
        <v>264</v>
      </c>
      <c r="CC6239" s="122">
        <v>106.92</v>
      </c>
      <c r="CD6239" s="178" t="s">
        <v>2152</v>
      </c>
      <c r="CE6239" s="177" t="s">
        <v>315</v>
      </c>
      <c r="CF6239" s="177" t="s">
        <v>315</v>
      </c>
      <c r="CG6239" s="83" t="s">
        <v>9</v>
      </c>
      <c r="CH6239" s="57"/>
      <c r="CV6239" s="51"/>
      <c r="CW6239" s="51"/>
      <c r="CX6239" s="51"/>
      <c r="CY6239" s="51"/>
      <c r="CZ6239" s="51"/>
      <c r="DA6239" s="51"/>
      <c r="DB6239" s="51"/>
      <c r="DC6239" s="51"/>
      <c r="DD6239" s="51"/>
    </row>
    <row r="6240" spans="73:108" ht="15" x14ac:dyDescent="0.25">
      <c r="BU6240" s="91"/>
      <c r="BV6240" s="177">
        <v>2007</v>
      </c>
      <c r="BW6240" s="177">
        <v>11</v>
      </c>
      <c r="BX6240" s="177" t="s">
        <v>281</v>
      </c>
      <c r="BY6240" s="177" t="s">
        <v>262</v>
      </c>
      <c r="BZ6240" s="177" t="s">
        <v>263</v>
      </c>
      <c r="CA6240" s="177">
        <v>70</v>
      </c>
      <c r="CB6240" s="177" t="s">
        <v>264</v>
      </c>
      <c r="CC6240" s="122">
        <v>45.82</v>
      </c>
      <c r="CD6240" s="178" t="s">
        <v>2152</v>
      </c>
      <c r="CE6240" s="177" t="s">
        <v>315</v>
      </c>
      <c r="CF6240" s="177" t="s">
        <v>315</v>
      </c>
      <c r="CG6240" s="83" t="s">
        <v>9</v>
      </c>
      <c r="CH6240" s="57"/>
      <c r="CV6240" s="51"/>
      <c r="CW6240" s="51"/>
      <c r="CX6240" s="51"/>
      <c r="CY6240" s="51"/>
      <c r="CZ6240" s="51"/>
      <c r="DA6240" s="51"/>
      <c r="DB6240" s="51"/>
      <c r="DC6240" s="51"/>
      <c r="DD6240" s="51"/>
    </row>
    <row r="6241" spans="73:108" ht="15" x14ac:dyDescent="0.25">
      <c r="BU6241" s="91"/>
      <c r="BV6241" s="177">
        <v>2007</v>
      </c>
      <c r="BW6241" s="177">
        <v>11</v>
      </c>
      <c r="BX6241" s="177" t="s">
        <v>281</v>
      </c>
      <c r="BY6241" s="177" t="s">
        <v>262</v>
      </c>
      <c r="BZ6241" s="177" t="s">
        <v>266</v>
      </c>
      <c r="CA6241" s="177">
        <v>70</v>
      </c>
      <c r="CB6241" s="177" t="s">
        <v>264</v>
      </c>
      <c r="CC6241" s="122">
        <v>45.82</v>
      </c>
      <c r="CD6241" s="178" t="s">
        <v>2152</v>
      </c>
      <c r="CE6241" s="177" t="s">
        <v>315</v>
      </c>
      <c r="CF6241" s="177" t="s">
        <v>315</v>
      </c>
      <c r="CG6241" s="83" t="s">
        <v>9</v>
      </c>
      <c r="CH6241" s="57"/>
      <c r="CV6241" s="51"/>
      <c r="CW6241" s="51"/>
      <c r="CX6241" s="51"/>
      <c r="CY6241" s="51"/>
      <c r="CZ6241" s="51"/>
      <c r="DA6241" s="51"/>
      <c r="DB6241" s="51"/>
      <c r="DC6241" s="51"/>
      <c r="DD6241" s="51"/>
    </row>
    <row r="6242" spans="73:108" ht="15" x14ac:dyDescent="0.25">
      <c r="BU6242" s="91"/>
      <c r="BV6242" s="177">
        <v>2007</v>
      </c>
      <c r="BW6242" s="177">
        <v>11</v>
      </c>
      <c r="BX6242" s="177" t="s">
        <v>281</v>
      </c>
      <c r="BY6242" s="177" t="s">
        <v>262</v>
      </c>
      <c r="BZ6242" s="177" t="s">
        <v>268</v>
      </c>
      <c r="CA6242" s="177">
        <v>70</v>
      </c>
      <c r="CB6242" s="177" t="s">
        <v>264</v>
      </c>
      <c r="CC6242" s="122">
        <v>30.55</v>
      </c>
      <c r="CD6242" s="178" t="s">
        <v>2152</v>
      </c>
      <c r="CE6242" s="177" t="s">
        <v>315</v>
      </c>
      <c r="CF6242" s="177" t="s">
        <v>315</v>
      </c>
      <c r="CG6242" s="83" t="s">
        <v>9</v>
      </c>
      <c r="CH6242" s="57"/>
      <c r="CV6242" s="51"/>
      <c r="CW6242" s="51"/>
      <c r="CX6242" s="51"/>
      <c r="CY6242" s="51"/>
      <c r="CZ6242" s="51"/>
      <c r="DA6242" s="51"/>
      <c r="DB6242" s="51"/>
      <c r="DC6242" s="51"/>
      <c r="DD6242" s="51"/>
    </row>
    <row r="6243" spans="73:108" ht="15" x14ac:dyDescent="0.25">
      <c r="BU6243" s="91"/>
      <c r="BV6243" s="177">
        <v>2007</v>
      </c>
      <c r="BW6243" s="177">
        <v>11</v>
      </c>
      <c r="BX6243" s="177" t="s">
        <v>281</v>
      </c>
      <c r="BY6243" s="177" t="s">
        <v>262</v>
      </c>
      <c r="BZ6243" s="177" t="s">
        <v>316</v>
      </c>
      <c r="CA6243" s="177">
        <v>70</v>
      </c>
      <c r="CB6243" s="177" t="s">
        <v>264</v>
      </c>
      <c r="CC6243" s="122">
        <v>30.55</v>
      </c>
      <c r="CD6243" s="178" t="s">
        <v>2152</v>
      </c>
      <c r="CE6243" s="177" t="s">
        <v>315</v>
      </c>
      <c r="CF6243" s="177" t="s">
        <v>315</v>
      </c>
      <c r="CG6243" s="83" t="s">
        <v>9</v>
      </c>
      <c r="CH6243" s="57"/>
      <c r="CV6243" s="51"/>
      <c r="CW6243" s="51"/>
      <c r="CX6243" s="51"/>
      <c r="CY6243" s="51"/>
      <c r="CZ6243" s="51"/>
      <c r="DA6243" s="51"/>
      <c r="DB6243" s="51"/>
      <c r="DC6243" s="51"/>
      <c r="DD6243" s="51"/>
    </row>
    <row r="6244" spans="73:108" ht="15" x14ac:dyDescent="0.25">
      <c r="BU6244" s="91"/>
      <c r="BV6244" s="177">
        <v>2007</v>
      </c>
      <c r="BW6244" s="177">
        <v>12</v>
      </c>
      <c r="BX6244" s="177" t="s">
        <v>281</v>
      </c>
      <c r="BY6244" s="177" t="s">
        <v>262</v>
      </c>
      <c r="BZ6244" s="177" t="s">
        <v>263</v>
      </c>
      <c r="CA6244" s="177">
        <v>70</v>
      </c>
      <c r="CB6244" s="177" t="s">
        <v>264</v>
      </c>
      <c r="CC6244" s="122">
        <v>61.1</v>
      </c>
      <c r="CD6244" s="178" t="s">
        <v>2152</v>
      </c>
      <c r="CE6244" s="177" t="s">
        <v>315</v>
      </c>
      <c r="CF6244" s="177" t="s">
        <v>315</v>
      </c>
      <c r="CG6244" s="83" t="s">
        <v>9</v>
      </c>
      <c r="CH6244" s="57"/>
      <c r="CV6244" s="51"/>
      <c r="CW6244" s="51"/>
      <c r="CX6244" s="51"/>
      <c r="CY6244" s="51"/>
      <c r="CZ6244" s="51"/>
      <c r="DA6244" s="51"/>
      <c r="DB6244" s="51"/>
      <c r="DC6244" s="51"/>
      <c r="DD6244" s="51"/>
    </row>
    <row r="6245" spans="73:108" ht="15" x14ac:dyDescent="0.25">
      <c r="BU6245" s="91"/>
      <c r="BV6245" s="177">
        <v>2007</v>
      </c>
      <c r="BW6245" s="177">
        <v>12</v>
      </c>
      <c r="BX6245" s="177" t="s">
        <v>281</v>
      </c>
      <c r="BY6245" s="177" t="s">
        <v>262</v>
      </c>
      <c r="BZ6245" s="177" t="s">
        <v>266</v>
      </c>
      <c r="CA6245" s="177">
        <v>70</v>
      </c>
      <c r="CB6245" s="177" t="s">
        <v>264</v>
      </c>
      <c r="CC6245" s="122">
        <v>274.94</v>
      </c>
      <c r="CD6245" s="178" t="s">
        <v>2152</v>
      </c>
      <c r="CE6245" s="177" t="s">
        <v>315</v>
      </c>
      <c r="CF6245" s="177" t="s">
        <v>315</v>
      </c>
      <c r="CG6245" s="83" t="s">
        <v>9</v>
      </c>
      <c r="CH6245" s="57"/>
      <c r="CV6245" s="51"/>
      <c r="CW6245" s="51"/>
      <c r="CX6245" s="51"/>
      <c r="CY6245" s="51"/>
      <c r="CZ6245" s="51"/>
      <c r="DA6245" s="51"/>
      <c r="DB6245" s="51"/>
      <c r="DC6245" s="51"/>
      <c r="DD6245" s="51"/>
    </row>
    <row r="6246" spans="73:108" ht="15" x14ac:dyDescent="0.25">
      <c r="BU6246" s="91"/>
      <c r="BV6246" s="177">
        <v>2007</v>
      </c>
      <c r="BW6246" s="177">
        <v>12</v>
      </c>
      <c r="BX6246" s="177" t="s">
        <v>281</v>
      </c>
      <c r="BY6246" s="177" t="s">
        <v>262</v>
      </c>
      <c r="BZ6246" s="177" t="s">
        <v>267</v>
      </c>
      <c r="CA6246" s="177">
        <v>70</v>
      </c>
      <c r="CB6246" s="177" t="s">
        <v>264</v>
      </c>
      <c r="CC6246" s="122">
        <v>100.51</v>
      </c>
      <c r="CD6246" s="178" t="s">
        <v>2152</v>
      </c>
      <c r="CE6246" s="177" t="s">
        <v>315</v>
      </c>
      <c r="CF6246" s="177" t="s">
        <v>315</v>
      </c>
      <c r="CG6246" s="83" t="s">
        <v>9</v>
      </c>
      <c r="CH6246" s="57"/>
      <c r="CV6246" s="51"/>
      <c r="CW6246" s="51"/>
      <c r="CX6246" s="51"/>
      <c r="CY6246" s="51"/>
      <c r="CZ6246" s="51"/>
      <c r="DA6246" s="51"/>
      <c r="DB6246" s="51"/>
      <c r="DC6246" s="51"/>
      <c r="DD6246" s="51"/>
    </row>
    <row r="6247" spans="73:108" ht="15" x14ac:dyDescent="0.25">
      <c r="BU6247" s="91"/>
      <c r="BV6247" s="177">
        <v>2007</v>
      </c>
      <c r="BW6247" s="177">
        <v>12</v>
      </c>
      <c r="BX6247" s="177" t="s">
        <v>281</v>
      </c>
      <c r="BY6247" s="177" t="s">
        <v>262</v>
      </c>
      <c r="BZ6247" s="177" t="s">
        <v>268</v>
      </c>
      <c r="CA6247" s="177">
        <v>70</v>
      </c>
      <c r="CB6247" s="177" t="s">
        <v>264</v>
      </c>
      <c r="CC6247" s="122">
        <v>45.82</v>
      </c>
      <c r="CD6247" s="178" t="s">
        <v>2152</v>
      </c>
      <c r="CE6247" s="177" t="s">
        <v>315</v>
      </c>
      <c r="CF6247" s="177" t="s">
        <v>315</v>
      </c>
      <c r="CG6247" s="83" t="s">
        <v>9</v>
      </c>
      <c r="CH6247" s="57"/>
      <c r="CV6247" s="51"/>
      <c r="CW6247" s="51"/>
      <c r="CX6247" s="51"/>
      <c r="CY6247" s="51"/>
      <c r="CZ6247" s="51"/>
      <c r="DA6247" s="51"/>
      <c r="DB6247" s="51"/>
      <c r="DC6247" s="51"/>
      <c r="DD6247" s="51"/>
    </row>
    <row r="6248" spans="73:108" ht="15" x14ac:dyDescent="0.25">
      <c r="BU6248" s="91"/>
      <c r="BV6248" s="177">
        <v>2007</v>
      </c>
      <c r="BW6248" s="177">
        <v>12</v>
      </c>
      <c r="BX6248" s="177" t="s">
        <v>281</v>
      </c>
      <c r="BY6248" s="177" t="s">
        <v>262</v>
      </c>
      <c r="BZ6248" s="177" t="s">
        <v>316</v>
      </c>
      <c r="CA6248" s="177">
        <v>70</v>
      </c>
      <c r="CB6248" s="177" t="s">
        <v>264</v>
      </c>
      <c r="CC6248" s="122">
        <v>22.91</v>
      </c>
      <c r="CD6248" s="178" t="s">
        <v>2152</v>
      </c>
      <c r="CE6248" s="177" t="s">
        <v>315</v>
      </c>
      <c r="CF6248" s="177" t="s">
        <v>315</v>
      </c>
      <c r="CG6248" s="83" t="s">
        <v>9</v>
      </c>
      <c r="CH6248" s="57"/>
      <c r="CV6248" s="51"/>
      <c r="CW6248" s="51"/>
      <c r="CX6248" s="51"/>
      <c r="CY6248" s="51"/>
      <c r="CZ6248" s="51"/>
      <c r="DA6248" s="51"/>
      <c r="DB6248" s="51"/>
      <c r="DC6248" s="51"/>
      <c r="DD6248" s="51"/>
    </row>
    <row r="6249" spans="73:108" ht="15" x14ac:dyDescent="0.25">
      <c r="BU6249" s="91"/>
      <c r="BV6249" s="177">
        <v>2007</v>
      </c>
      <c r="BW6249" s="177">
        <v>12</v>
      </c>
      <c r="BX6249" s="177" t="s">
        <v>281</v>
      </c>
      <c r="BY6249" s="177" t="s">
        <v>262</v>
      </c>
      <c r="BZ6249" s="177" t="s">
        <v>347</v>
      </c>
      <c r="CA6249" s="177">
        <v>70</v>
      </c>
      <c r="CB6249" s="177" t="s">
        <v>264</v>
      </c>
      <c r="CC6249" s="122">
        <v>30.55</v>
      </c>
      <c r="CD6249" s="178" t="s">
        <v>2152</v>
      </c>
      <c r="CE6249" s="177" t="s">
        <v>315</v>
      </c>
      <c r="CF6249" s="177" t="s">
        <v>315</v>
      </c>
      <c r="CG6249" s="83" t="s">
        <v>9</v>
      </c>
      <c r="CH6249" s="57"/>
      <c r="CV6249" s="51"/>
      <c r="CW6249" s="51"/>
      <c r="CX6249" s="51"/>
      <c r="CY6249" s="51"/>
      <c r="CZ6249" s="51"/>
      <c r="DA6249" s="51"/>
      <c r="DB6249" s="51"/>
      <c r="DC6249" s="51"/>
      <c r="DD6249" s="51"/>
    </row>
    <row r="6250" spans="73:108" ht="15" x14ac:dyDescent="0.25">
      <c r="BU6250" s="91"/>
      <c r="BV6250" s="177">
        <v>2008</v>
      </c>
      <c r="BW6250" s="177">
        <v>1</v>
      </c>
      <c r="BX6250" s="177" t="s">
        <v>281</v>
      </c>
      <c r="BY6250" s="177" t="s">
        <v>262</v>
      </c>
      <c r="BZ6250" s="177" t="s">
        <v>277</v>
      </c>
      <c r="CA6250" s="177">
        <v>70</v>
      </c>
      <c r="CB6250" s="177" t="s">
        <v>264</v>
      </c>
      <c r="CC6250" s="122">
        <v>328.71</v>
      </c>
      <c r="CD6250" s="178" t="s">
        <v>2152</v>
      </c>
      <c r="CE6250" s="177" t="s">
        <v>315</v>
      </c>
      <c r="CF6250" s="177" t="s">
        <v>315</v>
      </c>
      <c r="CG6250" s="83" t="s">
        <v>9</v>
      </c>
      <c r="CH6250" s="57"/>
      <c r="CV6250" s="51"/>
      <c r="CW6250" s="51"/>
      <c r="CX6250" s="51"/>
      <c r="CY6250" s="51"/>
      <c r="CZ6250" s="51"/>
      <c r="DA6250" s="51"/>
      <c r="DB6250" s="51"/>
      <c r="DC6250" s="51"/>
      <c r="DD6250" s="51"/>
    </row>
    <row r="6251" spans="73:108" ht="15" x14ac:dyDescent="0.25">
      <c r="BU6251" s="91"/>
      <c r="BV6251" s="177">
        <v>2008</v>
      </c>
      <c r="BW6251" s="177">
        <v>1</v>
      </c>
      <c r="BX6251" s="177" t="s">
        <v>281</v>
      </c>
      <c r="BY6251" s="177" t="s">
        <v>262</v>
      </c>
      <c r="BZ6251" s="177" t="s">
        <v>263</v>
      </c>
      <c r="CA6251" s="177">
        <v>70</v>
      </c>
      <c r="CB6251" s="177" t="s">
        <v>264</v>
      </c>
      <c r="CC6251" s="122">
        <v>17.77</v>
      </c>
      <c r="CD6251" s="178" t="s">
        <v>2152</v>
      </c>
      <c r="CE6251" s="177" t="s">
        <v>315</v>
      </c>
      <c r="CF6251" s="177" t="s">
        <v>315</v>
      </c>
      <c r="CG6251" s="83" t="s">
        <v>9</v>
      </c>
      <c r="CH6251" s="57"/>
      <c r="CV6251" s="51"/>
      <c r="CW6251" s="51"/>
      <c r="CX6251" s="51"/>
      <c r="CY6251" s="51"/>
      <c r="CZ6251" s="51"/>
      <c r="DA6251" s="51"/>
      <c r="DB6251" s="51"/>
      <c r="DC6251" s="51"/>
      <c r="DD6251" s="51"/>
    </row>
    <row r="6252" spans="73:108" ht="15" x14ac:dyDescent="0.25">
      <c r="BU6252" s="91"/>
      <c r="BV6252" s="177">
        <v>2008</v>
      </c>
      <c r="BW6252" s="177">
        <v>1</v>
      </c>
      <c r="BX6252" s="177" t="s">
        <v>281</v>
      </c>
      <c r="BY6252" s="177" t="s">
        <v>262</v>
      </c>
      <c r="BZ6252" s="177" t="s">
        <v>268</v>
      </c>
      <c r="CA6252" s="177">
        <v>70</v>
      </c>
      <c r="CB6252" s="177" t="s">
        <v>264</v>
      </c>
      <c r="CC6252" s="122">
        <v>220.6</v>
      </c>
      <c r="CD6252" s="178" t="s">
        <v>2152</v>
      </c>
      <c r="CE6252" s="177" t="s">
        <v>315</v>
      </c>
      <c r="CF6252" s="177" t="s">
        <v>315</v>
      </c>
      <c r="CG6252" s="83" t="s">
        <v>9</v>
      </c>
      <c r="CH6252" s="57"/>
      <c r="CV6252" s="51"/>
      <c r="CW6252" s="51"/>
      <c r="CX6252" s="51"/>
      <c r="CY6252" s="51"/>
      <c r="CZ6252" s="51"/>
      <c r="DA6252" s="51"/>
      <c r="DB6252" s="51"/>
      <c r="DC6252" s="51"/>
      <c r="DD6252" s="51"/>
    </row>
    <row r="6253" spans="73:108" ht="15" x14ac:dyDescent="0.25">
      <c r="BU6253" s="91"/>
      <c r="BV6253" s="177">
        <v>2008</v>
      </c>
      <c r="BW6253" s="177">
        <v>2</v>
      </c>
      <c r="BX6253" s="177" t="s">
        <v>281</v>
      </c>
      <c r="BY6253" s="177" t="s">
        <v>262</v>
      </c>
      <c r="BZ6253" s="177" t="s">
        <v>277</v>
      </c>
      <c r="CA6253" s="177">
        <v>70</v>
      </c>
      <c r="CB6253" s="177" t="s">
        <v>264</v>
      </c>
      <c r="CC6253" s="122">
        <v>488.63</v>
      </c>
      <c r="CD6253" s="178" t="s">
        <v>2152</v>
      </c>
      <c r="CE6253" s="177" t="s">
        <v>315</v>
      </c>
      <c r="CF6253" s="177" t="s">
        <v>315</v>
      </c>
      <c r="CG6253" s="83" t="s">
        <v>9</v>
      </c>
      <c r="CH6253" s="57"/>
      <c r="CV6253" s="51"/>
      <c r="CW6253" s="51"/>
      <c r="CX6253" s="51"/>
      <c r="CY6253" s="51"/>
      <c r="CZ6253" s="51"/>
      <c r="DA6253" s="51"/>
      <c r="DB6253" s="51"/>
      <c r="DC6253" s="51"/>
      <c r="DD6253" s="51"/>
    </row>
    <row r="6254" spans="73:108" ht="15" x14ac:dyDescent="0.25">
      <c r="BU6254" s="91"/>
      <c r="BV6254" s="177">
        <v>2008</v>
      </c>
      <c r="BW6254" s="177">
        <v>2</v>
      </c>
      <c r="BX6254" s="177" t="s">
        <v>281</v>
      </c>
      <c r="BY6254" s="177" t="s">
        <v>262</v>
      </c>
      <c r="BZ6254" s="177" t="s">
        <v>268</v>
      </c>
      <c r="CA6254" s="177">
        <v>70</v>
      </c>
      <c r="CB6254" s="177" t="s">
        <v>264</v>
      </c>
      <c r="CC6254" s="122">
        <v>114.1</v>
      </c>
      <c r="CD6254" s="178" t="s">
        <v>2152</v>
      </c>
      <c r="CE6254" s="177" t="s">
        <v>315</v>
      </c>
      <c r="CF6254" s="177" t="s">
        <v>315</v>
      </c>
      <c r="CG6254" s="83" t="s">
        <v>9</v>
      </c>
      <c r="CH6254" s="57"/>
      <c r="CV6254" s="51"/>
      <c r="CW6254" s="51"/>
      <c r="CX6254" s="51"/>
      <c r="CY6254" s="51"/>
      <c r="CZ6254" s="51"/>
      <c r="DA6254" s="51"/>
      <c r="DB6254" s="51"/>
      <c r="DC6254" s="51"/>
      <c r="DD6254" s="51"/>
    </row>
    <row r="6255" spans="73:108" ht="15" x14ac:dyDescent="0.25">
      <c r="BU6255" s="91"/>
      <c r="BV6255" s="177">
        <v>2008</v>
      </c>
      <c r="BW6255" s="177">
        <v>3</v>
      </c>
      <c r="BX6255" s="177" t="s">
        <v>281</v>
      </c>
      <c r="BY6255" s="177" t="s">
        <v>262</v>
      </c>
      <c r="BZ6255" s="177" t="s">
        <v>277</v>
      </c>
      <c r="CA6255" s="177">
        <v>70</v>
      </c>
      <c r="CB6255" s="177" t="s">
        <v>264</v>
      </c>
      <c r="CC6255" s="122">
        <v>657.43</v>
      </c>
      <c r="CD6255" s="178" t="s">
        <v>2152</v>
      </c>
      <c r="CE6255" s="177" t="s">
        <v>315</v>
      </c>
      <c r="CF6255" s="177" t="s">
        <v>315</v>
      </c>
      <c r="CG6255" s="83" t="s">
        <v>9</v>
      </c>
      <c r="CH6255" s="57"/>
      <c r="CV6255" s="51"/>
      <c r="CW6255" s="51"/>
      <c r="CX6255" s="51"/>
      <c r="CY6255" s="51"/>
      <c r="CZ6255" s="51"/>
      <c r="DA6255" s="51"/>
      <c r="DB6255" s="51"/>
      <c r="DC6255" s="51"/>
      <c r="DD6255" s="51"/>
    </row>
    <row r="6256" spans="73:108" ht="15" x14ac:dyDescent="0.25">
      <c r="BU6256" s="91"/>
      <c r="BV6256" s="177">
        <v>2008</v>
      </c>
      <c r="BW6256" s="177">
        <v>3</v>
      </c>
      <c r="BX6256" s="177" t="s">
        <v>281</v>
      </c>
      <c r="BY6256" s="177" t="s">
        <v>262</v>
      </c>
      <c r="BZ6256" s="177" t="s">
        <v>268</v>
      </c>
      <c r="CA6256" s="177">
        <v>70</v>
      </c>
      <c r="CB6256" s="177" t="s">
        <v>264</v>
      </c>
      <c r="CC6256" s="122">
        <v>95.08</v>
      </c>
      <c r="CD6256" s="178" t="s">
        <v>2152</v>
      </c>
      <c r="CE6256" s="177" t="s">
        <v>315</v>
      </c>
      <c r="CF6256" s="177" t="s">
        <v>315</v>
      </c>
      <c r="CG6256" s="83" t="s">
        <v>9</v>
      </c>
      <c r="CH6256" s="57"/>
      <c r="CV6256" s="51"/>
      <c r="CW6256" s="51"/>
      <c r="CX6256" s="51"/>
      <c r="CY6256" s="51"/>
      <c r="CZ6256" s="51"/>
      <c r="DA6256" s="51"/>
      <c r="DB6256" s="51"/>
      <c r="DC6256" s="51"/>
      <c r="DD6256" s="51"/>
    </row>
    <row r="6257" spans="73:108" ht="15" x14ac:dyDescent="0.25">
      <c r="BU6257" s="91"/>
      <c r="BV6257" s="177">
        <v>2008</v>
      </c>
      <c r="BW6257" s="177">
        <v>4</v>
      </c>
      <c r="BX6257" s="177" t="s">
        <v>281</v>
      </c>
      <c r="BY6257" s="177" t="s">
        <v>262</v>
      </c>
      <c r="BZ6257" s="177" t="s">
        <v>277</v>
      </c>
      <c r="CA6257" s="177">
        <v>70</v>
      </c>
      <c r="CB6257" s="177" t="s">
        <v>264</v>
      </c>
      <c r="CC6257" s="122">
        <v>479.74</v>
      </c>
      <c r="CD6257" s="178" t="s">
        <v>2152</v>
      </c>
      <c r="CE6257" s="177" t="s">
        <v>315</v>
      </c>
      <c r="CF6257" s="177" t="s">
        <v>315</v>
      </c>
      <c r="CG6257" s="83" t="s">
        <v>9</v>
      </c>
      <c r="CH6257" s="57"/>
      <c r="CV6257" s="51"/>
      <c r="CW6257" s="51"/>
      <c r="CX6257" s="51"/>
      <c r="CY6257" s="51"/>
      <c r="CZ6257" s="51"/>
      <c r="DA6257" s="51"/>
      <c r="DB6257" s="51"/>
      <c r="DC6257" s="51"/>
      <c r="DD6257" s="51"/>
    </row>
    <row r="6258" spans="73:108" ht="15" x14ac:dyDescent="0.25">
      <c r="BU6258" s="91"/>
      <c r="BV6258" s="177">
        <v>2008</v>
      </c>
      <c r="BW6258" s="177">
        <v>4</v>
      </c>
      <c r="BX6258" s="177" t="s">
        <v>281</v>
      </c>
      <c r="BY6258" s="177" t="s">
        <v>262</v>
      </c>
      <c r="BZ6258" s="177" t="s">
        <v>263</v>
      </c>
      <c r="CA6258" s="177">
        <v>70</v>
      </c>
      <c r="CB6258" s="177" t="s">
        <v>264</v>
      </c>
      <c r="CC6258" s="122">
        <v>214.22</v>
      </c>
      <c r="CD6258" s="178" t="s">
        <v>2152</v>
      </c>
      <c r="CE6258" s="177" t="s">
        <v>315</v>
      </c>
      <c r="CF6258" s="177" t="s">
        <v>315</v>
      </c>
      <c r="CG6258" s="83" t="s">
        <v>9</v>
      </c>
      <c r="CH6258" s="57"/>
      <c r="CV6258" s="51"/>
      <c r="CW6258" s="51"/>
      <c r="CX6258" s="51"/>
      <c r="CY6258" s="51"/>
      <c r="CZ6258" s="51"/>
      <c r="DA6258" s="51"/>
      <c r="DB6258" s="51"/>
      <c r="DC6258" s="51"/>
      <c r="DD6258" s="51"/>
    </row>
    <row r="6259" spans="73:108" ht="15" x14ac:dyDescent="0.25">
      <c r="BU6259" s="91"/>
      <c r="BV6259" s="177">
        <v>2008</v>
      </c>
      <c r="BW6259" s="177">
        <v>4</v>
      </c>
      <c r="BX6259" s="177" t="s">
        <v>281</v>
      </c>
      <c r="BY6259" s="177" t="s">
        <v>262</v>
      </c>
      <c r="BZ6259" s="177" t="s">
        <v>266</v>
      </c>
      <c r="CA6259" s="177">
        <v>70</v>
      </c>
      <c r="CB6259" s="177" t="s">
        <v>264</v>
      </c>
      <c r="CC6259" s="122">
        <v>59.1</v>
      </c>
      <c r="CD6259" s="178" t="s">
        <v>2152</v>
      </c>
      <c r="CE6259" s="177" t="s">
        <v>315</v>
      </c>
      <c r="CF6259" s="177" t="s">
        <v>315</v>
      </c>
      <c r="CG6259" s="83" t="s">
        <v>9</v>
      </c>
      <c r="CH6259" s="57"/>
      <c r="CV6259" s="51"/>
      <c r="CW6259" s="51"/>
      <c r="CX6259" s="51"/>
      <c r="CY6259" s="51"/>
      <c r="CZ6259" s="51"/>
      <c r="DA6259" s="51"/>
      <c r="DB6259" s="51"/>
      <c r="DC6259" s="51"/>
      <c r="DD6259" s="51"/>
    </row>
    <row r="6260" spans="73:108" ht="15" x14ac:dyDescent="0.25">
      <c r="BU6260" s="91"/>
      <c r="BV6260" s="177">
        <v>2008</v>
      </c>
      <c r="BW6260" s="177">
        <v>4</v>
      </c>
      <c r="BX6260" s="177" t="s">
        <v>281</v>
      </c>
      <c r="BY6260" s="177" t="s">
        <v>262</v>
      </c>
      <c r="BZ6260" s="177" t="s">
        <v>267</v>
      </c>
      <c r="CA6260" s="177">
        <v>70</v>
      </c>
      <c r="CB6260" s="177" t="s">
        <v>264</v>
      </c>
      <c r="CC6260" s="122">
        <v>44.32</v>
      </c>
      <c r="CD6260" s="178" t="s">
        <v>2152</v>
      </c>
      <c r="CE6260" s="177" t="s">
        <v>315</v>
      </c>
      <c r="CF6260" s="177" t="s">
        <v>315</v>
      </c>
      <c r="CG6260" s="83" t="s">
        <v>9</v>
      </c>
      <c r="CH6260" s="57"/>
      <c r="CV6260" s="51"/>
      <c r="CW6260" s="51"/>
      <c r="CX6260" s="51"/>
      <c r="CY6260" s="51"/>
      <c r="CZ6260" s="51"/>
      <c r="DA6260" s="51"/>
      <c r="DB6260" s="51"/>
      <c r="DC6260" s="51"/>
      <c r="DD6260" s="51"/>
    </row>
    <row r="6261" spans="73:108" ht="15" x14ac:dyDescent="0.25">
      <c r="BU6261" s="91"/>
      <c r="BV6261" s="177">
        <v>2008</v>
      </c>
      <c r="BW6261" s="177">
        <v>4</v>
      </c>
      <c r="BX6261" s="177" t="s">
        <v>281</v>
      </c>
      <c r="BY6261" s="177" t="s">
        <v>262</v>
      </c>
      <c r="BZ6261" s="177" t="s">
        <v>316</v>
      </c>
      <c r="CA6261" s="177">
        <v>70</v>
      </c>
      <c r="CB6261" s="177" t="s">
        <v>264</v>
      </c>
      <c r="CC6261" s="122">
        <v>59.1</v>
      </c>
      <c r="CD6261" s="178" t="s">
        <v>2152</v>
      </c>
      <c r="CE6261" s="177" t="s">
        <v>315</v>
      </c>
      <c r="CF6261" s="177" t="s">
        <v>315</v>
      </c>
      <c r="CG6261" s="83" t="s">
        <v>9</v>
      </c>
      <c r="CH6261" s="57"/>
      <c r="CV6261" s="51"/>
      <c r="CW6261" s="51"/>
      <c r="CX6261" s="51"/>
      <c r="CY6261" s="51"/>
      <c r="CZ6261" s="51"/>
      <c r="DA6261" s="51"/>
      <c r="DB6261" s="51"/>
      <c r="DC6261" s="51"/>
      <c r="DD6261" s="51"/>
    </row>
    <row r="6262" spans="73:108" ht="15" x14ac:dyDescent="0.25">
      <c r="BU6262" s="91"/>
      <c r="BV6262" s="177">
        <v>2008</v>
      </c>
      <c r="BW6262" s="177">
        <v>5</v>
      </c>
      <c r="BX6262" s="177" t="s">
        <v>281</v>
      </c>
      <c r="BY6262" s="177" t="s">
        <v>262</v>
      </c>
      <c r="BZ6262" s="177" t="s">
        <v>277</v>
      </c>
      <c r="CA6262" s="177">
        <v>70</v>
      </c>
      <c r="CB6262" s="177" t="s">
        <v>264</v>
      </c>
      <c r="CC6262" s="122">
        <v>142.15</v>
      </c>
      <c r="CD6262" s="178" t="s">
        <v>2152</v>
      </c>
      <c r="CE6262" s="177" t="s">
        <v>315</v>
      </c>
      <c r="CF6262" s="177" t="s">
        <v>315</v>
      </c>
      <c r="CG6262" s="83" t="s">
        <v>9</v>
      </c>
      <c r="CH6262" s="57"/>
      <c r="CV6262" s="51"/>
      <c r="CW6262" s="51"/>
      <c r="CX6262" s="51"/>
      <c r="CY6262" s="51"/>
      <c r="CZ6262" s="51"/>
      <c r="DA6262" s="51"/>
      <c r="DB6262" s="51"/>
      <c r="DC6262" s="51"/>
      <c r="DD6262" s="51"/>
    </row>
    <row r="6263" spans="73:108" ht="15" x14ac:dyDescent="0.25">
      <c r="BU6263" s="91"/>
      <c r="BV6263" s="177">
        <v>2008</v>
      </c>
      <c r="BW6263" s="177">
        <v>5</v>
      </c>
      <c r="BX6263" s="177" t="s">
        <v>281</v>
      </c>
      <c r="BY6263" s="177" t="s">
        <v>262</v>
      </c>
      <c r="BZ6263" s="177" t="s">
        <v>263</v>
      </c>
      <c r="CA6263" s="177">
        <v>70</v>
      </c>
      <c r="CB6263" s="177" t="s">
        <v>264</v>
      </c>
      <c r="CC6263" s="122">
        <v>22.16</v>
      </c>
      <c r="CD6263" s="178" t="s">
        <v>2152</v>
      </c>
      <c r="CE6263" s="177" t="s">
        <v>315</v>
      </c>
      <c r="CF6263" s="177" t="s">
        <v>315</v>
      </c>
      <c r="CG6263" s="83" t="s">
        <v>9</v>
      </c>
      <c r="CH6263" s="57"/>
      <c r="CV6263" s="51"/>
      <c r="CW6263" s="51"/>
      <c r="CX6263" s="51"/>
      <c r="CY6263" s="51"/>
      <c r="CZ6263" s="51"/>
      <c r="DA6263" s="51"/>
      <c r="DB6263" s="51"/>
      <c r="DC6263" s="51"/>
      <c r="DD6263" s="51"/>
    </row>
    <row r="6264" spans="73:108" ht="15" x14ac:dyDescent="0.25">
      <c r="BU6264" s="91"/>
      <c r="BV6264" s="177">
        <v>2008</v>
      </c>
      <c r="BW6264" s="177">
        <v>5</v>
      </c>
      <c r="BX6264" s="177" t="s">
        <v>281</v>
      </c>
      <c r="BY6264" s="177" t="s">
        <v>262</v>
      </c>
      <c r="BZ6264" s="177" t="s">
        <v>266</v>
      </c>
      <c r="CA6264" s="177">
        <v>70</v>
      </c>
      <c r="CB6264" s="177" t="s">
        <v>264</v>
      </c>
      <c r="CC6264" s="122">
        <v>29.55</v>
      </c>
      <c r="CD6264" s="178" t="s">
        <v>2152</v>
      </c>
      <c r="CE6264" s="177" t="s">
        <v>315</v>
      </c>
      <c r="CF6264" s="177" t="s">
        <v>315</v>
      </c>
      <c r="CG6264" s="83" t="s">
        <v>9</v>
      </c>
      <c r="CH6264" s="57"/>
      <c r="CV6264" s="51"/>
      <c r="CW6264" s="51"/>
      <c r="CX6264" s="51"/>
      <c r="CY6264" s="51"/>
      <c r="CZ6264" s="51"/>
      <c r="DA6264" s="51"/>
      <c r="DB6264" s="51"/>
      <c r="DC6264" s="51"/>
      <c r="DD6264" s="51"/>
    </row>
    <row r="6265" spans="73:108" ht="15" x14ac:dyDescent="0.25">
      <c r="BU6265" s="91"/>
      <c r="BV6265" s="177">
        <v>2008</v>
      </c>
      <c r="BW6265" s="177">
        <v>5</v>
      </c>
      <c r="BX6265" s="177" t="s">
        <v>281</v>
      </c>
      <c r="BY6265" s="177" t="s">
        <v>262</v>
      </c>
      <c r="BZ6265" s="177" t="s">
        <v>267</v>
      </c>
      <c r="CA6265" s="177">
        <v>70</v>
      </c>
      <c r="CB6265" s="177" t="s">
        <v>264</v>
      </c>
      <c r="CC6265" s="122">
        <v>34.25</v>
      </c>
      <c r="CD6265" s="178" t="s">
        <v>2152</v>
      </c>
      <c r="CE6265" s="177" t="s">
        <v>315</v>
      </c>
      <c r="CF6265" s="177" t="s">
        <v>315</v>
      </c>
      <c r="CG6265" s="83" t="s">
        <v>9</v>
      </c>
      <c r="CH6265" s="57"/>
      <c r="CV6265" s="51"/>
      <c r="CW6265" s="51"/>
      <c r="CX6265" s="51"/>
      <c r="CY6265" s="51"/>
      <c r="CZ6265" s="51"/>
      <c r="DA6265" s="51"/>
      <c r="DB6265" s="51"/>
      <c r="DC6265" s="51"/>
      <c r="DD6265" s="51"/>
    </row>
    <row r="6266" spans="73:108" ht="15" x14ac:dyDescent="0.25">
      <c r="BU6266" s="91"/>
      <c r="BV6266" s="177">
        <v>2008</v>
      </c>
      <c r="BW6266" s="177">
        <v>6</v>
      </c>
      <c r="BX6266" s="177" t="s">
        <v>281</v>
      </c>
      <c r="BY6266" s="177" t="s">
        <v>262</v>
      </c>
      <c r="BZ6266" s="177" t="s">
        <v>277</v>
      </c>
      <c r="CA6266" s="177">
        <v>70</v>
      </c>
      <c r="CB6266" s="177" t="s">
        <v>264</v>
      </c>
      <c r="CC6266" s="122">
        <v>514.51</v>
      </c>
      <c r="CD6266" s="178" t="s">
        <v>2152</v>
      </c>
      <c r="CE6266" s="177" t="s">
        <v>315</v>
      </c>
      <c r="CF6266" s="177" t="s">
        <v>315</v>
      </c>
      <c r="CG6266" s="83" t="s">
        <v>9</v>
      </c>
      <c r="CH6266" s="57"/>
      <c r="CV6266" s="51"/>
      <c r="CW6266" s="51"/>
      <c r="CX6266" s="51"/>
      <c r="CY6266" s="51"/>
      <c r="CZ6266" s="51"/>
      <c r="DA6266" s="51"/>
      <c r="DB6266" s="51"/>
      <c r="DC6266" s="51"/>
      <c r="DD6266" s="51"/>
    </row>
    <row r="6267" spans="73:108" ht="15" x14ac:dyDescent="0.25">
      <c r="BU6267" s="91"/>
      <c r="BV6267" s="177">
        <v>2008</v>
      </c>
      <c r="BW6267" s="177">
        <v>6</v>
      </c>
      <c r="BX6267" s="177" t="s">
        <v>281</v>
      </c>
      <c r="BY6267" s="177" t="s">
        <v>262</v>
      </c>
      <c r="BZ6267" s="177" t="s">
        <v>263</v>
      </c>
      <c r="CA6267" s="177">
        <v>70</v>
      </c>
      <c r="CB6267" s="177" t="s">
        <v>264</v>
      </c>
      <c r="CC6267" s="122">
        <v>29.55</v>
      </c>
      <c r="CD6267" s="178" t="s">
        <v>2152</v>
      </c>
      <c r="CE6267" s="177" t="s">
        <v>315</v>
      </c>
      <c r="CF6267" s="177" t="s">
        <v>315</v>
      </c>
      <c r="CG6267" s="83" t="s">
        <v>9</v>
      </c>
      <c r="CH6267" s="57"/>
      <c r="CV6267" s="51"/>
      <c r="CW6267" s="51"/>
      <c r="CX6267" s="51"/>
      <c r="CY6267" s="51"/>
      <c r="CZ6267" s="51"/>
      <c r="DA6267" s="51"/>
      <c r="DB6267" s="51"/>
      <c r="DC6267" s="51"/>
      <c r="DD6267" s="51"/>
    </row>
    <row r="6268" spans="73:108" ht="15" x14ac:dyDescent="0.25">
      <c r="BU6268" s="91"/>
      <c r="BV6268" s="177">
        <v>2008</v>
      </c>
      <c r="BW6268" s="177">
        <v>6</v>
      </c>
      <c r="BX6268" s="177" t="s">
        <v>281</v>
      </c>
      <c r="BY6268" s="177" t="s">
        <v>262</v>
      </c>
      <c r="BZ6268" s="177" t="s">
        <v>266</v>
      </c>
      <c r="CA6268" s="177">
        <v>70</v>
      </c>
      <c r="CB6268" s="177" t="s">
        <v>264</v>
      </c>
      <c r="CC6268" s="122">
        <v>319.13</v>
      </c>
      <c r="CD6268" s="178" t="s">
        <v>2152</v>
      </c>
      <c r="CE6268" s="177" t="s">
        <v>315</v>
      </c>
      <c r="CF6268" s="177" t="s">
        <v>315</v>
      </c>
      <c r="CG6268" s="83" t="s">
        <v>9</v>
      </c>
      <c r="CH6268" s="57"/>
      <c r="CV6268" s="51"/>
      <c r="CW6268" s="51"/>
      <c r="CX6268" s="51"/>
      <c r="CY6268" s="51"/>
      <c r="CZ6268" s="51"/>
      <c r="DA6268" s="51"/>
      <c r="DB6268" s="51"/>
      <c r="DC6268" s="51"/>
      <c r="DD6268" s="51"/>
    </row>
    <row r="6269" spans="73:108" ht="15" x14ac:dyDescent="0.25">
      <c r="BU6269" s="91"/>
      <c r="BV6269" s="177">
        <v>2008</v>
      </c>
      <c r="BW6269" s="177">
        <v>6</v>
      </c>
      <c r="BX6269" s="177" t="s">
        <v>281</v>
      </c>
      <c r="BY6269" s="177" t="s">
        <v>262</v>
      </c>
      <c r="BZ6269" s="177" t="s">
        <v>267</v>
      </c>
      <c r="CA6269" s="177">
        <v>70</v>
      </c>
      <c r="CB6269" s="177" t="s">
        <v>264</v>
      </c>
      <c r="CC6269" s="122">
        <v>189.11</v>
      </c>
      <c r="CD6269" s="178" t="s">
        <v>2152</v>
      </c>
      <c r="CE6269" s="177" t="s">
        <v>315</v>
      </c>
      <c r="CF6269" s="177" t="s">
        <v>315</v>
      </c>
      <c r="CG6269" s="83" t="s">
        <v>9</v>
      </c>
      <c r="CH6269" s="57"/>
      <c r="CV6269" s="51"/>
      <c r="CW6269" s="51"/>
      <c r="CX6269" s="51"/>
      <c r="CY6269" s="51"/>
      <c r="CZ6269" s="51"/>
      <c r="DA6269" s="51"/>
      <c r="DB6269" s="51"/>
      <c r="DC6269" s="51"/>
      <c r="DD6269" s="51"/>
    </row>
    <row r="6270" spans="73:108" ht="15" x14ac:dyDescent="0.25">
      <c r="BU6270" s="91"/>
      <c r="BV6270" s="177">
        <v>2008</v>
      </c>
      <c r="BW6270" s="177">
        <v>7</v>
      </c>
      <c r="BX6270" s="177" t="s">
        <v>281</v>
      </c>
      <c r="BY6270" s="177" t="s">
        <v>262</v>
      </c>
      <c r="BZ6270" s="177" t="s">
        <v>277</v>
      </c>
      <c r="CA6270" s="177">
        <v>70</v>
      </c>
      <c r="CB6270" s="177" t="s">
        <v>264</v>
      </c>
      <c r="CC6270" s="122">
        <v>275.41000000000003</v>
      </c>
      <c r="CD6270" s="178" t="s">
        <v>2152</v>
      </c>
      <c r="CE6270" s="177" t="s">
        <v>315</v>
      </c>
      <c r="CF6270" s="177" t="s">
        <v>315</v>
      </c>
      <c r="CG6270" s="83" t="s">
        <v>9</v>
      </c>
      <c r="CH6270" s="57"/>
      <c r="CV6270" s="51"/>
      <c r="CW6270" s="51"/>
      <c r="CX6270" s="51"/>
      <c r="CY6270" s="51"/>
      <c r="CZ6270" s="51"/>
      <c r="DA6270" s="51"/>
      <c r="DB6270" s="51"/>
      <c r="DC6270" s="51"/>
      <c r="DD6270" s="51"/>
    </row>
    <row r="6271" spans="73:108" ht="15" x14ac:dyDescent="0.25">
      <c r="BU6271" s="91"/>
      <c r="BV6271" s="177">
        <v>2008</v>
      </c>
      <c r="BW6271" s="177">
        <v>7</v>
      </c>
      <c r="BX6271" s="177" t="s">
        <v>281</v>
      </c>
      <c r="BY6271" s="177" t="s">
        <v>262</v>
      </c>
      <c r="BZ6271" s="177" t="s">
        <v>263</v>
      </c>
      <c r="CA6271" s="177">
        <v>70</v>
      </c>
      <c r="CB6271" s="177" t="s">
        <v>264</v>
      </c>
      <c r="CC6271" s="122">
        <v>29.55</v>
      </c>
      <c r="CD6271" s="178" t="s">
        <v>2152</v>
      </c>
      <c r="CE6271" s="177" t="s">
        <v>315</v>
      </c>
      <c r="CF6271" s="177" t="s">
        <v>315</v>
      </c>
      <c r="CG6271" s="83" t="s">
        <v>9</v>
      </c>
      <c r="CH6271" s="57"/>
      <c r="CV6271" s="51"/>
      <c r="CW6271" s="51"/>
      <c r="CX6271" s="51"/>
      <c r="CY6271" s="51"/>
      <c r="CZ6271" s="51"/>
      <c r="DA6271" s="51"/>
      <c r="DB6271" s="51"/>
      <c r="DC6271" s="51"/>
      <c r="DD6271" s="51"/>
    </row>
    <row r="6272" spans="73:108" ht="15" x14ac:dyDescent="0.25">
      <c r="BU6272" s="91"/>
      <c r="BV6272" s="177">
        <v>2008</v>
      </c>
      <c r="BW6272" s="177">
        <v>7</v>
      </c>
      <c r="BX6272" s="177" t="s">
        <v>281</v>
      </c>
      <c r="BY6272" s="177" t="s">
        <v>262</v>
      </c>
      <c r="BZ6272" s="177" t="s">
        <v>316</v>
      </c>
      <c r="CA6272" s="177">
        <v>70</v>
      </c>
      <c r="CB6272" s="177" t="s">
        <v>264</v>
      </c>
      <c r="CC6272" s="122">
        <v>156.82</v>
      </c>
      <c r="CD6272" s="178" t="s">
        <v>2152</v>
      </c>
      <c r="CE6272" s="177" t="s">
        <v>315</v>
      </c>
      <c r="CF6272" s="177" t="s">
        <v>315</v>
      </c>
      <c r="CG6272" s="83" t="s">
        <v>9</v>
      </c>
      <c r="CH6272" s="57"/>
      <c r="CV6272" s="51"/>
      <c r="CW6272" s="51"/>
      <c r="CX6272" s="51"/>
      <c r="CY6272" s="51"/>
      <c r="CZ6272" s="51"/>
      <c r="DA6272" s="51"/>
      <c r="DB6272" s="51"/>
      <c r="DC6272" s="51"/>
      <c r="DD6272" s="51"/>
    </row>
    <row r="6273" spans="73:108" ht="15" x14ac:dyDescent="0.25">
      <c r="BU6273" s="91"/>
      <c r="BV6273" s="177">
        <v>2008</v>
      </c>
      <c r="BW6273" s="177">
        <v>7</v>
      </c>
      <c r="BX6273" s="177" t="s">
        <v>281</v>
      </c>
      <c r="BY6273" s="177" t="s">
        <v>262</v>
      </c>
      <c r="BZ6273" s="177" t="s">
        <v>347</v>
      </c>
      <c r="CA6273" s="177">
        <v>70</v>
      </c>
      <c r="CB6273" s="177" t="s">
        <v>264</v>
      </c>
      <c r="CC6273" s="122">
        <v>88.64</v>
      </c>
      <c r="CD6273" s="178" t="s">
        <v>2152</v>
      </c>
      <c r="CE6273" s="177" t="s">
        <v>315</v>
      </c>
      <c r="CF6273" s="177" t="s">
        <v>315</v>
      </c>
      <c r="CG6273" s="83" t="s">
        <v>9</v>
      </c>
      <c r="CH6273" s="57"/>
      <c r="CV6273" s="51"/>
      <c r="CW6273" s="51"/>
      <c r="CX6273" s="51"/>
      <c r="CY6273" s="51"/>
      <c r="CZ6273" s="51"/>
      <c r="DA6273" s="51"/>
      <c r="DB6273" s="51"/>
      <c r="DC6273" s="51"/>
      <c r="DD6273" s="51"/>
    </row>
    <row r="6274" spans="73:108" ht="15" x14ac:dyDescent="0.25">
      <c r="BU6274" s="91"/>
      <c r="BV6274" s="177">
        <v>2008</v>
      </c>
      <c r="BW6274" s="177">
        <v>8</v>
      </c>
      <c r="BX6274" s="177" t="s">
        <v>281</v>
      </c>
      <c r="BY6274" s="177" t="s">
        <v>262</v>
      </c>
      <c r="BZ6274" s="177" t="s">
        <v>277</v>
      </c>
      <c r="CA6274" s="177">
        <v>70</v>
      </c>
      <c r="CB6274" s="177" t="s">
        <v>264</v>
      </c>
      <c r="CC6274" s="122">
        <v>337.6</v>
      </c>
      <c r="CD6274" s="178" t="s">
        <v>2152</v>
      </c>
      <c r="CE6274" s="177" t="s">
        <v>315</v>
      </c>
      <c r="CF6274" s="177" t="s">
        <v>315</v>
      </c>
      <c r="CG6274" s="83" t="s">
        <v>9</v>
      </c>
      <c r="CH6274" s="57"/>
      <c r="CV6274" s="51"/>
      <c r="CW6274" s="51"/>
      <c r="CX6274" s="51"/>
      <c r="CY6274" s="51"/>
      <c r="CZ6274" s="51"/>
      <c r="DA6274" s="51"/>
      <c r="DB6274" s="51"/>
      <c r="DC6274" s="51"/>
      <c r="DD6274" s="51"/>
    </row>
    <row r="6275" spans="73:108" ht="15" x14ac:dyDescent="0.25">
      <c r="BU6275" s="91"/>
      <c r="BV6275" s="177">
        <v>2008</v>
      </c>
      <c r="BW6275" s="177">
        <v>9</v>
      </c>
      <c r="BX6275" s="177" t="s">
        <v>281</v>
      </c>
      <c r="BY6275" s="177" t="s">
        <v>262</v>
      </c>
      <c r="BZ6275" s="177" t="s">
        <v>277</v>
      </c>
      <c r="CA6275" s="177">
        <v>70</v>
      </c>
      <c r="CB6275" s="177" t="s">
        <v>264</v>
      </c>
      <c r="CC6275" s="122">
        <v>71.069999999999993</v>
      </c>
      <c r="CD6275" s="178" t="s">
        <v>2152</v>
      </c>
      <c r="CE6275" s="177" t="s">
        <v>315</v>
      </c>
      <c r="CF6275" s="177" t="s">
        <v>315</v>
      </c>
      <c r="CG6275" s="83" t="s">
        <v>9</v>
      </c>
      <c r="CH6275" s="57"/>
      <c r="CV6275" s="51"/>
      <c r="CW6275" s="51"/>
      <c r="CX6275" s="51"/>
      <c r="CY6275" s="51"/>
      <c r="CZ6275" s="51"/>
      <c r="DA6275" s="51"/>
      <c r="DB6275" s="51"/>
      <c r="DC6275" s="51"/>
      <c r="DD6275" s="51"/>
    </row>
    <row r="6276" spans="73:108" ht="15" x14ac:dyDescent="0.25">
      <c r="BU6276" s="91"/>
      <c r="BV6276" s="177">
        <v>2008</v>
      </c>
      <c r="BW6276" s="177">
        <v>9</v>
      </c>
      <c r="BX6276" s="177" t="s">
        <v>281</v>
      </c>
      <c r="BY6276" s="177" t="s">
        <v>262</v>
      </c>
      <c r="BZ6276" s="177" t="s">
        <v>263</v>
      </c>
      <c r="CA6276" s="177">
        <v>70</v>
      </c>
      <c r="CB6276" s="177" t="s">
        <v>264</v>
      </c>
      <c r="CC6276" s="122">
        <v>159.91999999999999</v>
      </c>
      <c r="CD6276" s="178" t="s">
        <v>2152</v>
      </c>
      <c r="CE6276" s="177" t="s">
        <v>315</v>
      </c>
      <c r="CF6276" s="177" t="s">
        <v>315</v>
      </c>
      <c r="CG6276" s="83" t="s">
        <v>9</v>
      </c>
      <c r="CH6276" s="57"/>
      <c r="CV6276" s="51"/>
      <c r="CW6276" s="51"/>
      <c r="CX6276" s="51"/>
      <c r="CY6276" s="51"/>
      <c r="CZ6276" s="51"/>
      <c r="DA6276" s="51"/>
      <c r="DB6276" s="51"/>
      <c r="DC6276" s="51"/>
      <c r="DD6276" s="51"/>
    </row>
    <row r="6277" spans="73:108" ht="15" x14ac:dyDescent="0.25">
      <c r="BU6277" s="91"/>
      <c r="BV6277" s="177">
        <v>2008</v>
      </c>
      <c r="BW6277" s="177">
        <v>9</v>
      </c>
      <c r="BX6277" s="177" t="s">
        <v>281</v>
      </c>
      <c r="BY6277" s="177" t="s">
        <v>262</v>
      </c>
      <c r="BZ6277" s="177" t="s">
        <v>316</v>
      </c>
      <c r="CA6277" s="177">
        <v>70</v>
      </c>
      <c r="CB6277" s="177" t="s">
        <v>264</v>
      </c>
      <c r="CC6277" s="122">
        <v>416.03</v>
      </c>
      <c r="CD6277" s="178" t="s">
        <v>2152</v>
      </c>
      <c r="CE6277" s="177" t="s">
        <v>315</v>
      </c>
      <c r="CF6277" s="177" t="s">
        <v>315</v>
      </c>
      <c r="CG6277" s="83" t="s">
        <v>9</v>
      </c>
      <c r="CH6277" s="57"/>
      <c r="CV6277" s="51"/>
      <c r="CW6277" s="51"/>
      <c r="CX6277" s="51"/>
      <c r="CY6277" s="51"/>
      <c r="CZ6277" s="51"/>
      <c r="DA6277" s="51"/>
      <c r="DB6277" s="51"/>
      <c r="DC6277" s="51"/>
      <c r="DD6277" s="51"/>
    </row>
    <row r="6278" spans="73:108" ht="15" x14ac:dyDescent="0.25">
      <c r="BU6278" s="91"/>
      <c r="BV6278" s="177">
        <v>2008</v>
      </c>
      <c r="BW6278" s="177">
        <v>10</v>
      </c>
      <c r="BX6278" s="177" t="s">
        <v>281</v>
      </c>
      <c r="BY6278" s="177" t="s">
        <v>262</v>
      </c>
      <c r="BZ6278" s="177" t="s">
        <v>316</v>
      </c>
      <c r="CA6278" s="177">
        <v>70</v>
      </c>
      <c r="CB6278" s="177" t="s">
        <v>264</v>
      </c>
      <c r="CC6278" s="122">
        <v>284.29000000000002</v>
      </c>
      <c r="CD6278" s="178" t="s">
        <v>2152</v>
      </c>
      <c r="CE6278" s="177" t="s">
        <v>315</v>
      </c>
      <c r="CF6278" s="177" t="s">
        <v>315</v>
      </c>
      <c r="CG6278" s="83" t="s">
        <v>9</v>
      </c>
      <c r="CH6278" s="57"/>
      <c r="CV6278" s="51"/>
      <c r="CW6278" s="51"/>
      <c r="CX6278" s="51"/>
      <c r="CY6278" s="51"/>
      <c r="CZ6278" s="51"/>
      <c r="DA6278" s="51"/>
      <c r="DB6278" s="51"/>
      <c r="DC6278" s="51"/>
      <c r="DD6278" s="51"/>
    </row>
    <row r="6279" spans="73:108" ht="15" x14ac:dyDescent="0.25">
      <c r="BU6279" s="91"/>
      <c r="BV6279" s="177">
        <v>2008</v>
      </c>
      <c r="BW6279" s="177">
        <v>10</v>
      </c>
      <c r="BX6279" s="177" t="s">
        <v>281</v>
      </c>
      <c r="BY6279" s="177" t="s">
        <v>262</v>
      </c>
      <c r="BZ6279" s="177" t="s">
        <v>347</v>
      </c>
      <c r="CA6279" s="177">
        <v>70</v>
      </c>
      <c r="CB6279" s="177" t="s">
        <v>264</v>
      </c>
      <c r="CC6279" s="122">
        <v>257.64</v>
      </c>
      <c r="CD6279" s="178" t="s">
        <v>2152</v>
      </c>
      <c r="CE6279" s="177" t="s">
        <v>315</v>
      </c>
      <c r="CF6279" s="177" t="s">
        <v>315</v>
      </c>
      <c r="CG6279" s="83" t="s">
        <v>9</v>
      </c>
      <c r="CH6279" s="57"/>
      <c r="CV6279" s="51"/>
      <c r="CW6279" s="51"/>
      <c r="CX6279" s="51"/>
      <c r="CY6279" s="51"/>
      <c r="CZ6279" s="51"/>
      <c r="DA6279" s="51"/>
      <c r="DB6279" s="51"/>
      <c r="DC6279" s="51"/>
      <c r="DD6279" s="51"/>
    </row>
    <row r="6280" spans="73:108" ht="15" x14ac:dyDescent="0.25">
      <c r="BU6280" s="91"/>
      <c r="BV6280" s="177">
        <v>2008</v>
      </c>
      <c r="BW6280" s="177">
        <v>11</v>
      </c>
      <c r="BX6280" s="177" t="s">
        <v>281</v>
      </c>
      <c r="BY6280" s="177" t="s">
        <v>262</v>
      </c>
      <c r="BZ6280" s="177" t="s">
        <v>277</v>
      </c>
      <c r="CA6280" s="177">
        <v>70</v>
      </c>
      <c r="CB6280" s="177" t="s">
        <v>264</v>
      </c>
      <c r="CC6280" s="122">
        <v>275.41000000000003</v>
      </c>
      <c r="CD6280" s="178" t="s">
        <v>2152</v>
      </c>
      <c r="CE6280" s="177" t="s">
        <v>315</v>
      </c>
      <c r="CF6280" s="177" t="s">
        <v>315</v>
      </c>
      <c r="CG6280" s="83" t="s">
        <v>9</v>
      </c>
      <c r="CH6280" s="57"/>
      <c r="CV6280" s="51"/>
      <c r="CW6280" s="51"/>
      <c r="CX6280" s="51"/>
      <c r="CY6280" s="51"/>
      <c r="CZ6280" s="51"/>
      <c r="DA6280" s="51"/>
      <c r="DB6280" s="51"/>
      <c r="DC6280" s="51"/>
      <c r="DD6280" s="51"/>
    </row>
    <row r="6281" spans="73:108" ht="15" x14ac:dyDescent="0.25">
      <c r="BU6281" s="91"/>
      <c r="BV6281" s="177">
        <v>2008</v>
      </c>
      <c r="BW6281" s="177">
        <v>11</v>
      </c>
      <c r="BX6281" s="177" t="s">
        <v>281</v>
      </c>
      <c r="BY6281" s="177" t="s">
        <v>262</v>
      </c>
      <c r="BZ6281" s="177" t="s">
        <v>316</v>
      </c>
      <c r="CA6281" s="177">
        <v>70</v>
      </c>
      <c r="CB6281" s="177" t="s">
        <v>264</v>
      </c>
      <c r="CC6281" s="122">
        <v>222.11</v>
      </c>
      <c r="CD6281" s="178" t="s">
        <v>2152</v>
      </c>
      <c r="CE6281" s="177" t="s">
        <v>315</v>
      </c>
      <c r="CF6281" s="177" t="s">
        <v>315</v>
      </c>
      <c r="CG6281" s="83" t="s">
        <v>9</v>
      </c>
      <c r="CH6281" s="57"/>
      <c r="CV6281" s="51"/>
      <c r="CW6281" s="51"/>
      <c r="CX6281" s="51"/>
      <c r="CY6281" s="51"/>
      <c r="CZ6281" s="51"/>
      <c r="DA6281" s="51"/>
      <c r="DB6281" s="51"/>
      <c r="DC6281" s="51"/>
      <c r="DD6281" s="51"/>
    </row>
    <row r="6282" spans="73:108" ht="15" x14ac:dyDescent="0.25">
      <c r="BU6282" s="91"/>
      <c r="BV6282" s="177">
        <v>2008</v>
      </c>
      <c r="BW6282" s="177">
        <v>11</v>
      </c>
      <c r="BX6282" s="177" t="s">
        <v>281</v>
      </c>
      <c r="BY6282" s="177" t="s">
        <v>262</v>
      </c>
      <c r="BZ6282" s="177" t="s">
        <v>347</v>
      </c>
      <c r="CA6282" s="177">
        <v>70</v>
      </c>
      <c r="CB6282" s="177" t="s">
        <v>264</v>
      </c>
      <c r="CC6282" s="122">
        <v>26.65</v>
      </c>
      <c r="CD6282" s="178" t="s">
        <v>2152</v>
      </c>
      <c r="CE6282" s="177" t="s">
        <v>315</v>
      </c>
      <c r="CF6282" s="177" t="s">
        <v>315</v>
      </c>
      <c r="CG6282" s="83" t="s">
        <v>9</v>
      </c>
      <c r="CH6282" s="57"/>
      <c r="CV6282" s="51"/>
      <c r="CW6282" s="51"/>
      <c r="CX6282" s="51"/>
      <c r="CY6282" s="51"/>
      <c r="CZ6282" s="51"/>
      <c r="DA6282" s="51"/>
      <c r="DB6282" s="51"/>
      <c r="DC6282" s="51"/>
      <c r="DD6282" s="51"/>
    </row>
    <row r="6283" spans="73:108" ht="15" x14ac:dyDescent="0.25">
      <c r="BU6283" s="91"/>
      <c r="BV6283" s="177">
        <v>2008</v>
      </c>
      <c r="BW6283" s="177">
        <v>12</v>
      </c>
      <c r="BX6283" s="177" t="s">
        <v>281</v>
      </c>
      <c r="BY6283" s="177" t="s">
        <v>262</v>
      </c>
      <c r="BZ6283" s="177" t="s">
        <v>277</v>
      </c>
      <c r="CA6283" s="177">
        <v>70</v>
      </c>
      <c r="CB6283" s="177" t="s">
        <v>264</v>
      </c>
      <c r="CC6283" s="122">
        <v>151.03</v>
      </c>
      <c r="CD6283" s="178" t="s">
        <v>2152</v>
      </c>
      <c r="CE6283" s="177" t="s">
        <v>315</v>
      </c>
      <c r="CF6283" s="177" t="s">
        <v>315</v>
      </c>
      <c r="CG6283" s="83" t="s">
        <v>9</v>
      </c>
      <c r="CH6283" s="57"/>
      <c r="CV6283" s="51"/>
      <c r="CW6283" s="51"/>
      <c r="CX6283" s="51"/>
      <c r="CY6283" s="51"/>
      <c r="CZ6283" s="51"/>
      <c r="DA6283" s="51"/>
      <c r="DB6283" s="51"/>
      <c r="DC6283" s="51"/>
      <c r="DD6283" s="51"/>
    </row>
    <row r="6284" spans="73:108" ht="15" x14ac:dyDescent="0.25">
      <c r="BU6284" s="91"/>
      <c r="BV6284" s="177">
        <v>2008</v>
      </c>
      <c r="BW6284" s="177">
        <v>12</v>
      </c>
      <c r="BX6284" s="177" t="s">
        <v>281</v>
      </c>
      <c r="BY6284" s="177" t="s">
        <v>262</v>
      </c>
      <c r="BZ6284" s="177" t="s">
        <v>347</v>
      </c>
      <c r="CA6284" s="177">
        <v>70</v>
      </c>
      <c r="CB6284" s="177" t="s">
        <v>264</v>
      </c>
      <c r="CC6284" s="122">
        <v>302.06</v>
      </c>
      <c r="CD6284" s="178" t="s">
        <v>2152</v>
      </c>
      <c r="CE6284" s="177" t="s">
        <v>315</v>
      </c>
      <c r="CF6284" s="177" t="s">
        <v>315</v>
      </c>
      <c r="CG6284" s="83" t="s">
        <v>9</v>
      </c>
      <c r="CH6284" s="57"/>
      <c r="CV6284" s="51"/>
      <c r="CW6284" s="51"/>
      <c r="CX6284" s="51"/>
      <c r="CY6284" s="51"/>
      <c r="CZ6284" s="51"/>
      <c r="DA6284" s="51"/>
      <c r="DB6284" s="51"/>
      <c r="DC6284" s="51"/>
      <c r="DD6284" s="51"/>
    </row>
    <row r="6285" spans="73:108" ht="15" x14ac:dyDescent="0.25">
      <c r="BU6285" s="91"/>
      <c r="BV6285" s="177">
        <v>2009</v>
      </c>
      <c r="BW6285" s="177">
        <v>1</v>
      </c>
      <c r="BX6285" s="177" t="s">
        <v>281</v>
      </c>
      <c r="BY6285" s="177" t="s">
        <v>262</v>
      </c>
      <c r="BZ6285" s="177" t="s">
        <v>277</v>
      </c>
      <c r="CA6285" s="177">
        <v>70</v>
      </c>
      <c r="CB6285" s="177" t="s">
        <v>264</v>
      </c>
      <c r="CC6285" s="122">
        <v>243.67</v>
      </c>
      <c r="CD6285" s="178" t="s">
        <v>2152</v>
      </c>
      <c r="CE6285" s="177" t="s">
        <v>315</v>
      </c>
      <c r="CF6285" s="177" t="s">
        <v>315</v>
      </c>
      <c r="CG6285" s="83" t="s">
        <v>9</v>
      </c>
      <c r="CH6285" s="57"/>
      <c r="CV6285" s="51"/>
      <c r="CW6285" s="51"/>
      <c r="CX6285" s="51"/>
      <c r="CY6285" s="51"/>
      <c r="CZ6285" s="51"/>
      <c r="DA6285" s="51"/>
      <c r="DB6285" s="51"/>
      <c r="DC6285" s="51"/>
      <c r="DD6285" s="51"/>
    </row>
    <row r="6286" spans="73:108" ht="15" x14ac:dyDescent="0.25">
      <c r="BU6286" s="91"/>
      <c r="BV6286" s="177">
        <v>2009</v>
      </c>
      <c r="BW6286" s="177">
        <v>1</v>
      </c>
      <c r="BX6286" s="177" t="s">
        <v>281</v>
      </c>
      <c r="BY6286" s="177" t="s">
        <v>262</v>
      </c>
      <c r="BZ6286" s="177" t="s">
        <v>316</v>
      </c>
      <c r="CA6286" s="177">
        <v>70</v>
      </c>
      <c r="CB6286" s="177" t="s">
        <v>264</v>
      </c>
      <c r="CC6286" s="122">
        <v>135.37</v>
      </c>
      <c r="CD6286" s="178" t="s">
        <v>2152</v>
      </c>
      <c r="CE6286" s="177" t="s">
        <v>315</v>
      </c>
      <c r="CF6286" s="177" t="s">
        <v>315</v>
      </c>
      <c r="CG6286" s="83" t="s">
        <v>9</v>
      </c>
      <c r="CH6286" s="57"/>
      <c r="CV6286" s="51"/>
      <c r="CW6286" s="51"/>
      <c r="CX6286" s="51"/>
      <c r="CY6286" s="51"/>
      <c r="CZ6286" s="51"/>
      <c r="DA6286" s="51"/>
      <c r="DB6286" s="51"/>
      <c r="DC6286" s="51"/>
      <c r="DD6286" s="51"/>
    </row>
    <row r="6287" spans="73:108" ht="15" x14ac:dyDescent="0.25">
      <c r="BU6287" s="91"/>
      <c r="BV6287" s="177">
        <v>2009</v>
      </c>
      <c r="BW6287" s="177">
        <v>1</v>
      </c>
      <c r="BX6287" s="177" t="s">
        <v>281</v>
      </c>
      <c r="BY6287" s="177" t="s">
        <v>262</v>
      </c>
      <c r="BZ6287" s="177" t="s">
        <v>347</v>
      </c>
      <c r="CA6287" s="177">
        <v>70</v>
      </c>
      <c r="CB6287" s="177" t="s">
        <v>264</v>
      </c>
      <c r="CC6287" s="122">
        <v>207.57</v>
      </c>
      <c r="CD6287" s="178" t="s">
        <v>2152</v>
      </c>
      <c r="CE6287" s="177" t="s">
        <v>315</v>
      </c>
      <c r="CF6287" s="177" t="s">
        <v>315</v>
      </c>
      <c r="CG6287" s="83" t="s">
        <v>9</v>
      </c>
      <c r="CH6287" s="57"/>
      <c r="CV6287" s="51"/>
      <c r="CW6287" s="51"/>
      <c r="CX6287" s="51"/>
      <c r="CY6287" s="51"/>
      <c r="CZ6287" s="51"/>
      <c r="DA6287" s="51"/>
      <c r="DB6287" s="51"/>
      <c r="DC6287" s="51"/>
      <c r="DD6287" s="51"/>
    </row>
    <row r="6288" spans="73:108" ht="15" x14ac:dyDescent="0.25">
      <c r="BU6288" s="91"/>
      <c r="BV6288" s="177">
        <v>2009</v>
      </c>
      <c r="BW6288" s="177">
        <v>2</v>
      </c>
      <c r="BX6288" s="177" t="s">
        <v>281</v>
      </c>
      <c r="BY6288" s="177" t="s">
        <v>262</v>
      </c>
      <c r="BZ6288" s="177" t="s">
        <v>277</v>
      </c>
      <c r="CA6288" s="177">
        <v>70</v>
      </c>
      <c r="CB6288" s="177" t="s">
        <v>264</v>
      </c>
      <c r="CC6288" s="122">
        <v>379.97</v>
      </c>
      <c r="CD6288" s="178" t="s">
        <v>2152</v>
      </c>
      <c r="CE6288" s="177" t="s">
        <v>315</v>
      </c>
      <c r="CF6288" s="177" t="s">
        <v>315</v>
      </c>
      <c r="CG6288" s="83" t="s">
        <v>9</v>
      </c>
      <c r="CH6288" s="57"/>
      <c r="CV6288" s="51"/>
      <c r="CW6288" s="51"/>
      <c r="CX6288" s="51"/>
      <c r="CY6288" s="51"/>
      <c r="CZ6288" s="51"/>
      <c r="DA6288" s="51"/>
      <c r="DB6288" s="51"/>
      <c r="DC6288" s="51"/>
      <c r="DD6288" s="51"/>
    </row>
    <row r="6289" spans="73:108" ht="15" x14ac:dyDescent="0.25">
      <c r="BU6289" s="91"/>
      <c r="BV6289" s="177">
        <v>2009</v>
      </c>
      <c r="BW6289" s="177">
        <v>3</v>
      </c>
      <c r="BX6289" s="177" t="s">
        <v>281</v>
      </c>
      <c r="BY6289" s="177" t="s">
        <v>262</v>
      </c>
      <c r="BZ6289" s="177" t="s">
        <v>277</v>
      </c>
      <c r="CA6289" s="177">
        <v>70</v>
      </c>
      <c r="CB6289" s="177" t="s">
        <v>264</v>
      </c>
      <c r="CC6289" s="122">
        <v>333.92</v>
      </c>
      <c r="CD6289" s="178" t="s">
        <v>2152</v>
      </c>
      <c r="CE6289" s="177" t="s">
        <v>315</v>
      </c>
      <c r="CF6289" s="177" t="s">
        <v>315</v>
      </c>
      <c r="CG6289" s="83" t="s">
        <v>9</v>
      </c>
      <c r="CH6289" s="57"/>
      <c r="CV6289" s="51"/>
      <c r="CW6289" s="51"/>
      <c r="CX6289" s="51"/>
      <c r="CY6289" s="51"/>
      <c r="CZ6289" s="51"/>
      <c r="DA6289" s="51"/>
      <c r="DB6289" s="51"/>
      <c r="DC6289" s="51"/>
      <c r="DD6289" s="51"/>
    </row>
    <row r="6290" spans="73:108" ht="15" x14ac:dyDescent="0.25">
      <c r="BU6290" s="91"/>
      <c r="BV6290" s="177">
        <v>2009</v>
      </c>
      <c r="BW6290" s="177">
        <v>4</v>
      </c>
      <c r="BX6290" s="177" t="s">
        <v>281</v>
      </c>
      <c r="BY6290" s="177" t="s">
        <v>262</v>
      </c>
      <c r="BZ6290" s="177" t="s">
        <v>277</v>
      </c>
      <c r="CA6290" s="177">
        <v>70</v>
      </c>
      <c r="CB6290" s="177" t="s">
        <v>264</v>
      </c>
      <c r="CC6290" s="122">
        <v>9.02</v>
      </c>
      <c r="CD6290" s="178" t="s">
        <v>2152</v>
      </c>
      <c r="CE6290" s="177" t="s">
        <v>315</v>
      </c>
      <c r="CF6290" s="177" t="s">
        <v>315</v>
      </c>
      <c r="CG6290" s="83" t="s">
        <v>9</v>
      </c>
      <c r="CH6290" s="57"/>
      <c r="CV6290" s="51"/>
      <c r="CW6290" s="51"/>
      <c r="CX6290" s="51"/>
      <c r="CY6290" s="51"/>
      <c r="CZ6290" s="51"/>
      <c r="DA6290" s="51"/>
      <c r="DB6290" s="51"/>
      <c r="DC6290" s="51"/>
      <c r="DD6290" s="51"/>
    </row>
    <row r="6291" spans="73:108" ht="15" x14ac:dyDescent="0.25">
      <c r="BU6291" s="91"/>
      <c r="BV6291" s="177">
        <v>2009</v>
      </c>
      <c r="BW6291" s="177">
        <v>5</v>
      </c>
      <c r="BX6291" s="177" t="s">
        <v>281</v>
      </c>
      <c r="BY6291" s="177" t="s">
        <v>262</v>
      </c>
      <c r="BZ6291" s="177" t="s">
        <v>277</v>
      </c>
      <c r="CA6291" s="177">
        <v>70</v>
      </c>
      <c r="CB6291" s="177" t="s">
        <v>264</v>
      </c>
      <c r="CC6291" s="122">
        <v>27.08</v>
      </c>
      <c r="CD6291" s="178" t="s">
        <v>2152</v>
      </c>
      <c r="CE6291" s="177" t="s">
        <v>315</v>
      </c>
      <c r="CF6291" s="177" t="s">
        <v>315</v>
      </c>
      <c r="CG6291" s="83" t="s">
        <v>9</v>
      </c>
      <c r="CH6291" s="57"/>
      <c r="CV6291" s="51"/>
      <c r="CW6291" s="51"/>
      <c r="CX6291" s="51"/>
      <c r="CY6291" s="51"/>
      <c r="CZ6291" s="51"/>
      <c r="DA6291" s="51"/>
      <c r="DB6291" s="51"/>
      <c r="DC6291" s="51"/>
      <c r="DD6291" s="51"/>
    </row>
    <row r="6292" spans="73:108" ht="15" x14ac:dyDescent="0.25">
      <c r="BU6292" s="91"/>
      <c r="BV6292" s="177">
        <v>2009</v>
      </c>
      <c r="BW6292" s="177">
        <v>6</v>
      </c>
      <c r="BX6292" s="177" t="s">
        <v>281</v>
      </c>
      <c r="BY6292" s="177" t="s">
        <v>262</v>
      </c>
      <c r="BZ6292" s="177" t="s">
        <v>277</v>
      </c>
      <c r="CA6292" s="177">
        <v>70</v>
      </c>
      <c r="CB6292" s="177" t="s">
        <v>264</v>
      </c>
      <c r="CC6292" s="122">
        <v>69.97</v>
      </c>
      <c r="CD6292" s="178" t="s">
        <v>2152</v>
      </c>
      <c r="CE6292" s="177" t="s">
        <v>315</v>
      </c>
      <c r="CF6292" s="177" t="s">
        <v>315</v>
      </c>
      <c r="CG6292" s="83" t="s">
        <v>9</v>
      </c>
      <c r="CH6292" s="57"/>
      <c r="CV6292" s="51"/>
      <c r="CW6292" s="51"/>
      <c r="CX6292" s="51"/>
      <c r="CY6292" s="51"/>
      <c r="CZ6292" s="51"/>
      <c r="DA6292" s="51"/>
      <c r="DB6292" s="51"/>
      <c r="DC6292" s="51"/>
      <c r="DD6292" s="51"/>
    </row>
    <row r="6293" spans="73:108" ht="15" x14ac:dyDescent="0.25">
      <c r="BU6293" s="91"/>
      <c r="BV6293" s="177">
        <v>2009</v>
      </c>
      <c r="BW6293" s="177">
        <v>8</v>
      </c>
      <c r="BX6293" s="177" t="s">
        <v>281</v>
      </c>
      <c r="BY6293" s="177" t="s">
        <v>262</v>
      </c>
      <c r="BZ6293" s="177" t="s">
        <v>277</v>
      </c>
      <c r="CA6293" s="177">
        <v>70</v>
      </c>
      <c r="CB6293" s="177" t="s">
        <v>264</v>
      </c>
      <c r="CC6293" s="122">
        <v>45.12</v>
      </c>
      <c r="CD6293" s="178" t="s">
        <v>2152</v>
      </c>
      <c r="CE6293" s="177" t="s">
        <v>315</v>
      </c>
      <c r="CF6293" s="177" t="s">
        <v>315</v>
      </c>
      <c r="CG6293" s="83" t="s">
        <v>9</v>
      </c>
      <c r="CH6293" s="57"/>
      <c r="CV6293" s="51"/>
      <c r="CW6293" s="51"/>
      <c r="CX6293" s="51"/>
      <c r="CY6293" s="51"/>
      <c r="CZ6293" s="51"/>
      <c r="DA6293" s="51"/>
      <c r="DB6293" s="51"/>
      <c r="DC6293" s="51"/>
      <c r="DD6293" s="51"/>
    </row>
    <row r="6294" spans="73:108" ht="15" x14ac:dyDescent="0.25">
      <c r="BU6294" s="91"/>
      <c r="BV6294" s="177">
        <v>2009</v>
      </c>
      <c r="BW6294" s="177">
        <v>9</v>
      </c>
      <c r="BX6294" s="177" t="s">
        <v>281</v>
      </c>
      <c r="BY6294" s="177" t="s">
        <v>262</v>
      </c>
      <c r="BZ6294" s="177" t="s">
        <v>347</v>
      </c>
      <c r="CA6294" s="177">
        <v>70</v>
      </c>
      <c r="CB6294" s="177" t="s">
        <v>264</v>
      </c>
      <c r="CC6294" s="122">
        <v>189.52</v>
      </c>
      <c r="CD6294" s="178" t="s">
        <v>2152</v>
      </c>
      <c r="CE6294" s="177" t="s">
        <v>315</v>
      </c>
      <c r="CF6294" s="177" t="s">
        <v>315</v>
      </c>
      <c r="CG6294" s="83" t="s">
        <v>9</v>
      </c>
      <c r="CH6294" s="57"/>
      <c r="CV6294" s="51"/>
      <c r="CW6294" s="51"/>
      <c r="CX6294" s="51"/>
      <c r="CY6294" s="51"/>
      <c r="CZ6294" s="51"/>
      <c r="DA6294" s="51"/>
      <c r="DB6294" s="51"/>
      <c r="DC6294" s="51"/>
      <c r="DD6294" s="51"/>
    </row>
    <row r="6295" spans="73:108" ht="15" x14ac:dyDescent="0.25">
      <c r="BU6295" s="91"/>
      <c r="BV6295" s="177">
        <v>2009</v>
      </c>
      <c r="BW6295" s="177">
        <v>10</v>
      </c>
      <c r="BX6295" s="177" t="s">
        <v>281</v>
      </c>
      <c r="BY6295" s="177" t="s">
        <v>262</v>
      </c>
      <c r="BZ6295" s="177" t="s">
        <v>347</v>
      </c>
      <c r="CA6295" s="177">
        <v>70</v>
      </c>
      <c r="CB6295" s="177" t="s">
        <v>264</v>
      </c>
      <c r="CC6295" s="122">
        <v>439.62</v>
      </c>
      <c r="CD6295" s="178" t="s">
        <v>2152</v>
      </c>
      <c r="CE6295" s="177" t="s">
        <v>315</v>
      </c>
      <c r="CF6295" s="177" t="s">
        <v>315</v>
      </c>
      <c r="CG6295" s="83" t="s">
        <v>9</v>
      </c>
      <c r="CH6295" s="57"/>
      <c r="CV6295" s="51"/>
      <c r="CW6295" s="51"/>
      <c r="CX6295" s="51"/>
      <c r="CY6295" s="51"/>
      <c r="CZ6295" s="51"/>
      <c r="DA6295" s="51"/>
      <c r="DB6295" s="51"/>
      <c r="DC6295" s="51"/>
      <c r="DD6295" s="51"/>
    </row>
    <row r="6296" spans="73:108" ht="15" x14ac:dyDescent="0.25">
      <c r="BU6296" s="91"/>
      <c r="BV6296" s="177">
        <v>2009</v>
      </c>
      <c r="BW6296" s="177">
        <v>11</v>
      </c>
      <c r="BX6296" s="177" t="s">
        <v>281</v>
      </c>
      <c r="BY6296" s="177" t="s">
        <v>262</v>
      </c>
      <c r="BZ6296" s="177" t="s">
        <v>267</v>
      </c>
      <c r="CA6296" s="177">
        <v>70</v>
      </c>
      <c r="CB6296" s="177" t="s">
        <v>264</v>
      </c>
      <c r="CC6296" s="122">
        <v>90.31</v>
      </c>
      <c r="CD6296" s="178" t="s">
        <v>2152</v>
      </c>
      <c r="CE6296" s="177" t="s">
        <v>315</v>
      </c>
      <c r="CF6296" s="177" t="s">
        <v>315</v>
      </c>
      <c r="CG6296" s="83" t="s">
        <v>9</v>
      </c>
      <c r="CH6296" s="57"/>
      <c r="CV6296" s="51"/>
      <c r="CW6296" s="51"/>
      <c r="CX6296" s="51"/>
      <c r="CY6296" s="51"/>
      <c r="CZ6296" s="51"/>
      <c r="DA6296" s="51"/>
      <c r="DB6296" s="51"/>
      <c r="DC6296" s="51"/>
      <c r="DD6296" s="51"/>
    </row>
    <row r="6297" spans="73:108" ht="15" x14ac:dyDescent="0.25">
      <c r="BU6297" s="91"/>
      <c r="BV6297" s="177">
        <v>2009</v>
      </c>
      <c r="BW6297" s="177">
        <v>11</v>
      </c>
      <c r="BX6297" s="177" t="s">
        <v>281</v>
      </c>
      <c r="BY6297" s="177" t="s">
        <v>262</v>
      </c>
      <c r="BZ6297" s="177" t="s">
        <v>347</v>
      </c>
      <c r="CA6297" s="177">
        <v>70</v>
      </c>
      <c r="CB6297" s="177" t="s">
        <v>264</v>
      </c>
      <c r="CC6297" s="122">
        <v>306.83999999999997</v>
      </c>
      <c r="CD6297" s="178" t="s">
        <v>2152</v>
      </c>
      <c r="CE6297" s="177" t="s">
        <v>315</v>
      </c>
      <c r="CF6297" s="177" t="s">
        <v>315</v>
      </c>
      <c r="CG6297" s="83" t="s">
        <v>9</v>
      </c>
      <c r="CH6297" s="57"/>
      <c r="CV6297" s="51"/>
      <c r="CW6297" s="51"/>
      <c r="CX6297" s="51"/>
      <c r="CY6297" s="51"/>
      <c r="CZ6297" s="51"/>
      <c r="DA6297" s="51"/>
      <c r="DB6297" s="51"/>
      <c r="DC6297" s="51"/>
      <c r="DD6297" s="51"/>
    </row>
    <row r="6298" spans="73:108" ht="15" x14ac:dyDescent="0.25">
      <c r="BU6298" s="91"/>
      <c r="BV6298" s="177">
        <v>2009</v>
      </c>
      <c r="BW6298" s="177">
        <v>12</v>
      </c>
      <c r="BX6298" s="177" t="s">
        <v>281</v>
      </c>
      <c r="BY6298" s="177" t="s">
        <v>262</v>
      </c>
      <c r="BZ6298" s="177" t="s">
        <v>267</v>
      </c>
      <c r="CA6298" s="177">
        <v>70</v>
      </c>
      <c r="CB6298" s="177" t="s">
        <v>264</v>
      </c>
      <c r="CC6298" s="122">
        <v>126.35</v>
      </c>
      <c r="CD6298" s="178" t="s">
        <v>2152</v>
      </c>
      <c r="CE6298" s="177" t="s">
        <v>315</v>
      </c>
      <c r="CF6298" s="177" t="s">
        <v>315</v>
      </c>
      <c r="CG6298" s="83" t="s">
        <v>9</v>
      </c>
      <c r="CH6298" s="57"/>
      <c r="CV6298" s="51"/>
      <c r="CW6298" s="51"/>
      <c r="CX6298" s="51"/>
      <c r="CY6298" s="51"/>
      <c r="CZ6298" s="51"/>
      <c r="DA6298" s="51"/>
      <c r="DB6298" s="51"/>
      <c r="DC6298" s="51"/>
      <c r="DD6298" s="51"/>
    </row>
    <row r="6299" spans="73:108" ht="15" x14ac:dyDescent="0.25">
      <c r="BU6299" s="91"/>
      <c r="BV6299" s="177">
        <v>2010</v>
      </c>
      <c r="BW6299" s="177">
        <v>2</v>
      </c>
      <c r="BX6299" s="177" t="s">
        <v>281</v>
      </c>
      <c r="BY6299" s="177" t="s">
        <v>262</v>
      </c>
      <c r="BZ6299" s="177" t="s">
        <v>267</v>
      </c>
      <c r="CA6299" s="177">
        <v>70</v>
      </c>
      <c r="CB6299" s="177" t="s">
        <v>264</v>
      </c>
      <c r="CC6299" s="122">
        <v>234.8</v>
      </c>
      <c r="CD6299" s="178" t="s">
        <v>2152</v>
      </c>
      <c r="CE6299" s="177" t="s">
        <v>315</v>
      </c>
      <c r="CF6299" s="177" t="s">
        <v>315</v>
      </c>
      <c r="CG6299" s="83" t="s">
        <v>9</v>
      </c>
      <c r="CH6299" s="57"/>
      <c r="CV6299" s="51"/>
      <c r="CW6299" s="51"/>
      <c r="CX6299" s="51"/>
      <c r="CY6299" s="51"/>
      <c r="CZ6299" s="51"/>
      <c r="DA6299" s="51"/>
      <c r="DB6299" s="51"/>
      <c r="DC6299" s="51"/>
      <c r="DD6299" s="51"/>
    </row>
    <row r="6300" spans="73:108" ht="15" x14ac:dyDescent="0.25">
      <c r="BU6300" s="91"/>
      <c r="BV6300" s="177">
        <v>2010</v>
      </c>
      <c r="BW6300" s="177">
        <v>3</v>
      </c>
      <c r="BX6300" s="177" t="s">
        <v>281</v>
      </c>
      <c r="BY6300" s="177" t="s">
        <v>262</v>
      </c>
      <c r="BZ6300" s="177" t="s">
        <v>277</v>
      </c>
      <c r="CA6300" s="177">
        <v>70</v>
      </c>
      <c r="CB6300" s="177" t="s">
        <v>264</v>
      </c>
      <c r="CC6300" s="122">
        <v>78.17</v>
      </c>
      <c r="CD6300" s="178" t="s">
        <v>2152</v>
      </c>
      <c r="CE6300" s="177" t="s">
        <v>315</v>
      </c>
      <c r="CF6300" s="177" t="s">
        <v>315</v>
      </c>
      <c r="CG6300" s="83" t="s">
        <v>9</v>
      </c>
      <c r="CH6300" s="57"/>
      <c r="CV6300" s="51"/>
      <c r="CW6300" s="51"/>
      <c r="CX6300" s="51"/>
      <c r="CY6300" s="51"/>
      <c r="CZ6300" s="51"/>
      <c r="DA6300" s="51"/>
      <c r="DB6300" s="51"/>
      <c r="DC6300" s="51"/>
      <c r="DD6300" s="51"/>
    </row>
    <row r="6301" spans="73:108" ht="15" x14ac:dyDescent="0.25">
      <c r="BU6301" s="91"/>
      <c r="BV6301" s="177">
        <v>2010</v>
      </c>
      <c r="BW6301" s="177">
        <v>3</v>
      </c>
      <c r="BX6301" s="177" t="s">
        <v>281</v>
      </c>
      <c r="BY6301" s="177" t="s">
        <v>262</v>
      </c>
      <c r="BZ6301" s="177" t="s">
        <v>267</v>
      </c>
      <c r="CA6301" s="177">
        <v>70</v>
      </c>
      <c r="CB6301" s="177" t="s">
        <v>264</v>
      </c>
      <c r="CC6301" s="122">
        <v>598.73</v>
      </c>
      <c r="CD6301" s="178" t="s">
        <v>2152</v>
      </c>
      <c r="CE6301" s="177" t="s">
        <v>315</v>
      </c>
      <c r="CF6301" s="177" t="s">
        <v>315</v>
      </c>
      <c r="CG6301" s="83" t="s">
        <v>9</v>
      </c>
      <c r="CH6301" s="57"/>
      <c r="CV6301" s="51"/>
      <c r="CW6301" s="51"/>
      <c r="CX6301" s="51"/>
      <c r="CY6301" s="51"/>
      <c r="CZ6301" s="51"/>
      <c r="DA6301" s="51"/>
      <c r="DB6301" s="51"/>
      <c r="DC6301" s="51"/>
      <c r="DD6301" s="51"/>
    </row>
    <row r="6302" spans="73:108" ht="15" x14ac:dyDescent="0.25">
      <c r="BU6302" s="91"/>
      <c r="BV6302" s="177">
        <v>2010</v>
      </c>
      <c r="BW6302" s="177">
        <v>4</v>
      </c>
      <c r="BX6302" s="177" t="s">
        <v>281</v>
      </c>
      <c r="BY6302" s="177" t="s">
        <v>262</v>
      </c>
      <c r="BZ6302" s="177" t="s">
        <v>267</v>
      </c>
      <c r="CA6302" s="177">
        <v>70</v>
      </c>
      <c r="CB6302" s="177" t="s">
        <v>264</v>
      </c>
      <c r="CC6302" s="122">
        <v>352.2</v>
      </c>
      <c r="CD6302" s="178" t="s">
        <v>2152</v>
      </c>
      <c r="CE6302" s="177" t="s">
        <v>315</v>
      </c>
      <c r="CF6302" s="177" t="s">
        <v>315</v>
      </c>
      <c r="CG6302" s="83" t="s">
        <v>9</v>
      </c>
      <c r="CH6302" s="57"/>
      <c r="CV6302" s="51"/>
      <c r="CW6302" s="51"/>
      <c r="CX6302" s="51"/>
      <c r="CY6302" s="51"/>
      <c r="CZ6302" s="51"/>
      <c r="DA6302" s="51"/>
      <c r="DB6302" s="51"/>
      <c r="DC6302" s="51"/>
      <c r="DD6302" s="51"/>
    </row>
    <row r="6303" spans="73:108" ht="15" x14ac:dyDescent="0.25">
      <c r="BU6303" s="91"/>
      <c r="BV6303" s="177">
        <v>2010</v>
      </c>
      <c r="BW6303" s="177">
        <v>4</v>
      </c>
      <c r="BX6303" s="177" t="s">
        <v>281</v>
      </c>
      <c r="BY6303" s="177" t="s">
        <v>262</v>
      </c>
      <c r="BZ6303" s="177" t="s">
        <v>347</v>
      </c>
      <c r="CA6303" s="177">
        <v>70</v>
      </c>
      <c r="CB6303" s="177" t="s">
        <v>264</v>
      </c>
      <c r="CC6303" s="122">
        <v>270.02</v>
      </c>
      <c r="CD6303" s="178" t="s">
        <v>2152</v>
      </c>
      <c r="CE6303" s="177" t="s">
        <v>315</v>
      </c>
      <c r="CF6303" s="177" t="s">
        <v>315</v>
      </c>
      <c r="CG6303" s="83" t="s">
        <v>9</v>
      </c>
      <c r="CH6303" s="57"/>
      <c r="CV6303" s="51"/>
      <c r="CW6303" s="51"/>
      <c r="CX6303" s="51"/>
      <c r="CY6303" s="51"/>
      <c r="CZ6303" s="51"/>
      <c r="DA6303" s="51"/>
      <c r="DB6303" s="51"/>
      <c r="DC6303" s="51"/>
      <c r="DD6303" s="51"/>
    </row>
    <row r="6304" spans="73:108" ht="15" x14ac:dyDescent="0.25">
      <c r="BU6304" s="91"/>
      <c r="BV6304" s="177">
        <v>2010</v>
      </c>
      <c r="BW6304" s="177">
        <v>5</v>
      </c>
      <c r="BX6304" s="177" t="s">
        <v>281</v>
      </c>
      <c r="BY6304" s="177" t="s">
        <v>262</v>
      </c>
      <c r="BZ6304" s="177" t="s">
        <v>263</v>
      </c>
      <c r="CA6304" s="177">
        <v>70</v>
      </c>
      <c r="CB6304" s="177" t="s">
        <v>264</v>
      </c>
      <c r="CC6304" s="122">
        <v>35.22</v>
      </c>
      <c r="CD6304" s="178" t="s">
        <v>2152</v>
      </c>
      <c r="CE6304" s="177" t="s">
        <v>315</v>
      </c>
      <c r="CF6304" s="177" t="s">
        <v>315</v>
      </c>
      <c r="CG6304" s="83" t="s">
        <v>9</v>
      </c>
      <c r="CH6304" s="57"/>
      <c r="CV6304" s="51"/>
      <c r="CW6304" s="51"/>
      <c r="CX6304" s="51"/>
      <c r="CY6304" s="51"/>
      <c r="CZ6304" s="51"/>
      <c r="DA6304" s="51"/>
      <c r="DB6304" s="51"/>
      <c r="DC6304" s="51"/>
      <c r="DD6304" s="51"/>
    </row>
    <row r="6305" spans="73:108" ht="15" x14ac:dyDescent="0.25">
      <c r="BU6305" s="91"/>
      <c r="BV6305" s="177">
        <v>2010</v>
      </c>
      <c r="BW6305" s="177">
        <v>5</v>
      </c>
      <c r="BX6305" s="177" t="s">
        <v>281</v>
      </c>
      <c r="BY6305" s="177" t="s">
        <v>262</v>
      </c>
      <c r="BZ6305" s="177" t="s">
        <v>268</v>
      </c>
      <c r="CA6305" s="177">
        <v>70</v>
      </c>
      <c r="CB6305" s="177" t="s">
        <v>264</v>
      </c>
      <c r="CC6305" s="122">
        <v>35.22</v>
      </c>
      <c r="CD6305" s="178" t="s">
        <v>2152</v>
      </c>
      <c r="CE6305" s="177" t="s">
        <v>315</v>
      </c>
      <c r="CF6305" s="177" t="s">
        <v>315</v>
      </c>
      <c r="CG6305" s="83" t="s">
        <v>9</v>
      </c>
      <c r="CH6305" s="57"/>
      <c r="CV6305" s="51"/>
      <c r="CW6305" s="51"/>
      <c r="CX6305" s="51"/>
      <c r="CY6305" s="51"/>
      <c r="CZ6305" s="51"/>
      <c r="DA6305" s="51"/>
      <c r="DB6305" s="51"/>
      <c r="DC6305" s="51"/>
      <c r="DD6305" s="51"/>
    </row>
    <row r="6306" spans="73:108" ht="15" x14ac:dyDescent="0.25">
      <c r="BU6306" s="91"/>
      <c r="BV6306" s="177">
        <v>2010</v>
      </c>
      <c r="BW6306" s="177">
        <v>5</v>
      </c>
      <c r="BX6306" s="177" t="s">
        <v>281</v>
      </c>
      <c r="BY6306" s="177" t="s">
        <v>262</v>
      </c>
      <c r="BZ6306" s="177" t="s">
        <v>347</v>
      </c>
      <c r="CA6306" s="177">
        <v>70</v>
      </c>
      <c r="CB6306" s="177" t="s">
        <v>264</v>
      </c>
      <c r="CC6306" s="122">
        <v>516.54999999999995</v>
      </c>
      <c r="CD6306" s="178" t="s">
        <v>2152</v>
      </c>
      <c r="CE6306" s="177" t="s">
        <v>315</v>
      </c>
      <c r="CF6306" s="177" t="s">
        <v>315</v>
      </c>
      <c r="CG6306" s="83" t="s">
        <v>9</v>
      </c>
      <c r="CH6306" s="57"/>
      <c r="CV6306" s="51"/>
      <c r="CW6306" s="51"/>
      <c r="CX6306" s="51"/>
      <c r="CY6306" s="51"/>
      <c r="CZ6306" s="51"/>
      <c r="DA6306" s="51"/>
      <c r="DB6306" s="51"/>
      <c r="DC6306" s="51"/>
      <c r="DD6306" s="51"/>
    </row>
    <row r="6307" spans="73:108" ht="15" x14ac:dyDescent="0.25">
      <c r="BU6307" s="91"/>
      <c r="BV6307" s="177">
        <v>2010</v>
      </c>
      <c r="BW6307" s="177">
        <v>6</v>
      </c>
      <c r="BX6307" s="177" t="s">
        <v>281</v>
      </c>
      <c r="BY6307" s="177" t="s">
        <v>262</v>
      </c>
      <c r="BZ6307" s="177" t="s">
        <v>263</v>
      </c>
      <c r="CA6307" s="177">
        <v>70</v>
      </c>
      <c r="CB6307" s="177" t="s">
        <v>264</v>
      </c>
      <c r="CC6307" s="122">
        <v>441.2</v>
      </c>
      <c r="CD6307" s="178" t="s">
        <v>2152</v>
      </c>
      <c r="CE6307" s="177" t="s">
        <v>315</v>
      </c>
      <c r="CF6307" s="177" t="s">
        <v>315</v>
      </c>
      <c r="CG6307" s="83" t="s">
        <v>9</v>
      </c>
      <c r="CH6307" s="57"/>
      <c r="CV6307" s="51"/>
      <c r="CW6307" s="51"/>
      <c r="CX6307" s="51"/>
      <c r="CY6307" s="51"/>
      <c r="CZ6307" s="51"/>
      <c r="DA6307" s="51"/>
      <c r="DB6307" s="51"/>
      <c r="DC6307" s="51"/>
      <c r="DD6307" s="51"/>
    </row>
    <row r="6308" spans="73:108" ht="15" x14ac:dyDescent="0.25">
      <c r="BU6308" s="91"/>
      <c r="BV6308" s="177">
        <v>2010</v>
      </c>
      <c r="BW6308" s="177">
        <v>7</v>
      </c>
      <c r="BX6308" s="177" t="s">
        <v>281</v>
      </c>
      <c r="BY6308" s="177" t="s">
        <v>262</v>
      </c>
      <c r="BZ6308" s="177" t="s">
        <v>277</v>
      </c>
      <c r="CA6308" s="177">
        <v>70</v>
      </c>
      <c r="CB6308" s="177" t="s">
        <v>264</v>
      </c>
      <c r="CC6308" s="122">
        <v>510.82</v>
      </c>
      <c r="CD6308" s="178" t="s">
        <v>2152</v>
      </c>
      <c r="CE6308" s="177" t="s">
        <v>315</v>
      </c>
      <c r="CF6308" s="177" t="s">
        <v>315</v>
      </c>
      <c r="CG6308" s="83" t="s">
        <v>9</v>
      </c>
      <c r="CH6308" s="57"/>
      <c r="CV6308" s="51"/>
      <c r="CW6308" s="51"/>
      <c r="CX6308" s="51"/>
      <c r="CY6308" s="51"/>
      <c r="CZ6308" s="51"/>
      <c r="DA6308" s="51"/>
      <c r="DB6308" s="51"/>
      <c r="DC6308" s="51"/>
      <c r="DD6308" s="51"/>
    </row>
    <row r="6309" spans="73:108" ht="15" x14ac:dyDescent="0.25">
      <c r="BU6309" s="91"/>
      <c r="BV6309" s="177">
        <v>2010</v>
      </c>
      <c r="BW6309" s="177">
        <v>7</v>
      </c>
      <c r="BX6309" s="177" t="s">
        <v>281</v>
      </c>
      <c r="BY6309" s="177" t="s">
        <v>262</v>
      </c>
      <c r="BZ6309" s="177" t="s">
        <v>263</v>
      </c>
      <c r="CA6309" s="177">
        <v>70</v>
      </c>
      <c r="CB6309" s="177" t="s">
        <v>264</v>
      </c>
      <c r="CC6309" s="122">
        <v>181.62</v>
      </c>
      <c r="CD6309" s="178" t="s">
        <v>2152</v>
      </c>
      <c r="CE6309" s="177" t="s">
        <v>315</v>
      </c>
      <c r="CF6309" s="177" t="s">
        <v>315</v>
      </c>
      <c r="CG6309" s="83" t="s">
        <v>9</v>
      </c>
      <c r="CH6309" s="57"/>
      <c r="CV6309" s="51"/>
      <c r="CW6309" s="51"/>
      <c r="CX6309" s="51"/>
      <c r="CY6309" s="51"/>
      <c r="CZ6309" s="51"/>
      <c r="DA6309" s="51"/>
      <c r="DB6309" s="51"/>
      <c r="DC6309" s="51"/>
      <c r="DD6309" s="51"/>
    </row>
    <row r="6310" spans="73:108" ht="15" x14ac:dyDescent="0.25">
      <c r="BU6310" s="91"/>
      <c r="BV6310" s="177">
        <v>2010</v>
      </c>
      <c r="BW6310" s="177">
        <v>7</v>
      </c>
      <c r="BX6310" s="177" t="s">
        <v>281</v>
      </c>
      <c r="BY6310" s="177" t="s">
        <v>262</v>
      </c>
      <c r="BZ6310" s="177" t="s">
        <v>266</v>
      </c>
      <c r="CA6310" s="177">
        <v>70</v>
      </c>
      <c r="CB6310" s="177" t="s">
        <v>264</v>
      </c>
      <c r="CC6310" s="122">
        <v>249.73</v>
      </c>
      <c r="CD6310" s="178" t="s">
        <v>2152</v>
      </c>
      <c r="CE6310" s="177" t="s">
        <v>315</v>
      </c>
      <c r="CF6310" s="177" t="s">
        <v>315</v>
      </c>
      <c r="CG6310" s="83" t="s">
        <v>9</v>
      </c>
      <c r="CH6310" s="57"/>
      <c r="CV6310" s="51"/>
      <c r="CW6310" s="51"/>
      <c r="CX6310" s="51"/>
      <c r="CY6310" s="51"/>
      <c r="CZ6310" s="51"/>
      <c r="DA6310" s="51"/>
      <c r="DB6310" s="51"/>
      <c r="DC6310" s="51"/>
      <c r="DD6310" s="51"/>
    </row>
    <row r="6311" spans="73:108" ht="15" x14ac:dyDescent="0.25">
      <c r="BU6311" s="91"/>
      <c r="BV6311" s="177">
        <v>2010</v>
      </c>
      <c r="BW6311" s="177">
        <v>7</v>
      </c>
      <c r="BX6311" s="177" t="s">
        <v>281</v>
      </c>
      <c r="BY6311" s="177" t="s">
        <v>262</v>
      </c>
      <c r="BZ6311" s="177" t="s">
        <v>268</v>
      </c>
      <c r="CA6311" s="177">
        <v>70</v>
      </c>
      <c r="CB6311" s="177" t="s">
        <v>264</v>
      </c>
      <c r="CC6311" s="122">
        <v>90.81</v>
      </c>
      <c r="CD6311" s="178" t="s">
        <v>2152</v>
      </c>
      <c r="CE6311" s="177" t="s">
        <v>315</v>
      </c>
      <c r="CF6311" s="177" t="s">
        <v>315</v>
      </c>
      <c r="CG6311" s="83" t="s">
        <v>9</v>
      </c>
      <c r="CH6311" s="57"/>
      <c r="CV6311" s="51"/>
      <c r="CW6311" s="51"/>
      <c r="CX6311" s="51"/>
      <c r="CY6311" s="51"/>
      <c r="CZ6311" s="51"/>
      <c r="DA6311" s="51"/>
      <c r="DB6311" s="51"/>
      <c r="DC6311" s="51"/>
      <c r="DD6311" s="51"/>
    </row>
    <row r="6312" spans="73:108" ht="15" x14ac:dyDescent="0.25">
      <c r="BU6312" s="91"/>
      <c r="BV6312" s="177">
        <v>2010</v>
      </c>
      <c r="BW6312" s="177">
        <v>8</v>
      </c>
      <c r="BX6312" s="177" t="s">
        <v>281</v>
      </c>
      <c r="BY6312" s="177" t="s">
        <v>262</v>
      </c>
      <c r="BZ6312" s="177" t="s">
        <v>277</v>
      </c>
      <c r="CA6312" s="177">
        <v>70</v>
      </c>
      <c r="CB6312" s="177" t="s">
        <v>264</v>
      </c>
      <c r="CC6312" s="122">
        <v>329.19</v>
      </c>
      <c r="CD6312" s="178" t="s">
        <v>2152</v>
      </c>
      <c r="CE6312" s="177" t="s">
        <v>315</v>
      </c>
      <c r="CF6312" s="177" t="s">
        <v>315</v>
      </c>
      <c r="CG6312" s="83" t="s">
        <v>9</v>
      </c>
      <c r="CH6312" s="57"/>
      <c r="CV6312" s="51"/>
      <c r="CW6312" s="51"/>
      <c r="CX6312" s="51"/>
      <c r="CY6312" s="51"/>
      <c r="CZ6312" s="51"/>
      <c r="DA6312" s="51"/>
      <c r="DB6312" s="51"/>
      <c r="DC6312" s="51"/>
      <c r="DD6312" s="51"/>
    </row>
    <row r="6313" spans="73:108" ht="15" x14ac:dyDescent="0.25">
      <c r="BU6313" s="91"/>
      <c r="BV6313" s="177">
        <v>2010</v>
      </c>
      <c r="BW6313" s="177">
        <v>8</v>
      </c>
      <c r="BX6313" s="177" t="s">
        <v>281</v>
      </c>
      <c r="BY6313" s="177" t="s">
        <v>262</v>
      </c>
      <c r="BZ6313" s="177" t="s">
        <v>263</v>
      </c>
      <c r="CA6313" s="177">
        <v>70</v>
      </c>
      <c r="CB6313" s="177" t="s">
        <v>264</v>
      </c>
      <c r="CC6313" s="122">
        <v>453.44</v>
      </c>
      <c r="CD6313" s="178" t="s">
        <v>2152</v>
      </c>
      <c r="CE6313" s="177" t="s">
        <v>315</v>
      </c>
      <c r="CF6313" s="177" t="s">
        <v>315</v>
      </c>
      <c r="CG6313" s="83" t="s">
        <v>9</v>
      </c>
      <c r="CH6313" s="57"/>
      <c r="CV6313" s="51"/>
      <c r="CW6313" s="51"/>
      <c r="CX6313" s="51"/>
      <c r="CY6313" s="51"/>
      <c r="CZ6313" s="51"/>
      <c r="DA6313" s="51"/>
      <c r="DB6313" s="51"/>
      <c r="DC6313" s="51"/>
      <c r="DD6313" s="51"/>
    </row>
    <row r="6314" spans="73:108" ht="15" x14ac:dyDescent="0.25">
      <c r="BU6314" s="91"/>
      <c r="BV6314" s="177">
        <v>2010</v>
      </c>
      <c r="BW6314" s="177">
        <v>8</v>
      </c>
      <c r="BX6314" s="177" t="s">
        <v>281</v>
      </c>
      <c r="BY6314" s="177" t="s">
        <v>262</v>
      </c>
      <c r="BZ6314" s="177" t="s">
        <v>347</v>
      </c>
      <c r="CA6314" s="177">
        <v>70</v>
      </c>
      <c r="CB6314" s="177" t="s">
        <v>264</v>
      </c>
      <c r="CC6314" s="122">
        <v>90.81</v>
      </c>
      <c r="CD6314" s="178" t="s">
        <v>2152</v>
      </c>
      <c r="CE6314" s="177" t="s">
        <v>315</v>
      </c>
      <c r="CF6314" s="177" t="s">
        <v>315</v>
      </c>
      <c r="CG6314" s="83" t="s">
        <v>9</v>
      </c>
      <c r="CH6314" s="57"/>
      <c r="CV6314" s="51"/>
      <c r="CW6314" s="51"/>
      <c r="CX6314" s="51"/>
      <c r="CY6314" s="51"/>
      <c r="CZ6314" s="51"/>
      <c r="DA6314" s="51"/>
      <c r="DB6314" s="51"/>
      <c r="DC6314" s="51"/>
      <c r="DD6314" s="51"/>
    </row>
    <row r="6315" spans="73:108" ht="15" x14ac:dyDescent="0.25">
      <c r="BU6315" s="91"/>
      <c r="BV6315" s="177">
        <v>2010</v>
      </c>
      <c r="BW6315" s="177">
        <v>10</v>
      </c>
      <c r="BX6315" s="177" t="s">
        <v>281</v>
      </c>
      <c r="BY6315" s="177" t="s">
        <v>262</v>
      </c>
      <c r="BZ6315" s="177" t="s">
        <v>263</v>
      </c>
      <c r="CA6315" s="177">
        <v>70</v>
      </c>
      <c r="CB6315" s="177" t="s">
        <v>264</v>
      </c>
      <c r="CC6315" s="122">
        <v>227.03</v>
      </c>
      <c r="CD6315" s="178" t="s">
        <v>2152</v>
      </c>
      <c r="CE6315" s="177" t="s">
        <v>315</v>
      </c>
      <c r="CF6315" s="177" t="s">
        <v>315</v>
      </c>
      <c r="CG6315" s="83" t="s">
        <v>9</v>
      </c>
      <c r="CH6315" s="57"/>
      <c r="CV6315" s="51"/>
      <c r="CW6315" s="51"/>
      <c r="CX6315" s="51"/>
      <c r="CY6315" s="51"/>
      <c r="CZ6315" s="51"/>
      <c r="DA6315" s="51"/>
      <c r="DB6315" s="51"/>
      <c r="DC6315" s="51"/>
      <c r="DD6315" s="51"/>
    </row>
    <row r="6316" spans="73:108" ht="15" x14ac:dyDescent="0.25">
      <c r="BU6316" s="91"/>
      <c r="BV6316" s="177">
        <v>2010</v>
      </c>
      <c r="BW6316" s="177">
        <v>10</v>
      </c>
      <c r="BX6316" s="177" t="s">
        <v>281</v>
      </c>
      <c r="BY6316" s="177" t="s">
        <v>262</v>
      </c>
      <c r="BZ6316" s="177" t="s">
        <v>266</v>
      </c>
      <c r="CA6316" s="177">
        <v>70</v>
      </c>
      <c r="CB6316" s="177" t="s">
        <v>264</v>
      </c>
      <c r="CC6316" s="122">
        <v>181.62</v>
      </c>
      <c r="CD6316" s="178" t="s">
        <v>2152</v>
      </c>
      <c r="CE6316" s="177" t="s">
        <v>315</v>
      </c>
      <c r="CF6316" s="177" t="s">
        <v>315</v>
      </c>
      <c r="CG6316" s="83" t="s">
        <v>9</v>
      </c>
      <c r="CH6316" s="57"/>
      <c r="CV6316" s="51"/>
      <c r="CW6316" s="51"/>
      <c r="CX6316" s="51"/>
      <c r="CY6316" s="51"/>
      <c r="CZ6316" s="51"/>
      <c r="DA6316" s="51"/>
      <c r="DB6316" s="51"/>
      <c r="DC6316" s="51"/>
      <c r="DD6316" s="51"/>
    </row>
    <row r="6317" spans="73:108" ht="15" x14ac:dyDescent="0.25">
      <c r="BU6317" s="91"/>
      <c r="BV6317" s="177">
        <v>2010</v>
      </c>
      <c r="BW6317" s="177">
        <v>11</v>
      </c>
      <c r="BX6317" s="177" t="s">
        <v>281</v>
      </c>
      <c r="BY6317" s="177" t="s">
        <v>262</v>
      </c>
      <c r="BZ6317" s="177" t="s">
        <v>263</v>
      </c>
      <c r="CA6317" s="177">
        <v>70</v>
      </c>
      <c r="CB6317" s="177" t="s">
        <v>264</v>
      </c>
      <c r="CC6317" s="122">
        <v>249.73</v>
      </c>
      <c r="CD6317" s="178" t="s">
        <v>2152</v>
      </c>
      <c r="CE6317" s="177" t="s">
        <v>315</v>
      </c>
      <c r="CF6317" s="177" t="s">
        <v>315</v>
      </c>
      <c r="CG6317" s="83" t="s">
        <v>9</v>
      </c>
      <c r="CH6317" s="57"/>
      <c r="CV6317" s="51"/>
      <c r="CW6317" s="51"/>
      <c r="CX6317" s="51"/>
      <c r="CY6317" s="51"/>
      <c r="CZ6317" s="51"/>
      <c r="DA6317" s="51"/>
      <c r="DB6317" s="51"/>
      <c r="DC6317" s="51"/>
      <c r="DD6317" s="51"/>
    </row>
    <row r="6318" spans="73:108" ht="15" x14ac:dyDescent="0.25">
      <c r="BU6318" s="91"/>
      <c r="BV6318" s="177">
        <v>2010</v>
      </c>
      <c r="BW6318" s="177">
        <v>11</v>
      </c>
      <c r="BX6318" s="177" t="s">
        <v>281</v>
      </c>
      <c r="BY6318" s="177" t="s">
        <v>262</v>
      </c>
      <c r="BZ6318" s="177" t="s">
        <v>266</v>
      </c>
      <c r="CA6318" s="177">
        <v>70</v>
      </c>
      <c r="CB6318" s="177" t="s">
        <v>264</v>
      </c>
      <c r="CC6318" s="122">
        <v>192.98</v>
      </c>
      <c r="CD6318" s="178" t="s">
        <v>2152</v>
      </c>
      <c r="CE6318" s="177" t="s">
        <v>315</v>
      </c>
      <c r="CF6318" s="177" t="s">
        <v>315</v>
      </c>
      <c r="CG6318" s="83" t="s">
        <v>9</v>
      </c>
      <c r="CH6318" s="57"/>
      <c r="CV6318" s="51"/>
      <c r="CW6318" s="51"/>
      <c r="CX6318" s="51"/>
      <c r="CY6318" s="51"/>
      <c r="CZ6318" s="51"/>
      <c r="DA6318" s="51"/>
      <c r="DB6318" s="51"/>
      <c r="DC6318" s="51"/>
      <c r="DD6318" s="51"/>
    </row>
    <row r="6319" spans="73:108" ht="15" x14ac:dyDescent="0.25">
      <c r="BU6319" s="91"/>
      <c r="BV6319" s="177">
        <v>2010</v>
      </c>
      <c r="BW6319" s="177">
        <v>12</v>
      </c>
      <c r="BX6319" s="177" t="s">
        <v>281</v>
      </c>
      <c r="BY6319" s="177" t="s">
        <v>262</v>
      </c>
      <c r="BZ6319" s="177" t="s">
        <v>277</v>
      </c>
      <c r="CA6319" s="177">
        <v>70</v>
      </c>
      <c r="CB6319" s="177" t="s">
        <v>264</v>
      </c>
      <c r="CC6319" s="122">
        <v>139.57</v>
      </c>
      <c r="CD6319" s="178" t="s">
        <v>2152</v>
      </c>
      <c r="CE6319" s="177" t="s">
        <v>315</v>
      </c>
      <c r="CF6319" s="177" t="s">
        <v>315</v>
      </c>
      <c r="CG6319" s="83" t="s">
        <v>9</v>
      </c>
      <c r="CH6319" s="57"/>
      <c r="CV6319" s="51"/>
      <c r="CW6319" s="51"/>
      <c r="CX6319" s="51"/>
      <c r="CY6319" s="51"/>
      <c r="CZ6319" s="51"/>
      <c r="DA6319" s="51"/>
      <c r="DB6319" s="51"/>
      <c r="DC6319" s="51"/>
      <c r="DD6319" s="51"/>
    </row>
    <row r="6320" spans="73:108" ht="15" x14ac:dyDescent="0.25">
      <c r="BU6320" s="91"/>
      <c r="BV6320" s="177">
        <v>2010</v>
      </c>
      <c r="BW6320" s="177">
        <v>9</v>
      </c>
      <c r="BX6320" s="177" t="s">
        <v>317</v>
      </c>
      <c r="BY6320" s="177" t="s">
        <v>262</v>
      </c>
      <c r="BZ6320" s="177" t="s">
        <v>277</v>
      </c>
      <c r="CA6320" s="177">
        <v>70</v>
      </c>
      <c r="CB6320" s="177" t="s">
        <v>264</v>
      </c>
      <c r="CC6320" s="122">
        <v>232.47</v>
      </c>
      <c r="CD6320" s="178" t="s">
        <v>2152</v>
      </c>
      <c r="CE6320" s="177" t="s">
        <v>315</v>
      </c>
      <c r="CF6320" s="177" t="s">
        <v>315</v>
      </c>
      <c r="CG6320" s="83" t="s">
        <v>9</v>
      </c>
      <c r="CH6320" s="57"/>
      <c r="CV6320" s="51"/>
      <c r="CW6320" s="51"/>
      <c r="CX6320" s="51"/>
      <c r="CY6320" s="51"/>
      <c r="CZ6320" s="51"/>
      <c r="DA6320" s="51"/>
      <c r="DB6320" s="51"/>
      <c r="DC6320" s="51"/>
      <c r="DD6320" s="51"/>
    </row>
    <row r="6321" spans="73:108" ht="15" x14ac:dyDescent="0.25">
      <c r="BU6321" s="91"/>
      <c r="BV6321" s="177">
        <v>2010</v>
      </c>
      <c r="BW6321" s="177">
        <v>9</v>
      </c>
      <c r="BX6321" s="177" t="s">
        <v>317</v>
      </c>
      <c r="BY6321" s="177" t="s">
        <v>262</v>
      </c>
      <c r="BZ6321" s="177" t="s">
        <v>263</v>
      </c>
      <c r="CA6321" s="177">
        <v>70</v>
      </c>
      <c r="CB6321" s="177" t="s">
        <v>264</v>
      </c>
      <c r="CC6321" s="122">
        <v>283.79000000000002</v>
      </c>
      <c r="CD6321" s="178" t="s">
        <v>2152</v>
      </c>
      <c r="CE6321" s="177" t="s">
        <v>315</v>
      </c>
      <c r="CF6321" s="177" t="s">
        <v>315</v>
      </c>
      <c r="CG6321" s="83" t="s">
        <v>9</v>
      </c>
      <c r="CH6321" s="57"/>
      <c r="CV6321" s="51"/>
      <c r="CW6321" s="51"/>
      <c r="CX6321" s="51"/>
      <c r="CY6321" s="51"/>
      <c r="CZ6321" s="51"/>
      <c r="DA6321" s="51"/>
      <c r="DB6321" s="51"/>
      <c r="DC6321" s="51"/>
      <c r="DD6321" s="51"/>
    </row>
    <row r="6322" spans="73:108" ht="15" x14ac:dyDescent="0.25">
      <c r="BU6322" s="91"/>
      <c r="BV6322" s="177">
        <v>2010</v>
      </c>
      <c r="BW6322" s="177">
        <v>9</v>
      </c>
      <c r="BX6322" s="177" t="s">
        <v>317</v>
      </c>
      <c r="BY6322" s="177" t="s">
        <v>262</v>
      </c>
      <c r="BZ6322" s="177" t="s">
        <v>347</v>
      </c>
      <c r="CA6322" s="177">
        <v>70</v>
      </c>
      <c r="CB6322" s="177" t="s">
        <v>264</v>
      </c>
      <c r="CC6322" s="122">
        <v>45.41</v>
      </c>
      <c r="CD6322" s="178" t="s">
        <v>2152</v>
      </c>
      <c r="CE6322" s="177" t="s">
        <v>315</v>
      </c>
      <c r="CF6322" s="177" t="s">
        <v>315</v>
      </c>
      <c r="CG6322" s="83" t="s">
        <v>9</v>
      </c>
      <c r="CH6322" s="57"/>
      <c r="CV6322" s="51"/>
      <c r="CW6322" s="51"/>
      <c r="CX6322" s="51"/>
      <c r="CY6322" s="51"/>
      <c r="CZ6322" s="51"/>
      <c r="DA6322" s="51"/>
      <c r="DB6322" s="51"/>
      <c r="DC6322" s="51"/>
      <c r="DD6322" s="51"/>
    </row>
    <row r="6323" spans="73:108" ht="15" x14ac:dyDescent="0.25">
      <c r="BU6323" s="91"/>
      <c r="BV6323" s="177">
        <v>2010</v>
      </c>
      <c r="BW6323" s="177">
        <v>10</v>
      </c>
      <c r="BX6323" s="177" t="s">
        <v>317</v>
      </c>
      <c r="BY6323" s="177" t="s">
        <v>262</v>
      </c>
      <c r="BZ6323" s="177" t="s">
        <v>277</v>
      </c>
      <c r="CA6323" s="177">
        <v>70</v>
      </c>
      <c r="CB6323" s="177" t="s">
        <v>264</v>
      </c>
      <c r="CC6323" s="122">
        <v>46.96</v>
      </c>
      <c r="CD6323" s="178" t="s">
        <v>2152</v>
      </c>
      <c r="CE6323" s="177" t="s">
        <v>315</v>
      </c>
      <c r="CF6323" s="177" t="s">
        <v>315</v>
      </c>
      <c r="CG6323" s="83" t="s">
        <v>9</v>
      </c>
      <c r="CH6323" s="57"/>
      <c r="CV6323" s="51"/>
      <c r="CW6323" s="51"/>
      <c r="CX6323" s="51"/>
      <c r="CY6323" s="51"/>
      <c r="CZ6323" s="51"/>
      <c r="DA6323" s="51"/>
      <c r="DB6323" s="51"/>
      <c r="DC6323" s="51"/>
      <c r="DD6323" s="51"/>
    </row>
    <row r="6324" spans="73:108" ht="15" x14ac:dyDescent="0.25">
      <c r="BU6324" s="91"/>
      <c r="BV6324" s="177">
        <v>2010</v>
      </c>
      <c r="BW6324" s="177">
        <v>10</v>
      </c>
      <c r="BX6324" s="177" t="s">
        <v>317</v>
      </c>
      <c r="BY6324" s="177" t="s">
        <v>262</v>
      </c>
      <c r="BZ6324" s="177" t="s">
        <v>263</v>
      </c>
      <c r="CA6324" s="177">
        <v>70</v>
      </c>
      <c r="CB6324" s="177" t="s">
        <v>264</v>
      </c>
      <c r="CC6324" s="122">
        <v>68.11</v>
      </c>
      <c r="CD6324" s="178" t="s">
        <v>2152</v>
      </c>
      <c r="CE6324" s="177" t="s">
        <v>315</v>
      </c>
      <c r="CF6324" s="177" t="s">
        <v>315</v>
      </c>
      <c r="CG6324" s="83" t="s">
        <v>9</v>
      </c>
      <c r="CH6324" s="57"/>
      <c r="CV6324" s="51"/>
      <c r="CW6324" s="51"/>
      <c r="CX6324" s="51"/>
      <c r="CY6324" s="51"/>
      <c r="CZ6324" s="51"/>
      <c r="DA6324" s="51"/>
      <c r="DB6324" s="51"/>
      <c r="DC6324" s="51"/>
      <c r="DD6324" s="51"/>
    </row>
    <row r="6325" spans="73:108" ht="15" x14ac:dyDescent="0.25">
      <c r="BU6325" s="91"/>
      <c r="BV6325" s="177">
        <v>2010</v>
      </c>
      <c r="BW6325" s="177">
        <v>10</v>
      </c>
      <c r="BX6325" s="177" t="s">
        <v>317</v>
      </c>
      <c r="BY6325" s="177" t="s">
        <v>262</v>
      </c>
      <c r="BZ6325" s="177" t="s">
        <v>266</v>
      </c>
      <c r="CA6325" s="177">
        <v>70</v>
      </c>
      <c r="CB6325" s="177" t="s">
        <v>264</v>
      </c>
      <c r="CC6325" s="122">
        <v>45.41</v>
      </c>
      <c r="CD6325" s="178" t="s">
        <v>2152</v>
      </c>
      <c r="CE6325" s="177" t="s">
        <v>315</v>
      </c>
      <c r="CF6325" s="177" t="s">
        <v>315</v>
      </c>
      <c r="CG6325" s="83" t="s">
        <v>9</v>
      </c>
      <c r="CH6325" s="57"/>
      <c r="CV6325" s="51"/>
      <c r="CW6325" s="51"/>
      <c r="CX6325" s="51"/>
      <c r="CY6325" s="51"/>
      <c r="CZ6325" s="51"/>
      <c r="DA6325" s="51"/>
      <c r="DB6325" s="51"/>
      <c r="DC6325" s="51"/>
      <c r="DD6325" s="51"/>
    </row>
    <row r="6326" spans="73:108" ht="15" x14ac:dyDescent="0.25">
      <c r="BU6326" s="91"/>
      <c r="BV6326" s="177">
        <v>2010</v>
      </c>
      <c r="BW6326" s="177">
        <v>1</v>
      </c>
      <c r="BX6326" s="177" t="s">
        <v>1523</v>
      </c>
      <c r="BY6326" s="177" t="s">
        <v>262</v>
      </c>
      <c r="BZ6326" s="177" t="s">
        <v>277</v>
      </c>
      <c r="CA6326" s="177">
        <v>70</v>
      </c>
      <c r="CB6326" s="177" t="s">
        <v>264</v>
      </c>
      <c r="CC6326" s="122">
        <v>1.38</v>
      </c>
      <c r="CD6326" s="178" t="s">
        <v>196</v>
      </c>
      <c r="CE6326" s="177" t="s">
        <v>286</v>
      </c>
      <c r="CF6326" s="177" t="s">
        <v>286</v>
      </c>
      <c r="CG6326" s="83" t="s">
        <v>9</v>
      </c>
      <c r="CH6326" s="57"/>
      <c r="CV6326" s="51"/>
      <c r="CW6326" s="51"/>
      <c r="CX6326" s="51"/>
      <c r="CY6326" s="51"/>
      <c r="CZ6326" s="51"/>
      <c r="DA6326" s="51"/>
      <c r="DB6326" s="51"/>
      <c r="DC6326" s="51"/>
      <c r="DD6326" s="51"/>
    </row>
    <row r="6327" spans="73:108" ht="15" x14ac:dyDescent="0.25">
      <c r="BU6327" s="91"/>
      <c r="BV6327" s="177">
        <v>2010</v>
      </c>
      <c r="BW6327" s="177">
        <v>2</v>
      </c>
      <c r="BX6327" s="177" t="s">
        <v>1523</v>
      </c>
      <c r="BY6327" s="177" t="s">
        <v>262</v>
      </c>
      <c r="BZ6327" s="177" t="s">
        <v>277</v>
      </c>
      <c r="CA6327" s="177">
        <v>70</v>
      </c>
      <c r="CB6327" s="177" t="s">
        <v>264</v>
      </c>
      <c r="CC6327" s="122">
        <v>0.04</v>
      </c>
      <c r="CD6327" s="178" t="s">
        <v>196</v>
      </c>
      <c r="CE6327" s="177" t="s">
        <v>286</v>
      </c>
      <c r="CF6327" s="177" t="s">
        <v>286</v>
      </c>
      <c r="CG6327" s="83" t="s">
        <v>9</v>
      </c>
      <c r="CH6327" s="57"/>
      <c r="CV6327" s="51"/>
      <c r="CW6327" s="51"/>
      <c r="CX6327" s="51"/>
      <c r="CY6327" s="51"/>
      <c r="CZ6327" s="51"/>
      <c r="DA6327" s="51"/>
      <c r="DB6327" s="51"/>
      <c r="DC6327" s="51"/>
      <c r="DD6327" s="51"/>
    </row>
    <row r="6328" spans="73:108" ht="15" x14ac:dyDescent="0.25">
      <c r="BU6328" s="91"/>
      <c r="BV6328" s="177">
        <v>2010</v>
      </c>
      <c r="BW6328" s="177">
        <v>5</v>
      </c>
      <c r="BX6328" s="177" t="s">
        <v>1523</v>
      </c>
      <c r="BY6328" s="177" t="s">
        <v>262</v>
      </c>
      <c r="BZ6328" s="177" t="s">
        <v>277</v>
      </c>
      <c r="CA6328" s="177">
        <v>70</v>
      </c>
      <c r="CB6328" s="177" t="s">
        <v>264</v>
      </c>
      <c r="CC6328" s="122">
        <v>5.0999999999999996</v>
      </c>
      <c r="CD6328" s="178" t="s">
        <v>3386</v>
      </c>
      <c r="CE6328" s="177" t="s">
        <v>286</v>
      </c>
      <c r="CF6328" s="177" t="s">
        <v>286</v>
      </c>
      <c r="CG6328" s="83" t="s">
        <v>9</v>
      </c>
      <c r="CH6328" s="57"/>
      <c r="CV6328" s="51"/>
      <c r="CW6328" s="51"/>
      <c r="CX6328" s="51"/>
      <c r="CY6328" s="51"/>
      <c r="CZ6328" s="51"/>
      <c r="DA6328" s="51"/>
      <c r="DB6328" s="51"/>
      <c r="DC6328" s="51"/>
      <c r="DD6328" s="51"/>
    </row>
    <row r="6329" spans="73:108" ht="15" x14ac:dyDescent="0.25">
      <c r="BU6329" s="91"/>
      <c r="BV6329" s="177">
        <v>2010</v>
      </c>
      <c r="BW6329" s="177">
        <v>6</v>
      </c>
      <c r="BX6329" s="177" t="s">
        <v>1523</v>
      </c>
      <c r="BY6329" s="177" t="s">
        <v>262</v>
      </c>
      <c r="BZ6329" s="177" t="s">
        <v>277</v>
      </c>
      <c r="CA6329" s="177">
        <v>70</v>
      </c>
      <c r="CB6329" s="177" t="s">
        <v>264</v>
      </c>
      <c r="CC6329" s="122">
        <v>7.84</v>
      </c>
      <c r="CD6329" s="178" t="s">
        <v>3386</v>
      </c>
      <c r="CE6329" s="177" t="s">
        <v>286</v>
      </c>
      <c r="CF6329" s="177" t="s">
        <v>286</v>
      </c>
      <c r="CG6329" s="83" t="s">
        <v>9</v>
      </c>
      <c r="CH6329" s="57"/>
      <c r="CV6329" s="51"/>
      <c r="CW6329" s="51"/>
      <c r="CX6329" s="51"/>
      <c r="CY6329" s="51"/>
      <c r="CZ6329" s="51"/>
      <c r="DA6329" s="51"/>
      <c r="DB6329" s="51"/>
      <c r="DC6329" s="51"/>
      <c r="DD6329" s="51"/>
    </row>
    <row r="6330" spans="73:108" ht="15" x14ac:dyDescent="0.25">
      <c r="BU6330" s="91"/>
      <c r="BV6330" s="177">
        <v>2010</v>
      </c>
      <c r="BW6330" s="177">
        <v>9</v>
      </c>
      <c r="BX6330" s="177" t="s">
        <v>1523</v>
      </c>
      <c r="BY6330" s="177" t="s">
        <v>262</v>
      </c>
      <c r="BZ6330" s="177" t="s">
        <v>277</v>
      </c>
      <c r="CA6330" s="177">
        <v>70</v>
      </c>
      <c r="CB6330" s="177" t="s">
        <v>264</v>
      </c>
      <c r="CC6330" s="122">
        <v>9.27</v>
      </c>
      <c r="CD6330" s="178" t="s">
        <v>3386</v>
      </c>
      <c r="CE6330" s="177" t="s">
        <v>286</v>
      </c>
      <c r="CF6330" s="177" t="s">
        <v>286</v>
      </c>
      <c r="CG6330" s="83" t="s">
        <v>9</v>
      </c>
      <c r="CH6330" s="57"/>
      <c r="CV6330" s="51"/>
      <c r="CW6330" s="51"/>
      <c r="CX6330" s="51"/>
      <c r="CY6330" s="51"/>
      <c r="CZ6330" s="51"/>
      <c r="DA6330" s="51"/>
      <c r="DB6330" s="51"/>
      <c r="DC6330" s="51"/>
      <c r="DD6330" s="51"/>
    </row>
    <row r="6331" spans="73:108" ht="15" x14ac:dyDescent="0.25">
      <c r="BU6331" s="91"/>
      <c r="BV6331" s="177">
        <v>2010</v>
      </c>
      <c r="BW6331" s="177">
        <v>2</v>
      </c>
      <c r="BX6331" s="177" t="s">
        <v>1546</v>
      </c>
      <c r="BY6331" s="177" t="s">
        <v>262</v>
      </c>
      <c r="BZ6331" s="177" t="s">
        <v>277</v>
      </c>
      <c r="CA6331" s="177">
        <v>70</v>
      </c>
      <c r="CB6331" s="177" t="s">
        <v>264</v>
      </c>
      <c r="CC6331" s="122">
        <v>9.92</v>
      </c>
      <c r="CD6331" s="178" t="s">
        <v>196</v>
      </c>
      <c r="CE6331" s="177" t="s">
        <v>286</v>
      </c>
      <c r="CF6331" s="177" t="s">
        <v>286</v>
      </c>
      <c r="CG6331" s="83" t="s">
        <v>9</v>
      </c>
      <c r="CH6331" s="57"/>
      <c r="CV6331" s="51"/>
      <c r="CW6331" s="51"/>
      <c r="CX6331" s="51"/>
      <c r="CY6331" s="51"/>
      <c r="CZ6331" s="51"/>
      <c r="DA6331" s="51"/>
      <c r="DB6331" s="51"/>
      <c r="DC6331" s="51"/>
      <c r="DD6331" s="51"/>
    </row>
    <row r="6332" spans="73:108" ht="15" x14ac:dyDescent="0.25">
      <c r="BU6332" s="91"/>
      <c r="BV6332" s="177">
        <v>2010</v>
      </c>
      <c r="BW6332" s="177">
        <v>3</v>
      </c>
      <c r="BX6332" s="177" t="s">
        <v>1546</v>
      </c>
      <c r="BY6332" s="177" t="s">
        <v>262</v>
      </c>
      <c r="BZ6332" s="177" t="s">
        <v>277</v>
      </c>
      <c r="CA6332" s="177">
        <v>70</v>
      </c>
      <c r="CB6332" s="177" t="s">
        <v>264</v>
      </c>
      <c r="CC6332" s="122">
        <v>11.72</v>
      </c>
      <c r="CD6332" s="178" t="s">
        <v>3386</v>
      </c>
      <c r="CE6332" s="177" t="s">
        <v>286</v>
      </c>
      <c r="CF6332" s="177" t="s">
        <v>286</v>
      </c>
      <c r="CG6332" s="83" t="s">
        <v>9</v>
      </c>
      <c r="CH6332" s="57"/>
      <c r="CV6332" s="51"/>
      <c r="CW6332" s="51"/>
      <c r="CX6332" s="51"/>
      <c r="CY6332" s="51"/>
      <c r="CZ6332" s="51"/>
      <c r="DA6332" s="51"/>
      <c r="DB6332" s="51"/>
      <c r="DC6332" s="51"/>
      <c r="DD6332" s="51"/>
    </row>
    <row r="6333" spans="73:108" ht="15" x14ac:dyDescent="0.25">
      <c r="BU6333" s="91"/>
      <c r="BV6333" s="177">
        <v>2010</v>
      </c>
      <c r="BW6333" s="177">
        <v>4</v>
      </c>
      <c r="BX6333" s="177" t="s">
        <v>1546</v>
      </c>
      <c r="BY6333" s="177" t="s">
        <v>262</v>
      </c>
      <c r="BZ6333" s="177" t="s">
        <v>277</v>
      </c>
      <c r="CA6333" s="177">
        <v>70</v>
      </c>
      <c r="CB6333" s="177" t="s">
        <v>264</v>
      </c>
      <c r="CC6333" s="122">
        <v>23.97</v>
      </c>
      <c r="CD6333" s="178" t="s">
        <v>3386</v>
      </c>
      <c r="CE6333" s="177" t="s">
        <v>286</v>
      </c>
      <c r="CF6333" s="177" t="s">
        <v>286</v>
      </c>
      <c r="CG6333" s="83" t="s">
        <v>9</v>
      </c>
      <c r="CH6333" s="57"/>
      <c r="CV6333" s="51"/>
      <c r="CW6333" s="51"/>
      <c r="CX6333" s="51"/>
      <c r="CY6333" s="51"/>
      <c r="CZ6333" s="51"/>
      <c r="DA6333" s="51"/>
      <c r="DB6333" s="51"/>
      <c r="DC6333" s="51"/>
      <c r="DD6333" s="51"/>
    </row>
    <row r="6334" spans="73:108" ht="15" x14ac:dyDescent="0.25">
      <c r="BU6334" s="91"/>
      <c r="BV6334" s="177">
        <v>2010</v>
      </c>
      <c r="BW6334" s="177">
        <v>5</v>
      </c>
      <c r="BX6334" s="177" t="s">
        <v>1546</v>
      </c>
      <c r="BY6334" s="177" t="s">
        <v>262</v>
      </c>
      <c r="BZ6334" s="177" t="s">
        <v>277</v>
      </c>
      <c r="CA6334" s="177">
        <v>70</v>
      </c>
      <c r="CB6334" s="177" t="s">
        <v>264</v>
      </c>
      <c r="CC6334" s="122">
        <v>16.579999999999998</v>
      </c>
      <c r="CD6334" s="178" t="s">
        <v>3386</v>
      </c>
      <c r="CE6334" s="177" t="s">
        <v>286</v>
      </c>
      <c r="CF6334" s="177" t="s">
        <v>286</v>
      </c>
      <c r="CG6334" s="83" t="s">
        <v>9</v>
      </c>
      <c r="CH6334" s="57"/>
      <c r="CV6334" s="51"/>
      <c r="CW6334" s="51"/>
      <c r="CX6334" s="51"/>
      <c r="CY6334" s="51"/>
      <c r="CZ6334" s="51"/>
      <c r="DA6334" s="51"/>
      <c r="DB6334" s="51"/>
      <c r="DC6334" s="51"/>
      <c r="DD6334" s="51"/>
    </row>
    <row r="6335" spans="73:108" ht="15" x14ac:dyDescent="0.25">
      <c r="BU6335" s="91"/>
      <c r="BV6335" s="177">
        <v>2010</v>
      </c>
      <c r="BW6335" s="177">
        <v>6</v>
      </c>
      <c r="BX6335" s="177" t="s">
        <v>1546</v>
      </c>
      <c r="BY6335" s="177" t="s">
        <v>262</v>
      </c>
      <c r="BZ6335" s="177" t="s">
        <v>277</v>
      </c>
      <c r="CA6335" s="177">
        <v>70</v>
      </c>
      <c r="CB6335" s="177" t="s">
        <v>264</v>
      </c>
      <c r="CC6335" s="122">
        <v>16.21</v>
      </c>
      <c r="CD6335" s="178" t="s">
        <v>3386</v>
      </c>
      <c r="CE6335" s="177" t="s">
        <v>286</v>
      </c>
      <c r="CF6335" s="177" t="s">
        <v>286</v>
      </c>
      <c r="CG6335" s="83" t="s">
        <v>9</v>
      </c>
      <c r="CH6335" s="57"/>
      <c r="CV6335" s="51"/>
      <c r="CW6335" s="51"/>
      <c r="CX6335" s="51"/>
      <c r="CY6335" s="51"/>
      <c r="CZ6335" s="51"/>
      <c r="DA6335" s="51"/>
      <c r="DB6335" s="51"/>
      <c r="DC6335" s="51"/>
      <c r="DD6335" s="51"/>
    </row>
    <row r="6336" spans="73:108" ht="15" x14ac:dyDescent="0.25">
      <c r="BU6336" s="91"/>
      <c r="BV6336" s="177">
        <v>2010</v>
      </c>
      <c r="BW6336" s="177">
        <v>7</v>
      </c>
      <c r="BX6336" s="177" t="s">
        <v>1546</v>
      </c>
      <c r="BY6336" s="177" t="s">
        <v>262</v>
      </c>
      <c r="BZ6336" s="177" t="s">
        <v>277</v>
      </c>
      <c r="CA6336" s="177">
        <v>70</v>
      </c>
      <c r="CB6336" s="177" t="s">
        <v>264</v>
      </c>
      <c r="CC6336" s="122">
        <v>0.95</v>
      </c>
      <c r="CD6336" s="178" t="s">
        <v>3386</v>
      </c>
      <c r="CE6336" s="177" t="s">
        <v>286</v>
      </c>
      <c r="CF6336" s="177" t="s">
        <v>286</v>
      </c>
      <c r="CG6336" s="83" t="s">
        <v>9</v>
      </c>
      <c r="CH6336" s="57"/>
      <c r="CV6336" s="51"/>
      <c r="CW6336" s="51"/>
      <c r="CX6336" s="51"/>
      <c r="CY6336" s="51"/>
      <c r="CZ6336" s="51"/>
      <c r="DA6336" s="51"/>
      <c r="DB6336" s="51"/>
      <c r="DC6336" s="51"/>
      <c r="DD6336" s="51"/>
    </row>
    <row r="6337" spans="73:108" ht="15" x14ac:dyDescent="0.25">
      <c r="BU6337" s="91"/>
      <c r="BV6337" s="177">
        <v>2010</v>
      </c>
      <c r="BW6337" s="177">
        <v>8</v>
      </c>
      <c r="BX6337" s="177" t="s">
        <v>1546</v>
      </c>
      <c r="BY6337" s="177" t="s">
        <v>262</v>
      </c>
      <c r="BZ6337" s="177" t="s">
        <v>277</v>
      </c>
      <c r="CA6337" s="177">
        <v>70</v>
      </c>
      <c r="CB6337" s="177" t="s">
        <v>264</v>
      </c>
      <c r="CC6337" s="122">
        <v>5.53</v>
      </c>
      <c r="CD6337" s="178" t="s">
        <v>3386</v>
      </c>
      <c r="CE6337" s="177" t="s">
        <v>286</v>
      </c>
      <c r="CF6337" s="177" t="s">
        <v>286</v>
      </c>
      <c r="CG6337" s="83" t="s">
        <v>9</v>
      </c>
      <c r="CH6337" s="57"/>
      <c r="CV6337" s="51"/>
      <c r="CW6337" s="51"/>
      <c r="CX6337" s="51"/>
      <c r="CY6337" s="51"/>
      <c r="CZ6337" s="51"/>
      <c r="DA6337" s="51"/>
      <c r="DB6337" s="51"/>
      <c r="DC6337" s="51"/>
      <c r="DD6337" s="51"/>
    </row>
    <row r="6338" spans="73:108" ht="15" x14ac:dyDescent="0.25">
      <c r="BU6338" s="91"/>
      <c r="BV6338" s="177">
        <v>2010</v>
      </c>
      <c r="BW6338" s="177">
        <v>9</v>
      </c>
      <c r="BX6338" s="177" t="s">
        <v>1546</v>
      </c>
      <c r="BY6338" s="177" t="s">
        <v>262</v>
      </c>
      <c r="BZ6338" s="177" t="s">
        <v>277</v>
      </c>
      <c r="CA6338" s="177">
        <v>70</v>
      </c>
      <c r="CB6338" s="177" t="s">
        <v>264</v>
      </c>
      <c r="CC6338" s="122">
        <v>0.91</v>
      </c>
      <c r="CD6338" s="178" t="s">
        <v>3386</v>
      </c>
      <c r="CE6338" s="177" t="s">
        <v>286</v>
      </c>
      <c r="CF6338" s="177" t="s">
        <v>286</v>
      </c>
      <c r="CG6338" s="83" t="s">
        <v>9</v>
      </c>
      <c r="CH6338" s="57"/>
      <c r="CV6338" s="51"/>
      <c r="CW6338" s="51"/>
      <c r="CX6338" s="51"/>
      <c r="CY6338" s="51"/>
      <c r="CZ6338" s="51"/>
      <c r="DA6338" s="51"/>
      <c r="DB6338" s="51"/>
      <c r="DC6338" s="51"/>
      <c r="DD6338" s="51"/>
    </row>
    <row r="6339" spans="73:108" ht="15" x14ac:dyDescent="0.25">
      <c r="BU6339" s="91"/>
      <c r="BV6339" s="177">
        <v>2010</v>
      </c>
      <c r="BW6339" s="177">
        <v>10</v>
      </c>
      <c r="BX6339" s="177" t="s">
        <v>1546</v>
      </c>
      <c r="BY6339" s="177" t="s">
        <v>262</v>
      </c>
      <c r="BZ6339" s="177" t="s">
        <v>277</v>
      </c>
      <c r="CA6339" s="177">
        <v>70</v>
      </c>
      <c r="CB6339" s="177" t="s">
        <v>264</v>
      </c>
      <c r="CC6339" s="122">
        <v>1.84</v>
      </c>
      <c r="CD6339" s="178" t="s">
        <v>3386</v>
      </c>
      <c r="CE6339" s="177" t="s">
        <v>286</v>
      </c>
      <c r="CF6339" s="177" t="s">
        <v>286</v>
      </c>
      <c r="CG6339" s="83" t="s">
        <v>9</v>
      </c>
      <c r="CH6339" s="57"/>
      <c r="CV6339" s="51"/>
      <c r="CW6339" s="51"/>
      <c r="CX6339" s="51"/>
      <c r="CY6339" s="51"/>
      <c r="CZ6339" s="51"/>
      <c r="DA6339" s="51"/>
      <c r="DB6339" s="51"/>
      <c r="DC6339" s="51"/>
      <c r="DD6339" s="51"/>
    </row>
    <row r="6340" spans="73:108" ht="15" x14ac:dyDescent="0.25">
      <c r="BU6340" s="91"/>
      <c r="BV6340" s="177">
        <v>2010</v>
      </c>
      <c r="BW6340" s="177">
        <v>11</v>
      </c>
      <c r="BX6340" s="177" t="s">
        <v>1546</v>
      </c>
      <c r="BY6340" s="177" t="s">
        <v>262</v>
      </c>
      <c r="BZ6340" s="177" t="s">
        <v>277</v>
      </c>
      <c r="CA6340" s="177">
        <v>70</v>
      </c>
      <c r="CB6340" s="177" t="s">
        <v>264</v>
      </c>
      <c r="CC6340" s="122">
        <v>8.4</v>
      </c>
      <c r="CD6340" s="178" t="s">
        <v>3386</v>
      </c>
      <c r="CE6340" s="177" t="s">
        <v>286</v>
      </c>
      <c r="CF6340" s="177" t="s">
        <v>286</v>
      </c>
      <c r="CG6340" s="83" t="s">
        <v>9</v>
      </c>
      <c r="CH6340" s="57"/>
      <c r="CV6340" s="51"/>
      <c r="CW6340" s="51"/>
      <c r="CX6340" s="51"/>
      <c r="CY6340" s="51"/>
      <c r="CZ6340" s="51"/>
      <c r="DA6340" s="51"/>
      <c r="DB6340" s="51"/>
      <c r="DC6340" s="51"/>
      <c r="DD6340" s="51"/>
    </row>
    <row r="6341" spans="73:108" ht="15" x14ac:dyDescent="0.25">
      <c r="BU6341" s="91"/>
      <c r="BV6341" s="177">
        <v>2008</v>
      </c>
      <c r="BW6341" s="177">
        <v>7</v>
      </c>
      <c r="BX6341" s="177" t="s">
        <v>894</v>
      </c>
      <c r="BY6341" s="177" t="s">
        <v>262</v>
      </c>
      <c r="BZ6341" s="177" t="s">
        <v>277</v>
      </c>
      <c r="CA6341" s="177">
        <v>70</v>
      </c>
      <c r="CB6341" s="177" t="s">
        <v>264</v>
      </c>
      <c r="CC6341" s="122">
        <v>11.19</v>
      </c>
      <c r="CD6341" s="178" t="s">
        <v>196</v>
      </c>
      <c r="CE6341" s="177" t="s">
        <v>286</v>
      </c>
      <c r="CF6341" s="177" t="s">
        <v>286</v>
      </c>
      <c r="CG6341" s="83" t="s">
        <v>9</v>
      </c>
      <c r="CH6341" s="57"/>
      <c r="CV6341" s="51"/>
      <c r="CW6341" s="51"/>
      <c r="CX6341" s="51"/>
      <c r="CY6341" s="51"/>
      <c r="CZ6341" s="51"/>
      <c r="DA6341" s="51"/>
      <c r="DB6341" s="51"/>
      <c r="DC6341" s="51"/>
      <c r="DD6341" s="51"/>
    </row>
    <row r="6342" spans="73:108" ht="15" x14ac:dyDescent="0.25">
      <c r="BU6342" s="91"/>
      <c r="BV6342" s="177">
        <v>2010</v>
      </c>
      <c r="BW6342" s="177">
        <v>12</v>
      </c>
      <c r="BX6342" s="177" t="s">
        <v>1621</v>
      </c>
      <c r="BY6342" s="177" t="s">
        <v>262</v>
      </c>
      <c r="BZ6342" s="177" t="s">
        <v>277</v>
      </c>
      <c r="CA6342" s="177">
        <v>70</v>
      </c>
      <c r="CB6342" s="177" t="s">
        <v>264</v>
      </c>
      <c r="CC6342" s="122">
        <v>9.4</v>
      </c>
      <c r="CD6342" s="178" t="s">
        <v>3386</v>
      </c>
      <c r="CE6342" s="177" t="s">
        <v>286</v>
      </c>
      <c r="CF6342" s="177" t="s">
        <v>286</v>
      </c>
      <c r="CG6342" s="83" t="s">
        <v>9</v>
      </c>
      <c r="CH6342" s="57"/>
      <c r="CV6342" s="51"/>
      <c r="CW6342" s="51"/>
      <c r="CX6342" s="51"/>
      <c r="CY6342" s="51"/>
      <c r="CZ6342" s="51"/>
      <c r="DA6342" s="51"/>
      <c r="DB6342" s="51"/>
      <c r="DC6342" s="51"/>
      <c r="DD6342" s="51"/>
    </row>
    <row r="6343" spans="73:108" ht="15" x14ac:dyDescent="0.25">
      <c r="BU6343" s="91"/>
      <c r="BV6343" s="177">
        <v>2007</v>
      </c>
      <c r="BW6343" s="177">
        <v>8</v>
      </c>
      <c r="BX6343" s="177" t="s">
        <v>460</v>
      </c>
      <c r="BY6343" s="177" t="s">
        <v>262</v>
      </c>
      <c r="BZ6343" s="177" t="s">
        <v>277</v>
      </c>
      <c r="CA6343" s="177">
        <v>70</v>
      </c>
      <c r="CB6343" s="177" t="s">
        <v>264</v>
      </c>
      <c r="CC6343" s="122">
        <v>24.43</v>
      </c>
      <c r="CD6343" s="178" t="s">
        <v>196</v>
      </c>
      <c r="CE6343" s="177" t="s">
        <v>286</v>
      </c>
      <c r="CF6343" s="177" t="s">
        <v>286</v>
      </c>
      <c r="CG6343" s="83" t="s">
        <v>9</v>
      </c>
      <c r="CH6343" s="57"/>
      <c r="CV6343" s="51"/>
      <c r="CW6343" s="51"/>
      <c r="CX6343" s="51"/>
      <c r="CY6343" s="51"/>
      <c r="CZ6343" s="51"/>
      <c r="DA6343" s="51"/>
      <c r="DB6343" s="51"/>
      <c r="DC6343" s="51"/>
      <c r="DD6343" s="51"/>
    </row>
    <row r="6344" spans="73:108" ht="15" x14ac:dyDescent="0.25">
      <c r="BU6344" s="91"/>
      <c r="BV6344" s="177">
        <v>2007</v>
      </c>
      <c r="BW6344" s="177">
        <v>9</v>
      </c>
      <c r="BX6344" s="177" t="s">
        <v>460</v>
      </c>
      <c r="BY6344" s="177" t="s">
        <v>262</v>
      </c>
      <c r="BZ6344" s="177" t="s">
        <v>277</v>
      </c>
      <c r="CA6344" s="177">
        <v>70</v>
      </c>
      <c r="CB6344" s="177" t="s">
        <v>264</v>
      </c>
      <c r="CC6344" s="122">
        <v>53.75</v>
      </c>
      <c r="CD6344" s="178" t="s">
        <v>196</v>
      </c>
      <c r="CE6344" s="177" t="s">
        <v>286</v>
      </c>
      <c r="CF6344" s="177" t="s">
        <v>286</v>
      </c>
      <c r="CG6344" s="83" t="s">
        <v>9</v>
      </c>
      <c r="CH6344" s="57"/>
      <c r="CV6344" s="51"/>
      <c r="CW6344" s="51"/>
      <c r="CX6344" s="51"/>
      <c r="CY6344" s="51"/>
      <c r="CZ6344" s="51"/>
      <c r="DA6344" s="51"/>
      <c r="DB6344" s="51"/>
      <c r="DC6344" s="51"/>
      <c r="DD6344" s="51"/>
    </row>
    <row r="6345" spans="73:108" ht="15" x14ac:dyDescent="0.25">
      <c r="BU6345" s="91"/>
      <c r="BV6345" s="177">
        <v>2007</v>
      </c>
      <c r="BW6345" s="177">
        <v>10</v>
      </c>
      <c r="BX6345" s="177" t="s">
        <v>460</v>
      </c>
      <c r="BY6345" s="177" t="s">
        <v>262</v>
      </c>
      <c r="BZ6345" s="177" t="s">
        <v>277</v>
      </c>
      <c r="CA6345" s="177">
        <v>70</v>
      </c>
      <c r="CB6345" s="177" t="s">
        <v>264</v>
      </c>
      <c r="CC6345" s="122">
        <v>83.45</v>
      </c>
      <c r="CD6345" s="178" t="s">
        <v>196</v>
      </c>
      <c r="CE6345" s="177" t="s">
        <v>286</v>
      </c>
      <c r="CF6345" s="177" t="s">
        <v>286</v>
      </c>
      <c r="CG6345" s="83" t="s">
        <v>9</v>
      </c>
      <c r="CH6345" s="57"/>
      <c r="CV6345" s="51"/>
      <c r="CW6345" s="51"/>
      <c r="CX6345" s="51"/>
      <c r="CY6345" s="51"/>
      <c r="CZ6345" s="51"/>
      <c r="DA6345" s="51"/>
      <c r="DB6345" s="51"/>
      <c r="DC6345" s="51"/>
      <c r="DD6345" s="51"/>
    </row>
    <row r="6346" spans="73:108" ht="15" x14ac:dyDescent="0.25">
      <c r="BU6346" s="91"/>
      <c r="BV6346" s="177">
        <v>2007</v>
      </c>
      <c r="BW6346" s="177">
        <v>11</v>
      </c>
      <c r="BX6346" s="177" t="s">
        <v>460</v>
      </c>
      <c r="BY6346" s="177" t="s">
        <v>262</v>
      </c>
      <c r="BZ6346" s="177" t="s">
        <v>277</v>
      </c>
      <c r="CA6346" s="177">
        <v>70</v>
      </c>
      <c r="CB6346" s="177" t="s">
        <v>264</v>
      </c>
      <c r="CC6346" s="122">
        <v>120.25</v>
      </c>
      <c r="CD6346" s="178" t="s">
        <v>196</v>
      </c>
      <c r="CE6346" s="177" t="s">
        <v>286</v>
      </c>
      <c r="CF6346" s="177" t="s">
        <v>286</v>
      </c>
      <c r="CG6346" s="83" t="s">
        <v>9</v>
      </c>
      <c r="CH6346" s="57"/>
      <c r="CV6346" s="51"/>
      <c r="CW6346" s="51"/>
      <c r="CX6346" s="51"/>
      <c r="CY6346" s="51"/>
      <c r="CZ6346" s="51"/>
      <c r="DA6346" s="51"/>
      <c r="DB6346" s="51"/>
      <c r="DC6346" s="51"/>
      <c r="DD6346" s="51"/>
    </row>
    <row r="6347" spans="73:108" ht="15" x14ac:dyDescent="0.25">
      <c r="BU6347" s="91"/>
      <c r="BV6347" s="177">
        <v>2007</v>
      </c>
      <c r="BW6347" s="177">
        <v>12</v>
      </c>
      <c r="BX6347" s="177" t="s">
        <v>460</v>
      </c>
      <c r="BY6347" s="177" t="s">
        <v>262</v>
      </c>
      <c r="BZ6347" s="177" t="s">
        <v>277</v>
      </c>
      <c r="CA6347" s="177">
        <v>70</v>
      </c>
      <c r="CB6347" s="177" t="s">
        <v>264</v>
      </c>
      <c r="CC6347" s="122">
        <v>107.06</v>
      </c>
      <c r="CD6347" s="178" t="s">
        <v>196</v>
      </c>
      <c r="CE6347" s="177" t="s">
        <v>286</v>
      </c>
      <c r="CF6347" s="177" t="s">
        <v>286</v>
      </c>
      <c r="CG6347" s="83" t="s">
        <v>9</v>
      </c>
      <c r="CH6347" s="57"/>
      <c r="CV6347" s="51"/>
      <c r="CW6347" s="51"/>
      <c r="CX6347" s="51"/>
      <c r="CY6347" s="51"/>
      <c r="CZ6347" s="51"/>
      <c r="DA6347" s="51"/>
      <c r="DB6347" s="51"/>
      <c r="DC6347" s="51"/>
      <c r="DD6347" s="51"/>
    </row>
    <row r="6348" spans="73:108" ht="15" x14ac:dyDescent="0.25">
      <c r="BU6348" s="91"/>
      <c r="BV6348" s="177">
        <v>2008</v>
      </c>
      <c r="BW6348" s="177">
        <v>1</v>
      </c>
      <c r="BX6348" s="177" t="s">
        <v>460</v>
      </c>
      <c r="BY6348" s="177" t="s">
        <v>262</v>
      </c>
      <c r="BZ6348" s="177" t="s">
        <v>277</v>
      </c>
      <c r="CA6348" s="177">
        <v>70</v>
      </c>
      <c r="CB6348" s="177" t="s">
        <v>264</v>
      </c>
      <c r="CC6348" s="122">
        <v>208.32</v>
      </c>
      <c r="CD6348" s="178" t="s">
        <v>196</v>
      </c>
      <c r="CE6348" s="177" t="s">
        <v>286</v>
      </c>
      <c r="CF6348" s="177" t="s">
        <v>286</v>
      </c>
      <c r="CG6348" s="83" t="s">
        <v>9</v>
      </c>
      <c r="CH6348" s="57"/>
      <c r="CV6348" s="51"/>
      <c r="CW6348" s="51"/>
      <c r="CX6348" s="51"/>
      <c r="CY6348" s="51"/>
      <c r="CZ6348" s="51"/>
      <c r="DA6348" s="51"/>
      <c r="DB6348" s="51"/>
      <c r="DC6348" s="51"/>
      <c r="DD6348" s="51"/>
    </row>
    <row r="6349" spans="73:108" ht="15" x14ac:dyDescent="0.25">
      <c r="BU6349" s="91"/>
      <c r="BV6349" s="177">
        <v>2008</v>
      </c>
      <c r="BW6349" s="177">
        <v>1</v>
      </c>
      <c r="BX6349" s="177" t="s">
        <v>460</v>
      </c>
      <c r="BY6349" s="177" t="s">
        <v>262</v>
      </c>
      <c r="BZ6349" s="177" t="s">
        <v>347</v>
      </c>
      <c r="CA6349" s="177">
        <v>70</v>
      </c>
      <c r="CB6349" s="177" t="s">
        <v>264</v>
      </c>
      <c r="CC6349" s="122">
        <v>33.6</v>
      </c>
      <c r="CD6349" s="178" t="s">
        <v>196</v>
      </c>
      <c r="CE6349" s="177" t="s">
        <v>286</v>
      </c>
      <c r="CF6349" s="177" t="s">
        <v>286</v>
      </c>
      <c r="CG6349" s="83" t="s">
        <v>9</v>
      </c>
      <c r="CH6349" s="57"/>
      <c r="CV6349" s="51"/>
      <c r="CW6349" s="51"/>
      <c r="CX6349" s="51"/>
      <c r="CY6349" s="51"/>
      <c r="CZ6349" s="51"/>
      <c r="DA6349" s="51"/>
      <c r="DB6349" s="51"/>
      <c r="DC6349" s="51"/>
      <c r="DD6349" s="51"/>
    </row>
    <row r="6350" spans="73:108" ht="15" x14ac:dyDescent="0.25">
      <c r="BU6350" s="91"/>
      <c r="BV6350" s="177">
        <v>2008</v>
      </c>
      <c r="BW6350" s="177">
        <v>2</v>
      </c>
      <c r="BX6350" s="177" t="s">
        <v>460</v>
      </c>
      <c r="BY6350" s="177" t="s">
        <v>262</v>
      </c>
      <c r="BZ6350" s="177" t="s">
        <v>277</v>
      </c>
      <c r="CA6350" s="177">
        <v>70</v>
      </c>
      <c r="CB6350" s="177" t="s">
        <v>264</v>
      </c>
      <c r="CC6350" s="122">
        <v>170.5</v>
      </c>
      <c r="CD6350" s="178" t="s">
        <v>196</v>
      </c>
      <c r="CE6350" s="177" t="s">
        <v>286</v>
      </c>
      <c r="CF6350" s="177" t="s">
        <v>286</v>
      </c>
      <c r="CG6350" s="83" t="s">
        <v>9</v>
      </c>
      <c r="CH6350" s="57"/>
      <c r="CV6350" s="51"/>
      <c r="CW6350" s="51"/>
      <c r="CX6350" s="51"/>
      <c r="CY6350" s="51"/>
      <c r="CZ6350" s="51"/>
      <c r="DA6350" s="51"/>
      <c r="DB6350" s="51"/>
      <c r="DC6350" s="51"/>
      <c r="DD6350" s="51"/>
    </row>
    <row r="6351" spans="73:108" ht="15" x14ac:dyDescent="0.25">
      <c r="BU6351" s="91"/>
      <c r="BV6351" s="177">
        <v>2008</v>
      </c>
      <c r="BW6351" s="177">
        <v>3</v>
      </c>
      <c r="BX6351" s="177" t="s">
        <v>460</v>
      </c>
      <c r="BY6351" s="177" t="s">
        <v>262</v>
      </c>
      <c r="BZ6351" s="177" t="s">
        <v>277</v>
      </c>
      <c r="CA6351" s="177">
        <v>70</v>
      </c>
      <c r="CB6351" s="177" t="s">
        <v>264</v>
      </c>
      <c r="CC6351" s="122">
        <v>172.74</v>
      </c>
      <c r="CD6351" s="178" t="s">
        <v>196</v>
      </c>
      <c r="CE6351" s="177" t="s">
        <v>286</v>
      </c>
      <c r="CF6351" s="177" t="s">
        <v>286</v>
      </c>
      <c r="CG6351" s="83" t="s">
        <v>9</v>
      </c>
      <c r="CH6351" s="57"/>
      <c r="CV6351" s="51"/>
      <c r="CW6351" s="51"/>
      <c r="CX6351" s="51"/>
      <c r="CY6351" s="51"/>
      <c r="CZ6351" s="51"/>
      <c r="DA6351" s="51"/>
      <c r="DB6351" s="51"/>
      <c r="DC6351" s="51"/>
      <c r="DD6351" s="51"/>
    </row>
    <row r="6352" spans="73:108" ht="15" x14ac:dyDescent="0.25">
      <c r="BU6352" s="91"/>
      <c r="BV6352" s="177">
        <v>2008</v>
      </c>
      <c r="BW6352" s="177">
        <v>4</v>
      </c>
      <c r="BX6352" s="177" t="s">
        <v>460</v>
      </c>
      <c r="BY6352" s="177" t="s">
        <v>262</v>
      </c>
      <c r="BZ6352" s="177" t="s">
        <v>277</v>
      </c>
      <c r="CA6352" s="177">
        <v>70</v>
      </c>
      <c r="CB6352" s="177" t="s">
        <v>264</v>
      </c>
      <c r="CC6352" s="122">
        <v>230.88</v>
      </c>
      <c r="CD6352" s="178" t="s">
        <v>196</v>
      </c>
      <c r="CE6352" s="177" t="s">
        <v>286</v>
      </c>
      <c r="CF6352" s="177" t="s">
        <v>286</v>
      </c>
      <c r="CG6352" s="83" t="s">
        <v>9</v>
      </c>
      <c r="CH6352" s="57"/>
      <c r="CV6352" s="51"/>
      <c r="CW6352" s="51"/>
      <c r="CX6352" s="51"/>
      <c r="CY6352" s="51"/>
      <c r="CZ6352" s="51"/>
      <c r="DA6352" s="51"/>
      <c r="DB6352" s="51"/>
      <c r="DC6352" s="51"/>
      <c r="DD6352" s="51"/>
    </row>
    <row r="6353" spans="73:108" ht="15" x14ac:dyDescent="0.25">
      <c r="BU6353" s="91"/>
      <c r="BV6353" s="177">
        <v>2008</v>
      </c>
      <c r="BW6353" s="177">
        <v>5</v>
      </c>
      <c r="BX6353" s="177" t="s">
        <v>460</v>
      </c>
      <c r="BY6353" s="177" t="s">
        <v>262</v>
      </c>
      <c r="BZ6353" s="177" t="s">
        <v>277</v>
      </c>
      <c r="CA6353" s="177">
        <v>70</v>
      </c>
      <c r="CB6353" s="177" t="s">
        <v>264</v>
      </c>
      <c r="CC6353" s="122">
        <v>185.64</v>
      </c>
      <c r="CD6353" s="178" t="s">
        <v>196</v>
      </c>
      <c r="CE6353" s="177" t="s">
        <v>286</v>
      </c>
      <c r="CF6353" s="177" t="s">
        <v>286</v>
      </c>
      <c r="CG6353" s="83" t="s">
        <v>9</v>
      </c>
      <c r="CH6353" s="57"/>
      <c r="CV6353" s="51"/>
      <c r="CW6353" s="51"/>
      <c r="CX6353" s="51"/>
      <c r="CY6353" s="51"/>
      <c r="CZ6353" s="51"/>
      <c r="DA6353" s="51"/>
      <c r="DB6353" s="51"/>
      <c r="DC6353" s="51"/>
      <c r="DD6353" s="51"/>
    </row>
    <row r="6354" spans="73:108" ht="15" x14ac:dyDescent="0.25">
      <c r="BU6354" s="91"/>
      <c r="BV6354" s="177">
        <v>2008</v>
      </c>
      <c r="BW6354" s="177">
        <v>6</v>
      </c>
      <c r="BX6354" s="177" t="s">
        <v>460</v>
      </c>
      <c r="BY6354" s="177" t="s">
        <v>262</v>
      </c>
      <c r="BZ6354" s="177" t="s">
        <v>277</v>
      </c>
      <c r="CA6354" s="177">
        <v>70</v>
      </c>
      <c r="CB6354" s="177" t="s">
        <v>264</v>
      </c>
      <c r="CC6354" s="122">
        <v>196.42</v>
      </c>
      <c r="CD6354" s="178" t="s">
        <v>196</v>
      </c>
      <c r="CE6354" s="177" t="s">
        <v>286</v>
      </c>
      <c r="CF6354" s="177" t="s">
        <v>286</v>
      </c>
      <c r="CG6354" s="83" t="s">
        <v>9</v>
      </c>
      <c r="CH6354" s="57"/>
      <c r="CV6354" s="51"/>
      <c r="CW6354" s="51"/>
      <c r="CX6354" s="51"/>
      <c r="CY6354" s="51"/>
      <c r="CZ6354" s="51"/>
      <c r="DA6354" s="51"/>
      <c r="DB6354" s="51"/>
      <c r="DC6354" s="51"/>
      <c r="DD6354" s="51"/>
    </row>
    <row r="6355" spans="73:108" ht="15" x14ac:dyDescent="0.25">
      <c r="BU6355" s="91"/>
      <c r="BV6355" s="177">
        <v>2008</v>
      </c>
      <c r="BW6355" s="177">
        <v>7</v>
      </c>
      <c r="BX6355" s="177" t="s">
        <v>460</v>
      </c>
      <c r="BY6355" s="177" t="s">
        <v>262</v>
      </c>
      <c r="BZ6355" s="177" t="s">
        <v>277</v>
      </c>
      <c r="CA6355" s="177">
        <v>70</v>
      </c>
      <c r="CB6355" s="177" t="s">
        <v>264</v>
      </c>
      <c r="CC6355" s="122">
        <v>174.55</v>
      </c>
      <c r="CD6355" s="178" t="s">
        <v>196</v>
      </c>
      <c r="CE6355" s="177" t="s">
        <v>286</v>
      </c>
      <c r="CF6355" s="177" t="s">
        <v>286</v>
      </c>
      <c r="CG6355" s="83" t="s">
        <v>9</v>
      </c>
      <c r="CH6355" s="57"/>
      <c r="CV6355" s="51"/>
      <c r="CW6355" s="51"/>
      <c r="CX6355" s="51"/>
      <c r="CY6355" s="51"/>
      <c r="CZ6355" s="51"/>
      <c r="DA6355" s="51"/>
      <c r="DB6355" s="51"/>
      <c r="DC6355" s="51"/>
      <c r="DD6355" s="51"/>
    </row>
    <row r="6356" spans="73:108" ht="15" x14ac:dyDescent="0.25">
      <c r="BU6356" s="91"/>
      <c r="BV6356" s="177">
        <v>2008</v>
      </c>
      <c r="BW6356" s="177">
        <v>8</v>
      </c>
      <c r="BX6356" s="177" t="s">
        <v>460</v>
      </c>
      <c r="BY6356" s="177" t="s">
        <v>262</v>
      </c>
      <c r="BZ6356" s="177" t="s">
        <v>277</v>
      </c>
      <c r="CA6356" s="177">
        <v>70</v>
      </c>
      <c r="CB6356" s="177" t="s">
        <v>264</v>
      </c>
      <c r="CC6356" s="122">
        <v>106.24</v>
      </c>
      <c r="CD6356" s="178" t="s">
        <v>196</v>
      </c>
      <c r="CE6356" s="177" t="s">
        <v>286</v>
      </c>
      <c r="CF6356" s="177" t="s">
        <v>286</v>
      </c>
      <c r="CG6356" s="83" t="s">
        <v>9</v>
      </c>
      <c r="CH6356" s="57"/>
      <c r="CV6356" s="51"/>
      <c r="CW6356" s="51"/>
      <c r="CX6356" s="51"/>
      <c r="CY6356" s="51"/>
      <c r="CZ6356" s="51"/>
      <c r="DA6356" s="51"/>
      <c r="DB6356" s="51"/>
      <c r="DC6356" s="51"/>
      <c r="DD6356" s="51"/>
    </row>
    <row r="6357" spans="73:108" ht="15" x14ac:dyDescent="0.25">
      <c r="BU6357" s="91"/>
      <c r="BV6357" s="177">
        <v>2008</v>
      </c>
      <c r="BW6357" s="177">
        <v>9</v>
      </c>
      <c r="BX6357" s="177" t="s">
        <v>460</v>
      </c>
      <c r="BY6357" s="177" t="s">
        <v>262</v>
      </c>
      <c r="BZ6357" s="177" t="s">
        <v>277</v>
      </c>
      <c r="CA6357" s="177">
        <v>70</v>
      </c>
      <c r="CB6357" s="177" t="s">
        <v>264</v>
      </c>
      <c r="CC6357" s="122">
        <v>22.71</v>
      </c>
      <c r="CD6357" s="178" t="s">
        <v>196</v>
      </c>
      <c r="CE6357" s="177" t="s">
        <v>286</v>
      </c>
      <c r="CF6357" s="177" t="s">
        <v>286</v>
      </c>
      <c r="CG6357" s="83" t="s">
        <v>9</v>
      </c>
      <c r="CH6357" s="57"/>
      <c r="CV6357" s="51"/>
      <c r="CW6357" s="51"/>
      <c r="CX6357" s="51"/>
      <c r="CY6357" s="51"/>
      <c r="CZ6357" s="51"/>
      <c r="DA6357" s="51"/>
      <c r="DB6357" s="51"/>
      <c r="DC6357" s="51"/>
      <c r="DD6357" s="51"/>
    </row>
    <row r="6358" spans="73:108" ht="15" x14ac:dyDescent="0.25">
      <c r="BU6358" s="91"/>
      <c r="BV6358" s="177">
        <v>2008</v>
      </c>
      <c r="BW6358" s="177">
        <v>9</v>
      </c>
      <c r="BX6358" s="177" t="s">
        <v>460</v>
      </c>
      <c r="BY6358" s="177" t="s">
        <v>262</v>
      </c>
      <c r="BZ6358" s="177" t="s">
        <v>347</v>
      </c>
      <c r="CA6358" s="177">
        <v>70</v>
      </c>
      <c r="CB6358" s="177" t="s">
        <v>264</v>
      </c>
      <c r="CC6358" s="122">
        <v>37.68</v>
      </c>
      <c r="CD6358" s="178" t="s">
        <v>196</v>
      </c>
      <c r="CE6358" s="177" t="s">
        <v>286</v>
      </c>
      <c r="CF6358" s="177" t="s">
        <v>286</v>
      </c>
      <c r="CG6358" s="83" t="s">
        <v>9</v>
      </c>
      <c r="CH6358" s="57"/>
      <c r="CV6358" s="51"/>
      <c r="CW6358" s="51"/>
      <c r="CX6358" s="51"/>
      <c r="CY6358" s="51"/>
      <c r="CZ6358" s="51"/>
      <c r="DA6358" s="51"/>
      <c r="DB6358" s="51"/>
      <c r="DC6358" s="51"/>
      <c r="DD6358" s="51"/>
    </row>
    <row r="6359" spans="73:108" ht="15" x14ac:dyDescent="0.25">
      <c r="BU6359" s="91"/>
      <c r="BV6359" s="177">
        <v>2008</v>
      </c>
      <c r="BW6359" s="177">
        <v>10</v>
      </c>
      <c r="BX6359" s="177" t="s">
        <v>460</v>
      </c>
      <c r="BY6359" s="177" t="s">
        <v>262</v>
      </c>
      <c r="BZ6359" s="177" t="s">
        <v>277</v>
      </c>
      <c r="CA6359" s="177">
        <v>70</v>
      </c>
      <c r="CB6359" s="177" t="s">
        <v>264</v>
      </c>
      <c r="CC6359" s="122">
        <v>156.44999999999999</v>
      </c>
      <c r="CD6359" s="178" t="s">
        <v>196</v>
      </c>
      <c r="CE6359" s="177" t="s">
        <v>286</v>
      </c>
      <c r="CF6359" s="177" t="s">
        <v>286</v>
      </c>
      <c r="CG6359" s="83" t="s">
        <v>9</v>
      </c>
      <c r="CH6359" s="57"/>
      <c r="CV6359" s="51"/>
      <c r="CW6359" s="51"/>
      <c r="CX6359" s="51"/>
      <c r="CY6359" s="51"/>
      <c r="CZ6359" s="51"/>
      <c r="DA6359" s="51"/>
      <c r="DB6359" s="51"/>
      <c r="DC6359" s="51"/>
      <c r="DD6359" s="51"/>
    </row>
    <row r="6360" spans="73:108" ht="15" x14ac:dyDescent="0.25">
      <c r="BU6360" s="91"/>
      <c r="BV6360" s="177">
        <v>2008</v>
      </c>
      <c r="BW6360" s="177">
        <v>11</v>
      </c>
      <c r="BX6360" s="177" t="s">
        <v>460</v>
      </c>
      <c r="BY6360" s="177" t="s">
        <v>262</v>
      </c>
      <c r="BZ6360" s="177" t="s">
        <v>277</v>
      </c>
      <c r="CA6360" s="177">
        <v>70</v>
      </c>
      <c r="CB6360" s="177" t="s">
        <v>264</v>
      </c>
      <c r="CC6360" s="122">
        <v>165.69</v>
      </c>
      <c r="CD6360" s="178" t="s">
        <v>196</v>
      </c>
      <c r="CE6360" s="177" t="s">
        <v>286</v>
      </c>
      <c r="CF6360" s="177" t="s">
        <v>286</v>
      </c>
      <c r="CG6360" s="83" t="s">
        <v>9</v>
      </c>
      <c r="CH6360" s="57"/>
      <c r="CV6360" s="51"/>
      <c r="CW6360" s="51"/>
      <c r="CX6360" s="51"/>
      <c r="CY6360" s="51"/>
      <c r="CZ6360" s="51"/>
      <c r="DA6360" s="51"/>
      <c r="DB6360" s="51"/>
      <c r="DC6360" s="51"/>
      <c r="DD6360" s="51"/>
    </row>
    <row r="6361" spans="73:108" ht="15" x14ac:dyDescent="0.25">
      <c r="BU6361" s="91"/>
      <c r="BV6361" s="177">
        <v>2008</v>
      </c>
      <c r="BW6361" s="177">
        <v>12</v>
      </c>
      <c r="BX6361" s="177" t="s">
        <v>460</v>
      </c>
      <c r="BY6361" s="177" t="s">
        <v>262</v>
      </c>
      <c r="BZ6361" s="177" t="s">
        <v>277</v>
      </c>
      <c r="CA6361" s="177">
        <v>70</v>
      </c>
      <c r="CB6361" s="177" t="s">
        <v>264</v>
      </c>
      <c r="CC6361" s="122">
        <v>61.3</v>
      </c>
      <c r="CD6361" s="178" t="s">
        <v>196</v>
      </c>
      <c r="CE6361" s="177" t="s">
        <v>286</v>
      </c>
      <c r="CF6361" s="177" t="s">
        <v>286</v>
      </c>
      <c r="CG6361" s="83" t="s">
        <v>9</v>
      </c>
      <c r="CH6361" s="57"/>
      <c r="CV6361" s="51"/>
      <c r="CW6361" s="51"/>
      <c r="CX6361" s="51"/>
      <c r="CY6361" s="51"/>
      <c r="CZ6361" s="51"/>
      <c r="DA6361" s="51"/>
      <c r="DB6361" s="51"/>
      <c r="DC6361" s="51"/>
      <c r="DD6361" s="51"/>
    </row>
    <row r="6362" spans="73:108" ht="15" x14ac:dyDescent="0.25">
      <c r="BU6362" s="91"/>
      <c r="BV6362" s="177">
        <v>2009</v>
      </c>
      <c r="BW6362" s="177">
        <v>1</v>
      </c>
      <c r="BX6362" s="177" t="s">
        <v>460</v>
      </c>
      <c r="BY6362" s="177" t="s">
        <v>262</v>
      </c>
      <c r="BZ6362" s="177" t="s">
        <v>277</v>
      </c>
      <c r="CA6362" s="177">
        <v>70</v>
      </c>
      <c r="CB6362" s="177" t="s">
        <v>264</v>
      </c>
      <c r="CC6362" s="122">
        <v>146.05000000000001</v>
      </c>
      <c r="CD6362" s="178" t="s">
        <v>196</v>
      </c>
      <c r="CE6362" s="177" t="s">
        <v>286</v>
      </c>
      <c r="CF6362" s="177" t="s">
        <v>286</v>
      </c>
      <c r="CG6362" s="83" t="s">
        <v>9</v>
      </c>
      <c r="CH6362" s="57"/>
      <c r="CV6362" s="51"/>
      <c r="CW6362" s="51"/>
      <c r="CX6362" s="51"/>
      <c r="CY6362" s="51"/>
      <c r="CZ6362" s="51"/>
      <c r="DA6362" s="51"/>
      <c r="DB6362" s="51"/>
      <c r="DC6362" s="51"/>
      <c r="DD6362" s="51"/>
    </row>
    <row r="6363" spans="73:108" ht="15" x14ac:dyDescent="0.25">
      <c r="BU6363" s="91"/>
      <c r="BV6363" s="177">
        <v>2009</v>
      </c>
      <c r="BW6363" s="177">
        <v>2</v>
      </c>
      <c r="BX6363" s="177" t="s">
        <v>460</v>
      </c>
      <c r="BY6363" s="177" t="s">
        <v>262</v>
      </c>
      <c r="BZ6363" s="177" t="s">
        <v>277</v>
      </c>
      <c r="CA6363" s="177">
        <v>70</v>
      </c>
      <c r="CB6363" s="177" t="s">
        <v>264</v>
      </c>
      <c r="CC6363" s="122">
        <v>137.07</v>
      </c>
      <c r="CD6363" s="178" t="s">
        <v>196</v>
      </c>
      <c r="CE6363" s="177" t="s">
        <v>286</v>
      </c>
      <c r="CF6363" s="177" t="s">
        <v>286</v>
      </c>
      <c r="CG6363" s="83" t="s">
        <v>9</v>
      </c>
      <c r="CH6363" s="57"/>
      <c r="CV6363" s="51"/>
      <c r="CW6363" s="51"/>
      <c r="CX6363" s="51"/>
      <c r="CY6363" s="51"/>
      <c r="CZ6363" s="51"/>
      <c r="DA6363" s="51"/>
      <c r="DB6363" s="51"/>
      <c r="DC6363" s="51"/>
      <c r="DD6363" s="51"/>
    </row>
    <row r="6364" spans="73:108" ht="15" x14ac:dyDescent="0.25">
      <c r="BU6364" s="91"/>
      <c r="BV6364" s="177">
        <v>2009</v>
      </c>
      <c r="BW6364" s="177">
        <v>2</v>
      </c>
      <c r="BX6364" s="177" t="s">
        <v>460</v>
      </c>
      <c r="BY6364" s="177" t="s">
        <v>262</v>
      </c>
      <c r="BZ6364" s="177" t="s">
        <v>347</v>
      </c>
      <c r="CA6364" s="177">
        <v>70</v>
      </c>
      <c r="CB6364" s="177" t="s">
        <v>264</v>
      </c>
      <c r="CC6364" s="122">
        <v>16.8</v>
      </c>
      <c r="CD6364" s="178" t="s">
        <v>196</v>
      </c>
      <c r="CE6364" s="177" t="s">
        <v>286</v>
      </c>
      <c r="CF6364" s="177" t="s">
        <v>286</v>
      </c>
      <c r="CG6364" s="83" t="s">
        <v>9</v>
      </c>
      <c r="CH6364" s="57"/>
      <c r="CV6364" s="51"/>
      <c r="CW6364" s="51"/>
      <c r="CX6364" s="51"/>
      <c r="CY6364" s="51"/>
      <c r="CZ6364" s="51"/>
      <c r="DA6364" s="51"/>
      <c r="DB6364" s="51"/>
      <c r="DC6364" s="51"/>
      <c r="DD6364" s="51"/>
    </row>
    <row r="6365" spans="73:108" ht="15" x14ac:dyDescent="0.25">
      <c r="BU6365" s="91"/>
      <c r="BV6365" s="177">
        <v>2009</v>
      </c>
      <c r="BW6365" s="177">
        <v>3</v>
      </c>
      <c r="BX6365" s="177" t="s">
        <v>460</v>
      </c>
      <c r="BY6365" s="177" t="s">
        <v>262</v>
      </c>
      <c r="BZ6365" s="177" t="s">
        <v>277</v>
      </c>
      <c r="CA6365" s="177">
        <v>70</v>
      </c>
      <c r="CB6365" s="177" t="s">
        <v>264</v>
      </c>
      <c r="CC6365" s="122">
        <v>81.67</v>
      </c>
      <c r="CD6365" s="178" t="s">
        <v>196</v>
      </c>
      <c r="CE6365" s="177" t="s">
        <v>286</v>
      </c>
      <c r="CF6365" s="177" t="s">
        <v>286</v>
      </c>
      <c r="CG6365" s="83" t="s">
        <v>9</v>
      </c>
      <c r="CH6365" s="57"/>
      <c r="CV6365" s="51"/>
      <c r="CW6365" s="51"/>
      <c r="CX6365" s="51"/>
      <c r="CY6365" s="51"/>
      <c r="CZ6365" s="51"/>
      <c r="DA6365" s="51"/>
      <c r="DB6365" s="51"/>
      <c r="DC6365" s="51"/>
      <c r="DD6365" s="51"/>
    </row>
    <row r="6366" spans="73:108" ht="15" x14ac:dyDescent="0.25">
      <c r="BU6366" s="91"/>
      <c r="BV6366" s="177">
        <v>2009</v>
      </c>
      <c r="BW6366" s="177">
        <v>4</v>
      </c>
      <c r="BX6366" s="177" t="s">
        <v>460</v>
      </c>
      <c r="BY6366" s="177" t="s">
        <v>262</v>
      </c>
      <c r="BZ6366" s="177" t="s">
        <v>277</v>
      </c>
      <c r="CA6366" s="177">
        <v>70</v>
      </c>
      <c r="CB6366" s="177" t="s">
        <v>264</v>
      </c>
      <c r="CC6366" s="122">
        <v>71.739999999999995</v>
      </c>
      <c r="CD6366" s="178" t="s">
        <v>196</v>
      </c>
      <c r="CE6366" s="177" t="s">
        <v>286</v>
      </c>
      <c r="CF6366" s="177" t="s">
        <v>286</v>
      </c>
      <c r="CG6366" s="83" t="s">
        <v>9</v>
      </c>
      <c r="CH6366" s="57"/>
      <c r="CV6366" s="51"/>
      <c r="CW6366" s="51"/>
      <c r="CX6366" s="51"/>
      <c r="CY6366" s="51"/>
      <c r="CZ6366" s="51"/>
      <c r="DA6366" s="51"/>
      <c r="DB6366" s="51"/>
      <c r="DC6366" s="51"/>
      <c r="DD6366" s="51"/>
    </row>
    <row r="6367" spans="73:108" ht="15" x14ac:dyDescent="0.25">
      <c r="BU6367" s="91"/>
      <c r="BV6367" s="177">
        <v>2009</v>
      </c>
      <c r="BW6367" s="177">
        <v>5</v>
      </c>
      <c r="BX6367" s="177" t="s">
        <v>460</v>
      </c>
      <c r="BY6367" s="177" t="s">
        <v>262</v>
      </c>
      <c r="BZ6367" s="177" t="s">
        <v>277</v>
      </c>
      <c r="CA6367" s="177">
        <v>70</v>
      </c>
      <c r="CB6367" s="177" t="s">
        <v>264</v>
      </c>
      <c r="CC6367" s="122">
        <v>4.72</v>
      </c>
      <c r="CD6367" s="178" t="s">
        <v>196</v>
      </c>
      <c r="CE6367" s="177" t="s">
        <v>286</v>
      </c>
      <c r="CF6367" s="177" t="s">
        <v>286</v>
      </c>
      <c r="CG6367" s="83" t="s">
        <v>9</v>
      </c>
      <c r="CH6367" s="57"/>
      <c r="CV6367" s="51"/>
      <c r="CW6367" s="51"/>
      <c r="CX6367" s="51"/>
      <c r="CY6367" s="51"/>
      <c r="CZ6367" s="51"/>
      <c r="DA6367" s="51"/>
      <c r="DB6367" s="51"/>
      <c r="DC6367" s="51"/>
      <c r="DD6367" s="51"/>
    </row>
    <row r="6368" spans="73:108" ht="15" x14ac:dyDescent="0.25">
      <c r="BU6368" s="91"/>
      <c r="BV6368" s="177">
        <v>2009</v>
      </c>
      <c r="BW6368" s="177">
        <v>6</v>
      </c>
      <c r="BX6368" s="177" t="s">
        <v>460</v>
      </c>
      <c r="BY6368" s="177" t="s">
        <v>262</v>
      </c>
      <c r="BZ6368" s="177" t="s">
        <v>277</v>
      </c>
      <c r="CA6368" s="177">
        <v>70</v>
      </c>
      <c r="CB6368" s="177" t="s">
        <v>264</v>
      </c>
      <c r="CC6368" s="122">
        <v>10.56</v>
      </c>
      <c r="CD6368" s="178" t="s">
        <v>196</v>
      </c>
      <c r="CE6368" s="177" t="s">
        <v>286</v>
      </c>
      <c r="CF6368" s="177" t="s">
        <v>286</v>
      </c>
      <c r="CG6368" s="83" t="s">
        <v>9</v>
      </c>
      <c r="CH6368" s="57"/>
      <c r="CV6368" s="51"/>
      <c r="CW6368" s="51"/>
      <c r="CX6368" s="51"/>
      <c r="CY6368" s="51"/>
      <c r="CZ6368" s="51"/>
      <c r="DA6368" s="51"/>
      <c r="DB6368" s="51"/>
      <c r="DC6368" s="51"/>
      <c r="DD6368" s="51"/>
    </row>
    <row r="6369" spans="73:108" ht="15" x14ac:dyDescent="0.25">
      <c r="BU6369" s="91"/>
      <c r="BV6369" s="177">
        <v>2009</v>
      </c>
      <c r="BW6369" s="177">
        <v>7</v>
      </c>
      <c r="BX6369" s="177" t="s">
        <v>460</v>
      </c>
      <c r="BY6369" s="177" t="s">
        <v>262</v>
      </c>
      <c r="BZ6369" s="177" t="s">
        <v>277</v>
      </c>
      <c r="CA6369" s="177">
        <v>70</v>
      </c>
      <c r="CB6369" s="177" t="s">
        <v>264</v>
      </c>
      <c r="CC6369" s="122">
        <v>5.19</v>
      </c>
      <c r="CD6369" s="178" t="s">
        <v>196</v>
      </c>
      <c r="CE6369" s="177" t="s">
        <v>286</v>
      </c>
      <c r="CF6369" s="177" t="s">
        <v>286</v>
      </c>
      <c r="CG6369" s="83" t="s">
        <v>9</v>
      </c>
      <c r="CH6369" s="57"/>
      <c r="CV6369" s="51"/>
      <c r="CW6369" s="51"/>
      <c r="CX6369" s="51"/>
      <c r="CY6369" s="51"/>
      <c r="CZ6369" s="51"/>
      <c r="DA6369" s="51"/>
      <c r="DB6369" s="51"/>
      <c r="DC6369" s="51"/>
      <c r="DD6369" s="51"/>
    </row>
    <row r="6370" spans="73:108" ht="15" x14ac:dyDescent="0.25">
      <c r="BU6370" s="91"/>
      <c r="BV6370" s="177">
        <v>2009</v>
      </c>
      <c r="BW6370" s="177">
        <v>9</v>
      </c>
      <c r="BX6370" s="177" t="s">
        <v>460</v>
      </c>
      <c r="BY6370" s="177" t="s">
        <v>262</v>
      </c>
      <c r="BZ6370" s="177" t="s">
        <v>277</v>
      </c>
      <c r="CA6370" s="177">
        <v>70</v>
      </c>
      <c r="CB6370" s="177" t="s">
        <v>264</v>
      </c>
      <c r="CC6370" s="122">
        <v>10.34</v>
      </c>
      <c r="CD6370" s="178" t="s">
        <v>196</v>
      </c>
      <c r="CE6370" s="177" t="s">
        <v>286</v>
      </c>
      <c r="CF6370" s="177" t="s">
        <v>286</v>
      </c>
      <c r="CG6370" s="83" t="s">
        <v>9</v>
      </c>
      <c r="CH6370" s="57"/>
      <c r="CV6370" s="51"/>
      <c r="CW6370" s="51"/>
      <c r="CX6370" s="51"/>
      <c r="CY6370" s="51"/>
      <c r="CZ6370" s="51"/>
      <c r="DA6370" s="51"/>
      <c r="DB6370" s="51"/>
      <c r="DC6370" s="51"/>
      <c r="DD6370" s="51"/>
    </row>
    <row r="6371" spans="73:108" ht="15" x14ac:dyDescent="0.25">
      <c r="BU6371" s="91"/>
      <c r="BV6371" s="177">
        <v>2007</v>
      </c>
      <c r="BW6371" s="177">
        <v>3</v>
      </c>
      <c r="BX6371" s="177" t="s">
        <v>261</v>
      </c>
      <c r="BY6371" s="177" t="s">
        <v>262</v>
      </c>
      <c r="BZ6371" s="177" t="s">
        <v>277</v>
      </c>
      <c r="CA6371" s="177">
        <v>70</v>
      </c>
      <c r="CB6371" s="177" t="s">
        <v>264</v>
      </c>
      <c r="CC6371" s="122">
        <v>117.84</v>
      </c>
      <c r="CD6371" s="178" t="s">
        <v>196</v>
      </c>
      <c r="CE6371" s="177" t="s">
        <v>286</v>
      </c>
      <c r="CF6371" s="177" t="s">
        <v>286</v>
      </c>
      <c r="CG6371" s="83" t="s">
        <v>9</v>
      </c>
      <c r="CH6371" s="57"/>
      <c r="CV6371" s="51"/>
      <c r="CW6371" s="51"/>
      <c r="CX6371" s="51"/>
      <c r="CY6371" s="51"/>
      <c r="CZ6371" s="51"/>
      <c r="DA6371" s="51"/>
      <c r="DB6371" s="51"/>
      <c r="DC6371" s="51"/>
      <c r="DD6371" s="51"/>
    </row>
    <row r="6372" spans="73:108" ht="15" x14ac:dyDescent="0.25">
      <c r="BU6372" s="91"/>
      <c r="BV6372" s="177">
        <v>2007</v>
      </c>
      <c r="BW6372" s="177">
        <v>4</v>
      </c>
      <c r="BX6372" s="177" t="s">
        <v>261</v>
      </c>
      <c r="BY6372" s="177" t="s">
        <v>262</v>
      </c>
      <c r="BZ6372" s="177" t="s">
        <v>277</v>
      </c>
      <c r="CA6372" s="177">
        <v>70</v>
      </c>
      <c r="CB6372" s="177" t="s">
        <v>264</v>
      </c>
      <c r="CC6372" s="122">
        <v>147.57</v>
      </c>
      <c r="CD6372" s="178" t="s">
        <v>196</v>
      </c>
      <c r="CE6372" s="177" t="s">
        <v>286</v>
      </c>
      <c r="CF6372" s="177" t="s">
        <v>286</v>
      </c>
      <c r="CG6372" s="83" t="s">
        <v>9</v>
      </c>
      <c r="CH6372" s="57"/>
      <c r="CV6372" s="51"/>
      <c r="CW6372" s="51"/>
      <c r="CX6372" s="51"/>
      <c r="CY6372" s="51"/>
      <c r="CZ6372" s="51"/>
      <c r="DA6372" s="51"/>
      <c r="DB6372" s="51"/>
      <c r="DC6372" s="51"/>
      <c r="DD6372" s="51"/>
    </row>
    <row r="6373" spans="73:108" ht="15" x14ac:dyDescent="0.25">
      <c r="BU6373" s="91"/>
      <c r="BV6373" s="177">
        <v>2007</v>
      </c>
      <c r="BW6373" s="177">
        <v>5</v>
      </c>
      <c r="BX6373" s="177" t="s">
        <v>261</v>
      </c>
      <c r="BY6373" s="177" t="s">
        <v>262</v>
      </c>
      <c r="BZ6373" s="177" t="s">
        <v>277</v>
      </c>
      <c r="CA6373" s="177">
        <v>70</v>
      </c>
      <c r="CB6373" s="177" t="s">
        <v>264</v>
      </c>
      <c r="CC6373" s="122">
        <v>71.760000000000005</v>
      </c>
      <c r="CD6373" s="178" t="s">
        <v>196</v>
      </c>
      <c r="CE6373" s="177" t="s">
        <v>286</v>
      </c>
      <c r="CF6373" s="177" t="s">
        <v>286</v>
      </c>
      <c r="CG6373" s="83" t="s">
        <v>9</v>
      </c>
      <c r="CH6373" s="57"/>
      <c r="CV6373" s="51"/>
      <c r="CW6373" s="51"/>
      <c r="CX6373" s="51"/>
      <c r="CY6373" s="51"/>
      <c r="CZ6373" s="51"/>
      <c r="DA6373" s="51"/>
      <c r="DB6373" s="51"/>
      <c r="DC6373" s="51"/>
      <c r="DD6373" s="51"/>
    </row>
    <row r="6374" spans="73:108" ht="15" x14ac:dyDescent="0.25">
      <c r="BU6374" s="91"/>
      <c r="BV6374" s="177">
        <v>2007</v>
      </c>
      <c r="BW6374" s="177">
        <v>6</v>
      </c>
      <c r="BX6374" s="177" t="s">
        <v>261</v>
      </c>
      <c r="BY6374" s="177" t="s">
        <v>262</v>
      </c>
      <c r="BZ6374" s="177" t="s">
        <v>277</v>
      </c>
      <c r="CA6374" s="177">
        <v>70</v>
      </c>
      <c r="CB6374" s="177" t="s">
        <v>264</v>
      </c>
      <c r="CC6374" s="122">
        <v>102.94</v>
      </c>
      <c r="CD6374" s="178" t="s">
        <v>196</v>
      </c>
      <c r="CE6374" s="177" t="s">
        <v>286</v>
      </c>
      <c r="CF6374" s="177" t="s">
        <v>286</v>
      </c>
      <c r="CG6374" s="83" t="s">
        <v>9</v>
      </c>
      <c r="CH6374" s="57"/>
      <c r="CV6374" s="51"/>
      <c r="CW6374" s="51"/>
      <c r="CX6374" s="51"/>
      <c r="CY6374" s="51"/>
      <c r="CZ6374" s="51"/>
      <c r="DA6374" s="51"/>
      <c r="DB6374" s="51"/>
      <c r="DC6374" s="51"/>
      <c r="DD6374" s="51"/>
    </row>
    <row r="6375" spans="73:108" ht="15" x14ac:dyDescent="0.25">
      <c r="BU6375" s="91"/>
      <c r="BV6375" s="177">
        <v>2007</v>
      </c>
      <c r="BW6375" s="177">
        <v>7</v>
      </c>
      <c r="BX6375" s="177" t="s">
        <v>261</v>
      </c>
      <c r="BY6375" s="177" t="s">
        <v>262</v>
      </c>
      <c r="BZ6375" s="177" t="s">
        <v>277</v>
      </c>
      <c r="CA6375" s="177">
        <v>70</v>
      </c>
      <c r="CB6375" s="177" t="s">
        <v>264</v>
      </c>
      <c r="CC6375" s="122">
        <v>105.59</v>
      </c>
      <c r="CD6375" s="178" t="s">
        <v>196</v>
      </c>
      <c r="CE6375" s="177" t="s">
        <v>286</v>
      </c>
      <c r="CF6375" s="177" t="s">
        <v>286</v>
      </c>
      <c r="CG6375" s="83" t="s">
        <v>9</v>
      </c>
      <c r="CH6375" s="57"/>
      <c r="CV6375" s="51"/>
      <c r="CW6375" s="51"/>
      <c r="CX6375" s="51"/>
      <c r="CY6375" s="51"/>
      <c r="CZ6375" s="51"/>
      <c r="DA6375" s="51"/>
      <c r="DB6375" s="51"/>
      <c r="DC6375" s="51"/>
      <c r="DD6375" s="51"/>
    </row>
    <row r="6376" spans="73:108" ht="15" x14ac:dyDescent="0.25">
      <c r="BU6376" s="91"/>
      <c r="BV6376" s="177">
        <v>2007</v>
      </c>
      <c r="BW6376" s="177">
        <v>8</v>
      </c>
      <c r="BX6376" s="177" t="s">
        <v>261</v>
      </c>
      <c r="BY6376" s="177" t="s">
        <v>262</v>
      </c>
      <c r="BZ6376" s="177" t="s">
        <v>277</v>
      </c>
      <c r="CA6376" s="177">
        <v>70</v>
      </c>
      <c r="CB6376" s="177" t="s">
        <v>264</v>
      </c>
      <c r="CC6376" s="122">
        <v>386.6</v>
      </c>
      <c r="CD6376" s="178" t="s">
        <v>196</v>
      </c>
      <c r="CE6376" s="177" t="s">
        <v>286</v>
      </c>
      <c r="CF6376" s="177" t="s">
        <v>286</v>
      </c>
      <c r="CG6376" s="83" t="s">
        <v>9</v>
      </c>
      <c r="CH6376" s="57"/>
      <c r="CV6376" s="51"/>
      <c r="CW6376" s="51"/>
      <c r="CX6376" s="51"/>
      <c r="CY6376" s="51"/>
      <c r="CZ6376" s="51"/>
      <c r="DA6376" s="51"/>
      <c r="DB6376" s="51"/>
      <c r="DC6376" s="51"/>
      <c r="DD6376" s="51"/>
    </row>
    <row r="6377" spans="73:108" ht="15" x14ac:dyDescent="0.25">
      <c r="BU6377" s="91"/>
      <c r="BV6377" s="177">
        <v>2007</v>
      </c>
      <c r="BW6377" s="177">
        <v>9</v>
      </c>
      <c r="BX6377" s="177" t="s">
        <v>261</v>
      </c>
      <c r="BY6377" s="177" t="s">
        <v>262</v>
      </c>
      <c r="BZ6377" s="177" t="s">
        <v>277</v>
      </c>
      <c r="CA6377" s="177">
        <v>70</v>
      </c>
      <c r="CB6377" s="177" t="s">
        <v>264</v>
      </c>
      <c r="CC6377" s="122">
        <v>264.93</v>
      </c>
      <c r="CD6377" s="178" t="s">
        <v>196</v>
      </c>
      <c r="CE6377" s="177" t="s">
        <v>286</v>
      </c>
      <c r="CF6377" s="177" t="s">
        <v>286</v>
      </c>
      <c r="CG6377" s="83" t="s">
        <v>9</v>
      </c>
      <c r="CH6377" s="57"/>
      <c r="CV6377" s="51"/>
      <c r="CW6377" s="51"/>
      <c r="CX6377" s="51"/>
      <c r="CY6377" s="51"/>
      <c r="CZ6377" s="51"/>
      <c r="DA6377" s="51"/>
      <c r="DB6377" s="51"/>
      <c r="DC6377" s="51"/>
      <c r="DD6377" s="51"/>
    </row>
    <row r="6378" spans="73:108" ht="15" x14ac:dyDescent="0.25">
      <c r="BU6378" s="91"/>
      <c r="BV6378" s="177">
        <v>2007</v>
      </c>
      <c r="BW6378" s="177">
        <v>10</v>
      </c>
      <c r="BX6378" s="177" t="s">
        <v>261</v>
      </c>
      <c r="BY6378" s="177" t="s">
        <v>262</v>
      </c>
      <c r="BZ6378" s="177" t="s">
        <v>277</v>
      </c>
      <c r="CA6378" s="177">
        <v>70</v>
      </c>
      <c r="CB6378" s="177" t="s">
        <v>264</v>
      </c>
      <c r="CC6378" s="122">
        <v>328.52</v>
      </c>
      <c r="CD6378" s="178" t="s">
        <v>196</v>
      </c>
      <c r="CE6378" s="177" t="s">
        <v>286</v>
      </c>
      <c r="CF6378" s="177" t="s">
        <v>286</v>
      </c>
      <c r="CG6378" s="83" t="s">
        <v>9</v>
      </c>
      <c r="CH6378" s="57"/>
      <c r="CV6378" s="51"/>
      <c r="CW6378" s="51"/>
      <c r="CX6378" s="51"/>
      <c r="CY6378" s="51"/>
      <c r="CZ6378" s="51"/>
      <c r="DA6378" s="51"/>
      <c r="DB6378" s="51"/>
      <c r="DC6378" s="51"/>
      <c r="DD6378" s="51"/>
    </row>
    <row r="6379" spans="73:108" ht="15" x14ac:dyDescent="0.25">
      <c r="BU6379" s="91"/>
      <c r="BV6379" s="177">
        <v>2007</v>
      </c>
      <c r="BW6379" s="177">
        <v>11</v>
      </c>
      <c r="BX6379" s="177" t="s">
        <v>261</v>
      </c>
      <c r="BY6379" s="177" t="s">
        <v>262</v>
      </c>
      <c r="BZ6379" s="177" t="s">
        <v>277</v>
      </c>
      <c r="CA6379" s="177">
        <v>70</v>
      </c>
      <c r="CB6379" s="177" t="s">
        <v>264</v>
      </c>
      <c r="CC6379" s="122">
        <v>402.37</v>
      </c>
      <c r="CD6379" s="178" t="s">
        <v>196</v>
      </c>
      <c r="CE6379" s="177" t="s">
        <v>286</v>
      </c>
      <c r="CF6379" s="177" t="s">
        <v>286</v>
      </c>
      <c r="CG6379" s="83" t="s">
        <v>9</v>
      </c>
      <c r="CH6379" s="57"/>
      <c r="CV6379" s="51"/>
      <c r="CW6379" s="51"/>
      <c r="CX6379" s="51"/>
      <c r="CY6379" s="51"/>
      <c r="CZ6379" s="51"/>
      <c r="DA6379" s="51"/>
      <c r="DB6379" s="51"/>
      <c r="DC6379" s="51"/>
      <c r="DD6379" s="51"/>
    </row>
    <row r="6380" spans="73:108" ht="15" x14ac:dyDescent="0.25">
      <c r="BU6380" s="91"/>
      <c r="BV6380" s="177">
        <v>2007</v>
      </c>
      <c r="BW6380" s="177">
        <v>12</v>
      </c>
      <c r="BX6380" s="177" t="s">
        <v>261</v>
      </c>
      <c r="BY6380" s="177" t="s">
        <v>262</v>
      </c>
      <c r="BZ6380" s="177" t="s">
        <v>277</v>
      </c>
      <c r="CA6380" s="177">
        <v>70</v>
      </c>
      <c r="CB6380" s="177" t="s">
        <v>264</v>
      </c>
      <c r="CC6380" s="122">
        <v>405.35</v>
      </c>
      <c r="CD6380" s="178" t="s">
        <v>196</v>
      </c>
      <c r="CE6380" s="177" t="s">
        <v>286</v>
      </c>
      <c r="CF6380" s="177" t="s">
        <v>286</v>
      </c>
      <c r="CG6380" s="83" t="s">
        <v>9</v>
      </c>
      <c r="CH6380" s="57"/>
      <c r="CV6380" s="51"/>
      <c r="CW6380" s="51"/>
      <c r="CX6380" s="51"/>
      <c r="CY6380" s="51"/>
      <c r="CZ6380" s="51"/>
      <c r="DA6380" s="51"/>
      <c r="DB6380" s="51"/>
      <c r="DC6380" s="51"/>
      <c r="DD6380" s="51"/>
    </row>
    <row r="6381" spans="73:108" ht="15" x14ac:dyDescent="0.25">
      <c r="BU6381" s="91"/>
      <c r="BV6381" s="177">
        <v>2008</v>
      </c>
      <c r="BW6381" s="177">
        <v>1</v>
      </c>
      <c r="BX6381" s="177" t="s">
        <v>261</v>
      </c>
      <c r="BY6381" s="177" t="s">
        <v>262</v>
      </c>
      <c r="BZ6381" s="177" t="s">
        <v>277</v>
      </c>
      <c r="CA6381" s="177">
        <v>70</v>
      </c>
      <c r="CB6381" s="177" t="s">
        <v>264</v>
      </c>
      <c r="CC6381" s="122">
        <v>551.49</v>
      </c>
      <c r="CD6381" s="178" t="s">
        <v>196</v>
      </c>
      <c r="CE6381" s="177" t="s">
        <v>286</v>
      </c>
      <c r="CF6381" s="177" t="s">
        <v>286</v>
      </c>
      <c r="CG6381" s="83" t="s">
        <v>9</v>
      </c>
      <c r="CH6381" s="57"/>
      <c r="CV6381" s="51"/>
      <c r="CW6381" s="51"/>
      <c r="CX6381" s="51"/>
      <c r="CY6381" s="51"/>
      <c r="CZ6381" s="51"/>
      <c r="DA6381" s="51"/>
      <c r="DB6381" s="51"/>
      <c r="DC6381" s="51"/>
      <c r="DD6381" s="51"/>
    </row>
    <row r="6382" spans="73:108" ht="15" x14ac:dyDescent="0.25">
      <c r="BU6382" s="91"/>
      <c r="BV6382" s="177">
        <v>2008</v>
      </c>
      <c r="BW6382" s="177">
        <v>2</v>
      </c>
      <c r="BX6382" s="177" t="s">
        <v>261</v>
      </c>
      <c r="BY6382" s="177" t="s">
        <v>262</v>
      </c>
      <c r="BZ6382" s="177" t="s">
        <v>277</v>
      </c>
      <c r="CA6382" s="177">
        <v>70</v>
      </c>
      <c r="CB6382" s="177" t="s">
        <v>264</v>
      </c>
      <c r="CC6382" s="122">
        <v>363.34</v>
      </c>
      <c r="CD6382" s="178" t="s">
        <v>196</v>
      </c>
      <c r="CE6382" s="177" t="s">
        <v>286</v>
      </c>
      <c r="CF6382" s="177" t="s">
        <v>286</v>
      </c>
      <c r="CG6382" s="83" t="s">
        <v>9</v>
      </c>
      <c r="CH6382" s="57"/>
      <c r="CV6382" s="51"/>
      <c r="CW6382" s="51"/>
      <c r="CX6382" s="51"/>
      <c r="CY6382" s="51"/>
      <c r="CZ6382" s="51"/>
      <c r="DA6382" s="51"/>
      <c r="DB6382" s="51"/>
      <c r="DC6382" s="51"/>
      <c r="DD6382" s="51"/>
    </row>
    <row r="6383" spans="73:108" ht="15" x14ac:dyDescent="0.25">
      <c r="BU6383" s="91"/>
      <c r="BV6383" s="177">
        <v>2008</v>
      </c>
      <c r="BW6383" s="177">
        <v>3</v>
      </c>
      <c r="BX6383" s="177" t="s">
        <v>261</v>
      </c>
      <c r="BY6383" s="177" t="s">
        <v>262</v>
      </c>
      <c r="BZ6383" s="177" t="s">
        <v>277</v>
      </c>
      <c r="CA6383" s="177">
        <v>70</v>
      </c>
      <c r="CB6383" s="177" t="s">
        <v>264</v>
      </c>
      <c r="CC6383" s="122">
        <v>360.44</v>
      </c>
      <c r="CD6383" s="178" t="s">
        <v>196</v>
      </c>
      <c r="CE6383" s="177" t="s">
        <v>286</v>
      </c>
      <c r="CF6383" s="177" t="s">
        <v>286</v>
      </c>
      <c r="CG6383" s="83" t="s">
        <v>9</v>
      </c>
      <c r="CH6383" s="57"/>
      <c r="CV6383" s="51"/>
      <c r="CW6383" s="51"/>
      <c r="CX6383" s="51"/>
      <c r="CY6383" s="51"/>
      <c r="CZ6383" s="51"/>
      <c r="DA6383" s="51"/>
      <c r="DB6383" s="51"/>
      <c r="DC6383" s="51"/>
      <c r="DD6383" s="51"/>
    </row>
    <row r="6384" spans="73:108" ht="15" x14ac:dyDescent="0.25">
      <c r="BU6384" s="91"/>
      <c r="BV6384" s="177">
        <v>2008</v>
      </c>
      <c r="BW6384" s="177">
        <v>4</v>
      </c>
      <c r="BX6384" s="177" t="s">
        <v>261</v>
      </c>
      <c r="BY6384" s="177" t="s">
        <v>262</v>
      </c>
      <c r="BZ6384" s="177" t="s">
        <v>277</v>
      </c>
      <c r="CA6384" s="177">
        <v>70</v>
      </c>
      <c r="CB6384" s="177" t="s">
        <v>264</v>
      </c>
      <c r="CC6384" s="122">
        <v>375.16</v>
      </c>
      <c r="CD6384" s="178" t="s">
        <v>196</v>
      </c>
      <c r="CE6384" s="177" t="s">
        <v>286</v>
      </c>
      <c r="CF6384" s="177" t="s">
        <v>286</v>
      </c>
      <c r="CG6384" s="83" t="s">
        <v>9</v>
      </c>
      <c r="CH6384" s="57"/>
      <c r="CV6384" s="51"/>
      <c r="CW6384" s="51"/>
      <c r="CX6384" s="51"/>
      <c r="CY6384" s="51"/>
      <c r="CZ6384" s="51"/>
      <c r="DA6384" s="51"/>
      <c r="DB6384" s="51"/>
      <c r="DC6384" s="51"/>
      <c r="DD6384" s="51"/>
    </row>
    <row r="6385" spans="73:108" ht="15" x14ac:dyDescent="0.25">
      <c r="BU6385" s="91"/>
      <c r="BV6385" s="177">
        <v>2008</v>
      </c>
      <c r="BW6385" s="177">
        <v>5</v>
      </c>
      <c r="BX6385" s="177" t="s">
        <v>261</v>
      </c>
      <c r="BY6385" s="177" t="s">
        <v>262</v>
      </c>
      <c r="BZ6385" s="177" t="s">
        <v>277</v>
      </c>
      <c r="CA6385" s="177">
        <v>70</v>
      </c>
      <c r="CB6385" s="177" t="s">
        <v>264</v>
      </c>
      <c r="CC6385" s="122">
        <v>354.36</v>
      </c>
      <c r="CD6385" s="178" t="s">
        <v>196</v>
      </c>
      <c r="CE6385" s="177" t="s">
        <v>286</v>
      </c>
      <c r="CF6385" s="177" t="s">
        <v>286</v>
      </c>
      <c r="CG6385" s="83" t="s">
        <v>9</v>
      </c>
      <c r="CH6385" s="57"/>
      <c r="CV6385" s="51"/>
      <c r="CW6385" s="51"/>
      <c r="CX6385" s="51"/>
      <c r="CY6385" s="51"/>
      <c r="CZ6385" s="51"/>
      <c r="DA6385" s="51"/>
      <c r="DB6385" s="51"/>
      <c r="DC6385" s="51"/>
      <c r="DD6385" s="51"/>
    </row>
    <row r="6386" spans="73:108" ht="15" x14ac:dyDescent="0.25">
      <c r="BU6386" s="91"/>
      <c r="BV6386" s="177">
        <v>2008</v>
      </c>
      <c r="BW6386" s="177">
        <v>6</v>
      </c>
      <c r="BX6386" s="177" t="s">
        <v>261</v>
      </c>
      <c r="BY6386" s="177" t="s">
        <v>262</v>
      </c>
      <c r="BZ6386" s="177" t="s">
        <v>277</v>
      </c>
      <c r="CA6386" s="177">
        <v>70</v>
      </c>
      <c r="CB6386" s="177" t="s">
        <v>264</v>
      </c>
      <c r="CC6386" s="122">
        <v>306.92</v>
      </c>
      <c r="CD6386" s="178" t="s">
        <v>196</v>
      </c>
      <c r="CE6386" s="177" t="s">
        <v>286</v>
      </c>
      <c r="CF6386" s="177" t="s">
        <v>286</v>
      </c>
      <c r="CG6386" s="83" t="s">
        <v>9</v>
      </c>
      <c r="CH6386" s="57"/>
      <c r="CV6386" s="51"/>
      <c r="CW6386" s="51"/>
      <c r="CX6386" s="51"/>
      <c r="CY6386" s="51"/>
      <c r="CZ6386" s="51"/>
      <c r="DA6386" s="51"/>
      <c r="DB6386" s="51"/>
      <c r="DC6386" s="51"/>
      <c r="DD6386" s="51"/>
    </row>
    <row r="6387" spans="73:108" ht="15" x14ac:dyDescent="0.25">
      <c r="BU6387" s="91"/>
      <c r="BV6387" s="177">
        <v>2008</v>
      </c>
      <c r="BW6387" s="177">
        <v>7</v>
      </c>
      <c r="BX6387" s="177" t="s">
        <v>261</v>
      </c>
      <c r="BY6387" s="177" t="s">
        <v>262</v>
      </c>
      <c r="BZ6387" s="177" t="s">
        <v>277</v>
      </c>
      <c r="CA6387" s="177">
        <v>70</v>
      </c>
      <c r="CB6387" s="177" t="s">
        <v>264</v>
      </c>
      <c r="CC6387" s="122">
        <v>408.8</v>
      </c>
      <c r="CD6387" s="178" t="s">
        <v>196</v>
      </c>
      <c r="CE6387" s="177" t="s">
        <v>286</v>
      </c>
      <c r="CF6387" s="177" t="s">
        <v>286</v>
      </c>
      <c r="CG6387" s="83" t="s">
        <v>9</v>
      </c>
      <c r="CH6387" s="57"/>
      <c r="CV6387" s="51"/>
      <c r="CW6387" s="51"/>
      <c r="CX6387" s="51"/>
      <c r="CY6387" s="51"/>
      <c r="CZ6387" s="51"/>
      <c r="DA6387" s="51"/>
      <c r="DB6387" s="51"/>
      <c r="DC6387" s="51"/>
      <c r="DD6387" s="51"/>
    </row>
    <row r="6388" spans="73:108" ht="15" x14ac:dyDescent="0.25">
      <c r="BU6388" s="91"/>
      <c r="BV6388" s="177">
        <v>2008</v>
      </c>
      <c r="BW6388" s="177">
        <v>8</v>
      </c>
      <c r="BX6388" s="177" t="s">
        <v>261</v>
      </c>
      <c r="BY6388" s="177" t="s">
        <v>262</v>
      </c>
      <c r="BZ6388" s="177" t="s">
        <v>277</v>
      </c>
      <c r="CA6388" s="177">
        <v>70</v>
      </c>
      <c r="CB6388" s="177" t="s">
        <v>264</v>
      </c>
      <c r="CC6388" s="122">
        <v>290.60000000000002</v>
      </c>
      <c r="CD6388" s="178" t="s">
        <v>196</v>
      </c>
      <c r="CE6388" s="177" t="s">
        <v>286</v>
      </c>
      <c r="CF6388" s="177" t="s">
        <v>286</v>
      </c>
      <c r="CG6388" s="83" t="s">
        <v>9</v>
      </c>
      <c r="CH6388" s="57"/>
      <c r="CV6388" s="51"/>
      <c r="CW6388" s="51"/>
      <c r="CX6388" s="51"/>
      <c r="CY6388" s="51"/>
      <c r="CZ6388" s="51"/>
      <c r="DA6388" s="51"/>
      <c r="DB6388" s="51"/>
      <c r="DC6388" s="51"/>
      <c r="DD6388" s="51"/>
    </row>
    <row r="6389" spans="73:108" ht="15" x14ac:dyDescent="0.25">
      <c r="BU6389" s="91"/>
      <c r="BV6389" s="177">
        <v>2008</v>
      </c>
      <c r="BW6389" s="177">
        <v>9</v>
      </c>
      <c r="BX6389" s="177" t="s">
        <v>261</v>
      </c>
      <c r="BY6389" s="177" t="s">
        <v>262</v>
      </c>
      <c r="BZ6389" s="177" t="s">
        <v>277</v>
      </c>
      <c r="CA6389" s="177">
        <v>70</v>
      </c>
      <c r="CB6389" s="177" t="s">
        <v>264</v>
      </c>
      <c r="CC6389" s="122">
        <v>361.91</v>
      </c>
      <c r="CD6389" s="178" t="s">
        <v>196</v>
      </c>
      <c r="CE6389" s="177" t="s">
        <v>286</v>
      </c>
      <c r="CF6389" s="177" t="s">
        <v>286</v>
      </c>
      <c r="CG6389" s="83" t="s">
        <v>9</v>
      </c>
      <c r="CH6389" s="57"/>
      <c r="CV6389" s="51"/>
      <c r="CW6389" s="51"/>
      <c r="CX6389" s="51"/>
      <c r="CY6389" s="51"/>
      <c r="CZ6389" s="51"/>
      <c r="DA6389" s="51"/>
      <c r="DB6389" s="51"/>
      <c r="DC6389" s="51"/>
      <c r="DD6389" s="51"/>
    </row>
    <row r="6390" spans="73:108" ht="15" x14ac:dyDescent="0.25">
      <c r="BU6390" s="91"/>
      <c r="BV6390" s="177">
        <v>2008</v>
      </c>
      <c r="BW6390" s="177">
        <v>10</v>
      </c>
      <c r="BX6390" s="177" t="s">
        <v>261</v>
      </c>
      <c r="BY6390" s="177" t="s">
        <v>262</v>
      </c>
      <c r="BZ6390" s="177" t="s">
        <v>277</v>
      </c>
      <c r="CA6390" s="177">
        <v>70</v>
      </c>
      <c r="CB6390" s="177" t="s">
        <v>264</v>
      </c>
      <c r="CC6390" s="122">
        <v>163.31</v>
      </c>
      <c r="CD6390" s="178" t="s">
        <v>196</v>
      </c>
      <c r="CE6390" s="177" t="s">
        <v>286</v>
      </c>
      <c r="CF6390" s="177" t="s">
        <v>286</v>
      </c>
      <c r="CG6390" s="83" t="s">
        <v>9</v>
      </c>
      <c r="CH6390" s="57"/>
      <c r="CV6390" s="51"/>
      <c r="CW6390" s="51"/>
      <c r="CX6390" s="51"/>
      <c r="CY6390" s="51"/>
      <c r="CZ6390" s="51"/>
      <c r="DA6390" s="51"/>
      <c r="DB6390" s="51"/>
      <c r="DC6390" s="51"/>
      <c r="DD6390" s="51"/>
    </row>
    <row r="6391" spans="73:108" ht="15" x14ac:dyDescent="0.25">
      <c r="BU6391" s="91"/>
      <c r="BV6391" s="177">
        <v>2008</v>
      </c>
      <c r="BW6391" s="177">
        <v>11</v>
      </c>
      <c r="BX6391" s="177" t="s">
        <v>261</v>
      </c>
      <c r="BY6391" s="177" t="s">
        <v>262</v>
      </c>
      <c r="BZ6391" s="177" t="s">
        <v>277</v>
      </c>
      <c r="CA6391" s="177">
        <v>70</v>
      </c>
      <c r="CB6391" s="177" t="s">
        <v>264</v>
      </c>
      <c r="CC6391" s="122">
        <v>178.57</v>
      </c>
      <c r="CD6391" s="178" t="s">
        <v>196</v>
      </c>
      <c r="CE6391" s="177" t="s">
        <v>286</v>
      </c>
      <c r="CF6391" s="177" t="s">
        <v>286</v>
      </c>
      <c r="CG6391" s="83" t="s">
        <v>9</v>
      </c>
      <c r="CH6391" s="57"/>
      <c r="CV6391" s="51"/>
      <c r="CW6391" s="51"/>
      <c r="CX6391" s="51"/>
      <c r="CY6391" s="51"/>
      <c r="CZ6391" s="51"/>
      <c r="DA6391" s="51"/>
      <c r="DB6391" s="51"/>
      <c r="DC6391" s="51"/>
      <c r="DD6391" s="51"/>
    </row>
    <row r="6392" spans="73:108" ht="15" x14ac:dyDescent="0.25">
      <c r="BU6392" s="91"/>
      <c r="BV6392" s="177">
        <v>2008</v>
      </c>
      <c r="BW6392" s="177">
        <v>12</v>
      </c>
      <c r="BX6392" s="177" t="s">
        <v>261</v>
      </c>
      <c r="BY6392" s="177" t="s">
        <v>262</v>
      </c>
      <c r="BZ6392" s="177" t="s">
        <v>277</v>
      </c>
      <c r="CA6392" s="177">
        <v>70</v>
      </c>
      <c r="CB6392" s="177" t="s">
        <v>264</v>
      </c>
      <c r="CC6392" s="122">
        <v>214.37</v>
      </c>
      <c r="CD6392" s="178" t="s">
        <v>196</v>
      </c>
      <c r="CE6392" s="177" t="s">
        <v>286</v>
      </c>
      <c r="CF6392" s="177" t="s">
        <v>286</v>
      </c>
      <c r="CG6392" s="83" t="s">
        <v>9</v>
      </c>
      <c r="CH6392" s="57"/>
      <c r="CV6392" s="51"/>
      <c r="CW6392" s="51"/>
      <c r="CX6392" s="51"/>
      <c r="CY6392" s="51"/>
      <c r="CZ6392" s="51"/>
      <c r="DA6392" s="51"/>
      <c r="DB6392" s="51"/>
      <c r="DC6392" s="51"/>
      <c r="DD6392" s="51"/>
    </row>
    <row r="6393" spans="73:108" ht="15" x14ac:dyDescent="0.25">
      <c r="BU6393" s="91"/>
      <c r="BV6393" s="177">
        <v>2009</v>
      </c>
      <c r="BW6393" s="177">
        <v>1</v>
      </c>
      <c r="BX6393" s="177" t="s">
        <v>261</v>
      </c>
      <c r="BY6393" s="177" t="s">
        <v>262</v>
      </c>
      <c r="BZ6393" s="177" t="s">
        <v>277</v>
      </c>
      <c r="CA6393" s="177">
        <v>70</v>
      </c>
      <c r="CB6393" s="177" t="s">
        <v>264</v>
      </c>
      <c r="CC6393" s="122">
        <v>252.69</v>
      </c>
      <c r="CD6393" s="178" t="s">
        <v>196</v>
      </c>
      <c r="CE6393" s="177" t="s">
        <v>286</v>
      </c>
      <c r="CF6393" s="177" t="s">
        <v>286</v>
      </c>
      <c r="CG6393" s="83" t="s">
        <v>9</v>
      </c>
      <c r="CH6393" s="57"/>
      <c r="CV6393" s="51"/>
      <c r="CW6393" s="51"/>
      <c r="CX6393" s="51"/>
      <c r="CY6393" s="51"/>
      <c r="CZ6393" s="51"/>
      <c r="DA6393" s="51"/>
      <c r="DB6393" s="51"/>
      <c r="DC6393" s="51"/>
      <c r="DD6393" s="51"/>
    </row>
    <row r="6394" spans="73:108" ht="15" x14ac:dyDescent="0.25">
      <c r="BU6394" s="91"/>
      <c r="BV6394" s="177">
        <v>2009</v>
      </c>
      <c r="BW6394" s="177">
        <v>2</v>
      </c>
      <c r="BX6394" s="177" t="s">
        <v>261</v>
      </c>
      <c r="BY6394" s="177" t="s">
        <v>262</v>
      </c>
      <c r="BZ6394" s="177" t="s">
        <v>277</v>
      </c>
      <c r="CA6394" s="177">
        <v>70</v>
      </c>
      <c r="CB6394" s="177" t="s">
        <v>264</v>
      </c>
      <c r="CC6394" s="122">
        <v>162.05000000000001</v>
      </c>
      <c r="CD6394" s="178" t="s">
        <v>196</v>
      </c>
      <c r="CE6394" s="177" t="s">
        <v>286</v>
      </c>
      <c r="CF6394" s="177" t="s">
        <v>286</v>
      </c>
      <c r="CG6394" s="83" t="s">
        <v>9</v>
      </c>
      <c r="CH6394" s="57"/>
      <c r="CV6394" s="51"/>
      <c r="CW6394" s="51"/>
      <c r="CX6394" s="51"/>
      <c r="CY6394" s="51"/>
      <c r="CZ6394" s="51"/>
      <c r="DA6394" s="51"/>
      <c r="DB6394" s="51"/>
      <c r="DC6394" s="51"/>
      <c r="DD6394" s="51"/>
    </row>
    <row r="6395" spans="73:108" ht="15" x14ac:dyDescent="0.25">
      <c r="BU6395" s="91"/>
      <c r="BV6395" s="177">
        <v>2009</v>
      </c>
      <c r="BW6395" s="177">
        <v>3</v>
      </c>
      <c r="BX6395" s="177" t="s">
        <v>261</v>
      </c>
      <c r="BY6395" s="177" t="s">
        <v>262</v>
      </c>
      <c r="BZ6395" s="177" t="s">
        <v>277</v>
      </c>
      <c r="CA6395" s="177">
        <v>70</v>
      </c>
      <c r="CB6395" s="177" t="s">
        <v>264</v>
      </c>
      <c r="CC6395" s="122">
        <v>153.66999999999999</v>
      </c>
      <c r="CD6395" s="178" t="s">
        <v>196</v>
      </c>
      <c r="CE6395" s="177" t="s">
        <v>286</v>
      </c>
      <c r="CF6395" s="177" t="s">
        <v>286</v>
      </c>
      <c r="CG6395" s="83" t="s">
        <v>9</v>
      </c>
      <c r="CH6395" s="57"/>
      <c r="CV6395" s="51"/>
      <c r="CW6395" s="51"/>
      <c r="CX6395" s="51"/>
      <c r="CY6395" s="51"/>
      <c r="CZ6395" s="51"/>
      <c r="DA6395" s="51"/>
      <c r="DB6395" s="51"/>
      <c r="DC6395" s="51"/>
      <c r="DD6395" s="51"/>
    </row>
    <row r="6396" spans="73:108" ht="15" x14ac:dyDescent="0.25">
      <c r="BU6396" s="91"/>
      <c r="BV6396" s="177">
        <v>2009</v>
      </c>
      <c r="BW6396" s="177">
        <v>4</v>
      </c>
      <c r="BX6396" s="177" t="s">
        <v>261</v>
      </c>
      <c r="BY6396" s="177" t="s">
        <v>262</v>
      </c>
      <c r="BZ6396" s="177" t="s">
        <v>277</v>
      </c>
      <c r="CA6396" s="177">
        <v>70</v>
      </c>
      <c r="CB6396" s="177" t="s">
        <v>264</v>
      </c>
      <c r="CC6396" s="122">
        <v>165.3</v>
      </c>
      <c r="CD6396" s="178" t="s">
        <v>196</v>
      </c>
      <c r="CE6396" s="177" t="s">
        <v>286</v>
      </c>
      <c r="CF6396" s="177" t="s">
        <v>286</v>
      </c>
      <c r="CG6396" s="83" t="s">
        <v>9</v>
      </c>
      <c r="CH6396" s="57"/>
      <c r="CV6396" s="51"/>
      <c r="CW6396" s="51"/>
      <c r="CX6396" s="51"/>
      <c r="CY6396" s="51"/>
      <c r="CZ6396" s="51"/>
      <c r="DA6396" s="51"/>
      <c r="DB6396" s="51"/>
      <c r="DC6396" s="51"/>
      <c r="DD6396" s="51"/>
    </row>
    <row r="6397" spans="73:108" ht="15" x14ac:dyDescent="0.25">
      <c r="BU6397" s="91"/>
      <c r="BV6397" s="177">
        <v>2009</v>
      </c>
      <c r="BW6397" s="177">
        <v>5</v>
      </c>
      <c r="BX6397" s="177" t="s">
        <v>261</v>
      </c>
      <c r="BY6397" s="177" t="s">
        <v>262</v>
      </c>
      <c r="BZ6397" s="177" t="s">
        <v>277</v>
      </c>
      <c r="CA6397" s="177">
        <v>70</v>
      </c>
      <c r="CB6397" s="177" t="s">
        <v>264</v>
      </c>
      <c r="CC6397" s="122">
        <v>130.54</v>
      </c>
      <c r="CD6397" s="178" t="s">
        <v>196</v>
      </c>
      <c r="CE6397" s="177" t="s">
        <v>286</v>
      </c>
      <c r="CF6397" s="177" t="s">
        <v>286</v>
      </c>
      <c r="CG6397" s="83" t="s">
        <v>9</v>
      </c>
      <c r="CH6397" s="57"/>
      <c r="CV6397" s="51"/>
      <c r="CW6397" s="51"/>
      <c r="CX6397" s="51"/>
      <c r="CY6397" s="51"/>
      <c r="CZ6397" s="51"/>
      <c r="DA6397" s="51"/>
      <c r="DB6397" s="51"/>
      <c r="DC6397" s="51"/>
      <c r="DD6397" s="51"/>
    </row>
    <row r="6398" spans="73:108" ht="15" x14ac:dyDescent="0.25">
      <c r="BU6398" s="91"/>
      <c r="BV6398" s="177">
        <v>2009</v>
      </c>
      <c r="BW6398" s="177">
        <v>6</v>
      </c>
      <c r="BX6398" s="177" t="s">
        <v>261</v>
      </c>
      <c r="BY6398" s="177" t="s">
        <v>262</v>
      </c>
      <c r="BZ6398" s="177" t="s">
        <v>277</v>
      </c>
      <c r="CA6398" s="177">
        <v>70</v>
      </c>
      <c r="CB6398" s="177" t="s">
        <v>264</v>
      </c>
      <c r="CC6398" s="122">
        <v>132.29</v>
      </c>
      <c r="CD6398" s="178" t="s">
        <v>196</v>
      </c>
      <c r="CE6398" s="177" t="s">
        <v>286</v>
      </c>
      <c r="CF6398" s="177" t="s">
        <v>286</v>
      </c>
      <c r="CG6398" s="83" t="s">
        <v>9</v>
      </c>
      <c r="CH6398" s="57"/>
      <c r="CV6398" s="51"/>
      <c r="CW6398" s="51"/>
      <c r="CX6398" s="51"/>
      <c r="CY6398" s="51"/>
      <c r="CZ6398" s="51"/>
      <c r="DA6398" s="51"/>
      <c r="DB6398" s="51"/>
      <c r="DC6398" s="51"/>
      <c r="DD6398" s="51"/>
    </row>
    <row r="6399" spans="73:108" ht="15" x14ac:dyDescent="0.25">
      <c r="BU6399" s="91"/>
      <c r="BV6399" s="177">
        <v>2009</v>
      </c>
      <c r="BW6399" s="177">
        <v>7</v>
      </c>
      <c r="BX6399" s="177" t="s">
        <v>261</v>
      </c>
      <c r="BY6399" s="177" t="s">
        <v>262</v>
      </c>
      <c r="BZ6399" s="177" t="s">
        <v>277</v>
      </c>
      <c r="CA6399" s="177">
        <v>70</v>
      </c>
      <c r="CB6399" s="177" t="s">
        <v>264</v>
      </c>
      <c r="CC6399" s="122">
        <v>172.11</v>
      </c>
      <c r="CD6399" s="178" t="s">
        <v>196</v>
      </c>
      <c r="CE6399" s="177" t="s">
        <v>286</v>
      </c>
      <c r="CF6399" s="177" t="s">
        <v>286</v>
      </c>
      <c r="CG6399" s="83" t="s">
        <v>9</v>
      </c>
      <c r="CH6399" s="57"/>
      <c r="CV6399" s="51"/>
      <c r="CW6399" s="51"/>
      <c r="CX6399" s="51"/>
      <c r="CY6399" s="51"/>
      <c r="CZ6399" s="51"/>
      <c r="DA6399" s="51"/>
      <c r="DB6399" s="51"/>
      <c r="DC6399" s="51"/>
      <c r="DD6399" s="51"/>
    </row>
    <row r="6400" spans="73:108" ht="15" x14ac:dyDescent="0.25">
      <c r="BU6400" s="91"/>
      <c r="BV6400" s="177">
        <v>2009</v>
      </c>
      <c r="BW6400" s="177">
        <v>8</v>
      </c>
      <c r="BX6400" s="177" t="s">
        <v>261</v>
      </c>
      <c r="BY6400" s="177" t="s">
        <v>262</v>
      </c>
      <c r="BZ6400" s="177" t="s">
        <v>277</v>
      </c>
      <c r="CA6400" s="177">
        <v>70</v>
      </c>
      <c r="CB6400" s="177" t="s">
        <v>264</v>
      </c>
      <c r="CC6400" s="122">
        <v>161.08000000000001</v>
      </c>
      <c r="CD6400" s="178" t="s">
        <v>196</v>
      </c>
      <c r="CE6400" s="177" t="s">
        <v>286</v>
      </c>
      <c r="CF6400" s="177" t="s">
        <v>286</v>
      </c>
      <c r="CG6400" s="83" t="s">
        <v>9</v>
      </c>
      <c r="CH6400" s="57"/>
      <c r="CV6400" s="51"/>
      <c r="CW6400" s="51"/>
      <c r="CX6400" s="51"/>
      <c r="CY6400" s="51"/>
      <c r="CZ6400" s="51"/>
      <c r="DA6400" s="51"/>
      <c r="DB6400" s="51"/>
      <c r="DC6400" s="51"/>
      <c r="DD6400" s="51"/>
    </row>
    <row r="6401" spans="73:108" ht="15" x14ac:dyDescent="0.25">
      <c r="BU6401" s="91"/>
      <c r="BV6401" s="177">
        <v>2009</v>
      </c>
      <c r="BW6401" s="177">
        <v>9</v>
      </c>
      <c r="BX6401" s="177" t="s">
        <v>261</v>
      </c>
      <c r="BY6401" s="177" t="s">
        <v>262</v>
      </c>
      <c r="BZ6401" s="177" t="s">
        <v>277</v>
      </c>
      <c r="CA6401" s="177">
        <v>70</v>
      </c>
      <c r="CB6401" s="177" t="s">
        <v>264</v>
      </c>
      <c r="CC6401" s="122">
        <v>110.55</v>
      </c>
      <c r="CD6401" s="178" t="s">
        <v>196</v>
      </c>
      <c r="CE6401" s="177" t="s">
        <v>286</v>
      </c>
      <c r="CF6401" s="177" t="s">
        <v>286</v>
      </c>
      <c r="CG6401" s="83" t="s">
        <v>9</v>
      </c>
      <c r="CH6401" s="57"/>
      <c r="CV6401" s="51"/>
      <c r="CW6401" s="51"/>
      <c r="CX6401" s="51"/>
      <c r="CY6401" s="51"/>
      <c r="CZ6401" s="51"/>
      <c r="DA6401" s="51"/>
      <c r="DB6401" s="51"/>
      <c r="DC6401" s="51"/>
      <c r="DD6401" s="51"/>
    </row>
    <row r="6402" spans="73:108" ht="15" x14ac:dyDescent="0.25">
      <c r="BU6402" s="91"/>
      <c r="BV6402" s="177">
        <v>2009</v>
      </c>
      <c r="BW6402" s="177">
        <v>10</v>
      </c>
      <c r="BX6402" s="177" t="s">
        <v>261</v>
      </c>
      <c r="BY6402" s="177" t="s">
        <v>262</v>
      </c>
      <c r="BZ6402" s="177" t="s">
        <v>277</v>
      </c>
      <c r="CA6402" s="177">
        <v>70</v>
      </c>
      <c r="CB6402" s="177" t="s">
        <v>264</v>
      </c>
      <c r="CC6402" s="122">
        <v>71.599999999999994</v>
      </c>
      <c r="CD6402" s="178" t="s">
        <v>196</v>
      </c>
      <c r="CE6402" s="177" t="s">
        <v>286</v>
      </c>
      <c r="CF6402" s="177" t="s">
        <v>286</v>
      </c>
      <c r="CG6402" s="83" t="s">
        <v>9</v>
      </c>
      <c r="CH6402" s="57"/>
      <c r="CV6402" s="51"/>
      <c r="CW6402" s="51"/>
      <c r="CX6402" s="51"/>
      <c r="CY6402" s="51"/>
      <c r="CZ6402" s="51"/>
      <c r="DA6402" s="51"/>
      <c r="DB6402" s="51"/>
      <c r="DC6402" s="51"/>
      <c r="DD6402" s="51"/>
    </row>
    <row r="6403" spans="73:108" ht="15" x14ac:dyDescent="0.25">
      <c r="BU6403" s="91"/>
      <c r="BV6403" s="177">
        <v>2009</v>
      </c>
      <c r="BW6403" s="177">
        <v>11</v>
      </c>
      <c r="BX6403" s="177" t="s">
        <v>261</v>
      </c>
      <c r="BY6403" s="177" t="s">
        <v>262</v>
      </c>
      <c r="BZ6403" s="177" t="s">
        <v>277</v>
      </c>
      <c r="CA6403" s="177">
        <v>70</v>
      </c>
      <c r="CB6403" s="177" t="s">
        <v>264</v>
      </c>
      <c r="CC6403" s="122">
        <v>71.83</v>
      </c>
      <c r="CD6403" s="178" t="s">
        <v>196</v>
      </c>
      <c r="CE6403" s="177" t="s">
        <v>286</v>
      </c>
      <c r="CF6403" s="177" t="s">
        <v>286</v>
      </c>
      <c r="CG6403" s="83" t="s">
        <v>9</v>
      </c>
      <c r="CH6403" s="57"/>
      <c r="CV6403" s="51"/>
      <c r="CW6403" s="51"/>
      <c r="CX6403" s="51"/>
      <c r="CY6403" s="51"/>
      <c r="CZ6403" s="51"/>
      <c r="DA6403" s="51"/>
      <c r="DB6403" s="51"/>
      <c r="DC6403" s="51"/>
      <c r="DD6403" s="51"/>
    </row>
    <row r="6404" spans="73:108" ht="15" x14ac:dyDescent="0.25">
      <c r="BU6404" s="91"/>
      <c r="BV6404" s="177">
        <v>2009</v>
      </c>
      <c r="BW6404" s="177">
        <v>12</v>
      </c>
      <c r="BX6404" s="177" t="s">
        <v>261</v>
      </c>
      <c r="BY6404" s="177" t="s">
        <v>262</v>
      </c>
      <c r="BZ6404" s="177" t="s">
        <v>277</v>
      </c>
      <c r="CA6404" s="177">
        <v>70</v>
      </c>
      <c r="CB6404" s="177" t="s">
        <v>264</v>
      </c>
      <c r="CC6404" s="122">
        <v>76.430000000000007</v>
      </c>
      <c r="CD6404" s="178" t="s">
        <v>196</v>
      </c>
      <c r="CE6404" s="177" t="s">
        <v>286</v>
      </c>
      <c r="CF6404" s="177" t="s">
        <v>286</v>
      </c>
      <c r="CG6404" s="83" t="s">
        <v>9</v>
      </c>
      <c r="CH6404" s="57"/>
      <c r="CV6404" s="51"/>
      <c r="CW6404" s="51"/>
      <c r="CX6404" s="51"/>
      <c r="CY6404" s="51"/>
      <c r="CZ6404" s="51"/>
      <c r="DA6404" s="51"/>
      <c r="DB6404" s="51"/>
      <c r="DC6404" s="51"/>
      <c r="DD6404" s="51"/>
    </row>
    <row r="6405" spans="73:108" ht="15" x14ac:dyDescent="0.25">
      <c r="BU6405" s="91"/>
      <c r="BV6405" s="177">
        <v>2010</v>
      </c>
      <c r="BW6405" s="177">
        <v>1</v>
      </c>
      <c r="BX6405" s="177" t="s">
        <v>261</v>
      </c>
      <c r="BY6405" s="177" t="s">
        <v>262</v>
      </c>
      <c r="BZ6405" s="177" t="s">
        <v>277</v>
      </c>
      <c r="CA6405" s="177">
        <v>70</v>
      </c>
      <c r="CB6405" s="177" t="s">
        <v>264</v>
      </c>
      <c r="CC6405" s="122">
        <v>24.23</v>
      </c>
      <c r="CD6405" s="178" t="s">
        <v>196</v>
      </c>
      <c r="CE6405" s="177" t="s">
        <v>286</v>
      </c>
      <c r="CF6405" s="177" t="s">
        <v>286</v>
      </c>
      <c r="CG6405" s="83" t="s">
        <v>9</v>
      </c>
      <c r="CH6405" s="57"/>
      <c r="CV6405" s="51"/>
      <c r="CW6405" s="51"/>
      <c r="CX6405" s="51"/>
      <c r="CY6405" s="51"/>
      <c r="CZ6405" s="51"/>
      <c r="DA6405" s="51"/>
      <c r="DB6405" s="51"/>
      <c r="DC6405" s="51"/>
      <c r="DD6405" s="51"/>
    </row>
    <row r="6406" spans="73:108" ht="15" x14ac:dyDescent="0.25">
      <c r="BU6406" s="91"/>
      <c r="BV6406" s="177">
        <v>2010</v>
      </c>
      <c r="BW6406" s="177">
        <v>2</v>
      </c>
      <c r="BX6406" s="177" t="s">
        <v>261</v>
      </c>
      <c r="BY6406" s="177" t="s">
        <v>262</v>
      </c>
      <c r="BZ6406" s="177" t="s">
        <v>277</v>
      </c>
      <c r="CA6406" s="177">
        <v>70</v>
      </c>
      <c r="CB6406" s="177" t="s">
        <v>264</v>
      </c>
      <c r="CC6406" s="122">
        <v>33.869999999999997</v>
      </c>
      <c r="CD6406" s="178" t="s">
        <v>196</v>
      </c>
      <c r="CE6406" s="177" t="s">
        <v>286</v>
      </c>
      <c r="CF6406" s="177" t="s">
        <v>286</v>
      </c>
      <c r="CG6406" s="83" t="s">
        <v>9</v>
      </c>
      <c r="CH6406" s="57"/>
      <c r="CV6406" s="51"/>
      <c r="CW6406" s="51"/>
      <c r="CX6406" s="51"/>
      <c r="CY6406" s="51"/>
      <c r="CZ6406" s="51"/>
      <c r="DA6406" s="51"/>
      <c r="DB6406" s="51"/>
      <c r="DC6406" s="51"/>
      <c r="DD6406" s="51"/>
    </row>
    <row r="6407" spans="73:108" ht="15" x14ac:dyDescent="0.25">
      <c r="BU6407" s="91"/>
      <c r="BV6407" s="177">
        <v>2010</v>
      </c>
      <c r="BW6407" s="177">
        <v>3</v>
      </c>
      <c r="BX6407" s="177" t="s">
        <v>261</v>
      </c>
      <c r="BY6407" s="177" t="s">
        <v>262</v>
      </c>
      <c r="BZ6407" s="177" t="s">
        <v>277</v>
      </c>
      <c r="CA6407" s="177">
        <v>70</v>
      </c>
      <c r="CB6407" s="177" t="s">
        <v>264</v>
      </c>
      <c r="CC6407" s="122">
        <v>45.66</v>
      </c>
      <c r="CD6407" s="178" t="s">
        <v>3386</v>
      </c>
      <c r="CE6407" s="177" t="s">
        <v>286</v>
      </c>
      <c r="CF6407" s="177" t="s">
        <v>286</v>
      </c>
      <c r="CG6407" s="83" t="s">
        <v>9</v>
      </c>
      <c r="CH6407" s="57"/>
      <c r="CV6407" s="51"/>
      <c r="CW6407" s="51"/>
      <c r="CX6407" s="51"/>
      <c r="CY6407" s="51"/>
      <c r="CZ6407" s="51"/>
      <c r="DA6407" s="51"/>
      <c r="DB6407" s="51"/>
      <c r="DC6407" s="51"/>
      <c r="DD6407" s="51"/>
    </row>
    <row r="6408" spans="73:108" ht="15" x14ac:dyDescent="0.25">
      <c r="BU6408" s="91"/>
      <c r="BV6408" s="177">
        <v>2010</v>
      </c>
      <c r="BW6408" s="177">
        <v>4</v>
      </c>
      <c r="BX6408" s="177" t="s">
        <v>261</v>
      </c>
      <c r="BY6408" s="177" t="s">
        <v>262</v>
      </c>
      <c r="BZ6408" s="177" t="s">
        <v>277</v>
      </c>
      <c r="CA6408" s="177">
        <v>70</v>
      </c>
      <c r="CB6408" s="177" t="s">
        <v>264</v>
      </c>
      <c r="CC6408" s="122">
        <v>55.15</v>
      </c>
      <c r="CD6408" s="178" t="s">
        <v>3386</v>
      </c>
      <c r="CE6408" s="177" t="s">
        <v>286</v>
      </c>
      <c r="CF6408" s="177" t="s">
        <v>286</v>
      </c>
      <c r="CG6408" s="83" t="s">
        <v>9</v>
      </c>
      <c r="CH6408" s="57"/>
      <c r="CV6408" s="51"/>
      <c r="CW6408" s="51"/>
      <c r="CX6408" s="51"/>
      <c r="CY6408" s="51"/>
      <c r="CZ6408" s="51"/>
      <c r="DA6408" s="51"/>
      <c r="DB6408" s="51"/>
      <c r="DC6408" s="51"/>
      <c r="DD6408" s="51"/>
    </row>
    <row r="6409" spans="73:108" ht="15" x14ac:dyDescent="0.25">
      <c r="BU6409" s="91"/>
      <c r="BV6409" s="177">
        <v>2010</v>
      </c>
      <c r="BW6409" s="177">
        <v>5</v>
      </c>
      <c r="BX6409" s="177" t="s">
        <v>261</v>
      </c>
      <c r="BY6409" s="177" t="s">
        <v>262</v>
      </c>
      <c r="BZ6409" s="177" t="s">
        <v>277</v>
      </c>
      <c r="CA6409" s="177">
        <v>70</v>
      </c>
      <c r="CB6409" s="177" t="s">
        <v>264</v>
      </c>
      <c r="CC6409" s="122">
        <v>40.42</v>
      </c>
      <c r="CD6409" s="178" t="s">
        <v>3386</v>
      </c>
      <c r="CE6409" s="177" t="s">
        <v>286</v>
      </c>
      <c r="CF6409" s="177" t="s">
        <v>286</v>
      </c>
      <c r="CG6409" s="83" t="s">
        <v>9</v>
      </c>
      <c r="CH6409" s="57"/>
      <c r="CV6409" s="51"/>
      <c r="CW6409" s="51"/>
      <c r="CX6409" s="51"/>
      <c r="CY6409" s="51"/>
      <c r="CZ6409" s="51"/>
      <c r="DA6409" s="51"/>
      <c r="DB6409" s="51"/>
      <c r="DC6409" s="51"/>
      <c r="DD6409" s="51"/>
    </row>
    <row r="6410" spans="73:108" ht="15" x14ac:dyDescent="0.25">
      <c r="BU6410" s="91"/>
      <c r="BV6410" s="177">
        <v>2010</v>
      </c>
      <c r="BW6410" s="177">
        <v>6</v>
      </c>
      <c r="BX6410" s="177" t="s">
        <v>261</v>
      </c>
      <c r="BY6410" s="177" t="s">
        <v>262</v>
      </c>
      <c r="BZ6410" s="177" t="s">
        <v>277</v>
      </c>
      <c r="CA6410" s="177">
        <v>70</v>
      </c>
      <c r="CB6410" s="177" t="s">
        <v>264</v>
      </c>
      <c r="CC6410" s="122">
        <v>50.88</v>
      </c>
      <c r="CD6410" s="178" t="s">
        <v>3386</v>
      </c>
      <c r="CE6410" s="177" t="s">
        <v>286</v>
      </c>
      <c r="CF6410" s="177" t="s">
        <v>286</v>
      </c>
      <c r="CG6410" s="83" t="s">
        <v>9</v>
      </c>
      <c r="CH6410" s="57"/>
      <c r="CV6410" s="51"/>
      <c r="CW6410" s="51"/>
      <c r="CX6410" s="51"/>
      <c r="CY6410" s="51"/>
      <c r="CZ6410" s="51"/>
      <c r="DA6410" s="51"/>
      <c r="DB6410" s="51"/>
      <c r="DC6410" s="51"/>
      <c r="DD6410" s="51"/>
    </row>
    <row r="6411" spans="73:108" ht="15" x14ac:dyDescent="0.25">
      <c r="BU6411" s="91"/>
      <c r="BV6411" s="177">
        <v>2010</v>
      </c>
      <c r="BW6411" s="177">
        <v>7</v>
      </c>
      <c r="BX6411" s="177" t="s">
        <v>261</v>
      </c>
      <c r="BY6411" s="177" t="s">
        <v>262</v>
      </c>
      <c r="BZ6411" s="177" t="s">
        <v>277</v>
      </c>
      <c r="CA6411" s="177">
        <v>70</v>
      </c>
      <c r="CB6411" s="177" t="s">
        <v>264</v>
      </c>
      <c r="CC6411" s="122">
        <v>71.63</v>
      </c>
      <c r="CD6411" s="178" t="s">
        <v>3386</v>
      </c>
      <c r="CE6411" s="177" t="s">
        <v>286</v>
      </c>
      <c r="CF6411" s="177" t="s">
        <v>286</v>
      </c>
      <c r="CG6411" s="83" t="s">
        <v>9</v>
      </c>
      <c r="CH6411" s="57"/>
      <c r="CV6411" s="51"/>
      <c r="CW6411" s="51"/>
      <c r="CX6411" s="51"/>
      <c r="CY6411" s="51"/>
      <c r="CZ6411" s="51"/>
      <c r="DA6411" s="51"/>
      <c r="DB6411" s="51"/>
      <c r="DC6411" s="51"/>
      <c r="DD6411" s="51"/>
    </row>
    <row r="6412" spans="73:108" ht="15" x14ac:dyDescent="0.25">
      <c r="BU6412" s="91"/>
      <c r="BV6412" s="177">
        <v>2010</v>
      </c>
      <c r="BW6412" s="177">
        <v>8</v>
      </c>
      <c r="BX6412" s="177" t="s">
        <v>261</v>
      </c>
      <c r="BY6412" s="177" t="s">
        <v>262</v>
      </c>
      <c r="BZ6412" s="177" t="s">
        <v>277</v>
      </c>
      <c r="CA6412" s="177">
        <v>70</v>
      </c>
      <c r="CB6412" s="177" t="s">
        <v>264</v>
      </c>
      <c r="CC6412" s="122">
        <v>61.54</v>
      </c>
      <c r="CD6412" s="178" t="s">
        <v>3386</v>
      </c>
      <c r="CE6412" s="177" t="s">
        <v>286</v>
      </c>
      <c r="CF6412" s="177" t="s">
        <v>286</v>
      </c>
      <c r="CG6412" s="83" t="s">
        <v>9</v>
      </c>
      <c r="CH6412" s="57"/>
      <c r="CV6412" s="51"/>
      <c r="CW6412" s="51"/>
      <c r="CX6412" s="51"/>
      <c r="CY6412" s="51"/>
      <c r="CZ6412" s="51"/>
      <c r="DA6412" s="51"/>
      <c r="DB6412" s="51"/>
      <c r="DC6412" s="51"/>
      <c r="DD6412" s="51"/>
    </row>
    <row r="6413" spans="73:108" ht="15" x14ac:dyDescent="0.25">
      <c r="BU6413" s="91"/>
      <c r="BV6413" s="177">
        <v>2010</v>
      </c>
      <c r="BW6413" s="177">
        <v>9</v>
      </c>
      <c r="BX6413" s="177" t="s">
        <v>261</v>
      </c>
      <c r="BY6413" s="177" t="s">
        <v>262</v>
      </c>
      <c r="BZ6413" s="177" t="s">
        <v>277</v>
      </c>
      <c r="CA6413" s="177">
        <v>70</v>
      </c>
      <c r="CB6413" s="177" t="s">
        <v>264</v>
      </c>
      <c r="CC6413" s="122">
        <v>63.12</v>
      </c>
      <c r="CD6413" s="178" t="s">
        <v>3386</v>
      </c>
      <c r="CE6413" s="177" t="s">
        <v>286</v>
      </c>
      <c r="CF6413" s="177" t="s">
        <v>286</v>
      </c>
      <c r="CG6413" s="83" t="s">
        <v>9</v>
      </c>
      <c r="CH6413" s="57"/>
      <c r="CV6413" s="51"/>
      <c r="CW6413" s="51"/>
      <c r="CX6413" s="51"/>
      <c r="CY6413" s="51"/>
      <c r="CZ6413" s="51"/>
      <c r="DA6413" s="51"/>
      <c r="DB6413" s="51"/>
      <c r="DC6413" s="51"/>
      <c r="DD6413" s="51"/>
    </row>
    <row r="6414" spans="73:108" ht="15" x14ac:dyDescent="0.25">
      <c r="BU6414" s="91"/>
      <c r="BV6414" s="177">
        <v>2010</v>
      </c>
      <c r="BW6414" s="177">
        <v>10</v>
      </c>
      <c r="BX6414" s="177" t="s">
        <v>261</v>
      </c>
      <c r="BY6414" s="177" t="s">
        <v>262</v>
      </c>
      <c r="BZ6414" s="177" t="s">
        <v>277</v>
      </c>
      <c r="CA6414" s="177">
        <v>70</v>
      </c>
      <c r="CB6414" s="177" t="s">
        <v>264</v>
      </c>
      <c r="CC6414" s="122">
        <v>52.28</v>
      </c>
      <c r="CD6414" s="178" t="s">
        <v>3386</v>
      </c>
      <c r="CE6414" s="177" t="s">
        <v>286</v>
      </c>
      <c r="CF6414" s="177" t="s">
        <v>286</v>
      </c>
      <c r="CG6414" s="83" t="s">
        <v>9</v>
      </c>
      <c r="CH6414" s="57"/>
      <c r="CV6414" s="51"/>
      <c r="CW6414" s="51"/>
      <c r="CX6414" s="51"/>
      <c r="CY6414" s="51"/>
      <c r="CZ6414" s="51"/>
      <c r="DA6414" s="51"/>
      <c r="DB6414" s="51"/>
      <c r="DC6414" s="51"/>
      <c r="DD6414" s="51"/>
    </row>
    <row r="6415" spans="73:108" ht="15" x14ac:dyDescent="0.25">
      <c r="BU6415" s="91"/>
      <c r="BV6415" s="177">
        <v>2010</v>
      </c>
      <c r="BW6415" s="177">
        <v>11</v>
      </c>
      <c r="BX6415" s="177" t="s">
        <v>261</v>
      </c>
      <c r="BY6415" s="177" t="s">
        <v>262</v>
      </c>
      <c r="BZ6415" s="177" t="s">
        <v>277</v>
      </c>
      <c r="CA6415" s="177">
        <v>70</v>
      </c>
      <c r="CB6415" s="177" t="s">
        <v>264</v>
      </c>
      <c r="CC6415" s="122">
        <v>54.38</v>
      </c>
      <c r="CD6415" s="178" t="s">
        <v>3386</v>
      </c>
      <c r="CE6415" s="177" t="s">
        <v>286</v>
      </c>
      <c r="CF6415" s="177" t="s">
        <v>286</v>
      </c>
      <c r="CG6415" s="83" t="s">
        <v>9</v>
      </c>
      <c r="CH6415" s="57"/>
      <c r="CV6415" s="51"/>
      <c r="CW6415" s="51"/>
      <c r="CX6415" s="51"/>
      <c r="CY6415" s="51"/>
      <c r="CZ6415" s="51"/>
      <c r="DA6415" s="51"/>
      <c r="DB6415" s="51"/>
      <c r="DC6415" s="51"/>
      <c r="DD6415" s="51"/>
    </row>
    <row r="6416" spans="73:108" ht="15" x14ac:dyDescent="0.25">
      <c r="BU6416" s="91"/>
      <c r="BV6416" s="177">
        <v>2010</v>
      </c>
      <c r="BW6416" s="177">
        <v>12</v>
      </c>
      <c r="BX6416" s="177" t="s">
        <v>261</v>
      </c>
      <c r="BY6416" s="177" t="s">
        <v>262</v>
      </c>
      <c r="BZ6416" s="177" t="s">
        <v>277</v>
      </c>
      <c r="CA6416" s="177">
        <v>70</v>
      </c>
      <c r="CB6416" s="177" t="s">
        <v>264</v>
      </c>
      <c r="CC6416" s="122">
        <v>67.989999999999995</v>
      </c>
      <c r="CD6416" s="178" t="s">
        <v>3386</v>
      </c>
      <c r="CE6416" s="177" t="s">
        <v>286</v>
      </c>
      <c r="CF6416" s="177" t="s">
        <v>286</v>
      </c>
      <c r="CG6416" s="83" t="s">
        <v>9</v>
      </c>
      <c r="CH6416" s="57"/>
      <c r="CV6416" s="51"/>
      <c r="CW6416" s="51"/>
      <c r="CX6416" s="51"/>
      <c r="CY6416" s="51"/>
      <c r="CZ6416" s="51"/>
      <c r="DA6416" s="51"/>
      <c r="DB6416" s="51"/>
      <c r="DC6416" s="51"/>
      <c r="DD6416" s="51"/>
    </row>
    <row r="6417" spans="73:108" ht="15" x14ac:dyDescent="0.25">
      <c r="BU6417" s="91"/>
      <c r="BV6417" s="177">
        <v>2007</v>
      </c>
      <c r="BW6417" s="177">
        <v>4</v>
      </c>
      <c r="BX6417" s="177" t="s">
        <v>357</v>
      </c>
      <c r="BY6417" s="177" t="s">
        <v>262</v>
      </c>
      <c r="BZ6417" s="177" t="s">
        <v>266</v>
      </c>
      <c r="CA6417" s="177">
        <v>70</v>
      </c>
      <c r="CB6417" s="177" t="s">
        <v>264</v>
      </c>
      <c r="CC6417" s="122">
        <v>53.33</v>
      </c>
      <c r="CD6417" s="178" t="s">
        <v>196</v>
      </c>
      <c r="CE6417" s="177" t="s">
        <v>286</v>
      </c>
      <c r="CF6417" s="177" t="s">
        <v>286</v>
      </c>
      <c r="CG6417" s="83" t="s">
        <v>9</v>
      </c>
      <c r="CH6417" s="57"/>
      <c r="CV6417" s="51"/>
      <c r="CW6417" s="51"/>
      <c r="CX6417" s="51"/>
      <c r="CY6417" s="51"/>
      <c r="CZ6417" s="51"/>
      <c r="DA6417" s="51"/>
      <c r="DB6417" s="51"/>
      <c r="DC6417" s="51"/>
      <c r="DD6417" s="51"/>
    </row>
    <row r="6418" spans="73:108" ht="15" x14ac:dyDescent="0.25">
      <c r="BU6418" s="91"/>
      <c r="BV6418" s="177">
        <v>2007</v>
      </c>
      <c r="BW6418" s="177">
        <v>4</v>
      </c>
      <c r="BX6418" s="177" t="s">
        <v>357</v>
      </c>
      <c r="BY6418" s="177" t="s">
        <v>262</v>
      </c>
      <c r="BZ6418" s="177" t="s">
        <v>267</v>
      </c>
      <c r="CA6418" s="177">
        <v>70</v>
      </c>
      <c r="CB6418" s="177" t="s">
        <v>264</v>
      </c>
      <c r="CC6418" s="122">
        <v>53.33</v>
      </c>
      <c r="CD6418" s="178" t="s">
        <v>196</v>
      </c>
      <c r="CE6418" s="177" t="s">
        <v>286</v>
      </c>
      <c r="CF6418" s="177" t="s">
        <v>286</v>
      </c>
      <c r="CG6418" s="83" t="s">
        <v>9</v>
      </c>
      <c r="CH6418" s="57"/>
      <c r="CV6418" s="51"/>
      <c r="CW6418" s="51"/>
      <c r="CX6418" s="51"/>
      <c r="CY6418" s="51"/>
      <c r="CZ6418" s="51"/>
      <c r="DA6418" s="51"/>
      <c r="DB6418" s="51"/>
      <c r="DC6418" s="51"/>
      <c r="DD6418" s="51"/>
    </row>
    <row r="6419" spans="73:108" ht="15" x14ac:dyDescent="0.25">
      <c r="BU6419" s="91"/>
      <c r="BV6419" s="177">
        <v>2007</v>
      </c>
      <c r="BW6419" s="177">
        <v>4</v>
      </c>
      <c r="BX6419" s="177" t="s">
        <v>357</v>
      </c>
      <c r="BY6419" s="177" t="s">
        <v>262</v>
      </c>
      <c r="BZ6419" s="177" t="s">
        <v>268</v>
      </c>
      <c r="CA6419" s="177">
        <v>70</v>
      </c>
      <c r="CB6419" s="177" t="s">
        <v>264</v>
      </c>
      <c r="CC6419" s="122">
        <v>53.33</v>
      </c>
      <c r="CD6419" s="178" t="s">
        <v>196</v>
      </c>
      <c r="CE6419" s="177" t="s">
        <v>286</v>
      </c>
      <c r="CF6419" s="177" t="s">
        <v>286</v>
      </c>
      <c r="CG6419" s="83" t="s">
        <v>9</v>
      </c>
      <c r="CH6419" s="57"/>
      <c r="CV6419" s="51"/>
      <c r="CW6419" s="51"/>
      <c r="CX6419" s="51"/>
      <c r="CY6419" s="51"/>
      <c r="CZ6419" s="51"/>
      <c r="DA6419" s="51"/>
      <c r="DB6419" s="51"/>
      <c r="DC6419" s="51"/>
      <c r="DD6419" s="51"/>
    </row>
    <row r="6420" spans="73:108" ht="15" x14ac:dyDescent="0.25">
      <c r="BU6420" s="91"/>
      <c r="BV6420" s="177">
        <v>2007</v>
      </c>
      <c r="BW6420" s="177">
        <v>4</v>
      </c>
      <c r="BX6420" s="177" t="s">
        <v>357</v>
      </c>
      <c r="BY6420" s="177" t="s">
        <v>262</v>
      </c>
      <c r="BZ6420" s="177" t="s">
        <v>316</v>
      </c>
      <c r="CA6420" s="177">
        <v>70</v>
      </c>
      <c r="CB6420" s="177" t="s">
        <v>264</v>
      </c>
      <c r="CC6420" s="122">
        <v>51.85</v>
      </c>
      <c r="CD6420" s="178" t="s">
        <v>196</v>
      </c>
      <c r="CE6420" s="177" t="s">
        <v>286</v>
      </c>
      <c r="CF6420" s="177" t="s">
        <v>286</v>
      </c>
      <c r="CG6420" s="83" t="s">
        <v>9</v>
      </c>
      <c r="CH6420" s="57"/>
      <c r="CV6420" s="51"/>
      <c r="CW6420" s="51"/>
      <c r="CX6420" s="51"/>
      <c r="CY6420" s="51"/>
      <c r="CZ6420" s="51"/>
      <c r="DA6420" s="51"/>
      <c r="DB6420" s="51"/>
      <c r="DC6420" s="51"/>
      <c r="DD6420" s="51"/>
    </row>
    <row r="6421" spans="73:108" ht="15" x14ac:dyDescent="0.25">
      <c r="BU6421" s="91"/>
      <c r="BV6421" s="177">
        <v>2007</v>
      </c>
      <c r="BW6421" s="177">
        <v>5</v>
      </c>
      <c r="BX6421" s="177" t="s">
        <v>357</v>
      </c>
      <c r="BY6421" s="177" t="s">
        <v>262</v>
      </c>
      <c r="BZ6421" s="177" t="s">
        <v>266</v>
      </c>
      <c r="CA6421" s="177">
        <v>70</v>
      </c>
      <c r="CB6421" s="177" t="s">
        <v>264</v>
      </c>
      <c r="CC6421" s="122">
        <v>54.54</v>
      </c>
      <c r="CD6421" s="178" t="s">
        <v>196</v>
      </c>
      <c r="CE6421" s="177" t="s">
        <v>286</v>
      </c>
      <c r="CF6421" s="177" t="s">
        <v>286</v>
      </c>
      <c r="CG6421" s="83" t="s">
        <v>9</v>
      </c>
      <c r="CH6421" s="57"/>
      <c r="CV6421" s="51"/>
      <c r="CW6421" s="51"/>
      <c r="CX6421" s="51"/>
      <c r="CY6421" s="51"/>
      <c r="CZ6421" s="51"/>
      <c r="DA6421" s="51"/>
      <c r="DB6421" s="51"/>
      <c r="DC6421" s="51"/>
      <c r="DD6421" s="51"/>
    </row>
    <row r="6422" spans="73:108" ht="15" x14ac:dyDescent="0.25">
      <c r="BU6422" s="91"/>
      <c r="BV6422" s="177">
        <v>2007</v>
      </c>
      <c r="BW6422" s="177">
        <v>5</v>
      </c>
      <c r="BX6422" s="177" t="s">
        <v>357</v>
      </c>
      <c r="BY6422" s="177" t="s">
        <v>262</v>
      </c>
      <c r="BZ6422" s="177" t="s">
        <v>267</v>
      </c>
      <c r="CA6422" s="177">
        <v>70</v>
      </c>
      <c r="CB6422" s="177" t="s">
        <v>264</v>
      </c>
      <c r="CC6422" s="122">
        <v>54.54</v>
      </c>
      <c r="CD6422" s="178" t="s">
        <v>196</v>
      </c>
      <c r="CE6422" s="177" t="s">
        <v>286</v>
      </c>
      <c r="CF6422" s="177" t="s">
        <v>286</v>
      </c>
      <c r="CG6422" s="83" t="s">
        <v>9</v>
      </c>
      <c r="CH6422" s="57"/>
      <c r="CV6422" s="51"/>
      <c r="CW6422" s="51"/>
      <c r="CX6422" s="51"/>
      <c r="CY6422" s="51"/>
      <c r="CZ6422" s="51"/>
      <c r="DA6422" s="51"/>
      <c r="DB6422" s="51"/>
      <c r="DC6422" s="51"/>
      <c r="DD6422" s="51"/>
    </row>
    <row r="6423" spans="73:108" ht="15" x14ac:dyDescent="0.25">
      <c r="BU6423" s="91"/>
      <c r="BV6423" s="177">
        <v>2007</v>
      </c>
      <c r="BW6423" s="177">
        <v>5</v>
      </c>
      <c r="BX6423" s="177" t="s">
        <v>357</v>
      </c>
      <c r="BY6423" s="177" t="s">
        <v>262</v>
      </c>
      <c r="BZ6423" s="177" t="s">
        <v>268</v>
      </c>
      <c r="CA6423" s="177">
        <v>70</v>
      </c>
      <c r="CB6423" s="177" t="s">
        <v>264</v>
      </c>
      <c r="CC6423" s="122">
        <v>54.54</v>
      </c>
      <c r="CD6423" s="178" t="s">
        <v>196</v>
      </c>
      <c r="CE6423" s="177" t="s">
        <v>286</v>
      </c>
      <c r="CF6423" s="177" t="s">
        <v>286</v>
      </c>
      <c r="CG6423" s="83" t="s">
        <v>9</v>
      </c>
      <c r="CH6423" s="57"/>
      <c r="CV6423" s="51"/>
      <c r="CW6423" s="51"/>
      <c r="CX6423" s="51"/>
      <c r="CY6423" s="51"/>
      <c r="CZ6423" s="51"/>
      <c r="DA6423" s="51"/>
      <c r="DB6423" s="51"/>
      <c r="DC6423" s="51"/>
      <c r="DD6423" s="51"/>
    </row>
    <row r="6424" spans="73:108" ht="15" x14ac:dyDescent="0.25">
      <c r="BU6424" s="91"/>
      <c r="BV6424" s="177">
        <v>2007</v>
      </c>
      <c r="BW6424" s="177">
        <v>5</v>
      </c>
      <c r="BX6424" s="177" t="s">
        <v>357</v>
      </c>
      <c r="BY6424" s="177" t="s">
        <v>262</v>
      </c>
      <c r="BZ6424" s="177" t="s">
        <v>316</v>
      </c>
      <c r="CA6424" s="177">
        <v>70</v>
      </c>
      <c r="CB6424" s="177" t="s">
        <v>264</v>
      </c>
      <c r="CC6424" s="122">
        <v>54.54</v>
      </c>
      <c r="CD6424" s="178" t="s">
        <v>196</v>
      </c>
      <c r="CE6424" s="177" t="s">
        <v>286</v>
      </c>
      <c r="CF6424" s="177" t="s">
        <v>286</v>
      </c>
      <c r="CG6424" s="83" t="s">
        <v>9</v>
      </c>
      <c r="CH6424" s="57"/>
      <c r="CV6424" s="51"/>
      <c r="CW6424" s="51"/>
      <c r="CX6424" s="51"/>
      <c r="CY6424" s="51"/>
      <c r="CZ6424" s="51"/>
      <c r="DA6424" s="51"/>
      <c r="DB6424" s="51"/>
      <c r="DC6424" s="51"/>
      <c r="DD6424" s="51"/>
    </row>
    <row r="6425" spans="73:108" ht="15" x14ac:dyDescent="0.25">
      <c r="BU6425" s="91"/>
      <c r="BV6425" s="177">
        <v>2007</v>
      </c>
      <c r="BW6425" s="177">
        <v>6</v>
      </c>
      <c r="BX6425" s="177" t="s">
        <v>357</v>
      </c>
      <c r="BY6425" s="177" t="s">
        <v>262</v>
      </c>
      <c r="BZ6425" s="177" t="s">
        <v>266</v>
      </c>
      <c r="CA6425" s="177">
        <v>70</v>
      </c>
      <c r="CB6425" s="177" t="s">
        <v>264</v>
      </c>
      <c r="CC6425" s="122">
        <v>23.93</v>
      </c>
      <c r="CD6425" s="178" t="s">
        <v>196</v>
      </c>
      <c r="CE6425" s="177" t="s">
        <v>286</v>
      </c>
      <c r="CF6425" s="177" t="s">
        <v>286</v>
      </c>
      <c r="CG6425" s="83" t="s">
        <v>9</v>
      </c>
      <c r="CH6425" s="57"/>
      <c r="CV6425" s="51"/>
      <c r="CW6425" s="51"/>
      <c r="CX6425" s="51"/>
      <c r="CY6425" s="51"/>
      <c r="CZ6425" s="51"/>
      <c r="DA6425" s="51"/>
      <c r="DB6425" s="51"/>
      <c r="DC6425" s="51"/>
      <c r="DD6425" s="51"/>
    </row>
    <row r="6426" spans="73:108" ht="15" x14ac:dyDescent="0.25">
      <c r="BU6426" s="91"/>
      <c r="BV6426" s="177">
        <v>2007</v>
      </c>
      <c r="BW6426" s="177">
        <v>6</v>
      </c>
      <c r="BX6426" s="177" t="s">
        <v>357</v>
      </c>
      <c r="BY6426" s="177" t="s">
        <v>262</v>
      </c>
      <c r="BZ6426" s="177" t="s">
        <v>267</v>
      </c>
      <c r="CA6426" s="177">
        <v>70</v>
      </c>
      <c r="CB6426" s="177" t="s">
        <v>264</v>
      </c>
      <c r="CC6426" s="122">
        <v>23.93</v>
      </c>
      <c r="CD6426" s="178" t="s">
        <v>196</v>
      </c>
      <c r="CE6426" s="177" t="s">
        <v>286</v>
      </c>
      <c r="CF6426" s="177" t="s">
        <v>286</v>
      </c>
      <c r="CG6426" s="83" t="s">
        <v>9</v>
      </c>
      <c r="CH6426" s="57"/>
      <c r="CV6426" s="51"/>
      <c r="CW6426" s="51"/>
      <c r="CX6426" s="51"/>
      <c r="CY6426" s="51"/>
      <c r="CZ6426" s="51"/>
      <c r="DA6426" s="51"/>
      <c r="DB6426" s="51"/>
      <c r="DC6426" s="51"/>
      <c r="DD6426" s="51"/>
    </row>
    <row r="6427" spans="73:108" ht="15" x14ac:dyDescent="0.25">
      <c r="BU6427" s="91"/>
      <c r="BV6427" s="177">
        <v>2007</v>
      </c>
      <c r="BW6427" s="177">
        <v>6</v>
      </c>
      <c r="BX6427" s="177" t="s">
        <v>357</v>
      </c>
      <c r="BY6427" s="177" t="s">
        <v>262</v>
      </c>
      <c r="BZ6427" s="177" t="s">
        <v>268</v>
      </c>
      <c r="CA6427" s="177">
        <v>70</v>
      </c>
      <c r="CB6427" s="177" t="s">
        <v>264</v>
      </c>
      <c r="CC6427" s="122">
        <v>23.93</v>
      </c>
      <c r="CD6427" s="178" t="s">
        <v>196</v>
      </c>
      <c r="CE6427" s="177" t="s">
        <v>286</v>
      </c>
      <c r="CF6427" s="177" t="s">
        <v>286</v>
      </c>
      <c r="CG6427" s="83" t="s">
        <v>9</v>
      </c>
      <c r="CH6427" s="57"/>
      <c r="CV6427" s="51"/>
      <c r="CW6427" s="51"/>
      <c r="CX6427" s="51"/>
      <c r="CY6427" s="51"/>
      <c r="CZ6427" s="51"/>
      <c r="DA6427" s="51"/>
      <c r="DB6427" s="51"/>
      <c r="DC6427" s="51"/>
      <c r="DD6427" s="51"/>
    </row>
    <row r="6428" spans="73:108" ht="15" x14ac:dyDescent="0.25">
      <c r="BU6428" s="91"/>
      <c r="BV6428" s="177">
        <v>2007</v>
      </c>
      <c r="BW6428" s="177">
        <v>6</v>
      </c>
      <c r="BX6428" s="177" t="s">
        <v>357</v>
      </c>
      <c r="BY6428" s="177" t="s">
        <v>262</v>
      </c>
      <c r="BZ6428" s="177" t="s">
        <v>316</v>
      </c>
      <c r="CA6428" s="177">
        <v>70</v>
      </c>
      <c r="CB6428" s="177" t="s">
        <v>264</v>
      </c>
      <c r="CC6428" s="122">
        <v>23.93</v>
      </c>
      <c r="CD6428" s="178" t="s">
        <v>196</v>
      </c>
      <c r="CE6428" s="177" t="s">
        <v>286</v>
      </c>
      <c r="CF6428" s="177" t="s">
        <v>286</v>
      </c>
      <c r="CG6428" s="83" t="s">
        <v>9</v>
      </c>
      <c r="CH6428" s="57"/>
      <c r="CV6428" s="51"/>
      <c r="CW6428" s="51"/>
      <c r="CX6428" s="51"/>
      <c r="CY6428" s="51"/>
      <c r="CZ6428" s="51"/>
      <c r="DA6428" s="51"/>
      <c r="DB6428" s="51"/>
      <c r="DC6428" s="51"/>
      <c r="DD6428" s="51"/>
    </row>
    <row r="6429" spans="73:108" ht="15" x14ac:dyDescent="0.25">
      <c r="BU6429" s="91"/>
      <c r="BV6429" s="177">
        <v>2007</v>
      </c>
      <c r="BW6429" s="177">
        <v>7</v>
      </c>
      <c r="BX6429" s="177" t="s">
        <v>357</v>
      </c>
      <c r="BY6429" s="177" t="s">
        <v>262</v>
      </c>
      <c r="BZ6429" s="177" t="s">
        <v>266</v>
      </c>
      <c r="CA6429" s="177">
        <v>70</v>
      </c>
      <c r="CB6429" s="177" t="s">
        <v>264</v>
      </c>
      <c r="CC6429" s="122">
        <v>16.68</v>
      </c>
      <c r="CD6429" s="178" t="s">
        <v>196</v>
      </c>
      <c r="CE6429" s="177" t="s">
        <v>286</v>
      </c>
      <c r="CF6429" s="177" t="s">
        <v>286</v>
      </c>
      <c r="CG6429" s="83" t="s">
        <v>9</v>
      </c>
      <c r="CH6429" s="57"/>
      <c r="CV6429" s="51"/>
      <c r="CW6429" s="51"/>
      <c r="CX6429" s="51"/>
      <c r="CY6429" s="51"/>
      <c r="CZ6429" s="51"/>
      <c r="DA6429" s="51"/>
      <c r="DB6429" s="51"/>
      <c r="DC6429" s="51"/>
      <c r="DD6429" s="51"/>
    </row>
    <row r="6430" spans="73:108" ht="15" x14ac:dyDescent="0.25">
      <c r="BU6430" s="91"/>
      <c r="BV6430" s="177">
        <v>2007</v>
      </c>
      <c r="BW6430" s="177">
        <v>7</v>
      </c>
      <c r="BX6430" s="177" t="s">
        <v>357</v>
      </c>
      <c r="BY6430" s="177" t="s">
        <v>262</v>
      </c>
      <c r="BZ6430" s="177" t="s">
        <v>267</v>
      </c>
      <c r="CA6430" s="177">
        <v>70</v>
      </c>
      <c r="CB6430" s="177" t="s">
        <v>264</v>
      </c>
      <c r="CC6430" s="122">
        <v>16.68</v>
      </c>
      <c r="CD6430" s="178" t="s">
        <v>196</v>
      </c>
      <c r="CE6430" s="177" t="s">
        <v>286</v>
      </c>
      <c r="CF6430" s="177" t="s">
        <v>286</v>
      </c>
      <c r="CG6430" s="83" t="s">
        <v>9</v>
      </c>
      <c r="CH6430" s="57"/>
      <c r="CV6430" s="51"/>
      <c r="CW6430" s="51"/>
      <c r="CX6430" s="51"/>
      <c r="CY6430" s="51"/>
      <c r="CZ6430" s="51"/>
      <c r="DA6430" s="51"/>
      <c r="DB6430" s="51"/>
      <c r="DC6430" s="51"/>
      <c r="DD6430" s="51"/>
    </row>
    <row r="6431" spans="73:108" ht="15" x14ac:dyDescent="0.25">
      <c r="BU6431" s="91"/>
      <c r="BV6431" s="177">
        <v>2007</v>
      </c>
      <c r="BW6431" s="177">
        <v>7</v>
      </c>
      <c r="BX6431" s="177" t="s">
        <v>357</v>
      </c>
      <c r="BY6431" s="177" t="s">
        <v>262</v>
      </c>
      <c r="BZ6431" s="177" t="s">
        <v>268</v>
      </c>
      <c r="CA6431" s="177">
        <v>70</v>
      </c>
      <c r="CB6431" s="177" t="s">
        <v>264</v>
      </c>
      <c r="CC6431" s="122">
        <v>16.68</v>
      </c>
      <c r="CD6431" s="178" t="s">
        <v>196</v>
      </c>
      <c r="CE6431" s="177" t="s">
        <v>286</v>
      </c>
      <c r="CF6431" s="177" t="s">
        <v>286</v>
      </c>
      <c r="CG6431" s="83" t="s">
        <v>9</v>
      </c>
      <c r="CH6431" s="57"/>
      <c r="CV6431" s="51"/>
      <c r="CW6431" s="51"/>
      <c r="CX6431" s="51"/>
      <c r="CY6431" s="51"/>
      <c r="CZ6431" s="51"/>
      <c r="DA6431" s="51"/>
      <c r="DB6431" s="51"/>
      <c r="DC6431" s="51"/>
      <c r="DD6431" s="51"/>
    </row>
    <row r="6432" spans="73:108" ht="15" x14ac:dyDescent="0.25">
      <c r="BU6432" s="91"/>
      <c r="BV6432" s="177">
        <v>2007</v>
      </c>
      <c r="BW6432" s="177">
        <v>8</v>
      </c>
      <c r="BX6432" s="177" t="s">
        <v>357</v>
      </c>
      <c r="BY6432" s="177" t="s">
        <v>262</v>
      </c>
      <c r="BZ6432" s="177" t="s">
        <v>266</v>
      </c>
      <c r="CA6432" s="177">
        <v>70</v>
      </c>
      <c r="CB6432" s="177" t="s">
        <v>264</v>
      </c>
      <c r="CC6432" s="122">
        <v>66.760000000000005</v>
      </c>
      <c r="CD6432" s="178" t="s">
        <v>196</v>
      </c>
      <c r="CE6432" s="177" t="s">
        <v>286</v>
      </c>
      <c r="CF6432" s="177" t="s">
        <v>286</v>
      </c>
      <c r="CG6432" s="83" t="s">
        <v>9</v>
      </c>
      <c r="CH6432" s="57"/>
      <c r="CV6432" s="51"/>
      <c r="CW6432" s="51"/>
      <c r="CX6432" s="51"/>
      <c r="CY6432" s="51"/>
      <c r="CZ6432" s="51"/>
      <c r="DA6432" s="51"/>
      <c r="DB6432" s="51"/>
      <c r="DC6432" s="51"/>
      <c r="DD6432" s="51"/>
    </row>
    <row r="6433" spans="73:108" ht="15" x14ac:dyDescent="0.25">
      <c r="BU6433" s="91"/>
      <c r="BV6433" s="177">
        <v>2007</v>
      </c>
      <c r="BW6433" s="177">
        <v>8</v>
      </c>
      <c r="BX6433" s="177" t="s">
        <v>357</v>
      </c>
      <c r="BY6433" s="177" t="s">
        <v>262</v>
      </c>
      <c r="BZ6433" s="177" t="s">
        <v>267</v>
      </c>
      <c r="CA6433" s="177">
        <v>70</v>
      </c>
      <c r="CB6433" s="177" t="s">
        <v>264</v>
      </c>
      <c r="CC6433" s="122">
        <v>66.760000000000005</v>
      </c>
      <c r="CD6433" s="178" t="s">
        <v>196</v>
      </c>
      <c r="CE6433" s="177" t="s">
        <v>286</v>
      </c>
      <c r="CF6433" s="177" t="s">
        <v>286</v>
      </c>
      <c r="CG6433" s="83" t="s">
        <v>9</v>
      </c>
      <c r="CH6433" s="57"/>
      <c r="CV6433" s="51"/>
      <c r="CW6433" s="51"/>
      <c r="CX6433" s="51"/>
      <c r="CY6433" s="51"/>
      <c r="CZ6433" s="51"/>
      <c r="DA6433" s="51"/>
      <c r="DB6433" s="51"/>
      <c r="DC6433" s="51"/>
      <c r="DD6433" s="51"/>
    </row>
    <row r="6434" spans="73:108" ht="15" x14ac:dyDescent="0.25">
      <c r="BU6434" s="91"/>
      <c r="BV6434" s="177">
        <v>2007</v>
      </c>
      <c r="BW6434" s="177">
        <v>8</v>
      </c>
      <c r="BX6434" s="177" t="s">
        <v>357</v>
      </c>
      <c r="BY6434" s="177" t="s">
        <v>262</v>
      </c>
      <c r="BZ6434" s="177" t="s">
        <v>268</v>
      </c>
      <c r="CA6434" s="177">
        <v>70</v>
      </c>
      <c r="CB6434" s="177" t="s">
        <v>264</v>
      </c>
      <c r="CC6434" s="122">
        <v>66.760000000000005</v>
      </c>
      <c r="CD6434" s="178" t="s">
        <v>196</v>
      </c>
      <c r="CE6434" s="177" t="s">
        <v>286</v>
      </c>
      <c r="CF6434" s="177" t="s">
        <v>286</v>
      </c>
      <c r="CG6434" s="83" t="s">
        <v>9</v>
      </c>
      <c r="CH6434" s="57"/>
      <c r="CV6434" s="51"/>
      <c r="CW6434" s="51"/>
      <c r="CX6434" s="51"/>
      <c r="CY6434" s="51"/>
      <c r="CZ6434" s="51"/>
      <c r="DA6434" s="51"/>
      <c r="DB6434" s="51"/>
      <c r="DC6434" s="51"/>
      <c r="DD6434" s="51"/>
    </row>
    <row r="6435" spans="73:108" ht="15" x14ac:dyDescent="0.25">
      <c r="BU6435" s="91"/>
      <c r="BV6435" s="177">
        <v>2009</v>
      </c>
      <c r="BW6435" s="177">
        <v>4</v>
      </c>
      <c r="BX6435" s="177" t="s">
        <v>357</v>
      </c>
      <c r="BY6435" s="177" t="s">
        <v>262</v>
      </c>
      <c r="BZ6435" s="177" t="s">
        <v>277</v>
      </c>
      <c r="CA6435" s="177">
        <v>70</v>
      </c>
      <c r="CB6435" s="177" t="s">
        <v>264</v>
      </c>
      <c r="CC6435" s="122">
        <v>78.36</v>
      </c>
      <c r="CD6435" s="178" t="s">
        <v>196</v>
      </c>
      <c r="CE6435" s="177" t="s">
        <v>286</v>
      </c>
      <c r="CF6435" s="177" t="s">
        <v>286</v>
      </c>
      <c r="CG6435" s="83" t="s">
        <v>9</v>
      </c>
      <c r="CH6435" s="57"/>
      <c r="CV6435" s="51"/>
      <c r="CW6435" s="51"/>
      <c r="CX6435" s="51"/>
      <c r="CY6435" s="51"/>
      <c r="CZ6435" s="51"/>
      <c r="DA6435" s="51"/>
      <c r="DB6435" s="51"/>
      <c r="DC6435" s="51"/>
      <c r="DD6435" s="51"/>
    </row>
    <row r="6436" spans="73:108" ht="15" x14ac:dyDescent="0.25">
      <c r="BU6436" s="91"/>
      <c r="BV6436" s="177">
        <v>2009</v>
      </c>
      <c r="BW6436" s="177">
        <v>4</v>
      </c>
      <c r="BX6436" s="177" t="s">
        <v>357</v>
      </c>
      <c r="BY6436" s="177" t="s">
        <v>262</v>
      </c>
      <c r="BZ6436" s="177" t="s">
        <v>263</v>
      </c>
      <c r="CA6436" s="177">
        <v>70</v>
      </c>
      <c r="CB6436" s="177" t="s">
        <v>264</v>
      </c>
      <c r="CC6436" s="122">
        <v>95.16</v>
      </c>
      <c r="CD6436" s="178" t="s">
        <v>196</v>
      </c>
      <c r="CE6436" s="177" t="s">
        <v>286</v>
      </c>
      <c r="CF6436" s="177" t="s">
        <v>286</v>
      </c>
      <c r="CG6436" s="83" t="s">
        <v>9</v>
      </c>
      <c r="CH6436" s="57"/>
      <c r="CV6436" s="51"/>
      <c r="CW6436" s="51"/>
      <c r="CX6436" s="51"/>
      <c r="CY6436" s="51"/>
      <c r="CZ6436" s="51"/>
      <c r="DA6436" s="51"/>
      <c r="DB6436" s="51"/>
      <c r="DC6436" s="51"/>
      <c r="DD6436" s="51"/>
    </row>
    <row r="6437" spans="73:108" ht="15" x14ac:dyDescent="0.25">
      <c r="BU6437" s="91"/>
      <c r="BV6437" s="177">
        <v>2009</v>
      </c>
      <c r="BW6437" s="177">
        <v>7</v>
      </c>
      <c r="BX6437" s="177" t="s">
        <v>357</v>
      </c>
      <c r="BY6437" s="177" t="s">
        <v>262</v>
      </c>
      <c r="BZ6437" s="177" t="s">
        <v>277</v>
      </c>
      <c r="CA6437" s="177">
        <v>70</v>
      </c>
      <c r="CB6437" s="177" t="s">
        <v>264</v>
      </c>
      <c r="CC6437" s="122">
        <v>130.71</v>
      </c>
      <c r="CD6437" s="178" t="s">
        <v>196</v>
      </c>
      <c r="CE6437" s="177" t="s">
        <v>286</v>
      </c>
      <c r="CF6437" s="177" t="s">
        <v>286</v>
      </c>
      <c r="CG6437" s="83" t="s">
        <v>9</v>
      </c>
      <c r="CH6437" s="57"/>
      <c r="CV6437" s="51"/>
      <c r="CW6437" s="51"/>
      <c r="CX6437" s="51"/>
      <c r="CY6437" s="51"/>
      <c r="CZ6437" s="51"/>
      <c r="DA6437" s="51"/>
      <c r="DB6437" s="51"/>
      <c r="DC6437" s="51"/>
      <c r="DD6437" s="51"/>
    </row>
    <row r="6438" spans="73:108" ht="15" x14ac:dyDescent="0.25">
      <c r="BU6438" s="91"/>
      <c r="BV6438" s="177">
        <v>2009</v>
      </c>
      <c r="BW6438" s="177">
        <v>9</v>
      </c>
      <c r="BX6438" s="177" t="s">
        <v>357</v>
      </c>
      <c r="BY6438" s="177" t="s">
        <v>262</v>
      </c>
      <c r="BZ6438" s="177" t="s">
        <v>277</v>
      </c>
      <c r="CA6438" s="177">
        <v>70</v>
      </c>
      <c r="CB6438" s="177" t="s">
        <v>264</v>
      </c>
      <c r="CC6438" s="122">
        <v>2.2000000000000002</v>
      </c>
      <c r="CD6438" s="178" t="s">
        <v>196</v>
      </c>
      <c r="CE6438" s="177" t="s">
        <v>286</v>
      </c>
      <c r="CF6438" s="177" t="s">
        <v>286</v>
      </c>
      <c r="CG6438" s="83" t="s">
        <v>9</v>
      </c>
      <c r="CH6438" s="57"/>
      <c r="CV6438" s="51"/>
      <c r="CW6438" s="51"/>
      <c r="CX6438" s="51"/>
      <c r="CY6438" s="51"/>
      <c r="CZ6438" s="51"/>
      <c r="DA6438" s="51"/>
      <c r="DB6438" s="51"/>
      <c r="DC6438" s="51"/>
      <c r="DD6438" s="51"/>
    </row>
    <row r="6439" spans="73:108" ht="15" x14ac:dyDescent="0.25">
      <c r="BU6439" s="91"/>
      <c r="BV6439" s="177">
        <v>2009</v>
      </c>
      <c r="BW6439" s="177">
        <v>10</v>
      </c>
      <c r="BX6439" s="177" t="s">
        <v>357</v>
      </c>
      <c r="BY6439" s="177" t="s">
        <v>262</v>
      </c>
      <c r="BZ6439" s="177" t="s">
        <v>277</v>
      </c>
      <c r="CA6439" s="177">
        <v>70</v>
      </c>
      <c r="CB6439" s="177" t="s">
        <v>264</v>
      </c>
      <c r="CC6439" s="122">
        <v>21.75</v>
      </c>
      <c r="CD6439" s="178" t="s">
        <v>196</v>
      </c>
      <c r="CE6439" s="177" t="s">
        <v>286</v>
      </c>
      <c r="CF6439" s="177" t="s">
        <v>286</v>
      </c>
      <c r="CG6439" s="83" t="s">
        <v>9</v>
      </c>
      <c r="CH6439" s="57"/>
      <c r="CV6439" s="51"/>
      <c r="CW6439" s="51"/>
      <c r="CX6439" s="51"/>
      <c r="CY6439" s="51"/>
      <c r="CZ6439" s="51"/>
      <c r="DA6439" s="51"/>
      <c r="DB6439" s="51"/>
      <c r="DC6439" s="51"/>
      <c r="DD6439" s="51"/>
    </row>
    <row r="6440" spans="73:108" ht="15" x14ac:dyDescent="0.25">
      <c r="BU6440" s="91"/>
      <c r="BV6440" s="177">
        <v>2009</v>
      </c>
      <c r="BW6440" s="177">
        <v>11</v>
      </c>
      <c r="BX6440" s="177" t="s">
        <v>357</v>
      </c>
      <c r="BY6440" s="177" t="s">
        <v>262</v>
      </c>
      <c r="BZ6440" s="177" t="s">
        <v>277</v>
      </c>
      <c r="CA6440" s="177">
        <v>70</v>
      </c>
      <c r="CB6440" s="177" t="s">
        <v>264</v>
      </c>
      <c r="CC6440" s="122">
        <v>14.09</v>
      </c>
      <c r="CD6440" s="178" t="s">
        <v>196</v>
      </c>
      <c r="CE6440" s="177" t="s">
        <v>286</v>
      </c>
      <c r="CF6440" s="177" t="s">
        <v>286</v>
      </c>
      <c r="CG6440" s="83" t="s">
        <v>9</v>
      </c>
      <c r="CH6440" s="57"/>
      <c r="CV6440" s="51"/>
      <c r="CW6440" s="51"/>
      <c r="CX6440" s="51"/>
      <c r="CY6440" s="51"/>
      <c r="CZ6440" s="51"/>
      <c r="DA6440" s="51"/>
      <c r="DB6440" s="51"/>
      <c r="DC6440" s="51"/>
      <c r="DD6440" s="51"/>
    </row>
    <row r="6441" spans="73:108" ht="15" x14ac:dyDescent="0.25">
      <c r="BU6441" s="91"/>
      <c r="BV6441" s="177">
        <v>2009</v>
      </c>
      <c r="BW6441" s="177">
        <v>12</v>
      </c>
      <c r="BX6441" s="177" t="s">
        <v>357</v>
      </c>
      <c r="BY6441" s="177" t="s">
        <v>262</v>
      </c>
      <c r="BZ6441" s="177" t="s">
        <v>277</v>
      </c>
      <c r="CA6441" s="177">
        <v>70</v>
      </c>
      <c r="CB6441" s="177" t="s">
        <v>264</v>
      </c>
      <c r="CC6441" s="122">
        <v>2.89</v>
      </c>
      <c r="CD6441" s="178" t="s">
        <v>196</v>
      </c>
      <c r="CE6441" s="177" t="s">
        <v>286</v>
      </c>
      <c r="CF6441" s="177" t="s">
        <v>286</v>
      </c>
      <c r="CG6441" s="83" t="s">
        <v>9</v>
      </c>
      <c r="CH6441" s="57"/>
      <c r="CV6441" s="51"/>
      <c r="CW6441" s="51"/>
      <c r="CX6441" s="51"/>
      <c r="CY6441" s="51"/>
      <c r="CZ6441" s="51"/>
      <c r="DA6441" s="51"/>
      <c r="DB6441" s="51"/>
      <c r="DC6441" s="51"/>
      <c r="DD6441" s="51"/>
    </row>
    <row r="6442" spans="73:108" ht="15" x14ac:dyDescent="0.25">
      <c r="BU6442" s="91"/>
      <c r="BV6442" s="177">
        <v>2010</v>
      </c>
      <c r="BW6442" s="177">
        <v>4</v>
      </c>
      <c r="BX6442" s="177" t="s">
        <v>357</v>
      </c>
      <c r="BY6442" s="177" t="s">
        <v>262</v>
      </c>
      <c r="BZ6442" s="177" t="s">
        <v>277</v>
      </c>
      <c r="CA6442" s="177">
        <v>70</v>
      </c>
      <c r="CB6442" s="177" t="s">
        <v>264</v>
      </c>
      <c r="CC6442" s="122">
        <v>6.62</v>
      </c>
      <c r="CD6442" s="178" t="s">
        <v>3386</v>
      </c>
      <c r="CE6442" s="177" t="s">
        <v>286</v>
      </c>
      <c r="CF6442" s="177" t="s">
        <v>286</v>
      </c>
      <c r="CG6442" s="83" t="s">
        <v>9</v>
      </c>
      <c r="CH6442" s="57"/>
      <c r="CV6442" s="51"/>
      <c r="CW6442" s="51"/>
      <c r="CX6442" s="51"/>
      <c r="CY6442" s="51"/>
      <c r="CZ6442" s="51"/>
      <c r="DA6442" s="51"/>
      <c r="DB6442" s="51"/>
      <c r="DC6442" s="51"/>
      <c r="DD6442" s="51"/>
    </row>
    <row r="6443" spans="73:108" ht="15" x14ac:dyDescent="0.25">
      <c r="BU6443" s="91"/>
      <c r="BV6443" s="177">
        <v>2010</v>
      </c>
      <c r="BW6443" s="177">
        <v>5</v>
      </c>
      <c r="BX6443" s="177" t="s">
        <v>357</v>
      </c>
      <c r="BY6443" s="177" t="s">
        <v>262</v>
      </c>
      <c r="BZ6443" s="177" t="s">
        <v>277</v>
      </c>
      <c r="CA6443" s="177">
        <v>70</v>
      </c>
      <c r="CB6443" s="177" t="s">
        <v>264</v>
      </c>
      <c r="CC6443" s="122">
        <v>12.54</v>
      </c>
      <c r="CD6443" s="178" t="s">
        <v>3386</v>
      </c>
      <c r="CE6443" s="177" t="s">
        <v>286</v>
      </c>
      <c r="CF6443" s="177" t="s">
        <v>286</v>
      </c>
      <c r="CG6443" s="83" t="s">
        <v>9</v>
      </c>
      <c r="CH6443" s="57"/>
      <c r="CV6443" s="51"/>
      <c r="CW6443" s="51"/>
      <c r="CX6443" s="51"/>
      <c r="CY6443" s="51"/>
      <c r="CZ6443" s="51"/>
      <c r="DA6443" s="51"/>
      <c r="DB6443" s="51"/>
      <c r="DC6443" s="51"/>
      <c r="DD6443" s="51"/>
    </row>
    <row r="6444" spans="73:108" ht="15" x14ac:dyDescent="0.25">
      <c r="BU6444" s="91"/>
      <c r="BV6444" s="177">
        <v>2010</v>
      </c>
      <c r="BW6444" s="177">
        <v>6</v>
      </c>
      <c r="BX6444" s="177" t="s">
        <v>357</v>
      </c>
      <c r="BY6444" s="177" t="s">
        <v>262</v>
      </c>
      <c r="BZ6444" s="177" t="s">
        <v>277</v>
      </c>
      <c r="CA6444" s="177">
        <v>70</v>
      </c>
      <c r="CB6444" s="177" t="s">
        <v>264</v>
      </c>
      <c r="CC6444" s="122">
        <v>7.8</v>
      </c>
      <c r="CD6444" s="178" t="s">
        <v>3386</v>
      </c>
      <c r="CE6444" s="177" t="s">
        <v>286</v>
      </c>
      <c r="CF6444" s="177" t="s">
        <v>286</v>
      </c>
      <c r="CG6444" s="83" t="s">
        <v>9</v>
      </c>
      <c r="CH6444" s="57"/>
      <c r="CV6444" s="51"/>
      <c r="CW6444" s="51"/>
      <c r="CX6444" s="51"/>
      <c r="CY6444" s="51"/>
      <c r="CZ6444" s="51"/>
      <c r="DA6444" s="51"/>
      <c r="DB6444" s="51"/>
      <c r="DC6444" s="51"/>
      <c r="DD6444" s="51"/>
    </row>
    <row r="6445" spans="73:108" ht="15" x14ac:dyDescent="0.25">
      <c r="BU6445" s="91"/>
      <c r="BV6445" s="177">
        <v>2010</v>
      </c>
      <c r="BW6445" s="177">
        <v>7</v>
      </c>
      <c r="BX6445" s="177" t="s">
        <v>357</v>
      </c>
      <c r="BY6445" s="177" t="s">
        <v>262</v>
      </c>
      <c r="BZ6445" s="177" t="s">
        <v>277</v>
      </c>
      <c r="CA6445" s="177">
        <v>70</v>
      </c>
      <c r="CB6445" s="177" t="s">
        <v>264</v>
      </c>
      <c r="CC6445" s="122">
        <v>12.22</v>
      </c>
      <c r="CD6445" s="178" t="s">
        <v>3386</v>
      </c>
      <c r="CE6445" s="177" t="s">
        <v>286</v>
      </c>
      <c r="CF6445" s="177" t="s">
        <v>286</v>
      </c>
      <c r="CG6445" s="83" t="s">
        <v>9</v>
      </c>
      <c r="CH6445" s="57"/>
      <c r="CV6445" s="51"/>
      <c r="CW6445" s="51"/>
      <c r="CX6445" s="51"/>
      <c r="CY6445" s="51"/>
      <c r="CZ6445" s="51"/>
      <c r="DA6445" s="51"/>
      <c r="DB6445" s="51"/>
      <c r="DC6445" s="51"/>
      <c r="DD6445" s="51"/>
    </row>
    <row r="6446" spans="73:108" ht="15" x14ac:dyDescent="0.25">
      <c r="BU6446" s="91"/>
      <c r="BV6446" s="177">
        <v>2010</v>
      </c>
      <c r="BW6446" s="177">
        <v>8</v>
      </c>
      <c r="BX6446" s="177" t="s">
        <v>357</v>
      </c>
      <c r="BY6446" s="177" t="s">
        <v>262</v>
      </c>
      <c r="BZ6446" s="177" t="s">
        <v>277</v>
      </c>
      <c r="CA6446" s="177">
        <v>70</v>
      </c>
      <c r="CB6446" s="177" t="s">
        <v>264</v>
      </c>
      <c r="CC6446" s="122">
        <v>13.39</v>
      </c>
      <c r="CD6446" s="178" t="s">
        <v>3386</v>
      </c>
      <c r="CE6446" s="177" t="s">
        <v>286</v>
      </c>
      <c r="CF6446" s="177" t="s">
        <v>286</v>
      </c>
      <c r="CG6446" s="83" t="s">
        <v>9</v>
      </c>
      <c r="CH6446" s="57"/>
      <c r="CV6446" s="51"/>
      <c r="CW6446" s="51"/>
      <c r="CX6446" s="51"/>
      <c r="CY6446" s="51"/>
      <c r="CZ6446" s="51"/>
      <c r="DA6446" s="51"/>
      <c r="DB6446" s="51"/>
      <c r="DC6446" s="51"/>
      <c r="DD6446" s="51"/>
    </row>
    <row r="6447" spans="73:108" ht="15" x14ac:dyDescent="0.25">
      <c r="BU6447" s="91"/>
      <c r="BV6447" s="177">
        <v>2010</v>
      </c>
      <c r="BW6447" s="177">
        <v>9</v>
      </c>
      <c r="BX6447" s="177" t="s">
        <v>357</v>
      </c>
      <c r="BY6447" s="177" t="s">
        <v>262</v>
      </c>
      <c r="BZ6447" s="177" t="s">
        <v>277</v>
      </c>
      <c r="CA6447" s="177">
        <v>70</v>
      </c>
      <c r="CB6447" s="177" t="s">
        <v>264</v>
      </c>
      <c r="CC6447" s="122">
        <v>13.63</v>
      </c>
      <c r="CD6447" s="178" t="s">
        <v>3386</v>
      </c>
      <c r="CE6447" s="177" t="s">
        <v>286</v>
      </c>
      <c r="CF6447" s="177" t="s">
        <v>286</v>
      </c>
      <c r="CG6447" s="83" t="s">
        <v>9</v>
      </c>
      <c r="CH6447" s="57"/>
      <c r="CV6447" s="51"/>
      <c r="CW6447" s="51"/>
      <c r="CX6447" s="51"/>
      <c r="CY6447" s="51"/>
      <c r="CZ6447" s="51"/>
      <c r="DA6447" s="51"/>
      <c r="DB6447" s="51"/>
      <c r="DC6447" s="51"/>
      <c r="DD6447" s="51"/>
    </row>
    <row r="6448" spans="73:108" ht="15" x14ac:dyDescent="0.25">
      <c r="BU6448" s="91"/>
      <c r="BV6448" s="177">
        <v>2010</v>
      </c>
      <c r="BW6448" s="177">
        <v>10</v>
      </c>
      <c r="BX6448" s="177" t="s">
        <v>357</v>
      </c>
      <c r="BY6448" s="177" t="s">
        <v>262</v>
      </c>
      <c r="BZ6448" s="177" t="s">
        <v>277</v>
      </c>
      <c r="CA6448" s="177">
        <v>70</v>
      </c>
      <c r="CB6448" s="177" t="s">
        <v>264</v>
      </c>
      <c r="CC6448" s="122">
        <v>5.48</v>
      </c>
      <c r="CD6448" s="178" t="s">
        <v>3386</v>
      </c>
      <c r="CE6448" s="177" t="s">
        <v>286</v>
      </c>
      <c r="CF6448" s="177" t="s">
        <v>286</v>
      </c>
      <c r="CG6448" s="83" t="s">
        <v>9</v>
      </c>
      <c r="CH6448" s="57"/>
      <c r="CV6448" s="51"/>
      <c r="CW6448" s="51"/>
      <c r="CX6448" s="51"/>
      <c r="CY6448" s="51"/>
      <c r="CZ6448" s="51"/>
      <c r="DA6448" s="51"/>
      <c r="DB6448" s="51"/>
      <c r="DC6448" s="51"/>
      <c r="DD6448" s="51"/>
    </row>
    <row r="6449" spans="73:108" ht="15" x14ac:dyDescent="0.25">
      <c r="BU6449" s="91"/>
      <c r="BV6449" s="177">
        <v>2010</v>
      </c>
      <c r="BW6449" s="177">
        <v>11</v>
      </c>
      <c r="BX6449" s="177" t="s">
        <v>357</v>
      </c>
      <c r="BY6449" s="177" t="s">
        <v>262</v>
      </c>
      <c r="BZ6449" s="177" t="s">
        <v>277</v>
      </c>
      <c r="CA6449" s="177">
        <v>70</v>
      </c>
      <c r="CB6449" s="177" t="s">
        <v>264</v>
      </c>
      <c r="CC6449" s="122">
        <v>9.33</v>
      </c>
      <c r="CD6449" s="178" t="s">
        <v>3386</v>
      </c>
      <c r="CE6449" s="177" t="s">
        <v>286</v>
      </c>
      <c r="CF6449" s="177" t="s">
        <v>286</v>
      </c>
      <c r="CG6449" s="83" t="s">
        <v>9</v>
      </c>
      <c r="CH6449" s="57"/>
      <c r="CV6449" s="51"/>
      <c r="CW6449" s="51"/>
      <c r="CX6449" s="51"/>
      <c r="CY6449" s="51"/>
      <c r="CZ6449" s="51"/>
      <c r="DA6449" s="51"/>
      <c r="DB6449" s="51"/>
      <c r="DC6449" s="51"/>
      <c r="DD6449" s="51"/>
    </row>
    <row r="6450" spans="73:108" ht="15" x14ac:dyDescent="0.25">
      <c r="BU6450" s="91"/>
      <c r="BV6450" s="177">
        <v>2010</v>
      </c>
      <c r="BW6450" s="177">
        <v>12</v>
      </c>
      <c r="BX6450" s="177" t="s">
        <v>357</v>
      </c>
      <c r="BY6450" s="177" t="s">
        <v>262</v>
      </c>
      <c r="BZ6450" s="177" t="s">
        <v>277</v>
      </c>
      <c r="CA6450" s="177">
        <v>70</v>
      </c>
      <c r="CB6450" s="177" t="s">
        <v>264</v>
      </c>
      <c r="CC6450" s="122">
        <v>15.11</v>
      </c>
      <c r="CD6450" s="178" t="s">
        <v>3386</v>
      </c>
      <c r="CE6450" s="177" t="s">
        <v>286</v>
      </c>
      <c r="CF6450" s="177" t="s">
        <v>286</v>
      </c>
      <c r="CG6450" s="83" t="s">
        <v>9</v>
      </c>
      <c r="CH6450" s="57"/>
      <c r="CV6450" s="51"/>
      <c r="CW6450" s="51"/>
      <c r="CX6450" s="51"/>
      <c r="CY6450" s="51"/>
      <c r="CZ6450" s="51"/>
      <c r="DA6450" s="51"/>
      <c r="DB6450" s="51"/>
      <c r="DC6450" s="51"/>
      <c r="DD6450" s="51"/>
    </row>
    <row r="6451" spans="73:108" ht="15" x14ac:dyDescent="0.25">
      <c r="BU6451" s="91"/>
      <c r="BV6451" s="177">
        <v>2007</v>
      </c>
      <c r="BW6451" s="177">
        <v>2</v>
      </c>
      <c r="BX6451" s="177" t="s">
        <v>281</v>
      </c>
      <c r="BY6451" s="177" t="s">
        <v>262</v>
      </c>
      <c r="BZ6451" s="177" t="s">
        <v>263</v>
      </c>
      <c r="CA6451" s="177">
        <v>70</v>
      </c>
      <c r="CB6451" s="177" t="s">
        <v>264</v>
      </c>
      <c r="CC6451" s="122">
        <v>94.01</v>
      </c>
      <c r="CD6451" s="178" t="s">
        <v>196</v>
      </c>
      <c r="CE6451" s="177" t="s">
        <v>286</v>
      </c>
      <c r="CF6451" s="177" t="s">
        <v>286</v>
      </c>
      <c r="CG6451" s="83" t="s">
        <v>9</v>
      </c>
      <c r="CH6451" s="57"/>
      <c r="CV6451" s="51"/>
      <c r="CW6451" s="51"/>
      <c r="CX6451" s="51"/>
      <c r="CY6451" s="51"/>
      <c r="CZ6451" s="51"/>
      <c r="DA6451" s="51"/>
      <c r="DB6451" s="51"/>
      <c r="DC6451" s="51"/>
      <c r="DD6451" s="51"/>
    </row>
    <row r="6452" spans="73:108" ht="15" x14ac:dyDescent="0.25">
      <c r="BU6452" s="91"/>
      <c r="BV6452" s="177">
        <v>2007</v>
      </c>
      <c r="BW6452" s="177">
        <v>2</v>
      </c>
      <c r="BX6452" s="177" t="s">
        <v>281</v>
      </c>
      <c r="BY6452" s="177" t="s">
        <v>262</v>
      </c>
      <c r="BZ6452" s="177" t="s">
        <v>266</v>
      </c>
      <c r="CA6452" s="177">
        <v>70</v>
      </c>
      <c r="CB6452" s="177" t="s">
        <v>264</v>
      </c>
      <c r="CC6452" s="122">
        <v>64.42</v>
      </c>
      <c r="CD6452" s="178" t="s">
        <v>196</v>
      </c>
      <c r="CE6452" s="177" t="s">
        <v>286</v>
      </c>
      <c r="CF6452" s="177" t="s">
        <v>286</v>
      </c>
      <c r="CG6452" s="83" t="s">
        <v>9</v>
      </c>
      <c r="CH6452" s="57"/>
      <c r="CV6452" s="51"/>
      <c r="CW6452" s="51"/>
      <c r="CX6452" s="51"/>
      <c r="CY6452" s="51"/>
      <c r="CZ6452" s="51"/>
      <c r="DA6452" s="51"/>
      <c r="DB6452" s="51"/>
      <c r="DC6452" s="51"/>
      <c r="DD6452" s="51"/>
    </row>
    <row r="6453" spans="73:108" ht="15" x14ac:dyDescent="0.25">
      <c r="BU6453" s="91"/>
      <c r="BV6453" s="177">
        <v>2007</v>
      </c>
      <c r="BW6453" s="177">
        <v>2</v>
      </c>
      <c r="BX6453" s="177" t="s">
        <v>281</v>
      </c>
      <c r="BY6453" s="177" t="s">
        <v>262</v>
      </c>
      <c r="BZ6453" s="177" t="s">
        <v>267</v>
      </c>
      <c r="CA6453" s="177">
        <v>70</v>
      </c>
      <c r="CB6453" s="177" t="s">
        <v>264</v>
      </c>
      <c r="CC6453" s="122">
        <v>14.79</v>
      </c>
      <c r="CD6453" s="178" t="s">
        <v>196</v>
      </c>
      <c r="CE6453" s="177" t="s">
        <v>286</v>
      </c>
      <c r="CF6453" s="177" t="s">
        <v>286</v>
      </c>
      <c r="CG6453" s="83" t="s">
        <v>9</v>
      </c>
      <c r="CH6453" s="57"/>
      <c r="CV6453" s="51"/>
      <c r="CW6453" s="51"/>
      <c r="CX6453" s="51"/>
      <c r="CY6453" s="51"/>
      <c r="CZ6453" s="51"/>
      <c r="DA6453" s="51"/>
      <c r="DB6453" s="51"/>
      <c r="DC6453" s="51"/>
      <c r="DD6453" s="51"/>
    </row>
    <row r="6454" spans="73:108" ht="15" x14ac:dyDescent="0.25">
      <c r="BU6454" s="91"/>
      <c r="BV6454" s="177">
        <v>2007</v>
      </c>
      <c r="BW6454" s="177">
        <v>2</v>
      </c>
      <c r="BX6454" s="177" t="s">
        <v>281</v>
      </c>
      <c r="BY6454" s="177" t="s">
        <v>262</v>
      </c>
      <c r="BZ6454" s="177" t="s">
        <v>268</v>
      </c>
      <c r="CA6454" s="177">
        <v>70</v>
      </c>
      <c r="CB6454" s="177" t="s">
        <v>264</v>
      </c>
      <c r="CC6454" s="122">
        <v>14.79</v>
      </c>
      <c r="CD6454" s="178" t="s">
        <v>196</v>
      </c>
      <c r="CE6454" s="177" t="s">
        <v>286</v>
      </c>
      <c r="CF6454" s="177" t="s">
        <v>286</v>
      </c>
      <c r="CG6454" s="83" t="s">
        <v>9</v>
      </c>
      <c r="CH6454" s="57"/>
      <c r="CV6454" s="51"/>
      <c r="CW6454" s="51"/>
      <c r="CX6454" s="51"/>
      <c r="CY6454" s="51"/>
      <c r="CZ6454" s="51"/>
      <c r="DA6454" s="51"/>
      <c r="DB6454" s="51"/>
      <c r="DC6454" s="51"/>
      <c r="DD6454" s="51"/>
    </row>
    <row r="6455" spans="73:108" ht="15" x14ac:dyDescent="0.25">
      <c r="BU6455" s="91"/>
      <c r="BV6455" s="177">
        <v>2007</v>
      </c>
      <c r="BW6455" s="177">
        <v>3</v>
      </c>
      <c r="BX6455" s="177" t="s">
        <v>281</v>
      </c>
      <c r="BY6455" s="177" t="s">
        <v>262</v>
      </c>
      <c r="BZ6455" s="177" t="s">
        <v>263</v>
      </c>
      <c r="CA6455" s="177">
        <v>70</v>
      </c>
      <c r="CB6455" s="177" t="s">
        <v>264</v>
      </c>
      <c r="CC6455" s="122">
        <v>51.3</v>
      </c>
      <c r="CD6455" s="178" t="s">
        <v>196</v>
      </c>
      <c r="CE6455" s="177" t="s">
        <v>286</v>
      </c>
      <c r="CF6455" s="177" t="s">
        <v>286</v>
      </c>
      <c r="CG6455" s="83" t="s">
        <v>9</v>
      </c>
      <c r="CH6455" s="57"/>
      <c r="CV6455" s="51"/>
      <c r="CW6455" s="51"/>
      <c r="CX6455" s="51"/>
      <c r="CY6455" s="51"/>
      <c r="CZ6455" s="51"/>
      <c r="DA6455" s="51"/>
      <c r="DB6455" s="51"/>
      <c r="DC6455" s="51"/>
      <c r="DD6455" s="51"/>
    </row>
    <row r="6456" spans="73:108" ht="15" x14ac:dyDescent="0.25">
      <c r="BU6456" s="91"/>
      <c r="BV6456" s="177">
        <v>2007</v>
      </c>
      <c r="BW6456" s="177">
        <v>3</v>
      </c>
      <c r="BX6456" s="177" t="s">
        <v>281</v>
      </c>
      <c r="BY6456" s="177" t="s">
        <v>262</v>
      </c>
      <c r="BZ6456" s="177" t="s">
        <v>266</v>
      </c>
      <c r="CA6456" s="177">
        <v>70</v>
      </c>
      <c r="CB6456" s="177" t="s">
        <v>264</v>
      </c>
      <c r="CC6456" s="122">
        <v>66.59</v>
      </c>
      <c r="CD6456" s="178" t="s">
        <v>196</v>
      </c>
      <c r="CE6456" s="177" t="s">
        <v>286</v>
      </c>
      <c r="CF6456" s="177" t="s">
        <v>286</v>
      </c>
      <c r="CG6456" s="83" t="s">
        <v>9</v>
      </c>
      <c r="CH6456" s="57"/>
      <c r="CV6456" s="51"/>
      <c r="CW6456" s="51"/>
      <c r="CX6456" s="51"/>
      <c r="CY6456" s="51"/>
      <c r="CZ6456" s="51"/>
      <c r="DA6456" s="51"/>
      <c r="DB6456" s="51"/>
      <c r="DC6456" s="51"/>
      <c r="DD6456" s="51"/>
    </row>
    <row r="6457" spans="73:108" ht="15" x14ac:dyDescent="0.25">
      <c r="BU6457" s="91"/>
      <c r="BV6457" s="177">
        <v>2007</v>
      </c>
      <c r="BW6457" s="177">
        <v>3</v>
      </c>
      <c r="BX6457" s="177" t="s">
        <v>281</v>
      </c>
      <c r="BY6457" s="177" t="s">
        <v>262</v>
      </c>
      <c r="BZ6457" s="177" t="s">
        <v>267</v>
      </c>
      <c r="CA6457" s="177">
        <v>70</v>
      </c>
      <c r="CB6457" s="177" t="s">
        <v>264</v>
      </c>
      <c r="CC6457" s="122">
        <v>271.88</v>
      </c>
      <c r="CD6457" s="178" t="s">
        <v>196</v>
      </c>
      <c r="CE6457" s="177" t="s">
        <v>286</v>
      </c>
      <c r="CF6457" s="177" t="s">
        <v>286</v>
      </c>
      <c r="CG6457" s="83" t="s">
        <v>9</v>
      </c>
      <c r="CH6457" s="57"/>
      <c r="CV6457" s="51"/>
      <c r="CW6457" s="51"/>
      <c r="CX6457" s="51"/>
      <c r="CY6457" s="51"/>
      <c r="CZ6457" s="51"/>
      <c r="DA6457" s="51"/>
      <c r="DB6457" s="51"/>
      <c r="DC6457" s="51"/>
      <c r="DD6457" s="51"/>
    </row>
    <row r="6458" spans="73:108" ht="15" x14ac:dyDescent="0.25">
      <c r="BU6458" s="91"/>
      <c r="BV6458" s="177">
        <v>2007</v>
      </c>
      <c r="BW6458" s="177">
        <v>3</v>
      </c>
      <c r="BX6458" s="177" t="s">
        <v>281</v>
      </c>
      <c r="BY6458" s="177" t="s">
        <v>262</v>
      </c>
      <c r="BZ6458" s="177" t="s">
        <v>268</v>
      </c>
      <c r="CA6458" s="177">
        <v>70</v>
      </c>
      <c r="CB6458" s="177" t="s">
        <v>264</v>
      </c>
      <c r="CC6458" s="122">
        <v>220.55</v>
      </c>
      <c r="CD6458" s="178" t="s">
        <v>196</v>
      </c>
      <c r="CE6458" s="177" t="s">
        <v>286</v>
      </c>
      <c r="CF6458" s="177" t="s">
        <v>286</v>
      </c>
      <c r="CG6458" s="83" t="s">
        <v>9</v>
      </c>
      <c r="CH6458" s="57"/>
      <c r="CV6458" s="51"/>
      <c r="CW6458" s="51"/>
      <c r="CX6458" s="51"/>
      <c r="CY6458" s="51"/>
      <c r="CZ6458" s="51"/>
      <c r="DA6458" s="51"/>
      <c r="DB6458" s="51"/>
      <c r="DC6458" s="51"/>
      <c r="DD6458" s="51"/>
    </row>
    <row r="6459" spans="73:108" ht="15" x14ac:dyDescent="0.25">
      <c r="BU6459" s="91"/>
      <c r="BV6459" s="177">
        <v>2007</v>
      </c>
      <c r="BW6459" s="177">
        <v>3</v>
      </c>
      <c r="BX6459" s="177" t="s">
        <v>281</v>
      </c>
      <c r="BY6459" s="177" t="s">
        <v>262</v>
      </c>
      <c r="BZ6459" s="177" t="s">
        <v>316</v>
      </c>
      <c r="CA6459" s="177">
        <v>70</v>
      </c>
      <c r="CB6459" s="177" t="s">
        <v>264</v>
      </c>
      <c r="CC6459" s="122">
        <v>10.91</v>
      </c>
      <c r="CD6459" s="178" t="s">
        <v>196</v>
      </c>
      <c r="CE6459" s="177" t="s">
        <v>286</v>
      </c>
      <c r="CF6459" s="177" t="s">
        <v>286</v>
      </c>
      <c r="CG6459" s="83" t="s">
        <v>9</v>
      </c>
      <c r="CH6459" s="57"/>
      <c r="CV6459" s="51"/>
      <c r="CW6459" s="51"/>
      <c r="CX6459" s="51"/>
      <c r="CY6459" s="51"/>
      <c r="CZ6459" s="51"/>
      <c r="DA6459" s="51"/>
      <c r="DB6459" s="51"/>
      <c r="DC6459" s="51"/>
      <c r="DD6459" s="51"/>
    </row>
    <row r="6460" spans="73:108" ht="15" x14ac:dyDescent="0.25">
      <c r="BU6460" s="91"/>
      <c r="BV6460" s="177">
        <v>2007</v>
      </c>
      <c r="BW6460" s="177">
        <v>4</v>
      </c>
      <c r="BX6460" s="177" t="s">
        <v>281</v>
      </c>
      <c r="BY6460" s="177" t="s">
        <v>262</v>
      </c>
      <c r="BZ6460" s="177" t="s">
        <v>267</v>
      </c>
      <c r="CA6460" s="177">
        <v>70</v>
      </c>
      <c r="CB6460" s="177" t="s">
        <v>264</v>
      </c>
      <c r="CC6460" s="122">
        <v>208.14</v>
      </c>
      <c r="CD6460" s="178" t="s">
        <v>196</v>
      </c>
      <c r="CE6460" s="177" t="s">
        <v>286</v>
      </c>
      <c r="CF6460" s="177" t="s">
        <v>286</v>
      </c>
      <c r="CG6460" s="83" t="s">
        <v>9</v>
      </c>
      <c r="CH6460" s="57"/>
      <c r="CV6460" s="51"/>
      <c r="CW6460" s="51"/>
      <c r="CX6460" s="51"/>
      <c r="CY6460" s="51"/>
      <c r="CZ6460" s="51"/>
      <c r="DA6460" s="51"/>
      <c r="DB6460" s="51"/>
      <c r="DC6460" s="51"/>
      <c r="DD6460" s="51"/>
    </row>
    <row r="6461" spans="73:108" ht="15" x14ac:dyDescent="0.25">
      <c r="BU6461" s="91"/>
      <c r="BV6461" s="177">
        <v>2007</v>
      </c>
      <c r="BW6461" s="177">
        <v>4</v>
      </c>
      <c r="BX6461" s="177" t="s">
        <v>281</v>
      </c>
      <c r="BY6461" s="177" t="s">
        <v>262</v>
      </c>
      <c r="BZ6461" s="177" t="s">
        <v>268</v>
      </c>
      <c r="CA6461" s="177">
        <v>70</v>
      </c>
      <c r="CB6461" s="177" t="s">
        <v>264</v>
      </c>
      <c r="CC6461" s="122">
        <v>193.46</v>
      </c>
      <c r="CD6461" s="178" t="s">
        <v>196</v>
      </c>
      <c r="CE6461" s="177" t="s">
        <v>286</v>
      </c>
      <c r="CF6461" s="177" t="s">
        <v>286</v>
      </c>
      <c r="CG6461" s="83" t="s">
        <v>9</v>
      </c>
      <c r="CH6461" s="57"/>
      <c r="CV6461" s="51"/>
      <c r="CW6461" s="51"/>
      <c r="CX6461" s="51"/>
      <c r="CY6461" s="51"/>
      <c r="CZ6461" s="51"/>
      <c r="DA6461" s="51"/>
      <c r="DB6461" s="51"/>
      <c r="DC6461" s="51"/>
      <c r="DD6461" s="51"/>
    </row>
    <row r="6462" spans="73:108" ht="15" x14ac:dyDescent="0.25">
      <c r="BU6462" s="91"/>
      <c r="BV6462" s="177">
        <v>2007</v>
      </c>
      <c r="BW6462" s="177">
        <v>5</v>
      </c>
      <c r="BX6462" s="177" t="s">
        <v>281</v>
      </c>
      <c r="BY6462" s="177" t="s">
        <v>262</v>
      </c>
      <c r="BZ6462" s="177" t="s">
        <v>267</v>
      </c>
      <c r="CA6462" s="177">
        <v>70</v>
      </c>
      <c r="CB6462" s="177" t="s">
        <v>264</v>
      </c>
      <c r="CC6462" s="122">
        <v>289.11</v>
      </c>
      <c r="CD6462" s="178" t="s">
        <v>196</v>
      </c>
      <c r="CE6462" s="177" t="s">
        <v>286</v>
      </c>
      <c r="CF6462" s="177" t="s">
        <v>286</v>
      </c>
      <c r="CG6462" s="83" t="s">
        <v>9</v>
      </c>
      <c r="CH6462" s="57"/>
      <c r="CV6462" s="51"/>
      <c r="CW6462" s="51"/>
      <c r="CX6462" s="51"/>
      <c r="CY6462" s="51"/>
      <c r="CZ6462" s="51"/>
      <c r="DA6462" s="51"/>
      <c r="DB6462" s="51"/>
      <c r="DC6462" s="51"/>
      <c r="DD6462" s="51"/>
    </row>
    <row r="6463" spans="73:108" ht="15" x14ac:dyDescent="0.25">
      <c r="BU6463" s="91"/>
      <c r="BV6463" s="177">
        <v>2007</v>
      </c>
      <c r="BW6463" s="177">
        <v>5</v>
      </c>
      <c r="BX6463" s="177" t="s">
        <v>281</v>
      </c>
      <c r="BY6463" s="177" t="s">
        <v>262</v>
      </c>
      <c r="BZ6463" s="177" t="s">
        <v>268</v>
      </c>
      <c r="CA6463" s="177">
        <v>70</v>
      </c>
      <c r="CB6463" s="177" t="s">
        <v>264</v>
      </c>
      <c r="CC6463" s="122">
        <v>250.29</v>
      </c>
      <c r="CD6463" s="178" t="s">
        <v>196</v>
      </c>
      <c r="CE6463" s="177" t="s">
        <v>286</v>
      </c>
      <c r="CF6463" s="177" t="s">
        <v>286</v>
      </c>
      <c r="CG6463" s="83" t="s">
        <v>9</v>
      </c>
      <c r="CH6463" s="57"/>
      <c r="CV6463" s="51"/>
      <c r="CW6463" s="51"/>
      <c r="CX6463" s="51"/>
      <c r="CY6463" s="51"/>
      <c r="CZ6463" s="51"/>
      <c r="DA6463" s="51"/>
      <c r="DB6463" s="51"/>
      <c r="DC6463" s="51"/>
      <c r="DD6463" s="51"/>
    </row>
    <row r="6464" spans="73:108" ht="15" x14ac:dyDescent="0.25">
      <c r="BU6464" s="91"/>
      <c r="BV6464" s="177">
        <v>2007</v>
      </c>
      <c r="BW6464" s="177">
        <v>6</v>
      </c>
      <c r="BX6464" s="177" t="s">
        <v>281</v>
      </c>
      <c r="BY6464" s="177" t="s">
        <v>262</v>
      </c>
      <c r="BZ6464" s="177" t="s">
        <v>267</v>
      </c>
      <c r="CA6464" s="177">
        <v>70</v>
      </c>
      <c r="CB6464" s="177" t="s">
        <v>264</v>
      </c>
      <c r="CC6464" s="122">
        <v>480.32</v>
      </c>
      <c r="CD6464" s="178" t="s">
        <v>196</v>
      </c>
      <c r="CE6464" s="177" t="s">
        <v>286</v>
      </c>
      <c r="CF6464" s="177" t="s">
        <v>286</v>
      </c>
      <c r="CG6464" s="83" t="s">
        <v>9</v>
      </c>
      <c r="CH6464" s="57"/>
      <c r="CV6464" s="51"/>
      <c r="CW6464" s="51"/>
      <c r="CX6464" s="51"/>
      <c r="CY6464" s="51"/>
      <c r="CZ6464" s="51"/>
      <c r="DA6464" s="51"/>
      <c r="DB6464" s="51"/>
      <c r="DC6464" s="51"/>
      <c r="DD6464" s="51"/>
    </row>
    <row r="6465" spans="73:108" ht="15" x14ac:dyDescent="0.25">
      <c r="BU6465" s="91"/>
      <c r="BV6465" s="177">
        <v>2007</v>
      </c>
      <c r="BW6465" s="177">
        <v>6</v>
      </c>
      <c r="BX6465" s="177" t="s">
        <v>281</v>
      </c>
      <c r="BY6465" s="177" t="s">
        <v>262</v>
      </c>
      <c r="BZ6465" s="177" t="s">
        <v>268</v>
      </c>
      <c r="CA6465" s="177">
        <v>70</v>
      </c>
      <c r="CB6465" s="177" t="s">
        <v>264</v>
      </c>
      <c r="CC6465" s="122">
        <v>170.19</v>
      </c>
      <c r="CD6465" s="178" t="s">
        <v>196</v>
      </c>
      <c r="CE6465" s="177" t="s">
        <v>286</v>
      </c>
      <c r="CF6465" s="177" t="s">
        <v>286</v>
      </c>
      <c r="CG6465" s="83" t="s">
        <v>9</v>
      </c>
      <c r="CH6465" s="57"/>
      <c r="CV6465" s="51"/>
      <c r="CW6465" s="51"/>
      <c r="CX6465" s="51"/>
      <c r="CY6465" s="51"/>
      <c r="CZ6465" s="51"/>
      <c r="DA6465" s="51"/>
      <c r="DB6465" s="51"/>
      <c r="DC6465" s="51"/>
      <c r="DD6465" s="51"/>
    </row>
    <row r="6466" spans="73:108" ht="15" x14ac:dyDescent="0.25">
      <c r="BU6466" s="91"/>
      <c r="BV6466" s="177">
        <v>2007</v>
      </c>
      <c r="BW6466" s="177">
        <v>7</v>
      </c>
      <c r="BX6466" s="177" t="s">
        <v>281</v>
      </c>
      <c r="BY6466" s="177" t="s">
        <v>262</v>
      </c>
      <c r="BZ6466" s="177" t="s">
        <v>263</v>
      </c>
      <c r="CA6466" s="177">
        <v>70</v>
      </c>
      <c r="CB6466" s="177" t="s">
        <v>264</v>
      </c>
      <c r="CC6466" s="122">
        <v>19.670000000000002</v>
      </c>
      <c r="CD6466" s="178" t="s">
        <v>196</v>
      </c>
      <c r="CE6466" s="177" t="s">
        <v>286</v>
      </c>
      <c r="CF6466" s="177" t="s">
        <v>286</v>
      </c>
      <c r="CG6466" s="83" t="s">
        <v>9</v>
      </c>
      <c r="CH6466" s="57"/>
      <c r="CV6466" s="51"/>
      <c r="CW6466" s="51"/>
      <c r="CX6466" s="51"/>
      <c r="CY6466" s="51"/>
      <c r="CZ6466" s="51"/>
      <c r="DA6466" s="51"/>
      <c r="DB6466" s="51"/>
      <c r="DC6466" s="51"/>
      <c r="DD6466" s="51"/>
    </row>
    <row r="6467" spans="73:108" ht="15" x14ac:dyDescent="0.25">
      <c r="BU6467" s="91"/>
      <c r="BV6467" s="177">
        <v>2007</v>
      </c>
      <c r="BW6467" s="177">
        <v>7</v>
      </c>
      <c r="BX6467" s="177" t="s">
        <v>281</v>
      </c>
      <c r="BY6467" s="177" t="s">
        <v>262</v>
      </c>
      <c r="BZ6467" s="177" t="s">
        <v>266</v>
      </c>
      <c r="CA6467" s="177">
        <v>70</v>
      </c>
      <c r="CB6467" s="177" t="s">
        <v>264</v>
      </c>
      <c r="CC6467" s="122">
        <v>25.4</v>
      </c>
      <c r="CD6467" s="178" t="s">
        <v>196</v>
      </c>
      <c r="CE6467" s="177" t="s">
        <v>286</v>
      </c>
      <c r="CF6467" s="177" t="s">
        <v>286</v>
      </c>
      <c r="CG6467" s="83" t="s">
        <v>9</v>
      </c>
      <c r="CH6467" s="57"/>
      <c r="CV6467" s="51"/>
      <c r="CW6467" s="51"/>
      <c r="CX6467" s="51"/>
      <c r="CY6467" s="51"/>
      <c r="CZ6467" s="51"/>
      <c r="DA6467" s="51"/>
      <c r="DB6467" s="51"/>
      <c r="DC6467" s="51"/>
      <c r="DD6467" s="51"/>
    </row>
    <row r="6468" spans="73:108" ht="15" x14ac:dyDescent="0.25">
      <c r="BU6468" s="91"/>
      <c r="BV6468" s="177">
        <v>2007</v>
      </c>
      <c r="BW6468" s="177">
        <v>7</v>
      </c>
      <c r="BX6468" s="177" t="s">
        <v>281</v>
      </c>
      <c r="BY6468" s="177" t="s">
        <v>262</v>
      </c>
      <c r="BZ6468" s="177" t="s">
        <v>267</v>
      </c>
      <c r="CA6468" s="177">
        <v>70</v>
      </c>
      <c r="CB6468" s="177" t="s">
        <v>264</v>
      </c>
      <c r="CC6468" s="122">
        <v>343.52</v>
      </c>
      <c r="CD6468" s="178" t="s">
        <v>196</v>
      </c>
      <c r="CE6468" s="177" t="s">
        <v>286</v>
      </c>
      <c r="CF6468" s="177" t="s">
        <v>286</v>
      </c>
      <c r="CG6468" s="83" t="s">
        <v>9</v>
      </c>
      <c r="CH6468" s="57"/>
      <c r="CV6468" s="51"/>
      <c r="CW6468" s="51"/>
      <c r="CX6468" s="51"/>
      <c r="CY6468" s="51"/>
      <c r="CZ6468" s="51"/>
      <c r="DA6468" s="51"/>
      <c r="DB6468" s="51"/>
      <c r="DC6468" s="51"/>
      <c r="DD6468" s="51"/>
    </row>
    <row r="6469" spans="73:108" ht="15" x14ac:dyDescent="0.25">
      <c r="BU6469" s="91"/>
      <c r="BV6469" s="177">
        <v>2007</v>
      </c>
      <c r="BW6469" s="177">
        <v>7</v>
      </c>
      <c r="BX6469" s="177" t="s">
        <v>281</v>
      </c>
      <c r="BY6469" s="177" t="s">
        <v>262</v>
      </c>
      <c r="BZ6469" s="177" t="s">
        <v>268</v>
      </c>
      <c r="CA6469" s="177">
        <v>70</v>
      </c>
      <c r="CB6469" s="177" t="s">
        <v>264</v>
      </c>
      <c r="CC6469" s="122">
        <v>288.8</v>
      </c>
      <c r="CD6469" s="178" t="s">
        <v>196</v>
      </c>
      <c r="CE6469" s="177" t="s">
        <v>286</v>
      </c>
      <c r="CF6469" s="177" t="s">
        <v>286</v>
      </c>
      <c r="CG6469" s="83" t="s">
        <v>9</v>
      </c>
      <c r="CH6469" s="57"/>
      <c r="CV6469" s="51"/>
      <c r="CW6469" s="51"/>
      <c r="CX6469" s="51"/>
      <c r="CY6469" s="51"/>
      <c r="CZ6469" s="51"/>
      <c r="DA6469" s="51"/>
      <c r="DB6469" s="51"/>
      <c r="DC6469" s="51"/>
      <c r="DD6469" s="51"/>
    </row>
    <row r="6470" spans="73:108" ht="15" x14ac:dyDescent="0.25">
      <c r="BU6470" s="91"/>
      <c r="BV6470" s="177">
        <v>2007</v>
      </c>
      <c r="BW6470" s="177">
        <v>8</v>
      </c>
      <c r="BX6470" s="177" t="s">
        <v>281</v>
      </c>
      <c r="BY6470" s="177" t="s">
        <v>262</v>
      </c>
      <c r="BZ6470" s="177" t="s">
        <v>263</v>
      </c>
      <c r="CA6470" s="177">
        <v>70</v>
      </c>
      <c r="CB6470" s="177" t="s">
        <v>264</v>
      </c>
      <c r="CC6470" s="122">
        <v>16.52</v>
      </c>
      <c r="CD6470" s="178" t="s">
        <v>196</v>
      </c>
      <c r="CE6470" s="177" t="s">
        <v>286</v>
      </c>
      <c r="CF6470" s="177" t="s">
        <v>286</v>
      </c>
      <c r="CG6470" s="83" t="s">
        <v>9</v>
      </c>
      <c r="CH6470" s="57"/>
      <c r="CV6470" s="51"/>
      <c r="CW6470" s="51"/>
      <c r="CX6470" s="51"/>
      <c r="CY6470" s="51"/>
      <c r="CZ6470" s="51"/>
      <c r="DA6470" s="51"/>
      <c r="DB6470" s="51"/>
      <c r="DC6470" s="51"/>
      <c r="DD6470" s="51"/>
    </row>
    <row r="6471" spans="73:108" ht="15" x14ac:dyDescent="0.25">
      <c r="BU6471" s="91"/>
      <c r="BV6471" s="177">
        <v>2007</v>
      </c>
      <c r="BW6471" s="177">
        <v>8</v>
      </c>
      <c r="BX6471" s="177" t="s">
        <v>281</v>
      </c>
      <c r="BY6471" s="177" t="s">
        <v>262</v>
      </c>
      <c r="BZ6471" s="177" t="s">
        <v>266</v>
      </c>
      <c r="CA6471" s="177">
        <v>70</v>
      </c>
      <c r="CB6471" s="177" t="s">
        <v>264</v>
      </c>
      <c r="CC6471" s="122">
        <v>10.9</v>
      </c>
      <c r="CD6471" s="178" t="s">
        <v>196</v>
      </c>
      <c r="CE6471" s="177" t="s">
        <v>286</v>
      </c>
      <c r="CF6471" s="177" t="s">
        <v>286</v>
      </c>
      <c r="CG6471" s="83" t="s">
        <v>9</v>
      </c>
      <c r="CH6471" s="57"/>
      <c r="CV6471" s="51"/>
      <c r="CW6471" s="51"/>
      <c r="CX6471" s="51"/>
      <c r="CY6471" s="51"/>
      <c r="CZ6471" s="51"/>
      <c r="DA6471" s="51"/>
      <c r="DB6471" s="51"/>
      <c r="DC6471" s="51"/>
      <c r="DD6471" s="51"/>
    </row>
    <row r="6472" spans="73:108" ht="15" x14ac:dyDescent="0.25">
      <c r="BU6472" s="91"/>
      <c r="BV6472" s="177">
        <v>2007</v>
      </c>
      <c r="BW6472" s="177">
        <v>8</v>
      </c>
      <c r="BX6472" s="177" t="s">
        <v>281</v>
      </c>
      <c r="BY6472" s="177" t="s">
        <v>262</v>
      </c>
      <c r="BZ6472" s="177" t="s">
        <v>267</v>
      </c>
      <c r="CA6472" s="177">
        <v>70</v>
      </c>
      <c r="CB6472" s="177" t="s">
        <v>264</v>
      </c>
      <c r="CC6472" s="122">
        <v>469.26</v>
      </c>
      <c r="CD6472" s="178" t="s">
        <v>196</v>
      </c>
      <c r="CE6472" s="177" t="s">
        <v>286</v>
      </c>
      <c r="CF6472" s="177" t="s">
        <v>286</v>
      </c>
      <c r="CG6472" s="83" t="s">
        <v>9</v>
      </c>
      <c r="CH6472" s="57"/>
      <c r="CV6472" s="51"/>
      <c r="CW6472" s="51"/>
      <c r="CX6472" s="51"/>
      <c r="CY6472" s="51"/>
      <c r="CZ6472" s="51"/>
      <c r="DA6472" s="51"/>
      <c r="DB6472" s="51"/>
      <c r="DC6472" s="51"/>
      <c r="DD6472" s="51"/>
    </row>
    <row r="6473" spans="73:108" ht="15" x14ac:dyDescent="0.25">
      <c r="BU6473" s="91"/>
      <c r="BV6473" s="177">
        <v>2007</v>
      </c>
      <c r="BW6473" s="177">
        <v>8</v>
      </c>
      <c r="BX6473" s="177" t="s">
        <v>281</v>
      </c>
      <c r="BY6473" s="177" t="s">
        <v>262</v>
      </c>
      <c r="BZ6473" s="177" t="s">
        <v>268</v>
      </c>
      <c r="CA6473" s="177">
        <v>70</v>
      </c>
      <c r="CB6473" s="177" t="s">
        <v>264</v>
      </c>
      <c r="CC6473" s="122">
        <v>402.73</v>
      </c>
      <c r="CD6473" s="178" t="s">
        <v>196</v>
      </c>
      <c r="CE6473" s="177" t="s">
        <v>286</v>
      </c>
      <c r="CF6473" s="177" t="s">
        <v>286</v>
      </c>
      <c r="CG6473" s="83" t="s">
        <v>9</v>
      </c>
      <c r="CH6473" s="57"/>
      <c r="CV6473" s="51"/>
      <c r="CW6473" s="51"/>
      <c r="CX6473" s="51"/>
      <c r="CY6473" s="51"/>
      <c r="CZ6473" s="51"/>
      <c r="DA6473" s="51"/>
      <c r="DB6473" s="51"/>
      <c r="DC6473" s="51"/>
      <c r="DD6473" s="51"/>
    </row>
    <row r="6474" spans="73:108" ht="15" x14ac:dyDescent="0.25">
      <c r="BU6474" s="91"/>
      <c r="BV6474" s="177">
        <v>2007</v>
      </c>
      <c r="BW6474" s="177">
        <v>9</v>
      </c>
      <c r="BX6474" s="177" t="s">
        <v>281</v>
      </c>
      <c r="BY6474" s="177" t="s">
        <v>262</v>
      </c>
      <c r="BZ6474" s="177" t="s">
        <v>263</v>
      </c>
      <c r="CA6474" s="177">
        <v>70</v>
      </c>
      <c r="CB6474" s="177" t="s">
        <v>264</v>
      </c>
      <c r="CC6474" s="122">
        <v>44.72</v>
      </c>
      <c r="CD6474" s="178" t="s">
        <v>196</v>
      </c>
      <c r="CE6474" s="177" t="s">
        <v>286</v>
      </c>
      <c r="CF6474" s="177" t="s">
        <v>286</v>
      </c>
      <c r="CG6474" s="83" t="s">
        <v>9</v>
      </c>
      <c r="CH6474" s="57"/>
      <c r="CV6474" s="51"/>
      <c r="CW6474" s="51"/>
      <c r="CX6474" s="51"/>
      <c r="CY6474" s="51"/>
      <c r="CZ6474" s="51"/>
      <c r="DA6474" s="51"/>
      <c r="DB6474" s="51"/>
      <c r="DC6474" s="51"/>
      <c r="DD6474" s="51"/>
    </row>
    <row r="6475" spans="73:108" ht="15" x14ac:dyDescent="0.25">
      <c r="BU6475" s="91"/>
      <c r="BV6475" s="177">
        <v>2007</v>
      </c>
      <c r="BW6475" s="177">
        <v>9</v>
      </c>
      <c r="BX6475" s="177" t="s">
        <v>281</v>
      </c>
      <c r="BY6475" s="177" t="s">
        <v>262</v>
      </c>
      <c r="BZ6475" s="177" t="s">
        <v>266</v>
      </c>
      <c r="CA6475" s="177">
        <v>70</v>
      </c>
      <c r="CB6475" s="177" t="s">
        <v>264</v>
      </c>
      <c r="CC6475" s="122">
        <v>95.26</v>
      </c>
      <c r="CD6475" s="178" t="s">
        <v>196</v>
      </c>
      <c r="CE6475" s="177" t="s">
        <v>286</v>
      </c>
      <c r="CF6475" s="177" t="s">
        <v>286</v>
      </c>
      <c r="CG6475" s="83" t="s">
        <v>9</v>
      </c>
      <c r="CH6475" s="57"/>
      <c r="CV6475" s="51"/>
      <c r="CW6475" s="51"/>
      <c r="CX6475" s="51"/>
      <c r="CY6475" s="51"/>
      <c r="CZ6475" s="51"/>
      <c r="DA6475" s="51"/>
      <c r="DB6475" s="51"/>
      <c r="DC6475" s="51"/>
      <c r="DD6475" s="51"/>
    </row>
    <row r="6476" spans="73:108" ht="15" x14ac:dyDescent="0.25">
      <c r="BU6476" s="91"/>
      <c r="BV6476" s="177">
        <v>2007</v>
      </c>
      <c r="BW6476" s="177">
        <v>9</v>
      </c>
      <c r="BX6476" s="177" t="s">
        <v>281</v>
      </c>
      <c r="BY6476" s="177" t="s">
        <v>262</v>
      </c>
      <c r="BZ6476" s="177" t="s">
        <v>267</v>
      </c>
      <c r="CA6476" s="177">
        <v>70</v>
      </c>
      <c r="CB6476" s="177" t="s">
        <v>264</v>
      </c>
      <c r="CC6476" s="122">
        <v>226.64</v>
      </c>
      <c r="CD6476" s="178" t="s">
        <v>196</v>
      </c>
      <c r="CE6476" s="177" t="s">
        <v>286</v>
      </c>
      <c r="CF6476" s="177" t="s">
        <v>286</v>
      </c>
      <c r="CG6476" s="83" t="s">
        <v>9</v>
      </c>
      <c r="CH6476" s="57"/>
      <c r="CV6476" s="51"/>
      <c r="CW6476" s="51"/>
      <c r="CX6476" s="51"/>
      <c r="CY6476" s="51"/>
      <c r="CZ6476" s="51"/>
      <c r="DA6476" s="51"/>
      <c r="DB6476" s="51"/>
      <c r="DC6476" s="51"/>
      <c r="DD6476" s="51"/>
    </row>
    <row r="6477" spans="73:108" ht="15" x14ac:dyDescent="0.25">
      <c r="BU6477" s="91"/>
      <c r="BV6477" s="177">
        <v>2007</v>
      </c>
      <c r="BW6477" s="177">
        <v>9</v>
      </c>
      <c r="BX6477" s="177" t="s">
        <v>281</v>
      </c>
      <c r="BY6477" s="177" t="s">
        <v>262</v>
      </c>
      <c r="BZ6477" s="177" t="s">
        <v>268</v>
      </c>
      <c r="CA6477" s="177">
        <v>70</v>
      </c>
      <c r="CB6477" s="177" t="s">
        <v>264</v>
      </c>
      <c r="CC6477" s="122">
        <v>163.41999999999999</v>
      </c>
      <c r="CD6477" s="178" t="s">
        <v>196</v>
      </c>
      <c r="CE6477" s="177" t="s">
        <v>286</v>
      </c>
      <c r="CF6477" s="177" t="s">
        <v>286</v>
      </c>
      <c r="CG6477" s="83" t="s">
        <v>9</v>
      </c>
      <c r="CH6477" s="57"/>
      <c r="CV6477" s="51"/>
      <c r="CW6477" s="51"/>
      <c r="CX6477" s="51"/>
      <c r="CY6477" s="51"/>
      <c r="CZ6477" s="51"/>
      <c r="DA6477" s="51"/>
      <c r="DB6477" s="51"/>
      <c r="DC6477" s="51"/>
      <c r="DD6477" s="51"/>
    </row>
    <row r="6478" spans="73:108" ht="15" x14ac:dyDescent="0.25">
      <c r="BU6478" s="91"/>
      <c r="BV6478" s="177">
        <v>2007</v>
      </c>
      <c r="BW6478" s="177">
        <v>9</v>
      </c>
      <c r="BX6478" s="177" t="s">
        <v>281</v>
      </c>
      <c r="BY6478" s="177" t="s">
        <v>262</v>
      </c>
      <c r="BZ6478" s="177" t="s">
        <v>316</v>
      </c>
      <c r="CA6478" s="177">
        <v>70</v>
      </c>
      <c r="CB6478" s="177" t="s">
        <v>264</v>
      </c>
      <c r="CC6478" s="122">
        <v>4.96</v>
      </c>
      <c r="CD6478" s="178" t="s">
        <v>196</v>
      </c>
      <c r="CE6478" s="177" t="s">
        <v>286</v>
      </c>
      <c r="CF6478" s="177" t="s">
        <v>286</v>
      </c>
      <c r="CG6478" s="83" t="s">
        <v>9</v>
      </c>
      <c r="CH6478" s="57"/>
      <c r="CV6478" s="51"/>
      <c r="CW6478" s="51"/>
      <c r="CX6478" s="51"/>
      <c r="CY6478" s="51"/>
      <c r="CZ6478" s="51"/>
      <c r="DA6478" s="51"/>
      <c r="DB6478" s="51"/>
      <c r="DC6478" s="51"/>
      <c r="DD6478" s="51"/>
    </row>
    <row r="6479" spans="73:108" ht="15" x14ac:dyDescent="0.25">
      <c r="BU6479" s="91"/>
      <c r="BV6479" s="177">
        <v>2007</v>
      </c>
      <c r="BW6479" s="177">
        <v>10</v>
      </c>
      <c r="BX6479" s="177" t="s">
        <v>281</v>
      </c>
      <c r="BY6479" s="177" t="s">
        <v>262</v>
      </c>
      <c r="BZ6479" s="177" t="s">
        <v>263</v>
      </c>
      <c r="CA6479" s="177">
        <v>70</v>
      </c>
      <c r="CB6479" s="177" t="s">
        <v>264</v>
      </c>
      <c r="CC6479" s="122">
        <v>26.36</v>
      </c>
      <c r="CD6479" s="178" t="s">
        <v>196</v>
      </c>
      <c r="CE6479" s="177" t="s">
        <v>286</v>
      </c>
      <c r="CF6479" s="177" t="s">
        <v>286</v>
      </c>
      <c r="CG6479" s="83" t="s">
        <v>9</v>
      </c>
      <c r="CH6479" s="57"/>
      <c r="CV6479" s="51"/>
      <c r="CW6479" s="51"/>
      <c r="CX6479" s="51"/>
      <c r="CY6479" s="51"/>
      <c r="CZ6479" s="51"/>
      <c r="DA6479" s="51"/>
      <c r="DB6479" s="51"/>
      <c r="DC6479" s="51"/>
      <c r="DD6479" s="51"/>
    </row>
    <row r="6480" spans="73:108" ht="15" x14ac:dyDescent="0.25">
      <c r="BU6480" s="91"/>
      <c r="BV6480" s="177">
        <v>2007</v>
      </c>
      <c r="BW6480" s="177">
        <v>10</v>
      </c>
      <c r="BX6480" s="177" t="s">
        <v>281</v>
      </c>
      <c r="BY6480" s="177" t="s">
        <v>262</v>
      </c>
      <c r="BZ6480" s="177" t="s">
        <v>266</v>
      </c>
      <c r="CA6480" s="177">
        <v>70</v>
      </c>
      <c r="CB6480" s="177" t="s">
        <v>264</v>
      </c>
      <c r="CC6480" s="122">
        <v>21.7</v>
      </c>
      <c r="CD6480" s="178" t="s">
        <v>196</v>
      </c>
      <c r="CE6480" s="177" t="s">
        <v>286</v>
      </c>
      <c r="CF6480" s="177" t="s">
        <v>286</v>
      </c>
      <c r="CG6480" s="83" t="s">
        <v>9</v>
      </c>
      <c r="CH6480" s="57"/>
      <c r="CV6480" s="51"/>
      <c r="CW6480" s="51"/>
      <c r="CX6480" s="51"/>
      <c r="CY6480" s="51"/>
      <c r="CZ6480" s="51"/>
      <c r="DA6480" s="51"/>
      <c r="DB6480" s="51"/>
      <c r="DC6480" s="51"/>
      <c r="DD6480" s="51"/>
    </row>
    <row r="6481" spans="73:108" ht="15" x14ac:dyDescent="0.25">
      <c r="BU6481" s="91"/>
      <c r="BV6481" s="177">
        <v>2007</v>
      </c>
      <c r="BW6481" s="177">
        <v>10</v>
      </c>
      <c r="BX6481" s="177" t="s">
        <v>281</v>
      </c>
      <c r="BY6481" s="177" t="s">
        <v>262</v>
      </c>
      <c r="BZ6481" s="177" t="s">
        <v>267</v>
      </c>
      <c r="CA6481" s="177">
        <v>70</v>
      </c>
      <c r="CB6481" s="177" t="s">
        <v>264</v>
      </c>
      <c r="CC6481" s="122">
        <v>249.01</v>
      </c>
      <c r="CD6481" s="178" t="s">
        <v>196</v>
      </c>
      <c r="CE6481" s="177" t="s">
        <v>286</v>
      </c>
      <c r="CF6481" s="177" t="s">
        <v>286</v>
      </c>
      <c r="CG6481" s="83" t="s">
        <v>9</v>
      </c>
      <c r="CH6481" s="57"/>
      <c r="CV6481" s="51"/>
      <c r="CW6481" s="51"/>
      <c r="CX6481" s="51"/>
      <c r="CY6481" s="51"/>
      <c r="CZ6481" s="51"/>
      <c r="DA6481" s="51"/>
      <c r="DB6481" s="51"/>
      <c r="DC6481" s="51"/>
      <c r="DD6481" s="51"/>
    </row>
    <row r="6482" spans="73:108" ht="15" x14ac:dyDescent="0.25">
      <c r="BU6482" s="91"/>
      <c r="BV6482" s="177">
        <v>2007</v>
      </c>
      <c r="BW6482" s="177">
        <v>10</v>
      </c>
      <c r="BX6482" s="177" t="s">
        <v>281</v>
      </c>
      <c r="BY6482" s="177" t="s">
        <v>262</v>
      </c>
      <c r="BZ6482" s="177" t="s">
        <v>268</v>
      </c>
      <c r="CA6482" s="177">
        <v>70</v>
      </c>
      <c r="CB6482" s="177" t="s">
        <v>264</v>
      </c>
      <c r="CC6482" s="122">
        <v>188.99</v>
      </c>
      <c r="CD6482" s="178" t="s">
        <v>196</v>
      </c>
      <c r="CE6482" s="177" t="s">
        <v>286</v>
      </c>
      <c r="CF6482" s="177" t="s">
        <v>286</v>
      </c>
      <c r="CG6482" s="83" t="s">
        <v>9</v>
      </c>
      <c r="CH6482" s="57"/>
      <c r="CV6482" s="51"/>
      <c r="CW6482" s="51"/>
      <c r="CX6482" s="51"/>
      <c r="CY6482" s="51"/>
      <c r="CZ6482" s="51"/>
      <c r="DA6482" s="51"/>
      <c r="DB6482" s="51"/>
      <c r="DC6482" s="51"/>
      <c r="DD6482" s="51"/>
    </row>
    <row r="6483" spans="73:108" ht="15" x14ac:dyDescent="0.25">
      <c r="BU6483" s="91"/>
      <c r="BV6483" s="177">
        <v>2007</v>
      </c>
      <c r="BW6483" s="177">
        <v>10</v>
      </c>
      <c r="BX6483" s="177" t="s">
        <v>281</v>
      </c>
      <c r="BY6483" s="177" t="s">
        <v>262</v>
      </c>
      <c r="BZ6483" s="177" t="s">
        <v>316</v>
      </c>
      <c r="CA6483" s="177">
        <v>70</v>
      </c>
      <c r="CB6483" s="177" t="s">
        <v>264</v>
      </c>
      <c r="CC6483" s="122">
        <v>4.66</v>
      </c>
      <c r="CD6483" s="178" t="s">
        <v>196</v>
      </c>
      <c r="CE6483" s="177" t="s">
        <v>286</v>
      </c>
      <c r="CF6483" s="177" t="s">
        <v>286</v>
      </c>
      <c r="CG6483" s="83" t="s">
        <v>9</v>
      </c>
      <c r="CH6483" s="57"/>
      <c r="CV6483" s="51"/>
      <c r="CW6483" s="51"/>
      <c r="CX6483" s="51"/>
      <c r="CY6483" s="51"/>
      <c r="CZ6483" s="51"/>
      <c r="DA6483" s="51"/>
      <c r="DB6483" s="51"/>
      <c r="DC6483" s="51"/>
      <c r="DD6483" s="51"/>
    </row>
    <row r="6484" spans="73:108" ht="15" x14ac:dyDescent="0.25">
      <c r="BU6484" s="91"/>
      <c r="BV6484" s="177">
        <v>2007</v>
      </c>
      <c r="BW6484" s="177">
        <v>11</v>
      </c>
      <c r="BX6484" s="177" t="s">
        <v>281</v>
      </c>
      <c r="BY6484" s="177" t="s">
        <v>262</v>
      </c>
      <c r="BZ6484" s="177" t="s">
        <v>263</v>
      </c>
      <c r="CA6484" s="177">
        <v>70</v>
      </c>
      <c r="CB6484" s="177" t="s">
        <v>264</v>
      </c>
      <c r="CC6484" s="122">
        <v>41.35</v>
      </c>
      <c r="CD6484" s="178" t="s">
        <v>196</v>
      </c>
      <c r="CE6484" s="177" t="s">
        <v>286</v>
      </c>
      <c r="CF6484" s="177" t="s">
        <v>286</v>
      </c>
      <c r="CG6484" s="83" t="s">
        <v>9</v>
      </c>
      <c r="CH6484" s="57"/>
      <c r="CV6484" s="51"/>
      <c r="CW6484" s="51"/>
      <c r="CX6484" s="51"/>
      <c r="CY6484" s="51"/>
      <c r="CZ6484" s="51"/>
      <c r="DA6484" s="51"/>
      <c r="DB6484" s="51"/>
      <c r="DC6484" s="51"/>
      <c r="DD6484" s="51"/>
    </row>
    <row r="6485" spans="73:108" ht="15" x14ac:dyDescent="0.25">
      <c r="BU6485" s="91"/>
      <c r="BV6485" s="177">
        <v>2007</v>
      </c>
      <c r="BW6485" s="177">
        <v>11</v>
      </c>
      <c r="BX6485" s="177" t="s">
        <v>281</v>
      </c>
      <c r="BY6485" s="177" t="s">
        <v>262</v>
      </c>
      <c r="BZ6485" s="177" t="s">
        <v>266</v>
      </c>
      <c r="CA6485" s="177">
        <v>70</v>
      </c>
      <c r="CB6485" s="177" t="s">
        <v>264</v>
      </c>
      <c r="CC6485" s="122">
        <v>133.28</v>
      </c>
      <c r="CD6485" s="178" t="s">
        <v>196</v>
      </c>
      <c r="CE6485" s="177" t="s">
        <v>286</v>
      </c>
      <c r="CF6485" s="177" t="s">
        <v>286</v>
      </c>
      <c r="CG6485" s="83" t="s">
        <v>9</v>
      </c>
      <c r="CH6485" s="57"/>
      <c r="CV6485" s="51"/>
      <c r="CW6485" s="51"/>
      <c r="CX6485" s="51"/>
      <c r="CY6485" s="51"/>
      <c r="CZ6485" s="51"/>
      <c r="DA6485" s="51"/>
      <c r="DB6485" s="51"/>
      <c r="DC6485" s="51"/>
      <c r="DD6485" s="51"/>
    </row>
    <row r="6486" spans="73:108" ht="15" x14ac:dyDescent="0.25">
      <c r="BU6486" s="91"/>
      <c r="BV6486" s="177">
        <v>2007</v>
      </c>
      <c r="BW6486" s="177">
        <v>11</v>
      </c>
      <c r="BX6486" s="177" t="s">
        <v>281</v>
      </c>
      <c r="BY6486" s="177" t="s">
        <v>262</v>
      </c>
      <c r="BZ6486" s="177" t="s">
        <v>267</v>
      </c>
      <c r="CA6486" s="177">
        <v>70</v>
      </c>
      <c r="CB6486" s="177" t="s">
        <v>264</v>
      </c>
      <c r="CC6486" s="122">
        <v>71.989999999999995</v>
      </c>
      <c r="CD6486" s="178" t="s">
        <v>196</v>
      </c>
      <c r="CE6486" s="177" t="s">
        <v>286</v>
      </c>
      <c r="CF6486" s="177" t="s">
        <v>286</v>
      </c>
      <c r="CG6486" s="83" t="s">
        <v>9</v>
      </c>
      <c r="CH6486" s="57"/>
      <c r="CV6486" s="51"/>
      <c r="CW6486" s="51"/>
      <c r="CX6486" s="51"/>
      <c r="CY6486" s="51"/>
      <c r="CZ6486" s="51"/>
      <c r="DA6486" s="51"/>
      <c r="DB6486" s="51"/>
      <c r="DC6486" s="51"/>
      <c r="DD6486" s="51"/>
    </row>
    <row r="6487" spans="73:108" ht="15" x14ac:dyDescent="0.25">
      <c r="BU6487" s="91"/>
      <c r="BV6487" s="177">
        <v>2007</v>
      </c>
      <c r="BW6487" s="177">
        <v>11</v>
      </c>
      <c r="BX6487" s="177" t="s">
        <v>281</v>
      </c>
      <c r="BY6487" s="177" t="s">
        <v>262</v>
      </c>
      <c r="BZ6487" s="177" t="s">
        <v>268</v>
      </c>
      <c r="CA6487" s="177">
        <v>70</v>
      </c>
      <c r="CB6487" s="177" t="s">
        <v>264</v>
      </c>
      <c r="CC6487" s="122">
        <v>70.19</v>
      </c>
      <c r="CD6487" s="178" t="s">
        <v>196</v>
      </c>
      <c r="CE6487" s="177" t="s">
        <v>286</v>
      </c>
      <c r="CF6487" s="177" t="s">
        <v>286</v>
      </c>
      <c r="CG6487" s="83" t="s">
        <v>9</v>
      </c>
      <c r="CH6487" s="57"/>
      <c r="CV6487" s="51"/>
      <c r="CW6487" s="51"/>
      <c r="CX6487" s="51"/>
      <c r="CY6487" s="51"/>
      <c r="CZ6487" s="51"/>
      <c r="DA6487" s="51"/>
      <c r="DB6487" s="51"/>
      <c r="DC6487" s="51"/>
      <c r="DD6487" s="51"/>
    </row>
    <row r="6488" spans="73:108" ht="15" x14ac:dyDescent="0.25">
      <c r="BU6488" s="91"/>
      <c r="BV6488" s="177">
        <v>2007</v>
      </c>
      <c r="BW6488" s="177">
        <v>11</v>
      </c>
      <c r="BX6488" s="177" t="s">
        <v>281</v>
      </c>
      <c r="BY6488" s="177" t="s">
        <v>262</v>
      </c>
      <c r="BZ6488" s="177" t="s">
        <v>316</v>
      </c>
      <c r="CA6488" s="177">
        <v>70</v>
      </c>
      <c r="CB6488" s="177" t="s">
        <v>264</v>
      </c>
      <c r="CC6488" s="122">
        <v>37.96</v>
      </c>
      <c r="CD6488" s="178" t="s">
        <v>196</v>
      </c>
      <c r="CE6488" s="177" t="s">
        <v>286</v>
      </c>
      <c r="CF6488" s="177" t="s">
        <v>286</v>
      </c>
      <c r="CG6488" s="83" t="s">
        <v>9</v>
      </c>
      <c r="CH6488" s="57"/>
      <c r="CV6488" s="51"/>
      <c r="CW6488" s="51"/>
      <c r="CX6488" s="51"/>
      <c r="CY6488" s="51"/>
      <c r="CZ6488" s="51"/>
      <c r="DA6488" s="51"/>
      <c r="DB6488" s="51"/>
      <c r="DC6488" s="51"/>
      <c r="DD6488" s="51"/>
    </row>
    <row r="6489" spans="73:108" ht="15" x14ac:dyDescent="0.25">
      <c r="BU6489" s="91"/>
      <c r="BV6489" s="177">
        <v>2007</v>
      </c>
      <c r="BW6489" s="177">
        <v>12</v>
      </c>
      <c r="BX6489" s="177" t="s">
        <v>281</v>
      </c>
      <c r="BY6489" s="177" t="s">
        <v>262</v>
      </c>
      <c r="BZ6489" s="177" t="s">
        <v>263</v>
      </c>
      <c r="CA6489" s="177">
        <v>70</v>
      </c>
      <c r="CB6489" s="177" t="s">
        <v>264</v>
      </c>
      <c r="CC6489" s="122">
        <v>118.93</v>
      </c>
      <c r="CD6489" s="178" t="s">
        <v>196</v>
      </c>
      <c r="CE6489" s="177" t="s">
        <v>286</v>
      </c>
      <c r="CF6489" s="177" t="s">
        <v>286</v>
      </c>
      <c r="CG6489" s="83" t="s">
        <v>9</v>
      </c>
      <c r="CH6489" s="57"/>
      <c r="CV6489" s="51"/>
      <c r="CW6489" s="51"/>
      <c r="CX6489" s="51"/>
      <c r="CY6489" s="51"/>
      <c r="CZ6489" s="51"/>
      <c r="DA6489" s="51"/>
      <c r="DB6489" s="51"/>
      <c r="DC6489" s="51"/>
      <c r="DD6489" s="51"/>
    </row>
    <row r="6490" spans="73:108" ht="15" x14ac:dyDescent="0.25">
      <c r="BU6490" s="91"/>
      <c r="BV6490" s="177">
        <v>2007</v>
      </c>
      <c r="BW6490" s="177">
        <v>12</v>
      </c>
      <c r="BX6490" s="177" t="s">
        <v>281</v>
      </c>
      <c r="BY6490" s="177" t="s">
        <v>262</v>
      </c>
      <c r="BZ6490" s="177" t="s">
        <v>266</v>
      </c>
      <c r="CA6490" s="177">
        <v>70</v>
      </c>
      <c r="CB6490" s="177" t="s">
        <v>264</v>
      </c>
      <c r="CC6490" s="122">
        <v>208.06</v>
      </c>
      <c r="CD6490" s="178" t="s">
        <v>196</v>
      </c>
      <c r="CE6490" s="177" t="s">
        <v>286</v>
      </c>
      <c r="CF6490" s="177" t="s">
        <v>286</v>
      </c>
      <c r="CG6490" s="83" t="s">
        <v>9</v>
      </c>
      <c r="CH6490" s="57"/>
      <c r="CV6490" s="51"/>
      <c r="CW6490" s="51"/>
      <c r="CX6490" s="51"/>
      <c r="CY6490" s="51"/>
      <c r="CZ6490" s="51"/>
      <c r="DA6490" s="51"/>
      <c r="DB6490" s="51"/>
      <c r="DC6490" s="51"/>
      <c r="DD6490" s="51"/>
    </row>
    <row r="6491" spans="73:108" ht="15" x14ac:dyDescent="0.25">
      <c r="BU6491" s="91"/>
      <c r="BV6491" s="177">
        <v>2007</v>
      </c>
      <c r="BW6491" s="177">
        <v>12</v>
      </c>
      <c r="BX6491" s="177" t="s">
        <v>281</v>
      </c>
      <c r="BY6491" s="177" t="s">
        <v>262</v>
      </c>
      <c r="BZ6491" s="177" t="s">
        <v>267</v>
      </c>
      <c r="CA6491" s="177">
        <v>70</v>
      </c>
      <c r="CB6491" s="177" t="s">
        <v>264</v>
      </c>
      <c r="CC6491" s="122">
        <v>115.23</v>
      </c>
      <c r="CD6491" s="178" t="s">
        <v>196</v>
      </c>
      <c r="CE6491" s="177" t="s">
        <v>286</v>
      </c>
      <c r="CF6491" s="177" t="s">
        <v>286</v>
      </c>
      <c r="CG6491" s="83" t="s">
        <v>9</v>
      </c>
      <c r="CH6491" s="57"/>
      <c r="CV6491" s="51"/>
      <c r="CW6491" s="51"/>
      <c r="CX6491" s="51"/>
      <c r="CY6491" s="51"/>
      <c r="CZ6491" s="51"/>
      <c r="DA6491" s="51"/>
      <c r="DB6491" s="51"/>
      <c r="DC6491" s="51"/>
      <c r="DD6491" s="51"/>
    </row>
    <row r="6492" spans="73:108" ht="15" x14ac:dyDescent="0.25">
      <c r="BU6492" s="91"/>
      <c r="BV6492" s="177">
        <v>2007</v>
      </c>
      <c r="BW6492" s="177">
        <v>12</v>
      </c>
      <c r="BX6492" s="177" t="s">
        <v>281</v>
      </c>
      <c r="BY6492" s="177" t="s">
        <v>262</v>
      </c>
      <c r="BZ6492" s="177" t="s">
        <v>268</v>
      </c>
      <c r="CA6492" s="177">
        <v>70</v>
      </c>
      <c r="CB6492" s="177" t="s">
        <v>264</v>
      </c>
      <c r="CC6492" s="122">
        <v>64.040000000000006</v>
      </c>
      <c r="CD6492" s="178" t="s">
        <v>196</v>
      </c>
      <c r="CE6492" s="177" t="s">
        <v>286</v>
      </c>
      <c r="CF6492" s="177" t="s">
        <v>286</v>
      </c>
      <c r="CG6492" s="83" t="s">
        <v>9</v>
      </c>
      <c r="CH6492" s="57"/>
      <c r="CV6492" s="51"/>
      <c r="CW6492" s="51"/>
      <c r="CX6492" s="51"/>
      <c r="CY6492" s="51"/>
      <c r="CZ6492" s="51"/>
      <c r="DA6492" s="51"/>
      <c r="DB6492" s="51"/>
      <c r="DC6492" s="51"/>
      <c r="DD6492" s="51"/>
    </row>
    <row r="6493" spans="73:108" ht="15" x14ac:dyDescent="0.25">
      <c r="BU6493" s="91"/>
      <c r="BV6493" s="177">
        <v>2007</v>
      </c>
      <c r="BW6493" s="177">
        <v>12</v>
      </c>
      <c r="BX6493" s="177" t="s">
        <v>281</v>
      </c>
      <c r="BY6493" s="177" t="s">
        <v>262</v>
      </c>
      <c r="BZ6493" s="177" t="s">
        <v>316</v>
      </c>
      <c r="CA6493" s="177">
        <v>70</v>
      </c>
      <c r="CB6493" s="177" t="s">
        <v>264</v>
      </c>
      <c r="CC6493" s="122">
        <v>35.36</v>
      </c>
      <c r="CD6493" s="178" t="s">
        <v>196</v>
      </c>
      <c r="CE6493" s="177" t="s">
        <v>286</v>
      </c>
      <c r="CF6493" s="177" t="s">
        <v>286</v>
      </c>
      <c r="CG6493" s="83" t="s">
        <v>9</v>
      </c>
      <c r="CH6493" s="57"/>
      <c r="CV6493" s="51"/>
      <c r="CW6493" s="51"/>
      <c r="CX6493" s="51"/>
      <c r="CY6493" s="51"/>
      <c r="CZ6493" s="51"/>
      <c r="DA6493" s="51"/>
      <c r="DB6493" s="51"/>
      <c r="DC6493" s="51"/>
      <c r="DD6493" s="51"/>
    </row>
    <row r="6494" spans="73:108" ht="15" x14ac:dyDescent="0.25">
      <c r="BU6494" s="91"/>
      <c r="BV6494" s="177">
        <v>2007</v>
      </c>
      <c r="BW6494" s="177">
        <v>12</v>
      </c>
      <c r="BX6494" s="177" t="s">
        <v>281</v>
      </c>
      <c r="BY6494" s="177" t="s">
        <v>262</v>
      </c>
      <c r="BZ6494" s="177" t="s">
        <v>347</v>
      </c>
      <c r="CA6494" s="177">
        <v>70</v>
      </c>
      <c r="CB6494" s="177" t="s">
        <v>264</v>
      </c>
      <c r="CC6494" s="122">
        <v>24.61</v>
      </c>
      <c r="CD6494" s="178" t="s">
        <v>196</v>
      </c>
      <c r="CE6494" s="177" t="s">
        <v>286</v>
      </c>
      <c r="CF6494" s="177" t="s">
        <v>286</v>
      </c>
      <c r="CG6494" s="83" t="s">
        <v>9</v>
      </c>
      <c r="CH6494" s="57"/>
      <c r="CV6494" s="51"/>
      <c r="CW6494" s="51"/>
      <c r="CX6494" s="51"/>
      <c r="CY6494" s="51"/>
      <c r="CZ6494" s="51"/>
      <c r="DA6494" s="51"/>
      <c r="DB6494" s="51"/>
      <c r="DC6494" s="51"/>
      <c r="DD6494" s="51"/>
    </row>
    <row r="6495" spans="73:108" ht="15" x14ac:dyDescent="0.25">
      <c r="BU6495" s="91"/>
      <c r="BV6495" s="177">
        <v>2008</v>
      </c>
      <c r="BW6495" s="177">
        <v>1</v>
      </c>
      <c r="BX6495" s="177" t="s">
        <v>281</v>
      </c>
      <c r="BY6495" s="177" t="s">
        <v>262</v>
      </c>
      <c r="BZ6495" s="177" t="s">
        <v>277</v>
      </c>
      <c r="CA6495" s="177">
        <v>70</v>
      </c>
      <c r="CB6495" s="177" t="s">
        <v>264</v>
      </c>
      <c r="CC6495" s="122">
        <v>330.95</v>
      </c>
      <c r="CD6495" s="178" t="s">
        <v>196</v>
      </c>
      <c r="CE6495" s="177" t="s">
        <v>286</v>
      </c>
      <c r="CF6495" s="177" t="s">
        <v>286</v>
      </c>
      <c r="CG6495" s="83" t="s">
        <v>9</v>
      </c>
      <c r="CH6495" s="57"/>
      <c r="CV6495" s="51"/>
      <c r="CW6495" s="51"/>
      <c r="CX6495" s="51"/>
      <c r="CY6495" s="51"/>
      <c r="CZ6495" s="51"/>
      <c r="DA6495" s="51"/>
      <c r="DB6495" s="51"/>
      <c r="DC6495" s="51"/>
      <c r="DD6495" s="51"/>
    </row>
    <row r="6496" spans="73:108" ht="15" x14ac:dyDescent="0.25">
      <c r="BU6496" s="91"/>
      <c r="BV6496" s="177">
        <v>2008</v>
      </c>
      <c r="BW6496" s="177">
        <v>1</v>
      </c>
      <c r="BX6496" s="177" t="s">
        <v>281</v>
      </c>
      <c r="BY6496" s="177" t="s">
        <v>262</v>
      </c>
      <c r="BZ6496" s="177" t="s">
        <v>263</v>
      </c>
      <c r="CA6496" s="177">
        <v>70</v>
      </c>
      <c r="CB6496" s="177" t="s">
        <v>264</v>
      </c>
      <c r="CC6496" s="122">
        <v>208.36</v>
      </c>
      <c r="CD6496" s="178" t="s">
        <v>196</v>
      </c>
      <c r="CE6496" s="177" t="s">
        <v>286</v>
      </c>
      <c r="CF6496" s="177" t="s">
        <v>286</v>
      </c>
      <c r="CG6496" s="83" t="s">
        <v>9</v>
      </c>
      <c r="CH6496" s="57"/>
      <c r="CV6496" s="51"/>
      <c r="CW6496" s="51"/>
      <c r="CX6496" s="51"/>
      <c r="CY6496" s="51"/>
      <c r="CZ6496" s="51"/>
      <c r="DA6496" s="51"/>
      <c r="DB6496" s="51"/>
      <c r="DC6496" s="51"/>
      <c r="DD6496" s="51"/>
    </row>
    <row r="6497" spans="73:108" ht="15" x14ac:dyDescent="0.25">
      <c r="BU6497" s="91"/>
      <c r="BV6497" s="177">
        <v>2008</v>
      </c>
      <c r="BW6497" s="177">
        <v>1</v>
      </c>
      <c r="BX6497" s="177" t="s">
        <v>281</v>
      </c>
      <c r="BY6497" s="177" t="s">
        <v>262</v>
      </c>
      <c r="BZ6497" s="177" t="s">
        <v>266</v>
      </c>
      <c r="CA6497" s="177">
        <v>70</v>
      </c>
      <c r="CB6497" s="177" t="s">
        <v>264</v>
      </c>
      <c r="CC6497" s="122">
        <v>56.29</v>
      </c>
      <c r="CD6497" s="178" t="s">
        <v>196</v>
      </c>
      <c r="CE6497" s="177" t="s">
        <v>286</v>
      </c>
      <c r="CF6497" s="177" t="s">
        <v>286</v>
      </c>
      <c r="CG6497" s="83" t="s">
        <v>9</v>
      </c>
      <c r="CH6497" s="57"/>
      <c r="CV6497" s="51"/>
      <c r="CW6497" s="51"/>
      <c r="CX6497" s="51"/>
      <c r="CY6497" s="51"/>
      <c r="CZ6497" s="51"/>
      <c r="DA6497" s="51"/>
      <c r="DB6497" s="51"/>
      <c r="DC6497" s="51"/>
      <c r="DD6497" s="51"/>
    </row>
    <row r="6498" spans="73:108" ht="15" x14ac:dyDescent="0.25">
      <c r="BU6498" s="91"/>
      <c r="BV6498" s="177">
        <v>2008</v>
      </c>
      <c r="BW6498" s="177">
        <v>1</v>
      </c>
      <c r="BX6498" s="177" t="s">
        <v>281</v>
      </c>
      <c r="BY6498" s="177" t="s">
        <v>262</v>
      </c>
      <c r="BZ6498" s="177" t="s">
        <v>267</v>
      </c>
      <c r="CA6498" s="177">
        <v>70</v>
      </c>
      <c r="CB6498" s="177" t="s">
        <v>264</v>
      </c>
      <c r="CC6498" s="122">
        <v>140.26</v>
      </c>
      <c r="CD6498" s="178" t="s">
        <v>196</v>
      </c>
      <c r="CE6498" s="177" t="s">
        <v>286</v>
      </c>
      <c r="CF6498" s="177" t="s">
        <v>286</v>
      </c>
      <c r="CG6498" s="83" t="s">
        <v>9</v>
      </c>
      <c r="CH6498" s="57"/>
      <c r="CV6498" s="51"/>
      <c r="CW6498" s="51"/>
      <c r="CX6498" s="51"/>
      <c r="CY6498" s="51"/>
      <c r="CZ6498" s="51"/>
      <c r="DA6498" s="51"/>
      <c r="DB6498" s="51"/>
      <c r="DC6498" s="51"/>
      <c r="DD6498" s="51"/>
    </row>
    <row r="6499" spans="73:108" ht="15" x14ac:dyDescent="0.25">
      <c r="BU6499" s="91"/>
      <c r="BV6499" s="177">
        <v>2008</v>
      </c>
      <c r="BW6499" s="177">
        <v>1</v>
      </c>
      <c r="BX6499" s="177" t="s">
        <v>281</v>
      </c>
      <c r="BY6499" s="177" t="s">
        <v>262</v>
      </c>
      <c r="BZ6499" s="177" t="s">
        <v>268</v>
      </c>
      <c r="CA6499" s="177">
        <v>70</v>
      </c>
      <c r="CB6499" s="177" t="s">
        <v>264</v>
      </c>
      <c r="CC6499" s="122">
        <v>144.96</v>
      </c>
      <c r="CD6499" s="178" t="s">
        <v>196</v>
      </c>
      <c r="CE6499" s="177" t="s">
        <v>286</v>
      </c>
      <c r="CF6499" s="177" t="s">
        <v>286</v>
      </c>
      <c r="CG6499" s="83" t="s">
        <v>9</v>
      </c>
      <c r="CH6499" s="57"/>
      <c r="CV6499" s="51"/>
      <c r="CW6499" s="51"/>
      <c r="CX6499" s="51"/>
      <c r="CY6499" s="51"/>
      <c r="CZ6499" s="51"/>
      <c r="DA6499" s="51"/>
      <c r="DB6499" s="51"/>
      <c r="DC6499" s="51"/>
      <c r="DD6499" s="51"/>
    </row>
    <row r="6500" spans="73:108" ht="15" x14ac:dyDescent="0.25">
      <c r="BU6500" s="91"/>
      <c r="BV6500" s="177">
        <v>2008</v>
      </c>
      <c r="BW6500" s="177">
        <v>1</v>
      </c>
      <c r="BX6500" s="177" t="s">
        <v>281</v>
      </c>
      <c r="BY6500" s="177" t="s">
        <v>262</v>
      </c>
      <c r="BZ6500" s="177" t="s">
        <v>316</v>
      </c>
      <c r="CA6500" s="177">
        <v>70</v>
      </c>
      <c r="CB6500" s="177" t="s">
        <v>264</v>
      </c>
      <c r="CC6500" s="122">
        <v>57.58</v>
      </c>
      <c r="CD6500" s="178" t="s">
        <v>196</v>
      </c>
      <c r="CE6500" s="177" t="s">
        <v>286</v>
      </c>
      <c r="CF6500" s="177" t="s">
        <v>286</v>
      </c>
      <c r="CG6500" s="83" t="s">
        <v>9</v>
      </c>
      <c r="CH6500" s="57"/>
      <c r="CV6500" s="51"/>
      <c r="CW6500" s="51"/>
      <c r="CX6500" s="51"/>
      <c r="CY6500" s="51"/>
      <c r="CZ6500" s="51"/>
      <c r="DA6500" s="51"/>
      <c r="DB6500" s="51"/>
      <c r="DC6500" s="51"/>
      <c r="DD6500" s="51"/>
    </row>
    <row r="6501" spans="73:108" ht="15" x14ac:dyDescent="0.25">
      <c r="BU6501" s="91"/>
      <c r="BV6501" s="177">
        <v>2008</v>
      </c>
      <c r="BW6501" s="177">
        <v>1</v>
      </c>
      <c r="BX6501" s="177" t="s">
        <v>281</v>
      </c>
      <c r="BY6501" s="177" t="s">
        <v>262</v>
      </c>
      <c r="BZ6501" s="177" t="s">
        <v>347</v>
      </c>
      <c r="CA6501" s="177">
        <v>70</v>
      </c>
      <c r="CB6501" s="177" t="s">
        <v>264</v>
      </c>
      <c r="CC6501" s="122">
        <v>18.12</v>
      </c>
      <c r="CD6501" s="178" t="s">
        <v>196</v>
      </c>
      <c r="CE6501" s="177" t="s">
        <v>286</v>
      </c>
      <c r="CF6501" s="177" t="s">
        <v>286</v>
      </c>
      <c r="CG6501" s="83" t="s">
        <v>9</v>
      </c>
      <c r="CH6501" s="57"/>
      <c r="CV6501" s="51"/>
      <c r="CW6501" s="51"/>
      <c r="CX6501" s="51"/>
      <c r="CY6501" s="51"/>
      <c r="CZ6501" s="51"/>
      <c r="DA6501" s="51"/>
      <c r="DB6501" s="51"/>
      <c r="DC6501" s="51"/>
      <c r="DD6501" s="51"/>
    </row>
    <row r="6502" spans="73:108" ht="15" x14ac:dyDescent="0.25">
      <c r="BU6502" s="91"/>
      <c r="BV6502" s="177">
        <v>2008</v>
      </c>
      <c r="BW6502" s="177">
        <v>2</v>
      </c>
      <c r="BX6502" s="177" t="s">
        <v>281</v>
      </c>
      <c r="BY6502" s="177" t="s">
        <v>262</v>
      </c>
      <c r="BZ6502" s="177" t="s">
        <v>277</v>
      </c>
      <c r="CA6502" s="177">
        <v>70</v>
      </c>
      <c r="CB6502" s="177" t="s">
        <v>264</v>
      </c>
      <c r="CC6502" s="122">
        <v>486.56</v>
      </c>
      <c r="CD6502" s="178" t="s">
        <v>196</v>
      </c>
      <c r="CE6502" s="177" t="s">
        <v>286</v>
      </c>
      <c r="CF6502" s="177" t="s">
        <v>286</v>
      </c>
      <c r="CG6502" s="83" t="s">
        <v>9</v>
      </c>
      <c r="CH6502" s="57"/>
      <c r="CV6502" s="51"/>
      <c r="CW6502" s="51"/>
      <c r="CX6502" s="51"/>
      <c r="CY6502" s="51"/>
      <c r="CZ6502" s="51"/>
      <c r="DA6502" s="51"/>
      <c r="DB6502" s="51"/>
      <c r="DC6502" s="51"/>
      <c r="DD6502" s="51"/>
    </row>
    <row r="6503" spans="73:108" ht="15" x14ac:dyDescent="0.25">
      <c r="BU6503" s="91"/>
      <c r="BV6503" s="177">
        <v>2008</v>
      </c>
      <c r="BW6503" s="177">
        <v>2</v>
      </c>
      <c r="BX6503" s="177" t="s">
        <v>281</v>
      </c>
      <c r="BY6503" s="177" t="s">
        <v>262</v>
      </c>
      <c r="BZ6503" s="177" t="s">
        <v>266</v>
      </c>
      <c r="CA6503" s="177">
        <v>70</v>
      </c>
      <c r="CB6503" s="177" t="s">
        <v>264</v>
      </c>
      <c r="CC6503" s="122">
        <v>16.47</v>
      </c>
      <c r="CD6503" s="178" t="s">
        <v>196</v>
      </c>
      <c r="CE6503" s="177" t="s">
        <v>286</v>
      </c>
      <c r="CF6503" s="177" t="s">
        <v>286</v>
      </c>
      <c r="CG6503" s="83" t="s">
        <v>9</v>
      </c>
      <c r="CH6503" s="57"/>
      <c r="CV6503" s="51"/>
      <c r="CW6503" s="51"/>
      <c r="CX6503" s="51"/>
      <c r="CY6503" s="51"/>
      <c r="CZ6503" s="51"/>
      <c r="DA6503" s="51"/>
      <c r="DB6503" s="51"/>
      <c r="DC6503" s="51"/>
      <c r="DD6503" s="51"/>
    </row>
    <row r="6504" spans="73:108" ht="15" x14ac:dyDescent="0.25">
      <c r="BU6504" s="91"/>
      <c r="BV6504" s="177">
        <v>2008</v>
      </c>
      <c r="BW6504" s="177">
        <v>2</v>
      </c>
      <c r="BX6504" s="177" t="s">
        <v>281</v>
      </c>
      <c r="BY6504" s="177" t="s">
        <v>262</v>
      </c>
      <c r="BZ6504" s="177" t="s">
        <v>267</v>
      </c>
      <c r="CA6504" s="177">
        <v>70</v>
      </c>
      <c r="CB6504" s="177" t="s">
        <v>264</v>
      </c>
      <c r="CC6504" s="122">
        <v>26.01</v>
      </c>
      <c r="CD6504" s="178" t="s">
        <v>196</v>
      </c>
      <c r="CE6504" s="177" t="s">
        <v>286</v>
      </c>
      <c r="CF6504" s="177" t="s">
        <v>286</v>
      </c>
      <c r="CG6504" s="83" t="s">
        <v>9</v>
      </c>
      <c r="CH6504" s="57"/>
      <c r="CV6504" s="51"/>
      <c r="CW6504" s="51"/>
      <c r="CX6504" s="51"/>
      <c r="CY6504" s="51"/>
      <c r="CZ6504" s="51"/>
      <c r="DA6504" s="51"/>
      <c r="DB6504" s="51"/>
      <c r="DC6504" s="51"/>
      <c r="DD6504" s="51"/>
    </row>
    <row r="6505" spans="73:108" ht="15" x14ac:dyDescent="0.25">
      <c r="BU6505" s="91"/>
      <c r="BV6505" s="177">
        <v>2008</v>
      </c>
      <c r="BW6505" s="177">
        <v>2</v>
      </c>
      <c r="BX6505" s="177" t="s">
        <v>281</v>
      </c>
      <c r="BY6505" s="177" t="s">
        <v>262</v>
      </c>
      <c r="BZ6505" s="177" t="s">
        <v>268</v>
      </c>
      <c r="CA6505" s="177">
        <v>70</v>
      </c>
      <c r="CB6505" s="177" t="s">
        <v>264</v>
      </c>
      <c r="CC6505" s="122">
        <v>48.83</v>
      </c>
      <c r="CD6505" s="178" t="s">
        <v>196</v>
      </c>
      <c r="CE6505" s="177" t="s">
        <v>286</v>
      </c>
      <c r="CF6505" s="177" t="s">
        <v>286</v>
      </c>
      <c r="CG6505" s="83" t="s">
        <v>9</v>
      </c>
      <c r="CH6505" s="57"/>
      <c r="CV6505" s="51"/>
      <c r="CW6505" s="51"/>
      <c r="CX6505" s="51"/>
      <c r="CY6505" s="51"/>
      <c r="CZ6505" s="51"/>
      <c r="DA6505" s="51"/>
      <c r="DB6505" s="51"/>
      <c r="DC6505" s="51"/>
      <c r="DD6505" s="51"/>
    </row>
    <row r="6506" spans="73:108" ht="15" x14ac:dyDescent="0.25">
      <c r="BU6506" s="91"/>
      <c r="BV6506" s="177">
        <v>2008</v>
      </c>
      <c r="BW6506" s="177">
        <v>2</v>
      </c>
      <c r="BX6506" s="177" t="s">
        <v>281</v>
      </c>
      <c r="BY6506" s="177" t="s">
        <v>262</v>
      </c>
      <c r="BZ6506" s="177" t="s">
        <v>316</v>
      </c>
      <c r="CA6506" s="177">
        <v>70</v>
      </c>
      <c r="CB6506" s="177" t="s">
        <v>264</v>
      </c>
      <c r="CC6506" s="122">
        <v>5.2</v>
      </c>
      <c r="CD6506" s="178" t="s">
        <v>196</v>
      </c>
      <c r="CE6506" s="177" t="s">
        <v>286</v>
      </c>
      <c r="CF6506" s="177" t="s">
        <v>286</v>
      </c>
      <c r="CG6506" s="83" t="s">
        <v>9</v>
      </c>
      <c r="CH6506" s="57"/>
      <c r="CV6506" s="51"/>
      <c r="CW6506" s="51"/>
      <c r="CX6506" s="51"/>
      <c r="CY6506" s="51"/>
      <c r="CZ6506" s="51"/>
      <c r="DA6506" s="51"/>
      <c r="DB6506" s="51"/>
      <c r="DC6506" s="51"/>
      <c r="DD6506" s="51"/>
    </row>
    <row r="6507" spans="73:108" ht="15" x14ac:dyDescent="0.25">
      <c r="BU6507" s="91"/>
      <c r="BV6507" s="177">
        <v>2008</v>
      </c>
      <c r="BW6507" s="177">
        <v>3</v>
      </c>
      <c r="BX6507" s="177" t="s">
        <v>281</v>
      </c>
      <c r="BY6507" s="177" t="s">
        <v>262</v>
      </c>
      <c r="BZ6507" s="177" t="s">
        <v>277</v>
      </c>
      <c r="CA6507" s="177">
        <v>70</v>
      </c>
      <c r="CB6507" s="177" t="s">
        <v>264</v>
      </c>
      <c r="CC6507" s="122">
        <v>553.29999999999995</v>
      </c>
      <c r="CD6507" s="178" t="s">
        <v>196</v>
      </c>
      <c r="CE6507" s="177" t="s">
        <v>286</v>
      </c>
      <c r="CF6507" s="177" t="s">
        <v>286</v>
      </c>
      <c r="CG6507" s="83" t="s">
        <v>9</v>
      </c>
      <c r="CH6507" s="57"/>
      <c r="CV6507" s="51"/>
      <c r="CW6507" s="51"/>
      <c r="CX6507" s="51"/>
      <c r="CY6507" s="51"/>
      <c r="CZ6507" s="51"/>
      <c r="DA6507" s="51"/>
      <c r="DB6507" s="51"/>
      <c r="DC6507" s="51"/>
      <c r="DD6507" s="51"/>
    </row>
    <row r="6508" spans="73:108" ht="15" x14ac:dyDescent="0.25">
      <c r="BU6508" s="91"/>
      <c r="BV6508" s="177">
        <v>2008</v>
      </c>
      <c r="BW6508" s="177">
        <v>3</v>
      </c>
      <c r="BX6508" s="177" t="s">
        <v>281</v>
      </c>
      <c r="BY6508" s="177" t="s">
        <v>262</v>
      </c>
      <c r="BZ6508" s="177" t="s">
        <v>263</v>
      </c>
      <c r="CA6508" s="177">
        <v>70</v>
      </c>
      <c r="CB6508" s="177" t="s">
        <v>264</v>
      </c>
      <c r="CC6508" s="122">
        <v>74.819999999999993</v>
      </c>
      <c r="CD6508" s="178" t="s">
        <v>196</v>
      </c>
      <c r="CE6508" s="177" t="s">
        <v>286</v>
      </c>
      <c r="CF6508" s="177" t="s">
        <v>286</v>
      </c>
      <c r="CG6508" s="83" t="s">
        <v>9</v>
      </c>
      <c r="CH6508" s="57"/>
      <c r="CV6508" s="51"/>
      <c r="CW6508" s="51"/>
      <c r="CX6508" s="51"/>
      <c r="CY6508" s="51"/>
      <c r="CZ6508" s="51"/>
      <c r="DA6508" s="51"/>
      <c r="DB6508" s="51"/>
      <c r="DC6508" s="51"/>
      <c r="DD6508" s="51"/>
    </row>
    <row r="6509" spans="73:108" ht="15" x14ac:dyDescent="0.25">
      <c r="BU6509" s="91"/>
      <c r="BV6509" s="177">
        <v>2008</v>
      </c>
      <c r="BW6509" s="177">
        <v>3</v>
      </c>
      <c r="BX6509" s="177" t="s">
        <v>281</v>
      </c>
      <c r="BY6509" s="177" t="s">
        <v>262</v>
      </c>
      <c r="BZ6509" s="177" t="s">
        <v>266</v>
      </c>
      <c r="CA6509" s="177">
        <v>70</v>
      </c>
      <c r="CB6509" s="177" t="s">
        <v>264</v>
      </c>
      <c r="CC6509" s="122">
        <v>80.47</v>
      </c>
      <c r="CD6509" s="178" t="s">
        <v>196</v>
      </c>
      <c r="CE6509" s="177" t="s">
        <v>286</v>
      </c>
      <c r="CF6509" s="177" t="s">
        <v>286</v>
      </c>
      <c r="CG6509" s="83" t="s">
        <v>9</v>
      </c>
      <c r="CH6509" s="57"/>
      <c r="CV6509" s="51"/>
      <c r="CW6509" s="51"/>
      <c r="CX6509" s="51"/>
      <c r="CY6509" s="51"/>
      <c r="CZ6509" s="51"/>
      <c r="DA6509" s="51"/>
      <c r="DB6509" s="51"/>
      <c r="DC6509" s="51"/>
      <c r="DD6509" s="51"/>
    </row>
    <row r="6510" spans="73:108" ht="15" x14ac:dyDescent="0.25">
      <c r="BU6510" s="91"/>
      <c r="BV6510" s="177">
        <v>2008</v>
      </c>
      <c r="BW6510" s="177">
        <v>3</v>
      </c>
      <c r="BX6510" s="177" t="s">
        <v>281</v>
      </c>
      <c r="BY6510" s="177" t="s">
        <v>262</v>
      </c>
      <c r="BZ6510" s="177" t="s">
        <v>267</v>
      </c>
      <c r="CA6510" s="177">
        <v>70</v>
      </c>
      <c r="CB6510" s="177" t="s">
        <v>264</v>
      </c>
      <c r="CC6510" s="122">
        <v>67.72</v>
      </c>
      <c r="CD6510" s="178" t="s">
        <v>196</v>
      </c>
      <c r="CE6510" s="177" t="s">
        <v>286</v>
      </c>
      <c r="CF6510" s="177" t="s">
        <v>286</v>
      </c>
      <c r="CG6510" s="83" t="s">
        <v>9</v>
      </c>
      <c r="CH6510" s="57"/>
      <c r="CV6510" s="51"/>
      <c r="CW6510" s="51"/>
      <c r="CX6510" s="51"/>
      <c r="CY6510" s="51"/>
      <c r="CZ6510" s="51"/>
      <c r="DA6510" s="51"/>
      <c r="DB6510" s="51"/>
      <c r="DC6510" s="51"/>
      <c r="DD6510" s="51"/>
    </row>
    <row r="6511" spans="73:108" ht="15" x14ac:dyDescent="0.25">
      <c r="BU6511" s="91"/>
      <c r="BV6511" s="177">
        <v>2008</v>
      </c>
      <c r="BW6511" s="177">
        <v>3</v>
      </c>
      <c r="BX6511" s="177" t="s">
        <v>281</v>
      </c>
      <c r="BY6511" s="177" t="s">
        <v>262</v>
      </c>
      <c r="BZ6511" s="177" t="s">
        <v>268</v>
      </c>
      <c r="CA6511" s="177">
        <v>70</v>
      </c>
      <c r="CB6511" s="177" t="s">
        <v>264</v>
      </c>
      <c r="CC6511" s="122">
        <v>75.45</v>
      </c>
      <c r="CD6511" s="178" t="s">
        <v>196</v>
      </c>
      <c r="CE6511" s="177" t="s">
        <v>286</v>
      </c>
      <c r="CF6511" s="177" t="s">
        <v>286</v>
      </c>
      <c r="CG6511" s="83" t="s">
        <v>9</v>
      </c>
      <c r="CH6511" s="57"/>
      <c r="CV6511" s="51"/>
      <c r="CW6511" s="51"/>
      <c r="CX6511" s="51"/>
      <c r="CY6511" s="51"/>
      <c r="CZ6511" s="51"/>
      <c r="DA6511" s="51"/>
      <c r="DB6511" s="51"/>
      <c r="DC6511" s="51"/>
      <c r="DD6511" s="51"/>
    </row>
    <row r="6512" spans="73:108" ht="15" x14ac:dyDescent="0.25">
      <c r="BU6512" s="91"/>
      <c r="BV6512" s="177">
        <v>2008</v>
      </c>
      <c r="BW6512" s="177">
        <v>3</v>
      </c>
      <c r="BX6512" s="177" t="s">
        <v>281</v>
      </c>
      <c r="BY6512" s="177" t="s">
        <v>262</v>
      </c>
      <c r="BZ6512" s="177" t="s">
        <v>316</v>
      </c>
      <c r="CA6512" s="177">
        <v>70</v>
      </c>
      <c r="CB6512" s="177" t="s">
        <v>264</v>
      </c>
      <c r="CC6512" s="122">
        <v>45.14</v>
      </c>
      <c r="CD6512" s="178" t="s">
        <v>196</v>
      </c>
      <c r="CE6512" s="177" t="s">
        <v>286</v>
      </c>
      <c r="CF6512" s="177" t="s">
        <v>286</v>
      </c>
      <c r="CG6512" s="83" t="s">
        <v>9</v>
      </c>
      <c r="CH6512" s="57"/>
      <c r="CV6512" s="51"/>
      <c r="CW6512" s="51"/>
      <c r="CX6512" s="51"/>
      <c r="CY6512" s="51"/>
      <c r="CZ6512" s="51"/>
      <c r="DA6512" s="51"/>
      <c r="DB6512" s="51"/>
      <c r="DC6512" s="51"/>
      <c r="DD6512" s="51"/>
    </row>
    <row r="6513" spans="73:108" ht="15" x14ac:dyDescent="0.25">
      <c r="BU6513" s="91"/>
      <c r="BV6513" s="177">
        <v>2008</v>
      </c>
      <c r="BW6513" s="177">
        <v>4</v>
      </c>
      <c r="BX6513" s="177" t="s">
        <v>281</v>
      </c>
      <c r="BY6513" s="177" t="s">
        <v>262</v>
      </c>
      <c r="BZ6513" s="177" t="s">
        <v>277</v>
      </c>
      <c r="CA6513" s="177">
        <v>70</v>
      </c>
      <c r="CB6513" s="177" t="s">
        <v>264</v>
      </c>
      <c r="CC6513" s="122">
        <v>382.17</v>
      </c>
      <c r="CD6513" s="178" t="s">
        <v>196</v>
      </c>
      <c r="CE6513" s="177" t="s">
        <v>286</v>
      </c>
      <c r="CF6513" s="177" t="s">
        <v>286</v>
      </c>
      <c r="CG6513" s="83" t="s">
        <v>9</v>
      </c>
      <c r="CH6513" s="57"/>
      <c r="CV6513" s="51"/>
      <c r="CW6513" s="51"/>
      <c r="CX6513" s="51"/>
      <c r="CY6513" s="51"/>
      <c r="CZ6513" s="51"/>
      <c r="DA6513" s="51"/>
      <c r="DB6513" s="51"/>
      <c r="DC6513" s="51"/>
      <c r="DD6513" s="51"/>
    </row>
    <row r="6514" spans="73:108" ht="15" x14ac:dyDescent="0.25">
      <c r="BU6514" s="91"/>
      <c r="BV6514" s="177">
        <v>2008</v>
      </c>
      <c r="BW6514" s="177">
        <v>4</v>
      </c>
      <c r="BX6514" s="177" t="s">
        <v>281</v>
      </c>
      <c r="BY6514" s="177" t="s">
        <v>262</v>
      </c>
      <c r="BZ6514" s="177" t="s">
        <v>263</v>
      </c>
      <c r="CA6514" s="177">
        <v>70</v>
      </c>
      <c r="CB6514" s="177" t="s">
        <v>264</v>
      </c>
      <c r="CC6514" s="122">
        <v>274.56</v>
      </c>
      <c r="CD6514" s="178" t="s">
        <v>196</v>
      </c>
      <c r="CE6514" s="177" t="s">
        <v>286</v>
      </c>
      <c r="CF6514" s="177" t="s">
        <v>286</v>
      </c>
      <c r="CG6514" s="83" t="s">
        <v>9</v>
      </c>
      <c r="CH6514" s="57"/>
      <c r="CV6514" s="51"/>
      <c r="CW6514" s="51"/>
      <c r="CX6514" s="51"/>
      <c r="CY6514" s="51"/>
      <c r="CZ6514" s="51"/>
      <c r="DA6514" s="51"/>
      <c r="DB6514" s="51"/>
      <c r="DC6514" s="51"/>
      <c r="DD6514" s="51"/>
    </row>
    <row r="6515" spans="73:108" ht="15" x14ac:dyDescent="0.25">
      <c r="BU6515" s="91"/>
      <c r="BV6515" s="177">
        <v>2008</v>
      </c>
      <c r="BW6515" s="177">
        <v>4</v>
      </c>
      <c r="BX6515" s="177" t="s">
        <v>281</v>
      </c>
      <c r="BY6515" s="177" t="s">
        <v>262</v>
      </c>
      <c r="BZ6515" s="177" t="s">
        <v>266</v>
      </c>
      <c r="CA6515" s="177">
        <v>70</v>
      </c>
      <c r="CB6515" s="177" t="s">
        <v>264</v>
      </c>
      <c r="CC6515" s="122">
        <v>235.68</v>
      </c>
      <c r="CD6515" s="178" t="s">
        <v>196</v>
      </c>
      <c r="CE6515" s="177" t="s">
        <v>286</v>
      </c>
      <c r="CF6515" s="177" t="s">
        <v>286</v>
      </c>
      <c r="CG6515" s="83" t="s">
        <v>9</v>
      </c>
      <c r="CH6515" s="57"/>
      <c r="CV6515" s="51"/>
      <c r="CW6515" s="51"/>
      <c r="CX6515" s="51"/>
      <c r="CY6515" s="51"/>
      <c r="CZ6515" s="51"/>
      <c r="DA6515" s="51"/>
      <c r="DB6515" s="51"/>
      <c r="DC6515" s="51"/>
      <c r="DD6515" s="51"/>
    </row>
    <row r="6516" spans="73:108" ht="15" x14ac:dyDescent="0.25">
      <c r="BU6516" s="91"/>
      <c r="BV6516" s="177">
        <v>2008</v>
      </c>
      <c r="BW6516" s="177">
        <v>4</v>
      </c>
      <c r="BX6516" s="177" t="s">
        <v>281</v>
      </c>
      <c r="BY6516" s="177" t="s">
        <v>262</v>
      </c>
      <c r="BZ6516" s="177" t="s">
        <v>267</v>
      </c>
      <c r="CA6516" s="177">
        <v>70</v>
      </c>
      <c r="CB6516" s="177" t="s">
        <v>264</v>
      </c>
      <c r="CC6516" s="122">
        <v>69.62</v>
      </c>
      <c r="CD6516" s="178" t="s">
        <v>196</v>
      </c>
      <c r="CE6516" s="177" t="s">
        <v>286</v>
      </c>
      <c r="CF6516" s="177" t="s">
        <v>286</v>
      </c>
      <c r="CG6516" s="83" t="s">
        <v>9</v>
      </c>
      <c r="CH6516" s="57"/>
      <c r="CV6516" s="51"/>
      <c r="CW6516" s="51"/>
      <c r="CX6516" s="51"/>
      <c r="CY6516" s="51"/>
      <c r="CZ6516" s="51"/>
      <c r="DA6516" s="51"/>
      <c r="DB6516" s="51"/>
      <c r="DC6516" s="51"/>
      <c r="DD6516" s="51"/>
    </row>
    <row r="6517" spans="73:108" ht="15" x14ac:dyDescent="0.25">
      <c r="BU6517" s="91"/>
      <c r="BV6517" s="177">
        <v>2008</v>
      </c>
      <c r="BW6517" s="177">
        <v>4</v>
      </c>
      <c r="BX6517" s="177" t="s">
        <v>281</v>
      </c>
      <c r="BY6517" s="177" t="s">
        <v>262</v>
      </c>
      <c r="BZ6517" s="177" t="s">
        <v>268</v>
      </c>
      <c r="CA6517" s="177">
        <v>70</v>
      </c>
      <c r="CB6517" s="177" t="s">
        <v>264</v>
      </c>
      <c r="CC6517" s="122">
        <v>32.82</v>
      </c>
      <c r="CD6517" s="178" t="s">
        <v>196</v>
      </c>
      <c r="CE6517" s="177" t="s">
        <v>286</v>
      </c>
      <c r="CF6517" s="177" t="s">
        <v>286</v>
      </c>
      <c r="CG6517" s="83" t="s">
        <v>9</v>
      </c>
      <c r="CH6517" s="57"/>
      <c r="CV6517" s="51"/>
      <c r="CW6517" s="51"/>
      <c r="CX6517" s="51"/>
      <c r="CY6517" s="51"/>
      <c r="CZ6517" s="51"/>
      <c r="DA6517" s="51"/>
      <c r="DB6517" s="51"/>
      <c r="DC6517" s="51"/>
      <c r="DD6517" s="51"/>
    </row>
    <row r="6518" spans="73:108" ht="15" x14ac:dyDescent="0.25">
      <c r="BU6518" s="91"/>
      <c r="BV6518" s="177">
        <v>2008</v>
      </c>
      <c r="BW6518" s="177">
        <v>4</v>
      </c>
      <c r="BX6518" s="177" t="s">
        <v>281</v>
      </c>
      <c r="BY6518" s="177" t="s">
        <v>262</v>
      </c>
      <c r="BZ6518" s="177" t="s">
        <v>316</v>
      </c>
      <c r="CA6518" s="177">
        <v>70</v>
      </c>
      <c r="CB6518" s="177" t="s">
        <v>264</v>
      </c>
      <c r="CC6518" s="122">
        <v>78.64</v>
      </c>
      <c r="CD6518" s="178" t="s">
        <v>196</v>
      </c>
      <c r="CE6518" s="177" t="s">
        <v>286</v>
      </c>
      <c r="CF6518" s="177" t="s">
        <v>286</v>
      </c>
      <c r="CG6518" s="83" t="s">
        <v>9</v>
      </c>
      <c r="CH6518" s="57"/>
      <c r="CV6518" s="51"/>
      <c r="CW6518" s="51"/>
      <c r="CX6518" s="51"/>
      <c r="CY6518" s="51"/>
      <c r="CZ6518" s="51"/>
      <c r="DA6518" s="51"/>
      <c r="DB6518" s="51"/>
      <c r="DC6518" s="51"/>
      <c r="DD6518" s="51"/>
    </row>
    <row r="6519" spans="73:108" ht="15" x14ac:dyDescent="0.25">
      <c r="BU6519" s="91"/>
      <c r="BV6519" s="177">
        <v>2008</v>
      </c>
      <c r="BW6519" s="177">
        <v>5</v>
      </c>
      <c r="BX6519" s="177" t="s">
        <v>281</v>
      </c>
      <c r="BY6519" s="177" t="s">
        <v>262</v>
      </c>
      <c r="BZ6519" s="177" t="s">
        <v>277</v>
      </c>
      <c r="CA6519" s="177">
        <v>70</v>
      </c>
      <c r="CB6519" s="177" t="s">
        <v>264</v>
      </c>
      <c r="CC6519" s="122">
        <v>296.64999999999998</v>
      </c>
      <c r="CD6519" s="178" t="s">
        <v>196</v>
      </c>
      <c r="CE6519" s="177" t="s">
        <v>286</v>
      </c>
      <c r="CF6519" s="177" t="s">
        <v>286</v>
      </c>
      <c r="CG6519" s="83" t="s">
        <v>9</v>
      </c>
      <c r="CH6519" s="57"/>
      <c r="CV6519" s="51"/>
      <c r="CW6519" s="51"/>
      <c r="CX6519" s="51"/>
      <c r="CY6519" s="51"/>
      <c r="CZ6519" s="51"/>
      <c r="DA6519" s="51"/>
      <c r="DB6519" s="51"/>
      <c r="DC6519" s="51"/>
      <c r="DD6519" s="51"/>
    </row>
    <row r="6520" spans="73:108" ht="15" x14ac:dyDescent="0.25">
      <c r="BU6520" s="91"/>
      <c r="BV6520" s="177">
        <v>2008</v>
      </c>
      <c r="BW6520" s="177">
        <v>5</v>
      </c>
      <c r="BX6520" s="177" t="s">
        <v>281</v>
      </c>
      <c r="BY6520" s="177" t="s">
        <v>262</v>
      </c>
      <c r="BZ6520" s="177" t="s">
        <v>263</v>
      </c>
      <c r="CA6520" s="177">
        <v>70</v>
      </c>
      <c r="CB6520" s="177" t="s">
        <v>264</v>
      </c>
      <c r="CC6520" s="122">
        <v>144.54</v>
      </c>
      <c r="CD6520" s="178" t="s">
        <v>196</v>
      </c>
      <c r="CE6520" s="177" t="s">
        <v>286</v>
      </c>
      <c r="CF6520" s="177" t="s">
        <v>286</v>
      </c>
      <c r="CG6520" s="83" t="s">
        <v>9</v>
      </c>
      <c r="CH6520" s="57"/>
      <c r="CV6520" s="51"/>
      <c r="CW6520" s="51"/>
      <c r="CX6520" s="51"/>
      <c r="CY6520" s="51"/>
      <c r="CZ6520" s="51"/>
      <c r="DA6520" s="51"/>
      <c r="DB6520" s="51"/>
      <c r="DC6520" s="51"/>
      <c r="DD6520" s="51"/>
    </row>
    <row r="6521" spans="73:108" ht="15" x14ac:dyDescent="0.25">
      <c r="BU6521" s="91"/>
      <c r="BV6521" s="177">
        <v>2008</v>
      </c>
      <c r="BW6521" s="177">
        <v>5</v>
      </c>
      <c r="BX6521" s="177" t="s">
        <v>281</v>
      </c>
      <c r="BY6521" s="177" t="s">
        <v>262</v>
      </c>
      <c r="BZ6521" s="177" t="s">
        <v>266</v>
      </c>
      <c r="CA6521" s="177">
        <v>70</v>
      </c>
      <c r="CB6521" s="177" t="s">
        <v>264</v>
      </c>
      <c r="CC6521" s="122">
        <v>317.22000000000003</v>
      </c>
      <c r="CD6521" s="178" t="s">
        <v>196</v>
      </c>
      <c r="CE6521" s="177" t="s">
        <v>286</v>
      </c>
      <c r="CF6521" s="177" t="s">
        <v>286</v>
      </c>
      <c r="CG6521" s="83" t="s">
        <v>9</v>
      </c>
      <c r="CH6521" s="57"/>
      <c r="CV6521" s="51"/>
      <c r="CW6521" s="51"/>
      <c r="CX6521" s="51"/>
      <c r="CY6521" s="51"/>
      <c r="CZ6521" s="51"/>
      <c r="DA6521" s="51"/>
      <c r="DB6521" s="51"/>
      <c r="DC6521" s="51"/>
      <c r="DD6521" s="51"/>
    </row>
    <row r="6522" spans="73:108" ht="15" x14ac:dyDescent="0.25">
      <c r="BU6522" s="91"/>
      <c r="BV6522" s="177">
        <v>2008</v>
      </c>
      <c r="BW6522" s="177">
        <v>5</v>
      </c>
      <c r="BX6522" s="177" t="s">
        <v>281</v>
      </c>
      <c r="BY6522" s="177" t="s">
        <v>262</v>
      </c>
      <c r="BZ6522" s="177" t="s">
        <v>267</v>
      </c>
      <c r="CA6522" s="177">
        <v>70</v>
      </c>
      <c r="CB6522" s="177" t="s">
        <v>264</v>
      </c>
      <c r="CC6522" s="122">
        <v>241.61</v>
      </c>
      <c r="CD6522" s="178" t="s">
        <v>196</v>
      </c>
      <c r="CE6522" s="177" t="s">
        <v>286</v>
      </c>
      <c r="CF6522" s="177" t="s">
        <v>286</v>
      </c>
      <c r="CG6522" s="83" t="s">
        <v>9</v>
      </c>
      <c r="CH6522" s="57"/>
      <c r="CV6522" s="51"/>
      <c r="CW6522" s="51"/>
      <c r="CX6522" s="51"/>
      <c r="CY6522" s="51"/>
      <c r="CZ6522" s="51"/>
      <c r="DA6522" s="51"/>
      <c r="DB6522" s="51"/>
      <c r="DC6522" s="51"/>
      <c r="DD6522" s="51"/>
    </row>
    <row r="6523" spans="73:108" ht="15" x14ac:dyDescent="0.25">
      <c r="BU6523" s="91"/>
      <c r="BV6523" s="177">
        <v>2008</v>
      </c>
      <c r="BW6523" s="177">
        <v>5</v>
      </c>
      <c r="BX6523" s="177" t="s">
        <v>281</v>
      </c>
      <c r="BY6523" s="177" t="s">
        <v>262</v>
      </c>
      <c r="BZ6523" s="177" t="s">
        <v>268</v>
      </c>
      <c r="CA6523" s="177">
        <v>70</v>
      </c>
      <c r="CB6523" s="177" t="s">
        <v>264</v>
      </c>
      <c r="CC6523" s="122">
        <v>45.93</v>
      </c>
      <c r="CD6523" s="178" t="s">
        <v>196</v>
      </c>
      <c r="CE6523" s="177" t="s">
        <v>286</v>
      </c>
      <c r="CF6523" s="177" t="s">
        <v>286</v>
      </c>
      <c r="CG6523" s="83" t="s">
        <v>9</v>
      </c>
      <c r="CH6523" s="57"/>
      <c r="CV6523" s="51"/>
      <c r="CW6523" s="51"/>
      <c r="CX6523" s="51"/>
      <c r="CY6523" s="51"/>
      <c r="CZ6523" s="51"/>
      <c r="DA6523" s="51"/>
      <c r="DB6523" s="51"/>
      <c r="DC6523" s="51"/>
      <c r="DD6523" s="51"/>
    </row>
    <row r="6524" spans="73:108" ht="15" x14ac:dyDescent="0.25">
      <c r="BU6524" s="91"/>
      <c r="BV6524" s="177">
        <v>2008</v>
      </c>
      <c r="BW6524" s="177">
        <v>5</v>
      </c>
      <c r="BX6524" s="177" t="s">
        <v>281</v>
      </c>
      <c r="BY6524" s="177" t="s">
        <v>262</v>
      </c>
      <c r="BZ6524" s="177" t="s">
        <v>316</v>
      </c>
      <c r="CA6524" s="177">
        <v>70</v>
      </c>
      <c r="CB6524" s="177" t="s">
        <v>264</v>
      </c>
      <c r="CC6524" s="122">
        <v>75.25</v>
      </c>
      <c r="CD6524" s="178" t="s">
        <v>196</v>
      </c>
      <c r="CE6524" s="177" t="s">
        <v>286</v>
      </c>
      <c r="CF6524" s="177" t="s">
        <v>286</v>
      </c>
      <c r="CG6524" s="83" t="s">
        <v>9</v>
      </c>
      <c r="CH6524" s="57"/>
      <c r="CV6524" s="51"/>
      <c r="CW6524" s="51"/>
      <c r="CX6524" s="51"/>
      <c r="CY6524" s="51"/>
      <c r="CZ6524" s="51"/>
      <c r="DA6524" s="51"/>
      <c r="DB6524" s="51"/>
      <c r="DC6524" s="51"/>
      <c r="DD6524" s="51"/>
    </row>
    <row r="6525" spans="73:108" ht="15" x14ac:dyDescent="0.25">
      <c r="BU6525" s="91"/>
      <c r="BV6525" s="177">
        <v>2008</v>
      </c>
      <c r="BW6525" s="177">
        <v>6</v>
      </c>
      <c r="BX6525" s="177" t="s">
        <v>281</v>
      </c>
      <c r="BY6525" s="177" t="s">
        <v>262</v>
      </c>
      <c r="BZ6525" s="177" t="s">
        <v>277</v>
      </c>
      <c r="CA6525" s="177">
        <v>70</v>
      </c>
      <c r="CB6525" s="177" t="s">
        <v>264</v>
      </c>
      <c r="CC6525" s="122">
        <v>255.37</v>
      </c>
      <c r="CD6525" s="178" t="s">
        <v>196</v>
      </c>
      <c r="CE6525" s="177" t="s">
        <v>286</v>
      </c>
      <c r="CF6525" s="177" t="s">
        <v>286</v>
      </c>
      <c r="CG6525" s="83" t="s">
        <v>9</v>
      </c>
      <c r="CH6525" s="57"/>
      <c r="CV6525" s="51"/>
      <c r="CW6525" s="51"/>
      <c r="CX6525" s="51"/>
      <c r="CY6525" s="51"/>
      <c r="CZ6525" s="51"/>
      <c r="DA6525" s="51"/>
      <c r="DB6525" s="51"/>
      <c r="DC6525" s="51"/>
      <c r="DD6525" s="51"/>
    </row>
    <row r="6526" spans="73:108" ht="15" x14ac:dyDescent="0.25">
      <c r="BU6526" s="91"/>
      <c r="BV6526" s="177">
        <v>2008</v>
      </c>
      <c r="BW6526" s="177">
        <v>6</v>
      </c>
      <c r="BX6526" s="177" t="s">
        <v>281</v>
      </c>
      <c r="BY6526" s="177" t="s">
        <v>262</v>
      </c>
      <c r="BZ6526" s="177" t="s">
        <v>263</v>
      </c>
      <c r="CA6526" s="177">
        <v>70</v>
      </c>
      <c r="CB6526" s="177" t="s">
        <v>264</v>
      </c>
      <c r="CC6526" s="122">
        <v>44.44</v>
      </c>
      <c r="CD6526" s="178" t="s">
        <v>196</v>
      </c>
      <c r="CE6526" s="177" t="s">
        <v>286</v>
      </c>
      <c r="CF6526" s="177" t="s">
        <v>286</v>
      </c>
      <c r="CG6526" s="83" t="s">
        <v>9</v>
      </c>
      <c r="CH6526" s="57"/>
      <c r="CV6526" s="51"/>
      <c r="CW6526" s="51"/>
      <c r="CX6526" s="51"/>
      <c r="CY6526" s="51"/>
      <c r="CZ6526" s="51"/>
      <c r="DA6526" s="51"/>
      <c r="DB6526" s="51"/>
      <c r="DC6526" s="51"/>
      <c r="DD6526" s="51"/>
    </row>
    <row r="6527" spans="73:108" ht="15" x14ac:dyDescent="0.25">
      <c r="BU6527" s="91"/>
      <c r="BV6527" s="177">
        <v>2008</v>
      </c>
      <c r="BW6527" s="177">
        <v>6</v>
      </c>
      <c r="BX6527" s="177" t="s">
        <v>281</v>
      </c>
      <c r="BY6527" s="177" t="s">
        <v>262</v>
      </c>
      <c r="BZ6527" s="177" t="s">
        <v>266</v>
      </c>
      <c r="CA6527" s="177">
        <v>70</v>
      </c>
      <c r="CB6527" s="177" t="s">
        <v>264</v>
      </c>
      <c r="CC6527" s="122">
        <v>249.35</v>
      </c>
      <c r="CD6527" s="178" t="s">
        <v>196</v>
      </c>
      <c r="CE6527" s="177" t="s">
        <v>286</v>
      </c>
      <c r="CF6527" s="177" t="s">
        <v>286</v>
      </c>
      <c r="CG6527" s="83" t="s">
        <v>9</v>
      </c>
      <c r="CH6527" s="57"/>
      <c r="CV6527" s="51"/>
      <c r="CW6527" s="51"/>
      <c r="CX6527" s="51"/>
      <c r="CY6527" s="51"/>
      <c r="CZ6527" s="51"/>
      <c r="DA6527" s="51"/>
      <c r="DB6527" s="51"/>
      <c r="DC6527" s="51"/>
      <c r="DD6527" s="51"/>
    </row>
    <row r="6528" spans="73:108" ht="15" x14ac:dyDescent="0.25">
      <c r="BU6528" s="91"/>
      <c r="BV6528" s="177">
        <v>2008</v>
      </c>
      <c r="BW6528" s="177">
        <v>6</v>
      </c>
      <c r="BX6528" s="177" t="s">
        <v>281</v>
      </c>
      <c r="BY6528" s="177" t="s">
        <v>262</v>
      </c>
      <c r="BZ6528" s="177" t="s">
        <v>267</v>
      </c>
      <c r="CA6528" s="177">
        <v>70</v>
      </c>
      <c r="CB6528" s="177" t="s">
        <v>264</v>
      </c>
      <c r="CC6528" s="122">
        <v>223.34</v>
      </c>
      <c r="CD6528" s="178" t="s">
        <v>196</v>
      </c>
      <c r="CE6528" s="177" t="s">
        <v>286</v>
      </c>
      <c r="CF6528" s="177" t="s">
        <v>286</v>
      </c>
      <c r="CG6528" s="83" t="s">
        <v>9</v>
      </c>
      <c r="CH6528" s="57"/>
      <c r="CV6528" s="51"/>
      <c r="CW6528" s="51"/>
      <c r="CX6528" s="51"/>
      <c r="CY6528" s="51"/>
      <c r="CZ6528" s="51"/>
      <c r="DA6528" s="51"/>
      <c r="DB6528" s="51"/>
      <c r="DC6528" s="51"/>
      <c r="DD6528" s="51"/>
    </row>
    <row r="6529" spans="73:108" ht="15" x14ac:dyDescent="0.25">
      <c r="BU6529" s="91"/>
      <c r="BV6529" s="177">
        <v>2008</v>
      </c>
      <c r="BW6529" s="177">
        <v>6</v>
      </c>
      <c r="BX6529" s="177" t="s">
        <v>281</v>
      </c>
      <c r="BY6529" s="177" t="s">
        <v>262</v>
      </c>
      <c r="BZ6529" s="177" t="s">
        <v>268</v>
      </c>
      <c r="CA6529" s="177">
        <v>70</v>
      </c>
      <c r="CB6529" s="177" t="s">
        <v>264</v>
      </c>
      <c r="CC6529" s="122">
        <v>31.66</v>
      </c>
      <c r="CD6529" s="178" t="s">
        <v>196</v>
      </c>
      <c r="CE6529" s="177" t="s">
        <v>286</v>
      </c>
      <c r="CF6529" s="177" t="s">
        <v>286</v>
      </c>
      <c r="CG6529" s="83" t="s">
        <v>9</v>
      </c>
      <c r="CH6529" s="57"/>
      <c r="CV6529" s="51"/>
      <c r="CW6529" s="51"/>
      <c r="CX6529" s="51"/>
      <c r="CY6529" s="51"/>
      <c r="CZ6529" s="51"/>
      <c r="DA6529" s="51"/>
      <c r="DB6529" s="51"/>
      <c r="DC6529" s="51"/>
      <c r="DD6529" s="51"/>
    </row>
    <row r="6530" spans="73:108" ht="15" x14ac:dyDescent="0.25">
      <c r="BU6530" s="91"/>
      <c r="BV6530" s="177">
        <v>2008</v>
      </c>
      <c r="BW6530" s="177">
        <v>6</v>
      </c>
      <c r="BX6530" s="177" t="s">
        <v>281</v>
      </c>
      <c r="BY6530" s="177" t="s">
        <v>262</v>
      </c>
      <c r="BZ6530" s="177" t="s">
        <v>316</v>
      </c>
      <c r="CA6530" s="177">
        <v>70</v>
      </c>
      <c r="CB6530" s="177" t="s">
        <v>264</v>
      </c>
      <c r="CC6530" s="122">
        <v>44.99</v>
      </c>
      <c r="CD6530" s="178" t="s">
        <v>196</v>
      </c>
      <c r="CE6530" s="177" t="s">
        <v>286</v>
      </c>
      <c r="CF6530" s="177" t="s">
        <v>286</v>
      </c>
      <c r="CG6530" s="83" t="s">
        <v>9</v>
      </c>
      <c r="CH6530" s="57"/>
      <c r="CV6530" s="51"/>
      <c r="CW6530" s="51"/>
      <c r="CX6530" s="51"/>
      <c r="CY6530" s="51"/>
      <c r="CZ6530" s="51"/>
      <c r="DA6530" s="51"/>
      <c r="DB6530" s="51"/>
      <c r="DC6530" s="51"/>
      <c r="DD6530" s="51"/>
    </row>
    <row r="6531" spans="73:108" ht="15" x14ac:dyDescent="0.25">
      <c r="BU6531" s="91"/>
      <c r="BV6531" s="177">
        <v>2008</v>
      </c>
      <c r="BW6531" s="177">
        <v>6</v>
      </c>
      <c r="BX6531" s="177" t="s">
        <v>281</v>
      </c>
      <c r="BY6531" s="177" t="s">
        <v>262</v>
      </c>
      <c r="BZ6531" s="177" t="s">
        <v>347</v>
      </c>
      <c r="CA6531" s="177">
        <v>70</v>
      </c>
      <c r="CB6531" s="177" t="s">
        <v>264</v>
      </c>
      <c r="CC6531" s="122">
        <v>19.260000000000002</v>
      </c>
      <c r="CD6531" s="178" t="s">
        <v>196</v>
      </c>
      <c r="CE6531" s="177" t="s">
        <v>286</v>
      </c>
      <c r="CF6531" s="177" t="s">
        <v>286</v>
      </c>
      <c r="CG6531" s="83" t="s">
        <v>9</v>
      </c>
      <c r="CH6531" s="57"/>
      <c r="CV6531" s="51"/>
      <c r="CW6531" s="51"/>
      <c r="CX6531" s="51"/>
      <c r="CY6531" s="51"/>
      <c r="CZ6531" s="51"/>
      <c r="DA6531" s="51"/>
      <c r="DB6531" s="51"/>
      <c r="DC6531" s="51"/>
      <c r="DD6531" s="51"/>
    </row>
    <row r="6532" spans="73:108" ht="15" x14ac:dyDescent="0.25">
      <c r="BU6532" s="91"/>
      <c r="BV6532" s="177">
        <v>2008</v>
      </c>
      <c r="BW6532" s="177">
        <v>7</v>
      </c>
      <c r="BX6532" s="177" t="s">
        <v>281</v>
      </c>
      <c r="BY6532" s="177" t="s">
        <v>262</v>
      </c>
      <c r="BZ6532" s="177" t="s">
        <v>277</v>
      </c>
      <c r="CA6532" s="177">
        <v>70</v>
      </c>
      <c r="CB6532" s="177" t="s">
        <v>264</v>
      </c>
      <c r="CC6532" s="122">
        <v>374.84</v>
      </c>
      <c r="CD6532" s="178" t="s">
        <v>196</v>
      </c>
      <c r="CE6532" s="177" t="s">
        <v>286</v>
      </c>
      <c r="CF6532" s="177" t="s">
        <v>286</v>
      </c>
      <c r="CG6532" s="83" t="s">
        <v>9</v>
      </c>
      <c r="CH6532" s="57"/>
      <c r="CV6532" s="51"/>
      <c r="CW6532" s="51"/>
      <c r="CX6532" s="51"/>
      <c r="CY6532" s="51"/>
      <c r="CZ6532" s="51"/>
      <c r="DA6532" s="51"/>
      <c r="DB6532" s="51"/>
      <c r="DC6532" s="51"/>
      <c r="DD6532" s="51"/>
    </row>
    <row r="6533" spans="73:108" ht="15" x14ac:dyDescent="0.25">
      <c r="BU6533" s="91"/>
      <c r="BV6533" s="177">
        <v>2008</v>
      </c>
      <c r="BW6533" s="177">
        <v>7</v>
      </c>
      <c r="BX6533" s="177" t="s">
        <v>281</v>
      </c>
      <c r="BY6533" s="177" t="s">
        <v>262</v>
      </c>
      <c r="BZ6533" s="177" t="s">
        <v>263</v>
      </c>
      <c r="CA6533" s="177">
        <v>70</v>
      </c>
      <c r="CB6533" s="177" t="s">
        <v>264</v>
      </c>
      <c r="CC6533" s="122">
        <v>24.25</v>
      </c>
      <c r="CD6533" s="178" t="s">
        <v>196</v>
      </c>
      <c r="CE6533" s="177" t="s">
        <v>286</v>
      </c>
      <c r="CF6533" s="177" t="s">
        <v>286</v>
      </c>
      <c r="CG6533" s="83" t="s">
        <v>9</v>
      </c>
      <c r="CH6533" s="57"/>
      <c r="CV6533" s="51"/>
      <c r="CW6533" s="51"/>
      <c r="CX6533" s="51"/>
      <c r="CY6533" s="51"/>
      <c r="CZ6533" s="51"/>
      <c r="DA6533" s="51"/>
      <c r="DB6533" s="51"/>
      <c r="DC6533" s="51"/>
      <c r="DD6533" s="51"/>
    </row>
    <row r="6534" spans="73:108" ht="15" x14ac:dyDescent="0.25">
      <c r="BU6534" s="91"/>
      <c r="BV6534" s="177">
        <v>2008</v>
      </c>
      <c r="BW6534" s="177">
        <v>7</v>
      </c>
      <c r="BX6534" s="177" t="s">
        <v>281</v>
      </c>
      <c r="BY6534" s="177" t="s">
        <v>262</v>
      </c>
      <c r="BZ6534" s="177" t="s">
        <v>266</v>
      </c>
      <c r="CA6534" s="177">
        <v>70</v>
      </c>
      <c r="CB6534" s="177" t="s">
        <v>264</v>
      </c>
      <c r="CC6534" s="122">
        <v>127.95</v>
      </c>
      <c r="CD6534" s="178" t="s">
        <v>196</v>
      </c>
      <c r="CE6534" s="177" t="s">
        <v>286</v>
      </c>
      <c r="CF6534" s="177" t="s">
        <v>286</v>
      </c>
      <c r="CG6534" s="83" t="s">
        <v>9</v>
      </c>
      <c r="CH6534" s="57"/>
      <c r="CV6534" s="51"/>
      <c r="CW6534" s="51"/>
      <c r="CX6534" s="51"/>
      <c r="CY6534" s="51"/>
      <c r="CZ6534" s="51"/>
      <c r="DA6534" s="51"/>
      <c r="DB6534" s="51"/>
      <c r="DC6534" s="51"/>
      <c r="DD6534" s="51"/>
    </row>
    <row r="6535" spans="73:108" ht="15" x14ac:dyDescent="0.25">
      <c r="BU6535" s="91"/>
      <c r="BV6535" s="177">
        <v>2008</v>
      </c>
      <c r="BW6535" s="177">
        <v>7</v>
      </c>
      <c r="BX6535" s="177" t="s">
        <v>281</v>
      </c>
      <c r="BY6535" s="177" t="s">
        <v>262</v>
      </c>
      <c r="BZ6535" s="177" t="s">
        <v>267</v>
      </c>
      <c r="CA6535" s="177">
        <v>70</v>
      </c>
      <c r="CB6535" s="177" t="s">
        <v>264</v>
      </c>
      <c r="CC6535" s="122">
        <v>127.95</v>
      </c>
      <c r="CD6535" s="178" t="s">
        <v>196</v>
      </c>
      <c r="CE6535" s="177" t="s">
        <v>286</v>
      </c>
      <c r="CF6535" s="177" t="s">
        <v>286</v>
      </c>
      <c r="CG6535" s="83" t="s">
        <v>9</v>
      </c>
      <c r="CH6535" s="57"/>
      <c r="CV6535" s="51"/>
      <c r="CW6535" s="51"/>
      <c r="CX6535" s="51"/>
      <c r="CY6535" s="51"/>
      <c r="CZ6535" s="51"/>
      <c r="DA6535" s="51"/>
      <c r="DB6535" s="51"/>
      <c r="DC6535" s="51"/>
      <c r="DD6535" s="51"/>
    </row>
    <row r="6536" spans="73:108" ht="15" x14ac:dyDescent="0.25">
      <c r="BU6536" s="91"/>
      <c r="BV6536" s="177">
        <v>2008</v>
      </c>
      <c r="BW6536" s="177">
        <v>7</v>
      </c>
      <c r="BX6536" s="177" t="s">
        <v>281</v>
      </c>
      <c r="BY6536" s="177" t="s">
        <v>262</v>
      </c>
      <c r="BZ6536" s="177" t="s">
        <v>268</v>
      </c>
      <c r="CA6536" s="177">
        <v>70</v>
      </c>
      <c r="CB6536" s="177" t="s">
        <v>264</v>
      </c>
      <c r="CC6536" s="122">
        <v>93.48</v>
      </c>
      <c r="CD6536" s="178" t="s">
        <v>196</v>
      </c>
      <c r="CE6536" s="177" t="s">
        <v>286</v>
      </c>
      <c r="CF6536" s="177" t="s">
        <v>286</v>
      </c>
      <c r="CG6536" s="83" t="s">
        <v>9</v>
      </c>
      <c r="CH6536" s="57"/>
      <c r="CV6536" s="51"/>
      <c r="CW6536" s="51"/>
      <c r="CX6536" s="51"/>
      <c r="CY6536" s="51"/>
      <c r="CZ6536" s="51"/>
      <c r="DA6536" s="51"/>
      <c r="DB6536" s="51"/>
      <c r="DC6536" s="51"/>
      <c r="DD6536" s="51"/>
    </row>
    <row r="6537" spans="73:108" ht="15" x14ac:dyDescent="0.25">
      <c r="BU6537" s="91"/>
      <c r="BV6537" s="177">
        <v>2008</v>
      </c>
      <c r="BW6537" s="177">
        <v>7</v>
      </c>
      <c r="BX6537" s="177" t="s">
        <v>281</v>
      </c>
      <c r="BY6537" s="177" t="s">
        <v>262</v>
      </c>
      <c r="BZ6537" s="177" t="s">
        <v>316</v>
      </c>
      <c r="CA6537" s="177">
        <v>70</v>
      </c>
      <c r="CB6537" s="177" t="s">
        <v>264</v>
      </c>
      <c r="CC6537" s="122">
        <v>214.32</v>
      </c>
      <c r="CD6537" s="178" t="s">
        <v>196</v>
      </c>
      <c r="CE6537" s="177" t="s">
        <v>286</v>
      </c>
      <c r="CF6537" s="177" t="s">
        <v>286</v>
      </c>
      <c r="CG6537" s="83" t="s">
        <v>9</v>
      </c>
      <c r="CH6537" s="57"/>
      <c r="CV6537" s="51"/>
      <c r="CW6537" s="51"/>
      <c r="CX6537" s="51"/>
      <c r="CY6537" s="51"/>
      <c r="CZ6537" s="51"/>
      <c r="DA6537" s="51"/>
      <c r="DB6537" s="51"/>
      <c r="DC6537" s="51"/>
      <c r="DD6537" s="51"/>
    </row>
    <row r="6538" spans="73:108" ht="15" x14ac:dyDescent="0.25">
      <c r="BU6538" s="91"/>
      <c r="BV6538" s="177">
        <v>2008</v>
      </c>
      <c r="BW6538" s="177">
        <v>7</v>
      </c>
      <c r="BX6538" s="177" t="s">
        <v>281</v>
      </c>
      <c r="BY6538" s="177" t="s">
        <v>262</v>
      </c>
      <c r="BZ6538" s="177" t="s">
        <v>347</v>
      </c>
      <c r="CA6538" s="177">
        <v>70</v>
      </c>
      <c r="CB6538" s="177" t="s">
        <v>264</v>
      </c>
      <c r="CC6538" s="122">
        <v>54.4</v>
      </c>
      <c r="CD6538" s="178" t="s">
        <v>196</v>
      </c>
      <c r="CE6538" s="177" t="s">
        <v>286</v>
      </c>
      <c r="CF6538" s="177" t="s">
        <v>286</v>
      </c>
      <c r="CG6538" s="83" t="s">
        <v>9</v>
      </c>
      <c r="CH6538" s="57"/>
      <c r="CV6538" s="51"/>
      <c r="CW6538" s="51"/>
      <c r="CX6538" s="51"/>
      <c r="CY6538" s="51"/>
      <c r="CZ6538" s="51"/>
      <c r="DA6538" s="51"/>
      <c r="DB6538" s="51"/>
      <c r="DC6538" s="51"/>
      <c r="DD6538" s="51"/>
    </row>
    <row r="6539" spans="73:108" ht="15" x14ac:dyDescent="0.25">
      <c r="BU6539" s="91"/>
      <c r="BV6539" s="177">
        <v>2008</v>
      </c>
      <c r="BW6539" s="177">
        <v>8</v>
      </c>
      <c r="BX6539" s="177" t="s">
        <v>281</v>
      </c>
      <c r="BY6539" s="177" t="s">
        <v>262</v>
      </c>
      <c r="BZ6539" s="177" t="s">
        <v>277</v>
      </c>
      <c r="CA6539" s="177">
        <v>70</v>
      </c>
      <c r="CB6539" s="177" t="s">
        <v>264</v>
      </c>
      <c r="CC6539" s="122">
        <v>266.33999999999997</v>
      </c>
      <c r="CD6539" s="178" t="s">
        <v>196</v>
      </c>
      <c r="CE6539" s="177" t="s">
        <v>286</v>
      </c>
      <c r="CF6539" s="177" t="s">
        <v>286</v>
      </c>
      <c r="CG6539" s="83" t="s">
        <v>9</v>
      </c>
      <c r="CH6539" s="57"/>
      <c r="CV6539" s="51"/>
      <c r="CW6539" s="51"/>
      <c r="CX6539" s="51"/>
      <c r="CY6539" s="51"/>
      <c r="CZ6539" s="51"/>
      <c r="DA6539" s="51"/>
      <c r="DB6539" s="51"/>
      <c r="DC6539" s="51"/>
      <c r="DD6539" s="51"/>
    </row>
    <row r="6540" spans="73:108" ht="15" x14ac:dyDescent="0.25">
      <c r="BU6540" s="91"/>
      <c r="BV6540" s="177">
        <v>2008</v>
      </c>
      <c r="BW6540" s="177">
        <v>8</v>
      </c>
      <c r="BX6540" s="177" t="s">
        <v>281</v>
      </c>
      <c r="BY6540" s="177" t="s">
        <v>262</v>
      </c>
      <c r="BZ6540" s="177" t="s">
        <v>263</v>
      </c>
      <c r="CA6540" s="177">
        <v>70</v>
      </c>
      <c r="CB6540" s="177" t="s">
        <v>264</v>
      </c>
      <c r="CC6540" s="122">
        <v>33.61</v>
      </c>
      <c r="CD6540" s="178" t="s">
        <v>196</v>
      </c>
      <c r="CE6540" s="177" t="s">
        <v>286</v>
      </c>
      <c r="CF6540" s="177" t="s">
        <v>286</v>
      </c>
      <c r="CG6540" s="83" t="s">
        <v>9</v>
      </c>
      <c r="CH6540" s="57"/>
      <c r="CV6540" s="51"/>
      <c r="CW6540" s="51"/>
      <c r="CX6540" s="51"/>
      <c r="CY6540" s="51"/>
      <c r="CZ6540" s="51"/>
      <c r="DA6540" s="51"/>
      <c r="DB6540" s="51"/>
      <c r="DC6540" s="51"/>
      <c r="DD6540" s="51"/>
    </row>
    <row r="6541" spans="73:108" ht="15" x14ac:dyDescent="0.25">
      <c r="BU6541" s="91"/>
      <c r="BV6541" s="177">
        <v>2008</v>
      </c>
      <c r="BW6541" s="177">
        <v>8</v>
      </c>
      <c r="BX6541" s="177" t="s">
        <v>281</v>
      </c>
      <c r="BY6541" s="177" t="s">
        <v>262</v>
      </c>
      <c r="BZ6541" s="177" t="s">
        <v>266</v>
      </c>
      <c r="CA6541" s="177">
        <v>70</v>
      </c>
      <c r="CB6541" s="177" t="s">
        <v>264</v>
      </c>
      <c r="CC6541" s="122">
        <v>56.46</v>
      </c>
      <c r="CD6541" s="178" t="s">
        <v>196</v>
      </c>
      <c r="CE6541" s="177" t="s">
        <v>286</v>
      </c>
      <c r="CF6541" s="177" t="s">
        <v>286</v>
      </c>
      <c r="CG6541" s="83" t="s">
        <v>9</v>
      </c>
      <c r="CH6541" s="57"/>
      <c r="CV6541" s="51"/>
      <c r="CW6541" s="51"/>
      <c r="CX6541" s="51"/>
      <c r="CY6541" s="51"/>
      <c r="CZ6541" s="51"/>
      <c r="DA6541" s="51"/>
      <c r="DB6541" s="51"/>
      <c r="DC6541" s="51"/>
      <c r="DD6541" s="51"/>
    </row>
    <row r="6542" spans="73:108" ht="15" x14ac:dyDescent="0.25">
      <c r="BU6542" s="91"/>
      <c r="BV6542" s="177">
        <v>2008</v>
      </c>
      <c r="BW6542" s="177">
        <v>8</v>
      </c>
      <c r="BX6542" s="177" t="s">
        <v>281</v>
      </c>
      <c r="BY6542" s="177" t="s">
        <v>262</v>
      </c>
      <c r="BZ6542" s="177" t="s">
        <v>267</v>
      </c>
      <c r="CA6542" s="177">
        <v>70</v>
      </c>
      <c r="CB6542" s="177" t="s">
        <v>264</v>
      </c>
      <c r="CC6542" s="122">
        <v>56.46</v>
      </c>
      <c r="CD6542" s="178" t="s">
        <v>196</v>
      </c>
      <c r="CE6542" s="177" t="s">
        <v>286</v>
      </c>
      <c r="CF6542" s="177" t="s">
        <v>286</v>
      </c>
      <c r="CG6542" s="83" t="s">
        <v>9</v>
      </c>
      <c r="CH6542" s="57"/>
      <c r="CV6542" s="51"/>
      <c r="CW6542" s="51"/>
      <c r="CX6542" s="51"/>
      <c r="CY6542" s="51"/>
      <c r="CZ6542" s="51"/>
      <c r="DA6542" s="51"/>
      <c r="DB6542" s="51"/>
      <c r="DC6542" s="51"/>
      <c r="DD6542" s="51"/>
    </row>
    <row r="6543" spans="73:108" ht="15" x14ac:dyDescent="0.25">
      <c r="BU6543" s="91"/>
      <c r="BV6543" s="177">
        <v>2008</v>
      </c>
      <c r="BW6543" s="177">
        <v>8</v>
      </c>
      <c r="BX6543" s="177" t="s">
        <v>281</v>
      </c>
      <c r="BY6543" s="177" t="s">
        <v>262</v>
      </c>
      <c r="BZ6543" s="177" t="s">
        <v>268</v>
      </c>
      <c r="CA6543" s="177">
        <v>70</v>
      </c>
      <c r="CB6543" s="177" t="s">
        <v>264</v>
      </c>
      <c r="CC6543" s="122">
        <v>67.37</v>
      </c>
      <c r="CD6543" s="178" t="s">
        <v>196</v>
      </c>
      <c r="CE6543" s="177" t="s">
        <v>286</v>
      </c>
      <c r="CF6543" s="177" t="s">
        <v>286</v>
      </c>
      <c r="CG6543" s="83" t="s">
        <v>9</v>
      </c>
      <c r="CH6543" s="57"/>
      <c r="CV6543" s="51"/>
      <c r="CW6543" s="51"/>
      <c r="CX6543" s="51"/>
      <c r="CY6543" s="51"/>
      <c r="CZ6543" s="51"/>
      <c r="DA6543" s="51"/>
      <c r="DB6543" s="51"/>
      <c r="DC6543" s="51"/>
      <c r="DD6543" s="51"/>
    </row>
    <row r="6544" spans="73:108" ht="15" x14ac:dyDescent="0.25">
      <c r="BU6544" s="91"/>
      <c r="BV6544" s="177">
        <v>2008</v>
      </c>
      <c r="BW6544" s="177">
        <v>8</v>
      </c>
      <c r="BX6544" s="177" t="s">
        <v>281</v>
      </c>
      <c r="BY6544" s="177" t="s">
        <v>262</v>
      </c>
      <c r="BZ6544" s="177" t="s">
        <v>316</v>
      </c>
      <c r="CA6544" s="177">
        <v>70</v>
      </c>
      <c r="CB6544" s="177" t="s">
        <v>264</v>
      </c>
      <c r="CC6544" s="122">
        <v>67.37</v>
      </c>
      <c r="CD6544" s="178" t="s">
        <v>196</v>
      </c>
      <c r="CE6544" s="177" t="s">
        <v>286</v>
      </c>
      <c r="CF6544" s="177" t="s">
        <v>286</v>
      </c>
      <c r="CG6544" s="83" t="s">
        <v>9</v>
      </c>
      <c r="CH6544" s="57"/>
      <c r="CV6544" s="51"/>
      <c r="CW6544" s="51"/>
      <c r="CX6544" s="51"/>
      <c r="CY6544" s="51"/>
      <c r="CZ6544" s="51"/>
      <c r="DA6544" s="51"/>
      <c r="DB6544" s="51"/>
      <c r="DC6544" s="51"/>
      <c r="DD6544" s="51"/>
    </row>
    <row r="6545" spans="73:108" ht="15" x14ac:dyDescent="0.25">
      <c r="BU6545" s="91"/>
      <c r="BV6545" s="177">
        <v>2008</v>
      </c>
      <c r="BW6545" s="177">
        <v>9</v>
      </c>
      <c r="BX6545" s="177" t="s">
        <v>281</v>
      </c>
      <c r="BY6545" s="177" t="s">
        <v>262</v>
      </c>
      <c r="BZ6545" s="177" t="s">
        <v>277</v>
      </c>
      <c r="CA6545" s="177">
        <v>70</v>
      </c>
      <c r="CB6545" s="177" t="s">
        <v>264</v>
      </c>
      <c r="CC6545" s="122">
        <v>260.77999999999997</v>
      </c>
      <c r="CD6545" s="178" t="s">
        <v>196</v>
      </c>
      <c r="CE6545" s="177" t="s">
        <v>286</v>
      </c>
      <c r="CF6545" s="177" t="s">
        <v>286</v>
      </c>
      <c r="CG6545" s="83" t="s">
        <v>9</v>
      </c>
      <c r="CH6545" s="57"/>
      <c r="CV6545" s="51"/>
      <c r="CW6545" s="51"/>
      <c r="CX6545" s="51"/>
      <c r="CY6545" s="51"/>
      <c r="CZ6545" s="51"/>
      <c r="DA6545" s="51"/>
      <c r="DB6545" s="51"/>
      <c r="DC6545" s="51"/>
      <c r="DD6545" s="51"/>
    </row>
    <row r="6546" spans="73:108" ht="15" x14ac:dyDescent="0.25">
      <c r="BU6546" s="91"/>
      <c r="BV6546" s="177">
        <v>2008</v>
      </c>
      <c r="BW6546" s="177">
        <v>9</v>
      </c>
      <c r="BX6546" s="177" t="s">
        <v>281</v>
      </c>
      <c r="BY6546" s="177" t="s">
        <v>262</v>
      </c>
      <c r="BZ6546" s="177" t="s">
        <v>263</v>
      </c>
      <c r="CA6546" s="177">
        <v>70</v>
      </c>
      <c r="CB6546" s="177" t="s">
        <v>264</v>
      </c>
      <c r="CC6546" s="122">
        <v>109.95</v>
      </c>
      <c r="CD6546" s="178" t="s">
        <v>196</v>
      </c>
      <c r="CE6546" s="177" t="s">
        <v>286</v>
      </c>
      <c r="CF6546" s="177" t="s">
        <v>286</v>
      </c>
      <c r="CG6546" s="83" t="s">
        <v>9</v>
      </c>
      <c r="CH6546" s="57"/>
      <c r="CV6546" s="51"/>
      <c r="CW6546" s="51"/>
      <c r="CX6546" s="51"/>
      <c r="CY6546" s="51"/>
      <c r="CZ6546" s="51"/>
      <c r="DA6546" s="51"/>
      <c r="DB6546" s="51"/>
      <c r="DC6546" s="51"/>
      <c r="DD6546" s="51"/>
    </row>
    <row r="6547" spans="73:108" ht="15" x14ac:dyDescent="0.25">
      <c r="BU6547" s="91"/>
      <c r="BV6547" s="177">
        <v>2008</v>
      </c>
      <c r="BW6547" s="177">
        <v>9</v>
      </c>
      <c r="BX6547" s="177" t="s">
        <v>281</v>
      </c>
      <c r="BY6547" s="177" t="s">
        <v>262</v>
      </c>
      <c r="BZ6547" s="177" t="s">
        <v>266</v>
      </c>
      <c r="CA6547" s="177">
        <v>70</v>
      </c>
      <c r="CB6547" s="177" t="s">
        <v>264</v>
      </c>
      <c r="CC6547" s="122">
        <v>91.72</v>
      </c>
      <c r="CD6547" s="178" t="s">
        <v>196</v>
      </c>
      <c r="CE6547" s="177" t="s">
        <v>286</v>
      </c>
      <c r="CF6547" s="177" t="s">
        <v>286</v>
      </c>
      <c r="CG6547" s="83" t="s">
        <v>9</v>
      </c>
      <c r="CH6547" s="57"/>
      <c r="CV6547" s="51"/>
      <c r="CW6547" s="51"/>
      <c r="CX6547" s="51"/>
      <c r="CY6547" s="51"/>
      <c r="CZ6547" s="51"/>
      <c r="DA6547" s="51"/>
      <c r="DB6547" s="51"/>
      <c r="DC6547" s="51"/>
      <c r="DD6547" s="51"/>
    </row>
    <row r="6548" spans="73:108" ht="15" x14ac:dyDescent="0.25">
      <c r="BU6548" s="91"/>
      <c r="BV6548" s="177">
        <v>2008</v>
      </c>
      <c r="BW6548" s="177">
        <v>9</v>
      </c>
      <c r="BX6548" s="177" t="s">
        <v>281</v>
      </c>
      <c r="BY6548" s="177" t="s">
        <v>262</v>
      </c>
      <c r="BZ6548" s="177" t="s">
        <v>267</v>
      </c>
      <c r="CA6548" s="177">
        <v>70</v>
      </c>
      <c r="CB6548" s="177" t="s">
        <v>264</v>
      </c>
      <c r="CC6548" s="122">
        <v>91.72</v>
      </c>
      <c r="CD6548" s="178" t="s">
        <v>196</v>
      </c>
      <c r="CE6548" s="177" t="s">
        <v>286</v>
      </c>
      <c r="CF6548" s="177" t="s">
        <v>286</v>
      </c>
      <c r="CG6548" s="83" t="s">
        <v>9</v>
      </c>
      <c r="CH6548" s="57"/>
      <c r="CV6548" s="51"/>
      <c r="CW6548" s="51"/>
      <c r="CX6548" s="51"/>
      <c r="CY6548" s="51"/>
      <c r="CZ6548" s="51"/>
      <c r="DA6548" s="51"/>
      <c r="DB6548" s="51"/>
      <c r="DC6548" s="51"/>
      <c r="DD6548" s="51"/>
    </row>
    <row r="6549" spans="73:108" ht="15" x14ac:dyDescent="0.25">
      <c r="BU6549" s="91"/>
      <c r="BV6549" s="177">
        <v>2008</v>
      </c>
      <c r="BW6549" s="177">
        <v>9</v>
      </c>
      <c r="BX6549" s="177" t="s">
        <v>281</v>
      </c>
      <c r="BY6549" s="177" t="s">
        <v>262</v>
      </c>
      <c r="BZ6549" s="177" t="s">
        <v>268</v>
      </c>
      <c r="CA6549" s="177">
        <v>70</v>
      </c>
      <c r="CB6549" s="177" t="s">
        <v>264</v>
      </c>
      <c r="CC6549" s="122">
        <v>91.72</v>
      </c>
      <c r="CD6549" s="178" t="s">
        <v>196</v>
      </c>
      <c r="CE6549" s="177" t="s">
        <v>286</v>
      </c>
      <c r="CF6549" s="177" t="s">
        <v>286</v>
      </c>
      <c r="CG6549" s="83" t="s">
        <v>9</v>
      </c>
      <c r="CH6549" s="57"/>
      <c r="CV6549" s="51"/>
      <c r="CW6549" s="51"/>
      <c r="CX6549" s="51"/>
      <c r="CY6549" s="51"/>
      <c r="CZ6549" s="51"/>
      <c r="DA6549" s="51"/>
      <c r="DB6549" s="51"/>
      <c r="DC6549" s="51"/>
      <c r="DD6549" s="51"/>
    </row>
    <row r="6550" spans="73:108" ht="15" x14ac:dyDescent="0.25">
      <c r="BU6550" s="91"/>
      <c r="BV6550" s="177">
        <v>2008</v>
      </c>
      <c r="BW6550" s="177">
        <v>9</v>
      </c>
      <c r="BX6550" s="177" t="s">
        <v>281</v>
      </c>
      <c r="BY6550" s="177" t="s">
        <v>262</v>
      </c>
      <c r="BZ6550" s="177" t="s">
        <v>316</v>
      </c>
      <c r="CA6550" s="177">
        <v>70</v>
      </c>
      <c r="CB6550" s="177" t="s">
        <v>264</v>
      </c>
      <c r="CC6550" s="122">
        <v>152.75</v>
      </c>
      <c r="CD6550" s="178" t="s">
        <v>196</v>
      </c>
      <c r="CE6550" s="177" t="s">
        <v>286</v>
      </c>
      <c r="CF6550" s="177" t="s">
        <v>286</v>
      </c>
      <c r="CG6550" s="83" t="s">
        <v>9</v>
      </c>
      <c r="CH6550" s="57"/>
      <c r="CV6550" s="51"/>
      <c r="CW6550" s="51"/>
      <c r="CX6550" s="51"/>
      <c r="CY6550" s="51"/>
      <c r="CZ6550" s="51"/>
      <c r="DA6550" s="51"/>
      <c r="DB6550" s="51"/>
      <c r="DC6550" s="51"/>
      <c r="DD6550" s="51"/>
    </row>
    <row r="6551" spans="73:108" ht="15" x14ac:dyDescent="0.25">
      <c r="BU6551" s="91"/>
      <c r="BV6551" s="177">
        <v>2008</v>
      </c>
      <c r="BW6551" s="177">
        <v>10</v>
      </c>
      <c r="BX6551" s="177" t="s">
        <v>281</v>
      </c>
      <c r="BY6551" s="177" t="s">
        <v>262</v>
      </c>
      <c r="BZ6551" s="177" t="s">
        <v>277</v>
      </c>
      <c r="CA6551" s="177">
        <v>70</v>
      </c>
      <c r="CB6551" s="177" t="s">
        <v>264</v>
      </c>
      <c r="CC6551" s="122">
        <v>462.25</v>
      </c>
      <c r="CD6551" s="178" t="s">
        <v>196</v>
      </c>
      <c r="CE6551" s="177" t="s">
        <v>286</v>
      </c>
      <c r="CF6551" s="177" t="s">
        <v>286</v>
      </c>
      <c r="CG6551" s="83" t="s">
        <v>9</v>
      </c>
      <c r="CH6551" s="57"/>
      <c r="CV6551" s="51"/>
      <c r="CW6551" s="51"/>
      <c r="CX6551" s="51"/>
      <c r="CY6551" s="51"/>
      <c r="CZ6551" s="51"/>
      <c r="DA6551" s="51"/>
      <c r="DB6551" s="51"/>
      <c r="DC6551" s="51"/>
      <c r="DD6551" s="51"/>
    </row>
    <row r="6552" spans="73:108" ht="15" x14ac:dyDescent="0.25">
      <c r="BU6552" s="91"/>
      <c r="BV6552" s="177">
        <v>2008</v>
      </c>
      <c r="BW6552" s="177">
        <v>10</v>
      </c>
      <c r="BX6552" s="177" t="s">
        <v>281</v>
      </c>
      <c r="BY6552" s="177" t="s">
        <v>262</v>
      </c>
      <c r="BZ6552" s="177" t="s">
        <v>266</v>
      </c>
      <c r="CA6552" s="177">
        <v>70</v>
      </c>
      <c r="CB6552" s="177" t="s">
        <v>264</v>
      </c>
      <c r="CC6552" s="122">
        <v>101.94</v>
      </c>
      <c r="CD6552" s="178" t="s">
        <v>196</v>
      </c>
      <c r="CE6552" s="177" t="s">
        <v>286</v>
      </c>
      <c r="CF6552" s="177" t="s">
        <v>286</v>
      </c>
      <c r="CG6552" s="83" t="s">
        <v>9</v>
      </c>
      <c r="CH6552" s="57"/>
      <c r="CV6552" s="51"/>
      <c r="CW6552" s="51"/>
      <c r="CX6552" s="51"/>
      <c r="CY6552" s="51"/>
      <c r="CZ6552" s="51"/>
      <c r="DA6552" s="51"/>
      <c r="DB6552" s="51"/>
      <c r="DC6552" s="51"/>
      <c r="DD6552" s="51"/>
    </row>
    <row r="6553" spans="73:108" ht="15" x14ac:dyDescent="0.25">
      <c r="BU6553" s="91"/>
      <c r="BV6553" s="177">
        <v>2008</v>
      </c>
      <c r="BW6553" s="177">
        <v>10</v>
      </c>
      <c r="BX6553" s="177" t="s">
        <v>281</v>
      </c>
      <c r="BY6553" s="177" t="s">
        <v>262</v>
      </c>
      <c r="BZ6553" s="177" t="s">
        <v>267</v>
      </c>
      <c r="CA6553" s="177">
        <v>70</v>
      </c>
      <c r="CB6553" s="177" t="s">
        <v>264</v>
      </c>
      <c r="CC6553" s="122">
        <v>39.450000000000003</v>
      </c>
      <c r="CD6553" s="178" t="s">
        <v>196</v>
      </c>
      <c r="CE6553" s="177" t="s">
        <v>286</v>
      </c>
      <c r="CF6553" s="177" t="s">
        <v>286</v>
      </c>
      <c r="CG6553" s="83" t="s">
        <v>9</v>
      </c>
      <c r="CH6553" s="57"/>
      <c r="CV6553" s="51"/>
      <c r="CW6553" s="51"/>
      <c r="CX6553" s="51"/>
      <c r="CY6553" s="51"/>
      <c r="CZ6553" s="51"/>
      <c r="DA6553" s="51"/>
      <c r="DB6553" s="51"/>
      <c r="DC6553" s="51"/>
      <c r="DD6553" s="51"/>
    </row>
    <row r="6554" spans="73:108" ht="15" x14ac:dyDescent="0.25">
      <c r="BU6554" s="91"/>
      <c r="BV6554" s="177">
        <v>2008</v>
      </c>
      <c r="BW6554" s="177">
        <v>10</v>
      </c>
      <c r="BX6554" s="177" t="s">
        <v>281</v>
      </c>
      <c r="BY6554" s="177" t="s">
        <v>262</v>
      </c>
      <c r="BZ6554" s="177" t="s">
        <v>268</v>
      </c>
      <c r="CA6554" s="177">
        <v>70</v>
      </c>
      <c r="CB6554" s="177" t="s">
        <v>264</v>
      </c>
      <c r="CC6554" s="122">
        <v>39.450000000000003</v>
      </c>
      <c r="CD6554" s="178" t="s">
        <v>196</v>
      </c>
      <c r="CE6554" s="177" t="s">
        <v>286</v>
      </c>
      <c r="CF6554" s="177" t="s">
        <v>286</v>
      </c>
      <c r="CG6554" s="83" t="s">
        <v>9</v>
      </c>
      <c r="CH6554" s="57"/>
      <c r="CV6554" s="51"/>
      <c r="CW6554" s="51"/>
      <c r="CX6554" s="51"/>
      <c r="CY6554" s="51"/>
      <c r="CZ6554" s="51"/>
      <c r="DA6554" s="51"/>
      <c r="DB6554" s="51"/>
      <c r="DC6554" s="51"/>
      <c r="DD6554" s="51"/>
    </row>
    <row r="6555" spans="73:108" ht="15" x14ac:dyDescent="0.25">
      <c r="BU6555" s="91"/>
      <c r="BV6555" s="177">
        <v>2008</v>
      </c>
      <c r="BW6555" s="177">
        <v>10</v>
      </c>
      <c r="BX6555" s="177" t="s">
        <v>281</v>
      </c>
      <c r="BY6555" s="177" t="s">
        <v>262</v>
      </c>
      <c r="BZ6555" s="177" t="s">
        <v>316</v>
      </c>
      <c r="CA6555" s="177">
        <v>70</v>
      </c>
      <c r="CB6555" s="177" t="s">
        <v>264</v>
      </c>
      <c r="CC6555" s="122">
        <v>138.93</v>
      </c>
      <c r="CD6555" s="178" t="s">
        <v>196</v>
      </c>
      <c r="CE6555" s="177" t="s">
        <v>286</v>
      </c>
      <c r="CF6555" s="177" t="s">
        <v>286</v>
      </c>
      <c r="CG6555" s="83" t="s">
        <v>9</v>
      </c>
      <c r="CH6555" s="57"/>
      <c r="CV6555" s="51"/>
      <c r="CW6555" s="51"/>
      <c r="CX6555" s="51"/>
      <c r="CY6555" s="51"/>
      <c r="CZ6555" s="51"/>
      <c r="DA6555" s="51"/>
      <c r="DB6555" s="51"/>
      <c r="DC6555" s="51"/>
      <c r="DD6555" s="51"/>
    </row>
    <row r="6556" spans="73:108" ht="15" x14ac:dyDescent="0.25">
      <c r="BU6556" s="91"/>
      <c r="BV6556" s="177">
        <v>2008</v>
      </c>
      <c r="BW6556" s="177">
        <v>10</v>
      </c>
      <c r="BX6556" s="177" t="s">
        <v>281</v>
      </c>
      <c r="BY6556" s="177" t="s">
        <v>262</v>
      </c>
      <c r="BZ6556" s="177" t="s">
        <v>347</v>
      </c>
      <c r="CA6556" s="177">
        <v>70</v>
      </c>
      <c r="CB6556" s="177" t="s">
        <v>264</v>
      </c>
      <c r="CC6556" s="122">
        <v>51.53</v>
      </c>
      <c r="CD6556" s="178" t="s">
        <v>196</v>
      </c>
      <c r="CE6556" s="177" t="s">
        <v>286</v>
      </c>
      <c r="CF6556" s="177" t="s">
        <v>286</v>
      </c>
      <c r="CG6556" s="83" t="s">
        <v>9</v>
      </c>
      <c r="CH6556" s="57"/>
      <c r="CV6556" s="51"/>
      <c r="CW6556" s="51"/>
      <c r="CX6556" s="51"/>
      <c r="CY6556" s="51"/>
      <c r="CZ6556" s="51"/>
      <c r="DA6556" s="51"/>
      <c r="DB6556" s="51"/>
      <c r="DC6556" s="51"/>
      <c r="DD6556" s="51"/>
    </row>
    <row r="6557" spans="73:108" ht="15" x14ac:dyDescent="0.25">
      <c r="BU6557" s="91"/>
      <c r="BV6557" s="177">
        <v>2008</v>
      </c>
      <c r="BW6557" s="177">
        <v>11</v>
      </c>
      <c r="BX6557" s="177" t="s">
        <v>281</v>
      </c>
      <c r="BY6557" s="177" t="s">
        <v>262</v>
      </c>
      <c r="BZ6557" s="177" t="s">
        <v>277</v>
      </c>
      <c r="CA6557" s="177">
        <v>70</v>
      </c>
      <c r="CB6557" s="177" t="s">
        <v>264</v>
      </c>
      <c r="CC6557" s="122">
        <v>387.29</v>
      </c>
      <c r="CD6557" s="178" t="s">
        <v>196</v>
      </c>
      <c r="CE6557" s="177" t="s">
        <v>286</v>
      </c>
      <c r="CF6557" s="177" t="s">
        <v>286</v>
      </c>
      <c r="CG6557" s="83" t="s">
        <v>9</v>
      </c>
      <c r="CH6557" s="57"/>
      <c r="CV6557" s="51"/>
      <c r="CW6557" s="51"/>
      <c r="CX6557" s="51"/>
      <c r="CY6557" s="51"/>
      <c r="CZ6557" s="51"/>
      <c r="DA6557" s="51"/>
      <c r="DB6557" s="51"/>
      <c r="DC6557" s="51"/>
      <c r="DD6557" s="51"/>
    </row>
    <row r="6558" spans="73:108" ht="15" x14ac:dyDescent="0.25">
      <c r="BU6558" s="91"/>
      <c r="BV6558" s="177">
        <v>2008</v>
      </c>
      <c r="BW6558" s="177">
        <v>11</v>
      </c>
      <c r="BX6558" s="177" t="s">
        <v>281</v>
      </c>
      <c r="BY6558" s="177" t="s">
        <v>262</v>
      </c>
      <c r="BZ6558" s="177" t="s">
        <v>263</v>
      </c>
      <c r="CA6558" s="177">
        <v>70</v>
      </c>
      <c r="CB6558" s="177" t="s">
        <v>264</v>
      </c>
      <c r="CC6558" s="122">
        <v>44.61</v>
      </c>
      <c r="CD6558" s="178" t="s">
        <v>196</v>
      </c>
      <c r="CE6558" s="177" t="s">
        <v>286</v>
      </c>
      <c r="CF6558" s="177" t="s">
        <v>286</v>
      </c>
      <c r="CG6558" s="83" t="s">
        <v>9</v>
      </c>
      <c r="CH6558" s="57"/>
      <c r="CV6558" s="51"/>
      <c r="CW6558" s="51"/>
      <c r="CX6558" s="51"/>
      <c r="CY6558" s="51"/>
      <c r="CZ6558" s="51"/>
      <c r="DA6558" s="51"/>
      <c r="DB6558" s="51"/>
      <c r="DC6558" s="51"/>
      <c r="DD6558" s="51"/>
    </row>
    <row r="6559" spans="73:108" ht="15" x14ac:dyDescent="0.25">
      <c r="BU6559" s="91"/>
      <c r="BV6559" s="177">
        <v>2008</v>
      </c>
      <c r="BW6559" s="177">
        <v>11</v>
      </c>
      <c r="BX6559" s="177" t="s">
        <v>281</v>
      </c>
      <c r="BY6559" s="177" t="s">
        <v>262</v>
      </c>
      <c r="BZ6559" s="177" t="s">
        <v>266</v>
      </c>
      <c r="CA6559" s="177">
        <v>70</v>
      </c>
      <c r="CB6559" s="177" t="s">
        <v>264</v>
      </c>
      <c r="CC6559" s="122">
        <v>22.34</v>
      </c>
      <c r="CD6559" s="178" t="s">
        <v>196</v>
      </c>
      <c r="CE6559" s="177" t="s">
        <v>286</v>
      </c>
      <c r="CF6559" s="177" t="s">
        <v>286</v>
      </c>
      <c r="CG6559" s="83" t="s">
        <v>9</v>
      </c>
      <c r="CH6559" s="57"/>
      <c r="CV6559" s="51"/>
      <c r="CW6559" s="51"/>
      <c r="CX6559" s="51"/>
      <c r="CY6559" s="51"/>
      <c r="CZ6559" s="51"/>
      <c r="DA6559" s="51"/>
      <c r="DB6559" s="51"/>
      <c r="DC6559" s="51"/>
      <c r="DD6559" s="51"/>
    </row>
    <row r="6560" spans="73:108" ht="15" x14ac:dyDescent="0.25">
      <c r="BU6560" s="91"/>
      <c r="BV6560" s="177">
        <v>2008</v>
      </c>
      <c r="BW6560" s="177">
        <v>11</v>
      </c>
      <c r="BX6560" s="177" t="s">
        <v>281</v>
      </c>
      <c r="BY6560" s="177" t="s">
        <v>262</v>
      </c>
      <c r="BZ6560" s="177" t="s">
        <v>267</v>
      </c>
      <c r="CA6560" s="177">
        <v>70</v>
      </c>
      <c r="CB6560" s="177" t="s">
        <v>264</v>
      </c>
      <c r="CC6560" s="122">
        <v>22.34</v>
      </c>
      <c r="CD6560" s="178" t="s">
        <v>196</v>
      </c>
      <c r="CE6560" s="177" t="s">
        <v>286</v>
      </c>
      <c r="CF6560" s="177" t="s">
        <v>286</v>
      </c>
      <c r="CG6560" s="83" t="s">
        <v>9</v>
      </c>
      <c r="CH6560" s="57"/>
      <c r="CV6560" s="51"/>
      <c r="CW6560" s="51"/>
      <c r="CX6560" s="51"/>
      <c r="CY6560" s="51"/>
      <c r="CZ6560" s="51"/>
      <c r="DA6560" s="51"/>
      <c r="DB6560" s="51"/>
      <c r="DC6560" s="51"/>
      <c r="DD6560" s="51"/>
    </row>
    <row r="6561" spans="73:108" ht="15" x14ac:dyDescent="0.25">
      <c r="BU6561" s="91"/>
      <c r="BV6561" s="177">
        <v>2008</v>
      </c>
      <c r="BW6561" s="177">
        <v>11</v>
      </c>
      <c r="BX6561" s="177" t="s">
        <v>281</v>
      </c>
      <c r="BY6561" s="177" t="s">
        <v>262</v>
      </c>
      <c r="BZ6561" s="177" t="s">
        <v>268</v>
      </c>
      <c r="CA6561" s="177">
        <v>70</v>
      </c>
      <c r="CB6561" s="177" t="s">
        <v>264</v>
      </c>
      <c r="CC6561" s="122">
        <v>56.84</v>
      </c>
      <c r="CD6561" s="178" t="s">
        <v>196</v>
      </c>
      <c r="CE6561" s="177" t="s">
        <v>286</v>
      </c>
      <c r="CF6561" s="177" t="s">
        <v>286</v>
      </c>
      <c r="CG6561" s="83" t="s">
        <v>9</v>
      </c>
      <c r="CH6561" s="57"/>
      <c r="CV6561" s="51"/>
      <c r="CW6561" s="51"/>
      <c r="CX6561" s="51"/>
      <c r="CY6561" s="51"/>
      <c r="CZ6561" s="51"/>
      <c r="DA6561" s="51"/>
      <c r="DB6561" s="51"/>
      <c r="DC6561" s="51"/>
      <c r="DD6561" s="51"/>
    </row>
    <row r="6562" spans="73:108" ht="15" x14ac:dyDescent="0.25">
      <c r="BU6562" s="91"/>
      <c r="BV6562" s="177">
        <v>2008</v>
      </c>
      <c r="BW6562" s="177">
        <v>11</v>
      </c>
      <c r="BX6562" s="177" t="s">
        <v>281</v>
      </c>
      <c r="BY6562" s="177" t="s">
        <v>262</v>
      </c>
      <c r="BZ6562" s="177" t="s">
        <v>316</v>
      </c>
      <c r="CA6562" s="177">
        <v>70</v>
      </c>
      <c r="CB6562" s="177" t="s">
        <v>264</v>
      </c>
      <c r="CC6562" s="122">
        <v>143</v>
      </c>
      <c r="CD6562" s="178" t="s">
        <v>196</v>
      </c>
      <c r="CE6562" s="177" t="s">
        <v>286</v>
      </c>
      <c r="CF6562" s="177" t="s">
        <v>286</v>
      </c>
      <c r="CG6562" s="83" t="s">
        <v>9</v>
      </c>
      <c r="CH6562" s="57"/>
      <c r="CV6562" s="51"/>
      <c r="CW6562" s="51"/>
      <c r="CX6562" s="51"/>
      <c r="CY6562" s="51"/>
      <c r="CZ6562" s="51"/>
      <c r="DA6562" s="51"/>
      <c r="DB6562" s="51"/>
      <c r="DC6562" s="51"/>
      <c r="DD6562" s="51"/>
    </row>
    <row r="6563" spans="73:108" ht="15" x14ac:dyDescent="0.25">
      <c r="BU6563" s="91"/>
      <c r="BV6563" s="177">
        <v>2008</v>
      </c>
      <c r="BW6563" s="177">
        <v>11</v>
      </c>
      <c r="BX6563" s="177" t="s">
        <v>281</v>
      </c>
      <c r="BY6563" s="177" t="s">
        <v>262</v>
      </c>
      <c r="BZ6563" s="177" t="s">
        <v>347</v>
      </c>
      <c r="CA6563" s="177">
        <v>70</v>
      </c>
      <c r="CB6563" s="177" t="s">
        <v>264</v>
      </c>
      <c r="CC6563" s="122">
        <v>26.2</v>
      </c>
      <c r="CD6563" s="178" t="s">
        <v>196</v>
      </c>
      <c r="CE6563" s="177" t="s">
        <v>286</v>
      </c>
      <c r="CF6563" s="177" t="s">
        <v>286</v>
      </c>
      <c r="CG6563" s="83" t="s">
        <v>9</v>
      </c>
      <c r="CH6563" s="57"/>
      <c r="CV6563" s="51"/>
      <c r="CW6563" s="51"/>
      <c r="CX6563" s="51"/>
      <c r="CY6563" s="51"/>
      <c r="CZ6563" s="51"/>
      <c r="DA6563" s="51"/>
      <c r="DB6563" s="51"/>
      <c r="DC6563" s="51"/>
      <c r="DD6563" s="51"/>
    </row>
    <row r="6564" spans="73:108" ht="15" x14ac:dyDescent="0.25">
      <c r="BU6564" s="91"/>
      <c r="BV6564" s="177">
        <v>2008</v>
      </c>
      <c r="BW6564" s="177">
        <v>12</v>
      </c>
      <c r="BX6564" s="177" t="s">
        <v>281</v>
      </c>
      <c r="BY6564" s="177" t="s">
        <v>262</v>
      </c>
      <c r="BZ6564" s="177" t="s">
        <v>277</v>
      </c>
      <c r="CA6564" s="177">
        <v>70</v>
      </c>
      <c r="CB6564" s="177" t="s">
        <v>264</v>
      </c>
      <c r="CC6564" s="122">
        <v>438.78</v>
      </c>
      <c r="CD6564" s="178" t="s">
        <v>196</v>
      </c>
      <c r="CE6564" s="177" t="s">
        <v>286</v>
      </c>
      <c r="CF6564" s="177" t="s">
        <v>286</v>
      </c>
      <c r="CG6564" s="83" t="s">
        <v>9</v>
      </c>
      <c r="CH6564" s="57"/>
      <c r="CV6564" s="51"/>
      <c r="CW6564" s="51"/>
      <c r="CX6564" s="51"/>
      <c r="CY6564" s="51"/>
      <c r="CZ6564" s="51"/>
      <c r="DA6564" s="51"/>
      <c r="DB6564" s="51"/>
      <c r="DC6564" s="51"/>
      <c r="DD6564" s="51"/>
    </row>
    <row r="6565" spans="73:108" ht="15" x14ac:dyDescent="0.25">
      <c r="BU6565" s="91"/>
      <c r="BV6565" s="177">
        <v>2008</v>
      </c>
      <c r="BW6565" s="177">
        <v>12</v>
      </c>
      <c r="BX6565" s="177" t="s">
        <v>281</v>
      </c>
      <c r="BY6565" s="177" t="s">
        <v>262</v>
      </c>
      <c r="BZ6565" s="177" t="s">
        <v>263</v>
      </c>
      <c r="CA6565" s="177">
        <v>70</v>
      </c>
      <c r="CB6565" s="177" t="s">
        <v>264</v>
      </c>
      <c r="CC6565" s="122">
        <v>11.66</v>
      </c>
      <c r="CD6565" s="178" t="s">
        <v>196</v>
      </c>
      <c r="CE6565" s="177" t="s">
        <v>286</v>
      </c>
      <c r="CF6565" s="177" t="s">
        <v>286</v>
      </c>
      <c r="CG6565" s="83" t="s">
        <v>9</v>
      </c>
      <c r="CH6565" s="57"/>
      <c r="CV6565" s="51"/>
      <c r="CW6565" s="51"/>
      <c r="CX6565" s="51"/>
      <c r="CY6565" s="51"/>
      <c r="CZ6565" s="51"/>
      <c r="DA6565" s="51"/>
      <c r="DB6565" s="51"/>
      <c r="DC6565" s="51"/>
      <c r="DD6565" s="51"/>
    </row>
    <row r="6566" spans="73:108" ht="15" x14ac:dyDescent="0.25">
      <c r="BU6566" s="91"/>
      <c r="BV6566" s="177">
        <v>2008</v>
      </c>
      <c r="BW6566" s="177">
        <v>12</v>
      </c>
      <c r="BX6566" s="177" t="s">
        <v>281</v>
      </c>
      <c r="BY6566" s="177" t="s">
        <v>262</v>
      </c>
      <c r="BZ6566" s="177" t="s">
        <v>268</v>
      </c>
      <c r="CA6566" s="177">
        <v>70</v>
      </c>
      <c r="CB6566" s="177" t="s">
        <v>264</v>
      </c>
      <c r="CC6566" s="122">
        <v>53.75</v>
      </c>
      <c r="CD6566" s="178" t="s">
        <v>196</v>
      </c>
      <c r="CE6566" s="177" t="s">
        <v>286</v>
      </c>
      <c r="CF6566" s="177" t="s">
        <v>286</v>
      </c>
      <c r="CG6566" s="83" t="s">
        <v>9</v>
      </c>
      <c r="CH6566" s="57"/>
      <c r="CV6566" s="51"/>
      <c r="CW6566" s="51"/>
      <c r="CX6566" s="51"/>
      <c r="CY6566" s="51"/>
      <c r="CZ6566" s="51"/>
      <c r="DA6566" s="51"/>
      <c r="DB6566" s="51"/>
      <c r="DC6566" s="51"/>
      <c r="DD6566" s="51"/>
    </row>
    <row r="6567" spans="73:108" ht="15" x14ac:dyDescent="0.25">
      <c r="BU6567" s="91"/>
      <c r="BV6567" s="177">
        <v>2008</v>
      </c>
      <c r="BW6567" s="177">
        <v>12</v>
      </c>
      <c r="BX6567" s="177" t="s">
        <v>281</v>
      </c>
      <c r="BY6567" s="177" t="s">
        <v>262</v>
      </c>
      <c r="BZ6567" s="177" t="s">
        <v>316</v>
      </c>
      <c r="CA6567" s="177">
        <v>70</v>
      </c>
      <c r="CB6567" s="177" t="s">
        <v>264</v>
      </c>
      <c r="CC6567" s="122">
        <v>53.75</v>
      </c>
      <c r="CD6567" s="178" t="s">
        <v>196</v>
      </c>
      <c r="CE6567" s="177" t="s">
        <v>286</v>
      </c>
      <c r="CF6567" s="177" t="s">
        <v>286</v>
      </c>
      <c r="CG6567" s="83" t="s">
        <v>9</v>
      </c>
      <c r="CH6567" s="57"/>
      <c r="CV6567" s="51"/>
      <c r="CW6567" s="51"/>
      <c r="CX6567" s="51"/>
      <c r="CY6567" s="51"/>
      <c r="CZ6567" s="51"/>
      <c r="DA6567" s="51"/>
      <c r="DB6567" s="51"/>
      <c r="DC6567" s="51"/>
      <c r="DD6567" s="51"/>
    </row>
    <row r="6568" spans="73:108" ht="15" x14ac:dyDescent="0.25">
      <c r="BU6568" s="91"/>
      <c r="BV6568" s="177">
        <v>2008</v>
      </c>
      <c r="BW6568" s="177">
        <v>12</v>
      </c>
      <c r="BX6568" s="177" t="s">
        <v>281</v>
      </c>
      <c r="BY6568" s="177" t="s">
        <v>262</v>
      </c>
      <c r="BZ6568" s="177" t="s">
        <v>347</v>
      </c>
      <c r="CA6568" s="177">
        <v>70</v>
      </c>
      <c r="CB6568" s="177" t="s">
        <v>264</v>
      </c>
      <c r="CC6568" s="122">
        <v>60.41</v>
      </c>
      <c r="CD6568" s="178" t="s">
        <v>196</v>
      </c>
      <c r="CE6568" s="177" t="s">
        <v>286</v>
      </c>
      <c r="CF6568" s="177" t="s">
        <v>286</v>
      </c>
      <c r="CG6568" s="83" t="s">
        <v>9</v>
      </c>
      <c r="CH6568" s="57"/>
      <c r="CV6568" s="51"/>
      <c r="CW6568" s="51"/>
      <c r="CX6568" s="51"/>
      <c r="CY6568" s="51"/>
      <c r="CZ6568" s="51"/>
      <c r="DA6568" s="51"/>
      <c r="DB6568" s="51"/>
      <c r="DC6568" s="51"/>
      <c r="DD6568" s="51"/>
    </row>
    <row r="6569" spans="73:108" ht="15" x14ac:dyDescent="0.25">
      <c r="BU6569" s="91"/>
      <c r="BV6569" s="177">
        <v>2009</v>
      </c>
      <c r="BW6569" s="177">
        <v>1</v>
      </c>
      <c r="BX6569" s="177" t="s">
        <v>281</v>
      </c>
      <c r="BY6569" s="177" t="s">
        <v>262</v>
      </c>
      <c r="BZ6569" s="177" t="s">
        <v>277</v>
      </c>
      <c r="CA6569" s="177">
        <v>70</v>
      </c>
      <c r="CB6569" s="177" t="s">
        <v>264</v>
      </c>
      <c r="CC6569" s="122">
        <v>718.85</v>
      </c>
      <c r="CD6569" s="178" t="s">
        <v>196</v>
      </c>
      <c r="CE6569" s="177" t="s">
        <v>286</v>
      </c>
      <c r="CF6569" s="177" t="s">
        <v>286</v>
      </c>
      <c r="CG6569" s="83" t="s">
        <v>9</v>
      </c>
      <c r="CH6569" s="57"/>
      <c r="CV6569" s="51"/>
      <c r="CW6569" s="51"/>
      <c r="CX6569" s="51"/>
      <c r="CY6569" s="51"/>
      <c r="CZ6569" s="51"/>
      <c r="DA6569" s="51"/>
      <c r="DB6569" s="51"/>
      <c r="DC6569" s="51"/>
      <c r="DD6569" s="51"/>
    </row>
    <row r="6570" spans="73:108" ht="15" x14ac:dyDescent="0.25">
      <c r="BU6570" s="91"/>
      <c r="BV6570" s="177">
        <v>2009</v>
      </c>
      <c r="BW6570" s="177">
        <v>1</v>
      </c>
      <c r="BX6570" s="177" t="s">
        <v>281</v>
      </c>
      <c r="BY6570" s="177" t="s">
        <v>262</v>
      </c>
      <c r="BZ6570" s="177" t="s">
        <v>266</v>
      </c>
      <c r="CA6570" s="177">
        <v>70</v>
      </c>
      <c r="CB6570" s="177" t="s">
        <v>264</v>
      </c>
      <c r="CC6570" s="122">
        <v>20.88</v>
      </c>
      <c r="CD6570" s="178" t="s">
        <v>196</v>
      </c>
      <c r="CE6570" s="177" t="s">
        <v>286</v>
      </c>
      <c r="CF6570" s="177" t="s">
        <v>286</v>
      </c>
      <c r="CG6570" s="83" t="s">
        <v>9</v>
      </c>
      <c r="CH6570" s="57"/>
      <c r="CV6570" s="51"/>
      <c r="CW6570" s="51"/>
      <c r="CX6570" s="51"/>
      <c r="CY6570" s="51"/>
      <c r="CZ6570" s="51"/>
      <c r="DA6570" s="51"/>
      <c r="DB6570" s="51"/>
      <c r="DC6570" s="51"/>
      <c r="DD6570" s="51"/>
    </row>
    <row r="6571" spans="73:108" ht="15" x14ac:dyDescent="0.25">
      <c r="BU6571" s="91"/>
      <c r="BV6571" s="177">
        <v>2009</v>
      </c>
      <c r="BW6571" s="177">
        <v>1</v>
      </c>
      <c r="BX6571" s="177" t="s">
        <v>281</v>
      </c>
      <c r="BY6571" s="177" t="s">
        <v>262</v>
      </c>
      <c r="BZ6571" s="177" t="s">
        <v>267</v>
      </c>
      <c r="CA6571" s="177">
        <v>70</v>
      </c>
      <c r="CB6571" s="177" t="s">
        <v>264</v>
      </c>
      <c r="CC6571" s="122">
        <v>20.88</v>
      </c>
      <c r="CD6571" s="178" t="s">
        <v>196</v>
      </c>
      <c r="CE6571" s="177" t="s">
        <v>286</v>
      </c>
      <c r="CF6571" s="177" t="s">
        <v>286</v>
      </c>
      <c r="CG6571" s="83" t="s">
        <v>9</v>
      </c>
      <c r="CH6571" s="57"/>
      <c r="CV6571" s="51"/>
      <c r="CW6571" s="51"/>
      <c r="CX6571" s="51"/>
      <c r="CY6571" s="51"/>
      <c r="CZ6571" s="51"/>
      <c r="DA6571" s="51"/>
      <c r="DB6571" s="51"/>
      <c r="DC6571" s="51"/>
      <c r="DD6571" s="51"/>
    </row>
    <row r="6572" spans="73:108" ht="15" x14ac:dyDescent="0.25">
      <c r="BU6572" s="91"/>
      <c r="BV6572" s="177">
        <v>2009</v>
      </c>
      <c r="BW6572" s="177">
        <v>1</v>
      </c>
      <c r="BX6572" s="177" t="s">
        <v>281</v>
      </c>
      <c r="BY6572" s="177" t="s">
        <v>262</v>
      </c>
      <c r="BZ6572" s="177" t="s">
        <v>316</v>
      </c>
      <c r="CA6572" s="177">
        <v>70</v>
      </c>
      <c r="CB6572" s="177" t="s">
        <v>264</v>
      </c>
      <c r="CC6572" s="122">
        <v>27.07</v>
      </c>
      <c r="CD6572" s="178" t="s">
        <v>196</v>
      </c>
      <c r="CE6572" s="177" t="s">
        <v>286</v>
      </c>
      <c r="CF6572" s="177" t="s">
        <v>286</v>
      </c>
      <c r="CG6572" s="83" t="s">
        <v>9</v>
      </c>
      <c r="CH6572" s="57"/>
      <c r="CV6572" s="51"/>
      <c r="CW6572" s="51"/>
      <c r="CX6572" s="51"/>
      <c r="CY6572" s="51"/>
      <c r="CZ6572" s="51"/>
      <c r="DA6572" s="51"/>
      <c r="DB6572" s="51"/>
      <c r="DC6572" s="51"/>
      <c r="DD6572" s="51"/>
    </row>
    <row r="6573" spans="73:108" ht="15" x14ac:dyDescent="0.25">
      <c r="BU6573" s="91"/>
      <c r="BV6573" s="177">
        <v>2009</v>
      </c>
      <c r="BW6573" s="177">
        <v>1</v>
      </c>
      <c r="BX6573" s="177" t="s">
        <v>281</v>
      </c>
      <c r="BY6573" s="177" t="s">
        <v>262</v>
      </c>
      <c r="BZ6573" s="177" t="s">
        <v>347</v>
      </c>
      <c r="CA6573" s="177">
        <v>70</v>
      </c>
      <c r="CB6573" s="177" t="s">
        <v>264</v>
      </c>
      <c r="CC6573" s="122">
        <v>41.51</v>
      </c>
      <c r="CD6573" s="178" t="s">
        <v>196</v>
      </c>
      <c r="CE6573" s="177" t="s">
        <v>286</v>
      </c>
      <c r="CF6573" s="177" t="s">
        <v>286</v>
      </c>
      <c r="CG6573" s="83" t="s">
        <v>9</v>
      </c>
      <c r="CH6573" s="57"/>
      <c r="CV6573" s="51"/>
      <c r="CW6573" s="51"/>
      <c r="CX6573" s="51"/>
      <c r="CY6573" s="51"/>
      <c r="CZ6573" s="51"/>
      <c r="DA6573" s="51"/>
      <c r="DB6573" s="51"/>
      <c r="DC6573" s="51"/>
      <c r="DD6573" s="51"/>
    </row>
    <row r="6574" spans="73:108" ht="15" x14ac:dyDescent="0.25">
      <c r="BU6574" s="91"/>
      <c r="BV6574" s="177">
        <v>2009</v>
      </c>
      <c r="BW6574" s="177">
        <v>2</v>
      </c>
      <c r="BX6574" s="177" t="s">
        <v>281</v>
      </c>
      <c r="BY6574" s="177" t="s">
        <v>262</v>
      </c>
      <c r="BZ6574" s="177" t="s">
        <v>277</v>
      </c>
      <c r="CA6574" s="177">
        <v>70</v>
      </c>
      <c r="CB6574" s="177" t="s">
        <v>264</v>
      </c>
      <c r="CC6574" s="122">
        <v>472.18</v>
      </c>
      <c r="CD6574" s="178" t="s">
        <v>196</v>
      </c>
      <c r="CE6574" s="177" t="s">
        <v>286</v>
      </c>
      <c r="CF6574" s="177" t="s">
        <v>286</v>
      </c>
      <c r="CG6574" s="83" t="s">
        <v>9</v>
      </c>
      <c r="CH6574" s="57"/>
      <c r="CV6574" s="51"/>
      <c r="CW6574" s="51"/>
      <c r="CX6574" s="51"/>
      <c r="CY6574" s="51"/>
      <c r="CZ6574" s="51"/>
      <c r="DA6574" s="51"/>
      <c r="DB6574" s="51"/>
      <c r="DC6574" s="51"/>
      <c r="DD6574" s="51"/>
    </row>
    <row r="6575" spans="73:108" ht="15" x14ac:dyDescent="0.25">
      <c r="BU6575" s="91"/>
      <c r="BV6575" s="177">
        <v>2009</v>
      </c>
      <c r="BW6575" s="177">
        <v>2</v>
      </c>
      <c r="BX6575" s="177" t="s">
        <v>281</v>
      </c>
      <c r="BY6575" s="177" t="s">
        <v>262</v>
      </c>
      <c r="BZ6575" s="177" t="s">
        <v>266</v>
      </c>
      <c r="CA6575" s="177">
        <v>70</v>
      </c>
      <c r="CB6575" s="177" t="s">
        <v>264</v>
      </c>
      <c r="CC6575" s="122">
        <v>51.32</v>
      </c>
      <c r="CD6575" s="178" t="s">
        <v>196</v>
      </c>
      <c r="CE6575" s="177" t="s">
        <v>286</v>
      </c>
      <c r="CF6575" s="177" t="s">
        <v>286</v>
      </c>
      <c r="CG6575" s="83" t="s">
        <v>9</v>
      </c>
      <c r="CH6575" s="57"/>
      <c r="CV6575" s="51"/>
      <c r="CW6575" s="51"/>
      <c r="CX6575" s="51"/>
      <c r="CY6575" s="51"/>
      <c r="CZ6575" s="51"/>
      <c r="DA6575" s="51"/>
      <c r="DB6575" s="51"/>
      <c r="DC6575" s="51"/>
      <c r="DD6575" s="51"/>
    </row>
    <row r="6576" spans="73:108" ht="15" x14ac:dyDescent="0.25">
      <c r="BU6576" s="91"/>
      <c r="BV6576" s="177">
        <v>2009</v>
      </c>
      <c r="BW6576" s="177">
        <v>3</v>
      </c>
      <c r="BX6576" s="177" t="s">
        <v>281</v>
      </c>
      <c r="BY6576" s="177" t="s">
        <v>262</v>
      </c>
      <c r="BZ6576" s="177" t="s">
        <v>277</v>
      </c>
      <c r="CA6576" s="177">
        <v>70</v>
      </c>
      <c r="CB6576" s="177" t="s">
        <v>264</v>
      </c>
      <c r="CC6576" s="122">
        <v>517.92999999999995</v>
      </c>
      <c r="CD6576" s="178" t="s">
        <v>196</v>
      </c>
      <c r="CE6576" s="177" t="s">
        <v>286</v>
      </c>
      <c r="CF6576" s="177" t="s">
        <v>286</v>
      </c>
      <c r="CG6576" s="83" t="s">
        <v>9</v>
      </c>
      <c r="CH6576" s="57"/>
      <c r="CV6576" s="51"/>
      <c r="CW6576" s="51"/>
      <c r="CX6576" s="51"/>
      <c r="CY6576" s="51"/>
      <c r="CZ6576" s="51"/>
      <c r="DA6576" s="51"/>
      <c r="DB6576" s="51"/>
      <c r="DC6576" s="51"/>
      <c r="DD6576" s="51"/>
    </row>
    <row r="6577" spans="73:108" ht="15" x14ac:dyDescent="0.25">
      <c r="BU6577" s="91"/>
      <c r="BV6577" s="177">
        <v>2009</v>
      </c>
      <c r="BW6577" s="177">
        <v>3</v>
      </c>
      <c r="BX6577" s="177" t="s">
        <v>281</v>
      </c>
      <c r="BY6577" s="177" t="s">
        <v>262</v>
      </c>
      <c r="BZ6577" s="177" t="s">
        <v>266</v>
      </c>
      <c r="CA6577" s="177">
        <v>70</v>
      </c>
      <c r="CB6577" s="177" t="s">
        <v>264</v>
      </c>
      <c r="CC6577" s="122">
        <v>60.65</v>
      </c>
      <c r="CD6577" s="178" t="s">
        <v>196</v>
      </c>
      <c r="CE6577" s="177" t="s">
        <v>286</v>
      </c>
      <c r="CF6577" s="177" t="s">
        <v>286</v>
      </c>
      <c r="CG6577" s="83" t="s">
        <v>9</v>
      </c>
      <c r="CH6577" s="57"/>
      <c r="CV6577" s="51"/>
      <c r="CW6577" s="51"/>
      <c r="CX6577" s="51"/>
      <c r="CY6577" s="51"/>
      <c r="CZ6577" s="51"/>
      <c r="DA6577" s="51"/>
      <c r="DB6577" s="51"/>
      <c r="DC6577" s="51"/>
      <c r="DD6577" s="51"/>
    </row>
    <row r="6578" spans="73:108" ht="15" x14ac:dyDescent="0.25">
      <c r="BU6578" s="91"/>
      <c r="BV6578" s="177">
        <v>2009</v>
      </c>
      <c r="BW6578" s="177">
        <v>3</v>
      </c>
      <c r="BX6578" s="177" t="s">
        <v>281</v>
      </c>
      <c r="BY6578" s="177" t="s">
        <v>262</v>
      </c>
      <c r="BZ6578" s="177" t="s">
        <v>267</v>
      </c>
      <c r="CA6578" s="177">
        <v>70</v>
      </c>
      <c r="CB6578" s="177" t="s">
        <v>264</v>
      </c>
      <c r="CC6578" s="122">
        <v>60.65</v>
      </c>
      <c r="CD6578" s="178" t="s">
        <v>196</v>
      </c>
      <c r="CE6578" s="177" t="s">
        <v>286</v>
      </c>
      <c r="CF6578" s="177" t="s">
        <v>286</v>
      </c>
      <c r="CG6578" s="83" t="s">
        <v>9</v>
      </c>
      <c r="CH6578" s="57"/>
      <c r="CV6578" s="51"/>
      <c r="CW6578" s="51"/>
      <c r="CX6578" s="51"/>
      <c r="CY6578" s="51"/>
      <c r="CZ6578" s="51"/>
      <c r="DA6578" s="51"/>
      <c r="DB6578" s="51"/>
      <c r="DC6578" s="51"/>
      <c r="DD6578" s="51"/>
    </row>
    <row r="6579" spans="73:108" ht="15" x14ac:dyDescent="0.25">
      <c r="BU6579" s="91"/>
      <c r="BV6579" s="177">
        <v>2009</v>
      </c>
      <c r="BW6579" s="177">
        <v>4</v>
      </c>
      <c r="BX6579" s="177" t="s">
        <v>281</v>
      </c>
      <c r="BY6579" s="177" t="s">
        <v>262</v>
      </c>
      <c r="BZ6579" s="177" t="s">
        <v>277</v>
      </c>
      <c r="CA6579" s="177">
        <v>70</v>
      </c>
      <c r="CB6579" s="177" t="s">
        <v>264</v>
      </c>
      <c r="CC6579" s="122">
        <v>372.53</v>
      </c>
      <c r="CD6579" s="178" t="s">
        <v>196</v>
      </c>
      <c r="CE6579" s="177" t="s">
        <v>286</v>
      </c>
      <c r="CF6579" s="177" t="s">
        <v>286</v>
      </c>
      <c r="CG6579" s="83" t="s">
        <v>9</v>
      </c>
      <c r="CH6579" s="57"/>
      <c r="CV6579" s="51"/>
      <c r="CW6579" s="51"/>
      <c r="CX6579" s="51"/>
      <c r="CY6579" s="51"/>
      <c r="CZ6579" s="51"/>
      <c r="DA6579" s="51"/>
      <c r="DB6579" s="51"/>
      <c r="DC6579" s="51"/>
      <c r="DD6579" s="51"/>
    </row>
    <row r="6580" spans="73:108" ht="15" x14ac:dyDescent="0.25">
      <c r="BU6580" s="91"/>
      <c r="BV6580" s="177">
        <v>2009</v>
      </c>
      <c r="BW6580" s="177">
        <v>4</v>
      </c>
      <c r="BX6580" s="177" t="s">
        <v>281</v>
      </c>
      <c r="BY6580" s="177" t="s">
        <v>262</v>
      </c>
      <c r="BZ6580" s="177" t="s">
        <v>263</v>
      </c>
      <c r="CA6580" s="177">
        <v>70</v>
      </c>
      <c r="CB6580" s="177" t="s">
        <v>264</v>
      </c>
      <c r="CC6580" s="122">
        <v>11.61</v>
      </c>
      <c r="CD6580" s="178" t="s">
        <v>196</v>
      </c>
      <c r="CE6580" s="177" t="s">
        <v>286</v>
      </c>
      <c r="CF6580" s="177" t="s">
        <v>286</v>
      </c>
      <c r="CG6580" s="83" t="s">
        <v>9</v>
      </c>
      <c r="CH6580" s="57"/>
      <c r="CV6580" s="51"/>
      <c r="CW6580" s="51"/>
      <c r="CX6580" s="51"/>
      <c r="CY6580" s="51"/>
      <c r="CZ6580" s="51"/>
      <c r="DA6580" s="51"/>
      <c r="DB6580" s="51"/>
      <c r="DC6580" s="51"/>
      <c r="DD6580" s="51"/>
    </row>
    <row r="6581" spans="73:108" ht="15" x14ac:dyDescent="0.25">
      <c r="BU6581" s="91"/>
      <c r="BV6581" s="177">
        <v>2009</v>
      </c>
      <c r="BW6581" s="177">
        <v>4</v>
      </c>
      <c r="BX6581" s="177" t="s">
        <v>281</v>
      </c>
      <c r="BY6581" s="177" t="s">
        <v>262</v>
      </c>
      <c r="BZ6581" s="177" t="s">
        <v>267</v>
      </c>
      <c r="CA6581" s="177">
        <v>70</v>
      </c>
      <c r="CB6581" s="177" t="s">
        <v>264</v>
      </c>
      <c r="CC6581" s="122">
        <v>41.84</v>
      </c>
      <c r="CD6581" s="178" t="s">
        <v>196</v>
      </c>
      <c r="CE6581" s="177" t="s">
        <v>286</v>
      </c>
      <c r="CF6581" s="177" t="s">
        <v>286</v>
      </c>
      <c r="CG6581" s="83" t="s">
        <v>9</v>
      </c>
      <c r="CH6581" s="57"/>
      <c r="CV6581" s="51"/>
      <c r="CW6581" s="51"/>
      <c r="CX6581" s="51"/>
      <c r="CY6581" s="51"/>
      <c r="CZ6581" s="51"/>
      <c r="DA6581" s="51"/>
      <c r="DB6581" s="51"/>
      <c r="DC6581" s="51"/>
      <c r="DD6581" s="51"/>
    </row>
    <row r="6582" spans="73:108" ht="15" x14ac:dyDescent="0.25">
      <c r="BU6582" s="91"/>
      <c r="BV6582" s="177">
        <v>2009</v>
      </c>
      <c r="BW6582" s="177">
        <v>4</v>
      </c>
      <c r="BX6582" s="177" t="s">
        <v>281</v>
      </c>
      <c r="BY6582" s="177" t="s">
        <v>262</v>
      </c>
      <c r="BZ6582" s="177" t="s">
        <v>268</v>
      </c>
      <c r="CA6582" s="177">
        <v>70</v>
      </c>
      <c r="CB6582" s="177" t="s">
        <v>264</v>
      </c>
      <c r="CC6582" s="122">
        <v>41.84</v>
      </c>
      <c r="CD6582" s="178" t="s">
        <v>196</v>
      </c>
      <c r="CE6582" s="177" t="s">
        <v>286</v>
      </c>
      <c r="CF6582" s="177" t="s">
        <v>286</v>
      </c>
      <c r="CG6582" s="83" t="s">
        <v>9</v>
      </c>
      <c r="CH6582" s="57"/>
      <c r="CV6582" s="51"/>
      <c r="CW6582" s="51"/>
      <c r="CX6582" s="51"/>
      <c r="CY6582" s="51"/>
      <c r="CZ6582" s="51"/>
      <c r="DA6582" s="51"/>
      <c r="DB6582" s="51"/>
      <c r="DC6582" s="51"/>
      <c r="DD6582" s="51"/>
    </row>
    <row r="6583" spans="73:108" ht="15" x14ac:dyDescent="0.25">
      <c r="BU6583" s="91"/>
      <c r="BV6583" s="177">
        <v>2009</v>
      </c>
      <c r="BW6583" s="177">
        <v>4</v>
      </c>
      <c r="BX6583" s="177" t="s">
        <v>281</v>
      </c>
      <c r="BY6583" s="177" t="s">
        <v>262</v>
      </c>
      <c r="BZ6583" s="177" t="s">
        <v>347</v>
      </c>
      <c r="CA6583" s="177">
        <v>70</v>
      </c>
      <c r="CB6583" s="177" t="s">
        <v>264</v>
      </c>
      <c r="CC6583" s="122">
        <v>11.61</v>
      </c>
      <c r="CD6583" s="178" t="s">
        <v>196</v>
      </c>
      <c r="CE6583" s="177" t="s">
        <v>286</v>
      </c>
      <c r="CF6583" s="177" t="s">
        <v>286</v>
      </c>
      <c r="CG6583" s="83" t="s">
        <v>9</v>
      </c>
      <c r="CH6583" s="57"/>
      <c r="CV6583" s="51"/>
      <c r="CW6583" s="51"/>
      <c r="CX6583" s="51"/>
      <c r="CY6583" s="51"/>
      <c r="CZ6583" s="51"/>
      <c r="DA6583" s="51"/>
      <c r="DB6583" s="51"/>
      <c r="DC6583" s="51"/>
      <c r="DD6583" s="51"/>
    </row>
    <row r="6584" spans="73:108" ht="15" x14ac:dyDescent="0.25">
      <c r="BU6584" s="91"/>
      <c r="BV6584" s="177">
        <v>2009</v>
      </c>
      <c r="BW6584" s="177">
        <v>5</v>
      </c>
      <c r="BX6584" s="177" t="s">
        <v>281</v>
      </c>
      <c r="BY6584" s="177" t="s">
        <v>262</v>
      </c>
      <c r="BZ6584" s="177" t="s">
        <v>277</v>
      </c>
      <c r="CA6584" s="177">
        <v>70</v>
      </c>
      <c r="CB6584" s="177" t="s">
        <v>264</v>
      </c>
      <c r="CC6584" s="122">
        <v>254.69</v>
      </c>
      <c r="CD6584" s="178" t="s">
        <v>196</v>
      </c>
      <c r="CE6584" s="177" t="s">
        <v>286</v>
      </c>
      <c r="CF6584" s="177" t="s">
        <v>286</v>
      </c>
      <c r="CG6584" s="83" t="s">
        <v>9</v>
      </c>
      <c r="CH6584" s="57"/>
      <c r="CV6584" s="51"/>
      <c r="CW6584" s="51"/>
      <c r="CX6584" s="51"/>
      <c r="CY6584" s="51"/>
      <c r="CZ6584" s="51"/>
      <c r="DA6584" s="51"/>
      <c r="DB6584" s="51"/>
      <c r="DC6584" s="51"/>
      <c r="DD6584" s="51"/>
    </row>
    <row r="6585" spans="73:108" ht="15" x14ac:dyDescent="0.25">
      <c r="BU6585" s="91"/>
      <c r="BV6585" s="177">
        <v>2009</v>
      </c>
      <c r="BW6585" s="177">
        <v>5</v>
      </c>
      <c r="BX6585" s="177" t="s">
        <v>281</v>
      </c>
      <c r="BY6585" s="177" t="s">
        <v>262</v>
      </c>
      <c r="BZ6585" s="177" t="s">
        <v>347</v>
      </c>
      <c r="CA6585" s="177">
        <v>70</v>
      </c>
      <c r="CB6585" s="177" t="s">
        <v>264</v>
      </c>
      <c r="CC6585" s="122">
        <v>49.37</v>
      </c>
      <c r="CD6585" s="178" t="s">
        <v>196</v>
      </c>
      <c r="CE6585" s="177" t="s">
        <v>286</v>
      </c>
      <c r="CF6585" s="177" t="s">
        <v>286</v>
      </c>
      <c r="CG6585" s="83" t="s">
        <v>9</v>
      </c>
      <c r="CH6585" s="57"/>
      <c r="CV6585" s="51"/>
      <c r="CW6585" s="51"/>
      <c r="CX6585" s="51"/>
      <c r="CY6585" s="51"/>
      <c r="CZ6585" s="51"/>
      <c r="DA6585" s="51"/>
      <c r="DB6585" s="51"/>
      <c r="DC6585" s="51"/>
      <c r="DD6585" s="51"/>
    </row>
    <row r="6586" spans="73:108" ht="15" x14ac:dyDescent="0.25">
      <c r="BU6586" s="91"/>
      <c r="BV6586" s="177">
        <v>2009</v>
      </c>
      <c r="BW6586" s="177">
        <v>6</v>
      </c>
      <c r="BX6586" s="177" t="s">
        <v>281</v>
      </c>
      <c r="BY6586" s="177" t="s">
        <v>262</v>
      </c>
      <c r="BZ6586" s="177" t="s">
        <v>277</v>
      </c>
      <c r="CA6586" s="177">
        <v>70</v>
      </c>
      <c r="CB6586" s="177" t="s">
        <v>264</v>
      </c>
      <c r="CC6586" s="122">
        <v>225.69</v>
      </c>
      <c r="CD6586" s="178" t="s">
        <v>196</v>
      </c>
      <c r="CE6586" s="177" t="s">
        <v>286</v>
      </c>
      <c r="CF6586" s="177" t="s">
        <v>286</v>
      </c>
      <c r="CG6586" s="83" t="s">
        <v>9</v>
      </c>
      <c r="CH6586" s="57"/>
      <c r="CV6586" s="51"/>
      <c r="CW6586" s="51"/>
      <c r="CX6586" s="51"/>
      <c r="CY6586" s="51"/>
      <c r="CZ6586" s="51"/>
      <c r="DA6586" s="51"/>
      <c r="DB6586" s="51"/>
      <c r="DC6586" s="51"/>
      <c r="DD6586" s="51"/>
    </row>
    <row r="6587" spans="73:108" ht="15" x14ac:dyDescent="0.25">
      <c r="BU6587" s="91"/>
      <c r="BV6587" s="177">
        <v>2009</v>
      </c>
      <c r="BW6587" s="177">
        <v>7</v>
      </c>
      <c r="BX6587" s="177" t="s">
        <v>281</v>
      </c>
      <c r="BY6587" s="177" t="s">
        <v>262</v>
      </c>
      <c r="BZ6587" s="177" t="s">
        <v>277</v>
      </c>
      <c r="CA6587" s="177">
        <v>70</v>
      </c>
      <c r="CB6587" s="177" t="s">
        <v>264</v>
      </c>
      <c r="CC6587" s="122">
        <v>267.08</v>
      </c>
      <c r="CD6587" s="178" t="s">
        <v>196</v>
      </c>
      <c r="CE6587" s="177" t="s">
        <v>286</v>
      </c>
      <c r="CF6587" s="177" t="s">
        <v>286</v>
      </c>
      <c r="CG6587" s="83" t="s">
        <v>9</v>
      </c>
      <c r="CH6587" s="57"/>
      <c r="CV6587" s="51"/>
      <c r="CW6587" s="51"/>
      <c r="CX6587" s="51"/>
      <c r="CY6587" s="51"/>
      <c r="CZ6587" s="51"/>
      <c r="DA6587" s="51"/>
      <c r="DB6587" s="51"/>
      <c r="DC6587" s="51"/>
      <c r="DD6587" s="51"/>
    </row>
    <row r="6588" spans="73:108" ht="15" x14ac:dyDescent="0.25">
      <c r="BU6588" s="91"/>
      <c r="BV6588" s="177">
        <v>2009</v>
      </c>
      <c r="BW6588" s="177">
        <v>7</v>
      </c>
      <c r="BX6588" s="177" t="s">
        <v>281</v>
      </c>
      <c r="BY6588" s="177" t="s">
        <v>262</v>
      </c>
      <c r="BZ6588" s="177" t="s">
        <v>263</v>
      </c>
      <c r="CA6588" s="177">
        <v>70</v>
      </c>
      <c r="CB6588" s="177" t="s">
        <v>264</v>
      </c>
      <c r="CC6588" s="122">
        <v>5.41</v>
      </c>
      <c r="CD6588" s="178" t="s">
        <v>196</v>
      </c>
      <c r="CE6588" s="177" t="s">
        <v>286</v>
      </c>
      <c r="CF6588" s="177" t="s">
        <v>286</v>
      </c>
      <c r="CG6588" s="83" t="s">
        <v>9</v>
      </c>
      <c r="CH6588" s="57"/>
      <c r="CV6588" s="51"/>
      <c r="CW6588" s="51"/>
      <c r="CX6588" s="51"/>
      <c r="CY6588" s="51"/>
      <c r="CZ6588" s="51"/>
      <c r="DA6588" s="51"/>
      <c r="DB6588" s="51"/>
      <c r="DC6588" s="51"/>
      <c r="DD6588" s="51"/>
    </row>
    <row r="6589" spans="73:108" ht="15" x14ac:dyDescent="0.25">
      <c r="BU6589" s="91"/>
      <c r="BV6589" s="177">
        <v>2009</v>
      </c>
      <c r="BW6589" s="177">
        <v>8</v>
      </c>
      <c r="BX6589" s="177" t="s">
        <v>281</v>
      </c>
      <c r="BY6589" s="177" t="s">
        <v>262</v>
      </c>
      <c r="BZ6589" s="177" t="s">
        <v>277</v>
      </c>
      <c r="CA6589" s="177">
        <v>70</v>
      </c>
      <c r="CB6589" s="177" t="s">
        <v>264</v>
      </c>
      <c r="CC6589" s="122">
        <v>173.59</v>
      </c>
      <c r="CD6589" s="178" t="s">
        <v>196</v>
      </c>
      <c r="CE6589" s="177" t="s">
        <v>286</v>
      </c>
      <c r="CF6589" s="177" t="s">
        <v>286</v>
      </c>
      <c r="CG6589" s="83" t="s">
        <v>9</v>
      </c>
      <c r="CH6589" s="57"/>
      <c r="CV6589" s="51"/>
      <c r="CW6589" s="51"/>
      <c r="CX6589" s="51"/>
      <c r="CY6589" s="51"/>
      <c r="CZ6589" s="51"/>
      <c r="DA6589" s="51"/>
      <c r="DB6589" s="51"/>
      <c r="DC6589" s="51"/>
      <c r="DD6589" s="51"/>
    </row>
    <row r="6590" spans="73:108" ht="15" x14ac:dyDescent="0.25">
      <c r="BU6590" s="91"/>
      <c r="BV6590" s="177">
        <v>2009</v>
      </c>
      <c r="BW6590" s="177">
        <v>9</v>
      </c>
      <c r="BX6590" s="177" t="s">
        <v>281</v>
      </c>
      <c r="BY6590" s="177" t="s">
        <v>262</v>
      </c>
      <c r="BZ6590" s="177" t="s">
        <v>277</v>
      </c>
      <c r="CA6590" s="177">
        <v>70</v>
      </c>
      <c r="CB6590" s="177" t="s">
        <v>264</v>
      </c>
      <c r="CC6590" s="122">
        <v>166.45</v>
      </c>
      <c r="CD6590" s="178" t="s">
        <v>196</v>
      </c>
      <c r="CE6590" s="177" t="s">
        <v>286</v>
      </c>
      <c r="CF6590" s="177" t="s">
        <v>286</v>
      </c>
      <c r="CG6590" s="83" t="s">
        <v>9</v>
      </c>
      <c r="CH6590" s="57"/>
      <c r="CV6590" s="51"/>
      <c r="CW6590" s="51"/>
      <c r="CX6590" s="51"/>
      <c r="CY6590" s="51"/>
      <c r="CZ6590" s="51"/>
      <c r="DA6590" s="51"/>
      <c r="DB6590" s="51"/>
      <c r="DC6590" s="51"/>
      <c r="DD6590" s="51"/>
    </row>
    <row r="6591" spans="73:108" ht="15" x14ac:dyDescent="0.25">
      <c r="BU6591" s="91"/>
      <c r="BV6591" s="177">
        <v>2009</v>
      </c>
      <c r="BW6591" s="177">
        <v>9</v>
      </c>
      <c r="BX6591" s="177" t="s">
        <v>281</v>
      </c>
      <c r="BY6591" s="177" t="s">
        <v>262</v>
      </c>
      <c r="BZ6591" s="177" t="s">
        <v>347</v>
      </c>
      <c r="CA6591" s="177">
        <v>70</v>
      </c>
      <c r="CB6591" s="177" t="s">
        <v>264</v>
      </c>
      <c r="CC6591" s="122">
        <v>63.59</v>
      </c>
      <c r="CD6591" s="178" t="s">
        <v>196</v>
      </c>
      <c r="CE6591" s="177" t="s">
        <v>286</v>
      </c>
      <c r="CF6591" s="177" t="s">
        <v>286</v>
      </c>
      <c r="CG6591" s="83" t="s">
        <v>9</v>
      </c>
      <c r="CH6591" s="57"/>
      <c r="CV6591" s="51"/>
      <c r="CW6591" s="51"/>
      <c r="CX6591" s="51"/>
      <c r="CY6591" s="51"/>
      <c r="CZ6591" s="51"/>
      <c r="DA6591" s="51"/>
      <c r="DB6591" s="51"/>
      <c r="DC6591" s="51"/>
      <c r="DD6591" s="51"/>
    </row>
    <row r="6592" spans="73:108" ht="15" x14ac:dyDescent="0.25">
      <c r="BU6592" s="91"/>
      <c r="BV6592" s="177">
        <v>2009</v>
      </c>
      <c r="BW6592" s="177">
        <v>10</v>
      </c>
      <c r="BX6592" s="177" t="s">
        <v>281</v>
      </c>
      <c r="BY6592" s="177" t="s">
        <v>262</v>
      </c>
      <c r="BZ6592" s="177" t="s">
        <v>277</v>
      </c>
      <c r="CA6592" s="177">
        <v>70</v>
      </c>
      <c r="CB6592" s="177" t="s">
        <v>264</v>
      </c>
      <c r="CC6592" s="122">
        <v>155.47999999999999</v>
      </c>
      <c r="CD6592" s="178" t="s">
        <v>196</v>
      </c>
      <c r="CE6592" s="177" t="s">
        <v>286</v>
      </c>
      <c r="CF6592" s="177" t="s">
        <v>286</v>
      </c>
      <c r="CG6592" s="83" t="s">
        <v>9</v>
      </c>
      <c r="CH6592" s="57"/>
      <c r="CV6592" s="51"/>
      <c r="CW6592" s="51"/>
      <c r="CX6592" s="51"/>
      <c r="CY6592" s="51"/>
      <c r="CZ6592" s="51"/>
      <c r="DA6592" s="51"/>
      <c r="DB6592" s="51"/>
      <c r="DC6592" s="51"/>
      <c r="DD6592" s="51"/>
    </row>
    <row r="6593" spans="73:108" ht="15" x14ac:dyDescent="0.25">
      <c r="BU6593" s="91"/>
      <c r="BV6593" s="177">
        <v>2009</v>
      </c>
      <c r="BW6593" s="177">
        <v>10</v>
      </c>
      <c r="BX6593" s="177" t="s">
        <v>281</v>
      </c>
      <c r="BY6593" s="177" t="s">
        <v>262</v>
      </c>
      <c r="BZ6593" s="177" t="s">
        <v>267</v>
      </c>
      <c r="CA6593" s="177">
        <v>70</v>
      </c>
      <c r="CB6593" s="177" t="s">
        <v>264</v>
      </c>
      <c r="CC6593" s="122">
        <v>11.56</v>
      </c>
      <c r="CD6593" s="178" t="s">
        <v>196</v>
      </c>
      <c r="CE6593" s="177" t="s">
        <v>286</v>
      </c>
      <c r="CF6593" s="177" t="s">
        <v>286</v>
      </c>
      <c r="CG6593" s="83" t="s">
        <v>9</v>
      </c>
      <c r="CH6593" s="57"/>
      <c r="CV6593" s="51"/>
      <c r="CW6593" s="51"/>
      <c r="CX6593" s="51"/>
      <c r="CY6593" s="51"/>
      <c r="CZ6593" s="51"/>
      <c r="DA6593" s="51"/>
      <c r="DB6593" s="51"/>
      <c r="DC6593" s="51"/>
      <c r="DD6593" s="51"/>
    </row>
    <row r="6594" spans="73:108" ht="15" x14ac:dyDescent="0.25">
      <c r="BU6594" s="91"/>
      <c r="BV6594" s="177">
        <v>2009</v>
      </c>
      <c r="BW6594" s="177">
        <v>10</v>
      </c>
      <c r="BX6594" s="177" t="s">
        <v>281</v>
      </c>
      <c r="BY6594" s="177" t="s">
        <v>262</v>
      </c>
      <c r="BZ6594" s="177" t="s">
        <v>347</v>
      </c>
      <c r="CA6594" s="177">
        <v>70</v>
      </c>
      <c r="CB6594" s="177" t="s">
        <v>264</v>
      </c>
      <c r="CC6594" s="122">
        <v>210.42</v>
      </c>
      <c r="CD6594" s="178" t="s">
        <v>196</v>
      </c>
      <c r="CE6594" s="177" t="s">
        <v>286</v>
      </c>
      <c r="CF6594" s="177" t="s">
        <v>286</v>
      </c>
      <c r="CG6594" s="83" t="s">
        <v>9</v>
      </c>
      <c r="CH6594" s="57"/>
      <c r="CV6594" s="51"/>
      <c r="CW6594" s="51"/>
      <c r="CX6594" s="51"/>
      <c r="CY6594" s="51"/>
      <c r="CZ6594" s="51"/>
      <c r="DA6594" s="51"/>
      <c r="DB6594" s="51"/>
      <c r="DC6594" s="51"/>
      <c r="DD6594" s="51"/>
    </row>
    <row r="6595" spans="73:108" ht="15" x14ac:dyDescent="0.25">
      <c r="BU6595" s="91"/>
      <c r="BV6595" s="177">
        <v>2009</v>
      </c>
      <c r="BW6595" s="177">
        <v>11</v>
      </c>
      <c r="BX6595" s="177" t="s">
        <v>281</v>
      </c>
      <c r="BY6595" s="177" t="s">
        <v>262</v>
      </c>
      <c r="BZ6595" s="177" t="s">
        <v>277</v>
      </c>
      <c r="CA6595" s="177">
        <v>70</v>
      </c>
      <c r="CB6595" s="177" t="s">
        <v>264</v>
      </c>
      <c r="CC6595" s="122">
        <v>53.03</v>
      </c>
      <c r="CD6595" s="178" t="s">
        <v>196</v>
      </c>
      <c r="CE6595" s="177" t="s">
        <v>286</v>
      </c>
      <c r="CF6595" s="177" t="s">
        <v>286</v>
      </c>
      <c r="CG6595" s="83" t="s">
        <v>9</v>
      </c>
      <c r="CH6595" s="57"/>
      <c r="CV6595" s="51"/>
      <c r="CW6595" s="51"/>
      <c r="CX6595" s="51"/>
      <c r="CY6595" s="51"/>
      <c r="CZ6595" s="51"/>
      <c r="DA6595" s="51"/>
      <c r="DB6595" s="51"/>
      <c r="DC6595" s="51"/>
      <c r="DD6595" s="51"/>
    </row>
    <row r="6596" spans="73:108" ht="15" x14ac:dyDescent="0.25">
      <c r="BU6596" s="91"/>
      <c r="BV6596" s="177">
        <v>2009</v>
      </c>
      <c r="BW6596" s="177">
        <v>11</v>
      </c>
      <c r="BX6596" s="177" t="s">
        <v>281</v>
      </c>
      <c r="BY6596" s="177" t="s">
        <v>262</v>
      </c>
      <c r="BZ6596" s="177" t="s">
        <v>267</v>
      </c>
      <c r="CA6596" s="177">
        <v>70</v>
      </c>
      <c r="CB6596" s="177" t="s">
        <v>264</v>
      </c>
      <c r="CC6596" s="122">
        <v>18.059999999999999</v>
      </c>
      <c r="CD6596" s="178" t="s">
        <v>196</v>
      </c>
      <c r="CE6596" s="177" t="s">
        <v>286</v>
      </c>
      <c r="CF6596" s="177" t="s">
        <v>286</v>
      </c>
      <c r="CG6596" s="83" t="s">
        <v>9</v>
      </c>
      <c r="CH6596" s="57"/>
      <c r="CV6596" s="51"/>
      <c r="CW6596" s="51"/>
      <c r="CX6596" s="51"/>
      <c r="CY6596" s="51"/>
      <c r="CZ6596" s="51"/>
      <c r="DA6596" s="51"/>
      <c r="DB6596" s="51"/>
      <c r="DC6596" s="51"/>
      <c r="DD6596" s="51"/>
    </row>
    <row r="6597" spans="73:108" ht="15" x14ac:dyDescent="0.25">
      <c r="BU6597" s="91"/>
      <c r="BV6597" s="177">
        <v>2009</v>
      </c>
      <c r="BW6597" s="177">
        <v>11</v>
      </c>
      <c r="BX6597" s="177" t="s">
        <v>281</v>
      </c>
      <c r="BY6597" s="177" t="s">
        <v>262</v>
      </c>
      <c r="BZ6597" s="177" t="s">
        <v>347</v>
      </c>
      <c r="CA6597" s="177">
        <v>70</v>
      </c>
      <c r="CB6597" s="177" t="s">
        <v>264</v>
      </c>
      <c r="CC6597" s="122">
        <v>230.56</v>
      </c>
      <c r="CD6597" s="178" t="s">
        <v>196</v>
      </c>
      <c r="CE6597" s="177" t="s">
        <v>286</v>
      </c>
      <c r="CF6597" s="177" t="s">
        <v>286</v>
      </c>
      <c r="CG6597" s="83" t="s">
        <v>9</v>
      </c>
      <c r="CH6597" s="57"/>
      <c r="CV6597" s="51"/>
      <c r="CW6597" s="51"/>
      <c r="CX6597" s="51"/>
      <c r="CY6597" s="51"/>
      <c r="CZ6597" s="51"/>
      <c r="DA6597" s="51"/>
      <c r="DB6597" s="51"/>
      <c r="DC6597" s="51"/>
      <c r="DD6597" s="51"/>
    </row>
    <row r="6598" spans="73:108" ht="15" x14ac:dyDescent="0.25">
      <c r="BU6598" s="91"/>
      <c r="BV6598" s="177">
        <v>2009</v>
      </c>
      <c r="BW6598" s="177">
        <v>12</v>
      </c>
      <c r="BX6598" s="177" t="s">
        <v>281</v>
      </c>
      <c r="BY6598" s="177" t="s">
        <v>262</v>
      </c>
      <c r="BZ6598" s="177" t="s">
        <v>267</v>
      </c>
      <c r="CA6598" s="177">
        <v>70</v>
      </c>
      <c r="CB6598" s="177" t="s">
        <v>264</v>
      </c>
      <c r="CC6598" s="122">
        <v>129.87</v>
      </c>
      <c r="CD6598" s="178" t="s">
        <v>196</v>
      </c>
      <c r="CE6598" s="177" t="s">
        <v>286</v>
      </c>
      <c r="CF6598" s="177" t="s">
        <v>286</v>
      </c>
      <c r="CG6598" s="83" t="s">
        <v>9</v>
      </c>
      <c r="CH6598" s="57"/>
      <c r="CV6598" s="51"/>
      <c r="CW6598" s="51"/>
      <c r="CX6598" s="51"/>
      <c r="CY6598" s="51"/>
      <c r="CZ6598" s="51"/>
      <c r="DA6598" s="51"/>
      <c r="DB6598" s="51"/>
      <c r="DC6598" s="51"/>
      <c r="DD6598" s="51"/>
    </row>
    <row r="6599" spans="73:108" ht="15" x14ac:dyDescent="0.25">
      <c r="BU6599" s="91"/>
      <c r="BV6599" s="177">
        <v>2009</v>
      </c>
      <c r="BW6599" s="177">
        <v>12</v>
      </c>
      <c r="BX6599" s="177" t="s">
        <v>281</v>
      </c>
      <c r="BY6599" s="177" t="s">
        <v>262</v>
      </c>
      <c r="BZ6599" s="177" t="s">
        <v>347</v>
      </c>
      <c r="CA6599" s="177">
        <v>70</v>
      </c>
      <c r="CB6599" s="177" t="s">
        <v>264</v>
      </c>
      <c r="CC6599" s="122">
        <v>73.22</v>
      </c>
      <c r="CD6599" s="178" t="s">
        <v>196</v>
      </c>
      <c r="CE6599" s="177" t="s">
        <v>286</v>
      </c>
      <c r="CF6599" s="177" t="s">
        <v>286</v>
      </c>
      <c r="CG6599" s="83" t="s">
        <v>9</v>
      </c>
      <c r="CH6599" s="57"/>
      <c r="CV6599" s="51"/>
      <c r="CW6599" s="51"/>
      <c r="CX6599" s="51"/>
      <c r="CY6599" s="51"/>
      <c r="CZ6599" s="51"/>
      <c r="DA6599" s="51"/>
      <c r="DB6599" s="51"/>
      <c r="DC6599" s="51"/>
      <c r="DD6599" s="51"/>
    </row>
    <row r="6600" spans="73:108" ht="15" x14ac:dyDescent="0.25">
      <c r="BU6600" s="91"/>
      <c r="BV6600" s="177">
        <v>2010</v>
      </c>
      <c r="BW6600" s="177">
        <v>1</v>
      </c>
      <c r="BX6600" s="177" t="s">
        <v>281</v>
      </c>
      <c r="BY6600" s="177" t="s">
        <v>262</v>
      </c>
      <c r="BZ6600" s="177" t="s">
        <v>267</v>
      </c>
      <c r="CA6600" s="177">
        <v>70</v>
      </c>
      <c r="CB6600" s="177" t="s">
        <v>264</v>
      </c>
      <c r="CC6600" s="122">
        <v>34.28</v>
      </c>
      <c r="CD6600" s="178" t="s">
        <v>196</v>
      </c>
      <c r="CE6600" s="177" t="s">
        <v>286</v>
      </c>
      <c r="CF6600" s="177" t="s">
        <v>286</v>
      </c>
      <c r="CG6600" s="83" t="s">
        <v>9</v>
      </c>
      <c r="CH6600" s="57"/>
      <c r="CV6600" s="51"/>
      <c r="CW6600" s="51"/>
      <c r="CX6600" s="51"/>
      <c r="CY6600" s="51"/>
      <c r="CZ6600" s="51"/>
      <c r="DA6600" s="51"/>
      <c r="DB6600" s="51"/>
      <c r="DC6600" s="51"/>
      <c r="DD6600" s="51"/>
    </row>
    <row r="6601" spans="73:108" ht="15" x14ac:dyDescent="0.25">
      <c r="BU6601" s="91"/>
      <c r="BV6601" s="177">
        <v>2010</v>
      </c>
      <c r="BW6601" s="177">
        <v>2</v>
      </c>
      <c r="BX6601" s="177" t="s">
        <v>281</v>
      </c>
      <c r="BY6601" s="177" t="s">
        <v>262</v>
      </c>
      <c r="BZ6601" s="177" t="s">
        <v>277</v>
      </c>
      <c r="CA6601" s="177">
        <v>70</v>
      </c>
      <c r="CB6601" s="177" t="s">
        <v>264</v>
      </c>
      <c r="CC6601" s="122">
        <v>9.5</v>
      </c>
      <c r="CD6601" s="178" t="s">
        <v>196</v>
      </c>
      <c r="CE6601" s="177" t="s">
        <v>286</v>
      </c>
      <c r="CF6601" s="177" t="s">
        <v>286</v>
      </c>
      <c r="CG6601" s="83" t="s">
        <v>9</v>
      </c>
      <c r="CH6601" s="57"/>
      <c r="CV6601" s="51"/>
      <c r="CW6601" s="51"/>
      <c r="CX6601" s="51"/>
      <c r="CY6601" s="51"/>
      <c r="CZ6601" s="51"/>
      <c r="DA6601" s="51"/>
      <c r="DB6601" s="51"/>
      <c r="DC6601" s="51"/>
      <c r="DD6601" s="51"/>
    </row>
    <row r="6602" spans="73:108" ht="15" x14ac:dyDescent="0.25">
      <c r="BU6602" s="91"/>
      <c r="BV6602" s="177">
        <v>2010</v>
      </c>
      <c r="BW6602" s="177">
        <v>2</v>
      </c>
      <c r="BX6602" s="177" t="s">
        <v>281</v>
      </c>
      <c r="BY6602" s="177" t="s">
        <v>262</v>
      </c>
      <c r="BZ6602" s="177" t="s">
        <v>267</v>
      </c>
      <c r="CA6602" s="177">
        <v>70</v>
      </c>
      <c r="CB6602" s="177" t="s">
        <v>264</v>
      </c>
      <c r="CC6602" s="122">
        <v>36.19</v>
      </c>
      <c r="CD6602" s="178" t="s">
        <v>196</v>
      </c>
      <c r="CE6602" s="177" t="s">
        <v>286</v>
      </c>
      <c r="CF6602" s="177" t="s">
        <v>286</v>
      </c>
      <c r="CG6602" s="83" t="s">
        <v>9</v>
      </c>
      <c r="CH6602" s="57"/>
      <c r="CV6602" s="51"/>
      <c r="CW6602" s="51"/>
      <c r="CX6602" s="51"/>
      <c r="CY6602" s="51"/>
      <c r="CZ6602" s="51"/>
      <c r="DA6602" s="51"/>
      <c r="DB6602" s="51"/>
      <c r="DC6602" s="51"/>
      <c r="DD6602" s="51"/>
    </row>
    <row r="6603" spans="73:108" ht="15" x14ac:dyDescent="0.25">
      <c r="BU6603" s="91"/>
      <c r="BV6603" s="177">
        <v>2010</v>
      </c>
      <c r="BW6603" s="177">
        <v>3</v>
      </c>
      <c r="BX6603" s="177" t="s">
        <v>281</v>
      </c>
      <c r="BY6603" s="177" t="s">
        <v>262</v>
      </c>
      <c r="BZ6603" s="177" t="s">
        <v>277</v>
      </c>
      <c r="CA6603" s="177">
        <v>70</v>
      </c>
      <c r="CB6603" s="177" t="s">
        <v>264</v>
      </c>
      <c r="CC6603" s="122">
        <v>17.5</v>
      </c>
      <c r="CD6603" s="178" t="s">
        <v>3386</v>
      </c>
      <c r="CE6603" s="177" t="s">
        <v>286</v>
      </c>
      <c r="CF6603" s="177" t="s">
        <v>286</v>
      </c>
      <c r="CG6603" s="83" t="s">
        <v>9</v>
      </c>
      <c r="CH6603" s="57"/>
      <c r="CV6603" s="51"/>
      <c r="CW6603" s="51"/>
      <c r="CX6603" s="51"/>
      <c r="CY6603" s="51"/>
      <c r="CZ6603" s="51"/>
      <c r="DA6603" s="51"/>
      <c r="DB6603" s="51"/>
      <c r="DC6603" s="51"/>
      <c r="DD6603" s="51"/>
    </row>
    <row r="6604" spans="73:108" ht="15" x14ac:dyDescent="0.25">
      <c r="BU6604" s="91"/>
      <c r="BV6604" s="177">
        <v>2010</v>
      </c>
      <c r="BW6604" s="177">
        <v>3</v>
      </c>
      <c r="BX6604" s="177" t="s">
        <v>281</v>
      </c>
      <c r="BY6604" s="177" t="s">
        <v>262</v>
      </c>
      <c r="BZ6604" s="177" t="s">
        <v>267</v>
      </c>
      <c r="CA6604" s="177">
        <v>70</v>
      </c>
      <c r="CB6604" s="177" t="s">
        <v>264</v>
      </c>
      <c r="CC6604" s="122">
        <v>65.37</v>
      </c>
      <c r="CD6604" s="178" t="s">
        <v>3386</v>
      </c>
      <c r="CE6604" s="177" t="s">
        <v>286</v>
      </c>
      <c r="CF6604" s="177" t="s">
        <v>286</v>
      </c>
      <c r="CG6604" s="83" t="s">
        <v>9</v>
      </c>
      <c r="CH6604" s="57"/>
      <c r="CV6604" s="51"/>
      <c r="CW6604" s="51"/>
      <c r="CX6604" s="51"/>
      <c r="CY6604" s="51"/>
      <c r="CZ6604" s="51"/>
      <c r="DA6604" s="51"/>
      <c r="DB6604" s="51"/>
      <c r="DC6604" s="51"/>
      <c r="DD6604" s="51"/>
    </row>
    <row r="6605" spans="73:108" ht="15" x14ac:dyDescent="0.25">
      <c r="BU6605" s="91"/>
      <c r="BV6605" s="177">
        <v>2010</v>
      </c>
      <c r="BW6605" s="177">
        <v>4</v>
      </c>
      <c r="BX6605" s="177" t="s">
        <v>281</v>
      </c>
      <c r="BY6605" s="177" t="s">
        <v>262</v>
      </c>
      <c r="BZ6605" s="177" t="s">
        <v>277</v>
      </c>
      <c r="CA6605" s="177">
        <v>70</v>
      </c>
      <c r="CB6605" s="177" t="s">
        <v>264</v>
      </c>
      <c r="CC6605" s="122">
        <v>17.940000000000001</v>
      </c>
      <c r="CD6605" s="178" t="s">
        <v>3386</v>
      </c>
      <c r="CE6605" s="177" t="s">
        <v>286</v>
      </c>
      <c r="CF6605" s="177" t="s">
        <v>286</v>
      </c>
      <c r="CG6605" s="83" t="s">
        <v>9</v>
      </c>
      <c r="CH6605" s="57"/>
      <c r="CV6605" s="51"/>
      <c r="CW6605" s="51"/>
      <c r="CX6605" s="51"/>
      <c r="CY6605" s="51"/>
      <c r="CZ6605" s="51"/>
      <c r="DA6605" s="51"/>
      <c r="DB6605" s="51"/>
      <c r="DC6605" s="51"/>
      <c r="DD6605" s="51"/>
    </row>
    <row r="6606" spans="73:108" ht="15" x14ac:dyDescent="0.25">
      <c r="BU6606" s="91"/>
      <c r="BV6606" s="177">
        <v>2010</v>
      </c>
      <c r="BW6606" s="177">
        <v>4</v>
      </c>
      <c r="BX6606" s="177" t="s">
        <v>281</v>
      </c>
      <c r="BY6606" s="177" t="s">
        <v>262</v>
      </c>
      <c r="BZ6606" s="177" t="s">
        <v>267</v>
      </c>
      <c r="CA6606" s="177">
        <v>70</v>
      </c>
      <c r="CB6606" s="177" t="s">
        <v>264</v>
      </c>
      <c r="CC6606" s="122">
        <v>31.69</v>
      </c>
      <c r="CD6606" s="178" t="s">
        <v>3386</v>
      </c>
      <c r="CE6606" s="177" t="s">
        <v>286</v>
      </c>
      <c r="CF6606" s="177" t="s">
        <v>286</v>
      </c>
      <c r="CG6606" s="83" t="s">
        <v>9</v>
      </c>
      <c r="CH6606" s="57"/>
      <c r="CV6606" s="51"/>
      <c r="CW6606" s="51"/>
      <c r="CX6606" s="51"/>
      <c r="CY6606" s="51"/>
      <c r="CZ6606" s="51"/>
      <c r="DA6606" s="51"/>
      <c r="DB6606" s="51"/>
      <c r="DC6606" s="51"/>
      <c r="DD6606" s="51"/>
    </row>
    <row r="6607" spans="73:108" ht="15" x14ac:dyDescent="0.25">
      <c r="BU6607" s="91"/>
      <c r="BV6607" s="177">
        <v>2010</v>
      </c>
      <c r="BW6607" s="177">
        <v>4</v>
      </c>
      <c r="BX6607" s="177" t="s">
        <v>281</v>
      </c>
      <c r="BY6607" s="177" t="s">
        <v>262</v>
      </c>
      <c r="BZ6607" s="177" t="s">
        <v>347</v>
      </c>
      <c r="CA6607" s="177">
        <v>70</v>
      </c>
      <c r="CB6607" s="177" t="s">
        <v>264</v>
      </c>
      <c r="CC6607" s="122">
        <v>33</v>
      </c>
      <c r="CD6607" s="178" t="s">
        <v>3386</v>
      </c>
      <c r="CE6607" s="177" t="s">
        <v>286</v>
      </c>
      <c r="CF6607" s="177" t="s">
        <v>286</v>
      </c>
      <c r="CG6607" s="83" t="s">
        <v>9</v>
      </c>
      <c r="CH6607" s="57"/>
      <c r="CV6607" s="51"/>
      <c r="CW6607" s="51"/>
      <c r="CX6607" s="51"/>
      <c r="CY6607" s="51"/>
      <c r="CZ6607" s="51"/>
      <c r="DA6607" s="51"/>
      <c r="DB6607" s="51"/>
      <c r="DC6607" s="51"/>
      <c r="DD6607" s="51"/>
    </row>
    <row r="6608" spans="73:108" ht="15" x14ac:dyDescent="0.25">
      <c r="BU6608" s="91"/>
      <c r="BV6608" s="177">
        <v>2010</v>
      </c>
      <c r="BW6608" s="177">
        <v>5</v>
      </c>
      <c r="BX6608" s="177" t="s">
        <v>281</v>
      </c>
      <c r="BY6608" s="177" t="s">
        <v>262</v>
      </c>
      <c r="BZ6608" s="177" t="s">
        <v>277</v>
      </c>
      <c r="CA6608" s="177">
        <v>70</v>
      </c>
      <c r="CB6608" s="177" t="s">
        <v>264</v>
      </c>
      <c r="CC6608" s="122">
        <v>17.46</v>
      </c>
      <c r="CD6608" s="178" t="s">
        <v>3386</v>
      </c>
      <c r="CE6608" s="177" t="s">
        <v>286</v>
      </c>
      <c r="CF6608" s="177" t="s">
        <v>286</v>
      </c>
      <c r="CG6608" s="83" t="s">
        <v>9</v>
      </c>
      <c r="CH6608" s="57"/>
      <c r="CV6608" s="51"/>
      <c r="CW6608" s="51"/>
      <c r="CX6608" s="51"/>
      <c r="CY6608" s="51"/>
      <c r="CZ6608" s="51"/>
      <c r="DA6608" s="51"/>
      <c r="DB6608" s="51"/>
      <c r="DC6608" s="51"/>
      <c r="DD6608" s="51"/>
    </row>
    <row r="6609" spans="73:108" ht="15" x14ac:dyDescent="0.25">
      <c r="BU6609" s="91"/>
      <c r="BV6609" s="177">
        <v>2010</v>
      </c>
      <c r="BW6609" s="177">
        <v>5</v>
      </c>
      <c r="BX6609" s="177" t="s">
        <v>281</v>
      </c>
      <c r="BY6609" s="177" t="s">
        <v>262</v>
      </c>
      <c r="BZ6609" s="177" t="s">
        <v>263</v>
      </c>
      <c r="CA6609" s="177">
        <v>70</v>
      </c>
      <c r="CB6609" s="177" t="s">
        <v>264</v>
      </c>
      <c r="CC6609" s="122">
        <v>1.85</v>
      </c>
      <c r="CD6609" s="178" t="s">
        <v>3386</v>
      </c>
      <c r="CE6609" s="177" t="s">
        <v>286</v>
      </c>
      <c r="CF6609" s="177" t="s">
        <v>286</v>
      </c>
      <c r="CG6609" s="83" t="s">
        <v>9</v>
      </c>
      <c r="CH6609" s="57"/>
      <c r="CV6609" s="51"/>
      <c r="CW6609" s="51"/>
      <c r="CX6609" s="51"/>
      <c r="CY6609" s="51"/>
      <c r="CZ6609" s="51"/>
      <c r="DA6609" s="51"/>
      <c r="DB6609" s="51"/>
      <c r="DC6609" s="51"/>
      <c r="DD6609" s="51"/>
    </row>
    <row r="6610" spans="73:108" ht="15" x14ac:dyDescent="0.25">
      <c r="BU6610" s="91"/>
      <c r="BV6610" s="177">
        <v>2010</v>
      </c>
      <c r="BW6610" s="177">
        <v>5</v>
      </c>
      <c r="BX6610" s="177" t="s">
        <v>281</v>
      </c>
      <c r="BY6610" s="177" t="s">
        <v>262</v>
      </c>
      <c r="BZ6610" s="177" t="s">
        <v>268</v>
      </c>
      <c r="CA6610" s="177">
        <v>70</v>
      </c>
      <c r="CB6610" s="177" t="s">
        <v>264</v>
      </c>
      <c r="CC6610" s="122">
        <v>11.87</v>
      </c>
      <c r="CD6610" s="178" t="s">
        <v>3386</v>
      </c>
      <c r="CE6610" s="177" t="s">
        <v>286</v>
      </c>
      <c r="CF6610" s="177" t="s">
        <v>286</v>
      </c>
      <c r="CG6610" s="83" t="s">
        <v>9</v>
      </c>
      <c r="CH6610" s="57"/>
      <c r="CV6610" s="51"/>
      <c r="CW6610" s="51"/>
      <c r="CX6610" s="51"/>
      <c r="CY6610" s="51"/>
      <c r="CZ6610" s="51"/>
      <c r="DA6610" s="51"/>
      <c r="DB6610" s="51"/>
      <c r="DC6610" s="51"/>
      <c r="DD6610" s="51"/>
    </row>
    <row r="6611" spans="73:108" ht="15" x14ac:dyDescent="0.25">
      <c r="BU6611" s="91"/>
      <c r="BV6611" s="177">
        <v>2010</v>
      </c>
      <c r="BW6611" s="177">
        <v>5</v>
      </c>
      <c r="BX6611" s="177" t="s">
        <v>281</v>
      </c>
      <c r="BY6611" s="177" t="s">
        <v>262</v>
      </c>
      <c r="BZ6611" s="177" t="s">
        <v>347</v>
      </c>
      <c r="CA6611" s="177">
        <v>70</v>
      </c>
      <c r="CB6611" s="177" t="s">
        <v>264</v>
      </c>
      <c r="CC6611" s="122">
        <v>67.260000000000005</v>
      </c>
      <c r="CD6611" s="178" t="s">
        <v>3386</v>
      </c>
      <c r="CE6611" s="177" t="s">
        <v>286</v>
      </c>
      <c r="CF6611" s="177" t="s">
        <v>286</v>
      </c>
      <c r="CG6611" s="83" t="s">
        <v>9</v>
      </c>
      <c r="CH6611" s="57"/>
      <c r="CV6611" s="51"/>
      <c r="CW6611" s="51"/>
      <c r="CX6611" s="51"/>
      <c r="CY6611" s="51"/>
      <c r="CZ6611" s="51"/>
      <c r="DA6611" s="51"/>
      <c r="DB6611" s="51"/>
      <c r="DC6611" s="51"/>
      <c r="DD6611" s="51"/>
    </row>
    <row r="6612" spans="73:108" ht="15" x14ac:dyDescent="0.25">
      <c r="BU6612" s="91"/>
      <c r="BV6612" s="177">
        <v>2010</v>
      </c>
      <c r="BW6612" s="177">
        <v>6</v>
      </c>
      <c r="BX6612" s="177" t="s">
        <v>281</v>
      </c>
      <c r="BY6612" s="177" t="s">
        <v>262</v>
      </c>
      <c r="BZ6612" s="177" t="s">
        <v>277</v>
      </c>
      <c r="CA6612" s="177">
        <v>70</v>
      </c>
      <c r="CB6612" s="177" t="s">
        <v>264</v>
      </c>
      <c r="CC6612" s="122">
        <v>57.25</v>
      </c>
      <c r="CD6612" s="178" t="s">
        <v>3386</v>
      </c>
      <c r="CE6612" s="177" t="s">
        <v>286</v>
      </c>
      <c r="CF6612" s="177" t="s">
        <v>286</v>
      </c>
      <c r="CG6612" s="83" t="s">
        <v>9</v>
      </c>
      <c r="CH6612" s="57"/>
      <c r="CV6612" s="51"/>
      <c r="CW6612" s="51"/>
      <c r="CX6612" s="51"/>
      <c r="CY6612" s="51"/>
      <c r="CZ6612" s="51"/>
      <c r="DA6612" s="51"/>
      <c r="DB6612" s="51"/>
      <c r="DC6612" s="51"/>
      <c r="DD6612" s="51"/>
    </row>
    <row r="6613" spans="73:108" ht="15" x14ac:dyDescent="0.25">
      <c r="BU6613" s="91"/>
      <c r="BV6613" s="177">
        <v>2010</v>
      </c>
      <c r="BW6613" s="177">
        <v>6</v>
      </c>
      <c r="BX6613" s="177" t="s">
        <v>281</v>
      </c>
      <c r="BY6613" s="177" t="s">
        <v>262</v>
      </c>
      <c r="BZ6613" s="177" t="s">
        <v>263</v>
      </c>
      <c r="CA6613" s="177">
        <v>70</v>
      </c>
      <c r="CB6613" s="177" t="s">
        <v>264</v>
      </c>
      <c r="CC6613" s="122">
        <v>81.94</v>
      </c>
      <c r="CD6613" s="178" t="s">
        <v>3386</v>
      </c>
      <c r="CE6613" s="177" t="s">
        <v>286</v>
      </c>
      <c r="CF6613" s="177" t="s">
        <v>286</v>
      </c>
      <c r="CG6613" s="83" t="s">
        <v>9</v>
      </c>
      <c r="CH6613" s="57"/>
      <c r="CV6613" s="51"/>
      <c r="CW6613" s="51"/>
      <c r="CX6613" s="51"/>
      <c r="CY6613" s="51"/>
      <c r="CZ6613" s="51"/>
      <c r="DA6613" s="51"/>
      <c r="DB6613" s="51"/>
      <c r="DC6613" s="51"/>
      <c r="DD6613" s="51"/>
    </row>
    <row r="6614" spans="73:108" ht="15" x14ac:dyDescent="0.25">
      <c r="BU6614" s="91"/>
      <c r="BV6614" s="177">
        <v>2010</v>
      </c>
      <c r="BW6614" s="177">
        <v>6</v>
      </c>
      <c r="BX6614" s="177" t="s">
        <v>281</v>
      </c>
      <c r="BY6614" s="177" t="s">
        <v>262</v>
      </c>
      <c r="BZ6614" s="177" t="s">
        <v>268</v>
      </c>
      <c r="CA6614" s="177">
        <v>70</v>
      </c>
      <c r="CB6614" s="177" t="s">
        <v>264</v>
      </c>
      <c r="CC6614" s="122">
        <v>16.03</v>
      </c>
      <c r="CD6614" s="178" t="s">
        <v>3386</v>
      </c>
      <c r="CE6614" s="177" t="s">
        <v>286</v>
      </c>
      <c r="CF6614" s="177" t="s">
        <v>286</v>
      </c>
      <c r="CG6614" s="83" t="s">
        <v>9</v>
      </c>
      <c r="CH6614" s="57"/>
      <c r="CV6614" s="51"/>
      <c r="CW6614" s="51"/>
      <c r="CX6614" s="51"/>
      <c r="CY6614" s="51"/>
      <c r="CZ6614" s="51"/>
      <c r="DA6614" s="51"/>
      <c r="DB6614" s="51"/>
      <c r="DC6614" s="51"/>
      <c r="DD6614" s="51"/>
    </row>
    <row r="6615" spans="73:108" ht="15" x14ac:dyDescent="0.25">
      <c r="BU6615" s="91"/>
      <c r="BV6615" s="177">
        <v>2010</v>
      </c>
      <c r="BW6615" s="177">
        <v>6</v>
      </c>
      <c r="BX6615" s="177" t="s">
        <v>281</v>
      </c>
      <c r="BY6615" s="177" t="s">
        <v>262</v>
      </c>
      <c r="BZ6615" s="177" t="s">
        <v>347</v>
      </c>
      <c r="CA6615" s="177">
        <v>70</v>
      </c>
      <c r="CB6615" s="177" t="s">
        <v>264</v>
      </c>
      <c r="CC6615" s="122">
        <v>32.049999999999997</v>
      </c>
      <c r="CD6615" s="178" t="s">
        <v>3386</v>
      </c>
      <c r="CE6615" s="177" t="s">
        <v>286</v>
      </c>
      <c r="CF6615" s="177" t="s">
        <v>286</v>
      </c>
      <c r="CG6615" s="83" t="s">
        <v>9</v>
      </c>
      <c r="CH6615" s="57"/>
      <c r="CV6615" s="51"/>
      <c r="CW6615" s="51"/>
      <c r="CX6615" s="51"/>
      <c r="CY6615" s="51"/>
      <c r="CZ6615" s="51"/>
      <c r="DA6615" s="51"/>
      <c r="DB6615" s="51"/>
      <c r="DC6615" s="51"/>
      <c r="DD6615" s="51"/>
    </row>
    <row r="6616" spans="73:108" ht="15" x14ac:dyDescent="0.25">
      <c r="BU6616" s="91"/>
      <c r="BV6616" s="177">
        <v>2010</v>
      </c>
      <c r="BW6616" s="177">
        <v>7</v>
      </c>
      <c r="BX6616" s="177" t="s">
        <v>281</v>
      </c>
      <c r="BY6616" s="177" t="s">
        <v>262</v>
      </c>
      <c r="BZ6616" s="177" t="s">
        <v>277</v>
      </c>
      <c r="CA6616" s="177">
        <v>70</v>
      </c>
      <c r="CB6616" s="177" t="s">
        <v>264</v>
      </c>
      <c r="CC6616" s="122">
        <v>155.72</v>
      </c>
      <c r="CD6616" s="178" t="s">
        <v>3386</v>
      </c>
      <c r="CE6616" s="177" t="s">
        <v>286</v>
      </c>
      <c r="CF6616" s="177" t="s">
        <v>286</v>
      </c>
      <c r="CG6616" s="83" t="s">
        <v>9</v>
      </c>
      <c r="CH6616" s="57"/>
      <c r="CV6616" s="51"/>
      <c r="CW6616" s="51"/>
      <c r="CX6616" s="51"/>
      <c r="CY6616" s="51"/>
      <c r="CZ6616" s="51"/>
      <c r="DA6616" s="51"/>
      <c r="DB6616" s="51"/>
      <c r="DC6616" s="51"/>
      <c r="DD6616" s="51"/>
    </row>
    <row r="6617" spans="73:108" ht="15" x14ac:dyDescent="0.25">
      <c r="BU6617" s="91"/>
      <c r="BV6617" s="177">
        <v>2010</v>
      </c>
      <c r="BW6617" s="177">
        <v>7</v>
      </c>
      <c r="BX6617" s="177" t="s">
        <v>281</v>
      </c>
      <c r="BY6617" s="177" t="s">
        <v>262</v>
      </c>
      <c r="BZ6617" s="177" t="s">
        <v>263</v>
      </c>
      <c r="CA6617" s="177">
        <v>70</v>
      </c>
      <c r="CB6617" s="177" t="s">
        <v>264</v>
      </c>
      <c r="CC6617" s="122">
        <v>114.11</v>
      </c>
      <c r="CD6617" s="178" t="s">
        <v>3386</v>
      </c>
      <c r="CE6617" s="177" t="s">
        <v>286</v>
      </c>
      <c r="CF6617" s="177" t="s">
        <v>286</v>
      </c>
      <c r="CG6617" s="83" t="s">
        <v>9</v>
      </c>
      <c r="CH6617" s="57"/>
      <c r="CV6617" s="51"/>
      <c r="CW6617" s="51"/>
      <c r="CX6617" s="51"/>
      <c r="CY6617" s="51"/>
      <c r="CZ6617" s="51"/>
      <c r="DA6617" s="51"/>
      <c r="DB6617" s="51"/>
      <c r="DC6617" s="51"/>
      <c r="DD6617" s="51"/>
    </row>
    <row r="6618" spans="73:108" ht="15" x14ac:dyDescent="0.25">
      <c r="BU6618" s="91"/>
      <c r="BV6618" s="177">
        <v>2010</v>
      </c>
      <c r="BW6618" s="177">
        <v>7</v>
      </c>
      <c r="BX6618" s="177" t="s">
        <v>281</v>
      </c>
      <c r="BY6618" s="177" t="s">
        <v>262</v>
      </c>
      <c r="BZ6618" s="177" t="s">
        <v>266</v>
      </c>
      <c r="CA6618" s="177">
        <v>70</v>
      </c>
      <c r="CB6618" s="177" t="s">
        <v>264</v>
      </c>
      <c r="CC6618" s="122">
        <v>101.39</v>
      </c>
      <c r="CD6618" s="178" t="s">
        <v>3386</v>
      </c>
      <c r="CE6618" s="177" t="s">
        <v>286</v>
      </c>
      <c r="CF6618" s="177" t="s">
        <v>286</v>
      </c>
      <c r="CG6618" s="83" t="s">
        <v>9</v>
      </c>
      <c r="CH6618" s="57"/>
      <c r="CV6618" s="51"/>
      <c r="CW6618" s="51"/>
      <c r="CX6618" s="51"/>
      <c r="CY6618" s="51"/>
      <c r="CZ6618" s="51"/>
      <c r="DA6618" s="51"/>
      <c r="DB6618" s="51"/>
      <c r="DC6618" s="51"/>
      <c r="DD6618" s="51"/>
    </row>
    <row r="6619" spans="73:108" ht="15" x14ac:dyDescent="0.25">
      <c r="BU6619" s="91"/>
      <c r="BV6619" s="177">
        <v>2010</v>
      </c>
      <c r="BW6619" s="177">
        <v>7</v>
      </c>
      <c r="BX6619" s="177" t="s">
        <v>281</v>
      </c>
      <c r="BY6619" s="177" t="s">
        <v>262</v>
      </c>
      <c r="BZ6619" s="177" t="s">
        <v>268</v>
      </c>
      <c r="CA6619" s="177">
        <v>70</v>
      </c>
      <c r="CB6619" s="177" t="s">
        <v>264</v>
      </c>
      <c r="CC6619" s="122">
        <v>48.47</v>
      </c>
      <c r="CD6619" s="178" t="s">
        <v>3386</v>
      </c>
      <c r="CE6619" s="177" t="s">
        <v>286</v>
      </c>
      <c r="CF6619" s="177" t="s">
        <v>286</v>
      </c>
      <c r="CG6619" s="83" t="s">
        <v>9</v>
      </c>
      <c r="CH6619" s="57"/>
      <c r="CV6619" s="51"/>
      <c r="CW6619" s="51"/>
      <c r="CX6619" s="51"/>
      <c r="CY6619" s="51"/>
      <c r="CZ6619" s="51"/>
      <c r="DA6619" s="51"/>
      <c r="DB6619" s="51"/>
      <c r="DC6619" s="51"/>
      <c r="DD6619" s="51"/>
    </row>
    <row r="6620" spans="73:108" ht="15" x14ac:dyDescent="0.25">
      <c r="BU6620" s="91"/>
      <c r="BV6620" s="177">
        <v>2010</v>
      </c>
      <c r="BW6620" s="177">
        <v>7</v>
      </c>
      <c r="BX6620" s="177" t="s">
        <v>281</v>
      </c>
      <c r="BY6620" s="177" t="s">
        <v>262</v>
      </c>
      <c r="BZ6620" s="177" t="s">
        <v>347</v>
      </c>
      <c r="CA6620" s="177">
        <v>70</v>
      </c>
      <c r="CB6620" s="177" t="s">
        <v>264</v>
      </c>
      <c r="CC6620" s="122">
        <v>42.12</v>
      </c>
      <c r="CD6620" s="178" t="s">
        <v>3386</v>
      </c>
      <c r="CE6620" s="177" t="s">
        <v>286</v>
      </c>
      <c r="CF6620" s="177" t="s">
        <v>286</v>
      </c>
      <c r="CG6620" s="83" t="s">
        <v>9</v>
      </c>
      <c r="CH6620" s="57"/>
      <c r="CV6620" s="51"/>
      <c r="CW6620" s="51"/>
      <c r="CX6620" s="51"/>
      <c r="CY6620" s="51"/>
      <c r="CZ6620" s="51"/>
      <c r="DA6620" s="51"/>
      <c r="DB6620" s="51"/>
      <c r="DC6620" s="51"/>
      <c r="DD6620" s="51"/>
    </row>
    <row r="6621" spans="73:108" ht="15" x14ac:dyDescent="0.25">
      <c r="BU6621" s="91"/>
      <c r="BV6621" s="177">
        <v>2010</v>
      </c>
      <c r="BW6621" s="177">
        <v>8</v>
      </c>
      <c r="BX6621" s="177" t="s">
        <v>281</v>
      </c>
      <c r="BY6621" s="177" t="s">
        <v>262</v>
      </c>
      <c r="BZ6621" s="177" t="s">
        <v>277</v>
      </c>
      <c r="CA6621" s="177">
        <v>70</v>
      </c>
      <c r="CB6621" s="177" t="s">
        <v>264</v>
      </c>
      <c r="CC6621" s="122">
        <v>138.31</v>
      </c>
      <c r="CD6621" s="178" t="s">
        <v>3386</v>
      </c>
      <c r="CE6621" s="177" t="s">
        <v>286</v>
      </c>
      <c r="CF6621" s="177" t="s">
        <v>286</v>
      </c>
      <c r="CG6621" s="83" t="s">
        <v>9</v>
      </c>
      <c r="CH6621" s="57"/>
      <c r="CV6621" s="51"/>
      <c r="CW6621" s="51"/>
      <c r="CX6621" s="51"/>
      <c r="CY6621" s="51"/>
      <c r="CZ6621" s="51"/>
      <c r="DA6621" s="51"/>
      <c r="DB6621" s="51"/>
      <c r="DC6621" s="51"/>
      <c r="DD6621" s="51"/>
    </row>
    <row r="6622" spans="73:108" ht="15" x14ac:dyDescent="0.25">
      <c r="BU6622" s="91"/>
      <c r="BV6622" s="177">
        <v>2010</v>
      </c>
      <c r="BW6622" s="177">
        <v>8</v>
      </c>
      <c r="BX6622" s="177" t="s">
        <v>281</v>
      </c>
      <c r="BY6622" s="177" t="s">
        <v>262</v>
      </c>
      <c r="BZ6622" s="177" t="s">
        <v>263</v>
      </c>
      <c r="CA6622" s="177">
        <v>70</v>
      </c>
      <c r="CB6622" s="177" t="s">
        <v>264</v>
      </c>
      <c r="CC6622" s="122">
        <v>109.92</v>
      </c>
      <c r="CD6622" s="178" t="s">
        <v>3386</v>
      </c>
      <c r="CE6622" s="177" t="s">
        <v>286</v>
      </c>
      <c r="CF6622" s="177" t="s">
        <v>286</v>
      </c>
      <c r="CG6622" s="83" t="s">
        <v>9</v>
      </c>
      <c r="CH6622" s="57"/>
      <c r="CV6622" s="51"/>
      <c r="CW6622" s="51"/>
      <c r="CX6622" s="51"/>
      <c r="CY6622" s="51"/>
      <c r="CZ6622" s="51"/>
      <c r="DA6622" s="51"/>
      <c r="DB6622" s="51"/>
      <c r="DC6622" s="51"/>
      <c r="DD6622" s="51"/>
    </row>
    <row r="6623" spans="73:108" ht="15" x14ac:dyDescent="0.25">
      <c r="BU6623" s="91"/>
      <c r="BV6623" s="177">
        <v>2010</v>
      </c>
      <c r="BW6623" s="177">
        <v>8</v>
      </c>
      <c r="BX6623" s="177" t="s">
        <v>281</v>
      </c>
      <c r="BY6623" s="177" t="s">
        <v>262</v>
      </c>
      <c r="BZ6623" s="177" t="s">
        <v>266</v>
      </c>
      <c r="CA6623" s="177">
        <v>70</v>
      </c>
      <c r="CB6623" s="177" t="s">
        <v>264</v>
      </c>
      <c r="CC6623" s="122">
        <v>51.84</v>
      </c>
      <c r="CD6623" s="178" t="s">
        <v>3386</v>
      </c>
      <c r="CE6623" s="177" t="s">
        <v>286</v>
      </c>
      <c r="CF6623" s="177" t="s">
        <v>286</v>
      </c>
      <c r="CG6623" s="83" t="s">
        <v>9</v>
      </c>
      <c r="CH6623" s="57"/>
      <c r="CV6623" s="51"/>
      <c r="CW6623" s="51"/>
      <c r="CX6623" s="51"/>
      <c r="CY6623" s="51"/>
      <c r="CZ6623" s="51"/>
      <c r="DA6623" s="51"/>
      <c r="DB6623" s="51"/>
      <c r="DC6623" s="51"/>
      <c r="DD6623" s="51"/>
    </row>
    <row r="6624" spans="73:108" ht="15" x14ac:dyDescent="0.25">
      <c r="BU6624" s="91"/>
      <c r="BV6624" s="177">
        <v>2010</v>
      </c>
      <c r="BW6624" s="177">
        <v>8</v>
      </c>
      <c r="BX6624" s="177" t="s">
        <v>281</v>
      </c>
      <c r="BY6624" s="177" t="s">
        <v>262</v>
      </c>
      <c r="BZ6624" s="177" t="s">
        <v>347</v>
      </c>
      <c r="CA6624" s="177">
        <v>70</v>
      </c>
      <c r="CB6624" s="177" t="s">
        <v>264</v>
      </c>
      <c r="CC6624" s="122">
        <v>60.93</v>
      </c>
      <c r="CD6624" s="178" t="s">
        <v>3386</v>
      </c>
      <c r="CE6624" s="177" t="s">
        <v>286</v>
      </c>
      <c r="CF6624" s="177" t="s">
        <v>286</v>
      </c>
      <c r="CG6624" s="83" t="s">
        <v>9</v>
      </c>
      <c r="CH6624" s="57"/>
      <c r="CV6624" s="51"/>
      <c r="CW6624" s="51"/>
      <c r="CX6624" s="51"/>
      <c r="CY6624" s="51"/>
      <c r="CZ6624" s="51"/>
      <c r="DA6624" s="51"/>
      <c r="DB6624" s="51"/>
      <c r="DC6624" s="51"/>
      <c r="DD6624" s="51"/>
    </row>
    <row r="6625" spans="73:108" ht="15" x14ac:dyDescent="0.25">
      <c r="BU6625" s="91"/>
      <c r="BV6625" s="177">
        <v>2010</v>
      </c>
      <c r="BW6625" s="177">
        <v>9</v>
      </c>
      <c r="BX6625" s="177" t="s">
        <v>281</v>
      </c>
      <c r="BY6625" s="177" t="s">
        <v>262</v>
      </c>
      <c r="BZ6625" s="177" t="s">
        <v>277</v>
      </c>
      <c r="CA6625" s="177">
        <v>70</v>
      </c>
      <c r="CB6625" s="177" t="s">
        <v>264</v>
      </c>
      <c r="CC6625" s="122">
        <v>48.41</v>
      </c>
      <c r="CD6625" s="178" t="s">
        <v>3386</v>
      </c>
      <c r="CE6625" s="177" t="s">
        <v>286</v>
      </c>
      <c r="CF6625" s="177" t="s">
        <v>286</v>
      </c>
      <c r="CG6625" s="83" t="s">
        <v>9</v>
      </c>
      <c r="CH6625" s="57"/>
      <c r="CV6625" s="51"/>
      <c r="CW6625" s="51"/>
      <c r="CX6625" s="51"/>
      <c r="CY6625" s="51"/>
      <c r="CZ6625" s="51"/>
      <c r="DA6625" s="51"/>
      <c r="DB6625" s="51"/>
      <c r="DC6625" s="51"/>
      <c r="DD6625" s="51"/>
    </row>
    <row r="6626" spans="73:108" ht="15" x14ac:dyDescent="0.25">
      <c r="BU6626" s="91"/>
      <c r="BV6626" s="177">
        <v>2010</v>
      </c>
      <c r="BW6626" s="177">
        <v>9</v>
      </c>
      <c r="BX6626" s="177" t="s">
        <v>281</v>
      </c>
      <c r="BY6626" s="177" t="s">
        <v>262</v>
      </c>
      <c r="BZ6626" s="177" t="s">
        <v>347</v>
      </c>
      <c r="CA6626" s="177">
        <v>70</v>
      </c>
      <c r="CB6626" s="177" t="s">
        <v>264</v>
      </c>
      <c r="CC6626" s="122">
        <v>32.28</v>
      </c>
      <c r="CD6626" s="178" t="s">
        <v>3386</v>
      </c>
      <c r="CE6626" s="177" t="s">
        <v>286</v>
      </c>
      <c r="CF6626" s="177" t="s">
        <v>286</v>
      </c>
      <c r="CG6626" s="83" t="s">
        <v>9</v>
      </c>
      <c r="CH6626" s="57"/>
      <c r="CV6626" s="51"/>
      <c r="CW6626" s="51"/>
      <c r="CX6626" s="51"/>
      <c r="CY6626" s="51"/>
      <c r="CZ6626" s="51"/>
      <c r="DA6626" s="51"/>
      <c r="DB6626" s="51"/>
      <c r="DC6626" s="51"/>
      <c r="DD6626" s="51"/>
    </row>
    <row r="6627" spans="73:108" ht="15" x14ac:dyDescent="0.25">
      <c r="BU6627" s="91"/>
      <c r="BV6627" s="177">
        <v>2010</v>
      </c>
      <c r="BW6627" s="177">
        <v>10</v>
      </c>
      <c r="BX6627" s="177" t="s">
        <v>281</v>
      </c>
      <c r="BY6627" s="177" t="s">
        <v>262</v>
      </c>
      <c r="BZ6627" s="177" t="s">
        <v>277</v>
      </c>
      <c r="CA6627" s="177">
        <v>70</v>
      </c>
      <c r="CB6627" s="177" t="s">
        <v>264</v>
      </c>
      <c r="CC6627" s="122">
        <v>67.89</v>
      </c>
      <c r="CD6627" s="178" t="s">
        <v>3386</v>
      </c>
      <c r="CE6627" s="177" t="s">
        <v>286</v>
      </c>
      <c r="CF6627" s="177" t="s">
        <v>286</v>
      </c>
      <c r="CG6627" s="83" t="s">
        <v>9</v>
      </c>
      <c r="CH6627" s="57"/>
      <c r="CV6627" s="51"/>
      <c r="CW6627" s="51"/>
      <c r="CX6627" s="51"/>
      <c r="CY6627" s="51"/>
      <c r="CZ6627" s="51"/>
      <c r="DA6627" s="51"/>
      <c r="DB6627" s="51"/>
      <c r="DC6627" s="51"/>
      <c r="DD6627" s="51"/>
    </row>
    <row r="6628" spans="73:108" ht="15" x14ac:dyDescent="0.25">
      <c r="BU6628" s="91"/>
      <c r="BV6628" s="177">
        <v>2010</v>
      </c>
      <c r="BW6628" s="177">
        <v>10</v>
      </c>
      <c r="BX6628" s="177" t="s">
        <v>281</v>
      </c>
      <c r="BY6628" s="177" t="s">
        <v>262</v>
      </c>
      <c r="BZ6628" s="177" t="s">
        <v>263</v>
      </c>
      <c r="CA6628" s="177">
        <v>70</v>
      </c>
      <c r="CB6628" s="177" t="s">
        <v>264</v>
      </c>
      <c r="CC6628" s="122">
        <v>96.37</v>
      </c>
      <c r="CD6628" s="178" t="s">
        <v>3386</v>
      </c>
      <c r="CE6628" s="177" t="s">
        <v>286</v>
      </c>
      <c r="CF6628" s="177" t="s">
        <v>286</v>
      </c>
      <c r="CG6628" s="83" t="s">
        <v>9</v>
      </c>
      <c r="CH6628" s="57"/>
      <c r="CV6628" s="51"/>
      <c r="CW6628" s="51"/>
      <c r="CX6628" s="51"/>
      <c r="CY6628" s="51"/>
      <c r="CZ6628" s="51"/>
      <c r="DA6628" s="51"/>
      <c r="DB6628" s="51"/>
      <c r="DC6628" s="51"/>
      <c r="DD6628" s="51"/>
    </row>
    <row r="6629" spans="73:108" ht="15" x14ac:dyDescent="0.25">
      <c r="BU6629" s="91"/>
      <c r="BV6629" s="177">
        <v>2010</v>
      </c>
      <c r="BW6629" s="177">
        <v>10</v>
      </c>
      <c r="BX6629" s="177" t="s">
        <v>281</v>
      </c>
      <c r="BY6629" s="177" t="s">
        <v>262</v>
      </c>
      <c r="BZ6629" s="177" t="s">
        <v>266</v>
      </c>
      <c r="CA6629" s="177">
        <v>70</v>
      </c>
      <c r="CB6629" s="177" t="s">
        <v>264</v>
      </c>
      <c r="CC6629" s="122">
        <v>35.14</v>
      </c>
      <c r="CD6629" s="178" t="s">
        <v>3386</v>
      </c>
      <c r="CE6629" s="177" t="s">
        <v>286</v>
      </c>
      <c r="CF6629" s="177" t="s">
        <v>286</v>
      </c>
      <c r="CG6629" s="83" t="s">
        <v>9</v>
      </c>
      <c r="CH6629" s="57"/>
      <c r="CV6629" s="51"/>
      <c r="CW6629" s="51"/>
      <c r="CX6629" s="51"/>
      <c r="CY6629" s="51"/>
      <c r="CZ6629" s="51"/>
      <c r="DA6629" s="51"/>
      <c r="DB6629" s="51"/>
      <c r="DC6629" s="51"/>
      <c r="DD6629" s="51"/>
    </row>
    <row r="6630" spans="73:108" ht="15" x14ac:dyDescent="0.25">
      <c r="BU6630" s="91"/>
      <c r="BV6630" s="177">
        <v>2010</v>
      </c>
      <c r="BW6630" s="177">
        <v>10</v>
      </c>
      <c r="BX6630" s="177" t="s">
        <v>281</v>
      </c>
      <c r="BY6630" s="177" t="s">
        <v>262</v>
      </c>
      <c r="BZ6630" s="177" t="s">
        <v>347</v>
      </c>
      <c r="CA6630" s="177">
        <v>70</v>
      </c>
      <c r="CB6630" s="177" t="s">
        <v>264</v>
      </c>
      <c r="CC6630" s="122">
        <v>20.170000000000002</v>
      </c>
      <c r="CD6630" s="178" t="s">
        <v>3386</v>
      </c>
      <c r="CE6630" s="177" t="s">
        <v>286</v>
      </c>
      <c r="CF6630" s="177" t="s">
        <v>286</v>
      </c>
      <c r="CG6630" s="83" t="s">
        <v>9</v>
      </c>
      <c r="CH6630" s="57"/>
      <c r="CV6630" s="51"/>
      <c r="CW6630" s="51"/>
      <c r="CX6630" s="51"/>
      <c r="CY6630" s="51"/>
      <c r="CZ6630" s="51"/>
      <c r="DA6630" s="51"/>
      <c r="DB6630" s="51"/>
      <c r="DC6630" s="51"/>
      <c r="DD6630" s="51"/>
    </row>
    <row r="6631" spans="73:108" ht="15" x14ac:dyDescent="0.25">
      <c r="BU6631" s="91"/>
      <c r="BV6631" s="177">
        <v>2010</v>
      </c>
      <c r="BW6631" s="177">
        <v>11</v>
      </c>
      <c r="BX6631" s="177" t="s">
        <v>281</v>
      </c>
      <c r="BY6631" s="177" t="s">
        <v>262</v>
      </c>
      <c r="BZ6631" s="177" t="s">
        <v>277</v>
      </c>
      <c r="CA6631" s="177">
        <v>70</v>
      </c>
      <c r="CB6631" s="177" t="s">
        <v>264</v>
      </c>
      <c r="CC6631" s="122">
        <v>129.94999999999999</v>
      </c>
      <c r="CD6631" s="178" t="s">
        <v>3386</v>
      </c>
      <c r="CE6631" s="177" t="s">
        <v>286</v>
      </c>
      <c r="CF6631" s="177" t="s">
        <v>286</v>
      </c>
      <c r="CG6631" s="83" t="s">
        <v>9</v>
      </c>
      <c r="CH6631" s="57"/>
      <c r="CV6631" s="51"/>
      <c r="CW6631" s="51"/>
      <c r="CX6631" s="51"/>
      <c r="CY6631" s="51"/>
      <c r="CZ6631" s="51"/>
      <c r="DA6631" s="51"/>
      <c r="DB6631" s="51"/>
      <c r="DC6631" s="51"/>
      <c r="DD6631" s="51"/>
    </row>
    <row r="6632" spans="73:108" ht="15" x14ac:dyDescent="0.25">
      <c r="BU6632" s="91"/>
      <c r="BV6632" s="177">
        <v>2010</v>
      </c>
      <c r="BW6632" s="177">
        <v>11</v>
      </c>
      <c r="BX6632" s="177" t="s">
        <v>281</v>
      </c>
      <c r="BY6632" s="177" t="s">
        <v>262</v>
      </c>
      <c r="BZ6632" s="177" t="s">
        <v>263</v>
      </c>
      <c r="CA6632" s="177">
        <v>70</v>
      </c>
      <c r="CB6632" s="177" t="s">
        <v>264</v>
      </c>
      <c r="CC6632" s="122">
        <v>135.13999999999999</v>
      </c>
      <c r="CD6632" s="178" t="s">
        <v>3386</v>
      </c>
      <c r="CE6632" s="177" t="s">
        <v>286</v>
      </c>
      <c r="CF6632" s="177" t="s">
        <v>286</v>
      </c>
      <c r="CG6632" s="83" t="s">
        <v>9</v>
      </c>
      <c r="CH6632" s="57"/>
      <c r="CV6632" s="51"/>
      <c r="CW6632" s="51"/>
      <c r="CX6632" s="51"/>
      <c r="CY6632" s="51"/>
      <c r="CZ6632" s="51"/>
      <c r="DA6632" s="51"/>
      <c r="DB6632" s="51"/>
      <c r="DC6632" s="51"/>
      <c r="DD6632" s="51"/>
    </row>
    <row r="6633" spans="73:108" ht="15" x14ac:dyDescent="0.25">
      <c r="BU6633" s="91"/>
      <c r="BV6633" s="177">
        <v>2010</v>
      </c>
      <c r="BW6633" s="177">
        <v>11</v>
      </c>
      <c r="BX6633" s="177" t="s">
        <v>281</v>
      </c>
      <c r="BY6633" s="177" t="s">
        <v>262</v>
      </c>
      <c r="BZ6633" s="177" t="s">
        <v>266</v>
      </c>
      <c r="CA6633" s="177">
        <v>70</v>
      </c>
      <c r="CB6633" s="177" t="s">
        <v>264</v>
      </c>
      <c r="CC6633" s="122">
        <v>47.57</v>
      </c>
      <c r="CD6633" s="178" t="s">
        <v>3386</v>
      </c>
      <c r="CE6633" s="177" t="s">
        <v>286</v>
      </c>
      <c r="CF6633" s="177" t="s">
        <v>286</v>
      </c>
      <c r="CG6633" s="83" t="s">
        <v>9</v>
      </c>
      <c r="CH6633" s="57"/>
      <c r="CV6633" s="51"/>
      <c r="CW6633" s="51"/>
      <c r="CX6633" s="51"/>
      <c r="CY6633" s="51"/>
      <c r="CZ6633" s="51"/>
      <c r="DA6633" s="51"/>
      <c r="DB6633" s="51"/>
      <c r="DC6633" s="51"/>
      <c r="DD6633" s="51"/>
    </row>
    <row r="6634" spans="73:108" ht="15" x14ac:dyDescent="0.25">
      <c r="BU6634" s="91"/>
      <c r="BV6634" s="177">
        <v>2010</v>
      </c>
      <c r="BW6634" s="177">
        <v>11</v>
      </c>
      <c r="BX6634" s="177" t="s">
        <v>281</v>
      </c>
      <c r="BY6634" s="177" t="s">
        <v>262</v>
      </c>
      <c r="BZ6634" s="177" t="s">
        <v>347</v>
      </c>
      <c r="CA6634" s="177">
        <v>70</v>
      </c>
      <c r="CB6634" s="177" t="s">
        <v>264</v>
      </c>
      <c r="CC6634" s="122">
        <v>14.05</v>
      </c>
      <c r="CD6634" s="178" t="s">
        <v>3386</v>
      </c>
      <c r="CE6634" s="177" t="s">
        <v>286</v>
      </c>
      <c r="CF6634" s="177" t="s">
        <v>286</v>
      </c>
      <c r="CG6634" s="83" t="s">
        <v>9</v>
      </c>
      <c r="CH6634" s="57"/>
      <c r="CV6634" s="51"/>
      <c r="CW6634" s="51"/>
      <c r="CX6634" s="51"/>
      <c r="CY6634" s="51"/>
      <c r="CZ6634" s="51"/>
      <c r="DA6634" s="51"/>
      <c r="DB6634" s="51"/>
      <c r="DC6634" s="51"/>
      <c r="DD6634" s="51"/>
    </row>
    <row r="6635" spans="73:108" ht="15" x14ac:dyDescent="0.25">
      <c r="BU6635" s="91"/>
      <c r="BV6635" s="177">
        <v>2010</v>
      </c>
      <c r="BW6635" s="177">
        <v>12</v>
      </c>
      <c r="BX6635" s="177" t="s">
        <v>281</v>
      </c>
      <c r="BY6635" s="177" t="s">
        <v>262</v>
      </c>
      <c r="BZ6635" s="177" t="s">
        <v>277</v>
      </c>
      <c r="CA6635" s="177">
        <v>70</v>
      </c>
      <c r="CB6635" s="177" t="s">
        <v>264</v>
      </c>
      <c r="CC6635" s="122">
        <v>182.85</v>
      </c>
      <c r="CD6635" s="178" t="s">
        <v>3386</v>
      </c>
      <c r="CE6635" s="177" t="s">
        <v>286</v>
      </c>
      <c r="CF6635" s="177" t="s">
        <v>286</v>
      </c>
      <c r="CG6635" s="83" t="s">
        <v>9</v>
      </c>
      <c r="CH6635" s="57"/>
      <c r="CV6635" s="51"/>
      <c r="CW6635" s="51"/>
      <c r="CX6635" s="51"/>
      <c r="CY6635" s="51"/>
      <c r="CZ6635" s="51"/>
      <c r="DA6635" s="51"/>
      <c r="DB6635" s="51"/>
      <c r="DC6635" s="51"/>
      <c r="DD6635" s="51"/>
    </row>
    <row r="6636" spans="73:108" ht="15" x14ac:dyDescent="0.25">
      <c r="BU6636" s="91"/>
      <c r="BV6636" s="177">
        <v>2010</v>
      </c>
      <c r="BW6636" s="177">
        <v>12</v>
      </c>
      <c r="BX6636" s="177" t="s">
        <v>281</v>
      </c>
      <c r="BY6636" s="177" t="s">
        <v>262</v>
      </c>
      <c r="BZ6636" s="177" t="s">
        <v>263</v>
      </c>
      <c r="CA6636" s="177">
        <v>70</v>
      </c>
      <c r="CB6636" s="177" t="s">
        <v>264</v>
      </c>
      <c r="CC6636" s="122">
        <v>120.2</v>
      </c>
      <c r="CD6636" s="178" t="s">
        <v>3386</v>
      </c>
      <c r="CE6636" s="177" t="s">
        <v>286</v>
      </c>
      <c r="CF6636" s="177" t="s">
        <v>286</v>
      </c>
      <c r="CG6636" s="83" t="s">
        <v>9</v>
      </c>
      <c r="CH6636" s="57"/>
      <c r="CV6636" s="51"/>
      <c r="CW6636" s="51"/>
      <c r="CX6636" s="51"/>
      <c r="CY6636" s="51"/>
      <c r="CZ6636" s="51"/>
      <c r="DA6636" s="51"/>
      <c r="DB6636" s="51"/>
      <c r="DC6636" s="51"/>
      <c r="DD6636" s="51"/>
    </row>
    <row r="6637" spans="73:108" ht="15" x14ac:dyDescent="0.25">
      <c r="BU6637" s="91"/>
      <c r="BV6637" s="177">
        <v>2010</v>
      </c>
      <c r="BW6637" s="177">
        <v>12</v>
      </c>
      <c r="BX6637" s="177" t="s">
        <v>281</v>
      </c>
      <c r="BY6637" s="177" t="s">
        <v>262</v>
      </c>
      <c r="BZ6637" s="177" t="s">
        <v>266</v>
      </c>
      <c r="CA6637" s="177">
        <v>70</v>
      </c>
      <c r="CB6637" s="177" t="s">
        <v>264</v>
      </c>
      <c r="CC6637" s="122">
        <v>14.04</v>
      </c>
      <c r="CD6637" s="178" t="s">
        <v>3386</v>
      </c>
      <c r="CE6637" s="177" t="s">
        <v>286</v>
      </c>
      <c r="CF6637" s="177" t="s">
        <v>286</v>
      </c>
      <c r="CG6637" s="83" t="s">
        <v>9</v>
      </c>
      <c r="CH6637" s="57"/>
      <c r="CV6637" s="51"/>
      <c r="CW6637" s="51"/>
      <c r="CX6637" s="51"/>
      <c r="CY6637" s="51"/>
      <c r="CZ6637" s="51"/>
      <c r="DA6637" s="51"/>
      <c r="DB6637" s="51"/>
      <c r="DC6637" s="51"/>
      <c r="DD6637" s="51"/>
    </row>
    <row r="6638" spans="73:108" ht="15" x14ac:dyDescent="0.25">
      <c r="BU6638" s="91"/>
      <c r="BV6638" s="177">
        <v>2010</v>
      </c>
      <c r="BW6638" s="177">
        <v>12</v>
      </c>
      <c r="BX6638" s="177" t="s">
        <v>281</v>
      </c>
      <c r="BY6638" s="177" t="s">
        <v>262</v>
      </c>
      <c r="BZ6638" s="177" t="s">
        <v>347</v>
      </c>
      <c r="CA6638" s="177">
        <v>70</v>
      </c>
      <c r="CB6638" s="177" t="s">
        <v>264</v>
      </c>
      <c r="CC6638" s="122">
        <v>16.739999999999998</v>
      </c>
      <c r="CD6638" s="178" t="s">
        <v>3386</v>
      </c>
      <c r="CE6638" s="177" t="s">
        <v>286</v>
      </c>
      <c r="CF6638" s="177" t="s">
        <v>286</v>
      </c>
      <c r="CG6638" s="83" t="s">
        <v>9</v>
      </c>
      <c r="CH6638" s="57"/>
      <c r="CV6638" s="51"/>
      <c r="CW6638" s="51"/>
      <c r="CX6638" s="51"/>
      <c r="CY6638" s="51"/>
      <c r="CZ6638" s="51"/>
      <c r="DA6638" s="51"/>
      <c r="DB6638" s="51"/>
      <c r="DC6638" s="51"/>
      <c r="DD6638" s="51"/>
    </row>
    <row r="6639" spans="73:108" ht="15" x14ac:dyDescent="0.25">
      <c r="BU6639" s="91"/>
      <c r="BV6639" s="177">
        <v>2007</v>
      </c>
      <c r="BW6639" s="177">
        <v>3</v>
      </c>
      <c r="BX6639" s="177" t="s">
        <v>317</v>
      </c>
      <c r="BY6639" s="177" t="s">
        <v>262</v>
      </c>
      <c r="BZ6639" s="177" t="s">
        <v>277</v>
      </c>
      <c r="CA6639" s="177">
        <v>70</v>
      </c>
      <c r="CB6639" s="177" t="s">
        <v>264</v>
      </c>
      <c r="CC6639" s="122">
        <v>9.6199999999999992</v>
      </c>
      <c r="CD6639" s="178" t="s">
        <v>196</v>
      </c>
      <c r="CE6639" s="177" t="s">
        <v>286</v>
      </c>
      <c r="CF6639" s="177" t="s">
        <v>286</v>
      </c>
      <c r="CG6639" s="83" t="s">
        <v>9</v>
      </c>
      <c r="CH6639" s="57"/>
      <c r="CV6639" s="51"/>
      <c r="CW6639" s="51"/>
      <c r="CX6639" s="51"/>
      <c r="CY6639" s="51"/>
      <c r="CZ6639" s="51"/>
      <c r="DA6639" s="51"/>
      <c r="DB6639" s="51"/>
      <c r="DC6639" s="51"/>
      <c r="DD6639" s="51"/>
    </row>
    <row r="6640" spans="73:108" ht="15" x14ac:dyDescent="0.25">
      <c r="BU6640" s="91"/>
      <c r="BV6640" s="177">
        <v>2007</v>
      </c>
      <c r="BW6640" s="177">
        <v>3</v>
      </c>
      <c r="BX6640" s="177" t="s">
        <v>317</v>
      </c>
      <c r="BY6640" s="177" t="s">
        <v>262</v>
      </c>
      <c r="BZ6640" s="177" t="s">
        <v>263</v>
      </c>
      <c r="CA6640" s="177">
        <v>70</v>
      </c>
      <c r="CB6640" s="177" t="s">
        <v>264</v>
      </c>
      <c r="CC6640" s="122">
        <v>9.6199999999999992</v>
      </c>
      <c r="CD6640" s="178" t="s">
        <v>196</v>
      </c>
      <c r="CE6640" s="177" t="s">
        <v>286</v>
      </c>
      <c r="CF6640" s="177" t="s">
        <v>286</v>
      </c>
      <c r="CG6640" s="83" t="s">
        <v>9</v>
      </c>
      <c r="CH6640" s="57"/>
      <c r="CV6640" s="51"/>
      <c r="CW6640" s="51"/>
      <c r="CX6640" s="51"/>
      <c r="CY6640" s="51"/>
      <c r="CZ6640" s="51"/>
      <c r="DA6640" s="51"/>
      <c r="DB6640" s="51"/>
      <c r="DC6640" s="51"/>
      <c r="DD6640" s="51"/>
    </row>
    <row r="6641" spans="73:108" ht="15" x14ac:dyDescent="0.25">
      <c r="BU6641" s="91"/>
      <c r="BV6641" s="177">
        <v>2007</v>
      </c>
      <c r="BW6641" s="177">
        <v>3</v>
      </c>
      <c r="BX6641" s="177" t="s">
        <v>317</v>
      </c>
      <c r="BY6641" s="177" t="s">
        <v>262</v>
      </c>
      <c r="BZ6641" s="177" t="s">
        <v>266</v>
      </c>
      <c r="CA6641" s="177">
        <v>70</v>
      </c>
      <c r="CB6641" s="177" t="s">
        <v>264</v>
      </c>
      <c r="CC6641" s="122">
        <v>9.6199999999999992</v>
      </c>
      <c r="CD6641" s="178" t="s">
        <v>196</v>
      </c>
      <c r="CE6641" s="177" t="s">
        <v>286</v>
      </c>
      <c r="CF6641" s="177" t="s">
        <v>286</v>
      </c>
      <c r="CG6641" s="83" t="s">
        <v>9</v>
      </c>
      <c r="CH6641" s="57"/>
      <c r="CV6641" s="51"/>
      <c r="CW6641" s="51"/>
      <c r="CX6641" s="51"/>
      <c r="CY6641" s="51"/>
      <c r="CZ6641" s="51"/>
      <c r="DA6641" s="51"/>
      <c r="DB6641" s="51"/>
      <c r="DC6641" s="51"/>
      <c r="DD6641" s="51"/>
    </row>
    <row r="6642" spans="73:108" ht="15" x14ac:dyDescent="0.25">
      <c r="BU6642" s="91"/>
      <c r="BV6642" s="177">
        <v>2007</v>
      </c>
      <c r="BW6642" s="177">
        <v>3</v>
      </c>
      <c r="BX6642" s="177" t="s">
        <v>317</v>
      </c>
      <c r="BY6642" s="177" t="s">
        <v>262</v>
      </c>
      <c r="BZ6642" s="177" t="s">
        <v>267</v>
      </c>
      <c r="CA6642" s="177">
        <v>70</v>
      </c>
      <c r="CB6642" s="177" t="s">
        <v>264</v>
      </c>
      <c r="CC6642" s="122">
        <v>9.6199999999999992</v>
      </c>
      <c r="CD6642" s="178" t="s">
        <v>196</v>
      </c>
      <c r="CE6642" s="177" t="s">
        <v>286</v>
      </c>
      <c r="CF6642" s="177" t="s">
        <v>286</v>
      </c>
      <c r="CG6642" s="83" t="s">
        <v>9</v>
      </c>
      <c r="CH6642" s="57"/>
      <c r="CV6642" s="51"/>
      <c r="CW6642" s="51"/>
      <c r="CX6642" s="51"/>
      <c r="CY6642" s="51"/>
      <c r="CZ6642" s="51"/>
      <c r="DA6642" s="51"/>
      <c r="DB6642" s="51"/>
      <c r="DC6642" s="51"/>
      <c r="DD6642" s="51"/>
    </row>
    <row r="6643" spans="73:108" ht="15" x14ac:dyDescent="0.25">
      <c r="BU6643" s="91"/>
      <c r="BV6643" s="177">
        <v>2007</v>
      </c>
      <c r="BW6643" s="177">
        <v>4</v>
      </c>
      <c r="BX6643" s="177" t="s">
        <v>317</v>
      </c>
      <c r="BY6643" s="177" t="s">
        <v>262</v>
      </c>
      <c r="BZ6643" s="177" t="s">
        <v>263</v>
      </c>
      <c r="CA6643" s="177">
        <v>70</v>
      </c>
      <c r="CB6643" s="177" t="s">
        <v>264</v>
      </c>
      <c r="CC6643" s="122">
        <v>6.3</v>
      </c>
      <c r="CD6643" s="178" t="s">
        <v>196</v>
      </c>
      <c r="CE6643" s="177" t="s">
        <v>286</v>
      </c>
      <c r="CF6643" s="177" t="s">
        <v>286</v>
      </c>
      <c r="CG6643" s="83" t="s">
        <v>9</v>
      </c>
      <c r="CH6643" s="57"/>
      <c r="CV6643" s="51"/>
      <c r="CW6643" s="51"/>
      <c r="CX6643" s="51"/>
      <c r="CY6643" s="51"/>
      <c r="CZ6643" s="51"/>
      <c r="DA6643" s="51"/>
      <c r="DB6643" s="51"/>
      <c r="DC6643" s="51"/>
      <c r="DD6643" s="51"/>
    </row>
    <row r="6644" spans="73:108" ht="15" x14ac:dyDescent="0.25">
      <c r="BU6644" s="91"/>
      <c r="BV6644" s="177">
        <v>2007</v>
      </c>
      <c r="BW6644" s="177">
        <v>4</v>
      </c>
      <c r="BX6644" s="177" t="s">
        <v>317</v>
      </c>
      <c r="BY6644" s="177" t="s">
        <v>262</v>
      </c>
      <c r="BZ6644" s="177" t="s">
        <v>266</v>
      </c>
      <c r="CA6644" s="177">
        <v>70</v>
      </c>
      <c r="CB6644" s="177" t="s">
        <v>264</v>
      </c>
      <c r="CC6644" s="122">
        <v>6.3</v>
      </c>
      <c r="CD6644" s="178" t="s">
        <v>196</v>
      </c>
      <c r="CE6644" s="177" t="s">
        <v>286</v>
      </c>
      <c r="CF6644" s="177" t="s">
        <v>286</v>
      </c>
      <c r="CG6644" s="83" t="s">
        <v>9</v>
      </c>
      <c r="CH6644" s="57"/>
      <c r="CV6644" s="51"/>
      <c r="CW6644" s="51"/>
      <c r="CX6644" s="51"/>
      <c r="CY6644" s="51"/>
      <c r="CZ6644" s="51"/>
      <c r="DA6644" s="51"/>
      <c r="DB6644" s="51"/>
      <c r="DC6644" s="51"/>
      <c r="DD6644" s="51"/>
    </row>
    <row r="6645" spans="73:108" ht="15" x14ac:dyDescent="0.25">
      <c r="BU6645" s="91"/>
      <c r="BV6645" s="177">
        <v>2007</v>
      </c>
      <c r="BW6645" s="177">
        <v>5</v>
      </c>
      <c r="BX6645" s="177" t="s">
        <v>317</v>
      </c>
      <c r="BY6645" s="177" t="s">
        <v>262</v>
      </c>
      <c r="BZ6645" s="177" t="s">
        <v>267</v>
      </c>
      <c r="CA6645" s="177">
        <v>70</v>
      </c>
      <c r="CB6645" s="177" t="s">
        <v>264</v>
      </c>
      <c r="CC6645" s="122">
        <v>5.94</v>
      </c>
      <c r="CD6645" s="178" t="s">
        <v>196</v>
      </c>
      <c r="CE6645" s="177" t="s">
        <v>286</v>
      </c>
      <c r="CF6645" s="177" t="s">
        <v>286</v>
      </c>
      <c r="CG6645" s="83" t="s">
        <v>9</v>
      </c>
      <c r="CH6645" s="57"/>
      <c r="CV6645" s="51"/>
      <c r="CW6645" s="51"/>
      <c r="CX6645" s="51"/>
      <c r="CY6645" s="51"/>
      <c r="CZ6645" s="51"/>
      <c r="DA6645" s="51"/>
      <c r="DB6645" s="51"/>
      <c r="DC6645" s="51"/>
      <c r="DD6645" s="51"/>
    </row>
    <row r="6646" spans="73:108" ht="15" x14ac:dyDescent="0.25">
      <c r="BU6646" s="91"/>
      <c r="BV6646" s="177">
        <v>2007</v>
      </c>
      <c r="BW6646" s="177">
        <v>5</v>
      </c>
      <c r="BX6646" s="177" t="s">
        <v>317</v>
      </c>
      <c r="BY6646" s="177" t="s">
        <v>262</v>
      </c>
      <c r="BZ6646" s="177" t="s">
        <v>268</v>
      </c>
      <c r="CA6646" s="177">
        <v>70</v>
      </c>
      <c r="CB6646" s="177" t="s">
        <v>264</v>
      </c>
      <c r="CC6646" s="122">
        <v>5.94</v>
      </c>
      <c r="CD6646" s="178" t="s">
        <v>196</v>
      </c>
      <c r="CE6646" s="177" t="s">
        <v>286</v>
      </c>
      <c r="CF6646" s="177" t="s">
        <v>286</v>
      </c>
      <c r="CG6646" s="83" t="s">
        <v>9</v>
      </c>
      <c r="CH6646" s="57"/>
      <c r="CV6646" s="51"/>
      <c r="CW6646" s="51"/>
      <c r="CX6646" s="51"/>
      <c r="CY6646" s="51"/>
      <c r="CZ6646" s="51"/>
      <c r="DA6646" s="51"/>
      <c r="DB6646" s="51"/>
      <c r="DC6646" s="51"/>
      <c r="DD6646" s="51"/>
    </row>
    <row r="6647" spans="73:108" ht="15" x14ac:dyDescent="0.25">
      <c r="BU6647" s="91"/>
      <c r="BV6647" s="177">
        <v>2007</v>
      </c>
      <c r="BW6647" s="177">
        <v>6</v>
      </c>
      <c r="BX6647" s="177" t="s">
        <v>317</v>
      </c>
      <c r="BY6647" s="177" t="s">
        <v>262</v>
      </c>
      <c r="BZ6647" s="177" t="s">
        <v>263</v>
      </c>
      <c r="CA6647" s="177">
        <v>70</v>
      </c>
      <c r="CB6647" s="177" t="s">
        <v>264</v>
      </c>
      <c r="CC6647" s="122">
        <v>5.09</v>
      </c>
      <c r="CD6647" s="178" t="s">
        <v>196</v>
      </c>
      <c r="CE6647" s="177" t="s">
        <v>286</v>
      </c>
      <c r="CF6647" s="177" t="s">
        <v>286</v>
      </c>
      <c r="CG6647" s="83" t="s">
        <v>9</v>
      </c>
      <c r="CH6647" s="57"/>
      <c r="CV6647" s="51"/>
      <c r="CW6647" s="51"/>
      <c r="CX6647" s="51"/>
      <c r="CY6647" s="51"/>
      <c r="CZ6647" s="51"/>
      <c r="DA6647" s="51"/>
      <c r="DB6647" s="51"/>
      <c r="DC6647" s="51"/>
      <c r="DD6647" s="51"/>
    </row>
    <row r="6648" spans="73:108" ht="15" x14ac:dyDescent="0.25">
      <c r="BU6648" s="91"/>
      <c r="BV6648" s="177">
        <v>2007</v>
      </c>
      <c r="BW6648" s="177">
        <v>7</v>
      </c>
      <c r="BX6648" s="177" t="s">
        <v>317</v>
      </c>
      <c r="BY6648" s="177" t="s">
        <v>262</v>
      </c>
      <c r="BZ6648" s="177" t="s">
        <v>267</v>
      </c>
      <c r="CA6648" s="177">
        <v>70</v>
      </c>
      <c r="CB6648" s="177" t="s">
        <v>264</v>
      </c>
      <c r="CC6648" s="122">
        <v>5.46</v>
      </c>
      <c r="CD6648" s="178" t="s">
        <v>196</v>
      </c>
      <c r="CE6648" s="177" t="s">
        <v>286</v>
      </c>
      <c r="CF6648" s="177" t="s">
        <v>286</v>
      </c>
      <c r="CG6648" s="83" t="s">
        <v>9</v>
      </c>
      <c r="CH6648" s="57"/>
      <c r="CV6648" s="51"/>
      <c r="CW6648" s="51"/>
      <c r="CX6648" s="51"/>
      <c r="CY6648" s="51"/>
      <c r="CZ6648" s="51"/>
      <c r="DA6648" s="51"/>
      <c r="DB6648" s="51"/>
      <c r="DC6648" s="51"/>
      <c r="DD6648" s="51"/>
    </row>
    <row r="6649" spans="73:108" ht="15" x14ac:dyDescent="0.25">
      <c r="BU6649" s="91"/>
      <c r="BV6649" s="177">
        <v>2007</v>
      </c>
      <c r="BW6649" s="177">
        <v>7</v>
      </c>
      <c r="BX6649" s="177" t="s">
        <v>317</v>
      </c>
      <c r="BY6649" s="177" t="s">
        <v>262</v>
      </c>
      <c r="BZ6649" s="177" t="s">
        <v>268</v>
      </c>
      <c r="CA6649" s="177">
        <v>70</v>
      </c>
      <c r="CB6649" s="177" t="s">
        <v>264</v>
      </c>
      <c r="CC6649" s="122">
        <v>5.46</v>
      </c>
      <c r="CD6649" s="178" t="s">
        <v>196</v>
      </c>
      <c r="CE6649" s="177" t="s">
        <v>286</v>
      </c>
      <c r="CF6649" s="177" t="s">
        <v>286</v>
      </c>
      <c r="CG6649" s="83" t="s">
        <v>9</v>
      </c>
      <c r="CH6649" s="57"/>
      <c r="CV6649" s="51"/>
      <c r="CW6649" s="51"/>
      <c r="CX6649" s="51"/>
      <c r="CY6649" s="51"/>
      <c r="CZ6649" s="51"/>
      <c r="DA6649" s="51"/>
      <c r="DB6649" s="51"/>
      <c r="DC6649" s="51"/>
      <c r="DD6649" s="51"/>
    </row>
    <row r="6650" spans="73:108" ht="15" x14ac:dyDescent="0.25">
      <c r="BU6650" s="91"/>
      <c r="BV6650" s="177">
        <v>2007</v>
      </c>
      <c r="BW6650" s="177">
        <v>8</v>
      </c>
      <c r="BX6650" s="177" t="s">
        <v>317</v>
      </c>
      <c r="BY6650" s="177" t="s">
        <v>262</v>
      </c>
      <c r="BZ6650" s="177" t="s">
        <v>266</v>
      </c>
      <c r="CA6650" s="177">
        <v>70</v>
      </c>
      <c r="CB6650" s="177" t="s">
        <v>264</v>
      </c>
      <c r="CC6650" s="122">
        <v>30.25</v>
      </c>
      <c r="CD6650" s="178" t="s">
        <v>196</v>
      </c>
      <c r="CE6650" s="177" t="s">
        <v>286</v>
      </c>
      <c r="CF6650" s="177" t="s">
        <v>286</v>
      </c>
      <c r="CG6650" s="83" t="s">
        <v>9</v>
      </c>
      <c r="CH6650" s="57"/>
      <c r="CV6650" s="51"/>
      <c r="CW6650" s="51"/>
      <c r="CX6650" s="51"/>
      <c r="CY6650" s="51"/>
      <c r="CZ6650" s="51"/>
      <c r="DA6650" s="51"/>
      <c r="DB6650" s="51"/>
      <c r="DC6650" s="51"/>
      <c r="DD6650" s="51"/>
    </row>
    <row r="6651" spans="73:108" ht="15" x14ac:dyDescent="0.25">
      <c r="BU6651" s="91"/>
      <c r="BV6651" s="177">
        <v>2007</v>
      </c>
      <c r="BW6651" s="177">
        <v>8</v>
      </c>
      <c r="BX6651" s="177" t="s">
        <v>317</v>
      </c>
      <c r="BY6651" s="177" t="s">
        <v>262</v>
      </c>
      <c r="BZ6651" s="177" t="s">
        <v>267</v>
      </c>
      <c r="CA6651" s="177">
        <v>70</v>
      </c>
      <c r="CB6651" s="177" t="s">
        <v>264</v>
      </c>
      <c r="CC6651" s="122">
        <v>30.25</v>
      </c>
      <c r="CD6651" s="178" t="s">
        <v>196</v>
      </c>
      <c r="CE6651" s="177" t="s">
        <v>286</v>
      </c>
      <c r="CF6651" s="177" t="s">
        <v>286</v>
      </c>
      <c r="CG6651" s="83" t="s">
        <v>9</v>
      </c>
      <c r="CH6651" s="57"/>
      <c r="CV6651" s="51"/>
      <c r="CW6651" s="51"/>
      <c r="CX6651" s="51"/>
      <c r="CY6651" s="51"/>
      <c r="CZ6651" s="51"/>
      <c r="DA6651" s="51"/>
      <c r="DB6651" s="51"/>
      <c r="DC6651" s="51"/>
      <c r="DD6651" s="51"/>
    </row>
    <row r="6652" spans="73:108" ht="15" x14ac:dyDescent="0.25">
      <c r="BU6652" s="91"/>
      <c r="BV6652" s="177">
        <v>2007</v>
      </c>
      <c r="BW6652" s="177">
        <v>8</v>
      </c>
      <c r="BX6652" s="177" t="s">
        <v>317</v>
      </c>
      <c r="BY6652" s="177" t="s">
        <v>262</v>
      </c>
      <c r="BZ6652" s="177" t="s">
        <v>268</v>
      </c>
      <c r="CA6652" s="177">
        <v>70</v>
      </c>
      <c r="CB6652" s="177" t="s">
        <v>264</v>
      </c>
      <c r="CC6652" s="122">
        <v>30.25</v>
      </c>
      <c r="CD6652" s="178" t="s">
        <v>196</v>
      </c>
      <c r="CE6652" s="177" t="s">
        <v>286</v>
      </c>
      <c r="CF6652" s="177" t="s">
        <v>286</v>
      </c>
      <c r="CG6652" s="83" t="s">
        <v>9</v>
      </c>
      <c r="CH6652" s="57"/>
      <c r="CV6652" s="51"/>
      <c r="CW6652" s="51"/>
      <c r="CX6652" s="51"/>
      <c r="CY6652" s="51"/>
      <c r="CZ6652" s="51"/>
      <c r="DA6652" s="51"/>
      <c r="DB6652" s="51"/>
      <c r="DC6652" s="51"/>
      <c r="DD6652" s="51"/>
    </row>
    <row r="6653" spans="73:108" ht="15" x14ac:dyDescent="0.25">
      <c r="BU6653" s="91"/>
      <c r="BV6653" s="177">
        <v>2007</v>
      </c>
      <c r="BW6653" s="177">
        <v>9</v>
      </c>
      <c r="BX6653" s="177" t="s">
        <v>317</v>
      </c>
      <c r="BY6653" s="177" t="s">
        <v>262</v>
      </c>
      <c r="BZ6653" s="177" t="s">
        <v>266</v>
      </c>
      <c r="CA6653" s="177">
        <v>70</v>
      </c>
      <c r="CB6653" s="177" t="s">
        <v>264</v>
      </c>
      <c r="CC6653" s="122">
        <v>53.67</v>
      </c>
      <c r="CD6653" s="178" t="s">
        <v>196</v>
      </c>
      <c r="CE6653" s="177" t="s">
        <v>286</v>
      </c>
      <c r="CF6653" s="177" t="s">
        <v>286</v>
      </c>
      <c r="CG6653" s="83" t="s">
        <v>9</v>
      </c>
      <c r="CH6653" s="57"/>
      <c r="CV6653" s="51"/>
      <c r="CW6653" s="51"/>
      <c r="CX6653" s="51"/>
      <c r="CY6653" s="51"/>
      <c r="CZ6653" s="51"/>
      <c r="DA6653" s="51"/>
      <c r="DB6653" s="51"/>
      <c r="DC6653" s="51"/>
      <c r="DD6653" s="51"/>
    </row>
    <row r="6654" spans="73:108" ht="15" x14ac:dyDescent="0.25">
      <c r="BU6654" s="91"/>
      <c r="BV6654" s="177">
        <v>2007</v>
      </c>
      <c r="BW6654" s="177">
        <v>9</v>
      </c>
      <c r="BX6654" s="177" t="s">
        <v>317</v>
      </c>
      <c r="BY6654" s="177" t="s">
        <v>262</v>
      </c>
      <c r="BZ6654" s="177" t="s">
        <v>267</v>
      </c>
      <c r="CA6654" s="177">
        <v>70</v>
      </c>
      <c r="CB6654" s="177" t="s">
        <v>264</v>
      </c>
      <c r="CC6654" s="122">
        <v>53.67</v>
      </c>
      <c r="CD6654" s="178" t="s">
        <v>196</v>
      </c>
      <c r="CE6654" s="177" t="s">
        <v>286</v>
      </c>
      <c r="CF6654" s="177" t="s">
        <v>286</v>
      </c>
      <c r="CG6654" s="83" t="s">
        <v>9</v>
      </c>
      <c r="CH6654" s="57"/>
      <c r="CV6654" s="51"/>
      <c r="CW6654" s="51"/>
      <c r="CX6654" s="51"/>
      <c r="CY6654" s="51"/>
      <c r="CZ6654" s="51"/>
      <c r="DA6654" s="51"/>
      <c r="DB6654" s="51"/>
      <c r="DC6654" s="51"/>
      <c r="DD6654" s="51"/>
    </row>
    <row r="6655" spans="73:108" ht="15" x14ac:dyDescent="0.25">
      <c r="BU6655" s="91"/>
      <c r="BV6655" s="177">
        <v>2007</v>
      </c>
      <c r="BW6655" s="177">
        <v>9</v>
      </c>
      <c r="BX6655" s="177" t="s">
        <v>317</v>
      </c>
      <c r="BY6655" s="177" t="s">
        <v>262</v>
      </c>
      <c r="BZ6655" s="177" t="s">
        <v>268</v>
      </c>
      <c r="CA6655" s="177">
        <v>70</v>
      </c>
      <c r="CB6655" s="177" t="s">
        <v>264</v>
      </c>
      <c r="CC6655" s="122">
        <v>53.67</v>
      </c>
      <c r="CD6655" s="178" t="s">
        <v>196</v>
      </c>
      <c r="CE6655" s="177" t="s">
        <v>286</v>
      </c>
      <c r="CF6655" s="177" t="s">
        <v>286</v>
      </c>
      <c r="CG6655" s="83" t="s">
        <v>9</v>
      </c>
      <c r="CH6655" s="57"/>
      <c r="CV6655" s="51"/>
      <c r="CW6655" s="51"/>
      <c r="CX6655" s="51"/>
      <c r="CY6655" s="51"/>
      <c r="CZ6655" s="51"/>
      <c r="DA6655" s="51"/>
      <c r="DB6655" s="51"/>
      <c r="DC6655" s="51"/>
      <c r="DD6655" s="51"/>
    </row>
    <row r="6656" spans="73:108" ht="15" x14ac:dyDescent="0.25">
      <c r="BU6656" s="91"/>
      <c r="BV6656" s="177">
        <v>2007</v>
      </c>
      <c r="BW6656" s="177">
        <v>10</v>
      </c>
      <c r="BX6656" s="177" t="s">
        <v>317</v>
      </c>
      <c r="BY6656" s="177" t="s">
        <v>262</v>
      </c>
      <c r="BZ6656" s="177" t="s">
        <v>266</v>
      </c>
      <c r="CA6656" s="177">
        <v>70</v>
      </c>
      <c r="CB6656" s="177" t="s">
        <v>264</v>
      </c>
      <c r="CC6656" s="122">
        <v>65.290000000000006</v>
      </c>
      <c r="CD6656" s="178" t="s">
        <v>196</v>
      </c>
      <c r="CE6656" s="177" t="s">
        <v>286</v>
      </c>
      <c r="CF6656" s="177" t="s">
        <v>286</v>
      </c>
      <c r="CG6656" s="83" t="s">
        <v>9</v>
      </c>
      <c r="CH6656" s="57"/>
      <c r="CV6656" s="51"/>
      <c r="CW6656" s="51"/>
      <c r="CX6656" s="51"/>
      <c r="CY6656" s="51"/>
      <c r="CZ6656" s="51"/>
      <c r="DA6656" s="51"/>
      <c r="DB6656" s="51"/>
      <c r="DC6656" s="51"/>
      <c r="DD6656" s="51"/>
    </row>
    <row r="6657" spans="73:108" ht="15" x14ac:dyDescent="0.25">
      <c r="BU6657" s="91"/>
      <c r="BV6657" s="177">
        <v>2007</v>
      </c>
      <c r="BW6657" s="177">
        <v>10</v>
      </c>
      <c r="BX6657" s="177" t="s">
        <v>317</v>
      </c>
      <c r="BY6657" s="177" t="s">
        <v>262</v>
      </c>
      <c r="BZ6657" s="177" t="s">
        <v>267</v>
      </c>
      <c r="CA6657" s="177">
        <v>70</v>
      </c>
      <c r="CB6657" s="177" t="s">
        <v>264</v>
      </c>
      <c r="CC6657" s="122">
        <v>65.290000000000006</v>
      </c>
      <c r="CD6657" s="178" t="s">
        <v>196</v>
      </c>
      <c r="CE6657" s="177" t="s">
        <v>286</v>
      </c>
      <c r="CF6657" s="177" t="s">
        <v>286</v>
      </c>
      <c r="CG6657" s="83" t="s">
        <v>9</v>
      </c>
      <c r="CH6657" s="57"/>
      <c r="CV6657" s="51"/>
      <c r="CW6657" s="51"/>
      <c r="CX6657" s="51"/>
      <c r="CY6657" s="51"/>
      <c r="CZ6657" s="51"/>
      <c r="DA6657" s="51"/>
      <c r="DB6657" s="51"/>
      <c r="DC6657" s="51"/>
      <c r="DD6657" s="51"/>
    </row>
    <row r="6658" spans="73:108" ht="15" x14ac:dyDescent="0.25">
      <c r="BU6658" s="91"/>
      <c r="BV6658" s="177">
        <v>2007</v>
      </c>
      <c r="BW6658" s="177">
        <v>10</v>
      </c>
      <c r="BX6658" s="177" t="s">
        <v>317</v>
      </c>
      <c r="BY6658" s="177" t="s">
        <v>262</v>
      </c>
      <c r="BZ6658" s="177" t="s">
        <v>268</v>
      </c>
      <c r="CA6658" s="177">
        <v>70</v>
      </c>
      <c r="CB6658" s="177" t="s">
        <v>264</v>
      </c>
      <c r="CC6658" s="122">
        <v>65.290000000000006</v>
      </c>
      <c r="CD6658" s="178" t="s">
        <v>196</v>
      </c>
      <c r="CE6658" s="177" t="s">
        <v>286</v>
      </c>
      <c r="CF6658" s="177" t="s">
        <v>286</v>
      </c>
      <c r="CG6658" s="83" t="s">
        <v>9</v>
      </c>
      <c r="CH6658" s="57"/>
      <c r="CV6658" s="51"/>
      <c r="CW6658" s="51"/>
      <c r="CX6658" s="51"/>
      <c r="CY6658" s="51"/>
      <c r="CZ6658" s="51"/>
      <c r="DA6658" s="51"/>
      <c r="DB6658" s="51"/>
      <c r="DC6658" s="51"/>
      <c r="DD6658" s="51"/>
    </row>
    <row r="6659" spans="73:108" ht="15" x14ac:dyDescent="0.25">
      <c r="BU6659" s="91"/>
      <c r="BV6659" s="177">
        <v>2007</v>
      </c>
      <c r="BW6659" s="177">
        <v>11</v>
      </c>
      <c r="BX6659" s="177" t="s">
        <v>317</v>
      </c>
      <c r="BY6659" s="177" t="s">
        <v>262</v>
      </c>
      <c r="BZ6659" s="177" t="s">
        <v>266</v>
      </c>
      <c r="CA6659" s="177">
        <v>70</v>
      </c>
      <c r="CB6659" s="177" t="s">
        <v>264</v>
      </c>
      <c r="CC6659" s="122">
        <v>82.52</v>
      </c>
      <c r="CD6659" s="178" t="s">
        <v>196</v>
      </c>
      <c r="CE6659" s="177" t="s">
        <v>286</v>
      </c>
      <c r="CF6659" s="177" t="s">
        <v>286</v>
      </c>
      <c r="CG6659" s="83" t="s">
        <v>9</v>
      </c>
      <c r="CH6659" s="57"/>
      <c r="CV6659" s="51"/>
      <c r="CW6659" s="51"/>
      <c r="CX6659" s="51"/>
      <c r="CY6659" s="51"/>
      <c r="CZ6659" s="51"/>
      <c r="DA6659" s="51"/>
      <c r="DB6659" s="51"/>
      <c r="DC6659" s="51"/>
      <c r="DD6659" s="51"/>
    </row>
    <row r="6660" spans="73:108" ht="15" x14ac:dyDescent="0.25">
      <c r="BU6660" s="91"/>
      <c r="BV6660" s="177">
        <v>2007</v>
      </c>
      <c r="BW6660" s="177">
        <v>11</v>
      </c>
      <c r="BX6660" s="177" t="s">
        <v>317</v>
      </c>
      <c r="BY6660" s="177" t="s">
        <v>262</v>
      </c>
      <c r="BZ6660" s="177" t="s">
        <v>267</v>
      </c>
      <c r="CA6660" s="177">
        <v>70</v>
      </c>
      <c r="CB6660" s="177" t="s">
        <v>264</v>
      </c>
      <c r="CC6660" s="122">
        <v>82.52</v>
      </c>
      <c r="CD6660" s="178" t="s">
        <v>196</v>
      </c>
      <c r="CE6660" s="177" t="s">
        <v>286</v>
      </c>
      <c r="CF6660" s="177" t="s">
        <v>286</v>
      </c>
      <c r="CG6660" s="83" t="s">
        <v>9</v>
      </c>
      <c r="CH6660" s="57"/>
      <c r="CV6660" s="51"/>
      <c r="CW6660" s="51"/>
      <c r="CX6660" s="51"/>
      <c r="CY6660" s="51"/>
      <c r="CZ6660" s="51"/>
      <c r="DA6660" s="51"/>
      <c r="DB6660" s="51"/>
      <c r="DC6660" s="51"/>
      <c r="DD6660" s="51"/>
    </row>
    <row r="6661" spans="73:108" ht="15" x14ac:dyDescent="0.25">
      <c r="BU6661" s="91"/>
      <c r="BV6661" s="177">
        <v>2007</v>
      </c>
      <c r="BW6661" s="177">
        <v>11</v>
      </c>
      <c r="BX6661" s="177" t="s">
        <v>317</v>
      </c>
      <c r="BY6661" s="177" t="s">
        <v>262</v>
      </c>
      <c r="BZ6661" s="177" t="s">
        <v>268</v>
      </c>
      <c r="CA6661" s="177">
        <v>70</v>
      </c>
      <c r="CB6661" s="177" t="s">
        <v>264</v>
      </c>
      <c r="CC6661" s="122">
        <v>82.52</v>
      </c>
      <c r="CD6661" s="178" t="s">
        <v>196</v>
      </c>
      <c r="CE6661" s="177" t="s">
        <v>286</v>
      </c>
      <c r="CF6661" s="177" t="s">
        <v>286</v>
      </c>
      <c r="CG6661" s="83" t="s">
        <v>9</v>
      </c>
      <c r="CH6661" s="57"/>
      <c r="CV6661" s="51"/>
      <c r="CW6661" s="51"/>
      <c r="CX6661" s="51"/>
      <c r="CY6661" s="51"/>
      <c r="CZ6661" s="51"/>
      <c r="DA6661" s="51"/>
      <c r="DB6661" s="51"/>
      <c r="DC6661" s="51"/>
      <c r="DD6661" s="51"/>
    </row>
    <row r="6662" spans="73:108" ht="15" x14ac:dyDescent="0.25">
      <c r="BU6662" s="91"/>
      <c r="BV6662" s="177">
        <v>2007</v>
      </c>
      <c r="BW6662" s="177">
        <v>12</v>
      </c>
      <c r="BX6662" s="177" t="s">
        <v>317</v>
      </c>
      <c r="BY6662" s="177" t="s">
        <v>262</v>
      </c>
      <c r="BZ6662" s="177" t="s">
        <v>266</v>
      </c>
      <c r="CA6662" s="177">
        <v>70</v>
      </c>
      <c r="CB6662" s="177" t="s">
        <v>264</v>
      </c>
      <c r="CC6662" s="122">
        <v>31.66</v>
      </c>
      <c r="CD6662" s="178" t="s">
        <v>196</v>
      </c>
      <c r="CE6662" s="177" t="s">
        <v>286</v>
      </c>
      <c r="CF6662" s="177" t="s">
        <v>286</v>
      </c>
      <c r="CG6662" s="83" t="s">
        <v>9</v>
      </c>
      <c r="CH6662" s="57"/>
      <c r="CV6662" s="51"/>
      <c r="CW6662" s="51"/>
      <c r="CX6662" s="51"/>
      <c r="CY6662" s="51"/>
      <c r="CZ6662" s="51"/>
      <c r="DA6662" s="51"/>
      <c r="DB6662" s="51"/>
      <c r="DC6662" s="51"/>
      <c r="DD6662" s="51"/>
    </row>
    <row r="6663" spans="73:108" ht="15" x14ac:dyDescent="0.25">
      <c r="BU6663" s="91"/>
      <c r="BV6663" s="177">
        <v>2007</v>
      </c>
      <c r="BW6663" s="177">
        <v>12</v>
      </c>
      <c r="BX6663" s="177" t="s">
        <v>317</v>
      </c>
      <c r="BY6663" s="177" t="s">
        <v>262</v>
      </c>
      <c r="BZ6663" s="177" t="s">
        <v>267</v>
      </c>
      <c r="CA6663" s="177">
        <v>70</v>
      </c>
      <c r="CB6663" s="177" t="s">
        <v>264</v>
      </c>
      <c r="CC6663" s="122">
        <v>31.66</v>
      </c>
      <c r="CD6663" s="178" t="s">
        <v>196</v>
      </c>
      <c r="CE6663" s="177" t="s">
        <v>286</v>
      </c>
      <c r="CF6663" s="177" t="s">
        <v>286</v>
      </c>
      <c r="CG6663" s="83" t="s">
        <v>9</v>
      </c>
      <c r="CH6663" s="57"/>
      <c r="CV6663" s="51"/>
      <c r="CW6663" s="51"/>
      <c r="CX6663" s="51"/>
      <c r="CY6663" s="51"/>
      <c r="CZ6663" s="51"/>
      <c r="DA6663" s="51"/>
      <c r="DB6663" s="51"/>
      <c r="DC6663" s="51"/>
      <c r="DD6663" s="51"/>
    </row>
    <row r="6664" spans="73:108" ht="15" x14ac:dyDescent="0.25">
      <c r="BU6664" s="91"/>
      <c r="BV6664" s="177">
        <v>2007</v>
      </c>
      <c r="BW6664" s="177">
        <v>12</v>
      </c>
      <c r="BX6664" s="177" t="s">
        <v>317</v>
      </c>
      <c r="BY6664" s="177" t="s">
        <v>262</v>
      </c>
      <c r="BZ6664" s="177" t="s">
        <v>268</v>
      </c>
      <c r="CA6664" s="177">
        <v>70</v>
      </c>
      <c r="CB6664" s="177" t="s">
        <v>264</v>
      </c>
      <c r="CC6664" s="122">
        <v>31.66</v>
      </c>
      <c r="CD6664" s="178" t="s">
        <v>196</v>
      </c>
      <c r="CE6664" s="177" t="s">
        <v>286</v>
      </c>
      <c r="CF6664" s="177" t="s">
        <v>286</v>
      </c>
      <c r="CG6664" s="83" t="s">
        <v>9</v>
      </c>
      <c r="CH6664" s="57"/>
      <c r="CV6664" s="51"/>
      <c r="CW6664" s="51"/>
      <c r="CX6664" s="51"/>
      <c r="CY6664" s="51"/>
      <c r="CZ6664" s="51"/>
      <c r="DA6664" s="51"/>
      <c r="DB6664" s="51"/>
      <c r="DC6664" s="51"/>
      <c r="DD6664" s="51"/>
    </row>
    <row r="6665" spans="73:108" ht="15" x14ac:dyDescent="0.25">
      <c r="BU6665" s="91"/>
      <c r="BV6665" s="177">
        <v>2008</v>
      </c>
      <c r="BW6665" s="177">
        <v>1</v>
      </c>
      <c r="BX6665" s="177" t="s">
        <v>317</v>
      </c>
      <c r="BY6665" s="177" t="s">
        <v>262</v>
      </c>
      <c r="BZ6665" s="177" t="s">
        <v>266</v>
      </c>
      <c r="CA6665" s="177">
        <v>70</v>
      </c>
      <c r="CB6665" s="177" t="s">
        <v>264</v>
      </c>
      <c r="CC6665" s="122">
        <v>42.62</v>
      </c>
      <c r="CD6665" s="178" t="s">
        <v>196</v>
      </c>
      <c r="CE6665" s="177" t="s">
        <v>286</v>
      </c>
      <c r="CF6665" s="177" t="s">
        <v>286</v>
      </c>
      <c r="CG6665" s="83" t="s">
        <v>9</v>
      </c>
      <c r="CH6665" s="57"/>
      <c r="CV6665" s="51"/>
      <c r="CW6665" s="51"/>
      <c r="CX6665" s="51"/>
      <c r="CY6665" s="51"/>
      <c r="CZ6665" s="51"/>
      <c r="DA6665" s="51"/>
      <c r="DB6665" s="51"/>
      <c r="DC6665" s="51"/>
      <c r="DD6665" s="51"/>
    </row>
    <row r="6666" spans="73:108" ht="15" x14ac:dyDescent="0.25">
      <c r="BU6666" s="91"/>
      <c r="BV6666" s="177">
        <v>2008</v>
      </c>
      <c r="BW6666" s="177">
        <v>1</v>
      </c>
      <c r="BX6666" s="177" t="s">
        <v>317</v>
      </c>
      <c r="BY6666" s="177" t="s">
        <v>262</v>
      </c>
      <c r="BZ6666" s="177" t="s">
        <v>267</v>
      </c>
      <c r="CA6666" s="177">
        <v>70</v>
      </c>
      <c r="CB6666" s="177" t="s">
        <v>264</v>
      </c>
      <c r="CC6666" s="122">
        <v>42.61</v>
      </c>
      <c r="CD6666" s="178" t="s">
        <v>196</v>
      </c>
      <c r="CE6666" s="177" t="s">
        <v>286</v>
      </c>
      <c r="CF6666" s="177" t="s">
        <v>286</v>
      </c>
      <c r="CG6666" s="83" t="s">
        <v>9</v>
      </c>
      <c r="CH6666" s="57"/>
      <c r="CV6666" s="51"/>
      <c r="CW6666" s="51"/>
      <c r="CX6666" s="51"/>
      <c r="CY6666" s="51"/>
      <c r="CZ6666" s="51"/>
      <c r="DA6666" s="51"/>
      <c r="DB6666" s="51"/>
      <c r="DC6666" s="51"/>
      <c r="DD6666" s="51"/>
    </row>
    <row r="6667" spans="73:108" ht="15" x14ac:dyDescent="0.25">
      <c r="BU6667" s="91"/>
      <c r="BV6667" s="177">
        <v>2008</v>
      </c>
      <c r="BW6667" s="177">
        <v>1</v>
      </c>
      <c r="BX6667" s="177" t="s">
        <v>317</v>
      </c>
      <c r="BY6667" s="177" t="s">
        <v>262</v>
      </c>
      <c r="BZ6667" s="177" t="s">
        <v>268</v>
      </c>
      <c r="CA6667" s="177">
        <v>70</v>
      </c>
      <c r="CB6667" s="177" t="s">
        <v>264</v>
      </c>
      <c r="CC6667" s="122">
        <v>42.61</v>
      </c>
      <c r="CD6667" s="178" t="s">
        <v>196</v>
      </c>
      <c r="CE6667" s="177" t="s">
        <v>286</v>
      </c>
      <c r="CF6667" s="177" t="s">
        <v>286</v>
      </c>
      <c r="CG6667" s="83" t="s">
        <v>9</v>
      </c>
      <c r="CH6667" s="57"/>
      <c r="CV6667" s="51"/>
      <c r="CW6667" s="51"/>
      <c r="CX6667" s="51"/>
      <c r="CY6667" s="51"/>
      <c r="CZ6667" s="51"/>
      <c r="DA6667" s="51"/>
      <c r="DB6667" s="51"/>
      <c r="DC6667" s="51"/>
      <c r="DD6667" s="51"/>
    </row>
    <row r="6668" spans="73:108" ht="15" x14ac:dyDescent="0.25">
      <c r="BU6668" s="91"/>
      <c r="BV6668" s="177">
        <v>2009</v>
      </c>
      <c r="BW6668" s="177">
        <v>3</v>
      </c>
      <c r="BX6668" s="177" t="s">
        <v>317</v>
      </c>
      <c r="BY6668" s="177" t="s">
        <v>262</v>
      </c>
      <c r="BZ6668" s="177" t="s">
        <v>263</v>
      </c>
      <c r="CA6668" s="177">
        <v>70</v>
      </c>
      <c r="CB6668" s="177" t="s">
        <v>264</v>
      </c>
      <c r="CC6668" s="122">
        <v>60.7</v>
      </c>
      <c r="CD6668" s="178" t="s">
        <v>196</v>
      </c>
      <c r="CE6668" s="177" t="s">
        <v>286</v>
      </c>
      <c r="CF6668" s="177" t="s">
        <v>286</v>
      </c>
      <c r="CG6668" s="83" t="s">
        <v>9</v>
      </c>
      <c r="CH6668" s="57"/>
      <c r="CV6668" s="51"/>
      <c r="CW6668" s="51"/>
      <c r="CX6668" s="51"/>
      <c r="CY6668" s="51"/>
      <c r="CZ6668" s="51"/>
      <c r="DA6668" s="51"/>
      <c r="DB6668" s="51"/>
      <c r="DC6668" s="51"/>
      <c r="DD6668" s="51"/>
    </row>
    <row r="6669" spans="73:108" ht="15" x14ac:dyDescent="0.25">
      <c r="BU6669" s="91"/>
      <c r="BV6669" s="177">
        <v>2009</v>
      </c>
      <c r="BW6669" s="177">
        <v>4</v>
      </c>
      <c r="BX6669" s="177" t="s">
        <v>317</v>
      </c>
      <c r="BY6669" s="177" t="s">
        <v>262</v>
      </c>
      <c r="BZ6669" s="177" t="s">
        <v>263</v>
      </c>
      <c r="CA6669" s="177">
        <v>70</v>
      </c>
      <c r="CB6669" s="177" t="s">
        <v>264</v>
      </c>
      <c r="CC6669" s="122">
        <v>114.16</v>
      </c>
      <c r="CD6669" s="178" t="s">
        <v>196</v>
      </c>
      <c r="CE6669" s="177" t="s">
        <v>286</v>
      </c>
      <c r="CF6669" s="177" t="s">
        <v>286</v>
      </c>
      <c r="CG6669" s="83" t="s">
        <v>9</v>
      </c>
      <c r="CH6669" s="57"/>
      <c r="CV6669" s="51"/>
      <c r="CW6669" s="51"/>
      <c r="CX6669" s="51"/>
      <c r="CY6669" s="51"/>
      <c r="CZ6669" s="51"/>
      <c r="DA6669" s="51"/>
      <c r="DB6669" s="51"/>
      <c r="DC6669" s="51"/>
      <c r="DD6669" s="51"/>
    </row>
    <row r="6670" spans="73:108" ht="15" x14ac:dyDescent="0.25">
      <c r="BU6670" s="91"/>
      <c r="BV6670" s="177">
        <v>2009</v>
      </c>
      <c r="BW6670" s="177">
        <v>7</v>
      </c>
      <c r="BX6670" s="177" t="s">
        <v>317</v>
      </c>
      <c r="BY6670" s="177" t="s">
        <v>262</v>
      </c>
      <c r="BZ6670" s="177" t="s">
        <v>277</v>
      </c>
      <c r="CA6670" s="177">
        <v>70</v>
      </c>
      <c r="CB6670" s="177" t="s">
        <v>264</v>
      </c>
      <c r="CC6670" s="122">
        <v>31.33</v>
      </c>
      <c r="CD6670" s="178" t="s">
        <v>196</v>
      </c>
      <c r="CE6670" s="177" t="s">
        <v>286</v>
      </c>
      <c r="CF6670" s="177" t="s">
        <v>286</v>
      </c>
      <c r="CG6670" s="83" t="s">
        <v>9</v>
      </c>
      <c r="CH6670" s="57"/>
      <c r="CV6670" s="51"/>
      <c r="CW6670" s="51"/>
      <c r="CX6670" s="51"/>
      <c r="CY6670" s="51"/>
      <c r="CZ6670" s="51"/>
      <c r="DA6670" s="51"/>
      <c r="DB6670" s="51"/>
      <c r="DC6670" s="51"/>
      <c r="DD6670" s="51"/>
    </row>
    <row r="6671" spans="73:108" ht="15" x14ac:dyDescent="0.25">
      <c r="BU6671" s="91"/>
      <c r="BV6671" s="177">
        <v>2009</v>
      </c>
      <c r="BW6671" s="177">
        <v>8</v>
      </c>
      <c r="BX6671" s="177" t="s">
        <v>317</v>
      </c>
      <c r="BY6671" s="177" t="s">
        <v>262</v>
      </c>
      <c r="BZ6671" s="177" t="s">
        <v>277</v>
      </c>
      <c r="CA6671" s="177">
        <v>70</v>
      </c>
      <c r="CB6671" s="177" t="s">
        <v>264</v>
      </c>
      <c r="CC6671" s="122">
        <v>23.77</v>
      </c>
      <c r="CD6671" s="178" t="s">
        <v>196</v>
      </c>
      <c r="CE6671" s="177" t="s">
        <v>286</v>
      </c>
      <c r="CF6671" s="177" t="s">
        <v>286</v>
      </c>
      <c r="CG6671" s="83" t="s">
        <v>9</v>
      </c>
      <c r="CH6671" s="57"/>
      <c r="CV6671" s="51"/>
      <c r="CW6671" s="51"/>
      <c r="CX6671" s="51"/>
      <c r="CY6671" s="51"/>
      <c r="CZ6671" s="51"/>
      <c r="DA6671" s="51"/>
      <c r="DB6671" s="51"/>
      <c r="DC6671" s="51"/>
      <c r="DD6671" s="51"/>
    </row>
    <row r="6672" spans="73:108" ht="15" x14ac:dyDescent="0.25">
      <c r="BU6672" s="91"/>
      <c r="BV6672" s="177">
        <v>2009</v>
      </c>
      <c r="BW6672" s="177">
        <v>9</v>
      </c>
      <c r="BX6672" s="177" t="s">
        <v>317</v>
      </c>
      <c r="BY6672" s="177" t="s">
        <v>262</v>
      </c>
      <c r="BZ6672" s="177" t="s">
        <v>277</v>
      </c>
      <c r="CA6672" s="177">
        <v>70</v>
      </c>
      <c r="CB6672" s="177" t="s">
        <v>264</v>
      </c>
      <c r="CC6672" s="122">
        <v>24.23</v>
      </c>
      <c r="CD6672" s="178" t="s">
        <v>196</v>
      </c>
      <c r="CE6672" s="177" t="s">
        <v>286</v>
      </c>
      <c r="CF6672" s="177" t="s">
        <v>286</v>
      </c>
      <c r="CG6672" s="83" t="s">
        <v>9</v>
      </c>
      <c r="CH6672" s="57"/>
      <c r="CV6672" s="51"/>
      <c r="CW6672" s="51"/>
      <c r="CX6672" s="51"/>
      <c r="CY6672" s="51"/>
      <c r="CZ6672" s="51"/>
      <c r="DA6672" s="51"/>
      <c r="DB6672" s="51"/>
      <c r="DC6672" s="51"/>
      <c r="DD6672" s="51"/>
    </row>
    <row r="6673" spans="73:108" ht="15" x14ac:dyDescent="0.25">
      <c r="BU6673" s="91"/>
      <c r="BV6673" s="177">
        <v>2009</v>
      </c>
      <c r="BW6673" s="177">
        <v>10</v>
      </c>
      <c r="BX6673" s="177" t="s">
        <v>317</v>
      </c>
      <c r="BY6673" s="177" t="s">
        <v>262</v>
      </c>
      <c r="BZ6673" s="177" t="s">
        <v>277</v>
      </c>
      <c r="CA6673" s="177">
        <v>70</v>
      </c>
      <c r="CB6673" s="177" t="s">
        <v>264</v>
      </c>
      <c r="CC6673" s="122">
        <v>51.64</v>
      </c>
      <c r="CD6673" s="178" t="s">
        <v>196</v>
      </c>
      <c r="CE6673" s="177" t="s">
        <v>286</v>
      </c>
      <c r="CF6673" s="177" t="s">
        <v>286</v>
      </c>
      <c r="CG6673" s="83" t="s">
        <v>9</v>
      </c>
      <c r="CH6673" s="57"/>
      <c r="CV6673" s="51"/>
      <c r="CW6673" s="51"/>
      <c r="CX6673" s="51"/>
      <c r="CY6673" s="51"/>
      <c r="CZ6673" s="51"/>
      <c r="DA6673" s="51"/>
      <c r="DB6673" s="51"/>
      <c r="DC6673" s="51"/>
      <c r="DD6673" s="51"/>
    </row>
    <row r="6674" spans="73:108" ht="15" x14ac:dyDescent="0.25">
      <c r="BU6674" s="91"/>
      <c r="BV6674" s="177">
        <v>2009</v>
      </c>
      <c r="BW6674" s="177">
        <v>11</v>
      </c>
      <c r="BX6674" s="177" t="s">
        <v>317</v>
      </c>
      <c r="BY6674" s="177" t="s">
        <v>262</v>
      </c>
      <c r="BZ6674" s="177" t="s">
        <v>277</v>
      </c>
      <c r="CA6674" s="177">
        <v>70</v>
      </c>
      <c r="CB6674" s="177" t="s">
        <v>264</v>
      </c>
      <c r="CC6674" s="122">
        <v>34.6</v>
      </c>
      <c r="CD6674" s="178" t="s">
        <v>196</v>
      </c>
      <c r="CE6674" s="177" t="s">
        <v>286</v>
      </c>
      <c r="CF6674" s="177" t="s">
        <v>286</v>
      </c>
      <c r="CG6674" s="83" t="s">
        <v>9</v>
      </c>
      <c r="CH6674" s="57"/>
      <c r="CV6674" s="51"/>
      <c r="CW6674" s="51"/>
      <c r="CX6674" s="51"/>
      <c r="CY6674" s="51"/>
      <c r="CZ6674" s="51"/>
      <c r="DA6674" s="51"/>
      <c r="DB6674" s="51"/>
      <c r="DC6674" s="51"/>
      <c r="DD6674" s="51"/>
    </row>
    <row r="6675" spans="73:108" ht="15" x14ac:dyDescent="0.25">
      <c r="BU6675" s="91"/>
      <c r="BV6675" s="177">
        <v>2009</v>
      </c>
      <c r="BW6675" s="177">
        <v>12</v>
      </c>
      <c r="BX6675" s="177" t="s">
        <v>317</v>
      </c>
      <c r="BY6675" s="177" t="s">
        <v>262</v>
      </c>
      <c r="BZ6675" s="177" t="s">
        <v>277</v>
      </c>
      <c r="CA6675" s="177">
        <v>70</v>
      </c>
      <c r="CB6675" s="177" t="s">
        <v>264</v>
      </c>
      <c r="CC6675" s="122">
        <v>33.21</v>
      </c>
      <c r="CD6675" s="178" t="s">
        <v>196</v>
      </c>
      <c r="CE6675" s="177" t="s">
        <v>286</v>
      </c>
      <c r="CF6675" s="177" t="s">
        <v>286</v>
      </c>
      <c r="CG6675" s="83" t="s">
        <v>9</v>
      </c>
      <c r="CH6675" s="57"/>
      <c r="CV6675" s="51"/>
      <c r="CW6675" s="51"/>
      <c r="CX6675" s="51"/>
      <c r="CY6675" s="51"/>
      <c r="CZ6675" s="51"/>
      <c r="DA6675" s="51"/>
      <c r="DB6675" s="51"/>
      <c r="DC6675" s="51"/>
      <c r="DD6675" s="51"/>
    </row>
    <row r="6676" spans="73:108" ht="15" x14ac:dyDescent="0.25">
      <c r="BU6676" s="91"/>
      <c r="BV6676" s="177">
        <v>2010</v>
      </c>
      <c r="BW6676" s="177">
        <v>1</v>
      </c>
      <c r="BX6676" s="177" t="s">
        <v>317</v>
      </c>
      <c r="BY6676" s="177" t="s">
        <v>262</v>
      </c>
      <c r="BZ6676" s="177" t="s">
        <v>277</v>
      </c>
      <c r="CA6676" s="177">
        <v>70</v>
      </c>
      <c r="CB6676" s="177" t="s">
        <v>264</v>
      </c>
      <c r="CC6676" s="122">
        <v>8.92</v>
      </c>
      <c r="CD6676" s="178" t="s">
        <v>196</v>
      </c>
      <c r="CE6676" s="177" t="s">
        <v>286</v>
      </c>
      <c r="CF6676" s="177" t="s">
        <v>286</v>
      </c>
      <c r="CG6676" s="83" t="s">
        <v>9</v>
      </c>
      <c r="CH6676" s="57"/>
      <c r="CV6676" s="51"/>
      <c r="CW6676" s="51"/>
      <c r="CX6676" s="51"/>
      <c r="CY6676" s="51"/>
      <c r="CZ6676" s="51"/>
      <c r="DA6676" s="51"/>
      <c r="DB6676" s="51"/>
      <c r="DC6676" s="51"/>
      <c r="DD6676" s="51"/>
    </row>
    <row r="6677" spans="73:108" ht="15" x14ac:dyDescent="0.25">
      <c r="BU6677" s="91"/>
      <c r="BV6677" s="177">
        <v>2010</v>
      </c>
      <c r="BW6677" s="177">
        <v>2</v>
      </c>
      <c r="BX6677" s="177" t="s">
        <v>317</v>
      </c>
      <c r="BY6677" s="177" t="s">
        <v>262</v>
      </c>
      <c r="BZ6677" s="177" t="s">
        <v>277</v>
      </c>
      <c r="CA6677" s="177">
        <v>70</v>
      </c>
      <c r="CB6677" s="177" t="s">
        <v>264</v>
      </c>
      <c r="CC6677" s="122">
        <v>8.82</v>
      </c>
      <c r="CD6677" s="178" t="s">
        <v>196</v>
      </c>
      <c r="CE6677" s="177" t="s">
        <v>286</v>
      </c>
      <c r="CF6677" s="177" t="s">
        <v>286</v>
      </c>
      <c r="CG6677" s="83" t="s">
        <v>9</v>
      </c>
      <c r="CH6677" s="57"/>
      <c r="CV6677" s="51"/>
      <c r="CW6677" s="51"/>
      <c r="CX6677" s="51"/>
      <c r="CY6677" s="51"/>
      <c r="CZ6677" s="51"/>
      <c r="DA6677" s="51"/>
      <c r="DB6677" s="51"/>
      <c r="DC6677" s="51"/>
      <c r="DD6677" s="51"/>
    </row>
    <row r="6678" spans="73:108" ht="15" x14ac:dyDescent="0.25">
      <c r="BU6678" s="91"/>
      <c r="BV6678" s="177">
        <v>2010</v>
      </c>
      <c r="BW6678" s="177">
        <v>3</v>
      </c>
      <c r="BX6678" s="177" t="s">
        <v>317</v>
      </c>
      <c r="BY6678" s="177" t="s">
        <v>262</v>
      </c>
      <c r="BZ6678" s="177" t="s">
        <v>277</v>
      </c>
      <c r="CA6678" s="177">
        <v>70</v>
      </c>
      <c r="CB6678" s="177" t="s">
        <v>264</v>
      </c>
      <c r="CC6678" s="122">
        <v>6.47</v>
      </c>
      <c r="CD6678" s="178" t="s">
        <v>3386</v>
      </c>
      <c r="CE6678" s="177" t="s">
        <v>286</v>
      </c>
      <c r="CF6678" s="177" t="s">
        <v>286</v>
      </c>
      <c r="CG6678" s="83" t="s">
        <v>9</v>
      </c>
      <c r="CH6678" s="57"/>
      <c r="CV6678" s="51"/>
      <c r="CW6678" s="51"/>
      <c r="CX6678" s="51"/>
      <c r="CY6678" s="51"/>
      <c r="CZ6678" s="51"/>
      <c r="DA6678" s="51"/>
      <c r="DB6678" s="51"/>
      <c r="DC6678" s="51"/>
      <c r="DD6678" s="51"/>
    </row>
    <row r="6679" spans="73:108" ht="15" x14ac:dyDescent="0.25">
      <c r="BU6679" s="91"/>
      <c r="BV6679" s="177">
        <v>2010</v>
      </c>
      <c r="BW6679" s="177">
        <v>4</v>
      </c>
      <c r="BX6679" s="177" t="s">
        <v>317</v>
      </c>
      <c r="BY6679" s="177" t="s">
        <v>262</v>
      </c>
      <c r="BZ6679" s="177" t="s">
        <v>277</v>
      </c>
      <c r="CA6679" s="177">
        <v>70</v>
      </c>
      <c r="CB6679" s="177" t="s">
        <v>264</v>
      </c>
      <c r="CC6679" s="122">
        <v>8.23</v>
      </c>
      <c r="CD6679" s="178" t="s">
        <v>3386</v>
      </c>
      <c r="CE6679" s="177" t="s">
        <v>286</v>
      </c>
      <c r="CF6679" s="177" t="s">
        <v>286</v>
      </c>
      <c r="CG6679" s="83" t="s">
        <v>9</v>
      </c>
      <c r="CH6679" s="57"/>
      <c r="CV6679" s="51"/>
      <c r="CW6679" s="51"/>
      <c r="CX6679" s="51"/>
      <c r="CY6679" s="51"/>
      <c r="CZ6679" s="51"/>
      <c r="DA6679" s="51"/>
      <c r="DB6679" s="51"/>
      <c r="DC6679" s="51"/>
      <c r="DD6679" s="51"/>
    </row>
    <row r="6680" spans="73:108" ht="15" x14ac:dyDescent="0.25">
      <c r="BU6680" s="91"/>
      <c r="BV6680" s="177">
        <v>2010</v>
      </c>
      <c r="BW6680" s="177">
        <v>5</v>
      </c>
      <c r="BX6680" s="177" t="s">
        <v>317</v>
      </c>
      <c r="BY6680" s="177" t="s">
        <v>262</v>
      </c>
      <c r="BZ6680" s="177" t="s">
        <v>277</v>
      </c>
      <c r="CA6680" s="177">
        <v>70</v>
      </c>
      <c r="CB6680" s="177" t="s">
        <v>264</v>
      </c>
      <c r="CC6680" s="122">
        <v>6.98</v>
      </c>
      <c r="CD6680" s="178" t="s">
        <v>3386</v>
      </c>
      <c r="CE6680" s="177" t="s">
        <v>286</v>
      </c>
      <c r="CF6680" s="177" t="s">
        <v>286</v>
      </c>
      <c r="CG6680" s="83" t="s">
        <v>9</v>
      </c>
      <c r="CH6680" s="57"/>
      <c r="CV6680" s="51"/>
      <c r="CW6680" s="51"/>
      <c r="CX6680" s="51"/>
      <c r="CY6680" s="51"/>
      <c r="CZ6680" s="51"/>
      <c r="DA6680" s="51"/>
      <c r="DB6680" s="51"/>
      <c r="DC6680" s="51"/>
      <c r="DD6680" s="51"/>
    </row>
    <row r="6681" spans="73:108" ht="15" x14ac:dyDescent="0.25">
      <c r="BU6681" s="91"/>
      <c r="BV6681" s="177">
        <v>2010</v>
      </c>
      <c r="BW6681" s="177">
        <v>6</v>
      </c>
      <c r="BX6681" s="177" t="s">
        <v>317</v>
      </c>
      <c r="BY6681" s="177" t="s">
        <v>262</v>
      </c>
      <c r="BZ6681" s="177" t="s">
        <v>277</v>
      </c>
      <c r="CA6681" s="177">
        <v>70</v>
      </c>
      <c r="CB6681" s="177" t="s">
        <v>264</v>
      </c>
      <c r="CC6681" s="122">
        <v>8.4700000000000006</v>
      </c>
      <c r="CD6681" s="178" t="s">
        <v>3386</v>
      </c>
      <c r="CE6681" s="177" t="s">
        <v>286</v>
      </c>
      <c r="CF6681" s="177" t="s">
        <v>286</v>
      </c>
      <c r="CG6681" s="83" t="s">
        <v>9</v>
      </c>
      <c r="CH6681" s="57"/>
      <c r="CV6681" s="51"/>
      <c r="CW6681" s="51"/>
      <c r="CX6681" s="51"/>
      <c r="CY6681" s="51"/>
      <c r="CZ6681" s="51"/>
      <c r="DA6681" s="51"/>
      <c r="DB6681" s="51"/>
      <c r="DC6681" s="51"/>
      <c r="DD6681" s="51"/>
    </row>
    <row r="6682" spans="73:108" ht="15" x14ac:dyDescent="0.25">
      <c r="BU6682" s="91"/>
      <c r="BV6682" s="177">
        <v>2010</v>
      </c>
      <c r="BW6682" s="177">
        <v>7</v>
      </c>
      <c r="BX6682" s="177" t="s">
        <v>317</v>
      </c>
      <c r="BY6682" s="177" t="s">
        <v>262</v>
      </c>
      <c r="BZ6682" s="177" t="s">
        <v>277</v>
      </c>
      <c r="CA6682" s="177">
        <v>70</v>
      </c>
      <c r="CB6682" s="177" t="s">
        <v>264</v>
      </c>
      <c r="CC6682" s="122">
        <v>12.38</v>
      </c>
      <c r="CD6682" s="178" t="s">
        <v>3386</v>
      </c>
      <c r="CE6682" s="177" t="s">
        <v>286</v>
      </c>
      <c r="CF6682" s="177" t="s">
        <v>286</v>
      </c>
      <c r="CG6682" s="83" t="s">
        <v>9</v>
      </c>
      <c r="CH6682" s="57"/>
      <c r="CV6682" s="51"/>
      <c r="CW6682" s="51"/>
      <c r="CX6682" s="51"/>
      <c r="CY6682" s="51"/>
      <c r="CZ6682" s="51"/>
      <c r="DA6682" s="51"/>
      <c r="DB6682" s="51"/>
      <c r="DC6682" s="51"/>
      <c r="DD6682" s="51"/>
    </row>
    <row r="6683" spans="73:108" ht="15" x14ac:dyDescent="0.25">
      <c r="BU6683" s="91"/>
      <c r="BV6683" s="177">
        <v>2010</v>
      </c>
      <c r="BW6683" s="177">
        <v>7</v>
      </c>
      <c r="BX6683" s="177" t="s">
        <v>317</v>
      </c>
      <c r="BY6683" s="177" t="s">
        <v>262</v>
      </c>
      <c r="BZ6683" s="177" t="s">
        <v>263</v>
      </c>
      <c r="CA6683" s="177">
        <v>70</v>
      </c>
      <c r="CB6683" s="177" t="s">
        <v>264</v>
      </c>
      <c r="CC6683" s="122">
        <v>50.48</v>
      </c>
      <c r="CD6683" s="178" t="s">
        <v>3386</v>
      </c>
      <c r="CE6683" s="177" t="s">
        <v>286</v>
      </c>
      <c r="CF6683" s="177" t="s">
        <v>286</v>
      </c>
      <c r="CG6683" s="83" t="s">
        <v>9</v>
      </c>
      <c r="CH6683" s="57"/>
      <c r="CV6683" s="51"/>
      <c r="CW6683" s="51"/>
      <c r="CX6683" s="51"/>
      <c r="CY6683" s="51"/>
      <c r="CZ6683" s="51"/>
      <c r="DA6683" s="51"/>
      <c r="DB6683" s="51"/>
      <c r="DC6683" s="51"/>
      <c r="DD6683" s="51"/>
    </row>
    <row r="6684" spans="73:108" ht="15" x14ac:dyDescent="0.25">
      <c r="BU6684" s="91"/>
      <c r="BV6684" s="177">
        <v>2010</v>
      </c>
      <c r="BW6684" s="177">
        <v>7</v>
      </c>
      <c r="BX6684" s="177" t="s">
        <v>317</v>
      </c>
      <c r="BY6684" s="177" t="s">
        <v>262</v>
      </c>
      <c r="BZ6684" s="177" t="s">
        <v>266</v>
      </c>
      <c r="CA6684" s="177">
        <v>70</v>
      </c>
      <c r="CB6684" s="177" t="s">
        <v>264</v>
      </c>
      <c r="CC6684" s="122">
        <v>33.659999999999997</v>
      </c>
      <c r="CD6684" s="178" t="s">
        <v>3386</v>
      </c>
      <c r="CE6684" s="177" t="s">
        <v>286</v>
      </c>
      <c r="CF6684" s="177" t="s">
        <v>286</v>
      </c>
      <c r="CG6684" s="83" t="s">
        <v>9</v>
      </c>
      <c r="CH6684" s="57"/>
      <c r="CV6684" s="51"/>
      <c r="CW6684" s="51"/>
      <c r="CX6684" s="51"/>
      <c r="CY6684" s="51"/>
      <c r="CZ6684" s="51"/>
      <c r="DA6684" s="51"/>
      <c r="DB6684" s="51"/>
      <c r="DC6684" s="51"/>
      <c r="DD6684" s="51"/>
    </row>
    <row r="6685" spans="73:108" ht="15" x14ac:dyDescent="0.25">
      <c r="BU6685" s="91"/>
      <c r="BV6685" s="177">
        <v>2010</v>
      </c>
      <c r="BW6685" s="177">
        <v>8</v>
      </c>
      <c r="BX6685" s="177" t="s">
        <v>317</v>
      </c>
      <c r="BY6685" s="177" t="s">
        <v>262</v>
      </c>
      <c r="BZ6685" s="177" t="s">
        <v>263</v>
      </c>
      <c r="CA6685" s="177">
        <v>70</v>
      </c>
      <c r="CB6685" s="177" t="s">
        <v>264</v>
      </c>
      <c r="CC6685" s="122">
        <v>17.89</v>
      </c>
      <c r="CD6685" s="178" t="s">
        <v>3386</v>
      </c>
      <c r="CE6685" s="177" t="s">
        <v>286</v>
      </c>
      <c r="CF6685" s="177" t="s">
        <v>286</v>
      </c>
      <c r="CG6685" s="83" t="s">
        <v>9</v>
      </c>
      <c r="CH6685" s="57"/>
      <c r="CV6685" s="51"/>
      <c r="CW6685" s="51"/>
      <c r="CX6685" s="51"/>
      <c r="CY6685" s="51"/>
      <c r="CZ6685" s="51"/>
      <c r="DA6685" s="51"/>
      <c r="DB6685" s="51"/>
      <c r="DC6685" s="51"/>
      <c r="DD6685" s="51"/>
    </row>
    <row r="6686" spans="73:108" ht="15" x14ac:dyDescent="0.25">
      <c r="BU6686" s="91"/>
      <c r="BV6686" s="177">
        <v>2010</v>
      </c>
      <c r="BW6686" s="177">
        <v>8</v>
      </c>
      <c r="BX6686" s="177" t="s">
        <v>317</v>
      </c>
      <c r="BY6686" s="177" t="s">
        <v>262</v>
      </c>
      <c r="BZ6686" s="177" t="s">
        <v>266</v>
      </c>
      <c r="CA6686" s="177">
        <v>70</v>
      </c>
      <c r="CB6686" s="177" t="s">
        <v>264</v>
      </c>
      <c r="CC6686" s="122">
        <v>17.89</v>
      </c>
      <c r="CD6686" s="178" t="s">
        <v>3386</v>
      </c>
      <c r="CE6686" s="177" t="s">
        <v>286</v>
      </c>
      <c r="CF6686" s="177" t="s">
        <v>286</v>
      </c>
      <c r="CG6686" s="83" t="s">
        <v>9</v>
      </c>
      <c r="CH6686" s="57"/>
      <c r="CV6686" s="51"/>
      <c r="CW6686" s="51"/>
      <c r="CX6686" s="51"/>
      <c r="CY6686" s="51"/>
      <c r="CZ6686" s="51"/>
      <c r="DA6686" s="51"/>
      <c r="DB6686" s="51"/>
      <c r="DC6686" s="51"/>
      <c r="DD6686" s="51"/>
    </row>
    <row r="6687" spans="73:108" ht="15" x14ac:dyDescent="0.25">
      <c r="BU6687" s="91"/>
      <c r="BV6687" s="177">
        <v>2010</v>
      </c>
      <c r="BW6687" s="177">
        <v>9</v>
      </c>
      <c r="BX6687" s="177" t="s">
        <v>317</v>
      </c>
      <c r="BY6687" s="177" t="s">
        <v>262</v>
      </c>
      <c r="BZ6687" s="177" t="s">
        <v>277</v>
      </c>
      <c r="CA6687" s="177">
        <v>70</v>
      </c>
      <c r="CB6687" s="177" t="s">
        <v>264</v>
      </c>
      <c r="CC6687" s="122">
        <v>85.18</v>
      </c>
      <c r="CD6687" s="178" t="s">
        <v>3386</v>
      </c>
      <c r="CE6687" s="177" t="s">
        <v>286</v>
      </c>
      <c r="CF6687" s="177" t="s">
        <v>286</v>
      </c>
      <c r="CG6687" s="83" t="s">
        <v>9</v>
      </c>
      <c r="CH6687" s="57"/>
      <c r="CV6687" s="51"/>
      <c r="CW6687" s="51"/>
      <c r="CX6687" s="51"/>
      <c r="CY6687" s="51"/>
      <c r="CZ6687" s="51"/>
      <c r="DA6687" s="51"/>
      <c r="DB6687" s="51"/>
      <c r="DC6687" s="51"/>
      <c r="DD6687" s="51"/>
    </row>
    <row r="6688" spans="73:108" ht="15" x14ac:dyDescent="0.25">
      <c r="BU6688" s="91"/>
      <c r="BV6688" s="177">
        <v>2010</v>
      </c>
      <c r="BW6688" s="177">
        <v>9</v>
      </c>
      <c r="BX6688" s="177" t="s">
        <v>317</v>
      </c>
      <c r="BY6688" s="177" t="s">
        <v>262</v>
      </c>
      <c r="BZ6688" s="177" t="s">
        <v>263</v>
      </c>
      <c r="CA6688" s="177">
        <v>70</v>
      </c>
      <c r="CB6688" s="177" t="s">
        <v>264</v>
      </c>
      <c r="CC6688" s="122">
        <v>164</v>
      </c>
      <c r="CD6688" s="178" t="s">
        <v>3386</v>
      </c>
      <c r="CE6688" s="177" t="s">
        <v>286</v>
      </c>
      <c r="CF6688" s="177" t="s">
        <v>286</v>
      </c>
      <c r="CG6688" s="83" t="s">
        <v>9</v>
      </c>
      <c r="CH6688" s="57"/>
      <c r="CV6688" s="51"/>
      <c r="CW6688" s="51"/>
      <c r="CX6688" s="51"/>
      <c r="CY6688" s="51"/>
      <c r="CZ6688" s="51"/>
      <c r="DA6688" s="51"/>
      <c r="DB6688" s="51"/>
      <c r="DC6688" s="51"/>
      <c r="DD6688" s="51"/>
    </row>
    <row r="6689" spans="73:108" ht="15" x14ac:dyDescent="0.25">
      <c r="BU6689" s="91"/>
      <c r="BV6689" s="177">
        <v>2010</v>
      </c>
      <c r="BW6689" s="177">
        <v>9</v>
      </c>
      <c r="BX6689" s="177" t="s">
        <v>317</v>
      </c>
      <c r="BY6689" s="177" t="s">
        <v>262</v>
      </c>
      <c r="BZ6689" s="177" t="s">
        <v>266</v>
      </c>
      <c r="CA6689" s="177">
        <v>70</v>
      </c>
      <c r="CB6689" s="177" t="s">
        <v>264</v>
      </c>
      <c r="CC6689" s="122">
        <v>41.23</v>
      </c>
      <c r="CD6689" s="178" t="s">
        <v>3386</v>
      </c>
      <c r="CE6689" s="177" t="s">
        <v>286</v>
      </c>
      <c r="CF6689" s="177" t="s">
        <v>286</v>
      </c>
      <c r="CG6689" s="83" t="s">
        <v>9</v>
      </c>
      <c r="CH6689" s="57"/>
      <c r="CV6689" s="51"/>
      <c r="CW6689" s="51"/>
      <c r="CX6689" s="51"/>
      <c r="CY6689" s="51"/>
      <c r="CZ6689" s="51"/>
      <c r="DA6689" s="51"/>
      <c r="DB6689" s="51"/>
      <c r="DC6689" s="51"/>
      <c r="DD6689" s="51"/>
    </row>
    <row r="6690" spans="73:108" ht="15" x14ac:dyDescent="0.25">
      <c r="BU6690" s="91"/>
      <c r="BV6690" s="177">
        <v>2010</v>
      </c>
      <c r="BW6690" s="177">
        <v>9</v>
      </c>
      <c r="BX6690" s="177" t="s">
        <v>317</v>
      </c>
      <c r="BY6690" s="177" t="s">
        <v>262</v>
      </c>
      <c r="BZ6690" s="177" t="s">
        <v>268</v>
      </c>
      <c r="CA6690" s="177">
        <v>70</v>
      </c>
      <c r="CB6690" s="177" t="s">
        <v>264</v>
      </c>
      <c r="CC6690" s="122">
        <v>7.02</v>
      </c>
      <c r="CD6690" s="178" t="s">
        <v>3386</v>
      </c>
      <c r="CE6690" s="177" t="s">
        <v>286</v>
      </c>
      <c r="CF6690" s="177" t="s">
        <v>286</v>
      </c>
      <c r="CG6690" s="83" t="s">
        <v>9</v>
      </c>
      <c r="CH6690" s="57"/>
      <c r="CV6690" s="51"/>
      <c r="CW6690" s="51"/>
      <c r="CX6690" s="51"/>
      <c r="CY6690" s="51"/>
      <c r="CZ6690" s="51"/>
      <c r="DA6690" s="51"/>
      <c r="DB6690" s="51"/>
      <c r="DC6690" s="51"/>
      <c r="DD6690" s="51"/>
    </row>
    <row r="6691" spans="73:108" ht="15" x14ac:dyDescent="0.25">
      <c r="BU6691" s="91"/>
      <c r="BV6691" s="177">
        <v>2010</v>
      </c>
      <c r="BW6691" s="177">
        <v>9</v>
      </c>
      <c r="BX6691" s="177" t="s">
        <v>317</v>
      </c>
      <c r="BY6691" s="177" t="s">
        <v>262</v>
      </c>
      <c r="BZ6691" s="177" t="s">
        <v>316</v>
      </c>
      <c r="CA6691" s="177">
        <v>70</v>
      </c>
      <c r="CB6691" s="177" t="s">
        <v>264</v>
      </c>
      <c r="CC6691" s="122">
        <v>7.02</v>
      </c>
      <c r="CD6691" s="178" t="s">
        <v>3386</v>
      </c>
      <c r="CE6691" s="177" t="s">
        <v>286</v>
      </c>
      <c r="CF6691" s="177" t="s">
        <v>286</v>
      </c>
      <c r="CG6691" s="83" t="s">
        <v>9</v>
      </c>
      <c r="CH6691" s="57"/>
      <c r="CV6691" s="51"/>
      <c r="CW6691" s="51"/>
      <c r="CX6691" s="51"/>
      <c r="CY6691" s="51"/>
      <c r="CZ6691" s="51"/>
      <c r="DA6691" s="51"/>
      <c r="DB6691" s="51"/>
      <c r="DC6691" s="51"/>
      <c r="DD6691" s="51"/>
    </row>
    <row r="6692" spans="73:108" ht="15" x14ac:dyDescent="0.25">
      <c r="BU6692" s="91"/>
      <c r="BV6692" s="177">
        <v>2010</v>
      </c>
      <c r="BW6692" s="177">
        <v>9</v>
      </c>
      <c r="BX6692" s="177" t="s">
        <v>317</v>
      </c>
      <c r="BY6692" s="177" t="s">
        <v>262</v>
      </c>
      <c r="BZ6692" s="177" t="s">
        <v>347</v>
      </c>
      <c r="CA6692" s="177">
        <v>70</v>
      </c>
      <c r="CB6692" s="177" t="s">
        <v>264</v>
      </c>
      <c r="CC6692" s="122">
        <v>37.47</v>
      </c>
      <c r="CD6692" s="178" t="s">
        <v>3386</v>
      </c>
      <c r="CE6692" s="177" t="s">
        <v>286</v>
      </c>
      <c r="CF6692" s="177" t="s">
        <v>286</v>
      </c>
      <c r="CG6692" s="83" t="s">
        <v>9</v>
      </c>
      <c r="CH6692" s="57"/>
      <c r="CV6692" s="51"/>
      <c r="CW6692" s="51"/>
      <c r="CX6692" s="51"/>
      <c r="CY6692" s="51"/>
      <c r="CZ6692" s="51"/>
      <c r="DA6692" s="51"/>
      <c r="DB6692" s="51"/>
      <c r="DC6692" s="51"/>
      <c r="DD6692" s="51"/>
    </row>
    <row r="6693" spans="73:108" ht="15" x14ac:dyDescent="0.25">
      <c r="BU6693" s="91"/>
      <c r="BV6693" s="177">
        <v>2010</v>
      </c>
      <c r="BW6693" s="177">
        <v>10</v>
      </c>
      <c r="BX6693" s="177" t="s">
        <v>317</v>
      </c>
      <c r="BY6693" s="177" t="s">
        <v>262</v>
      </c>
      <c r="BZ6693" s="177" t="s">
        <v>277</v>
      </c>
      <c r="CA6693" s="177">
        <v>70</v>
      </c>
      <c r="CB6693" s="177" t="s">
        <v>264</v>
      </c>
      <c r="CC6693" s="122">
        <v>41</v>
      </c>
      <c r="CD6693" s="178" t="s">
        <v>3386</v>
      </c>
      <c r="CE6693" s="177" t="s">
        <v>286</v>
      </c>
      <c r="CF6693" s="177" t="s">
        <v>286</v>
      </c>
      <c r="CG6693" s="83" t="s">
        <v>9</v>
      </c>
      <c r="CH6693" s="57"/>
      <c r="CV6693" s="51"/>
      <c r="CW6693" s="51"/>
      <c r="CX6693" s="51"/>
      <c r="CY6693" s="51"/>
      <c r="CZ6693" s="51"/>
      <c r="DA6693" s="51"/>
      <c r="DB6693" s="51"/>
      <c r="DC6693" s="51"/>
      <c r="DD6693" s="51"/>
    </row>
    <row r="6694" spans="73:108" ht="15" x14ac:dyDescent="0.25">
      <c r="BU6694" s="91"/>
      <c r="BV6694" s="177">
        <v>2010</v>
      </c>
      <c r="BW6694" s="177">
        <v>10</v>
      </c>
      <c r="BX6694" s="177" t="s">
        <v>317</v>
      </c>
      <c r="BY6694" s="177" t="s">
        <v>262</v>
      </c>
      <c r="BZ6694" s="177" t="s">
        <v>263</v>
      </c>
      <c r="CA6694" s="177">
        <v>70</v>
      </c>
      <c r="CB6694" s="177" t="s">
        <v>264</v>
      </c>
      <c r="CC6694" s="122">
        <v>11.79</v>
      </c>
      <c r="CD6694" s="178" t="s">
        <v>3386</v>
      </c>
      <c r="CE6694" s="177" t="s">
        <v>286</v>
      </c>
      <c r="CF6694" s="177" t="s">
        <v>286</v>
      </c>
      <c r="CG6694" s="83" t="s">
        <v>9</v>
      </c>
      <c r="CH6694" s="57"/>
      <c r="CV6694" s="51"/>
      <c r="CW6694" s="51"/>
      <c r="CX6694" s="51"/>
      <c r="CY6694" s="51"/>
      <c r="CZ6694" s="51"/>
      <c r="DA6694" s="51"/>
      <c r="DB6694" s="51"/>
      <c r="DC6694" s="51"/>
      <c r="DD6694" s="51"/>
    </row>
    <row r="6695" spans="73:108" ht="15" x14ac:dyDescent="0.25">
      <c r="BU6695" s="91"/>
      <c r="BV6695" s="177">
        <v>2010</v>
      </c>
      <c r="BW6695" s="177">
        <v>10</v>
      </c>
      <c r="BX6695" s="177" t="s">
        <v>317</v>
      </c>
      <c r="BY6695" s="177" t="s">
        <v>262</v>
      </c>
      <c r="BZ6695" s="177" t="s">
        <v>266</v>
      </c>
      <c r="CA6695" s="177">
        <v>70</v>
      </c>
      <c r="CB6695" s="177" t="s">
        <v>264</v>
      </c>
      <c r="CC6695" s="122">
        <v>10.6</v>
      </c>
      <c r="CD6695" s="178" t="s">
        <v>3386</v>
      </c>
      <c r="CE6695" s="177" t="s">
        <v>286</v>
      </c>
      <c r="CF6695" s="177" t="s">
        <v>286</v>
      </c>
      <c r="CG6695" s="83" t="s">
        <v>9</v>
      </c>
      <c r="CH6695" s="57"/>
      <c r="CV6695" s="51"/>
      <c r="CW6695" s="51"/>
      <c r="CX6695" s="51"/>
      <c r="CY6695" s="51"/>
      <c r="CZ6695" s="51"/>
      <c r="DA6695" s="51"/>
      <c r="DB6695" s="51"/>
      <c r="DC6695" s="51"/>
      <c r="DD6695" s="51"/>
    </row>
    <row r="6696" spans="73:108" ht="15" x14ac:dyDescent="0.25">
      <c r="BU6696" s="91"/>
      <c r="BV6696" s="177">
        <v>2010</v>
      </c>
      <c r="BW6696" s="177">
        <v>10</v>
      </c>
      <c r="BX6696" s="177" t="s">
        <v>317</v>
      </c>
      <c r="BY6696" s="177" t="s">
        <v>262</v>
      </c>
      <c r="BZ6696" s="177" t="s">
        <v>347</v>
      </c>
      <c r="CA6696" s="177">
        <v>70</v>
      </c>
      <c r="CB6696" s="177" t="s">
        <v>264</v>
      </c>
      <c r="CC6696" s="122">
        <v>6.48</v>
      </c>
      <c r="CD6696" s="178" t="s">
        <v>3386</v>
      </c>
      <c r="CE6696" s="177" t="s">
        <v>286</v>
      </c>
      <c r="CF6696" s="177" t="s">
        <v>286</v>
      </c>
      <c r="CG6696" s="83" t="s">
        <v>9</v>
      </c>
      <c r="CH6696" s="57"/>
      <c r="CV6696" s="51"/>
      <c r="CW6696" s="51"/>
      <c r="CX6696" s="51"/>
      <c r="CY6696" s="51"/>
      <c r="CZ6696" s="51"/>
      <c r="DA6696" s="51"/>
      <c r="DB6696" s="51"/>
      <c r="DC6696" s="51"/>
      <c r="DD6696" s="51"/>
    </row>
    <row r="6697" spans="73:108" ht="15" x14ac:dyDescent="0.25">
      <c r="BU6697" s="91"/>
      <c r="BV6697" s="177">
        <v>2007</v>
      </c>
      <c r="BW6697" s="177">
        <v>3</v>
      </c>
      <c r="BX6697" s="177" t="s">
        <v>318</v>
      </c>
      <c r="BY6697" s="177" t="s">
        <v>262</v>
      </c>
      <c r="BZ6697" s="177" t="s">
        <v>263</v>
      </c>
      <c r="CA6697" s="177">
        <v>70</v>
      </c>
      <c r="CB6697" s="177" t="s">
        <v>264</v>
      </c>
      <c r="CC6697" s="122">
        <v>5.55</v>
      </c>
      <c r="CD6697" s="178" t="s">
        <v>196</v>
      </c>
      <c r="CE6697" s="177" t="s">
        <v>286</v>
      </c>
      <c r="CF6697" s="177" t="s">
        <v>286</v>
      </c>
      <c r="CG6697" s="83" t="s">
        <v>9</v>
      </c>
      <c r="CH6697" s="57"/>
      <c r="CV6697" s="51"/>
      <c r="CW6697" s="51"/>
      <c r="CX6697" s="51"/>
      <c r="CY6697" s="51"/>
      <c r="CZ6697" s="51"/>
      <c r="DA6697" s="51"/>
      <c r="DB6697" s="51"/>
      <c r="DC6697" s="51"/>
      <c r="DD6697" s="51"/>
    </row>
    <row r="6698" spans="73:108" ht="15" x14ac:dyDescent="0.25">
      <c r="BU6698" s="91"/>
      <c r="BV6698" s="177">
        <v>2007</v>
      </c>
      <c r="BW6698" s="177">
        <v>4</v>
      </c>
      <c r="BX6698" s="177" t="s">
        <v>318</v>
      </c>
      <c r="BY6698" s="177" t="s">
        <v>262</v>
      </c>
      <c r="BZ6698" s="177" t="s">
        <v>277</v>
      </c>
      <c r="CA6698" s="177">
        <v>70</v>
      </c>
      <c r="CB6698" s="177" t="s">
        <v>264</v>
      </c>
      <c r="CC6698" s="122">
        <v>5.85</v>
      </c>
      <c r="CD6698" s="178" t="s">
        <v>196</v>
      </c>
      <c r="CE6698" s="177" t="s">
        <v>286</v>
      </c>
      <c r="CF6698" s="177" t="s">
        <v>286</v>
      </c>
      <c r="CG6698" s="83" t="s">
        <v>9</v>
      </c>
      <c r="CH6698" s="57"/>
      <c r="CV6698" s="51"/>
      <c r="CW6698" s="51"/>
      <c r="CX6698" s="51"/>
      <c r="CY6698" s="51"/>
      <c r="CZ6698" s="51"/>
      <c r="DA6698" s="51"/>
      <c r="DB6698" s="51"/>
      <c r="DC6698" s="51"/>
      <c r="DD6698" s="51"/>
    </row>
    <row r="6699" spans="73:108" ht="15" x14ac:dyDescent="0.25">
      <c r="BU6699" s="91"/>
      <c r="BV6699" s="177">
        <v>2007</v>
      </c>
      <c r="BW6699" s="177">
        <v>5</v>
      </c>
      <c r="BX6699" s="177" t="s">
        <v>318</v>
      </c>
      <c r="BY6699" s="177" t="s">
        <v>262</v>
      </c>
      <c r="BZ6699" s="177" t="s">
        <v>277</v>
      </c>
      <c r="CA6699" s="177">
        <v>70</v>
      </c>
      <c r="CB6699" s="177" t="s">
        <v>264</v>
      </c>
      <c r="CC6699" s="122">
        <v>77.180000000000007</v>
      </c>
      <c r="CD6699" s="178" t="s">
        <v>196</v>
      </c>
      <c r="CE6699" s="177" t="s">
        <v>286</v>
      </c>
      <c r="CF6699" s="177" t="s">
        <v>286</v>
      </c>
      <c r="CG6699" s="83" t="s">
        <v>9</v>
      </c>
      <c r="CH6699" s="57"/>
      <c r="CV6699" s="51"/>
      <c r="CW6699" s="51"/>
      <c r="CX6699" s="51"/>
      <c r="CY6699" s="51"/>
      <c r="CZ6699" s="51"/>
      <c r="DA6699" s="51"/>
      <c r="DB6699" s="51"/>
      <c r="DC6699" s="51"/>
      <c r="DD6699" s="51"/>
    </row>
    <row r="6700" spans="73:108" ht="15" x14ac:dyDescent="0.25">
      <c r="BU6700" s="91"/>
      <c r="BV6700" s="177">
        <v>2007</v>
      </c>
      <c r="BW6700" s="177">
        <v>6</v>
      </c>
      <c r="BX6700" s="177" t="s">
        <v>318</v>
      </c>
      <c r="BY6700" s="177" t="s">
        <v>262</v>
      </c>
      <c r="BZ6700" s="177" t="s">
        <v>277</v>
      </c>
      <c r="CA6700" s="177">
        <v>70</v>
      </c>
      <c r="CB6700" s="177" t="s">
        <v>264</v>
      </c>
      <c r="CC6700" s="122">
        <v>64.67</v>
      </c>
      <c r="CD6700" s="178" t="s">
        <v>196</v>
      </c>
      <c r="CE6700" s="177" t="s">
        <v>286</v>
      </c>
      <c r="CF6700" s="177" t="s">
        <v>286</v>
      </c>
      <c r="CG6700" s="83" t="s">
        <v>9</v>
      </c>
      <c r="CH6700" s="57"/>
      <c r="CV6700" s="51"/>
      <c r="CW6700" s="51"/>
      <c r="CX6700" s="51"/>
      <c r="CY6700" s="51"/>
      <c r="CZ6700" s="51"/>
      <c r="DA6700" s="51"/>
      <c r="DB6700" s="51"/>
      <c r="DC6700" s="51"/>
      <c r="DD6700" s="51"/>
    </row>
    <row r="6701" spans="73:108" ht="15" x14ac:dyDescent="0.25">
      <c r="BU6701" s="91"/>
      <c r="BV6701" s="177">
        <v>2007</v>
      </c>
      <c r="BW6701" s="177">
        <v>7</v>
      </c>
      <c r="BX6701" s="177" t="s">
        <v>318</v>
      </c>
      <c r="BY6701" s="177" t="s">
        <v>262</v>
      </c>
      <c r="BZ6701" s="177" t="s">
        <v>277</v>
      </c>
      <c r="CA6701" s="177">
        <v>70</v>
      </c>
      <c r="CB6701" s="177" t="s">
        <v>264</v>
      </c>
      <c r="CC6701" s="122">
        <v>83.45</v>
      </c>
      <c r="CD6701" s="178" t="s">
        <v>196</v>
      </c>
      <c r="CE6701" s="177" t="s">
        <v>286</v>
      </c>
      <c r="CF6701" s="177" t="s">
        <v>286</v>
      </c>
      <c r="CG6701" s="83" t="s">
        <v>9</v>
      </c>
      <c r="CH6701" s="57"/>
      <c r="CV6701" s="51"/>
      <c r="CW6701" s="51"/>
      <c r="CX6701" s="51"/>
      <c r="CY6701" s="51"/>
      <c r="CZ6701" s="51"/>
      <c r="DA6701" s="51"/>
      <c r="DB6701" s="51"/>
      <c r="DC6701" s="51"/>
      <c r="DD6701" s="51"/>
    </row>
    <row r="6702" spans="73:108" ht="15" x14ac:dyDescent="0.25">
      <c r="BU6702" s="91"/>
      <c r="BV6702" s="177">
        <v>2007</v>
      </c>
      <c r="BW6702" s="177">
        <v>8</v>
      </c>
      <c r="BX6702" s="177" t="s">
        <v>318</v>
      </c>
      <c r="BY6702" s="177" t="s">
        <v>262</v>
      </c>
      <c r="BZ6702" s="177" t="s">
        <v>277</v>
      </c>
      <c r="CA6702" s="177">
        <v>70</v>
      </c>
      <c r="CB6702" s="177" t="s">
        <v>264</v>
      </c>
      <c r="CC6702" s="122">
        <v>73.290000000000006</v>
      </c>
      <c r="CD6702" s="178" t="s">
        <v>196</v>
      </c>
      <c r="CE6702" s="177" t="s">
        <v>286</v>
      </c>
      <c r="CF6702" s="177" t="s">
        <v>286</v>
      </c>
      <c r="CG6702" s="83" t="s">
        <v>9</v>
      </c>
      <c r="CH6702" s="57"/>
      <c r="CV6702" s="51"/>
      <c r="CW6702" s="51"/>
      <c r="CX6702" s="51"/>
      <c r="CY6702" s="51"/>
      <c r="CZ6702" s="51"/>
      <c r="DA6702" s="51"/>
      <c r="DB6702" s="51"/>
      <c r="DC6702" s="51"/>
      <c r="DD6702" s="51"/>
    </row>
    <row r="6703" spans="73:108" ht="15" x14ac:dyDescent="0.25">
      <c r="BU6703" s="91"/>
      <c r="BV6703" s="177">
        <v>2009</v>
      </c>
      <c r="BW6703" s="177">
        <v>9</v>
      </c>
      <c r="BX6703" s="177" t="s">
        <v>1404</v>
      </c>
      <c r="BY6703" s="177" t="s">
        <v>262</v>
      </c>
      <c r="BZ6703" s="177" t="s">
        <v>277</v>
      </c>
      <c r="CA6703" s="177">
        <v>70</v>
      </c>
      <c r="CB6703" s="177" t="s">
        <v>264</v>
      </c>
      <c r="CC6703" s="122">
        <v>48.37</v>
      </c>
      <c r="CD6703" s="178" t="s">
        <v>196</v>
      </c>
      <c r="CE6703" s="177" t="s">
        <v>286</v>
      </c>
      <c r="CF6703" s="177" t="s">
        <v>286</v>
      </c>
      <c r="CG6703" s="83" t="s">
        <v>9</v>
      </c>
      <c r="CH6703" s="57"/>
      <c r="CV6703" s="51"/>
      <c r="CW6703" s="51"/>
      <c r="CX6703" s="51"/>
      <c r="CY6703" s="51"/>
      <c r="CZ6703" s="51"/>
      <c r="DA6703" s="51"/>
      <c r="DB6703" s="51"/>
      <c r="DC6703" s="51"/>
      <c r="DD6703" s="51"/>
    </row>
    <row r="6704" spans="73:108" ht="15" x14ac:dyDescent="0.25">
      <c r="BU6704" s="91"/>
      <c r="BV6704" s="177">
        <v>2009</v>
      </c>
      <c r="BW6704" s="177">
        <v>10</v>
      </c>
      <c r="BX6704" s="177" t="s">
        <v>1404</v>
      </c>
      <c r="BY6704" s="177" t="s">
        <v>262</v>
      </c>
      <c r="BZ6704" s="177" t="s">
        <v>277</v>
      </c>
      <c r="CA6704" s="177">
        <v>70</v>
      </c>
      <c r="CB6704" s="177" t="s">
        <v>264</v>
      </c>
      <c r="CC6704" s="122">
        <v>148.30000000000001</v>
      </c>
      <c r="CD6704" s="178" t="s">
        <v>196</v>
      </c>
      <c r="CE6704" s="177" t="s">
        <v>286</v>
      </c>
      <c r="CF6704" s="177" t="s">
        <v>286</v>
      </c>
      <c r="CG6704" s="83" t="s">
        <v>9</v>
      </c>
      <c r="CH6704" s="57"/>
      <c r="CV6704" s="51"/>
      <c r="CW6704" s="51"/>
      <c r="CX6704" s="51"/>
      <c r="CY6704" s="51"/>
      <c r="CZ6704" s="51"/>
      <c r="DA6704" s="51"/>
      <c r="DB6704" s="51"/>
      <c r="DC6704" s="51"/>
      <c r="DD6704" s="51"/>
    </row>
    <row r="6705" spans="73:108" ht="15" x14ac:dyDescent="0.25">
      <c r="BU6705" s="91"/>
      <c r="BV6705" s="177">
        <v>2009</v>
      </c>
      <c r="BW6705" s="177">
        <v>11</v>
      </c>
      <c r="BX6705" s="177" t="s">
        <v>1404</v>
      </c>
      <c r="BY6705" s="177" t="s">
        <v>262</v>
      </c>
      <c r="BZ6705" s="177" t="s">
        <v>277</v>
      </c>
      <c r="CA6705" s="177">
        <v>70</v>
      </c>
      <c r="CB6705" s="177" t="s">
        <v>264</v>
      </c>
      <c r="CC6705" s="122">
        <v>99.09</v>
      </c>
      <c r="CD6705" s="178" t="s">
        <v>196</v>
      </c>
      <c r="CE6705" s="177" t="s">
        <v>286</v>
      </c>
      <c r="CF6705" s="177" t="s">
        <v>286</v>
      </c>
      <c r="CG6705" s="83" t="s">
        <v>9</v>
      </c>
      <c r="CH6705" s="57"/>
      <c r="CV6705" s="51"/>
      <c r="CW6705" s="51"/>
      <c r="CX6705" s="51"/>
      <c r="CY6705" s="51"/>
      <c r="CZ6705" s="51"/>
      <c r="DA6705" s="51"/>
      <c r="DB6705" s="51"/>
      <c r="DC6705" s="51"/>
      <c r="DD6705" s="51"/>
    </row>
    <row r="6706" spans="73:108" ht="15" x14ac:dyDescent="0.25">
      <c r="BU6706" s="91"/>
      <c r="BV6706" s="177">
        <v>2009</v>
      </c>
      <c r="BW6706" s="177">
        <v>12</v>
      </c>
      <c r="BX6706" s="177" t="s">
        <v>1404</v>
      </c>
      <c r="BY6706" s="177" t="s">
        <v>262</v>
      </c>
      <c r="BZ6706" s="177" t="s">
        <v>277</v>
      </c>
      <c r="CA6706" s="177">
        <v>70</v>
      </c>
      <c r="CB6706" s="177" t="s">
        <v>264</v>
      </c>
      <c r="CC6706" s="122">
        <v>142.29</v>
      </c>
      <c r="CD6706" s="178" t="s">
        <v>196</v>
      </c>
      <c r="CE6706" s="177" t="s">
        <v>286</v>
      </c>
      <c r="CF6706" s="177" t="s">
        <v>286</v>
      </c>
      <c r="CG6706" s="83" t="s">
        <v>9</v>
      </c>
      <c r="CH6706" s="57"/>
      <c r="CV6706" s="51"/>
      <c r="CW6706" s="51"/>
      <c r="CX6706" s="51"/>
      <c r="CY6706" s="51"/>
      <c r="CZ6706" s="51"/>
      <c r="DA6706" s="51"/>
      <c r="DB6706" s="51"/>
      <c r="DC6706" s="51"/>
      <c r="DD6706" s="51"/>
    </row>
    <row r="6707" spans="73:108" ht="15" x14ac:dyDescent="0.25">
      <c r="BU6707" s="91"/>
      <c r="BV6707" s="177">
        <v>2010</v>
      </c>
      <c r="BW6707" s="177">
        <v>1</v>
      </c>
      <c r="BX6707" s="177" t="s">
        <v>1404</v>
      </c>
      <c r="BY6707" s="177" t="s">
        <v>262</v>
      </c>
      <c r="BZ6707" s="177" t="s">
        <v>277</v>
      </c>
      <c r="CA6707" s="177">
        <v>70</v>
      </c>
      <c r="CB6707" s="177" t="s">
        <v>264</v>
      </c>
      <c r="CC6707" s="122">
        <v>49.09</v>
      </c>
      <c r="CD6707" s="178" t="s">
        <v>196</v>
      </c>
      <c r="CE6707" s="177" t="s">
        <v>286</v>
      </c>
      <c r="CF6707" s="177" t="s">
        <v>286</v>
      </c>
      <c r="CG6707" s="83" t="s">
        <v>9</v>
      </c>
      <c r="CH6707" s="57"/>
      <c r="CV6707" s="51"/>
      <c r="CW6707" s="51"/>
      <c r="CX6707" s="51"/>
      <c r="CY6707" s="51"/>
      <c r="CZ6707" s="51"/>
      <c r="DA6707" s="51"/>
      <c r="DB6707" s="51"/>
      <c r="DC6707" s="51"/>
      <c r="DD6707" s="51"/>
    </row>
    <row r="6708" spans="73:108" ht="15" x14ac:dyDescent="0.25">
      <c r="BU6708" s="91"/>
      <c r="BV6708" s="177">
        <v>2010</v>
      </c>
      <c r="BW6708" s="177">
        <v>2</v>
      </c>
      <c r="BX6708" s="177" t="s">
        <v>1404</v>
      </c>
      <c r="BY6708" s="177" t="s">
        <v>262</v>
      </c>
      <c r="BZ6708" s="177" t="s">
        <v>277</v>
      </c>
      <c r="CA6708" s="177">
        <v>70</v>
      </c>
      <c r="CB6708" s="177" t="s">
        <v>264</v>
      </c>
      <c r="CC6708" s="122">
        <v>55.86</v>
      </c>
      <c r="CD6708" s="178" t="s">
        <v>196</v>
      </c>
      <c r="CE6708" s="177" t="s">
        <v>286</v>
      </c>
      <c r="CF6708" s="177" t="s">
        <v>286</v>
      </c>
      <c r="CG6708" s="83" t="s">
        <v>9</v>
      </c>
      <c r="CH6708" s="57"/>
      <c r="CV6708" s="51"/>
      <c r="CW6708" s="51"/>
      <c r="CX6708" s="51"/>
      <c r="CY6708" s="51"/>
      <c r="CZ6708" s="51"/>
      <c r="DA6708" s="51"/>
      <c r="DB6708" s="51"/>
      <c r="DC6708" s="51"/>
      <c r="DD6708" s="51"/>
    </row>
    <row r="6709" spans="73:108" ht="15" x14ac:dyDescent="0.25">
      <c r="BU6709" s="91"/>
      <c r="BV6709" s="177">
        <v>2010</v>
      </c>
      <c r="BW6709" s="177">
        <v>3</v>
      </c>
      <c r="BX6709" s="177" t="s">
        <v>1404</v>
      </c>
      <c r="BY6709" s="177" t="s">
        <v>262</v>
      </c>
      <c r="BZ6709" s="177" t="s">
        <v>277</v>
      </c>
      <c r="CA6709" s="177">
        <v>70</v>
      </c>
      <c r="CB6709" s="177" t="s">
        <v>264</v>
      </c>
      <c r="CC6709" s="122">
        <v>51.16</v>
      </c>
      <c r="CD6709" s="178" t="s">
        <v>3386</v>
      </c>
      <c r="CE6709" s="177" t="s">
        <v>286</v>
      </c>
      <c r="CF6709" s="177" t="s">
        <v>286</v>
      </c>
      <c r="CG6709" s="83" t="s">
        <v>9</v>
      </c>
      <c r="CH6709" s="57"/>
      <c r="CV6709" s="51"/>
      <c r="CW6709" s="51"/>
      <c r="CX6709" s="51"/>
      <c r="CY6709" s="51"/>
      <c r="CZ6709" s="51"/>
      <c r="DA6709" s="51"/>
      <c r="DB6709" s="51"/>
      <c r="DC6709" s="51"/>
      <c r="DD6709" s="51"/>
    </row>
    <row r="6710" spans="73:108" ht="15" x14ac:dyDescent="0.25">
      <c r="BU6710" s="91"/>
      <c r="BV6710" s="177">
        <v>2010</v>
      </c>
      <c r="BW6710" s="177">
        <v>4</v>
      </c>
      <c r="BX6710" s="177" t="s">
        <v>1404</v>
      </c>
      <c r="BY6710" s="177" t="s">
        <v>262</v>
      </c>
      <c r="BZ6710" s="177" t="s">
        <v>277</v>
      </c>
      <c r="CA6710" s="177">
        <v>70</v>
      </c>
      <c r="CB6710" s="177" t="s">
        <v>264</v>
      </c>
      <c r="CC6710" s="122">
        <v>64.38</v>
      </c>
      <c r="CD6710" s="178" t="s">
        <v>3386</v>
      </c>
      <c r="CE6710" s="177" t="s">
        <v>286</v>
      </c>
      <c r="CF6710" s="177" t="s">
        <v>286</v>
      </c>
      <c r="CG6710" s="83" t="s">
        <v>9</v>
      </c>
      <c r="CH6710" s="57"/>
      <c r="CV6710" s="51"/>
      <c r="CW6710" s="51"/>
      <c r="CX6710" s="51"/>
      <c r="CY6710" s="51"/>
      <c r="CZ6710" s="51"/>
      <c r="DA6710" s="51"/>
      <c r="DB6710" s="51"/>
      <c r="DC6710" s="51"/>
      <c r="DD6710" s="51"/>
    </row>
    <row r="6711" spans="73:108" ht="15" x14ac:dyDescent="0.25">
      <c r="BU6711" s="91"/>
      <c r="BV6711" s="177">
        <v>2010</v>
      </c>
      <c r="BW6711" s="177">
        <v>5</v>
      </c>
      <c r="BX6711" s="177" t="s">
        <v>1404</v>
      </c>
      <c r="BY6711" s="177" t="s">
        <v>262</v>
      </c>
      <c r="BZ6711" s="177" t="s">
        <v>277</v>
      </c>
      <c r="CA6711" s="177">
        <v>70</v>
      </c>
      <c r="CB6711" s="177" t="s">
        <v>264</v>
      </c>
      <c r="CC6711" s="122">
        <v>63.68</v>
      </c>
      <c r="CD6711" s="178" t="s">
        <v>3386</v>
      </c>
      <c r="CE6711" s="177" t="s">
        <v>286</v>
      </c>
      <c r="CF6711" s="177" t="s">
        <v>286</v>
      </c>
      <c r="CG6711" s="83" t="s">
        <v>9</v>
      </c>
      <c r="CH6711" s="57"/>
      <c r="CV6711" s="51"/>
      <c r="CW6711" s="51"/>
      <c r="CX6711" s="51"/>
      <c r="CY6711" s="51"/>
      <c r="CZ6711" s="51"/>
      <c r="DA6711" s="51"/>
      <c r="DB6711" s="51"/>
      <c r="DC6711" s="51"/>
      <c r="DD6711" s="51"/>
    </row>
    <row r="6712" spans="73:108" ht="15" x14ac:dyDescent="0.25">
      <c r="BU6712" s="91"/>
      <c r="BV6712" s="177">
        <v>2010</v>
      </c>
      <c r="BW6712" s="177">
        <v>6</v>
      </c>
      <c r="BX6712" s="177" t="s">
        <v>1404</v>
      </c>
      <c r="BY6712" s="177" t="s">
        <v>262</v>
      </c>
      <c r="BZ6712" s="177" t="s">
        <v>277</v>
      </c>
      <c r="CA6712" s="177">
        <v>70</v>
      </c>
      <c r="CB6712" s="177" t="s">
        <v>264</v>
      </c>
      <c r="CC6712" s="122">
        <v>47.71</v>
      </c>
      <c r="CD6712" s="178" t="s">
        <v>3386</v>
      </c>
      <c r="CE6712" s="177" t="s">
        <v>286</v>
      </c>
      <c r="CF6712" s="177" t="s">
        <v>286</v>
      </c>
      <c r="CG6712" s="83" t="s">
        <v>9</v>
      </c>
      <c r="CH6712" s="57"/>
      <c r="CV6712" s="51"/>
      <c r="CW6712" s="51"/>
      <c r="CX6712" s="51"/>
      <c r="CY6712" s="51"/>
      <c r="CZ6712" s="51"/>
      <c r="DA6712" s="51"/>
      <c r="DB6712" s="51"/>
      <c r="DC6712" s="51"/>
      <c r="DD6712" s="51"/>
    </row>
    <row r="6713" spans="73:108" ht="15" x14ac:dyDescent="0.25">
      <c r="BU6713" s="91"/>
      <c r="BV6713" s="177">
        <v>2010</v>
      </c>
      <c r="BW6713" s="177">
        <v>7</v>
      </c>
      <c r="BX6713" s="177" t="s">
        <v>1404</v>
      </c>
      <c r="BY6713" s="177" t="s">
        <v>262</v>
      </c>
      <c r="BZ6713" s="177" t="s">
        <v>277</v>
      </c>
      <c r="CA6713" s="177">
        <v>70</v>
      </c>
      <c r="CB6713" s="177" t="s">
        <v>264</v>
      </c>
      <c r="CC6713" s="122">
        <v>96.46</v>
      </c>
      <c r="CD6713" s="178" t="s">
        <v>3386</v>
      </c>
      <c r="CE6713" s="177" t="s">
        <v>286</v>
      </c>
      <c r="CF6713" s="177" t="s">
        <v>286</v>
      </c>
      <c r="CG6713" s="83" t="s">
        <v>9</v>
      </c>
      <c r="CH6713" s="57"/>
      <c r="CV6713" s="51"/>
      <c r="CW6713" s="51"/>
      <c r="CX6713" s="51"/>
      <c r="CY6713" s="51"/>
      <c r="CZ6713" s="51"/>
      <c r="DA6713" s="51"/>
      <c r="DB6713" s="51"/>
      <c r="DC6713" s="51"/>
      <c r="DD6713" s="51"/>
    </row>
    <row r="6714" spans="73:108" ht="15" x14ac:dyDescent="0.25">
      <c r="BU6714" s="91"/>
      <c r="BV6714" s="177">
        <v>2010</v>
      </c>
      <c r="BW6714" s="177">
        <v>8</v>
      </c>
      <c r="BX6714" s="177" t="s">
        <v>1404</v>
      </c>
      <c r="BY6714" s="177" t="s">
        <v>262</v>
      </c>
      <c r="BZ6714" s="177" t="s">
        <v>277</v>
      </c>
      <c r="CA6714" s="177">
        <v>70</v>
      </c>
      <c r="CB6714" s="177" t="s">
        <v>264</v>
      </c>
      <c r="CC6714" s="122">
        <v>68.73</v>
      </c>
      <c r="CD6714" s="178" t="s">
        <v>3386</v>
      </c>
      <c r="CE6714" s="177" t="s">
        <v>286</v>
      </c>
      <c r="CF6714" s="177" t="s">
        <v>286</v>
      </c>
      <c r="CG6714" s="83" t="s">
        <v>9</v>
      </c>
      <c r="CH6714" s="57"/>
      <c r="CV6714" s="51"/>
      <c r="CW6714" s="51"/>
      <c r="CX6714" s="51"/>
      <c r="CY6714" s="51"/>
      <c r="CZ6714" s="51"/>
      <c r="DA6714" s="51"/>
      <c r="DB6714" s="51"/>
      <c r="DC6714" s="51"/>
      <c r="DD6714" s="51"/>
    </row>
    <row r="6715" spans="73:108" ht="15" x14ac:dyDescent="0.25">
      <c r="BU6715" s="91"/>
      <c r="BV6715" s="177">
        <v>2010</v>
      </c>
      <c r="BW6715" s="177">
        <v>9</v>
      </c>
      <c r="BX6715" s="177" t="s">
        <v>1404</v>
      </c>
      <c r="BY6715" s="177" t="s">
        <v>262</v>
      </c>
      <c r="BZ6715" s="177" t="s">
        <v>277</v>
      </c>
      <c r="CA6715" s="177">
        <v>70</v>
      </c>
      <c r="CB6715" s="177" t="s">
        <v>264</v>
      </c>
      <c r="CC6715" s="122">
        <v>68.42</v>
      </c>
      <c r="CD6715" s="178" t="s">
        <v>3386</v>
      </c>
      <c r="CE6715" s="177" t="s">
        <v>286</v>
      </c>
      <c r="CF6715" s="177" t="s">
        <v>286</v>
      </c>
      <c r="CG6715" s="83" t="s">
        <v>9</v>
      </c>
      <c r="CH6715" s="57"/>
      <c r="CV6715" s="51"/>
      <c r="CW6715" s="51"/>
      <c r="CX6715" s="51"/>
      <c r="CY6715" s="51"/>
      <c r="CZ6715" s="51"/>
      <c r="DA6715" s="51"/>
      <c r="DB6715" s="51"/>
      <c r="DC6715" s="51"/>
      <c r="DD6715" s="51"/>
    </row>
    <row r="6716" spans="73:108" ht="15" x14ac:dyDescent="0.25">
      <c r="BU6716" s="91"/>
      <c r="BV6716" s="177">
        <v>2010</v>
      </c>
      <c r="BW6716" s="177">
        <v>10</v>
      </c>
      <c r="BX6716" s="177" t="s">
        <v>1404</v>
      </c>
      <c r="BY6716" s="177" t="s">
        <v>262</v>
      </c>
      <c r="BZ6716" s="177" t="s">
        <v>277</v>
      </c>
      <c r="CA6716" s="177">
        <v>70</v>
      </c>
      <c r="CB6716" s="177" t="s">
        <v>264</v>
      </c>
      <c r="CC6716" s="122">
        <v>81.7</v>
      </c>
      <c r="CD6716" s="178" t="s">
        <v>3386</v>
      </c>
      <c r="CE6716" s="177" t="s">
        <v>286</v>
      </c>
      <c r="CF6716" s="177" t="s">
        <v>286</v>
      </c>
      <c r="CG6716" s="83" t="s">
        <v>9</v>
      </c>
      <c r="CH6716" s="57"/>
      <c r="CV6716" s="51"/>
      <c r="CW6716" s="51"/>
      <c r="CX6716" s="51"/>
      <c r="CY6716" s="51"/>
      <c r="CZ6716" s="51"/>
      <c r="DA6716" s="51"/>
      <c r="DB6716" s="51"/>
      <c r="DC6716" s="51"/>
      <c r="DD6716" s="51"/>
    </row>
    <row r="6717" spans="73:108" ht="15" x14ac:dyDescent="0.25">
      <c r="BU6717" s="91"/>
      <c r="BV6717" s="177">
        <v>2010</v>
      </c>
      <c r="BW6717" s="177">
        <v>11</v>
      </c>
      <c r="BX6717" s="177" t="s">
        <v>1404</v>
      </c>
      <c r="BY6717" s="177" t="s">
        <v>262</v>
      </c>
      <c r="BZ6717" s="177" t="s">
        <v>277</v>
      </c>
      <c r="CA6717" s="177">
        <v>70</v>
      </c>
      <c r="CB6717" s="177" t="s">
        <v>264</v>
      </c>
      <c r="CC6717" s="122">
        <v>81.91</v>
      </c>
      <c r="CD6717" s="178" t="s">
        <v>3386</v>
      </c>
      <c r="CE6717" s="177" t="s">
        <v>286</v>
      </c>
      <c r="CF6717" s="177" t="s">
        <v>286</v>
      </c>
      <c r="CG6717" s="83" t="s">
        <v>9</v>
      </c>
      <c r="CH6717" s="57"/>
      <c r="CV6717" s="51"/>
      <c r="CW6717" s="51"/>
      <c r="CX6717" s="51"/>
      <c r="CY6717" s="51"/>
      <c r="CZ6717" s="51"/>
      <c r="DA6717" s="51"/>
      <c r="DB6717" s="51"/>
      <c r="DC6717" s="51"/>
      <c r="DD6717" s="51"/>
    </row>
    <row r="6718" spans="73:108" ht="15" x14ac:dyDescent="0.25">
      <c r="BU6718" s="91"/>
      <c r="BV6718" s="177">
        <v>2010</v>
      </c>
      <c r="BW6718" s="177">
        <v>12</v>
      </c>
      <c r="BX6718" s="177" t="s">
        <v>1404</v>
      </c>
      <c r="BY6718" s="177" t="s">
        <v>262</v>
      </c>
      <c r="BZ6718" s="177" t="s">
        <v>277</v>
      </c>
      <c r="CA6718" s="177">
        <v>70</v>
      </c>
      <c r="CB6718" s="177" t="s">
        <v>264</v>
      </c>
      <c r="CC6718" s="122">
        <v>130.02000000000001</v>
      </c>
      <c r="CD6718" s="178" t="s">
        <v>3386</v>
      </c>
      <c r="CE6718" s="177" t="s">
        <v>286</v>
      </c>
      <c r="CF6718" s="177" t="s">
        <v>286</v>
      </c>
      <c r="CG6718" s="83" t="s">
        <v>9</v>
      </c>
      <c r="CH6718" s="57"/>
      <c r="CV6718" s="51"/>
      <c r="CW6718" s="51"/>
      <c r="CX6718" s="51"/>
      <c r="CY6718" s="51"/>
      <c r="CZ6718" s="51"/>
      <c r="DA6718" s="51"/>
      <c r="DB6718" s="51"/>
      <c r="DC6718" s="51"/>
      <c r="DD6718" s="51"/>
    </row>
    <row r="6719" spans="73:108" ht="15" x14ac:dyDescent="0.25">
      <c r="BU6719" s="91"/>
      <c r="BV6719" s="177">
        <v>2009</v>
      </c>
      <c r="BW6719" s="177">
        <v>9</v>
      </c>
      <c r="BX6719" s="177" t="s">
        <v>460</v>
      </c>
      <c r="BY6719" s="177" t="s">
        <v>262</v>
      </c>
      <c r="BZ6719" s="177" t="s">
        <v>277</v>
      </c>
      <c r="CA6719" s="177">
        <v>72</v>
      </c>
      <c r="CB6719" s="177" t="s">
        <v>264</v>
      </c>
      <c r="CC6719" s="122">
        <v>25.49</v>
      </c>
      <c r="CD6719" s="178" t="s">
        <v>3221</v>
      </c>
      <c r="CE6719" s="177" t="s">
        <v>1381</v>
      </c>
      <c r="CF6719" s="177" t="s">
        <v>1381</v>
      </c>
      <c r="CG6719" s="83" t="s">
        <v>9</v>
      </c>
      <c r="CH6719" s="57"/>
      <c r="CV6719" s="51"/>
      <c r="CW6719" s="51"/>
      <c r="CX6719" s="51"/>
      <c r="CY6719" s="51"/>
      <c r="CZ6719" s="51"/>
      <c r="DA6719" s="51"/>
      <c r="DB6719" s="51"/>
      <c r="DC6719" s="51"/>
      <c r="DD6719" s="51"/>
    </row>
    <row r="6720" spans="73:108" ht="15" x14ac:dyDescent="0.25">
      <c r="BU6720" s="91"/>
      <c r="BV6720" s="177">
        <v>2009</v>
      </c>
      <c r="BW6720" s="177">
        <v>10</v>
      </c>
      <c r="BX6720" s="177" t="s">
        <v>357</v>
      </c>
      <c r="BY6720" s="177" t="s">
        <v>262</v>
      </c>
      <c r="BZ6720" s="177" t="s">
        <v>277</v>
      </c>
      <c r="CA6720" s="177">
        <v>72</v>
      </c>
      <c r="CB6720" s="177" t="s">
        <v>264</v>
      </c>
      <c r="CC6720" s="122">
        <v>9.36</v>
      </c>
      <c r="CD6720" s="178" t="s">
        <v>3221</v>
      </c>
      <c r="CE6720" s="177" t="s">
        <v>1381</v>
      </c>
      <c r="CF6720" s="177" t="s">
        <v>1381</v>
      </c>
      <c r="CG6720" s="83" t="s">
        <v>9</v>
      </c>
      <c r="CH6720" s="57"/>
      <c r="CV6720" s="51"/>
      <c r="CW6720" s="51"/>
      <c r="CX6720" s="51"/>
      <c r="CY6720" s="51"/>
      <c r="CZ6720" s="51"/>
      <c r="DA6720" s="51"/>
      <c r="DB6720" s="51"/>
      <c r="DC6720" s="51"/>
      <c r="DD6720" s="51"/>
    </row>
    <row r="6721" spans="73:108" ht="15" x14ac:dyDescent="0.25">
      <c r="BU6721" s="91"/>
      <c r="BV6721" s="177">
        <v>2009</v>
      </c>
      <c r="BW6721" s="177">
        <v>11</v>
      </c>
      <c r="BX6721" s="177" t="s">
        <v>357</v>
      </c>
      <c r="BY6721" s="177" t="s">
        <v>262</v>
      </c>
      <c r="BZ6721" s="177" t="s">
        <v>277</v>
      </c>
      <c r="CA6721" s="177">
        <v>72</v>
      </c>
      <c r="CB6721" s="177" t="s">
        <v>264</v>
      </c>
      <c r="CC6721" s="122">
        <v>37.44</v>
      </c>
      <c r="CD6721" s="178" t="s">
        <v>3221</v>
      </c>
      <c r="CE6721" s="177" t="s">
        <v>1381</v>
      </c>
      <c r="CF6721" s="177" t="s">
        <v>1381</v>
      </c>
      <c r="CG6721" s="83" t="s">
        <v>9</v>
      </c>
      <c r="CH6721" s="57"/>
      <c r="CV6721" s="51"/>
      <c r="CW6721" s="51"/>
      <c r="CX6721" s="51"/>
      <c r="CY6721" s="51"/>
      <c r="CZ6721" s="51"/>
      <c r="DA6721" s="51"/>
      <c r="DB6721" s="51"/>
      <c r="DC6721" s="51"/>
      <c r="DD6721" s="51"/>
    </row>
    <row r="6722" spans="73:108" ht="15" x14ac:dyDescent="0.25">
      <c r="BU6722" s="91"/>
      <c r="BV6722" s="177">
        <v>2009</v>
      </c>
      <c r="BW6722" s="177">
        <v>9</v>
      </c>
      <c r="BX6722" s="177" t="s">
        <v>460</v>
      </c>
      <c r="BY6722" s="177" t="s">
        <v>262</v>
      </c>
      <c r="BZ6722" s="177" t="s">
        <v>277</v>
      </c>
      <c r="CA6722" s="177">
        <v>72</v>
      </c>
      <c r="CB6722" s="177" t="s">
        <v>264</v>
      </c>
      <c r="CC6722" s="122">
        <v>5.0999999999999996</v>
      </c>
      <c r="CD6722" s="178" t="s">
        <v>3220</v>
      </c>
      <c r="CE6722" s="177" t="s">
        <v>1382</v>
      </c>
      <c r="CF6722" s="177" t="s">
        <v>1382</v>
      </c>
      <c r="CG6722" s="83" t="s">
        <v>9</v>
      </c>
      <c r="CH6722" s="57"/>
      <c r="CV6722" s="51"/>
      <c r="CW6722" s="51"/>
      <c r="CX6722" s="51"/>
      <c r="CY6722" s="51"/>
      <c r="CZ6722" s="51"/>
      <c r="DA6722" s="51"/>
      <c r="DB6722" s="51"/>
      <c r="DC6722" s="51"/>
      <c r="DD6722" s="51"/>
    </row>
    <row r="6723" spans="73:108" ht="15" x14ac:dyDescent="0.25">
      <c r="BU6723" s="91"/>
      <c r="BV6723" s="177">
        <v>2009</v>
      </c>
      <c r="BW6723" s="177">
        <v>10</v>
      </c>
      <c r="BX6723" s="177" t="s">
        <v>357</v>
      </c>
      <c r="BY6723" s="177" t="s">
        <v>262</v>
      </c>
      <c r="BZ6723" s="177" t="s">
        <v>277</v>
      </c>
      <c r="CA6723" s="177">
        <v>72</v>
      </c>
      <c r="CB6723" s="177" t="s">
        <v>264</v>
      </c>
      <c r="CC6723" s="122">
        <v>1.87</v>
      </c>
      <c r="CD6723" s="178" t="s">
        <v>3220</v>
      </c>
      <c r="CE6723" s="177" t="s">
        <v>1382</v>
      </c>
      <c r="CF6723" s="177" t="s">
        <v>1382</v>
      </c>
      <c r="CG6723" s="83" t="s">
        <v>9</v>
      </c>
      <c r="CH6723" s="57"/>
      <c r="CV6723" s="51"/>
      <c r="CW6723" s="51"/>
      <c r="CX6723" s="51"/>
      <c r="CY6723" s="51"/>
      <c r="CZ6723" s="51"/>
      <c r="DA6723" s="51"/>
      <c r="DB6723" s="51"/>
      <c r="DC6723" s="51"/>
      <c r="DD6723" s="51"/>
    </row>
    <row r="6724" spans="73:108" ht="15" x14ac:dyDescent="0.25">
      <c r="BU6724" s="91"/>
      <c r="BV6724" s="177">
        <v>2009</v>
      </c>
      <c r="BW6724" s="177">
        <v>11</v>
      </c>
      <c r="BX6724" s="177" t="s">
        <v>357</v>
      </c>
      <c r="BY6724" s="177" t="s">
        <v>262</v>
      </c>
      <c r="BZ6724" s="177" t="s">
        <v>277</v>
      </c>
      <c r="CA6724" s="177">
        <v>72</v>
      </c>
      <c r="CB6724" s="177" t="s">
        <v>264</v>
      </c>
      <c r="CC6724" s="122">
        <v>7.49</v>
      </c>
      <c r="CD6724" s="178" t="s">
        <v>3220</v>
      </c>
      <c r="CE6724" s="177" t="s">
        <v>1382</v>
      </c>
      <c r="CF6724" s="177" t="s">
        <v>1382</v>
      </c>
      <c r="CG6724" s="83" t="s">
        <v>9</v>
      </c>
      <c r="CH6724" s="57"/>
      <c r="CV6724" s="51"/>
      <c r="CW6724" s="51"/>
      <c r="CX6724" s="51"/>
      <c r="CY6724" s="51"/>
      <c r="CZ6724" s="51"/>
      <c r="DA6724" s="51"/>
      <c r="DB6724" s="51"/>
      <c r="DC6724" s="51"/>
      <c r="DD6724" s="51"/>
    </row>
    <row r="6725" spans="73:108" ht="15" x14ac:dyDescent="0.25">
      <c r="BU6725" s="91"/>
      <c r="BV6725" s="177">
        <v>2007</v>
      </c>
      <c r="BW6725" s="177">
        <v>8</v>
      </c>
      <c r="BX6725" s="177" t="s">
        <v>460</v>
      </c>
      <c r="BY6725" s="177" t="s">
        <v>262</v>
      </c>
      <c r="BZ6725" s="177" t="s">
        <v>347</v>
      </c>
      <c r="CA6725" s="177">
        <v>72</v>
      </c>
      <c r="CB6725" s="177" t="s">
        <v>264</v>
      </c>
      <c r="CC6725" s="122">
        <v>15.36</v>
      </c>
      <c r="CD6725" s="178" t="s">
        <v>2153</v>
      </c>
      <c r="CE6725" s="177" t="s">
        <v>322</v>
      </c>
      <c r="CF6725" s="177" t="s">
        <v>322</v>
      </c>
      <c r="CG6725" s="83" t="s">
        <v>9</v>
      </c>
      <c r="CH6725" s="57"/>
      <c r="CV6725" s="51"/>
      <c r="CW6725" s="51"/>
      <c r="CX6725" s="51"/>
      <c r="CY6725" s="51"/>
      <c r="CZ6725" s="51"/>
      <c r="DA6725" s="51"/>
      <c r="DB6725" s="51"/>
      <c r="DC6725" s="51"/>
      <c r="DD6725" s="51"/>
    </row>
    <row r="6726" spans="73:108" ht="15" x14ac:dyDescent="0.25">
      <c r="BU6726" s="91"/>
      <c r="BV6726" s="177">
        <v>2007</v>
      </c>
      <c r="BW6726" s="177">
        <v>10</v>
      </c>
      <c r="BX6726" s="177" t="s">
        <v>460</v>
      </c>
      <c r="BY6726" s="177" t="s">
        <v>262</v>
      </c>
      <c r="BZ6726" s="177" t="s">
        <v>277</v>
      </c>
      <c r="CA6726" s="177">
        <v>72</v>
      </c>
      <c r="CB6726" s="177" t="s">
        <v>264</v>
      </c>
      <c r="CC6726" s="122">
        <v>46.08</v>
      </c>
      <c r="CD6726" s="178" t="s">
        <v>2153</v>
      </c>
      <c r="CE6726" s="177" t="s">
        <v>322</v>
      </c>
      <c r="CF6726" s="177" t="s">
        <v>322</v>
      </c>
      <c r="CG6726" s="83" t="s">
        <v>9</v>
      </c>
      <c r="CH6726" s="57"/>
      <c r="CV6726" s="51"/>
      <c r="CW6726" s="51"/>
      <c r="CX6726" s="51"/>
      <c r="CY6726" s="51"/>
      <c r="CZ6726" s="51"/>
      <c r="DA6726" s="51"/>
      <c r="DB6726" s="51"/>
      <c r="DC6726" s="51"/>
      <c r="DD6726" s="51"/>
    </row>
    <row r="6727" spans="73:108" ht="15" x14ac:dyDescent="0.25">
      <c r="BU6727" s="91"/>
      <c r="BV6727" s="177">
        <v>2007</v>
      </c>
      <c r="BW6727" s="177">
        <v>11</v>
      </c>
      <c r="BX6727" s="177" t="s">
        <v>460</v>
      </c>
      <c r="BY6727" s="177" t="s">
        <v>262</v>
      </c>
      <c r="BZ6727" s="177" t="s">
        <v>347</v>
      </c>
      <c r="CA6727" s="177">
        <v>72</v>
      </c>
      <c r="CB6727" s="177" t="s">
        <v>264</v>
      </c>
      <c r="CC6727" s="122">
        <v>5.44</v>
      </c>
      <c r="CD6727" s="178" t="s">
        <v>2153</v>
      </c>
      <c r="CE6727" s="177" t="s">
        <v>322</v>
      </c>
      <c r="CF6727" s="177" t="s">
        <v>322</v>
      </c>
      <c r="CG6727" s="83" t="s">
        <v>9</v>
      </c>
      <c r="CH6727" s="57"/>
      <c r="CV6727" s="51"/>
      <c r="CW6727" s="51"/>
      <c r="CX6727" s="51"/>
      <c r="CY6727" s="51"/>
      <c r="CZ6727" s="51"/>
      <c r="DA6727" s="51"/>
      <c r="DB6727" s="51"/>
      <c r="DC6727" s="51"/>
      <c r="DD6727" s="51"/>
    </row>
    <row r="6728" spans="73:108" ht="15" x14ac:dyDescent="0.25">
      <c r="BU6728" s="91"/>
      <c r="BV6728" s="177">
        <v>2007</v>
      </c>
      <c r="BW6728" s="177">
        <v>12</v>
      </c>
      <c r="BX6728" s="177" t="s">
        <v>460</v>
      </c>
      <c r="BY6728" s="177" t="s">
        <v>262</v>
      </c>
      <c r="BZ6728" s="177" t="s">
        <v>277</v>
      </c>
      <c r="CA6728" s="177">
        <v>72</v>
      </c>
      <c r="CB6728" s="177" t="s">
        <v>264</v>
      </c>
      <c r="CC6728" s="122">
        <v>36.799999999999997</v>
      </c>
      <c r="CD6728" s="178" t="s">
        <v>2153</v>
      </c>
      <c r="CE6728" s="177" t="s">
        <v>322</v>
      </c>
      <c r="CF6728" s="177" t="s">
        <v>322</v>
      </c>
      <c r="CG6728" s="83" t="s">
        <v>9</v>
      </c>
      <c r="CH6728" s="57"/>
      <c r="CV6728" s="51"/>
      <c r="CW6728" s="51"/>
      <c r="CX6728" s="51"/>
      <c r="CY6728" s="51"/>
      <c r="CZ6728" s="51"/>
      <c r="DA6728" s="51"/>
      <c r="DB6728" s="51"/>
      <c r="DC6728" s="51"/>
      <c r="DD6728" s="51"/>
    </row>
    <row r="6729" spans="73:108" ht="15" x14ac:dyDescent="0.25">
      <c r="BU6729" s="91"/>
      <c r="BV6729" s="177">
        <v>2008</v>
      </c>
      <c r="BW6729" s="177">
        <v>1</v>
      </c>
      <c r="BX6729" s="177" t="s">
        <v>460</v>
      </c>
      <c r="BY6729" s="177" t="s">
        <v>262</v>
      </c>
      <c r="BZ6729" s="177" t="s">
        <v>277</v>
      </c>
      <c r="CA6729" s="177">
        <v>72</v>
      </c>
      <c r="CB6729" s="177" t="s">
        <v>264</v>
      </c>
      <c r="CC6729" s="122">
        <v>128.93</v>
      </c>
      <c r="CD6729" s="178" t="s">
        <v>2153</v>
      </c>
      <c r="CE6729" s="177" t="s">
        <v>322</v>
      </c>
      <c r="CF6729" s="177" t="s">
        <v>322</v>
      </c>
      <c r="CG6729" s="83" t="s">
        <v>9</v>
      </c>
      <c r="CH6729" s="57"/>
      <c r="CV6729" s="51"/>
      <c r="CW6729" s="51"/>
      <c r="CX6729" s="51"/>
      <c r="CY6729" s="51"/>
      <c r="CZ6729" s="51"/>
      <c r="DA6729" s="51"/>
      <c r="DB6729" s="51"/>
      <c r="DC6729" s="51"/>
      <c r="DD6729" s="51"/>
    </row>
    <row r="6730" spans="73:108" ht="15" x14ac:dyDescent="0.25">
      <c r="BU6730" s="91"/>
      <c r="BV6730" s="177">
        <v>2008</v>
      </c>
      <c r="BW6730" s="177">
        <v>2</v>
      </c>
      <c r="BX6730" s="177" t="s">
        <v>460</v>
      </c>
      <c r="BY6730" s="177" t="s">
        <v>262</v>
      </c>
      <c r="BZ6730" s="177" t="s">
        <v>277</v>
      </c>
      <c r="CA6730" s="177">
        <v>72</v>
      </c>
      <c r="CB6730" s="177" t="s">
        <v>264</v>
      </c>
      <c r="CC6730" s="122">
        <v>62.4</v>
      </c>
      <c r="CD6730" s="178" t="s">
        <v>2153</v>
      </c>
      <c r="CE6730" s="177" t="s">
        <v>322</v>
      </c>
      <c r="CF6730" s="177" t="s">
        <v>322</v>
      </c>
      <c r="CG6730" s="83" t="s">
        <v>9</v>
      </c>
      <c r="CH6730" s="57"/>
      <c r="CV6730" s="51"/>
      <c r="CW6730" s="51"/>
      <c r="CX6730" s="51"/>
      <c r="CY6730" s="51"/>
      <c r="CZ6730" s="51"/>
      <c r="DA6730" s="51"/>
      <c r="DB6730" s="51"/>
      <c r="DC6730" s="51"/>
      <c r="DD6730" s="51"/>
    </row>
    <row r="6731" spans="73:108" ht="15" x14ac:dyDescent="0.25">
      <c r="BU6731" s="91"/>
      <c r="BV6731" s="177">
        <v>2008</v>
      </c>
      <c r="BW6731" s="177">
        <v>3</v>
      </c>
      <c r="BX6731" s="177" t="s">
        <v>460</v>
      </c>
      <c r="BY6731" s="177" t="s">
        <v>262</v>
      </c>
      <c r="BZ6731" s="177" t="s">
        <v>277</v>
      </c>
      <c r="CA6731" s="177">
        <v>72</v>
      </c>
      <c r="CB6731" s="177" t="s">
        <v>264</v>
      </c>
      <c r="CC6731" s="122">
        <v>136.63</v>
      </c>
      <c r="CD6731" s="178" t="s">
        <v>2153</v>
      </c>
      <c r="CE6731" s="177" t="s">
        <v>322</v>
      </c>
      <c r="CF6731" s="177" t="s">
        <v>322</v>
      </c>
      <c r="CG6731" s="83" t="s">
        <v>9</v>
      </c>
      <c r="CH6731" s="57"/>
      <c r="CV6731" s="51"/>
      <c r="CW6731" s="51"/>
      <c r="CX6731" s="51"/>
      <c r="CY6731" s="51"/>
      <c r="CZ6731" s="51"/>
      <c r="DA6731" s="51"/>
      <c r="DB6731" s="51"/>
      <c r="DC6731" s="51"/>
      <c r="DD6731" s="51"/>
    </row>
    <row r="6732" spans="73:108" ht="15" x14ac:dyDescent="0.25">
      <c r="BU6732" s="91"/>
      <c r="BV6732" s="177">
        <v>2008</v>
      </c>
      <c r="BW6732" s="177">
        <v>4</v>
      </c>
      <c r="BX6732" s="177" t="s">
        <v>460</v>
      </c>
      <c r="BY6732" s="177" t="s">
        <v>262</v>
      </c>
      <c r="BZ6732" s="177" t="s">
        <v>277</v>
      </c>
      <c r="CA6732" s="177">
        <v>72</v>
      </c>
      <c r="CB6732" s="177" t="s">
        <v>264</v>
      </c>
      <c r="CC6732" s="122">
        <v>321.60000000000002</v>
      </c>
      <c r="CD6732" s="178" t="s">
        <v>2153</v>
      </c>
      <c r="CE6732" s="177" t="s">
        <v>322</v>
      </c>
      <c r="CF6732" s="177" t="s">
        <v>322</v>
      </c>
      <c r="CG6732" s="83" t="s">
        <v>9</v>
      </c>
      <c r="CH6732" s="57"/>
      <c r="CV6732" s="51"/>
      <c r="CW6732" s="51"/>
      <c r="CX6732" s="51"/>
      <c r="CY6732" s="51"/>
      <c r="CZ6732" s="51"/>
      <c r="DA6732" s="51"/>
      <c r="DB6732" s="51"/>
      <c r="DC6732" s="51"/>
      <c r="DD6732" s="51"/>
    </row>
    <row r="6733" spans="73:108" ht="15" x14ac:dyDescent="0.25">
      <c r="BU6733" s="91"/>
      <c r="BV6733" s="177">
        <v>2008</v>
      </c>
      <c r="BW6733" s="177">
        <v>5</v>
      </c>
      <c r="BX6733" s="177" t="s">
        <v>460</v>
      </c>
      <c r="BY6733" s="177" t="s">
        <v>262</v>
      </c>
      <c r="BZ6733" s="177" t="s">
        <v>277</v>
      </c>
      <c r="CA6733" s="177">
        <v>72</v>
      </c>
      <c r="CB6733" s="177" t="s">
        <v>264</v>
      </c>
      <c r="CC6733" s="122">
        <v>102.07</v>
      </c>
      <c r="CD6733" s="178" t="s">
        <v>2153</v>
      </c>
      <c r="CE6733" s="177" t="s">
        <v>322</v>
      </c>
      <c r="CF6733" s="177" t="s">
        <v>322</v>
      </c>
      <c r="CG6733" s="83" t="s">
        <v>9</v>
      </c>
      <c r="CH6733" s="57"/>
      <c r="CV6733" s="51"/>
      <c r="CW6733" s="51"/>
      <c r="CX6733" s="51"/>
      <c r="CY6733" s="51"/>
      <c r="CZ6733" s="51"/>
      <c r="DA6733" s="51"/>
      <c r="DB6733" s="51"/>
      <c r="DC6733" s="51"/>
      <c r="DD6733" s="51"/>
    </row>
    <row r="6734" spans="73:108" ht="15" x14ac:dyDescent="0.25">
      <c r="BU6734" s="91"/>
      <c r="BV6734" s="177">
        <v>2008</v>
      </c>
      <c r="BW6734" s="177">
        <v>6</v>
      </c>
      <c r="BX6734" s="177" t="s">
        <v>460</v>
      </c>
      <c r="BY6734" s="177" t="s">
        <v>262</v>
      </c>
      <c r="BZ6734" s="177" t="s">
        <v>263</v>
      </c>
      <c r="CA6734" s="177">
        <v>72</v>
      </c>
      <c r="CB6734" s="177" t="s">
        <v>264</v>
      </c>
      <c r="CC6734" s="122">
        <v>44.84</v>
      </c>
      <c r="CD6734" s="178" t="s">
        <v>2153</v>
      </c>
      <c r="CE6734" s="177" t="s">
        <v>322</v>
      </c>
      <c r="CF6734" s="177" t="s">
        <v>322</v>
      </c>
      <c r="CG6734" s="83" t="s">
        <v>9</v>
      </c>
      <c r="CH6734" s="57"/>
      <c r="CV6734" s="51"/>
      <c r="CW6734" s="51"/>
      <c r="CX6734" s="51"/>
      <c r="CY6734" s="51"/>
      <c r="CZ6734" s="51"/>
      <c r="DA6734" s="51"/>
      <c r="DB6734" s="51"/>
      <c r="DC6734" s="51"/>
      <c r="DD6734" s="51"/>
    </row>
    <row r="6735" spans="73:108" ht="15" x14ac:dyDescent="0.25">
      <c r="BU6735" s="91"/>
      <c r="BV6735" s="177">
        <v>2008</v>
      </c>
      <c r="BW6735" s="177">
        <v>6</v>
      </c>
      <c r="BX6735" s="177" t="s">
        <v>460</v>
      </c>
      <c r="BY6735" s="177" t="s">
        <v>262</v>
      </c>
      <c r="BZ6735" s="177" t="s">
        <v>266</v>
      </c>
      <c r="CA6735" s="177">
        <v>72</v>
      </c>
      <c r="CB6735" s="177" t="s">
        <v>264</v>
      </c>
      <c r="CC6735" s="122">
        <v>49.82</v>
      </c>
      <c r="CD6735" s="178" t="s">
        <v>2153</v>
      </c>
      <c r="CE6735" s="177" t="s">
        <v>322</v>
      </c>
      <c r="CF6735" s="177" t="s">
        <v>322</v>
      </c>
      <c r="CG6735" s="83" t="s">
        <v>9</v>
      </c>
      <c r="CH6735" s="57"/>
      <c r="CV6735" s="51"/>
      <c r="CW6735" s="51"/>
      <c r="CX6735" s="51"/>
      <c r="CY6735" s="51"/>
      <c r="CZ6735" s="51"/>
      <c r="DA6735" s="51"/>
      <c r="DB6735" s="51"/>
      <c r="DC6735" s="51"/>
      <c r="DD6735" s="51"/>
    </row>
    <row r="6736" spans="73:108" ht="15" x14ac:dyDescent="0.25">
      <c r="BU6736" s="91"/>
      <c r="BV6736" s="177">
        <v>2008</v>
      </c>
      <c r="BW6736" s="177">
        <v>6</v>
      </c>
      <c r="BX6736" s="177" t="s">
        <v>460</v>
      </c>
      <c r="BY6736" s="177" t="s">
        <v>262</v>
      </c>
      <c r="BZ6736" s="177" t="s">
        <v>267</v>
      </c>
      <c r="CA6736" s="177">
        <v>72</v>
      </c>
      <c r="CB6736" s="177" t="s">
        <v>264</v>
      </c>
      <c r="CC6736" s="122">
        <v>44.84</v>
      </c>
      <c r="CD6736" s="178" t="s">
        <v>2153</v>
      </c>
      <c r="CE6736" s="177" t="s">
        <v>322</v>
      </c>
      <c r="CF6736" s="177" t="s">
        <v>322</v>
      </c>
      <c r="CG6736" s="83" t="s">
        <v>9</v>
      </c>
      <c r="CH6736" s="57"/>
      <c r="CV6736" s="51"/>
      <c r="CW6736" s="51"/>
      <c r="CX6736" s="51"/>
      <c r="CY6736" s="51"/>
      <c r="CZ6736" s="51"/>
      <c r="DA6736" s="51"/>
      <c r="DB6736" s="51"/>
      <c r="DC6736" s="51"/>
      <c r="DD6736" s="51"/>
    </row>
    <row r="6737" spans="73:108" ht="15" x14ac:dyDescent="0.25">
      <c r="BU6737" s="91"/>
      <c r="BV6737" s="177">
        <v>2008</v>
      </c>
      <c r="BW6737" s="177">
        <v>6</v>
      </c>
      <c r="BX6737" s="177" t="s">
        <v>460</v>
      </c>
      <c r="BY6737" s="177" t="s">
        <v>262</v>
      </c>
      <c r="BZ6737" s="177" t="s">
        <v>268</v>
      </c>
      <c r="CA6737" s="177">
        <v>72</v>
      </c>
      <c r="CB6737" s="177" t="s">
        <v>264</v>
      </c>
      <c r="CC6737" s="122">
        <v>74.73</v>
      </c>
      <c r="CD6737" s="178" t="s">
        <v>2153</v>
      </c>
      <c r="CE6737" s="177" t="s">
        <v>322</v>
      </c>
      <c r="CF6737" s="177" t="s">
        <v>322</v>
      </c>
      <c r="CG6737" s="83" t="s">
        <v>9</v>
      </c>
      <c r="CH6737" s="57"/>
      <c r="CV6737" s="51"/>
      <c r="CW6737" s="51"/>
      <c r="CX6737" s="51"/>
      <c r="CY6737" s="51"/>
      <c r="CZ6737" s="51"/>
      <c r="DA6737" s="51"/>
      <c r="DB6737" s="51"/>
      <c r="DC6737" s="51"/>
      <c r="DD6737" s="51"/>
    </row>
    <row r="6738" spans="73:108" ht="15" x14ac:dyDescent="0.25">
      <c r="BU6738" s="91"/>
      <c r="BV6738" s="177">
        <v>2008</v>
      </c>
      <c r="BW6738" s="177">
        <v>6</v>
      </c>
      <c r="BX6738" s="177" t="s">
        <v>460</v>
      </c>
      <c r="BY6738" s="177" t="s">
        <v>262</v>
      </c>
      <c r="BZ6738" s="177" t="s">
        <v>316</v>
      </c>
      <c r="CA6738" s="177">
        <v>72</v>
      </c>
      <c r="CB6738" s="177" t="s">
        <v>264</v>
      </c>
      <c r="CC6738" s="122">
        <v>29.89</v>
      </c>
      <c r="CD6738" s="178" t="s">
        <v>2153</v>
      </c>
      <c r="CE6738" s="177" t="s">
        <v>322</v>
      </c>
      <c r="CF6738" s="177" t="s">
        <v>322</v>
      </c>
      <c r="CG6738" s="83" t="s">
        <v>9</v>
      </c>
      <c r="CH6738" s="57"/>
      <c r="CV6738" s="51"/>
      <c r="CW6738" s="51"/>
      <c r="CX6738" s="51"/>
      <c r="CY6738" s="51"/>
      <c r="CZ6738" s="51"/>
      <c r="DA6738" s="51"/>
      <c r="DB6738" s="51"/>
      <c r="DC6738" s="51"/>
      <c r="DD6738" s="51"/>
    </row>
    <row r="6739" spans="73:108" ht="15" x14ac:dyDescent="0.25">
      <c r="BU6739" s="91"/>
      <c r="BV6739" s="177">
        <v>2008</v>
      </c>
      <c r="BW6739" s="177">
        <v>6</v>
      </c>
      <c r="BX6739" s="177" t="s">
        <v>460</v>
      </c>
      <c r="BY6739" s="177" t="s">
        <v>262</v>
      </c>
      <c r="BZ6739" s="177" t="s">
        <v>347</v>
      </c>
      <c r="CA6739" s="177">
        <v>72</v>
      </c>
      <c r="CB6739" s="177" t="s">
        <v>264</v>
      </c>
      <c r="CC6739" s="122">
        <v>34.869999999999997</v>
      </c>
      <c r="CD6739" s="178" t="s">
        <v>2153</v>
      </c>
      <c r="CE6739" s="177" t="s">
        <v>322</v>
      </c>
      <c r="CF6739" s="177" t="s">
        <v>322</v>
      </c>
      <c r="CG6739" s="83" t="s">
        <v>9</v>
      </c>
      <c r="CH6739" s="57"/>
      <c r="CV6739" s="51"/>
      <c r="CW6739" s="51"/>
      <c r="CX6739" s="51"/>
      <c r="CY6739" s="51"/>
      <c r="CZ6739" s="51"/>
      <c r="DA6739" s="51"/>
      <c r="DB6739" s="51"/>
      <c r="DC6739" s="51"/>
      <c r="DD6739" s="51"/>
    </row>
    <row r="6740" spans="73:108" ht="15" x14ac:dyDescent="0.25">
      <c r="BU6740" s="91"/>
      <c r="BV6740" s="177">
        <v>2008</v>
      </c>
      <c r="BW6740" s="177">
        <v>7</v>
      </c>
      <c r="BX6740" s="177" t="s">
        <v>460</v>
      </c>
      <c r="BY6740" s="177" t="s">
        <v>262</v>
      </c>
      <c r="BZ6740" s="177" t="s">
        <v>277</v>
      </c>
      <c r="CA6740" s="177">
        <v>72</v>
      </c>
      <c r="CB6740" s="177" t="s">
        <v>264</v>
      </c>
      <c r="CC6740" s="122">
        <v>90.01</v>
      </c>
      <c r="CD6740" s="178" t="s">
        <v>2153</v>
      </c>
      <c r="CE6740" s="177" t="s">
        <v>322</v>
      </c>
      <c r="CF6740" s="177" t="s">
        <v>322</v>
      </c>
      <c r="CG6740" s="83" t="s">
        <v>9</v>
      </c>
      <c r="CH6740" s="57"/>
      <c r="CV6740" s="51"/>
      <c r="CW6740" s="51"/>
      <c r="CX6740" s="51"/>
      <c r="CY6740" s="51"/>
      <c r="CZ6740" s="51"/>
      <c r="DA6740" s="51"/>
      <c r="DB6740" s="51"/>
      <c r="DC6740" s="51"/>
      <c r="DD6740" s="51"/>
    </row>
    <row r="6741" spans="73:108" ht="15" x14ac:dyDescent="0.25">
      <c r="BU6741" s="91"/>
      <c r="BV6741" s="177">
        <v>2008</v>
      </c>
      <c r="BW6741" s="177">
        <v>7</v>
      </c>
      <c r="BX6741" s="177" t="s">
        <v>460</v>
      </c>
      <c r="BY6741" s="177" t="s">
        <v>262</v>
      </c>
      <c r="BZ6741" s="177" t="s">
        <v>267</v>
      </c>
      <c r="CA6741" s="177">
        <v>72</v>
      </c>
      <c r="CB6741" s="177" t="s">
        <v>264</v>
      </c>
      <c r="CC6741" s="122">
        <v>30</v>
      </c>
      <c r="CD6741" s="178" t="s">
        <v>2153</v>
      </c>
      <c r="CE6741" s="177" t="s">
        <v>322</v>
      </c>
      <c r="CF6741" s="177" t="s">
        <v>322</v>
      </c>
      <c r="CG6741" s="83" t="s">
        <v>9</v>
      </c>
      <c r="CH6741" s="57"/>
      <c r="CV6741" s="51"/>
      <c r="CW6741" s="51"/>
      <c r="CX6741" s="51"/>
      <c r="CY6741" s="51"/>
      <c r="CZ6741" s="51"/>
      <c r="DA6741" s="51"/>
      <c r="DB6741" s="51"/>
      <c r="DC6741" s="51"/>
      <c r="DD6741" s="51"/>
    </row>
    <row r="6742" spans="73:108" ht="15" x14ac:dyDescent="0.25">
      <c r="BU6742" s="91"/>
      <c r="BV6742" s="177">
        <v>2008</v>
      </c>
      <c r="BW6742" s="177">
        <v>7</v>
      </c>
      <c r="BX6742" s="177" t="s">
        <v>460</v>
      </c>
      <c r="BY6742" s="177" t="s">
        <v>262</v>
      </c>
      <c r="BZ6742" s="177" t="s">
        <v>268</v>
      </c>
      <c r="CA6742" s="177">
        <v>72</v>
      </c>
      <c r="CB6742" s="177" t="s">
        <v>264</v>
      </c>
      <c r="CC6742" s="122">
        <v>35</v>
      </c>
      <c r="CD6742" s="178" t="s">
        <v>2153</v>
      </c>
      <c r="CE6742" s="177" t="s">
        <v>322</v>
      </c>
      <c r="CF6742" s="177" t="s">
        <v>322</v>
      </c>
      <c r="CG6742" s="83" t="s">
        <v>9</v>
      </c>
      <c r="CH6742" s="57"/>
      <c r="CV6742" s="51"/>
      <c r="CW6742" s="51"/>
      <c r="CX6742" s="51"/>
      <c r="CY6742" s="51"/>
      <c r="CZ6742" s="51"/>
      <c r="DA6742" s="51"/>
      <c r="DB6742" s="51"/>
      <c r="DC6742" s="51"/>
      <c r="DD6742" s="51"/>
    </row>
    <row r="6743" spans="73:108" ht="15" x14ac:dyDescent="0.25">
      <c r="BU6743" s="91"/>
      <c r="BV6743" s="177">
        <v>2008</v>
      </c>
      <c r="BW6743" s="177">
        <v>7</v>
      </c>
      <c r="BX6743" s="177" t="s">
        <v>460</v>
      </c>
      <c r="BY6743" s="177" t="s">
        <v>262</v>
      </c>
      <c r="BZ6743" s="177" t="s">
        <v>316</v>
      </c>
      <c r="CA6743" s="177">
        <v>72</v>
      </c>
      <c r="CB6743" s="177" t="s">
        <v>264</v>
      </c>
      <c r="CC6743" s="122">
        <v>70.010000000000005</v>
      </c>
      <c r="CD6743" s="178" t="s">
        <v>2153</v>
      </c>
      <c r="CE6743" s="177" t="s">
        <v>322</v>
      </c>
      <c r="CF6743" s="177" t="s">
        <v>322</v>
      </c>
      <c r="CG6743" s="83" t="s">
        <v>9</v>
      </c>
      <c r="CH6743" s="57"/>
      <c r="CV6743" s="51"/>
      <c r="CW6743" s="51"/>
      <c r="CX6743" s="51"/>
      <c r="CY6743" s="51"/>
      <c r="CZ6743" s="51"/>
      <c r="DA6743" s="51"/>
      <c r="DB6743" s="51"/>
      <c r="DC6743" s="51"/>
      <c r="DD6743" s="51"/>
    </row>
    <row r="6744" spans="73:108" ht="15" x14ac:dyDescent="0.25">
      <c r="BU6744" s="91"/>
      <c r="BV6744" s="177">
        <v>2008</v>
      </c>
      <c r="BW6744" s="177">
        <v>7</v>
      </c>
      <c r="BX6744" s="177" t="s">
        <v>460</v>
      </c>
      <c r="BY6744" s="177" t="s">
        <v>262</v>
      </c>
      <c r="BZ6744" s="177" t="s">
        <v>347</v>
      </c>
      <c r="CA6744" s="177">
        <v>72</v>
      </c>
      <c r="CB6744" s="177" t="s">
        <v>264</v>
      </c>
      <c r="CC6744" s="122">
        <v>55.01</v>
      </c>
      <c r="CD6744" s="178" t="s">
        <v>2153</v>
      </c>
      <c r="CE6744" s="177" t="s">
        <v>322</v>
      </c>
      <c r="CF6744" s="177" t="s">
        <v>322</v>
      </c>
      <c r="CG6744" s="83" t="s">
        <v>9</v>
      </c>
      <c r="CH6744" s="57"/>
      <c r="CV6744" s="51"/>
      <c r="CW6744" s="51"/>
      <c r="CX6744" s="51"/>
      <c r="CY6744" s="51"/>
      <c r="CZ6744" s="51"/>
      <c r="DA6744" s="51"/>
      <c r="DB6744" s="51"/>
      <c r="DC6744" s="51"/>
      <c r="DD6744" s="51"/>
    </row>
    <row r="6745" spans="73:108" ht="15" x14ac:dyDescent="0.25">
      <c r="BU6745" s="91"/>
      <c r="BV6745" s="177">
        <v>2008</v>
      </c>
      <c r="BW6745" s="177">
        <v>8</v>
      </c>
      <c r="BX6745" s="177" t="s">
        <v>460</v>
      </c>
      <c r="BY6745" s="177" t="s">
        <v>262</v>
      </c>
      <c r="BZ6745" s="177" t="s">
        <v>277</v>
      </c>
      <c r="CA6745" s="177">
        <v>72</v>
      </c>
      <c r="CB6745" s="177" t="s">
        <v>264</v>
      </c>
      <c r="CC6745" s="122">
        <v>10.4</v>
      </c>
      <c r="CD6745" s="178" t="s">
        <v>2153</v>
      </c>
      <c r="CE6745" s="177" t="s">
        <v>322</v>
      </c>
      <c r="CF6745" s="177" t="s">
        <v>322</v>
      </c>
      <c r="CG6745" s="83" t="s">
        <v>9</v>
      </c>
      <c r="CH6745" s="57"/>
      <c r="CV6745" s="51"/>
      <c r="CW6745" s="51"/>
      <c r="CX6745" s="51"/>
      <c r="CY6745" s="51"/>
      <c r="CZ6745" s="51"/>
      <c r="DA6745" s="51"/>
      <c r="DB6745" s="51"/>
      <c r="DC6745" s="51"/>
      <c r="DD6745" s="51"/>
    </row>
    <row r="6746" spans="73:108" ht="15" x14ac:dyDescent="0.25">
      <c r="BU6746" s="91"/>
      <c r="BV6746" s="177">
        <v>2008</v>
      </c>
      <c r="BW6746" s="177">
        <v>8</v>
      </c>
      <c r="BX6746" s="177" t="s">
        <v>460</v>
      </c>
      <c r="BY6746" s="177" t="s">
        <v>262</v>
      </c>
      <c r="BZ6746" s="177" t="s">
        <v>268</v>
      </c>
      <c r="CA6746" s="177">
        <v>72</v>
      </c>
      <c r="CB6746" s="177" t="s">
        <v>264</v>
      </c>
      <c r="CC6746" s="122">
        <v>83.22</v>
      </c>
      <c r="CD6746" s="178" t="s">
        <v>2153</v>
      </c>
      <c r="CE6746" s="177" t="s">
        <v>322</v>
      </c>
      <c r="CF6746" s="177" t="s">
        <v>322</v>
      </c>
      <c r="CG6746" s="83" t="s">
        <v>9</v>
      </c>
      <c r="CH6746" s="57"/>
      <c r="CV6746" s="51"/>
      <c r="CW6746" s="51"/>
      <c r="CX6746" s="51"/>
      <c r="CY6746" s="51"/>
      <c r="CZ6746" s="51"/>
      <c r="DA6746" s="51"/>
      <c r="DB6746" s="51"/>
      <c r="DC6746" s="51"/>
      <c r="DD6746" s="51"/>
    </row>
    <row r="6747" spans="73:108" ht="15" x14ac:dyDescent="0.25">
      <c r="BU6747" s="91"/>
      <c r="BV6747" s="177">
        <v>2008</v>
      </c>
      <c r="BW6747" s="177">
        <v>8</v>
      </c>
      <c r="BX6747" s="177" t="s">
        <v>460</v>
      </c>
      <c r="BY6747" s="177" t="s">
        <v>262</v>
      </c>
      <c r="BZ6747" s="177" t="s">
        <v>316</v>
      </c>
      <c r="CA6747" s="177">
        <v>72</v>
      </c>
      <c r="CB6747" s="177" t="s">
        <v>264</v>
      </c>
      <c r="CC6747" s="122">
        <v>31.21</v>
      </c>
      <c r="CD6747" s="178" t="s">
        <v>2153</v>
      </c>
      <c r="CE6747" s="177" t="s">
        <v>322</v>
      </c>
      <c r="CF6747" s="177" t="s">
        <v>322</v>
      </c>
      <c r="CG6747" s="83" t="s">
        <v>9</v>
      </c>
      <c r="CH6747" s="57"/>
      <c r="CV6747" s="51"/>
      <c r="CW6747" s="51"/>
      <c r="CX6747" s="51"/>
      <c r="CY6747" s="51"/>
      <c r="CZ6747" s="51"/>
      <c r="DA6747" s="51"/>
      <c r="DB6747" s="51"/>
      <c r="DC6747" s="51"/>
      <c r="DD6747" s="51"/>
    </row>
    <row r="6748" spans="73:108" ht="15" x14ac:dyDescent="0.25">
      <c r="BU6748" s="91"/>
      <c r="BV6748" s="177">
        <v>2008</v>
      </c>
      <c r="BW6748" s="177">
        <v>8</v>
      </c>
      <c r="BX6748" s="177" t="s">
        <v>460</v>
      </c>
      <c r="BY6748" s="177" t="s">
        <v>262</v>
      </c>
      <c r="BZ6748" s="177" t="s">
        <v>347</v>
      </c>
      <c r="CA6748" s="177">
        <v>72</v>
      </c>
      <c r="CB6748" s="177" t="s">
        <v>264</v>
      </c>
      <c r="CC6748" s="122">
        <v>36.409999999999997</v>
      </c>
      <c r="CD6748" s="178" t="s">
        <v>2153</v>
      </c>
      <c r="CE6748" s="177" t="s">
        <v>322</v>
      </c>
      <c r="CF6748" s="177" t="s">
        <v>322</v>
      </c>
      <c r="CG6748" s="83" t="s">
        <v>9</v>
      </c>
      <c r="CH6748" s="57"/>
      <c r="CV6748" s="51"/>
      <c r="CW6748" s="51"/>
      <c r="CX6748" s="51"/>
      <c r="CY6748" s="51"/>
      <c r="CZ6748" s="51"/>
      <c r="DA6748" s="51"/>
      <c r="DB6748" s="51"/>
      <c r="DC6748" s="51"/>
      <c r="DD6748" s="51"/>
    </row>
    <row r="6749" spans="73:108" ht="15" x14ac:dyDescent="0.25">
      <c r="BU6749" s="91"/>
      <c r="BV6749" s="177">
        <v>2008</v>
      </c>
      <c r="BW6749" s="177">
        <v>9</v>
      </c>
      <c r="BX6749" s="177" t="s">
        <v>460</v>
      </c>
      <c r="BY6749" s="177" t="s">
        <v>262</v>
      </c>
      <c r="BZ6749" s="177" t="s">
        <v>268</v>
      </c>
      <c r="CA6749" s="177">
        <v>72</v>
      </c>
      <c r="CB6749" s="177" t="s">
        <v>264</v>
      </c>
      <c r="CC6749" s="122">
        <v>41.31</v>
      </c>
      <c r="CD6749" s="178" t="s">
        <v>2153</v>
      </c>
      <c r="CE6749" s="177" t="s">
        <v>322</v>
      </c>
      <c r="CF6749" s="177" t="s">
        <v>322</v>
      </c>
      <c r="CG6749" s="83" t="s">
        <v>9</v>
      </c>
      <c r="CH6749" s="57"/>
      <c r="CV6749" s="51"/>
      <c r="CW6749" s="51"/>
      <c r="CX6749" s="51"/>
      <c r="CY6749" s="51"/>
      <c r="CZ6749" s="51"/>
      <c r="DA6749" s="51"/>
      <c r="DB6749" s="51"/>
      <c r="DC6749" s="51"/>
      <c r="DD6749" s="51"/>
    </row>
    <row r="6750" spans="73:108" ht="15" x14ac:dyDescent="0.25">
      <c r="BU6750" s="91"/>
      <c r="BV6750" s="177">
        <v>2008</v>
      </c>
      <c r="BW6750" s="177">
        <v>9</v>
      </c>
      <c r="BX6750" s="177" t="s">
        <v>460</v>
      </c>
      <c r="BY6750" s="177" t="s">
        <v>262</v>
      </c>
      <c r="BZ6750" s="177" t="s">
        <v>316</v>
      </c>
      <c r="CA6750" s="177">
        <v>72</v>
      </c>
      <c r="CB6750" s="177" t="s">
        <v>264</v>
      </c>
      <c r="CC6750" s="122">
        <v>82.62</v>
      </c>
      <c r="CD6750" s="178" t="s">
        <v>2153</v>
      </c>
      <c r="CE6750" s="177" t="s">
        <v>322</v>
      </c>
      <c r="CF6750" s="177" t="s">
        <v>322</v>
      </c>
      <c r="CG6750" s="83" t="s">
        <v>9</v>
      </c>
      <c r="CH6750" s="57"/>
      <c r="CV6750" s="51"/>
      <c r="CW6750" s="51"/>
      <c r="CX6750" s="51"/>
      <c r="CY6750" s="51"/>
      <c r="CZ6750" s="51"/>
      <c r="DA6750" s="51"/>
      <c r="DB6750" s="51"/>
      <c r="DC6750" s="51"/>
      <c r="DD6750" s="51"/>
    </row>
    <row r="6751" spans="73:108" ht="15" x14ac:dyDescent="0.25">
      <c r="BU6751" s="91"/>
      <c r="BV6751" s="177">
        <v>2008</v>
      </c>
      <c r="BW6751" s="177">
        <v>10</v>
      </c>
      <c r="BX6751" s="177" t="s">
        <v>460</v>
      </c>
      <c r="BY6751" s="177" t="s">
        <v>262</v>
      </c>
      <c r="BZ6751" s="177" t="s">
        <v>277</v>
      </c>
      <c r="CA6751" s="177">
        <v>72</v>
      </c>
      <c r="CB6751" s="177" t="s">
        <v>264</v>
      </c>
      <c r="CC6751" s="122">
        <v>80.81</v>
      </c>
      <c r="CD6751" s="178" t="s">
        <v>2153</v>
      </c>
      <c r="CE6751" s="177" t="s">
        <v>322</v>
      </c>
      <c r="CF6751" s="177" t="s">
        <v>322</v>
      </c>
      <c r="CG6751" s="83" t="s">
        <v>9</v>
      </c>
      <c r="CH6751" s="57"/>
      <c r="CV6751" s="51"/>
      <c r="CW6751" s="51"/>
      <c r="CX6751" s="51"/>
      <c r="CY6751" s="51"/>
      <c r="CZ6751" s="51"/>
      <c r="DA6751" s="51"/>
      <c r="DB6751" s="51"/>
      <c r="DC6751" s="51"/>
      <c r="DD6751" s="51"/>
    </row>
    <row r="6752" spans="73:108" ht="15" x14ac:dyDescent="0.25">
      <c r="BU6752" s="91"/>
      <c r="BV6752" s="177">
        <v>2008</v>
      </c>
      <c r="BW6752" s="177">
        <v>10</v>
      </c>
      <c r="BX6752" s="177" t="s">
        <v>460</v>
      </c>
      <c r="BY6752" s="177" t="s">
        <v>262</v>
      </c>
      <c r="BZ6752" s="177" t="s">
        <v>268</v>
      </c>
      <c r="CA6752" s="177">
        <v>72</v>
      </c>
      <c r="CB6752" s="177" t="s">
        <v>264</v>
      </c>
      <c r="CC6752" s="122">
        <v>80.81</v>
      </c>
      <c r="CD6752" s="178" t="s">
        <v>2153</v>
      </c>
      <c r="CE6752" s="177" t="s">
        <v>322</v>
      </c>
      <c r="CF6752" s="177" t="s">
        <v>322</v>
      </c>
      <c r="CG6752" s="83" t="s">
        <v>9</v>
      </c>
      <c r="CH6752" s="57"/>
      <c r="CV6752" s="51"/>
      <c r="CW6752" s="51"/>
      <c r="CX6752" s="51"/>
      <c r="CY6752" s="51"/>
      <c r="CZ6752" s="51"/>
      <c r="DA6752" s="51"/>
      <c r="DB6752" s="51"/>
      <c r="DC6752" s="51"/>
      <c r="DD6752" s="51"/>
    </row>
    <row r="6753" spans="73:108" ht="15" x14ac:dyDescent="0.25">
      <c r="BU6753" s="91"/>
      <c r="BV6753" s="177">
        <v>2008</v>
      </c>
      <c r="BW6753" s="177">
        <v>10</v>
      </c>
      <c r="BX6753" s="177" t="s">
        <v>460</v>
      </c>
      <c r="BY6753" s="177" t="s">
        <v>262</v>
      </c>
      <c r="BZ6753" s="177" t="s">
        <v>316</v>
      </c>
      <c r="CA6753" s="177">
        <v>72</v>
      </c>
      <c r="CB6753" s="177" t="s">
        <v>264</v>
      </c>
      <c r="CC6753" s="122">
        <v>40.409999999999997</v>
      </c>
      <c r="CD6753" s="178" t="s">
        <v>2153</v>
      </c>
      <c r="CE6753" s="177" t="s">
        <v>322</v>
      </c>
      <c r="CF6753" s="177" t="s">
        <v>322</v>
      </c>
      <c r="CG6753" s="83" t="s">
        <v>9</v>
      </c>
      <c r="CH6753" s="57"/>
      <c r="CV6753" s="51"/>
      <c r="CW6753" s="51"/>
      <c r="CX6753" s="51"/>
      <c r="CY6753" s="51"/>
      <c r="CZ6753" s="51"/>
      <c r="DA6753" s="51"/>
      <c r="DB6753" s="51"/>
      <c r="DC6753" s="51"/>
      <c r="DD6753" s="51"/>
    </row>
    <row r="6754" spans="73:108" ht="15" x14ac:dyDescent="0.25">
      <c r="BU6754" s="91"/>
      <c r="BV6754" s="177">
        <v>2008</v>
      </c>
      <c r="BW6754" s="177">
        <v>11</v>
      </c>
      <c r="BX6754" s="177" t="s">
        <v>460</v>
      </c>
      <c r="BY6754" s="177" t="s">
        <v>262</v>
      </c>
      <c r="BZ6754" s="177" t="s">
        <v>277</v>
      </c>
      <c r="CA6754" s="177">
        <v>72</v>
      </c>
      <c r="CB6754" s="177" t="s">
        <v>264</v>
      </c>
      <c r="CC6754" s="122">
        <v>229.79</v>
      </c>
      <c r="CD6754" s="178" t="s">
        <v>2153</v>
      </c>
      <c r="CE6754" s="177" t="s">
        <v>322</v>
      </c>
      <c r="CF6754" s="177" t="s">
        <v>322</v>
      </c>
      <c r="CG6754" s="83" t="s">
        <v>9</v>
      </c>
      <c r="CH6754" s="57"/>
      <c r="CV6754" s="51"/>
      <c r="CW6754" s="51"/>
      <c r="CX6754" s="51"/>
      <c r="CY6754" s="51"/>
      <c r="CZ6754" s="51"/>
      <c r="DA6754" s="51"/>
      <c r="DB6754" s="51"/>
      <c r="DC6754" s="51"/>
      <c r="DD6754" s="51"/>
    </row>
    <row r="6755" spans="73:108" ht="15" x14ac:dyDescent="0.25">
      <c r="BU6755" s="91"/>
      <c r="BV6755" s="177">
        <v>2008</v>
      </c>
      <c r="BW6755" s="177">
        <v>11</v>
      </c>
      <c r="BX6755" s="177" t="s">
        <v>460</v>
      </c>
      <c r="BY6755" s="177" t="s">
        <v>262</v>
      </c>
      <c r="BZ6755" s="177" t="s">
        <v>268</v>
      </c>
      <c r="CA6755" s="177">
        <v>72</v>
      </c>
      <c r="CB6755" s="177" t="s">
        <v>264</v>
      </c>
      <c r="CC6755" s="122">
        <v>39.32</v>
      </c>
      <c r="CD6755" s="178" t="s">
        <v>2153</v>
      </c>
      <c r="CE6755" s="177" t="s">
        <v>322</v>
      </c>
      <c r="CF6755" s="177" t="s">
        <v>322</v>
      </c>
      <c r="CG6755" s="83" t="s">
        <v>9</v>
      </c>
      <c r="CH6755" s="57"/>
      <c r="CV6755" s="51"/>
      <c r="CW6755" s="51"/>
      <c r="CX6755" s="51"/>
      <c r="CY6755" s="51"/>
      <c r="CZ6755" s="51"/>
      <c r="DA6755" s="51"/>
      <c r="DB6755" s="51"/>
      <c r="DC6755" s="51"/>
      <c r="DD6755" s="51"/>
    </row>
    <row r="6756" spans="73:108" ht="15" x14ac:dyDescent="0.25">
      <c r="BU6756" s="91"/>
      <c r="BV6756" s="177">
        <v>2008</v>
      </c>
      <c r="BW6756" s="177">
        <v>11</v>
      </c>
      <c r="BX6756" s="177" t="s">
        <v>460</v>
      </c>
      <c r="BY6756" s="177" t="s">
        <v>262</v>
      </c>
      <c r="BZ6756" s="177" t="s">
        <v>316</v>
      </c>
      <c r="CA6756" s="177">
        <v>72</v>
      </c>
      <c r="CB6756" s="177" t="s">
        <v>264</v>
      </c>
      <c r="CC6756" s="122">
        <v>184.94</v>
      </c>
      <c r="CD6756" s="178" t="s">
        <v>2153</v>
      </c>
      <c r="CE6756" s="177" t="s">
        <v>322</v>
      </c>
      <c r="CF6756" s="177" t="s">
        <v>322</v>
      </c>
      <c r="CG6756" s="83" t="s">
        <v>9</v>
      </c>
      <c r="CH6756" s="57"/>
      <c r="CV6756" s="51"/>
      <c r="CW6756" s="51"/>
      <c r="CX6756" s="51"/>
      <c r="CY6756" s="51"/>
      <c r="CZ6756" s="51"/>
      <c r="DA6756" s="51"/>
      <c r="DB6756" s="51"/>
      <c r="DC6756" s="51"/>
      <c r="DD6756" s="51"/>
    </row>
    <row r="6757" spans="73:108" ht="15" x14ac:dyDescent="0.25">
      <c r="BU6757" s="91"/>
      <c r="BV6757" s="177">
        <v>2008</v>
      </c>
      <c r="BW6757" s="177">
        <v>12</v>
      </c>
      <c r="BX6757" s="177" t="s">
        <v>460</v>
      </c>
      <c r="BY6757" s="177" t="s">
        <v>262</v>
      </c>
      <c r="BZ6757" s="177" t="s">
        <v>268</v>
      </c>
      <c r="CA6757" s="177">
        <v>72</v>
      </c>
      <c r="CB6757" s="177" t="s">
        <v>264</v>
      </c>
      <c r="CC6757" s="122">
        <v>132.93</v>
      </c>
      <c r="CD6757" s="178" t="s">
        <v>2153</v>
      </c>
      <c r="CE6757" s="177" t="s">
        <v>322</v>
      </c>
      <c r="CF6757" s="177" t="s">
        <v>322</v>
      </c>
      <c r="CG6757" s="83" t="s">
        <v>9</v>
      </c>
      <c r="CH6757" s="57"/>
      <c r="CV6757" s="51"/>
      <c r="CW6757" s="51"/>
      <c r="CX6757" s="51"/>
      <c r="CY6757" s="51"/>
      <c r="CZ6757" s="51"/>
      <c r="DA6757" s="51"/>
      <c r="DB6757" s="51"/>
      <c r="DC6757" s="51"/>
      <c r="DD6757" s="51"/>
    </row>
    <row r="6758" spans="73:108" ht="15" x14ac:dyDescent="0.25">
      <c r="BU6758" s="91"/>
      <c r="BV6758" s="177">
        <v>2009</v>
      </c>
      <c r="BW6758" s="177">
        <v>1</v>
      </c>
      <c r="BX6758" s="177" t="s">
        <v>460</v>
      </c>
      <c r="BY6758" s="177" t="s">
        <v>262</v>
      </c>
      <c r="BZ6758" s="177" t="s">
        <v>277</v>
      </c>
      <c r="CA6758" s="177">
        <v>72</v>
      </c>
      <c r="CB6758" s="177" t="s">
        <v>264</v>
      </c>
      <c r="CC6758" s="122">
        <v>154.37</v>
      </c>
      <c r="CD6758" s="178" t="s">
        <v>2153</v>
      </c>
      <c r="CE6758" s="177" t="s">
        <v>322</v>
      </c>
      <c r="CF6758" s="177" t="s">
        <v>322</v>
      </c>
      <c r="CG6758" s="83" t="s">
        <v>9</v>
      </c>
      <c r="CH6758" s="57"/>
      <c r="CV6758" s="51"/>
      <c r="CW6758" s="51"/>
      <c r="CX6758" s="51"/>
      <c r="CY6758" s="51"/>
      <c r="CZ6758" s="51"/>
      <c r="DA6758" s="51"/>
      <c r="DB6758" s="51"/>
      <c r="DC6758" s="51"/>
      <c r="DD6758" s="51"/>
    </row>
    <row r="6759" spans="73:108" ht="15" x14ac:dyDescent="0.25">
      <c r="BU6759" s="91"/>
      <c r="BV6759" s="177">
        <v>2009</v>
      </c>
      <c r="BW6759" s="177">
        <v>1</v>
      </c>
      <c r="BX6759" s="177" t="s">
        <v>460</v>
      </c>
      <c r="BY6759" s="177" t="s">
        <v>262</v>
      </c>
      <c r="BZ6759" s="177" t="s">
        <v>268</v>
      </c>
      <c r="CA6759" s="177">
        <v>72</v>
      </c>
      <c r="CB6759" s="177" t="s">
        <v>264</v>
      </c>
      <c r="CC6759" s="122">
        <v>42.37</v>
      </c>
      <c r="CD6759" s="178" t="s">
        <v>2153</v>
      </c>
      <c r="CE6759" s="177" t="s">
        <v>322</v>
      </c>
      <c r="CF6759" s="177" t="s">
        <v>322</v>
      </c>
      <c r="CG6759" s="83" t="s">
        <v>9</v>
      </c>
      <c r="CH6759" s="57"/>
      <c r="CV6759" s="51"/>
      <c r="CW6759" s="51"/>
      <c r="CX6759" s="51"/>
      <c r="CY6759" s="51"/>
      <c r="CZ6759" s="51"/>
      <c r="DA6759" s="51"/>
      <c r="DB6759" s="51"/>
      <c r="DC6759" s="51"/>
      <c r="DD6759" s="51"/>
    </row>
    <row r="6760" spans="73:108" ht="15" x14ac:dyDescent="0.25">
      <c r="BU6760" s="91"/>
      <c r="BV6760" s="177">
        <v>2009</v>
      </c>
      <c r="BW6760" s="177">
        <v>2</v>
      </c>
      <c r="BX6760" s="177" t="s">
        <v>460</v>
      </c>
      <c r="BY6760" s="177" t="s">
        <v>262</v>
      </c>
      <c r="BZ6760" s="177" t="s">
        <v>277</v>
      </c>
      <c r="CA6760" s="177">
        <v>72</v>
      </c>
      <c r="CB6760" s="177" t="s">
        <v>264</v>
      </c>
      <c r="CC6760" s="122">
        <v>72.069999999999993</v>
      </c>
      <c r="CD6760" s="178" t="s">
        <v>2153</v>
      </c>
      <c r="CE6760" s="177" t="s">
        <v>322</v>
      </c>
      <c r="CF6760" s="177" t="s">
        <v>322</v>
      </c>
      <c r="CG6760" s="83" t="s">
        <v>9</v>
      </c>
      <c r="CH6760" s="57"/>
      <c r="CV6760" s="51"/>
      <c r="CW6760" s="51"/>
      <c r="CX6760" s="51"/>
      <c r="CY6760" s="51"/>
      <c r="CZ6760" s="51"/>
      <c r="DA6760" s="51"/>
      <c r="DB6760" s="51"/>
      <c r="DC6760" s="51"/>
      <c r="DD6760" s="51"/>
    </row>
    <row r="6761" spans="73:108" ht="15" x14ac:dyDescent="0.25">
      <c r="BU6761" s="91"/>
      <c r="BV6761" s="177">
        <v>2009</v>
      </c>
      <c r="BW6761" s="177">
        <v>3</v>
      </c>
      <c r="BX6761" s="177" t="s">
        <v>460</v>
      </c>
      <c r="BY6761" s="177" t="s">
        <v>262</v>
      </c>
      <c r="BZ6761" s="177" t="s">
        <v>277</v>
      </c>
      <c r="CA6761" s="177">
        <v>72</v>
      </c>
      <c r="CB6761" s="177" t="s">
        <v>264</v>
      </c>
      <c r="CC6761" s="122">
        <v>81.739999999999995</v>
      </c>
      <c r="CD6761" s="178" t="s">
        <v>2153</v>
      </c>
      <c r="CE6761" s="177" t="s">
        <v>322</v>
      </c>
      <c r="CF6761" s="177" t="s">
        <v>322</v>
      </c>
      <c r="CG6761" s="83" t="s">
        <v>9</v>
      </c>
      <c r="CH6761" s="57"/>
      <c r="CV6761" s="51"/>
      <c r="CW6761" s="51"/>
      <c r="CX6761" s="51"/>
      <c r="CY6761" s="51"/>
      <c r="CZ6761" s="51"/>
      <c r="DA6761" s="51"/>
      <c r="DB6761" s="51"/>
      <c r="DC6761" s="51"/>
      <c r="DD6761" s="51"/>
    </row>
    <row r="6762" spans="73:108" ht="15" x14ac:dyDescent="0.25">
      <c r="BU6762" s="91"/>
      <c r="BV6762" s="177">
        <v>2009</v>
      </c>
      <c r="BW6762" s="177">
        <v>4</v>
      </c>
      <c r="BX6762" s="177" t="s">
        <v>460</v>
      </c>
      <c r="BY6762" s="177" t="s">
        <v>262</v>
      </c>
      <c r="BZ6762" s="177" t="s">
        <v>277</v>
      </c>
      <c r="CA6762" s="177">
        <v>72</v>
      </c>
      <c r="CB6762" s="177" t="s">
        <v>264</v>
      </c>
      <c r="CC6762" s="122">
        <v>53.68</v>
      </c>
      <c r="CD6762" s="178" t="s">
        <v>2153</v>
      </c>
      <c r="CE6762" s="177" t="s">
        <v>322</v>
      </c>
      <c r="CF6762" s="177" t="s">
        <v>322</v>
      </c>
      <c r="CG6762" s="83" t="s">
        <v>9</v>
      </c>
      <c r="CH6762" s="57"/>
      <c r="CV6762" s="51"/>
      <c r="CW6762" s="51"/>
      <c r="CX6762" s="51"/>
      <c r="CY6762" s="51"/>
      <c r="CZ6762" s="51"/>
      <c r="DA6762" s="51"/>
      <c r="DB6762" s="51"/>
      <c r="DC6762" s="51"/>
      <c r="DD6762" s="51"/>
    </row>
    <row r="6763" spans="73:108" ht="15" x14ac:dyDescent="0.25">
      <c r="BU6763" s="91"/>
      <c r="BV6763" s="177">
        <v>2010</v>
      </c>
      <c r="BW6763" s="177">
        <v>1</v>
      </c>
      <c r="BX6763" s="177" t="s">
        <v>357</v>
      </c>
      <c r="BY6763" s="177" t="s">
        <v>262</v>
      </c>
      <c r="BZ6763" s="177" t="s">
        <v>277</v>
      </c>
      <c r="CA6763" s="177">
        <v>72</v>
      </c>
      <c r="CB6763" s="177" t="s">
        <v>264</v>
      </c>
      <c r="CC6763" s="122">
        <v>12.64</v>
      </c>
      <c r="CD6763" s="178" t="s">
        <v>2153</v>
      </c>
      <c r="CE6763" s="177" t="s">
        <v>322</v>
      </c>
      <c r="CF6763" s="177" t="s">
        <v>322</v>
      </c>
      <c r="CG6763" s="83" t="s">
        <v>9</v>
      </c>
      <c r="CH6763" s="57"/>
      <c r="CV6763" s="51"/>
      <c r="CW6763" s="51"/>
      <c r="CX6763" s="51"/>
      <c r="CY6763" s="51"/>
      <c r="CZ6763" s="51"/>
      <c r="DA6763" s="51"/>
      <c r="DB6763" s="51"/>
      <c r="DC6763" s="51"/>
      <c r="DD6763" s="51"/>
    </row>
    <row r="6764" spans="73:108" ht="15" x14ac:dyDescent="0.25">
      <c r="BU6764" s="91"/>
      <c r="BV6764" s="177">
        <v>2010</v>
      </c>
      <c r="BW6764" s="177">
        <v>6</v>
      </c>
      <c r="BX6764" s="177" t="s">
        <v>357</v>
      </c>
      <c r="BY6764" s="177" t="s">
        <v>262</v>
      </c>
      <c r="BZ6764" s="177" t="s">
        <v>277</v>
      </c>
      <c r="CA6764" s="177">
        <v>72</v>
      </c>
      <c r="CB6764" s="177" t="s">
        <v>264</v>
      </c>
      <c r="CC6764" s="122">
        <v>13.18</v>
      </c>
      <c r="CD6764" s="178" t="s">
        <v>2153</v>
      </c>
      <c r="CE6764" s="177" t="s">
        <v>322</v>
      </c>
      <c r="CF6764" s="177" t="s">
        <v>322</v>
      </c>
      <c r="CG6764" s="83" t="s">
        <v>9</v>
      </c>
      <c r="CH6764" s="57"/>
      <c r="CV6764" s="51"/>
      <c r="CW6764" s="51"/>
      <c r="CX6764" s="51"/>
      <c r="CY6764" s="51"/>
      <c r="CZ6764" s="51"/>
      <c r="DA6764" s="51"/>
      <c r="DB6764" s="51"/>
      <c r="DC6764" s="51"/>
      <c r="DD6764" s="51"/>
    </row>
    <row r="6765" spans="73:108" ht="15" x14ac:dyDescent="0.25">
      <c r="BU6765" s="91"/>
      <c r="BV6765" s="177">
        <v>2008</v>
      </c>
      <c r="BW6765" s="177">
        <v>9</v>
      </c>
      <c r="BX6765" s="177" t="s">
        <v>281</v>
      </c>
      <c r="BY6765" s="177" t="s">
        <v>262</v>
      </c>
      <c r="BZ6765" s="177" t="s">
        <v>263</v>
      </c>
      <c r="CA6765" s="177">
        <v>72</v>
      </c>
      <c r="CB6765" s="177" t="s">
        <v>264</v>
      </c>
      <c r="CC6765" s="122">
        <v>181.61</v>
      </c>
      <c r="CD6765" s="178" t="s">
        <v>2153</v>
      </c>
      <c r="CE6765" s="177" t="s">
        <v>322</v>
      </c>
      <c r="CF6765" s="177" t="s">
        <v>322</v>
      </c>
      <c r="CG6765" s="83" t="s">
        <v>9</v>
      </c>
      <c r="CH6765" s="57"/>
      <c r="CV6765" s="51"/>
      <c r="CW6765" s="51"/>
      <c r="CX6765" s="51"/>
      <c r="CY6765" s="51"/>
      <c r="CZ6765" s="51"/>
      <c r="DA6765" s="51"/>
      <c r="DB6765" s="51"/>
      <c r="DC6765" s="51"/>
      <c r="DD6765" s="51"/>
    </row>
    <row r="6766" spans="73:108" ht="15" x14ac:dyDescent="0.25">
      <c r="BU6766" s="91"/>
      <c r="BV6766" s="177">
        <v>2010</v>
      </c>
      <c r="BW6766" s="177">
        <v>1</v>
      </c>
      <c r="BX6766" s="177" t="s">
        <v>281</v>
      </c>
      <c r="BY6766" s="177" t="s">
        <v>262</v>
      </c>
      <c r="BZ6766" s="177" t="s">
        <v>277</v>
      </c>
      <c r="CA6766" s="177">
        <v>72</v>
      </c>
      <c r="CB6766" s="177" t="s">
        <v>264</v>
      </c>
      <c r="CC6766" s="122">
        <v>13.53</v>
      </c>
      <c r="CD6766" s="178" t="s">
        <v>2153</v>
      </c>
      <c r="CE6766" s="177" t="s">
        <v>322</v>
      </c>
      <c r="CF6766" s="177" t="s">
        <v>322</v>
      </c>
      <c r="CG6766" s="83" t="s">
        <v>9</v>
      </c>
      <c r="CH6766" s="57"/>
      <c r="CV6766" s="51"/>
      <c r="CW6766" s="51"/>
      <c r="CX6766" s="51"/>
      <c r="CY6766" s="51"/>
      <c r="CZ6766" s="51"/>
      <c r="DA6766" s="51"/>
      <c r="DB6766" s="51"/>
      <c r="DC6766" s="51"/>
      <c r="DD6766" s="51"/>
    </row>
    <row r="6767" spans="73:108" ht="15" x14ac:dyDescent="0.25">
      <c r="BU6767" s="91"/>
      <c r="BV6767" s="177">
        <v>2007</v>
      </c>
      <c r="BW6767" s="177">
        <v>3</v>
      </c>
      <c r="BX6767" s="177" t="s">
        <v>318</v>
      </c>
      <c r="BY6767" s="177" t="s">
        <v>262</v>
      </c>
      <c r="BZ6767" s="177" t="s">
        <v>263</v>
      </c>
      <c r="CA6767" s="177">
        <v>72</v>
      </c>
      <c r="CB6767" s="177" t="s">
        <v>264</v>
      </c>
      <c r="CC6767" s="122">
        <v>81.430000000000007</v>
      </c>
      <c r="CD6767" s="178" t="s">
        <v>2153</v>
      </c>
      <c r="CE6767" s="177" t="s">
        <v>322</v>
      </c>
      <c r="CF6767" s="177" t="s">
        <v>322</v>
      </c>
      <c r="CG6767" s="83" t="s">
        <v>9</v>
      </c>
      <c r="CH6767" s="57"/>
      <c r="CV6767" s="51"/>
      <c r="CW6767" s="51"/>
      <c r="CX6767" s="51"/>
      <c r="CY6767" s="51"/>
      <c r="CZ6767" s="51"/>
      <c r="DA6767" s="51"/>
      <c r="DB6767" s="51"/>
      <c r="DC6767" s="51"/>
      <c r="DD6767" s="51"/>
    </row>
    <row r="6768" spans="73:108" ht="15" x14ac:dyDescent="0.25">
      <c r="BU6768" s="91"/>
      <c r="BV6768" s="177">
        <v>2007</v>
      </c>
      <c r="BW6768" s="177">
        <v>4</v>
      </c>
      <c r="BX6768" s="177" t="s">
        <v>318</v>
      </c>
      <c r="BY6768" s="177" t="s">
        <v>262</v>
      </c>
      <c r="BZ6768" s="177" t="s">
        <v>277</v>
      </c>
      <c r="CA6768" s="177">
        <v>72</v>
      </c>
      <c r="CB6768" s="177" t="s">
        <v>264</v>
      </c>
      <c r="CC6768" s="122">
        <v>100.98</v>
      </c>
      <c r="CD6768" s="178" t="s">
        <v>2153</v>
      </c>
      <c r="CE6768" s="177" t="s">
        <v>322</v>
      </c>
      <c r="CF6768" s="177" t="s">
        <v>322</v>
      </c>
      <c r="CG6768" s="83" t="s">
        <v>9</v>
      </c>
      <c r="CH6768" s="57"/>
      <c r="CV6768" s="51"/>
      <c r="CW6768" s="51"/>
      <c r="CX6768" s="51"/>
      <c r="CY6768" s="51"/>
      <c r="CZ6768" s="51"/>
      <c r="DA6768" s="51"/>
      <c r="DB6768" s="51"/>
      <c r="DC6768" s="51"/>
      <c r="DD6768" s="51"/>
    </row>
    <row r="6769" spans="73:108" ht="15" x14ac:dyDescent="0.25">
      <c r="BU6769" s="91"/>
      <c r="BV6769" s="177">
        <v>2007</v>
      </c>
      <c r="BW6769" s="177">
        <v>6</v>
      </c>
      <c r="BX6769" s="177" t="s">
        <v>318</v>
      </c>
      <c r="BY6769" s="177" t="s">
        <v>262</v>
      </c>
      <c r="BZ6769" s="177" t="s">
        <v>347</v>
      </c>
      <c r="CA6769" s="177">
        <v>72</v>
      </c>
      <c r="CB6769" s="177" t="s">
        <v>264</v>
      </c>
      <c r="CC6769" s="122">
        <v>107.79</v>
      </c>
      <c r="CD6769" s="178" t="s">
        <v>2153</v>
      </c>
      <c r="CE6769" s="177" t="s">
        <v>322</v>
      </c>
      <c r="CF6769" s="177" t="s">
        <v>322</v>
      </c>
      <c r="CG6769" s="83" t="s">
        <v>9</v>
      </c>
      <c r="CH6769" s="57"/>
      <c r="CV6769" s="51"/>
      <c r="CW6769" s="51"/>
      <c r="CX6769" s="51"/>
      <c r="CY6769" s="51"/>
      <c r="CZ6769" s="51"/>
      <c r="DA6769" s="51"/>
      <c r="DB6769" s="51"/>
      <c r="DC6769" s="51"/>
      <c r="DD6769" s="51"/>
    </row>
    <row r="6770" spans="73:108" ht="15" x14ac:dyDescent="0.25">
      <c r="BU6770" s="91"/>
      <c r="BV6770" s="177">
        <v>2007</v>
      </c>
      <c r="BW6770" s="177">
        <v>7</v>
      </c>
      <c r="BX6770" s="177" t="s">
        <v>318</v>
      </c>
      <c r="BY6770" s="177" t="s">
        <v>262</v>
      </c>
      <c r="BZ6770" s="177" t="s">
        <v>347</v>
      </c>
      <c r="CA6770" s="177">
        <v>72</v>
      </c>
      <c r="CB6770" s="177" t="s">
        <v>264</v>
      </c>
      <c r="CC6770" s="122">
        <v>124.38</v>
      </c>
      <c r="CD6770" s="178" t="s">
        <v>2153</v>
      </c>
      <c r="CE6770" s="177" t="s">
        <v>322</v>
      </c>
      <c r="CF6770" s="177" t="s">
        <v>322</v>
      </c>
      <c r="CG6770" s="83" t="s">
        <v>9</v>
      </c>
      <c r="CH6770" s="57"/>
      <c r="CV6770" s="51"/>
      <c r="CW6770" s="51"/>
      <c r="CX6770" s="51"/>
      <c r="CY6770" s="51"/>
      <c r="CZ6770" s="51"/>
      <c r="DA6770" s="51"/>
      <c r="DB6770" s="51"/>
      <c r="DC6770" s="51"/>
      <c r="DD6770" s="51"/>
    </row>
    <row r="6771" spans="73:108" ht="15" x14ac:dyDescent="0.25">
      <c r="BU6771" s="91"/>
      <c r="BV6771" s="177">
        <v>2010</v>
      </c>
      <c r="BW6771" s="177">
        <v>8</v>
      </c>
      <c r="BX6771" s="177" t="s">
        <v>261</v>
      </c>
      <c r="BY6771" s="177" t="s">
        <v>262</v>
      </c>
      <c r="BZ6771" s="177" t="s">
        <v>277</v>
      </c>
      <c r="CA6771" s="177">
        <v>7</v>
      </c>
      <c r="CB6771" s="177" t="s">
        <v>264</v>
      </c>
      <c r="CC6771" s="122">
        <v>8146.67</v>
      </c>
      <c r="CD6771" s="178" t="s">
        <v>3623</v>
      </c>
      <c r="CE6771" s="177" t="s">
        <v>1797</v>
      </c>
      <c r="CF6771" s="177" t="s">
        <v>1797</v>
      </c>
      <c r="CG6771" s="83" t="s">
        <v>89</v>
      </c>
      <c r="CH6771" s="57"/>
      <c r="CV6771" s="51"/>
      <c r="CW6771" s="51"/>
      <c r="CX6771" s="51"/>
      <c r="CY6771" s="51"/>
      <c r="CZ6771" s="51"/>
      <c r="DA6771" s="51"/>
      <c r="DB6771" s="51"/>
      <c r="DC6771" s="51"/>
      <c r="DD6771" s="51"/>
    </row>
    <row r="6772" spans="73:108" ht="15" x14ac:dyDescent="0.25">
      <c r="BU6772" s="91"/>
      <c r="BV6772" s="177">
        <v>2010</v>
      </c>
      <c r="BW6772" s="177">
        <v>9</v>
      </c>
      <c r="BX6772" s="177" t="s">
        <v>269</v>
      </c>
      <c r="BY6772" s="177" t="s">
        <v>262</v>
      </c>
      <c r="BZ6772" s="177" t="s">
        <v>277</v>
      </c>
      <c r="CA6772" s="177">
        <v>3</v>
      </c>
      <c r="CB6772" s="177" t="s">
        <v>264</v>
      </c>
      <c r="CC6772" s="122">
        <v>2106.86</v>
      </c>
      <c r="CD6772" s="178" t="s">
        <v>3635</v>
      </c>
      <c r="CE6772" s="177" t="s">
        <v>1840</v>
      </c>
      <c r="CF6772" s="177" t="s">
        <v>1840</v>
      </c>
      <c r="CG6772" s="83" t="s">
        <v>9</v>
      </c>
      <c r="CH6772" s="57"/>
      <c r="CV6772" s="51"/>
      <c r="CW6772" s="51"/>
      <c r="CX6772" s="51"/>
      <c r="CY6772" s="51"/>
      <c r="CZ6772" s="51"/>
      <c r="DA6772" s="51"/>
      <c r="DB6772" s="51"/>
      <c r="DC6772" s="51"/>
      <c r="DD6772" s="51"/>
    </row>
    <row r="6773" spans="73:108" ht="15" x14ac:dyDescent="0.25">
      <c r="BU6773" s="91"/>
      <c r="BV6773" s="177">
        <v>2010</v>
      </c>
      <c r="BW6773" s="177">
        <v>9</v>
      </c>
      <c r="BX6773" s="177" t="s">
        <v>261</v>
      </c>
      <c r="BY6773" s="177" t="s">
        <v>262</v>
      </c>
      <c r="BZ6773" s="177" t="s">
        <v>277</v>
      </c>
      <c r="CA6773" s="177">
        <v>3</v>
      </c>
      <c r="CB6773" s="177" t="s">
        <v>264</v>
      </c>
      <c r="CC6773" s="122">
        <v>3922.22</v>
      </c>
      <c r="CD6773" s="178" t="s">
        <v>3635</v>
      </c>
      <c r="CE6773" s="177" t="s">
        <v>1840</v>
      </c>
      <c r="CF6773" s="177" t="s">
        <v>1840</v>
      </c>
      <c r="CG6773" s="83" t="s">
        <v>9</v>
      </c>
      <c r="CH6773" s="57"/>
      <c r="CV6773" s="51"/>
      <c r="CW6773" s="51"/>
      <c r="CX6773" s="51"/>
      <c r="CY6773" s="51"/>
      <c r="CZ6773" s="51"/>
      <c r="DA6773" s="51"/>
      <c r="DB6773" s="51"/>
      <c r="DC6773" s="51"/>
      <c r="DD6773" s="51"/>
    </row>
    <row r="6774" spans="73:108" ht="15" x14ac:dyDescent="0.25">
      <c r="BU6774" s="91"/>
      <c r="BV6774" s="177">
        <v>2007</v>
      </c>
      <c r="BW6774" s="177">
        <v>1</v>
      </c>
      <c r="BX6774" s="177" t="s">
        <v>261</v>
      </c>
      <c r="BY6774" s="177" t="s">
        <v>262</v>
      </c>
      <c r="BZ6774" s="177" t="s">
        <v>263</v>
      </c>
      <c r="CA6774" s="177">
        <v>40</v>
      </c>
      <c r="CB6774" s="177" t="s">
        <v>264</v>
      </c>
      <c r="CC6774" s="122">
        <v>-117875</v>
      </c>
      <c r="CD6774" s="178" t="s">
        <v>2093</v>
      </c>
      <c r="CE6774" s="177" t="s">
        <v>265</v>
      </c>
      <c r="CF6774" s="177" t="s">
        <v>265</v>
      </c>
      <c r="CG6774" s="205" t="s">
        <v>12</v>
      </c>
      <c r="CH6774" s="57"/>
      <c r="CV6774" s="51"/>
      <c r="CW6774" s="51"/>
      <c r="CX6774" s="51"/>
      <c r="CY6774" s="51"/>
      <c r="CZ6774" s="51"/>
      <c r="DA6774" s="51"/>
      <c r="DB6774" s="51"/>
      <c r="DC6774" s="51"/>
      <c r="DD6774" s="51"/>
    </row>
    <row r="6775" spans="73:108" ht="15" x14ac:dyDescent="0.25">
      <c r="BU6775" s="91"/>
      <c r="BV6775" s="177">
        <v>2007</v>
      </c>
      <c r="BW6775" s="177">
        <v>1</v>
      </c>
      <c r="BX6775" s="177" t="s">
        <v>261</v>
      </c>
      <c r="BY6775" s="177" t="s">
        <v>262</v>
      </c>
      <c r="BZ6775" s="177" t="s">
        <v>266</v>
      </c>
      <c r="CA6775" s="177">
        <v>40</v>
      </c>
      <c r="CB6775" s="177" t="s">
        <v>264</v>
      </c>
      <c r="CC6775" s="122">
        <v>-117875</v>
      </c>
      <c r="CD6775" s="178" t="s">
        <v>2093</v>
      </c>
      <c r="CE6775" s="177" t="s">
        <v>265</v>
      </c>
      <c r="CF6775" s="177" t="s">
        <v>265</v>
      </c>
      <c r="CG6775" s="205" t="s">
        <v>12</v>
      </c>
      <c r="CH6775" s="57"/>
      <c r="CV6775" s="51"/>
      <c r="CW6775" s="51"/>
      <c r="CX6775" s="51"/>
      <c r="CY6775" s="51"/>
      <c r="CZ6775" s="51"/>
      <c r="DA6775" s="51"/>
      <c r="DB6775" s="51"/>
      <c r="DC6775" s="51"/>
      <c r="DD6775" s="51"/>
    </row>
    <row r="6776" spans="73:108" ht="15" x14ac:dyDescent="0.25">
      <c r="BU6776" s="91"/>
      <c r="BV6776" s="177">
        <v>2007</v>
      </c>
      <c r="BW6776" s="177">
        <v>1</v>
      </c>
      <c r="BX6776" s="177" t="s">
        <v>261</v>
      </c>
      <c r="BY6776" s="177" t="s">
        <v>262</v>
      </c>
      <c r="BZ6776" s="177" t="s">
        <v>267</v>
      </c>
      <c r="CA6776" s="177">
        <v>40</v>
      </c>
      <c r="CB6776" s="177" t="s">
        <v>264</v>
      </c>
      <c r="CC6776" s="122">
        <v>-117875</v>
      </c>
      <c r="CD6776" s="178" t="s">
        <v>2093</v>
      </c>
      <c r="CE6776" s="177" t="s">
        <v>265</v>
      </c>
      <c r="CF6776" s="177" t="s">
        <v>265</v>
      </c>
      <c r="CG6776" s="205" t="s">
        <v>12</v>
      </c>
      <c r="CH6776" s="57"/>
      <c r="CV6776" s="51"/>
      <c r="CW6776" s="51"/>
      <c r="CX6776" s="51"/>
      <c r="CY6776" s="51"/>
      <c r="CZ6776" s="51"/>
      <c r="DA6776" s="51"/>
      <c r="DB6776" s="51"/>
      <c r="DC6776" s="51"/>
      <c r="DD6776" s="51"/>
    </row>
    <row r="6777" spans="73:108" ht="15" x14ac:dyDescent="0.25">
      <c r="BU6777" s="91"/>
      <c r="BV6777" s="177">
        <v>2007</v>
      </c>
      <c r="BW6777" s="177">
        <v>1</v>
      </c>
      <c r="BX6777" s="177" t="s">
        <v>261</v>
      </c>
      <c r="BY6777" s="177" t="s">
        <v>262</v>
      </c>
      <c r="BZ6777" s="177" t="s">
        <v>268</v>
      </c>
      <c r="CA6777" s="177">
        <v>40</v>
      </c>
      <c r="CB6777" s="177" t="s">
        <v>264</v>
      </c>
      <c r="CC6777" s="122">
        <v>-117875</v>
      </c>
      <c r="CD6777" s="178" t="s">
        <v>2093</v>
      </c>
      <c r="CE6777" s="177" t="s">
        <v>265</v>
      </c>
      <c r="CF6777" s="177" t="s">
        <v>265</v>
      </c>
      <c r="CG6777" s="205" t="s">
        <v>12</v>
      </c>
      <c r="CH6777" s="57"/>
      <c r="CV6777" s="51"/>
      <c r="CW6777" s="51"/>
      <c r="CX6777" s="51"/>
      <c r="CY6777" s="51"/>
      <c r="CZ6777" s="51"/>
      <c r="DA6777" s="51"/>
      <c r="DB6777" s="51"/>
      <c r="DC6777" s="51"/>
      <c r="DD6777" s="51"/>
    </row>
    <row r="6778" spans="73:108" ht="15" x14ac:dyDescent="0.25">
      <c r="BU6778" s="91"/>
      <c r="BV6778" s="177">
        <v>2008</v>
      </c>
      <c r="BW6778" s="177">
        <v>6</v>
      </c>
      <c r="BX6778" s="177" t="s">
        <v>261</v>
      </c>
      <c r="BY6778" s="177" t="s">
        <v>262</v>
      </c>
      <c r="BZ6778" s="177" t="s">
        <v>277</v>
      </c>
      <c r="CA6778" s="177">
        <v>3</v>
      </c>
      <c r="CB6778" s="177" t="s">
        <v>879</v>
      </c>
      <c r="CC6778" s="122">
        <v>11323.73</v>
      </c>
      <c r="CD6778" s="178" t="s">
        <v>2760</v>
      </c>
      <c r="CE6778" s="177" t="s">
        <v>880</v>
      </c>
      <c r="CF6778" s="177" t="s">
        <v>880</v>
      </c>
      <c r="CG6778" s="83" t="s">
        <v>9</v>
      </c>
      <c r="CH6778" s="57"/>
      <c r="CV6778" s="51"/>
      <c r="CW6778" s="51"/>
      <c r="CX6778" s="51"/>
      <c r="CY6778" s="51"/>
      <c r="CZ6778" s="51"/>
      <c r="DA6778" s="51"/>
      <c r="DB6778" s="51"/>
      <c r="DC6778" s="51"/>
      <c r="DD6778" s="51"/>
    </row>
    <row r="6779" spans="73:108" ht="15" x14ac:dyDescent="0.25">
      <c r="BU6779" s="91"/>
      <c r="BV6779" s="177">
        <v>2008</v>
      </c>
      <c r="BW6779" s="177">
        <v>6</v>
      </c>
      <c r="BX6779" s="177" t="s">
        <v>261</v>
      </c>
      <c r="BY6779" s="177" t="s">
        <v>262</v>
      </c>
      <c r="BZ6779" s="177" t="s">
        <v>277</v>
      </c>
      <c r="CA6779" s="177">
        <v>3</v>
      </c>
      <c r="CB6779" s="177" t="s">
        <v>881</v>
      </c>
      <c r="CC6779" s="122">
        <v>5952.1</v>
      </c>
      <c r="CD6779" s="178" t="s">
        <v>2760</v>
      </c>
      <c r="CE6779" s="177" t="s">
        <v>880</v>
      </c>
      <c r="CF6779" s="177" t="s">
        <v>880</v>
      </c>
      <c r="CG6779" s="83" t="s">
        <v>9</v>
      </c>
      <c r="CH6779" s="57"/>
      <c r="CV6779" s="51"/>
      <c r="CW6779" s="51"/>
      <c r="CX6779" s="51"/>
      <c r="CY6779" s="51"/>
      <c r="CZ6779" s="51"/>
      <c r="DA6779" s="51"/>
      <c r="DB6779" s="51"/>
      <c r="DC6779" s="51"/>
      <c r="DD6779" s="51"/>
    </row>
    <row r="6780" spans="73:108" ht="15" x14ac:dyDescent="0.25">
      <c r="BU6780" s="91"/>
      <c r="BV6780" s="177">
        <v>2009</v>
      </c>
      <c r="BW6780" s="177">
        <v>1</v>
      </c>
      <c r="BX6780" s="177" t="s">
        <v>1184</v>
      </c>
      <c r="BY6780" s="177" t="s">
        <v>262</v>
      </c>
      <c r="BZ6780" s="177" t="s">
        <v>277</v>
      </c>
      <c r="CA6780" s="177">
        <v>3</v>
      </c>
      <c r="CB6780" s="177" t="s">
        <v>264</v>
      </c>
      <c r="CC6780" s="122">
        <v>1151.3699999999999</v>
      </c>
      <c r="CD6780" s="178" t="s">
        <v>29</v>
      </c>
      <c r="CE6780" s="177" t="s">
        <v>272</v>
      </c>
      <c r="CF6780" s="177" t="s">
        <v>272</v>
      </c>
      <c r="CG6780" s="83" t="s">
        <v>9</v>
      </c>
      <c r="CH6780" s="57"/>
      <c r="CV6780" s="51"/>
      <c r="CW6780" s="51"/>
      <c r="CX6780" s="51"/>
      <c r="CY6780" s="51"/>
      <c r="CZ6780" s="51"/>
      <c r="DA6780" s="51"/>
      <c r="DB6780" s="51"/>
      <c r="DC6780" s="51"/>
      <c r="DD6780" s="51"/>
    </row>
    <row r="6781" spans="73:108" ht="15" x14ac:dyDescent="0.25">
      <c r="BU6781" s="91"/>
      <c r="BV6781" s="177">
        <v>2007</v>
      </c>
      <c r="BW6781" s="177">
        <v>12</v>
      </c>
      <c r="BX6781" s="177" t="s">
        <v>460</v>
      </c>
      <c r="BY6781" s="177" t="s">
        <v>262</v>
      </c>
      <c r="BZ6781" s="177" t="s">
        <v>277</v>
      </c>
      <c r="CA6781" s="177">
        <v>39</v>
      </c>
      <c r="CB6781" s="177" t="s">
        <v>264</v>
      </c>
      <c r="CC6781" s="122">
        <v>16.98</v>
      </c>
      <c r="CD6781" s="178" t="s">
        <v>2497</v>
      </c>
      <c r="CE6781" s="177" t="s">
        <v>272</v>
      </c>
      <c r="CF6781" s="177" t="s">
        <v>272</v>
      </c>
      <c r="CG6781" s="83" t="s">
        <v>89</v>
      </c>
      <c r="CH6781" s="57"/>
      <c r="CV6781" s="51"/>
      <c r="CW6781" s="51"/>
      <c r="CX6781" s="51"/>
      <c r="CY6781" s="51"/>
      <c r="CZ6781" s="51"/>
      <c r="DA6781" s="51"/>
      <c r="DB6781" s="51"/>
      <c r="DC6781" s="51"/>
      <c r="DD6781" s="51"/>
    </row>
    <row r="6782" spans="73:108" ht="15" x14ac:dyDescent="0.25">
      <c r="BU6782" s="91"/>
      <c r="BV6782" s="177">
        <v>2008</v>
      </c>
      <c r="BW6782" s="177">
        <v>12</v>
      </c>
      <c r="BX6782" s="177" t="s">
        <v>460</v>
      </c>
      <c r="BY6782" s="177" t="s">
        <v>262</v>
      </c>
      <c r="BZ6782" s="177" t="s">
        <v>277</v>
      </c>
      <c r="CA6782" s="177">
        <v>39</v>
      </c>
      <c r="CB6782" s="177" t="s">
        <v>1140</v>
      </c>
      <c r="CC6782" s="122">
        <v>77.81</v>
      </c>
      <c r="CD6782" s="178" t="s">
        <v>2990</v>
      </c>
      <c r="CE6782" s="177" t="s">
        <v>272</v>
      </c>
      <c r="CF6782" s="177" t="s">
        <v>272</v>
      </c>
      <c r="CG6782" s="83" t="s">
        <v>89</v>
      </c>
      <c r="CH6782" s="57"/>
      <c r="CV6782" s="51"/>
      <c r="CW6782" s="51"/>
      <c r="CX6782" s="51"/>
      <c r="CY6782" s="51"/>
      <c r="CZ6782" s="51"/>
      <c r="DA6782" s="51"/>
      <c r="DB6782" s="51"/>
      <c r="DC6782" s="51"/>
      <c r="DD6782" s="51"/>
    </row>
    <row r="6783" spans="73:108" ht="15" x14ac:dyDescent="0.25">
      <c r="BU6783" s="91"/>
      <c r="BV6783" s="177">
        <v>2007</v>
      </c>
      <c r="BW6783" s="177">
        <v>2</v>
      </c>
      <c r="BX6783" s="177" t="s">
        <v>269</v>
      </c>
      <c r="BY6783" s="177" t="s">
        <v>262</v>
      </c>
      <c r="BZ6783" s="177" t="s">
        <v>267</v>
      </c>
      <c r="CA6783" s="177">
        <v>3</v>
      </c>
      <c r="CB6783" s="177" t="s">
        <v>264</v>
      </c>
      <c r="CC6783" s="122">
        <v>83820.03</v>
      </c>
      <c r="CD6783" s="178" t="s">
        <v>29</v>
      </c>
      <c r="CE6783" s="177" t="s">
        <v>272</v>
      </c>
      <c r="CF6783" s="177" t="s">
        <v>272</v>
      </c>
      <c r="CG6783" s="83" t="s">
        <v>9</v>
      </c>
      <c r="CH6783" s="57"/>
      <c r="CV6783" s="51"/>
      <c r="CW6783" s="51"/>
      <c r="CX6783" s="51"/>
      <c r="CY6783" s="51"/>
      <c r="CZ6783" s="51"/>
      <c r="DA6783" s="51"/>
      <c r="DB6783" s="51"/>
      <c r="DC6783" s="51"/>
      <c r="DD6783" s="51"/>
    </row>
    <row r="6784" spans="73:108" ht="15" x14ac:dyDescent="0.25">
      <c r="BU6784" s="91"/>
      <c r="BV6784" s="177">
        <v>2007</v>
      </c>
      <c r="BW6784" s="177">
        <v>2</v>
      </c>
      <c r="BX6784" s="177" t="s">
        <v>269</v>
      </c>
      <c r="BY6784" s="177" t="s">
        <v>262</v>
      </c>
      <c r="BZ6784" s="177" t="s">
        <v>268</v>
      </c>
      <c r="CA6784" s="177">
        <v>3</v>
      </c>
      <c r="CB6784" s="177" t="s">
        <v>264</v>
      </c>
      <c r="CC6784" s="122">
        <v>34344.239999999998</v>
      </c>
      <c r="CD6784" s="178" t="s">
        <v>29</v>
      </c>
      <c r="CE6784" s="177" t="s">
        <v>272</v>
      </c>
      <c r="CF6784" s="177" t="s">
        <v>272</v>
      </c>
      <c r="CG6784" s="83" t="s">
        <v>9</v>
      </c>
      <c r="CH6784" s="57"/>
      <c r="CV6784" s="51"/>
      <c r="CW6784" s="51"/>
      <c r="CX6784" s="51"/>
      <c r="CY6784" s="51"/>
      <c r="CZ6784" s="51"/>
      <c r="DA6784" s="51"/>
      <c r="DB6784" s="51"/>
      <c r="DC6784" s="51"/>
      <c r="DD6784" s="51"/>
    </row>
    <row r="6785" spans="73:108" ht="15" x14ac:dyDescent="0.25">
      <c r="BU6785" s="91"/>
      <c r="BV6785" s="177">
        <v>2007</v>
      </c>
      <c r="BW6785" s="177">
        <v>3</v>
      </c>
      <c r="BX6785" s="177" t="s">
        <v>269</v>
      </c>
      <c r="BY6785" s="177" t="s">
        <v>262</v>
      </c>
      <c r="BZ6785" s="177" t="s">
        <v>277</v>
      </c>
      <c r="CA6785" s="177">
        <v>3</v>
      </c>
      <c r="CB6785" s="177" t="s">
        <v>264</v>
      </c>
      <c r="CC6785" s="122">
        <v>129.6</v>
      </c>
      <c r="CD6785" s="178" t="s">
        <v>29</v>
      </c>
      <c r="CE6785" s="177" t="s">
        <v>272</v>
      </c>
      <c r="CF6785" s="177" t="s">
        <v>272</v>
      </c>
      <c r="CG6785" s="83" t="s">
        <v>9</v>
      </c>
      <c r="CH6785" s="57"/>
      <c r="CV6785" s="51"/>
      <c r="CW6785" s="51"/>
      <c r="CX6785" s="51"/>
      <c r="CY6785" s="51"/>
      <c r="CZ6785" s="51"/>
      <c r="DA6785" s="51"/>
      <c r="DB6785" s="51"/>
      <c r="DC6785" s="51"/>
      <c r="DD6785" s="51"/>
    </row>
    <row r="6786" spans="73:108" ht="15" x14ac:dyDescent="0.25">
      <c r="BU6786" s="91"/>
      <c r="BV6786" s="177">
        <v>2007</v>
      </c>
      <c r="BW6786" s="177">
        <v>3</v>
      </c>
      <c r="BX6786" s="177" t="s">
        <v>269</v>
      </c>
      <c r="BY6786" s="177" t="s">
        <v>262</v>
      </c>
      <c r="BZ6786" s="177" t="s">
        <v>266</v>
      </c>
      <c r="CA6786" s="177">
        <v>3</v>
      </c>
      <c r="CB6786" s="177" t="s">
        <v>264</v>
      </c>
      <c r="CC6786" s="122">
        <v>23980</v>
      </c>
      <c r="CD6786" s="178" t="s">
        <v>29</v>
      </c>
      <c r="CE6786" s="177" t="s">
        <v>272</v>
      </c>
      <c r="CF6786" s="177" t="s">
        <v>272</v>
      </c>
      <c r="CG6786" s="83" t="s">
        <v>9</v>
      </c>
      <c r="CH6786" s="57"/>
      <c r="CV6786" s="51"/>
      <c r="CW6786" s="51"/>
      <c r="CX6786" s="51"/>
      <c r="CY6786" s="51"/>
      <c r="CZ6786" s="51"/>
      <c r="DA6786" s="51"/>
      <c r="DB6786" s="51"/>
      <c r="DC6786" s="51"/>
      <c r="DD6786" s="51"/>
    </row>
    <row r="6787" spans="73:108" ht="15" x14ac:dyDescent="0.25">
      <c r="BU6787" s="91"/>
      <c r="BV6787" s="177">
        <v>2007</v>
      </c>
      <c r="BW6787" s="177">
        <v>3</v>
      </c>
      <c r="BX6787" s="177" t="s">
        <v>269</v>
      </c>
      <c r="BY6787" s="177" t="s">
        <v>262</v>
      </c>
      <c r="BZ6787" s="177" t="s">
        <v>267</v>
      </c>
      <c r="CA6787" s="177">
        <v>3</v>
      </c>
      <c r="CB6787" s="177" t="s">
        <v>264</v>
      </c>
      <c r="CC6787" s="122">
        <v>29905.759999999998</v>
      </c>
      <c r="CD6787" s="178" t="s">
        <v>29</v>
      </c>
      <c r="CE6787" s="177" t="s">
        <v>272</v>
      </c>
      <c r="CF6787" s="177" t="s">
        <v>272</v>
      </c>
      <c r="CG6787" s="83" t="s">
        <v>9</v>
      </c>
      <c r="CH6787" s="57"/>
      <c r="CV6787" s="51"/>
      <c r="CW6787" s="51"/>
      <c r="CX6787" s="51"/>
      <c r="CY6787" s="51"/>
      <c r="CZ6787" s="51"/>
      <c r="DA6787" s="51"/>
      <c r="DB6787" s="51"/>
      <c r="DC6787" s="51"/>
      <c r="DD6787" s="51"/>
    </row>
    <row r="6788" spans="73:108" ht="15" x14ac:dyDescent="0.25">
      <c r="BU6788" s="91"/>
      <c r="BV6788" s="177">
        <v>2007</v>
      </c>
      <c r="BW6788" s="177">
        <v>3</v>
      </c>
      <c r="BX6788" s="177" t="s">
        <v>269</v>
      </c>
      <c r="BY6788" s="177" t="s">
        <v>262</v>
      </c>
      <c r="BZ6788" s="177" t="s">
        <v>268</v>
      </c>
      <c r="CA6788" s="177">
        <v>3</v>
      </c>
      <c r="CB6788" s="177" t="s">
        <v>264</v>
      </c>
      <c r="CC6788" s="122">
        <v>53982.28</v>
      </c>
      <c r="CD6788" s="178" t="s">
        <v>29</v>
      </c>
      <c r="CE6788" s="177" t="s">
        <v>272</v>
      </c>
      <c r="CF6788" s="177" t="s">
        <v>272</v>
      </c>
      <c r="CG6788" s="83" t="s">
        <v>9</v>
      </c>
      <c r="CH6788" s="57"/>
      <c r="CV6788" s="51"/>
      <c r="CW6788" s="51"/>
      <c r="CX6788" s="51"/>
      <c r="CY6788" s="51"/>
      <c r="CZ6788" s="51"/>
      <c r="DA6788" s="51"/>
      <c r="DB6788" s="51"/>
      <c r="DC6788" s="51"/>
      <c r="DD6788" s="51"/>
    </row>
    <row r="6789" spans="73:108" ht="15" x14ac:dyDescent="0.25">
      <c r="BU6789" s="91"/>
      <c r="BV6789" s="177">
        <v>2007</v>
      </c>
      <c r="BW6789" s="177">
        <v>4</v>
      </c>
      <c r="BX6789" s="177" t="s">
        <v>269</v>
      </c>
      <c r="BY6789" s="177" t="s">
        <v>262</v>
      </c>
      <c r="BZ6789" s="177" t="s">
        <v>277</v>
      </c>
      <c r="CA6789" s="177">
        <v>3</v>
      </c>
      <c r="CB6789" s="177" t="s">
        <v>264</v>
      </c>
      <c r="CC6789" s="122">
        <v>12911.57</v>
      </c>
      <c r="CD6789" s="178" t="s">
        <v>29</v>
      </c>
      <c r="CE6789" s="177" t="s">
        <v>272</v>
      </c>
      <c r="CF6789" s="177" t="s">
        <v>272</v>
      </c>
      <c r="CG6789" s="83" t="s">
        <v>9</v>
      </c>
      <c r="CH6789" s="57"/>
      <c r="CV6789" s="51"/>
      <c r="CW6789" s="51"/>
      <c r="CX6789" s="51"/>
      <c r="CY6789" s="51"/>
      <c r="CZ6789" s="51"/>
      <c r="DA6789" s="51"/>
      <c r="DB6789" s="51"/>
      <c r="DC6789" s="51"/>
      <c r="DD6789" s="51"/>
    </row>
    <row r="6790" spans="73:108" ht="15" x14ac:dyDescent="0.25">
      <c r="BU6790" s="91"/>
      <c r="BV6790" s="177">
        <v>2007</v>
      </c>
      <c r="BW6790" s="177">
        <v>4</v>
      </c>
      <c r="BX6790" s="177" t="s">
        <v>269</v>
      </c>
      <c r="BY6790" s="177" t="s">
        <v>262</v>
      </c>
      <c r="BZ6790" s="177" t="s">
        <v>263</v>
      </c>
      <c r="CA6790" s="177">
        <v>3</v>
      </c>
      <c r="CB6790" s="177" t="s">
        <v>264</v>
      </c>
      <c r="CC6790" s="122">
        <v>1051.26</v>
      </c>
      <c r="CD6790" s="178" t="s">
        <v>29</v>
      </c>
      <c r="CE6790" s="177" t="s">
        <v>272</v>
      </c>
      <c r="CF6790" s="177" t="s">
        <v>272</v>
      </c>
      <c r="CG6790" s="83" t="s">
        <v>9</v>
      </c>
      <c r="CH6790" s="57"/>
      <c r="CV6790" s="51"/>
      <c r="CW6790" s="51"/>
      <c r="CX6790" s="51"/>
      <c r="CY6790" s="51"/>
      <c r="CZ6790" s="51"/>
      <c r="DA6790" s="51"/>
      <c r="DB6790" s="51"/>
      <c r="DC6790" s="51"/>
      <c r="DD6790" s="51"/>
    </row>
    <row r="6791" spans="73:108" ht="15" x14ac:dyDescent="0.25">
      <c r="BU6791" s="91"/>
      <c r="BV6791" s="177">
        <v>2007</v>
      </c>
      <c r="BW6791" s="177">
        <v>4</v>
      </c>
      <c r="BX6791" s="177" t="s">
        <v>269</v>
      </c>
      <c r="BY6791" s="177" t="s">
        <v>262</v>
      </c>
      <c r="BZ6791" s="177" t="s">
        <v>266</v>
      </c>
      <c r="CA6791" s="177">
        <v>3</v>
      </c>
      <c r="CB6791" s="177" t="s">
        <v>264</v>
      </c>
      <c r="CC6791" s="122">
        <v>1110.1400000000001</v>
      </c>
      <c r="CD6791" s="178" t="s">
        <v>29</v>
      </c>
      <c r="CE6791" s="177" t="s">
        <v>272</v>
      </c>
      <c r="CF6791" s="177" t="s">
        <v>272</v>
      </c>
      <c r="CG6791" s="83" t="s">
        <v>9</v>
      </c>
      <c r="CH6791" s="57"/>
      <c r="CV6791" s="51"/>
      <c r="CW6791" s="51"/>
      <c r="CX6791" s="51"/>
      <c r="CY6791" s="51"/>
      <c r="CZ6791" s="51"/>
      <c r="DA6791" s="51"/>
      <c r="DB6791" s="51"/>
      <c r="DC6791" s="51"/>
      <c r="DD6791" s="51"/>
    </row>
    <row r="6792" spans="73:108" ht="15" x14ac:dyDescent="0.25">
      <c r="BU6792" s="91"/>
      <c r="BV6792" s="177">
        <v>2007</v>
      </c>
      <c r="BW6792" s="177">
        <v>4</v>
      </c>
      <c r="BX6792" s="177" t="s">
        <v>269</v>
      </c>
      <c r="BY6792" s="177" t="s">
        <v>262</v>
      </c>
      <c r="BZ6792" s="177" t="s">
        <v>267</v>
      </c>
      <c r="CA6792" s="177">
        <v>3</v>
      </c>
      <c r="CB6792" s="177" t="s">
        <v>264</v>
      </c>
      <c r="CC6792" s="122">
        <v>69486.61</v>
      </c>
      <c r="CD6792" s="178" t="s">
        <v>29</v>
      </c>
      <c r="CE6792" s="177" t="s">
        <v>272</v>
      </c>
      <c r="CF6792" s="177" t="s">
        <v>272</v>
      </c>
      <c r="CG6792" s="83" t="s">
        <v>9</v>
      </c>
      <c r="CH6792" s="57"/>
      <c r="CV6792" s="51"/>
      <c r="CW6792" s="51"/>
      <c r="CX6792" s="51"/>
      <c r="CY6792" s="51"/>
      <c r="CZ6792" s="51"/>
      <c r="DA6792" s="51"/>
      <c r="DB6792" s="51"/>
      <c r="DC6792" s="51"/>
      <c r="DD6792" s="51"/>
    </row>
    <row r="6793" spans="73:108" ht="15" x14ac:dyDescent="0.25">
      <c r="BU6793" s="91"/>
      <c r="BV6793" s="177">
        <v>2007</v>
      </c>
      <c r="BW6793" s="177">
        <v>4</v>
      </c>
      <c r="BX6793" s="177" t="s">
        <v>269</v>
      </c>
      <c r="BY6793" s="177" t="s">
        <v>262</v>
      </c>
      <c r="BZ6793" s="177" t="s">
        <v>268</v>
      </c>
      <c r="CA6793" s="177">
        <v>3</v>
      </c>
      <c r="CB6793" s="177" t="s">
        <v>264</v>
      </c>
      <c r="CC6793" s="122">
        <v>104076.23</v>
      </c>
      <c r="CD6793" s="178" t="s">
        <v>29</v>
      </c>
      <c r="CE6793" s="177" t="s">
        <v>272</v>
      </c>
      <c r="CF6793" s="177" t="s">
        <v>272</v>
      </c>
      <c r="CG6793" s="83" t="s">
        <v>9</v>
      </c>
      <c r="CH6793" s="57"/>
      <c r="CV6793" s="51"/>
      <c r="CW6793" s="51"/>
      <c r="CX6793" s="51"/>
      <c r="CY6793" s="51"/>
      <c r="CZ6793" s="51"/>
      <c r="DA6793" s="51"/>
      <c r="DB6793" s="51"/>
      <c r="DC6793" s="51"/>
      <c r="DD6793" s="51"/>
    </row>
    <row r="6794" spans="73:108" ht="15" x14ac:dyDescent="0.25">
      <c r="BU6794" s="91"/>
      <c r="BV6794" s="177">
        <v>2007</v>
      </c>
      <c r="BW6794" s="177">
        <v>4</v>
      </c>
      <c r="BX6794" s="177" t="s">
        <v>269</v>
      </c>
      <c r="BY6794" s="177" t="s">
        <v>262</v>
      </c>
      <c r="BZ6794" s="177" t="s">
        <v>347</v>
      </c>
      <c r="CA6794" s="177">
        <v>3</v>
      </c>
      <c r="CB6794" s="177" t="s">
        <v>264</v>
      </c>
      <c r="CC6794" s="122">
        <v>15272.15</v>
      </c>
      <c r="CD6794" s="178" t="s">
        <v>29</v>
      </c>
      <c r="CE6794" s="177" t="s">
        <v>272</v>
      </c>
      <c r="CF6794" s="177" t="s">
        <v>272</v>
      </c>
      <c r="CG6794" s="83" t="s">
        <v>9</v>
      </c>
      <c r="CH6794" s="57"/>
      <c r="CV6794" s="51"/>
      <c r="CW6794" s="51"/>
      <c r="CX6794" s="51"/>
      <c r="CY6794" s="51"/>
      <c r="CZ6794" s="51"/>
      <c r="DA6794" s="51"/>
      <c r="DB6794" s="51"/>
      <c r="DC6794" s="51"/>
      <c r="DD6794" s="51"/>
    </row>
    <row r="6795" spans="73:108" ht="15" x14ac:dyDescent="0.25">
      <c r="BU6795" s="91"/>
      <c r="BV6795" s="177">
        <v>2007</v>
      </c>
      <c r="BW6795" s="177">
        <v>5</v>
      </c>
      <c r="BX6795" s="177" t="s">
        <v>269</v>
      </c>
      <c r="BY6795" s="177" t="s">
        <v>262</v>
      </c>
      <c r="BZ6795" s="177" t="s">
        <v>277</v>
      </c>
      <c r="CA6795" s="177">
        <v>3</v>
      </c>
      <c r="CB6795" s="177" t="s">
        <v>264</v>
      </c>
      <c r="CC6795" s="122">
        <v>39055.629999999997</v>
      </c>
      <c r="CD6795" s="178" t="s">
        <v>29</v>
      </c>
      <c r="CE6795" s="177" t="s">
        <v>272</v>
      </c>
      <c r="CF6795" s="177" t="s">
        <v>272</v>
      </c>
      <c r="CG6795" s="83" t="s">
        <v>9</v>
      </c>
      <c r="CH6795" s="57"/>
      <c r="CV6795" s="51"/>
      <c r="CW6795" s="51"/>
      <c r="CX6795" s="51"/>
      <c r="CY6795" s="51"/>
      <c r="CZ6795" s="51"/>
      <c r="DA6795" s="51"/>
      <c r="DB6795" s="51"/>
      <c r="DC6795" s="51"/>
      <c r="DD6795" s="51"/>
    </row>
    <row r="6796" spans="73:108" ht="15" x14ac:dyDescent="0.25">
      <c r="BU6796" s="91"/>
      <c r="BV6796" s="177">
        <v>2007</v>
      </c>
      <c r="BW6796" s="177">
        <v>5</v>
      </c>
      <c r="BX6796" s="177" t="s">
        <v>269</v>
      </c>
      <c r="BY6796" s="177" t="s">
        <v>262</v>
      </c>
      <c r="BZ6796" s="177" t="s">
        <v>263</v>
      </c>
      <c r="CA6796" s="177">
        <v>3</v>
      </c>
      <c r="CB6796" s="177" t="s">
        <v>264</v>
      </c>
      <c r="CC6796" s="122">
        <v>1051.26</v>
      </c>
      <c r="CD6796" s="178" t="s">
        <v>29</v>
      </c>
      <c r="CE6796" s="177" t="s">
        <v>272</v>
      </c>
      <c r="CF6796" s="177" t="s">
        <v>272</v>
      </c>
      <c r="CG6796" s="83" t="s">
        <v>9</v>
      </c>
      <c r="CH6796" s="57"/>
      <c r="CV6796" s="51"/>
      <c r="CW6796" s="51"/>
      <c r="CX6796" s="51"/>
      <c r="CY6796" s="51"/>
      <c r="CZ6796" s="51"/>
      <c r="DA6796" s="51"/>
      <c r="DB6796" s="51"/>
      <c r="DC6796" s="51"/>
      <c r="DD6796" s="51"/>
    </row>
    <row r="6797" spans="73:108" ht="15" x14ac:dyDescent="0.25">
      <c r="BU6797" s="91"/>
      <c r="BV6797" s="177">
        <v>2007</v>
      </c>
      <c r="BW6797" s="177">
        <v>5</v>
      </c>
      <c r="BX6797" s="177" t="s">
        <v>269</v>
      </c>
      <c r="BY6797" s="177" t="s">
        <v>262</v>
      </c>
      <c r="BZ6797" s="177" t="s">
        <v>266</v>
      </c>
      <c r="CA6797" s="177">
        <v>3</v>
      </c>
      <c r="CB6797" s="177" t="s">
        <v>264</v>
      </c>
      <c r="CC6797" s="122">
        <v>1110.1400000000001</v>
      </c>
      <c r="CD6797" s="178" t="s">
        <v>29</v>
      </c>
      <c r="CE6797" s="177" t="s">
        <v>272</v>
      </c>
      <c r="CF6797" s="177" t="s">
        <v>272</v>
      </c>
      <c r="CG6797" s="83" t="s">
        <v>9</v>
      </c>
      <c r="CH6797" s="57"/>
      <c r="CV6797" s="51"/>
      <c r="CW6797" s="51"/>
      <c r="CX6797" s="51"/>
      <c r="CY6797" s="51"/>
      <c r="CZ6797" s="51"/>
      <c r="DA6797" s="51"/>
      <c r="DB6797" s="51"/>
      <c r="DC6797" s="51"/>
      <c r="DD6797" s="51"/>
    </row>
    <row r="6798" spans="73:108" ht="15" x14ac:dyDescent="0.25">
      <c r="BU6798" s="91"/>
      <c r="BV6798" s="177">
        <v>2007</v>
      </c>
      <c r="BW6798" s="177">
        <v>5</v>
      </c>
      <c r="BX6798" s="177" t="s">
        <v>269</v>
      </c>
      <c r="BY6798" s="177" t="s">
        <v>262</v>
      </c>
      <c r="BZ6798" s="177" t="s">
        <v>268</v>
      </c>
      <c r="CA6798" s="177">
        <v>3</v>
      </c>
      <c r="CB6798" s="177" t="s">
        <v>264</v>
      </c>
      <c r="CC6798" s="122">
        <v>2222.4699999999998</v>
      </c>
      <c r="CD6798" s="178" t="s">
        <v>29</v>
      </c>
      <c r="CE6798" s="177" t="s">
        <v>272</v>
      </c>
      <c r="CF6798" s="177" t="s">
        <v>272</v>
      </c>
      <c r="CG6798" s="83" t="s">
        <v>9</v>
      </c>
      <c r="CH6798" s="57"/>
      <c r="CV6798" s="51"/>
      <c r="CW6798" s="51"/>
      <c r="CX6798" s="51"/>
      <c r="CY6798" s="51"/>
      <c r="CZ6798" s="51"/>
      <c r="DA6798" s="51"/>
      <c r="DB6798" s="51"/>
      <c r="DC6798" s="51"/>
      <c r="DD6798" s="51"/>
    </row>
    <row r="6799" spans="73:108" ht="15" x14ac:dyDescent="0.25">
      <c r="BU6799" s="91"/>
      <c r="BV6799" s="177">
        <v>2007</v>
      </c>
      <c r="BW6799" s="177">
        <v>5</v>
      </c>
      <c r="BX6799" s="177" t="s">
        <v>269</v>
      </c>
      <c r="BY6799" s="177" t="s">
        <v>262</v>
      </c>
      <c r="BZ6799" s="177" t="s">
        <v>347</v>
      </c>
      <c r="CA6799" s="177">
        <v>3</v>
      </c>
      <c r="CB6799" s="177" t="s">
        <v>264</v>
      </c>
      <c r="CC6799" s="122">
        <v>24507.119999999999</v>
      </c>
      <c r="CD6799" s="178" t="s">
        <v>29</v>
      </c>
      <c r="CE6799" s="177" t="s">
        <v>272</v>
      </c>
      <c r="CF6799" s="177" t="s">
        <v>272</v>
      </c>
      <c r="CG6799" s="83" t="s">
        <v>9</v>
      </c>
      <c r="CH6799" s="57"/>
      <c r="CV6799" s="51"/>
      <c r="CW6799" s="51"/>
      <c r="CX6799" s="51"/>
      <c r="CY6799" s="51"/>
      <c r="CZ6799" s="51"/>
      <c r="DA6799" s="51"/>
      <c r="DB6799" s="51"/>
      <c r="DC6799" s="51"/>
      <c r="DD6799" s="51"/>
    </row>
    <row r="6800" spans="73:108" ht="15" x14ac:dyDescent="0.25">
      <c r="BU6800" s="91"/>
      <c r="BV6800" s="177">
        <v>2007</v>
      </c>
      <c r="BW6800" s="177">
        <v>6</v>
      </c>
      <c r="BX6800" s="177" t="s">
        <v>269</v>
      </c>
      <c r="BY6800" s="177" t="s">
        <v>262</v>
      </c>
      <c r="BZ6800" s="177" t="s">
        <v>277</v>
      </c>
      <c r="CA6800" s="177">
        <v>3</v>
      </c>
      <c r="CB6800" s="177" t="s">
        <v>264</v>
      </c>
      <c r="CC6800" s="122">
        <v>23856.26</v>
      </c>
      <c r="CD6800" s="178" t="s">
        <v>29</v>
      </c>
      <c r="CE6800" s="177" t="s">
        <v>272</v>
      </c>
      <c r="CF6800" s="177" t="s">
        <v>272</v>
      </c>
      <c r="CG6800" s="83" t="s">
        <v>9</v>
      </c>
      <c r="CH6800" s="57"/>
      <c r="CV6800" s="51"/>
      <c r="CW6800" s="51"/>
      <c r="CX6800" s="51"/>
      <c r="CY6800" s="51"/>
      <c r="CZ6800" s="51"/>
      <c r="DA6800" s="51"/>
      <c r="DB6800" s="51"/>
      <c r="DC6800" s="51"/>
      <c r="DD6800" s="51"/>
    </row>
    <row r="6801" spans="73:108" ht="15" x14ac:dyDescent="0.25">
      <c r="BU6801" s="91"/>
      <c r="BV6801" s="177">
        <v>2007</v>
      </c>
      <c r="BW6801" s="177">
        <v>6</v>
      </c>
      <c r="BX6801" s="177" t="s">
        <v>269</v>
      </c>
      <c r="BY6801" s="177" t="s">
        <v>262</v>
      </c>
      <c r="BZ6801" s="177" t="s">
        <v>263</v>
      </c>
      <c r="CA6801" s="177">
        <v>3</v>
      </c>
      <c r="CB6801" s="177" t="s">
        <v>264</v>
      </c>
      <c r="CC6801" s="122">
        <v>448.64</v>
      </c>
      <c r="CD6801" s="178" t="s">
        <v>29</v>
      </c>
      <c r="CE6801" s="177" t="s">
        <v>272</v>
      </c>
      <c r="CF6801" s="177" t="s">
        <v>272</v>
      </c>
      <c r="CG6801" s="83" t="s">
        <v>9</v>
      </c>
      <c r="CH6801" s="57"/>
      <c r="CV6801" s="51"/>
      <c r="CW6801" s="51"/>
      <c r="CX6801" s="51"/>
      <c r="CY6801" s="51"/>
      <c r="CZ6801" s="51"/>
      <c r="DA6801" s="51"/>
      <c r="DB6801" s="51"/>
      <c r="DC6801" s="51"/>
      <c r="DD6801" s="51"/>
    </row>
    <row r="6802" spans="73:108" ht="15" x14ac:dyDescent="0.25">
      <c r="BU6802" s="91"/>
      <c r="BV6802" s="177">
        <v>2007</v>
      </c>
      <c r="BW6802" s="177">
        <v>6</v>
      </c>
      <c r="BX6802" s="177" t="s">
        <v>269</v>
      </c>
      <c r="BY6802" s="177" t="s">
        <v>262</v>
      </c>
      <c r="BZ6802" s="177" t="s">
        <v>266</v>
      </c>
      <c r="CA6802" s="177">
        <v>3</v>
      </c>
      <c r="CB6802" s="177" t="s">
        <v>264</v>
      </c>
      <c r="CC6802" s="122">
        <v>225.69</v>
      </c>
      <c r="CD6802" s="178" t="s">
        <v>29</v>
      </c>
      <c r="CE6802" s="177" t="s">
        <v>272</v>
      </c>
      <c r="CF6802" s="177" t="s">
        <v>272</v>
      </c>
      <c r="CG6802" s="83" t="s">
        <v>9</v>
      </c>
      <c r="CH6802" s="57"/>
      <c r="CV6802" s="51"/>
      <c r="CW6802" s="51"/>
      <c r="CX6802" s="51"/>
      <c r="CY6802" s="51"/>
      <c r="CZ6802" s="51"/>
      <c r="DA6802" s="51"/>
      <c r="DB6802" s="51"/>
      <c r="DC6802" s="51"/>
      <c r="DD6802" s="51"/>
    </row>
    <row r="6803" spans="73:108" ht="15" x14ac:dyDescent="0.25">
      <c r="BU6803" s="91"/>
      <c r="BV6803" s="177">
        <v>2007</v>
      </c>
      <c r="BW6803" s="177">
        <v>6</v>
      </c>
      <c r="BX6803" s="177" t="s">
        <v>269</v>
      </c>
      <c r="BY6803" s="177" t="s">
        <v>262</v>
      </c>
      <c r="BZ6803" s="177" t="s">
        <v>267</v>
      </c>
      <c r="CA6803" s="177">
        <v>3</v>
      </c>
      <c r="CB6803" s="177" t="s">
        <v>264</v>
      </c>
      <c r="CC6803" s="122">
        <v>29976</v>
      </c>
      <c r="CD6803" s="178" t="s">
        <v>29</v>
      </c>
      <c r="CE6803" s="177" t="s">
        <v>272</v>
      </c>
      <c r="CF6803" s="177" t="s">
        <v>272</v>
      </c>
      <c r="CG6803" s="83" t="s">
        <v>9</v>
      </c>
      <c r="CH6803" s="57"/>
      <c r="CV6803" s="51"/>
      <c r="CW6803" s="51"/>
      <c r="CX6803" s="51"/>
      <c r="CY6803" s="51"/>
      <c r="CZ6803" s="51"/>
      <c r="DA6803" s="51"/>
      <c r="DB6803" s="51"/>
      <c r="DC6803" s="51"/>
      <c r="DD6803" s="51"/>
    </row>
    <row r="6804" spans="73:108" ht="15" x14ac:dyDescent="0.25">
      <c r="BU6804" s="91"/>
      <c r="BV6804" s="177">
        <v>2007</v>
      </c>
      <c r="BW6804" s="177">
        <v>6</v>
      </c>
      <c r="BX6804" s="177" t="s">
        <v>269</v>
      </c>
      <c r="BY6804" s="177" t="s">
        <v>262</v>
      </c>
      <c r="BZ6804" s="177" t="s">
        <v>268</v>
      </c>
      <c r="CA6804" s="177">
        <v>3</v>
      </c>
      <c r="CB6804" s="177" t="s">
        <v>264</v>
      </c>
      <c r="CC6804" s="122">
        <v>24288.97</v>
      </c>
      <c r="CD6804" s="178" t="s">
        <v>29</v>
      </c>
      <c r="CE6804" s="177" t="s">
        <v>272</v>
      </c>
      <c r="CF6804" s="177" t="s">
        <v>272</v>
      </c>
      <c r="CG6804" s="83" t="s">
        <v>9</v>
      </c>
      <c r="CH6804" s="57"/>
      <c r="CV6804" s="51"/>
      <c r="CW6804" s="51"/>
      <c r="CX6804" s="51"/>
      <c r="CY6804" s="51"/>
      <c r="CZ6804" s="51"/>
      <c r="DA6804" s="51"/>
      <c r="DB6804" s="51"/>
      <c r="DC6804" s="51"/>
      <c r="DD6804" s="51"/>
    </row>
    <row r="6805" spans="73:108" ht="15" x14ac:dyDescent="0.25">
      <c r="BU6805" s="91"/>
      <c r="BV6805" s="177">
        <v>2007</v>
      </c>
      <c r="BW6805" s="177">
        <v>6</v>
      </c>
      <c r="BX6805" s="177" t="s">
        <v>269</v>
      </c>
      <c r="BY6805" s="177" t="s">
        <v>262</v>
      </c>
      <c r="BZ6805" s="177" t="s">
        <v>347</v>
      </c>
      <c r="CA6805" s="177">
        <v>3</v>
      </c>
      <c r="CB6805" s="177" t="s">
        <v>264</v>
      </c>
      <c r="CC6805" s="122">
        <v>25153.26</v>
      </c>
      <c r="CD6805" s="178" t="s">
        <v>29</v>
      </c>
      <c r="CE6805" s="177" t="s">
        <v>272</v>
      </c>
      <c r="CF6805" s="177" t="s">
        <v>272</v>
      </c>
      <c r="CG6805" s="83" t="s">
        <v>9</v>
      </c>
      <c r="CH6805" s="57"/>
      <c r="CV6805" s="51"/>
      <c r="CW6805" s="51"/>
      <c r="CX6805" s="51"/>
      <c r="CY6805" s="51"/>
      <c r="CZ6805" s="51"/>
      <c r="DA6805" s="51"/>
      <c r="DB6805" s="51"/>
      <c r="DC6805" s="51"/>
      <c r="DD6805" s="51"/>
    </row>
    <row r="6806" spans="73:108" ht="15" x14ac:dyDescent="0.25">
      <c r="BU6806" s="91"/>
      <c r="BV6806" s="177">
        <v>2007</v>
      </c>
      <c r="BW6806" s="177">
        <v>6</v>
      </c>
      <c r="BX6806" s="177" t="s">
        <v>269</v>
      </c>
      <c r="BY6806" s="177" t="s">
        <v>262</v>
      </c>
      <c r="BZ6806" s="177" t="s">
        <v>347</v>
      </c>
      <c r="CA6806" s="177">
        <v>3</v>
      </c>
      <c r="CB6806" s="177" t="s">
        <v>264</v>
      </c>
      <c r="CC6806" s="122">
        <v>6125</v>
      </c>
      <c r="CD6806" s="178" t="s">
        <v>201</v>
      </c>
      <c r="CE6806" s="177" t="s">
        <v>272</v>
      </c>
      <c r="CF6806" s="177" t="s">
        <v>272</v>
      </c>
      <c r="CG6806" s="83" t="s">
        <v>9</v>
      </c>
      <c r="CH6806" s="57"/>
      <c r="CV6806" s="51"/>
      <c r="CW6806" s="51"/>
      <c r="CX6806" s="51"/>
      <c r="CY6806" s="51"/>
      <c r="CZ6806" s="51"/>
      <c r="DA6806" s="51"/>
      <c r="DB6806" s="51"/>
      <c r="DC6806" s="51"/>
      <c r="DD6806" s="51"/>
    </row>
    <row r="6807" spans="73:108" ht="15" x14ac:dyDescent="0.25">
      <c r="BU6807" s="91"/>
      <c r="BV6807" s="177">
        <v>2007</v>
      </c>
      <c r="BW6807" s="177">
        <v>7</v>
      </c>
      <c r="BX6807" s="177" t="s">
        <v>269</v>
      </c>
      <c r="BY6807" s="177" t="s">
        <v>262</v>
      </c>
      <c r="BZ6807" s="177" t="s">
        <v>277</v>
      </c>
      <c r="CA6807" s="177">
        <v>3</v>
      </c>
      <c r="CB6807" s="177" t="s">
        <v>264</v>
      </c>
      <c r="CC6807" s="122">
        <v>72510.990000000005</v>
      </c>
      <c r="CD6807" s="178" t="s">
        <v>29</v>
      </c>
      <c r="CE6807" s="177" t="s">
        <v>272</v>
      </c>
      <c r="CF6807" s="177" t="s">
        <v>272</v>
      </c>
      <c r="CG6807" s="83" t="s">
        <v>9</v>
      </c>
      <c r="CH6807" s="57"/>
      <c r="CV6807" s="51"/>
      <c r="CW6807" s="51"/>
      <c r="CX6807" s="51"/>
      <c r="CY6807" s="51"/>
      <c r="CZ6807" s="51"/>
      <c r="DA6807" s="51"/>
      <c r="DB6807" s="51"/>
      <c r="DC6807" s="51"/>
      <c r="DD6807" s="51"/>
    </row>
    <row r="6808" spans="73:108" ht="15" x14ac:dyDescent="0.25">
      <c r="BU6808" s="91"/>
      <c r="BV6808" s="177">
        <v>2007</v>
      </c>
      <c r="BW6808" s="177">
        <v>7</v>
      </c>
      <c r="BX6808" s="177" t="s">
        <v>269</v>
      </c>
      <c r="BY6808" s="177" t="s">
        <v>262</v>
      </c>
      <c r="BZ6808" s="177" t="s">
        <v>277</v>
      </c>
      <c r="CA6808" s="177">
        <v>3</v>
      </c>
      <c r="CB6808" s="177" t="s">
        <v>350</v>
      </c>
      <c r="CC6808" s="122">
        <v>15940.68</v>
      </c>
      <c r="CD6808" s="178" t="s">
        <v>29</v>
      </c>
      <c r="CE6808" s="177" t="s">
        <v>272</v>
      </c>
      <c r="CF6808" s="177" t="s">
        <v>272</v>
      </c>
      <c r="CG6808" s="83" t="s">
        <v>9</v>
      </c>
      <c r="CH6808" s="57"/>
      <c r="CV6808" s="51"/>
      <c r="CW6808" s="51"/>
      <c r="CX6808" s="51"/>
      <c r="CY6808" s="51"/>
      <c r="CZ6808" s="51"/>
      <c r="DA6808" s="51"/>
      <c r="DB6808" s="51"/>
      <c r="DC6808" s="51"/>
      <c r="DD6808" s="51"/>
    </row>
    <row r="6809" spans="73:108" ht="15" x14ac:dyDescent="0.25">
      <c r="BU6809" s="91"/>
      <c r="BV6809" s="177">
        <v>2007</v>
      </c>
      <c r="BW6809" s="177">
        <v>7</v>
      </c>
      <c r="BX6809" s="177" t="s">
        <v>269</v>
      </c>
      <c r="BY6809" s="177" t="s">
        <v>262</v>
      </c>
      <c r="BZ6809" s="177" t="s">
        <v>263</v>
      </c>
      <c r="CA6809" s="177">
        <v>3</v>
      </c>
      <c r="CB6809" s="177" t="s">
        <v>264</v>
      </c>
      <c r="CC6809" s="122">
        <v>3164.33</v>
      </c>
      <c r="CD6809" s="178" t="s">
        <v>29</v>
      </c>
      <c r="CE6809" s="177" t="s">
        <v>272</v>
      </c>
      <c r="CF6809" s="177" t="s">
        <v>272</v>
      </c>
      <c r="CG6809" s="83" t="s">
        <v>9</v>
      </c>
      <c r="CH6809" s="57"/>
      <c r="CV6809" s="51"/>
      <c r="CW6809" s="51"/>
      <c r="CX6809" s="51"/>
      <c r="CY6809" s="51"/>
      <c r="CZ6809" s="51"/>
      <c r="DA6809" s="51"/>
      <c r="DB6809" s="51"/>
      <c r="DC6809" s="51"/>
      <c r="DD6809" s="51"/>
    </row>
    <row r="6810" spans="73:108" ht="15" x14ac:dyDescent="0.25">
      <c r="BU6810" s="91"/>
      <c r="BV6810" s="177">
        <v>2007</v>
      </c>
      <c r="BW6810" s="177">
        <v>7</v>
      </c>
      <c r="BX6810" s="177" t="s">
        <v>269</v>
      </c>
      <c r="BY6810" s="177" t="s">
        <v>262</v>
      </c>
      <c r="BZ6810" s="177" t="s">
        <v>267</v>
      </c>
      <c r="CA6810" s="177">
        <v>3</v>
      </c>
      <c r="CB6810" s="177" t="s">
        <v>264</v>
      </c>
      <c r="CC6810" s="122">
        <v>4650.2299999999996</v>
      </c>
      <c r="CD6810" s="178" t="s">
        <v>29</v>
      </c>
      <c r="CE6810" s="177" t="s">
        <v>272</v>
      </c>
      <c r="CF6810" s="177" t="s">
        <v>272</v>
      </c>
      <c r="CG6810" s="83" t="s">
        <v>9</v>
      </c>
      <c r="CH6810" s="57"/>
      <c r="CV6810" s="51"/>
      <c r="CW6810" s="51"/>
      <c r="CX6810" s="51"/>
      <c r="CY6810" s="51"/>
      <c r="CZ6810" s="51"/>
      <c r="DA6810" s="51"/>
      <c r="DB6810" s="51"/>
      <c r="DC6810" s="51"/>
      <c r="DD6810" s="51"/>
    </row>
    <row r="6811" spans="73:108" ht="15" x14ac:dyDescent="0.25">
      <c r="BU6811" s="91"/>
      <c r="BV6811" s="177">
        <v>2007</v>
      </c>
      <c r="BW6811" s="177">
        <v>7</v>
      </c>
      <c r="BX6811" s="177" t="s">
        <v>269</v>
      </c>
      <c r="BY6811" s="177" t="s">
        <v>262</v>
      </c>
      <c r="BZ6811" s="177" t="s">
        <v>268</v>
      </c>
      <c r="CA6811" s="177">
        <v>3</v>
      </c>
      <c r="CB6811" s="177" t="s">
        <v>264</v>
      </c>
      <c r="CC6811" s="122">
        <v>82704.3</v>
      </c>
      <c r="CD6811" s="178" t="s">
        <v>29</v>
      </c>
      <c r="CE6811" s="177" t="s">
        <v>272</v>
      </c>
      <c r="CF6811" s="177" t="s">
        <v>272</v>
      </c>
      <c r="CG6811" s="83" t="s">
        <v>9</v>
      </c>
      <c r="CH6811" s="57"/>
      <c r="CV6811" s="51"/>
      <c r="CW6811" s="51"/>
      <c r="CX6811" s="51"/>
      <c r="CY6811" s="51"/>
      <c r="CZ6811" s="51"/>
      <c r="DA6811" s="51"/>
      <c r="DB6811" s="51"/>
      <c r="DC6811" s="51"/>
      <c r="DD6811" s="51"/>
    </row>
    <row r="6812" spans="73:108" ht="15" x14ac:dyDescent="0.25">
      <c r="BU6812" s="91"/>
      <c r="BV6812" s="177">
        <v>2007</v>
      </c>
      <c r="BW6812" s="177">
        <v>7</v>
      </c>
      <c r="BX6812" s="177" t="s">
        <v>269</v>
      </c>
      <c r="BY6812" s="177" t="s">
        <v>262</v>
      </c>
      <c r="BZ6812" s="177" t="s">
        <v>347</v>
      </c>
      <c r="CA6812" s="177">
        <v>3</v>
      </c>
      <c r="CB6812" s="177" t="s">
        <v>264</v>
      </c>
      <c r="CC6812" s="122">
        <v>12318.65</v>
      </c>
      <c r="CD6812" s="178" t="s">
        <v>29</v>
      </c>
      <c r="CE6812" s="177" t="s">
        <v>272</v>
      </c>
      <c r="CF6812" s="177" t="s">
        <v>272</v>
      </c>
      <c r="CG6812" s="83" t="s">
        <v>9</v>
      </c>
      <c r="CH6812" s="57"/>
      <c r="CV6812" s="51"/>
      <c r="CW6812" s="51"/>
      <c r="CX6812" s="51"/>
      <c r="CY6812" s="51"/>
      <c r="CZ6812" s="51"/>
      <c r="DA6812" s="51"/>
      <c r="DB6812" s="51"/>
      <c r="DC6812" s="51"/>
      <c r="DD6812" s="51"/>
    </row>
    <row r="6813" spans="73:108" ht="15" x14ac:dyDescent="0.25">
      <c r="BU6813" s="91"/>
      <c r="BV6813" s="177">
        <v>2007</v>
      </c>
      <c r="BW6813" s="177">
        <v>8</v>
      </c>
      <c r="BX6813" s="177" t="s">
        <v>269</v>
      </c>
      <c r="BY6813" s="177" t="s">
        <v>262</v>
      </c>
      <c r="BZ6813" s="177" t="s">
        <v>277</v>
      </c>
      <c r="CA6813" s="177">
        <v>3</v>
      </c>
      <c r="CB6813" s="177" t="s">
        <v>264</v>
      </c>
      <c r="CC6813" s="122">
        <v>11804.61</v>
      </c>
      <c r="CD6813" s="178" t="s">
        <v>29</v>
      </c>
      <c r="CE6813" s="177" t="s">
        <v>272</v>
      </c>
      <c r="CF6813" s="177" t="s">
        <v>272</v>
      </c>
      <c r="CG6813" s="83" t="s">
        <v>9</v>
      </c>
      <c r="CH6813" s="57"/>
      <c r="CV6813" s="51"/>
      <c r="CW6813" s="51"/>
      <c r="CX6813" s="51"/>
      <c r="CY6813" s="51"/>
      <c r="CZ6813" s="51"/>
      <c r="DA6813" s="51"/>
      <c r="DB6813" s="51"/>
      <c r="DC6813" s="51"/>
      <c r="DD6813" s="51"/>
    </row>
    <row r="6814" spans="73:108" ht="15" x14ac:dyDescent="0.25">
      <c r="BU6814" s="91"/>
      <c r="BV6814" s="177">
        <v>2007</v>
      </c>
      <c r="BW6814" s="177">
        <v>8</v>
      </c>
      <c r="BX6814" s="177" t="s">
        <v>269</v>
      </c>
      <c r="BY6814" s="177" t="s">
        <v>262</v>
      </c>
      <c r="BZ6814" s="177" t="s">
        <v>277</v>
      </c>
      <c r="CA6814" s="177">
        <v>3</v>
      </c>
      <c r="CB6814" s="177" t="s">
        <v>350</v>
      </c>
      <c r="CC6814" s="122">
        <v>9614.2999999999993</v>
      </c>
      <c r="CD6814" s="178" t="s">
        <v>29</v>
      </c>
      <c r="CE6814" s="177" t="s">
        <v>272</v>
      </c>
      <c r="CF6814" s="177" t="s">
        <v>272</v>
      </c>
      <c r="CG6814" s="83" t="s">
        <v>9</v>
      </c>
      <c r="CH6814" s="57"/>
      <c r="CV6814" s="51"/>
      <c r="CW6814" s="51"/>
      <c r="CX6814" s="51"/>
      <c r="CY6814" s="51"/>
      <c r="CZ6814" s="51"/>
      <c r="DA6814" s="51"/>
      <c r="DB6814" s="51"/>
      <c r="DC6814" s="51"/>
      <c r="DD6814" s="51"/>
    </row>
    <row r="6815" spans="73:108" ht="15" x14ac:dyDescent="0.25">
      <c r="BU6815" s="91"/>
      <c r="BV6815" s="177">
        <v>2007</v>
      </c>
      <c r="BW6815" s="177">
        <v>8</v>
      </c>
      <c r="BX6815" s="177" t="s">
        <v>269</v>
      </c>
      <c r="BY6815" s="177" t="s">
        <v>262</v>
      </c>
      <c r="BZ6815" s="177" t="s">
        <v>263</v>
      </c>
      <c r="CA6815" s="177">
        <v>3</v>
      </c>
      <c r="CB6815" s="177" t="s">
        <v>264</v>
      </c>
      <c r="CC6815" s="122">
        <v>3164.33</v>
      </c>
      <c r="CD6815" s="178" t="s">
        <v>29</v>
      </c>
      <c r="CE6815" s="177" t="s">
        <v>272</v>
      </c>
      <c r="CF6815" s="177" t="s">
        <v>272</v>
      </c>
      <c r="CG6815" s="83" t="s">
        <v>9</v>
      </c>
      <c r="CH6815" s="57"/>
      <c r="CV6815" s="51"/>
      <c r="CW6815" s="51"/>
      <c r="CX6815" s="51"/>
      <c r="CY6815" s="51"/>
      <c r="CZ6815" s="51"/>
      <c r="DA6815" s="51"/>
      <c r="DB6815" s="51"/>
      <c r="DC6815" s="51"/>
      <c r="DD6815" s="51"/>
    </row>
    <row r="6816" spans="73:108" ht="15" x14ac:dyDescent="0.25">
      <c r="BU6816" s="91"/>
      <c r="BV6816" s="177">
        <v>2007</v>
      </c>
      <c r="BW6816" s="177">
        <v>8</v>
      </c>
      <c r="BX6816" s="177" t="s">
        <v>269</v>
      </c>
      <c r="BY6816" s="177" t="s">
        <v>262</v>
      </c>
      <c r="BZ6816" s="177" t="s">
        <v>267</v>
      </c>
      <c r="CA6816" s="177">
        <v>3</v>
      </c>
      <c r="CB6816" s="177" t="s">
        <v>264</v>
      </c>
      <c r="CC6816" s="122">
        <v>27596.59</v>
      </c>
      <c r="CD6816" s="178" t="s">
        <v>29</v>
      </c>
      <c r="CE6816" s="177" t="s">
        <v>272</v>
      </c>
      <c r="CF6816" s="177" t="s">
        <v>272</v>
      </c>
      <c r="CG6816" s="83" t="s">
        <v>9</v>
      </c>
      <c r="CH6816" s="57"/>
      <c r="CV6816" s="51"/>
      <c r="CW6816" s="51"/>
      <c r="CX6816" s="51"/>
      <c r="CY6816" s="51"/>
      <c r="CZ6816" s="51"/>
      <c r="DA6816" s="51"/>
      <c r="DB6816" s="51"/>
      <c r="DC6816" s="51"/>
      <c r="DD6816" s="51"/>
    </row>
    <row r="6817" spans="73:108" ht="15" x14ac:dyDescent="0.25">
      <c r="BU6817" s="91"/>
      <c r="BV6817" s="177">
        <v>2007</v>
      </c>
      <c r="BW6817" s="177">
        <v>8</v>
      </c>
      <c r="BX6817" s="177" t="s">
        <v>269</v>
      </c>
      <c r="BY6817" s="177" t="s">
        <v>262</v>
      </c>
      <c r="BZ6817" s="177" t="s">
        <v>268</v>
      </c>
      <c r="CA6817" s="177">
        <v>3</v>
      </c>
      <c r="CB6817" s="177" t="s">
        <v>264</v>
      </c>
      <c r="CC6817" s="122">
        <v>36788</v>
      </c>
      <c r="CD6817" s="178" t="s">
        <v>29</v>
      </c>
      <c r="CE6817" s="177" t="s">
        <v>272</v>
      </c>
      <c r="CF6817" s="177" t="s">
        <v>272</v>
      </c>
      <c r="CG6817" s="83" t="s">
        <v>9</v>
      </c>
      <c r="CH6817" s="57"/>
      <c r="CV6817" s="51"/>
      <c r="CW6817" s="51"/>
      <c r="CX6817" s="51"/>
      <c r="CY6817" s="51"/>
      <c r="CZ6817" s="51"/>
      <c r="DA6817" s="51"/>
      <c r="DB6817" s="51"/>
      <c r="DC6817" s="51"/>
      <c r="DD6817" s="51"/>
    </row>
    <row r="6818" spans="73:108" ht="15" x14ac:dyDescent="0.25">
      <c r="BU6818" s="91"/>
      <c r="BV6818" s="177">
        <v>2007</v>
      </c>
      <c r="BW6818" s="177">
        <v>8</v>
      </c>
      <c r="BX6818" s="177" t="s">
        <v>269</v>
      </c>
      <c r="BY6818" s="177" t="s">
        <v>262</v>
      </c>
      <c r="BZ6818" s="177" t="s">
        <v>347</v>
      </c>
      <c r="CA6818" s="177">
        <v>3</v>
      </c>
      <c r="CB6818" s="177" t="s">
        <v>264</v>
      </c>
      <c r="CC6818" s="122">
        <v>32851.24</v>
      </c>
      <c r="CD6818" s="178" t="s">
        <v>29</v>
      </c>
      <c r="CE6818" s="177" t="s">
        <v>272</v>
      </c>
      <c r="CF6818" s="177" t="s">
        <v>272</v>
      </c>
      <c r="CG6818" s="83" t="s">
        <v>9</v>
      </c>
      <c r="CH6818" s="57"/>
      <c r="CV6818" s="51"/>
      <c r="CW6818" s="51"/>
      <c r="CX6818" s="51"/>
      <c r="CY6818" s="51"/>
      <c r="CZ6818" s="51"/>
      <c r="DA6818" s="51"/>
      <c r="DB6818" s="51"/>
      <c r="DC6818" s="51"/>
      <c r="DD6818" s="51"/>
    </row>
    <row r="6819" spans="73:108" ht="15" x14ac:dyDescent="0.25">
      <c r="BU6819" s="91"/>
      <c r="BV6819" s="177">
        <v>2007</v>
      </c>
      <c r="BW6819" s="177">
        <v>9</v>
      </c>
      <c r="BX6819" s="177" t="s">
        <v>269</v>
      </c>
      <c r="BY6819" s="177" t="s">
        <v>262</v>
      </c>
      <c r="BZ6819" s="177" t="s">
        <v>277</v>
      </c>
      <c r="CA6819" s="177">
        <v>3</v>
      </c>
      <c r="CB6819" s="177" t="s">
        <v>264</v>
      </c>
      <c r="CC6819" s="122">
        <v>22063.32</v>
      </c>
      <c r="CD6819" s="178" t="s">
        <v>29</v>
      </c>
      <c r="CE6819" s="177" t="s">
        <v>272</v>
      </c>
      <c r="CF6819" s="177" t="s">
        <v>272</v>
      </c>
      <c r="CG6819" s="83" t="s">
        <v>9</v>
      </c>
      <c r="CH6819" s="57"/>
      <c r="CV6819" s="51"/>
      <c r="CW6819" s="51"/>
      <c r="CX6819" s="51"/>
      <c r="CY6819" s="51"/>
      <c r="CZ6819" s="51"/>
      <c r="DA6819" s="51"/>
      <c r="DB6819" s="51"/>
      <c r="DC6819" s="51"/>
      <c r="DD6819" s="51"/>
    </row>
    <row r="6820" spans="73:108" ht="15" x14ac:dyDescent="0.25">
      <c r="BU6820" s="91"/>
      <c r="BV6820" s="177">
        <v>2007</v>
      </c>
      <c r="BW6820" s="177">
        <v>9</v>
      </c>
      <c r="BX6820" s="177" t="s">
        <v>269</v>
      </c>
      <c r="BY6820" s="177" t="s">
        <v>262</v>
      </c>
      <c r="BZ6820" s="177" t="s">
        <v>277</v>
      </c>
      <c r="CA6820" s="177">
        <v>3</v>
      </c>
      <c r="CB6820" s="177" t="s">
        <v>350</v>
      </c>
      <c r="CC6820" s="122">
        <v>8648.02</v>
      </c>
      <c r="CD6820" s="178" t="s">
        <v>29</v>
      </c>
      <c r="CE6820" s="177" t="s">
        <v>272</v>
      </c>
      <c r="CF6820" s="177" t="s">
        <v>272</v>
      </c>
      <c r="CG6820" s="83" t="s">
        <v>9</v>
      </c>
      <c r="CH6820" s="57"/>
      <c r="CV6820" s="51"/>
      <c r="CW6820" s="51"/>
      <c r="CX6820" s="51"/>
      <c r="CY6820" s="51"/>
      <c r="CZ6820" s="51"/>
      <c r="DA6820" s="51"/>
      <c r="DB6820" s="51"/>
      <c r="DC6820" s="51"/>
      <c r="DD6820" s="51"/>
    </row>
    <row r="6821" spans="73:108" ht="15" x14ac:dyDescent="0.25">
      <c r="BU6821" s="91"/>
      <c r="BV6821" s="177">
        <v>2007</v>
      </c>
      <c r="BW6821" s="177">
        <v>9</v>
      </c>
      <c r="BX6821" s="177" t="s">
        <v>269</v>
      </c>
      <c r="BY6821" s="177" t="s">
        <v>262</v>
      </c>
      <c r="BZ6821" s="177" t="s">
        <v>267</v>
      </c>
      <c r="CA6821" s="177">
        <v>3</v>
      </c>
      <c r="CB6821" s="177" t="s">
        <v>264</v>
      </c>
      <c r="CC6821" s="122">
        <v>94489.73</v>
      </c>
      <c r="CD6821" s="178" t="s">
        <v>29</v>
      </c>
      <c r="CE6821" s="177" t="s">
        <v>272</v>
      </c>
      <c r="CF6821" s="177" t="s">
        <v>272</v>
      </c>
      <c r="CG6821" s="83" t="s">
        <v>9</v>
      </c>
      <c r="CH6821" s="57"/>
      <c r="CV6821" s="51"/>
      <c r="CW6821" s="51"/>
      <c r="CX6821" s="51"/>
      <c r="CY6821" s="51"/>
      <c r="CZ6821" s="51"/>
      <c r="DA6821" s="51"/>
      <c r="DB6821" s="51"/>
      <c r="DC6821" s="51"/>
      <c r="DD6821" s="51"/>
    </row>
    <row r="6822" spans="73:108" ht="15" x14ac:dyDescent="0.25">
      <c r="BU6822" s="91"/>
      <c r="BV6822" s="177">
        <v>2007</v>
      </c>
      <c r="BW6822" s="177">
        <v>9</v>
      </c>
      <c r="BX6822" s="177" t="s">
        <v>269</v>
      </c>
      <c r="BY6822" s="177" t="s">
        <v>262</v>
      </c>
      <c r="BZ6822" s="177" t="s">
        <v>268</v>
      </c>
      <c r="CA6822" s="177">
        <v>3</v>
      </c>
      <c r="CB6822" s="177" t="s">
        <v>264</v>
      </c>
      <c r="CC6822" s="122">
        <v>116785.5</v>
      </c>
      <c r="CD6822" s="178" t="s">
        <v>29</v>
      </c>
      <c r="CE6822" s="177" t="s">
        <v>272</v>
      </c>
      <c r="CF6822" s="177" t="s">
        <v>272</v>
      </c>
      <c r="CG6822" s="83" t="s">
        <v>9</v>
      </c>
      <c r="CH6822" s="57"/>
      <c r="CV6822" s="51"/>
      <c r="CW6822" s="51"/>
      <c r="CX6822" s="51"/>
      <c r="CY6822" s="51"/>
      <c r="CZ6822" s="51"/>
      <c r="DA6822" s="51"/>
      <c r="DB6822" s="51"/>
      <c r="DC6822" s="51"/>
      <c r="DD6822" s="51"/>
    </row>
    <row r="6823" spans="73:108" ht="15" x14ac:dyDescent="0.25">
      <c r="BU6823" s="91"/>
      <c r="BV6823" s="177">
        <v>2007</v>
      </c>
      <c r="BW6823" s="177">
        <v>9</v>
      </c>
      <c r="BX6823" s="177" t="s">
        <v>269</v>
      </c>
      <c r="BY6823" s="177" t="s">
        <v>262</v>
      </c>
      <c r="BZ6823" s="177" t="s">
        <v>347</v>
      </c>
      <c r="CA6823" s="177">
        <v>3</v>
      </c>
      <c r="CB6823" s="177" t="s">
        <v>264</v>
      </c>
      <c r="CC6823" s="122">
        <v>21794.29</v>
      </c>
      <c r="CD6823" s="178" t="s">
        <v>29</v>
      </c>
      <c r="CE6823" s="177" t="s">
        <v>272</v>
      </c>
      <c r="CF6823" s="177" t="s">
        <v>272</v>
      </c>
      <c r="CG6823" s="83" t="s">
        <v>9</v>
      </c>
      <c r="CH6823" s="57"/>
      <c r="CV6823" s="51"/>
      <c r="CW6823" s="51"/>
      <c r="CX6823" s="51"/>
      <c r="CY6823" s="51"/>
      <c r="CZ6823" s="51"/>
      <c r="DA6823" s="51"/>
      <c r="DB6823" s="51"/>
      <c r="DC6823" s="51"/>
      <c r="DD6823" s="51"/>
    </row>
    <row r="6824" spans="73:108" ht="15" x14ac:dyDescent="0.25">
      <c r="BU6824" s="91"/>
      <c r="BV6824" s="177">
        <v>2007</v>
      </c>
      <c r="BW6824" s="177">
        <v>10</v>
      </c>
      <c r="BX6824" s="177" t="s">
        <v>269</v>
      </c>
      <c r="BY6824" s="177" t="s">
        <v>262</v>
      </c>
      <c r="BZ6824" s="177" t="s">
        <v>277</v>
      </c>
      <c r="CA6824" s="177">
        <v>3</v>
      </c>
      <c r="CB6824" s="177" t="s">
        <v>264</v>
      </c>
      <c r="CC6824" s="122">
        <v>18503.66</v>
      </c>
      <c r="CD6824" s="178" t="s">
        <v>29</v>
      </c>
      <c r="CE6824" s="177" t="s">
        <v>272</v>
      </c>
      <c r="CF6824" s="177" t="s">
        <v>272</v>
      </c>
      <c r="CG6824" s="83" t="s">
        <v>9</v>
      </c>
      <c r="CH6824" s="57"/>
      <c r="CV6824" s="51"/>
      <c r="CW6824" s="51"/>
      <c r="CX6824" s="51"/>
      <c r="CY6824" s="51"/>
      <c r="CZ6824" s="51"/>
      <c r="DA6824" s="51"/>
      <c r="DB6824" s="51"/>
      <c r="DC6824" s="51"/>
      <c r="DD6824" s="51"/>
    </row>
    <row r="6825" spans="73:108" ht="15" x14ac:dyDescent="0.25">
      <c r="BU6825" s="91"/>
      <c r="BV6825" s="177">
        <v>2007</v>
      </c>
      <c r="BW6825" s="177">
        <v>10</v>
      </c>
      <c r="BX6825" s="177" t="s">
        <v>269</v>
      </c>
      <c r="BY6825" s="177" t="s">
        <v>262</v>
      </c>
      <c r="BZ6825" s="177" t="s">
        <v>267</v>
      </c>
      <c r="CA6825" s="177">
        <v>3</v>
      </c>
      <c r="CB6825" s="177" t="s">
        <v>264</v>
      </c>
      <c r="CC6825" s="122">
        <v>62640.58</v>
      </c>
      <c r="CD6825" s="178" t="s">
        <v>29</v>
      </c>
      <c r="CE6825" s="177" t="s">
        <v>272</v>
      </c>
      <c r="CF6825" s="177" t="s">
        <v>272</v>
      </c>
      <c r="CG6825" s="83" t="s">
        <v>9</v>
      </c>
      <c r="CH6825" s="57"/>
      <c r="CV6825" s="51"/>
      <c r="CW6825" s="51"/>
      <c r="CX6825" s="51"/>
      <c r="CY6825" s="51"/>
      <c r="CZ6825" s="51"/>
      <c r="DA6825" s="51"/>
      <c r="DB6825" s="51"/>
      <c r="DC6825" s="51"/>
      <c r="DD6825" s="51"/>
    </row>
    <row r="6826" spans="73:108" ht="15" x14ac:dyDescent="0.25">
      <c r="BU6826" s="91"/>
      <c r="BV6826" s="177">
        <v>2007</v>
      </c>
      <c r="BW6826" s="177">
        <v>10</v>
      </c>
      <c r="BX6826" s="177" t="s">
        <v>269</v>
      </c>
      <c r="BY6826" s="177" t="s">
        <v>262</v>
      </c>
      <c r="BZ6826" s="177" t="s">
        <v>268</v>
      </c>
      <c r="CA6826" s="177">
        <v>3</v>
      </c>
      <c r="CB6826" s="177" t="s">
        <v>264</v>
      </c>
      <c r="CC6826" s="122">
        <v>99428.58</v>
      </c>
      <c r="CD6826" s="178" t="s">
        <v>29</v>
      </c>
      <c r="CE6826" s="177" t="s">
        <v>272</v>
      </c>
      <c r="CF6826" s="177" t="s">
        <v>272</v>
      </c>
      <c r="CG6826" s="83" t="s">
        <v>9</v>
      </c>
      <c r="CH6826" s="57"/>
      <c r="CV6826" s="51"/>
      <c r="CW6826" s="51"/>
      <c r="CX6826" s="51"/>
      <c r="CY6826" s="51"/>
      <c r="CZ6826" s="51"/>
      <c r="DA6826" s="51"/>
      <c r="DB6826" s="51"/>
      <c r="DC6826" s="51"/>
      <c r="DD6826" s="51"/>
    </row>
    <row r="6827" spans="73:108" ht="15" x14ac:dyDescent="0.25">
      <c r="BU6827" s="91"/>
      <c r="BV6827" s="177">
        <v>2007</v>
      </c>
      <c r="BW6827" s="177">
        <v>10</v>
      </c>
      <c r="BX6827" s="177" t="s">
        <v>269</v>
      </c>
      <c r="BY6827" s="177" t="s">
        <v>262</v>
      </c>
      <c r="BZ6827" s="177" t="s">
        <v>347</v>
      </c>
      <c r="CA6827" s="177">
        <v>3</v>
      </c>
      <c r="CB6827" s="177" t="s">
        <v>264</v>
      </c>
      <c r="CC6827" s="122">
        <v>706.05</v>
      </c>
      <c r="CD6827" s="178" t="s">
        <v>29</v>
      </c>
      <c r="CE6827" s="177" t="s">
        <v>272</v>
      </c>
      <c r="CF6827" s="177" t="s">
        <v>272</v>
      </c>
      <c r="CG6827" s="83" t="s">
        <v>9</v>
      </c>
      <c r="CH6827" s="57"/>
      <c r="CV6827" s="51"/>
      <c r="CW6827" s="51"/>
      <c r="CX6827" s="51"/>
      <c r="CY6827" s="51"/>
      <c r="CZ6827" s="51"/>
      <c r="DA6827" s="51"/>
      <c r="DB6827" s="51"/>
      <c r="DC6827" s="51"/>
      <c r="DD6827" s="51"/>
    </row>
    <row r="6828" spans="73:108" ht="15" x14ac:dyDescent="0.25">
      <c r="BU6828" s="91"/>
      <c r="BV6828" s="177">
        <v>2007</v>
      </c>
      <c r="BW6828" s="177">
        <v>11</v>
      </c>
      <c r="BX6828" s="177" t="s">
        <v>269</v>
      </c>
      <c r="BY6828" s="177" t="s">
        <v>262</v>
      </c>
      <c r="BZ6828" s="177" t="s">
        <v>277</v>
      </c>
      <c r="CA6828" s="177">
        <v>3</v>
      </c>
      <c r="CB6828" s="177" t="s">
        <v>264</v>
      </c>
      <c r="CC6828" s="122">
        <v>24380.77</v>
      </c>
      <c r="CD6828" s="178" t="s">
        <v>29</v>
      </c>
      <c r="CE6828" s="177" t="s">
        <v>272</v>
      </c>
      <c r="CF6828" s="177" t="s">
        <v>272</v>
      </c>
      <c r="CG6828" s="83" t="s">
        <v>9</v>
      </c>
      <c r="CH6828" s="57"/>
      <c r="CV6828" s="51"/>
      <c r="CW6828" s="51"/>
      <c r="CX6828" s="51"/>
      <c r="CY6828" s="51"/>
      <c r="CZ6828" s="51"/>
      <c r="DA6828" s="51"/>
      <c r="DB6828" s="51"/>
      <c r="DC6828" s="51"/>
      <c r="DD6828" s="51"/>
    </row>
    <row r="6829" spans="73:108" ht="15" x14ac:dyDescent="0.25">
      <c r="BU6829" s="91"/>
      <c r="BV6829" s="177">
        <v>2007</v>
      </c>
      <c r="BW6829" s="177">
        <v>11</v>
      </c>
      <c r="BX6829" s="177" t="s">
        <v>269</v>
      </c>
      <c r="BY6829" s="177" t="s">
        <v>262</v>
      </c>
      <c r="BZ6829" s="177" t="s">
        <v>277</v>
      </c>
      <c r="CA6829" s="177">
        <v>3</v>
      </c>
      <c r="CB6829" s="177" t="s">
        <v>473</v>
      </c>
      <c r="CC6829" s="122">
        <v>1263.4000000000001</v>
      </c>
      <c r="CD6829" s="178" t="s">
        <v>29</v>
      </c>
      <c r="CE6829" s="177" t="s">
        <v>272</v>
      </c>
      <c r="CF6829" s="177" t="s">
        <v>272</v>
      </c>
      <c r="CG6829" s="83" t="s">
        <v>9</v>
      </c>
      <c r="CH6829" s="57"/>
      <c r="CV6829" s="51"/>
      <c r="CW6829" s="51"/>
      <c r="CX6829" s="51"/>
      <c r="CY6829" s="51"/>
      <c r="CZ6829" s="51"/>
      <c r="DA6829" s="51"/>
      <c r="DB6829" s="51"/>
      <c r="DC6829" s="51"/>
      <c r="DD6829" s="51"/>
    </row>
    <row r="6830" spans="73:108" ht="15" x14ac:dyDescent="0.25">
      <c r="BU6830" s="91"/>
      <c r="BV6830" s="177">
        <v>2007</v>
      </c>
      <c r="BW6830" s="177">
        <v>11</v>
      </c>
      <c r="BX6830" s="177" t="s">
        <v>269</v>
      </c>
      <c r="BY6830" s="177" t="s">
        <v>262</v>
      </c>
      <c r="BZ6830" s="177" t="s">
        <v>277</v>
      </c>
      <c r="CA6830" s="177">
        <v>3</v>
      </c>
      <c r="CB6830" s="177" t="s">
        <v>358</v>
      </c>
      <c r="CC6830" s="122">
        <v>29864.33</v>
      </c>
      <c r="CD6830" s="178" t="s">
        <v>29</v>
      </c>
      <c r="CE6830" s="177" t="s">
        <v>272</v>
      </c>
      <c r="CF6830" s="177" t="s">
        <v>272</v>
      </c>
      <c r="CG6830" s="83" t="s">
        <v>9</v>
      </c>
      <c r="CH6830" s="57"/>
      <c r="CV6830" s="51"/>
      <c r="CW6830" s="51"/>
      <c r="CX6830" s="51"/>
      <c r="CY6830" s="51"/>
      <c r="CZ6830" s="51"/>
      <c r="DA6830" s="51"/>
      <c r="DB6830" s="51"/>
      <c r="DC6830" s="51"/>
      <c r="DD6830" s="51"/>
    </row>
    <row r="6831" spans="73:108" ht="15" x14ac:dyDescent="0.25">
      <c r="BU6831" s="91"/>
      <c r="BV6831" s="177">
        <v>2007</v>
      </c>
      <c r="BW6831" s="177">
        <v>11</v>
      </c>
      <c r="BX6831" s="177" t="s">
        <v>269</v>
      </c>
      <c r="BY6831" s="177" t="s">
        <v>262</v>
      </c>
      <c r="BZ6831" s="177" t="s">
        <v>263</v>
      </c>
      <c r="CA6831" s="177">
        <v>3</v>
      </c>
      <c r="CB6831" s="177" t="s">
        <v>264</v>
      </c>
      <c r="CC6831" s="122">
        <v>28596.080000000002</v>
      </c>
      <c r="CD6831" s="178" t="s">
        <v>29</v>
      </c>
      <c r="CE6831" s="177" t="s">
        <v>272</v>
      </c>
      <c r="CF6831" s="177" t="s">
        <v>272</v>
      </c>
      <c r="CG6831" s="83" t="s">
        <v>9</v>
      </c>
      <c r="CH6831" s="57"/>
      <c r="CV6831" s="51"/>
      <c r="CW6831" s="51"/>
      <c r="CX6831" s="51"/>
      <c r="CY6831" s="51"/>
      <c r="CZ6831" s="51"/>
      <c r="DA6831" s="51"/>
      <c r="DB6831" s="51"/>
      <c r="DC6831" s="51"/>
      <c r="DD6831" s="51"/>
    </row>
    <row r="6832" spans="73:108" ht="15" x14ac:dyDescent="0.25">
      <c r="BU6832" s="91"/>
      <c r="BV6832" s="177">
        <v>2007</v>
      </c>
      <c r="BW6832" s="177">
        <v>11</v>
      </c>
      <c r="BX6832" s="177" t="s">
        <v>269</v>
      </c>
      <c r="BY6832" s="177" t="s">
        <v>262</v>
      </c>
      <c r="BZ6832" s="177" t="s">
        <v>266</v>
      </c>
      <c r="CA6832" s="177">
        <v>3</v>
      </c>
      <c r="CB6832" s="177" t="s">
        <v>264</v>
      </c>
      <c r="CC6832" s="122">
        <v>1960.2</v>
      </c>
      <c r="CD6832" s="178" t="s">
        <v>29</v>
      </c>
      <c r="CE6832" s="177" t="s">
        <v>272</v>
      </c>
      <c r="CF6832" s="177" t="s">
        <v>272</v>
      </c>
      <c r="CG6832" s="83" t="s">
        <v>9</v>
      </c>
      <c r="CH6832" s="57"/>
      <c r="CV6832" s="51"/>
      <c r="CW6832" s="51"/>
      <c r="CX6832" s="51"/>
      <c r="CY6832" s="51"/>
      <c r="CZ6832" s="51"/>
      <c r="DA6832" s="51"/>
      <c r="DB6832" s="51"/>
      <c r="DC6832" s="51"/>
      <c r="DD6832" s="51"/>
    </row>
    <row r="6833" spans="73:108" ht="15" x14ac:dyDescent="0.25">
      <c r="BU6833" s="91"/>
      <c r="BV6833" s="177">
        <v>2007</v>
      </c>
      <c r="BW6833" s="177">
        <v>11</v>
      </c>
      <c r="BX6833" s="177" t="s">
        <v>269</v>
      </c>
      <c r="BY6833" s="177" t="s">
        <v>262</v>
      </c>
      <c r="BZ6833" s="177" t="s">
        <v>268</v>
      </c>
      <c r="CA6833" s="177">
        <v>3</v>
      </c>
      <c r="CB6833" s="177" t="s">
        <v>264</v>
      </c>
      <c r="CC6833" s="122">
        <v>45000</v>
      </c>
      <c r="CD6833" s="178" t="s">
        <v>29</v>
      </c>
      <c r="CE6833" s="177" t="s">
        <v>272</v>
      </c>
      <c r="CF6833" s="177" t="s">
        <v>272</v>
      </c>
      <c r="CG6833" s="83" t="s">
        <v>9</v>
      </c>
      <c r="CH6833" s="57"/>
      <c r="CV6833" s="51"/>
      <c r="CW6833" s="51"/>
      <c r="CX6833" s="51"/>
      <c r="CY6833" s="51"/>
      <c r="CZ6833" s="51"/>
      <c r="DA6833" s="51"/>
      <c r="DB6833" s="51"/>
      <c r="DC6833" s="51"/>
      <c r="DD6833" s="51"/>
    </row>
    <row r="6834" spans="73:108" ht="15" x14ac:dyDescent="0.25">
      <c r="BU6834" s="91"/>
      <c r="BV6834" s="177">
        <v>2007</v>
      </c>
      <c r="BW6834" s="177">
        <v>11</v>
      </c>
      <c r="BX6834" s="177" t="s">
        <v>269</v>
      </c>
      <c r="BY6834" s="177" t="s">
        <v>262</v>
      </c>
      <c r="BZ6834" s="177" t="s">
        <v>316</v>
      </c>
      <c r="CA6834" s="177">
        <v>3</v>
      </c>
      <c r="CB6834" s="177" t="s">
        <v>358</v>
      </c>
      <c r="CC6834" s="122">
        <v>6973.16</v>
      </c>
      <c r="CD6834" s="178" t="s">
        <v>29</v>
      </c>
      <c r="CE6834" s="177" t="s">
        <v>272</v>
      </c>
      <c r="CF6834" s="177" t="s">
        <v>272</v>
      </c>
      <c r="CG6834" s="83" t="s">
        <v>9</v>
      </c>
      <c r="CH6834" s="57"/>
      <c r="CV6834" s="51"/>
      <c r="CW6834" s="51"/>
      <c r="CX6834" s="51"/>
      <c r="CY6834" s="51"/>
      <c r="CZ6834" s="51"/>
      <c r="DA6834" s="51"/>
      <c r="DB6834" s="51"/>
      <c r="DC6834" s="51"/>
      <c r="DD6834" s="51"/>
    </row>
    <row r="6835" spans="73:108" ht="15" x14ac:dyDescent="0.25">
      <c r="BU6835" s="91"/>
      <c r="BV6835" s="177">
        <v>2007</v>
      </c>
      <c r="BW6835" s="177">
        <v>11</v>
      </c>
      <c r="BX6835" s="177" t="s">
        <v>269</v>
      </c>
      <c r="BY6835" s="177" t="s">
        <v>262</v>
      </c>
      <c r="BZ6835" s="177" t="s">
        <v>347</v>
      </c>
      <c r="CA6835" s="177">
        <v>3</v>
      </c>
      <c r="CB6835" s="177" t="s">
        <v>264</v>
      </c>
      <c r="CC6835" s="122">
        <v>54081.69</v>
      </c>
      <c r="CD6835" s="178" t="s">
        <v>29</v>
      </c>
      <c r="CE6835" s="177" t="s">
        <v>272</v>
      </c>
      <c r="CF6835" s="177" t="s">
        <v>272</v>
      </c>
      <c r="CG6835" s="83" t="s">
        <v>9</v>
      </c>
      <c r="CH6835" s="57"/>
      <c r="CV6835" s="51"/>
      <c r="CW6835" s="51"/>
      <c r="CX6835" s="51"/>
      <c r="CY6835" s="51"/>
      <c r="CZ6835" s="51"/>
      <c r="DA6835" s="51"/>
      <c r="DB6835" s="51"/>
      <c r="DC6835" s="51"/>
      <c r="DD6835" s="51"/>
    </row>
    <row r="6836" spans="73:108" ht="15" x14ac:dyDescent="0.25">
      <c r="BU6836" s="91"/>
      <c r="BV6836" s="177">
        <v>2007</v>
      </c>
      <c r="BW6836" s="177">
        <v>11</v>
      </c>
      <c r="BX6836" s="177" t="s">
        <v>269</v>
      </c>
      <c r="BY6836" s="177" t="s">
        <v>262</v>
      </c>
      <c r="BZ6836" s="177" t="s">
        <v>347</v>
      </c>
      <c r="CA6836" s="177">
        <v>3</v>
      </c>
      <c r="CB6836" s="177" t="s">
        <v>264</v>
      </c>
      <c r="CC6836" s="122">
        <v>62602</v>
      </c>
      <c r="CD6836" s="178" t="s">
        <v>201</v>
      </c>
      <c r="CE6836" s="177" t="s">
        <v>272</v>
      </c>
      <c r="CF6836" s="177" t="s">
        <v>272</v>
      </c>
      <c r="CG6836" s="83" t="s">
        <v>9</v>
      </c>
      <c r="CH6836" s="57"/>
      <c r="CV6836" s="51"/>
      <c r="CW6836" s="51"/>
      <c r="CX6836" s="51"/>
      <c r="CY6836" s="51"/>
      <c r="CZ6836" s="51"/>
      <c r="DA6836" s="51"/>
      <c r="DB6836" s="51"/>
      <c r="DC6836" s="51"/>
      <c r="DD6836" s="51"/>
    </row>
    <row r="6837" spans="73:108" ht="15" x14ac:dyDescent="0.25">
      <c r="BU6837" s="91"/>
      <c r="BV6837" s="177">
        <v>2007</v>
      </c>
      <c r="BW6837" s="177">
        <v>12</v>
      </c>
      <c r="BX6837" s="177" t="s">
        <v>269</v>
      </c>
      <c r="BY6837" s="177" t="s">
        <v>262</v>
      </c>
      <c r="BZ6837" s="177" t="s">
        <v>277</v>
      </c>
      <c r="CA6837" s="177">
        <v>3</v>
      </c>
      <c r="CB6837" s="177" t="s">
        <v>264</v>
      </c>
      <c r="CC6837" s="122">
        <v>98807.44</v>
      </c>
      <c r="CD6837" s="178" t="s">
        <v>29</v>
      </c>
      <c r="CE6837" s="177" t="s">
        <v>272</v>
      </c>
      <c r="CF6837" s="177" t="s">
        <v>272</v>
      </c>
      <c r="CG6837" s="83" t="s">
        <v>9</v>
      </c>
      <c r="CH6837" s="57"/>
      <c r="CV6837" s="51"/>
      <c r="CW6837" s="51"/>
      <c r="CX6837" s="51"/>
      <c r="CY6837" s="51"/>
      <c r="CZ6837" s="51"/>
      <c r="DA6837" s="51"/>
      <c r="DB6837" s="51"/>
      <c r="DC6837" s="51"/>
      <c r="DD6837" s="51"/>
    </row>
    <row r="6838" spans="73:108" ht="15" x14ac:dyDescent="0.25">
      <c r="BU6838" s="91"/>
      <c r="BV6838" s="177">
        <v>2007</v>
      </c>
      <c r="BW6838" s="177">
        <v>12</v>
      </c>
      <c r="BX6838" s="177" t="s">
        <v>269</v>
      </c>
      <c r="BY6838" s="177" t="s">
        <v>262</v>
      </c>
      <c r="BZ6838" s="177" t="s">
        <v>277</v>
      </c>
      <c r="CA6838" s="177">
        <v>3</v>
      </c>
      <c r="CB6838" s="177" t="s">
        <v>473</v>
      </c>
      <c r="CC6838" s="122">
        <v>1263.4000000000001</v>
      </c>
      <c r="CD6838" s="178" t="s">
        <v>29</v>
      </c>
      <c r="CE6838" s="177" t="s">
        <v>272</v>
      </c>
      <c r="CF6838" s="177" t="s">
        <v>272</v>
      </c>
      <c r="CG6838" s="83" t="s">
        <v>9</v>
      </c>
      <c r="CH6838" s="57"/>
      <c r="CV6838" s="51"/>
      <c r="CW6838" s="51"/>
      <c r="CX6838" s="51"/>
      <c r="CY6838" s="51"/>
      <c r="CZ6838" s="51"/>
      <c r="DA6838" s="51"/>
      <c r="DB6838" s="51"/>
      <c r="DC6838" s="51"/>
      <c r="DD6838" s="51"/>
    </row>
    <row r="6839" spans="73:108" ht="15" x14ac:dyDescent="0.25">
      <c r="BU6839" s="91"/>
      <c r="BV6839" s="177">
        <v>2007</v>
      </c>
      <c r="BW6839" s="177">
        <v>12</v>
      </c>
      <c r="BX6839" s="177" t="s">
        <v>269</v>
      </c>
      <c r="BY6839" s="177" t="s">
        <v>262</v>
      </c>
      <c r="BZ6839" s="177" t="s">
        <v>277</v>
      </c>
      <c r="CA6839" s="177">
        <v>3</v>
      </c>
      <c r="CB6839" s="177" t="s">
        <v>389</v>
      </c>
      <c r="CC6839" s="122">
        <v>11978.6</v>
      </c>
      <c r="CD6839" s="178" t="s">
        <v>201</v>
      </c>
      <c r="CE6839" s="177" t="s">
        <v>272</v>
      </c>
      <c r="CF6839" s="177" t="s">
        <v>272</v>
      </c>
      <c r="CG6839" s="83" t="s">
        <v>9</v>
      </c>
      <c r="CH6839" s="57"/>
      <c r="CV6839" s="51"/>
      <c r="CW6839" s="51"/>
      <c r="CX6839" s="51"/>
      <c r="CY6839" s="51"/>
      <c r="CZ6839" s="51"/>
      <c r="DA6839" s="51"/>
      <c r="DB6839" s="51"/>
      <c r="DC6839" s="51"/>
      <c r="DD6839" s="51"/>
    </row>
    <row r="6840" spans="73:108" ht="15" x14ac:dyDescent="0.25">
      <c r="BU6840" s="91"/>
      <c r="BV6840" s="177">
        <v>2007</v>
      </c>
      <c r="BW6840" s="177">
        <v>12</v>
      </c>
      <c r="BX6840" s="177" t="s">
        <v>269</v>
      </c>
      <c r="BY6840" s="177" t="s">
        <v>262</v>
      </c>
      <c r="BZ6840" s="177" t="s">
        <v>263</v>
      </c>
      <c r="CA6840" s="177">
        <v>3</v>
      </c>
      <c r="CB6840" s="177" t="s">
        <v>264</v>
      </c>
      <c r="CC6840" s="122">
        <v>136710.84</v>
      </c>
      <c r="CD6840" s="178" t="s">
        <v>29</v>
      </c>
      <c r="CE6840" s="177" t="s">
        <v>272</v>
      </c>
      <c r="CF6840" s="177" t="s">
        <v>272</v>
      </c>
      <c r="CG6840" s="83" t="s">
        <v>9</v>
      </c>
      <c r="CH6840" s="57"/>
      <c r="CV6840" s="51"/>
      <c r="CW6840" s="51"/>
      <c r="CX6840" s="51"/>
      <c r="CY6840" s="51"/>
      <c r="CZ6840" s="51"/>
      <c r="DA6840" s="51"/>
      <c r="DB6840" s="51"/>
      <c r="DC6840" s="51"/>
      <c r="DD6840" s="51"/>
    </row>
    <row r="6841" spans="73:108" ht="15" x14ac:dyDescent="0.25">
      <c r="BU6841" s="91"/>
      <c r="BV6841" s="177">
        <v>2007</v>
      </c>
      <c r="BW6841" s="177">
        <v>12</v>
      </c>
      <c r="BX6841" s="177" t="s">
        <v>269</v>
      </c>
      <c r="BY6841" s="177" t="s">
        <v>262</v>
      </c>
      <c r="BZ6841" s="177" t="s">
        <v>266</v>
      </c>
      <c r="CA6841" s="177">
        <v>3</v>
      </c>
      <c r="CB6841" s="177" t="s">
        <v>264</v>
      </c>
      <c r="CC6841" s="122">
        <v>1960.2</v>
      </c>
      <c r="CD6841" s="178" t="s">
        <v>29</v>
      </c>
      <c r="CE6841" s="177" t="s">
        <v>272</v>
      </c>
      <c r="CF6841" s="177" t="s">
        <v>272</v>
      </c>
      <c r="CG6841" s="83" t="s">
        <v>9</v>
      </c>
      <c r="CH6841" s="57"/>
      <c r="CV6841" s="51"/>
      <c r="CW6841" s="51"/>
      <c r="CX6841" s="51"/>
      <c r="CY6841" s="51"/>
      <c r="CZ6841" s="51"/>
      <c r="DA6841" s="51"/>
      <c r="DB6841" s="51"/>
      <c r="DC6841" s="51"/>
      <c r="DD6841" s="51"/>
    </row>
    <row r="6842" spans="73:108" ht="15" x14ac:dyDescent="0.25">
      <c r="BU6842" s="91"/>
      <c r="BV6842" s="177">
        <v>2007</v>
      </c>
      <c r="BW6842" s="177">
        <v>12</v>
      </c>
      <c r="BX6842" s="177" t="s">
        <v>269</v>
      </c>
      <c r="BY6842" s="177" t="s">
        <v>262</v>
      </c>
      <c r="BZ6842" s="177" t="s">
        <v>316</v>
      </c>
      <c r="CA6842" s="177">
        <v>3</v>
      </c>
      <c r="CB6842" s="177" t="s">
        <v>473</v>
      </c>
      <c r="CC6842" s="122">
        <v>18815.490000000002</v>
      </c>
      <c r="CD6842" s="178" t="s">
        <v>29</v>
      </c>
      <c r="CE6842" s="177" t="s">
        <v>272</v>
      </c>
      <c r="CF6842" s="177" t="s">
        <v>272</v>
      </c>
      <c r="CG6842" s="83" t="s">
        <v>9</v>
      </c>
      <c r="CH6842" s="57"/>
      <c r="CV6842" s="51"/>
      <c r="CW6842" s="51"/>
      <c r="CX6842" s="51"/>
      <c r="CY6842" s="51"/>
      <c r="CZ6842" s="51"/>
      <c r="DA6842" s="51"/>
      <c r="DB6842" s="51"/>
      <c r="DC6842" s="51"/>
      <c r="DD6842" s="51"/>
    </row>
    <row r="6843" spans="73:108" ht="15" x14ac:dyDescent="0.25">
      <c r="BU6843" s="91"/>
      <c r="BV6843" s="177">
        <v>2007</v>
      </c>
      <c r="BW6843" s="177">
        <v>12</v>
      </c>
      <c r="BX6843" s="177" t="s">
        <v>269</v>
      </c>
      <c r="BY6843" s="177" t="s">
        <v>262</v>
      </c>
      <c r="BZ6843" s="177" t="s">
        <v>316</v>
      </c>
      <c r="CA6843" s="177">
        <v>3</v>
      </c>
      <c r="CB6843" s="177" t="s">
        <v>358</v>
      </c>
      <c r="CC6843" s="122">
        <v>50057.55</v>
      </c>
      <c r="CD6843" s="178" t="s">
        <v>29</v>
      </c>
      <c r="CE6843" s="177" t="s">
        <v>272</v>
      </c>
      <c r="CF6843" s="177" t="s">
        <v>272</v>
      </c>
      <c r="CG6843" s="83" t="s">
        <v>9</v>
      </c>
      <c r="CH6843" s="57"/>
      <c r="CV6843" s="51"/>
      <c r="CW6843" s="51"/>
      <c r="CX6843" s="51"/>
      <c r="CY6843" s="51"/>
      <c r="CZ6843" s="51"/>
      <c r="DA6843" s="51"/>
      <c r="DB6843" s="51"/>
      <c r="DC6843" s="51"/>
      <c r="DD6843" s="51"/>
    </row>
    <row r="6844" spans="73:108" ht="15" x14ac:dyDescent="0.25">
      <c r="BU6844" s="91"/>
      <c r="BV6844" s="177">
        <v>2007</v>
      </c>
      <c r="BW6844" s="177">
        <v>12</v>
      </c>
      <c r="BX6844" s="177" t="s">
        <v>269</v>
      </c>
      <c r="BY6844" s="177" t="s">
        <v>262</v>
      </c>
      <c r="BZ6844" s="177" t="s">
        <v>347</v>
      </c>
      <c r="CA6844" s="177">
        <v>3</v>
      </c>
      <c r="CB6844" s="177" t="s">
        <v>264</v>
      </c>
      <c r="CC6844" s="122">
        <v>51356.6</v>
      </c>
      <c r="CD6844" s="178" t="s">
        <v>29</v>
      </c>
      <c r="CE6844" s="177" t="s">
        <v>272</v>
      </c>
      <c r="CF6844" s="177" t="s">
        <v>272</v>
      </c>
      <c r="CG6844" s="83" t="s">
        <v>9</v>
      </c>
      <c r="CH6844" s="57"/>
      <c r="CV6844" s="51"/>
      <c r="CW6844" s="51"/>
      <c r="CX6844" s="51"/>
      <c r="CY6844" s="51"/>
      <c r="CZ6844" s="51"/>
      <c r="DA6844" s="51"/>
      <c r="DB6844" s="51"/>
      <c r="DC6844" s="51"/>
      <c r="DD6844" s="51"/>
    </row>
    <row r="6845" spans="73:108" ht="15" x14ac:dyDescent="0.25">
      <c r="BU6845" s="91"/>
      <c r="BV6845" s="177">
        <v>2007</v>
      </c>
      <c r="BW6845" s="177">
        <v>12</v>
      </c>
      <c r="BX6845" s="177" t="s">
        <v>269</v>
      </c>
      <c r="BY6845" s="177" t="s">
        <v>262</v>
      </c>
      <c r="BZ6845" s="177" t="s">
        <v>347</v>
      </c>
      <c r="CA6845" s="177">
        <v>3</v>
      </c>
      <c r="CB6845" s="177" t="s">
        <v>473</v>
      </c>
      <c r="CC6845" s="122">
        <v>62602</v>
      </c>
      <c r="CD6845" s="178" t="s">
        <v>29</v>
      </c>
      <c r="CE6845" s="177" t="s">
        <v>272</v>
      </c>
      <c r="CF6845" s="177" t="s">
        <v>272</v>
      </c>
      <c r="CG6845" s="83" t="s">
        <v>9</v>
      </c>
      <c r="CH6845" s="57"/>
      <c r="CV6845" s="51"/>
      <c r="CW6845" s="51"/>
      <c r="CX6845" s="51"/>
      <c r="CY6845" s="51"/>
      <c r="CZ6845" s="51"/>
      <c r="DA6845" s="51"/>
      <c r="DB6845" s="51"/>
      <c r="DC6845" s="51"/>
      <c r="DD6845" s="51"/>
    </row>
    <row r="6846" spans="73:108" ht="15" x14ac:dyDescent="0.25">
      <c r="BU6846" s="91"/>
      <c r="BV6846" s="177">
        <v>2007</v>
      </c>
      <c r="BW6846" s="177">
        <v>12</v>
      </c>
      <c r="BX6846" s="177" t="s">
        <v>269</v>
      </c>
      <c r="BY6846" s="177" t="s">
        <v>262</v>
      </c>
      <c r="BZ6846" s="177" t="s">
        <v>263</v>
      </c>
      <c r="CA6846" s="177">
        <v>7</v>
      </c>
      <c r="CB6846" s="177" t="s">
        <v>264</v>
      </c>
      <c r="CC6846" s="122">
        <v>4099.93</v>
      </c>
      <c r="CD6846" s="178" t="s">
        <v>29</v>
      </c>
      <c r="CE6846" s="177" t="s">
        <v>272</v>
      </c>
      <c r="CF6846" s="177" t="s">
        <v>272</v>
      </c>
      <c r="CG6846" s="83" t="s">
        <v>89</v>
      </c>
      <c r="CH6846" s="57"/>
      <c r="CV6846" s="51"/>
      <c r="CW6846" s="51"/>
      <c r="CX6846" s="51"/>
      <c r="CY6846" s="51"/>
      <c r="CZ6846" s="51"/>
      <c r="DA6846" s="51"/>
      <c r="DB6846" s="51"/>
      <c r="DC6846" s="51"/>
      <c r="DD6846" s="51"/>
    </row>
    <row r="6847" spans="73:108" ht="15" x14ac:dyDescent="0.25">
      <c r="BU6847" s="91"/>
      <c r="BV6847" s="177">
        <v>2008</v>
      </c>
      <c r="BW6847" s="177">
        <v>1</v>
      </c>
      <c r="BX6847" s="177" t="s">
        <v>269</v>
      </c>
      <c r="BY6847" s="177" t="s">
        <v>262</v>
      </c>
      <c r="BZ6847" s="177" t="s">
        <v>277</v>
      </c>
      <c r="CA6847" s="177">
        <v>3</v>
      </c>
      <c r="CB6847" s="177" t="s">
        <v>264</v>
      </c>
      <c r="CC6847" s="122">
        <v>5853.14</v>
      </c>
      <c r="CD6847" s="178" t="s">
        <v>29</v>
      </c>
      <c r="CE6847" s="177" t="s">
        <v>272</v>
      </c>
      <c r="CF6847" s="177" t="s">
        <v>272</v>
      </c>
      <c r="CG6847" s="83" t="s">
        <v>9</v>
      </c>
      <c r="CH6847" s="57"/>
      <c r="CV6847" s="51"/>
      <c r="CW6847" s="51"/>
      <c r="CX6847" s="51"/>
      <c r="CY6847" s="51"/>
      <c r="CZ6847" s="51"/>
      <c r="DA6847" s="51"/>
      <c r="DB6847" s="51"/>
      <c r="DC6847" s="51"/>
      <c r="DD6847" s="51"/>
    </row>
    <row r="6848" spans="73:108" ht="15" x14ac:dyDescent="0.25">
      <c r="BU6848" s="91"/>
      <c r="BV6848" s="177">
        <v>2008</v>
      </c>
      <c r="BW6848" s="177">
        <v>1</v>
      </c>
      <c r="BX6848" s="177" t="s">
        <v>269</v>
      </c>
      <c r="BY6848" s="177" t="s">
        <v>262</v>
      </c>
      <c r="BZ6848" s="177" t="s">
        <v>263</v>
      </c>
      <c r="CA6848" s="177">
        <v>3</v>
      </c>
      <c r="CB6848" s="177" t="s">
        <v>264</v>
      </c>
      <c r="CC6848" s="122">
        <v>19209.400000000001</v>
      </c>
      <c r="CD6848" s="178" t="s">
        <v>29</v>
      </c>
      <c r="CE6848" s="177" t="s">
        <v>272</v>
      </c>
      <c r="CF6848" s="177" t="s">
        <v>272</v>
      </c>
      <c r="CG6848" s="83" t="s">
        <v>9</v>
      </c>
      <c r="CH6848" s="57"/>
      <c r="CV6848" s="51"/>
      <c r="CW6848" s="51"/>
      <c r="CX6848" s="51"/>
      <c r="CY6848" s="51"/>
      <c r="CZ6848" s="51"/>
      <c r="DA6848" s="51"/>
      <c r="DB6848" s="51"/>
      <c r="DC6848" s="51"/>
      <c r="DD6848" s="51"/>
    </row>
    <row r="6849" spans="73:108" ht="15" x14ac:dyDescent="0.25">
      <c r="BU6849" s="91"/>
      <c r="BV6849" s="177">
        <v>2008</v>
      </c>
      <c r="BW6849" s="177">
        <v>1</v>
      </c>
      <c r="BX6849" s="177" t="s">
        <v>269</v>
      </c>
      <c r="BY6849" s="177" t="s">
        <v>262</v>
      </c>
      <c r="BZ6849" s="177" t="s">
        <v>268</v>
      </c>
      <c r="CA6849" s="177">
        <v>3</v>
      </c>
      <c r="CB6849" s="177" t="s">
        <v>264</v>
      </c>
      <c r="CC6849" s="122">
        <v>96194.64</v>
      </c>
      <c r="CD6849" s="178" t="s">
        <v>29</v>
      </c>
      <c r="CE6849" s="177" t="s">
        <v>272</v>
      </c>
      <c r="CF6849" s="177" t="s">
        <v>272</v>
      </c>
      <c r="CG6849" s="83" t="s">
        <v>9</v>
      </c>
      <c r="CH6849" s="57"/>
      <c r="CV6849" s="51"/>
      <c r="CW6849" s="51"/>
      <c r="CX6849" s="51"/>
      <c r="CY6849" s="51"/>
      <c r="CZ6849" s="51"/>
      <c r="DA6849" s="51"/>
      <c r="DB6849" s="51"/>
      <c r="DC6849" s="51"/>
      <c r="DD6849" s="51"/>
    </row>
    <row r="6850" spans="73:108" ht="15" x14ac:dyDescent="0.25">
      <c r="BU6850" s="91"/>
      <c r="BV6850" s="177">
        <v>2008</v>
      </c>
      <c r="BW6850" s="177">
        <v>1</v>
      </c>
      <c r="BX6850" s="177" t="s">
        <v>269</v>
      </c>
      <c r="BY6850" s="177" t="s">
        <v>262</v>
      </c>
      <c r="BZ6850" s="177" t="s">
        <v>316</v>
      </c>
      <c r="CA6850" s="177">
        <v>3</v>
      </c>
      <c r="CB6850" s="177" t="s">
        <v>358</v>
      </c>
      <c r="CC6850" s="122">
        <v>1973.52</v>
      </c>
      <c r="CD6850" s="178" t="s">
        <v>29</v>
      </c>
      <c r="CE6850" s="177" t="s">
        <v>272</v>
      </c>
      <c r="CF6850" s="177" t="s">
        <v>272</v>
      </c>
      <c r="CG6850" s="83" t="s">
        <v>9</v>
      </c>
      <c r="CH6850" s="57"/>
      <c r="CV6850" s="51"/>
      <c r="CW6850" s="51"/>
      <c r="CX6850" s="51"/>
      <c r="CY6850" s="51"/>
      <c r="CZ6850" s="51"/>
      <c r="DA6850" s="51"/>
      <c r="DB6850" s="51"/>
      <c r="DC6850" s="51"/>
      <c r="DD6850" s="51"/>
    </row>
    <row r="6851" spans="73:108" ht="15" x14ac:dyDescent="0.25">
      <c r="BU6851" s="91"/>
      <c r="BV6851" s="177">
        <v>2008</v>
      </c>
      <c r="BW6851" s="177">
        <v>1</v>
      </c>
      <c r="BX6851" s="177" t="s">
        <v>269</v>
      </c>
      <c r="BY6851" s="177" t="s">
        <v>262</v>
      </c>
      <c r="BZ6851" s="177" t="s">
        <v>347</v>
      </c>
      <c r="CA6851" s="177">
        <v>3</v>
      </c>
      <c r="CB6851" s="177" t="s">
        <v>264</v>
      </c>
      <c r="CC6851" s="122">
        <v>15220.05</v>
      </c>
      <c r="CD6851" s="178" t="s">
        <v>29</v>
      </c>
      <c r="CE6851" s="177" t="s">
        <v>272</v>
      </c>
      <c r="CF6851" s="177" t="s">
        <v>272</v>
      </c>
      <c r="CG6851" s="83" t="s">
        <v>9</v>
      </c>
      <c r="CH6851" s="57"/>
      <c r="CV6851" s="51"/>
      <c r="CW6851" s="51"/>
      <c r="CX6851" s="51"/>
      <c r="CY6851" s="51"/>
      <c r="CZ6851" s="51"/>
      <c r="DA6851" s="51"/>
      <c r="DB6851" s="51"/>
      <c r="DC6851" s="51"/>
      <c r="DD6851" s="51"/>
    </row>
    <row r="6852" spans="73:108" ht="15" x14ac:dyDescent="0.25">
      <c r="BU6852" s="91"/>
      <c r="BV6852" s="177">
        <v>2008</v>
      </c>
      <c r="BW6852" s="177">
        <v>2</v>
      </c>
      <c r="BX6852" s="177" t="s">
        <v>269</v>
      </c>
      <c r="BY6852" s="177" t="s">
        <v>262</v>
      </c>
      <c r="BZ6852" s="177" t="s">
        <v>277</v>
      </c>
      <c r="CA6852" s="177">
        <v>3</v>
      </c>
      <c r="CB6852" s="177" t="s">
        <v>264</v>
      </c>
      <c r="CC6852" s="122">
        <v>104261.8</v>
      </c>
      <c r="CD6852" s="178" t="s">
        <v>29</v>
      </c>
      <c r="CE6852" s="177" t="s">
        <v>272</v>
      </c>
      <c r="CF6852" s="177" t="s">
        <v>272</v>
      </c>
      <c r="CG6852" s="83" t="s">
        <v>9</v>
      </c>
      <c r="CH6852" s="57"/>
      <c r="CV6852" s="51"/>
      <c r="CW6852" s="51"/>
      <c r="CX6852" s="51"/>
      <c r="CY6852" s="51"/>
      <c r="CZ6852" s="51"/>
      <c r="DA6852" s="51"/>
      <c r="DB6852" s="51"/>
      <c r="DC6852" s="51"/>
      <c r="DD6852" s="51"/>
    </row>
    <row r="6853" spans="73:108" ht="15" x14ac:dyDescent="0.25">
      <c r="BU6853" s="91"/>
      <c r="BV6853" s="177">
        <v>2008</v>
      </c>
      <c r="BW6853" s="177">
        <v>2</v>
      </c>
      <c r="BX6853" s="177" t="s">
        <v>269</v>
      </c>
      <c r="BY6853" s="177" t="s">
        <v>262</v>
      </c>
      <c r="BZ6853" s="177" t="s">
        <v>277</v>
      </c>
      <c r="CA6853" s="177">
        <v>3</v>
      </c>
      <c r="CB6853" s="177" t="s">
        <v>264</v>
      </c>
      <c r="CC6853" s="122">
        <v>313.17</v>
      </c>
      <c r="CD6853" s="178" t="s">
        <v>201</v>
      </c>
      <c r="CE6853" s="177" t="s">
        <v>272</v>
      </c>
      <c r="CF6853" s="177" t="s">
        <v>272</v>
      </c>
      <c r="CG6853" s="83" t="s">
        <v>9</v>
      </c>
      <c r="CH6853" s="57"/>
      <c r="CV6853" s="51"/>
      <c r="CW6853" s="51"/>
      <c r="CX6853" s="51"/>
      <c r="CY6853" s="51"/>
      <c r="CZ6853" s="51"/>
      <c r="DA6853" s="51"/>
      <c r="DB6853" s="51"/>
      <c r="DC6853" s="51"/>
      <c r="DD6853" s="51"/>
    </row>
    <row r="6854" spans="73:108" ht="15" x14ac:dyDescent="0.25">
      <c r="BU6854" s="91"/>
      <c r="BV6854" s="177">
        <v>2008</v>
      </c>
      <c r="BW6854" s="177">
        <v>2</v>
      </c>
      <c r="BX6854" s="177" t="s">
        <v>269</v>
      </c>
      <c r="BY6854" s="177" t="s">
        <v>262</v>
      </c>
      <c r="BZ6854" s="177" t="s">
        <v>263</v>
      </c>
      <c r="CA6854" s="177">
        <v>3</v>
      </c>
      <c r="CB6854" s="177" t="s">
        <v>264</v>
      </c>
      <c r="CC6854" s="122">
        <v>1700</v>
      </c>
      <c r="CD6854" s="178" t="s">
        <v>29</v>
      </c>
      <c r="CE6854" s="177" t="s">
        <v>272</v>
      </c>
      <c r="CF6854" s="177" t="s">
        <v>272</v>
      </c>
      <c r="CG6854" s="83" t="s">
        <v>9</v>
      </c>
      <c r="CH6854" s="57"/>
      <c r="CV6854" s="51"/>
      <c r="CW6854" s="51"/>
      <c r="CX6854" s="51"/>
      <c r="CY6854" s="51"/>
      <c r="CZ6854" s="51"/>
      <c r="DA6854" s="51"/>
      <c r="DB6854" s="51"/>
      <c r="DC6854" s="51"/>
      <c r="DD6854" s="51"/>
    </row>
    <row r="6855" spans="73:108" ht="15" x14ac:dyDescent="0.25">
      <c r="BU6855" s="91"/>
      <c r="BV6855" s="177">
        <v>2008</v>
      </c>
      <c r="BW6855" s="177">
        <v>2</v>
      </c>
      <c r="BX6855" s="177" t="s">
        <v>269</v>
      </c>
      <c r="BY6855" s="177" t="s">
        <v>262</v>
      </c>
      <c r="BZ6855" s="177" t="s">
        <v>266</v>
      </c>
      <c r="CA6855" s="177">
        <v>3</v>
      </c>
      <c r="CB6855" s="177" t="s">
        <v>264</v>
      </c>
      <c r="CC6855" s="122">
        <v>50000</v>
      </c>
      <c r="CD6855" s="178" t="s">
        <v>29</v>
      </c>
      <c r="CE6855" s="177" t="s">
        <v>272</v>
      </c>
      <c r="CF6855" s="177" t="s">
        <v>272</v>
      </c>
      <c r="CG6855" s="83" t="s">
        <v>9</v>
      </c>
      <c r="CH6855" s="57"/>
      <c r="CV6855" s="51"/>
      <c r="CW6855" s="51"/>
      <c r="CX6855" s="51"/>
      <c r="CY6855" s="51"/>
      <c r="CZ6855" s="51"/>
      <c r="DA6855" s="51"/>
      <c r="DB6855" s="51"/>
      <c r="DC6855" s="51"/>
      <c r="DD6855" s="51"/>
    </row>
    <row r="6856" spans="73:108" ht="15" x14ac:dyDescent="0.25">
      <c r="BU6856" s="91"/>
      <c r="BV6856" s="177">
        <v>2008</v>
      </c>
      <c r="BW6856" s="177">
        <v>2</v>
      </c>
      <c r="BX6856" s="177" t="s">
        <v>269</v>
      </c>
      <c r="BY6856" s="177" t="s">
        <v>262</v>
      </c>
      <c r="BZ6856" s="177" t="s">
        <v>267</v>
      </c>
      <c r="CA6856" s="177">
        <v>3</v>
      </c>
      <c r="CB6856" s="177" t="s">
        <v>264</v>
      </c>
      <c r="CC6856" s="122">
        <v>50000</v>
      </c>
      <c r="CD6856" s="178" t="s">
        <v>29</v>
      </c>
      <c r="CE6856" s="177" t="s">
        <v>272</v>
      </c>
      <c r="CF6856" s="177" t="s">
        <v>272</v>
      </c>
      <c r="CG6856" s="83" t="s">
        <v>9</v>
      </c>
      <c r="CH6856" s="57"/>
      <c r="CV6856" s="51"/>
      <c r="CW6856" s="51"/>
      <c r="CX6856" s="51"/>
      <c r="CY6856" s="51"/>
      <c r="CZ6856" s="51"/>
      <c r="DA6856" s="51"/>
      <c r="DB6856" s="51"/>
      <c r="DC6856" s="51"/>
      <c r="DD6856" s="51"/>
    </row>
    <row r="6857" spans="73:108" ht="15" x14ac:dyDescent="0.25">
      <c r="BU6857" s="91"/>
      <c r="BV6857" s="177">
        <v>2008</v>
      </c>
      <c r="BW6857" s="177">
        <v>2</v>
      </c>
      <c r="BX6857" s="177" t="s">
        <v>269</v>
      </c>
      <c r="BY6857" s="177" t="s">
        <v>262</v>
      </c>
      <c r="BZ6857" s="177" t="s">
        <v>268</v>
      </c>
      <c r="CA6857" s="177">
        <v>3</v>
      </c>
      <c r="CB6857" s="177" t="s">
        <v>264</v>
      </c>
      <c r="CC6857" s="122">
        <v>146478.78</v>
      </c>
      <c r="CD6857" s="178" t="s">
        <v>29</v>
      </c>
      <c r="CE6857" s="177" t="s">
        <v>272</v>
      </c>
      <c r="CF6857" s="177" t="s">
        <v>272</v>
      </c>
      <c r="CG6857" s="83" t="s">
        <v>9</v>
      </c>
      <c r="CH6857" s="57"/>
      <c r="CV6857" s="51"/>
      <c r="CW6857" s="51"/>
      <c r="CX6857" s="51"/>
      <c r="CY6857" s="51"/>
      <c r="CZ6857" s="51"/>
      <c r="DA6857" s="51"/>
      <c r="DB6857" s="51"/>
      <c r="DC6857" s="51"/>
      <c r="DD6857" s="51"/>
    </row>
    <row r="6858" spans="73:108" ht="15" x14ac:dyDescent="0.25">
      <c r="BU6858" s="91"/>
      <c r="BV6858" s="177">
        <v>2008</v>
      </c>
      <c r="BW6858" s="177">
        <v>2</v>
      </c>
      <c r="BX6858" s="177" t="s">
        <v>269</v>
      </c>
      <c r="BY6858" s="177" t="s">
        <v>262</v>
      </c>
      <c r="BZ6858" s="177" t="s">
        <v>316</v>
      </c>
      <c r="CA6858" s="177">
        <v>3</v>
      </c>
      <c r="CB6858" s="177" t="s">
        <v>264</v>
      </c>
      <c r="CC6858" s="122">
        <v>57179</v>
      </c>
      <c r="CD6858" s="178" t="s">
        <v>29</v>
      </c>
      <c r="CE6858" s="177" t="s">
        <v>272</v>
      </c>
      <c r="CF6858" s="177" t="s">
        <v>272</v>
      </c>
      <c r="CG6858" s="83" t="s">
        <v>9</v>
      </c>
      <c r="CH6858" s="57"/>
      <c r="CV6858" s="51"/>
      <c r="CW6858" s="51"/>
      <c r="CX6858" s="51"/>
      <c r="CY6858" s="51"/>
      <c r="CZ6858" s="51"/>
      <c r="DA6858" s="51"/>
      <c r="DB6858" s="51"/>
      <c r="DC6858" s="51"/>
      <c r="DD6858" s="51"/>
    </row>
    <row r="6859" spans="73:108" ht="15" x14ac:dyDescent="0.25">
      <c r="BU6859" s="91"/>
      <c r="BV6859" s="177">
        <v>2008</v>
      </c>
      <c r="BW6859" s="177">
        <v>2</v>
      </c>
      <c r="BX6859" s="177" t="s">
        <v>269</v>
      </c>
      <c r="BY6859" s="177" t="s">
        <v>262</v>
      </c>
      <c r="BZ6859" s="177" t="s">
        <v>316</v>
      </c>
      <c r="CA6859" s="177">
        <v>3</v>
      </c>
      <c r="CB6859" s="177" t="s">
        <v>358</v>
      </c>
      <c r="CC6859" s="122">
        <v>1973.52</v>
      </c>
      <c r="CD6859" s="178" t="s">
        <v>29</v>
      </c>
      <c r="CE6859" s="177" t="s">
        <v>272</v>
      </c>
      <c r="CF6859" s="177" t="s">
        <v>272</v>
      </c>
      <c r="CG6859" s="83" t="s">
        <v>9</v>
      </c>
      <c r="CH6859" s="57"/>
      <c r="CV6859" s="51"/>
      <c r="CW6859" s="51"/>
      <c r="CX6859" s="51"/>
      <c r="CY6859" s="51"/>
      <c r="CZ6859" s="51"/>
      <c r="DA6859" s="51"/>
      <c r="DB6859" s="51"/>
      <c r="DC6859" s="51"/>
      <c r="DD6859" s="51"/>
    </row>
    <row r="6860" spans="73:108" ht="15" x14ac:dyDescent="0.25">
      <c r="BU6860" s="91"/>
      <c r="BV6860" s="177">
        <v>2008</v>
      </c>
      <c r="BW6860" s="177">
        <v>2</v>
      </c>
      <c r="BX6860" s="177" t="s">
        <v>269</v>
      </c>
      <c r="BY6860" s="177" t="s">
        <v>262</v>
      </c>
      <c r="BZ6860" s="177" t="s">
        <v>347</v>
      </c>
      <c r="CA6860" s="177">
        <v>3</v>
      </c>
      <c r="CB6860" s="177" t="s">
        <v>264</v>
      </c>
      <c r="CC6860" s="122">
        <v>514.54</v>
      </c>
      <c r="CD6860" s="178" t="s">
        <v>29</v>
      </c>
      <c r="CE6860" s="177" t="s">
        <v>272</v>
      </c>
      <c r="CF6860" s="177" t="s">
        <v>272</v>
      </c>
      <c r="CG6860" s="83" t="s">
        <v>9</v>
      </c>
      <c r="CH6860" s="57"/>
      <c r="CV6860" s="51"/>
      <c r="CW6860" s="51"/>
      <c r="CX6860" s="51"/>
      <c r="CY6860" s="51"/>
      <c r="CZ6860" s="51"/>
      <c r="DA6860" s="51"/>
      <c r="DB6860" s="51"/>
      <c r="DC6860" s="51"/>
      <c r="DD6860" s="51"/>
    </row>
    <row r="6861" spans="73:108" ht="15" x14ac:dyDescent="0.25">
      <c r="BU6861" s="91"/>
      <c r="BV6861" s="177">
        <v>2008</v>
      </c>
      <c r="BW6861" s="177">
        <v>2</v>
      </c>
      <c r="BX6861" s="177" t="s">
        <v>269</v>
      </c>
      <c r="BY6861" s="177" t="s">
        <v>262</v>
      </c>
      <c r="BZ6861" s="177" t="s">
        <v>277</v>
      </c>
      <c r="CA6861" s="177">
        <v>7</v>
      </c>
      <c r="CB6861" s="177" t="s">
        <v>264</v>
      </c>
      <c r="CC6861" s="122">
        <v>221.19</v>
      </c>
      <c r="CD6861" s="178" t="s">
        <v>201</v>
      </c>
      <c r="CE6861" s="177" t="s">
        <v>272</v>
      </c>
      <c r="CF6861" s="177" t="s">
        <v>272</v>
      </c>
      <c r="CG6861" s="83" t="s">
        <v>89</v>
      </c>
      <c r="CH6861" s="57"/>
      <c r="CV6861" s="51"/>
      <c r="CW6861" s="51"/>
      <c r="CX6861" s="51"/>
      <c r="CY6861" s="51"/>
      <c r="CZ6861" s="51"/>
      <c r="DA6861" s="51"/>
      <c r="DB6861" s="51"/>
      <c r="DC6861" s="51"/>
      <c r="DD6861" s="51"/>
    </row>
    <row r="6862" spans="73:108" ht="15" x14ac:dyDescent="0.25">
      <c r="BU6862" s="91"/>
      <c r="BV6862" s="177">
        <v>2008</v>
      </c>
      <c r="BW6862" s="177">
        <v>3</v>
      </c>
      <c r="BX6862" s="177" t="s">
        <v>269</v>
      </c>
      <c r="BY6862" s="177" t="s">
        <v>262</v>
      </c>
      <c r="BZ6862" s="177" t="s">
        <v>277</v>
      </c>
      <c r="CA6862" s="177">
        <v>3</v>
      </c>
      <c r="CB6862" s="177" t="s">
        <v>264</v>
      </c>
      <c r="CC6862" s="122">
        <v>215246.07</v>
      </c>
      <c r="CD6862" s="178" t="s">
        <v>29</v>
      </c>
      <c r="CE6862" s="177" t="s">
        <v>272</v>
      </c>
      <c r="CF6862" s="177" t="s">
        <v>272</v>
      </c>
      <c r="CG6862" s="83" t="s">
        <v>9</v>
      </c>
      <c r="CH6862" s="57"/>
      <c r="CV6862" s="51"/>
      <c r="CW6862" s="51"/>
      <c r="CX6862" s="51"/>
      <c r="CY6862" s="51"/>
      <c r="CZ6862" s="51"/>
      <c r="DA6862" s="51"/>
      <c r="DB6862" s="51"/>
      <c r="DC6862" s="51"/>
      <c r="DD6862" s="51"/>
    </row>
    <row r="6863" spans="73:108" ht="15" x14ac:dyDescent="0.25">
      <c r="BU6863" s="91"/>
      <c r="BV6863" s="177">
        <v>2008</v>
      </c>
      <c r="BW6863" s="177">
        <v>3</v>
      </c>
      <c r="BX6863" s="177" t="s">
        <v>269</v>
      </c>
      <c r="BY6863" s="177" t="s">
        <v>262</v>
      </c>
      <c r="BZ6863" s="177" t="s">
        <v>266</v>
      </c>
      <c r="CA6863" s="177">
        <v>3</v>
      </c>
      <c r="CB6863" s="177" t="s">
        <v>264</v>
      </c>
      <c r="CC6863" s="122">
        <v>150000</v>
      </c>
      <c r="CD6863" s="178" t="s">
        <v>29</v>
      </c>
      <c r="CE6863" s="177" t="s">
        <v>272</v>
      </c>
      <c r="CF6863" s="177" t="s">
        <v>272</v>
      </c>
      <c r="CG6863" s="83" t="s">
        <v>9</v>
      </c>
      <c r="CH6863" s="57"/>
      <c r="CV6863" s="51"/>
      <c r="CW6863" s="51"/>
      <c r="CX6863" s="51"/>
      <c r="CY6863" s="51"/>
      <c r="CZ6863" s="51"/>
      <c r="DA6863" s="51"/>
      <c r="DB6863" s="51"/>
      <c r="DC6863" s="51"/>
      <c r="DD6863" s="51"/>
    </row>
    <row r="6864" spans="73:108" ht="15" x14ac:dyDescent="0.25">
      <c r="BU6864" s="91"/>
      <c r="BV6864" s="177">
        <v>2008</v>
      </c>
      <c r="BW6864" s="177">
        <v>3</v>
      </c>
      <c r="BX6864" s="177" t="s">
        <v>269</v>
      </c>
      <c r="BY6864" s="177" t="s">
        <v>262</v>
      </c>
      <c r="BZ6864" s="177" t="s">
        <v>267</v>
      </c>
      <c r="CA6864" s="177">
        <v>3</v>
      </c>
      <c r="CB6864" s="177" t="s">
        <v>264</v>
      </c>
      <c r="CC6864" s="122">
        <v>180000</v>
      </c>
      <c r="CD6864" s="178" t="s">
        <v>29</v>
      </c>
      <c r="CE6864" s="177" t="s">
        <v>272</v>
      </c>
      <c r="CF6864" s="177" t="s">
        <v>272</v>
      </c>
      <c r="CG6864" s="83" t="s">
        <v>9</v>
      </c>
      <c r="CH6864" s="57"/>
      <c r="CV6864" s="51"/>
      <c r="CW6864" s="51"/>
      <c r="CX6864" s="51"/>
      <c r="CY6864" s="51"/>
      <c r="CZ6864" s="51"/>
      <c r="DA6864" s="51"/>
      <c r="DB6864" s="51"/>
      <c r="DC6864" s="51"/>
      <c r="DD6864" s="51"/>
    </row>
    <row r="6865" spans="73:108" ht="15" x14ac:dyDescent="0.25">
      <c r="BU6865" s="91"/>
      <c r="BV6865" s="177">
        <v>2008</v>
      </c>
      <c r="BW6865" s="177">
        <v>3</v>
      </c>
      <c r="BX6865" s="177" t="s">
        <v>269</v>
      </c>
      <c r="BY6865" s="177" t="s">
        <v>262</v>
      </c>
      <c r="BZ6865" s="177" t="s">
        <v>268</v>
      </c>
      <c r="CA6865" s="177">
        <v>3</v>
      </c>
      <c r="CB6865" s="177" t="s">
        <v>264</v>
      </c>
      <c r="CC6865" s="122">
        <v>344835.56</v>
      </c>
      <c r="CD6865" s="178" t="s">
        <v>29</v>
      </c>
      <c r="CE6865" s="177" t="s">
        <v>272</v>
      </c>
      <c r="CF6865" s="177" t="s">
        <v>272</v>
      </c>
      <c r="CG6865" s="83" t="s">
        <v>9</v>
      </c>
      <c r="CH6865" s="57"/>
      <c r="CV6865" s="51"/>
      <c r="CW6865" s="51"/>
      <c r="CX6865" s="51"/>
      <c r="CY6865" s="51"/>
      <c r="CZ6865" s="51"/>
      <c r="DA6865" s="51"/>
      <c r="DB6865" s="51"/>
      <c r="DC6865" s="51"/>
      <c r="DD6865" s="51"/>
    </row>
    <row r="6866" spans="73:108" ht="15" x14ac:dyDescent="0.25">
      <c r="BU6866" s="91"/>
      <c r="BV6866" s="177">
        <v>2008</v>
      </c>
      <c r="BW6866" s="177">
        <v>3</v>
      </c>
      <c r="BX6866" s="177" t="s">
        <v>269</v>
      </c>
      <c r="BY6866" s="177" t="s">
        <v>262</v>
      </c>
      <c r="BZ6866" s="177" t="s">
        <v>316</v>
      </c>
      <c r="CA6866" s="177">
        <v>3</v>
      </c>
      <c r="CB6866" s="177" t="s">
        <v>264</v>
      </c>
      <c r="CC6866" s="122">
        <v>150000</v>
      </c>
      <c r="CD6866" s="178" t="s">
        <v>29</v>
      </c>
      <c r="CE6866" s="177" t="s">
        <v>272</v>
      </c>
      <c r="CF6866" s="177" t="s">
        <v>272</v>
      </c>
      <c r="CG6866" s="83" t="s">
        <v>9</v>
      </c>
      <c r="CH6866" s="57"/>
      <c r="CV6866" s="51"/>
      <c r="CW6866" s="51"/>
      <c r="CX6866" s="51"/>
      <c r="CY6866" s="51"/>
      <c r="CZ6866" s="51"/>
      <c r="DA6866" s="51"/>
      <c r="DB6866" s="51"/>
      <c r="DC6866" s="51"/>
      <c r="DD6866" s="51"/>
    </row>
    <row r="6867" spans="73:108" ht="15" x14ac:dyDescent="0.25">
      <c r="BU6867" s="91"/>
      <c r="BV6867" s="177">
        <v>2008</v>
      </c>
      <c r="BW6867" s="177">
        <v>3</v>
      </c>
      <c r="BX6867" s="177" t="s">
        <v>269</v>
      </c>
      <c r="BY6867" s="177" t="s">
        <v>262</v>
      </c>
      <c r="BZ6867" s="177" t="s">
        <v>316</v>
      </c>
      <c r="CA6867" s="177">
        <v>3</v>
      </c>
      <c r="CB6867" s="177" t="s">
        <v>358</v>
      </c>
      <c r="CC6867" s="122">
        <v>1973.52</v>
      </c>
      <c r="CD6867" s="178" t="s">
        <v>29</v>
      </c>
      <c r="CE6867" s="177" t="s">
        <v>272</v>
      </c>
      <c r="CF6867" s="177" t="s">
        <v>272</v>
      </c>
      <c r="CG6867" s="83" t="s">
        <v>9</v>
      </c>
      <c r="CH6867" s="57"/>
      <c r="CV6867" s="51"/>
      <c r="CW6867" s="51"/>
      <c r="CX6867" s="51"/>
      <c r="CY6867" s="51"/>
      <c r="CZ6867" s="51"/>
      <c r="DA6867" s="51"/>
      <c r="DB6867" s="51"/>
      <c r="DC6867" s="51"/>
      <c r="DD6867" s="51"/>
    </row>
    <row r="6868" spans="73:108" ht="15" x14ac:dyDescent="0.25">
      <c r="BU6868" s="91"/>
      <c r="BV6868" s="177">
        <v>2008</v>
      </c>
      <c r="BW6868" s="177">
        <v>3</v>
      </c>
      <c r="BX6868" s="177" t="s">
        <v>269</v>
      </c>
      <c r="BY6868" s="177" t="s">
        <v>262</v>
      </c>
      <c r="BZ6868" s="177" t="s">
        <v>347</v>
      </c>
      <c r="CA6868" s="177">
        <v>3</v>
      </c>
      <c r="CB6868" s="177" t="s">
        <v>264</v>
      </c>
      <c r="CC6868" s="122">
        <v>4938.3100000000004</v>
      </c>
      <c r="CD6868" s="178" t="s">
        <v>29</v>
      </c>
      <c r="CE6868" s="177" t="s">
        <v>272</v>
      </c>
      <c r="CF6868" s="177" t="s">
        <v>272</v>
      </c>
      <c r="CG6868" s="83" t="s">
        <v>9</v>
      </c>
      <c r="CH6868" s="57"/>
      <c r="CV6868" s="51"/>
      <c r="CW6868" s="51"/>
      <c r="CX6868" s="51"/>
      <c r="CY6868" s="51"/>
      <c r="CZ6868" s="51"/>
      <c r="DA6868" s="51"/>
      <c r="DB6868" s="51"/>
      <c r="DC6868" s="51"/>
      <c r="DD6868" s="51"/>
    </row>
    <row r="6869" spans="73:108" ht="15" x14ac:dyDescent="0.25">
      <c r="BU6869" s="91"/>
      <c r="BV6869" s="177">
        <v>2008</v>
      </c>
      <c r="BW6869" s="177">
        <v>3</v>
      </c>
      <c r="BX6869" s="177" t="s">
        <v>269</v>
      </c>
      <c r="BY6869" s="177" t="s">
        <v>262</v>
      </c>
      <c r="BZ6869" s="177" t="s">
        <v>267</v>
      </c>
      <c r="CA6869" s="177">
        <v>7</v>
      </c>
      <c r="CB6869" s="177" t="s">
        <v>264</v>
      </c>
      <c r="CC6869" s="122">
        <v>2095.38</v>
      </c>
      <c r="CD6869" s="178" t="s">
        <v>29</v>
      </c>
      <c r="CE6869" s="177" t="s">
        <v>272</v>
      </c>
      <c r="CF6869" s="177" t="s">
        <v>272</v>
      </c>
      <c r="CG6869" s="83" t="s">
        <v>89</v>
      </c>
      <c r="CH6869" s="57"/>
      <c r="CV6869" s="51"/>
      <c r="CW6869" s="51"/>
      <c r="CX6869" s="51"/>
      <c r="CY6869" s="51"/>
      <c r="CZ6869" s="51"/>
      <c r="DA6869" s="51"/>
      <c r="DB6869" s="51"/>
      <c r="DC6869" s="51"/>
      <c r="DD6869" s="51"/>
    </row>
    <row r="6870" spans="73:108" ht="15" x14ac:dyDescent="0.25">
      <c r="BU6870" s="91"/>
      <c r="BV6870" s="177">
        <v>2008</v>
      </c>
      <c r="BW6870" s="177">
        <v>4</v>
      </c>
      <c r="BX6870" s="177" t="s">
        <v>269</v>
      </c>
      <c r="BY6870" s="177" t="s">
        <v>262</v>
      </c>
      <c r="BZ6870" s="177" t="s">
        <v>277</v>
      </c>
      <c r="CA6870" s="177">
        <v>3</v>
      </c>
      <c r="CB6870" s="177" t="s">
        <v>264</v>
      </c>
      <c r="CC6870" s="122">
        <v>124281.17</v>
      </c>
      <c r="CD6870" s="178" t="s">
        <v>29</v>
      </c>
      <c r="CE6870" s="177" t="s">
        <v>272</v>
      </c>
      <c r="CF6870" s="177" t="s">
        <v>272</v>
      </c>
      <c r="CG6870" s="83" t="s">
        <v>9</v>
      </c>
      <c r="CH6870" s="57"/>
      <c r="CV6870" s="51"/>
      <c r="CW6870" s="51"/>
      <c r="CX6870" s="51"/>
      <c r="CY6870" s="51"/>
      <c r="CZ6870" s="51"/>
      <c r="DA6870" s="51"/>
      <c r="DB6870" s="51"/>
      <c r="DC6870" s="51"/>
      <c r="DD6870" s="51"/>
    </row>
    <row r="6871" spans="73:108" ht="15" x14ac:dyDescent="0.25">
      <c r="BU6871" s="91"/>
      <c r="BV6871" s="177">
        <v>2008</v>
      </c>
      <c r="BW6871" s="177">
        <v>4</v>
      </c>
      <c r="BX6871" s="177" t="s">
        <v>269</v>
      </c>
      <c r="BY6871" s="177" t="s">
        <v>262</v>
      </c>
      <c r="BZ6871" s="177" t="s">
        <v>277</v>
      </c>
      <c r="CA6871" s="177">
        <v>3</v>
      </c>
      <c r="CB6871" s="177" t="s">
        <v>389</v>
      </c>
      <c r="CC6871" s="122">
        <v>3905.38</v>
      </c>
      <c r="CD6871" s="178" t="s">
        <v>201</v>
      </c>
      <c r="CE6871" s="177" t="s">
        <v>272</v>
      </c>
      <c r="CF6871" s="177" t="s">
        <v>272</v>
      </c>
      <c r="CG6871" s="83" t="s">
        <v>9</v>
      </c>
      <c r="CH6871" s="57"/>
      <c r="CV6871" s="51"/>
      <c r="CW6871" s="51"/>
      <c r="CX6871" s="51"/>
      <c r="CY6871" s="51"/>
      <c r="CZ6871" s="51"/>
      <c r="DA6871" s="51"/>
      <c r="DB6871" s="51"/>
      <c r="DC6871" s="51"/>
      <c r="DD6871" s="51"/>
    </row>
    <row r="6872" spans="73:108" ht="15" x14ac:dyDescent="0.25">
      <c r="BU6872" s="91"/>
      <c r="BV6872" s="177">
        <v>2008</v>
      </c>
      <c r="BW6872" s="177">
        <v>4</v>
      </c>
      <c r="BX6872" s="177" t="s">
        <v>269</v>
      </c>
      <c r="BY6872" s="177" t="s">
        <v>262</v>
      </c>
      <c r="BZ6872" s="177" t="s">
        <v>263</v>
      </c>
      <c r="CA6872" s="177">
        <v>3</v>
      </c>
      <c r="CB6872" s="177" t="s">
        <v>264</v>
      </c>
      <c r="CC6872" s="122">
        <v>93188</v>
      </c>
      <c r="CD6872" s="178" t="s">
        <v>29</v>
      </c>
      <c r="CE6872" s="177" t="s">
        <v>272</v>
      </c>
      <c r="CF6872" s="177" t="s">
        <v>272</v>
      </c>
      <c r="CG6872" s="83" t="s">
        <v>9</v>
      </c>
      <c r="CH6872" s="57"/>
      <c r="CV6872" s="51"/>
      <c r="CW6872" s="51"/>
      <c r="CX6872" s="51"/>
      <c r="CY6872" s="51"/>
      <c r="CZ6872" s="51"/>
      <c r="DA6872" s="51"/>
      <c r="DB6872" s="51"/>
      <c r="DC6872" s="51"/>
      <c r="DD6872" s="51"/>
    </row>
    <row r="6873" spans="73:108" ht="15" x14ac:dyDescent="0.25">
      <c r="BU6873" s="91"/>
      <c r="BV6873" s="177">
        <v>2008</v>
      </c>
      <c r="BW6873" s="177">
        <v>4</v>
      </c>
      <c r="BX6873" s="177" t="s">
        <v>269</v>
      </c>
      <c r="BY6873" s="177" t="s">
        <v>262</v>
      </c>
      <c r="BZ6873" s="177" t="s">
        <v>266</v>
      </c>
      <c r="CA6873" s="177">
        <v>3</v>
      </c>
      <c r="CB6873" s="177" t="s">
        <v>264</v>
      </c>
      <c r="CC6873" s="122">
        <v>113188</v>
      </c>
      <c r="CD6873" s="178" t="s">
        <v>29</v>
      </c>
      <c r="CE6873" s="177" t="s">
        <v>272</v>
      </c>
      <c r="CF6873" s="177" t="s">
        <v>272</v>
      </c>
      <c r="CG6873" s="83" t="s">
        <v>9</v>
      </c>
      <c r="CH6873" s="57"/>
      <c r="CV6873" s="51"/>
      <c r="CW6873" s="51"/>
      <c r="CX6873" s="51"/>
      <c r="CY6873" s="51"/>
      <c r="CZ6873" s="51"/>
      <c r="DA6873" s="51"/>
      <c r="DB6873" s="51"/>
      <c r="DC6873" s="51"/>
      <c r="DD6873" s="51"/>
    </row>
    <row r="6874" spans="73:108" ht="15" x14ac:dyDescent="0.25">
      <c r="BU6874" s="91"/>
      <c r="BV6874" s="177">
        <v>2008</v>
      </c>
      <c r="BW6874" s="177">
        <v>4</v>
      </c>
      <c r="BX6874" s="177" t="s">
        <v>269</v>
      </c>
      <c r="BY6874" s="177" t="s">
        <v>262</v>
      </c>
      <c r="BZ6874" s="177" t="s">
        <v>267</v>
      </c>
      <c r="CA6874" s="177">
        <v>3</v>
      </c>
      <c r="CB6874" s="177" t="s">
        <v>264</v>
      </c>
      <c r="CC6874" s="122">
        <v>105261.94</v>
      </c>
      <c r="CD6874" s="178" t="s">
        <v>29</v>
      </c>
      <c r="CE6874" s="177" t="s">
        <v>272</v>
      </c>
      <c r="CF6874" s="177" t="s">
        <v>272</v>
      </c>
      <c r="CG6874" s="83" t="s">
        <v>9</v>
      </c>
      <c r="CH6874" s="57"/>
      <c r="CV6874" s="51"/>
      <c r="CW6874" s="51"/>
      <c r="CX6874" s="51"/>
      <c r="CY6874" s="51"/>
      <c r="CZ6874" s="51"/>
      <c r="DA6874" s="51"/>
      <c r="DB6874" s="51"/>
      <c r="DC6874" s="51"/>
      <c r="DD6874" s="51"/>
    </row>
    <row r="6875" spans="73:108" ht="15" x14ac:dyDescent="0.25">
      <c r="BU6875" s="91"/>
      <c r="BV6875" s="177">
        <v>2008</v>
      </c>
      <c r="BW6875" s="177">
        <v>4</v>
      </c>
      <c r="BX6875" s="177" t="s">
        <v>269</v>
      </c>
      <c r="BY6875" s="177" t="s">
        <v>262</v>
      </c>
      <c r="BZ6875" s="177" t="s">
        <v>268</v>
      </c>
      <c r="CA6875" s="177">
        <v>3</v>
      </c>
      <c r="CB6875" s="177" t="s">
        <v>264</v>
      </c>
      <c r="CC6875" s="122">
        <v>120096.22</v>
      </c>
      <c r="CD6875" s="178" t="s">
        <v>29</v>
      </c>
      <c r="CE6875" s="177" t="s">
        <v>272</v>
      </c>
      <c r="CF6875" s="177" t="s">
        <v>272</v>
      </c>
      <c r="CG6875" s="83" t="s">
        <v>9</v>
      </c>
      <c r="CH6875" s="57"/>
      <c r="CV6875" s="51"/>
      <c r="CW6875" s="51"/>
      <c r="CX6875" s="51"/>
      <c r="CY6875" s="51"/>
      <c r="CZ6875" s="51"/>
      <c r="DA6875" s="51"/>
      <c r="DB6875" s="51"/>
      <c r="DC6875" s="51"/>
      <c r="DD6875" s="51"/>
    </row>
    <row r="6876" spans="73:108" ht="15" x14ac:dyDescent="0.25">
      <c r="BU6876" s="91"/>
      <c r="BV6876" s="177">
        <v>2008</v>
      </c>
      <c r="BW6876" s="177">
        <v>4</v>
      </c>
      <c r="BX6876" s="177" t="s">
        <v>269</v>
      </c>
      <c r="BY6876" s="177" t="s">
        <v>262</v>
      </c>
      <c r="BZ6876" s="177" t="s">
        <v>316</v>
      </c>
      <c r="CA6876" s="177">
        <v>3</v>
      </c>
      <c r="CB6876" s="177" t="s">
        <v>264</v>
      </c>
      <c r="CC6876" s="122">
        <v>20000</v>
      </c>
      <c r="CD6876" s="178" t="s">
        <v>29</v>
      </c>
      <c r="CE6876" s="177" t="s">
        <v>272</v>
      </c>
      <c r="CF6876" s="177" t="s">
        <v>272</v>
      </c>
      <c r="CG6876" s="83" t="s">
        <v>9</v>
      </c>
      <c r="CH6876" s="57"/>
      <c r="CV6876" s="51"/>
      <c r="CW6876" s="51"/>
      <c r="CX6876" s="51"/>
      <c r="CY6876" s="51"/>
      <c r="CZ6876" s="51"/>
      <c r="DA6876" s="51"/>
      <c r="DB6876" s="51"/>
      <c r="DC6876" s="51"/>
      <c r="DD6876" s="51"/>
    </row>
    <row r="6877" spans="73:108" ht="15" x14ac:dyDescent="0.25">
      <c r="BU6877" s="91"/>
      <c r="BV6877" s="177">
        <v>2008</v>
      </c>
      <c r="BW6877" s="177">
        <v>4</v>
      </c>
      <c r="BX6877" s="177" t="s">
        <v>269</v>
      </c>
      <c r="BY6877" s="177" t="s">
        <v>262</v>
      </c>
      <c r="BZ6877" s="177" t="s">
        <v>347</v>
      </c>
      <c r="CA6877" s="177">
        <v>3</v>
      </c>
      <c r="CB6877" s="177" t="s">
        <v>264</v>
      </c>
      <c r="CC6877" s="122">
        <v>22511.58</v>
      </c>
      <c r="CD6877" s="178" t="s">
        <v>29</v>
      </c>
      <c r="CE6877" s="177" t="s">
        <v>272</v>
      </c>
      <c r="CF6877" s="177" t="s">
        <v>272</v>
      </c>
      <c r="CG6877" s="83" t="s">
        <v>9</v>
      </c>
      <c r="CH6877" s="57"/>
      <c r="CV6877" s="51"/>
      <c r="CW6877" s="51"/>
      <c r="CX6877" s="51"/>
      <c r="CY6877" s="51"/>
      <c r="CZ6877" s="51"/>
      <c r="DA6877" s="51"/>
      <c r="DB6877" s="51"/>
      <c r="DC6877" s="51"/>
      <c r="DD6877" s="51"/>
    </row>
    <row r="6878" spans="73:108" ht="15" x14ac:dyDescent="0.25">
      <c r="BU6878" s="91"/>
      <c r="BV6878" s="177">
        <v>2008</v>
      </c>
      <c r="BW6878" s="177">
        <v>5</v>
      </c>
      <c r="BX6878" s="177" t="s">
        <v>269</v>
      </c>
      <c r="BY6878" s="177" t="s">
        <v>262</v>
      </c>
      <c r="BZ6878" s="177" t="s">
        <v>277</v>
      </c>
      <c r="CA6878" s="177">
        <v>3</v>
      </c>
      <c r="CB6878" s="177" t="s">
        <v>264</v>
      </c>
      <c r="CC6878" s="122">
        <v>72079.62</v>
      </c>
      <c r="CD6878" s="178" t="s">
        <v>29</v>
      </c>
      <c r="CE6878" s="177" t="s">
        <v>272</v>
      </c>
      <c r="CF6878" s="177" t="s">
        <v>272</v>
      </c>
      <c r="CG6878" s="83" t="s">
        <v>9</v>
      </c>
      <c r="CH6878" s="57"/>
      <c r="CV6878" s="51"/>
      <c r="CW6878" s="51"/>
      <c r="CX6878" s="51"/>
      <c r="CY6878" s="51"/>
      <c r="CZ6878" s="51"/>
      <c r="DA6878" s="51"/>
      <c r="DB6878" s="51"/>
      <c r="DC6878" s="51"/>
      <c r="DD6878" s="51"/>
    </row>
    <row r="6879" spans="73:108" ht="15" x14ac:dyDescent="0.25">
      <c r="BU6879" s="91"/>
      <c r="BV6879" s="177">
        <v>2008</v>
      </c>
      <c r="BW6879" s="177">
        <v>5</v>
      </c>
      <c r="BX6879" s="177" t="s">
        <v>269</v>
      </c>
      <c r="BY6879" s="177" t="s">
        <v>262</v>
      </c>
      <c r="BZ6879" s="177" t="s">
        <v>263</v>
      </c>
      <c r="CA6879" s="177">
        <v>3</v>
      </c>
      <c r="CB6879" s="177" t="s">
        <v>264</v>
      </c>
      <c r="CC6879" s="122">
        <v>93602</v>
      </c>
      <c r="CD6879" s="178" t="s">
        <v>29</v>
      </c>
      <c r="CE6879" s="177" t="s">
        <v>272</v>
      </c>
      <c r="CF6879" s="177" t="s">
        <v>272</v>
      </c>
      <c r="CG6879" s="83" t="s">
        <v>9</v>
      </c>
      <c r="CH6879" s="57"/>
      <c r="CV6879" s="51"/>
      <c r="CW6879" s="51"/>
      <c r="CX6879" s="51"/>
      <c r="CY6879" s="51"/>
      <c r="CZ6879" s="51"/>
      <c r="DA6879" s="51"/>
      <c r="DB6879" s="51"/>
      <c r="DC6879" s="51"/>
      <c r="DD6879" s="51"/>
    </row>
    <row r="6880" spans="73:108" ht="15" x14ac:dyDescent="0.25">
      <c r="BU6880" s="91"/>
      <c r="BV6880" s="177">
        <v>2008</v>
      </c>
      <c r="BW6880" s="177">
        <v>5</v>
      </c>
      <c r="BX6880" s="177" t="s">
        <v>269</v>
      </c>
      <c r="BY6880" s="177" t="s">
        <v>262</v>
      </c>
      <c r="BZ6880" s="177" t="s">
        <v>266</v>
      </c>
      <c r="CA6880" s="177">
        <v>3</v>
      </c>
      <c r="CB6880" s="177" t="s">
        <v>264</v>
      </c>
      <c r="CC6880" s="122">
        <v>118602</v>
      </c>
      <c r="CD6880" s="178" t="s">
        <v>29</v>
      </c>
      <c r="CE6880" s="177" t="s">
        <v>272</v>
      </c>
      <c r="CF6880" s="177" t="s">
        <v>272</v>
      </c>
      <c r="CG6880" s="83" t="s">
        <v>9</v>
      </c>
      <c r="CH6880" s="57"/>
      <c r="CV6880" s="51"/>
      <c r="CW6880" s="51"/>
      <c r="CX6880" s="51"/>
      <c r="CY6880" s="51"/>
      <c r="CZ6880" s="51"/>
      <c r="DA6880" s="51"/>
      <c r="DB6880" s="51"/>
      <c r="DC6880" s="51"/>
      <c r="DD6880" s="51"/>
    </row>
    <row r="6881" spans="73:108" ht="15" x14ac:dyDescent="0.25">
      <c r="BU6881" s="91"/>
      <c r="BV6881" s="177">
        <v>2008</v>
      </c>
      <c r="BW6881" s="177">
        <v>5</v>
      </c>
      <c r="BX6881" s="177" t="s">
        <v>269</v>
      </c>
      <c r="BY6881" s="177" t="s">
        <v>262</v>
      </c>
      <c r="BZ6881" s="177" t="s">
        <v>267</v>
      </c>
      <c r="CA6881" s="177">
        <v>3</v>
      </c>
      <c r="CB6881" s="177" t="s">
        <v>264</v>
      </c>
      <c r="CC6881" s="122">
        <v>40928.769999999997</v>
      </c>
      <c r="CD6881" s="178" t="s">
        <v>29</v>
      </c>
      <c r="CE6881" s="177" t="s">
        <v>272</v>
      </c>
      <c r="CF6881" s="177" t="s">
        <v>272</v>
      </c>
      <c r="CG6881" s="83" t="s">
        <v>9</v>
      </c>
      <c r="CH6881" s="57"/>
      <c r="CV6881" s="51"/>
      <c r="CW6881" s="51"/>
      <c r="CX6881" s="51"/>
      <c r="CY6881" s="51"/>
      <c r="CZ6881" s="51"/>
      <c r="DA6881" s="51"/>
      <c r="DB6881" s="51"/>
      <c r="DC6881" s="51"/>
      <c r="DD6881" s="51"/>
    </row>
    <row r="6882" spans="73:108" ht="15" x14ac:dyDescent="0.25">
      <c r="BU6882" s="91"/>
      <c r="BV6882" s="177">
        <v>2008</v>
      </c>
      <c r="BW6882" s="177">
        <v>5</v>
      </c>
      <c r="BX6882" s="177" t="s">
        <v>269</v>
      </c>
      <c r="BY6882" s="177" t="s">
        <v>262</v>
      </c>
      <c r="BZ6882" s="177" t="s">
        <v>268</v>
      </c>
      <c r="CA6882" s="177">
        <v>3</v>
      </c>
      <c r="CB6882" s="177" t="s">
        <v>264</v>
      </c>
      <c r="CC6882" s="122">
        <v>82898.759999999995</v>
      </c>
      <c r="CD6882" s="178" t="s">
        <v>29</v>
      </c>
      <c r="CE6882" s="177" t="s">
        <v>272</v>
      </c>
      <c r="CF6882" s="177" t="s">
        <v>272</v>
      </c>
      <c r="CG6882" s="83" t="s">
        <v>9</v>
      </c>
      <c r="CH6882" s="57"/>
      <c r="CV6882" s="51"/>
      <c r="CW6882" s="51"/>
      <c r="CX6882" s="51"/>
      <c r="CY6882" s="51"/>
      <c r="CZ6882" s="51"/>
      <c r="DA6882" s="51"/>
      <c r="DB6882" s="51"/>
      <c r="DC6882" s="51"/>
      <c r="DD6882" s="51"/>
    </row>
    <row r="6883" spans="73:108" ht="15" x14ac:dyDescent="0.25">
      <c r="BU6883" s="91"/>
      <c r="BV6883" s="177">
        <v>2008</v>
      </c>
      <c r="BW6883" s="177">
        <v>5</v>
      </c>
      <c r="BX6883" s="177" t="s">
        <v>269</v>
      </c>
      <c r="BY6883" s="177" t="s">
        <v>262</v>
      </c>
      <c r="BZ6883" s="177" t="s">
        <v>316</v>
      </c>
      <c r="CA6883" s="177">
        <v>3</v>
      </c>
      <c r="CB6883" s="177" t="s">
        <v>264</v>
      </c>
      <c r="CC6883" s="122">
        <v>50000</v>
      </c>
      <c r="CD6883" s="178" t="s">
        <v>29</v>
      </c>
      <c r="CE6883" s="177" t="s">
        <v>272</v>
      </c>
      <c r="CF6883" s="177" t="s">
        <v>272</v>
      </c>
      <c r="CG6883" s="83" t="s">
        <v>9</v>
      </c>
      <c r="CH6883" s="57"/>
      <c r="CV6883" s="51"/>
      <c r="CW6883" s="51"/>
      <c r="CX6883" s="51"/>
      <c r="CY6883" s="51"/>
      <c r="CZ6883" s="51"/>
      <c r="DA6883" s="51"/>
      <c r="DB6883" s="51"/>
      <c r="DC6883" s="51"/>
      <c r="DD6883" s="51"/>
    </row>
    <row r="6884" spans="73:108" ht="15" x14ac:dyDescent="0.25">
      <c r="BU6884" s="91"/>
      <c r="BV6884" s="177">
        <v>2008</v>
      </c>
      <c r="BW6884" s="177">
        <v>5</v>
      </c>
      <c r="BX6884" s="177" t="s">
        <v>269</v>
      </c>
      <c r="BY6884" s="177" t="s">
        <v>262</v>
      </c>
      <c r="BZ6884" s="177" t="s">
        <v>347</v>
      </c>
      <c r="CA6884" s="177">
        <v>3</v>
      </c>
      <c r="CB6884" s="177" t="s">
        <v>264</v>
      </c>
      <c r="CC6884" s="122">
        <v>52063.72</v>
      </c>
      <c r="CD6884" s="178" t="s">
        <v>29</v>
      </c>
      <c r="CE6884" s="177" t="s">
        <v>272</v>
      </c>
      <c r="CF6884" s="177" t="s">
        <v>272</v>
      </c>
      <c r="CG6884" s="83" t="s">
        <v>9</v>
      </c>
      <c r="CH6884" s="57"/>
      <c r="CV6884" s="51"/>
      <c r="CW6884" s="51"/>
      <c r="CX6884" s="51"/>
      <c r="CY6884" s="51"/>
      <c r="CZ6884" s="51"/>
      <c r="DA6884" s="51"/>
      <c r="DB6884" s="51"/>
      <c r="DC6884" s="51"/>
      <c r="DD6884" s="51"/>
    </row>
    <row r="6885" spans="73:108" ht="15" x14ac:dyDescent="0.25">
      <c r="BU6885" s="91"/>
      <c r="BV6885" s="177">
        <v>2008</v>
      </c>
      <c r="BW6885" s="177">
        <v>6</v>
      </c>
      <c r="BX6885" s="177" t="s">
        <v>269</v>
      </c>
      <c r="BY6885" s="177" t="s">
        <v>262</v>
      </c>
      <c r="BZ6885" s="177" t="s">
        <v>277</v>
      </c>
      <c r="CA6885" s="177">
        <v>3</v>
      </c>
      <c r="CB6885" s="177" t="s">
        <v>264</v>
      </c>
      <c r="CC6885" s="122">
        <v>86390.58</v>
      </c>
      <c r="CD6885" s="178" t="s">
        <v>29</v>
      </c>
      <c r="CE6885" s="177" t="s">
        <v>272</v>
      </c>
      <c r="CF6885" s="177" t="s">
        <v>272</v>
      </c>
      <c r="CG6885" s="83" t="s">
        <v>9</v>
      </c>
      <c r="CH6885" s="57"/>
      <c r="CV6885" s="51"/>
      <c r="CW6885" s="51"/>
      <c r="CX6885" s="51"/>
      <c r="CY6885" s="51"/>
      <c r="CZ6885" s="51"/>
      <c r="DA6885" s="51"/>
      <c r="DB6885" s="51"/>
      <c r="DC6885" s="51"/>
      <c r="DD6885" s="51"/>
    </row>
    <row r="6886" spans="73:108" ht="15" x14ac:dyDescent="0.25">
      <c r="BU6886" s="91"/>
      <c r="BV6886" s="177">
        <v>2008</v>
      </c>
      <c r="BW6886" s="177">
        <v>6</v>
      </c>
      <c r="BX6886" s="177" t="s">
        <v>269</v>
      </c>
      <c r="BY6886" s="177" t="s">
        <v>262</v>
      </c>
      <c r="BZ6886" s="177" t="s">
        <v>277</v>
      </c>
      <c r="CA6886" s="177">
        <v>3</v>
      </c>
      <c r="CB6886" s="177" t="s">
        <v>389</v>
      </c>
      <c r="CC6886" s="122">
        <v>4000</v>
      </c>
      <c r="CD6886" s="178" t="s">
        <v>29</v>
      </c>
      <c r="CE6886" s="177" t="s">
        <v>272</v>
      </c>
      <c r="CF6886" s="177" t="s">
        <v>272</v>
      </c>
      <c r="CG6886" s="83" t="s">
        <v>9</v>
      </c>
      <c r="CH6886" s="57"/>
      <c r="CV6886" s="51"/>
      <c r="CW6886" s="51"/>
      <c r="CX6886" s="51"/>
      <c r="CY6886" s="51"/>
      <c r="CZ6886" s="51"/>
      <c r="DA6886" s="51"/>
      <c r="DB6886" s="51"/>
      <c r="DC6886" s="51"/>
      <c r="DD6886" s="51"/>
    </row>
    <row r="6887" spans="73:108" ht="15" x14ac:dyDescent="0.25">
      <c r="BU6887" s="91"/>
      <c r="BV6887" s="177">
        <v>2008</v>
      </c>
      <c r="BW6887" s="177">
        <v>6</v>
      </c>
      <c r="BX6887" s="177" t="s">
        <v>269</v>
      </c>
      <c r="BY6887" s="177" t="s">
        <v>262</v>
      </c>
      <c r="BZ6887" s="177" t="s">
        <v>263</v>
      </c>
      <c r="CA6887" s="177">
        <v>3</v>
      </c>
      <c r="CB6887" s="177" t="s">
        <v>264</v>
      </c>
      <c r="CC6887" s="122">
        <v>78500</v>
      </c>
      <c r="CD6887" s="178" t="s">
        <v>29</v>
      </c>
      <c r="CE6887" s="177" t="s">
        <v>272</v>
      </c>
      <c r="CF6887" s="177" t="s">
        <v>272</v>
      </c>
      <c r="CG6887" s="83" t="s">
        <v>9</v>
      </c>
      <c r="CH6887" s="57"/>
      <c r="CV6887" s="51"/>
      <c r="CW6887" s="51"/>
      <c r="CX6887" s="51"/>
      <c r="CY6887" s="51"/>
      <c r="CZ6887" s="51"/>
      <c r="DA6887" s="51"/>
      <c r="DB6887" s="51"/>
      <c r="DC6887" s="51"/>
      <c r="DD6887" s="51"/>
    </row>
    <row r="6888" spans="73:108" ht="15" x14ac:dyDescent="0.25">
      <c r="BU6888" s="91"/>
      <c r="BV6888" s="177">
        <v>2008</v>
      </c>
      <c r="BW6888" s="177">
        <v>6</v>
      </c>
      <c r="BX6888" s="177" t="s">
        <v>269</v>
      </c>
      <c r="BY6888" s="177" t="s">
        <v>262</v>
      </c>
      <c r="BZ6888" s="177" t="s">
        <v>266</v>
      </c>
      <c r="CA6888" s="177">
        <v>3</v>
      </c>
      <c r="CB6888" s="177" t="s">
        <v>264</v>
      </c>
      <c r="CC6888" s="122">
        <v>162765.91</v>
      </c>
      <c r="CD6888" s="178" t="s">
        <v>29</v>
      </c>
      <c r="CE6888" s="177" t="s">
        <v>272</v>
      </c>
      <c r="CF6888" s="177" t="s">
        <v>272</v>
      </c>
      <c r="CG6888" s="83" t="s">
        <v>9</v>
      </c>
      <c r="CH6888" s="57"/>
      <c r="CV6888" s="51"/>
      <c r="CW6888" s="51"/>
      <c r="CX6888" s="51"/>
      <c r="CY6888" s="51"/>
      <c r="CZ6888" s="51"/>
      <c r="DA6888" s="51"/>
      <c r="DB6888" s="51"/>
      <c r="DC6888" s="51"/>
      <c r="DD6888" s="51"/>
    </row>
    <row r="6889" spans="73:108" ht="15" x14ac:dyDescent="0.25">
      <c r="BU6889" s="91"/>
      <c r="BV6889" s="177">
        <v>2008</v>
      </c>
      <c r="BW6889" s="177">
        <v>6</v>
      </c>
      <c r="BX6889" s="177" t="s">
        <v>269</v>
      </c>
      <c r="BY6889" s="177" t="s">
        <v>262</v>
      </c>
      <c r="BZ6889" s="177" t="s">
        <v>267</v>
      </c>
      <c r="CA6889" s="177">
        <v>3</v>
      </c>
      <c r="CB6889" s="177" t="s">
        <v>264</v>
      </c>
      <c r="CC6889" s="122">
        <v>77861.81</v>
      </c>
      <c r="CD6889" s="178" t="s">
        <v>29</v>
      </c>
      <c r="CE6889" s="177" t="s">
        <v>272</v>
      </c>
      <c r="CF6889" s="177" t="s">
        <v>272</v>
      </c>
      <c r="CG6889" s="83" t="s">
        <v>9</v>
      </c>
      <c r="CH6889" s="57"/>
      <c r="CV6889" s="51"/>
      <c r="CW6889" s="51"/>
      <c r="CX6889" s="51"/>
      <c r="CY6889" s="51"/>
      <c r="CZ6889" s="51"/>
      <c r="DA6889" s="51"/>
      <c r="DB6889" s="51"/>
      <c r="DC6889" s="51"/>
      <c r="DD6889" s="51"/>
    </row>
    <row r="6890" spans="73:108" ht="15" x14ac:dyDescent="0.25">
      <c r="BU6890" s="91"/>
      <c r="BV6890" s="177">
        <v>2008</v>
      </c>
      <c r="BW6890" s="177">
        <v>6</v>
      </c>
      <c r="BX6890" s="177" t="s">
        <v>269</v>
      </c>
      <c r="BY6890" s="177" t="s">
        <v>262</v>
      </c>
      <c r="BZ6890" s="177" t="s">
        <v>268</v>
      </c>
      <c r="CA6890" s="177">
        <v>3</v>
      </c>
      <c r="CB6890" s="177" t="s">
        <v>264</v>
      </c>
      <c r="CC6890" s="122">
        <v>141406.39999999999</v>
      </c>
      <c r="CD6890" s="178" t="s">
        <v>29</v>
      </c>
      <c r="CE6890" s="177" t="s">
        <v>272</v>
      </c>
      <c r="CF6890" s="177" t="s">
        <v>272</v>
      </c>
      <c r="CG6890" s="83" t="s">
        <v>9</v>
      </c>
      <c r="CH6890" s="57"/>
      <c r="CV6890" s="51"/>
      <c r="CW6890" s="51"/>
      <c r="CX6890" s="51"/>
      <c r="CY6890" s="51"/>
      <c r="CZ6890" s="51"/>
      <c r="DA6890" s="51"/>
      <c r="DB6890" s="51"/>
      <c r="DC6890" s="51"/>
      <c r="DD6890" s="51"/>
    </row>
    <row r="6891" spans="73:108" ht="15" x14ac:dyDescent="0.25">
      <c r="BU6891" s="91"/>
      <c r="BV6891" s="177">
        <v>2008</v>
      </c>
      <c r="BW6891" s="177">
        <v>6</v>
      </c>
      <c r="BX6891" s="177" t="s">
        <v>269</v>
      </c>
      <c r="BY6891" s="177" t="s">
        <v>262</v>
      </c>
      <c r="BZ6891" s="177" t="s">
        <v>316</v>
      </c>
      <c r="CA6891" s="177">
        <v>3</v>
      </c>
      <c r="CB6891" s="177" t="s">
        <v>264</v>
      </c>
      <c r="CC6891" s="122">
        <v>111459.15</v>
      </c>
      <c r="CD6891" s="178" t="s">
        <v>29</v>
      </c>
      <c r="CE6891" s="177" t="s">
        <v>272</v>
      </c>
      <c r="CF6891" s="177" t="s">
        <v>272</v>
      </c>
      <c r="CG6891" s="83" t="s">
        <v>9</v>
      </c>
      <c r="CH6891" s="57"/>
      <c r="CV6891" s="51"/>
      <c r="CW6891" s="51"/>
      <c r="CX6891" s="51"/>
      <c r="CY6891" s="51"/>
      <c r="CZ6891" s="51"/>
      <c r="DA6891" s="51"/>
      <c r="DB6891" s="51"/>
      <c r="DC6891" s="51"/>
      <c r="DD6891" s="51"/>
    </row>
    <row r="6892" spans="73:108" ht="15" x14ac:dyDescent="0.25">
      <c r="BU6892" s="91"/>
      <c r="BV6892" s="177">
        <v>2008</v>
      </c>
      <c r="BW6892" s="177">
        <v>6</v>
      </c>
      <c r="BX6892" s="177" t="s">
        <v>269</v>
      </c>
      <c r="BY6892" s="177" t="s">
        <v>262</v>
      </c>
      <c r="BZ6892" s="177" t="s">
        <v>347</v>
      </c>
      <c r="CA6892" s="177">
        <v>3</v>
      </c>
      <c r="CB6892" s="177" t="s">
        <v>264</v>
      </c>
      <c r="CC6892" s="122">
        <v>26873.39</v>
      </c>
      <c r="CD6892" s="178" t="s">
        <v>29</v>
      </c>
      <c r="CE6892" s="177" t="s">
        <v>272</v>
      </c>
      <c r="CF6892" s="177" t="s">
        <v>272</v>
      </c>
      <c r="CG6892" s="83" t="s">
        <v>9</v>
      </c>
      <c r="CH6892" s="57"/>
      <c r="CV6892" s="51"/>
      <c r="CW6892" s="51"/>
      <c r="CX6892" s="51"/>
      <c r="CY6892" s="51"/>
      <c r="CZ6892" s="51"/>
      <c r="DA6892" s="51"/>
      <c r="DB6892" s="51"/>
      <c r="DC6892" s="51"/>
      <c r="DD6892" s="51"/>
    </row>
    <row r="6893" spans="73:108" ht="15" x14ac:dyDescent="0.25">
      <c r="BU6893" s="91"/>
      <c r="BV6893" s="177">
        <v>2008</v>
      </c>
      <c r="BW6893" s="177">
        <v>6</v>
      </c>
      <c r="BX6893" s="177" t="s">
        <v>269</v>
      </c>
      <c r="BY6893" s="177" t="s">
        <v>262</v>
      </c>
      <c r="BZ6893" s="177" t="s">
        <v>277</v>
      </c>
      <c r="CA6893" s="177">
        <v>7</v>
      </c>
      <c r="CB6893" s="177" t="s">
        <v>264</v>
      </c>
      <c r="CC6893" s="122">
        <v>6500</v>
      </c>
      <c r="CD6893" s="178" t="s">
        <v>29</v>
      </c>
      <c r="CE6893" s="177" t="s">
        <v>272</v>
      </c>
      <c r="CF6893" s="177" t="s">
        <v>272</v>
      </c>
      <c r="CG6893" s="83" t="s">
        <v>89</v>
      </c>
      <c r="CH6893" s="57"/>
      <c r="CV6893" s="51"/>
      <c r="CW6893" s="51"/>
      <c r="CX6893" s="51"/>
      <c r="CY6893" s="51"/>
      <c r="CZ6893" s="51"/>
      <c r="DA6893" s="51"/>
      <c r="DB6893" s="51"/>
      <c r="DC6893" s="51"/>
      <c r="DD6893" s="51"/>
    </row>
    <row r="6894" spans="73:108" ht="15" x14ac:dyDescent="0.25">
      <c r="BU6894" s="91"/>
      <c r="BV6894" s="177">
        <v>2008</v>
      </c>
      <c r="BW6894" s="177">
        <v>6</v>
      </c>
      <c r="BX6894" s="177" t="s">
        <v>269</v>
      </c>
      <c r="BY6894" s="177" t="s">
        <v>262</v>
      </c>
      <c r="BZ6894" s="177" t="s">
        <v>347</v>
      </c>
      <c r="CA6894" s="177">
        <v>7</v>
      </c>
      <c r="CB6894" s="177" t="s">
        <v>264</v>
      </c>
      <c r="CC6894" s="122">
        <v>3300</v>
      </c>
      <c r="CD6894" s="178" t="s">
        <v>29</v>
      </c>
      <c r="CE6894" s="177" t="s">
        <v>272</v>
      </c>
      <c r="CF6894" s="177" t="s">
        <v>272</v>
      </c>
      <c r="CG6894" s="83" t="s">
        <v>89</v>
      </c>
      <c r="CH6894" s="57"/>
      <c r="CV6894" s="51"/>
      <c r="CW6894" s="51"/>
      <c r="CX6894" s="51"/>
      <c r="CY6894" s="51"/>
      <c r="CZ6894" s="51"/>
      <c r="DA6894" s="51"/>
      <c r="DB6894" s="51"/>
      <c r="DC6894" s="51"/>
      <c r="DD6894" s="51"/>
    </row>
    <row r="6895" spans="73:108" ht="15" x14ac:dyDescent="0.25">
      <c r="BU6895" s="91"/>
      <c r="BV6895" s="177">
        <v>2008</v>
      </c>
      <c r="BW6895" s="177">
        <v>7</v>
      </c>
      <c r="BX6895" s="177" t="s">
        <v>269</v>
      </c>
      <c r="BY6895" s="177" t="s">
        <v>262</v>
      </c>
      <c r="BZ6895" s="177" t="s">
        <v>277</v>
      </c>
      <c r="CA6895" s="177">
        <v>3</v>
      </c>
      <c r="CB6895" s="177" t="s">
        <v>264</v>
      </c>
      <c r="CC6895" s="122">
        <v>135301.37</v>
      </c>
      <c r="CD6895" s="178" t="s">
        <v>29</v>
      </c>
      <c r="CE6895" s="177" t="s">
        <v>272</v>
      </c>
      <c r="CF6895" s="177" t="s">
        <v>272</v>
      </c>
      <c r="CG6895" s="83" t="s">
        <v>9</v>
      </c>
      <c r="CH6895" s="57"/>
      <c r="CV6895" s="51"/>
      <c r="CW6895" s="51"/>
      <c r="CX6895" s="51"/>
      <c r="CY6895" s="51"/>
      <c r="CZ6895" s="51"/>
      <c r="DA6895" s="51"/>
      <c r="DB6895" s="51"/>
      <c r="DC6895" s="51"/>
      <c r="DD6895" s="51"/>
    </row>
    <row r="6896" spans="73:108" ht="15" x14ac:dyDescent="0.25">
      <c r="BU6896" s="91"/>
      <c r="BV6896" s="177">
        <v>2008</v>
      </c>
      <c r="BW6896" s="177">
        <v>7</v>
      </c>
      <c r="BX6896" s="177" t="s">
        <v>269</v>
      </c>
      <c r="BY6896" s="177" t="s">
        <v>262</v>
      </c>
      <c r="BZ6896" s="177" t="s">
        <v>277</v>
      </c>
      <c r="CA6896" s="177">
        <v>3</v>
      </c>
      <c r="CB6896" s="177" t="s">
        <v>389</v>
      </c>
      <c r="CC6896" s="122">
        <v>2000</v>
      </c>
      <c r="CD6896" s="178" t="s">
        <v>29</v>
      </c>
      <c r="CE6896" s="177" t="s">
        <v>272</v>
      </c>
      <c r="CF6896" s="177" t="s">
        <v>272</v>
      </c>
      <c r="CG6896" s="83" t="s">
        <v>9</v>
      </c>
      <c r="CH6896" s="57"/>
      <c r="CV6896" s="51"/>
      <c r="CW6896" s="51"/>
      <c r="CX6896" s="51"/>
      <c r="CY6896" s="51"/>
      <c r="CZ6896" s="51"/>
      <c r="DA6896" s="51"/>
      <c r="DB6896" s="51"/>
      <c r="DC6896" s="51"/>
      <c r="DD6896" s="51"/>
    </row>
    <row r="6897" spans="73:108" ht="15" x14ac:dyDescent="0.25">
      <c r="BU6897" s="91"/>
      <c r="BV6897" s="177">
        <v>2008</v>
      </c>
      <c r="BW6897" s="177">
        <v>7</v>
      </c>
      <c r="BX6897" s="177" t="s">
        <v>269</v>
      </c>
      <c r="BY6897" s="177" t="s">
        <v>262</v>
      </c>
      <c r="BZ6897" s="177" t="s">
        <v>263</v>
      </c>
      <c r="CA6897" s="177">
        <v>3</v>
      </c>
      <c r="CB6897" s="177" t="s">
        <v>264</v>
      </c>
      <c r="CC6897" s="122">
        <v>7500</v>
      </c>
      <c r="CD6897" s="178" t="s">
        <v>29</v>
      </c>
      <c r="CE6897" s="177" t="s">
        <v>272</v>
      </c>
      <c r="CF6897" s="177" t="s">
        <v>272</v>
      </c>
      <c r="CG6897" s="83" t="s">
        <v>9</v>
      </c>
      <c r="CH6897" s="57"/>
      <c r="CV6897" s="51"/>
      <c r="CW6897" s="51"/>
      <c r="CX6897" s="51"/>
      <c r="CY6897" s="51"/>
      <c r="CZ6897" s="51"/>
      <c r="DA6897" s="51"/>
      <c r="DB6897" s="51"/>
      <c r="DC6897" s="51"/>
      <c r="DD6897" s="51"/>
    </row>
    <row r="6898" spans="73:108" ht="15" x14ac:dyDescent="0.25">
      <c r="BU6898" s="91"/>
      <c r="BV6898" s="177">
        <v>2008</v>
      </c>
      <c r="BW6898" s="177">
        <v>7</v>
      </c>
      <c r="BX6898" s="177" t="s">
        <v>269</v>
      </c>
      <c r="BY6898" s="177" t="s">
        <v>262</v>
      </c>
      <c r="BZ6898" s="177" t="s">
        <v>266</v>
      </c>
      <c r="CA6898" s="177">
        <v>3</v>
      </c>
      <c r="CB6898" s="177" t="s">
        <v>264</v>
      </c>
      <c r="CC6898" s="122">
        <v>25221</v>
      </c>
      <c r="CD6898" s="178" t="s">
        <v>29</v>
      </c>
      <c r="CE6898" s="177" t="s">
        <v>272</v>
      </c>
      <c r="CF6898" s="177" t="s">
        <v>272</v>
      </c>
      <c r="CG6898" s="83" t="s">
        <v>9</v>
      </c>
      <c r="CH6898" s="57"/>
      <c r="CV6898" s="51"/>
      <c r="CW6898" s="51"/>
      <c r="CX6898" s="51"/>
      <c r="CY6898" s="51"/>
      <c r="CZ6898" s="51"/>
      <c r="DA6898" s="51"/>
      <c r="DB6898" s="51"/>
      <c r="DC6898" s="51"/>
      <c r="DD6898" s="51"/>
    </row>
    <row r="6899" spans="73:108" ht="15" x14ac:dyDescent="0.25">
      <c r="BU6899" s="91"/>
      <c r="BV6899" s="177">
        <v>2008</v>
      </c>
      <c r="BW6899" s="177">
        <v>7</v>
      </c>
      <c r="BX6899" s="177" t="s">
        <v>269</v>
      </c>
      <c r="BY6899" s="177" t="s">
        <v>262</v>
      </c>
      <c r="BZ6899" s="177" t="s">
        <v>267</v>
      </c>
      <c r="CA6899" s="177">
        <v>3</v>
      </c>
      <c r="CB6899" s="177" t="s">
        <v>264</v>
      </c>
      <c r="CC6899" s="122">
        <v>19125</v>
      </c>
      <c r="CD6899" s="178" t="s">
        <v>29</v>
      </c>
      <c r="CE6899" s="177" t="s">
        <v>272</v>
      </c>
      <c r="CF6899" s="177" t="s">
        <v>272</v>
      </c>
      <c r="CG6899" s="83" t="s">
        <v>9</v>
      </c>
      <c r="CH6899" s="57"/>
      <c r="CV6899" s="51"/>
      <c r="CW6899" s="51"/>
      <c r="CX6899" s="51"/>
      <c r="CY6899" s="51"/>
      <c r="CZ6899" s="51"/>
      <c r="DA6899" s="51"/>
      <c r="DB6899" s="51"/>
      <c r="DC6899" s="51"/>
      <c r="DD6899" s="51"/>
    </row>
    <row r="6900" spans="73:108" ht="15" x14ac:dyDescent="0.25">
      <c r="BU6900" s="91"/>
      <c r="BV6900" s="177">
        <v>2008</v>
      </c>
      <c r="BW6900" s="177">
        <v>7</v>
      </c>
      <c r="BX6900" s="177" t="s">
        <v>269</v>
      </c>
      <c r="BY6900" s="177" t="s">
        <v>262</v>
      </c>
      <c r="BZ6900" s="177" t="s">
        <v>268</v>
      </c>
      <c r="CA6900" s="177">
        <v>3</v>
      </c>
      <c r="CB6900" s="177" t="s">
        <v>264</v>
      </c>
      <c r="CC6900" s="122">
        <v>54124.42</v>
      </c>
      <c r="CD6900" s="178" t="s">
        <v>29</v>
      </c>
      <c r="CE6900" s="177" t="s">
        <v>272</v>
      </c>
      <c r="CF6900" s="177" t="s">
        <v>272</v>
      </c>
      <c r="CG6900" s="83" t="s">
        <v>9</v>
      </c>
      <c r="CH6900" s="57"/>
      <c r="CV6900" s="51"/>
      <c r="CW6900" s="51"/>
      <c r="CX6900" s="51"/>
      <c r="CY6900" s="51"/>
      <c r="CZ6900" s="51"/>
      <c r="DA6900" s="51"/>
      <c r="DB6900" s="51"/>
      <c r="DC6900" s="51"/>
      <c r="DD6900" s="51"/>
    </row>
    <row r="6901" spans="73:108" ht="15" x14ac:dyDescent="0.25">
      <c r="BU6901" s="91"/>
      <c r="BV6901" s="177">
        <v>2008</v>
      </c>
      <c r="BW6901" s="177">
        <v>7</v>
      </c>
      <c r="BX6901" s="177" t="s">
        <v>269</v>
      </c>
      <c r="BY6901" s="177" t="s">
        <v>262</v>
      </c>
      <c r="BZ6901" s="177" t="s">
        <v>316</v>
      </c>
      <c r="CA6901" s="177">
        <v>3</v>
      </c>
      <c r="CB6901" s="177" t="s">
        <v>264</v>
      </c>
      <c r="CC6901" s="122">
        <v>174155</v>
      </c>
      <c r="CD6901" s="178" t="s">
        <v>29</v>
      </c>
      <c r="CE6901" s="177" t="s">
        <v>272</v>
      </c>
      <c r="CF6901" s="177" t="s">
        <v>272</v>
      </c>
      <c r="CG6901" s="83" t="s">
        <v>9</v>
      </c>
      <c r="CH6901" s="57"/>
      <c r="CV6901" s="51"/>
      <c r="CW6901" s="51"/>
      <c r="CX6901" s="51"/>
      <c r="CY6901" s="51"/>
      <c r="CZ6901" s="51"/>
      <c r="DA6901" s="51"/>
      <c r="DB6901" s="51"/>
      <c r="DC6901" s="51"/>
      <c r="DD6901" s="51"/>
    </row>
    <row r="6902" spans="73:108" ht="15" x14ac:dyDescent="0.25">
      <c r="BU6902" s="91"/>
      <c r="BV6902" s="177">
        <v>2008</v>
      </c>
      <c r="BW6902" s="177">
        <v>7</v>
      </c>
      <c r="BX6902" s="177" t="s">
        <v>269</v>
      </c>
      <c r="BY6902" s="177" t="s">
        <v>262</v>
      </c>
      <c r="BZ6902" s="177" t="s">
        <v>347</v>
      </c>
      <c r="CA6902" s="177">
        <v>3</v>
      </c>
      <c r="CB6902" s="177" t="s">
        <v>264</v>
      </c>
      <c r="CC6902" s="122">
        <v>3413.22</v>
      </c>
      <c r="CD6902" s="178" t="s">
        <v>29</v>
      </c>
      <c r="CE6902" s="177" t="s">
        <v>272</v>
      </c>
      <c r="CF6902" s="177" t="s">
        <v>272</v>
      </c>
      <c r="CG6902" s="83" t="s">
        <v>9</v>
      </c>
      <c r="CH6902" s="57"/>
      <c r="CV6902" s="51"/>
      <c r="CW6902" s="51"/>
      <c r="CX6902" s="51"/>
      <c r="CY6902" s="51"/>
      <c r="CZ6902" s="51"/>
      <c r="DA6902" s="51"/>
      <c r="DB6902" s="51"/>
      <c r="DC6902" s="51"/>
      <c r="DD6902" s="51"/>
    </row>
    <row r="6903" spans="73:108" ht="15" x14ac:dyDescent="0.25">
      <c r="BU6903" s="91"/>
      <c r="BV6903" s="177">
        <v>2008</v>
      </c>
      <c r="BW6903" s="177">
        <v>7</v>
      </c>
      <c r="BX6903" s="177" t="s">
        <v>269</v>
      </c>
      <c r="BY6903" s="177" t="s">
        <v>262</v>
      </c>
      <c r="BZ6903" s="177" t="s">
        <v>347</v>
      </c>
      <c r="CA6903" s="177">
        <v>7</v>
      </c>
      <c r="CB6903" s="177" t="s">
        <v>264</v>
      </c>
      <c r="CC6903" s="122">
        <v>2200</v>
      </c>
      <c r="CD6903" s="178" t="s">
        <v>29</v>
      </c>
      <c r="CE6903" s="177" t="s">
        <v>272</v>
      </c>
      <c r="CF6903" s="177" t="s">
        <v>272</v>
      </c>
      <c r="CG6903" s="83" t="s">
        <v>89</v>
      </c>
      <c r="CH6903" s="57"/>
      <c r="CV6903" s="51"/>
      <c r="CW6903" s="51"/>
      <c r="CX6903" s="51"/>
      <c r="CY6903" s="51"/>
      <c r="CZ6903" s="51"/>
      <c r="DA6903" s="51"/>
      <c r="DB6903" s="51"/>
      <c r="DC6903" s="51"/>
      <c r="DD6903" s="51"/>
    </row>
    <row r="6904" spans="73:108" ht="15" x14ac:dyDescent="0.25">
      <c r="BU6904" s="91"/>
      <c r="BV6904" s="177">
        <v>2008</v>
      </c>
      <c r="BW6904" s="177">
        <v>8</v>
      </c>
      <c r="BX6904" s="177" t="s">
        <v>269</v>
      </c>
      <c r="BY6904" s="177" t="s">
        <v>262</v>
      </c>
      <c r="BZ6904" s="177" t="s">
        <v>277</v>
      </c>
      <c r="CA6904" s="177">
        <v>3</v>
      </c>
      <c r="CB6904" s="177" t="s">
        <v>264</v>
      </c>
      <c r="CC6904" s="122">
        <v>181439.9</v>
      </c>
      <c r="CD6904" s="178" t="s">
        <v>29</v>
      </c>
      <c r="CE6904" s="177" t="s">
        <v>272</v>
      </c>
      <c r="CF6904" s="177" t="s">
        <v>272</v>
      </c>
      <c r="CG6904" s="83" t="s">
        <v>9</v>
      </c>
      <c r="CH6904" s="57"/>
      <c r="CV6904" s="51"/>
      <c r="CW6904" s="51"/>
      <c r="CX6904" s="51"/>
      <c r="CY6904" s="51"/>
      <c r="CZ6904" s="51"/>
      <c r="DA6904" s="51"/>
      <c r="DB6904" s="51"/>
      <c r="DC6904" s="51"/>
      <c r="DD6904" s="51"/>
    </row>
    <row r="6905" spans="73:108" ht="15" x14ac:dyDescent="0.25">
      <c r="BU6905" s="91"/>
      <c r="BV6905" s="177">
        <v>2008</v>
      </c>
      <c r="BW6905" s="177">
        <v>8</v>
      </c>
      <c r="BX6905" s="177" t="s">
        <v>269</v>
      </c>
      <c r="BY6905" s="177" t="s">
        <v>262</v>
      </c>
      <c r="BZ6905" s="177" t="s">
        <v>277</v>
      </c>
      <c r="CA6905" s="177">
        <v>3</v>
      </c>
      <c r="CB6905" s="177" t="s">
        <v>389</v>
      </c>
      <c r="CC6905" s="122">
        <v>2000</v>
      </c>
      <c r="CD6905" s="178" t="s">
        <v>29</v>
      </c>
      <c r="CE6905" s="177" t="s">
        <v>272</v>
      </c>
      <c r="CF6905" s="177" t="s">
        <v>272</v>
      </c>
      <c r="CG6905" s="83" t="s">
        <v>9</v>
      </c>
      <c r="CH6905" s="57"/>
      <c r="CV6905" s="51"/>
      <c r="CW6905" s="51"/>
      <c r="CX6905" s="51"/>
      <c r="CY6905" s="51"/>
      <c r="CZ6905" s="51"/>
      <c r="DA6905" s="51"/>
      <c r="DB6905" s="51"/>
      <c r="DC6905" s="51"/>
      <c r="DD6905" s="51"/>
    </row>
    <row r="6906" spans="73:108" ht="15" x14ac:dyDescent="0.25">
      <c r="BU6906" s="91"/>
      <c r="BV6906" s="177">
        <v>2008</v>
      </c>
      <c r="BW6906" s="177">
        <v>8</v>
      </c>
      <c r="BX6906" s="177" t="s">
        <v>269</v>
      </c>
      <c r="BY6906" s="177" t="s">
        <v>262</v>
      </c>
      <c r="BZ6906" s="177" t="s">
        <v>263</v>
      </c>
      <c r="CA6906" s="177">
        <v>3</v>
      </c>
      <c r="CB6906" s="177" t="s">
        <v>264</v>
      </c>
      <c r="CC6906" s="122">
        <v>19463</v>
      </c>
      <c r="CD6906" s="178" t="s">
        <v>29</v>
      </c>
      <c r="CE6906" s="177" t="s">
        <v>272</v>
      </c>
      <c r="CF6906" s="177" t="s">
        <v>272</v>
      </c>
      <c r="CG6906" s="83" t="s">
        <v>9</v>
      </c>
      <c r="CH6906" s="57"/>
      <c r="CV6906" s="51"/>
      <c r="CW6906" s="51"/>
      <c r="CX6906" s="51"/>
      <c r="CY6906" s="51"/>
      <c r="CZ6906" s="51"/>
      <c r="DA6906" s="51"/>
      <c r="DB6906" s="51"/>
      <c r="DC6906" s="51"/>
      <c r="DD6906" s="51"/>
    </row>
    <row r="6907" spans="73:108" ht="15" x14ac:dyDescent="0.25">
      <c r="BU6907" s="91"/>
      <c r="BV6907" s="177">
        <v>2008</v>
      </c>
      <c r="BW6907" s="177">
        <v>8</v>
      </c>
      <c r="BX6907" s="177" t="s">
        <v>269</v>
      </c>
      <c r="BY6907" s="177" t="s">
        <v>262</v>
      </c>
      <c r="BZ6907" s="177" t="s">
        <v>266</v>
      </c>
      <c r="CA6907" s="177">
        <v>3</v>
      </c>
      <c r="CB6907" s="177" t="s">
        <v>264</v>
      </c>
      <c r="CC6907" s="122">
        <v>37184</v>
      </c>
      <c r="CD6907" s="178" t="s">
        <v>29</v>
      </c>
      <c r="CE6907" s="177" t="s">
        <v>272</v>
      </c>
      <c r="CF6907" s="177" t="s">
        <v>272</v>
      </c>
      <c r="CG6907" s="83" t="s">
        <v>9</v>
      </c>
      <c r="CH6907" s="57"/>
      <c r="CV6907" s="51"/>
      <c r="CW6907" s="51"/>
      <c r="CX6907" s="51"/>
      <c r="CY6907" s="51"/>
      <c r="CZ6907" s="51"/>
      <c r="DA6907" s="51"/>
      <c r="DB6907" s="51"/>
      <c r="DC6907" s="51"/>
      <c r="DD6907" s="51"/>
    </row>
    <row r="6908" spans="73:108" ht="15" x14ac:dyDescent="0.25">
      <c r="BU6908" s="91"/>
      <c r="BV6908" s="177">
        <v>2008</v>
      </c>
      <c r="BW6908" s="177">
        <v>8</v>
      </c>
      <c r="BX6908" s="177" t="s">
        <v>269</v>
      </c>
      <c r="BY6908" s="177" t="s">
        <v>262</v>
      </c>
      <c r="BZ6908" s="177" t="s">
        <v>267</v>
      </c>
      <c r="CA6908" s="177">
        <v>3</v>
      </c>
      <c r="CB6908" s="177" t="s">
        <v>264</v>
      </c>
      <c r="CC6908" s="122">
        <v>44825</v>
      </c>
      <c r="CD6908" s="178" t="s">
        <v>29</v>
      </c>
      <c r="CE6908" s="177" t="s">
        <v>272</v>
      </c>
      <c r="CF6908" s="177" t="s">
        <v>272</v>
      </c>
      <c r="CG6908" s="83" t="s">
        <v>9</v>
      </c>
      <c r="CH6908" s="57"/>
      <c r="CV6908" s="51"/>
      <c r="CW6908" s="51"/>
      <c r="CX6908" s="51"/>
      <c r="CY6908" s="51"/>
      <c r="CZ6908" s="51"/>
      <c r="DA6908" s="51"/>
      <c r="DB6908" s="51"/>
      <c r="DC6908" s="51"/>
      <c r="DD6908" s="51"/>
    </row>
    <row r="6909" spans="73:108" ht="15" x14ac:dyDescent="0.25">
      <c r="BU6909" s="91"/>
      <c r="BV6909" s="177">
        <v>2008</v>
      </c>
      <c r="BW6909" s="177">
        <v>8</v>
      </c>
      <c r="BX6909" s="177" t="s">
        <v>269</v>
      </c>
      <c r="BY6909" s="177" t="s">
        <v>262</v>
      </c>
      <c r="BZ6909" s="177" t="s">
        <v>268</v>
      </c>
      <c r="CA6909" s="177">
        <v>3</v>
      </c>
      <c r="CB6909" s="177" t="s">
        <v>264</v>
      </c>
      <c r="CC6909" s="122">
        <v>73003.62</v>
      </c>
      <c r="CD6909" s="178" t="s">
        <v>29</v>
      </c>
      <c r="CE6909" s="177" t="s">
        <v>272</v>
      </c>
      <c r="CF6909" s="177" t="s">
        <v>272</v>
      </c>
      <c r="CG6909" s="83" t="s">
        <v>9</v>
      </c>
      <c r="CH6909" s="57"/>
      <c r="CV6909" s="51"/>
      <c r="CW6909" s="51"/>
      <c r="CX6909" s="51"/>
      <c r="CY6909" s="51"/>
      <c r="CZ6909" s="51"/>
      <c r="DA6909" s="51"/>
      <c r="DB6909" s="51"/>
      <c r="DC6909" s="51"/>
      <c r="DD6909" s="51"/>
    </row>
    <row r="6910" spans="73:108" ht="15" x14ac:dyDescent="0.25">
      <c r="BU6910" s="91"/>
      <c r="BV6910" s="177">
        <v>2008</v>
      </c>
      <c r="BW6910" s="177">
        <v>8</v>
      </c>
      <c r="BX6910" s="177" t="s">
        <v>269</v>
      </c>
      <c r="BY6910" s="177" t="s">
        <v>262</v>
      </c>
      <c r="BZ6910" s="177" t="s">
        <v>316</v>
      </c>
      <c r="CA6910" s="177">
        <v>3</v>
      </c>
      <c r="CB6910" s="177" t="s">
        <v>264</v>
      </c>
      <c r="CC6910" s="122">
        <v>99980</v>
      </c>
      <c r="CD6910" s="178" t="s">
        <v>29</v>
      </c>
      <c r="CE6910" s="177" t="s">
        <v>272</v>
      </c>
      <c r="CF6910" s="177" t="s">
        <v>272</v>
      </c>
      <c r="CG6910" s="83" t="s">
        <v>9</v>
      </c>
      <c r="CH6910" s="57"/>
      <c r="CV6910" s="51"/>
      <c r="CW6910" s="51"/>
      <c r="CX6910" s="51"/>
      <c r="CY6910" s="51"/>
      <c r="CZ6910" s="51"/>
      <c r="DA6910" s="51"/>
      <c r="DB6910" s="51"/>
      <c r="DC6910" s="51"/>
      <c r="DD6910" s="51"/>
    </row>
    <row r="6911" spans="73:108" ht="15" x14ac:dyDescent="0.25">
      <c r="BU6911" s="91"/>
      <c r="BV6911" s="177">
        <v>2008</v>
      </c>
      <c r="BW6911" s="177">
        <v>8</v>
      </c>
      <c r="BX6911" s="177" t="s">
        <v>269</v>
      </c>
      <c r="BY6911" s="177" t="s">
        <v>262</v>
      </c>
      <c r="BZ6911" s="177" t="s">
        <v>347</v>
      </c>
      <c r="CA6911" s="177">
        <v>3</v>
      </c>
      <c r="CB6911" s="177" t="s">
        <v>264</v>
      </c>
      <c r="CC6911" s="122">
        <v>25976.63</v>
      </c>
      <c r="CD6911" s="178" t="s">
        <v>29</v>
      </c>
      <c r="CE6911" s="177" t="s">
        <v>272</v>
      </c>
      <c r="CF6911" s="177" t="s">
        <v>272</v>
      </c>
      <c r="CG6911" s="83" t="s">
        <v>9</v>
      </c>
      <c r="CH6911" s="57"/>
      <c r="CV6911" s="51"/>
      <c r="CW6911" s="51"/>
      <c r="CX6911" s="51"/>
      <c r="CY6911" s="51"/>
      <c r="CZ6911" s="51"/>
      <c r="DA6911" s="51"/>
      <c r="DB6911" s="51"/>
      <c r="DC6911" s="51"/>
      <c r="DD6911" s="51"/>
    </row>
    <row r="6912" spans="73:108" ht="15" x14ac:dyDescent="0.25">
      <c r="BU6912" s="91"/>
      <c r="BV6912" s="177">
        <v>2008</v>
      </c>
      <c r="BW6912" s="177">
        <v>8</v>
      </c>
      <c r="BX6912" s="177" t="s">
        <v>269</v>
      </c>
      <c r="BY6912" s="177" t="s">
        <v>262</v>
      </c>
      <c r="BZ6912" s="177" t="s">
        <v>347</v>
      </c>
      <c r="CA6912" s="177">
        <v>7</v>
      </c>
      <c r="CB6912" s="177" t="s">
        <v>264</v>
      </c>
      <c r="CC6912" s="122">
        <v>2200</v>
      </c>
      <c r="CD6912" s="178" t="s">
        <v>29</v>
      </c>
      <c r="CE6912" s="177" t="s">
        <v>272</v>
      </c>
      <c r="CF6912" s="177" t="s">
        <v>272</v>
      </c>
      <c r="CG6912" s="83" t="s">
        <v>89</v>
      </c>
      <c r="CH6912" s="57"/>
      <c r="CV6912" s="51"/>
      <c r="CW6912" s="51"/>
      <c r="CX6912" s="51"/>
      <c r="CY6912" s="51"/>
      <c r="CZ6912" s="51"/>
      <c r="DA6912" s="51"/>
      <c r="DB6912" s="51"/>
      <c r="DC6912" s="51"/>
      <c r="DD6912" s="51"/>
    </row>
    <row r="6913" spans="73:108" ht="15" x14ac:dyDescent="0.25">
      <c r="BU6913" s="91"/>
      <c r="BV6913" s="177">
        <v>2008</v>
      </c>
      <c r="BW6913" s="177">
        <v>9</v>
      </c>
      <c r="BX6913" s="177" t="s">
        <v>269</v>
      </c>
      <c r="BY6913" s="177" t="s">
        <v>262</v>
      </c>
      <c r="BZ6913" s="177" t="s">
        <v>277</v>
      </c>
      <c r="CA6913" s="177">
        <v>3</v>
      </c>
      <c r="CB6913" s="177" t="s">
        <v>264</v>
      </c>
      <c r="CC6913" s="122">
        <v>284436.43</v>
      </c>
      <c r="CD6913" s="178" t="s">
        <v>29</v>
      </c>
      <c r="CE6913" s="177" t="s">
        <v>272</v>
      </c>
      <c r="CF6913" s="177" t="s">
        <v>272</v>
      </c>
      <c r="CG6913" s="83" t="s">
        <v>9</v>
      </c>
      <c r="CH6913" s="57"/>
      <c r="CV6913" s="51"/>
      <c r="CW6913" s="51"/>
      <c r="CX6913" s="51"/>
      <c r="CY6913" s="51"/>
      <c r="CZ6913" s="51"/>
      <c r="DA6913" s="51"/>
      <c r="DB6913" s="51"/>
      <c r="DC6913" s="51"/>
      <c r="DD6913" s="51"/>
    </row>
    <row r="6914" spans="73:108" ht="15" x14ac:dyDescent="0.25">
      <c r="BU6914" s="91"/>
      <c r="BV6914" s="177">
        <v>2008</v>
      </c>
      <c r="BW6914" s="177">
        <v>9</v>
      </c>
      <c r="BX6914" s="177" t="s">
        <v>269</v>
      </c>
      <c r="BY6914" s="177" t="s">
        <v>262</v>
      </c>
      <c r="BZ6914" s="177" t="s">
        <v>277</v>
      </c>
      <c r="CA6914" s="177">
        <v>3</v>
      </c>
      <c r="CB6914" s="177" t="s">
        <v>389</v>
      </c>
      <c r="CC6914" s="122">
        <v>2000</v>
      </c>
      <c r="CD6914" s="178" t="s">
        <v>29</v>
      </c>
      <c r="CE6914" s="177" t="s">
        <v>272</v>
      </c>
      <c r="CF6914" s="177" t="s">
        <v>272</v>
      </c>
      <c r="CG6914" s="83" t="s">
        <v>9</v>
      </c>
      <c r="CH6914" s="57"/>
      <c r="CV6914" s="51"/>
      <c r="CW6914" s="51"/>
      <c r="CX6914" s="51"/>
      <c r="CY6914" s="51"/>
      <c r="CZ6914" s="51"/>
      <c r="DA6914" s="51"/>
      <c r="DB6914" s="51"/>
      <c r="DC6914" s="51"/>
      <c r="DD6914" s="51"/>
    </row>
    <row r="6915" spans="73:108" ht="15" x14ac:dyDescent="0.25">
      <c r="BU6915" s="91"/>
      <c r="BV6915" s="177">
        <v>2008</v>
      </c>
      <c r="BW6915" s="177">
        <v>9</v>
      </c>
      <c r="BX6915" s="177" t="s">
        <v>269</v>
      </c>
      <c r="BY6915" s="177" t="s">
        <v>262</v>
      </c>
      <c r="BZ6915" s="177" t="s">
        <v>277</v>
      </c>
      <c r="CA6915" s="177">
        <v>3</v>
      </c>
      <c r="CB6915" s="177" t="s">
        <v>389</v>
      </c>
      <c r="CC6915" s="122">
        <v>3565.3</v>
      </c>
      <c r="CD6915" s="178" t="s">
        <v>201</v>
      </c>
      <c r="CE6915" s="177" t="s">
        <v>272</v>
      </c>
      <c r="CF6915" s="177" t="s">
        <v>272</v>
      </c>
      <c r="CG6915" s="83" t="s">
        <v>9</v>
      </c>
      <c r="CH6915" s="57"/>
      <c r="CV6915" s="51"/>
      <c r="CW6915" s="51"/>
      <c r="CX6915" s="51"/>
      <c r="CY6915" s="51"/>
      <c r="CZ6915" s="51"/>
      <c r="DA6915" s="51"/>
      <c r="DB6915" s="51"/>
      <c r="DC6915" s="51"/>
      <c r="DD6915" s="51"/>
    </row>
    <row r="6916" spans="73:108" ht="15" x14ac:dyDescent="0.25">
      <c r="BU6916" s="91"/>
      <c r="BV6916" s="177">
        <v>2008</v>
      </c>
      <c r="BW6916" s="177">
        <v>9</v>
      </c>
      <c r="BX6916" s="177" t="s">
        <v>269</v>
      </c>
      <c r="BY6916" s="177" t="s">
        <v>262</v>
      </c>
      <c r="BZ6916" s="177" t="s">
        <v>267</v>
      </c>
      <c r="CA6916" s="177">
        <v>3</v>
      </c>
      <c r="CB6916" s="177" t="s">
        <v>264</v>
      </c>
      <c r="CC6916" s="122">
        <v>28067</v>
      </c>
      <c r="CD6916" s="178" t="s">
        <v>29</v>
      </c>
      <c r="CE6916" s="177" t="s">
        <v>272</v>
      </c>
      <c r="CF6916" s="177" t="s">
        <v>272</v>
      </c>
      <c r="CG6916" s="83" t="s">
        <v>9</v>
      </c>
      <c r="CH6916" s="57"/>
      <c r="CV6916" s="51"/>
      <c r="CW6916" s="51"/>
      <c r="CX6916" s="51"/>
      <c r="CY6916" s="51"/>
      <c r="CZ6916" s="51"/>
      <c r="DA6916" s="51"/>
      <c r="DB6916" s="51"/>
      <c r="DC6916" s="51"/>
      <c r="DD6916" s="51"/>
    </row>
    <row r="6917" spans="73:108" ht="15" x14ac:dyDescent="0.25">
      <c r="BU6917" s="91"/>
      <c r="BV6917" s="177">
        <v>2008</v>
      </c>
      <c r="BW6917" s="177">
        <v>9</v>
      </c>
      <c r="BX6917" s="177" t="s">
        <v>269</v>
      </c>
      <c r="BY6917" s="177" t="s">
        <v>262</v>
      </c>
      <c r="BZ6917" s="177" t="s">
        <v>268</v>
      </c>
      <c r="CA6917" s="177">
        <v>3</v>
      </c>
      <c r="CB6917" s="177" t="s">
        <v>264</v>
      </c>
      <c r="CC6917" s="122">
        <v>51572.959999999999</v>
      </c>
      <c r="CD6917" s="178" t="s">
        <v>29</v>
      </c>
      <c r="CE6917" s="177" t="s">
        <v>272</v>
      </c>
      <c r="CF6917" s="177" t="s">
        <v>272</v>
      </c>
      <c r="CG6917" s="83" t="s">
        <v>9</v>
      </c>
      <c r="CH6917" s="57"/>
      <c r="CV6917" s="51"/>
      <c r="CW6917" s="51"/>
      <c r="CX6917" s="51"/>
      <c r="CY6917" s="51"/>
      <c r="CZ6917" s="51"/>
      <c r="DA6917" s="51"/>
      <c r="DB6917" s="51"/>
      <c r="DC6917" s="51"/>
      <c r="DD6917" s="51"/>
    </row>
    <row r="6918" spans="73:108" ht="15" x14ac:dyDescent="0.25">
      <c r="BU6918" s="91"/>
      <c r="BV6918" s="177">
        <v>2008</v>
      </c>
      <c r="BW6918" s="177">
        <v>9</v>
      </c>
      <c r="BX6918" s="177" t="s">
        <v>269</v>
      </c>
      <c r="BY6918" s="177" t="s">
        <v>262</v>
      </c>
      <c r="BZ6918" s="177" t="s">
        <v>316</v>
      </c>
      <c r="CA6918" s="177">
        <v>3</v>
      </c>
      <c r="CB6918" s="177" t="s">
        <v>264</v>
      </c>
      <c r="CC6918" s="122">
        <v>61254.95</v>
      </c>
      <c r="CD6918" s="178" t="s">
        <v>29</v>
      </c>
      <c r="CE6918" s="177" t="s">
        <v>272</v>
      </c>
      <c r="CF6918" s="177" t="s">
        <v>272</v>
      </c>
      <c r="CG6918" s="83" t="s">
        <v>9</v>
      </c>
      <c r="CH6918" s="57"/>
      <c r="CV6918" s="51"/>
      <c r="CW6918" s="51"/>
      <c r="CX6918" s="51"/>
      <c r="CY6918" s="51"/>
      <c r="CZ6918" s="51"/>
      <c r="DA6918" s="51"/>
      <c r="DB6918" s="51"/>
      <c r="DC6918" s="51"/>
      <c r="DD6918" s="51"/>
    </row>
    <row r="6919" spans="73:108" ht="15" x14ac:dyDescent="0.25">
      <c r="BU6919" s="91"/>
      <c r="BV6919" s="177">
        <v>2008</v>
      </c>
      <c r="BW6919" s="177">
        <v>9</v>
      </c>
      <c r="BX6919" s="177" t="s">
        <v>269</v>
      </c>
      <c r="BY6919" s="177" t="s">
        <v>262</v>
      </c>
      <c r="BZ6919" s="177" t="s">
        <v>347</v>
      </c>
      <c r="CA6919" s="177">
        <v>3</v>
      </c>
      <c r="CB6919" s="177" t="s">
        <v>264</v>
      </c>
      <c r="CC6919" s="122">
        <v>28065.67</v>
      </c>
      <c r="CD6919" s="178" t="s">
        <v>29</v>
      </c>
      <c r="CE6919" s="177" t="s">
        <v>272</v>
      </c>
      <c r="CF6919" s="177" t="s">
        <v>272</v>
      </c>
      <c r="CG6919" s="83" t="s">
        <v>9</v>
      </c>
      <c r="CH6919" s="57"/>
      <c r="CV6919" s="51"/>
      <c r="CW6919" s="51"/>
      <c r="CX6919" s="51"/>
      <c r="CY6919" s="51"/>
      <c r="CZ6919" s="51"/>
      <c r="DA6919" s="51"/>
      <c r="DB6919" s="51"/>
      <c r="DC6919" s="51"/>
      <c r="DD6919" s="51"/>
    </row>
    <row r="6920" spans="73:108" ht="15" x14ac:dyDescent="0.25">
      <c r="BU6920" s="91"/>
      <c r="BV6920" s="177">
        <v>2008</v>
      </c>
      <c r="BW6920" s="177">
        <v>9</v>
      </c>
      <c r="BX6920" s="177" t="s">
        <v>269</v>
      </c>
      <c r="BY6920" s="177" t="s">
        <v>262</v>
      </c>
      <c r="BZ6920" s="177" t="s">
        <v>277</v>
      </c>
      <c r="CA6920" s="177">
        <v>7</v>
      </c>
      <c r="CB6920" s="177" t="s">
        <v>264</v>
      </c>
      <c r="CC6920" s="122">
        <v>13767.17</v>
      </c>
      <c r="CD6920" s="178" t="s">
        <v>29</v>
      </c>
      <c r="CE6920" s="177" t="s">
        <v>272</v>
      </c>
      <c r="CF6920" s="177" t="s">
        <v>272</v>
      </c>
      <c r="CG6920" s="83" t="s">
        <v>89</v>
      </c>
      <c r="CH6920" s="57"/>
      <c r="CV6920" s="51"/>
      <c r="CW6920" s="51"/>
      <c r="CX6920" s="51"/>
      <c r="CY6920" s="51"/>
      <c r="CZ6920" s="51"/>
      <c r="DA6920" s="51"/>
      <c r="DB6920" s="51"/>
      <c r="DC6920" s="51"/>
      <c r="DD6920" s="51"/>
    </row>
    <row r="6921" spans="73:108" ht="15" x14ac:dyDescent="0.25">
      <c r="BU6921" s="91"/>
      <c r="BV6921" s="177">
        <v>2008</v>
      </c>
      <c r="BW6921" s="177">
        <v>9</v>
      </c>
      <c r="BX6921" s="177" t="s">
        <v>269</v>
      </c>
      <c r="BY6921" s="177" t="s">
        <v>262</v>
      </c>
      <c r="BZ6921" s="177" t="s">
        <v>347</v>
      </c>
      <c r="CA6921" s="177">
        <v>7</v>
      </c>
      <c r="CB6921" s="177" t="s">
        <v>264</v>
      </c>
      <c r="CC6921" s="122">
        <v>2200</v>
      </c>
      <c r="CD6921" s="178" t="s">
        <v>29</v>
      </c>
      <c r="CE6921" s="177" t="s">
        <v>272</v>
      </c>
      <c r="CF6921" s="177" t="s">
        <v>272</v>
      </c>
      <c r="CG6921" s="83" t="s">
        <v>89</v>
      </c>
      <c r="CH6921" s="57"/>
      <c r="CV6921" s="51"/>
      <c r="CW6921" s="51"/>
      <c r="CX6921" s="51"/>
      <c r="CY6921" s="51"/>
      <c r="CZ6921" s="51"/>
      <c r="DA6921" s="51"/>
      <c r="DB6921" s="51"/>
      <c r="DC6921" s="51"/>
      <c r="DD6921" s="51"/>
    </row>
    <row r="6922" spans="73:108" ht="15" x14ac:dyDescent="0.25">
      <c r="BU6922" s="91"/>
      <c r="BV6922" s="177">
        <v>2008</v>
      </c>
      <c r="BW6922" s="177">
        <v>10</v>
      </c>
      <c r="BX6922" s="177" t="s">
        <v>269</v>
      </c>
      <c r="BY6922" s="177" t="s">
        <v>262</v>
      </c>
      <c r="BZ6922" s="177" t="s">
        <v>277</v>
      </c>
      <c r="CA6922" s="177">
        <v>3</v>
      </c>
      <c r="CB6922" s="177" t="s">
        <v>264</v>
      </c>
      <c r="CC6922" s="122">
        <v>340736.55</v>
      </c>
      <c r="CD6922" s="178" t="s">
        <v>29</v>
      </c>
      <c r="CE6922" s="177" t="s">
        <v>272</v>
      </c>
      <c r="CF6922" s="177" t="s">
        <v>272</v>
      </c>
      <c r="CG6922" s="83" t="s">
        <v>9</v>
      </c>
      <c r="CH6922" s="57"/>
      <c r="CV6922" s="51"/>
      <c r="CW6922" s="51"/>
      <c r="CX6922" s="51"/>
      <c r="CY6922" s="51"/>
      <c r="CZ6922" s="51"/>
      <c r="DA6922" s="51"/>
      <c r="DB6922" s="51"/>
      <c r="DC6922" s="51"/>
      <c r="DD6922" s="51"/>
    </row>
    <row r="6923" spans="73:108" ht="15" x14ac:dyDescent="0.25">
      <c r="BU6923" s="91"/>
      <c r="BV6923" s="177">
        <v>2008</v>
      </c>
      <c r="BW6923" s="177">
        <v>10</v>
      </c>
      <c r="BX6923" s="177" t="s">
        <v>269</v>
      </c>
      <c r="BY6923" s="177" t="s">
        <v>262</v>
      </c>
      <c r="BZ6923" s="177" t="s">
        <v>277</v>
      </c>
      <c r="CA6923" s="177">
        <v>3</v>
      </c>
      <c r="CB6923" s="177" t="s">
        <v>879</v>
      </c>
      <c r="CC6923" s="122">
        <v>5531.41</v>
      </c>
      <c r="CD6923" s="178" t="s">
        <v>29</v>
      </c>
      <c r="CE6923" s="177" t="s">
        <v>272</v>
      </c>
      <c r="CF6923" s="177" t="s">
        <v>272</v>
      </c>
      <c r="CG6923" s="83" t="s">
        <v>9</v>
      </c>
      <c r="CH6923" s="57"/>
      <c r="CV6923" s="51"/>
      <c r="CW6923" s="51"/>
      <c r="CX6923" s="51"/>
      <c r="CY6923" s="51"/>
      <c r="CZ6923" s="51"/>
      <c r="DA6923" s="51"/>
      <c r="DB6923" s="51"/>
      <c r="DC6923" s="51"/>
      <c r="DD6923" s="51"/>
    </row>
    <row r="6924" spans="73:108" ht="15" x14ac:dyDescent="0.25">
      <c r="BU6924" s="91"/>
      <c r="BV6924" s="177">
        <v>2008</v>
      </c>
      <c r="BW6924" s="177">
        <v>10</v>
      </c>
      <c r="BX6924" s="177" t="s">
        <v>269</v>
      </c>
      <c r="BY6924" s="177" t="s">
        <v>262</v>
      </c>
      <c r="BZ6924" s="177" t="s">
        <v>277</v>
      </c>
      <c r="CA6924" s="177">
        <v>3</v>
      </c>
      <c r="CB6924" s="177" t="s">
        <v>389</v>
      </c>
      <c r="CC6924" s="122">
        <v>2000</v>
      </c>
      <c r="CD6924" s="178" t="s">
        <v>29</v>
      </c>
      <c r="CE6924" s="177" t="s">
        <v>272</v>
      </c>
      <c r="CF6924" s="177" t="s">
        <v>272</v>
      </c>
      <c r="CG6924" s="83" t="s">
        <v>9</v>
      </c>
      <c r="CH6924" s="57"/>
      <c r="CV6924" s="51"/>
      <c r="CW6924" s="51"/>
      <c r="CX6924" s="51"/>
      <c r="CY6924" s="51"/>
      <c r="CZ6924" s="51"/>
      <c r="DA6924" s="51"/>
      <c r="DB6924" s="51"/>
      <c r="DC6924" s="51"/>
      <c r="DD6924" s="51"/>
    </row>
    <row r="6925" spans="73:108" ht="15" x14ac:dyDescent="0.25">
      <c r="BU6925" s="91"/>
      <c r="BV6925" s="177">
        <v>2008</v>
      </c>
      <c r="BW6925" s="177">
        <v>10</v>
      </c>
      <c r="BX6925" s="177" t="s">
        <v>269</v>
      </c>
      <c r="BY6925" s="177" t="s">
        <v>262</v>
      </c>
      <c r="BZ6925" s="177" t="s">
        <v>277</v>
      </c>
      <c r="CA6925" s="177">
        <v>3</v>
      </c>
      <c r="CB6925" s="177" t="s">
        <v>389</v>
      </c>
      <c r="CC6925" s="122">
        <v>4025.98</v>
      </c>
      <c r="CD6925" s="178" t="s">
        <v>201</v>
      </c>
      <c r="CE6925" s="177" t="s">
        <v>272</v>
      </c>
      <c r="CF6925" s="177" t="s">
        <v>272</v>
      </c>
      <c r="CG6925" s="83" t="s">
        <v>9</v>
      </c>
      <c r="CH6925" s="57"/>
      <c r="CV6925" s="51"/>
      <c r="CW6925" s="51"/>
      <c r="CX6925" s="51"/>
      <c r="CY6925" s="51"/>
      <c r="CZ6925" s="51"/>
      <c r="DA6925" s="51"/>
      <c r="DB6925" s="51"/>
      <c r="DC6925" s="51"/>
      <c r="DD6925" s="51"/>
    </row>
    <row r="6926" spans="73:108" ht="15" x14ac:dyDescent="0.25">
      <c r="BU6926" s="91"/>
      <c r="BV6926" s="177">
        <v>2008</v>
      </c>
      <c r="BW6926" s="177">
        <v>10</v>
      </c>
      <c r="BX6926" s="177" t="s">
        <v>269</v>
      </c>
      <c r="BY6926" s="177" t="s">
        <v>262</v>
      </c>
      <c r="BZ6926" s="177" t="s">
        <v>266</v>
      </c>
      <c r="CA6926" s="177">
        <v>3</v>
      </c>
      <c r="CB6926" s="177" t="s">
        <v>264</v>
      </c>
      <c r="CC6926" s="122">
        <v>53671.24</v>
      </c>
      <c r="CD6926" s="178" t="s">
        <v>29</v>
      </c>
      <c r="CE6926" s="177" t="s">
        <v>272</v>
      </c>
      <c r="CF6926" s="177" t="s">
        <v>272</v>
      </c>
      <c r="CG6926" s="83" t="s">
        <v>9</v>
      </c>
      <c r="CH6926" s="57"/>
      <c r="CV6926" s="51"/>
      <c r="CW6926" s="51"/>
      <c r="CX6926" s="51"/>
      <c r="CY6926" s="51"/>
      <c r="CZ6926" s="51"/>
      <c r="DA6926" s="51"/>
      <c r="DB6926" s="51"/>
      <c r="DC6926" s="51"/>
      <c r="DD6926" s="51"/>
    </row>
    <row r="6927" spans="73:108" ht="15" x14ac:dyDescent="0.25">
      <c r="BU6927" s="91"/>
      <c r="BV6927" s="177">
        <v>2008</v>
      </c>
      <c r="BW6927" s="177">
        <v>10</v>
      </c>
      <c r="BX6927" s="177" t="s">
        <v>269</v>
      </c>
      <c r="BY6927" s="177" t="s">
        <v>262</v>
      </c>
      <c r="BZ6927" s="177" t="s">
        <v>267</v>
      </c>
      <c r="CA6927" s="177">
        <v>3</v>
      </c>
      <c r="CB6927" s="177" t="s">
        <v>264</v>
      </c>
      <c r="CC6927" s="122">
        <v>15000</v>
      </c>
      <c r="CD6927" s="178" t="s">
        <v>29</v>
      </c>
      <c r="CE6927" s="177" t="s">
        <v>272</v>
      </c>
      <c r="CF6927" s="177" t="s">
        <v>272</v>
      </c>
      <c r="CG6927" s="83" t="s">
        <v>9</v>
      </c>
      <c r="CH6927" s="57"/>
      <c r="CV6927" s="51"/>
      <c r="CW6927" s="51"/>
      <c r="CX6927" s="51"/>
      <c r="CY6927" s="51"/>
      <c r="CZ6927" s="51"/>
      <c r="DA6927" s="51"/>
      <c r="DB6927" s="51"/>
      <c r="DC6927" s="51"/>
      <c r="DD6927" s="51"/>
    </row>
    <row r="6928" spans="73:108" ht="15" x14ac:dyDescent="0.25">
      <c r="BU6928" s="91"/>
      <c r="BV6928" s="177">
        <v>2008</v>
      </c>
      <c r="BW6928" s="177">
        <v>10</v>
      </c>
      <c r="BX6928" s="177" t="s">
        <v>269</v>
      </c>
      <c r="BY6928" s="177" t="s">
        <v>262</v>
      </c>
      <c r="BZ6928" s="177" t="s">
        <v>268</v>
      </c>
      <c r="CA6928" s="177">
        <v>3</v>
      </c>
      <c r="CB6928" s="177" t="s">
        <v>264</v>
      </c>
      <c r="CC6928" s="122">
        <v>17684.25</v>
      </c>
      <c r="CD6928" s="178" t="s">
        <v>29</v>
      </c>
      <c r="CE6928" s="177" t="s">
        <v>272</v>
      </c>
      <c r="CF6928" s="177" t="s">
        <v>272</v>
      </c>
      <c r="CG6928" s="83" t="s">
        <v>9</v>
      </c>
      <c r="CH6928" s="57"/>
      <c r="CV6928" s="51"/>
      <c r="CW6928" s="51"/>
      <c r="CX6928" s="51"/>
      <c r="CY6928" s="51"/>
      <c r="CZ6928" s="51"/>
      <c r="DA6928" s="51"/>
      <c r="DB6928" s="51"/>
      <c r="DC6928" s="51"/>
      <c r="DD6928" s="51"/>
    </row>
    <row r="6929" spans="73:108" ht="15" x14ac:dyDescent="0.25">
      <c r="BU6929" s="91"/>
      <c r="BV6929" s="177">
        <v>2008</v>
      </c>
      <c r="BW6929" s="177">
        <v>10</v>
      </c>
      <c r="BX6929" s="177" t="s">
        <v>269</v>
      </c>
      <c r="BY6929" s="177" t="s">
        <v>262</v>
      </c>
      <c r="BZ6929" s="177" t="s">
        <v>316</v>
      </c>
      <c r="CA6929" s="177">
        <v>3</v>
      </c>
      <c r="CB6929" s="177" t="s">
        <v>264</v>
      </c>
      <c r="CC6929" s="122">
        <v>25000</v>
      </c>
      <c r="CD6929" s="178" t="s">
        <v>29</v>
      </c>
      <c r="CE6929" s="177" t="s">
        <v>272</v>
      </c>
      <c r="CF6929" s="177" t="s">
        <v>272</v>
      </c>
      <c r="CG6929" s="83" t="s">
        <v>9</v>
      </c>
      <c r="CH6929" s="57"/>
      <c r="CV6929" s="51"/>
      <c r="CW6929" s="51"/>
      <c r="CX6929" s="51"/>
      <c r="CY6929" s="51"/>
      <c r="CZ6929" s="51"/>
      <c r="DA6929" s="51"/>
      <c r="DB6929" s="51"/>
      <c r="DC6929" s="51"/>
      <c r="DD6929" s="51"/>
    </row>
    <row r="6930" spans="73:108" ht="15" x14ac:dyDescent="0.25">
      <c r="BU6930" s="91"/>
      <c r="BV6930" s="177">
        <v>2008</v>
      </c>
      <c r="BW6930" s="177">
        <v>10</v>
      </c>
      <c r="BX6930" s="177" t="s">
        <v>269</v>
      </c>
      <c r="BY6930" s="177" t="s">
        <v>262</v>
      </c>
      <c r="BZ6930" s="177" t="s">
        <v>347</v>
      </c>
      <c r="CA6930" s="177">
        <v>3</v>
      </c>
      <c r="CB6930" s="177" t="s">
        <v>264</v>
      </c>
      <c r="CC6930" s="122">
        <v>30000</v>
      </c>
      <c r="CD6930" s="178" t="s">
        <v>29</v>
      </c>
      <c r="CE6930" s="177" t="s">
        <v>272</v>
      </c>
      <c r="CF6930" s="177" t="s">
        <v>272</v>
      </c>
      <c r="CG6930" s="83" t="s">
        <v>9</v>
      </c>
      <c r="CH6930" s="57"/>
      <c r="CV6930" s="51"/>
      <c r="CW6930" s="51"/>
      <c r="CX6930" s="51"/>
      <c r="CY6930" s="51"/>
      <c r="CZ6930" s="51"/>
      <c r="DA6930" s="51"/>
      <c r="DB6930" s="51"/>
      <c r="DC6930" s="51"/>
      <c r="DD6930" s="51"/>
    </row>
    <row r="6931" spans="73:108" ht="15" x14ac:dyDescent="0.25">
      <c r="BU6931" s="91"/>
      <c r="BV6931" s="177">
        <v>2008</v>
      </c>
      <c r="BW6931" s="177">
        <v>10</v>
      </c>
      <c r="BX6931" s="177" t="s">
        <v>269</v>
      </c>
      <c r="BY6931" s="177" t="s">
        <v>262</v>
      </c>
      <c r="BZ6931" s="177" t="s">
        <v>277</v>
      </c>
      <c r="CA6931" s="177">
        <v>7</v>
      </c>
      <c r="CB6931" s="177" t="s">
        <v>264</v>
      </c>
      <c r="CC6931" s="122">
        <v>1335.07</v>
      </c>
      <c r="CD6931" s="178" t="s">
        <v>29</v>
      </c>
      <c r="CE6931" s="177" t="s">
        <v>272</v>
      </c>
      <c r="CF6931" s="177" t="s">
        <v>272</v>
      </c>
      <c r="CG6931" s="83" t="s">
        <v>89</v>
      </c>
      <c r="CH6931" s="57"/>
      <c r="CV6931" s="51"/>
      <c r="CW6931" s="51"/>
      <c r="CX6931" s="51"/>
      <c r="CY6931" s="51"/>
      <c r="CZ6931" s="51"/>
      <c r="DA6931" s="51"/>
      <c r="DB6931" s="51"/>
      <c r="DC6931" s="51"/>
      <c r="DD6931" s="51"/>
    </row>
    <row r="6932" spans="73:108" ht="15" x14ac:dyDescent="0.25">
      <c r="BU6932" s="91"/>
      <c r="BV6932" s="177">
        <v>2008</v>
      </c>
      <c r="BW6932" s="177">
        <v>10</v>
      </c>
      <c r="BX6932" s="177" t="s">
        <v>269</v>
      </c>
      <c r="BY6932" s="177" t="s">
        <v>262</v>
      </c>
      <c r="BZ6932" s="177" t="s">
        <v>347</v>
      </c>
      <c r="CA6932" s="177">
        <v>7</v>
      </c>
      <c r="CB6932" s="177" t="s">
        <v>264</v>
      </c>
      <c r="CC6932" s="122">
        <v>2200</v>
      </c>
      <c r="CD6932" s="178" t="s">
        <v>29</v>
      </c>
      <c r="CE6932" s="177" t="s">
        <v>272</v>
      </c>
      <c r="CF6932" s="177" t="s">
        <v>272</v>
      </c>
      <c r="CG6932" s="83" t="s">
        <v>89</v>
      </c>
      <c r="CH6932" s="57"/>
      <c r="CV6932" s="51"/>
      <c r="CW6932" s="51"/>
      <c r="CX6932" s="51"/>
      <c r="CY6932" s="51"/>
      <c r="CZ6932" s="51"/>
      <c r="DA6932" s="51"/>
      <c r="DB6932" s="51"/>
      <c r="DC6932" s="51"/>
      <c r="DD6932" s="51"/>
    </row>
    <row r="6933" spans="73:108" ht="15" x14ac:dyDescent="0.25">
      <c r="BU6933" s="91"/>
      <c r="BV6933" s="177">
        <v>2008</v>
      </c>
      <c r="BW6933" s="177">
        <v>11</v>
      </c>
      <c r="BX6933" s="177" t="s">
        <v>269</v>
      </c>
      <c r="BY6933" s="177" t="s">
        <v>262</v>
      </c>
      <c r="BZ6933" s="177" t="s">
        <v>277</v>
      </c>
      <c r="CA6933" s="177">
        <v>3</v>
      </c>
      <c r="CB6933" s="177" t="s">
        <v>264</v>
      </c>
      <c r="CC6933" s="122">
        <v>401881.1</v>
      </c>
      <c r="CD6933" s="178" t="s">
        <v>29</v>
      </c>
      <c r="CE6933" s="177" t="s">
        <v>272</v>
      </c>
      <c r="CF6933" s="177" t="s">
        <v>272</v>
      </c>
      <c r="CG6933" s="83" t="s">
        <v>9</v>
      </c>
      <c r="CH6933" s="57"/>
      <c r="CV6933" s="51"/>
      <c r="CW6933" s="51"/>
      <c r="CX6933" s="51"/>
      <c r="CY6933" s="51"/>
      <c r="CZ6933" s="51"/>
      <c r="DA6933" s="51"/>
      <c r="DB6933" s="51"/>
      <c r="DC6933" s="51"/>
      <c r="DD6933" s="51"/>
    </row>
    <row r="6934" spans="73:108" ht="15" x14ac:dyDescent="0.25">
      <c r="BU6934" s="91"/>
      <c r="BV6934" s="177">
        <v>2008</v>
      </c>
      <c r="BW6934" s="177">
        <v>11</v>
      </c>
      <c r="BX6934" s="177" t="s">
        <v>269</v>
      </c>
      <c r="BY6934" s="177" t="s">
        <v>262</v>
      </c>
      <c r="BZ6934" s="177" t="s">
        <v>277</v>
      </c>
      <c r="CA6934" s="177">
        <v>3</v>
      </c>
      <c r="CB6934" s="177" t="s">
        <v>879</v>
      </c>
      <c r="CC6934" s="122">
        <v>4147.8100000000004</v>
      </c>
      <c r="CD6934" s="178" t="s">
        <v>29</v>
      </c>
      <c r="CE6934" s="177" t="s">
        <v>272</v>
      </c>
      <c r="CF6934" s="177" t="s">
        <v>272</v>
      </c>
      <c r="CG6934" s="83" t="s">
        <v>9</v>
      </c>
      <c r="CH6934" s="57"/>
      <c r="CV6934" s="51"/>
      <c r="CW6934" s="51"/>
      <c r="CX6934" s="51"/>
      <c r="CY6934" s="51"/>
      <c r="CZ6934" s="51"/>
      <c r="DA6934" s="51"/>
      <c r="DB6934" s="51"/>
      <c r="DC6934" s="51"/>
      <c r="DD6934" s="51"/>
    </row>
    <row r="6935" spans="73:108" ht="15" x14ac:dyDescent="0.25">
      <c r="BU6935" s="91"/>
      <c r="BV6935" s="177">
        <v>2008</v>
      </c>
      <c r="BW6935" s="177">
        <v>11</v>
      </c>
      <c r="BX6935" s="177" t="s">
        <v>269</v>
      </c>
      <c r="BY6935" s="177" t="s">
        <v>262</v>
      </c>
      <c r="BZ6935" s="177" t="s">
        <v>277</v>
      </c>
      <c r="CA6935" s="177">
        <v>3</v>
      </c>
      <c r="CB6935" s="177" t="s">
        <v>389</v>
      </c>
      <c r="CC6935" s="122">
        <v>10181.549999999999</v>
      </c>
      <c r="CD6935" s="178" t="s">
        <v>29</v>
      </c>
      <c r="CE6935" s="177" t="s">
        <v>272</v>
      </c>
      <c r="CF6935" s="177" t="s">
        <v>272</v>
      </c>
      <c r="CG6935" s="83" t="s">
        <v>9</v>
      </c>
      <c r="CH6935" s="57"/>
      <c r="CV6935" s="51"/>
      <c r="CW6935" s="51"/>
      <c r="CX6935" s="51"/>
      <c r="CY6935" s="51"/>
      <c r="CZ6935" s="51"/>
      <c r="DA6935" s="51"/>
      <c r="DB6935" s="51"/>
      <c r="DC6935" s="51"/>
      <c r="DD6935" s="51"/>
    </row>
    <row r="6936" spans="73:108" ht="15" x14ac:dyDescent="0.25">
      <c r="BU6936" s="91"/>
      <c r="BV6936" s="177">
        <v>2008</v>
      </c>
      <c r="BW6936" s="177">
        <v>11</v>
      </c>
      <c r="BX6936" s="177" t="s">
        <v>269</v>
      </c>
      <c r="BY6936" s="177" t="s">
        <v>262</v>
      </c>
      <c r="BZ6936" s="177" t="s">
        <v>277</v>
      </c>
      <c r="CA6936" s="177">
        <v>3</v>
      </c>
      <c r="CB6936" s="177" t="s">
        <v>389</v>
      </c>
      <c r="CC6936" s="122">
        <v>8181.55</v>
      </c>
      <c r="CD6936" s="178" t="s">
        <v>201</v>
      </c>
      <c r="CE6936" s="177" t="s">
        <v>272</v>
      </c>
      <c r="CF6936" s="177" t="s">
        <v>272</v>
      </c>
      <c r="CG6936" s="83" t="s">
        <v>9</v>
      </c>
      <c r="CH6936" s="57"/>
      <c r="CV6936" s="51"/>
      <c r="CW6936" s="51"/>
      <c r="CX6936" s="51"/>
      <c r="CY6936" s="51"/>
      <c r="CZ6936" s="51"/>
      <c r="DA6936" s="51"/>
      <c r="DB6936" s="51"/>
      <c r="DC6936" s="51"/>
      <c r="DD6936" s="51"/>
    </row>
    <row r="6937" spans="73:108" ht="15" x14ac:dyDescent="0.25">
      <c r="BU6937" s="91"/>
      <c r="BV6937" s="177">
        <v>2008</v>
      </c>
      <c r="BW6937" s="177">
        <v>11</v>
      </c>
      <c r="BX6937" s="177" t="s">
        <v>269</v>
      </c>
      <c r="BY6937" s="177" t="s">
        <v>262</v>
      </c>
      <c r="BZ6937" s="177" t="s">
        <v>266</v>
      </c>
      <c r="CA6937" s="177">
        <v>3</v>
      </c>
      <c r="CB6937" s="177" t="s">
        <v>264</v>
      </c>
      <c r="CC6937" s="122">
        <v>111872.31</v>
      </c>
      <c r="CD6937" s="178" t="s">
        <v>29</v>
      </c>
      <c r="CE6937" s="177" t="s">
        <v>272</v>
      </c>
      <c r="CF6937" s="177" t="s">
        <v>272</v>
      </c>
      <c r="CG6937" s="83" t="s">
        <v>9</v>
      </c>
      <c r="CH6937" s="57"/>
      <c r="CV6937" s="51"/>
      <c r="CW6937" s="51"/>
      <c r="CX6937" s="51"/>
      <c r="CY6937" s="51"/>
      <c r="CZ6937" s="51"/>
      <c r="DA6937" s="51"/>
      <c r="DB6937" s="51"/>
      <c r="DC6937" s="51"/>
      <c r="DD6937" s="51"/>
    </row>
    <row r="6938" spans="73:108" ht="15" x14ac:dyDescent="0.25">
      <c r="BU6938" s="91"/>
      <c r="BV6938" s="177">
        <v>2008</v>
      </c>
      <c r="BW6938" s="177">
        <v>11</v>
      </c>
      <c r="BX6938" s="177" t="s">
        <v>269</v>
      </c>
      <c r="BY6938" s="177" t="s">
        <v>262</v>
      </c>
      <c r="BZ6938" s="177" t="s">
        <v>267</v>
      </c>
      <c r="CA6938" s="177">
        <v>3</v>
      </c>
      <c r="CB6938" s="177" t="s">
        <v>264</v>
      </c>
      <c r="CC6938" s="122">
        <v>8653</v>
      </c>
      <c r="CD6938" s="178" t="s">
        <v>29</v>
      </c>
      <c r="CE6938" s="177" t="s">
        <v>272</v>
      </c>
      <c r="CF6938" s="177" t="s">
        <v>272</v>
      </c>
      <c r="CG6938" s="83" t="s">
        <v>9</v>
      </c>
      <c r="CH6938" s="57"/>
      <c r="CV6938" s="51"/>
      <c r="CW6938" s="51"/>
      <c r="CX6938" s="51"/>
      <c r="CY6938" s="51"/>
      <c r="CZ6938" s="51"/>
      <c r="DA6938" s="51"/>
      <c r="DB6938" s="51"/>
      <c r="DC6938" s="51"/>
      <c r="DD6938" s="51"/>
    </row>
    <row r="6939" spans="73:108" ht="15" x14ac:dyDescent="0.25">
      <c r="BU6939" s="91"/>
      <c r="BV6939" s="177">
        <v>2008</v>
      </c>
      <c r="BW6939" s="177">
        <v>11</v>
      </c>
      <c r="BX6939" s="177" t="s">
        <v>269</v>
      </c>
      <c r="BY6939" s="177" t="s">
        <v>262</v>
      </c>
      <c r="BZ6939" s="177" t="s">
        <v>268</v>
      </c>
      <c r="CA6939" s="177">
        <v>3</v>
      </c>
      <c r="CB6939" s="177" t="s">
        <v>264</v>
      </c>
      <c r="CC6939" s="122">
        <v>12414.27</v>
      </c>
      <c r="CD6939" s="178" t="s">
        <v>29</v>
      </c>
      <c r="CE6939" s="177" t="s">
        <v>272</v>
      </c>
      <c r="CF6939" s="177" t="s">
        <v>272</v>
      </c>
      <c r="CG6939" s="83" t="s">
        <v>9</v>
      </c>
      <c r="CH6939" s="57"/>
      <c r="CV6939" s="51"/>
      <c r="CW6939" s="51"/>
      <c r="CX6939" s="51"/>
      <c r="CY6939" s="51"/>
      <c r="CZ6939" s="51"/>
      <c r="DA6939" s="51"/>
      <c r="DB6939" s="51"/>
      <c r="DC6939" s="51"/>
      <c r="DD6939" s="51"/>
    </row>
    <row r="6940" spans="73:108" ht="15" x14ac:dyDescent="0.25">
      <c r="BU6940" s="91"/>
      <c r="BV6940" s="177">
        <v>2008</v>
      </c>
      <c r="BW6940" s="177">
        <v>11</v>
      </c>
      <c r="BX6940" s="177" t="s">
        <v>269</v>
      </c>
      <c r="BY6940" s="177" t="s">
        <v>262</v>
      </c>
      <c r="BZ6940" s="177" t="s">
        <v>316</v>
      </c>
      <c r="CA6940" s="177">
        <v>3</v>
      </c>
      <c r="CB6940" s="177" t="s">
        <v>264</v>
      </c>
      <c r="CC6940" s="122">
        <v>10940</v>
      </c>
      <c r="CD6940" s="178" t="s">
        <v>29</v>
      </c>
      <c r="CE6940" s="177" t="s">
        <v>272</v>
      </c>
      <c r="CF6940" s="177" t="s">
        <v>272</v>
      </c>
      <c r="CG6940" s="83" t="s">
        <v>9</v>
      </c>
      <c r="CH6940" s="57"/>
      <c r="CV6940" s="51"/>
      <c r="CW6940" s="51"/>
      <c r="CX6940" s="51"/>
      <c r="CY6940" s="51"/>
      <c r="CZ6940" s="51"/>
      <c r="DA6940" s="51"/>
      <c r="DB6940" s="51"/>
      <c r="DC6940" s="51"/>
      <c r="DD6940" s="51"/>
    </row>
    <row r="6941" spans="73:108" ht="15" x14ac:dyDescent="0.25">
      <c r="BU6941" s="91"/>
      <c r="BV6941" s="177">
        <v>2008</v>
      </c>
      <c r="BW6941" s="177">
        <v>11</v>
      </c>
      <c r="BX6941" s="177" t="s">
        <v>269</v>
      </c>
      <c r="BY6941" s="177" t="s">
        <v>262</v>
      </c>
      <c r="BZ6941" s="177" t="s">
        <v>347</v>
      </c>
      <c r="CA6941" s="177">
        <v>3</v>
      </c>
      <c r="CB6941" s="177" t="s">
        <v>264</v>
      </c>
      <c r="CC6941" s="122">
        <v>15520</v>
      </c>
      <c r="CD6941" s="178" t="s">
        <v>29</v>
      </c>
      <c r="CE6941" s="177" t="s">
        <v>272</v>
      </c>
      <c r="CF6941" s="177" t="s">
        <v>272</v>
      </c>
      <c r="CG6941" s="83" t="s">
        <v>9</v>
      </c>
      <c r="CH6941" s="57"/>
      <c r="CV6941" s="51"/>
      <c r="CW6941" s="51"/>
      <c r="CX6941" s="51"/>
      <c r="CY6941" s="51"/>
      <c r="CZ6941" s="51"/>
      <c r="DA6941" s="51"/>
      <c r="DB6941" s="51"/>
      <c r="DC6941" s="51"/>
      <c r="DD6941" s="51"/>
    </row>
    <row r="6942" spans="73:108" ht="15" x14ac:dyDescent="0.25">
      <c r="BU6942" s="91"/>
      <c r="BV6942" s="177">
        <v>2008</v>
      </c>
      <c r="BW6942" s="177">
        <v>11</v>
      </c>
      <c r="BX6942" s="177" t="s">
        <v>269</v>
      </c>
      <c r="BY6942" s="177" t="s">
        <v>262</v>
      </c>
      <c r="BZ6942" s="177" t="s">
        <v>277</v>
      </c>
      <c r="CA6942" s="177">
        <v>7</v>
      </c>
      <c r="CB6942" s="177" t="s">
        <v>264</v>
      </c>
      <c r="CC6942" s="122">
        <v>798.91</v>
      </c>
      <c r="CD6942" s="178" t="s">
        <v>29</v>
      </c>
      <c r="CE6942" s="177" t="s">
        <v>272</v>
      </c>
      <c r="CF6942" s="177" t="s">
        <v>272</v>
      </c>
      <c r="CG6942" s="83" t="s">
        <v>89</v>
      </c>
      <c r="CH6942" s="57"/>
      <c r="CV6942" s="51"/>
      <c r="CW6942" s="51"/>
      <c r="CX6942" s="51"/>
      <c r="CY6942" s="51"/>
      <c r="CZ6942" s="51"/>
      <c r="DA6942" s="51"/>
      <c r="DB6942" s="51"/>
      <c r="DC6942" s="51"/>
      <c r="DD6942" s="51"/>
    </row>
    <row r="6943" spans="73:108" ht="15" x14ac:dyDescent="0.25">
      <c r="BU6943" s="91"/>
      <c r="BV6943" s="177">
        <v>2008</v>
      </c>
      <c r="BW6943" s="177">
        <v>11</v>
      </c>
      <c r="BX6943" s="177" t="s">
        <v>269</v>
      </c>
      <c r="BY6943" s="177" t="s">
        <v>262</v>
      </c>
      <c r="BZ6943" s="177" t="s">
        <v>347</v>
      </c>
      <c r="CA6943" s="177">
        <v>7</v>
      </c>
      <c r="CB6943" s="177" t="s">
        <v>264</v>
      </c>
      <c r="CC6943" s="122">
        <v>2200</v>
      </c>
      <c r="CD6943" s="178" t="s">
        <v>29</v>
      </c>
      <c r="CE6943" s="177" t="s">
        <v>272</v>
      </c>
      <c r="CF6943" s="177" t="s">
        <v>272</v>
      </c>
      <c r="CG6943" s="83" t="s">
        <v>89</v>
      </c>
      <c r="CH6943" s="57"/>
      <c r="CV6943" s="51"/>
      <c r="CW6943" s="51"/>
      <c r="CX6943" s="51"/>
      <c r="CY6943" s="51"/>
      <c r="CZ6943" s="51"/>
      <c r="DA6943" s="51"/>
      <c r="DB6943" s="51"/>
      <c r="DC6943" s="51"/>
      <c r="DD6943" s="51"/>
    </row>
    <row r="6944" spans="73:108" ht="15" x14ac:dyDescent="0.25">
      <c r="BU6944" s="91"/>
      <c r="BV6944" s="177">
        <v>2008</v>
      </c>
      <c r="BW6944" s="177">
        <v>12</v>
      </c>
      <c r="BX6944" s="177" t="s">
        <v>269</v>
      </c>
      <c r="BY6944" s="177" t="s">
        <v>262</v>
      </c>
      <c r="BZ6944" s="177" t="s">
        <v>277</v>
      </c>
      <c r="CA6944" s="177">
        <v>3</v>
      </c>
      <c r="CB6944" s="177" t="s">
        <v>264</v>
      </c>
      <c r="CC6944" s="122">
        <v>271807.27</v>
      </c>
      <c r="CD6944" s="178" t="s">
        <v>29</v>
      </c>
      <c r="CE6944" s="177" t="s">
        <v>272</v>
      </c>
      <c r="CF6944" s="177" t="s">
        <v>272</v>
      </c>
      <c r="CG6944" s="83" t="s">
        <v>9</v>
      </c>
      <c r="CH6944" s="57"/>
      <c r="CV6944" s="51"/>
      <c r="CW6944" s="51"/>
      <c r="CX6944" s="51"/>
      <c r="CY6944" s="51"/>
      <c r="CZ6944" s="51"/>
      <c r="DA6944" s="51"/>
      <c r="DB6944" s="51"/>
      <c r="DC6944" s="51"/>
      <c r="DD6944" s="51"/>
    </row>
    <row r="6945" spans="73:108" ht="15" x14ac:dyDescent="0.25">
      <c r="BU6945" s="91"/>
      <c r="BV6945" s="177">
        <v>2008</v>
      </c>
      <c r="BW6945" s="177">
        <v>12</v>
      </c>
      <c r="BX6945" s="177" t="s">
        <v>269</v>
      </c>
      <c r="BY6945" s="177" t="s">
        <v>262</v>
      </c>
      <c r="BZ6945" s="177" t="s">
        <v>277</v>
      </c>
      <c r="CA6945" s="177">
        <v>3</v>
      </c>
      <c r="CB6945" s="177" t="s">
        <v>389</v>
      </c>
      <c r="CC6945" s="122">
        <v>2000</v>
      </c>
      <c r="CD6945" s="178" t="s">
        <v>29</v>
      </c>
      <c r="CE6945" s="177" t="s">
        <v>272</v>
      </c>
      <c r="CF6945" s="177" t="s">
        <v>272</v>
      </c>
      <c r="CG6945" s="83" t="s">
        <v>9</v>
      </c>
      <c r="CH6945" s="57"/>
      <c r="CV6945" s="51"/>
      <c r="CW6945" s="51"/>
      <c r="CX6945" s="51"/>
      <c r="CY6945" s="51"/>
      <c r="CZ6945" s="51"/>
      <c r="DA6945" s="51"/>
      <c r="DB6945" s="51"/>
      <c r="DC6945" s="51"/>
      <c r="DD6945" s="51"/>
    </row>
    <row r="6946" spans="73:108" ht="15" x14ac:dyDescent="0.25">
      <c r="BU6946" s="91"/>
      <c r="BV6946" s="177">
        <v>2008</v>
      </c>
      <c r="BW6946" s="177">
        <v>12</v>
      </c>
      <c r="BX6946" s="177" t="s">
        <v>269</v>
      </c>
      <c r="BY6946" s="177" t="s">
        <v>262</v>
      </c>
      <c r="BZ6946" s="177" t="s">
        <v>266</v>
      </c>
      <c r="CA6946" s="177">
        <v>3</v>
      </c>
      <c r="CB6946" s="177" t="s">
        <v>264</v>
      </c>
      <c r="CC6946" s="122">
        <v>166334.39999999999</v>
      </c>
      <c r="CD6946" s="178" t="s">
        <v>29</v>
      </c>
      <c r="CE6946" s="177" t="s">
        <v>272</v>
      </c>
      <c r="CF6946" s="177" t="s">
        <v>272</v>
      </c>
      <c r="CG6946" s="83" t="s">
        <v>9</v>
      </c>
      <c r="CH6946" s="57"/>
      <c r="CV6946" s="51"/>
      <c r="CW6946" s="51"/>
      <c r="CX6946" s="51"/>
      <c r="CY6946" s="51"/>
      <c r="CZ6946" s="51"/>
      <c r="DA6946" s="51"/>
      <c r="DB6946" s="51"/>
      <c r="DC6946" s="51"/>
      <c r="DD6946" s="51"/>
    </row>
    <row r="6947" spans="73:108" ht="15" x14ac:dyDescent="0.25">
      <c r="BU6947" s="91"/>
      <c r="BV6947" s="177">
        <v>2008</v>
      </c>
      <c r="BW6947" s="177">
        <v>12</v>
      </c>
      <c r="BX6947" s="177" t="s">
        <v>269</v>
      </c>
      <c r="BY6947" s="177" t="s">
        <v>262</v>
      </c>
      <c r="BZ6947" s="177" t="s">
        <v>267</v>
      </c>
      <c r="CA6947" s="177">
        <v>3</v>
      </c>
      <c r="CB6947" s="177" t="s">
        <v>264</v>
      </c>
      <c r="CC6947" s="122">
        <v>8653</v>
      </c>
      <c r="CD6947" s="178" t="s">
        <v>29</v>
      </c>
      <c r="CE6947" s="177" t="s">
        <v>272</v>
      </c>
      <c r="CF6947" s="177" t="s">
        <v>272</v>
      </c>
      <c r="CG6947" s="83" t="s">
        <v>9</v>
      </c>
      <c r="CH6947" s="57"/>
      <c r="CV6947" s="51"/>
      <c r="CW6947" s="51"/>
      <c r="CX6947" s="51"/>
      <c r="CY6947" s="51"/>
      <c r="CZ6947" s="51"/>
      <c r="DA6947" s="51"/>
      <c r="DB6947" s="51"/>
      <c r="DC6947" s="51"/>
      <c r="DD6947" s="51"/>
    </row>
    <row r="6948" spans="73:108" ht="15" x14ac:dyDescent="0.25">
      <c r="BU6948" s="91"/>
      <c r="BV6948" s="177">
        <v>2008</v>
      </c>
      <c r="BW6948" s="177">
        <v>12</v>
      </c>
      <c r="BX6948" s="177" t="s">
        <v>269</v>
      </c>
      <c r="BY6948" s="177" t="s">
        <v>262</v>
      </c>
      <c r="BZ6948" s="177" t="s">
        <v>268</v>
      </c>
      <c r="CA6948" s="177">
        <v>3</v>
      </c>
      <c r="CB6948" s="177" t="s">
        <v>264</v>
      </c>
      <c r="CC6948" s="122">
        <v>8653</v>
      </c>
      <c r="CD6948" s="178" t="s">
        <v>29</v>
      </c>
      <c r="CE6948" s="177" t="s">
        <v>272</v>
      </c>
      <c r="CF6948" s="177" t="s">
        <v>272</v>
      </c>
      <c r="CG6948" s="83" t="s">
        <v>9</v>
      </c>
      <c r="CH6948" s="57"/>
      <c r="CV6948" s="51"/>
      <c r="CW6948" s="51"/>
      <c r="CX6948" s="51"/>
      <c r="CY6948" s="51"/>
      <c r="CZ6948" s="51"/>
      <c r="DA6948" s="51"/>
      <c r="DB6948" s="51"/>
      <c r="DC6948" s="51"/>
      <c r="DD6948" s="51"/>
    </row>
    <row r="6949" spans="73:108" ht="15" x14ac:dyDescent="0.25">
      <c r="BU6949" s="91"/>
      <c r="BV6949" s="177">
        <v>2008</v>
      </c>
      <c r="BW6949" s="177">
        <v>12</v>
      </c>
      <c r="BX6949" s="177" t="s">
        <v>269</v>
      </c>
      <c r="BY6949" s="177" t="s">
        <v>262</v>
      </c>
      <c r="BZ6949" s="177" t="s">
        <v>316</v>
      </c>
      <c r="CA6949" s="177">
        <v>3</v>
      </c>
      <c r="CB6949" s="177" t="s">
        <v>264</v>
      </c>
      <c r="CC6949" s="122">
        <v>10940</v>
      </c>
      <c r="CD6949" s="178" t="s">
        <v>29</v>
      </c>
      <c r="CE6949" s="177" t="s">
        <v>272</v>
      </c>
      <c r="CF6949" s="177" t="s">
        <v>272</v>
      </c>
      <c r="CG6949" s="83" t="s">
        <v>9</v>
      </c>
      <c r="CH6949" s="57"/>
      <c r="CV6949" s="51"/>
      <c r="CW6949" s="51"/>
      <c r="CX6949" s="51"/>
      <c r="CY6949" s="51"/>
      <c r="CZ6949" s="51"/>
      <c r="DA6949" s="51"/>
      <c r="DB6949" s="51"/>
      <c r="DC6949" s="51"/>
      <c r="DD6949" s="51"/>
    </row>
    <row r="6950" spans="73:108" ht="15" x14ac:dyDescent="0.25">
      <c r="BU6950" s="91"/>
      <c r="BV6950" s="177">
        <v>2008</v>
      </c>
      <c r="BW6950" s="177">
        <v>12</v>
      </c>
      <c r="BX6950" s="177" t="s">
        <v>269</v>
      </c>
      <c r="BY6950" s="177" t="s">
        <v>262</v>
      </c>
      <c r="BZ6950" s="177" t="s">
        <v>347</v>
      </c>
      <c r="CA6950" s="177">
        <v>3</v>
      </c>
      <c r="CB6950" s="177" t="s">
        <v>264</v>
      </c>
      <c r="CC6950" s="122">
        <v>15520</v>
      </c>
      <c r="CD6950" s="178" t="s">
        <v>29</v>
      </c>
      <c r="CE6950" s="177" t="s">
        <v>272</v>
      </c>
      <c r="CF6950" s="177" t="s">
        <v>272</v>
      </c>
      <c r="CG6950" s="83" t="s">
        <v>9</v>
      </c>
      <c r="CH6950" s="57"/>
      <c r="CV6950" s="51"/>
      <c r="CW6950" s="51"/>
      <c r="CX6950" s="51"/>
      <c r="CY6950" s="51"/>
      <c r="CZ6950" s="51"/>
      <c r="DA6950" s="51"/>
      <c r="DB6950" s="51"/>
      <c r="DC6950" s="51"/>
      <c r="DD6950" s="51"/>
    </row>
    <row r="6951" spans="73:108" ht="15" x14ac:dyDescent="0.25">
      <c r="BU6951" s="91"/>
      <c r="BV6951" s="177">
        <v>2008</v>
      </c>
      <c r="BW6951" s="177">
        <v>12</v>
      </c>
      <c r="BX6951" s="177" t="s">
        <v>269</v>
      </c>
      <c r="BY6951" s="177" t="s">
        <v>262</v>
      </c>
      <c r="BZ6951" s="177" t="s">
        <v>347</v>
      </c>
      <c r="CA6951" s="177">
        <v>7</v>
      </c>
      <c r="CB6951" s="177" t="s">
        <v>264</v>
      </c>
      <c r="CC6951" s="122">
        <v>2200</v>
      </c>
      <c r="CD6951" s="178" t="s">
        <v>29</v>
      </c>
      <c r="CE6951" s="177" t="s">
        <v>272</v>
      </c>
      <c r="CF6951" s="177" t="s">
        <v>272</v>
      </c>
      <c r="CG6951" s="83" t="s">
        <v>89</v>
      </c>
      <c r="CH6951" s="57"/>
      <c r="CV6951" s="51"/>
      <c r="CW6951" s="51"/>
      <c r="CX6951" s="51"/>
      <c r="CY6951" s="51"/>
      <c r="CZ6951" s="51"/>
      <c r="DA6951" s="51"/>
      <c r="DB6951" s="51"/>
      <c r="DC6951" s="51"/>
      <c r="DD6951" s="51"/>
    </row>
    <row r="6952" spans="73:108" ht="15" x14ac:dyDescent="0.25">
      <c r="BU6952" s="91"/>
      <c r="BV6952" s="177">
        <v>2009</v>
      </c>
      <c r="BW6952" s="177">
        <v>1</v>
      </c>
      <c r="BX6952" s="177" t="s">
        <v>269</v>
      </c>
      <c r="BY6952" s="177" t="s">
        <v>262</v>
      </c>
      <c r="BZ6952" s="177" t="s">
        <v>277</v>
      </c>
      <c r="CA6952" s="177">
        <v>3</v>
      </c>
      <c r="CB6952" s="177" t="s">
        <v>264</v>
      </c>
      <c r="CC6952" s="122">
        <v>212495.7</v>
      </c>
      <c r="CD6952" s="178" t="s">
        <v>29</v>
      </c>
      <c r="CE6952" s="177" t="s">
        <v>272</v>
      </c>
      <c r="CF6952" s="177" t="s">
        <v>272</v>
      </c>
      <c r="CG6952" s="83" t="s">
        <v>9</v>
      </c>
      <c r="CH6952" s="57"/>
      <c r="CV6952" s="51"/>
      <c r="CW6952" s="51"/>
      <c r="CX6952" s="51"/>
      <c r="CY6952" s="51"/>
      <c r="CZ6952" s="51"/>
      <c r="DA6952" s="51"/>
      <c r="DB6952" s="51"/>
      <c r="DC6952" s="51"/>
      <c r="DD6952" s="51"/>
    </row>
    <row r="6953" spans="73:108" ht="15" x14ac:dyDescent="0.25">
      <c r="BU6953" s="91"/>
      <c r="BV6953" s="177">
        <v>2009</v>
      </c>
      <c r="BW6953" s="177">
        <v>1</v>
      </c>
      <c r="BX6953" s="177" t="s">
        <v>269</v>
      </c>
      <c r="BY6953" s="177" t="s">
        <v>262</v>
      </c>
      <c r="BZ6953" s="177" t="s">
        <v>277</v>
      </c>
      <c r="CA6953" s="177">
        <v>3</v>
      </c>
      <c r="CB6953" s="177" t="s">
        <v>389</v>
      </c>
      <c r="CC6953" s="122">
        <v>4000</v>
      </c>
      <c r="CD6953" s="178" t="s">
        <v>29</v>
      </c>
      <c r="CE6953" s="177" t="s">
        <v>272</v>
      </c>
      <c r="CF6953" s="177" t="s">
        <v>272</v>
      </c>
      <c r="CG6953" s="83" t="s">
        <v>9</v>
      </c>
      <c r="CH6953" s="57"/>
      <c r="CV6953" s="51"/>
      <c r="CW6953" s="51"/>
      <c r="CX6953" s="51"/>
      <c r="CY6953" s="51"/>
      <c r="CZ6953" s="51"/>
      <c r="DA6953" s="51"/>
      <c r="DB6953" s="51"/>
      <c r="DC6953" s="51"/>
      <c r="DD6953" s="51"/>
    </row>
    <row r="6954" spans="73:108" ht="15" x14ac:dyDescent="0.25">
      <c r="BU6954" s="91"/>
      <c r="BV6954" s="177">
        <v>2009</v>
      </c>
      <c r="BW6954" s="177">
        <v>1</v>
      </c>
      <c r="BX6954" s="177" t="s">
        <v>269</v>
      </c>
      <c r="BY6954" s="177" t="s">
        <v>262</v>
      </c>
      <c r="BZ6954" s="177" t="s">
        <v>266</v>
      </c>
      <c r="CA6954" s="177">
        <v>3</v>
      </c>
      <c r="CB6954" s="177" t="s">
        <v>264</v>
      </c>
      <c r="CC6954" s="122">
        <v>112318.76</v>
      </c>
      <c r="CD6954" s="178" t="s">
        <v>29</v>
      </c>
      <c r="CE6954" s="177" t="s">
        <v>272</v>
      </c>
      <c r="CF6954" s="177" t="s">
        <v>272</v>
      </c>
      <c r="CG6954" s="83" t="s">
        <v>9</v>
      </c>
      <c r="CH6954" s="57"/>
      <c r="CV6954" s="51"/>
      <c r="CW6954" s="51"/>
      <c r="CX6954" s="51"/>
      <c r="CY6954" s="51"/>
      <c r="CZ6954" s="51"/>
      <c r="DA6954" s="51"/>
      <c r="DB6954" s="51"/>
      <c r="DC6954" s="51"/>
      <c r="DD6954" s="51"/>
    </row>
    <row r="6955" spans="73:108" ht="15" x14ac:dyDescent="0.25">
      <c r="BU6955" s="91"/>
      <c r="BV6955" s="177">
        <v>2009</v>
      </c>
      <c r="BW6955" s="177">
        <v>1</v>
      </c>
      <c r="BX6955" s="177" t="s">
        <v>269</v>
      </c>
      <c r="BY6955" s="177" t="s">
        <v>262</v>
      </c>
      <c r="BZ6955" s="177" t="s">
        <v>267</v>
      </c>
      <c r="CA6955" s="177">
        <v>3</v>
      </c>
      <c r="CB6955" s="177" t="s">
        <v>264</v>
      </c>
      <c r="CC6955" s="122">
        <v>15153</v>
      </c>
      <c r="CD6955" s="178" t="s">
        <v>29</v>
      </c>
      <c r="CE6955" s="177" t="s">
        <v>272</v>
      </c>
      <c r="CF6955" s="177" t="s">
        <v>272</v>
      </c>
      <c r="CG6955" s="83" t="s">
        <v>9</v>
      </c>
      <c r="CH6955" s="57"/>
      <c r="CV6955" s="51"/>
      <c r="CW6955" s="51"/>
      <c r="CX6955" s="51"/>
      <c r="CY6955" s="51"/>
      <c r="CZ6955" s="51"/>
      <c r="DA6955" s="51"/>
      <c r="DB6955" s="51"/>
      <c r="DC6955" s="51"/>
      <c r="DD6955" s="51"/>
    </row>
    <row r="6956" spans="73:108" ht="15" x14ac:dyDescent="0.25">
      <c r="BU6956" s="91"/>
      <c r="BV6956" s="177">
        <v>2009</v>
      </c>
      <c r="BW6956" s="177">
        <v>1</v>
      </c>
      <c r="BX6956" s="177" t="s">
        <v>269</v>
      </c>
      <c r="BY6956" s="177" t="s">
        <v>262</v>
      </c>
      <c r="BZ6956" s="177" t="s">
        <v>268</v>
      </c>
      <c r="CA6956" s="177">
        <v>3</v>
      </c>
      <c r="CB6956" s="177" t="s">
        <v>264</v>
      </c>
      <c r="CC6956" s="122">
        <v>8653</v>
      </c>
      <c r="CD6956" s="178" t="s">
        <v>29</v>
      </c>
      <c r="CE6956" s="177" t="s">
        <v>272</v>
      </c>
      <c r="CF6956" s="177" t="s">
        <v>272</v>
      </c>
      <c r="CG6956" s="83" t="s">
        <v>9</v>
      </c>
      <c r="CH6956" s="57"/>
      <c r="CV6956" s="51"/>
      <c r="CW6956" s="51"/>
      <c r="CX6956" s="51"/>
      <c r="CY6956" s="51"/>
      <c r="CZ6956" s="51"/>
      <c r="DA6956" s="51"/>
      <c r="DB6956" s="51"/>
      <c r="DC6956" s="51"/>
      <c r="DD6956" s="51"/>
    </row>
    <row r="6957" spans="73:108" ht="15" x14ac:dyDescent="0.25">
      <c r="BU6957" s="91"/>
      <c r="BV6957" s="177">
        <v>2009</v>
      </c>
      <c r="BW6957" s="177">
        <v>1</v>
      </c>
      <c r="BX6957" s="177" t="s">
        <v>269</v>
      </c>
      <c r="BY6957" s="177" t="s">
        <v>262</v>
      </c>
      <c r="BZ6957" s="177" t="s">
        <v>316</v>
      </c>
      <c r="CA6957" s="177">
        <v>3</v>
      </c>
      <c r="CB6957" s="177" t="s">
        <v>264</v>
      </c>
      <c r="CC6957" s="122">
        <v>10940</v>
      </c>
      <c r="CD6957" s="178" t="s">
        <v>29</v>
      </c>
      <c r="CE6957" s="177" t="s">
        <v>272</v>
      </c>
      <c r="CF6957" s="177" t="s">
        <v>272</v>
      </c>
      <c r="CG6957" s="83" t="s">
        <v>9</v>
      </c>
      <c r="CH6957" s="57"/>
      <c r="CV6957" s="51"/>
      <c r="CW6957" s="51"/>
      <c r="CX6957" s="51"/>
      <c r="CY6957" s="51"/>
      <c r="CZ6957" s="51"/>
      <c r="DA6957" s="51"/>
      <c r="DB6957" s="51"/>
      <c r="DC6957" s="51"/>
      <c r="DD6957" s="51"/>
    </row>
    <row r="6958" spans="73:108" ht="15" x14ac:dyDescent="0.25">
      <c r="BU6958" s="91"/>
      <c r="BV6958" s="177">
        <v>2009</v>
      </c>
      <c r="BW6958" s="177">
        <v>1</v>
      </c>
      <c r="BX6958" s="177" t="s">
        <v>269</v>
      </c>
      <c r="BY6958" s="177" t="s">
        <v>262</v>
      </c>
      <c r="BZ6958" s="177" t="s">
        <v>347</v>
      </c>
      <c r="CA6958" s="177">
        <v>3</v>
      </c>
      <c r="CB6958" s="177" t="s">
        <v>264</v>
      </c>
      <c r="CC6958" s="122">
        <v>15520</v>
      </c>
      <c r="CD6958" s="178" t="s">
        <v>29</v>
      </c>
      <c r="CE6958" s="177" t="s">
        <v>272</v>
      </c>
      <c r="CF6958" s="177" t="s">
        <v>272</v>
      </c>
      <c r="CG6958" s="83" t="s">
        <v>9</v>
      </c>
      <c r="CH6958" s="57"/>
      <c r="CV6958" s="51"/>
      <c r="CW6958" s="51"/>
      <c r="CX6958" s="51"/>
      <c r="CY6958" s="51"/>
      <c r="CZ6958" s="51"/>
      <c r="DA6958" s="51"/>
      <c r="DB6958" s="51"/>
      <c r="DC6958" s="51"/>
      <c r="DD6958" s="51"/>
    </row>
    <row r="6959" spans="73:108" ht="15" x14ac:dyDescent="0.25">
      <c r="BU6959" s="91"/>
      <c r="BV6959" s="177">
        <v>2009</v>
      </c>
      <c r="BW6959" s="177">
        <v>1</v>
      </c>
      <c r="BX6959" s="177" t="s">
        <v>269</v>
      </c>
      <c r="BY6959" s="177" t="s">
        <v>262</v>
      </c>
      <c r="BZ6959" s="177" t="s">
        <v>266</v>
      </c>
      <c r="CA6959" s="177">
        <v>7</v>
      </c>
      <c r="CB6959" s="177" t="s">
        <v>264</v>
      </c>
      <c r="CC6959" s="122">
        <v>7051</v>
      </c>
      <c r="CD6959" s="178" t="s">
        <v>29</v>
      </c>
      <c r="CE6959" s="177" t="s">
        <v>272</v>
      </c>
      <c r="CF6959" s="177" t="s">
        <v>272</v>
      </c>
      <c r="CG6959" s="83" t="s">
        <v>89</v>
      </c>
      <c r="CH6959" s="57"/>
      <c r="CV6959" s="51"/>
      <c r="CW6959" s="51"/>
      <c r="CX6959" s="51"/>
      <c r="CY6959" s="51"/>
      <c r="CZ6959" s="51"/>
      <c r="DA6959" s="51"/>
      <c r="DB6959" s="51"/>
      <c r="DC6959" s="51"/>
      <c r="DD6959" s="51"/>
    </row>
    <row r="6960" spans="73:108" ht="15" x14ac:dyDescent="0.25">
      <c r="BU6960" s="91"/>
      <c r="BV6960" s="177">
        <v>2009</v>
      </c>
      <c r="BW6960" s="177">
        <v>1</v>
      </c>
      <c r="BX6960" s="177" t="s">
        <v>269</v>
      </c>
      <c r="BY6960" s="177" t="s">
        <v>262</v>
      </c>
      <c r="BZ6960" s="177" t="s">
        <v>347</v>
      </c>
      <c r="CA6960" s="177">
        <v>7</v>
      </c>
      <c r="CB6960" s="177" t="s">
        <v>264</v>
      </c>
      <c r="CC6960" s="122">
        <v>2200</v>
      </c>
      <c r="CD6960" s="178" t="s">
        <v>29</v>
      </c>
      <c r="CE6960" s="177" t="s">
        <v>272</v>
      </c>
      <c r="CF6960" s="177" t="s">
        <v>272</v>
      </c>
      <c r="CG6960" s="83" t="s">
        <v>89</v>
      </c>
      <c r="CH6960" s="57"/>
      <c r="CV6960" s="51"/>
      <c r="CW6960" s="51"/>
      <c r="CX6960" s="51"/>
      <c r="CY6960" s="51"/>
      <c r="CZ6960" s="51"/>
      <c r="DA6960" s="51"/>
      <c r="DB6960" s="51"/>
      <c r="DC6960" s="51"/>
      <c r="DD6960" s="51"/>
    </row>
    <row r="6961" spans="73:108" ht="15" x14ac:dyDescent="0.25">
      <c r="BU6961" s="91"/>
      <c r="BV6961" s="177">
        <v>2009</v>
      </c>
      <c r="BW6961" s="177">
        <v>2</v>
      </c>
      <c r="BX6961" s="177" t="s">
        <v>269</v>
      </c>
      <c r="BY6961" s="177" t="s">
        <v>262</v>
      </c>
      <c r="BZ6961" s="177" t="s">
        <v>277</v>
      </c>
      <c r="CA6961" s="177">
        <v>3</v>
      </c>
      <c r="CB6961" s="177" t="s">
        <v>264</v>
      </c>
      <c r="CC6961" s="122">
        <v>224319.69</v>
      </c>
      <c r="CD6961" s="178" t="s">
        <v>29</v>
      </c>
      <c r="CE6961" s="177" t="s">
        <v>272</v>
      </c>
      <c r="CF6961" s="177" t="s">
        <v>272</v>
      </c>
      <c r="CG6961" s="83" t="s">
        <v>9</v>
      </c>
      <c r="CH6961" s="57"/>
      <c r="CV6961" s="51"/>
      <c r="CW6961" s="51"/>
      <c r="CX6961" s="51"/>
      <c r="CY6961" s="51"/>
      <c r="CZ6961" s="51"/>
      <c r="DA6961" s="51"/>
      <c r="DB6961" s="51"/>
      <c r="DC6961" s="51"/>
      <c r="DD6961" s="51"/>
    </row>
    <row r="6962" spans="73:108" ht="15" x14ac:dyDescent="0.25">
      <c r="BU6962" s="91"/>
      <c r="BV6962" s="177">
        <v>2009</v>
      </c>
      <c r="BW6962" s="177">
        <v>2</v>
      </c>
      <c r="BX6962" s="177" t="s">
        <v>269</v>
      </c>
      <c r="BY6962" s="177" t="s">
        <v>262</v>
      </c>
      <c r="BZ6962" s="177" t="s">
        <v>277</v>
      </c>
      <c r="CA6962" s="177">
        <v>3</v>
      </c>
      <c r="CB6962" s="177" t="s">
        <v>389</v>
      </c>
      <c r="CC6962" s="122">
        <v>3272.61</v>
      </c>
      <c r="CD6962" s="178" t="s">
        <v>29</v>
      </c>
      <c r="CE6962" s="177" t="s">
        <v>272</v>
      </c>
      <c r="CF6962" s="177" t="s">
        <v>272</v>
      </c>
      <c r="CG6962" s="83" t="s">
        <v>9</v>
      </c>
      <c r="CH6962" s="57"/>
      <c r="CV6962" s="51"/>
      <c r="CW6962" s="51"/>
      <c r="CX6962" s="51"/>
      <c r="CY6962" s="51"/>
      <c r="CZ6962" s="51"/>
      <c r="DA6962" s="51"/>
      <c r="DB6962" s="51"/>
      <c r="DC6962" s="51"/>
      <c r="DD6962" s="51"/>
    </row>
    <row r="6963" spans="73:108" ht="15" x14ac:dyDescent="0.25">
      <c r="BU6963" s="91"/>
      <c r="BV6963" s="177">
        <v>2009</v>
      </c>
      <c r="BW6963" s="177">
        <v>2</v>
      </c>
      <c r="BX6963" s="177" t="s">
        <v>269</v>
      </c>
      <c r="BY6963" s="177" t="s">
        <v>262</v>
      </c>
      <c r="BZ6963" s="177" t="s">
        <v>263</v>
      </c>
      <c r="CA6963" s="177">
        <v>3</v>
      </c>
      <c r="CB6963" s="177" t="s">
        <v>264</v>
      </c>
      <c r="CC6963" s="122">
        <v>919.2</v>
      </c>
      <c r="CD6963" s="178" t="s">
        <v>29</v>
      </c>
      <c r="CE6963" s="177" t="s">
        <v>272</v>
      </c>
      <c r="CF6963" s="177" t="s">
        <v>272</v>
      </c>
      <c r="CG6963" s="83" t="s">
        <v>9</v>
      </c>
      <c r="CH6963" s="57"/>
      <c r="CV6963" s="51"/>
      <c r="CW6963" s="51"/>
      <c r="CX6963" s="51"/>
      <c r="CY6963" s="51"/>
      <c r="CZ6963" s="51"/>
      <c r="DA6963" s="51"/>
      <c r="DB6963" s="51"/>
      <c r="DC6963" s="51"/>
      <c r="DD6963" s="51"/>
    </row>
    <row r="6964" spans="73:108" ht="15" x14ac:dyDescent="0.25">
      <c r="BU6964" s="91"/>
      <c r="BV6964" s="177">
        <v>2009</v>
      </c>
      <c r="BW6964" s="177">
        <v>2</v>
      </c>
      <c r="BX6964" s="177" t="s">
        <v>269</v>
      </c>
      <c r="BY6964" s="177" t="s">
        <v>262</v>
      </c>
      <c r="BZ6964" s="177" t="s">
        <v>266</v>
      </c>
      <c r="CA6964" s="177">
        <v>3</v>
      </c>
      <c r="CB6964" s="177" t="s">
        <v>264</v>
      </c>
      <c r="CC6964" s="122">
        <v>56767.67</v>
      </c>
      <c r="CD6964" s="178" t="s">
        <v>29</v>
      </c>
      <c r="CE6964" s="177" t="s">
        <v>272</v>
      </c>
      <c r="CF6964" s="177" t="s">
        <v>272</v>
      </c>
      <c r="CG6964" s="83" t="s">
        <v>9</v>
      </c>
      <c r="CH6964" s="57"/>
      <c r="CV6964" s="51"/>
      <c r="CW6964" s="51"/>
      <c r="CX6964" s="51"/>
      <c r="CY6964" s="51"/>
      <c r="CZ6964" s="51"/>
      <c r="DA6964" s="51"/>
      <c r="DB6964" s="51"/>
      <c r="DC6964" s="51"/>
      <c r="DD6964" s="51"/>
    </row>
    <row r="6965" spans="73:108" ht="15" x14ac:dyDescent="0.25">
      <c r="BU6965" s="91"/>
      <c r="BV6965" s="177">
        <v>2009</v>
      </c>
      <c r="BW6965" s="177">
        <v>2</v>
      </c>
      <c r="BX6965" s="177" t="s">
        <v>269</v>
      </c>
      <c r="BY6965" s="177" t="s">
        <v>262</v>
      </c>
      <c r="BZ6965" s="177" t="s">
        <v>267</v>
      </c>
      <c r="CA6965" s="177">
        <v>3</v>
      </c>
      <c r="CB6965" s="177" t="s">
        <v>264</v>
      </c>
      <c r="CC6965" s="122">
        <v>11500</v>
      </c>
      <c r="CD6965" s="178" t="s">
        <v>29</v>
      </c>
      <c r="CE6965" s="177" t="s">
        <v>272</v>
      </c>
      <c r="CF6965" s="177" t="s">
        <v>272</v>
      </c>
      <c r="CG6965" s="83" t="s">
        <v>9</v>
      </c>
      <c r="CH6965" s="57"/>
      <c r="CV6965" s="51"/>
      <c r="CW6965" s="51"/>
      <c r="CX6965" s="51"/>
      <c r="CY6965" s="51"/>
      <c r="CZ6965" s="51"/>
      <c r="DA6965" s="51"/>
      <c r="DB6965" s="51"/>
      <c r="DC6965" s="51"/>
      <c r="DD6965" s="51"/>
    </row>
    <row r="6966" spans="73:108" ht="15" x14ac:dyDescent="0.25">
      <c r="BU6966" s="91"/>
      <c r="BV6966" s="177">
        <v>2009</v>
      </c>
      <c r="BW6966" s="177">
        <v>2</v>
      </c>
      <c r="BX6966" s="177" t="s">
        <v>269</v>
      </c>
      <c r="BY6966" s="177" t="s">
        <v>262</v>
      </c>
      <c r="BZ6966" s="177" t="s">
        <v>316</v>
      </c>
      <c r="CA6966" s="177">
        <v>3</v>
      </c>
      <c r="CB6966" s="177" t="s">
        <v>264</v>
      </c>
      <c r="CC6966" s="122">
        <v>10940</v>
      </c>
      <c r="CD6966" s="178" t="s">
        <v>29</v>
      </c>
      <c r="CE6966" s="177" t="s">
        <v>272</v>
      </c>
      <c r="CF6966" s="177" t="s">
        <v>272</v>
      </c>
      <c r="CG6966" s="83" t="s">
        <v>9</v>
      </c>
      <c r="CH6966" s="57"/>
      <c r="CV6966" s="51"/>
      <c r="CW6966" s="51"/>
      <c r="CX6966" s="51"/>
      <c r="CY6966" s="51"/>
      <c r="CZ6966" s="51"/>
      <c r="DA6966" s="51"/>
      <c r="DB6966" s="51"/>
      <c r="DC6966" s="51"/>
      <c r="DD6966" s="51"/>
    </row>
    <row r="6967" spans="73:108" ht="15" x14ac:dyDescent="0.25">
      <c r="BU6967" s="91"/>
      <c r="BV6967" s="177">
        <v>2009</v>
      </c>
      <c r="BW6967" s="177">
        <v>2</v>
      </c>
      <c r="BX6967" s="177" t="s">
        <v>269</v>
      </c>
      <c r="BY6967" s="177" t="s">
        <v>262</v>
      </c>
      <c r="BZ6967" s="177" t="s">
        <v>347</v>
      </c>
      <c r="CA6967" s="177">
        <v>3</v>
      </c>
      <c r="CB6967" s="177" t="s">
        <v>264</v>
      </c>
      <c r="CC6967" s="122">
        <v>15520</v>
      </c>
      <c r="CD6967" s="178" t="s">
        <v>29</v>
      </c>
      <c r="CE6967" s="177" t="s">
        <v>272</v>
      </c>
      <c r="CF6967" s="177" t="s">
        <v>272</v>
      </c>
      <c r="CG6967" s="83" t="s">
        <v>9</v>
      </c>
      <c r="CH6967" s="57"/>
      <c r="CV6967" s="51"/>
      <c r="CW6967" s="51"/>
      <c r="CX6967" s="51"/>
      <c r="CY6967" s="51"/>
      <c r="CZ6967" s="51"/>
      <c r="DA6967" s="51"/>
      <c r="DB6967" s="51"/>
      <c r="DC6967" s="51"/>
      <c r="DD6967" s="51"/>
    </row>
    <row r="6968" spans="73:108" ht="15" x14ac:dyDescent="0.25">
      <c r="BU6968" s="91"/>
      <c r="BV6968" s="177">
        <v>2009</v>
      </c>
      <c r="BW6968" s="177">
        <v>2</v>
      </c>
      <c r="BX6968" s="177" t="s">
        <v>269</v>
      </c>
      <c r="BY6968" s="177" t="s">
        <v>262</v>
      </c>
      <c r="BZ6968" s="177" t="s">
        <v>266</v>
      </c>
      <c r="CA6968" s="177">
        <v>7</v>
      </c>
      <c r="CB6968" s="177" t="s">
        <v>264</v>
      </c>
      <c r="CC6968" s="122">
        <v>7051</v>
      </c>
      <c r="CD6968" s="178" t="s">
        <v>29</v>
      </c>
      <c r="CE6968" s="177" t="s">
        <v>272</v>
      </c>
      <c r="CF6968" s="177" t="s">
        <v>272</v>
      </c>
      <c r="CG6968" s="83" t="s">
        <v>89</v>
      </c>
      <c r="CH6968" s="57"/>
      <c r="CV6968" s="51"/>
      <c r="CW6968" s="51"/>
      <c r="CX6968" s="51"/>
      <c r="CY6968" s="51"/>
      <c r="CZ6968" s="51"/>
      <c r="DA6968" s="51"/>
      <c r="DB6968" s="51"/>
      <c r="DC6968" s="51"/>
      <c r="DD6968" s="51"/>
    </row>
    <row r="6969" spans="73:108" ht="15" x14ac:dyDescent="0.25">
      <c r="BU6969" s="91"/>
      <c r="BV6969" s="177">
        <v>2009</v>
      </c>
      <c r="BW6969" s="177">
        <v>2</v>
      </c>
      <c r="BX6969" s="177" t="s">
        <v>269</v>
      </c>
      <c r="BY6969" s="177" t="s">
        <v>262</v>
      </c>
      <c r="BZ6969" s="177" t="s">
        <v>347</v>
      </c>
      <c r="CA6969" s="177">
        <v>7</v>
      </c>
      <c r="CB6969" s="177" t="s">
        <v>264</v>
      </c>
      <c r="CC6969" s="122">
        <v>2200</v>
      </c>
      <c r="CD6969" s="178" t="s">
        <v>29</v>
      </c>
      <c r="CE6969" s="177" t="s">
        <v>272</v>
      </c>
      <c r="CF6969" s="177" t="s">
        <v>272</v>
      </c>
      <c r="CG6969" s="83" t="s">
        <v>89</v>
      </c>
      <c r="CH6969" s="57"/>
      <c r="CV6969" s="51"/>
      <c r="CW6969" s="51"/>
      <c r="CX6969" s="51"/>
      <c r="CY6969" s="51"/>
      <c r="CZ6969" s="51"/>
      <c r="DA6969" s="51"/>
      <c r="DB6969" s="51"/>
      <c r="DC6969" s="51"/>
      <c r="DD6969" s="51"/>
    </row>
    <row r="6970" spans="73:108" ht="15" x14ac:dyDescent="0.25">
      <c r="BU6970" s="91"/>
      <c r="BV6970" s="177">
        <v>2009</v>
      </c>
      <c r="BW6970" s="177">
        <v>3</v>
      </c>
      <c r="BX6970" s="177" t="s">
        <v>269</v>
      </c>
      <c r="BY6970" s="177" t="s">
        <v>262</v>
      </c>
      <c r="BZ6970" s="177" t="s">
        <v>277</v>
      </c>
      <c r="CA6970" s="177">
        <v>3</v>
      </c>
      <c r="CB6970" s="177" t="s">
        <v>264</v>
      </c>
      <c r="CC6970" s="122">
        <v>184661.28</v>
      </c>
      <c r="CD6970" s="178" t="s">
        <v>29</v>
      </c>
      <c r="CE6970" s="177" t="s">
        <v>272</v>
      </c>
      <c r="CF6970" s="177" t="s">
        <v>272</v>
      </c>
      <c r="CG6970" s="83" t="s">
        <v>9</v>
      </c>
      <c r="CH6970" s="57"/>
      <c r="CV6970" s="51"/>
      <c r="CW6970" s="51"/>
      <c r="CX6970" s="51"/>
      <c r="CY6970" s="51"/>
      <c r="CZ6970" s="51"/>
      <c r="DA6970" s="51"/>
      <c r="DB6970" s="51"/>
      <c r="DC6970" s="51"/>
      <c r="DD6970" s="51"/>
    </row>
    <row r="6971" spans="73:108" ht="15" x14ac:dyDescent="0.25">
      <c r="BU6971" s="91"/>
      <c r="BV6971" s="177">
        <v>2009</v>
      </c>
      <c r="BW6971" s="177">
        <v>3</v>
      </c>
      <c r="BX6971" s="177" t="s">
        <v>269</v>
      </c>
      <c r="BY6971" s="177" t="s">
        <v>262</v>
      </c>
      <c r="BZ6971" s="177" t="s">
        <v>277</v>
      </c>
      <c r="CA6971" s="177">
        <v>3</v>
      </c>
      <c r="CB6971" s="177" t="s">
        <v>389</v>
      </c>
      <c r="CC6971" s="122">
        <v>1377.96</v>
      </c>
      <c r="CD6971" s="178" t="s">
        <v>201</v>
      </c>
      <c r="CE6971" s="177" t="s">
        <v>272</v>
      </c>
      <c r="CF6971" s="177" t="s">
        <v>272</v>
      </c>
      <c r="CG6971" s="83" t="s">
        <v>9</v>
      </c>
      <c r="CH6971" s="57"/>
      <c r="CV6971" s="51"/>
      <c r="CW6971" s="51"/>
      <c r="CX6971" s="51"/>
      <c r="CY6971" s="51"/>
      <c r="CZ6971" s="51"/>
      <c r="DA6971" s="51"/>
      <c r="DB6971" s="51"/>
      <c r="DC6971" s="51"/>
      <c r="DD6971" s="51"/>
    </row>
    <row r="6972" spans="73:108" ht="15" x14ac:dyDescent="0.25">
      <c r="BU6972" s="91"/>
      <c r="BV6972" s="177">
        <v>2009</v>
      </c>
      <c r="BW6972" s="177">
        <v>3</v>
      </c>
      <c r="BX6972" s="177" t="s">
        <v>269</v>
      </c>
      <c r="BY6972" s="177" t="s">
        <v>262</v>
      </c>
      <c r="BZ6972" s="177" t="s">
        <v>266</v>
      </c>
      <c r="CA6972" s="177">
        <v>3</v>
      </c>
      <c r="CB6972" s="177" t="s">
        <v>264</v>
      </c>
      <c r="CC6972" s="122">
        <v>39203.17</v>
      </c>
      <c r="CD6972" s="178" t="s">
        <v>29</v>
      </c>
      <c r="CE6972" s="177" t="s">
        <v>272</v>
      </c>
      <c r="CF6972" s="177" t="s">
        <v>272</v>
      </c>
      <c r="CG6972" s="83" t="s">
        <v>9</v>
      </c>
      <c r="CH6972" s="57"/>
      <c r="CV6972" s="51"/>
      <c r="CW6972" s="51"/>
      <c r="CX6972" s="51"/>
      <c r="CY6972" s="51"/>
      <c r="CZ6972" s="51"/>
      <c r="DA6972" s="51"/>
      <c r="DB6972" s="51"/>
      <c r="DC6972" s="51"/>
      <c r="DD6972" s="51"/>
    </row>
    <row r="6973" spans="73:108" ht="15" x14ac:dyDescent="0.25">
      <c r="BU6973" s="91"/>
      <c r="BV6973" s="177">
        <v>2009</v>
      </c>
      <c r="BW6973" s="177">
        <v>3</v>
      </c>
      <c r="BX6973" s="177" t="s">
        <v>269</v>
      </c>
      <c r="BY6973" s="177" t="s">
        <v>262</v>
      </c>
      <c r="BZ6973" s="177" t="s">
        <v>267</v>
      </c>
      <c r="CA6973" s="177">
        <v>3</v>
      </c>
      <c r="CB6973" s="177" t="s">
        <v>264</v>
      </c>
      <c r="CC6973" s="122">
        <v>5000</v>
      </c>
      <c r="CD6973" s="178" t="s">
        <v>29</v>
      </c>
      <c r="CE6973" s="177" t="s">
        <v>272</v>
      </c>
      <c r="CF6973" s="177" t="s">
        <v>272</v>
      </c>
      <c r="CG6973" s="83" t="s">
        <v>9</v>
      </c>
      <c r="CH6973" s="57"/>
      <c r="CV6973" s="51"/>
      <c r="CW6973" s="51"/>
      <c r="CX6973" s="51"/>
      <c r="CY6973" s="51"/>
      <c r="CZ6973" s="51"/>
      <c r="DA6973" s="51"/>
      <c r="DB6973" s="51"/>
      <c r="DC6973" s="51"/>
      <c r="DD6973" s="51"/>
    </row>
    <row r="6974" spans="73:108" ht="15" x14ac:dyDescent="0.25">
      <c r="BU6974" s="91"/>
      <c r="BV6974" s="177">
        <v>2009</v>
      </c>
      <c r="BW6974" s="177">
        <v>3</v>
      </c>
      <c r="BX6974" s="177" t="s">
        <v>269</v>
      </c>
      <c r="BY6974" s="177" t="s">
        <v>262</v>
      </c>
      <c r="BZ6974" s="177" t="s">
        <v>316</v>
      </c>
      <c r="CA6974" s="177">
        <v>3</v>
      </c>
      <c r="CB6974" s="177" t="s">
        <v>264</v>
      </c>
      <c r="CC6974" s="122">
        <v>10940</v>
      </c>
      <c r="CD6974" s="178" t="s">
        <v>29</v>
      </c>
      <c r="CE6974" s="177" t="s">
        <v>272</v>
      </c>
      <c r="CF6974" s="177" t="s">
        <v>272</v>
      </c>
      <c r="CG6974" s="83" t="s">
        <v>9</v>
      </c>
      <c r="CH6974" s="57"/>
      <c r="CV6974" s="51"/>
      <c r="CW6974" s="51"/>
      <c r="CX6974" s="51"/>
      <c r="CY6974" s="51"/>
      <c r="CZ6974" s="51"/>
      <c r="DA6974" s="51"/>
      <c r="DB6974" s="51"/>
      <c r="DC6974" s="51"/>
      <c r="DD6974" s="51"/>
    </row>
    <row r="6975" spans="73:108" ht="15" x14ac:dyDescent="0.25">
      <c r="BU6975" s="91"/>
      <c r="BV6975" s="177">
        <v>2009</v>
      </c>
      <c r="BW6975" s="177">
        <v>3</v>
      </c>
      <c r="BX6975" s="177" t="s">
        <v>269</v>
      </c>
      <c r="BY6975" s="177" t="s">
        <v>262</v>
      </c>
      <c r="BZ6975" s="177" t="s">
        <v>347</v>
      </c>
      <c r="CA6975" s="177">
        <v>3</v>
      </c>
      <c r="CB6975" s="177" t="s">
        <v>264</v>
      </c>
      <c r="CC6975" s="122">
        <v>15520</v>
      </c>
      <c r="CD6975" s="178" t="s">
        <v>29</v>
      </c>
      <c r="CE6975" s="177" t="s">
        <v>272</v>
      </c>
      <c r="CF6975" s="177" t="s">
        <v>272</v>
      </c>
      <c r="CG6975" s="83" t="s">
        <v>9</v>
      </c>
      <c r="CH6975" s="57"/>
      <c r="CV6975" s="51"/>
      <c r="CW6975" s="51"/>
      <c r="CX6975" s="51"/>
      <c r="CY6975" s="51"/>
      <c r="CZ6975" s="51"/>
      <c r="DA6975" s="51"/>
      <c r="DB6975" s="51"/>
      <c r="DC6975" s="51"/>
      <c r="DD6975" s="51"/>
    </row>
    <row r="6976" spans="73:108" ht="15" x14ac:dyDescent="0.25">
      <c r="BU6976" s="91"/>
      <c r="BV6976" s="177">
        <v>2009</v>
      </c>
      <c r="BW6976" s="177">
        <v>3</v>
      </c>
      <c r="BX6976" s="177" t="s">
        <v>269</v>
      </c>
      <c r="BY6976" s="177" t="s">
        <v>262</v>
      </c>
      <c r="BZ6976" s="177" t="s">
        <v>266</v>
      </c>
      <c r="CA6976" s="177">
        <v>7</v>
      </c>
      <c r="CB6976" s="177" t="s">
        <v>264</v>
      </c>
      <c r="CC6976" s="122">
        <v>7051</v>
      </c>
      <c r="CD6976" s="178" t="s">
        <v>29</v>
      </c>
      <c r="CE6976" s="177" t="s">
        <v>272</v>
      </c>
      <c r="CF6976" s="177" t="s">
        <v>272</v>
      </c>
      <c r="CG6976" s="83" t="s">
        <v>89</v>
      </c>
      <c r="CH6976" s="57"/>
      <c r="CV6976" s="51"/>
      <c r="CW6976" s="51"/>
      <c r="CX6976" s="51"/>
      <c r="CY6976" s="51"/>
      <c r="CZ6976" s="51"/>
      <c r="DA6976" s="51"/>
      <c r="DB6976" s="51"/>
      <c r="DC6976" s="51"/>
      <c r="DD6976" s="51"/>
    </row>
    <row r="6977" spans="73:108" ht="15" x14ac:dyDescent="0.25">
      <c r="BU6977" s="91"/>
      <c r="BV6977" s="177">
        <v>2009</v>
      </c>
      <c r="BW6977" s="177">
        <v>3</v>
      </c>
      <c r="BX6977" s="177" t="s">
        <v>269</v>
      </c>
      <c r="BY6977" s="177" t="s">
        <v>262</v>
      </c>
      <c r="BZ6977" s="177" t="s">
        <v>347</v>
      </c>
      <c r="CA6977" s="177">
        <v>7</v>
      </c>
      <c r="CB6977" s="177" t="s">
        <v>264</v>
      </c>
      <c r="CC6977" s="122">
        <v>2200</v>
      </c>
      <c r="CD6977" s="178" t="s">
        <v>29</v>
      </c>
      <c r="CE6977" s="177" t="s">
        <v>272</v>
      </c>
      <c r="CF6977" s="177" t="s">
        <v>272</v>
      </c>
      <c r="CG6977" s="83" t="s">
        <v>89</v>
      </c>
      <c r="CH6977" s="57"/>
      <c r="CV6977" s="51"/>
      <c r="CW6977" s="51"/>
      <c r="CX6977" s="51"/>
      <c r="CY6977" s="51"/>
      <c r="CZ6977" s="51"/>
      <c r="DA6977" s="51"/>
      <c r="DB6977" s="51"/>
      <c r="DC6977" s="51"/>
      <c r="DD6977" s="51"/>
    </row>
    <row r="6978" spans="73:108" ht="15" x14ac:dyDescent="0.25">
      <c r="BU6978" s="91"/>
      <c r="BV6978" s="177">
        <v>2009</v>
      </c>
      <c r="BW6978" s="177">
        <v>4</v>
      </c>
      <c r="BX6978" s="177" t="s">
        <v>269</v>
      </c>
      <c r="BY6978" s="177" t="s">
        <v>262</v>
      </c>
      <c r="BZ6978" s="177" t="s">
        <v>277</v>
      </c>
      <c r="CA6978" s="177">
        <v>3</v>
      </c>
      <c r="CB6978" s="177" t="s">
        <v>264</v>
      </c>
      <c r="CC6978" s="122">
        <v>72868.78</v>
      </c>
      <c r="CD6978" s="178" t="s">
        <v>29</v>
      </c>
      <c r="CE6978" s="177" t="s">
        <v>272</v>
      </c>
      <c r="CF6978" s="177" t="s">
        <v>272</v>
      </c>
      <c r="CG6978" s="83" t="s">
        <v>9</v>
      </c>
      <c r="CH6978" s="57"/>
      <c r="CV6978" s="51"/>
      <c r="CW6978" s="51"/>
      <c r="CX6978" s="51"/>
      <c r="CY6978" s="51"/>
      <c r="CZ6978" s="51"/>
      <c r="DA6978" s="51"/>
      <c r="DB6978" s="51"/>
      <c r="DC6978" s="51"/>
      <c r="DD6978" s="51"/>
    </row>
    <row r="6979" spans="73:108" ht="15" x14ac:dyDescent="0.25">
      <c r="BU6979" s="91"/>
      <c r="BV6979" s="177">
        <v>2009</v>
      </c>
      <c r="BW6979" s="177">
        <v>4</v>
      </c>
      <c r="BX6979" s="177" t="s">
        <v>269</v>
      </c>
      <c r="BY6979" s="177" t="s">
        <v>262</v>
      </c>
      <c r="BZ6979" s="177" t="s">
        <v>277</v>
      </c>
      <c r="CA6979" s="177">
        <v>3</v>
      </c>
      <c r="CB6979" s="177" t="s">
        <v>389</v>
      </c>
      <c r="CC6979" s="122">
        <v>7000</v>
      </c>
      <c r="CD6979" s="178" t="s">
        <v>29</v>
      </c>
      <c r="CE6979" s="177" t="s">
        <v>272</v>
      </c>
      <c r="CF6979" s="177" t="s">
        <v>272</v>
      </c>
      <c r="CG6979" s="83" t="s">
        <v>9</v>
      </c>
      <c r="CH6979" s="57"/>
      <c r="CV6979" s="51"/>
      <c r="CW6979" s="51"/>
      <c r="CX6979" s="51"/>
      <c r="CY6979" s="51"/>
      <c r="CZ6979" s="51"/>
      <c r="DA6979" s="51"/>
      <c r="DB6979" s="51"/>
      <c r="DC6979" s="51"/>
      <c r="DD6979" s="51"/>
    </row>
    <row r="6980" spans="73:108" ht="15" x14ac:dyDescent="0.25">
      <c r="BU6980" s="91"/>
      <c r="BV6980" s="177">
        <v>2009</v>
      </c>
      <c r="BW6980" s="177">
        <v>4</v>
      </c>
      <c r="BX6980" s="177" t="s">
        <v>269</v>
      </c>
      <c r="BY6980" s="177" t="s">
        <v>262</v>
      </c>
      <c r="BZ6980" s="177" t="s">
        <v>266</v>
      </c>
      <c r="CA6980" s="177">
        <v>3</v>
      </c>
      <c r="CB6980" s="177" t="s">
        <v>264</v>
      </c>
      <c r="CC6980" s="122">
        <v>24903.33</v>
      </c>
      <c r="CD6980" s="178" t="s">
        <v>29</v>
      </c>
      <c r="CE6980" s="177" t="s">
        <v>272</v>
      </c>
      <c r="CF6980" s="177" t="s">
        <v>272</v>
      </c>
      <c r="CG6980" s="83" t="s">
        <v>9</v>
      </c>
      <c r="CH6980" s="57"/>
      <c r="CV6980" s="51"/>
      <c r="CW6980" s="51"/>
      <c r="CX6980" s="51"/>
      <c r="CY6980" s="51"/>
      <c r="CZ6980" s="51"/>
      <c r="DA6980" s="51"/>
      <c r="DB6980" s="51"/>
      <c r="DC6980" s="51"/>
      <c r="DD6980" s="51"/>
    </row>
    <row r="6981" spans="73:108" ht="15" x14ac:dyDescent="0.25">
      <c r="BU6981" s="91"/>
      <c r="BV6981" s="177">
        <v>2009</v>
      </c>
      <c r="BW6981" s="177">
        <v>4</v>
      </c>
      <c r="BX6981" s="177" t="s">
        <v>269</v>
      </c>
      <c r="BY6981" s="177" t="s">
        <v>262</v>
      </c>
      <c r="BZ6981" s="177" t="s">
        <v>266</v>
      </c>
      <c r="CA6981" s="177">
        <v>7</v>
      </c>
      <c r="CB6981" s="177" t="s">
        <v>264</v>
      </c>
      <c r="CC6981" s="122">
        <v>7051</v>
      </c>
      <c r="CD6981" s="178" t="s">
        <v>29</v>
      </c>
      <c r="CE6981" s="177" t="s">
        <v>272</v>
      </c>
      <c r="CF6981" s="177" t="s">
        <v>272</v>
      </c>
      <c r="CG6981" s="83" t="s">
        <v>89</v>
      </c>
      <c r="CH6981" s="57"/>
      <c r="CV6981" s="51"/>
      <c r="CW6981" s="51"/>
      <c r="CX6981" s="51"/>
      <c r="CY6981" s="51"/>
      <c r="CZ6981" s="51"/>
      <c r="DA6981" s="51"/>
      <c r="DB6981" s="51"/>
      <c r="DC6981" s="51"/>
      <c r="DD6981" s="51"/>
    </row>
    <row r="6982" spans="73:108" ht="15" x14ac:dyDescent="0.25">
      <c r="BU6982" s="91"/>
      <c r="BV6982" s="177">
        <v>2009</v>
      </c>
      <c r="BW6982" s="177">
        <v>4</v>
      </c>
      <c r="BX6982" s="177" t="s">
        <v>269</v>
      </c>
      <c r="BY6982" s="177" t="s">
        <v>262</v>
      </c>
      <c r="BZ6982" s="177" t="s">
        <v>347</v>
      </c>
      <c r="CA6982" s="177">
        <v>7</v>
      </c>
      <c r="CB6982" s="177" t="s">
        <v>264</v>
      </c>
      <c r="CC6982" s="122">
        <v>2200</v>
      </c>
      <c r="CD6982" s="178" t="s">
        <v>29</v>
      </c>
      <c r="CE6982" s="177" t="s">
        <v>272</v>
      </c>
      <c r="CF6982" s="177" t="s">
        <v>272</v>
      </c>
      <c r="CG6982" s="83" t="s">
        <v>89</v>
      </c>
      <c r="CH6982" s="57"/>
      <c r="CV6982" s="51"/>
      <c r="CW6982" s="51"/>
      <c r="CX6982" s="51"/>
      <c r="CY6982" s="51"/>
      <c r="CZ6982" s="51"/>
      <c r="DA6982" s="51"/>
      <c r="DB6982" s="51"/>
      <c r="DC6982" s="51"/>
      <c r="DD6982" s="51"/>
    </row>
    <row r="6983" spans="73:108" ht="15" x14ac:dyDescent="0.25">
      <c r="BU6983" s="91"/>
      <c r="BV6983" s="177">
        <v>2009</v>
      </c>
      <c r="BW6983" s="177">
        <v>5</v>
      </c>
      <c r="BX6983" s="177" t="s">
        <v>269</v>
      </c>
      <c r="BY6983" s="177" t="s">
        <v>262</v>
      </c>
      <c r="BZ6983" s="177" t="s">
        <v>277</v>
      </c>
      <c r="CA6983" s="177">
        <v>3</v>
      </c>
      <c r="CB6983" s="177" t="s">
        <v>264</v>
      </c>
      <c r="CC6983" s="122">
        <v>96279.81</v>
      </c>
      <c r="CD6983" s="178" t="s">
        <v>29</v>
      </c>
      <c r="CE6983" s="177" t="s">
        <v>272</v>
      </c>
      <c r="CF6983" s="177" t="s">
        <v>272</v>
      </c>
      <c r="CG6983" s="83" t="s">
        <v>9</v>
      </c>
      <c r="CH6983" s="57"/>
      <c r="CV6983" s="51"/>
      <c r="CW6983" s="51"/>
      <c r="CX6983" s="51"/>
      <c r="CY6983" s="51"/>
      <c r="CZ6983" s="51"/>
      <c r="DA6983" s="51"/>
      <c r="DB6983" s="51"/>
      <c r="DC6983" s="51"/>
      <c r="DD6983" s="51"/>
    </row>
    <row r="6984" spans="73:108" ht="15" x14ac:dyDescent="0.25">
      <c r="BU6984" s="91"/>
      <c r="BV6984" s="177">
        <v>2009</v>
      </c>
      <c r="BW6984" s="177">
        <v>5</v>
      </c>
      <c r="BX6984" s="177" t="s">
        <v>269</v>
      </c>
      <c r="BY6984" s="177" t="s">
        <v>262</v>
      </c>
      <c r="BZ6984" s="177" t="s">
        <v>277</v>
      </c>
      <c r="CA6984" s="177">
        <v>3</v>
      </c>
      <c r="CB6984" s="177" t="s">
        <v>389</v>
      </c>
      <c r="CC6984" s="122">
        <v>933.89</v>
      </c>
      <c r="CD6984" s="178" t="s">
        <v>29</v>
      </c>
      <c r="CE6984" s="177" t="s">
        <v>272</v>
      </c>
      <c r="CF6984" s="177" t="s">
        <v>272</v>
      </c>
      <c r="CG6984" s="83" t="s">
        <v>9</v>
      </c>
      <c r="CH6984" s="57"/>
      <c r="CV6984" s="51"/>
      <c r="CW6984" s="51"/>
      <c r="CX6984" s="51"/>
      <c r="CY6984" s="51"/>
      <c r="CZ6984" s="51"/>
      <c r="DA6984" s="51"/>
      <c r="DB6984" s="51"/>
      <c r="DC6984" s="51"/>
      <c r="DD6984" s="51"/>
    </row>
    <row r="6985" spans="73:108" ht="15" x14ac:dyDescent="0.25">
      <c r="BU6985" s="91"/>
      <c r="BV6985" s="177">
        <v>2009</v>
      </c>
      <c r="BW6985" s="177">
        <v>6</v>
      </c>
      <c r="BX6985" s="177" t="s">
        <v>269</v>
      </c>
      <c r="BY6985" s="177" t="s">
        <v>262</v>
      </c>
      <c r="BZ6985" s="177" t="s">
        <v>277</v>
      </c>
      <c r="CA6985" s="177">
        <v>3</v>
      </c>
      <c r="CB6985" s="177" t="s">
        <v>264</v>
      </c>
      <c r="CC6985" s="122">
        <v>12860.32</v>
      </c>
      <c r="CD6985" s="178" t="s">
        <v>201</v>
      </c>
      <c r="CE6985" s="177" t="s">
        <v>272</v>
      </c>
      <c r="CF6985" s="177" t="s">
        <v>272</v>
      </c>
      <c r="CG6985" s="83" t="s">
        <v>9</v>
      </c>
      <c r="CH6985" s="57"/>
      <c r="CV6985" s="51"/>
      <c r="CW6985" s="51"/>
      <c r="CX6985" s="51"/>
      <c r="CY6985" s="51"/>
      <c r="CZ6985" s="51"/>
      <c r="DA6985" s="51"/>
      <c r="DB6985" s="51"/>
      <c r="DC6985" s="51"/>
      <c r="DD6985" s="51"/>
    </row>
    <row r="6986" spans="73:108" ht="15" x14ac:dyDescent="0.25">
      <c r="BU6986" s="91"/>
      <c r="BV6986" s="177">
        <v>2009</v>
      </c>
      <c r="BW6986" s="177">
        <v>7</v>
      </c>
      <c r="BX6986" s="177" t="s">
        <v>269</v>
      </c>
      <c r="BY6986" s="177" t="s">
        <v>262</v>
      </c>
      <c r="BZ6986" s="177" t="s">
        <v>277</v>
      </c>
      <c r="CA6986" s="177">
        <v>3</v>
      </c>
      <c r="CB6986" s="177" t="s">
        <v>264</v>
      </c>
      <c r="CC6986" s="122">
        <v>2858.62</v>
      </c>
      <c r="CD6986" s="178" t="s">
        <v>201</v>
      </c>
      <c r="CE6986" s="177" t="s">
        <v>272</v>
      </c>
      <c r="CF6986" s="177" t="s">
        <v>272</v>
      </c>
      <c r="CG6986" s="83" t="s">
        <v>9</v>
      </c>
      <c r="CH6986" s="57"/>
      <c r="CV6986" s="51"/>
      <c r="CW6986" s="51"/>
      <c r="CX6986" s="51"/>
      <c r="CY6986" s="51"/>
      <c r="CZ6986" s="51"/>
      <c r="DA6986" s="51"/>
      <c r="DB6986" s="51"/>
      <c r="DC6986" s="51"/>
      <c r="DD6986" s="51"/>
    </row>
    <row r="6987" spans="73:108" ht="15" x14ac:dyDescent="0.25">
      <c r="BU6987" s="91"/>
      <c r="BV6987" s="177">
        <v>2009</v>
      </c>
      <c r="BW6987" s="177">
        <v>7</v>
      </c>
      <c r="BX6987" s="177" t="s">
        <v>269</v>
      </c>
      <c r="BY6987" s="177" t="s">
        <v>262</v>
      </c>
      <c r="BZ6987" s="177" t="s">
        <v>277</v>
      </c>
      <c r="CA6987" s="177">
        <v>3</v>
      </c>
      <c r="CB6987" s="177" t="s">
        <v>389</v>
      </c>
      <c r="CC6987" s="122">
        <v>1169.32</v>
      </c>
      <c r="CD6987" s="178" t="s">
        <v>201</v>
      </c>
      <c r="CE6987" s="177" t="s">
        <v>272</v>
      </c>
      <c r="CF6987" s="177" t="s">
        <v>272</v>
      </c>
      <c r="CG6987" s="83" t="s">
        <v>9</v>
      </c>
      <c r="CH6987" s="57"/>
      <c r="CV6987" s="51"/>
      <c r="CW6987" s="51"/>
      <c r="CX6987" s="51"/>
      <c r="CY6987" s="51"/>
      <c r="CZ6987" s="51"/>
      <c r="DA6987" s="51"/>
      <c r="DB6987" s="51"/>
      <c r="DC6987" s="51"/>
      <c r="DD6987" s="51"/>
    </row>
    <row r="6988" spans="73:108" ht="15" x14ac:dyDescent="0.25">
      <c r="BU6988" s="91"/>
      <c r="BV6988" s="177">
        <v>2009</v>
      </c>
      <c r="BW6988" s="177">
        <v>9</v>
      </c>
      <c r="BX6988" s="177" t="s">
        <v>269</v>
      </c>
      <c r="BY6988" s="177" t="s">
        <v>262</v>
      </c>
      <c r="BZ6988" s="177" t="s">
        <v>277</v>
      </c>
      <c r="CA6988" s="177">
        <v>7</v>
      </c>
      <c r="CB6988" s="177" t="s">
        <v>264</v>
      </c>
      <c r="CC6988" s="122">
        <v>1114.75</v>
      </c>
      <c r="CD6988" s="178" t="s">
        <v>201</v>
      </c>
      <c r="CE6988" s="177" t="s">
        <v>272</v>
      </c>
      <c r="CF6988" s="177" t="s">
        <v>272</v>
      </c>
      <c r="CG6988" s="83" t="s">
        <v>89</v>
      </c>
      <c r="CH6988" s="57"/>
      <c r="CV6988" s="51"/>
      <c r="CW6988" s="51"/>
      <c r="CX6988" s="51"/>
      <c r="CY6988" s="51"/>
      <c r="CZ6988" s="51"/>
      <c r="DA6988" s="51"/>
      <c r="DB6988" s="51"/>
      <c r="DC6988" s="51"/>
      <c r="DD6988" s="51"/>
    </row>
    <row r="6989" spans="73:108" ht="15" x14ac:dyDescent="0.25">
      <c r="BU6989" s="91"/>
      <c r="BV6989" s="177">
        <v>2009</v>
      </c>
      <c r="BW6989" s="177">
        <v>10</v>
      </c>
      <c r="BX6989" s="177" t="s">
        <v>269</v>
      </c>
      <c r="BY6989" s="177" t="s">
        <v>262</v>
      </c>
      <c r="BZ6989" s="177" t="s">
        <v>277</v>
      </c>
      <c r="CA6989" s="177">
        <v>3</v>
      </c>
      <c r="CB6989" s="177" t="s">
        <v>264</v>
      </c>
      <c r="CC6989" s="122">
        <v>119778.58</v>
      </c>
      <c r="CD6989" s="178" t="s">
        <v>201</v>
      </c>
      <c r="CE6989" s="177" t="s">
        <v>272</v>
      </c>
      <c r="CF6989" s="177" t="s">
        <v>272</v>
      </c>
      <c r="CG6989" s="83" t="s">
        <v>9</v>
      </c>
      <c r="CH6989" s="57"/>
      <c r="CV6989" s="51"/>
      <c r="CW6989" s="51"/>
      <c r="CX6989" s="51"/>
      <c r="CY6989" s="51"/>
      <c r="CZ6989" s="51"/>
      <c r="DA6989" s="51"/>
      <c r="DB6989" s="51"/>
      <c r="DC6989" s="51"/>
      <c r="DD6989" s="51"/>
    </row>
    <row r="6990" spans="73:108" ht="15" x14ac:dyDescent="0.25">
      <c r="BU6990" s="91"/>
      <c r="BV6990" s="177">
        <v>2009</v>
      </c>
      <c r="BW6990" s="177">
        <v>10</v>
      </c>
      <c r="BX6990" s="177" t="s">
        <v>269</v>
      </c>
      <c r="BY6990" s="177" t="s">
        <v>262</v>
      </c>
      <c r="BZ6990" s="177" t="s">
        <v>277</v>
      </c>
      <c r="CA6990" s="177">
        <v>3</v>
      </c>
      <c r="CB6990" s="177" t="s">
        <v>389</v>
      </c>
      <c r="CC6990" s="122">
        <v>1744.07</v>
      </c>
      <c r="CD6990" s="178" t="s">
        <v>201</v>
      </c>
      <c r="CE6990" s="177" t="s">
        <v>272</v>
      </c>
      <c r="CF6990" s="177" t="s">
        <v>272</v>
      </c>
      <c r="CG6990" s="83" t="s">
        <v>9</v>
      </c>
      <c r="CH6990" s="57"/>
      <c r="CV6990" s="51"/>
      <c r="CW6990" s="51"/>
      <c r="CX6990" s="51"/>
      <c r="CY6990" s="51"/>
      <c r="CZ6990" s="51"/>
      <c r="DA6990" s="51"/>
      <c r="DB6990" s="51"/>
      <c r="DC6990" s="51"/>
      <c r="DD6990" s="51"/>
    </row>
    <row r="6991" spans="73:108" ht="15" x14ac:dyDescent="0.25">
      <c r="BU6991" s="91"/>
      <c r="BV6991" s="177">
        <v>2009</v>
      </c>
      <c r="BW6991" s="177">
        <v>10</v>
      </c>
      <c r="BX6991" s="177" t="s">
        <v>269</v>
      </c>
      <c r="BY6991" s="177" t="s">
        <v>262</v>
      </c>
      <c r="BZ6991" s="177" t="s">
        <v>347</v>
      </c>
      <c r="CA6991" s="177">
        <v>3</v>
      </c>
      <c r="CB6991" s="177" t="s">
        <v>264</v>
      </c>
      <c r="CC6991" s="122">
        <v>32981.19</v>
      </c>
      <c r="CD6991" s="178" t="s">
        <v>201</v>
      </c>
      <c r="CE6991" s="177" t="s">
        <v>272</v>
      </c>
      <c r="CF6991" s="177" t="s">
        <v>272</v>
      </c>
      <c r="CG6991" s="83" t="s">
        <v>9</v>
      </c>
      <c r="CH6991" s="57"/>
      <c r="CV6991" s="51"/>
      <c r="CW6991" s="51"/>
      <c r="CX6991" s="51"/>
      <c r="CY6991" s="51"/>
      <c r="CZ6991" s="51"/>
      <c r="DA6991" s="51"/>
      <c r="DB6991" s="51"/>
      <c r="DC6991" s="51"/>
      <c r="DD6991" s="51"/>
    </row>
    <row r="6992" spans="73:108" ht="15" x14ac:dyDescent="0.25">
      <c r="BU6992" s="91"/>
      <c r="BV6992" s="177">
        <v>2009</v>
      </c>
      <c r="BW6992" s="177">
        <v>11</v>
      </c>
      <c r="BX6992" s="177" t="s">
        <v>269</v>
      </c>
      <c r="BY6992" s="177" t="s">
        <v>262</v>
      </c>
      <c r="BZ6992" s="177" t="s">
        <v>277</v>
      </c>
      <c r="CA6992" s="177">
        <v>3</v>
      </c>
      <c r="CB6992" s="177" t="s">
        <v>264</v>
      </c>
      <c r="CC6992" s="122">
        <v>60471.58</v>
      </c>
      <c r="CD6992" s="178" t="s">
        <v>201</v>
      </c>
      <c r="CE6992" s="177" t="s">
        <v>272</v>
      </c>
      <c r="CF6992" s="177" t="s">
        <v>272</v>
      </c>
      <c r="CG6992" s="83" t="s">
        <v>9</v>
      </c>
      <c r="CH6992" s="57"/>
      <c r="CV6992" s="51"/>
      <c r="CW6992" s="51"/>
      <c r="CX6992" s="51"/>
      <c r="CY6992" s="51"/>
      <c r="CZ6992" s="51"/>
      <c r="DA6992" s="51"/>
      <c r="DB6992" s="51"/>
      <c r="DC6992" s="51"/>
      <c r="DD6992" s="51"/>
    </row>
    <row r="6993" spans="73:108" ht="15" x14ac:dyDescent="0.25">
      <c r="BU6993" s="91"/>
      <c r="BV6993" s="177">
        <v>2009</v>
      </c>
      <c r="BW6993" s="177">
        <v>11</v>
      </c>
      <c r="BX6993" s="177" t="s">
        <v>269</v>
      </c>
      <c r="BY6993" s="177" t="s">
        <v>262</v>
      </c>
      <c r="BZ6993" s="177" t="s">
        <v>277</v>
      </c>
      <c r="CA6993" s="177">
        <v>3</v>
      </c>
      <c r="CB6993" s="177" t="s">
        <v>389</v>
      </c>
      <c r="CC6993" s="122">
        <v>1000</v>
      </c>
      <c r="CD6993" s="178" t="s">
        <v>201</v>
      </c>
      <c r="CE6993" s="177" t="s">
        <v>272</v>
      </c>
      <c r="CF6993" s="177" t="s">
        <v>272</v>
      </c>
      <c r="CG6993" s="83" t="s">
        <v>9</v>
      </c>
      <c r="CH6993" s="57"/>
      <c r="CV6993" s="51"/>
      <c r="CW6993" s="51"/>
      <c r="CX6993" s="51"/>
      <c r="CY6993" s="51"/>
      <c r="CZ6993" s="51"/>
      <c r="DA6993" s="51"/>
      <c r="DB6993" s="51"/>
      <c r="DC6993" s="51"/>
      <c r="DD6993" s="51"/>
    </row>
    <row r="6994" spans="73:108" ht="15" x14ac:dyDescent="0.25">
      <c r="BU6994" s="91"/>
      <c r="BV6994" s="177">
        <v>2009</v>
      </c>
      <c r="BW6994" s="177">
        <v>12</v>
      </c>
      <c r="BX6994" s="177" t="s">
        <v>269</v>
      </c>
      <c r="BY6994" s="177" t="s">
        <v>262</v>
      </c>
      <c r="BZ6994" s="177" t="s">
        <v>277</v>
      </c>
      <c r="CA6994" s="177">
        <v>3</v>
      </c>
      <c r="CB6994" s="177" t="s">
        <v>264</v>
      </c>
      <c r="CC6994" s="122">
        <v>230957.81</v>
      </c>
      <c r="CD6994" s="178" t="s">
        <v>201</v>
      </c>
      <c r="CE6994" s="177" t="s">
        <v>272</v>
      </c>
      <c r="CF6994" s="177" t="s">
        <v>272</v>
      </c>
      <c r="CG6994" s="83" t="s">
        <v>9</v>
      </c>
      <c r="CH6994" s="57"/>
      <c r="CV6994" s="51"/>
      <c r="CW6994" s="51"/>
      <c r="CX6994" s="51"/>
      <c r="CY6994" s="51"/>
      <c r="CZ6994" s="51"/>
      <c r="DA6994" s="51"/>
      <c r="DB6994" s="51"/>
      <c r="DC6994" s="51"/>
      <c r="DD6994" s="51"/>
    </row>
    <row r="6995" spans="73:108" ht="15" x14ac:dyDescent="0.25">
      <c r="BU6995" s="91"/>
      <c r="BV6995" s="177">
        <v>2009</v>
      </c>
      <c r="BW6995" s="177">
        <v>12</v>
      </c>
      <c r="BX6995" s="177" t="s">
        <v>269</v>
      </c>
      <c r="BY6995" s="177" t="s">
        <v>262</v>
      </c>
      <c r="BZ6995" s="177" t="s">
        <v>277</v>
      </c>
      <c r="CA6995" s="177">
        <v>3</v>
      </c>
      <c r="CB6995" s="177" t="s">
        <v>389</v>
      </c>
      <c r="CC6995" s="122">
        <v>3367.44</v>
      </c>
      <c r="CD6995" s="178" t="s">
        <v>201</v>
      </c>
      <c r="CE6995" s="177" t="s">
        <v>272</v>
      </c>
      <c r="CF6995" s="177" t="s">
        <v>272</v>
      </c>
      <c r="CG6995" s="83" t="s">
        <v>9</v>
      </c>
      <c r="CH6995" s="57"/>
      <c r="CV6995" s="51"/>
      <c r="CW6995" s="51"/>
      <c r="CX6995" s="51"/>
      <c r="CY6995" s="51"/>
      <c r="CZ6995" s="51"/>
      <c r="DA6995" s="51"/>
      <c r="DB6995" s="51"/>
      <c r="DC6995" s="51"/>
      <c r="DD6995" s="51"/>
    </row>
    <row r="6996" spans="73:108" ht="15" x14ac:dyDescent="0.25">
      <c r="BU6996" s="91"/>
      <c r="BV6996" s="177">
        <v>2010</v>
      </c>
      <c r="BW6996" s="177">
        <v>1</v>
      </c>
      <c r="BX6996" s="177" t="s">
        <v>269</v>
      </c>
      <c r="BY6996" s="177" t="s">
        <v>262</v>
      </c>
      <c r="BZ6996" s="177" t="s">
        <v>277</v>
      </c>
      <c r="CA6996" s="177">
        <v>3</v>
      </c>
      <c r="CB6996" s="177" t="s">
        <v>264</v>
      </c>
      <c r="CC6996" s="122">
        <v>88866.45</v>
      </c>
      <c r="CD6996" s="178" t="s">
        <v>201</v>
      </c>
      <c r="CE6996" s="177" t="s">
        <v>272</v>
      </c>
      <c r="CF6996" s="177" t="s">
        <v>272</v>
      </c>
      <c r="CG6996" s="83" t="s">
        <v>9</v>
      </c>
      <c r="CH6996" s="57"/>
      <c r="CV6996" s="51"/>
      <c r="CW6996" s="51"/>
      <c r="CX6996" s="51"/>
      <c r="CY6996" s="51"/>
      <c r="CZ6996" s="51"/>
      <c r="DA6996" s="51"/>
      <c r="DB6996" s="51"/>
      <c r="DC6996" s="51"/>
      <c r="DD6996" s="51"/>
    </row>
    <row r="6997" spans="73:108" ht="15" x14ac:dyDescent="0.25">
      <c r="BU6997" s="91"/>
      <c r="BV6997" s="177">
        <v>2010</v>
      </c>
      <c r="BW6997" s="177">
        <v>1</v>
      </c>
      <c r="BX6997" s="177" t="s">
        <v>269</v>
      </c>
      <c r="BY6997" s="177" t="s">
        <v>262</v>
      </c>
      <c r="BZ6997" s="177" t="s">
        <v>277</v>
      </c>
      <c r="CA6997" s="177">
        <v>7</v>
      </c>
      <c r="CB6997" s="177" t="s">
        <v>264</v>
      </c>
      <c r="CC6997" s="122">
        <v>124.14</v>
      </c>
      <c r="CD6997" s="178" t="s">
        <v>201</v>
      </c>
      <c r="CE6997" s="177" t="s">
        <v>272</v>
      </c>
      <c r="CF6997" s="177" t="s">
        <v>272</v>
      </c>
      <c r="CG6997" s="83" t="s">
        <v>89</v>
      </c>
      <c r="CH6997" s="57"/>
      <c r="CV6997" s="51"/>
      <c r="CW6997" s="51"/>
      <c r="CX6997" s="51"/>
      <c r="CY6997" s="51"/>
      <c r="CZ6997" s="51"/>
      <c r="DA6997" s="51"/>
      <c r="DB6997" s="51"/>
      <c r="DC6997" s="51"/>
      <c r="DD6997" s="51"/>
    </row>
    <row r="6998" spans="73:108" ht="15" x14ac:dyDescent="0.25">
      <c r="BU6998" s="91"/>
      <c r="BV6998" s="177">
        <v>2010</v>
      </c>
      <c r="BW6998" s="177">
        <v>2</v>
      </c>
      <c r="BX6998" s="177" t="s">
        <v>269</v>
      </c>
      <c r="BY6998" s="177" t="s">
        <v>262</v>
      </c>
      <c r="BZ6998" s="177" t="s">
        <v>277</v>
      </c>
      <c r="CA6998" s="177">
        <v>7</v>
      </c>
      <c r="CB6998" s="177" t="s">
        <v>264</v>
      </c>
      <c r="CC6998" s="122">
        <v>167.52</v>
      </c>
      <c r="CD6998" s="178" t="s">
        <v>201</v>
      </c>
      <c r="CE6998" s="177" t="s">
        <v>272</v>
      </c>
      <c r="CF6998" s="177" t="s">
        <v>272</v>
      </c>
      <c r="CG6998" s="83" t="s">
        <v>89</v>
      </c>
      <c r="CH6998" s="57"/>
      <c r="CV6998" s="51"/>
      <c r="CW6998" s="51"/>
      <c r="CX6998" s="51"/>
      <c r="CY6998" s="51"/>
      <c r="CZ6998" s="51"/>
      <c r="DA6998" s="51"/>
      <c r="DB6998" s="51"/>
      <c r="DC6998" s="51"/>
      <c r="DD6998" s="51"/>
    </row>
    <row r="6999" spans="73:108" ht="15" x14ac:dyDescent="0.25">
      <c r="BU6999" s="91"/>
      <c r="BV6999" s="177">
        <v>2010</v>
      </c>
      <c r="BW6999" s="177">
        <v>3</v>
      </c>
      <c r="BX6999" s="177" t="s">
        <v>269</v>
      </c>
      <c r="BY6999" s="177" t="s">
        <v>262</v>
      </c>
      <c r="BZ6999" s="177" t="s">
        <v>277</v>
      </c>
      <c r="CA6999" s="177">
        <v>7</v>
      </c>
      <c r="CB6999" s="177" t="s">
        <v>264</v>
      </c>
      <c r="CC6999" s="122">
        <v>89.8</v>
      </c>
      <c r="CD6999" s="178" t="s">
        <v>201</v>
      </c>
      <c r="CE6999" s="177" t="s">
        <v>272</v>
      </c>
      <c r="CF6999" s="177" t="s">
        <v>272</v>
      </c>
      <c r="CG6999" s="83" t="s">
        <v>89</v>
      </c>
      <c r="CH6999" s="57"/>
      <c r="CV6999" s="51"/>
      <c r="CW6999" s="51"/>
      <c r="CX6999" s="51"/>
      <c r="CY6999" s="51"/>
      <c r="CZ6999" s="51"/>
      <c r="DA6999" s="51"/>
      <c r="DB6999" s="51"/>
      <c r="DC6999" s="51"/>
      <c r="DD6999" s="51"/>
    </row>
    <row r="7000" spans="73:108" ht="15" x14ac:dyDescent="0.25">
      <c r="BU7000" s="91"/>
      <c r="BV7000" s="177">
        <v>2010</v>
      </c>
      <c r="BW7000" s="177">
        <v>4</v>
      </c>
      <c r="BX7000" s="177" t="s">
        <v>269</v>
      </c>
      <c r="BY7000" s="177" t="s">
        <v>262</v>
      </c>
      <c r="BZ7000" s="177" t="s">
        <v>277</v>
      </c>
      <c r="CA7000" s="177">
        <v>3</v>
      </c>
      <c r="CB7000" s="177" t="s">
        <v>264</v>
      </c>
      <c r="CC7000" s="122">
        <v>35447.120000000003</v>
      </c>
      <c r="CD7000" s="178" t="s">
        <v>201</v>
      </c>
      <c r="CE7000" s="177" t="s">
        <v>272</v>
      </c>
      <c r="CF7000" s="177" t="s">
        <v>272</v>
      </c>
      <c r="CG7000" s="83" t="s">
        <v>9</v>
      </c>
      <c r="CH7000" s="57"/>
      <c r="CV7000" s="51"/>
      <c r="CW7000" s="51"/>
      <c r="CX7000" s="51"/>
      <c r="CY7000" s="51"/>
      <c r="CZ7000" s="51"/>
      <c r="DA7000" s="51"/>
      <c r="DB7000" s="51"/>
      <c r="DC7000" s="51"/>
      <c r="DD7000" s="51"/>
    </row>
    <row r="7001" spans="73:108" ht="15" x14ac:dyDescent="0.25">
      <c r="BU7001" s="91"/>
      <c r="BV7001" s="177">
        <v>2010</v>
      </c>
      <c r="BW7001" s="177">
        <v>4</v>
      </c>
      <c r="BX7001" s="177" t="s">
        <v>269</v>
      </c>
      <c r="BY7001" s="177" t="s">
        <v>262</v>
      </c>
      <c r="BZ7001" s="177" t="s">
        <v>277</v>
      </c>
      <c r="CA7001" s="177">
        <v>7</v>
      </c>
      <c r="CB7001" s="177" t="s">
        <v>264</v>
      </c>
      <c r="CC7001" s="122">
        <v>730.12</v>
      </c>
      <c r="CD7001" s="178" t="s">
        <v>201</v>
      </c>
      <c r="CE7001" s="177" t="s">
        <v>272</v>
      </c>
      <c r="CF7001" s="177" t="s">
        <v>272</v>
      </c>
      <c r="CG7001" s="83" t="s">
        <v>89</v>
      </c>
      <c r="CH7001" s="57"/>
      <c r="CV7001" s="51"/>
      <c r="CW7001" s="51"/>
      <c r="CX7001" s="51"/>
      <c r="CY7001" s="51"/>
      <c r="CZ7001" s="51"/>
      <c r="DA7001" s="51"/>
      <c r="DB7001" s="51"/>
      <c r="DC7001" s="51"/>
      <c r="DD7001" s="51"/>
    </row>
    <row r="7002" spans="73:108" ht="15" x14ac:dyDescent="0.25">
      <c r="BU7002" s="91"/>
      <c r="BV7002" s="177">
        <v>2010</v>
      </c>
      <c r="BW7002" s="177">
        <v>6</v>
      </c>
      <c r="BX7002" s="177" t="s">
        <v>269</v>
      </c>
      <c r="BY7002" s="177" t="s">
        <v>262</v>
      </c>
      <c r="BZ7002" s="177" t="s">
        <v>277</v>
      </c>
      <c r="CA7002" s="177">
        <v>3</v>
      </c>
      <c r="CB7002" s="177" t="s">
        <v>264</v>
      </c>
      <c r="CC7002" s="122">
        <v>308715.21999999997</v>
      </c>
      <c r="CD7002" s="178" t="s">
        <v>201</v>
      </c>
      <c r="CE7002" s="177" t="s">
        <v>272</v>
      </c>
      <c r="CF7002" s="177" t="s">
        <v>272</v>
      </c>
      <c r="CG7002" s="83" t="s">
        <v>9</v>
      </c>
      <c r="CH7002" s="57"/>
      <c r="CV7002" s="51"/>
      <c r="CW7002" s="51"/>
      <c r="CX7002" s="51"/>
      <c r="CY7002" s="51"/>
      <c r="CZ7002" s="51"/>
      <c r="DA7002" s="51"/>
      <c r="DB7002" s="51"/>
      <c r="DC7002" s="51"/>
      <c r="DD7002" s="51"/>
    </row>
    <row r="7003" spans="73:108" ht="15" x14ac:dyDescent="0.25">
      <c r="BU7003" s="91"/>
      <c r="BV7003" s="177">
        <v>2010</v>
      </c>
      <c r="BW7003" s="177">
        <v>6</v>
      </c>
      <c r="BX7003" s="177" t="s">
        <v>269</v>
      </c>
      <c r="BY7003" s="177" t="s">
        <v>262</v>
      </c>
      <c r="BZ7003" s="177" t="s">
        <v>277</v>
      </c>
      <c r="CA7003" s="177">
        <v>7</v>
      </c>
      <c r="CB7003" s="177" t="s">
        <v>264</v>
      </c>
      <c r="CC7003" s="122">
        <v>7447.5</v>
      </c>
      <c r="CD7003" s="178" t="s">
        <v>201</v>
      </c>
      <c r="CE7003" s="177" t="s">
        <v>272</v>
      </c>
      <c r="CF7003" s="177" t="s">
        <v>272</v>
      </c>
      <c r="CG7003" s="83" t="s">
        <v>89</v>
      </c>
      <c r="CH7003" s="57"/>
      <c r="CV7003" s="51"/>
      <c r="CW7003" s="51"/>
      <c r="CX7003" s="51"/>
      <c r="CY7003" s="51"/>
      <c r="CZ7003" s="51"/>
      <c r="DA7003" s="51"/>
      <c r="DB7003" s="51"/>
      <c r="DC7003" s="51"/>
      <c r="DD7003" s="51"/>
    </row>
    <row r="7004" spans="73:108" ht="15" x14ac:dyDescent="0.25">
      <c r="BU7004" s="91"/>
      <c r="BV7004" s="177">
        <v>2010</v>
      </c>
      <c r="BW7004" s="177">
        <v>7</v>
      </c>
      <c r="BX7004" s="177" t="s">
        <v>269</v>
      </c>
      <c r="BY7004" s="177" t="s">
        <v>262</v>
      </c>
      <c r="BZ7004" s="177" t="s">
        <v>277</v>
      </c>
      <c r="CA7004" s="177">
        <v>3</v>
      </c>
      <c r="CB7004" s="177" t="s">
        <v>264</v>
      </c>
      <c r="CC7004" s="122">
        <v>182507.57</v>
      </c>
      <c r="CD7004" s="178" t="s">
        <v>201</v>
      </c>
      <c r="CE7004" s="177" t="s">
        <v>272</v>
      </c>
      <c r="CF7004" s="177" t="s">
        <v>272</v>
      </c>
      <c r="CG7004" s="83" t="s">
        <v>9</v>
      </c>
      <c r="CH7004" s="57"/>
      <c r="CV7004" s="51"/>
      <c r="CW7004" s="51"/>
      <c r="CX7004" s="51"/>
      <c r="CY7004" s="51"/>
      <c r="CZ7004" s="51"/>
      <c r="DA7004" s="51"/>
      <c r="DB7004" s="51"/>
      <c r="DC7004" s="51"/>
      <c r="DD7004" s="51"/>
    </row>
    <row r="7005" spans="73:108" ht="15" x14ac:dyDescent="0.25">
      <c r="BU7005" s="91"/>
      <c r="BV7005" s="177">
        <v>2010</v>
      </c>
      <c r="BW7005" s="177">
        <v>7</v>
      </c>
      <c r="BX7005" s="177" t="s">
        <v>269</v>
      </c>
      <c r="BY7005" s="177" t="s">
        <v>262</v>
      </c>
      <c r="BZ7005" s="177" t="s">
        <v>277</v>
      </c>
      <c r="CA7005" s="177">
        <v>7</v>
      </c>
      <c r="CB7005" s="177" t="s">
        <v>264</v>
      </c>
      <c r="CC7005" s="122">
        <v>7923.47</v>
      </c>
      <c r="CD7005" s="178" t="s">
        <v>201</v>
      </c>
      <c r="CE7005" s="177" t="s">
        <v>272</v>
      </c>
      <c r="CF7005" s="177" t="s">
        <v>272</v>
      </c>
      <c r="CG7005" s="83" t="s">
        <v>89</v>
      </c>
      <c r="CH7005" s="57"/>
      <c r="CV7005" s="51"/>
      <c r="CW7005" s="51"/>
      <c r="CX7005" s="51"/>
      <c r="CY7005" s="51"/>
      <c r="CZ7005" s="51"/>
      <c r="DA7005" s="51"/>
      <c r="DB7005" s="51"/>
      <c r="DC7005" s="51"/>
      <c r="DD7005" s="51"/>
    </row>
    <row r="7006" spans="73:108" ht="15" x14ac:dyDescent="0.25">
      <c r="BU7006" s="91"/>
      <c r="BV7006" s="177">
        <v>2010</v>
      </c>
      <c r="BW7006" s="177">
        <v>8</v>
      </c>
      <c r="BX7006" s="177" t="s">
        <v>269</v>
      </c>
      <c r="BY7006" s="177" t="s">
        <v>262</v>
      </c>
      <c r="BZ7006" s="177" t="s">
        <v>277</v>
      </c>
      <c r="CA7006" s="177">
        <v>3</v>
      </c>
      <c r="CB7006" s="177" t="s">
        <v>264</v>
      </c>
      <c r="CC7006" s="122">
        <v>440290.78</v>
      </c>
      <c r="CD7006" s="178" t="s">
        <v>201</v>
      </c>
      <c r="CE7006" s="177" t="s">
        <v>272</v>
      </c>
      <c r="CF7006" s="177" t="s">
        <v>272</v>
      </c>
      <c r="CG7006" s="83" t="s">
        <v>9</v>
      </c>
      <c r="CH7006" s="57"/>
      <c r="CV7006" s="51"/>
      <c r="CW7006" s="51"/>
      <c r="CX7006" s="51"/>
      <c r="CY7006" s="51"/>
      <c r="CZ7006" s="51"/>
      <c r="DA7006" s="51"/>
      <c r="DB7006" s="51"/>
      <c r="DC7006" s="51"/>
      <c r="DD7006" s="51"/>
    </row>
    <row r="7007" spans="73:108" ht="15" x14ac:dyDescent="0.25">
      <c r="BU7007" s="91"/>
      <c r="BV7007" s="177">
        <v>2010</v>
      </c>
      <c r="BW7007" s="177">
        <v>9</v>
      </c>
      <c r="BX7007" s="177" t="s">
        <v>269</v>
      </c>
      <c r="BY7007" s="177" t="s">
        <v>262</v>
      </c>
      <c r="BZ7007" s="177" t="s">
        <v>277</v>
      </c>
      <c r="CA7007" s="177">
        <v>3</v>
      </c>
      <c r="CB7007" s="177" t="s">
        <v>264</v>
      </c>
      <c r="CC7007" s="122">
        <v>315150.86</v>
      </c>
      <c r="CD7007" s="178" t="s">
        <v>201</v>
      </c>
      <c r="CE7007" s="177" t="s">
        <v>272</v>
      </c>
      <c r="CF7007" s="177" t="s">
        <v>272</v>
      </c>
      <c r="CG7007" s="83" t="s">
        <v>9</v>
      </c>
      <c r="CH7007" s="57"/>
      <c r="CV7007" s="51"/>
      <c r="CW7007" s="51"/>
      <c r="CX7007" s="51"/>
      <c r="CY7007" s="51"/>
      <c r="CZ7007" s="51"/>
      <c r="DA7007" s="51"/>
      <c r="DB7007" s="51"/>
      <c r="DC7007" s="51"/>
      <c r="DD7007" s="51"/>
    </row>
    <row r="7008" spans="73:108" ht="15" x14ac:dyDescent="0.25">
      <c r="BU7008" s="91"/>
      <c r="BV7008" s="177">
        <v>2010</v>
      </c>
      <c r="BW7008" s="177">
        <v>9</v>
      </c>
      <c r="BX7008" s="177" t="s">
        <v>269</v>
      </c>
      <c r="BY7008" s="177" t="s">
        <v>262</v>
      </c>
      <c r="BZ7008" s="177" t="s">
        <v>277</v>
      </c>
      <c r="CA7008" s="177">
        <v>7</v>
      </c>
      <c r="CB7008" s="177" t="s">
        <v>264</v>
      </c>
      <c r="CC7008" s="122">
        <v>8031.06</v>
      </c>
      <c r="CD7008" s="178" t="s">
        <v>201</v>
      </c>
      <c r="CE7008" s="177" t="s">
        <v>272</v>
      </c>
      <c r="CF7008" s="177" t="s">
        <v>272</v>
      </c>
      <c r="CG7008" s="83" t="s">
        <v>89</v>
      </c>
      <c r="CH7008" s="57"/>
      <c r="CV7008" s="51"/>
      <c r="CW7008" s="51"/>
      <c r="CX7008" s="51"/>
      <c r="CY7008" s="51"/>
      <c r="CZ7008" s="51"/>
      <c r="DA7008" s="51"/>
      <c r="DB7008" s="51"/>
      <c r="DC7008" s="51"/>
      <c r="DD7008" s="51"/>
    </row>
    <row r="7009" spans="73:108" ht="15" x14ac:dyDescent="0.25">
      <c r="BU7009" s="91"/>
      <c r="BV7009" s="177">
        <v>2010</v>
      </c>
      <c r="BW7009" s="177">
        <v>10</v>
      </c>
      <c r="BX7009" s="177" t="s">
        <v>269</v>
      </c>
      <c r="BY7009" s="177" t="s">
        <v>262</v>
      </c>
      <c r="BZ7009" s="177" t="s">
        <v>277</v>
      </c>
      <c r="CA7009" s="177">
        <v>7</v>
      </c>
      <c r="CB7009" s="177" t="s">
        <v>358</v>
      </c>
      <c r="CC7009" s="122">
        <v>36398.6</v>
      </c>
      <c r="CD7009" s="178" t="s">
        <v>201</v>
      </c>
      <c r="CE7009" s="177" t="s">
        <v>272</v>
      </c>
      <c r="CF7009" s="177" t="s">
        <v>272</v>
      </c>
      <c r="CG7009" s="83" t="s">
        <v>89</v>
      </c>
      <c r="CH7009" s="57"/>
      <c r="CV7009" s="51"/>
      <c r="CW7009" s="51"/>
      <c r="CX7009" s="51"/>
      <c r="CY7009" s="51"/>
      <c r="CZ7009" s="51"/>
      <c r="DA7009" s="51"/>
      <c r="DB7009" s="51"/>
      <c r="DC7009" s="51"/>
      <c r="DD7009" s="51"/>
    </row>
    <row r="7010" spans="73:108" ht="15" x14ac:dyDescent="0.25">
      <c r="BU7010" s="91"/>
      <c r="BV7010" s="177">
        <v>2010</v>
      </c>
      <c r="BW7010" s="177">
        <v>11</v>
      </c>
      <c r="BX7010" s="177" t="s">
        <v>269</v>
      </c>
      <c r="BY7010" s="177" t="s">
        <v>262</v>
      </c>
      <c r="BZ7010" s="177" t="s">
        <v>277</v>
      </c>
      <c r="CA7010" s="177">
        <v>3</v>
      </c>
      <c r="CB7010" s="177" t="s">
        <v>264</v>
      </c>
      <c r="CC7010" s="122">
        <v>390861.95</v>
      </c>
      <c r="CD7010" s="178" t="s">
        <v>201</v>
      </c>
      <c r="CE7010" s="177" t="s">
        <v>272</v>
      </c>
      <c r="CF7010" s="177" t="s">
        <v>272</v>
      </c>
      <c r="CG7010" s="83" t="s">
        <v>9</v>
      </c>
      <c r="CH7010" s="57"/>
      <c r="CV7010" s="51"/>
      <c r="CW7010" s="51"/>
      <c r="CX7010" s="51"/>
      <c r="CY7010" s="51"/>
      <c r="CZ7010" s="51"/>
      <c r="DA7010" s="51"/>
      <c r="DB7010" s="51"/>
      <c r="DC7010" s="51"/>
      <c r="DD7010" s="51"/>
    </row>
    <row r="7011" spans="73:108" ht="15" x14ac:dyDescent="0.25">
      <c r="BU7011" s="91"/>
      <c r="BV7011" s="177">
        <v>2010</v>
      </c>
      <c r="BW7011" s="177">
        <v>11</v>
      </c>
      <c r="BX7011" s="177" t="s">
        <v>269</v>
      </c>
      <c r="BY7011" s="177" t="s">
        <v>262</v>
      </c>
      <c r="BZ7011" s="177" t="s">
        <v>277</v>
      </c>
      <c r="CA7011" s="177">
        <v>7</v>
      </c>
      <c r="CB7011" s="177" t="s">
        <v>264</v>
      </c>
      <c r="CC7011" s="122">
        <v>7882.4</v>
      </c>
      <c r="CD7011" s="178" t="s">
        <v>201</v>
      </c>
      <c r="CE7011" s="177" t="s">
        <v>272</v>
      </c>
      <c r="CF7011" s="177" t="s">
        <v>272</v>
      </c>
      <c r="CG7011" s="83" t="s">
        <v>89</v>
      </c>
      <c r="CH7011" s="57"/>
      <c r="CV7011" s="51"/>
      <c r="CW7011" s="51"/>
      <c r="CX7011" s="51"/>
      <c r="CY7011" s="51"/>
      <c r="CZ7011" s="51"/>
      <c r="DA7011" s="51"/>
      <c r="DB7011" s="51"/>
      <c r="DC7011" s="51"/>
      <c r="DD7011" s="51"/>
    </row>
    <row r="7012" spans="73:108" ht="15" x14ac:dyDescent="0.25">
      <c r="BU7012" s="91"/>
      <c r="BV7012" s="177">
        <v>2010</v>
      </c>
      <c r="BW7012" s="177">
        <v>12</v>
      </c>
      <c r="BX7012" s="177" t="s">
        <v>269</v>
      </c>
      <c r="BY7012" s="177" t="s">
        <v>262</v>
      </c>
      <c r="BZ7012" s="177" t="s">
        <v>277</v>
      </c>
      <c r="CA7012" s="177">
        <v>3</v>
      </c>
      <c r="CB7012" s="177" t="s">
        <v>264</v>
      </c>
      <c r="CC7012" s="122">
        <v>590393.73</v>
      </c>
      <c r="CD7012" s="178" t="s">
        <v>201</v>
      </c>
      <c r="CE7012" s="177" t="s">
        <v>272</v>
      </c>
      <c r="CF7012" s="177" t="s">
        <v>272</v>
      </c>
      <c r="CG7012" s="83" t="s">
        <v>9</v>
      </c>
      <c r="CH7012" s="57"/>
      <c r="CV7012" s="51"/>
      <c r="CW7012" s="51"/>
      <c r="CX7012" s="51"/>
      <c r="CY7012" s="51"/>
      <c r="CZ7012" s="51"/>
      <c r="DA7012" s="51"/>
      <c r="DB7012" s="51"/>
      <c r="DC7012" s="51"/>
      <c r="DD7012" s="51"/>
    </row>
    <row r="7013" spans="73:108" ht="15" x14ac:dyDescent="0.25">
      <c r="BU7013" s="91"/>
      <c r="BV7013" s="177">
        <v>2010</v>
      </c>
      <c r="BW7013" s="177">
        <v>12</v>
      </c>
      <c r="BX7013" s="177" t="s">
        <v>269</v>
      </c>
      <c r="BY7013" s="177" t="s">
        <v>262</v>
      </c>
      <c r="BZ7013" s="177" t="s">
        <v>277</v>
      </c>
      <c r="CA7013" s="177">
        <v>7</v>
      </c>
      <c r="CB7013" s="177" t="s">
        <v>264</v>
      </c>
      <c r="CC7013" s="122">
        <v>10198.1</v>
      </c>
      <c r="CD7013" s="178" t="s">
        <v>201</v>
      </c>
      <c r="CE7013" s="177" t="s">
        <v>272</v>
      </c>
      <c r="CF7013" s="177" t="s">
        <v>272</v>
      </c>
      <c r="CG7013" s="83" t="s">
        <v>89</v>
      </c>
      <c r="CH7013" s="57"/>
      <c r="CV7013" s="51"/>
      <c r="CW7013" s="51"/>
      <c r="CX7013" s="51"/>
      <c r="CY7013" s="51"/>
      <c r="CZ7013" s="51"/>
      <c r="DA7013" s="51"/>
      <c r="DB7013" s="51"/>
      <c r="DC7013" s="51"/>
      <c r="DD7013" s="51"/>
    </row>
    <row r="7014" spans="73:108" ht="15" x14ac:dyDescent="0.25">
      <c r="BU7014" s="91"/>
      <c r="BV7014" s="177">
        <v>2007</v>
      </c>
      <c r="BW7014" s="177">
        <v>8</v>
      </c>
      <c r="BX7014" s="177" t="s">
        <v>261</v>
      </c>
      <c r="BY7014" s="177" t="s">
        <v>262</v>
      </c>
      <c r="BZ7014" s="177" t="s">
        <v>347</v>
      </c>
      <c r="CA7014" s="177">
        <v>3</v>
      </c>
      <c r="CB7014" s="177" t="s">
        <v>264</v>
      </c>
      <c r="CC7014" s="122">
        <v>6125</v>
      </c>
      <c r="CD7014" s="178" t="s">
        <v>201</v>
      </c>
      <c r="CE7014" s="177" t="s">
        <v>272</v>
      </c>
      <c r="CF7014" s="177" t="s">
        <v>272</v>
      </c>
      <c r="CG7014" s="83" t="s">
        <v>9</v>
      </c>
      <c r="CH7014" s="57"/>
      <c r="CV7014" s="51"/>
      <c r="CW7014" s="51"/>
      <c r="CX7014" s="51"/>
      <c r="CY7014" s="51"/>
      <c r="CZ7014" s="51"/>
      <c r="DA7014" s="51"/>
      <c r="DB7014" s="51"/>
      <c r="DC7014" s="51"/>
      <c r="DD7014" s="51"/>
    </row>
    <row r="7015" spans="73:108" ht="15" x14ac:dyDescent="0.25">
      <c r="BU7015" s="91"/>
      <c r="BV7015" s="177">
        <v>2008</v>
      </c>
      <c r="BW7015" s="177">
        <v>3</v>
      </c>
      <c r="BX7015" s="177" t="s">
        <v>261</v>
      </c>
      <c r="BY7015" s="177" t="s">
        <v>262</v>
      </c>
      <c r="BZ7015" s="177" t="s">
        <v>277</v>
      </c>
      <c r="CA7015" s="177">
        <v>3</v>
      </c>
      <c r="CB7015" s="177" t="s">
        <v>389</v>
      </c>
      <c r="CC7015" s="122">
        <v>2000</v>
      </c>
      <c r="CD7015" s="178" t="s">
        <v>201</v>
      </c>
      <c r="CE7015" s="177" t="s">
        <v>272</v>
      </c>
      <c r="CF7015" s="177" t="s">
        <v>272</v>
      </c>
      <c r="CG7015" s="83" t="s">
        <v>9</v>
      </c>
      <c r="CH7015" s="57"/>
      <c r="CV7015" s="51"/>
      <c r="CW7015" s="51"/>
      <c r="CX7015" s="51"/>
      <c r="CY7015" s="51"/>
      <c r="CZ7015" s="51"/>
      <c r="DA7015" s="51"/>
      <c r="DB7015" s="51"/>
      <c r="DC7015" s="51"/>
      <c r="DD7015" s="51"/>
    </row>
    <row r="7016" spans="73:108" ht="15" x14ac:dyDescent="0.25">
      <c r="BU7016" s="91"/>
      <c r="BV7016" s="177">
        <v>2008</v>
      </c>
      <c r="BW7016" s="177">
        <v>12</v>
      </c>
      <c r="BX7016" s="177" t="s">
        <v>261</v>
      </c>
      <c r="BY7016" s="177" t="s">
        <v>262</v>
      </c>
      <c r="BZ7016" s="177" t="s">
        <v>263</v>
      </c>
      <c r="CA7016" s="177">
        <v>3</v>
      </c>
      <c r="CB7016" s="177" t="s">
        <v>264</v>
      </c>
      <c r="CC7016" s="122">
        <v>80811</v>
      </c>
      <c r="CD7016" s="178" t="s">
        <v>201</v>
      </c>
      <c r="CE7016" s="177" t="s">
        <v>272</v>
      </c>
      <c r="CF7016" s="177" t="s">
        <v>272</v>
      </c>
      <c r="CG7016" s="83" t="s">
        <v>9</v>
      </c>
      <c r="CH7016" s="57"/>
      <c r="CV7016" s="51"/>
      <c r="CW7016" s="51"/>
      <c r="CX7016" s="51"/>
      <c r="CY7016" s="51"/>
      <c r="CZ7016" s="51"/>
      <c r="DA7016" s="51"/>
      <c r="DB7016" s="51"/>
      <c r="DC7016" s="51"/>
      <c r="DD7016" s="51"/>
    </row>
    <row r="7017" spans="73:108" ht="15" x14ac:dyDescent="0.25">
      <c r="BU7017" s="91"/>
      <c r="BV7017" s="177">
        <v>2008</v>
      </c>
      <c r="BW7017" s="177">
        <v>12</v>
      </c>
      <c r="BX7017" s="177" t="s">
        <v>261</v>
      </c>
      <c r="BY7017" s="177" t="s">
        <v>262</v>
      </c>
      <c r="BZ7017" s="177" t="s">
        <v>266</v>
      </c>
      <c r="CA7017" s="177">
        <v>3</v>
      </c>
      <c r="CB7017" s="177" t="s">
        <v>264</v>
      </c>
      <c r="CC7017" s="122">
        <v>117490</v>
      </c>
      <c r="CD7017" s="178" t="s">
        <v>201</v>
      </c>
      <c r="CE7017" s="177" t="s">
        <v>272</v>
      </c>
      <c r="CF7017" s="177" t="s">
        <v>272</v>
      </c>
      <c r="CG7017" s="83" t="s">
        <v>9</v>
      </c>
      <c r="CH7017" s="57"/>
      <c r="CV7017" s="51"/>
      <c r="CW7017" s="51"/>
      <c r="CX7017" s="51"/>
      <c r="CY7017" s="51"/>
      <c r="CZ7017" s="51"/>
      <c r="DA7017" s="51"/>
      <c r="DB7017" s="51"/>
      <c r="DC7017" s="51"/>
      <c r="DD7017" s="51"/>
    </row>
    <row r="7018" spans="73:108" ht="15" x14ac:dyDescent="0.25">
      <c r="BU7018" s="91"/>
      <c r="BV7018" s="177">
        <v>2008</v>
      </c>
      <c r="BW7018" s="177">
        <v>12</v>
      </c>
      <c r="BX7018" s="177" t="s">
        <v>261</v>
      </c>
      <c r="BY7018" s="177" t="s">
        <v>262</v>
      </c>
      <c r="BZ7018" s="177" t="s">
        <v>316</v>
      </c>
      <c r="CA7018" s="177">
        <v>3</v>
      </c>
      <c r="CB7018" s="177" t="s">
        <v>264</v>
      </c>
      <c r="CC7018" s="122">
        <v>31448</v>
      </c>
      <c r="CD7018" s="178" t="s">
        <v>201</v>
      </c>
      <c r="CE7018" s="177" t="s">
        <v>272</v>
      </c>
      <c r="CF7018" s="177" t="s">
        <v>272</v>
      </c>
      <c r="CG7018" s="83" t="s">
        <v>9</v>
      </c>
      <c r="CH7018" s="57"/>
      <c r="CV7018" s="51"/>
      <c r="CW7018" s="51"/>
      <c r="CX7018" s="51"/>
      <c r="CY7018" s="51"/>
      <c r="CZ7018" s="51"/>
      <c r="DA7018" s="51"/>
      <c r="DB7018" s="51"/>
      <c r="DC7018" s="51"/>
      <c r="DD7018" s="51"/>
    </row>
    <row r="7019" spans="73:108" ht="15" x14ac:dyDescent="0.25">
      <c r="BU7019" s="91"/>
      <c r="BV7019" s="177">
        <v>2010</v>
      </c>
      <c r="BW7019" s="177">
        <v>2</v>
      </c>
      <c r="BX7019" s="177" t="s">
        <v>261</v>
      </c>
      <c r="BY7019" s="177" t="s">
        <v>262</v>
      </c>
      <c r="BZ7019" s="177" t="s">
        <v>277</v>
      </c>
      <c r="CA7019" s="177">
        <v>3</v>
      </c>
      <c r="CB7019" s="177" t="s">
        <v>264</v>
      </c>
      <c r="CC7019" s="122">
        <v>48610.49</v>
      </c>
      <c r="CD7019" s="178" t="s">
        <v>201</v>
      </c>
      <c r="CE7019" s="177" t="s">
        <v>272</v>
      </c>
      <c r="CF7019" s="177" t="s">
        <v>272</v>
      </c>
      <c r="CG7019" s="83" t="s">
        <v>9</v>
      </c>
      <c r="CH7019" s="57"/>
      <c r="CV7019" s="51"/>
      <c r="CW7019" s="51"/>
      <c r="CX7019" s="51"/>
      <c r="CY7019" s="51"/>
      <c r="CZ7019" s="51"/>
      <c r="DA7019" s="51"/>
      <c r="DB7019" s="51"/>
      <c r="DC7019" s="51"/>
      <c r="DD7019" s="51"/>
    </row>
    <row r="7020" spans="73:108" ht="15" x14ac:dyDescent="0.25">
      <c r="BU7020" s="91"/>
      <c r="BV7020" s="177">
        <v>2010</v>
      </c>
      <c r="BW7020" s="177">
        <v>8</v>
      </c>
      <c r="BX7020" s="177" t="s">
        <v>261</v>
      </c>
      <c r="BY7020" s="177" t="s">
        <v>262</v>
      </c>
      <c r="BZ7020" s="177" t="s">
        <v>277</v>
      </c>
      <c r="CA7020" s="177">
        <v>7</v>
      </c>
      <c r="CB7020" s="177" t="s">
        <v>264</v>
      </c>
      <c r="CC7020" s="122">
        <v>3447.04</v>
      </c>
      <c r="CD7020" s="178" t="s">
        <v>201</v>
      </c>
      <c r="CE7020" s="177" t="s">
        <v>272</v>
      </c>
      <c r="CF7020" s="177" t="s">
        <v>272</v>
      </c>
      <c r="CG7020" s="83" t="s">
        <v>89</v>
      </c>
      <c r="CH7020" s="57"/>
      <c r="CV7020" s="51"/>
      <c r="CW7020" s="51"/>
      <c r="CX7020" s="51"/>
      <c r="CY7020" s="51"/>
      <c r="CZ7020" s="51"/>
      <c r="DA7020" s="51"/>
      <c r="DB7020" s="51"/>
      <c r="DC7020" s="51"/>
      <c r="DD7020" s="51"/>
    </row>
    <row r="7021" spans="73:108" ht="15" x14ac:dyDescent="0.25">
      <c r="BU7021" s="91"/>
      <c r="BV7021" s="177">
        <v>2010</v>
      </c>
      <c r="BW7021" s="177">
        <v>9</v>
      </c>
      <c r="BX7021" s="177" t="s">
        <v>261</v>
      </c>
      <c r="BY7021" s="177" t="s">
        <v>262</v>
      </c>
      <c r="BZ7021" s="177" t="s">
        <v>277</v>
      </c>
      <c r="CA7021" s="177">
        <v>7</v>
      </c>
      <c r="CB7021" s="177" t="s">
        <v>264</v>
      </c>
      <c r="CC7021" s="122">
        <v>15349.44</v>
      </c>
      <c r="CD7021" s="178" t="s">
        <v>201</v>
      </c>
      <c r="CE7021" s="177" t="s">
        <v>272</v>
      </c>
      <c r="CF7021" s="177" t="s">
        <v>272</v>
      </c>
      <c r="CG7021" s="83" t="s">
        <v>89</v>
      </c>
      <c r="CH7021" s="57"/>
      <c r="CV7021" s="51"/>
      <c r="CW7021" s="51"/>
      <c r="CX7021" s="51"/>
      <c r="CY7021" s="51"/>
      <c r="CZ7021" s="51"/>
      <c r="DA7021" s="51"/>
      <c r="DB7021" s="51"/>
      <c r="DC7021" s="51"/>
      <c r="DD7021" s="51"/>
    </row>
    <row r="7022" spans="73:108" ht="15" x14ac:dyDescent="0.25">
      <c r="BU7022" s="91"/>
      <c r="BV7022" s="177">
        <v>2007</v>
      </c>
      <c r="BW7022" s="177">
        <v>3</v>
      </c>
      <c r="BX7022" s="177" t="s">
        <v>312</v>
      </c>
      <c r="BY7022" s="177" t="s">
        <v>262</v>
      </c>
      <c r="BZ7022" s="177" t="s">
        <v>277</v>
      </c>
      <c r="CA7022" s="177">
        <v>3</v>
      </c>
      <c r="CB7022" s="177" t="s">
        <v>264</v>
      </c>
      <c r="CC7022" s="122">
        <v>7911.26</v>
      </c>
      <c r="CD7022" s="178" t="s">
        <v>29</v>
      </c>
      <c r="CE7022" s="177" t="s">
        <v>272</v>
      </c>
      <c r="CF7022" s="177" t="s">
        <v>272</v>
      </c>
      <c r="CG7022" s="83" t="s">
        <v>9</v>
      </c>
      <c r="CH7022" s="57"/>
      <c r="CV7022" s="51"/>
      <c r="CW7022" s="51"/>
      <c r="CX7022" s="51"/>
      <c r="CY7022" s="51"/>
      <c r="CZ7022" s="51"/>
      <c r="DA7022" s="51"/>
      <c r="DB7022" s="51"/>
      <c r="DC7022" s="51"/>
      <c r="DD7022" s="51"/>
    </row>
    <row r="7023" spans="73:108" ht="15" x14ac:dyDescent="0.25">
      <c r="BU7023" s="91"/>
      <c r="BV7023" s="177">
        <v>2007</v>
      </c>
      <c r="BW7023" s="177">
        <v>3</v>
      </c>
      <c r="BX7023" s="177" t="s">
        <v>312</v>
      </c>
      <c r="BY7023" s="177" t="s">
        <v>262</v>
      </c>
      <c r="BZ7023" s="177" t="s">
        <v>268</v>
      </c>
      <c r="CA7023" s="177">
        <v>3</v>
      </c>
      <c r="CB7023" s="177" t="s">
        <v>264</v>
      </c>
      <c r="CC7023" s="122">
        <v>6300.65</v>
      </c>
      <c r="CD7023" s="178" t="s">
        <v>29</v>
      </c>
      <c r="CE7023" s="177" t="s">
        <v>272</v>
      </c>
      <c r="CF7023" s="177" t="s">
        <v>272</v>
      </c>
      <c r="CG7023" s="83" t="s">
        <v>9</v>
      </c>
      <c r="CH7023" s="57"/>
      <c r="CV7023" s="51"/>
      <c r="CW7023" s="51"/>
      <c r="CX7023" s="51"/>
      <c r="CY7023" s="51"/>
      <c r="CZ7023" s="51"/>
      <c r="DA7023" s="51"/>
      <c r="DB7023" s="51"/>
      <c r="DC7023" s="51"/>
      <c r="DD7023" s="51"/>
    </row>
    <row r="7024" spans="73:108" ht="15" x14ac:dyDescent="0.25">
      <c r="BU7024" s="91"/>
      <c r="BV7024" s="177">
        <v>2007</v>
      </c>
      <c r="BW7024" s="177">
        <v>4</v>
      </c>
      <c r="BX7024" s="177" t="s">
        <v>312</v>
      </c>
      <c r="BY7024" s="177" t="s">
        <v>262</v>
      </c>
      <c r="BZ7024" s="177" t="s">
        <v>277</v>
      </c>
      <c r="CA7024" s="177">
        <v>3</v>
      </c>
      <c r="CB7024" s="177" t="s">
        <v>350</v>
      </c>
      <c r="CC7024" s="122">
        <v>349.6</v>
      </c>
      <c r="CD7024" s="178" t="s">
        <v>29</v>
      </c>
      <c r="CE7024" s="177" t="s">
        <v>272</v>
      </c>
      <c r="CF7024" s="177" t="s">
        <v>272</v>
      </c>
      <c r="CG7024" s="83" t="s">
        <v>9</v>
      </c>
      <c r="CH7024" s="57"/>
      <c r="CV7024" s="51"/>
      <c r="CW7024" s="51"/>
      <c r="CX7024" s="51"/>
      <c r="CY7024" s="51"/>
      <c r="CZ7024" s="51"/>
      <c r="DA7024" s="51"/>
      <c r="DB7024" s="51"/>
      <c r="DC7024" s="51"/>
      <c r="DD7024" s="51"/>
    </row>
    <row r="7025" spans="73:108" ht="15" x14ac:dyDescent="0.25">
      <c r="BU7025" s="91"/>
      <c r="BV7025" s="177">
        <v>2007</v>
      </c>
      <c r="BW7025" s="177">
        <v>4</v>
      </c>
      <c r="BX7025" s="177" t="s">
        <v>312</v>
      </c>
      <c r="BY7025" s="177" t="s">
        <v>262</v>
      </c>
      <c r="BZ7025" s="177" t="s">
        <v>268</v>
      </c>
      <c r="CA7025" s="177">
        <v>3</v>
      </c>
      <c r="CB7025" s="177" t="s">
        <v>264</v>
      </c>
      <c r="CC7025" s="122">
        <v>207.28</v>
      </c>
      <c r="CD7025" s="178" t="s">
        <v>29</v>
      </c>
      <c r="CE7025" s="177" t="s">
        <v>272</v>
      </c>
      <c r="CF7025" s="177" t="s">
        <v>272</v>
      </c>
      <c r="CG7025" s="83" t="s">
        <v>9</v>
      </c>
      <c r="CH7025" s="57"/>
      <c r="CV7025" s="51"/>
      <c r="CW7025" s="51"/>
      <c r="CX7025" s="51"/>
      <c r="CY7025" s="51"/>
      <c r="CZ7025" s="51"/>
      <c r="DA7025" s="51"/>
      <c r="DB7025" s="51"/>
      <c r="DC7025" s="51"/>
      <c r="DD7025" s="51"/>
    </row>
    <row r="7026" spans="73:108" ht="15" x14ac:dyDescent="0.25">
      <c r="BU7026" s="91"/>
      <c r="BV7026" s="177">
        <v>2007</v>
      </c>
      <c r="BW7026" s="177">
        <v>6</v>
      </c>
      <c r="BX7026" s="177" t="s">
        <v>312</v>
      </c>
      <c r="BY7026" s="177" t="s">
        <v>262</v>
      </c>
      <c r="BZ7026" s="177" t="s">
        <v>277</v>
      </c>
      <c r="CA7026" s="177">
        <v>3</v>
      </c>
      <c r="CB7026" s="177" t="s">
        <v>264</v>
      </c>
      <c r="CC7026" s="122">
        <v>2348.6799999999998</v>
      </c>
      <c r="CD7026" s="178" t="s">
        <v>29</v>
      </c>
      <c r="CE7026" s="177" t="s">
        <v>272</v>
      </c>
      <c r="CF7026" s="177" t="s">
        <v>272</v>
      </c>
      <c r="CG7026" s="83" t="s">
        <v>9</v>
      </c>
      <c r="CH7026" s="57"/>
      <c r="CV7026" s="51"/>
      <c r="CW7026" s="51"/>
      <c r="CX7026" s="51"/>
      <c r="CY7026" s="51"/>
      <c r="CZ7026" s="51"/>
      <c r="DA7026" s="51"/>
      <c r="DB7026" s="51"/>
      <c r="DC7026" s="51"/>
      <c r="DD7026" s="51"/>
    </row>
    <row r="7027" spans="73:108" ht="15" x14ac:dyDescent="0.25">
      <c r="BU7027" s="91"/>
      <c r="BV7027" s="177">
        <v>2007</v>
      </c>
      <c r="BW7027" s="177">
        <v>10</v>
      </c>
      <c r="BX7027" s="177" t="s">
        <v>312</v>
      </c>
      <c r="BY7027" s="177" t="s">
        <v>262</v>
      </c>
      <c r="BZ7027" s="177" t="s">
        <v>277</v>
      </c>
      <c r="CA7027" s="177">
        <v>3</v>
      </c>
      <c r="CB7027" s="177" t="s">
        <v>350</v>
      </c>
      <c r="CC7027" s="122">
        <v>6406.4</v>
      </c>
      <c r="CD7027" s="178" t="s">
        <v>29</v>
      </c>
      <c r="CE7027" s="177" t="s">
        <v>272</v>
      </c>
      <c r="CF7027" s="177" t="s">
        <v>272</v>
      </c>
      <c r="CG7027" s="83" t="s">
        <v>9</v>
      </c>
      <c r="CH7027" s="57"/>
      <c r="CV7027" s="51"/>
      <c r="CW7027" s="51"/>
      <c r="CX7027" s="51"/>
      <c r="CY7027" s="51"/>
      <c r="CZ7027" s="51"/>
      <c r="DA7027" s="51"/>
      <c r="DB7027" s="51"/>
      <c r="DC7027" s="51"/>
      <c r="DD7027" s="51"/>
    </row>
    <row r="7028" spans="73:108" ht="15" x14ac:dyDescent="0.25">
      <c r="BU7028" s="91"/>
      <c r="BV7028" s="177">
        <v>2007</v>
      </c>
      <c r="BW7028" s="177">
        <v>11</v>
      </c>
      <c r="BX7028" s="177" t="s">
        <v>312</v>
      </c>
      <c r="BY7028" s="177" t="s">
        <v>262</v>
      </c>
      <c r="BZ7028" s="177" t="s">
        <v>277</v>
      </c>
      <c r="CA7028" s="177">
        <v>3</v>
      </c>
      <c r="CB7028" s="177" t="s">
        <v>264</v>
      </c>
      <c r="CC7028" s="122">
        <v>21437.29</v>
      </c>
      <c r="CD7028" s="178" t="s">
        <v>29</v>
      </c>
      <c r="CE7028" s="177" t="s">
        <v>272</v>
      </c>
      <c r="CF7028" s="177" t="s">
        <v>272</v>
      </c>
      <c r="CG7028" s="83" t="s">
        <v>9</v>
      </c>
      <c r="CH7028" s="57"/>
      <c r="CV7028" s="51"/>
      <c r="CW7028" s="51"/>
      <c r="CX7028" s="51"/>
      <c r="CY7028" s="51"/>
      <c r="CZ7028" s="51"/>
      <c r="DA7028" s="51"/>
      <c r="DB7028" s="51"/>
      <c r="DC7028" s="51"/>
      <c r="DD7028" s="51"/>
    </row>
    <row r="7029" spans="73:108" ht="15" x14ac:dyDescent="0.25">
      <c r="BU7029" s="91"/>
      <c r="BV7029" s="177">
        <v>2007</v>
      </c>
      <c r="BW7029" s="177">
        <v>11</v>
      </c>
      <c r="BX7029" s="177" t="s">
        <v>312</v>
      </c>
      <c r="BY7029" s="177" t="s">
        <v>262</v>
      </c>
      <c r="BZ7029" s="177" t="s">
        <v>277</v>
      </c>
      <c r="CA7029" s="177">
        <v>3</v>
      </c>
      <c r="CB7029" s="177" t="s">
        <v>358</v>
      </c>
      <c r="CC7029" s="122">
        <v>2908.28</v>
      </c>
      <c r="CD7029" s="178" t="s">
        <v>29</v>
      </c>
      <c r="CE7029" s="177" t="s">
        <v>272</v>
      </c>
      <c r="CF7029" s="177" t="s">
        <v>272</v>
      </c>
      <c r="CG7029" s="83" t="s">
        <v>9</v>
      </c>
      <c r="CH7029" s="57"/>
      <c r="CV7029" s="51"/>
      <c r="CW7029" s="51"/>
      <c r="CX7029" s="51"/>
      <c r="CY7029" s="51"/>
      <c r="CZ7029" s="51"/>
      <c r="DA7029" s="51"/>
      <c r="DB7029" s="51"/>
      <c r="DC7029" s="51"/>
      <c r="DD7029" s="51"/>
    </row>
    <row r="7030" spans="73:108" ht="15" x14ac:dyDescent="0.25">
      <c r="BU7030" s="91"/>
      <c r="BV7030" s="177">
        <v>2007</v>
      </c>
      <c r="BW7030" s="177">
        <v>11</v>
      </c>
      <c r="BX7030" s="177" t="s">
        <v>312</v>
      </c>
      <c r="BY7030" s="177" t="s">
        <v>262</v>
      </c>
      <c r="BZ7030" s="177" t="s">
        <v>316</v>
      </c>
      <c r="CA7030" s="177">
        <v>3</v>
      </c>
      <c r="CB7030" s="177" t="s">
        <v>358</v>
      </c>
      <c r="CC7030" s="122">
        <v>10788.06</v>
      </c>
      <c r="CD7030" s="178" t="s">
        <v>29</v>
      </c>
      <c r="CE7030" s="177" t="s">
        <v>272</v>
      </c>
      <c r="CF7030" s="177" t="s">
        <v>272</v>
      </c>
      <c r="CG7030" s="83" t="s">
        <v>9</v>
      </c>
      <c r="CH7030" s="57"/>
      <c r="CV7030" s="51"/>
      <c r="CW7030" s="51"/>
      <c r="CX7030" s="51"/>
      <c r="CY7030" s="51"/>
      <c r="CZ7030" s="51"/>
      <c r="DA7030" s="51"/>
      <c r="DB7030" s="51"/>
      <c r="DC7030" s="51"/>
      <c r="DD7030" s="51"/>
    </row>
    <row r="7031" spans="73:108" ht="15" x14ac:dyDescent="0.25">
      <c r="BU7031" s="91"/>
      <c r="BV7031" s="177">
        <v>2007</v>
      </c>
      <c r="BW7031" s="177">
        <v>11</v>
      </c>
      <c r="BX7031" s="177" t="s">
        <v>312</v>
      </c>
      <c r="BY7031" s="177" t="s">
        <v>262</v>
      </c>
      <c r="BZ7031" s="177" t="s">
        <v>347</v>
      </c>
      <c r="CA7031" s="177">
        <v>3</v>
      </c>
      <c r="CB7031" s="177" t="s">
        <v>264</v>
      </c>
      <c r="CC7031" s="122">
        <v>45191.14</v>
      </c>
      <c r="CD7031" s="178" t="s">
        <v>29</v>
      </c>
      <c r="CE7031" s="177" t="s">
        <v>272</v>
      </c>
      <c r="CF7031" s="177" t="s">
        <v>272</v>
      </c>
      <c r="CG7031" s="83" t="s">
        <v>9</v>
      </c>
      <c r="CH7031" s="57"/>
      <c r="CV7031" s="51"/>
      <c r="CW7031" s="51"/>
      <c r="CX7031" s="51"/>
      <c r="CY7031" s="51"/>
      <c r="CZ7031" s="51"/>
      <c r="DA7031" s="51"/>
      <c r="DB7031" s="51"/>
      <c r="DC7031" s="51"/>
      <c r="DD7031" s="51"/>
    </row>
    <row r="7032" spans="73:108" ht="15" x14ac:dyDescent="0.25">
      <c r="BU7032" s="91"/>
      <c r="BV7032" s="177">
        <v>2007</v>
      </c>
      <c r="BW7032" s="177">
        <v>12</v>
      </c>
      <c r="BX7032" s="177" t="s">
        <v>312</v>
      </c>
      <c r="BY7032" s="177" t="s">
        <v>262</v>
      </c>
      <c r="BZ7032" s="177" t="s">
        <v>277</v>
      </c>
      <c r="CA7032" s="177">
        <v>3</v>
      </c>
      <c r="CB7032" s="177" t="s">
        <v>264</v>
      </c>
      <c r="CC7032" s="122">
        <v>8609.75</v>
      </c>
      <c r="CD7032" s="178" t="s">
        <v>29</v>
      </c>
      <c r="CE7032" s="177" t="s">
        <v>272</v>
      </c>
      <c r="CF7032" s="177" t="s">
        <v>272</v>
      </c>
      <c r="CG7032" s="83" t="s">
        <v>9</v>
      </c>
      <c r="CH7032" s="57"/>
      <c r="CV7032" s="51"/>
      <c r="CW7032" s="51"/>
      <c r="CX7032" s="51"/>
      <c r="CY7032" s="51"/>
      <c r="CZ7032" s="51"/>
      <c r="DA7032" s="51"/>
      <c r="DB7032" s="51"/>
      <c r="DC7032" s="51"/>
      <c r="DD7032" s="51"/>
    </row>
    <row r="7033" spans="73:108" ht="15" x14ac:dyDescent="0.25">
      <c r="BU7033" s="91"/>
      <c r="BV7033" s="177">
        <v>2007</v>
      </c>
      <c r="BW7033" s="177">
        <v>12</v>
      </c>
      <c r="BX7033" s="177" t="s">
        <v>312</v>
      </c>
      <c r="BY7033" s="177" t="s">
        <v>262</v>
      </c>
      <c r="BZ7033" s="177" t="s">
        <v>277</v>
      </c>
      <c r="CA7033" s="177">
        <v>3</v>
      </c>
      <c r="CB7033" s="177" t="s">
        <v>358</v>
      </c>
      <c r="CC7033" s="122">
        <v>2908.28</v>
      </c>
      <c r="CD7033" s="178" t="s">
        <v>29</v>
      </c>
      <c r="CE7033" s="177" t="s">
        <v>272</v>
      </c>
      <c r="CF7033" s="177" t="s">
        <v>272</v>
      </c>
      <c r="CG7033" s="83" t="s">
        <v>9</v>
      </c>
      <c r="CH7033" s="57"/>
      <c r="CV7033" s="51"/>
      <c r="CW7033" s="51"/>
      <c r="CX7033" s="51"/>
      <c r="CY7033" s="51"/>
      <c r="CZ7033" s="51"/>
      <c r="DA7033" s="51"/>
      <c r="DB7033" s="51"/>
      <c r="DC7033" s="51"/>
      <c r="DD7033" s="51"/>
    </row>
    <row r="7034" spans="73:108" ht="15" x14ac:dyDescent="0.25">
      <c r="BU7034" s="91"/>
      <c r="BV7034" s="177">
        <v>2007</v>
      </c>
      <c r="BW7034" s="177">
        <v>12</v>
      </c>
      <c r="BX7034" s="177" t="s">
        <v>312</v>
      </c>
      <c r="BY7034" s="177" t="s">
        <v>262</v>
      </c>
      <c r="BZ7034" s="177" t="s">
        <v>316</v>
      </c>
      <c r="CA7034" s="177">
        <v>3</v>
      </c>
      <c r="CB7034" s="177" t="s">
        <v>358</v>
      </c>
      <c r="CC7034" s="122">
        <v>9875.3700000000008</v>
      </c>
      <c r="CD7034" s="178" t="s">
        <v>29</v>
      </c>
      <c r="CE7034" s="177" t="s">
        <v>272</v>
      </c>
      <c r="CF7034" s="177" t="s">
        <v>272</v>
      </c>
      <c r="CG7034" s="83" t="s">
        <v>9</v>
      </c>
      <c r="CH7034" s="57"/>
      <c r="CV7034" s="51"/>
      <c r="CW7034" s="51"/>
      <c r="CX7034" s="51"/>
      <c r="CY7034" s="51"/>
      <c r="CZ7034" s="51"/>
      <c r="DA7034" s="51"/>
      <c r="DB7034" s="51"/>
      <c r="DC7034" s="51"/>
      <c r="DD7034" s="51"/>
    </row>
    <row r="7035" spans="73:108" ht="15" x14ac:dyDescent="0.25">
      <c r="BU7035" s="91"/>
      <c r="BV7035" s="177">
        <v>2007</v>
      </c>
      <c r="BW7035" s="177">
        <v>12</v>
      </c>
      <c r="BX7035" s="177" t="s">
        <v>312</v>
      </c>
      <c r="BY7035" s="177" t="s">
        <v>262</v>
      </c>
      <c r="BZ7035" s="177" t="s">
        <v>347</v>
      </c>
      <c r="CA7035" s="177">
        <v>3</v>
      </c>
      <c r="CB7035" s="177" t="s">
        <v>264</v>
      </c>
      <c r="CC7035" s="122">
        <v>3010.5</v>
      </c>
      <c r="CD7035" s="178" t="s">
        <v>29</v>
      </c>
      <c r="CE7035" s="177" t="s">
        <v>272</v>
      </c>
      <c r="CF7035" s="177" t="s">
        <v>272</v>
      </c>
      <c r="CG7035" s="83" t="s">
        <v>9</v>
      </c>
      <c r="CH7035" s="57"/>
      <c r="CV7035" s="51"/>
      <c r="CW7035" s="51"/>
      <c r="CX7035" s="51"/>
      <c r="CY7035" s="51"/>
      <c r="CZ7035" s="51"/>
      <c r="DA7035" s="51"/>
      <c r="DB7035" s="51"/>
      <c r="DC7035" s="51"/>
      <c r="DD7035" s="51"/>
    </row>
    <row r="7036" spans="73:108" ht="15" x14ac:dyDescent="0.25">
      <c r="BU7036" s="91"/>
      <c r="BV7036" s="177">
        <v>2008</v>
      </c>
      <c r="BW7036" s="177">
        <v>1</v>
      </c>
      <c r="BX7036" s="177" t="s">
        <v>312</v>
      </c>
      <c r="BY7036" s="177" t="s">
        <v>262</v>
      </c>
      <c r="BZ7036" s="177" t="s">
        <v>277</v>
      </c>
      <c r="CA7036" s="177">
        <v>3</v>
      </c>
      <c r="CB7036" s="177" t="s">
        <v>264</v>
      </c>
      <c r="CC7036" s="122">
        <v>13959.86</v>
      </c>
      <c r="CD7036" s="178" t="s">
        <v>29</v>
      </c>
      <c r="CE7036" s="177" t="s">
        <v>272</v>
      </c>
      <c r="CF7036" s="177" t="s">
        <v>272</v>
      </c>
      <c r="CG7036" s="83" t="s">
        <v>9</v>
      </c>
      <c r="CH7036" s="57"/>
      <c r="CV7036" s="51"/>
      <c r="CW7036" s="51"/>
      <c r="CX7036" s="51"/>
      <c r="CY7036" s="51"/>
      <c r="CZ7036" s="51"/>
      <c r="DA7036" s="51"/>
      <c r="DB7036" s="51"/>
      <c r="DC7036" s="51"/>
      <c r="DD7036" s="51"/>
    </row>
    <row r="7037" spans="73:108" ht="15" x14ac:dyDescent="0.25">
      <c r="BU7037" s="91"/>
      <c r="BV7037" s="177">
        <v>2008</v>
      </c>
      <c r="BW7037" s="177">
        <v>6</v>
      </c>
      <c r="BX7037" s="177" t="s">
        <v>312</v>
      </c>
      <c r="BY7037" s="177" t="s">
        <v>262</v>
      </c>
      <c r="BZ7037" s="177" t="s">
        <v>277</v>
      </c>
      <c r="CA7037" s="177">
        <v>3</v>
      </c>
      <c r="CB7037" s="177" t="s">
        <v>879</v>
      </c>
      <c r="CC7037" s="122">
        <v>11960.25</v>
      </c>
      <c r="CD7037" s="178" t="s">
        <v>29</v>
      </c>
      <c r="CE7037" s="177" t="s">
        <v>272</v>
      </c>
      <c r="CF7037" s="177" t="s">
        <v>272</v>
      </c>
      <c r="CG7037" s="83" t="s">
        <v>9</v>
      </c>
      <c r="CH7037" s="57"/>
      <c r="CV7037" s="51"/>
      <c r="CW7037" s="51"/>
      <c r="CX7037" s="51"/>
      <c r="CY7037" s="51"/>
      <c r="CZ7037" s="51"/>
      <c r="DA7037" s="51"/>
      <c r="DB7037" s="51"/>
      <c r="DC7037" s="51"/>
      <c r="DD7037" s="51"/>
    </row>
    <row r="7038" spans="73:108" ht="15" x14ac:dyDescent="0.25">
      <c r="BU7038" s="91"/>
      <c r="BV7038" s="177">
        <v>2008</v>
      </c>
      <c r="BW7038" s="177">
        <v>7</v>
      </c>
      <c r="BX7038" s="177" t="s">
        <v>312</v>
      </c>
      <c r="BY7038" s="177" t="s">
        <v>262</v>
      </c>
      <c r="BZ7038" s="177" t="s">
        <v>277</v>
      </c>
      <c r="CA7038" s="177">
        <v>3</v>
      </c>
      <c r="CB7038" s="177" t="s">
        <v>264</v>
      </c>
      <c r="CC7038" s="122">
        <v>1109.98</v>
      </c>
      <c r="CD7038" s="178" t="s">
        <v>29</v>
      </c>
      <c r="CE7038" s="177" t="s">
        <v>272</v>
      </c>
      <c r="CF7038" s="177" t="s">
        <v>272</v>
      </c>
      <c r="CG7038" s="83" t="s">
        <v>9</v>
      </c>
      <c r="CH7038" s="57"/>
      <c r="CV7038" s="51"/>
      <c r="CW7038" s="51"/>
      <c r="CX7038" s="51"/>
      <c r="CY7038" s="51"/>
      <c r="CZ7038" s="51"/>
      <c r="DA7038" s="51"/>
      <c r="DB7038" s="51"/>
      <c r="DC7038" s="51"/>
      <c r="DD7038" s="51"/>
    </row>
    <row r="7039" spans="73:108" ht="15" x14ac:dyDescent="0.25">
      <c r="BU7039" s="91"/>
      <c r="BV7039" s="177">
        <v>2008</v>
      </c>
      <c r="BW7039" s="177">
        <v>7</v>
      </c>
      <c r="BX7039" s="177" t="s">
        <v>312</v>
      </c>
      <c r="BY7039" s="177" t="s">
        <v>262</v>
      </c>
      <c r="BZ7039" s="177" t="s">
        <v>277</v>
      </c>
      <c r="CA7039" s="177">
        <v>3</v>
      </c>
      <c r="CB7039" s="177" t="s">
        <v>879</v>
      </c>
      <c r="CC7039" s="122">
        <v>9077.43</v>
      </c>
      <c r="CD7039" s="178" t="s">
        <v>29</v>
      </c>
      <c r="CE7039" s="177" t="s">
        <v>272</v>
      </c>
      <c r="CF7039" s="177" t="s">
        <v>272</v>
      </c>
      <c r="CG7039" s="83" t="s">
        <v>9</v>
      </c>
      <c r="CH7039" s="57"/>
      <c r="CV7039" s="51"/>
      <c r="CW7039" s="51"/>
      <c r="CX7039" s="51"/>
      <c r="CY7039" s="51"/>
      <c r="CZ7039" s="51"/>
      <c r="DA7039" s="51"/>
      <c r="DB7039" s="51"/>
      <c r="DC7039" s="51"/>
      <c r="DD7039" s="51"/>
    </row>
    <row r="7040" spans="73:108" ht="15" x14ac:dyDescent="0.25">
      <c r="BU7040" s="91"/>
      <c r="BV7040" s="177">
        <v>2008</v>
      </c>
      <c r="BW7040" s="177">
        <v>9</v>
      </c>
      <c r="BX7040" s="177" t="s">
        <v>312</v>
      </c>
      <c r="BY7040" s="177" t="s">
        <v>262</v>
      </c>
      <c r="BZ7040" s="177" t="s">
        <v>277</v>
      </c>
      <c r="CA7040" s="177">
        <v>3</v>
      </c>
      <c r="CB7040" s="177" t="s">
        <v>264</v>
      </c>
      <c r="CC7040" s="122">
        <v>608.88</v>
      </c>
      <c r="CD7040" s="178" t="s">
        <v>29</v>
      </c>
      <c r="CE7040" s="177" t="s">
        <v>272</v>
      </c>
      <c r="CF7040" s="177" t="s">
        <v>272</v>
      </c>
      <c r="CG7040" s="83" t="s">
        <v>9</v>
      </c>
      <c r="CH7040" s="57"/>
      <c r="CV7040" s="51"/>
      <c r="CW7040" s="51"/>
      <c r="CX7040" s="51"/>
      <c r="CY7040" s="51"/>
      <c r="CZ7040" s="51"/>
      <c r="DA7040" s="51"/>
      <c r="DB7040" s="51"/>
      <c r="DC7040" s="51"/>
      <c r="DD7040" s="51"/>
    </row>
    <row r="7041" spans="73:108" ht="15" x14ac:dyDescent="0.25">
      <c r="BU7041" s="91"/>
      <c r="BV7041" s="177">
        <v>2008</v>
      </c>
      <c r="BW7041" s="177">
        <v>10</v>
      </c>
      <c r="BX7041" s="177" t="s">
        <v>312</v>
      </c>
      <c r="BY7041" s="177" t="s">
        <v>262</v>
      </c>
      <c r="BZ7041" s="177" t="s">
        <v>277</v>
      </c>
      <c r="CA7041" s="177">
        <v>3</v>
      </c>
      <c r="CB7041" s="177" t="s">
        <v>264</v>
      </c>
      <c r="CC7041" s="122">
        <v>608.88</v>
      </c>
      <c r="CD7041" s="178" t="s">
        <v>29</v>
      </c>
      <c r="CE7041" s="177" t="s">
        <v>272</v>
      </c>
      <c r="CF7041" s="177" t="s">
        <v>272</v>
      </c>
      <c r="CG7041" s="83" t="s">
        <v>9</v>
      </c>
      <c r="CH7041" s="57"/>
      <c r="CV7041" s="51"/>
      <c r="CW7041" s="51"/>
      <c r="CX7041" s="51"/>
      <c r="CY7041" s="51"/>
      <c r="CZ7041" s="51"/>
      <c r="DA7041" s="51"/>
      <c r="DB7041" s="51"/>
      <c r="DC7041" s="51"/>
      <c r="DD7041" s="51"/>
    </row>
    <row r="7042" spans="73:108" ht="15" x14ac:dyDescent="0.25">
      <c r="BU7042" s="91"/>
      <c r="BV7042" s="177">
        <v>2008</v>
      </c>
      <c r="BW7042" s="177">
        <v>10</v>
      </c>
      <c r="BX7042" s="177" t="s">
        <v>312</v>
      </c>
      <c r="BY7042" s="177" t="s">
        <v>262</v>
      </c>
      <c r="BZ7042" s="177" t="s">
        <v>277</v>
      </c>
      <c r="CA7042" s="177">
        <v>3</v>
      </c>
      <c r="CB7042" s="177" t="s">
        <v>879</v>
      </c>
      <c r="CC7042" s="122">
        <v>7224.83</v>
      </c>
      <c r="CD7042" s="178" t="s">
        <v>29</v>
      </c>
      <c r="CE7042" s="177" t="s">
        <v>272</v>
      </c>
      <c r="CF7042" s="177" t="s">
        <v>272</v>
      </c>
      <c r="CG7042" s="83" t="s">
        <v>9</v>
      </c>
      <c r="CH7042" s="57"/>
      <c r="CV7042" s="51"/>
      <c r="CW7042" s="51"/>
      <c r="CX7042" s="51"/>
      <c r="CY7042" s="51"/>
      <c r="CZ7042" s="51"/>
      <c r="DA7042" s="51"/>
      <c r="DB7042" s="51"/>
      <c r="DC7042" s="51"/>
      <c r="DD7042" s="51"/>
    </row>
    <row r="7043" spans="73:108" ht="15" x14ac:dyDescent="0.25">
      <c r="BU7043" s="91"/>
      <c r="BV7043" s="177">
        <v>2008</v>
      </c>
      <c r="BW7043" s="177">
        <v>11</v>
      </c>
      <c r="BX7043" s="177" t="s">
        <v>312</v>
      </c>
      <c r="BY7043" s="177" t="s">
        <v>262</v>
      </c>
      <c r="BZ7043" s="177" t="s">
        <v>277</v>
      </c>
      <c r="CA7043" s="177">
        <v>3</v>
      </c>
      <c r="CB7043" s="177" t="s">
        <v>264</v>
      </c>
      <c r="CC7043" s="122">
        <v>675.5</v>
      </c>
      <c r="CD7043" s="178" t="s">
        <v>29</v>
      </c>
      <c r="CE7043" s="177" t="s">
        <v>272</v>
      </c>
      <c r="CF7043" s="177" t="s">
        <v>272</v>
      </c>
      <c r="CG7043" s="83" t="s">
        <v>9</v>
      </c>
      <c r="CH7043" s="57"/>
      <c r="CV7043" s="51"/>
      <c r="CW7043" s="51"/>
      <c r="CX7043" s="51"/>
      <c r="CY7043" s="51"/>
      <c r="CZ7043" s="51"/>
      <c r="DA7043" s="51"/>
      <c r="DB7043" s="51"/>
      <c r="DC7043" s="51"/>
      <c r="DD7043" s="51"/>
    </row>
    <row r="7044" spans="73:108" ht="15" x14ac:dyDescent="0.25">
      <c r="BU7044" s="91"/>
      <c r="BV7044" s="177">
        <v>2008</v>
      </c>
      <c r="BW7044" s="177">
        <v>11</v>
      </c>
      <c r="BX7044" s="177" t="s">
        <v>312</v>
      </c>
      <c r="BY7044" s="177" t="s">
        <v>262</v>
      </c>
      <c r="BZ7044" s="177" t="s">
        <v>277</v>
      </c>
      <c r="CA7044" s="177">
        <v>3</v>
      </c>
      <c r="CB7044" s="177" t="s">
        <v>879</v>
      </c>
      <c r="CC7044" s="122">
        <v>12078.11</v>
      </c>
      <c r="CD7044" s="178" t="s">
        <v>29</v>
      </c>
      <c r="CE7044" s="177" t="s">
        <v>272</v>
      </c>
      <c r="CF7044" s="177" t="s">
        <v>272</v>
      </c>
      <c r="CG7044" s="83" t="s">
        <v>9</v>
      </c>
      <c r="CH7044" s="57"/>
      <c r="CV7044" s="51"/>
      <c r="CW7044" s="51"/>
      <c r="CX7044" s="51"/>
      <c r="CY7044" s="51"/>
      <c r="CZ7044" s="51"/>
      <c r="DA7044" s="51"/>
      <c r="DB7044" s="51"/>
      <c r="DC7044" s="51"/>
      <c r="DD7044" s="51"/>
    </row>
    <row r="7045" spans="73:108" ht="15" x14ac:dyDescent="0.25">
      <c r="BU7045" s="91"/>
      <c r="BV7045" s="177">
        <v>2008</v>
      </c>
      <c r="BW7045" s="177">
        <v>11</v>
      </c>
      <c r="BX7045" s="177" t="s">
        <v>312</v>
      </c>
      <c r="BY7045" s="177" t="s">
        <v>262</v>
      </c>
      <c r="BZ7045" s="177" t="s">
        <v>268</v>
      </c>
      <c r="CA7045" s="177">
        <v>3</v>
      </c>
      <c r="CB7045" s="177" t="s">
        <v>264</v>
      </c>
      <c r="CC7045" s="122">
        <v>465.79</v>
      </c>
      <c r="CD7045" s="178" t="s">
        <v>29</v>
      </c>
      <c r="CE7045" s="177" t="s">
        <v>272</v>
      </c>
      <c r="CF7045" s="177" t="s">
        <v>272</v>
      </c>
      <c r="CG7045" s="83" t="s">
        <v>9</v>
      </c>
      <c r="CH7045" s="57"/>
      <c r="CV7045" s="51"/>
      <c r="CW7045" s="51"/>
      <c r="CX7045" s="51"/>
      <c r="CY7045" s="51"/>
      <c r="CZ7045" s="51"/>
      <c r="DA7045" s="51"/>
      <c r="DB7045" s="51"/>
      <c r="DC7045" s="51"/>
      <c r="DD7045" s="51"/>
    </row>
    <row r="7046" spans="73:108" ht="15" x14ac:dyDescent="0.25">
      <c r="BU7046" s="91"/>
      <c r="BV7046" s="177">
        <v>2008</v>
      </c>
      <c r="BW7046" s="177">
        <v>12</v>
      </c>
      <c r="BX7046" s="177" t="s">
        <v>312</v>
      </c>
      <c r="BY7046" s="177" t="s">
        <v>262</v>
      </c>
      <c r="BZ7046" s="177" t="s">
        <v>277</v>
      </c>
      <c r="CA7046" s="177">
        <v>3</v>
      </c>
      <c r="CB7046" s="177" t="s">
        <v>264</v>
      </c>
      <c r="CC7046" s="122">
        <v>675.5</v>
      </c>
      <c r="CD7046" s="178" t="s">
        <v>29</v>
      </c>
      <c r="CE7046" s="177" t="s">
        <v>272</v>
      </c>
      <c r="CF7046" s="177" t="s">
        <v>272</v>
      </c>
      <c r="CG7046" s="83" t="s">
        <v>9</v>
      </c>
      <c r="CH7046" s="57"/>
      <c r="CV7046" s="51"/>
      <c r="CW7046" s="51"/>
      <c r="CX7046" s="51"/>
      <c r="CY7046" s="51"/>
      <c r="CZ7046" s="51"/>
      <c r="DA7046" s="51"/>
      <c r="DB7046" s="51"/>
      <c r="DC7046" s="51"/>
      <c r="DD7046" s="51"/>
    </row>
    <row r="7047" spans="73:108" ht="15" x14ac:dyDescent="0.25">
      <c r="BU7047" s="91"/>
      <c r="BV7047" s="177">
        <v>2008</v>
      </c>
      <c r="BW7047" s="177">
        <v>12</v>
      </c>
      <c r="BX7047" s="177" t="s">
        <v>312</v>
      </c>
      <c r="BY7047" s="177" t="s">
        <v>262</v>
      </c>
      <c r="BZ7047" s="177" t="s">
        <v>277</v>
      </c>
      <c r="CA7047" s="177">
        <v>3</v>
      </c>
      <c r="CB7047" s="177" t="s">
        <v>879</v>
      </c>
      <c r="CC7047" s="122">
        <v>6959.15</v>
      </c>
      <c r="CD7047" s="178" t="s">
        <v>29</v>
      </c>
      <c r="CE7047" s="177" t="s">
        <v>272</v>
      </c>
      <c r="CF7047" s="177" t="s">
        <v>272</v>
      </c>
      <c r="CG7047" s="83" t="s">
        <v>9</v>
      </c>
      <c r="CH7047" s="57"/>
      <c r="CV7047" s="51"/>
      <c r="CW7047" s="51"/>
      <c r="CX7047" s="51"/>
      <c r="CY7047" s="51"/>
      <c r="CZ7047" s="51"/>
      <c r="DA7047" s="51"/>
      <c r="DB7047" s="51"/>
      <c r="DC7047" s="51"/>
      <c r="DD7047" s="51"/>
    </row>
    <row r="7048" spans="73:108" ht="15" x14ac:dyDescent="0.25">
      <c r="BU7048" s="91"/>
      <c r="BV7048" s="177">
        <v>2008</v>
      </c>
      <c r="BW7048" s="177">
        <v>12</v>
      </c>
      <c r="BX7048" s="177" t="s">
        <v>312</v>
      </c>
      <c r="BY7048" s="177" t="s">
        <v>262</v>
      </c>
      <c r="BZ7048" s="177" t="s">
        <v>268</v>
      </c>
      <c r="CA7048" s="177">
        <v>3</v>
      </c>
      <c r="CB7048" s="177" t="s">
        <v>264</v>
      </c>
      <c r="CC7048" s="122">
        <v>90.55</v>
      </c>
      <c r="CD7048" s="178" t="s">
        <v>29</v>
      </c>
      <c r="CE7048" s="177" t="s">
        <v>272</v>
      </c>
      <c r="CF7048" s="177" t="s">
        <v>272</v>
      </c>
      <c r="CG7048" s="83" t="s">
        <v>9</v>
      </c>
      <c r="CH7048" s="57"/>
      <c r="CV7048" s="51"/>
      <c r="CW7048" s="51"/>
      <c r="CX7048" s="51"/>
      <c r="CY7048" s="51"/>
      <c r="CZ7048" s="51"/>
      <c r="DA7048" s="51"/>
      <c r="DB7048" s="51"/>
      <c r="DC7048" s="51"/>
      <c r="DD7048" s="51"/>
    </row>
    <row r="7049" spans="73:108" ht="15" x14ac:dyDescent="0.25">
      <c r="BU7049" s="91"/>
      <c r="BV7049" s="177">
        <v>2009</v>
      </c>
      <c r="BW7049" s="177">
        <v>1</v>
      </c>
      <c r="BX7049" s="177" t="s">
        <v>312</v>
      </c>
      <c r="BY7049" s="177" t="s">
        <v>262</v>
      </c>
      <c r="BZ7049" s="177" t="s">
        <v>277</v>
      </c>
      <c r="CA7049" s="177">
        <v>3</v>
      </c>
      <c r="CB7049" s="177" t="s">
        <v>264</v>
      </c>
      <c r="CC7049" s="122">
        <v>1001.12</v>
      </c>
      <c r="CD7049" s="178" t="s">
        <v>29</v>
      </c>
      <c r="CE7049" s="177" t="s">
        <v>272</v>
      </c>
      <c r="CF7049" s="177" t="s">
        <v>272</v>
      </c>
      <c r="CG7049" s="83" t="s">
        <v>9</v>
      </c>
      <c r="CH7049" s="57"/>
      <c r="CV7049" s="51"/>
      <c r="CW7049" s="51"/>
      <c r="CX7049" s="51"/>
      <c r="CY7049" s="51"/>
      <c r="CZ7049" s="51"/>
      <c r="DA7049" s="51"/>
      <c r="DB7049" s="51"/>
      <c r="DC7049" s="51"/>
      <c r="DD7049" s="51"/>
    </row>
    <row r="7050" spans="73:108" ht="15" x14ac:dyDescent="0.25">
      <c r="BU7050" s="91"/>
      <c r="BV7050" s="177">
        <v>2009</v>
      </c>
      <c r="BW7050" s="177">
        <v>1</v>
      </c>
      <c r="BX7050" s="177" t="s">
        <v>312</v>
      </c>
      <c r="BY7050" s="177" t="s">
        <v>262</v>
      </c>
      <c r="BZ7050" s="177" t="s">
        <v>277</v>
      </c>
      <c r="CA7050" s="177">
        <v>3</v>
      </c>
      <c r="CB7050" s="177" t="s">
        <v>879</v>
      </c>
      <c r="CC7050" s="122">
        <v>3626.41</v>
      </c>
      <c r="CD7050" s="178" t="s">
        <v>29</v>
      </c>
      <c r="CE7050" s="177" t="s">
        <v>272</v>
      </c>
      <c r="CF7050" s="177" t="s">
        <v>272</v>
      </c>
      <c r="CG7050" s="83" t="s">
        <v>9</v>
      </c>
      <c r="CH7050" s="57"/>
      <c r="CV7050" s="51"/>
      <c r="CW7050" s="51"/>
      <c r="CX7050" s="51"/>
      <c r="CY7050" s="51"/>
      <c r="CZ7050" s="51"/>
      <c r="DA7050" s="51"/>
      <c r="DB7050" s="51"/>
      <c r="DC7050" s="51"/>
      <c r="DD7050" s="51"/>
    </row>
    <row r="7051" spans="73:108" ht="15" x14ac:dyDescent="0.25">
      <c r="BU7051" s="91"/>
      <c r="BV7051" s="177">
        <v>2009</v>
      </c>
      <c r="BW7051" s="177">
        <v>2</v>
      </c>
      <c r="BX7051" s="177" t="s">
        <v>312</v>
      </c>
      <c r="BY7051" s="177" t="s">
        <v>262</v>
      </c>
      <c r="BZ7051" s="177" t="s">
        <v>277</v>
      </c>
      <c r="CA7051" s="177">
        <v>3</v>
      </c>
      <c r="CB7051" s="177" t="s">
        <v>879</v>
      </c>
      <c r="CC7051" s="122">
        <v>8576.33</v>
      </c>
      <c r="CD7051" s="178" t="s">
        <v>29</v>
      </c>
      <c r="CE7051" s="177" t="s">
        <v>272</v>
      </c>
      <c r="CF7051" s="177" t="s">
        <v>272</v>
      </c>
      <c r="CG7051" s="83" t="s">
        <v>9</v>
      </c>
      <c r="CH7051" s="57"/>
      <c r="CV7051" s="51"/>
      <c r="CW7051" s="51"/>
      <c r="CX7051" s="51"/>
      <c r="CY7051" s="51"/>
      <c r="CZ7051" s="51"/>
      <c r="DA7051" s="51"/>
      <c r="DB7051" s="51"/>
      <c r="DC7051" s="51"/>
      <c r="DD7051" s="51"/>
    </row>
    <row r="7052" spans="73:108" ht="15" x14ac:dyDescent="0.25">
      <c r="BU7052" s="91"/>
      <c r="BV7052" s="177">
        <v>2009</v>
      </c>
      <c r="BW7052" s="177">
        <v>3</v>
      </c>
      <c r="BX7052" s="177" t="s">
        <v>312</v>
      </c>
      <c r="BY7052" s="177" t="s">
        <v>262</v>
      </c>
      <c r="BZ7052" s="177" t="s">
        <v>277</v>
      </c>
      <c r="CA7052" s="177">
        <v>3</v>
      </c>
      <c r="CB7052" s="177" t="s">
        <v>879</v>
      </c>
      <c r="CC7052" s="122">
        <v>8750.5300000000007</v>
      </c>
      <c r="CD7052" s="178" t="s">
        <v>29</v>
      </c>
      <c r="CE7052" s="177" t="s">
        <v>272</v>
      </c>
      <c r="CF7052" s="177" t="s">
        <v>272</v>
      </c>
      <c r="CG7052" s="83" t="s">
        <v>9</v>
      </c>
      <c r="CH7052" s="57"/>
      <c r="CV7052" s="51"/>
      <c r="CW7052" s="51"/>
      <c r="CX7052" s="51"/>
      <c r="CY7052" s="51"/>
      <c r="CZ7052" s="51"/>
      <c r="DA7052" s="51"/>
      <c r="DB7052" s="51"/>
      <c r="DC7052" s="51"/>
      <c r="DD7052" s="51"/>
    </row>
    <row r="7053" spans="73:108" ht="15" x14ac:dyDescent="0.25">
      <c r="BU7053" s="91"/>
      <c r="BV7053" s="177">
        <v>2009</v>
      </c>
      <c r="BW7053" s="177">
        <v>4</v>
      </c>
      <c r="BX7053" s="177" t="s">
        <v>312</v>
      </c>
      <c r="BY7053" s="177" t="s">
        <v>262</v>
      </c>
      <c r="BZ7053" s="177" t="s">
        <v>277</v>
      </c>
      <c r="CA7053" s="177">
        <v>3</v>
      </c>
      <c r="CB7053" s="177" t="s">
        <v>264</v>
      </c>
      <c r="CC7053" s="122">
        <v>6000</v>
      </c>
      <c r="CD7053" s="178" t="s">
        <v>29</v>
      </c>
      <c r="CE7053" s="177" t="s">
        <v>272</v>
      </c>
      <c r="CF7053" s="177" t="s">
        <v>272</v>
      </c>
      <c r="CG7053" s="83" t="s">
        <v>9</v>
      </c>
      <c r="CH7053" s="57"/>
      <c r="CV7053" s="51"/>
      <c r="CW7053" s="51"/>
      <c r="CX7053" s="51"/>
      <c r="CY7053" s="51"/>
      <c r="CZ7053" s="51"/>
      <c r="DA7053" s="51"/>
      <c r="DB7053" s="51"/>
      <c r="DC7053" s="51"/>
      <c r="DD7053" s="51"/>
    </row>
    <row r="7054" spans="73:108" ht="15" x14ac:dyDescent="0.25">
      <c r="BU7054" s="91"/>
      <c r="BV7054" s="177">
        <v>2009</v>
      </c>
      <c r="BW7054" s="177">
        <v>4</v>
      </c>
      <c r="BX7054" s="177" t="s">
        <v>312</v>
      </c>
      <c r="BY7054" s="177" t="s">
        <v>262</v>
      </c>
      <c r="BZ7054" s="177" t="s">
        <v>277</v>
      </c>
      <c r="CA7054" s="177">
        <v>3</v>
      </c>
      <c r="CB7054" s="177" t="s">
        <v>879</v>
      </c>
      <c r="CC7054" s="122">
        <v>993.2</v>
      </c>
      <c r="CD7054" s="178" t="s">
        <v>29</v>
      </c>
      <c r="CE7054" s="177" t="s">
        <v>272</v>
      </c>
      <c r="CF7054" s="177" t="s">
        <v>272</v>
      </c>
      <c r="CG7054" s="83" t="s">
        <v>9</v>
      </c>
      <c r="CH7054" s="57"/>
      <c r="CV7054" s="51"/>
      <c r="CW7054" s="51"/>
      <c r="CX7054" s="51"/>
      <c r="CY7054" s="51"/>
      <c r="CZ7054" s="51"/>
      <c r="DA7054" s="51"/>
      <c r="DB7054" s="51"/>
      <c r="DC7054" s="51"/>
      <c r="DD7054" s="51"/>
    </row>
    <row r="7055" spans="73:108" ht="15" x14ac:dyDescent="0.25">
      <c r="BU7055" s="91"/>
      <c r="BV7055" s="177">
        <v>2009</v>
      </c>
      <c r="BW7055" s="177">
        <v>5</v>
      </c>
      <c r="BX7055" s="177" t="s">
        <v>312</v>
      </c>
      <c r="BY7055" s="177" t="s">
        <v>262</v>
      </c>
      <c r="BZ7055" s="177" t="s">
        <v>277</v>
      </c>
      <c r="CA7055" s="177">
        <v>3</v>
      </c>
      <c r="CB7055" s="177" t="s">
        <v>264</v>
      </c>
      <c r="CC7055" s="122">
        <v>6000</v>
      </c>
      <c r="CD7055" s="178" t="s">
        <v>29</v>
      </c>
      <c r="CE7055" s="177" t="s">
        <v>272</v>
      </c>
      <c r="CF7055" s="177" t="s">
        <v>272</v>
      </c>
      <c r="CG7055" s="83" t="s">
        <v>9</v>
      </c>
      <c r="CH7055" s="57"/>
      <c r="CV7055" s="51"/>
      <c r="CW7055" s="51"/>
      <c r="CX7055" s="51"/>
      <c r="CY7055" s="51"/>
      <c r="CZ7055" s="51"/>
      <c r="DA7055" s="51"/>
      <c r="DB7055" s="51"/>
      <c r="DC7055" s="51"/>
      <c r="DD7055" s="51"/>
    </row>
    <row r="7056" spans="73:108" ht="15" x14ac:dyDescent="0.25">
      <c r="BU7056" s="91"/>
      <c r="BV7056" s="177">
        <v>2009</v>
      </c>
      <c r="BW7056" s="177">
        <v>5</v>
      </c>
      <c r="BX7056" s="177" t="s">
        <v>312</v>
      </c>
      <c r="BY7056" s="177" t="s">
        <v>262</v>
      </c>
      <c r="BZ7056" s="177" t="s">
        <v>277</v>
      </c>
      <c r="CA7056" s="177">
        <v>3</v>
      </c>
      <c r="CB7056" s="177" t="s">
        <v>879</v>
      </c>
      <c r="CC7056" s="122">
        <v>1792.16</v>
      </c>
      <c r="CD7056" s="178" t="s">
        <v>29</v>
      </c>
      <c r="CE7056" s="177" t="s">
        <v>272</v>
      </c>
      <c r="CF7056" s="177" t="s">
        <v>272</v>
      </c>
      <c r="CG7056" s="83" t="s">
        <v>9</v>
      </c>
      <c r="CH7056" s="57"/>
      <c r="CV7056" s="51"/>
      <c r="CW7056" s="51"/>
      <c r="CX7056" s="51"/>
      <c r="CY7056" s="51"/>
      <c r="CZ7056" s="51"/>
      <c r="DA7056" s="51"/>
      <c r="DB7056" s="51"/>
      <c r="DC7056" s="51"/>
      <c r="DD7056" s="51"/>
    </row>
    <row r="7057" spans="73:108" ht="15" x14ac:dyDescent="0.25">
      <c r="BU7057" s="91"/>
      <c r="BV7057" s="177">
        <v>2010</v>
      </c>
      <c r="BW7057" s="177">
        <v>3</v>
      </c>
      <c r="BX7057" s="177" t="s">
        <v>312</v>
      </c>
      <c r="BY7057" s="177" t="s">
        <v>262</v>
      </c>
      <c r="BZ7057" s="177" t="s">
        <v>277</v>
      </c>
      <c r="CA7057" s="177">
        <v>3</v>
      </c>
      <c r="CB7057" s="177" t="s">
        <v>264</v>
      </c>
      <c r="CC7057" s="122">
        <v>60687.37</v>
      </c>
      <c r="CD7057" s="178" t="s">
        <v>201</v>
      </c>
      <c r="CE7057" s="177" t="s">
        <v>272</v>
      </c>
      <c r="CF7057" s="177" t="s">
        <v>272</v>
      </c>
      <c r="CG7057" s="83" t="s">
        <v>9</v>
      </c>
      <c r="CH7057" s="57"/>
      <c r="CV7057" s="51"/>
      <c r="CW7057" s="51"/>
      <c r="CX7057" s="51"/>
      <c r="CY7057" s="51"/>
      <c r="CZ7057" s="51"/>
      <c r="DA7057" s="51"/>
      <c r="DB7057" s="51"/>
      <c r="DC7057" s="51"/>
      <c r="DD7057" s="51"/>
    </row>
    <row r="7058" spans="73:108" ht="15" x14ac:dyDescent="0.25">
      <c r="BU7058" s="91"/>
      <c r="BV7058" s="177">
        <v>2010</v>
      </c>
      <c r="BW7058" s="177">
        <v>4</v>
      </c>
      <c r="BX7058" s="177" t="s">
        <v>312</v>
      </c>
      <c r="BY7058" s="177" t="s">
        <v>262</v>
      </c>
      <c r="BZ7058" s="177" t="s">
        <v>277</v>
      </c>
      <c r="CA7058" s="177">
        <v>3</v>
      </c>
      <c r="CB7058" s="177" t="s">
        <v>264</v>
      </c>
      <c r="CC7058" s="122">
        <v>5385.17</v>
      </c>
      <c r="CD7058" s="178" t="s">
        <v>201</v>
      </c>
      <c r="CE7058" s="177" t="s">
        <v>272</v>
      </c>
      <c r="CF7058" s="177" t="s">
        <v>272</v>
      </c>
      <c r="CG7058" s="83" t="s">
        <v>9</v>
      </c>
      <c r="CH7058" s="57"/>
      <c r="CV7058" s="51"/>
      <c r="CW7058" s="51"/>
      <c r="CX7058" s="51"/>
      <c r="CY7058" s="51"/>
      <c r="CZ7058" s="51"/>
      <c r="DA7058" s="51"/>
      <c r="DB7058" s="51"/>
      <c r="DC7058" s="51"/>
      <c r="DD7058" s="51"/>
    </row>
    <row r="7059" spans="73:108" ht="15" x14ac:dyDescent="0.25">
      <c r="BU7059" s="91"/>
      <c r="BV7059" s="177">
        <v>2010</v>
      </c>
      <c r="BW7059" s="177">
        <v>5</v>
      </c>
      <c r="BX7059" s="177" t="s">
        <v>312</v>
      </c>
      <c r="BY7059" s="177" t="s">
        <v>262</v>
      </c>
      <c r="BZ7059" s="177" t="s">
        <v>277</v>
      </c>
      <c r="CA7059" s="177">
        <v>3</v>
      </c>
      <c r="CB7059" s="177" t="s">
        <v>264</v>
      </c>
      <c r="CC7059" s="122">
        <v>93832.99</v>
      </c>
      <c r="CD7059" s="178" t="s">
        <v>201</v>
      </c>
      <c r="CE7059" s="177" t="s">
        <v>272</v>
      </c>
      <c r="CF7059" s="177" t="s">
        <v>272</v>
      </c>
      <c r="CG7059" s="83" t="s">
        <v>9</v>
      </c>
      <c r="CH7059" s="57"/>
      <c r="CV7059" s="51"/>
      <c r="CW7059" s="51"/>
      <c r="CX7059" s="51"/>
      <c r="CY7059" s="51"/>
      <c r="CZ7059" s="51"/>
      <c r="DA7059" s="51"/>
      <c r="DB7059" s="51"/>
      <c r="DC7059" s="51"/>
      <c r="DD7059" s="51"/>
    </row>
    <row r="7060" spans="73:108" ht="15" x14ac:dyDescent="0.25">
      <c r="BU7060" s="91"/>
      <c r="BV7060" s="177">
        <v>2010</v>
      </c>
      <c r="BW7060" s="177">
        <v>5</v>
      </c>
      <c r="BX7060" s="177" t="s">
        <v>312</v>
      </c>
      <c r="BY7060" s="177" t="s">
        <v>262</v>
      </c>
      <c r="BZ7060" s="177" t="s">
        <v>277</v>
      </c>
      <c r="CA7060" s="177">
        <v>7</v>
      </c>
      <c r="CB7060" s="177" t="s">
        <v>264</v>
      </c>
      <c r="CC7060" s="122">
        <v>521.52</v>
      </c>
      <c r="CD7060" s="178" t="s">
        <v>201</v>
      </c>
      <c r="CE7060" s="177" t="s">
        <v>272</v>
      </c>
      <c r="CF7060" s="177" t="s">
        <v>272</v>
      </c>
      <c r="CG7060" s="83" t="s">
        <v>89</v>
      </c>
      <c r="CH7060" s="57"/>
      <c r="CV7060" s="51"/>
      <c r="CW7060" s="51"/>
      <c r="CX7060" s="51"/>
      <c r="CY7060" s="51"/>
      <c r="CZ7060" s="51"/>
      <c r="DA7060" s="51"/>
      <c r="DB7060" s="51"/>
      <c r="DC7060" s="51"/>
      <c r="DD7060" s="51"/>
    </row>
    <row r="7061" spans="73:108" ht="15" x14ac:dyDescent="0.25">
      <c r="BU7061" s="91"/>
      <c r="BV7061" s="177">
        <v>2010</v>
      </c>
      <c r="BW7061" s="177">
        <v>10</v>
      </c>
      <c r="BX7061" s="177" t="s">
        <v>312</v>
      </c>
      <c r="BY7061" s="177" t="s">
        <v>262</v>
      </c>
      <c r="BZ7061" s="177" t="s">
        <v>277</v>
      </c>
      <c r="CA7061" s="177">
        <v>3</v>
      </c>
      <c r="CB7061" s="177" t="s">
        <v>264</v>
      </c>
      <c r="CC7061" s="122">
        <v>440248.27</v>
      </c>
      <c r="CD7061" s="178" t="s">
        <v>201</v>
      </c>
      <c r="CE7061" s="177" t="s">
        <v>272</v>
      </c>
      <c r="CF7061" s="177" t="s">
        <v>272</v>
      </c>
      <c r="CG7061" s="83" t="s">
        <v>9</v>
      </c>
      <c r="CH7061" s="57"/>
      <c r="CV7061" s="51"/>
      <c r="CW7061" s="51"/>
      <c r="CX7061" s="51"/>
      <c r="CY7061" s="51"/>
      <c r="CZ7061" s="51"/>
      <c r="DA7061" s="51"/>
      <c r="DB7061" s="51"/>
      <c r="DC7061" s="51"/>
      <c r="DD7061" s="51"/>
    </row>
    <row r="7062" spans="73:108" ht="15" x14ac:dyDescent="0.25">
      <c r="BU7062" s="91"/>
      <c r="BV7062" s="177">
        <v>2007</v>
      </c>
      <c r="BW7062" s="177">
        <v>12</v>
      </c>
      <c r="BX7062" s="177" t="s">
        <v>269</v>
      </c>
      <c r="BY7062" s="177" t="s">
        <v>262</v>
      </c>
      <c r="BZ7062" s="177" t="s">
        <v>347</v>
      </c>
      <c r="CA7062" s="177">
        <v>3</v>
      </c>
      <c r="CB7062" s="177" t="s">
        <v>473</v>
      </c>
      <c r="CC7062" s="122">
        <v>22078.19</v>
      </c>
      <c r="CD7062" s="178" t="s">
        <v>2538</v>
      </c>
      <c r="CE7062" s="177" t="s">
        <v>641</v>
      </c>
      <c r="CF7062" s="177" t="s">
        <v>641</v>
      </c>
      <c r="CG7062" s="83" t="s">
        <v>9</v>
      </c>
      <c r="CH7062" s="57"/>
      <c r="CV7062" s="51"/>
      <c r="CW7062" s="51"/>
      <c r="CX7062" s="51"/>
      <c r="CY7062" s="51"/>
      <c r="CZ7062" s="51"/>
      <c r="DA7062" s="51"/>
      <c r="DB7062" s="51"/>
      <c r="DC7062" s="51"/>
      <c r="DD7062" s="51"/>
    </row>
    <row r="7063" spans="73:108" ht="15" x14ac:dyDescent="0.25">
      <c r="BU7063" s="91"/>
      <c r="BV7063" s="177">
        <v>2007</v>
      </c>
      <c r="BW7063" s="177">
        <v>12</v>
      </c>
      <c r="BX7063" s="177" t="s">
        <v>269</v>
      </c>
      <c r="BY7063" s="177" t="s">
        <v>262</v>
      </c>
      <c r="BZ7063" s="177" t="s">
        <v>347</v>
      </c>
      <c r="CA7063" s="177">
        <v>3</v>
      </c>
      <c r="CB7063" s="177" t="s">
        <v>473</v>
      </c>
      <c r="CC7063" s="122">
        <v>20102.45</v>
      </c>
      <c r="CD7063" s="178" t="s">
        <v>2539</v>
      </c>
      <c r="CE7063" s="177" t="s">
        <v>641</v>
      </c>
      <c r="CF7063" s="177" t="s">
        <v>641</v>
      </c>
      <c r="CG7063" s="83" t="s">
        <v>9</v>
      </c>
      <c r="CH7063" s="57"/>
      <c r="CV7063" s="51"/>
      <c r="CW7063" s="51"/>
      <c r="CX7063" s="51"/>
      <c r="CY7063" s="51"/>
      <c r="CZ7063" s="51"/>
      <c r="DA7063" s="51"/>
      <c r="DB7063" s="51"/>
      <c r="DC7063" s="51"/>
      <c r="DD7063" s="51"/>
    </row>
    <row r="7064" spans="73:108" ht="15" x14ac:dyDescent="0.25">
      <c r="BU7064" s="91"/>
      <c r="BV7064" s="177">
        <v>2008</v>
      </c>
      <c r="BW7064" s="177">
        <v>7</v>
      </c>
      <c r="BX7064" s="177" t="s">
        <v>269</v>
      </c>
      <c r="BY7064" s="177" t="s">
        <v>262</v>
      </c>
      <c r="BZ7064" s="177" t="s">
        <v>277</v>
      </c>
      <c r="CA7064" s="177">
        <v>7</v>
      </c>
      <c r="CB7064" s="177" t="s">
        <v>264</v>
      </c>
      <c r="CC7064" s="122">
        <v>-403.19</v>
      </c>
      <c r="CD7064" s="178" t="s">
        <v>2799</v>
      </c>
      <c r="CE7064" s="177" t="s">
        <v>641</v>
      </c>
      <c r="CF7064" s="177" t="s">
        <v>641</v>
      </c>
      <c r="CG7064" s="83" t="s">
        <v>89</v>
      </c>
      <c r="CH7064" s="57"/>
      <c r="CV7064" s="51"/>
      <c r="CW7064" s="51"/>
      <c r="CX7064" s="51"/>
      <c r="CY7064" s="51"/>
      <c r="CZ7064" s="51"/>
      <c r="DA7064" s="51"/>
      <c r="DB7064" s="51"/>
      <c r="DC7064" s="51"/>
      <c r="DD7064" s="51"/>
    </row>
    <row r="7065" spans="73:108" ht="15" x14ac:dyDescent="0.25">
      <c r="BU7065" s="91"/>
      <c r="BV7065" s="177">
        <v>2009</v>
      </c>
      <c r="BW7065" s="177">
        <v>2</v>
      </c>
      <c r="BX7065" s="177" t="s">
        <v>1184</v>
      </c>
      <c r="BY7065" s="177" t="s">
        <v>262</v>
      </c>
      <c r="BZ7065" s="177" t="s">
        <v>277</v>
      </c>
      <c r="CA7065" s="177">
        <v>3</v>
      </c>
      <c r="CB7065" s="177" t="s">
        <v>264</v>
      </c>
      <c r="CC7065" s="122">
        <v>-1151.3699999999999</v>
      </c>
      <c r="CD7065" s="178" t="s">
        <v>189</v>
      </c>
      <c r="CE7065" s="177" t="s">
        <v>295</v>
      </c>
      <c r="CF7065" s="177" t="s">
        <v>295</v>
      </c>
      <c r="CG7065" s="83" t="s">
        <v>9</v>
      </c>
      <c r="CH7065" s="57"/>
      <c r="CV7065" s="51"/>
      <c r="CW7065" s="51"/>
      <c r="CX7065" s="51"/>
      <c r="CY7065" s="51"/>
      <c r="CZ7065" s="51"/>
      <c r="DA7065" s="51"/>
      <c r="DB7065" s="51"/>
      <c r="DC7065" s="51"/>
      <c r="DD7065" s="51"/>
    </row>
    <row r="7066" spans="73:108" ht="15" x14ac:dyDescent="0.25">
      <c r="BU7066" s="91"/>
      <c r="BV7066" s="177">
        <v>2008</v>
      </c>
      <c r="BW7066" s="177">
        <v>1</v>
      </c>
      <c r="BX7066" s="177" t="s">
        <v>460</v>
      </c>
      <c r="BY7066" s="177" t="s">
        <v>262</v>
      </c>
      <c r="BZ7066" s="177" t="s">
        <v>277</v>
      </c>
      <c r="CA7066" s="177">
        <v>39</v>
      </c>
      <c r="CB7066" s="177" t="s">
        <v>264</v>
      </c>
      <c r="CC7066" s="122">
        <v>-16.98</v>
      </c>
      <c r="CD7066" s="178" t="s">
        <v>2545</v>
      </c>
      <c r="CE7066" s="177" t="s">
        <v>295</v>
      </c>
      <c r="CF7066" s="177" t="s">
        <v>295</v>
      </c>
      <c r="CG7066" s="83" t="s">
        <v>89</v>
      </c>
      <c r="CH7066" s="57"/>
      <c r="CV7066" s="51"/>
      <c r="CW7066" s="51"/>
      <c r="CX7066" s="51"/>
      <c r="CY7066" s="51"/>
      <c r="CZ7066" s="51"/>
      <c r="DA7066" s="51"/>
      <c r="DB7066" s="51"/>
      <c r="DC7066" s="51"/>
      <c r="DD7066" s="51"/>
    </row>
    <row r="7067" spans="73:108" ht="15" x14ac:dyDescent="0.25">
      <c r="BU7067" s="91"/>
      <c r="BV7067" s="177">
        <v>2009</v>
      </c>
      <c r="BW7067" s="177">
        <v>1</v>
      </c>
      <c r="BX7067" s="177" t="s">
        <v>460</v>
      </c>
      <c r="BY7067" s="177" t="s">
        <v>262</v>
      </c>
      <c r="BZ7067" s="177" t="s">
        <v>277</v>
      </c>
      <c r="CA7067" s="177">
        <v>39</v>
      </c>
      <c r="CB7067" s="177" t="s">
        <v>1140</v>
      </c>
      <c r="CC7067" s="122">
        <v>-77.81</v>
      </c>
      <c r="CD7067" s="178" t="s">
        <v>3041</v>
      </c>
      <c r="CE7067" s="177" t="s">
        <v>295</v>
      </c>
      <c r="CF7067" s="177" t="s">
        <v>295</v>
      </c>
      <c r="CG7067" s="83" t="s">
        <v>89</v>
      </c>
      <c r="CH7067" s="57"/>
      <c r="CV7067" s="51"/>
      <c r="CW7067" s="51"/>
      <c r="CX7067" s="51"/>
      <c r="CY7067" s="51"/>
      <c r="CZ7067" s="51"/>
      <c r="DA7067" s="51"/>
      <c r="DB7067" s="51"/>
      <c r="DC7067" s="51"/>
      <c r="DD7067" s="51"/>
    </row>
    <row r="7068" spans="73:108" ht="15" x14ac:dyDescent="0.25">
      <c r="BU7068" s="91"/>
      <c r="BV7068" s="177">
        <v>2007</v>
      </c>
      <c r="BW7068" s="177">
        <v>3</v>
      </c>
      <c r="BX7068" s="177" t="s">
        <v>269</v>
      </c>
      <c r="BY7068" s="177" t="s">
        <v>262</v>
      </c>
      <c r="BZ7068" s="177" t="s">
        <v>267</v>
      </c>
      <c r="CA7068" s="177">
        <v>3</v>
      </c>
      <c r="CB7068" s="177" t="s">
        <v>264</v>
      </c>
      <c r="CC7068" s="122">
        <v>-83820.03</v>
      </c>
      <c r="CD7068" s="178" t="s">
        <v>189</v>
      </c>
      <c r="CE7068" s="177" t="s">
        <v>295</v>
      </c>
      <c r="CF7068" s="177" t="s">
        <v>295</v>
      </c>
      <c r="CG7068" s="83" t="s">
        <v>9</v>
      </c>
      <c r="CH7068" s="57"/>
      <c r="CV7068" s="51"/>
      <c r="CW7068" s="51"/>
      <c r="CX7068" s="51"/>
      <c r="CY7068" s="51"/>
      <c r="CZ7068" s="51"/>
      <c r="DA7068" s="51"/>
      <c r="DB7068" s="51"/>
      <c r="DC7068" s="51"/>
      <c r="DD7068" s="51"/>
    </row>
    <row r="7069" spans="73:108" ht="15" x14ac:dyDescent="0.25">
      <c r="BU7069" s="91"/>
      <c r="BV7069" s="177">
        <v>2007</v>
      </c>
      <c r="BW7069" s="177">
        <v>3</v>
      </c>
      <c r="BX7069" s="177" t="s">
        <v>269</v>
      </c>
      <c r="BY7069" s="177" t="s">
        <v>262</v>
      </c>
      <c r="BZ7069" s="177" t="s">
        <v>268</v>
      </c>
      <c r="CA7069" s="177">
        <v>3</v>
      </c>
      <c r="CB7069" s="177" t="s">
        <v>264</v>
      </c>
      <c r="CC7069" s="122">
        <v>-34344.239999999998</v>
      </c>
      <c r="CD7069" s="178" t="s">
        <v>189</v>
      </c>
      <c r="CE7069" s="177" t="s">
        <v>295</v>
      </c>
      <c r="CF7069" s="177" t="s">
        <v>295</v>
      </c>
      <c r="CG7069" s="83" t="s">
        <v>9</v>
      </c>
      <c r="CH7069" s="57"/>
      <c r="CV7069" s="51"/>
      <c r="CW7069" s="51"/>
      <c r="CX7069" s="51"/>
      <c r="CY7069" s="51"/>
      <c r="CZ7069" s="51"/>
      <c r="DA7069" s="51"/>
      <c r="DB7069" s="51"/>
      <c r="DC7069" s="51"/>
      <c r="DD7069" s="51"/>
    </row>
    <row r="7070" spans="73:108" ht="15" x14ac:dyDescent="0.25">
      <c r="BU7070" s="91"/>
      <c r="BV7070" s="177">
        <v>2007</v>
      </c>
      <c r="BW7070" s="177">
        <v>4</v>
      </c>
      <c r="BX7070" s="177" t="s">
        <v>269</v>
      </c>
      <c r="BY7070" s="177" t="s">
        <v>262</v>
      </c>
      <c r="BZ7070" s="177" t="s">
        <v>277</v>
      </c>
      <c r="CA7070" s="177">
        <v>3</v>
      </c>
      <c r="CB7070" s="177" t="s">
        <v>264</v>
      </c>
      <c r="CC7070" s="122">
        <v>-129.6</v>
      </c>
      <c r="CD7070" s="178" t="s">
        <v>189</v>
      </c>
      <c r="CE7070" s="177" t="s">
        <v>295</v>
      </c>
      <c r="CF7070" s="177" t="s">
        <v>295</v>
      </c>
      <c r="CG7070" s="83" t="s">
        <v>9</v>
      </c>
      <c r="CH7070" s="57"/>
      <c r="CV7070" s="51"/>
      <c r="CW7070" s="51"/>
      <c r="CX7070" s="51"/>
      <c r="CY7070" s="51"/>
      <c r="CZ7070" s="51"/>
      <c r="DA7070" s="51"/>
      <c r="DB7070" s="51"/>
      <c r="DC7070" s="51"/>
      <c r="DD7070" s="51"/>
    </row>
    <row r="7071" spans="73:108" ht="15" x14ac:dyDescent="0.25">
      <c r="BU7071" s="91"/>
      <c r="BV7071" s="177">
        <v>2007</v>
      </c>
      <c r="BW7071" s="177">
        <v>4</v>
      </c>
      <c r="BX7071" s="177" t="s">
        <v>269</v>
      </c>
      <c r="BY7071" s="177" t="s">
        <v>262</v>
      </c>
      <c r="BZ7071" s="177" t="s">
        <v>266</v>
      </c>
      <c r="CA7071" s="177">
        <v>3</v>
      </c>
      <c r="CB7071" s="177" t="s">
        <v>264</v>
      </c>
      <c r="CC7071" s="122">
        <v>-23980</v>
      </c>
      <c r="CD7071" s="178" t="s">
        <v>189</v>
      </c>
      <c r="CE7071" s="177" t="s">
        <v>295</v>
      </c>
      <c r="CF7071" s="177" t="s">
        <v>295</v>
      </c>
      <c r="CG7071" s="83" t="s">
        <v>9</v>
      </c>
      <c r="CH7071" s="57"/>
      <c r="CV7071" s="51"/>
      <c r="CW7071" s="51"/>
      <c r="CX7071" s="51"/>
      <c r="CY7071" s="51"/>
      <c r="CZ7071" s="51"/>
      <c r="DA7071" s="51"/>
      <c r="DB7071" s="51"/>
      <c r="DC7071" s="51"/>
      <c r="DD7071" s="51"/>
    </row>
    <row r="7072" spans="73:108" ht="15" x14ac:dyDescent="0.25">
      <c r="BU7072" s="91"/>
      <c r="BV7072" s="177">
        <v>2007</v>
      </c>
      <c r="BW7072" s="177">
        <v>4</v>
      </c>
      <c r="BX7072" s="177" t="s">
        <v>269</v>
      </c>
      <c r="BY7072" s="177" t="s">
        <v>262</v>
      </c>
      <c r="BZ7072" s="177" t="s">
        <v>267</v>
      </c>
      <c r="CA7072" s="177">
        <v>3</v>
      </c>
      <c r="CB7072" s="177" t="s">
        <v>264</v>
      </c>
      <c r="CC7072" s="122">
        <v>-29905.759999999998</v>
      </c>
      <c r="CD7072" s="178" t="s">
        <v>189</v>
      </c>
      <c r="CE7072" s="177" t="s">
        <v>295</v>
      </c>
      <c r="CF7072" s="177" t="s">
        <v>295</v>
      </c>
      <c r="CG7072" s="83" t="s">
        <v>9</v>
      </c>
      <c r="CH7072" s="57"/>
      <c r="CV7072" s="51"/>
      <c r="CW7072" s="51"/>
      <c r="CX7072" s="51"/>
      <c r="CY7072" s="51"/>
      <c r="CZ7072" s="51"/>
      <c r="DA7072" s="51"/>
      <c r="DB7072" s="51"/>
      <c r="DC7072" s="51"/>
      <c r="DD7072" s="51"/>
    </row>
    <row r="7073" spans="73:108" ht="15" x14ac:dyDescent="0.25">
      <c r="BU7073" s="91"/>
      <c r="BV7073" s="177">
        <v>2007</v>
      </c>
      <c r="BW7073" s="177">
        <v>4</v>
      </c>
      <c r="BX7073" s="177" t="s">
        <v>269</v>
      </c>
      <c r="BY7073" s="177" t="s">
        <v>262</v>
      </c>
      <c r="BZ7073" s="177" t="s">
        <v>268</v>
      </c>
      <c r="CA7073" s="177">
        <v>3</v>
      </c>
      <c r="CB7073" s="177" t="s">
        <v>264</v>
      </c>
      <c r="CC7073" s="122">
        <v>-53982.28</v>
      </c>
      <c r="CD7073" s="178" t="s">
        <v>189</v>
      </c>
      <c r="CE7073" s="177" t="s">
        <v>295</v>
      </c>
      <c r="CF7073" s="177" t="s">
        <v>295</v>
      </c>
      <c r="CG7073" s="83" t="s">
        <v>9</v>
      </c>
      <c r="CH7073" s="57"/>
      <c r="CV7073" s="51"/>
      <c r="CW7073" s="51"/>
      <c r="CX7073" s="51"/>
      <c r="CY7073" s="51"/>
      <c r="CZ7073" s="51"/>
      <c r="DA7073" s="51"/>
      <c r="DB7073" s="51"/>
      <c r="DC7073" s="51"/>
      <c r="DD7073" s="51"/>
    </row>
    <row r="7074" spans="73:108" ht="15" x14ac:dyDescent="0.25">
      <c r="BU7074" s="91"/>
      <c r="BV7074" s="177">
        <v>2007</v>
      </c>
      <c r="BW7074" s="177">
        <v>5</v>
      </c>
      <c r="BX7074" s="177" t="s">
        <v>269</v>
      </c>
      <c r="BY7074" s="177" t="s">
        <v>262</v>
      </c>
      <c r="BZ7074" s="177" t="s">
        <v>277</v>
      </c>
      <c r="CA7074" s="177">
        <v>3</v>
      </c>
      <c r="CB7074" s="177" t="s">
        <v>264</v>
      </c>
      <c r="CC7074" s="122">
        <v>-12911.57</v>
      </c>
      <c r="CD7074" s="178" t="s">
        <v>189</v>
      </c>
      <c r="CE7074" s="177" t="s">
        <v>295</v>
      </c>
      <c r="CF7074" s="177" t="s">
        <v>295</v>
      </c>
      <c r="CG7074" s="83" t="s">
        <v>9</v>
      </c>
      <c r="CH7074" s="57"/>
      <c r="CV7074" s="51"/>
      <c r="CW7074" s="51"/>
      <c r="CX7074" s="51"/>
      <c r="CY7074" s="51"/>
      <c r="CZ7074" s="51"/>
      <c r="DA7074" s="51"/>
      <c r="DB7074" s="51"/>
      <c r="DC7074" s="51"/>
      <c r="DD7074" s="51"/>
    </row>
    <row r="7075" spans="73:108" ht="15" x14ac:dyDescent="0.25">
      <c r="BU7075" s="91"/>
      <c r="BV7075" s="177">
        <v>2007</v>
      </c>
      <c r="BW7075" s="177">
        <v>5</v>
      </c>
      <c r="BX7075" s="177" t="s">
        <v>269</v>
      </c>
      <c r="BY7075" s="177" t="s">
        <v>262</v>
      </c>
      <c r="BZ7075" s="177" t="s">
        <v>263</v>
      </c>
      <c r="CA7075" s="177">
        <v>3</v>
      </c>
      <c r="CB7075" s="177" t="s">
        <v>264</v>
      </c>
      <c r="CC7075" s="122">
        <v>-1051.26</v>
      </c>
      <c r="CD7075" s="178" t="s">
        <v>189</v>
      </c>
      <c r="CE7075" s="177" t="s">
        <v>295</v>
      </c>
      <c r="CF7075" s="177" t="s">
        <v>295</v>
      </c>
      <c r="CG7075" s="83" t="s">
        <v>9</v>
      </c>
      <c r="CH7075" s="57"/>
      <c r="CV7075" s="51"/>
      <c r="CW7075" s="51"/>
      <c r="CX7075" s="51"/>
      <c r="CY7075" s="51"/>
      <c r="CZ7075" s="51"/>
      <c r="DA7075" s="51"/>
      <c r="DB7075" s="51"/>
      <c r="DC7075" s="51"/>
      <c r="DD7075" s="51"/>
    </row>
    <row r="7076" spans="73:108" ht="15" x14ac:dyDescent="0.25">
      <c r="BU7076" s="91"/>
      <c r="BV7076" s="177">
        <v>2007</v>
      </c>
      <c r="BW7076" s="177">
        <v>5</v>
      </c>
      <c r="BX7076" s="177" t="s">
        <v>269</v>
      </c>
      <c r="BY7076" s="177" t="s">
        <v>262</v>
      </c>
      <c r="BZ7076" s="177" t="s">
        <v>266</v>
      </c>
      <c r="CA7076" s="177">
        <v>3</v>
      </c>
      <c r="CB7076" s="177" t="s">
        <v>264</v>
      </c>
      <c r="CC7076" s="122">
        <v>-1110.1400000000001</v>
      </c>
      <c r="CD7076" s="178" t="s">
        <v>189</v>
      </c>
      <c r="CE7076" s="177" t="s">
        <v>295</v>
      </c>
      <c r="CF7076" s="177" t="s">
        <v>295</v>
      </c>
      <c r="CG7076" s="83" t="s">
        <v>9</v>
      </c>
      <c r="CH7076" s="57"/>
      <c r="CV7076" s="51"/>
      <c r="CW7076" s="51"/>
      <c r="CX7076" s="51"/>
      <c r="CY7076" s="51"/>
      <c r="CZ7076" s="51"/>
      <c r="DA7076" s="51"/>
      <c r="DB7076" s="51"/>
      <c r="DC7076" s="51"/>
      <c r="DD7076" s="51"/>
    </row>
    <row r="7077" spans="73:108" ht="15" x14ac:dyDescent="0.25">
      <c r="BU7077" s="91"/>
      <c r="BV7077" s="177">
        <v>2007</v>
      </c>
      <c r="BW7077" s="177">
        <v>5</v>
      </c>
      <c r="BX7077" s="177" t="s">
        <v>269</v>
      </c>
      <c r="BY7077" s="177" t="s">
        <v>262</v>
      </c>
      <c r="BZ7077" s="177" t="s">
        <v>267</v>
      </c>
      <c r="CA7077" s="177">
        <v>3</v>
      </c>
      <c r="CB7077" s="177" t="s">
        <v>264</v>
      </c>
      <c r="CC7077" s="122">
        <v>-69486.61</v>
      </c>
      <c r="CD7077" s="178" t="s">
        <v>189</v>
      </c>
      <c r="CE7077" s="177" t="s">
        <v>295</v>
      </c>
      <c r="CF7077" s="177" t="s">
        <v>295</v>
      </c>
      <c r="CG7077" s="83" t="s">
        <v>9</v>
      </c>
      <c r="CH7077" s="57"/>
      <c r="CV7077" s="51"/>
      <c r="CW7077" s="51"/>
      <c r="CX7077" s="51"/>
      <c r="CY7077" s="51"/>
      <c r="CZ7077" s="51"/>
      <c r="DA7077" s="51"/>
      <c r="DB7077" s="51"/>
      <c r="DC7077" s="51"/>
      <c r="DD7077" s="51"/>
    </row>
    <row r="7078" spans="73:108" ht="15" x14ac:dyDescent="0.25">
      <c r="BU7078" s="91"/>
      <c r="BV7078" s="177">
        <v>2007</v>
      </c>
      <c r="BW7078" s="177">
        <v>5</v>
      </c>
      <c r="BX7078" s="177" t="s">
        <v>269</v>
      </c>
      <c r="BY7078" s="177" t="s">
        <v>262</v>
      </c>
      <c r="BZ7078" s="177" t="s">
        <v>268</v>
      </c>
      <c r="CA7078" s="177">
        <v>3</v>
      </c>
      <c r="CB7078" s="177" t="s">
        <v>264</v>
      </c>
      <c r="CC7078" s="122">
        <v>-104076.23</v>
      </c>
      <c r="CD7078" s="178" t="s">
        <v>189</v>
      </c>
      <c r="CE7078" s="177" t="s">
        <v>295</v>
      </c>
      <c r="CF7078" s="177" t="s">
        <v>295</v>
      </c>
      <c r="CG7078" s="83" t="s">
        <v>9</v>
      </c>
      <c r="CH7078" s="57"/>
      <c r="CV7078" s="51"/>
      <c r="CW7078" s="51"/>
      <c r="CX7078" s="51"/>
      <c r="CY7078" s="51"/>
      <c r="CZ7078" s="51"/>
      <c r="DA7078" s="51"/>
      <c r="DB7078" s="51"/>
      <c r="DC7078" s="51"/>
      <c r="DD7078" s="51"/>
    </row>
    <row r="7079" spans="73:108" ht="15" x14ac:dyDescent="0.25">
      <c r="BU7079" s="91"/>
      <c r="BV7079" s="177">
        <v>2007</v>
      </c>
      <c r="BW7079" s="177">
        <v>5</v>
      </c>
      <c r="BX7079" s="177" t="s">
        <v>269</v>
      </c>
      <c r="BY7079" s="177" t="s">
        <v>262</v>
      </c>
      <c r="BZ7079" s="177" t="s">
        <v>347</v>
      </c>
      <c r="CA7079" s="177">
        <v>3</v>
      </c>
      <c r="CB7079" s="177" t="s">
        <v>264</v>
      </c>
      <c r="CC7079" s="122">
        <v>-15272.15</v>
      </c>
      <c r="CD7079" s="178" t="s">
        <v>189</v>
      </c>
      <c r="CE7079" s="177" t="s">
        <v>295</v>
      </c>
      <c r="CF7079" s="177" t="s">
        <v>295</v>
      </c>
      <c r="CG7079" s="83" t="s">
        <v>9</v>
      </c>
      <c r="CH7079" s="57"/>
      <c r="CV7079" s="51"/>
      <c r="CW7079" s="51"/>
      <c r="CX7079" s="51"/>
      <c r="CY7079" s="51"/>
      <c r="CZ7079" s="51"/>
      <c r="DA7079" s="51"/>
      <c r="DB7079" s="51"/>
      <c r="DC7079" s="51"/>
      <c r="DD7079" s="51"/>
    </row>
    <row r="7080" spans="73:108" ht="15" x14ac:dyDescent="0.25">
      <c r="BU7080" s="91"/>
      <c r="BV7080" s="177">
        <v>2007</v>
      </c>
      <c r="BW7080" s="177">
        <v>6</v>
      </c>
      <c r="BX7080" s="177" t="s">
        <v>269</v>
      </c>
      <c r="BY7080" s="177" t="s">
        <v>262</v>
      </c>
      <c r="BZ7080" s="177" t="s">
        <v>277</v>
      </c>
      <c r="CA7080" s="177">
        <v>3</v>
      </c>
      <c r="CB7080" s="177" t="s">
        <v>264</v>
      </c>
      <c r="CC7080" s="122">
        <v>-39055.629999999997</v>
      </c>
      <c r="CD7080" s="178" t="s">
        <v>189</v>
      </c>
      <c r="CE7080" s="177" t="s">
        <v>295</v>
      </c>
      <c r="CF7080" s="177" t="s">
        <v>295</v>
      </c>
      <c r="CG7080" s="83" t="s">
        <v>9</v>
      </c>
      <c r="CH7080" s="57"/>
      <c r="CV7080" s="51"/>
      <c r="CW7080" s="51"/>
      <c r="CX7080" s="51"/>
      <c r="CY7080" s="51"/>
      <c r="CZ7080" s="51"/>
      <c r="DA7080" s="51"/>
      <c r="DB7080" s="51"/>
      <c r="DC7080" s="51"/>
      <c r="DD7080" s="51"/>
    </row>
    <row r="7081" spans="73:108" ht="15" x14ac:dyDescent="0.25">
      <c r="BU7081" s="91"/>
      <c r="BV7081" s="177">
        <v>2007</v>
      </c>
      <c r="BW7081" s="177">
        <v>6</v>
      </c>
      <c r="BX7081" s="177" t="s">
        <v>269</v>
      </c>
      <c r="BY7081" s="177" t="s">
        <v>262</v>
      </c>
      <c r="BZ7081" s="177" t="s">
        <v>263</v>
      </c>
      <c r="CA7081" s="177">
        <v>3</v>
      </c>
      <c r="CB7081" s="177" t="s">
        <v>264</v>
      </c>
      <c r="CC7081" s="122">
        <v>-1051.26</v>
      </c>
      <c r="CD7081" s="178" t="s">
        <v>189</v>
      </c>
      <c r="CE7081" s="177" t="s">
        <v>295</v>
      </c>
      <c r="CF7081" s="177" t="s">
        <v>295</v>
      </c>
      <c r="CG7081" s="83" t="s">
        <v>9</v>
      </c>
      <c r="CH7081" s="57"/>
      <c r="CV7081" s="51"/>
      <c r="CW7081" s="51"/>
      <c r="CX7081" s="51"/>
      <c r="CY7081" s="51"/>
      <c r="CZ7081" s="51"/>
      <c r="DA7081" s="51"/>
      <c r="DB7081" s="51"/>
      <c r="DC7081" s="51"/>
      <c r="DD7081" s="51"/>
    </row>
    <row r="7082" spans="73:108" ht="15" x14ac:dyDescent="0.25">
      <c r="BU7082" s="91"/>
      <c r="BV7082" s="177">
        <v>2007</v>
      </c>
      <c r="BW7082" s="177">
        <v>6</v>
      </c>
      <c r="BX7082" s="177" t="s">
        <v>269</v>
      </c>
      <c r="BY7082" s="177" t="s">
        <v>262</v>
      </c>
      <c r="BZ7082" s="177" t="s">
        <v>266</v>
      </c>
      <c r="CA7082" s="177">
        <v>3</v>
      </c>
      <c r="CB7082" s="177" t="s">
        <v>264</v>
      </c>
      <c r="CC7082" s="122">
        <v>-1110.1400000000001</v>
      </c>
      <c r="CD7082" s="178" t="s">
        <v>189</v>
      </c>
      <c r="CE7082" s="177" t="s">
        <v>295</v>
      </c>
      <c r="CF7082" s="177" t="s">
        <v>295</v>
      </c>
      <c r="CG7082" s="83" t="s">
        <v>9</v>
      </c>
      <c r="CH7082" s="57"/>
      <c r="CV7082" s="51"/>
      <c r="CW7082" s="51"/>
      <c r="CX7082" s="51"/>
      <c r="CY7082" s="51"/>
      <c r="CZ7082" s="51"/>
      <c r="DA7082" s="51"/>
      <c r="DB7082" s="51"/>
      <c r="DC7082" s="51"/>
      <c r="DD7082" s="51"/>
    </row>
    <row r="7083" spans="73:108" ht="15" x14ac:dyDescent="0.25">
      <c r="BU7083" s="91"/>
      <c r="BV7083" s="177">
        <v>2007</v>
      </c>
      <c r="BW7083" s="177">
        <v>6</v>
      </c>
      <c r="BX7083" s="177" t="s">
        <v>269</v>
      </c>
      <c r="BY7083" s="177" t="s">
        <v>262</v>
      </c>
      <c r="BZ7083" s="177" t="s">
        <v>268</v>
      </c>
      <c r="CA7083" s="177">
        <v>3</v>
      </c>
      <c r="CB7083" s="177" t="s">
        <v>264</v>
      </c>
      <c r="CC7083" s="122">
        <v>-2222.4699999999998</v>
      </c>
      <c r="CD7083" s="178" t="s">
        <v>189</v>
      </c>
      <c r="CE7083" s="177" t="s">
        <v>295</v>
      </c>
      <c r="CF7083" s="177" t="s">
        <v>295</v>
      </c>
      <c r="CG7083" s="83" t="s">
        <v>9</v>
      </c>
      <c r="CH7083" s="57"/>
      <c r="CV7083" s="51"/>
      <c r="CW7083" s="51"/>
      <c r="CX7083" s="51"/>
      <c r="CY7083" s="51"/>
      <c r="CZ7083" s="51"/>
      <c r="DA7083" s="51"/>
      <c r="DB7083" s="51"/>
      <c r="DC7083" s="51"/>
      <c r="DD7083" s="51"/>
    </row>
    <row r="7084" spans="73:108" ht="15" x14ac:dyDescent="0.25">
      <c r="BU7084" s="91"/>
      <c r="BV7084" s="177">
        <v>2007</v>
      </c>
      <c r="BW7084" s="177">
        <v>6</v>
      </c>
      <c r="BX7084" s="177" t="s">
        <v>269</v>
      </c>
      <c r="BY7084" s="177" t="s">
        <v>262</v>
      </c>
      <c r="BZ7084" s="177" t="s">
        <v>347</v>
      </c>
      <c r="CA7084" s="177">
        <v>3</v>
      </c>
      <c r="CB7084" s="177" t="s">
        <v>264</v>
      </c>
      <c r="CC7084" s="122">
        <v>-24507.119999999999</v>
      </c>
      <c r="CD7084" s="178" t="s">
        <v>189</v>
      </c>
      <c r="CE7084" s="177" t="s">
        <v>295</v>
      </c>
      <c r="CF7084" s="177" t="s">
        <v>295</v>
      </c>
      <c r="CG7084" s="83" t="s">
        <v>9</v>
      </c>
      <c r="CH7084" s="57"/>
      <c r="CV7084" s="51"/>
      <c r="CW7084" s="51"/>
      <c r="CX7084" s="51"/>
      <c r="CY7084" s="51"/>
      <c r="CZ7084" s="51"/>
      <c r="DA7084" s="51"/>
      <c r="DB7084" s="51"/>
      <c r="DC7084" s="51"/>
      <c r="DD7084" s="51"/>
    </row>
    <row r="7085" spans="73:108" ht="15" x14ac:dyDescent="0.25">
      <c r="BU7085" s="91"/>
      <c r="BV7085" s="177">
        <v>2007</v>
      </c>
      <c r="BW7085" s="177">
        <v>7</v>
      </c>
      <c r="BX7085" s="177" t="s">
        <v>269</v>
      </c>
      <c r="BY7085" s="177" t="s">
        <v>262</v>
      </c>
      <c r="BZ7085" s="177" t="s">
        <v>277</v>
      </c>
      <c r="CA7085" s="177">
        <v>3</v>
      </c>
      <c r="CB7085" s="177" t="s">
        <v>264</v>
      </c>
      <c r="CC7085" s="122">
        <v>-23856.26</v>
      </c>
      <c r="CD7085" s="178" t="s">
        <v>189</v>
      </c>
      <c r="CE7085" s="177" t="s">
        <v>295</v>
      </c>
      <c r="CF7085" s="177" t="s">
        <v>295</v>
      </c>
      <c r="CG7085" s="83" t="s">
        <v>9</v>
      </c>
      <c r="CH7085" s="57"/>
      <c r="CV7085" s="51"/>
      <c r="CW7085" s="51"/>
      <c r="CX7085" s="51"/>
      <c r="CY7085" s="51"/>
      <c r="CZ7085" s="51"/>
      <c r="DA7085" s="51"/>
      <c r="DB7085" s="51"/>
      <c r="DC7085" s="51"/>
      <c r="DD7085" s="51"/>
    </row>
    <row r="7086" spans="73:108" ht="15" x14ac:dyDescent="0.25">
      <c r="BU7086" s="91"/>
      <c r="BV7086" s="177">
        <v>2007</v>
      </c>
      <c r="BW7086" s="177">
        <v>7</v>
      </c>
      <c r="BX7086" s="177" t="s">
        <v>269</v>
      </c>
      <c r="BY7086" s="177" t="s">
        <v>262</v>
      </c>
      <c r="BZ7086" s="177" t="s">
        <v>263</v>
      </c>
      <c r="CA7086" s="177">
        <v>3</v>
      </c>
      <c r="CB7086" s="177" t="s">
        <v>264</v>
      </c>
      <c r="CC7086" s="122">
        <v>-448.64</v>
      </c>
      <c r="CD7086" s="178" t="s">
        <v>189</v>
      </c>
      <c r="CE7086" s="177" t="s">
        <v>295</v>
      </c>
      <c r="CF7086" s="177" t="s">
        <v>295</v>
      </c>
      <c r="CG7086" s="83" t="s">
        <v>9</v>
      </c>
      <c r="CH7086" s="57"/>
      <c r="CV7086" s="51"/>
      <c r="CW7086" s="51"/>
      <c r="CX7086" s="51"/>
      <c r="CY7086" s="51"/>
      <c r="CZ7086" s="51"/>
      <c r="DA7086" s="51"/>
      <c r="DB7086" s="51"/>
      <c r="DC7086" s="51"/>
      <c r="DD7086" s="51"/>
    </row>
    <row r="7087" spans="73:108" ht="15" x14ac:dyDescent="0.25">
      <c r="BU7087" s="91"/>
      <c r="BV7087" s="177">
        <v>2007</v>
      </c>
      <c r="BW7087" s="177">
        <v>7</v>
      </c>
      <c r="BX7087" s="177" t="s">
        <v>269</v>
      </c>
      <c r="BY7087" s="177" t="s">
        <v>262</v>
      </c>
      <c r="BZ7087" s="177" t="s">
        <v>266</v>
      </c>
      <c r="CA7087" s="177">
        <v>3</v>
      </c>
      <c r="CB7087" s="177" t="s">
        <v>264</v>
      </c>
      <c r="CC7087" s="122">
        <v>-225.69</v>
      </c>
      <c r="CD7087" s="178" t="s">
        <v>189</v>
      </c>
      <c r="CE7087" s="177" t="s">
        <v>295</v>
      </c>
      <c r="CF7087" s="177" t="s">
        <v>295</v>
      </c>
      <c r="CG7087" s="83" t="s">
        <v>9</v>
      </c>
      <c r="CH7087" s="57"/>
      <c r="CV7087" s="51"/>
      <c r="CW7087" s="51"/>
      <c r="CX7087" s="51"/>
      <c r="CY7087" s="51"/>
      <c r="CZ7087" s="51"/>
      <c r="DA7087" s="51"/>
      <c r="DB7087" s="51"/>
      <c r="DC7087" s="51"/>
      <c r="DD7087" s="51"/>
    </row>
    <row r="7088" spans="73:108" ht="15" x14ac:dyDescent="0.25">
      <c r="BU7088" s="91"/>
      <c r="BV7088" s="177">
        <v>2007</v>
      </c>
      <c r="BW7088" s="177">
        <v>7</v>
      </c>
      <c r="BX7088" s="177" t="s">
        <v>269</v>
      </c>
      <c r="BY7088" s="177" t="s">
        <v>262</v>
      </c>
      <c r="BZ7088" s="177" t="s">
        <v>267</v>
      </c>
      <c r="CA7088" s="177">
        <v>3</v>
      </c>
      <c r="CB7088" s="177" t="s">
        <v>264</v>
      </c>
      <c r="CC7088" s="122">
        <v>-29976</v>
      </c>
      <c r="CD7088" s="178" t="s">
        <v>189</v>
      </c>
      <c r="CE7088" s="177" t="s">
        <v>295</v>
      </c>
      <c r="CF7088" s="177" t="s">
        <v>295</v>
      </c>
      <c r="CG7088" s="83" t="s">
        <v>9</v>
      </c>
      <c r="CH7088" s="57"/>
      <c r="CV7088" s="51"/>
      <c r="CW7088" s="51"/>
      <c r="CX7088" s="51"/>
      <c r="CY7088" s="51"/>
      <c r="CZ7088" s="51"/>
      <c r="DA7088" s="51"/>
      <c r="DB7088" s="51"/>
      <c r="DC7088" s="51"/>
      <c r="DD7088" s="51"/>
    </row>
    <row r="7089" spans="73:108" ht="15" x14ac:dyDescent="0.25">
      <c r="BU7089" s="91"/>
      <c r="BV7089" s="177">
        <v>2007</v>
      </c>
      <c r="BW7089" s="177">
        <v>7</v>
      </c>
      <c r="BX7089" s="177" t="s">
        <v>269</v>
      </c>
      <c r="BY7089" s="177" t="s">
        <v>262</v>
      </c>
      <c r="BZ7089" s="177" t="s">
        <v>268</v>
      </c>
      <c r="CA7089" s="177">
        <v>3</v>
      </c>
      <c r="CB7089" s="177" t="s">
        <v>264</v>
      </c>
      <c r="CC7089" s="122">
        <v>-24288.97</v>
      </c>
      <c r="CD7089" s="178" t="s">
        <v>189</v>
      </c>
      <c r="CE7089" s="177" t="s">
        <v>295</v>
      </c>
      <c r="CF7089" s="177" t="s">
        <v>295</v>
      </c>
      <c r="CG7089" s="83" t="s">
        <v>9</v>
      </c>
      <c r="CH7089" s="57"/>
      <c r="CV7089" s="51"/>
      <c r="CW7089" s="51"/>
      <c r="CX7089" s="51"/>
      <c r="CY7089" s="51"/>
      <c r="CZ7089" s="51"/>
      <c r="DA7089" s="51"/>
      <c r="DB7089" s="51"/>
      <c r="DC7089" s="51"/>
      <c r="DD7089" s="51"/>
    </row>
    <row r="7090" spans="73:108" ht="15" x14ac:dyDescent="0.25">
      <c r="BU7090" s="91"/>
      <c r="BV7090" s="177">
        <v>2007</v>
      </c>
      <c r="BW7090" s="177">
        <v>7</v>
      </c>
      <c r="BX7090" s="177" t="s">
        <v>269</v>
      </c>
      <c r="BY7090" s="177" t="s">
        <v>262</v>
      </c>
      <c r="BZ7090" s="177" t="s">
        <v>347</v>
      </c>
      <c r="CA7090" s="177">
        <v>3</v>
      </c>
      <c r="CB7090" s="177" t="s">
        <v>264</v>
      </c>
      <c r="CC7090" s="122">
        <v>-6125</v>
      </c>
      <c r="CD7090" s="178" t="s">
        <v>202</v>
      </c>
      <c r="CE7090" s="177" t="s">
        <v>295</v>
      </c>
      <c r="CF7090" s="177" t="s">
        <v>295</v>
      </c>
      <c r="CG7090" s="83" t="s">
        <v>9</v>
      </c>
      <c r="CH7090" s="57"/>
      <c r="CV7090" s="51"/>
      <c r="CW7090" s="51"/>
      <c r="CX7090" s="51"/>
      <c r="CY7090" s="51"/>
      <c r="CZ7090" s="51"/>
      <c r="DA7090" s="51"/>
      <c r="DB7090" s="51"/>
      <c r="DC7090" s="51"/>
      <c r="DD7090" s="51"/>
    </row>
    <row r="7091" spans="73:108" ht="15" x14ac:dyDescent="0.25">
      <c r="BU7091" s="91"/>
      <c r="BV7091" s="177">
        <v>2007</v>
      </c>
      <c r="BW7091" s="177">
        <v>7</v>
      </c>
      <c r="BX7091" s="177" t="s">
        <v>269</v>
      </c>
      <c r="BY7091" s="177" t="s">
        <v>262</v>
      </c>
      <c r="BZ7091" s="177" t="s">
        <v>347</v>
      </c>
      <c r="CA7091" s="177">
        <v>3</v>
      </c>
      <c r="CB7091" s="177" t="s">
        <v>264</v>
      </c>
      <c r="CC7091" s="122">
        <v>-25153.26</v>
      </c>
      <c r="CD7091" s="178" t="s">
        <v>189</v>
      </c>
      <c r="CE7091" s="177" t="s">
        <v>295</v>
      </c>
      <c r="CF7091" s="177" t="s">
        <v>295</v>
      </c>
      <c r="CG7091" s="83" t="s">
        <v>9</v>
      </c>
      <c r="CH7091" s="57"/>
      <c r="CV7091" s="51"/>
      <c r="CW7091" s="51"/>
      <c r="CX7091" s="51"/>
      <c r="CY7091" s="51"/>
      <c r="CZ7091" s="51"/>
      <c r="DA7091" s="51"/>
      <c r="DB7091" s="51"/>
      <c r="DC7091" s="51"/>
      <c r="DD7091" s="51"/>
    </row>
    <row r="7092" spans="73:108" ht="15" x14ac:dyDescent="0.25">
      <c r="BU7092" s="91"/>
      <c r="BV7092" s="177">
        <v>2007</v>
      </c>
      <c r="BW7092" s="177">
        <v>8</v>
      </c>
      <c r="BX7092" s="177" t="s">
        <v>269</v>
      </c>
      <c r="BY7092" s="177" t="s">
        <v>262</v>
      </c>
      <c r="BZ7092" s="177" t="s">
        <v>277</v>
      </c>
      <c r="CA7092" s="177">
        <v>3</v>
      </c>
      <c r="CB7092" s="177" t="s">
        <v>264</v>
      </c>
      <c r="CC7092" s="122">
        <v>-72510.990000000005</v>
      </c>
      <c r="CD7092" s="178" t="s">
        <v>189</v>
      </c>
      <c r="CE7092" s="177" t="s">
        <v>295</v>
      </c>
      <c r="CF7092" s="177" t="s">
        <v>295</v>
      </c>
      <c r="CG7092" s="83" t="s">
        <v>9</v>
      </c>
      <c r="CH7092" s="57"/>
      <c r="CV7092" s="51"/>
      <c r="CW7092" s="51"/>
      <c r="CX7092" s="51"/>
      <c r="CY7092" s="51"/>
      <c r="CZ7092" s="51"/>
      <c r="DA7092" s="51"/>
      <c r="DB7092" s="51"/>
      <c r="DC7092" s="51"/>
      <c r="DD7092" s="51"/>
    </row>
    <row r="7093" spans="73:108" ht="15" x14ac:dyDescent="0.25">
      <c r="BU7093" s="91"/>
      <c r="BV7093" s="177">
        <v>2007</v>
      </c>
      <c r="BW7093" s="177">
        <v>8</v>
      </c>
      <c r="BX7093" s="177" t="s">
        <v>269</v>
      </c>
      <c r="BY7093" s="177" t="s">
        <v>262</v>
      </c>
      <c r="BZ7093" s="177" t="s">
        <v>277</v>
      </c>
      <c r="CA7093" s="177">
        <v>3</v>
      </c>
      <c r="CB7093" s="177" t="s">
        <v>350</v>
      </c>
      <c r="CC7093" s="122">
        <v>-15940.68</v>
      </c>
      <c r="CD7093" s="178" t="s">
        <v>189</v>
      </c>
      <c r="CE7093" s="177" t="s">
        <v>295</v>
      </c>
      <c r="CF7093" s="177" t="s">
        <v>295</v>
      </c>
      <c r="CG7093" s="83" t="s">
        <v>9</v>
      </c>
      <c r="CH7093" s="57"/>
      <c r="CV7093" s="51"/>
      <c r="CW7093" s="51"/>
      <c r="CX7093" s="51"/>
      <c r="CY7093" s="51"/>
      <c r="CZ7093" s="51"/>
      <c r="DA7093" s="51"/>
      <c r="DB7093" s="51"/>
      <c r="DC7093" s="51"/>
      <c r="DD7093" s="51"/>
    </row>
    <row r="7094" spans="73:108" ht="15" x14ac:dyDescent="0.25">
      <c r="BU7094" s="91"/>
      <c r="BV7094" s="177">
        <v>2007</v>
      </c>
      <c r="BW7094" s="177">
        <v>8</v>
      </c>
      <c r="BX7094" s="177" t="s">
        <v>269</v>
      </c>
      <c r="BY7094" s="177" t="s">
        <v>262</v>
      </c>
      <c r="BZ7094" s="177" t="s">
        <v>263</v>
      </c>
      <c r="CA7094" s="177">
        <v>3</v>
      </c>
      <c r="CB7094" s="177" t="s">
        <v>264</v>
      </c>
      <c r="CC7094" s="122">
        <v>-3164.33</v>
      </c>
      <c r="CD7094" s="178" t="s">
        <v>189</v>
      </c>
      <c r="CE7094" s="177" t="s">
        <v>295</v>
      </c>
      <c r="CF7094" s="177" t="s">
        <v>295</v>
      </c>
      <c r="CG7094" s="83" t="s">
        <v>9</v>
      </c>
      <c r="CH7094" s="57"/>
      <c r="CV7094" s="51"/>
      <c r="CW7094" s="51"/>
      <c r="CX7094" s="51"/>
      <c r="CY7094" s="51"/>
      <c r="CZ7094" s="51"/>
      <c r="DA7094" s="51"/>
      <c r="DB7094" s="51"/>
      <c r="DC7094" s="51"/>
      <c r="DD7094" s="51"/>
    </row>
    <row r="7095" spans="73:108" ht="15" x14ac:dyDescent="0.25">
      <c r="BU7095" s="91"/>
      <c r="BV7095" s="177">
        <v>2007</v>
      </c>
      <c r="BW7095" s="177">
        <v>8</v>
      </c>
      <c r="BX7095" s="177" t="s">
        <v>269</v>
      </c>
      <c r="BY7095" s="177" t="s">
        <v>262</v>
      </c>
      <c r="BZ7095" s="177" t="s">
        <v>267</v>
      </c>
      <c r="CA7095" s="177">
        <v>3</v>
      </c>
      <c r="CB7095" s="177" t="s">
        <v>264</v>
      </c>
      <c r="CC7095" s="122">
        <v>-4650.2299999999996</v>
      </c>
      <c r="CD7095" s="178" t="s">
        <v>189</v>
      </c>
      <c r="CE7095" s="177" t="s">
        <v>295</v>
      </c>
      <c r="CF7095" s="177" t="s">
        <v>295</v>
      </c>
      <c r="CG7095" s="83" t="s">
        <v>9</v>
      </c>
      <c r="CH7095" s="57"/>
      <c r="CV7095" s="51"/>
      <c r="CW7095" s="51"/>
      <c r="CX7095" s="51"/>
      <c r="CY7095" s="51"/>
      <c r="CZ7095" s="51"/>
      <c r="DA7095" s="51"/>
      <c r="DB7095" s="51"/>
      <c r="DC7095" s="51"/>
      <c r="DD7095" s="51"/>
    </row>
    <row r="7096" spans="73:108" ht="15" x14ac:dyDescent="0.25">
      <c r="BU7096" s="91"/>
      <c r="BV7096" s="177">
        <v>2007</v>
      </c>
      <c r="BW7096" s="177">
        <v>8</v>
      </c>
      <c r="BX7096" s="177" t="s">
        <v>269</v>
      </c>
      <c r="BY7096" s="177" t="s">
        <v>262</v>
      </c>
      <c r="BZ7096" s="177" t="s">
        <v>268</v>
      </c>
      <c r="CA7096" s="177">
        <v>3</v>
      </c>
      <c r="CB7096" s="177" t="s">
        <v>264</v>
      </c>
      <c r="CC7096" s="122">
        <v>-82704.3</v>
      </c>
      <c r="CD7096" s="178" t="s">
        <v>189</v>
      </c>
      <c r="CE7096" s="177" t="s">
        <v>295</v>
      </c>
      <c r="CF7096" s="177" t="s">
        <v>295</v>
      </c>
      <c r="CG7096" s="83" t="s">
        <v>9</v>
      </c>
      <c r="CH7096" s="57"/>
      <c r="CV7096" s="51"/>
      <c r="CW7096" s="51"/>
      <c r="CX7096" s="51"/>
      <c r="CY7096" s="51"/>
      <c r="CZ7096" s="51"/>
      <c r="DA7096" s="51"/>
      <c r="DB7096" s="51"/>
      <c r="DC7096" s="51"/>
      <c r="DD7096" s="51"/>
    </row>
    <row r="7097" spans="73:108" ht="15" x14ac:dyDescent="0.25">
      <c r="BU7097" s="91"/>
      <c r="BV7097" s="177">
        <v>2007</v>
      </c>
      <c r="BW7097" s="177">
        <v>8</v>
      </c>
      <c r="BX7097" s="177" t="s">
        <v>269</v>
      </c>
      <c r="BY7097" s="177" t="s">
        <v>262</v>
      </c>
      <c r="BZ7097" s="177" t="s">
        <v>347</v>
      </c>
      <c r="CA7097" s="177">
        <v>3</v>
      </c>
      <c r="CB7097" s="177" t="s">
        <v>264</v>
      </c>
      <c r="CC7097" s="122">
        <v>-12318.65</v>
      </c>
      <c r="CD7097" s="178" t="s">
        <v>189</v>
      </c>
      <c r="CE7097" s="177" t="s">
        <v>295</v>
      </c>
      <c r="CF7097" s="177" t="s">
        <v>295</v>
      </c>
      <c r="CG7097" s="83" t="s">
        <v>9</v>
      </c>
      <c r="CH7097" s="57"/>
      <c r="CV7097" s="51"/>
      <c r="CW7097" s="51"/>
      <c r="CX7097" s="51"/>
      <c r="CY7097" s="51"/>
      <c r="CZ7097" s="51"/>
      <c r="DA7097" s="51"/>
      <c r="DB7097" s="51"/>
      <c r="DC7097" s="51"/>
      <c r="DD7097" s="51"/>
    </row>
    <row r="7098" spans="73:108" ht="15" x14ac:dyDescent="0.25">
      <c r="BU7098" s="91"/>
      <c r="BV7098" s="177">
        <v>2007</v>
      </c>
      <c r="BW7098" s="177">
        <v>9</v>
      </c>
      <c r="BX7098" s="177" t="s">
        <v>269</v>
      </c>
      <c r="BY7098" s="177" t="s">
        <v>262</v>
      </c>
      <c r="BZ7098" s="177" t="s">
        <v>277</v>
      </c>
      <c r="CA7098" s="177">
        <v>3</v>
      </c>
      <c r="CB7098" s="177" t="s">
        <v>264</v>
      </c>
      <c r="CC7098" s="122">
        <v>-11804.61</v>
      </c>
      <c r="CD7098" s="178" t="s">
        <v>189</v>
      </c>
      <c r="CE7098" s="177" t="s">
        <v>295</v>
      </c>
      <c r="CF7098" s="177" t="s">
        <v>295</v>
      </c>
      <c r="CG7098" s="83" t="s">
        <v>9</v>
      </c>
      <c r="CH7098" s="57"/>
      <c r="CV7098" s="51"/>
      <c r="CW7098" s="51"/>
      <c r="CX7098" s="51"/>
      <c r="CY7098" s="51"/>
      <c r="CZ7098" s="51"/>
      <c r="DA7098" s="51"/>
      <c r="DB7098" s="51"/>
      <c r="DC7098" s="51"/>
      <c r="DD7098" s="51"/>
    </row>
    <row r="7099" spans="73:108" ht="15" x14ac:dyDescent="0.25">
      <c r="BU7099" s="91"/>
      <c r="BV7099" s="177">
        <v>2007</v>
      </c>
      <c r="BW7099" s="177">
        <v>9</v>
      </c>
      <c r="BX7099" s="177" t="s">
        <v>269</v>
      </c>
      <c r="BY7099" s="177" t="s">
        <v>262</v>
      </c>
      <c r="BZ7099" s="177" t="s">
        <v>277</v>
      </c>
      <c r="CA7099" s="177">
        <v>3</v>
      </c>
      <c r="CB7099" s="177" t="s">
        <v>350</v>
      </c>
      <c r="CC7099" s="122">
        <v>-9614.2999999999993</v>
      </c>
      <c r="CD7099" s="178" t="s">
        <v>189</v>
      </c>
      <c r="CE7099" s="177" t="s">
        <v>295</v>
      </c>
      <c r="CF7099" s="177" t="s">
        <v>295</v>
      </c>
      <c r="CG7099" s="83" t="s">
        <v>9</v>
      </c>
      <c r="CH7099" s="57"/>
      <c r="CV7099" s="51"/>
      <c r="CW7099" s="51"/>
      <c r="CX7099" s="51"/>
      <c r="CY7099" s="51"/>
      <c r="CZ7099" s="51"/>
      <c r="DA7099" s="51"/>
      <c r="DB7099" s="51"/>
      <c r="DC7099" s="51"/>
      <c r="DD7099" s="51"/>
    </row>
    <row r="7100" spans="73:108" ht="15" x14ac:dyDescent="0.25">
      <c r="BU7100" s="91"/>
      <c r="BV7100" s="177">
        <v>2007</v>
      </c>
      <c r="BW7100" s="177">
        <v>9</v>
      </c>
      <c r="BX7100" s="177" t="s">
        <v>269</v>
      </c>
      <c r="BY7100" s="177" t="s">
        <v>262</v>
      </c>
      <c r="BZ7100" s="177" t="s">
        <v>263</v>
      </c>
      <c r="CA7100" s="177">
        <v>3</v>
      </c>
      <c r="CB7100" s="177" t="s">
        <v>264</v>
      </c>
      <c r="CC7100" s="122">
        <v>-3164.33</v>
      </c>
      <c r="CD7100" s="178" t="s">
        <v>189</v>
      </c>
      <c r="CE7100" s="177" t="s">
        <v>295</v>
      </c>
      <c r="CF7100" s="177" t="s">
        <v>295</v>
      </c>
      <c r="CG7100" s="83" t="s">
        <v>9</v>
      </c>
      <c r="CH7100" s="57"/>
      <c r="CV7100" s="51"/>
      <c r="CW7100" s="51"/>
      <c r="CX7100" s="51"/>
      <c r="CY7100" s="51"/>
      <c r="CZ7100" s="51"/>
      <c r="DA7100" s="51"/>
      <c r="DB7100" s="51"/>
      <c r="DC7100" s="51"/>
      <c r="DD7100" s="51"/>
    </row>
    <row r="7101" spans="73:108" ht="15" x14ac:dyDescent="0.25">
      <c r="BU7101" s="91"/>
      <c r="BV7101" s="177">
        <v>2007</v>
      </c>
      <c r="BW7101" s="177">
        <v>9</v>
      </c>
      <c r="BX7101" s="177" t="s">
        <v>269</v>
      </c>
      <c r="BY7101" s="177" t="s">
        <v>262</v>
      </c>
      <c r="BZ7101" s="177" t="s">
        <v>267</v>
      </c>
      <c r="CA7101" s="177">
        <v>3</v>
      </c>
      <c r="CB7101" s="177" t="s">
        <v>264</v>
      </c>
      <c r="CC7101" s="122">
        <v>-27596.59</v>
      </c>
      <c r="CD7101" s="178" t="s">
        <v>189</v>
      </c>
      <c r="CE7101" s="177" t="s">
        <v>295</v>
      </c>
      <c r="CF7101" s="177" t="s">
        <v>295</v>
      </c>
      <c r="CG7101" s="83" t="s">
        <v>9</v>
      </c>
      <c r="CH7101" s="57"/>
      <c r="CV7101" s="51"/>
      <c r="CW7101" s="51"/>
      <c r="CX7101" s="51"/>
      <c r="CY7101" s="51"/>
      <c r="CZ7101" s="51"/>
      <c r="DA7101" s="51"/>
      <c r="DB7101" s="51"/>
      <c r="DC7101" s="51"/>
      <c r="DD7101" s="51"/>
    </row>
    <row r="7102" spans="73:108" ht="15" x14ac:dyDescent="0.25">
      <c r="BU7102" s="91"/>
      <c r="BV7102" s="177">
        <v>2007</v>
      </c>
      <c r="BW7102" s="177">
        <v>9</v>
      </c>
      <c r="BX7102" s="177" t="s">
        <v>269</v>
      </c>
      <c r="BY7102" s="177" t="s">
        <v>262</v>
      </c>
      <c r="BZ7102" s="177" t="s">
        <v>268</v>
      </c>
      <c r="CA7102" s="177">
        <v>3</v>
      </c>
      <c r="CB7102" s="177" t="s">
        <v>264</v>
      </c>
      <c r="CC7102" s="122">
        <v>-36788</v>
      </c>
      <c r="CD7102" s="178" t="s">
        <v>189</v>
      </c>
      <c r="CE7102" s="177" t="s">
        <v>295</v>
      </c>
      <c r="CF7102" s="177" t="s">
        <v>295</v>
      </c>
      <c r="CG7102" s="83" t="s">
        <v>9</v>
      </c>
      <c r="CH7102" s="57"/>
      <c r="CV7102" s="51"/>
      <c r="CW7102" s="51"/>
      <c r="CX7102" s="51"/>
      <c r="CY7102" s="51"/>
      <c r="CZ7102" s="51"/>
      <c r="DA7102" s="51"/>
      <c r="DB7102" s="51"/>
      <c r="DC7102" s="51"/>
      <c r="DD7102" s="51"/>
    </row>
    <row r="7103" spans="73:108" ht="15" x14ac:dyDescent="0.25">
      <c r="BU7103" s="91"/>
      <c r="BV7103" s="177">
        <v>2007</v>
      </c>
      <c r="BW7103" s="177">
        <v>9</v>
      </c>
      <c r="BX7103" s="177" t="s">
        <v>269</v>
      </c>
      <c r="BY7103" s="177" t="s">
        <v>262</v>
      </c>
      <c r="BZ7103" s="177" t="s">
        <v>347</v>
      </c>
      <c r="CA7103" s="177">
        <v>3</v>
      </c>
      <c r="CB7103" s="177" t="s">
        <v>264</v>
      </c>
      <c r="CC7103" s="122">
        <v>-32851.24</v>
      </c>
      <c r="CD7103" s="178" t="s">
        <v>189</v>
      </c>
      <c r="CE7103" s="177" t="s">
        <v>295</v>
      </c>
      <c r="CF7103" s="177" t="s">
        <v>295</v>
      </c>
      <c r="CG7103" s="83" t="s">
        <v>9</v>
      </c>
      <c r="CH7103" s="57"/>
      <c r="CV7103" s="51"/>
      <c r="CW7103" s="51"/>
      <c r="CX7103" s="51"/>
      <c r="CY7103" s="51"/>
      <c r="CZ7103" s="51"/>
      <c r="DA7103" s="51"/>
      <c r="DB7103" s="51"/>
      <c r="DC7103" s="51"/>
      <c r="DD7103" s="51"/>
    </row>
    <row r="7104" spans="73:108" ht="15" x14ac:dyDescent="0.25">
      <c r="BU7104" s="91"/>
      <c r="BV7104" s="177">
        <v>2007</v>
      </c>
      <c r="BW7104" s="177">
        <v>10</v>
      </c>
      <c r="BX7104" s="177" t="s">
        <v>269</v>
      </c>
      <c r="BY7104" s="177" t="s">
        <v>262</v>
      </c>
      <c r="BZ7104" s="177" t="s">
        <v>277</v>
      </c>
      <c r="CA7104" s="177">
        <v>3</v>
      </c>
      <c r="CB7104" s="177" t="s">
        <v>264</v>
      </c>
      <c r="CC7104" s="122">
        <v>-22063.32</v>
      </c>
      <c r="CD7104" s="178" t="s">
        <v>189</v>
      </c>
      <c r="CE7104" s="177" t="s">
        <v>295</v>
      </c>
      <c r="CF7104" s="177" t="s">
        <v>295</v>
      </c>
      <c r="CG7104" s="83" t="s">
        <v>9</v>
      </c>
      <c r="CH7104" s="57"/>
      <c r="CV7104" s="51"/>
      <c r="CW7104" s="51"/>
      <c r="CX7104" s="51"/>
      <c r="CY7104" s="51"/>
      <c r="CZ7104" s="51"/>
      <c r="DA7104" s="51"/>
      <c r="DB7104" s="51"/>
      <c r="DC7104" s="51"/>
      <c r="DD7104" s="51"/>
    </row>
    <row r="7105" spans="73:108" ht="15" x14ac:dyDescent="0.25">
      <c r="BU7105" s="91"/>
      <c r="BV7105" s="177">
        <v>2007</v>
      </c>
      <c r="BW7105" s="177">
        <v>10</v>
      </c>
      <c r="BX7105" s="177" t="s">
        <v>269</v>
      </c>
      <c r="BY7105" s="177" t="s">
        <v>262</v>
      </c>
      <c r="BZ7105" s="177" t="s">
        <v>277</v>
      </c>
      <c r="CA7105" s="177">
        <v>3</v>
      </c>
      <c r="CB7105" s="177" t="s">
        <v>350</v>
      </c>
      <c r="CC7105" s="122">
        <v>-8648.02</v>
      </c>
      <c r="CD7105" s="178" t="s">
        <v>189</v>
      </c>
      <c r="CE7105" s="177" t="s">
        <v>295</v>
      </c>
      <c r="CF7105" s="177" t="s">
        <v>295</v>
      </c>
      <c r="CG7105" s="83" t="s">
        <v>9</v>
      </c>
      <c r="CH7105" s="57"/>
      <c r="CV7105" s="51"/>
      <c r="CW7105" s="51"/>
      <c r="CX7105" s="51"/>
      <c r="CY7105" s="51"/>
      <c r="CZ7105" s="51"/>
      <c r="DA7105" s="51"/>
      <c r="DB7105" s="51"/>
      <c r="DC7105" s="51"/>
      <c r="DD7105" s="51"/>
    </row>
    <row r="7106" spans="73:108" ht="15" x14ac:dyDescent="0.25">
      <c r="BU7106" s="91"/>
      <c r="BV7106" s="177">
        <v>2007</v>
      </c>
      <c r="BW7106" s="177">
        <v>10</v>
      </c>
      <c r="BX7106" s="177" t="s">
        <v>269</v>
      </c>
      <c r="BY7106" s="177" t="s">
        <v>262</v>
      </c>
      <c r="BZ7106" s="177" t="s">
        <v>267</v>
      </c>
      <c r="CA7106" s="177">
        <v>3</v>
      </c>
      <c r="CB7106" s="177" t="s">
        <v>264</v>
      </c>
      <c r="CC7106" s="122">
        <v>-94489.73</v>
      </c>
      <c r="CD7106" s="178" t="s">
        <v>189</v>
      </c>
      <c r="CE7106" s="177" t="s">
        <v>295</v>
      </c>
      <c r="CF7106" s="177" t="s">
        <v>295</v>
      </c>
      <c r="CG7106" s="83" t="s">
        <v>9</v>
      </c>
      <c r="CH7106" s="57"/>
      <c r="CV7106" s="51"/>
      <c r="CW7106" s="51"/>
      <c r="CX7106" s="51"/>
      <c r="CY7106" s="51"/>
      <c r="CZ7106" s="51"/>
      <c r="DA7106" s="51"/>
      <c r="DB7106" s="51"/>
      <c r="DC7106" s="51"/>
      <c r="DD7106" s="51"/>
    </row>
    <row r="7107" spans="73:108" ht="15" x14ac:dyDescent="0.25">
      <c r="BU7107" s="91"/>
      <c r="BV7107" s="177">
        <v>2007</v>
      </c>
      <c r="BW7107" s="177">
        <v>10</v>
      </c>
      <c r="BX7107" s="177" t="s">
        <v>269</v>
      </c>
      <c r="BY7107" s="177" t="s">
        <v>262</v>
      </c>
      <c r="BZ7107" s="177" t="s">
        <v>268</v>
      </c>
      <c r="CA7107" s="177">
        <v>3</v>
      </c>
      <c r="CB7107" s="177" t="s">
        <v>264</v>
      </c>
      <c r="CC7107" s="122">
        <v>-116785.5</v>
      </c>
      <c r="CD7107" s="178" t="s">
        <v>189</v>
      </c>
      <c r="CE7107" s="177" t="s">
        <v>295</v>
      </c>
      <c r="CF7107" s="177" t="s">
        <v>295</v>
      </c>
      <c r="CG7107" s="83" t="s">
        <v>9</v>
      </c>
      <c r="CH7107" s="57"/>
      <c r="CV7107" s="51"/>
      <c r="CW7107" s="51"/>
      <c r="CX7107" s="51"/>
      <c r="CY7107" s="51"/>
      <c r="CZ7107" s="51"/>
      <c r="DA7107" s="51"/>
      <c r="DB7107" s="51"/>
      <c r="DC7107" s="51"/>
      <c r="DD7107" s="51"/>
    </row>
    <row r="7108" spans="73:108" ht="15" x14ac:dyDescent="0.25">
      <c r="BU7108" s="91"/>
      <c r="BV7108" s="177">
        <v>2007</v>
      </c>
      <c r="BW7108" s="177">
        <v>10</v>
      </c>
      <c r="BX7108" s="177" t="s">
        <v>269</v>
      </c>
      <c r="BY7108" s="177" t="s">
        <v>262</v>
      </c>
      <c r="BZ7108" s="177" t="s">
        <v>347</v>
      </c>
      <c r="CA7108" s="177">
        <v>3</v>
      </c>
      <c r="CB7108" s="177" t="s">
        <v>264</v>
      </c>
      <c r="CC7108" s="122">
        <v>-21794.29</v>
      </c>
      <c r="CD7108" s="178" t="s">
        <v>189</v>
      </c>
      <c r="CE7108" s="177" t="s">
        <v>295</v>
      </c>
      <c r="CF7108" s="177" t="s">
        <v>295</v>
      </c>
      <c r="CG7108" s="83" t="s">
        <v>9</v>
      </c>
      <c r="CH7108" s="57"/>
      <c r="CV7108" s="51"/>
      <c r="CW7108" s="51"/>
      <c r="CX7108" s="51"/>
      <c r="CY7108" s="51"/>
      <c r="CZ7108" s="51"/>
      <c r="DA7108" s="51"/>
      <c r="DB7108" s="51"/>
      <c r="DC7108" s="51"/>
      <c r="DD7108" s="51"/>
    </row>
    <row r="7109" spans="73:108" ht="15" x14ac:dyDescent="0.25">
      <c r="BU7109" s="91"/>
      <c r="BV7109" s="177">
        <v>2007</v>
      </c>
      <c r="BW7109" s="177">
        <v>11</v>
      </c>
      <c r="BX7109" s="177" t="s">
        <v>269</v>
      </c>
      <c r="BY7109" s="177" t="s">
        <v>262</v>
      </c>
      <c r="BZ7109" s="177" t="s">
        <v>277</v>
      </c>
      <c r="CA7109" s="177">
        <v>3</v>
      </c>
      <c r="CB7109" s="177" t="s">
        <v>264</v>
      </c>
      <c r="CC7109" s="122">
        <v>-18503.66</v>
      </c>
      <c r="CD7109" s="178" t="s">
        <v>189</v>
      </c>
      <c r="CE7109" s="177" t="s">
        <v>295</v>
      </c>
      <c r="CF7109" s="177" t="s">
        <v>295</v>
      </c>
      <c r="CG7109" s="83" t="s">
        <v>9</v>
      </c>
      <c r="CH7109" s="57"/>
      <c r="CV7109" s="51"/>
      <c r="CW7109" s="51"/>
      <c r="CX7109" s="51"/>
      <c r="CY7109" s="51"/>
      <c r="CZ7109" s="51"/>
      <c r="DA7109" s="51"/>
      <c r="DB7109" s="51"/>
      <c r="DC7109" s="51"/>
      <c r="DD7109" s="51"/>
    </row>
    <row r="7110" spans="73:108" ht="15" x14ac:dyDescent="0.25">
      <c r="BU7110" s="91"/>
      <c r="BV7110" s="177">
        <v>2007</v>
      </c>
      <c r="BW7110" s="177">
        <v>11</v>
      </c>
      <c r="BX7110" s="177" t="s">
        <v>269</v>
      </c>
      <c r="BY7110" s="177" t="s">
        <v>262</v>
      </c>
      <c r="BZ7110" s="177" t="s">
        <v>267</v>
      </c>
      <c r="CA7110" s="177">
        <v>3</v>
      </c>
      <c r="CB7110" s="177" t="s">
        <v>264</v>
      </c>
      <c r="CC7110" s="122">
        <v>-62640.58</v>
      </c>
      <c r="CD7110" s="178" t="s">
        <v>189</v>
      </c>
      <c r="CE7110" s="177" t="s">
        <v>295</v>
      </c>
      <c r="CF7110" s="177" t="s">
        <v>295</v>
      </c>
      <c r="CG7110" s="83" t="s">
        <v>9</v>
      </c>
      <c r="CH7110" s="57"/>
      <c r="CV7110" s="51"/>
      <c r="CW7110" s="51"/>
      <c r="CX7110" s="51"/>
      <c r="CY7110" s="51"/>
      <c r="CZ7110" s="51"/>
      <c r="DA7110" s="51"/>
      <c r="DB7110" s="51"/>
      <c r="DC7110" s="51"/>
      <c r="DD7110" s="51"/>
    </row>
    <row r="7111" spans="73:108" ht="15" x14ac:dyDescent="0.25">
      <c r="BU7111" s="91"/>
      <c r="BV7111" s="177">
        <v>2007</v>
      </c>
      <c r="BW7111" s="177">
        <v>11</v>
      </c>
      <c r="BX7111" s="177" t="s">
        <v>269</v>
      </c>
      <c r="BY7111" s="177" t="s">
        <v>262</v>
      </c>
      <c r="BZ7111" s="177" t="s">
        <v>268</v>
      </c>
      <c r="CA7111" s="177">
        <v>3</v>
      </c>
      <c r="CB7111" s="177" t="s">
        <v>264</v>
      </c>
      <c r="CC7111" s="122">
        <v>-99428.58</v>
      </c>
      <c r="CD7111" s="178" t="s">
        <v>189</v>
      </c>
      <c r="CE7111" s="177" t="s">
        <v>295</v>
      </c>
      <c r="CF7111" s="177" t="s">
        <v>295</v>
      </c>
      <c r="CG7111" s="83" t="s">
        <v>9</v>
      </c>
      <c r="CH7111" s="57"/>
      <c r="CV7111" s="51"/>
      <c r="CW7111" s="51"/>
      <c r="CX7111" s="51"/>
      <c r="CY7111" s="51"/>
      <c r="CZ7111" s="51"/>
      <c r="DA7111" s="51"/>
      <c r="DB7111" s="51"/>
      <c r="DC7111" s="51"/>
      <c r="DD7111" s="51"/>
    </row>
    <row r="7112" spans="73:108" ht="15" x14ac:dyDescent="0.25">
      <c r="BU7112" s="91"/>
      <c r="BV7112" s="177">
        <v>2007</v>
      </c>
      <c r="BW7112" s="177">
        <v>11</v>
      </c>
      <c r="BX7112" s="177" t="s">
        <v>269</v>
      </c>
      <c r="BY7112" s="177" t="s">
        <v>262</v>
      </c>
      <c r="BZ7112" s="177" t="s">
        <v>347</v>
      </c>
      <c r="CA7112" s="177">
        <v>3</v>
      </c>
      <c r="CB7112" s="177" t="s">
        <v>264</v>
      </c>
      <c r="CC7112" s="122">
        <v>-706.05</v>
      </c>
      <c r="CD7112" s="178" t="s">
        <v>189</v>
      </c>
      <c r="CE7112" s="177" t="s">
        <v>295</v>
      </c>
      <c r="CF7112" s="177" t="s">
        <v>295</v>
      </c>
      <c r="CG7112" s="83" t="s">
        <v>9</v>
      </c>
      <c r="CH7112" s="57"/>
      <c r="CV7112" s="51"/>
      <c r="CW7112" s="51"/>
      <c r="CX7112" s="51"/>
      <c r="CY7112" s="51"/>
      <c r="CZ7112" s="51"/>
      <c r="DA7112" s="51"/>
      <c r="DB7112" s="51"/>
      <c r="DC7112" s="51"/>
      <c r="DD7112" s="51"/>
    </row>
    <row r="7113" spans="73:108" ht="15" x14ac:dyDescent="0.25">
      <c r="BU7113" s="91"/>
      <c r="BV7113" s="177">
        <v>2007</v>
      </c>
      <c r="BW7113" s="177">
        <v>12</v>
      </c>
      <c r="BX7113" s="177" t="s">
        <v>269</v>
      </c>
      <c r="BY7113" s="177" t="s">
        <v>262</v>
      </c>
      <c r="BZ7113" s="177" t="s">
        <v>277</v>
      </c>
      <c r="CA7113" s="177">
        <v>3</v>
      </c>
      <c r="CB7113" s="177" t="s">
        <v>264</v>
      </c>
      <c r="CC7113" s="122">
        <v>-24380.77</v>
      </c>
      <c r="CD7113" s="178" t="s">
        <v>189</v>
      </c>
      <c r="CE7113" s="177" t="s">
        <v>295</v>
      </c>
      <c r="CF7113" s="177" t="s">
        <v>295</v>
      </c>
      <c r="CG7113" s="83" t="s">
        <v>9</v>
      </c>
      <c r="CH7113" s="57"/>
      <c r="CV7113" s="51"/>
      <c r="CW7113" s="51"/>
      <c r="CX7113" s="51"/>
      <c r="CY7113" s="51"/>
      <c r="CZ7113" s="51"/>
      <c r="DA7113" s="51"/>
      <c r="DB7113" s="51"/>
      <c r="DC7113" s="51"/>
      <c r="DD7113" s="51"/>
    </row>
    <row r="7114" spans="73:108" ht="15" x14ac:dyDescent="0.25">
      <c r="BU7114" s="91"/>
      <c r="BV7114" s="177">
        <v>2007</v>
      </c>
      <c r="BW7114" s="177">
        <v>12</v>
      </c>
      <c r="BX7114" s="177" t="s">
        <v>269</v>
      </c>
      <c r="BY7114" s="177" t="s">
        <v>262</v>
      </c>
      <c r="BZ7114" s="177" t="s">
        <v>277</v>
      </c>
      <c r="CA7114" s="177">
        <v>3</v>
      </c>
      <c r="CB7114" s="177" t="s">
        <v>473</v>
      </c>
      <c r="CC7114" s="122">
        <v>-1263.4000000000001</v>
      </c>
      <c r="CD7114" s="178" t="s">
        <v>189</v>
      </c>
      <c r="CE7114" s="177" t="s">
        <v>295</v>
      </c>
      <c r="CF7114" s="177" t="s">
        <v>295</v>
      </c>
      <c r="CG7114" s="83" t="s">
        <v>9</v>
      </c>
      <c r="CH7114" s="57"/>
      <c r="CV7114" s="51"/>
      <c r="CW7114" s="51"/>
      <c r="CX7114" s="51"/>
      <c r="CY7114" s="51"/>
      <c r="CZ7114" s="51"/>
      <c r="DA7114" s="51"/>
      <c r="DB7114" s="51"/>
      <c r="DC7114" s="51"/>
      <c r="DD7114" s="51"/>
    </row>
    <row r="7115" spans="73:108" ht="15" x14ac:dyDescent="0.25">
      <c r="BU7115" s="91"/>
      <c r="BV7115" s="177">
        <v>2007</v>
      </c>
      <c r="BW7115" s="177">
        <v>12</v>
      </c>
      <c r="BX7115" s="177" t="s">
        <v>269</v>
      </c>
      <c r="BY7115" s="177" t="s">
        <v>262</v>
      </c>
      <c r="BZ7115" s="177" t="s">
        <v>277</v>
      </c>
      <c r="CA7115" s="177">
        <v>3</v>
      </c>
      <c r="CB7115" s="177" t="s">
        <v>358</v>
      </c>
      <c r="CC7115" s="122">
        <v>-29864.33</v>
      </c>
      <c r="CD7115" s="178" t="s">
        <v>189</v>
      </c>
      <c r="CE7115" s="177" t="s">
        <v>295</v>
      </c>
      <c r="CF7115" s="177" t="s">
        <v>295</v>
      </c>
      <c r="CG7115" s="83" t="s">
        <v>9</v>
      </c>
      <c r="CH7115" s="57"/>
      <c r="CV7115" s="51"/>
      <c r="CW7115" s="51"/>
      <c r="CX7115" s="51"/>
      <c r="CY7115" s="51"/>
      <c r="CZ7115" s="51"/>
      <c r="DA7115" s="51"/>
      <c r="DB7115" s="51"/>
      <c r="DC7115" s="51"/>
      <c r="DD7115" s="51"/>
    </row>
    <row r="7116" spans="73:108" ht="15" x14ac:dyDescent="0.25">
      <c r="BU7116" s="91"/>
      <c r="BV7116" s="177">
        <v>2007</v>
      </c>
      <c r="BW7116" s="177">
        <v>12</v>
      </c>
      <c r="BX7116" s="177" t="s">
        <v>269</v>
      </c>
      <c r="BY7116" s="177" t="s">
        <v>262</v>
      </c>
      <c r="BZ7116" s="177" t="s">
        <v>263</v>
      </c>
      <c r="CA7116" s="177">
        <v>3</v>
      </c>
      <c r="CB7116" s="177" t="s">
        <v>264</v>
      </c>
      <c r="CC7116" s="122">
        <v>-28596.080000000002</v>
      </c>
      <c r="CD7116" s="178" t="s">
        <v>189</v>
      </c>
      <c r="CE7116" s="177" t="s">
        <v>295</v>
      </c>
      <c r="CF7116" s="177" t="s">
        <v>295</v>
      </c>
      <c r="CG7116" s="83" t="s">
        <v>9</v>
      </c>
      <c r="CH7116" s="57"/>
      <c r="CV7116" s="51"/>
      <c r="CW7116" s="51"/>
      <c r="CX7116" s="51"/>
      <c r="CY7116" s="51"/>
      <c r="CZ7116" s="51"/>
      <c r="DA7116" s="51"/>
      <c r="DB7116" s="51"/>
      <c r="DC7116" s="51"/>
      <c r="DD7116" s="51"/>
    </row>
    <row r="7117" spans="73:108" ht="15" x14ac:dyDescent="0.25">
      <c r="BU7117" s="91"/>
      <c r="BV7117" s="177">
        <v>2007</v>
      </c>
      <c r="BW7117" s="177">
        <v>12</v>
      </c>
      <c r="BX7117" s="177" t="s">
        <v>269</v>
      </c>
      <c r="BY7117" s="177" t="s">
        <v>262</v>
      </c>
      <c r="BZ7117" s="177" t="s">
        <v>266</v>
      </c>
      <c r="CA7117" s="177">
        <v>3</v>
      </c>
      <c r="CB7117" s="177" t="s">
        <v>264</v>
      </c>
      <c r="CC7117" s="122">
        <v>-1960.2</v>
      </c>
      <c r="CD7117" s="178" t="s">
        <v>189</v>
      </c>
      <c r="CE7117" s="177" t="s">
        <v>295</v>
      </c>
      <c r="CF7117" s="177" t="s">
        <v>295</v>
      </c>
      <c r="CG7117" s="83" t="s">
        <v>9</v>
      </c>
      <c r="CH7117" s="57"/>
      <c r="CV7117" s="51"/>
      <c r="CW7117" s="51"/>
      <c r="CX7117" s="51"/>
      <c r="CY7117" s="51"/>
      <c r="CZ7117" s="51"/>
      <c r="DA7117" s="51"/>
      <c r="DB7117" s="51"/>
      <c r="DC7117" s="51"/>
      <c r="DD7117" s="51"/>
    </row>
    <row r="7118" spans="73:108" ht="15" x14ac:dyDescent="0.25">
      <c r="BU7118" s="91"/>
      <c r="BV7118" s="177">
        <v>2007</v>
      </c>
      <c r="BW7118" s="177">
        <v>12</v>
      </c>
      <c r="BX7118" s="177" t="s">
        <v>269</v>
      </c>
      <c r="BY7118" s="177" t="s">
        <v>262</v>
      </c>
      <c r="BZ7118" s="177" t="s">
        <v>268</v>
      </c>
      <c r="CA7118" s="177">
        <v>3</v>
      </c>
      <c r="CB7118" s="177" t="s">
        <v>264</v>
      </c>
      <c r="CC7118" s="122">
        <v>-45000</v>
      </c>
      <c r="CD7118" s="178" t="s">
        <v>189</v>
      </c>
      <c r="CE7118" s="177" t="s">
        <v>295</v>
      </c>
      <c r="CF7118" s="177" t="s">
        <v>295</v>
      </c>
      <c r="CG7118" s="83" t="s">
        <v>9</v>
      </c>
      <c r="CH7118" s="57"/>
      <c r="CV7118" s="51"/>
      <c r="CW7118" s="51"/>
      <c r="CX7118" s="51"/>
      <c r="CY7118" s="51"/>
      <c r="CZ7118" s="51"/>
      <c r="DA7118" s="51"/>
      <c r="DB7118" s="51"/>
      <c r="DC7118" s="51"/>
      <c r="DD7118" s="51"/>
    </row>
    <row r="7119" spans="73:108" ht="15" x14ac:dyDescent="0.25">
      <c r="BU7119" s="91"/>
      <c r="BV7119" s="177">
        <v>2007</v>
      </c>
      <c r="BW7119" s="177">
        <v>12</v>
      </c>
      <c r="BX7119" s="177" t="s">
        <v>269</v>
      </c>
      <c r="BY7119" s="177" t="s">
        <v>262</v>
      </c>
      <c r="BZ7119" s="177" t="s">
        <v>316</v>
      </c>
      <c r="CA7119" s="177">
        <v>3</v>
      </c>
      <c r="CB7119" s="177" t="s">
        <v>358</v>
      </c>
      <c r="CC7119" s="122">
        <v>-6973.16</v>
      </c>
      <c r="CD7119" s="178" t="s">
        <v>189</v>
      </c>
      <c r="CE7119" s="177" t="s">
        <v>295</v>
      </c>
      <c r="CF7119" s="177" t="s">
        <v>295</v>
      </c>
      <c r="CG7119" s="83" t="s">
        <v>9</v>
      </c>
      <c r="CH7119" s="57"/>
      <c r="CV7119" s="51"/>
      <c r="CW7119" s="51"/>
      <c r="CX7119" s="51"/>
      <c r="CY7119" s="51"/>
      <c r="CZ7119" s="51"/>
      <c r="DA7119" s="51"/>
      <c r="DB7119" s="51"/>
      <c r="DC7119" s="51"/>
      <c r="DD7119" s="51"/>
    </row>
    <row r="7120" spans="73:108" ht="15" x14ac:dyDescent="0.25">
      <c r="BU7120" s="91"/>
      <c r="BV7120" s="177">
        <v>2007</v>
      </c>
      <c r="BW7120" s="177">
        <v>12</v>
      </c>
      <c r="BX7120" s="177" t="s">
        <v>269</v>
      </c>
      <c r="BY7120" s="177" t="s">
        <v>262</v>
      </c>
      <c r="BZ7120" s="177" t="s">
        <v>347</v>
      </c>
      <c r="CA7120" s="177">
        <v>3</v>
      </c>
      <c r="CB7120" s="177" t="s">
        <v>264</v>
      </c>
      <c r="CC7120" s="122">
        <v>-62602</v>
      </c>
      <c r="CD7120" s="178" t="s">
        <v>202</v>
      </c>
      <c r="CE7120" s="177" t="s">
        <v>295</v>
      </c>
      <c r="CF7120" s="177" t="s">
        <v>295</v>
      </c>
      <c r="CG7120" s="83" t="s">
        <v>9</v>
      </c>
      <c r="CH7120" s="57"/>
      <c r="CV7120" s="51"/>
      <c r="CW7120" s="51"/>
      <c r="CX7120" s="51"/>
      <c r="CY7120" s="51"/>
      <c r="CZ7120" s="51"/>
      <c r="DA7120" s="51"/>
      <c r="DB7120" s="51"/>
      <c r="DC7120" s="51"/>
      <c r="DD7120" s="51"/>
    </row>
    <row r="7121" spans="73:108" ht="15" x14ac:dyDescent="0.25">
      <c r="BU7121" s="91"/>
      <c r="BV7121" s="177">
        <v>2007</v>
      </c>
      <c r="BW7121" s="177">
        <v>12</v>
      </c>
      <c r="BX7121" s="177" t="s">
        <v>269</v>
      </c>
      <c r="BY7121" s="177" t="s">
        <v>262</v>
      </c>
      <c r="BZ7121" s="177" t="s">
        <v>347</v>
      </c>
      <c r="CA7121" s="177">
        <v>3</v>
      </c>
      <c r="CB7121" s="177" t="s">
        <v>264</v>
      </c>
      <c r="CC7121" s="122">
        <v>-54081.69</v>
      </c>
      <c r="CD7121" s="178" t="s">
        <v>189</v>
      </c>
      <c r="CE7121" s="177" t="s">
        <v>295</v>
      </c>
      <c r="CF7121" s="177" t="s">
        <v>295</v>
      </c>
      <c r="CG7121" s="83" t="s">
        <v>9</v>
      </c>
      <c r="CH7121" s="57"/>
      <c r="CV7121" s="51"/>
      <c r="CW7121" s="51"/>
      <c r="CX7121" s="51"/>
      <c r="CY7121" s="51"/>
      <c r="CZ7121" s="51"/>
      <c r="DA7121" s="51"/>
      <c r="DB7121" s="51"/>
      <c r="DC7121" s="51"/>
      <c r="DD7121" s="51"/>
    </row>
    <row r="7122" spans="73:108" ht="15" x14ac:dyDescent="0.25">
      <c r="BU7122" s="91"/>
      <c r="BV7122" s="177">
        <v>2008</v>
      </c>
      <c r="BW7122" s="177">
        <v>1</v>
      </c>
      <c r="BX7122" s="177" t="s">
        <v>269</v>
      </c>
      <c r="BY7122" s="177" t="s">
        <v>262</v>
      </c>
      <c r="BZ7122" s="177" t="s">
        <v>277</v>
      </c>
      <c r="CA7122" s="177">
        <v>3</v>
      </c>
      <c r="CB7122" s="177" t="s">
        <v>264</v>
      </c>
      <c r="CC7122" s="122">
        <v>-98807.44</v>
      </c>
      <c r="CD7122" s="178" t="s">
        <v>189</v>
      </c>
      <c r="CE7122" s="177" t="s">
        <v>295</v>
      </c>
      <c r="CF7122" s="177" t="s">
        <v>295</v>
      </c>
      <c r="CG7122" s="83" t="s">
        <v>9</v>
      </c>
      <c r="CH7122" s="57"/>
      <c r="CV7122" s="51"/>
      <c r="CW7122" s="51"/>
      <c r="CX7122" s="51"/>
      <c r="CY7122" s="51"/>
      <c r="CZ7122" s="51"/>
      <c r="DA7122" s="51"/>
      <c r="DB7122" s="51"/>
      <c r="DC7122" s="51"/>
      <c r="DD7122" s="51"/>
    </row>
    <row r="7123" spans="73:108" ht="15" x14ac:dyDescent="0.25">
      <c r="BU7123" s="91"/>
      <c r="BV7123" s="177">
        <v>2008</v>
      </c>
      <c r="BW7123" s="177">
        <v>1</v>
      </c>
      <c r="BX7123" s="177" t="s">
        <v>269</v>
      </c>
      <c r="BY7123" s="177" t="s">
        <v>262</v>
      </c>
      <c r="BZ7123" s="177" t="s">
        <v>277</v>
      </c>
      <c r="CA7123" s="177">
        <v>3</v>
      </c>
      <c r="CB7123" s="177" t="s">
        <v>473</v>
      </c>
      <c r="CC7123" s="122">
        <v>-1263.4000000000001</v>
      </c>
      <c r="CD7123" s="178" t="s">
        <v>189</v>
      </c>
      <c r="CE7123" s="177" t="s">
        <v>295</v>
      </c>
      <c r="CF7123" s="177" t="s">
        <v>295</v>
      </c>
      <c r="CG7123" s="83" t="s">
        <v>9</v>
      </c>
      <c r="CH7123" s="57"/>
      <c r="CV7123" s="51"/>
      <c r="CW7123" s="51"/>
      <c r="CX7123" s="51"/>
      <c r="CY7123" s="51"/>
      <c r="CZ7123" s="51"/>
      <c r="DA7123" s="51"/>
      <c r="DB7123" s="51"/>
      <c r="DC7123" s="51"/>
      <c r="DD7123" s="51"/>
    </row>
    <row r="7124" spans="73:108" ht="15" x14ac:dyDescent="0.25">
      <c r="BU7124" s="91"/>
      <c r="BV7124" s="177">
        <v>2008</v>
      </c>
      <c r="BW7124" s="177">
        <v>1</v>
      </c>
      <c r="BX7124" s="177" t="s">
        <v>269</v>
      </c>
      <c r="BY7124" s="177" t="s">
        <v>262</v>
      </c>
      <c r="BZ7124" s="177" t="s">
        <v>277</v>
      </c>
      <c r="CA7124" s="177">
        <v>3</v>
      </c>
      <c r="CB7124" s="177" t="s">
        <v>389</v>
      </c>
      <c r="CC7124" s="122">
        <v>-11978.6</v>
      </c>
      <c r="CD7124" s="178" t="s">
        <v>202</v>
      </c>
      <c r="CE7124" s="177" t="s">
        <v>295</v>
      </c>
      <c r="CF7124" s="177" t="s">
        <v>295</v>
      </c>
      <c r="CG7124" s="83" t="s">
        <v>9</v>
      </c>
      <c r="CH7124" s="57"/>
      <c r="CV7124" s="51"/>
      <c r="CW7124" s="51"/>
      <c r="CX7124" s="51"/>
      <c r="CY7124" s="51"/>
      <c r="CZ7124" s="51"/>
      <c r="DA7124" s="51"/>
      <c r="DB7124" s="51"/>
      <c r="DC7124" s="51"/>
      <c r="DD7124" s="51"/>
    </row>
    <row r="7125" spans="73:108" ht="15" x14ac:dyDescent="0.25">
      <c r="BU7125" s="91"/>
      <c r="BV7125" s="177">
        <v>2008</v>
      </c>
      <c r="BW7125" s="177">
        <v>1</v>
      </c>
      <c r="BX7125" s="177" t="s">
        <v>269</v>
      </c>
      <c r="BY7125" s="177" t="s">
        <v>262</v>
      </c>
      <c r="BZ7125" s="177" t="s">
        <v>263</v>
      </c>
      <c r="CA7125" s="177">
        <v>3</v>
      </c>
      <c r="CB7125" s="177" t="s">
        <v>264</v>
      </c>
      <c r="CC7125" s="122">
        <v>-136710.84</v>
      </c>
      <c r="CD7125" s="178" t="s">
        <v>189</v>
      </c>
      <c r="CE7125" s="177" t="s">
        <v>295</v>
      </c>
      <c r="CF7125" s="177" t="s">
        <v>295</v>
      </c>
      <c r="CG7125" s="83" t="s">
        <v>9</v>
      </c>
      <c r="CH7125" s="57"/>
      <c r="CV7125" s="51"/>
      <c r="CW7125" s="51"/>
      <c r="CX7125" s="51"/>
      <c r="CY7125" s="51"/>
      <c r="CZ7125" s="51"/>
      <c r="DA7125" s="51"/>
      <c r="DB7125" s="51"/>
      <c r="DC7125" s="51"/>
      <c r="DD7125" s="51"/>
    </row>
    <row r="7126" spans="73:108" ht="15" x14ac:dyDescent="0.25">
      <c r="BU7126" s="91"/>
      <c r="BV7126" s="177">
        <v>2008</v>
      </c>
      <c r="BW7126" s="177">
        <v>1</v>
      </c>
      <c r="BX7126" s="177" t="s">
        <v>269</v>
      </c>
      <c r="BY7126" s="177" t="s">
        <v>262</v>
      </c>
      <c r="BZ7126" s="177" t="s">
        <v>266</v>
      </c>
      <c r="CA7126" s="177">
        <v>3</v>
      </c>
      <c r="CB7126" s="177" t="s">
        <v>264</v>
      </c>
      <c r="CC7126" s="122">
        <v>-1960.2</v>
      </c>
      <c r="CD7126" s="178" t="s">
        <v>189</v>
      </c>
      <c r="CE7126" s="177" t="s">
        <v>295</v>
      </c>
      <c r="CF7126" s="177" t="s">
        <v>295</v>
      </c>
      <c r="CG7126" s="83" t="s">
        <v>9</v>
      </c>
      <c r="CH7126" s="57"/>
      <c r="CV7126" s="51"/>
      <c r="CW7126" s="51"/>
      <c r="CX7126" s="51"/>
      <c r="CY7126" s="51"/>
      <c r="CZ7126" s="51"/>
      <c r="DA7126" s="51"/>
      <c r="DB7126" s="51"/>
      <c r="DC7126" s="51"/>
      <c r="DD7126" s="51"/>
    </row>
    <row r="7127" spans="73:108" ht="15" x14ac:dyDescent="0.25">
      <c r="BU7127" s="91"/>
      <c r="BV7127" s="177">
        <v>2008</v>
      </c>
      <c r="BW7127" s="177">
        <v>1</v>
      </c>
      <c r="BX7127" s="177" t="s">
        <v>269</v>
      </c>
      <c r="BY7127" s="177" t="s">
        <v>262</v>
      </c>
      <c r="BZ7127" s="177" t="s">
        <v>316</v>
      </c>
      <c r="CA7127" s="177">
        <v>3</v>
      </c>
      <c r="CB7127" s="177" t="s">
        <v>473</v>
      </c>
      <c r="CC7127" s="122">
        <v>-18815.490000000002</v>
      </c>
      <c r="CD7127" s="178" t="s">
        <v>189</v>
      </c>
      <c r="CE7127" s="177" t="s">
        <v>295</v>
      </c>
      <c r="CF7127" s="177" t="s">
        <v>295</v>
      </c>
      <c r="CG7127" s="83" t="s">
        <v>9</v>
      </c>
      <c r="CH7127" s="57"/>
      <c r="CV7127" s="51"/>
      <c r="CW7127" s="51"/>
      <c r="CX7127" s="51"/>
      <c r="CY7127" s="51"/>
      <c r="CZ7127" s="51"/>
      <c r="DA7127" s="51"/>
      <c r="DB7127" s="51"/>
      <c r="DC7127" s="51"/>
      <c r="DD7127" s="51"/>
    </row>
    <row r="7128" spans="73:108" ht="15" x14ac:dyDescent="0.25">
      <c r="BU7128" s="91"/>
      <c r="BV7128" s="177">
        <v>2008</v>
      </c>
      <c r="BW7128" s="177">
        <v>1</v>
      </c>
      <c r="BX7128" s="177" t="s">
        <v>269</v>
      </c>
      <c r="BY7128" s="177" t="s">
        <v>262</v>
      </c>
      <c r="BZ7128" s="177" t="s">
        <v>316</v>
      </c>
      <c r="CA7128" s="177">
        <v>3</v>
      </c>
      <c r="CB7128" s="177" t="s">
        <v>358</v>
      </c>
      <c r="CC7128" s="122">
        <v>-50057.55</v>
      </c>
      <c r="CD7128" s="178" t="s">
        <v>189</v>
      </c>
      <c r="CE7128" s="177" t="s">
        <v>295</v>
      </c>
      <c r="CF7128" s="177" t="s">
        <v>295</v>
      </c>
      <c r="CG7128" s="83" t="s">
        <v>9</v>
      </c>
      <c r="CH7128" s="57"/>
      <c r="CV7128" s="51"/>
      <c r="CW7128" s="51"/>
      <c r="CX7128" s="51"/>
      <c r="CY7128" s="51"/>
      <c r="CZ7128" s="51"/>
      <c r="DA7128" s="51"/>
      <c r="DB7128" s="51"/>
      <c r="DC7128" s="51"/>
      <c r="DD7128" s="51"/>
    </row>
    <row r="7129" spans="73:108" ht="15" x14ac:dyDescent="0.25">
      <c r="BU7129" s="91"/>
      <c r="BV7129" s="177">
        <v>2008</v>
      </c>
      <c r="BW7129" s="177">
        <v>1</v>
      </c>
      <c r="BX7129" s="177" t="s">
        <v>269</v>
      </c>
      <c r="BY7129" s="177" t="s">
        <v>262</v>
      </c>
      <c r="BZ7129" s="177" t="s">
        <v>347</v>
      </c>
      <c r="CA7129" s="177">
        <v>3</v>
      </c>
      <c r="CB7129" s="177" t="s">
        <v>264</v>
      </c>
      <c r="CC7129" s="122">
        <v>-51356.6</v>
      </c>
      <c r="CD7129" s="178" t="s">
        <v>189</v>
      </c>
      <c r="CE7129" s="177" t="s">
        <v>295</v>
      </c>
      <c r="CF7129" s="177" t="s">
        <v>295</v>
      </c>
      <c r="CG7129" s="83" t="s">
        <v>9</v>
      </c>
      <c r="CH7129" s="57"/>
      <c r="CV7129" s="51"/>
      <c r="CW7129" s="51"/>
      <c r="CX7129" s="51"/>
      <c r="CY7129" s="51"/>
      <c r="CZ7129" s="51"/>
      <c r="DA7129" s="51"/>
      <c r="DB7129" s="51"/>
      <c r="DC7129" s="51"/>
      <c r="DD7129" s="51"/>
    </row>
    <row r="7130" spans="73:108" ht="15" x14ac:dyDescent="0.25">
      <c r="BU7130" s="91"/>
      <c r="BV7130" s="177">
        <v>2008</v>
      </c>
      <c r="BW7130" s="177">
        <v>1</v>
      </c>
      <c r="BX7130" s="177" t="s">
        <v>269</v>
      </c>
      <c r="BY7130" s="177" t="s">
        <v>262</v>
      </c>
      <c r="BZ7130" s="177" t="s">
        <v>347</v>
      </c>
      <c r="CA7130" s="177">
        <v>3</v>
      </c>
      <c r="CB7130" s="177" t="s">
        <v>473</v>
      </c>
      <c r="CC7130" s="122">
        <v>-62602</v>
      </c>
      <c r="CD7130" s="178" t="s">
        <v>189</v>
      </c>
      <c r="CE7130" s="177" t="s">
        <v>295</v>
      </c>
      <c r="CF7130" s="177" t="s">
        <v>295</v>
      </c>
      <c r="CG7130" s="83" t="s">
        <v>9</v>
      </c>
      <c r="CH7130" s="57"/>
      <c r="CV7130" s="51"/>
      <c r="CW7130" s="51"/>
      <c r="CX7130" s="51"/>
      <c r="CY7130" s="51"/>
      <c r="CZ7130" s="51"/>
      <c r="DA7130" s="51"/>
      <c r="DB7130" s="51"/>
      <c r="DC7130" s="51"/>
      <c r="DD7130" s="51"/>
    </row>
    <row r="7131" spans="73:108" ht="15" x14ac:dyDescent="0.25">
      <c r="BU7131" s="91"/>
      <c r="BV7131" s="177">
        <v>2008</v>
      </c>
      <c r="BW7131" s="177">
        <v>1</v>
      </c>
      <c r="BX7131" s="177" t="s">
        <v>269</v>
      </c>
      <c r="BY7131" s="177" t="s">
        <v>262</v>
      </c>
      <c r="BZ7131" s="177" t="s">
        <v>263</v>
      </c>
      <c r="CA7131" s="177">
        <v>7</v>
      </c>
      <c r="CB7131" s="177" t="s">
        <v>264</v>
      </c>
      <c r="CC7131" s="122">
        <v>-4099.93</v>
      </c>
      <c r="CD7131" s="178" t="s">
        <v>189</v>
      </c>
      <c r="CE7131" s="177" t="s">
        <v>295</v>
      </c>
      <c r="CF7131" s="177" t="s">
        <v>295</v>
      </c>
      <c r="CG7131" s="83" t="s">
        <v>89</v>
      </c>
      <c r="CH7131" s="57"/>
      <c r="CV7131" s="51"/>
      <c r="CW7131" s="51"/>
      <c r="CX7131" s="51"/>
      <c r="CY7131" s="51"/>
      <c r="CZ7131" s="51"/>
      <c r="DA7131" s="51"/>
      <c r="DB7131" s="51"/>
      <c r="DC7131" s="51"/>
      <c r="DD7131" s="51"/>
    </row>
    <row r="7132" spans="73:108" ht="15" x14ac:dyDescent="0.25">
      <c r="BU7132" s="91"/>
      <c r="BV7132" s="177">
        <v>2008</v>
      </c>
      <c r="BW7132" s="177">
        <v>2</v>
      </c>
      <c r="BX7132" s="177" t="s">
        <v>269</v>
      </c>
      <c r="BY7132" s="177" t="s">
        <v>262</v>
      </c>
      <c r="BZ7132" s="177" t="s">
        <v>277</v>
      </c>
      <c r="CA7132" s="177">
        <v>3</v>
      </c>
      <c r="CB7132" s="177" t="s">
        <v>264</v>
      </c>
      <c r="CC7132" s="122">
        <v>-5853.14</v>
      </c>
      <c r="CD7132" s="178" t="s">
        <v>189</v>
      </c>
      <c r="CE7132" s="177" t="s">
        <v>295</v>
      </c>
      <c r="CF7132" s="177" t="s">
        <v>295</v>
      </c>
      <c r="CG7132" s="83" t="s">
        <v>9</v>
      </c>
      <c r="CH7132" s="57"/>
      <c r="CV7132" s="51"/>
      <c r="CW7132" s="51"/>
      <c r="CX7132" s="51"/>
      <c r="CY7132" s="51"/>
      <c r="CZ7132" s="51"/>
      <c r="DA7132" s="51"/>
      <c r="DB7132" s="51"/>
      <c r="DC7132" s="51"/>
      <c r="DD7132" s="51"/>
    </row>
    <row r="7133" spans="73:108" ht="15" x14ac:dyDescent="0.25">
      <c r="BU7133" s="91"/>
      <c r="BV7133" s="177">
        <v>2008</v>
      </c>
      <c r="BW7133" s="177">
        <v>2</v>
      </c>
      <c r="BX7133" s="177" t="s">
        <v>269</v>
      </c>
      <c r="BY7133" s="177" t="s">
        <v>262</v>
      </c>
      <c r="BZ7133" s="177" t="s">
        <v>263</v>
      </c>
      <c r="CA7133" s="177">
        <v>3</v>
      </c>
      <c r="CB7133" s="177" t="s">
        <v>264</v>
      </c>
      <c r="CC7133" s="122">
        <v>-19209.400000000001</v>
      </c>
      <c r="CD7133" s="178" t="s">
        <v>189</v>
      </c>
      <c r="CE7133" s="177" t="s">
        <v>295</v>
      </c>
      <c r="CF7133" s="177" t="s">
        <v>295</v>
      </c>
      <c r="CG7133" s="83" t="s">
        <v>9</v>
      </c>
      <c r="CH7133" s="57"/>
      <c r="CV7133" s="51"/>
      <c r="CW7133" s="51"/>
      <c r="CX7133" s="51"/>
      <c r="CY7133" s="51"/>
      <c r="CZ7133" s="51"/>
      <c r="DA7133" s="51"/>
      <c r="DB7133" s="51"/>
      <c r="DC7133" s="51"/>
      <c r="DD7133" s="51"/>
    </row>
    <row r="7134" spans="73:108" ht="15" x14ac:dyDescent="0.25">
      <c r="BU7134" s="91"/>
      <c r="BV7134" s="177">
        <v>2008</v>
      </c>
      <c r="BW7134" s="177">
        <v>2</v>
      </c>
      <c r="BX7134" s="177" t="s">
        <v>269</v>
      </c>
      <c r="BY7134" s="177" t="s">
        <v>262</v>
      </c>
      <c r="BZ7134" s="177" t="s">
        <v>268</v>
      </c>
      <c r="CA7134" s="177">
        <v>3</v>
      </c>
      <c r="CB7134" s="177" t="s">
        <v>264</v>
      </c>
      <c r="CC7134" s="122">
        <v>-96194.64</v>
      </c>
      <c r="CD7134" s="178" t="s">
        <v>189</v>
      </c>
      <c r="CE7134" s="177" t="s">
        <v>295</v>
      </c>
      <c r="CF7134" s="177" t="s">
        <v>295</v>
      </c>
      <c r="CG7134" s="83" t="s">
        <v>9</v>
      </c>
      <c r="CH7134" s="57"/>
      <c r="CV7134" s="51"/>
      <c r="CW7134" s="51"/>
      <c r="CX7134" s="51"/>
      <c r="CY7134" s="51"/>
      <c r="CZ7134" s="51"/>
      <c r="DA7134" s="51"/>
      <c r="DB7134" s="51"/>
      <c r="DC7134" s="51"/>
      <c r="DD7134" s="51"/>
    </row>
    <row r="7135" spans="73:108" ht="15" x14ac:dyDescent="0.25">
      <c r="BU7135" s="91"/>
      <c r="BV7135" s="177">
        <v>2008</v>
      </c>
      <c r="BW7135" s="177">
        <v>2</v>
      </c>
      <c r="BX7135" s="177" t="s">
        <v>269</v>
      </c>
      <c r="BY7135" s="177" t="s">
        <v>262</v>
      </c>
      <c r="BZ7135" s="177" t="s">
        <v>316</v>
      </c>
      <c r="CA7135" s="177">
        <v>3</v>
      </c>
      <c r="CB7135" s="177" t="s">
        <v>358</v>
      </c>
      <c r="CC7135" s="122">
        <v>-1973.52</v>
      </c>
      <c r="CD7135" s="178" t="s">
        <v>189</v>
      </c>
      <c r="CE7135" s="177" t="s">
        <v>295</v>
      </c>
      <c r="CF7135" s="177" t="s">
        <v>295</v>
      </c>
      <c r="CG7135" s="83" t="s">
        <v>9</v>
      </c>
      <c r="CH7135" s="57"/>
      <c r="CV7135" s="51"/>
      <c r="CW7135" s="51"/>
      <c r="CX7135" s="51"/>
      <c r="CY7135" s="51"/>
      <c r="CZ7135" s="51"/>
      <c r="DA7135" s="51"/>
      <c r="DB7135" s="51"/>
      <c r="DC7135" s="51"/>
      <c r="DD7135" s="51"/>
    </row>
    <row r="7136" spans="73:108" ht="15" x14ac:dyDescent="0.25">
      <c r="BU7136" s="91"/>
      <c r="BV7136" s="177">
        <v>2008</v>
      </c>
      <c r="BW7136" s="177">
        <v>2</v>
      </c>
      <c r="BX7136" s="177" t="s">
        <v>269</v>
      </c>
      <c r="BY7136" s="177" t="s">
        <v>262</v>
      </c>
      <c r="BZ7136" s="177" t="s">
        <v>347</v>
      </c>
      <c r="CA7136" s="177">
        <v>3</v>
      </c>
      <c r="CB7136" s="177" t="s">
        <v>264</v>
      </c>
      <c r="CC7136" s="122">
        <v>-15220.05</v>
      </c>
      <c r="CD7136" s="178" t="s">
        <v>189</v>
      </c>
      <c r="CE7136" s="177" t="s">
        <v>295</v>
      </c>
      <c r="CF7136" s="177" t="s">
        <v>295</v>
      </c>
      <c r="CG7136" s="83" t="s">
        <v>9</v>
      </c>
      <c r="CH7136" s="57"/>
      <c r="CV7136" s="51"/>
      <c r="CW7136" s="51"/>
      <c r="CX7136" s="51"/>
      <c r="CY7136" s="51"/>
      <c r="CZ7136" s="51"/>
      <c r="DA7136" s="51"/>
      <c r="DB7136" s="51"/>
      <c r="DC7136" s="51"/>
      <c r="DD7136" s="51"/>
    </row>
    <row r="7137" spans="73:108" ht="15" x14ac:dyDescent="0.25">
      <c r="BU7137" s="91"/>
      <c r="BV7137" s="177">
        <v>2008</v>
      </c>
      <c r="BW7137" s="177">
        <v>3</v>
      </c>
      <c r="BX7137" s="177" t="s">
        <v>269</v>
      </c>
      <c r="BY7137" s="177" t="s">
        <v>262</v>
      </c>
      <c r="BZ7137" s="177" t="s">
        <v>277</v>
      </c>
      <c r="CA7137" s="177">
        <v>3</v>
      </c>
      <c r="CB7137" s="177" t="s">
        <v>264</v>
      </c>
      <c r="CC7137" s="122">
        <v>-313.17</v>
      </c>
      <c r="CD7137" s="178" t="s">
        <v>202</v>
      </c>
      <c r="CE7137" s="177" t="s">
        <v>295</v>
      </c>
      <c r="CF7137" s="177" t="s">
        <v>295</v>
      </c>
      <c r="CG7137" s="83" t="s">
        <v>9</v>
      </c>
      <c r="CH7137" s="57"/>
      <c r="CV7137" s="51"/>
      <c r="CW7137" s="51"/>
      <c r="CX7137" s="51"/>
      <c r="CY7137" s="51"/>
      <c r="CZ7137" s="51"/>
      <c r="DA7137" s="51"/>
      <c r="DB7137" s="51"/>
      <c r="DC7137" s="51"/>
      <c r="DD7137" s="51"/>
    </row>
    <row r="7138" spans="73:108" ht="15" x14ac:dyDescent="0.25">
      <c r="BU7138" s="91"/>
      <c r="BV7138" s="177">
        <v>2008</v>
      </c>
      <c r="BW7138" s="177">
        <v>3</v>
      </c>
      <c r="BX7138" s="177" t="s">
        <v>269</v>
      </c>
      <c r="BY7138" s="177" t="s">
        <v>262</v>
      </c>
      <c r="BZ7138" s="177" t="s">
        <v>277</v>
      </c>
      <c r="CA7138" s="177">
        <v>3</v>
      </c>
      <c r="CB7138" s="177" t="s">
        <v>264</v>
      </c>
      <c r="CC7138" s="122">
        <v>-104261.8</v>
      </c>
      <c r="CD7138" s="178" t="s">
        <v>189</v>
      </c>
      <c r="CE7138" s="177" t="s">
        <v>295</v>
      </c>
      <c r="CF7138" s="177" t="s">
        <v>295</v>
      </c>
      <c r="CG7138" s="83" t="s">
        <v>9</v>
      </c>
      <c r="CH7138" s="57"/>
      <c r="CV7138" s="51"/>
      <c r="CW7138" s="51"/>
      <c r="CX7138" s="51"/>
      <c r="CY7138" s="51"/>
      <c r="CZ7138" s="51"/>
      <c r="DA7138" s="51"/>
      <c r="DB7138" s="51"/>
      <c r="DC7138" s="51"/>
      <c r="DD7138" s="51"/>
    </row>
    <row r="7139" spans="73:108" ht="15" x14ac:dyDescent="0.25">
      <c r="BU7139" s="91"/>
      <c r="BV7139" s="177">
        <v>2008</v>
      </c>
      <c r="BW7139" s="177">
        <v>3</v>
      </c>
      <c r="BX7139" s="177" t="s">
        <v>269</v>
      </c>
      <c r="BY7139" s="177" t="s">
        <v>262</v>
      </c>
      <c r="BZ7139" s="177" t="s">
        <v>263</v>
      </c>
      <c r="CA7139" s="177">
        <v>3</v>
      </c>
      <c r="CB7139" s="177" t="s">
        <v>264</v>
      </c>
      <c r="CC7139" s="122">
        <v>-1700</v>
      </c>
      <c r="CD7139" s="178" t="s">
        <v>189</v>
      </c>
      <c r="CE7139" s="177" t="s">
        <v>295</v>
      </c>
      <c r="CF7139" s="177" t="s">
        <v>295</v>
      </c>
      <c r="CG7139" s="83" t="s">
        <v>9</v>
      </c>
      <c r="CH7139" s="57"/>
      <c r="CV7139" s="51"/>
      <c r="CW7139" s="51"/>
      <c r="CX7139" s="51"/>
      <c r="CY7139" s="51"/>
      <c r="CZ7139" s="51"/>
      <c r="DA7139" s="51"/>
      <c r="DB7139" s="51"/>
      <c r="DC7139" s="51"/>
      <c r="DD7139" s="51"/>
    </row>
    <row r="7140" spans="73:108" ht="15" x14ac:dyDescent="0.25">
      <c r="BU7140" s="91"/>
      <c r="BV7140" s="177">
        <v>2008</v>
      </c>
      <c r="BW7140" s="177">
        <v>3</v>
      </c>
      <c r="BX7140" s="177" t="s">
        <v>269</v>
      </c>
      <c r="BY7140" s="177" t="s">
        <v>262</v>
      </c>
      <c r="BZ7140" s="177" t="s">
        <v>266</v>
      </c>
      <c r="CA7140" s="177">
        <v>3</v>
      </c>
      <c r="CB7140" s="177" t="s">
        <v>264</v>
      </c>
      <c r="CC7140" s="122">
        <v>-50000</v>
      </c>
      <c r="CD7140" s="178" t="s">
        <v>189</v>
      </c>
      <c r="CE7140" s="177" t="s">
        <v>295</v>
      </c>
      <c r="CF7140" s="177" t="s">
        <v>295</v>
      </c>
      <c r="CG7140" s="83" t="s">
        <v>9</v>
      </c>
      <c r="CH7140" s="57"/>
      <c r="CV7140" s="51"/>
      <c r="CW7140" s="51"/>
      <c r="CX7140" s="51"/>
      <c r="CY7140" s="51"/>
      <c r="CZ7140" s="51"/>
      <c r="DA7140" s="51"/>
      <c r="DB7140" s="51"/>
      <c r="DC7140" s="51"/>
      <c r="DD7140" s="51"/>
    </row>
    <row r="7141" spans="73:108" ht="15" x14ac:dyDescent="0.25">
      <c r="BU7141" s="91"/>
      <c r="BV7141" s="177">
        <v>2008</v>
      </c>
      <c r="BW7141" s="177">
        <v>3</v>
      </c>
      <c r="BX7141" s="177" t="s">
        <v>269</v>
      </c>
      <c r="BY7141" s="177" t="s">
        <v>262</v>
      </c>
      <c r="BZ7141" s="177" t="s">
        <v>267</v>
      </c>
      <c r="CA7141" s="177">
        <v>3</v>
      </c>
      <c r="CB7141" s="177" t="s">
        <v>264</v>
      </c>
      <c r="CC7141" s="122">
        <v>-50000</v>
      </c>
      <c r="CD7141" s="178" t="s">
        <v>189</v>
      </c>
      <c r="CE7141" s="177" t="s">
        <v>295</v>
      </c>
      <c r="CF7141" s="177" t="s">
        <v>295</v>
      </c>
      <c r="CG7141" s="83" t="s">
        <v>9</v>
      </c>
      <c r="CH7141" s="57"/>
      <c r="CV7141" s="51"/>
      <c r="CW7141" s="51"/>
      <c r="CX7141" s="51"/>
      <c r="CY7141" s="51"/>
      <c r="CZ7141" s="51"/>
      <c r="DA7141" s="51"/>
      <c r="DB7141" s="51"/>
      <c r="DC7141" s="51"/>
      <c r="DD7141" s="51"/>
    </row>
    <row r="7142" spans="73:108" ht="15" x14ac:dyDescent="0.25">
      <c r="BU7142" s="91"/>
      <c r="BV7142" s="177">
        <v>2008</v>
      </c>
      <c r="BW7142" s="177">
        <v>3</v>
      </c>
      <c r="BX7142" s="177" t="s">
        <v>269</v>
      </c>
      <c r="BY7142" s="177" t="s">
        <v>262</v>
      </c>
      <c r="BZ7142" s="177" t="s">
        <v>268</v>
      </c>
      <c r="CA7142" s="177">
        <v>3</v>
      </c>
      <c r="CB7142" s="177" t="s">
        <v>264</v>
      </c>
      <c r="CC7142" s="122">
        <v>-146478.78</v>
      </c>
      <c r="CD7142" s="178" t="s">
        <v>189</v>
      </c>
      <c r="CE7142" s="177" t="s">
        <v>295</v>
      </c>
      <c r="CF7142" s="177" t="s">
        <v>295</v>
      </c>
      <c r="CG7142" s="83" t="s">
        <v>9</v>
      </c>
      <c r="CH7142" s="57"/>
      <c r="CV7142" s="51"/>
      <c r="CW7142" s="51"/>
      <c r="CX7142" s="51"/>
      <c r="CY7142" s="51"/>
      <c r="CZ7142" s="51"/>
      <c r="DA7142" s="51"/>
      <c r="DB7142" s="51"/>
      <c r="DC7142" s="51"/>
      <c r="DD7142" s="51"/>
    </row>
    <row r="7143" spans="73:108" ht="15" x14ac:dyDescent="0.25">
      <c r="BU7143" s="91"/>
      <c r="BV7143" s="177">
        <v>2008</v>
      </c>
      <c r="BW7143" s="177">
        <v>3</v>
      </c>
      <c r="BX7143" s="177" t="s">
        <v>269</v>
      </c>
      <c r="BY7143" s="177" t="s">
        <v>262</v>
      </c>
      <c r="BZ7143" s="177" t="s">
        <v>316</v>
      </c>
      <c r="CA7143" s="177">
        <v>3</v>
      </c>
      <c r="CB7143" s="177" t="s">
        <v>264</v>
      </c>
      <c r="CC7143" s="122">
        <v>-57179</v>
      </c>
      <c r="CD7143" s="178" t="s">
        <v>189</v>
      </c>
      <c r="CE7143" s="177" t="s">
        <v>295</v>
      </c>
      <c r="CF7143" s="177" t="s">
        <v>295</v>
      </c>
      <c r="CG7143" s="83" t="s">
        <v>9</v>
      </c>
      <c r="CH7143" s="57"/>
      <c r="CV7143" s="51"/>
      <c r="CW7143" s="51"/>
      <c r="CX7143" s="51"/>
      <c r="CY7143" s="51"/>
      <c r="CZ7143" s="51"/>
      <c r="DA7143" s="51"/>
      <c r="DB7143" s="51"/>
      <c r="DC7143" s="51"/>
      <c r="DD7143" s="51"/>
    </row>
    <row r="7144" spans="73:108" ht="15" x14ac:dyDescent="0.25">
      <c r="BU7144" s="91"/>
      <c r="BV7144" s="177">
        <v>2008</v>
      </c>
      <c r="BW7144" s="177">
        <v>3</v>
      </c>
      <c r="BX7144" s="177" t="s">
        <v>269</v>
      </c>
      <c r="BY7144" s="177" t="s">
        <v>262</v>
      </c>
      <c r="BZ7144" s="177" t="s">
        <v>316</v>
      </c>
      <c r="CA7144" s="177">
        <v>3</v>
      </c>
      <c r="CB7144" s="177" t="s">
        <v>358</v>
      </c>
      <c r="CC7144" s="122">
        <v>-1973.52</v>
      </c>
      <c r="CD7144" s="178" t="s">
        <v>189</v>
      </c>
      <c r="CE7144" s="177" t="s">
        <v>295</v>
      </c>
      <c r="CF7144" s="177" t="s">
        <v>295</v>
      </c>
      <c r="CG7144" s="83" t="s">
        <v>9</v>
      </c>
      <c r="CH7144" s="57"/>
      <c r="CV7144" s="51"/>
      <c r="CW7144" s="51"/>
      <c r="CX7144" s="51"/>
      <c r="CY7144" s="51"/>
      <c r="CZ7144" s="51"/>
      <c r="DA7144" s="51"/>
      <c r="DB7144" s="51"/>
      <c r="DC7144" s="51"/>
      <c r="DD7144" s="51"/>
    </row>
    <row r="7145" spans="73:108" ht="15" x14ac:dyDescent="0.25">
      <c r="BU7145" s="91"/>
      <c r="BV7145" s="177">
        <v>2008</v>
      </c>
      <c r="BW7145" s="177">
        <v>3</v>
      </c>
      <c r="BX7145" s="177" t="s">
        <v>269</v>
      </c>
      <c r="BY7145" s="177" t="s">
        <v>262</v>
      </c>
      <c r="BZ7145" s="177" t="s">
        <v>347</v>
      </c>
      <c r="CA7145" s="177">
        <v>3</v>
      </c>
      <c r="CB7145" s="177" t="s">
        <v>264</v>
      </c>
      <c r="CC7145" s="122">
        <v>-514.54</v>
      </c>
      <c r="CD7145" s="178" t="s">
        <v>189</v>
      </c>
      <c r="CE7145" s="177" t="s">
        <v>295</v>
      </c>
      <c r="CF7145" s="177" t="s">
        <v>295</v>
      </c>
      <c r="CG7145" s="83" t="s">
        <v>9</v>
      </c>
      <c r="CH7145" s="57"/>
      <c r="CV7145" s="51"/>
      <c r="CW7145" s="51"/>
      <c r="CX7145" s="51"/>
      <c r="CY7145" s="51"/>
      <c r="CZ7145" s="51"/>
      <c r="DA7145" s="51"/>
      <c r="DB7145" s="51"/>
      <c r="DC7145" s="51"/>
      <c r="DD7145" s="51"/>
    </row>
    <row r="7146" spans="73:108" ht="15" x14ac:dyDescent="0.25">
      <c r="BU7146" s="91"/>
      <c r="BV7146" s="177">
        <v>2008</v>
      </c>
      <c r="BW7146" s="177">
        <v>3</v>
      </c>
      <c r="BX7146" s="177" t="s">
        <v>269</v>
      </c>
      <c r="BY7146" s="177" t="s">
        <v>262</v>
      </c>
      <c r="BZ7146" s="177" t="s">
        <v>277</v>
      </c>
      <c r="CA7146" s="177">
        <v>7</v>
      </c>
      <c r="CB7146" s="177" t="s">
        <v>264</v>
      </c>
      <c r="CC7146" s="122">
        <v>-221.19</v>
      </c>
      <c r="CD7146" s="178" t="s">
        <v>202</v>
      </c>
      <c r="CE7146" s="177" t="s">
        <v>295</v>
      </c>
      <c r="CF7146" s="177" t="s">
        <v>295</v>
      </c>
      <c r="CG7146" s="83" t="s">
        <v>89</v>
      </c>
      <c r="CH7146" s="57"/>
      <c r="CV7146" s="51"/>
      <c r="CW7146" s="51"/>
      <c r="CX7146" s="51"/>
      <c r="CY7146" s="51"/>
      <c r="CZ7146" s="51"/>
      <c r="DA7146" s="51"/>
      <c r="DB7146" s="51"/>
      <c r="DC7146" s="51"/>
      <c r="DD7146" s="51"/>
    </row>
    <row r="7147" spans="73:108" ht="15" x14ac:dyDescent="0.25">
      <c r="BU7147" s="91"/>
      <c r="BV7147" s="177">
        <v>2008</v>
      </c>
      <c r="BW7147" s="177">
        <v>4</v>
      </c>
      <c r="BX7147" s="177" t="s">
        <v>269</v>
      </c>
      <c r="BY7147" s="177" t="s">
        <v>262</v>
      </c>
      <c r="BZ7147" s="177" t="s">
        <v>277</v>
      </c>
      <c r="CA7147" s="177">
        <v>3</v>
      </c>
      <c r="CB7147" s="177" t="s">
        <v>264</v>
      </c>
      <c r="CC7147" s="122">
        <v>-215246.07</v>
      </c>
      <c r="CD7147" s="178" t="s">
        <v>189</v>
      </c>
      <c r="CE7147" s="177" t="s">
        <v>295</v>
      </c>
      <c r="CF7147" s="177" t="s">
        <v>295</v>
      </c>
      <c r="CG7147" s="83" t="s">
        <v>9</v>
      </c>
      <c r="CH7147" s="57"/>
      <c r="CV7147" s="51"/>
      <c r="CW7147" s="51"/>
      <c r="CX7147" s="51"/>
      <c r="CY7147" s="51"/>
      <c r="CZ7147" s="51"/>
      <c r="DA7147" s="51"/>
      <c r="DB7147" s="51"/>
      <c r="DC7147" s="51"/>
      <c r="DD7147" s="51"/>
    </row>
    <row r="7148" spans="73:108" ht="15" x14ac:dyDescent="0.25">
      <c r="BU7148" s="91"/>
      <c r="BV7148" s="177">
        <v>2008</v>
      </c>
      <c r="BW7148" s="177">
        <v>4</v>
      </c>
      <c r="BX7148" s="177" t="s">
        <v>269</v>
      </c>
      <c r="BY7148" s="177" t="s">
        <v>262</v>
      </c>
      <c r="BZ7148" s="177" t="s">
        <v>266</v>
      </c>
      <c r="CA7148" s="177">
        <v>3</v>
      </c>
      <c r="CB7148" s="177" t="s">
        <v>264</v>
      </c>
      <c r="CC7148" s="122">
        <v>-150000</v>
      </c>
      <c r="CD7148" s="178" t="s">
        <v>189</v>
      </c>
      <c r="CE7148" s="177" t="s">
        <v>295</v>
      </c>
      <c r="CF7148" s="177" t="s">
        <v>295</v>
      </c>
      <c r="CG7148" s="83" t="s">
        <v>9</v>
      </c>
      <c r="CH7148" s="57"/>
      <c r="CV7148" s="51"/>
      <c r="CW7148" s="51"/>
      <c r="CX7148" s="51"/>
      <c r="CY7148" s="51"/>
      <c r="CZ7148" s="51"/>
      <c r="DA7148" s="51"/>
      <c r="DB7148" s="51"/>
      <c r="DC7148" s="51"/>
      <c r="DD7148" s="51"/>
    </row>
    <row r="7149" spans="73:108" ht="15" x14ac:dyDescent="0.25">
      <c r="BU7149" s="91"/>
      <c r="BV7149" s="177">
        <v>2008</v>
      </c>
      <c r="BW7149" s="177">
        <v>4</v>
      </c>
      <c r="BX7149" s="177" t="s">
        <v>269</v>
      </c>
      <c r="BY7149" s="177" t="s">
        <v>262</v>
      </c>
      <c r="BZ7149" s="177" t="s">
        <v>267</v>
      </c>
      <c r="CA7149" s="177">
        <v>3</v>
      </c>
      <c r="CB7149" s="177" t="s">
        <v>264</v>
      </c>
      <c r="CC7149" s="122">
        <v>-180000</v>
      </c>
      <c r="CD7149" s="178" t="s">
        <v>189</v>
      </c>
      <c r="CE7149" s="177" t="s">
        <v>295</v>
      </c>
      <c r="CF7149" s="177" t="s">
        <v>295</v>
      </c>
      <c r="CG7149" s="83" t="s">
        <v>9</v>
      </c>
      <c r="CH7149" s="57"/>
      <c r="CV7149" s="51"/>
      <c r="CW7149" s="51"/>
      <c r="CX7149" s="51"/>
      <c r="CY7149" s="51"/>
      <c r="CZ7149" s="51"/>
      <c r="DA7149" s="51"/>
      <c r="DB7149" s="51"/>
      <c r="DC7149" s="51"/>
      <c r="DD7149" s="51"/>
    </row>
    <row r="7150" spans="73:108" ht="15" x14ac:dyDescent="0.25">
      <c r="BU7150" s="91"/>
      <c r="BV7150" s="177">
        <v>2008</v>
      </c>
      <c r="BW7150" s="177">
        <v>4</v>
      </c>
      <c r="BX7150" s="177" t="s">
        <v>269</v>
      </c>
      <c r="BY7150" s="177" t="s">
        <v>262</v>
      </c>
      <c r="BZ7150" s="177" t="s">
        <v>268</v>
      </c>
      <c r="CA7150" s="177">
        <v>3</v>
      </c>
      <c r="CB7150" s="177" t="s">
        <v>264</v>
      </c>
      <c r="CC7150" s="122">
        <v>-344835.56</v>
      </c>
      <c r="CD7150" s="178" t="s">
        <v>189</v>
      </c>
      <c r="CE7150" s="177" t="s">
        <v>295</v>
      </c>
      <c r="CF7150" s="177" t="s">
        <v>295</v>
      </c>
      <c r="CG7150" s="83" t="s">
        <v>9</v>
      </c>
      <c r="CH7150" s="57"/>
      <c r="CV7150" s="51"/>
      <c r="CW7150" s="51"/>
      <c r="CX7150" s="51"/>
      <c r="CY7150" s="51"/>
      <c r="CZ7150" s="51"/>
      <c r="DA7150" s="51"/>
      <c r="DB7150" s="51"/>
      <c r="DC7150" s="51"/>
      <c r="DD7150" s="51"/>
    </row>
    <row r="7151" spans="73:108" ht="15" x14ac:dyDescent="0.25">
      <c r="BU7151" s="91"/>
      <c r="BV7151" s="177">
        <v>2008</v>
      </c>
      <c r="BW7151" s="177">
        <v>4</v>
      </c>
      <c r="BX7151" s="177" t="s">
        <v>269</v>
      </c>
      <c r="BY7151" s="177" t="s">
        <v>262</v>
      </c>
      <c r="BZ7151" s="177" t="s">
        <v>316</v>
      </c>
      <c r="CA7151" s="177">
        <v>3</v>
      </c>
      <c r="CB7151" s="177" t="s">
        <v>264</v>
      </c>
      <c r="CC7151" s="122">
        <v>-150000</v>
      </c>
      <c r="CD7151" s="178" t="s">
        <v>189</v>
      </c>
      <c r="CE7151" s="177" t="s">
        <v>295</v>
      </c>
      <c r="CF7151" s="177" t="s">
        <v>295</v>
      </c>
      <c r="CG7151" s="83" t="s">
        <v>9</v>
      </c>
      <c r="CH7151" s="57"/>
      <c r="CV7151" s="51"/>
      <c r="CW7151" s="51"/>
      <c r="CX7151" s="51"/>
      <c r="CY7151" s="51"/>
      <c r="CZ7151" s="51"/>
      <c r="DA7151" s="51"/>
      <c r="DB7151" s="51"/>
      <c r="DC7151" s="51"/>
      <c r="DD7151" s="51"/>
    </row>
    <row r="7152" spans="73:108" ht="15" x14ac:dyDescent="0.25">
      <c r="BU7152" s="91"/>
      <c r="BV7152" s="177">
        <v>2008</v>
      </c>
      <c r="BW7152" s="177">
        <v>4</v>
      </c>
      <c r="BX7152" s="177" t="s">
        <v>269</v>
      </c>
      <c r="BY7152" s="177" t="s">
        <v>262</v>
      </c>
      <c r="BZ7152" s="177" t="s">
        <v>316</v>
      </c>
      <c r="CA7152" s="177">
        <v>3</v>
      </c>
      <c r="CB7152" s="177" t="s">
        <v>358</v>
      </c>
      <c r="CC7152" s="122">
        <v>-1973.52</v>
      </c>
      <c r="CD7152" s="178" t="s">
        <v>189</v>
      </c>
      <c r="CE7152" s="177" t="s">
        <v>295</v>
      </c>
      <c r="CF7152" s="177" t="s">
        <v>295</v>
      </c>
      <c r="CG7152" s="83" t="s">
        <v>9</v>
      </c>
      <c r="CH7152" s="57"/>
      <c r="CV7152" s="51"/>
      <c r="CW7152" s="51"/>
      <c r="CX7152" s="51"/>
      <c r="CY7152" s="51"/>
      <c r="CZ7152" s="51"/>
      <c r="DA7152" s="51"/>
      <c r="DB7152" s="51"/>
      <c r="DC7152" s="51"/>
      <c r="DD7152" s="51"/>
    </row>
    <row r="7153" spans="73:108" ht="15" x14ac:dyDescent="0.25">
      <c r="BU7153" s="91"/>
      <c r="BV7153" s="177">
        <v>2008</v>
      </c>
      <c r="BW7153" s="177">
        <v>4</v>
      </c>
      <c r="BX7153" s="177" t="s">
        <v>269</v>
      </c>
      <c r="BY7153" s="177" t="s">
        <v>262</v>
      </c>
      <c r="BZ7153" s="177" t="s">
        <v>347</v>
      </c>
      <c r="CA7153" s="177">
        <v>3</v>
      </c>
      <c r="CB7153" s="177" t="s">
        <v>264</v>
      </c>
      <c r="CC7153" s="122">
        <v>-4938.3100000000004</v>
      </c>
      <c r="CD7153" s="178" t="s">
        <v>189</v>
      </c>
      <c r="CE7153" s="177" t="s">
        <v>295</v>
      </c>
      <c r="CF7153" s="177" t="s">
        <v>295</v>
      </c>
      <c r="CG7153" s="83" t="s">
        <v>9</v>
      </c>
      <c r="CH7153" s="57"/>
      <c r="CV7153" s="51"/>
      <c r="CW7153" s="51"/>
      <c r="CX7153" s="51"/>
      <c r="CY7153" s="51"/>
      <c r="CZ7153" s="51"/>
      <c r="DA7153" s="51"/>
      <c r="DB7153" s="51"/>
      <c r="DC7153" s="51"/>
      <c r="DD7153" s="51"/>
    </row>
    <row r="7154" spans="73:108" ht="15" x14ac:dyDescent="0.25">
      <c r="BU7154" s="91"/>
      <c r="BV7154" s="177">
        <v>2008</v>
      </c>
      <c r="BW7154" s="177">
        <v>4</v>
      </c>
      <c r="BX7154" s="177" t="s">
        <v>269</v>
      </c>
      <c r="BY7154" s="177" t="s">
        <v>262</v>
      </c>
      <c r="BZ7154" s="177" t="s">
        <v>267</v>
      </c>
      <c r="CA7154" s="177">
        <v>7</v>
      </c>
      <c r="CB7154" s="177" t="s">
        <v>264</v>
      </c>
      <c r="CC7154" s="122">
        <v>-2095.38</v>
      </c>
      <c r="CD7154" s="178" t="s">
        <v>189</v>
      </c>
      <c r="CE7154" s="177" t="s">
        <v>295</v>
      </c>
      <c r="CF7154" s="177" t="s">
        <v>295</v>
      </c>
      <c r="CG7154" s="83" t="s">
        <v>89</v>
      </c>
      <c r="CH7154" s="57"/>
      <c r="CV7154" s="51"/>
      <c r="CW7154" s="51"/>
      <c r="CX7154" s="51"/>
      <c r="CY7154" s="51"/>
      <c r="CZ7154" s="51"/>
      <c r="DA7154" s="51"/>
      <c r="DB7154" s="51"/>
      <c r="DC7154" s="51"/>
      <c r="DD7154" s="51"/>
    </row>
    <row r="7155" spans="73:108" ht="15" x14ac:dyDescent="0.25">
      <c r="BU7155" s="91"/>
      <c r="BV7155" s="177">
        <v>2008</v>
      </c>
      <c r="BW7155" s="177">
        <v>5</v>
      </c>
      <c r="BX7155" s="177" t="s">
        <v>269</v>
      </c>
      <c r="BY7155" s="177" t="s">
        <v>262</v>
      </c>
      <c r="BZ7155" s="177" t="s">
        <v>277</v>
      </c>
      <c r="CA7155" s="177">
        <v>3</v>
      </c>
      <c r="CB7155" s="177" t="s">
        <v>264</v>
      </c>
      <c r="CC7155" s="122">
        <v>-124281.17</v>
      </c>
      <c r="CD7155" s="178" t="s">
        <v>189</v>
      </c>
      <c r="CE7155" s="177" t="s">
        <v>295</v>
      </c>
      <c r="CF7155" s="177" t="s">
        <v>295</v>
      </c>
      <c r="CG7155" s="83" t="s">
        <v>9</v>
      </c>
      <c r="CH7155" s="57"/>
      <c r="CV7155" s="51"/>
      <c r="CW7155" s="51"/>
      <c r="CX7155" s="51"/>
      <c r="CY7155" s="51"/>
      <c r="CZ7155" s="51"/>
      <c r="DA7155" s="51"/>
      <c r="DB7155" s="51"/>
      <c r="DC7155" s="51"/>
      <c r="DD7155" s="51"/>
    </row>
    <row r="7156" spans="73:108" ht="15" x14ac:dyDescent="0.25">
      <c r="BU7156" s="91"/>
      <c r="BV7156" s="177">
        <v>2008</v>
      </c>
      <c r="BW7156" s="177">
        <v>5</v>
      </c>
      <c r="BX7156" s="177" t="s">
        <v>269</v>
      </c>
      <c r="BY7156" s="177" t="s">
        <v>262</v>
      </c>
      <c r="BZ7156" s="177" t="s">
        <v>277</v>
      </c>
      <c r="CA7156" s="177">
        <v>3</v>
      </c>
      <c r="CB7156" s="177" t="s">
        <v>389</v>
      </c>
      <c r="CC7156" s="122">
        <v>-3905.38</v>
      </c>
      <c r="CD7156" s="178" t="s">
        <v>202</v>
      </c>
      <c r="CE7156" s="177" t="s">
        <v>295</v>
      </c>
      <c r="CF7156" s="177" t="s">
        <v>295</v>
      </c>
      <c r="CG7156" s="83" t="s">
        <v>9</v>
      </c>
      <c r="CH7156" s="57"/>
      <c r="CV7156" s="51"/>
      <c r="CW7156" s="51"/>
      <c r="CX7156" s="51"/>
      <c r="CY7156" s="51"/>
      <c r="CZ7156" s="51"/>
      <c r="DA7156" s="51"/>
      <c r="DB7156" s="51"/>
      <c r="DC7156" s="51"/>
      <c r="DD7156" s="51"/>
    </row>
    <row r="7157" spans="73:108" ht="15" x14ac:dyDescent="0.25">
      <c r="BU7157" s="91"/>
      <c r="BV7157" s="177">
        <v>2008</v>
      </c>
      <c r="BW7157" s="177">
        <v>5</v>
      </c>
      <c r="BX7157" s="177" t="s">
        <v>269</v>
      </c>
      <c r="BY7157" s="177" t="s">
        <v>262</v>
      </c>
      <c r="BZ7157" s="177" t="s">
        <v>263</v>
      </c>
      <c r="CA7157" s="177">
        <v>3</v>
      </c>
      <c r="CB7157" s="177" t="s">
        <v>264</v>
      </c>
      <c r="CC7157" s="122">
        <v>-93188</v>
      </c>
      <c r="CD7157" s="178" t="s">
        <v>189</v>
      </c>
      <c r="CE7157" s="177" t="s">
        <v>295</v>
      </c>
      <c r="CF7157" s="177" t="s">
        <v>295</v>
      </c>
      <c r="CG7157" s="83" t="s">
        <v>9</v>
      </c>
      <c r="CH7157" s="57"/>
      <c r="CV7157" s="51"/>
      <c r="CW7157" s="51"/>
      <c r="CX7157" s="51"/>
      <c r="CY7157" s="51"/>
      <c r="CZ7157" s="51"/>
      <c r="DA7157" s="51"/>
      <c r="DB7157" s="51"/>
      <c r="DC7157" s="51"/>
      <c r="DD7157" s="51"/>
    </row>
    <row r="7158" spans="73:108" ht="15" x14ac:dyDescent="0.25">
      <c r="BU7158" s="91"/>
      <c r="BV7158" s="177">
        <v>2008</v>
      </c>
      <c r="BW7158" s="177">
        <v>5</v>
      </c>
      <c r="BX7158" s="177" t="s">
        <v>269</v>
      </c>
      <c r="BY7158" s="177" t="s">
        <v>262</v>
      </c>
      <c r="BZ7158" s="177" t="s">
        <v>266</v>
      </c>
      <c r="CA7158" s="177">
        <v>3</v>
      </c>
      <c r="CB7158" s="177" t="s">
        <v>264</v>
      </c>
      <c r="CC7158" s="122">
        <v>-113188</v>
      </c>
      <c r="CD7158" s="178" t="s">
        <v>189</v>
      </c>
      <c r="CE7158" s="177" t="s">
        <v>295</v>
      </c>
      <c r="CF7158" s="177" t="s">
        <v>295</v>
      </c>
      <c r="CG7158" s="83" t="s">
        <v>9</v>
      </c>
      <c r="CH7158" s="57"/>
      <c r="CV7158" s="51"/>
      <c r="CW7158" s="51"/>
      <c r="CX7158" s="51"/>
      <c r="CY7158" s="51"/>
      <c r="CZ7158" s="51"/>
      <c r="DA7158" s="51"/>
      <c r="DB7158" s="51"/>
      <c r="DC7158" s="51"/>
      <c r="DD7158" s="51"/>
    </row>
    <row r="7159" spans="73:108" ht="15" x14ac:dyDescent="0.25">
      <c r="BU7159" s="91"/>
      <c r="BV7159" s="177">
        <v>2008</v>
      </c>
      <c r="BW7159" s="177">
        <v>5</v>
      </c>
      <c r="BX7159" s="177" t="s">
        <v>269</v>
      </c>
      <c r="BY7159" s="177" t="s">
        <v>262</v>
      </c>
      <c r="BZ7159" s="177" t="s">
        <v>267</v>
      </c>
      <c r="CA7159" s="177">
        <v>3</v>
      </c>
      <c r="CB7159" s="177" t="s">
        <v>264</v>
      </c>
      <c r="CC7159" s="122">
        <v>-105261.94</v>
      </c>
      <c r="CD7159" s="178" t="s">
        <v>189</v>
      </c>
      <c r="CE7159" s="177" t="s">
        <v>295</v>
      </c>
      <c r="CF7159" s="177" t="s">
        <v>295</v>
      </c>
      <c r="CG7159" s="83" t="s">
        <v>9</v>
      </c>
      <c r="CH7159" s="57"/>
      <c r="CV7159" s="51"/>
      <c r="CW7159" s="51"/>
      <c r="CX7159" s="51"/>
      <c r="CY7159" s="51"/>
      <c r="CZ7159" s="51"/>
      <c r="DA7159" s="51"/>
      <c r="DB7159" s="51"/>
      <c r="DC7159" s="51"/>
      <c r="DD7159" s="51"/>
    </row>
    <row r="7160" spans="73:108" ht="15" x14ac:dyDescent="0.25">
      <c r="BU7160" s="91"/>
      <c r="BV7160" s="177">
        <v>2008</v>
      </c>
      <c r="BW7160" s="177">
        <v>5</v>
      </c>
      <c r="BX7160" s="177" t="s">
        <v>269</v>
      </c>
      <c r="BY7160" s="177" t="s">
        <v>262</v>
      </c>
      <c r="BZ7160" s="177" t="s">
        <v>268</v>
      </c>
      <c r="CA7160" s="177">
        <v>3</v>
      </c>
      <c r="CB7160" s="177" t="s">
        <v>264</v>
      </c>
      <c r="CC7160" s="122">
        <v>-120096.22</v>
      </c>
      <c r="CD7160" s="178" t="s">
        <v>189</v>
      </c>
      <c r="CE7160" s="177" t="s">
        <v>295</v>
      </c>
      <c r="CF7160" s="177" t="s">
        <v>295</v>
      </c>
      <c r="CG7160" s="83" t="s">
        <v>9</v>
      </c>
      <c r="CH7160" s="57"/>
      <c r="CV7160" s="51"/>
      <c r="CW7160" s="51"/>
      <c r="CX7160" s="51"/>
      <c r="CY7160" s="51"/>
      <c r="CZ7160" s="51"/>
      <c r="DA7160" s="51"/>
      <c r="DB7160" s="51"/>
      <c r="DC7160" s="51"/>
      <c r="DD7160" s="51"/>
    </row>
    <row r="7161" spans="73:108" ht="15" x14ac:dyDescent="0.25">
      <c r="BU7161" s="91"/>
      <c r="BV7161" s="177">
        <v>2008</v>
      </c>
      <c r="BW7161" s="177">
        <v>5</v>
      </c>
      <c r="BX7161" s="177" t="s">
        <v>269</v>
      </c>
      <c r="BY7161" s="177" t="s">
        <v>262</v>
      </c>
      <c r="BZ7161" s="177" t="s">
        <v>316</v>
      </c>
      <c r="CA7161" s="177">
        <v>3</v>
      </c>
      <c r="CB7161" s="177" t="s">
        <v>264</v>
      </c>
      <c r="CC7161" s="122">
        <v>-20000</v>
      </c>
      <c r="CD7161" s="178" t="s">
        <v>189</v>
      </c>
      <c r="CE7161" s="177" t="s">
        <v>295</v>
      </c>
      <c r="CF7161" s="177" t="s">
        <v>295</v>
      </c>
      <c r="CG7161" s="83" t="s">
        <v>9</v>
      </c>
      <c r="CH7161" s="57"/>
      <c r="CV7161" s="51"/>
      <c r="CW7161" s="51"/>
      <c r="CX7161" s="51"/>
      <c r="CY7161" s="51"/>
      <c r="CZ7161" s="51"/>
      <c r="DA7161" s="51"/>
      <c r="DB7161" s="51"/>
      <c r="DC7161" s="51"/>
      <c r="DD7161" s="51"/>
    </row>
    <row r="7162" spans="73:108" ht="15" x14ac:dyDescent="0.25">
      <c r="BU7162" s="91"/>
      <c r="BV7162" s="177">
        <v>2008</v>
      </c>
      <c r="BW7162" s="177">
        <v>5</v>
      </c>
      <c r="BX7162" s="177" t="s">
        <v>269</v>
      </c>
      <c r="BY7162" s="177" t="s">
        <v>262</v>
      </c>
      <c r="BZ7162" s="177" t="s">
        <v>347</v>
      </c>
      <c r="CA7162" s="177">
        <v>3</v>
      </c>
      <c r="CB7162" s="177" t="s">
        <v>264</v>
      </c>
      <c r="CC7162" s="122">
        <v>-22511.58</v>
      </c>
      <c r="CD7162" s="178" t="s">
        <v>189</v>
      </c>
      <c r="CE7162" s="177" t="s">
        <v>295</v>
      </c>
      <c r="CF7162" s="177" t="s">
        <v>295</v>
      </c>
      <c r="CG7162" s="83" t="s">
        <v>9</v>
      </c>
      <c r="CH7162" s="57"/>
      <c r="CV7162" s="51"/>
      <c r="CW7162" s="51"/>
      <c r="CX7162" s="51"/>
      <c r="CY7162" s="51"/>
      <c r="CZ7162" s="51"/>
      <c r="DA7162" s="51"/>
      <c r="DB7162" s="51"/>
      <c r="DC7162" s="51"/>
      <c r="DD7162" s="51"/>
    </row>
    <row r="7163" spans="73:108" ht="15" x14ac:dyDescent="0.25">
      <c r="BU7163" s="91"/>
      <c r="BV7163" s="177">
        <v>2008</v>
      </c>
      <c r="BW7163" s="177">
        <v>6</v>
      </c>
      <c r="BX7163" s="177" t="s">
        <v>269</v>
      </c>
      <c r="BY7163" s="177" t="s">
        <v>262</v>
      </c>
      <c r="BZ7163" s="177" t="s">
        <v>277</v>
      </c>
      <c r="CA7163" s="177">
        <v>3</v>
      </c>
      <c r="CB7163" s="177" t="s">
        <v>264</v>
      </c>
      <c r="CC7163" s="122">
        <v>-72079.62</v>
      </c>
      <c r="CD7163" s="178" t="s">
        <v>189</v>
      </c>
      <c r="CE7163" s="177" t="s">
        <v>295</v>
      </c>
      <c r="CF7163" s="177" t="s">
        <v>295</v>
      </c>
      <c r="CG7163" s="83" t="s">
        <v>9</v>
      </c>
      <c r="CH7163" s="57"/>
      <c r="CV7163" s="51"/>
      <c r="CW7163" s="51"/>
      <c r="CX7163" s="51"/>
      <c r="CY7163" s="51"/>
      <c r="CZ7163" s="51"/>
      <c r="DA7163" s="51"/>
      <c r="DB7163" s="51"/>
      <c r="DC7163" s="51"/>
      <c r="DD7163" s="51"/>
    </row>
    <row r="7164" spans="73:108" ht="15" x14ac:dyDescent="0.25">
      <c r="BU7164" s="91"/>
      <c r="BV7164" s="177">
        <v>2008</v>
      </c>
      <c r="BW7164" s="177">
        <v>6</v>
      </c>
      <c r="BX7164" s="177" t="s">
        <v>269</v>
      </c>
      <c r="BY7164" s="177" t="s">
        <v>262</v>
      </c>
      <c r="BZ7164" s="177" t="s">
        <v>263</v>
      </c>
      <c r="CA7164" s="177">
        <v>3</v>
      </c>
      <c r="CB7164" s="177" t="s">
        <v>264</v>
      </c>
      <c r="CC7164" s="122">
        <v>-93602</v>
      </c>
      <c r="CD7164" s="178" t="s">
        <v>189</v>
      </c>
      <c r="CE7164" s="177" t="s">
        <v>295</v>
      </c>
      <c r="CF7164" s="177" t="s">
        <v>295</v>
      </c>
      <c r="CG7164" s="83" t="s">
        <v>9</v>
      </c>
      <c r="CH7164" s="57"/>
      <c r="CV7164" s="51"/>
      <c r="CW7164" s="51"/>
      <c r="CX7164" s="51"/>
      <c r="CY7164" s="51"/>
      <c r="CZ7164" s="51"/>
      <c r="DA7164" s="51"/>
      <c r="DB7164" s="51"/>
      <c r="DC7164" s="51"/>
      <c r="DD7164" s="51"/>
    </row>
    <row r="7165" spans="73:108" ht="15" x14ac:dyDescent="0.25">
      <c r="BU7165" s="91"/>
      <c r="BV7165" s="177">
        <v>2008</v>
      </c>
      <c r="BW7165" s="177">
        <v>6</v>
      </c>
      <c r="BX7165" s="177" t="s">
        <v>269</v>
      </c>
      <c r="BY7165" s="177" t="s">
        <v>262</v>
      </c>
      <c r="BZ7165" s="177" t="s">
        <v>266</v>
      </c>
      <c r="CA7165" s="177">
        <v>3</v>
      </c>
      <c r="CB7165" s="177" t="s">
        <v>264</v>
      </c>
      <c r="CC7165" s="122">
        <v>-118602</v>
      </c>
      <c r="CD7165" s="178" t="s">
        <v>189</v>
      </c>
      <c r="CE7165" s="177" t="s">
        <v>295</v>
      </c>
      <c r="CF7165" s="177" t="s">
        <v>295</v>
      </c>
      <c r="CG7165" s="83" t="s">
        <v>9</v>
      </c>
      <c r="CH7165" s="57"/>
      <c r="CV7165" s="51"/>
      <c r="CW7165" s="51"/>
      <c r="CX7165" s="51"/>
      <c r="CY7165" s="51"/>
      <c r="CZ7165" s="51"/>
      <c r="DA7165" s="51"/>
      <c r="DB7165" s="51"/>
      <c r="DC7165" s="51"/>
      <c r="DD7165" s="51"/>
    </row>
    <row r="7166" spans="73:108" ht="15" x14ac:dyDescent="0.25">
      <c r="BU7166" s="91"/>
      <c r="BV7166" s="177">
        <v>2008</v>
      </c>
      <c r="BW7166" s="177">
        <v>6</v>
      </c>
      <c r="BX7166" s="177" t="s">
        <v>269</v>
      </c>
      <c r="BY7166" s="177" t="s">
        <v>262</v>
      </c>
      <c r="BZ7166" s="177" t="s">
        <v>267</v>
      </c>
      <c r="CA7166" s="177">
        <v>3</v>
      </c>
      <c r="CB7166" s="177" t="s">
        <v>264</v>
      </c>
      <c r="CC7166" s="122">
        <v>-40928.769999999997</v>
      </c>
      <c r="CD7166" s="178" t="s">
        <v>189</v>
      </c>
      <c r="CE7166" s="177" t="s">
        <v>295</v>
      </c>
      <c r="CF7166" s="177" t="s">
        <v>295</v>
      </c>
      <c r="CG7166" s="83" t="s">
        <v>9</v>
      </c>
      <c r="CH7166" s="57"/>
      <c r="CV7166" s="51"/>
      <c r="CW7166" s="51"/>
      <c r="CX7166" s="51"/>
      <c r="CY7166" s="51"/>
      <c r="CZ7166" s="51"/>
      <c r="DA7166" s="51"/>
      <c r="DB7166" s="51"/>
      <c r="DC7166" s="51"/>
      <c r="DD7166" s="51"/>
    </row>
    <row r="7167" spans="73:108" ht="15" x14ac:dyDescent="0.25">
      <c r="BU7167" s="91"/>
      <c r="BV7167" s="177">
        <v>2008</v>
      </c>
      <c r="BW7167" s="177">
        <v>6</v>
      </c>
      <c r="BX7167" s="177" t="s">
        <v>269</v>
      </c>
      <c r="BY7167" s="177" t="s">
        <v>262</v>
      </c>
      <c r="BZ7167" s="177" t="s">
        <v>268</v>
      </c>
      <c r="CA7167" s="177">
        <v>3</v>
      </c>
      <c r="CB7167" s="177" t="s">
        <v>264</v>
      </c>
      <c r="CC7167" s="122">
        <v>-82898.759999999995</v>
      </c>
      <c r="CD7167" s="178" t="s">
        <v>189</v>
      </c>
      <c r="CE7167" s="177" t="s">
        <v>295</v>
      </c>
      <c r="CF7167" s="177" t="s">
        <v>295</v>
      </c>
      <c r="CG7167" s="83" t="s">
        <v>9</v>
      </c>
      <c r="CH7167" s="57"/>
      <c r="CV7167" s="51"/>
      <c r="CW7167" s="51"/>
      <c r="CX7167" s="51"/>
      <c r="CY7167" s="51"/>
      <c r="CZ7167" s="51"/>
      <c r="DA7167" s="51"/>
      <c r="DB7167" s="51"/>
      <c r="DC7167" s="51"/>
      <c r="DD7167" s="51"/>
    </row>
    <row r="7168" spans="73:108" ht="15" x14ac:dyDescent="0.25">
      <c r="BU7168" s="91"/>
      <c r="BV7168" s="177">
        <v>2008</v>
      </c>
      <c r="BW7168" s="177">
        <v>6</v>
      </c>
      <c r="BX7168" s="177" t="s">
        <v>269</v>
      </c>
      <c r="BY7168" s="177" t="s">
        <v>262</v>
      </c>
      <c r="BZ7168" s="177" t="s">
        <v>316</v>
      </c>
      <c r="CA7168" s="177">
        <v>3</v>
      </c>
      <c r="CB7168" s="177" t="s">
        <v>264</v>
      </c>
      <c r="CC7168" s="122">
        <v>-50000</v>
      </c>
      <c r="CD7168" s="178" t="s">
        <v>189</v>
      </c>
      <c r="CE7168" s="177" t="s">
        <v>295</v>
      </c>
      <c r="CF7168" s="177" t="s">
        <v>295</v>
      </c>
      <c r="CG7168" s="83" t="s">
        <v>9</v>
      </c>
      <c r="CH7168" s="57"/>
      <c r="CV7168" s="51"/>
      <c r="CW7168" s="51"/>
      <c r="CX7168" s="51"/>
      <c r="CY7168" s="51"/>
      <c r="CZ7168" s="51"/>
      <c r="DA7168" s="51"/>
      <c r="DB7168" s="51"/>
      <c r="DC7168" s="51"/>
      <c r="DD7168" s="51"/>
    </row>
    <row r="7169" spans="73:108" ht="15" x14ac:dyDescent="0.25">
      <c r="BU7169" s="91"/>
      <c r="BV7169" s="177">
        <v>2008</v>
      </c>
      <c r="BW7169" s="177">
        <v>6</v>
      </c>
      <c r="BX7169" s="177" t="s">
        <v>269</v>
      </c>
      <c r="BY7169" s="177" t="s">
        <v>262</v>
      </c>
      <c r="BZ7169" s="177" t="s">
        <v>347</v>
      </c>
      <c r="CA7169" s="177">
        <v>3</v>
      </c>
      <c r="CB7169" s="177" t="s">
        <v>264</v>
      </c>
      <c r="CC7169" s="122">
        <v>-52063.72</v>
      </c>
      <c r="CD7169" s="178" t="s">
        <v>189</v>
      </c>
      <c r="CE7169" s="177" t="s">
        <v>295</v>
      </c>
      <c r="CF7169" s="177" t="s">
        <v>295</v>
      </c>
      <c r="CG7169" s="83" t="s">
        <v>9</v>
      </c>
      <c r="CH7169" s="57"/>
      <c r="CV7169" s="51"/>
      <c r="CW7169" s="51"/>
      <c r="CX7169" s="51"/>
      <c r="CY7169" s="51"/>
      <c r="CZ7169" s="51"/>
      <c r="DA7169" s="51"/>
      <c r="DB7169" s="51"/>
      <c r="DC7169" s="51"/>
      <c r="DD7169" s="51"/>
    </row>
    <row r="7170" spans="73:108" ht="15" x14ac:dyDescent="0.25">
      <c r="BU7170" s="91"/>
      <c r="BV7170" s="177">
        <v>2008</v>
      </c>
      <c r="BW7170" s="177">
        <v>7</v>
      </c>
      <c r="BX7170" s="177" t="s">
        <v>269</v>
      </c>
      <c r="BY7170" s="177" t="s">
        <v>262</v>
      </c>
      <c r="BZ7170" s="177" t="s">
        <v>277</v>
      </c>
      <c r="CA7170" s="177">
        <v>3</v>
      </c>
      <c r="CB7170" s="177" t="s">
        <v>264</v>
      </c>
      <c r="CC7170" s="122">
        <v>-86390.58</v>
      </c>
      <c r="CD7170" s="178" t="s">
        <v>189</v>
      </c>
      <c r="CE7170" s="177" t="s">
        <v>295</v>
      </c>
      <c r="CF7170" s="177" t="s">
        <v>295</v>
      </c>
      <c r="CG7170" s="83" t="s">
        <v>9</v>
      </c>
      <c r="CH7170" s="57"/>
      <c r="CV7170" s="51"/>
      <c r="CW7170" s="51"/>
      <c r="CX7170" s="51"/>
      <c r="CY7170" s="51"/>
      <c r="CZ7170" s="51"/>
      <c r="DA7170" s="51"/>
      <c r="DB7170" s="51"/>
      <c r="DC7170" s="51"/>
      <c r="DD7170" s="51"/>
    </row>
    <row r="7171" spans="73:108" ht="15" x14ac:dyDescent="0.25">
      <c r="BU7171" s="91"/>
      <c r="BV7171" s="177">
        <v>2008</v>
      </c>
      <c r="BW7171" s="177">
        <v>7</v>
      </c>
      <c r="BX7171" s="177" t="s">
        <v>269</v>
      </c>
      <c r="BY7171" s="177" t="s">
        <v>262</v>
      </c>
      <c r="BZ7171" s="177" t="s">
        <v>277</v>
      </c>
      <c r="CA7171" s="177">
        <v>3</v>
      </c>
      <c r="CB7171" s="177" t="s">
        <v>389</v>
      </c>
      <c r="CC7171" s="122">
        <v>-4000</v>
      </c>
      <c r="CD7171" s="178" t="s">
        <v>189</v>
      </c>
      <c r="CE7171" s="177" t="s">
        <v>295</v>
      </c>
      <c r="CF7171" s="177" t="s">
        <v>295</v>
      </c>
      <c r="CG7171" s="83" t="s">
        <v>9</v>
      </c>
      <c r="CH7171" s="57"/>
      <c r="CV7171" s="51"/>
      <c r="CW7171" s="51"/>
      <c r="CX7171" s="51"/>
      <c r="CY7171" s="51"/>
      <c r="CZ7171" s="51"/>
      <c r="DA7171" s="51"/>
      <c r="DB7171" s="51"/>
      <c r="DC7171" s="51"/>
      <c r="DD7171" s="51"/>
    </row>
    <row r="7172" spans="73:108" ht="15" x14ac:dyDescent="0.25">
      <c r="BU7172" s="91"/>
      <c r="BV7172" s="177">
        <v>2008</v>
      </c>
      <c r="BW7172" s="177">
        <v>7</v>
      </c>
      <c r="BX7172" s="177" t="s">
        <v>269</v>
      </c>
      <c r="BY7172" s="177" t="s">
        <v>262</v>
      </c>
      <c r="BZ7172" s="177" t="s">
        <v>263</v>
      </c>
      <c r="CA7172" s="177">
        <v>3</v>
      </c>
      <c r="CB7172" s="177" t="s">
        <v>264</v>
      </c>
      <c r="CC7172" s="122">
        <v>-78500</v>
      </c>
      <c r="CD7172" s="178" t="s">
        <v>189</v>
      </c>
      <c r="CE7172" s="177" t="s">
        <v>295</v>
      </c>
      <c r="CF7172" s="177" t="s">
        <v>295</v>
      </c>
      <c r="CG7172" s="83" t="s">
        <v>9</v>
      </c>
      <c r="CH7172" s="57"/>
      <c r="CV7172" s="51"/>
      <c r="CW7172" s="51"/>
      <c r="CX7172" s="51"/>
      <c r="CY7172" s="51"/>
      <c r="CZ7172" s="51"/>
      <c r="DA7172" s="51"/>
      <c r="DB7172" s="51"/>
      <c r="DC7172" s="51"/>
      <c r="DD7172" s="51"/>
    </row>
    <row r="7173" spans="73:108" ht="15" x14ac:dyDescent="0.25">
      <c r="BU7173" s="91"/>
      <c r="BV7173" s="177">
        <v>2008</v>
      </c>
      <c r="BW7173" s="177">
        <v>7</v>
      </c>
      <c r="BX7173" s="177" t="s">
        <v>269</v>
      </c>
      <c r="BY7173" s="177" t="s">
        <v>262</v>
      </c>
      <c r="BZ7173" s="177" t="s">
        <v>266</v>
      </c>
      <c r="CA7173" s="177">
        <v>3</v>
      </c>
      <c r="CB7173" s="177" t="s">
        <v>264</v>
      </c>
      <c r="CC7173" s="122">
        <v>-162765.91</v>
      </c>
      <c r="CD7173" s="178" t="s">
        <v>189</v>
      </c>
      <c r="CE7173" s="177" t="s">
        <v>295</v>
      </c>
      <c r="CF7173" s="177" t="s">
        <v>295</v>
      </c>
      <c r="CG7173" s="83" t="s">
        <v>9</v>
      </c>
      <c r="CH7173" s="57"/>
      <c r="CV7173" s="51"/>
      <c r="CW7173" s="51"/>
      <c r="CX7173" s="51"/>
      <c r="CY7173" s="51"/>
      <c r="CZ7173" s="51"/>
      <c r="DA7173" s="51"/>
      <c r="DB7173" s="51"/>
      <c r="DC7173" s="51"/>
      <c r="DD7173" s="51"/>
    </row>
    <row r="7174" spans="73:108" ht="15" x14ac:dyDescent="0.25">
      <c r="BU7174" s="91"/>
      <c r="BV7174" s="177">
        <v>2008</v>
      </c>
      <c r="BW7174" s="177">
        <v>7</v>
      </c>
      <c r="BX7174" s="177" t="s">
        <v>269</v>
      </c>
      <c r="BY7174" s="177" t="s">
        <v>262</v>
      </c>
      <c r="BZ7174" s="177" t="s">
        <v>267</v>
      </c>
      <c r="CA7174" s="177">
        <v>3</v>
      </c>
      <c r="CB7174" s="177" t="s">
        <v>264</v>
      </c>
      <c r="CC7174" s="122">
        <v>-77861.81</v>
      </c>
      <c r="CD7174" s="178" t="s">
        <v>189</v>
      </c>
      <c r="CE7174" s="177" t="s">
        <v>295</v>
      </c>
      <c r="CF7174" s="177" t="s">
        <v>295</v>
      </c>
      <c r="CG7174" s="83" t="s">
        <v>9</v>
      </c>
      <c r="CH7174" s="57"/>
      <c r="CV7174" s="51"/>
      <c r="CW7174" s="51"/>
      <c r="CX7174" s="51"/>
      <c r="CY7174" s="51"/>
      <c r="CZ7174" s="51"/>
      <c r="DA7174" s="51"/>
      <c r="DB7174" s="51"/>
      <c r="DC7174" s="51"/>
      <c r="DD7174" s="51"/>
    </row>
    <row r="7175" spans="73:108" ht="15" x14ac:dyDescent="0.25">
      <c r="BU7175" s="91"/>
      <c r="BV7175" s="177">
        <v>2008</v>
      </c>
      <c r="BW7175" s="177">
        <v>7</v>
      </c>
      <c r="BX7175" s="177" t="s">
        <v>269</v>
      </c>
      <c r="BY7175" s="177" t="s">
        <v>262</v>
      </c>
      <c r="BZ7175" s="177" t="s">
        <v>268</v>
      </c>
      <c r="CA7175" s="177">
        <v>3</v>
      </c>
      <c r="CB7175" s="177" t="s">
        <v>264</v>
      </c>
      <c r="CC7175" s="122">
        <v>-141406.39999999999</v>
      </c>
      <c r="CD7175" s="178" t="s">
        <v>189</v>
      </c>
      <c r="CE7175" s="177" t="s">
        <v>295</v>
      </c>
      <c r="CF7175" s="177" t="s">
        <v>295</v>
      </c>
      <c r="CG7175" s="83" t="s">
        <v>9</v>
      </c>
      <c r="CH7175" s="57"/>
      <c r="CV7175" s="51"/>
      <c r="CW7175" s="51"/>
      <c r="CX7175" s="51"/>
      <c r="CY7175" s="51"/>
      <c r="CZ7175" s="51"/>
      <c r="DA7175" s="51"/>
      <c r="DB7175" s="51"/>
      <c r="DC7175" s="51"/>
      <c r="DD7175" s="51"/>
    </row>
    <row r="7176" spans="73:108" ht="15" x14ac:dyDescent="0.25">
      <c r="BU7176" s="91"/>
      <c r="BV7176" s="177">
        <v>2008</v>
      </c>
      <c r="BW7176" s="177">
        <v>7</v>
      </c>
      <c r="BX7176" s="177" t="s">
        <v>269</v>
      </c>
      <c r="BY7176" s="177" t="s">
        <v>262</v>
      </c>
      <c r="BZ7176" s="177" t="s">
        <v>316</v>
      </c>
      <c r="CA7176" s="177">
        <v>3</v>
      </c>
      <c r="CB7176" s="177" t="s">
        <v>264</v>
      </c>
      <c r="CC7176" s="122">
        <v>-111459.15</v>
      </c>
      <c r="CD7176" s="178" t="s">
        <v>189</v>
      </c>
      <c r="CE7176" s="177" t="s">
        <v>295</v>
      </c>
      <c r="CF7176" s="177" t="s">
        <v>295</v>
      </c>
      <c r="CG7176" s="83" t="s">
        <v>9</v>
      </c>
      <c r="CH7176" s="57"/>
      <c r="CV7176" s="51"/>
      <c r="CW7176" s="51"/>
      <c r="CX7176" s="51"/>
      <c r="CY7176" s="51"/>
      <c r="CZ7176" s="51"/>
      <c r="DA7176" s="51"/>
      <c r="DB7176" s="51"/>
      <c r="DC7176" s="51"/>
      <c r="DD7176" s="51"/>
    </row>
    <row r="7177" spans="73:108" ht="15" x14ac:dyDescent="0.25">
      <c r="BU7177" s="91"/>
      <c r="BV7177" s="177">
        <v>2008</v>
      </c>
      <c r="BW7177" s="177">
        <v>7</v>
      </c>
      <c r="BX7177" s="177" t="s">
        <v>269</v>
      </c>
      <c r="BY7177" s="177" t="s">
        <v>262</v>
      </c>
      <c r="BZ7177" s="177" t="s">
        <v>347</v>
      </c>
      <c r="CA7177" s="177">
        <v>3</v>
      </c>
      <c r="CB7177" s="177" t="s">
        <v>264</v>
      </c>
      <c r="CC7177" s="122">
        <v>-26873.39</v>
      </c>
      <c r="CD7177" s="178" t="s">
        <v>189</v>
      </c>
      <c r="CE7177" s="177" t="s">
        <v>295</v>
      </c>
      <c r="CF7177" s="177" t="s">
        <v>295</v>
      </c>
      <c r="CG7177" s="83" t="s">
        <v>9</v>
      </c>
      <c r="CH7177" s="57"/>
      <c r="CV7177" s="51"/>
      <c r="CW7177" s="51"/>
      <c r="CX7177" s="51"/>
      <c r="CY7177" s="51"/>
      <c r="CZ7177" s="51"/>
      <c r="DA7177" s="51"/>
      <c r="DB7177" s="51"/>
      <c r="DC7177" s="51"/>
      <c r="DD7177" s="51"/>
    </row>
    <row r="7178" spans="73:108" ht="15" x14ac:dyDescent="0.25">
      <c r="BU7178" s="91"/>
      <c r="BV7178" s="177">
        <v>2008</v>
      </c>
      <c r="BW7178" s="177">
        <v>7</v>
      </c>
      <c r="BX7178" s="177" t="s">
        <v>269</v>
      </c>
      <c r="BY7178" s="177" t="s">
        <v>262</v>
      </c>
      <c r="BZ7178" s="177" t="s">
        <v>277</v>
      </c>
      <c r="CA7178" s="177">
        <v>7</v>
      </c>
      <c r="CB7178" s="177" t="s">
        <v>264</v>
      </c>
      <c r="CC7178" s="122">
        <v>-6500</v>
      </c>
      <c r="CD7178" s="178" t="s">
        <v>189</v>
      </c>
      <c r="CE7178" s="177" t="s">
        <v>295</v>
      </c>
      <c r="CF7178" s="177" t="s">
        <v>295</v>
      </c>
      <c r="CG7178" s="83" t="s">
        <v>89</v>
      </c>
      <c r="CH7178" s="57"/>
      <c r="CV7178" s="51"/>
      <c r="CW7178" s="51"/>
      <c r="CX7178" s="51"/>
      <c r="CY7178" s="51"/>
      <c r="CZ7178" s="51"/>
      <c r="DA7178" s="51"/>
      <c r="DB7178" s="51"/>
      <c r="DC7178" s="51"/>
      <c r="DD7178" s="51"/>
    </row>
    <row r="7179" spans="73:108" ht="15" x14ac:dyDescent="0.25">
      <c r="BU7179" s="91"/>
      <c r="BV7179" s="177">
        <v>2008</v>
      </c>
      <c r="BW7179" s="177">
        <v>7</v>
      </c>
      <c r="BX7179" s="177" t="s">
        <v>269</v>
      </c>
      <c r="BY7179" s="177" t="s">
        <v>262</v>
      </c>
      <c r="BZ7179" s="177" t="s">
        <v>347</v>
      </c>
      <c r="CA7179" s="177">
        <v>7</v>
      </c>
      <c r="CB7179" s="177" t="s">
        <v>264</v>
      </c>
      <c r="CC7179" s="122">
        <v>-3300</v>
      </c>
      <c r="CD7179" s="178" t="s">
        <v>189</v>
      </c>
      <c r="CE7179" s="177" t="s">
        <v>295</v>
      </c>
      <c r="CF7179" s="177" t="s">
        <v>295</v>
      </c>
      <c r="CG7179" s="83" t="s">
        <v>89</v>
      </c>
      <c r="CH7179" s="57"/>
      <c r="CV7179" s="51"/>
      <c r="CW7179" s="51"/>
      <c r="CX7179" s="51"/>
      <c r="CY7179" s="51"/>
      <c r="CZ7179" s="51"/>
      <c r="DA7179" s="51"/>
      <c r="DB7179" s="51"/>
      <c r="DC7179" s="51"/>
      <c r="DD7179" s="51"/>
    </row>
    <row r="7180" spans="73:108" ht="15" x14ac:dyDescent="0.25">
      <c r="BU7180" s="91"/>
      <c r="BV7180" s="177">
        <v>2008</v>
      </c>
      <c r="BW7180" s="177">
        <v>8</v>
      </c>
      <c r="BX7180" s="177" t="s">
        <v>269</v>
      </c>
      <c r="BY7180" s="177" t="s">
        <v>262</v>
      </c>
      <c r="BZ7180" s="177" t="s">
        <v>277</v>
      </c>
      <c r="CA7180" s="177">
        <v>3</v>
      </c>
      <c r="CB7180" s="177" t="s">
        <v>264</v>
      </c>
      <c r="CC7180" s="122">
        <v>-135301.37</v>
      </c>
      <c r="CD7180" s="178" t="s">
        <v>189</v>
      </c>
      <c r="CE7180" s="177" t="s">
        <v>295</v>
      </c>
      <c r="CF7180" s="177" t="s">
        <v>295</v>
      </c>
      <c r="CG7180" s="83" t="s">
        <v>9</v>
      </c>
      <c r="CH7180" s="57"/>
      <c r="CV7180" s="51"/>
      <c r="CW7180" s="51"/>
      <c r="CX7180" s="51"/>
      <c r="CY7180" s="51"/>
      <c r="CZ7180" s="51"/>
      <c r="DA7180" s="51"/>
      <c r="DB7180" s="51"/>
      <c r="DC7180" s="51"/>
      <c r="DD7180" s="51"/>
    </row>
    <row r="7181" spans="73:108" ht="15" x14ac:dyDescent="0.25">
      <c r="BU7181" s="91"/>
      <c r="BV7181" s="177">
        <v>2008</v>
      </c>
      <c r="BW7181" s="177">
        <v>8</v>
      </c>
      <c r="BX7181" s="177" t="s">
        <v>269</v>
      </c>
      <c r="BY7181" s="177" t="s">
        <v>262</v>
      </c>
      <c r="BZ7181" s="177" t="s">
        <v>277</v>
      </c>
      <c r="CA7181" s="177">
        <v>3</v>
      </c>
      <c r="CB7181" s="177" t="s">
        <v>389</v>
      </c>
      <c r="CC7181" s="122">
        <v>-2000</v>
      </c>
      <c r="CD7181" s="178" t="s">
        <v>189</v>
      </c>
      <c r="CE7181" s="177" t="s">
        <v>295</v>
      </c>
      <c r="CF7181" s="177" t="s">
        <v>295</v>
      </c>
      <c r="CG7181" s="83" t="s">
        <v>9</v>
      </c>
      <c r="CH7181" s="57"/>
      <c r="CV7181" s="51"/>
      <c r="CW7181" s="51"/>
      <c r="CX7181" s="51"/>
      <c r="CY7181" s="51"/>
      <c r="CZ7181" s="51"/>
      <c r="DA7181" s="51"/>
      <c r="DB7181" s="51"/>
      <c r="DC7181" s="51"/>
      <c r="DD7181" s="51"/>
    </row>
    <row r="7182" spans="73:108" ht="15" x14ac:dyDescent="0.25">
      <c r="BU7182" s="91"/>
      <c r="BV7182" s="177">
        <v>2008</v>
      </c>
      <c r="BW7182" s="177">
        <v>8</v>
      </c>
      <c r="BX7182" s="177" t="s">
        <v>269</v>
      </c>
      <c r="BY7182" s="177" t="s">
        <v>262</v>
      </c>
      <c r="BZ7182" s="177" t="s">
        <v>263</v>
      </c>
      <c r="CA7182" s="177">
        <v>3</v>
      </c>
      <c r="CB7182" s="177" t="s">
        <v>264</v>
      </c>
      <c r="CC7182" s="122">
        <v>-7500</v>
      </c>
      <c r="CD7182" s="178" t="s">
        <v>189</v>
      </c>
      <c r="CE7182" s="177" t="s">
        <v>295</v>
      </c>
      <c r="CF7182" s="177" t="s">
        <v>295</v>
      </c>
      <c r="CG7182" s="83" t="s">
        <v>9</v>
      </c>
      <c r="CH7182" s="57"/>
      <c r="CV7182" s="51"/>
      <c r="CW7182" s="51"/>
      <c r="CX7182" s="51"/>
      <c r="CY7182" s="51"/>
      <c r="CZ7182" s="51"/>
      <c r="DA7182" s="51"/>
      <c r="DB7182" s="51"/>
      <c r="DC7182" s="51"/>
      <c r="DD7182" s="51"/>
    </row>
    <row r="7183" spans="73:108" ht="15" x14ac:dyDescent="0.25">
      <c r="BU7183" s="91"/>
      <c r="BV7183" s="177">
        <v>2008</v>
      </c>
      <c r="BW7183" s="177">
        <v>8</v>
      </c>
      <c r="BX7183" s="177" t="s">
        <v>269</v>
      </c>
      <c r="BY7183" s="177" t="s">
        <v>262</v>
      </c>
      <c r="BZ7183" s="177" t="s">
        <v>266</v>
      </c>
      <c r="CA7183" s="177">
        <v>3</v>
      </c>
      <c r="CB7183" s="177" t="s">
        <v>264</v>
      </c>
      <c r="CC7183" s="122">
        <v>-25221</v>
      </c>
      <c r="CD7183" s="178" t="s">
        <v>189</v>
      </c>
      <c r="CE7183" s="177" t="s">
        <v>295</v>
      </c>
      <c r="CF7183" s="177" t="s">
        <v>295</v>
      </c>
      <c r="CG7183" s="83" t="s">
        <v>9</v>
      </c>
      <c r="CH7183" s="57"/>
      <c r="CV7183" s="51"/>
      <c r="CW7183" s="51"/>
      <c r="CX7183" s="51"/>
      <c r="CY7183" s="51"/>
      <c r="CZ7183" s="51"/>
      <c r="DA7183" s="51"/>
      <c r="DB7183" s="51"/>
      <c r="DC7183" s="51"/>
      <c r="DD7183" s="51"/>
    </row>
    <row r="7184" spans="73:108" ht="15" x14ac:dyDescent="0.25">
      <c r="BU7184" s="91"/>
      <c r="BV7184" s="177">
        <v>2008</v>
      </c>
      <c r="BW7184" s="177">
        <v>8</v>
      </c>
      <c r="BX7184" s="177" t="s">
        <v>269</v>
      </c>
      <c r="BY7184" s="177" t="s">
        <v>262</v>
      </c>
      <c r="BZ7184" s="177" t="s">
        <v>267</v>
      </c>
      <c r="CA7184" s="177">
        <v>3</v>
      </c>
      <c r="CB7184" s="177" t="s">
        <v>264</v>
      </c>
      <c r="CC7184" s="122">
        <v>-19125</v>
      </c>
      <c r="CD7184" s="178" t="s">
        <v>189</v>
      </c>
      <c r="CE7184" s="177" t="s">
        <v>295</v>
      </c>
      <c r="CF7184" s="177" t="s">
        <v>295</v>
      </c>
      <c r="CG7184" s="83" t="s">
        <v>9</v>
      </c>
      <c r="CH7184" s="57"/>
      <c r="CV7184" s="51"/>
      <c r="CW7184" s="51"/>
      <c r="CX7184" s="51"/>
      <c r="CY7184" s="51"/>
      <c r="CZ7184" s="51"/>
      <c r="DA7184" s="51"/>
      <c r="DB7184" s="51"/>
      <c r="DC7184" s="51"/>
      <c r="DD7184" s="51"/>
    </row>
    <row r="7185" spans="73:108" ht="15" x14ac:dyDescent="0.25">
      <c r="BU7185" s="91"/>
      <c r="BV7185" s="177">
        <v>2008</v>
      </c>
      <c r="BW7185" s="177">
        <v>8</v>
      </c>
      <c r="BX7185" s="177" t="s">
        <v>269</v>
      </c>
      <c r="BY7185" s="177" t="s">
        <v>262</v>
      </c>
      <c r="BZ7185" s="177" t="s">
        <v>268</v>
      </c>
      <c r="CA7185" s="177">
        <v>3</v>
      </c>
      <c r="CB7185" s="177" t="s">
        <v>264</v>
      </c>
      <c r="CC7185" s="122">
        <v>-54124.42</v>
      </c>
      <c r="CD7185" s="178" t="s">
        <v>189</v>
      </c>
      <c r="CE7185" s="177" t="s">
        <v>295</v>
      </c>
      <c r="CF7185" s="177" t="s">
        <v>295</v>
      </c>
      <c r="CG7185" s="83" t="s">
        <v>9</v>
      </c>
      <c r="CH7185" s="57"/>
      <c r="CV7185" s="51"/>
      <c r="CW7185" s="51"/>
      <c r="CX7185" s="51"/>
      <c r="CY7185" s="51"/>
      <c r="CZ7185" s="51"/>
      <c r="DA7185" s="51"/>
      <c r="DB7185" s="51"/>
      <c r="DC7185" s="51"/>
      <c r="DD7185" s="51"/>
    </row>
    <row r="7186" spans="73:108" ht="15" x14ac:dyDescent="0.25">
      <c r="BU7186" s="91"/>
      <c r="BV7186" s="177">
        <v>2008</v>
      </c>
      <c r="BW7186" s="177">
        <v>8</v>
      </c>
      <c r="BX7186" s="177" t="s">
        <v>269</v>
      </c>
      <c r="BY7186" s="177" t="s">
        <v>262</v>
      </c>
      <c r="BZ7186" s="177" t="s">
        <v>316</v>
      </c>
      <c r="CA7186" s="177">
        <v>3</v>
      </c>
      <c r="CB7186" s="177" t="s">
        <v>264</v>
      </c>
      <c r="CC7186" s="122">
        <v>-174155</v>
      </c>
      <c r="CD7186" s="178" t="s">
        <v>189</v>
      </c>
      <c r="CE7186" s="177" t="s">
        <v>295</v>
      </c>
      <c r="CF7186" s="177" t="s">
        <v>295</v>
      </c>
      <c r="CG7186" s="83" t="s">
        <v>9</v>
      </c>
      <c r="CH7186" s="57"/>
      <c r="CV7186" s="51"/>
      <c r="CW7186" s="51"/>
      <c r="CX7186" s="51"/>
      <c r="CY7186" s="51"/>
      <c r="CZ7186" s="51"/>
      <c r="DA7186" s="51"/>
      <c r="DB7186" s="51"/>
      <c r="DC7186" s="51"/>
      <c r="DD7186" s="51"/>
    </row>
    <row r="7187" spans="73:108" ht="15" x14ac:dyDescent="0.25">
      <c r="BU7187" s="91"/>
      <c r="BV7187" s="177">
        <v>2008</v>
      </c>
      <c r="BW7187" s="177">
        <v>8</v>
      </c>
      <c r="BX7187" s="177" t="s">
        <v>269</v>
      </c>
      <c r="BY7187" s="177" t="s">
        <v>262</v>
      </c>
      <c r="BZ7187" s="177" t="s">
        <v>347</v>
      </c>
      <c r="CA7187" s="177">
        <v>3</v>
      </c>
      <c r="CB7187" s="177" t="s">
        <v>264</v>
      </c>
      <c r="CC7187" s="122">
        <v>-3413.22</v>
      </c>
      <c r="CD7187" s="178" t="s">
        <v>189</v>
      </c>
      <c r="CE7187" s="177" t="s">
        <v>295</v>
      </c>
      <c r="CF7187" s="177" t="s">
        <v>295</v>
      </c>
      <c r="CG7187" s="83" t="s">
        <v>9</v>
      </c>
      <c r="CH7187" s="57"/>
      <c r="CV7187" s="51"/>
      <c r="CW7187" s="51"/>
      <c r="CX7187" s="51"/>
      <c r="CY7187" s="51"/>
      <c r="CZ7187" s="51"/>
      <c r="DA7187" s="51"/>
      <c r="DB7187" s="51"/>
      <c r="DC7187" s="51"/>
      <c r="DD7187" s="51"/>
    </row>
    <row r="7188" spans="73:108" ht="15" x14ac:dyDescent="0.25">
      <c r="BU7188" s="91"/>
      <c r="BV7188" s="177">
        <v>2008</v>
      </c>
      <c r="BW7188" s="177">
        <v>8</v>
      </c>
      <c r="BX7188" s="177" t="s">
        <v>269</v>
      </c>
      <c r="BY7188" s="177" t="s">
        <v>262</v>
      </c>
      <c r="BZ7188" s="177" t="s">
        <v>347</v>
      </c>
      <c r="CA7188" s="177">
        <v>7</v>
      </c>
      <c r="CB7188" s="177" t="s">
        <v>264</v>
      </c>
      <c r="CC7188" s="122">
        <v>-2200</v>
      </c>
      <c r="CD7188" s="178" t="s">
        <v>189</v>
      </c>
      <c r="CE7188" s="177" t="s">
        <v>295</v>
      </c>
      <c r="CF7188" s="177" t="s">
        <v>295</v>
      </c>
      <c r="CG7188" s="83" t="s">
        <v>89</v>
      </c>
      <c r="CH7188" s="57"/>
      <c r="CV7188" s="51"/>
      <c r="CW7188" s="51"/>
      <c r="CX7188" s="51"/>
      <c r="CY7188" s="51"/>
      <c r="CZ7188" s="51"/>
      <c r="DA7188" s="51"/>
      <c r="DB7188" s="51"/>
      <c r="DC7188" s="51"/>
      <c r="DD7188" s="51"/>
    </row>
    <row r="7189" spans="73:108" ht="15" x14ac:dyDescent="0.25">
      <c r="BU7189" s="91"/>
      <c r="BV7189" s="177">
        <v>2008</v>
      </c>
      <c r="BW7189" s="177">
        <v>9</v>
      </c>
      <c r="BX7189" s="177" t="s">
        <v>269</v>
      </c>
      <c r="BY7189" s="177" t="s">
        <v>262</v>
      </c>
      <c r="BZ7189" s="177" t="s">
        <v>277</v>
      </c>
      <c r="CA7189" s="177">
        <v>3</v>
      </c>
      <c r="CB7189" s="177" t="s">
        <v>264</v>
      </c>
      <c r="CC7189" s="122">
        <v>-181439.9</v>
      </c>
      <c r="CD7189" s="178" t="s">
        <v>189</v>
      </c>
      <c r="CE7189" s="177" t="s">
        <v>295</v>
      </c>
      <c r="CF7189" s="177" t="s">
        <v>295</v>
      </c>
      <c r="CG7189" s="83" t="s">
        <v>9</v>
      </c>
      <c r="CH7189" s="57"/>
      <c r="CV7189" s="51"/>
      <c r="CW7189" s="51"/>
      <c r="CX7189" s="51"/>
      <c r="CY7189" s="51"/>
      <c r="CZ7189" s="51"/>
      <c r="DA7189" s="51"/>
      <c r="DB7189" s="51"/>
      <c r="DC7189" s="51"/>
      <c r="DD7189" s="51"/>
    </row>
    <row r="7190" spans="73:108" ht="15" x14ac:dyDescent="0.25">
      <c r="BU7190" s="91"/>
      <c r="BV7190" s="177">
        <v>2008</v>
      </c>
      <c r="BW7190" s="177">
        <v>9</v>
      </c>
      <c r="BX7190" s="177" t="s">
        <v>269</v>
      </c>
      <c r="BY7190" s="177" t="s">
        <v>262</v>
      </c>
      <c r="BZ7190" s="177" t="s">
        <v>277</v>
      </c>
      <c r="CA7190" s="177">
        <v>3</v>
      </c>
      <c r="CB7190" s="177" t="s">
        <v>389</v>
      </c>
      <c r="CC7190" s="122">
        <v>-2000</v>
      </c>
      <c r="CD7190" s="178" t="s">
        <v>189</v>
      </c>
      <c r="CE7190" s="177" t="s">
        <v>295</v>
      </c>
      <c r="CF7190" s="177" t="s">
        <v>295</v>
      </c>
      <c r="CG7190" s="83" t="s">
        <v>9</v>
      </c>
      <c r="CH7190" s="57"/>
      <c r="CV7190" s="51"/>
      <c r="CW7190" s="51"/>
      <c r="CX7190" s="51"/>
      <c r="CY7190" s="51"/>
      <c r="CZ7190" s="51"/>
      <c r="DA7190" s="51"/>
      <c r="DB7190" s="51"/>
      <c r="DC7190" s="51"/>
      <c r="DD7190" s="51"/>
    </row>
    <row r="7191" spans="73:108" ht="15" x14ac:dyDescent="0.25">
      <c r="BU7191" s="91"/>
      <c r="BV7191" s="177">
        <v>2008</v>
      </c>
      <c r="BW7191" s="177">
        <v>9</v>
      </c>
      <c r="BX7191" s="177" t="s">
        <v>269</v>
      </c>
      <c r="BY7191" s="177" t="s">
        <v>262</v>
      </c>
      <c r="BZ7191" s="177" t="s">
        <v>263</v>
      </c>
      <c r="CA7191" s="177">
        <v>3</v>
      </c>
      <c r="CB7191" s="177" t="s">
        <v>264</v>
      </c>
      <c r="CC7191" s="122">
        <v>-19463</v>
      </c>
      <c r="CD7191" s="178" t="s">
        <v>189</v>
      </c>
      <c r="CE7191" s="177" t="s">
        <v>295</v>
      </c>
      <c r="CF7191" s="177" t="s">
        <v>295</v>
      </c>
      <c r="CG7191" s="83" t="s">
        <v>9</v>
      </c>
      <c r="CH7191" s="57"/>
      <c r="CV7191" s="51"/>
      <c r="CW7191" s="51"/>
      <c r="CX7191" s="51"/>
      <c r="CY7191" s="51"/>
      <c r="CZ7191" s="51"/>
      <c r="DA7191" s="51"/>
      <c r="DB7191" s="51"/>
      <c r="DC7191" s="51"/>
      <c r="DD7191" s="51"/>
    </row>
    <row r="7192" spans="73:108" ht="15" x14ac:dyDescent="0.25">
      <c r="BU7192" s="91"/>
      <c r="BV7192" s="177">
        <v>2008</v>
      </c>
      <c r="BW7192" s="177">
        <v>9</v>
      </c>
      <c r="BX7192" s="177" t="s">
        <v>269</v>
      </c>
      <c r="BY7192" s="177" t="s">
        <v>262</v>
      </c>
      <c r="BZ7192" s="177" t="s">
        <v>266</v>
      </c>
      <c r="CA7192" s="177">
        <v>3</v>
      </c>
      <c r="CB7192" s="177" t="s">
        <v>264</v>
      </c>
      <c r="CC7192" s="122">
        <v>-37184</v>
      </c>
      <c r="CD7192" s="178" t="s">
        <v>189</v>
      </c>
      <c r="CE7192" s="177" t="s">
        <v>295</v>
      </c>
      <c r="CF7192" s="177" t="s">
        <v>295</v>
      </c>
      <c r="CG7192" s="83" t="s">
        <v>9</v>
      </c>
      <c r="CH7192" s="57"/>
      <c r="CV7192" s="51"/>
      <c r="CW7192" s="51"/>
      <c r="CX7192" s="51"/>
      <c r="CY7192" s="51"/>
      <c r="CZ7192" s="51"/>
      <c r="DA7192" s="51"/>
      <c r="DB7192" s="51"/>
      <c r="DC7192" s="51"/>
      <c r="DD7192" s="51"/>
    </row>
    <row r="7193" spans="73:108" ht="15" x14ac:dyDescent="0.25">
      <c r="BU7193" s="91"/>
      <c r="BV7193" s="177">
        <v>2008</v>
      </c>
      <c r="BW7193" s="177">
        <v>9</v>
      </c>
      <c r="BX7193" s="177" t="s">
        <v>269</v>
      </c>
      <c r="BY7193" s="177" t="s">
        <v>262</v>
      </c>
      <c r="BZ7193" s="177" t="s">
        <v>267</v>
      </c>
      <c r="CA7193" s="177">
        <v>3</v>
      </c>
      <c r="CB7193" s="177" t="s">
        <v>264</v>
      </c>
      <c r="CC7193" s="122">
        <v>-44825</v>
      </c>
      <c r="CD7193" s="178" t="s">
        <v>189</v>
      </c>
      <c r="CE7193" s="177" t="s">
        <v>295</v>
      </c>
      <c r="CF7193" s="177" t="s">
        <v>295</v>
      </c>
      <c r="CG7193" s="83" t="s">
        <v>9</v>
      </c>
      <c r="CH7193" s="57"/>
      <c r="CV7193" s="51"/>
      <c r="CW7193" s="51"/>
      <c r="CX7193" s="51"/>
      <c r="CY7193" s="51"/>
      <c r="CZ7193" s="51"/>
      <c r="DA7193" s="51"/>
      <c r="DB7193" s="51"/>
      <c r="DC7193" s="51"/>
      <c r="DD7193" s="51"/>
    </row>
    <row r="7194" spans="73:108" ht="15" x14ac:dyDescent="0.25">
      <c r="BU7194" s="91"/>
      <c r="BV7194" s="177">
        <v>2008</v>
      </c>
      <c r="BW7194" s="177">
        <v>9</v>
      </c>
      <c r="BX7194" s="177" t="s">
        <v>269</v>
      </c>
      <c r="BY7194" s="177" t="s">
        <v>262</v>
      </c>
      <c r="BZ7194" s="177" t="s">
        <v>268</v>
      </c>
      <c r="CA7194" s="177">
        <v>3</v>
      </c>
      <c r="CB7194" s="177" t="s">
        <v>264</v>
      </c>
      <c r="CC7194" s="122">
        <v>-73003.62</v>
      </c>
      <c r="CD7194" s="178" t="s">
        <v>189</v>
      </c>
      <c r="CE7194" s="177" t="s">
        <v>295</v>
      </c>
      <c r="CF7194" s="177" t="s">
        <v>295</v>
      </c>
      <c r="CG7194" s="83" t="s">
        <v>9</v>
      </c>
      <c r="CH7194" s="57"/>
      <c r="CV7194" s="51"/>
      <c r="CW7194" s="51"/>
      <c r="CX7194" s="51"/>
      <c r="CY7194" s="51"/>
      <c r="CZ7194" s="51"/>
      <c r="DA7194" s="51"/>
      <c r="DB7194" s="51"/>
      <c r="DC7194" s="51"/>
      <c r="DD7194" s="51"/>
    </row>
    <row r="7195" spans="73:108" ht="15" x14ac:dyDescent="0.25">
      <c r="BU7195" s="91"/>
      <c r="BV7195" s="177">
        <v>2008</v>
      </c>
      <c r="BW7195" s="177">
        <v>9</v>
      </c>
      <c r="BX7195" s="177" t="s">
        <v>269</v>
      </c>
      <c r="BY7195" s="177" t="s">
        <v>262</v>
      </c>
      <c r="BZ7195" s="177" t="s">
        <v>316</v>
      </c>
      <c r="CA7195" s="177">
        <v>3</v>
      </c>
      <c r="CB7195" s="177" t="s">
        <v>264</v>
      </c>
      <c r="CC7195" s="122">
        <v>-99980</v>
      </c>
      <c r="CD7195" s="178" t="s">
        <v>189</v>
      </c>
      <c r="CE7195" s="177" t="s">
        <v>295</v>
      </c>
      <c r="CF7195" s="177" t="s">
        <v>295</v>
      </c>
      <c r="CG7195" s="83" t="s">
        <v>9</v>
      </c>
      <c r="CH7195" s="57"/>
      <c r="CV7195" s="51"/>
      <c r="CW7195" s="51"/>
      <c r="CX7195" s="51"/>
      <c r="CY7195" s="51"/>
      <c r="CZ7195" s="51"/>
      <c r="DA7195" s="51"/>
      <c r="DB7195" s="51"/>
      <c r="DC7195" s="51"/>
      <c r="DD7195" s="51"/>
    </row>
    <row r="7196" spans="73:108" ht="15" x14ac:dyDescent="0.25">
      <c r="BU7196" s="91"/>
      <c r="BV7196" s="177">
        <v>2008</v>
      </c>
      <c r="BW7196" s="177">
        <v>9</v>
      </c>
      <c r="BX7196" s="177" t="s">
        <v>269</v>
      </c>
      <c r="BY7196" s="177" t="s">
        <v>262</v>
      </c>
      <c r="BZ7196" s="177" t="s">
        <v>347</v>
      </c>
      <c r="CA7196" s="177">
        <v>3</v>
      </c>
      <c r="CB7196" s="177" t="s">
        <v>264</v>
      </c>
      <c r="CC7196" s="122">
        <v>-25976.63</v>
      </c>
      <c r="CD7196" s="178" t="s">
        <v>189</v>
      </c>
      <c r="CE7196" s="177" t="s">
        <v>295</v>
      </c>
      <c r="CF7196" s="177" t="s">
        <v>295</v>
      </c>
      <c r="CG7196" s="83" t="s">
        <v>9</v>
      </c>
      <c r="CH7196" s="57"/>
      <c r="CV7196" s="51"/>
      <c r="CW7196" s="51"/>
      <c r="CX7196" s="51"/>
      <c r="CY7196" s="51"/>
      <c r="CZ7196" s="51"/>
      <c r="DA7196" s="51"/>
      <c r="DB7196" s="51"/>
      <c r="DC7196" s="51"/>
      <c r="DD7196" s="51"/>
    </row>
    <row r="7197" spans="73:108" ht="15" x14ac:dyDescent="0.25">
      <c r="BU7197" s="91"/>
      <c r="BV7197" s="177">
        <v>2008</v>
      </c>
      <c r="BW7197" s="177">
        <v>9</v>
      </c>
      <c r="BX7197" s="177" t="s">
        <v>269</v>
      </c>
      <c r="BY7197" s="177" t="s">
        <v>262</v>
      </c>
      <c r="BZ7197" s="177" t="s">
        <v>347</v>
      </c>
      <c r="CA7197" s="177">
        <v>7</v>
      </c>
      <c r="CB7197" s="177" t="s">
        <v>264</v>
      </c>
      <c r="CC7197" s="122">
        <v>-2200</v>
      </c>
      <c r="CD7197" s="178" t="s">
        <v>189</v>
      </c>
      <c r="CE7197" s="177" t="s">
        <v>295</v>
      </c>
      <c r="CF7197" s="177" t="s">
        <v>295</v>
      </c>
      <c r="CG7197" s="83" t="s">
        <v>89</v>
      </c>
      <c r="CH7197" s="57"/>
      <c r="CV7197" s="51"/>
      <c r="CW7197" s="51"/>
      <c r="CX7197" s="51"/>
      <c r="CY7197" s="51"/>
      <c r="CZ7197" s="51"/>
      <c r="DA7197" s="51"/>
      <c r="DB7197" s="51"/>
      <c r="DC7197" s="51"/>
      <c r="DD7197" s="51"/>
    </row>
    <row r="7198" spans="73:108" ht="15" x14ac:dyDescent="0.25">
      <c r="BU7198" s="91"/>
      <c r="BV7198" s="177">
        <v>2008</v>
      </c>
      <c r="BW7198" s="177">
        <v>10</v>
      </c>
      <c r="BX7198" s="177" t="s">
        <v>269</v>
      </c>
      <c r="BY7198" s="177" t="s">
        <v>262</v>
      </c>
      <c r="BZ7198" s="177" t="s">
        <v>277</v>
      </c>
      <c r="CA7198" s="177">
        <v>3</v>
      </c>
      <c r="CB7198" s="177" t="s">
        <v>264</v>
      </c>
      <c r="CC7198" s="122">
        <v>-284436.43</v>
      </c>
      <c r="CD7198" s="178" t="s">
        <v>189</v>
      </c>
      <c r="CE7198" s="177" t="s">
        <v>295</v>
      </c>
      <c r="CF7198" s="177" t="s">
        <v>295</v>
      </c>
      <c r="CG7198" s="83" t="s">
        <v>9</v>
      </c>
      <c r="CH7198" s="57"/>
      <c r="CV7198" s="51"/>
      <c r="CW7198" s="51"/>
      <c r="CX7198" s="51"/>
      <c r="CY7198" s="51"/>
      <c r="CZ7198" s="51"/>
      <c r="DA7198" s="51"/>
      <c r="DB7198" s="51"/>
      <c r="DC7198" s="51"/>
      <c r="DD7198" s="51"/>
    </row>
    <row r="7199" spans="73:108" ht="15" x14ac:dyDescent="0.25">
      <c r="BU7199" s="91"/>
      <c r="BV7199" s="177">
        <v>2008</v>
      </c>
      <c r="BW7199" s="177">
        <v>10</v>
      </c>
      <c r="BX7199" s="177" t="s">
        <v>269</v>
      </c>
      <c r="BY7199" s="177" t="s">
        <v>262</v>
      </c>
      <c r="BZ7199" s="177" t="s">
        <v>277</v>
      </c>
      <c r="CA7199" s="177">
        <v>3</v>
      </c>
      <c r="CB7199" s="177" t="s">
        <v>389</v>
      </c>
      <c r="CC7199" s="122">
        <v>-3565.3</v>
      </c>
      <c r="CD7199" s="178" t="s">
        <v>202</v>
      </c>
      <c r="CE7199" s="177" t="s">
        <v>295</v>
      </c>
      <c r="CF7199" s="177" t="s">
        <v>295</v>
      </c>
      <c r="CG7199" s="83" t="s">
        <v>9</v>
      </c>
      <c r="CH7199" s="57"/>
      <c r="CV7199" s="51"/>
      <c r="CW7199" s="51"/>
      <c r="CX7199" s="51"/>
      <c r="CY7199" s="51"/>
      <c r="CZ7199" s="51"/>
      <c r="DA7199" s="51"/>
      <c r="DB7199" s="51"/>
      <c r="DC7199" s="51"/>
      <c r="DD7199" s="51"/>
    </row>
    <row r="7200" spans="73:108" ht="15" x14ac:dyDescent="0.25">
      <c r="BU7200" s="91"/>
      <c r="BV7200" s="177">
        <v>2008</v>
      </c>
      <c r="BW7200" s="177">
        <v>10</v>
      </c>
      <c r="BX7200" s="177" t="s">
        <v>269</v>
      </c>
      <c r="BY7200" s="177" t="s">
        <v>262</v>
      </c>
      <c r="BZ7200" s="177" t="s">
        <v>277</v>
      </c>
      <c r="CA7200" s="177">
        <v>3</v>
      </c>
      <c r="CB7200" s="177" t="s">
        <v>389</v>
      </c>
      <c r="CC7200" s="122">
        <v>-2000</v>
      </c>
      <c r="CD7200" s="178" t="s">
        <v>189</v>
      </c>
      <c r="CE7200" s="177" t="s">
        <v>295</v>
      </c>
      <c r="CF7200" s="177" t="s">
        <v>295</v>
      </c>
      <c r="CG7200" s="83" t="s">
        <v>9</v>
      </c>
      <c r="CH7200" s="57"/>
      <c r="CV7200" s="51"/>
      <c r="CW7200" s="51"/>
      <c r="CX7200" s="51"/>
      <c r="CY7200" s="51"/>
      <c r="CZ7200" s="51"/>
      <c r="DA7200" s="51"/>
      <c r="DB7200" s="51"/>
      <c r="DC7200" s="51"/>
      <c r="DD7200" s="51"/>
    </row>
    <row r="7201" spans="73:108" ht="15" x14ac:dyDescent="0.25">
      <c r="BU7201" s="91"/>
      <c r="BV7201" s="177">
        <v>2008</v>
      </c>
      <c r="BW7201" s="177">
        <v>10</v>
      </c>
      <c r="BX7201" s="177" t="s">
        <v>269</v>
      </c>
      <c r="BY7201" s="177" t="s">
        <v>262</v>
      </c>
      <c r="BZ7201" s="177" t="s">
        <v>267</v>
      </c>
      <c r="CA7201" s="177">
        <v>3</v>
      </c>
      <c r="CB7201" s="177" t="s">
        <v>264</v>
      </c>
      <c r="CC7201" s="122">
        <v>-28067</v>
      </c>
      <c r="CD7201" s="178" t="s">
        <v>189</v>
      </c>
      <c r="CE7201" s="177" t="s">
        <v>295</v>
      </c>
      <c r="CF7201" s="177" t="s">
        <v>295</v>
      </c>
      <c r="CG7201" s="83" t="s">
        <v>9</v>
      </c>
      <c r="CH7201" s="57"/>
      <c r="CV7201" s="51"/>
      <c r="CW7201" s="51"/>
      <c r="CX7201" s="51"/>
      <c r="CY7201" s="51"/>
      <c r="CZ7201" s="51"/>
      <c r="DA7201" s="51"/>
      <c r="DB7201" s="51"/>
      <c r="DC7201" s="51"/>
      <c r="DD7201" s="51"/>
    </row>
    <row r="7202" spans="73:108" ht="15" x14ac:dyDescent="0.25">
      <c r="BU7202" s="91"/>
      <c r="BV7202" s="177">
        <v>2008</v>
      </c>
      <c r="BW7202" s="177">
        <v>10</v>
      </c>
      <c r="BX7202" s="177" t="s">
        <v>269</v>
      </c>
      <c r="BY7202" s="177" t="s">
        <v>262</v>
      </c>
      <c r="BZ7202" s="177" t="s">
        <v>268</v>
      </c>
      <c r="CA7202" s="177">
        <v>3</v>
      </c>
      <c r="CB7202" s="177" t="s">
        <v>264</v>
      </c>
      <c r="CC7202" s="122">
        <v>-51572.959999999999</v>
      </c>
      <c r="CD7202" s="178" t="s">
        <v>189</v>
      </c>
      <c r="CE7202" s="177" t="s">
        <v>295</v>
      </c>
      <c r="CF7202" s="177" t="s">
        <v>295</v>
      </c>
      <c r="CG7202" s="83" t="s">
        <v>9</v>
      </c>
      <c r="CH7202" s="57"/>
      <c r="CV7202" s="51"/>
      <c r="CW7202" s="51"/>
      <c r="CX7202" s="51"/>
      <c r="CY7202" s="51"/>
      <c r="CZ7202" s="51"/>
      <c r="DA7202" s="51"/>
      <c r="DB7202" s="51"/>
      <c r="DC7202" s="51"/>
      <c r="DD7202" s="51"/>
    </row>
    <row r="7203" spans="73:108" ht="15" x14ac:dyDescent="0.25">
      <c r="BU7203" s="91"/>
      <c r="BV7203" s="177">
        <v>2008</v>
      </c>
      <c r="BW7203" s="177">
        <v>10</v>
      </c>
      <c r="BX7203" s="177" t="s">
        <v>269</v>
      </c>
      <c r="BY7203" s="177" t="s">
        <v>262</v>
      </c>
      <c r="BZ7203" s="177" t="s">
        <v>316</v>
      </c>
      <c r="CA7203" s="177">
        <v>3</v>
      </c>
      <c r="CB7203" s="177" t="s">
        <v>264</v>
      </c>
      <c r="CC7203" s="122">
        <v>-61254.95</v>
      </c>
      <c r="CD7203" s="178" t="s">
        <v>189</v>
      </c>
      <c r="CE7203" s="177" t="s">
        <v>295</v>
      </c>
      <c r="CF7203" s="177" t="s">
        <v>295</v>
      </c>
      <c r="CG7203" s="83" t="s">
        <v>9</v>
      </c>
      <c r="CH7203" s="57"/>
      <c r="CV7203" s="51"/>
      <c r="CW7203" s="51"/>
      <c r="CX7203" s="51"/>
      <c r="CY7203" s="51"/>
      <c r="CZ7203" s="51"/>
      <c r="DA7203" s="51"/>
      <c r="DB7203" s="51"/>
      <c r="DC7203" s="51"/>
      <c r="DD7203" s="51"/>
    </row>
    <row r="7204" spans="73:108" ht="15" x14ac:dyDescent="0.25">
      <c r="BU7204" s="91"/>
      <c r="BV7204" s="177">
        <v>2008</v>
      </c>
      <c r="BW7204" s="177">
        <v>10</v>
      </c>
      <c r="BX7204" s="177" t="s">
        <v>269</v>
      </c>
      <c r="BY7204" s="177" t="s">
        <v>262</v>
      </c>
      <c r="BZ7204" s="177" t="s">
        <v>347</v>
      </c>
      <c r="CA7204" s="177">
        <v>3</v>
      </c>
      <c r="CB7204" s="177" t="s">
        <v>264</v>
      </c>
      <c r="CC7204" s="122">
        <v>-28065.67</v>
      </c>
      <c r="CD7204" s="178" t="s">
        <v>189</v>
      </c>
      <c r="CE7204" s="177" t="s">
        <v>295</v>
      </c>
      <c r="CF7204" s="177" t="s">
        <v>295</v>
      </c>
      <c r="CG7204" s="83" t="s">
        <v>9</v>
      </c>
      <c r="CH7204" s="57"/>
      <c r="CV7204" s="51"/>
      <c r="CW7204" s="51"/>
      <c r="CX7204" s="51"/>
      <c r="CY7204" s="51"/>
      <c r="CZ7204" s="51"/>
      <c r="DA7204" s="51"/>
      <c r="DB7204" s="51"/>
      <c r="DC7204" s="51"/>
      <c r="DD7204" s="51"/>
    </row>
    <row r="7205" spans="73:108" ht="15" x14ac:dyDescent="0.25">
      <c r="BU7205" s="91"/>
      <c r="BV7205" s="177">
        <v>2008</v>
      </c>
      <c r="BW7205" s="177">
        <v>10</v>
      </c>
      <c r="BX7205" s="177" t="s">
        <v>269</v>
      </c>
      <c r="BY7205" s="177" t="s">
        <v>262</v>
      </c>
      <c r="BZ7205" s="177" t="s">
        <v>277</v>
      </c>
      <c r="CA7205" s="177">
        <v>7</v>
      </c>
      <c r="CB7205" s="177" t="s">
        <v>264</v>
      </c>
      <c r="CC7205" s="122">
        <v>-13767.17</v>
      </c>
      <c r="CD7205" s="178" t="s">
        <v>189</v>
      </c>
      <c r="CE7205" s="177" t="s">
        <v>295</v>
      </c>
      <c r="CF7205" s="177" t="s">
        <v>295</v>
      </c>
      <c r="CG7205" s="83" t="s">
        <v>89</v>
      </c>
      <c r="CH7205" s="57"/>
      <c r="CV7205" s="51"/>
      <c r="CW7205" s="51"/>
      <c r="CX7205" s="51"/>
      <c r="CY7205" s="51"/>
      <c r="CZ7205" s="51"/>
      <c r="DA7205" s="51"/>
      <c r="DB7205" s="51"/>
      <c r="DC7205" s="51"/>
      <c r="DD7205" s="51"/>
    </row>
    <row r="7206" spans="73:108" ht="15" x14ac:dyDescent="0.25">
      <c r="BU7206" s="91"/>
      <c r="BV7206" s="177">
        <v>2008</v>
      </c>
      <c r="BW7206" s="177">
        <v>10</v>
      </c>
      <c r="BX7206" s="177" t="s">
        <v>269</v>
      </c>
      <c r="BY7206" s="177" t="s">
        <v>262</v>
      </c>
      <c r="BZ7206" s="177" t="s">
        <v>347</v>
      </c>
      <c r="CA7206" s="177">
        <v>7</v>
      </c>
      <c r="CB7206" s="177" t="s">
        <v>264</v>
      </c>
      <c r="CC7206" s="122">
        <v>-2200</v>
      </c>
      <c r="CD7206" s="178" t="s">
        <v>189</v>
      </c>
      <c r="CE7206" s="177" t="s">
        <v>295</v>
      </c>
      <c r="CF7206" s="177" t="s">
        <v>295</v>
      </c>
      <c r="CG7206" s="83" t="s">
        <v>89</v>
      </c>
      <c r="CH7206" s="57"/>
      <c r="CV7206" s="51"/>
      <c r="CW7206" s="51"/>
      <c r="CX7206" s="51"/>
      <c r="CY7206" s="51"/>
      <c r="CZ7206" s="51"/>
      <c r="DA7206" s="51"/>
      <c r="DB7206" s="51"/>
      <c r="DC7206" s="51"/>
      <c r="DD7206" s="51"/>
    </row>
    <row r="7207" spans="73:108" ht="15" x14ac:dyDescent="0.25">
      <c r="BU7207" s="91"/>
      <c r="BV7207" s="177">
        <v>2008</v>
      </c>
      <c r="BW7207" s="177">
        <v>11</v>
      </c>
      <c r="BX7207" s="177" t="s">
        <v>269</v>
      </c>
      <c r="BY7207" s="177" t="s">
        <v>262</v>
      </c>
      <c r="BZ7207" s="177" t="s">
        <v>277</v>
      </c>
      <c r="CA7207" s="177">
        <v>3</v>
      </c>
      <c r="CB7207" s="177" t="s">
        <v>264</v>
      </c>
      <c r="CC7207" s="122">
        <v>-340736.55</v>
      </c>
      <c r="CD7207" s="178" t="s">
        <v>189</v>
      </c>
      <c r="CE7207" s="177" t="s">
        <v>295</v>
      </c>
      <c r="CF7207" s="177" t="s">
        <v>295</v>
      </c>
      <c r="CG7207" s="83" t="s">
        <v>9</v>
      </c>
      <c r="CH7207" s="57"/>
      <c r="CV7207" s="51"/>
      <c r="CW7207" s="51"/>
      <c r="CX7207" s="51"/>
      <c r="CY7207" s="51"/>
      <c r="CZ7207" s="51"/>
      <c r="DA7207" s="51"/>
      <c r="DB7207" s="51"/>
      <c r="DC7207" s="51"/>
      <c r="DD7207" s="51"/>
    </row>
    <row r="7208" spans="73:108" ht="15" x14ac:dyDescent="0.25">
      <c r="BU7208" s="91"/>
      <c r="BV7208" s="177">
        <v>2008</v>
      </c>
      <c r="BW7208" s="177">
        <v>11</v>
      </c>
      <c r="BX7208" s="177" t="s">
        <v>269</v>
      </c>
      <c r="BY7208" s="177" t="s">
        <v>262</v>
      </c>
      <c r="BZ7208" s="177" t="s">
        <v>277</v>
      </c>
      <c r="CA7208" s="177">
        <v>3</v>
      </c>
      <c r="CB7208" s="177" t="s">
        <v>879</v>
      </c>
      <c r="CC7208" s="122">
        <v>-5531.41</v>
      </c>
      <c r="CD7208" s="178" t="s">
        <v>189</v>
      </c>
      <c r="CE7208" s="177" t="s">
        <v>295</v>
      </c>
      <c r="CF7208" s="177" t="s">
        <v>295</v>
      </c>
      <c r="CG7208" s="83" t="s">
        <v>9</v>
      </c>
      <c r="CH7208" s="57"/>
      <c r="CV7208" s="51"/>
      <c r="CW7208" s="51"/>
      <c r="CX7208" s="51"/>
      <c r="CY7208" s="51"/>
      <c r="CZ7208" s="51"/>
      <c r="DA7208" s="51"/>
      <c r="DB7208" s="51"/>
      <c r="DC7208" s="51"/>
      <c r="DD7208" s="51"/>
    </row>
    <row r="7209" spans="73:108" ht="15" x14ac:dyDescent="0.25">
      <c r="BU7209" s="91"/>
      <c r="BV7209" s="177">
        <v>2008</v>
      </c>
      <c r="BW7209" s="177">
        <v>11</v>
      </c>
      <c r="BX7209" s="177" t="s">
        <v>269</v>
      </c>
      <c r="BY7209" s="177" t="s">
        <v>262</v>
      </c>
      <c r="BZ7209" s="177" t="s">
        <v>277</v>
      </c>
      <c r="CA7209" s="177">
        <v>3</v>
      </c>
      <c r="CB7209" s="177" t="s">
        <v>389</v>
      </c>
      <c r="CC7209" s="122">
        <v>-4025.98</v>
      </c>
      <c r="CD7209" s="178" t="s">
        <v>202</v>
      </c>
      <c r="CE7209" s="177" t="s">
        <v>295</v>
      </c>
      <c r="CF7209" s="177" t="s">
        <v>295</v>
      </c>
      <c r="CG7209" s="83" t="s">
        <v>9</v>
      </c>
      <c r="CH7209" s="57"/>
      <c r="CV7209" s="51"/>
      <c r="CW7209" s="51"/>
      <c r="CX7209" s="51"/>
      <c r="CY7209" s="51"/>
      <c r="CZ7209" s="51"/>
      <c r="DA7209" s="51"/>
      <c r="DB7209" s="51"/>
      <c r="DC7209" s="51"/>
      <c r="DD7209" s="51"/>
    </row>
    <row r="7210" spans="73:108" ht="15" x14ac:dyDescent="0.25">
      <c r="BU7210" s="91"/>
      <c r="BV7210" s="177">
        <v>2008</v>
      </c>
      <c r="BW7210" s="177">
        <v>11</v>
      </c>
      <c r="BX7210" s="177" t="s">
        <v>269</v>
      </c>
      <c r="BY7210" s="177" t="s">
        <v>262</v>
      </c>
      <c r="BZ7210" s="177" t="s">
        <v>277</v>
      </c>
      <c r="CA7210" s="177">
        <v>3</v>
      </c>
      <c r="CB7210" s="177" t="s">
        <v>389</v>
      </c>
      <c r="CC7210" s="122">
        <v>-2000</v>
      </c>
      <c r="CD7210" s="178" t="s">
        <v>189</v>
      </c>
      <c r="CE7210" s="177" t="s">
        <v>295</v>
      </c>
      <c r="CF7210" s="177" t="s">
        <v>295</v>
      </c>
      <c r="CG7210" s="83" t="s">
        <v>9</v>
      </c>
      <c r="CH7210" s="57"/>
      <c r="CV7210" s="51"/>
      <c r="CW7210" s="51"/>
      <c r="CX7210" s="51"/>
      <c r="CY7210" s="51"/>
      <c r="CZ7210" s="51"/>
      <c r="DA7210" s="51"/>
      <c r="DB7210" s="51"/>
      <c r="DC7210" s="51"/>
      <c r="DD7210" s="51"/>
    </row>
    <row r="7211" spans="73:108" ht="15" x14ac:dyDescent="0.25">
      <c r="BU7211" s="91"/>
      <c r="BV7211" s="177">
        <v>2008</v>
      </c>
      <c r="BW7211" s="177">
        <v>11</v>
      </c>
      <c r="BX7211" s="177" t="s">
        <v>269</v>
      </c>
      <c r="BY7211" s="177" t="s">
        <v>262</v>
      </c>
      <c r="BZ7211" s="177" t="s">
        <v>266</v>
      </c>
      <c r="CA7211" s="177">
        <v>3</v>
      </c>
      <c r="CB7211" s="177" t="s">
        <v>264</v>
      </c>
      <c r="CC7211" s="122">
        <v>-53671.24</v>
      </c>
      <c r="CD7211" s="178" t="s">
        <v>189</v>
      </c>
      <c r="CE7211" s="177" t="s">
        <v>295</v>
      </c>
      <c r="CF7211" s="177" t="s">
        <v>295</v>
      </c>
      <c r="CG7211" s="83" t="s">
        <v>9</v>
      </c>
      <c r="CH7211" s="57"/>
      <c r="CV7211" s="51"/>
      <c r="CW7211" s="51"/>
      <c r="CX7211" s="51"/>
      <c r="CY7211" s="51"/>
      <c r="CZ7211" s="51"/>
      <c r="DA7211" s="51"/>
      <c r="DB7211" s="51"/>
      <c r="DC7211" s="51"/>
      <c r="DD7211" s="51"/>
    </row>
    <row r="7212" spans="73:108" ht="15" x14ac:dyDescent="0.25">
      <c r="BU7212" s="91"/>
      <c r="BV7212" s="177">
        <v>2008</v>
      </c>
      <c r="BW7212" s="177">
        <v>11</v>
      </c>
      <c r="BX7212" s="177" t="s">
        <v>269</v>
      </c>
      <c r="BY7212" s="177" t="s">
        <v>262</v>
      </c>
      <c r="BZ7212" s="177" t="s">
        <v>267</v>
      </c>
      <c r="CA7212" s="177">
        <v>3</v>
      </c>
      <c r="CB7212" s="177" t="s">
        <v>264</v>
      </c>
      <c r="CC7212" s="122">
        <v>-15000</v>
      </c>
      <c r="CD7212" s="178" t="s">
        <v>189</v>
      </c>
      <c r="CE7212" s="177" t="s">
        <v>295</v>
      </c>
      <c r="CF7212" s="177" t="s">
        <v>295</v>
      </c>
      <c r="CG7212" s="83" t="s">
        <v>9</v>
      </c>
      <c r="CH7212" s="57"/>
      <c r="CV7212" s="51"/>
      <c r="CW7212" s="51"/>
      <c r="CX7212" s="51"/>
      <c r="CY7212" s="51"/>
      <c r="CZ7212" s="51"/>
      <c r="DA7212" s="51"/>
      <c r="DB7212" s="51"/>
      <c r="DC7212" s="51"/>
      <c r="DD7212" s="51"/>
    </row>
    <row r="7213" spans="73:108" ht="15" x14ac:dyDescent="0.25">
      <c r="BU7213" s="91"/>
      <c r="BV7213" s="177">
        <v>2008</v>
      </c>
      <c r="BW7213" s="177">
        <v>11</v>
      </c>
      <c r="BX7213" s="177" t="s">
        <v>269</v>
      </c>
      <c r="BY7213" s="177" t="s">
        <v>262</v>
      </c>
      <c r="BZ7213" s="177" t="s">
        <v>268</v>
      </c>
      <c r="CA7213" s="177">
        <v>3</v>
      </c>
      <c r="CB7213" s="177" t="s">
        <v>264</v>
      </c>
      <c r="CC7213" s="122">
        <v>-17684.25</v>
      </c>
      <c r="CD7213" s="178" t="s">
        <v>189</v>
      </c>
      <c r="CE7213" s="177" t="s">
        <v>295</v>
      </c>
      <c r="CF7213" s="177" t="s">
        <v>295</v>
      </c>
      <c r="CG7213" s="83" t="s">
        <v>9</v>
      </c>
      <c r="CH7213" s="57"/>
      <c r="CV7213" s="51"/>
      <c r="CW7213" s="51"/>
      <c r="CX7213" s="51"/>
      <c r="CY7213" s="51"/>
      <c r="CZ7213" s="51"/>
      <c r="DA7213" s="51"/>
      <c r="DB7213" s="51"/>
      <c r="DC7213" s="51"/>
      <c r="DD7213" s="51"/>
    </row>
    <row r="7214" spans="73:108" ht="15" x14ac:dyDescent="0.25">
      <c r="BU7214" s="91"/>
      <c r="BV7214" s="177">
        <v>2008</v>
      </c>
      <c r="BW7214" s="177">
        <v>11</v>
      </c>
      <c r="BX7214" s="177" t="s">
        <v>269</v>
      </c>
      <c r="BY7214" s="177" t="s">
        <v>262</v>
      </c>
      <c r="BZ7214" s="177" t="s">
        <v>316</v>
      </c>
      <c r="CA7214" s="177">
        <v>3</v>
      </c>
      <c r="CB7214" s="177" t="s">
        <v>264</v>
      </c>
      <c r="CC7214" s="122">
        <v>-25000</v>
      </c>
      <c r="CD7214" s="178" t="s">
        <v>189</v>
      </c>
      <c r="CE7214" s="177" t="s">
        <v>295</v>
      </c>
      <c r="CF7214" s="177" t="s">
        <v>295</v>
      </c>
      <c r="CG7214" s="83" t="s">
        <v>9</v>
      </c>
      <c r="CH7214" s="57"/>
      <c r="CV7214" s="51"/>
      <c r="CW7214" s="51"/>
      <c r="CX7214" s="51"/>
      <c r="CY7214" s="51"/>
      <c r="CZ7214" s="51"/>
      <c r="DA7214" s="51"/>
      <c r="DB7214" s="51"/>
      <c r="DC7214" s="51"/>
      <c r="DD7214" s="51"/>
    </row>
    <row r="7215" spans="73:108" ht="15" x14ac:dyDescent="0.25">
      <c r="BU7215" s="91"/>
      <c r="BV7215" s="177">
        <v>2008</v>
      </c>
      <c r="BW7215" s="177">
        <v>11</v>
      </c>
      <c r="BX7215" s="177" t="s">
        <v>269</v>
      </c>
      <c r="BY7215" s="177" t="s">
        <v>262</v>
      </c>
      <c r="BZ7215" s="177" t="s">
        <v>347</v>
      </c>
      <c r="CA7215" s="177">
        <v>3</v>
      </c>
      <c r="CB7215" s="177" t="s">
        <v>264</v>
      </c>
      <c r="CC7215" s="122">
        <v>-30000</v>
      </c>
      <c r="CD7215" s="178" t="s">
        <v>189</v>
      </c>
      <c r="CE7215" s="177" t="s">
        <v>295</v>
      </c>
      <c r="CF7215" s="177" t="s">
        <v>295</v>
      </c>
      <c r="CG7215" s="83" t="s">
        <v>9</v>
      </c>
      <c r="CH7215" s="57"/>
      <c r="CV7215" s="51"/>
      <c r="CW7215" s="51"/>
      <c r="CX7215" s="51"/>
      <c r="CY7215" s="51"/>
      <c r="CZ7215" s="51"/>
      <c r="DA7215" s="51"/>
      <c r="DB7215" s="51"/>
      <c r="DC7215" s="51"/>
      <c r="DD7215" s="51"/>
    </row>
    <row r="7216" spans="73:108" ht="15" x14ac:dyDescent="0.25">
      <c r="BU7216" s="91"/>
      <c r="BV7216" s="177">
        <v>2008</v>
      </c>
      <c r="BW7216" s="177">
        <v>11</v>
      </c>
      <c r="BX7216" s="177" t="s">
        <v>269</v>
      </c>
      <c r="BY7216" s="177" t="s">
        <v>262</v>
      </c>
      <c r="BZ7216" s="177" t="s">
        <v>277</v>
      </c>
      <c r="CA7216" s="177">
        <v>7</v>
      </c>
      <c r="CB7216" s="177" t="s">
        <v>264</v>
      </c>
      <c r="CC7216" s="122">
        <v>-1335.07</v>
      </c>
      <c r="CD7216" s="178" t="s">
        <v>189</v>
      </c>
      <c r="CE7216" s="177" t="s">
        <v>295</v>
      </c>
      <c r="CF7216" s="177" t="s">
        <v>295</v>
      </c>
      <c r="CG7216" s="83" t="s">
        <v>89</v>
      </c>
      <c r="CH7216" s="57"/>
      <c r="CV7216" s="51"/>
      <c r="CW7216" s="51"/>
      <c r="CX7216" s="51"/>
      <c r="CY7216" s="51"/>
      <c r="CZ7216" s="51"/>
      <c r="DA7216" s="51"/>
      <c r="DB7216" s="51"/>
      <c r="DC7216" s="51"/>
      <c r="DD7216" s="51"/>
    </row>
    <row r="7217" spans="73:108" ht="15" x14ac:dyDescent="0.25">
      <c r="BU7217" s="91"/>
      <c r="BV7217" s="177">
        <v>2008</v>
      </c>
      <c r="BW7217" s="177">
        <v>11</v>
      </c>
      <c r="BX7217" s="177" t="s">
        <v>269</v>
      </c>
      <c r="BY7217" s="177" t="s">
        <v>262</v>
      </c>
      <c r="BZ7217" s="177" t="s">
        <v>347</v>
      </c>
      <c r="CA7217" s="177">
        <v>7</v>
      </c>
      <c r="CB7217" s="177" t="s">
        <v>264</v>
      </c>
      <c r="CC7217" s="122">
        <v>-2200</v>
      </c>
      <c r="CD7217" s="178" t="s">
        <v>189</v>
      </c>
      <c r="CE7217" s="177" t="s">
        <v>295</v>
      </c>
      <c r="CF7217" s="177" t="s">
        <v>295</v>
      </c>
      <c r="CG7217" s="83" t="s">
        <v>89</v>
      </c>
      <c r="CH7217" s="57"/>
      <c r="CV7217" s="51"/>
      <c r="CW7217" s="51"/>
      <c r="CX7217" s="51"/>
      <c r="CY7217" s="51"/>
      <c r="CZ7217" s="51"/>
      <c r="DA7217" s="51"/>
      <c r="DB7217" s="51"/>
      <c r="DC7217" s="51"/>
      <c r="DD7217" s="51"/>
    </row>
    <row r="7218" spans="73:108" ht="15" x14ac:dyDescent="0.25">
      <c r="BU7218" s="91"/>
      <c r="BV7218" s="177">
        <v>2008</v>
      </c>
      <c r="BW7218" s="177">
        <v>12</v>
      </c>
      <c r="BX7218" s="177" t="s">
        <v>269</v>
      </c>
      <c r="BY7218" s="177" t="s">
        <v>262</v>
      </c>
      <c r="BZ7218" s="177" t="s">
        <v>277</v>
      </c>
      <c r="CA7218" s="177">
        <v>3</v>
      </c>
      <c r="CB7218" s="177" t="s">
        <v>264</v>
      </c>
      <c r="CC7218" s="122">
        <v>-401881.1</v>
      </c>
      <c r="CD7218" s="178" t="s">
        <v>189</v>
      </c>
      <c r="CE7218" s="177" t="s">
        <v>295</v>
      </c>
      <c r="CF7218" s="177" t="s">
        <v>295</v>
      </c>
      <c r="CG7218" s="83" t="s">
        <v>9</v>
      </c>
      <c r="CH7218" s="57"/>
      <c r="CV7218" s="51"/>
      <c r="CW7218" s="51"/>
      <c r="CX7218" s="51"/>
      <c r="CY7218" s="51"/>
      <c r="CZ7218" s="51"/>
      <c r="DA7218" s="51"/>
      <c r="DB7218" s="51"/>
      <c r="DC7218" s="51"/>
      <c r="DD7218" s="51"/>
    </row>
    <row r="7219" spans="73:108" ht="15" x14ac:dyDescent="0.25">
      <c r="BU7219" s="91"/>
      <c r="BV7219" s="177">
        <v>2008</v>
      </c>
      <c r="BW7219" s="177">
        <v>12</v>
      </c>
      <c r="BX7219" s="177" t="s">
        <v>269</v>
      </c>
      <c r="BY7219" s="177" t="s">
        <v>262</v>
      </c>
      <c r="BZ7219" s="177" t="s">
        <v>277</v>
      </c>
      <c r="CA7219" s="177">
        <v>3</v>
      </c>
      <c r="CB7219" s="177" t="s">
        <v>879</v>
      </c>
      <c r="CC7219" s="122">
        <v>-4147.8100000000004</v>
      </c>
      <c r="CD7219" s="178" t="s">
        <v>189</v>
      </c>
      <c r="CE7219" s="177" t="s">
        <v>295</v>
      </c>
      <c r="CF7219" s="177" t="s">
        <v>295</v>
      </c>
      <c r="CG7219" s="83" t="s">
        <v>9</v>
      </c>
      <c r="CH7219" s="57"/>
      <c r="CV7219" s="51"/>
      <c r="CW7219" s="51"/>
      <c r="CX7219" s="51"/>
      <c r="CY7219" s="51"/>
      <c r="CZ7219" s="51"/>
      <c r="DA7219" s="51"/>
      <c r="DB7219" s="51"/>
      <c r="DC7219" s="51"/>
      <c r="DD7219" s="51"/>
    </row>
    <row r="7220" spans="73:108" ht="15" x14ac:dyDescent="0.25">
      <c r="BU7220" s="91"/>
      <c r="BV7220" s="177">
        <v>2008</v>
      </c>
      <c r="BW7220" s="177">
        <v>12</v>
      </c>
      <c r="BX7220" s="177" t="s">
        <v>269</v>
      </c>
      <c r="BY7220" s="177" t="s">
        <v>262</v>
      </c>
      <c r="BZ7220" s="177" t="s">
        <v>277</v>
      </c>
      <c r="CA7220" s="177">
        <v>3</v>
      </c>
      <c r="CB7220" s="177" t="s">
        <v>389</v>
      </c>
      <c r="CC7220" s="122">
        <v>-8181.55</v>
      </c>
      <c r="CD7220" s="178" t="s">
        <v>202</v>
      </c>
      <c r="CE7220" s="177" t="s">
        <v>295</v>
      </c>
      <c r="CF7220" s="177" t="s">
        <v>295</v>
      </c>
      <c r="CG7220" s="83" t="s">
        <v>9</v>
      </c>
      <c r="CH7220" s="57"/>
      <c r="CV7220" s="51"/>
      <c r="CW7220" s="51"/>
      <c r="CX7220" s="51"/>
      <c r="CY7220" s="51"/>
      <c r="CZ7220" s="51"/>
      <c r="DA7220" s="51"/>
      <c r="DB7220" s="51"/>
      <c r="DC7220" s="51"/>
      <c r="DD7220" s="51"/>
    </row>
    <row r="7221" spans="73:108" ht="15" x14ac:dyDescent="0.25">
      <c r="BU7221" s="91"/>
      <c r="BV7221" s="177">
        <v>2008</v>
      </c>
      <c r="BW7221" s="177">
        <v>12</v>
      </c>
      <c r="BX7221" s="177" t="s">
        <v>269</v>
      </c>
      <c r="BY7221" s="177" t="s">
        <v>262</v>
      </c>
      <c r="BZ7221" s="177" t="s">
        <v>277</v>
      </c>
      <c r="CA7221" s="177">
        <v>3</v>
      </c>
      <c r="CB7221" s="177" t="s">
        <v>389</v>
      </c>
      <c r="CC7221" s="122">
        <v>-10181.549999999999</v>
      </c>
      <c r="CD7221" s="178" t="s">
        <v>189</v>
      </c>
      <c r="CE7221" s="177" t="s">
        <v>295</v>
      </c>
      <c r="CF7221" s="177" t="s">
        <v>295</v>
      </c>
      <c r="CG7221" s="83" t="s">
        <v>9</v>
      </c>
      <c r="CH7221" s="57"/>
      <c r="CV7221" s="51"/>
      <c r="CW7221" s="51"/>
      <c r="CX7221" s="51"/>
      <c r="CY7221" s="51"/>
      <c r="CZ7221" s="51"/>
      <c r="DA7221" s="51"/>
      <c r="DB7221" s="51"/>
      <c r="DC7221" s="51"/>
      <c r="DD7221" s="51"/>
    </row>
    <row r="7222" spans="73:108" ht="15" x14ac:dyDescent="0.25">
      <c r="BU7222" s="91"/>
      <c r="BV7222" s="177">
        <v>2008</v>
      </c>
      <c r="BW7222" s="177">
        <v>12</v>
      </c>
      <c r="BX7222" s="177" t="s">
        <v>269</v>
      </c>
      <c r="BY7222" s="177" t="s">
        <v>262</v>
      </c>
      <c r="BZ7222" s="177" t="s">
        <v>266</v>
      </c>
      <c r="CA7222" s="177">
        <v>3</v>
      </c>
      <c r="CB7222" s="177" t="s">
        <v>264</v>
      </c>
      <c r="CC7222" s="122">
        <v>-111872.31</v>
      </c>
      <c r="CD7222" s="178" t="s">
        <v>189</v>
      </c>
      <c r="CE7222" s="177" t="s">
        <v>295</v>
      </c>
      <c r="CF7222" s="177" t="s">
        <v>295</v>
      </c>
      <c r="CG7222" s="83" t="s">
        <v>9</v>
      </c>
      <c r="CH7222" s="57"/>
      <c r="CV7222" s="51"/>
      <c r="CW7222" s="51"/>
      <c r="CX7222" s="51"/>
      <c r="CY7222" s="51"/>
      <c r="CZ7222" s="51"/>
      <c r="DA7222" s="51"/>
      <c r="DB7222" s="51"/>
      <c r="DC7222" s="51"/>
      <c r="DD7222" s="51"/>
    </row>
    <row r="7223" spans="73:108" ht="15" x14ac:dyDescent="0.25">
      <c r="BU7223" s="91"/>
      <c r="BV7223" s="177">
        <v>2008</v>
      </c>
      <c r="BW7223" s="177">
        <v>12</v>
      </c>
      <c r="BX7223" s="177" t="s">
        <v>269</v>
      </c>
      <c r="BY7223" s="177" t="s">
        <v>262</v>
      </c>
      <c r="BZ7223" s="177" t="s">
        <v>267</v>
      </c>
      <c r="CA7223" s="177">
        <v>3</v>
      </c>
      <c r="CB7223" s="177" t="s">
        <v>264</v>
      </c>
      <c r="CC7223" s="122">
        <v>-8653</v>
      </c>
      <c r="CD7223" s="178" t="s">
        <v>189</v>
      </c>
      <c r="CE7223" s="177" t="s">
        <v>295</v>
      </c>
      <c r="CF7223" s="177" t="s">
        <v>295</v>
      </c>
      <c r="CG7223" s="83" t="s">
        <v>9</v>
      </c>
      <c r="CH7223" s="57"/>
      <c r="CV7223" s="51"/>
      <c r="CW7223" s="51"/>
      <c r="CX7223" s="51"/>
      <c r="CY7223" s="51"/>
      <c r="CZ7223" s="51"/>
      <c r="DA7223" s="51"/>
      <c r="DB7223" s="51"/>
      <c r="DC7223" s="51"/>
      <c r="DD7223" s="51"/>
    </row>
    <row r="7224" spans="73:108" ht="15" x14ac:dyDescent="0.25">
      <c r="BU7224" s="91"/>
      <c r="BV7224" s="177">
        <v>2008</v>
      </c>
      <c r="BW7224" s="177">
        <v>12</v>
      </c>
      <c r="BX7224" s="177" t="s">
        <v>269</v>
      </c>
      <c r="BY7224" s="177" t="s">
        <v>262</v>
      </c>
      <c r="BZ7224" s="177" t="s">
        <v>268</v>
      </c>
      <c r="CA7224" s="177">
        <v>3</v>
      </c>
      <c r="CB7224" s="177" t="s">
        <v>264</v>
      </c>
      <c r="CC7224" s="122">
        <v>-12414.27</v>
      </c>
      <c r="CD7224" s="178" t="s">
        <v>189</v>
      </c>
      <c r="CE7224" s="177" t="s">
        <v>295</v>
      </c>
      <c r="CF7224" s="177" t="s">
        <v>295</v>
      </c>
      <c r="CG7224" s="83" t="s">
        <v>9</v>
      </c>
      <c r="CH7224" s="57"/>
      <c r="CV7224" s="51"/>
      <c r="CW7224" s="51"/>
      <c r="CX7224" s="51"/>
      <c r="CY7224" s="51"/>
      <c r="CZ7224" s="51"/>
      <c r="DA7224" s="51"/>
      <c r="DB7224" s="51"/>
      <c r="DC7224" s="51"/>
      <c r="DD7224" s="51"/>
    </row>
    <row r="7225" spans="73:108" ht="15" x14ac:dyDescent="0.25">
      <c r="BU7225" s="91"/>
      <c r="BV7225" s="177">
        <v>2008</v>
      </c>
      <c r="BW7225" s="177">
        <v>12</v>
      </c>
      <c r="BX7225" s="177" t="s">
        <v>269</v>
      </c>
      <c r="BY7225" s="177" t="s">
        <v>262</v>
      </c>
      <c r="BZ7225" s="177" t="s">
        <v>316</v>
      </c>
      <c r="CA7225" s="177">
        <v>3</v>
      </c>
      <c r="CB7225" s="177" t="s">
        <v>264</v>
      </c>
      <c r="CC7225" s="122">
        <v>-10940</v>
      </c>
      <c r="CD7225" s="178" t="s">
        <v>189</v>
      </c>
      <c r="CE7225" s="177" t="s">
        <v>295</v>
      </c>
      <c r="CF7225" s="177" t="s">
        <v>295</v>
      </c>
      <c r="CG7225" s="83" t="s">
        <v>9</v>
      </c>
      <c r="CH7225" s="57"/>
      <c r="CV7225" s="51"/>
      <c r="CW7225" s="51"/>
      <c r="CX7225" s="51"/>
      <c r="CY7225" s="51"/>
      <c r="CZ7225" s="51"/>
      <c r="DA7225" s="51"/>
      <c r="DB7225" s="51"/>
      <c r="DC7225" s="51"/>
      <c r="DD7225" s="51"/>
    </row>
    <row r="7226" spans="73:108" ht="15" x14ac:dyDescent="0.25">
      <c r="BU7226" s="91"/>
      <c r="BV7226" s="177">
        <v>2008</v>
      </c>
      <c r="BW7226" s="177">
        <v>12</v>
      </c>
      <c r="BX7226" s="177" t="s">
        <v>269</v>
      </c>
      <c r="BY7226" s="177" t="s">
        <v>262</v>
      </c>
      <c r="BZ7226" s="177" t="s">
        <v>347</v>
      </c>
      <c r="CA7226" s="177">
        <v>3</v>
      </c>
      <c r="CB7226" s="177" t="s">
        <v>264</v>
      </c>
      <c r="CC7226" s="122">
        <v>-15520</v>
      </c>
      <c r="CD7226" s="178" t="s">
        <v>189</v>
      </c>
      <c r="CE7226" s="177" t="s">
        <v>295</v>
      </c>
      <c r="CF7226" s="177" t="s">
        <v>295</v>
      </c>
      <c r="CG7226" s="83" t="s">
        <v>9</v>
      </c>
      <c r="CH7226" s="57"/>
      <c r="CV7226" s="51"/>
      <c r="CW7226" s="51"/>
      <c r="CX7226" s="51"/>
      <c r="CY7226" s="51"/>
      <c r="CZ7226" s="51"/>
      <c r="DA7226" s="51"/>
      <c r="DB7226" s="51"/>
      <c r="DC7226" s="51"/>
      <c r="DD7226" s="51"/>
    </row>
    <row r="7227" spans="73:108" ht="15" x14ac:dyDescent="0.25">
      <c r="BU7227" s="91"/>
      <c r="BV7227" s="177">
        <v>2008</v>
      </c>
      <c r="BW7227" s="177">
        <v>12</v>
      </c>
      <c r="BX7227" s="177" t="s">
        <v>269</v>
      </c>
      <c r="BY7227" s="177" t="s">
        <v>262</v>
      </c>
      <c r="BZ7227" s="177" t="s">
        <v>277</v>
      </c>
      <c r="CA7227" s="177">
        <v>7</v>
      </c>
      <c r="CB7227" s="177" t="s">
        <v>264</v>
      </c>
      <c r="CC7227" s="122">
        <v>-798.91</v>
      </c>
      <c r="CD7227" s="178" t="s">
        <v>189</v>
      </c>
      <c r="CE7227" s="177" t="s">
        <v>295</v>
      </c>
      <c r="CF7227" s="177" t="s">
        <v>295</v>
      </c>
      <c r="CG7227" s="83" t="s">
        <v>89</v>
      </c>
      <c r="CH7227" s="57"/>
      <c r="CV7227" s="51"/>
      <c r="CW7227" s="51"/>
      <c r="CX7227" s="51"/>
      <c r="CY7227" s="51"/>
      <c r="CZ7227" s="51"/>
      <c r="DA7227" s="51"/>
      <c r="DB7227" s="51"/>
      <c r="DC7227" s="51"/>
      <c r="DD7227" s="51"/>
    </row>
    <row r="7228" spans="73:108" ht="15" x14ac:dyDescent="0.25">
      <c r="BU7228" s="91"/>
      <c r="BV7228" s="177">
        <v>2008</v>
      </c>
      <c r="BW7228" s="177">
        <v>12</v>
      </c>
      <c r="BX7228" s="177" t="s">
        <v>269</v>
      </c>
      <c r="BY7228" s="177" t="s">
        <v>262</v>
      </c>
      <c r="BZ7228" s="177" t="s">
        <v>347</v>
      </c>
      <c r="CA7228" s="177">
        <v>7</v>
      </c>
      <c r="CB7228" s="177" t="s">
        <v>264</v>
      </c>
      <c r="CC7228" s="122">
        <v>-2200</v>
      </c>
      <c r="CD7228" s="178" t="s">
        <v>189</v>
      </c>
      <c r="CE7228" s="177" t="s">
        <v>295</v>
      </c>
      <c r="CF7228" s="177" t="s">
        <v>295</v>
      </c>
      <c r="CG7228" s="83" t="s">
        <v>89</v>
      </c>
      <c r="CH7228" s="57"/>
      <c r="CV7228" s="51"/>
      <c r="CW7228" s="51"/>
      <c r="CX7228" s="51"/>
      <c r="CY7228" s="51"/>
      <c r="CZ7228" s="51"/>
      <c r="DA7228" s="51"/>
      <c r="DB7228" s="51"/>
      <c r="DC7228" s="51"/>
      <c r="DD7228" s="51"/>
    </row>
    <row r="7229" spans="73:108" ht="15" x14ac:dyDescent="0.25">
      <c r="BU7229" s="91"/>
      <c r="BV7229" s="177">
        <v>2009</v>
      </c>
      <c r="BW7229" s="177">
        <v>1</v>
      </c>
      <c r="BX7229" s="177" t="s">
        <v>269</v>
      </c>
      <c r="BY7229" s="177" t="s">
        <v>262</v>
      </c>
      <c r="BZ7229" s="177" t="s">
        <v>277</v>
      </c>
      <c r="CA7229" s="177">
        <v>3</v>
      </c>
      <c r="CB7229" s="177" t="s">
        <v>264</v>
      </c>
      <c r="CC7229" s="122">
        <v>-271807.27</v>
      </c>
      <c r="CD7229" s="178" t="s">
        <v>189</v>
      </c>
      <c r="CE7229" s="177" t="s">
        <v>295</v>
      </c>
      <c r="CF7229" s="177" t="s">
        <v>295</v>
      </c>
      <c r="CG7229" s="83" t="s">
        <v>9</v>
      </c>
      <c r="CH7229" s="57"/>
      <c r="CV7229" s="51"/>
      <c r="CW7229" s="51"/>
      <c r="CX7229" s="51"/>
      <c r="CY7229" s="51"/>
      <c r="CZ7229" s="51"/>
      <c r="DA7229" s="51"/>
      <c r="DB7229" s="51"/>
      <c r="DC7229" s="51"/>
      <c r="DD7229" s="51"/>
    </row>
    <row r="7230" spans="73:108" ht="15" x14ac:dyDescent="0.25">
      <c r="BU7230" s="91"/>
      <c r="BV7230" s="177">
        <v>2009</v>
      </c>
      <c r="BW7230" s="177">
        <v>1</v>
      </c>
      <c r="BX7230" s="177" t="s">
        <v>269</v>
      </c>
      <c r="BY7230" s="177" t="s">
        <v>262</v>
      </c>
      <c r="BZ7230" s="177" t="s">
        <v>277</v>
      </c>
      <c r="CA7230" s="177">
        <v>3</v>
      </c>
      <c r="CB7230" s="177" t="s">
        <v>389</v>
      </c>
      <c r="CC7230" s="122">
        <v>-2000</v>
      </c>
      <c r="CD7230" s="178" t="s">
        <v>189</v>
      </c>
      <c r="CE7230" s="177" t="s">
        <v>295</v>
      </c>
      <c r="CF7230" s="177" t="s">
        <v>295</v>
      </c>
      <c r="CG7230" s="83" t="s">
        <v>9</v>
      </c>
      <c r="CH7230" s="57"/>
      <c r="CV7230" s="51"/>
      <c r="CW7230" s="51"/>
      <c r="CX7230" s="51"/>
      <c r="CY7230" s="51"/>
      <c r="CZ7230" s="51"/>
      <c r="DA7230" s="51"/>
      <c r="DB7230" s="51"/>
      <c r="DC7230" s="51"/>
      <c r="DD7230" s="51"/>
    </row>
    <row r="7231" spans="73:108" ht="15" x14ac:dyDescent="0.25">
      <c r="BU7231" s="91"/>
      <c r="BV7231" s="177">
        <v>2009</v>
      </c>
      <c r="BW7231" s="177">
        <v>1</v>
      </c>
      <c r="BX7231" s="177" t="s">
        <v>269</v>
      </c>
      <c r="BY7231" s="177" t="s">
        <v>262</v>
      </c>
      <c r="BZ7231" s="177" t="s">
        <v>266</v>
      </c>
      <c r="CA7231" s="177">
        <v>3</v>
      </c>
      <c r="CB7231" s="177" t="s">
        <v>264</v>
      </c>
      <c r="CC7231" s="122">
        <v>-166334.39999999999</v>
      </c>
      <c r="CD7231" s="178" t="s">
        <v>189</v>
      </c>
      <c r="CE7231" s="177" t="s">
        <v>295</v>
      </c>
      <c r="CF7231" s="177" t="s">
        <v>295</v>
      </c>
      <c r="CG7231" s="83" t="s">
        <v>9</v>
      </c>
      <c r="CH7231" s="57"/>
      <c r="CV7231" s="51"/>
      <c r="CW7231" s="51"/>
      <c r="CX7231" s="51"/>
      <c r="CY7231" s="51"/>
      <c r="CZ7231" s="51"/>
      <c r="DA7231" s="51"/>
      <c r="DB7231" s="51"/>
      <c r="DC7231" s="51"/>
      <c r="DD7231" s="51"/>
    </row>
    <row r="7232" spans="73:108" ht="15" x14ac:dyDescent="0.25">
      <c r="BU7232" s="91"/>
      <c r="BV7232" s="177">
        <v>2009</v>
      </c>
      <c r="BW7232" s="177">
        <v>1</v>
      </c>
      <c r="BX7232" s="177" t="s">
        <v>269</v>
      </c>
      <c r="BY7232" s="177" t="s">
        <v>262</v>
      </c>
      <c r="BZ7232" s="177" t="s">
        <v>267</v>
      </c>
      <c r="CA7232" s="177">
        <v>3</v>
      </c>
      <c r="CB7232" s="177" t="s">
        <v>264</v>
      </c>
      <c r="CC7232" s="122">
        <v>-8653</v>
      </c>
      <c r="CD7232" s="178" t="s">
        <v>189</v>
      </c>
      <c r="CE7232" s="177" t="s">
        <v>295</v>
      </c>
      <c r="CF7232" s="177" t="s">
        <v>295</v>
      </c>
      <c r="CG7232" s="83" t="s">
        <v>9</v>
      </c>
      <c r="CH7232" s="57"/>
      <c r="CV7232" s="51"/>
      <c r="CW7232" s="51"/>
      <c r="CX7232" s="51"/>
      <c r="CY7232" s="51"/>
      <c r="CZ7232" s="51"/>
      <c r="DA7232" s="51"/>
      <c r="DB7232" s="51"/>
      <c r="DC7232" s="51"/>
      <c r="DD7232" s="51"/>
    </row>
    <row r="7233" spans="73:108" ht="15" x14ac:dyDescent="0.25">
      <c r="BU7233" s="91"/>
      <c r="BV7233" s="177">
        <v>2009</v>
      </c>
      <c r="BW7233" s="177">
        <v>1</v>
      </c>
      <c r="BX7233" s="177" t="s">
        <v>269</v>
      </c>
      <c r="BY7233" s="177" t="s">
        <v>262</v>
      </c>
      <c r="BZ7233" s="177" t="s">
        <v>268</v>
      </c>
      <c r="CA7233" s="177">
        <v>3</v>
      </c>
      <c r="CB7233" s="177" t="s">
        <v>264</v>
      </c>
      <c r="CC7233" s="122">
        <v>-8653</v>
      </c>
      <c r="CD7233" s="178" t="s">
        <v>189</v>
      </c>
      <c r="CE7233" s="177" t="s">
        <v>295</v>
      </c>
      <c r="CF7233" s="177" t="s">
        <v>295</v>
      </c>
      <c r="CG7233" s="83" t="s">
        <v>9</v>
      </c>
      <c r="CH7233" s="57"/>
      <c r="CV7233" s="51"/>
      <c r="CW7233" s="51"/>
      <c r="CX7233" s="51"/>
      <c r="CY7233" s="51"/>
      <c r="CZ7233" s="51"/>
      <c r="DA7233" s="51"/>
      <c r="DB7233" s="51"/>
      <c r="DC7233" s="51"/>
      <c r="DD7233" s="51"/>
    </row>
    <row r="7234" spans="73:108" ht="15" x14ac:dyDescent="0.25">
      <c r="BU7234" s="91"/>
      <c r="BV7234" s="177">
        <v>2009</v>
      </c>
      <c r="BW7234" s="177">
        <v>1</v>
      </c>
      <c r="BX7234" s="177" t="s">
        <v>269</v>
      </c>
      <c r="BY7234" s="177" t="s">
        <v>262</v>
      </c>
      <c r="BZ7234" s="177" t="s">
        <v>316</v>
      </c>
      <c r="CA7234" s="177">
        <v>3</v>
      </c>
      <c r="CB7234" s="177" t="s">
        <v>264</v>
      </c>
      <c r="CC7234" s="122">
        <v>-10940</v>
      </c>
      <c r="CD7234" s="178" t="s">
        <v>189</v>
      </c>
      <c r="CE7234" s="177" t="s">
        <v>295</v>
      </c>
      <c r="CF7234" s="177" t="s">
        <v>295</v>
      </c>
      <c r="CG7234" s="83" t="s">
        <v>9</v>
      </c>
      <c r="CH7234" s="57"/>
      <c r="CV7234" s="51"/>
      <c r="CW7234" s="51"/>
      <c r="CX7234" s="51"/>
      <c r="CY7234" s="51"/>
      <c r="CZ7234" s="51"/>
      <c r="DA7234" s="51"/>
      <c r="DB7234" s="51"/>
      <c r="DC7234" s="51"/>
      <c r="DD7234" s="51"/>
    </row>
    <row r="7235" spans="73:108" ht="15" x14ac:dyDescent="0.25">
      <c r="BU7235" s="91"/>
      <c r="BV7235" s="177">
        <v>2009</v>
      </c>
      <c r="BW7235" s="177">
        <v>1</v>
      </c>
      <c r="BX7235" s="177" t="s">
        <v>269</v>
      </c>
      <c r="BY7235" s="177" t="s">
        <v>262</v>
      </c>
      <c r="BZ7235" s="177" t="s">
        <v>347</v>
      </c>
      <c r="CA7235" s="177">
        <v>3</v>
      </c>
      <c r="CB7235" s="177" t="s">
        <v>264</v>
      </c>
      <c r="CC7235" s="122">
        <v>-15520</v>
      </c>
      <c r="CD7235" s="178" t="s">
        <v>189</v>
      </c>
      <c r="CE7235" s="177" t="s">
        <v>295</v>
      </c>
      <c r="CF7235" s="177" t="s">
        <v>295</v>
      </c>
      <c r="CG7235" s="83" t="s">
        <v>9</v>
      </c>
      <c r="CH7235" s="57"/>
      <c r="CV7235" s="51"/>
      <c r="CW7235" s="51"/>
      <c r="CX7235" s="51"/>
      <c r="CY7235" s="51"/>
      <c r="CZ7235" s="51"/>
      <c r="DA7235" s="51"/>
      <c r="DB7235" s="51"/>
      <c r="DC7235" s="51"/>
      <c r="DD7235" s="51"/>
    </row>
    <row r="7236" spans="73:108" ht="15" x14ac:dyDescent="0.25">
      <c r="BU7236" s="91"/>
      <c r="BV7236" s="177">
        <v>2009</v>
      </c>
      <c r="BW7236" s="177">
        <v>1</v>
      </c>
      <c r="BX7236" s="177" t="s">
        <v>269</v>
      </c>
      <c r="BY7236" s="177" t="s">
        <v>262</v>
      </c>
      <c r="BZ7236" s="177" t="s">
        <v>347</v>
      </c>
      <c r="CA7236" s="177">
        <v>7</v>
      </c>
      <c r="CB7236" s="177" t="s">
        <v>264</v>
      </c>
      <c r="CC7236" s="122">
        <v>-2200</v>
      </c>
      <c r="CD7236" s="178" t="s">
        <v>189</v>
      </c>
      <c r="CE7236" s="177" t="s">
        <v>295</v>
      </c>
      <c r="CF7236" s="177" t="s">
        <v>295</v>
      </c>
      <c r="CG7236" s="83" t="s">
        <v>89</v>
      </c>
      <c r="CH7236" s="57"/>
      <c r="CV7236" s="51"/>
      <c r="CW7236" s="51"/>
      <c r="CX7236" s="51"/>
      <c r="CY7236" s="51"/>
      <c r="CZ7236" s="51"/>
      <c r="DA7236" s="51"/>
      <c r="DB7236" s="51"/>
      <c r="DC7236" s="51"/>
      <c r="DD7236" s="51"/>
    </row>
    <row r="7237" spans="73:108" ht="15" x14ac:dyDescent="0.25">
      <c r="BU7237" s="91"/>
      <c r="BV7237" s="177">
        <v>2009</v>
      </c>
      <c r="BW7237" s="177">
        <v>2</v>
      </c>
      <c r="BX7237" s="177" t="s">
        <v>269</v>
      </c>
      <c r="BY7237" s="177" t="s">
        <v>262</v>
      </c>
      <c r="BZ7237" s="177" t="s">
        <v>277</v>
      </c>
      <c r="CA7237" s="177">
        <v>3</v>
      </c>
      <c r="CB7237" s="177" t="s">
        <v>264</v>
      </c>
      <c r="CC7237" s="122">
        <v>-212495.7</v>
      </c>
      <c r="CD7237" s="178" t="s">
        <v>189</v>
      </c>
      <c r="CE7237" s="177" t="s">
        <v>295</v>
      </c>
      <c r="CF7237" s="177" t="s">
        <v>295</v>
      </c>
      <c r="CG7237" s="83" t="s">
        <v>9</v>
      </c>
      <c r="CH7237" s="57"/>
      <c r="CV7237" s="51"/>
      <c r="CW7237" s="51"/>
      <c r="CX7237" s="51"/>
      <c r="CY7237" s="51"/>
      <c r="CZ7237" s="51"/>
      <c r="DA7237" s="51"/>
      <c r="DB7237" s="51"/>
      <c r="DC7237" s="51"/>
      <c r="DD7237" s="51"/>
    </row>
    <row r="7238" spans="73:108" ht="15" x14ac:dyDescent="0.25">
      <c r="BU7238" s="91"/>
      <c r="BV7238" s="177">
        <v>2009</v>
      </c>
      <c r="BW7238" s="177">
        <v>2</v>
      </c>
      <c r="BX7238" s="177" t="s">
        <v>269</v>
      </c>
      <c r="BY7238" s="177" t="s">
        <v>262</v>
      </c>
      <c r="BZ7238" s="177" t="s">
        <v>277</v>
      </c>
      <c r="CA7238" s="177">
        <v>3</v>
      </c>
      <c r="CB7238" s="177" t="s">
        <v>389</v>
      </c>
      <c r="CC7238" s="122">
        <v>-4000</v>
      </c>
      <c r="CD7238" s="178" t="s">
        <v>189</v>
      </c>
      <c r="CE7238" s="177" t="s">
        <v>295</v>
      </c>
      <c r="CF7238" s="177" t="s">
        <v>295</v>
      </c>
      <c r="CG7238" s="83" t="s">
        <v>9</v>
      </c>
      <c r="CH7238" s="57"/>
      <c r="CV7238" s="51"/>
      <c r="CW7238" s="51"/>
      <c r="CX7238" s="51"/>
      <c r="CY7238" s="51"/>
      <c r="CZ7238" s="51"/>
      <c r="DA7238" s="51"/>
      <c r="DB7238" s="51"/>
      <c r="DC7238" s="51"/>
      <c r="DD7238" s="51"/>
    </row>
    <row r="7239" spans="73:108" ht="15" x14ac:dyDescent="0.25">
      <c r="BU7239" s="91"/>
      <c r="BV7239" s="177">
        <v>2009</v>
      </c>
      <c r="BW7239" s="177">
        <v>2</v>
      </c>
      <c r="BX7239" s="177" t="s">
        <v>269</v>
      </c>
      <c r="BY7239" s="177" t="s">
        <v>262</v>
      </c>
      <c r="BZ7239" s="177" t="s">
        <v>266</v>
      </c>
      <c r="CA7239" s="177">
        <v>3</v>
      </c>
      <c r="CB7239" s="177" t="s">
        <v>264</v>
      </c>
      <c r="CC7239" s="122">
        <v>-112318.76</v>
      </c>
      <c r="CD7239" s="178" t="s">
        <v>189</v>
      </c>
      <c r="CE7239" s="177" t="s">
        <v>295</v>
      </c>
      <c r="CF7239" s="177" t="s">
        <v>295</v>
      </c>
      <c r="CG7239" s="83" t="s">
        <v>9</v>
      </c>
      <c r="CH7239" s="57"/>
      <c r="CV7239" s="51"/>
      <c r="CW7239" s="51"/>
      <c r="CX7239" s="51"/>
      <c r="CY7239" s="51"/>
      <c r="CZ7239" s="51"/>
      <c r="DA7239" s="51"/>
      <c r="DB7239" s="51"/>
      <c r="DC7239" s="51"/>
      <c r="DD7239" s="51"/>
    </row>
    <row r="7240" spans="73:108" ht="15" x14ac:dyDescent="0.25">
      <c r="BU7240" s="91"/>
      <c r="BV7240" s="177">
        <v>2009</v>
      </c>
      <c r="BW7240" s="177">
        <v>2</v>
      </c>
      <c r="BX7240" s="177" t="s">
        <v>269</v>
      </c>
      <c r="BY7240" s="177" t="s">
        <v>262</v>
      </c>
      <c r="BZ7240" s="177" t="s">
        <v>267</v>
      </c>
      <c r="CA7240" s="177">
        <v>3</v>
      </c>
      <c r="CB7240" s="177" t="s">
        <v>264</v>
      </c>
      <c r="CC7240" s="122">
        <v>-15153</v>
      </c>
      <c r="CD7240" s="178" t="s">
        <v>189</v>
      </c>
      <c r="CE7240" s="177" t="s">
        <v>295</v>
      </c>
      <c r="CF7240" s="177" t="s">
        <v>295</v>
      </c>
      <c r="CG7240" s="83" t="s">
        <v>9</v>
      </c>
      <c r="CH7240" s="57"/>
      <c r="CV7240" s="51"/>
      <c r="CW7240" s="51"/>
      <c r="CX7240" s="51"/>
      <c r="CY7240" s="51"/>
      <c r="CZ7240" s="51"/>
      <c r="DA7240" s="51"/>
      <c r="DB7240" s="51"/>
      <c r="DC7240" s="51"/>
      <c r="DD7240" s="51"/>
    </row>
    <row r="7241" spans="73:108" ht="15" x14ac:dyDescent="0.25">
      <c r="BU7241" s="91"/>
      <c r="BV7241" s="177">
        <v>2009</v>
      </c>
      <c r="BW7241" s="177">
        <v>2</v>
      </c>
      <c r="BX7241" s="177" t="s">
        <v>269</v>
      </c>
      <c r="BY7241" s="177" t="s">
        <v>262</v>
      </c>
      <c r="BZ7241" s="177" t="s">
        <v>268</v>
      </c>
      <c r="CA7241" s="177">
        <v>3</v>
      </c>
      <c r="CB7241" s="177" t="s">
        <v>264</v>
      </c>
      <c r="CC7241" s="122">
        <v>-8653</v>
      </c>
      <c r="CD7241" s="178" t="s">
        <v>189</v>
      </c>
      <c r="CE7241" s="177" t="s">
        <v>295</v>
      </c>
      <c r="CF7241" s="177" t="s">
        <v>295</v>
      </c>
      <c r="CG7241" s="83" t="s">
        <v>9</v>
      </c>
      <c r="CH7241" s="57"/>
      <c r="CV7241" s="51"/>
      <c r="CW7241" s="51"/>
      <c r="CX7241" s="51"/>
      <c r="CY7241" s="51"/>
      <c r="CZ7241" s="51"/>
      <c r="DA7241" s="51"/>
      <c r="DB7241" s="51"/>
      <c r="DC7241" s="51"/>
      <c r="DD7241" s="51"/>
    </row>
    <row r="7242" spans="73:108" ht="15" x14ac:dyDescent="0.25">
      <c r="BU7242" s="91"/>
      <c r="BV7242" s="177">
        <v>2009</v>
      </c>
      <c r="BW7242" s="177">
        <v>2</v>
      </c>
      <c r="BX7242" s="177" t="s">
        <v>269</v>
      </c>
      <c r="BY7242" s="177" t="s">
        <v>262</v>
      </c>
      <c r="BZ7242" s="177" t="s">
        <v>316</v>
      </c>
      <c r="CA7242" s="177">
        <v>3</v>
      </c>
      <c r="CB7242" s="177" t="s">
        <v>264</v>
      </c>
      <c r="CC7242" s="122">
        <v>-10940</v>
      </c>
      <c r="CD7242" s="178" t="s">
        <v>189</v>
      </c>
      <c r="CE7242" s="177" t="s">
        <v>295</v>
      </c>
      <c r="CF7242" s="177" t="s">
        <v>295</v>
      </c>
      <c r="CG7242" s="83" t="s">
        <v>9</v>
      </c>
      <c r="CH7242" s="57"/>
      <c r="CV7242" s="51"/>
      <c r="CW7242" s="51"/>
      <c r="CX7242" s="51"/>
      <c r="CY7242" s="51"/>
      <c r="CZ7242" s="51"/>
      <c r="DA7242" s="51"/>
      <c r="DB7242" s="51"/>
      <c r="DC7242" s="51"/>
      <c r="DD7242" s="51"/>
    </row>
    <row r="7243" spans="73:108" ht="15" x14ac:dyDescent="0.25">
      <c r="BU7243" s="91"/>
      <c r="BV7243" s="177">
        <v>2009</v>
      </c>
      <c r="BW7243" s="177">
        <v>2</v>
      </c>
      <c r="BX7243" s="177" t="s">
        <v>269</v>
      </c>
      <c r="BY7243" s="177" t="s">
        <v>262</v>
      </c>
      <c r="BZ7243" s="177" t="s">
        <v>347</v>
      </c>
      <c r="CA7243" s="177">
        <v>3</v>
      </c>
      <c r="CB7243" s="177" t="s">
        <v>264</v>
      </c>
      <c r="CC7243" s="122">
        <v>-15520</v>
      </c>
      <c r="CD7243" s="178" t="s">
        <v>189</v>
      </c>
      <c r="CE7243" s="177" t="s">
        <v>295</v>
      </c>
      <c r="CF7243" s="177" t="s">
        <v>295</v>
      </c>
      <c r="CG7243" s="83" t="s">
        <v>9</v>
      </c>
      <c r="CH7243" s="57"/>
      <c r="CV7243" s="51"/>
      <c r="CW7243" s="51"/>
      <c r="CX7243" s="51"/>
      <c r="CY7243" s="51"/>
      <c r="CZ7243" s="51"/>
      <c r="DA7243" s="51"/>
      <c r="DB7243" s="51"/>
      <c r="DC7243" s="51"/>
      <c r="DD7243" s="51"/>
    </row>
    <row r="7244" spans="73:108" ht="15" x14ac:dyDescent="0.25">
      <c r="BU7244" s="91"/>
      <c r="BV7244" s="177">
        <v>2009</v>
      </c>
      <c r="BW7244" s="177">
        <v>2</v>
      </c>
      <c r="BX7244" s="177" t="s">
        <v>269</v>
      </c>
      <c r="BY7244" s="177" t="s">
        <v>262</v>
      </c>
      <c r="BZ7244" s="177" t="s">
        <v>266</v>
      </c>
      <c r="CA7244" s="177">
        <v>7</v>
      </c>
      <c r="CB7244" s="177" t="s">
        <v>264</v>
      </c>
      <c r="CC7244" s="122">
        <v>-7051</v>
      </c>
      <c r="CD7244" s="178" t="s">
        <v>189</v>
      </c>
      <c r="CE7244" s="177" t="s">
        <v>295</v>
      </c>
      <c r="CF7244" s="177" t="s">
        <v>295</v>
      </c>
      <c r="CG7244" s="83" t="s">
        <v>89</v>
      </c>
      <c r="CH7244" s="57"/>
      <c r="CV7244" s="51"/>
      <c r="CW7244" s="51"/>
      <c r="CX7244" s="51"/>
      <c r="CY7244" s="51"/>
      <c r="CZ7244" s="51"/>
      <c r="DA7244" s="51"/>
      <c r="DB7244" s="51"/>
      <c r="DC7244" s="51"/>
      <c r="DD7244" s="51"/>
    </row>
    <row r="7245" spans="73:108" ht="15" x14ac:dyDescent="0.25">
      <c r="BU7245" s="91"/>
      <c r="BV7245" s="177">
        <v>2009</v>
      </c>
      <c r="BW7245" s="177">
        <v>2</v>
      </c>
      <c r="BX7245" s="177" t="s">
        <v>269</v>
      </c>
      <c r="BY7245" s="177" t="s">
        <v>262</v>
      </c>
      <c r="BZ7245" s="177" t="s">
        <v>347</v>
      </c>
      <c r="CA7245" s="177">
        <v>7</v>
      </c>
      <c r="CB7245" s="177" t="s">
        <v>264</v>
      </c>
      <c r="CC7245" s="122">
        <v>-2200</v>
      </c>
      <c r="CD7245" s="178" t="s">
        <v>189</v>
      </c>
      <c r="CE7245" s="177" t="s">
        <v>295</v>
      </c>
      <c r="CF7245" s="177" t="s">
        <v>295</v>
      </c>
      <c r="CG7245" s="83" t="s">
        <v>89</v>
      </c>
      <c r="CH7245" s="57"/>
      <c r="CV7245" s="51"/>
      <c r="CW7245" s="51"/>
      <c r="CX7245" s="51"/>
      <c r="CY7245" s="51"/>
      <c r="CZ7245" s="51"/>
      <c r="DA7245" s="51"/>
      <c r="DB7245" s="51"/>
      <c r="DC7245" s="51"/>
      <c r="DD7245" s="51"/>
    </row>
    <row r="7246" spans="73:108" ht="15" x14ac:dyDescent="0.25">
      <c r="BU7246" s="91"/>
      <c r="BV7246" s="177">
        <v>2009</v>
      </c>
      <c r="BW7246" s="177">
        <v>3</v>
      </c>
      <c r="BX7246" s="177" t="s">
        <v>269</v>
      </c>
      <c r="BY7246" s="177" t="s">
        <v>262</v>
      </c>
      <c r="BZ7246" s="177" t="s">
        <v>277</v>
      </c>
      <c r="CA7246" s="177">
        <v>3</v>
      </c>
      <c r="CB7246" s="177" t="s">
        <v>264</v>
      </c>
      <c r="CC7246" s="122">
        <v>-224319.69</v>
      </c>
      <c r="CD7246" s="178" t="s">
        <v>189</v>
      </c>
      <c r="CE7246" s="177" t="s">
        <v>295</v>
      </c>
      <c r="CF7246" s="177" t="s">
        <v>295</v>
      </c>
      <c r="CG7246" s="83" t="s">
        <v>9</v>
      </c>
      <c r="CH7246" s="57"/>
      <c r="CV7246" s="51"/>
      <c r="CW7246" s="51"/>
      <c r="CX7246" s="51"/>
      <c r="CY7246" s="51"/>
      <c r="CZ7246" s="51"/>
      <c r="DA7246" s="51"/>
      <c r="DB7246" s="51"/>
      <c r="DC7246" s="51"/>
      <c r="DD7246" s="51"/>
    </row>
    <row r="7247" spans="73:108" ht="15" x14ac:dyDescent="0.25">
      <c r="BU7247" s="91"/>
      <c r="BV7247" s="177">
        <v>2009</v>
      </c>
      <c r="BW7247" s="177">
        <v>3</v>
      </c>
      <c r="BX7247" s="177" t="s">
        <v>269</v>
      </c>
      <c r="BY7247" s="177" t="s">
        <v>262</v>
      </c>
      <c r="BZ7247" s="177" t="s">
        <v>277</v>
      </c>
      <c r="CA7247" s="177">
        <v>3</v>
      </c>
      <c r="CB7247" s="177" t="s">
        <v>389</v>
      </c>
      <c r="CC7247" s="122">
        <v>-3272.61</v>
      </c>
      <c r="CD7247" s="178" t="s">
        <v>189</v>
      </c>
      <c r="CE7247" s="177" t="s">
        <v>295</v>
      </c>
      <c r="CF7247" s="177" t="s">
        <v>295</v>
      </c>
      <c r="CG7247" s="83" t="s">
        <v>9</v>
      </c>
      <c r="CH7247" s="57"/>
      <c r="CV7247" s="51"/>
      <c r="CW7247" s="51"/>
      <c r="CX7247" s="51"/>
      <c r="CY7247" s="51"/>
      <c r="CZ7247" s="51"/>
      <c r="DA7247" s="51"/>
      <c r="DB7247" s="51"/>
      <c r="DC7247" s="51"/>
      <c r="DD7247" s="51"/>
    </row>
    <row r="7248" spans="73:108" ht="15" x14ac:dyDescent="0.25">
      <c r="BU7248" s="91"/>
      <c r="BV7248" s="177">
        <v>2009</v>
      </c>
      <c r="BW7248" s="177">
        <v>3</v>
      </c>
      <c r="BX7248" s="177" t="s">
        <v>269</v>
      </c>
      <c r="BY7248" s="177" t="s">
        <v>262</v>
      </c>
      <c r="BZ7248" s="177" t="s">
        <v>263</v>
      </c>
      <c r="CA7248" s="177">
        <v>3</v>
      </c>
      <c r="CB7248" s="177" t="s">
        <v>264</v>
      </c>
      <c r="CC7248" s="122">
        <v>-919.2</v>
      </c>
      <c r="CD7248" s="178" t="s">
        <v>189</v>
      </c>
      <c r="CE7248" s="177" t="s">
        <v>295</v>
      </c>
      <c r="CF7248" s="177" t="s">
        <v>295</v>
      </c>
      <c r="CG7248" s="83" t="s">
        <v>9</v>
      </c>
      <c r="CH7248" s="57"/>
      <c r="CV7248" s="51"/>
      <c r="CW7248" s="51"/>
      <c r="CX7248" s="51"/>
      <c r="CY7248" s="51"/>
      <c r="CZ7248" s="51"/>
      <c r="DA7248" s="51"/>
      <c r="DB7248" s="51"/>
      <c r="DC7248" s="51"/>
      <c r="DD7248" s="51"/>
    </row>
    <row r="7249" spans="73:108" ht="15" x14ac:dyDescent="0.25">
      <c r="BU7249" s="91"/>
      <c r="BV7249" s="177">
        <v>2009</v>
      </c>
      <c r="BW7249" s="177">
        <v>3</v>
      </c>
      <c r="BX7249" s="177" t="s">
        <v>269</v>
      </c>
      <c r="BY7249" s="177" t="s">
        <v>262</v>
      </c>
      <c r="BZ7249" s="177" t="s">
        <v>266</v>
      </c>
      <c r="CA7249" s="177">
        <v>3</v>
      </c>
      <c r="CB7249" s="177" t="s">
        <v>264</v>
      </c>
      <c r="CC7249" s="122">
        <v>-56767.67</v>
      </c>
      <c r="CD7249" s="178" t="s">
        <v>189</v>
      </c>
      <c r="CE7249" s="177" t="s">
        <v>295</v>
      </c>
      <c r="CF7249" s="177" t="s">
        <v>295</v>
      </c>
      <c r="CG7249" s="83" t="s">
        <v>9</v>
      </c>
      <c r="CH7249" s="57"/>
      <c r="CV7249" s="51"/>
      <c r="CW7249" s="51"/>
      <c r="CX7249" s="51"/>
      <c r="CY7249" s="51"/>
      <c r="CZ7249" s="51"/>
      <c r="DA7249" s="51"/>
      <c r="DB7249" s="51"/>
      <c r="DC7249" s="51"/>
      <c r="DD7249" s="51"/>
    </row>
    <row r="7250" spans="73:108" ht="15" x14ac:dyDescent="0.25">
      <c r="BU7250" s="91"/>
      <c r="BV7250" s="177">
        <v>2009</v>
      </c>
      <c r="BW7250" s="177">
        <v>3</v>
      </c>
      <c r="BX7250" s="177" t="s">
        <v>269</v>
      </c>
      <c r="BY7250" s="177" t="s">
        <v>262</v>
      </c>
      <c r="BZ7250" s="177" t="s">
        <v>267</v>
      </c>
      <c r="CA7250" s="177">
        <v>3</v>
      </c>
      <c r="CB7250" s="177" t="s">
        <v>264</v>
      </c>
      <c r="CC7250" s="122">
        <v>-11500</v>
      </c>
      <c r="CD7250" s="178" t="s">
        <v>189</v>
      </c>
      <c r="CE7250" s="177" t="s">
        <v>295</v>
      </c>
      <c r="CF7250" s="177" t="s">
        <v>295</v>
      </c>
      <c r="CG7250" s="83" t="s">
        <v>9</v>
      </c>
      <c r="CH7250" s="57"/>
      <c r="CV7250" s="51"/>
      <c r="CW7250" s="51"/>
      <c r="CX7250" s="51"/>
      <c r="CY7250" s="51"/>
      <c r="CZ7250" s="51"/>
      <c r="DA7250" s="51"/>
      <c r="DB7250" s="51"/>
      <c r="DC7250" s="51"/>
      <c r="DD7250" s="51"/>
    </row>
    <row r="7251" spans="73:108" ht="15" x14ac:dyDescent="0.25">
      <c r="BU7251" s="91"/>
      <c r="BV7251" s="177">
        <v>2009</v>
      </c>
      <c r="BW7251" s="177">
        <v>3</v>
      </c>
      <c r="BX7251" s="177" t="s">
        <v>269</v>
      </c>
      <c r="BY7251" s="177" t="s">
        <v>262</v>
      </c>
      <c r="BZ7251" s="177" t="s">
        <v>316</v>
      </c>
      <c r="CA7251" s="177">
        <v>3</v>
      </c>
      <c r="CB7251" s="177" t="s">
        <v>264</v>
      </c>
      <c r="CC7251" s="122">
        <v>-10940</v>
      </c>
      <c r="CD7251" s="178" t="s">
        <v>189</v>
      </c>
      <c r="CE7251" s="177" t="s">
        <v>295</v>
      </c>
      <c r="CF7251" s="177" t="s">
        <v>295</v>
      </c>
      <c r="CG7251" s="83" t="s">
        <v>9</v>
      </c>
      <c r="CH7251" s="57"/>
      <c r="CV7251" s="51"/>
      <c r="CW7251" s="51"/>
      <c r="CX7251" s="51"/>
      <c r="CY7251" s="51"/>
      <c r="CZ7251" s="51"/>
      <c r="DA7251" s="51"/>
      <c r="DB7251" s="51"/>
      <c r="DC7251" s="51"/>
      <c r="DD7251" s="51"/>
    </row>
    <row r="7252" spans="73:108" ht="15" x14ac:dyDescent="0.25">
      <c r="BU7252" s="91"/>
      <c r="BV7252" s="177">
        <v>2009</v>
      </c>
      <c r="BW7252" s="177">
        <v>3</v>
      </c>
      <c r="BX7252" s="177" t="s">
        <v>269</v>
      </c>
      <c r="BY7252" s="177" t="s">
        <v>262</v>
      </c>
      <c r="BZ7252" s="177" t="s">
        <v>347</v>
      </c>
      <c r="CA7252" s="177">
        <v>3</v>
      </c>
      <c r="CB7252" s="177" t="s">
        <v>264</v>
      </c>
      <c r="CC7252" s="122">
        <v>-15520</v>
      </c>
      <c r="CD7252" s="178" t="s">
        <v>189</v>
      </c>
      <c r="CE7252" s="177" t="s">
        <v>295</v>
      </c>
      <c r="CF7252" s="177" t="s">
        <v>295</v>
      </c>
      <c r="CG7252" s="83" t="s">
        <v>9</v>
      </c>
      <c r="CH7252" s="57"/>
      <c r="CV7252" s="51"/>
      <c r="CW7252" s="51"/>
      <c r="CX7252" s="51"/>
      <c r="CY7252" s="51"/>
      <c r="CZ7252" s="51"/>
      <c r="DA7252" s="51"/>
      <c r="DB7252" s="51"/>
      <c r="DC7252" s="51"/>
      <c r="DD7252" s="51"/>
    </row>
    <row r="7253" spans="73:108" ht="15" x14ac:dyDescent="0.25">
      <c r="BU7253" s="91"/>
      <c r="BV7253" s="177">
        <v>2009</v>
      </c>
      <c r="BW7253" s="177">
        <v>3</v>
      </c>
      <c r="BX7253" s="177" t="s">
        <v>269</v>
      </c>
      <c r="BY7253" s="177" t="s">
        <v>262</v>
      </c>
      <c r="BZ7253" s="177" t="s">
        <v>266</v>
      </c>
      <c r="CA7253" s="177">
        <v>7</v>
      </c>
      <c r="CB7253" s="177" t="s">
        <v>264</v>
      </c>
      <c r="CC7253" s="122">
        <v>-7051</v>
      </c>
      <c r="CD7253" s="178" t="s">
        <v>189</v>
      </c>
      <c r="CE7253" s="177" t="s">
        <v>295</v>
      </c>
      <c r="CF7253" s="177" t="s">
        <v>295</v>
      </c>
      <c r="CG7253" s="83" t="s">
        <v>89</v>
      </c>
      <c r="CH7253" s="57"/>
      <c r="CV7253" s="51"/>
      <c r="CW7253" s="51"/>
      <c r="CX7253" s="51"/>
      <c r="CY7253" s="51"/>
      <c r="CZ7253" s="51"/>
      <c r="DA7253" s="51"/>
      <c r="DB7253" s="51"/>
      <c r="DC7253" s="51"/>
      <c r="DD7253" s="51"/>
    </row>
    <row r="7254" spans="73:108" ht="15" x14ac:dyDescent="0.25">
      <c r="BU7254" s="91"/>
      <c r="BV7254" s="177">
        <v>2009</v>
      </c>
      <c r="BW7254" s="177">
        <v>3</v>
      </c>
      <c r="BX7254" s="177" t="s">
        <v>269</v>
      </c>
      <c r="BY7254" s="177" t="s">
        <v>262</v>
      </c>
      <c r="BZ7254" s="177" t="s">
        <v>347</v>
      </c>
      <c r="CA7254" s="177">
        <v>7</v>
      </c>
      <c r="CB7254" s="177" t="s">
        <v>264</v>
      </c>
      <c r="CC7254" s="122">
        <v>-2200</v>
      </c>
      <c r="CD7254" s="178" t="s">
        <v>189</v>
      </c>
      <c r="CE7254" s="177" t="s">
        <v>295</v>
      </c>
      <c r="CF7254" s="177" t="s">
        <v>295</v>
      </c>
      <c r="CG7254" s="83" t="s">
        <v>89</v>
      </c>
      <c r="CH7254" s="57"/>
      <c r="CV7254" s="51"/>
      <c r="CW7254" s="51"/>
      <c r="CX7254" s="51"/>
      <c r="CY7254" s="51"/>
      <c r="CZ7254" s="51"/>
      <c r="DA7254" s="51"/>
      <c r="DB7254" s="51"/>
      <c r="DC7254" s="51"/>
      <c r="DD7254" s="51"/>
    </row>
    <row r="7255" spans="73:108" ht="15" x14ac:dyDescent="0.25">
      <c r="BU7255" s="91"/>
      <c r="BV7255" s="177">
        <v>2009</v>
      </c>
      <c r="BW7255" s="177">
        <v>4</v>
      </c>
      <c r="BX7255" s="177" t="s">
        <v>269</v>
      </c>
      <c r="BY7255" s="177" t="s">
        <v>262</v>
      </c>
      <c r="BZ7255" s="177" t="s">
        <v>277</v>
      </c>
      <c r="CA7255" s="177">
        <v>3</v>
      </c>
      <c r="CB7255" s="177" t="s">
        <v>264</v>
      </c>
      <c r="CC7255" s="122">
        <v>-184661.28</v>
      </c>
      <c r="CD7255" s="178" t="s">
        <v>189</v>
      </c>
      <c r="CE7255" s="177" t="s">
        <v>295</v>
      </c>
      <c r="CF7255" s="177" t="s">
        <v>295</v>
      </c>
      <c r="CG7255" s="83" t="s">
        <v>9</v>
      </c>
      <c r="CH7255" s="57"/>
      <c r="CV7255" s="51"/>
      <c r="CW7255" s="51"/>
      <c r="CX7255" s="51"/>
      <c r="CY7255" s="51"/>
      <c r="CZ7255" s="51"/>
      <c r="DA7255" s="51"/>
      <c r="DB7255" s="51"/>
      <c r="DC7255" s="51"/>
      <c r="DD7255" s="51"/>
    </row>
    <row r="7256" spans="73:108" ht="15" x14ac:dyDescent="0.25">
      <c r="BU7256" s="91"/>
      <c r="BV7256" s="177">
        <v>2009</v>
      </c>
      <c r="BW7256" s="177">
        <v>4</v>
      </c>
      <c r="BX7256" s="177" t="s">
        <v>269</v>
      </c>
      <c r="BY7256" s="177" t="s">
        <v>262</v>
      </c>
      <c r="BZ7256" s="177" t="s">
        <v>277</v>
      </c>
      <c r="CA7256" s="177">
        <v>3</v>
      </c>
      <c r="CB7256" s="177" t="s">
        <v>389</v>
      </c>
      <c r="CC7256" s="122">
        <v>-1377.96</v>
      </c>
      <c r="CD7256" s="178" t="s">
        <v>202</v>
      </c>
      <c r="CE7256" s="177" t="s">
        <v>295</v>
      </c>
      <c r="CF7256" s="177" t="s">
        <v>295</v>
      </c>
      <c r="CG7256" s="83" t="s">
        <v>9</v>
      </c>
      <c r="CH7256" s="57"/>
      <c r="CV7256" s="51"/>
      <c r="CW7256" s="51"/>
      <c r="CX7256" s="51"/>
      <c r="CY7256" s="51"/>
      <c r="CZ7256" s="51"/>
      <c r="DA7256" s="51"/>
      <c r="DB7256" s="51"/>
      <c r="DC7256" s="51"/>
      <c r="DD7256" s="51"/>
    </row>
    <row r="7257" spans="73:108" ht="15" x14ac:dyDescent="0.25">
      <c r="BU7257" s="91"/>
      <c r="BV7257" s="177">
        <v>2009</v>
      </c>
      <c r="BW7257" s="177">
        <v>4</v>
      </c>
      <c r="BX7257" s="177" t="s">
        <v>269</v>
      </c>
      <c r="BY7257" s="177" t="s">
        <v>262</v>
      </c>
      <c r="BZ7257" s="177" t="s">
        <v>266</v>
      </c>
      <c r="CA7257" s="177">
        <v>3</v>
      </c>
      <c r="CB7257" s="177" t="s">
        <v>264</v>
      </c>
      <c r="CC7257" s="122">
        <v>-39203.17</v>
      </c>
      <c r="CD7257" s="178" t="s">
        <v>189</v>
      </c>
      <c r="CE7257" s="177" t="s">
        <v>295</v>
      </c>
      <c r="CF7257" s="177" t="s">
        <v>295</v>
      </c>
      <c r="CG7257" s="83" t="s">
        <v>9</v>
      </c>
      <c r="CH7257" s="57"/>
      <c r="CV7257" s="51"/>
      <c r="CW7257" s="51"/>
      <c r="CX7257" s="51"/>
      <c r="CY7257" s="51"/>
      <c r="CZ7257" s="51"/>
      <c r="DA7257" s="51"/>
      <c r="DB7257" s="51"/>
      <c r="DC7257" s="51"/>
      <c r="DD7257" s="51"/>
    </row>
    <row r="7258" spans="73:108" ht="15" x14ac:dyDescent="0.25">
      <c r="BU7258" s="91"/>
      <c r="BV7258" s="177">
        <v>2009</v>
      </c>
      <c r="BW7258" s="177">
        <v>4</v>
      </c>
      <c r="BX7258" s="177" t="s">
        <v>269</v>
      </c>
      <c r="BY7258" s="177" t="s">
        <v>262</v>
      </c>
      <c r="BZ7258" s="177" t="s">
        <v>267</v>
      </c>
      <c r="CA7258" s="177">
        <v>3</v>
      </c>
      <c r="CB7258" s="177" t="s">
        <v>264</v>
      </c>
      <c r="CC7258" s="122">
        <v>-5000</v>
      </c>
      <c r="CD7258" s="178" t="s">
        <v>189</v>
      </c>
      <c r="CE7258" s="177" t="s">
        <v>295</v>
      </c>
      <c r="CF7258" s="177" t="s">
        <v>295</v>
      </c>
      <c r="CG7258" s="83" t="s">
        <v>9</v>
      </c>
      <c r="CH7258" s="57"/>
      <c r="CV7258" s="51"/>
      <c r="CW7258" s="51"/>
      <c r="CX7258" s="51"/>
      <c r="CY7258" s="51"/>
      <c r="CZ7258" s="51"/>
      <c r="DA7258" s="51"/>
      <c r="DB7258" s="51"/>
      <c r="DC7258" s="51"/>
      <c r="DD7258" s="51"/>
    </row>
    <row r="7259" spans="73:108" ht="15" x14ac:dyDescent="0.25">
      <c r="BU7259" s="91"/>
      <c r="BV7259" s="177">
        <v>2009</v>
      </c>
      <c r="BW7259" s="177">
        <v>4</v>
      </c>
      <c r="BX7259" s="177" t="s">
        <v>269</v>
      </c>
      <c r="BY7259" s="177" t="s">
        <v>262</v>
      </c>
      <c r="BZ7259" s="177" t="s">
        <v>316</v>
      </c>
      <c r="CA7259" s="177">
        <v>3</v>
      </c>
      <c r="CB7259" s="177" t="s">
        <v>264</v>
      </c>
      <c r="CC7259" s="122">
        <v>-10940</v>
      </c>
      <c r="CD7259" s="178" t="s">
        <v>189</v>
      </c>
      <c r="CE7259" s="177" t="s">
        <v>295</v>
      </c>
      <c r="CF7259" s="177" t="s">
        <v>295</v>
      </c>
      <c r="CG7259" s="83" t="s">
        <v>9</v>
      </c>
      <c r="CH7259" s="57"/>
      <c r="CV7259" s="51"/>
      <c r="CW7259" s="51"/>
      <c r="CX7259" s="51"/>
      <c r="CY7259" s="51"/>
      <c r="CZ7259" s="51"/>
      <c r="DA7259" s="51"/>
      <c r="DB7259" s="51"/>
      <c r="DC7259" s="51"/>
      <c r="DD7259" s="51"/>
    </row>
    <row r="7260" spans="73:108" ht="15" x14ac:dyDescent="0.25">
      <c r="BU7260" s="91"/>
      <c r="BV7260" s="177">
        <v>2009</v>
      </c>
      <c r="BW7260" s="177">
        <v>4</v>
      </c>
      <c r="BX7260" s="177" t="s">
        <v>269</v>
      </c>
      <c r="BY7260" s="177" t="s">
        <v>262</v>
      </c>
      <c r="BZ7260" s="177" t="s">
        <v>347</v>
      </c>
      <c r="CA7260" s="177">
        <v>3</v>
      </c>
      <c r="CB7260" s="177" t="s">
        <v>264</v>
      </c>
      <c r="CC7260" s="122">
        <v>-15520</v>
      </c>
      <c r="CD7260" s="178" t="s">
        <v>189</v>
      </c>
      <c r="CE7260" s="177" t="s">
        <v>295</v>
      </c>
      <c r="CF7260" s="177" t="s">
        <v>295</v>
      </c>
      <c r="CG7260" s="83" t="s">
        <v>9</v>
      </c>
      <c r="CH7260" s="57"/>
      <c r="CV7260" s="51"/>
      <c r="CW7260" s="51"/>
      <c r="CX7260" s="51"/>
      <c r="CY7260" s="51"/>
      <c r="CZ7260" s="51"/>
      <c r="DA7260" s="51"/>
      <c r="DB7260" s="51"/>
      <c r="DC7260" s="51"/>
      <c r="DD7260" s="51"/>
    </row>
    <row r="7261" spans="73:108" ht="15" x14ac:dyDescent="0.25">
      <c r="BU7261" s="91"/>
      <c r="BV7261" s="177">
        <v>2009</v>
      </c>
      <c r="BW7261" s="177">
        <v>4</v>
      </c>
      <c r="BX7261" s="177" t="s">
        <v>269</v>
      </c>
      <c r="BY7261" s="177" t="s">
        <v>262</v>
      </c>
      <c r="BZ7261" s="177" t="s">
        <v>266</v>
      </c>
      <c r="CA7261" s="177">
        <v>7</v>
      </c>
      <c r="CB7261" s="177" t="s">
        <v>264</v>
      </c>
      <c r="CC7261" s="122">
        <v>-7051</v>
      </c>
      <c r="CD7261" s="178" t="s">
        <v>189</v>
      </c>
      <c r="CE7261" s="177" t="s">
        <v>295</v>
      </c>
      <c r="CF7261" s="177" t="s">
        <v>295</v>
      </c>
      <c r="CG7261" s="83" t="s">
        <v>89</v>
      </c>
      <c r="CH7261" s="57"/>
      <c r="CV7261" s="51"/>
      <c r="CW7261" s="51"/>
      <c r="CX7261" s="51"/>
      <c r="CY7261" s="51"/>
      <c r="CZ7261" s="51"/>
      <c r="DA7261" s="51"/>
      <c r="DB7261" s="51"/>
      <c r="DC7261" s="51"/>
      <c r="DD7261" s="51"/>
    </row>
    <row r="7262" spans="73:108" ht="15" x14ac:dyDescent="0.25">
      <c r="BU7262" s="91"/>
      <c r="BV7262" s="177">
        <v>2009</v>
      </c>
      <c r="BW7262" s="177">
        <v>4</v>
      </c>
      <c r="BX7262" s="177" t="s">
        <v>269</v>
      </c>
      <c r="BY7262" s="177" t="s">
        <v>262</v>
      </c>
      <c r="BZ7262" s="177" t="s">
        <v>347</v>
      </c>
      <c r="CA7262" s="177">
        <v>7</v>
      </c>
      <c r="CB7262" s="177" t="s">
        <v>264</v>
      </c>
      <c r="CC7262" s="122">
        <v>-2200</v>
      </c>
      <c r="CD7262" s="178" t="s">
        <v>189</v>
      </c>
      <c r="CE7262" s="177" t="s">
        <v>295</v>
      </c>
      <c r="CF7262" s="177" t="s">
        <v>295</v>
      </c>
      <c r="CG7262" s="83" t="s">
        <v>89</v>
      </c>
      <c r="CH7262" s="57"/>
      <c r="CV7262" s="51"/>
      <c r="CW7262" s="51"/>
      <c r="CX7262" s="51"/>
      <c r="CY7262" s="51"/>
      <c r="CZ7262" s="51"/>
      <c r="DA7262" s="51"/>
      <c r="DB7262" s="51"/>
      <c r="DC7262" s="51"/>
      <c r="DD7262" s="51"/>
    </row>
    <row r="7263" spans="73:108" ht="15" x14ac:dyDescent="0.25">
      <c r="BU7263" s="91"/>
      <c r="BV7263" s="177">
        <v>2009</v>
      </c>
      <c r="BW7263" s="177">
        <v>5</v>
      </c>
      <c r="BX7263" s="177" t="s">
        <v>269</v>
      </c>
      <c r="BY7263" s="177" t="s">
        <v>262</v>
      </c>
      <c r="BZ7263" s="177" t="s">
        <v>277</v>
      </c>
      <c r="CA7263" s="177">
        <v>3</v>
      </c>
      <c r="CB7263" s="177" t="s">
        <v>264</v>
      </c>
      <c r="CC7263" s="122">
        <v>-72868.78</v>
      </c>
      <c r="CD7263" s="178" t="s">
        <v>189</v>
      </c>
      <c r="CE7263" s="177" t="s">
        <v>295</v>
      </c>
      <c r="CF7263" s="177" t="s">
        <v>295</v>
      </c>
      <c r="CG7263" s="83" t="s">
        <v>9</v>
      </c>
      <c r="CH7263" s="57"/>
      <c r="CV7263" s="51"/>
      <c r="CW7263" s="51"/>
      <c r="CX7263" s="51"/>
      <c r="CY7263" s="51"/>
      <c r="CZ7263" s="51"/>
      <c r="DA7263" s="51"/>
      <c r="DB7263" s="51"/>
      <c r="DC7263" s="51"/>
      <c r="DD7263" s="51"/>
    </row>
    <row r="7264" spans="73:108" ht="15" x14ac:dyDescent="0.25">
      <c r="BU7264" s="91"/>
      <c r="BV7264" s="177">
        <v>2009</v>
      </c>
      <c r="BW7264" s="177">
        <v>5</v>
      </c>
      <c r="BX7264" s="177" t="s">
        <v>269</v>
      </c>
      <c r="BY7264" s="177" t="s">
        <v>262</v>
      </c>
      <c r="BZ7264" s="177" t="s">
        <v>277</v>
      </c>
      <c r="CA7264" s="177">
        <v>3</v>
      </c>
      <c r="CB7264" s="177" t="s">
        <v>389</v>
      </c>
      <c r="CC7264" s="122">
        <v>-7000</v>
      </c>
      <c r="CD7264" s="178" t="s">
        <v>189</v>
      </c>
      <c r="CE7264" s="177" t="s">
        <v>295</v>
      </c>
      <c r="CF7264" s="177" t="s">
        <v>295</v>
      </c>
      <c r="CG7264" s="83" t="s">
        <v>9</v>
      </c>
      <c r="CH7264" s="57"/>
      <c r="CV7264" s="51"/>
      <c r="CW7264" s="51"/>
      <c r="CX7264" s="51"/>
      <c r="CY7264" s="51"/>
      <c r="CZ7264" s="51"/>
      <c r="DA7264" s="51"/>
      <c r="DB7264" s="51"/>
      <c r="DC7264" s="51"/>
      <c r="DD7264" s="51"/>
    </row>
    <row r="7265" spans="73:108" ht="15" x14ac:dyDescent="0.25">
      <c r="BU7265" s="91"/>
      <c r="BV7265" s="177">
        <v>2009</v>
      </c>
      <c r="BW7265" s="177">
        <v>5</v>
      </c>
      <c r="BX7265" s="177" t="s">
        <v>269</v>
      </c>
      <c r="BY7265" s="177" t="s">
        <v>262</v>
      </c>
      <c r="BZ7265" s="177" t="s">
        <v>266</v>
      </c>
      <c r="CA7265" s="177">
        <v>3</v>
      </c>
      <c r="CB7265" s="177" t="s">
        <v>264</v>
      </c>
      <c r="CC7265" s="122">
        <v>-24903.33</v>
      </c>
      <c r="CD7265" s="178" t="s">
        <v>189</v>
      </c>
      <c r="CE7265" s="177" t="s">
        <v>295</v>
      </c>
      <c r="CF7265" s="177" t="s">
        <v>295</v>
      </c>
      <c r="CG7265" s="83" t="s">
        <v>9</v>
      </c>
      <c r="CH7265" s="57"/>
      <c r="CV7265" s="51"/>
      <c r="CW7265" s="51"/>
      <c r="CX7265" s="51"/>
      <c r="CY7265" s="51"/>
      <c r="CZ7265" s="51"/>
      <c r="DA7265" s="51"/>
      <c r="DB7265" s="51"/>
      <c r="DC7265" s="51"/>
      <c r="DD7265" s="51"/>
    </row>
    <row r="7266" spans="73:108" ht="15" x14ac:dyDescent="0.25">
      <c r="BU7266" s="91"/>
      <c r="BV7266" s="177">
        <v>2009</v>
      </c>
      <c r="BW7266" s="177">
        <v>5</v>
      </c>
      <c r="BX7266" s="177" t="s">
        <v>269</v>
      </c>
      <c r="BY7266" s="177" t="s">
        <v>262</v>
      </c>
      <c r="BZ7266" s="177" t="s">
        <v>266</v>
      </c>
      <c r="CA7266" s="177">
        <v>7</v>
      </c>
      <c r="CB7266" s="177" t="s">
        <v>264</v>
      </c>
      <c r="CC7266" s="122">
        <v>-7051</v>
      </c>
      <c r="CD7266" s="178" t="s">
        <v>189</v>
      </c>
      <c r="CE7266" s="177" t="s">
        <v>295</v>
      </c>
      <c r="CF7266" s="177" t="s">
        <v>295</v>
      </c>
      <c r="CG7266" s="83" t="s">
        <v>89</v>
      </c>
      <c r="CH7266" s="57"/>
      <c r="CV7266" s="51"/>
      <c r="CW7266" s="51"/>
      <c r="CX7266" s="51"/>
      <c r="CY7266" s="51"/>
      <c r="CZ7266" s="51"/>
      <c r="DA7266" s="51"/>
      <c r="DB7266" s="51"/>
      <c r="DC7266" s="51"/>
      <c r="DD7266" s="51"/>
    </row>
    <row r="7267" spans="73:108" ht="15" x14ac:dyDescent="0.25">
      <c r="BU7267" s="91"/>
      <c r="BV7267" s="177">
        <v>2009</v>
      </c>
      <c r="BW7267" s="177">
        <v>5</v>
      </c>
      <c r="BX7267" s="177" t="s">
        <v>269</v>
      </c>
      <c r="BY7267" s="177" t="s">
        <v>262</v>
      </c>
      <c r="BZ7267" s="177" t="s">
        <v>347</v>
      </c>
      <c r="CA7267" s="177">
        <v>7</v>
      </c>
      <c r="CB7267" s="177" t="s">
        <v>264</v>
      </c>
      <c r="CC7267" s="122">
        <v>-2200</v>
      </c>
      <c r="CD7267" s="178" t="s">
        <v>189</v>
      </c>
      <c r="CE7267" s="177" t="s">
        <v>295</v>
      </c>
      <c r="CF7267" s="177" t="s">
        <v>295</v>
      </c>
      <c r="CG7267" s="83" t="s">
        <v>89</v>
      </c>
      <c r="CH7267" s="57"/>
      <c r="CV7267" s="51"/>
      <c r="CW7267" s="51"/>
      <c r="CX7267" s="51"/>
      <c r="CY7267" s="51"/>
      <c r="CZ7267" s="51"/>
      <c r="DA7267" s="51"/>
      <c r="DB7267" s="51"/>
      <c r="DC7267" s="51"/>
      <c r="DD7267" s="51"/>
    </row>
    <row r="7268" spans="73:108" ht="15" x14ac:dyDescent="0.25">
      <c r="BU7268" s="91"/>
      <c r="BV7268" s="177">
        <v>2009</v>
      </c>
      <c r="BW7268" s="177">
        <v>6</v>
      </c>
      <c r="BX7268" s="177" t="s">
        <v>269</v>
      </c>
      <c r="BY7268" s="177" t="s">
        <v>262</v>
      </c>
      <c r="BZ7268" s="177" t="s">
        <v>277</v>
      </c>
      <c r="CA7268" s="177">
        <v>3</v>
      </c>
      <c r="CB7268" s="177" t="s">
        <v>264</v>
      </c>
      <c r="CC7268" s="122">
        <v>-96279.81</v>
      </c>
      <c r="CD7268" s="178" t="s">
        <v>189</v>
      </c>
      <c r="CE7268" s="177" t="s">
        <v>295</v>
      </c>
      <c r="CF7268" s="177" t="s">
        <v>295</v>
      </c>
      <c r="CG7268" s="83" t="s">
        <v>9</v>
      </c>
      <c r="CH7268" s="57"/>
      <c r="CV7268" s="51"/>
      <c r="CW7268" s="51"/>
      <c r="CX7268" s="51"/>
      <c r="CY7268" s="51"/>
      <c r="CZ7268" s="51"/>
      <c r="DA7268" s="51"/>
      <c r="DB7268" s="51"/>
      <c r="DC7268" s="51"/>
      <c r="DD7268" s="51"/>
    </row>
    <row r="7269" spans="73:108" ht="15" x14ac:dyDescent="0.25">
      <c r="BU7269" s="91"/>
      <c r="BV7269" s="177">
        <v>2009</v>
      </c>
      <c r="BW7269" s="177">
        <v>6</v>
      </c>
      <c r="BX7269" s="177" t="s">
        <v>269</v>
      </c>
      <c r="BY7269" s="177" t="s">
        <v>262</v>
      </c>
      <c r="BZ7269" s="177" t="s">
        <v>277</v>
      </c>
      <c r="CA7269" s="177">
        <v>3</v>
      </c>
      <c r="CB7269" s="177" t="s">
        <v>389</v>
      </c>
      <c r="CC7269" s="122">
        <v>-933.89</v>
      </c>
      <c r="CD7269" s="178" t="s">
        <v>189</v>
      </c>
      <c r="CE7269" s="177" t="s">
        <v>295</v>
      </c>
      <c r="CF7269" s="177" t="s">
        <v>295</v>
      </c>
      <c r="CG7269" s="83" t="s">
        <v>9</v>
      </c>
      <c r="CH7269" s="57"/>
      <c r="CV7269" s="51"/>
      <c r="CW7269" s="51"/>
      <c r="CX7269" s="51"/>
      <c r="CY7269" s="51"/>
      <c r="CZ7269" s="51"/>
      <c r="DA7269" s="51"/>
      <c r="DB7269" s="51"/>
      <c r="DC7269" s="51"/>
      <c r="DD7269" s="51"/>
    </row>
    <row r="7270" spans="73:108" ht="15" x14ac:dyDescent="0.25">
      <c r="BU7270" s="91"/>
      <c r="BV7270" s="177">
        <v>2009</v>
      </c>
      <c r="BW7270" s="177">
        <v>7</v>
      </c>
      <c r="BX7270" s="177" t="s">
        <v>269</v>
      </c>
      <c r="BY7270" s="177" t="s">
        <v>262</v>
      </c>
      <c r="BZ7270" s="177" t="s">
        <v>277</v>
      </c>
      <c r="CA7270" s="177">
        <v>3</v>
      </c>
      <c r="CB7270" s="177" t="s">
        <v>264</v>
      </c>
      <c r="CC7270" s="122">
        <v>-12860.32</v>
      </c>
      <c r="CD7270" s="178" t="s">
        <v>202</v>
      </c>
      <c r="CE7270" s="177" t="s">
        <v>295</v>
      </c>
      <c r="CF7270" s="177" t="s">
        <v>295</v>
      </c>
      <c r="CG7270" s="83" t="s">
        <v>9</v>
      </c>
      <c r="CH7270" s="57"/>
      <c r="CV7270" s="51"/>
      <c r="CW7270" s="51"/>
      <c r="CX7270" s="51"/>
      <c r="CY7270" s="51"/>
      <c r="CZ7270" s="51"/>
      <c r="DA7270" s="51"/>
      <c r="DB7270" s="51"/>
      <c r="DC7270" s="51"/>
      <c r="DD7270" s="51"/>
    </row>
    <row r="7271" spans="73:108" ht="15" x14ac:dyDescent="0.25">
      <c r="BU7271" s="91"/>
      <c r="BV7271" s="177">
        <v>2009</v>
      </c>
      <c r="BW7271" s="177">
        <v>8</v>
      </c>
      <c r="BX7271" s="177" t="s">
        <v>269</v>
      </c>
      <c r="BY7271" s="177" t="s">
        <v>262</v>
      </c>
      <c r="BZ7271" s="177" t="s">
        <v>277</v>
      </c>
      <c r="CA7271" s="177">
        <v>3</v>
      </c>
      <c r="CB7271" s="177" t="s">
        <v>264</v>
      </c>
      <c r="CC7271" s="122">
        <v>-2858.62</v>
      </c>
      <c r="CD7271" s="178" t="s">
        <v>202</v>
      </c>
      <c r="CE7271" s="177" t="s">
        <v>295</v>
      </c>
      <c r="CF7271" s="177" t="s">
        <v>295</v>
      </c>
      <c r="CG7271" s="83" t="s">
        <v>9</v>
      </c>
      <c r="CH7271" s="57"/>
      <c r="CV7271" s="51"/>
      <c r="CW7271" s="51"/>
      <c r="CX7271" s="51"/>
      <c r="CY7271" s="51"/>
      <c r="CZ7271" s="51"/>
      <c r="DA7271" s="51"/>
      <c r="DB7271" s="51"/>
      <c r="DC7271" s="51"/>
      <c r="DD7271" s="51"/>
    </row>
    <row r="7272" spans="73:108" ht="15" x14ac:dyDescent="0.25">
      <c r="BU7272" s="91"/>
      <c r="BV7272" s="177">
        <v>2009</v>
      </c>
      <c r="BW7272" s="177">
        <v>8</v>
      </c>
      <c r="BX7272" s="177" t="s">
        <v>269</v>
      </c>
      <c r="BY7272" s="177" t="s">
        <v>262</v>
      </c>
      <c r="BZ7272" s="177" t="s">
        <v>277</v>
      </c>
      <c r="CA7272" s="177">
        <v>3</v>
      </c>
      <c r="CB7272" s="177" t="s">
        <v>389</v>
      </c>
      <c r="CC7272" s="122">
        <v>-1169.32</v>
      </c>
      <c r="CD7272" s="178" t="s">
        <v>202</v>
      </c>
      <c r="CE7272" s="177" t="s">
        <v>295</v>
      </c>
      <c r="CF7272" s="177" t="s">
        <v>295</v>
      </c>
      <c r="CG7272" s="83" t="s">
        <v>9</v>
      </c>
      <c r="CH7272" s="57"/>
      <c r="CV7272" s="51"/>
      <c r="CW7272" s="51"/>
      <c r="CX7272" s="51"/>
      <c r="CY7272" s="51"/>
      <c r="CZ7272" s="51"/>
      <c r="DA7272" s="51"/>
      <c r="DB7272" s="51"/>
      <c r="DC7272" s="51"/>
      <c r="DD7272" s="51"/>
    </row>
    <row r="7273" spans="73:108" ht="15" x14ac:dyDescent="0.25">
      <c r="BU7273" s="91"/>
      <c r="BV7273" s="177">
        <v>2009</v>
      </c>
      <c r="BW7273" s="177">
        <v>10</v>
      </c>
      <c r="BX7273" s="177" t="s">
        <v>269</v>
      </c>
      <c r="BY7273" s="177" t="s">
        <v>262</v>
      </c>
      <c r="BZ7273" s="177" t="s">
        <v>277</v>
      </c>
      <c r="CA7273" s="177">
        <v>7</v>
      </c>
      <c r="CB7273" s="177" t="s">
        <v>264</v>
      </c>
      <c r="CC7273" s="122">
        <v>-1114.75</v>
      </c>
      <c r="CD7273" s="178" t="s">
        <v>202</v>
      </c>
      <c r="CE7273" s="177" t="s">
        <v>295</v>
      </c>
      <c r="CF7273" s="177" t="s">
        <v>295</v>
      </c>
      <c r="CG7273" s="83" t="s">
        <v>89</v>
      </c>
      <c r="CH7273" s="57"/>
      <c r="CV7273" s="51"/>
      <c r="CW7273" s="51"/>
      <c r="CX7273" s="51"/>
      <c r="CY7273" s="51"/>
      <c r="CZ7273" s="51"/>
      <c r="DA7273" s="51"/>
      <c r="DB7273" s="51"/>
      <c r="DC7273" s="51"/>
      <c r="DD7273" s="51"/>
    </row>
    <row r="7274" spans="73:108" ht="15" x14ac:dyDescent="0.25">
      <c r="BU7274" s="91"/>
      <c r="BV7274" s="177">
        <v>2009</v>
      </c>
      <c r="BW7274" s="177">
        <v>11</v>
      </c>
      <c r="BX7274" s="177" t="s">
        <v>269</v>
      </c>
      <c r="BY7274" s="177" t="s">
        <v>262</v>
      </c>
      <c r="BZ7274" s="177" t="s">
        <v>277</v>
      </c>
      <c r="CA7274" s="177">
        <v>3</v>
      </c>
      <c r="CB7274" s="177" t="s">
        <v>264</v>
      </c>
      <c r="CC7274" s="122">
        <v>-119778.58</v>
      </c>
      <c r="CD7274" s="178" t="s">
        <v>202</v>
      </c>
      <c r="CE7274" s="177" t="s">
        <v>295</v>
      </c>
      <c r="CF7274" s="177" t="s">
        <v>295</v>
      </c>
      <c r="CG7274" s="83" t="s">
        <v>9</v>
      </c>
      <c r="CH7274" s="57"/>
      <c r="CV7274" s="51"/>
      <c r="CW7274" s="51"/>
      <c r="CX7274" s="51"/>
      <c r="CY7274" s="51"/>
      <c r="CZ7274" s="51"/>
      <c r="DA7274" s="51"/>
      <c r="DB7274" s="51"/>
      <c r="DC7274" s="51"/>
      <c r="DD7274" s="51"/>
    </row>
    <row r="7275" spans="73:108" ht="15" x14ac:dyDescent="0.25">
      <c r="BU7275" s="91"/>
      <c r="BV7275" s="177">
        <v>2009</v>
      </c>
      <c r="BW7275" s="177">
        <v>11</v>
      </c>
      <c r="BX7275" s="177" t="s">
        <v>269</v>
      </c>
      <c r="BY7275" s="177" t="s">
        <v>262</v>
      </c>
      <c r="BZ7275" s="177" t="s">
        <v>277</v>
      </c>
      <c r="CA7275" s="177">
        <v>3</v>
      </c>
      <c r="CB7275" s="177" t="s">
        <v>389</v>
      </c>
      <c r="CC7275" s="122">
        <v>-1744.07</v>
      </c>
      <c r="CD7275" s="178" t="s">
        <v>202</v>
      </c>
      <c r="CE7275" s="177" t="s">
        <v>295</v>
      </c>
      <c r="CF7275" s="177" t="s">
        <v>295</v>
      </c>
      <c r="CG7275" s="83" t="s">
        <v>9</v>
      </c>
      <c r="CH7275" s="57"/>
      <c r="CV7275" s="51"/>
      <c r="CW7275" s="51"/>
      <c r="CX7275" s="51"/>
      <c r="CY7275" s="51"/>
      <c r="CZ7275" s="51"/>
      <c r="DA7275" s="51"/>
      <c r="DB7275" s="51"/>
      <c r="DC7275" s="51"/>
      <c r="DD7275" s="51"/>
    </row>
    <row r="7276" spans="73:108" ht="15" x14ac:dyDescent="0.25">
      <c r="BU7276" s="91"/>
      <c r="BV7276" s="177">
        <v>2009</v>
      </c>
      <c r="BW7276" s="177">
        <v>11</v>
      </c>
      <c r="BX7276" s="177" t="s">
        <v>269</v>
      </c>
      <c r="BY7276" s="177" t="s">
        <v>262</v>
      </c>
      <c r="BZ7276" s="177" t="s">
        <v>347</v>
      </c>
      <c r="CA7276" s="177">
        <v>3</v>
      </c>
      <c r="CB7276" s="177" t="s">
        <v>264</v>
      </c>
      <c r="CC7276" s="122">
        <v>-32981.19</v>
      </c>
      <c r="CD7276" s="178" t="s">
        <v>202</v>
      </c>
      <c r="CE7276" s="177" t="s">
        <v>295</v>
      </c>
      <c r="CF7276" s="177" t="s">
        <v>295</v>
      </c>
      <c r="CG7276" s="83" t="s">
        <v>9</v>
      </c>
      <c r="CH7276" s="57"/>
      <c r="CV7276" s="51"/>
      <c r="CW7276" s="51"/>
      <c r="CX7276" s="51"/>
      <c r="CY7276" s="51"/>
      <c r="CZ7276" s="51"/>
      <c r="DA7276" s="51"/>
      <c r="DB7276" s="51"/>
      <c r="DC7276" s="51"/>
      <c r="DD7276" s="51"/>
    </row>
    <row r="7277" spans="73:108" ht="15" x14ac:dyDescent="0.25">
      <c r="BU7277" s="91"/>
      <c r="BV7277" s="177">
        <v>2009</v>
      </c>
      <c r="BW7277" s="177">
        <v>12</v>
      </c>
      <c r="BX7277" s="177" t="s">
        <v>269</v>
      </c>
      <c r="BY7277" s="177" t="s">
        <v>262</v>
      </c>
      <c r="BZ7277" s="177" t="s">
        <v>277</v>
      </c>
      <c r="CA7277" s="177">
        <v>3</v>
      </c>
      <c r="CB7277" s="177" t="s">
        <v>264</v>
      </c>
      <c r="CC7277" s="122">
        <v>-60471.58</v>
      </c>
      <c r="CD7277" s="178" t="s">
        <v>202</v>
      </c>
      <c r="CE7277" s="177" t="s">
        <v>295</v>
      </c>
      <c r="CF7277" s="177" t="s">
        <v>295</v>
      </c>
      <c r="CG7277" s="83" t="s">
        <v>9</v>
      </c>
      <c r="CH7277" s="57"/>
      <c r="CV7277" s="51"/>
      <c r="CW7277" s="51"/>
      <c r="CX7277" s="51"/>
      <c r="CY7277" s="51"/>
      <c r="CZ7277" s="51"/>
      <c r="DA7277" s="51"/>
      <c r="DB7277" s="51"/>
      <c r="DC7277" s="51"/>
      <c r="DD7277" s="51"/>
    </row>
    <row r="7278" spans="73:108" ht="15" x14ac:dyDescent="0.25">
      <c r="BU7278" s="91"/>
      <c r="BV7278" s="177">
        <v>2009</v>
      </c>
      <c r="BW7278" s="177">
        <v>12</v>
      </c>
      <c r="BX7278" s="177" t="s">
        <v>269</v>
      </c>
      <c r="BY7278" s="177" t="s">
        <v>262</v>
      </c>
      <c r="BZ7278" s="177" t="s">
        <v>277</v>
      </c>
      <c r="CA7278" s="177">
        <v>3</v>
      </c>
      <c r="CB7278" s="177" t="s">
        <v>389</v>
      </c>
      <c r="CC7278" s="122">
        <v>-1000</v>
      </c>
      <c r="CD7278" s="178" t="s">
        <v>202</v>
      </c>
      <c r="CE7278" s="177" t="s">
        <v>295</v>
      </c>
      <c r="CF7278" s="177" t="s">
        <v>295</v>
      </c>
      <c r="CG7278" s="83" t="s">
        <v>9</v>
      </c>
      <c r="CH7278" s="57"/>
      <c r="CV7278" s="51"/>
      <c r="CW7278" s="51"/>
      <c r="CX7278" s="51"/>
      <c r="CY7278" s="51"/>
      <c r="CZ7278" s="51"/>
      <c r="DA7278" s="51"/>
      <c r="DB7278" s="51"/>
      <c r="DC7278" s="51"/>
      <c r="DD7278" s="51"/>
    </row>
    <row r="7279" spans="73:108" ht="15" x14ac:dyDescent="0.25">
      <c r="BU7279" s="91"/>
      <c r="BV7279" s="177">
        <v>2010</v>
      </c>
      <c r="BW7279" s="177">
        <v>1</v>
      </c>
      <c r="BX7279" s="177" t="s">
        <v>269</v>
      </c>
      <c r="BY7279" s="177" t="s">
        <v>262</v>
      </c>
      <c r="BZ7279" s="177" t="s">
        <v>277</v>
      </c>
      <c r="CA7279" s="177">
        <v>3</v>
      </c>
      <c r="CB7279" s="177" t="s">
        <v>264</v>
      </c>
      <c r="CC7279" s="122">
        <v>-230957.81</v>
      </c>
      <c r="CD7279" s="178" t="s">
        <v>202</v>
      </c>
      <c r="CE7279" s="177" t="s">
        <v>295</v>
      </c>
      <c r="CF7279" s="177" t="s">
        <v>295</v>
      </c>
      <c r="CG7279" s="83" t="s">
        <v>9</v>
      </c>
      <c r="CH7279" s="57"/>
      <c r="CV7279" s="51"/>
      <c r="CW7279" s="51"/>
      <c r="CX7279" s="51"/>
      <c r="CY7279" s="51"/>
      <c r="CZ7279" s="51"/>
      <c r="DA7279" s="51"/>
      <c r="DB7279" s="51"/>
      <c r="DC7279" s="51"/>
      <c r="DD7279" s="51"/>
    </row>
    <row r="7280" spans="73:108" ht="15" x14ac:dyDescent="0.25">
      <c r="BU7280" s="91"/>
      <c r="BV7280" s="177">
        <v>2010</v>
      </c>
      <c r="BW7280" s="177">
        <v>1</v>
      </c>
      <c r="BX7280" s="177" t="s">
        <v>269</v>
      </c>
      <c r="BY7280" s="177" t="s">
        <v>262</v>
      </c>
      <c r="BZ7280" s="177" t="s">
        <v>277</v>
      </c>
      <c r="CA7280" s="177">
        <v>3</v>
      </c>
      <c r="CB7280" s="177" t="s">
        <v>389</v>
      </c>
      <c r="CC7280" s="122">
        <v>-3367.44</v>
      </c>
      <c r="CD7280" s="178" t="s">
        <v>202</v>
      </c>
      <c r="CE7280" s="177" t="s">
        <v>295</v>
      </c>
      <c r="CF7280" s="177" t="s">
        <v>295</v>
      </c>
      <c r="CG7280" s="83" t="s">
        <v>9</v>
      </c>
      <c r="CH7280" s="57"/>
      <c r="CV7280" s="51"/>
      <c r="CW7280" s="51"/>
      <c r="CX7280" s="51"/>
      <c r="CY7280" s="51"/>
      <c r="CZ7280" s="51"/>
      <c r="DA7280" s="51"/>
      <c r="DB7280" s="51"/>
      <c r="DC7280" s="51"/>
      <c r="DD7280" s="51"/>
    </row>
    <row r="7281" spans="73:108" ht="15" x14ac:dyDescent="0.25">
      <c r="BU7281" s="91"/>
      <c r="BV7281" s="177">
        <v>2010</v>
      </c>
      <c r="BW7281" s="177">
        <v>2</v>
      </c>
      <c r="BX7281" s="177" t="s">
        <v>269</v>
      </c>
      <c r="BY7281" s="177" t="s">
        <v>262</v>
      </c>
      <c r="BZ7281" s="177" t="s">
        <v>277</v>
      </c>
      <c r="CA7281" s="177">
        <v>3</v>
      </c>
      <c r="CB7281" s="177" t="s">
        <v>264</v>
      </c>
      <c r="CC7281" s="122">
        <v>-88866.45</v>
      </c>
      <c r="CD7281" s="178" t="s">
        <v>202</v>
      </c>
      <c r="CE7281" s="177" t="s">
        <v>295</v>
      </c>
      <c r="CF7281" s="177" t="s">
        <v>295</v>
      </c>
      <c r="CG7281" s="83" t="s">
        <v>9</v>
      </c>
      <c r="CH7281" s="57"/>
      <c r="CV7281" s="51"/>
      <c r="CW7281" s="51"/>
      <c r="CX7281" s="51"/>
      <c r="CY7281" s="51"/>
      <c r="CZ7281" s="51"/>
      <c r="DA7281" s="51"/>
      <c r="DB7281" s="51"/>
      <c r="DC7281" s="51"/>
      <c r="DD7281" s="51"/>
    </row>
    <row r="7282" spans="73:108" ht="15" x14ac:dyDescent="0.25">
      <c r="BU7282" s="91"/>
      <c r="BV7282" s="177">
        <v>2010</v>
      </c>
      <c r="BW7282" s="177">
        <v>2</v>
      </c>
      <c r="BX7282" s="177" t="s">
        <v>269</v>
      </c>
      <c r="BY7282" s="177" t="s">
        <v>262</v>
      </c>
      <c r="BZ7282" s="177" t="s">
        <v>277</v>
      </c>
      <c r="CA7282" s="177">
        <v>7</v>
      </c>
      <c r="CB7282" s="177" t="s">
        <v>264</v>
      </c>
      <c r="CC7282" s="122">
        <v>-124.14</v>
      </c>
      <c r="CD7282" s="178" t="s">
        <v>202</v>
      </c>
      <c r="CE7282" s="177" t="s">
        <v>295</v>
      </c>
      <c r="CF7282" s="177" t="s">
        <v>295</v>
      </c>
      <c r="CG7282" s="83" t="s">
        <v>89</v>
      </c>
      <c r="CH7282" s="57"/>
      <c r="CV7282" s="51"/>
      <c r="CW7282" s="51"/>
      <c r="CX7282" s="51"/>
      <c r="CY7282" s="51"/>
      <c r="CZ7282" s="51"/>
      <c r="DA7282" s="51"/>
      <c r="DB7282" s="51"/>
      <c r="DC7282" s="51"/>
      <c r="DD7282" s="51"/>
    </row>
    <row r="7283" spans="73:108" ht="15" x14ac:dyDescent="0.25">
      <c r="BU7283" s="91"/>
      <c r="BV7283" s="177">
        <v>2010</v>
      </c>
      <c r="BW7283" s="177">
        <v>3</v>
      </c>
      <c r="BX7283" s="177" t="s">
        <v>269</v>
      </c>
      <c r="BY7283" s="177" t="s">
        <v>262</v>
      </c>
      <c r="BZ7283" s="177" t="s">
        <v>277</v>
      </c>
      <c r="CA7283" s="177">
        <v>7</v>
      </c>
      <c r="CB7283" s="177" t="s">
        <v>264</v>
      </c>
      <c r="CC7283" s="122">
        <v>-167.52</v>
      </c>
      <c r="CD7283" s="178" t="s">
        <v>202</v>
      </c>
      <c r="CE7283" s="177" t="s">
        <v>295</v>
      </c>
      <c r="CF7283" s="177" t="s">
        <v>295</v>
      </c>
      <c r="CG7283" s="83" t="s">
        <v>89</v>
      </c>
      <c r="CH7283" s="57"/>
      <c r="CV7283" s="51"/>
      <c r="CW7283" s="51"/>
      <c r="CX7283" s="51"/>
      <c r="CY7283" s="51"/>
      <c r="CZ7283" s="51"/>
      <c r="DA7283" s="51"/>
      <c r="DB7283" s="51"/>
      <c r="DC7283" s="51"/>
      <c r="DD7283" s="51"/>
    </row>
    <row r="7284" spans="73:108" ht="15" x14ac:dyDescent="0.25">
      <c r="BU7284" s="91"/>
      <c r="BV7284" s="177">
        <v>2010</v>
      </c>
      <c r="BW7284" s="177">
        <v>4</v>
      </c>
      <c r="BX7284" s="177" t="s">
        <v>269</v>
      </c>
      <c r="BY7284" s="177" t="s">
        <v>262</v>
      </c>
      <c r="BZ7284" s="177" t="s">
        <v>277</v>
      </c>
      <c r="CA7284" s="177">
        <v>7</v>
      </c>
      <c r="CB7284" s="177" t="s">
        <v>264</v>
      </c>
      <c r="CC7284" s="122">
        <v>-89.8</v>
      </c>
      <c r="CD7284" s="178" t="s">
        <v>202</v>
      </c>
      <c r="CE7284" s="177" t="s">
        <v>295</v>
      </c>
      <c r="CF7284" s="177" t="s">
        <v>295</v>
      </c>
      <c r="CG7284" s="83" t="s">
        <v>89</v>
      </c>
      <c r="CH7284" s="57"/>
      <c r="CV7284" s="51"/>
      <c r="CW7284" s="51"/>
      <c r="CX7284" s="51"/>
      <c r="CY7284" s="51"/>
      <c r="CZ7284" s="51"/>
      <c r="DA7284" s="51"/>
      <c r="DB7284" s="51"/>
      <c r="DC7284" s="51"/>
      <c r="DD7284" s="51"/>
    </row>
    <row r="7285" spans="73:108" ht="15" x14ac:dyDescent="0.25">
      <c r="BU7285" s="91"/>
      <c r="BV7285" s="177">
        <v>2010</v>
      </c>
      <c r="BW7285" s="177">
        <v>5</v>
      </c>
      <c r="BX7285" s="177" t="s">
        <v>269</v>
      </c>
      <c r="BY7285" s="177" t="s">
        <v>262</v>
      </c>
      <c r="BZ7285" s="177" t="s">
        <v>277</v>
      </c>
      <c r="CA7285" s="177">
        <v>3</v>
      </c>
      <c r="CB7285" s="177" t="s">
        <v>264</v>
      </c>
      <c r="CC7285" s="122">
        <v>-35447.120000000003</v>
      </c>
      <c r="CD7285" s="178" t="s">
        <v>202</v>
      </c>
      <c r="CE7285" s="177" t="s">
        <v>295</v>
      </c>
      <c r="CF7285" s="177" t="s">
        <v>295</v>
      </c>
      <c r="CG7285" s="83" t="s">
        <v>9</v>
      </c>
      <c r="CH7285" s="57"/>
      <c r="CV7285" s="51"/>
      <c r="CW7285" s="51"/>
      <c r="CX7285" s="51"/>
      <c r="CY7285" s="51"/>
      <c r="CZ7285" s="51"/>
      <c r="DA7285" s="51"/>
      <c r="DB7285" s="51"/>
      <c r="DC7285" s="51"/>
      <c r="DD7285" s="51"/>
    </row>
    <row r="7286" spans="73:108" ht="15" x14ac:dyDescent="0.25">
      <c r="BU7286" s="91"/>
      <c r="BV7286" s="177">
        <v>2010</v>
      </c>
      <c r="BW7286" s="177">
        <v>5</v>
      </c>
      <c r="BX7286" s="177" t="s">
        <v>269</v>
      </c>
      <c r="BY7286" s="177" t="s">
        <v>262</v>
      </c>
      <c r="BZ7286" s="177" t="s">
        <v>277</v>
      </c>
      <c r="CA7286" s="177">
        <v>7</v>
      </c>
      <c r="CB7286" s="177" t="s">
        <v>264</v>
      </c>
      <c r="CC7286" s="122">
        <v>-730.12</v>
      </c>
      <c r="CD7286" s="178" t="s">
        <v>202</v>
      </c>
      <c r="CE7286" s="177" t="s">
        <v>295</v>
      </c>
      <c r="CF7286" s="177" t="s">
        <v>295</v>
      </c>
      <c r="CG7286" s="83" t="s">
        <v>89</v>
      </c>
      <c r="CH7286" s="57"/>
      <c r="CV7286" s="51"/>
      <c r="CW7286" s="51"/>
      <c r="CX7286" s="51"/>
      <c r="CY7286" s="51"/>
      <c r="CZ7286" s="51"/>
      <c r="DA7286" s="51"/>
      <c r="DB7286" s="51"/>
      <c r="DC7286" s="51"/>
      <c r="DD7286" s="51"/>
    </row>
    <row r="7287" spans="73:108" ht="15" x14ac:dyDescent="0.25">
      <c r="BU7287" s="91"/>
      <c r="BV7287" s="177">
        <v>2010</v>
      </c>
      <c r="BW7287" s="177">
        <v>7</v>
      </c>
      <c r="BX7287" s="177" t="s">
        <v>269</v>
      </c>
      <c r="BY7287" s="177" t="s">
        <v>262</v>
      </c>
      <c r="BZ7287" s="177" t="s">
        <v>277</v>
      </c>
      <c r="CA7287" s="177">
        <v>3</v>
      </c>
      <c r="CB7287" s="177" t="s">
        <v>264</v>
      </c>
      <c r="CC7287" s="122">
        <v>-308715.21999999997</v>
      </c>
      <c r="CD7287" s="178" t="s">
        <v>202</v>
      </c>
      <c r="CE7287" s="177" t="s">
        <v>295</v>
      </c>
      <c r="CF7287" s="177" t="s">
        <v>295</v>
      </c>
      <c r="CG7287" s="83" t="s">
        <v>9</v>
      </c>
      <c r="CH7287" s="57"/>
      <c r="CV7287" s="51"/>
      <c r="CW7287" s="51"/>
      <c r="CX7287" s="51"/>
      <c r="CY7287" s="51"/>
      <c r="CZ7287" s="51"/>
      <c r="DA7287" s="51"/>
      <c r="DB7287" s="51"/>
      <c r="DC7287" s="51"/>
      <c r="DD7287" s="51"/>
    </row>
    <row r="7288" spans="73:108" ht="15" x14ac:dyDescent="0.25">
      <c r="BU7288" s="91"/>
      <c r="BV7288" s="177">
        <v>2010</v>
      </c>
      <c r="BW7288" s="177">
        <v>7</v>
      </c>
      <c r="BX7288" s="177" t="s">
        <v>269</v>
      </c>
      <c r="BY7288" s="177" t="s">
        <v>262</v>
      </c>
      <c r="BZ7288" s="177" t="s">
        <v>277</v>
      </c>
      <c r="CA7288" s="177">
        <v>7</v>
      </c>
      <c r="CB7288" s="177" t="s">
        <v>264</v>
      </c>
      <c r="CC7288" s="122">
        <v>-7447.5</v>
      </c>
      <c r="CD7288" s="178" t="s">
        <v>202</v>
      </c>
      <c r="CE7288" s="177" t="s">
        <v>295</v>
      </c>
      <c r="CF7288" s="177" t="s">
        <v>295</v>
      </c>
      <c r="CG7288" s="83" t="s">
        <v>89</v>
      </c>
      <c r="CH7288" s="57"/>
      <c r="CV7288" s="51"/>
      <c r="CW7288" s="51"/>
      <c r="CX7288" s="51"/>
      <c r="CY7288" s="51"/>
      <c r="CZ7288" s="51"/>
      <c r="DA7288" s="51"/>
      <c r="DB7288" s="51"/>
      <c r="DC7288" s="51"/>
      <c r="DD7288" s="51"/>
    </row>
    <row r="7289" spans="73:108" ht="15" x14ac:dyDescent="0.25">
      <c r="BU7289" s="91"/>
      <c r="BV7289" s="177">
        <v>2010</v>
      </c>
      <c r="BW7289" s="177">
        <v>8</v>
      </c>
      <c r="BX7289" s="177" t="s">
        <v>269</v>
      </c>
      <c r="BY7289" s="177" t="s">
        <v>262</v>
      </c>
      <c r="BZ7289" s="177" t="s">
        <v>277</v>
      </c>
      <c r="CA7289" s="177">
        <v>3</v>
      </c>
      <c r="CB7289" s="177" t="s">
        <v>264</v>
      </c>
      <c r="CC7289" s="122">
        <v>-182507.57</v>
      </c>
      <c r="CD7289" s="178" t="s">
        <v>202</v>
      </c>
      <c r="CE7289" s="177" t="s">
        <v>295</v>
      </c>
      <c r="CF7289" s="177" t="s">
        <v>295</v>
      </c>
      <c r="CG7289" s="83" t="s">
        <v>9</v>
      </c>
      <c r="CH7289" s="57"/>
      <c r="CV7289" s="51"/>
      <c r="CW7289" s="51"/>
      <c r="CX7289" s="51"/>
      <c r="CY7289" s="51"/>
      <c r="CZ7289" s="51"/>
      <c r="DA7289" s="51"/>
      <c r="DB7289" s="51"/>
      <c r="DC7289" s="51"/>
      <c r="DD7289" s="51"/>
    </row>
    <row r="7290" spans="73:108" ht="15" x14ac:dyDescent="0.25">
      <c r="BU7290" s="91"/>
      <c r="BV7290" s="177">
        <v>2010</v>
      </c>
      <c r="BW7290" s="177">
        <v>8</v>
      </c>
      <c r="BX7290" s="177" t="s">
        <v>269</v>
      </c>
      <c r="BY7290" s="177" t="s">
        <v>262</v>
      </c>
      <c r="BZ7290" s="177" t="s">
        <v>277</v>
      </c>
      <c r="CA7290" s="177">
        <v>7</v>
      </c>
      <c r="CB7290" s="177" t="s">
        <v>264</v>
      </c>
      <c r="CC7290" s="122">
        <v>-7923.47</v>
      </c>
      <c r="CD7290" s="178" t="s">
        <v>202</v>
      </c>
      <c r="CE7290" s="177" t="s">
        <v>295</v>
      </c>
      <c r="CF7290" s="177" t="s">
        <v>295</v>
      </c>
      <c r="CG7290" s="83" t="s">
        <v>89</v>
      </c>
      <c r="CH7290" s="57"/>
      <c r="CV7290" s="51"/>
      <c r="CW7290" s="51"/>
      <c r="CX7290" s="51"/>
      <c r="CY7290" s="51"/>
      <c r="CZ7290" s="51"/>
      <c r="DA7290" s="51"/>
      <c r="DB7290" s="51"/>
      <c r="DC7290" s="51"/>
      <c r="DD7290" s="51"/>
    </row>
    <row r="7291" spans="73:108" ht="15" x14ac:dyDescent="0.25">
      <c r="BU7291" s="91"/>
      <c r="BV7291" s="177">
        <v>2010</v>
      </c>
      <c r="BW7291" s="177">
        <v>9</v>
      </c>
      <c r="BX7291" s="177" t="s">
        <v>269</v>
      </c>
      <c r="BY7291" s="177" t="s">
        <v>262</v>
      </c>
      <c r="BZ7291" s="177" t="s">
        <v>277</v>
      </c>
      <c r="CA7291" s="177">
        <v>3</v>
      </c>
      <c r="CB7291" s="177" t="s">
        <v>264</v>
      </c>
      <c r="CC7291" s="122">
        <v>-440290.78</v>
      </c>
      <c r="CD7291" s="178" t="s">
        <v>202</v>
      </c>
      <c r="CE7291" s="177" t="s">
        <v>295</v>
      </c>
      <c r="CF7291" s="177" t="s">
        <v>295</v>
      </c>
      <c r="CG7291" s="83" t="s">
        <v>9</v>
      </c>
      <c r="CH7291" s="57"/>
      <c r="CV7291" s="51"/>
      <c r="CW7291" s="51"/>
      <c r="CX7291" s="51"/>
      <c r="CY7291" s="51"/>
      <c r="CZ7291" s="51"/>
      <c r="DA7291" s="51"/>
      <c r="DB7291" s="51"/>
      <c r="DC7291" s="51"/>
      <c r="DD7291" s="51"/>
    </row>
    <row r="7292" spans="73:108" ht="15" x14ac:dyDescent="0.25">
      <c r="BU7292" s="91"/>
      <c r="BV7292" s="177">
        <v>2010</v>
      </c>
      <c r="BW7292" s="177">
        <v>10</v>
      </c>
      <c r="BX7292" s="177" t="s">
        <v>269</v>
      </c>
      <c r="BY7292" s="177" t="s">
        <v>262</v>
      </c>
      <c r="BZ7292" s="177" t="s">
        <v>277</v>
      </c>
      <c r="CA7292" s="177">
        <v>3</v>
      </c>
      <c r="CB7292" s="177" t="s">
        <v>264</v>
      </c>
      <c r="CC7292" s="122">
        <v>-315150.86</v>
      </c>
      <c r="CD7292" s="178" t="s">
        <v>202</v>
      </c>
      <c r="CE7292" s="177" t="s">
        <v>295</v>
      </c>
      <c r="CF7292" s="177" t="s">
        <v>295</v>
      </c>
      <c r="CG7292" s="83" t="s">
        <v>9</v>
      </c>
      <c r="CH7292" s="57"/>
      <c r="CV7292" s="51"/>
      <c r="CW7292" s="51"/>
      <c r="CX7292" s="51"/>
      <c r="CY7292" s="51"/>
      <c r="CZ7292" s="51"/>
      <c r="DA7292" s="51"/>
      <c r="DB7292" s="51"/>
      <c r="DC7292" s="51"/>
      <c r="DD7292" s="51"/>
    </row>
    <row r="7293" spans="73:108" ht="15" x14ac:dyDescent="0.25">
      <c r="BU7293" s="91"/>
      <c r="BV7293" s="177">
        <v>2010</v>
      </c>
      <c r="BW7293" s="177">
        <v>10</v>
      </c>
      <c r="BX7293" s="177" t="s">
        <v>269</v>
      </c>
      <c r="BY7293" s="177" t="s">
        <v>262</v>
      </c>
      <c r="BZ7293" s="177" t="s">
        <v>277</v>
      </c>
      <c r="CA7293" s="177">
        <v>7</v>
      </c>
      <c r="CB7293" s="177" t="s">
        <v>264</v>
      </c>
      <c r="CC7293" s="122">
        <v>-8031.06</v>
      </c>
      <c r="CD7293" s="178" t="s">
        <v>202</v>
      </c>
      <c r="CE7293" s="177" t="s">
        <v>295</v>
      </c>
      <c r="CF7293" s="177" t="s">
        <v>295</v>
      </c>
      <c r="CG7293" s="83" t="s">
        <v>89</v>
      </c>
      <c r="CH7293" s="57"/>
      <c r="CV7293" s="51"/>
      <c r="CW7293" s="51"/>
      <c r="CX7293" s="51"/>
      <c r="CY7293" s="51"/>
      <c r="CZ7293" s="51"/>
      <c r="DA7293" s="51"/>
      <c r="DB7293" s="51"/>
      <c r="DC7293" s="51"/>
      <c r="DD7293" s="51"/>
    </row>
    <row r="7294" spans="73:108" ht="15" x14ac:dyDescent="0.25">
      <c r="BU7294" s="91"/>
      <c r="BV7294" s="177">
        <v>2010</v>
      </c>
      <c r="BW7294" s="177">
        <v>11</v>
      </c>
      <c r="BX7294" s="177" t="s">
        <v>269</v>
      </c>
      <c r="BY7294" s="177" t="s">
        <v>262</v>
      </c>
      <c r="BZ7294" s="177" t="s">
        <v>277</v>
      </c>
      <c r="CA7294" s="177">
        <v>7</v>
      </c>
      <c r="CB7294" s="177" t="s">
        <v>358</v>
      </c>
      <c r="CC7294" s="122">
        <v>-36398.6</v>
      </c>
      <c r="CD7294" s="178" t="s">
        <v>202</v>
      </c>
      <c r="CE7294" s="177" t="s">
        <v>295</v>
      </c>
      <c r="CF7294" s="177" t="s">
        <v>295</v>
      </c>
      <c r="CG7294" s="83" t="s">
        <v>89</v>
      </c>
      <c r="CH7294" s="57"/>
      <c r="CV7294" s="51"/>
      <c r="CW7294" s="51"/>
      <c r="CX7294" s="51"/>
      <c r="CY7294" s="51"/>
      <c r="CZ7294" s="51"/>
      <c r="DA7294" s="51"/>
      <c r="DB7294" s="51"/>
      <c r="DC7294" s="51"/>
      <c r="DD7294" s="51"/>
    </row>
    <row r="7295" spans="73:108" ht="15" x14ac:dyDescent="0.25">
      <c r="BU7295" s="91"/>
      <c r="BV7295" s="177">
        <v>2010</v>
      </c>
      <c r="BW7295" s="177">
        <v>12</v>
      </c>
      <c r="BX7295" s="177" t="s">
        <v>269</v>
      </c>
      <c r="BY7295" s="177" t="s">
        <v>262</v>
      </c>
      <c r="BZ7295" s="177" t="s">
        <v>277</v>
      </c>
      <c r="CA7295" s="177">
        <v>3</v>
      </c>
      <c r="CB7295" s="177" t="s">
        <v>264</v>
      </c>
      <c r="CC7295" s="122">
        <v>-390861.95</v>
      </c>
      <c r="CD7295" s="178" t="s">
        <v>202</v>
      </c>
      <c r="CE7295" s="177" t="s">
        <v>295</v>
      </c>
      <c r="CF7295" s="177" t="s">
        <v>295</v>
      </c>
      <c r="CG7295" s="83" t="s">
        <v>9</v>
      </c>
      <c r="CH7295" s="57"/>
      <c r="CV7295" s="51"/>
      <c r="CW7295" s="51"/>
      <c r="CX7295" s="51"/>
      <c r="CY7295" s="51"/>
      <c r="CZ7295" s="51"/>
      <c r="DA7295" s="51"/>
      <c r="DB7295" s="51"/>
      <c r="DC7295" s="51"/>
      <c r="DD7295" s="51"/>
    </row>
    <row r="7296" spans="73:108" ht="15" x14ac:dyDescent="0.25">
      <c r="BU7296" s="91"/>
      <c r="BV7296" s="177">
        <v>2010</v>
      </c>
      <c r="BW7296" s="177">
        <v>12</v>
      </c>
      <c r="BX7296" s="177" t="s">
        <v>269</v>
      </c>
      <c r="BY7296" s="177" t="s">
        <v>262</v>
      </c>
      <c r="BZ7296" s="177" t="s">
        <v>277</v>
      </c>
      <c r="CA7296" s="177">
        <v>7</v>
      </c>
      <c r="CB7296" s="177" t="s">
        <v>264</v>
      </c>
      <c r="CC7296" s="122">
        <v>-7882.4</v>
      </c>
      <c r="CD7296" s="178" t="s">
        <v>202</v>
      </c>
      <c r="CE7296" s="177" t="s">
        <v>295</v>
      </c>
      <c r="CF7296" s="177" t="s">
        <v>295</v>
      </c>
      <c r="CG7296" s="83" t="s">
        <v>89</v>
      </c>
      <c r="CH7296" s="57"/>
      <c r="CV7296" s="51"/>
      <c r="CW7296" s="51"/>
      <c r="CX7296" s="51"/>
      <c r="CY7296" s="51"/>
      <c r="CZ7296" s="51"/>
      <c r="DA7296" s="51"/>
      <c r="DB7296" s="51"/>
      <c r="DC7296" s="51"/>
      <c r="DD7296" s="51"/>
    </row>
    <row r="7297" spans="73:108" ht="15" x14ac:dyDescent="0.25">
      <c r="BU7297" s="91"/>
      <c r="BV7297" s="177">
        <v>2007</v>
      </c>
      <c r="BW7297" s="177">
        <v>9</v>
      </c>
      <c r="BX7297" s="177" t="s">
        <v>261</v>
      </c>
      <c r="BY7297" s="177" t="s">
        <v>262</v>
      </c>
      <c r="BZ7297" s="177" t="s">
        <v>347</v>
      </c>
      <c r="CA7297" s="177">
        <v>3</v>
      </c>
      <c r="CB7297" s="177" t="s">
        <v>264</v>
      </c>
      <c r="CC7297" s="122">
        <v>-6125</v>
      </c>
      <c r="CD7297" s="178" t="s">
        <v>202</v>
      </c>
      <c r="CE7297" s="177" t="s">
        <v>295</v>
      </c>
      <c r="CF7297" s="177" t="s">
        <v>295</v>
      </c>
      <c r="CG7297" s="83" t="s">
        <v>9</v>
      </c>
      <c r="CH7297" s="57"/>
      <c r="CV7297" s="51"/>
      <c r="CW7297" s="51"/>
      <c r="CX7297" s="51"/>
      <c r="CY7297" s="51"/>
      <c r="CZ7297" s="51"/>
      <c r="DA7297" s="51"/>
      <c r="DB7297" s="51"/>
      <c r="DC7297" s="51"/>
      <c r="DD7297" s="51"/>
    </row>
    <row r="7298" spans="73:108" ht="15" x14ac:dyDescent="0.25">
      <c r="BU7298" s="91"/>
      <c r="BV7298" s="177">
        <v>2008</v>
      </c>
      <c r="BW7298" s="177">
        <v>4</v>
      </c>
      <c r="BX7298" s="177" t="s">
        <v>261</v>
      </c>
      <c r="BY7298" s="177" t="s">
        <v>262</v>
      </c>
      <c r="BZ7298" s="177" t="s">
        <v>277</v>
      </c>
      <c r="CA7298" s="177">
        <v>3</v>
      </c>
      <c r="CB7298" s="177" t="s">
        <v>389</v>
      </c>
      <c r="CC7298" s="122">
        <v>-2000</v>
      </c>
      <c r="CD7298" s="178" t="s">
        <v>202</v>
      </c>
      <c r="CE7298" s="177" t="s">
        <v>295</v>
      </c>
      <c r="CF7298" s="177" t="s">
        <v>295</v>
      </c>
      <c r="CG7298" s="83" t="s">
        <v>9</v>
      </c>
      <c r="CH7298" s="57"/>
      <c r="CV7298" s="51"/>
      <c r="CW7298" s="51"/>
      <c r="CX7298" s="51"/>
      <c r="CY7298" s="51"/>
      <c r="CZ7298" s="51"/>
      <c r="DA7298" s="51"/>
      <c r="DB7298" s="51"/>
      <c r="DC7298" s="51"/>
      <c r="DD7298" s="51"/>
    </row>
    <row r="7299" spans="73:108" ht="15" x14ac:dyDescent="0.25">
      <c r="BU7299" s="91"/>
      <c r="BV7299" s="177">
        <v>2009</v>
      </c>
      <c r="BW7299" s="177">
        <v>1</v>
      </c>
      <c r="BX7299" s="177" t="s">
        <v>261</v>
      </c>
      <c r="BY7299" s="177" t="s">
        <v>262</v>
      </c>
      <c r="BZ7299" s="177" t="s">
        <v>263</v>
      </c>
      <c r="CA7299" s="177">
        <v>3</v>
      </c>
      <c r="CB7299" s="177" t="s">
        <v>264</v>
      </c>
      <c r="CC7299" s="122">
        <v>-80811</v>
      </c>
      <c r="CD7299" s="178" t="s">
        <v>202</v>
      </c>
      <c r="CE7299" s="177" t="s">
        <v>295</v>
      </c>
      <c r="CF7299" s="177" t="s">
        <v>295</v>
      </c>
      <c r="CG7299" s="83" t="s">
        <v>9</v>
      </c>
      <c r="CH7299" s="57"/>
      <c r="CV7299" s="51"/>
      <c r="CW7299" s="51"/>
      <c r="CX7299" s="51"/>
      <c r="CY7299" s="51"/>
      <c r="CZ7299" s="51"/>
      <c r="DA7299" s="51"/>
      <c r="DB7299" s="51"/>
      <c r="DC7299" s="51"/>
      <c r="DD7299" s="51"/>
    </row>
    <row r="7300" spans="73:108" ht="15" x14ac:dyDescent="0.25">
      <c r="BU7300" s="91"/>
      <c r="BV7300" s="177">
        <v>2009</v>
      </c>
      <c r="BW7300" s="177">
        <v>1</v>
      </c>
      <c r="BX7300" s="177" t="s">
        <v>261</v>
      </c>
      <c r="BY7300" s="177" t="s">
        <v>262</v>
      </c>
      <c r="BZ7300" s="177" t="s">
        <v>266</v>
      </c>
      <c r="CA7300" s="177">
        <v>3</v>
      </c>
      <c r="CB7300" s="177" t="s">
        <v>264</v>
      </c>
      <c r="CC7300" s="122">
        <v>-117490</v>
      </c>
      <c r="CD7300" s="178" t="s">
        <v>202</v>
      </c>
      <c r="CE7300" s="177" t="s">
        <v>295</v>
      </c>
      <c r="CF7300" s="177" t="s">
        <v>295</v>
      </c>
      <c r="CG7300" s="83" t="s">
        <v>9</v>
      </c>
      <c r="CH7300" s="57"/>
      <c r="CV7300" s="51"/>
      <c r="CW7300" s="51"/>
      <c r="CX7300" s="51"/>
      <c r="CY7300" s="51"/>
      <c r="CZ7300" s="51"/>
      <c r="DA7300" s="51"/>
      <c r="DB7300" s="51"/>
      <c r="DC7300" s="51"/>
      <c r="DD7300" s="51"/>
    </row>
    <row r="7301" spans="73:108" ht="15" x14ac:dyDescent="0.25">
      <c r="BU7301" s="91"/>
      <c r="BV7301" s="177">
        <v>2009</v>
      </c>
      <c r="BW7301" s="177">
        <v>1</v>
      </c>
      <c r="BX7301" s="177" t="s">
        <v>261</v>
      </c>
      <c r="BY7301" s="177" t="s">
        <v>262</v>
      </c>
      <c r="BZ7301" s="177" t="s">
        <v>316</v>
      </c>
      <c r="CA7301" s="177">
        <v>3</v>
      </c>
      <c r="CB7301" s="177" t="s">
        <v>264</v>
      </c>
      <c r="CC7301" s="122">
        <v>-31448</v>
      </c>
      <c r="CD7301" s="178" t="s">
        <v>202</v>
      </c>
      <c r="CE7301" s="177" t="s">
        <v>295</v>
      </c>
      <c r="CF7301" s="177" t="s">
        <v>295</v>
      </c>
      <c r="CG7301" s="83" t="s">
        <v>9</v>
      </c>
      <c r="CH7301" s="57"/>
      <c r="CV7301" s="51"/>
      <c r="CW7301" s="51"/>
      <c r="CX7301" s="51"/>
      <c r="CY7301" s="51"/>
      <c r="CZ7301" s="51"/>
      <c r="DA7301" s="51"/>
      <c r="DB7301" s="51"/>
      <c r="DC7301" s="51"/>
      <c r="DD7301" s="51"/>
    </row>
    <row r="7302" spans="73:108" ht="15" x14ac:dyDescent="0.25">
      <c r="BU7302" s="91"/>
      <c r="BV7302" s="177">
        <v>2010</v>
      </c>
      <c r="BW7302" s="177">
        <v>3</v>
      </c>
      <c r="BX7302" s="177" t="s">
        <v>261</v>
      </c>
      <c r="BY7302" s="177" t="s">
        <v>262</v>
      </c>
      <c r="BZ7302" s="177" t="s">
        <v>277</v>
      </c>
      <c r="CA7302" s="177">
        <v>3</v>
      </c>
      <c r="CB7302" s="177" t="s">
        <v>264</v>
      </c>
      <c r="CC7302" s="122">
        <v>-48610.49</v>
      </c>
      <c r="CD7302" s="178" t="s">
        <v>202</v>
      </c>
      <c r="CE7302" s="177" t="s">
        <v>295</v>
      </c>
      <c r="CF7302" s="177" t="s">
        <v>295</v>
      </c>
      <c r="CG7302" s="83" t="s">
        <v>9</v>
      </c>
      <c r="CH7302" s="57"/>
      <c r="CV7302" s="51"/>
      <c r="CW7302" s="51"/>
      <c r="CX7302" s="51"/>
      <c r="CY7302" s="51"/>
      <c r="CZ7302" s="51"/>
      <c r="DA7302" s="51"/>
      <c r="DB7302" s="51"/>
      <c r="DC7302" s="51"/>
      <c r="DD7302" s="51"/>
    </row>
    <row r="7303" spans="73:108" ht="15" x14ac:dyDescent="0.25">
      <c r="BU7303" s="91"/>
      <c r="BV7303" s="177">
        <v>2010</v>
      </c>
      <c r="BW7303" s="177">
        <v>9</v>
      </c>
      <c r="BX7303" s="177" t="s">
        <v>261</v>
      </c>
      <c r="BY7303" s="177" t="s">
        <v>262</v>
      </c>
      <c r="BZ7303" s="177" t="s">
        <v>277</v>
      </c>
      <c r="CA7303" s="177">
        <v>7</v>
      </c>
      <c r="CB7303" s="177" t="s">
        <v>264</v>
      </c>
      <c r="CC7303" s="122">
        <v>-3447.04</v>
      </c>
      <c r="CD7303" s="178" t="s">
        <v>202</v>
      </c>
      <c r="CE7303" s="177" t="s">
        <v>295</v>
      </c>
      <c r="CF7303" s="177" t="s">
        <v>295</v>
      </c>
      <c r="CG7303" s="83" t="s">
        <v>89</v>
      </c>
      <c r="CH7303" s="57"/>
      <c r="CV7303" s="51"/>
      <c r="CW7303" s="51"/>
      <c r="CX7303" s="51"/>
      <c r="CY7303" s="51"/>
      <c r="CZ7303" s="51"/>
      <c r="DA7303" s="51"/>
      <c r="DB7303" s="51"/>
      <c r="DC7303" s="51"/>
      <c r="DD7303" s="51"/>
    </row>
    <row r="7304" spans="73:108" ht="15" x14ac:dyDescent="0.25">
      <c r="BU7304" s="91"/>
      <c r="BV7304" s="177">
        <v>2010</v>
      </c>
      <c r="BW7304" s="177">
        <v>10</v>
      </c>
      <c r="BX7304" s="177" t="s">
        <v>261</v>
      </c>
      <c r="BY7304" s="177" t="s">
        <v>262</v>
      </c>
      <c r="BZ7304" s="177" t="s">
        <v>277</v>
      </c>
      <c r="CA7304" s="177">
        <v>7</v>
      </c>
      <c r="CB7304" s="177" t="s">
        <v>264</v>
      </c>
      <c r="CC7304" s="122">
        <v>-15349.44</v>
      </c>
      <c r="CD7304" s="178" t="s">
        <v>202</v>
      </c>
      <c r="CE7304" s="177" t="s">
        <v>295</v>
      </c>
      <c r="CF7304" s="177" t="s">
        <v>295</v>
      </c>
      <c r="CG7304" s="83" t="s">
        <v>89</v>
      </c>
      <c r="CH7304" s="57"/>
      <c r="CV7304" s="51"/>
      <c r="CW7304" s="51"/>
      <c r="CX7304" s="51"/>
      <c r="CY7304" s="51"/>
      <c r="CZ7304" s="51"/>
      <c r="DA7304" s="51"/>
      <c r="DB7304" s="51"/>
      <c r="DC7304" s="51"/>
      <c r="DD7304" s="51"/>
    </row>
    <row r="7305" spans="73:108" ht="15" x14ac:dyDescent="0.25">
      <c r="BU7305" s="91"/>
      <c r="BV7305" s="177">
        <v>2007</v>
      </c>
      <c r="BW7305" s="177">
        <v>4</v>
      </c>
      <c r="BX7305" s="177" t="s">
        <v>312</v>
      </c>
      <c r="BY7305" s="177" t="s">
        <v>262</v>
      </c>
      <c r="BZ7305" s="177" t="s">
        <v>277</v>
      </c>
      <c r="CA7305" s="177">
        <v>3</v>
      </c>
      <c r="CB7305" s="177" t="s">
        <v>264</v>
      </c>
      <c r="CC7305" s="122">
        <v>-7911.26</v>
      </c>
      <c r="CD7305" s="178" t="s">
        <v>189</v>
      </c>
      <c r="CE7305" s="177" t="s">
        <v>295</v>
      </c>
      <c r="CF7305" s="177" t="s">
        <v>295</v>
      </c>
      <c r="CG7305" s="83" t="s">
        <v>9</v>
      </c>
      <c r="CH7305" s="57"/>
      <c r="CV7305" s="51"/>
      <c r="CW7305" s="51"/>
      <c r="CX7305" s="51"/>
      <c r="CY7305" s="51"/>
      <c r="CZ7305" s="51"/>
      <c r="DA7305" s="51"/>
      <c r="DB7305" s="51"/>
      <c r="DC7305" s="51"/>
      <c r="DD7305" s="51"/>
    </row>
    <row r="7306" spans="73:108" ht="15" x14ac:dyDescent="0.25">
      <c r="BU7306" s="91"/>
      <c r="BV7306" s="177">
        <v>2007</v>
      </c>
      <c r="BW7306" s="177">
        <v>4</v>
      </c>
      <c r="BX7306" s="177" t="s">
        <v>312</v>
      </c>
      <c r="BY7306" s="177" t="s">
        <v>262</v>
      </c>
      <c r="BZ7306" s="177" t="s">
        <v>268</v>
      </c>
      <c r="CA7306" s="177">
        <v>3</v>
      </c>
      <c r="CB7306" s="177" t="s">
        <v>264</v>
      </c>
      <c r="CC7306" s="122">
        <v>-6300.65</v>
      </c>
      <c r="CD7306" s="178" t="s">
        <v>189</v>
      </c>
      <c r="CE7306" s="177" t="s">
        <v>295</v>
      </c>
      <c r="CF7306" s="177" t="s">
        <v>295</v>
      </c>
      <c r="CG7306" s="83" t="s">
        <v>9</v>
      </c>
      <c r="CH7306" s="57"/>
      <c r="CV7306" s="51"/>
      <c r="CW7306" s="51"/>
      <c r="CX7306" s="51"/>
      <c r="CY7306" s="51"/>
      <c r="CZ7306" s="51"/>
      <c r="DA7306" s="51"/>
      <c r="DB7306" s="51"/>
      <c r="DC7306" s="51"/>
      <c r="DD7306" s="51"/>
    </row>
    <row r="7307" spans="73:108" ht="15" x14ac:dyDescent="0.25">
      <c r="BU7307" s="91"/>
      <c r="BV7307" s="177">
        <v>2007</v>
      </c>
      <c r="BW7307" s="177">
        <v>5</v>
      </c>
      <c r="BX7307" s="177" t="s">
        <v>312</v>
      </c>
      <c r="BY7307" s="177" t="s">
        <v>262</v>
      </c>
      <c r="BZ7307" s="177" t="s">
        <v>277</v>
      </c>
      <c r="CA7307" s="177">
        <v>3</v>
      </c>
      <c r="CB7307" s="177" t="s">
        <v>350</v>
      </c>
      <c r="CC7307" s="122">
        <v>-349.6</v>
      </c>
      <c r="CD7307" s="178" t="s">
        <v>189</v>
      </c>
      <c r="CE7307" s="177" t="s">
        <v>295</v>
      </c>
      <c r="CF7307" s="177" t="s">
        <v>295</v>
      </c>
      <c r="CG7307" s="83" t="s">
        <v>9</v>
      </c>
      <c r="CH7307" s="57"/>
      <c r="CV7307" s="51"/>
      <c r="CW7307" s="51"/>
      <c r="CX7307" s="51"/>
      <c r="CY7307" s="51"/>
      <c r="CZ7307" s="51"/>
      <c r="DA7307" s="51"/>
      <c r="DB7307" s="51"/>
      <c r="DC7307" s="51"/>
      <c r="DD7307" s="51"/>
    </row>
    <row r="7308" spans="73:108" ht="15" x14ac:dyDescent="0.25">
      <c r="BU7308" s="91"/>
      <c r="BV7308" s="177">
        <v>2007</v>
      </c>
      <c r="BW7308" s="177">
        <v>5</v>
      </c>
      <c r="BX7308" s="177" t="s">
        <v>312</v>
      </c>
      <c r="BY7308" s="177" t="s">
        <v>262</v>
      </c>
      <c r="BZ7308" s="177" t="s">
        <v>268</v>
      </c>
      <c r="CA7308" s="177">
        <v>3</v>
      </c>
      <c r="CB7308" s="177" t="s">
        <v>264</v>
      </c>
      <c r="CC7308" s="122">
        <v>-207.28</v>
      </c>
      <c r="CD7308" s="178" t="s">
        <v>189</v>
      </c>
      <c r="CE7308" s="177" t="s">
        <v>295</v>
      </c>
      <c r="CF7308" s="177" t="s">
        <v>295</v>
      </c>
      <c r="CG7308" s="83" t="s">
        <v>9</v>
      </c>
      <c r="CH7308" s="57"/>
      <c r="CV7308" s="51"/>
      <c r="CW7308" s="51"/>
      <c r="CX7308" s="51"/>
      <c r="CY7308" s="51"/>
      <c r="CZ7308" s="51"/>
      <c r="DA7308" s="51"/>
      <c r="DB7308" s="51"/>
      <c r="DC7308" s="51"/>
      <c r="DD7308" s="51"/>
    </row>
    <row r="7309" spans="73:108" ht="15" x14ac:dyDescent="0.25">
      <c r="BU7309" s="91"/>
      <c r="BV7309" s="177">
        <v>2007</v>
      </c>
      <c r="BW7309" s="177">
        <v>7</v>
      </c>
      <c r="BX7309" s="177" t="s">
        <v>312</v>
      </c>
      <c r="BY7309" s="177" t="s">
        <v>262</v>
      </c>
      <c r="BZ7309" s="177" t="s">
        <v>277</v>
      </c>
      <c r="CA7309" s="177">
        <v>3</v>
      </c>
      <c r="CB7309" s="177" t="s">
        <v>264</v>
      </c>
      <c r="CC7309" s="122">
        <v>-2348.6799999999998</v>
      </c>
      <c r="CD7309" s="178" t="s">
        <v>189</v>
      </c>
      <c r="CE7309" s="177" t="s">
        <v>295</v>
      </c>
      <c r="CF7309" s="177" t="s">
        <v>295</v>
      </c>
      <c r="CG7309" s="83" t="s">
        <v>9</v>
      </c>
      <c r="CH7309" s="57"/>
      <c r="CV7309" s="51"/>
      <c r="CW7309" s="51"/>
      <c r="CX7309" s="51"/>
      <c r="CY7309" s="51"/>
      <c r="CZ7309" s="51"/>
      <c r="DA7309" s="51"/>
      <c r="DB7309" s="51"/>
      <c r="DC7309" s="51"/>
      <c r="DD7309" s="51"/>
    </row>
    <row r="7310" spans="73:108" ht="15" x14ac:dyDescent="0.25">
      <c r="BU7310" s="91"/>
      <c r="BV7310" s="177">
        <v>2007</v>
      </c>
      <c r="BW7310" s="177">
        <v>11</v>
      </c>
      <c r="BX7310" s="177" t="s">
        <v>312</v>
      </c>
      <c r="BY7310" s="177" t="s">
        <v>262</v>
      </c>
      <c r="BZ7310" s="177" t="s">
        <v>277</v>
      </c>
      <c r="CA7310" s="177">
        <v>3</v>
      </c>
      <c r="CB7310" s="177" t="s">
        <v>350</v>
      </c>
      <c r="CC7310" s="122">
        <v>-6406.4</v>
      </c>
      <c r="CD7310" s="178" t="s">
        <v>189</v>
      </c>
      <c r="CE7310" s="177" t="s">
        <v>295</v>
      </c>
      <c r="CF7310" s="177" t="s">
        <v>295</v>
      </c>
      <c r="CG7310" s="83" t="s">
        <v>9</v>
      </c>
      <c r="CH7310" s="57"/>
      <c r="CV7310" s="51"/>
      <c r="CW7310" s="51"/>
      <c r="CX7310" s="51"/>
      <c r="CY7310" s="51"/>
      <c r="CZ7310" s="51"/>
      <c r="DA7310" s="51"/>
      <c r="DB7310" s="51"/>
      <c r="DC7310" s="51"/>
      <c r="DD7310" s="51"/>
    </row>
    <row r="7311" spans="73:108" ht="15" x14ac:dyDescent="0.25">
      <c r="BU7311" s="91"/>
      <c r="BV7311" s="177">
        <v>2007</v>
      </c>
      <c r="BW7311" s="177">
        <v>12</v>
      </c>
      <c r="BX7311" s="177" t="s">
        <v>312</v>
      </c>
      <c r="BY7311" s="177" t="s">
        <v>262</v>
      </c>
      <c r="BZ7311" s="177" t="s">
        <v>277</v>
      </c>
      <c r="CA7311" s="177">
        <v>3</v>
      </c>
      <c r="CB7311" s="177" t="s">
        <v>264</v>
      </c>
      <c r="CC7311" s="122">
        <v>-21437.29</v>
      </c>
      <c r="CD7311" s="178" t="s">
        <v>189</v>
      </c>
      <c r="CE7311" s="177" t="s">
        <v>295</v>
      </c>
      <c r="CF7311" s="177" t="s">
        <v>295</v>
      </c>
      <c r="CG7311" s="83" t="s">
        <v>9</v>
      </c>
      <c r="CH7311" s="57"/>
      <c r="CV7311" s="51"/>
      <c r="CW7311" s="51"/>
      <c r="CX7311" s="51"/>
      <c r="CY7311" s="51"/>
      <c r="CZ7311" s="51"/>
      <c r="DA7311" s="51"/>
      <c r="DB7311" s="51"/>
      <c r="DC7311" s="51"/>
      <c r="DD7311" s="51"/>
    </row>
    <row r="7312" spans="73:108" ht="15" x14ac:dyDescent="0.25">
      <c r="BU7312" s="91"/>
      <c r="BV7312" s="177">
        <v>2007</v>
      </c>
      <c r="BW7312" s="177">
        <v>12</v>
      </c>
      <c r="BX7312" s="177" t="s">
        <v>312</v>
      </c>
      <c r="BY7312" s="177" t="s">
        <v>262</v>
      </c>
      <c r="BZ7312" s="177" t="s">
        <v>277</v>
      </c>
      <c r="CA7312" s="177">
        <v>3</v>
      </c>
      <c r="CB7312" s="177" t="s">
        <v>358</v>
      </c>
      <c r="CC7312" s="122">
        <v>-2908.28</v>
      </c>
      <c r="CD7312" s="178" t="s">
        <v>189</v>
      </c>
      <c r="CE7312" s="177" t="s">
        <v>295</v>
      </c>
      <c r="CF7312" s="177" t="s">
        <v>295</v>
      </c>
      <c r="CG7312" s="83" t="s">
        <v>9</v>
      </c>
      <c r="CH7312" s="57"/>
      <c r="CV7312" s="51"/>
      <c r="CW7312" s="51"/>
      <c r="CX7312" s="51"/>
      <c r="CY7312" s="51"/>
      <c r="CZ7312" s="51"/>
      <c r="DA7312" s="51"/>
      <c r="DB7312" s="51"/>
      <c r="DC7312" s="51"/>
      <c r="DD7312" s="51"/>
    </row>
    <row r="7313" spans="73:108" ht="15" x14ac:dyDescent="0.25">
      <c r="BU7313" s="91"/>
      <c r="BV7313" s="177">
        <v>2007</v>
      </c>
      <c r="BW7313" s="177">
        <v>12</v>
      </c>
      <c r="BX7313" s="177" t="s">
        <v>312</v>
      </c>
      <c r="BY7313" s="177" t="s">
        <v>262</v>
      </c>
      <c r="BZ7313" s="177" t="s">
        <v>316</v>
      </c>
      <c r="CA7313" s="177">
        <v>3</v>
      </c>
      <c r="CB7313" s="177" t="s">
        <v>358</v>
      </c>
      <c r="CC7313" s="122">
        <v>-10788.06</v>
      </c>
      <c r="CD7313" s="178" t="s">
        <v>189</v>
      </c>
      <c r="CE7313" s="177" t="s">
        <v>295</v>
      </c>
      <c r="CF7313" s="177" t="s">
        <v>295</v>
      </c>
      <c r="CG7313" s="83" t="s">
        <v>9</v>
      </c>
      <c r="CH7313" s="57"/>
      <c r="CV7313" s="51"/>
      <c r="CW7313" s="51"/>
      <c r="CX7313" s="51"/>
      <c r="CY7313" s="51"/>
      <c r="CZ7313" s="51"/>
      <c r="DA7313" s="51"/>
      <c r="DB7313" s="51"/>
      <c r="DC7313" s="51"/>
      <c r="DD7313" s="51"/>
    </row>
    <row r="7314" spans="73:108" ht="15" x14ac:dyDescent="0.25">
      <c r="BU7314" s="91"/>
      <c r="BV7314" s="177">
        <v>2007</v>
      </c>
      <c r="BW7314" s="177">
        <v>12</v>
      </c>
      <c r="BX7314" s="177" t="s">
        <v>312</v>
      </c>
      <c r="BY7314" s="177" t="s">
        <v>262</v>
      </c>
      <c r="BZ7314" s="177" t="s">
        <v>347</v>
      </c>
      <c r="CA7314" s="177">
        <v>3</v>
      </c>
      <c r="CB7314" s="177" t="s">
        <v>264</v>
      </c>
      <c r="CC7314" s="122">
        <v>-45191.14</v>
      </c>
      <c r="CD7314" s="178" t="s">
        <v>189</v>
      </c>
      <c r="CE7314" s="177" t="s">
        <v>295</v>
      </c>
      <c r="CF7314" s="177" t="s">
        <v>295</v>
      </c>
      <c r="CG7314" s="83" t="s">
        <v>9</v>
      </c>
      <c r="CH7314" s="57"/>
      <c r="CV7314" s="51"/>
      <c r="CW7314" s="51"/>
      <c r="CX7314" s="51"/>
      <c r="CY7314" s="51"/>
      <c r="CZ7314" s="51"/>
      <c r="DA7314" s="51"/>
      <c r="DB7314" s="51"/>
      <c r="DC7314" s="51"/>
      <c r="DD7314" s="51"/>
    </row>
    <row r="7315" spans="73:108" ht="15" x14ac:dyDescent="0.25">
      <c r="BU7315" s="91"/>
      <c r="BV7315" s="177">
        <v>2008</v>
      </c>
      <c r="BW7315" s="177">
        <v>1</v>
      </c>
      <c r="BX7315" s="177" t="s">
        <v>312</v>
      </c>
      <c r="BY7315" s="177" t="s">
        <v>262</v>
      </c>
      <c r="BZ7315" s="177" t="s">
        <v>277</v>
      </c>
      <c r="CA7315" s="177">
        <v>3</v>
      </c>
      <c r="CB7315" s="177" t="s">
        <v>264</v>
      </c>
      <c r="CC7315" s="122">
        <v>-8609.75</v>
      </c>
      <c r="CD7315" s="178" t="s">
        <v>189</v>
      </c>
      <c r="CE7315" s="177" t="s">
        <v>295</v>
      </c>
      <c r="CF7315" s="177" t="s">
        <v>295</v>
      </c>
      <c r="CG7315" s="83" t="s">
        <v>9</v>
      </c>
      <c r="CH7315" s="57"/>
      <c r="CV7315" s="51"/>
      <c r="CW7315" s="51"/>
      <c r="CX7315" s="51"/>
      <c r="CY7315" s="51"/>
      <c r="CZ7315" s="51"/>
      <c r="DA7315" s="51"/>
      <c r="DB7315" s="51"/>
      <c r="DC7315" s="51"/>
      <c r="DD7315" s="51"/>
    </row>
    <row r="7316" spans="73:108" ht="15" x14ac:dyDescent="0.25">
      <c r="BU7316" s="91"/>
      <c r="BV7316" s="177">
        <v>2008</v>
      </c>
      <c r="BW7316" s="177">
        <v>1</v>
      </c>
      <c r="BX7316" s="177" t="s">
        <v>312</v>
      </c>
      <c r="BY7316" s="177" t="s">
        <v>262</v>
      </c>
      <c r="BZ7316" s="177" t="s">
        <v>277</v>
      </c>
      <c r="CA7316" s="177">
        <v>3</v>
      </c>
      <c r="CB7316" s="177" t="s">
        <v>358</v>
      </c>
      <c r="CC7316" s="122">
        <v>-2908.28</v>
      </c>
      <c r="CD7316" s="178" t="s">
        <v>189</v>
      </c>
      <c r="CE7316" s="177" t="s">
        <v>295</v>
      </c>
      <c r="CF7316" s="177" t="s">
        <v>295</v>
      </c>
      <c r="CG7316" s="83" t="s">
        <v>9</v>
      </c>
      <c r="CH7316" s="57"/>
      <c r="CV7316" s="51"/>
      <c r="CW7316" s="51"/>
      <c r="CX7316" s="51"/>
      <c r="CY7316" s="51"/>
      <c r="CZ7316" s="51"/>
      <c r="DA7316" s="51"/>
      <c r="DB7316" s="51"/>
      <c r="DC7316" s="51"/>
      <c r="DD7316" s="51"/>
    </row>
    <row r="7317" spans="73:108" ht="15" x14ac:dyDescent="0.25">
      <c r="BU7317" s="91"/>
      <c r="BV7317" s="177">
        <v>2008</v>
      </c>
      <c r="BW7317" s="177">
        <v>1</v>
      </c>
      <c r="BX7317" s="177" t="s">
        <v>312</v>
      </c>
      <c r="BY7317" s="177" t="s">
        <v>262</v>
      </c>
      <c r="BZ7317" s="177" t="s">
        <v>316</v>
      </c>
      <c r="CA7317" s="177">
        <v>3</v>
      </c>
      <c r="CB7317" s="177" t="s">
        <v>358</v>
      </c>
      <c r="CC7317" s="122">
        <v>-9875.3700000000008</v>
      </c>
      <c r="CD7317" s="178" t="s">
        <v>189</v>
      </c>
      <c r="CE7317" s="177" t="s">
        <v>295</v>
      </c>
      <c r="CF7317" s="177" t="s">
        <v>295</v>
      </c>
      <c r="CG7317" s="83" t="s">
        <v>9</v>
      </c>
      <c r="CH7317" s="57"/>
      <c r="CV7317" s="51"/>
      <c r="CW7317" s="51"/>
      <c r="CX7317" s="51"/>
      <c r="CY7317" s="51"/>
      <c r="CZ7317" s="51"/>
      <c r="DA7317" s="51"/>
      <c r="DB7317" s="51"/>
      <c r="DC7317" s="51"/>
      <c r="DD7317" s="51"/>
    </row>
    <row r="7318" spans="73:108" ht="15" x14ac:dyDescent="0.25">
      <c r="BU7318" s="91"/>
      <c r="BV7318" s="177">
        <v>2008</v>
      </c>
      <c r="BW7318" s="177">
        <v>1</v>
      </c>
      <c r="BX7318" s="177" t="s">
        <v>312</v>
      </c>
      <c r="BY7318" s="177" t="s">
        <v>262</v>
      </c>
      <c r="BZ7318" s="177" t="s">
        <v>347</v>
      </c>
      <c r="CA7318" s="177">
        <v>3</v>
      </c>
      <c r="CB7318" s="177" t="s">
        <v>264</v>
      </c>
      <c r="CC7318" s="122">
        <v>-3010.5</v>
      </c>
      <c r="CD7318" s="178" t="s">
        <v>189</v>
      </c>
      <c r="CE7318" s="177" t="s">
        <v>295</v>
      </c>
      <c r="CF7318" s="177" t="s">
        <v>295</v>
      </c>
      <c r="CG7318" s="83" t="s">
        <v>9</v>
      </c>
      <c r="CH7318" s="57"/>
      <c r="CV7318" s="51"/>
      <c r="CW7318" s="51"/>
      <c r="CX7318" s="51"/>
      <c r="CY7318" s="51"/>
      <c r="CZ7318" s="51"/>
      <c r="DA7318" s="51"/>
      <c r="DB7318" s="51"/>
      <c r="DC7318" s="51"/>
      <c r="DD7318" s="51"/>
    </row>
    <row r="7319" spans="73:108" ht="15" x14ac:dyDescent="0.25">
      <c r="BU7319" s="91"/>
      <c r="BV7319" s="177">
        <v>2008</v>
      </c>
      <c r="BW7319" s="177">
        <v>2</v>
      </c>
      <c r="BX7319" s="177" t="s">
        <v>312</v>
      </c>
      <c r="BY7319" s="177" t="s">
        <v>262</v>
      </c>
      <c r="BZ7319" s="177" t="s">
        <v>277</v>
      </c>
      <c r="CA7319" s="177">
        <v>3</v>
      </c>
      <c r="CB7319" s="177" t="s">
        <v>264</v>
      </c>
      <c r="CC7319" s="122">
        <v>-13959.86</v>
      </c>
      <c r="CD7319" s="178" t="s">
        <v>189</v>
      </c>
      <c r="CE7319" s="177" t="s">
        <v>295</v>
      </c>
      <c r="CF7319" s="177" t="s">
        <v>295</v>
      </c>
      <c r="CG7319" s="83" t="s">
        <v>9</v>
      </c>
      <c r="CH7319" s="57"/>
      <c r="CV7319" s="51"/>
      <c r="CW7319" s="51"/>
      <c r="CX7319" s="51"/>
      <c r="CY7319" s="51"/>
      <c r="CZ7319" s="51"/>
      <c r="DA7319" s="51"/>
      <c r="DB7319" s="51"/>
      <c r="DC7319" s="51"/>
      <c r="DD7319" s="51"/>
    </row>
    <row r="7320" spans="73:108" ht="15" x14ac:dyDescent="0.25">
      <c r="BU7320" s="91"/>
      <c r="BV7320" s="177">
        <v>2008</v>
      </c>
      <c r="BW7320" s="177">
        <v>7</v>
      </c>
      <c r="BX7320" s="177" t="s">
        <v>312</v>
      </c>
      <c r="BY7320" s="177" t="s">
        <v>262</v>
      </c>
      <c r="BZ7320" s="177" t="s">
        <v>277</v>
      </c>
      <c r="CA7320" s="177">
        <v>3</v>
      </c>
      <c r="CB7320" s="177" t="s">
        <v>879</v>
      </c>
      <c r="CC7320" s="122">
        <v>-11960.25</v>
      </c>
      <c r="CD7320" s="178" t="s">
        <v>189</v>
      </c>
      <c r="CE7320" s="177" t="s">
        <v>295</v>
      </c>
      <c r="CF7320" s="177" t="s">
        <v>295</v>
      </c>
      <c r="CG7320" s="83" t="s">
        <v>9</v>
      </c>
      <c r="CH7320" s="57"/>
      <c r="CV7320" s="51"/>
      <c r="CW7320" s="51"/>
      <c r="CX7320" s="51"/>
      <c r="CY7320" s="51"/>
      <c r="CZ7320" s="51"/>
      <c r="DA7320" s="51"/>
      <c r="DB7320" s="51"/>
      <c r="DC7320" s="51"/>
      <c r="DD7320" s="51"/>
    </row>
    <row r="7321" spans="73:108" ht="15" x14ac:dyDescent="0.25">
      <c r="BU7321" s="91"/>
      <c r="BV7321" s="177">
        <v>2008</v>
      </c>
      <c r="BW7321" s="177">
        <v>8</v>
      </c>
      <c r="BX7321" s="177" t="s">
        <v>312</v>
      </c>
      <c r="BY7321" s="177" t="s">
        <v>262</v>
      </c>
      <c r="BZ7321" s="177" t="s">
        <v>277</v>
      </c>
      <c r="CA7321" s="177">
        <v>3</v>
      </c>
      <c r="CB7321" s="177" t="s">
        <v>264</v>
      </c>
      <c r="CC7321" s="122">
        <v>-1109.98</v>
      </c>
      <c r="CD7321" s="178" t="s">
        <v>189</v>
      </c>
      <c r="CE7321" s="177" t="s">
        <v>295</v>
      </c>
      <c r="CF7321" s="177" t="s">
        <v>295</v>
      </c>
      <c r="CG7321" s="83" t="s">
        <v>9</v>
      </c>
      <c r="CH7321" s="57"/>
      <c r="CV7321" s="51"/>
      <c r="CW7321" s="51"/>
      <c r="CX7321" s="51"/>
      <c r="CY7321" s="51"/>
      <c r="CZ7321" s="51"/>
      <c r="DA7321" s="51"/>
      <c r="DB7321" s="51"/>
      <c r="DC7321" s="51"/>
      <c r="DD7321" s="51"/>
    </row>
    <row r="7322" spans="73:108" ht="15" x14ac:dyDescent="0.25">
      <c r="BU7322" s="91"/>
      <c r="BV7322" s="177">
        <v>2008</v>
      </c>
      <c r="BW7322" s="177">
        <v>8</v>
      </c>
      <c r="BX7322" s="177" t="s">
        <v>312</v>
      </c>
      <c r="BY7322" s="177" t="s">
        <v>262</v>
      </c>
      <c r="BZ7322" s="177" t="s">
        <v>277</v>
      </c>
      <c r="CA7322" s="177">
        <v>3</v>
      </c>
      <c r="CB7322" s="177" t="s">
        <v>879</v>
      </c>
      <c r="CC7322" s="122">
        <v>-9077.43</v>
      </c>
      <c r="CD7322" s="178" t="s">
        <v>189</v>
      </c>
      <c r="CE7322" s="177" t="s">
        <v>295</v>
      </c>
      <c r="CF7322" s="177" t="s">
        <v>295</v>
      </c>
      <c r="CG7322" s="83" t="s">
        <v>9</v>
      </c>
      <c r="CH7322" s="57"/>
      <c r="CV7322" s="51"/>
      <c r="CW7322" s="51"/>
      <c r="CX7322" s="51"/>
      <c r="CY7322" s="51"/>
      <c r="CZ7322" s="51"/>
      <c r="DA7322" s="51"/>
      <c r="DB7322" s="51"/>
      <c r="DC7322" s="51"/>
      <c r="DD7322" s="51"/>
    </row>
    <row r="7323" spans="73:108" ht="15" x14ac:dyDescent="0.25">
      <c r="BU7323" s="91"/>
      <c r="BV7323" s="177">
        <v>2008</v>
      </c>
      <c r="BW7323" s="177">
        <v>10</v>
      </c>
      <c r="BX7323" s="177" t="s">
        <v>312</v>
      </c>
      <c r="BY7323" s="177" t="s">
        <v>262</v>
      </c>
      <c r="BZ7323" s="177" t="s">
        <v>277</v>
      </c>
      <c r="CA7323" s="177">
        <v>3</v>
      </c>
      <c r="CB7323" s="177" t="s">
        <v>264</v>
      </c>
      <c r="CC7323" s="122">
        <v>-608.88</v>
      </c>
      <c r="CD7323" s="178" t="s">
        <v>189</v>
      </c>
      <c r="CE7323" s="177" t="s">
        <v>295</v>
      </c>
      <c r="CF7323" s="177" t="s">
        <v>295</v>
      </c>
      <c r="CG7323" s="83" t="s">
        <v>9</v>
      </c>
      <c r="CH7323" s="57"/>
      <c r="CV7323" s="51"/>
      <c r="CW7323" s="51"/>
      <c r="CX7323" s="51"/>
      <c r="CY7323" s="51"/>
      <c r="CZ7323" s="51"/>
      <c r="DA7323" s="51"/>
      <c r="DB7323" s="51"/>
      <c r="DC7323" s="51"/>
      <c r="DD7323" s="51"/>
    </row>
    <row r="7324" spans="73:108" ht="15" x14ac:dyDescent="0.25">
      <c r="BU7324" s="91"/>
      <c r="BV7324" s="177">
        <v>2008</v>
      </c>
      <c r="BW7324" s="177">
        <v>11</v>
      </c>
      <c r="BX7324" s="177" t="s">
        <v>312</v>
      </c>
      <c r="BY7324" s="177" t="s">
        <v>262</v>
      </c>
      <c r="BZ7324" s="177" t="s">
        <v>277</v>
      </c>
      <c r="CA7324" s="177">
        <v>3</v>
      </c>
      <c r="CB7324" s="177" t="s">
        <v>264</v>
      </c>
      <c r="CC7324" s="122">
        <v>-608.88</v>
      </c>
      <c r="CD7324" s="178" t="s">
        <v>189</v>
      </c>
      <c r="CE7324" s="177" t="s">
        <v>295</v>
      </c>
      <c r="CF7324" s="177" t="s">
        <v>295</v>
      </c>
      <c r="CG7324" s="83" t="s">
        <v>9</v>
      </c>
      <c r="CH7324" s="57"/>
      <c r="CV7324" s="51"/>
      <c r="CW7324" s="51"/>
      <c r="CX7324" s="51"/>
      <c r="CY7324" s="51"/>
      <c r="CZ7324" s="51"/>
      <c r="DA7324" s="51"/>
      <c r="DB7324" s="51"/>
      <c r="DC7324" s="51"/>
      <c r="DD7324" s="51"/>
    </row>
    <row r="7325" spans="73:108" ht="15" x14ac:dyDescent="0.25">
      <c r="BU7325" s="91"/>
      <c r="BV7325" s="177">
        <v>2008</v>
      </c>
      <c r="BW7325" s="177">
        <v>11</v>
      </c>
      <c r="BX7325" s="177" t="s">
        <v>312</v>
      </c>
      <c r="BY7325" s="177" t="s">
        <v>262</v>
      </c>
      <c r="BZ7325" s="177" t="s">
        <v>277</v>
      </c>
      <c r="CA7325" s="177">
        <v>3</v>
      </c>
      <c r="CB7325" s="177" t="s">
        <v>879</v>
      </c>
      <c r="CC7325" s="122">
        <v>-7224.83</v>
      </c>
      <c r="CD7325" s="178" t="s">
        <v>189</v>
      </c>
      <c r="CE7325" s="177" t="s">
        <v>295</v>
      </c>
      <c r="CF7325" s="177" t="s">
        <v>295</v>
      </c>
      <c r="CG7325" s="83" t="s">
        <v>9</v>
      </c>
      <c r="CH7325" s="57"/>
      <c r="CV7325" s="51"/>
      <c r="CW7325" s="51"/>
      <c r="CX7325" s="51"/>
      <c r="CY7325" s="51"/>
      <c r="CZ7325" s="51"/>
      <c r="DA7325" s="51"/>
      <c r="DB7325" s="51"/>
      <c r="DC7325" s="51"/>
      <c r="DD7325" s="51"/>
    </row>
    <row r="7326" spans="73:108" ht="15" x14ac:dyDescent="0.25">
      <c r="BU7326" s="91"/>
      <c r="BV7326" s="177">
        <v>2008</v>
      </c>
      <c r="BW7326" s="177">
        <v>12</v>
      </c>
      <c r="BX7326" s="177" t="s">
        <v>312</v>
      </c>
      <c r="BY7326" s="177" t="s">
        <v>262</v>
      </c>
      <c r="BZ7326" s="177" t="s">
        <v>277</v>
      </c>
      <c r="CA7326" s="177">
        <v>3</v>
      </c>
      <c r="CB7326" s="177" t="s">
        <v>264</v>
      </c>
      <c r="CC7326" s="122">
        <v>-675.5</v>
      </c>
      <c r="CD7326" s="178" t="s">
        <v>189</v>
      </c>
      <c r="CE7326" s="177" t="s">
        <v>295</v>
      </c>
      <c r="CF7326" s="177" t="s">
        <v>295</v>
      </c>
      <c r="CG7326" s="83" t="s">
        <v>9</v>
      </c>
      <c r="CH7326" s="57"/>
      <c r="CV7326" s="51"/>
      <c r="CW7326" s="51"/>
      <c r="CX7326" s="51"/>
      <c r="CY7326" s="51"/>
      <c r="CZ7326" s="51"/>
      <c r="DA7326" s="51"/>
      <c r="DB7326" s="51"/>
      <c r="DC7326" s="51"/>
      <c r="DD7326" s="51"/>
    </row>
    <row r="7327" spans="73:108" ht="15" x14ac:dyDescent="0.25">
      <c r="BU7327" s="91"/>
      <c r="BV7327" s="177">
        <v>2008</v>
      </c>
      <c r="BW7327" s="177">
        <v>12</v>
      </c>
      <c r="BX7327" s="177" t="s">
        <v>312</v>
      </c>
      <c r="BY7327" s="177" t="s">
        <v>262</v>
      </c>
      <c r="BZ7327" s="177" t="s">
        <v>277</v>
      </c>
      <c r="CA7327" s="177">
        <v>3</v>
      </c>
      <c r="CB7327" s="177" t="s">
        <v>879</v>
      </c>
      <c r="CC7327" s="122">
        <v>-12078.11</v>
      </c>
      <c r="CD7327" s="178" t="s">
        <v>189</v>
      </c>
      <c r="CE7327" s="177" t="s">
        <v>295</v>
      </c>
      <c r="CF7327" s="177" t="s">
        <v>295</v>
      </c>
      <c r="CG7327" s="83" t="s">
        <v>9</v>
      </c>
      <c r="CH7327" s="57"/>
      <c r="CV7327" s="51"/>
      <c r="CW7327" s="51"/>
      <c r="CX7327" s="51"/>
      <c r="CY7327" s="51"/>
      <c r="CZ7327" s="51"/>
      <c r="DA7327" s="51"/>
      <c r="DB7327" s="51"/>
      <c r="DC7327" s="51"/>
      <c r="DD7327" s="51"/>
    </row>
    <row r="7328" spans="73:108" ht="15" x14ac:dyDescent="0.25">
      <c r="BU7328" s="91"/>
      <c r="BV7328" s="177">
        <v>2008</v>
      </c>
      <c r="BW7328" s="177">
        <v>12</v>
      </c>
      <c r="BX7328" s="177" t="s">
        <v>312</v>
      </c>
      <c r="BY7328" s="177" t="s">
        <v>262</v>
      </c>
      <c r="BZ7328" s="177" t="s">
        <v>268</v>
      </c>
      <c r="CA7328" s="177">
        <v>3</v>
      </c>
      <c r="CB7328" s="177" t="s">
        <v>264</v>
      </c>
      <c r="CC7328" s="122">
        <v>-465.79</v>
      </c>
      <c r="CD7328" s="178" t="s">
        <v>189</v>
      </c>
      <c r="CE7328" s="177" t="s">
        <v>295</v>
      </c>
      <c r="CF7328" s="177" t="s">
        <v>295</v>
      </c>
      <c r="CG7328" s="83" t="s">
        <v>9</v>
      </c>
      <c r="CH7328" s="57"/>
      <c r="CV7328" s="51"/>
      <c r="CW7328" s="51"/>
      <c r="CX7328" s="51"/>
      <c r="CY7328" s="51"/>
      <c r="CZ7328" s="51"/>
      <c r="DA7328" s="51"/>
      <c r="DB7328" s="51"/>
      <c r="DC7328" s="51"/>
      <c r="DD7328" s="51"/>
    </row>
    <row r="7329" spans="73:108" ht="15" x14ac:dyDescent="0.25">
      <c r="BU7329" s="91"/>
      <c r="BV7329" s="177">
        <v>2009</v>
      </c>
      <c r="BW7329" s="177">
        <v>1</v>
      </c>
      <c r="BX7329" s="177" t="s">
        <v>312</v>
      </c>
      <c r="BY7329" s="177" t="s">
        <v>262</v>
      </c>
      <c r="BZ7329" s="177" t="s">
        <v>277</v>
      </c>
      <c r="CA7329" s="177">
        <v>3</v>
      </c>
      <c r="CB7329" s="177" t="s">
        <v>264</v>
      </c>
      <c r="CC7329" s="122">
        <v>-675.5</v>
      </c>
      <c r="CD7329" s="178" t="s">
        <v>189</v>
      </c>
      <c r="CE7329" s="177" t="s">
        <v>295</v>
      </c>
      <c r="CF7329" s="177" t="s">
        <v>295</v>
      </c>
      <c r="CG7329" s="83" t="s">
        <v>9</v>
      </c>
      <c r="CH7329" s="57"/>
      <c r="CV7329" s="51"/>
      <c r="CW7329" s="51"/>
      <c r="CX7329" s="51"/>
      <c r="CY7329" s="51"/>
      <c r="CZ7329" s="51"/>
      <c r="DA7329" s="51"/>
      <c r="DB7329" s="51"/>
      <c r="DC7329" s="51"/>
      <c r="DD7329" s="51"/>
    </row>
    <row r="7330" spans="73:108" ht="15" x14ac:dyDescent="0.25">
      <c r="BU7330" s="91"/>
      <c r="BV7330" s="177">
        <v>2009</v>
      </c>
      <c r="BW7330" s="177">
        <v>1</v>
      </c>
      <c r="BX7330" s="177" t="s">
        <v>312</v>
      </c>
      <c r="BY7330" s="177" t="s">
        <v>262</v>
      </c>
      <c r="BZ7330" s="177" t="s">
        <v>277</v>
      </c>
      <c r="CA7330" s="177">
        <v>3</v>
      </c>
      <c r="CB7330" s="177" t="s">
        <v>879</v>
      </c>
      <c r="CC7330" s="122">
        <v>-6959.15</v>
      </c>
      <c r="CD7330" s="178" t="s">
        <v>189</v>
      </c>
      <c r="CE7330" s="177" t="s">
        <v>295</v>
      </c>
      <c r="CF7330" s="177" t="s">
        <v>295</v>
      </c>
      <c r="CG7330" s="83" t="s">
        <v>9</v>
      </c>
      <c r="CH7330" s="57"/>
      <c r="CV7330" s="51"/>
      <c r="CW7330" s="51"/>
      <c r="CX7330" s="51"/>
      <c r="CY7330" s="51"/>
      <c r="CZ7330" s="51"/>
      <c r="DA7330" s="51"/>
      <c r="DB7330" s="51"/>
      <c r="DC7330" s="51"/>
      <c r="DD7330" s="51"/>
    </row>
    <row r="7331" spans="73:108" ht="15" x14ac:dyDescent="0.25">
      <c r="BU7331" s="91"/>
      <c r="BV7331" s="177">
        <v>2009</v>
      </c>
      <c r="BW7331" s="177">
        <v>1</v>
      </c>
      <c r="BX7331" s="177" t="s">
        <v>312</v>
      </c>
      <c r="BY7331" s="177" t="s">
        <v>262</v>
      </c>
      <c r="BZ7331" s="177" t="s">
        <v>268</v>
      </c>
      <c r="CA7331" s="177">
        <v>3</v>
      </c>
      <c r="CB7331" s="177" t="s">
        <v>264</v>
      </c>
      <c r="CC7331" s="122">
        <v>-90.55</v>
      </c>
      <c r="CD7331" s="178" t="s">
        <v>189</v>
      </c>
      <c r="CE7331" s="177" t="s">
        <v>295</v>
      </c>
      <c r="CF7331" s="177" t="s">
        <v>295</v>
      </c>
      <c r="CG7331" s="83" t="s">
        <v>9</v>
      </c>
      <c r="CH7331" s="57"/>
      <c r="CV7331" s="51"/>
      <c r="CW7331" s="51"/>
      <c r="CX7331" s="51"/>
      <c r="CY7331" s="51"/>
      <c r="CZ7331" s="51"/>
      <c r="DA7331" s="51"/>
      <c r="DB7331" s="51"/>
      <c r="DC7331" s="51"/>
      <c r="DD7331" s="51"/>
    </row>
    <row r="7332" spans="73:108" ht="15" x14ac:dyDescent="0.25">
      <c r="BU7332" s="91"/>
      <c r="BV7332" s="177">
        <v>2009</v>
      </c>
      <c r="BW7332" s="177">
        <v>2</v>
      </c>
      <c r="BX7332" s="177" t="s">
        <v>312</v>
      </c>
      <c r="BY7332" s="177" t="s">
        <v>262</v>
      </c>
      <c r="BZ7332" s="177" t="s">
        <v>277</v>
      </c>
      <c r="CA7332" s="177">
        <v>3</v>
      </c>
      <c r="CB7332" s="177" t="s">
        <v>264</v>
      </c>
      <c r="CC7332" s="122">
        <v>-1001.12</v>
      </c>
      <c r="CD7332" s="178" t="s">
        <v>189</v>
      </c>
      <c r="CE7332" s="177" t="s">
        <v>295</v>
      </c>
      <c r="CF7332" s="177" t="s">
        <v>295</v>
      </c>
      <c r="CG7332" s="83" t="s">
        <v>9</v>
      </c>
      <c r="CH7332" s="57"/>
      <c r="CV7332" s="51"/>
      <c r="CW7332" s="51"/>
      <c r="CX7332" s="51"/>
      <c r="CY7332" s="51"/>
      <c r="CZ7332" s="51"/>
      <c r="DA7332" s="51"/>
      <c r="DB7332" s="51"/>
      <c r="DC7332" s="51"/>
      <c r="DD7332" s="51"/>
    </row>
    <row r="7333" spans="73:108" ht="15" x14ac:dyDescent="0.25">
      <c r="BU7333" s="91"/>
      <c r="BV7333" s="177">
        <v>2009</v>
      </c>
      <c r="BW7333" s="177">
        <v>2</v>
      </c>
      <c r="BX7333" s="177" t="s">
        <v>312</v>
      </c>
      <c r="BY7333" s="177" t="s">
        <v>262</v>
      </c>
      <c r="BZ7333" s="177" t="s">
        <v>277</v>
      </c>
      <c r="CA7333" s="177">
        <v>3</v>
      </c>
      <c r="CB7333" s="177" t="s">
        <v>879</v>
      </c>
      <c r="CC7333" s="122">
        <v>-3626.41</v>
      </c>
      <c r="CD7333" s="178" t="s">
        <v>189</v>
      </c>
      <c r="CE7333" s="177" t="s">
        <v>295</v>
      </c>
      <c r="CF7333" s="177" t="s">
        <v>295</v>
      </c>
      <c r="CG7333" s="83" t="s">
        <v>9</v>
      </c>
      <c r="CH7333" s="57"/>
      <c r="CV7333" s="51"/>
      <c r="CW7333" s="51"/>
      <c r="CX7333" s="51"/>
      <c r="CY7333" s="51"/>
      <c r="CZ7333" s="51"/>
      <c r="DA7333" s="51"/>
      <c r="DB7333" s="51"/>
      <c r="DC7333" s="51"/>
      <c r="DD7333" s="51"/>
    </row>
    <row r="7334" spans="73:108" ht="15" x14ac:dyDescent="0.25">
      <c r="BU7334" s="91"/>
      <c r="BV7334" s="177">
        <v>2009</v>
      </c>
      <c r="BW7334" s="177">
        <v>3</v>
      </c>
      <c r="BX7334" s="177" t="s">
        <v>312</v>
      </c>
      <c r="BY7334" s="177" t="s">
        <v>262</v>
      </c>
      <c r="BZ7334" s="177" t="s">
        <v>277</v>
      </c>
      <c r="CA7334" s="177">
        <v>3</v>
      </c>
      <c r="CB7334" s="177" t="s">
        <v>879</v>
      </c>
      <c r="CC7334" s="122">
        <v>-8576.33</v>
      </c>
      <c r="CD7334" s="178" t="s">
        <v>189</v>
      </c>
      <c r="CE7334" s="177" t="s">
        <v>295</v>
      </c>
      <c r="CF7334" s="177" t="s">
        <v>295</v>
      </c>
      <c r="CG7334" s="83" t="s">
        <v>9</v>
      </c>
      <c r="CH7334" s="57"/>
      <c r="CV7334" s="51"/>
      <c r="CW7334" s="51"/>
      <c r="CX7334" s="51"/>
      <c r="CY7334" s="51"/>
      <c r="CZ7334" s="51"/>
      <c r="DA7334" s="51"/>
      <c r="DB7334" s="51"/>
      <c r="DC7334" s="51"/>
      <c r="DD7334" s="51"/>
    </row>
    <row r="7335" spans="73:108" ht="15" x14ac:dyDescent="0.25">
      <c r="BU7335" s="91"/>
      <c r="BV7335" s="177">
        <v>2009</v>
      </c>
      <c r="BW7335" s="177">
        <v>4</v>
      </c>
      <c r="BX7335" s="177" t="s">
        <v>312</v>
      </c>
      <c r="BY7335" s="177" t="s">
        <v>262</v>
      </c>
      <c r="BZ7335" s="177" t="s">
        <v>277</v>
      </c>
      <c r="CA7335" s="177">
        <v>3</v>
      </c>
      <c r="CB7335" s="177" t="s">
        <v>879</v>
      </c>
      <c r="CC7335" s="122">
        <v>-8750.5300000000007</v>
      </c>
      <c r="CD7335" s="178" t="s">
        <v>189</v>
      </c>
      <c r="CE7335" s="177" t="s">
        <v>295</v>
      </c>
      <c r="CF7335" s="177" t="s">
        <v>295</v>
      </c>
      <c r="CG7335" s="83" t="s">
        <v>9</v>
      </c>
      <c r="CH7335" s="57"/>
      <c r="CV7335" s="51"/>
      <c r="CW7335" s="51"/>
      <c r="CX7335" s="51"/>
      <c r="CY7335" s="51"/>
      <c r="CZ7335" s="51"/>
      <c r="DA7335" s="51"/>
      <c r="DB7335" s="51"/>
      <c r="DC7335" s="51"/>
      <c r="DD7335" s="51"/>
    </row>
    <row r="7336" spans="73:108" ht="15" x14ac:dyDescent="0.25">
      <c r="BU7336" s="91"/>
      <c r="BV7336" s="177">
        <v>2009</v>
      </c>
      <c r="BW7336" s="177">
        <v>5</v>
      </c>
      <c r="BX7336" s="177" t="s">
        <v>312</v>
      </c>
      <c r="BY7336" s="177" t="s">
        <v>262</v>
      </c>
      <c r="BZ7336" s="177" t="s">
        <v>277</v>
      </c>
      <c r="CA7336" s="177">
        <v>3</v>
      </c>
      <c r="CB7336" s="177" t="s">
        <v>264</v>
      </c>
      <c r="CC7336" s="122">
        <v>-6000</v>
      </c>
      <c r="CD7336" s="178" t="s">
        <v>189</v>
      </c>
      <c r="CE7336" s="177" t="s">
        <v>295</v>
      </c>
      <c r="CF7336" s="177" t="s">
        <v>295</v>
      </c>
      <c r="CG7336" s="83" t="s">
        <v>9</v>
      </c>
      <c r="CH7336" s="57"/>
      <c r="CV7336" s="51"/>
      <c r="CW7336" s="51"/>
      <c r="CX7336" s="51"/>
      <c r="CY7336" s="51"/>
      <c r="CZ7336" s="51"/>
      <c r="DA7336" s="51"/>
      <c r="DB7336" s="51"/>
      <c r="DC7336" s="51"/>
      <c r="DD7336" s="51"/>
    </row>
    <row r="7337" spans="73:108" ht="15" x14ac:dyDescent="0.25">
      <c r="BU7337" s="91"/>
      <c r="BV7337" s="177">
        <v>2009</v>
      </c>
      <c r="BW7337" s="177">
        <v>5</v>
      </c>
      <c r="BX7337" s="177" t="s">
        <v>312</v>
      </c>
      <c r="BY7337" s="177" t="s">
        <v>262</v>
      </c>
      <c r="BZ7337" s="177" t="s">
        <v>277</v>
      </c>
      <c r="CA7337" s="177">
        <v>3</v>
      </c>
      <c r="CB7337" s="177" t="s">
        <v>879</v>
      </c>
      <c r="CC7337" s="122">
        <v>-993.2</v>
      </c>
      <c r="CD7337" s="178" t="s">
        <v>189</v>
      </c>
      <c r="CE7337" s="177" t="s">
        <v>295</v>
      </c>
      <c r="CF7337" s="177" t="s">
        <v>295</v>
      </c>
      <c r="CG7337" s="83" t="s">
        <v>9</v>
      </c>
      <c r="CH7337" s="57"/>
      <c r="CV7337" s="51"/>
      <c r="CW7337" s="51"/>
      <c r="CX7337" s="51"/>
      <c r="CY7337" s="51"/>
      <c r="CZ7337" s="51"/>
      <c r="DA7337" s="51"/>
      <c r="DB7337" s="51"/>
      <c r="DC7337" s="51"/>
      <c r="DD7337" s="51"/>
    </row>
    <row r="7338" spans="73:108" ht="15" x14ac:dyDescent="0.25">
      <c r="BU7338" s="91"/>
      <c r="BV7338" s="177">
        <v>2009</v>
      </c>
      <c r="BW7338" s="177">
        <v>6</v>
      </c>
      <c r="BX7338" s="177" t="s">
        <v>312</v>
      </c>
      <c r="BY7338" s="177" t="s">
        <v>262</v>
      </c>
      <c r="BZ7338" s="177" t="s">
        <v>277</v>
      </c>
      <c r="CA7338" s="177">
        <v>3</v>
      </c>
      <c r="CB7338" s="177" t="s">
        <v>264</v>
      </c>
      <c r="CC7338" s="122">
        <v>-6000</v>
      </c>
      <c r="CD7338" s="178" t="s">
        <v>189</v>
      </c>
      <c r="CE7338" s="177" t="s">
        <v>295</v>
      </c>
      <c r="CF7338" s="177" t="s">
        <v>295</v>
      </c>
      <c r="CG7338" s="83" t="s">
        <v>9</v>
      </c>
      <c r="CH7338" s="57"/>
      <c r="CV7338" s="51"/>
      <c r="CW7338" s="51"/>
      <c r="CX7338" s="51"/>
      <c r="CY7338" s="51"/>
      <c r="CZ7338" s="51"/>
      <c r="DA7338" s="51"/>
      <c r="DB7338" s="51"/>
      <c r="DC7338" s="51"/>
      <c r="DD7338" s="51"/>
    </row>
    <row r="7339" spans="73:108" ht="15" x14ac:dyDescent="0.25">
      <c r="BU7339" s="91"/>
      <c r="BV7339" s="177">
        <v>2009</v>
      </c>
      <c r="BW7339" s="177">
        <v>6</v>
      </c>
      <c r="BX7339" s="177" t="s">
        <v>312</v>
      </c>
      <c r="BY7339" s="177" t="s">
        <v>262</v>
      </c>
      <c r="BZ7339" s="177" t="s">
        <v>277</v>
      </c>
      <c r="CA7339" s="177">
        <v>3</v>
      </c>
      <c r="CB7339" s="177" t="s">
        <v>879</v>
      </c>
      <c r="CC7339" s="122">
        <v>-1792.16</v>
      </c>
      <c r="CD7339" s="178" t="s">
        <v>189</v>
      </c>
      <c r="CE7339" s="177" t="s">
        <v>295</v>
      </c>
      <c r="CF7339" s="177" t="s">
        <v>295</v>
      </c>
      <c r="CG7339" s="83" t="s">
        <v>9</v>
      </c>
      <c r="CH7339" s="57"/>
      <c r="CV7339" s="51"/>
      <c r="CW7339" s="51"/>
      <c r="CX7339" s="51"/>
      <c r="CY7339" s="51"/>
      <c r="CZ7339" s="51"/>
      <c r="DA7339" s="51"/>
      <c r="DB7339" s="51"/>
      <c r="DC7339" s="51"/>
      <c r="DD7339" s="51"/>
    </row>
    <row r="7340" spans="73:108" ht="15" x14ac:dyDescent="0.25">
      <c r="BU7340" s="91"/>
      <c r="BV7340" s="177">
        <v>2010</v>
      </c>
      <c r="BW7340" s="177">
        <v>4</v>
      </c>
      <c r="BX7340" s="177" t="s">
        <v>312</v>
      </c>
      <c r="BY7340" s="177" t="s">
        <v>262</v>
      </c>
      <c r="BZ7340" s="177" t="s">
        <v>277</v>
      </c>
      <c r="CA7340" s="177">
        <v>3</v>
      </c>
      <c r="CB7340" s="177" t="s">
        <v>264</v>
      </c>
      <c r="CC7340" s="122">
        <v>-60687.37</v>
      </c>
      <c r="CD7340" s="178" t="s">
        <v>202</v>
      </c>
      <c r="CE7340" s="177" t="s">
        <v>295</v>
      </c>
      <c r="CF7340" s="177" t="s">
        <v>295</v>
      </c>
      <c r="CG7340" s="83" t="s">
        <v>9</v>
      </c>
      <c r="CH7340" s="57"/>
      <c r="CV7340" s="51"/>
      <c r="CW7340" s="51"/>
      <c r="CX7340" s="51"/>
      <c r="CY7340" s="51"/>
      <c r="CZ7340" s="51"/>
      <c r="DA7340" s="51"/>
      <c r="DB7340" s="51"/>
      <c r="DC7340" s="51"/>
      <c r="DD7340" s="51"/>
    </row>
    <row r="7341" spans="73:108" ht="15" x14ac:dyDescent="0.25">
      <c r="BU7341" s="91"/>
      <c r="BV7341" s="177">
        <v>2010</v>
      </c>
      <c r="BW7341" s="177">
        <v>5</v>
      </c>
      <c r="BX7341" s="177" t="s">
        <v>312</v>
      </c>
      <c r="BY7341" s="177" t="s">
        <v>262</v>
      </c>
      <c r="BZ7341" s="177" t="s">
        <v>277</v>
      </c>
      <c r="CA7341" s="177">
        <v>3</v>
      </c>
      <c r="CB7341" s="177" t="s">
        <v>264</v>
      </c>
      <c r="CC7341" s="122">
        <v>-5385.17</v>
      </c>
      <c r="CD7341" s="178" t="s">
        <v>202</v>
      </c>
      <c r="CE7341" s="177" t="s">
        <v>295</v>
      </c>
      <c r="CF7341" s="177" t="s">
        <v>295</v>
      </c>
      <c r="CG7341" s="83" t="s">
        <v>9</v>
      </c>
      <c r="CH7341" s="57"/>
      <c r="CV7341" s="51"/>
      <c r="CW7341" s="51"/>
      <c r="CX7341" s="51"/>
      <c r="CY7341" s="51"/>
      <c r="CZ7341" s="51"/>
      <c r="DA7341" s="51"/>
      <c r="DB7341" s="51"/>
      <c r="DC7341" s="51"/>
      <c r="DD7341" s="51"/>
    </row>
    <row r="7342" spans="73:108" ht="15" x14ac:dyDescent="0.25">
      <c r="BU7342" s="91"/>
      <c r="BV7342" s="177">
        <v>2010</v>
      </c>
      <c r="BW7342" s="177">
        <v>6</v>
      </c>
      <c r="BX7342" s="177" t="s">
        <v>312</v>
      </c>
      <c r="BY7342" s="177" t="s">
        <v>262</v>
      </c>
      <c r="BZ7342" s="177" t="s">
        <v>277</v>
      </c>
      <c r="CA7342" s="177">
        <v>3</v>
      </c>
      <c r="CB7342" s="177" t="s">
        <v>264</v>
      </c>
      <c r="CC7342" s="122">
        <v>-93832.99</v>
      </c>
      <c r="CD7342" s="178" t="s">
        <v>202</v>
      </c>
      <c r="CE7342" s="177" t="s">
        <v>295</v>
      </c>
      <c r="CF7342" s="177" t="s">
        <v>295</v>
      </c>
      <c r="CG7342" s="83" t="s">
        <v>9</v>
      </c>
      <c r="CH7342" s="57"/>
      <c r="CV7342" s="51"/>
      <c r="CW7342" s="51"/>
      <c r="CX7342" s="51"/>
      <c r="CY7342" s="51"/>
      <c r="CZ7342" s="51"/>
      <c r="DA7342" s="51"/>
      <c r="DB7342" s="51"/>
      <c r="DC7342" s="51"/>
      <c r="DD7342" s="51"/>
    </row>
    <row r="7343" spans="73:108" ht="15" x14ac:dyDescent="0.25">
      <c r="BU7343" s="91"/>
      <c r="BV7343" s="177">
        <v>2010</v>
      </c>
      <c r="BW7343" s="177">
        <v>6</v>
      </c>
      <c r="BX7343" s="177" t="s">
        <v>312</v>
      </c>
      <c r="BY7343" s="177" t="s">
        <v>262</v>
      </c>
      <c r="BZ7343" s="177" t="s">
        <v>277</v>
      </c>
      <c r="CA7343" s="177">
        <v>7</v>
      </c>
      <c r="CB7343" s="177" t="s">
        <v>264</v>
      </c>
      <c r="CC7343" s="122">
        <v>-521.52</v>
      </c>
      <c r="CD7343" s="178" t="s">
        <v>202</v>
      </c>
      <c r="CE7343" s="177" t="s">
        <v>295</v>
      </c>
      <c r="CF7343" s="177" t="s">
        <v>295</v>
      </c>
      <c r="CG7343" s="83" t="s">
        <v>89</v>
      </c>
      <c r="CH7343" s="57"/>
      <c r="CV7343" s="51"/>
      <c r="CW7343" s="51"/>
      <c r="CX7343" s="51"/>
      <c r="CY7343" s="51"/>
      <c r="CZ7343" s="51"/>
      <c r="DA7343" s="51"/>
      <c r="DB7343" s="51"/>
      <c r="DC7343" s="51"/>
      <c r="DD7343" s="51"/>
    </row>
    <row r="7344" spans="73:108" ht="15" x14ac:dyDescent="0.25">
      <c r="BU7344" s="91"/>
      <c r="BV7344" s="177">
        <v>2010</v>
      </c>
      <c r="BW7344" s="177">
        <v>11</v>
      </c>
      <c r="BX7344" s="177" t="s">
        <v>312</v>
      </c>
      <c r="BY7344" s="177" t="s">
        <v>262</v>
      </c>
      <c r="BZ7344" s="177" t="s">
        <v>277</v>
      </c>
      <c r="CA7344" s="177">
        <v>3</v>
      </c>
      <c r="CB7344" s="177" t="s">
        <v>264</v>
      </c>
      <c r="CC7344" s="122">
        <v>-440248.27</v>
      </c>
      <c r="CD7344" s="178" t="s">
        <v>202</v>
      </c>
      <c r="CE7344" s="177" t="s">
        <v>295</v>
      </c>
      <c r="CF7344" s="177" t="s">
        <v>295</v>
      </c>
      <c r="CG7344" s="83" t="s">
        <v>9</v>
      </c>
      <c r="CH7344" s="57"/>
      <c r="CV7344" s="51"/>
      <c r="CW7344" s="51"/>
      <c r="CX7344" s="51"/>
      <c r="CY7344" s="51"/>
      <c r="CZ7344" s="51"/>
      <c r="DA7344" s="51"/>
      <c r="DB7344" s="51"/>
      <c r="DC7344" s="51"/>
      <c r="DD7344" s="51"/>
    </row>
    <row r="7345" spans="73:108" ht="15" x14ac:dyDescent="0.25">
      <c r="BU7345" s="91"/>
      <c r="BV7345" s="177">
        <v>2010</v>
      </c>
      <c r="BW7345" s="177">
        <v>5</v>
      </c>
      <c r="BX7345" s="177" t="s">
        <v>269</v>
      </c>
      <c r="BY7345" s="177" t="s">
        <v>262</v>
      </c>
      <c r="BZ7345" s="177" t="s">
        <v>277</v>
      </c>
      <c r="CA7345" s="177">
        <v>7</v>
      </c>
      <c r="CB7345" s="177" t="s">
        <v>264</v>
      </c>
      <c r="CC7345" s="122">
        <v>522.1</v>
      </c>
      <c r="CD7345" s="178" t="s">
        <v>3464</v>
      </c>
      <c r="CE7345" s="177" t="s">
        <v>1649</v>
      </c>
      <c r="CF7345" s="177" t="s">
        <v>1649</v>
      </c>
      <c r="CG7345" s="83" t="s">
        <v>89</v>
      </c>
      <c r="CH7345" s="57"/>
      <c r="CV7345" s="51"/>
      <c r="CW7345" s="51"/>
      <c r="CX7345" s="51"/>
      <c r="CY7345" s="51"/>
      <c r="CZ7345" s="51"/>
      <c r="DA7345" s="51"/>
      <c r="DB7345" s="51"/>
      <c r="DC7345" s="51"/>
      <c r="DD7345" s="51"/>
    </row>
    <row r="7346" spans="73:108" ht="15" x14ac:dyDescent="0.25">
      <c r="BU7346" s="91"/>
      <c r="BV7346" s="177">
        <v>2010</v>
      </c>
      <c r="BW7346" s="177">
        <v>6</v>
      </c>
      <c r="BX7346" s="177" t="s">
        <v>269</v>
      </c>
      <c r="BY7346" s="177" t="s">
        <v>262</v>
      </c>
      <c r="BZ7346" s="177" t="s">
        <v>277</v>
      </c>
      <c r="CA7346" s="177">
        <v>7</v>
      </c>
      <c r="CB7346" s="177" t="s">
        <v>264</v>
      </c>
      <c r="CC7346" s="122">
        <v>522.1</v>
      </c>
      <c r="CD7346" s="178" t="s">
        <v>3464</v>
      </c>
      <c r="CE7346" s="177" t="s">
        <v>1649</v>
      </c>
      <c r="CF7346" s="177" t="s">
        <v>1649</v>
      </c>
      <c r="CG7346" s="83" t="s">
        <v>89</v>
      </c>
      <c r="CH7346" s="57"/>
      <c r="CV7346" s="51"/>
      <c r="CW7346" s="51"/>
      <c r="CX7346" s="51"/>
      <c r="CY7346" s="51"/>
      <c r="CZ7346" s="51"/>
      <c r="DA7346" s="51"/>
      <c r="DB7346" s="51"/>
      <c r="DC7346" s="51"/>
      <c r="DD7346" s="51"/>
    </row>
    <row r="7347" spans="73:108" ht="15" x14ac:dyDescent="0.25">
      <c r="BU7347" s="91"/>
      <c r="BV7347" s="177">
        <v>2010</v>
      </c>
      <c r="BW7347" s="177">
        <v>7</v>
      </c>
      <c r="BX7347" s="177" t="s">
        <v>269</v>
      </c>
      <c r="BY7347" s="177" t="s">
        <v>262</v>
      </c>
      <c r="BZ7347" s="177" t="s">
        <v>277</v>
      </c>
      <c r="CA7347" s="177">
        <v>7</v>
      </c>
      <c r="CB7347" s="177" t="s">
        <v>264</v>
      </c>
      <c r="CC7347" s="122">
        <v>522.1</v>
      </c>
      <c r="CD7347" s="178" t="s">
        <v>3464</v>
      </c>
      <c r="CE7347" s="177" t="s">
        <v>1649</v>
      </c>
      <c r="CF7347" s="177" t="s">
        <v>1649</v>
      </c>
      <c r="CG7347" s="83" t="s">
        <v>89</v>
      </c>
      <c r="CH7347" s="57"/>
      <c r="CV7347" s="51"/>
      <c r="CW7347" s="51"/>
      <c r="CX7347" s="51"/>
      <c r="CY7347" s="51"/>
      <c r="CZ7347" s="51"/>
      <c r="DA7347" s="51"/>
      <c r="DB7347" s="51"/>
      <c r="DC7347" s="51"/>
      <c r="DD7347" s="51"/>
    </row>
    <row r="7348" spans="73:108" ht="15" x14ac:dyDescent="0.25">
      <c r="BU7348" s="91"/>
      <c r="BV7348" s="177">
        <v>2010</v>
      </c>
      <c r="BW7348" s="177">
        <v>8</v>
      </c>
      <c r="BX7348" s="177" t="s">
        <v>269</v>
      </c>
      <c r="BY7348" s="177" t="s">
        <v>262</v>
      </c>
      <c r="BZ7348" s="177" t="s">
        <v>277</v>
      </c>
      <c r="CA7348" s="177">
        <v>7</v>
      </c>
      <c r="CB7348" s="177" t="s">
        <v>264</v>
      </c>
      <c r="CC7348" s="122">
        <v>6753.5</v>
      </c>
      <c r="CD7348" s="178" t="s">
        <v>3464</v>
      </c>
      <c r="CE7348" s="177" t="s">
        <v>1649</v>
      </c>
      <c r="CF7348" s="177" t="s">
        <v>1649</v>
      </c>
      <c r="CG7348" s="83" t="s">
        <v>89</v>
      </c>
      <c r="CH7348" s="57"/>
      <c r="CV7348" s="51"/>
      <c r="CW7348" s="51"/>
      <c r="CX7348" s="51"/>
      <c r="CY7348" s="51"/>
      <c r="CZ7348" s="51"/>
      <c r="DA7348" s="51"/>
      <c r="DB7348" s="51"/>
      <c r="DC7348" s="51"/>
      <c r="DD7348" s="51"/>
    </row>
    <row r="7349" spans="73:108" ht="15" x14ac:dyDescent="0.25">
      <c r="BU7349" s="91"/>
      <c r="BV7349" s="177">
        <v>2010</v>
      </c>
      <c r="BW7349" s="177">
        <v>9</v>
      </c>
      <c r="BX7349" s="177" t="s">
        <v>269</v>
      </c>
      <c r="BY7349" s="177" t="s">
        <v>262</v>
      </c>
      <c r="BZ7349" s="177" t="s">
        <v>277</v>
      </c>
      <c r="CA7349" s="177">
        <v>7</v>
      </c>
      <c r="CB7349" s="177" t="s">
        <v>264</v>
      </c>
      <c r="CC7349" s="122">
        <v>2887.68</v>
      </c>
      <c r="CD7349" s="178" t="s">
        <v>3464</v>
      </c>
      <c r="CE7349" s="177" t="s">
        <v>1649</v>
      </c>
      <c r="CF7349" s="177" t="s">
        <v>1649</v>
      </c>
      <c r="CG7349" s="83" t="s">
        <v>89</v>
      </c>
      <c r="CH7349" s="57"/>
      <c r="CV7349" s="51"/>
      <c r="CW7349" s="51"/>
      <c r="CX7349" s="51"/>
      <c r="CY7349" s="51"/>
      <c r="CZ7349" s="51"/>
      <c r="DA7349" s="51"/>
      <c r="DB7349" s="51"/>
      <c r="DC7349" s="51"/>
      <c r="DD7349" s="51"/>
    </row>
    <row r="7350" spans="73:108" ht="15" x14ac:dyDescent="0.25">
      <c r="BU7350" s="91"/>
      <c r="BV7350" s="177">
        <v>2010</v>
      </c>
      <c r="BW7350" s="177">
        <v>10</v>
      </c>
      <c r="BX7350" s="177" t="s">
        <v>269</v>
      </c>
      <c r="BY7350" s="177" t="s">
        <v>262</v>
      </c>
      <c r="BZ7350" s="177" t="s">
        <v>277</v>
      </c>
      <c r="CA7350" s="177">
        <v>7</v>
      </c>
      <c r="CB7350" s="177" t="s">
        <v>264</v>
      </c>
      <c r="CC7350" s="122">
        <v>3756.6</v>
      </c>
      <c r="CD7350" s="178" t="s">
        <v>3464</v>
      </c>
      <c r="CE7350" s="177" t="s">
        <v>1649</v>
      </c>
      <c r="CF7350" s="177" t="s">
        <v>1649</v>
      </c>
      <c r="CG7350" s="83" t="s">
        <v>89</v>
      </c>
      <c r="CH7350" s="57"/>
      <c r="CV7350" s="51"/>
      <c r="CW7350" s="51"/>
      <c r="CX7350" s="51"/>
      <c r="CY7350" s="51"/>
      <c r="CZ7350" s="51"/>
      <c r="DA7350" s="51"/>
      <c r="DB7350" s="51"/>
      <c r="DC7350" s="51"/>
      <c r="DD7350" s="51"/>
    </row>
    <row r="7351" spans="73:108" ht="15" x14ac:dyDescent="0.25">
      <c r="BU7351" s="91"/>
      <c r="BV7351" s="177">
        <v>2010</v>
      </c>
      <c r="BW7351" s="177">
        <v>11</v>
      </c>
      <c r="BX7351" s="177" t="s">
        <v>269</v>
      </c>
      <c r="BY7351" s="177" t="s">
        <v>262</v>
      </c>
      <c r="BZ7351" s="177" t="s">
        <v>277</v>
      </c>
      <c r="CA7351" s="177">
        <v>7</v>
      </c>
      <c r="CB7351" s="177" t="s">
        <v>264</v>
      </c>
      <c r="CC7351" s="122">
        <v>1728.06</v>
      </c>
      <c r="CD7351" s="178" t="s">
        <v>3464</v>
      </c>
      <c r="CE7351" s="177" t="s">
        <v>1649</v>
      </c>
      <c r="CF7351" s="177" t="s">
        <v>1649</v>
      </c>
      <c r="CG7351" s="83" t="s">
        <v>89</v>
      </c>
      <c r="CH7351" s="57"/>
      <c r="CV7351" s="51"/>
      <c r="CW7351" s="51"/>
      <c r="CX7351" s="51"/>
      <c r="CY7351" s="51"/>
      <c r="CZ7351" s="51"/>
      <c r="DA7351" s="51"/>
      <c r="DB7351" s="51"/>
      <c r="DC7351" s="51"/>
      <c r="DD7351" s="51"/>
    </row>
    <row r="7352" spans="73:108" ht="15" x14ac:dyDescent="0.25">
      <c r="BU7352" s="91"/>
      <c r="BV7352" s="177">
        <v>2009</v>
      </c>
      <c r="BW7352" s="177">
        <v>3</v>
      </c>
      <c r="BX7352" s="177" t="s">
        <v>281</v>
      </c>
      <c r="BY7352" s="177" t="s">
        <v>262</v>
      </c>
      <c r="BZ7352" s="177" t="s">
        <v>277</v>
      </c>
      <c r="CA7352" s="177">
        <v>41</v>
      </c>
      <c r="CB7352" s="177" t="s">
        <v>264</v>
      </c>
      <c r="CC7352" s="122">
        <v>11.11</v>
      </c>
      <c r="CD7352" s="178" t="s">
        <v>3125</v>
      </c>
      <c r="CE7352" s="177" t="s">
        <v>1286</v>
      </c>
      <c r="CF7352" s="177" t="s">
        <v>1286</v>
      </c>
      <c r="CG7352" s="83" t="s">
        <v>89</v>
      </c>
      <c r="CH7352" s="57"/>
      <c r="CV7352" s="51"/>
      <c r="CW7352" s="51"/>
      <c r="CX7352" s="51"/>
      <c r="CY7352" s="51"/>
      <c r="CZ7352" s="51"/>
      <c r="DA7352" s="51"/>
      <c r="DB7352" s="51"/>
      <c r="DC7352" s="51"/>
      <c r="DD7352" s="51"/>
    </row>
    <row r="7353" spans="73:108" ht="15" x14ac:dyDescent="0.25">
      <c r="BU7353" s="91"/>
      <c r="BV7353" s="177">
        <v>2007</v>
      </c>
      <c r="BW7353" s="177">
        <v>12</v>
      </c>
      <c r="BX7353" s="177" t="s">
        <v>3917</v>
      </c>
      <c r="BY7353" s="177" t="s">
        <v>262</v>
      </c>
      <c r="BZ7353" s="177" t="s">
        <v>277</v>
      </c>
      <c r="CA7353" s="177">
        <v>3</v>
      </c>
      <c r="CB7353" s="177" t="s">
        <v>264</v>
      </c>
      <c r="CC7353" s="122">
        <v>58081.85</v>
      </c>
      <c r="CD7353" s="178" t="s">
        <v>3918</v>
      </c>
      <c r="CE7353" s="177" t="s">
        <v>3919</v>
      </c>
      <c r="CF7353" s="177" t="s">
        <v>3919</v>
      </c>
      <c r="CG7353" s="83" t="s">
        <v>9</v>
      </c>
      <c r="CH7353" s="57"/>
      <c r="CV7353" s="51"/>
      <c r="CW7353" s="51"/>
      <c r="CX7353" s="51"/>
      <c r="CY7353" s="51"/>
      <c r="CZ7353" s="51"/>
      <c r="DA7353" s="51"/>
      <c r="DB7353" s="51"/>
      <c r="DC7353" s="51"/>
      <c r="DD7353" s="51"/>
    </row>
    <row r="7354" spans="73:108" ht="15" x14ac:dyDescent="0.25">
      <c r="BU7354" s="91"/>
      <c r="BV7354" s="177">
        <v>2007</v>
      </c>
      <c r="BW7354" s="177">
        <v>12</v>
      </c>
      <c r="BX7354" s="177" t="s">
        <v>3917</v>
      </c>
      <c r="BY7354" s="177" t="s">
        <v>262</v>
      </c>
      <c r="BZ7354" s="177" t="s">
        <v>277</v>
      </c>
      <c r="CA7354" s="177">
        <v>3</v>
      </c>
      <c r="CB7354" s="177" t="s">
        <v>264</v>
      </c>
      <c r="CC7354" s="122">
        <v>-130227.42</v>
      </c>
      <c r="CD7354" s="178" t="s">
        <v>3920</v>
      </c>
      <c r="CE7354" s="177" t="s">
        <v>3919</v>
      </c>
      <c r="CF7354" s="177" t="s">
        <v>3919</v>
      </c>
      <c r="CG7354" s="83" t="s">
        <v>9</v>
      </c>
      <c r="CH7354" s="57"/>
      <c r="CV7354" s="51"/>
      <c r="CW7354" s="51"/>
      <c r="CX7354" s="51"/>
      <c r="CY7354" s="51"/>
      <c r="CZ7354" s="51"/>
      <c r="DA7354" s="51"/>
      <c r="DB7354" s="51"/>
      <c r="DC7354" s="51"/>
      <c r="DD7354" s="51"/>
    </row>
    <row r="7355" spans="73:108" ht="15" x14ac:dyDescent="0.25">
      <c r="BU7355" s="91"/>
      <c r="BV7355" s="177">
        <v>2008</v>
      </c>
      <c r="BW7355" s="177">
        <v>10</v>
      </c>
      <c r="BX7355" s="177" t="s">
        <v>3921</v>
      </c>
      <c r="BY7355" s="177" t="s">
        <v>262</v>
      </c>
      <c r="BZ7355" s="177" t="s">
        <v>277</v>
      </c>
      <c r="CA7355" s="177">
        <v>3</v>
      </c>
      <c r="CB7355" s="177" t="s">
        <v>264</v>
      </c>
      <c r="CC7355" s="122">
        <v>111593.87</v>
      </c>
      <c r="CD7355" s="178" t="s">
        <v>3922</v>
      </c>
      <c r="CE7355" s="177" t="s">
        <v>3923</v>
      </c>
      <c r="CF7355" s="177" t="s">
        <v>3923</v>
      </c>
      <c r="CG7355" s="83" t="s">
        <v>9</v>
      </c>
      <c r="CH7355" s="57"/>
      <c r="CV7355" s="51"/>
      <c r="CW7355" s="51"/>
      <c r="CX7355" s="51"/>
      <c r="CY7355" s="51"/>
      <c r="CZ7355" s="51"/>
      <c r="DA7355" s="51"/>
      <c r="DB7355" s="51"/>
      <c r="DC7355" s="51"/>
      <c r="DD7355" s="51"/>
    </row>
  </sheetData>
  <printOptions horizontalCentered="1"/>
  <pageMargins left="1" right="1" top="1" bottom="1" header="1" footer="1"/>
  <pageSetup scale="10" orientation="portrait" blackAndWhite="1" verticalDpi="4294967292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5">
    <tabColor theme="9" tint="0.39997558519241921"/>
    <pageSetUpPr fitToPage="1"/>
  </sheetPr>
  <dimension ref="A1:AH333"/>
  <sheetViews>
    <sheetView view="pageBreakPreview" zoomScaleNormal="100" zoomScaleSheetLayoutView="100" workbookViewId="0"/>
  </sheetViews>
  <sheetFormatPr defaultRowHeight="12.75" x14ac:dyDescent="0.2"/>
  <cols>
    <col min="1" max="1" width="29.710937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28.4257812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29.710937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1" width="15.5703125" style="552" customWidth="1"/>
    <col min="32" max="32" width="26.5703125" style="552" bestFit="1" customWidth="1"/>
    <col min="33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Big Bend Common (Handling)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2045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72944683.129163265</v>
      </c>
      <c r="Q8" s="739">
        <f>G10</f>
        <v>2375072.9414871186</v>
      </c>
      <c r="R8" s="739">
        <f>G11</f>
        <v>2324234.435030079</v>
      </c>
      <c r="S8" s="739">
        <f>G12</f>
        <v>68886616.848766372</v>
      </c>
      <c r="T8" s="739">
        <f>G13</f>
        <v>-641241.096120295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117812134.3054045</v>
      </c>
      <c r="Q9" s="723">
        <f>L10</f>
        <v>4277744.7364167105</v>
      </c>
      <c r="R9" s="723">
        <f>L11</f>
        <v>4171008.3961952035</v>
      </c>
      <c r="S9" s="723">
        <f>L12</f>
        <v>110514135.13960083</v>
      </c>
      <c r="T9" s="723">
        <f>L13</f>
        <v>-1150753.9668082374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4735</v>
      </c>
      <c r="B10" s="619">
        <f>'Escalation Factors'!$A$10</f>
        <v>2020</v>
      </c>
      <c r="C10" s="729">
        <v>2045</v>
      </c>
      <c r="D10" s="41" t="s">
        <v>9</v>
      </c>
      <c r="E10" s="740">
        <f>'Cost Estimates in 2020'!B14</f>
        <v>2245950</v>
      </c>
      <c r="F10" s="621">
        <f>VLOOKUP(G$7,Multiplier_Labor,3,FALSE)</f>
        <v>1.0574914586197905</v>
      </c>
      <c r="G10" s="42">
        <f>E10*F10</f>
        <v>2375072.9414871186</v>
      </c>
      <c r="H10" s="664"/>
      <c r="J10" s="620">
        <f>C10+1</f>
        <v>2046</v>
      </c>
      <c r="K10" s="621">
        <f>VLOOKUP(J$10,Multiplier_Labor,4,FALSE)</f>
        <v>1.8011003627274962</v>
      </c>
      <c r="L10" s="724">
        <f>G10*K10</f>
        <v>4277744.7364167105</v>
      </c>
      <c r="M10" s="614"/>
      <c r="O10" s="720" t="s">
        <v>20</v>
      </c>
      <c r="P10" s="739">
        <f t="shared" si="0"/>
        <v>49657169.305404507</v>
      </c>
      <c r="Q10" s="739">
        <f>Q9-Q16</f>
        <v>-1679199.2635832895</v>
      </c>
      <c r="R10" s="739">
        <f>R9-R16</f>
        <v>2681489.3961952035</v>
      </c>
      <c r="S10" s="739">
        <f>S9-S16</f>
        <v>47464596.139600828</v>
      </c>
      <c r="T10" s="739">
        <f>T9-T16</f>
        <v>1190283.0331917626</v>
      </c>
      <c r="Z10" s="614"/>
      <c r="AA10" s="725" t="str">
        <f>A10</f>
        <v>Big Bend Common (Handling)</v>
      </c>
      <c r="AB10" s="741">
        <f>P12</f>
        <v>23</v>
      </c>
      <c r="AC10" s="741">
        <f>G7</f>
        <v>2022</v>
      </c>
      <c r="AD10" s="616">
        <f>C10</f>
        <v>2045</v>
      </c>
      <c r="AE10" s="742">
        <f>G15</f>
        <v>72944683.129163265</v>
      </c>
      <c r="AF10" s="742">
        <f>P16</f>
        <v>68154965</v>
      </c>
      <c r="AG10" s="742">
        <f>L15</f>
        <v>117812134.3054045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2020'!C14</f>
        <v>2196500</v>
      </c>
      <c r="F11" s="621">
        <f>VLOOKUP(G$7,Multiplier_Materials,3,FALSE)</f>
        <v>1.0581536239608829</v>
      </c>
      <c r="G11" s="42">
        <f>E11*F11</f>
        <v>2324234.435030079</v>
      </c>
      <c r="H11" s="664"/>
      <c r="K11" s="621">
        <f>VLOOKUP(J$10,Multiplier_Materials,4,FALSE)</f>
        <v>1.7945730143789151</v>
      </c>
      <c r="L11" s="724">
        <f t="shared" ref="L11:L13" si="1">G11*K11</f>
        <v>4171008.3961952035</v>
      </c>
      <c r="M11" s="614"/>
      <c r="O11" s="720" t="s">
        <v>21</v>
      </c>
      <c r="P11" s="739">
        <f>SUM(Q11:T11)</f>
        <v>30811209.374527443</v>
      </c>
      <c r="Q11" s="739">
        <f>Q10/((1+Q13)^(P12))</f>
        <v>-932318.54167215596</v>
      </c>
      <c r="R11" s="739">
        <f>R10/((1+R13)^(P12))</f>
        <v>1494221.3967946223</v>
      </c>
      <c r="S11" s="739">
        <f>S10/((1+S13)^(P12))</f>
        <v>29586038.419609267</v>
      </c>
      <c r="T11" s="739">
        <f>T10/((1+T13)^(P12))</f>
        <v>663268.0997957089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2020'!D14</f>
        <v>66260700</v>
      </c>
      <c r="F12" s="621">
        <f>VLOOKUP(G$7,Multiplier_GDP,3,FALSE)</f>
        <v>1.0396300801042906</v>
      </c>
      <c r="G12" s="42">
        <f>E12*F12</f>
        <v>68886616.848766372</v>
      </c>
      <c r="H12" s="664"/>
      <c r="K12" s="621">
        <f>VLOOKUP(J$10,Multiplier_GDP,4,FALSE)</f>
        <v>1.6042903570402285</v>
      </c>
      <c r="L12" s="724">
        <f t="shared" si="1"/>
        <v>110514135.13960083</v>
      </c>
      <c r="M12" s="614"/>
      <c r="O12" s="720" t="s">
        <v>22</v>
      </c>
      <c r="P12" s="738">
        <f>(P7-P6)</f>
        <v>23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2020'!E14</f>
        <v>-606000</v>
      </c>
      <c r="F13" s="621">
        <f>F11</f>
        <v>1.0581536239608829</v>
      </c>
      <c r="G13" s="724">
        <f>E13*F13</f>
        <v>-641241.096120295</v>
      </c>
      <c r="H13" s="664"/>
      <c r="K13" s="621">
        <f>K11</f>
        <v>1.7945730143789151</v>
      </c>
      <c r="L13" s="724">
        <f t="shared" si="1"/>
        <v>-1150753.9668082374</v>
      </c>
      <c r="M13" s="614"/>
      <c r="O13" s="719" t="s">
        <v>4708</v>
      </c>
      <c r="P13" s="744">
        <f>IF(P8=0,0,((P9/P8)^(1/($P7-$P6))-1))</f>
        <v>2.106177165186196E-2</v>
      </c>
      <c r="Q13" s="744">
        <f>IF(Q8=0,0,((Q9/Q8)^(1/($P7-$P6))-1))</f>
        <v>2.5912553532837501E-2</v>
      </c>
      <c r="R13" s="744">
        <f>IF(R8=0,0,((R9/R8)^(1/($P7-$P6))-1))</f>
        <v>2.5750620571000971E-2</v>
      </c>
      <c r="S13" s="744">
        <f>IF(S8=0,0,((S9/S8)^(1/($P7-$P6))-1))</f>
        <v>2.0764003705709744E-2</v>
      </c>
      <c r="T13" s="744">
        <f>IF(T8=0,0,((T9/T8)^(1/($P7-$P6))-1))</f>
        <v>2.5750620571000971E-2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1702090.7955473801</v>
      </c>
      <c r="Q14" s="726">
        <f>PMT(Q13,$P12,-Q11)</f>
        <v>-54315.717273872469</v>
      </c>
      <c r="R14" s="726">
        <f>PMT(R13,$P12,-R11)</f>
        <v>86902.040161228491</v>
      </c>
      <c r="S14" s="726">
        <f>PMT(S13,$P12,-S11)</f>
        <v>1630929.6328339078</v>
      </c>
      <c r="T14" s="726">
        <f>PMT(T13,$P12,-T11)</f>
        <v>38574.839826116353</v>
      </c>
      <c r="U14" s="745"/>
      <c r="Z14" s="614"/>
    </row>
    <row r="15" spans="1:34" x14ac:dyDescent="0.2">
      <c r="E15" s="42">
        <f>SUM(E10:E13)</f>
        <v>70097150</v>
      </c>
      <c r="F15" s="497"/>
      <c r="G15" s="42">
        <f>SUM(G10:G13)</f>
        <v>72944683.129163265</v>
      </c>
      <c r="H15" s="664"/>
      <c r="L15" s="42">
        <f>SUM(L10:L13)</f>
        <v>117812134.3054045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739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44" si="2">SUM(Q16:T16)</f>
        <v>68154965</v>
      </c>
      <c r="Q16" s="724">
        <f>'Reserves Dec 31, 2021'!B14</f>
        <v>5956944</v>
      </c>
      <c r="R16" s="724">
        <f>'Reserves Dec 31, 2021'!C14</f>
        <v>1489519</v>
      </c>
      <c r="S16" s="724">
        <f>'Reserves Dec 31, 2021'!D14</f>
        <v>63049539</v>
      </c>
      <c r="T16" s="724">
        <f>'Reserves Dec 31, 2021'!E14</f>
        <v>-2341037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N44" si="3">N16+1</f>
        <v>1</v>
      </c>
      <c r="O17" s="749">
        <f>P6</f>
        <v>2022</v>
      </c>
      <c r="P17" s="739">
        <f>SUM(Q17:T17)</f>
        <v>1702090.7955473801</v>
      </c>
      <c r="Q17" s="730">
        <f>IF($N17&lt;=TRUNC($P$12),Q14*(1+0),0)</f>
        <v>-54315.717273872469</v>
      </c>
      <c r="R17" s="730">
        <f>IF($N17&lt;=TRUNC($P$12),R14*(1+0),0)</f>
        <v>86902.040161228491</v>
      </c>
      <c r="S17" s="730">
        <f>IF($N17&lt;=TRUNC($P$12),S14*(1+0),0)</f>
        <v>1630929.6328339078</v>
      </c>
      <c r="T17" s="730">
        <f>IF($N17&lt;=TRUNC($P$12),T14*(1+0),0)</f>
        <v>38574.839826116353</v>
      </c>
      <c r="U17" s="748"/>
      <c r="V17" s="748"/>
      <c r="W17" s="748"/>
      <c r="X17" s="748"/>
      <c r="Y17" s="748"/>
      <c r="Z17" s="614"/>
    </row>
    <row r="18" spans="2:26" x14ac:dyDescent="0.2">
      <c r="B18" s="605"/>
      <c r="M18" s="614"/>
      <c r="N18" s="748">
        <f t="shared" si="3"/>
        <v>2</v>
      </c>
      <c r="O18" s="749">
        <f t="shared" ref="O18:O44" si="4">O17+1</f>
        <v>2023</v>
      </c>
      <c r="P18" s="739">
        <f t="shared" si="2"/>
        <v>1737779.0730827486</v>
      </c>
      <c r="Q18" s="730">
        <f t="shared" ref="Q18:Q44" si="5">IF($N18&lt;=TRUNC($P$12),Q17*(1+Q$13),0)</f>
        <v>-55723.176205406155</v>
      </c>
      <c r="R18" s="730">
        <f t="shared" ref="R18:R44" si="6">IF($N18&lt;=TRUNC($P$12),R17*(1+R$13),0)</f>
        <v>89139.821624266173</v>
      </c>
      <c r="S18" s="730">
        <f t="shared" ref="S18:S44" si="7">IF($N18&lt;=TRUNC($P$12),S17*(1+S$13),0)</f>
        <v>1664794.2617738228</v>
      </c>
      <c r="T18" s="730">
        <f t="shared" ref="T18:T44" si="8">IF($N18&lt;=TRUNC($P$12),T17*(1+T$13),0)</f>
        <v>39568.165890065815</v>
      </c>
      <c r="Z18" s="614"/>
    </row>
    <row r="19" spans="2:26" x14ac:dyDescent="0.2">
      <c r="M19" s="614"/>
      <c r="N19" s="748">
        <f t="shared" si="3"/>
        <v>3</v>
      </c>
      <c r="O19" s="749">
        <f t="shared" si="4"/>
        <v>2024</v>
      </c>
      <c r="P19" s="739">
        <f t="shared" si="2"/>
        <v>1774217.2480679611</v>
      </c>
      <c r="Q19" s="730">
        <f t="shared" si="5"/>
        <v>-57167.105991848475</v>
      </c>
      <c r="R19" s="730">
        <f t="shared" si="6"/>
        <v>91435.227348679357</v>
      </c>
      <c r="S19" s="730">
        <f t="shared" si="7"/>
        <v>1699362.0559945388</v>
      </c>
      <c r="T19" s="730">
        <f t="shared" si="8"/>
        <v>40587.070716591319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si="4"/>
        <v>2025</v>
      </c>
      <c r="P20" s="739">
        <f t="shared" si="2"/>
        <v>1811421.1185060334</v>
      </c>
      <c r="Q20" s="730">
        <f t="shared" si="5"/>
        <v>-58648.451686179644</v>
      </c>
      <c r="R20" s="730">
        <f t="shared" si="6"/>
        <v>93789.741194958406</v>
      </c>
      <c r="S20" s="730">
        <f t="shared" si="7"/>
        <v>1734647.6160225519</v>
      </c>
      <c r="T20" s="730">
        <f t="shared" si="8"/>
        <v>41632.212974702648</v>
      </c>
      <c r="U20" s="724">
        <f>SUM(Q17:T20)/4</f>
        <v>1756377.0588010312</v>
      </c>
      <c r="V20" s="730">
        <f>SUM(Q17:Q20)/4</f>
        <v>-56463.612789326689</v>
      </c>
      <c r="W20" s="730">
        <f>SUM(R17:R20)/4</f>
        <v>90316.70758228311</v>
      </c>
      <c r="X20" s="730">
        <f>SUM(S17:S20)/4</f>
        <v>1682433.3916562055</v>
      </c>
      <c r="Y20" s="730">
        <f>SUM(T17:T20)/4</f>
        <v>40090.572351869036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si="4"/>
        <v>2026</v>
      </c>
      <c r="P21" s="739">
        <f t="shared" si="2"/>
        <v>1849406.8162480965</v>
      </c>
      <c r="Q21" s="730">
        <f t="shared" si="5"/>
        <v>-60168.182830115809</v>
      </c>
      <c r="R21" s="730">
        <f t="shared" si="6"/>
        <v>96204.885233922163</v>
      </c>
      <c r="S21" s="730">
        <f t="shared" si="7"/>
        <v>1770665.8455497448</v>
      </c>
      <c r="T21" s="730">
        <f t="shared" si="8"/>
        <v>42704.26829454532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si="4"/>
        <v>2027</v>
      </c>
      <c r="P22" s="739">
        <f t="shared" si="2"/>
        <v>1888190.8140744565</v>
      </c>
      <c r="Q22" s="730">
        <f t="shared" si="5"/>
        <v>-61727.294088674738</v>
      </c>
      <c r="R22" s="730">
        <f t="shared" si="6"/>
        <v>98682.220730657587</v>
      </c>
      <c r="S22" s="730">
        <f t="shared" si="7"/>
        <v>1807431.9577283133</v>
      </c>
      <c r="T22" s="730">
        <f t="shared" si="8"/>
        <v>43803.929704160386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si="4"/>
        <v>2028</v>
      </c>
      <c r="P23" s="739">
        <f t="shared" si="2"/>
        <v>1927789.9329265049</v>
      </c>
      <c r="Q23" s="730">
        <f t="shared" si="5"/>
        <v>-63326.805901184729</v>
      </c>
      <c r="R23" s="730">
        <f t="shared" si="6"/>
        <v>101223.34915379652</v>
      </c>
      <c r="S23" s="730">
        <f t="shared" si="7"/>
        <v>1844961.4815964021</v>
      </c>
      <c r="T23" s="730">
        <f t="shared" si="8"/>
        <v>44931.908077491018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si="4"/>
        <v>2029</v>
      </c>
      <c r="P24" s="739">
        <f t="shared" si="2"/>
        <v>1968221.3492927062</v>
      </c>
      <c r="Q24" s="730">
        <f t="shared" si="5"/>
        <v>-64967.765149162791</v>
      </c>
      <c r="R24" s="730">
        <f t="shared" si="6"/>
        <v>103829.91321078189</v>
      </c>
      <c r="S24" s="730">
        <f t="shared" si="7"/>
        <v>1883270.2686371615</v>
      </c>
      <c r="T24" s="730">
        <f t="shared" si="8"/>
        <v>46088.93259392558</v>
      </c>
      <c r="U24" s="724">
        <f>SUM(Q21:T24)/4</f>
        <v>1908402.2281354414</v>
      </c>
      <c r="V24" s="730">
        <f>SUM(Q21:Q24)/4</f>
        <v>-62547.511992284519</v>
      </c>
      <c r="W24" s="730">
        <f>SUM(R21:R24)/4</f>
        <v>99985.092082289528</v>
      </c>
      <c r="X24" s="730">
        <f>SUM(S21:S24)/4</f>
        <v>1826582.3883779054</v>
      </c>
      <c r="Y24" s="730">
        <f>SUM(T21:T24)/4</f>
        <v>44382.259667530569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si="4"/>
        <v>2030</v>
      </c>
      <c r="P25" s="739">
        <f t="shared" si="2"/>
        <v>2009502.602751964</v>
      </c>
      <c r="Q25" s="730">
        <f t="shared" si="5"/>
        <v>-66651.245841499287</v>
      </c>
      <c r="R25" s="730">
        <f t="shared" si="6"/>
        <v>106503.59790979269</v>
      </c>
      <c r="S25" s="730">
        <f t="shared" si="7"/>
        <v>1922374.4994739965</v>
      </c>
      <c r="T25" s="730">
        <f t="shared" si="8"/>
        <v>47275.751209674199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si="4"/>
        <v>2031</v>
      </c>
      <c r="P26" s="739">
        <f t="shared" si="2"/>
        <v>2051651.6036777368</v>
      </c>
      <c r="Q26" s="730">
        <f t="shared" si="5"/>
        <v>-68378.349817397451</v>
      </c>
      <c r="R26" s="730">
        <f t="shared" si="6"/>
        <v>109246.13164901422</v>
      </c>
      <c r="S26" s="730">
        <f t="shared" si="7"/>
        <v>1962290.6907048365</v>
      </c>
      <c r="T26" s="730">
        <f t="shared" si="8"/>
        <v>48493.131141283557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si="4"/>
        <v>2032</v>
      </c>
      <c r="P27" s="739">
        <f t="shared" si="2"/>
        <v>2094686.6411063438</v>
      </c>
      <c r="Q27" s="730">
        <f t="shared" si="5"/>
        <v>-70150.207467527856</v>
      </c>
      <c r="R27" s="730">
        <f t="shared" si="6"/>
        <v>112059.2873339576</v>
      </c>
      <c r="S27" s="730">
        <f t="shared" si="7"/>
        <v>2003035.7018783116</v>
      </c>
      <c r="T27" s="730">
        <f t="shared" si="8"/>
        <v>49741.859361602539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si="4"/>
        <v>2033</v>
      </c>
      <c r="P28" s="739">
        <f t="shared" si="2"/>
        <v>2138626.390772982</v>
      </c>
      <c r="Q28" s="730">
        <f t="shared" si="5"/>
        <v>-71967.978473869822</v>
      </c>
      <c r="R28" s="730">
        <f t="shared" si="6"/>
        <v>114944.88352355112</v>
      </c>
      <c r="S28" s="730">
        <f t="shared" si="7"/>
        <v>2044626.7426147817</v>
      </c>
      <c r="T28" s="730">
        <f t="shared" si="8"/>
        <v>51022.743108519258</v>
      </c>
      <c r="U28" s="724">
        <f>SUM(Q25:T28)/4</f>
        <v>2073616.8095772567</v>
      </c>
      <c r="V28" s="730">
        <f>SUM(Q25:Q28)/4</f>
        <v>-69286.9454000736</v>
      </c>
      <c r="W28" s="730">
        <f>SUM(R25:R28)/4</f>
        <v>110688.47510407891</v>
      </c>
      <c r="X28" s="730">
        <f>SUM(S25:S28)/4</f>
        <v>1983081.9086679816</v>
      </c>
      <c r="Y28" s="730">
        <f>SUM(T25:T28)/4</f>
        <v>49133.37120526989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si="4"/>
        <v>2034</v>
      </c>
      <c r="P29" s="739">
        <f t="shared" si="2"/>
        <v>2183489.9233190464</v>
      </c>
      <c r="Q29" s="730">
        <f t="shared" si="5"/>
        <v>-73832.852568724076</v>
      </c>
      <c r="R29" s="730">
        <f t="shared" si="6"/>
        <v>117904.78560574399</v>
      </c>
      <c r="S29" s="730">
        <f t="shared" si="7"/>
        <v>2087081.3798752283</v>
      </c>
      <c r="T29" s="730">
        <f t="shared" si="8"/>
        <v>52336.610406798391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si="4"/>
        <v>2035</v>
      </c>
      <c r="P30" s="739">
        <f t="shared" si="2"/>
        <v>2229296.7126744208</v>
      </c>
      <c r="Q30" s="730">
        <f t="shared" si="5"/>
        <v>-75746.050313393236</v>
      </c>
      <c r="R30" s="730">
        <f t="shared" si="6"/>
        <v>120940.90700338273</v>
      </c>
      <c r="S30" s="730">
        <f t="shared" si="7"/>
        <v>2130417.5453810752</v>
      </c>
      <c r="T30" s="730">
        <f t="shared" si="8"/>
        <v>53684.310603356156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si="4"/>
        <v>2036</v>
      </c>
      <c r="P31" s="739">
        <f t="shared" si="2"/>
        <v>2276066.6446184954</v>
      </c>
      <c r="Q31" s="730">
        <f t="shared" si="5"/>
        <v>-77708.823897040042</v>
      </c>
      <c r="R31" s="730">
        <f t="shared" si="6"/>
        <v>124055.21041113955</v>
      </c>
      <c r="S31" s="730">
        <f t="shared" si="7"/>
        <v>2174653.5431880769</v>
      </c>
      <c r="T31" s="730">
        <f t="shared" si="8"/>
        <v>55066.714916318946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si="4"/>
        <v>2037</v>
      </c>
      <c r="P32" s="739">
        <f t="shared" si="2"/>
        <v>2323820.0255237361</v>
      </c>
      <c r="Q32" s="730">
        <f t="shared" si="5"/>
        <v>-79722.45795624594</v>
      </c>
      <c r="R32" s="730">
        <f t="shared" si="6"/>
        <v>127249.70906429249</v>
      </c>
      <c r="S32" s="730">
        <f t="shared" si="7"/>
        <v>2219808.0574174691</v>
      </c>
      <c r="T32" s="730">
        <f t="shared" si="8"/>
        <v>56484.716998220552</v>
      </c>
      <c r="U32" s="724">
        <f>SUM(Q29:T32)/4</f>
        <v>2253168.3265339248</v>
      </c>
      <c r="V32" s="730">
        <f>SUM(Q29:Q32)/4</f>
        <v>-76752.54618385082</v>
      </c>
      <c r="W32" s="730">
        <f>SUM(R29:R32)/4</f>
        <v>122537.65302113969</v>
      </c>
      <c r="X32" s="730">
        <f>SUM(S29:S32)/4</f>
        <v>2152990.1314654625</v>
      </c>
      <c r="Y32" s="730">
        <f>SUM(T29:T32)/4</f>
        <v>54393.088231173504</v>
      </c>
      <c r="Z32" s="742">
        <f>SUM(Q32:T32)-P32</f>
        <v>0</v>
      </c>
    </row>
    <row r="33" spans="13:26" x14ac:dyDescent="0.2">
      <c r="M33" s="614"/>
      <c r="N33" s="748">
        <f t="shared" si="3"/>
        <v>17</v>
      </c>
      <c r="O33" s="749">
        <f t="shared" si="4"/>
        <v>2038</v>
      </c>
      <c r="P33" s="739">
        <f t="shared" si="2"/>
        <v>2372577.5912857228</v>
      </c>
      <c r="Q33" s="730">
        <f t="shared" si="5"/>
        <v>-81788.270415806546</v>
      </c>
      <c r="R33" s="730">
        <f t="shared" si="6"/>
        <v>130526.46804017735</v>
      </c>
      <c r="S33" s="730">
        <f t="shared" si="7"/>
        <v>2265900.1601476497</v>
      </c>
      <c r="T33" s="730">
        <f t="shared" si="8"/>
        <v>57939.2335137021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3"/>
        <v>18</v>
      </c>
      <c r="O34" s="749">
        <f t="shared" si="4"/>
        <v>2039</v>
      </c>
      <c r="P34" s="739">
        <f t="shared" si="2"/>
        <v>2422360.5164436502</v>
      </c>
      <c r="Q34" s="730">
        <f t="shared" si="5"/>
        <v>-83907.613351314329</v>
      </c>
      <c r="R34" s="730">
        <f t="shared" si="6"/>
        <v>133887.60559315284</v>
      </c>
      <c r="S34" s="730">
        <f t="shared" si="7"/>
        <v>2312949.3194697239</v>
      </c>
      <c r="T34" s="730">
        <f t="shared" si="8"/>
        <v>59431.204732088067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3"/>
        <v>19</v>
      </c>
      <c r="O35" s="749">
        <f t="shared" si="4"/>
        <v>2040</v>
      </c>
      <c r="P35" s="739">
        <f t="shared" si="2"/>
        <v>2473190.4234953825</v>
      </c>
      <c r="Q35" s="730">
        <f t="shared" si="5"/>
        <v>-86081.873874092897</v>
      </c>
      <c r="R35" s="730">
        <f t="shared" si="6"/>
        <v>137335.29452394194</v>
      </c>
      <c r="S35" s="730">
        <f t="shared" si="7"/>
        <v>2360975.4077103119</v>
      </c>
      <c r="T35" s="730">
        <f t="shared" si="8"/>
        <v>60961.595135221542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3"/>
        <v>20</v>
      </c>
      <c r="O36" s="749">
        <f t="shared" si="4"/>
        <v>2041</v>
      </c>
      <c r="P36" s="739">
        <f t="shared" si="2"/>
        <v>2525089.3924112222</v>
      </c>
      <c r="Q36" s="730">
        <f t="shared" si="5"/>
        <v>-88312.475039062294</v>
      </c>
      <c r="R36" s="730">
        <f t="shared" si="6"/>
        <v>140871.76358423464</v>
      </c>
      <c r="S36" s="730">
        <f t="shared" si="7"/>
        <v>2409998.7098250985</v>
      </c>
      <c r="T36" s="730">
        <f t="shared" si="8"/>
        <v>62531.394040951607</v>
      </c>
      <c r="U36" s="724">
        <f>SUM(Q33:T36)/4</f>
        <v>2448304.480908995</v>
      </c>
      <c r="V36" s="730">
        <f>SUM(Q33:Q36)/4</f>
        <v>-85022.558170069009</v>
      </c>
      <c r="W36" s="730">
        <f>SUM(R33:R36)/4</f>
        <v>135655.28293537669</v>
      </c>
      <c r="X36" s="730">
        <f>SUM(S33:S36)/4</f>
        <v>2337455.8992881961</v>
      </c>
      <c r="Y36" s="730">
        <f>SUM(T33:T36)/4</f>
        <v>60215.856855490827</v>
      </c>
      <c r="Z36" s="742">
        <f>SUM(Q36:T36)-P36</f>
        <v>0</v>
      </c>
    </row>
    <row r="37" spans="13:26" x14ac:dyDescent="0.2">
      <c r="M37" s="614"/>
      <c r="N37" s="748">
        <f t="shared" si="3"/>
        <v>21</v>
      </c>
      <c r="O37" s="749">
        <f t="shared" si="4"/>
        <v>2042</v>
      </c>
      <c r="P37" s="739">
        <f t="shared" si="2"/>
        <v>2578079.9703506692</v>
      </c>
      <c r="Q37" s="730">
        <f t="shared" si="5"/>
        <v>-90600.876776129371</v>
      </c>
      <c r="R37" s="730">
        <f t="shared" si="6"/>
        <v>144499.29891746002</v>
      </c>
      <c r="S37" s="730">
        <f t="shared" si="7"/>
        <v>2460039.9319666624</v>
      </c>
      <c r="T37" s="730">
        <f t="shared" si="8"/>
        <v>64141.616242675904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3"/>
        <v>22</v>
      </c>
      <c r="O38" s="749">
        <f t="shared" si="4"/>
        <v>2043</v>
      </c>
      <c r="P38" s="739">
        <f t="shared" si="2"/>
        <v>2632185.1815865105</v>
      </c>
      <c r="Q38" s="730">
        <f t="shared" si="5"/>
        <v>-92948.576845712843</v>
      </c>
      <c r="R38" s="730">
        <f t="shared" si="6"/>
        <v>148220.24553665917</v>
      </c>
      <c r="S38" s="730">
        <f t="shared" si="7"/>
        <v>2511120.2102302122</v>
      </c>
      <c r="T38" s="730">
        <f t="shared" si="8"/>
        <v>65793.302665351803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3"/>
        <v>23</v>
      </c>
      <c r="O39" s="749">
        <f t="shared" si="4"/>
        <v>2044</v>
      </c>
      <c r="P39" s="739">
        <f t="shared" si="2"/>
        <v>2687428.537640701</v>
      </c>
      <c r="Q39" s="730">
        <f t="shared" si="5"/>
        <v>-95357.111819028432</v>
      </c>
      <c r="R39" s="730">
        <f t="shared" si="6"/>
        <v>152037.00884041429</v>
      </c>
      <c r="S39" s="730">
        <f t="shared" si="7"/>
        <v>2563261.1195809147</v>
      </c>
      <c r="T39" s="730">
        <f t="shared" si="8"/>
        <v>67487.5210384003</v>
      </c>
      <c r="U39" s="748"/>
      <c r="V39" s="748"/>
      <c r="W39" s="748"/>
      <c r="X39" s="748"/>
      <c r="Y39" s="748"/>
      <c r="Z39" s="739"/>
    </row>
    <row r="40" spans="13:26" x14ac:dyDescent="0.2">
      <c r="M40" s="614"/>
      <c r="N40" s="748">
        <f t="shared" si="3"/>
        <v>24</v>
      </c>
      <c r="O40" s="749">
        <f t="shared" si="4"/>
        <v>2045</v>
      </c>
      <c r="P40" s="739">
        <f t="shared" si="2"/>
        <v>0</v>
      </c>
      <c r="Q40" s="730">
        <f t="shared" si="5"/>
        <v>0</v>
      </c>
      <c r="R40" s="730">
        <f t="shared" si="6"/>
        <v>0</v>
      </c>
      <c r="S40" s="730">
        <f t="shared" si="7"/>
        <v>0</v>
      </c>
      <c r="T40" s="730">
        <f t="shared" si="8"/>
        <v>0</v>
      </c>
      <c r="U40" s="724">
        <f>SUM(Q37:T40)/4</f>
        <v>1974423.4223944703</v>
      </c>
      <c r="V40" s="730">
        <f>SUM(Q37:Q40)/4</f>
        <v>-69726.641360217662</v>
      </c>
      <c r="W40" s="730">
        <f>SUM(R37:R40)/4</f>
        <v>111189.13832363336</v>
      </c>
      <c r="X40" s="730">
        <f>SUM(S37:S40)/4</f>
        <v>1883605.3154444476</v>
      </c>
      <c r="Y40" s="730">
        <f>SUM(T37:T40)/4</f>
        <v>49355.609986607</v>
      </c>
      <c r="Z40" s="742">
        <f>SUM(Q40:T40)-P40</f>
        <v>0</v>
      </c>
    </row>
    <row r="41" spans="13:26" x14ac:dyDescent="0.2">
      <c r="M41" s="614"/>
      <c r="N41" s="748">
        <f t="shared" si="3"/>
        <v>25</v>
      </c>
      <c r="O41" s="749">
        <f t="shared" si="4"/>
        <v>2046</v>
      </c>
      <c r="P41" s="739">
        <f t="shared" si="2"/>
        <v>0</v>
      </c>
      <c r="Q41" s="730">
        <f t="shared" si="5"/>
        <v>0</v>
      </c>
      <c r="R41" s="730">
        <f t="shared" si="6"/>
        <v>0</v>
      </c>
      <c r="S41" s="730">
        <f t="shared" si="7"/>
        <v>0</v>
      </c>
      <c r="T41" s="730">
        <f t="shared" si="8"/>
        <v>0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si="3"/>
        <v>26</v>
      </c>
      <c r="O42" s="749">
        <f t="shared" si="4"/>
        <v>2047</v>
      </c>
      <c r="P42" s="739">
        <f t="shared" si="2"/>
        <v>0</v>
      </c>
      <c r="Q42" s="730">
        <f t="shared" si="5"/>
        <v>0</v>
      </c>
      <c r="R42" s="730">
        <f t="shared" si="6"/>
        <v>0</v>
      </c>
      <c r="S42" s="730">
        <f t="shared" si="7"/>
        <v>0</v>
      </c>
      <c r="T42" s="730">
        <f t="shared" si="8"/>
        <v>0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si="3"/>
        <v>27</v>
      </c>
      <c r="O43" s="749">
        <f t="shared" si="4"/>
        <v>2048</v>
      </c>
      <c r="P43" s="739">
        <f t="shared" si="2"/>
        <v>0</v>
      </c>
      <c r="Q43" s="730">
        <f t="shared" si="5"/>
        <v>0</v>
      </c>
      <c r="R43" s="730">
        <f t="shared" si="6"/>
        <v>0</v>
      </c>
      <c r="S43" s="730">
        <f t="shared" si="7"/>
        <v>0</v>
      </c>
      <c r="T43" s="730">
        <f t="shared" si="8"/>
        <v>0</v>
      </c>
      <c r="U43" s="748"/>
      <c r="V43" s="748"/>
      <c r="W43" s="748"/>
      <c r="X43" s="748"/>
      <c r="Y43" s="748"/>
      <c r="Z43" s="739"/>
    </row>
    <row r="44" spans="13:26" x14ac:dyDescent="0.2">
      <c r="M44" s="614"/>
      <c r="N44" s="748">
        <f t="shared" si="3"/>
        <v>28</v>
      </c>
      <c r="O44" s="749">
        <f t="shared" si="4"/>
        <v>2049</v>
      </c>
      <c r="P44" s="739">
        <f t="shared" si="2"/>
        <v>0</v>
      </c>
      <c r="Q44" s="730">
        <f t="shared" si="5"/>
        <v>0</v>
      </c>
      <c r="R44" s="730">
        <f t="shared" si="6"/>
        <v>0</v>
      </c>
      <c r="S44" s="730">
        <f t="shared" si="7"/>
        <v>0</v>
      </c>
      <c r="T44" s="730">
        <f t="shared" si="8"/>
        <v>0</v>
      </c>
      <c r="U44" s="724">
        <f>SUM(Q41:T44)/4</f>
        <v>0</v>
      </c>
      <c r="V44" s="730">
        <f>SUM(Q41:Q44)/4</f>
        <v>0</v>
      </c>
      <c r="W44" s="730">
        <f>SUM(R41:R44)/4</f>
        <v>0</v>
      </c>
      <c r="X44" s="730">
        <f>SUM(S41:S44)/4</f>
        <v>0</v>
      </c>
      <c r="Y44" s="730">
        <f>SUM(T41:T44)/4</f>
        <v>0</v>
      </c>
      <c r="Z44" s="742">
        <f>SUM(Q44:T44)-P44</f>
        <v>0</v>
      </c>
    </row>
    <row r="45" spans="13:26" x14ac:dyDescent="0.2">
      <c r="M45" s="614"/>
      <c r="N45" s="748"/>
      <c r="O45" s="615" t="s">
        <v>18</v>
      </c>
      <c r="P45" s="615" t="s">
        <v>18</v>
      </c>
      <c r="Q45" s="615" t="s">
        <v>18</v>
      </c>
      <c r="R45" s="615" t="s">
        <v>18</v>
      </c>
      <c r="S45" s="615" t="s">
        <v>18</v>
      </c>
      <c r="T45" s="615" t="s">
        <v>18</v>
      </c>
      <c r="U45" s="724"/>
      <c r="V45" s="724"/>
      <c r="W45" s="724"/>
      <c r="X45" s="724"/>
      <c r="Y45" s="724"/>
      <c r="Z45" s="614"/>
    </row>
    <row r="46" spans="13:26" x14ac:dyDescent="0.2">
      <c r="M46" s="614"/>
      <c r="O46" s="605" t="s">
        <v>111</v>
      </c>
      <c r="P46" s="726">
        <f>SUM(Q46:T46)</f>
        <v>49657169.305404477</v>
      </c>
      <c r="Q46" s="724">
        <f>SUM(Q$17:Q$44)</f>
        <v>-1679199.263583289</v>
      </c>
      <c r="R46" s="724">
        <f>SUM(R$17:R$44)</f>
        <v>2681489.3961952049</v>
      </c>
      <c r="S46" s="724">
        <f>SUM(S$17:S$44)</f>
        <v>47464596.139600798</v>
      </c>
      <c r="T46" s="724">
        <f>SUM(T$17:T$44)</f>
        <v>1190283.0331917631</v>
      </c>
      <c r="U46" s="730"/>
      <c r="V46" s="724"/>
      <c r="W46" s="724"/>
      <c r="X46" s="724"/>
      <c r="Y46" s="724"/>
      <c r="Z46" s="614"/>
    </row>
    <row r="47" spans="13:26" x14ac:dyDescent="0.2">
      <c r="M47" s="614"/>
      <c r="N47" s="614"/>
      <c r="O47" s="614"/>
      <c r="P47" s="742">
        <f>P46-P$10</f>
        <v>0</v>
      </c>
      <c r="Q47" s="742">
        <f t="shared" ref="Q47:T47" si="9">Q46-Q$10</f>
        <v>0</v>
      </c>
      <c r="R47" s="742">
        <f t="shared" si="9"/>
        <v>0</v>
      </c>
      <c r="S47" s="742">
        <f t="shared" si="9"/>
        <v>0</v>
      </c>
      <c r="T47" s="742">
        <f t="shared" si="9"/>
        <v>0</v>
      </c>
      <c r="U47" s="742">
        <f>SUM(Q46:T46)-P$10</f>
        <v>0</v>
      </c>
      <c r="V47" s="614"/>
      <c r="W47" s="614"/>
      <c r="X47" s="614"/>
      <c r="Y47" s="614"/>
      <c r="Z47" s="614"/>
    </row>
    <row r="48" spans="13:26" x14ac:dyDescent="0.2">
      <c r="M48" s="614"/>
      <c r="O48" s="719" t="s">
        <v>112</v>
      </c>
      <c r="P48" s="752">
        <f>$P$13</f>
        <v>2.106177165186196E-2</v>
      </c>
      <c r="Z48" s="614"/>
    </row>
    <row r="49" spans="13:26" x14ac:dyDescent="0.2">
      <c r="M49" s="614"/>
      <c r="O49" s="720" t="s">
        <v>113</v>
      </c>
      <c r="P49" s="752">
        <f>((1+P48)^(1/12))-1</f>
        <v>1.7384291924338324E-3</v>
      </c>
      <c r="Z49" s="614"/>
    </row>
    <row r="50" spans="13:26" x14ac:dyDescent="0.2">
      <c r="M50" s="614"/>
      <c r="O50" s="720" t="s">
        <v>20</v>
      </c>
      <c r="P50" s="726">
        <f>P10</f>
        <v>49657169.305404507</v>
      </c>
      <c r="Z50" s="614"/>
    </row>
    <row r="51" spans="13:26" x14ac:dyDescent="0.2">
      <c r="M51" s="614"/>
      <c r="O51" s="720" t="s">
        <v>21</v>
      </c>
      <c r="P51" s="724">
        <f>P50/(1+P49)^P52</f>
        <v>30745784.391648136</v>
      </c>
      <c r="Z51" s="614"/>
    </row>
    <row r="52" spans="13:26" x14ac:dyDescent="0.2">
      <c r="M52" s="614"/>
      <c r="O52" s="720" t="s">
        <v>114</v>
      </c>
      <c r="P52" s="730">
        <f>$P$12*12</f>
        <v>276</v>
      </c>
      <c r="Q52" s="753"/>
      <c r="Z52" s="614"/>
    </row>
    <row r="53" spans="13:26" x14ac:dyDescent="0.2">
      <c r="M53" s="614"/>
      <c r="O53" s="720" t="s">
        <v>115</v>
      </c>
      <c r="P53" s="724">
        <f>PMT(P49,P52,-P51)</f>
        <v>140346.37781924338</v>
      </c>
      <c r="Z53" s="614"/>
    </row>
    <row r="54" spans="13:26" x14ac:dyDescent="0.2">
      <c r="M54" s="614"/>
      <c r="N54" s="615"/>
      <c r="O54" s="615" t="s">
        <v>18</v>
      </c>
      <c r="P54" s="615" t="s">
        <v>18</v>
      </c>
      <c r="Q54" s="615" t="s">
        <v>18</v>
      </c>
      <c r="R54" s="615" t="s">
        <v>18</v>
      </c>
      <c r="Z54" s="614"/>
    </row>
    <row r="55" spans="13:26" x14ac:dyDescent="0.2">
      <c r="M55" s="614"/>
      <c r="N55" s="748">
        <v>1</v>
      </c>
      <c r="O55" s="730">
        <v>0</v>
      </c>
      <c r="P55" s="730">
        <f>P53</f>
        <v>140346.37781924338</v>
      </c>
      <c r="Q55" s="730">
        <f>O55*$P$49</f>
        <v>0</v>
      </c>
      <c r="R55" s="730">
        <f>O55+P55+Q55</f>
        <v>140346.37781924338</v>
      </c>
      <c r="Z55" s="614"/>
    </row>
    <row r="56" spans="13:26" x14ac:dyDescent="0.2">
      <c r="M56" s="614"/>
      <c r="N56" s="748">
        <f>N55+1</f>
        <v>2</v>
      </c>
      <c r="O56" s="730">
        <f t="shared" ref="O56" si="10">R55</f>
        <v>140346.37781924338</v>
      </c>
      <c r="P56" s="730">
        <f>P55</f>
        <v>140346.37781924338</v>
      </c>
      <c r="Q56" s="730">
        <f t="shared" ref="Q56" si="11">O56*$P$49</f>
        <v>243.98224025332081</v>
      </c>
      <c r="R56" s="730">
        <f t="shared" ref="R56" si="12">O56+P56+Q56</f>
        <v>280936.73787874007</v>
      </c>
      <c r="Z56" s="614"/>
    </row>
    <row r="57" spans="13:26" x14ac:dyDescent="0.2">
      <c r="M57" s="614"/>
      <c r="N57" s="748">
        <f t="shared" ref="N57:N120" si="13">N56+1</f>
        <v>3</v>
      </c>
      <c r="O57" s="730">
        <f t="shared" ref="O57:O120" si="14">R56</f>
        <v>280936.73787874007</v>
      </c>
      <c r="P57" s="730">
        <f t="shared" ref="P57:P120" si="15">P56</f>
        <v>140346.37781924338</v>
      </c>
      <c r="Q57" s="730">
        <f t="shared" ref="Q57:Q120" si="16">O57*$P$49</f>
        <v>488.38862635553335</v>
      </c>
      <c r="R57" s="730">
        <f t="shared" ref="R57:R120" si="17">O57+P57+Q57</f>
        <v>421771.50432433898</v>
      </c>
      <c r="Z57" s="614"/>
    </row>
    <row r="58" spans="13:26" x14ac:dyDescent="0.2">
      <c r="M58" s="614"/>
      <c r="N58" s="748">
        <f t="shared" si="13"/>
        <v>4</v>
      </c>
      <c r="O58" s="730">
        <f t="shared" si="14"/>
        <v>421771.50432433898</v>
      </c>
      <c r="P58" s="730">
        <f t="shared" si="15"/>
        <v>140346.37781924338</v>
      </c>
      <c r="Q58" s="730">
        <f t="shared" si="16"/>
        <v>733.21989565416322</v>
      </c>
      <c r="R58" s="730">
        <f t="shared" si="17"/>
        <v>562851.10203923646</v>
      </c>
      <c r="Z58" s="614"/>
    </row>
    <row r="59" spans="13:26" x14ac:dyDescent="0.2">
      <c r="M59" s="614"/>
      <c r="N59" s="748">
        <f t="shared" si="13"/>
        <v>5</v>
      </c>
      <c r="O59" s="730">
        <f t="shared" si="14"/>
        <v>562851.10203923646</v>
      </c>
      <c r="P59" s="730">
        <f t="shared" si="15"/>
        <v>140346.37781924338</v>
      </c>
      <c r="Q59" s="730">
        <f t="shared" si="16"/>
        <v>978.47678677856243</v>
      </c>
      <c r="R59" s="730">
        <f t="shared" si="17"/>
        <v>704175.95664525835</v>
      </c>
      <c r="Z59" s="614"/>
    </row>
    <row r="60" spans="13:26" x14ac:dyDescent="0.2">
      <c r="M60" s="614"/>
      <c r="N60" s="748">
        <f t="shared" si="13"/>
        <v>6</v>
      </c>
      <c r="O60" s="730">
        <f t="shared" si="14"/>
        <v>704175.95664525835</v>
      </c>
      <c r="P60" s="730">
        <f t="shared" si="15"/>
        <v>140346.37781924338</v>
      </c>
      <c r="Q60" s="730">
        <f t="shared" si="16"/>
        <v>1224.1600396421379</v>
      </c>
      <c r="R60" s="730">
        <f t="shared" si="17"/>
        <v>845746.49450414383</v>
      </c>
      <c r="Z60" s="614"/>
    </row>
    <row r="61" spans="13:26" x14ac:dyDescent="0.2">
      <c r="M61" s="614"/>
      <c r="N61" s="748">
        <f t="shared" si="13"/>
        <v>7</v>
      </c>
      <c r="O61" s="730">
        <f t="shared" si="14"/>
        <v>845746.49450414383</v>
      </c>
      <c r="P61" s="730">
        <f t="shared" si="15"/>
        <v>140346.37781924338</v>
      </c>
      <c r="Q61" s="730">
        <f t="shared" si="16"/>
        <v>1470.2703954445835</v>
      </c>
      <c r="R61" s="730">
        <f t="shared" si="17"/>
        <v>987563.14271883178</v>
      </c>
      <c r="Z61" s="614"/>
    </row>
    <row r="62" spans="13:26" x14ac:dyDescent="0.2">
      <c r="M62" s="614"/>
      <c r="N62" s="748">
        <f t="shared" si="13"/>
        <v>8</v>
      </c>
      <c r="O62" s="730">
        <f t="shared" si="14"/>
        <v>987563.14271883178</v>
      </c>
      <c r="P62" s="730">
        <f t="shared" si="15"/>
        <v>140346.37781924338</v>
      </c>
      <c r="Q62" s="730">
        <f t="shared" si="16"/>
        <v>1716.8085966741164</v>
      </c>
      <c r="R62" s="730">
        <f t="shared" si="17"/>
        <v>1129626.3291347492</v>
      </c>
      <c r="Z62" s="614"/>
    </row>
    <row r="63" spans="13:26" x14ac:dyDescent="0.2">
      <c r="M63" s="614"/>
      <c r="N63" s="748">
        <f t="shared" si="13"/>
        <v>9</v>
      </c>
      <c r="O63" s="730">
        <f t="shared" si="14"/>
        <v>1129626.3291347492</v>
      </c>
      <c r="P63" s="730">
        <f t="shared" si="15"/>
        <v>140346.37781924338</v>
      </c>
      <c r="Q63" s="730">
        <f t="shared" si="16"/>
        <v>1963.7753871097168</v>
      </c>
      <c r="R63" s="730">
        <f t="shared" si="17"/>
        <v>1271936.4823411023</v>
      </c>
      <c r="Z63" s="614"/>
    </row>
    <row r="64" spans="13:26" x14ac:dyDescent="0.2">
      <c r="M64" s="614"/>
      <c r="N64" s="748">
        <f t="shared" si="13"/>
        <v>10</v>
      </c>
      <c r="O64" s="730">
        <f t="shared" si="14"/>
        <v>1271936.4823411023</v>
      </c>
      <c r="P64" s="730">
        <f t="shared" si="15"/>
        <v>140346.37781924338</v>
      </c>
      <c r="Q64" s="730">
        <f t="shared" si="16"/>
        <v>2211.1715118233719</v>
      </c>
      <c r="R64" s="730">
        <f t="shared" si="17"/>
        <v>1414494.031672169</v>
      </c>
      <c r="Z64" s="614"/>
    </row>
    <row r="65" spans="13:26" x14ac:dyDescent="0.2">
      <c r="M65" s="614"/>
      <c r="N65" s="748">
        <f t="shared" si="13"/>
        <v>11</v>
      </c>
      <c r="O65" s="730">
        <f t="shared" si="14"/>
        <v>1414494.031672169</v>
      </c>
      <c r="P65" s="730">
        <f t="shared" si="15"/>
        <v>140346.37781924338</v>
      </c>
      <c r="Q65" s="730">
        <f t="shared" si="16"/>
        <v>2458.9977171823243</v>
      </c>
      <c r="R65" s="730">
        <f t="shared" si="17"/>
        <v>1557299.4072085947</v>
      </c>
      <c r="Z65" s="614"/>
    </row>
    <row r="66" spans="13:26" x14ac:dyDescent="0.2">
      <c r="M66" s="614"/>
      <c r="N66" s="748">
        <f t="shared" si="13"/>
        <v>12</v>
      </c>
      <c r="O66" s="730">
        <f t="shared" si="14"/>
        <v>1557299.4072085947</v>
      </c>
      <c r="P66" s="730">
        <f t="shared" si="15"/>
        <v>140346.37781924338</v>
      </c>
      <c r="Q66" s="730">
        <f t="shared" si="16"/>
        <v>2707.2547508513235</v>
      </c>
      <c r="R66" s="730">
        <f t="shared" si="17"/>
        <v>1700353.0397786894</v>
      </c>
      <c r="Z66" s="614"/>
    </row>
    <row r="67" spans="13:26" x14ac:dyDescent="0.2">
      <c r="M67" s="614"/>
      <c r="N67" s="748">
        <f t="shared" si="13"/>
        <v>13</v>
      </c>
      <c r="O67" s="730">
        <f t="shared" si="14"/>
        <v>1700353.0397786894</v>
      </c>
      <c r="P67" s="730">
        <f t="shared" si="15"/>
        <v>140346.37781924338</v>
      </c>
      <c r="Q67" s="730">
        <f t="shared" si="16"/>
        <v>2955.9433617948789</v>
      </c>
      <c r="R67" s="730">
        <f t="shared" si="17"/>
        <v>1843655.3609597275</v>
      </c>
      <c r="Z67" s="614"/>
    </row>
    <row r="68" spans="13:26" x14ac:dyDescent="0.2">
      <c r="M68" s="614"/>
      <c r="N68" s="748">
        <f t="shared" si="13"/>
        <v>14</v>
      </c>
      <c r="O68" s="730">
        <f t="shared" si="14"/>
        <v>1843655.3609597275</v>
      </c>
      <c r="P68" s="730">
        <f t="shared" si="15"/>
        <v>140346.37781924338</v>
      </c>
      <c r="Q68" s="730">
        <f t="shared" si="16"/>
        <v>3205.064300279525</v>
      </c>
      <c r="R68" s="730">
        <f t="shared" si="17"/>
        <v>1987206.8030792505</v>
      </c>
      <c r="Z68" s="614"/>
    </row>
    <row r="69" spans="13:26" x14ac:dyDescent="0.2">
      <c r="M69" s="614"/>
      <c r="N69" s="748">
        <f t="shared" si="13"/>
        <v>15</v>
      </c>
      <c r="O69" s="730">
        <f t="shared" si="14"/>
        <v>1987206.8030792505</v>
      </c>
      <c r="P69" s="730">
        <f t="shared" si="15"/>
        <v>140346.37781924338</v>
      </c>
      <c r="Q69" s="730">
        <f t="shared" si="16"/>
        <v>3454.6183178760793</v>
      </c>
      <c r="R69" s="730">
        <f t="shared" si="17"/>
        <v>2131007.7992163701</v>
      </c>
      <c r="Z69" s="614"/>
    </row>
    <row r="70" spans="13:26" x14ac:dyDescent="0.2">
      <c r="M70" s="614"/>
      <c r="N70" s="748">
        <f t="shared" si="13"/>
        <v>16</v>
      </c>
      <c r="O70" s="730">
        <f t="shared" si="14"/>
        <v>2131007.7992163701</v>
      </c>
      <c r="P70" s="730">
        <f t="shared" si="15"/>
        <v>140346.37781924338</v>
      </c>
      <c r="Q70" s="730">
        <f t="shared" si="16"/>
        <v>3704.6061674619127</v>
      </c>
      <c r="R70" s="730">
        <f t="shared" si="17"/>
        <v>2275058.7832030752</v>
      </c>
      <c r="Z70" s="614"/>
    </row>
    <row r="71" spans="13:26" x14ac:dyDescent="0.2">
      <c r="M71" s="614"/>
      <c r="N71" s="748">
        <f t="shared" si="13"/>
        <v>17</v>
      </c>
      <c r="O71" s="730">
        <f t="shared" si="14"/>
        <v>2275058.7832030752</v>
      </c>
      <c r="P71" s="730">
        <f t="shared" si="15"/>
        <v>140346.37781924338</v>
      </c>
      <c r="Q71" s="730">
        <f t="shared" si="16"/>
        <v>3955.0286032232193</v>
      </c>
      <c r="R71" s="730">
        <f t="shared" si="17"/>
        <v>2419360.1896255417</v>
      </c>
      <c r="Z71" s="614"/>
    </row>
    <row r="72" spans="13:26" x14ac:dyDescent="0.2">
      <c r="M72" s="614"/>
      <c r="N72" s="748">
        <f t="shared" si="13"/>
        <v>18</v>
      </c>
      <c r="O72" s="730">
        <f t="shared" si="14"/>
        <v>2419360.1896255417</v>
      </c>
      <c r="P72" s="730">
        <f t="shared" si="15"/>
        <v>140346.37781924338</v>
      </c>
      <c r="Q72" s="730">
        <f t="shared" si="16"/>
        <v>4205.8863806572945</v>
      </c>
      <c r="R72" s="730">
        <f t="shared" si="17"/>
        <v>2563912.4538254421</v>
      </c>
      <c r="Z72" s="614"/>
    </row>
    <row r="73" spans="13:26" x14ac:dyDescent="0.2">
      <c r="M73" s="614"/>
      <c r="N73" s="748">
        <f t="shared" si="13"/>
        <v>19</v>
      </c>
      <c r="O73" s="730">
        <f t="shared" si="14"/>
        <v>2563912.4538254421</v>
      </c>
      <c r="P73" s="730">
        <f t="shared" si="15"/>
        <v>140346.37781924338</v>
      </c>
      <c r="Q73" s="730">
        <f t="shared" si="16"/>
        <v>4457.1802565748094</v>
      </c>
      <c r="R73" s="730">
        <f t="shared" si="17"/>
        <v>2708716.0119012604</v>
      </c>
      <c r="Z73" s="614"/>
    </row>
    <row r="74" spans="13:26" x14ac:dyDescent="0.2">
      <c r="M74" s="614"/>
      <c r="N74" s="748">
        <f t="shared" si="13"/>
        <v>20</v>
      </c>
      <c r="O74" s="730">
        <f t="shared" si="14"/>
        <v>2708716.0119012604</v>
      </c>
      <c r="P74" s="730">
        <f t="shared" si="15"/>
        <v>140346.37781924338</v>
      </c>
      <c r="Q74" s="730">
        <f t="shared" si="16"/>
        <v>4708.9109891020989</v>
      </c>
      <c r="R74" s="730">
        <f t="shared" si="17"/>
        <v>2853771.3007096057</v>
      </c>
      <c r="Z74" s="614"/>
    </row>
    <row r="75" spans="13:26" x14ac:dyDescent="0.2">
      <c r="M75" s="614"/>
      <c r="N75" s="748">
        <f t="shared" si="13"/>
        <v>21</v>
      </c>
      <c r="O75" s="730">
        <f t="shared" si="14"/>
        <v>2853771.3007096057</v>
      </c>
      <c r="P75" s="730">
        <f t="shared" si="15"/>
        <v>140346.37781924338</v>
      </c>
      <c r="Q75" s="730">
        <f t="shared" si="16"/>
        <v>4961.0793376834472</v>
      </c>
      <c r="R75" s="730">
        <f t="shared" si="17"/>
        <v>2999078.7578665325</v>
      </c>
      <c r="Z75" s="614"/>
    </row>
    <row r="76" spans="13:26" x14ac:dyDescent="0.2">
      <c r="M76" s="614"/>
      <c r="N76" s="748">
        <f t="shared" si="13"/>
        <v>22</v>
      </c>
      <c r="O76" s="730">
        <f t="shared" si="14"/>
        <v>2999078.7578665325</v>
      </c>
      <c r="P76" s="730">
        <f t="shared" si="15"/>
        <v>140346.37781924338</v>
      </c>
      <c r="Q76" s="730">
        <f t="shared" si="16"/>
        <v>5213.6860630833771</v>
      </c>
      <c r="R76" s="730">
        <f t="shared" si="17"/>
        <v>3144638.8217488592</v>
      </c>
      <c r="Z76" s="614"/>
    </row>
    <row r="77" spans="13:26" x14ac:dyDescent="0.2">
      <c r="M77" s="614"/>
      <c r="N77" s="748">
        <f t="shared" si="13"/>
        <v>23</v>
      </c>
      <c r="O77" s="730">
        <f t="shared" si="14"/>
        <v>3144638.8217488592</v>
      </c>
      <c r="P77" s="730">
        <f t="shared" si="15"/>
        <v>140346.37781924338</v>
      </c>
      <c r="Q77" s="730">
        <f t="shared" si="16"/>
        <v>5466.731927388948</v>
      </c>
      <c r="R77" s="730">
        <f t="shared" si="17"/>
        <v>3290451.9314954914</v>
      </c>
      <c r="Z77" s="614"/>
    </row>
    <row r="78" spans="13:26" x14ac:dyDescent="0.2">
      <c r="M78" s="614"/>
      <c r="N78" s="748">
        <f t="shared" si="13"/>
        <v>24</v>
      </c>
      <c r="O78" s="730">
        <f t="shared" si="14"/>
        <v>3290451.9314954914</v>
      </c>
      <c r="P78" s="730">
        <f t="shared" si="15"/>
        <v>140346.37781924338</v>
      </c>
      <c r="Q78" s="730">
        <f t="shared" si="16"/>
        <v>5720.2176940120517</v>
      </c>
      <c r="R78" s="730">
        <f t="shared" si="17"/>
        <v>3436518.5270087468</v>
      </c>
      <c r="Z78" s="614"/>
    </row>
    <row r="79" spans="13:26" x14ac:dyDescent="0.2">
      <c r="M79" s="614"/>
      <c r="N79" s="748">
        <f t="shared" si="13"/>
        <v>25</v>
      </c>
      <c r="O79" s="730">
        <f t="shared" si="14"/>
        <v>3436518.5270087468</v>
      </c>
      <c r="P79" s="730">
        <f t="shared" si="15"/>
        <v>140346.37781924338</v>
      </c>
      <c r="Q79" s="730">
        <f t="shared" si="16"/>
        <v>5974.1441276917194</v>
      </c>
      <c r="R79" s="730">
        <f t="shared" si="17"/>
        <v>3582839.0489556817</v>
      </c>
      <c r="Z79" s="614"/>
    </row>
    <row r="80" spans="13:26" x14ac:dyDescent="0.2">
      <c r="M80" s="614"/>
      <c r="N80" s="748">
        <f t="shared" si="13"/>
        <v>26</v>
      </c>
      <c r="O80" s="730">
        <f t="shared" si="14"/>
        <v>3582839.0489556817</v>
      </c>
      <c r="P80" s="730">
        <f t="shared" si="15"/>
        <v>140346.37781924338</v>
      </c>
      <c r="Q80" s="730">
        <f t="shared" si="16"/>
        <v>6228.5119944964263</v>
      </c>
      <c r="R80" s="730">
        <f t="shared" si="17"/>
        <v>3729413.9387694215</v>
      </c>
      <c r="Z80" s="614"/>
    </row>
    <row r="81" spans="13:26" x14ac:dyDescent="0.2">
      <c r="M81" s="614"/>
      <c r="N81" s="748">
        <f t="shared" si="13"/>
        <v>27</v>
      </c>
      <c r="O81" s="730">
        <f t="shared" si="14"/>
        <v>3729413.9387694215</v>
      </c>
      <c r="P81" s="730">
        <f t="shared" si="15"/>
        <v>140346.37781924338</v>
      </c>
      <c r="Q81" s="730">
        <f t="shared" si="16"/>
        <v>6483.322061826404</v>
      </c>
      <c r="R81" s="730">
        <f t="shared" si="17"/>
        <v>3876243.6386504914</v>
      </c>
      <c r="Z81" s="614"/>
    </row>
    <row r="82" spans="13:26" x14ac:dyDescent="0.2">
      <c r="M82" s="614"/>
      <c r="N82" s="748">
        <f t="shared" si="13"/>
        <v>28</v>
      </c>
      <c r="O82" s="730">
        <f t="shared" si="14"/>
        <v>3876243.6386504914</v>
      </c>
      <c r="P82" s="730">
        <f t="shared" si="15"/>
        <v>140346.37781924338</v>
      </c>
      <c r="Q82" s="730">
        <f t="shared" si="16"/>
        <v>6738.575098415954</v>
      </c>
      <c r="R82" s="730">
        <f t="shared" si="17"/>
        <v>4023328.5915681506</v>
      </c>
      <c r="Z82" s="614"/>
    </row>
    <row r="83" spans="13:26" x14ac:dyDescent="0.2">
      <c r="M83" s="614"/>
      <c r="N83" s="748">
        <f t="shared" si="13"/>
        <v>29</v>
      </c>
      <c r="O83" s="730">
        <f t="shared" si="14"/>
        <v>4023328.5915681506</v>
      </c>
      <c r="P83" s="730">
        <f t="shared" si="15"/>
        <v>140346.37781924338</v>
      </c>
      <c r="Q83" s="730">
        <f t="shared" si="16"/>
        <v>6994.2718743357682</v>
      </c>
      <c r="R83" s="730">
        <f t="shared" si="17"/>
        <v>4170669.2412617295</v>
      </c>
      <c r="Z83" s="614"/>
    </row>
    <row r="84" spans="13:26" x14ac:dyDescent="0.2">
      <c r="M84" s="614"/>
      <c r="N84" s="748">
        <f t="shared" si="13"/>
        <v>30</v>
      </c>
      <c r="O84" s="730">
        <f t="shared" si="14"/>
        <v>4170669.2412617295</v>
      </c>
      <c r="P84" s="730">
        <f t="shared" si="15"/>
        <v>140346.37781924338</v>
      </c>
      <c r="Q84" s="730">
        <f t="shared" si="16"/>
        <v>7250.4131609952528</v>
      </c>
      <c r="R84" s="730">
        <f t="shared" si="17"/>
        <v>4318266.0322419684</v>
      </c>
      <c r="Z84" s="614"/>
    </row>
    <row r="85" spans="13:26" x14ac:dyDescent="0.2">
      <c r="M85" s="614"/>
      <c r="N85" s="748">
        <f t="shared" si="13"/>
        <v>31</v>
      </c>
      <c r="O85" s="730">
        <f t="shared" si="14"/>
        <v>4318266.0322419684</v>
      </c>
      <c r="P85" s="730">
        <f t="shared" si="15"/>
        <v>140346.37781924338</v>
      </c>
      <c r="Q85" s="730">
        <f t="shared" si="16"/>
        <v>7506.9997311448551</v>
      </c>
      <c r="R85" s="730">
        <f t="shared" si="17"/>
        <v>4466119.4097923571</v>
      </c>
      <c r="Z85" s="614"/>
    </row>
    <row r="86" spans="13:26" x14ac:dyDescent="0.2">
      <c r="M86" s="614"/>
      <c r="N86" s="748">
        <f t="shared" si="13"/>
        <v>32</v>
      </c>
      <c r="O86" s="730">
        <f t="shared" si="14"/>
        <v>4466119.4097923571</v>
      </c>
      <c r="P86" s="730">
        <f t="shared" si="15"/>
        <v>140346.37781924338</v>
      </c>
      <c r="Q86" s="730">
        <f t="shared" si="16"/>
        <v>7764.0323588783913</v>
      </c>
      <c r="R86" s="730">
        <f t="shared" si="17"/>
        <v>4614229.8199704792</v>
      </c>
      <c r="Z86" s="614"/>
    </row>
    <row r="87" spans="13:26" x14ac:dyDescent="0.2">
      <c r="M87" s="614"/>
      <c r="N87" s="748">
        <f t="shared" si="13"/>
        <v>33</v>
      </c>
      <c r="O87" s="730">
        <f t="shared" si="14"/>
        <v>4614229.8199704792</v>
      </c>
      <c r="P87" s="730">
        <f t="shared" si="15"/>
        <v>140346.37781924338</v>
      </c>
      <c r="Q87" s="730">
        <f t="shared" si="16"/>
        <v>8021.5118196353878</v>
      </c>
      <c r="R87" s="730">
        <f t="shared" si="17"/>
        <v>4762597.7096093586</v>
      </c>
      <c r="Z87" s="614"/>
    </row>
    <row r="88" spans="13:26" x14ac:dyDescent="0.2">
      <c r="M88" s="614"/>
      <c r="N88" s="748">
        <f t="shared" si="13"/>
        <v>34</v>
      </c>
      <c r="O88" s="730">
        <f t="shared" si="14"/>
        <v>4762597.7096093586</v>
      </c>
      <c r="P88" s="730">
        <f t="shared" si="15"/>
        <v>140346.37781924338</v>
      </c>
      <c r="Q88" s="730">
        <f t="shared" si="16"/>
        <v>8279.438890203417</v>
      </c>
      <c r="R88" s="730">
        <f t="shared" si="17"/>
        <v>4911223.5263188062</v>
      </c>
      <c r="Z88" s="614"/>
    </row>
    <row r="89" spans="13:26" x14ac:dyDescent="0.2">
      <c r="M89" s="614"/>
      <c r="N89" s="748">
        <f t="shared" si="13"/>
        <v>35</v>
      </c>
      <c r="O89" s="730">
        <f t="shared" si="14"/>
        <v>4911223.5263188062</v>
      </c>
      <c r="P89" s="730">
        <f t="shared" si="15"/>
        <v>140346.37781924338</v>
      </c>
      <c r="Q89" s="730">
        <f t="shared" si="16"/>
        <v>8537.8143487204416</v>
      </c>
      <c r="R89" s="730">
        <f t="shared" si="17"/>
        <v>5060107.7184867701</v>
      </c>
      <c r="Z89" s="614"/>
    </row>
    <row r="90" spans="13:26" x14ac:dyDescent="0.2">
      <c r="M90" s="614"/>
      <c r="N90" s="748">
        <f t="shared" si="13"/>
        <v>36</v>
      </c>
      <c r="O90" s="730">
        <f t="shared" si="14"/>
        <v>5060107.7184867701</v>
      </c>
      <c r="P90" s="730">
        <f t="shared" si="15"/>
        <v>140346.37781924338</v>
      </c>
      <c r="Q90" s="730">
        <f t="shared" si="16"/>
        <v>8796.6389746771583</v>
      </c>
      <c r="R90" s="730">
        <f t="shared" si="17"/>
        <v>5209250.7352806907</v>
      </c>
      <c r="Z90" s="614"/>
    </row>
    <row r="91" spans="13:26" x14ac:dyDescent="0.2">
      <c r="M91" s="614"/>
      <c r="N91" s="748">
        <f t="shared" si="13"/>
        <v>37</v>
      </c>
      <c r="O91" s="730">
        <f t="shared" si="14"/>
        <v>5209250.7352806907</v>
      </c>
      <c r="P91" s="730">
        <f t="shared" si="15"/>
        <v>140346.37781924338</v>
      </c>
      <c r="Q91" s="730">
        <f t="shared" si="16"/>
        <v>9055.9135489193595</v>
      </c>
      <c r="R91" s="730">
        <f t="shared" si="17"/>
        <v>5358653.0266488539</v>
      </c>
      <c r="Z91" s="614"/>
    </row>
    <row r="92" spans="13:26" x14ac:dyDescent="0.2">
      <c r="M92" s="614"/>
      <c r="N92" s="748">
        <f t="shared" si="13"/>
        <v>38</v>
      </c>
      <c r="O92" s="730">
        <f t="shared" si="14"/>
        <v>5358653.0266488539</v>
      </c>
      <c r="P92" s="730">
        <f t="shared" si="15"/>
        <v>140346.37781924338</v>
      </c>
      <c r="Q92" s="730">
        <f t="shared" si="16"/>
        <v>9315.6388536502782</v>
      </c>
      <c r="R92" s="730">
        <f t="shared" si="17"/>
        <v>5508315.0433217483</v>
      </c>
      <c r="Z92" s="614"/>
    </row>
    <row r="93" spans="13:26" x14ac:dyDescent="0.2">
      <c r="M93" s="614"/>
      <c r="N93" s="748">
        <f t="shared" si="13"/>
        <v>39</v>
      </c>
      <c r="O93" s="730">
        <f t="shared" si="14"/>
        <v>5508315.0433217483</v>
      </c>
      <c r="P93" s="730">
        <f t="shared" si="15"/>
        <v>140346.37781924338</v>
      </c>
      <c r="Q93" s="730">
        <f t="shared" si="16"/>
        <v>9575.8156724329583</v>
      </c>
      <c r="R93" s="730">
        <f t="shared" si="17"/>
        <v>5658237.2368134251</v>
      </c>
      <c r="Z93" s="614"/>
    </row>
    <row r="94" spans="13:26" x14ac:dyDescent="0.2">
      <c r="M94" s="614"/>
      <c r="N94" s="748">
        <f t="shared" si="13"/>
        <v>40</v>
      </c>
      <c r="O94" s="730">
        <f t="shared" si="14"/>
        <v>5658237.2368134251</v>
      </c>
      <c r="P94" s="730">
        <f t="shared" si="15"/>
        <v>140346.37781924338</v>
      </c>
      <c r="Q94" s="730">
        <f t="shared" si="16"/>
        <v>9836.4447901926014</v>
      </c>
      <c r="R94" s="730">
        <f t="shared" si="17"/>
        <v>5808420.0594228618</v>
      </c>
      <c r="Z94" s="614"/>
    </row>
    <row r="95" spans="13:26" x14ac:dyDescent="0.2">
      <c r="M95" s="614"/>
      <c r="N95" s="748">
        <f t="shared" si="13"/>
        <v>41</v>
      </c>
      <c r="O95" s="730">
        <f t="shared" si="14"/>
        <v>5808420.0594228618</v>
      </c>
      <c r="P95" s="730">
        <f t="shared" si="15"/>
        <v>140346.37781924338</v>
      </c>
      <c r="Q95" s="730">
        <f t="shared" si="16"/>
        <v>10097.526993218959</v>
      </c>
      <c r="R95" s="730">
        <f t="shared" si="17"/>
        <v>5958863.9642353244</v>
      </c>
      <c r="Z95" s="614"/>
    </row>
    <row r="96" spans="13:26" x14ac:dyDescent="0.2">
      <c r="M96" s="614"/>
      <c r="N96" s="748">
        <f t="shared" si="13"/>
        <v>42</v>
      </c>
      <c r="O96" s="730">
        <f t="shared" si="14"/>
        <v>5958863.9642353244</v>
      </c>
      <c r="P96" s="730">
        <f t="shared" si="15"/>
        <v>140346.37781924338</v>
      </c>
      <c r="Q96" s="730">
        <f t="shared" si="16"/>
        <v>10359.06306916868</v>
      </c>
      <c r="R96" s="730">
        <f t="shared" si="17"/>
        <v>6109569.4051237367</v>
      </c>
      <c r="Z96" s="614"/>
    </row>
    <row r="97" spans="13:26" x14ac:dyDescent="0.2">
      <c r="M97" s="614"/>
      <c r="N97" s="748">
        <f t="shared" si="13"/>
        <v>43</v>
      </c>
      <c r="O97" s="730">
        <f t="shared" si="14"/>
        <v>6109569.4051237367</v>
      </c>
      <c r="P97" s="730">
        <f t="shared" si="15"/>
        <v>140346.37781924338</v>
      </c>
      <c r="Q97" s="730">
        <f t="shared" si="16"/>
        <v>10621.053807067708</v>
      </c>
      <c r="R97" s="730">
        <f t="shared" si="17"/>
        <v>6260536.8367500482</v>
      </c>
      <c r="Z97" s="614"/>
    </row>
    <row r="98" spans="13:26" x14ac:dyDescent="0.2">
      <c r="M98" s="614"/>
      <c r="N98" s="748">
        <f t="shared" si="13"/>
        <v>44</v>
      </c>
      <c r="O98" s="730">
        <f t="shared" si="14"/>
        <v>6260536.8367500482</v>
      </c>
      <c r="P98" s="730">
        <f t="shared" si="15"/>
        <v>140346.37781924338</v>
      </c>
      <c r="Q98" s="730">
        <f t="shared" si="16"/>
        <v>10883.499997313646</v>
      </c>
      <c r="R98" s="730">
        <f t="shared" si="17"/>
        <v>6411766.7145666061</v>
      </c>
      <c r="Z98" s="614"/>
    </row>
    <row r="99" spans="13:26" x14ac:dyDescent="0.2">
      <c r="M99" s="614"/>
      <c r="N99" s="748">
        <f t="shared" si="13"/>
        <v>45</v>
      </c>
      <c r="O99" s="730">
        <f t="shared" si="14"/>
        <v>6411766.7145666061</v>
      </c>
      <c r="P99" s="730">
        <f t="shared" si="15"/>
        <v>140346.37781924338</v>
      </c>
      <c r="Q99" s="730">
        <f t="shared" si="16"/>
        <v>11146.402431678152</v>
      </c>
      <c r="R99" s="730">
        <f t="shared" si="17"/>
        <v>6563259.4948175279</v>
      </c>
      <c r="Z99" s="614"/>
    </row>
    <row r="100" spans="13:26" x14ac:dyDescent="0.2">
      <c r="M100" s="614"/>
      <c r="N100" s="748">
        <f t="shared" si="13"/>
        <v>46</v>
      </c>
      <c r="O100" s="730">
        <f t="shared" si="14"/>
        <v>6563259.4948175279</v>
      </c>
      <c r="P100" s="730">
        <f t="shared" si="15"/>
        <v>140346.37781924338</v>
      </c>
      <c r="Q100" s="730">
        <f t="shared" si="16"/>
        <v>11409.761903309318</v>
      </c>
      <c r="R100" s="730">
        <f t="shared" si="17"/>
        <v>6715015.634540081</v>
      </c>
      <c r="Z100" s="614"/>
    </row>
    <row r="101" spans="13:26" x14ac:dyDescent="0.2">
      <c r="M101" s="614"/>
      <c r="N101" s="748">
        <f t="shared" si="13"/>
        <v>47</v>
      </c>
      <c r="O101" s="730">
        <f t="shared" si="14"/>
        <v>6715015.634540081</v>
      </c>
      <c r="P101" s="730">
        <f t="shared" si="15"/>
        <v>140346.37781924338</v>
      </c>
      <c r="Q101" s="730">
        <f t="shared" si="16"/>
        <v>11673.579206734072</v>
      </c>
      <c r="R101" s="730">
        <f t="shared" si="17"/>
        <v>6867035.5915660588</v>
      </c>
      <c r="Z101" s="614"/>
    </row>
    <row r="102" spans="13:26" x14ac:dyDescent="0.2">
      <c r="M102" s="614"/>
      <c r="N102" s="748">
        <f t="shared" si="13"/>
        <v>48</v>
      </c>
      <c r="O102" s="730">
        <f t="shared" si="14"/>
        <v>6867035.5915660588</v>
      </c>
      <c r="P102" s="730">
        <f t="shared" si="15"/>
        <v>140346.37781924338</v>
      </c>
      <c r="Q102" s="730">
        <f t="shared" si="16"/>
        <v>11937.855137860568</v>
      </c>
      <c r="R102" s="730">
        <f t="shared" si="17"/>
        <v>7019319.824523163</v>
      </c>
      <c r="Z102" s="614"/>
    </row>
    <row r="103" spans="13:26" x14ac:dyDescent="0.2">
      <c r="M103" s="614"/>
      <c r="N103" s="748">
        <f t="shared" si="13"/>
        <v>49</v>
      </c>
      <c r="O103" s="730">
        <f t="shared" si="14"/>
        <v>7019319.824523163</v>
      </c>
      <c r="P103" s="730">
        <f t="shared" si="15"/>
        <v>140346.37781924338</v>
      </c>
      <c r="Q103" s="730">
        <f t="shared" si="16"/>
        <v>12202.590493980593</v>
      </c>
      <c r="R103" s="730">
        <f t="shared" si="17"/>
        <v>7171868.7928363876</v>
      </c>
      <c r="Z103" s="614"/>
    </row>
    <row r="104" spans="13:26" x14ac:dyDescent="0.2">
      <c r="M104" s="614"/>
      <c r="N104" s="748">
        <f t="shared" si="13"/>
        <v>50</v>
      </c>
      <c r="O104" s="730">
        <f t="shared" si="14"/>
        <v>7171868.7928363876</v>
      </c>
      <c r="P104" s="730">
        <f t="shared" si="15"/>
        <v>140346.37781924338</v>
      </c>
      <c r="Q104" s="730">
        <f t="shared" si="16"/>
        <v>12467.786073771966</v>
      </c>
      <c r="R104" s="730">
        <f t="shared" si="17"/>
        <v>7324682.9567294037</v>
      </c>
      <c r="Z104" s="614"/>
    </row>
    <row r="105" spans="13:26" x14ac:dyDescent="0.2">
      <c r="M105" s="614"/>
      <c r="N105" s="748">
        <f t="shared" si="13"/>
        <v>51</v>
      </c>
      <c r="O105" s="730">
        <f t="shared" si="14"/>
        <v>7324682.9567294037</v>
      </c>
      <c r="P105" s="730">
        <f t="shared" si="15"/>
        <v>140346.37781924338</v>
      </c>
      <c r="Q105" s="730">
        <f t="shared" si="16"/>
        <v>12733.442677300953</v>
      </c>
      <c r="R105" s="730">
        <f t="shared" si="17"/>
        <v>7477762.7772259489</v>
      </c>
      <c r="Z105" s="614"/>
    </row>
    <row r="106" spans="13:26" x14ac:dyDescent="0.2">
      <c r="M106" s="614"/>
      <c r="N106" s="748">
        <f t="shared" si="13"/>
        <v>52</v>
      </c>
      <c r="O106" s="730">
        <f t="shared" si="14"/>
        <v>7477762.7772259489</v>
      </c>
      <c r="P106" s="730">
        <f t="shared" si="15"/>
        <v>140346.37781924338</v>
      </c>
      <c r="Q106" s="730">
        <f t="shared" si="16"/>
        <v>12999.561106024677</v>
      </c>
      <c r="R106" s="730">
        <f t="shared" si="17"/>
        <v>7631108.716151217</v>
      </c>
      <c r="Z106" s="614"/>
    </row>
    <row r="107" spans="13:26" x14ac:dyDescent="0.2">
      <c r="M107" s="614"/>
      <c r="N107" s="748">
        <f t="shared" si="13"/>
        <v>53</v>
      </c>
      <c r="O107" s="730">
        <f t="shared" si="14"/>
        <v>7631108.716151217</v>
      </c>
      <c r="P107" s="730">
        <f t="shared" si="15"/>
        <v>140346.37781924338</v>
      </c>
      <c r="Q107" s="730">
        <f t="shared" si="16"/>
        <v>13266.14216279354</v>
      </c>
      <c r="R107" s="730">
        <f t="shared" si="17"/>
        <v>7784721.2361332541</v>
      </c>
      <c r="Z107" s="614"/>
    </row>
    <row r="108" spans="13:26" x14ac:dyDescent="0.2">
      <c r="M108" s="614"/>
      <c r="N108" s="748">
        <f t="shared" si="13"/>
        <v>54</v>
      </c>
      <c r="O108" s="730">
        <f t="shared" si="14"/>
        <v>7784721.2361332541</v>
      </c>
      <c r="P108" s="730">
        <f t="shared" si="15"/>
        <v>140346.37781924338</v>
      </c>
      <c r="Q108" s="730">
        <f t="shared" si="16"/>
        <v>13533.186651853639</v>
      </c>
      <c r="R108" s="730">
        <f t="shared" si="17"/>
        <v>7938600.8006043518</v>
      </c>
      <c r="Z108" s="614"/>
    </row>
    <row r="109" spans="13:26" x14ac:dyDescent="0.2">
      <c r="M109" s="614"/>
      <c r="N109" s="748">
        <f t="shared" si="13"/>
        <v>55</v>
      </c>
      <c r="O109" s="730">
        <f t="shared" si="14"/>
        <v>7938600.8006043518</v>
      </c>
      <c r="P109" s="730">
        <f t="shared" si="15"/>
        <v>140346.37781924338</v>
      </c>
      <c r="Q109" s="730">
        <f t="shared" si="16"/>
        <v>13800.695378849199</v>
      </c>
      <c r="R109" s="730">
        <f t="shared" si="17"/>
        <v>8092747.8738024449</v>
      </c>
      <c r="Z109" s="614"/>
    </row>
    <row r="110" spans="13:26" x14ac:dyDescent="0.2">
      <c r="M110" s="614"/>
      <c r="N110" s="748">
        <f t="shared" si="13"/>
        <v>56</v>
      </c>
      <c r="O110" s="730">
        <f t="shared" si="14"/>
        <v>8092747.8738024449</v>
      </c>
      <c r="P110" s="730">
        <f t="shared" si="15"/>
        <v>140346.37781924338</v>
      </c>
      <c r="Q110" s="730">
        <f t="shared" si="16"/>
        <v>14068.669150824999</v>
      </c>
      <c r="R110" s="730">
        <f t="shared" si="17"/>
        <v>8247162.9207725134</v>
      </c>
      <c r="Z110" s="614"/>
    </row>
    <row r="111" spans="13:26" x14ac:dyDescent="0.2">
      <c r="M111" s="614"/>
      <c r="N111" s="748">
        <f t="shared" si="13"/>
        <v>57</v>
      </c>
      <c r="O111" s="730">
        <f t="shared" si="14"/>
        <v>8247162.9207725134</v>
      </c>
      <c r="P111" s="730">
        <f t="shared" si="15"/>
        <v>140346.37781924338</v>
      </c>
      <c r="Q111" s="730">
        <f t="shared" si="16"/>
        <v>14337.108776228808</v>
      </c>
      <c r="R111" s="730">
        <f t="shared" si="17"/>
        <v>8401846.4073679857</v>
      </c>
      <c r="Z111" s="614"/>
    </row>
    <row r="112" spans="13:26" x14ac:dyDescent="0.2">
      <c r="M112" s="614"/>
      <c r="N112" s="748">
        <f t="shared" si="13"/>
        <v>58</v>
      </c>
      <c r="O112" s="730">
        <f t="shared" si="14"/>
        <v>8401846.4073679857</v>
      </c>
      <c r="P112" s="730">
        <f t="shared" si="15"/>
        <v>140346.37781924338</v>
      </c>
      <c r="Q112" s="730">
        <f t="shared" si="16"/>
        <v>14606.015064913823</v>
      </c>
      <c r="R112" s="730">
        <f t="shared" si="17"/>
        <v>8556798.8002521433</v>
      </c>
      <c r="Z112" s="614"/>
    </row>
    <row r="113" spans="13:26" x14ac:dyDescent="0.2">
      <c r="M113" s="614"/>
      <c r="N113" s="748">
        <f t="shared" si="13"/>
        <v>59</v>
      </c>
      <c r="O113" s="730">
        <f t="shared" si="14"/>
        <v>8556798.8002521433</v>
      </c>
      <c r="P113" s="730">
        <f t="shared" si="15"/>
        <v>140346.37781924338</v>
      </c>
      <c r="Q113" s="730">
        <f t="shared" si="16"/>
        <v>14875.38882814112</v>
      </c>
      <c r="R113" s="730">
        <f t="shared" si="17"/>
        <v>8712020.5668995287</v>
      </c>
      <c r="Z113" s="614"/>
    </row>
    <row r="114" spans="13:26" x14ac:dyDescent="0.2">
      <c r="M114" s="614"/>
      <c r="N114" s="748">
        <f t="shared" si="13"/>
        <v>60</v>
      </c>
      <c r="O114" s="730">
        <f t="shared" si="14"/>
        <v>8712020.5668995287</v>
      </c>
      <c r="P114" s="730">
        <f t="shared" si="15"/>
        <v>140346.37781924338</v>
      </c>
      <c r="Q114" s="730">
        <f t="shared" si="16"/>
        <v>15145.230878582086</v>
      </c>
      <c r="R114" s="730">
        <f t="shared" si="17"/>
        <v>8867512.1755973548</v>
      </c>
      <c r="Z114" s="614"/>
    </row>
    <row r="115" spans="13:26" x14ac:dyDescent="0.2">
      <c r="M115" s="614"/>
      <c r="N115" s="748">
        <f t="shared" si="13"/>
        <v>61</v>
      </c>
      <c r="O115" s="730">
        <f t="shared" si="14"/>
        <v>8867512.1755973548</v>
      </c>
      <c r="P115" s="730">
        <f t="shared" si="15"/>
        <v>140346.37781924338</v>
      </c>
      <c r="Q115" s="730">
        <f t="shared" si="16"/>
        <v>15415.542030320887</v>
      </c>
      <c r="R115" s="730">
        <f t="shared" si="17"/>
        <v>9023274.09544692</v>
      </c>
      <c r="Z115" s="614"/>
    </row>
    <row r="116" spans="13:26" x14ac:dyDescent="0.2">
      <c r="M116" s="614"/>
      <c r="N116" s="748">
        <f t="shared" si="13"/>
        <v>62</v>
      </c>
      <c r="O116" s="730">
        <f t="shared" si="14"/>
        <v>9023274.09544692</v>
      </c>
      <c r="P116" s="730">
        <f t="shared" si="15"/>
        <v>140346.37781924338</v>
      </c>
      <c r="Q116" s="730">
        <f t="shared" si="16"/>
        <v>15686.323098856908</v>
      </c>
      <c r="R116" s="730">
        <f t="shared" si="17"/>
        <v>9179306.7963650208</v>
      </c>
      <c r="Z116" s="614"/>
    </row>
    <row r="117" spans="13:26" x14ac:dyDescent="0.2">
      <c r="M117" s="614"/>
      <c r="N117" s="748">
        <f t="shared" si="13"/>
        <v>63</v>
      </c>
      <c r="O117" s="730">
        <f t="shared" si="14"/>
        <v>9179306.7963650208</v>
      </c>
      <c r="P117" s="730">
        <f t="shared" si="15"/>
        <v>140346.37781924338</v>
      </c>
      <c r="Q117" s="730">
        <f t="shared" si="16"/>
        <v>15957.574901107233</v>
      </c>
      <c r="R117" s="730">
        <f t="shared" si="17"/>
        <v>9335610.7490853723</v>
      </c>
      <c r="Z117" s="614"/>
    </row>
    <row r="118" spans="13:26" x14ac:dyDescent="0.2">
      <c r="M118" s="614"/>
      <c r="N118" s="748">
        <f t="shared" si="13"/>
        <v>64</v>
      </c>
      <c r="O118" s="730">
        <f t="shared" si="14"/>
        <v>9335610.7490853723</v>
      </c>
      <c r="P118" s="730">
        <f t="shared" si="15"/>
        <v>140346.37781924338</v>
      </c>
      <c r="Q118" s="730">
        <f t="shared" si="16"/>
        <v>16229.298255409089</v>
      </c>
      <c r="R118" s="730">
        <f t="shared" si="17"/>
        <v>9492186.4251600243</v>
      </c>
      <c r="Z118" s="614"/>
    </row>
    <row r="119" spans="13:26" x14ac:dyDescent="0.2">
      <c r="M119" s="614"/>
      <c r="N119" s="748">
        <f t="shared" si="13"/>
        <v>65</v>
      </c>
      <c r="O119" s="730">
        <f t="shared" si="14"/>
        <v>9492186.4251600243</v>
      </c>
      <c r="P119" s="730">
        <f t="shared" si="15"/>
        <v>140346.37781924338</v>
      </c>
      <c r="Q119" s="730">
        <f t="shared" si="16"/>
        <v>16501.493981522326</v>
      </c>
      <c r="R119" s="730">
        <f t="shared" si="17"/>
        <v>9649034.2969607897</v>
      </c>
      <c r="Z119" s="614"/>
    </row>
    <row r="120" spans="13:26" x14ac:dyDescent="0.2">
      <c r="M120" s="614"/>
      <c r="N120" s="748">
        <f t="shared" si="13"/>
        <v>66</v>
      </c>
      <c r="O120" s="730">
        <f t="shared" si="14"/>
        <v>9649034.2969607897</v>
      </c>
      <c r="P120" s="730">
        <f t="shared" si="15"/>
        <v>140346.37781924338</v>
      </c>
      <c r="Q120" s="730">
        <f t="shared" si="16"/>
        <v>16774.162900631898</v>
      </c>
      <c r="R120" s="730">
        <f t="shared" si="17"/>
        <v>9806154.8376806658</v>
      </c>
      <c r="Z120" s="614"/>
    </row>
    <row r="121" spans="13:26" x14ac:dyDescent="0.2">
      <c r="M121" s="614"/>
      <c r="N121" s="748">
        <f t="shared" ref="N121:N312" si="18">N120+1</f>
        <v>67</v>
      </c>
      <c r="O121" s="730">
        <f t="shared" ref="O121:O175" si="19">R120</f>
        <v>9806154.8376806658</v>
      </c>
      <c r="P121" s="730">
        <f t="shared" ref="P121:P312" si="20">P120</f>
        <v>140346.37781924338</v>
      </c>
      <c r="Q121" s="730">
        <f t="shared" ref="Q121:Q175" si="21">O121*$P$49</f>
        <v>17047.305835350318</v>
      </c>
      <c r="R121" s="730">
        <f t="shared" ref="R121:R175" si="22">O121+P121+Q121</f>
        <v>9963548.5213352591</v>
      </c>
      <c r="Z121" s="614"/>
    </row>
    <row r="122" spans="13:26" x14ac:dyDescent="0.2">
      <c r="M122" s="614"/>
      <c r="N122" s="748">
        <f t="shared" si="18"/>
        <v>68</v>
      </c>
      <c r="O122" s="730">
        <f t="shared" si="19"/>
        <v>9963548.5213352591</v>
      </c>
      <c r="P122" s="730">
        <f t="shared" si="20"/>
        <v>140346.37781924338</v>
      </c>
      <c r="Q122" s="730">
        <f t="shared" si="21"/>
        <v>17320.923609720161</v>
      </c>
      <c r="R122" s="730">
        <f t="shared" si="22"/>
        <v>10121215.822764223</v>
      </c>
      <c r="Z122" s="614"/>
    </row>
    <row r="123" spans="13:26" x14ac:dyDescent="0.2">
      <c r="M123" s="614"/>
      <c r="N123" s="748">
        <f t="shared" si="18"/>
        <v>69</v>
      </c>
      <c r="O123" s="730">
        <f t="shared" si="19"/>
        <v>10121215.822764223</v>
      </c>
      <c r="P123" s="730">
        <f t="shared" si="20"/>
        <v>140346.37781924338</v>
      </c>
      <c r="Q123" s="730">
        <f t="shared" si="21"/>
        <v>17595.017049216534</v>
      </c>
      <c r="R123" s="730">
        <f t="shared" si="22"/>
        <v>10279157.217632683</v>
      </c>
      <c r="Z123" s="614"/>
    </row>
    <row r="124" spans="13:26" x14ac:dyDescent="0.2">
      <c r="M124" s="614"/>
      <c r="N124" s="748">
        <f t="shared" si="18"/>
        <v>70</v>
      </c>
      <c r="O124" s="730">
        <f t="shared" si="19"/>
        <v>10279157.217632683</v>
      </c>
      <c r="P124" s="730">
        <f t="shared" si="20"/>
        <v>140346.37781924338</v>
      </c>
      <c r="Q124" s="730">
        <f t="shared" si="21"/>
        <v>17869.586980749584</v>
      </c>
      <c r="R124" s="730">
        <f t="shared" si="22"/>
        <v>10437373.182432676</v>
      </c>
      <c r="Z124" s="614"/>
    </row>
    <row r="125" spans="13:26" x14ac:dyDescent="0.2">
      <c r="M125" s="614"/>
      <c r="N125" s="748">
        <f t="shared" si="18"/>
        <v>71</v>
      </c>
      <c r="O125" s="730">
        <f t="shared" si="19"/>
        <v>10437373.182432676</v>
      </c>
      <c r="P125" s="730">
        <f t="shared" si="20"/>
        <v>140346.37781924338</v>
      </c>
      <c r="Q125" s="730">
        <f t="shared" si="21"/>
        <v>18144.634232666976</v>
      </c>
      <c r="R125" s="730">
        <f t="shared" si="22"/>
        <v>10595864.194484586</v>
      </c>
      <c r="Z125" s="614"/>
    </row>
    <row r="126" spans="13:26" x14ac:dyDescent="0.2">
      <c r="M126" s="614"/>
      <c r="N126" s="748">
        <f t="shared" si="18"/>
        <v>72</v>
      </c>
      <c r="O126" s="730">
        <f t="shared" si="19"/>
        <v>10595864.194484586</v>
      </c>
      <c r="P126" s="730">
        <f t="shared" si="20"/>
        <v>140346.37781924338</v>
      </c>
      <c r="Q126" s="730">
        <f t="shared" si="21"/>
        <v>18420.159634756397</v>
      </c>
      <c r="R126" s="730">
        <f t="shared" si="22"/>
        <v>10754630.731938586</v>
      </c>
      <c r="Z126" s="614"/>
    </row>
    <row r="127" spans="13:26" x14ac:dyDescent="0.2">
      <c r="M127" s="614"/>
      <c r="N127" s="748">
        <f t="shared" si="18"/>
        <v>73</v>
      </c>
      <c r="O127" s="730">
        <f t="shared" si="19"/>
        <v>10754630.731938586</v>
      </c>
      <c r="P127" s="730">
        <f t="shared" si="20"/>
        <v>140346.37781924338</v>
      </c>
      <c r="Q127" s="730">
        <f t="shared" si="21"/>
        <v>18696.164018248073</v>
      </c>
      <c r="R127" s="730">
        <f t="shared" si="22"/>
        <v>10913673.273776077</v>
      </c>
      <c r="Z127" s="614"/>
    </row>
    <row r="128" spans="13:26" x14ac:dyDescent="0.2">
      <c r="M128" s="614"/>
      <c r="N128" s="748">
        <f t="shared" si="18"/>
        <v>74</v>
      </c>
      <c r="O128" s="730">
        <f t="shared" si="19"/>
        <v>10913673.273776077</v>
      </c>
      <c r="P128" s="730">
        <f t="shared" si="20"/>
        <v>140346.37781924338</v>
      </c>
      <c r="Q128" s="730">
        <f t="shared" si="21"/>
        <v>18972.648215817244</v>
      </c>
      <c r="R128" s="730">
        <f t="shared" si="22"/>
        <v>11072992.299811138</v>
      </c>
      <c r="Z128" s="614"/>
    </row>
    <row r="129" spans="13:26" x14ac:dyDescent="0.2">
      <c r="M129" s="614"/>
      <c r="N129" s="748">
        <f t="shared" si="18"/>
        <v>75</v>
      </c>
      <c r="O129" s="730">
        <f t="shared" si="19"/>
        <v>11072992.299811138</v>
      </c>
      <c r="P129" s="730">
        <f t="shared" si="20"/>
        <v>140346.37781924338</v>
      </c>
      <c r="Q129" s="730">
        <f t="shared" si="21"/>
        <v>19249.613061586722</v>
      </c>
      <c r="R129" s="730">
        <f t="shared" si="22"/>
        <v>11232588.290691968</v>
      </c>
      <c r="Z129" s="614"/>
    </row>
    <row r="130" spans="13:26" x14ac:dyDescent="0.2">
      <c r="M130" s="614"/>
      <c r="N130" s="748">
        <f t="shared" si="18"/>
        <v>76</v>
      </c>
      <c r="O130" s="730">
        <f t="shared" si="19"/>
        <v>11232588.290691968</v>
      </c>
      <c r="P130" s="730">
        <f t="shared" si="20"/>
        <v>140346.37781924338</v>
      </c>
      <c r="Q130" s="730">
        <f t="shared" si="21"/>
        <v>19527.059391129362</v>
      </c>
      <c r="R130" s="730">
        <f t="shared" si="22"/>
        <v>11392461.727902342</v>
      </c>
      <c r="Z130" s="614"/>
    </row>
    <row r="131" spans="13:26" x14ac:dyDescent="0.2">
      <c r="M131" s="614"/>
      <c r="N131" s="748">
        <f t="shared" si="18"/>
        <v>77</v>
      </c>
      <c r="O131" s="730">
        <f t="shared" si="19"/>
        <v>11392461.727902342</v>
      </c>
      <c r="P131" s="730">
        <f t="shared" si="20"/>
        <v>140346.37781924338</v>
      </c>
      <c r="Q131" s="730">
        <f t="shared" si="21"/>
        <v>19804.988041470609</v>
      </c>
      <c r="R131" s="730">
        <f t="shared" si="22"/>
        <v>11552613.093763055</v>
      </c>
      <c r="Z131" s="614"/>
    </row>
    <row r="132" spans="13:26" x14ac:dyDescent="0.2">
      <c r="M132" s="614"/>
      <c r="N132" s="748">
        <f t="shared" si="18"/>
        <v>78</v>
      </c>
      <c r="O132" s="730">
        <f t="shared" si="19"/>
        <v>11552613.093763055</v>
      </c>
      <c r="P132" s="730">
        <f t="shared" si="20"/>
        <v>140346.37781924338</v>
      </c>
      <c r="Q132" s="730">
        <f t="shared" si="21"/>
        <v>20083.399851091028</v>
      </c>
      <c r="R132" s="730">
        <f t="shared" si="22"/>
        <v>11713042.87143339</v>
      </c>
      <c r="Z132" s="614"/>
    </row>
    <row r="133" spans="13:26" x14ac:dyDescent="0.2">
      <c r="M133" s="614"/>
      <c r="N133" s="748">
        <f t="shared" si="18"/>
        <v>79</v>
      </c>
      <c r="O133" s="730">
        <f t="shared" si="19"/>
        <v>11713042.87143339</v>
      </c>
      <c r="P133" s="730">
        <f t="shared" si="20"/>
        <v>140346.37781924338</v>
      </c>
      <c r="Q133" s="730">
        <f t="shared" si="21"/>
        <v>20362.295659928808</v>
      </c>
      <c r="R133" s="730">
        <f t="shared" si="22"/>
        <v>11873751.544912564</v>
      </c>
      <c r="Z133" s="614"/>
    </row>
    <row r="134" spans="13:26" x14ac:dyDescent="0.2">
      <c r="M134" s="614"/>
      <c r="N134" s="748">
        <f t="shared" si="18"/>
        <v>80</v>
      </c>
      <c r="O134" s="730">
        <f t="shared" si="19"/>
        <v>11873751.544912564</v>
      </c>
      <c r="P134" s="730">
        <f t="shared" si="20"/>
        <v>140346.37781924338</v>
      </c>
      <c r="Q134" s="730">
        <f t="shared" si="21"/>
        <v>20641.676309382317</v>
      </c>
      <c r="R134" s="730">
        <f t="shared" si="22"/>
        <v>12034739.59904119</v>
      </c>
      <c r="Z134" s="614"/>
    </row>
    <row r="135" spans="13:26" x14ac:dyDescent="0.2">
      <c r="M135" s="614"/>
      <c r="N135" s="748">
        <f t="shared" si="18"/>
        <v>81</v>
      </c>
      <c r="O135" s="730">
        <f t="shared" si="19"/>
        <v>12034739.59904119</v>
      </c>
      <c r="P135" s="730">
        <f t="shared" si="20"/>
        <v>140346.37781924338</v>
      </c>
      <c r="Q135" s="730">
        <f t="shared" si="21"/>
        <v>20921.542642312641</v>
      </c>
      <c r="R135" s="730">
        <f t="shared" si="22"/>
        <v>12196007.519502746</v>
      </c>
      <c r="Z135" s="614"/>
    </row>
    <row r="136" spans="13:26" x14ac:dyDescent="0.2">
      <c r="M136" s="614"/>
      <c r="N136" s="748">
        <f t="shared" si="18"/>
        <v>82</v>
      </c>
      <c r="O136" s="730">
        <f t="shared" si="19"/>
        <v>12196007.519502746</v>
      </c>
      <c r="P136" s="730">
        <f t="shared" si="20"/>
        <v>140346.37781924338</v>
      </c>
      <c r="Q136" s="730">
        <f t="shared" si="21"/>
        <v>21201.895503046107</v>
      </c>
      <c r="R136" s="730">
        <f t="shared" si="22"/>
        <v>12357555.792825036</v>
      </c>
      <c r="Z136" s="614"/>
    </row>
    <row r="137" spans="13:26" x14ac:dyDescent="0.2">
      <c r="M137" s="614"/>
      <c r="N137" s="748">
        <f t="shared" si="18"/>
        <v>83</v>
      </c>
      <c r="O137" s="730">
        <f t="shared" si="19"/>
        <v>12357555.792825036</v>
      </c>
      <c r="P137" s="730">
        <f t="shared" si="20"/>
        <v>140346.37781924338</v>
      </c>
      <c r="Q137" s="730">
        <f t="shared" si="21"/>
        <v>21482.735737376854</v>
      </c>
      <c r="R137" s="730">
        <f t="shared" si="22"/>
        <v>12519384.906381657</v>
      </c>
      <c r="Z137" s="614"/>
    </row>
    <row r="138" spans="13:26" x14ac:dyDescent="0.2">
      <c r="M138" s="614"/>
      <c r="N138" s="748">
        <f t="shared" si="18"/>
        <v>84</v>
      </c>
      <c r="O138" s="730">
        <f t="shared" si="19"/>
        <v>12519384.906381657</v>
      </c>
      <c r="P138" s="730">
        <f t="shared" si="20"/>
        <v>140346.37781924338</v>
      </c>
      <c r="Q138" s="730">
        <f t="shared" si="21"/>
        <v>21764.064192569374</v>
      </c>
      <c r="R138" s="730">
        <f t="shared" si="22"/>
        <v>12681495.34839347</v>
      </c>
      <c r="Z138" s="614"/>
    </row>
    <row r="139" spans="13:26" x14ac:dyDescent="0.2">
      <c r="M139" s="614"/>
      <c r="N139" s="748">
        <f t="shared" si="18"/>
        <v>85</v>
      </c>
      <c r="O139" s="730">
        <f t="shared" si="19"/>
        <v>12681495.34839347</v>
      </c>
      <c r="P139" s="730">
        <f t="shared" si="20"/>
        <v>140346.37781924338</v>
      </c>
      <c r="Q139" s="730">
        <f t="shared" si="21"/>
        <v>22045.881717361062</v>
      </c>
      <c r="R139" s="730">
        <f t="shared" si="22"/>
        <v>12843887.607930075</v>
      </c>
      <c r="Z139" s="614"/>
    </row>
    <row r="140" spans="13:26" x14ac:dyDescent="0.2">
      <c r="M140" s="614"/>
      <c r="N140" s="748">
        <f t="shared" si="18"/>
        <v>86</v>
      </c>
      <c r="O140" s="730">
        <f t="shared" si="19"/>
        <v>12843887.607930075</v>
      </c>
      <c r="P140" s="730">
        <f t="shared" si="20"/>
        <v>140346.37781924338</v>
      </c>
      <c r="Q140" s="730">
        <f t="shared" si="21"/>
        <v>22328.18916196479</v>
      </c>
      <c r="R140" s="730">
        <f t="shared" si="22"/>
        <v>13006562.174911285</v>
      </c>
      <c r="Z140" s="614"/>
    </row>
    <row r="141" spans="13:26" x14ac:dyDescent="0.2">
      <c r="M141" s="614"/>
      <c r="N141" s="748">
        <f t="shared" si="18"/>
        <v>87</v>
      </c>
      <c r="O141" s="730">
        <f t="shared" si="19"/>
        <v>13006562.174911285</v>
      </c>
      <c r="P141" s="730">
        <f t="shared" si="20"/>
        <v>140346.37781924338</v>
      </c>
      <c r="Q141" s="730">
        <f t="shared" si="21"/>
        <v>22610.987378071455</v>
      </c>
      <c r="R141" s="730">
        <f t="shared" si="22"/>
        <v>13169519.540108601</v>
      </c>
      <c r="Z141" s="614"/>
    </row>
    <row r="142" spans="13:26" x14ac:dyDescent="0.2">
      <c r="M142" s="614"/>
      <c r="N142" s="748">
        <f t="shared" si="18"/>
        <v>88</v>
      </c>
      <c r="O142" s="730">
        <f t="shared" si="19"/>
        <v>13169519.540108601</v>
      </c>
      <c r="P142" s="730">
        <f t="shared" si="20"/>
        <v>140346.37781924338</v>
      </c>
      <c r="Q142" s="730">
        <f t="shared" si="21"/>
        <v>22894.277218852571</v>
      </c>
      <c r="R142" s="730">
        <f t="shared" si="22"/>
        <v>13332760.195146697</v>
      </c>
      <c r="Z142" s="614"/>
    </row>
    <row r="143" spans="13:26" x14ac:dyDescent="0.2">
      <c r="M143" s="614"/>
      <c r="N143" s="748">
        <f t="shared" si="18"/>
        <v>89</v>
      </c>
      <c r="O143" s="730">
        <f t="shared" si="19"/>
        <v>13332760.195146697</v>
      </c>
      <c r="P143" s="730">
        <f t="shared" si="20"/>
        <v>140346.37781924338</v>
      </c>
      <c r="Q143" s="730">
        <f t="shared" si="21"/>
        <v>23178.059538962818</v>
      </c>
      <c r="R143" s="730">
        <f t="shared" si="22"/>
        <v>13496284.632504903</v>
      </c>
      <c r="Z143" s="614"/>
    </row>
    <row r="144" spans="13:26" x14ac:dyDescent="0.2">
      <c r="M144" s="614"/>
      <c r="N144" s="748">
        <f t="shared" si="18"/>
        <v>90</v>
      </c>
      <c r="O144" s="730">
        <f t="shared" si="19"/>
        <v>13496284.632504903</v>
      </c>
      <c r="P144" s="730">
        <f t="shared" si="20"/>
        <v>140346.37781924338</v>
      </c>
      <c r="Q144" s="730">
        <f t="shared" si="21"/>
        <v>23462.33519454264</v>
      </c>
      <c r="R144" s="730">
        <f t="shared" si="22"/>
        <v>13660093.34551869</v>
      </c>
      <c r="Z144" s="614"/>
    </row>
    <row r="145" spans="13:26" x14ac:dyDescent="0.2">
      <c r="M145" s="614"/>
      <c r="N145" s="748">
        <f t="shared" si="18"/>
        <v>91</v>
      </c>
      <c r="O145" s="730">
        <f t="shared" si="19"/>
        <v>13660093.34551869</v>
      </c>
      <c r="P145" s="730">
        <f t="shared" si="20"/>
        <v>140346.37781924338</v>
      </c>
      <c r="Q145" s="730">
        <f t="shared" si="21"/>
        <v>23747.105043220825</v>
      </c>
      <c r="R145" s="730">
        <f t="shared" si="22"/>
        <v>13824186.828381155</v>
      </c>
      <c r="Z145" s="614"/>
    </row>
    <row r="146" spans="13:26" x14ac:dyDescent="0.2">
      <c r="M146" s="614"/>
      <c r="N146" s="748">
        <f t="shared" si="18"/>
        <v>92</v>
      </c>
      <c r="O146" s="730">
        <f t="shared" si="19"/>
        <v>13824186.828381155</v>
      </c>
      <c r="P146" s="730">
        <f t="shared" si="20"/>
        <v>140346.37781924338</v>
      </c>
      <c r="Q146" s="730">
        <f t="shared" si="21"/>
        <v>24032.369944117076</v>
      </c>
      <c r="R146" s="730">
        <f t="shared" si="22"/>
        <v>13988565.576144516</v>
      </c>
      <c r="Z146" s="614"/>
    </row>
    <row r="147" spans="13:26" x14ac:dyDescent="0.2">
      <c r="M147" s="614"/>
      <c r="N147" s="748">
        <f t="shared" si="18"/>
        <v>93</v>
      </c>
      <c r="O147" s="730">
        <f t="shared" si="19"/>
        <v>13988565.576144516</v>
      </c>
      <c r="P147" s="730">
        <f t="shared" si="20"/>
        <v>140346.37781924338</v>
      </c>
      <c r="Q147" s="730">
        <f t="shared" si="21"/>
        <v>24318.130757844621</v>
      </c>
      <c r="R147" s="730">
        <f t="shared" si="22"/>
        <v>14153230.084721604</v>
      </c>
      <c r="Z147" s="614"/>
    </row>
    <row r="148" spans="13:26" x14ac:dyDescent="0.2">
      <c r="M148" s="614"/>
      <c r="N148" s="748">
        <f t="shared" si="18"/>
        <v>94</v>
      </c>
      <c r="O148" s="730">
        <f t="shared" si="19"/>
        <v>14153230.084721604</v>
      </c>
      <c r="P148" s="730">
        <f t="shared" si="20"/>
        <v>140346.37781924338</v>
      </c>
      <c r="Q148" s="730">
        <f t="shared" si="21"/>
        <v>24604.388346512802</v>
      </c>
      <c r="R148" s="730">
        <f t="shared" si="22"/>
        <v>14318180.850887362</v>
      </c>
      <c r="Z148" s="614"/>
    </row>
    <row r="149" spans="13:26" x14ac:dyDescent="0.2">
      <c r="M149" s="614"/>
      <c r="N149" s="748">
        <f t="shared" si="18"/>
        <v>95</v>
      </c>
      <c r="O149" s="730">
        <f t="shared" si="19"/>
        <v>14318180.850887362</v>
      </c>
      <c r="P149" s="730">
        <f t="shared" si="20"/>
        <v>140346.37781924338</v>
      </c>
      <c r="Q149" s="730">
        <f t="shared" si="21"/>
        <v>24891.143573729682</v>
      </c>
      <c r="R149" s="730">
        <f t="shared" si="22"/>
        <v>14483418.372280335</v>
      </c>
      <c r="Z149" s="614"/>
    </row>
    <row r="150" spans="13:26" x14ac:dyDescent="0.2">
      <c r="M150" s="614"/>
      <c r="N150" s="748">
        <f t="shared" si="18"/>
        <v>96</v>
      </c>
      <c r="O150" s="730">
        <f t="shared" si="19"/>
        <v>14483418.372280335</v>
      </c>
      <c r="P150" s="730">
        <f t="shared" si="20"/>
        <v>140346.37781924338</v>
      </c>
      <c r="Q150" s="730">
        <f t="shared" si="21"/>
        <v>25178.397304604634</v>
      </c>
      <c r="R150" s="730">
        <f t="shared" si="22"/>
        <v>14648943.147404183</v>
      </c>
      <c r="Z150" s="614"/>
    </row>
    <row r="151" spans="13:26" x14ac:dyDescent="0.2">
      <c r="M151" s="614"/>
      <c r="N151" s="748">
        <f t="shared" si="18"/>
        <v>97</v>
      </c>
      <c r="O151" s="730">
        <f t="shared" si="19"/>
        <v>14648943.147404183</v>
      </c>
      <c r="P151" s="730">
        <f t="shared" si="20"/>
        <v>140346.37781924338</v>
      </c>
      <c r="Q151" s="730">
        <f t="shared" si="21"/>
        <v>25466.150405750977</v>
      </c>
      <c r="R151" s="730">
        <f t="shared" si="22"/>
        <v>14814755.675629178</v>
      </c>
      <c r="Z151" s="614"/>
    </row>
    <row r="152" spans="13:26" x14ac:dyDescent="0.2">
      <c r="M152" s="614"/>
      <c r="N152" s="748">
        <f t="shared" si="18"/>
        <v>98</v>
      </c>
      <c r="O152" s="730">
        <f t="shared" si="19"/>
        <v>14814755.675629178</v>
      </c>
      <c r="P152" s="730">
        <f t="shared" si="20"/>
        <v>140346.37781924338</v>
      </c>
      <c r="Q152" s="730">
        <f t="shared" si="21"/>
        <v>25754.403745288568</v>
      </c>
      <c r="R152" s="730">
        <f t="shared" si="22"/>
        <v>14980856.45719371</v>
      </c>
      <c r="Z152" s="614"/>
    </row>
    <row r="153" spans="13:26" x14ac:dyDescent="0.2">
      <c r="M153" s="614"/>
      <c r="N153" s="748">
        <f t="shared" si="18"/>
        <v>99</v>
      </c>
      <c r="O153" s="730">
        <f t="shared" si="19"/>
        <v>14980856.45719371</v>
      </c>
      <c r="P153" s="730">
        <f t="shared" si="20"/>
        <v>140346.37781924338</v>
      </c>
      <c r="Q153" s="730">
        <f t="shared" si="21"/>
        <v>26043.158192846426</v>
      </c>
      <c r="R153" s="730">
        <f t="shared" si="22"/>
        <v>15147245.993205801</v>
      </c>
      <c r="Z153" s="614"/>
    </row>
    <row r="154" spans="13:26" x14ac:dyDescent="0.2">
      <c r="M154" s="614"/>
      <c r="N154" s="748">
        <f t="shared" si="18"/>
        <v>100</v>
      </c>
      <c r="O154" s="730">
        <f t="shared" si="19"/>
        <v>15147245.993205801</v>
      </c>
      <c r="P154" s="730">
        <f t="shared" si="20"/>
        <v>140346.37781924338</v>
      </c>
      <c r="Q154" s="730">
        <f t="shared" si="21"/>
        <v>26332.414619565363</v>
      </c>
      <c r="R154" s="730">
        <f t="shared" si="22"/>
        <v>15313924.785644609</v>
      </c>
      <c r="Z154" s="614"/>
    </row>
    <row r="155" spans="13:26" x14ac:dyDescent="0.2">
      <c r="M155" s="614"/>
      <c r="N155" s="748">
        <f t="shared" si="18"/>
        <v>101</v>
      </c>
      <c r="O155" s="730">
        <f t="shared" si="19"/>
        <v>15313924.785644609</v>
      </c>
      <c r="P155" s="730">
        <f t="shared" si="20"/>
        <v>140346.37781924338</v>
      </c>
      <c r="Q155" s="730">
        <f t="shared" si="21"/>
        <v>26622.173898100609</v>
      </c>
      <c r="R155" s="730">
        <f t="shared" si="22"/>
        <v>15480893.337361954</v>
      </c>
      <c r="Z155" s="614"/>
    </row>
    <row r="156" spans="13:26" x14ac:dyDescent="0.2">
      <c r="M156" s="614"/>
      <c r="N156" s="748">
        <f t="shared" si="18"/>
        <v>102</v>
      </c>
      <c r="O156" s="730">
        <f t="shared" si="19"/>
        <v>15480893.337361954</v>
      </c>
      <c r="P156" s="730">
        <f t="shared" si="20"/>
        <v>140346.37781924338</v>
      </c>
      <c r="Q156" s="730">
        <f t="shared" si="21"/>
        <v>26912.436902624439</v>
      </c>
      <c r="R156" s="730">
        <f t="shared" si="22"/>
        <v>15648152.152083822</v>
      </c>
      <c r="Z156" s="614"/>
    </row>
    <row r="157" spans="13:26" x14ac:dyDescent="0.2">
      <c r="M157" s="614"/>
      <c r="N157" s="748">
        <f t="shared" si="18"/>
        <v>103</v>
      </c>
      <c r="O157" s="730">
        <f t="shared" si="19"/>
        <v>15648152.152083822</v>
      </c>
      <c r="P157" s="730">
        <f t="shared" si="20"/>
        <v>140346.37781924338</v>
      </c>
      <c r="Q157" s="730">
        <f t="shared" si="21"/>
        <v>27203.204508828814</v>
      </c>
      <c r="R157" s="730">
        <f t="shared" si="22"/>
        <v>15815701.734411893</v>
      </c>
      <c r="Z157" s="614"/>
    </row>
    <row r="158" spans="13:26" x14ac:dyDescent="0.2">
      <c r="M158" s="614"/>
      <c r="N158" s="748">
        <f t="shared" si="18"/>
        <v>104</v>
      </c>
      <c r="O158" s="730">
        <f t="shared" si="19"/>
        <v>15815701.734411893</v>
      </c>
      <c r="P158" s="730">
        <f t="shared" si="20"/>
        <v>140346.37781924338</v>
      </c>
      <c r="Q158" s="730">
        <f t="shared" si="21"/>
        <v>27494.47759392803</v>
      </c>
      <c r="R158" s="730">
        <f t="shared" si="22"/>
        <v>15983542.589825066</v>
      </c>
      <c r="Z158" s="614"/>
    </row>
    <row r="159" spans="13:26" x14ac:dyDescent="0.2">
      <c r="M159" s="614"/>
      <c r="N159" s="748">
        <f t="shared" si="18"/>
        <v>105</v>
      </c>
      <c r="O159" s="730">
        <f t="shared" si="19"/>
        <v>15983542.589825066</v>
      </c>
      <c r="P159" s="730">
        <f t="shared" si="20"/>
        <v>140346.37781924338</v>
      </c>
      <c r="Q159" s="730">
        <f t="shared" si="21"/>
        <v>27786.257036661355</v>
      </c>
      <c r="R159" s="730">
        <f t="shared" si="22"/>
        <v>16151675.224680971</v>
      </c>
      <c r="Z159" s="614"/>
    </row>
    <row r="160" spans="13:26" x14ac:dyDescent="0.2">
      <c r="M160" s="614"/>
      <c r="N160" s="748">
        <f t="shared" si="18"/>
        <v>106</v>
      </c>
      <c r="O160" s="730">
        <f t="shared" si="19"/>
        <v>16151675.224680971</v>
      </c>
      <c r="P160" s="730">
        <f t="shared" si="20"/>
        <v>140346.37781924338</v>
      </c>
      <c r="Q160" s="730">
        <f t="shared" si="21"/>
        <v>28078.543717295681</v>
      </c>
      <c r="R160" s="730">
        <f t="shared" si="22"/>
        <v>16320100.14621751</v>
      </c>
      <c r="Z160" s="614"/>
    </row>
    <row r="161" spans="13:26" x14ac:dyDescent="0.2">
      <c r="M161" s="614"/>
      <c r="N161" s="748">
        <f t="shared" si="18"/>
        <v>107</v>
      </c>
      <c r="O161" s="730">
        <f t="shared" si="19"/>
        <v>16320100.14621751</v>
      </c>
      <c r="P161" s="730">
        <f t="shared" si="20"/>
        <v>140346.37781924338</v>
      </c>
      <c r="Q161" s="730">
        <f t="shared" si="21"/>
        <v>28371.338517628177</v>
      </c>
      <c r="R161" s="730">
        <f t="shared" si="22"/>
        <v>16488817.862554383</v>
      </c>
      <c r="Z161" s="614"/>
    </row>
    <row r="162" spans="13:26" x14ac:dyDescent="0.2">
      <c r="M162" s="614"/>
      <c r="N162" s="748">
        <f t="shared" si="18"/>
        <v>108</v>
      </c>
      <c r="O162" s="730">
        <f t="shared" si="19"/>
        <v>16488817.862554383</v>
      </c>
      <c r="P162" s="730">
        <f t="shared" si="20"/>
        <v>140346.37781924338</v>
      </c>
      <c r="Q162" s="730">
        <f t="shared" si="21"/>
        <v>28664.642320988965</v>
      </c>
      <c r="R162" s="730">
        <f t="shared" si="22"/>
        <v>16657828.882694615</v>
      </c>
      <c r="Z162" s="614"/>
    </row>
    <row r="163" spans="13:26" x14ac:dyDescent="0.2">
      <c r="M163" s="614"/>
      <c r="N163" s="748">
        <f t="shared" si="18"/>
        <v>109</v>
      </c>
      <c r="O163" s="730">
        <f t="shared" si="19"/>
        <v>16657828.882694615</v>
      </c>
      <c r="P163" s="730">
        <f t="shared" si="20"/>
        <v>140346.37781924338</v>
      </c>
      <c r="Q163" s="730">
        <f t="shared" si="21"/>
        <v>28958.456012243769</v>
      </c>
      <c r="R163" s="730">
        <f t="shared" si="22"/>
        <v>16827133.716526102</v>
      </c>
      <c r="Z163" s="614"/>
    </row>
    <row r="164" spans="13:26" x14ac:dyDescent="0.2">
      <c r="M164" s="614"/>
      <c r="N164" s="748">
        <f t="shared" si="18"/>
        <v>110</v>
      </c>
      <c r="O164" s="730">
        <f t="shared" si="19"/>
        <v>16827133.716526102</v>
      </c>
      <c r="P164" s="730">
        <f t="shared" si="20"/>
        <v>140346.37781924338</v>
      </c>
      <c r="Q164" s="730">
        <f t="shared" si="21"/>
        <v>29252.780477796587</v>
      </c>
      <c r="R164" s="730">
        <f t="shared" si="22"/>
        <v>16996732.874823142</v>
      </c>
      <c r="Z164" s="614"/>
    </row>
    <row r="165" spans="13:26" x14ac:dyDescent="0.2">
      <c r="M165" s="614"/>
      <c r="N165" s="748">
        <f t="shared" si="18"/>
        <v>111</v>
      </c>
      <c r="O165" s="730">
        <f t="shared" si="19"/>
        <v>16996732.874823142</v>
      </c>
      <c r="P165" s="730">
        <f t="shared" si="20"/>
        <v>140346.37781924338</v>
      </c>
      <c r="Q165" s="730">
        <f t="shared" si="21"/>
        <v>29547.616605592364</v>
      </c>
      <c r="R165" s="730">
        <f t="shared" si="22"/>
        <v>17166626.869247977</v>
      </c>
      <c r="Z165" s="614"/>
    </row>
    <row r="166" spans="13:26" x14ac:dyDescent="0.2">
      <c r="M166" s="614"/>
      <c r="N166" s="748">
        <f t="shared" si="18"/>
        <v>112</v>
      </c>
      <c r="O166" s="730">
        <f t="shared" si="19"/>
        <v>17166626.869247977</v>
      </c>
      <c r="P166" s="730">
        <f t="shared" si="20"/>
        <v>140346.37781924338</v>
      </c>
      <c r="Q166" s="730">
        <f t="shared" si="21"/>
        <v>29842.965285119688</v>
      </c>
      <c r="R166" s="730">
        <f t="shared" si="22"/>
        <v>17336816.212352339</v>
      </c>
      <c r="Z166" s="614"/>
    </row>
    <row r="167" spans="13:26" x14ac:dyDescent="0.2">
      <c r="M167" s="614"/>
      <c r="N167" s="748">
        <f t="shared" si="18"/>
        <v>113</v>
      </c>
      <c r="O167" s="730">
        <f t="shared" si="19"/>
        <v>17336816.212352339</v>
      </c>
      <c r="P167" s="730">
        <f t="shared" si="20"/>
        <v>140346.37781924338</v>
      </c>
      <c r="Q167" s="730">
        <f t="shared" si="21"/>
        <v>30138.82740741345</v>
      </c>
      <c r="R167" s="730">
        <f t="shared" si="22"/>
        <v>17507301.417578995</v>
      </c>
      <c r="Z167" s="614"/>
    </row>
    <row r="168" spans="13:26" x14ac:dyDescent="0.2">
      <c r="M168" s="614"/>
      <c r="N168" s="748">
        <f t="shared" si="18"/>
        <v>114</v>
      </c>
      <c r="O168" s="730">
        <f t="shared" si="19"/>
        <v>17507301.417578995</v>
      </c>
      <c r="P168" s="730">
        <f t="shared" si="20"/>
        <v>140346.37781924338</v>
      </c>
      <c r="Q168" s="730">
        <f t="shared" si="21"/>
        <v>30435.203865057541</v>
      </c>
      <c r="R168" s="730">
        <f t="shared" si="22"/>
        <v>17678082.999263298</v>
      </c>
      <c r="Z168" s="614"/>
    </row>
    <row r="169" spans="13:26" x14ac:dyDescent="0.2">
      <c r="M169" s="614"/>
      <c r="N169" s="748">
        <f t="shared" si="18"/>
        <v>115</v>
      </c>
      <c r="O169" s="730">
        <f t="shared" si="19"/>
        <v>17678082.999263298</v>
      </c>
      <c r="P169" s="730">
        <f t="shared" si="20"/>
        <v>140346.37781924338</v>
      </c>
      <c r="Q169" s="730">
        <f t="shared" si="21"/>
        <v>30732.095552187558</v>
      </c>
      <c r="R169" s="730">
        <f t="shared" si="22"/>
        <v>17849161.472634729</v>
      </c>
      <c r="Z169" s="614"/>
    </row>
    <row r="170" spans="13:26" x14ac:dyDescent="0.2">
      <c r="M170" s="614"/>
      <c r="N170" s="748">
        <f t="shared" si="18"/>
        <v>116</v>
      </c>
      <c r="O170" s="730">
        <f t="shared" si="19"/>
        <v>17849161.472634729</v>
      </c>
      <c r="P170" s="730">
        <f t="shared" si="20"/>
        <v>140346.37781924338</v>
      </c>
      <c r="Q170" s="730">
        <f t="shared" si="21"/>
        <v>31029.503364493467</v>
      </c>
      <c r="R170" s="730">
        <f t="shared" si="22"/>
        <v>18020537.353818465</v>
      </c>
      <c r="Z170" s="614"/>
    </row>
    <row r="171" spans="13:26" x14ac:dyDescent="0.2">
      <c r="M171" s="614"/>
      <c r="N171" s="748">
        <f t="shared" si="18"/>
        <v>117</v>
      </c>
      <c r="O171" s="730">
        <f t="shared" si="19"/>
        <v>18020537.353818465</v>
      </c>
      <c r="P171" s="730">
        <f t="shared" si="20"/>
        <v>140346.37781924338</v>
      </c>
      <c r="Q171" s="730">
        <f t="shared" si="21"/>
        <v>31327.428199222344</v>
      </c>
      <c r="R171" s="730">
        <f t="shared" si="22"/>
        <v>18192211.159836933</v>
      </c>
      <c r="Z171" s="614"/>
    </row>
    <row r="172" spans="13:26" x14ac:dyDescent="0.2">
      <c r="M172" s="614"/>
      <c r="N172" s="748">
        <f t="shared" si="18"/>
        <v>118</v>
      </c>
      <c r="O172" s="730">
        <f t="shared" si="19"/>
        <v>18192211.159836933</v>
      </c>
      <c r="P172" s="730">
        <f t="shared" si="20"/>
        <v>140346.37781924338</v>
      </c>
      <c r="Q172" s="730">
        <f t="shared" si="21"/>
        <v>31625.870955181072</v>
      </c>
      <c r="R172" s="730">
        <f t="shared" si="22"/>
        <v>18364183.408611357</v>
      </c>
      <c r="Z172" s="614"/>
    </row>
    <row r="173" spans="13:26" x14ac:dyDescent="0.2">
      <c r="M173" s="614"/>
      <c r="N173" s="748">
        <f t="shared" si="18"/>
        <v>119</v>
      </c>
      <c r="O173" s="730">
        <f t="shared" si="19"/>
        <v>18364183.408611357</v>
      </c>
      <c r="P173" s="730">
        <f t="shared" si="20"/>
        <v>140346.37781924338</v>
      </c>
      <c r="Q173" s="730">
        <f t="shared" si="21"/>
        <v>31924.832532739027</v>
      </c>
      <c r="R173" s="730">
        <f t="shared" si="22"/>
        <v>18536454.618963338</v>
      </c>
      <c r="Z173" s="614"/>
    </row>
    <row r="174" spans="13:26" x14ac:dyDescent="0.2">
      <c r="M174" s="614"/>
      <c r="N174" s="748">
        <f t="shared" si="18"/>
        <v>120</v>
      </c>
      <c r="O174" s="730">
        <f t="shared" si="19"/>
        <v>18536454.618963338</v>
      </c>
      <c r="P174" s="730">
        <f t="shared" si="20"/>
        <v>140346.37781924338</v>
      </c>
      <c r="Q174" s="730">
        <f t="shared" si="21"/>
        <v>32224.31383383082</v>
      </c>
      <c r="R174" s="730">
        <f t="shared" si="22"/>
        <v>18709025.310616411</v>
      </c>
      <c r="Z174" s="614"/>
    </row>
    <row r="175" spans="13:26" x14ac:dyDescent="0.2">
      <c r="M175" s="614"/>
      <c r="N175" s="748">
        <f t="shared" si="18"/>
        <v>121</v>
      </c>
      <c r="O175" s="730">
        <f t="shared" si="19"/>
        <v>18709025.310616411</v>
      </c>
      <c r="P175" s="730">
        <f t="shared" si="20"/>
        <v>140346.37781924338</v>
      </c>
      <c r="Q175" s="730">
        <f t="shared" si="21"/>
        <v>32524.31576195902</v>
      </c>
      <c r="R175" s="730">
        <f t="shared" si="22"/>
        <v>18881896.004197612</v>
      </c>
      <c r="Z175" s="614"/>
    </row>
    <row r="176" spans="13:26" x14ac:dyDescent="0.2">
      <c r="M176" s="614"/>
      <c r="N176" s="748">
        <f t="shared" si="18"/>
        <v>122</v>
      </c>
      <c r="O176" s="730">
        <f t="shared" ref="O176:O239" si="23">R175</f>
        <v>18881896.004197612</v>
      </c>
      <c r="P176" s="730">
        <f t="shared" si="20"/>
        <v>140346.37781924338</v>
      </c>
      <c r="Q176" s="730">
        <f t="shared" ref="Q176:Q239" si="24">O176*$P$49</f>
        <v>32824.839222196861</v>
      </c>
      <c r="R176" s="730">
        <f t="shared" ref="R176:R239" si="25">O176+P176+Q176</f>
        <v>19055067.221239053</v>
      </c>
      <c r="Z176" s="614"/>
    </row>
    <row r="177" spans="13:26" x14ac:dyDescent="0.2">
      <c r="M177" s="614"/>
      <c r="N177" s="748">
        <f t="shared" si="18"/>
        <v>123</v>
      </c>
      <c r="O177" s="730">
        <f t="shared" si="23"/>
        <v>19055067.221239053</v>
      </c>
      <c r="P177" s="730">
        <f t="shared" si="20"/>
        <v>140346.37781924338</v>
      </c>
      <c r="Q177" s="730">
        <f t="shared" si="24"/>
        <v>33125.885121191001</v>
      </c>
      <c r="R177" s="730">
        <f t="shared" si="25"/>
        <v>19228539.484179489</v>
      </c>
      <c r="Z177" s="614"/>
    </row>
    <row r="178" spans="13:26" x14ac:dyDescent="0.2">
      <c r="M178" s="614"/>
      <c r="N178" s="748">
        <f t="shared" si="18"/>
        <v>124</v>
      </c>
      <c r="O178" s="730">
        <f t="shared" si="23"/>
        <v>19228539.484179489</v>
      </c>
      <c r="P178" s="730">
        <f t="shared" si="20"/>
        <v>140346.37781924338</v>
      </c>
      <c r="Q178" s="730">
        <f t="shared" si="24"/>
        <v>33427.45436716421</v>
      </c>
      <c r="R178" s="730">
        <f t="shared" si="25"/>
        <v>19402313.316365898</v>
      </c>
      <c r="Z178" s="614"/>
    </row>
    <row r="179" spans="13:26" x14ac:dyDescent="0.2">
      <c r="M179" s="614"/>
      <c r="N179" s="748">
        <f t="shared" si="18"/>
        <v>125</v>
      </c>
      <c r="O179" s="730">
        <f t="shared" si="23"/>
        <v>19402313.316365898</v>
      </c>
      <c r="P179" s="730">
        <f t="shared" si="20"/>
        <v>140346.37781924338</v>
      </c>
      <c r="Q179" s="730">
        <f t="shared" si="24"/>
        <v>33729.547869918162</v>
      </c>
      <c r="R179" s="730">
        <f t="shared" si="25"/>
        <v>19576389.242055058</v>
      </c>
      <c r="Z179" s="614"/>
    </row>
    <row r="180" spans="13:26" x14ac:dyDescent="0.2">
      <c r="M180" s="614"/>
      <c r="N180" s="748">
        <f t="shared" si="18"/>
        <v>126</v>
      </c>
      <c r="O180" s="730">
        <f t="shared" si="23"/>
        <v>19576389.242055058</v>
      </c>
      <c r="P180" s="730">
        <f t="shared" si="20"/>
        <v>140346.37781924338</v>
      </c>
      <c r="Q180" s="730">
        <f t="shared" si="24"/>
        <v>34032.166540836137</v>
      </c>
      <c r="R180" s="730">
        <f t="shared" si="25"/>
        <v>19750767.786415137</v>
      </c>
      <c r="Z180" s="614"/>
    </row>
    <row r="181" spans="13:26" x14ac:dyDescent="0.2">
      <c r="M181" s="614"/>
      <c r="N181" s="748">
        <f t="shared" si="18"/>
        <v>127</v>
      </c>
      <c r="O181" s="730">
        <f t="shared" si="23"/>
        <v>19750767.786415137</v>
      </c>
      <c r="P181" s="730">
        <f t="shared" si="20"/>
        <v>140346.37781924338</v>
      </c>
      <c r="Q181" s="730">
        <f t="shared" si="24"/>
        <v>34335.311292885817</v>
      </c>
      <c r="R181" s="730">
        <f t="shared" si="25"/>
        <v>19925449.475527268</v>
      </c>
      <c r="Z181" s="614"/>
    </row>
    <row r="182" spans="13:26" x14ac:dyDescent="0.2">
      <c r="M182" s="614"/>
      <c r="N182" s="748">
        <f t="shared" si="18"/>
        <v>128</v>
      </c>
      <c r="O182" s="730">
        <f t="shared" si="23"/>
        <v>19925449.475527268</v>
      </c>
      <c r="P182" s="730">
        <f t="shared" si="20"/>
        <v>140346.37781924338</v>
      </c>
      <c r="Q182" s="730">
        <f t="shared" si="24"/>
        <v>34638.983040621999</v>
      </c>
      <c r="R182" s="730">
        <f t="shared" si="25"/>
        <v>20100434.836387135</v>
      </c>
      <c r="Z182" s="614"/>
    </row>
    <row r="183" spans="13:26" x14ac:dyDescent="0.2">
      <c r="M183" s="614"/>
      <c r="N183" s="748">
        <f t="shared" si="18"/>
        <v>129</v>
      </c>
      <c r="O183" s="730">
        <f t="shared" si="23"/>
        <v>20100434.836387135</v>
      </c>
      <c r="P183" s="730">
        <f t="shared" si="20"/>
        <v>140346.37781924338</v>
      </c>
      <c r="Q183" s="730">
        <f t="shared" si="24"/>
        <v>34943.182700189362</v>
      </c>
      <c r="R183" s="730">
        <f t="shared" si="25"/>
        <v>20275724.39690657</v>
      </c>
      <c r="Z183" s="614"/>
    </row>
    <row r="184" spans="13:26" x14ac:dyDescent="0.2">
      <c r="M184" s="614"/>
      <c r="N184" s="748">
        <f t="shared" si="18"/>
        <v>130</v>
      </c>
      <c r="O184" s="730">
        <f t="shared" si="23"/>
        <v>20275724.39690657</v>
      </c>
      <c r="P184" s="730">
        <f t="shared" si="20"/>
        <v>140346.37781924338</v>
      </c>
      <c r="Q184" s="730">
        <f t="shared" si="24"/>
        <v>35247.911189325241</v>
      </c>
      <c r="R184" s="730">
        <f t="shared" si="25"/>
        <v>20451318.685915139</v>
      </c>
      <c r="Z184" s="614"/>
    </row>
    <row r="185" spans="13:26" x14ac:dyDescent="0.2">
      <c r="M185" s="614"/>
      <c r="N185" s="748">
        <f t="shared" si="18"/>
        <v>131</v>
      </c>
      <c r="O185" s="730">
        <f t="shared" si="23"/>
        <v>20451318.685915139</v>
      </c>
      <c r="P185" s="730">
        <f t="shared" si="20"/>
        <v>140346.37781924338</v>
      </c>
      <c r="Q185" s="730">
        <f t="shared" si="24"/>
        <v>35553.169427362402</v>
      </c>
      <c r="R185" s="730">
        <f t="shared" si="25"/>
        <v>20627218.233161744</v>
      </c>
      <c r="Z185" s="614"/>
    </row>
    <row r="186" spans="13:26" x14ac:dyDescent="0.2">
      <c r="M186" s="614"/>
      <c r="N186" s="748">
        <f t="shared" si="18"/>
        <v>132</v>
      </c>
      <c r="O186" s="730">
        <f t="shared" si="23"/>
        <v>20627218.233161744</v>
      </c>
      <c r="P186" s="730">
        <f t="shared" si="20"/>
        <v>140346.37781924338</v>
      </c>
      <c r="Q186" s="730">
        <f t="shared" si="24"/>
        <v>35858.958335231793</v>
      </c>
      <c r="R186" s="730">
        <f t="shared" si="25"/>
        <v>20803423.56931622</v>
      </c>
      <c r="Z186" s="614"/>
    </row>
    <row r="187" spans="13:26" x14ac:dyDescent="0.2">
      <c r="M187" s="614"/>
      <c r="N187" s="748">
        <f t="shared" si="18"/>
        <v>133</v>
      </c>
      <c r="O187" s="730">
        <f t="shared" si="23"/>
        <v>20803423.56931622</v>
      </c>
      <c r="P187" s="730">
        <f t="shared" si="20"/>
        <v>140346.37781924338</v>
      </c>
      <c r="Q187" s="730">
        <f t="shared" si="24"/>
        <v>36165.278835465353</v>
      </c>
      <c r="R187" s="730">
        <f t="shared" si="25"/>
        <v>20979935.225970928</v>
      </c>
      <c r="Z187" s="614"/>
    </row>
    <row r="188" spans="13:26" x14ac:dyDescent="0.2">
      <c r="M188" s="614"/>
      <c r="N188" s="748">
        <f t="shared" si="18"/>
        <v>134</v>
      </c>
      <c r="O188" s="730">
        <f t="shared" si="23"/>
        <v>20979935.225970928</v>
      </c>
      <c r="P188" s="730">
        <f t="shared" si="20"/>
        <v>140346.37781924338</v>
      </c>
      <c r="Q188" s="730">
        <f t="shared" si="24"/>
        <v>36472.131852198756</v>
      </c>
      <c r="R188" s="730">
        <f t="shared" si="25"/>
        <v>21156753.73564237</v>
      </c>
      <c r="Z188" s="614"/>
    </row>
    <row r="189" spans="13:26" x14ac:dyDescent="0.2">
      <c r="M189" s="614"/>
      <c r="N189" s="748">
        <f t="shared" si="18"/>
        <v>135</v>
      </c>
      <c r="O189" s="730">
        <f t="shared" si="23"/>
        <v>21156753.73564237</v>
      </c>
      <c r="P189" s="730">
        <f t="shared" si="20"/>
        <v>140346.37781924338</v>
      </c>
      <c r="Q189" s="730">
        <f t="shared" si="24"/>
        <v>36779.51831117423</v>
      </c>
      <c r="R189" s="730">
        <f t="shared" si="25"/>
        <v>21333879.631772786</v>
      </c>
      <c r="Z189" s="614"/>
    </row>
    <row r="190" spans="13:26" x14ac:dyDescent="0.2">
      <c r="M190" s="614"/>
      <c r="N190" s="748">
        <f t="shared" si="18"/>
        <v>136</v>
      </c>
      <c r="O190" s="730">
        <f t="shared" si="23"/>
        <v>21333879.631772786</v>
      </c>
      <c r="P190" s="730">
        <f t="shared" si="20"/>
        <v>140346.37781924338</v>
      </c>
      <c r="Q190" s="730">
        <f t="shared" si="24"/>
        <v>37087.43913974335</v>
      </c>
      <c r="R190" s="730">
        <f t="shared" si="25"/>
        <v>21511313.448731773</v>
      </c>
      <c r="Z190" s="614"/>
    </row>
    <row r="191" spans="13:26" x14ac:dyDescent="0.2">
      <c r="M191" s="614"/>
      <c r="N191" s="748">
        <f t="shared" si="18"/>
        <v>137</v>
      </c>
      <c r="O191" s="730">
        <f t="shared" si="23"/>
        <v>21511313.448731773</v>
      </c>
      <c r="P191" s="730">
        <f t="shared" si="20"/>
        <v>140346.37781924338</v>
      </c>
      <c r="Q191" s="730">
        <f t="shared" si="24"/>
        <v>37395.895266869811</v>
      </c>
      <c r="R191" s="730">
        <f t="shared" si="25"/>
        <v>21689055.721817885</v>
      </c>
      <c r="Z191" s="614"/>
    </row>
    <row r="192" spans="13:26" x14ac:dyDescent="0.2">
      <c r="M192" s="614"/>
      <c r="N192" s="748">
        <f t="shared" si="18"/>
        <v>138</v>
      </c>
      <c r="O192" s="730">
        <f t="shared" si="23"/>
        <v>21689055.721817885</v>
      </c>
      <c r="P192" s="730">
        <f t="shared" si="20"/>
        <v>140346.37781924338</v>
      </c>
      <c r="Q192" s="730">
        <f t="shared" si="24"/>
        <v>37704.887623132257</v>
      </c>
      <c r="R192" s="730">
        <f t="shared" si="25"/>
        <v>21867106.98726026</v>
      </c>
      <c r="Z192" s="614"/>
    </row>
    <row r="193" spans="13:26" x14ac:dyDescent="0.2">
      <c r="M193" s="614"/>
      <c r="N193" s="748">
        <f t="shared" si="18"/>
        <v>139</v>
      </c>
      <c r="O193" s="730">
        <f t="shared" si="23"/>
        <v>21867106.98726026</v>
      </c>
      <c r="P193" s="730">
        <f t="shared" si="20"/>
        <v>140346.37781924338</v>
      </c>
      <c r="Q193" s="730">
        <f t="shared" si="24"/>
        <v>38014.41714072707</v>
      </c>
      <c r="R193" s="730">
        <f t="shared" si="25"/>
        <v>22045467.78222023</v>
      </c>
      <c r="Z193" s="614"/>
    </row>
    <row r="194" spans="13:26" x14ac:dyDescent="0.2">
      <c r="M194" s="614"/>
      <c r="N194" s="748">
        <f t="shared" si="18"/>
        <v>140</v>
      </c>
      <c r="O194" s="730">
        <f t="shared" si="23"/>
        <v>22045467.78222023</v>
      </c>
      <c r="P194" s="730">
        <f t="shared" si="20"/>
        <v>140346.37781924338</v>
      </c>
      <c r="Q194" s="730">
        <f t="shared" si="24"/>
        <v>38324.484753471181</v>
      </c>
      <c r="R194" s="730">
        <f t="shared" si="25"/>
        <v>22224138.644792944</v>
      </c>
      <c r="Z194" s="614"/>
    </row>
    <row r="195" spans="13:26" x14ac:dyDescent="0.2">
      <c r="M195" s="614"/>
      <c r="N195" s="748">
        <f t="shared" si="18"/>
        <v>141</v>
      </c>
      <c r="O195" s="730">
        <f t="shared" si="23"/>
        <v>22224138.644792944</v>
      </c>
      <c r="P195" s="730">
        <f t="shared" si="20"/>
        <v>140346.37781924338</v>
      </c>
      <c r="Q195" s="730">
        <f t="shared" si="24"/>
        <v>38635.091396804928</v>
      </c>
      <c r="R195" s="730">
        <f t="shared" si="25"/>
        <v>22403120.114008993</v>
      </c>
      <c r="Z195" s="614"/>
    </row>
    <row r="196" spans="13:26" x14ac:dyDescent="0.2">
      <c r="M196" s="614"/>
      <c r="N196" s="748">
        <f t="shared" si="18"/>
        <v>142</v>
      </c>
      <c r="O196" s="730">
        <f t="shared" si="23"/>
        <v>22403120.114008993</v>
      </c>
      <c r="P196" s="730">
        <f t="shared" si="20"/>
        <v>140346.37781924338</v>
      </c>
      <c r="Q196" s="730">
        <f t="shared" si="24"/>
        <v>38946.238007794804</v>
      </c>
      <c r="R196" s="730">
        <f t="shared" si="25"/>
        <v>22582412.729836032</v>
      </c>
      <c r="Z196" s="614"/>
    </row>
    <row r="197" spans="13:26" x14ac:dyDescent="0.2">
      <c r="M197" s="614"/>
      <c r="N197" s="748">
        <f t="shared" si="18"/>
        <v>143</v>
      </c>
      <c r="O197" s="730">
        <f t="shared" si="23"/>
        <v>22582412.729836032</v>
      </c>
      <c r="P197" s="730">
        <f t="shared" si="20"/>
        <v>140346.37781924338</v>
      </c>
      <c r="Q197" s="730">
        <f t="shared" si="24"/>
        <v>39257.92552513635</v>
      </c>
      <c r="R197" s="730">
        <f t="shared" si="25"/>
        <v>22762017.033180412</v>
      </c>
      <c r="Z197" s="614"/>
    </row>
    <row r="198" spans="13:26" x14ac:dyDescent="0.2">
      <c r="M198" s="614"/>
      <c r="N198" s="748">
        <f t="shared" si="18"/>
        <v>144</v>
      </c>
      <c r="O198" s="730">
        <f t="shared" si="23"/>
        <v>22762017.033180412</v>
      </c>
      <c r="P198" s="730">
        <f t="shared" si="20"/>
        <v>140346.37781924338</v>
      </c>
      <c r="Q198" s="730">
        <f t="shared" si="24"/>
        <v>39570.154889156962</v>
      </c>
      <c r="R198" s="730">
        <f t="shared" si="25"/>
        <v>22941933.565888811</v>
      </c>
      <c r="Z198" s="614"/>
    </row>
    <row r="199" spans="13:26" x14ac:dyDescent="0.2">
      <c r="M199" s="614"/>
      <c r="N199" s="748">
        <f t="shared" si="18"/>
        <v>145</v>
      </c>
      <c r="O199" s="730">
        <f t="shared" si="23"/>
        <v>22941933.565888811</v>
      </c>
      <c r="P199" s="730">
        <f t="shared" si="20"/>
        <v>140346.37781924338</v>
      </c>
      <c r="Q199" s="730">
        <f t="shared" si="24"/>
        <v>39882.927041818723</v>
      </c>
      <c r="R199" s="730">
        <f t="shared" si="25"/>
        <v>23122162.870749872</v>
      </c>
      <c r="Z199" s="614"/>
    </row>
    <row r="200" spans="13:26" x14ac:dyDescent="0.2">
      <c r="M200" s="614"/>
      <c r="N200" s="748">
        <f t="shared" si="18"/>
        <v>146</v>
      </c>
      <c r="O200" s="730">
        <f t="shared" si="23"/>
        <v>23122162.870749872</v>
      </c>
      <c r="P200" s="730">
        <f t="shared" si="20"/>
        <v>140346.37781924338</v>
      </c>
      <c r="Q200" s="730">
        <f t="shared" si="24"/>
        <v>40196.242926721243</v>
      </c>
      <c r="R200" s="730">
        <f t="shared" si="25"/>
        <v>23302705.491495837</v>
      </c>
      <c r="Z200" s="614"/>
    </row>
    <row r="201" spans="13:26" x14ac:dyDescent="0.2">
      <c r="M201" s="614"/>
      <c r="N201" s="748">
        <f t="shared" si="18"/>
        <v>147</v>
      </c>
      <c r="O201" s="730">
        <f t="shared" si="23"/>
        <v>23302705.491495837</v>
      </c>
      <c r="P201" s="730">
        <f t="shared" si="20"/>
        <v>140346.37781924338</v>
      </c>
      <c r="Q201" s="730">
        <f t="shared" si="24"/>
        <v>40510.103489104542</v>
      </c>
      <c r="R201" s="730">
        <f t="shared" si="25"/>
        <v>23483561.972804185</v>
      </c>
      <c r="Z201" s="614"/>
    </row>
    <row r="202" spans="13:26" x14ac:dyDescent="0.2">
      <c r="M202" s="614"/>
      <c r="N202" s="748">
        <f t="shared" si="18"/>
        <v>148</v>
      </c>
      <c r="O202" s="730">
        <f t="shared" si="23"/>
        <v>23483561.972804185</v>
      </c>
      <c r="P202" s="730">
        <f t="shared" si="20"/>
        <v>140346.37781924338</v>
      </c>
      <c r="Q202" s="730">
        <f t="shared" si="24"/>
        <v>40824.509675851834</v>
      </c>
      <c r="R202" s="730">
        <f t="shared" si="25"/>
        <v>23664732.860299282</v>
      </c>
      <c r="Z202" s="614"/>
    </row>
    <row r="203" spans="13:26" x14ac:dyDescent="0.2">
      <c r="M203" s="614"/>
      <c r="N203" s="748">
        <f t="shared" si="18"/>
        <v>149</v>
      </c>
      <c r="O203" s="730">
        <f t="shared" si="23"/>
        <v>23664732.860299282</v>
      </c>
      <c r="P203" s="730">
        <f t="shared" si="20"/>
        <v>140346.37781924338</v>
      </c>
      <c r="Q203" s="730">
        <f t="shared" si="24"/>
        <v>41139.46243549246</v>
      </c>
      <c r="R203" s="730">
        <f t="shared" si="25"/>
        <v>23846218.700554017</v>
      </c>
      <c r="Z203" s="614"/>
    </row>
    <row r="204" spans="13:26" x14ac:dyDescent="0.2">
      <c r="M204" s="614"/>
      <c r="N204" s="748">
        <f t="shared" si="18"/>
        <v>150</v>
      </c>
      <c r="O204" s="730">
        <f t="shared" si="23"/>
        <v>23846218.700554017</v>
      </c>
      <c r="P204" s="730">
        <f t="shared" si="20"/>
        <v>140346.37781924338</v>
      </c>
      <c r="Q204" s="730">
        <f t="shared" si="24"/>
        <v>41454.962718204675</v>
      </c>
      <c r="R204" s="730">
        <f t="shared" si="25"/>
        <v>24028020.041091464</v>
      </c>
      <c r="Z204" s="614"/>
    </row>
    <row r="205" spans="13:26" x14ac:dyDescent="0.2">
      <c r="M205" s="614"/>
      <c r="N205" s="748">
        <f t="shared" si="18"/>
        <v>151</v>
      </c>
      <c r="O205" s="730">
        <f t="shared" si="23"/>
        <v>24028020.041091464</v>
      </c>
      <c r="P205" s="730">
        <f t="shared" si="20"/>
        <v>140346.37781924338</v>
      </c>
      <c r="Q205" s="730">
        <f t="shared" si="24"/>
        <v>41771.011475818574</v>
      </c>
      <c r="R205" s="730">
        <f t="shared" si="25"/>
        <v>24210137.430386528</v>
      </c>
      <c r="Z205" s="614"/>
    </row>
    <row r="206" spans="13:26" x14ac:dyDescent="0.2">
      <c r="M206" s="614"/>
      <c r="N206" s="748">
        <f t="shared" si="18"/>
        <v>152</v>
      </c>
      <c r="O206" s="730">
        <f t="shared" si="23"/>
        <v>24210137.430386528</v>
      </c>
      <c r="P206" s="730">
        <f t="shared" si="20"/>
        <v>140346.37781924338</v>
      </c>
      <c r="Q206" s="730">
        <f t="shared" si="24"/>
        <v>42087.609661818955</v>
      </c>
      <c r="R206" s="730">
        <f t="shared" si="25"/>
        <v>24392571.41786759</v>
      </c>
      <c r="Z206" s="614"/>
    </row>
    <row r="207" spans="13:26" x14ac:dyDescent="0.2">
      <c r="M207" s="614"/>
      <c r="N207" s="748">
        <f t="shared" si="18"/>
        <v>153</v>
      </c>
      <c r="O207" s="730">
        <f t="shared" si="23"/>
        <v>24392571.41786759</v>
      </c>
      <c r="P207" s="730">
        <f t="shared" si="20"/>
        <v>140346.37781924338</v>
      </c>
      <c r="Q207" s="730">
        <f t="shared" si="24"/>
        <v>42404.75823134814</v>
      </c>
      <c r="R207" s="730">
        <f t="shared" si="25"/>
        <v>24575322.553918183</v>
      </c>
      <c r="Z207" s="614"/>
    </row>
    <row r="208" spans="13:26" x14ac:dyDescent="0.2">
      <c r="M208" s="614"/>
      <c r="N208" s="748">
        <f t="shared" si="18"/>
        <v>154</v>
      </c>
      <c r="O208" s="730">
        <f t="shared" si="23"/>
        <v>24575322.553918183</v>
      </c>
      <c r="P208" s="730">
        <f t="shared" si="20"/>
        <v>140346.37781924338</v>
      </c>
      <c r="Q208" s="730">
        <f t="shared" si="24"/>
        <v>42722.458141208932</v>
      </c>
      <c r="R208" s="730">
        <f t="shared" si="25"/>
        <v>24758391.389878634</v>
      </c>
      <c r="Z208" s="614"/>
    </row>
    <row r="209" spans="13:26" x14ac:dyDescent="0.2">
      <c r="M209" s="614"/>
      <c r="N209" s="748">
        <f t="shared" si="18"/>
        <v>155</v>
      </c>
      <c r="O209" s="730">
        <f t="shared" si="23"/>
        <v>24758391.389878634</v>
      </c>
      <c r="P209" s="730">
        <f t="shared" si="20"/>
        <v>140346.37781924338</v>
      </c>
      <c r="Q209" s="730">
        <f t="shared" si="24"/>
        <v>43040.710349867462</v>
      </c>
      <c r="R209" s="730">
        <f t="shared" si="25"/>
        <v>24941778.478047747</v>
      </c>
      <c r="Z209" s="614"/>
    </row>
    <row r="210" spans="13:26" x14ac:dyDescent="0.2">
      <c r="M210" s="614"/>
      <c r="N210" s="748">
        <f t="shared" si="18"/>
        <v>156</v>
      </c>
      <c r="O210" s="730">
        <f t="shared" si="23"/>
        <v>24941778.478047747</v>
      </c>
      <c r="P210" s="730">
        <f t="shared" si="20"/>
        <v>140346.37781924338</v>
      </c>
      <c r="Q210" s="730">
        <f t="shared" si="24"/>
        <v>43359.515817456086</v>
      </c>
      <c r="R210" s="730">
        <f t="shared" si="25"/>
        <v>25125484.371684447</v>
      </c>
      <c r="Z210" s="614"/>
    </row>
    <row r="211" spans="13:26" x14ac:dyDescent="0.2">
      <c r="M211" s="614"/>
      <c r="N211" s="748">
        <f t="shared" si="18"/>
        <v>157</v>
      </c>
      <c r="O211" s="730">
        <f t="shared" si="23"/>
        <v>25125484.371684447</v>
      </c>
      <c r="P211" s="730">
        <f t="shared" si="20"/>
        <v>140346.37781924338</v>
      </c>
      <c r="Q211" s="730">
        <f t="shared" si="24"/>
        <v>43678.875505776268</v>
      </c>
      <c r="R211" s="730">
        <f t="shared" si="25"/>
        <v>25309509.625009466</v>
      </c>
      <c r="Z211" s="614"/>
    </row>
    <row r="212" spans="13:26" x14ac:dyDescent="0.2">
      <c r="M212" s="614"/>
      <c r="N212" s="748">
        <f t="shared" si="18"/>
        <v>158</v>
      </c>
      <c r="O212" s="730">
        <f t="shared" si="23"/>
        <v>25309509.625009466</v>
      </c>
      <c r="P212" s="730">
        <f t="shared" si="20"/>
        <v>140346.37781924338</v>
      </c>
      <c r="Q212" s="730">
        <f t="shared" si="24"/>
        <v>43998.790378301514</v>
      </c>
      <c r="R212" s="730">
        <f t="shared" si="25"/>
        <v>25493854.793207012</v>
      </c>
      <c r="Z212" s="614"/>
    </row>
    <row r="213" spans="13:26" x14ac:dyDescent="0.2">
      <c r="M213" s="614"/>
      <c r="N213" s="748">
        <f t="shared" si="18"/>
        <v>159</v>
      </c>
      <c r="O213" s="730">
        <f t="shared" si="23"/>
        <v>25493854.793207012</v>
      </c>
      <c r="P213" s="730">
        <f t="shared" si="20"/>
        <v>140346.37781924338</v>
      </c>
      <c r="Q213" s="730">
        <f t="shared" si="24"/>
        <v>44319.261400180258</v>
      </c>
      <c r="R213" s="730">
        <f t="shared" si="25"/>
        <v>25678520.432426438</v>
      </c>
      <c r="Z213" s="614"/>
    </row>
    <row r="214" spans="13:26" x14ac:dyDescent="0.2">
      <c r="M214" s="614"/>
      <c r="N214" s="748">
        <f t="shared" si="18"/>
        <v>160</v>
      </c>
      <c r="O214" s="730">
        <f t="shared" si="23"/>
        <v>25678520.432426438</v>
      </c>
      <c r="P214" s="730">
        <f t="shared" si="20"/>
        <v>140346.37781924338</v>
      </c>
      <c r="Q214" s="730">
        <f t="shared" si="24"/>
        <v>44640.289538238758</v>
      </c>
      <c r="R214" s="730">
        <f t="shared" si="25"/>
        <v>25863507.09978392</v>
      </c>
      <c r="Z214" s="614"/>
    </row>
    <row r="215" spans="13:26" x14ac:dyDescent="0.2">
      <c r="M215" s="614"/>
      <c r="N215" s="748">
        <f t="shared" si="18"/>
        <v>161</v>
      </c>
      <c r="O215" s="730">
        <f t="shared" si="23"/>
        <v>25863507.09978392</v>
      </c>
      <c r="P215" s="730">
        <f t="shared" si="20"/>
        <v>140346.37781924338</v>
      </c>
      <c r="Q215" s="730">
        <f t="shared" si="24"/>
        <v>44961.875760984054</v>
      </c>
      <c r="R215" s="730">
        <f t="shared" si="25"/>
        <v>26048815.353364147</v>
      </c>
      <c r="Z215" s="614"/>
    </row>
    <row r="216" spans="13:26" x14ac:dyDescent="0.2">
      <c r="M216" s="614"/>
      <c r="N216" s="748">
        <f t="shared" si="18"/>
        <v>162</v>
      </c>
      <c r="O216" s="730">
        <f t="shared" si="23"/>
        <v>26048815.353364147</v>
      </c>
      <c r="P216" s="730">
        <f t="shared" si="20"/>
        <v>140346.37781924338</v>
      </c>
      <c r="Q216" s="730">
        <f t="shared" si="24"/>
        <v>45284.02103860685</v>
      </c>
      <c r="R216" s="730">
        <f t="shared" si="25"/>
        <v>26234445.752221998</v>
      </c>
      <c r="Z216" s="614"/>
    </row>
    <row r="217" spans="13:26" x14ac:dyDescent="0.2">
      <c r="M217" s="614"/>
      <c r="N217" s="748">
        <f t="shared" si="18"/>
        <v>163</v>
      </c>
      <c r="O217" s="730">
        <f t="shared" si="23"/>
        <v>26234445.752221998</v>
      </c>
      <c r="P217" s="730">
        <f t="shared" si="20"/>
        <v>140346.37781924338</v>
      </c>
      <c r="Q217" s="730">
        <f t="shared" si="24"/>
        <v>45606.726342984475</v>
      </c>
      <c r="R217" s="730">
        <f t="shared" si="25"/>
        <v>26420398.856384225</v>
      </c>
      <c r="Z217" s="614"/>
    </row>
    <row r="218" spans="13:26" x14ac:dyDescent="0.2">
      <c r="M218" s="614"/>
      <c r="N218" s="748">
        <f t="shared" si="18"/>
        <v>164</v>
      </c>
      <c r="O218" s="730">
        <f t="shared" si="23"/>
        <v>26420398.856384225</v>
      </c>
      <c r="P218" s="730">
        <f t="shared" si="20"/>
        <v>140346.37781924338</v>
      </c>
      <c r="Q218" s="730">
        <f t="shared" si="24"/>
        <v>45929.992647683779</v>
      </c>
      <c r="R218" s="730">
        <f t="shared" si="25"/>
        <v>26606675.226851154</v>
      </c>
      <c r="Z218" s="614"/>
    </row>
    <row r="219" spans="13:26" x14ac:dyDescent="0.2">
      <c r="M219" s="614"/>
      <c r="N219" s="748">
        <f t="shared" si="18"/>
        <v>165</v>
      </c>
      <c r="O219" s="730">
        <f t="shared" si="23"/>
        <v>26606675.226851154</v>
      </c>
      <c r="P219" s="730">
        <f t="shared" si="20"/>
        <v>140346.37781924338</v>
      </c>
      <c r="Q219" s="730">
        <f t="shared" si="24"/>
        <v>46253.820927964109</v>
      </c>
      <c r="R219" s="730">
        <f t="shared" si="25"/>
        <v>26793275.425598361</v>
      </c>
      <c r="Z219" s="614"/>
    </row>
    <row r="220" spans="13:26" x14ac:dyDescent="0.2">
      <c r="M220" s="614"/>
      <c r="N220" s="748">
        <f t="shared" si="18"/>
        <v>166</v>
      </c>
      <c r="O220" s="730">
        <f t="shared" si="23"/>
        <v>26793275.425598361</v>
      </c>
      <c r="P220" s="730">
        <f t="shared" si="20"/>
        <v>140346.37781924338</v>
      </c>
      <c r="Q220" s="730">
        <f t="shared" si="24"/>
        <v>46578.212160780204</v>
      </c>
      <c r="R220" s="730">
        <f t="shared" si="25"/>
        <v>26980200.015578385</v>
      </c>
      <c r="Z220" s="614"/>
    </row>
    <row r="221" spans="13:26" x14ac:dyDescent="0.2">
      <c r="M221" s="614"/>
      <c r="N221" s="748">
        <f t="shared" si="18"/>
        <v>167</v>
      </c>
      <c r="O221" s="730">
        <f t="shared" si="23"/>
        <v>26980200.015578385</v>
      </c>
      <c r="P221" s="730">
        <f t="shared" si="20"/>
        <v>140346.37781924338</v>
      </c>
      <c r="Q221" s="730">
        <f t="shared" si="24"/>
        <v>46903.167324785209</v>
      </c>
      <c r="R221" s="730">
        <f t="shared" si="25"/>
        <v>27167449.560722414</v>
      </c>
      <c r="Z221" s="614"/>
    </row>
    <row r="222" spans="13:26" x14ac:dyDescent="0.2">
      <c r="M222" s="614"/>
      <c r="N222" s="748">
        <f t="shared" si="18"/>
        <v>168</v>
      </c>
      <c r="O222" s="730">
        <f t="shared" si="23"/>
        <v>27167449.560722414</v>
      </c>
      <c r="P222" s="730">
        <f t="shared" si="20"/>
        <v>140346.37781924338</v>
      </c>
      <c r="Q222" s="730">
        <f t="shared" si="24"/>
        <v>47228.68740033354</v>
      </c>
      <c r="R222" s="730">
        <f t="shared" si="25"/>
        <v>27355024.625941992</v>
      </c>
      <c r="Z222" s="614"/>
    </row>
    <row r="223" spans="13:26" x14ac:dyDescent="0.2">
      <c r="M223" s="614"/>
      <c r="N223" s="748">
        <f t="shared" si="18"/>
        <v>169</v>
      </c>
      <c r="O223" s="730">
        <f t="shared" si="23"/>
        <v>27355024.625941992</v>
      </c>
      <c r="P223" s="730">
        <f t="shared" si="20"/>
        <v>140346.37781924338</v>
      </c>
      <c r="Q223" s="730">
        <f t="shared" si="24"/>
        <v>47554.773369483933</v>
      </c>
      <c r="R223" s="730">
        <f t="shared" si="25"/>
        <v>27542925.777130719</v>
      </c>
      <c r="Z223" s="614"/>
    </row>
    <row r="224" spans="13:26" x14ac:dyDescent="0.2">
      <c r="M224" s="614"/>
      <c r="N224" s="748">
        <f t="shared" si="18"/>
        <v>170</v>
      </c>
      <c r="O224" s="730">
        <f t="shared" si="23"/>
        <v>27542925.777130719</v>
      </c>
      <c r="P224" s="730">
        <f t="shared" si="20"/>
        <v>140346.37781924338</v>
      </c>
      <c r="Q224" s="730">
        <f t="shared" si="24"/>
        <v>47881.426216002343</v>
      </c>
      <c r="R224" s="730">
        <f t="shared" si="25"/>
        <v>27731153.581165966</v>
      </c>
      <c r="Z224" s="614"/>
    </row>
    <row r="225" spans="13:26" x14ac:dyDescent="0.2">
      <c r="M225" s="614"/>
      <c r="N225" s="748">
        <f t="shared" si="18"/>
        <v>171</v>
      </c>
      <c r="O225" s="730">
        <f t="shared" si="23"/>
        <v>27731153.581165966</v>
      </c>
      <c r="P225" s="730">
        <f t="shared" si="20"/>
        <v>140346.37781924338</v>
      </c>
      <c r="Q225" s="730">
        <f t="shared" si="24"/>
        <v>48208.646925364927</v>
      </c>
      <c r="R225" s="730">
        <f t="shared" si="25"/>
        <v>27919708.605910573</v>
      </c>
      <c r="Z225" s="614"/>
    </row>
    <row r="226" spans="13:26" x14ac:dyDescent="0.2">
      <c r="M226" s="614"/>
      <c r="N226" s="748">
        <f t="shared" si="18"/>
        <v>172</v>
      </c>
      <c r="O226" s="730">
        <f t="shared" si="23"/>
        <v>27919708.605910573</v>
      </c>
      <c r="P226" s="730">
        <f t="shared" si="20"/>
        <v>140346.37781924338</v>
      </c>
      <c r="Q226" s="730">
        <f t="shared" si="24"/>
        <v>48536.436484761041</v>
      </c>
      <c r="R226" s="730">
        <f t="shared" si="25"/>
        <v>28108591.420214579</v>
      </c>
      <c r="Z226" s="614"/>
    </row>
    <row r="227" spans="13:26" x14ac:dyDescent="0.2">
      <c r="M227" s="614"/>
      <c r="N227" s="748">
        <f t="shared" si="18"/>
        <v>173</v>
      </c>
      <c r="O227" s="730">
        <f t="shared" si="23"/>
        <v>28108591.420214579</v>
      </c>
      <c r="P227" s="730">
        <f t="shared" si="20"/>
        <v>140346.37781924338</v>
      </c>
      <c r="Q227" s="730">
        <f t="shared" si="24"/>
        <v>48864.79588309618</v>
      </c>
      <c r="R227" s="730">
        <f t="shared" si="25"/>
        <v>28297802.593916919</v>
      </c>
      <c r="Z227" s="614"/>
    </row>
    <row r="228" spans="13:26" x14ac:dyDescent="0.2">
      <c r="M228" s="614"/>
      <c r="N228" s="748">
        <f t="shared" si="18"/>
        <v>174</v>
      </c>
      <c r="O228" s="730">
        <f t="shared" si="23"/>
        <v>28297802.593916919</v>
      </c>
      <c r="P228" s="730">
        <f t="shared" si="20"/>
        <v>140346.37781924338</v>
      </c>
      <c r="Q228" s="730">
        <f t="shared" si="24"/>
        <v>49193.726110994998</v>
      </c>
      <c r="R228" s="730">
        <f t="shared" si="25"/>
        <v>28487342.697847158</v>
      </c>
      <c r="Z228" s="614"/>
    </row>
    <row r="229" spans="13:26" x14ac:dyDescent="0.2">
      <c r="M229" s="614"/>
      <c r="N229" s="748">
        <f t="shared" si="18"/>
        <v>175</v>
      </c>
      <c r="O229" s="730">
        <f t="shared" si="23"/>
        <v>28487342.697847158</v>
      </c>
      <c r="P229" s="730">
        <f t="shared" si="20"/>
        <v>140346.37781924338</v>
      </c>
      <c r="Q229" s="730">
        <f t="shared" si="24"/>
        <v>49523.228160804269</v>
      </c>
      <c r="R229" s="730">
        <f t="shared" si="25"/>
        <v>28677212.303827208</v>
      </c>
      <c r="Z229" s="614"/>
    </row>
    <row r="230" spans="13:26" x14ac:dyDescent="0.2">
      <c r="M230" s="614"/>
      <c r="N230" s="748">
        <f t="shared" si="18"/>
        <v>176</v>
      </c>
      <c r="O230" s="730">
        <f t="shared" si="23"/>
        <v>28677212.303827208</v>
      </c>
      <c r="P230" s="730">
        <f t="shared" si="20"/>
        <v>140346.37781924338</v>
      </c>
      <c r="Q230" s="730">
        <f t="shared" si="24"/>
        <v>49853.303026595895</v>
      </c>
      <c r="R230" s="730">
        <f t="shared" si="25"/>
        <v>28867411.984673046</v>
      </c>
      <c r="Z230" s="614"/>
    </row>
    <row r="231" spans="13:26" x14ac:dyDescent="0.2">
      <c r="M231" s="614"/>
      <c r="N231" s="748">
        <f t="shared" si="18"/>
        <v>177</v>
      </c>
      <c r="O231" s="730">
        <f t="shared" si="23"/>
        <v>28867411.984673046</v>
      </c>
      <c r="P231" s="730">
        <f t="shared" si="20"/>
        <v>140346.37781924338</v>
      </c>
      <c r="Q231" s="730">
        <f t="shared" si="24"/>
        <v>50183.9517041699</v>
      </c>
      <c r="R231" s="730">
        <f t="shared" si="25"/>
        <v>29057942.31419646</v>
      </c>
      <c r="Z231" s="614"/>
    </row>
    <row r="232" spans="13:26" x14ac:dyDescent="0.2">
      <c r="M232" s="614"/>
      <c r="N232" s="748">
        <f t="shared" si="18"/>
        <v>178</v>
      </c>
      <c r="O232" s="730">
        <f t="shared" si="23"/>
        <v>29057942.31419646</v>
      </c>
      <c r="P232" s="730">
        <f t="shared" si="20"/>
        <v>140346.37781924338</v>
      </c>
      <c r="Q232" s="730">
        <f t="shared" si="24"/>
        <v>50515.175191057438</v>
      </c>
      <c r="R232" s="730">
        <f t="shared" si="25"/>
        <v>29248803.86720676</v>
      </c>
      <c r="Z232" s="614"/>
    </row>
    <row r="233" spans="13:26" x14ac:dyDescent="0.2">
      <c r="M233" s="614"/>
      <c r="N233" s="748">
        <f t="shared" si="18"/>
        <v>179</v>
      </c>
      <c r="O233" s="730">
        <f t="shared" si="23"/>
        <v>29248803.86720676</v>
      </c>
      <c r="P233" s="730">
        <f t="shared" si="20"/>
        <v>140346.37781924338</v>
      </c>
      <c r="Q233" s="730">
        <f t="shared" si="24"/>
        <v>50846.974486523803</v>
      </c>
      <c r="R233" s="730">
        <f t="shared" si="25"/>
        <v>29439997.219512526</v>
      </c>
      <c r="Z233" s="614"/>
    </row>
    <row r="234" spans="13:26" x14ac:dyDescent="0.2">
      <c r="M234" s="614"/>
      <c r="N234" s="748">
        <f t="shared" si="18"/>
        <v>180</v>
      </c>
      <c r="O234" s="730">
        <f t="shared" si="23"/>
        <v>29439997.219512526</v>
      </c>
      <c r="P234" s="730">
        <f t="shared" si="20"/>
        <v>140346.37781924338</v>
      </c>
      <c r="Q234" s="730">
        <f t="shared" si="24"/>
        <v>51179.350591571434</v>
      </c>
      <c r="R234" s="730">
        <f t="shared" si="25"/>
        <v>29631522.94792334</v>
      </c>
      <c r="Z234" s="614"/>
    </row>
    <row r="235" spans="13:26" x14ac:dyDescent="0.2">
      <c r="M235" s="614"/>
      <c r="N235" s="748">
        <f t="shared" si="18"/>
        <v>181</v>
      </c>
      <c r="O235" s="730">
        <f t="shared" si="23"/>
        <v>29631522.94792334</v>
      </c>
      <c r="P235" s="730">
        <f t="shared" si="20"/>
        <v>140346.37781924338</v>
      </c>
      <c r="Q235" s="730">
        <f t="shared" si="24"/>
        <v>51512.304508942943</v>
      </c>
      <c r="R235" s="730">
        <f t="shared" si="25"/>
        <v>29823381.630251527</v>
      </c>
      <c r="Z235" s="614"/>
    </row>
    <row r="236" spans="13:26" x14ac:dyDescent="0.2">
      <c r="M236" s="614"/>
      <c r="N236" s="748">
        <f t="shared" si="18"/>
        <v>182</v>
      </c>
      <c r="O236" s="730">
        <f t="shared" si="23"/>
        <v>29823381.630251527</v>
      </c>
      <c r="P236" s="730">
        <f t="shared" si="20"/>
        <v>140346.37781924338</v>
      </c>
      <c r="Q236" s="730">
        <f t="shared" si="24"/>
        <v>51845.837243124151</v>
      </c>
      <c r="R236" s="730">
        <f t="shared" si="25"/>
        <v>30015573.845313895</v>
      </c>
      <c r="Z236" s="614"/>
    </row>
    <row r="237" spans="13:26" x14ac:dyDescent="0.2">
      <c r="M237" s="614"/>
      <c r="N237" s="748">
        <f t="shared" si="18"/>
        <v>183</v>
      </c>
      <c r="O237" s="730">
        <f t="shared" si="23"/>
        <v>30015573.845313895</v>
      </c>
      <c r="P237" s="730">
        <f t="shared" si="20"/>
        <v>140346.37781924338</v>
      </c>
      <c r="Q237" s="730">
        <f t="shared" si="24"/>
        <v>52179.949800347094</v>
      </c>
      <c r="R237" s="730">
        <f t="shared" si="25"/>
        <v>30208100.172933485</v>
      </c>
      <c r="Z237" s="614"/>
    </row>
    <row r="238" spans="13:26" x14ac:dyDescent="0.2">
      <c r="M238" s="614"/>
      <c r="N238" s="748">
        <f t="shared" si="18"/>
        <v>184</v>
      </c>
      <c r="O238" s="730">
        <f t="shared" si="23"/>
        <v>30208100.172933485</v>
      </c>
      <c r="P238" s="730">
        <f t="shared" si="20"/>
        <v>140346.37781924338</v>
      </c>
      <c r="Q238" s="730">
        <f t="shared" si="24"/>
        <v>52514.643188593072</v>
      </c>
      <c r="R238" s="730">
        <f t="shared" si="25"/>
        <v>30400961.193941321</v>
      </c>
      <c r="Z238" s="614"/>
    </row>
    <row r="239" spans="13:26" x14ac:dyDescent="0.2">
      <c r="M239" s="614"/>
      <c r="N239" s="748">
        <f t="shared" si="18"/>
        <v>185</v>
      </c>
      <c r="O239" s="730">
        <f t="shared" si="23"/>
        <v>30400961.193941321</v>
      </c>
      <c r="P239" s="730">
        <f t="shared" si="20"/>
        <v>140346.37781924338</v>
      </c>
      <c r="Q239" s="730">
        <f t="shared" si="24"/>
        <v>52849.918417595691</v>
      </c>
      <c r="R239" s="730">
        <f t="shared" si="25"/>
        <v>30594157.49017816</v>
      </c>
      <c r="Z239" s="614"/>
    </row>
    <row r="240" spans="13:26" x14ac:dyDescent="0.2">
      <c r="M240" s="614"/>
      <c r="N240" s="748">
        <f t="shared" si="18"/>
        <v>186</v>
      </c>
      <c r="O240" s="730">
        <f t="shared" ref="O240:O268" si="26">R239</f>
        <v>30594157.49017816</v>
      </c>
      <c r="P240" s="730">
        <f t="shared" si="20"/>
        <v>140346.37781924338</v>
      </c>
      <c r="Q240" s="730">
        <f t="shared" ref="Q240:Q268" si="27">O240*$P$49</f>
        <v>53185.776498843901</v>
      </c>
      <c r="R240" s="730">
        <f t="shared" ref="R240:R268" si="28">O240+P240+Q240</f>
        <v>30787689.644496247</v>
      </c>
      <c r="Z240" s="614"/>
    </row>
    <row r="241" spans="13:26" x14ac:dyDescent="0.2">
      <c r="M241" s="614"/>
      <c r="N241" s="748">
        <f t="shared" si="18"/>
        <v>187</v>
      </c>
      <c r="O241" s="730">
        <f t="shared" si="26"/>
        <v>30787689.644496247</v>
      </c>
      <c r="P241" s="730">
        <f t="shared" si="20"/>
        <v>140346.37781924338</v>
      </c>
      <c r="Q241" s="730">
        <f t="shared" si="27"/>
        <v>53522.218445585073</v>
      </c>
      <c r="R241" s="730">
        <f t="shared" si="28"/>
        <v>30981558.240761075</v>
      </c>
      <c r="Z241" s="614"/>
    </row>
    <row r="242" spans="13:26" x14ac:dyDescent="0.2">
      <c r="M242" s="614"/>
      <c r="N242" s="748">
        <f t="shared" si="18"/>
        <v>188</v>
      </c>
      <c r="O242" s="730">
        <f t="shared" si="26"/>
        <v>30981558.240761075</v>
      </c>
      <c r="P242" s="730">
        <f t="shared" si="20"/>
        <v>140346.37781924338</v>
      </c>
      <c r="Q242" s="730">
        <f t="shared" si="27"/>
        <v>53859.245272828019</v>
      </c>
      <c r="R242" s="730">
        <f t="shared" si="28"/>
        <v>31175763.863853145</v>
      </c>
      <c r="Z242" s="614"/>
    </row>
    <row r="243" spans="13:26" x14ac:dyDescent="0.2">
      <c r="M243" s="614"/>
      <c r="N243" s="748">
        <f t="shared" si="18"/>
        <v>189</v>
      </c>
      <c r="O243" s="730">
        <f t="shared" si="26"/>
        <v>31175763.863853145</v>
      </c>
      <c r="P243" s="730">
        <f t="shared" si="20"/>
        <v>140346.37781924338</v>
      </c>
      <c r="Q243" s="730">
        <f t="shared" si="27"/>
        <v>54196.85799734608</v>
      </c>
      <c r="R243" s="730">
        <f t="shared" si="28"/>
        <v>31370307.099669736</v>
      </c>
      <c r="Z243" s="614"/>
    </row>
    <row r="244" spans="13:26" x14ac:dyDescent="0.2">
      <c r="M244" s="614"/>
      <c r="N244" s="748">
        <f t="shared" si="18"/>
        <v>190</v>
      </c>
      <c r="O244" s="730">
        <f t="shared" si="26"/>
        <v>31370307.099669736</v>
      </c>
      <c r="P244" s="730">
        <f t="shared" si="20"/>
        <v>140346.37781924338</v>
      </c>
      <c r="Q244" s="730">
        <f t="shared" si="27"/>
        <v>54535.057637680176</v>
      </c>
      <c r="R244" s="730">
        <f t="shared" si="28"/>
        <v>31565188.53512666</v>
      </c>
      <c r="Z244" s="614"/>
    </row>
    <row r="245" spans="13:26" x14ac:dyDescent="0.2">
      <c r="M245" s="614"/>
      <c r="N245" s="748">
        <f t="shared" si="18"/>
        <v>191</v>
      </c>
      <c r="O245" s="730">
        <f t="shared" si="26"/>
        <v>31565188.53512666</v>
      </c>
      <c r="P245" s="730">
        <f t="shared" si="20"/>
        <v>140346.37781924338</v>
      </c>
      <c r="Q245" s="730">
        <f t="shared" si="27"/>
        <v>54873.845214141904</v>
      </c>
      <c r="R245" s="730">
        <f t="shared" si="28"/>
        <v>31760408.758160047</v>
      </c>
      <c r="Z245" s="614"/>
    </row>
    <row r="246" spans="13:26" x14ac:dyDescent="0.2">
      <c r="M246" s="614"/>
      <c r="N246" s="748">
        <f t="shared" si="18"/>
        <v>192</v>
      </c>
      <c r="O246" s="730">
        <f t="shared" si="26"/>
        <v>31760408.758160047</v>
      </c>
      <c r="P246" s="730">
        <f t="shared" si="20"/>
        <v>140346.37781924338</v>
      </c>
      <c r="Q246" s="730">
        <f t="shared" si="27"/>
        <v>55213.221748816592</v>
      </c>
      <c r="R246" s="730">
        <f t="shared" si="28"/>
        <v>31955968.357728109</v>
      </c>
      <c r="Z246" s="614"/>
    </row>
    <row r="247" spans="13:26" x14ac:dyDescent="0.2">
      <c r="M247" s="614"/>
      <c r="N247" s="748">
        <f t="shared" si="18"/>
        <v>193</v>
      </c>
      <c r="O247" s="730">
        <f t="shared" si="26"/>
        <v>31955968.357728109</v>
      </c>
      <c r="P247" s="730">
        <f t="shared" si="20"/>
        <v>140346.37781924338</v>
      </c>
      <c r="Q247" s="730">
        <f t="shared" si="27"/>
        <v>55553.188265566379</v>
      </c>
      <c r="R247" s="730">
        <f t="shared" si="28"/>
        <v>32151867.923812918</v>
      </c>
      <c r="Z247" s="614"/>
    </row>
    <row r="248" spans="13:26" x14ac:dyDescent="0.2">
      <c r="M248" s="614"/>
      <c r="N248" s="748">
        <f t="shared" si="18"/>
        <v>194</v>
      </c>
      <c r="O248" s="730">
        <f t="shared" si="26"/>
        <v>32151867.923812918</v>
      </c>
      <c r="P248" s="730">
        <f t="shared" si="20"/>
        <v>140346.37781924338</v>
      </c>
      <c r="Q248" s="730">
        <f t="shared" si="27"/>
        <v>55893.745790033332</v>
      </c>
      <c r="R248" s="730">
        <f t="shared" si="28"/>
        <v>32348108.047422197</v>
      </c>
      <c r="Z248" s="614"/>
    </row>
    <row r="249" spans="13:26" x14ac:dyDescent="0.2">
      <c r="M249" s="614"/>
      <c r="N249" s="748">
        <f t="shared" si="18"/>
        <v>195</v>
      </c>
      <c r="O249" s="730">
        <f t="shared" si="26"/>
        <v>32348108.047422197</v>
      </c>
      <c r="P249" s="730">
        <f t="shared" si="20"/>
        <v>140346.37781924338</v>
      </c>
      <c r="Q249" s="730">
        <f t="shared" si="27"/>
        <v>56234.895349642524</v>
      </c>
      <c r="R249" s="730">
        <f t="shared" si="28"/>
        <v>32544689.320591085</v>
      </c>
      <c r="Z249" s="614"/>
    </row>
    <row r="250" spans="13:26" x14ac:dyDescent="0.2">
      <c r="M250" s="614"/>
      <c r="N250" s="748">
        <f t="shared" si="18"/>
        <v>196</v>
      </c>
      <c r="O250" s="730">
        <f t="shared" si="26"/>
        <v>32544689.320591085</v>
      </c>
      <c r="P250" s="730">
        <f t="shared" si="20"/>
        <v>140346.37781924338</v>
      </c>
      <c r="Q250" s="730">
        <f t="shared" si="27"/>
        <v>56576.637973605131</v>
      </c>
      <c r="R250" s="730">
        <f t="shared" si="28"/>
        <v>32741612.336383935</v>
      </c>
      <c r="Z250" s="614"/>
    </row>
    <row r="251" spans="13:26" x14ac:dyDescent="0.2">
      <c r="M251" s="614"/>
      <c r="N251" s="748">
        <f t="shared" si="18"/>
        <v>197</v>
      </c>
      <c r="O251" s="730">
        <f t="shared" si="26"/>
        <v>32741612.336383935</v>
      </c>
      <c r="P251" s="730">
        <f t="shared" si="20"/>
        <v>140346.37781924338</v>
      </c>
      <c r="Q251" s="730">
        <f t="shared" si="27"/>
        <v>56918.974692921533</v>
      </c>
      <c r="R251" s="730">
        <f t="shared" si="28"/>
        <v>32938877.688896101</v>
      </c>
      <c r="Z251" s="614"/>
    </row>
    <row r="252" spans="13:26" x14ac:dyDescent="0.2">
      <c r="M252" s="614"/>
      <c r="N252" s="748">
        <f t="shared" si="18"/>
        <v>198</v>
      </c>
      <c r="O252" s="730">
        <f t="shared" si="26"/>
        <v>32938877.688896101</v>
      </c>
      <c r="P252" s="730">
        <f t="shared" si="20"/>
        <v>140346.37781924338</v>
      </c>
      <c r="Q252" s="730">
        <f t="shared" si="27"/>
        <v>57261.906540384429</v>
      </c>
      <c r="R252" s="730">
        <f t="shared" si="28"/>
        <v>33136485.973255727</v>
      </c>
      <c r="Z252" s="614"/>
    </row>
    <row r="253" spans="13:26" x14ac:dyDescent="0.2">
      <c r="M253" s="614"/>
      <c r="N253" s="748">
        <f t="shared" si="18"/>
        <v>199</v>
      </c>
      <c r="O253" s="730">
        <f t="shared" si="26"/>
        <v>33136485.973255727</v>
      </c>
      <c r="P253" s="730">
        <f t="shared" si="20"/>
        <v>140346.37781924338</v>
      </c>
      <c r="Q253" s="730">
        <f t="shared" si="27"/>
        <v>57605.434550581973</v>
      </c>
      <c r="R253" s="730">
        <f t="shared" si="28"/>
        <v>33334437.785625555</v>
      </c>
      <c r="Z253" s="614"/>
    </row>
    <row r="254" spans="13:26" x14ac:dyDescent="0.2">
      <c r="M254" s="614"/>
      <c r="N254" s="748">
        <f t="shared" si="18"/>
        <v>200</v>
      </c>
      <c r="O254" s="730">
        <f t="shared" si="26"/>
        <v>33334437.785625555</v>
      </c>
      <c r="P254" s="730">
        <f t="shared" si="20"/>
        <v>140346.37781924338</v>
      </c>
      <c r="Q254" s="730">
        <f t="shared" si="27"/>
        <v>57949.559759900862</v>
      </c>
      <c r="R254" s="730">
        <f t="shared" si="28"/>
        <v>33532733.723204698</v>
      </c>
      <c r="Z254" s="614"/>
    </row>
    <row r="255" spans="13:26" x14ac:dyDescent="0.2">
      <c r="M255" s="614"/>
      <c r="N255" s="748">
        <f t="shared" si="18"/>
        <v>201</v>
      </c>
      <c r="O255" s="730">
        <f t="shared" si="26"/>
        <v>33532733.723204698</v>
      </c>
      <c r="P255" s="730">
        <f t="shared" si="20"/>
        <v>140346.37781924338</v>
      </c>
      <c r="Q255" s="730">
        <f t="shared" si="27"/>
        <v>58294.283206529486</v>
      </c>
      <c r="R255" s="730">
        <f t="shared" si="28"/>
        <v>33731374.384230472</v>
      </c>
      <c r="Z255" s="614"/>
    </row>
    <row r="256" spans="13:26" x14ac:dyDescent="0.2">
      <c r="M256" s="614"/>
      <c r="N256" s="748">
        <f t="shared" si="18"/>
        <v>202</v>
      </c>
      <c r="O256" s="730">
        <f t="shared" si="26"/>
        <v>33731374.384230472</v>
      </c>
      <c r="P256" s="730">
        <f t="shared" si="20"/>
        <v>140346.37781924338</v>
      </c>
      <c r="Q256" s="730">
        <f t="shared" si="27"/>
        <v>58639.605930461039</v>
      </c>
      <c r="R256" s="730">
        <f t="shared" si="28"/>
        <v>33930360.367980175</v>
      </c>
      <c r="Z256" s="614"/>
    </row>
    <row r="257" spans="13:26" x14ac:dyDescent="0.2">
      <c r="M257" s="614"/>
      <c r="N257" s="748">
        <f t="shared" si="18"/>
        <v>203</v>
      </c>
      <c r="O257" s="730">
        <f t="shared" si="26"/>
        <v>33930360.367980175</v>
      </c>
      <c r="P257" s="730">
        <f t="shared" si="20"/>
        <v>140346.37781924338</v>
      </c>
      <c r="Q257" s="730">
        <f t="shared" si="27"/>
        <v>58985.528973496686</v>
      </c>
      <c r="R257" s="730">
        <f t="shared" si="28"/>
        <v>34129692.274772912</v>
      </c>
      <c r="Z257" s="614"/>
    </row>
    <row r="258" spans="13:26" x14ac:dyDescent="0.2">
      <c r="M258" s="614"/>
      <c r="N258" s="748">
        <f t="shared" si="18"/>
        <v>204</v>
      </c>
      <c r="O258" s="730">
        <f t="shared" si="26"/>
        <v>34129692.274772912</v>
      </c>
      <c r="P258" s="730">
        <f t="shared" si="20"/>
        <v>140346.37781924338</v>
      </c>
      <c r="Q258" s="730">
        <f t="shared" si="27"/>
        <v>59332.053379248682</v>
      </c>
      <c r="R258" s="730">
        <f t="shared" si="28"/>
        <v>34329370.705971397</v>
      </c>
      <c r="Z258" s="614"/>
    </row>
    <row r="259" spans="13:26" x14ac:dyDescent="0.2">
      <c r="M259" s="614"/>
      <c r="N259" s="748">
        <f t="shared" si="18"/>
        <v>205</v>
      </c>
      <c r="O259" s="730">
        <f t="shared" si="26"/>
        <v>34329370.705971397</v>
      </c>
      <c r="P259" s="730">
        <f t="shared" si="20"/>
        <v>140346.37781924338</v>
      </c>
      <c r="Q259" s="730">
        <f t="shared" si="27"/>
        <v>59679.180193143518</v>
      </c>
      <c r="R259" s="730">
        <f t="shared" si="28"/>
        <v>34529396.263983779</v>
      </c>
      <c r="Z259" s="614"/>
    </row>
    <row r="260" spans="13:26" x14ac:dyDescent="0.2">
      <c r="M260" s="614"/>
      <c r="N260" s="748">
        <f t="shared" si="18"/>
        <v>206</v>
      </c>
      <c r="O260" s="730">
        <f t="shared" si="26"/>
        <v>34529396.263983779</v>
      </c>
      <c r="P260" s="730">
        <f t="shared" si="20"/>
        <v>140346.37781924338</v>
      </c>
      <c r="Q260" s="730">
        <f t="shared" si="27"/>
        <v>60026.910462425112</v>
      </c>
      <c r="R260" s="730">
        <f t="shared" si="28"/>
        <v>34729769.552265443</v>
      </c>
      <c r="Z260" s="614"/>
    </row>
    <row r="261" spans="13:26" x14ac:dyDescent="0.2">
      <c r="M261" s="614"/>
      <c r="N261" s="748">
        <f t="shared" si="18"/>
        <v>207</v>
      </c>
      <c r="O261" s="730">
        <f t="shared" si="26"/>
        <v>34729769.552265443</v>
      </c>
      <c r="P261" s="730">
        <f t="shared" si="20"/>
        <v>140346.37781924338</v>
      </c>
      <c r="Q261" s="730">
        <f t="shared" si="27"/>
        <v>60375.245236157913</v>
      </c>
      <c r="R261" s="730">
        <f t="shared" si="28"/>
        <v>34930491.175320841</v>
      </c>
      <c r="Z261" s="614"/>
    </row>
    <row r="262" spans="13:26" x14ac:dyDescent="0.2">
      <c r="M262" s="614"/>
      <c r="N262" s="748">
        <f t="shared" si="18"/>
        <v>208</v>
      </c>
      <c r="O262" s="730">
        <f t="shared" si="26"/>
        <v>34930491.175320841</v>
      </c>
      <c r="P262" s="730">
        <f t="shared" si="20"/>
        <v>140346.37781924338</v>
      </c>
      <c r="Q262" s="730">
        <f t="shared" si="27"/>
        <v>60724.185565230124</v>
      </c>
      <c r="R262" s="730">
        <f t="shared" si="28"/>
        <v>35131561.738705315</v>
      </c>
      <c r="Z262" s="614"/>
    </row>
    <row r="263" spans="13:26" x14ac:dyDescent="0.2">
      <c r="M263" s="614"/>
      <c r="N263" s="748">
        <f t="shared" si="18"/>
        <v>209</v>
      </c>
      <c r="O263" s="730">
        <f t="shared" si="26"/>
        <v>35131561.738705315</v>
      </c>
      <c r="P263" s="730">
        <f t="shared" si="20"/>
        <v>140346.37781924338</v>
      </c>
      <c r="Q263" s="730">
        <f t="shared" si="27"/>
        <v>61073.732502356805</v>
      </c>
      <c r="R263" s="730">
        <f t="shared" si="28"/>
        <v>35332981.849026911</v>
      </c>
      <c r="Z263" s="614"/>
    </row>
    <row r="264" spans="13:26" x14ac:dyDescent="0.2">
      <c r="M264" s="614"/>
      <c r="N264" s="748">
        <f t="shared" si="18"/>
        <v>210</v>
      </c>
      <c r="O264" s="730">
        <f t="shared" si="26"/>
        <v>35332981.849026911</v>
      </c>
      <c r="P264" s="730">
        <f t="shared" si="20"/>
        <v>140346.37781924338</v>
      </c>
      <c r="Q264" s="730">
        <f t="shared" si="27"/>
        <v>61423.887102083114</v>
      </c>
      <c r="R264" s="730">
        <f t="shared" si="28"/>
        <v>35534752.113948233</v>
      </c>
      <c r="Z264" s="614"/>
    </row>
    <row r="265" spans="13:26" x14ac:dyDescent="0.2">
      <c r="M265" s="614"/>
      <c r="N265" s="748">
        <f t="shared" si="18"/>
        <v>211</v>
      </c>
      <c r="O265" s="730">
        <f t="shared" si="26"/>
        <v>35534752.113948233</v>
      </c>
      <c r="P265" s="730">
        <f t="shared" si="20"/>
        <v>140346.37781924338</v>
      </c>
      <c r="Q265" s="730">
        <f t="shared" si="27"/>
        <v>61774.650420787446</v>
      </c>
      <c r="R265" s="730">
        <f t="shared" si="28"/>
        <v>35736873.142188258</v>
      </c>
      <c r="Z265" s="614"/>
    </row>
    <row r="266" spans="13:26" x14ac:dyDescent="0.2">
      <c r="M266" s="614"/>
      <c r="N266" s="748">
        <f t="shared" si="18"/>
        <v>212</v>
      </c>
      <c r="O266" s="730">
        <f t="shared" si="26"/>
        <v>35736873.142188258</v>
      </c>
      <c r="P266" s="730">
        <f t="shared" si="20"/>
        <v>140346.37781924338</v>
      </c>
      <c r="Q266" s="730">
        <f t="shared" si="27"/>
        <v>62126.023516684647</v>
      </c>
      <c r="R266" s="730">
        <f t="shared" si="28"/>
        <v>35939345.543524183</v>
      </c>
      <c r="Z266" s="614"/>
    </row>
    <row r="267" spans="13:26" x14ac:dyDescent="0.2">
      <c r="M267" s="614"/>
      <c r="N267" s="748">
        <f t="shared" si="18"/>
        <v>213</v>
      </c>
      <c r="O267" s="730">
        <f t="shared" si="26"/>
        <v>35939345.543524183</v>
      </c>
      <c r="P267" s="730">
        <f t="shared" si="20"/>
        <v>140346.37781924338</v>
      </c>
      <c r="Q267" s="730">
        <f t="shared" si="27"/>
        <v>62478.007449829202</v>
      </c>
      <c r="R267" s="730">
        <f t="shared" si="28"/>
        <v>36142169.928793252</v>
      </c>
      <c r="Z267" s="614"/>
    </row>
    <row r="268" spans="13:26" x14ac:dyDescent="0.2">
      <c r="M268" s="614"/>
      <c r="N268" s="748">
        <f t="shared" si="18"/>
        <v>214</v>
      </c>
      <c r="O268" s="730">
        <f t="shared" si="26"/>
        <v>36142169.928793252</v>
      </c>
      <c r="P268" s="730">
        <f t="shared" si="20"/>
        <v>140346.37781924338</v>
      </c>
      <c r="Q268" s="730">
        <f t="shared" si="27"/>
        <v>62830.603282118398</v>
      </c>
      <c r="R268" s="730">
        <f t="shared" si="28"/>
        <v>36345346.909894608</v>
      </c>
      <c r="Z268" s="614"/>
    </row>
    <row r="269" spans="13:26" x14ac:dyDescent="0.2">
      <c r="M269" s="614"/>
      <c r="N269" s="748">
        <f t="shared" si="18"/>
        <v>215</v>
      </c>
      <c r="O269" s="730">
        <f t="shared" ref="O269:O330" si="29">R268</f>
        <v>36345346.909894608</v>
      </c>
      <c r="P269" s="730">
        <f t="shared" si="20"/>
        <v>140346.37781924338</v>
      </c>
      <c r="Q269" s="730">
        <f t="shared" ref="Q269:Q330" si="30">O269*$P$49</f>
        <v>63183.812077295574</v>
      </c>
      <c r="R269" s="730">
        <f t="shared" ref="R269:R330" si="31">O269+P269+Q269</f>
        <v>36548877.099791147</v>
      </c>
      <c r="Z269" s="614"/>
    </row>
    <row r="270" spans="13:26" x14ac:dyDescent="0.2">
      <c r="M270" s="614"/>
      <c r="N270" s="748">
        <f t="shared" si="18"/>
        <v>216</v>
      </c>
      <c r="O270" s="730">
        <f t="shared" si="29"/>
        <v>36548877.099791147</v>
      </c>
      <c r="P270" s="730">
        <f t="shared" si="20"/>
        <v>140346.37781924338</v>
      </c>
      <c r="Q270" s="730">
        <f t="shared" si="30"/>
        <v>63537.634900953315</v>
      </c>
      <c r="R270" s="730">
        <f t="shared" si="31"/>
        <v>36752761.112511337</v>
      </c>
      <c r="Z270" s="614"/>
    </row>
    <row r="271" spans="13:26" x14ac:dyDescent="0.2">
      <c r="M271" s="614"/>
      <c r="N271" s="748">
        <f t="shared" si="18"/>
        <v>217</v>
      </c>
      <c r="O271" s="730">
        <f t="shared" si="29"/>
        <v>36752761.112511337</v>
      </c>
      <c r="P271" s="730">
        <f t="shared" si="20"/>
        <v>140346.37781924338</v>
      </c>
      <c r="Q271" s="730">
        <f t="shared" si="30"/>
        <v>63892.072820536647</v>
      </c>
      <c r="R271" s="730">
        <f t="shared" si="31"/>
        <v>36956999.563151114</v>
      </c>
      <c r="Z271" s="614"/>
    </row>
    <row r="272" spans="13:26" x14ac:dyDescent="0.2">
      <c r="M272" s="614"/>
      <c r="N272" s="748">
        <f t="shared" si="18"/>
        <v>218</v>
      </c>
      <c r="O272" s="730">
        <f t="shared" si="29"/>
        <v>36956999.563151114</v>
      </c>
      <c r="P272" s="730">
        <f t="shared" si="20"/>
        <v>140346.37781924338</v>
      </c>
      <c r="Q272" s="730">
        <f t="shared" si="30"/>
        <v>64247.126905346289</v>
      </c>
      <c r="R272" s="730">
        <f t="shared" si="31"/>
        <v>37161593.067875698</v>
      </c>
      <c r="Z272" s="614"/>
    </row>
    <row r="273" spans="13:26" x14ac:dyDescent="0.2">
      <c r="M273" s="614"/>
      <c r="N273" s="748">
        <f t="shared" si="18"/>
        <v>219</v>
      </c>
      <c r="O273" s="730">
        <f t="shared" si="29"/>
        <v>37161593.067875698</v>
      </c>
      <c r="P273" s="730">
        <f t="shared" si="20"/>
        <v>140346.37781924338</v>
      </c>
      <c r="Q273" s="730">
        <f t="shared" si="30"/>
        <v>64602.798226541854</v>
      </c>
      <c r="R273" s="730">
        <f t="shared" si="31"/>
        <v>37366542.243921481</v>
      </c>
      <c r="Z273" s="614"/>
    </row>
    <row r="274" spans="13:26" x14ac:dyDescent="0.2">
      <c r="M274" s="614"/>
      <c r="N274" s="748">
        <f t="shared" si="18"/>
        <v>220</v>
      </c>
      <c r="O274" s="730">
        <f t="shared" si="29"/>
        <v>37366542.243921481</v>
      </c>
      <c r="P274" s="730">
        <f t="shared" si="20"/>
        <v>140346.37781924338</v>
      </c>
      <c r="Q274" s="730">
        <f t="shared" si="30"/>
        <v>64959.087857145103</v>
      </c>
      <c r="R274" s="730">
        <f t="shared" si="31"/>
        <v>37571847.709597863</v>
      </c>
      <c r="Z274" s="614"/>
    </row>
    <row r="275" spans="13:26" x14ac:dyDescent="0.2">
      <c r="M275" s="614"/>
      <c r="N275" s="748">
        <f t="shared" si="18"/>
        <v>221</v>
      </c>
      <c r="O275" s="730">
        <f t="shared" si="29"/>
        <v>37571847.709597863</v>
      </c>
      <c r="P275" s="730">
        <f t="shared" si="20"/>
        <v>140346.37781924338</v>
      </c>
      <c r="Q275" s="730">
        <f t="shared" si="30"/>
        <v>65315.99687204315</v>
      </c>
      <c r="R275" s="730">
        <f t="shared" si="31"/>
        <v>37777510.084289148</v>
      </c>
      <c r="Z275" s="614"/>
    </row>
    <row r="276" spans="13:26" x14ac:dyDescent="0.2">
      <c r="M276" s="614"/>
      <c r="N276" s="748">
        <f t="shared" si="18"/>
        <v>222</v>
      </c>
      <c r="O276" s="730">
        <f t="shared" si="29"/>
        <v>37777510.084289148</v>
      </c>
      <c r="P276" s="730">
        <f t="shared" si="20"/>
        <v>140346.37781924338</v>
      </c>
      <c r="Q276" s="730">
        <f t="shared" si="30"/>
        <v>65673.526347991748</v>
      </c>
      <c r="R276" s="730">
        <f t="shared" si="31"/>
        <v>37983529.988456383</v>
      </c>
      <c r="Z276" s="614"/>
    </row>
    <row r="277" spans="13:26" x14ac:dyDescent="0.2">
      <c r="M277" s="614"/>
      <c r="N277" s="748">
        <f t="shared" si="18"/>
        <v>223</v>
      </c>
      <c r="O277" s="730">
        <f t="shared" si="29"/>
        <v>37983529.988456383</v>
      </c>
      <c r="P277" s="730">
        <f t="shared" si="20"/>
        <v>140346.37781924338</v>
      </c>
      <c r="Q277" s="730">
        <f t="shared" si="30"/>
        <v>66031.677363618481</v>
      </c>
      <c r="R277" s="730">
        <f t="shared" si="31"/>
        <v>38189908.043639243</v>
      </c>
      <c r="Z277" s="614"/>
    </row>
    <row r="278" spans="13:26" x14ac:dyDescent="0.2">
      <c r="M278" s="614"/>
      <c r="N278" s="748">
        <f t="shared" si="18"/>
        <v>224</v>
      </c>
      <c r="O278" s="730">
        <f t="shared" si="29"/>
        <v>38189908.043639243</v>
      </c>
      <c r="P278" s="730">
        <f t="shared" si="20"/>
        <v>140346.37781924338</v>
      </c>
      <c r="Q278" s="730">
        <f t="shared" si="30"/>
        <v>66390.450999426088</v>
      </c>
      <c r="R278" s="730">
        <f t="shared" si="31"/>
        <v>38396644.872457907</v>
      </c>
      <c r="Z278" s="614"/>
    </row>
    <row r="279" spans="13:26" x14ac:dyDescent="0.2">
      <c r="M279" s="614"/>
      <c r="N279" s="748">
        <f t="shared" si="18"/>
        <v>225</v>
      </c>
      <c r="O279" s="730">
        <f t="shared" si="29"/>
        <v>38396644.872457907</v>
      </c>
      <c r="P279" s="730">
        <f t="shared" si="20"/>
        <v>140346.37781924338</v>
      </c>
      <c r="Q279" s="730">
        <f t="shared" si="30"/>
        <v>66749.848337795658</v>
      </c>
      <c r="R279" s="730">
        <f t="shared" si="31"/>
        <v>38603741.098614946</v>
      </c>
      <c r="Z279" s="614"/>
    </row>
    <row r="280" spans="13:26" x14ac:dyDescent="0.2">
      <c r="M280" s="614"/>
      <c r="N280" s="748">
        <f t="shared" si="18"/>
        <v>226</v>
      </c>
      <c r="O280" s="730">
        <f t="shared" si="29"/>
        <v>38603741.098614946</v>
      </c>
      <c r="P280" s="730">
        <f t="shared" si="20"/>
        <v>140346.37781924338</v>
      </c>
      <c r="Q280" s="730">
        <f t="shared" si="30"/>
        <v>67109.870462989929</v>
      </c>
      <c r="R280" s="730">
        <f t="shared" si="31"/>
        <v>38811197.346897177</v>
      </c>
      <c r="Z280" s="614"/>
    </row>
    <row r="281" spans="13:26" x14ac:dyDescent="0.2">
      <c r="M281" s="614"/>
      <c r="N281" s="748">
        <f t="shared" si="18"/>
        <v>227</v>
      </c>
      <c r="O281" s="730">
        <f t="shared" si="29"/>
        <v>38811197.346897177</v>
      </c>
      <c r="P281" s="730">
        <f t="shared" si="20"/>
        <v>140346.37781924338</v>
      </c>
      <c r="Q281" s="730">
        <f t="shared" si="30"/>
        <v>67470.518461156564</v>
      </c>
      <c r="R281" s="730">
        <f t="shared" si="31"/>
        <v>39019014.24317757</v>
      </c>
      <c r="Z281" s="614"/>
    </row>
    <row r="282" spans="13:26" x14ac:dyDescent="0.2">
      <c r="M282" s="614"/>
      <c r="N282" s="748">
        <f t="shared" si="18"/>
        <v>228</v>
      </c>
      <c r="O282" s="730">
        <f t="shared" si="29"/>
        <v>39019014.24317757</v>
      </c>
      <c r="P282" s="730">
        <f t="shared" si="20"/>
        <v>140346.37781924338</v>
      </c>
      <c r="Q282" s="730">
        <f t="shared" si="30"/>
        <v>67831.793420331393</v>
      </c>
      <c r="R282" s="730">
        <f t="shared" si="31"/>
        <v>39227192.41441714</v>
      </c>
      <c r="Z282" s="614"/>
    </row>
    <row r="283" spans="13:26" x14ac:dyDescent="0.2">
      <c r="M283" s="614"/>
      <c r="N283" s="748">
        <f t="shared" si="18"/>
        <v>229</v>
      </c>
      <c r="O283" s="730">
        <f t="shared" si="29"/>
        <v>39227192.41441714</v>
      </c>
      <c r="P283" s="730">
        <f t="shared" si="20"/>
        <v>140346.37781924338</v>
      </c>
      <c r="Q283" s="730">
        <f t="shared" si="30"/>
        <v>68193.696430441749</v>
      </c>
      <c r="R283" s="730">
        <f t="shared" si="31"/>
        <v>39435732.488666825</v>
      </c>
      <c r="Z283" s="614"/>
    </row>
    <row r="284" spans="13:26" x14ac:dyDescent="0.2">
      <c r="M284" s="614"/>
      <c r="N284" s="748">
        <f t="shared" si="18"/>
        <v>230</v>
      </c>
      <c r="O284" s="730">
        <f t="shared" si="29"/>
        <v>39435732.488666825</v>
      </c>
      <c r="P284" s="730">
        <f t="shared" si="20"/>
        <v>140346.37781924338</v>
      </c>
      <c r="Q284" s="730">
        <f t="shared" si="30"/>
        <v>68556.228583309712</v>
      </c>
      <c r="R284" s="730">
        <f t="shared" si="31"/>
        <v>39644635.095069371</v>
      </c>
      <c r="Z284" s="614"/>
    </row>
    <row r="285" spans="13:26" x14ac:dyDescent="0.2">
      <c r="M285" s="614"/>
      <c r="N285" s="748">
        <f t="shared" si="18"/>
        <v>231</v>
      </c>
      <c r="O285" s="730">
        <f t="shared" si="29"/>
        <v>39644635.095069371</v>
      </c>
      <c r="P285" s="730">
        <f t="shared" si="20"/>
        <v>140346.37781924338</v>
      </c>
      <c r="Q285" s="730">
        <f t="shared" si="30"/>
        <v>68919.390972655412</v>
      </c>
      <c r="R285" s="730">
        <f t="shared" si="31"/>
        <v>39853900.86386127</v>
      </c>
      <c r="Z285" s="614"/>
    </row>
    <row r="286" spans="13:26" x14ac:dyDescent="0.2">
      <c r="M286" s="614"/>
      <c r="N286" s="748">
        <f t="shared" si="18"/>
        <v>232</v>
      </c>
      <c r="O286" s="730">
        <f t="shared" si="29"/>
        <v>39853900.86386127</v>
      </c>
      <c r="P286" s="730">
        <f t="shared" si="20"/>
        <v>140346.37781924338</v>
      </c>
      <c r="Q286" s="730">
        <f t="shared" si="30"/>
        <v>69283.184694100361</v>
      </c>
      <c r="R286" s="730">
        <f t="shared" si="31"/>
        <v>40063530.426374614</v>
      </c>
      <c r="Z286" s="614"/>
    </row>
    <row r="287" spans="13:26" x14ac:dyDescent="0.2">
      <c r="M287" s="614"/>
      <c r="N287" s="748">
        <f t="shared" si="18"/>
        <v>233</v>
      </c>
      <c r="O287" s="730">
        <f t="shared" si="29"/>
        <v>40063530.426374614</v>
      </c>
      <c r="P287" s="730">
        <f t="shared" si="20"/>
        <v>140346.37781924338</v>
      </c>
      <c r="Q287" s="730">
        <f t="shared" si="30"/>
        <v>69647.610845170697</v>
      </c>
      <c r="R287" s="730">
        <f t="shared" si="31"/>
        <v>40273524.415039025</v>
      </c>
      <c r="Z287" s="614"/>
    </row>
    <row r="288" spans="13:26" x14ac:dyDescent="0.2">
      <c r="M288" s="614"/>
      <c r="N288" s="748">
        <f t="shared" si="18"/>
        <v>234</v>
      </c>
      <c r="O288" s="730">
        <f t="shared" si="29"/>
        <v>40273524.415039025</v>
      </c>
      <c r="P288" s="730">
        <f t="shared" si="20"/>
        <v>140346.37781924338</v>
      </c>
      <c r="Q288" s="730">
        <f t="shared" si="30"/>
        <v>70012.67052530052</v>
      </c>
      <c r="R288" s="730">
        <f t="shared" si="31"/>
        <v>40483883.463383563</v>
      </c>
      <c r="Z288" s="614"/>
    </row>
    <row r="289" spans="13:26" x14ac:dyDescent="0.2">
      <c r="M289" s="614"/>
      <c r="N289" s="748">
        <f t="shared" si="18"/>
        <v>235</v>
      </c>
      <c r="O289" s="730">
        <f t="shared" si="29"/>
        <v>40483883.463383563</v>
      </c>
      <c r="P289" s="730">
        <f t="shared" si="20"/>
        <v>140346.37781924338</v>
      </c>
      <c r="Q289" s="730">
        <f t="shared" si="30"/>
        <v>70378.364835835266</v>
      </c>
      <c r="R289" s="730">
        <f t="shared" si="31"/>
        <v>40694608.206038639</v>
      </c>
      <c r="Z289" s="614"/>
    </row>
    <row r="290" spans="13:26" x14ac:dyDescent="0.2">
      <c r="M290" s="614"/>
      <c r="N290" s="748">
        <f t="shared" si="18"/>
        <v>236</v>
      </c>
      <c r="O290" s="730">
        <f t="shared" si="29"/>
        <v>40694608.206038639</v>
      </c>
      <c r="P290" s="730">
        <f t="shared" si="20"/>
        <v>140346.37781924338</v>
      </c>
      <c r="Q290" s="730">
        <f t="shared" si="30"/>
        <v>70744.694880034964</v>
      </c>
      <c r="R290" s="730">
        <f t="shared" si="31"/>
        <v>40905699.278737918</v>
      </c>
      <c r="Z290" s="614"/>
    </row>
    <row r="291" spans="13:26" x14ac:dyDescent="0.2">
      <c r="M291" s="614"/>
      <c r="N291" s="748">
        <f t="shared" si="18"/>
        <v>237</v>
      </c>
      <c r="O291" s="730">
        <f t="shared" si="29"/>
        <v>40905699.278737918</v>
      </c>
      <c r="P291" s="730">
        <f t="shared" si="20"/>
        <v>140346.37781924338</v>
      </c>
      <c r="Q291" s="730">
        <f t="shared" si="30"/>
        <v>71111.661763077558</v>
      </c>
      <c r="R291" s="730">
        <f t="shared" si="31"/>
        <v>41117157.318320237</v>
      </c>
      <c r="Z291" s="614"/>
    </row>
    <row r="292" spans="13:26" x14ac:dyDescent="0.2">
      <c r="M292" s="614"/>
      <c r="N292" s="748">
        <f t="shared" si="18"/>
        <v>238</v>
      </c>
      <c r="O292" s="730">
        <f t="shared" si="29"/>
        <v>41117157.318320237</v>
      </c>
      <c r="P292" s="730">
        <f t="shared" si="20"/>
        <v>140346.37781924338</v>
      </c>
      <c r="Q292" s="730">
        <f t="shared" si="30"/>
        <v>71479.266592062297</v>
      </c>
      <c r="R292" s="730">
        <f t="shared" si="31"/>
        <v>41328982.96273154</v>
      </c>
      <c r="Z292" s="614"/>
    </row>
    <row r="293" spans="13:26" x14ac:dyDescent="0.2">
      <c r="M293" s="614"/>
      <c r="N293" s="748">
        <f t="shared" si="18"/>
        <v>239</v>
      </c>
      <c r="O293" s="730">
        <f t="shared" si="29"/>
        <v>41328982.96273154</v>
      </c>
      <c r="P293" s="730">
        <f t="shared" si="20"/>
        <v>140346.37781924338</v>
      </c>
      <c r="Q293" s="730">
        <f t="shared" si="30"/>
        <v>71847.510476013005</v>
      </c>
      <c r="R293" s="730">
        <f t="shared" si="31"/>
        <v>41541176.851026796</v>
      </c>
      <c r="Z293" s="614"/>
    </row>
    <row r="294" spans="13:26" x14ac:dyDescent="0.2">
      <c r="M294" s="614"/>
      <c r="N294" s="748">
        <f t="shared" si="18"/>
        <v>240</v>
      </c>
      <c r="O294" s="730">
        <f t="shared" si="29"/>
        <v>41541176.851026796</v>
      </c>
      <c r="P294" s="730">
        <f t="shared" si="20"/>
        <v>140346.37781924338</v>
      </c>
      <c r="Q294" s="730">
        <f t="shared" si="30"/>
        <v>72216.394525881522</v>
      </c>
      <c r="R294" s="730">
        <f t="shared" si="31"/>
        <v>41753739.623371914</v>
      </c>
      <c r="Z294" s="614"/>
    </row>
    <row r="295" spans="13:26" x14ac:dyDescent="0.2">
      <c r="M295" s="614"/>
      <c r="N295" s="748">
        <f t="shared" si="18"/>
        <v>241</v>
      </c>
      <c r="O295" s="730">
        <f t="shared" si="29"/>
        <v>41753739.623371914</v>
      </c>
      <c r="P295" s="730">
        <f t="shared" si="20"/>
        <v>140346.37781924338</v>
      </c>
      <c r="Q295" s="730">
        <f t="shared" si="30"/>
        <v>72585.919854550943</v>
      </c>
      <c r="R295" s="730">
        <f t="shared" si="31"/>
        <v>41966671.921045706</v>
      </c>
      <c r="Z295" s="614"/>
    </row>
    <row r="296" spans="13:26" x14ac:dyDescent="0.2">
      <c r="M296" s="614"/>
      <c r="N296" s="748">
        <f t="shared" si="18"/>
        <v>242</v>
      </c>
      <c r="O296" s="730">
        <f t="shared" si="29"/>
        <v>41966671.921045706</v>
      </c>
      <c r="P296" s="730">
        <f t="shared" si="20"/>
        <v>140346.37781924338</v>
      </c>
      <c r="Q296" s="730">
        <f t="shared" si="30"/>
        <v>72956.087576839083</v>
      </c>
      <c r="R296" s="730">
        <f t="shared" si="31"/>
        <v>42179974.386441782</v>
      </c>
      <c r="Z296" s="614"/>
    </row>
    <row r="297" spans="13:26" x14ac:dyDescent="0.2">
      <c r="M297" s="614"/>
      <c r="N297" s="748">
        <f t="shared" si="18"/>
        <v>243</v>
      </c>
      <c r="O297" s="730">
        <f t="shared" si="29"/>
        <v>42179974.386441782</v>
      </c>
      <c r="P297" s="730">
        <f t="shared" si="20"/>
        <v>140346.37781924338</v>
      </c>
      <c r="Q297" s="730">
        <f t="shared" si="30"/>
        <v>73326.898809501727</v>
      </c>
      <c r="R297" s="730">
        <f t="shared" si="31"/>
        <v>42393647.663070522</v>
      </c>
      <c r="Z297" s="614"/>
    </row>
    <row r="298" spans="13:26" x14ac:dyDescent="0.2">
      <c r="M298" s="614"/>
      <c r="N298" s="748">
        <f t="shared" si="18"/>
        <v>244</v>
      </c>
      <c r="O298" s="730">
        <f t="shared" si="29"/>
        <v>42393647.663070522</v>
      </c>
      <c r="P298" s="730">
        <f t="shared" si="20"/>
        <v>140346.37781924338</v>
      </c>
      <c r="Q298" s="730">
        <f t="shared" si="30"/>
        <v>73698.354671236113</v>
      </c>
      <c r="R298" s="730">
        <f t="shared" si="31"/>
        <v>42607692.395560995</v>
      </c>
      <c r="Z298" s="614"/>
    </row>
    <row r="299" spans="13:26" x14ac:dyDescent="0.2">
      <c r="M299" s="614"/>
      <c r="N299" s="748">
        <f t="shared" si="18"/>
        <v>245</v>
      </c>
      <c r="O299" s="730">
        <f t="shared" si="29"/>
        <v>42607692.395560995</v>
      </c>
      <c r="P299" s="730">
        <f t="shared" si="20"/>
        <v>140346.37781924338</v>
      </c>
      <c r="Q299" s="730">
        <f t="shared" si="30"/>
        <v>74070.456282684245</v>
      </c>
      <c r="R299" s="730">
        <f t="shared" si="31"/>
        <v>42822109.229662918</v>
      </c>
      <c r="Z299" s="614"/>
    </row>
    <row r="300" spans="13:26" x14ac:dyDescent="0.2">
      <c r="M300" s="614"/>
      <c r="N300" s="748">
        <f t="shared" si="18"/>
        <v>246</v>
      </c>
      <c r="O300" s="730">
        <f t="shared" si="29"/>
        <v>42822109.229662918</v>
      </c>
      <c r="P300" s="730">
        <f t="shared" si="20"/>
        <v>140346.37781924338</v>
      </c>
      <c r="Q300" s="730">
        <f t="shared" si="30"/>
        <v>74443.204766436262</v>
      </c>
      <c r="R300" s="730">
        <f t="shared" si="31"/>
        <v>43036898.812248595</v>
      </c>
      <c r="Z300" s="614"/>
    </row>
    <row r="301" spans="13:26" x14ac:dyDescent="0.2">
      <c r="M301" s="614"/>
      <c r="N301" s="748">
        <f t="shared" si="18"/>
        <v>247</v>
      </c>
      <c r="O301" s="730">
        <f t="shared" si="29"/>
        <v>43036898.812248595</v>
      </c>
      <c r="P301" s="730">
        <f t="shared" si="20"/>
        <v>140346.37781924338</v>
      </c>
      <c r="Q301" s="730">
        <f t="shared" si="30"/>
        <v>74816.60124703389</v>
      </c>
      <c r="R301" s="730">
        <f t="shared" si="31"/>
        <v>43252061.79131487</v>
      </c>
      <c r="Z301" s="614"/>
    </row>
    <row r="302" spans="13:26" x14ac:dyDescent="0.2">
      <c r="M302" s="614"/>
      <c r="N302" s="748">
        <f t="shared" si="18"/>
        <v>248</v>
      </c>
      <c r="O302" s="730">
        <f t="shared" si="29"/>
        <v>43252061.79131487</v>
      </c>
      <c r="P302" s="730">
        <f t="shared" si="20"/>
        <v>140346.37781924338</v>
      </c>
      <c r="Q302" s="730">
        <f t="shared" si="30"/>
        <v>75190.646850973731</v>
      </c>
      <c r="R302" s="730">
        <f t="shared" si="31"/>
        <v>43467598.815985084</v>
      </c>
      <c r="Z302" s="614"/>
    </row>
    <row r="303" spans="13:26" x14ac:dyDescent="0.2">
      <c r="M303" s="614"/>
      <c r="N303" s="748">
        <f t="shared" si="18"/>
        <v>249</v>
      </c>
      <c r="O303" s="730">
        <f t="shared" si="29"/>
        <v>43467598.815985084</v>
      </c>
      <c r="P303" s="730">
        <f t="shared" si="20"/>
        <v>140346.37781924338</v>
      </c>
      <c r="Q303" s="730">
        <f t="shared" si="30"/>
        <v>75565.342706710755</v>
      </c>
      <c r="R303" s="730">
        <f t="shared" si="31"/>
        <v>43683510.536511034</v>
      </c>
      <c r="Z303" s="614"/>
    </row>
    <row r="304" spans="13:26" x14ac:dyDescent="0.2">
      <c r="M304" s="614"/>
      <c r="N304" s="748">
        <f t="shared" si="18"/>
        <v>250</v>
      </c>
      <c r="O304" s="730">
        <f t="shared" si="29"/>
        <v>43683510.536511034</v>
      </c>
      <c r="P304" s="730">
        <f t="shared" si="20"/>
        <v>140346.37781924338</v>
      </c>
      <c r="Q304" s="730">
        <f t="shared" si="30"/>
        <v>75940.689944661688</v>
      </c>
      <c r="R304" s="730">
        <f t="shared" si="31"/>
        <v>43899797.604274936</v>
      </c>
      <c r="Z304" s="614"/>
    </row>
    <row r="305" spans="13:26" x14ac:dyDescent="0.2">
      <c r="M305" s="614"/>
      <c r="N305" s="748">
        <f t="shared" si="18"/>
        <v>251</v>
      </c>
      <c r="O305" s="730">
        <f t="shared" si="29"/>
        <v>43899797.604274936</v>
      </c>
      <c r="P305" s="730">
        <f t="shared" si="20"/>
        <v>140346.37781924338</v>
      </c>
      <c r="Q305" s="730">
        <f t="shared" si="30"/>
        <v>76316.689697208363</v>
      </c>
      <c r="R305" s="730">
        <f t="shared" si="31"/>
        <v>44116460.671791382</v>
      </c>
      <c r="Z305" s="614"/>
    </row>
    <row r="306" spans="13:26" x14ac:dyDescent="0.2">
      <c r="M306" s="614"/>
      <c r="N306" s="748">
        <f t="shared" si="18"/>
        <v>252</v>
      </c>
      <c r="O306" s="730">
        <f t="shared" si="29"/>
        <v>44116460.671791382</v>
      </c>
      <c r="P306" s="730">
        <f t="shared" si="20"/>
        <v>140346.37781924338</v>
      </c>
      <c r="Q306" s="730">
        <f t="shared" si="30"/>
        <v>76693.343098701225</v>
      </c>
      <c r="R306" s="730">
        <f t="shared" si="31"/>
        <v>44333500.392709322</v>
      </c>
      <c r="Z306" s="614"/>
    </row>
    <row r="307" spans="13:26" x14ac:dyDescent="0.2">
      <c r="M307" s="614"/>
      <c r="N307" s="748">
        <f t="shared" si="18"/>
        <v>253</v>
      </c>
      <c r="O307" s="730">
        <f t="shared" si="29"/>
        <v>44333500.392709322</v>
      </c>
      <c r="P307" s="730">
        <f t="shared" si="20"/>
        <v>140346.37781924338</v>
      </c>
      <c r="Q307" s="730">
        <f t="shared" si="30"/>
        <v>77070.651285462664</v>
      </c>
      <c r="R307" s="730">
        <f t="shared" si="31"/>
        <v>44550917.421814024</v>
      </c>
      <c r="Z307" s="614"/>
    </row>
    <row r="308" spans="13:26" x14ac:dyDescent="0.2">
      <c r="M308" s="614"/>
      <c r="N308" s="748">
        <f t="shared" si="18"/>
        <v>254</v>
      </c>
      <c r="O308" s="730">
        <f t="shared" si="29"/>
        <v>44550917.421814024</v>
      </c>
      <c r="P308" s="730">
        <f t="shared" si="20"/>
        <v>140346.37781924338</v>
      </c>
      <c r="Q308" s="730">
        <f t="shared" si="30"/>
        <v>77448.615395790504</v>
      </c>
      <c r="R308" s="730">
        <f t="shared" si="31"/>
        <v>44768712.415029056</v>
      </c>
      <c r="Z308" s="614"/>
    </row>
    <row r="309" spans="13:26" x14ac:dyDescent="0.2">
      <c r="M309" s="614"/>
      <c r="N309" s="748">
        <f t="shared" si="18"/>
        <v>255</v>
      </c>
      <c r="O309" s="730">
        <f t="shared" si="29"/>
        <v>44768712.415029056</v>
      </c>
      <c r="P309" s="730">
        <f t="shared" si="20"/>
        <v>140346.37781924338</v>
      </c>
      <c r="Q309" s="730">
        <f t="shared" si="30"/>
        <v>77827.236569961446</v>
      </c>
      <c r="R309" s="730">
        <f t="shared" si="31"/>
        <v>44986886.02941826</v>
      </c>
      <c r="Z309" s="614"/>
    </row>
    <row r="310" spans="13:26" x14ac:dyDescent="0.2">
      <c r="M310" s="614"/>
      <c r="N310" s="748">
        <f t="shared" si="18"/>
        <v>256</v>
      </c>
      <c r="O310" s="730">
        <f t="shared" si="29"/>
        <v>44986886.02941826</v>
      </c>
      <c r="P310" s="730">
        <f t="shared" si="20"/>
        <v>140346.37781924338</v>
      </c>
      <c r="Q310" s="730">
        <f t="shared" si="30"/>
        <v>78206.515950234447</v>
      </c>
      <c r="R310" s="730">
        <f t="shared" si="31"/>
        <v>45205438.923187733</v>
      </c>
      <c r="Z310" s="614"/>
    </row>
    <row r="311" spans="13:26" x14ac:dyDescent="0.2">
      <c r="M311" s="614"/>
      <c r="N311" s="748">
        <f t="shared" si="18"/>
        <v>257</v>
      </c>
      <c r="O311" s="730">
        <f t="shared" si="29"/>
        <v>45205438.923187733</v>
      </c>
      <c r="P311" s="730">
        <f t="shared" si="20"/>
        <v>140346.37781924338</v>
      </c>
      <c r="Q311" s="730">
        <f t="shared" si="30"/>
        <v>78586.454680854193</v>
      </c>
      <c r="R311" s="730">
        <f t="shared" si="31"/>
        <v>45424371.755687825</v>
      </c>
      <c r="Z311" s="614"/>
    </row>
    <row r="312" spans="13:26" x14ac:dyDescent="0.2">
      <c r="M312" s="614"/>
      <c r="N312" s="748">
        <f t="shared" si="18"/>
        <v>258</v>
      </c>
      <c r="O312" s="730">
        <f t="shared" si="29"/>
        <v>45424371.755687825</v>
      </c>
      <c r="P312" s="730">
        <f t="shared" si="20"/>
        <v>140346.37781924338</v>
      </c>
      <c r="Q312" s="730">
        <f t="shared" si="30"/>
        <v>78967.053908054571</v>
      </c>
      <c r="R312" s="730">
        <f t="shared" si="31"/>
        <v>45643685.187415123</v>
      </c>
      <c r="Z312" s="614"/>
    </row>
    <row r="313" spans="13:26" x14ac:dyDescent="0.2">
      <c r="M313" s="614"/>
      <c r="N313" s="748">
        <f t="shared" ref="N313:N330" si="32">N312+1</f>
        <v>259</v>
      </c>
      <c r="O313" s="730">
        <f t="shared" si="29"/>
        <v>45643685.187415123</v>
      </c>
      <c r="P313" s="730">
        <f t="shared" ref="P313:P330" si="33">P312</f>
        <v>140346.37781924338</v>
      </c>
      <c r="Q313" s="730">
        <f t="shared" si="30"/>
        <v>79348.314780062152</v>
      </c>
      <c r="R313" s="730">
        <f t="shared" si="31"/>
        <v>45863379.880014427</v>
      </c>
      <c r="Z313" s="614"/>
    </row>
    <row r="314" spans="13:26" x14ac:dyDescent="0.2">
      <c r="M314" s="614"/>
      <c r="N314" s="748">
        <f t="shared" si="32"/>
        <v>260</v>
      </c>
      <c r="O314" s="730">
        <f t="shared" si="29"/>
        <v>45863379.880014427</v>
      </c>
      <c r="P314" s="730">
        <f t="shared" si="33"/>
        <v>140346.37781924338</v>
      </c>
      <c r="Q314" s="730">
        <f t="shared" si="30"/>
        <v>79730.23844709956</v>
      </c>
      <c r="R314" s="730">
        <f t="shared" si="31"/>
        <v>46083456.496280767</v>
      </c>
      <c r="Z314" s="614"/>
    </row>
    <row r="315" spans="13:26" x14ac:dyDescent="0.2">
      <c r="M315" s="614"/>
      <c r="N315" s="748">
        <f t="shared" si="32"/>
        <v>261</v>
      </c>
      <c r="O315" s="730">
        <f t="shared" si="29"/>
        <v>46083456.496280767</v>
      </c>
      <c r="P315" s="730">
        <f t="shared" si="33"/>
        <v>140346.37781924338</v>
      </c>
      <c r="Q315" s="730">
        <f t="shared" si="30"/>
        <v>80112.826061389016</v>
      </c>
      <c r="R315" s="730">
        <f t="shared" si="31"/>
        <v>46303915.700161397</v>
      </c>
      <c r="Z315" s="614"/>
    </row>
    <row r="316" spans="13:26" x14ac:dyDescent="0.2">
      <c r="M316" s="614"/>
      <c r="N316" s="748">
        <f t="shared" si="32"/>
        <v>262</v>
      </c>
      <c r="O316" s="730">
        <f t="shared" si="29"/>
        <v>46303915.700161397</v>
      </c>
      <c r="P316" s="730">
        <f t="shared" si="33"/>
        <v>140346.37781924338</v>
      </c>
      <c r="Q316" s="730">
        <f t="shared" si="30"/>
        <v>80496.078777155839</v>
      </c>
      <c r="R316" s="730">
        <f t="shared" si="31"/>
        <v>46524758.156757794</v>
      </c>
      <c r="Z316" s="614"/>
    </row>
    <row r="317" spans="13:26" x14ac:dyDescent="0.2">
      <c r="M317" s="614"/>
      <c r="N317" s="748">
        <f t="shared" si="32"/>
        <v>263</v>
      </c>
      <c r="O317" s="730">
        <f t="shared" si="29"/>
        <v>46524758.156757794</v>
      </c>
      <c r="P317" s="730">
        <f t="shared" si="33"/>
        <v>140346.37781924338</v>
      </c>
      <c r="Q317" s="730">
        <f t="shared" si="30"/>
        <v>80879.99775063181</v>
      </c>
      <c r="R317" s="730">
        <f t="shared" si="31"/>
        <v>46745984.532327667</v>
      </c>
      <c r="Z317" s="614"/>
    </row>
    <row r="318" spans="13:26" x14ac:dyDescent="0.2">
      <c r="M318" s="614"/>
      <c r="N318" s="748">
        <f t="shared" si="32"/>
        <v>264</v>
      </c>
      <c r="O318" s="730">
        <f t="shared" si="29"/>
        <v>46745984.532327667</v>
      </c>
      <c r="P318" s="730">
        <f t="shared" si="33"/>
        <v>140346.37781924338</v>
      </c>
      <c r="Q318" s="730">
        <f t="shared" si="30"/>
        <v>81264.584140058811</v>
      </c>
      <c r="R318" s="730">
        <f t="shared" si="31"/>
        <v>46967595.494286969</v>
      </c>
      <c r="Z318" s="614"/>
    </row>
    <row r="319" spans="13:26" x14ac:dyDescent="0.2">
      <c r="M319" s="614"/>
      <c r="N319" s="748">
        <f t="shared" si="32"/>
        <v>265</v>
      </c>
      <c r="O319" s="730">
        <f t="shared" si="29"/>
        <v>46967595.494286969</v>
      </c>
      <c r="P319" s="730">
        <f t="shared" si="33"/>
        <v>140346.37781924338</v>
      </c>
      <c r="Q319" s="730">
        <f t="shared" si="30"/>
        <v>81649.839105692197</v>
      </c>
      <c r="R319" s="730">
        <f t="shared" si="31"/>
        <v>47189591.711211905</v>
      </c>
      <c r="Z319" s="614"/>
    </row>
    <row r="320" spans="13:26" x14ac:dyDescent="0.2">
      <c r="M320" s="614"/>
      <c r="N320" s="748">
        <f t="shared" si="32"/>
        <v>266</v>
      </c>
      <c r="O320" s="730">
        <f t="shared" si="29"/>
        <v>47189591.711211905</v>
      </c>
      <c r="P320" s="730">
        <f t="shared" si="33"/>
        <v>140346.37781924338</v>
      </c>
      <c r="Q320" s="730">
        <f t="shared" si="30"/>
        <v>82035.763809804383</v>
      </c>
      <c r="R320" s="730">
        <f t="shared" si="31"/>
        <v>47411973.852840953</v>
      </c>
      <c r="Z320" s="614"/>
    </row>
    <row r="321" spans="13:26" x14ac:dyDescent="0.2">
      <c r="M321" s="614"/>
      <c r="N321" s="748">
        <f t="shared" si="32"/>
        <v>267</v>
      </c>
      <c r="O321" s="730">
        <f t="shared" si="29"/>
        <v>47411973.852840953</v>
      </c>
      <c r="P321" s="730">
        <f t="shared" si="33"/>
        <v>140346.37781924338</v>
      </c>
      <c r="Q321" s="730">
        <f t="shared" si="30"/>
        <v>82422.359416688269</v>
      </c>
      <c r="R321" s="730">
        <f t="shared" si="31"/>
        <v>47634742.590076879</v>
      </c>
      <c r="Z321" s="614"/>
    </row>
    <row r="322" spans="13:26" x14ac:dyDescent="0.2">
      <c r="M322" s="614"/>
      <c r="N322" s="748">
        <f t="shared" si="32"/>
        <v>268</v>
      </c>
      <c r="O322" s="730">
        <f t="shared" si="29"/>
        <v>47634742.590076879</v>
      </c>
      <c r="P322" s="730">
        <f t="shared" si="33"/>
        <v>140346.37781924338</v>
      </c>
      <c r="Q322" s="730">
        <f t="shared" si="30"/>
        <v>82809.627092660827</v>
      </c>
      <c r="R322" s="730">
        <f t="shared" si="31"/>
        <v>47857898.594988778</v>
      </c>
      <c r="Z322" s="614"/>
    </row>
    <row r="323" spans="13:26" x14ac:dyDescent="0.2">
      <c r="M323" s="614"/>
      <c r="N323" s="748">
        <f t="shared" si="32"/>
        <v>269</v>
      </c>
      <c r="O323" s="730">
        <f t="shared" si="29"/>
        <v>47857898.594988778</v>
      </c>
      <c r="P323" s="730">
        <f t="shared" si="33"/>
        <v>140346.37781924338</v>
      </c>
      <c r="Q323" s="730">
        <f t="shared" si="30"/>
        <v>83197.568006066591</v>
      </c>
      <c r="R323" s="730">
        <f t="shared" si="31"/>
        <v>48081442.540814087</v>
      </c>
      <c r="Z323" s="614"/>
    </row>
    <row r="324" spans="13:26" x14ac:dyDescent="0.2">
      <c r="M324" s="614"/>
      <c r="N324" s="748">
        <f t="shared" si="32"/>
        <v>270</v>
      </c>
      <c r="O324" s="730">
        <f t="shared" si="29"/>
        <v>48081442.540814087</v>
      </c>
      <c r="P324" s="730">
        <f t="shared" si="33"/>
        <v>140346.37781924338</v>
      </c>
      <c r="Q324" s="730">
        <f t="shared" si="30"/>
        <v>83586.183327281149</v>
      </c>
      <c r="R324" s="730">
        <f t="shared" si="31"/>
        <v>48305375.101960607</v>
      </c>
      <c r="Z324" s="614"/>
    </row>
    <row r="325" spans="13:26" x14ac:dyDescent="0.2">
      <c r="M325" s="614"/>
      <c r="N325" s="748">
        <f t="shared" si="32"/>
        <v>271</v>
      </c>
      <c r="O325" s="730">
        <f t="shared" si="29"/>
        <v>48305375.101960607</v>
      </c>
      <c r="P325" s="730">
        <f t="shared" si="33"/>
        <v>140346.37781924338</v>
      </c>
      <c r="Q325" s="730">
        <f t="shared" si="30"/>
        <v>83975.474228714738</v>
      </c>
      <c r="R325" s="730">
        <f t="shared" si="31"/>
        <v>48529696.954008564</v>
      </c>
      <c r="Z325" s="614"/>
    </row>
    <row r="326" spans="13:26" x14ac:dyDescent="0.2">
      <c r="M326" s="614"/>
      <c r="N326" s="748">
        <f t="shared" si="32"/>
        <v>272</v>
      </c>
      <c r="O326" s="730">
        <f t="shared" si="29"/>
        <v>48529696.954008564</v>
      </c>
      <c r="P326" s="730">
        <f t="shared" si="33"/>
        <v>140346.37781924338</v>
      </c>
      <c r="Q326" s="730">
        <f t="shared" si="30"/>
        <v>84365.441884815722</v>
      </c>
      <c r="R326" s="730">
        <f t="shared" si="31"/>
        <v>48754408.77371262</v>
      </c>
      <c r="Z326" s="614"/>
    </row>
    <row r="327" spans="13:26" x14ac:dyDescent="0.2">
      <c r="M327" s="614"/>
      <c r="N327" s="748">
        <f t="shared" si="32"/>
        <v>273</v>
      </c>
      <c r="O327" s="730">
        <f t="shared" si="29"/>
        <v>48754408.77371262</v>
      </c>
      <c r="P327" s="730">
        <f t="shared" si="33"/>
        <v>140346.37781924338</v>
      </c>
      <c r="Q327" s="730">
        <f t="shared" si="30"/>
        <v>84756.087472074185</v>
      </c>
      <c r="R327" s="730">
        <f t="shared" si="31"/>
        <v>48979511.239003934</v>
      </c>
      <c r="Z327" s="614"/>
    </row>
    <row r="328" spans="13:26" x14ac:dyDescent="0.2">
      <c r="M328" s="614"/>
      <c r="N328" s="748">
        <f t="shared" si="32"/>
        <v>274</v>
      </c>
      <c r="O328" s="730">
        <f t="shared" si="29"/>
        <v>48979511.239003934</v>
      </c>
      <c r="P328" s="730">
        <f t="shared" si="33"/>
        <v>140346.37781924338</v>
      </c>
      <c r="Q328" s="730">
        <f t="shared" si="30"/>
        <v>85147.412169025425</v>
      </c>
      <c r="R328" s="730">
        <f t="shared" si="31"/>
        <v>49205005.028992198</v>
      </c>
      <c r="Z328" s="614"/>
    </row>
    <row r="329" spans="13:26" x14ac:dyDescent="0.2">
      <c r="M329" s="614"/>
      <c r="N329" s="748">
        <f t="shared" si="32"/>
        <v>275</v>
      </c>
      <c r="O329" s="730">
        <f t="shared" si="29"/>
        <v>49205005.028992198</v>
      </c>
      <c r="P329" s="730">
        <f t="shared" si="33"/>
        <v>140346.37781924338</v>
      </c>
      <c r="Q329" s="730">
        <f t="shared" si="30"/>
        <v>85539.417156253578</v>
      </c>
      <c r="R329" s="730">
        <f t="shared" si="31"/>
        <v>49430890.823967695</v>
      </c>
      <c r="Z329" s="614"/>
    </row>
    <row r="330" spans="13:26" x14ac:dyDescent="0.2">
      <c r="M330" s="614"/>
      <c r="N330" s="748">
        <f t="shared" si="32"/>
        <v>276</v>
      </c>
      <c r="O330" s="730">
        <f t="shared" si="29"/>
        <v>49430890.823967695</v>
      </c>
      <c r="P330" s="730">
        <f t="shared" si="33"/>
        <v>140346.37781924338</v>
      </c>
      <c r="Q330" s="730">
        <f t="shared" si="30"/>
        <v>85932.103616395092</v>
      </c>
      <c r="R330" s="730">
        <f t="shared" si="31"/>
        <v>49657169.305403329</v>
      </c>
      <c r="Z330" s="614"/>
    </row>
    <row r="331" spans="13:26" x14ac:dyDescent="0.2">
      <c r="M331" s="614"/>
      <c r="N331" s="615" t="s">
        <v>18</v>
      </c>
      <c r="O331" s="615" t="s">
        <v>18</v>
      </c>
      <c r="P331" s="615" t="s">
        <v>18</v>
      </c>
      <c r="Q331" s="615" t="s">
        <v>18</v>
      </c>
      <c r="R331" s="615" t="s">
        <v>18</v>
      </c>
      <c r="Z331" s="614"/>
    </row>
    <row r="332" spans="13:26" x14ac:dyDescent="0.2">
      <c r="M332" s="614"/>
      <c r="N332" s="605"/>
      <c r="O332" s="605" t="s">
        <v>111</v>
      </c>
      <c r="P332" s="724">
        <f>SUM(P55:P330)</f>
        <v>38735600.278111145</v>
      </c>
      <c r="Q332" s="724">
        <f>SUM(Q55:Q330)</f>
        <v>10921569.027292347</v>
      </c>
      <c r="R332" s="731">
        <f>P332+Q332</f>
        <v>49657169.305403493</v>
      </c>
      <c r="S332" s="497">
        <f>R332-P50</f>
        <v>-1.0132789611816406E-6</v>
      </c>
      <c r="Z332" s="614"/>
    </row>
    <row r="333" spans="13:26" x14ac:dyDescent="0.2">
      <c r="M333" s="614"/>
      <c r="N333" s="614"/>
      <c r="O333" s="614"/>
      <c r="P333" s="614"/>
      <c r="Q333" s="614"/>
      <c r="R333" s="614"/>
      <c r="S333" s="614"/>
      <c r="T333" s="614"/>
      <c r="U333" s="614"/>
      <c r="V333" s="614"/>
      <c r="W333" s="614"/>
      <c r="X333" s="614"/>
      <c r="Y333" s="614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65" orientation="portrait" blackAndWhite="1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">
    <tabColor theme="9" tint="0.39997558519241921"/>
    <pageSetUpPr fitToPage="1"/>
  </sheetPr>
  <dimension ref="A1:AH205"/>
  <sheetViews>
    <sheetView workbookViewId="0"/>
  </sheetViews>
  <sheetFormatPr defaultRowHeight="12.75" x14ac:dyDescent="0.2"/>
  <cols>
    <col min="1" max="1" width="17.42578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7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13" t="s">
        <v>5</v>
      </c>
      <c r="B1" s="297"/>
      <c r="C1" s="297"/>
      <c r="D1" s="297"/>
      <c r="E1" s="297"/>
      <c r="F1" s="298"/>
      <c r="G1" s="297"/>
      <c r="H1" s="297"/>
      <c r="I1" s="297"/>
      <c r="J1" s="296"/>
      <c r="K1" s="297"/>
      <c r="L1" s="297"/>
      <c r="M1" s="12"/>
      <c r="O1" s="313" t="s">
        <v>5</v>
      </c>
      <c r="P1" s="297"/>
      <c r="Q1" s="297"/>
      <c r="R1" s="297"/>
      <c r="S1" s="297"/>
      <c r="T1" s="297"/>
      <c r="Z1" s="12"/>
      <c r="AA1" s="296" t="s">
        <v>6</v>
      </c>
      <c r="AB1" s="297"/>
      <c r="AC1" s="297"/>
      <c r="AD1" s="297"/>
      <c r="AE1" s="297"/>
      <c r="AF1" s="297"/>
      <c r="AG1" s="297"/>
      <c r="AH1" s="12"/>
    </row>
    <row r="2" spans="1:34" ht="15.75" x14ac:dyDescent="0.25">
      <c r="A2" s="313" t="s">
        <v>7</v>
      </c>
      <c r="B2" s="297"/>
      <c r="C2" s="297"/>
      <c r="D2" s="297"/>
      <c r="E2" s="297"/>
      <c r="F2" s="298"/>
      <c r="G2" s="297"/>
      <c r="H2" s="297"/>
      <c r="I2" s="297"/>
      <c r="J2" s="296"/>
      <c r="K2" s="297"/>
      <c r="L2" s="297"/>
      <c r="M2" s="12"/>
      <c r="O2" s="296" t="s">
        <v>116</v>
      </c>
      <c r="P2" s="297"/>
      <c r="Q2" s="297"/>
      <c r="R2" s="297"/>
      <c r="S2" s="297"/>
      <c r="T2" s="297"/>
      <c r="Z2" s="12"/>
      <c r="AA2" s="296" t="s">
        <v>8</v>
      </c>
      <c r="AB2" s="297"/>
      <c r="AC2" s="297"/>
      <c r="AD2" s="297"/>
      <c r="AE2" s="297"/>
      <c r="AF2" s="297"/>
      <c r="AG2" s="297"/>
      <c r="AH2" s="12"/>
    </row>
    <row r="3" spans="1:34" ht="15.75" x14ac:dyDescent="0.25">
      <c r="A3" s="313"/>
      <c r="B3" s="297"/>
      <c r="C3" s="297"/>
      <c r="D3" s="297"/>
      <c r="E3" s="297"/>
      <c r="F3" s="298"/>
      <c r="G3" s="297"/>
      <c r="H3" s="297"/>
      <c r="I3" s="297"/>
      <c r="J3" s="296"/>
      <c r="K3" s="297"/>
      <c r="L3" s="297"/>
      <c r="M3" s="12"/>
      <c r="O3" s="296"/>
      <c r="P3" s="297"/>
      <c r="Q3" s="297"/>
      <c r="R3" s="297"/>
      <c r="S3" s="297"/>
      <c r="T3" s="297"/>
      <c r="Z3" s="12"/>
      <c r="AA3" s="296"/>
      <c r="AB3" s="297"/>
      <c r="AC3" s="297"/>
      <c r="AD3" s="297"/>
      <c r="AE3" s="297"/>
      <c r="AF3" s="297"/>
      <c r="AG3" s="297"/>
      <c r="AH3" s="12"/>
    </row>
    <row r="4" spans="1:34" ht="15.75" x14ac:dyDescent="0.25">
      <c r="A4" s="313"/>
      <c r="B4" s="297"/>
      <c r="C4" s="297"/>
      <c r="D4" s="297"/>
      <c r="E4" s="297"/>
      <c r="F4" s="298"/>
      <c r="G4" s="297"/>
      <c r="H4" s="297"/>
      <c r="I4" s="297"/>
      <c r="J4" s="296"/>
      <c r="K4" s="297"/>
      <c r="L4" s="297"/>
      <c r="M4" s="12"/>
      <c r="O4" s="33"/>
      <c r="P4" s="2"/>
      <c r="Q4" s="2"/>
      <c r="R4" s="2"/>
      <c r="S4" s="2"/>
      <c r="T4" s="2"/>
      <c r="Z4" s="12"/>
      <c r="AA4" s="13"/>
      <c r="AH4" s="12"/>
    </row>
    <row r="5" spans="1:34" x14ac:dyDescent="0.2">
      <c r="A5" s="14"/>
      <c r="B5" s="96" t="s">
        <v>187</v>
      </c>
      <c r="D5" s="14"/>
      <c r="F5" s="14"/>
      <c r="G5" s="6" t="s">
        <v>124</v>
      </c>
      <c r="H5" s="31"/>
      <c r="J5" s="6"/>
      <c r="K5" s="6"/>
      <c r="L5" s="6"/>
      <c r="M5" s="12"/>
      <c r="O5" s="314" t="str">
        <f>A10</f>
        <v>Big Bend Unit #1</v>
      </c>
      <c r="P5" s="317" t="s">
        <v>131</v>
      </c>
      <c r="Q5" s="34" t="s">
        <v>9</v>
      </c>
      <c r="R5" s="34" t="s">
        <v>10</v>
      </c>
      <c r="S5" s="34" t="s">
        <v>11</v>
      </c>
      <c r="T5" s="34" t="s">
        <v>12</v>
      </c>
      <c r="Z5" s="12"/>
      <c r="AA5" s="2"/>
      <c r="AB5" s="2"/>
      <c r="AC5" s="2"/>
      <c r="AD5" s="3"/>
      <c r="AE5" s="2"/>
      <c r="AF5" s="2"/>
      <c r="AG5" s="6" t="s">
        <v>131</v>
      </c>
      <c r="AH5" s="12"/>
    </row>
    <row r="6" spans="1:34" x14ac:dyDescent="0.2">
      <c r="A6" s="14"/>
      <c r="B6" s="96" t="s">
        <v>185</v>
      </c>
      <c r="C6" s="22" t="s">
        <v>123</v>
      </c>
      <c r="D6" s="6" t="s">
        <v>128</v>
      </c>
      <c r="E6" s="6" t="s">
        <v>124</v>
      </c>
      <c r="F6" s="15" t="s">
        <v>14</v>
      </c>
      <c r="G6" s="22" t="s">
        <v>138</v>
      </c>
      <c r="H6" s="31"/>
      <c r="J6" s="306" t="s">
        <v>4707</v>
      </c>
      <c r="K6" s="6" t="s">
        <v>14</v>
      </c>
      <c r="L6" s="6" t="s">
        <v>133</v>
      </c>
      <c r="M6" s="12"/>
      <c r="O6" s="28" t="s">
        <v>184</v>
      </c>
      <c r="P6" s="44">
        <f>G7</f>
        <v>2022</v>
      </c>
      <c r="Q6" s="9"/>
      <c r="R6" s="9"/>
      <c r="S6" s="9"/>
      <c r="T6" s="9"/>
      <c r="Z6" s="12"/>
      <c r="AA6" s="14"/>
      <c r="AB6" s="14"/>
      <c r="AC6" s="14"/>
      <c r="AD6" s="22" t="s">
        <v>123</v>
      </c>
      <c r="AE6" s="6" t="s">
        <v>128</v>
      </c>
      <c r="AF6" s="6" t="s">
        <v>4830</v>
      </c>
      <c r="AG6" s="6" t="s">
        <v>133</v>
      </c>
      <c r="AH6" s="12"/>
    </row>
    <row r="7" spans="1:34" x14ac:dyDescent="0.2">
      <c r="A7" s="14"/>
      <c r="B7" s="22" t="s">
        <v>186</v>
      </c>
      <c r="C7" s="6" t="s">
        <v>122</v>
      </c>
      <c r="D7" s="22" t="s">
        <v>4711</v>
      </c>
      <c r="E7" s="6" t="s">
        <v>125</v>
      </c>
      <c r="F7" s="22" t="s">
        <v>4042</v>
      </c>
      <c r="G7" s="48">
        <f>'Escalation Factors'!$C$8</f>
        <v>2022</v>
      </c>
      <c r="H7" s="31"/>
      <c r="J7" s="6" t="s">
        <v>130</v>
      </c>
      <c r="K7" s="22" t="s">
        <v>4042</v>
      </c>
      <c r="L7" s="6" t="s">
        <v>132</v>
      </c>
      <c r="M7" s="12"/>
      <c r="O7" s="7" t="s">
        <v>19</v>
      </c>
      <c r="P7" s="32">
        <f>C10</f>
        <v>2035</v>
      </c>
      <c r="Q7" s="9"/>
      <c r="R7" s="9"/>
      <c r="S7" s="9"/>
      <c r="T7" s="9"/>
      <c r="Z7" s="12"/>
      <c r="AA7" s="14"/>
      <c r="AB7" s="6" t="s">
        <v>122</v>
      </c>
      <c r="AC7" s="6" t="s">
        <v>16</v>
      </c>
      <c r="AD7" s="6" t="s">
        <v>122</v>
      </c>
      <c r="AE7" s="6" t="s">
        <v>135</v>
      </c>
      <c r="AF7" s="763" t="str">
        <f>$O$16</f>
        <v>Reserve @ 12/31/2021</v>
      </c>
      <c r="AG7" s="6" t="s">
        <v>132</v>
      </c>
      <c r="AH7" s="12"/>
    </row>
    <row r="8" spans="1:34" x14ac:dyDescent="0.2">
      <c r="A8" s="6" t="s">
        <v>15</v>
      </c>
      <c r="B8" s="22" t="s">
        <v>127</v>
      </c>
      <c r="C8" s="6" t="s">
        <v>13</v>
      </c>
      <c r="D8" s="22" t="s">
        <v>4710</v>
      </c>
      <c r="E8" s="6" t="s">
        <v>126</v>
      </c>
      <c r="F8" s="15" t="s">
        <v>120</v>
      </c>
      <c r="G8" s="6" t="s">
        <v>127</v>
      </c>
      <c r="H8" s="31"/>
      <c r="J8" s="6" t="s">
        <v>17</v>
      </c>
      <c r="K8" s="6" t="s">
        <v>120</v>
      </c>
      <c r="L8" s="6" t="s">
        <v>124</v>
      </c>
      <c r="M8" s="12"/>
      <c r="O8" s="307" t="str">
        <f>"Cost @ Study Year "&amp;P6</f>
        <v>Cost @ Study Year 2022</v>
      </c>
      <c r="P8" s="25">
        <f t="shared" ref="P8:P10" si="0">SUM(Q8:T8)</f>
        <v>33215719.411353227</v>
      </c>
      <c r="Q8" s="25">
        <f>G10</f>
        <v>24235727.780029438</v>
      </c>
      <c r="R8" s="25">
        <f>G11</f>
        <v>5528073.8841283778</v>
      </c>
      <c r="S8" s="25">
        <f>G12</f>
        <v>7207199.1432701908</v>
      </c>
      <c r="T8" s="25">
        <f>G13</f>
        <v>-3755281.396074777</v>
      </c>
      <c r="Z8" s="12"/>
      <c r="AA8" s="6" t="s">
        <v>15</v>
      </c>
      <c r="AB8" s="22" t="s">
        <v>134</v>
      </c>
      <c r="AC8" s="6" t="s">
        <v>121</v>
      </c>
      <c r="AD8" s="6" t="s">
        <v>13</v>
      </c>
      <c r="AE8" s="6" t="s">
        <v>136</v>
      </c>
      <c r="AF8" s="763"/>
      <c r="AG8" s="6" t="s">
        <v>124</v>
      </c>
      <c r="AH8" s="12"/>
    </row>
    <row r="9" spans="1:34" x14ac:dyDescent="0.2">
      <c r="A9" s="21" t="s">
        <v>18</v>
      </c>
      <c r="B9" s="21" t="s">
        <v>18</v>
      </c>
      <c r="C9" s="21" t="s">
        <v>18</v>
      </c>
      <c r="D9" s="21" t="s">
        <v>18</v>
      </c>
      <c r="E9" s="21" t="s">
        <v>18</v>
      </c>
      <c r="F9" s="21" t="s">
        <v>18</v>
      </c>
      <c r="G9" s="21" t="s">
        <v>18</v>
      </c>
      <c r="H9" s="31"/>
      <c r="J9" s="21" t="s">
        <v>18</v>
      </c>
      <c r="K9" s="21" t="s">
        <v>18</v>
      </c>
      <c r="L9" s="21" t="s">
        <v>18</v>
      </c>
      <c r="M9" s="12"/>
      <c r="O9" s="305" t="s">
        <v>4706</v>
      </c>
      <c r="P9" s="308">
        <f>SUM(Q9:T9)</f>
        <v>45982356.450249121</v>
      </c>
      <c r="Q9" s="308">
        <f>L10</f>
        <v>33873346.983578011</v>
      </c>
      <c r="R9" s="308">
        <f>L11</f>
        <v>7822946.6629022723</v>
      </c>
      <c r="S9" s="308">
        <f>L12</f>
        <v>9600276.5211410616</v>
      </c>
      <c r="T9" s="308">
        <f>L13</f>
        <v>-5314213.7173722219</v>
      </c>
      <c r="Z9" s="12"/>
      <c r="AA9" s="21" t="s">
        <v>18</v>
      </c>
      <c r="AB9" s="21" t="s">
        <v>18</v>
      </c>
      <c r="AC9" s="21" t="s">
        <v>18</v>
      </c>
      <c r="AD9" s="21" t="s">
        <v>18</v>
      </c>
      <c r="AE9" s="21" t="s">
        <v>18</v>
      </c>
      <c r="AF9" s="21" t="s">
        <v>18</v>
      </c>
      <c r="AG9" s="21" t="s">
        <v>18</v>
      </c>
      <c r="AH9" s="12"/>
    </row>
    <row r="10" spans="1:34" x14ac:dyDescent="0.2">
      <c r="A10" s="324" t="s">
        <v>3931</v>
      </c>
      <c r="B10" s="48">
        <f>'Escalation Factors'!$A$10</f>
        <v>2020</v>
      </c>
      <c r="C10" s="46">
        <v>2035</v>
      </c>
      <c r="D10" s="6" t="s">
        <v>9</v>
      </c>
      <c r="E10" s="39">
        <f>'Cost Estimates in 2020'!B46</f>
        <v>22918131</v>
      </c>
      <c r="F10" s="8">
        <f>VLOOKUP(G$7,Multiplier_Labor,3,FALSE)</f>
        <v>1.0574914586197905</v>
      </c>
      <c r="G10" s="42">
        <f>E10*F10</f>
        <v>24235727.780029438</v>
      </c>
      <c r="H10" s="31"/>
      <c r="J10" s="309">
        <f>C10+1</f>
        <v>2036</v>
      </c>
      <c r="K10" s="8">
        <f>VLOOKUP(J$10,Multiplier_Labor,4,FALSE)</f>
        <v>1.3976616378522826</v>
      </c>
      <c r="L10" s="19">
        <f>G10*K10</f>
        <v>33873346.983578011</v>
      </c>
      <c r="M10" s="12"/>
      <c r="O10" s="7" t="s">
        <v>20</v>
      </c>
      <c r="P10" s="25">
        <f t="shared" si="0"/>
        <v>42928248.450249121</v>
      </c>
      <c r="Q10" s="25">
        <f>Q9-Q16</f>
        <v>29054763.983578011</v>
      </c>
      <c r="R10" s="25">
        <f>R9-R16</f>
        <v>5489837.6629022723</v>
      </c>
      <c r="S10" s="25">
        <f>S9-S16</f>
        <v>8395666.5211410616</v>
      </c>
      <c r="T10" s="25">
        <f>T9-T16</f>
        <v>-12019.717372221872</v>
      </c>
      <c r="Z10" s="12"/>
      <c r="AA10" s="325" t="str">
        <f>A10</f>
        <v>Big Bend Unit #1</v>
      </c>
      <c r="AB10" s="43">
        <f>P12</f>
        <v>13</v>
      </c>
      <c r="AC10" s="43">
        <f>G7</f>
        <v>2022</v>
      </c>
      <c r="AD10" s="10">
        <f>C10</f>
        <v>2035</v>
      </c>
      <c r="AE10" s="18">
        <f>G15</f>
        <v>33215719.411353227</v>
      </c>
      <c r="AF10" s="18">
        <f>P16</f>
        <v>3054108</v>
      </c>
      <c r="AG10" s="18">
        <f>L15</f>
        <v>45982356.450249121</v>
      </c>
      <c r="AH10" s="295">
        <f>AG10-P10-P16</f>
        <v>0</v>
      </c>
    </row>
    <row r="11" spans="1:34" x14ac:dyDescent="0.2">
      <c r="D11" s="22" t="s">
        <v>129</v>
      </c>
      <c r="E11" s="39">
        <f>'Cost Estimates in 2020'!C46</f>
        <v>5224264</v>
      </c>
      <c r="F11" s="8">
        <f>VLOOKUP(G$7,Multiplier_Materials,3,FALSE)</f>
        <v>1.0581536239608829</v>
      </c>
      <c r="G11" s="42">
        <f>E11*F11</f>
        <v>5528073.8841283778</v>
      </c>
      <c r="H11" s="31"/>
      <c r="K11" s="8">
        <f>VLOOKUP(J$10,Multiplier_Materials,4,FALSE)</f>
        <v>1.4151306272086361</v>
      </c>
      <c r="L11" s="19">
        <f t="shared" ref="L11:L13" si="1">G11*K11</f>
        <v>7822946.6629022723</v>
      </c>
      <c r="M11" s="12"/>
      <c r="O11" s="7" t="s">
        <v>21</v>
      </c>
      <c r="P11" s="25">
        <f>SUM(Q11:T11)</f>
        <v>30961880.818552595</v>
      </c>
      <c r="Q11" s="25">
        <f>Q10/((1+Q13)^(P12))</f>
        <v>20788124.390553512</v>
      </c>
      <c r="R11" s="25">
        <f>R10/((1+R13)^(P12))</f>
        <v>3879385.8018118436</v>
      </c>
      <c r="S11" s="25">
        <f>S10/((1+S13)^(P12))</f>
        <v>6302864.3419906581</v>
      </c>
      <c r="T11" s="25">
        <f>T10/((1+T13)^(P12))</f>
        <v>-8493.7158034173317</v>
      </c>
      <c r="Z11" s="12"/>
      <c r="AA11" s="12"/>
      <c r="AB11" s="12"/>
      <c r="AC11" s="12"/>
      <c r="AD11" s="12"/>
      <c r="AE11" s="12"/>
      <c r="AF11" s="12"/>
      <c r="AG11" s="12"/>
      <c r="AH11" s="12"/>
    </row>
    <row r="12" spans="1:34" x14ac:dyDescent="0.2">
      <c r="D12" s="6" t="s">
        <v>11</v>
      </c>
      <c r="E12" s="39">
        <f>'Cost Estimates in 2020'!D46</f>
        <v>6932465</v>
      </c>
      <c r="F12" s="8">
        <f>VLOOKUP(G$7,Multiplier_GDP,3,FALSE)</f>
        <v>1.0396300801042906</v>
      </c>
      <c r="G12" s="42">
        <f>E12*F12</f>
        <v>7207199.1432701908</v>
      </c>
      <c r="H12" s="31"/>
      <c r="K12" s="8">
        <f>VLOOKUP(J$10,Multiplier_GDP,4,FALSE)</f>
        <v>1.3320398576894377</v>
      </c>
      <c r="L12" s="19">
        <f t="shared" si="1"/>
        <v>9600276.5211410616</v>
      </c>
      <c r="M12" s="12"/>
      <c r="O12" s="7" t="s">
        <v>22</v>
      </c>
      <c r="P12" s="32">
        <f>(P7-P6)</f>
        <v>13</v>
      </c>
      <c r="Q12" s="24"/>
      <c r="R12" s="24"/>
      <c r="S12" s="24"/>
      <c r="T12" s="24"/>
      <c r="Z12" s="12"/>
    </row>
    <row r="13" spans="1:34" x14ac:dyDescent="0.2">
      <c r="D13" s="6" t="s">
        <v>12</v>
      </c>
      <c r="E13" s="39">
        <f>'Cost Estimates in 2020'!E46</f>
        <v>-3548900</v>
      </c>
      <c r="F13" s="8">
        <f>F11</f>
        <v>1.0581536239608829</v>
      </c>
      <c r="G13" s="19">
        <f>E13*F13</f>
        <v>-3755281.396074777</v>
      </c>
      <c r="H13" s="31"/>
      <c r="K13" s="8">
        <f>K11</f>
        <v>1.4151306272086361</v>
      </c>
      <c r="L13" s="19">
        <f t="shared" si="1"/>
        <v>-5314213.7173722219</v>
      </c>
      <c r="M13" s="12"/>
      <c r="O13" s="28" t="s">
        <v>4708</v>
      </c>
      <c r="P13" s="26">
        <f>IF(P8=0,0,((P9/P8)^(1/($P7-$P6))-1))</f>
        <v>2.5333617957330912E-2</v>
      </c>
      <c r="Q13" s="26">
        <f>IF(Q8=0,0,((Q9/Q8)^(1/($P7-$P6))-1))</f>
        <v>2.6088387691120207E-2</v>
      </c>
      <c r="R13" s="26">
        <f>IF(R8=0,0,((R9/R8)^(1/($P7-$P6))-1))</f>
        <v>2.7069264841409035E-2</v>
      </c>
      <c r="S13" s="26">
        <f>IF(S8=0,0,((S9/S8)^(1/($P7-$P6))-1))</f>
        <v>2.229973378603467E-2</v>
      </c>
      <c r="T13" s="26">
        <f>IF(T8=0,0,((T9/T8)^(1/($P7-$P6))-1))</f>
        <v>2.7069264841409035E-2</v>
      </c>
      <c r="U13" s="27"/>
      <c r="V13" s="27"/>
      <c r="W13" s="27"/>
      <c r="X13" s="27"/>
      <c r="Y13" s="27"/>
      <c r="Z13" s="12"/>
    </row>
    <row r="14" spans="1:34" x14ac:dyDescent="0.2">
      <c r="E14" s="21" t="s">
        <v>18</v>
      </c>
      <c r="F14" s="20"/>
      <c r="G14" s="21" t="s">
        <v>18</v>
      </c>
      <c r="H14" s="31"/>
      <c r="L14" s="21" t="s">
        <v>18</v>
      </c>
      <c r="M14" s="12"/>
      <c r="O14" s="28" t="str">
        <f>"First Year "&amp;P6&amp;" Accrual"</f>
        <v>First Year 2022 Accrual</v>
      </c>
      <c r="P14" s="35">
        <f>SUM(Q14:T14)</f>
        <v>2827164.2411896084</v>
      </c>
      <c r="Q14" s="35">
        <f>PMT(Q13,$P12,-Q11)</f>
        <v>1906122.8816825077</v>
      </c>
      <c r="R14" s="35">
        <f>PMT(R13,$P12,-R11)</f>
        <v>357973.75547229254</v>
      </c>
      <c r="S14" s="35">
        <f>PMT(S13,$P12,-S11)</f>
        <v>563851.36917171325</v>
      </c>
      <c r="T14" s="35">
        <f>PMT(T13,$P12,-T11)</f>
        <v>-783.76513690481693</v>
      </c>
      <c r="U14" s="27"/>
      <c r="Z14" s="12"/>
    </row>
    <row r="15" spans="1:34" x14ac:dyDescent="0.2">
      <c r="E15" s="37">
        <f>SUM(E10:E13)</f>
        <v>31525960</v>
      </c>
      <c r="F15" s="17"/>
      <c r="G15" s="37">
        <f>SUM(G10:G13)</f>
        <v>33215719.411353227</v>
      </c>
      <c r="H15" s="31"/>
      <c r="L15" s="37">
        <f>SUM(L10:L13)</f>
        <v>45982356.450249121</v>
      </c>
      <c r="M15" s="12"/>
      <c r="O15" s="21" t="s">
        <v>18</v>
      </c>
      <c r="P15" s="21" t="s">
        <v>18</v>
      </c>
      <c r="Q15" s="21" t="s">
        <v>18</v>
      </c>
      <c r="R15" s="21" t="s">
        <v>18</v>
      </c>
      <c r="S15" s="21" t="s">
        <v>18</v>
      </c>
      <c r="T15" s="21" t="s">
        <v>18</v>
      </c>
      <c r="U15" s="27"/>
      <c r="Z15" s="12"/>
    </row>
    <row r="16" spans="1:34" x14ac:dyDescent="0.2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38">
        <v>0</v>
      </c>
      <c r="O16" s="49" t="s">
        <v>4829</v>
      </c>
      <c r="P16" s="35">
        <f>SUM(Q16:T16)</f>
        <v>3054108</v>
      </c>
      <c r="Q16" s="40">
        <f>'Reserves Dec 31, 2021'!B46</f>
        <v>4818583</v>
      </c>
      <c r="R16" s="40">
        <f>'Reserves Dec 31, 2021'!C46</f>
        <v>2333109</v>
      </c>
      <c r="S16" s="40">
        <f>'Reserves Dec 31, 2021'!D46</f>
        <v>1204610</v>
      </c>
      <c r="T16" s="40">
        <f>'Reserves Dec 31, 2021'!E46</f>
        <v>-5302194</v>
      </c>
      <c r="U16" s="315" t="s">
        <v>4712</v>
      </c>
      <c r="V16" s="34" t="s">
        <v>9</v>
      </c>
      <c r="W16" s="34" t="s">
        <v>10</v>
      </c>
      <c r="X16" s="34" t="s">
        <v>11</v>
      </c>
      <c r="Y16" s="34" t="s">
        <v>12</v>
      </c>
      <c r="Z16" s="295">
        <f>SUM(Q16:T16)-P16</f>
        <v>0</v>
      </c>
    </row>
    <row r="17" spans="2:26" x14ac:dyDescent="0.2">
      <c r="B17" s="100" t="s">
        <v>236</v>
      </c>
      <c r="C17" s="116">
        <f>'Big Bend Common (Handling)'!$C$17</f>
        <v>0</v>
      </c>
      <c r="M17" s="12"/>
      <c r="N17" s="5">
        <f>N16+1</f>
        <v>1</v>
      </c>
      <c r="O17" s="4">
        <f>P6</f>
        <v>2022</v>
      </c>
      <c r="P17" s="25">
        <f>SUM(Q17:T17)</f>
        <v>2827164.2411896084</v>
      </c>
      <c r="Q17" s="16">
        <f>IF($N17&lt;=TRUNC($P$12),Q14*(1+0),0)</f>
        <v>1906122.8816825077</v>
      </c>
      <c r="R17" s="16">
        <f>IF($N17&lt;=TRUNC($P$12),R14*(1+0),0)</f>
        <v>357973.75547229254</v>
      </c>
      <c r="S17" s="16">
        <f>IF($N17&lt;=TRUNC($P$12),S14*(1+0),0)</f>
        <v>563851.36917171325</v>
      </c>
      <c r="T17" s="16">
        <f>IF($N17&lt;=TRUNC($P$12),T14*(1+0),0)</f>
        <v>-783.76513690481693</v>
      </c>
      <c r="U17" s="5"/>
      <c r="V17" s="5"/>
      <c r="W17" s="5"/>
      <c r="X17" s="5"/>
      <c r="Y17" s="5"/>
      <c r="Z17" s="12"/>
    </row>
    <row r="18" spans="2:26" x14ac:dyDescent="0.2">
      <c r="B18" s="29" t="s">
        <v>235</v>
      </c>
      <c r="M18" s="12"/>
      <c r="N18" s="5">
        <f t="shared" ref="N18:N36" si="2">N17+1</f>
        <v>2</v>
      </c>
      <c r="O18" s="4">
        <f>O17+1</f>
        <v>2023</v>
      </c>
      <c r="P18" s="25">
        <f t="shared" ref="P18:P38" si="3">SUM(Q18:T18)</f>
        <v>2899134.5197883663</v>
      </c>
      <c r="Q18" s="16">
        <f>IF($N18&lt;=TRUNC($P$12),Q17*(1+Q$13),0)</f>
        <v>1955850.5544067563</v>
      </c>
      <c r="R18" s="16">
        <f>IF($N18&lt;=TRUNC($P$12),R17*(1+R$13),0)</f>
        <v>367663.84186544584</v>
      </c>
      <c r="S18" s="16">
        <f>IF($N18&lt;=TRUNC($P$12),S17*(1+S$13),0)</f>
        <v>576425.1045991336</v>
      </c>
      <c r="T18" s="16">
        <f>IF($N18&lt;=TRUNC($P$12),T17*(1+T$13),0)</f>
        <v>-804.98108296915666</v>
      </c>
      <c r="Z18" s="12"/>
    </row>
    <row r="19" spans="2:26" x14ac:dyDescent="0.2">
      <c r="M19" s="12"/>
      <c r="N19" s="5">
        <f t="shared" si="2"/>
        <v>3</v>
      </c>
      <c r="O19" s="4">
        <f>O18+1</f>
        <v>2024</v>
      </c>
      <c r="P19" s="25">
        <f t="shared" si="3"/>
        <v>2972944.2333597085</v>
      </c>
      <c r="Q19" s="16">
        <f t="shared" ref="Q19:Q36" si="4">IF($N19&lt;=TRUNC($P$12),Q18*(1+Q$13),0)</f>
        <v>2006875.5419360122</v>
      </c>
      <c r="R19" s="16">
        <f t="shared" ref="R19:R36" si="5">IF($N19&lt;=TRUNC($P$12),R18*(1+R$13),0)</f>
        <v>377616.23177351151</v>
      </c>
      <c r="S19" s="16">
        <f t="shared" ref="S19:S36" si="6">IF($N19&lt;=TRUNC($P$12),S18*(1+S$13),0)</f>
        <v>589279.23097928148</v>
      </c>
      <c r="T19" s="16">
        <f t="shared" ref="T19:T36" si="7">IF($N19&lt;=TRUNC($P$12),T18*(1+T$13),0)</f>
        <v>-826.77132909637305</v>
      </c>
      <c r="U19" s="5"/>
      <c r="V19" s="5"/>
      <c r="W19" s="5"/>
      <c r="X19" s="5"/>
      <c r="Y19" s="5"/>
      <c r="Z19" s="45"/>
    </row>
    <row r="20" spans="2:26" x14ac:dyDescent="0.2">
      <c r="M20" s="12"/>
      <c r="N20" s="5">
        <f t="shared" si="2"/>
        <v>4</v>
      </c>
      <c r="O20" s="4">
        <f t="shared" ref="O20:O36" si="8">O19+1</f>
        <v>2025</v>
      </c>
      <c r="P20" s="25">
        <f t="shared" si="3"/>
        <v>3048640.5642162613</v>
      </c>
      <c r="Q20" s="16">
        <f t="shared" si="4"/>
        <v>2059231.6891218659</v>
      </c>
      <c r="R20" s="16">
        <f t="shared" si="5"/>
        <v>387838.02555980359</v>
      </c>
      <c r="S20" s="16">
        <f t="shared" si="6"/>
        <v>602420.00095575873</v>
      </c>
      <c r="T20" s="16">
        <f t="shared" si="7"/>
        <v>-849.15142116696654</v>
      </c>
      <c r="U20" s="19">
        <f>SUM(Q17:T20)/4</f>
        <v>2936970.8896384863</v>
      </c>
      <c r="V20" s="16">
        <f>SUM(Q17:Q20)/4</f>
        <v>1982020.1667867855</v>
      </c>
      <c r="W20" s="16">
        <f>SUM(R17:R20)/4</f>
        <v>372772.9636677634</v>
      </c>
      <c r="X20" s="16">
        <f>SUM(S17:S20)/4</f>
        <v>582993.92642647179</v>
      </c>
      <c r="Y20" s="16">
        <f>SUM(T17:T20)/4</f>
        <v>-816.16724253432824</v>
      </c>
      <c r="Z20" s="295">
        <f>SUM(Q20:T20)-P20</f>
        <v>0</v>
      </c>
    </row>
    <row r="21" spans="2:26" x14ac:dyDescent="0.2">
      <c r="M21" s="12"/>
      <c r="N21" s="5">
        <f t="shared" si="2"/>
        <v>5</v>
      </c>
      <c r="O21" s="4">
        <f t="shared" si="8"/>
        <v>2026</v>
      </c>
      <c r="P21" s="25">
        <f t="shared" si="3"/>
        <v>3126271.9088413464</v>
      </c>
      <c r="Q21" s="16">
        <f t="shared" si="4"/>
        <v>2112953.7237735176</v>
      </c>
      <c r="R21" s="16">
        <f t="shared" si="5"/>
        <v>398336.51578925108</v>
      </c>
      <c r="S21" s="16">
        <f t="shared" si="6"/>
        <v>615853.80660445488</v>
      </c>
      <c r="T21" s="16">
        <f t="shared" si="7"/>
        <v>-872.13732587699405</v>
      </c>
      <c r="U21" s="5"/>
      <c r="V21" s="5"/>
      <c r="W21" s="5"/>
      <c r="X21" s="5"/>
      <c r="Y21" s="5"/>
      <c r="Z21" s="12"/>
    </row>
    <row r="22" spans="2:26" x14ac:dyDescent="0.2">
      <c r="M22" s="12"/>
      <c r="N22" s="5">
        <f t="shared" si="2"/>
        <v>6</v>
      </c>
      <c r="O22" s="4">
        <f t="shared" si="8"/>
        <v>2027</v>
      </c>
      <c r="P22" s="25">
        <f t="shared" si="3"/>
        <v>3205887.9092245926</v>
      </c>
      <c r="Q22" s="16">
        <f t="shared" si="4"/>
        <v>2168077.2796927174</v>
      </c>
      <c r="R22" s="16">
        <f t="shared" si="5"/>
        <v>409119.19243115443</v>
      </c>
      <c r="S22" s="16">
        <f t="shared" si="6"/>
        <v>629587.18254285026</v>
      </c>
      <c r="T22" s="16">
        <f t="shared" si="7"/>
        <v>-895.74544212923661</v>
      </c>
      <c r="U22" s="5"/>
      <c r="V22" s="5"/>
      <c r="W22" s="5"/>
      <c r="X22" s="5"/>
      <c r="Y22" s="5"/>
      <c r="Z22" s="12"/>
    </row>
    <row r="23" spans="2:26" x14ac:dyDescent="0.2">
      <c r="M23" s="12"/>
      <c r="N23" s="5">
        <f t="shared" si="2"/>
        <v>7</v>
      </c>
      <c r="O23" s="4">
        <f t="shared" si="8"/>
        <v>2028</v>
      </c>
      <c r="P23" s="25">
        <f t="shared" si="3"/>
        <v>3287539.4850083496</v>
      </c>
      <c r="Q23" s="16">
        <f t="shared" si="4"/>
        <v>2224638.9203096502</v>
      </c>
      <c r="R23" s="16">
        <f t="shared" si="5"/>
        <v>420193.74820277671</v>
      </c>
      <c r="S23" s="16">
        <f t="shared" si="6"/>
        <v>643626.80910865543</v>
      </c>
      <c r="T23" s="16">
        <f t="shared" si="7"/>
        <v>-919.99261273271793</v>
      </c>
      <c r="U23" s="5"/>
      <c r="V23" s="5"/>
      <c r="W23" s="5"/>
      <c r="X23" s="5"/>
      <c r="Y23" s="5"/>
      <c r="Z23" s="45"/>
    </row>
    <row r="24" spans="2:26" x14ac:dyDescent="0.2">
      <c r="M24" s="12"/>
      <c r="N24" s="5">
        <f t="shared" si="2"/>
        <v>8</v>
      </c>
      <c r="O24" s="4">
        <f t="shared" si="8"/>
        <v>2029</v>
      </c>
      <c r="P24" s="25">
        <f t="shared" si="3"/>
        <v>3371278.8664659401</v>
      </c>
      <c r="Q24" s="16">
        <f t="shared" si="4"/>
        <v>2282676.1629354437</v>
      </c>
      <c r="R24" s="16">
        <f t="shared" si="5"/>
        <v>431568.08405758202</v>
      </c>
      <c r="S24" s="16">
        <f t="shared" si="6"/>
        <v>657979.51560933341</v>
      </c>
      <c r="T24" s="16">
        <f t="shared" si="7"/>
        <v>-944.8961364189197</v>
      </c>
      <c r="U24" s="19">
        <f>SUM(Q21:T24)/4</f>
        <v>3247744.5423850571</v>
      </c>
      <c r="V24" s="16">
        <f>SUM(Q21:Q24)/4</f>
        <v>2197086.5216778321</v>
      </c>
      <c r="W24" s="16">
        <f>SUM(R21:R24)/4</f>
        <v>414804.38512019109</v>
      </c>
      <c r="X24" s="16">
        <f>SUM(S21:S24)/4</f>
        <v>636761.82846632344</v>
      </c>
      <c r="Y24" s="16">
        <f>SUM(T21:T24)/4</f>
        <v>-908.1928792894671</v>
      </c>
      <c r="Z24" s="295">
        <f>SUM(Q24:T24)-P24</f>
        <v>0</v>
      </c>
    </row>
    <row r="25" spans="2:26" x14ac:dyDescent="0.2">
      <c r="M25" s="12"/>
      <c r="N25" s="5">
        <f t="shared" si="2"/>
        <v>9</v>
      </c>
      <c r="O25" s="4">
        <f t="shared" si="8"/>
        <v>2030</v>
      </c>
      <c r="P25" s="25">
        <f t="shared" si="3"/>
        <v>3457159.6283333213</v>
      </c>
      <c r="Q25" s="16">
        <f t="shared" si="4"/>
        <v>2342227.5036473824</v>
      </c>
      <c r="R25" s="16">
        <f t="shared" si="5"/>
        <v>443250.31482203619</v>
      </c>
      <c r="S25" s="16">
        <f t="shared" si="6"/>
        <v>672652.28364408563</v>
      </c>
      <c r="T25" s="16">
        <f t="shared" si="7"/>
        <v>-970.47378018326765</v>
      </c>
      <c r="U25" s="5"/>
      <c r="V25" s="5"/>
      <c r="W25" s="5"/>
      <c r="X25" s="5"/>
      <c r="Y25" s="5"/>
      <c r="Z25" s="12"/>
    </row>
    <row r="26" spans="2:26" x14ac:dyDescent="0.2">
      <c r="F26" s="17"/>
      <c r="G26" s="17"/>
      <c r="I26" s="17"/>
      <c r="J26" s="17"/>
      <c r="K26" s="17"/>
      <c r="L26" s="17"/>
      <c r="M26" s="12"/>
      <c r="N26" s="5">
        <f t="shared" si="2"/>
        <v>10</v>
      </c>
      <c r="O26" s="4">
        <f t="shared" si="8"/>
        <v>2031</v>
      </c>
      <c r="P26" s="25">
        <f t="shared" si="3"/>
        <v>3545236.7245162879</v>
      </c>
      <c r="Q26" s="16">
        <f t="shared" si="4"/>
        <v>2403332.4428233397</v>
      </c>
      <c r="R26" s="16">
        <f t="shared" si="5"/>
        <v>455248.77498499182</v>
      </c>
      <c r="S26" s="16">
        <f t="shared" si="6"/>
        <v>687652.25049991708</v>
      </c>
      <c r="T26" s="16">
        <f t="shared" si="7"/>
        <v>-996.74379196069185</v>
      </c>
      <c r="U26" s="5"/>
      <c r="V26" s="5"/>
      <c r="W26" s="5"/>
      <c r="X26" s="5"/>
      <c r="Y26" s="5"/>
      <c r="Z26" s="12"/>
    </row>
    <row r="27" spans="2:26" x14ac:dyDescent="0.2">
      <c r="M27" s="12"/>
      <c r="N27" s="5">
        <f t="shared" si="2"/>
        <v>11</v>
      </c>
      <c r="O27" s="4">
        <f t="shared" si="8"/>
        <v>2032</v>
      </c>
      <c r="P27" s="25">
        <f t="shared" si="3"/>
        <v>3635566.5236959383</v>
      </c>
      <c r="Q27" s="16">
        <f t="shared" si="4"/>
        <v>2466031.511342362</v>
      </c>
      <c r="R27" s="16">
        <f t="shared" si="5"/>
        <v>467572.02464378759</v>
      </c>
      <c r="S27" s="16">
        <f t="shared" si="6"/>
        <v>702986.71262343286</v>
      </c>
      <c r="T27" s="16">
        <f t="shared" si="7"/>
        <v>-1023.7249136443062</v>
      </c>
      <c r="U27" s="5"/>
      <c r="V27" s="5"/>
      <c r="W27" s="5"/>
      <c r="X27" s="5"/>
      <c r="Y27" s="5"/>
      <c r="Z27" s="45"/>
    </row>
    <row r="28" spans="2:26" x14ac:dyDescent="0.2">
      <c r="M28" s="12"/>
      <c r="N28" s="5">
        <f t="shared" si="2"/>
        <v>12</v>
      </c>
      <c r="O28" s="4">
        <f t="shared" si="8"/>
        <v>2033</v>
      </c>
      <c r="P28" s="25">
        <f t="shared" si="3"/>
        <v>3728206.8458556836</v>
      </c>
      <c r="Q28" s="16">
        <f t="shared" si="4"/>
        <v>2530366.2974687805</v>
      </c>
      <c r="R28" s="16">
        <f t="shared" si="5"/>
        <v>480228.85561130411</v>
      </c>
      <c r="S28" s="16">
        <f t="shared" si="6"/>
        <v>718663.12917005504</v>
      </c>
      <c r="T28" s="16">
        <f t="shared" si="7"/>
        <v>-1051.4363944564925</v>
      </c>
      <c r="U28" s="19">
        <f>SUM(Q25:T28)/4</f>
        <v>3591542.4306003079</v>
      </c>
      <c r="V28" s="16">
        <f>SUM(Q25:Q28)/4</f>
        <v>2435489.4388204664</v>
      </c>
      <c r="W28" s="16">
        <f>SUM(R25:R28)/4</f>
        <v>461574.99251552991</v>
      </c>
      <c r="X28" s="16">
        <f>SUM(S25:S28)/4</f>
        <v>695488.59398437268</v>
      </c>
      <c r="Y28" s="16">
        <f>SUM(T25:T28)/4</f>
        <v>-1010.5947200611895</v>
      </c>
      <c r="Z28" s="295">
        <f>SUM(Q28:T28)-P28</f>
        <v>0</v>
      </c>
    </row>
    <row r="29" spans="2:26" x14ac:dyDescent="0.2">
      <c r="M29" s="12"/>
      <c r="N29" s="5">
        <f t="shared" si="2"/>
        <v>13</v>
      </c>
      <c r="O29" s="4">
        <f t="shared" si="8"/>
        <v>2034</v>
      </c>
      <c r="P29" s="25">
        <f t="shared" si="3"/>
        <v>3823216.9997537276</v>
      </c>
      <c r="Q29" s="16">
        <f t="shared" si="4"/>
        <v>2596379.4744376903</v>
      </c>
      <c r="R29" s="16">
        <f t="shared" si="5"/>
        <v>493228.29768833326</v>
      </c>
      <c r="S29" s="16">
        <f t="shared" si="6"/>
        <v>734689.12563238596</v>
      </c>
      <c r="T29" s="16">
        <f t="shared" si="7"/>
        <v>-1079.8980046819315</v>
      </c>
      <c r="U29" s="19"/>
      <c r="V29" s="16"/>
      <c r="W29" s="16"/>
      <c r="X29" s="16"/>
      <c r="Y29" s="16"/>
      <c r="Z29" s="12"/>
    </row>
    <row r="30" spans="2:26" x14ac:dyDescent="0.2">
      <c r="M30" s="12"/>
      <c r="N30" s="5">
        <f t="shared" si="2"/>
        <v>14</v>
      </c>
      <c r="O30" s="4">
        <f t="shared" si="8"/>
        <v>2035</v>
      </c>
      <c r="P30" s="25">
        <f t="shared" si="3"/>
        <v>0</v>
      </c>
      <c r="Q30" s="16">
        <f t="shared" si="4"/>
        <v>0</v>
      </c>
      <c r="R30" s="16">
        <f t="shared" si="5"/>
        <v>0</v>
      </c>
      <c r="S30" s="16">
        <f t="shared" si="6"/>
        <v>0</v>
      </c>
      <c r="T30" s="16">
        <f t="shared" si="7"/>
        <v>0</v>
      </c>
      <c r="U30" s="5"/>
      <c r="V30" s="5"/>
      <c r="W30" s="5"/>
      <c r="X30" s="5"/>
      <c r="Y30" s="5"/>
      <c r="Z30" s="12"/>
    </row>
    <row r="31" spans="2:26" x14ac:dyDescent="0.2">
      <c r="M31" s="12"/>
      <c r="N31" s="5">
        <f t="shared" si="2"/>
        <v>15</v>
      </c>
      <c r="O31" s="4">
        <f t="shared" si="8"/>
        <v>2036</v>
      </c>
      <c r="P31" s="25">
        <f t="shared" si="3"/>
        <v>0</v>
      </c>
      <c r="Q31" s="16">
        <f t="shared" si="4"/>
        <v>0</v>
      </c>
      <c r="R31" s="16">
        <f t="shared" si="5"/>
        <v>0</v>
      </c>
      <c r="S31" s="16">
        <f t="shared" si="6"/>
        <v>0</v>
      </c>
      <c r="T31" s="16">
        <f t="shared" si="7"/>
        <v>0</v>
      </c>
      <c r="U31" s="5"/>
      <c r="V31" s="5"/>
      <c r="W31" s="5"/>
      <c r="X31" s="5"/>
      <c r="Y31" s="5"/>
      <c r="Z31" s="45"/>
    </row>
    <row r="32" spans="2:26" x14ac:dyDescent="0.2">
      <c r="M32" s="12"/>
      <c r="N32" s="5">
        <f t="shared" si="2"/>
        <v>16</v>
      </c>
      <c r="O32" s="4">
        <f t="shared" si="8"/>
        <v>2037</v>
      </c>
      <c r="P32" s="25">
        <f t="shared" si="3"/>
        <v>0</v>
      </c>
      <c r="Q32" s="16">
        <f t="shared" si="4"/>
        <v>0</v>
      </c>
      <c r="R32" s="16">
        <f t="shared" si="5"/>
        <v>0</v>
      </c>
      <c r="S32" s="16">
        <f t="shared" si="6"/>
        <v>0</v>
      </c>
      <c r="T32" s="16">
        <f t="shared" si="7"/>
        <v>0</v>
      </c>
      <c r="U32" s="19">
        <f>SUM(Q29:T32)/4</f>
        <v>955804.24993843189</v>
      </c>
      <c r="V32" s="16">
        <f>SUM(Q29:Q32)/4</f>
        <v>649094.86860942258</v>
      </c>
      <c r="W32" s="16">
        <f>SUM(R29:R32)/4</f>
        <v>123307.07442208331</v>
      </c>
      <c r="X32" s="16">
        <f>SUM(S29:S32)/4</f>
        <v>183672.28140809649</v>
      </c>
      <c r="Y32" s="16">
        <f>SUM(T29:T32)/4</f>
        <v>-269.97450117048288</v>
      </c>
      <c r="Z32" s="295">
        <f>SUM(Q32:T32)-P32</f>
        <v>0</v>
      </c>
    </row>
    <row r="33" spans="13:26" x14ac:dyDescent="0.2">
      <c r="M33" s="12"/>
      <c r="N33" s="5">
        <f t="shared" si="2"/>
        <v>17</v>
      </c>
      <c r="O33" s="4">
        <f t="shared" si="8"/>
        <v>2038</v>
      </c>
      <c r="P33" s="25">
        <f t="shared" si="3"/>
        <v>0</v>
      </c>
      <c r="Q33" s="16">
        <f t="shared" si="4"/>
        <v>0</v>
      </c>
      <c r="R33" s="16">
        <f t="shared" si="5"/>
        <v>0</v>
      </c>
      <c r="S33" s="16">
        <f t="shared" si="6"/>
        <v>0</v>
      </c>
      <c r="T33" s="16">
        <f t="shared" si="7"/>
        <v>0</v>
      </c>
      <c r="U33" s="5"/>
      <c r="V33" s="5"/>
      <c r="W33" s="5"/>
      <c r="X33" s="5"/>
      <c r="Y33" s="5"/>
      <c r="Z33" s="12"/>
    </row>
    <row r="34" spans="13:26" x14ac:dyDescent="0.2">
      <c r="M34" s="12"/>
      <c r="N34" s="5">
        <f t="shared" si="2"/>
        <v>18</v>
      </c>
      <c r="O34" s="4">
        <f t="shared" si="8"/>
        <v>2039</v>
      </c>
      <c r="P34" s="25">
        <f t="shared" si="3"/>
        <v>0</v>
      </c>
      <c r="Q34" s="16">
        <f t="shared" si="4"/>
        <v>0</v>
      </c>
      <c r="R34" s="16">
        <f t="shared" si="5"/>
        <v>0</v>
      </c>
      <c r="S34" s="16">
        <f t="shared" si="6"/>
        <v>0</v>
      </c>
      <c r="T34" s="16">
        <f t="shared" si="7"/>
        <v>0</v>
      </c>
      <c r="U34" s="5"/>
      <c r="V34" s="5"/>
      <c r="W34" s="5"/>
      <c r="X34" s="5"/>
      <c r="Y34" s="5"/>
      <c r="Z34" s="12"/>
    </row>
    <row r="35" spans="13:26" x14ac:dyDescent="0.2">
      <c r="M35" s="12"/>
      <c r="N35" s="5">
        <f t="shared" si="2"/>
        <v>19</v>
      </c>
      <c r="O35" s="4">
        <f t="shared" si="8"/>
        <v>2040</v>
      </c>
      <c r="P35" s="25">
        <f t="shared" si="3"/>
        <v>0</v>
      </c>
      <c r="Q35" s="16">
        <f t="shared" si="4"/>
        <v>0</v>
      </c>
      <c r="R35" s="16">
        <f t="shared" si="5"/>
        <v>0</v>
      </c>
      <c r="S35" s="16">
        <f t="shared" si="6"/>
        <v>0</v>
      </c>
      <c r="T35" s="16">
        <f t="shared" si="7"/>
        <v>0</v>
      </c>
      <c r="U35" s="5"/>
      <c r="V35" s="5"/>
      <c r="W35" s="5"/>
      <c r="X35" s="5"/>
      <c r="Y35" s="5"/>
      <c r="Z35" s="45"/>
    </row>
    <row r="36" spans="13:26" x14ac:dyDescent="0.2">
      <c r="M36" s="12"/>
      <c r="N36" s="5">
        <f t="shared" si="2"/>
        <v>20</v>
      </c>
      <c r="O36" s="4">
        <f t="shared" si="8"/>
        <v>2041</v>
      </c>
      <c r="P36" s="25">
        <f t="shared" si="3"/>
        <v>0</v>
      </c>
      <c r="Q36" s="16">
        <f t="shared" si="4"/>
        <v>0</v>
      </c>
      <c r="R36" s="16">
        <f t="shared" si="5"/>
        <v>0</v>
      </c>
      <c r="S36" s="16">
        <f t="shared" si="6"/>
        <v>0</v>
      </c>
      <c r="T36" s="16">
        <f t="shared" si="7"/>
        <v>0</v>
      </c>
      <c r="U36" s="19">
        <f>SUM(Q33:T36)/4</f>
        <v>0</v>
      </c>
      <c r="V36" s="16">
        <f>SUM(Q33:Q36)/4</f>
        <v>0</v>
      </c>
      <c r="W36" s="16">
        <f>SUM(R33:R36)/4</f>
        <v>0</v>
      </c>
      <c r="X36" s="16">
        <f>SUM(S33:S36)/4</f>
        <v>0</v>
      </c>
      <c r="Y36" s="16">
        <f>SUM(T33:T36)/4</f>
        <v>0</v>
      </c>
      <c r="Z36" s="295">
        <f>SUM(Q36:T36)-P36</f>
        <v>0</v>
      </c>
    </row>
    <row r="37" spans="13:26" x14ac:dyDescent="0.2">
      <c r="M37" s="12"/>
      <c r="N37" s="5"/>
      <c r="O37" s="21" t="s">
        <v>18</v>
      </c>
      <c r="P37" s="21" t="s">
        <v>18</v>
      </c>
      <c r="Q37" s="21" t="s">
        <v>18</v>
      </c>
      <c r="R37" s="21" t="s">
        <v>18</v>
      </c>
      <c r="S37" s="21" t="s">
        <v>18</v>
      </c>
      <c r="T37" s="21" t="s">
        <v>18</v>
      </c>
      <c r="U37" s="19"/>
      <c r="V37" s="19"/>
      <c r="W37" s="19"/>
      <c r="X37" s="19"/>
      <c r="Y37" s="19"/>
      <c r="Z37" s="12"/>
    </row>
    <row r="38" spans="13:26" x14ac:dyDescent="0.2">
      <c r="M38" s="12"/>
      <c r="O38" s="29" t="s">
        <v>111</v>
      </c>
      <c r="P38" s="35">
        <f t="shared" si="3"/>
        <v>42928248.450249135</v>
      </c>
      <c r="Q38" s="19">
        <f>SUM(Q$17:Q$36)</f>
        <v>29054763.983578026</v>
      </c>
      <c r="R38" s="19">
        <f>SUM(R$17:R$36)</f>
        <v>5489837.6629022704</v>
      </c>
      <c r="S38" s="19">
        <f>SUM(S$17:S$36)</f>
        <v>8395666.5211410597</v>
      </c>
      <c r="T38" s="19">
        <f>SUM(T$17:T$36)</f>
        <v>-12019.717372221872</v>
      </c>
      <c r="U38" s="312"/>
      <c r="V38" s="19"/>
      <c r="W38" s="19"/>
      <c r="X38" s="19"/>
      <c r="Y38" s="19"/>
      <c r="Z38" s="12"/>
    </row>
    <row r="39" spans="13:26" x14ac:dyDescent="0.2">
      <c r="M39" s="12"/>
      <c r="N39" s="12"/>
      <c r="O39" s="12"/>
      <c r="P39" s="295">
        <f>P38-P$10</f>
        <v>0</v>
      </c>
      <c r="Q39" s="295">
        <f t="shared" ref="Q39:T39" si="9">Q38-Q$10</f>
        <v>0</v>
      </c>
      <c r="R39" s="295">
        <f t="shared" si="9"/>
        <v>0</v>
      </c>
      <c r="S39" s="295">
        <f t="shared" si="9"/>
        <v>0</v>
      </c>
      <c r="T39" s="295">
        <f t="shared" si="9"/>
        <v>0</v>
      </c>
      <c r="U39" s="295">
        <f>SUM(Q38:T38)-P$10</f>
        <v>0</v>
      </c>
      <c r="V39" s="12"/>
      <c r="W39" s="12"/>
      <c r="X39" s="12"/>
      <c r="Y39" s="12"/>
      <c r="Z39" s="12"/>
    </row>
    <row r="40" spans="13:26" x14ac:dyDescent="0.2">
      <c r="M40" s="12"/>
      <c r="O40" s="28" t="s">
        <v>112</v>
      </c>
      <c r="P40" s="23">
        <f>$P$13</f>
        <v>2.5333617957330912E-2</v>
      </c>
      <c r="Z40" s="12"/>
    </row>
    <row r="41" spans="13:26" x14ac:dyDescent="0.2">
      <c r="M41" s="12"/>
      <c r="O41" s="7" t="s">
        <v>113</v>
      </c>
      <c r="P41" s="23">
        <f>((1+P40)^(1/12))-1</f>
        <v>2.0870114970654718E-3</v>
      </c>
      <c r="Z41" s="12"/>
    </row>
    <row r="42" spans="13:26" x14ac:dyDescent="0.2">
      <c r="M42" s="12"/>
      <c r="O42" s="7" t="s">
        <v>20</v>
      </c>
      <c r="P42" s="35">
        <f>P10</f>
        <v>42928248.450249121</v>
      </c>
      <c r="Z42" s="12"/>
    </row>
    <row r="43" spans="13:26" x14ac:dyDescent="0.2">
      <c r="M43" s="12"/>
      <c r="O43" s="7" t="s">
        <v>21</v>
      </c>
      <c r="P43" s="19">
        <f>P42/(1+P41)^P44</f>
        <v>31009560.305746675</v>
      </c>
      <c r="Z43" s="12"/>
    </row>
    <row r="44" spans="13:26" x14ac:dyDescent="0.2">
      <c r="M44" s="12"/>
      <c r="O44" s="7" t="s">
        <v>114</v>
      </c>
      <c r="P44" s="16">
        <f>$P$12*12</f>
        <v>156</v>
      </c>
      <c r="Q44" s="36"/>
      <c r="Z44" s="12"/>
    </row>
    <row r="45" spans="13:26" x14ac:dyDescent="0.2">
      <c r="M45" s="12"/>
      <c r="O45" s="7" t="s">
        <v>115</v>
      </c>
      <c r="P45" s="19">
        <f>PMT(P41,P44,-P43)</f>
        <v>233096.18313878664</v>
      </c>
      <c r="Z45" s="12"/>
    </row>
    <row r="46" spans="13:26" x14ac:dyDescent="0.2">
      <c r="M46" s="12"/>
      <c r="N46" s="21"/>
      <c r="O46" s="21" t="s">
        <v>18</v>
      </c>
      <c r="P46" s="21" t="s">
        <v>18</v>
      </c>
      <c r="Q46" s="21" t="s">
        <v>18</v>
      </c>
      <c r="R46" s="21" t="s">
        <v>18</v>
      </c>
      <c r="Z46" s="12"/>
    </row>
    <row r="47" spans="13:26" x14ac:dyDescent="0.2">
      <c r="M47" s="12"/>
      <c r="N47" s="5">
        <v>1</v>
      </c>
      <c r="O47" s="16">
        <v>0</v>
      </c>
      <c r="P47" s="16">
        <f>P45</f>
        <v>233096.18313878664</v>
      </c>
      <c r="Q47" s="16">
        <f>O47*$P$41</f>
        <v>0</v>
      </c>
      <c r="R47" s="16">
        <f>O47+P47+Q47</f>
        <v>233096.18313878664</v>
      </c>
      <c r="Z47" s="12"/>
    </row>
    <row r="48" spans="13:26" x14ac:dyDescent="0.2">
      <c r="M48" s="12"/>
      <c r="N48" s="5">
        <f>N47+1</f>
        <v>2</v>
      </c>
      <c r="O48" s="16">
        <f t="shared" ref="O48" si="10">R47</f>
        <v>233096.18313878664</v>
      </c>
      <c r="P48" s="16">
        <f>P47</f>
        <v>233096.18313878664</v>
      </c>
      <c r="Q48" s="16">
        <f t="shared" ref="Q48" si="11">O48*$P$41</f>
        <v>486.47441413272651</v>
      </c>
      <c r="R48" s="16">
        <f t="shared" ref="R48" si="12">O48+P48+Q48</f>
        <v>466678.84069170599</v>
      </c>
      <c r="Z48" s="12"/>
    </row>
    <row r="49" spans="13:26" x14ac:dyDescent="0.2">
      <c r="M49" s="12"/>
      <c r="N49" s="5">
        <f t="shared" ref="N49:N112" si="13">N48+1</f>
        <v>3</v>
      </c>
      <c r="O49" s="16">
        <f t="shared" ref="O49:O112" si="14">R48</f>
        <v>466678.84069170599</v>
      </c>
      <c r="P49" s="16">
        <f t="shared" ref="P49:P112" si="15">P48</f>
        <v>233096.18313878664</v>
      </c>
      <c r="Q49" s="16">
        <f t="shared" ref="Q49:Q112" si="16">O49*$P$41</f>
        <v>973.96410596077612</v>
      </c>
      <c r="R49" s="16">
        <f t="shared" ref="R49:R112" si="17">O49+P49+Q49</f>
        <v>700748.98793645343</v>
      </c>
      <c r="S49" s="16"/>
      <c r="T49" s="16"/>
      <c r="U49" s="17"/>
      <c r="Z49" s="12"/>
    </row>
    <row r="50" spans="13:26" x14ac:dyDescent="0.2">
      <c r="M50" s="12"/>
      <c r="N50" s="5">
        <f t="shared" si="13"/>
        <v>4</v>
      </c>
      <c r="O50" s="16">
        <f t="shared" si="14"/>
        <v>700748.98793645343</v>
      </c>
      <c r="P50" s="16">
        <f t="shared" si="15"/>
        <v>233096.18313878664</v>
      </c>
      <c r="Q50" s="16">
        <f t="shared" si="16"/>
        <v>1462.471194380372</v>
      </c>
      <c r="R50" s="16">
        <f t="shared" si="17"/>
        <v>935307.64226962044</v>
      </c>
      <c r="Z50" s="12"/>
    </row>
    <row r="51" spans="13:26" x14ac:dyDescent="0.2">
      <c r="M51" s="12"/>
      <c r="N51" s="5">
        <f t="shared" si="13"/>
        <v>5</v>
      </c>
      <c r="O51" s="16">
        <f t="shared" si="14"/>
        <v>935307.64226962044</v>
      </c>
      <c r="P51" s="16">
        <f t="shared" si="15"/>
        <v>233096.18313878664</v>
      </c>
      <c r="Q51" s="16">
        <f t="shared" si="16"/>
        <v>1951.9978027098973</v>
      </c>
      <c r="R51" s="16">
        <f t="shared" si="17"/>
        <v>1170355.8232111169</v>
      </c>
      <c r="Z51" s="12"/>
    </row>
    <row r="52" spans="13:26" x14ac:dyDescent="0.2">
      <c r="M52" s="12"/>
      <c r="N52" s="5">
        <f t="shared" si="13"/>
        <v>6</v>
      </c>
      <c r="O52" s="16">
        <f t="shared" si="14"/>
        <v>1170355.8232111169</v>
      </c>
      <c r="P52" s="16">
        <f t="shared" si="15"/>
        <v>233096.18313878664</v>
      </c>
      <c r="Q52" s="16">
        <f t="shared" si="16"/>
        <v>2442.5460586991258</v>
      </c>
      <c r="R52" s="16">
        <f t="shared" si="17"/>
        <v>1405894.5524086026</v>
      </c>
      <c r="Z52" s="12"/>
    </row>
    <row r="53" spans="13:26" x14ac:dyDescent="0.2">
      <c r="M53" s="12"/>
      <c r="N53" s="5">
        <f t="shared" si="13"/>
        <v>7</v>
      </c>
      <c r="O53" s="16">
        <f t="shared" si="14"/>
        <v>1405894.5524086026</v>
      </c>
      <c r="P53" s="16">
        <f t="shared" si="15"/>
        <v>233096.18313878664</v>
      </c>
      <c r="Q53" s="16">
        <f t="shared" si="16"/>
        <v>2934.118094538469</v>
      </c>
      <c r="R53" s="16">
        <f t="shared" si="17"/>
        <v>1641924.8536419277</v>
      </c>
      <c r="Z53" s="12"/>
    </row>
    <row r="54" spans="13:26" x14ac:dyDescent="0.2">
      <c r="M54" s="12"/>
      <c r="N54" s="5">
        <f t="shared" si="13"/>
        <v>8</v>
      </c>
      <c r="O54" s="16">
        <f t="shared" si="14"/>
        <v>1641924.8536419277</v>
      </c>
      <c r="P54" s="16">
        <f t="shared" si="15"/>
        <v>233096.18313878664</v>
      </c>
      <c r="Q54" s="16">
        <f t="shared" si="16"/>
        <v>3426.7160468682455</v>
      </c>
      <c r="R54" s="16">
        <f t="shared" si="17"/>
        <v>1878447.7528275826</v>
      </c>
      <c r="Z54" s="12"/>
    </row>
    <row r="55" spans="13:26" x14ac:dyDescent="0.2">
      <c r="M55" s="12"/>
      <c r="N55" s="5">
        <f t="shared" si="13"/>
        <v>9</v>
      </c>
      <c r="O55" s="16">
        <f t="shared" si="14"/>
        <v>1878447.7528275826</v>
      </c>
      <c r="P55" s="16">
        <f t="shared" si="15"/>
        <v>233096.18313878664</v>
      </c>
      <c r="Q55" s="16">
        <f t="shared" si="16"/>
        <v>3920.3420567879648</v>
      </c>
      <c r="R55" s="16">
        <f t="shared" si="17"/>
        <v>2115464.2780231573</v>
      </c>
      <c r="Z55" s="12"/>
    </row>
    <row r="56" spans="13:26" x14ac:dyDescent="0.2">
      <c r="M56" s="12"/>
      <c r="N56" s="5">
        <f t="shared" si="13"/>
        <v>10</v>
      </c>
      <c r="O56" s="16">
        <f t="shared" si="14"/>
        <v>2115464.2780231573</v>
      </c>
      <c r="P56" s="16">
        <f t="shared" si="15"/>
        <v>233096.18313878664</v>
      </c>
      <c r="Q56" s="16">
        <f t="shared" si="16"/>
        <v>4414.9982698656368</v>
      </c>
      <c r="R56" s="16">
        <f t="shared" si="17"/>
        <v>2352975.4594318098</v>
      </c>
      <c r="Z56" s="12"/>
    </row>
    <row r="57" spans="13:26" x14ac:dyDescent="0.2">
      <c r="M57" s="12"/>
      <c r="N57" s="5">
        <f t="shared" si="13"/>
        <v>11</v>
      </c>
      <c r="O57" s="16">
        <f t="shared" si="14"/>
        <v>2352975.4594318098</v>
      </c>
      <c r="P57" s="16">
        <f t="shared" si="15"/>
        <v>233096.18313878664</v>
      </c>
      <c r="Q57" s="16">
        <f t="shared" si="16"/>
        <v>4910.6868361470979</v>
      </c>
      <c r="R57" s="16">
        <f t="shared" si="17"/>
        <v>2590982.3294067439</v>
      </c>
      <c r="Z57" s="12"/>
    </row>
    <row r="58" spans="13:26" x14ac:dyDescent="0.2">
      <c r="M58" s="12"/>
      <c r="N58" s="5">
        <f t="shared" si="13"/>
        <v>12</v>
      </c>
      <c r="O58" s="16">
        <f t="shared" si="14"/>
        <v>2590982.3294067439</v>
      </c>
      <c r="P58" s="16">
        <f t="shared" si="15"/>
        <v>233096.18313878664</v>
      </c>
      <c r="Q58" s="16">
        <f t="shared" si="16"/>
        <v>5407.4099101653519</v>
      </c>
      <c r="R58" s="16">
        <f t="shared" si="17"/>
        <v>2829485.9224556959</v>
      </c>
      <c r="Z58" s="12"/>
    </row>
    <row r="59" spans="13:26" x14ac:dyDescent="0.2">
      <c r="M59" s="12"/>
      <c r="N59" s="5">
        <f t="shared" si="13"/>
        <v>13</v>
      </c>
      <c r="O59" s="16">
        <f t="shared" si="14"/>
        <v>2829485.9224556959</v>
      </c>
      <c r="P59" s="16">
        <f t="shared" si="15"/>
        <v>233096.18313878664</v>
      </c>
      <c r="Q59" s="16">
        <f t="shared" si="16"/>
        <v>5905.1696509499398</v>
      </c>
      <c r="R59" s="16">
        <f t="shared" si="17"/>
        <v>3068487.2752454327</v>
      </c>
      <c r="Z59" s="12"/>
    </row>
    <row r="60" spans="13:26" x14ac:dyDescent="0.2">
      <c r="M60" s="12"/>
      <c r="N60" s="5">
        <f t="shared" si="13"/>
        <v>14</v>
      </c>
      <c r="O60" s="16">
        <f t="shared" si="14"/>
        <v>3068487.2752454327</v>
      </c>
      <c r="P60" s="16">
        <f t="shared" si="15"/>
        <v>233096.18313878664</v>
      </c>
      <c r="Q60" s="16">
        <f t="shared" si="16"/>
        <v>6403.9682220363211</v>
      </c>
      <c r="R60" s="16">
        <f t="shared" si="17"/>
        <v>3307987.426606256</v>
      </c>
      <c r="Z60" s="12"/>
    </row>
    <row r="61" spans="13:26" x14ac:dyDescent="0.2">
      <c r="M61" s="12"/>
      <c r="N61" s="5">
        <f t="shared" si="13"/>
        <v>15</v>
      </c>
      <c r="O61" s="16">
        <f t="shared" si="14"/>
        <v>3307987.426606256</v>
      </c>
      <c r="P61" s="16">
        <f t="shared" si="15"/>
        <v>233096.18313878664</v>
      </c>
      <c r="Q61" s="16">
        <f t="shared" si="16"/>
        <v>6903.8077914752803</v>
      </c>
      <c r="R61" s="16">
        <f t="shared" si="17"/>
        <v>3547987.4175365181</v>
      </c>
      <c r="Z61" s="12"/>
    </row>
    <row r="62" spans="13:26" x14ac:dyDescent="0.2">
      <c r="M62" s="12"/>
      <c r="N62" s="5">
        <f t="shared" si="13"/>
        <v>16</v>
      </c>
      <c r="O62" s="16">
        <f t="shared" si="14"/>
        <v>3547987.4175365181</v>
      </c>
      <c r="P62" s="16">
        <f t="shared" si="15"/>
        <v>233096.18313878664</v>
      </c>
      <c r="Q62" s="16">
        <f t="shared" si="16"/>
        <v>7404.690531842346</v>
      </c>
      <c r="R62" s="16">
        <f t="shared" si="17"/>
        <v>3788488.2912071473</v>
      </c>
      <c r="Z62" s="12"/>
    </row>
    <row r="63" spans="13:26" x14ac:dyDescent="0.2">
      <c r="M63" s="12"/>
      <c r="N63" s="5">
        <f t="shared" si="13"/>
        <v>17</v>
      </c>
      <c r="O63" s="16">
        <f t="shared" si="14"/>
        <v>3788488.2912071473</v>
      </c>
      <c r="P63" s="16">
        <f t="shared" si="15"/>
        <v>233096.18313878664</v>
      </c>
      <c r="Q63" s="16">
        <f t="shared" si="16"/>
        <v>7906.61862024724</v>
      </c>
      <c r="R63" s="16">
        <f t="shared" si="17"/>
        <v>4029491.0929661812</v>
      </c>
      <c r="Z63" s="12"/>
    </row>
    <row r="64" spans="13:26" x14ac:dyDescent="0.2">
      <c r="M64" s="12"/>
      <c r="N64" s="5">
        <f t="shared" si="13"/>
        <v>18</v>
      </c>
      <c r="O64" s="16">
        <f t="shared" si="14"/>
        <v>4029491.0929661812</v>
      </c>
      <c r="P64" s="16">
        <f t="shared" si="15"/>
        <v>233096.18313878664</v>
      </c>
      <c r="Q64" s="16">
        <f t="shared" si="16"/>
        <v>8409.5942383433339</v>
      </c>
      <c r="R64" s="16">
        <f t="shared" si="17"/>
        <v>4270996.8703433117</v>
      </c>
      <c r="Z64" s="12"/>
    </row>
    <row r="65" spans="13:26" x14ac:dyDescent="0.2">
      <c r="M65" s="12"/>
      <c r="N65" s="5">
        <f t="shared" si="13"/>
        <v>19</v>
      </c>
      <c r="O65" s="16">
        <f t="shared" si="14"/>
        <v>4270996.8703433117</v>
      </c>
      <c r="P65" s="16">
        <f t="shared" si="15"/>
        <v>233096.18313878664</v>
      </c>
      <c r="Q65" s="16">
        <f t="shared" si="16"/>
        <v>8913.6195723371402</v>
      </c>
      <c r="R65" s="16">
        <f t="shared" si="17"/>
        <v>4513006.6730544353</v>
      </c>
      <c r="Z65" s="12"/>
    </row>
    <row r="66" spans="13:26" x14ac:dyDescent="0.2">
      <c r="M66" s="12"/>
      <c r="N66" s="5">
        <f t="shared" si="13"/>
        <v>20</v>
      </c>
      <c r="O66" s="16">
        <f t="shared" si="14"/>
        <v>4513006.6730544353</v>
      </c>
      <c r="P66" s="16">
        <f t="shared" si="15"/>
        <v>233096.18313878664</v>
      </c>
      <c r="Q66" s="16">
        <f t="shared" si="16"/>
        <v>9418.6968129978013</v>
      </c>
      <c r="R66" s="16">
        <f t="shared" si="17"/>
        <v>4755521.5530062197</v>
      </c>
      <c r="Z66" s="12"/>
    </row>
    <row r="67" spans="13:26" x14ac:dyDescent="0.2">
      <c r="M67" s="12"/>
      <c r="N67" s="5">
        <f t="shared" si="13"/>
        <v>21</v>
      </c>
      <c r="O67" s="16">
        <f t="shared" si="14"/>
        <v>4755521.5530062197</v>
      </c>
      <c r="P67" s="16">
        <f t="shared" si="15"/>
        <v>233096.18313878664</v>
      </c>
      <c r="Q67" s="16">
        <f t="shared" si="16"/>
        <v>9924.8281556666279</v>
      </c>
      <c r="R67" s="16">
        <f t="shared" si="17"/>
        <v>4998542.5643006731</v>
      </c>
      <c r="Z67" s="12"/>
    </row>
    <row r="68" spans="13:26" x14ac:dyDescent="0.2">
      <c r="M68" s="12"/>
      <c r="N68" s="5">
        <f t="shared" si="13"/>
        <v>22</v>
      </c>
      <c r="O68" s="16">
        <f t="shared" si="14"/>
        <v>4998542.5643006731</v>
      </c>
      <c r="P68" s="16">
        <f t="shared" si="15"/>
        <v>233096.18313878664</v>
      </c>
      <c r="Q68" s="16">
        <f t="shared" si="16"/>
        <v>10432.01580026663</v>
      </c>
      <c r="R68" s="16">
        <f t="shared" si="17"/>
        <v>5242070.7632397264</v>
      </c>
      <c r="Z68" s="12"/>
    </row>
    <row r="69" spans="13:26" x14ac:dyDescent="0.2">
      <c r="M69" s="12"/>
      <c r="N69" s="5">
        <f t="shared" si="13"/>
        <v>23</v>
      </c>
      <c r="O69" s="16">
        <f t="shared" si="14"/>
        <v>5242070.7632397264</v>
      </c>
      <c r="P69" s="16">
        <f t="shared" si="15"/>
        <v>233096.18313878664</v>
      </c>
      <c r="Q69" s="16">
        <f t="shared" si="16"/>
        <v>10940.261951312083</v>
      </c>
      <c r="R69" s="16">
        <f t="shared" si="17"/>
        <v>5486107.2083298257</v>
      </c>
      <c r="Z69" s="12"/>
    </row>
    <row r="70" spans="13:26" x14ac:dyDescent="0.2">
      <c r="M70" s="12"/>
      <c r="N70" s="5">
        <f t="shared" si="13"/>
        <v>24</v>
      </c>
      <c r="O70" s="16">
        <f t="shared" si="14"/>
        <v>5486107.2083298257</v>
      </c>
      <c r="P70" s="16">
        <f t="shared" si="15"/>
        <v>233096.18313878664</v>
      </c>
      <c r="Q70" s="16">
        <f t="shared" si="16"/>
        <v>11449.568817918105</v>
      </c>
      <c r="R70" s="16">
        <f t="shared" si="17"/>
        <v>5730652.9602865307</v>
      </c>
      <c r="Z70" s="12"/>
    </row>
    <row r="71" spans="13:26" x14ac:dyDescent="0.2">
      <c r="M71" s="12"/>
      <c r="N71" s="5">
        <f t="shared" si="13"/>
        <v>25</v>
      </c>
      <c r="O71" s="16">
        <f t="shared" si="14"/>
        <v>5730652.9602865307</v>
      </c>
      <c r="P71" s="16">
        <f t="shared" si="15"/>
        <v>233096.18313878664</v>
      </c>
      <c r="Q71" s="16">
        <f t="shared" si="16"/>
        <v>11959.938613810271</v>
      </c>
      <c r="R71" s="16">
        <f t="shared" si="17"/>
        <v>5975709.0820391281</v>
      </c>
      <c r="Z71" s="12"/>
    </row>
    <row r="72" spans="13:26" x14ac:dyDescent="0.2">
      <c r="M72" s="12"/>
      <c r="N72" s="5">
        <f t="shared" si="13"/>
        <v>26</v>
      </c>
      <c r="O72" s="16">
        <f t="shared" si="14"/>
        <v>5975709.0820391281</v>
      </c>
      <c r="P72" s="16">
        <f t="shared" si="15"/>
        <v>233096.18313878664</v>
      </c>
      <c r="Q72" s="16">
        <f t="shared" si="16"/>
        <v>12471.373557334216</v>
      </c>
      <c r="R72" s="16">
        <f t="shared" si="17"/>
        <v>6221276.6387352487</v>
      </c>
      <c r="Z72" s="12"/>
    </row>
    <row r="73" spans="13:26" x14ac:dyDescent="0.2">
      <c r="M73" s="12"/>
      <c r="N73" s="5">
        <f t="shared" si="13"/>
        <v>27</v>
      </c>
      <c r="O73" s="16">
        <f t="shared" si="14"/>
        <v>6221276.6387352487</v>
      </c>
      <c r="P73" s="16">
        <f t="shared" si="15"/>
        <v>233096.18313878664</v>
      </c>
      <c r="Q73" s="16">
        <f t="shared" si="16"/>
        <v>12983.875871465298</v>
      </c>
      <c r="R73" s="16">
        <f t="shared" si="17"/>
        <v>6467356.6977455011</v>
      </c>
      <c r="Z73" s="12"/>
    </row>
    <row r="74" spans="13:26" x14ac:dyDescent="0.2">
      <c r="M74" s="12"/>
      <c r="N74" s="5">
        <f t="shared" si="13"/>
        <v>28</v>
      </c>
      <c r="O74" s="16">
        <f t="shared" si="14"/>
        <v>6467356.6977455011</v>
      </c>
      <c r="P74" s="16">
        <f t="shared" si="15"/>
        <v>233096.18313878664</v>
      </c>
      <c r="Q74" s="16">
        <f t="shared" si="16"/>
        <v>13497.447783818245</v>
      </c>
      <c r="R74" s="16">
        <f t="shared" si="17"/>
        <v>6713950.3286681063</v>
      </c>
      <c r="Z74" s="12"/>
    </row>
    <row r="75" spans="13:26" x14ac:dyDescent="0.2">
      <c r="M75" s="12"/>
      <c r="N75" s="5">
        <f t="shared" si="13"/>
        <v>29</v>
      </c>
      <c r="O75" s="16">
        <f t="shared" si="14"/>
        <v>6713950.3286681063</v>
      </c>
      <c r="P75" s="16">
        <f t="shared" si="15"/>
        <v>233096.18313878664</v>
      </c>
      <c r="Q75" s="16">
        <f t="shared" si="16"/>
        <v>14012.091526656841</v>
      </c>
      <c r="R75" s="16">
        <f t="shared" si="17"/>
        <v>6961058.6033335496</v>
      </c>
      <c r="Z75" s="12"/>
    </row>
    <row r="76" spans="13:26" x14ac:dyDescent="0.2">
      <c r="M76" s="12"/>
      <c r="N76" s="5">
        <f t="shared" si="13"/>
        <v>30</v>
      </c>
      <c r="O76" s="16">
        <f t="shared" si="14"/>
        <v>6961058.6033335496</v>
      </c>
      <c r="P76" s="16">
        <f t="shared" si="15"/>
        <v>233096.18313878664</v>
      </c>
      <c r="Q76" s="16">
        <f t="shared" si="16"/>
        <v>14527.809336903634</v>
      </c>
      <c r="R76" s="16">
        <f t="shared" si="17"/>
        <v>7208682.5958092399</v>
      </c>
      <c r="Z76" s="12"/>
    </row>
    <row r="77" spans="13:26" x14ac:dyDescent="0.2">
      <c r="M77" s="12"/>
      <c r="N77" s="5">
        <f t="shared" si="13"/>
        <v>31</v>
      </c>
      <c r="O77" s="16">
        <f t="shared" si="14"/>
        <v>7208682.5958092399</v>
      </c>
      <c r="P77" s="16">
        <f t="shared" si="15"/>
        <v>233096.18313878664</v>
      </c>
      <c r="Q77" s="16">
        <f t="shared" si="16"/>
        <v>15044.603456149653</v>
      </c>
      <c r="R77" s="16">
        <f t="shared" si="17"/>
        <v>7456823.3824041765</v>
      </c>
      <c r="Z77" s="12"/>
    </row>
    <row r="78" spans="13:26" x14ac:dyDescent="0.2">
      <c r="M78" s="12"/>
      <c r="N78" s="5">
        <f t="shared" si="13"/>
        <v>32</v>
      </c>
      <c r="O78" s="16">
        <f t="shared" si="14"/>
        <v>7456823.3824041765</v>
      </c>
      <c r="P78" s="16">
        <f t="shared" si="15"/>
        <v>233096.18313878664</v>
      </c>
      <c r="Q78" s="16">
        <f t="shared" si="16"/>
        <v>15562.476130664156</v>
      </c>
      <c r="R78" s="16">
        <f t="shared" si="17"/>
        <v>7705482.0416736277</v>
      </c>
      <c r="Z78" s="12"/>
    </row>
    <row r="79" spans="13:26" x14ac:dyDescent="0.2">
      <c r="M79" s="12"/>
      <c r="N79" s="5">
        <f t="shared" si="13"/>
        <v>33</v>
      </c>
      <c r="O79" s="16">
        <f t="shared" si="14"/>
        <v>7705482.0416736277</v>
      </c>
      <c r="P79" s="16">
        <f t="shared" si="15"/>
        <v>233096.18313878664</v>
      </c>
      <c r="Q79" s="16">
        <f t="shared" si="16"/>
        <v>16081.429611404386</v>
      </c>
      <c r="R79" s="16">
        <f t="shared" si="17"/>
        <v>7954659.6544238189</v>
      </c>
      <c r="Z79" s="12"/>
    </row>
    <row r="80" spans="13:26" x14ac:dyDescent="0.2">
      <c r="M80" s="12"/>
      <c r="N80" s="5">
        <f t="shared" si="13"/>
        <v>34</v>
      </c>
      <c r="O80" s="16">
        <f t="shared" si="14"/>
        <v>7954659.6544238189</v>
      </c>
      <c r="P80" s="16">
        <f t="shared" si="15"/>
        <v>233096.18313878664</v>
      </c>
      <c r="Q80" s="16">
        <f t="shared" si="16"/>
        <v>16601.466154025362</v>
      </c>
      <c r="R80" s="16">
        <f t="shared" si="17"/>
        <v>8204357.3037166307</v>
      </c>
      <c r="Z80" s="12"/>
    </row>
    <row r="81" spans="13:26" x14ac:dyDescent="0.2">
      <c r="M81" s="12"/>
      <c r="N81" s="5">
        <f t="shared" si="13"/>
        <v>35</v>
      </c>
      <c r="O81" s="16">
        <f t="shared" si="14"/>
        <v>8204357.3037166307</v>
      </c>
      <c r="P81" s="16">
        <f t="shared" si="15"/>
        <v>233096.18313878664</v>
      </c>
      <c r="Q81" s="16">
        <f t="shared" si="16"/>
        <v>17122.588018889684</v>
      </c>
      <c r="R81" s="16">
        <f t="shared" si="17"/>
        <v>8454576.074874308</v>
      </c>
      <c r="Z81" s="12"/>
    </row>
    <row r="82" spans="13:26" x14ac:dyDescent="0.2">
      <c r="M82" s="12"/>
      <c r="N82" s="5">
        <f t="shared" si="13"/>
        <v>36</v>
      </c>
      <c r="O82" s="16">
        <f t="shared" si="14"/>
        <v>8454576.074874308</v>
      </c>
      <c r="P82" s="16">
        <f t="shared" si="15"/>
        <v>233096.18313878664</v>
      </c>
      <c r="Q82" s="16">
        <f t="shared" si="16"/>
        <v>17644.797471077349</v>
      </c>
      <c r="R82" s="16">
        <f t="shared" si="17"/>
        <v>8705317.055484172</v>
      </c>
      <c r="Z82" s="12"/>
    </row>
    <row r="83" spans="13:26" x14ac:dyDescent="0.2">
      <c r="M83" s="12"/>
      <c r="N83" s="5">
        <f t="shared" si="13"/>
        <v>37</v>
      </c>
      <c r="O83" s="16">
        <f t="shared" si="14"/>
        <v>8705317.055484172</v>
      </c>
      <c r="P83" s="16">
        <f t="shared" si="15"/>
        <v>233096.18313878664</v>
      </c>
      <c r="Q83" s="16">
        <f t="shared" si="16"/>
        <v>18168.096780395608</v>
      </c>
      <c r="R83" s="16">
        <f t="shared" si="17"/>
        <v>8956581.335403353</v>
      </c>
      <c r="Z83" s="12"/>
    </row>
    <row r="84" spans="13:26" x14ac:dyDescent="0.2">
      <c r="M84" s="12"/>
      <c r="N84" s="5">
        <f t="shared" si="13"/>
        <v>38</v>
      </c>
      <c r="O84" s="16">
        <f t="shared" si="14"/>
        <v>8956581.335403353</v>
      </c>
      <c r="P84" s="16">
        <f t="shared" si="15"/>
        <v>233096.18313878664</v>
      </c>
      <c r="Q84" s="16">
        <f t="shared" si="16"/>
        <v>18692.488221388816</v>
      </c>
      <c r="R84" s="16">
        <f t="shared" si="17"/>
        <v>9208370.0067635272</v>
      </c>
      <c r="Z84" s="12"/>
    </row>
    <row r="85" spans="13:26" x14ac:dyDescent="0.2">
      <c r="M85" s="12"/>
      <c r="N85" s="5">
        <f t="shared" si="13"/>
        <v>39</v>
      </c>
      <c r="O85" s="16">
        <f t="shared" si="14"/>
        <v>9208370.0067635272</v>
      </c>
      <c r="P85" s="16">
        <f t="shared" si="15"/>
        <v>233096.18313878664</v>
      </c>
      <c r="Q85" s="16">
        <f t="shared" si="16"/>
        <v>19217.974073348338</v>
      </c>
      <c r="R85" s="16">
        <f t="shared" si="17"/>
        <v>9460684.1639756616</v>
      </c>
      <c r="Z85" s="12"/>
    </row>
    <row r="86" spans="13:26" x14ac:dyDescent="0.2">
      <c r="M86" s="12"/>
      <c r="N86" s="5">
        <f t="shared" si="13"/>
        <v>40</v>
      </c>
      <c r="O86" s="16">
        <f t="shared" si="14"/>
        <v>9460684.1639756616</v>
      </c>
      <c r="P86" s="16">
        <f t="shared" si="15"/>
        <v>233096.18313878664</v>
      </c>
      <c r="Q86" s="16">
        <f t="shared" si="16"/>
        <v>19744.556620322448</v>
      </c>
      <c r="R86" s="16">
        <f t="shared" si="17"/>
        <v>9713524.9037347697</v>
      </c>
      <c r="Z86" s="12"/>
    </row>
    <row r="87" spans="13:26" x14ac:dyDescent="0.2">
      <c r="M87" s="12"/>
      <c r="N87" s="5">
        <f t="shared" si="13"/>
        <v>41</v>
      </c>
      <c r="O87" s="16">
        <f t="shared" si="14"/>
        <v>9713524.9037347697</v>
      </c>
      <c r="P87" s="16">
        <f t="shared" si="15"/>
        <v>233096.18313878664</v>
      </c>
      <c r="Q87" s="16">
        <f t="shared" si="16"/>
        <v>20272.238151126247</v>
      </c>
      <c r="R87" s="16">
        <f t="shared" si="17"/>
        <v>9966893.3250246812</v>
      </c>
      <c r="Z87" s="12"/>
    </row>
    <row r="88" spans="13:26" x14ac:dyDescent="0.2">
      <c r="M88" s="12"/>
      <c r="N88" s="5">
        <f t="shared" si="13"/>
        <v>42</v>
      </c>
      <c r="O88" s="16">
        <f t="shared" si="14"/>
        <v>9966893.3250246812</v>
      </c>
      <c r="P88" s="16">
        <f t="shared" si="15"/>
        <v>233096.18313878664</v>
      </c>
      <c r="Q88" s="16">
        <f t="shared" si="16"/>
        <v>20801.020959351619</v>
      </c>
      <c r="R88" s="16">
        <f t="shared" si="17"/>
        <v>10220790.529122818</v>
      </c>
      <c r="Z88" s="12"/>
    </row>
    <row r="89" spans="13:26" x14ac:dyDescent="0.2">
      <c r="M89" s="12"/>
      <c r="N89" s="5">
        <f t="shared" si="13"/>
        <v>43</v>
      </c>
      <c r="O89" s="16">
        <f t="shared" si="14"/>
        <v>10220790.529122818</v>
      </c>
      <c r="P89" s="16">
        <f t="shared" si="15"/>
        <v>233096.18313878664</v>
      </c>
      <c r="Q89" s="16">
        <f t="shared" si="16"/>
        <v>21330.90734337721</v>
      </c>
      <c r="R89" s="16">
        <f t="shared" si="17"/>
        <v>10475217.619604981</v>
      </c>
      <c r="Z89" s="12"/>
    </row>
    <row r="90" spans="13:26" x14ac:dyDescent="0.2">
      <c r="M90" s="12"/>
      <c r="N90" s="5">
        <f t="shared" si="13"/>
        <v>44</v>
      </c>
      <c r="O90" s="16">
        <f t="shared" si="14"/>
        <v>10475217.619604981</v>
      </c>
      <c r="P90" s="16">
        <f t="shared" si="15"/>
        <v>233096.18313878664</v>
      </c>
      <c r="Q90" s="16">
        <f t="shared" si="16"/>
        <v>21861.8996063784</v>
      </c>
      <c r="R90" s="16">
        <f t="shared" si="17"/>
        <v>10730175.702350145</v>
      </c>
      <c r="Z90" s="12"/>
    </row>
    <row r="91" spans="13:26" x14ac:dyDescent="0.2">
      <c r="M91" s="12"/>
      <c r="N91" s="5">
        <f t="shared" si="13"/>
        <v>45</v>
      </c>
      <c r="O91" s="16">
        <f t="shared" si="14"/>
        <v>10730175.702350145</v>
      </c>
      <c r="P91" s="16">
        <f t="shared" si="15"/>
        <v>233096.18313878664</v>
      </c>
      <c r="Q91" s="16">
        <f t="shared" si="16"/>
        <v>22394.000056337329</v>
      </c>
      <c r="R91" s="16">
        <f t="shared" si="17"/>
        <v>10985665.885545269</v>
      </c>
      <c r="Z91" s="12"/>
    </row>
    <row r="92" spans="13:26" x14ac:dyDescent="0.2">
      <c r="M92" s="12"/>
      <c r="N92" s="5">
        <f t="shared" si="13"/>
        <v>46</v>
      </c>
      <c r="O92" s="16">
        <f t="shared" si="14"/>
        <v>10985665.885545269</v>
      </c>
      <c r="P92" s="16">
        <f t="shared" si="15"/>
        <v>233096.18313878664</v>
      </c>
      <c r="Q92" s="16">
        <f t="shared" si="16"/>
        <v>22927.211006052912</v>
      </c>
      <c r="R92" s="16">
        <f t="shared" si="17"/>
        <v>11241689.279690107</v>
      </c>
      <c r="Z92" s="12"/>
    </row>
    <row r="93" spans="13:26" x14ac:dyDescent="0.2">
      <c r="M93" s="12"/>
      <c r="N93" s="5">
        <f t="shared" si="13"/>
        <v>47</v>
      </c>
      <c r="O93" s="16">
        <f t="shared" si="14"/>
        <v>11241689.279690107</v>
      </c>
      <c r="P93" s="16">
        <f t="shared" si="15"/>
        <v>233096.18313878664</v>
      </c>
      <c r="Q93" s="16">
        <f t="shared" si="16"/>
        <v>23461.534773150917</v>
      </c>
      <c r="R93" s="16">
        <f t="shared" si="17"/>
        <v>11498246.997602044</v>
      </c>
      <c r="Z93" s="12"/>
    </row>
    <row r="94" spans="13:26" x14ac:dyDescent="0.2">
      <c r="M94" s="12"/>
      <c r="N94" s="5">
        <f t="shared" si="13"/>
        <v>48</v>
      </c>
      <c r="O94" s="16">
        <f t="shared" si="14"/>
        <v>11498246.997602044</v>
      </c>
      <c r="P94" s="16">
        <f t="shared" si="15"/>
        <v>233096.18313878664</v>
      </c>
      <c r="Q94" s="16">
        <f t="shared" si="16"/>
        <v>23996.973680094008</v>
      </c>
      <c r="R94" s="16">
        <f t="shared" si="17"/>
        <v>11755340.154420923</v>
      </c>
      <c r="Z94" s="12"/>
    </row>
    <row r="95" spans="13:26" x14ac:dyDescent="0.2">
      <c r="M95" s="12"/>
      <c r="N95" s="5">
        <f t="shared" si="13"/>
        <v>49</v>
      </c>
      <c r="O95" s="16">
        <f t="shared" si="14"/>
        <v>11755340.154420923</v>
      </c>
      <c r="P95" s="16">
        <f t="shared" si="15"/>
        <v>233096.18313878664</v>
      </c>
      <c r="Q95" s="16">
        <f t="shared" si="16"/>
        <v>24533.530054191866</v>
      </c>
      <c r="R95" s="16">
        <f t="shared" si="17"/>
        <v>12012969.8676139</v>
      </c>
      <c r="Z95" s="12"/>
    </row>
    <row r="96" spans="13:26" x14ac:dyDescent="0.2">
      <c r="M96" s="12"/>
      <c r="N96" s="5">
        <f t="shared" si="13"/>
        <v>50</v>
      </c>
      <c r="O96" s="16">
        <f t="shared" si="14"/>
        <v>12012969.8676139</v>
      </c>
      <c r="P96" s="16">
        <f t="shared" si="15"/>
        <v>233096.18313878664</v>
      </c>
      <c r="Q96" s="16">
        <f t="shared" si="16"/>
        <v>25071.206227611288</v>
      </c>
      <c r="R96" s="16">
        <f t="shared" si="17"/>
        <v>12271137.256980298</v>
      </c>
      <c r="Z96" s="12"/>
    </row>
    <row r="97" spans="13:26" x14ac:dyDescent="0.2">
      <c r="M97" s="12"/>
      <c r="N97" s="5">
        <f t="shared" si="13"/>
        <v>51</v>
      </c>
      <c r="O97" s="16">
        <f t="shared" si="14"/>
        <v>12271137.256980298</v>
      </c>
      <c r="P97" s="16">
        <f t="shared" si="15"/>
        <v>233096.18313878664</v>
      </c>
      <c r="Q97" s="16">
        <f t="shared" si="16"/>
        <v>25610.00453738634</v>
      </c>
      <c r="R97" s="16">
        <f t="shared" si="17"/>
        <v>12529843.444656471</v>
      </c>
      <c r="Z97" s="12"/>
    </row>
    <row r="98" spans="13:26" x14ac:dyDescent="0.2">
      <c r="M98" s="12"/>
      <c r="N98" s="5">
        <f t="shared" si="13"/>
        <v>52</v>
      </c>
      <c r="O98" s="16">
        <f t="shared" si="14"/>
        <v>12529843.444656471</v>
      </c>
      <c r="P98" s="16">
        <f t="shared" si="15"/>
        <v>233096.18313878664</v>
      </c>
      <c r="Q98" s="16">
        <f t="shared" si="16"/>
        <v>26149.927325428489</v>
      </c>
      <c r="R98" s="16">
        <f t="shared" si="17"/>
        <v>12789089.555120686</v>
      </c>
      <c r="Z98" s="12"/>
    </row>
    <row r="99" spans="13:26" x14ac:dyDescent="0.2">
      <c r="M99" s="12"/>
      <c r="N99" s="5">
        <f t="shared" si="13"/>
        <v>53</v>
      </c>
      <c r="O99" s="16">
        <f t="shared" si="14"/>
        <v>12789089.555120686</v>
      </c>
      <c r="P99" s="16">
        <f t="shared" si="15"/>
        <v>233096.18313878664</v>
      </c>
      <c r="Q99" s="16">
        <f t="shared" si="16"/>
        <v>26690.976938536813</v>
      </c>
      <c r="R99" s="16">
        <f t="shared" si="17"/>
        <v>13048876.715198008</v>
      </c>
      <c r="Z99" s="12"/>
    </row>
    <row r="100" spans="13:26" x14ac:dyDescent="0.2">
      <c r="M100" s="12"/>
      <c r="N100" s="5">
        <f t="shared" si="13"/>
        <v>54</v>
      </c>
      <c r="O100" s="16">
        <f t="shared" si="14"/>
        <v>13048876.715198008</v>
      </c>
      <c r="P100" s="16">
        <f t="shared" si="15"/>
        <v>233096.18313878664</v>
      </c>
      <c r="Q100" s="16">
        <f t="shared" si="16"/>
        <v>27233.155728408172</v>
      </c>
      <c r="R100" s="16">
        <f t="shared" si="17"/>
        <v>13309206.054065203</v>
      </c>
      <c r="Z100" s="12"/>
    </row>
    <row r="101" spans="13:26" x14ac:dyDescent="0.2">
      <c r="M101" s="12"/>
      <c r="N101" s="5">
        <f t="shared" si="13"/>
        <v>55</v>
      </c>
      <c r="O101" s="16">
        <f t="shared" si="14"/>
        <v>13309206.054065203</v>
      </c>
      <c r="P101" s="16">
        <f t="shared" si="15"/>
        <v>233096.18313878664</v>
      </c>
      <c r="Q101" s="16">
        <f t="shared" si="16"/>
        <v>27776.466051647461</v>
      </c>
      <c r="R101" s="16">
        <f t="shared" si="17"/>
        <v>13570078.703255637</v>
      </c>
      <c r="Z101" s="12"/>
    </row>
    <row r="102" spans="13:26" x14ac:dyDescent="0.2">
      <c r="M102" s="12"/>
      <c r="N102" s="5">
        <f t="shared" si="13"/>
        <v>56</v>
      </c>
      <c r="O102" s="16">
        <f t="shared" si="14"/>
        <v>13570078.703255637</v>
      </c>
      <c r="P102" s="16">
        <f t="shared" si="15"/>
        <v>233096.18313878664</v>
      </c>
      <c r="Q102" s="16">
        <f t="shared" si="16"/>
        <v>28320.910269777822</v>
      </c>
      <c r="R102" s="16">
        <f t="shared" si="17"/>
        <v>13831495.796664201</v>
      </c>
      <c r="Z102" s="12"/>
    </row>
    <row r="103" spans="13:26" x14ac:dyDescent="0.2">
      <c r="M103" s="12"/>
      <c r="N103" s="5">
        <f t="shared" si="13"/>
        <v>57</v>
      </c>
      <c r="O103" s="16">
        <f t="shared" si="14"/>
        <v>13831495.796664201</v>
      </c>
      <c r="P103" s="16">
        <f t="shared" si="15"/>
        <v>233096.18313878664</v>
      </c>
      <c r="Q103" s="16">
        <f t="shared" si="16"/>
        <v>28866.490749250934</v>
      </c>
      <c r="R103" s="16">
        <f t="shared" si="17"/>
        <v>14093458.470552238</v>
      </c>
      <c r="Z103" s="12"/>
    </row>
    <row r="104" spans="13:26" x14ac:dyDescent="0.2">
      <c r="M104" s="12"/>
      <c r="N104" s="5">
        <f t="shared" si="13"/>
        <v>58</v>
      </c>
      <c r="O104" s="16">
        <f t="shared" si="14"/>
        <v>14093458.470552238</v>
      </c>
      <c r="P104" s="16">
        <f t="shared" si="15"/>
        <v>233096.18313878664</v>
      </c>
      <c r="Q104" s="16">
        <f t="shared" si="16"/>
        <v>29413.209861457282</v>
      </c>
      <c r="R104" s="16">
        <f t="shared" si="17"/>
        <v>14355967.863552481</v>
      </c>
      <c r="Z104" s="12"/>
    </row>
    <row r="105" spans="13:26" x14ac:dyDescent="0.2">
      <c r="M105" s="12"/>
      <c r="N105" s="5">
        <f t="shared" si="13"/>
        <v>59</v>
      </c>
      <c r="O105" s="16">
        <f t="shared" si="14"/>
        <v>14355967.863552481</v>
      </c>
      <c r="P105" s="16">
        <f t="shared" si="15"/>
        <v>233096.18313878664</v>
      </c>
      <c r="Q105" s="16">
        <f t="shared" si="16"/>
        <v>29961.069982736466</v>
      </c>
      <c r="R105" s="16">
        <f t="shared" si="17"/>
        <v>14619025.116674004</v>
      </c>
      <c r="Z105" s="12"/>
    </row>
    <row r="106" spans="13:26" x14ac:dyDescent="0.2">
      <c r="M106" s="12"/>
      <c r="N106" s="5">
        <f t="shared" si="13"/>
        <v>60</v>
      </c>
      <c r="O106" s="16">
        <f t="shared" si="14"/>
        <v>14619025.116674004</v>
      </c>
      <c r="P106" s="16">
        <f t="shared" si="15"/>
        <v>233096.18313878664</v>
      </c>
      <c r="Q106" s="16">
        <f t="shared" si="16"/>
        <v>30510.073494387547</v>
      </c>
      <c r="R106" s="16">
        <f t="shared" si="17"/>
        <v>14882631.373307178</v>
      </c>
      <c r="Z106" s="12"/>
    </row>
    <row r="107" spans="13:26" x14ac:dyDescent="0.2">
      <c r="M107" s="12"/>
      <c r="N107" s="5">
        <f t="shared" si="13"/>
        <v>61</v>
      </c>
      <c r="O107" s="16">
        <f t="shared" si="14"/>
        <v>14882631.373307178</v>
      </c>
      <c r="P107" s="16">
        <f t="shared" si="15"/>
        <v>233096.18313878664</v>
      </c>
      <c r="Q107" s="16">
        <f t="shared" si="16"/>
        <v>31060.222782679371</v>
      </c>
      <c r="R107" s="16">
        <f t="shared" si="17"/>
        <v>15146787.779228643</v>
      </c>
      <c r="Z107" s="12"/>
    </row>
    <row r="108" spans="13:26" x14ac:dyDescent="0.2">
      <c r="M108" s="12"/>
      <c r="N108" s="5">
        <f t="shared" si="13"/>
        <v>62</v>
      </c>
      <c r="O108" s="16">
        <f t="shared" si="14"/>
        <v>15146787.779228643</v>
      </c>
      <c r="P108" s="16">
        <f t="shared" si="15"/>
        <v>233096.18313878664</v>
      </c>
      <c r="Q108" s="16">
        <f t="shared" si="16"/>
        <v>31611.520238860961</v>
      </c>
      <c r="R108" s="16">
        <f t="shared" si="17"/>
        <v>15411495.48260629</v>
      </c>
      <c r="Z108" s="12"/>
    </row>
    <row r="109" spans="13:26" x14ac:dyDescent="0.2">
      <c r="M109" s="12"/>
      <c r="N109" s="5">
        <f t="shared" si="13"/>
        <v>63</v>
      </c>
      <c r="O109" s="16">
        <f t="shared" si="14"/>
        <v>15411495.48260629</v>
      </c>
      <c r="P109" s="16">
        <f t="shared" si="15"/>
        <v>233096.18313878664</v>
      </c>
      <c r="Q109" s="16">
        <f t="shared" si="16"/>
        <v>32163.96825917191</v>
      </c>
      <c r="R109" s="16">
        <f t="shared" si="17"/>
        <v>15676755.634004248</v>
      </c>
      <c r="Z109" s="12"/>
    </row>
    <row r="110" spans="13:26" x14ac:dyDescent="0.2">
      <c r="M110" s="12"/>
      <c r="N110" s="5">
        <f t="shared" si="13"/>
        <v>64</v>
      </c>
      <c r="O110" s="16">
        <f t="shared" si="14"/>
        <v>15676755.634004248</v>
      </c>
      <c r="P110" s="16">
        <f t="shared" si="15"/>
        <v>233096.18313878664</v>
      </c>
      <c r="Q110" s="16">
        <f t="shared" si="16"/>
        <v>32717.569244852777</v>
      </c>
      <c r="R110" s="16">
        <f t="shared" si="17"/>
        <v>15942569.386387886</v>
      </c>
      <c r="Z110" s="12"/>
    </row>
    <row r="111" spans="13:26" x14ac:dyDescent="0.2">
      <c r="M111" s="12"/>
      <c r="N111" s="5">
        <f t="shared" si="13"/>
        <v>65</v>
      </c>
      <c r="O111" s="16">
        <f t="shared" si="14"/>
        <v>15942569.386387886</v>
      </c>
      <c r="P111" s="16">
        <f t="shared" si="15"/>
        <v>233096.18313878664</v>
      </c>
      <c r="Q111" s="16">
        <f t="shared" si="16"/>
        <v>33272.325602155543</v>
      </c>
      <c r="R111" s="16">
        <f t="shared" si="17"/>
        <v>16208937.895128828</v>
      </c>
      <c r="Z111" s="12"/>
    </row>
    <row r="112" spans="13:26" x14ac:dyDescent="0.2">
      <c r="M112" s="12"/>
      <c r="N112" s="5">
        <f t="shared" si="13"/>
        <v>66</v>
      </c>
      <c r="O112" s="16">
        <f t="shared" si="14"/>
        <v>16208937.895128828</v>
      </c>
      <c r="P112" s="16">
        <f t="shared" si="15"/>
        <v>233096.18313878664</v>
      </c>
      <c r="Q112" s="16">
        <f t="shared" si="16"/>
        <v>33828.239742354075</v>
      </c>
      <c r="R112" s="16">
        <f t="shared" si="17"/>
        <v>16475862.318009967</v>
      </c>
      <c r="Z112" s="12"/>
    </row>
    <row r="113" spans="13:26" x14ac:dyDescent="0.2">
      <c r="M113" s="12"/>
      <c r="N113" s="5">
        <f t="shared" ref="N113:N176" si="18">N112+1</f>
        <v>67</v>
      </c>
      <c r="O113" s="16">
        <f t="shared" ref="O113:O176" si="19">R112</f>
        <v>16475862.318009967</v>
      </c>
      <c r="P113" s="16">
        <f t="shared" ref="P113:P176" si="20">P112</f>
        <v>233096.18313878664</v>
      </c>
      <c r="Q113" s="16">
        <f t="shared" ref="Q113:Q176" si="21">O113*$P$41</f>
        <v>34385.314081754579</v>
      </c>
      <c r="R113" s="16">
        <f t="shared" ref="R113:R176" si="22">O113+P113+Q113</f>
        <v>16743343.815230507</v>
      </c>
      <c r="Z113" s="12"/>
    </row>
    <row r="114" spans="13:26" x14ac:dyDescent="0.2">
      <c r="M114" s="12"/>
      <c r="N114" s="5">
        <f t="shared" si="18"/>
        <v>68</v>
      </c>
      <c r="O114" s="16">
        <f t="shared" si="19"/>
        <v>16743343.815230507</v>
      </c>
      <c r="P114" s="16">
        <f t="shared" si="20"/>
        <v>233096.18313878664</v>
      </c>
      <c r="Q114" s="16">
        <f t="shared" si="21"/>
        <v>34943.55104170613</v>
      </c>
      <c r="R114" s="16">
        <f t="shared" si="22"/>
        <v>17011383.549411003</v>
      </c>
      <c r="Z114" s="12"/>
    </row>
    <row r="115" spans="13:26" x14ac:dyDescent="0.2">
      <c r="M115" s="12"/>
      <c r="N115" s="5">
        <f t="shared" si="18"/>
        <v>69</v>
      </c>
      <c r="O115" s="16">
        <f t="shared" si="19"/>
        <v>17011383.549411003</v>
      </c>
      <c r="P115" s="16">
        <f t="shared" si="20"/>
        <v>233096.18313878664</v>
      </c>
      <c r="Q115" s="16">
        <f t="shared" si="21"/>
        <v>35502.953048611198</v>
      </c>
      <c r="R115" s="16">
        <f t="shared" si="22"/>
        <v>17279982.685598403</v>
      </c>
      <c r="Z115" s="12"/>
    </row>
    <row r="116" spans="13:26" x14ac:dyDescent="0.2">
      <c r="M116" s="12"/>
      <c r="N116" s="5">
        <f t="shared" si="18"/>
        <v>70</v>
      </c>
      <c r="O116" s="16">
        <f t="shared" si="19"/>
        <v>17279982.685598403</v>
      </c>
      <c r="P116" s="16">
        <f t="shared" si="20"/>
        <v>233096.18313878664</v>
      </c>
      <c r="Q116" s="16">
        <f t="shared" si="21"/>
        <v>36063.522533936157</v>
      </c>
      <c r="R116" s="16">
        <f t="shared" si="22"/>
        <v>17549142.391271126</v>
      </c>
      <c r="Z116" s="12"/>
    </row>
    <row r="117" spans="13:26" x14ac:dyDescent="0.2">
      <c r="M117" s="12"/>
      <c r="N117" s="5">
        <f t="shared" si="18"/>
        <v>71</v>
      </c>
      <c r="O117" s="16">
        <f t="shared" si="19"/>
        <v>17549142.391271126</v>
      </c>
      <c r="P117" s="16">
        <f t="shared" si="20"/>
        <v>233096.18313878664</v>
      </c>
      <c r="Q117" s="16">
        <f t="shared" si="21"/>
        <v>36625.26193422189</v>
      </c>
      <c r="R117" s="16">
        <f t="shared" si="22"/>
        <v>17818863.836344134</v>
      </c>
      <c r="Z117" s="12"/>
    </row>
    <row r="118" spans="13:26" x14ac:dyDescent="0.2">
      <c r="M118" s="12"/>
      <c r="N118" s="5">
        <f t="shared" si="18"/>
        <v>72</v>
      </c>
      <c r="O118" s="16">
        <f t="shared" si="19"/>
        <v>17818863.836344134</v>
      </c>
      <c r="P118" s="16">
        <f t="shared" si="20"/>
        <v>233096.18313878664</v>
      </c>
      <c r="Q118" s="16">
        <f t="shared" si="21"/>
        <v>37188.173691094365</v>
      </c>
      <c r="R118" s="16">
        <f t="shared" si="22"/>
        <v>18089148.193174016</v>
      </c>
      <c r="Z118" s="12"/>
    </row>
    <row r="119" spans="13:26" x14ac:dyDescent="0.2">
      <c r="M119" s="12"/>
      <c r="N119" s="5">
        <f t="shared" si="18"/>
        <v>73</v>
      </c>
      <c r="O119" s="16">
        <f t="shared" si="19"/>
        <v>18089148.193174016</v>
      </c>
      <c r="P119" s="16">
        <f t="shared" si="20"/>
        <v>233096.18313878664</v>
      </c>
      <c r="Q119" s="16">
        <f t="shared" si="21"/>
        <v>37752.260251275278</v>
      </c>
      <c r="R119" s="16">
        <f t="shared" si="22"/>
        <v>18359996.63656408</v>
      </c>
      <c r="Z119" s="12"/>
    </row>
    <row r="120" spans="13:26" x14ac:dyDescent="0.2">
      <c r="M120" s="12"/>
      <c r="N120" s="5">
        <f t="shared" si="18"/>
        <v>74</v>
      </c>
      <c r="O120" s="16">
        <f t="shared" si="19"/>
        <v>18359996.63656408</v>
      </c>
      <c r="P120" s="16">
        <f t="shared" si="20"/>
        <v>233096.18313878664</v>
      </c>
      <c r="Q120" s="16">
        <f t="shared" si="21"/>
        <v>38317.524066592625</v>
      </c>
      <c r="R120" s="16">
        <f t="shared" si="22"/>
        <v>18631410.343769461</v>
      </c>
      <c r="Z120" s="12"/>
    </row>
    <row r="121" spans="13:26" x14ac:dyDescent="0.2">
      <c r="M121" s="12"/>
      <c r="N121" s="5">
        <f t="shared" si="18"/>
        <v>75</v>
      </c>
      <c r="O121" s="16">
        <f t="shared" si="19"/>
        <v>18631410.343769461</v>
      </c>
      <c r="P121" s="16">
        <f t="shared" si="20"/>
        <v>233096.18313878664</v>
      </c>
      <c r="Q121" s="16">
        <f t="shared" si="21"/>
        <v>38883.967593991423</v>
      </c>
      <c r="R121" s="16">
        <f t="shared" si="22"/>
        <v>18903390.494502239</v>
      </c>
      <c r="Z121" s="12"/>
    </row>
    <row r="122" spans="13:26" x14ac:dyDescent="0.2">
      <c r="M122" s="12"/>
      <c r="N122" s="5">
        <f t="shared" si="18"/>
        <v>76</v>
      </c>
      <c r="O122" s="16">
        <f t="shared" si="19"/>
        <v>18903390.494502239</v>
      </c>
      <c r="P122" s="16">
        <f t="shared" si="20"/>
        <v>233096.18313878664</v>
      </c>
      <c r="Q122" s="16">
        <f t="shared" si="21"/>
        <v>39451.593295544328</v>
      </c>
      <c r="R122" s="16">
        <f t="shared" si="22"/>
        <v>19175938.270936571</v>
      </c>
      <c r="Z122" s="12"/>
    </row>
    <row r="123" spans="13:26" x14ac:dyDescent="0.2">
      <c r="M123" s="12"/>
      <c r="N123" s="5">
        <f t="shared" si="18"/>
        <v>77</v>
      </c>
      <c r="O123" s="16">
        <f t="shared" si="19"/>
        <v>19175938.270936571</v>
      </c>
      <c r="P123" s="16">
        <f t="shared" si="20"/>
        <v>233096.18313878664</v>
      </c>
      <c r="Q123" s="16">
        <f t="shared" si="21"/>
        <v>40020.403638462412</v>
      </c>
      <c r="R123" s="16">
        <f t="shared" si="22"/>
        <v>19449054.857713822</v>
      </c>
      <c r="Z123" s="12"/>
    </row>
    <row r="124" spans="13:26" x14ac:dyDescent="0.2">
      <c r="M124" s="12"/>
      <c r="N124" s="5">
        <f t="shared" si="18"/>
        <v>78</v>
      </c>
      <c r="O124" s="16">
        <f t="shared" si="19"/>
        <v>19449054.857713822</v>
      </c>
      <c r="P124" s="16">
        <f t="shared" si="20"/>
        <v>233096.18313878664</v>
      </c>
      <c r="Q124" s="16">
        <f t="shared" si="21"/>
        <v>40590.401095105815</v>
      </c>
      <c r="R124" s="16">
        <f t="shared" si="22"/>
        <v>19722741.441947717</v>
      </c>
      <c r="Z124" s="12"/>
    </row>
    <row r="125" spans="13:26" x14ac:dyDescent="0.2">
      <c r="M125" s="12"/>
      <c r="N125" s="5">
        <f t="shared" si="18"/>
        <v>79</v>
      </c>
      <c r="O125" s="16">
        <f t="shared" si="19"/>
        <v>19722741.441947717</v>
      </c>
      <c r="P125" s="16">
        <f t="shared" si="20"/>
        <v>233096.18313878664</v>
      </c>
      <c r="Q125" s="16">
        <f t="shared" si="21"/>
        <v>41161.588142994529</v>
      </c>
      <c r="R125" s="16">
        <f t="shared" si="22"/>
        <v>19996999.2132295</v>
      </c>
      <c r="Z125" s="12"/>
    </row>
    <row r="126" spans="13:26" x14ac:dyDescent="0.2">
      <c r="M126" s="12"/>
      <c r="N126" s="5">
        <f t="shared" si="18"/>
        <v>80</v>
      </c>
      <c r="O126" s="16">
        <f t="shared" si="19"/>
        <v>19996999.2132295</v>
      </c>
      <c r="P126" s="16">
        <f t="shared" si="20"/>
        <v>233096.18313878664</v>
      </c>
      <c r="Q126" s="16">
        <f t="shared" si="21"/>
        <v>41733.967264819163</v>
      </c>
      <c r="R126" s="16">
        <f t="shared" si="22"/>
        <v>20271829.363633107</v>
      </c>
      <c r="Z126" s="12"/>
    </row>
    <row r="127" spans="13:26" x14ac:dyDescent="0.2">
      <c r="M127" s="12"/>
      <c r="N127" s="5">
        <f t="shared" si="18"/>
        <v>81</v>
      </c>
      <c r="O127" s="16">
        <f t="shared" si="19"/>
        <v>20271829.363633107</v>
      </c>
      <c r="P127" s="16">
        <f t="shared" si="20"/>
        <v>233096.18313878664</v>
      </c>
      <c r="Q127" s="16">
        <f t="shared" si="21"/>
        <v>42307.540948451722</v>
      </c>
      <c r="R127" s="16">
        <f t="shared" si="22"/>
        <v>20547233.087720346</v>
      </c>
      <c r="Z127" s="12"/>
    </row>
    <row r="128" spans="13:26" x14ac:dyDescent="0.2">
      <c r="M128" s="12"/>
      <c r="N128" s="5">
        <f t="shared" si="18"/>
        <v>82</v>
      </c>
      <c r="O128" s="16">
        <f t="shared" si="19"/>
        <v>20547233.087720346</v>
      </c>
      <c r="P128" s="16">
        <f t="shared" si="20"/>
        <v>233096.18313878664</v>
      </c>
      <c r="Q128" s="16">
        <f t="shared" si="21"/>
        <v>42882.311686956433</v>
      </c>
      <c r="R128" s="16">
        <f t="shared" si="22"/>
        <v>20823211.582546089</v>
      </c>
      <c r="Z128" s="12"/>
    </row>
    <row r="129" spans="13:26" x14ac:dyDescent="0.2">
      <c r="M129" s="12"/>
      <c r="N129" s="5">
        <f t="shared" si="18"/>
        <v>83</v>
      </c>
      <c r="O129" s="16">
        <f t="shared" si="19"/>
        <v>20823211.582546089</v>
      </c>
      <c r="P129" s="16">
        <f t="shared" si="20"/>
        <v>233096.18313878664</v>
      </c>
      <c r="Q129" s="16">
        <f t="shared" si="21"/>
        <v>43458.281978600586</v>
      </c>
      <c r="R129" s="16">
        <f t="shared" si="22"/>
        <v>21099766.047663476</v>
      </c>
      <c r="Z129" s="12"/>
    </row>
    <row r="130" spans="13:26" x14ac:dyDescent="0.2">
      <c r="M130" s="12"/>
      <c r="N130" s="5">
        <f t="shared" si="18"/>
        <v>84</v>
      </c>
      <c r="O130" s="16">
        <f t="shared" si="19"/>
        <v>21099766.047663476</v>
      </c>
      <c r="P130" s="16">
        <f t="shared" si="20"/>
        <v>233096.18313878664</v>
      </c>
      <c r="Q130" s="16">
        <f t="shared" si="21"/>
        <v>44035.454326865365</v>
      </c>
      <c r="R130" s="16">
        <f t="shared" si="22"/>
        <v>21376897.685129128</v>
      </c>
      <c r="Z130" s="12"/>
    </row>
    <row r="131" spans="13:26" x14ac:dyDescent="0.2">
      <c r="M131" s="12"/>
      <c r="N131" s="5">
        <f t="shared" si="18"/>
        <v>85</v>
      </c>
      <c r="O131" s="16">
        <f t="shared" si="19"/>
        <v>21376897.685129128</v>
      </c>
      <c r="P131" s="16">
        <f t="shared" si="20"/>
        <v>233096.18313878664</v>
      </c>
      <c r="Q131" s="16">
        <f t="shared" si="21"/>
        <v>44613.831240456762</v>
      </c>
      <c r="R131" s="16">
        <f t="shared" si="22"/>
        <v>21654607.699508373</v>
      </c>
      <c r="Z131" s="12"/>
    </row>
    <row r="132" spans="13:26" x14ac:dyDescent="0.2">
      <c r="M132" s="12"/>
      <c r="N132" s="5">
        <f t="shared" si="18"/>
        <v>86</v>
      </c>
      <c r="O132" s="16">
        <f t="shared" si="19"/>
        <v>21654607.699508373</v>
      </c>
      <c r="P132" s="16">
        <f t="shared" si="20"/>
        <v>233096.18313878664</v>
      </c>
      <c r="Q132" s="16">
        <f t="shared" si="21"/>
        <v>45193.41523331646</v>
      </c>
      <c r="R132" s="16">
        <f t="shared" si="22"/>
        <v>21932897.297880478</v>
      </c>
      <c r="Z132" s="12"/>
    </row>
    <row r="133" spans="13:26" x14ac:dyDescent="0.2">
      <c r="M133" s="12"/>
      <c r="N133" s="5">
        <f t="shared" si="18"/>
        <v>87</v>
      </c>
      <c r="O133" s="16">
        <f t="shared" si="19"/>
        <v>21932897.297880478</v>
      </c>
      <c r="P133" s="16">
        <f t="shared" si="20"/>
        <v>233096.18313878664</v>
      </c>
      <c r="Q133" s="16">
        <f t="shared" si="21"/>
        <v>45774.208824632777</v>
      </c>
      <c r="R133" s="16">
        <f t="shared" si="22"/>
        <v>22211767.689843901</v>
      </c>
      <c r="Z133" s="12"/>
    </row>
    <row r="134" spans="13:26" x14ac:dyDescent="0.2">
      <c r="M134" s="12"/>
      <c r="N134" s="5">
        <f t="shared" si="18"/>
        <v>88</v>
      </c>
      <c r="O134" s="16">
        <f t="shared" si="19"/>
        <v>22211767.689843901</v>
      </c>
      <c r="P134" s="16">
        <f t="shared" si="20"/>
        <v>233096.18313878664</v>
      </c>
      <c r="Q134" s="16">
        <f t="shared" si="21"/>
        <v>46356.214538851593</v>
      </c>
      <c r="R134" s="16">
        <f t="shared" si="22"/>
        <v>22491220.087521538</v>
      </c>
      <c r="Z134" s="12"/>
    </row>
    <row r="135" spans="13:26" x14ac:dyDescent="0.2">
      <c r="M135" s="12"/>
      <c r="N135" s="5">
        <f t="shared" si="18"/>
        <v>89</v>
      </c>
      <c r="O135" s="16">
        <f t="shared" si="19"/>
        <v>22491220.087521538</v>
      </c>
      <c r="P135" s="16">
        <f t="shared" si="20"/>
        <v>233096.18313878664</v>
      </c>
      <c r="Q135" s="16">
        <f t="shared" si="21"/>
        <v>46939.43490568734</v>
      </c>
      <c r="R135" s="16">
        <f t="shared" si="22"/>
        <v>22771255.705566011</v>
      </c>
      <c r="Z135" s="12"/>
    </row>
    <row r="136" spans="13:26" x14ac:dyDescent="0.2">
      <c r="M136" s="12"/>
      <c r="N136" s="5">
        <f t="shared" si="18"/>
        <v>90</v>
      </c>
      <c r="O136" s="16">
        <f t="shared" si="19"/>
        <v>22771255.705566011</v>
      </c>
      <c r="P136" s="16">
        <f t="shared" si="20"/>
        <v>233096.18313878664</v>
      </c>
      <c r="Q136" s="16">
        <f t="shared" si="21"/>
        <v>47523.872460133985</v>
      </c>
      <c r="R136" s="16">
        <f t="shared" si="22"/>
        <v>23051875.761164933</v>
      </c>
      <c r="Z136" s="12"/>
    </row>
    <row r="137" spans="13:26" x14ac:dyDescent="0.2">
      <c r="M137" s="12"/>
      <c r="N137" s="5">
        <f t="shared" si="18"/>
        <v>91</v>
      </c>
      <c r="O137" s="16">
        <f t="shared" si="19"/>
        <v>23051875.761164933</v>
      </c>
      <c r="P137" s="16">
        <f t="shared" si="20"/>
        <v>233096.18313878664</v>
      </c>
      <c r="Q137" s="16">
        <f t="shared" si="21"/>
        <v>48109.529742476094</v>
      </c>
      <c r="R137" s="16">
        <f t="shared" si="22"/>
        <v>23333081.474046197</v>
      </c>
      <c r="Z137" s="12"/>
    </row>
    <row r="138" spans="13:26" x14ac:dyDescent="0.2">
      <c r="M138" s="12"/>
      <c r="N138" s="5">
        <f t="shared" si="18"/>
        <v>92</v>
      </c>
      <c r="O138" s="16">
        <f t="shared" si="19"/>
        <v>23333081.474046197</v>
      </c>
      <c r="P138" s="16">
        <f t="shared" si="20"/>
        <v>233096.18313878664</v>
      </c>
      <c r="Q138" s="16">
        <f t="shared" si="21"/>
        <v>48696.409298299783</v>
      </c>
      <c r="R138" s="16">
        <f t="shared" si="22"/>
        <v>23614874.066483285</v>
      </c>
      <c r="Z138" s="12"/>
    </row>
    <row r="139" spans="13:26" x14ac:dyDescent="0.2">
      <c r="M139" s="12"/>
      <c r="N139" s="5">
        <f t="shared" si="18"/>
        <v>93</v>
      </c>
      <c r="O139" s="16">
        <f t="shared" si="19"/>
        <v>23614874.066483285</v>
      </c>
      <c r="P139" s="16">
        <f t="shared" si="20"/>
        <v>233096.18313878664</v>
      </c>
      <c r="Q139" s="16">
        <f t="shared" si="21"/>
        <v>49284.51367850387</v>
      </c>
      <c r="R139" s="16">
        <f t="shared" si="22"/>
        <v>23897254.763300575</v>
      </c>
      <c r="Z139" s="12"/>
    </row>
    <row r="140" spans="13:26" x14ac:dyDescent="0.2">
      <c r="M140" s="12"/>
      <c r="N140" s="5">
        <f t="shared" si="18"/>
        <v>94</v>
      </c>
      <c r="O140" s="16">
        <f t="shared" si="19"/>
        <v>23897254.763300575</v>
      </c>
      <c r="P140" s="16">
        <f t="shared" si="20"/>
        <v>233096.18313878664</v>
      </c>
      <c r="Q140" s="16">
        <f t="shared" si="21"/>
        <v>49873.845439310913</v>
      </c>
      <c r="R140" s="16">
        <f t="shared" si="22"/>
        <v>24180224.791878674</v>
      </c>
      <c r="Z140" s="12"/>
    </row>
    <row r="141" spans="13:26" x14ac:dyDescent="0.2">
      <c r="M141" s="12"/>
      <c r="N141" s="5">
        <f t="shared" si="18"/>
        <v>95</v>
      </c>
      <c r="O141" s="16">
        <f t="shared" si="19"/>
        <v>24180224.791878674</v>
      </c>
      <c r="P141" s="16">
        <f t="shared" si="20"/>
        <v>233096.18313878664</v>
      </c>
      <c r="Q141" s="16">
        <f t="shared" si="21"/>
        <v>50464.407142278353</v>
      </c>
      <c r="R141" s="16">
        <f t="shared" si="22"/>
        <v>24463785.38215974</v>
      </c>
      <c r="Z141" s="12"/>
    </row>
    <row r="142" spans="13:26" x14ac:dyDescent="0.2">
      <c r="M142" s="12"/>
      <c r="N142" s="5">
        <f t="shared" si="18"/>
        <v>96</v>
      </c>
      <c r="O142" s="16">
        <f t="shared" si="19"/>
        <v>24463785.38215974</v>
      </c>
      <c r="P142" s="16">
        <f t="shared" si="20"/>
        <v>233096.18313878664</v>
      </c>
      <c r="Q142" s="16">
        <f t="shared" si="21"/>
        <v>51056.201354309604</v>
      </c>
      <c r="R142" s="16">
        <f t="shared" si="22"/>
        <v>24747937.766652837</v>
      </c>
      <c r="Z142" s="12"/>
    </row>
    <row r="143" spans="13:26" x14ac:dyDescent="0.2">
      <c r="M143" s="12"/>
      <c r="N143" s="5">
        <f t="shared" si="18"/>
        <v>97</v>
      </c>
      <c r="O143" s="16">
        <f t="shared" si="19"/>
        <v>24747937.766652837</v>
      </c>
      <c r="P143" s="16">
        <f t="shared" si="20"/>
        <v>233096.18313878664</v>
      </c>
      <c r="Q143" s="16">
        <f t="shared" si="21"/>
        <v>51649.230647665267</v>
      </c>
      <c r="R143" s="16">
        <f t="shared" si="22"/>
        <v>25032683.18043929</v>
      </c>
      <c r="Z143" s="12"/>
    </row>
    <row r="144" spans="13:26" x14ac:dyDescent="0.2">
      <c r="M144" s="12"/>
      <c r="N144" s="5">
        <f t="shared" si="18"/>
        <v>98</v>
      </c>
      <c r="O144" s="16">
        <f t="shared" si="19"/>
        <v>25032683.18043929</v>
      </c>
      <c r="P144" s="16">
        <f t="shared" si="20"/>
        <v>233096.18313878664</v>
      </c>
      <c r="Q144" s="16">
        <f t="shared" si="21"/>
        <v>52243.49759997426</v>
      </c>
      <c r="R144" s="16">
        <f t="shared" si="22"/>
        <v>25318022.861178052</v>
      </c>
      <c r="Z144" s="12"/>
    </row>
    <row r="145" spans="13:26" x14ac:dyDescent="0.2">
      <c r="M145" s="12"/>
      <c r="N145" s="5">
        <f t="shared" si="18"/>
        <v>99</v>
      </c>
      <c r="O145" s="16">
        <f t="shared" si="19"/>
        <v>25318022.861178052</v>
      </c>
      <c r="P145" s="16">
        <f t="shared" si="20"/>
        <v>233096.18313878664</v>
      </c>
      <c r="Q145" s="16">
        <f t="shared" si="21"/>
        <v>52839.004794245047</v>
      </c>
      <c r="R145" s="16">
        <f t="shared" si="22"/>
        <v>25603958.049111083</v>
      </c>
      <c r="Z145" s="12"/>
    </row>
    <row r="146" spans="13:26" x14ac:dyDescent="0.2">
      <c r="M146" s="12"/>
      <c r="N146" s="5">
        <f t="shared" si="18"/>
        <v>100</v>
      </c>
      <c r="O146" s="16">
        <f t="shared" si="19"/>
        <v>25603958.049111083</v>
      </c>
      <c r="P146" s="16">
        <f t="shared" si="20"/>
        <v>233096.18313878664</v>
      </c>
      <c r="Q146" s="16">
        <f t="shared" si="21"/>
        <v>53435.754818876856</v>
      </c>
      <c r="R146" s="16">
        <f t="shared" si="22"/>
        <v>25890489.987068746</v>
      </c>
      <c r="Z146" s="12"/>
    </row>
    <row r="147" spans="13:26" x14ac:dyDescent="0.2">
      <c r="M147" s="12"/>
      <c r="N147" s="5">
        <f t="shared" si="18"/>
        <v>101</v>
      </c>
      <c r="O147" s="16">
        <f t="shared" si="19"/>
        <v>25890489.987068746</v>
      </c>
      <c r="P147" s="16">
        <f t="shared" si="20"/>
        <v>233096.18313878664</v>
      </c>
      <c r="Q147" s="16">
        <f t="shared" si="21"/>
        <v>54033.750267670956</v>
      </c>
      <c r="R147" s="16">
        <f t="shared" si="22"/>
        <v>26177619.920475204</v>
      </c>
      <c r="Z147" s="12"/>
    </row>
    <row r="148" spans="13:26" x14ac:dyDescent="0.2">
      <c r="M148" s="12"/>
      <c r="N148" s="5">
        <f t="shared" si="18"/>
        <v>102</v>
      </c>
      <c r="O148" s="16">
        <f t="shared" si="19"/>
        <v>26177619.920475204</v>
      </c>
      <c r="P148" s="16">
        <f t="shared" si="20"/>
        <v>233096.18313878664</v>
      </c>
      <c r="Q148" s="16">
        <f t="shared" si="21"/>
        <v>54632.99373984187</v>
      </c>
      <c r="R148" s="16">
        <f t="shared" si="22"/>
        <v>26465349.097353835</v>
      </c>
      <c r="Z148" s="12"/>
    </row>
    <row r="149" spans="13:26" x14ac:dyDescent="0.2">
      <c r="M149" s="12"/>
      <c r="N149" s="5">
        <f t="shared" si="18"/>
        <v>103</v>
      </c>
      <c r="O149" s="16">
        <f t="shared" si="19"/>
        <v>26465349.097353835</v>
      </c>
      <c r="P149" s="16">
        <f t="shared" si="20"/>
        <v>233096.18313878664</v>
      </c>
      <c r="Q149" s="16">
        <f t="shared" si="21"/>
        <v>55233.487840028763</v>
      </c>
      <c r="R149" s="16">
        <f t="shared" si="22"/>
        <v>26753678.768332653</v>
      </c>
      <c r="Z149" s="12"/>
    </row>
    <row r="150" spans="13:26" x14ac:dyDescent="0.2">
      <c r="M150" s="12"/>
      <c r="N150" s="5">
        <f t="shared" si="18"/>
        <v>104</v>
      </c>
      <c r="O150" s="16">
        <f t="shared" si="19"/>
        <v>26753678.768332653</v>
      </c>
      <c r="P150" s="16">
        <f t="shared" si="20"/>
        <v>233096.18313878664</v>
      </c>
      <c r="Q150" s="16">
        <f t="shared" si="21"/>
        <v>55835.235178306655</v>
      </c>
      <c r="R150" s="16">
        <f t="shared" si="22"/>
        <v>27042610.186649747</v>
      </c>
      <c r="Z150" s="12"/>
    </row>
    <row r="151" spans="13:26" x14ac:dyDescent="0.2">
      <c r="M151" s="12"/>
      <c r="N151" s="5">
        <f t="shared" si="18"/>
        <v>105</v>
      </c>
      <c r="O151" s="16">
        <f t="shared" si="19"/>
        <v>27042610.186649747</v>
      </c>
      <c r="P151" s="16">
        <f t="shared" si="20"/>
        <v>233096.18313878664</v>
      </c>
      <c r="Q151" s="16">
        <f t="shared" si="21"/>
        <v>56438.238370197869</v>
      </c>
      <c r="R151" s="16">
        <f t="shared" si="22"/>
        <v>27332144.608158734</v>
      </c>
      <c r="Z151" s="12"/>
    </row>
    <row r="152" spans="13:26" x14ac:dyDescent="0.2">
      <c r="M152" s="12"/>
      <c r="N152" s="5">
        <f t="shared" si="18"/>
        <v>106</v>
      </c>
      <c r="O152" s="16">
        <f t="shared" si="19"/>
        <v>27332144.608158734</v>
      </c>
      <c r="P152" s="16">
        <f t="shared" si="20"/>
        <v>233096.18313878664</v>
      </c>
      <c r="Q152" s="16">
        <f t="shared" si="21"/>
        <v>57042.500036683326</v>
      </c>
      <c r="R152" s="16">
        <f t="shared" si="22"/>
        <v>27622283.291334204</v>
      </c>
      <c r="Z152" s="12"/>
    </row>
    <row r="153" spans="13:26" x14ac:dyDescent="0.2">
      <c r="M153" s="12"/>
      <c r="N153" s="5">
        <f t="shared" si="18"/>
        <v>107</v>
      </c>
      <c r="O153" s="16">
        <f t="shared" si="19"/>
        <v>27622283.291334204</v>
      </c>
      <c r="P153" s="16">
        <f t="shared" si="20"/>
        <v>233096.18313878664</v>
      </c>
      <c r="Q153" s="16">
        <f t="shared" si="21"/>
        <v>57648.022804213964</v>
      </c>
      <c r="R153" s="16">
        <f t="shared" si="22"/>
        <v>27913027.497277208</v>
      </c>
      <c r="Z153" s="12"/>
    </row>
    <row r="154" spans="13:26" x14ac:dyDescent="0.2">
      <c r="M154" s="12"/>
      <c r="N154" s="5">
        <f t="shared" si="18"/>
        <v>108</v>
      </c>
      <c r="O154" s="16">
        <f t="shared" si="19"/>
        <v>27913027.497277208</v>
      </c>
      <c r="P154" s="16">
        <f t="shared" si="20"/>
        <v>233096.18313878664</v>
      </c>
      <c r="Q154" s="16">
        <f t="shared" si="21"/>
        <v>58254.809304722185</v>
      </c>
      <c r="R154" s="16">
        <f t="shared" si="22"/>
        <v>28204378.489720717</v>
      </c>
      <c r="Z154" s="12"/>
    </row>
    <row r="155" spans="13:26" x14ac:dyDescent="0.2">
      <c r="M155" s="12"/>
      <c r="N155" s="5">
        <f t="shared" si="18"/>
        <v>109</v>
      </c>
      <c r="O155" s="16">
        <f t="shared" si="19"/>
        <v>28204378.489720717</v>
      </c>
      <c r="P155" s="16">
        <f t="shared" si="20"/>
        <v>233096.18313878664</v>
      </c>
      <c r="Q155" s="16">
        <f t="shared" si="21"/>
        <v>58862.862175633229</v>
      </c>
      <c r="R155" s="16">
        <f t="shared" si="22"/>
        <v>28496337.535035137</v>
      </c>
      <c r="Z155" s="12"/>
    </row>
    <row r="156" spans="13:26" x14ac:dyDescent="0.2">
      <c r="M156" s="12"/>
      <c r="N156" s="5">
        <f t="shared" si="18"/>
        <v>110</v>
      </c>
      <c r="O156" s="16">
        <f t="shared" si="19"/>
        <v>28496337.535035137</v>
      </c>
      <c r="P156" s="16">
        <f t="shared" si="20"/>
        <v>233096.18313878664</v>
      </c>
      <c r="Q156" s="16">
        <f t="shared" si="21"/>
        <v>59472.184059876679</v>
      </c>
      <c r="R156" s="16">
        <f t="shared" si="22"/>
        <v>28788905.902233802</v>
      </c>
      <c r="Z156" s="12"/>
    </row>
    <row r="157" spans="13:26" x14ac:dyDescent="0.2">
      <c r="M157" s="12"/>
      <c r="N157" s="5">
        <f t="shared" si="18"/>
        <v>111</v>
      </c>
      <c r="O157" s="16">
        <f t="shared" si="19"/>
        <v>28788905.902233802</v>
      </c>
      <c r="P157" s="16">
        <f t="shared" si="20"/>
        <v>233096.18313878664</v>
      </c>
      <c r="Q157" s="16">
        <f t="shared" si="21"/>
        <v>60082.777605897965</v>
      </c>
      <c r="R157" s="16">
        <f t="shared" si="22"/>
        <v>29082084.862978488</v>
      </c>
      <c r="Z157" s="12"/>
    </row>
    <row r="158" spans="13:26" x14ac:dyDescent="0.2">
      <c r="M158" s="12"/>
      <c r="N158" s="5">
        <f t="shared" si="18"/>
        <v>112</v>
      </c>
      <c r="O158" s="16">
        <f t="shared" si="19"/>
        <v>29082084.862978488</v>
      </c>
      <c r="P158" s="16">
        <f t="shared" si="20"/>
        <v>233096.18313878664</v>
      </c>
      <c r="Q158" s="16">
        <f t="shared" si="21"/>
        <v>60694.645467669834</v>
      </c>
      <c r="R158" s="16">
        <f t="shared" si="22"/>
        <v>29375875.691584945</v>
      </c>
      <c r="Z158" s="12"/>
    </row>
    <row r="159" spans="13:26" x14ac:dyDescent="0.2">
      <c r="M159" s="12"/>
      <c r="N159" s="5">
        <f t="shared" si="18"/>
        <v>113</v>
      </c>
      <c r="O159" s="16">
        <f t="shared" si="19"/>
        <v>29375875.691584945</v>
      </c>
      <c r="P159" s="16">
        <f t="shared" si="20"/>
        <v>233096.18313878664</v>
      </c>
      <c r="Q159" s="16">
        <f t="shared" si="21"/>
        <v>61307.7903047039</v>
      </c>
      <c r="R159" s="16">
        <f t="shared" si="22"/>
        <v>29670279.665028438</v>
      </c>
      <c r="Z159" s="12"/>
    </row>
    <row r="160" spans="13:26" x14ac:dyDescent="0.2">
      <c r="M160" s="12"/>
      <c r="N160" s="5">
        <f t="shared" si="18"/>
        <v>114</v>
      </c>
      <c r="O160" s="16">
        <f t="shared" si="19"/>
        <v>29670279.665028438</v>
      </c>
      <c r="P160" s="16">
        <f t="shared" si="20"/>
        <v>233096.18313878664</v>
      </c>
      <c r="Q160" s="16">
        <f t="shared" si="21"/>
        <v>61922.214782062227</v>
      </c>
      <c r="R160" s="16">
        <f t="shared" si="22"/>
        <v>29965298.062949289</v>
      </c>
      <c r="Z160" s="12"/>
    </row>
    <row r="161" spans="13:26" x14ac:dyDescent="0.2">
      <c r="M161" s="12"/>
      <c r="N161" s="5">
        <f t="shared" si="18"/>
        <v>115</v>
      </c>
      <c r="O161" s="16">
        <f t="shared" si="19"/>
        <v>29965298.062949289</v>
      </c>
      <c r="P161" s="16">
        <f t="shared" si="20"/>
        <v>233096.18313878664</v>
      </c>
      <c r="Q161" s="16">
        <f t="shared" si="21"/>
        <v>62537.921570368875</v>
      </c>
      <c r="R161" s="16">
        <f t="shared" si="22"/>
        <v>30260932.167658444</v>
      </c>
      <c r="Z161" s="12"/>
    </row>
    <row r="162" spans="13:26" x14ac:dyDescent="0.2">
      <c r="M162" s="12"/>
      <c r="N162" s="5">
        <f t="shared" si="18"/>
        <v>116</v>
      </c>
      <c r="O162" s="16">
        <f t="shared" si="19"/>
        <v>30260932.167658444</v>
      </c>
      <c r="P162" s="16">
        <f t="shared" si="20"/>
        <v>233096.18313878664</v>
      </c>
      <c r="Q162" s="16">
        <f t="shared" si="21"/>
        <v>63154.913345821544</v>
      </c>
      <c r="R162" s="16">
        <f t="shared" si="22"/>
        <v>30557183.264143053</v>
      </c>
      <c r="Z162" s="12"/>
    </row>
    <row r="163" spans="13:26" x14ac:dyDescent="0.2">
      <c r="M163" s="12"/>
      <c r="N163" s="5">
        <f t="shared" si="18"/>
        <v>117</v>
      </c>
      <c r="O163" s="16">
        <f t="shared" si="19"/>
        <v>30557183.264143053</v>
      </c>
      <c r="P163" s="16">
        <f t="shared" si="20"/>
        <v>233096.18313878664</v>
      </c>
      <c r="Q163" s="16">
        <f t="shared" si="21"/>
        <v>63773.192790203175</v>
      </c>
      <c r="R163" s="16">
        <f t="shared" si="22"/>
        <v>30854052.640072044</v>
      </c>
      <c r="Z163" s="12"/>
    </row>
    <row r="164" spans="13:26" x14ac:dyDescent="0.2">
      <c r="M164" s="12"/>
      <c r="N164" s="5">
        <f t="shared" si="18"/>
        <v>118</v>
      </c>
      <c r="O164" s="16">
        <f t="shared" si="19"/>
        <v>30854052.640072044</v>
      </c>
      <c r="P164" s="16">
        <f t="shared" si="20"/>
        <v>233096.18313878664</v>
      </c>
      <c r="Q164" s="16">
        <f t="shared" si="21"/>
        <v>64392.762590893632</v>
      </c>
      <c r="R164" s="16">
        <f t="shared" si="22"/>
        <v>31151541.585801724</v>
      </c>
      <c r="Z164" s="12"/>
    </row>
    <row r="165" spans="13:26" x14ac:dyDescent="0.2">
      <c r="M165" s="12"/>
      <c r="N165" s="5">
        <f t="shared" si="18"/>
        <v>119</v>
      </c>
      <c r="O165" s="16">
        <f t="shared" si="19"/>
        <v>31151541.585801724</v>
      </c>
      <c r="P165" s="16">
        <f t="shared" si="20"/>
        <v>233096.18313878664</v>
      </c>
      <c r="Q165" s="16">
        <f t="shared" si="21"/>
        <v>65013.625440881362</v>
      </c>
      <c r="R165" s="16">
        <f t="shared" si="22"/>
        <v>31449651.394381393</v>
      </c>
      <c r="Z165" s="12"/>
    </row>
    <row r="166" spans="13:26" x14ac:dyDescent="0.2">
      <c r="M166" s="12"/>
      <c r="N166" s="5">
        <f t="shared" si="18"/>
        <v>120</v>
      </c>
      <c r="O166" s="16">
        <f t="shared" si="19"/>
        <v>31449651.394381393</v>
      </c>
      <c r="P166" s="16">
        <f t="shared" si="20"/>
        <v>233096.18313878664</v>
      </c>
      <c r="Q166" s="16">
        <f t="shared" si="21"/>
        <v>65635.78403877512</v>
      </c>
      <c r="R166" s="16">
        <f t="shared" si="22"/>
        <v>31748383.361558955</v>
      </c>
      <c r="Z166" s="12"/>
    </row>
    <row r="167" spans="13:26" x14ac:dyDescent="0.2">
      <c r="M167" s="12"/>
      <c r="N167" s="5">
        <f t="shared" si="18"/>
        <v>121</v>
      </c>
      <c r="O167" s="16">
        <f t="shared" si="19"/>
        <v>31748383.361558955</v>
      </c>
      <c r="P167" s="16">
        <f t="shared" si="20"/>
        <v>233096.18313878664</v>
      </c>
      <c r="Q167" s="16">
        <f t="shared" si="21"/>
        <v>66259.241088815674</v>
      </c>
      <c r="R167" s="16">
        <f t="shared" si="22"/>
        <v>32047738.785786558</v>
      </c>
      <c r="Z167" s="12"/>
    </row>
    <row r="168" spans="13:26" x14ac:dyDescent="0.2">
      <c r="M168" s="12"/>
      <c r="N168" s="5">
        <f t="shared" si="18"/>
        <v>122</v>
      </c>
      <c r="O168" s="16">
        <f t="shared" si="19"/>
        <v>32047738.785786558</v>
      </c>
      <c r="P168" s="16">
        <f t="shared" si="20"/>
        <v>233096.18313878664</v>
      </c>
      <c r="Q168" s="16">
        <f t="shared" si="21"/>
        <v>66883.99930088759</v>
      </c>
      <c r="R168" s="16">
        <f t="shared" si="22"/>
        <v>32347718.968226232</v>
      </c>
      <c r="Z168" s="12"/>
    </row>
    <row r="169" spans="13:26" x14ac:dyDescent="0.2">
      <c r="M169" s="12"/>
      <c r="N169" s="5">
        <f t="shared" si="18"/>
        <v>123</v>
      </c>
      <c r="O169" s="16">
        <f t="shared" si="19"/>
        <v>32347718.968226232</v>
      </c>
      <c r="P169" s="16">
        <f t="shared" si="20"/>
        <v>233096.18313878664</v>
      </c>
      <c r="Q169" s="16">
        <f t="shared" si="21"/>
        <v>67510.061390530987</v>
      </c>
      <c r="R169" s="16">
        <f t="shared" si="22"/>
        <v>32648325.21275555</v>
      </c>
      <c r="Z169" s="12"/>
    </row>
    <row r="170" spans="13:26" x14ac:dyDescent="0.2">
      <c r="M170" s="12"/>
      <c r="N170" s="5">
        <f t="shared" si="18"/>
        <v>124</v>
      </c>
      <c r="O170" s="16">
        <f t="shared" si="19"/>
        <v>32648325.21275555</v>
      </c>
      <c r="P170" s="16">
        <f t="shared" si="20"/>
        <v>233096.18313878664</v>
      </c>
      <c r="Q170" s="16">
        <f t="shared" si="21"/>
        <v>68137.430078953344</v>
      </c>
      <c r="R170" s="16">
        <f t="shared" si="22"/>
        <v>32949558.825973291</v>
      </c>
      <c r="Z170" s="12"/>
    </row>
    <row r="171" spans="13:26" x14ac:dyDescent="0.2">
      <c r="M171" s="12"/>
      <c r="N171" s="5">
        <f t="shared" si="18"/>
        <v>125</v>
      </c>
      <c r="O171" s="16">
        <f t="shared" si="19"/>
        <v>32949558.825973291</v>
      </c>
      <c r="P171" s="16">
        <f t="shared" si="20"/>
        <v>233096.18313878664</v>
      </c>
      <c r="Q171" s="16">
        <f t="shared" si="21"/>
        <v>68766.108093041345</v>
      </c>
      <c r="R171" s="16">
        <f t="shared" si="22"/>
        <v>33251421.117205121</v>
      </c>
      <c r="Z171" s="12"/>
    </row>
    <row r="172" spans="13:26" x14ac:dyDescent="0.2">
      <c r="M172" s="12"/>
      <c r="N172" s="5">
        <f t="shared" si="18"/>
        <v>126</v>
      </c>
      <c r="O172" s="16">
        <f t="shared" si="19"/>
        <v>33251421.117205121</v>
      </c>
      <c r="P172" s="16">
        <f t="shared" si="20"/>
        <v>233096.18313878664</v>
      </c>
      <c r="Q172" s="16">
        <f t="shared" si="21"/>
        <v>69396.098165372707</v>
      </c>
      <c r="R172" s="16">
        <f t="shared" si="22"/>
        <v>33553913.398509283</v>
      </c>
      <c r="Z172" s="12"/>
    </row>
    <row r="173" spans="13:26" x14ac:dyDescent="0.2">
      <c r="M173" s="12"/>
      <c r="N173" s="5">
        <f t="shared" si="18"/>
        <v>127</v>
      </c>
      <c r="O173" s="16">
        <f t="shared" si="19"/>
        <v>33553913.398509283</v>
      </c>
      <c r="P173" s="16">
        <f t="shared" si="20"/>
        <v>233096.18313878664</v>
      </c>
      <c r="Q173" s="16">
        <f t="shared" si="21"/>
        <v>70027.403034228046</v>
      </c>
      <c r="R173" s="16">
        <f t="shared" si="22"/>
        <v>33857036.984682292</v>
      </c>
      <c r="Z173" s="12"/>
    </row>
    <row r="174" spans="13:26" x14ac:dyDescent="0.2">
      <c r="M174" s="12"/>
      <c r="N174" s="5">
        <f t="shared" si="18"/>
        <v>128</v>
      </c>
      <c r="O174" s="16">
        <f t="shared" si="19"/>
        <v>33857036.984682292</v>
      </c>
      <c r="P174" s="16">
        <f t="shared" si="20"/>
        <v>233096.18313878664</v>
      </c>
      <c r="Q174" s="16">
        <f t="shared" si="21"/>
        <v>70660.025443602834</v>
      </c>
      <c r="R174" s="16">
        <f t="shared" si="22"/>
        <v>34160793.193264686</v>
      </c>
      <c r="Z174" s="12"/>
    </row>
    <row r="175" spans="13:26" x14ac:dyDescent="0.2">
      <c r="M175" s="12"/>
      <c r="N175" s="5">
        <f t="shared" si="18"/>
        <v>129</v>
      </c>
      <c r="O175" s="16">
        <f t="shared" si="19"/>
        <v>34160793.193264686</v>
      </c>
      <c r="P175" s="16">
        <f t="shared" si="20"/>
        <v>233096.18313878664</v>
      </c>
      <c r="Q175" s="16">
        <f t="shared" si="21"/>
        <v>71293.968143219317</v>
      </c>
      <c r="R175" s="16">
        <f t="shared" si="22"/>
        <v>34465183.344546691</v>
      </c>
      <c r="Z175" s="12"/>
    </row>
    <row r="176" spans="13:26" x14ac:dyDescent="0.2">
      <c r="M176" s="12"/>
      <c r="N176" s="5">
        <f t="shared" si="18"/>
        <v>130</v>
      </c>
      <c r="O176" s="16">
        <f t="shared" si="19"/>
        <v>34465183.344546691</v>
      </c>
      <c r="P176" s="16">
        <f t="shared" si="20"/>
        <v>233096.18313878664</v>
      </c>
      <c r="Q176" s="16">
        <f t="shared" si="21"/>
        <v>71929.233888538351</v>
      </c>
      <c r="R176" s="16">
        <f t="shared" si="22"/>
        <v>34770208.761574015</v>
      </c>
      <c r="Z176" s="12"/>
    </row>
    <row r="177" spans="13:26" x14ac:dyDescent="0.2">
      <c r="M177" s="12"/>
      <c r="N177" s="5">
        <f t="shared" ref="N177:N202" si="23">N176+1</f>
        <v>131</v>
      </c>
      <c r="O177" s="16">
        <f t="shared" ref="O177:O203" si="24">R176</f>
        <v>34770208.761574015</v>
      </c>
      <c r="P177" s="16">
        <f t="shared" ref="P177:P203" si="25">P176</f>
        <v>233096.18313878664</v>
      </c>
      <c r="Q177" s="16">
        <f t="shared" ref="Q177:Q203" si="26">O177*$P$41</f>
        <v>72565.825440771572</v>
      </c>
      <c r="R177" s="16">
        <f t="shared" ref="R177:R203" si="27">O177+P177+Q177</f>
        <v>35075870.770153575</v>
      </c>
      <c r="Z177" s="12"/>
    </row>
    <row r="178" spans="13:26" x14ac:dyDescent="0.2">
      <c r="M178" s="12"/>
      <c r="N178" s="5">
        <f t="shared" si="23"/>
        <v>132</v>
      </c>
      <c r="O178" s="16">
        <f t="shared" si="24"/>
        <v>35075870.770153575</v>
      </c>
      <c r="P178" s="16">
        <f t="shared" si="25"/>
        <v>233096.18313878664</v>
      </c>
      <c r="Q178" s="16">
        <f t="shared" si="26"/>
        <v>73203.745566893238</v>
      </c>
      <c r="R178" s="16">
        <f t="shared" si="27"/>
        <v>35382170.698859252</v>
      </c>
      <c r="Z178" s="12"/>
    </row>
    <row r="179" spans="13:26" x14ac:dyDescent="0.2">
      <c r="M179" s="12"/>
      <c r="N179" s="5">
        <f t="shared" si="23"/>
        <v>133</v>
      </c>
      <c r="O179" s="16">
        <f t="shared" si="24"/>
        <v>35382170.698859252</v>
      </c>
      <c r="P179" s="16">
        <f t="shared" si="25"/>
        <v>233096.18313878664</v>
      </c>
      <c r="Q179" s="16">
        <f t="shared" si="26"/>
        <v>73842.997039652313</v>
      </c>
      <c r="R179" s="16">
        <f t="shared" si="27"/>
        <v>35689109.879037693</v>
      </c>
      <c r="Z179" s="12"/>
    </row>
    <row r="180" spans="13:26" x14ac:dyDescent="0.2">
      <c r="M180" s="12"/>
      <c r="N180" s="5">
        <f t="shared" si="23"/>
        <v>134</v>
      </c>
      <c r="O180" s="16">
        <f t="shared" si="24"/>
        <v>35689109.879037693</v>
      </c>
      <c r="P180" s="16">
        <f t="shared" si="25"/>
        <v>233096.18313878664</v>
      </c>
      <c r="Q180" s="16">
        <f t="shared" si="26"/>
        <v>74483.582637584579</v>
      </c>
      <c r="R180" s="16">
        <f t="shared" si="27"/>
        <v>35996689.644814067</v>
      </c>
      <c r="Z180" s="12"/>
    </row>
    <row r="181" spans="13:26" x14ac:dyDescent="0.2">
      <c r="M181" s="12"/>
      <c r="N181" s="5">
        <f t="shared" si="23"/>
        <v>135</v>
      </c>
      <c r="O181" s="16">
        <f t="shared" si="24"/>
        <v>35996689.644814067</v>
      </c>
      <c r="P181" s="16">
        <f t="shared" si="25"/>
        <v>233096.18313878664</v>
      </c>
      <c r="Q181" s="16">
        <f t="shared" si="26"/>
        <v>75125.505145024566</v>
      </c>
      <c r="R181" s="16">
        <f t="shared" si="27"/>
        <v>36304911.333097883</v>
      </c>
      <c r="Z181" s="12"/>
    </row>
    <row r="182" spans="13:26" x14ac:dyDescent="0.2">
      <c r="M182" s="12"/>
      <c r="N182" s="5">
        <f t="shared" si="23"/>
        <v>136</v>
      </c>
      <c r="O182" s="16">
        <f t="shared" si="24"/>
        <v>36304911.333097883</v>
      </c>
      <c r="P182" s="16">
        <f t="shared" si="25"/>
        <v>233096.18313878664</v>
      </c>
      <c r="Q182" s="16">
        <f t="shared" si="26"/>
        <v>75768.767352117822</v>
      </c>
      <c r="R182" s="16">
        <f t="shared" si="27"/>
        <v>36613776.283588789</v>
      </c>
      <c r="Z182" s="12"/>
    </row>
    <row r="183" spans="13:26" x14ac:dyDescent="0.2">
      <c r="M183" s="12"/>
      <c r="N183" s="5">
        <f t="shared" si="23"/>
        <v>137</v>
      </c>
      <c r="O183" s="16">
        <f t="shared" si="24"/>
        <v>36613776.283588789</v>
      </c>
      <c r="P183" s="16">
        <f t="shared" si="25"/>
        <v>233096.18313878664</v>
      </c>
      <c r="Q183" s="16">
        <f t="shared" si="26"/>
        <v>76413.3720548329</v>
      </c>
      <c r="R183" s="16">
        <f t="shared" si="27"/>
        <v>36923285.838782407</v>
      </c>
      <c r="Z183" s="12"/>
    </row>
    <row r="184" spans="13:26" x14ac:dyDescent="0.2">
      <c r="M184" s="12"/>
      <c r="N184" s="5">
        <f t="shared" si="23"/>
        <v>138</v>
      </c>
      <c r="O184" s="16">
        <f t="shared" si="24"/>
        <v>36923285.838782407</v>
      </c>
      <c r="P184" s="16">
        <f t="shared" si="25"/>
        <v>233096.18313878664</v>
      </c>
      <c r="Q184" s="16">
        <f t="shared" si="26"/>
        <v>77059.322054973614</v>
      </c>
      <c r="R184" s="16">
        <f t="shared" si="27"/>
        <v>37233441.34397617</v>
      </c>
      <c r="Z184" s="12"/>
    </row>
    <row r="185" spans="13:26" x14ac:dyDescent="0.2">
      <c r="M185" s="12"/>
      <c r="N185" s="5">
        <f t="shared" si="23"/>
        <v>139</v>
      </c>
      <c r="O185" s="16">
        <f t="shared" si="24"/>
        <v>37233441.34397617</v>
      </c>
      <c r="P185" s="16">
        <f t="shared" si="25"/>
        <v>233096.18313878664</v>
      </c>
      <c r="Q185" s="16">
        <f t="shared" si="26"/>
        <v>77706.620160191145</v>
      </c>
      <c r="R185" s="16">
        <f t="shared" si="27"/>
        <v>37544244.14727515</v>
      </c>
      <c r="Z185" s="12"/>
    </row>
    <row r="186" spans="13:26" x14ac:dyDescent="0.2">
      <c r="M186" s="12"/>
      <c r="N186" s="5">
        <f t="shared" si="23"/>
        <v>140</v>
      </c>
      <c r="O186" s="16">
        <f t="shared" si="24"/>
        <v>37544244.14727515</v>
      </c>
      <c r="P186" s="16">
        <f t="shared" si="25"/>
        <v>233096.18313878664</v>
      </c>
      <c r="Q186" s="16">
        <f t="shared" si="26"/>
        <v>78355.269183996294</v>
      </c>
      <c r="R186" s="16">
        <f t="shared" si="27"/>
        <v>37855695.599597931</v>
      </c>
      <c r="Z186" s="12"/>
    </row>
    <row r="187" spans="13:26" x14ac:dyDescent="0.2">
      <c r="M187" s="12"/>
      <c r="N187" s="5">
        <f t="shared" si="23"/>
        <v>141</v>
      </c>
      <c r="O187" s="16">
        <f t="shared" si="24"/>
        <v>37855695.599597931</v>
      </c>
      <c r="P187" s="16">
        <f t="shared" si="25"/>
        <v>233096.18313878664</v>
      </c>
      <c r="Q187" s="16">
        <f t="shared" si="26"/>
        <v>79005.271945771674</v>
      </c>
      <c r="R187" s="16">
        <f t="shared" si="27"/>
        <v>38167797.054682493</v>
      </c>
      <c r="Z187" s="12"/>
    </row>
    <row r="188" spans="13:26" x14ac:dyDescent="0.2">
      <c r="M188" s="12"/>
      <c r="N188" s="5">
        <f t="shared" si="23"/>
        <v>142</v>
      </c>
      <c r="O188" s="16">
        <f t="shared" si="24"/>
        <v>38167797.054682493</v>
      </c>
      <c r="P188" s="16">
        <f t="shared" si="25"/>
        <v>233096.18313878664</v>
      </c>
      <c r="Q188" s="16">
        <f t="shared" si="26"/>
        <v>79656.631270784012</v>
      </c>
      <c r="R188" s="16">
        <f t="shared" si="27"/>
        <v>38480549.869092062</v>
      </c>
      <c r="Z188" s="12"/>
    </row>
    <row r="189" spans="13:26" x14ac:dyDescent="0.2">
      <c r="M189" s="12"/>
      <c r="N189" s="5">
        <f t="shared" si="23"/>
        <v>143</v>
      </c>
      <c r="O189" s="16">
        <f t="shared" si="24"/>
        <v>38480549.869092062</v>
      </c>
      <c r="P189" s="16">
        <f t="shared" si="25"/>
        <v>233096.18313878664</v>
      </c>
      <c r="Q189" s="16">
        <f t="shared" si="26"/>
        <v>80309.349990196366</v>
      </c>
      <c r="R189" s="16">
        <f t="shared" si="27"/>
        <v>38793955.402221046</v>
      </c>
      <c r="Z189" s="12"/>
    </row>
    <row r="190" spans="13:26" x14ac:dyDescent="0.2">
      <c r="M190" s="12"/>
      <c r="N190" s="5">
        <f t="shared" si="23"/>
        <v>144</v>
      </c>
      <c r="O190" s="16">
        <f t="shared" si="24"/>
        <v>38793955.402221046</v>
      </c>
      <c r="P190" s="16">
        <f t="shared" si="25"/>
        <v>233096.18313878664</v>
      </c>
      <c r="Q190" s="16">
        <f t="shared" si="26"/>
        <v>80963.4309410805</v>
      </c>
      <c r="R190" s="16">
        <f t="shared" si="27"/>
        <v>39108015.016300917</v>
      </c>
      <c r="Z190" s="12"/>
    </row>
    <row r="191" spans="13:26" x14ac:dyDescent="0.2">
      <c r="M191" s="12"/>
      <c r="N191" s="5">
        <f t="shared" si="23"/>
        <v>145</v>
      </c>
      <c r="O191" s="16">
        <f t="shared" si="24"/>
        <v>39108015.016300917</v>
      </c>
      <c r="P191" s="16">
        <f t="shared" si="25"/>
        <v>233096.18313878664</v>
      </c>
      <c r="Q191" s="16">
        <f t="shared" si="26"/>
        <v>81618.876966429132</v>
      </c>
      <c r="R191" s="16">
        <f t="shared" si="27"/>
        <v>39422730.076406136</v>
      </c>
      <c r="Z191" s="12"/>
    </row>
    <row r="192" spans="13:26" x14ac:dyDescent="0.2">
      <c r="M192" s="12"/>
      <c r="N192" s="5">
        <f t="shared" si="23"/>
        <v>146</v>
      </c>
      <c r="O192" s="16">
        <f t="shared" si="24"/>
        <v>39422730.076406136</v>
      </c>
      <c r="P192" s="16">
        <f t="shared" si="25"/>
        <v>233096.18313878664</v>
      </c>
      <c r="Q192" s="16">
        <f t="shared" si="26"/>
        <v>82275.690915168379</v>
      </c>
      <c r="R192" s="16">
        <f t="shared" si="27"/>
        <v>39738101.950460091</v>
      </c>
      <c r="Z192" s="12"/>
    </row>
    <row r="193" spans="13:26" x14ac:dyDescent="0.2">
      <c r="M193" s="12"/>
      <c r="N193" s="5">
        <f t="shared" si="23"/>
        <v>147</v>
      </c>
      <c r="O193" s="16">
        <f t="shared" si="24"/>
        <v>39738101.950460091</v>
      </c>
      <c r="P193" s="16">
        <f t="shared" si="25"/>
        <v>233096.18313878664</v>
      </c>
      <c r="Q193" s="16">
        <f t="shared" si="26"/>
        <v>82933.875642170067</v>
      </c>
      <c r="R193" s="16">
        <f t="shared" si="27"/>
        <v>40054132.009241052</v>
      </c>
      <c r="Z193" s="12"/>
    </row>
    <row r="194" spans="13:26" x14ac:dyDescent="0.2">
      <c r="M194" s="12"/>
      <c r="N194" s="5">
        <f t="shared" si="23"/>
        <v>148</v>
      </c>
      <c r="O194" s="16">
        <f t="shared" si="24"/>
        <v>40054132.009241052</v>
      </c>
      <c r="P194" s="16">
        <f t="shared" si="25"/>
        <v>233096.18313878664</v>
      </c>
      <c r="Q194" s="16">
        <f t="shared" si="26"/>
        <v>83593.434008264201</v>
      </c>
      <c r="R194" s="16">
        <f t="shared" si="27"/>
        <v>40370821.626388103</v>
      </c>
      <c r="Z194" s="12"/>
    </row>
    <row r="195" spans="13:26" x14ac:dyDescent="0.2">
      <c r="M195" s="12"/>
      <c r="N195" s="5">
        <f t="shared" si="23"/>
        <v>149</v>
      </c>
      <c r="O195" s="16">
        <f t="shared" si="24"/>
        <v>40370821.626388103</v>
      </c>
      <c r="P195" s="16">
        <f t="shared" si="25"/>
        <v>233096.18313878664</v>
      </c>
      <c r="Q195" s="16">
        <f t="shared" si="26"/>
        <v>84254.368880251364</v>
      </c>
      <c r="R195" s="16">
        <f t="shared" si="27"/>
        <v>40688172.17840714</v>
      </c>
      <c r="Z195" s="12"/>
    </row>
    <row r="196" spans="13:26" x14ac:dyDescent="0.2">
      <c r="M196" s="12"/>
      <c r="N196" s="5">
        <f t="shared" si="23"/>
        <v>150</v>
      </c>
      <c r="O196" s="16">
        <f t="shared" si="24"/>
        <v>40688172.17840714</v>
      </c>
      <c r="P196" s="16">
        <f t="shared" si="25"/>
        <v>233096.18313878664</v>
      </c>
      <c r="Q196" s="16">
        <f t="shared" si="26"/>
        <v>84916.68313091516</v>
      </c>
      <c r="R196" s="16">
        <f t="shared" si="27"/>
        <v>41006185.04467684</v>
      </c>
      <c r="Z196" s="12"/>
    </row>
    <row r="197" spans="13:26" x14ac:dyDescent="0.2">
      <c r="M197" s="12"/>
      <c r="N197" s="5">
        <f t="shared" si="23"/>
        <v>151</v>
      </c>
      <c r="O197" s="16">
        <f t="shared" si="24"/>
        <v>41006185.04467684</v>
      </c>
      <c r="P197" s="16">
        <f t="shared" si="25"/>
        <v>233096.18313878664</v>
      </c>
      <c r="Q197" s="16">
        <f t="shared" si="26"/>
        <v>85580.379639034771</v>
      </c>
      <c r="R197" s="16">
        <f t="shared" si="27"/>
        <v>41324861.607454665</v>
      </c>
      <c r="Z197" s="12"/>
    </row>
    <row r="198" spans="13:26" x14ac:dyDescent="0.2">
      <c r="M198" s="12"/>
      <c r="N198" s="5">
        <f t="shared" si="23"/>
        <v>152</v>
      </c>
      <c r="O198" s="16">
        <f t="shared" si="24"/>
        <v>41324861.607454665</v>
      </c>
      <c r="P198" s="16">
        <f t="shared" si="25"/>
        <v>233096.18313878664</v>
      </c>
      <c r="Q198" s="16">
        <f t="shared" si="26"/>
        <v>86245.461289397397</v>
      </c>
      <c r="R198" s="16">
        <f t="shared" si="27"/>
        <v>41644203.251882851</v>
      </c>
      <c r="Z198" s="12"/>
    </row>
    <row r="199" spans="13:26" x14ac:dyDescent="0.2">
      <c r="M199" s="12"/>
      <c r="N199" s="5">
        <f t="shared" si="23"/>
        <v>153</v>
      </c>
      <c r="O199" s="16">
        <f t="shared" si="24"/>
        <v>41644203.251882851</v>
      </c>
      <c r="P199" s="16">
        <f t="shared" si="25"/>
        <v>233096.18313878664</v>
      </c>
      <c r="Q199" s="16">
        <f t="shared" si="26"/>
        <v>86911.93097281082</v>
      </c>
      <c r="R199" s="16">
        <f t="shared" si="27"/>
        <v>41964211.365994446</v>
      </c>
      <c r="Z199" s="12"/>
    </row>
    <row r="200" spans="13:26" x14ac:dyDescent="0.2">
      <c r="M200" s="12"/>
      <c r="N200" s="5">
        <f t="shared" si="23"/>
        <v>154</v>
      </c>
      <c r="O200" s="16">
        <f t="shared" si="24"/>
        <v>41964211.365994446</v>
      </c>
      <c r="P200" s="16">
        <f t="shared" si="25"/>
        <v>233096.18313878664</v>
      </c>
      <c r="Q200" s="16">
        <f t="shared" si="26"/>
        <v>87579.791586115956</v>
      </c>
      <c r="R200" s="16">
        <f t="shared" si="27"/>
        <v>42284887.34071935</v>
      </c>
      <c r="Z200" s="12"/>
    </row>
    <row r="201" spans="13:26" x14ac:dyDescent="0.2">
      <c r="M201" s="12"/>
      <c r="N201" s="5">
        <f t="shared" si="23"/>
        <v>155</v>
      </c>
      <c r="O201" s="16">
        <f t="shared" si="24"/>
        <v>42284887.34071935</v>
      </c>
      <c r="P201" s="16">
        <f t="shared" si="25"/>
        <v>233096.18313878664</v>
      </c>
      <c r="Q201" s="16">
        <f t="shared" si="26"/>
        <v>88249.046032199505</v>
      </c>
      <c r="R201" s="16">
        <f t="shared" si="27"/>
        <v>42606232.569890335</v>
      </c>
      <c r="Z201" s="12"/>
    </row>
    <row r="202" spans="13:26" x14ac:dyDescent="0.2">
      <c r="M202" s="12"/>
      <c r="N202" s="5">
        <f t="shared" si="23"/>
        <v>156</v>
      </c>
      <c r="O202" s="16">
        <f t="shared" si="24"/>
        <v>42606232.569890335</v>
      </c>
      <c r="P202" s="16">
        <f t="shared" si="25"/>
        <v>233096.18313878664</v>
      </c>
      <c r="Q202" s="16">
        <f t="shared" si="26"/>
        <v>88919.697220006492</v>
      </c>
      <c r="R202" s="16">
        <f t="shared" si="27"/>
        <v>42928248.450249128</v>
      </c>
      <c r="Z202" s="12"/>
    </row>
    <row r="203" spans="13:26" x14ac:dyDescent="0.2">
      <c r="M203" s="12"/>
      <c r="N203" s="21" t="s">
        <v>18</v>
      </c>
      <c r="O203" s="16">
        <f t="shared" si="24"/>
        <v>42928248.450249128</v>
      </c>
      <c r="P203" s="16">
        <f t="shared" si="25"/>
        <v>233096.18313878664</v>
      </c>
      <c r="Q203" s="16">
        <f t="shared" si="26"/>
        <v>89591.748064552958</v>
      </c>
      <c r="R203" s="16">
        <f t="shared" si="27"/>
        <v>43250936.381452471</v>
      </c>
      <c r="Z203" s="12"/>
    </row>
    <row r="204" spans="13:26" x14ac:dyDescent="0.2">
      <c r="M204" s="12"/>
      <c r="N204" s="29"/>
      <c r="O204" s="29" t="s">
        <v>111</v>
      </c>
      <c r="P204" s="19">
        <f>SUM(P47:P202)</f>
        <v>36363004.569650784</v>
      </c>
      <c r="Q204" s="19">
        <f>SUM(Q47:Q202)</f>
        <v>6565243.8805983495</v>
      </c>
      <c r="R204" s="30">
        <f>P204+Q204</f>
        <v>42928248.450249135</v>
      </c>
      <c r="S204" s="17">
        <f>R204-P42</f>
        <v>0</v>
      </c>
      <c r="Z204" s="12"/>
    </row>
    <row r="205" spans="13:26" x14ac:dyDescent="0.2"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71" orientation="portrait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>
    <tabColor theme="9" tint="0.39997558519241921"/>
    <pageSetUpPr fitToPage="1"/>
  </sheetPr>
  <dimension ref="A1:AH241"/>
  <sheetViews>
    <sheetView workbookViewId="0"/>
  </sheetViews>
  <sheetFormatPr defaultRowHeight="12.75" x14ac:dyDescent="0.2"/>
  <cols>
    <col min="1" max="1" width="17.42578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7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3.140625" style="1" bestFit="1" customWidth="1"/>
    <col min="35" max="16384" width="9.140625" style="1"/>
  </cols>
  <sheetData>
    <row r="1" spans="1:34" ht="15.75" x14ac:dyDescent="0.25">
      <c r="A1" s="313" t="s">
        <v>5</v>
      </c>
      <c r="B1" s="297"/>
      <c r="C1" s="297"/>
      <c r="D1" s="297"/>
      <c r="E1" s="297"/>
      <c r="F1" s="298"/>
      <c r="G1" s="297"/>
      <c r="H1" s="297"/>
      <c r="I1" s="297"/>
      <c r="J1" s="296"/>
      <c r="K1" s="297"/>
      <c r="L1" s="297"/>
      <c r="M1" s="12"/>
      <c r="O1" s="313" t="s">
        <v>5</v>
      </c>
      <c r="P1" s="297"/>
      <c r="Q1" s="297"/>
      <c r="R1" s="297"/>
      <c r="S1" s="297"/>
      <c r="T1" s="297"/>
      <c r="Z1" s="12"/>
      <c r="AA1" s="296" t="s">
        <v>6</v>
      </c>
      <c r="AB1" s="297"/>
      <c r="AC1" s="297"/>
      <c r="AD1" s="297"/>
      <c r="AE1" s="297"/>
      <c r="AF1" s="297"/>
      <c r="AG1" s="297"/>
      <c r="AH1" s="12"/>
    </row>
    <row r="2" spans="1:34" ht="15.75" x14ac:dyDescent="0.25">
      <c r="A2" s="313" t="s">
        <v>7</v>
      </c>
      <c r="B2" s="297"/>
      <c r="C2" s="297"/>
      <c r="D2" s="297"/>
      <c r="E2" s="297"/>
      <c r="F2" s="298"/>
      <c r="G2" s="297"/>
      <c r="H2" s="297"/>
      <c r="I2" s="297"/>
      <c r="J2" s="296"/>
      <c r="K2" s="297"/>
      <c r="L2" s="297"/>
      <c r="M2" s="12"/>
      <c r="O2" s="296" t="s">
        <v>116</v>
      </c>
      <c r="P2" s="297"/>
      <c r="Q2" s="297"/>
      <c r="R2" s="297"/>
      <c r="S2" s="297"/>
      <c r="T2" s="297"/>
      <c r="Z2" s="12"/>
      <c r="AA2" s="296" t="s">
        <v>8</v>
      </c>
      <c r="AB2" s="297"/>
      <c r="AC2" s="297"/>
      <c r="AD2" s="297"/>
      <c r="AE2" s="297"/>
      <c r="AF2" s="297"/>
      <c r="AG2" s="297"/>
      <c r="AH2" s="12"/>
    </row>
    <row r="3" spans="1:34" ht="15.75" x14ac:dyDescent="0.25">
      <c r="A3" s="313"/>
      <c r="B3" s="297"/>
      <c r="C3" s="297"/>
      <c r="D3" s="297"/>
      <c r="E3" s="297"/>
      <c r="F3" s="298"/>
      <c r="G3" s="297"/>
      <c r="H3" s="297"/>
      <c r="I3" s="297"/>
      <c r="J3" s="296"/>
      <c r="K3" s="297"/>
      <c r="L3" s="297"/>
      <c r="M3" s="12"/>
      <c r="O3" s="296"/>
      <c r="P3" s="297"/>
      <c r="Q3" s="297"/>
      <c r="R3" s="297"/>
      <c r="S3" s="297"/>
      <c r="T3" s="297"/>
      <c r="Z3" s="12"/>
      <c r="AA3" s="296"/>
      <c r="AB3" s="297"/>
      <c r="AC3" s="297"/>
      <c r="AD3" s="297"/>
      <c r="AE3" s="297"/>
      <c r="AF3" s="297"/>
      <c r="AG3" s="297"/>
      <c r="AH3" s="12"/>
    </row>
    <row r="4" spans="1:34" ht="15.75" x14ac:dyDescent="0.25">
      <c r="A4" s="313"/>
      <c r="B4" s="297"/>
      <c r="C4" s="297"/>
      <c r="D4" s="297"/>
      <c r="E4" s="297"/>
      <c r="F4" s="298"/>
      <c r="G4" s="297"/>
      <c r="H4" s="297"/>
      <c r="I4" s="297"/>
      <c r="J4" s="296"/>
      <c r="K4" s="297"/>
      <c r="L4" s="297"/>
      <c r="M4" s="12"/>
      <c r="O4" s="33"/>
      <c r="P4" s="2"/>
      <c r="Q4" s="2"/>
      <c r="R4" s="2"/>
      <c r="S4" s="2"/>
      <c r="T4" s="2"/>
      <c r="Z4" s="12"/>
      <c r="AA4" s="13"/>
      <c r="AH4" s="12"/>
    </row>
    <row r="5" spans="1:34" x14ac:dyDescent="0.2">
      <c r="A5" s="14"/>
      <c r="B5" s="96" t="s">
        <v>187</v>
      </c>
      <c r="D5" s="14"/>
      <c r="F5" s="14"/>
      <c r="G5" s="6" t="s">
        <v>124</v>
      </c>
      <c r="H5" s="31"/>
      <c r="J5" s="6"/>
      <c r="K5" s="6"/>
      <c r="L5" s="6"/>
      <c r="M5" s="12"/>
      <c r="O5" s="314" t="str">
        <f>A10</f>
        <v>Big Bend Unit #2</v>
      </c>
      <c r="P5" s="317" t="s">
        <v>131</v>
      </c>
      <c r="Q5" s="34" t="s">
        <v>9</v>
      </c>
      <c r="R5" s="34" t="s">
        <v>10</v>
      </c>
      <c r="S5" s="34" t="s">
        <v>11</v>
      </c>
      <c r="T5" s="34" t="s">
        <v>12</v>
      </c>
      <c r="Z5" s="12"/>
      <c r="AA5" s="2"/>
      <c r="AB5" s="2"/>
      <c r="AC5" s="2"/>
      <c r="AD5" s="3"/>
      <c r="AE5" s="2"/>
      <c r="AF5" s="2"/>
      <c r="AG5" s="6" t="s">
        <v>131</v>
      </c>
      <c r="AH5" s="12"/>
    </row>
    <row r="6" spans="1:34" x14ac:dyDescent="0.2">
      <c r="A6" s="14"/>
      <c r="B6" s="96" t="s">
        <v>185</v>
      </c>
      <c r="C6" s="22" t="s">
        <v>123</v>
      </c>
      <c r="D6" s="6" t="s">
        <v>128</v>
      </c>
      <c r="E6" s="6" t="s">
        <v>124</v>
      </c>
      <c r="F6" s="15" t="s">
        <v>14</v>
      </c>
      <c r="G6" s="22" t="s">
        <v>138</v>
      </c>
      <c r="H6" s="31"/>
      <c r="J6" s="306" t="s">
        <v>4707</v>
      </c>
      <c r="K6" s="6" t="s">
        <v>14</v>
      </c>
      <c r="L6" s="6" t="s">
        <v>133</v>
      </c>
      <c r="M6" s="12"/>
      <c r="O6" s="28" t="s">
        <v>184</v>
      </c>
      <c r="P6" s="44">
        <f>G7</f>
        <v>2022</v>
      </c>
      <c r="Q6" s="9"/>
      <c r="R6" s="9"/>
      <c r="S6" s="9"/>
      <c r="T6" s="9"/>
      <c r="Z6" s="12"/>
      <c r="AA6" s="14"/>
      <c r="AB6" s="14"/>
      <c r="AC6" s="14"/>
      <c r="AD6" s="22" t="s">
        <v>123</v>
      </c>
      <c r="AE6" s="6" t="s">
        <v>128</v>
      </c>
      <c r="AF6" s="6" t="s">
        <v>4830</v>
      </c>
      <c r="AG6" s="6" t="s">
        <v>133</v>
      </c>
      <c r="AH6" s="12"/>
    </row>
    <row r="7" spans="1:34" x14ac:dyDescent="0.2">
      <c r="A7" s="14"/>
      <c r="B7" s="22" t="s">
        <v>186</v>
      </c>
      <c r="C7" s="6" t="s">
        <v>122</v>
      </c>
      <c r="D7" s="22" t="s">
        <v>4711</v>
      </c>
      <c r="E7" s="6" t="s">
        <v>125</v>
      </c>
      <c r="F7" s="22" t="s">
        <v>4042</v>
      </c>
      <c r="G7" s="48">
        <f>'Escalation Factors'!$C$8</f>
        <v>2022</v>
      </c>
      <c r="H7" s="31"/>
      <c r="J7" s="6" t="s">
        <v>130</v>
      </c>
      <c r="K7" s="22" t="s">
        <v>4042</v>
      </c>
      <c r="L7" s="6" t="s">
        <v>132</v>
      </c>
      <c r="M7" s="12"/>
      <c r="O7" s="7" t="s">
        <v>19</v>
      </c>
      <c r="P7" s="32">
        <f>C10</f>
        <v>2038</v>
      </c>
      <c r="Q7" s="9"/>
      <c r="R7" s="9"/>
      <c r="S7" s="9"/>
      <c r="T7" s="9"/>
      <c r="Z7" s="12"/>
      <c r="AA7" s="14"/>
      <c r="AB7" s="6" t="s">
        <v>122</v>
      </c>
      <c r="AC7" s="6" t="s">
        <v>16</v>
      </c>
      <c r="AD7" s="6" t="s">
        <v>122</v>
      </c>
      <c r="AE7" s="6" t="s">
        <v>135</v>
      </c>
      <c r="AF7" s="763" t="str">
        <f>$O$16</f>
        <v>Reserve @ 12/31/2021</v>
      </c>
      <c r="AG7" s="6" t="s">
        <v>132</v>
      </c>
      <c r="AH7" s="12"/>
    </row>
    <row r="8" spans="1:34" x14ac:dyDescent="0.2">
      <c r="A8" s="6" t="s">
        <v>15</v>
      </c>
      <c r="B8" s="22" t="s">
        <v>127</v>
      </c>
      <c r="C8" s="6" t="s">
        <v>13</v>
      </c>
      <c r="D8" s="22" t="s">
        <v>4710</v>
      </c>
      <c r="E8" s="6" t="s">
        <v>126</v>
      </c>
      <c r="F8" s="15" t="s">
        <v>120</v>
      </c>
      <c r="G8" s="6" t="s">
        <v>127</v>
      </c>
      <c r="H8" s="31"/>
      <c r="J8" s="6" t="s">
        <v>17</v>
      </c>
      <c r="K8" s="6" t="s">
        <v>120</v>
      </c>
      <c r="L8" s="6" t="s">
        <v>124</v>
      </c>
      <c r="M8" s="12"/>
      <c r="O8" s="307" t="str">
        <f>"Cost @ Study Year "&amp;P6</f>
        <v>Cost @ Study Year 2022</v>
      </c>
      <c r="P8" s="25">
        <f>SUM(Q8:T8)</f>
        <v>44851736.820670731</v>
      </c>
      <c r="Q8" s="25">
        <f>G10</f>
        <v>32488761.245108802</v>
      </c>
      <c r="R8" s="25">
        <f>G11</f>
        <v>9853720.1884369254</v>
      </c>
      <c r="S8" s="25">
        <f>G12</f>
        <v>6972487.058235446</v>
      </c>
      <c r="T8" s="25">
        <f>G13</f>
        <v>-4463231.6711104382</v>
      </c>
      <c r="Z8" s="12"/>
      <c r="AA8" s="6" t="s">
        <v>15</v>
      </c>
      <c r="AB8" s="22" t="s">
        <v>134</v>
      </c>
      <c r="AC8" s="6" t="s">
        <v>121</v>
      </c>
      <c r="AD8" s="6" t="s">
        <v>13</v>
      </c>
      <c r="AE8" s="6" t="s">
        <v>136</v>
      </c>
      <c r="AF8" s="763"/>
      <c r="AG8" s="6" t="s">
        <v>124</v>
      </c>
      <c r="AH8" s="12"/>
    </row>
    <row r="9" spans="1:34" x14ac:dyDescent="0.2">
      <c r="A9" s="21" t="s">
        <v>18</v>
      </c>
      <c r="B9" s="21" t="s">
        <v>18</v>
      </c>
      <c r="C9" s="21" t="s">
        <v>18</v>
      </c>
      <c r="D9" s="21" t="s">
        <v>18</v>
      </c>
      <c r="E9" s="21" t="s">
        <v>18</v>
      </c>
      <c r="F9" s="21" t="s">
        <v>18</v>
      </c>
      <c r="G9" s="21" t="s">
        <v>18</v>
      </c>
      <c r="H9" s="31"/>
      <c r="J9" s="21" t="s">
        <v>18</v>
      </c>
      <c r="K9" s="21" t="s">
        <v>18</v>
      </c>
      <c r="L9" s="21" t="s">
        <v>18</v>
      </c>
      <c r="M9" s="12"/>
      <c r="O9" s="305" t="s">
        <v>4706</v>
      </c>
      <c r="P9" s="308">
        <f>SUM(Q9:T9)</f>
        <v>66970002.182063438</v>
      </c>
      <c r="Q9" s="308">
        <f>L10</f>
        <v>48957159.443026684</v>
      </c>
      <c r="R9" s="308">
        <f>L11</f>
        <v>14931142.454792276</v>
      </c>
      <c r="S9" s="308">
        <f>L12</f>
        <v>9844744.7604101468</v>
      </c>
      <c r="T9" s="308">
        <f>L13</f>
        <v>-6763044.4761656746</v>
      </c>
      <c r="Z9" s="12"/>
      <c r="AA9" s="21" t="s">
        <v>18</v>
      </c>
      <c r="AB9" s="21" t="s">
        <v>18</v>
      </c>
      <c r="AC9" s="21" t="s">
        <v>18</v>
      </c>
      <c r="AD9" s="21" t="s">
        <v>18</v>
      </c>
      <c r="AE9" s="21" t="s">
        <v>18</v>
      </c>
      <c r="AF9" s="21" t="s">
        <v>18</v>
      </c>
      <c r="AG9" s="21" t="s">
        <v>18</v>
      </c>
      <c r="AH9" s="12"/>
    </row>
    <row r="10" spans="1:34" x14ac:dyDescent="0.2">
      <c r="A10" s="324" t="s">
        <v>3932</v>
      </c>
      <c r="B10" s="48">
        <f>'Escalation Factors'!$A$10</f>
        <v>2020</v>
      </c>
      <c r="C10" s="46">
        <v>2038</v>
      </c>
      <c r="D10" s="6" t="s">
        <v>9</v>
      </c>
      <c r="E10" s="39">
        <f>'Cost Estimates in 2020'!B48</f>
        <v>30722481</v>
      </c>
      <c r="F10" s="8">
        <f>VLOOKUP(G$7,Multiplier_Labor,3,FALSE)</f>
        <v>1.0574914586197905</v>
      </c>
      <c r="G10" s="42">
        <f>E10*F10</f>
        <v>32488761.245108802</v>
      </c>
      <c r="H10" s="31"/>
      <c r="J10" s="309">
        <f>C10+1</f>
        <v>2039</v>
      </c>
      <c r="K10" s="8">
        <f>VLOOKUP(J$10,Multiplier_Labor,4,FALSE)</f>
        <v>1.5068952328983367</v>
      </c>
      <c r="L10" s="19">
        <f>G10*K10</f>
        <v>48957159.443026684</v>
      </c>
      <c r="M10" s="12"/>
      <c r="O10" s="7" t="s">
        <v>20</v>
      </c>
      <c r="P10" s="25">
        <f t="shared" ref="P10" si="0">SUM(Q10:T10)</f>
        <v>64088865.182063431</v>
      </c>
      <c r="Q10" s="25">
        <f>Q9-Q16</f>
        <v>44438088.443026684</v>
      </c>
      <c r="R10" s="25">
        <f>R9-R16</f>
        <v>12861073.454792276</v>
      </c>
      <c r="S10" s="25">
        <f>S9-S16</f>
        <v>8586849.7604101468</v>
      </c>
      <c r="T10" s="25">
        <f>T9-T16</f>
        <v>-1797146.4761656746</v>
      </c>
      <c r="Z10" s="12"/>
      <c r="AA10" s="325" t="str">
        <f>A10</f>
        <v>Big Bend Unit #2</v>
      </c>
      <c r="AB10" s="43">
        <f>P12</f>
        <v>16</v>
      </c>
      <c r="AC10" s="43">
        <f>G7</f>
        <v>2022</v>
      </c>
      <c r="AD10" s="10">
        <f>C10</f>
        <v>2038</v>
      </c>
      <c r="AE10" s="18">
        <f>G15</f>
        <v>44851736.820670731</v>
      </c>
      <c r="AF10" s="18">
        <f>P16</f>
        <v>2881137</v>
      </c>
      <c r="AG10" s="18">
        <f>L15</f>
        <v>66970002.182063438</v>
      </c>
      <c r="AH10" s="295">
        <f>AG10-P10-P16</f>
        <v>7.4505805969238281E-9</v>
      </c>
    </row>
    <row r="11" spans="1:34" x14ac:dyDescent="0.2">
      <c r="D11" s="22" t="s">
        <v>129</v>
      </c>
      <c r="E11" s="39">
        <f>'Cost Estimates in 2020'!C48</f>
        <v>9312183</v>
      </c>
      <c r="F11" s="8">
        <f>VLOOKUP(G$7,Multiplier_Materials,3,FALSE)</f>
        <v>1.0581536239608829</v>
      </c>
      <c r="G11" s="42">
        <f>E11*F11</f>
        <v>9853720.1884369254</v>
      </c>
      <c r="H11" s="31"/>
      <c r="K11" s="8">
        <f>VLOOKUP(J$10,Multiplier_Materials,4,FALSE)</f>
        <v>1.5152797287986286</v>
      </c>
      <c r="L11" s="19">
        <f t="shared" ref="L11:L13" si="1">G11*K11</f>
        <v>14931142.454792276</v>
      </c>
      <c r="M11" s="12"/>
      <c r="O11" s="7" t="s">
        <v>21</v>
      </c>
      <c r="P11" s="25">
        <f>SUM(Q11:T11)</f>
        <v>42872996.474498108</v>
      </c>
      <c r="Q11" s="25">
        <f>Q10/((1+Q13)^(P12))</f>
        <v>29489832.785226408</v>
      </c>
      <c r="R11" s="25">
        <f>R10/((1+R13)^(P12))</f>
        <v>8487590.2517279889</v>
      </c>
      <c r="S11" s="25">
        <f>S10/((1+S13)^(P12))</f>
        <v>6081589.7499182718</v>
      </c>
      <c r="T11" s="25">
        <f>T10/((1+T13)^(P12))</f>
        <v>-1186016.3123745609</v>
      </c>
      <c r="Z11" s="12"/>
      <c r="AA11" s="12"/>
      <c r="AB11" s="12"/>
      <c r="AC11" s="12"/>
      <c r="AD11" s="12"/>
      <c r="AE11" s="12"/>
      <c r="AF11" s="12"/>
      <c r="AG11" s="12"/>
      <c r="AH11" s="12"/>
    </row>
    <row r="12" spans="1:34" x14ac:dyDescent="0.2">
      <c r="D12" s="6" t="s">
        <v>11</v>
      </c>
      <c r="E12" s="39">
        <f>'Cost Estimates in 2020'!D48</f>
        <v>6706700</v>
      </c>
      <c r="F12" s="8">
        <f>VLOOKUP(G$7,Multiplier_GDP,3,FALSE)</f>
        <v>1.0396300801042906</v>
      </c>
      <c r="G12" s="42">
        <f>E12*F12</f>
        <v>6972487.058235446</v>
      </c>
      <c r="H12" s="31"/>
      <c r="K12" s="8">
        <f>VLOOKUP(J$10,Multiplier_GDP,4,FALSE)</f>
        <v>1.4119416326176149</v>
      </c>
      <c r="L12" s="19">
        <f t="shared" si="1"/>
        <v>9844744.7604101468</v>
      </c>
      <c r="M12" s="12"/>
      <c r="O12" s="7" t="s">
        <v>22</v>
      </c>
      <c r="P12" s="32">
        <f>(P7-P6)</f>
        <v>16</v>
      </c>
      <c r="Q12" s="24"/>
      <c r="R12" s="24"/>
      <c r="S12" s="24"/>
      <c r="T12" s="24"/>
      <c r="Z12" s="12"/>
    </row>
    <row r="13" spans="1:34" x14ac:dyDescent="0.2">
      <c r="D13" s="6" t="s">
        <v>12</v>
      </c>
      <c r="E13" s="39">
        <f>'Cost Estimates in 2020'!E48</f>
        <v>-4217943</v>
      </c>
      <c r="F13" s="8">
        <f>F11</f>
        <v>1.0581536239608829</v>
      </c>
      <c r="G13" s="19">
        <f>E13*F13</f>
        <v>-4463231.6711104382</v>
      </c>
      <c r="H13" s="31"/>
      <c r="K13" s="8">
        <f>K11</f>
        <v>1.5152797287986286</v>
      </c>
      <c r="L13" s="19">
        <f t="shared" si="1"/>
        <v>-6763044.4761656746</v>
      </c>
      <c r="M13" s="12"/>
      <c r="O13" s="28" t="s">
        <v>4708</v>
      </c>
      <c r="P13" s="26">
        <f>IF(P8=0,0,((P9/P8)^(1/($P7-$P6))-1))</f>
        <v>2.537167318894018E-2</v>
      </c>
      <c r="Q13" s="26">
        <f>IF(Q8=0,0,((Q9/Q8)^(1/($P7-$P6))-1))</f>
        <v>2.595943846533566E-2</v>
      </c>
      <c r="R13" s="26">
        <f>IF(R8=0,0,((R9/R8)^(1/($P7-$P6))-1))</f>
        <v>2.6315294208213214E-2</v>
      </c>
      <c r="S13" s="26">
        <f>IF(S8=0,0,((S9/S8)^(1/($P7-$P6))-1))</f>
        <v>2.1794466642961918E-2</v>
      </c>
      <c r="T13" s="26">
        <f>IF(T8=0,0,((T9/T8)^(1/($P7-$P6))-1))</f>
        <v>2.6315294208213214E-2</v>
      </c>
      <c r="U13" s="27"/>
      <c r="V13" s="27"/>
      <c r="W13" s="27"/>
      <c r="X13" s="27"/>
      <c r="Y13" s="27"/>
      <c r="Z13" s="12"/>
    </row>
    <row r="14" spans="1:34" x14ac:dyDescent="0.2">
      <c r="E14" s="21" t="s">
        <v>18</v>
      </c>
      <c r="F14" s="20"/>
      <c r="G14" s="21" t="s">
        <v>18</v>
      </c>
      <c r="H14" s="31"/>
      <c r="L14" s="21" t="s">
        <v>18</v>
      </c>
      <c r="M14" s="12"/>
      <c r="O14" s="28" t="str">
        <f>"First Year "&amp;P6&amp;" Accrual"</f>
        <v>First Year 2022 Accrual</v>
      </c>
      <c r="P14" s="35">
        <f>SUM(Q14:T14)</f>
        <v>3295127.0447336002</v>
      </c>
      <c r="Q14" s="35">
        <f>PMT(Q13,$P12,-Q11)</f>
        <v>2275791.421154011</v>
      </c>
      <c r="R14" s="35">
        <f>PMT(R13,$P12,-R11)</f>
        <v>656813.98448446032</v>
      </c>
      <c r="S14" s="35">
        <f>PMT(S13,$P12,-S11)</f>
        <v>454301.76474807353</v>
      </c>
      <c r="T14" s="35">
        <f>PMT(T13,$P12,-T11)</f>
        <v>-91780.125652944495</v>
      </c>
      <c r="U14" s="27"/>
      <c r="Z14" s="12"/>
    </row>
    <row r="15" spans="1:34" x14ac:dyDescent="0.2">
      <c r="E15" s="37">
        <f>SUM(E10:E13)</f>
        <v>42523421</v>
      </c>
      <c r="F15" s="17"/>
      <c r="G15" s="37">
        <f>SUM(G10:G13)</f>
        <v>44851736.820670731</v>
      </c>
      <c r="H15" s="31"/>
      <c r="L15" s="37">
        <f>SUM(L10:L13)</f>
        <v>66970002.182063438</v>
      </c>
      <c r="M15" s="12"/>
      <c r="O15" s="21" t="s">
        <v>18</v>
      </c>
      <c r="P15" s="21" t="s">
        <v>18</v>
      </c>
      <c r="Q15" s="21" t="s">
        <v>18</v>
      </c>
      <c r="R15" s="21" t="s">
        <v>18</v>
      </c>
      <c r="S15" s="21" t="s">
        <v>18</v>
      </c>
      <c r="T15" s="21" t="s">
        <v>18</v>
      </c>
      <c r="U15" s="27"/>
      <c r="Z15" s="12"/>
    </row>
    <row r="16" spans="1:34" x14ac:dyDescent="0.2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38">
        <v>0</v>
      </c>
      <c r="O16" s="49" t="s">
        <v>4829</v>
      </c>
      <c r="P16" s="35">
        <f t="shared" ref="P16:P18" si="2">SUM(Q16:T16)</f>
        <v>2881137</v>
      </c>
      <c r="Q16" s="40">
        <f>'Reserves Dec 31, 2021'!B48</f>
        <v>4519071</v>
      </c>
      <c r="R16" s="40">
        <f>'Reserves Dec 31, 2021'!C48</f>
        <v>2070069</v>
      </c>
      <c r="S16" s="40">
        <f>'Reserves Dec 31, 2021'!D48</f>
        <v>1257895</v>
      </c>
      <c r="T16" s="40">
        <f>'Reserves Dec 31, 2021'!E48</f>
        <v>-4965898</v>
      </c>
      <c r="U16" s="315" t="s">
        <v>4712</v>
      </c>
      <c r="V16" s="34" t="s">
        <v>9</v>
      </c>
      <c r="W16" s="34" t="s">
        <v>10</v>
      </c>
      <c r="X16" s="34" t="s">
        <v>11</v>
      </c>
      <c r="Y16" s="34" t="s">
        <v>12</v>
      </c>
      <c r="Z16" s="295">
        <f>SUM(Q16:T16)-P16</f>
        <v>0</v>
      </c>
    </row>
    <row r="17" spans="2:26" x14ac:dyDescent="0.2">
      <c r="B17" s="100" t="s">
        <v>236</v>
      </c>
      <c r="C17" s="116">
        <f>'Big Bend Common (Handling)'!$C$17</f>
        <v>0</v>
      </c>
      <c r="M17" s="12"/>
      <c r="N17" s="5">
        <f t="shared" ref="N17:N36" si="3">N16+1</f>
        <v>1</v>
      </c>
      <c r="O17" s="4">
        <f>P6</f>
        <v>2022</v>
      </c>
      <c r="P17" s="25">
        <f>SUM(Q17:T17)</f>
        <v>3295127.0447336002</v>
      </c>
      <c r="Q17" s="16">
        <f>IF($N17&lt;=TRUNC($P$12),Q14*(1+0),0)</f>
        <v>2275791.421154011</v>
      </c>
      <c r="R17" s="16">
        <f>IF($N17&lt;=TRUNC($P$12),R14*(1+0),0)</f>
        <v>656813.98448446032</v>
      </c>
      <c r="S17" s="16">
        <f>IF($N17&lt;=TRUNC($P$12),S14*(1+0),0)</f>
        <v>454301.76474807353</v>
      </c>
      <c r="T17" s="16">
        <f>IF($N17&lt;=TRUNC($P$12),T14*(1+0),0)</f>
        <v>-91780.125652944495</v>
      </c>
      <c r="U17" s="5"/>
      <c r="V17" s="5"/>
      <c r="W17" s="5"/>
      <c r="X17" s="5"/>
      <c r="Y17" s="5"/>
      <c r="Z17" s="12"/>
    </row>
    <row r="18" spans="2:26" x14ac:dyDescent="0.2">
      <c r="B18" s="29" t="s">
        <v>235</v>
      </c>
      <c r="M18" s="12"/>
      <c r="N18" s="5">
        <f t="shared" si="3"/>
        <v>2</v>
      </c>
      <c r="O18" s="4">
        <f t="shared" ref="O18:O36" si="4">O17+1</f>
        <v>2023</v>
      </c>
      <c r="P18" s="25">
        <f t="shared" si="2"/>
        <v>3378975.6089813802</v>
      </c>
      <c r="Q18" s="16">
        <f t="shared" ref="Q18:Q36" si="5">IF($N18&lt;=TRUNC($P$12),Q17*(1+Q$13),0)</f>
        <v>2334869.6885113972</v>
      </c>
      <c r="R18" s="16">
        <f t="shared" ref="R18:R36" si="6">IF($N18&lt;=TRUNC($P$12),R17*(1+R$13),0)</f>
        <v>674098.23772623774</v>
      </c>
      <c r="S18" s="16">
        <f t="shared" ref="S18:S36" si="7">IF($N18&lt;=TRUNC($P$12),S17*(1+S$13),0)</f>
        <v>464203.02940571413</v>
      </c>
      <c r="T18" s="16">
        <f t="shared" ref="T18:T36" si="8">IF($N18&lt;=TRUNC($P$12),T17*(1+T$13),0)</f>
        <v>-94195.346661968506</v>
      </c>
      <c r="Z18" s="12"/>
    </row>
    <row r="19" spans="2:26" x14ac:dyDescent="0.2">
      <c r="M19" s="12"/>
      <c r="N19" s="5">
        <f t="shared" si="3"/>
        <v>3</v>
      </c>
      <c r="O19" s="4">
        <f t="shared" si="4"/>
        <v>2024</v>
      </c>
      <c r="P19" s="25">
        <f t="shared" ref="P19:P36" si="9">SUM(Q19:T19)</f>
        <v>3464964.887615364</v>
      </c>
      <c r="Q19" s="16">
        <f t="shared" si="5"/>
        <v>2395481.5945148864</v>
      </c>
      <c r="R19" s="16">
        <f t="shared" si="6"/>
        <v>691837.33117724175</v>
      </c>
      <c r="S19" s="16">
        <f t="shared" si="7"/>
        <v>474320.08684565884</v>
      </c>
      <c r="T19" s="16">
        <f t="shared" si="8"/>
        <v>-96674.124922422838</v>
      </c>
      <c r="U19" s="5"/>
      <c r="V19" s="5"/>
      <c r="W19" s="5"/>
      <c r="X19" s="5"/>
      <c r="Y19" s="5"/>
      <c r="Z19" s="45"/>
    </row>
    <row r="20" spans="2:26" x14ac:dyDescent="0.2">
      <c r="M20" s="12"/>
      <c r="N20" s="5">
        <f t="shared" si="3"/>
        <v>4</v>
      </c>
      <c r="O20" s="4">
        <f t="shared" si="4"/>
        <v>2025</v>
      </c>
      <c r="P20" s="25">
        <f t="shared" si="9"/>
        <v>3553149.6928483611</v>
      </c>
      <c r="Q20" s="16">
        <f t="shared" si="5"/>
        <v>2457666.9515625397</v>
      </c>
      <c r="R20" s="16">
        <f t="shared" si="6"/>
        <v>710043.23409139586</v>
      </c>
      <c r="S20" s="16">
        <f t="shared" si="7"/>
        <v>484657.64015650336</v>
      </c>
      <c r="T20" s="16">
        <f t="shared" si="8"/>
        <v>-99218.132962077958</v>
      </c>
      <c r="U20" s="19">
        <f>SUM(Q17:T20)/4</f>
        <v>3423054.3085446763</v>
      </c>
      <c r="V20" s="16">
        <f>SUM(Q17:Q20)/4</f>
        <v>2365952.4139357088</v>
      </c>
      <c r="W20" s="16">
        <f>SUM(R17:R20)/4</f>
        <v>683198.19686983398</v>
      </c>
      <c r="X20" s="16">
        <f>SUM(S17:S20)/4</f>
        <v>469370.63028898742</v>
      </c>
      <c r="Y20" s="16">
        <f>SUM(T17:T20)/4</f>
        <v>-95466.93254985346</v>
      </c>
      <c r="Z20" s="295">
        <f>SUM(Q20:T20)-P20</f>
        <v>0</v>
      </c>
    </row>
    <row r="21" spans="2:26" x14ac:dyDescent="0.2">
      <c r="M21" s="12"/>
      <c r="N21" s="5">
        <f t="shared" si="3"/>
        <v>5</v>
      </c>
      <c r="O21" s="4">
        <f t="shared" si="4"/>
        <v>2026</v>
      </c>
      <c r="P21" s="25">
        <f t="shared" si="9"/>
        <v>3643586.2438633651</v>
      </c>
      <c r="Q21" s="16">
        <f t="shared" si="5"/>
        <v>2521466.6055599167</v>
      </c>
      <c r="R21" s="16">
        <f t="shared" si="6"/>
        <v>728728.2306970621</v>
      </c>
      <c r="S21" s="16">
        <f t="shared" si="7"/>
        <v>495220.4949281509</v>
      </c>
      <c r="T21" s="16">
        <f t="shared" si="8"/>
        <v>-101829.08732176466</v>
      </c>
      <c r="U21" s="5"/>
      <c r="V21" s="5"/>
      <c r="W21" s="5"/>
      <c r="X21" s="5"/>
      <c r="Y21" s="5"/>
      <c r="Z21" s="12"/>
    </row>
    <row r="22" spans="2:26" x14ac:dyDescent="0.2">
      <c r="M22" s="12"/>
      <c r="N22" s="5">
        <f t="shared" si="3"/>
        <v>6</v>
      </c>
      <c r="O22" s="4">
        <f t="shared" si="4"/>
        <v>2027</v>
      </c>
      <c r="P22" s="25">
        <f t="shared" si="9"/>
        <v>3736332.2030072166</v>
      </c>
      <c r="Q22" s="16">
        <f t="shared" si="5"/>
        <v>2586922.462749348</v>
      </c>
      <c r="R22" s="16">
        <f t="shared" si="6"/>
        <v>747904.92848568596</v>
      </c>
      <c r="S22" s="16">
        <f t="shared" si="7"/>
        <v>506013.56148577359</v>
      </c>
      <c r="T22" s="16">
        <f t="shared" si="8"/>
        <v>-104508.74971359073</v>
      </c>
      <c r="U22" s="5"/>
      <c r="V22" s="5"/>
      <c r="W22" s="5"/>
      <c r="X22" s="5"/>
      <c r="Y22" s="5"/>
      <c r="Z22" s="12"/>
    </row>
    <row r="23" spans="2:26" x14ac:dyDescent="0.2">
      <c r="M23" s="12"/>
      <c r="N23" s="5">
        <f t="shared" si="3"/>
        <v>7</v>
      </c>
      <c r="O23" s="4">
        <f t="shared" si="4"/>
        <v>2028</v>
      </c>
      <c r="P23" s="25">
        <f t="shared" si="9"/>
        <v>3831446.712917069</v>
      </c>
      <c r="Q23" s="16">
        <f t="shared" si="5"/>
        <v>2654077.5172356842</v>
      </c>
      <c r="R23" s="16">
        <f t="shared" si="6"/>
        <v>767586.26671855943</v>
      </c>
      <c r="S23" s="16">
        <f t="shared" si="7"/>
        <v>517041.85717246163</v>
      </c>
      <c r="T23" s="16">
        <f t="shared" si="8"/>
        <v>-107258.92820963639</v>
      </c>
      <c r="U23" s="5"/>
      <c r="V23" s="5"/>
      <c r="W23" s="5"/>
      <c r="X23" s="5"/>
      <c r="Y23" s="5"/>
      <c r="Z23" s="45"/>
    </row>
    <row r="24" spans="2:26" x14ac:dyDescent="0.2">
      <c r="M24" s="12"/>
      <c r="N24" s="5">
        <f t="shared" si="3"/>
        <v>8</v>
      </c>
      <c r="O24" s="4">
        <f t="shared" si="4"/>
        <v>2029</v>
      </c>
      <c r="P24" s="25">
        <f t="shared" si="9"/>
        <v>3928990.4346037284</v>
      </c>
      <c r="Q24" s="16">
        <f t="shared" si="5"/>
        <v>2722975.8792265947</v>
      </c>
      <c r="R24" s="16">
        <f t="shared" si="6"/>
        <v>787785.52515744232</v>
      </c>
      <c r="S24" s="16">
        <f t="shared" si="7"/>
        <v>528310.50868162198</v>
      </c>
      <c r="T24" s="16">
        <f t="shared" si="8"/>
        <v>-110081.47846193059</v>
      </c>
      <c r="U24" s="19">
        <f>SUM(Q21:T24)/4</f>
        <v>3785088.8985978449</v>
      </c>
      <c r="V24" s="16">
        <f>SUM(Q21:Q24)/4</f>
        <v>2621360.6161928857</v>
      </c>
      <c r="W24" s="16">
        <f>SUM(R21:R24)/4</f>
        <v>758001.23776468751</v>
      </c>
      <c r="X24" s="16">
        <f>SUM(S21:S24)/4</f>
        <v>511646.60556700209</v>
      </c>
      <c r="Y24" s="16">
        <f>SUM(T21:T24)/4</f>
        <v>-105919.56092673058</v>
      </c>
      <c r="Z24" s="295">
        <f>SUM(Q24:T24)-P24</f>
        <v>0</v>
      </c>
    </row>
    <row r="25" spans="2:26" x14ac:dyDescent="0.2">
      <c r="M25" s="12"/>
      <c r="N25" s="5">
        <f t="shared" si="3"/>
        <v>9</v>
      </c>
      <c r="O25" s="4">
        <f t="shared" si="4"/>
        <v>2030</v>
      </c>
      <c r="P25" s="25">
        <f t="shared" si="9"/>
        <v>4029025.5865165815</v>
      </c>
      <c r="Q25" s="16">
        <f t="shared" si="5"/>
        <v>2793662.8040059707</v>
      </c>
      <c r="R25" s="16">
        <f t="shared" si="6"/>
        <v>808516.33302493219</v>
      </c>
      <c r="S25" s="16">
        <f t="shared" si="7"/>
        <v>539824.75444020983</v>
      </c>
      <c r="T25" s="16">
        <f t="shared" si="8"/>
        <v>-112978.30495453137</v>
      </c>
      <c r="U25" s="5"/>
      <c r="V25" s="5"/>
      <c r="W25" s="5"/>
      <c r="X25" s="5"/>
      <c r="Y25" s="5"/>
      <c r="Z25" s="12"/>
    </row>
    <row r="26" spans="2:26" x14ac:dyDescent="0.2">
      <c r="F26" s="17"/>
      <c r="G26" s="17"/>
      <c r="I26" s="17"/>
      <c r="J26" s="17"/>
      <c r="K26" s="17"/>
      <c r="L26" s="17"/>
      <c r="M26" s="12"/>
      <c r="N26" s="5">
        <f t="shared" si="3"/>
        <v>10</v>
      </c>
      <c r="O26" s="4">
        <f t="shared" si="4"/>
        <v>2031</v>
      </c>
      <c r="P26" s="25">
        <f t="shared" si="9"/>
        <v>4131615.9846154368</v>
      </c>
      <c r="Q26" s="16">
        <f t="shared" si="5"/>
        <v>2866184.7216594606</v>
      </c>
      <c r="R26" s="16">
        <f t="shared" si="6"/>
        <v>829792.67820062896</v>
      </c>
      <c r="S26" s="16">
        <f t="shared" si="7"/>
        <v>551589.94704390212</v>
      </c>
      <c r="T26" s="16">
        <f t="shared" si="8"/>
        <v>-115951.3622885551</v>
      </c>
      <c r="U26" s="5"/>
      <c r="V26" s="5"/>
      <c r="W26" s="5"/>
      <c r="X26" s="5"/>
      <c r="Y26" s="5"/>
      <c r="Z26" s="12"/>
    </row>
    <row r="27" spans="2:26" x14ac:dyDescent="0.2">
      <c r="M27" s="12"/>
      <c r="N27" s="5">
        <f t="shared" si="3"/>
        <v>11</v>
      </c>
      <c r="O27" s="4">
        <f t="shared" si="4"/>
        <v>2032</v>
      </c>
      <c r="P27" s="25">
        <f t="shared" si="9"/>
        <v>4236827.0834752861</v>
      </c>
      <c r="Q27" s="16">
        <f t="shared" si="5"/>
        <v>2940589.2675716644</v>
      </c>
      <c r="R27" s="16">
        <f t="shared" si="6"/>
        <v>851628.91665929975</v>
      </c>
      <c r="S27" s="16">
        <f t="shared" si="7"/>
        <v>563611.55574534356</v>
      </c>
      <c r="T27" s="16">
        <f t="shared" si="8"/>
        <v>-119002.65650102154</v>
      </c>
      <c r="U27" s="5"/>
      <c r="V27" s="5"/>
      <c r="W27" s="5"/>
      <c r="X27" s="5"/>
      <c r="Y27" s="5"/>
      <c r="Z27" s="45"/>
    </row>
    <row r="28" spans="2:26" x14ac:dyDescent="0.2">
      <c r="M28" s="12"/>
      <c r="N28" s="5">
        <f t="shared" si="3"/>
        <v>12</v>
      </c>
      <c r="O28" s="4">
        <f t="shared" si="4"/>
        <v>2033</v>
      </c>
      <c r="P28" s="25">
        <f t="shared" si="9"/>
        <v>4344726.0184506476</v>
      </c>
      <c r="Q28" s="16">
        <f t="shared" si="5"/>
        <v>3016925.3137150174</v>
      </c>
      <c r="R28" s="16">
        <f t="shared" si="6"/>
        <v>874039.7821574111</v>
      </c>
      <c r="S28" s="16">
        <f t="shared" si="7"/>
        <v>575895.16899662337</v>
      </c>
      <c r="T28" s="16">
        <f t="shared" si="8"/>
        <v>-122134.24641840486</v>
      </c>
      <c r="U28" s="19">
        <f>SUM(Q25:T28)/4</f>
        <v>4185548.6682644878</v>
      </c>
      <c r="V28" s="16">
        <f>SUM(Q25:Q28)/4</f>
        <v>2904340.526738028</v>
      </c>
      <c r="W28" s="16">
        <f>SUM(R25:R28)/4</f>
        <v>840994.42751056794</v>
      </c>
      <c r="X28" s="16">
        <f>SUM(S25:S28)/4</f>
        <v>557730.35655651975</v>
      </c>
      <c r="Y28" s="16">
        <f>SUM(T25:T28)/4</f>
        <v>-117516.64254062822</v>
      </c>
      <c r="Z28" s="295">
        <f>SUM(Q28:T28)-P28</f>
        <v>0</v>
      </c>
    </row>
    <row r="29" spans="2:26" x14ac:dyDescent="0.2">
      <c r="M29" s="12"/>
      <c r="N29" s="5">
        <f t="shared" si="3"/>
        <v>13</v>
      </c>
      <c r="O29" s="4">
        <f t="shared" si="4"/>
        <v>2034</v>
      </c>
      <c r="P29" s="25">
        <f t="shared" si="9"/>
        <v>4455381.648926842</v>
      </c>
      <c r="Q29" s="16">
        <f t="shared" si="5"/>
        <v>3095243.0007509161</v>
      </c>
      <c r="R29" s="16">
        <f t="shared" si="6"/>
        <v>897040.39617456601</v>
      </c>
      <c r="S29" s="16">
        <f t="shared" si="7"/>
        <v>588446.4970471632</v>
      </c>
      <c r="T29" s="16">
        <f t="shared" si="8"/>
        <v>-125348.24504580359</v>
      </c>
      <c r="U29" s="5"/>
      <c r="V29" s="5"/>
      <c r="W29" s="5"/>
      <c r="X29" s="5"/>
      <c r="Y29" s="5"/>
      <c r="Z29" s="12"/>
    </row>
    <row r="30" spans="2:26" x14ac:dyDescent="0.2">
      <c r="M30" s="12"/>
      <c r="N30" s="5">
        <f t="shared" si="3"/>
        <v>14</v>
      </c>
      <c r="O30" s="4">
        <f t="shared" si="4"/>
        <v>2035</v>
      </c>
      <c r="P30" s="25">
        <f t="shared" si="9"/>
        <v>4568864.6026862804</v>
      </c>
      <c r="Q30" s="16">
        <f t="shared" si="5"/>
        <v>3175593.7709641703</v>
      </c>
      <c r="R30" s="16">
        <f t="shared" si="6"/>
        <v>920646.27811655181</v>
      </c>
      <c r="S30" s="16">
        <f t="shared" si="7"/>
        <v>601271.37459822535</v>
      </c>
      <c r="T30" s="16">
        <f t="shared" si="8"/>
        <v>-128646.82099266711</v>
      </c>
      <c r="U30" s="5"/>
      <c r="V30" s="5"/>
      <c r="W30" s="5"/>
      <c r="X30" s="5"/>
      <c r="Y30" s="5"/>
      <c r="Z30" s="12"/>
    </row>
    <row r="31" spans="2:26" x14ac:dyDescent="0.2">
      <c r="M31" s="12"/>
      <c r="N31" s="5">
        <f t="shared" si="3"/>
        <v>15</v>
      </c>
      <c r="O31" s="4">
        <f t="shared" si="4"/>
        <v>2036</v>
      </c>
      <c r="P31" s="25">
        <f t="shared" si="9"/>
        <v>4685247.3214185368</v>
      </c>
      <c r="Q31" s="16">
        <f t="shared" si="5"/>
        <v>3258030.4020524179</v>
      </c>
      <c r="R31" s="16">
        <f t="shared" si="6"/>
        <v>944873.35578688537</v>
      </c>
      <c r="S31" s="16">
        <f t="shared" si="7"/>
        <v>614375.76351527427</v>
      </c>
      <c r="T31" s="16">
        <f t="shared" si="8"/>
        <v>-132032.19993604047</v>
      </c>
      <c r="U31" s="5"/>
      <c r="V31" s="5"/>
      <c r="W31" s="5"/>
      <c r="X31" s="5"/>
      <c r="Y31" s="5"/>
      <c r="Z31" s="45"/>
    </row>
    <row r="32" spans="2:26" x14ac:dyDescent="0.2">
      <c r="M32" s="12"/>
      <c r="N32" s="5">
        <f t="shared" si="3"/>
        <v>16</v>
      </c>
      <c r="O32" s="4">
        <f t="shared" si="4"/>
        <v>2037</v>
      </c>
      <c r="P32" s="25">
        <f t="shared" si="9"/>
        <v>4804604.1074037459</v>
      </c>
      <c r="Q32" s="16">
        <f t="shared" si="5"/>
        <v>3342607.0417926903</v>
      </c>
      <c r="R32" s="16">
        <f t="shared" si="6"/>
        <v>969737.97613391897</v>
      </c>
      <c r="S32" s="16">
        <f t="shared" si="7"/>
        <v>627765.75559945218</v>
      </c>
      <c r="T32" s="16">
        <f t="shared" si="8"/>
        <v>-135506.66612231501</v>
      </c>
      <c r="U32" s="19">
        <f>SUM(Q29:T32)/4</f>
        <v>4628524.420108852</v>
      </c>
      <c r="V32" s="16">
        <f>SUM(Q29:Q32)/4</f>
        <v>3217868.5538900485</v>
      </c>
      <c r="W32" s="16">
        <f>SUM(R29:R32)/4</f>
        <v>933074.50155298051</v>
      </c>
      <c r="X32" s="16">
        <f>SUM(S29:S32)/4</f>
        <v>607964.84769002884</v>
      </c>
      <c r="Y32" s="16">
        <f>SUM(T29:T32)/4</f>
        <v>-130383.48302420654</v>
      </c>
      <c r="Z32" s="295">
        <f>SUM(Q32:T32)-P32</f>
        <v>0</v>
      </c>
    </row>
    <row r="33" spans="13:26" x14ac:dyDescent="0.2">
      <c r="M33" s="12"/>
      <c r="N33" s="5">
        <f t="shared" si="3"/>
        <v>17</v>
      </c>
      <c r="O33" s="4">
        <f t="shared" si="4"/>
        <v>2038</v>
      </c>
      <c r="P33" s="25">
        <f t="shared" si="9"/>
        <v>0</v>
      </c>
      <c r="Q33" s="16">
        <f t="shared" si="5"/>
        <v>0</v>
      </c>
      <c r="R33" s="16">
        <f t="shared" si="6"/>
        <v>0</v>
      </c>
      <c r="S33" s="16">
        <f t="shared" si="7"/>
        <v>0</v>
      </c>
      <c r="T33" s="16">
        <f t="shared" si="8"/>
        <v>0</v>
      </c>
      <c r="U33" s="5"/>
      <c r="V33" s="5"/>
      <c r="W33" s="5"/>
      <c r="X33" s="5"/>
      <c r="Y33" s="5"/>
      <c r="Z33" s="12"/>
    </row>
    <row r="34" spans="13:26" x14ac:dyDescent="0.2">
      <c r="M34" s="12"/>
      <c r="N34" s="5">
        <f t="shared" si="3"/>
        <v>18</v>
      </c>
      <c r="O34" s="4">
        <f t="shared" si="4"/>
        <v>2039</v>
      </c>
      <c r="P34" s="25">
        <f t="shared" si="9"/>
        <v>0</v>
      </c>
      <c r="Q34" s="16">
        <f t="shared" si="5"/>
        <v>0</v>
      </c>
      <c r="R34" s="16">
        <f t="shared" si="6"/>
        <v>0</v>
      </c>
      <c r="S34" s="16">
        <f t="shared" si="7"/>
        <v>0</v>
      </c>
      <c r="T34" s="16">
        <f t="shared" si="8"/>
        <v>0</v>
      </c>
      <c r="U34" s="5"/>
      <c r="V34" s="5"/>
      <c r="W34" s="5"/>
      <c r="X34" s="5"/>
      <c r="Y34" s="5"/>
      <c r="Z34" s="12"/>
    </row>
    <row r="35" spans="13:26" x14ac:dyDescent="0.2">
      <c r="M35" s="12"/>
      <c r="N35" s="5">
        <f t="shared" si="3"/>
        <v>19</v>
      </c>
      <c r="O35" s="4">
        <f t="shared" si="4"/>
        <v>2040</v>
      </c>
      <c r="P35" s="25">
        <f t="shared" si="9"/>
        <v>0</v>
      </c>
      <c r="Q35" s="16">
        <f t="shared" si="5"/>
        <v>0</v>
      </c>
      <c r="R35" s="16">
        <f t="shared" si="6"/>
        <v>0</v>
      </c>
      <c r="S35" s="16">
        <f t="shared" si="7"/>
        <v>0</v>
      </c>
      <c r="T35" s="16">
        <f t="shared" si="8"/>
        <v>0</v>
      </c>
      <c r="U35" s="5"/>
      <c r="V35" s="5"/>
      <c r="W35" s="5"/>
      <c r="X35" s="5"/>
      <c r="Y35" s="5"/>
      <c r="Z35" s="45"/>
    </row>
    <row r="36" spans="13:26" x14ac:dyDescent="0.2">
      <c r="M36" s="12"/>
      <c r="N36" s="5">
        <f t="shared" si="3"/>
        <v>20</v>
      </c>
      <c r="O36" s="4">
        <f t="shared" si="4"/>
        <v>2041</v>
      </c>
      <c r="P36" s="25">
        <f t="shared" si="9"/>
        <v>0</v>
      </c>
      <c r="Q36" s="16">
        <f t="shared" si="5"/>
        <v>0</v>
      </c>
      <c r="R36" s="16">
        <f t="shared" si="6"/>
        <v>0</v>
      </c>
      <c r="S36" s="16">
        <f t="shared" si="7"/>
        <v>0</v>
      </c>
      <c r="T36" s="16">
        <f t="shared" si="8"/>
        <v>0</v>
      </c>
      <c r="U36" s="19">
        <f>SUM(Q33:T36)/4</f>
        <v>0</v>
      </c>
      <c r="V36" s="16">
        <f>SUM(Q33:Q36)/4</f>
        <v>0</v>
      </c>
      <c r="W36" s="16">
        <f>SUM(R33:R36)/4</f>
        <v>0</v>
      </c>
      <c r="X36" s="16">
        <f>SUM(S33:S36)/4</f>
        <v>0</v>
      </c>
      <c r="Y36" s="16">
        <f>SUM(T33:T36)/4</f>
        <v>0</v>
      </c>
      <c r="Z36" s="295">
        <f>SUM(Q36:T36)-P36</f>
        <v>0</v>
      </c>
    </row>
    <row r="37" spans="13:26" x14ac:dyDescent="0.2">
      <c r="M37" s="12"/>
      <c r="N37" s="5"/>
      <c r="O37" s="21" t="s">
        <v>18</v>
      </c>
      <c r="P37" s="21" t="s">
        <v>18</v>
      </c>
      <c r="Q37" s="21" t="s">
        <v>18</v>
      </c>
      <c r="R37" s="21" t="s">
        <v>18</v>
      </c>
      <c r="S37" s="21" t="s">
        <v>18</v>
      </c>
      <c r="T37" s="21" t="s">
        <v>18</v>
      </c>
      <c r="U37" s="19"/>
      <c r="V37" s="19"/>
      <c r="W37" s="19"/>
      <c r="X37" s="19"/>
      <c r="Y37" s="19"/>
      <c r="Z37" s="12"/>
    </row>
    <row r="38" spans="13:26" x14ac:dyDescent="0.2">
      <c r="M38" s="12"/>
      <c r="O38" s="29" t="s">
        <v>111</v>
      </c>
      <c r="P38" s="35">
        <f>SUM(Q38:T38)</f>
        <v>64088865.182063445</v>
      </c>
      <c r="Q38" s="19">
        <f>SUM(Q$17:Q$36)</f>
        <v>44438088.443026684</v>
      </c>
      <c r="R38" s="19">
        <f>SUM(R$17:R$36)</f>
        <v>12861073.454792282</v>
      </c>
      <c r="S38" s="19">
        <f>SUM(S$17:S$36)</f>
        <v>8586849.7604101524</v>
      </c>
      <c r="T38" s="19">
        <f>SUM(T$17:T$36)</f>
        <v>-1797146.4761656749</v>
      </c>
      <c r="U38" s="312"/>
      <c r="V38" s="19"/>
      <c r="W38" s="19"/>
      <c r="X38" s="19"/>
      <c r="Y38" s="19"/>
      <c r="Z38" s="12"/>
    </row>
    <row r="39" spans="13:26" x14ac:dyDescent="0.2">
      <c r="M39" s="12"/>
      <c r="N39" s="12"/>
      <c r="O39" s="12"/>
      <c r="P39" s="295">
        <f>P38-P$10</f>
        <v>0</v>
      </c>
      <c r="Q39" s="295">
        <f t="shared" ref="Q39:T39" si="10">Q38-Q$10</f>
        <v>0</v>
      </c>
      <c r="R39" s="295">
        <f t="shared" si="10"/>
        <v>0</v>
      </c>
      <c r="S39" s="295">
        <f t="shared" si="10"/>
        <v>0</v>
      </c>
      <c r="T39" s="295">
        <f t="shared" si="10"/>
        <v>0</v>
      </c>
      <c r="U39" s="295">
        <f>SUM(Q38:T38)-P$10</f>
        <v>0</v>
      </c>
      <c r="V39" s="12"/>
      <c r="W39" s="12"/>
      <c r="X39" s="12"/>
      <c r="Y39" s="12"/>
      <c r="Z39" s="12"/>
    </row>
    <row r="40" spans="13:26" x14ac:dyDescent="0.2">
      <c r="M40" s="12"/>
      <c r="O40" s="28" t="s">
        <v>112</v>
      </c>
      <c r="P40" s="23">
        <f>$P$13</f>
        <v>2.537167318894018E-2</v>
      </c>
      <c r="Z40" s="12"/>
    </row>
    <row r="41" spans="13:26" x14ac:dyDescent="0.2">
      <c r="M41" s="12"/>
      <c r="O41" s="7" t="s">
        <v>113</v>
      </c>
      <c r="P41" s="23">
        <f>((1+P40)^(1/12))-1</f>
        <v>2.0901108138760005E-3</v>
      </c>
      <c r="Z41" s="12"/>
    </row>
    <row r="42" spans="13:26" x14ac:dyDescent="0.2">
      <c r="M42" s="12"/>
      <c r="O42" s="7" t="s">
        <v>20</v>
      </c>
      <c r="P42" s="35">
        <f>P10</f>
        <v>64088865.182063431</v>
      </c>
      <c r="Z42" s="12"/>
    </row>
    <row r="43" spans="13:26" x14ac:dyDescent="0.2">
      <c r="M43" s="12"/>
      <c r="O43" s="7" t="s">
        <v>21</v>
      </c>
      <c r="P43" s="19">
        <f>P42/(1+P41)^P44</f>
        <v>42922156.497273915</v>
      </c>
      <c r="Z43" s="12"/>
    </row>
    <row r="44" spans="13:26" x14ac:dyDescent="0.2">
      <c r="M44" s="12"/>
      <c r="O44" s="7" t="s">
        <v>114</v>
      </c>
      <c r="P44" s="16">
        <f>$P$12*12</f>
        <v>192</v>
      </c>
      <c r="Q44" s="36"/>
      <c r="Z44" s="12"/>
    </row>
    <row r="45" spans="13:26" x14ac:dyDescent="0.2">
      <c r="M45" s="12"/>
      <c r="O45" s="7" t="s">
        <v>115</v>
      </c>
      <c r="P45" s="19">
        <f>PMT(P41,P44,-P43)</f>
        <v>271631.47682816535</v>
      </c>
      <c r="Z45" s="12"/>
    </row>
    <row r="46" spans="13:26" x14ac:dyDescent="0.2">
      <c r="M46" s="12"/>
      <c r="N46" s="21"/>
      <c r="O46" s="21" t="s">
        <v>18</v>
      </c>
      <c r="P46" s="21" t="s">
        <v>18</v>
      </c>
      <c r="Q46" s="21" t="s">
        <v>18</v>
      </c>
      <c r="R46" s="21" t="s">
        <v>18</v>
      </c>
      <c r="Z46" s="12"/>
    </row>
    <row r="47" spans="13:26" x14ac:dyDescent="0.2">
      <c r="M47" s="12"/>
      <c r="N47" s="5">
        <v>1</v>
      </c>
      <c r="O47" s="16">
        <v>0</v>
      </c>
      <c r="P47" s="16">
        <f>P45</f>
        <v>271631.47682816535</v>
      </c>
      <c r="Q47" s="16">
        <f>O47*$P$41</f>
        <v>0</v>
      </c>
      <c r="R47" s="16">
        <f>O47+P47+Q47</f>
        <v>271631.47682816535</v>
      </c>
      <c r="Z47" s="12"/>
    </row>
    <row r="48" spans="13:26" x14ac:dyDescent="0.2">
      <c r="M48" s="12"/>
      <c r="N48" s="5">
        <f>N47+1</f>
        <v>2</v>
      </c>
      <c r="O48" s="16">
        <f t="shared" ref="O48" si="11">R47</f>
        <v>271631.47682816535</v>
      </c>
      <c r="P48" s="16">
        <f>P47</f>
        <v>271631.47682816535</v>
      </c>
      <c r="Q48" s="16">
        <f t="shared" ref="Q48" si="12">O48*$P$41</f>
        <v>567.73988710765661</v>
      </c>
      <c r="R48" s="16">
        <f t="shared" ref="R48" si="13">O48+P48+Q48</f>
        <v>543830.69354343833</v>
      </c>
      <c r="Z48" s="12"/>
    </row>
    <row r="49" spans="13:26" x14ac:dyDescent="0.2">
      <c r="M49" s="12"/>
      <c r="N49" s="5">
        <f t="shared" ref="N49:N112" si="14">N48+1</f>
        <v>3</v>
      </c>
      <c r="O49" s="16">
        <f t="shared" ref="O49:O112" si="15">R48</f>
        <v>543830.69354343833</v>
      </c>
      <c r="P49" s="16">
        <f t="shared" ref="P49:P112" si="16">P48</f>
        <v>271631.47682816535</v>
      </c>
      <c r="Q49" s="16">
        <f t="shared" ref="Q49:Q112" si="17">O49*$P$41</f>
        <v>1136.6664134928258</v>
      </c>
      <c r="R49" s="16">
        <f t="shared" ref="R49:R112" si="18">O49+P49+Q49</f>
        <v>816598.83678509656</v>
      </c>
      <c r="S49" s="16"/>
      <c r="T49" s="16"/>
      <c r="U49" s="17"/>
      <c r="Z49" s="12"/>
    </row>
    <row r="50" spans="13:26" x14ac:dyDescent="0.2">
      <c r="M50" s="12"/>
      <c r="N50" s="5">
        <f t="shared" si="14"/>
        <v>4</v>
      </c>
      <c r="O50" s="16">
        <f t="shared" si="15"/>
        <v>816598.83678509656</v>
      </c>
      <c r="P50" s="16">
        <f t="shared" si="16"/>
        <v>271631.47682816535</v>
      </c>
      <c r="Q50" s="16">
        <f t="shared" si="17"/>
        <v>1706.7820593630934</v>
      </c>
      <c r="R50" s="16">
        <f t="shared" si="18"/>
        <v>1089937.0956726251</v>
      </c>
      <c r="Z50" s="12"/>
    </row>
    <row r="51" spans="13:26" x14ac:dyDescent="0.2">
      <c r="M51" s="12"/>
      <c r="N51" s="5">
        <f t="shared" si="14"/>
        <v>5</v>
      </c>
      <c r="O51" s="16">
        <f t="shared" si="15"/>
        <v>1089937.0956726251</v>
      </c>
      <c r="P51" s="16">
        <f t="shared" si="16"/>
        <v>271631.47682816535</v>
      </c>
      <c r="Q51" s="16">
        <f t="shared" si="17"/>
        <v>2278.0893101099546</v>
      </c>
      <c r="R51" s="16">
        <f t="shared" si="18"/>
        <v>1363846.6618109003</v>
      </c>
      <c r="Z51" s="12"/>
    </row>
    <row r="52" spans="13:26" x14ac:dyDescent="0.2">
      <c r="M52" s="12"/>
      <c r="N52" s="5">
        <f t="shared" si="14"/>
        <v>6</v>
      </c>
      <c r="O52" s="16">
        <f t="shared" si="15"/>
        <v>1363846.6618109003</v>
      </c>
      <c r="P52" s="16">
        <f t="shared" si="16"/>
        <v>271631.47682816535</v>
      </c>
      <c r="Q52" s="16">
        <f t="shared" si="17"/>
        <v>2850.5906563196472</v>
      </c>
      <c r="R52" s="16">
        <f t="shared" si="18"/>
        <v>1638328.7292953853</v>
      </c>
      <c r="Z52" s="12"/>
    </row>
    <row r="53" spans="13:26" x14ac:dyDescent="0.2">
      <c r="M53" s="12"/>
      <c r="N53" s="5">
        <f t="shared" si="14"/>
        <v>7</v>
      </c>
      <c r="O53" s="16">
        <f t="shared" si="15"/>
        <v>1638328.7292953853</v>
      </c>
      <c r="P53" s="16">
        <f t="shared" si="16"/>
        <v>271631.47682816535</v>
      </c>
      <c r="Q53" s="16">
        <f t="shared" si="17"/>
        <v>3424.2885937840115</v>
      </c>
      <c r="R53" s="16">
        <f t="shared" si="18"/>
        <v>1913384.4947173346</v>
      </c>
      <c r="Z53" s="12"/>
    </row>
    <row r="54" spans="13:26" x14ac:dyDescent="0.2">
      <c r="M54" s="12"/>
      <c r="N54" s="5">
        <f t="shared" si="14"/>
        <v>8</v>
      </c>
      <c r="O54" s="16">
        <f t="shared" si="15"/>
        <v>1913384.4947173346</v>
      </c>
      <c r="P54" s="16">
        <f t="shared" si="16"/>
        <v>271631.47682816535</v>
      </c>
      <c r="Q54" s="16">
        <f t="shared" si="17"/>
        <v>3999.1856235113682</v>
      </c>
      <c r="R54" s="16">
        <f t="shared" si="18"/>
        <v>2189015.157169011</v>
      </c>
      <c r="Z54" s="12"/>
    </row>
    <row r="55" spans="13:26" x14ac:dyDescent="0.2">
      <c r="M55" s="12"/>
      <c r="N55" s="5">
        <f t="shared" si="14"/>
        <v>9</v>
      </c>
      <c r="O55" s="16">
        <f t="shared" si="15"/>
        <v>2189015.157169011</v>
      </c>
      <c r="P55" s="16">
        <f t="shared" si="16"/>
        <v>271631.47682816535</v>
      </c>
      <c r="Q55" s="16">
        <f t="shared" si="17"/>
        <v>4575.2842517374229</v>
      </c>
      <c r="R55" s="16">
        <f t="shared" si="18"/>
        <v>2465221.9182489137</v>
      </c>
      <c r="Z55" s="12"/>
    </row>
    <row r="56" spans="13:26" x14ac:dyDescent="0.2">
      <c r="M56" s="12"/>
      <c r="N56" s="5">
        <f t="shared" si="14"/>
        <v>10</v>
      </c>
      <c r="O56" s="16">
        <f t="shared" si="15"/>
        <v>2465221.9182489137</v>
      </c>
      <c r="P56" s="16">
        <f t="shared" si="16"/>
        <v>271631.47682816535</v>
      </c>
      <c r="Q56" s="16">
        <f t="shared" si="17"/>
        <v>5152.5869899361924</v>
      </c>
      <c r="R56" s="16">
        <f t="shared" si="18"/>
        <v>2742005.9820670155</v>
      </c>
      <c r="Z56" s="12"/>
    </row>
    <row r="57" spans="13:26" x14ac:dyDescent="0.2">
      <c r="M57" s="12"/>
      <c r="N57" s="5">
        <f t="shared" si="14"/>
        <v>11</v>
      </c>
      <c r="O57" s="16">
        <f t="shared" si="15"/>
        <v>2742005.9820670155</v>
      </c>
      <c r="P57" s="16">
        <f t="shared" si="16"/>
        <v>271631.47682816535</v>
      </c>
      <c r="Q57" s="16">
        <f t="shared" si="17"/>
        <v>5731.0963548309519</v>
      </c>
      <c r="R57" s="16">
        <f t="shared" si="18"/>
        <v>3019368.5552500119</v>
      </c>
      <c r="Z57" s="12"/>
    </row>
    <row r="58" spans="13:26" x14ac:dyDescent="0.2">
      <c r="M58" s="12"/>
      <c r="N58" s="5">
        <f t="shared" si="14"/>
        <v>12</v>
      </c>
      <c r="O58" s="16">
        <f t="shared" si="15"/>
        <v>3019368.5552500119</v>
      </c>
      <c r="P58" s="16">
        <f t="shared" si="16"/>
        <v>271631.47682816535</v>
      </c>
      <c r="Q58" s="16">
        <f t="shared" si="17"/>
        <v>6310.8148684052057</v>
      </c>
      <c r="R58" s="16">
        <f t="shared" si="18"/>
        <v>3297310.8469465822</v>
      </c>
      <c r="Z58" s="12"/>
    </row>
    <row r="59" spans="13:26" x14ac:dyDescent="0.2">
      <c r="M59" s="12"/>
      <c r="N59" s="5">
        <f t="shared" si="14"/>
        <v>13</v>
      </c>
      <c r="O59" s="16">
        <f t="shared" si="15"/>
        <v>3297310.8469465822</v>
      </c>
      <c r="P59" s="16">
        <f t="shared" si="16"/>
        <v>271631.47682816535</v>
      </c>
      <c r="Q59" s="16">
        <f t="shared" si="17"/>
        <v>6891.7450579136857</v>
      </c>
      <c r="R59" s="16">
        <f t="shared" si="18"/>
        <v>3575834.068832661</v>
      </c>
      <c r="Z59" s="12"/>
    </row>
    <row r="60" spans="13:26" x14ac:dyDescent="0.2">
      <c r="M60" s="12"/>
      <c r="N60" s="5">
        <f t="shared" si="14"/>
        <v>14</v>
      </c>
      <c r="O60" s="16">
        <f t="shared" si="15"/>
        <v>3575834.068832661</v>
      </c>
      <c r="P60" s="16">
        <f t="shared" si="16"/>
        <v>271631.47682816535</v>
      </c>
      <c r="Q60" s="16">
        <f t="shared" si="17"/>
        <v>7473.8894558933634</v>
      </c>
      <c r="R60" s="16">
        <f t="shared" si="18"/>
        <v>3854939.4351167199</v>
      </c>
      <c r="Z60" s="12"/>
    </row>
    <row r="61" spans="13:26" x14ac:dyDescent="0.2">
      <c r="M61" s="12"/>
      <c r="N61" s="5">
        <f t="shared" si="14"/>
        <v>15</v>
      </c>
      <c r="O61" s="16">
        <f t="shared" si="15"/>
        <v>3854939.4351167199</v>
      </c>
      <c r="P61" s="16">
        <f t="shared" si="16"/>
        <v>271631.47682816535</v>
      </c>
      <c r="Q61" s="16">
        <f t="shared" si="17"/>
        <v>8057.2506001744969</v>
      </c>
      <c r="R61" s="16">
        <f t="shared" si="18"/>
        <v>4134628.1625450598</v>
      </c>
      <c r="Z61" s="12"/>
    </row>
    <row r="62" spans="13:26" x14ac:dyDescent="0.2">
      <c r="M62" s="12"/>
      <c r="N62" s="5">
        <f t="shared" si="14"/>
        <v>16</v>
      </c>
      <c r="O62" s="16">
        <f t="shared" si="15"/>
        <v>4134628.1625450598</v>
      </c>
      <c r="P62" s="16">
        <f t="shared" si="16"/>
        <v>271631.47682816535</v>
      </c>
      <c r="Q62" s="16">
        <f t="shared" si="17"/>
        <v>8641.8310338916872</v>
      </c>
      <c r="R62" s="16">
        <f t="shared" si="18"/>
        <v>4414901.4704071172</v>
      </c>
      <c r="Z62" s="12"/>
    </row>
    <row r="63" spans="13:26" x14ac:dyDescent="0.2">
      <c r="M63" s="12"/>
      <c r="N63" s="5">
        <f t="shared" si="14"/>
        <v>17</v>
      </c>
      <c r="O63" s="16">
        <f t="shared" si="15"/>
        <v>4414901.4704071172</v>
      </c>
      <c r="P63" s="16">
        <f t="shared" si="16"/>
        <v>271631.47682816535</v>
      </c>
      <c r="Q63" s="16">
        <f t="shared" si="17"/>
        <v>9227.6333054949719</v>
      </c>
      <c r="R63" s="16">
        <f t="shared" si="18"/>
        <v>4695760.5805407772</v>
      </c>
      <c r="Z63" s="12"/>
    </row>
    <row r="64" spans="13:26" x14ac:dyDescent="0.2">
      <c r="M64" s="12"/>
      <c r="N64" s="5">
        <f t="shared" si="14"/>
        <v>18</v>
      </c>
      <c r="O64" s="16">
        <f t="shared" si="15"/>
        <v>4695760.5805407772</v>
      </c>
      <c r="P64" s="16">
        <f t="shared" si="16"/>
        <v>271631.47682816535</v>
      </c>
      <c r="Q64" s="16">
        <f t="shared" si="17"/>
        <v>9814.659968760925</v>
      </c>
      <c r="R64" s="16">
        <f t="shared" si="18"/>
        <v>4977206.7173377033</v>
      </c>
      <c r="Z64" s="12"/>
    </row>
    <row r="65" spans="13:26" x14ac:dyDescent="0.2">
      <c r="M65" s="12"/>
      <c r="N65" s="5">
        <f t="shared" si="14"/>
        <v>19</v>
      </c>
      <c r="O65" s="16">
        <f t="shared" si="15"/>
        <v>4977206.7173377033</v>
      </c>
      <c r="P65" s="16">
        <f t="shared" si="16"/>
        <v>271631.47682816535</v>
      </c>
      <c r="Q65" s="16">
        <f t="shared" si="17"/>
        <v>10402.913582803803</v>
      </c>
      <c r="R65" s="16">
        <f t="shared" si="18"/>
        <v>5259241.1077486724</v>
      </c>
      <c r="Z65" s="12"/>
    </row>
    <row r="66" spans="13:26" x14ac:dyDescent="0.2">
      <c r="M66" s="12"/>
      <c r="N66" s="5">
        <f t="shared" si="14"/>
        <v>20</v>
      </c>
      <c r="O66" s="16">
        <f t="shared" si="15"/>
        <v>5259241.1077486724</v>
      </c>
      <c r="P66" s="16">
        <f t="shared" si="16"/>
        <v>271631.47682816535</v>
      </c>
      <c r="Q66" s="16">
        <f t="shared" si="17"/>
        <v>10992.396712086696</v>
      </c>
      <c r="R66" s="16">
        <f t="shared" si="18"/>
        <v>5541864.9812889248</v>
      </c>
      <c r="Z66" s="12"/>
    </row>
    <row r="67" spans="13:26" x14ac:dyDescent="0.2">
      <c r="M67" s="12"/>
      <c r="N67" s="5">
        <f t="shared" si="14"/>
        <v>21</v>
      </c>
      <c r="O67" s="16">
        <f t="shared" si="15"/>
        <v>5541864.9812889248</v>
      </c>
      <c r="P67" s="16">
        <f t="shared" si="16"/>
        <v>271631.47682816535</v>
      </c>
      <c r="Q67" s="16">
        <f t="shared" si="17"/>
        <v>11583.111926432701</v>
      </c>
      <c r="R67" s="16">
        <f t="shared" si="18"/>
        <v>5825079.5700435229</v>
      </c>
      <c r="Z67" s="12"/>
    </row>
    <row r="68" spans="13:26" x14ac:dyDescent="0.2">
      <c r="M68" s="12"/>
      <c r="N68" s="5">
        <f t="shared" si="14"/>
        <v>22</v>
      </c>
      <c r="O68" s="16">
        <f t="shared" si="15"/>
        <v>5825079.5700435229</v>
      </c>
      <c r="P68" s="16">
        <f t="shared" si="16"/>
        <v>271631.47682816535</v>
      </c>
      <c r="Q68" s="16">
        <f t="shared" si="17"/>
        <v>12175.06180103613</v>
      </c>
      <c r="R68" s="16">
        <f t="shared" si="18"/>
        <v>6108886.1086727241</v>
      </c>
      <c r="Z68" s="12"/>
    </row>
    <row r="69" spans="13:26" x14ac:dyDescent="0.2">
      <c r="M69" s="12"/>
      <c r="N69" s="5">
        <f t="shared" si="14"/>
        <v>23</v>
      </c>
      <c r="O69" s="16">
        <f t="shared" si="15"/>
        <v>6108886.1086727241</v>
      </c>
      <c r="P69" s="16">
        <f t="shared" si="16"/>
        <v>271631.47682816535</v>
      </c>
      <c r="Q69" s="16">
        <f t="shared" si="17"/>
        <v>12768.248916473742</v>
      </c>
      <c r="R69" s="16">
        <f t="shared" si="18"/>
        <v>6393285.8344173636</v>
      </c>
      <c r="Z69" s="12"/>
    </row>
    <row r="70" spans="13:26" x14ac:dyDescent="0.2">
      <c r="M70" s="12"/>
      <c r="N70" s="5">
        <f t="shared" si="14"/>
        <v>24</v>
      </c>
      <c r="O70" s="16">
        <f t="shared" si="15"/>
        <v>6393285.8344173636</v>
      </c>
      <c r="P70" s="16">
        <f t="shared" si="16"/>
        <v>271631.47682816535</v>
      </c>
      <c r="Q70" s="16">
        <f t="shared" si="17"/>
        <v>13362.67585871598</v>
      </c>
      <c r="R70" s="16">
        <f t="shared" si="18"/>
        <v>6678279.9871042445</v>
      </c>
      <c r="Z70" s="12"/>
    </row>
    <row r="71" spans="13:26" x14ac:dyDescent="0.2">
      <c r="M71" s="12"/>
      <c r="N71" s="5">
        <f t="shared" si="14"/>
        <v>25</v>
      </c>
      <c r="O71" s="16">
        <f t="shared" si="15"/>
        <v>6678279.9871042445</v>
      </c>
      <c r="P71" s="16">
        <f t="shared" si="16"/>
        <v>271631.47682816535</v>
      </c>
      <c r="Q71" s="16">
        <f t="shared" si="17"/>
        <v>13958.345219138258</v>
      </c>
      <c r="R71" s="16">
        <f t="shared" si="18"/>
        <v>6963869.809151548</v>
      </c>
      <c r="Z71" s="12"/>
    </row>
    <row r="72" spans="13:26" x14ac:dyDescent="0.2">
      <c r="M72" s="12"/>
      <c r="N72" s="5">
        <f t="shared" si="14"/>
        <v>26</v>
      </c>
      <c r="O72" s="16">
        <f t="shared" si="15"/>
        <v>6963869.809151548</v>
      </c>
      <c r="P72" s="16">
        <f t="shared" si="16"/>
        <v>271631.47682816535</v>
      </c>
      <c r="Q72" s="16">
        <f t="shared" si="17"/>
        <v>14555.25959453225</v>
      </c>
      <c r="R72" s="16">
        <f t="shared" si="18"/>
        <v>7250056.545574246</v>
      </c>
      <c r="Z72" s="12"/>
    </row>
    <row r="73" spans="13:26" x14ac:dyDescent="0.2">
      <c r="M73" s="12"/>
      <c r="N73" s="5">
        <f t="shared" si="14"/>
        <v>27</v>
      </c>
      <c r="O73" s="16">
        <f t="shared" si="15"/>
        <v>7250056.545574246</v>
      </c>
      <c r="P73" s="16">
        <f t="shared" si="16"/>
        <v>271631.47682816535</v>
      </c>
      <c r="Q73" s="16">
        <f t="shared" si="17"/>
        <v>15153.421587117213</v>
      </c>
      <c r="R73" s="16">
        <f t="shared" si="18"/>
        <v>7536841.4439895283</v>
      </c>
      <c r="Z73" s="12"/>
    </row>
    <row r="74" spans="13:26" x14ac:dyDescent="0.2">
      <c r="M74" s="12"/>
      <c r="N74" s="5">
        <f t="shared" si="14"/>
        <v>28</v>
      </c>
      <c r="O74" s="16">
        <f t="shared" si="15"/>
        <v>7536841.4439895283</v>
      </c>
      <c r="P74" s="16">
        <f t="shared" si="16"/>
        <v>271631.47682816535</v>
      </c>
      <c r="Q74" s="16">
        <f t="shared" si="17"/>
        <v>15752.833804551325</v>
      </c>
      <c r="R74" s="16">
        <f t="shared" si="18"/>
        <v>7824225.7546222452</v>
      </c>
      <c r="Z74" s="12"/>
    </row>
    <row r="75" spans="13:26" x14ac:dyDescent="0.2">
      <c r="M75" s="12"/>
      <c r="N75" s="5">
        <f t="shared" si="14"/>
        <v>29</v>
      </c>
      <c r="O75" s="16">
        <f t="shared" si="15"/>
        <v>7824225.7546222452</v>
      </c>
      <c r="P75" s="16">
        <f t="shared" si="16"/>
        <v>271631.47682816535</v>
      </c>
      <c r="Q75" s="16">
        <f t="shared" si="17"/>
        <v>16353.498859943065</v>
      </c>
      <c r="R75" s="16">
        <f t="shared" si="18"/>
        <v>8112210.7303103535</v>
      </c>
      <c r="Z75" s="12"/>
    </row>
    <row r="76" spans="13:26" x14ac:dyDescent="0.2">
      <c r="M76" s="12"/>
      <c r="N76" s="5">
        <f t="shared" si="14"/>
        <v>30</v>
      </c>
      <c r="O76" s="16">
        <f t="shared" si="15"/>
        <v>8112210.7303103535</v>
      </c>
      <c r="P76" s="16">
        <f t="shared" si="16"/>
        <v>271631.47682816535</v>
      </c>
      <c r="Q76" s="16">
        <f t="shared" si="17"/>
        <v>16955.419371862597</v>
      </c>
      <c r="R76" s="16">
        <f t="shared" si="18"/>
        <v>8400797.6265103817</v>
      </c>
      <c r="Z76" s="12"/>
    </row>
    <row r="77" spans="13:26" x14ac:dyDescent="0.2">
      <c r="M77" s="12"/>
      <c r="N77" s="5">
        <f t="shared" si="14"/>
        <v>31</v>
      </c>
      <c r="O77" s="16">
        <f t="shared" si="15"/>
        <v>8400797.6265103817</v>
      </c>
      <c r="P77" s="16">
        <f t="shared" si="16"/>
        <v>271631.47682816535</v>
      </c>
      <c r="Q77" s="16">
        <f t="shared" si="17"/>
        <v>17558.597964353186</v>
      </c>
      <c r="R77" s="16">
        <f t="shared" si="18"/>
        <v>8689987.7013029009</v>
      </c>
      <c r="Z77" s="12"/>
    </row>
    <row r="78" spans="13:26" x14ac:dyDescent="0.2">
      <c r="M78" s="12"/>
      <c r="N78" s="5">
        <f t="shared" si="14"/>
        <v>32</v>
      </c>
      <c r="O78" s="16">
        <f t="shared" si="15"/>
        <v>8689987.7013029009</v>
      </c>
      <c r="P78" s="16">
        <f t="shared" si="16"/>
        <v>271631.47682816535</v>
      </c>
      <c r="Q78" s="16">
        <f t="shared" si="17"/>
        <v>18163.03726694264</v>
      </c>
      <c r="R78" s="16">
        <f t="shared" si="18"/>
        <v>8979782.215398008</v>
      </c>
      <c r="Z78" s="12"/>
    </row>
    <row r="79" spans="13:26" x14ac:dyDescent="0.2">
      <c r="M79" s="12"/>
      <c r="N79" s="5">
        <f t="shared" si="14"/>
        <v>33</v>
      </c>
      <c r="O79" s="16">
        <f t="shared" si="15"/>
        <v>8979782.215398008</v>
      </c>
      <c r="P79" s="16">
        <f t="shared" si="16"/>
        <v>271631.47682816535</v>
      </c>
      <c r="Q79" s="16">
        <f t="shared" si="17"/>
        <v>18768.739914654765</v>
      </c>
      <c r="R79" s="16">
        <f t="shared" si="18"/>
        <v>9270182.432140829</v>
      </c>
      <c r="Z79" s="12"/>
    </row>
    <row r="80" spans="13:26" x14ac:dyDescent="0.2">
      <c r="M80" s="12"/>
      <c r="N80" s="5">
        <f t="shared" si="14"/>
        <v>34</v>
      </c>
      <c r="O80" s="16">
        <f t="shared" si="15"/>
        <v>9270182.432140829</v>
      </c>
      <c r="P80" s="16">
        <f t="shared" si="16"/>
        <v>271631.47682816535</v>
      </c>
      <c r="Q80" s="16">
        <f t="shared" si="17"/>
        <v>19375.70854802087</v>
      </c>
      <c r="R80" s="16">
        <f t="shared" si="18"/>
        <v>9561189.617517015</v>
      </c>
      <c r="Z80" s="12"/>
    </row>
    <row r="81" spans="13:26" x14ac:dyDescent="0.2">
      <c r="M81" s="12"/>
      <c r="N81" s="5">
        <f t="shared" si="14"/>
        <v>35</v>
      </c>
      <c r="O81" s="16">
        <f t="shared" si="15"/>
        <v>9561189.617517015</v>
      </c>
      <c r="P81" s="16">
        <f t="shared" si="16"/>
        <v>271631.47682816535</v>
      </c>
      <c r="Q81" s="16">
        <f t="shared" si="17"/>
        <v>19983.945813091254</v>
      </c>
      <c r="R81" s="16">
        <f t="shared" si="18"/>
        <v>9852805.0401582718</v>
      </c>
      <c r="Z81" s="12"/>
    </row>
    <row r="82" spans="13:26" x14ac:dyDescent="0.2">
      <c r="M82" s="12"/>
      <c r="N82" s="5">
        <f t="shared" si="14"/>
        <v>36</v>
      </c>
      <c r="O82" s="16">
        <f t="shared" si="15"/>
        <v>9852805.0401582718</v>
      </c>
      <c r="P82" s="16">
        <f t="shared" si="16"/>
        <v>271631.47682816535</v>
      </c>
      <c r="Q82" s="16">
        <f t="shared" si="17"/>
        <v>20593.454361446766</v>
      </c>
      <c r="R82" s="16">
        <f t="shared" si="18"/>
        <v>10145029.971347883</v>
      </c>
      <c r="Z82" s="12"/>
    </row>
    <row r="83" spans="13:26" x14ac:dyDescent="0.2">
      <c r="M83" s="12"/>
      <c r="N83" s="5">
        <f t="shared" si="14"/>
        <v>37</v>
      </c>
      <c r="O83" s="16">
        <f t="shared" si="15"/>
        <v>10145029.971347883</v>
      </c>
      <c r="P83" s="16">
        <f t="shared" si="16"/>
        <v>271631.47682816535</v>
      </c>
      <c r="Q83" s="16">
        <f t="shared" si="17"/>
        <v>21204.236850210342</v>
      </c>
      <c r="R83" s="16">
        <f t="shared" si="18"/>
        <v>10437865.685026258</v>
      </c>
      <c r="Z83" s="12"/>
    </row>
    <row r="84" spans="13:26" x14ac:dyDescent="0.2">
      <c r="M84" s="12"/>
      <c r="N84" s="5">
        <f t="shared" si="14"/>
        <v>38</v>
      </c>
      <c r="O84" s="16">
        <f t="shared" si="15"/>
        <v>10437865.685026258</v>
      </c>
      <c r="P84" s="16">
        <f t="shared" si="16"/>
        <v>271631.47682816535</v>
      </c>
      <c r="Q84" s="16">
        <f t="shared" si="17"/>
        <v>21816.295942058608</v>
      </c>
      <c r="R84" s="16">
        <f t="shared" si="18"/>
        <v>10731313.457796482</v>
      </c>
      <c r="Z84" s="12"/>
    </row>
    <row r="85" spans="13:26" x14ac:dyDescent="0.2">
      <c r="M85" s="12"/>
      <c r="N85" s="5">
        <f t="shared" si="14"/>
        <v>39</v>
      </c>
      <c r="O85" s="16">
        <f t="shared" si="15"/>
        <v>10731313.457796482</v>
      </c>
      <c r="P85" s="16">
        <f t="shared" si="16"/>
        <v>271631.47682816535</v>
      </c>
      <c r="Q85" s="16">
        <f t="shared" si="17"/>
        <v>22429.634305233481</v>
      </c>
      <c r="R85" s="16">
        <f t="shared" si="18"/>
        <v>11025374.568929881</v>
      </c>
      <c r="Z85" s="12"/>
    </row>
    <row r="86" spans="13:26" x14ac:dyDescent="0.2">
      <c r="M86" s="12"/>
      <c r="N86" s="5">
        <f t="shared" si="14"/>
        <v>40</v>
      </c>
      <c r="O86" s="16">
        <f t="shared" si="15"/>
        <v>11025374.568929881</v>
      </c>
      <c r="P86" s="16">
        <f t="shared" si="16"/>
        <v>271631.47682816535</v>
      </c>
      <c r="Q86" s="16">
        <f t="shared" si="17"/>
        <v>23044.254613553792</v>
      </c>
      <c r="R86" s="16">
        <f t="shared" si="18"/>
        <v>11320050.3003716</v>
      </c>
      <c r="Z86" s="12"/>
    </row>
    <row r="87" spans="13:26" x14ac:dyDescent="0.2">
      <c r="M87" s="12"/>
      <c r="N87" s="5">
        <f t="shared" si="14"/>
        <v>41</v>
      </c>
      <c r="O87" s="16">
        <f t="shared" si="15"/>
        <v>11320050.3003716</v>
      </c>
      <c r="P87" s="16">
        <f t="shared" si="16"/>
        <v>271631.47682816535</v>
      </c>
      <c r="Q87" s="16">
        <f t="shared" si="17"/>
        <v>23660.159546426949</v>
      </c>
      <c r="R87" s="16">
        <f t="shared" si="18"/>
        <v>11615341.936746193</v>
      </c>
      <c r="Z87" s="12"/>
    </row>
    <row r="88" spans="13:26" x14ac:dyDescent="0.2">
      <c r="M88" s="12"/>
      <c r="N88" s="5">
        <f t="shared" si="14"/>
        <v>42</v>
      </c>
      <c r="O88" s="16">
        <f t="shared" si="15"/>
        <v>11615341.936746193</v>
      </c>
      <c r="P88" s="16">
        <f t="shared" si="16"/>
        <v>271631.47682816535</v>
      </c>
      <c r="Q88" s="16">
        <f t="shared" si="17"/>
        <v>24277.351788860626</v>
      </c>
      <c r="R88" s="16">
        <f t="shared" si="18"/>
        <v>11911250.765363218</v>
      </c>
      <c r="Z88" s="12"/>
    </row>
    <row r="89" spans="13:26" x14ac:dyDescent="0.2">
      <c r="M89" s="12"/>
      <c r="N89" s="5">
        <f t="shared" si="14"/>
        <v>43</v>
      </c>
      <c r="O89" s="16">
        <f t="shared" si="15"/>
        <v>11911250.765363218</v>
      </c>
      <c r="P89" s="16">
        <f t="shared" si="16"/>
        <v>271631.47682816535</v>
      </c>
      <c r="Q89" s="16">
        <f t="shared" si="17"/>
        <v>24895.834031474449</v>
      </c>
      <c r="R89" s="16">
        <f t="shared" si="18"/>
        <v>12207778.076222857</v>
      </c>
      <c r="Z89" s="12"/>
    </row>
    <row r="90" spans="13:26" x14ac:dyDescent="0.2">
      <c r="M90" s="12"/>
      <c r="N90" s="5">
        <f t="shared" si="14"/>
        <v>44</v>
      </c>
      <c r="O90" s="16">
        <f t="shared" si="15"/>
        <v>12207778.076222857</v>
      </c>
      <c r="P90" s="16">
        <f t="shared" si="16"/>
        <v>271631.47682816535</v>
      </c>
      <c r="Q90" s="16">
        <f t="shared" si="17"/>
        <v>25515.608970511752</v>
      </c>
      <c r="R90" s="16">
        <f t="shared" si="18"/>
        <v>12504925.162021535</v>
      </c>
      <c r="Z90" s="12"/>
    </row>
    <row r="91" spans="13:26" x14ac:dyDescent="0.2">
      <c r="M91" s="12"/>
      <c r="N91" s="5">
        <f t="shared" si="14"/>
        <v>45</v>
      </c>
      <c r="O91" s="16">
        <f t="shared" si="15"/>
        <v>12504925.162021535</v>
      </c>
      <c r="P91" s="16">
        <f t="shared" si="16"/>
        <v>271631.47682816535</v>
      </c>
      <c r="Q91" s="16">
        <f t="shared" si="17"/>
        <v>26136.679307851307</v>
      </c>
      <c r="R91" s="16">
        <f t="shared" si="18"/>
        <v>12802693.318157552</v>
      </c>
      <c r="Z91" s="12"/>
    </row>
    <row r="92" spans="13:26" x14ac:dyDescent="0.2">
      <c r="M92" s="12"/>
      <c r="N92" s="5">
        <f t="shared" si="14"/>
        <v>46</v>
      </c>
      <c r="O92" s="16">
        <f t="shared" si="15"/>
        <v>12802693.318157552</v>
      </c>
      <c r="P92" s="16">
        <f t="shared" si="16"/>
        <v>271631.47682816535</v>
      </c>
      <c r="Q92" s="16">
        <f t="shared" si="17"/>
        <v>26759.047751019116</v>
      </c>
      <c r="R92" s="16">
        <f t="shared" si="18"/>
        <v>13101083.842736736</v>
      </c>
      <c r="Z92" s="12"/>
    </row>
    <row r="93" spans="13:26" x14ac:dyDescent="0.2">
      <c r="M93" s="12"/>
      <c r="N93" s="5">
        <f t="shared" si="14"/>
        <v>47</v>
      </c>
      <c r="O93" s="16">
        <f t="shared" si="15"/>
        <v>13101083.842736736</v>
      </c>
      <c r="P93" s="16">
        <f t="shared" si="16"/>
        <v>271631.47682816535</v>
      </c>
      <c r="Q93" s="16">
        <f t="shared" si="17"/>
        <v>27382.717013200199</v>
      </c>
      <c r="R93" s="16">
        <f t="shared" si="18"/>
        <v>13400098.036578102</v>
      </c>
      <c r="Z93" s="12"/>
    </row>
    <row r="94" spans="13:26" x14ac:dyDescent="0.2">
      <c r="M94" s="12"/>
      <c r="N94" s="5">
        <f t="shared" si="14"/>
        <v>48</v>
      </c>
      <c r="O94" s="16">
        <f t="shared" si="15"/>
        <v>13400098.036578102</v>
      </c>
      <c r="P94" s="16">
        <f t="shared" si="16"/>
        <v>271631.47682816535</v>
      </c>
      <c r="Q94" s="16">
        <f t="shared" si="17"/>
        <v>28007.689813250454</v>
      </c>
      <c r="R94" s="16">
        <f t="shared" si="18"/>
        <v>13699737.203219518</v>
      </c>
      <c r="Z94" s="12"/>
    </row>
    <row r="95" spans="13:26" x14ac:dyDescent="0.2">
      <c r="M95" s="12"/>
      <c r="N95" s="5">
        <f t="shared" si="14"/>
        <v>49</v>
      </c>
      <c r="O95" s="16">
        <f t="shared" si="15"/>
        <v>13699737.203219518</v>
      </c>
      <c r="P95" s="16">
        <f t="shared" si="16"/>
        <v>271631.47682816535</v>
      </c>
      <c r="Q95" s="16">
        <f t="shared" si="17"/>
        <v>28633.96887570847</v>
      </c>
      <c r="R95" s="16">
        <f t="shared" si="18"/>
        <v>14000002.648923391</v>
      </c>
      <c r="Z95" s="12"/>
    </row>
    <row r="96" spans="13:26" x14ac:dyDescent="0.2">
      <c r="M96" s="12"/>
      <c r="N96" s="5">
        <f t="shared" si="14"/>
        <v>50</v>
      </c>
      <c r="O96" s="16">
        <f t="shared" si="15"/>
        <v>14000002.648923391</v>
      </c>
      <c r="P96" s="16">
        <f t="shared" si="16"/>
        <v>271631.47682816535</v>
      </c>
      <c r="Q96" s="16">
        <f t="shared" si="17"/>
        <v>29261.556930807434</v>
      </c>
      <c r="R96" s="16">
        <f t="shared" si="18"/>
        <v>14300895.682682365</v>
      </c>
      <c r="Z96" s="12"/>
    </row>
    <row r="97" spans="13:26" x14ac:dyDescent="0.2">
      <c r="M97" s="12"/>
      <c r="N97" s="5">
        <f t="shared" si="14"/>
        <v>51</v>
      </c>
      <c r="O97" s="16">
        <f t="shared" si="15"/>
        <v>14300895.682682365</v>
      </c>
      <c r="P97" s="16">
        <f t="shared" si="16"/>
        <v>271631.47682816535</v>
      </c>
      <c r="Q97" s="16">
        <f t="shared" si="17"/>
        <v>29890.45671448702</v>
      </c>
      <c r="R97" s="16">
        <f t="shared" si="18"/>
        <v>14602417.616225017</v>
      </c>
      <c r="Z97" s="12"/>
    </row>
    <row r="98" spans="13:26" x14ac:dyDescent="0.2">
      <c r="M98" s="12"/>
      <c r="N98" s="5">
        <f t="shared" si="14"/>
        <v>52</v>
      </c>
      <c r="O98" s="16">
        <f t="shared" si="15"/>
        <v>14602417.616225017</v>
      </c>
      <c r="P98" s="16">
        <f t="shared" si="16"/>
        <v>271631.47682816535</v>
      </c>
      <c r="Q98" s="16">
        <f t="shared" si="17"/>
        <v>30520.670968405317</v>
      </c>
      <c r="R98" s="16">
        <f t="shared" si="18"/>
        <v>14904569.764021588</v>
      </c>
      <c r="Z98" s="12"/>
    </row>
    <row r="99" spans="13:26" x14ac:dyDescent="0.2">
      <c r="M99" s="12"/>
      <c r="N99" s="5">
        <f t="shared" si="14"/>
        <v>53</v>
      </c>
      <c r="O99" s="16">
        <f t="shared" si="15"/>
        <v>14904569.764021588</v>
      </c>
      <c r="P99" s="16">
        <f t="shared" si="16"/>
        <v>271631.47682816535</v>
      </c>
      <c r="Q99" s="16">
        <f t="shared" si="17"/>
        <v>31152.20243995079</v>
      </c>
      <c r="R99" s="16">
        <f t="shared" si="18"/>
        <v>15207353.443289705</v>
      </c>
      <c r="Z99" s="12"/>
    </row>
    <row r="100" spans="13:26" x14ac:dyDescent="0.2">
      <c r="M100" s="12"/>
      <c r="N100" s="5">
        <f t="shared" si="14"/>
        <v>54</v>
      </c>
      <c r="O100" s="16">
        <f t="shared" si="15"/>
        <v>15207353.443289705</v>
      </c>
      <c r="P100" s="16">
        <f t="shared" si="16"/>
        <v>271631.47682816535</v>
      </c>
      <c r="Q100" s="16">
        <f t="shared" si="17"/>
        <v>31785.053882254244</v>
      </c>
      <c r="R100" s="16">
        <f t="shared" si="18"/>
        <v>15510769.974000124</v>
      </c>
      <c r="Z100" s="12"/>
    </row>
    <row r="101" spans="13:26" x14ac:dyDescent="0.2">
      <c r="M101" s="12"/>
      <c r="N101" s="5">
        <f t="shared" si="14"/>
        <v>55</v>
      </c>
      <c r="O101" s="16">
        <f t="shared" si="15"/>
        <v>15510769.974000124</v>
      </c>
      <c r="P101" s="16">
        <f t="shared" si="16"/>
        <v>271631.47682816535</v>
      </c>
      <c r="Q101" s="16">
        <f t="shared" si="17"/>
        <v>32419.22805420083</v>
      </c>
      <c r="R101" s="16">
        <f t="shared" si="18"/>
        <v>15814820.678882491</v>
      </c>
      <c r="Z101" s="12"/>
    </row>
    <row r="102" spans="13:26" x14ac:dyDescent="0.2">
      <c r="M102" s="12"/>
      <c r="N102" s="5">
        <f t="shared" si="14"/>
        <v>56</v>
      </c>
      <c r="O102" s="16">
        <f t="shared" si="15"/>
        <v>15814820.678882491</v>
      </c>
      <c r="P102" s="16">
        <f t="shared" si="16"/>
        <v>271631.47682816535</v>
      </c>
      <c r="Q102" s="16">
        <f t="shared" si="17"/>
        <v>33054.727720442083</v>
      </c>
      <c r="R102" s="16">
        <f t="shared" si="18"/>
        <v>16119506.883431097</v>
      </c>
      <c r="Z102" s="12"/>
    </row>
    <row r="103" spans="13:26" x14ac:dyDescent="0.2">
      <c r="M103" s="12"/>
      <c r="N103" s="5">
        <f t="shared" si="14"/>
        <v>57</v>
      </c>
      <c r="O103" s="16">
        <f t="shared" si="15"/>
        <v>16119506.883431097</v>
      </c>
      <c r="P103" s="16">
        <f t="shared" si="16"/>
        <v>271631.47682816535</v>
      </c>
      <c r="Q103" s="16">
        <f t="shared" si="17"/>
        <v>33691.555651407965</v>
      </c>
      <c r="R103" s="16">
        <f t="shared" si="18"/>
        <v>16424829.915910671</v>
      </c>
      <c r="Z103" s="12"/>
    </row>
    <row r="104" spans="13:26" x14ac:dyDescent="0.2">
      <c r="M104" s="12"/>
      <c r="N104" s="5">
        <f t="shared" si="14"/>
        <v>58</v>
      </c>
      <c r="O104" s="16">
        <f t="shared" si="15"/>
        <v>16424829.915910671</v>
      </c>
      <c r="P104" s="16">
        <f t="shared" si="16"/>
        <v>271631.47682816535</v>
      </c>
      <c r="Q104" s="16">
        <f t="shared" si="17"/>
        <v>34329.714623318934</v>
      </c>
      <c r="R104" s="16">
        <f t="shared" si="18"/>
        <v>16730791.107362155</v>
      </c>
      <c r="Z104" s="12"/>
    </row>
    <row r="105" spans="13:26" x14ac:dyDescent="0.2">
      <c r="M105" s="12"/>
      <c r="N105" s="5">
        <f t="shared" si="14"/>
        <v>59</v>
      </c>
      <c r="O105" s="16">
        <f t="shared" si="15"/>
        <v>16730791.107362155</v>
      </c>
      <c r="P105" s="16">
        <f t="shared" si="16"/>
        <v>271631.47682816535</v>
      </c>
      <c r="Q105" s="16">
        <f t="shared" si="17"/>
        <v>34969.207418198064</v>
      </c>
      <c r="R105" s="16">
        <f t="shared" si="18"/>
        <v>17037391.79160852</v>
      </c>
      <c r="Z105" s="12"/>
    </row>
    <row r="106" spans="13:26" x14ac:dyDescent="0.2">
      <c r="M106" s="12"/>
      <c r="N106" s="5">
        <f t="shared" si="14"/>
        <v>60</v>
      </c>
      <c r="O106" s="16">
        <f t="shared" si="15"/>
        <v>17037391.79160852</v>
      </c>
      <c r="P106" s="16">
        <f t="shared" si="16"/>
        <v>271631.47682816535</v>
      </c>
      <c r="Q106" s="16">
        <f t="shared" si="17"/>
        <v>35610.036823883172</v>
      </c>
      <c r="R106" s="16">
        <f t="shared" si="18"/>
        <v>17344633.305260569</v>
      </c>
      <c r="Z106" s="12"/>
    </row>
    <row r="107" spans="13:26" x14ac:dyDescent="0.2">
      <c r="M107" s="12"/>
      <c r="N107" s="5">
        <f t="shared" si="14"/>
        <v>61</v>
      </c>
      <c r="O107" s="16">
        <f t="shared" si="15"/>
        <v>17344633.305260569</v>
      </c>
      <c r="P107" s="16">
        <f t="shared" si="16"/>
        <v>271631.47682816535</v>
      </c>
      <c r="Q107" s="16">
        <f t="shared" si="17"/>
        <v>36252.205634038954</v>
      </c>
      <c r="R107" s="16">
        <f t="shared" si="18"/>
        <v>17652516.987722773</v>
      </c>
      <c r="Z107" s="12"/>
    </row>
    <row r="108" spans="13:26" x14ac:dyDescent="0.2">
      <c r="M108" s="12"/>
      <c r="N108" s="5">
        <f t="shared" si="14"/>
        <v>62</v>
      </c>
      <c r="O108" s="16">
        <f t="shared" si="15"/>
        <v>17652516.987722773</v>
      </c>
      <c r="P108" s="16">
        <f t="shared" si="16"/>
        <v>271631.47682816535</v>
      </c>
      <c r="Q108" s="16">
        <f t="shared" si="17"/>
        <v>36895.716648169167</v>
      </c>
      <c r="R108" s="16">
        <f t="shared" si="18"/>
        <v>17961044.181199107</v>
      </c>
      <c r="Z108" s="12"/>
    </row>
    <row r="109" spans="13:26" x14ac:dyDescent="0.2">
      <c r="M109" s="12"/>
      <c r="N109" s="5">
        <f t="shared" si="14"/>
        <v>63</v>
      </c>
      <c r="O109" s="16">
        <f t="shared" si="15"/>
        <v>17961044.181199107</v>
      </c>
      <c r="P109" s="16">
        <f t="shared" si="16"/>
        <v>271631.47682816535</v>
      </c>
      <c r="Q109" s="16">
        <f t="shared" si="17"/>
        <v>37540.57267162887</v>
      </c>
      <c r="R109" s="16">
        <f t="shared" si="18"/>
        <v>18270216.230698902</v>
      </c>
      <c r="Z109" s="12"/>
    </row>
    <row r="110" spans="13:26" x14ac:dyDescent="0.2">
      <c r="M110" s="12"/>
      <c r="N110" s="5">
        <f t="shared" si="14"/>
        <v>64</v>
      </c>
      <c r="O110" s="16">
        <f t="shared" si="15"/>
        <v>18270216.230698902</v>
      </c>
      <c r="P110" s="16">
        <f t="shared" si="16"/>
        <v>271631.47682816535</v>
      </c>
      <c r="Q110" s="16">
        <f t="shared" si="17"/>
        <v>38186.776515636593</v>
      </c>
      <c r="R110" s="16">
        <f t="shared" si="18"/>
        <v>18580034.484042704</v>
      </c>
      <c r="Z110" s="12"/>
    </row>
    <row r="111" spans="13:26" x14ac:dyDescent="0.2">
      <c r="M111" s="12"/>
      <c r="N111" s="5">
        <f t="shared" si="14"/>
        <v>65</v>
      </c>
      <c r="O111" s="16">
        <f t="shared" si="15"/>
        <v>18580034.484042704</v>
      </c>
      <c r="P111" s="16">
        <f t="shared" si="16"/>
        <v>271631.47682816535</v>
      </c>
      <c r="Q111" s="16">
        <f t="shared" si="17"/>
        <v>38834.330997286648</v>
      </c>
      <c r="R111" s="16">
        <f t="shared" si="18"/>
        <v>18890500.291868158</v>
      </c>
      <c r="Z111" s="12"/>
    </row>
    <row r="112" spans="13:26" x14ac:dyDescent="0.2">
      <c r="M112" s="12"/>
      <c r="N112" s="5">
        <f t="shared" si="14"/>
        <v>66</v>
      </c>
      <c r="O112" s="16">
        <f t="shared" si="15"/>
        <v>18890500.291868158</v>
      </c>
      <c r="P112" s="16">
        <f t="shared" si="16"/>
        <v>271631.47682816535</v>
      </c>
      <c r="Q112" s="16">
        <f t="shared" si="17"/>
        <v>39483.238939561379</v>
      </c>
      <c r="R112" s="16">
        <f t="shared" si="18"/>
        <v>19201615.007635884</v>
      </c>
      <c r="Z112" s="12"/>
    </row>
    <row r="113" spans="13:26" x14ac:dyDescent="0.2">
      <c r="M113" s="12"/>
      <c r="N113" s="5">
        <f t="shared" ref="N113:N176" si="19">N112+1</f>
        <v>67</v>
      </c>
      <c r="O113" s="16">
        <f t="shared" ref="O113:O176" si="20">R112</f>
        <v>19201615.007635884</v>
      </c>
      <c r="P113" s="16">
        <f t="shared" ref="P113:P176" si="21">P112</f>
        <v>271631.47682816535</v>
      </c>
      <c r="Q113" s="16">
        <f t="shared" ref="Q113:Q176" si="22">O113*$P$41</f>
        <v>40133.503171343466</v>
      </c>
      <c r="R113" s="16">
        <f t="shared" ref="R113:R176" si="23">O113+P113+Q113</f>
        <v>19513379.987635393</v>
      </c>
      <c r="Z113" s="12"/>
    </row>
    <row r="114" spans="13:26" x14ac:dyDescent="0.2">
      <c r="M114" s="12"/>
      <c r="N114" s="5">
        <f t="shared" si="19"/>
        <v>68</v>
      </c>
      <c r="O114" s="16">
        <f t="shared" si="20"/>
        <v>19513379.987635393</v>
      </c>
      <c r="P114" s="16">
        <f t="shared" si="21"/>
        <v>271631.47682816535</v>
      </c>
      <c r="Q114" s="16">
        <f t="shared" si="22"/>
        <v>40785.12652742827</v>
      </c>
      <c r="R114" s="16">
        <f t="shared" si="23"/>
        <v>19825796.590990987</v>
      </c>
      <c r="Z114" s="12"/>
    </row>
    <row r="115" spans="13:26" x14ac:dyDescent="0.2">
      <c r="M115" s="12"/>
      <c r="N115" s="5">
        <f t="shared" si="19"/>
        <v>69</v>
      </c>
      <c r="O115" s="16">
        <f t="shared" si="20"/>
        <v>19825796.590990987</v>
      </c>
      <c r="P115" s="16">
        <f t="shared" si="21"/>
        <v>271631.47682816535</v>
      </c>
      <c r="Q115" s="16">
        <f t="shared" si="22"/>
        <v>41438.111848536209</v>
      </c>
      <c r="R115" s="16">
        <f t="shared" si="23"/>
        <v>20138866.179667689</v>
      </c>
      <c r="Z115" s="12"/>
    </row>
    <row r="116" spans="13:26" x14ac:dyDescent="0.2">
      <c r="M116" s="12"/>
      <c r="N116" s="5">
        <f t="shared" si="19"/>
        <v>70</v>
      </c>
      <c r="O116" s="16">
        <f t="shared" si="20"/>
        <v>20138866.179667689</v>
      </c>
      <c r="P116" s="16">
        <f t="shared" si="21"/>
        <v>271631.47682816535</v>
      </c>
      <c r="Q116" s="16">
        <f t="shared" si="22"/>
        <v>42092.461981325097</v>
      </c>
      <c r="R116" s="16">
        <f t="shared" si="23"/>
        <v>20452590.118477181</v>
      </c>
      <c r="Z116" s="12"/>
    </row>
    <row r="117" spans="13:26" x14ac:dyDescent="0.2">
      <c r="M117" s="12"/>
      <c r="N117" s="5">
        <f t="shared" si="19"/>
        <v>71</v>
      </c>
      <c r="O117" s="16">
        <f t="shared" si="20"/>
        <v>20452590.118477181</v>
      </c>
      <c r="P117" s="16">
        <f t="shared" si="21"/>
        <v>271631.47682816535</v>
      </c>
      <c r="Q117" s="16">
        <f t="shared" si="22"/>
        <v>42748.179778402584</v>
      </c>
      <c r="R117" s="16">
        <f t="shared" si="23"/>
        <v>20766969.775083747</v>
      </c>
      <c r="Z117" s="12"/>
    </row>
    <row r="118" spans="13:26" x14ac:dyDescent="0.2">
      <c r="M118" s="12"/>
      <c r="N118" s="5">
        <f t="shared" si="19"/>
        <v>72</v>
      </c>
      <c r="O118" s="16">
        <f t="shared" si="20"/>
        <v>20766969.775083747</v>
      </c>
      <c r="P118" s="16">
        <f t="shared" si="21"/>
        <v>271631.47682816535</v>
      </c>
      <c r="Q118" s="16">
        <f t="shared" si="22"/>
        <v>43405.268098338594</v>
      </c>
      <c r="R118" s="16">
        <f t="shared" si="23"/>
        <v>21082006.520010252</v>
      </c>
      <c r="Z118" s="12"/>
    </row>
    <row r="119" spans="13:26" x14ac:dyDescent="0.2">
      <c r="M119" s="12"/>
      <c r="N119" s="5">
        <f t="shared" si="19"/>
        <v>73</v>
      </c>
      <c r="O119" s="16">
        <f t="shared" si="20"/>
        <v>21082006.520010252</v>
      </c>
      <c r="P119" s="16">
        <f t="shared" si="21"/>
        <v>271631.47682816535</v>
      </c>
      <c r="Q119" s="16">
        <f t="shared" si="22"/>
        <v>44063.729805677773</v>
      </c>
      <c r="R119" s="16">
        <f t="shared" si="23"/>
        <v>21397701.726644095</v>
      </c>
      <c r="Z119" s="12"/>
    </row>
    <row r="120" spans="13:26" x14ac:dyDescent="0.2">
      <c r="M120" s="12"/>
      <c r="N120" s="5">
        <f t="shared" si="19"/>
        <v>74</v>
      </c>
      <c r="O120" s="16">
        <f t="shared" si="20"/>
        <v>21397701.726644095</v>
      </c>
      <c r="P120" s="16">
        <f t="shared" si="21"/>
        <v>271631.47682816535</v>
      </c>
      <c r="Q120" s="16">
        <f t="shared" si="22"/>
        <v>44723.567770951988</v>
      </c>
      <c r="R120" s="16">
        <f t="shared" si="23"/>
        <v>21714056.771243211</v>
      </c>
      <c r="Z120" s="12"/>
    </row>
    <row r="121" spans="13:26" x14ac:dyDescent="0.2">
      <c r="M121" s="12"/>
      <c r="N121" s="5">
        <f t="shared" si="19"/>
        <v>75</v>
      </c>
      <c r="O121" s="16">
        <f t="shared" si="20"/>
        <v>21714056.771243211</v>
      </c>
      <c r="P121" s="16">
        <f t="shared" si="21"/>
        <v>271631.47682816535</v>
      </c>
      <c r="Q121" s="16">
        <f t="shared" si="22"/>
        <v>45384.784870692827</v>
      </c>
      <c r="R121" s="16">
        <f t="shared" si="23"/>
        <v>22031073.032942068</v>
      </c>
      <c r="Z121" s="12"/>
    </row>
    <row r="122" spans="13:26" x14ac:dyDescent="0.2">
      <c r="M122" s="12"/>
      <c r="N122" s="5">
        <f t="shared" si="19"/>
        <v>76</v>
      </c>
      <c r="O122" s="16">
        <f t="shared" si="20"/>
        <v>22031073.032942068</v>
      </c>
      <c r="P122" s="16">
        <f t="shared" si="21"/>
        <v>271631.47682816535</v>
      </c>
      <c r="Q122" s="16">
        <f t="shared" si="22"/>
        <v>46047.383987444155</v>
      </c>
      <c r="R122" s="16">
        <f t="shared" si="23"/>
        <v>22348751.893757679</v>
      </c>
      <c r="Z122" s="12"/>
    </row>
    <row r="123" spans="13:26" x14ac:dyDescent="0.2">
      <c r="M123" s="12"/>
      <c r="N123" s="5">
        <f t="shared" si="19"/>
        <v>77</v>
      </c>
      <c r="O123" s="16">
        <f t="shared" si="20"/>
        <v>22348751.893757679</v>
      </c>
      <c r="P123" s="16">
        <f t="shared" si="21"/>
        <v>271631.47682816535</v>
      </c>
      <c r="Q123" s="16">
        <f t="shared" si="22"/>
        <v>46711.368009774669</v>
      </c>
      <c r="R123" s="16">
        <f t="shared" si="23"/>
        <v>22667094.73859562</v>
      </c>
      <c r="Z123" s="12"/>
    </row>
    <row r="124" spans="13:26" x14ac:dyDescent="0.2">
      <c r="M124" s="12"/>
      <c r="N124" s="5">
        <f t="shared" si="19"/>
        <v>78</v>
      </c>
      <c r="O124" s="16">
        <f t="shared" si="20"/>
        <v>22667094.73859562</v>
      </c>
      <c r="P124" s="16">
        <f t="shared" si="21"/>
        <v>271631.47682816535</v>
      </c>
      <c r="Q124" s="16">
        <f t="shared" si="22"/>
        <v>47376.739832290499</v>
      </c>
      <c r="R124" s="16">
        <f t="shared" si="23"/>
        <v>22986102.955256075</v>
      </c>
      <c r="Z124" s="12"/>
    </row>
    <row r="125" spans="13:26" x14ac:dyDescent="0.2">
      <c r="M125" s="12"/>
      <c r="N125" s="5">
        <f t="shared" si="19"/>
        <v>79</v>
      </c>
      <c r="O125" s="16">
        <f t="shared" si="20"/>
        <v>22986102.955256075</v>
      </c>
      <c r="P125" s="16">
        <f t="shared" si="21"/>
        <v>271631.47682816535</v>
      </c>
      <c r="Q125" s="16">
        <f t="shared" si="22"/>
        <v>48043.502355647812</v>
      </c>
      <c r="R125" s="16">
        <f t="shared" si="23"/>
        <v>23305777.934439886</v>
      </c>
      <c r="Z125" s="12"/>
    </row>
    <row r="126" spans="13:26" x14ac:dyDescent="0.2">
      <c r="M126" s="12"/>
      <c r="N126" s="5">
        <f t="shared" si="19"/>
        <v>80</v>
      </c>
      <c r="O126" s="16">
        <f t="shared" si="20"/>
        <v>23305777.934439886</v>
      </c>
      <c r="P126" s="16">
        <f t="shared" si="21"/>
        <v>271631.47682816535</v>
      </c>
      <c r="Q126" s="16">
        <f t="shared" si="22"/>
        <v>48711.658486565488</v>
      </c>
      <c r="R126" s="16">
        <f t="shared" si="23"/>
        <v>23626121.069754615</v>
      </c>
      <c r="Z126" s="12"/>
    </row>
    <row r="127" spans="13:26" x14ac:dyDescent="0.2">
      <c r="M127" s="12"/>
      <c r="N127" s="5">
        <f t="shared" si="19"/>
        <v>81</v>
      </c>
      <c r="O127" s="16">
        <f t="shared" si="20"/>
        <v>23626121.069754615</v>
      </c>
      <c r="P127" s="16">
        <f t="shared" si="21"/>
        <v>271631.47682816535</v>
      </c>
      <c r="Q127" s="16">
        <f t="shared" si="22"/>
        <v>49381.211137837745</v>
      </c>
      <c r="R127" s="16">
        <f t="shared" si="23"/>
        <v>23947133.757720619</v>
      </c>
      <c r="Z127" s="12"/>
    </row>
    <row r="128" spans="13:26" x14ac:dyDescent="0.2">
      <c r="M128" s="12"/>
      <c r="N128" s="5">
        <f t="shared" si="19"/>
        <v>82</v>
      </c>
      <c r="O128" s="16">
        <f t="shared" si="20"/>
        <v>23947133.757720619</v>
      </c>
      <c r="P128" s="16">
        <f t="shared" si="21"/>
        <v>271631.47682816535</v>
      </c>
      <c r="Q128" s="16">
        <f t="shared" si="22"/>
        <v>50052.163228346893</v>
      </c>
      <c r="R128" s="16">
        <f t="shared" si="23"/>
        <v>24268817.397777133</v>
      </c>
      <c r="Z128" s="12"/>
    </row>
    <row r="129" spans="13:26" x14ac:dyDescent="0.2">
      <c r="M129" s="12"/>
      <c r="N129" s="5">
        <f t="shared" si="19"/>
        <v>83</v>
      </c>
      <c r="O129" s="16">
        <f t="shared" si="20"/>
        <v>24268817.397777133</v>
      </c>
      <c r="P129" s="16">
        <f t="shared" si="21"/>
        <v>271631.47682816535</v>
      </c>
      <c r="Q129" s="16">
        <f t="shared" si="22"/>
        <v>50724.517683076003</v>
      </c>
      <c r="R129" s="16">
        <f t="shared" si="23"/>
        <v>24591173.392288376</v>
      </c>
      <c r="Z129" s="12"/>
    </row>
    <row r="130" spans="13:26" x14ac:dyDescent="0.2">
      <c r="M130" s="12"/>
      <c r="N130" s="5">
        <f t="shared" si="19"/>
        <v>84</v>
      </c>
      <c r="O130" s="16">
        <f t="shared" si="20"/>
        <v>24591173.392288376</v>
      </c>
      <c r="P130" s="16">
        <f t="shared" si="21"/>
        <v>271631.47682816535</v>
      </c>
      <c r="Q130" s="16">
        <f t="shared" si="22"/>
        <v>51398.277433121708</v>
      </c>
      <c r="R130" s="16">
        <f t="shared" si="23"/>
        <v>24914203.146549664</v>
      </c>
      <c r="Z130" s="12"/>
    </row>
    <row r="131" spans="13:26" x14ac:dyDescent="0.2">
      <c r="M131" s="12"/>
      <c r="N131" s="5">
        <f t="shared" si="19"/>
        <v>85</v>
      </c>
      <c r="O131" s="16">
        <f t="shared" si="20"/>
        <v>24914203.146549664</v>
      </c>
      <c r="P131" s="16">
        <f t="shared" si="21"/>
        <v>271631.47682816535</v>
      </c>
      <c r="Q131" s="16">
        <f t="shared" si="22"/>
        <v>52073.445415706934</v>
      </c>
      <c r="R131" s="16">
        <f t="shared" si="23"/>
        <v>25237908.068793535</v>
      </c>
      <c r="Z131" s="12"/>
    </row>
    <row r="132" spans="13:26" x14ac:dyDescent="0.2">
      <c r="M132" s="12"/>
      <c r="N132" s="5">
        <f t="shared" si="19"/>
        <v>86</v>
      </c>
      <c r="O132" s="16">
        <f t="shared" si="20"/>
        <v>25237908.068793535</v>
      </c>
      <c r="P132" s="16">
        <f t="shared" si="21"/>
        <v>271631.47682816535</v>
      </c>
      <c r="Q132" s="16">
        <f t="shared" si="22"/>
        <v>52750.02457419374</v>
      </c>
      <c r="R132" s="16">
        <f t="shared" si="23"/>
        <v>25562289.570195895</v>
      </c>
      <c r="Z132" s="12"/>
    </row>
    <row r="133" spans="13:26" x14ac:dyDescent="0.2">
      <c r="M133" s="12"/>
      <c r="N133" s="5">
        <f t="shared" si="19"/>
        <v>87</v>
      </c>
      <c r="O133" s="16">
        <f t="shared" si="20"/>
        <v>25562289.570195895</v>
      </c>
      <c r="P133" s="16">
        <f t="shared" si="21"/>
        <v>271631.47682816535</v>
      </c>
      <c r="Q133" s="16">
        <f t="shared" si="22"/>
        <v>53428.017858096144</v>
      </c>
      <c r="R133" s="16">
        <f t="shared" si="23"/>
        <v>25887349.064882156</v>
      </c>
      <c r="Z133" s="12"/>
    </row>
    <row r="134" spans="13:26" x14ac:dyDescent="0.2">
      <c r="M134" s="12"/>
      <c r="N134" s="5">
        <f t="shared" si="19"/>
        <v>88</v>
      </c>
      <c r="O134" s="16">
        <f t="shared" si="20"/>
        <v>25887349.064882156</v>
      </c>
      <c r="P134" s="16">
        <f t="shared" si="21"/>
        <v>271631.47682816535</v>
      </c>
      <c r="Q134" s="16">
        <f t="shared" si="22"/>
        <v>54107.42822309296</v>
      </c>
      <c r="R134" s="16">
        <f t="shared" si="23"/>
        <v>26213087.969933413</v>
      </c>
      <c r="Z134" s="12"/>
    </row>
    <row r="135" spans="13:26" x14ac:dyDescent="0.2">
      <c r="M135" s="12"/>
      <c r="N135" s="5">
        <f t="shared" si="19"/>
        <v>89</v>
      </c>
      <c r="O135" s="16">
        <f t="shared" si="20"/>
        <v>26213087.969933413</v>
      </c>
      <c r="P135" s="16">
        <f t="shared" si="21"/>
        <v>271631.47682816535</v>
      </c>
      <c r="Q135" s="16">
        <f t="shared" si="22"/>
        <v>54788.258631040721</v>
      </c>
      <c r="R135" s="16">
        <f t="shared" si="23"/>
        <v>26539507.705392618</v>
      </c>
      <c r="Z135" s="12"/>
    </row>
    <row r="136" spans="13:26" x14ac:dyDescent="0.2">
      <c r="M136" s="12"/>
      <c r="N136" s="5">
        <f t="shared" si="19"/>
        <v>90</v>
      </c>
      <c r="O136" s="16">
        <f t="shared" si="20"/>
        <v>26539507.705392618</v>
      </c>
      <c r="P136" s="16">
        <f t="shared" si="21"/>
        <v>271631.47682816535</v>
      </c>
      <c r="Q136" s="16">
        <f t="shared" si="22"/>
        <v>55470.512049986552</v>
      </c>
      <c r="R136" s="16">
        <f t="shared" si="23"/>
        <v>26866609.694270771</v>
      </c>
      <c r="Z136" s="12"/>
    </row>
    <row r="137" spans="13:26" x14ac:dyDescent="0.2">
      <c r="M137" s="12"/>
      <c r="N137" s="5">
        <f t="shared" si="19"/>
        <v>91</v>
      </c>
      <c r="O137" s="16">
        <f t="shared" si="20"/>
        <v>26866609.694270771</v>
      </c>
      <c r="P137" s="16">
        <f t="shared" si="21"/>
        <v>271631.47682816535</v>
      </c>
      <c r="Q137" s="16">
        <f t="shared" si="22"/>
        <v>56154.191454181127</v>
      </c>
      <c r="R137" s="16">
        <f t="shared" si="23"/>
        <v>27194395.362553116</v>
      </c>
      <c r="Z137" s="12"/>
    </row>
    <row r="138" spans="13:26" x14ac:dyDescent="0.2">
      <c r="M138" s="12"/>
      <c r="N138" s="5">
        <f t="shared" si="19"/>
        <v>92</v>
      </c>
      <c r="O138" s="16">
        <f t="shared" si="20"/>
        <v>27194395.362553116</v>
      </c>
      <c r="P138" s="16">
        <f t="shared" si="21"/>
        <v>271631.47682816535</v>
      </c>
      <c r="Q138" s="16">
        <f t="shared" si="22"/>
        <v>56839.299824091628</v>
      </c>
      <c r="R138" s="16">
        <f t="shared" si="23"/>
        <v>27522866.139205374</v>
      </c>
      <c r="Z138" s="12"/>
    </row>
    <row r="139" spans="13:26" x14ac:dyDescent="0.2">
      <c r="M139" s="12"/>
      <c r="N139" s="5">
        <f t="shared" si="19"/>
        <v>93</v>
      </c>
      <c r="O139" s="16">
        <f t="shared" si="20"/>
        <v>27522866.139205374</v>
      </c>
      <c r="P139" s="16">
        <f t="shared" si="21"/>
        <v>271631.47682816535</v>
      </c>
      <c r="Q139" s="16">
        <f t="shared" si="22"/>
        <v>57525.840146414761</v>
      </c>
      <c r="R139" s="16">
        <f t="shared" si="23"/>
        <v>27852023.456179954</v>
      </c>
      <c r="Z139" s="12"/>
    </row>
    <row r="140" spans="13:26" x14ac:dyDescent="0.2">
      <c r="M140" s="12"/>
      <c r="N140" s="5">
        <f t="shared" si="19"/>
        <v>94</v>
      </c>
      <c r="O140" s="16">
        <f t="shared" si="20"/>
        <v>27852023.456179954</v>
      </c>
      <c r="P140" s="16">
        <f t="shared" si="21"/>
        <v>271631.47682816535</v>
      </c>
      <c r="Q140" s="16">
        <f t="shared" si="22"/>
        <v>58213.815414089739</v>
      </c>
      <c r="R140" s="16">
        <f t="shared" si="23"/>
        <v>28181868.748422209</v>
      </c>
      <c r="Z140" s="12"/>
    </row>
    <row r="141" spans="13:26" x14ac:dyDescent="0.2">
      <c r="M141" s="12"/>
      <c r="N141" s="5">
        <f t="shared" si="19"/>
        <v>95</v>
      </c>
      <c r="O141" s="16">
        <f t="shared" si="20"/>
        <v>28181868.748422209</v>
      </c>
      <c r="P141" s="16">
        <f t="shared" si="21"/>
        <v>271631.47682816535</v>
      </c>
      <c r="Q141" s="16">
        <f t="shared" si="22"/>
        <v>58903.228626311364</v>
      </c>
      <c r="R141" s="16">
        <f t="shared" si="23"/>
        <v>28512403.453876685</v>
      </c>
      <c r="Z141" s="12"/>
    </row>
    <row r="142" spans="13:26" x14ac:dyDescent="0.2">
      <c r="M142" s="12"/>
      <c r="N142" s="5">
        <f t="shared" si="19"/>
        <v>96</v>
      </c>
      <c r="O142" s="16">
        <f t="shared" si="20"/>
        <v>28512403.453876685</v>
      </c>
      <c r="P142" s="16">
        <f t="shared" si="21"/>
        <v>271631.47682816535</v>
      </c>
      <c r="Q142" s="16">
        <f t="shared" si="22"/>
        <v>59594.082788543084</v>
      </c>
      <c r="R142" s="16">
        <f t="shared" si="23"/>
        <v>28843629.013493393</v>
      </c>
      <c r="Z142" s="12"/>
    </row>
    <row r="143" spans="13:26" x14ac:dyDescent="0.2">
      <c r="M143" s="12"/>
      <c r="N143" s="5">
        <f t="shared" si="19"/>
        <v>97</v>
      </c>
      <c r="O143" s="16">
        <f t="shared" si="20"/>
        <v>28843629.013493393</v>
      </c>
      <c r="P143" s="16">
        <f t="shared" si="21"/>
        <v>271631.47682816535</v>
      </c>
      <c r="Q143" s="16">
        <f t="shared" si="22"/>
        <v>60286.380912530098</v>
      </c>
      <c r="R143" s="16">
        <f t="shared" si="23"/>
        <v>29175546.871234089</v>
      </c>
      <c r="Z143" s="12"/>
    </row>
    <row r="144" spans="13:26" x14ac:dyDescent="0.2">
      <c r="M144" s="12"/>
      <c r="N144" s="5">
        <f t="shared" si="19"/>
        <v>98</v>
      </c>
      <c r="O144" s="16">
        <f t="shared" si="20"/>
        <v>29175546.871234089</v>
      </c>
      <c r="P144" s="16">
        <f t="shared" si="21"/>
        <v>271631.47682816535</v>
      </c>
      <c r="Q144" s="16">
        <f t="shared" si="22"/>
        <v>60980.126016312483</v>
      </c>
      <c r="R144" s="16">
        <f t="shared" si="23"/>
        <v>29508158.474078566</v>
      </c>
      <c r="Z144" s="12"/>
    </row>
    <row r="145" spans="13:26" x14ac:dyDescent="0.2">
      <c r="M145" s="12"/>
      <c r="N145" s="5">
        <f t="shared" si="19"/>
        <v>99</v>
      </c>
      <c r="O145" s="16">
        <f t="shared" si="20"/>
        <v>29508158.474078566</v>
      </c>
      <c r="P145" s="16">
        <f t="shared" si="21"/>
        <v>271631.47682816535</v>
      </c>
      <c r="Q145" s="16">
        <f t="shared" si="22"/>
        <v>61675.321124238355</v>
      </c>
      <c r="R145" s="16">
        <f t="shared" si="23"/>
        <v>29841465.272030968</v>
      </c>
      <c r="Z145" s="12"/>
    </row>
    <row r="146" spans="13:26" x14ac:dyDescent="0.2">
      <c r="M146" s="12"/>
      <c r="N146" s="5">
        <f t="shared" si="19"/>
        <v>100</v>
      </c>
      <c r="O146" s="16">
        <f t="shared" si="20"/>
        <v>29841465.272030968</v>
      </c>
      <c r="P146" s="16">
        <f t="shared" si="21"/>
        <v>271631.47682816535</v>
      </c>
      <c r="Q146" s="16">
        <f t="shared" si="22"/>
        <v>62371.969266977052</v>
      </c>
      <c r="R146" s="16">
        <f t="shared" si="23"/>
        <v>30175468.718126111</v>
      </c>
      <c r="Z146" s="12"/>
    </row>
    <row r="147" spans="13:26" x14ac:dyDescent="0.2">
      <c r="M147" s="12"/>
      <c r="N147" s="5">
        <f t="shared" si="19"/>
        <v>101</v>
      </c>
      <c r="O147" s="16">
        <f t="shared" si="20"/>
        <v>30175468.718126111</v>
      </c>
      <c r="P147" s="16">
        <f t="shared" si="21"/>
        <v>271631.47682816535</v>
      </c>
      <c r="Q147" s="16">
        <f t="shared" si="22"/>
        <v>63070.073481532359</v>
      </c>
      <c r="R147" s="16">
        <f t="shared" si="23"/>
        <v>30510170.26843581</v>
      </c>
      <c r="Z147" s="12"/>
    </row>
    <row r="148" spans="13:26" x14ac:dyDescent="0.2">
      <c r="M148" s="12"/>
      <c r="N148" s="5">
        <f t="shared" si="19"/>
        <v>102</v>
      </c>
      <c r="O148" s="16">
        <f t="shared" si="20"/>
        <v>30510170.26843581</v>
      </c>
      <c r="P148" s="16">
        <f t="shared" si="21"/>
        <v>271631.47682816535</v>
      </c>
      <c r="Q148" s="16">
        <f t="shared" si="22"/>
        <v>63769.636811255725</v>
      </c>
      <c r="R148" s="16">
        <f t="shared" si="23"/>
        <v>30845571.382075232</v>
      </c>
      <c r="Z148" s="12"/>
    </row>
    <row r="149" spans="13:26" x14ac:dyDescent="0.2">
      <c r="M149" s="12"/>
      <c r="N149" s="5">
        <f t="shared" si="19"/>
        <v>103</v>
      </c>
      <c r="O149" s="16">
        <f t="shared" si="20"/>
        <v>30845571.382075232</v>
      </c>
      <c r="P149" s="16">
        <f t="shared" si="21"/>
        <v>271631.47682816535</v>
      </c>
      <c r="Q149" s="16">
        <f t="shared" si="22"/>
        <v>64470.662305859529</v>
      </c>
      <c r="R149" s="16">
        <f t="shared" si="23"/>
        <v>31181673.521209255</v>
      </c>
      <c r="Z149" s="12"/>
    </row>
    <row r="150" spans="13:26" x14ac:dyDescent="0.2">
      <c r="M150" s="12"/>
      <c r="N150" s="5">
        <f t="shared" si="19"/>
        <v>104</v>
      </c>
      <c r="O150" s="16">
        <f t="shared" si="20"/>
        <v>31181673.521209255</v>
      </c>
      <c r="P150" s="16">
        <f t="shared" si="21"/>
        <v>271631.47682816535</v>
      </c>
      <c r="Q150" s="16">
        <f t="shared" si="22"/>
        <v>65173.153021430408</v>
      </c>
      <c r="R150" s="16">
        <f t="shared" si="23"/>
        <v>31518478.151058849</v>
      </c>
      <c r="Z150" s="12"/>
    </row>
    <row r="151" spans="13:26" x14ac:dyDescent="0.2">
      <c r="M151" s="12"/>
      <c r="N151" s="5">
        <f t="shared" si="19"/>
        <v>105</v>
      </c>
      <c r="O151" s="16">
        <f t="shared" si="20"/>
        <v>31518478.151058849</v>
      </c>
      <c r="P151" s="16">
        <f t="shared" si="21"/>
        <v>271631.47682816535</v>
      </c>
      <c r="Q151" s="16">
        <f t="shared" si="22"/>
        <v>65877.112020442553</v>
      </c>
      <c r="R151" s="16">
        <f t="shared" si="23"/>
        <v>31855986.739907458</v>
      </c>
      <c r="Z151" s="12"/>
    </row>
    <row r="152" spans="13:26" x14ac:dyDescent="0.2">
      <c r="M152" s="12"/>
      <c r="N152" s="5">
        <f t="shared" si="19"/>
        <v>106</v>
      </c>
      <c r="O152" s="16">
        <f t="shared" si="20"/>
        <v>31855986.739907458</v>
      </c>
      <c r="P152" s="16">
        <f t="shared" si="21"/>
        <v>271631.47682816535</v>
      </c>
      <c r="Q152" s="16">
        <f t="shared" si="22"/>
        <v>66582.542371771051</v>
      </c>
      <c r="R152" s="16">
        <f t="shared" si="23"/>
        <v>32194200.759107396</v>
      </c>
      <c r="Z152" s="12"/>
    </row>
    <row r="153" spans="13:26" x14ac:dyDescent="0.2">
      <c r="M153" s="12"/>
      <c r="N153" s="5">
        <f t="shared" si="19"/>
        <v>107</v>
      </c>
      <c r="O153" s="16">
        <f t="shared" si="20"/>
        <v>32194200.759107396</v>
      </c>
      <c r="P153" s="16">
        <f t="shared" si="21"/>
        <v>271631.47682816535</v>
      </c>
      <c r="Q153" s="16">
        <f t="shared" si="22"/>
        <v>67289.447150705309</v>
      </c>
      <c r="R153" s="16">
        <f t="shared" si="23"/>
        <v>32533121.683086265</v>
      </c>
      <c r="Z153" s="12"/>
    </row>
    <row r="154" spans="13:26" x14ac:dyDescent="0.2">
      <c r="M154" s="12"/>
      <c r="N154" s="5">
        <f t="shared" si="19"/>
        <v>108</v>
      </c>
      <c r="O154" s="16">
        <f t="shared" si="20"/>
        <v>32533121.683086265</v>
      </c>
      <c r="P154" s="16">
        <f t="shared" si="21"/>
        <v>271631.47682816535</v>
      </c>
      <c r="Q154" s="16">
        <f t="shared" si="22"/>
        <v>67997.829438962392</v>
      </c>
      <c r="R154" s="16">
        <f t="shared" si="23"/>
        <v>32872750.989353392</v>
      </c>
      <c r="Z154" s="12"/>
    </row>
    <row r="155" spans="13:26" x14ac:dyDescent="0.2">
      <c r="M155" s="12"/>
      <c r="N155" s="5">
        <f t="shared" si="19"/>
        <v>109</v>
      </c>
      <c r="O155" s="16">
        <f t="shared" si="20"/>
        <v>32872750.989353392</v>
      </c>
      <c r="P155" s="16">
        <f t="shared" si="21"/>
        <v>271631.47682816535</v>
      </c>
      <c r="Q155" s="16">
        <f t="shared" si="22"/>
        <v>68707.692324700518</v>
      </c>
      <c r="R155" s="16">
        <f t="shared" si="23"/>
        <v>33213090.158506259</v>
      </c>
      <c r="Z155" s="12"/>
    </row>
    <row r="156" spans="13:26" x14ac:dyDescent="0.2">
      <c r="M156" s="12"/>
      <c r="N156" s="5">
        <f t="shared" si="19"/>
        <v>110</v>
      </c>
      <c r="O156" s="16">
        <f t="shared" si="20"/>
        <v>33213090.158506259</v>
      </c>
      <c r="P156" s="16">
        <f t="shared" si="21"/>
        <v>271631.47682816535</v>
      </c>
      <c r="Q156" s="16">
        <f t="shared" si="22"/>
        <v>69419.038902532498</v>
      </c>
      <c r="R156" s="16">
        <f t="shared" si="23"/>
        <v>33554140.674236957</v>
      </c>
      <c r="Z156" s="12"/>
    </row>
    <row r="157" spans="13:26" x14ac:dyDescent="0.2">
      <c r="M157" s="12"/>
      <c r="N157" s="5">
        <f t="shared" si="19"/>
        <v>111</v>
      </c>
      <c r="O157" s="16">
        <f t="shared" si="20"/>
        <v>33554140.674236957</v>
      </c>
      <c r="P157" s="16">
        <f t="shared" si="21"/>
        <v>271631.47682816535</v>
      </c>
      <c r="Q157" s="16">
        <f t="shared" si="22"/>
        <v>70131.872273539222</v>
      </c>
      <c r="R157" s="16">
        <f t="shared" si="23"/>
        <v>33895904.023338668</v>
      </c>
      <c r="Z157" s="12"/>
    </row>
    <row r="158" spans="13:26" x14ac:dyDescent="0.2">
      <c r="M158" s="12"/>
      <c r="N158" s="5">
        <f t="shared" si="19"/>
        <v>112</v>
      </c>
      <c r="O158" s="16">
        <f t="shared" si="20"/>
        <v>33895904.023338668</v>
      </c>
      <c r="P158" s="16">
        <f t="shared" si="21"/>
        <v>271631.47682816535</v>
      </c>
      <c r="Q158" s="16">
        <f t="shared" si="22"/>
        <v>70846.19554528319</v>
      </c>
      <c r="R158" s="16">
        <f t="shared" si="23"/>
        <v>34238381.695712119</v>
      </c>
      <c r="Z158" s="12"/>
    </row>
    <row r="159" spans="13:26" x14ac:dyDescent="0.2">
      <c r="M159" s="12"/>
      <c r="N159" s="5">
        <f t="shared" si="19"/>
        <v>113</v>
      </c>
      <c r="O159" s="16">
        <f t="shared" si="20"/>
        <v>34238381.695712119</v>
      </c>
      <c r="P159" s="16">
        <f t="shared" si="21"/>
        <v>271631.47682816535</v>
      </c>
      <c r="Q159" s="16">
        <f t="shared" si="22"/>
        <v>71562.011831822019</v>
      </c>
      <c r="R159" s="16">
        <f t="shared" si="23"/>
        <v>34581575.184372105</v>
      </c>
      <c r="Z159" s="12"/>
    </row>
    <row r="160" spans="13:26" x14ac:dyDescent="0.2">
      <c r="M160" s="12"/>
      <c r="N160" s="5">
        <f t="shared" si="19"/>
        <v>114</v>
      </c>
      <c r="O160" s="16">
        <f t="shared" si="20"/>
        <v>34581575.184372105</v>
      </c>
      <c r="P160" s="16">
        <f t="shared" si="21"/>
        <v>271631.47682816535</v>
      </c>
      <c r="Q160" s="16">
        <f t="shared" si="22"/>
        <v>72279.324253722079</v>
      </c>
      <c r="R160" s="16">
        <f t="shared" si="23"/>
        <v>34925485.985453993</v>
      </c>
      <c r="Z160" s="12"/>
    </row>
    <row r="161" spans="13:26" x14ac:dyDescent="0.2">
      <c r="M161" s="12"/>
      <c r="N161" s="5">
        <f t="shared" si="19"/>
        <v>115</v>
      </c>
      <c r="O161" s="16">
        <f t="shared" si="20"/>
        <v>34925485.985453993</v>
      </c>
      <c r="P161" s="16">
        <f t="shared" si="21"/>
        <v>271631.47682816535</v>
      </c>
      <c r="Q161" s="16">
        <f t="shared" si="22"/>
        <v>72998.135938072097</v>
      </c>
      <c r="R161" s="16">
        <f t="shared" si="23"/>
        <v>35270115.598220229</v>
      </c>
      <c r="Z161" s="12"/>
    </row>
    <row r="162" spans="13:26" x14ac:dyDescent="0.2">
      <c r="M162" s="12"/>
      <c r="N162" s="5">
        <f t="shared" si="19"/>
        <v>116</v>
      </c>
      <c r="O162" s="16">
        <f t="shared" si="20"/>
        <v>35270115.598220229</v>
      </c>
      <c r="P162" s="16">
        <f t="shared" si="21"/>
        <v>271631.47682816535</v>
      </c>
      <c r="Q162" s="16">
        <f t="shared" si="22"/>
        <v>73718.450018496704</v>
      </c>
      <c r="R162" s="16">
        <f t="shared" si="23"/>
        <v>35615465.52506689</v>
      </c>
      <c r="Z162" s="12"/>
    </row>
    <row r="163" spans="13:26" x14ac:dyDescent="0.2">
      <c r="M163" s="12"/>
      <c r="N163" s="5">
        <f t="shared" si="19"/>
        <v>117</v>
      </c>
      <c r="O163" s="16">
        <f t="shared" si="20"/>
        <v>35615465.52506689</v>
      </c>
      <c r="P163" s="16">
        <f t="shared" si="21"/>
        <v>271631.47682816535</v>
      </c>
      <c r="Q163" s="16">
        <f t="shared" si="22"/>
        <v>74440.269635170189</v>
      </c>
      <c r="R163" s="16">
        <f t="shared" si="23"/>
        <v>35961537.271530226</v>
      </c>
      <c r="Z163" s="12"/>
    </row>
    <row r="164" spans="13:26" x14ac:dyDescent="0.2">
      <c r="M164" s="12"/>
      <c r="N164" s="5">
        <f t="shared" si="19"/>
        <v>118</v>
      </c>
      <c r="O164" s="16">
        <f t="shared" si="20"/>
        <v>35961537.271530226</v>
      </c>
      <c r="P164" s="16">
        <f t="shared" si="21"/>
        <v>271631.47682816535</v>
      </c>
      <c r="Q164" s="16">
        <f t="shared" si="22"/>
        <v>75163.597934830163</v>
      </c>
      <c r="R164" s="16">
        <f t="shared" si="23"/>
        <v>36308332.346293218</v>
      </c>
      <c r="Z164" s="12"/>
    </row>
    <row r="165" spans="13:26" x14ac:dyDescent="0.2">
      <c r="M165" s="12"/>
      <c r="N165" s="5">
        <f t="shared" si="19"/>
        <v>119</v>
      </c>
      <c r="O165" s="16">
        <f t="shared" si="20"/>
        <v>36308332.346293218</v>
      </c>
      <c r="P165" s="16">
        <f t="shared" si="21"/>
        <v>271631.47682816535</v>
      </c>
      <c r="Q165" s="16">
        <f t="shared" si="22"/>
        <v>75888.438070791235</v>
      </c>
      <c r="R165" s="16">
        <f t="shared" si="23"/>
        <v>36655852.261192173</v>
      </c>
      <c r="Z165" s="12"/>
    </row>
    <row r="166" spans="13:26" x14ac:dyDescent="0.2">
      <c r="M166" s="12"/>
      <c r="N166" s="5">
        <f t="shared" si="19"/>
        <v>120</v>
      </c>
      <c r="O166" s="16">
        <f t="shared" si="20"/>
        <v>36655852.261192173</v>
      </c>
      <c r="P166" s="16">
        <f t="shared" si="21"/>
        <v>271631.47682816535</v>
      </c>
      <c r="Q166" s="16">
        <f t="shared" si="22"/>
        <v>76614.793202958812</v>
      </c>
      <c r="R166" s="16">
        <f t="shared" si="23"/>
        <v>37004098.531223297</v>
      </c>
      <c r="Z166" s="12"/>
    </row>
    <row r="167" spans="13:26" x14ac:dyDescent="0.2">
      <c r="M167" s="12"/>
      <c r="N167" s="5">
        <f t="shared" si="19"/>
        <v>121</v>
      </c>
      <c r="O167" s="16">
        <f t="shared" si="20"/>
        <v>37004098.531223297</v>
      </c>
      <c r="P167" s="16">
        <f t="shared" si="21"/>
        <v>271631.47682816535</v>
      </c>
      <c r="Q167" s="16">
        <f t="shared" si="22"/>
        <v>77342.666497842845</v>
      </c>
      <c r="R167" s="16">
        <f t="shared" si="23"/>
        <v>37353072.674549304</v>
      </c>
      <c r="Z167" s="12"/>
    </row>
    <row r="168" spans="13:26" x14ac:dyDescent="0.2">
      <c r="M168" s="12"/>
      <c r="N168" s="5">
        <f t="shared" si="19"/>
        <v>122</v>
      </c>
      <c r="O168" s="16">
        <f t="shared" si="20"/>
        <v>37353072.674549304</v>
      </c>
      <c r="P168" s="16">
        <f t="shared" si="21"/>
        <v>271631.47682816535</v>
      </c>
      <c r="Q168" s="16">
        <f t="shared" si="22"/>
        <v>78072.061128571644</v>
      </c>
      <c r="R168" s="16">
        <f t="shared" si="23"/>
        <v>37702776.212506041</v>
      </c>
      <c r="Z168" s="12"/>
    </row>
    <row r="169" spans="13:26" x14ac:dyDescent="0.2">
      <c r="M169" s="12"/>
      <c r="N169" s="5">
        <f t="shared" si="19"/>
        <v>123</v>
      </c>
      <c r="O169" s="16">
        <f t="shared" si="20"/>
        <v>37702776.212506041</v>
      </c>
      <c r="P169" s="16">
        <f t="shared" si="21"/>
        <v>271631.47682816535</v>
      </c>
      <c r="Q169" s="16">
        <f t="shared" si="22"/>
        <v>78802.980274905713</v>
      </c>
      <c r="R169" s="16">
        <f t="shared" si="23"/>
        <v>38053210.669609115</v>
      </c>
      <c r="Z169" s="12"/>
    </row>
    <row r="170" spans="13:26" x14ac:dyDescent="0.2">
      <c r="M170" s="12"/>
      <c r="N170" s="5">
        <f t="shared" si="19"/>
        <v>124</v>
      </c>
      <c r="O170" s="16">
        <f t="shared" si="20"/>
        <v>38053210.669609115</v>
      </c>
      <c r="P170" s="16">
        <f t="shared" si="21"/>
        <v>271631.47682816535</v>
      </c>
      <c r="Q170" s="16">
        <f t="shared" si="22"/>
        <v>79535.427123251618</v>
      </c>
      <c r="R170" s="16">
        <f t="shared" si="23"/>
        <v>38404377.573560528</v>
      </c>
      <c r="Z170" s="12"/>
    </row>
    <row r="171" spans="13:26" x14ac:dyDescent="0.2">
      <c r="M171" s="12"/>
      <c r="N171" s="5">
        <f t="shared" si="19"/>
        <v>125</v>
      </c>
      <c r="O171" s="16">
        <f t="shared" si="20"/>
        <v>38404377.573560528</v>
      </c>
      <c r="P171" s="16">
        <f t="shared" si="21"/>
        <v>271631.47682816535</v>
      </c>
      <c r="Q171" s="16">
        <f t="shared" si="22"/>
        <v>80269.404866675817</v>
      </c>
      <c r="R171" s="16">
        <f t="shared" si="23"/>
        <v>38756278.455255367</v>
      </c>
      <c r="Z171" s="12"/>
    </row>
    <row r="172" spans="13:26" x14ac:dyDescent="0.2">
      <c r="M172" s="12"/>
      <c r="N172" s="5">
        <f t="shared" si="19"/>
        <v>126</v>
      </c>
      <c r="O172" s="16">
        <f t="shared" si="20"/>
        <v>38756278.455255367</v>
      </c>
      <c r="P172" s="16">
        <f t="shared" si="21"/>
        <v>271631.47682816535</v>
      </c>
      <c r="Q172" s="16">
        <f t="shared" si="22"/>
        <v>81004.916704918694</v>
      </c>
      <c r="R172" s="16">
        <f t="shared" si="23"/>
        <v>39108914.848788448</v>
      </c>
      <c r="Z172" s="12"/>
    </row>
    <row r="173" spans="13:26" x14ac:dyDescent="0.2">
      <c r="M173" s="12"/>
      <c r="N173" s="5">
        <f t="shared" si="19"/>
        <v>127</v>
      </c>
      <c r="O173" s="16">
        <f t="shared" si="20"/>
        <v>39108914.848788448</v>
      </c>
      <c r="P173" s="16">
        <f t="shared" si="21"/>
        <v>271631.47682816535</v>
      </c>
      <c r="Q173" s="16">
        <f t="shared" si="22"/>
        <v>81741.96584440842</v>
      </c>
      <c r="R173" s="16">
        <f t="shared" si="23"/>
        <v>39462288.291461021</v>
      </c>
      <c r="Z173" s="12"/>
    </row>
    <row r="174" spans="13:26" x14ac:dyDescent="0.2">
      <c r="M174" s="12"/>
      <c r="N174" s="5">
        <f t="shared" si="19"/>
        <v>128</v>
      </c>
      <c r="O174" s="16">
        <f t="shared" si="20"/>
        <v>39462288.291461021</v>
      </c>
      <c r="P174" s="16">
        <f t="shared" si="21"/>
        <v>271631.47682816535</v>
      </c>
      <c r="Q174" s="16">
        <f t="shared" si="22"/>
        <v>82480.55549827496</v>
      </c>
      <c r="R174" s="16">
        <f t="shared" si="23"/>
        <v>39816400.323787458</v>
      </c>
      <c r="Z174" s="12"/>
    </row>
    <row r="175" spans="13:26" x14ac:dyDescent="0.2">
      <c r="M175" s="12"/>
      <c r="N175" s="5">
        <f t="shared" si="19"/>
        <v>129</v>
      </c>
      <c r="O175" s="16">
        <f t="shared" si="20"/>
        <v>39816400.323787458</v>
      </c>
      <c r="P175" s="16">
        <f t="shared" si="21"/>
        <v>271631.47682816535</v>
      </c>
      <c r="Q175" s="16">
        <f t="shared" si="22"/>
        <v>83220.688886364049</v>
      </c>
      <c r="R175" s="16">
        <f t="shared" si="23"/>
        <v>40171252.48950199</v>
      </c>
      <c r="Z175" s="12"/>
    </row>
    <row r="176" spans="13:26" x14ac:dyDescent="0.2">
      <c r="M176" s="12"/>
      <c r="N176" s="5">
        <f t="shared" si="19"/>
        <v>130</v>
      </c>
      <c r="O176" s="16">
        <f t="shared" si="20"/>
        <v>40171252.48950199</v>
      </c>
      <c r="P176" s="16">
        <f t="shared" si="21"/>
        <v>271631.47682816535</v>
      </c>
      <c r="Q176" s="16">
        <f t="shared" si="22"/>
        <v>83962.369235251317</v>
      </c>
      <c r="R176" s="16">
        <f t="shared" si="23"/>
        <v>40526846.335565411</v>
      </c>
      <c r="Z176" s="12"/>
    </row>
    <row r="177" spans="13:26" x14ac:dyDescent="0.2">
      <c r="M177" s="12"/>
      <c r="N177" s="5">
        <f t="shared" ref="N177:N238" si="24">N176+1</f>
        <v>131</v>
      </c>
      <c r="O177" s="16">
        <f t="shared" ref="O177:O238" si="25">R176</f>
        <v>40526846.335565411</v>
      </c>
      <c r="P177" s="16">
        <f t="shared" ref="P177:P238" si="26">P176</f>
        <v>271631.47682816535</v>
      </c>
      <c r="Q177" s="16">
        <f t="shared" ref="Q177:Q238" si="27">O177*$P$41</f>
        <v>84705.599778256234</v>
      </c>
      <c r="R177" s="16">
        <f t="shared" ref="R177:R238" si="28">O177+P177+Q177</f>
        <v>40883183.412171833</v>
      </c>
      <c r="Z177" s="12"/>
    </row>
    <row r="178" spans="13:26" x14ac:dyDescent="0.2">
      <c r="M178" s="12"/>
      <c r="N178" s="5">
        <f t="shared" si="24"/>
        <v>132</v>
      </c>
      <c r="O178" s="16">
        <f t="shared" si="25"/>
        <v>40883183.412171833</v>
      </c>
      <c r="P178" s="16">
        <f t="shared" si="26"/>
        <v>271631.47682816535</v>
      </c>
      <c r="Q178" s="16">
        <f t="shared" si="27"/>
        <v>85450.383755456278</v>
      </c>
      <c r="R178" s="16">
        <f t="shared" si="28"/>
        <v>41240265.272755452</v>
      </c>
      <c r="Z178" s="12"/>
    </row>
    <row r="179" spans="13:26" x14ac:dyDescent="0.2">
      <c r="M179" s="12"/>
      <c r="N179" s="5">
        <f t="shared" si="24"/>
        <v>133</v>
      </c>
      <c r="O179" s="16">
        <f t="shared" si="25"/>
        <v>41240265.272755452</v>
      </c>
      <c r="P179" s="16">
        <f t="shared" si="26"/>
        <v>271631.47682816535</v>
      </c>
      <c r="Q179" s="16">
        <f t="shared" si="27"/>
        <v>86196.724413701057</v>
      </c>
      <c r="R179" s="16">
        <f t="shared" si="28"/>
        <v>41598093.473997317</v>
      </c>
      <c r="Z179" s="12"/>
    </row>
    <row r="180" spans="13:26" x14ac:dyDescent="0.2">
      <c r="M180" s="12"/>
      <c r="N180" s="5">
        <f t="shared" si="24"/>
        <v>134</v>
      </c>
      <c r="O180" s="16">
        <f t="shared" si="25"/>
        <v>41598093.473997317</v>
      </c>
      <c r="P180" s="16">
        <f t="shared" si="26"/>
        <v>271631.47682816535</v>
      </c>
      <c r="Q180" s="16">
        <f t="shared" si="27"/>
        <v>86944.625006626477</v>
      </c>
      <c r="R180" s="16">
        <f t="shared" si="28"/>
        <v>41956669.575832106</v>
      </c>
      <c r="Z180" s="12"/>
    </row>
    <row r="181" spans="13:26" x14ac:dyDescent="0.2">
      <c r="M181" s="12"/>
      <c r="N181" s="5">
        <f t="shared" si="24"/>
        <v>135</v>
      </c>
      <c r="O181" s="16">
        <f t="shared" si="25"/>
        <v>41956669.575832106</v>
      </c>
      <c r="P181" s="16">
        <f t="shared" si="26"/>
        <v>271631.47682816535</v>
      </c>
      <c r="Q181" s="16">
        <f t="shared" si="27"/>
        <v>87694.088794668874</v>
      </c>
      <c r="R181" s="16">
        <f t="shared" si="28"/>
        <v>42315995.141454943</v>
      </c>
      <c r="Z181" s="12"/>
    </row>
    <row r="182" spans="13:26" x14ac:dyDescent="0.2">
      <c r="M182" s="12"/>
      <c r="N182" s="5">
        <f t="shared" si="24"/>
        <v>136</v>
      </c>
      <c r="O182" s="16">
        <f t="shared" si="25"/>
        <v>42315995.141454943</v>
      </c>
      <c r="P182" s="16">
        <f t="shared" si="26"/>
        <v>271631.47682816535</v>
      </c>
      <c r="Q182" s="16">
        <f t="shared" si="27"/>
        <v>88445.119045079278</v>
      </c>
      <c r="R182" s="16">
        <f t="shared" si="28"/>
        <v>42676071.737328187</v>
      </c>
      <c r="Z182" s="12"/>
    </row>
    <row r="183" spans="13:26" x14ac:dyDescent="0.2">
      <c r="M183" s="12"/>
      <c r="N183" s="5">
        <f t="shared" si="24"/>
        <v>137</v>
      </c>
      <c r="O183" s="16">
        <f t="shared" si="25"/>
        <v>42676071.737328187</v>
      </c>
      <c r="P183" s="16">
        <f t="shared" si="26"/>
        <v>271631.47682816535</v>
      </c>
      <c r="Q183" s="16">
        <f t="shared" si="27"/>
        <v>89197.719031937595</v>
      </c>
      <c r="R183" s="16">
        <f t="shared" si="28"/>
        <v>43036900.933188289</v>
      </c>
      <c r="Z183" s="12"/>
    </row>
    <row r="184" spans="13:26" x14ac:dyDescent="0.2">
      <c r="M184" s="12"/>
      <c r="N184" s="5">
        <f t="shared" si="24"/>
        <v>138</v>
      </c>
      <c r="O184" s="16">
        <f t="shared" si="25"/>
        <v>43036900.933188289</v>
      </c>
      <c r="P184" s="16">
        <f t="shared" si="26"/>
        <v>271631.47682816535</v>
      </c>
      <c r="Q184" s="16">
        <f t="shared" si="27"/>
        <v>89951.892036166988</v>
      </c>
      <c r="R184" s="16">
        <f t="shared" si="28"/>
        <v>43398484.302052625</v>
      </c>
      <c r="Z184" s="12"/>
    </row>
    <row r="185" spans="13:26" x14ac:dyDescent="0.2">
      <c r="M185" s="12"/>
      <c r="N185" s="5">
        <f t="shared" si="24"/>
        <v>139</v>
      </c>
      <c r="O185" s="16">
        <f t="shared" si="25"/>
        <v>43398484.302052625</v>
      </c>
      <c r="P185" s="16">
        <f t="shared" si="26"/>
        <v>271631.47682816535</v>
      </c>
      <c r="Q185" s="16">
        <f t="shared" si="27"/>
        <v>90707.641345548036</v>
      </c>
      <c r="R185" s="16">
        <f t="shared" si="28"/>
        <v>43760823.420226336</v>
      </c>
      <c r="Z185" s="12"/>
    </row>
    <row r="186" spans="13:26" x14ac:dyDescent="0.2">
      <c r="M186" s="12"/>
      <c r="N186" s="5">
        <f t="shared" si="24"/>
        <v>140</v>
      </c>
      <c r="O186" s="16">
        <f t="shared" si="25"/>
        <v>43760823.420226336</v>
      </c>
      <c r="P186" s="16">
        <f t="shared" si="26"/>
        <v>271631.47682816535</v>
      </c>
      <c r="Q186" s="16">
        <f t="shared" si="27"/>
        <v>91464.970254733213</v>
      </c>
      <c r="R186" s="16">
        <f t="shared" si="28"/>
        <v>44123919.867309235</v>
      </c>
      <c r="Z186" s="12"/>
    </row>
    <row r="187" spans="13:26" x14ac:dyDescent="0.2">
      <c r="M187" s="12"/>
      <c r="N187" s="5">
        <f t="shared" si="24"/>
        <v>141</v>
      </c>
      <c r="O187" s="16">
        <f t="shared" si="25"/>
        <v>44123919.867309235</v>
      </c>
      <c r="P187" s="16">
        <f t="shared" si="26"/>
        <v>271631.47682816535</v>
      </c>
      <c r="Q187" s="16">
        <f t="shared" si="27"/>
        <v>92223.882065261132</v>
      </c>
      <c r="R187" s="16">
        <f t="shared" si="28"/>
        <v>44487775.226202659</v>
      </c>
      <c r="Z187" s="12"/>
    </row>
    <row r="188" spans="13:26" x14ac:dyDescent="0.2">
      <c r="M188" s="12"/>
      <c r="N188" s="5">
        <f t="shared" si="24"/>
        <v>142</v>
      </c>
      <c r="O188" s="16">
        <f t="shared" si="25"/>
        <v>44487775.226202659</v>
      </c>
      <c r="P188" s="16">
        <f t="shared" si="26"/>
        <v>271631.47682816535</v>
      </c>
      <c r="Q188" s="16">
        <f t="shared" si="27"/>
        <v>92984.380085571014</v>
      </c>
      <c r="R188" s="16">
        <f t="shared" si="28"/>
        <v>44852391.083116397</v>
      </c>
      <c r="Z188" s="12"/>
    </row>
    <row r="189" spans="13:26" x14ac:dyDescent="0.2">
      <c r="M189" s="12"/>
      <c r="N189" s="5">
        <f t="shared" si="24"/>
        <v>143</v>
      </c>
      <c r="O189" s="16">
        <f t="shared" si="25"/>
        <v>44852391.083116397</v>
      </c>
      <c r="P189" s="16">
        <f t="shared" si="26"/>
        <v>271631.47682816535</v>
      </c>
      <c r="Q189" s="16">
        <f t="shared" si="27"/>
        <v>93746.467631017076</v>
      </c>
      <c r="R189" s="16">
        <f t="shared" si="28"/>
        <v>45217769.027575582</v>
      </c>
      <c r="Z189" s="12"/>
    </row>
    <row r="190" spans="13:26" x14ac:dyDescent="0.2">
      <c r="M190" s="12"/>
      <c r="N190" s="5">
        <f t="shared" si="24"/>
        <v>144</v>
      </c>
      <c r="O190" s="16">
        <f t="shared" si="25"/>
        <v>45217769.027575582</v>
      </c>
      <c r="P190" s="16">
        <f t="shared" si="26"/>
        <v>271631.47682816535</v>
      </c>
      <c r="Q190" s="16">
        <f t="shared" si="27"/>
        <v>94510.148023883012</v>
      </c>
      <c r="R190" s="16">
        <f t="shared" si="28"/>
        <v>45583910.652427629</v>
      </c>
      <c r="Z190" s="12"/>
    </row>
    <row r="191" spans="13:26" x14ac:dyDescent="0.2">
      <c r="M191" s="12"/>
      <c r="N191" s="5">
        <f t="shared" si="24"/>
        <v>145</v>
      </c>
      <c r="O191" s="16">
        <f t="shared" si="25"/>
        <v>45583910.652427629</v>
      </c>
      <c r="P191" s="16">
        <f t="shared" si="26"/>
        <v>271631.47682816535</v>
      </c>
      <c r="Q191" s="16">
        <f t="shared" si="27"/>
        <v>95275.424593396398</v>
      </c>
      <c r="R191" s="16">
        <f t="shared" si="28"/>
        <v>45950817.55384919</v>
      </c>
      <c r="Z191" s="12"/>
    </row>
    <row r="192" spans="13:26" x14ac:dyDescent="0.2">
      <c r="M192" s="12"/>
      <c r="N192" s="5">
        <f t="shared" si="24"/>
        <v>146</v>
      </c>
      <c r="O192" s="16">
        <f t="shared" si="25"/>
        <v>45950817.55384919</v>
      </c>
      <c r="P192" s="16">
        <f t="shared" si="26"/>
        <v>271631.47682816535</v>
      </c>
      <c r="Q192" s="16">
        <f t="shared" si="27"/>
        <v>96042.300675743347</v>
      </c>
      <c r="R192" s="16">
        <f t="shared" si="28"/>
        <v>46318491.331353098</v>
      </c>
      <c r="Z192" s="12"/>
    </row>
    <row r="193" spans="13:26" x14ac:dyDescent="0.2">
      <c r="M193" s="12"/>
      <c r="N193" s="5">
        <f t="shared" si="24"/>
        <v>147</v>
      </c>
      <c r="O193" s="16">
        <f t="shared" si="25"/>
        <v>46318491.331353098</v>
      </c>
      <c r="P193" s="16">
        <f t="shared" si="26"/>
        <v>271631.47682816535</v>
      </c>
      <c r="Q193" s="16">
        <f t="shared" si="27"/>
        <v>96810.779614082901</v>
      </c>
      <c r="R193" s="16">
        <f t="shared" si="28"/>
        <v>46686933.587795347</v>
      </c>
      <c r="Z193" s="12"/>
    </row>
    <row r="194" spans="13:26" x14ac:dyDescent="0.2">
      <c r="M194" s="12"/>
      <c r="N194" s="5">
        <f t="shared" si="24"/>
        <v>148</v>
      </c>
      <c r="O194" s="16">
        <f t="shared" si="25"/>
        <v>46686933.587795347</v>
      </c>
      <c r="P194" s="16">
        <f t="shared" si="26"/>
        <v>271631.47682816535</v>
      </c>
      <c r="Q194" s="16">
        <f t="shared" si="27"/>
        <v>97580.864758561715</v>
      </c>
      <c r="R194" s="16">
        <f t="shared" si="28"/>
        <v>47056145.929382071</v>
      </c>
      <c r="Z194" s="12"/>
    </row>
    <row r="195" spans="13:26" x14ac:dyDescent="0.2">
      <c r="M195" s="12"/>
      <c r="N195" s="5">
        <f t="shared" si="24"/>
        <v>149</v>
      </c>
      <c r="O195" s="16">
        <f t="shared" si="25"/>
        <v>47056145.929382071</v>
      </c>
      <c r="P195" s="16">
        <f t="shared" si="26"/>
        <v>271631.47682816535</v>
      </c>
      <c r="Q195" s="16">
        <f t="shared" si="27"/>
        <v>98352.559466328603</v>
      </c>
      <c r="R195" s="16">
        <f t="shared" si="28"/>
        <v>47426129.965676568</v>
      </c>
      <c r="Z195" s="12"/>
    </row>
    <row r="196" spans="13:26" x14ac:dyDescent="0.2">
      <c r="M196" s="12"/>
      <c r="N196" s="5">
        <f t="shared" si="24"/>
        <v>150</v>
      </c>
      <c r="O196" s="16">
        <f t="shared" si="25"/>
        <v>47426129.965676568</v>
      </c>
      <c r="P196" s="16">
        <f t="shared" si="26"/>
        <v>271631.47682816535</v>
      </c>
      <c r="Q196" s="16">
        <f t="shared" si="27"/>
        <v>99125.867101549229</v>
      </c>
      <c r="R196" s="16">
        <f t="shared" si="28"/>
        <v>47796887.309606284</v>
      </c>
      <c r="Z196" s="12"/>
    </row>
    <row r="197" spans="13:26" x14ac:dyDescent="0.2">
      <c r="M197" s="12"/>
      <c r="N197" s="5">
        <f t="shared" si="24"/>
        <v>151</v>
      </c>
      <c r="O197" s="16">
        <f t="shared" si="25"/>
        <v>47796887.309606284</v>
      </c>
      <c r="P197" s="16">
        <f t="shared" si="26"/>
        <v>271631.47682816535</v>
      </c>
      <c r="Q197" s="16">
        <f t="shared" si="27"/>
        <v>99900.791035420669</v>
      </c>
      <c r="R197" s="16">
        <f t="shared" si="28"/>
        <v>48168419.57746987</v>
      </c>
      <c r="Z197" s="12"/>
    </row>
    <row r="198" spans="13:26" x14ac:dyDescent="0.2">
      <c r="M198" s="12"/>
      <c r="N198" s="5">
        <f t="shared" si="24"/>
        <v>152</v>
      </c>
      <c r="O198" s="16">
        <f t="shared" si="25"/>
        <v>48168419.57746987</v>
      </c>
      <c r="P198" s="16">
        <f t="shared" si="26"/>
        <v>271631.47682816535</v>
      </c>
      <c r="Q198" s="16">
        <f t="shared" si="27"/>
        <v>100677.33464618622</v>
      </c>
      <c r="R198" s="16">
        <f t="shared" si="28"/>
        <v>48540728.388944224</v>
      </c>
      <c r="Z198" s="12"/>
    </row>
    <row r="199" spans="13:26" x14ac:dyDescent="0.2">
      <c r="M199" s="12"/>
      <c r="N199" s="5">
        <f t="shared" si="24"/>
        <v>153</v>
      </c>
      <c r="O199" s="16">
        <f t="shared" si="25"/>
        <v>48540728.388944224</v>
      </c>
      <c r="P199" s="16">
        <f t="shared" si="26"/>
        <v>271631.47682816535</v>
      </c>
      <c r="Q199" s="16">
        <f t="shared" si="27"/>
        <v>101455.50131915009</v>
      </c>
      <c r="R199" s="16">
        <f t="shared" si="28"/>
        <v>48913815.367091537</v>
      </c>
      <c r="Z199" s="12"/>
    </row>
    <row r="200" spans="13:26" x14ac:dyDescent="0.2">
      <c r="M200" s="12"/>
      <c r="N200" s="5">
        <f t="shared" si="24"/>
        <v>154</v>
      </c>
      <c r="O200" s="16">
        <f t="shared" si="25"/>
        <v>48913815.367091537</v>
      </c>
      <c r="P200" s="16">
        <f t="shared" si="26"/>
        <v>271631.47682816535</v>
      </c>
      <c r="Q200" s="16">
        <f t="shared" si="27"/>
        <v>102235.29444669212</v>
      </c>
      <c r="R200" s="16">
        <f t="shared" si="28"/>
        <v>49287682.138366394</v>
      </c>
      <c r="Z200" s="12"/>
    </row>
    <row r="201" spans="13:26" x14ac:dyDescent="0.2">
      <c r="M201" s="12"/>
      <c r="N201" s="5">
        <f t="shared" si="24"/>
        <v>155</v>
      </c>
      <c r="O201" s="16">
        <f t="shared" si="25"/>
        <v>49287682.138366394</v>
      </c>
      <c r="P201" s="16">
        <f t="shared" si="26"/>
        <v>271631.47682816535</v>
      </c>
      <c r="Q201" s="16">
        <f t="shared" si="27"/>
        <v>103016.7174282826</v>
      </c>
      <c r="R201" s="16">
        <f t="shared" si="28"/>
        <v>49662330.332622841</v>
      </c>
      <c r="Z201" s="12"/>
    </row>
    <row r="202" spans="13:26" x14ac:dyDescent="0.2">
      <c r="M202" s="12"/>
      <c r="N202" s="5">
        <f t="shared" si="24"/>
        <v>156</v>
      </c>
      <c r="O202" s="16">
        <f t="shared" si="25"/>
        <v>49662330.332622841</v>
      </c>
      <c r="P202" s="16">
        <f t="shared" si="26"/>
        <v>271631.47682816535</v>
      </c>
      <c r="Q202" s="16">
        <f t="shared" si="27"/>
        <v>103799.77367049712</v>
      </c>
      <c r="R202" s="16">
        <f t="shared" si="28"/>
        <v>50037761.583121501</v>
      </c>
      <c r="Z202" s="12"/>
    </row>
    <row r="203" spans="13:26" x14ac:dyDescent="0.2">
      <c r="M203" s="12"/>
      <c r="N203" s="5">
        <f t="shared" si="24"/>
        <v>157</v>
      </c>
      <c r="O203" s="16">
        <f t="shared" si="25"/>
        <v>50037761.583121501</v>
      </c>
      <c r="P203" s="16">
        <f t="shared" si="26"/>
        <v>271631.47682816535</v>
      </c>
      <c r="Q203" s="16">
        <f t="shared" si="27"/>
        <v>104584.46658703135</v>
      </c>
      <c r="R203" s="16">
        <f t="shared" si="28"/>
        <v>50413977.526536696</v>
      </c>
      <c r="Z203" s="12"/>
    </row>
    <row r="204" spans="13:26" x14ac:dyDescent="0.2">
      <c r="M204" s="12"/>
      <c r="N204" s="5">
        <f t="shared" si="24"/>
        <v>158</v>
      </c>
      <c r="O204" s="16">
        <f t="shared" si="25"/>
        <v>50413977.526536696</v>
      </c>
      <c r="P204" s="16">
        <f t="shared" si="26"/>
        <v>271631.47682816535</v>
      </c>
      <c r="Q204" s="16">
        <f t="shared" si="27"/>
        <v>105370.79959871601</v>
      </c>
      <c r="R204" s="16">
        <f t="shared" si="28"/>
        <v>50790979.802963577</v>
      </c>
      <c r="Z204" s="12"/>
    </row>
    <row r="205" spans="13:26" x14ac:dyDescent="0.2">
      <c r="M205" s="12"/>
      <c r="N205" s="5">
        <f t="shared" si="24"/>
        <v>159</v>
      </c>
      <c r="O205" s="16">
        <f t="shared" si="25"/>
        <v>50790979.802963577</v>
      </c>
      <c r="P205" s="16">
        <f t="shared" si="26"/>
        <v>271631.47682816535</v>
      </c>
      <c r="Q205" s="16">
        <f t="shared" si="27"/>
        <v>106158.7761335317</v>
      </c>
      <c r="R205" s="16">
        <f t="shared" si="28"/>
        <v>51168770.055925272</v>
      </c>
      <c r="Z205" s="12"/>
    </row>
    <row r="206" spans="13:26" x14ac:dyDescent="0.2">
      <c r="M206" s="12"/>
      <c r="N206" s="5">
        <f t="shared" si="24"/>
        <v>160</v>
      </c>
      <c r="O206" s="16">
        <f t="shared" si="25"/>
        <v>51168770.055925272</v>
      </c>
      <c r="P206" s="16">
        <f t="shared" si="26"/>
        <v>271631.47682816535</v>
      </c>
      <c r="Q206" s="16">
        <f t="shared" si="27"/>
        <v>106948.3996266239</v>
      </c>
      <c r="R206" s="16">
        <f t="shared" si="28"/>
        <v>51547349.932380065</v>
      </c>
      <c r="Z206" s="12"/>
    </row>
    <row r="207" spans="13:26" x14ac:dyDescent="0.2">
      <c r="M207" s="12"/>
      <c r="N207" s="5">
        <f t="shared" si="24"/>
        <v>161</v>
      </c>
      <c r="O207" s="16">
        <f t="shared" si="25"/>
        <v>51547349.932380065</v>
      </c>
      <c r="P207" s="16">
        <f t="shared" si="26"/>
        <v>271631.47682816535</v>
      </c>
      <c r="Q207" s="16">
        <f t="shared" si="27"/>
        <v>107739.6735203179</v>
      </c>
      <c r="R207" s="16">
        <f t="shared" si="28"/>
        <v>51926721.08272855</v>
      </c>
      <c r="Z207" s="12"/>
    </row>
    <row r="208" spans="13:26" x14ac:dyDescent="0.2">
      <c r="M208" s="12"/>
      <c r="N208" s="5">
        <f t="shared" si="24"/>
        <v>162</v>
      </c>
      <c r="O208" s="16">
        <f t="shared" si="25"/>
        <v>51926721.08272855</v>
      </c>
      <c r="P208" s="16">
        <f t="shared" si="26"/>
        <v>271631.47682816535</v>
      </c>
      <c r="Q208" s="16">
        <f t="shared" si="27"/>
        <v>108532.60126413385</v>
      </c>
      <c r="R208" s="16">
        <f t="shared" si="28"/>
        <v>52306885.160820849</v>
      </c>
      <c r="Z208" s="12"/>
    </row>
    <row r="209" spans="13:26" x14ac:dyDescent="0.2">
      <c r="M209" s="12"/>
      <c r="N209" s="5">
        <f t="shared" si="24"/>
        <v>163</v>
      </c>
      <c r="O209" s="16">
        <f t="shared" si="25"/>
        <v>52306885.160820849</v>
      </c>
      <c r="P209" s="16">
        <f t="shared" si="26"/>
        <v>271631.47682816535</v>
      </c>
      <c r="Q209" s="16">
        <f t="shared" si="27"/>
        <v>109327.18631480176</v>
      </c>
      <c r="R209" s="16">
        <f t="shared" si="28"/>
        <v>52687843.823963813</v>
      </c>
      <c r="Z209" s="12"/>
    </row>
    <row r="210" spans="13:26" x14ac:dyDescent="0.2">
      <c r="M210" s="12"/>
      <c r="N210" s="5">
        <f t="shared" si="24"/>
        <v>164</v>
      </c>
      <c r="O210" s="16">
        <f t="shared" si="25"/>
        <v>52687843.823963813</v>
      </c>
      <c r="P210" s="16">
        <f t="shared" si="26"/>
        <v>271631.47682816535</v>
      </c>
      <c r="Q210" s="16">
        <f t="shared" si="27"/>
        <v>110123.43213627661</v>
      </c>
      <c r="R210" s="16">
        <f t="shared" si="28"/>
        <v>53069598.732928254</v>
      </c>
      <c r="Z210" s="12"/>
    </row>
    <row r="211" spans="13:26" x14ac:dyDescent="0.2">
      <c r="M211" s="12"/>
      <c r="N211" s="5">
        <f t="shared" si="24"/>
        <v>165</v>
      </c>
      <c r="O211" s="16">
        <f t="shared" si="25"/>
        <v>53069598.732928254</v>
      </c>
      <c r="P211" s="16">
        <f t="shared" si="26"/>
        <v>271631.47682816535</v>
      </c>
      <c r="Q211" s="16">
        <f t="shared" si="27"/>
        <v>110921.34219975343</v>
      </c>
      <c r="R211" s="16">
        <f t="shared" si="28"/>
        <v>53452151.551956169</v>
      </c>
      <c r="Z211" s="12"/>
    </row>
    <row r="212" spans="13:26" x14ac:dyDescent="0.2">
      <c r="M212" s="12"/>
      <c r="N212" s="5">
        <f t="shared" si="24"/>
        <v>166</v>
      </c>
      <c r="O212" s="16">
        <f t="shared" si="25"/>
        <v>53452151.551956169</v>
      </c>
      <c r="P212" s="16">
        <f t="shared" si="26"/>
        <v>271631.47682816535</v>
      </c>
      <c r="Q212" s="16">
        <f t="shared" si="27"/>
        <v>111720.91998368243</v>
      </c>
      <c r="R212" s="16">
        <f t="shared" si="28"/>
        <v>53835503.94876802</v>
      </c>
      <c r="Z212" s="12"/>
    </row>
    <row r="213" spans="13:26" x14ac:dyDescent="0.2">
      <c r="M213" s="12"/>
      <c r="N213" s="5">
        <f t="shared" si="24"/>
        <v>167</v>
      </c>
      <c r="O213" s="16">
        <f t="shared" si="25"/>
        <v>53835503.94876802</v>
      </c>
      <c r="P213" s="16">
        <f t="shared" si="26"/>
        <v>271631.47682816535</v>
      </c>
      <c r="Q213" s="16">
        <f t="shared" si="27"/>
        <v>112522.16897378417</v>
      </c>
      <c r="R213" s="16">
        <f t="shared" si="28"/>
        <v>54219657.594569966</v>
      </c>
      <c r="Z213" s="12"/>
    </row>
    <row r="214" spans="13:26" x14ac:dyDescent="0.2">
      <c r="M214" s="12"/>
      <c r="N214" s="5">
        <f t="shared" si="24"/>
        <v>168</v>
      </c>
      <c r="O214" s="16">
        <f t="shared" si="25"/>
        <v>54219657.594569966</v>
      </c>
      <c r="P214" s="16">
        <f t="shared" si="26"/>
        <v>271631.47682816535</v>
      </c>
      <c r="Q214" s="16">
        <f t="shared" si="27"/>
        <v>113325.0926630647</v>
      </c>
      <c r="R214" s="16">
        <f t="shared" si="28"/>
        <v>54604614.164061196</v>
      </c>
      <c r="Z214" s="12"/>
    </row>
    <row r="215" spans="13:26" x14ac:dyDescent="0.2">
      <c r="M215" s="12"/>
      <c r="N215" s="5">
        <f t="shared" si="24"/>
        <v>169</v>
      </c>
      <c r="O215" s="16">
        <f t="shared" si="25"/>
        <v>54604614.164061196</v>
      </c>
      <c r="P215" s="16">
        <f t="shared" si="26"/>
        <v>271631.47682816535</v>
      </c>
      <c r="Q215" s="16">
        <f t="shared" si="27"/>
        <v>114129.69455183094</v>
      </c>
      <c r="R215" s="16">
        <f t="shared" si="28"/>
        <v>54990375.335441194</v>
      </c>
      <c r="Z215" s="12"/>
    </row>
    <row r="216" spans="13:26" x14ac:dyDescent="0.2">
      <c r="M216" s="12"/>
      <c r="N216" s="5">
        <f t="shared" si="24"/>
        <v>170</v>
      </c>
      <c r="O216" s="16">
        <f t="shared" si="25"/>
        <v>54990375.335441194</v>
      </c>
      <c r="P216" s="16">
        <f t="shared" si="26"/>
        <v>271631.47682816535</v>
      </c>
      <c r="Q216" s="16">
        <f t="shared" si="27"/>
        <v>114935.97814770574</v>
      </c>
      <c r="R216" s="16">
        <f t="shared" si="28"/>
        <v>55376942.790417068</v>
      </c>
      <c r="Z216" s="12"/>
    </row>
    <row r="217" spans="13:26" x14ac:dyDescent="0.2">
      <c r="M217" s="12"/>
      <c r="N217" s="5">
        <f t="shared" si="24"/>
        <v>171</v>
      </c>
      <c r="O217" s="16">
        <f t="shared" si="25"/>
        <v>55376942.790417068</v>
      </c>
      <c r="P217" s="16">
        <f t="shared" si="26"/>
        <v>271631.47682816535</v>
      </c>
      <c r="Q217" s="16">
        <f t="shared" si="27"/>
        <v>115743.94696564334</v>
      </c>
      <c r="R217" s="16">
        <f t="shared" si="28"/>
        <v>55764318.214210875</v>
      </c>
      <c r="Z217" s="12"/>
    </row>
    <row r="218" spans="13:26" x14ac:dyDescent="0.2">
      <c r="M218" s="12"/>
      <c r="N218" s="5">
        <f t="shared" si="24"/>
        <v>172</v>
      </c>
      <c r="O218" s="16">
        <f t="shared" si="25"/>
        <v>55764318.214210875</v>
      </c>
      <c r="P218" s="16">
        <f t="shared" si="26"/>
        <v>271631.47682816535</v>
      </c>
      <c r="Q218" s="16">
        <f t="shared" si="27"/>
        <v>116553.60452794457</v>
      </c>
      <c r="R218" s="16">
        <f t="shared" si="28"/>
        <v>56152503.295566984</v>
      </c>
      <c r="Z218" s="12"/>
    </row>
    <row r="219" spans="13:26" x14ac:dyDescent="0.2">
      <c r="M219" s="12"/>
      <c r="N219" s="5">
        <f t="shared" si="24"/>
        <v>173</v>
      </c>
      <c r="O219" s="16">
        <f t="shared" si="25"/>
        <v>56152503.295566984</v>
      </c>
      <c r="P219" s="16">
        <f t="shared" si="26"/>
        <v>271631.47682816535</v>
      </c>
      <c r="Q219" s="16">
        <f t="shared" si="27"/>
        <v>117364.95436427231</v>
      </c>
      <c r="R219" s="16">
        <f t="shared" si="28"/>
        <v>56541499.726759419</v>
      </c>
      <c r="Z219" s="12"/>
    </row>
    <row r="220" spans="13:26" x14ac:dyDescent="0.2">
      <c r="M220" s="12"/>
      <c r="N220" s="5">
        <f t="shared" si="24"/>
        <v>174</v>
      </c>
      <c r="O220" s="16">
        <f t="shared" si="25"/>
        <v>56541499.726759419</v>
      </c>
      <c r="P220" s="16">
        <f t="shared" si="26"/>
        <v>271631.47682816535</v>
      </c>
      <c r="Q220" s="16">
        <f t="shared" si="27"/>
        <v>118178.00001166679</v>
      </c>
      <c r="R220" s="16">
        <f t="shared" si="28"/>
        <v>56931309.203599252</v>
      </c>
      <c r="Z220" s="12"/>
    </row>
    <row r="221" spans="13:26" x14ac:dyDescent="0.2">
      <c r="M221" s="12"/>
      <c r="N221" s="5">
        <f t="shared" si="24"/>
        <v>175</v>
      </c>
      <c r="O221" s="16">
        <f t="shared" si="25"/>
        <v>56931309.203599252</v>
      </c>
      <c r="P221" s="16">
        <f t="shared" si="26"/>
        <v>271631.47682816535</v>
      </c>
      <c r="Q221" s="16">
        <f t="shared" si="27"/>
        <v>118992.74501456106</v>
      </c>
      <c r="R221" s="16">
        <f t="shared" si="28"/>
        <v>57321933.42544198</v>
      </c>
      <c r="Z221" s="12"/>
    </row>
    <row r="222" spans="13:26" x14ac:dyDescent="0.2">
      <c r="M222" s="12"/>
      <c r="N222" s="5">
        <f t="shared" si="24"/>
        <v>176</v>
      </c>
      <c r="O222" s="16">
        <f t="shared" si="25"/>
        <v>57321933.42544198</v>
      </c>
      <c r="P222" s="16">
        <f t="shared" si="26"/>
        <v>271631.47682816535</v>
      </c>
      <c r="Q222" s="16">
        <f t="shared" si="27"/>
        <v>119809.19292479646</v>
      </c>
      <c r="R222" s="16">
        <f t="shared" si="28"/>
        <v>57713374.095194943</v>
      </c>
      <c r="Z222" s="12"/>
    </row>
    <row r="223" spans="13:26" x14ac:dyDescent="0.2">
      <c r="M223" s="12"/>
      <c r="N223" s="5">
        <f t="shared" si="24"/>
        <v>177</v>
      </c>
      <c r="O223" s="16">
        <f t="shared" si="25"/>
        <v>57713374.095194943</v>
      </c>
      <c r="P223" s="16">
        <f t="shared" si="26"/>
        <v>271631.47682816535</v>
      </c>
      <c r="Q223" s="16">
        <f t="shared" si="27"/>
        <v>120627.34730163799</v>
      </c>
      <c r="R223" s="16">
        <f t="shared" si="28"/>
        <v>58105632.919324748</v>
      </c>
      <c r="Z223" s="12"/>
    </row>
    <row r="224" spans="13:26" x14ac:dyDescent="0.2">
      <c r="M224" s="12"/>
      <c r="N224" s="5">
        <f t="shared" si="24"/>
        <v>178</v>
      </c>
      <c r="O224" s="16">
        <f t="shared" si="25"/>
        <v>58105632.919324748</v>
      </c>
      <c r="P224" s="16">
        <f t="shared" si="26"/>
        <v>271631.47682816535</v>
      </c>
      <c r="Q224" s="16">
        <f t="shared" si="27"/>
        <v>121447.21171178998</v>
      </c>
      <c r="R224" s="16">
        <f t="shared" si="28"/>
        <v>58498711.6078647</v>
      </c>
      <c r="Z224" s="12"/>
    </row>
    <row r="225" spans="13:26" x14ac:dyDescent="0.2">
      <c r="M225" s="12"/>
      <c r="N225" s="5">
        <f t="shared" si="24"/>
        <v>179</v>
      </c>
      <c r="O225" s="16">
        <f t="shared" si="25"/>
        <v>58498711.6078647</v>
      </c>
      <c r="P225" s="16">
        <f t="shared" si="26"/>
        <v>271631.47682816535</v>
      </c>
      <c r="Q225" s="16">
        <f t="shared" si="27"/>
        <v>122268.78972941152</v>
      </c>
      <c r="R225" s="16">
        <f t="shared" si="28"/>
        <v>58892611.874422275</v>
      </c>
      <c r="Z225" s="12"/>
    </row>
    <row r="226" spans="13:26" x14ac:dyDescent="0.2">
      <c r="M226" s="12"/>
      <c r="N226" s="5">
        <f t="shared" si="24"/>
        <v>180</v>
      </c>
      <c r="O226" s="16">
        <f t="shared" si="25"/>
        <v>58892611.874422275</v>
      </c>
      <c r="P226" s="16">
        <f t="shared" si="26"/>
        <v>271631.47682816535</v>
      </c>
      <c r="Q226" s="16">
        <f t="shared" si="27"/>
        <v>123092.08493613215</v>
      </c>
      <c r="R226" s="16">
        <f t="shared" si="28"/>
        <v>59287335.436186574</v>
      </c>
      <c r="Z226" s="12"/>
    </row>
    <row r="227" spans="13:26" x14ac:dyDescent="0.2">
      <c r="M227" s="12"/>
      <c r="N227" s="5">
        <f t="shared" si="24"/>
        <v>181</v>
      </c>
      <c r="O227" s="16">
        <f t="shared" si="25"/>
        <v>59287335.436186574</v>
      </c>
      <c r="P227" s="16">
        <f t="shared" si="26"/>
        <v>271631.47682816535</v>
      </c>
      <c r="Q227" s="16">
        <f t="shared" si="27"/>
        <v>123917.10092106737</v>
      </c>
      <c r="R227" s="16">
        <f t="shared" si="28"/>
        <v>59682884.013935804</v>
      </c>
      <c r="Z227" s="12"/>
    </row>
    <row r="228" spans="13:26" x14ac:dyDescent="0.2">
      <c r="M228" s="12"/>
      <c r="N228" s="5">
        <f t="shared" si="24"/>
        <v>182</v>
      </c>
      <c r="O228" s="16">
        <f t="shared" si="25"/>
        <v>59682884.013935804</v>
      </c>
      <c r="P228" s="16">
        <f t="shared" si="26"/>
        <v>271631.47682816535</v>
      </c>
      <c r="Q228" s="16">
        <f t="shared" si="27"/>
        <v>124743.8412808343</v>
      </c>
      <c r="R228" s="16">
        <f t="shared" si="28"/>
        <v>60079259.332044803</v>
      </c>
      <c r="Z228" s="12"/>
    </row>
    <row r="229" spans="13:26" x14ac:dyDescent="0.2">
      <c r="M229" s="12"/>
      <c r="N229" s="5">
        <f t="shared" si="24"/>
        <v>183</v>
      </c>
      <c r="O229" s="16">
        <f t="shared" si="25"/>
        <v>60079259.332044803</v>
      </c>
      <c r="P229" s="16">
        <f t="shared" si="26"/>
        <v>271631.47682816535</v>
      </c>
      <c r="Q229" s="16">
        <f t="shared" si="27"/>
        <v>125572.30961956746</v>
      </c>
      <c r="R229" s="16">
        <f t="shared" si="28"/>
        <v>60476463.118492536</v>
      </c>
      <c r="Z229" s="12"/>
    </row>
    <row r="230" spans="13:26" x14ac:dyDescent="0.2">
      <c r="M230" s="12"/>
      <c r="N230" s="5">
        <f t="shared" si="24"/>
        <v>184</v>
      </c>
      <c r="O230" s="16">
        <f t="shared" si="25"/>
        <v>60476463.118492536</v>
      </c>
      <c r="P230" s="16">
        <f t="shared" si="26"/>
        <v>271631.47682816535</v>
      </c>
      <c r="Q230" s="16">
        <f t="shared" si="27"/>
        <v>126402.50954893437</v>
      </c>
      <c r="R230" s="16">
        <f t="shared" si="28"/>
        <v>60874497.104869634</v>
      </c>
      <c r="Z230" s="12"/>
    </row>
    <row r="231" spans="13:26" x14ac:dyDescent="0.2">
      <c r="M231" s="12"/>
      <c r="N231" s="5">
        <f t="shared" si="24"/>
        <v>185</v>
      </c>
      <c r="O231" s="16">
        <f t="shared" si="25"/>
        <v>60874497.104869634</v>
      </c>
      <c r="P231" s="16">
        <f t="shared" si="26"/>
        <v>271631.47682816535</v>
      </c>
      <c r="Q231" s="16">
        <f t="shared" si="27"/>
        <v>127234.44468815131</v>
      </c>
      <c r="R231" s="16">
        <f t="shared" si="28"/>
        <v>61273363.026385948</v>
      </c>
      <c r="Z231" s="12"/>
    </row>
    <row r="232" spans="13:26" x14ac:dyDescent="0.2">
      <c r="M232" s="12"/>
      <c r="N232" s="5">
        <f t="shared" si="24"/>
        <v>186</v>
      </c>
      <c r="O232" s="16">
        <f t="shared" si="25"/>
        <v>61273363.026385948</v>
      </c>
      <c r="P232" s="16">
        <f t="shared" si="26"/>
        <v>271631.47682816535</v>
      </c>
      <c r="Q232" s="16">
        <f t="shared" si="27"/>
        <v>128068.11866399916</v>
      </c>
      <c r="R232" s="16">
        <f t="shared" si="28"/>
        <v>61673062.62187811</v>
      </c>
      <c r="Z232" s="12"/>
    </row>
    <row r="233" spans="13:26" x14ac:dyDescent="0.2">
      <c r="M233" s="12"/>
      <c r="N233" s="5">
        <f t="shared" si="24"/>
        <v>187</v>
      </c>
      <c r="O233" s="16">
        <f t="shared" si="25"/>
        <v>61673062.62187811</v>
      </c>
      <c r="P233" s="16">
        <f t="shared" si="26"/>
        <v>271631.47682816535</v>
      </c>
      <c r="Q233" s="16">
        <f t="shared" si="27"/>
        <v>128903.53511083921</v>
      </c>
      <c r="R233" s="16">
        <f t="shared" si="28"/>
        <v>62073597.633817114</v>
      </c>
      <c r="Z233" s="12"/>
    </row>
    <row r="234" spans="13:26" x14ac:dyDescent="0.2">
      <c r="M234" s="12"/>
      <c r="N234" s="5">
        <f t="shared" si="24"/>
        <v>188</v>
      </c>
      <c r="O234" s="16">
        <f t="shared" si="25"/>
        <v>62073597.633817114</v>
      </c>
      <c r="P234" s="16">
        <f t="shared" si="26"/>
        <v>271631.47682816535</v>
      </c>
      <c r="Q234" s="16">
        <f t="shared" si="27"/>
        <v>129740.69767062887</v>
      </c>
      <c r="R234" s="16">
        <f t="shared" si="28"/>
        <v>62474969.80831591</v>
      </c>
      <c r="Z234" s="12"/>
    </row>
    <row r="235" spans="13:26" x14ac:dyDescent="0.2">
      <c r="M235" s="12"/>
      <c r="N235" s="5">
        <f t="shared" si="24"/>
        <v>189</v>
      </c>
      <c r="O235" s="16">
        <f t="shared" si="25"/>
        <v>62474969.80831591</v>
      </c>
      <c r="P235" s="16">
        <f t="shared" si="26"/>
        <v>271631.47682816535</v>
      </c>
      <c r="Q235" s="16">
        <f t="shared" si="27"/>
        <v>130579.60999293772</v>
      </c>
      <c r="R235" s="16">
        <f t="shared" si="28"/>
        <v>62877180.895137012</v>
      </c>
      <c r="Z235" s="12"/>
    </row>
    <row r="236" spans="13:26" x14ac:dyDescent="0.2">
      <c r="M236" s="12"/>
      <c r="N236" s="5">
        <f t="shared" si="24"/>
        <v>190</v>
      </c>
      <c r="O236" s="16">
        <f t="shared" si="25"/>
        <v>62877180.895137012</v>
      </c>
      <c r="P236" s="16">
        <f t="shared" si="26"/>
        <v>271631.47682816535</v>
      </c>
      <c r="Q236" s="16">
        <f t="shared" si="27"/>
        <v>131420.27573496333</v>
      </c>
      <c r="R236" s="16">
        <f t="shared" si="28"/>
        <v>63280232.647700138</v>
      </c>
      <c r="Z236" s="12"/>
    </row>
    <row r="237" spans="13:26" x14ac:dyDescent="0.2">
      <c r="M237" s="12"/>
      <c r="N237" s="5">
        <f t="shared" si="24"/>
        <v>191</v>
      </c>
      <c r="O237" s="16">
        <f t="shared" si="25"/>
        <v>63280232.647700138</v>
      </c>
      <c r="P237" s="16">
        <f t="shared" si="26"/>
        <v>271631.47682816535</v>
      </c>
      <c r="Q237" s="16">
        <f t="shared" si="27"/>
        <v>132262.69856154721</v>
      </c>
      <c r="R237" s="16">
        <f t="shared" si="28"/>
        <v>63684126.823089853</v>
      </c>
      <c r="Z237" s="12"/>
    </row>
    <row r="238" spans="13:26" x14ac:dyDescent="0.2">
      <c r="M238" s="12"/>
      <c r="N238" s="5">
        <f t="shared" si="24"/>
        <v>192</v>
      </c>
      <c r="O238" s="16">
        <f t="shared" si="25"/>
        <v>63684126.823089853</v>
      </c>
      <c r="P238" s="16">
        <f t="shared" si="26"/>
        <v>271631.47682816535</v>
      </c>
      <c r="Q238" s="16">
        <f t="shared" si="27"/>
        <v>133106.88214519076</v>
      </c>
      <c r="R238" s="16">
        <f t="shared" si="28"/>
        <v>64088865.182063207</v>
      </c>
      <c r="Z238" s="12"/>
    </row>
    <row r="239" spans="13:26" x14ac:dyDescent="0.2">
      <c r="M239" s="12"/>
      <c r="N239" s="21" t="s">
        <v>18</v>
      </c>
      <c r="O239" s="21" t="s">
        <v>18</v>
      </c>
      <c r="P239" s="21" t="s">
        <v>18</v>
      </c>
      <c r="Q239" s="21" t="s">
        <v>18</v>
      </c>
      <c r="R239" s="21" t="s">
        <v>18</v>
      </c>
      <c r="Z239" s="12"/>
    </row>
    <row r="240" spans="13:26" x14ac:dyDescent="0.2">
      <c r="M240" s="12"/>
      <c r="N240" s="29"/>
      <c r="O240" s="29" t="s">
        <v>111</v>
      </c>
      <c r="P240" s="19">
        <f>SUM(P47:P238)</f>
        <v>52153243.551007748</v>
      </c>
      <c r="Q240" s="19">
        <f>SUM(Q47:Q238)</f>
        <v>11935621.631055489</v>
      </c>
      <c r="R240" s="30">
        <f>P240+Q240</f>
        <v>64088865.182063237</v>
      </c>
      <c r="S240" s="17">
        <f>R240-P42</f>
        <v>-1.9371509552001953E-7</v>
      </c>
      <c r="Z240" s="12"/>
    </row>
    <row r="241" spans="13:25" x14ac:dyDescent="0.2"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71" orientation="portrait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">
    <tabColor theme="9" tint="0.39997558519241921"/>
    <pageSetUpPr fitToPage="1"/>
  </sheetPr>
  <dimension ref="A1:AH281"/>
  <sheetViews>
    <sheetView workbookViewId="0"/>
  </sheetViews>
  <sheetFormatPr defaultRowHeight="12.75" x14ac:dyDescent="0.2"/>
  <cols>
    <col min="1" max="1" width="17.42578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7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13" t="s">
        <v>5</v>
      </c>
      <c r="B1" s="297"/>
      <c r="C1" s="297"/>
      <c r="D1" s="297"/>
      <c r="E1" s="297"/>
      <c r="F1" s="298"/>
      <c r="G1" s="297"/>
      <c r="H1" s="297"/>
      <c r="I1" s="297"/>
      <c r="J1" s="296"/>
      <c r="K1" s="297"/>
      <c r="L1" s="297"/>
      <c r="M1" s="12"/>
      <c r="O1" s="313" t="s">
        <v>5</v>
      </c>
      <c r="P1" s="297"/>
      <c r="Q1" s="297"/>
      <c r="R1" s="297"/>
      <c r="S1" s="297"/>
      <c r="T1" s="297"/>
      <c r="Z1" s="12"/>
      <c r="AA1" s="296" t="s">
        <v>6</v>
      </c>
      <c r="AB1" s="297"/>
      <c r="AC1" s="297"/>
      <c r="AD1" s="297"/>
      <c r="AE1" s="297"/>
      <c r="AF1" s="297"/>
      <c r="AG1" s="297"/>
      <c r="AH1" s="12"/>
    </row>
    <row r="2" spans="1:34" ht="15.75" x14ac:dyDescent="0.25">
      <c r="A2" s="313" t="s">
        <v>7</v>
      </c>
      <c r="B2" s="297"/>
      <c r="C2" s="297"/>
      <c r="D2" s="297"/>
      <c r="E2" s="297"/>
      <c r="F2" s="298"/>
      <c r="G2" s="297"/>
      <c r="H2" s="297"/>
      <c r="I2" s="297"/>
      <c r="J2" s="296"/>
      <c r="K2" s="297"/>
      <c r="L2" s="297"/>
      <c r="M2" s="12"/>
      <c r="O2" s="296" t="s">
        <v>116</v>
      </c>
      <c r="P2" s="297"/>
      <c r="Q2" s="297"/>
      <c r="R2" s="297"/>
      <c r="S2" s="297"/>
      <c r="T2" s="297"/>
      <c r="Z2" s="12"/>
      <c r="AA2" s="296" t="s">
        <v>8</v>
      </c>
      <c r="AB2" s="297"/>
      <c r="AC2" s="297"/>
      <c r="AD2" s="297"/>
      <c r="AE2" s="297"/>
      <c r="AF2" s="297"/>
      <c r="AG2" s="297"/>
      <c r="AH2" s="12"/>
    </row>
    <row r="3" spans="1:34" ht="15.75" x14ac:dyDescent="0.25">
      <c r="A3" s="313"/>
      <c r="B3" s="297"/>
      <c r="C3" s="297"/>
      <c r="D3" s="297"/>
      <c r="E3" s="297"/>
      <c r="F3" s="298"/>
      <c r="G3" s="297"/>
      <c r="H3" s="297"/>
      <c r="I3" s="297"/>
      <c r="J3" s="296"/>
      <c r="K3" s="297"/>
      <c r="L3" s="297"/>
      <c r="M3" s="12"/>
      <c r="O3" s="296"/>
      <c r="P3" s="297"/>
      <c r="Q3" s="297"/>
      <c r="R3" s="297"/>
      <c r="S3" s="297"/>
      <c r="T3" s="297"/>
      <c r="Z3" s="12"/>
      <c r="AA3" s="296"/>
      <c r="AB3" s="297"/>
      <c r="AC3" s="297"/>
      <c r="AD3" s="297"/>
      <c r="AE3" s="297"/>
      <c r="AF3" s="297"/>
      <c r="AG3" s="297"/>
      <c r="AH3" s="12"/>
    </row>
    <row r="4" spans="1:34" ht="15.75" x14ac:dyDescent="0.25">
      <c r="A4" s="313"/>
      <c r="B4" s="297"/>
      <c r="C4" s="297"/>
      <c r="D4" s="297"/>
      <c r="E4" s="297"/>
      <c r="F4" s="298"/>
      <c r="G4" s="297"/>
      <c r="H4" s="297"/>
      <c r="I4" s="297"/>
      <c r="J4" s="296"/>
      <c r="K4" s="297"/>
      <c r="L4" s="297"/>
      <c r="M4" s="12"/>
      <c r="O4" s="33"/>
      <c r="P4" s="2"/>
      <c r="Q4" s="2"/>
      <c r="R4" s="2"/>
      <c r="S4" s="2"/>
      <c r="T4" s="2"/>
      <c r="Z4" s="12"/>
      <c r="AA4" s="13"/>
      <c r="AH4" s="12"/>
    </row>
    <row r="5" spans="1:34" x14ac:dyDescent="0.2">
      <c r="A5" s="14"/>
      <c r="B5" s="96" t="s">
        <v>187</v>
      </c>
      <c r="D5" s="14"/>
      <c r="F5" s="14"/>
      <c r="G5" s="6" t="s">
        <v>124</v>
      </c>
      <c r="H5" s="31"/>
      <c r="J5" s="6"/>
      <c r="K5" s="6"/>
      <c r="L5" s="6"/>
      <c r="M5" s="12"/>
      <c r="O5" s="314" t="str">
        <f>A10</f>
        <v>Big Bend Unit #3</v>
      </c>
      <c r="P5" s="317" t="s">
        <v>131</v>
      </c>
      <c r="Q5" s="34" t="s">
        <v>9</v>
      </c>
      <c r="R5" s="34" t="s">
        <v>10</v>
      </c>
      <c r="S5" s="34" t="s">
        <v>11</v>
      </c>
      <c r="T5" s="34" t="s">
        <v>12</v>
      </c>
      <c r="Z5" s="12"/>
      <c r="AA5" s="2"/>
      <c r="AB5" s="2"/>
      <c r="AC5" s="2"/>
      <c r="AD5" s="3"/>
      <c r="AE5" s="2"/>
      <c r="AF5" s="2"/>
      <c r="AG5" s="6" t="s">
        <v>131</v>
      </c>
      <c r="AH5" s="12"/>
    </row>
    <row r="6" spans="1:34" x14ac:dyDescent="0.2">
      <c r="A6" s="14"/>
      <c r="B6" s="96" t="s">
        <v>185</v>
      </c>
      <c r="C6" s="22" t="s">
        <v>123</v>
      </c>
      <c r="D6" s="6" t="s">
        <v>128</v>
      </c>
      <c r="E6" s="6" t="s">
        <v>124</v>
      </c>
      <c r="F6" s="15" t="s">
        <v>14</v>
      </c>
      <c r="G6" s="22" t="s">
        <v>138</v>
      </c>
      <c r="H6" s="31"/>
      <c r="J6" s="306" t="s">
        <v>4707</v>
      </c>
      <c r="K6" s="6" t="s">
        <v>14</v>
      </c>
      <c r="L6" s="6" t="s">
        <v>133</v>
      </c>
      <c r="M6" s="12"/>
      <c r="O6" s="28" t="s">
        <v>184</v>
      </c>
      <c r="P6" s="44">
        <f>G7</f>
        <v>2022</v>
      </c>
      <c r="Q6" s="9"/>
      <c r="R6" s="9"/>
      <c r="S6" s="9"/>
      <c r="T6" s="9"/>
      <c r="Z6" s="12"/>
      <c r="AA6" s="14"/>
      <c r="AB6" s="14"/>
      <c r="AC6" s="14"/>
      <c r="AD6" s="22" t="s">
        <v>123</v>
      </c>
      <c r="AE6" s="6" t="s">
        <v>128</v>
      </c>
      <c r="AF6" s="6" t="s">
        <v>4830</v>
      </c>
      <c r="AG6" s="6" t="s">
        <v>133</v>
      </c>
      <c r="AH6" s="12"/>
    </row>
    <row r="7" spans="1:34" x14ac:dyDescent="0.2">
      <c r="A7" s="14"/>
      <c r="B7" s="22" t="s">
        <v>186</v>
      </c>
      <c r="C7" s="6" t="s">
        <v>122</v>
      </c>
      <c r="D7" s="22" t="s">
        <v>4711</v>
      </c>
      <c r="E7" s="6" t="s">
        <v>125</v>
      </c>
      <c r="F7" s="22" t="s">
        <v>4042</v>
      </c>
      <c r="G7" s="48">
        <f>'Escalation Factors'!$C$8</f>
        <v>2022</v>
      </c>
      <c r="H7" s="31"/>
      <c r="J7" s="6" t="s">
        <v>130</v>
      </c>
      <c r="K7" s="22" t="s">
        <v>4042</v>
      </c>
      <c r="L7" s="6" t="s">
        <v>132</v>
      </c>
      <c r="M7" s="12"/>
      <c r="O7" s="7" t="s">
        <v>19</v>
      </c>
      <c r="P7" s="32">
        <f>C10</f>
        <v>2041</v>
      </c>
      <c r="Q7" s="9"/>
      <c r="R7" s="9"/>
      <c r="S7" s="9"/>
      <c r="T7" s="9"/>
      <c r="Z7" s="12"/>
      <c r="AA7" s="14"/>
      <c r="AB7" s="6" t="s">
        <v>122</v>
      </c>
      <c r="AC7" s="6" t="s">
        <v>16</v>
      </c>
      <c r="AD7" s="6" t="s">
        <v>122</v>
      </c>
      <c r="AE7" s="6" t="s">
        <v>135</v>
      </c>
      <c r="AF7" s="763" t="str">
        <f>$O$16</f>
        <v>Reserve @ 12/31/2021</v>
      </c>
      <c r="AG7" s="6" t="s">
        <v>132</v>
      </c>
      <c r="AH7" s="12"/>
    </row>
    <row r="8" spans="1:34" x14ac:dyDescent="0.2">
      <c r="A8" s="6" t="s">
        <v>15</v>
      </c>
      <c r="B8" s="22" t="s">
        <v>127</v>
      </c>
      <c r="C8" s="6" t="s">
        <v>13</v>
      </c>
      <c r="D8" s="22" t="s">
        <v>4710</v>
      </c>
      <c r="E8" s="6" t="s">
        <v>126</v>
      </c>
      <c r="F8" s="15" t="s">
        <v>120</v>
      </c>
      <c r="G8" s="6" t="s">
        <v>127</v>
      </c>
      <c r="H8" s="31"/>
      <c r="J8" s="6" t="s">
        <v>17</v>
      </c>
      <c r="K8" s="6" t="s">
        <v>120</v>
      </c>
      <c r="L8" s="6" t="s">
        <v>124</v>
      </c>
      <c r="M8" s="12"/>
      <c r="O8" s="307" t="str">
        <f>"Cost @ Study Year "&amp;P6</f>
        <v>Cost @ Study Year 2022</v>
      </c>
      <c r="P8" s="25">
        <f t="shared" ref="P8:P10" si="0">SUM(Q8:T8)</f>
        <v>47826098.60460636</v>
      </c>
      <c r="Q8" s="25">
        <f>G10</f>
        <v>37141166.365037188</v>
      </c>
      <c r="R8" s="25">
        <f>G11</f>
        <v>8985365.4636986591</v>
      </c>
      <c r="S8" s="25">
        <f>G12</f>
        <v>7230354.8240443533</v>
      </c>
      <c r="T8" s="25">
        <f>G13</f>
        <v>-5530788.0481738374</v>
      </c>
      <c r="Z8" s="12"/>
      <c r="AA8" s="6" t="s">
        <v>15</v>
      </c>
      <c r="AB8" s="22" t="s">
        <v>134</v>
      </c>
      <c r="AC8" s="6" t="s">
        <v>121</v>
      </c>
      <c r="AD8" s="6" t="s">
        <v>13</v>
      </c>
      <c r="AE8" s="6" t="s">
        <v>136</v>
      </c>
      <c r="AF8" s="763"/>
      <c r="AG8" s="6" t="s">
        <v>124</v>
      </c>
      <c r="AH8" s="12"/>
    </row>
    <row r="9" spans="1:34" x14ac:dyDescent="0.2">
      <c r="A9" s="21" t="s">
        <v>18</v>
      </c>
      <c r="B9" s="21" t="s">
        <v>18</v>
      </c>
      <c r="C9" s="21" t="s">
        <v>18</v>
      </c>
      <c r="D9" s="21" t="s">
        <v>18</v>
      </c>
      <c r="E9" s="21" t="s">
        <v>18</v>
      </c>
      <c r="F9" s="21" t="s">
        <v>18</v>
      </c>
      <c r="G9" s="21" t="s">
        <v>18</v>
      </c>
      <c r="H9" s="31"/>
      <c r="J9" s="21" t="s">
        <v>18</v>
      </c>
      <c r="K9" s="21" t="s">
        <v>18</v>
      </c>
      <c r="L9" s="21" t="s">
        <v>18</v>
      </c>
      <c r="M9" s="12"/>
      <c r="O9" s="305" t="s">
        <v>4706</v>
      </c>
      <c r="P9" s="308">
        <f>SUM(Q9:T9)</f>
        <v>76876899.209194273</v>
      </c>
      <c r="Q9" s="308">
        <f>L10</f>
        <v>60452868.956995279</v>
      </c>
      <c r="R9" s="308">
        <f>L11</f>
        <v>14637695.572454654</v>
      </c>
      <c r="S9" s="308">
        <f>L12</f>
        <v>10796317.863178967</v>
      </c>
      <c r="T9" s="308">
        <f>L13</f>
        <v>-9009983.1834346373</v>
      </c>
      <c r="Z9" s="12"/>
      <c r="AA9" s="21" t="s">
        <v>18</v>
      </c>
      <c r="AB9" s="21" t="s">
        <v>18</v>
      </c>
      <c r="AC9" s="21" t="s">
        <v>18</v>
      </c>
      <c r="AD9" s="21" t="s">
        <v>18</v>
      </c>
      <c r="AE9" s="21" t="s">
        <v>18</v>
      </c>
      <c r="AF9" s="21" t="s">
        <v>18</v>
      </c>
      <c r="AG9" s="21" t="s">
        <v>18</v>
      </c>
      <c r="AH9" s="12"/>
    </row>
    <row r="10" spans="1:34" x14ac:dyDescent="0.2">
      <c r="A10" s="324" t="s">
        <v>3933</v>
      </c>
      <c r="B10" s="48">
        <f>'Escalation Factors'!$A$10</f>
        <v>2020</v>
      </c>
      <c r="C10" s="46">
        <v>2041</v>
      </c>
      <c r="D10" s="6" t="s">
        <v>9</v>
      </c>
      <c r="E10" s="39">
        <f>'Cost Estimates in 2020'!B50</f>
        <v>35121954</v>
      </c>
      <c r="F10" s="8">
        <f>VLOOKUP(G$7,Multiplier_Labor,3,FALSE)</f>
        <v>1.0574914586197905</v>
      </c>
      <c r="G10" s="42">
        <f>E10*F10</f>
        <v>37141166.365037188</v>
      </c>
      <c r="H10" s="31"/>
      <c r="J10" s="309">
        <f>C10+1</f>
        <v>2042</v>
      </c>
      <c r="K10" s="8">
        <f>VLOOKUP(J$10,Multiplier_Labor,4,FALSE)</f>
        <v>1.6276513333706866</v>
      </c>
      <c r="L10" s="19">
        <f>G10*K10</f>
        <v>60452868.956995279</v>
      </c>
      <c r="M10" s="12"/>
      <c r="O10" s="7" t="s">
        <v>20</v>
      </c>
      <c r="P10" s="25">
        <f t="shared" si="0"/>
        <v>74510157.209194273</v>
      </c>
      <c r="Q10" s="25">
        <f>Q9-Q16</f>
        <v>56110319.956995279</v>
      </c>
      <c r="R10" s="25">
        <f>R9-R16</f>
        <v>12760996.572454654</v>
      </c>
      <c r="S10" s="25">
        <f>S9-S16</f>
        <v>9716972.8631789666</v>
      </c>
      <c r="T10" s="25">
        <f>T9-T16</f>
        <v>-4078132.1834346373</v>
      </c>
      <c r="Z10" s="12"/>
      <c r="AA10" s="325" t="str">
        <f>A10</f>
        <v>Big Bend Unit #3</v>
      </c>
      <c r="AB10" s="43">
        <f>P12</f>
        <v>19</v>
      </c>
      <c r="AC10" s="43">
        <f>G7</f>
        <v>2022</v>
      </c>
      <c r="AD10" s="10">
        <f>C10</f>
        <v>2041</v>
      </c>
      <c r="AE10" s="18">
        <f>G15</f>
        <v>47826098.60460636</v>
      </c>
      <c r="AF10" s="18">
        <f>P16</f>
        <v>2366742</v>
      </c>
      <c r="AG10" s="18">
        <f>L15</f>
        <v>76876899.209194273</v>
      </c>
      <c r="AH10" s="295">
        <f>AG10-P10-P16</f>
        <v>0</v>
      </c>
    </row>
    <row r="11" spans="1:34" x14ac:dyDescent="0.2">
      <c r="D11" s="22" t="s">
        <v>129</v>
      </c>
      <c r="E11" s="39">
        <f>'Cost Estimates in 2020'!C50</f>
        <v>8491551</v>
      </c>
      <c r="F11" s="8">
        <f>VLOOKUP(G$7,Multiplier_Materials,3,FALSE)</f>
        <v>1.0581536239608829</v>
      </c>
      <c r="G11" s="42">
        <f>E11*F11</f>
        <v>8985365.4636986591</v>
      </c>
      <c r="H11" s="31"/>
      <c r="K11" s="8">
        <f>VLOOKUP(J$10,Multiplier_Materials,4,FALSE)</f>
        <v>1.6290595670918118</v>
      </c>
      <c r="L11" s="19">
        <f t="shared" ref="L11:L13" si="1">G11*K11</f>
        <v>14637695.572454654</v>
      </c>
      <c r="M11" s="12"/>
      <c r="O11" s="7" t="s">
        <v>21</v>
      </c>
      <c r="P11" s="25">
        <f>SUM(Q11:T11)</f>
        <v>46310678.797456458</v>
      </c>
      <c r="Q11" s="25">
        <f>Q10/((1+Q13)^(P12))</f>
        <v>34473181.575563163</v>
      </c>
      <c r="R11" s="25">
        <f>R10/((1+R13)^(P12))</f>
        <v>7833351.7265028777</v>
      </c>
      <c r="S11" s="25">
        <f>S10/((1+S13)^(P12))</f>
        <v>6507511.4040507721</v>
      </c>
      <c r="T11" s="25">
        <f>T10/((1+T13)^(P12))</f>
        <v>-2503365.9086603587</v>
      </c>
      <c r="Z11" s="12"/>
      <c r="AA11" s="12"/>
      <c r="AB11" s="12"/>
      <c r="AC11" s="12"/>
      <c r="AD11" s="12"/>
      <c r="AE11" s="12"/>
      <c r="AF11" s="12"/>
      <c r="AG11" s="12"/>
      <c r="AH11" s="12"/>
    </row>
    <row r="12" spans="1:34" x14ac:dyDescent="0.2">
      <c r="D12" s="6" t="s">
        <v>11</v>
      </c>
      <c r="E12" s="39">
        <f>'Cost Estimates in 2020'!D50</f>
        <v>6954738</v>
      </c>
      <c r="F12" s="8">
        <f>VLOOKUP(G$7,Multiplier_GDP,3,FALSE)</f>
        <v>1.0396300801042906</v>
      </c>
      <c r="G12" s="42">
        <f>E12*F12</f>
        <v>7230354.8240443533</v>
      </c>
      <c r="H12" s="31"/>
      <c r="K12" s="8">
        <f>VLOOKUP(J$10,Multiplier_GDP,4,FALSE)</f>
        <v>1.4931933668422603</v>
      </c>
      <c r="L12" s="19">
        <f t="shared" si="1"/>
        <v>10796317.863178967</v>
      </c>
      <c r="M12" s="12"/>
      <c r="O12" s="7" t="s">
        <v>22</v>
      </c>
      <c r="P12" s="32">
        <f>(P7-P6)</f>
        <v>19</v>
      </c>
      <c r="Q12" s="24"/>
      <c r="R12" s="24"/>
      <c r="S12" s="24"/>
      <c r="T12" s="24"/>
      <c r="Z12" s="12"/>
    </row>
    <row r="13" spans="1:34" x14ac:dyDescent="0.2">
      <c r="D13" s="6" t="s">
        <v>12</v>
      </c>
      <c r="E13" s="39">
        <f>'Cost Estimates in 2020'!E50</f>
        <v>-5226829</v>
      </c>
      <c r="F13" s="8">
        <f>F11</f>
        <v>1.0581536239608829</v>
      </c>
      <c r="G13" s="19">
        <f>E13*F13</f>
        <v>-5530788.0481738374</v>
      </c>
      <c r="H13" s="31"/>
      <c r="K13" s="8">
        <f>K11</f>
        <v>1.6290595670918118</v>
      </c>
      <c r="L13" s="19">
        <f t="shared" si="1"/>
        <v>-9009983.1834346373</v>
      </c>
      <c r="M13" s="12"/>
      <c r="O13" s="28" t="s">
        <v>4708</v>
      </c>
      <c r="P13" s="26">
        <f>IF(P8=0,0,((P9/P8)^(1/($P7-$P6))-1))</f>
        <v>2.529536691663159E-2</v>
      </c>
      <c r="Q13" s="26">
        <f>IF(Q8=0,0,((Q9/Q8)^(1/($P7-$P6))-1))</f>
        <v>2.5970348365830676E-2</v>
      </c>
      <c r="R13" s="26">
        <f>IF(R8=0,0,((R9/R8)^(1/($P7-$P6))-1))</f>
        <v>2.6017048340700066E-2</v>
      </c>
      <c r="S13" s="26">
        <f>IF(S8=0,0,((S9/S8)^(1/($P7-$P6))-1))</f>
        <v>2.1325094152878199E-2</v>
      </c>
      <c r="T13" s="26">
        <f>IF(T8=0,0,((T9/T8)^(1/($P7-$P6))-1))</f>
        <v>2.6017048340700066E-2</v>
      </c>
      <c r="U13" s="27"/>
      <c r="V13" s="27"/>
      <c r="W13" s="27"/>
      <c r="X13" s="27"/>
      <c r="Y13" s="27"/>
      <c r="Z13" s="12"/>
    </row>
    <row r="14" spans="1:34" x14ac:dyDescent="0.2">
      <c r="E14" s="21" t="s">
        <v>18</v>
      </c>
      <c r="F14" s="20"/>
      <c r="G14" s="21" t="s">
        <v>18</v>
      </c>
      <c r="H14" s="31"/>
      <c r="L14" s="21" t="s">
        <v>18</v>
      </c>
      <c r="M14" s="12"/>
      <c r="O14" s="28" t="str">
        <f>"First Year "&amp;P6&amp;" Accrual"</f>
        <v>First Year 2022 Accrual</v>
      </c>
      <c r="P14" s="35">
        <f>SUM(Q14:T14)</f>
        <v>3100940.2259628465</v>
      </c>
      <c r="Q14" s="35">
        <f>PMT(Q13,$P12,-Q11)</f>
        <v>2321678.4203671375</v>
      </c>
      <c r="R14" s="35">
        <f>PMT(R13,$P12,-R11)</f>
        <v>527777.46666494256</v>
      </c>
      <c r="S14" s="35">
        <f>PMT(S13,$P12,-S11)</f>
        <v>420150.34085916344</v>
      </c>
      <c r="T14" s="35">
        <f>PMT(T13,$P12,-T11)</f>
        <v>-168666.00192839699</v>
      </c>
      <c r="U14" s="27"/>
      <c r="Z14" s="12"/>
    </row>
    <row r="15" spans="1:34" x14ac:dyDescent="0.2">
      <c r="E15" s="37">
        <f>SUM(E10:E13)</f>
        <v>45341414</v>
      </c>
      <c r="F15" s="17"/>
      <c r="G15" s="37">
        <f>SUM(G10:G13)</f>
        <v>47826098.60460636</v>
      </c>
      <c r="H15" s="31"/>
      <c r="L15" s="37">
        <f>SUM(L10:L13)</f>
        <v>76876899.209194273</v>
      </c>
      <c r="M15" s="12"/>
      <c r="O15" s="21" t="s">
        <v>18</v>
      </c>
      <c r="P15" s="21" t="s">
        <v>18</v>
      </c>
      <c r="Q15" s="21" t="s">
        <v>18</v>
      </c>
      <c r="R15" s="21" t="s">
        <v>18</v>
      </c>
      <c r="S15" s="21" t="s">
        <v>18</v>
      </c>
      <c r="T15" s="21" t="s">
        <v>18</v>
      </c>
      <c r="U15" s="27"/>
      <c r="Z15" s="12"/>
    </row>
    <row r="16" spans="1:34" x14ac:dyDescent="0.2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38">
        <v>0</v>
      </c>
      <c r="O16" s="49" t="s">
        <v>4829</v>
      </c>
      <c r="P16" s="35">
        <f t="shared" ref="P16:P40" si="2">SUM(Q16:T16)</f>
        <v>2366742</v>
      </c>
      <c r="Q16" s="40">
        <f>'Reserves Dec 31, 2021'!B50</f>
        <v>4342549</v>
      </c>
      <c r="R16" s="40">
        <f>'Reserves Dec 31, 2021'!C50</f>
        <v>1876699</v>
      </c>
      <c r="S16" s="40">
        <f>'Reserves Dec 31, 2021'!D50</f>
        <v>1079345</v>
      </c>
      <c r="T16" s="40">
        <f>'Reserves Dec 31, 2021'!E50</f>
        <v>-4931851</v>
      </c>
      <c r="U16" s="315" t="s">
        <v>4712</v>
      </c>
      <c r="V16" s="34" t="s">
        <v>9</v>
      </c>
      <c r="W16" s="34" t="s">
        <v>10</v>
      </c>
      <c r="X16" s="34" t="s">
        <v>11</v>
      </c>
      <c r="Y16" s="34" t="s">
        <v>12</v>
      </c>
      <c r="Z16" s="295">
        <f>SUM(Q16:T16)-P16</f>
        <v>0</v>
      </c>
    </row>
    <row r="17" spans="2:26" x14ac:dyDescent="0.2">
      <c r="B17" s="100" t="s">
        <v>236</v>
      </c>
      <c r="C17" s="116">
        <f>'Big Bend Common (Handling)'!$C$17</f>
        <v>0</v>
      </c>
      <c r="M17" s="12"/>
      <c r="N17" s="5">
        <f t="shared" ref="N17:N40" si="3">N16+1</f>
        <v>1</v>
      </c>
      <c r="O17" s="4">
        <f>P6</f>
        <v>2022</v>
      </c>
      <c r="P17" s="25">
        <f>SUM(Q17:T17)</f>
        <v>3100940.2259628465</v>
      </c>
      <c r="Q17" s="16">
        <f>IF($N17&lt;=TRUNC($P$12),Q14*(1+0),0)</f>
        <v>2321678.4203671375</v>
      </c>
      <c r="R17" s="16">
        <f>IF($N17&lt;=TRUNC($P$12),R14*(1+0),0)</f>
        <v>527777.46666494256</v>
      </c>
      <c r="S17" s="16">
        <f>IF($N17&lt;=TRUNC($P$12),S14*(1+0),0)</f>
        <v>420150.34085916344</v>
      </c>
      <c r="T17" s="16">
        <f>IF($N17&lt;=TRUNC($P$12),T14*(1+0),0)</f>
        <v>-168666.00192839699</v>
      </c>
      <c r="U17" s="5"/>
      <c r="V17" s="5"/>
      <c r="W17" s="5"/>
      <c r="X17" s="5"/>
      <c r="Y17" s="5"/>
      <c r="Z17" s="12"/>
    </row>
    <row r="18" spans="2:26" x14ac:dyDescent="0.2">
      <c r="B18" s="29" t="s">
        <v>235</v>
      </c>
      <c r="M18" s="12"/>
      <c r="N18" s="5">
        <f t="shared" si="3"/>
        <v>2</v>
      </c>
      <c r="O18" s="4">
        <f t="shared" ref="O18:O40" si="4">O17+1</f>
        <v>2023</v>
      </c>
      <c r="P18" s="25">
        <f t="shared" si="2"/>
        <v>3179537.7892481484</v>
      </c>
      <c r="Q18" s="16">
        <f t="shared" ref="Q18:Q40" si="5">IF($N18&lt;=TRUNC($P$12),Q17*(1+Q$13),0)</f>
        <v>2381973.2177375033</v>
      </c>
      <c r="R18" s="16">
        <f t="shared" ref="R18:R40" si="6">IF($N18&lt;=TRUNC($P$12),R17*(1+R$13),0)</f>
        <v>541508.67852829664</v>
      </c>
      <c r="S18" s="16">
        <f t="shared" ref="S18:S40" si="7">IF($N18&lt;=TRUNC($P$12),S17*(1+S$13),0)</f>
        <v>429110.08643634897</v>
      </c>
      <c r="T18" s="16">
        <f t="shared" ref="T18:T40" si="8">IF($N18&lt;=TRUNC($P$12),T17*(1+T$13),0)</f>
        <v>-173054.19345400069</v>
      </c>
      <c r="Z18" s="12"/>
    </row>
    <row r="19" spans="2:26" x14ac:dyDescent="0.2">
      <c r="M19" s="12"/>
      <c r="N19" s="5">
        <f t="shared" si="3"/>
        <v>3</v>
      </c>
      <c r="O19" s="4">
        <f t="shared" si="4"/>
        <v>2024</v>
      </c>
      <c r="P19" s="25">
        <f t="shared" si="2"/>
        <v>3260135.3746556002</v>
      </c>
      <c r="Q19" s="16">
        <f t="shared" si="5"/>
        <v>2443833.8920002249</v>
      </c>
      <c r="R19" s="16">
        <f t="shared" si="6"/>
        <v>555597.13599447592</v>
      </c>
      <c r="S19" s="16">
        <f t="shared" si="7"/>
        <v>438260.89943155379</v>
      </c>
      <c r="T19" s="16">
        <f t="shared" si="8"/>
        <v>-177556.55277065429</v>
      </c>
      <c r="U19" s="5"/>
      <c r="V19" s="5"/>
      <c r="W19" s="5"/>
      <c r="X19" s="5"/>
      <c r="Y19" s="5"/>
      <c r="Z19" s="45"/>
    </row>
    <row r="20" spans="2:26" x14ac:dyDescent="0.2">
      <c r="M20" s="12"/>
      <c r="N20" s="5">
        <f t="shared" si="3"/>
        <v>4</v>
      </c>
      <c r="O20" s="4">
        <f t="shared" si="4"/>
        <v>2025</v>
      </c>
      <c r="P20" s="25">
        <f t="shared" si="2"/>
        <v>3342784.0472514536</v>
      </c>
      <c r="Q20" s="16">
        <f t="shared" si="5"/>
        <v>2507301.1095236945</v>
      </c>
      <c r="R20" s="16">
        <f t="shared" si="6"/>
        <v>570052.13353959867</v>
      </c>
      <c r="S20" s="16">
        <f t="shared" si="7"/>
        <v>447606.85437545675</v>
      </c>
      <c r="T20" s="16">
        <f t="shared" si="8"/>
        <v>-182176.05018729647</v>
      </c>
      <c r="U20" s="19">
        <f>SUM(Q17:T20)/4</f>
        <v>3220849.3592795124</v>
      </c>
      <c r="V20" s="16">
        <f>SUM(Q17:Q20)/4</f>
        <v>2413696.6599071403</v>
      </c>
      <c r="W20" s="16">
        <f>SUM(R17:R20)/4</f>
        <v>548733.85368182836</v>
      </c>
      <c r="X20" s="16">
        <f>SUM(S17:S20)/4</f>
        <v>433782.04527563072</v>
      </c>
      <c r="Y20" s="16">
        <f>SUM(T17:T20)/4</f>
        <v>-175363.1995850871</v>
      </c>
      <c r="Z20" s="295">
        <f>SUM(Q20:T20)-P20</f>
        <v>0</v>
      </c>
    </row>
    <row r="21" spans="2:26" x14ac:dyDescent="0.2">
      <c r="M21" s="12"/>
      <c r="N21" s="5">
        <f t="shared" si="3"/>
        <v>5</v>
      </c>
      <c r="O21" s="4">
        <f t="shared" si="4"/>
        <v>2026</v>
      </c>
      <c r="P21" s="25">
        <f t="shared" si="2"/>
        <v>3427536.1796476259</v>
      </c>
      <c r="Q21" s="16">
        <f t="shared" si="5"/>
        <v>2572416.5927960584</v>
      </c>
      <c r="R21" s="16">
        <f t="shared" si="6"/>
        <v>584883.2074546176</v>
      </c>
      <c r="S21" s="16">
        <f t="shared" si="7"/>
        <v>457152.11268848699</v>
      </c>
      <c r="T21" s="16">
        <f t="shared" si="8"/>
        <v>-186915.73329153715</v>
      </c>
      <c r="U21" s="5"/>
      <c r="V21" s="5"/>
      <c r="W21" s="5"/>
      <c r="X21" s="5"/>
      <c r="Y21" s="5"/>
      <c r="Z21" s="12"/>
    </row>
    <row r="22" spans="2:26" x14ac:dyDescent="0.2">
      <c r="M22" s="12"/>
      <c r="N22" s="5">
        <f t="shared" si="3"/>
        <v>6</v>
      </c>
      <c r="O22" s="4">
        <f t="shared" si="4"/>
        <v>2027</v>
      </c>
      <c r="P22" s="25">
        <f t="shared" si="2"/>
        <v>3514445.4855631785</v>
      </c>
      <c r="Q22" s="16">
        <f t="shared" si="5"/>
        <v>2639223.147853015</v>
      </c>
      <c r="R22" s="16">
        <f t="shared" si="6"/>
        <v>600100.14213662804</v>
      </c>
      <c r="S22" s="16">
        <f t="shared" si="7"/>
        <v>466900.92453375616</v>
      </c>
      <c r="T22" s="16">
        <f t="shared" si="8"/>
        <v>-191778.72896022047</v>
      </c>
      <c r="U22" s="5"/>
      <c r="V22" s="5"/>
      <c r="W22" s="5"/>
      <c r="X22" s="5"/>
      <c r="Y22" s="5"/>
      <c r="Z22" s="12"/>
    </row>
    <row r="23" spans="2:26" x14ac:dyDescent="0.2">
      <c r="M23" s="12"/>
      <c r="N23" s="5">
        <f t="shared" si="3"/>
        <v>7</v>
      </c>
      <c r="O23" s="4">
        <f t="shared" si="4"/>
        <v>2028</v>
      </c>
      <c r="P23" s="25">
        <f t="shared" si="2"/>
        <v>3603567.0542489872</v>
      </c>
      <c r="Q23" s="16">
        <f t="shared" si="5"/>
        <v>2707764.692417922</v>
      </c>
      <c r="R23" s="16">
        <f t="shared" si="6"/>
        <v>615712.97654385772</v>
      </c>
      <c r="S23" s="16">
        <f t="shared" si="7"/>
        <v>476857.63070950436</v>
      </c>
      <c r="T23" s="16">
        <f t="shared" si="8"/>
        <v>-196768.24542229655</v>
      </c>
      <c r="U23" s="5"/>
      <c r="V23" s="5"/>
      <c r="W23" s="5"/>
      <c r="X23" s="5"/>
      <c r="Y23" s="5"/>
      <c r="Z23" s="45"/>
    </row>
    <row r="24" spans="2:26" x14ac:dyDescent="0.2">
      <c r="M24" s="12"/>
      <c r="N24" s="5">
        <f t="shared" si="3"/>
        <v>8</v>
      </c>
      <c r="O24" s="4">
        <f t="shared" si="4"/>
        <v>2029</v>
      </c>
      <c r="P24" s="25">
        <f t="shared" si="2"/>
        <v>3694957.3857978471</v>
      </c>
      <c r="Q24" s="16">
        <f t="shared" si="5"/>
        <v>2778086.2847727118</v>
      </c>
      <c r="R24" s="16">
        <f t="shared" si="6"/>
        <v>631732.01081859553</v>
      </c>
      <c r="S24" s="16">
        <f t="shared" si="7"/>
        <v>487026.66458190297</v>
      </c>
      <c r="T24" s="16">
        <f t="shared" si="8"/>
        <v>-201887.57437536318</v>
      </c>
      <c r="U24" s="19">
        <f>SUM(Q21:T24)/4</f>
        <v>3560126.5263144094</v>
      </c>
      <c r="V24" s="16">
        <f>SUM(Q21:Q24)/4</f>
        <v>2674372.6794599267</v>
      </c>
      <c r="W24" s="16">
        <f>SUM(R21:R24)/4</f>
        <v>608107.08423842466</v>
      </c>
      <c r="X24" s="16">
        <f>SUM(S21:S24)/4</f>
        <v>471984.33312841266</v>
      </c>
      <c r="Y24" s="16">
        <f>SUM(T21:T24)/4</f>
        <v>-194337.57051235434</v>
      </c>
      <c r="Z24" s="295">
        <f>SUM(Q24:T24)-P24</f>
        <v>0</v>
      </c>
    </row>
    <row r="25" spans="2:26" x14ac:dyDescent="0.2">
      <c r="M25" s="12"/>
      <c r="N25" s="5">
        <f t="shared" si="3"/>
        <v>9</v>
      </c>
      <c r="O25" s="4">
        <f t="shared" si="4"/>
        <v>2030</v>
      </c>
      <c r="P25" s="25">
        <f t="shared" si="2"/>
        <v>3788674.4273628267</v>
      </c>
      <c r="Q25" s="16">
        <f t="shared" si="5"/>
        <v>2850234.1533785956</v>
      </c>
      <c r="R25" s="16">
        <f t="shared" si="6"/>
        <v>648167.81308243063</v>
      </c>
      <c r="S25" s="16">
        <f t="shared" si="7"/>
        <v>497412.55405907426</v>
      </c>
      <c r="T25" s="16">
        <f t="shared" si="8"/>
        <v>-207140.09315727369</v>
      </c>
      <c r="U25" s="5"/>
      <c r="V25" s="5"/>
      <c r="W25" s="5"/>
      <c r="X25" s="5"/>
      <c r="Y25" s="5"/>
      <c r="Z25" s="12"/>
    </row>
    <row r="26" spans="2:26" x14ac:dyDescent="0.2">
      <c r="F26" s="17"/>
      <c r="G26" s="17"/>
      <c r="I26" s="17"/>
      <c r="J26" s="17"/>
      <c r="K26" s="17"/>
      <c r="L26" s="17"/>
      <c r="M26" s="12"/>
      <c r="N26" s="5">
        <f t="shared" si="3"/>
        <v>10</v>
      </c>
      <c r="O26" s="4">
        <f t="shared" si="4"/>
        <v>2031</v>
      </c>
      <c r="P26" s="25">
        <f t="shared" si="2"/>
        <v>3884777.6103072721</v>
      </c>
      <c r="Q26" s="16">
        <f t="shared" si="5"/>
        <v>2924255.7272660262</v>
      </c>
      <c r="R26" s="16">
        <f t="shared" si="6"/>
        <v>665031.22640828206</v>
      </c>
      <c r="S26" s="16">
        <f t="shared" si="7"/>
        <v>508019.92360720766</v>
      </c>
      <c r="T26" s="16">
        <f t="shared" si="8"/>
        <v>-212529.2669742436</v>
      </c>
      <c r="U26" s="5"/>
      <c r="V26" s="5"/>
      <c r="W26" s="5"/>
      <c r="X26" s="5"/>
      <c r="Y26" s="5"/>
      <c r="Z26" s="12"/>
    </row>
    <row r="27" spans="2:26" x14ac:dyDescent="0.2">
      <c r="M27" s="12"/>
      <c r="N27" s="5">
        <f t="shared" si="3"/>
        <v>11</v>
      </c>
      <c r="O27" s="4">
        <f t="shared" si="4"/>
        <v>2032</v>
      </c>
      <c r="P27" s="25">
        <f t="shared" si="2"/>
        <v>3983327.888310465</v>
      </c>
      <c r="Q27" s="16">
        <f t="shared" si="5"/>
        <v>3000199.6672139005</v>
      </c>
      <c r="R27" s="16">
        <f t="shared" si="6"/>
        <v>682333.37597382138</v>
      </c>
      <c r="S27" s="16">
        <f t="shared" si="7"/>
        <v>518853.49630966934</v>
      </c>
      <c r="T27" s="16">
        <f t="shared" si="8"/>
        <v>-218058.65118692606</v>
      </c>
      <c r="U27" s="5"/>
      <c r="V27" s="5"/>
      <c r="W27" s="5"/>
      <c r="X27" s="5"/>
      <c r="Y27" s="5"/>
      <c r="Z27" s="45"/>
    </row>
    <row r="28" spans="2:26" x14ac:dyDescent="0.2">
      <c r="M28" s="12"/>
      <c r="N28" s="5">
        <f t="shared" si="3"/>
        <v>12</v>
      </c>
      <c r="O28" s="4">
        <f t="shared" si="4"/>
        <v>2033</v>
      </c>
      <c r="P28" s="25">
        <f t="shared" si="2"/>
        <v>4084387.7764535593</v>
      </c>
      <c r="Q28" s="16">
        <f t="shared" si="5"/>
        <v>3078115.8977384949</v>
      </c>
      <c r="R28" s="16">
        <f t="shared" si="6"/>
        <v>700085.67640100536</v>
      </c>
      <c r="S28" s="16">
        <f t="shared" si="7"/>
        <v>529918.09597002307</v>
      </c>
      <c r="T28" s="16">
        <f t="shared" si="8"/>
        <v>-223731.89365596417</v>
      </c>
      <c r="U28" s="19">
        <f>SUM(Q25:T28)/4</f>
        <v>3935291.9256085306</v>
      </c>
      <c r="V28" s="16">
        <f>SUM(Q25:Q28)/4</f>
        <v>2963201.3613992538</v>
      </c>
      <c r="W28" s="16">
        <f>SUM(R25:R28)/4</f>
        <v>673904.52296638489</v>
      </c>
      <c r="X28" s="16">
        <f>SUM(S25:S28)/4</f>
        <v>513551.01748649357</v>
      </c>
      <c r="Y28" s="16">
        <f>SUM(T25:T28)/4</f>
        <v>-215364.97624360188</v>
      </c>
      <c r="Z28" s="295">
        <f>SUM(Q28:T28)-P28</f>
        <v>0</v>
      </c>
    </row>
    <row r="29" spans="2:26" x14ac:dyDescent="0.2">
      <c r="M29" s="12"/>
      <c r="N29" s="5">
        <f t="shared" si="3"/>
        <v>13</v>
      </c>
      <c r="O29" s="4">
        <f t="shared" si="4"/>
        <v>2034</v>
      </c>
      <c r="P29" s="25">
        <f t="shared" si="2"/>
        <v>4188021.3913110574</v>
      </c>
      <c r="Q29" s="16">
        <f t="shared" si="5"/>
        <v>3158055.6399131655</v>
      </c>
      <c r="R29" s="16">
        <f t="shared" si="6"/>
        <v>718299.83928656206</v>
      </c>
      <c r="S29" s="16">
        <f t="shared" si="7"/>
        <v>541218.64925989776</v>
      </c>
      <c r="T29" s="16">
        <f t="shared" si="8"/>
        <v>-229552.73714856777</v>
      </c>
      <c r="U29" s="5"/>
      <c r="V29" s="5"/>
      <c r="W29" s="5"/>
      <c r="X29" s="5"/>
      <c r="Y29" s="5"/>
      <c r="Z29" s="12"/>
    </row>
    <row r="30" spans="2:26" x14ac:dyDescent="0.2">
      <c r="M30" s="12"/>
      <c r="N30" s="5">
        <f t="shared" si="3"/>
        <v>14</v>
      </c>
      <c r="O30" s="4">
        <f t="shared" si="4"/>
        <v>2035</v>
      </c>
      <c r="P30" s="25">
        <f t="shared" si="2"/>
        <v>4294294.4920737408</v>
      </c>
      <c r="Q30" s="16">
        <f t="shared" si="5"/>
        <v>3240071.4450403866</v>
      </c>
      <c r="R30" s="16">
        <f t="shared" si="6"/>
        <v>736987.88092839764</v>
      </c>
      <c r="S30" s="16">
        <f t="shared" si="7"/>
        <v>552760.18791265867</v>
      </c>
      <c r="T30" s="16">
        <f t="shared" si="8"/>
        <v>-235525.02180770208</v>
      </c>
      <c r="U30" s="5"/>
      <c r="V30" s="5"/>
      <c r="W30" s="5"/>
      <c r="X30" s="5"/>
      <c r="Y30" s="5"/>
      <c r="Z30" s="12"/>
    </row>
    <row r="31" spans="2:26" x14ac:dyDescent="0.2">
      <c r="M31" s="12"/>
      <c r="N31" s="5">
        <f t="shared" si="3"/>
        <v>15</v>
      </c>
      <c r="O31" s="4">
        <f t="shared" si="4"/>
        <v>2036</v>
      </c>
      <c r="P31" s="25">
        <f t="shared" si="2"/>
        <v>4403274.5227296287</v>
      </c>
      <c r="Q31" s="16">
        <f t="shared" si="5"/>
        <v>3324217.2291982658</v>
      </c>
      <c r="R31" s="16">
        <f t="shared" si="6"/>
        <v>756162.13025302184</v>
      </c>
      <c r="S31" s="16">
        <f t="shared" si="7"/>
        <v>564547.85096385877</v>
      </c>
      <c r="T31" s="16">
        <f t="shared" si="8"/>
        <v>-241652.68768551751</v>
      </c>
      <c r="U31" s="5"/>
      <c r="V31" s="5"/>
      <c r="W31" s="5"/>
      <c r="X31" s="5"/>
      <c r="Y31" s="5"/>
      <c r="Z31" s="45"/>
    </row>
    <row r="32" spans="2:26" x14ac:dyDescent="0.2">
      <c r="M32" s="12"/>
      <c r="N32" s="5">
        <f t="shared" si="3"/>
        <v>16</v>
      </c>
      <c r="O32" s="4">
        <f t="shared" si="4"/>
        <v>2037</v>
      </c>
      <c r="P32" s="25">
        <f t="shared" si="2"/>
        <v>4515030.6553302389</v>
      </c>
      <c r="Q32" s="16">
        <f t="shared" si="5"/>
        <v>3410548.308684241</v>
      </c>
      <c r="R32" s="16">
        <f t="shared" si="6"/>
        <v>775835.23694922146</v>
      </c>
      <c r="S32" s="16">
        <f t="shared" si="7"/>
        <v>576586.88703946816</v>
      </c>
      <c r="T32" s="16">
        <f t="shared" si="8"/>
        <v>-247939.7773426917</v>
      </c>
      <c r="U32" s="19">
        <f>SUM(Q29:T32)/4</f>
        <v>4350155.2653611666</v>
      </c>
      <c r="V32" s="16">
        <f>SUM(Q29:Q32)/4</f>
        <v>3283223.1557090147</v>
      </c>
      <c r="W32" s="16">
        <f>SUM(R29:R32)/4</f>
        <v>746821.27185430075</v>
      </c>
      <c r="X32" s="16">
        <f>SUM(S29:S32)/4</f>
        <v>558778.39379397081</v>
      </c>
      <c r="Y32" s="16">
        <f>SUM(T29:T32)/4</f>
        <v>-238667.55599611974</v>
      </c>
      <c r="Z32" s="295">
        <f>SUM(Q32:T32)-P32</f>
        <v>0</v>
      </c>
    </row>
    <row r="33" spans="13:26" x14ac:dyDescent="0.2">
      <c r="M33" s="12"/>
      <c r="N33" s="5">
        <f t="shared" si="3"/>
        <v>17</v>
      </c>
      <c r="O33" s="4">
        <f t="shared" si="4"/>
        <v>2038</v>
      </c>
      <c r="P33" s="25">
        <f t="shared" si="2"/>
        <v>4629633.8343701148</v>
      </c>
      <c r="Q33" s="16">
        <f t="shared" si="5"/>
        <v>3499121.4363792655</v>
      </c>
      <c r="R33" s="16">
        <f t="shared" si="6"/>
        <v>796020.17981334787</v>
      </c>
      <c r="S33" s="16">
        <f t="shared" si="7"/>
        <v>588882.65669289976</v>
      </c>
      <c r="T33" s="16">
        <f t="shared" si="8"/>
        <v>-254390.43851539891</v>
      </c>
      <c r="U33" s="5"/>
      <c r="V33" s="5"/>
      <c r="W33" s="5"/>
      <c r="X33" s="5"/>
      <c r="Y33" s="5"/>
      <c r="Z33" s="12"/>
    </row>
    <row r="34" spans="13:26" x14ac:dyDescent="0.2">
      <c r="M34" s="12"/>
      <c r="N34" s="5">
        <f t="shared" si="3"/>
        <v>18</v>
      </c>
      <c r="O34" s="4">
        <f t="shared" si="4"/>
        <v>2039</v>
      </c>
      <c r="P34" s="25">
        <f t="shared" si="2"/>
        <v>4747156.8223083131</v>
      </c>
      <c r="Q34" s="16">
        <f t="shared" si="5"/>
        <v>3589994.839056381</v>
      </c>
      <c r="R34" s="16">
        <f t="shared" si="6"/>
        <v>816730.27531172452</v>
      </c>
      <c r="S34" s="16">
        <f t="shared" si="7"/>
        <v>601440.63479187293</v>
      </c>
      <c r="T34" s="16">
        <f t="shared" si="8"/>
        <v>-261008.92685166592</v>
      </c>
      <c r="U34" s="5"/>
      <c r="V34" s="5"/>
      <c r="W34" s="5"/>
      <c r="X34" s="5"/>
      <c r="Y34" s="5"/>
      <c r="Z34" s="45"/>
    </row>
    <row r="35" spans="13:26" x14ac:dyDescent="0.2">
      <c r="M35" s="12"/>
      <c r="N35" s="5">
        <f t="shared" si="3"/>
        <v>19</v>
      </c>
      <c r="O35" s="4">
        <f t="shared" si="4"/>
        <v>2040</v>
      </c>
      <c r="P35" s="25">
        <f t="shared" si="2"/>
        <v>4867674.2462612893</v>
      </c>
      <c r="Q35" s="16">
        <f t="shared" si="5"/>
        <v>3683228.2556582093</v>
      </c>
      <c r="R35" s="16">
        <f t="shared" si="6"/>
        <v>837979.18636582291</v>
      </c>
      <c r="S35" s="16">
        <f t="shared" si="7"/>
        <v>614266.41295617644</v>
      </c>
      <c r="T35" s="16">
        <f t="shared" si="8"/>
        <v>-267799.60871891998</v>
      </c>
      <c r="U35" s="19"/>
      <c r="V35" s="16"/>
      <c r="W35" s="16"/>
      <c r="X35" s="16"/>
      <c r="Y35" s="16"/>
      <c r="Z35" s="45"/>
    </row>
    <row r="36" spans="13:26" x14ac:dyDescent="0.2">
      <c r="M36" s="12"/>
      <c r="N36" s="5">
        <f t="shared" si="3"/>
        <v>20</v>
      </c>
      <c r="O36" s="4">
        <f t="shared" si="4"/>
        <v>2041</v>
      </c>
      <c r="P36" s="25">
        <f t="shared" si="2"/>
        <v>0</v>
      </c>
      <c r="Q36" s="16">
        <f t="shared" si="5"/>
        <v>0</v>
      </c>
      <c r="R36" s="16">
        <f t="shared" si="6"/>
        <v>0</v>
      </c>
      <c r="S36" s="16">
        <f t="shared" si="7"/>
        <v>0</v>
      </c>
      <c r="T36" s="16">
        <f t="shared" si="8"/>
        <v>0</v>
      </c>
      <c r="U36" s="19">
        <f>SUM(Q33:T36)/4</f>
        <v>3561116.2257349291</v>
      </c>
      <c r="V36" s="16">
        <f>SUM(Q33:Q36)/4</f>
        <v>2693086.1327734641</v>
      </c>
      <c r="W36" s="16">
        <f>SUM(R33:R36)/4</f>
        <v>612682.41037272383</v>
      </c>
      <c r="X36" s="16">
        <f>SUM(S33:S36)/4</f>
        <v>451147.42611023725</v>
      </c>
      <c r="Y36" s="16">
        <f>SUM(T33:T36)/4</f>
        <v>-195799.74352149619</v>
      </c>
      <c r="Z36" s="295">
        <f>SUM(Q36:T36)-P36</f>
        <v>0</v>
      </c>
    </row>
    <row r="37" spans="13:26" x14ac:dyDescent="0.2">
      <c r="M37" s="12"/>
      <c r="N37" s="5">
        <f t="shared" si="3"/>
        <v>21</v>
      </c>
      <c r="O37" s="4">
        <f t="shared" si="4"/>
        <v>2042</v>
      </c>
      <c r="P37" s="25">
        <f t="shared" si="2"/>
        <v>0</v>
      </c>
      <c r="Q37" s="16">
        <f t="shared" si="5"/>
        <v>0</v>
      </c>
      <c r="R37" s="16">
        <f t="shared" si="6"/>
        <v>0</v>
      </c>
      <c r="S37" s="16">
        <f t="shared" si="7"/>
        <v>0</v>
      </c>
      <c r="T37" s="16">
        <f t="shared" si="8"/>
        <v>0</v>
      </c>
      <c r="U37" s="5"/>
      <c r="V37" s="5"/>
      <c r="W37" s="5"/>
      <c r="X37" s="5"/>
      <c r="Y37" s="5"/>
      <c r="Z37" s="12"/>
    </row>
    <row r="38" spans="13:26" x14ac:dyDescent="0.2">
      <c r="M38" s="12"/>
      <c r="N38" s="5">
        <f t="shared" si="3"/>
        <v>22</v>
      </c>
      <c r="O38" s="4">
        <f t="shared" si="4"/>
        <v>2043</v>
      </c>
      <c r="P38" s="25">
        <f t="shared" si="2"/>
        <v>0</v>
      </c>
      <c r="Q38" s="16">
        <f t="shared" si="5"/>
        <v>0</v>
      </c>
      <c r="R38" s="16">
        <f t="shared" si="6"/>
        <v>0</v>
      </c>
      <c r="S38" s="16">
        <f t="shared" si="7"/>
        <v>0</v>
      </c>
      <c r="T38" s="16">
        <f t="shared" si="8"/>
        <v>0</v>
      </c>
      <c r="U38" s="5"/>
      <c r="V38" s="5"/>
      <c r="W38" s="5"/>
      <c r="X38" s="5"/>
      <c r="Y38" s="5"/>
      <c r="Z38" s="12"/>
    </row>
    <row r="39" spans="13:26" x14ac:dyDescent="0.2">
      <c r="M39" s="12"/>
      <c r="N39" s="5">
        <f t="shared" si="3"/>
        <v>23</v>
      </c>
      <c r="O39" s="4">
        <f t="shared" si="4"/>
        <v>2044</v>
      </c>
      <c r="P39" s="25">
        <f t="shared" si="2"/>
        <v>0</v>
      </c>
      <c r="Q39" s="16">
        <f t="shared" si="5"/>
        <v>0</v>
      </c>
      <c r="R39" s="16">
        <f t="shared" si="6"/>
        <v>0</v>
      </c>
      <c r="S39" s="16">
        <f t="shared" si="7"/>
        <v>0</v>
      </c>
      <c r="T39" s="16">
        <f t="shared" si="8"/>
        <v>0</v>
      </c>
      <c r="U39" s="5"/>
      <c r="V39" s="5"/>
      <c r="W39" s="5"/>
      <c r="X39" s="5"/>
      <c r="Y39" s="5"/>
      <c r="Z39" s="45"/>
    </row>
    <row r="40" spans="13:26" x14ac:dyDescent="0.2">
      <c r="M40" s="12"/>
      <c r="N40" s="5">
        <f t="shared" si="3"/>
        <v>24</v>
      </c>
      <c r="O40" s="4">
        <f t="shared" si="4"/>
        <v>2045</v>
      </c>
      <c r="P40" s="25">
        <f t="shared" si="2"/>
        <v>0</v>
      </c>
      <c r="Q40" s="16">
        <f t="shared" si="5"/>
        <v>0</v>
      </c>
      <c r="R40" s="16">
        <f t="shared" si="6"/>
        <v>0</v>
      </c>
      <c r="S40" s="16">
        <f t="shared" si="7"/>
        <v>0</v>
      </c>
      <c r="T40" s="16">
        <f t="shared" si="8"/>
        <v>0</v>
      </c>
      <c r="U40" s="19">
        <f>SUM(Q37:T40)/4</f>
        <v>0</v>
      </c>
      <c r="V40" s="16">
        <f>SUM(Q37:Q40)/4</f>
        <v>0</v>
      </c>
      <c r="W40" s="16">
        <f>SUM(R37:R40)/4</f>
        <v>0</v>
      </c>
      <c r="X40" s="16">
        <f>SUM(S37:S40)/4</f>
        <v>0</v>
      </c>
      <c r="Y40" s="16">
        <f>SUM(T37:T40)/4</f>
        <v>0</v>
      </c>
      <c r="Z40" s="295">
        <f>SUM(Q40:T40)-P40</f>
        <v>0</v>
      </c>
    </row>
    <row r="41" spans="13:26" x14ac:dyDescent="0.2">
      <c r="M41" s="12"/>
      <c r="N41" s="5"/>
      <c r="O41" s="21" t="s">
        <v>18</v>
      </c>
      <c r="P41" s="21" t="s">
        <v>18</v>
      </c>
      <c r="Q41" s="21" t="s">
        <v>18</v>
      </c>
      <c r="R41" s="21" t="s">
        <v>18</v>
      </c>
      <c r="S41" s="21" t="s">
        <v>18</v>
      </c>
      <c r="T41" s="21" t="s">
        <v>18</v>
      </c>
      <c r="U41" s="19"/>
      <c r="V41" s="19"/>
      <c r="W41" s="19"/>
      <c r="X41" s="19"/>
      <c r="Y41" s="19"/>
      <c r="Z41" s="12"/>
    </row>
    <row r="42" spans="13:26" x14ac:dyDescent="0.2">
      <c r="M42" s="12"/>
      <c r="O42" s="29" t="s">
        <v>111</v>
      </c>
      <c r="P42" s="35">
        <f>SUM(Q42:T42)</f>
        <v>74510157.209194213</v>
      </c>
      <c r="Q42" s="19">
        <f>SUM(Q$17:Q$40)</f>
        <v>56110319.956995212</v>
      </c>
      <c r="R42" s="19">
        <f>SUM(R$17:R$40)</f>
        <v>12760996.572454652</v>
      </c>
      <c r="S42" s="19">
        <f>SUM(S$17:S$40)</f>
        <v>9716972.8631789815</v>
      </c>
      <c r="T42" s="19">
        <f>SUM(T$17:T$40)</f>
        <v>-4078132.1834346373</v>
      </c>
      <c r="U42" s="312"/>
      <c r="V42" s="19"/>
      <c r="W42" s="19"/>
      <c r="X42" s="19"/>
      <c r="Y42" s="19"/>
      <c r="Z42" s="12"/>
    </row>
    <row r="43" spans="13:26" x14ac:dyDescent="0.2">
      <c r="M43" s="12"/>
      <c r="N43" s="12"/>
      <c r="O43" s="12"/>
      <c r="P43" s="295">
        <f>P42-P$10</f>
        <v>0</v>
      </c>
      <c r="Q43" s="295">
        <f t="shared" ref="Q43:T43" si="9">Q42-Q$10</f>
        <v>-6.7055225372314453E-8</v>
      </c>
      <c r="R43" s="295">
        <f t="shared" si="9"/>
        <v>0</v>
      </c>
      <c r="S43" s="295">
        <f t="shared" si="9"/>
        <v>1.4901161193847656E-8</v>
      </c>
      <c r="T43" s="295">
        <f t="shared" si="9"/>
        <v>0</v>
      </c>
      <c r="U43" s="295">
        <f>SUM(Q42:T42)-P$10</f>
        <v>0</v>
      </c>
      <c r="V43" s="12"/>
      <c r="W43" s="12"/>
      <c r="X43" s="12"/>
      <c r="Y43" s="12"/>
      <c r="Z43" s="12"/>
    </row>
    <row r="44" spans="13:26" x14ac:dyDescent="0.2">
      <c r="M44" s="12"/>
      <c r="O44" s="28" t="s">
        <v>112</v>
      </c>
      <c r="P44" s="23">
        <f>$P$13</f>
        <v>2.529536691663159E-2</v>
      </c>
      <c r="Z44" s="12"/>
    </row>
    <row r="45" spans="13:26" x14ac:dyDescent="0.2">
      <c r="M45" s="12"/>
      <c r="O45" s="7" t="s">
        <v>113</v>
      </c>
      <c r="P45" s="23">
        <f>((1+P44)^(1/12))-1</f>
        <v>2.0838961267926059E-3</v>
      </c>
      <c r="Z45" s="12"/>
    </row>
    <row r="46" spans="13:26" x14ac:dyDescent="0.2">
      <c r="M46" s="12"/>
      <c r="O46" s="7" t="s">
        <v>20</v>
      </c>
      <c r="P46" s="35">
        <f>P10</f>
        <v>74510157.209194273</v>
      </c>
      <c r="Z46" s="12"/>
    </row>
    <row r="47" spans="13:26" x14ac:dyDescent="0.2">
      <c r="M47" s="12"/>
      <c r="O47" s="7" t="s">
        <v>21</v>
      </c>
      <c r="P47" s="19">
        <f>P46/(1+P45)^P48</f>
        <v>46353718.248112723</v>
      </c>
      <c r="Z47" s="12"/>
    </row>
    <row r="48" spans="13:26" x14ac:dyDescent="0.2">
      <c r="M48" s="12"/>
      <c r="O48" s="7" t="s">
        <v>114</v>
      </c>
      <c r="P48" s="16">
        <f>$P$12*12</f>
        <v>228</v>
      </c>
      <c r="Q48" s="36"/>
      <c r="Z48" s="12"/>
    </row>
    <row r="49" spans="13:26" x14ac:dyDescent="0.2">
      <c r="M49" s="12"/>
      <c r="O49" s="7" t="s">
        <v>115</v>
      </c>
      <c r="P49" s="19">
        <f>PMT(P45,P48,-P47)</f>
        <v>255622.0989499267</v>
      </c>
      <c r="Q49" s="17"/>
      <c r="R49" s="17"/>
      <c r="S49" s="17"/>
      <c r="T49" s="17"/>
      <c r="U49" s="17"/>
      <c r="Z49" s="12"/>
    </row>
    <row r="50" spans="13:26" x14ac:dyDescent="0.2">
      <c r="M50" s="12"/>
      <c r="N50" s="21"/>
      <c r="O50" s="21" t="s">
        <v>18</v>
      </c>
      <c r="P50" s="21" t="s">
        <v>18</v>
      </c>
      <c r="Q50" s="21" t="s">
        <v>18</v>
      </c>
      <c r="R50" s="21" t="s">
        <v>18</v>
      </c>
      <c r="Z50" s="12"/>
    </row>
    <row r="51" spans="13:26" x14ac:dyDescent="0.2">
      <c r="M51" s="12"/>
      <c r="N51" s="5">
        <v>1</v>
      </c>
      <c r="O51" s="16">
        <v>0</v>
      </c>
      <c r="P51" s="16">
        <f>P49</f>
        <v>255622.0989499267</v>
      </c>
      <c r="Q51" s="16">
        <f>O51*$P$45</f>
        <v>0</v>
      </c>
      <c r="R51" s="16">
        <f>O51+P51+Q51</f>
        <v>255622.0989499267</v>
      </c>
      <c r="Z51" s="12"/>
    </row>
    <row r="52" spans="13:26" x14ac:dyDescent="0.2">
      <c r="M52" s="12"/>
      <c r="N52" s="5">
        <f>N51+1</f>
        <v>2</v>
      </c>
      <c r="O52" s="16">
        <f t="shared" ref="O52:O115" si="10">R51</f>
        <v>255622.0989499267</v>
      </c>
      <c r="P52" s="16">
        <f>P51</f>
        <v>255622.0989499267</v>
      </c>
      <c r="Q52" s="16">
        <f t="shared" ref="Q52:Q115" si="11">O52*$P$45</f>
        <v>532.68990192434853</v>
      </c>
      <c r="R52" s="16">
        <f t="shared" ref="R52:R115" si="12">O52+P52+Q52</f>
        <v>511776.88780177775</v>
      </c>
      <c r="Z52" s="12"/>
    </row>
    <row r="53" spans="13:26" x14ac:dyDescent="0.2">
      <c r="M53" s="12"/>
      <c r="N53" s="5">
        <f t="shared" ref="N53:N116" si="13">N52+1</f>
        <v>3</v>
      </c>
      <c r="O53" s="16">
        <f t="shared" si="10"/>
        <v>511776.88780177775</v>
      </c>
      <c r="P53" s="16">
        <f>P52</f>
        <v>255622.0989499267</v>
      </c>
      <c r="Q53" s="16">
        <f t="shared" si="11"/>
        <v>1066.4898742720986</v>
      </c>
      <c r="R53" s="16">
        <f t="shared" si="12"/>
        <v>768465.47662597662</v>
      </c>
      <c r="Z53" s="12"/>
    </row>
    <row r="54" spans="13:26" x14ac:dyDescent="0.2">
      <c r="M54" s="12"/>
      <c r="N54" s="5">
        <f t="shared" si="13"/>
        <v>4</v>
      </c>
      <c r="O54" s="16">
        <f t="shared" si="10"/>
        <v>768465.47662597662</v>
      </c>
      <c r="P54" s="16">
        <f t="shared" ref="P54:P117" si="14">P53</f>
        <v>255622.0989499267</v>
      </c>
      <c r="Q54" s="16">
        <f t="shared" si="11"/>
        <v>1601.4022303147065</v>
      </c>
      <c r="R54" s="16">
        <f t="shared" si="12"/>
        <v>1025688.977806218</v>
      </c>
      <c r="Z54" s="12"/>
    </row>
    <row r="55" spans="13:26" x14ac:dyDescent="0.2">
      <c r="M55" s="12"/>
      <c r="N55" s="5">
        <f t="shared" si="13"/>
        <v>5</v>
      </c>
      <c r="O55" s="16">
        <f t="shared" si="10"/>
        <v>1025688.977806218</v>
      </c>
      <c r="P55" s="16">
        <f t="shared" si="14"/>
        <v>255622.0989499267</v>
      </c>
      <c r="Q55" s="16">
        <f t="shared" si="11"/>
        <v>2137.4292881442448</v>
      </c>
      <c r="R55" s="16">
        <f t="shared" si="12"/>
        <v>1283448.5060442889</v>
      </c>
      <c r="Z55" s="12"/>
    </row>
    <row r="56" spans="13:26" x14ac:dyDescent="0.2">
      <c r="M56" s="12"/>
      <c r="N56" s="5">
        <f t="shared" si="13"/>
        <v>6</v>
      </c>
      <c r="O56" s="16">
        <f t="shared" si="10"/>
        <v>1283448.5060442889</v>
      </c>
      <c r="P56" s="16">
        <f t="shared" si="14"/>
        <v>255622.0989499267</v>
      </c>
      <c r="Q56" s="16">
        <f t="shared" si="11"/>
        <v>2674.5733706834499</v>
      </c>
      <c r="R56" s="16">
        <f t="shared" si="12"/>
        <v>1541745.178364899</v>
      </c>
      <c r="Z56" s="12"/>
    </row>
    <row r="57" spans="13:26" x14ac:dyDescent="0.2">
      <c r="M57" s="12"/>
      <c r="N57" s="5">
        <f t="shared" si="13"/>
        <v>7</v>
      </c>
      <c r="O57" s="16">
        <f t="shared" si="10"/>
        <v>1541745.178364899</v>
      </c>
      <c r="P57" s="16">
        <f t="shared" si="14"/>
        <v>255622.0989499267</v>
      </c>
      <c r="Q57" s="16">
        <f t="shared" si="11"/>
        <v>3212.8368056957884</v>
      </c>
      <c r="R57" s="16">
        <f t="shared" si="12"/>
        <v>1800580.1141205216</v>
      </c>
      <c r="Z57" s="12"/>
    </row>
    <row r="58" spans="13:26" x14ac:dyDescent="0.2">
      <c r="M58" s="12"/>
      <c r="N58" s="5">
        <f t="shared" si="13"/>
        <v>8</v>
      </c>
      <c r="O58" s="16">
        <f t="shared" si="10"/>
        <v>1800580.1141205216</v>
      </c>
      <c r="P58" s="16">
        <f t="shared" si="14"/>
        <v>255622.0989499267</v>
      </c>
      <c r="Q58" s="16">
        <f t="shared" si="11"/>
        <v>3752.2219257955435</v>
      </c>
      <c r="R58" s="16">
        <f t="shared" si="12"/>
        <v>2059954.4349962438</v>
      </c>
      <c r="Z58" s="12"/>
    </row>
    <row r="59" spans="13:26" x14ac:dyDescent="0.2">
      <c r="M59" s="12"/>
      <c r="N59" s="5">
        <f t="shared" si="13"/>
        <v>9</v>
      </c>
      <c r="O59" s="16">
        <f t="shared" si="10"/>
        <v>2059954.4349962438</v>
      </c>
      <c r="P59" s="16">
        <f t="shared" si="14"/>
        <v>255622.0989499267</v>
      </c>
      <c r="Q59" s="16">
        <f t="shared" si="11"/>
        <v>4292.7310684579234</v>
      </c>
      <c r="R59" s="16">
        <f t="shared" si="12"/>
        <v>2319869.2650146284</v>
      </c>
      <c r="Z59" s="12"/>
    </row>
    <row r="60" spans="13:26" x14ac:dyDescent="0.2">
      <c r="M60" s="12"/>
      <c r="N60" s="5">
        <f t="shared" si="13"/>
        <v>10</v>
      </c>
      <c r="O60" s="16">
        <f t="shared" si="10"/>
        <v>2319869.2650146284</v>
      </c>
      <c r="P60" s="16">
        <f t="shared" si="14"/>
        <v>255622.0989499267</v>
      </c>
      <c r="Q60" s="16">
        <f t="shared" si="11"/>
        <v>4834.3665760291933</v>
      </c>
      <c r="R60" s="16">
        <f t="shared" si="12"/>
        <v>2580325.7305405843</v>
      </c>
      <c r="Z60" s="12"/>
    </row>
    <row r="61" spans="13:26" x14ac:dyDescent="0.2">
      <c r="M61" s="12"/>
      <c r="N61" s="5">
        <f t="shared" si="13"/>
        <v>11</v>
      </c>
      <c r="O61" s="16">
        <f t="shared" si="10"/>
        <v>2580325.7305405843</v>
      </c>
      <c r="P61" s="16">
        <f>P60</f>
        <v>255622.0989499267</v>
      </c>
      <c r="Q61" s="16">
        <f t="shared" si="11"/>
        <v>5377.1307957368253</v>
      </c>
      <c r="R61" s="16">
        <f t="shared" si="12"/>
        <v>2841324.960286248</v>
      </c>
      <c r="Z61" s="12"/>
    </row>
    <row r="62" spans="13:26" x14ac:dyDescent="0.2">
      <c r="M62" s="12"/>
      <c r="N62" s="5">
        <f t="shared" si="13"/>
        <v>12</v>
      </c>
      <c r="O62" s="16">
        <f t="shared" si="10"/>
        <v>2841324.960286248</v>
      </c>
      <c r="P62" s="16">
        <f t="shared" si="14"/>
        <v>255622.0989499267</v>
      </c>
      <c r="Q62" s="16">
        <f t="shared" si="11"/>
        <v>5921.0260796996672</v>
      </c>
      <c r="R62" s="16">
        <f t="shared" si="12"/>
        <v>3102868.0853158748</v>
      </c>
      <c r="Z62" s="12"/>
    </row>
    <row r="63" spans="13:26" x14ac:dyDescent="0.2">
      <c r="M63" s="12"/>
      <c r="N63" s="5">
        <f t="shared" si="13"/>
        <v>13</v>
      </c>
      <c r="O63" s="16">
        <f t="shared" si="10"/>
        <v>3102868.0853158748</v>
      </c>
      <c r="P63" s="16">
        <f t="shared" si="14"/>
        <v>255622.0989499267</v>
      </c>
      <c r="Q63" s="16">
        <f t="shared" si="11"/>
        <v>6466.054784938141</v>
      </c>
      <c r="R63" s="16">
        <f t="shared" si="12"/>
        <v>3364956.2390507399</v>
      </c>
      <c r="Z63" s="12"/>
    </row>
    <row r="64" spans="13:26" x14ac:dyDescent="0.2">
      <c r="M64" s="12"/>
      <c r="N64" s="5">
        <f t="shared" si="13"/>
        <v>14</v>
      </c>
      <c r="O64" s="16">
        <f t="shared" si="10"/>
        <v>3364956.2390507399</v>
      </c>
      <c r="P64" s="16">
        <f t="shared" si="14"/>
        <v>255622.0989499267</v>
      </c>
      <c r="Q64" s="16">
        <f t="shared" si="11"/>
        <v>7012.2192733844513</v>
      </c>
      <c r="R64" s="16">
        <f t="shared" si="12"/>
        <v>3627590.5572740515</v>
      </c>
      <c r="Z64" s="12"/>
    </row>
    <row r="65" spans="13:26" x14ac:dyDescent="0.2">
      <c r="M65" s="12"/>
      <c r="N65" s="5">
        <f t="shared" si="13"/>
        <v>15</v>
      </c>
      <c r="O65" s="16">
        <f t="shared" si="10"/>
        <v>3627590.5572740515</v>
      </c>
      <c r="P65" s="16">
        <f t="shared" si="14"/>
        <v>255622.0989499267</v>
      </c>
      <c r="Q65" s="16">
        <f t="shared" si="11"/>
        <v>7559.5219118928271</v>
      </c>
      <c r="R65" s="16">
        <f t="shared" si="12"/>
        <v>3890772.1781358714</v>
      </c>
      <c r="Z65" s="12"/>
    </row>
    <row r="66" spans="13:26" x14ac:dyDescent="0.2">
      <c r="M66" s="12"/>
      <c r="N66" s="5">
        <f t="shared" si="13"/>
        <v>16</v>
      </c>
      <c r="O66" s="16">
        <f t="shared" si="10"/>
        <v>3890772.1781358714</v>
      </c>
      <c r="P66" s="16">
        <f t="shared" si="14"/>
        <v>255622.0989499267</v>
      </c>
      <c r="Q66" s="16">
        <f t="shared" si="11"/>
        <v>8107.9650722497736</v>
      </c>
      <c r="R66" s="16">
        <f t="shared" si="12"/>
        <v>4154502.2421580483</v>
      </c>
      <c r="Z66" s="12"/>
    </row>
    <row r="67" spans="13:26" x14ac:dyDescent="0.2">
      <c r="M67" s="12"/>
      <c r="N67" s="5">
        <f t="shared" si="13"/>
        <v>17</v>
      </c>
      <c r="O67" s="16">
        <f t="shared" si="10"/>
        <v>4154502.2421580483</v>
      </c>
      <c r="P67" s="16">
        <f t="shared" si="14"/>
        <v>255622.0989499267</v>
      </c>
      <c r="Q67" s="16">
        <f t="shared" si="11"/>
        <v>8657.5511311843547</v>
      </c>
      <c r="R67" s="16">
        <f t="shared" si="12"/>
        <v>4418781.892239159</v>
      </c>
      <c r="Z67" s="12"/>
    </row>
    <row r="68" spans="13:26" x14ac:dyDescent="0.2">
      <c r="M68" s="12"/>
      <c r="N68" s="5">
        <f t="shared" si="13"/>
        <v>18</v>
      </c>
      <c r="O68" s="16">
        <f t="shared" si="10"/>
        <v>4418781.892239159</v>
      </c>
      <c r="P68" s="16">
        <f t="shared" si="14"/>
        <v>255622.0989499267</v>
      </c>
      <c r="Q68" s="16">
        <f t="shared" si="11"/>
        <v>9208.2824703784863</v>
      </c>
      <c r="R68" s="16">
        <f t="shared" si="12"/>
        <v>4683612.273659464</v>
      </c>
      <c r="Z68" s="12"/>
    </row>
    <row r="69" spans="13:26" x14ac:dyDescent="0.2">
      <c r="M69" s="12"/>
      <c r="N69" s="5">
        <f t="shared" si="13"/>
        <v>19</v>
      </c>
      <c r="O69" s="16">
        <f t="shared" si="10"/>
        <v>4683612.273659464</v>
      </c>
      <c r="P69" s="16">
        <f t="shared" si="14"/>
        <v>255622.0989499267</v>
      </c>
      <c r="Q69" s="16">
        <f t="shared" si="11"/>
        <v>9760.1614764772676</v>
      </c>
      <c r="R69" s="16">
        <f t="shared" si="12"/>
        <v>4948994.5340858679</v>
      </c>
      <c r="Z69" s="12"/>
    </row>
    <row r="70" spans="13:26" x14ac:dyDescent="0.2">
      <c r="M70" s="12"/>
      <c r="N70" s="5">
        <f t="shared" si="13"/>
        <v>20</v>
      </c>
      <c r="O70" s="16">
        <f t="shared" si="10"/>
        <v>4948994.5340858679</v>
      </c>
      <c r="P70" s="16">
        <f t="shared" si="14"/>
        <v>255622.0989499267</v>
      </c>
      <c r="Q70" s="16">
        <f t="shared" si="11"/>
        <v>10313.190541099317</v>
      </c>
      <c r="R70" s="16">
        <f t="shared" si="12"/>
        <v>5214929.8235768946</v>
      </c>
      <c r="Z70" s="12"/>
    </row>
    <row r="71" spans="13:26" x14ac:dyDescent="0.2">
      <c r="M71" s="12"/>
      <c r="N71" s="5">
        <f t="shared" si="13"/>
        <v>21</v>
      </c>
      <c r="O71" s="16">
        <f t="shared" si="10"/>
        <v>5214929.8235768946</v>
      </c>
      <c r="P71" s="16">
        <f t="shared" si="14"/>
        <v>255622.0989499267</v>
      </c>
      <c r="Q71" s="16">
        <f t="shared" si="11"/>
        <v>10867.372060847138</v>
      </c>
      <c r="R71" s="16">
        <f t="shared" si="12"/>
        <v>5481419.294587669</v>
      </c>
      <c r="Z71" s="12"/>
    </row>
    <row r="72" spans="13:26" x14ac:dyDescent="0.2">
      <c r="M72" s="12"/>
      <c r="N72" s="5">
        <f t="shared" si="13"/>
        <v>22</v>
      </c>
      <c r="O72" s="16">
        <f t="shared" si="10"/>
        <v>5481419.294587669</v>
      </c>
      <c r="P72" s="16">
        <f t="shared" si="14"/>
        <v>255622.0989499267</v>
      </c>
      <c r="Q72" s="16">
        <f t="shared" si="11"/>
        <v>11422.708437317502</v>
      </c>
      <c r="R72" s="16">
        <f t="shared" si="12"/>
        <v>5748464.1019749129</v>
      </c>
      <c r="Z72" s="12"/>
    </row>
    <row r="73" spans="13:26" x14ac:dyDescent="0.2">
      <c r="M73" s="12"/>
      <c r="N73" s="5">
        <f t="shared" si="13"/>
        <v>23</v>
      </c>
      <c r="O73" s="16">
        <f t="shared" si="10"/>
        <v>5748464.1019749129</v>
      </c>
      <c r="P73" s="16">
        <f t="shared" si="14"/>
        <v>255622.0989499267</v>
      </c>
      <c r="Q73" s="16">
        <f t="shared" si="11"/>
        <v>11979.202077111857</v>
      </c>
      <c r="R73" s="16">
        <f t="shared" si="12"/>
        <v>6016065.403001952</v>
      </c>
      <c r="Z73" s="12"/>
    </row>
    <row r="74" spans="13:26" x14ac:dyDescent="0.2">
      <c r="M74" s="12"/>
      <c r="N74" s="5">
        <f t="shared" si="13"/>
        <v>24</v>
      </c>
      <c r="O74" s="16">
        <f t="shared" si="10"/>
        <v>6016065.403001952</v>
      </c>
      <c r="P74" s="16">
        <f t="shared" si="14"/>
        <v>255622.0989499267</v>
      </c>
      <c r="Q74" s="16">
        <f t="shared" si="11"/>
        <v>12536.855391846766</v>
      </c>
      <c r="R74" s="16">
        <f t="shared" si="12"/>
        <v>6284224.3573437259</v>
      </c>
      <c r="Z74" s="12"/>
    </row>
    <row r="75" spans="13:26" x14ac:dyDescent="0.2">
      <c r="M75" s="12"/>
      <c r="N75" s="5">
        <f t="shared" si="13"/>
        <v>25</v>
      </c>
      <c r="O75" s="16">
        <f t="shared" si="10"/>
        <v>6284224.3573437259</v>
      </c>
      <c r="P75" s="16">
        <f t="shared" si="14"/>
        <v>255622.0989499267</v>
      </c>
      <c r="Q75" s="16">
        <f t="shared" si="11"/>
        <v>13095.670798164343</v>
      </c>
      <c r="R75" s="16">
        <f t="shared" si="12"/>
        <v>6552942.1270918176</v>
      </c>
      <c r="Z75" s="12"/>
    </row>
    <row r="76" spans="13:26" x14ac:dyDescent="0.2">
      <c r="M76" s="12"/>
      <c r="N76" s="5">
        <f t="shared" si="13"/>
        <v>26</v>
      </c>
      <c r="O76" s="16">
        <f t="shared" si="10"/>
        <v>6552942.1270918176</v>
      </c>
      <c r="P76" s="16">
        <f t="shared" si="14"/>
        <v>255622.0989499267</v>
      </c>
      <c r="Q76" s="16">
        <f t="shared" si="11"/>
        <v>13655.650717742739</v>
      </c>
      <c r="R76" s="16">
        <f t="shared" si="12"/>
        <v>6822219.8767594872</v>
      </c>
      <c r="Z76" s="12"/>
    </row>
    <row r="77" spans="13:26" x14ac:dyDescent="0.2">
      <c r="M77" s="12"/>
      <c r="N77" s="5">
        <f t="shared" si="13"/>
        <v>27</v>
      </c>
      <c r="O77" s="16">
        <f t="shared" si="10"/>
        <v>6822219.8767594872</v>
      </c>
      <c r="P77" s="16">
        <f t="shared" si="14"/>
        <v>255622.0989499267</v>
      </c>
      <c r="Q77" s="16">
        <f t="shared" si="11"/>
        <v>14216.797577306625</v>
      </c>
      <c r="R77" s="16">
        <f t="shared" si="12"/>
        <v>7092058.7732867207</v>
      </c>
      <c r="Z77" s="12"/>
    </row>
    <row r="78" spans="13:26" x14ac:dyDescent="0.2">
      <c r="M78" s="12"/>
      <c r="N78" s="5">
        <f t="shared" si="13"/>
        <v>28</v>
      </c>
      <c r="O78" s="16">
        <f t="shared" si="10"/>
        <v>7092058.7732867207</v>
      </c>
      <c r="P78" s="16">
        <f t="shared" si="14"/>
        <v>255622.0989499267</v>
      </c>
      <c r="Q78" s="16">
        <f t="shared" si="11"/>
        <v>14779.113808637718</v>
      </c>
      <c r="R78" s="16">
        <f t="shared" si="12"/>
        <v>7362459.9860452851</v>
      </c>
      <c r="Z78" s="12"/>
    </row>
    <row r="79" spans="13:26" x14ac:dyDescent="0.2">
      <c r="M79" s="12"/>
      <c r="N79" s="5">
        <f t="shared" si="13"/>
        <v>29</v>
      </c>
      <c r="O79" s="16">
        <f t="shared" si="10"/>
        <v>7362459.9860452851</v>
      </c>
      <c r="P79" s="16">
        <f t="shared" si="14"/>
        <v>255622.0989499267</v>
      </c>
      <c r="Q79" s="16">
        <f t="shared" si="11"/>
        <v>15342.601848585313</v>
      </c>
      <c r="R79" s="16">
        <f t="shared" si="12"/>
        <v>7633424.6868437976</v>
      </c>
      <c r="Z79" s="12"/>
    </row>
    <row r="80" spans="13:26" x14ac:dyDescent="0.2">
      <c r="M80" s="12"/>
      <c r="N80" s="5">
        <f t="shared" si="13"/>
        <v>30</v>
      </c>
      <c r="O80" s="16">
        <f t="shared" si="10"/>
        <v>7633424.6868437976</v>
      </c>
      <c r="P80" s="16">
        <f t="shared" si="14"/>
        <v>255622.0989499267</v>
      </c>
      <c r="Q80" s="16">
        <f t="shared" si="11"/>
        <v>15907.264139076851</v>
      </c>
      <c r="R80" s="16">
        <f t="shared" si="12"/>
        <v>7904954.0499328012</v>
      </c>
      <c r="Z80" s="12"/>
    </row>
    <row r="81" spans="13:26" x14ac:dyDescent="0.2">
      <c r="M81" s="12"/>
      <c r="N81" s="5">
        <f t="shared" si="13"/>
        <v>31</v>
      </c>
      <c r="O81" s="16">
        <f t="shared" si="10"/>
        <v>7904954.0499328012</v>
      </c>
      <c r="P81" s="16">
        <f t="shared" si="14"/>
        <v>255622.0989499267</v>
      </c>
      <c r="Q81" s="16">
        <f t="shared" si="11"/>
        <v>16473.103127128488</v>
      </c>
      <c r="R81" s="16">
        <f t="shared" si="12"/>
        <v>8177049.2520098565</v>
      </c>
      <c r="Z81" s="12"/>
    </row>
    <row r="82" spans="13:26" x14ac:dyDescent="0.2">
      <c r="M82" s="12"/>
      <c r="N82" s="5">
        <f t="shared" si="13"/>
        <v>32</v>
      </c>
      <c r="O82" s="16">
        <f t="shared" si="10"/>
        <v>8177049.2520098565</v>
      </c>
      <c r="P82" s="16">
        <f t="shared" si="14"/>
        <v>255622.0989499267</v>
      </c>
      <c r="Q82" s="16">
        <f t="shared" si="11"/>
        <v>17040.121264855716</v>
      </c>
      <c r="R82" s="16">
        <f t="shared" si="12"/>
        <v>8449711.4722246397</v>
      </c>
      <c r="Z82" s="12"/>
    </row>
    <row r="83" spans="13:26" x14ac:dyDescent="0.2">
      <c r="M83" s="12"/>
      <c r="N83" s="5">
        <f t="shared" si="13"/>
        <v>33</v>
      </c>
      <c r="O83" s="16">
        <f t="shared" si="10"/>
        <v>8449711.4722246397</v>
      </c>
      <c r="P83" s="16">
        <f t="shared" si="14"/>
        <v>255622.0989499267</v>
      </c>
      <c r="Q83" s="16">
        <f t="shared" si="11"/>
        <v>17608.321009483974</v>
      </c>
      <c r="R83" s="16">
        <f t="shared" si="12"/>
        <v>8722941.8921840489</v>
      </c>
      <c r="Z83" s="12"/>
    </row>
    <row r="84" spans="13:26" x14ac:dyDescent="0.2">
      <c r="M84" s="12"/>
      <c r="N84" s="5">
        <f t="shared" si="13"/>
        <v>34</v>
      </c>
      <c r="O84" s="16">
        <f t="shared" si="10"/>
        <v>8722941.8921840489</v>
      </c>
      <c r="P84" s="16">
        <f t="shared" si="14"/>
        <v>255622.0989499267</v>
      </c>
      <c r="Q84" s="16">
        <f t="shared" si="11"/>
        <v>18177.704823359305</v>
      </c>
      <c r="R84" s="16">
        <f t="shared" si="12"/>
        <v>8996741.6959573347</v>
      </c>
      <c r="Z84" s="12"/>
    </row>
    <row r="85" spans="13:26" x14ac:dyDescent="0.2">
      <c r="M85" s="12"/>
      <c r="N85" s="5">
        <f t="shared" si="13"/>
        <v>35</v>
      </c>
      <c r="O85" s="16">
        <f t="shared" si="10"/>
        <v>8996741.6959573347</v>
      </c>
      <c r="P85" s="16">
        <f t="shared" si="14"/>
        <v>255622.0989499267</v>
      </c>
      <c r="Q85" s="16">
        <f t="shared" si="11"/>
        <v>18748.275173959031</v>
      </c>
      <c r="R85" s="16">
        <f t="shared" si="12"/>
        <v>9271112.0700812191</v>
      </c>
      <c r="Z85" s="12"/>
    </row>
    <row r="86" spans="13:26" x14ac:dyDescent="0.2">
      <c r="M86" s="12"/>
      <c r="N86" s="5">
        <f t="shared" si="13"/>
        <v>36</v>
      </c>
      <c r="O86" s="16">
        <f t="shared" si="10"/>
        <v>9271112.0700812191</v>
      </c>
      <c r="P86" s="16">
        <f t="shared" si="14"/>
        <v>255622.0989499267</v>
      </c>
      <c r="Q86" s="16">
        <f t="shared" si="11"/>
        <v>19320.034533902432</v>
      </c>
      <c r="R86" s="16">
        <f t="shared" si="12"/>
        <v>9546054.2035650481</v>
      </c>
      <c r="Z86" s="12"/>
    </row>
    <row r="87" spans="13:26" x14ac:dyDescent="0.2">
      <c r="M87" s="12"/>
      <c r="N87" s="5">
        <f t="shared" si="13"/>
        <v>37</v>
      </c>
      <c r="O87" s="16">
        <f t="shared" si="10"/>
        <v>9546054.2035650481</v>
      </c>
      <c r="P87" s="16">
        <f t="shared" si="14"/>
        <v>255622.0989499267</v>
      </c>
      <c r="Q87" s="16">
        <f t="shared" si="11"/>
        <v>19892.98538096148</v>
      </c>
      <c r="R87" s="16">
        <f t="shared" si="12"/>
        <v>9821569.2878959347</v>
      </c>
      <c r="Z87" s="12"/>
    </row>
    <row r="88" spans="13:26" x14ac:dyDescent="0.2">
      <c r="M88" s="12"/>
      <c r="N88" s="5">
        <f t="shared" si="13"/>
        <v>38</v>
      </c>
      <c r="O88" s="16">
        <f t="shared" si="10"/>
        <v>9821569.2878959347</v>
      </c>
      <c r="P88" s="16">
        <f t="shared" si="14"/>
        <v>255622.0989499267</v>
      </c>
      <c r="Q88" s="16">
        <f t="shared" si="11"/>
        <v>20467.130198071551</v>
      </c>
      <c r="R88" s="16">
        <f t="shared" si="12"/>
        <v>10097658.517043931</v>
      </c>
      <c r="Z88" s="12"/>
    </row>
    <row r="89" spans="13:26" x14ac:dyDescent="0.2">
      <c r="M89" s="12"/>
      <c r="N89" s="5">
        <f t="shared" si="13"/>
        <v>39</v>
      </c>
      <c r="O89" s="16">
        <f t="shared" si="10"/>
        <v>10097658.517043931</v>
      </c>
      <c r="P89" s="16">
        <f t="shared" si="14"/>
        <v>255622.0989499267</v>
      </c>
      <c r="Q89" s="16">
        <f t="shared" si="11"/>
        <v>21042.471473342219</v>
      </c>
      <c r="R89" s="16">
        <f t="shared" si="12"/>
        <v>10374323.087467199</v>
      </c>
      <c r="Z89" s="12"/>
    </row>
    <row r="90" spans="13:26" x14ac:dyDescent="0.2">
      <c r="M90" s="12"/>
      <c r="N90" s="5">
        <f t="shared" si="13"/>
        <v>40</v>
      </c>
      <c r="O90" s="16">
        <f t="shared" si="10"/>
        <v>10374323.087467199</v>
      </c>
      <c r="P90" s="16">
        <f t="shared" si="14"/>
        <v>255622.0989499267</v>
      </c>
      <c r="Q90" s="16">
        <f t="shared" si="11"/>
        <v>21619.011700068004</v>
      </c>
      <c r="R90" s="16">
        <f t="shared" si="12"/>
        <v>10651564.198117193</v>
      </c>
      <c r="Z90" s="12"/>
    </row>
    <row r="91" spans="13:26" x14ac:dyDescent="0.2">
      <c r="M91" s="12"/>
      <c r="N91" s="5">
        <f t="shared" si="13"/>
        <v>41</v>
      </c>
      <c r="O91" s="16">
        <f t="shared" si="10"/>
        <v>10651564.198117193</v>
      </c>
      <c r="P91" s="16">
        <f t="shared" si="14"/>
        <v>255622.0989499267</v>
      </c>
      <c r="Q91" s="16">
        <f t="shared" si="11"/>
        <v>22196.753376739209</v>
      </c>
      <c r="R91" s="16">
        <f t="shared" si="12"/>
        <v>10929383.050443858</v>
      </c>
      <c r="Z91" s="12"/>
    </row>
    <row r="92" spans="13:26" x14ac:dyDescent="0.2">
      <c r="M92" s="12"/>
      <c r="N92" s="5">
        <f t="shared" si="13"/>
        <v>42</v>
      </c>
      <c r="O92" s="16">
        <f t="shared" si="10"/>
        <v>10929383.050443858</v>
      </c>
      <c r="P92" s="16">
        <f t="shared" si="14"/>
        <v>255622.0989499267</v>
      </c>
      <c r="Q92" s="16">
        <f t="shared" si="11"/>
        <v>22775.699007052714</v>
      </c>
      <c r="R92" s="16">
        <f t="shared" si="12"/>
        <v>11207780.848400837</v>
      </c>
      <c r="Z92" s="12"/>
    </row>
    <row r="93" spans="13:26" x14ac:dyDescent="0.2">
      <c r="M93" s="12"/>
      <c r="N93" s="5">
        <f t="shared" si="13"/>
        <v>43</v>
      </c>
      <c r="O93" s="16">
        <f t="shared" si="10"/>
        <v>11207780.848400837</v>
      </c>
      <c r="P93" s="16">
        <f t="shared" si="14"/>
        <v>255622.0989499267</v>
      </c>
      <c r="Q93" s="16">
        <f t="shared" si="11"/>
        <v>23355.851099922849</v>
      </c>
      <c r="R93" s="16">
        <f t="shared" si="12"/>
        <v>11486758.798450686</v>
      </c>
      <c r="Z93" s="12"/>
    </row>
    <row r="94" spans="13:26" x14ac:dyDescent="0.2">
      <c r="M94" s="12"/>
      <c r="N94" s="5">
        <f t="shared" si="13"/>
        <v>44</v>
      </c>
      <c r="O94" s="16">
        <f t="shared" si="10"/>
        <v>11486758.798450686</v>
      </c>
      <c r="P94" s="16">
        <f t="shared" si="14"/>
        <v>255622.0989499267</v>
      </c>
      <c r="Q94" s="16">
        <f t="shared" si="11"/>
        <v>23937.212169492272</v>
      </c>
      <c r="R94" s="16">
        <f t="shared" si="12"/>
        <v>11766318.109570105</v>
      </c>
      <c r="Z94" s="12"/>
    </row>
    <row r="95" spans="13:26" x14ac:dyDescent="0.2">
      <c r="M95" s="12"/>
      <c r="N95" s="5">
        <f t="shared" si="13"/>
        <v>45</v>
      </c>
      <c r="O95" s="16">
        <f t="shared" si="10"/>
        <v>11766318.109570105</v>
      </c>
      <c r="P95" s="16">
        <f t="shared" si="14"/>
        <v>255622.0989499267</v>
      </c>
      <c r="Q95" s="16">
        <f t="shared" si="11"/>
        <v>24519.784735142839</v>
      </c>
      <c r="R95" s="16">
        <f t="shared" si="12"/>
        <v>12046459.993255174</v>
      </c>
      <c r="Z95" s="12"/>
    </row>
    <row r="96" spans="13:26" x14ac:dyDescent="0.2">
      <c r="M96" s="12"/>
      <c r="N96" s="5">
        <f t="shared" si="13"/>
        <v>46</v>
      </c>
      <c r="O96" s="16">
        <f t="shared" si="10"/>
        <v>12046459.993255174</v>
      </c>
      <c r="P96" s="16">
        <f t="shared" si="14"/>
        <v>255622.0989499267</v>
      </c>
      <c r="Q96" s="16">
        <f t="shared" si="11"/>
        <v>25103.571321506537</v>
      </c>
      <c r="R96" s="16">
        <f t="shared" si="12"/>
        <v>12327185.663526606</v>
      </c>
      <c r="Z96" s="12"/>
    </row>
    <row r="97" spans="13:26" x14ac:dyDescent="0.2">
      <c r="M97" s="12"/>
      <c r="N97" s="5">
        <f t="shared" si="13"/>
        <v>47</v>
      </c>
      <c r="O97" s="16">
        <f t="shared" si="10"/>
        <v>12327185.663526606</v>
      </c>
      <c r="P97" s="16">
        <f t="shared" si="14"/>
        <v>255622.0989499267</v>
      </c>
      <c r="Q97" s="16">
        <f t="shared" si="11"/>
        <v>25688.574458476432</v>
      </c>
      <c r="R97" s="16">
        <f t="shared" si="12"/>
        <v>12608496.336935008</v>
      </c>
      <c r="Z97" s="12"/>
    </row>
    <row r="98" spans="13:26" x14ac:dyDescent="0.2">
      <c r="M98" s="12"/>
      <c r="N98" s="5">
        <f t="shared" si="13"/>
        <v>48</v>
      </c>
      <c r="O98" s="16">
        <f t="shared" si="10"/>
        <v>12608496.336935008</v>
      </c>
      <c r="P98" s="16">
        <f t="shared" si="14"/>
        <v>255622.0989499267</v>
      </c>
      <c r="Q98" s="16">
        <f t="shared" si="11"/>
        <v>26274.796681217624</v>
      </c>
      <c r="R98" s="16">
        <f t="shared" si="12"/>
        <v>12890393.232566152</v>
      </c>
      <c r="Z98" s="12"/>
    </row>
    <row r="99" spans="13:26" x14ac:dyDescent="0.2">
      <c r="M99" s="12"/>
      <c r="N99" s="5">
        <f t="shared" si="13"/>
        <v>49</v>
      </c>
      <c r="O99" s="16">
        <f t="shared" si="10"/>
        <v>12890393.232566152</v>
      </c>
      <c r="P99" s="16">
        <f t="shared" si="14"/>
        <v>255622.0989499267</v>
      </c>
      <c r="Q99" s="16">
        <f t="shared" si="11"/>
        <v>26862.240530178224</v>
      </c>
      <c r="R99" s="16">
        <f t="shared" si="12"/>
        <v>13172877.572046256</v>
      </c>
      <c r="Z99" s="12"/>
    </row>
    <row r="100" spans="13:26" x14ac:dyDescent="0.2">
      <c r="M100" s="12"/>
      <c r="N100" s="5">
        <f t="shared" si="13"/>
        <v>50</v>
      </c>
      <c r="O100" s="16">
        <f t="shared" si="10"/>
        <v>13172877.572046256</v>
      </c>
      <c r="P100" s="16">
        <f t="shared" si="14"/>
        <v>255622.0989499267</v>
      </c>
      <c r="Q100" s="16">
        <f t="shared" si="11"/>
        <v>27450.90855110038</v>
      </c>
      <c r="R100" s="16">
        <f t="shared" si="12"/>
        <v>13455950.579547282</v>
      </c>
      <c r="Z100" s="12"/>
    </row>
    <row r="101" spans="13:26" x14ac:dyDescent="0.2">
      <c r="M101" s="12"/>
      <c r="N101" s="5">
        <f t="shared" si="13"/>
        <v>51</v>
      </c>
      <c r="O101" s="16">
        <f t="shared" si="10"/>
        <v>13455950.579547282</v>
      </c>
      <c r="P101" s="16">
        <f t="shared" si="14"/>
        <v>255622.0989499267</v>
      </c>
      <c r="Q101" s="16">
        <f t="shared" si="11"/>
        <v>28040.803295031303</v>
      </c>
      <c r="R101" s="16">
        <f t="shared" si="12"/>
        <v>13739613.481792239</v>
      </c>
      <c r="Z101" s="12"/>
    </row>
    <row r="102" spans="13:26" x14ac:dyDescent="0.2">
      <c r="M102" s="12"/>
      <c r="N102" s="5">
        <f t="shared" si="13"/>
        <v>52</v>
      </c>
      <c r="O102" s="16">
        <f t="shared" si="10"/>
        <v>13739613.481792239</v>
      </c>
      <c r="P102" s="16">
        <f t="shared" si="14"/>
        <v>255622.0989499267</v>
      </c>
      <c r="Q102" s="16">
        <f t="shared" si="11"/>
        <v>28631.927318334318</v>
      </c>
      <c r="R102" s="16">
        <f t="shared" si="12"/>
        <v>14023867.5080605</v>
      </c>
      <c r="Z102" s="12"/>
    </row>
    <row r="103" spans="13:26" x14ac:dyDescent="0.2">
      <c r="M103" s="12"/>
      <c r="N103" s="5">
        <f t="shared" si="13"/>
        <v>53</v>
      </c>
      <c r="O103" s="16">
        <f t="shared" si="10"/>
        <v>14023867.5080605</v>
      </c>
      <c r="P103" s="16">
        <f t="shared" si="14"/>
        <v>255622.0989499267</v>
      </c>
      <c r="Q103" s="16">
        <f t="shared" si="11"/>
        <v>29224.28318269995</v>
      </c>
      <c r="R103" s="16">
        <f t="shared" si="12"/>
        <v>14308713.890193125</v>
      </c>
      <c r="Z103" s="12"/>
    </row>
    <row r="104" spans="13:26" x14ac:dyDescent="0.2">
      <c r="M104" s="12"/>
      <c r="N104" s="5">
        <f t="shared" si="13"/>
        <v>54</v>
      </c>
      <c r="O104" s="16">
        <f t="shared" si="10"/>
        <v>14308713.890193125</v>
      </c>
      <c r="P104" s="16">
        <f t="shared" si="14"/>
        <v>255622.0989499267</v>
      </c>
      <c r="Q104" s="16">
        <f t="shared" si="11"/>
        <v>29817.873455157016</v>
      </c>
      <c r="R104" s="16">
        <f t="shared" si="12"/>
        <v>14594153.862598209</v>
      </c>
      <c r="Z104" s="12"/>
    </row>
    <row r="105" spans="13:26" x14ac:dyDescent="0.2">
      <c r="M105" s="12"/>
      <c r="N105" s="5">
        <f t="shared" si="13"/>
        <v>55</v>
      </c>
      <c r="O105" s="16">
        <f t="shared" si="10"/>
        <v>14594153.862598209</v>
      </c>
      <c r="P105" s="16">
        <f t="shared" si="14"/>
        <v>255622.0989499267</v>
      </c>
      <c r="Q105" s="16">
        <f t="shared" si="11"/>
        <v>30412.700708083757</v>
      </c>
      <c r="R105" s="16">
        <f t="shared" si="12"/>
        <v>14880188.662256218</v>
      </c>
      <c r="Z105" s="12"/>
    </row>
    <row r="106" spans="13:26" x14ac:dyDescent="0.2">
      <c r="M106" s="12"/>
      <c r="N106" s="5">
        <f t="shared" si="13"/>
        <v>56</v>
      </c>
      <c r="O106" s="16">
        <f t="shared" si="10"/>
        <v>14880188.662256218</v>
      </c>
      <c r="P106" s="16">
        <f t="shared" si="14"/>
        <v>255622.0989499267</v>
      </c>
      <c r="Q106" s="16">
        <f t="shared" si="11"/>
        <v>31008.767519218982</v>
      </c>
      <c r="R106" s="16">
        <f t="shared" si="12"/>
        <v>15166819.528725363</v>
      </c>
      <c r="Z106" s="12"/>
    </row>
    <row r="107" spans="13:26" x14ac:dyDescent="0.2">
      <c r="M107" s="12"/>
      <c r="N107" s="5">
        <f t="shared" si="13"/>
        <v>57</v>
      </c>
      <c r="O107" s="16">
        <f t="shared" si="10"/>
        <v>15166819.528725363</v>
      </c>
      <c r="P107" s="16">
        <f t="shared" si="14"/>
        <v>255622.0989499267</v>
      </c>
      <c r="Q107" s="16">
        <f t="shared" si="11"/>
        <v>31606.076471673241</v>
      </c>
      <c r="R107" s="16">
        <f t="shared" si="12"/>
        <v>15454047.704146963</v>
      </c>
      <c r="Z107" s="12"/>
    </row>
    <row r="108" spans="13:26" x14ac:dyDescent="0.2">
      <c r="M108" s="12"/>
      <c r="N108" s="5">
        <f t="shared" si="13"/>
        <v>58</v>
      </c>
      <c r="O108" s="16">
        <f t="shared" si="10"/>
        <v>15454047.704146963</v>
      </c>
      <c r="P108" s="16">
        <f t="shared" si="14"/>
        <v>255622.0989499267</v>
      </c>
      <c r="Q108" s="16">
        <f t="shared" si="11"/>
        <v>32204.630153940019</v>
      </c>
      <c r="R108" s="16">
        <f t="shared" si="12"/>
        <v>15741874.433250828</v>
      </c>
      <c r="Z108" s="12"/>
    </row>
    <row r="109" spans="13:26" x14ac:dyDescent="0.2">
      <c r="M109" s="12"/>
      <c r="N109" s="5">
        <f t="shared" si="13"/>
        <v>59</v>
      </c>
      <c r="O109" s="16">
        <f t="shared" si="10"/>
        <v>15741874.433250828</v>
      </c>
      <c r="P109" s="16">
        <f t="shared" si="14"/>
        <v>255622.0989499267</v>
      </c>
      <c r="Q109" s="16">
        <f t="shared" si="11"/>
        <v>32804.431159906948</v>
      </c>
      <c r="R109" s="16">
        <f t="shared" si="12"/>
        <v>16030300.96336066</v>
      </c>
      <c r="Z109" s="12"/>
    </row>
    <row r="110" spans="13:26" x14ac:dyDescent="0.2">
      <c r="M110" s="12"/>
      <c r="N110" s="5">
        <f t="shared" si="13"/>
        <v>60</v>
      </c>
      <c r="O110" s="16">
        <f t="shared" si="10"/>
        <v>16030300.96336066</v>
      </c>
      <c r="P110" s="16">
        <f t="shared" si="14"/>
        <v>255622.0989499267</v>
      </c>
      <c r="Q110" s="16">
        <f t="shared" si="11"/>
        <v>33405.482088867058</v>
      </c>
      <c r="R110" s="16">
        <f t="shared" si="12"/>
        <v>16319328.544399453</v>
      </c>
      <c r="Z110" s="12"/>
    </row>
    <row r="111" spans="13:26" x14ac:dyDescent="0.2">
      <c r="M111" s="12"/>
      <c r="N111" s="5">
        <f t="shared" si="13"/>
        <v>61</v>
      </c>
      <c r="O111" s="16">
        <f t="shared" si="10"/>
        <v>16319328.544399453</v>
      </c>
      <c r="P111" s="16">
        <f t="shared" si="14"/>
        <v>255622.0989499267</v>
      </c>
      <c r="Q111" s="16">
        <f t="shared" si="11"/>
        <v>34007.785545530038</v>
      </c>
      <c r="R111" s="16">
        <f t="shared" si="12"/>
        <v>16608958.428894909</v>
      </c>
      <c r="Z111" s="12"/>
    </row>
    <row r="112" spans="13:26" x14ac:dyDescent="0.2">
      <c r="M112" s="12"/>
      <c r="N112" s="5">
        <f t="shared" si="13"/>
        <v>62</v>
      </c>
      <c r="O112" s="16">
        <f t="shared" si="10"/>
        <v>16608958.428894909</v>
      </c>
      <c r="P112" s="16">
        <f t="shared" si="14"/>
        <v>255622.0989499267</v>
      </c>
      <c r="Q112" s="16">
        <f t="shared" si="11"/>
        <v>34611.344140033507</v>
      </c>
      <c r="R112" s="16">
        <f t="shared" si="12"/>
        <v>16899191.871984869</v>
      </c>
      <c r="Z112" s="12"/>
    </row>
    <row r="113" spans="13:26" x14ac:dyDescent="0.2">
      <c r="M113" s="12"/>
      <c r="N113" s="5">
        <f t="shared" si="13"/>
        <v>63</v>
      </c>
      <c r="O113" s="16">
        <f t="shared" si="10"/>
        <v>16899191.871984869</v>
      </c>
      <c r="P113" s="16">
        <f t="shared" si="14"/>
        <v>255622.0989499267</v>
      </c>
      <c r="Q113" s="16">
        <f t="shared" si="11"/>
        <v>35216.160487954359</v>
      </c>
      <c r="R113" s="16">
        <f t="shared" si="12"/>
        <v>17190030.131422751</v>
      </c>
      <c r="Z113" s="12"/>
    </row>
    <row r="114" spans="13:26" x14ac:dyDescent="0.2">
      <c r="M114" s="12"/>
      <c r="N114" s="5">
        <f t="shared" si="13"/>
        <v>64</v>
      </c>
      <c r="O114" s="16">
        <f t="shared" si="10"/>
        <v>17190030.131422751</v>
      </c>
      <c r="P114" s="16">
        <f t="shared" si="14"/>
        <v>255622.0989499267</v>
      </c>
      <c r="Q114" s="16">
        <f t="shared" si="11"/>
        <v>35822.237210320061</v>
      </c>
      <c r="R114" s="16">
        <f t="shared" si="12"/>
        <v>17481474.467582997</v>
      </c>
      <c r="Z114" s="12"/>
    </row>
    <row r="115" spans="13:26" x14ac:dyDescent="0.2">
      <c r="M115" s="12"/>
      <c r="N115" s="5">
        <f t="shared" si="13"/>
        <v>65</v>
      </c>
      <c r="O115" s="16">
        <f t="shared" si="10"/>
        <v>17481474.467582997</v>
      </c>
      <c r="P115" s="16">
        <f t="shared" si="14"/>
        <v>255622.0989499267</v>
      </c>
      <c r="Q115" s="16">
        <f t="shared" si="11"/>
        <v>36429.576933620039</v>
      </c>
      <c r="R115" s="16">
        <f t="shared" si="12"/>
        <v>17773526.143466543</v>
      </c>
      <c r="Z115" s="12"/>
    </row>
    <row r="116" spans="13:26" x14ac:dyDescent="0.2">
      <c r="M116" s="12"/>
      <c r="N116" s="5">
        <f t="shared" si="13"/>
        <v>66</v>
      </c>
      <c r="O116" s="16">
        <f t="shared" ref="O116:O179" si="15">R115</f>
        <v>17773526.143466543</v>
      </c>
      <c r="P116" s="16">
        <f t="shared" si="14"/>
        <v>255622.0989499267</v>
      </c>
      <c r="Q116" s="16">
        <f t="shared" ref="Q116:Q179" si="16">O116*$P$45</f>
        <v>37038.18228981705</v>
      </c>
      <c r="R116" s="16">
        <f t="shared" ref="R116:R179" si="17">O116+P116+Q116</f>
        <v>18066186.424706288</v>
      </c>
      <c r="Z116" s="12"/>
    </row>
    <row r="117" spans="13:26" x14ac:dyDescent="0.2">
      <c r="M117" s="12"/>
      <c r="N117" s="5">
        <f t="shared" ref="N117:N180" si="18">N116+1</f>
        <v>67</v>
      </c>
      <c r="O117" s="16">
        <f t="shared" si="15"/>
        <v>18066186.424706288</v>
      </c>
      <c r="P117" s="16">
        <f t="shared" si="14"/>
        <v>255622.0989499267</v>
      </c>
      <c r="Q117" s="16">
        <f t="shared" si="16"/>
        <v>37648.055916358593</v>
      </c>
      <c r="R117" s="16">
        <f t="shared" si="17"/>
        <v>18359456.579572573</v>
      </c>
      <c r="Z117" s="12"/>
    </row>
    <row r="118" spans="13:26" x14ac:dyDescent="0.2">
      <c r="M118" s="12"/>
      <c r="N118" s="5">
        <f t="shared" si="18"/>
        <v>68</v>
      </c>
      <c r="O118" s="16">
        <f t="shared" si="15"/>
        <v>18359456.579572573</v>
      </c>
      <c r="P118" s="16">
        <f t="shared" ref="P118:P181" si="19">P117</f>
        <v>255622.0989499267</v>
      </c>
      <c r="Q118" s="16">
        <f t="shared" si="16"/>
        <v>38259.200456188308</v>
      </c>
      <c r="R118" s="16">
        <f t="shared" si="17"/>
        <v>18653337.878978688</v>
      </c>
      <c r="Z118" s="12"/>
    </row>
    <row r="119" spans="13:26" x14ac:dyDescent="0.2">
      <c r="M119" s="12"/>
      <c r="N119" s="5">
        <f t="shared" si="18"/>
        <v>69</v>
      </c>
      <c r="O119" s="16">
        <f t="shared" si="15"/>
        <v>18653337.878978688</v>
      </c>
      <c r="P119" s="16">
        <f t="shared" si="19"/>
        <v>255622.0989499267</v>
      </c>
      <c r="Q119" s="16">
        <f t="shared" si="16"/>
        <v>38871.618557757494</v>
      </c>
      <c r="R119" s="16">
        <f t="shared" si="17"/>
        <v>18947831.596486375</v>
      </c>
      <c r="Z119" s="12"/>
    </row>
    <row r="120" spans="13:26" x14ac:dyDescent="0.2">
      <c r="M120" s="12"/>
      <c r="N120" s="5">
        <f t="shared" si="18"/>
        <v>70</v>
      </c>
      <c r="O120" s="16">
        <f t="shared" si="15"/>
        <v>18947831.596486375</v>
      </c>
      <c r="P120" s="16">
        <f t="shared" si="19"/>
        <v>255622.0989499267</v>
      </c>
      <c r="Q120" s="16">
        <f t="shared" si="16"/>
        <v>39485.312875036514</v>
      </c>
      <c r="R120" s="16">
        <f t="shared" si="17"/>
        <v>19242939.008311339</v>
      </c>
      <c r="Z120" s="12"/>
    </row>
    <row r="121" spans="13:26" x14ac:dyDescent="0.2">
      <c r="M121" s="12"/>
      <c r="N121" s="5">
        <f t="shared" si="18"/>
        <v>71</v>
      </c>
      <c r="O121" s="16">
        <f t="shared" si="15"/>
        <v>19242939.008311339</v>
      </c>
      <c r="P121" s="16">
        <f t="shared" si="19"/>
        <v>255622.0989499267</v>
      </c>
      <c r="Q121" s="16">
        <f t="shared" si="16"/>
        <v>40100.286067526351</v>
      </c>
      <c r="R121" s="16">
        <f t="shared" si="17"/>
        <v>19538661.393328793</v>
      </c>
      <c r="Z121" s="12"/>
    </row>
    <row r="122" spans="13:26" x14ac:dyDescent="0.2">
      <c r="M122" s="12"/>
      <c r="N122" s="5">
        <f t="shared" si="18"/>
        <v>72</v>
      </c>
      <c r="O122" s="16">
        <f t="shared" si="15"/>
        <v>19538661.393328793</v>
      </c>
      <c r="P122" s="16">
        <f t="shared" si="19"/>
        <v>255622.0989499267</v>
      </c>
      <c r="Q122" s="16">
        <f t="shared" si="16"/>
        <v>40716.540800270093</v>
      </c>
      <c r="R122" s="16">
        <f t="shared" si="17"/>
        <v>19835000.033078991</v>
      </c>
      <c r="Z122" s="12"/>
    </row>
    <row r="123" spans="13:26" x14ac:dyDescent="0.2">
      <c r="M123" s="12"/>
      <c r="N123" s="5">
        <f t="shared" si="18"/>
        <v>73</v>
      </c>
      <c r="O123" s="16">
        <f t="shared" si="15"/>
        <v>19835000.033078991</v>
      </c>
      <c r="P123" s="16">
        <f t="shared" si="19"/>
        <v>255622.0989499267</v>
      </c>
      <c r="Q123" s="16">
        <f t="shared" si="16"/>
        <v>41334.079743864517</v>
      </c>
      <c r="R123" s="16">
        <f t="shared" si="17"/>
        <v>20131956.211772785</v>
      </c>
      <c r="Z123" s="12"/>
    </row>
    <row r="124" spans="13:26" x14ac:dyDescent="0.2">
      <c r="M124" s="12"/>
      <c r="N124" s="5">
        <f t="shared" si="18"/>
        <v>74</v>
      </c>
      <c r="O124" s="16">
        <f t="shared" si="15"/>
        <v>20131956.211772785</v>
      </c>
      <c r="P124" s="16">
        <f t="shared" si="19"/>
        <v>255622.0989499267</v>
      </c>
      <c r="Q124" s="16">
        <f t="shared" si="16"/>
        <v>41952.905574471646</v>
      </c>
      <c r="R124" s="16">
        <f t="shared" si="17"/>
        <v>20429531.216297183</v>
      </c>
      <c r="Z124" s="12"/>
    </row>
    <row r="125" spans="13:26" x14ac:dyDescent="0.2">
      <c r="M125" s="12"/>
      <c r="N125" s="5">
        <f t="shared" si="18"/>
        <v>75</v>
      </c>
      <c r="O125" s="16">
        <f t="shared" si="15"/>
        <v>20429531.216297183</v>
      </c>
      <c r="P125" s="16">
        <f t="shared" si="19"/>
        <v>255622.0989499267</v>
      </c>
      <c r="Q125" s="16">
        <f t="shared" si="16"/>
        <v>42573.020973830338</v>
      </c>
      <c r="R125" s="16">
        <f t="shared" si="17"/>
        <v>20727726.336220942</v>
      </c>
      <c r="Z125" s="12"/>
    </row>
    <row r="126" spans="13:26" x14ac:dyDescent="0.2">
      <c r="M126" s="12"/>
      <c r="N126" s="5">
        <f t="shared" si="18"/>
        <v>76</v>
      </c>
      <c r="O126" s="16">
        <f t="shared" si="15"/>
        <v>20727726.336220942</v>
      </c>
      <c r="P126" s="16">
        <f t="shared" si="19"/>
        <v>255622.0989499267</v>
      </c>
      <c r="Q126" s="16">
        <f t="shared" si="16"/>
        <v>43194.428629267917</v>
      </c>
      <c r="R126" s="16">
        <f t="shared" si="17"/>
        <v>21026542.863800138</v>
      </c>
      <c r="Z126" s="12"/>
    </row>
    <row r="127" spans="13:26" x14ac:dyDescent="0.2">
      <c r="M127" s="12"/>
      <c r="N127" s="5">
        <f t="shared" si="18"/>
        <v>77</v>
      </c>
      <c r="O127" s="16">
        <f t="shared" si="15"/>
        <v>21026542.863800138</v>
      </c>
      <c r="P127" s="16">
        <f t="shared" si="19"/>
        <v>255622.0989499267</v>
      </c>
      <c r="Q127" s="16">
        <f t="shared" si="16"/>
        <v>43817.131233711814</v>
      </c>
      <c r="R127" s="16">
        <f t="shared" si="17"/>
        <v>21325982.093983777</v>
      </c>
      <c r="Z127" s="12"/>
    </row>
    <row r="128" spans="13:26" x14ac:dyDescent="0.2">
      <c r="M128" s="12"/>
      <c r="N128" s="5">
        <f t="shared" si="18"/>
        <v>78</v>
      </c>
      <c r="O128" s="16">
        <f t="shared" si="15"/>
        <v>21325982.093983777</v>
      </c>
      <c r="P128" s="16">
        <f t="shared" si="19"/>
        <v>255622.0989499267</v>
      </c>
      <c r="Q128" s="16">
        <f t="shared" si="16"/>
        <v>44441.131485701262</v>
      </c>
      <c r="R128" s="16">
        <f t="shared" si="17"/>
        <v>21626045.324419405</v>
      </c>
      <c r="Z128" s="12"/>
    </row>
    <row r="129" spans="13:26" x14ac:dyDescent="0.2">
      <c r="M129" s="12"/>
      <c r="N129" s="5">
        <f t="shared" si="18"/>
        <v>79</v>
      </c>
      <c r="O129" s="16">
        <f t="shared" si="15"/>
        <v>21626045.324419405</v>
      </c>
      <c r="P129" s="16">
        <f t="shared" si="19"/>
        <v>255622.0989499267</v>
      </c>
      <c r="Q129" s="16">
        <f t="shared" si="16"/>
        <v>45066.432089398942</v>
      </c>
      <c r="R129" s="16">
        <f t="shared" si="17"/>
        <v>21926733.855458733</v>
      </c>
      <c r="Z129" s="12"/>
    </row>
    <row r="130" spans="13:26" x14ac:dyDescent="0.2">
      <c r="M130" s="12"/>
      <c r="N130" s="5">
        <f t="shared" si="18"/>
        <v>80</v>
      </c>
      <c r="O130" s="16">
        <f t="shared" si="15"/>
        <v>21926733.855458733</v>
      </c>
      <c r="P130" s="16">
        <f t="shared" si="19"/>
        <v>255622.0989499267</v>
      </c>
      <c r="Q130" s="16">
        <f t="shared" si="16"/>
        <v>45693.035754602759</v>
      </c>
      <c r="R130" s="16">
        <f t="shared" si="17"/>
        <v>22228048.990163263</v>
      </c>
      <c r="Z130" s="12"/>
    </row>
    <row r="131" spans="13:26" x14ac:dyDescent="0.2">
      <c r="M131" s="12"/>
      <c r="N131" s="5">
        <f t="shared" si="18"/>
        <v>81</v>
      </c>
      <c r="O131" s="16">
        <f t="shared" si="15"/>
        <v>22228048.990163263</v>
      </c>
      <c r="P131" s="16">
        <f t="shared" si="19"/>
        <v>255622.0989499267</v>
      </c>
      <c r="Q131" s="16">
        <f t="shared" si="16"/>
        <v>46320.945196757522</v>
      </c>
      <c r="R131" s="16">
        <f t="shared" si="17"/>
        <v>22529992.03430995</v>
      </c>
      <c r="Z131" s="12"/>
    </row>
    <row r="132" spans="13:26" x14ac:dyDescent="0.2">
      <c r="M132" s="12"/>
      <c r="N132" s="5">
        <f t="shared" si="18"/>
        <v>82</v>
      </c>
      <c r="O132" s="16">
        <f t="shared" si="15"/>
        <v>22529992.03430995</v>
      </c>
      <c r="P132" s="16">
        <f t="shared" si="19"/>
        <v>255622.0989499267</v>
      </c>
      <c r="Q132" s="16">
        <f t="shared" si="16"/>
        <v>46950.163136966767</v>
      </c>
      <c r="R132" s="16">
        <f t="shared" si="17"/>
        <v>22832564.296396844</v>
      </c>
      <c r="Z132" s="12"/>
    </row>
    <row r="133" spans="13:26" x14ac:dyDescent="0.2">
      <c r="M133" s="12"/>
      <c r="N133" s="5">
        <f t="shared" si="18"/>
        <v>83</v>
      </c>
      <c r="O133" s="16">
        <f t="shared" si="15"/>
        <v>22832564.296396844</v>
      </c>
      <c r="P133" s="16">
        <f t="shared" si="19"/>
        <v>255622.0989499267</v>
      </c>
      <c r="Q133" s="16">
        <f t="shared" si="16"/>
        <v>47580.692302004529</v>
      </c>
      <c r="R133" s="16">
        <f t="shared" si="17"/>
        <v>23135767.087648775</v>
      </c>
      <c r="Z133" s="12"/>
    </row>
    <row r="134" spans="13:26" x14ac:dyDescent="0.2">
      <c r="M134" s="12"/>
      <c r="N134" s="5">
        <f t="shared" si="18"/>
        <v>84</v>
      </c>
      <c r="O134" s="16">
        <f t="shared" si="15"/>
        <v>23135767.087648775</v>
      </c>
      <c r="P134" s="16">
        <f t="shared" si="19"/>
        <v>255622.0989499267</v>
      </c>
      <c r="Q134" s="16">
        <f t="shared" si="16"/>
        <v>48212.535424327129</v>
      </c>
      <c r="R134" s="16">
        <f t="shared" si="17"/>
        <v>23439601.722023029</v>
      </c>
      <c r="Z134" s="12"/>
    </row>
    <row r="135" spans="13:26" x14ac:dyDescent="0.2">
      <c r="M135" s="12"/>
      <c r="N135" s="5">
        <f t="shared" si="18"/>
        <v>85</v>
      </c>
      <c r="O135" s="16">
        <f t="shared" si="15"/>
        <v>23439601.722023029</v>
      </c>
      <c r="P135" s="16">
        <f t="shared" si="19"/>
        <v>255622.0989499267</v>
      </c>
      <c r="Q135" s="16">
        <f t="shared" si="16"/>
        <v>48845.695242085087</v>
      </c>
      <c r="R135" s="16">
        <f t="shared" si="17"/>
        <v>23744069.516215041</v>
      </c>
      <c r="Z135" s="12"/>
    </row>
    <row r="136" spans="13:26" x14ac:dyDescent="0.2">
      <c r="M136" s="12"/>
      <c r="N136" s="5">
        <f t="shared" si="18"/>
        <v>86</v>
      </c>
      <c r="O136" s="16">
        <f t="shared" si="15"/>
        <v>23744069.516215041</v>
      </c>
      <c r="P136" s="16">
        <f t="shared" si="19"/>
        <v>255622.0989499267</v>
      </c>
      <c r="Q136" s="16">
        <f t="shared" si="16"/>
        <v>49480.174499134911</v>
      </c>
      <c r="R136" s="16">
        <f t="shared" si="17"/>
        <v>24049171.789664105</v>
      </c>
      <c r="Z136" s="12"/>
    </row>
    <row r="137" spans="13:26" x14ac:dyDescent="0.2">
      <c r="M137" s="12"/>
      <c r="N137" s="5">
        <f t="shared" si="18"/>
        <v>87</v>
      </c>
      <c r="O137" s="16">
        <f t="shared" si="15"/>
        <v>24049171.789664105</v>
      </c>
      <c r="P137" s="16">
        <f t="shared" si="19"/>
        <v>255622.0989499267</v>
      </c>
      <c r="Q137" s="16">
        <f t="shared" si="16"/>
        <v>50115.975945051032</v>
      </c>
      <c r="R137" s="16">
        <f t="shared" si="17"/>
        <v>24354909.864559084</v>
      </c>
      <c r="Z137" s="12"/>
    </row>
    <row r="138" spans="13:26" x14ac:dyDescent="0.2">
      <c r="M138" s="12"/>
      <c r="N138" s="5">
        <f t="shared" si="18"/>
        <v>88</v>
      </c>
      <c r="O138" s="16">
        <f t="shared" si="15"/>
        <v>24354909.864559084</v>
      </c>
      <c r="P138" s="16">
        <f t="shared" si="19"/>
        <v>255622.0989499267</v>
      </c>
      <c r="Q138" s="16">
        <f t="shared" si="16"/>
        <v>50753.102335137708</v>
      </c>
      <c r="R138" s="16">
        <f t="shared" si="17"/>
        <v>24661285.065844148</v>
      </c>
      <c r="Z138" s="12"/>
    </row>
    <row r="139" spans="13:26" x14ac:dyDescent="0.2">
      <c r="M139" s="12"/>
      <c r="N139" s="5">
        <f t="shared" si="18"/>
        <v>89</v>
      </c>
      <c r="O139" s="16">
        <f t="shared" si="15"/>
        <v>24661285.065844148</v>
      </c>
      <c r="P139" s="16">
        <f t="shared" si="19"/>
        <v>255622.0989499267</v>
      </c>
      <c r="Q139" s="16">
        <f t="shared" si="16"/>
        <v>51391.556430440956</v>
      </c>
      <c r="R139" s="16">
        <f t="shared" si="17"/>
        <v>24968298.721224517</v>
      </c>
      <c r="Z139" s="12"/>
    </row>
    <row r="140" spans="13:26" x14ac:dyDescent="0.2">
      <c r="M140" s="12"/>
      <c r="N140" s="5">
        <f t="shared" si="18"/>
        <v>90</v>
      </c>
      <c r="O140" s="16">
        <f t="shared" si="15"/>
        <v>24968298.721224517</v>
      </c>
      <c r="P140" s="16">
        <f t="shared" si="19"/>
        <v>255622.0989499267</v>
      </c>
      <c r="Q140" s="16">
        <f t="shared" si="16"/>
        <v>52031.340997760548</v>
      </c>
      <c r="R140" s="16">
        <f t="shared" si="17"/>
        <v>25275952.161172204</v>
      </c>
      <c r="Z140" s="12"/>
    </row>
    <row r="141" spans="13:26" x14ac:dyDescent="0.2">
      <c r="M141" s="12"/>
      <c r="N141" s="5">
        <f t="shared" si="18"/>
        <v>91</v>
      </c>
      <c r="O141" s="16">
        <f t="shared" si="15"/>
        <v>25275952.161172204</v>
      </c>
      <c r="P141" s="16">
        <f t="shared" si="19"/>
        <v>255622.0989499267</v>
      </c>
      <c r="Q141" s="16">
        <f t="shared" si="16"/>
        <v>52672.458809661955</v>
      </c>
      <c r="R141" s="16">
        <f t="shared" si="17"/>
        <v>25584246.718931794</v>
      </c>
      <c r="Z141" s="12"/>
    </row>
    <row r="142" spans="13:26" x14ac:dyDescent="0.2">
      <c r="M142" s="12"/>
      <c r="N142" s="5">
        <f t="shared" si="18"/>
        <v>92</v>
      </c>
      <c r="O142" s="16">
        <f t="shared" si="15"/>
        <v>25584246.718931794</v>
      </c>
      <c r="P142" s="16">
        <f t="shared" si="19"/>
        <v>255622.0989499267</v>
      </c>
      <c r="Q142" s="16">
        <f t="shared" si="16"/>
        <v>53314.912644488402</v>
      </c>
      <c r="R142" s="16">
        <f t="shared" si="17"/>
        <v>25893183.730526209</v>
      </c>
      <c r="Z142" s="12"/>
    </row>
    <row r="143" spans="13:26" x14ac:dyDescent="0.2">
      <c r="M143" s="12"/>
      <c r="N143" s="5">
        <f t="shared" si="18"/>
        <v>93</v>
      </c>
      <c r="O143" s="16">
        <f t="shared" si="15"/>
        <v>25893183.730526209</v>
      </c>
      <c r="P143" s="16">
        <f t="shared" si="19"/>
        <v>255622.0989499267</v>
      </c>
      <c r="Q143" s="16">
        <f t="shared" si="16"/>
        <v>53958.705286372882</v>
      </c>
      <c r="R143" s="16">
        <f t="shared" si="17"/>
        <v>26202764.534762509</v>
      </c>
      <c r="Z143" s="12"/>
    </row>
    <row r="144" spans="13:26" x14ac:dyDescent="0.2">
      <c r="M144" s="12"/>
      <c r="N144" s="5">
        <f t="shared" si="18"/>
        <v>94</v>
      </c>
      <c r="O144" s="16">
        <f t="shared" si="15"/>
        <v>26202764.534762509</v>
      </c>
      <c r="P144" s="16">
        <f t="shared" si="19"/>
        <v>255622.0989499267</v>
      </c>
      <c r="Q144" s="16">
        <f t="shared" si="16"/>
        <v>54603.839525250252</v>
      </c>
      <c r="R144" s="16">
        <f t="shared" si="17"/>
        <v>26512990.473237686</v>
      </c>
      <c r="Z144" s="12"/>
    </row>
    <row r="145" spans="13:26" x14ac:dyDescent="0.2">
      <c r="M145" s="12"/>
      <c r="N145" s="5">
        <f t="shared" si="18"/>
        <v>95</v>
      </c>
      <c r="O145" s="16">
        <f t="shared" si="15"/>
        <v>26512990.473237686</v>
      </c>
      <c r="P145" s="16">
        <f t="shared" si="19"/>
        <v>255622.0989499267</v>
      </c>
      <c r="Q145" s="16">
        <f t="shared" si="16"/>
        <v>55250.318156869274</v>
      </c>
      <c r="R145" s="16">
        <f t="shared" si="17"/>
        <v>26823862.890344482</v>
      </c>
      <c r="Z145" s="12"/>
    </row>
    <row r="146" spans="13:26" x14ac:dyDescent="0.2">
      <c r="M146" s="12"/>
      <c r="N146" s="5">
        <f t="shared" si="18"/>
        <v>96</v>
      </c>
      <c r="O146" s="16">
        <f t="shared" si="15"/>
        <v>26823862.890344482</v>
      </c>
      <c r="P146" s="16">
        <f t="shared" si="19"/>
        <v>255622.0989499267</v>
      </c>
      <c r="Q146" s="16">
        <f t="shared" si="16"/>
        <v>55898.143982804781</v>
      </c>
      <c r="R146" s="16">
        <f t="shared" si="17"/>
        <v>27135383.133277215</v>
      </c>
      <c r="Z146" s="12"/>
    </row>
    <row r="147" spans="13:26" x14ac:dyDescent="0.2">
      <c r="M147" s="12"/>
      <c r="N147" s="5">
        <f t="shared" si="18"/>
        <v>97</v>
      </c>
      <c r="O147" s="16">
        <f t="shared" si="15"/>
        <v>27135383.133277215</v>
      </c>
      <c r="P147" s="16">
        <f t="shared" si="19"/>
        <v>255622.0989499267</v>
      </c>
      <c r="Q147" s="16">
        <f t="shared" si="16"/>
        <v>56547.319810469795</v>
      </c>
      <c r="R147" s="16">
        <f t="shared" si="17"/>
        <v>27447552.552037612</v>
      </c>
      <c r="Z147" s="12"/>
    </row>
    <row r="148" spans="13:26" x14ac:dyDescent="0.2">
      <c r="M148" s="12"/>
      <c r="N148" s="5">
        <f t="shared" si="18"/>
        <v>98</v>
      </c>
      <c r="O148" s="16">
        <f t="shared" si="15"/>
        <v>27447552.552037612</v>
      </c>
      <c r="P148" s="16">
        <f t="shared" si="19"/>
        <v>255622.0989499267</v>
      </c>
      <c r="Q148" s="16">
        <f t="shared" si="16"/>
        <v>57197.848453127684</v>
      </c>
      <c r="R148" s="16">
        <f t="shared" si="17"/>
        <v>27760372.499440666</v>
      </c>
      <c r="Z148" s="12"/>
    </row>
    <row r="149" spans="13:26" x14ac:dyDescent="0.2">
      <c r="M149" s="12"/>
      <c r="N149" s="5">
        <f t="shared" si="18"/>
        <v>99</v>
      </c>
      <c r="O149" s="16">
        <f t="shared" si="15"/>
        <v>27760372.499440666</v>
      </c>
      <c r="P149" s="16">
        <f t="shared" si="19"/>
        <v>255622.0989499267</v>
      </c>
      <c r="Q149" s="16">
        <f t="shared" si="16"/>
        <v>57849.732729904375</v>
      </c>
      <c r="R149" s="16">
        <f t="shared" si="17"/>
        <v>28073844.331120498</v>
      </c>
      <c r="Z149" s="12"/>
    </row>
    <row r="150" spans="13:26" x14ac:dyDescent="0.2">
      <c r="M150" s="12"/>
      <c r="N150" s="5">
        <f t="shared" si="18"/>
        <v>100</v>
      </c>
      <c r="O150" s="16">
        <f t="shared" si="15"/>
        <v>28073844.331120498</v>
      </c>
      <c r="P150" s="16">
        <f t="shared" si="19"/>
        <v>255622.0989499267</v>
      </c>
      <c r="Q150" s="16">
        <f t="shared" si="16"/>
        <v>58502.975465800562</v>
      </c>
      <c r="R150" s="16">
        <f t="shared" si="17"/>
        <v>28387969.405536227</v>
      </c>
      <c r="Z150" s="12"/>
    </row>
    <row r="151" spans="13:26" x14ac:dyDescent="0.2">
      <c r="M151" s="12"/>
      <c r="N151" s="5">
        <f t="shared" si="18"/>
        <v>101</v>
      </c>
      <c r="O151" s="16">
        <f t="shared" si="15"/>
        <v>28387969.405536227</v>
      </c>
      <c r="P151" s="16">
        <f t="shared" si="19"/>
        <v>255622.0989499267</v>
      </c>
      <c r="Q151" s="16">
        <f t="shared" si="16"/>
        <v>59157.579491703938</v>
      </c>
      <c r="R151" s="16">
        <f t="shared" si="17"/>
        <v>28702749.083977859</v>
      </c>
      <c r="Z151" s="12"/>
    </row>
    <row r="152" spans="13:26" x14ac:dyDescent="0.2">
      <c r="M152" s="12"/>
      <c r="N152" s="5">
        <f t="shared" si="18"/>
        <v>102</v>
      </c>
      <c r="O152" s="16">
        <f t="shared" si="15"/>
        <v>28702749.083977859</v>
      </c>
      <c r="P152" s="16">
        <f t="shared" si="19"/>
        <v>255622.0989499267</v>
      </c>
      <c r="Q152" s="16">
        <f t="shared" si="16"/>
        <v>59813.547644401478</v>
      </c>
      <c r="R152" s="16">
        <f t="shared" si="17"/>
        <v>29018184.73057219</v>
      </c>
      <c r="Z152" s="12"/>
    </row>
    <row r="153" spans="13:26" x14ac:dyDescent="0.2">
      <c r="M153" s="12"/>
      <c r="N153" s="5">
        <f t="shared" si="18"/>
        <v>103</v>
      </c>
      <c r="O153" s="16">
        <f t="shared" si="15"/>
        <v>29018184.73057219</v>
      </c>
      <c r="P153" s="16">
        <f t="shared" si="19"/>
        <v>255622.0989499267</v>
      </c>
      <c r="Q153" s="16">
        <f t="shared" si="16"/>
        <v>60470.882766591727</v>
      </c>
      <c r="R153" s="16">
        <f t="shared" si="17"/>
        <v>29334277.712288711</v>
      </c>
      <c r="Z153" s="12"/>
    </row>
    <row r="154" spans="13:26" x14ac:dyDescent="0.2">
      <c r="M154" s="12"/>
      <c r="N154" s="5">
        <f t="shared" si="18"/>
        <v>104</v>
      </c>
      <c r="O154" s="16">
        <f t="shared" si="15"/>
        <v>29334277.712288711</v>
      </c>
      <c r="P154" s="16">
        <f t="shared" si="19"/>
        <v>255622.0989499267</v>
      </c>
      <c r="Q154" s="16">
        <f t="shared" si="16"/>
        <v>61129.587706897109</v>
      </c>
      <c r="R154" s="16">
        <f t="shared" si="17"/>
        <v>29651029.398945536</v>
      </c>
      <c r="Z154" s="12"/>
    </row>
    <row r="155" spans="13:26" x14ac:dyDescent="0.2">
      <c r="M155" s="12"/>
      <c r="N155" s="5">
        <f t="shared" si="18"/>
        <v>105</v>
      </c>
      <c r="O155" s="16">
        <f t="shared" si="15"/>
        <v>29651029.398945536</v>
      </c>
      <c r="P155" s="16">
        <f t="shared" si="19"/>
        <v>255622.0989499267</v>
      </c>
      <c r="Q155" s="16">
        <f t="shared" si="16"/>
        <v>61789.665319876294</v>
      </c>
      <c r="R155" s="16">
        <f t="shared" si="17"/>
        <v>29968441.163215339</v>
      </c>
      <c r="Z155" s="12"/>
    </row>
    <row r="156" spans="13:26" x14ac:dyDescent="0.2">
      <c r="M156" s="12"/>
      <c r="N156" s="5">
        <f t="shared" si="18"/>
        <v>106</v>
      </c>
      <c r="O156" s="16">
        <f t="shared" si="15"/>
        <v>29968441.163215339</v>
      </c>
      <c r="P156" s="16">
        <f t="shared" si="19"/>
        <v>255622.0989499267</v>
      </c>
      <c r="Q156" s="16">
        <f t="shared" si="16"/>
        <v>62451.118466036547</v>
      </c>
      <c r="R156" s="16">
        <f t="shared" si="17"/>
        <v>30286514.380631305</v>
      </c>
      <c r="Z156" s="12"/>
    </row>
    <row r="157" spans="13:26" x14ac:dyDescent="0.2">
      <c r="M157" s="12"/>
      <c r="N157" s="5">
        <f t="shared" si="18"/>
        <v>107</v>
      </c>
      <c r="O157" s="16">
        <f t="shared" si="15"/>
        <v>30286514.380631305</v>
      </c>
      <c r="P157" s="16">
        <f t="shared" si="19"/>
        <v>255622.0989499267</v>
      </c>
      <c r="Q157" s="16">
        <f t="shared" si="16"/>
        <v>63113.950011846136</v>
      </c>
      <c r="R157" s="16">
        <f t="shared" si="17"/>
        <v>30605250.429593079</v>
      </c>
      <c r="Z157" s="12"/>
    </row>
    <row r="158" spans="13:26" x14ac:dyDescent="0.2">
      <c r="M158" s="12"/>
      <c r="N158" s="5">
        <f t="shared" si="18"/>
        <v>108</v>
      </c>
      <c r="O158" s="16">
        <f t="shared" si="15"/>
        <v>30605250.429593079</v>
      </c>
      <c r="P158" s="16">
        <f t="shared" si="19"/>
        <v>255622.0989499267</v>
      </c>
      <c r="Q158" s="16">
        <f t="shared" si="16"/>
        <v>63778.162829746754</v>
      </c>
      <c r="R158" s="16">
        <f t="shared" si="17"/>
        <v>30924650.691372752</v>
      </c>
      <c r="Z158" s="12"/>
    </row>
    <row r="159" spans="13:26" x14ac:dyDescent="0.2">
      <c r="M159" s="12"/>
      <c r="N159" s="5">
        <f t="shared" si="18"/>
        <v>109</v>
      </c>
      <c r="O159" s="16">
        <f t="shared" si="15"/>
        <v>30924650.691372752</v>
      </c>
      <c r="P159" s="16">
        <f t="shared" si="19"/>
        <v>255622.0989499267</v>
      </c>
      <c r="Q159" s="16">
        <f t="shared" si="16"/>
        <v>64443.759798165964</v>
      </c>
      <c r="R159" s="16">
        <f t="shared" si="17"/>
        <v>31244716.550120845</v>
      </c>
      <c r="Z159" s="12"/>
    </row>
    <row r="160" spans="13:26" x14ac:dyDescent="0.2">
      <c r="M160" s="12"/>
      <c r="N160" s="5">
        <f t="shared" si="18"/>
        <v>110</v>
      </c>
      <c r="O160" s="16">
        <f t="shared" si="15"/>
        <v>31244716.550120845</v>
      </c>
      <c r="P160" s="16">
        <f t="shared" si="19"/>
        <v>255622.0989499267</v>
      </c>
      <c r="Q160" s="16">
        <f t="shared" si="16"/>
        <v>65110.743801529665</v>
      </c>
      <c r="R160" s="16">
        <f t="shared" si="17"/>
        <v>31565449.392872304</v>
      </c>
      <c r="Z160" s="12"/>
    </row>
    <row r="161" spans="13:26" x14ac:dyDescent="0.2">
      <c r="M161" s="12"/>
      <c r="N161" s="5">
        <f t="shared" si="18"/>
        <v>111</v>
      </c>
      <c r="O161" s="16">
        <f t="shared" si="15"/>
        <v>31565449.392872304</v>
      </c>
      <c r="P161" s="16">
        <f t="shared" si="19"/>
        <v>255622.0989499267</v>
      </c>
      <c r="Q161" s="16">
        <f t="shared" si="16"/>
        <v>65779.117730274607</v>
      </c>
      <c r="R161" s="16">
        <f t="shared" si="17"/>
        <v>31886850.609552506</v>
      </c>
      <c r="Z161" s="12"/>
    </row>
    <row r="162" spans="13:26" x14ac:dyDescent="0.2">
      <c r="M162" s="12"/>
      <c r="N162" s="5">
        <f t="shared" si="18"/>
        <v>112</v>
      </c>
      <c r="O162" s="16">
        <f t="shared" si="15"/>
        <v>31886850.609552506</v>
      </c>
      <c r="P162" s="16">
        <f t="shared" si="19"/>
        <v>255622.0989499267</v>
      </c>
      <c r="Q162" s="16">
        <f t="shared" si="16"/>
        <v>66448.884480860914</v>
      </c>
      <c r="R162" s="16">
        <f t="shared" si="17"/>
        <v>32208921.592983294</v>
      </c>
      <c r="Z162" s="12"/>
    </row>
    <row r="163" spans="13:26" x14ac:dyDescent="0.2">
      <c r="M163" s="12"/>
      <c r="N163" s="5">
        <f t="shared" si="18"/>
        <v>113</v>
      </c>
      <c r="O163" s="16">
        <f t="shared" si="15"/>
        <v>32208921.592983294</v>
      </c>
      <c r="P163" s="16">
        <f t="shared" si="19"/>
        <v>255622.0989499267</v>
      </c>
      <c r="Q163" s="16">
        <f t="shared" si="16"/>
        <v>67120.046955784623</v>
      </c>
      <c r="R163" s="16">
        <f t="shared" si="17"/>
        <v>32531663.738889005</v>
      </c>
      <c r="Z163" s="12"/>
    </row>
    <row r="164" spans="13:26" x14ac:dyDescent="0.2">
      <c r="M164" s="12"/>
      <c r="N164" s="5">
        <f t="shared" si="18"/>
        <v>114</v>
      </c>
      <c r="O164" s="16">
        <f t="shared" si="15"/>
        <v>32531663.738889005</v>
      </c>
      <c r="P164" s="16">
        <f t="shared" si="19"/>
        <v>255622.0989499267</v>
      </c>
      <c r="Q164" s="16">
        <f t="shared" si="16"/>
        <v>67792.608063590262</v>
      </c>
      <c r="R164" s="16">
        <f t="shared" si="17"/>
        <v>32855078.445902523</v>
      </c>
      <c r="Z164" s="12"/>
    </row>
    <row r="165" spans="13:26" x14ac:dyDescent="0.2">
      <c r="M165" s="12"/>
      <c r="N165" s="5">
        <f t="shared" si="18"/>
        <v>115</v>
      </c>
      <c r="O165" s="16">
        <f t="shared" si="15"/>
        <v>32855078.445902523</v>
      </c>
      <c r="P165" s="16">
        <f t="shared" si="19"/>
        <v>255622.0989499267</v>
      </c>
      <c r="Q165" s="16">
        <f t="shared" si="16"/>
        <v>68466.570718883493</v>
      </c>
      <c r="R165" s="16">
        <f t="shared" si="17"/>
        <v>33179167.115571335</v>
      </c>
      <c r="Z165" s="12"/>
    </row>
    <row r="166" spans="13:26" x14ac:dyDescent="0.2">
      <c r="M166" s="12"/>
      <c r="N166" s="5">
        <f t="shared" si="18"/>
        <v>116</v>
      </c>
      <c r="O166" s="16">
        <f t="shared" si="15"/>
        <v>33179167.115571335</v>
      </c>
      <c r="P166" s="16">
        <f t="shared" si="19"/>
        <v>255622.0989499267</v>
      </c>
      <c r="Q166" s="16">
        <f t="shared" si="16"/>
        <v>69141.937842343701</v>
      </c>
      <c r="R166" s="16">
        <f t="shared" si="17"/>
        <v>33503931.152363606</v>
      </c>
      <c r="Z166" s="12"/>
    </row>
    <row r="167" spans="13:26" x14ac:dyDescent="0.2">
      <c r="M167" s="12"/>
      <c r="N167" s="5">
        <f t="shared" si="18"/>
        <v>117</v>
      </c>
      <c r="O167" s="16">
        <f t="shared" si="15"/>
        <v>33503931.152363606</v>
      </c>
      <c r="P167" s="16">
        <f t="shared" si="19"/>
        <v>255622.0989499267</v>
      </c>
      <c r="Q167" s="16">
        <f t="shared" si="16"/>
        <v>69818.712360736652</v>
      </c>
      <c r="R167" s="16">
        <f t="shared" si="17"/>
        <v>33829371.96367427</v>
      </c>
      <c r="Z167" s="12"/>
    </row>
    <row r="168" spans="13:26" x14ac:dyDescent="0.2">
      <c r="M168" s="12"/>
      <c r="N168" s="5">
        <f t="shared" si="18"/>
        <v>118</v>
      </c>
      <c r="O168" s="16">
        <f t="shared" si="15"/>
        <v>33829371.96367427</v>
      </c>
      <c r="P168" s="16">
        <f t="shared" si="19"/>
        <v>255622.0989499267</v>
      </c>
      <c r="Q168" s="16">
        <f t="shared" si="16"/>
        <v>70496.897206927184</v>
      </c>
      <c r="R168" s="16">
        <f t="shared" si="17"/>
        <v>34155490.959831119</v>
      </c>
      <c r="Z168" s="12"/>
    </row>
    <row r="169" spans="13:26" x14ac:dyDescent="0.2">
      <c r="M169" s="12"/>
      <c r="N169" s="5">
        <f t="shared" si="18"/>
        <v>119</v>
      </c>
      <c r="O169" s="16">
        <f t="shared" si="15"/>
        <v>34155490.959831119</v>
      </c>
      <c r="P169" s="16">
        <f t="shared" si="19"/>
        <v>255622.0989499267</v>
      </c>
      <c r="Q169" s="16">
        <f t="shared" si="16"/>
        <v>71176.495319891939</v>
      </c>
      <c r="R169" s="16">
        <f t="shared" si="17"/>
        <v>34482289.554100938</v>
      </c>
      <c r="Z169" s="12"/>
    </row>
    <row r="170" spans="13:26" x14ac:dyDescent="0.2">
      <c r="M170" s="12"/>
      <c r="N170" s="5">
        <f t="shared" si="18"/>
        <v>120</v>
      </c>
      <c r="O170" s="16">
        <f t="shared" si="15"/>
        <v>34482289.554100938</v>
      </c>
      <c r="P170" s="16">
        <f t="shared" si="19"/>
        <v>255622.0989499267</v>
      </c>
      <c r="Q170" s="16">
        <f t="shared" si="16"/>
        <v>71857.509644732083</v>
      </c>
      <c r="R170" s="16">
        <f t="shared" si="17"/>
        <v>34809769.162695594</v>
      </c>
      <c r="Z170" s="12"/>
    </row>
    <row r="171" spans="13:26" x14ac:dyDescent="0.2">
      <c r="M171" s="12"/>
      <c r="N171" s="5">
        <f t="shared" si="18"/>
        <v>121</v>
      </c>
      <c r="O171" s="16">
        <f t="shared" si="15"/>
        <v>34809769.162695594</v>
      </c>
      <c r="P171" s="16">
        <f t="shared" si="19"/>
        <v>255622.0989499267</v>
      </c>
      <c r="Q171" s="16">
        <f t="shared" si="16"/>
        <v>72539.943132686036</v>
      </c>
      <c r="R171" s="16">
        <f t="shared" si="17"/>
        <v>35137931.204778202</v>
      </c>
      <c r="Z171" s="12"/>
    </row>
    <row r="172" spans="13:26" x14ac:dyDescent="0.2">
      <c r="M172" s="12"/>
      <c r="N172" s="5">
        <f t="shared" si="18"/>
        <v>122</v>
      </c>
      <c r="O172" s="16">
        <f t="shared" si="15"/>
        <v>35137931.204778202</v>
      </c>
      <c r="P172" s="16">
        <f t="shared" si="19"/>
        <v>255622.0989499267</v>
      </c>
      <c r="Q172" s="16">
        <f t="shared" si="16"/>
        <v>73223.798741142338</v>
      </c>
      <c r="R172" s="16">
        <f t="shared" si="17"/>
        <v>35466777.102469265</v>
      </c>
      <c r="Z172" s="12"/>
    </row>
    <row r="173" spans="13:26" x14ac:dyDescent="0.2">
      <c r="M173" s="12"/>
      <c r="N173" s="5">
        <f t="shared" si="18"/>
        <v>123</v>
      </c>
      <c r="O173" s="16">
        <f t="shared" si="15"/>
        <v>35466777.102469265</v>
      </c>
      <c r="P173" s="16">
        <f t="shared" si="19"/>
        <v>255622.0989499267</v>
      </c>
      <c r="Q173" s="16">
        <f t="shared" si="16"/>
        <v>73909.079433652383</v>
      </c>
      <c r="R173" s="16">
        <f t="shared" si="17"/>
        <v>35796308.280852839</v>
      </c>
      <c r="Z173" s="12"/>
    </row>
    <row r="174" spans="13:26" x14ac:dyDescent="0.2">
      <c r="M174" s="12"/>
      <c r="N174" s="5">
        <f t="shared" si="18"/>
        <v>124</v>
      </c>
      <c r="O174" s="16">
        <f t="shared" si="15"/>
        <v>35796308.280852839</v>
      </c>
      <c r="P174" s="16">
        <f t="shared" si="19"/>
        <v>255622.0989499267</v>
      </c>
      <c r="Q174" s="16">
        <f t="shared" si="16"/>
        <v>74595.788179943323</v>
      </c>
      <c r="R174" s="16">
        <f t="shared" si="17"/>
        <v>36126526.167982705</v>
      </c>
      <c r="Z174" s="12"/>
    </row>
    <row r="175" spans="13:26" x14ac:dyDescent="0.2">
      <c r="M175" s="12"/>
      <c r="N175" s="5">
        <f t="shared" si="18"/>
        <v>125</v>
      </c>
      <c r="O175" s="16">
        <f t="shared" si="15"/>
        <v>36126526.167982705</v>
      </c>
      <c r="P175" s="16">
        <f t="shared" si="19"/>
        <v>255622.0989499267</v>
      </c>
      <c r="Q175" s="16">
        <f t="shared" si="16"/>
        <v>75283.927955930878</v>
      </c>
      <c r="R175" s="16">
        <f t="shared" si="17"/>
        <v>36457432.194888562</v>
      </c>
      <c r="Z175" s="12"/>
    </row>
    <row r="176" spans="13:26" x14ac:dyDescent="0.2">
      <c r="M176" s="12"/>
      <c r="N176" s="5">
        <f t="shared" si="18"/>
        <v>126</v>
      </c>
      <c r="O176" s="16">
        <f t="shared" si="15"/>
        <v>36457432.194888562</v>
      </c>
      <c r="P176" s="16">
        <f t="shared" si="19"/>
        <v>255622.0989499267</v>
      </c>
      <c r="Q176" s="16">
        <f t="shared" si="16"/>
        <v>75973.501743732326</v>
      </c>
      <c r="R176" s="16">
        <f t="shared" si="17"/>
        <v>36789027.79558222</v>
      </c>
      <c r="Z176" s="12"/>
    </row>
    <row r="177" spans="13:26" x14ac:dyDescent="0.2">
      <c r="M177" s="12"/>
      <c r="N177" s="5">
        <f t="shared" si="18"/>
        <v>127</v>
      </c>
      <c r="O177" s="16">
        <f t="shared" si="15"/>
        <v>36789027.79558222</v>
      </c>
      <c r="P177" s="16">
        <f t="shared" si="19"/>
        <v>255622.0989499267</v>
      </c>
      <c r="Q177" s="16">
        <f t="shared" si="16"/>
        <v>76664.512531679313</v>
      </c>
      <c r="R177" s="16">
        <f t="shared" si="17"/>
        <v>37121314.407063827</v>
      </c>
      <c r="Z177" s="12"/>
    </row>
    <row r="178" spans="13:26" x14ac:dyDescent="0.2">
      <c r="M178" s="12"/>
      <c r="N178" s="5">
        <f t="shared" si="18"/>
        <v>128</v>
      </c>
      <c r="O178" s="16">
        <f t="shared" si="15"/>
        <v>37121314.407063827</v>
      </c>
      <c r="P178" s="16">
        <f t="shared" si="19"/>
        <v>255622.0989499267</v>
      </c>
      <c r="Q178" s="16">
        <f t="shared" si="16"/>
        <v>77356.963314330875</v>
      </c>
      <c r="R178" s="16">
        <f t="shared" si="17"/>
        <v>37454293.469328083</v>
      </c>
      <c r="Z178" s="12"/>
    </row>
    <row r="179" spans="13:26" x14ac:dyDescent="0.2">
      <c r="M179" s="12"/>
      <c r="N179" s="5">
        <f t="shared" si="18"/>
        <v>129</v>
      </c>
      <c r="O179" s="16">
        <f t="shared" si="15"/>
        <v>37454293.469328083</v>
      </c>
      <c r="P179" s="16">
        <f t="shared" si="19"/>
        <v>255622.0989499267</v>
      </c>
      <c r="Q179" s="16">
        <f t="shared" si="16"/>
        <v>78050.857092486389</v>
      </c>
      <c r="R179" s="16">
        <f t="shared" si="17"/>
        <v>37787966.425370492</v>
      </c>
      <c r="Z179" s="12"/>
    </row>
    <row r="180" spans="13:26" x14ac:dyDescent="0.2">
      <c r="M180" s="12"/>
      <c r="N180" s="5">
        <f t="shared" si="18"/>
        <v>130</v>
      </c>
      <c r="O180" s="16">
        <f t="shared" ref="O180:O237" si="20">R179</f>
        <v>37787966.425370492</v>
      </c>
      <c r="P180" s="16">
        <f t="shared" si="19"/>
        <v>255622.0989499267</v>
      </c>
      <c r="Q180" s="16">
        <f t="shared" ref="Q180:Q237" si="21">O180*$P$45</f>
        <v>78746.196873198598</v>
      </c>
      <c r="R180" s="16">
        <f t="shared" ref="R180:R237" si="22">O180+P180+Q180</f>
        <v>38122334.721193612</v>
      </c>
      <c r="Z180" s="12"/>
    </row>
    <row r="181" spans="13:26" x14ac:dyDescent="0.2">
      <c r="M181" s="12"/>
      <c r="N181" s="5">
        <f t="shared" ref="N181:N278" si="23">N180+1</f>
        <v>131</v>
      </c>
      <c r="O181" s="16">
        <f t="shared" si="20"/>
        <v>38122334.721193612</v>
      </c>
      <c r="P181" s="16">
        <f t="shared" si="19"/>
        <v>255622.0989499267</v>
      </c>
      <c r="Q181" s="16">
        <f t="shared" si="21"/>
        <v>79442.985669786649</v>
      </c>
      <c r="R181" s="16">
        <f t="shared" si="22"/>
        <v>38457399.80581332</v>
      </c>
      <c r="Z181" s="12"/>
    </row>
    <row r="182" spans="13:26" x14ac:dyDescent="0.2">
      <c r="M182" s="12"/>
      <c r="N182" s="5">
        <f t="shared" si="23"/>
        <v>132</v>
      </c>
      <c r="O182" s="16">
        <f t="shared" si="20"/>
        <v>38457399.80581332</v>
      </c>
      <c r="P182" s="16">
        <f t="shared" ref="P182:P278" si="24">P181</f>
        <v>255622.0989499267</v>
      </c>
      <c r="Q182" s="16">
        <f t="shared" si="21"/>
        <v>80141.226501849087</v>
      </c>
      <c r="R182" s="16">
        <f t="shared" si="22"/>
        <v>38793163.131265096</v>
      </c>
      <c r="Z182" s="12"/>
    </row>
    <row r="183" spans="13:26" x14ac:dyDescent="0.2">
      <c r="M183" s="12"/>
      <c r="N183" s="5">
        <f t="shared" si="23"/>
        <v>133</v>
      </c>
      <c r="O183" s="16">
        <f t="shared" si="20"/>
        <v>38793163.131265096</v>
      </c>
      <c r="P183" s="16">
        <f t="shared" si="24"/>
        <v>255622.0989499267</v>
      </c>
      <c r="Q183" s="16">
        <f t="shared" si="21"/>
        <v>80840.922395277055</v>
      </c>
      <c r="R183" s="16">
        <f t="shared" si="22"/>
        <v>39129626.152610295</v>
      </c>
      <c r="Z183" s="12"/>
    </row>
    <row r="184" spans="13:26" x14ac:dyDescent="0.2">
      <c r="M184" s="12"/>
      <c r="N184" s="5">
        <f t="shared" si="23"/>
        <v>134</v>
      </c>
      <c r="O184" s="16">
        <f t="shared" si="20"/>
        <v>39129626.152610295</v>
      </c>
      <c r="P184" s="16">
        <f t="shared" si="24"/>
        <v>255622.0989499267</v>
      </c>
      <c r="Q184" s="16">
        <f t="shared" si="21"/>
        <v>81542.076382267245</v>
      </c>
      <c r="R184" s="16">
        <f t="shared" si="22"/>
        <v>39466790.327942483</v>
      </c>
      <c r="Z184" s="12"/>
    </row>
    <row r="185" spans="13:26" x14ac:dyDescent="0.2">
      <c r="M185" s="12"/>
      <c r="N185" s="5">
        <f t="shared" si="23"/>
        <v>135</v>
      </c>
      <c r="O185" s="16">
        <f t="shared" si="20"/>
        <v>39466790.327942483</v>
      </c>
      <c r="P185" s="16">
        <f t="shared" si="24"/>
        <v>255622.0989499267</v>
      </c>
      <c r="Q185" s="16">
        <f t="shared" si="21"/>
        <v>82244.691501335226</v>
      </c>
      <c r="R185" s="16">
        <f t="shared" si="22"/>
        <v>39804657.118393742</v>
      </c>
      <c r="Z185" s="12"/>
    </row>
    <row r="186" spans="13:26" x14ac:dyDescent="0.2">
      <c r="M186" s="12"/>
      <c r="N186" s="5">
        <f t="shared" si="23"/>
        <v>136</v>
      </c>
      <c r="O186" s="16">
        <f t="shared" si="20"/>
        <v>39804657.118393742</v>
      </c>
      <c r="P186" s="16">
        <f t="shared" si="24"/>
        <v>255622.0989499267</v>
      </c>
      <c r="Q186" s="16">
        <f t="shared" si="21"/>
        <v>82948.770797328456</v>
      </c>
      <c r="R186" s="16">
        <f t="shared" si="22"/>
        <v>40143227.988140993</v>
      </c>
      <c r="Z186" s="12"/>
    </row>
    <row r="187" spans="13:26" x14ac:dyDescent="0.2">
      <c r="M187" s="12"/>
      <c r="N187" s="5">
        <f t="shared" si="23"/>
        <v>137</v>
      </c>
      <c r="O187" s="16">
        <f t="shared" si="20"/>
        <v>40143227.988140993</v>
      </c>
      <c r="P187" s="16">
        <f t="shared" si="24"/>
        <v>255622.0989499267</v>
      </c>
      <c r="Q187" s="16">
        <f t="shared" si="21"/>
        <v>83654.31732143955</v>
      </c>
      <c r="R187" s="16">
        <f t="shared" si="22"/>
        <v>40482504.404412359</v>
      </c>
      <c r="Z187" s="12"/>
    </row>
    <row r="188" spans="13:26" x14ac:dyDescent="0.2">
      <c r="M188" s="12"/>
      <c r="N188" s="5">
        <f t="shared" si="23"/>
        <v>138</v>
      </c>
      <c r="O188" s="16">
        <f t="shared" si="20"/>
        <v>40482504.404412359</v>
      </c>
      <c r="P188" s="16">
        <f t="shared" si="24"/>
        <v>255622.0989499267</v>
      </c>
      <c r="Q188" s="16">
        <f t="shared" si="21"/>
        <v>84361.334131219526</v>
      </c>
      <c r="R188" s="16">
        <f t="shared" si="22"/>
        <v>40822487.837493502</v>
      </c>
      <c r="Z188" s="12"/>
    </row>
    <row r="189" spans="13:26" x14ac:dyDescent="0.2">
      <c r="M189" s="12"/>
      <c r="N189" s="5">
        <f t="shared" si="23"/>
        <v>139</v>
      </c>
      <c r="O189" s="16">
        <f t="shared" si="20"/>
        <v>40822487.837493502</v>
      </c>
      <c r="P189" s="16">
        <f t="shared" si="24"/>
        <v>255622.0989499267</v>
      </c>
      <c r="Q189" s="16">
        <f t="shared" si="21"/>
        <v>85069.824290590972</v>
      </c>
      <c r="R189" s="16">
        <f t="shared" si="22"/>
        <v>41163179.760734014</v>
      </c>
      <c r="Z189" s="12"/>
    </row>
    <row r="190" spans="13:26" x14ac:dyDescent="0.2">
      <c r="M190" s="12"/>
      <c r="N190" s="5">
        <f t="shared" si="23"/>
        <v>140</v>
      </c>
      <c r="O190" s="16">
        <f t="shared" si="20"/>
        <v>41163179.760734014</v>
      </c>
      <c r="P190" s="16">
        <f t="shared" si="24"/>
        <v>255622.0989499267</v>
      </c>
      <c r="Q190" s="16">
        <f t="shared" si="21"/>
        <v>85779.790869861405</v>
      </c>
      <c r="R190" s="16">
        <f t="shared" si="22"/>
        <v>41504581.6505538</v>
      </c>
      <c r="Z190" s="12"/>
    </row>
    <row r="191" spans="13:26" x14ac:dyDescent="0.2">
      <c r="M191" s="12"/>
      <c r="N191" s="5">
        <f t="shared" si="23"/>
        <v>141</v>
      </c>
      <c r="O191" s="16">
        <f t="shared" si="20"/>
        <v>41504581.6505538</v>
      </c>
      <c r="P191" s="16">
        <f t="shared" si="24"/>
        <v>255622.0989499267</v>
      </c>
      <c r="Q191" s="16">
        <f t="shared" si="21"/>
        <v>86491.236945736528</v>
      </c>
      <c r="R191" s="16">
        <f t="shared" si="22"/>
        <v>41846694.986449458</v>
      </c>
      <c r="Z191" s="12"/>
    </row>
    <row r="192" spans="13:26" x14ac:dyDescent="0.2">
      <c r="M192" s="12"/>
      <c r="N192" s="5">
        <f t="shared" si="23"/>
        <v>142</v>
      </c>
      <c r="O192" s="16">
        <f t="shared" si="20"/>
        <v>41846694.986449458</v>
      </c>
      <c r="P192" s="16">
        <f t="shared" si="24"/>
        <v>255622.0989499267</v>
      </c>
      <c r="Q192" s="16">
        <f t="shared" si="21"/>
        <v>87204.165601333589</v>
      </c>
      <c r="R192" s="16">
        <f t="shared" si="22"/>
        <v>42189521.251000717</v>
      </c>
      <c r="Z192" s="12"/>
    </row>
    <row r="193" spans="13:26" x14ac:dyDescent="0.2">
      <c r="M193" s="12"/>
      <c r="N193" s="5">
        <f t="shared" si="23"/>
        <v>143</v>
      </c>
      <c r="O193" s="16">
        <f t="shared" si="20"/>
        <v>42189521.251000717</v>
      </c>
      <c r="P193" s="16">
        <f t="shared" si="24"/>
        <v>255622.0989499267</v>
      </c>
      <c r="Q193" s="16">
        <f t="shared" si="21"/>
        <v>87918.57992619474</v>
      </c>
      <c r="R193" s="16">
        <f t="shared" si="22"/>
        <v>42533061.929876834</v>
      </c>
      <c r="Z193" s="12"/>
    </row>
    <row r="194" spans="13:26" x14ac:dyDescent="0.2">
      <c r="M194" s="12"/>
      <c r="N194" s="5">
        <f t="shared" si="23"/>
        <v>144</v>
      </c>
      <c r="O194" s="16">
        <f t="shared" si="20"/>
        <v>42533061.929876834</v>
      </c>
      <c r="P194" s="16">
        <f t="shared" si="24"/>
        <v>255622.0989499267</v>
      </c>
      <c r="Q194" s="16">
        <f t="shared" si="21"/>
        <v>88634.483016300379</v>
      </c>
      <c r="R194" s="16">
        <f t="shared" si="22"/>
        <v>42877318.511843055</v>
      </c>
      <c r="Z194" s="12"/>
    </row>
    <row r="195" spans="13:26" x14ac:dyDescent="0.2">
      <c r="M195" s="12"/>
      <c r="N195" s="5">
        <f t="shared" si="23"/>
        <v>145</v>
      </c>
      <c r="O195" s="16">
        <f t="shared" si="20"/>
        <v>42877318.511843055</v>
      </c>
      <c r="P195" s="16">
        <f t="shared" si="24"/>
        <v>255622.0989499267</v>
      </c>
      <c r="Q195" s="16">
        <f t="shared" si="21"/>
        <v>89351.877974082643</v>
      </c>
      <c r="R195" s="16">
        <f t="shared" si="22"/>
        <v>43222292.488767065</v>
      </c>
      <c r="Z195" s="12"/>
    </row>
    <row r="196" spans="13:26" x14ac:dyDescent="0.2">
      <c r="M196" s="12"/>
      <c r="N196" s="5">
        <f t="shared" si="23"/>
        <v>146</v>
      </c>
      <c r="O196" s="16">
        <f t="shared" si="20"/>
        <v>43222292.488767065</v>
      </c>
      <c r="P196" s="16">
        <f t="shared" si="24"/>
        <v>255622.0989499267</v>
      </c>
      <c r="Q196" s="16">
        <f t="shared" si="21"/>
        <v>90070.767908438836</v>
      </c>
      <c r="R196" s="16">
        <f t="shared" si="22"/>
        <v>43567985.355625428</v>
      </c>
      <c r="Z196" s="12"/>
    </row>
    <row r="197" spans="13:26" x14ac:dyDescent="0.2">
      <c r="M197" s="12"/>
      <c r="N197" s="5">
        <f t="shared" si="23"/>
        <v>147</v>
      </c>
      <c r="O197" s="16">
        <f t="shared" si="20"/>
        <v>43567985.355625428</v>
      </c>
      <c r="P197" s="16">
        <f t="shared" si="24"/>
        <v>255622.0989499267</v>
      </c>
      <c r="Q197" s="16">
        <f t="shared" si="21"/>
        <v>90791.155934744806</v>
      </c>
      <c r="R197" s="16">
        <f t="shared" si="22"/>
        <v>43914398.610510096</v>
      </c>
      <c r="Z197" s="12"/>
    </row>
    <row r="198" spans="13:26" x14ac:dyDescent="0.2">
      <c r="M198" s="12"/>
      <c r="N198" s="5">
        <f t="shared" si="23"/>
        <v>148</v>
      </c>
      <c r="O198" s="16">
        <f t="shared" si="20"/>
        <v>43914398.610510096</v>
      </c>
      <c r="P198" s="16">
        <f t="shared" si="24"/>
        <v>255622.0989499267</v>
      </c>
      <c r="Q198" s="16">
        <f t="shared" si="21"/>
        <v>91513.045174868588</v>
      </c>
      <c r="R198" s="16">
        <f t="shared" si="22"/>
        <v>44261533.754634887</v>
      </c>
      <c r="Z198" s="12"/>
    </row>
    <row r="199" spans="13:26" x14ac:dyDescent="0.2">
      <c r="M199" s="12"/>
      <c r="N199" s="5">
        <f t="shared" si="23"/>
        <v>149</v>
      </c>
      <c r="O199" s="16">
        <f t="shared" si="20"/>
        <v>44261533.754634887</v>
      </c>
      <c r="P199" s="16">
        <f t="shared" si="24"/>
        <v>255622.0989499267</v>
      </c>
      <c r="Q199" s="16">
        <f t="shared" si="21"/>
        <v>92236.438757183831</v>
      </c>
      <c r="R199" s="16">
        <f t="shared" si="22"/>
        <v>44609392.292341992</v>
      </c>
      <c r="Z199" s="12"/>
    </row>
    <row r="200" spans="13:26" x14ac:dyDescent="0.2">
      <c r="M200" s="12"/>
      <c r="N200" s="5">
        <f t="shared" si="23"/>
        <v>150</v>
      </c>
      <c r="O200" s="16">
        <f t="shared" si="20"/>
        <v>44609392.292341992</v>
      </c>
      <c r="P200" s="16">
        <f t="shared" si="24"/>
        <v>255622.0989499267</v>
      </c>
      <c r="Q200" s="16">
        <f t="shared" si="21"/>
        <v>92961.339816583408</v>
      </c>
      <c r="R200" s="16">
        <f t="shared" si="22"/>
        <v>44957975.731108502</v>
      </c>
      <c r="Z200" s="12"/>
    </row>
    <row r="201" spans="13:26" x14ac:dyDescent="0.2">
      <c r="M201" s="12"/>
      <c r="N201" s="5">
        <f t="shared" si="23"/>
        <v>151</v>
      </c>
      <c r="O201" s="16">
        <f t="shared" si="20"/>
        <v>44957975.731108502</v>
      </c>
      <c r="P201" s="16">
        <f t="shared" si="24"/>
        <v>255622.0989499267</v>
      </c>
      <c r="Q201" s="16">
        <f t="shared" si="21"/>
        <v>93687.751494492986</v>
      </c>
      <c r="R201" s="16">
        <f t="shared" si="22"/>
        <v>45307285.581552915</v>
      </c>
      <c r="Z201" s="12"/>
    </row>
    <row r="202" spans="13:26" x14ac:dyDescent="0.2">
      <c r="M202" s="12"/>
      <c r="N202" s="5">
        <f t="shared" si="23"/>
        <v>152</v>
      </c>
      <c r="O202" s="16">
        <f t="shared" si="20"/>
        <v>45307285.581552915</v>
      </c>
      <c r="P202" s="16">
        <f t="shared" si="24"/>
        <v>255622.0989499267</v>
      </c>
      <c r="Q202" s="16">
        <f t="shared" si="21"/>
        <v>94415.676938884601</v>
      </c>
      <c r="R202" s="16">
        <f t="shared" si="22"/>
        <v>45657323.357441723</v>
      </c>
      <c r="Z202" s="12"/>
    </row>
    <row r="203" spans="13:26" x14ac:dyDescent="0.2">
      <c r="M203" s="12"/>
      <c r="N203" s="5">
        <f t="shared" si="23"/>
        <v>153</v>
      </c>
      <c r="O203" s="16">
        <f t="shared" si="20"/>
        <v>45657323.357441723</v>
      </c>
      <c r="P203" s="16">
        <f t="shared" si="24"/>
        <v>255622.0989499267</v>
      </c>
      <c r="Q203" s="16">
        <f t="shared" si="21"/>
        <v>95145.119304290391</v>
      </c>
      <c r="R203" s="16">
        <f t="shared" si="22"/>
        <v>46008090.575695939</v>
      </c>
      <c r="Z203" s="12"/>
    </row>
    <row r="204" spans="13:26" x14ac:dyDescent="0.2">
      <c r="M204" s="12"/>
      <c r="N204" s="5">
        <f t="shared" si="23"/>
        <v>154</v>
      </c>
      <c r="O204" s="16">
        <f t="shared" si="20"/>
        <v>46008090.575695939</v>
      </c>
      <c r="P204" s="16">
        <f t="shared" si="24"/>
        <v>255622.0989499267</v>
      </c>
      <c r="Q204" s="16">
        <f t="shared" si="21"/>
        <v>95876.081751816164</v>
      </c>
      <c r="R204" s="16">
        <f t="shared" si="22"/>
        <v>46359588.756397679</v>
      </c>
      <c r="Z204" s="12"/>
    </row>
    <row r="205" spans="13:26" x14ac:dyDescent="0.2">
      <c r="M205" s="12"/>
      <c r="N205" s="5">
        <f t="shared" si="23"/>
        <v>155</v>
      </c>
      <c r="O205" s="16">
        <f t="shared" si="20"/>
        <v>46359588.756397679</v>
      </c>
      <c r="P205" s="16">
        <f t="shared" si="24"/>
        <v>255622.0989499267</v>
      </c>
      <c r="Q205" s="16">
        <f t="shared" si="21"/>
        <v>96608.567449155162</v>
      </c>
      <c r="R205" s="16">
        <f t="shared" si="22"/>
        <v>46711819.422796756</v>
      </c>
      <c r="Z205" s="12"/>
    </row>
    <row r="206" spans="13:26" x14ac:dyDescent="0.2">
      <c r="M206" s="12"/>
      <c r="N206" s="5">
        <f t="shared" si="23"/>
        <v>156</v>
      </c>
      <c r="O206" s="16">
        <f t="shared" si="20"/>
        <v>46711819.422796756</v>
      </c>
      <c r="P206" s="16">
        <f t="shared" si="24"/>
        <v>255622.0989499267</v>
      </c>
      <c r="Q206" s="16">
        <f t="shared" si="21"/>
        <v>97342.579570601782</v>
      </c>
      <c r="R206" s="16">
        <f t="shared" si="22"/>
        <v>47064784.101317279</v>
      </c>
      <c r="Z206" s="12"/>
    </row>
    <row r="207" spans="13:26" x14ac:dyDescent="0.2">
      <c r="M207" s="12"/>
      <c r="N207" s="5">
        <f t="shared" si="23"/>
        <v>157</v>
      </c>
      <c r="O207" s="16">
        <f t="shared" si="20"/>
        <v>47064784.101317279</v>
      </c>
      <c r="P207" s="16">
        <f t="shared" si="24"/>
        <v>255622.0989499267</v>
      </c>
      <c r="Q207" s="16">
        <f t="shared" si="21"/>
        <v>98078.1212970653</v>
      </c>
      <c r="R207" s="16">
        <f t="shared" si="22"/>
        <v>47418484.321564272</v>
      </c>
      <c r="Z207" s="12"/>
    </row>
    <row r="208" spans="13:26" x14ac:dyDescent="0.2">
      <c r="M208" s="12"/>
      <c r="N208" s="5">
        <f t="shared" si="23"/>
        <v>158</v>
      </c>
      <c r="O208" s="16">
        <f t="shared" si="20"/>
        <v>47418484.321564272</v>
      </c>
      <c r="P208" s="16">
        <f t="shared" si="24"/>
        <v>255622.0989499267</v>
      </c>
      <c r="Q208" s="16">
        <f t="shared" si="21"/>
        <v>98815.195816083695</v>
      </c>
      <c r="R208" s="16">
        <f t="shared" si="22"/>
        <v>47772921.616330281</v>
      </c>
      <c r="Z208" s="12"/>
    </row>
    <row r="209" spans="13:26" x14ac:dyDescent="0.2">
      <c r="M209" s="12"/>
      <c r="N209" s="5">
        <f t="shared" si="23"/>
        <v>159</v>
      </c>
      <c r="O209" s="16">
        <f t="shared" si="20"/>
        <v>47772921.616330281</v>
      </c>
      <c r="P209" s="16">
        <f t="shared" si="24"/>
        <v>255622.0989499267</v>
      </c>
      <c r="Q209" s="16">
        <f t="shared" si="21"/>
        <v>99553.80632183743</v>
      </c>
      <c r="R209" s="16">
        <f t="shared" si="22"/>
        <v>48128097.521602042</v>
      </c>
      <c r="Z209" s="12"/>
    </row>
    <row r="210" spans="13:26" x14ac:dyDescent="0.2">
      <c r="M210" s="12"/>
      <c r="N210" s="5">
        <f t="shared" si="23"/>
        <v>160</v>
      </c>
      <c r="O210" s="16">
        <f t="shared" si="20"/>
        <v>48128097.521602042</v>
      </c>
      <c r="P210" s="16">
        <f t="shared" si="24"/>
        <v>255622.0989499267</v>
      </c>
      <c r="Q210" s="16">
        <f t="shared" si="21"/>
        <v>100293.95601516332</v>
      </c>
      <c r="R210" s="16">
        <f t="shared" si="22"/>
        <v>48484013.576567128</v>
      </c>
      <c r="Z210" s="12"/>
    </row>
    <row r="211" spans="13:26" x14ac:dyDescent="0.2">
      <c r="M211" s="12"/>
      <c r="N211" s="5">
        <f t="shared" si="23"/>
        <v>161</v>
      </c>
      <c r="O211" s="16">
        <f t="shared" si="20"/>
        <v>48484013.576567128</v>
      </c>
      <c r="P211" s="16">
        <f t="shared" si="24"/>
        <v>255622.0989499267</v>
      </c>
      <c r="Q211" s="16">
        <f t="shared" si="21"/>
        <v>101035.64810356835</v>
      </c>
      <c r="R211" s="16">
        <f t="shared" si="22"/>
        <v>48840671.323620617</v>
      </c>
      <c r="Z211" s="12"/>
    </row>
    <row r="212" spans="13:26" x14ac:dyDescent="0.2">
      <c r="M212" s="12"/>
      <c r="N212" s="5">
        <f t="shared" si="23"/>
        <v>162</v>
      </c>
      <c r="O212" s="16">
        <f t="shared" si="20"/>
        <v>48840671.323620617</v>
      </c>
      <c r="P212" s="16">
        <f t="shared" si="24"/>
        <v>255622.0989499267</v>
      </c>
      <c r="Q212" s="16">
        <f t="shared" si="21"/>
        <v>101778.8858012437</v>
      </c>
      <c r="R212" s="16">
        <f t="shared" si="22"/>
        <v>49198072.308371782</v>
      </c>
      <c r="Z212" s="12"/>
    </row>
    <row r="213" spans="13:26" x14ac:dyDescent="0.2">
      <c r="M213" s="12"/>
      <c r="N213" s="5">
        <f t="shared" si="23"/>
        <v>163</v>
      </c>
      <c r="O213" s="16">
        <f t="shared" si="20"/>
        <v>49198072.308371782</v>
      </c>
      <c r="P213" s="16">
        <f t="shared" si="24"/>
        <v>255622.0989499267</v>
      </c>
      <c r="Q213" s="16">
        <f t="shared" si="21"/>
        <v>102523.67232907852</v>
      </c>
      <c r="R213" s="16">
        <f t="shared" si="22"/>
        <v>49556218.079650782</v>
      </c>
      <c r="Z213" s="12"/>
    </row>
    <row r="214" spans="13:26" x14ac:dyDescent="0.2">
      <c r="M214" s="12"/>
      <c r="N214" s="5">
        <f t="shared" si="23"/>
        <v>164</v>
      </c>
      <c r="O214" s="16">
        <f t="shared" si="20"/>
        <v>49556218.079650782</v>
      </c>
      <c r="P214" s="16">
        <f t="shared" si="24"/>
        <v>255622.0989499267</v>
      </c>
      <c r="Q214" s="16">
        <f t="shared" si="21"/>
        <v>103270.01091467397</v>
      </c>
      <c r="R214" s="16">
        <f t="shared" si="22"/>
        <v>49915110.189515382</v>
      </c>
      <c r="Z214" s="12"/>
    </row>
    <row r="215" spans="13:26" x14ac:dyDescent="0.2">
      <c r="M215" s="12"/>
      <c r="N215" s="5">
        <f t="shared" si="23"/>
        <v>165</v>
      </c>
      <c r="O215" s="16">
        <f t="shared" si="20"/>
        <v>49915110.189515382</v>
      </c>
      <c r="P215" s="16">
        <f t="shared" si="24"/>
        <v>255622.0989499267</v>
      </c>
      <c r="Q215" s="16">
        <f t="shared" si="21"/>
        <v>104017.90479235724</v>
      </c>
      <c r="R215" s="16">
        <f t="shared" si="22"/>
        <v>50274750.19325766</v>
      </c>
      <c r="Z215" s="12"/>
    </row>
    <row r="216" spans="13:26" x14ac:dyDescent="0.2">
      <c r="M216" s="12"/>
      <c r="N216" s="5">
        <f t="shared" si="23"/>
        <v>166</v>
      </c>
      <c r="O216" s="16">
        <f t="shared" si="20"/>
        <v>50274750.19325766</v>
      </c>
      <c r="P216" s="16">
        <f t="shared" si="24"/>
        <v>255622.0989499267</v>
      </c>
      <c r="Q216" s="16">
        <f t="shared" si="21"/>
        <v>104767.35720319545</v>
      </c>
      <c r="R216" s="16">
        <f t="shared" si="22"/>
        <v>50635139.649410777</v>
      </c>
      <c r="Z216" s="12"/>
    </row>
    <row r="217" spans="13:26" x14ac:dyDescent="0.2">
      <c r="M217" s="12"/>
      <c r="N217" s="5">
        <f t="shared" si="23"/>
        <v>167</v>
      </c>
      <c r="O217" s="16">
        <f t="shared" si="20"/>
        <v>50635139.649410777</v>
      </c>
      <c r="P217" s="16">
        <f t="shared" si="24"/>
        <v>255622.0989499267</v>
      </c>
      <c r="Q217" s="16">
        <f t="shared" si="21"/>
        <v>105518.37139500983</v>
      </c>
      <c r="R217" s="16">
        <f t="shared" si="22"/>
        <v>50996280.119755708</v>
      </c>
      <c r="Z217" s="12"/>
    </row>
    <row r="218" spans="13:26" x14ac:dyDescent="0.2">
      <c r="M218" s="12"/>
      <c r="N218" s="5">
        <f t="shared" si="23"/>
        <v>168</v>
      </c>
      <c r="O218" s="16">
        <f t="shared" si="20"/>
        <v>50996280.119755708</v>
      </c>
      <c r="P218" s="16">
        <f t="shared" si="24"/>
        <v>255622.0989499267</v>
      </c>
      <c r="Q218" s="16">
        <f t="shared" si="21"/>
        <v>106270.95062238969</v>
      </c>
      <c r="R218" s="16">
        <f t="shared" si="22"/>
        <v>51358173.169328019</v>
      </c>
      <c r="Z218" s="12"/>
    </row>
    <row r="219" spans="13:26" x14ac:dyDescent="0.2">
      <c r="M219" s="12"/>
      <c r="N219" s="5">
        <f t="shared" si="23"/>
        <v>169</v>
      </c>
      <c r="O219" s="16">
        <f t="shared" si="20"/>
        <v>51358173.169328019</v>
      </c>
      <c r="P219" s="16">
        <f t="shared" si="24"/>
        <v>255622.0989499267</v>
      </c>
      <c r="Q219" s="16">
        <f t="shared" si="21"/>
        <v>107025.0981467066</v>
      </c>
      <c r="R219" s="16">
        <f t="shared" si="22"/>
        <v>51720820.36642465</v>
      </c>
      <c r="Z219" s="12"/>
    </row>
    <row r="220" spans="13:26" x14ac:dyDescent="0.2">
      <c r="M220" s="12"/>
      <c r="N220" s="5">
        <f t="shared" si="23"/>
        <v>170</v>
      </c>
      <c r="O220" s="16">
        <f t="shared" si="20"/>
        <v>51720820.36642465</v>
      </c>
      <c r="P220" s="16">
        <f t="shared" si="24"/>
        <v>255622.0989499267</v>
      </c>
      <c r="Q220" s="16">
        <f t="shared" si="21"/>
        <v>107780.81723612845</v>
      </c>
      <c r="R220" s="16">
        <f t="shared" si="22"/>
        <v>52084223.2826107</v>
      </c>
      <c r="Z220" s="12"/>
    </row>
    <row r="221" spans="13:26" x14ac:dyDescent="0.2">
      <c r="M221" s="12"/>
      <c r="N221" s="5">
        <f t="shared" si="23"/>
        <v>171</v>
      </c>
      <c r="O221" s="16">
        <f t="shared" si="20"/>
        <v>52084223.2826107</v>
      </c>
      <c r="P221" s="16">
        <f t="shared" si="24"/>
        <v>255622.0989499267</v>
      </c>
      <c r="Q221" s="16">
        <f t="shared" si="21"/>
        <v>108538.1111656337</v>
      </c>
      <c r="R221" s="16">
        <f t="shared" si="22"/>
        <v>52448383.492726259</v>
      </c>
      <c r="Z221" s="12"/>
    </row>
    <row r="222" spans="13:26" x14ac:dyDescent="0.2">
      <c r="M222" s="12"/>
      <c r="N222" s="5">
        <f t="shared" si="23"/>
        <v>172</v>
      </c>
      <c r="O222" s="16">
        <f t="shared" si="20"/>
        <v>52448383.492726259</v>
      </c>
      <c r="P222" s="16">
        <f t="shared" si="24"/>
        <v>255622.0989499267</v>
      </c>
      <c r="Q222" s="16">
        <f t="shared" si="21"/>
        <v>109296.9832170255</v>
      </c>
      <c r="R222" s="16">
        <f t="shared" si="22"/>
        <v>52813302.574893206</v>
      </c>
      <c r="Z222" s="12"/>
    </row>
    <row r="223" spans="13:26" x14ac:dyDescent="0.2">
      <c r="M223" s="12"/>
      <c r="N223" s="5">
        <f t="shared" si="23"/>
        <v>173</v>
      </c>
      <c r="O223" s="16">
        <f t="shared" si="20"/>
        <v>52813302.574893206</v>
      </c>
      <c r="P223" s="16">
        <f t="shared" si="24"/>
        <v>255622.0989499267</v>
      </c>
      <c r="Q223" s="16">
        <f t="shared" si="21"/>
        <v>110057.43667894592</v>
      </c>
      <c r="R223" s="16">
        <f t="shared" si="22"/>
        <v>53178982.110522076</v>
      </c>
      <c r="Z223" s="12"/>
    </row>
    <row r="224" spans="13:26" x14ac:dyDescent="0.2">
      <c r="M224" s="12"/>
      <c r="N224" s="5">
        <f t="shared" si="23"/>
        <v>174</v>
      </c>
      <c r="O224" s="16">
        <f t="shared" si="20"/>
        <v>53178982.110522076</v>
      </c>
      <c r="P224" s="16">
        <f t="shared" si="24"/>
        <v>255622.0989499267</v>
      </c>
      <c r="Q224" s="16">
        <f t="shared" si="21"/>
        <v>110819.47484689024</v>
      </c>
      <c r="R224" s="16">
        <f t="shared" si="22"/>
        <v>53545423.684318893</v>
      </c>
      <c r="Z224" s="12"/>
    </row>
    <row r="225" spans="13:26" x14ac:dyDescent="0.2">
      <c r="M225" s="12"/>
      <c r="N225" s="5">
        <f t="shared" si="23"/>
        <v>175</v>
      </c>
      <c r="O225" s="16">
        <f t="shared" si="20"/>
        <v>53545423.684318893</v>
      </c>
      <c r="P225" s="16">
        <f t="shared" si="24"/>
        <v>255622.0989499267</v>
      </c>
      <c r="Q225" s="16">
        <f t="shared" si="21"/>
        <v>111583.10102322121</v>
      </c>
      <c r="R225" s="16">
        <f t="shared" si="22"/>
        <v>53912628.884292036</v>
      </c>
      <c r="Z225" s="12"/>
    </row>
    <row r="226" spans="13:26" x14ac:dyDescent="0.2">
      <c r="M226" s="12"/>
      <c r="N226" s="5">
        <f t="shared" si="23"/>
        <v>176</v>
      </c>
      <c r="O226" s="16">
        <f t="shared" si="20"/>
        <v>53912628.884292036</v>
      </c>
      <c r="P226" s="16">
        <f t="shared" si="24"/>
        <v>255622.0989499267</v>
      </c>
      <c r="Q226" s="16">
        <f t="shared" si="21"/>
        <v>112348.31851718335</v>
      </c>
      <c r="R226" s="16">
        <f t="shared" si="22"/>
        <v>54280599.301759146</v>
      </c>
      <c r="Z226" s="12"/>
    </row>
    <row r="227" spans="13:26" x14ac:dyDescent="0.2">
      <c r="M227" s="12"/>
      <c r="N227" s="5">
        <f t="shared" si="23"/>
        <v>177</v>
      </c>
      <c r="O227" s="16">
        <f t="shared" si="20"/>
        <v>54280599.301759146</v>
      </c>
      <c r="P227" s="16">
        <f t="shared" si="24"/>
        <v>255622.0989499267</v>
      </c>
      <c r="Q227" s="16">
        <f t="shared" si="21"/>
        <v>113115.13064491731</v>
      </c>
      <c r="R227" s="16">
        <f t="shared" si="22"/>
        <v>54649336.531353988</v>
      </c>
      <c r="Z227" s="12"/>
    </row>
    <row r="228" spans="13:26" x14ac:dyDescent="0.2">
      <c r="M228" s="12"/>
      <c r="N228" s="5">
        <f t="shared" si="23"/>
        <v>178</v>
      </c>
      <c r="O228" s="16">
        <f t="shared" si="20"/>
        <v>54649336.531353988</v>
      </c>
      <c r="P228" s="16">
        <f t="shared" si="24"/>
        <v>255622.0989499267</v>
      </c>
      <c r="Q228" s="16">
        <f t="shared" si="21"/>
        <v>113883.54072947425</v>
      </c>
      <c r="R228" s="16">
        <f t="shared" si="22"/>
        <v>55018842.171033382</v>
      </c>
      <c r="Z228" s="12"/>
    </row>
    <row r="229" spans="13:26" x14ac:dyDescent="0.2">
      <c r="M229" s="12"/>
      <c r="N229" s="5">
        <f t="shared" si="23"/>
        <v>179</v>
      </c>
      <c r="O229" s="16">
        <f t="shared" si="20"/>
        <v>55018842.171033382</v>
      </c>
      <c r="P229" s="16">
        <f t="shared" si="24"/>
        <v>255622.0989499267</v>
      </c>
      <c r="Q229" s="16">
        <f t="shared" si="21"/>
        <v>114653.55210083016</v>
      </c>
      <c r="R229" s="16">
        <f t="shared" si="22"/>
        <v>55389117.822084136</v>
      </c>
      <c r="Z229" s="12"/>
    </row>
    <row r="230" spans="13:26" x14ac:dyDescent="0.2">
      <c r="M230" s="12"/>
      <c r="N230" s="5">
        <f t="shared" si="23"/>
        <v>180</v>
      </c>
      <c r="O230" s="16">
        <f t="shared" si="20"/>
        <v>55389117.822084136</v>
      </c>
      <c r="P230" s="16">
        <f t="shared" si="24"/>
        <v>255622.0989499267</v>
      </c>
      <c r="Q230" s="16">
        <f t="shared" si="21"/>
        <v>115425.16809590043</v>
      </c>
      <c r="R230" s="16">
        <f t="shared" si="22"/>
        <v>55760165.089129962</v>
      </c>
      <c r="Z230" s="12"/>
    </row>
    <row r="231" spans="13:26" x14ac:dyDescent="0.2">
      <c r="M231" s="12"/>
      <c r="N231" s="5">
        <f t="shared" si="23"/>
        <v>181</v>
      </c>
      <c r="O231" s="16">
        <f t="shared" si="20"/>
        <v>55760165.089129962</v>
      </c>
      <c r="P231" s="16">
        <f t="shared" si="24"/>
        <v>255622.0989499267</v>
      </c>
      <c r="Q231" s="16">
        <f t="shared" si="21"/>
        <v>116198.39205855421</v>
      </c>
      <c r="R231" s="16">
        <f t="shared" si="22"/>
        <v>56131985.580138437</v>
      </c>
      <c r="Z231" s="12"/>
    </row>
    <row r="232" spans="13:26" x14ac:dyDescent="0.2">
      <c r="M232" s="12"/>
      <c r="N232" s="5">
        <f t="shared" si="23"/>
        <v>182</v>
      </c>
      <c r="O232" s="16">
        <f t="shared" si="20"/>
        <v>56131985.580138437</v>
      </c>
      <c r="P232" s="16">
        <f t="shared" si="24"/>
        <v>255622.0989499267</v>
      </c>
      <c r="Q232" s="16">
        <f t="shared" si="21"/>
        <v>116973.22733962889</v>
      </c>
      <c r="R232" s="16">
        <f t="shared" si="22"/>
        <v>56504580.906427987</v>
      </c>
      <c r="Z232" s="12"/>
    </row>
    <row r="233" spans="13:26" x14ac:dyDescent="0.2">
      <c r="M233" s="12"/>
      <c r="N233" s="5">
        <f t="shared" si="23"/>
        <v>183</v>
      </c>
      <c r="O233" s="16">
        <f t="shared" si="20"/>
        <v>56504580.906427987</v>
      </c>
      <c r="P233" s="16">
        <f t="shared" si="24"/>
        <v>255622.0989499267</v>
      </c>
      <c r="Q233" s="16">
        <f t="shared" si="21"/>
        <v>117749.67729694472</v>
      </c>
      <c r="R233" s="16">
        <f t="shared" si="22"/>
        <v>56877952.682674855</v>
      </c>
      <c r="Z233" s="12"/>
    </row>
    <row r="234" spans="13:26" x14ac:dyDescent="0.2">
      <c r="M234" s="12"/>
      <c r="N234" s="5">
        <f t="shared" si="23"/>
        <v>184</v>
      </c>
      <c r="O234" s="16">
        <f t="shared" si="20"/>
        <v>56877952.682674855</v>
      </c>
      <c r="P234" s="16">
        <f t="shared" si="24"/>
        <v>255622.0989499267</v>
      </c>
      <c r="Q234" s="16">
        <f t="shared" si="21"/>
        <v>118527.74529531924</v>
      </c>
      <c r="R234" s="16">
        <f t="shared" si="22"/>
        <v>57252102.526920095</v>
      </c>
      <c r="Z234" s="12"/>
    </row>
    <row r="235" spans="13:26" x14ac:dyDescent="0.2">
      <c r="M235" s="12"/>
      <c r="N235" s="5">
        <f t="shared" si="23"/>
        <v>185</v>
      </c>
      <c r="O235" s="16">
        <f t="shared" si="20"/>
        <v>57252102.526920095</v>
      </c>
      <c r="P235" s="16">
        <f t="shared" si="24"/>
        <v>255622.0989499267</v>
      </c>
      <c r="Q235" s="16">
        <f t="shared" si="21"/>
        <v>119307.43470658196</v>
      </c>
      <c r="R235" s="16">
        <f t="shared" si="22"/>
        <v>57627032.060576603</v>
      </c>
      <c r="Z235" s="12"/>
    </row>
    <row r="236" spans="13:26" x14ac:dyDescent="0.2">
      <c r="M236" s="12"/>
      <c r="N236" s="5">
        <f t="shared" si="23"/>
        <v>186</v>
      </c>
      <c r="O236" s="16">
        <f t="shared" si="20"/>
        <v>57627032.060576603</v>
      </c>
      <c r="P236" s="16">
        <f t="shared" si="24"/>
        <v>255622.0989499267</v>
      </c>
      <c r="Q236" s="16">
        <f t="shared" si="21"/>
        <v>120088.7489095889</v>
      </c>
      <c r="R236" s="16">
        <f t="shared" si="22"/>
        <v>58002742.90843612</v>
      </c>
      <c r="Z236" s="12"/>
    </row>
    <row r="237" spans="13:26" x14ac:dyDescent="0.2">
      <c r="M237" s="12"/>
      <c r="N237" s="5">
        <f t="shared" si="23"/>
        <v>187</v>
      </c>
      <c r="O237" s="16">
        <f t="shared" si="20"/>
        <v>58002742.90843612</v>
      </c>
      <c r="P237" s="16">
        <f t="shared" si="24"/>
        <v>255622.0989499267</v>
      </c>
      <c r="Q237" s="16">
        <f t="shared" si="21"/>
        <v>120871.69129023732</v>
      </c>
      <c r="R237" s="16">
        <f t="shared" si="22"/>
        <v>58379236.698676281</v>
      </c>
      <c r="Z237" s="12"/>
    </row>
    <row r="238" spans="13:26" x14ac:dyDescent="0.2">
      <c r="M238" s="12"/>
      <c r="N238" s="5">
        <f t="shared" si="23"/>
        <v>188</v>
      </c>
      <c r="O238" s="16">
        <f t="shared" ref="O238:O278" si="25">R237</f>
        <v>58379236.698676281</v>
      </c>
      <c r="P238" s="16">
        <f t="shared" si="24"/>
        <v>255622.0989499267</v>
      </c>
      <c r="Q238" s="16">
        <f t="shared" ref="Q238:Q278" si="26">O238*$P$45</f>
        <v>121656.26524148026</v>
      </c>
      <c r="R238" s="16">
        <f t="shared" ref="R238:R278" si="27">O238+P238+Q238</f>
        <v>58756515.062867686</v>
      </c>
      <c r="Z238" s="12"/>
    </row>
    <row r="239" spans="13:26" x14ac:dyDescent="0.2">
      <c r="M239" s="12"/>
      <c r="N239" s="5">
        <f t="shared" si="23"/>
        <v>189</v>
      </c>
      <c r="O239" s="16">
        <f t="shared" si="25"/>
        <v>58756515.062867686</v>
      </c>
      <c r="P239" s="16">
        <f t="shared" si="24"/>
        <v>255622.0989499267</v>
      </c>
      <c r="Q239" s="16">
        <f t="shared" si="26"/>
        <v>122442.47416334138</v>
      </c>
      <c r="R239" s="16">
        <f t="shared" si="27"/>
        <v>59134579.635980949</v>
      </c>
      <c r="Z239" s="12"/>
    </row>
    <row r="240" spans="13:26" x14ac:dyDescent="0.2">
      <c r="M240" s="12"/>
      <c r="N240" s="5">
        <f t="shared" si="23"/>
        <v>190</v>
      </c>
      <c r="O240" s="16">
        <f t="shared" si="25"/>
        <v>59134579.635980949</v>
      </c>
      <c r="P240" s="16">
        <f t="shared" si="24"/>
        <v>255622.0989499267</v>
      </c>
      <c r="Q240" s="16">
        <f t="shared" si="26"/>
        <v>123230.32146292961</v>
      </c>
      <c r="R240" s="16">
        <f t="shared" si="27"/>
        <v>59513432.056393802</v>
      </c>
      <c r="Z240" s="12"/>
    </row>
    <row r="241" spans="13:26" x14ac:dyDescent="0.2">
      <c r="M241" s="12"/>
      <c r="N241" s="5">
        <f t="shared" si="23"/>
        <v>191</v>
      </c>
      <c r="O241" s="16">
        <f t="shared" si="25"/>
        <v>59513432.056393802</v>
      </c>
      <c r="P241" s="16">
        <f t="shared" si="24"/>
        <v>255622.0989499267</v>
      </c>
      <c r="Q241" s="16">
        <f t="shared" si="26"/>
        <v>124019.81055445396</v>
      </c>
      <c r="R241" s="16">
        <f t="shared" si="27"/>
        <v>59893073.965898179</v>
      </c>
      <c r="Z241" s="12"/>
    </row>
    <row r="242" spans="13:26" x14ac:dyDescent="0.2">
      <c r="M242" s="12"/>
      <c r="N242" s="5">
        <f t="shared" si="23"/>
        <v>192</v>
      </c>
      <c r="O242" s="16">
        <f t="shared" si="25"/>
        <v>59893073.965898179</v>
      </c>
      <c r="P242" s="16">
        <f t="shared" si="24"/>
        <v>255622.0989499267</v>
      </c>
      <c r="Q242" s="16">
        <f t="shared" si="26"/>
        <v>124810.94485923828</v>
      </c>
      <c r="R242" s="16">
        <f t="shared" si="27"/>
        <v>60273507.009707339</v>
      </c>
      <c r="Z242" s="12"/>
    </row>
    <row r="243" spans="13:26" x14ac:dyDescent="0.2">
      <c r="M243" s="12"/>
      <c r="N243" s="5">
        <f t="shared" si="23"/>
        <v>193</v>
      </c>
      <c r="O243" s="16">
        <f t="shared" si="25"/>
        <v>60273507.009707339</v>
      </c>
      <c r="P243" s="16">
        <f t="shared" si="24"/>
        <v>255622.0989499267</v>
      </c>
      <c r="Q243" s="16">
        <f t="shared" si="26"/>
        <v>125603.72780573611</v>
      </c>
      <c r="R243" s="16">
        <f t="shared" si="27"/>
        <v>60654732.836462997</v>
      </c>
      <c r="Z243" s="12"/>
    </row>
    <row r="244" spans="13:26" x14ac:dyDescent="0.2">
      <c r="M244" s="12"/>
      <c r="N244" s="5">
        <f t="shared" si="23"/>
        <v>194</v>
      </c>
      <c r="O244" s="16">
        <f t="shared" si="25"/>
        <v>60654732.836462997</v>
      </c>
      <c r="P244" s="16">
        <f t="shared" si="24"/>
        <v>255622.0989499267</v>
      </c>
      <c r="Q244" s="16">
        <f t="shared" si="26"/>
        <v>126398.16282954553</v>
      </c>
      <c r="R244" s="16">
        <f t="shared" si="27"/>
        <v>61036753.098242469</v>
      </c>
      <c r="Z244" s="12"/>
    </row>
    <row r="245" spans="13:26" x14ac:dyDescent="0.2">
      <c r="M245" s="12"/>
      <c r="N245" s="5">
        <f t="shared" si="23"/>
        <v>195</v>
      </c>
      <c r="O245" s="16">
        <f t="shared" si="25"/>
        <v>61036753.098242469</v>
      </c>
      <c r="P245" s="16">
        <f t="shared" si="24"/>
        <v>255622.0989499267</v>
      </c>
      <c r="Q245" s="16">
        <f t="shared" si="26"/>
        <v>127194.25337342407</v>
      </c>
      <c r="R245" s="16">
        <f t="shared" si="27"/>
        <v>61419569.450565815</v>
      </c>
      <c r="Z245" s="12"/>
    </row>
    <row r="246" spans="13:26" x14ac:dyDescent="0.2">
      <c r="M246" s="12"/>
      <c r="N246" s="5">
        <f t="shared" si="23"/>
        <v>196</v>
      </c>
      <c r="O246" s="16">
        <f t="shared" si="25"/>
        <v>61419569.450565815</v>
      </c>
      <c r="P246" s="16">
        <f t="shared" si="24"/>
        <v>255622.0989499267</v>
      </c>
      <c r="Q246" s="16">
        <f t="shared" si="26"/>
        <v>127992.00288730356</v>
      </c>
      <c r="R246" s="16">
        <f t="shared" si="27"/>
        <v>61803183.55240304</v>
      </c>
      <c r="Z246" s="12"/>
    </row>
    <row r="247" spans="13:26" x14ac:dyDescent="0.2">
      <c r="M247" s="12"/>
      <c r="N247" s="5">
        <f t="shared" si="23"/>
        <v>197</v>
      </c>
      <c r="O247" s="16">
        <f t="shared" si="25"/>
        <v>61803183.55240304</v>
      </c>
      <c r="P247" s="16">
        <f t="shared" si="24"/>
        <v>255622.0989499267</v>
      </c>
      <c r="Q247" s="16">
        <f t="shared" si="26"/>
        <v>128791.41482830519</v>
      </c>
      <c r="R247" s="16">
        <f t="shared" si="27"/>
        <v>62187597.066181272</v>
      </c>
      <c r="Z247" s="12"/>
    </row>
    <row r="248" spans="13:26" x14ac:dyDescent="0.2">
      <c r="M248" s="12"/>
      <c r="N248" s="5">
        <f t="shared" si="23"/>
        <v>198</v>
      </c>
      <c r="O248" s="16">
        <f t="shared" si="25"/>
        <v>62187597.066181272</v>
      </c>
      <c r="P248" s="16">
        <f t="shared" si="24"/>
        <v>255622.0989499267</v>
      </c>
      <c r="Q248" s="16">
        <f t="shared" si="26"/>
        <v>129592.49266075437</v>
      </c>
      <c r="R248" s="16">
        <f t="shared" si="27"/>
        <v>62572811.65779195</v>
      </c>
      <c r="Z248" s="12"/>
    </row>
    <row r="249" spans="13:26" x14ac:dyDescent="0.2">
      <c r="M249" s="12"/>
      <c r="N249" s="5">
        <f t="shared" si="23"/>
        <v>199</v>
      </c>
      <c r="O249" s="16">
        <f t="shared" si="25"/>
        <v>62572811.65779195</v>
      </c>
      <c r="P249" s="16">
        <f t="shared" si="24"/>
        <v>255622.0989499267</v>
      </c>
      <c r="Q249" s="16">
        <f t="shared" si="26"/>
        <v>130395.23985619587</v>
      </c>
      <c r="R249" s="16">
        <f t="shared" si="27"/>
        <v>62958828.996598072</v>
      </c>
      <c r="Z249" s="12"/>
    </row>
    <row r="250" spans="13:26" x14ac:dyDescent="0.2">
      <c r="M250" s="12"/>
      <c r="N250" s="5">
        <f t="shared" si="23"/>
        <v>200</v>
      </c>
      <c r="O250" s="16">
        <f t="shared" si="25"/>
        <v>62958828.996598072</v>
      </c>
      <c r="P250" s="16">
        <f t="shared" si="24"/>
        <v>255622.0989499267</v>
      </c>
      <c r="Q250" s="16">
        <f t="shared" si="26"/>
        <v>131199.65989340874</v>
      </c>
      <c r="R250" s="16">
        <f t="shared" si="27"/>
        <v>63345650.755441405</v>
      </c>
      <c r="Z250" s="12"/>
    </row>
    <row r="251" spans="13:26" x14ac:dyDescent="0.2">
      <c r="M251" s="12"/>
      <c r="N251" s="5">
        <f t="shared" si="23"/>
        <v>201</v>
      </c>
      <c r="O251" s="16">
        <f t="shared" si="25"/>
        <v>63345650.755441405</v>
      </c>
      <c r="P251" s="16">
        <f t="shared" si="24"/>
        <v>255622.0989499267</v>
      </c>
      <c r="Q251" s="16">
        <f t="shared" si="26"/>
        <v>132005.75625842146</v>
      </c>
      <c r="R251" s="16">
        <f t="shared" si="27"/>
        <v>63733278.61064975</v>
      </c>
      <c r="Z251" s="12"/>
    </row>
    <row r="252" spans="13:26" x14ac:dyDescent="0.2">
      <c r="M252" s="12"/>
      <c r="N252" s="5">
        <f t="shared" si="23"/>
        <v>202</v>
      </c>
      <c r="O252" s="16">
        <f t="shared" si="25"/>
        <v>63733278.61064975</v>
      </c>
      <c r="P252" s="16">
        <f t="shared" si="24"/>
        <v>255622.0989499267</v>
      </c>
      <c r="Q252" s="16">
        <f t="shared" si="26"/>
        <v>132813.53244452705</v>
      </c>
      <c r="R252" s="16">
        <f t="shared" si="27"/>
        <v>64121714.242044203</v>
      </c>
      <c r="Z252" s="12"/>
    </row>
    <row r="253" spans="13:26" x14ac:dyDescent="0.2">
      <c r="M253" s="12"/>
      <c r="N253" s="5">
        <f t="shared" si="23"/>
        <v>203</v>
      </c>
      <c r="O253" s="16">
        <f t="shared" si="25"/>
        <v>64121714.242044203</v>
      </c>
      <c r="P253" s="16">
        <f t="shared" si="24"/>
        <v>255622.0989499267</v>
      </c>
      <c r="Q253" s="16">
        <f t="shared" si="26"/>
        <v>133622.99195229818</v>
      </c>
      <c r="R253" s="16">
        <f t="shared" si="27"/>
        <v>64510959.332946427</v>
      </c>
      <c r="Z253" s="12"/>
    </row>
    <row r="254" spans="13:26" x14ac:dyDescent="0.2">
      <c r="M254" s="12"/>
      <c r="N254" s="5">
        <f t="shared" si="23"/>
        <v>204</v>
      </c>
      <c r="O254" s="16">
        <f t="shared" si="25"/>
        <v>64510959.332946427</v>
      </c>
      <c r="P254" s="16">
        <f t="shared" si="24"/>
        <v>255622.0989499267</v>
      </c>
      <c r="Q254" s="16">
        <f t="shared" si="26"/>
        <v>134434.13828960239</v>
      </c>
      <c r="R254" s="16">
        <f t="shared" si="27"/>
        <v>64901015.570185952</v>
      </c>
      <c r="Z254" s="12"/>
    </row>
    <row r="255" spans="13:26" x14ac:dyDescent="0.2">
      <c r="M255" s="12"/>
      <c r="N255" s="5">
        <f t="shared" si="23"/>
        <v>205</v>
      </c>
      <c r="O255" s="16">
        <f t="shared" si="25"/>
        <v>64901015.570185952</v>
      </c>
      <c r="P255" s="16">
        <f t="shared" si="24"/>
        <v>255622.0989499267</v>
      </c>
      <c r="Q255" s="16">
        <f t="shared" si="26"/>
        <v>135246.97497161711</v>
      </c>
      <c r="R255" s="16">
        <f t="shared" si="27"/>
        <v>65291884.644107491</v>
      </c>
      <c r="Z255" s="12"/>
    </row>
    <row r="256" spans="13:26" x14ac:dyDescent="0.2">
      <c r="M256" s="12"/>
      <c r="N256" s="5">
        <f t="shared" si="23"/>
        <v>206</v>
      </c>
      <c r="O256" s="16">
        <f t="shared" si="25"/>
        <v>65291884.644107491</v>
      </c>
      <c r="P256" s="16">
        <f t="shared" si="24"/>
        <v>255622.0989499267</v>
      </c>
      <c r="Q256" s="16">
        <f t="shared" si="26"/>
        <v>136061.50552084521</v>
      </c>
      <c r="R256" s="16">
        <f t="shared" si="27"/>
        <v>65683568.248578258</v>
      </c>
      <c r="Z256" s="12"/>
    </row>
    <row r="257" spans="13:26" x14ac:dyDescent="0.2">
      <c r="M257" s="12"/>
      <c r="N257" s="5">
        <f t="shared" si="23"/>
        <v>207</v>
      </c>
      <c r="O257" s="16">
        <f t="shared" si="25"/>
        <v>65683568.248578258</v>
      </c>
      <c r="P257" s="16">
        <f t="shared" si="24"/>
        <v>255622.0989499267</v>
      </c>
      <c r="Q257" s="16">
        <f t="shared" si="26"/>
        <v>136877.73346713002</v>
      </c>
      <c r="R257" s="16">
        <f t="shared" si="27"/>
        <v>66076068.080995314</v>
      </c>
      <c r="Z257" s="12"/>
    </row>
    <row r="258" spans="13:26" x14ac:dyDescent="0.2">
      <c r="M258" s="12"/>
      <c r="N258" s="5">
        <f t="shared" si="23"/>
        <v>208</v>
      </c>
      <c r="O258" s="16">
        <f t="shared" si="25"/>
        <v>66076068.080995314</v>
      </c>
      <c r="P258" s="16">
        <f t="shared" si="24"/>
        <v>255622.0989499267</v>
      </c>
      <c r="Q258" s="16">
        <f t="shared" si="26"/>
        <v>137695.66234767067</v>
      </c>
      <c r="R258" s="16">
        <f t="shared" si="27"/>
        <v>66469385.842292912</v>
      </c>
      <c r="Z258" s="12"/>
    </row>
    <row r="259" spans="13:26" x14ac:dyDescent="0.2">
      <c r="M259" s="12"/>
      <c r="N259" s="5">
        <f t="shared" si="23"/>
        <v>209</v>
      </c>
      <c r="O259" s="16">
        <f t="shared" si="25"/>
        <v>66469385.842292912</v>
      </c>
      <c r="P259" s="16">
        <f t="shared" si="24"/>
        <v>255622.0989499267</v>
      </c>
      <c r="Q259" s="16">
        <f t="shared" si="26"/>
        <v>138515.29570703747</v>
      </c>
      <c r="R259" s="16">
        <f t="shared" si="27"/>
        <v>66863523.236949876</v>
      </c>
      <c r="Z259" s="12"/>
    </row>
    <row r="260" spans="13:26" x14ac:dyDescent="0.2">
      <c r="M260" s="12"/>
      <c r="N260" s="5">
        <f t="shared" si="23"/>
        <v>210</v>
      </c>
      <c r="O260" s="16">
        <f t="shared" si="25"/>
        <v>66863523.236949876</v>
      </c>
      <c r="P260" s="16">
        <f t="shared" si="24"/>
        <v>255622.0989499267</v>
      </c>
      <c r="Q260" s="16">
        <f t="shared" si="26"/>
        <v>139336.63709718725</v>
      </c>
      <c r="R260" s="16">
        <f t="shared" si="27"/>
        <v>67258481.97299698</v>
      </c>
      <c r="Z260" s="12"/>
    </row>
    <row r="261" spans="13:26" x14ac:dyDescent="0.2">
      <c r="M261" s="12"/>
      <c r="N261" s="5">
        <f t="shared" si="23"/>
        <v>211</v>
      </c>
      <c r="O261" s="16">
        <f t="shared" si="25"/>
        <v>67258481.97299698</v>
      </c>
      <c r="P261" s="16">
        <f t="shared" si="24"/>
        <v>255622.0989499267</v>
      </c>
      <c r="Q261" s="16">
        <f t="shared" si="26"/>
        <v>140159.69007747871</v>
      </c>
      <c r="R261" s="16">
        <f t="shared" si="27"/>
        <v>67654263.762024388</v>
      </c>
      <c r="Z261" s="12"/>
    </row>
    <row r="262" spans="13:26" x14ac:dyDescent="0.2">
      <c r="M262" s="12"/>
      <c r="N262" s="5">
        <f t="shared" si="23"/>
        <v>212</v>
      </c>
      <c r="O262" s="16">
        <f t="shared" si="25"/>
        <v>67654263.762024388</v>
      </c>
      <c r="P262" s="16">
        <f t="shared" si="24"/>
        <v>255622.0989499267</v>
      </c>
      <c r="Q262" s="16">
        <f t="shared" si="26"/>
        <v>140984.45821468797</v>
      </c>
      <c r="R262" s="16">
        <f t="shared" si="27"/>
        <v>68050870.319188997</v>
      </c>
      <c r="Z262" s="12"/>
    </row>
    <row r="263" spans="13:26" x14ac:dyDescent="0.2">
      <c r="M263" s="12"/>
      <c r="N263" s="5">
        <f t="shared" si="23"/>
        <v>213</v>
      </c>
      <c r="O263" s="16">
        <f t="shared" si="25"/>
        <v>68050870.319188997</v>
      </c>
      <c r="P263" s="16">
        <f t="shared" si="24"/>
        <v>255622.0989499267</v>
      </c>
      <c r="Q263" s="16">
        <f t="shared" si="26"/>
        <v>141810.94508302386</v>
      </c>
      <c r="R263" s="16">
        <f t="shared" si="27"/>
        <v>68448303.363221943</v>
      </c>
      <c r="Z263" s="12"/>
    </row>
    <row r="264" spans="13:26" x14ac:dyDescent="0.2">
      <c r="M264" s="12"/>
      <c r="N264" s="5">
        <f t="shared" si="23"/>
        <v>214</v>
      </c>
      <c r="O264" s="16">
        <f t="shared" si="25"/>
        <v>68448303.363221943</v>
      </c>
      <c r="P264" s="16">
        <f t="shared" si="24"/>
        <v>255622.0989499267</v>
      </c>
      <c r="Q264" s="16">
        <f t="shared" si="26"/>
        <v>142639.15426414352</v>
      </c>
      <c r="R264" s="16">
        <f t="shared" si="27"/>
        <v>68846564.616436005</v>
      </c>
      <c r="Z264" s="12"/>
    </row>
    <row r="265" spans="13:26" x14ac:dyDescent="0.2">
      <c r="M265" s="12"/>
      <c r="N265" s="5">
        <f t="shared" si="23"/>
        <v>215</v>
      </c>
      <c r="O265" s="16">
        <f t="shared" si="25"/>
        <v>68846564.616436005</v>
      </c>
      <c r="P265" s="16">
        <f t="shared" si="24"/>
        <v>255622.0989499267</v>
      </c>
      <c r="Q265" s="16">
        <f t="shared" si="26"/>
        <v>143469.08934716787</v>
      </c>
      <c r="R265" s="16">
        <f t="shared" si="27"/>
        <v>69245655.804733098</v>
      </c>
      <c r="Z265" s="12"/>
    </row>
    <row r="266" spans="13:26" x14ac:dyDescent="0.2">
      <c r="M266" s="12"/>
      <c r="N266" s="5">
        <f t="shared" si="23"/>
        <v>216</v>
      </c>
      <c r="O266" s="16">
        <f t="shared" si="25"/>
        <v>69245655.804733098</v>
      </c>
      <c r="P266" s="16">
        <f t="shared" si="24"/>
        <v>255622.0989499267</v>
      </c>
      <c r="Q266" s="16">
        <f t="shared" si="26"/>
        <v>144300.75392869723</v>
      </c>
      <c r="R266" s="16">
        <f t="shared" si="27"/>
        <v>69645578.657611713</v>
      </c>
      <c r="Z266" s="12"/>
    </row>
    <row r="267" spans="13:26" x14ac:dyDescent="0.2">
      <c r="M267" s="12"/>
      <c r="N267" s="5">
        <f t="shared" si="23"/>
        <v>217</v>
      </c>
      <c r="O267" s="16">
        <f t="shared" si="25"/>
        <v>69645578.657611713</v>
      </c>
      <c r="P267" s="16">
        <f t="shared" si="24"/>
        <v>255622.0989499267</v>
      </c>
      <c r="Q267" s="16">
        <f t="shared" si="26"/>
        <v>145134.15161282683</v>
      </c>
      <c r="R267" s="16">
        <f t="shared" si="27"/>
        <v>70046334.90817447</v>
      </c>
      <c r="Z267" s="12"/>
    </row>
    <row r="268" spans="13:26" x14ac:dyDescent="0.2">
      <c r="M268" s="12"/>
      <c r="N268" s="5">
        <f t="shared" si="23"/>
        <v>218</v>
      </c>
      <c r="O268" s="16">
        <f t="shared" si="25"/>
        <v>70046334.90817447</v>
      </c>
      <c r="P268" s="16">
        <f t="shared" si="24"/>
        <v>255622.0989499267</v>
      </c>
      <c r="Q268" s="16">
        <f t="shared" si="26"/>
        <v>145969.28601116248</v>
      </c>
      <c r="R268" s="16">
        <f t="shared" si="27"/>
        <v>70447926.293135554</v>
      </c>
      <c r="Z268" s="12"/>
    </row>
    <row r="269" spans="13:26" x14ac:dyDescent="0.2">
      <c r="M269" s="12"/>
      <c r="N269" s="5">
        <f t="shared" si="23"/>
        <v>219</v>
      </c>
      <c r="O269" s="16">
        <f t="shared" si="25"/>
        <v>70447926.293135554</v>
      </c>
      <c r="P269" s="16">
        <f t="shared" si="24"/>
        <v>255622.0989499267</v>
      </c>
      <c r="Q269" s="16">
        <f t="shared" si="26"/>
        <v>146806.16074283616</v>
      </c>
      <c r="R269" s="16">
        <f t="shared" si="27"/>
        <v>70850354.552828312</v>
      </c>
      <c r="Z269" s="12"/>
    </row>
    <row r="270" spans="13:26" x14ac:dyDescent="0.2">
      <c r="M270" s="12"/>
      <c r="N270" s="5">
        <f t="shared" si="23"/>
        <v>220</v>
      </c>
      <c r="O270" s="16">
        <f t="shared" si="25"/>
        <v>70850354.552828312</v>
      </c>
      <c r="P270" s="16">
        <f t="shared" si="24"/>
        <v>255622.0989499267</v>
      </c>
      <c r="Q270" s="16">
        <f t="shared" si="26"/>
        <v>147644.7794345218</v>
      </c>
      <c r="R270" s="16">
        <f t="shared" si="27"/>
        <v>71253621.431212753</v>
      </c>
      <c r="Z270" s="12"/>
    </row>
    <row r="271" spans="13:26" x14ac:dyDescent="0.2">
      <c r="M271" s="12"/>
      <c r="N271" s="5">
        <f t="shared" si="23"/>
        <v>221</v>
      </c>
      <c r="O271" s="16">
        <f t="shared" si="25"/>
        <v>71253621.431212753</v>
      </c>
      <c r="P271" s="16">
        <f t="shared" si="24"/>
        <v>255622.0989499267</v>
      </c>
      <c r="Q271" s="16">
        <f t="shared" si="26"/>
        <v>148485.14572045088</v>
      </c>
      <c r="R271" s="16">
        <f t="shared" si="27"/>
        <v>71657728.675883129</v>
      </c>
      <c r="Z271" s="12"/>
    </row>
    <row r="272" spans="13:26" x14ac:dyDescent="0.2">
      <c r="M272" s="12"/>
      <c r="N272" s="5">
        <f t="shared" si="23"/>
        <v>222</v>
      </c>
      <c r="O272" s="16">
        <f t="shared" si="25"/>
        <v>71657728.675883129</v>
      </c>
      <c r="P272" s="16">
        <f t="shared" si="24"/>
        <v>255622.0989499267</v>
      </c>
      <c r="Q272" s="16">
        <f t="shared" si="26"/>
        <v>149327.26324242831</v>
      </c>
      <c r="R272" s="16">
        <f t="shared" si="27"/>
        <v>72062678.038075477</v>
      </c>
      <c r="Z272" s="12"/>
    </row>
    <row r="273" spans="13:26" x14ac:dyDescent="0.2">
      <c r="M273" s="12"/>
      <c r="N273" s="5">
        <f t="shared" si="23"/>
        <v>223</v>
      </c>
      <c r="O273" s="16">
        <f t="shared" si="25"/>
        <v>72062678.038075477</v>
      </c>
      <c r="P273" s="16">
        <f t="shared" si="24"/>
        <v>255622.0989499267</v>
      </c>
      <c r="Q273" s="16">
        <f t="shared" si="26"/>
        <v>150171.13564984806</v>
      </c>
      <c r="R273" s="16">
        <f t="shared" si="27"/>
        <v>72468471.272675246</v>
      </c>
      <c r="Z273" s="12"/>
    </row>
    <row r="274" spans="13:26" x14ac:dyDescent="0.2">
      <c r="M274" s="12"/>
      <c r="N274" s="5">
        <f t="shared" si="23"/>
        <v>224</v>
      </c>
      <c r="O274" s="16">
        <f t="shared" si="25"/>
        <v>72468471.272675246</v>
      </c>
      <c r="P274" s="16">
        <f t="shared" si="24"/>
        <v>255622.0989499267</v>
      </c>
      <c r="Q274" s="16">
        <f t="shared" si="26"/>
        <v>151016.76659970917</v>
      </c>
      <c r="R274" s="16">
        <f t="shared" si="27"/>
        <v>72875110.138224885</v>
      </c>
      <c r="Z274" s="12"/>
    </row>
    <row r="275" spans="13:26" x14ac:dyDescent="0.2">
      <c r="M275" s="12"/>
      <c r="N275" s="5">
        <f t="shared" si="23"/>
        <v>225</v>
      </c>
      <c r="O275" s="16">
        <f t="shared" si="25"/>
        <v>72875110.138224885</v>
      </c>
      <c r="P275" s="16">
        <f t="shared" si="24"/>
        <v>255622.0989499267</v>
      </c>
      <c r="Q275" s="16">
        <f t="shared" si="26"/>
        <v>151864.15975663142</v>
      </c>
      <c r="R275" s="16">
        <f t="shared" si="27"/>
        <v>73282596.39693144</v>
      </c>
      <c r="Z275" s="12"/>
    </row>
    <row r="276" spans="13:26" x14ac:dyDescent="0.2">
      <c r="M276" s="12"/>
      <c r="N276" s="5">
        <f t="shared" si="23"/>
        <v>226</v>
      </c>
      <c r="O276" s="16">
        <f t="shared" si="25"/>
        <v>73282596.39693144</v>
      </c>
      <c r="P276" s="16">
        <f t="shared" si="24"/>
        <v>255622.0989499267</v>
      </c>
      <c r="Q276" s="16">
        <f t="shared" si="26"/>
        <v>152713.3187928712</v>
      </c>
      <c r="R276" s="16">
        <f t="shared" si="27"/>
        <v>73690931.814674228</v>
      </c>
      <c r="Z276" s="12"/>
    </row>
    <row r="277" spans="13:26" x14ac:dyDescent="0.2">
      <c r="M277" s="12"/>
      <c r="N277" s="5">
        <f t="shared" si="23"/>
        <v>227</v>
      </c>
      <c r="O277" s="16">
        <f t="shared" si="25"/>
        <v>73690931.814674228</v>
      </c>
      <c r="P277" s="16">
        <f t="shared" si="24"/>
        <v>255622.0989499267</v>
      </c>
      <c r="Q277" s="16">
        <f t="shared" si="26"/>
        <v>153564.24738833765</v>
      </c>
      <c r="R277" s="16">
        <f t="shared" si="27"/>
        <v>74100118.161012486</v>
      </c>
      <c r="Z277" s="12"/>
    </row>
    <row r="278" spans="13:26" x14ac:dyDescent="0.2">
      <c r="M278" s="12"/>
      <c r="N278" s="5">
        <f t="shared" si="23"/>
        <v>228</v>
      </c>
      <c r="O278" s="16">
        <f t="shared" si="25"/>
        <v>74100118.161012486</v>
      </c>
      <c r="P278" s="16">
        <f t="shared" si="24"/>
        <v>255622.0989499267</v>
      </c>
      <c r="Q278" s="16">
        <f t="shared" si="26"/>
        <v>154416.94923060836</v>
      </c>
      <c r="R278" s="16">
        <f t="shared" si="27"/>
        <v>74510157.209193021</v>
      </c>
      <c r="Z278" s="12"/>
    </row>
    <row r="279" spans="13:26" x14ac:dyDescent="0.2">
      <c r="M279" s="12"/>
      <c r="N279" s="21" t="s">
        <v>18</v>
      </c>
      <c r="O279" s="21" t="s">
        <v>18</v>
      </c>
      <c r="P279" s="21" t="s">
        <v>18</v>
      </c>
      <c r="Q279" s="21" t="s">
        <v>18</v>
      </c>
      <c r="R279" s="21" t="s">
        <v>18</v>
      </c>
      <c r="Z279" s="12"/>
    </row>
    <row r="280" spans="13:26" x14ac:dyDescent="0.2">
      <c r="M280" s="12"/>
      <c r="N280" s="29"/>
      <c r="O280" s="29" t="s">
        <v>111</v>
      </c>
      <c r="P280" s="19">
        <f>SUM(P51:P278)</f>
        <v>58281838.560583092</v>
      </c>
      <c r="Q280" s="19">
        <f>SUM(Q51:Q278)</f>
        <v>16228318.648610074</v>
      </c>
      <c r="R280" s="30">
        <f>P280+Q280</f>
        <v>74510157.20919317</v>
      </c>
      <c r="S280" s="17">
        <f>R280-P46</f>
        <v>-1.1026859283447266E-6</v>
      </c>
      <c r="Z280" s="12"/>
    </row>
    <row r="281" spans="13:26" x14ac:dyDescent="0.2"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71" orientation="portrait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2">
    <tabColor theme="9" tint="0.39997558519241921"/>
    <pageSetUpPr fitToPage="1"/>
  </sheetPr>
  <dimension ref="A1:AH333"/>
  <sheetViews>
    <sheetView view="pageBreakPreview" zoomScaleNormal="100" zoomScaleSheetLayoutView="100" workbookViewId="0"/>
  </sheetViews>
  <sheetFormatPr defaultRowHeight="12.75" x14ac:dyDescent="0.2"/>
  <cols>
    <col min="1" max="1" width="17.4257812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17.4257812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3.140625" style="552" bestFit="1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Big Bend Unit #4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2045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7083389.0290300632</v>
      </c>
      <c r="Q8" s="739">
        <f>G10</f>
        <v>4296534.9217992779</v>
      </c>
      <c r="R8" s="739">
        <f>G11</f>
        <v>4203092.0097350227</v>
      </c>
      <c r="S8" s="739">
        <f>G12</f>
        <v>1773037.1201138624</v>
      </c>
      <c r="T8" s="739">
        <f>G13</f>
        <v>-3189275.022618101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12402325.567196045</v>
      </c>
      <c r="Q9" s="723">
        <f>L10</f>
        <v>7738490.6061240342</v>
      </c>
      <c r="R9" s="723">
        <f>L11</f>
        <v>7542755.4976221118</v>
      </c>
      <c r="S9" s="723">
        <f>L12</f>
        <v>2844466.354473047</v>
      </c>
      <c r="T9" s="723">
        <f>L13</f>
        <v>-5723386.8910231479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3934</v>
      </c>
      <c r="B10" s="619">
        <f>'Escalation Factors'!$A$10</f>
        <v>2020</v>
      </c>
      <c r="C10" s="729">
        <v>2045</v>
      </c>
      <c r="D10" s="41" t="s">
        <v>9</v>
      </c>
      <c r="E10" s="740">
        <f>'Cost Estimates in 2020'!B15</f>
        <v>4062950</v>
      </c>
      <c r="F10" s="621">
        <f>VLOOKUP(G$7,Multiplier_Labor,3,FALSE)</f>
        <v>1.0574914586197905</v>
      </c>
      <c r="G10" s="42">
        <f>E10*F10</f>
        <v>4296534.9217992779</v>
      </c>
      <c r="H10" s="664"/>
      <c r="J10" s="620">
        <f>C10+1</f>
        <v>2046</v>
      </c>
      <c r="K10" s="621">
        <f>VLOOKUP(J$10,Multiplier_Labor,4,FALSE)</f>
        <v>1.8011003627274962</v>
      </c>
      <c r="L10" s="724">
        <f>G10*K10</f>
        <v>7738490.6061240342</v>
      </c>
      <c r="M10" s="614"/>
      <c r="O10" s="720" t="s">
        <v>20</v>
      </c>
      <c r="P10" s="739">
        <f t="shared" si="0"/>
        <v>11105239.567196045</v>
      </c>
      <c r="Q10" s="739">
        <f>Q9-Q16</f>
        <v>3525260.6061240342</v>
      </c>
      <c r="R10" s="739">
        <f>R9-R16</f>
        <v>6256895.4976221118</v>
      </c>
      <c r="S10" s="739">
        <f>S9-S16</f>
        <v>2315068.354473047</v>
      </c>
      <c r="T10" s="739">
        <f>T9-T16</f>
        <v>-991984.89102314785</v>
      </c>
      <c r="Z10" s="614"/>
      <c r="AA10" s="725" t="str">
        <f>A10</f>
        <v>Big Bend Unit #4</v>
      </c>
      <c r="AB10" s="741">
        <f>P12</f>
        <v>23</v>
      </c>
      <c r="AC10" s="741">
        <f>G7</f>
        <v>2022</v>
      </c>
      <c r="AD10" s="616">
        <f>C10</f>
        <v>2045</v>
      </c>
      <c r="AE10" s="742">
        <f>G15</f>
        <v>7083389.0290300632</v>
      </c>
      <c r="AF10" s="742">
        <f>P16</f>
        <v>1297086</v>
      </c>
      <c r="AG10" s="742">
        <f>L15</f>
        <v>12402325.567196045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2020'!C15</f>
        <v>3972100</v>
      </c>
      <c r="F11" s="621">
        <f>VLOOKUP(G$7,Multiplier_Materials,3,FALSE)</f>
        <v>1.0581536239608829</v>
      </c>
      <c r="G11" s="42">
        <f>E11*F11</f>
        <v>4203092.0097350227</v>
      </c>
      <c r="H11" s="664"/>
      <c r="K11" s="621">
        <f>VLOOKUP(J$10,Multiplier_Materials,4,FALSE)</f>
        <v>1.7945730143789151</v>
      </c>
      <c r="L11" s="724">
        <f t="shared" ref="L11:L13" si="1">G11*K11</f>
        <v>7542755.4976221118</v>
      </c>
      <c r="M11" s="614"/>
      <c r="O11" s="720" t="s">
        <v>21</v>
      </c>
      <c r="P11" s="739">
        <f>SUM(Q11:T11)</f>
        <v>6334125.5376496138</v>
      </c>
      <c r="Q11" s="739">
        <f>Q10/((1+Q13)^(P12))</f>
        <v>1957281.6035557052</v>
      </c>
      <c r="R11" s="739">
        <f>R10/((1+R13)^(P12))</f>
        <v>3486565.0199178732</v>
      </c>
      <c r="S11" s="739">
        <f>S10/((1+S13)^(P12))</f>
        <v>1443048.2264720097</v>
      </c>
      <c r="T11" s="739">
        <f>T10/((1+T13)^(P12))</f>
        <v>-552769.312295974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2020'!D15</f>
        <v>1705450</v>
      </c>
      <c r="F12" s="621">
        <f>VLOOKUP(G$7,Multiplier_GDP,3,FALSE)</f>
        <v>1.0396300801042906</v>
      </c>
      <c r="G12" s="42">
        <f>E12*F12</f>
        <v>1773037.1201138624</v>
      </c>
      <c r="H12" s="664"/>
      <c r="K12" s="621">
        <f>VLOOKUP(J$10,Multiplier_GDP,4,FALSE)</f>
        <v>1.6042903570402285</v>
      </c>
      <c r="L12" s="724">
        <f t="shared" si="1"/>
        <v>2844466.354473047</v>
      </c>
      <c r="M12" s="614"/>
      <c r="O12" s="720" t="s">
        <v>22</v>
      </c>
      <c r="P12" s="738">
        <f>(P7-P6)</f>
        <v>23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2020'!E15</f>
        <v>-3014000</v>
      </c>
      <c r="F13" s="621">
        <f>F11</f>
        <v>1.0581536239608829</v>
      </c>
      <c r="G13" s="724">
        <f>E13*F13</f>
        <v>-3189275.022618101</v>
      </c>
      <c r="H13" s="664"/>
      <c r="K13" s="621">
        <f>K11</f>
        <v>1.7945730143789151</v>
      </c>
      <c r="L13" s="724">
        <f t="shared" si="1"/>
        <v>-5723386.8910231479</v>
      </c>
      <c r="M13" s="614"/>
      <c r="O13" s="719" t="s">
        <v>4708</v>
      </c>
      <c r="P13" s="744">
        <f>IF(P8=0,0,((P9/P8)^(1/($P7-$P6))-1))</f>
        <v>2.4652514463298525E-2</v>
      </c>
      <c r="Q13" s="744">
        <f>IF(Q8=0,0,((Q9/Q8)^(1/($P7-$P6))-1))</f>
        <v>2.5912553532837501E-2</v>
      </c>
      <c r="R13" s="744">
        <f>IF(R8=0,0,((R9/R8)^(1/($P7-$P6))-1))</f>
        <v>2.5750620571000971E-2</v>
      </c>
      <c r="S13" s="744">
        <f>IF(S8=0,0,((S9/S8)^(1/($P7-$P6))-1))</f>
        <v>2.0764003705709744E-2</v>
      </c>
      <c r="T13" s="744">
        <f>IF(T8=0,0,((T9/T8)^(1/($P7-$P6))-1))</f>
        <v>2.5750620571000971E-2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364202.66098516114</v>
      </c>
      <c r="Q14" s="726">
        <f>PMT(Q13,$P12,-Q11)</f>
        <v>114028.78893023997</v>
      </c>
      <c r="R14" s="726">
        <f>PMT(R13,$P12,-R11)</f>
        <v>202774.24351947141</v>
      </c>
      <c r="S14" s="726">
        <f>PMT(S13,$P12,-S11)</f>
        <v>79547.997632617786</v>
      </c>
      <c r="T14" s="726">
        <f>PMT(T13,$P12,-T11)</f>
        <v>-32148.369097167968</v>
      </c>
      <c r="U14" s="745"/>
      <c r="Z14" s="614"/>
    </row>
    <row r="15" spans="1:34" x14ac:dyDescent="0.2">
      <c r="E15" s="42">
        <f>SUM(E10:E13)</f>
        <v>6726500</v>
      </c>
      <c r="F15" s="497"/>
      <c r="G15" s="42">
        <f>SUM(G10:G13)</f>
        <v>7083389.0290300632</v>
      </c>
      <c r="H15" s="664"/>
      <c r="L15" s="42">
        <f>SUM(L10:L13)</f>
        <v>12402325.567196045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44" si="2">SUM(Q16:T16)</f>
        <v>1297086</v>
      </c>
      <c r="Q16" s="724">
        <f>'Reserves Dec 31, 2021'!B15</f>
        <v>4213230</v>
      </c>
      <c r="R16" s="724">
        <f>'Reserves Dec 31, 2021'!C15</f>
        <v>1285860</v>
      </c>
      <c r="S16" s="724">
        <f>'Reserves Dec 31, 2021'!D15</f>
        <v>529398</v>
      </c>
      <c r="T16" s="724">
        <f>'Reserves Dec 31, 2021'!E15</f>
        <v>-4731402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N44" si="3">N16+1</f>
        <v>1</v>
      </c>
      <c r="O17" s="749">
        <f>P6</f>
        <v>2022</v>
      </c>
      <c r="P17" s="739">
        <f>SUM(Q17:T17)</f>
        <v>364202.66098516114</v>
      </c>
      <c r="Q17" s="730">
        <f>IF($N17&lt;=TRUNC($P$12),Q14*(1+0),0)</f>
        <v>114028.78893023997</v>
      </c>
      <c r="R17" s="730">
        <f>IF($N17&lt;=TRUNC($P$12),R14*(1+0),0)</f>
        <v>202774.24351947141</v>
      </c>
      <c r="S17" s="730">
        <f>IF($N17&lt;=TRUNC($P$12),S14*(1+0),0)</f>
        <v>79547.997632617786</v>
      </c>
      <c r="T17" s="730">
        <f>IF($N17&lt;=TRUNC($P$12),T14*(1+0),0)</f>
        <v>-32148.369097167968</v>
      </c>
      <c r="U17" s="748"/>
      <c r="V17" s="748"/>
      <c r="W17" s="748"/>
      <c r="X17" s="748"/>
      <c r="Y17" s="748"/>
      <c r="Z17" s="614"/>
    </row>
    <row r="18" spans="2:26" x14ac:dyDescent="0.2">
      <c r="B18" s="605"/>
      <c r="M18" s="614"/>
      <c r="N18" s="748">
        <f t="shared" si="3"/>
        <v>2</v>
      </c>
      <c r="O18" s="749">
        <f t="shared" ref="O18:O44" si="4">O17+1</f>
        <v>2023</v>
      </c>
      <c r="P18" s="739">
        <f t="shared" si="2"/>
        <v>373202.89515207015</v>
      </c>
      <c r="Q18" s="730">
        <f t="shared" ref="Q18:Q44" si="5">IF($N18&lt;=TRUNC($P$12),Q17*(1+Q$13),0)</f>
        <v>116983.56602767944</v>
      </c>
      <c r="R18" s="730">
        <f t="shared" ref="R18:R44" si="6">IF($N18&lt;=TRUNC($P$12),R17*(1+R$13),0)</f>
        <v>207995.80612591308</v>
      </c>
      <c r="S18" s="730">
        <f t="shared" ref="S18:S44" si="7">IF($N18&lt;=TRUNC($P$12),S17*(1+S$13),0)</f>
        <v>81199.73255024325</v>
      </c>
      <c r="T18" s="730">
        <f t="shared" ref="T18:T44" si="8">IF($N18&lt;=TRUNC($P$12),T17*(1+T$13),0)</f>
        <v>-32976.209551765634</v>
      </c>
      <c r="Z18" s="614"/>
    </row>
    <row r="19" spans="2:26" x14ac:dyDescent="0.2">
      <c r="M19" s="614"/>
      <c r="N19" s="748">
        <f t="shared" si="3"/>
        <v>3</v>
      </c>
      <c r="O19" s="749">
        <f t="shared" si="4"/>
        <v>2024</v>
      </c>
      <c r="P19" s="739">
        <f t="shared" si="2"/>
        <v>382427.13284067105</v>
      </c>
      <c r="Q19" s="730">
        <f t="shared" si="5"/>
        <v>120014.90894483391</v>
      </c>
      <c r="R19" s="730">
        <f t="shared" si="6"/>
        <v>213351.82720982094</v>
      </c>
      <c r="S19" s="730">
        <f t="shared" si="7"/>
        <v>82885.764097819148</v>
      </c>
      <c r="T19" s="730">
        <f t="shared" si="8"/>
        <v>-33825.367411802967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si="4"/>
        <v>2025</v>
      </c>
      <c r="P20" s="739">
        <f t="shared" si="2"/>
        <v>391880.98365503416</v>
      </c>
      <c r="Q20" s="730">
        <f t="shared" si="5"/>
        <v>123124.80169760554</v>
      </c>
      <c r="R20" s="730">
        <f t="shared" si="6"/>
        <v>218845.76916043079</v>
      </c>
      <c r="S20" s="730">
        <f t="shared" si="7"/>
        <v>84606.804410696845</v>
      </c>
      <c r="T20" s="730">
        <f t="shared" si="8"/>
        <v>-34696.391613699008</v>
      </c>
      <c r="U20" s="724">
        <f>SUM(Q17:T20)/4</f>
        <v>377928.4181582341</v>
      </c>
      <c r="V20" s="730">
        <f>SUM(Q17:Q20)/4</f>
        <v>118538.01640008971</v>
      </c>
      <c r="W20" s="730">
        <f>SUM(R17:R20)/4</f>
        <v>210741.91150390904</v>
      </c>
      <c r="X20" s="730">
        <f>SUM(S17:S20)/4</f>
        <v>82060.074672844261</v>
      </c>
      <c r="Y20" s="730">
        <f>SUM(T17:T20)/4</f>
        <v>-33411.584418608894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si="4"/>
        <v>2026</v>
      </c>
      <c r="P21" s="739">
        <f t="shared" si="2"/>
        <v>401570.19842014724</v>
      </c>
      <c r="Q21" s="730">
        <f t="shared" si="5"/>
        <v>126315.27971281474</v>
      </c>
      <c r="R21" s="730">
        <f t="shared" si="6"/>
        <v>224481.18352564992</v>
      </c>
      <c r="S21" s="730">
        <f t="shared" si="7"/>
        <v>86363.580411008807</v>
      </c>
      <c r="T21" s="730">
        <f t="shared" si="8"/>
        <v>-35589.845229326231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si="4"/>
        <v>2027</v>
      </c>
      <c r="P22" s="739">
        <f t="shared" si="2"/>
        <v>411500.67275303067</v>
      </c>
      <c r="Q22" s="730">
        <f t="shared" si="5"/>
        <v>129588.43116038838</v>
      </c>
      <c r="R22" s="730">
        <f t="shared" si="6"/>
        <v>230261.71330794817</v>
      </c>
      <c r="S22" s="730">
        <f t="shared" si="7"/>
        <v>88156.834114701356</v>
      </c>
      <c r="T22" s="730">
        <f t="shared" si="8"/>
        <v>-36506.305830007259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si="4"/>
        <v>2028</v>
      </c>
      <c r="P23" s="739">
        <f t="shared" si="2"/>
        <v>421678.4507244961</v>
      </c>
      <c r="Q23" s="730">
        <f t="shared" si="5"/>
        <v>132946.39832006837</v>
      </c>
      <c r="R23" s="730">
        <f t="shared" si="6"/>
        <v>236191.09531936975</v>
      </c>
      <c r="S23" s="730">
        <f t="shared" si="7"/>
        <v>89987.322944942658</v>
      </c>
      <c r="T23" s="730">
        <f t="shared" si="8"/>
        <v>-37446.365859884696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si="4"/>
        <v>2029</v>
      </c>
      <c r="P24" s="739">
        <f t="shared" si="2"/>
        <v>432109.7286138559</v>
      </c>
      <c r="Q24" s="730">
        <f t="shared" si="5"/>
        <v>136391.37898353508</v>
      </c>
      <c r="R24" s="730">
        <f t="shared" si="6"/>
        <v>242273.16259718797</v>
      </c>
      <c r="S24" s="730">
        <f t="shared" si="7"/>
        <v>91855.82005203834</v>
      </c>
      <c r="T24" s="730">
        <f t="shared" si="8"/>
        <v>-38410.633018905472</v>
      </c>
      <c r="U24" s="724">
        <f>SUM(Q21:T24)/4</f>
        <v>416714.76262788248</v>
      </c>
      <c r="V24" s="730">
        <f>SUM(Q21:Q24)/4</f>
        <v>131310.37204420165</v>
      </c>
      <c r="W24" s="730">
        <f>SUM(R21:R24)/4</f>
        <v>233301.78868753894</v>
      </c>
      <c r="X24" s="730">
        <f>SUM(S21:S24)/4</f>
        <v>89090.889380672787</v>
      </c>
      <c r="Y24" s="730">
        <f>SUM(T21:T24)/4</f>
        <v>-36988.287484530912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si="4"/>
        <v>2030</v>
      </c>
      <c r="P25" s="739">
        <f t="shared" si="2"/>
        <v>442800.85875895066</v>
      </c>
      <c r="Q25" s="730">
        <f t="shared" si="5"/>
        <v>139925.62789286347</v>
      </c>
      <c r="R25" s="730">
        <f t="shared" si="6"/>
        <v>248511.84688176459</v>
      </c>
      <c r="S25" s="730">
        <f t="shared" si="7"/>
        <v>93763.114639989872</v>
      </c>
      <c r="T25" s="730">
        <f t="shared" si="8"/>
        <v>-39399.73065566727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si="4"/>
        <v>2031</v>
      </c>
      <c r="P26" s="739">
        <f t="shared" si="2"/>
        <v>453758.35350392136</v>
      </c>
      <c r="Q26" s="730">
        <f t="shared" si="5"/>
        <v>143551.4582162532</v>
      </c>
      <c r="R26" s="730">
        <f t="shared" si="6"/>
        <v>254911.18115821559</v>
      </c>
      <c r="S26" s="730">
        <f t="shared" si="7"/>
        <v>95710.012299833514</v>
      </c>
      <c r="T26" s="730">
        <f t="shared" si="8"/>
        <v>-40414.298170380993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si="4"/>
        <v>2032</v>
      </c>
      <c r="P27" s="739">
        <f t="shared" si="2"/>
        <v>464988.88924721623</v>
      </c>
      <c r="Q27" s="730">
        <f t="shared" si="5"/>
        <v>147271.24306199874</v>
      </c>
      <c r="R27" s="730">
        <f t="shared" si="6"/>
        <v>261475.30226352651</v>
      </c>
      <c r="S27" s="730">
        <f t="shared" si="7"/>
        <v>97697.335349900779</v>
      </c>
      <c r="T27" s="730">
        <f t="shared" si="8"/>
        <v>-41454.991428209774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si="4"/>
        <v>2033</v>
      </c>
      <c r="P28" s="739">
        <f t="shared" si="2"/>
        <v>476499.31059238507</v>
      </c>
      <c r="Q28" s="730">
        <f t="shared" si="5"/>
        <v>151087.4170316903</v>
      </c>
      <c r="R28" s="730">
        <f t="shared" si="6"/>
        <v>268208.45356080239</v>
      </c>
      <c r="S28" s="730">
        <f t="shared" si="7"/>
        <v>99725.923183144085</v>
      </c>
      <c r="T28" s="730">
        <f t="shared" si="8"/>
        <v>-42522.483183251701</v>
      </c>
      <c r="U28" s="724">
        <f>SUM(Q25:T28)/4</f>
        <v>459511.85302561836</v>
      </c>
      <c r="V28" s="730">
        <f>SUM(Q25:Q28)/4</f>
        <v>145458.93655070144</v>
      </c>
      <c r="W28" s="730">
        <f>SUM(R25:R28)/4</f>
        <v>258276.69596607727</v>
      </c>
      <c r="X28" s="730">
        <f>SUM(S25:S28)/4</f>
        <v>96724.096368217055</v>
      </c>
      <c r="Y28" s="730">
        <f>SUM(T25:T28)/4</f>
        <v>-40947.875859377433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si="4"/>
        <v>2034</v>
      </c>
      <c r="P29" s="739">
        <f t="shared" si="2"/>
        <v>488296.6346042775</v>
      </c>
      <c r="Q29" s="730">
        <f t="shared" si="5"/>
        <v>155002.47781366212</v>
      </c>
      <c r="R29" s="730">
        <f t="shared" si="6"/>
        <v>275114.98768238153</v>
      </c>
      <c r="S29" s="730">
        <f t="shared" si="7"/>
        <v>101796.63262167422</v>
      </c>
      <c r="T29" s="730">
        <f t="shared" si="8"/>
        <v>-43617.463513440387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si="4"/>
        <v>2035</v>
      </c>
      <c r="P30" s="739">
        <f t="shared" si="2"/>
        <v>500388.05517333216</v>
      </c>
      <c r="Q30" s="730">
        <f t="shared" si="5"/>
        <v>159018.9878177311</v>
      </c>
      <c r="R30" s="730">
        <f t="shared" si="6"/>
        <v>282199.36934358615</v>
      </c>
      <c r="S30" s="730">
        <f t="shared" si="7"/>
        <v>103910.33827865943</v>
      </c>
      <c r="T30" s="730">
        <f t="shared" si="8"/>
        <v>-44740.64026664447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si="4"/>
        <v>2036</v>
      </c>
      <c r="P31" s="739">
        <f t="shared" si="2"/>
        <v>512780.94749070896</v>
      </c>
      <c r="Q31" s="730">
        <f t="shared" si="5"/>
        <v>163139.5758522957</v>
      </c>
      <c r="R31" s="730">
        <f t="shared" si="6"/>
        <v>289466.17822892859</v>
      </c>
      <c r="S31" s="730">
        <f t="shared" si="7"/>
        <v>106067.93292773906</v>
      </c>
      <c r="T31" s="730">
        <f t="shared" si="8"/>
        <v>-45892.739518254479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si="4"/>
        <v>2037</v>
      </c>
      <c r="P32" s="739">
        <f t="shared" si="2"/>
        <v>525482.8726370869</v>
      </c>
      <c r="Q32" s="730">
        <f t="shared" si="5"/>
        <v>167366.93884489272</v>
      </c>
      <c r="R32" s="730">
        <f t="shared" si="6"/>
        <v>296920.11195263948</v>
      </c>
      <c r="S32" s="730">
        <f t="shared" si="7"/>
        <v>108270.32788010761</v>
      </c>
      <c r="T32" s="730">
        <f t="shared" si="8"/>
        <v>-47074.506040552835</v>
      </c>
      <c r="U32" s="724">
        <f>SUM(Q29:T32)/4</f>
        <v>506737.12747635134</v>
      </c>
      <c r="V32" s="730">
        <f>SUM(Q29:Q32)/4</f>
        <v>161131.99508214544</v>
      </c>
      <c r="W32" s="730">
        <f>SUM(R29:R32)/4</f>
        <v>285925.16180188395</v>
      </c>
      <c r="X32" s="730">
        <f>SUM(S29:S32)/4</f>
        <v>105011.30792704508</v>
      </c>
      <c r="Y32" s="730">
        <f>SUM(T29:T32)/4</f>
        <v>-45331.337334723044</v>
      </c>
      <c r="Z32" s="742">
        <f>SUM(Q32:T32)-P32</f>
        <v>0</v>
      </c>
    </row>
    <row r="33" spans="13:26" x14ac:dyDescent="0.2">
      <c r="M33" s="614"/>
      <c r="N33" s="748">
        <f t="shared" si="3"/>
        <v>17</v>
      </c>
      <c r="O33" s="749">
        <f t="shared" si="4"/>
        <v>2038</v>
      </c>
      <c r="P33" s="739">
        <f t="shared" si="2"/>
        <v>538501.58228802739</v>
      </c>
      <c r="Q33" s="730">
        <f t="shared" si="5"/>
        <v>171703.84360733815</v>
      </c>
      <c r="R33" s="730">
        <f t="shared" si="6"/>
        <v>304565.98909543105</v>
      </c>
      <c r="S33" s="730">
        <f t="shared" si="7"/>
        <v>110518.45336942858</v>
      </c>
      <c r="T33" s="730">
        <f t="shared" si="8"/>
        <v>-48286.7037841704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3"/>
        <v>18</v>
      </c>
      <c r="O34" s="749">
        <f t="shared" si="4"/>
        <v>2039</v>
      </c>
      <c r="P34" s="739">
        <f t="shared" si="2"/>
        <v>551845.0235388662</v>
      </c>
      <c r="Q34" s="730">
        <f t="shared" si="5"/>
        <v>176153.12864660725</v>
      </c>
      <c r="R34" s="730">
        <f t="shared" si="6"/>
        <v>312408.7523194591</v>
      </c>
      <c r="S34" s="730">
        <f t="shared" si="7"/>
        <v>112813.25894474071</v>
      </c>
      <c r="T34" s="730">
        <f t="shared" si="8"/>
        <v>-49530.116371940887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3"/>
        <v>19</v>
      </c>
      <c r="O35" s="749">
        <f t="shared" si="4"/>
        <v>2040</v>
      </c>
      <c r="P35" s="739">
        <f t="shared" si="2"/>
        <v>565521.34385218681</v>
      </c>
      <c r="Q35" s="730">
        <f t="shared" si="5"/>
        <v>180717.70602263926</v>
      </c>
      <c r="R35" s="730">
        <f t="shared" si="6"/>
        <v>320453.47156349733</v>
      </c>
      <c r="S35" s="730">
        <f t="shared" si="7"/>
        <v>115155.7138715225</v>
      </c>
      <c r="T35" s="730">
        <f t="shared" si="8"/>
        <v>-50805.54760547226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3"/>
        <v>20</v>
      </c>
      <c r="O36" s="749">
        <f t="shared" si="4"/>
        <v>2041</v>
      </c>
      <c r="P36" s="739">
        <f t="shared" si="2"/>
        <v>579538.89613099326</v>
      </c>
      <c r="Q36" s="730">
        <f t="shared" si="5"/>
        <v>185400.56325428249</v>
      </c>
      <c r="R36" s="730">
        <f t="shared" si="6"/>
        <v>328705.347320389</v>
      </c>
      <c r="S36" s="730">
        <f t="shared" si="7"/>
        <v>117546.80754108445</v>
      </c>
      <c r="T36" s="730">
        <f t="shared" si="8"/>
        <v>-52113.821984762704</v>
      </c>
      <c r="U36" s="724">
        <f>SUM(Q33:T36)/4</f>
        <v>558851.71145251847</v>
      </c>
      <c r="V36" s="730">
        <f>SUM(Q33:Q36)/4</f>
        <v>178493.81038271679</v>
      </c>
      <c r="W36" s="730">
        <f>SUM(R33:R36)/4</f>
        <v>316533.39007469412</v>
      </c>
      <c r="X36" s="730">
        <f>SUM(S33:S36)/4</f>
        <v>114008.55843169405</v>
      </c>
      <c r="Y36" s="730">
        <f>SUM(T33:T36)/4</f>
        <v>-50184.047436586567</v>
      </c>
      <c r="Z36" s="742">
        <f>SUM(Q36:T36)-P36</f>
        <v>0</v>
      </c>
    </row>
    <row r="37" spans="13:26" x14ac:dyDescent="0.2">
      <c r="M37" s="614"/>
      <c r="N37" s="748">
        <f t="shared" si="3"/>
        <v>21</v>
      </c>
      <c r="O37" s="749">
        <f t="shared" si="4"/>
        <v>2042</v>
      </c>
      <c r="P37" s="739">
        <f t="shared" si="2"/>
        <v>593906.24392078759</v>
      </c>
      <c r="Q37" s="730">
        <f t="shared" si="5"/>
        <v>190204.76527462731</v>
      </c>
      <c r="R37" s="730">
        <f t="shared" si="6"/>
        <v>337169.71399889543</v>
      </c>
      <c r="S37" s="730">
        <f t="shared" si="7"/>
        <v>119987.54988846187</v>
      </c>
      <c r="T37" s="730">
        <f t="shared" si="8"/>
        <v>-53455.785241197016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3"/>
        <v>22</v>
      </c>
      <c r="O38" s="749">
        <f t="shared" si="4"/>
        <v>2043</v>
      </c>
      <c r="P38" s="739">
        <f t="shared" si="2"/>
        <v>608632.16674383776</v>
      </c>
      <c r="Q38" s="730">
        <f t="shared" si="5"/>
        <v>195133.45643700688</v>
      </c>
      <c r="R38" s="730">
        <f t="shared" si="6"/>
        <v>345852.0433721139</v>
      </c>
      <c r="S38" s="730">
        <f t="shared" si="7"/>
        <v>122478.97181898492</v>
      </c>
      <c r="T38" s="730">
        <f t="shared" si="8"/>
        <v>-54832.304884267993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3"/>
        <v>23</v>
      </c>
      <c r="O39" s="749">
        <f t="shared" si="4"/>
        <v>2044</v>
      </c>
      <c r="P39" s="739">
        <f t="shared" si="2"/>
        <v>623725.66556900262</v>
      </c>
      <c r="Q39" s="730">
        <f t="shared" si="5"/>
        <v>200189.86257297843</v>
      </c>
      <c r="R39" s="730">
        <f t="shared" si="6"/>
        <v>354757.94811469456</v>
      </c>
      <c r="S39" s="730">
        <f t="shared" si="7"/>
        <v>125022.12564370585</v>
      </c>
      <c r="T39" s="730">
        <f t="shared" si="8"/>
        <v>-56244.270762376218</v>
      </c>
      <c r="U39" s="748"/>
      <c r="V39" s="748"/>
      <c r="W39" s="748"/>
      <c r="X39" s="748"/>
      <c r="Y39" s="748"/>
      <c r="Z39" s="739"/>
    </row>
    <row r="40" spans="13:26" x14ac:dyDescent="0.2">
      <c r="M40" s="614"/>
      <c r="N40" s="748">
        <f t="shared" si="3"/>
        <v>24</v>
      </c>
      <c r="O40" s="749">
        <f t="shared" si="4"/>
        <v>2045</v>
      </c>
      <c r="P40" s="739">
        <f t="shared" si="2"/>
        <v>0</v>
      </c>
      <c r="Q40" s="730">
        <f t="shared" si="5"/>
        <v>0</v>
      </c>
      <c r="R40" s="730">
        <f t="shared" si="6"/>
        <v>0</v>
      </c>
      <c r="S40" s="730">
        <f t="shared" si="7"/>
        <v>0</v>
      </c>
      <c r="T40" s="730">
        <f t="shared" si="8"/>
        <v>0</v>
      </c>
      <c r="U40" s="724">
        <f>SUM(Q37:T40)/4</f>
        <v>456566.01905840705</v>
      </c>
      <c r="V40" s="730">
        <f>SUM(Q37:Q40)/4</f>
        <v>146382.02107115317</v>
      </c>
      <c r="W40" s="730">
        <f>SUM(R37:R40)/4</f>
        <v>259444.92637142597</v>
      </c>
      <c r="X40" s="730">
        <f>SUM(S37:S40)/4</f>
        <v>91872.161837788153</v>
      </c>
      <c r="Y40" s="730">
        <f>SUM(T37:T40)/4</f>
        <v>-41133.090221960309</v>
      </c>
      <c r="Z40" s="742">
        <f>SUM(Q40:T40)-P40</f>
        <v>0</v>
      </c>
    </row>
    <row r="41" spans="13:26" x14ac:dyDescent="0.2">
      <c r="M41" s="614"/>
      <c r="N41" s="748">
        <f t="shared" si="3"/>
        <v>25</v>
      </c>
      <c r="O41" s="749">
        <f t="shared" si="4"/>
        <v>2046</v>
      </c>
      <c r="P41" s="739">
        <f t="shared" si="2"/>
        <v>0</v>
      </c>
      <c r="Q41" s="730">
        <f t="shared" si="5"/>
        <v>0</v>
      </c>
      <c r="R41" s="730">
        <f t="shared" si="6"/>
        <v>0</v>
      </c>
      <c r="S41" s="730">
        <f t="shared" si="7"/>
        <v>0</v>
      </c>
      <c r="T41" s="730">
        <f t="shared" si="8"/>
        <v>0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si="3"/>
        <v>26</v>
      </c>
      <c r="O42" s="749">
        <f t="shared" si="4"/>
        <v>2047</v>
      </c>
      <c r="P42" s="739">
        <f t="shared" si="2"/>
        <v>0</v>
      </c>
      <c r="Q42" s="730">
        <f t="shared" si="5"/>
        <v>0</v>
      </c>
      <c r="R42" s="730">
        <f t="shared" si="6"/>
        <v>0</v>
      </c>
      <c r="S42" s="730">
        <f t="shared" si="7"/>
        <v>0</v>
      </c>
      <c r="T42" s="730">
        <f t="shared" si="8"/>
        <v>0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si="3"/>
        <v>27</v>
      </c>
      <c r="O43" s="749">
        <f t="shared" si="4"/>
        <v>2048</v>
      </c>
      <c r="P43" s="739">
        <f t="shared" si="2"/>
        <v>0</v>
      </c>
      <c r="Q43" s="730">
        <f t="shared" si="5"/>
        <v>0</v>
      </c>
      <c r="R43" s="730">
        <f t="shared" si="6"/>
        <v>0</v>
      </c>
      <c r="S43" s="730">
        <f t="shared" si="7"/>
        <v>0</v>
      </c>
      <c r="T43" s="730">
        <f t="shared" si="8"/>
        <v>0</v>
      </c>
      <c r="U43" s="748"/>
      <c r="V43" s="748"/>
      <c r="W43" s="748"/>
      <c r="X43" s="748"/>
      <c r="Y43" s="748"/>
      <c r="Z43" s="739"/>
    </row>
    <row r="44" spans="13:26" x14ac:dyDescent="0.2">
      <c r="M44" s="614"/>
      <c r="N44" s="748">
        <f t="shared" si="3"/>
        <v>28</v>
      </c>
      <c r="O44" s="749">
        <f t="shared" si="4"/>
        <v>2049</v>
      </c>
      <c r="P44" s="739">
        <f t="shared" si="2"/>
        <v>0</v>
      </c>
      <c r="Q44" s="730">
        <f t="shared" si="5"/>
        <v>0</v>
      </c>
      <c r="R44" s="730">
        <f t="shared" si="6"/>
        <v>0</v>
      </c>
      <c r="S44" s="730">
        <f t="shared" si="7"/>
        <v>0</v>
      </c>
      <c r="T44" s="730">
        <f t="shared" si="8"/>
        <v>0</v>
      </c>
      <c r="U44" s="724">
        <f>SUM(Q41:T44)/4</f>
        <v>0</v>
      </c>
      <c r="V44" s="730">
        <f>SUM(Q41:Q44)/4</f>
        <v>0</v>
      </c>
      <c r="W44" s="730">
        <f>SUM(R41:R44)/4</f>
        <v>0</v>
      </c>
      <c r="X44" s="730">
        <f>SUM(S41:S44)/4</f>
        <v>0</v>
      </c>
      <c r="Y44" s="730">
        <f>SUM(T41:T44)/4</f>
        <v>0</v>
      </c>
      <c r="Z44" s="742">
        <f>SUM(Q44:T44)-P44</f>
        <v>0</v>
      </c>
    </row>
    <row r="45" spans="13:26" x14ac:dyDescent="0.2">
      <c r="M45" s="614"/>
      <c r="N45" s="748"/>
      <c r="O45" s="615" t="s">
        <v>18</v>
      </c>
      <c r="P45" s="615" t="s">
        <v>18</v>
      </c>
      <c r="Q45" s="615" t="s">
        <v>18</v>
      </c>
      <c r="R45" s="615" t="s">
        <v>18</v>
      </c>
      <c r="S45" s="615" t="s">
        <v>18</v>
      </c>
      <c r="T45" s="615" t="s">
        <v>18</v>
      </c>
      <c r="U45" s="724"/>
      <c r="V45" s="724"/>
      <c r="W45" s="724"/>
      <c r="X45" s="724"/>
      <c r="Y45" s="724"/>
      <c r="Z45" s="614"/>
    </row>
    <row r="46" spans="13:26" x14ac:dyDescent="0.2">
      <c r="M46" s="614"/>
      <c r="O46" s="605" t="s">
        <v>111</v>
      </c>
      <c r="P46" s="726">
        <f>SUM(Q46:T46)</f>
        <v>11105239.567196049</v>
      </c>
      <c r="Q46" s="724">
        <f>SUM(Q$17:Q$44)</f>
        <v>3525260.6061240318</v>
      </c>
      <c r="R46" s="724">
        <f>SUM(R$17:R$44)</f>
        <v>6256895.4976221174</v>
      </c>
      <c r="S46" s="724">
        <f>SUM(S$17:S$44)</f>
        <v>2315068.354473046</v>
      </c>
      <c r="T46" s="724">
        <f>SUM(T$17:T$44)</f>
        <v>-991984.89102314867</v>
      </c>
      <c r="U46" s="730"/>
      <c r="V46" s="724"/>
      <c r="W46" s="724"/>
      <c r="X46" s="724"/>
      <c r="Y46" s="724"/>
      <c r="Z46" s="614"/>
    </row>
    <row r="47" spans="13:26" x14ac:dyDescent="0.2">
      <c r="M47" s="614"/>
      <c r="N47" s="614"/>
      <c r="O47" s="614"/>
      <c r="P47" s="742">
        <f>P46-P$10</f>
        <v>0</v>
      </c>
      <c r="Q47" s="742">
        <f t="shared" ref="Q47:T47" si="9">Q46-Q$10</f>
        <v>0</v>
      </c>
      <c r="R47" s="742">
        <f t="shared" si="9"/>
        <v>0</v>
      </c>
      <c r="S47" s="742">
        <f t="shared" si="9"/>
        <v>0</v>
      </c>
      <c r="T47" s="742">
        <f t="shared" si="9"/>
        <v>0</v>
      </c>
      <c r="U47" s="742">
        <f>SUM(Q46:T46)-P$10</f>
        <v>0</v>
      </c>
      <c r="V47" s="614"/>
      <c r="W47" s="614"/>
      <c r="X47" s="614"/>
      <c r="Y47" s="614"/>
      <c r="Z47" s="614"/>
    </row>
    <row r="48" spans="13:26" x14ac:dyDescent="0.2">
      <c r="M48" s="614"/>
      <c r="O48" s="719" t="s">
        <v>112</v>
      </c>
      <c r="P48" s="752">
        <f>$P$13</f>
        <v>2.4652514463298525E-2</v>
      </c>
      <c r="Z48" s="614"/>
    </row>
    <row r="49" spans="13:26" x14ac:dyDescent="0.2">
      <c r="M49" s="614"/>
      <c r="O49" s="720" t="s">
        <v>113</v>
      </c>
      <c r="P49" s="752">
        <f>((1+P48)^(1/12))-1</f>
        <v>2.0315228214564662E-3</v>
      </c>
      <c r="Z49" s="614"/>
    </row>
    <row r="50" spans="13:26" x14ac:dyDescent="0.2">
      <c r="M50" s="614"/>
      <c r="O50" s="720" t="s">
        <v>20</v>
      </c>
      <c r="P50" s="726">
        <f>P10</f>
        <v>11105239.567196045</v>
      </c>
      <c r="Z50" s="614"/>
    </row>
    <row r="51" spans="13:26" x14ac:dyDescent="0.2">
      <c r="M51" s="614"/>
      <c r="O51" s="720" t="s">
        <v>21</v>
      </c>
      <c r="P51" s="724">
        <f>P50/(1+P49)^P52</f>
        <v>6342579.1952351192</v>
      </c>
      <c r="Z51" s="614"/>
    </row>
    <row r="52" spans="13:26" x14ac:dyDescent="0.2">
      <c r="M52" s="614"/>
      <c r="O52" s="720" t="s">
        <v>114</v>
      </c>
      <c r="P52" s="730">
        <f>$P$12*12</f>
        <v>276</v>
      </c>
      <c r="Q52" s="753"/>
      <c r="Z52" s="614"/>
    </row>
    <row r="53" spans="13:26" x14ac:dyDescent="0.2">
      <c r="M53" s="614"/>
      <c r="O53" s="720" t="s">
        <v>115</v>
      </c>
      <c r="P53" s="724">
        <f>PMT(P49,P52,-P51)</f>
        <v>30044.565176351211</v>
      </c>
      <c r="Z53" s="614"/>
    </row>
    <row r="54" spans="13:26" x14ac:dyDescent="0.2">
      <c r="M54" s="614"/>
      <c r="N54" s="615"/>
      <c r="O54" s="615" t="s">
        <v>18</v>
      </c>
      <c r="P54" s="615" t="s">
        <v>18</v>
      </c>
      <c r="Q54" s="615" t="s">
        <v>18</v>
      </c>
      <c r="R54" s="615" t="s">
        <v>18</v>
      </c>
      <c r="Z54" s="614"/>
    </row>
    <row r="55" spans="13:26" x14ac:dyDescent="0.2">
      <c r="M55" s="614"/>
      <c r="N55" s="748">
        <v>1</v>
      </c>
      <c r="O55" s="730">
        <v>0</v>
      </c>
      <c r="P55" s="730">
        <f>P53</f>
        <v>30044.565176351211</v>
      </c>
      <c r="Q55" s="730">
        <f>O55*$P$49</f>
        <v>0</v>
      </c>
      <c r="R55" s="730">
        <f>O55+P55+Q55</f>
        <v>30044.565176351211</v>
      </c>
      <c r="Z55" s="614"/>
    </row>
    <row r="56" spans="13:26" x14ac:dyDescent="0.2">
      <c r="M56" s="614"/>
      <c r="N56" s="748">
        <f>N55+1</f>
        <v>2</v>
      </c>
      <c r="O56" s="730">
        <f t="shared" ref="O56:O119" si="10">R55</f>
        <v>30044.565176351211</v>
      </c>
      <c r="P56" s="730">
        <f>P55</f>
        <v>30044.565176351211</v>
      </c>
      <c r="Q56" s="730">
        <f t="shared" ref="Q56:Q119" si="11">O56*$P$49</f>
        <v>61.036219816493706</v>
      </c>
      <c r="R56" s="730">
        <f t="shared" ref="R56:R119" si="12">O56+P56+Q56</f>
        <v>60150.166572518916</v>
      </c>
      <c r="Z56" s="614"/>
    </row>
    <row r="57" spans="13:26" x14ac:dyDescent="0.2">
      <c r="M57" s="614"/>
      <c r="N57" s="748">
        <f t="shared" ref="N57:N120" si="13">N56+1</f>
        <v>3</v>
      </c>
      <c r="O57" s="730">
        <f t="shared" si="10"/>
        <v>60150.166572518916</v>
      </c>
      <c r="P57" s="730">
        <f>P56</f>
        <v>30044.565176351211</v>
      </c>
      <c r="Q57" s="730">
        <f t="shared" si="11"/>
        <v>122.19643610648005</v>
      </c>
      <c r="R57" s="730">
        <f t="shared" si="12"/>
        <v>90316.928184976598</v>
      </c>
      <c r="Z57" s="614"/>
    </row>
    <row r="58" spans="13:26" x14ac:dyDescent="0.2">
      <c r="M58" s="614"/>
      <c r="N58" s="748">
        <f t="shared" si="13"/>
        <v>4</v>
      </c>
      <c r="O58" s="730">
        <f t="shared" si="10"/>
        <v>90316.928184976598</v>
      </c>
      <c r="P58" s="730">
        <f t="shared" ref="P58:P121" si="14">P57</f>
        <v>30044.565176351211</v>
      </c>
      <c r="Q58" s="730">
        <f t="shared" si="11"/>
        <v>183.4809007716247</v>
      </c>
      <c r="R58" s="730">
        <f t="shared" si="12"/>
        <v>120544.97426209944</v>
      </c>
      <c r="Z58" s="614"/>
    </row>
    <row r="59" spans="13:26" x14ac:dyDescent="0.2">
      <c r="M59" s="614"/>
      <c r="N59" s="748">
        <f t="shared" si="13"/>
        <v>5</v>
      </c>
      <c r="O59" s="730">
        <f t="shared" si="10"/>
        <v>120544.97426209944</v>
      </c>
      <c r="P59" s="730">
        <f t="shared" si="14"/>
        <v>30044.565176351211</v>
      </c>
      <c r="Q59" s="730">
        <f t="shared" si="11"/>
        <v>244.88986622533736</v>
      </c>
      <c r="R59" s="730">
        <f t="shared" si="12"/>
        <v>150834.42930467598</v>
      </c>
      <c r="Z59" s="614"/>
    </row>
    <row r="60" spans="13:26" x14ac:dyDescent="0.2">
      <c r="M60" s="614"/>
      <c r="N60" s="748">
        <f t="shared" si="13"/>
        <v>6</v>
      </c>
      <c r="O60" s="730">
        <f t="shared" si="10"/>
        <v>150834.42930467598</v>
      </c>
      <c r="P60" s="730">
        <f t="shared" si="14"/>
        <v>30044.565176351211</v>
      </c>
      <c r="Q60" s="730">
        <f t="shared" si="11"/>
        <v>306.42358539381127</v>
      </c>
      <c r="R60" s="730">
        <f t="shared" si="12"/>
        <v>181185.418066421</v>
      </c>
      <c r="Z60" s="614"/>
    </row>
    <row r="61" spans="13:26" x14ac:dyDescent="0.2">
      <c r="M61" s="614"/>
      <c r="N61" s="748">
        <f t="shared" si="13"/>
        <v>7</v>
      </c>
      <c r="O61" s="730">
        <f t="shared" si="10"/>
        <v>181185.418066421</v>
      </c>
      <c r="P61" s="730">
        <f t="shared" si="14"/>
        <v>30044.565176351211</v>
      </c>
      <c r="Q61" s="730">
        <f t="shared" si="11"/>
        <v>368.08231171706495</v>
      </c>
      <c r="R61" s="730">
        <f t="shared" si="12"/>
        <v>211598.06555448927</v>
      </c>
      <c r="Z61" s="614"/>
    </row>
    <row r="62" spans="13:26" x14ac:dyDescent="0.2">
      <c r="M62" s="614"/>
      <c r="N62" s="748">
        <f t="shared" si="13"/>
        <v>8</v>
      </c>
      <c r="O62" s="730">
        <f t="shared" si="10"/>
        <v>211598.06555448927</v>
      </c>
      <c r="P62" s="730">
        <f t="shared" si="14"/>
        <v>30044.565176351211</v>
      </c>
      <c r="Q62" s="730">
        <f t="shared" si="11"/>
        <v>429.86629914998633</v>
      </c>
      <c r="R62" s="730">
        <f t="shared" si="12"/>
        <v>242072.49702999045</v>
      </c>
      <c r="Z62" s="614"/>
    </row>
    <row r="63" spans="13:26" x14ac:dyDescent="0.2">
      <c r="M63" s="614"/>
      <c r="N63" s="748">
        <f t="shared" si="13"/>
        <v>9</v>
      </c>
      <c r="O63" s="730">
        <f t="shared" si="10"/>
        <v>242072.49702999045</v>
      </c>
      <c r="P63" s="730">
        <f t="shared" si="14"/>
        <v>30044.565176351211</v>
      </c>
      <c r="Q63" s="730">
        <f t="shared" si="11"/>
        <v>491.77580216337827</v>
      </c>
      <c r="R63" s="730">
        <f t="shared" si="12"/>
        <v>272608.83800850506</v>
      </c>
      <c r="Z63" s="614"/>
    </row>
    <row r="64" spans="13:26" x14ac:dyDescent="0.2">
      <c r="M64" s="614"/>
      <c r="N64" s="748">
        <f t="shared" si="13"/>
        <v>10</v>
      </c>
      <c r="O64" s="730">
        <f t="shared" si="10"/>
        <v>272608.83800850506</v>
      </c>
      <c r="P64" s="730">
        <f t="shared" si="14"/>
        <v>30044.565176351211</v>
      </c>
      <c r="Q64" s="730">
        <f t="shared" si="11"/>
        <v>553.81107574500697</v>
      </c>
      <c r="R64" s="730">
        <f t="shared" si="12"/>
        <v>303207.21426060132</v>
      </c>
      <c r="Z64" s="614"/>
    </row>
    <row r="65" spans="13:26" x14ac:dyDescent="0.2">
      <c r="M65" s="614"/>
      <c r="N65" s="748">
        <f t="shared" si="13"/>
        <v>11</v>
      </c>
      <c r="O65" s="730">
        <f t="shared" si="10"/>
        <v>303207.21426060132</v>
      </c>
      <c r="P65" s="730">
        <f>P64</f>
        <v>30044.565176351211</v>
      </c>
      <c r="Q65" s="730">
        <f t="shared" si="11"/>
        <v>615.97237540065203</v>
      </c>
      <c r="R65" s="730">
        <f t="shared" si="12"/>
        <v>333867.75181235321</v>
      </c>
      <c r="Z65" s="614"/>
    </row>
    <row r="66" spans="13:26" x14ac:dyDescent="0.2">
      <c r="M66" s="614"/>
      <c r="N66" s="748">
        <f t="shared" si="13"/>
        <v>12</v>
      </c>
      <c r="O66" s="730">
        <f t="shared" si="10"/>
        <v>333867.75181235321</v>
      </c>
      <c r="P66" s="730">
        <f t="shared" si="14"/>
        <v>30044.565176351211</v>
      </c>
      <c r="Q66" s="730">
        <f t="shared" si="11"/>
        <v>678.25995715515899</v>
      </c>
      <c r="R66" s="730">
        <f t="shared" si="12"/>
        <v>364590.57694585959</v>
      </c>
      <c r="Z66" s="614"/>
    </row>
    <row r="67" spans="13:26" x14ac:dyDescent="0.2">
      <c r="M67" s="614"/>
      <c r="N67" s="748">
        <f t="shared" si="13"/>
        <v>13</v>
      </c>
      <c r="O67" s="730">
        <f t="shared" si="10"/>
        <v>364590.57694585959</v>
      </c>
      <c r="P67" s="730">
        <f t="shared" si="14"/>
        <v>30044.565176351211</v>
      </c>
      <c r="Q67" s="730">
        <f t="shared" si="11"/>
        <v>740.67407755349348</v>
      </c>
      <c r="R67" s="730">
        <f t="shared" si="12"/>
        <v>395375.81619976432</v>
      </c>
      <c r="Z67" s="614"/>
    </row>
    <row r="68" spans="13:26" x14ac:dyDescent="0.2">
      <c r="M68" s="614"/>
      <c r="N68" s="748">
        <f t="shared" si="13"/>
        <v>14</v>
      </c>
      <c r="O68" s="730">
        <f t="shared" si="10"/>
        <v>395375.81619976432</v>
      </c>
      <c r="P68" s="730">
        <f t="shared" si="14"/>
        <v>30044.565176351211</v>
      </c>
      <c r="Q68" s="730">
        <f t="shared" si="11"/>
        <v>803.21499366179842</v>
      </c>
      <c r="R68" s="730">
        <f t="shared" si="12"/>
        <v>426223.59636977734</v>
      </c>
      <c r="Z68" s="614"/>
    </row>
    <row r="69" spans="13:26" x14ac:dyDescent="0.2">
      <c r="M69" s="614"/>
      <c r="N69" s="748">
        <f t="shared" si="13"/>
        <v>15</v>
      </c>
      <c r="O69" s="730">
        <f t="shared" si="10"/>
        <v>426223.59636977734</v>
      </c>
      <c r="P69" s="730">
        <f t="shared" si="14"/>
        <v>30044.565176351211</v>
      </c>
      <c r="Q69" s="730">
        <f t="shared" si="11"/>
        <v>865.88296306845211</v>
      </c>
      <c r="R69" s="730">
        <f t="shared" si="12"/>
        <v>457134.044509197</v>
      </c>
      <c r="Z69" s="614"/>
    </row>
    <row r="70" spans="13:26" x14ac:dyDescent="0.2">
      <c r="M70" s="614"/>
      <c r="N70" s="748">
        <f t="shared" si="13"/>
        <v>16</v>
      </c>
      <c r="O70" s="730">
        <f t="shared" si="10"/>
        <v>457134.044509197</v>
      </c>
      <c r="P70" s="730">
        <f t="shared" si="14"/>
        <v>30044.565176351211</v>
      </c>
      <c r="Q70" s="730">
        <f t="shared" si="11"/>
        <v>928.67824388512975</v>
      </c>
      <c r="R70" s="730">
        <f t="shared" si="12"/>
        <v>488107.28792943334</v>
      </c>
      <c r="Z70" s="614"/>
    </row>
    <row r="71" spans="13:26" x14ac:dyDescent="0.2">
      <c r="M71" s="614"/>
      <c r="N71" s="748">
        <f t="shared" si="13"/>
        <v>17</v>
      </c>
      <c r="O71" s="730">
        <f t="shared" si="10"/>
        <v>488107.28792943334</v>
      </c>
      <c r="P71" s="730">
        <f t="shared" si="14"/>
        <v>30044.565176351211</v>
      </c>
      <c r="Q71" s="730">
        <f t="shared" si="11"/>
        <v>991.60109474786611</v>
      </c>
      <c r="R71" s="730">
        <f t="shared" si="12"/>
        <v>519143.45420053246</v>
      </c>
      <c r="Z71" s="614"/>
    </row>
    <row r="72" spans="13:26" x14ac:dyDescent="0.2">
      <c r="M72" s="614"/>
      <c r="N72" s="748">
        <f t="shared" si="13"/>
        <v>18</v>
      </c>
      <c r="O72" s="730">
        <f t="shared" si="10"/>
        <v>519143.45420053246</v>
      </c>
      <c r="P72" s="730">
        <f t="shared" si="14"/>
        <v>30044.565176351211</v>
      </c>
      <c r="Q72" s="730">
        <f t="shared" si="11"/>
        <v>1054.6517748181216</v>
      </c>
      <c r="R72" s="730">
        <f t="shared" si="12"/>
        <v>550242.67115170171</v>
      </c>
      <c r="Z72" s="614"/>
    </row>
    <row r="73" spans="13:26" x14ac:dyDescent="0.2">
      <c r="M73" s="614"/>
      <c r="N73" s="748">
        <f t="shared" si="13"/>
        <v>19</v>
      </c>
      <c r="O73" s="730">
        <f t="shared" si="10"/>
        <v>550242.67115170171</v>
      </c>
      <c r="P73" s="730">
        <f t="shared" si="14"/>
        <v>30044.565176351211</v>
      </c>
      <c r="Q73" s="730">
        <f t="shared" si="11"/>
        <v>1117.8305437838476</v>
      </c>
      <c r="R73" s="730">
        <f t="shared" si="12"/>
        <v>581405.06687183678</v>
      </c>
      <c r="Z73" s="614"/>
    </row>
    <row r="74" spans="13:26" x14ac:dyDescent="0.2">
      <c r="M74" s="614"/>
      <c r="N74" s="748">
        <f t="shared" si="13"/>
        <v>20</v>
      </c>
      <c r="O74" s="730">
        <f t="shared" si="10"/>
        <v>581405.06687183678</v>
      </c>
      <c r="P74" s="730">
        <f t="shared" si="14"/>
        <v>30044.565176351211</v>
      </c>
      <c r="Q74" s="730">
        <f t="shared" si="11"/>
        <v>1181.1376618605593</v>
      </c>
      <c r="R74" s="730">
        <f t="shared" si="12"/>
        <v>612630.76971004857</v>
      </c>
      <c r="Z74" s="614"/>
    </row>
    <row r="75" spans="13:26" x14ac:dyDescent="0.2">
      <c r="M75" s="614"/>
      <c r="N75" s="748">
        <f t="shared" si="13"/>
        <v>21</v>
      </c>
      <c r="O75" s="730">
        <f t="shared" si="10"/>
        <v>612630.76971004857</v>
      </c>
      <c r="P75" s="730">
        <f t="shared" si="14"/>
        <v>30044.565176351211</v>
      </c>
      <c r="Q75" s="730">
        <f t="shared" si="11"/>
        <v>1244.5733897924044</v>
      </c>
      <c r="R75" s="730">
        <f t="shared" si="12"/>
        <v>643919.90827619215</v>
      </c>
      <c r="Z75" s="614"/>
    </row>
    <row r="76" spans="13:26" x14ac:dyDescent="0.2">
      <c r="M76" s="614"/>
      <c r="N76" s="748">
        <f t="shared" si="13"/>
        <v>22</v>
      </c>
      <c r="O76" s="730">
        <f t="shared" si="10"/>
        <v>643919.90827619215</v>
      </c>
      <c r="P76" s="730">
        <f t="shared" si="14"/>
        <v>30044.565176351211</v>
      </c>
      <c r="Q76" s="730">
        <f t="shared" si="11"/>
        <v>1308.1379888532388</v>
      </c>
      <c r="R76" s="730">
        <f t="shared" si="12"/>
        <v>675272.61144139664</v>
      </c>
      <c r="Z76" s="614"/>
    </row>
    <row r="77" spans="13:26" x14ac:dyDescent="0.2">
      <c r="M77" s="614"/>
      <c r="N77" s="748">
        <f t="shared" si="13"/>
        <v>23</v>
      </c>
      <c r="O77" s="730">
        <f t="shared" si="10"/>
        <v>675272.61144139664</v>
      </c>
      <c r="P77" s="730">
        <f t="shared" si="14"/>
        <v>30044.565176351211</v>
      </c>
      <c r="Q77" s="730">
        <f t="shared" si="11"/>
        <v>1371.8317208477022</v>
      </c>
      <c r="R77" s="730">
        <f t="shared" si="12"/>
        <v>706689.00833859562</v>
      </c>
      <c r="Z77" s="614"/>
    </row>
    <row r="78" spans="13:26" x14ac:dyDescent="0.2">
      <c r="M78" s="614"/>
      <c r="N78" s="748">
        <f t="shared" si="13"/>
        <v>24</v>
      </c>
      <c r="O78" s="730">
        <f t="shared" si="10"/>
        <v>706689.00833859562</v>
      </c>
      <c r="P78" s="730">
        <f t="shared" si="14"/>
        <v>30044.565176351211</v>
      </c>
      <c r="Q78" s="730">
        <f t="shared" si="11"/>
        <v>1435.6548481122959</v>
      </c>
      <c r="R78" s="730">
        <f t="shared" si="12"/>
        <v>738169.22836305911</v>
      </c>
      <c r="Z78" s="614"/>
    </row>
    <row r="79" spans="13:26" x14ac:dyDescent="0.2">
      <c r="M79" s="614"/>
      <c r="N79" s="748">
        <f t="shared" si="13"/>
        <v>25</v>
      </c>
      <c r="O79" s="730">
        <f t="shared" si="10"/>
        <v>738169.22836305911</v>
      </c>
      <c r="P79" s="730">
        <f t="shared" si="14"/>
        <v>30044.565176351211</v>
      </c>
      <c r="Q79" s="730">
        <f t="shared" si="11"/>
        <v>1499.6076335164644</v>
      </c>
      <c r="R79" s="730">
        <f t="shared" si="12"/>
        <v>769713.40117292677</v>
      </c>
      <c r="Z79" s="614"/>
    </row>
    <row r="80" spans="13:26" x14ac:dyDescent="0.2">
      <c r="M80" s="614"/>
      <c r="N80" s="748">
        <f t="shared" si="13"/>
        <v>26</v>
      </c>
      <c r="O80" s="730">
        <f t="shared" si="10"/>
        <v>769713.40117292677</v>
      </c>
      <c r="P80" s="730">
        <f t="shared" si="14"/>
        <v>30044.565176351211</v>
      </c>
      <c r="Q80" s="730">
        <f t="shared" si="11"/>
        <v>1563.6903404636771</v>
      </c>
      <c r="R80" s="730">
        <f t="shared" si="12"/>
        <v>801321.65668974165</v>
      </c>
      <c r="Z80" s="614"/>
    </row>
    <row r="81" spans="13:26" x14ac:dyDescent="0.2">
      <c r="M81" s="614"/>
      <c r="N81" s="748">
        <f t="shared" si="13"/>
        <v>27</v>
      </c>
      <c r="O81" s="730">
        <f t="shared" si="10"/>
        <v>801321.65668974165</v>
      </c>
      <c r="P81" s="730">
        <f t="shared" si="14"/>
        <v>30044.565176351211</v>
      </c>
      <c r="Q81" s="730">
        <f t="shared" si="11"/>
        <v>1627.9032328925136</v>
      </c>
      <c r="R81" s="730">
        <f t="shared" si="12"/>
        <v>832994.12509898539</v>
      </c>
      <c r="Z81" s="614"/>
    </row>
    <row r="82" spans="13:26" x14ac:dyDescent="0.2">
      <c r="M82" s="614"/>
      <c r="N82" s="748">
        <f t="shared" si="13"/>
        <v>28</v>
      </c>
      <c r="O82" s="730">
        <f t="shared" si="10"/>
        <v>832994.12509898539</v>
      </c>
      <c r="P82" s="730">
        <f t="shared" si="14"/>
        <v>30044.565176351211</v>
      </c>
      <c r="Q82" s="730">
        <f t="shared" si="11"/>
        <v>1692.2465752777514</v>
      </c>
      <c r="R82" s="730">
        <f t="shared" si="12"/>
        <v>864730.93685061438</v>
      </c>
      <c r="Z82" s="614"/>
    </row>
    <row r="83" spans="13:26" x14ac:dyDescent="0.2">
      <c r="M83" s="614"/>
      <c r="N83" s="748">
        <f t="shared" si="13"/>
        <v>29</v>
      </c>
      <c r="O83" s="730">
        <f t="shared" si="10"/>
        <v>864730.93685061438</v>
      </c>
      <c r="P83" s="730">
        <f t="shared" si="14"/>
        <v>30044.565176351211</v>
      </c>
      <c r="Q83" s="730">
        <f t="shared" si="11"/>
        <v>1756.7206326314536</v>
      </c>
      <c r="R83" s="730">
        <f t="shared" si="12"/>
        <v>896532.22265959706</v>
      </c>
      <c r="Z83" s="614"/>
    </row>
    <row r="84" spans="13:26" x14ac:dyDescent="0.2">
      <c r="M84" s="614"/>
      <c r="N84" s="748">
        <f t="shared" si="13"/>
        <v>30</v>
      </c>
      <c r="O84" s="730">
        <f t="shared" si="10"/>
        <v>896532.22265959706</v>
      </c>
      <c r="P84" s="730">
        <f t="shared" si="14"/>
        <v>30044.565176351211</v>
      </c>
      <c r="Q84" s="730">
        <f t="shared" si="11"/>
        <v>1821.3256705040615</v>
      </c>
      <c r="R84" s="730">
        <f t="shared" si="12"/>
        <v>928398.1135064523</v>
      </c>
      <c r="Z84" s="614"/>
    </row>
    <row r="85" spans="13:26" x14ac:dyDescent="0.2">
      <c r="M85" s="614"/>
      <c r="N85" s="748">
        <f t="shared" si="13"/>
        <v>31</v>
      </c>
      <c r="O85" s="730">
        <f t="shared" si="10"/>
        <v>928398.1135064523</v>
      </c>
      <c r="P85" s="730">
        <f t="shared" si="14"/>
        <v>30044.565176351211</v>
      </c>
      <c r="Q85" s="730">
        <f t="shared" si="11"/>
        <v>1886.0619549854885</v>
      </c>
      <c r="R85" s="730">
        <f t="shared" si="12"/>
        <v>960328.74063778901</v>
      </c>
      <c r="Z85" s="614"/>
    </row>
    <row r="86" spans="13:26" x14ac:dyDescent="0.2">
      <c r="M86" s="614"/>
      <c r="N86" s="748">
        <f t="shared" si="13"/>
        <v>32</v>
      </c>
      <c r="O86" s="730">
        <f t="shared" si="10"/>
        <v>960328.74063778901</v>
      </c>
      <c r="P86" s="730">
        <f t="shared" si="14"/>
        <v>30044.565176351211</v>
      </c>
      <c r="Q86" s="730">
        <f t="shared" si="11"/>
        <v>1950.929752706216</v>
      </c>
      <c r="R86" s="730">
        <f t="shared" si="12"/>
        <v>992324.23556684644</v>
      </c>
      <c r="Z86" s="614"/>
    </row>
    <row r="87" spans="13:26" x14ac:dyDescent="0.2">
      <c r="M87" s="614"/>
      <c r="N87" s="748">
        <f t="shared" si="13"/>
        <v>33</v>
      </c>
      <c r="O87" s="730">
        <f t="shared" si="10"/>
        <v>992324.23556684644</v>
      </c>
      <c r="P87" s="730">
        <f t="shared" si="14"/>
        <v>30044.565176351211</v>
      </c>
      <c r="Q87" s="730">
        <f t="shared" si="11"/>
        <v>2015.929330838391</v>
      </c>
      <c r="R87" s="730">
        <f t="shared" si="12"/>
        <v>1024384.7300740361</v>
      </c>
      <c r="Z87" s="614"/>
    </row>
    <row r="88" spans="13:26" x14ac:dyDescent="0.2">
      <c r="M88" s="614"/>
      <c r="N88" s="748">
        <f t="shared" si="13"/>
        <v>34</v>
      </c>
      <c r="O88" s="730">
        <f t="shared" si="10"/>
        <v>1024384.7300740361</v>
      </c>
      <c r="P88" s="730">
        <f t="shared" si="14"/>
        <v>30044.565176351211</v>
      </c>
      <c r="Q88" s="730">
        <f t="shared" si="11"/>
        <v>2081.0609570969264</v>
      </c>
      <c r="R88" s="730">
        <f t="shared" si="12"/>
        <v>1056510.3562074841</v>
      </c>
      <c r="Z88" s="614"/>
    </row>
    <row r="89" spans="13:26" x14ac:dyDescent="0.2">
      <c r="M89" s="614"/>
      <c r="N89" s="748">
        <f t="shared" si="13"/>
        <v>35</v>
      </c>
      <c r="O89" s="730">
        <f t="shared" si="10"/>
        <v>1056510.3562074841</v>
      </c>
      <c r="P89" s="730">
        <f t="shared" si="14"/>
        <v>30044.565176351211</v>
      </c>
      <c r="Q89" s="730">
        <f t="shared" si="11"/>
        <v>2146.3248997406045</v>
      </c>
      <c r="R89" s="730">
        <f t="shared" si="12"/>
        <v>1088701.2462835759</v>
      </c>
      <c r="Z89" s="614"/>
    </row>
    <row r="90" spans="13:26" x14ac:dyDescent="0.2">
      <c r="M90" s="614"/>
      <c r="N90" s="748">
        <f t="shared" si="13"/>
        <v>36</v>
      </c>
      <c r="O90" s="730">
        <f t="shared" si="10"/>
        <v>1088701.2462835759</v>
      </c>
      <c r="P90" s="730">
        <f t="shared" si="14"/>
        <v>30044.565176351211</v>
      </c>
      <c r="Q90" s="730">
        <f t="shared" si="11"/>
        <v>2211.7214275731812</v>
      </c>
      <c r="R90" s="730">
        <f t="shared" si="12"/>
        <v>1120957.5328875002</v>
      </c>
      <c r="Z90" s="614"/>
    </row>
    <row r="91" spans="13:26" x14ac:dyDescent="0.2">
      <c r="M91" s="614"/>
      <c r="N91" s="748">
        <f t="shared" si="13"/>
        <v>37</v>
      </c>
      <c r="O91" s="730">
        <f t="shared" si="10"/>
        <v>1120957.5328875002</v>
      </c>
      <c r="P91" s="730">
        <f t="shared" si="14"/>
        <v>30044.565176351211</v>
      </c>
      <c r="Q91" s="730">
        <f t="shared" si="11"/>
        <v>2277.250809944494</v>
      </c>
      <c r="R91" s="730">
        <f t="shared" si="12"/>
        <v>1153279.3488737959</v>
      </c>
      <c r="Z91" s="614"/>
    </row>
    <row r="92" spans="13:26" x14ac:dyDescent="0.2">
      <c r="M92" s="614"/>
      <c r="N92" s="748">
        <f t="shared" si="13"/>
        <v>38</v>
      </c>
      <c r="O92" s="730">
        <f t="shared" si="10"/>
        <v>1153279.3488737959</v>
      </c>
      <c r="P92" s="730">
        <f t="shared" si="14"/>
        <v>30044.565176351211</v>
      </c>
      <c r="Q92" s="730">
        <f t="shared" si="11"/>
        <v>2342.9133167515702</v>
      </c>
      <c r="R92" s="730">
        <f t="shared" si="12"/>
        <v>1185666.8273668988</v>
      </c>
      <c r="Z92" s="614"/>
    </row>
    <row r="93" spans="13:26" x14ac:dyDescent="0.2">
      <c r="M93" s="614"/>
      <c r="N93" s="748">
        <f t="shared" si="13"/>
        <v>39</v>
      </c>
      <c r="O93" s="730">
        <f t="shared" si="10"/>
        <v>1185666.8273668988</v>
      </c>
      <c r="P93" s="730">
        <f t="shared" si="14"/>
        <v>30044.565176351211</v>
      </c>
      <c r="Q93" s="730">
        <f t="shared" si="11"/>
        <v>2408.7092184397388</v>
      </c>
      <c r="R93" s="730">
        <f t="shared" si="12"/>
        <v>1218120.1017616896</v>
      </c>
      <c r="Z93" s="614"/>
    </row>
    <row r="94" spans="13:26" x14ac:dyDescent="0.2">
      <c r="M94" s="614"/>
      <c r="N94" s="748">
        <f t="shared" si="13"/>
        <v>40</v>
      </c>
      <c r="O94" s="730">
        <f t="shared" si="10"/>
        <v>1218120.1017616896</v>
      </c>
      <c r="P94" s="730">
        <f t="shared" si="14"/>
        <v>30044.565176351211</v>
      </c>
      <c r="Q94" s="730">
        <f t="shared" si="11"/>
        <v>2474.6387860037453</v>
      </c>
      <c r="R94" s="730">
        <f t="shared" si="12"/>
        <v>1250639.3057240446</v>
      </c>
      <c r="Z94" s="614"/>
    </row>
    <row r="95" spans="13:26" x14ac:dyDescent="0.2">
      <c r="M95" s="614"/>
      <c r="N95" s="748">
        <f t="shared" si="13"/>
        <v>41</v>
      </c>
      <c r="O95" s="730">
        <f t="shared" si="10"/>
        <v>1250639.3057240446</v>
      </c>
      <c r="P95" s="730">
        <f t="shared" si="14"/>
        <v>30044.565176351211</v>
      </c>
      <c r="Q95" s="730">
        <f t="shared" si="11"/>
        <v>2540.7022909888669</v>
      </c>
      <c r="R95" s="730">
        <f t="shared" si="12"/>
        <v>1283224.5731913846</v>
      </c>
      <c r="Z95" s="614"/>
    </row>
    <row r="96" spans="13:26" x14ac:dyDescent="0.2">
      <c r="M96" s="614"/>
      <c r="N96" s="748">
        <f t="shared" si="13"/>
        <v>42</v>
      </c>
      <c r="O96" s="730">
        <f t="shared" si="10"/>
        <v>1283224.5731913846</v>
      </c>
      <c r="P96" s="730">
        <f t="shared" si="14"/>
        <v>30044.565176351211</v>
      </c>
      <c r="Q96" s="730">
        <f t="shared" si="11"/>
        <v>2606.9000054920311</v>
      </c>
      <c r="R96" s="730">
        <f t="shared" si="12"/>
        <v>1315876.0383732277</v>
      </c>
      <c r="Z96" s="614"/>
    </row>
    <row r="97" spans="13:26" x14ac:dyDescent="0.2">
      <c r="M97" s="614"/>
      <c r="N97" s="748">
        <f t="shared" si="13"/>
        <v>43</v>
      </c>
      <c r="O97" s="730">
        <f t="shared" si="10"/>
        <v>1315876.0383732277</v>
      </c>
      <c r="P97" s="730">
        <f t="shared" si="14"/>
        <v>30044.565176351211</v>
      </c>
      <c r="Q97" s="730">
        <f t="shared" si="11"/>
        <v>2673.2322021629366</v>
      </c>
      <c r="R97" s="730">
        <f t="shared" si="12"/>
        <v>1348593.8357517419</v>
      </c>
      <c r="Z97" s="614"/>
    </row>
    <row r="98" spans="13:26" x14ac:dyDescent="0.2">
      <c r="M98" s="614"/>
      <c r="N98" s="748">
        <f t="shared" si="13"/>
        <v>44</v>
      </c>
      <c r="O98" s="730">
        <f t="shared" si="10"/>
        <v>1348593.8357517419</v>
      </c>
      <c r="P98" s="730">
        <f t="shared" si="14"/>
        <v>30044.565176351211</v>
      </c>
      <c r="Q98" s="730">
        <f t="shared" si="11"/>
        <v>2739.6991542051769</v>
      </c>
      <c r="R98" s="730">
        <f t="shared" si="12"/>
        <v>1381378.1000822983</v>
      </c>
      <c r="Z98" s="614"/>
    </row>
    <row r="99" spans="13:26" x14ac:dyDescent="0.2">
      <c r="M99" s="614"/>
      <c r="N99" s="748">
        <f t="shared" si="13"/>
        <v>45</v>
      </c>
      <c r="O99" s="730">
        <f t="shared" si="10"/>
        <v>1381378.1000822983</v>
      </c>
      <c r="P99" s="730">
        <f t="shared" si="14"/>
        <v>30044.565176351211</v>
      </c>
      <c r="Q99" s="730">
        <f t="shared" si="11"/>
        <v>2806.3011353773636</v>
      </c>
      <c r="R99" s="730">
        <f t="shared" si="12"/>
        <v>1414228.9663940268</v>
      </c>
      <c r="Z99" s="614"/>
    </row>
    <row r="100" spans="13:26" x14ac:dyDescent="0.2">
      <c r="M100" s="614"/>
      <c r="N100" s="748">
        <f t="shared" si="13"/>
        <v>46</v>
      </c>
      <c r="O100" s="730">
        <f t="shared" si="10"/>
        <v>1414228.9663940268</v>
      </c>
      <c r="P100" s="730">
        <f t="shared" si="14"/>
        <v>30044.565176351211</v>
      </c>
      <c r="Q100" s="730">
        <f t="shared" si="11"/>
        <v>2873.038419994255</v>
      </c>
      <c r="R100" s="730">
        <f t="shared" si="12"/>
        <v>1447146.5699903723</v>
      </c>
      <c r="Z100" s="614"/>
    </row>
    <row r="101" spans="13:26" x14ac:dyDescent="0.2">
      <c r="M101" s="614"/>
      <c r="N101" s="748">
        <f t="shared" si="13"/>
        <v>47</v>
      </c>
      <c r="O101" s="730">
        <f t="shared" si="10"/>
        <v>1447146.5699903723</v>
      </c>
      <c r="P101" s="730">
        <f t="shared" si="14"/>
        <v>30044.565176351211</v>
      </c>
      <c r="Q101" s="730">
        <f t="shared" si="11"/>
        <v>2939.9112829278888</v>
      </c>
      <c r="R101" s="730">
        <f t="shared" si="12"/>
        <v>1480131.0464496515</v>
      </c>
      <c r="Z101" s="614"/>
    </row>
    <row r="102" spans="13:26" x14ac:dyDescent="0.2">
      <c r="M102" s="614"/>
      <c r="N102" s="748">
        <f t="shared" si="13"/>
        <v>48</v>
      </c>
      <c r="O102" s="730">
        <f t="shared" si="10"/>
        <v>1480131.0464496515</v>
      </c>
      <c r="P102" s="730">
        <f t="shared" si="14"/>
        <v>30044.565176351211</v>
      </c>
      <c r="Q102" s="730">
        <f t="shared" si="11"/>
        <v>3006.9199996087077</v>
      </c>
      <c r="R102" s="730">
        <f t="shared" si="12"/>
        <v>1513182.5316256115</v>
      </c>
      <c r="Z102" s="614"/>
    </row>
    <row r="103" spans="13:26" x14ac:dyDescent="0.2">
      <c r="M103" s="614"/>
      <c r="N103" s="748">
        <f t="shared" si="13"/>
        <v>49</v>
      </c>
      <c r="O103" s="730">
        <f t="shared" si="10"/>
        <v>1513182.5316256115</v>
      </c>
      <c r="P103" s="730">
        <f t="shared" si="14"/>
        <v>30044.565176351211</v>
      </c>
      <c r="Q103" s="730">
        <f t="shared" si="11"/>
        <v>3074.0648460267007</v>
      </c>
      <c r="R103" s="730">
        <f t="shared" si="12"/>
        <v>1546301.1616479894</v>
      </c>
      <c r="Z103" s="614"/>
    </row>
    <row r="104" spans="13:26" x14ac:dyDescent="0.2">
      <c r="M104" s="614"/>
      <c r="N104" s="748">
        <f t="shared" si="13"/>
        <v>50</v>
      </c>
      <c r="O104" s="730">
        <f t="shared" si="10"/>
        <v>1546301.1616479894</v>
      </c>
      <c r="P104" s="730">
        <f t="shared" si="14"/>
        <v>30044.565176351211</v>
      </c>
      <c r="Q104" s="730">
        <f t="shared" si="11"/>
        <v>3141.3460987325348</v>
      </c>
      <c r="R104" s="730">
        <f t="shared" si="12"/>
        <v>1579487.0729230731</v>
      </c>
      <c r="Z104" s="614"/>
    </row>
    <row r="105" spans="13:26" x14ac:dyDescent="0.2">
      <c r="M105" s="614"/>
      <c r="N105" s="748">
        <f t="shared" si="13"/>
        <v>51</v>
      </c>
      <c r="O105" s="730">
        <f t="shared" si="10"/>
        <v>1579487.0729230731</v>
      </c>
      <c r="P105" s="730">
        <f t="shared" si="14"/>
        <v>30044.565176351211</v>
      </c>
      <c r="Q105" s="730">
        <f t="shared" si="11"/>
        <v>3208.7640348386967</v>
      </c>
      <c r="R105" s="730">
        <f t="shared" si="12"/>
        <v>1612740.402134263</v>
      </c>
      <c r="Z105" s="614"/>
    </row>
    <row r="106" spans="13:26" x14ac:dyDescent="0.2">
      <c r="M106" s="614"/>
      <c r="N106" s="748">
        <f t="shared" si="13"/>
        <v>52</v>
      </c>
      <c r="O106" s="730">
        <f t="shared" si="10"/>
        <v>1612740.402134263</v>
      </c>
      <c r="P106" s="730">
        <f t="shared" si="14"/>
        <v>30044.565176351211</v>
      </c>
      <c r="Q106" s="730">
        <f t="shared" si="11"/>
        <v>3276.3189320206338</v>
      </c>
      <c r="R106" s="730">
        <f t="shared" si="12"/>
        <v>1646061.2862426348</v>
      </c>
      <c r="Z106" s="614"/>
    </row>
    <row r="107" spans="13:26" x14ac:dyDescent="0.2">
      <c r="M107" s="614"/>
      <c r="N107" s="748">
        <f t="shared" si="13"/>
        <v>53</v>
      </c>
      <c r="O107" s="730">
        <f t="shared" si="10"/>
        <v>1646061.2862426348</v>
      </c>
      <c r="P107" s="730">
        <f t="shared" si="14"/>
        <v>30044.565176351211</v>
      </c>
      <c r="Q107" s="730">
        <f t="shared" si="11"/>
        <v>3344.0110685178975</v>
      </c>
      <c r="R107" s="730">
        <f t="shared" si="12"/>
        <v>1679449.8624875038</v>
      </c>
      <c r="Z107" s="614"/>
    </row>
    <row r="108" spans="13:26" x14ac:dyDescent="0.2">
      <c r="M108" s="614"/>
      <c r="N108" s="748">
        <f t="shared" si="13"/>
        <v>54</v>
      </c>
      <c r="O108" s="730">
        <f t="shared" si="10"/>
        <v>1679449.8624875038</v>
      </c>
      <c r="P108" s="730">
        <f t="shared" si="14"/>
        <v>30044.565176351211</v>
      </c>
      <c r="Q108" s="730">
        <f t="shared" si="11"/>
        <v>3411.840723135288</v>
      </c>
      <c r="R108" s="730">
        <f t="shared" si="12"/>
        <v>1712906.2683869903</v>
      </c>
      <c r="Z108" s="614"/>
    </row>
    <row r="109" spans="13:26" x14ac:dyDescent="0.2">
      <c r="M109" s="614"/>
      <c r="N109" s="748">
        <f t="shared" si="13"/>
        <v>55</v>
      </c>
      <c r="O109" s="730">
        <f t="shared" si="10"/>
        <v>1712906.2683869903</v>
      </c>
      <c r="P109" s="730">
        <f t="shared" si="14"/>
        <v>30044.565176351211</v>
      </c>
      <c r="Q109" s="730">
        <f t="shared" si="11"/>
        <v>3479.8081752440057</v>
      </c>
      <c r="R109" s="730">
        <f t="shared" si="12"/>
        <v>1746430.6417385854</v>
      </c>
      <c r="Z109" s="614"/>
    </row>
    <row r="110" spans="13:26" x14ac:dyDescent="0.2">
      <c r="M110" s="614"/>
      <c r="N110" s="748">
        <f t="shared" si="13"/>
        <v>56</v>
      </c>
      <c r="O110" s="730">
        <f t="shared" si="10"/>
        <v>1746430.6417385854</v>
      </c>
      <c r="P110" s="730">
        <f t="shared" si="14"/>
        <v>30044.565176351211</v>
      </c>
      <c r="Q110" s="730">
        <f t="shared" si="11"/>
        <v>3547.913704782798</v>
      </c>
      <c r="R110" s="730">
        <f t="shared" si="12"/>
        <v>1780023.1206197194</v>
      </c>
      <c r="Z110" s="614"/>
    </row>
    <row r="111" spans="13:26" x14ac:dyDescent="0.2">
      <c r="M111" s="614"/>
      <c r="N111" s="748">
        <f t="shared" si="13"/>
        <v>57</v>
      </c>
      <c r="O111" s="730">
        <f t="shared" si="10"/>
        <v>1780023.1206197194</v>
      </c>
      <c r="P111" s="730">
        <f t="shared" si="14"/>
        <v>30044.565176351211</v>
      </c>
      <c r="Q111" s="730">
        <f t="shared" si="11"/>
        <v>3616.157592259116</v>
      </c>
      <c r="R111" s="730">
        <f t="shared" si="12"/>
        <v>1813683.8433883297</v>
      </c>
      <c r="Z111" s="614"/>
    </row>
    <row r="112" spans="13:26" x14ac:dyDescent="0.2">
      <c r="M112" s="614"/>
      <c r="N112" s="748">
        <f t="shared" si="13"/>
        <v>58</v>
      </c>
      <c r="O112" s="730">
        <f t="shared" si="10"/>
        <v>1813683.8433883297</v>
      </c>
      <c r="P112" s="730">
        <f t="shared" si="14"/>
        <v>30044.565176351211</v>
      </c>
      <c r="Q112" s="730">
        <f t="shared" si="11"/>
        <v>3684.5401187502671</v>
      </c>
      <c r="R112" s="730">
        <f t="shared" si="12"/>
        <v>1847412.9486834311</v>
      </c>
      <c r="Z112" s="614"/>
    </row>
    <row r="113" spans="13:26" x14ac:dyDescent="0.2">
      <c r="M113" s="614"/>
      <c r="N113" s="748">
        <f t="shared" si="13"/>
        <v>59</v>
      </c>
      <c r="O113" s="730">
        <f t="shared" si="10"/>
        <v>1847412.9486834311</v>
      </c>
      <c r="P113" s="730">
        <f t="shared" si="14"/>
        <v>30044.565176351211</v>
      </c>
      <c r="Q113" s="730">
        <f t="shared" si="11"/>
        <v>3753.0615659045739</v>
      </c>
      <c r="R113" s="730">
        <f t="shared" si="12"/>
        <v>1881210.575425687</v>
      </c>
      <c r="Z113" s="614"/>
    </row>
    <row r="114" spans="13:26" x14ac:dyDescent="0.2">
      <c r="M114" s="614"/>
      <c r="N114" s="748">
        <f t="shared" si="13"/>
        <v>60</v>
      </c>
      <c r="O114" s="730">
        <f t="shared" si="10"/>
        <v>1881210.575425687</v>
      </c>
      <c r="P114" s="730">
        <f t="shared" si="14"/>
        <v>30044.565176351211</v>
      </c>
      <c r="Q114" s="730">
        <f t="shared" si="11"/>
        <v>3821.7222159425341</v>
      </c>
      <c r="R114" s="730">
        <f t="shared" si="12"/>
        <v>1915076.8628179808</v>
      </c>
      <c r="Z114" s="614"/>
    </row>
    <row r="115" spans="13:26" x14ac:dyDescent="0.2">
      <c r="M115" s="614"/>
      <c r="N115" s="748">
        <f t="shared" si="13"/>
        <v>61</v>
      </c>
      <c r="O115" s="730">
        <f t="shared" si="10"/>
        <v>1915076.8628179808</v>
      </c>
      <c r="P115" s="730">
        <f t="shared" si="14"/>
        <v>30044.565176351211</v>
      </c>
      <c r="Q115" s="730">
        <f t="shared" si="11"/>
        <v>3890.5223516579822</v>
      </c>
      <c r="R115" s="730">
        <f t="shared" si="12"/>
        <v>1949011.95034599</v>
      </c>
      <c r="Z115" s="614"/>
    </row>
    <row r="116" spans="13:26" x14ac:dyDescent="0.2">
      <c r="M116" s="614"/>
      <c r="N116" s="748">
        <f t="shared" si="13"/>
        <v>62</v>
      </c>
      <c r="O116" s="730">
        <f t="shared" si="10"/>
        <v>1949011.95034599</v>
      </c>
      <c r="P116" s="730">
        <f t="shared" si="14"/>
        <v>30044.565176351211</v>
      </c>
      <c r="Q116" s="730">
        <f t="shared" si="11"/>
        <v>3959.4622564192555</v>
      </c>
      <c r="R116" s="730">
        <f t="shared" si="12"/>
        <v>1983015.9777787605</v>
      </c>
      <c r="Z116" s="614"/>
    </row>
    <row r="117" spans="13:26" x14ac:dyDescent="0.2">
      <c r="M117" s="614"/>
      <c r="N117" s="748">
        <f t="shared" si="13"/>
        <v>63</v>
      </c>
      <c r="O117" s="730">
        <f t="shared" si="10"/>
        <v>1983015.9777787605</v>
      </c>
      <c r="P117" s="730">
        <f t="shared" si="14"/>
        <v>30044.565176351211</v>
      </c>
      <c r="Q117" s="730">
        <f t="shared" si="11"/>
        <v>4028.5422141703607</v>
      </c>
      <c r="R117" s="730">
        <f t="shared" si="12"/>
        <v>2017089.085169282</v>
      </c>
      <c r="Z117" s="614"/>
    </row>
    <row r="118" spans="13:26" x14ac:dyDescent="0.2">
      <c r="M118" s="614"/>
      <c r="N118" s="748">
        <f t="shared" si="13"/>
        <v>64</v>
      </c>
      <c r="O118" s="730">
        <f t="shared" si="10"/>
        <v>2017089.085169282</v>
      </c>
      <c r="P118" s="730">
        <f t="shared" si="14"/>
        <v>30044.565176351211</v>
      </c>
      <c r="Q118" s="730">
        <f t="shared" si="11"/>
        <v>4097.762509432142</v>
      </c>
      <c r="R118" s="730">
        <f t="shared" si="12"/>
        <v>2051231.4128550654</v>
      </c>
      <c r="Z118" s="614"/>
    </row>
    <row r="119" spans="13:26" x14ac:dyDescent="0.2">
      <c r="M119" s="614"/>
      <c r="N119" s="748">
        <f t="shared" si="13"/>
        <v>65</v>
      </c>
      <c r="O119" s="730">
        <f t="shared" si="10"/>
        <v>2051231.4128550654</v>
      </c>
      <c r="P119" s="730">
        <f t="shared" si="14"/>
        <v>30044.565176351211</v>
      </c>
      <c r="Q119" s="730">
        <f t="shared" si="11"/>
        <v>4167.1234273034561</v>
      </c>
      <c r="R119" s="730">
        <f t="shared" si="12"/>
        <v>2085443.1014587202</v>
      </c>
      <c r="Z119" s="614"/>
    </row>
    <row r="120" spans="13:26" x14ac:dyDescent="0.2">
      <c r="M120" s="614"/>
      <c r="N120" s="748">
        <f t="shared" si="13"/>
        <v>66</v>
      </c>
      <c r="O120" s="730">
        <f t="shared" ref="O120:O128" si="15">R119</f>
        <v>2085443.1014587202</v>
      </c>
      <c r="P120" s="730">
        <f t="shared" si="14"/>
        <v>30044.565176351211</v>
      </c>
      <c r="Q120" s="730">
        <f t="shared" ref="Q120:Q128" si="16">O120*$P$49</f>
        <v>4236.6252534623427</v>
      </c>
      <c r="R120" s="730">
        <f t="shared" ref="R120:R128" si="17">O120+P120+Q120</f>
        <v>2119724.2918885336</v>
      </c>
      <c r="Z120" s="614"/>
    </row>
    <row r="121" spans="13:26" x14ac:dyDescent="0.2">
      <c r="M121" s="614"/>
      <c r="N121" s="748">
        <f t="shared" ref="N121:N316" si="18">N120+1</f>
        <v>67</v>
      </c>
      <c r="O121" s="730">
        <f t="shared" si="15"/>
        <v>2119724.2918885336</v>
      </c>
      <c r="P121" s="730">
        <f t="shared" si="14"/>
        <v>30044.565176351211</v>
      </c>
      <c r="Q121" s="730">
        <f t="shared" si="16"/>
        <v>4306.2682741672043</v>
      </c>
      <c r="R121" s="730">
        <f t="shared" si="17"/>
        <v>2154075.1253390517</v>
      </c>
      <c r="Z121" s="614"/>
    </row>
    <row r="122" spans="13:26" x14ac:dyDescent="0.2">
      <c r="M122" s="614"/>
      <c r="N122" s="748">
        <f t="shared" si="18"/>
        <v>68</v>
      </c>
      <c r="O122" s="730">
        <f t="shared" si="15"/>
        <v>2154075.1253390517</v>
      </c>
      <c r="P122" s="730">
        <f t="shared" ref="P122:P315" si="19">P121</f>
        <v>30044.565176351211</v>
      </c>
      <c r="Q122" s="730">
        <f t="shared" si="16"/>
        <v>4376.0527762579813</v>
      </c>
      <c r="R122" s="730">
        <f t="shared" si="17"/>
        <v>2188495.7432916607</v>
      </c>
      <c r="Z122" s="614"/>
    </row>
    <row r="123" spans="13:26" x14ac:dyDescent="0.2">
      <c r="M123" s="614"/>
      <c r="N123" s="748">
        <f t="shared" si="18"/>
        <v>69</v>
      </c>
      <c r="O123" s="730">
        <f t="shared" si="15"/>
        <v>2188495.7432916607</v>
      </c>
      <c r="P123" s="730">
        <f t="shared" si="19"/>
        <v>30044.565176351211</v>
      </c>
      <c r="Q123" s="730">
        <f t="shared" si="16"/>
        <v>4445.9790471573406</v>
      </c>
      <c r="R123" s="730">
        <f t="shared" si="17"/>
        <v>2222986.287515169</v>
      </c>
      <c r="Z123" s="614"/>
    </row>
    <row r="124" spans="13:26" x14ac:dyDescent="0.2">
      <c r="M124" s="614"/>
      <c r="N124" s="748">
        <f t="shared" si="18"/>
        <v>70</v>
      </c>
      <c r="O124" s="730">
        <f t="shared" si="15"/>
        <v>2222986.287515169</v>
      </c>
      <c r="P124" s="730">
        <f t="shared" si="19"/>
        <v>30044.565176351211</v>
      </c>
      <c r="Q124" s="730">
        <f t="shared" si="16"/>
        <v>4516.0473748718514</v>
      </c>
      <c r="R124" s="730">
        <f t="shared" si="17"/>
        <v>2257546.900066392</v>
      </c>
      <c r="Z124" s="614"/>
    </row>
    <row r="125" spans="13:26" x14ac:dyDescent="0.2">
      <c r="M125" s="614"/>
      <c r="N125" s="748">
        <f t="shared" si="18"/>
        <v>71</v>
      </c>
      <c r="O125" s="730">
        <f t="shared" si="15"/>
        <v>2257546.900066392</v>
      </c>
      <c r="P125" s="730">
        <f t="shared" si="19"/>
        <v>30044.565176351211</v>
      </c>
      <c r="Q125" s="730">
        <f t="shared" si="16"/>
        <v>4586.2580479931758</v>
      </c>
      <c r="R125" s="730">
        <f t="shared" si="17"/>
        <v>2292177.7232907363</v>
      </c>
      <c r="Z125" s="614"/>
    </row>
    <row r="126" spans="13:26" x14ac:dyDescent="0.2">
      <c r="M126" s="614"/>
      <c r="N126" s="748">
        <f t="shared" si="18"/>
        <v>72</v>
      </c>
      <c r="O126" s="730">
        <f t="shared" si="15"/>
        <v>2292177.7232907363</v>
      </c>
      <c r="P126" s="730">
        <f t="shared" si="19"/>
        <v>30044.565176351211</v>
      </c>
      <c r="Q126" s="730">
        <f t="shared" si="16"/>
        <v>4656.6113556992559</v>
      </c>
      <c r="R126" s="730">
        <f t="shared" si="17"/>
        <v>2326878.8998227865</v>
      </c>
      <c r="Z126" s="614"/>
    </row>
    <row r="127" spans="13:26" x14ac:dyDescent="0.2">
      <c r="M127" s="614"/>
      <c r="N127" s="748">
        <f t="shared" si="18"/>
        <v>73</v>
      </c>
      <c r="O127" s="730">
        <f t="shared" si="15"/>
        <v>2326878.8998227865</v>
      </c>
      <c r="P127" s="730">
        <f t="shared" si="19"/>
        <v>30044.565176351211</v>
      </c>
      <c r="Q127" s="730">
        <f t="shared" si="16"/>
        <v>4727.1075877555049</v>
      </c>
      <c r="R127" s="730">
        <f t="shared" si="17"/>
        <v>2361650.5725868931</v>
      </c>
      <c r="Z127" s="614"/>
    </row>
    <row r="128" spans="13:26" x14ac:dyDescent="0.2">
      <c r="M128" s="614"/>
      <c r="N128" s="748">
        <f t="shared" si="18"/>
        <v>74</v>
      </c>
      <c r="O128" s="730">
        <f t="shared" si="15"/>
        <v>2361650.5725868931</v>
      </c>
      <c r="P128" s="730">
        <f t="shared" si="19"/>
        <v>30044.565176351211</v>
      </c>
      <c r="Q128" s="730">
        <f t="shared" si="16"/>
        <v>4797.7470345160045</v>
      </c>
      <c r="R128" s="730">
        <f t="shared" si="17"/>
        <v>2396492.8847977603</v>
      </c>
      <c r="Z128" s="614"/>
    </row>
    <row r="129" spans="13:26" x14ac:dyDescent="0.2">
      <c r="M129" s="614"/>
      <c r="N129" s="748">
        <f t="shared" si="18"/>
        <v>75</v>
      </c>
      <c r="O129" s="730">
        <f t="shared" ref="O129:O192" si="20">R128</f>
        <v>2396492.8847977603</v>
      </c>
      <c r="P129" s="730">
        <f t="shared" si="19"/>
        <v>30044.565176351211</v>
      </c>
      <c r="Q129" s="730">
        <f t="shared" ref="Q129:Q192" si="21">O129*$P$49</f>
        <v>4868.5299869246919</v>
      </c>
      <c r="R129" s="730">
        <f t="shared" ref="R129:R192" si="22">O129+P129+Q129</f>
        <v>2431405.9799610358</v>
      </c>
      <c r="Z129" s="614"/>
    </row>
    <row r="130" spans="13:26" x14ac:dyDescent="0.2">
      <c r="M130" s="614"/>
      <c r="N130" s="748">
        <f t="shared" si="18"/>
        <v>76</v>
      </c>
      <c r="O130" s="730">
        <f t="shared" si="20"/>
        <v>2431405.9799610358</v>
      </c>
      <c r="P130" s="730">
        <f t="shared" si="19"/>
        <v>30044.565176351211</v>
      </c>
      <c r="Q130" s="730">
        <f t="shared" si="21"/>
        <v>4939.4567365165676</v>
      </c>
      <c r="R130" s="730">
        <f t="shared" si="22"/>
        <v>2466390.0018739034</v>
      </c>
      <c r="Z130" s="614"/>
    </row>
    <row r="131" spans="13:26" x14ac:dyDescent="0.2">
      <c r="M131" s="614"/>
      <c r="N131" s="748">
        <f t="shared" si="18"/>
        <v>77</v>
      </c>
      <c r="O131" s="730">
        <f t="shared" si="20"/>
        <v>2466390.0018739034</v>
      </c>
      <c r="P131" s="730">
        <f t="shared" si="19"/>
        <v>30044.565176351211</v>
      </c>
      <c r="Q131" s="730">
        <f t="shared" si="21"/>
        <v>5010.5275754188915</v>
      </c>
      <c r="R131" s="730">
        <f t="shared" si="22"/>
        <v>2501445.0946256733</v>
      </c>
      <c r="Z131" s="614"/>
    </row>
    <row r="132" spans="13:26" x14ac:dyDescent="0.2">
      <c r="M132" s="614"/>
      <c r="N132" s="748">
        <f t="shared" si="18"/>
        <v>78</v>
      </c>
      <c r="O132" s="730">
        <f t="shared" si="20"/>
        <v>2501445.0946256733</v>
      </c>
      <c r="P132" s="730">
        <f t="shared" si="19"/>
        <v>30044.565176351211</v>
      </c>
      <c r="Q132" s="730">
        <f t="shared" si="21"/>
        <v>5081.7427963523851</v>
      </c>
      <c r="R132" s="730">
        <f t="shared" si="22"/>
        <v>2536571.4025983769</v>
      </c>
      <c r="Z132" s="614"/>
    </row>
    <row r="133" spans="13:26" x14ac:dyDescent="0.2">
      <c r="M133" s="614"/>
      <c r="N133" s="748">
        <f t="shared" si="18"/>
        <v>79</v>
      </c>
      <c r="O133" s="730">
        <f t="shared" si="20"/>
        <v>2536571.4025983769</v>
      </c>
      <c r="P133" s="730">
        <f t="shared" si="19"/>
        <v>30044.565176351211</v>
      </c>
      <c r="Q133" s="730">
        <f t="shared" si="21"/>
        <v>5153.1026926324403</v>
      </c>
      <c r="R133" s="730">
        <f t="shared" si="22"/>
        <v>2571769.0704673603</v>
      </c>
      <c r="Z133" s="614"/>
    </row>
    <row r="134" spans="13:26" x14ac:dyDescent="0.2">
      <c r="M134" s="614"/>
      <c r="N134" s="748">
        <f t="shared" si="18"/>
        <v>80</v>
      </c>
      <c r="O134" s="730">
        <f t="shared" si="20"/>
        <v>2571769.0704673603</v>
      </c>
      <c r="P134" s="730">
        <f t="shared" si="19"/>
        <v>30044.565176351211</v>
      </c>
      <c r="Q134" s="730">
        <f t="shared" si="21"/>
        <v>5224.6075581703253</v>
      </c>
      <c r="R134" s="730">
        <f t="shared" si="22"/>
        <v>2607038.2432018816</v>
      </c>
      <c r="Z134" s="614"/>
    </row>
    <row r="135" spans="13:26" x14ac:dyDescent="0.2">
      <c r="M135" s="614"/>
      <c r="N135" s="748">
        <f t="shared" si="18"/>
        <v>81</v>
      </c>
      <c r="O135" s="730">
        <f t="shared" si="20"/>
        <v>2607038.2432018816</v>
      </c>
      <c r="P135" s="730">
        <f t="shared" si="19"/>
        <v>30044.565176351211</v>
      </c>
      <c r="Q135" s="730">
        <f t="shared" si="21"/>
        <v>5296.2576874743954</v>
      </c>
      <c r="R135" s="730">
        <f t="shared" si="22"/>
        <v>2642379.0660657072</v>
      </c>
      <c r="Z135" s="614"/>
    </row>
    <row r="136" spans="13:26" x14ac:dyDescent="0.2">
      <c r="M136" s="614"/>
      <c r="N136" s="748">
        <f t="shared" si="18"/>
        <v>82</v>
      </c>
      <c r="O136" s="730">
        <f t="shared" si="20"/>
        <v>2642379.0660657072</v>
      </c>
      <c r="P136" s="730">
        <f t="shared" si="19"/>
        <v>30044.565176351211</v>
      </c>
      <c r="Q136" s="730">
        <f t="shared" si="21"/>
        <v>5368.0533756513078</v>
      </c>
      <c r="R136" s="730">
        <f t="shared" si="22"/>
        <v>2677791.6846177094</v>
      </c>
      <c r="Z136" s="614"/>
    </row>
    <row r="137" spans="13:26" x14ac:dyDescent="0.2">
      <c r="M137" s="614"/>
      <c r="N137" s="748">
        <f t="shared" si="18"/>
        <v>83</v>
      </c>
      <c r="O137" s="730">
        <f t="shared" si="20"/>
        <v>2677791.6846177094</v>
      </c>
      <c r="P137" s="730">
        <f t="shared" si="19"/>
        <v>30044.565176351211</v>
      </c>
      <c r="Q137" s="730">
        <f t="shared" si="21"/>
        <v>5439.9949184072329</v>
      </c>
      <c r="R137" s="730">
        <f t="shared" si="22"/>
        <v>2713276.2447124678</v>
      </c>
      <c r="Z137" s="614"/>
    </row>
    <row r="138" spans="13:26" x14ac:dyDescent="0.2">
      <c r="M138" s="614"/>
      <c r="N138" s="748">
        <f t="shared" si="18"/>
        <v>84</v>
      </c>
      <c r="O138" s="730">
        <f t="shared" si="20"/>
        <v>2713276.2447124678</v>
      </c>
      <c r="P138" s="730">
        <f t="shared" si="19"/>
        <v>30044.565176351211</v>
      </c>
      <c r="Q138" s="730">
        <f t="shared" si="21"/>
        <v>5512.0826120490774</v>
      </c>
      <c r="R138" s="730">
        <f t="shared" si="22"/>
        <v>2748832.8925008681</v>
      </c>
      <c r="Z138" s="614"/>
    </row>
    <row r="139" spans="13:26" x14ac:dyDescent="0.2">
      <c r="M139" s="614"/>
      <c r="N139" s="748">
        <f t="shared" si="18"/>
        <v>85</v>
      </c>
      <c r="O139" s="730">
        <f t="shared" si="20"/>
        <v>2748832.8925008681</v>
      </c>
      <c r="P139" s="730">
        <f t="shared" si="19"/>
        <v>30044.565176351211</v>
      </c>
      <c r="Q139" s="730">
        <f t="shared" si="21"/>
        <v>5584.316753485703</v>
      </c>
      <c r="R139" s="730">
        <f t="shared" si="22"/>
        <v>2784461.7744307048</v>
      </c>
      <c r="Z139" s="614"/>
    </row>
    <row r="140" spans="13:26" x14ac:dyDescent="0.2">
      <c r="M140" s="614"/>
      <c r="N140" s="748">
        <f t="shared" si="18"/>
        <v>86</v>
      </c>
      <c r="O140" s="730">
        <f t="shared" si="20"/>
        <v>2784461.7744307048</v>
      </c>
      <c r="P140" s="730">
        <f t="shared" si="19"/>
        <v>30044.565176351211</v>
      </c>
      <c r="Q140" s="730">
        <f t="shared" si="21"/>
        <v>5656.6976402291439</v>
      </c>
      <c r="R140" s="730">
        <f t="shared" si="22"/>
        <v>2820163.0372472848</v>
      </c>
      <c r="Z140" s="614"/>
    </row>
    <row r="141" spans="13:26" x14ac:dyDescent="0.2">
      <c r="M141" s="614"/>
      <c r="N141" s="748">
        <f t="shared" si="18"/>
        <v>87</v>
      </c>
      <c r="O141" s="730">
        <f t="shared" si="20"/>
        <v>2820163.0372472848</v>
      </c>
      <c r="P141" s="730">
        <f t="shared" si="19"/>
        <v>30044.565176351211</v>
      </c>
      <c r="Q141" s="730">
        <f t="shared" si="21"/>
        <v>5729.2255703958408</v>
      </c>
      <c r="R141" s="730">
        <f t="shared" si="22"/>
        <v>2855936.8279940318</v>
      </c>
      <c r="Z141" s="614"/>
    </row>
    <row r="142" spans="13:26" x14ac:dyDescent="0.2">
      <c r="M142" s="614"/>
      <c r="N142" s="748">
        <f t="shared" si="18"/>
        <v>88</v>
      </c>
      <c r="O142" s="730">
        <f t="shared" si="20"/>
        <v>2855936.8279940318</v>
      </c>
      <c r="P142" s="730">
        <f t="shared" si="19"/>
        <v>30044.565176351211</v>
      </c>
      <c r="Q142" s="730">
        <f t="shared" si="21"/>
        <v>5801.9008427078661</v>
      </c>
      <c r="R142" s="730">
        <f t="shared" si="22"/>
        <v>2891783.2940130909</v>
      </c>
      <c r="Z142" s="614"/>
    </row>
    <row r="143" spans="13:26" x14ac:dyDescent="0.2">
      <c r="M143" s="614"/>
      <c r="N143" s="748">
        <f t="shared" si="18"/>
        <v>89</v>
      </c>
      <c r="O143" s="730">
        <f t="shared" si="20"/>
        <v>2891783.2940130909</v>
      </c>
      <c r="P143" s="730">
        <f t="shared" si="19"/>
        <v>30044.565176351211</v>
      </c>
      <c r="Q143" s="730">
        <f t="shared" si="21"/>
        <v>5874.7237564941479</v>
      </c>
      <c r="R143" s="730">
        <f t="shared" si="22"/>
        <v>2927702.5829459359</v>
      </c>
      <c r="Z143" s="614"/>
    </row>
    <row r="144" spans="13:26" x14ac:dyDescent="0.2">
      <c r="M144" s="614"/>
      <c r="N144" s="748">
        <f t="shared" si="18"/>
        <v>90</v>
      </c>
      <c r="O144" s="730">
        <f t="shared" si="20"/>
        <v>2927702.5829459359</v>
      </c>
      <c r="P144" s="730">
        <f t="shared" si="19"/>
        <v>30044.565176351211</v>
      </c>
      <c r="Q144" s="730">
        <f t="shared" si="21"/>
        <v>5947.6946116917115</v>
      </c>
      <c r="R144" s="730">
        <f t="shared" si="22"/>
        <v>2963694.8427339788</v>
      </c>
      <c r="Z144" s="614"/>
    </row>
    <row r="145" spans="13:26" x14ac:dyDescent="0.2">
      <c r="M145" s="614"/>
      <c r="N145" s="748">
        <f t="shared" si="18"/>
        <v>91</v>
      </c>
      <c r="O145" s="730">
        <f t="shared" si="20"/>
        <v>2963694.8427339788</v>
      </c>
      <c r="P145" s="730">
        <f t="shared" si="19"/>
        <v>30044.565176351211</v>
      </c>
      <c r="Q145" s="730">
        <f t="shared" si="21"/>
        <v>6020.8137088469102</v>
      </c>
      <c r="R145" s="730">
        <f t="shared" si="22"/>
        <v>2999760.2216191767</v>
      </c>
      <c r="Z145" s="614"/>
    </row>
    <row r="146" spans="13:26" x14ac:dyDescent="0.2">
      <c r="M146" s="614"/>
      <c r="N146" s="748">
        <f t="shared" si="18"/>
        <v>92</v>
      </c>
      <c r="O146" s="730">
        <f t="shared" si="20"/>
        <v>2999760.2216191767</v>
      </c>
      <c r="P146" s="730">
        <f t="shared" si="19"/>
        <v>30044.565176351211</v>
      </c>
      <c r="Q146" s="730">
        <f t="shared" si="21"/>
        <v>6094.0813491166646</v>
      </c>
      <c r="R146" s="730">
        <f t="shared" si="22"/>
        <v>3035898.8681446444</v>
      </c>
      <c r="Z146" s="614"/>
    </row>
    <row r="147" spans="13:26" x14ac:dyDescent="0.2">
      <c r="M147" s="614"/>
      <c r="N147" s="748">
        <f t="shared" si="18"/>
        <v>93</v>
      </c>
      <c r="O147" s="730">
        <f t="shared" si="20"/>
        <v>3035898.8681446444</v>
      </c>
      <c r="P147" s="730">
        <f t="shared" si="19"/>
        <v>30044.565176351211</v>
      </c>
      <c r="Q147" s="730">
        <f t="shared" si="21"/>
        <v>6167.4978342697004</v>
      </c>
      <c r="R147" s="730">
        <f t="shared" si="22"/>
        <v>3072110.9311552653</v>
      </c>
      <c r="Z147" s="614"/>
    </row>
    <row r="148" spans="13:26" x14ac:dyDescent="0.2">
      <c r="M148" s="614"/>
      <c r="N148" s="748">
        <f t="shared" si="18"/>
        <v>94</v>
      </c>
      <c r="O148" s="730">
        <f t="shared" si="20"/>
        <v>3072110.9311552653</v>
      </c>
      <c r="P148" s="730">
        <f t="shared" si="19"/>
        <v>30044.565176351211</v>
      </c>
      <c r="Q148" s="730">
        <f t="shared" si="21"/>
        <v>6241.0634666877959</v>
      </c>
      <c r="R148" s="730">
        <f t="shared" si="22"/>
        <v>3108396.559798304</v>
      </c>
      <c r="Z148" s="614"/>
    </row>
    <row r="149" spans="13:26" x14ac:dyDescent="0.2">
      <c r="M149" s="614"/>
      <c r="N149" s="748">
        <f t="shared" si="18"/>
        <v>95</v>
      </c>
      <c r="O149" s="730">
        <f t="shared" si="20"/>
        <v>3108396.559798304</v>
      </c>
      <c r="P149" s="730">
        <f t="shared" si="19"/>
        <v>30044.565176351211</v>
      </c>
      <c r="Q149" s="730">
        <f t="shared" si="21"/>
        <v>6314.7785493670235</v>
      </c>
      <c r="R149" s="730">
        <f t="shared" si="22"/>
        <v>3144755.9035240221</v>
      </c>
      <c r="Z149" s="614"/>
    </row>
    <row r="150" spans="13:26" x14ac:dyDescent="0.2">
      <c r="M150" s="614"/>
      <c r="N150" s="748">
        <f t="shared" si="18"/>
        <v>96</v>
      </c>
      <c r="O150" s="730">
        <f t="shared" si="20"/>
        <v>3144755.9035240221</v>
      </c>
      <c r="P150" s="730">
        <f t="shared" si="19"/>
        <v>30044.565176351211</v>
      </c>
      <c r="Q150" s="730">
        <f t="shared" si="21"/>
        <v>6388.6433859190001</v>
      </c>
      <c r="R150" s="730">
        <f t="shared" si="22"/>
        <v>3181189.1120862919</v>
      </c>
      <c r="Z150" s="614"/>
    </row>
    <row r="151" spans="13:26" x14ac:dyDescent="0.2">
      <c r="M151" s="614"/>
      <c r="N151" s="748">
        <f t="shared" si="18"/>
        <v>97</v>
      </c>
      <c r="O151" s="730">
        <f t="shared" si="20"/>
        <v>3181189.1120862919</v>
      </c>
      <c r="P151" s="730">
        <f t="shared" si="19"/>
        <v>30044.565176351211</v>
      </c>
      <c r="Q151" s="730">
        <f t="shared" si="21"/>
        <v>6462.6582805721346</v>
      </c>
      <c r="R151" s="730">
        <f t="shared" si="22"/>
        <v>3217696.3355432148</v>
      </c>
      <c r="Z151" s="614"/>
    </row>
    <row r="152" spans="13:26" x14ac:dyDescent="0.2">
      <c r="M152" s="614"/>
      <c r="N152" s="748">
        <f t="shared" si="18"/>
        <v>98</v>
      </c>
      <c r="O152" s="730">
        <f t="shared" si="20"/>
        <v>3217696.3355432148</v>
      </c>
      <c r="P152" s="730">
        <f t="shared" si="19"/>
        <v>30044.565176351211</v>
      </c>
      <c r="Q152" s="730">
        <f t="shared" si="21"/>
        <v>6536.8235381728837</v>
      </c>
      <c r="R152" s="730">
        <f t="shared" si="22"/>
        <v>3254277.7242577388</v>
      </c>
      <c r="Z152" s="614"/>
    </row>
    <row r="153" spans="13:26" x14ac:dyDescent="0.2">
      <c r="M153" s="614"/>
      <c r="N153" s="748">
        <f t="shared" si="18"/>
        <v>99</v>
      </c>
      <c r="O153" s="730">
        <f t="shared" si="20"/>
        <v>3254277.7242577388</v>
      </c>
      <c r="P153" s="730">
        <f t="shared" si="19"/>
        <v>30044.565176351211</v>
      </c>
      <c r="Q153" s="730">
        <f t="shared" si="21"/>
        <v>6611.1394641870093</v>
      </c>
      <c r="R153" s="730">
        <f t="shared" si="22"/>
        <v>3290933.4288982768</v>
      </c>
      <c r="Z153" s="614"/>
    </row>
    <row r="154" spans="13:26" x14ac:dyDescent="0.2">
      <c r="M154" s="614"/>
      <c r="N154" s="748">
        <f t="shared" si="18"/>
        <v>100</v>
      </c>
      <c r="O154" s="730">
        <f t="shared" si="20"/>
        <v>3290933.4288982768</v>
      </c>
      <c r="P154" s="730">
        <f t="shared" si="19"/>
        <v>30044.565176351211</v>
      </c>
      <c r="Q154" s="730">
        <f t="shared" si="21"/>
        <v>6685.6063647008305</v>
      </c>
      <c r="R154" s="730">
        <f t="shared" si="22"/>
        <v>3327663.6004393287</v>
      </c>
      <c r="Z154" s="614"/>
    </row>
    <row r="155" spans="13:26" x14ac:dyDescent="0.2">
      <c r="M155" s="614"/>
      <c r="N155" s="748">
        <f t="shared" si="18"/>
        <v>101</v>
      </c>
      <c r="O155" s="730">
        <f t="shared" si="20"/>
        <v>3327663.6004393287</v>
      </c>
      <c r="P155" s="730">
        <f t="shared" si="19"/>
        <v>30044.565176351211</v>
      </c>
      <c r="Q155" s="730">
        <f t="shared" si="21"/>
        <v>6760.2245464224879</v>
      </c>
      <c r="R155" s="730">
        <f t="shared" si="22"/>
        <v>3364468.3901621024</v>
      </c>
      <c r="Z155" s="614"/>
    </row>
    <row r="156" spans="13:26" x14ac:dyDescent="0.2">
      <c r="M156" s="614"/>
      <c r="N156" s="748">
        <f t="shared" si="18"/>
        <v>102</v>
      </c>
      <c r="O156" s="730">
        <f t="shared" si="20"/>
        <v>3364468.3901621024</v>
      </c>
      <c r="P156" s="730">
        <f t="shared" si="19"/>
        <v>30044.565176351211</v>
      </c>
      <c r="Q156" s="730">
        <f t="shared" si="21"/>
        <v>6834.994316683209</v>
      </c>
      <c r="R156" s="730">
        <f t="shared" si="22"/>
        <v>3401347.9496551366</v>
      </c>
      <c r="Z156" s="614"/>
    </row>
    <row r="157" spans="13:26" x14ac:dyDescent="0.2">
      <c r="M157" s="614"/>
      <c r="N157" s="748">
        <f t="shared" si="18"/>
        <v>103</v>
      </c>
      <c r="O157" s="730">
        <f t="shared" si="20"/>
        <v>3401347.9496551366</v>
      </c>
      <c r="P157" s="730">
        <f t="shared" si="19"/>
        <v>30044.565176351211</v>
      </c>
      <c r="Q157" s="730">
        <f t="shared" si="21"/>
        <v>6909.9159834385691</v>
      </c>
      <c r="R157" s="730">
        <f t="shared" si="22"/>
        <v>3438302.430814926</v>
      </c>
      <c r="Z157" s="614"/>
    </row>
    <row r="158" spans="13:26" x14ac:dyDescent="0.2">
      <c r="M158" s="614"/>
      <c r="N158" s="748">
        <f t="shared" si="18"/>
        <v>104</v>
      </c>
      <c r="O158" s="730">
        <f t="shared" si="20"/>
        <v>3438302.430814926</v>
      </c>
      <c r="P158" s="730">
        <f t="shared" si="19"/>
        <v>30044.565176351211</v>
      </c>
      <c r="Q158" s="730">
        <f t="shared" si="21"/>
        <v>6984.989855269765</v>
      </c>
      <c r="R158" s="730">
        <f t="shared" si="22"/>
        <v>3475331.9858465469</v>
      </c>
      <c r="Z158" s="614"/>
    </row>
    <row r="159" spans="13:26" x14ac:dyDescent="0.2">
      <c r="M159" s="614"/>
      <c r="N159" s="748">
        <f t="shared" si="18"/>
        <v>105</v>
      </c>
      <c r="O159" s="730">
        <f t="shared" si="20"/>
        <v>3475331.9858465469</v>
      </c>
      <c r="P159" s="730">
        <f t="shared" si="19"/>
        <v>30044.565176351211</v>
      </c>
      <c r="Q159" s="730">
        <f t="shared" si="21"/>
        <v>7060.216241384881</v>
      </c>
      <c r="R159" s="730">
        <f t="shared" si="22"/>
        <v>3512436.7672642828</v>
      </c>
      <c r="Z159" s="614"/>
    </row>
    <row r="160" spans="13:26" x14ac:dyDescent="0.2">
      <c r="M160" s="614"/>
      <c r="N160" s="748">
        <f t="shared" si="18"/>
        <v>106</v>
      </c>
      <c r="O160" s="730">
        <f t="shared" si="20"/>
        <v>3512436.7672642828</v>
      </c>
      <c r="P160" s="730">
        <f t="shared" si="19"/>
        <v>30044.565176351211</v>
      </c>
      <c r="Q160" s="730">
        <f t="shared" si="21"/>
        <v>7135.5954516201646</v>
      </c>
      <c r="R160" s="730">
        <f t="shared" si="22"/>
        <v>3549616.9278922537</v>
      </c>
      <c r="Z160" s="614"/>
    </row>
    <row r="161" spans="13:26" x14ac:dyDescent="0.2">
      <c r="M161" s="614"/>
      <c r="N161" s="748">
        <f t="shared" si="18"/>
        <v>107</v>
      </c>
      <c r="O161" s="730">
        <f t="shared" si="20"/>
        <v>3549616.9278922537</v>
      </c>
      <c r="P161" s="730">
        <f t="shared" si="19"/>
        <v>30044.565176351211</v>
      </c>
      <c r="Q161" s="730">
        <f t="shared" si="21"/>
        <v>7211.1277964413048</v>
      </c>
      <c r="R161" s="730">
        <f t="shared" si="22"/>
        <v>3586872.620865046</v>
      </c>
      <c r="Z161" s="614"/>
    </row>
    <row r="162" spans="13:26" x14ac:dyDescent="0.2">
      <c r="M162" s="614"/>
      <c r="N162" s="748">
        <f t="shared" si="18"/>
        <v>108</v>
      </c>
      <c r="O162" s="730">
        <f t="shared" si="20"/>
        <v>3586872.620865046</v>
      </c>
      <c r="P162" s="730">
        <f t="shared" si="19"/>
        <v>30044.565176351211</v>
      </c>
      <c r="Q162" s="730">
        <f t="shared" si="21"/>
        <v>7286.8135869447078</v>
      </c>
      <c r="R162" s="730">
        <f t="shared" si="22"/>
        <v>3624203.9996283418</v>
      </c>
      <c r="Z162" s="614"/>
    </row>
    <row r="163" spans="13:26" x14ac:dyDescent="0.2">
      <c r="M163" s="614"/>
      <c r="N163" s="748">
        <f t="shared" si="18"/>
        <v>109</v>
      </c>
      <c r="O163" s="730">
        <f t="shared" si="20"/>
        <v>3624203.9996283418</v>
      </c>
      <c r="P163" s="730">
        <f t="shared" si="19"/>
        <v>30044.565176351211</v>
      </c>
      <c r="Q163" s="730">
        <f t="shared" si="21"/>
        <v>7362.6531348587787</v>
      </c>
      <c r="R163" s="730">
        <f t="shared" si="22"/>
        <v>3661611.2179395515</v>
      </c>
      <c r="Z163" s="614"/>
    </row>
    <row r="164" spans="13:26" x14ac:dyDescent="0.2">
      <c r="M164" s="614"/>
      <c r="N164" s="748">
        <f t="shared" si="18"/>
        <v>110</v>
      </c>
      <c r="O164" s="730">
        <f t="shared" si="20"/>
        <v>3661611.2179395515</v>
      </c>
      <c r="P164" s="730">
        <f t="shared" si="19"/>
        <v>30044.565176351211</v>
      </c>
      <c r="Q164" s="730">
        <f t="shared" si="21"/>
        <v>7438.6467525452053</v>
      </c>
      <c r="R164" s="730">
        <f t="shared" si="22"/>
        <v>3699094.4298684476</v>
      </c>
      <c r="Z164" s="614"/>
    </row>
    <row r="165" spans="13:26" x14ac:dyDescent="0.2">
      <c r="M165" s="614"/>
      <c r="N165" s="748">
        <f t="shared" si="18"/>
        <v>111</v>
      </c>
      <c r="O165" s="730">
        <f t="shared" si="20"/>
        <v>3699094.4298684476</v>
      </c>
      <c r="P165" s="730">
        <f t="shared" si="19"/>
        <v>30044.565176351211</v>
      </c>
      <c r="Q165" s="730">
        <f t="shared" si="21"/>
        <v>7514.7947530002466</v>
      </c>
      <c r="R165" s="730">
        <f t="shared" si="22"/>
        <v>3736653.7897977987</v>
      </c>
      <c r="Z165" s="614"/>
    </row>
    <row r="166" spans="13:26" x14ac:dyDescent="0.2">
      <c r="M166" s="614"/>
      <c r="N166" s="748">
        <f t="shared" si="18"/>
        <v>112</v>
      </c>
      <c r="O166" s="730">
        <f t="shared" si="20"/>
        <v>3736653.7897977987</v>
      </c>
      <c r="P166" s="730">
        <f t="shared" si="19"/>
        <v>30044.565176351211</v>
      </c>
      <c r="Q166" s="730">
        <f t="shared" si="21"/>
        <v>7591.0974498560217</v>
      </c>
      <c r="R166" s="730">
        <f t="shared" si="22"/>
        <v>3774289.4524240056</v>
      </c>
      <c r="Z166" s="614"/>
    </row>
    <row r="167" spans="13:26" x14ac:dyDescent="0.2">
      <c r="M167" s="614"/>
      <c r="N167" s="748">
        <f t="shared" si="18"/>
        <v>113</v>
      </c>
      <c r="O167" s="730">
        <f t="shared" si="20"/>
        <v>3774289.4524240056</v>
      </c>
      <c r="P167" s="730">
        <f t="shared" si="19"/>
        <v>30044.565176351211</v>
      </c>
      <c r="Q167" s="730">
        <f t="shared" si="21"/>
        <v>7667.5551573817966</v>
      </c>
      <c r="R167" s="730">
        <f t="shared" si="22"/>
        <v>3812001.5727577382</v>
      </c>
      <c r="Z167" s="614"/>
    </row>
    <row r="168" spans="13:26" x14ac:dyDescent="0.2">
      <c r="M168" s="614"/>
      <c r="N168" s="748">
        <f t="shared" si="18"/>
        <v>114</v>
      </c>
      <c r="O168" s="730">
        <f t="shared" si="20"/>
        <v>3812001.5727577382</v>
      </c>
      <c r="P168" s="730">
        <f t="shared" si="19"/>
        <v>30044.565176351211</v>
      </c>
      <c r="Q168" s="730">
        <f t="shared" si="21"/>
        <v>7744.1681904852867</v>
      </c>
      <c r="R168" s="730">
        <f t="shared" si="22"/>
        <v>3849790.3061245745</v>
      </c>
      <c r="Z168" s="614"/>
    </row>
    <row r="169" spans="13:26" x14ac:dyDescent="0.2">
      <c r="M169" s="614"/>
      <c r="N169" s="748">
        <f t="shared" si="18"/>
        <v>115</v>
      </c>
      <c r="O169" s="730">
        <f t="shared" si="20"/>
        <v>3849790.3061245745</v>
      </c>
      <c r="P169" s="730">
        <f t="shared" si="19"/>
        <v>30044.565176351211</v>
      </c>
      <c r="Q169" s="730">
        <f t="shared" si="21"/>
        <v>7820.9368647139481</v>
      </c>
      <c r="R169" s="730">
        <f t="shared" si="22"/>
        <v>3887655.8081656396</v>
      </c>
      <c r="Z169" s="614"/>
    </row>
    <row r="170" spans="13:26" x14ac:dyDescent="0.2">
      <c r="M170" s="614"/>
      <c r="N170" s="748">
        <f t="shared" si="18"/>
        <v>116</v>
      </c>
      <c r="O170" s="730">
        <f t="shared" si="20"/>
        <v>3887655.8081656396</v>
      </c>
      <c r="P170" s="730">
        <f t="shared" si="19"/>
        <v>30044.565176351211</v>
      </c>
      <c r="Q170" s="730">
        <f t="shared" si="21"/>
        <v>7897.8614962562788</v>
      </c>
      <c r="R170" s="730">
        <f t="shared" si="22"/>
        <v>3925598.2348382468</v>
      </c>
      <c r="Z170" s="614"/>
    </row>
    <row r="171" spans="13:26" x14ac:dyDescent="0.2">
      <c r="M171" s="614"/>
      <c r="N171" s="748">
        <f t="shared" si="18"/>
        <v>117</v>
      </c>
      <c r="O171" s="730">
        <f t="shared" si="20"/>
        <v>3925598.2348382468</v>
      </c>
      <c r="P171" s="730">
        <f t="shared" si="19"/>
        <v>30044.565176351211</v>
      </c>
      <c r="Q171" s="730">
        <f t="shared" si="21"/>
        <v>7974.942401943119</v>
      </c>
      <c r="R171" s="730">
        <f t="shared" si="22"/>
        <v>3963617.7424165411</v>
      </c>
      <c r="Z171" s="614"/>
    </row>
    <row r="172" spans="13:26" x14ac:dyDescent="0.2">
      <c r="M172" s="614"/>
      <c r="N172" s="748">
        <f t="shared" si="18"/>
        <v>118</v>
      </c>
      <c r="O172" s="730">
        <f t="shared" si="20"/>
        <v>3963617.7424165411</v>
      </c>
      <c r="P172" s="730">
        <f t="shared" si="19"/>
        <v>30044.565176351211</v>
      </c>
      <c r="Q172" s="730">
        <f t="shared" si="21"/>
        <v>8052.1798992489603</v>
      </c>
      <c r="R172" s="730">
        <f t="shared" si="22"/>
        <v>4001714.4874921408</v>
      </c>
      <c r="Z172" s="614"/>
    </row>
    <row r="173" spans="13:26" x14ac:dyDescent="0.2">
      <c r="M173" s="614"/>
      <c r="N173" s="748">
        <f t="shared" si="18"/>
        <v>119</v>
      </c>
      <c r="O173" s="730">
        <f t="shared" si="20"/>
        <v>4001714.4874921408</v>
      </c>
      <c r="P173" s="730">
        <f t="shared" si="19"/>
        <v>30044.565176351211</v>
      </c>
      <c r="Q173" s="730">
        <f t="shared" si="21"/>
        <v>8129.5743062932506</v>
      </c>
      <c r="R173" s="730">
        <f t="shared" si="22"/>
        <v>4039888.6269747852</v>
      </c>
      <c r="Z173" s="614"/>
    </row>
    <row r="174" spans="13:26" x14ac:dyDescent="0.2">
      <c r="M174" s="614"/>
      <c r="N174" s="748">
        <f t="shared" si="18"/>
        <v>120</v>
      </c>
      <c r="O174" s="730">
        <f t="shared" si="20"/>
        <v>4039888.6269747852</v>
      </c>
      <c r="P174" s="730">
        <f t="shared" si="19"/>
        <v>30044.565176351211</v>
      </c>
      <c r="Q174" s="730">
        <f t="shared" si="21"/>
        <v>8207.1259418417048</v>
      </c>
      <c r="R174" s="730">
        <f t="shared" si="22"/>
        <v>4078140.3180929781</v>
      </c>
      <c r="Z174" s="614"/>
    </row>
    <row r="175" spans="13:26" x14ac:dyDescent="0.2">
      <c r="M175" s="614"/>
      <c r="N175" s="748">
        <f t="shared" si="18"/>
        <v>121</v>
      </c>
      <c r="O175" s="730">
        <f t="shared" si="20"/>
        <v>4078140.3180929781</v>
      </c>
      <c r="P175" s="730">
        <f t="shared" si="19"/>
        <v>30044.565176351211</v>
      </c>
      <c r="Q175" s="730">
        <f t="shared" si="21"/>
        <v>8284.835125307618</v>
      </c>
      <c r="R175" s="730">
        <f t="shared" si="22"/>
        <v>4116469.7183946366</v>
      </c>
      <c r="Z175" s="614"/>
    </row>
    <row r="176" spans="13:26" x14ac:dyDescent="0.2">
      <c r="M176" s="614"/>
      <c r="N176" s="748">
        <f t="shared" si="18"/>
        <v>122</v>
      </c>
      <c r="O176" s="730">
        <f t="shared" si="20"/>
        <v>4116469.7183946366</v>
      </c>
      <c r="P176" s="730">
        <f t="shared" si="19"/>
        <v>30044.565176351211</v>
      </c>
      <c r="Q176" s="730">
        <f t="shared" si="21"/>
        <v>8362.7021767531769</v>
      </c>
      <c r="R176" s="730">
        <f t="shared" si="22"/>
        <v>4154876.9857477406</v>
      </c>
      <c r="Z176" s="614"/>
    </row>
    <row r="177" spans="13:26" x14ac:dyDescent="0.2">
      <c r="M177" s="614"/>
      <c r="N177" s="748">
        <f t="shared" si="18"/>
        <v>123</v>
      </c>
      <c r="O177" s="730">
        <f t="shared" si="20"/>
        <v>4154876.9857477406</v>
      </c>
      <c r="P177" s="730">
        <f t="shared" si="19"/>
        <v>30044.565176351211</v>
      </c>
      <c r="Q177" s="730">
        <f t="shared" si="21"/>
        <v>8440.7274168907879</v>
      </c>
      <c r="R177" s="730">
        <f t="shared" si="22"/>
        <v>4193362.2783409823</v>
      </c>
      <c r="Z177" s="614"/>
    </row>
    <row r="178" spans="13:26" x14ac:dyDescent="0.2">
      <c r="M178" s="614"/>
      <c r="N178" s="748">
        <f t="shared" si="18"/>
        <v>124</v>
      </c>
      <c r="O178" s="730">
        <f t="shared" si="20"/>
        <v>4193362.2783409823</v>
      </c>
      <c r="P178" s="730">
        <f t="shared" si="19"/>
        <v>30044.565176351211</v>
      </c>
      <c r="Q178" s="730">
        <f t="shared" si="21"/>
        <v>8518.9111670843886</v>
      </c>
      <c r="R178" s="730">
        <f t="shared" si="22"/>
        <v>4231925.7546844175</v>
      </c>
      <c r="Z178" s="614"/>
    </row>
    <row r="179" spans="13:26" x14ac:dyDescent="0.2">
      <c r="M179" s="614"/>
      <c r="N179" s="748">
        <f t="shared" si="18"/>
        <v>125</v>
      </c>
      <c r="O179" s="730">
        <f t="shared" si="20"/>
        <v>4231925.7546844175</v>
      </c>
      <c r="P179" s="730">
        <f t="shared" si="19"/>
        <v>30044.565176351211</v>
      </c>
      <c r="Q179" s="730">
        <f t="shared" si="21"/>
        <v>8597.2537493507734</v>
      </c>
      <c r="R179" s="730">
        <f t="shared" si="22"/>
        <v>4270567.5736101195</v>
      </c>
      <c r="Z179" s="614"/>
    </row>
    <row r="180" spans="13:26" x14ac:dyDescent="0.2">
      <c r="M180" s="614"/>
      <c r="N180" s="748">
        <f t="shared" si="18"/>
        <v>126</v>
      </c>
      <c r="O180" s="730">
        <f t="shared" si="20"/>
        <v>4270567.5736101195</v>
      </c>
      <c r="P180" s="730">
        <f t="shared" si="19"/>
        <v>30044.565176351211</v>
      </c>
      <c r="Q180" s="730">
        <f t="shared" si="21"/>
        <v>8675.7554863609257</v>
      </c>
      <c r="R180" s="730">
        <f t="shared" si="22"/>
        <v>4309287.8942728313</v>
      </c>
      <c r="Z180" s="614"/>
    </row>
    <row r="181" spans="13:26" x14ac:dyDescent="0.2">
      <c r="M181" s="614"/>
      <c r="N181" s="748">
        <f t="shared" si="18"/>
        <v>127</v>
      </c>
      <c r="O181" s="730">
        <f t="shared" si="20"/>
        <v>4309287.8942728313</v>
      </c>
      <c r="P181" s="730">
        <f t="shared" si="19"/>
        <v>30044.565176351211</v>
      </c>
      <c r="Q181" s="730">
        <f t="shared" si="21"/>
        <v>8754.416701441336</v>
      </c>
      <c r="R181" s="730">
        <f t="shared" si="22"/>
        <v>4348086.8761506239</v>
      </c>
      <c r="Z181" s="614"/>
    </row>
    <row r="182" spans="13:26" x14ac:dyDescent="0.2">
      <c r="M182" s="614"/>
      <c r="N182" s="748">
        <f t="shared" si="18"/>
        <v>128</v>
      </c>
      <c r="O182" s="730">
        <f t="shared" si="20"/>
        <v>4348086.8761506239</v>
      </c>
      <c r="P182" s="730">
        <f t="shared" si="19"/>
        <v>30044.565176351211</v>
      </c>
      <c r="Q182" s="730">
        <f t="shared" si="21"/>
        <v>8833.2377185753485</v>
      </c>
      <c r="R182" s="730">
        <f t="shared" si="22"/>
        <v>4386964.6790455505</v>
      </c>
      <c r="Z182" s="614"/>
    </row>
    <row r="183" spans="13:26" x14ac:dyDescent="0.2">
      <c r="M183" s="614"/>
      <c r="N183" s="748">
        <f t="shared" si="18"/>
        <v>129</v>
      </c>
      <c r="O183" s="730">
        <f t="shared" si="20"/>
        <v>4386964.6790455505</v>
      </c>
      <c r="P183" s="730">
        <f t="shared" si="19"/>
        <v>30044.565176351211</v>
      </c>
      <c r="Q183" s="730">
        <f t="shared" si="21"/>
        <v>8912.2188624044775</v>
      </c>
      <c r="R183" s="730">
        <f t="shared" si="22"/>
        <v>4425921.4630843056</v>
      </c>
      <c r="Z183" s="614"/>
    </row>
    <row r="184" spans="13:26" x14ac:dyDescent="0.2">
      <c r="M184" s="614"/>
      <c r="N184" s="748">
        <f t="shared" si="18"/>
        <v>130</v>
      </c>
      <c r="O184" s="730">
        <f t="shared" si="20"/>
        <v>4425921.4630843056</v>
      </c>
      <c r="P184" s="730">
        <f t="shared" si="19"/>
        <v>30044.565176351211</v>
      </c>
      <c r="Q184" s="730">
        <f t="shared" si="21"/>
        <v>8991.3604582297594</v>
      </c>
      <c r="R184" s="730">
        <f t="shared" si="22"/>
        <v>4464957.3887188863</v>
      </c>
      <c r="Z184" s="614"/>
    </row>
    <row r="185" spans="13:26" x14ac:dyDescent="0.2">
      <c r="M185" s="614"/>
      <c r="N185" s="748">
        <f t="shared" si="18"/>
        <v>131</v>
      </c>
      <c r="O185" s="730">
        <f t="shared" si="20"/>
        <v>4464957.3887188863</v>
      </c>
      <c r="P185" s="730">
        <f t="shared" si="19"/>
        <v>30044.565176351211</v>
      </c>
      <c r="Q185" s="730">
        <f t="shared" si="21"/>
        <v>9070.6628320130876</v>
      </c>
      <c r="R185" s="730">
        <f t="shared" si="22"/>
        <v>4504072.6167272506</v>
      </c>
      <c r="Z185" s="614"/>
    </row>
    <row r="186" spans="13:26" x14ac:dyDescent="0.2">
      <c r="M186" s="614"/>
      <c r="N186" s="748">
        <f t="shared" si="18"/>
        <v>132</v>
      </c>
      <c r="O186" s="730">
        <f t="shared" si="20"/>
        <v>4504072.6167272506</v>
      </c>
      <c r="P186" s="730">
        <f t="shared" si="19"/>
        <v>30044.565176351211</v>
      </c>
      <c r="Q186" s="730">
        <f t="shared" si="21"/>
        <v>9150.1263103785532</v>
      </c>
      <c r="R186" s="730">
        <f t="shared" si="22"/>
        <v>4543267.3082139799</v>
      </c>
      <c r="Z186" s="614"/>
    </row>
    <row r="187" spans="13:26" x14ac:dyDescent="0.2">
      <c r="M187" s="614"/>
      <c r="N187" s="748">
        <f t="shared" si="18"/>
        <v>133</v>
      </c>
      <c r="O187" s="730">
        <f t="shared" si="20"/>
        <v>4543267.3082139799</v>
      </c>
      <c r="P187" s="730">
        <f t="shared" si="19"/>
        <v>30044.565176351211</v>
      </c>
      <c r="Q187" s="730">
        <f t="shared" si="21"/>
        <v>9229.751220613789</v>
      </c>
      <c r="R187" s="730">
        <f t="shared" si="22"/>
        <v>4582541.6246109447</v>
      </c>
      <c r="Z187" s="614"/>
    </row>
    <row r="188" spans="13:26" x14ac:dyDescent="0.2">
      <c r="M188" s="614"/>
      <c r="N188" s="748">
        <f t="shared" si="18"/>
        <v>134</v>
      </c>
      <c r="O188" s="730">
        <f t="shared" si="20"/>
        <v>4582541.6246109447</v>
      </c>
      <c r="P188" s="730">
        <f t="shared" si="19"/>
        <v>30044.565176351211</v>
      </c>
      <c r="Q188" s="730">
        <f t="shared" si="21"/>
        <v>9309.5378906713249</v>
      </c>
      <c r="R188" s="730">
        <f t="shared" si="22"/>
        <v>4621895.7276779674</v>
      </c>
      <c r="Z188" s="614"/>
    </row>
    <row r="189" spans="13:26" x14ac:dyDescent="0.2">
      <c r="M189" s="614"/>
      <c r="N189" s="748">
        <f t="shared" si="18"/>
        <v>135</v>
      </c>
      <c r="O189" s="730">
        <f t="shared" si="20"/>
        <v>4621895.7276779674</v>
      </c>
      <c r="P189" s="730">
        <f t="shared" si="19"/>
        <v>30044.565176351211</v>
      </c>
      <c r="Q189" s="730">
        <f t="shared" si="21"/>
        <v>9389.4866491699322</v>
      </c>
      <c r="R189" s="730">
        <f t="shared" si="22"/>
        <v>4661329.779503488</v>
      </c>
      <c r="Z189" s="614"/>
    </row>
    <row r="190" spans="13:26" x14ac:dyDescent="0.2">
      <c r="M190" s="614"/>
      <c r="N190" s="748">
        <f t="shared" si="18"/>
        <v>136</v>
      </c>
      <c r="O190" s="730">
        <f t="shared" si="20"/>
        <v>4661329.779503488</v>
      </c>
      <c r="P190" s="730">
        <f t="shared" si="19"/>
        <v>30044.565176351211</v>
      </c>
      <c r="Q190" s="730">
        <f t="shared" si="21"/>
        <v>9469.5978253959729</v>
      </c>
      <c r="R190" s="730">
        <f t="shared" si="22"/>
        <v>4700843.9425052349</v>
      </c>
      <c r="Z190" s="614"/>
    </row>
    <row r="191" spans="13:26" x14ac:dyDescent="0.2">
      <c r="M191" s="614"/>
      <c r="N191" s="748">
        <f t="shared" si="18"/>
        <v>137</v>
      </c>
      <c r="O191" s="730">
        <f t="shared" si="20"/>
        <v>4700843.9425052349</v>
      </c>
      <c r="P191" s="730">
        <f t="shared" si="19"/>
        <v>30044.565176351211</v>
      </c>
      <c r="Q191" s="730">
        <f t="shared" si="21"/>
        <v>9549.8717493047734</v>
      </c>
      <c r="R191" s="730">
        <f t="shared" si="22"/>
        <v>4740438.379430891</v>
      </c>
      <c r="Z191" s="614"/>
    </row>
    <row r="192" spans="13:26" x14ac:dyDescent="0.2">
      <c r="M192" s="614"/>
      <c r="N192" s="748">
        <f t="shared" si="18"/>
        <v>138</v>
      </c>
      <c r="O192" s="730">
        <f t="shared" si="20"/>
        <v>4740438.379430891</v>
      </c>
      <c r="P192" s="730">
        <f t="shared" si="19"/>
        <v>30044.565176351211</v>
      </c>
      <c r="Q192" s="730">
        <f t="shared" si="21"/>
        <v>9630.3087515219613</v>
      </c>
      <c r="R192" s="730">
        <f t="shared" si="22"/>
        <v>4780113.2533587636</v>
      </c>
      <c r="Z192" s="614"/>
    </row>
    <row r="193" spans="13:26" x14ac:dyDescent="0.2">
      <c r="M193" s="614"/>
      <c r="N193" s="748">
        <f t="shared" si="18"/>
        <v>139</v>
      </c>
      <c r="O193" s="730">
        <f t="shared" ref="O193:O256" si="23">R192</f>
        <v>4780113.2533587636</v>
      </c>
      <c r="P193" s="730">
        <f t="shared" si="19"/>
        <v>30044.565176351211</v>
      </c>
      <c r="Q193" s="730">
        <f t="shared" ref="Q193:Q256" si="24">O193*$P$49</f>
        <v>9710.9091633448443</v>
      </c>
      <c r="R193" s="730">
        <f t="shared" ref="R193:R256" si="25">O193+P193+Q193</f>
        <v>4819868.7276984593</v>
      </c>
      <c r="Z193" s="614"/>
    </row>
    <row r="194" spans="13:26" x14ac:dyDescent="0.2">
      <c r="M194" s="614"/>
      <c r="N194" s="748">
        <f t="shared" si="18"/>
        <v>140</v>
      </c>
      <c r="O194" s="730">
        <f t="shared" si="23"/>
        <v>4819868.7276984593</v>
      </c>
      <c r="P194" s="730">
        <f t="shared" si="19"/>
        <v>30044.565176351211</v>
      </c>
      <c r="Q194" s="730">
        <f t="shared" si="24"/>
        <v>9791.6733167437615</v>
      </c>
      <c r="R194" s="730">
        <f t="shared" si="25"/>
        <v>4859704.9661915544</v>
      </c>
      <c r="Z194" s="614"/>
    </row>
    <row r="195" spans="13:26" x14ac:dyDescent="0.2">
      <c r="M195" s="614"/>
      <c r="N195" s="748">
        <f t="shared" si="18"/>
        <v>141</v>
      </c>
      <c r="O195" s="730">
        <f t="shared" si="23"/>
        <v>4859704.9661915544</v>
      </c>
      <c r="P195" s="730">
        <f t="shared" si="19"/>
        <v>30044.565176351211</v>
      </c>
      <c r="Q195" s="730">
        <f t="shared" si="24"/>
        <v>9872.6015443634678</v>
      </c>
      <c r="R195" s="730">
        <f t="shared" si="25"/>
        <v>4899622.1329122689</v>
      </c>
      <c r="Z195" s="614"/>
    </row>
    <row r="196" spans="13:26" x14ac:dyDescent="0.2">
      <c r="M196" s="614"/>
      <c r="N196" s="748">
        <f t="shared" si="18"/>
        <v>142</v>
      </c>
      <c r="O196" s="730">
        <f t="shared" si="23"/>
        <v>4899622.1329122689</v>
      </c>
      <c r="P196" s="730">
        <f t="shared" si="19"/>
        <v>30044.565176351211</v>
      </c>
      <c r="Q196" s="730">
        <f t="shared" si="24"/>
        <v>9953.694179524482</v>
      </c>
      <c r="R196" s="730">
        <f t="shared" si="25"/>
        <v>4939620.3922681445</v>
      </c>
      <c r="Z196" s="614"/>
    </row>
    <row r="197" spans="13:26" x14ac:dyDescent="0.2">
      <c r="M197" s="614"/>
      <c r="N197" s="748">
        <f t="shared" si="18"/>
        <v>143</v>
      </c>
      <c r="O197" s="730">
        <f t="shared" si="23"/>
        <v>4939620.3922681445</v>
      </c>
      <c r="P197" s="730">
        <f t="shared" si="19"/>
        <v>30044.565176351211</v>
      </c>
      <c r="Q197" s="730">
        <f t="shared" si="24"/>
        <v>10034.951556224478</v>
      </c>
      <c r="R197" s="730">
        <f t="shared" si="25"/>
        <v>4979699.9090007199</v>
      </c>
      <c r="Z197" s="614"/>
    </row>
    <row r="198" spans="13:26" x14ac:dyDescent="0.2">
      <c r="M198" s="614"/>
      <c r="N198" s="748">
        <f t="shared" si="18"/>
        <v>144</v>
      </c>
      <c r="O198" s="730">
        <f t="shared" si="23"/>
        <v>4979699.9090007199</v>
      </c>
      <c r="P198" s="730">
        <f t="shared" si="19"/>
        <v>30044.565176351211</v>
      </c>
      <c r="Q198" s="730">
        <f t="shared" si="24"/>
        <v>10116.37400913965</v>
      </c>
      <c r="R198" s="730">
        <f t="shared" si="25"/>
        <v>5019860.8481862107</v>
      </c>
      <c r="Z198" s="614"/>
    </row>
    <row r="199" spans="13:26" x14ac:dyDescent="0.2">
      <c r="M199" s="614"/>
      <c r="N199" s="748">
        <f t="shared" si="18"/>
        <v>145</v>
      </c>
      <c r="O199" s="730">
        <f t="shared" si="23"/>
        <v>5019860.8481862107</v>
      </c>
      <c r="P199" s="730">
        <f t="shared" si="19"/>
        <v>30044.565176351211</v>
      </c>
      <c r="Q199" s="730">
        <f t="shared" si="24"/>
        <v>10197.9618736261</v>
      </c>
      <c r="R199" s="730">
        <f t="shared" si="25"/>
        <v>5060103.3752361881</v>
      </c>
      <c r="Z199" s="614"/>
    </row>
    <row r="200" spans="13:26" x14ac:dyDescent="0.2">
      <c r="M200" s="614"/>
      <c r="N200" s="748">
        <f t="shared" si="18"/>
        <v>146</v>
      </c>
      <c r="O200" s="730">
        <f t="shared" si="23"/>
        <v>5060103.3752361881</v>
      </c>
      <c r="P200" s="730">
        <f t="shared" si="19"/>
        <v>30044.565176351211</v>
      </c>
      <c r="Q200" s="730">
        <f t="shared" si="24"/>
        <v>10279.715485721208</v>
      </c>
      <c r="R200" s="730">
        <f t="shared" si="25"/>
        <v>5100427.65589826</v>
      </c>
      <c r="Z200" s="614"/>
    </row>
    <row r="201" spans="13:26" x14ac:dyDescent="0.2">
      <c r="M201" s="614"/>
      <c r="N201" s="748">
        <f t="shared" si="18"/>
        <v>147</v>
      </c>
      <c r="O201" s="730">
        <f t="shared" si="23"/>
        <v>5100427.65589826</v>
      </c>
      <c r="P201" s="730">
        <f t="shared" si="19"/>
        <v>30044.565176351211</v>
      </c>
      <c r="Q201" s="730">
        <f t="shared" si="24"/>
        <v>10361.635182145023</v>
      </c>
      <c r="R201" s="730">
        <f t="shared" si="25"/>
        <v>5140833.856256756</v>
      </c>
      <c r="Z201" s="614"/>
    </row>
    <row r="202" spans="13:26" x14ac:dyDescent="0.2">
      <c r="M202" s="614"/>
      <c r="N202" s="748">
        <f t="shared" si="18"/>
        <v>148</v>
      </c>
      <c r="O202" s="730">
        <f t="shared" si="23"/>
        <v>5140833.856256756</v>
      </c>
      <c r="P202" s="730">
        <f t="shared" si="19"/>
        <v>30044.565176351211</v>
      </c>
      <c r="Q202" s="730">
        <f t="shared" si="24"/>
        <v>10443.721300301651</v>
      </c>
      <c r="R202" s="730">
        <f t="shared" si="25"/>
        <v>5181322.1427334091</v>
      </c>
      <c r="Z202" s="614"/>
    </row>
    <row r="203" spans="13:26" x14ac:dyDescent="0.2">
      <c r="M203" s="614"/>
      <c r="N203" s="748">
        <f t="shared" si="18"/>
        <v>149</v>
      </c>
      <c r="O203" s="730">
        <f t="shared" si="23"/>
        <v>5181322.1427334091</v>
      </c>
      <c r="P203" s="730">
        <f t="shared" si="19"/>
        <v>30044.565176351211</v>
      </c>
      <c r="Q203" s="730">
        <f t="shared" si="24"/>
        <v>10525.974178280638</v>
      </c>
      <c r="R203" s="730">
        <f t="shared" si="25"/>
        <v>5221892.6820880407</v>
      </c>
      <c r="Z203" s="614"/>
    </row>
    <row r="204" spans="13:26" x14ac:dyDescent="0.2">
      <c r="M204" s="614"/>
      <c r="N204" s="748">
        <f t="shared" si="18"/>
        <v>150</v>
      </c>
      <c r="O204" s="730">
        <f t="shared" si="23"/>
        <v>5221892.6820880407</v>
      </c>
      <c r="P204" s="730">
        <f t="shared" si="19"/>
        <v>30044.565176351211</v>
      </c>
      <c r="Q204" s="730">
        <f t="shared" si="24"/>
        <v>10608.39415485837</v>
      </c>
      <c r="R204" s="730">
        <f t="shared" si="25"/>
        <v>5262545.6414192505</v>
      </c>
      <c r="Z204" s="614"/>
    </row>
    <row r="205" spans="13:26" x14ac:dyDescent="0.2">
      <c r="M205" s="614"/>
      <c r="N205" s="748">
        <f t="shared" si="18"/>
        <v>151</v>
      </c>
      <c r="O205" s="730">
        <f t="shared" si="23"/>
        <v>5262545.6414192505</v>
      </c>
      <c r="P205" s="730">
        <f t="shared" si="19"/>
        <v>30044.565176351211</v>
      </c>
      <c r="Q205" s="730">
        <f t="shared" si="24"/>
        <v>10690.981569499465</v>
      </c>
      <c r="R205" s="730">
        <f t="shared" si="25"/>
        <v>5303281.1881651012</v>
      </c>
      <c r="Z205" s="614"/>
    </row>
    <row r="206" spans="13:26" x14ac:dyDescent="0.2">
      <c r="M206" s="614"/>
      <c r="N206" s="748">
        <f t="shared" si="18"/>
        <v>152</v>
      </c>
      <c r="O206" s="730">
        <f t="shared" si="23"/>
        <v>5303281.1881651012</v>
      </c>
      <c r="P206" s="730">
        <f t="shared" si="19"/>
        <v>30044.565176351211</v>
      </c>
      <c r="Q206" s="730">
        <f t="shared" si="24"/>
        <v>10773.736762358167</v>
      </c>
      <c r="R206" s="730">
        <f t="shared" si="25"/>
        <v>5344099.4901038101</v>
      </c>
      <c r="Z206" s="614"/>
    </row>
    <row r="207" spans="13:26" x14ac:dyDescent="0.2">
      <c r="M207" s="614"/>
      <c r="N207" s="748">
        <f t="shared" si="18"/>
        <v>153</v>
      </c>
      <c r="O207" s="730">
        <f t="shared" si="23"/>
        <v>5344099.4901038101</v>
      </c>
      <c r="P207" s="730">
        <f t="shared" si="19"/>
        <v>30044.565176351211</v>
      </c>
      <c r="Q207" s="730">
        <f t="shared" si="24"/>
        <v>10856.660074279755</v>
      </c>
      <c r="R207" s="730">
        <f t="shared" si="25"/>
        <v>5385000.7153544407</v>
      </c>
      <c r="Z207" s="614"/>
    </row>
    <row r="208" spans="13:26" x14ac:dyDescent="0.2">
      <c r="M208" s="614"/>
      <c r="N208" s="748">
        <f t="shared" si="18"/>
        <v>154</v>
      </c>
      <c r="O208" s="730">
        <f t="shared" si="23"/>
        <v>5385000.7153544407</v>
      </c>
      <c r="P208" s="730">
        <f t="shared" si="19"/>
        <v>30044.565176351211</v>
      </c>
      <c r="Q208" s="730">
        <f t="shared" si="24"/>
        <v>10939.751846801943</v>
      </c>
      <c r="R208" s="730">
        <f t="shared" si="25"/>
        <v>5425985.0323775932</v>
      </c>
      <c r="Z208" s="614"/>
    </row>
    <row r="209" spans="13:26" x14ac:dyDescent="0.2">
      <c r="M209" s="614"/>
      <c r="N209" s="748">
        <f t="shared" si="18"/>
        <v>155</v>
      </c>
      <c r="O209" s="730">
        <f t="shared" si="23"/>
        <v>5425985.0323775932</v>
      </c>
      <c r="P209" s="730">
        <f t="shared" si="19"/>
        <v>30044.565176351211</v>
      </c>
      <c r="Q209" s="730">
        <f t="shared" si="24"/>
        <v>11023.012422156284</v>
      </c>
      <c r="R209" s="730">
        <f t="shared" si="25"/>
        <v>5467052.6099761007</v>
      </c>
      <c r="Z209" s="614"/>
    </row>
    <row r="210" spans="13:26" x14ac:dyDescent="0.2">
      <c r="M210" s="614"/>
      <c r="N210" s="748">
        <f t="shared" si="18"/>
        <v>156</v>
      </c>
      <c r="O210" s="730">
        <f t="shared" si="23"/>
        <v>5467052.6099761007</v>
      </c>
      <c r="P210" s="730">
        <f t="shared" si="19"/>
        <v>30044.565176351211</v>
      </c>
      <c r="Q210" s="730">
        <f t="shared" si="24"/>
        <v>11106.442143269585</v>
      </c>
      <c r="R210" s="730">
        <f t="shared" si="25"/>
        <v>5508203.6172957215</v>
      </c>
      <c r="Z210" s="614"/>
    </row>
    <row r="211" spans="13:26" x14ac:dyDescent="0.2">
      <c r="M211" s="614"/>
      <c r="N211" s="748">
        <f t="shared" si="18"/>
        <v>157</v>
      </c>
      <c r="O211" s="730">
        <f t="shared" si="23"/>
        <v>5508203.6172957215</v>
      </c>
      <c r="P211" s="730">
        <f t="shared" si="19"/>
        <v>30044.565176351211</v>
      </c>
      <c r="Q211" s="730">
        <f t="shared" si="24"/>
        <v>11190.041353765317</v>
      </c>
      <c r="R211" s="730">
        <f t="shared" si="25"/>
        <v>5549438.2238258375</v>
      </c>
      <c r="Z211" s="614"/>
    </row>
    <row r="212" spans="13:26" x14ac:dyDescent="0.2">
      <c r="M212" s="614"/>
      <c r="N212" s="748">
        <f t="shared" si="18"/>
        <v>158</v>
      </c>
      <c r="O212" s="730">
        <f t="shared" si="23"/>
        <v>5549438.2238258375</v>
      </c>
      <c r="P212" s="730">
        <f t="shared" si="19"/>
        <v>30044.565176351211</v>
      </c>
      <c r="Q212" s="730">
        <f t="shared" si="24"/>
        <v>11273.810397965026</v>
      </c>
      <c r="R212" s="730">
        <f t="shared" si="25"/>
        <v>5590756.5994001534</v>
      </c>
      <c r="Z212" s="614"/>
    </row>
    <row r="213" spans="13:26" x14ac:dyDescent="0.2">
      <c r="M213" s="614"/>
      <c r="N213" s="748">
        <f t="shared" si="18"/>
        <v>159</v>
      </c>
      <c r="O213" s="730">
        <f t="shared" si="23"/>
        <v>5590756.5994001534</v>
      </c>
      <c r="P213" s="730">
        <f t="shared" si="19"/>
        <v>30044.565176351211</v>
      </c>
      <c r="Q213" s="730">
        <f t="shared" si="24"/>
        <v>11357.749620889757</v>
      </c>
      <c r="R213" s="730">
        <f t="shared" si="25"/>
        <v>5632158.9141973937</v>
      </c>
      <c r="Z213" s="614"/>
    </row>
    <row r="214" spans="13:26" x14ac:dyDescent="0.2">
      <c r="M214" s="614"/>
      <c r="N214" s="748">
        <f t="shared" si="18"/>
        <v>160</v>
      </c>
      <c r="O214" s="730">
        <f t="shared" si="23"/>
        <v>5632158.9141973937</v>
      </c>
      <c r="P214" s="730">
        <f t="shared" si="19"/>
        <v>30044.565176351211</v>
      </c>
      <c r="Q214" s="730">
        <f t="shared" si="24"/>
        <v>11441.859368261477</v>
      </c>
      <c r="R214" s="730">
        <f t="shared" si="25"/>
        <v>5673645.3387420066</v>
      </c>
      <c r="Z214" s="614"/>
    </row>
    <row r="215" spans="13:26" x14ac:dyDescent="0.2">
      <c r="M215" s="614"/>
      <c r="N215" s="748">
        <f t="shared" si="18"/>
        <v>161</v>
      </c>
      <c r="O215" s="730">
        <f t="shared" si="23"/>
        <v>5673645.3387420066</v>
      </c>
      <c r="P215" s="730">
        <f t="shared" si="19"/>
        <v>30044.565176351211</v>
      </c>
      <c r="Q215" s="730">
        <f t="shared" si="24"/>
        <v>11526.13998650449</v>
      </c>
      <c r="R215" s="730">
        <f t="shared" si="25"/>
        <v>5715216.0439048624</v>
      </c>
      <c r="Z215" s="614"/>
    </row>
    <row r="216" spans="13:26" x14ac:dyDescent="0.2">
      <c r="M216" s="614"/>
      <c r="N216" s="748">
        <f t="shared" si="18"/>
        <v>162</v>
      </c>
      <c r="O216" s="730">
        <f t="shared" si="23"/>
        <v>5715216.0439048624</v>
      </c>
      <c r="P216" s="730">
        <f t="shared" si="19"/>
        <v>30044.565176351211</v>
      </c>
      <c r="Q216" s="730">
        <f t="shared" si="24"/>
        <v>11610.591822746868</v>
      </c>
      <c r="R216" s="730">
        <f t="shared" si="25"/>
        <v>5756871.2009039605</v>
      </c>
      <c r="Z216" s="614"/>
    </row>
    <row r="217" spans="13:26" x14ac:dyDescent="0.2">
      <c r="M217" s="614"/>
      <c r="N217" s="748">
        <f t="shared" si="18"/>
        <v>163</v>
      </c>
      <c r="O217" s="730">
        <f t="shared" si="23"/>
        <v>5756871.2009039605</v>
      </c>
      <c r="P217" s="730">
        <f t="shared" si="19"/>
        <v>30044.565176351211</v>
      </c>
      <c r="Q217" s="730">
        <f t="shared" si="24"/>
        <v>11695.215224821888</v>
      </c>
      <c r="R217" s="730">
        <f t="shared" si="25"/>
        <v>5798610.9813051336</v>
      </c>
      <c r="Z217" s="614"/>
    </row>
    <row r="218" spans="13:26" x14ac:dyDescent="0.2">
      <c r="M218" s="614"/>
      <c r="N218" s="748">
        <f t="shared" si="18"/>
        <v>164</v>
      </c>
      <c r="O218" s="730">
        <f t="shared" si="23"/>
        <v>5798610.9813051336</v>
      </c>
      <c r="P218" s="730">
        <f t="shared" si="19"/>
        <v>30044.565176351211</v>
      </c>
      <c r="Q218" s="730">
        <f t="shared" si="24"/>
        <v>11780.010541269454</v>
      </c>
      <c r="R218" s="730">
        <f t="shared" si="25"/>
        <v>5840435.5570227541</v>
      </c>
      <c r="Z218" s="614"/>
    </row>
    <row r="219" spans="13:26" x14ac:dyDescent="0.2">
      <c r="M219" s="614"/>
      <c r="N219" s="748">
        <f t="shared" si="18"/>
        <v>165</v>
      </c>
      <c r="O219" s="730">
        <f t="shared" si="23"/>
        <v>5840435.5570227541</v>
      </c>
      <c r="P219" s="730">
        <f t="shared" si="19"/>
        <v>30044.565176351211</v>
      </c>
      <c r="Q219" s="730">
        <f t="shared" si="24"/>
        <v>11864.978121337534</v>
      </c>
      <c r="R219" s="730">
        <f t="shared" si="25"/>
        <v>5882345.1003204426</v>
      </c>
      <c r="Z219" s="614"/>
    </row>
    <row r="220" spans="13:26" x14ac:dyDescent="0.2">
      <c r="M220" s="614"/>
      <c r="N220" s="748">
        <f t="shared" si="18"/>
        <v>166</v>
      </c>
      <c r="O220" s="730">
        <f t="shared" si="23"/>
        <v>5882345.1003204426</v>
      </c>
      <c r="P220" s="730">
        <f t="shared" si="19"/>
        <v>30044.565176351211</v>
      </c>
      <c r="Q220" s="730">
        <f t="shared" si="24"/>
        <v>11950.118314983605</v>
      </c>
      <c r="R220" s="730">
        <f t="shared" si="25"/>
        <v>5924339.7838117769</v>
      </c>
      <c r="Z220" s="614"/>
    </row>
    <row r="221" spans="13:26" x14ac:dyDescent="0.2">
      <c r="M221" s="614"/>
      <c r="N221" s="748">
        <f t="shared" si="18"/>
        <v>167</v>
      </c>
      <c r="O221" s="730">
        <f t="shared" si="23"/>
        <v>5924339.7838117769</v>
      </c>
      <c r="P221" s="730">
        <f t="shared" si="19"/>
        <v>30044.565176351211</v>
      </c>
      <c r="Q221" s="730">
        <f t="shared" si="24"/>
        <v>12035.431472876093</v>
      </c>
      <c r="R221" s="730">
        <f t="shared" si="25"/>
        <v>5966419.780461004</v>
      </c>
      <c r="Z221" s="614"/>
    </row>
    <row r="222" spans="13:26" x14ac:dyDescent="0.2">
      <c r="M222" s="614"/>
      <c r="N222" s="748">
        <f t="shared" si="18"/>
        <v>168</v>
      </c>
      <c r="O222" s="730">
        <f t="shared" si="23"/>
        <v>5966419.780461004</v>
      </c>
      <c r="P222" s="730">
        <f t="shared" si="19"/>
        <v>30044.565176351211</v>
      </c>
      <c r="Q222" s="730">
        <f t="shared" si="24"/>
        <v>12120.917946395808</v>
      </c>
      <c r="R222" s="730">
        <f t="shared" si="25"/>
        <v>6008585.2635837505</v>
      </c>
      <c r="Z222" s="614"/>
    </row>
    <row r="223" spans="13:26" x14ac:dyDescent="0.2">
      <c r="M223" s="614"/>
      <c r="N223" s="748">
        <f t="shared" si="18"/>
        <v>169</v>
      </c>
      <c r="O223" s="730">
        <f t="shared" si="23"/>
        <v>6008585.2635837505</v>
      </c>
      <c r="P223" s="730">
        <f t="shared" si="19"/>
        <v>30044.565176351211</v>
      </c>
      <c r="Q223" s="730">
        <f t="shared" si="24"/>
        <v>12206.578087637406</v>
      </c>
      <c r="R223" s="730">
        <f t="shared" si="25"/>
        <v>6050836.4068477387</v>
      </c>
      <c r="Z223" s="614"/>
    </row>
    <row r="224" spans="13:26" x14ac:dyDescent="0.2">
      <c r="M224" s="614"/>
      <c r="N224" s="748">
        <f t="shared" si="18"/>
        <v>170</v>
      </c>
      <c r="O224" s="730">
        <f t="shared" si="23"/>
        <v>6050836.4068477387</v>
      </c>
      <c r="P224" s="730">
        <f t="shared" si="19"/>
        <v>30044.565176351211</v>
      </c>
      <c r="Q224" s="730">
        <f t="shared" si="24"/>
        <v>12292.412249410825</v>
      </c>
      <c r="R224" s="730">
        <f t="shared" si="25"/>
        <v>6093173.3842735002</v>
      </c>
      <c r="Z224" s="614"/>
    </row>
    <row r="225" spans="13:26" x14ac:dyDescent="0.2">
      <c r="M225" s="614"/>
      <c r="N225" s="748">
        <f t="shared" si="18"/>
        <v>171</v>
      </c>
      <c r="O225" s="730">
        <f t="shared" si="23"/>
        <v>6093173.3842735002</v>
      </c>
      <c r="P225" s="730">
        <f t="shared" si="19"/>
        <v>30044.565176351211</v>
      </c>
      <c r="Q225" s="730">
        <f t="shared" si="24"/>
        <v>12378.420785242746</v>
      </c>
      <c r="R225" s="730">
        <f t="shared" si="25"/>
        <v>6135596.3702350939</v>
      </c>
      <c r="Z225" s="614"/>
    </row>
    <row r="226" spans="13:26" x14ac:dyDescent="0.2">
      <c r="M226" s="614"/>
      <c r="N226" s="748">
        <f t="shared" si="18"/>
        <v>172</v>
      </c>
      <c r="O226" s="730">
        <f t="shared" si="23"/>
        <v>6135596.3702350939</v>
      </c>
      <c r="P226" s="730">
        <f t="shared" si="19"/>
        <v>30044.565176351211</v>
      </c>
      <c r="Q226" s="730">
        <f t="shared" si="24"/>
        <v>12464.604049378051</v>
      </c>
      <c r="R226" s="730">
        <f t="shared" si="25"/>
        <v>6178105.5394608229</v>
      </c>
      <c r="Z226" s="614"/>
    </row>
    <row r="227" spans="13:26" x14ac:dyDescent="0.2">
      <c r="M227" s="614"/>
      <c r="N227" s="748">
        <f t="shared" si="18"/>
        <v>173</v>
      </c>
      <c r="O227" s="730">
        <f t="shared" si="23"/>
        <v>6178105.5394608229</v>
      </c>
      <c r="P227" s="730">
        <f t="shared" si="19"/>
        <v>30044.565176351211</v>
      </c>
      <c r="Q227" s="730">
        <f t="shared" si="24"/>
        <v>12550.962396781275</v>
      </c>
      <c r="R227" s="730">
        <f t="shared" si="25"/>
        <v>6220701.0670339549</v>
      </c>
      <c r="Z227" s="614"/>
    </row>
    <row r="228" spans="13:26" x14ac:dyDescent="0.2">
      <c r="M228" s="614"/>
      <c r="N228" s="748">
        <f t="shared" si="18"/>
        <v>174</v>
      </c>
      <c r="O228" s="730">
        <f t="shared" si="23"/>
        <v>6220701.0670339549</v>
      </c>
      <c r="P228" s="730">
        <f t="shared" si="19"/>
        <v>30044.565176351211</v>
      </c>
      <c r="Q228" s="730">
        <f t="shared" si="24"/>
        <v>12637.49618313807</v>
      </c>
      <c r="R228" s="730">
        <f t="shared" si="25"/>
        <v>6263383.1283934442</v>
      </c>
      <c r="Z228" s="614"/>
    </row>
    <row r="229" spans="13:26" x14ac:dyDescent="0.2">
      <c r="M229" s="614"/>
      <c r="N229" s="748">
        <f t="shared" si="18"/>
        <v>175</v>
      </c>
      <c r="O229" s="730">
        <f t="shared" si="23"/>
        <v>6263383.1283934442</v>
      </c>
      <c r="P229" s="730">
        <f t="shared" si="19"/>
        <v>30044.565176351211</v>
      </c>
      <c r="Q229" s="730">
        <f t="shared" si="24"/>
        <v>12724.205764856679</v>
      </c>
      <c r="R229" s="730">
        <f t="shared" si="25"/>
        <v>6306151.8993346523</v>
      </c>
      <c r="Z229" s="614"/>
    </row>
    <row r="230" spans="13:26" x14ac:dyDescent="0.2">
      <c r="M230" s="614"/>
      <c r="N230" s="748">
        <f t="shared" si="18"/>
        <v>176</v>
      </c>
      <c r="O230" s="730">
        <f t="shared" si="23"/>
        <v>6306151.8993346523</v>
      </c>
      <c r="P230" s="730">
        <f t="shared" si="19"/>
        <v>30044.565176351211</v>
      </c>
      <c r="Q230" s="730">
        <f t="shared" si="24"/>
        <v>12811.091499069385</v>
      </c>
      <c r="R230" s="730">
        <f t="shared" si="25"/>
        <v>6349007.5560100731</v>
      </c>
      <c r="Z230" s="614"/>
    </row>
    <row r="231" spans="13:26" x14ac:dyDescent="0.2">
      <c r="M231" s="614"/>
      <c r="N231" s="748">
        <f t="shared" si="18"/>
        <v>177</v>
      </c>
      <c r="O231" s="730">
        <f t="shared" si="23"/>
        <v>6349007.5560100731</v>
      </c>
      <c r="P231" s="730">
        <f t="shared" si="19"/>
        <v>30044.565176351211</v>
      </c>
      <c r="Q231" s="730">
        <f t="shared" si="24"/>
        <v>12898.153743634006</v>
      </c>
      <c r="R231" s="730">
        <f t="shared" si="25"/>
        <v>6391950.274930058</v>
      </c>
      <c r="Z231" s="614"/>
    </row>
    <row r="232" spans="13:26" x14ac:dyDescent="0.2">
      <c r="M232" s="614"/>
      <c r="N232" s="748">
        <f t="shared" si="18"/>
        <v>178</v>
      </c>
      <c r="O232" s="730">
        <f t="shared" si="23"/>
        <v>6391950.274930058</v>
      </c>
      <c r="P232" s="730">
        <f t="shared" si="19"/>
        <v>30044.565176351211</v>
      </c>
      <c r="Q232" s="730">
        <f t="shared" si="24"/>
        <v>12985.392857135346</v>
      </c>
      <c r="R232" s="730">
        <f t="shared" si="25"/>
        <v>6434980.2329635443</v>
      </c>
      <c r="Z232" s="614"/>
    </row>
    <row r="233" spans="13:26" x14ac:dyDescent="0.2">
      <c r="M233" s="614"/>
      <c r="N233" s="748">
        <f t="shared" si="18"/>
        <v>179</v>
      </c>
      <c r="O233" s="730">
        <f t="shared" si="23"/>
        <v>6434980.2329635443</v>
      </c>
      <c r="P233" s="730">
        <f t="shared" si="19"/>
        <v>30044.565176351211</v>
      </c>
      <c r="Q233" s="730">
        <f t="shared" si="24"/>
        <v>13072.809198886687</v>
      </c>
      <c r="R233" s="730">
        <f t="shared" si="25"/>
        <v>6478097.6073387824</v>
      </c>
      <c r="Z233" s="614"/>
    </row>
    <row r="234" spans="13:26" x14ac:dyDescent="0.2">
      <c r="M234" s="614"/>
      <c r="N234" s="748">
        <f t="shared" si="18"/>
        <v>180</v>
      </c>
      <c r="O234" s="730">
        <f t="shared" si="23"/>
        <v>6478097.6073387824</v>
      </c>
      <c r="P234" s="730">
        <f t="shared" si="19"/>
        <v>30044.565176351211</v>
      </c>
      <c r="Q234" s="730">
        <f t="shared" si="24"/>
        <v>13160.403128931266</v>
      </c>
      <c r="R234" s="730">
        <f t="shared" si="25"/>
        <v>6521302.5756440647</v>
      </c>
      <c r="Z234" s="614"/>
    </row>
    <row r="235" spans="13:26" x14ac:dyDescent="0.2">
      <c r="M235" s="614"/>
      <c r="N235" s="748">
        <f t="shared" si="18"/>
        <v>181</v>
      </c>
      <c r="O235" s="730">
        <f t="shared" si="23"/>
        <v>6521302.5756440647</v>
      </c>
      <c r="P235" s="730">
        <f t="shared" si="19"/>
        <v>30044.565176351211</v>
      </c>
      <c r="Q235" s="730">
        <f t="shared" si="24"/>
        <v>13248.17500804375</v>
      </c>
      <c r="R235" s="730">
        <f t="shared" si="25"/>
        <v>6564595.3158284593</v>
      </c>
      <c r="Z235" s="614"/>
    </row>
    <row r="236" spans="13:26" x14ac:dyDescent="0.2">
      <c r="M236" s="614"/>
      <c r="N236" s="748">
        <f t="shared" si="18"/>
        <v>182</v>
      </c>
      <c r="O236" s="730">
        <f t="shared" si="23"/>
        <v>6564595.3158284593</v>
      </c>
      <c r="P236" s="730">
        <f t="shared" si="19"/>
        <v>30044.565176351211</v>
      </c>
      <c r="Q236" s="730">
        <f t="shared" si="24"/>
        <v>13336.125197731733</v>
      </c>
      <c r="R236" s="730">
        <f t="shared" si="25"/>
        <v>6607976.0062025422</v>
      </c>
      <c r="Z236" s="614"/>
    </row>
    <row r="237" spans="13:26" x14ac:dyDescent="0.2">
      <c r="M237" s="614"/>
      <c r="N237" s="748">
        <f t="shared" si="18"/>
        <v>183</v>
      </c>
      <c r="O237" s="730">
        <f t="shared" si="23"/>
        <v>6607976.0062025422</v>
      </c>
      <c r="P237" s="730">
        <f t="shared" si="19"/>
        <v>30044.565176351211</v>
      </c>
      <c r="Q237" s="730">
        <f t="shared" si="24"/>
        <v>13424.254060237219</v>
      </c>
      <c r="R237" s="730">
        <f t="shared" si="25"/>
        <v>6651444.8254391309</v>
      </c>
      <c r="Z237" s="614"/>
    </row>
    <row r="238" spans="13:26" x14ac:dyDescent="0.2">
      <c r="M238" s="614"/>
      <c r="N238" s="748">
        <f t="shared" si="18"/>
        <v>184</v>
      </c>
      <c r="O238" s="730">
        <f t="shared" si="23"/>
        <v>6651444.8254391309</v>
      </c>
      <c r="P238" s="730">
        <f t="shared" si="19"/>
        <v>30044.565176351211</v>
      </c>
      <c r="Q238" s="730">
        <f t="shared" si="24"/>
        <v>13512.561958538116</v>
      </c>
      <c r="R238" s="730">
        <f t="shared" si="25"/>
        <v>6695001.9525740203</v>
      </c>
      <c r="Z238" s="614"/>
    </row>
    <row r="239" spans="13:26" x14ac:dyDescent="0.2">
      <c r="M239" s="614"/>
      <c r="N239" s="748">
        <f t="shared" si="18"/>
        <v>185</v>
      </c>
      <c r="O239" s="730">
        <f t="shared" si="23"/>
        <v>6695001.9525740203</v>
      </c>
      <c r="P239" s="730">
        <f t="shared" si="19"/>
        <v>30044.565176351211</v>
      </c>
      <c r="Q239" s="730">
        <f t="shared" si="24"/>
        <v>13601.049256349725</v>
      </c>
      <c r="R239" s="730">
        <f t="shared" si="25"/>
        <v>6738647.5670067212</v>
      </c>
      <c r="Z239" s="614"/>
    </row>
    <row r="240" spans="13:26" x14ac:dyDescent="0.2">
      <c r="M240" s="614"/>
      <c r="N240" s="748">
        <f t="shared" si="18"/>
        <v>186</v>
      </c>
      <c r="O240" s="730">
        <f t="shared" si="23"/>
        <v>6738647.5670067212</v>
      </c>
      <c r="P240" s="730">
        <f t="shared" si="19"/>
        <v>30044.565176351211</v>
      </c>
      <c r="Q240" s="730">
        <f t="shared" si="24"/>
        <v>13689.716318126246</v>
      </c>
      <c r="R240" s="730">
        <f t="shared" si="25"/>
        <v>6782381.848501198</v>
      </c>
      <c r="Z240" s="614"/>
    </row>
    <row r="241" spans="13:26" x14ac:dyDescent="0.2">
      <c r="M241" s="614"/>
      <c r="N241" s="748">
        <f t="shared" si="18"/>
        <v>187</v>
      </c>
      <c r="O241" s="730">
        <f t="shared" si="23"/>
        <v>6782381.848501198</v>
      </c>
      <c r="P241" s="730">
        <f t="shared" si="19"/>
        <v>30044.565176351211</v>
      </c>
      <c r="Q241" s="730">
        <f t="shared" si="24"/>
        <v>13778.563509062276</v>
      </c>
      <c r="R241" s="730">
        <f t="shared" si="25"/>
        <v>6826204.9771866109</v>
      </c>
      <c r="Z241" s="614"/>
    </row>
    <row r="242" spans="13:26" x14ac:dyDescent="0.2">
      <c r="M242" s="614"/>
      <c r="N242" s="748">
        <f t="shared" si="18"/>
        <v>188</v>
      </c>
      <c r="O242" s="730">
        <f t="shared" si="23"/>
        <v>6826204.9771866109</v>
      </c>
      <c r="P242" s="730">
        <f t="shared" si="19"/>
        <v>30044.565176351211</v>
      </c>
      <c r="Q242" s="730">
        <f t="shared" si="24"/>
        <v>13867.591195094317</v>
      </c>
      <c r="R242" s="730">
        <f t="shared" si="25"/>
        <v>6870117.1335580563</v>
      </c>
      <c r="Z242" s="614"/>
    </row>
    <row r="243" spans="13:26" x14ac:dyDescent="0.2">
      <c r="M243" s="614"/>
      <c r="N243" s="748">
        <f t="shared" si="18"/>
        <v>189</v>
      </c>
      <c r="O243" s="730">
        <f t="shared" si="23"/>
        <v>6870117.1335580563</v>
      </c>
      <c r="P243" s="730">
        <f t="shared" si="19"/>
        <v>30044.565176351211</v>
      </c>
      <c r="Q243" s="730">
        <f t="shared" si="24"/>
        <v>13956.799742902273</v>
      </c>
      <c r="R243" s="730">
        <f t="shared" si="25"/>
        <v>6914118.4984773099</v>
      </c>
      <c r="Z243" s="614"/>
    </row>
    <row r="244" spans="13:26" x14ac:dyDescent="0.2">
      <c r="M244" s="614"/>
      <c r="N244" s="748">
        <f t="shared" si="18"/>
        <v>190</v>
      </c>
      <c r="O244" s="730">
        <f t="shared" si="23"/>
        <v>6914118.4984773099</v>
      </c>
      <c r="P244" s="730">
        <f t="shared" si="19"/>
        <v>30044.565176351211</v>
      </c>
      <c r="Q244" s="730">
        <f t="shared" si="24"/>
        <v>14046.189519910971</v>
      </c>
      <c r="R244" s="730">
        <f t="shared" si="25"/>
        <v>6958209.253173572</v>
      </c>
      <c r="Z244" s="614"/>
    </row>
    <row r="245" spans="13:26" x14ac:dyDescent="0.2">
      <c r="M245" s="614"/>
      <c r="N245" s="748">
        <f t="shared" si="18"/>
        <v>191</v>
      </c>
      <c r="O245" s="730">
        <f t="shared" si="23"/>
        <v>6958209.253173572</v>
      </c>
      <c r="P245" s="730">
        <f t="shared" si="19"/>
        <v>30044.565176351211</v>
      </c>
      <c r="Q245" s="730">
        <f t="shared" si="24"/>
        <v>14135.760894291665</v>
      </c>
      <c r="R245" s="730">
        <f t="shared" si="25"/>
        <v>7002389.579244215</v>
      </c>
      <c r="Z245" s="614"/>
    </row>
    <row r="246" spans="13:26" x14ac:dyDescent="0.2">
      <c r="M246" s="614"/>
      <c r="N246" s="748">
        <f t="shared" si="18"/>
        <v>192</v>
      </c>
      <c r="O246" s="730">
        <f t="shared" si="23"/>
        <v>7002389.579244215</v>
      </c>
      <c r="P246" s="730">
        <f t="shared" si="19"/>
        <v>30044.565176351211</v>
      </c>
      <c r="Q246" s="730">
        <f t="shared" si="24"/>
        <v>14225.514234963564</v>
      </c>
      <c r="R246" s="730">
        <f t="shared" si="25"/>
        <v>7046659.6586555298</v>
      </c>
      <c r="Z246" s="614"/>
    </row>
    <row r="247" spans="13:26" x14ac:dyDescent="0.2">
      <c r="M247" s="614"/>
      <c r="N247" s="748">
        <f t="shared" si="18"/>
        <v>193</v>
      </c>
      <c r="O247" s="730">
        <f t="shared" si="23"/>
        <v>7046659.6586555298</v>
      </c>
      <c r="P247" s="730">
        <f t="shared" si="19"/>
        <v>30044.565176351211</v>
      </c>
      <c r="Q247" s="730">
        <f t="shared" si="24"/>
        <v>14315.44991159534</v>
      </c>
      <c r="R247" s="730">
        <f t="shared" si="25"/>
        <v>7091019.6737434762</v>
      </c>
      <c r="Z247" s="614"/>
    </row>
    <row r="248" spans="13:26" x14ac:dyDescent="0.2">
      <c r="M248" s="614"/>
      <c r="N248" s="748">
        <f t="shared" si="18"/>
        <v>194</v>
      </c>
      <c r="O248" s="730">
        <f t="shared" si="23"/>
        <v>7091019.6737434762</v>
      </c>
      <c r="P248" s="730">
        <f t="shared" si="19"/>
        <v>30044.565176351211</v>
      </c>
      <c r="Q248" s="730">
        <f t="shared" si="24"/>
        <v>14405.568294606657</v>
      </c>
      <c r="R248" s="730">
        <f t="shared" si="25"/>
        <v>7135469.8072144343</v>
      </c>
      <c r="Z248" s="614"/>
    </row>
    <row r="249" spans="13:26" x14ac:dyDescent="0.2">
      <c r="M249" s="614"/>
      <c r="N249" s="748">
        <f t="shared" si="18"/>
        <v>195</v>
      </c>
      <c r="O249" s="730">
        <f t="shared" si="23"/>
        <v>7135469.8072144343</v>
      </c>
      <c r="P249" s="730">
        <f t="shared" si="19"/>
        <v>30044.565176351211</v>
      </c>
      <c r="Q249" s="730">
        <f t="shared" si="24"/>
        <v>14495.869755169695</v>
      </c>
      <c r="R249" s="730">
        <f t="shared" si="25"/>
        <v>7180010.2421459546</v>
      </c>
      <c r="Z249" s="614"/>
    </row>
    <row r="250" spans="13:26" x14ac:dyDescent="0.2">
      <c r="M250" s="614"/>
      <c r="N250" s="748">
        <f t="shared" si="18"/>
        <v>196</v>
      </c>
      <c r="O250" s="730">
        <f t="shared" si="23"/>
        <v>7180010.2421459546</v>
      </c>
      <c r="P250" s="730">
        <f t="shared" si="19"/>
        <v>30044.565176351211</v>
      </c>
      <c r="Q250" s="730">
        <f t="shared" si="24"/>
        <v>14586.354665210674</v>
      </c>
      <c r="R250" s="730">
        <f t="shared" si="25"/>
        <v>7224641.1619875161</v>
      </c>
      <c r="Z250" s="614"/>
    </row>
    <row r="251" spans="13:26" x14ac:dyDescent="0.2">
      <c r="M251" s="614"/>
      <c r="N251" s="748">
        <f t="shared" si="18"/>
        <v>197</v>
      </c>
      <c r="O251" s="730">
        <f t="shared" si="23"/>
        <v>7224641.1619875161</v>
      </c>
      <c r="P251" s="730">
        <f t="shared" si="19"/>
        <v>30044.565176351211</v>
      </c>
      <c r="Q251" s="730">
        <f t="shared" si="24"/>
        <v>14677.023397411402</v>
      </c>
      <c r="R251" s="730">
        <f t="shared" si="25"/>
        <v>7269362.7505612783</v>
      </c>
      <c r="Z251" s="614"/>
    </row>
    <row r="252" spans="13:26" x14ac:dyDescent="0.2">
      <c r="M252" s="614"/>
      <c r="N252" s="748">
        <f t="shared" si="18"/>
        <v>198</v>
      </c>
      <c r="O252" s="730">
        <f t="shared" si="23"/>
        <v>7269362.7505612783</v>
      </c>
      <c r="P252" s="730">
        <f t="shared" si="19"/>
        <v>30044.565176351211</v>
      </c>
      <c r="Q252" s="730">
        <f t="shared" si="24"/>
        <v>14767.876325210786</v>
      </c>
      <c r="R252" s="730">
        <f t="shared" si="25"/>
        <v>7314175.1920628399</v>
      </c>
      <c r="Z252" s="614"/>
    </row>
    <row r="253" spans="13:26" x14ac:dyDescent="0.2">
      <c r="M253" s="614"/>
      <c r="N253" s="748">
        <f t="shared" si="18"/>
        <v>199</v>
      </c>
      <c r="O253" s="730">
        <f t="shared" si="23"/>
        <v>7314175.1920628399</v>
      </c>
      <c r="P253" s="730">
        <f t="shared" si="19"/>
        <v>30044.565176351211</v>
      </c>
      <c r="Q253" s="730">
        <f t="shared" si="24"/>
        <v>14858.913822806391</v>
      </c>
      <c r="R253" s="730">
        <f t="shared" si="25"/>
        <v>7359078.6710619973</v>
      </c>
      <c r="Z253" s="614"/>
    </row>
    <row r="254" spans="13:26" x14ac:dyDescent="0.2">
      <c r="M254" s="614"/>
      <c r="N254" s="748">
        <f t="shared" si="18"/>
        <v>200</v>
      </c>
      <c r="O254" s="730">
        <f t="shared" si="23"/>
        <v>7359078.6710619973</v>
      </c>
      <c r="P254" s="730">
        <f t="shared" si="19"/>
        <v>30044.565176351211</v>
      </c>
      <c r="Q254" s="730">
        <f t="shared" si="24"/>
        <v>14950.13626515597</v>
      </c>
      <c r="R254" s="730">
        <f t="shared" si="25"/>
        <v>7404073.3725035042</v>
      </c>
      <c r="Z254" s="614"/>
    </row>
    <row r="255" spans="13:26" x14ac:dyDescent="0.2">
      <c r="M255" s="614"/>
      <c r="N255" s="748">
        <f t="shared" si="18"/>
        <v>201</v>
      </c>
      <c r="O255" s="730">
        <f t="shared" si="23"/>
        <v>7404073.3725035042</v>
      </c>
      <c r="P255" s="730">
        <f t="shared" si="19"/>
        <v>30044.565176351211</v>
      </c>
      <c r="Q255" s="730">
        <f t="shared" si="24"/>
        <v>15041.544027979013</v>
      </c>
      <c r="R255" s="730">
        <f t="shared" si="25"/>
        <v>7449159.4817078337</v>
      </c>
      <c r="Z255" s="614"/>
    </row>
    <row r="256" spans="13:26" x14ac:dyDescent="0.2">
      <c r="M256" s="614"/>
      <c r="N256" s="748">
        <f t="shared" si="18"/>
        <v>202</v>
      </c>
      <c r="O256" s="730">
        <f t="shared" si="23"/>
        <v>7449159.4817078337</v>
      </c>
      <c r="P256" s="730">
        <f t="shared" si="19"/>
        <v>30044.565176351211</v>
      </c>
      <c r="Q256" s="730">
        <f t="shared" si="24"/>
        <v>15133.137487758286</v>
      </c>
      <c r="R256" s="730">
        <f t="shared" si="25"/>
        <v>7494337.1843719427</v>
      </c>
      <c r="Z256" s="614"/>
    </row>
    <row r="257" spans="13:26" x14ac:dyDescent="0.2">
      <c r="M257" s="614"/>
      <c r="N257" s="748">
        <f t="shared" si="18"/>
        <v>203</v>
      </c>
      <c r="O257" s="730">
        <f t="shared" ref="O257:O261" si="26">R256</f>
        <v>7494337.1843719427</v>
      </c>
      <c r="P257" s="730">
        <f t="shared" si="19"/>
        <v>30044.565176351211</v>
      </c>
      <c r="Q257" s="730">
        <f t="shared" ref="Q257:Q261" si="27">O257*$P$49</f>
        <v>15224.917021741398</v>
      </c>
      <c r="R257" s="730">
        <f t="shared" ref="R257:R261" si="28">O257+P257+Q257</f>
        <v>7539606.6665700348</v>
      </c>
      <c r="Z257" s="614"/>
    </row>
    <row r="258" spans="13:26" x14ac:dyDescent="0.2">
      <c r="M258" s="614"/>
      <c r="N258" s="748">
        <f t="shared" si="18"/>
        <v>204</v>
      </c>
      <c r="O258" s="730">
        <f t="shared" si="26"/>
        <v>7539606.6665700348</v>
      </c>
      <c r="P258" s="730">
        <f t="shared" si="19"/>
        <v>30044.565176351211</v>
      </c>
      <c r="Q258" s="730">
        <f t="shared" si="27"/>
        <v>15316.883007942339</v>
      </c>
      <c r="R258" s="730">
        <f t="shared" si="28"/>
        <v>7584968.1147543285</v>
      </c>
      <c r="Z258" s="614"/>
    </row>
    <row r="259" spans="13:26" x14ac:dyDescent="0.2">
      <c r="M259" s="614"/>
      <c r="N259" s="748">
        <f t="shared" si="18"/>
        <v>205</v>
      </c>
      <c r="O259" s="730">
        <f t="shared" si="26"/>
        <v>7584968.1147543285</v>
      </c>
      <c r="P259" s="730">
        <f t="shared" si="19"/>
        <v>30044.565176351211</v>
      </c>
      <c r="Q259" s="730">
        <f t="shared" si="27"/>
        <v>15409.035825143046</v>
      </c>
      <c r="R259" s="730">
        <f t="shared" si="28"/>
        <v>7630421.7157558221</v>
      </c>
      <c r="Z259" s="614"/>
    </row>
    <row r="260" spans="13:26" x14ac:dyDescent="0.2">
      <c r="M260" s="614"/>
      <c r="N260" s="748">
        <f t="shared" si="18"/>
        <v>206</v>
      </c>
      <c r="O260" s="730">
        <f t="shared" si="26"/>
        <v>7630421.7157558221</v>
      </c>
      <c r="P260" s="730">
        <f t="shared" si="19"/>
        <v>30044.565176351211</v>
      </c>
      <c r="Q260" s="730">
        <f t="shared" si="27"/>
        <v>15501.375852894958</v>
      </c>
      <c r="R260" s="730">
        <f t="shared" si="28"/>
        <v>7675967.6567850681</v>
      </c>
      <c r="Z260" s="614"/>
    </row>
    <row r="261" spans="13:26" x14ac:dyDescent="0.2">
      <c r="M261" s="614"/>
      <c r="N261" s="748">
        <f t="shared" si="18"/>
        <v>207</v>
      </c>
      <c r="O261" s="730">
        <f t="shared" si="26"/>
        <v>7675967.6567850681</v>
      </c>
      <c r="P261" s="730">
        <f t="shared" si="19"/>
        <v>30044.565176351211</v>
      </c>
      <c r="Q261" s="730">
        <f t="shared" si="27"/>
        <v>15593.903471520582</v>
      </c>
      <c r="R261" s="730">
        <f t="shared" si="28"/>
        <v>7721606.1254329393</v>
      </c>
      <c r="Z261" s="614"/>
    </row>
    <row r="262" spans="13:26" x14ac:dyDescent="0.2">
      <c r="M262" s="614"/>
      <c r="N262" s="748">
        <f t="shared" si="18"/>
        <v>208</v>
      </c>
      <c r="O262" s="730">
        <f t="shared" ref="O262:O325" si="29">R261</f>
        <v>7721606.1254329393</v>
      </c>
      <c r="P262" s="730">
        <f t="shared" si="19"/>
        <v>30044.565176351211</v>
      </c>
      <c r="Q262" s="730">
        <f t="shared" ref="Q262:Q325" si="30">O262*$P$49</f>
        <v>15686.619062115056</v>
      </c>
      <c r="R262" s="730">
        <f t="shared" ref="R262:R325" si="31">O262+P262+Q262</f>
        <v>7767337.3096714057</v>
      </c>
      <c r="Z262" s="614"/>
    </row>
    <row r="263" spans="13:26" x14ac:dyDescent="0.2">
      <c r="M263" s="614"/>
      <c r="N263" s="748">
        <f t="shared" si="18"/>
        <v>209</v>
      </c>
      <c r="O263" s="730">
        <f t="shared" si="29"/>
        <v>7767337.3096714057</v>
      </c>
      <c r="P263" s="730">
        <f t="shared" si="19"/>
        <v>30044.565176351211</v>
      </c>
      <c r="Q263" s="730">
        <f t="shared" si="30"/>
        <v>15779.523006547732</v>
      </c>
      <c r="R263" s="730">
        <f t="shared" si="31"/>
        <v>7813161.3978543049</v>
      </c>
      <c r="Z263" s="614"/>
    </row>
    <row r="264" spans="13:26" x14ac:dyDescent="0.2">
      <c r="M264" s="614"/>
      <c r="N264" s="748">
        <f t="shared" si="18"/>
        <v>210</v>
      </c>
      <c r="O264" s="730">
        <f t="shared" si="29"/>
        <v>7813161.3978543049</v>
      </c>
      <c r="P264" s="730">
        <f t="shared" si="19"/>
        <v>30044.565176351211</v>
      </c>
      <c r="Q264" s="730">
        <f t="shared" si="30"/>
        <v>15872.615687463725</v>
      </c>
      <c r="R264" s="730">
        <f t="shared" si="31"/>
        <v>7859078.5787181193</v>
      </c>
      <c r="Z264" s="614"/>
    </row>
    <row r="265" spans="13:26" x14ac:dyDescent="0.2">
      <c r="M265" s="614"/>
      <c r="N265" s="748">
        <f t="shared" si="18"/>
        <v>211</v>
      </c>
      <c r="O265" s="730">
        <f t="shared" si="29"/>
        <v>7859078.5787181193</v>
      </c>
      <c r="P265" s="730">
        <f t="shared" si="19"/>
        <v>30044.565176351211</v>
      </c>
      <c r="Q265" s="730">
        <f t="shared" si="30"/>
        <v>15965.897488285509</v>
      </c>
      <c r="R265" s="730">
        <f t="shared" si="31"/>
        <v>7905089.0413827561</v>
      </c>
      <c r="Z265" s="614"/>
    </row>
    <row r="266" spans="13:26" x14ac:dyDescent="0.2">
      <c r="M266" s="614"/>
      <c r="N266" s="748">
        <f t="shared" si="18"/>
        <v>212</v>
      </c>
      <c r="O266" s="730">
        <f t="shared" si="29"/>
        <v>7905089.0413827561</v>
      </c>
      <c r="P266" s="730">
        <f t="shared" si="19"/>
        <v>30044.565176351211</v>
      </c>
      <c r="Q266" s="730">
        <f t="shared" si="30"/>
        <v>16059.368793214489</v>
      </c>
      <c r="R266" s="730">
        <f t="shared" si="31"/>
        <v>7951192.9753523218</v>
      </c>
      <c r="Z266" s="614"/>
    </row>
    <row r="267" spans="13:26" x14ac:dyDescent="0.2">
      <c r="M267" s="614"/>
      <c r="N267" s="748">
        <f t="shared" si="18"/>
        <v>213</v>
      </c>
      <c r="O267" s="730">
        <f t="shared" si="29"/>
        <v>7951192.9753523218</v>
      </c>
      <c r="P267" s="730">
        <f t="shared" si="19"/>
        <v>30044.565176351211</v>
      </c>
      <c r="Q267" s="730">
        <f t="shared" si="30"/>
        <v>16153.029987232583</v>
      </c>
      <c r="R267" s="730">
        <f t="shared" si="31"/>
        <v>7997390.5705159055</v>
      </c>
      <c r="Z267" s="614"/>
    </row>
    <row r="268" spans="13:26" x14ac:dyDescent="0.2">
      <c r="M268" s="614"/>
      <c r="N268" s="748">
        <f t="shared" si="18"/>
        <v>214</v>
      </c>
      <c r="O268" s="730">
        <f t="shared" si="29"/>
        <v>7997390.5705159055</v>
      </c>
      <c r="P268" s="730">
        <f t="shared" si="19"/>
        <v>30044.565176351211</v>
      </c>
      <c r="Q268" s="730">
        <f t="shared" si="30"/>
        <v>16246.881456103811</v>
      </c>
      <c r="R268" s="730">
        <f t="shared" si="31"/>
        <v>8043682.0171483606</v>
      </c>
      <c r="Z268" s="614"/>
    </row>
    <row r="269" spans="13:26" x14ac:dyDescent="0.2">
      <c r="M269" s="614"/>
      <c r="N269" s="748">
        <f t="shared" si="18"/>
        <v>215</v>
      </c>
      <c r="O269" s="730">
        <f t="shared" si="29"/>
        <v>8043682.0171483606</v>
      </c>
      <c r="P269" s="730">
        <f t="shared" si="19"/>
        <v>30044.565176351211</v>
      </c>
      <c r="Q269" s="730">
        <f t="shared" si="30"/>
        <v>16340.923586375877</v>
      </c>
      <c r="R269" s="730">
        <f t="shared" si="31"/>
        <v>8090067.5059110876</v>
      </c>
      <c r="Z269" s="614"/>
    </row>
    <row r="270" spans="13:26" x14ac:dyDescent="0.2">
      <c r="M270" s="614"/>
      <c r="N270" s="748">
        <f t="shared" si="18"/>
        <v>216</v>
      </c>
      <c r="O270" s="730">
        <f t="shared" si="29"/>
        <v>8090067.5059110876</v>
      </c>
      <c r="P270" s="730">
        <f t="shared" si="19"/>
        <v>30044.565176351211</v>
      </c>
      <c r="Q270" s="730">
        <f t="shared" si="30"/>
        <v>16435.156765381769</v>
      </c>
      <c r="R270" s="730">
        <f t="shared" si="31"/>
        <v>8136547.2278528204</v>
      </c>
      <c r="Z270" s="614"/>
    </row>
    <row r="271" spans="13:26" x14ac:dyDescent="0.2">
      <c r="M271" s="614"/>
      <c r="N271" s="748">
        <f t="shared" si="18"/>
        <v>217</v>
      </c>
      <c r="O271" s="730">
        <f t="shared" si="29"/>
        <v>8136547.2278528204</v>
      </c>
      <c r="P271" s="730">
        <f t="shared" si="19"/>
        <v>30044.565176351211</v>
      </c>
      <c r="Q271" s="730">
        <f t="shared" si="30"/>
        <v>16529.581381241351</v>
      </c>
      <c r="R271" s="730">
        <f t="shared" si="31"/>
        <v>8183121.3744104132</v>
      </c>
      <c r="Z271" s="614"/>
    </row>
    <row r="272" spans="13:26" x14ac:dyDescent="0.2">
      <c r="M272" s="614"/>
      <c r="N272" s="748">
        <f t="shared" si="18"/>
        <v>218</v>
      </c>
      <c r="O272" s="730">
        <f t="shared" si="29"/>
        <v>8183121.3744104132</v>
      </c>
      <c r="P272" s="730">
        <f t="shared" si="19"/>
        <v>30044.565176351211</v>
      </c>
      <c r="Q272" s="730">
        <f t="shared" si="30"/>
        <v>16624.19782286296</v>
      </c>
      <c r="R272" s="730">
        <f t="shared" si="31"/>
        <v>8229790.1374096274</v>
      </c>
      <c r="Z272" s="614"/>
    </row>
    <row r="273" spans="13:26" x14ac:dyDescent="0.2">
      <c r="M273" s="614"/>
      <c r="N273" s="748">
        <f t="shared" si="18"/>
        <v>219</v>
      </c>
      <c r="O273" s="730">
        <f t="shared" si="29"/>
        <v>8229790.1374096274</v>
      </c>
      <c r="P273" s="730">
        <f t="shared" si="19"/>
        <v>30044.565176351211</v>
      </c>
      <c r="Q273" s="730">
        <f t="shared" si="30"/>
        <v>16719.006479945005</v>
      </c>
      <c r="R273" s="730">
        <f t="shared" si="31"/>
        <v>8276553.7090659235</v>
      </c>
      <c r="Z273" s="614"/>
    </row>
    <row r="274" spans="13:26" x14ac:dyDescent="0.2">
      <c r="M274" s="614"/>
      <c r="N274" s="748">
        <f t="shared" si="18"/>
        <v>220</v>
      </c>
      <c r="O274" s="730">
        <f t="shared" si="29"/>
        <v>8276553.7090659235</v>
      </c>
      <c r="P274" s="730">
        <f t="shared" si="19"/>
        <v>30044.565176351211</v>
      </c>
      <c r="Q274" s="730">
        <f t="shared" si="30"/>
        <v>16814.007742977585</v>
      </c>
      <c r="R274" s="730">
        <f t="shared" si="31"/>
        <v>8323412.2819852522</v>
      </c>
      <c r="Z274" s="614"/>
    </row>
    <row r="275" spans="13:26" x14ac:dyDescent="0.2">
      <c r="M275" s="614"/>
      <c r="N275" s="748">
        <f t="shared" si="18"/>
        <v>221</v>
      </c>
      <c r="O275" s="730">
        <f t="shared" si="29"/>
        <v>8323412.2819852522</v>
      </c>
      <c r="P275" s="730">
        <f t="shared" si="19"/>
        <v>30044.565176351211</v>
      </c>
      <c r="Q275" s="730">
        <f t="shared" si="30"/>
        <v>16909.202003244085</v>
      </c>
      <c r="R275" s="730">
        <f t="shared" si="31"/>
        <v>8370366.0491648475</v>
      </c>
      <c r="Z275" s="614"/>
    </row>
    <row r="276" spans="13:26" x14ac:dyDescent="0.2">
      <c r="M276" s="614"/>
      <c r="N276" s="748">
        <f t="shared" si="18"/>
        <v>222</v>
      </c>
      <c r="O276" s="730">
        <f t="shared" si="29"/>
        <v>8370366.0491648475</v>
      </c>
      <c r="P276" s="730">
        <f t="shared" si="19"/>
        <v>30044.565176351211</v>
      </c>
      <c r="Q276" s="730">
        <f t="shared" si="30"/>
        <v>17004.589652822786</v>
      </c>
      <c r="R276" s="730">
        <f t="shared" si="31"/>
        <v>8417415.2039940227</v>
      </c>
      <c r="Z276" s="614"/>
    </row>
    <row r="277" spans="13:26" x14ac:dyDescent="0.2">
      <c r="M277" s="614"/>
      <c r="N277" s="748">
        <f t="shared" si="18"/>
        <v>223</v>
      </c>
      <c r="O277" s="730">
        <f t="shared" si="29"/>
        <v>8417415.2039940227</v>
      </c>
      <c r="P277" s="730">
        <f t="shared" si="19"/>
        <v>30044.565176351211</v>
      </c>
      <c r="Q277" s="730">
        <f t="shared" si="30"/>
        <v>17100.171084588492</v>
      </c>
      <c r="R277" s="730">
        <f t="shared" si="31"/>
        <v>8464559.9402549621</v>
      </c>
      <c r="Z277" s="614"/>
    </row>
    <row r="278" spans="13:26" x14ac:dyDescent="0.2">
      <c r="M278" s="614"/>
      <c r="N278" s="748">
        <f t="shared" si="18"/>
        <v>224</v>
      </c>
      <c r="O278" s="730">
        <f t="shared" si="29"/>
        <v>8464559.9402549621</v>
      </c>
      <c r="P278" s="730">
        <f t="shared" si="19"/>
        <v>30044.565176351211</v>
      </c>
      <c r="Q278" s="730">
        <f t="shared" si="30"/>
        <v>17195.946692214136</v>
      </c>
      <c r="R278" s="730">
        <f t="shared" si="31"/>
        <v>8511800.4521235265</v>
      </c>
      <c r="Z278" s="614"/>
    </row>
    <row r="279" spans="13:26" x14ac:dyDescent="0.2">
      <c r="M279" s="614"/>
      <c r="N279" s="748">
        <f t="shared" si="18"/>
        <v>225</v>
      </c>
      <c r="O279" s="730">
        <f t="shared" si="29"/>
        <v>8511800.4521235265</v>
      </c>
      <c r="P279" s="730">
        <f t="shared" si="19"/>
        <v>30044.565176351211</v>
      </c>
      <c r="Q279" s="730">
        <f t="shared" si="30"/>
        <v>17291.916870172412</v>
      </c>
      <c r="R279" s="730">
        <f t="shared" si="31"/>
        <v>8559136.9341700505</v>
      </c>
      <c r="Z279" s="614"/>
    </row>
    <row r="280" spans="13:26" x14ac:dyDescent="0.2">
      <c r="M280" s="614"/>
      <c r="N280" s="748">
        <f t="shared" si="18"/>
        <v>226</v>
      </c>
      <c r="O280" s="730">
        <f t="shared" si="29"/>
        <v>8559136.9341700505</v>
      </c>
      <c r="P280" s="730">
        <f t="shared" si="19"/>
        <v>30044.565176351211</v>
      </c>
      <c r="Q280" s="730">
        <f t="shared" si="30"/>
        <v>17388.082013737388</v>
      </c>
      <c r="R280" s="730">
        <f t="shared" si="31"/>
        <v>8606569.581360139</v>
      </c>
      <c r="Z280" s="614"/>
    </row>
    <row r="281" spans="13:26" x14ac:dyDescent="0.2">
      <c r="M281" s="614"/>
      <c r="N281" s="748">
        <f t="shared" si="18"/>
        <v>227</v>
      </c>
      <c r="O281" s="730">
        <f t="shared" si="29"/>
        <v>8606569.581360139</v>
      </c>
      <c r="P281" s="730">
        <f t="shared" si="19"/>
        <v>30044.565176351211</v>
      </c>
      <c r="Q281" s="730">
        <f t="shared" si="30"/>
        <v>17484.442518986147</v>
      </c>
      <c r="R281" s="730">
        <f t="shared" si="31"/>
        <v>8654098.5890554767</v>
      </c>
      <c r="Z281" s="614"/>
    </row>
    <row r="282" spans="13:26" x14ac:dyDescent="0.2">
      <c r="M282" s="614"/>
      <c r="N282" s="748">
        <f t="shared" si="18"/>
        <v>228</v>
      </c>
      <c r="O282" s="730">
        <f t="shared" si="29"/>
        <v>8654098.5890554767</v>
      </c>
      <c r="P282" s="730">
        <f t="shared" si="19"/>
        <v>30044.565176351211</v>
      </c>
      <c r="Q282" s="730">
        <f t="shared" si="30"/>
        <v>17580.998782800405</v>
      </c>
      <c r="R282" s="730">
        <f t="shared" si="31"/>
        <v>8701724.1530146282</v>
      </c>
      <c r="Z282" s="614"/>
    </row>
    <row r="283" spans="13:26" x14ac:dyDescent="0.2">
      <c r="M283" s="614"/>
      <c r="N283" s="748">
        <f t="shared" si="18"/>
        <v>229</v>
      </c>
      <c r="O283" s="730">
        <f t="shared" si="29"/>
        <v>8701724.1530146282</v>
      </c>
      <c r="P283" s="730">
        <f t="shared" si="19"/>
        <v>30044.565176351211</v>
      </c>
      <c r="Q283" s="730">
        <f t="shared" si="30"/>
        <v>17677.751202868156</v>
      </c>
      <c r="R283" s="730">
        <f t="shared" si="31"/>
        <v>8749446.4693938475</v>
      </c>
      <c r="Z283" s="614"/>
    </row>
    <row r="284" spans="13:26" x14ac:dyDescent="0.2">
      <c r="M284" s="614"/>
      <c r="N284" s="748">
        <f t="shared" si="18"/>
        <v>230</v>
      </c>
      <c r="O284" s="730">
        <f t="shared" si="29"/>
        <v>8749446.4693938475</v>
      </c>
      <c r="P284" s="730">
        <f t="shared" si="19"/>
        <v>30044.565176351211</v>
      </c>
      <c r="Q284" s="730">
        <f t="shared" si="30"/>
        <v>17774.700177685307</v>
      </c>
      <c r="R284" s="730">
        <f t="shared" si="31"/>
        <v>8797265.7347478829</v>
      </c>
      <c r="Z284" s="614"/>
    </row>
    <row r="285" spans="13:26" x14ac:dyDescent="0.2">
      <c r="M285" s="614"/>
      <c r="N285" s="748">
        <f t="shared" si="18"/>
        <v>231</v>
      </c>
      <c r="O285" s="730">
        <f t="shared" si="29"/>
        <v>8797265.7347478829</v>
      </c>
      <c r="P285" s="730">
        <f t="shared" si="19"/>
        <v>30044.565176351211</v>
      </c>
      <c r="Q285" s="730">
        <f t="shared" si="30"/>
        <v>17871.84610655731</v>
      </c>
      <c r="R285" s="730">
        <f t="shared" si="31"/>
        <v>8845182.1460307911</v>
      </c>
      <c r="Z285" s="614"/>
    </row>
    <row r="286" spans="13:26" x14ac:dyDescent="0.2">
      <c r="M286" s="614"/>
      <c r="N286" s="748">
        <f t="shared" si="18"/>
        <v>232</v>
      </c>
      <c r="O286" s="730">
        <f t="shared" si="29"/>
        <v>8845182.1460307911</v>
      </c>
      <c r="P286" s="730">
        <f t="shared" si="19"/>
        <v>30044.565176351211</v>
      </c>
      <c r="Q286" s="730">
        <f t="shared" si="30"/>
        <v>17969.189389600833</v>
      </c>
      <c r="R286" s="730">
        <f t="shared" si="31"/>
        <v>8893195.9005967434</v>
      </c>
      <c r="Z286" s="614"/>
    </row>
    <row r="287" spans="13:26" x14ac:dyDescent="0.2">
      <c r="M287" s="614"/>
      <c r="N287" s="748">
        <f t="shared" si="18"/>
        <v>233</v>
      </c>
      <c r="O287" s="730">
        <f t="shared" si="29"/>
        <v>8893195.9005967434</v>
      </c>
      <c r="P287" s="730">
        <f t="shared" si="19"/>
        <v>30044.565176351211</v>
      </c>
      <c r="Q287" s="730">
        <f t="shared" si="30"/>
        <v>18066.730427745377</v>
      </c>
      <c r="R287" s="730">
        <f t="shared" si="31"/>
        <v>8941307.1962008402</v>
      </c>
      <c r="Z287" s="614"/>
    </row>
    <row r="288" spans="13:26" x14ac:dyDescent="0.2">
      <c r="M288" s="614"/>
      <c r="N288" s="748">
        <f t="shared" si="18"/>
        <v>234</v>
      </c>
      <c r="O288" s="730">
        <f t="shared" si="29"/>
        <v>8941307.1962008402</v>
      </c>
      <c r="P288" s="730">
        <f t="shared" si="19"/>
        <v>30044.565176351211</v>
      </c>
      <c r="Q288" s="730">
        <f t="shared" si="30"/>
        <v>18164.469622734938</v>
      </c>
      <c r="R288" s="730">
        <f t="shared" si="31"/>
        <v>8989516.2309999261</v>
      </c>
      <c r="Z288" s="614"/>
    </row>
    <row r="289" spans="13:26" x14ac:dyDescent="0.2">
      <c r="M289" s="614"/>
      <c r="N289" s="748">
        <f t="shared" si="18"/>
        <v>235</v>
      </c>
      <c r="O289" s="730">
        <f t="shared" si="29"/>
        <v>8989516.2309999261</v>
      </c>
      <c r="P289" s="730">
        <f t="shared" si="19"/>
        <v>30044.565176351211</v>
      </c>
      <c r="Q289" s="730">
        <f t="shared" si="30"/>
        <v>18262.407377129668</v>
      </c>
      <c r="R289" s="730">
        <f t="shared" si="31"/>
        <v>9037823.2035534065</v>
      </c>
      <c r="Z289" s="614"/>
    </row>
    <row r="290" spans="13:26" x14ac:dyDescent="0.2">
      <c r="M290" s="614"/>
      <c r="N290" s="748">
        <f t="shared" si="18"/>
        <v>236</v>
      </c>
      <c r="O290" s="730">
        <f t="shared" si="29"/>
        <v>9037823.2035534065</v>
      </c>
      <c r="P290" s="730">
        <f t="shared" si="19"/>
        <v>30044.565176351211</v>
      </c>
      <c r="Q290" s="730">
        <f t="shared" si="30"/>
        <v>18360.544094307534</v>
      </c>
      <c r="R290" s="730">
        <f t="shared" si="31"/>
        <v>9086228.3128240649</v>
      </c>
      <c r="Z290" s="614"/>
    </row>
    <row r="291" spans="13:26" x14ac:dyDescent="0.2">
      <c r="M291" s="614"/>
      <c r="N291" s="748">
        <f t="shared" si="18"/>
        <v>237</v>
      </c>
      <c r="O291" s="730">
        <f t="shared" si="29"/>
        <v>9086228.3128240649</v>
      </c>
      <c r="P291" s="730">
        <f t="shared" si="19"/>
        <v>30044.565176351211</v>
      </c>
      <c r="Q291" s="730">
        <f t="shared" si="30"/>
        <v>18458.88017846597</v>
      </c>
      <c r="R291" s="730">
        <f t="shared" si="31"/>
        <v>9134731.7581788823</v>
      </c>
      <c r="Z291" s="614"/>
    </row>
    <row r="292" spans="13:26" x14ac:dyDescent="0.2">
      <c r="M292" s="614"/>
      <c r="N292" s="748">
        <f t="shared" si="18"/>
        <v>238</v>
      </c>
      <c r="O292" s="730">
        <f t="shared" si="29"/>
        <v>9134731.7581788823</v>
      </c>
      <c r="P292" s="730">
        <f t="shared" si="19"/>
        <v>30044.565176351211</v>
      </c>
      <c r="Q292" s="730">
        <f t="shared" si="30"/>
        <v>18557.416034623548</v>
      </c>
      <c r="R292" s="730">
        <f t="shared" si="31"/>
        <v>9183333.7393898573</v>
      </c>
      <c r="Z292" s="614"/>
    </row>
    <row r="293" spans="13:26" x14ac:dyDescent="0.2">
      <c r="M293" s="614"/>
      <c r="N293" s="748">
        <f t="shared" si="18"/>
        <v>239</v>
      </c>
      <c r="O293" s="730">
        <f t="shared" si="29"/>
        <v>9183333.7393898573</v>
      </c>
      <c r="P293" s="730">
        <f t="shared" si="19"/>
        <v>30044.565176351211</v>
      </c>
      <c r="Q293" s="730">
        <f t="shared" si="30"/>
        <v>18656.152068621643</v>
      </c>
      <c r="R293" s="730">
        <f t="shared" si="31"/>
        <v>9232034.4566348307</v>
      </c>
      <c r="Z293" s="614"/>
    </row>
    <row r="294" spans="13:26" x14ac:dyDescent="0.2">
      <c r="M294" s="614"/>
      <c r="N294" s="748">
        <f t="shared" si="18"/>
        <v>240</v>
      </c>
      <c r="O294" s="730">
        <f t="shared" si="29"/>
        <v>9232034.4566348307</v>
      </c>
      <c r="P294" s="730">
        <f t="shared" si="19"/>
        <v>30044.565176351211</v>
      </c>
      <c r="Q294" s="730">
        <f t="shared" si="30"/>
        <v>18755.088687126106</v>
      </c>
      <c r="R294" s="730">
        <f t="shared" si="31"/>
        <v>9280834.1104983073</v>
      </c>
      <c r="Z294" s="614"/>
    </row>
    <row r="295" spans="13:26" x14ac:dyDescent="0.2">
      <c r="M295" s="614"/>
      <c r="N295" s="748">
        <f t="shared" si="18"/>
        <v>241</v>
      </c>
      <c r="O295" s="730">
        <f t="shared" si="29"/>
        <v>9280834.1104983073</v>
      </c>
      <c r="P295" s="730">
        <f t="shared" si="19"/>
        <v>30044.565176351211</v>
      </c>
      <c r="Q295" s="730">
        <f t="shared" si="30"/>
        <v>18854.226297628935</v>
      </c>
      <c r="R295" s="730">
        <f t="shared" si="31"/>
        <v>9329732.9019722864</v>
      </c>
      <c r="Z295" s="614"/>
    </row>
    <row r="296" spans="13:26" x14ac:dyDescent="0.2">
      <c r="M296" s="614"/>
      <c r="N296" s="748">
        <f t="shared" si="18"/>
        <v>242</v>
      </c>
      <c r="O296" s="730">
        <f t="shared" si="29"/>
        <v>9329732.9019722864</v>
      </c>
      <c r="P296" s="730">
        <f t="shared" si="19"/>
        <v>30044.565176351211</v>
      </c>
      <c r="Q296" s="730">
        <f t="shared" si="30"/>
        <v>18953.565308449965</v>
      </c>
      <c r="R296" s="730">
        <f t="shared" si="31"/>
        <v>9378731.0324570872</v>
      </c>
      <c r="Z296" s="614"/>
    </row>
    <row r="297" spans="13:26" x14ac:dyDescent="0.2">
      <c r="M297" s="614"/>
      <c r="N297" s="748">
        <f t="shared" si="18"/>
        <v>243</v>
      </c>
      <c r="O297" s="730">
        <f t="shared" si="29"/>
        <v>9378731.0324570872</v>
      </c>
      <c r="P297" s="730">
        <f t="shared" si="19"/>
        <v>30044.565176351211</v>
      </c>
      <c r="Q297" s="730">
        <f t="shared" si="30"/>
        <v>19053.106128738538</v>
      </c>
      <c r="R297" s="730">
        <f t="shared" si="31"/>
        <v>9427828.7037621774</v>
      </c>
      <c r="Z297" s="614"/>
    </row>
    <row r="298" spans="13:26" x14ac:dyDescent="0.2">
      <c r="M298" s="614"/>
      <c r="N298" s="748">
        <f t="shared" si="18"/>
        <v>244</v>
      </c>
      <c r="O298" s="730">
        <f t="shared" si="29"/>
        <v>9427828.7037621774</v>
      </c>
      <c r="P298" s="730">
        <f t="shared" si="19"/>
        <v>30044.565176351211</v>
      </c>
      <c r="Q298" s="730">
        <f t="shared" si="30"/>
        <v>19152.849168475197</v>
      </c>
      <c r="R298" s="730">
        <f t="shared" si="31"/>
        <v>9477026.1181070041</v>
      </c>
      <c r="Z298" s="614"/>
    </row>
    <row r="299" spans="13:26" x14ac:dyDescent="0.2">
      <c r="M299" s="614"/>
      <c r="N299" s="748">
        <f t="shared" si="18"/>
        <v>245</v>
      </c>
      <c r="O299" s="730">
        <f t="shared" si="29"/>
        <v>9477026.1181070041</v>
      </c>
      <c r="P299" s="730">
        <f t="shared" si="19"/>
        <v>30044.565176351211</v>
      </c>
      <c r="Q299" s="730">
        <f t="shared" si="30"/>
        <v>19252.794838473361</v>
      </c>
      <c r="R299" s="730">
        <f t="shared" si="31"/>
        <v>9526323.4781218283</v>
      </c>
      <c r="Z299" s="614"/>
    </row>
    <row r="300" spans="13:26" x14ac:dyDescent="0.2">
      <c r="M300" s="614"/>
      <c r="N300" s="748">
        <f t="shared" si="18"/>
        <v>246</v>
      </c>
      <c r="O300" s="730">
        <f t="shared" si="29"/>
        <v>9526323.4781218283</v>
      </c>
      <c r="P300" s="730">
        <f t="shared" si="19"/>
        <v>30044.565176351211</v>
      </c>
      <c r="Q300" s="730">
        <f t="shared" si="30"/>
        <v>19352.943550381035</v>
      </c>
      <c r="R300" s="730">
        <f t="shared" si="31"/>
        <v>9575720.9868485611</v>
      </c>
      <c r="Z300" s="614"/>
    </row>
    <row r="301" spans="13:26" x14ac:dyDescent="0.2">
      <c r="M301" s="614"/>
      <c r="N301" s="748">
        <f t="shared" si="18"/>
        <v>247</v>
      </c>
      <c r="O301" s="730">
        <f t="shared" si="29"/>
        <v>9575720.9868485611</v>
      </c>
      <c r="P301" s="730">
        <f t="shared" si="19"/>
        <v>30044.565176351211</v>
      </c>
      <c r="Q301" s="730">
        <f t="shared" si="30"/>
        <v>19453.295716682485</v>
      </c>
      <c r="R301" s="730">
        <f t="shared" si="31"/>
        <v>9625218.8477415945</v>
      </c>
      <c r="Z301" s="614"/>
    </row>
    <row r="302" spans="13:26" x14ac:dyDescent="0.2">
      <c r="M302" s="614"/>
      <c r="N302" s="748">
        <f t="shared" si="18"/>
        <v>248</v>
      </c>
      <c r="O302" s="730">
        <f t="shared" si="29"/>
        <v>9625218.8477415945</v>
      </c>
      <c r="P302" s="730">
        <f t="shared" si="19"/>
        <v>30044.565176351211</v>
      </c>
      <c r="Q302" s="730">
        <f t="shared" si="30"/>
        <v>19553.85175069996</v>
      </c>
      <c r="R302" s="730">
        <f t="shared" si="31"/>
        <v>9674817.2646686453</v>
      </c>
      <c r="Z302" s="614"/>
    </row>
    <row r="303" spans="13:26" x14ac:dyDescent="0.2">
      <c r="M303" s="614"/>
      <c r="N303" s="748">
        <f t="shared" si="18"/>
        <v>249</v>
      </c>
      <c r="O303" s="730">
        <f t="shared" si="29"/>
        <v>9674817.2646686453</v>
      </c>
      <c r="P303" s="730">
        <f t="shared" si="19"/>
        <v>30044.565176351211</v>
      </c>
      <c r="Q303" s="730">
        <f t="shared" si="30"/>
        <v>19654.612066595379</v>
      </c>
      <c r="R303" s="730">
        <f t="shared" si="31"/>
        <v>9724516.4419115912</v>
      </c>
      <c r="Z303" s="614"/>
    </row>
    <row r="304" spans="13:26" x14ac:dyDescent="0.2">
      <c r="M304" s="614"/>
      <c r="N304" s="748">
        <f t="shared" si="18"/>
        <v>250</v>
      </c>
      <c r="O304" s="730">
        <f t="shared" si="29"/>
        <v>9724516.4419115912</v>
      </c>
      <c r="P304" s="730">
        <f t="shared" si="19"/>
        <v>30044.565176351211</v>
      </c>
      <c r="Q304" s="730">
        <f t="shared" si="30"/>
        <v>19755.577079372033</v>
      </c>
      <c r="R304" s="730">
        <f t="shared" si="31"/>
        <v>9774316.5841673147</v>
      </c>
      <c r="Z304" s="614"/>
    </row>
    <row r="305" spans="13:26" x14ac:dyDescent="0.2">
      <c r="M305" s="614"/>
      <c r="N305" s="748">
        <f t="shared" si="18"/>
        <v>251</v>
      </c>
      <c r="O305" s="730">
        <f t="shared" si="29"/>
        <v>9774316.5841673147</v>
      </c>
      <c r="P305" s="730">
        <f t="shared" si="19"/>
        <v>30044.565176351211</v>
      </c>
      <c r="Q305" s="730">
        <f t="shared" si="30"/>
        <v>19856.747204876312</v>
      </c>
      <c r="R305" s="730">
        <f t="shared" si="31"/>
        <v>9824217.8965485413</v>
      </c>
      <c r="Z305" s="614"/>
    </row>
    <row r="306" spans="13:26" x14ac:dyDescent="0.2">
      <c r="M306" s="614"/>
      <c r="N306" s="748">
        <f t="shared" si="18"/>
        <v>252</v>
      </c>
      <c r="O306" s="730">
        <f t="shared" si="29"/>
        <v>9824217.8965485413</v>
      </c>
      <c r="P306" s="730">
        <f t="shared" si="19"/>
        <v>30044.565176351211</v>
      </c>
      <c r="Q306" s="730">
        <f t="shared" si="30"/>
        <v>19958.122859799401</v>
      </c>
      <c r="R306" s="730">
        <f t="shared" si="31"/>
        <v>9874220.5845846925</v>
      </c>
      <c r="Z306" s="614"/>
    </row>
    <row r="307" spans="13:26" x14ac:dyDescent="0.2">
      <c r="M307" s="614"/>
      <c r="N307" s="748">
        <f t="shared" si="18"/>
        <v>253</v>
      </c>
      <c r="O307" s="730">
        <f t="shared" si="29"/>
        <v>9874220.5845846925</v>
      </c>
      <c r="P307" s="730">
        <f t="shared" si="19"/>
        <v>30044.565176351211</v>
      </c>
      <c r="Q307" s="730">
        <f t="shared" si="30"/>
        <v>20059.704461679012</v>
      </c>
      <c r="R307" s="730">
        <f t="shared" si="31"/>
        <v>9924324.8542227224</v>
      </c>
      <c r="Z307" s="614"/>
    </row>
    <row r="308" spans="13:26" x14ac:dyDescent="0.2">
      <c r="M308" s="614"/>
      <c r="N308" s="748">
        <f t="shared" si="18"/>
        <v>254</v>
      </c>
      <c r="O308" s="730">
        <f t="shared" si="29"/>
        <v>9924324.8542227224</v>
      </c>
      <c r="P308" s="730">
        <f t="shared" si="19"/>
        <v>30044.565176351211</v>
      </c>
      <c r="Q308" s="730">
        <f t="shared" si="30"/>
        <v>20161.492428901078</v>
      </c>
      <c r="R308" s="730">
        <f t="shared" si="31"/>
        <v>9974530.911827974</v>
      </c>
      <c r="Z308" s="614"/>
    </row>
    <row r="309" spans="13:26" x14ac:dyDescent="0.2">
      <c r="M309" s="614"/>
      <c r="N309" s="748">
        <f t="shared" si="18"/>
        <v>255</v>
      </c>
      <c r="O309" s="730">
        <f t="shared" si="29"/>
        <v>9974530.911827974</v>
      </c>
      <c r="P309" s="730">
        <f t="shared" si="19"/>
        <v>30044.565176351211</v>
      </c>
      <c r="Q309" s="730">
        <f t="shared" si="30"/>
        <v>20263.487180701504</v>
      </c>
      <c r="R309" s="730">
        <f t="shared" si="31"/>
        <v>10024838.964185027</v>
      </c>
      <c r="Z309" s="614"/>
    </row>
    <row r="310" spans="13:26" x14ac:dyDescent="0.2">
      <c r="M310" s="614"/>
      <c r="N310" s="748">
        <f t="shared" si="18"/>
        <v>256</v>
      </c>
      <c r="O310" s="730">
        <f t="shared" si="29"/>
        <v>10024838.964185027</v>
      </c>
      <c r="P310" s="730">
        <f t="shared" si="19"/>
        <v>30044.565176351211</v>
      </c>
      <c r="Q310" s="730">
        <f t="shared" si="30"/>
        <v>20365.689137167887</v>
      </c>
      <c r="R310" s="730">
        <f t="shared" si="31"/>
        <v>10075249.218498547</v>
      </c>
      <c r="Z310" s="614"/>
    </row>
    <row r="311" spans="13:26" x14ac:dyDescent="0.2">
      <c r="M311" s="614"/>
      <c r="N311" s="748">
        <f t="shared" si="18"/>
        <v>257</v>
      </c>
      <c r="O311" s="730">
        <f t="shared" si="29"/>
        <v>10075249.218498547</v>
      </c>
      <c r="P311" s="730">
        <f t="shared" si="19"/>
        <v>30044.565176351211</v>
      </c>
      <c r="Q311" s="730">
        <f t="shared" si="30"/>
        <v>20468.098719241225</v>
      </c>
      <c r="R311" s="730">
        <f t="shared" si="31"/>
        <v>10125761.882394139</v>
      </c>
      <c r="Z311" s="614"/>
    </row>
    <row r="312" spans="13:26" x14ac:dyDescent="0.2">
      <c r="M312" s="614"/>
      <c r="N312" s="748">
        <f t="shared" si="18"/>
        <v>258</v>
      </c>
      <c r="O312" s="730">
        <f t="shared" si="29"/>
        <v>10125761.882394139</v>
      </c>
      <c r="P312" s="730">
        <f t="shared" si="19"/>
        <v>30044.565176351211</v>
      </c>
      <c r="Q312" s="730">
        <f t="shared" si="30"/>
        <v>20570.71634871768</v>
      </c>
      <c r="R312" s="730">
        <f t="shared" si="31"/>
        <v>10176377.163919207</v>
      </c>
      <c r="Z312" s="614"/>
    </row>
    <row r="313" spans="13:26" x14ac:dyDescent="0.2">
      <c r="M313" s="614"/>
      <c r="N313" s="748">
        <f t="shared" si="18"/>
        <v>259</v>
      </c>
      <c r="O313" s="730">
        <f t="shared" si="29"/>
        <v>10176377.163919207</v>
      </c>
      <c r="P313" s="730">
        <f t="shared" si="19"/>
        <v>30044.565176351211</v>
      </c>
      <c r="Q313" s="730">
        <f t="shared" si="30"/>
        <v>20673.5424482503</v>
      </c>
      <c r="R313" s="730">
        <f t="shared" si="31"/>
        <v>10227095.271543808</v>
      </c>
      <c r="Z313" s="614"/>
    </row>
    <row r="314" spans="13:26" x14ac:dyDescent="0.2">
      <c r="M314" s="614"/>
      <c r="N314" s="748">
        <f t="shared" si="18"/>
        <v>260</v>
      </c>
      <c r="O314" s="730">
        <f t="shared" si="29"/>
        <v>10227095.271543808</v>
      </c>
      <c r="P314" s="730">
        <f t="shared" si="19"/>
        <v>30044.565176351211</v>
      </c>
      <c r="Q314" s="730">
        <f t="shared" si="30"/>
        <v>20776.577441350761</v>
      </c>
      <c r="R314" s="730">
        <f t="shared" si="31"/>
        <v>10277916.414161511</v>
      </c>
      <c r="Z314" s="614"/>
    </row>
    <row r="315" spans="13:26" x14ac:dyDescent="0.2">
      <c r="M315" s="614"/>
      <c r="N315" s="748">
        <f t="shared" si="18"/>
        <v>261</v>
      </c>
      <c r="O315" s="730">
        <f t="shared" si="29"/>
        <v>10277916.414161511</v>
      </c>
      <c r="P315" s="730">
        <f t="shared" si="19"/>
        <v>30044.565176351211</v>
      </c>
      <c r="Q315" s="730">
        <f t="shared" si="30"/>
        <v>20879.821752391119</v>
      </c>
      <c r="R315" s="730">
        <f t="shared" si="31"/>
        <v>10328840.801090254</v>
      </c>
      <c r="Z315" s="614"/>
    </row>
    <row r="316" spans="13:26" x14ac:dyDescent="0.2">
      <c r="M316" s="614"/>
      <c r="N316" s="748">
        <f t="shared" si="18"/>
        <v>262</v>
      </c>
      <c r="O316" s="730">
        <f t="shared" si="29"/>
        <v>10328840.801090254</v>
      </c>
      <c r="P316" s="730">
        <f t="shared" ref="P316:P330" si="32">P315</f>
        <v>30044.565176351211</v>
      </c>
      <c r="Q316" s="730">
        <f t="shared" si="30"/>
        <v>20983.275806605539</v>
      </c>
      <c r="R316" s="730">
        <f t="shared" si="31"/>
        <v>10379868.64207321</v>
      </c>
      <c r="Z316" s="614"/>
    </row>
    <row r="317" spans="13:26" x14ac:dyDescent="0.2">
      <c r="M317" s="614"/>
      <c r="N317" s="748">
        <f t="shared" ref="N317:N330" si="33">N316+1</f>
        <v>263</v>
      </c>
      <c r="O317" s="730">
        <f t="shared" si="29"/>
        <v>10379868.64207321</v>
      </c>
      <c r="P317" s="730">
        <f t="shared" si="32"/>
        <v>30044.565176351211</v>
      </c>
      <c r="Q317" s="730">
        <f t="shared" si="30"/>
        <v>21086.940030092068</v>
      </c>
      <c r="R317" s="730">
        <f t="shared" si="31"/>
        <v>10431000.147279654</v>
      </c>
      <c r="Z317" s="614"/>
    </row>
    <row r="318" spans="13:26" x14ac:dyDescent="0.2">
      <c r="M318" s="614"/>
      <c r="N318" s="748">
        <f t="shared" si="33"/>
        <v>264</v>
      </c>
      <c r="O318" s="730">
        <f t="shared" si="29"/>
        <v>10431000.147279654</v>
      </c>
      <c r="P318" s="730">
        <f t="shared" si="32"/>
        <v>30044.565176351211</v>
      </c>
      <c r="Q318" s="730">
        <f t="shared" si="30"/>
        <v>21190.814849814378</v>
      </c>
      <c r="R318" s="730">
        <f t="shared" si="31"/>
        <v>10482235.527305819</v>
      </c>
      <c r="Z318" s="614"/>
    </row>
    <row r="319" spans="13:26" x14ac:dyDescent="0.2">
      <c r="M319" s="614"/>
      <c r="N319" s="748">
        <f t="shared" si="33"/>
        <v>265</v>
      </c>
      <c r="O319" s="730">
        <f t="shared" si="29"/>
        <v>10482235.527305819</v>
      </c>
      <c r="P319" s="730">
        <f t="shared" si="32"/>
        <v>30044.565176351211</v>
      </c>
      <c r="Q319" s="730">
        <f t="shared" si="30"/>
        <v>21294.900693603526</v>
      </c>
      <c r="R319" s="730">
        <f t="shared" si="31"/>
        <v>10533574.993175773</v>
      </c>
      <c r="Z319" s="614"/>
    </row>
    <row r="320" spans="13:26" x14ac:dyDescent="0.2">
      <c r="M320" s="614"/>
      <c r="N320" s="748">
        <f t="shared" si="33"/>
        <v>266</v>
      </c>
      <c r="O320" s="730">
        <f t="shared" si="29"/>
        <v>10533574.993175773</v>
      </c>
      <c r="P320" s="730">
        <f t="shared" si="32"/>
        <v>30044.565176351211</v>
      </c>
      <c r="Q320" s="730">
        <f t="shared" si="30"/>
        <v>21399.197990159722</v>
      </c>
      <c r="R320" s="730">
        <f t="shared" si="31"/>
        <v>10585018.756342284</v>
      </c>
      <c r="Z320" s="614"/>
    </row>
    <row r="321" spans="13:26" x14ac:dyDescent="0.2">
      <c r="M321" s="614"/>
      <c r="N321" s="748">
        <f t="shared" si="33"/>
        <v>267</v>
      </c>
      <c r="O321" s="730">
        <f t="shared" si="29"/>
        <v>10585018.756342284</v>
      </c>
      <c r="P321" s="730">
        <f t="shared" si="32"/>
        <v>30044.565176351211</v>
      </c>
      <c r="Q321" s="730">
        <f t="shared" si="30"/>
        <v>21503.707169054094</v>
      </c>
      <c r="R321" s="730">
        <f t="shared" si="31"/>
        <v>10636567.028687689</v>
      </c>
      <c r="Z321" s="614"/>
    </row>
    <row r="322" spans="13:26" x14ac:dyDescent="0.2">
      <c r="M322" s="614"/>
      <c r="N322" s="748">
        <f t="shared" si="33"/>
        <v>268</v>
      </c>
      <c r="O322" s="730">
        <f t="shared" si="29"/>
        <v>10636567.028687689</v>
      </c>
      <c r="P322" s="730">
        <f t="shared" si="32"/>
        <v>30044.565176351211</v>
      </c>
      <c r="Q322" s="730">
        <f t="shared" si="30"/>
        <v>21608.428660730435</v>
      </c>
      <c r="R322" s="730">
        <f t="shared" si="31"/>
        <v>10688220.02252477</v>
      </c>
      <c r="Z322" s="614"/>
    </row>
    <row r="323" spans="13:26" x14ac:dyDescent="0.2">
      <c r="M323" s="614"/>
      <c r="N323" s="748">
        <f t="shared" si="33"/>
        <v>269</v>
      </c>
      <c r="O323" s="730">
        <f t="shared" si="29"/>
        <v>10688220.02252477</v>
      </c>
      <c r="P323" s="730">
        <f t="shared" si="32"/>
        <v>30044.565176351211</v>
      </c>
      <c r="Q323" s="730">
        <f t="shared" si="30"/>
        <v>21713.362896507017</v>
      </c>
      <c r="R323" s="730">
        <f t="shared" si="31"/>
        <v>10739977.950597629</v>
      </c>
      <c r="Z323" s="614"/>
    </row>
    <row r="324" spans="13:26" x14ac:dyDescent="0.2">
      <c r="M324" s="614"/>
      <c r="N324" s="748">
        <f t="shared" si="33"/>
        <v>270</v>
      </c>
      <c r="O324" s="730">
        <f t="shared" si="29"/>
        <v>10739977.950597629</v>
      </c>
      <c r="P324" s="730">
        <f t="shared" si="32"/>
        <v>30044.565176351211</v>
      </c>
      <c r="Q324" s="730">
        <f t="shared" si="30"/>
        <v>21818.51030857833</v>
      </c>
      <c r="R324" s="730">
        <f t="shared" si="31"/>
        <v>10791841.026082559</v>
      </c>
      <c r="Z324" s="614"/>
    </row>
    <row r="325" spans="13:26" x14ac:dyDescent="0.2">
      <c r="M325" s="614"/>
      <c r="N325" s="748">
        <f t="shared" si="33"/>
        <v>271</v>
      </c>
      <c r="O325" s="730">
        <f t="shared" si="29"/>
        <v>10791841.026082559</v>
      </c>
      <c r="P325" s="730">
        <f t="shared" si="32"/>
        <v>30044.565176351211</v>
      </c>
      <c r="Q325" s="730">
        <f t="shared" si="30"/>
        <v>21923.871330016886</v>
      </c>
      <c r="R325" s="730">
        <f t="shared" si="31"/>
        <v>10843809.462588927</v>
      </c>
      <c r="Z325" s="614"/>
    </row>
    <row r="326" spans="13:26" x14ac:dyDescent="0.2">
      <c r="M326" s="614"/>
      <c r="N326" s="748">
        <f t="shared" si="33"/>
        <v>272</v>
      </c>
      <c r="O326" s="730">
        <f t="shared" ref="O326:O330" si="34">R325</f>
        <v>10843809.462588927</v>
      </c>
      <c r="P326" s="730">
        <f t="shared" si="32"/>
        <v>30044.565176351211</v>
      </c>
      <c r="Q326" s="730">
        <f t="shared" ref="Q326:Q330" si="35">O326*$P$49</f>
        <v>22029.446394774983</v>
      </c>
      <c r="R326" s="730">
        <f t="shared" ref="R326:R330" si="36">O326+P326+Q326</f>
        <v>10895883.474160053</v>
      </c>
      <c r="Z326" s="614"/>
    </row>
    <row r="327" spans="13:26" x14ac:dyDescent="0.2">
      <c r="M327" s="614"/>
      <c r="N327" s="748">
        <f t="shared" si="33"/>
        <v>273</v>
      </c>
      <c r="O327" s="730">
        <f t="shared" si="34"/>
        <v>10895883.474160053</v>
      </c>
      <c r="P327" s="730">
        <f t="shared" si="32"/>
        <v>30044.565176351211</v>
      </c>
      <c r="Q327" s="730">
        <f t="shared" si="35"/>
        <v>22135.235937686513</v>
      </c>
      <c r="R327" s="730">
        <f t="shared" si="36"/>
        <v>10948063.27527409</v>
      </c>
      <c r="Z327" s="614"/>
    </row>
    <row r="328" spans="13:26" x14ac:dyDescent="0.2">
      <c r="M328" s="614"/>
      <c r="N328" s="748">
        <f t="shared" si="33"/>
        <v>274</v>
      </c>
      <c r="O328" s="730">
        <f t="shared" si="34"/>
        <v>10948063.27527409</v>
      </c>
      <c r="P328" s="730">
        <f t="shared" si="32"/>
        <v>30044.565176351211</v>
      </c>
      <c r="Q328" s="730">
        <f t="shared" si="35"/>
        <v>22241.240394468739</v>
      </c>
      <c r="R328" s="730">
        <f t="shared" si="36"/>
        <v>11000349.080844911</v>
      </c>
      <c r="Z328" s="614"/>
    </row>
    <row r="329" spans="13:26" x14ac:dyDescent="0.2">
      <c r="M329" s="614"/>
      <c r="N329" s="748">
        <f t="shared" si="33"/>
        <v>275</v>
      </c>
      <c r="O329" s="730">
        <f t="shared" si="34"/>
        <v>11000349.080844911</v>
      </c>
      <c r="P329" s="730">
        <f t="shared" si="32"/>
        <v>30044.565176351211</v>
      </c>
      <c r="Q329" s="730">
        <f t="shared" si="35"/>
        <v>22347.460201724098</v>
      </c>
      <c r="R329" s="730">
        <f t="shared" si="36"/>
        <v>11052741.106222985</v>
      </c>
      <c r="Z329" s="614"/>
    </row>
    <row r="330" spans="13:26" x14ac:dyDescent="0.2">
      <c r="M330" s="614"/>
      <c r="N330" s="748">
        <f t="shared" si="33"/>
        <v>276</v>
      </c>
      <c r="O330" s="730">
        <f t="shared" si="34"/>
        <v>11052741.106222985</v>
      </c>
      <c r="P330" s="730">
        <f t="shared" si="32"/>
        <v>30044.565176351211</v>
      </c>
      <c r="Q330" s="730">
        <f t="shared" si="35"/>
        <v>22453.895796941983</v>
      </c>
      <c r="R330" s="730">
        <f t="shared" si="36"/>
        <v>11105239.567196278</v>
      </c>
      <c r="Z330" s="614"/>
    </row>
    <row r="331" spans="13:26" x14ac:dyDescent="0.2">
      <c r="M331" s="614"/>
      <c r="N331" s="615" t="s">
        <v>18</v>
      </c>
      <c r="O331" s="615" t="s">
        <v>18</v>
      </c>
      <c r="P331" s="615" t="s">
        <v>18</v>
      </c>
      <c r="Q331" s="615" t="s">
        <v>18</v>
      </c>
      <c r="R331" s="615" t="s">
        <v>18</v>
      </c>
      <c r="Z331" s="614"/>
    </row>
    <row r="332" spans="13:26" x14ac:dyDescent="0.2">
      <c r="M332" s="614"/>
      <c r="N332" s="605"/>
      <c r="O332" s="605" t="s">
        <v>111</v>
      </c>
      <c r="P332" s="724">
        <f>SUM(P55:P330)</f>
        <v>8292299.9886728907</v>
      </c>
      <c r="Q332" s="724">
        <f>SUM(Q55:Q330)</f>
        <v>2812939.578523377</v>
      </c>
      <c r="R332" s="731">
        <f>P332+Q332</f>
        <v>11105239.567196269</v>
      </c>
      <c r="S332" s="497">
        <f>R332-P50</f>
        <v>2.2351741790771484E-7</v>
      </c>
      <c r="Z332" s="614"/>
    </row>
    <row r="333" spans="13:26" x14ac:dyDescent="0.2">
      <c r="M333" s="614"/>
      <c r="N333" s="614"/>
      <c r="O333" s="614"/>
      <c r="P333" s="614"/>
      <c r="Q333" s="614"/>
      <c r="R333" s="614"/>
      <c r="S333" s="614"/>
      <c r="T333" s="614"/>
      <c r="U333" s="614"/>
      <c r="V333" s="614"/>
      <c r="W333" s="614"/>
      <c r="X333" s="614"/>
      <c r="Y333" s="614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71" orientation="portrait" blackAndWhite="1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6">
    <tabColor theme="9" tint="0.39997558519241921"/>
    <pageSetUpPr fitToPage="1"/>
  </sheetPr>
  <dimension ref="A1:AH425"/>
  <sheetViews>
    <sheetView view="pageBreakPreview" zoomScaleNormal="100" zoomScaleSheetLayoutView="100" workbookViewId="0"/>
  </sheetViews>
  <sheetFormatPr defaultRowHeight="12.75" x14ac:dyDescent="0.2"/>
  <cols>
    <col min="1" max="1" width="15.2851562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15.2851562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Big Bend GT 4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2049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92013.749881143041</v>
      </c>
      <c r="Q8" s="739">
        <f>G10</f>
        <v>172688.35519261181</v>
      </c>
      <c r="R8" s="739">
        <f>G11</f>
        <v>169145.85679014714</v>
      </c>
      <c r="S8" s="739">
        <f>G12</f>
        <v>8369.0221448395387</v>
      </c>
      <c r="T8" s="739">
        <f>G13</f>
        <v>-258189.48424645542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183320.38216795796</v>
      </c>
      <c r="Q9" s="723">
        <f>L10</f>
        <v>344660.61285409314</v>
      </c>
      <c r="R9" s="723">
        <f>L11</f>
        <v>333831.84000253916</v>
      </c>
      <c r="S9" s="723">
        <f>L12</f>
        <v>14399.208389333424</v>
      </c>
      <c r="T9" s="723">
        <f>L13</f>
        <v>-509571.27907800779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3976</v>
      </c>
      <c r="B10" s="619">
        <f>'Escalation Factors'!$A$10</f>
        <v>2020</v>
      </c>
      <c r="C10" s="729">
        <v>2049</v>
      </c>
      <c r="D10" s="41" t="s">
        <v>9</v>
      </c>
      <c r="E10" s="740">
        <f>'Cost Estimates in 2020'!B16</f>
        <v>163300</v>
      </c>
      <c r="F10" s="621">
        <f>VLOOKUP(G$7,Multiplier_Labor,3,FALSE)</f>
        <v>1.0574914586197905</v>
      </c>
      <c r="G10" s="42">
        <f>E10*F10</f>
        <v>172688.35519261181</v>
      </c>
      <c r="H10" s="664"/>
      <c r="J10" s="620">
        <f>C10+1</f>
        <v>2050</v>
      </c>
      <c r="K10" s="621">
        <f>VLOOKUP(J$10,Multiplier_Labor,4,FALSE)</f>
        <v>1.995853237872746</v>
      </c>
      <c r="L10" s="724">
        <f>G10*K10</f>
        <v>344660.61285409314</v>
      </c>
      <c r="M10" s="614"/>
      <c r="O10" s="720" t="s">
        <v>20</v>
      </c>
      <c r="P10" s="739">
        <f t="shared" si="0"/>
        <v>119930.38216795796</v>
      </c>
      <c r="Q10" s="739">
        <f>Q9-Q16</f>
        <v>274290.61285409314</v>
      </c>
      <c r="R10" s="739">
        <f>R9-R16</f>
        <v>284821.84000253916</v>
      </c>
      <c r="S10" s="739">
        <f>S9-S16</f>
        <v>-12100.791610666576</v>
      </c>
      <c r="T10" s="739">
        <f>T9-T16</f>
        <v>-427081.27907800779</v>
      </c>
      <c r="Z10" s="614"/>
      <c r="AA10" s="725" t="str">
        <f>A10</f>
        <v>Big Bend GT 4</v>
      </c>
      <c r="AB10" s="741">
        <f>P12</f>
        <v>27</v>
      </c>
      <c r="AC10" s="741">
        <f>G7</f>
        <v>2022</v>
      </c>
      <c r="AD10" s="616">
        <f>C10</f>
        <v>2049</v>
      </c>
      <c r="AE10" s="742">
        <f>G15</f>
        <v>92013.749881143041</v>
      </c>
      <c r="AF10" s="742">
        <f>P16</f>
        <v>63390</v>
      </c>
      <c r="AG10" s="742">
        <f>L15</f>
        <v>183320.38216795796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2020'!C16</f>
        <v>159850</v>
      </c>
      <c r="F11" s="621">
        <f>VLOOKUP(G$7,Multiplier_Materials,3,FALSE)</f>
        <v>1.0581536239608829</v>
      </c>
      <c r="G11" s="42">
        <f>E11*F11</f>
        <v>169145.85679014714</v>
      </c>
      <c r="H11" s="664"/>
      <c r="K11" s="621">
        <f>VLOOKUP(J$10,Multiplier_Materials,4,FALSE)</f>
        <v>1.9736329717890262</v>
      </c>
      <c r="L11" s="724">
        <f t="shared" ref="L11:L13" si="1">G11*K11</f>
        <v>333831.84000253916</v>
      </c>
      <c r="M11" s="614"/>
      <c r="O11" s="720" t="s">
        <v>21</v>
      </c>
      <c r="P11" s="739">
        <f>SUM(Q11:T11)</f>
        <v>58317.114611514757</v>
      </c>
      <c r="Q11" s="739">
        <f>Q10/((1+Q13)^(P12))</f>
        <v>137430.25170850876</v>
      </c>
      <c r="R11" s="739">
        <f>R10/((1+R13)^(P12))</f>
        <v>144313.47878443584</v>
      </c>
      <c r="S11" s="739">
        <f>S10/((1+S13)^(P12))</f>
        <v>-7033.1500330793579</v>
      </c>
      <c r="T11" s="739">
        <f>T10/((1+T13)^(P12))</f>
        <v>-216393.46584835046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2020'!D16</f>
        <v>8050</v>
      </c>
      <c r="F12" s="621">
        <f>VLOOKUP(G$7,Multiplier_GDP,3,FALSE)</f>
        <v>1.0396300801042906</v>
      </c>
      <c r="G12" s="42">
        <f>E12*F12</f>
        <v>8369.0221448395387</v>
      </c>
      <c r="H12" s="664"/>
      <c r="K12" s="621">
        <f>VLOOKUP(J$10,Multiplier_GDP,4,FALSE)</f>
        <v>1.7205365382157802</v>
      </c>
      <c r="L12" s="724">
        <f t="shared" si="1"/>
        <v>14399.208389333424</v>
      </c>
      <c r="M12" s="614"/>
      <c r="O12" s="720" t="s">
        <v>22</v>
      </c>
      <c r="P12" s="738">
        <f>(P7-P6)</f>
        <v>27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2020'!E16</f>
        <v>-244000</v>
      </c>
      <c r="F13" s="621">
        <f>F11</f>
        <v>1.0581536239608829</v>
      </c>
      <c r="G13" s="724">
        <f>E13*F13</f>
        <v>-258189.48424645542</v>
      </c>
      <c r="H13" s="664"/>
      <c r="K13" s="621">
        <f>K11</f>
        <v>1.9736329717890262</v>
      </c>
      <c r="L13" s="724">
        <f t="shared" si="1"/>
        <v>-509571.27907800779</v>
      </c>
      <c r="M13" s="614"/>
      <c r="O13" s="719" t="s">
        <v>4708</v>
      </c>
      <c r="P13" s="744">
        <f>IF(P8=0,0,((P9/P8)^(1/($P7-$P6))-1))</f>
        <v>2.585819991851368E-2</v>
      </c>
      <c r="Q13" s="744">
        <f>IF(Q8=0,0,((Q9/Q8)^(1/($P7-$P6))-1))</f>
        <v>2.5925617120903022E-2</v>
      </c>
      <c r="R13" s="744">
        <f>IF(R8=0,0,((R9/R8)^(1/($P7-$P6))-1))</f>
        <v>2.5500301276548676E-2</v>
      </c>
      <c r="S13" s="744">
        <f>IF(S8=0,0,((S9/S8)^(1/($P7-$P6))-1))</f>
        <v>2.0300953683500378E-2</v>
      </c>
      <c r="T13" s="744">
        <f>IF(T8=0,0,((T9/T8)^(1/($P7-$P6))-1))</f>
        <v>2.5500301276548676E-2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3073.9279470512647</v>
      </c>
      <c r="Q14" s="726">
        <f>PMT(Q13,$P12,-Q11)</f>
        <v>7140.7644603368472</v>
      </c>
      <c r="R14" s="726">
        <f>PMT(R13,$P12,-R11)</f>
        <v>7459.7337401793266</v>
      </c>
      <c r="S14" s="726">
        <f>PMT(S13,$P12,-S11)</f>
        <v>-340.93706147107849</v>
      </c>
      <c r="T14" s="726">
        <f>PMT(T13,$P12,-T11)</f>
        <v>-11185.633191993829</v>
      </c>
      <c r="U14" s="745"/>
      <c r="Z14" s="614"/>
    </row>
    <row r="15" spans="1:34" x14ac:dyDescent="0.2">
      <c r="E15" s="42">
        <f>SUM(E10:E13)</f>
        <v>87200</v>
      </c>
      <c r="F15" s="497"/>
      <c r="G15" s="42">
        <f>SUM(G10:G13)</f>
        <v>92013.749881143041</v>
      </c>
      <c r="H15" s="664"/>
      <c r="L15" s="42">
        <f>SUM(L10:L13)</f>
        <v>183320.38216795796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47" si="2">SUM(Q16:T16)</f>
        <v>63390</v>
      </c>
      <c r="Q16" s="724">
        <f>'Reserves Dec 31, 2021'!B16</f>
        <v>70370</v>
      </c>
      <c r="R16" s="724">
        <f>'Reserves Dec 31, 2021'!C16</f>
        <v>49010</v>
      </c>
      <c r="S16" s="724">
        <f>'Reserves Dec 31, 2021'!D16</f>
        <v>26500</v>
      </c>
      <c r="T16" s="724">
        <f>'Reserves Dec 31, 2021'!E16</f>
        <v>-82490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N48" si="3">N16+1</f>
        <v>1</v>
      </c>
      <c r="O17" s="749">
        <f>P6</f>
        <v>2022</v>
      </c>
      <c r="P17" s="739">
        <f>SUM(Q17:T17)</f>
        <v>3073.9279470512647</v>
      </c>
      <c r="Q17" s="730">
        <f>IF($N17&lt;=TRUNC($P$12),Q14*(1+0),0)</f>
        <v>7140.7644603368472</v>
      </c>
      <c r="R17" s="730">
        <f>IF($N17&lt;=TRUNC($P$12),R14*(1+0),0)</f>
        <v>7459.7337401793266</v>
      </c>
      <c r="S17" s="730">
        <f>IF($N17&lt;=TRUNC($P$12),S14*(1+0),0)</f>
        <v>-340.93706147107849</v>
      </c>
      <c r="T17" s="730">
        <f>IF($N17&lt;=TRUNC($P$12),T14*(1+0),0)</f>
        <v>-11185.633191993829</v>
      </c>
      <c r="U17" s="748"/>
      <c r="V17" s="748"/>
      <c r="W17" s="748"/>
      <c r="X17" s="748"/>
      <c r="Y17" s="748"/>
      <c r="Z17" s="739"/>
    </row>
    <row r="18" spans="2:26" x14ac:dyDescent="0.2">
      <c r="B18" s="605"/>
      <c r="M18" s="614"/>
      <c r="N18" s="748">
        <f t="shared" si="3"/>
        <v>2</v>
      </c>
      <c r="O18" s="749">
        <f t="shared" ref="O18:O48" si="4">O17+1</f>
        <v>2023</v>
      </c>
      <c r="P18" s="739">
        <f t="shared" si="2"/>
        <v>3157.1237663592001</v>
      </c>
      <c r="Q18" s="730">
        <f t="shared" ref="Q18:Q48" si="5">IF($N18&lt;=TRUNC($P$12),Q17*(1+Q$13),0)</f>
        <v>7325.8931856860918</v>
      </c>
      <c r="R18" s="730">
        <f t="shared" ref="R18:R48" si="6">IF($N18&lt;=TRUNC($P$12),R17*(1+R$13),0)</f>
        <v>7649.9591979967345</v>
      </c>
      <c r="S18" s="730">
        <f t="shared" ref="S18:S48" si="7">IF($N18&lt;=TRUNC($P$12),S17*(1+S$13),0)</f>
        <v>-347.85840896499155</v>
      </c>
      <c r="T18" s="730">
        <f t="shared" ref="T18:T48" si="8">IF($N18&lt;=TRUNC($P$12),T17*(1+T$13),0)</f>
        <v>-11470.870208358634</v>
      </c>
      <c r="U18" s="724"/>
      <c r="V18" s="730"/>
      <c r="W18" s="730"/>
      <c r="X18" s="730"/>
      <c r="Y18" s="730"/>
      <c r="Z18" s="614"/>
    </row>
    <row r="19" spans="2:26" x14ac:dyDescent="0.2">
      <c r="M19" s="614"/>
      <c r="N19" s="748">
        <f t="shared" si="3"/>
        <v>3</v>
      </c>
      <c r="O19" s="749">
        <f t="shared" si="4"/>
        <v>2024</v>
      </c>
      <c r="P19" s="739">
        <f t="shared" si="2"/>
        <v>3242.5558287960066</v>
      </c>
      <c r="Q19" s="730">
        <f t="shared" si="5"/>
        <v>7515.8214874868218</v>
      </c>
      <c r="R19" s="730">
        <f t="shared" si="6"/>
        <v>7845.0354622989562</v>
      </c>
      <c r="S19" s="730">
        <f t="shared" si="7"/>
        <v>-354.92026641380596</v>
      </c>
      <c r="T19" s="730">
        <f t="shared" si="8"/>
        <v>-11763.380854575966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si="4"/>
        <v>2025</v>
      </c>
      <c r="P20" s="739">
        <f t="shared" si="2"/>
        <v>3330.2839311312036</v>
      </c>
      <c r="Q20" s="730">
        <f t="shared" si="5"/>
        <v>7710.6737977204612</v>
      </c>
      <c r="R20" s="730">
        <f t="shared" si="6"/>
        <v>8045.0862301127881</v>
      </c>
      <c r="S20" s="730">
        <f t="shared" si="7"/>
        <v>-362.12548630360823</v>
      </c>
      <c r="T20" s="730">
        <f t="shared" si="8"/>
        <v>-12063.350610398438</v>
      </c>
      <c r="U20" s="724">
        <f>SUM(Q17:T20)/4</f>
        <v>3200.9728683344179</v>
      </c>
      <c r="V20" s="730">
        <f>SUM(Q17:Q20)/4</f>
        <v>7423.2882328075557</v>
      </c>
      <c r="W20" s="730">
        <f>SUM(R17:R20)/4</f>
        <v>7749.9536576469518</v>
      </c>
      <c r="X20" s="730">
        <f>SUM(S17:S20)/4</f>
        <v>-351.4603057883711</v>
      </c>
      <c r="Y20" s="730">
        <f>SUM(T17:T20)/4</f>
        <v>-11620.808716331718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si="4"/>
        <v>2026</v>
      </c>
      <c r="P21" s="739">
        <f t="shared" si="2"/>
        <v>3420.3694627239092</v>
      </c>
      <c r="Q21" s="730">
        <f t="shared" si="5"/>
        <v>7910.5777743443414</v>
      </c>
      <c r="R21" s="730">
        <f t="shared" si="6"/>
        <v>8250.2383527764778</v>
      </c>
      <c r="S21" s="730">
        <f t="shared" si="7"/>
        <v>-369.47697902867282</v>
      </c>
      <c r="T21" s="730">
        <f t="shared" si="8"/>
        <v>-12370.969685368236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si="4"/>
        <v>2027</v>
      </c>
      <c r="P22" s="739">
        <f t="shared" si="2"/>
        <v>3512.8754478075007</v>
      </c>
      <c r="Q22" s="730">
        <f t="shared" si="5"/>
        <v>8115.6643849271177</v>
      </c>
      <c r="R22" s="730">
        <f t="shared" si="6"/>
        <v>8460.6219163756141</v>
      </c>
      <c r="S22" s="730">
        <f t="shared" si="7"/>
        <v>-376.97771406705357</v>
      </c>
      <c r="T22" s="730">
        <f t="shared" si="8"/>
        <v>-12686.433139428176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si="4"/>
        <v>2028</v>
      </c>
      <c r="P23" s="739">
        <f t="shared" si="2"/>
        <v>3607.8665888942251</v>
      </c>
      <c r="Q23" s="730">
        <f t="shared" si="5"/>
        <v>8326.0679924524866</v>
      </c>
      <c r="R23" s="730">
        <f t="shared" si="6"/>
        <v>8676.3703242301635</v>
      </c>
      <c r="S23" s="730">
        <f t="shared" si="7"/>
        <v>-384.63072118004067</v>
      </c>
      <c r="T23" s="730">
        <f t="shared" si="8"/>
        <v>-13009.941006608386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si="4"/>
        <v>2029</v>
      </c>
      <c r="P24" s="739">
        <f t="shared" si="2"/>
        <v>3705.4093113293584</v>
      </c>
      <c r="Q24" s="730">
        <f t="shared" si="5"/>
        <v>8541.9264433474145</v>
      </c>
      <c r="R24" s="730">
        <f t="shared" si="6"/>
        <v>8897.6203814849396</v>
      </c>
      <c r="S24" s="730">
        <f t="shared" si="7"/>
        <v>-392.439091635968</v>
      </c>
      <c r="T24" s="730">
        <f t="shared" si="8"/>
        <v>-13341.698421867024</v>
      </c>
      <c r="U24" s="724">
        <f>SUM(Q21:T24)/4</f>
        <v>3561.6302026887483</v>
      </c>
      <c r="V24" s="730">
        <f>SUM(Q21:Q24)/4</f>
        <v>8223.5591487678412</v>
      </c>
      <c r="W24" s="730">
        <f>SUM(R21:R24)/4</f>
        <v>8571.2127437167983</v>
      </c>
      <c r="X24" s="730">
        <f>SUM(S21:S24)/4</f>
        <v>-380.88112647793378</v>
      </c>
      <c r="Y24" s="730">
        <f>SUM(T21:T24)/4</f>
        <v>-12852.260563317956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si="4"/>
        <v>2030</v>
      </c>
      <c r="P25" s="739">
        <f t="shared" si="2"/>
        <v>3805.5718090253704</v>
      </c>
      <c r="Q25" s="730">
        <f t="shared" si="5"/>
        <v>8763.3811577925571</v>
      </c>
      <c r="R25" s="730">
        <f t="shared" si="6"/>
        <v>9124.5123818571647</v>
      </c>
      <c r="S25" s="730">
        <f t="shared" si="7"/>
        <v>-400.40597945886475</v>
      </c>
      <c r="T25" s="730">
        <f t="shared" si="8"/>
        <v>-13681.915751165487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si="4"/>
        <v>2031</v>
      </c>
      <c r="P26" s="739">
        <f t="shared" si="2"/>
        <v>3908.4240914071233</v>
      </c>
      <c r="Q26" s="730">
        <f t="shared" si="5"/>
        <v>8990.5772223740223</v>
      </c>
      <c r="R26" s="730">
        <f t="shared" si="6"/>
        <v>9357.1901965961206</v>
      </c>
      <c r="S26" s="730">
        <f t="shared" si="7"/>
        <v>-408.53460270245574</v>
      </c>
      <c r="T26" s="730">
        <f t="shared" si="8"/>
        <v>-14030.808724860563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si="4"/>
        <v>2032</v>
      </c>
      <c r="P27" s="739">
        <f t="shared" si="2"/>
        <v>4014.0380316003339</v>
      </c>
      <c r="Q27" s="730">
        <f t="shared" si="5"/>
        <v>9223.6634851372037</v>
      </c>
      <c r="R27" s="730">
        <f t="shared" si="6"/>
        <v>9595.8013657112897</v>
      </c>
      <c r="S27" s="730">
        <f t="shared" si="7"/>
        <v>-416.82824475002553</v>
      </c>
      <c r="T27" s="730">
        <f t="shared" si="8"/>
        <v>-14388.598574498135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si="4"/>
        <v>2033</v>
      </c>
      <c r="P28" s="739">
        <f t="shared" si="2"/>
        <v>4122.4874158959447</v>
      </c>
      <c r="Q28" s="730">
        <f t="shared" si="5"/>
        <v>9462.7926531049252</v>
      </c>
      <c r="R28" s="730">
        <f t="shared" si="6"/>
        <v>9840.4971915268452</v>
      </c>
      <c r="S28" s="730">
        <f t="shared" si="7"/>
        <v>-425.29025564067058</v>
      </c>
      <c r="T28" s="730">
        <f t="shared" si="8"/>
        <v>-14755.512173095156</v>
      </c>
      <c r="U28" s="724">
        <f>SUM(Q25:T28)/4</f>
        <v>3962.6303369821931</v>
      </c>
      <c r="V28" s="730">
        <f>SUM(Q25:Q28)/4</f>
        <v>9110.1036296021775</v>
      </c>
      <c r="W28" s="730">
        <f>SUM(R25:R28)/4</f>
        <v>9479.5002839228546</v>
      </c>
      <c r="X28" s="730">
        <f>SUM(S25:S28)/4</f>
        <v>-412.76477063800417</v>
      </c>
      <c r="Y28" s="730">
        <f>SUM(T25:T28)/4</f>
        <v>-14214.208805904836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si="4"/>
        <v>2034</v>
      </c>
      <c r="P29" s="739">
        <f t="shared" si="2"/>
        <v>4233.8479945242852</v>
      </c>
      <c r="Q29" s="730">
        <f t="shared" si="5"/>
        <v>9708.1213923238174</v>
      </c>
      <c r="R29" s="730">
        <f t="shared" si="6"/>
        <v>10091.432834621812</v>
      </c>
      <c r="S29" s="730">
        <f t="shared" si="7"/>
        <v>-433.92405342247588</v>
      </c>
      <c r="T29" s="730">
        <f t="shared" si="8"/>
        <v>-15131.782178998865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si="4"/>
        <v>2035</v>
      </c>
      <c r="P30" s="739">
        <f t="shared" si="2"/>
        <v>4348.1975337735676</v>
      </c>
      <c r="Q30" s="730">
        <f t="shared" si="5"/>
        <v>9959.8104305044526</v>
      </c>
      <c r="R30" s="730">
        <f t="shared" si="6"/>
        <v>10348.767412216723</v>
      </c>
      <c r="S30" s="730">
        <f t="shared" si="7"/>
        <v>-442.73312553316231</v>
      </c>
      <c r="T30" s="730">
        <f t="shared" si="8"/>
        <v>-15517.647183414447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si="4"/>
        <v>2036</v>
      </c>
      <c r="P31" s="739">
        <f t="shared" si="2"/>
        <v>4465.6158694881979</v>
      </c>
      <c r="Q31" s="730">
        <f t="shared" si="5"/>
        <v>10218.024662322487</v>
      </c>
      <c r="R31" s="730">
        <f t="shared" si="6"/>
        <v>10612.664099069178</v>
      </c>
      <c r="S31" s="730">
        <f t="shared" si="7"/>
        <v>-451.72103020876239</v>
      </c>
      <c r="T31" s="730">
        <f t="shared" si="8"/>
        <v>-15913.351861694702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si="4"/>
        <v>2037</v>
      </c>
      <c r="P32" s="739">
        <f t="shared" si="2"/>
        <v>4586.1849619835211</v>
      </c>
      <c r="Q32" s="730">
        <f t="shared" si="5"/>
        <v>10482.933257449804</v>
      </c>
      <c r="R32" s="730">
        <f t="shared" si="6"/>
        <v>10883.290230942253</v>
      </c>
      <c r="S32" s="730">
        <f t="shared" si="7"/>
        <v>-460.89139792089355</v>
      </c>
      <c r="T32" s="730">
        <f t="shared" si="8"/>
        <v>-16319.147128487644</v>
      </c>
      <c r="U32" s="724">
        <f>SUM(Q29:T32)/4</f>
        <v>4408.4615899423934</v>
      </c>
      <c r="V32" s="730">
        <f>SUM(Q29:Q32)/4</f>
        <v>10092.222435650141</v>
      </c>
      <c r="W32" s="730">
        <f>SUM(R29:R32)/4</f>
        <v>10484.038644212491</v>
      </c>
      <c r="X32" s="730">
        <f>SUM(S29:S32)/4</f>
        <v>-447.31740177132355</v>
      </c>
      <c r="Y32" s="730">
        <f>SUM(T29:T32)/4</f>
        <v>-15720.482088148916</v>
      </c>
      <c r="Z32" s="742">
        <f>SUM(Q32:T32)-P32</f>
        <v>0</v>
      </c>
    </row>
    <row r="33" spans="13:26" x14ac:dyDescent="0.2">
      <c r="M33" s="614"/>
      <c r="N33" s="748">
        <f t="shared" si="3"/>
        <v>17</v>
      </c>
      <c r="O33" s="749">
        <f t="shared" si="4"/>
        <v>2038</v>
      </c>
      <c r="P33" s="739">
        <f t="shared" si="2"/>
        <v>4709.9889524142127</v>
      </c>
      <c r="Q33" s="730">
        <f t="shared" si="5"/>
        <v>10754.709771386428</v>
      </c>
      <c r="R33" s="730">
        <f t="shared" si="6"/>
        <v>11160.817410711399</v>
      </c>
      <c r="S33" s="730">
        <f t="shared" si="7"/>
        <v>-470.24793284320936</v>
      </c>
      <c r="T33" s="730">
        <f t="shared" si="8"/>
        <v>-16735.290296840405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3"/>
        <v>18</v>
      </c>
      <c r="O34" s="749">
        <f t="shared" si="4"/>
        <v>2039</v>
      </c>
      <c r="P34" s="739">
        <f t="shared" si="2"/>
        <v>4837.1142206349577</v>
      </c>
      <c r="Q34" s="730">
        <f t="shared" si="5"/>
        <v>11033.532259165826</v>
      </c>
      <c r="R34" s="730">
        <f t="shared" si="6"/>
        <v>11445.42161717709</v>
      </c>
      <c r="S34" s="730">
        <f t="shared" si="7"/>
        <v>-479.79441434762117</v>
      </c>
      <c r="T34" s="730">
        <f t="shared" si="8"/>
        <v>-17162.045241360338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3"/>
        <v>19</v>
      </c>
      <c r="O35" s="749">
        <f t="shared" si="4"/>
        <v>2040</v>
      </c>
      <c r="P35" s="739">
        <f t="shared" si="2"/>
        <v>4967.6494445926401</v>
      </c>
      <c r="Q35" s="730">
        <f t="shared" si="5"/>
        <v>11319.583392008091</v>
      </c>
      <c r="R35" s="730">
        <f t="shared" si="6"/>
        <v>11737.283316652229</v>
      </c>
      <c r="S35" s="730">
        <f t="shared" si="7"/>
        <v>-489.53469853089445</v>
      </c>
      <c r="T35" s="730">
        <f t="shared" si="8"/>
        <v>-17599.682565536787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3"/>
        <v>20</v>
      </c>
      <c r="O36" s="749">
        <f t="shared" si="4"/>
        <v>2041</v>
      </c>
      <c r="P36" s="739">
        <f t="shared" si="2"/>
        <v>5101.6856612906631</v>
      </c>
      <c r="Q36" s="730">
        <f t="shared" si="5"/>
        <v>11613.050576997426</v>
      </c>
      <c r="R36" s="730">
        <f t="shared" si="6"/>
        <v>12036.587577395068</v>
      </c>
      <c r="S36" s="730">
        <f t="shared" si="7"/>
        <v>-499.47271977223647</v>
      </c>
      <c r="T36" s="730">
        <f t="shared" si="8"/>
        <v>-18048.479773329596</v>
      </c>
      <c r="U36" s="724">
        <f>SUM(Q33:T36)/4</f>
        <v>4904.1095697331175</v>
      </c>
      <c r="V36" s="730">
        <f>SUM(Q33:Q36)/4</f>
        <v>11180.218999889443</v>
      </c>
      <c r="W36" s="730">
        <f>SUM(R33:R36)/4</f>
        <v>11595.027480483946</v>
      </c>
      <c r="X36" s="730">
        <f>SUM(S33:S36)/4</f>
        <v>-484.76244137349033</v>
      </c>
      <c r="Y36" s="730">
        <f>SUM(T33:T36)/4</f>
        <v>-17386.374469266782</v>
      </c>
      <c r="Z36" s="742">
        <f>SUM(Q36:T36)-P36</f>
        <v>0</v>
      </c>
    </row>
    <row r="37" spans="13:26" x14ac:dyDescent="0.2">
      <c r="M37" s="614"/>
      <c r="N37" s="748">
        <f t="shared" si="3"/>
        <v>21</v>
      </c>
      <c r="O37" s="749">
        <f t="shared" si="4"/>
        <v>2042</v>
      </c>
      <c r="P37" s="739">
        <f t="shared" si="2"/>
        <v>5239.3163293668476</v>
      </c>
      <c r="Q37" s="730">
        <f t="shared" si="5"/>
        <v>11914.126079862343</v>
      </c>
      <c r="R37" s="730">
        <f t="shared" si="6"/>
        <v>12343.524186960205</v>
      </c>
      <c r="S37" s="730">
        <f t="shared" si="7"/>
        <v>-509.61249232250464</v>
      </c>
      <c r="T37" s="730">
        <f t="shared" si="8"/>
        <v>-18508.721445133197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3"/>
        <v>22</v>
      </c>
      <c r="O38" s="749">
        <f t="shared" si="4"/>
        <v>2043</v>
      </c>
      <c r="P38" s="739">
        <f t="shared" si="2"/>
        <v>5380.6373933275863</v>
      </c>
      <c r="Q38" s="730">
        <f t="shared" si="5"/>
        <v>12223.007150939018</v>
      </c>
      <c r="R38" s="730">
        <f t="shared" si="6"/>
        <v>12658.287772542057</v>
      </c>
      <c r="S38" s="730">
        <f t="shared" si="7"/>
        <v>-519.95811192567703</v>
      </c>
      <c r="T38" s="730">
        <f t="shared" si="8"/>
        <v>-18980.69941822781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3"/>
        <v>23</v>
      </c>
      <c r="O39" s="749">
        <f t="shared" si="4"/>
        <v>2044</v>
      </c>
      <c r="P39" s="739">
        <f t="shared" si="2"/>
        <v>5525.7473494819824</v>
      </c>
      <c r="Q39" s="730">
        <f t="shared" si="5"/>
        <v>12539.896154400323</v>
      </c>
      <c r="R39" s="730">
        <f t="shared" si="6"/>
        <v>12981.077924387131</v>
      </c>
      <c r="S39" s="730">
        <f t="shared" si="7"/>
        <v>-530.5137574732405</v>
      </c>
      <c r="T39" s="730">
        <f t="shared" si="8"/>
        <v>-19464.712971832232</v>
      </c>
      <c r="U39" s="748"/>
      <c r="V39" s="748"/>
      <c r="W39" s="748"/>
      <c r="X39" s="748"/>
      <c r="Y39" s="748"/>
      <c r="Z39" s="739"/>
    </row>
    <row r="40" spans="13:26" x14ac:dyDescent="0.2">
      <c r="M40" s="614"/>
      <c r="N40" s="748">
        <f t="shared" si="3"/>
        <v>24</v>
      </c>
      <c r="O40" s="749">
        <f t="shared" si="4"/>
        <v>2045</v>
      </c>
      <c r="P40" s="739">
        <f t="shared" si="2"/>
        <v>5674.7473136208828</v>
      </c>
      <c r="Q40" s="730">
        <f t="shared" si="5"/>
        <v>12865.000700835189</v>
      </c>
      <c r="R40" s="730">
        <f t="shared" si="6"/>
        <v>13312.099322353359</v>
      </c>
      <c r="S40" s="730">
        <f t="shared" si="7"/>
        <v>-541.28369269216455</v>
      </c>
      <c r="T40" s="730">
        <f t="shared" si="8"/>
        <v>-19961.069016875499</v>
      </c>
      <c r="U40" s="724">
        <f>SUM(Q37:T40)/4</f>
        <v>5455.112096449323</v>
      </c>
      <c r="V40" s="730">
        <f>SUM(Q37:Q40)/4</f>
        <v>12385.507521509218</v>
      </c>
      <c r="W40" s="730">
        <f>SUM(R37:R40)/4</f>
        <v>12823.747301560688</v>
      </c>
      <c r="X40" s="730">
        <f>SUM(S37:S40)/4</f>
        <v>-525.34201360339671</v>
      </c>
      <c r="Y40" s="730">
        <f>SUM(T37:T40)/4</f>
        <v>-19228.800713017186</v>
      </c>
      <c r="Z40" s="742">
        <f>SUM(Q40:T40)-P40</f>
        <v>0</v>
      </c>
    </row>
    <row r="41" spans="13:26" x14ac:dyDescent="0.2">
      <c r="M41" s="614"/>
      <c r="N41" s="748">
        <f t="shared" si="3"/>
        <v>25</v>
      </c>
      <c r="O41" s="749">
        <f t="shared" si="4"/>
        <v>2046</v>
      </c>
      <c r="P41" s="739">
        <f t="shared" si="2"/>
        <v>5827.7410904869503</v>
      </c>
      <c r="Q41" s="730">
        <f t="shared" si="5"/>
        <v>13198.533783265191</v>
      </c>
      <c r="R41" s="730">
        <f t="shared" si="6"/>
        <v>13651.561865696709</v>
      </c>
      <c r="S41" s="730">
        <f t="shared" si="7"/>
        <v>-552.2722678671422</v>
      </c>
      <c r="T41" s="730">
        <f t="shared" si="8"/>
        <v>-20470.082290607806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si="3"/>
        <v>26</v>
      </c>
      <c r="O42" s="749">
        <f t="shared" si="4"/>
        <v>2047</v>
      </c>
      <c r="P42" s="739">
        <f t="shared" si="2"/>
        <v>5984.8352450830025</v>
      </c>
      <c r="Q42" s="730">
        <f t="shared" si="5"/>
        <v>13540.713916687428</v>
      </c>
      <c r="R42" s="730">
        <f t="shared" si="6"/>
        <v>13999.680806167418</v>
      </c>
      <c r="S42" s="730">
        <f t="shared" si="7"/>
        <v>-563.48392159779473</v>
      </c>
      <c r="T42" s="730">
        <f t="shared" si="8"/>
        <v>-20992.075556174048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si="3"/>
        <v>27</v>
      </c>
      <c r="O43" s="749">
        <f t="shared" si="4"/>
        <v>2048</v>
      </c>
      <c r="P43" s="739">
        <f t="shared" si="2"/>
        <v>6146.1391758672435</v>
      </c>
      <c r="Q43" s="730">
        <f t="shared" si="5"/>
        <v>13891.76528123515</v>
      </c>
      <c r="R43" s="730">
        <f t="shared" si="6"/>
        <v>14356.676884500203</v>
      </c>
      <c r="S43" s="730">
        <f t="shared" si="7"/>
        <v>-574.92318259154877</v>
      </c>
      <c r="T43" s="730">
        <f t="shared" si="8"/>
        <v>-21527.37980727656</v>
      </c>
      <c r="U43" s="748"/>
      <c r="V43" s="748"/>
      <c r="W43" s="748"/>
      <c r="X43" s="748"/>
      <c r="Y43" s="748"/>
      <c r="Z43" s="739"/>
    </row>
    <row r="44" spans="13:26" x14ac:dyDescent="0.2">
      <c r="M44" s="614"/>
      <c r="N44" s="748">
        <f t="shared" si="3"/>
        <v>28</v>
      </c>
      <c r="O44" s="749">
        <f t="shared" si="4"/>
        <v>2049</v>
      </c>
      <c r="P44" s="739">
        <f t="shared" si="2"/>
        <v>0</v>
      </c>
      <c r="Q44" s="730">
        <f t="shared" si="5"/>
        <v>0</v>
      </c>
      <c r="R44" s="730">
        <f t="shared" si="6"/>
        <v>0</v>
      </c>
      <c r="S44" s="730">
        <f t="shared" si="7"/>
        <v>0</v>
      </c>
      <c r="T44" s="730">
        <f t="shared" si="8"/>
        <v>0</v>
      </c>
      <c r="U44" s="724">
        <f>SUM(Q41:T44)/4</f>
        <v>4489.6788778592991</v>
      </c>
      <c r="V44" s="730">
        <f>SUM(Q41:Q44)/4</f>
        <v>10157.753245296943</v>
      </c>
      <c r="W44" s="730">
        <f>SUM(R41:R44)/4</f>
        <v>10501.979889091082</v>
      </c>
      <c r="X44" s="730">
        <f>SUM(S41:S44)/4</f>
        <v>-422.66984301412145</v>
      </c>
      <c r="Y44" s="730">
        <f>SUM(T41:T44)/4</f>
        <v>-15747.384413514603</v>
      </c>
      <c r="Z44" s="742">
        <f>SUM(Q44:T44)-P44</f>
        <v>0</v>
      </c>
    </row>
    <row r="45" spans="13:26" x14ac:dyDescent="0.2">
      <c r="M45" s="614"/>
      <c r="N45" s="748">
        <f t="shared" si="3"/>
        <v>29</v>
      </c>
      <c r="O45" s="749">
        <f t="shared" si="4"/>
        <v>2050</v>
      </c>
      <c r="P45" s="739">
        <f t="shared" si="2"/>
        <v>0</v>
      </c>
      <c r="Q45" s="730">
        <f t="shared" si="5"/>
        <v>0</v>
      </c>
      <c r="R45" s="730">
        <f t="shared" si="6"/>
        <v>0</v>
      </c>
      <c r="S45" s="730">
        <f t="shared" si="7"/>
        <v>0</v>
      </c>
      <c r="T45" s="730">
        <f t="shared" si="8"/>
        <v>0</v>
      </c>
      <c r="U45" s="748"/>
      <c r="V45" s="748"/>
      <c r="W45" s="748"/>
      <c r="X45" s="748"/>
      <c r="Y45" s="748"/>
      <c r="Z45" s="614"/>
    </row>
    <row r="46" spans="13:26" x14ac:dyDescent="0.2">
      <c r="M46" s="614"/>
      <c r="N46" s="748">
        <f t="shared" si="3"/>
        <v>30</v>
      </c>
      <c r="O46" s="749">
        <f t="shared" si="4"/>
        <v>2051</v>
      </c>
      <c r="P46" s="739">
        <f t="shared" si="2"/>
        <v>0</v>
      </c>
      <c r="Q46" s="730">
        <f t="shared" si="5"/>
        <v>0</v>
      </c>
      <c r="R46" s="730">
        <f t="shared" si="6"/>
        <v>0</v>
      </c>
      <c r="S46" s="730">
        <f t="shared" si="7"/>
        <v>0</v>
      </c>
      <c r="T46" s="730">
        <f t="shared" si="8"/>
        <v>0</v>
      </c>
      <c r="Z46" s="614"/>
    </row>
    <row r="47" spans="13:26" x14ac:dyDescent="0.2">
      <c r="M47" s="614"/>
      <c r="N47" s="748">
        <f t="shared" si="3"/>
        <v>31</v>
      </c>
      <c r="O47" s="749">
        <f t="shared" si="4"/>
        <v>2052</v>
      </c>
      <c r="P47" s="739">
        <f t="shared" si="2"/>
        <v>0</v>
      </c>
      <c r="Q47" s="730">
        <f t="shared" si="5"/>
        <v>0</v>
      </c>
      <c r="R47" s="730">
        <f t="shared" si="6"/>
        <v>0</v>
      </c>
      <c r="S47" s="730">
        <f t="shared" si="7"/>
        <v>0</v>
      </c>
      <c r="T47" s="730">
        <f t="shared" si="8"/>
        <v>0</v>
      </c>
      <c r="U47" s="748"/>
      <c r="V47" s="748"/>
      <c r="W47" s="748"/>
      <c r="X47" s="748"/>
      <c r="Y47" s="748"/>
      <c r="Z47" s="739"/>
    </row>
    <row r="48" spans="13:26" x14ac:dyDescent="0.2">
      <c r="M48" s="614"/>
      <c r="N48" s="748">
        <f t="shared" si="3"/>
        <v>32</v>
      </c>
      <c r="O48" s="749">
        <f t="shared" si="4"/>
        <v>2053</v>
      </c>
      <c r="P48" s="739">
        <f t="shared" ref="P48" si="9">SUM(Q48:T48)</f>
        <v>0</v>
      </c>
      <c r="Q48" s="730">
        <f t="shared" si="5"/>
        <v>0</v>
      </c>
      <c r="R48" s="730">
        <f t="shared" si="6"/>
        <v>0</v>
      </c>
      <c r="S48" s="730">
        <f t="shared" si="7"/>
        <v>0</v>
      </c>
      <c r="T48" s="730">
        <f t="shared" si="8"/>
        <v>0</v>
      </c>
      <c r="U48" s="724">
        <f>SUM(Q45:T48)/4</f>
        <v>0</v>
      </c>
      <c r="V48" s="730">
        <f>SUM(Q45:Q48)/4</f>
        <v>0</v>
      </c>
      <c r="W48" s="730">
        <f>SUM(R45:R48)/4</f>
        <v>0</v>
      </c>
      <c r="X48" s="730">
        <f>SUM(S45:S48)/4</f>
        <v>0</v>
      </c>
      <c r="Y48" s="730">
        <f>SUM(T45:T48)/4</f>
        <v>0</v>
      </c>
      <c r="Z48" s="742">
        <f>SUM(Q48:T48)-P48</f>
        <v>0</v>
      </c>
    </row>
    <row r="49" spans="13:26" x14ac:dyDescent="0.2">
      <c r="M49" s="614"/>
      <c r="N49" s="748"/>
      <c r="O49" s="615" t="s">
        <v>18</v>
      </c>
      <c r="P49" s="615" t="s">
        <v>18</v>
      </c>
      <c r="Q49" s="615" t="s">
        <v>18</v>
      </c>
      <c r="R49" s="615" t="s">
        <v>18</v>
      </c>
      <c r="S49" s="615" t="s">
        <v>18</v>
      </c>
      <c r="T49" s="615" t="s">
        <v>18</v>
      </c>
      <c r="U49" s="724"/>
      <c r="V49" s="724"/>
      <c r="W49" s="724"/>
      <c r="X49" s="724"/>
      <c r="Y49" s="724"/>
      <c r="Z49" s="614"/>
    </row>
    <row r="50" spans="13:26" x14ac:dyDescent="0.2">
      <c r="M50" s="614"/>
      <c r="O50" s="605" t="s">
        <v>111</v>
      </c>
      <c r="P50" s="726">
        <f>SUM(Q50:T50)</f>
        <v>119930.38216795801</v>
      </c>
      <c r="Q50" s="724">
        <f>SUM(Q$17:Q$48)</f>
        <v>274290.61285409331</v>
      </c>
      <c r="R50" s="724">
        <f>SUM(R$17:R$48)</f>
        <v>284821.84000253922</v>
      </c>
      <c r="S50" s="724">
        <f>SUM(S$17:S$48)</f>
        <v>-12100.791610666562</v>
      </c>
      <c r="T50" s="724">
        <f>SUM(T$17:T$48)</f>
        <v>-427081.27907800797</v>
      </c>
      <c r="U50" s="730"/>
      <c r="V50" s="724"/>
      <c r="W50" s="724"/>
      <c r="X50" s="724"/>
      <c r="Y50" s="724"/>
      <c r="Z50" s="614"/>
    </row>
    <row r="51" spans="13:26" x14ac:dyDescent="0.2">
      <c r="M51" s="614"/>
      <c r="N51" s="614"/>
      <c r="O51" s="614"/>
      <c r="P51" s="742">
        <f>P50-P$10</f>
        <v>0</v>
      </c>
      <c r="Q51" s="742">
        <f t="shared" ref="Q51:T51" si="10">Q50-Q$10</f>
        <v>0</v>
      </c>
      <c r="R51" s="742">
        <f t="shared" si="10"/>
        <v>0</v>
      </c>
      <c r="S51" s="742">
        <f t="shared" si="10"/>
        <v>1.4551915228366852E-11</v>
      </c>
      <c r="T51" s="742">
        <f t="shared" si="10"/>
        <v>0</v>
      </c>
      <c r="U51" s="742">
        <f>SUM(Q50:T50)-P$10</f>
        <v>0</v>
      </c>
      <c r="V51" s="614"/>
      <c r="W51" s="614"/>
      <c r="X51" s="614"/>
      <c r="Y51" s="614"/>
      <c r="Z51" s="614"/>
    </row>
    <row r="52" spans="13:26" x14ac:dyDescent="0.2">
      <c r="M52" s="614"/>
      <c r="O52" s="719" t="s">
        <v>112</v>
      </c>
      <c r="P52" s="752">
        <f>$P$13</f>
        <v>2.585819991851368E-2</v>
      </c>
      <c r="Z52" s="614"/>
    </row>
    <row r="53" spans="13:26" x14ac:dyDescent="0.2">
      <c r="M53" s="614"/>
      <c r="O53" s="720" t="s">
        <v>113</v>
      </c>
      <c r="P53" s="752">
        <f>((1+P52)^(1/12))-1</f>
        <v>2.1297255247567648E-3</v>
      </c>
      <c r="Z53" s="614"/>
    </row>
    <row r="54" spans="13:26" x14ac:dyDescent="0.2">
      <c r="M54" s="614"/>
      <c r="O54" s="720" t="s">
        <v>20</v>
      </c>
      <c r="P54" s="726">
        <f>P10</f>
        <v>119930.38216795796</v>
      </c>
      <c r="Z54" s="614"/>
    </row>
    <row r="55" spans="13:26" x14ac:dyDescent="0.2">
      <c r="M55" s="614"/>
      <c r="O55" s="720" t="s">
        <v>21</v>
      </c>
      <c r="P55" s="724">
        <f>P54/(1+P53)^P56</f>
        <v>60196.49346924237</v>
      </c>
      <c r="Z55" s="614"/>
    </row>
    <row r="56" spans="13:26" x14ac:dyDescent="0.2">
      <c r="M56" s="614"/>
      <c r="O56" s="720" t="s">
        <v>114</v>
      </c>
      <c r="P56" s="730">
        <f>$P$12*12</f>
        <v>324</v>
      </c>
      <c r="Q56" s="753"/>
      <c r="Z56" s="614"/>
    </row>
    <row r="57" spans="13:26" x14ac:dyDescent="0.2">
      <c r="M57" s="614"/>
      <c r="O57" s="720" t="s">
        <v>115</v>
      </c>
      <c r="P57" s="724">
        <f>PMT(P53,P56,-P55)</f>
        <v>257.39686844632143</v>
      </c>
      <c r="Z57" s="614"/>
    </row>
    <row r="58" spans="13:26" x14ac:dyDescent="0.2">
      <c r="M58" s="614"/>
      <c r="N58" s="615"/>
      <c r="O58" s="615" t="s">
        <v>18</v>
      </c>
      <c r="P58" s="615" t="s">
        <v>18</v>
      </c>
      <c r="Q58" s="615" t="s">
        <v>18</v>
      </c>
      <c r="R58" s="615" t="s">
        <v>18</v>
      </c>
      <c r="Z58" s="614"/>
    </row>
    <row r="59" spans="13:26" x14ac:dyDescent="0.2">
      <c r="M59" s="614"/>
      <c r="N59" s="748">
        <v>1</v>
      </c>
      <c r="O59" s="730">
        <v>0</v>
      </c>
      <c r="P59" s="730">
        <f>P57</f>
        <v>257.39686844632143</v>
      </c>
      <c r="Q59" s="730">
        <f t="shared" ref="Q59:Q70" si="11">O59*$P$53</f>
        <v>0</v>
      </c>
      <c r="R59" s="730">
        <f t="shared" ref="R59:R70" si="12">O59+P59+Q59</f>
        <v>257.39686844632143</v>
      </c>
      <c r="Z59" s="614"/>
    </row>
    <row r="60" spans="13:26" x14ac:dyDescent="0.2">
      <c r="M60" s="614"/>
      <c r="N60" s="748">
        <f t="shared" ref="N60:N279" si="13">N59+1</f>
        <v>2</v>
      </c>
      <c r="O60" s="730">
        <f t="shared" ref="O60:O70" si="14">R59</f>
        <v>257.39686844632143</v>
      </c>
      <c r="P60" s="730">
        <f t="shared" ref="P60:P279" si="15">P59</f>
        <v>257.39686844632143</v>
      </c>
      <c r="Q60" s="730">
        <f t="shared" si="11"/>
        <v>0.54818468072258986</v>
      </c>
      <c r="R60" s="730">
        <f t="shared" si="12"/>
        <v>515.34192157336543</v>
      </c>
      <c r="Z60" s="614"/>
    </row>
    <row r="61" spans="13:26" x14ac:dyDescent="0.2">
      <c r="M61" s="614"/>
      <c r="N61" s="748">
        <f t="shared" si="13"/>
        <v>3</v>
      </c>
      <c r="O61" s="730">
        <f t="shared" si="14"/>
        <v>515.34192157336543</v>
      </c>
      <c r="P61" s="730">
        <f t="shared" si="15"/>
        <v>257.39686844632143</v>
      </c>
      <c r="Q61" s="730">
        <f t="shared" si="11"/>
        <v>1.0975368443519953</v>
      </c>
      <c r="R61" s="730">
        <f t="shared" si="12"/>
        <v>773.83632686403882</v>
      </c>
      <c r="Z61" s="614"/>
    </row>
    <row r="62" spans="13:26" x14ac:dyDescent="0.2">
      <c r="M62" s="614"/>
      <c r="N62" s="748">
        <f t="shared" si="13"/>
        <v>4</v>
      </c>
      <c r="O62" s="730">
        <f t="shared" si="14"/>
        <v>773.83632686403882</v>
      </c>
      <c r="P62" s="730">
        <f t="shared" si="15"/>
        <v>257.39686844632143</v>
      </c>
      <c r="Q62" s="730">
        <f t="shared" si="11"/>
        <v>1.6480589773063625</v>
      </c>
      <c r="R62" s="730">
        <f t="shared" si="12"/>
        <v>1032.8812542876667</v>
      </c>
      <c r="Z62" s="614"/>
    </row>
    <row r="63" spans="13:26" x14ac:dyDescent="0.2">
      <c r="M63" s="614"/>
      <c r="N63" s="748">
        <f t="shared" si="13"/>
        <v>5</v>
      </c>
      <c r="O63" s="730">
        <f t="shared" si="14"/>
        <v>1032.8812542876667</v>
      </c>
      <c r="P63" s="730">
        <f t="shared" si="15"/>
        <v>257.39686844632143</v>
      </c>
      <c r="Q63" s="730">
        <f t="shared" si="11"/>
        <v>2.1997535712992264</v>
      </c>
      <c r="R63" s="730">
        <f t="shared" si="12"/>
        <v>1292.4778763052873</v>
      </c>
      <c r="Z63" s="614"/>
    </row>
    <row r="64" spans="13:26" x14ac:dyDescent="0.2">
      <c r="M64" s="614"/>
      <c r="N64" s="748">
        <f t="shared" si="13"/>
        <v>6</v>
      </c>
      <c r="O64" s="730">
        <f t="shared" si="14"/>
        <v>1292.4778763052873</v>
      </c>
      <c r="P64" s="730">
        <f t="shared" si="15"/>
        <v>257.39686844632143</v>
      </c>
      <c r="Q64" s="730">
        <f t="shared" si="11"/>
        <v>2.7526231233507867</v>
      </c>
      <c r="R64" s="730">
        <f t="shared" si="12"/>
        <v>1552.6273678749594</v>
      </c>
      <c r="Z64" s="614"/>
    </row>
    <row r="65" spans="13:26" x14ac:dyDescent="0.2">
      <c r="M65" s="614"/>
      <c r="N65" s="748">
        <f t="shared" si="13"/>
        <v>7</v>
      </c>
      <c r="O65" s="730">
        <f t="shared" si="14"/>
        <v>1552.6273678749594</v>
      </c>
      <c r="P65" s="730">
        <f t="shared" si="15"/>
        <v>257.39686844632143</v>
      </c>
      <c r="Q65" s="730">
        <f t="shared" si="11"/>
        <v>3.3066701357992123</v>
      </c>
      <c r="R65" s="730">
        <f t="shared" si="12"/>
        <v>1813.3309064570801</v>
      </c>
      <c r="Z65" s="614"/>
    </row>
    <row r="66" spans="13:26" x14ac:dyDescent="0.2">
      <c r="M66" s="614"/>
      <c r="N66" s="748">
        <f t="shared" si="13"/>
        <v>8</v>
      </c>
      <c r="O66" s="730">
        <f t="shared" si="14"/>
        <v>1813.3309064570801</v>
      </c>
      <c r="P66" s="730">
        <f t="shared" si="15"/>
        <v>257.39686844632143</v>
      </c>
      <c r="Q66" s="730">
        <f t="shared" si="11"/>
        <v>3.8618971163119649</v>
      </c>
      <c r="R66" s="730">
        <f t="shared" si="12"/>
        <v>2074.5896720197134</v>
      </c>
      <c r="Z66" s="614"/>
    </row>
    <row r="67" spans="13:26" x14ac:dyDescent="0.2">
      <c r="M67" s="614"/>
      <c r="N67" s="748">
        <f t="shared" si="13"/>
        <v>9</v>
      </c>
      <c r="O67" s="730">
        <f t="shared" si="14"/>
        <v>2074.5896720197134</v>
      </c>
      <c r="P67" s="730">
        <f t="shared" si="15"/>
        <v>257.39686844632143</v>
      </c>
      <c r="Q67" s="730">
        <f t="shared" si="11"/>
        <v>4.4183065778971482</v>
      </c>
      <c r="R67" s="730">
        <f t="shared" si="12"/>
        <v>2336.404847043932</v>
      </c>
      <c r="Z67" s="614"/>
    </row>
    <row r="68" spans="13:26" x14ac:dyDescent="0.2">
      <c r="M68" s="614"/>
      <c r="N68" s="748">
        <f t="shared" si="13"/>
        <v>10</v>
      </c>
      <c r="O68" s="730">
        <f t="shared" si="14"/>
        <v>2336.404847043932</v>
      </c>
      <c r="P68" s="730">
        <f t="shared" si="15"/>
        <v>257.39686844632143</v>
      </c>
      <c r="Q68" s="730">
        <f t="shared" si="11"/>
        <v>4.9759010389148868</v>
      </c>
      <c r="R68" s="730">
        <f t="shared" si="12"/>
        <v>2598.7776165291684</v>
      </c>
      <c r="Z68" s="614"/>
    </row>
    <row r="69" spans="13:26" x14ac:dyDescent="0.2">
      <c r="M69" s="614"/>
      <c r="N69" s="748">
        <f t="shared" si="13"/>
        <v>11</v>
      </c>
      <c r="O69" s="730">
        <f t="shared" si="14"/>
        <v>2598.7776165291684</v>
      </c>
      <c r="P69" s="730">
        <f t="shared" si="15"/>
        <v>257.39686844632143</v>
      </c>
      <c r="Q69" s="730">
        <f t="shared" si="11"/>
        <v>5.5346830230887178</v>
      </c>
      <c r="R69" s="730">
        <f t="shared" si="12"/>
        <v>2861.7091679985788</v>
      </c>
      <c r="Z69" s="614"/>
    </row>
    <row r="70" spans="13:26" x14ac:dyDescent="0.2">
      <c r="M70" s="614"/>
      <c r="N70" s="748">
        <f t="shared" si="13"/>
        <v>12</v>
      </c>
      <c r="O70" s="730">
        <f t="shared" si="14"/>
        <v>2861.7091679985788</v>
      </c>
      <c r="P70" s="730">
        <f t="shared" si="15"/>
        <v>257.39686844632143</v>
      </c>
      <c r="Q70" s="730">
        <f t="shared" si="11"/>
        <v>6.0946550595170184</v>
      </c>
      <c r="R70" s="730">
        <f t="shared" si="12"/>
        <v>3125.2006915044176</v>
      </c>
      <c r="Z70" s="614"/>
    </row>
    <row r="71" spans="13:26" x14ac:dyDescent="0.2">
      <c r="M71" s="614"/>
      <c r="N71" s="748">
        <f t="shared" si="13"/>
        <v>13</v>
      </c>
      <c r="O71" s="730">
        <f t="shared" ref="O71:O88" si="16">R70</f>
        <v>3125.2006915044176</v>
      </c>
      <c r="P71" s="730">
        <f t="shared" si="15"/>
        <v>257.39686844632143</v>
      </c>
      <c r="Q71" s="730">
        <f t="shared" ref="Q71:Q88" si="17">O71*$P$53</f>
        <v>6.6558196826844496</v>
      </c>
      <c r="R71" s="730">
        <f t="shared" ref="R71:R88" si="18">O71+P71+Q71</f>
        <v>3389.2533796334237</v>
      </c>
      <c r="Z71" s="614"/>
    </row>
    <row r="72" spans="13:26" x14ac:dyDescent="0.2">
      <c r="M72" s="614"/>
      <c r="N72" s="748">
        <f t="shared" si="13"/>
        <v>14</v>
      </c>
      <c r="O72" s="730">
        <f t="shared" si="16"/>
        <v>3389.2533796334237</v>
      </c>
      <c r="P72" s="730">
        <f t="shared" si="15"/>
        <v>257.39686844632143</v>
      </c>
      <c r="Q72" s="730">
        <f t="shared" si="17"/>
        <v>7.2181794324734323</v>
      </c>
      <c r="R72" s="730">
        <f t="shared" si="18"/>
        <v>3653.8684275122187</v>
      </c>
      <c r="Z72" s="614"/>
    </row>
    <row r="73" spans="13:26" x14ac:dyDescent="0.2">
      <c r="M73" s="614"/>
      <c r="N73" s="748">
        <f t="shared" si="13"/>
        <v>15</v>
      </c>
      <c r="O73" s="730">
        <f t="shared" si="16"/>
        <v>3653.8684275122187</v>
      </c>
      <c r="P73" s="730">
        <f t="shared" si="15"/>
        <v>257.39686844632143</v>
      </c>
      <c r="Q73" s="730">
        <f t="shared" si="17"/>
        <v>7.7817368541756347</v>
      </c>
      <c r="R73" s="730">
        <f t="shared" si="18"/>
        <v>3919.0470328127158</v>
      </c>
      <c r="Z73" s="614"/>
    </row>
    <row r="74" spans="13:26" x14ac:dyDescent="0.2">
      <c r="M74" s="614"/>
      <c r="N74" s="748">
        <f t="shared" si="13"/>
        <v>16</v>
      </c>
      <c r="O74" s="730">
        <f t="shared" si="16"/>
        <v>3919.0470328127158</v>
      </c>
      <c r="P74" s="730">
        <f t="shared" si="15"/>
        <v>257.39686844632143</v>
      </c>
      <c r="Q74" s="730">
        <f t="shared" si="17"/>
        <v>8.3464944985035032</v>
      </c>
      <c r="R74" s="730">
        <f t="shared" si="18"/>
        <v>4184.7903957575409</v>
      </c>
      <c r="Z74" s="614"/>
    </row>
    <row r="75" spans="13:26" x14ac:dyDescent="0.2">
      <c r="M75" s="614"/>
      <c r="N75" s="748">
        <f t="shared" si="13"/>
        <v>17</v>
      </c>
      <c r="O75" s="730">
        <f t="shared" si="16"/>
        <v>4184.7903957575409</v>
      </c>
      <c r="P75" s="730">
        <f t="shared" si="15"/>
        <v>257.39686844632143</v>
      </c>
      <c r="Q75" s="730">
        <f t="shared" si="17"/>
        <v>8.9124549216017979</v>
      </c>
      <c r="R75" s="730">
        <f t="shared" si="18"/>
        <v>4451.0997191254646</v>
      </c>
      <c r="Z75" s="614"/>
    </row>
    <row r="76" spans="13:26" x14ac:dyDescent="0.2">
      <c r="M76" s="614"/>
      <c r="N76" s="748">
        <f t="shared" si="13"/>
        <v>18</v>
      </c>
      <c r="O76" s="730">
        <f t="shared" si="16"/>
        <v>4451.0997191254646</v>
      </c>
      <c r="P76" s="730">
        <f t="shared" si="15"/>
        <v>257.39686844632143</v>
      </c>
      <c r="Q76" s="730">
        <f t="shared" si="17"/>
        <v>9.4796206850591691</v>
      </c>
      <c r="R76" s="730">
        <f t="shared" si="18"/>
        <v>4717.976208256845</v>
      </c>
      <c r="Z76" s="614"/>
    </row>
    <row r="77" spans="13:26" x14ac:dyDescent="0.2">
      <c r="M77" s="614"/>
      <c r="N77" s="748">
        <f t="shared" si="13"/>
        <v>19</v>
      </c>
      <c r="O77" s="730">
        <f t="shared" si="16"/>
        <v>4717.976208256845</v>
      </c>
      <c r="P77" s="730">
        <f t="shared" si="15"/>
        <v>257.39686844632143</v>
      </c>
      <c r="Q77" s="730">
        <f t="shared" si="17"/>
        <v>10.047994355919741</v>
      </c>
      <c r="R77" s="730">
        <f t="shared" si="18"/>
        <v>4985.421071059086</v>
      </c>
      <c r="Z77" s="614"/>
    </row>
    <row r="78" spans="13:26" x14ac:dyDescent="0.2">
      <c r="M78" s="614"/>
      <c r="N78" s="748">
        <f t="shared" si="13"/>
        <v>20</v>
      </c>
      <c r="O78" s="730">
        <f t="shared" si="16"/>
        <v>4985.421071059086</v>
      </c>
      <c r="P78" s="730">
        <f t="shared" si="15"/>
        <v>257.39686844632143</v>
      </c>
      <c r="Q78" s="730">
        <f t="shared" si="17"/>
        <v>10.617578506694745</v>
      </c>
      <c r="R78" s="730">
        <f t="shared" si="18"/>
        <v>5253.435518012102</v>
      </c>
      <c r="Z78" s="614"/>
    </row>
    <row r="79" spans="13:26" x14ac:dyDescent="0.2">
      <c r="M79" s="614"/>
      <c r="N79" s="748">
        <f t="shared" si="13"/>
        <v>21</v>
      </c>
      <c r="O79" s="730">
        <f t="shared" si="16"/>
        <v>5253.435518012102</v>
      </c>
      <c r="P79" s="730">
        <f t="shared" si="15"/>
        <v>257.39686844632143</v>
      </c>
      <c r="Q79" s="730">
        <f t="shared" si="17"/>
        <v>11.18837571537415</v>
      </c>
      <c r="R79" s="730">
        <f t="shared" si="18"/>
        <v>5522.0207621737973</v>
      </c>
      <c r="Z79" s="614"/>
    </row>
    <row r="80" spans="13:26" x14ac:dyDescent="0.2">
      <c r="M80" s="614"/>
      <c r="N80" s="748">
        <f t="shared" si="13"/>
        <v>22</v>
      </c>
      <c r="O80" s="730">
        <f t="shared" si="16"/>
        <v>5522.0207621737973</v>
      </c>
      <c r="P80" s="730">
        <f t="shared" si="15"/>
        <v>257.39686844632143</v>
      </c>
      <c r="Q80" s="730">
        <f t="shared" si="17"/>
        <v>11.76038856543834</v>
      </c>
      <c r="R80" s="730">
        <f t="shared" si="18"/>
        <v>5791.1780191855569</v>
      </c>
      <c r="Z80" s="614"/>
    </row>
    <row r="81" spans="13:26" x14ac:dyDescent="0.2">
      <c r="M81" s="614"/>
      <c r="N81" s="748">
        <f t="shared" si="13"/>
        <v>23</v>
      </c>
      <c r="O81" s="730">
        <f t="shared" si="16"/>
        <v>5791.1780191855569</v>
      </c>
      <c r="P81" s="730">
        <f t="shared" si="15"/>
        <v>257.39686844632143</v>
      </c>
      <c r="Q81" s="730">
        <f t="shared" si="17"/>
        <v>12.333619645869803</v>
      </c>
      <c r="R81" s="730">
        <f t="shared" si="18"/>
        <v>6060.908507277748</v>
      </c>
      <c r="Z81" s="614"/>
    </row>
    <row r="82" spans="13:26" x14ac:dyDescent="0.2">
      <c r="M82" s="614"/>
      <c r="N82" s="748">
        <f t="shared" si="13"/>
        <v>24</v>
      </c>
      <c r="O82" s="730">
        <f t="shared" si="16"/>
        <v>6060.908507277748</v>
      </c>
      <c r="P82" s="730">
        <f t="shared" si="15"/>
        <v>257.39686844632143</v>
      </c>
      <c r="Q82" s="730">
        <f t="shared" si="17"/>
        <v>12.908071551164841</v>
      </c>
      <c r="R82" s="730">
        <f t="shared" si="18"/>
        <v>6331.2134472752341</v>
      </c>
      <c r="Z82" s="614"/>
    </row>
    <row r="83" spans="13:26" x14ac:dyDescent="0.2">
      <c r="M83" s="614"/>
      <c r="N83" s="748">
        <f t="shared" si="13"/>
        <v>25</v>
      </c>
      <c r="O83" s="730">
        <f t="shared" si="16"/>
        <v>6331.2134472752341</v>
      </c>
      <c r="P83" s="730">
        <f t="shared" si="15"/>
        <v>257.39686844632143</v>
      </c>
      <c r="Q83" s="730">
        <f t="shared" si="17"/>
        <v>13.483746881345335</v>
      </c>
      <c r="R83" s="730">
        <f t="shared" si="18"/>
        <v>6602.0940626029014</v>
      </c>
      <c r="Z83" s="614"/>
    </row>
    <row r="84" spans="13:26" x14ac:dyDescent="0.2">
      <c r="M84" s="614"/>
      <c r="N84" s="748">
        <f t="shared" si="13"/>
        <v>26</v>
      </c>
      <c r="O84" s="730">
        <f t="shared" si="16"/>
        <v>6602.0940626029014</v>
      </c>
      <c r="P84" s="730">
        <f t="shared" si="15"/>
        <v>257.39686844632143</v>
      </c>
      <c r="Q84" s="730">
        <f t="shared" si="17"/>
        <v>14.060648241970485</v>
      </c>
      <c r="R84" s="730">
        <f t="shared" si="18"/>
        <v>6873.5515792911938</v>
      </c>
      <c r="Z84" s="614"/>
    </row>
    <row r="85" spans="13:26" x14ac:dyDescent="0.2">
      <c r="M85" s="614"/>
      <c r="N85" s="748">
        <f t="shared" si="13"/>
        <v>27</v>
      </c>
      <c r="O85" s="730">
        <f t="shared" si="16"/>
        <v>6873.5515792911938</v>
      </c>
      <c r="P85" s="730">
        <f t="shared" si="15"/>
        <v>257.39686844632143</v>
      </c>
      <c r="Q85" s="730">
        <f t="shared" si="17"/>
        <v>14.638778244148627</v>
      </c>
      <c r="R85" s="730">
        <f t="shared" si="18"/>
        <v>7145.5872259816642</v>
      </c>
      <c r="Z85" s="614"/>
    </row>
    <row r="86" spans="13:26" x14ac:dyDescent="0.2">
      <c r="M86" s="614"/>
      <c r="N86" s="748">
        <f t="shared" si="13"/>
        <v>28</v>
      </c>
      <c r="O86" s="730">
        <f t="shared" si="16"/>
        <v>7145.5872259816642</v>
      </c>
      <c r="P86" s="730">
        <f t="shared" si="15"/>
        <v>257.39686844632143</v>
      </c>
      <c r="Q86" s="730">
        <f t="shared" si="17"/>
        <v>15.218139504549034</v>
      </c>
      <c r="R86" s="730">
        <f t="shared" si="18"/>
        <v>7418.2022339325349</v>
      </c>
      <c r="Z86" s="614"/>
    </row>
    <row r="87" spans="13:26" x14ac:dyDescent="0.2">
      <c r="M87" s="614"/>
      <c r="N87" s="748">
        <f t="shared" si="13"/>
        <v>29</v>
      </c>
      <c r="O87" s="730">
        <f t="shared" si="16"/>
        <v>7418.2022339325349</v>
      </c>
      <c r="P87" s="730">
        <f t="shared" si="15"/>
        <v>257.39686844632143</v>
      </c>
      <c r="Q87" s="730">
        <f t="shared" si="17"/>
        <v>15.798734645413774</v>
      </c>
      <c r="R87" s="730">
        <f t="shared" si="18"/>
        <v>7691.3978370242703</v>
      </c>
      <c r="Z87" s="614"/>
    </row>
    <row r="88" spans="13:26" x14ac:dyDescent="0.2">
      <c r="M88" s="614"/>
      <c r="N88" s="748">
        <f t="shared" si="13"/>
        <v>30</v>
      </c>
      <c r="O88" s="730">
        <f t="shared" si="16"/>
        <v>7691.3978370242703</v>
      </c>
      <c r="P88" s="730">
        <f t="shared" si="15"/>
        <v>257.39686844632143</v>
      </c>
      <c r="Q88" s="730">
        <f t="shared" si="17"/>
        <v>16.380566294569558</v>
      </c>
      <c r="R88" s="730">
        <f t="shared" si="18"/>
        <v>7965.1752717651616</v>
      </c>
      <c r="Z88" s="614"/>
    </row>
    <row r="89" spans="13:26" x14ac:dyDescent="0.2">
      <c r="M89" s="614"/>
      <c r="N89" s="748">
        <f t="shared" si="13"/>
        <v>31</v>
      </c>
      <c r="O89" s="730">
        <f t="shared" ref="O89:O152" si="19">R88</f>
        <v>7965.1752717651616</v>
      </c>
      <c r="P89" s="730">
        <f t="shared" si="15"/>
        <v>257.39686844632143</v>
      </c>
      <c r="Q89" s="730">
        <f t="shared" ref="Q89:Q152" si="20">O89*$P$53</f>
        <v>16.963637085439665</v>
      </c>
      <c r="R89" s="730">
        <f t="shared" ref="R89:R152" si="21">O89+P89+Q89</f>
        <v>8239.5357772969237</v>
      </c>
      <c r="Z89" s="614"/>
    </row>
    <row r="90" spans="13:26" x14ac:dyDescent="0.2">
      <c r="M90" s="614"/>
      <c r="N90" s="748">
        <f t="shared" si="13"/>
        <v>32</v>
      </c>
      <c r="O90" s="730">
        <f t="shared" si="19"/>
        <v>8239.5357772969237</v>
      </c>
      <c r="P90" s="730">
        <f t="shared" si="15"/>
        <v>257.39686844632143</v>
      </c>
      <c r="Q90" s="730">
        <f t="shared" si="20"/>
        <v>17.547949657055828</v>
      </c>
      <c r="R90" s="730">
        <f t="shared" si="21"/>
        <v>8514.4805954003004</v>
      </c>
      <c r="Z90" s="614"/>
    </row>
    <row r="91" spans="13:26" x14ac:dyDescent="0.2">
      <c r="M91" s="614"/>
      <c r="N91" s="748">
        <f t="shared" si="13"/>
        <v>33</v>
      </c>
      <c r="O91" s="730">
        <f t="shared" si="19"/>
        <v>8514.4805954003004</v>
      </c>
      <c r="P91" s="730">
        <f t="shared" si="15"/>
        <v>257.39686844632143</v>
      </c>
      <c r="Q91" s="730">
        <f t="shared" si="20"/>
        <v>18.133506654070196</v>
      </c>
      <c r="R91" s="730">
        <f t="shared" si="21"/>
        <v>8790.0109705006926</v>
      </c>
      <c r="Z91" s="614"/>
    </row>
    <row r="92" spans="13:26" x14ac:dyDescent="0.2">
      <c r="M92" s="614"/>
      <c r="N92" s="748">
        <f t="shared" si="13"/>
        <v>34</v>
      </c>
      <c r="O92" s="730">
        <f t="shared" si="19"/>
        <v>8790.0109705006926</v>
      </c>
      <c r="P92" s="730">
        <f t="shared" si="15"/>
        <v>257.39686844632143</v>
      </c>
      <c r="Q92" s="730">
        <f t="shared" si="20"/>
        <v>18.720310726767305</v>
      </c>
      <c r="R92" s="730">
        <f t="shared" si="21"/>
        <v>9066.1281496737811</v>
      </c>
      <c r="Z92" s="614"/>
    </row>
    <row r="93" spans="13:26" x14ac:dyDescent="0.2">
      <c r="M93" s="614"/>
      <c r="N93" s="748">
        <f t="shared" si="13"/>
        <v>35</v>
      </c>
      <c r="O93" s="730">
        <f t="shared" si="19"/>
        <v>9066.1281496737811</v>
      </c>
      <c r="P93" s="730">
        <f t="shared" si="15"/>
        <v>257.39686844632143</v>
      </c>
      <c r="Q93" s="730">
        <f t="shared" si="20"/>
        <v>19.308364531076069</v>
      </c>
      <c r="R93" s="730">
        <f t="shared" si="21"/>
        <v>9342.8333826511789</v>
      </c>
      <c r="Z93" s="614"/>
    </row>
    <row r="94" spans="13:26" x14ac:dyDescent="0.2">
      <c r="M94" s="614"/>
      <c r="N94" s="748">
        <f t="shared" si="13"/>
        <v>36</v>
      </c>
      <c r="O94" s="730">
        <f t="shared" si="19"/>
        <v>9342.8333826511789</v>
      </c>
      <c r="P94" s="730">
        <f t="shared" si="15"/>
        <v>257.39686844632143</v>
      </c>
      <c r="Q94" s="730">
        <f t="shared" si="20"/>
        <v>19.897670728581801</v>
      </c>
      <c r="R94" s="730">
        <f t="shared" si="21"/>
        <v>9620.1279218260825</v>
      </c>
      <c r="Z94" s="614"/>
    </row>
    <row r="95" spans="13:26" x14ac:dyDescent="0.2">
      <c r="M95" s="614"/>
      <c r="N95" s="748">
        <f t="shared" si="13"/>
        <v>37</v>
      </c>
      <c r="O95" s="730">
        <f t="shared" si="19"/>
        <v>9620.1279218260825</v>
      </c>
      <c r="P95" s="730">
        <f t="shared" si="15"/>
        <v>257.39686844632143</v>
      </c>
      <c r="Q95" s="730">
        <f t="shared" si="20"/>
        <v>20.48823198653826</v>
      </c>
      <c r="R95" s="730">
        <f t="shared" si="21"/>
        <v>9898.0130222589414</v>
      </c>
      <c r="Z95" s="614"/>
    </row>
    <row r="96" spans="13:26" x14ac:dyDescent="0.2">
      <c r="M96" s="614"/>
      <c r="N96" s="748">
        <f t="shared" si="13"/>
        <v>38</v>
      </c>
      <c r="O96" s="730">
        <f t="shared" si="19"/>
        <v>9898.0130222589414</v>
      </c>
      <c r="P96" s="730">
        <f t="shared" si="15"/>
        <v>257.39686844632143</v>
      </c>
      <c r="Q96" s="730">
        <f t="shared" si="20"/>
        <v>21.080050977879715</v>
      </c>
      <c r="R96" s="730">
        <f t="shared" si="21"/>
        <v>10176.489941683143</v>
      </c>
      <c r="Z96" s="614"/>
    </row>
    <row r="97" spans="13:26" x14ac:dyDescent="0.2">
      <c r="M97" s="614"/>
      <c r="N97" s="748">
        <f t="shared" si="13"/>
        <v>39</v>
      </c>
      <c r="O97" s="730">
        <f t="shared" si="19"/>
        <v>10176.489941683143</v>
      </c>
      <c r="P97" s="730">
        <f t="shared" si="15"/>
        <v>257.39686844632143</v>
      </c>
      <c r="Q97" s="730">
        <f t="shared" si="20"/>
        <v>21.673130381233072</v>
      </c>
      <c r="R97" s="730">
        <f t="shared" si="21"/>
        <v>10455.559940510699</v>
      </c>
      <c r="Z97" s="614"/>
    </row>
    <row r="98" spans="13:26" x14ac:dyDescent="0.2">
      <c r="M98" s="614"/>
      <c r="N98" s="748">
        <f t="shared" si="13"/>
        <v>40</v>
      </c>
      <c r="O98" s="730">
        <f t="shared" si="19"/>
        <v>10455.559940510699</v>
      </c>
      <c r="P98" s="730">
        <f t="shared" si="15"/>
        <v>257.39686844632143</v>
      </c>
      <c r="Q98" s="730">
        <f t="shared" si="20"/>
        <v>22.267472880929954</v>
      </c>
      <c r="R98" s="730">
        <f t="shared" si="21"/>
        <v>10735.224281837951</v>
      </c>
      <c r="Z98" s="614"/>
    </row>
    <row r="99" spans="13:26" x14ac:dyDescent="0.2">
      <c r="M99" s="614"/>
      <c r="N99" s="748">
        <f t="shared" si="13"/>
        <v>41</v>
      </c>
      <c r="O99" s="730">
        <f t="shared" si="19"/>
        <v>10735.224281837951</v>
      </c>
      <c r="P99" s="730">
        <f t="shared" si="15"/>
        <v>257.39686844632143</v>
      </c>
      <c r="Q99" s="730">
        <f t="shared" si="20"/>
        <v>22.863081167018894</v>
      </c>
      <c r="R99" s="730">
        <f t="shared" si="21"/>
        <v>11015.484231451292</v>
      </c>
      <c r="Z99" s="614"/>
    </row>
    <row r="100" spans="13:26" x14ac:dyDescent="0.2">
      <c r="M100" s="614"/>
      <c r="N100" s="748">
        <f t="shared" si="13"/>
        <v>42</v>
      </c>
      <c r="O100" s="730">
        <f t="shared" si="19"/>
        <v>11015.484231451292</v>
      </c>
      <c r="P100" s="730">
        <f t="shared" si="15"/>
        <v>257.39686844632143</v>
      </c>
      <c r="Q100" s="730">
        <f t="shared" si="20"/>
        <v>23.459957935277469</v>
      </c>
      <c r="R100" s="730">
        <f t="shared" si="21"/>
        <v>11296.341057832891</v>
      </c>
      <c r="Z100" s="614"/>
    </row>
    <row r="101" spans="13:26" x14ac:dyDescent="0.2">
      <c r="M101" s="614"/>
      <c r="N101" s="748">
        <f t="shared" si="13"/>
        <v>43</v>
      </c>
      <c r="O101" s="730">
        <f t="shared" si="19"/>
        <v>11296.341057832891</v>
      </c>
      <c r="P101" s="730">
        <f t="shared" si="15"/>
        <v>257.39686844632143</v>
      </c>
      <c r="Q101" s="730">
        <f t="shared" si="20"/>
        <v>24.058105887224542</v>
      </c>
      <c r="R101" s="730">
        <f t="shared" si="21"/>
        <v>11577.796032166438</v>
      </c>
      <c r="Z101" s="614"/>
    </row>
    <row r="102" spans="13:26" x14ac:dyDescent="0.2">
      <c r="M102" s="614"/>
      <c r="N102" s="748">
        <f t="shared" si="13"/>
        <v>44</v>
      </c>
      <c r="O102" s="730">
        <f t="shared" si="19"/>
        <v>11577.796032166438</v>
      </c>
      <c r="P102" s="730">
        <f t="shared" si="15"/>
        <v>257.39686844632143</v>
      </c>
      <c r="Q102" s="730">
        <f t="shared" si="20"/>
        <v>24.657527730132458</v>
      </c>
      <c r="R102" s="730">
        <f t="shared" si="21"/>
        <v>11859.850428342892</v>
      </c>
      <c r="Z102" s="614"/>
    </row>
    <row r="103" spans="13:26" x14ac:dyDescent="0.2">
      <c r="M103" s="614"/>
      <c r="N103" s="748">
        <f t="shared" si="13"/>
        <v>45</v>
      </c>
      <c r="O103" s="730">
        <f t="shared" si="19"/>
        <v>11859.850428342892</v>
      </c>
      <c r="P103" s="730">
        <f t="shared" si="15"/>
        <v>257.39686844632143</v>
      </c>
      <c r="Q103" s="730">
        <f t="shared" si="20"/>
        <v>25.258226177039308</v>
      </c>
      <c r="R103" s="730">
        <f t="shared" si="21"/>
        <v>12142.505522966252</v>
      </c>
      <c r="Z103" s="614"/>
    </row>
    <row r="104" spans="13:26" x14ac:dyDescent="0.2">
      <c r="M104" s="614"/>
      <c r="N104" s="748">
        <f t="shared" si="13"/>
        <v>46</v>
      </c>
      <c r="O104" s="730">
        <f t="shared" si="19"/>
        <v>12142.505522966252</v>
      </c>
      <c r="P104" s="730">
        <f t="shared" si="15"/>
        <v>257.39686844632143</v>
      </c>
      <c r="Q104" s="730">
        <f t="shared" si="20"/>
        <v>25.860203946761217</v>
      </c>
      <c r="R104" s="730">
        <f t="shared" si="21"/>
        <v>12425.762595359334</v>
      </c>
      <c r="Z104" s="614"/>
    </row>
    <row r="105" spans="13:26" x14ac:dyDescent="0.2">
      <c r="M105" s="614"/>
      <c r="N105" s="748">
        <f t="shared" si="13"/>
        <v>47</v>
      </c>
      <c r="O105" s="730">
        <f t="shared" si="19"/>
        <v>12425.762595359334</v>
      </c>
      <c r="P105" s="730">
        <f t="shared" si="15"/>
        <v>257.39686844632143</v>
      </c>
      <c r="Q105" s="730">
        <f t="shared" si="20"/>
        <v>26.463463763904638</v>
      </c>
      <c r="R105" s="730">
        <f t="shared" si="21"/>
        <v>12709.62292756956</v>
      </c>
      <c r="Z105" s="614"/>
    </row>
    <row r="106" spans="13:26" x14ac:dyDescent="0.2">
      <c r="M106" s="614"/>
      <c r="N106" s="748">
        <f t="shared" si="13"/>
        <v>48</v>
      </c>
      <c r="O106" s="730">
        <f t="shared" si="19"/>
        <v>12709.62292756956</v>
      </c>
      <c r="P106" s="730">
        <f t="shared" si="15"/>
        <v>257.39686844632143</v>
      </c>
      <c r="Q106" s="730">
        <f t="shared" si="20"/>
        <v>27.068008358878693</v>
      </c>
      <c r="R106" s="730">
        <f t="shared" si="21"/>
        <v>12994.087804374762</v>
      </c>
      <c r="Z106" s="614"/>
    </row>
    <row r="107" spans="13:26" x14ac:dyDescent="0.2">
      <c r="M107" s="614"/>
      <c r="N107" s="748">
        <f t="shared" si="13"/>
        <v>49</v>
      </c>
      <c r="O107" s="730">
        <f t="shared" si="19"/>
        <v>12994.087804374762</v>
      </c>
      <c r="P107" s="730">
        <f t="shared" si="15"/>
        <v>257.39686844632143</v>
      </c>
      <c r="Q107" s="730">
        <f t="shared" si="20"/>
        <v>27.673840467907517</v>
      </c>
      <c r="R107" s="730">
        <f t="shared" si="21"/>
        <v>13279.15851328899</v>
      </c>
      <c r="Z107" s="614"/>
    </row>
    <row r="108" spans="13:26" x14ac:dyDescent="0.2">
      <c r="M108" s="614"/>
      <c r="N108" s="748">
        <f t="shared" si="13"/>
        <v>50</v>
      </c>
      <c r="O108" s="730">
        <f t="shared" si="19"/>
        <v>13279.15851328899</v>
      </c>
      <c r="P108" s="730">
        <f t="shared" si="15"/>
        <v>257.39686844632143</v>
      </c>
      <c r="Q108" s="730">
        <f t="shared" si="20"/>
        <v>28.280962833042654</v>
      </c>
      <c r="R108" s="730">
        <f t="shared" si="21"/>
        <v>13564.836344568355</v>
      </c>
      <c r="Z108" s="614"/>
    </row>
    <row r="109" spans="13:26" x14ac:dyDescent="0.2">
      <c r="M109" s="614"/>
      <c r="N109" s="748">
        <f t="shared" si="13"/>
        <v>51</v>
      </c>
      <c r="O109" s="730">
        <f t="shared" si="19"/>
        <v>13564.836344568355</v>
      </c>
      <c r="P109" s="730">
        <f t="shared" si="15"/>
        <v>257.39686844632143</v>
      </c>
      <c r="Q109" s="730">
        <f t="shared" si="20"/>
        <v>28.889378202175475</v>
      </c>
      <c r="R109" s="730">
        <f t="shared" si="21"/>
        <v>13851.122591216852</v>
      </c>
      <c r="Z109" s="614"/>
    </row>
    <row r="110" spans="13:26" x14ac:dyDescent="0.2">
      <c r="M110" s="614"/>
      <c r="N110" s="748">
        <f t="shared" si="13"/>
        <v>52</v>
      </c>
      <c r="O110" s="730">
        <f t="shared" si="19"/>
        <v>13851.122591216852</v>
      </c>
      <c r="P110" s="730">
        <f t="shared" si="15"/>
        <v>257.39686844632143</v>
      </c>
      <c r="Q110" s="730">
        <f t="shared" si="20"/>
        <v>29.499089329049589</v>
      </c>
      <c r="R110" s="730">
        <f t="shared" si="21"/>
        <v>14138.018548992222</v>
      </c>
      <c r="Z110" s="614"/>
    </row>
    <row r="111" spans="13:26" x14ac:dyDescent="0.2">
      <c r="M111" s="614"/>
      <c r="N111" s="748">
        <f t="shared" si="13"/>
        <v>53</v>
      </c>
      <c r="O111" s="730">
        <f t="shared" si="19"/>
        <v>14138.018548992222</v>
      </c>
      <c r="P111" s="730">
        <f t="shared" si="15"/>
        <v>257.39686844632143</v>
      </c>
      <c r="Q111" s="730">
        <f t="shared" si="20"/>
        <v>30.110098973273335</v>
      </c>
      <c r="R111" s="730">
        <f t="shared" si="21"/>
        <v>14425.525516411817</v>
      </c>
      <c r="Z111" s="614"/>
    </row>
    <row r="112" spans="13:26" x14ac:dyDescent="0.2">
      <c r="M112" s="614"/>
      <c r="N112" s="748">
        <f t="shared" si="13"/>
        <v>54</v>
      </c>
      <c r="O112" s="730">
        <f t="shared" si="19"/>
        <v>14425.525516411817</v>
      </c>
      <c r="P112" s="730">
        <f t="shared" si="15"/>
        <v>257.39686844632143</v>
      </c>
      <c r="Q112" s="730">
        <f t="shared" si="20"/>
        <v>30.722409900332259</v>
      </c>
      <c r="R112" s="730">
        <f t="shared" si="21"/>
        <v>14713.644794758471</v>
      </c>
      <c r="Z112" s="614"/>
    </row>
    <row r="113" spans="13:26" x14ac:dyDescent="0.2">
      <c r="M113" s="614"/>
      <c r="N113" s="748">
        <f t="shared" si="13"/>
        <v>55</v>
      </c>
      <c r="O113" s="730">
        <f t="shared" si="19"/>
        <v>14713.644794758471</v>
      </c>
      <c r="P113" s="730">
        <f t="shared" si="15"/>
        <v>257.39686844632143</v>
      </c>
      <c r="Q113" s="730">
        <f t="shared" si="20"/>
        <v>31.336024881601627</v>
      </c>
      <c r="R113" s="730">
        <f t="shared" si="21"/>
        <v>15002.377688086395</v>
      </c>
      <c r="Z113" s="614"/>
    </row>
    <row r="114" spans="13:26" x14ac:dyDescent="0.2">
      <c r="M114" s="614"/>
      <c r="N114" s="748">
        <f t="shared" si="13"/>
        <v>56</v>
      </c>
      <c r="O114" s="730">
        <f t="shared" si="19"/>
        <v>15002.377688086395</v>
      </c>
      <c r="P114" s="730">
        <f t="shared" si="15"/>
        <v>257.39686844632143</v>
      </c>
      <c r="Q114" s="730">
        <f t="shared" si="20"/>
        <v>31.950946694358979</v>
      </c>
      <c r="R114" s="730">
        <f t="shared" si="21"/>
        <v>15291.725503227075</v>
      </c>
      <c r="Z114" s="614"/>
    </row>
    <row r="115" spans="13:26" x14ac:dyDescent="0.2">
      <c r="M115" s="614"/>
      <c r="N115" s="748">
        <f t="shared" si="13"/>
        <v>57</v>
      </c>
      <c r="O115" s="730">
        <f t="shared" si="19"/>
        <v>15291.725503227075</v>
      </c>
      <c r="P115" s="730">
        <f t="shared" si="15"/>
        <v>257.39686844632143</v>
      </c>
      <c r="Q115" s="730">
        <f t="shared" si="20"/>
        <v>32.567178121796687</v>
      </c>
      <c r="R115" s="730">
        <f t="shared" si="21"/>
        <v>15581.689549795194</v>
      </c>
      <c r="Z115" s="614"/>
    </row>
    <row r="116" spans="13:26" x14ac:dyDescent="0.2">
      <c r="M116" s="614"/>
      <c r="N116" s="748">
        <f t="shared" si="13"/>
        <v>58</v>
      </c>
      <c r="O116" s="730">
        <f t="shared" si="19"/>
        <v>15581.689549795194</v>
      </c>
      <c r="P116" s="730">
        <f t="shared" si="15"/>
        <v>257.39686844632143</v>
      </c>
      <c r="Q116" s="730">
        <f t="shared" si="20"/>
        <v>33.184721953034568</v>
      </c>
      <c r="R116" s="730">
        <f t="shared" si="21"/>
        <v>15872.271140194549</v>
      </c>
      <c r="Z116" s="614"/>
    </row>
    <row r="117" spans="13:26" x14ac:dyDescent="0.2">
      <c r="M117" s="614"/>
      <c r="N117" s="748">
        <f t="shared" si="13"/>
        <v>59</v>
      </c>
      <c r="O117" s="730">
        <f t="shared" si="19"/>
        <v>15872.271140194549</v>
      </c>
      <c r="P117" s="730">
        <f t="shared" si="15"/>
        <v>257.39686844632143</v>
      </c>
      <c r="Q117" s="730">
        <f t="shared" si="20"/>
        <v>33.803580983132491</v>
      </c>
      <c r="R117" s="730">
        <f t="shared" si="21"/>
        <v>16163.471589624003</v>
      </c>
      <c r="Z117" s="614"/>
    </row>
    <row r="118" spans="13:26" x14ac:dyDescent="0.2">
      <c r="M118" s="614"/>
      <c r="N118" s="748">
        <f t="shared" si="13"/>
        <v>60</v>
      </c>
      <c r="O118" s="730">
        <f t="shared" si="19"/>
        <v>16163.471589624003</v>
      </c>
      <c r="P118" s="730">
        <f t="shared" si="15"/>
        <v>257.39686844632143</v>
      </c>
      <c r="Q118" s="730">
        <f t="shared" si="20"/>
        <v>34.42375801310304</v>
      </c>
      <c r="R118" s="730">
        <f t="shared" si="21"/>
        <v>16455.292216083428</v>
      </c>
      <c r="Z118" s="614"/>
    </row>
    <row r="119" spans="13:26" x14ac:dyDescent="0.2">
      <c r="M119" s="614"/>
      <c r="N119" s="748">
        <f t="shared" si="13"/>
        <v>61</v>
      </c>
      <c r="O119" s="730">
        <f t="shared" si="19"/>
        <v>16455.292216083428</v>
      </c>
      <c r="P119" s="730">
        <f t="shared" si="15"/>
        <v>257.39686844632143</v>
      </c>
      <c r="Q119" s="730">
        <f t="shared" si="20"/>
        <v>35.045255849924189</v>
      </c>
      <c r="R119" s="730">
        <f t="shared" si="21"/>
        <v>16747.734340379673</v>
      </c>
      <c r="Z119" s="614"/>
    </row>
    <row r="120" spans="13:26" x14ac:dyDescent="0.2">
      <c r="M120" s="614"/>
      <c r="N120" s="748">
        <f t="shared" si="13"/>
        <v>62</v>
      </c>
      <c r="O120" s="730">
        <f t="shared" si="19"/>
        <v>16747.734340379673</v>
      </c>
      <c r="P120" s="730">
        <f t="shared" si="15"/>
        <v>257.39686844632143</v>
      </c>
      <c r="Q120" s="730">
        <f t="shared" si="20"/>
        <v>35.668077306551993</v>
      </c>
      <c r="R120" s="730">
        <f t="shared" si="21"/>
        <v>17040.799286132547</v>
      </c>
      <c r="Z120" s="614"/>
    </row>
    <row r="121" spans="13:26" x14ac:dyDescent="0.2">
      <c r="M121" s="614"/>
      <c r="N121" s="748">
        <f t="shared" si="13"/>
        <v>63</v>
      </c>
      <c r="O121" s="730">
        <f t="shared" si="19"/>
        <v>17040.799286132547</v>
      </c>
      <c r="P121" s="730">
        <f t="shared" si="15"/>
        <v>257.39686844632143</v>
      </c>
      <c r="Q121" s="730">
        <f t="shared" si="20"/>
        <v>36.292225201933341</v>
      </c>
      <c r="R121" s="730">
        <f t="shared" si="21"/>
        <v>17334.488379780803</v>
      </c>
      <c r="Z121" s="614"/>
    </row>
    <row r="122" spans="13:26" x14ac:dyDescent="0.2">
      <c r="M122" s="614"/>
      <c r="N122" s="748">
        <f t="shared" si="13"/>
        <v>64</v>
      </c>
      <c r="O122" s="730">
        <f t="shared" si="19"/>
        <v>17334.488379780803</v>
      </c>
      <c r="P122" s="730">
        <f t="shared" si="15"/>
        <v>257.39686844632143</v>
      </c>
      <c r="Q122" s="730">
        <f t="shared" si="20"/>
        <v>36.917702361018712</v>
      </c>
      <c r="R122" s="730">
        <f t="shared" si="21"/>
        <v>17628.802950588142</v>
      </c>
      <c r="Z122" s="614"/>
    </row>
    <row r="123" spans="13:26" x14ac:dyDescent="0.2">
      <c r="M123" s="614"/>
      <c r="N123" s="748">
        <f t="shared" si="13"/>
        <v>65</v>
      </c>
      <c r="O123" s="730">
        <f t="shared" si="19"/>
        <v>17628.802950588142</v>
      </c>
      <c r="P123" s="730">
        <f t="shared" si="15"/>
        <v>257.39686844632143</v>
      </c>
      <c r="Q123" s="730">
        <f t="shared" si="20"/>
        <v>37.544511614774933</v>
      </c>
      <c r="R123" s="730">
        <f t="shared" si="21"/>
        <v>17923.744330649239</v>
      </c>
      <c r="Z123" s="614"/>
    </row>
    <row r="124" spans="13:26" x14ac:dyDescent="0.2">
      <c r="M124" s="614"/>
      <c r="N124" s="748">
        <f t="shared" si="13"/>
        <v>66</v>
      </c>
      <c r="O124" s="730">
        <f t="shared" si="19"/>
        <v>17923.744330649239</v>
      </c>
      <c r="P124" s="730">
        <f t="shared" si="15"/>
        <v>257.39686844632143</v>
      </c>
      <c r="Q124" s="730">
        <f t="shared" si="20"/>
        <v>38.172655800198037</v>
      </c>
      <c r="R124" s="730">
        <f t="shared" si="21"/>
        <v>18219.313854895758</v>
      </c>
      <c r="Z124" s="614"/>
    </row>
    <row r="125" spans="13:26" x14ac:dyDescent="0.2">
      <c r="M125" s="614"/>
      <c r="N125" s="748">
        <f t="shared" si="13"/>
        <v>67</v>
      </c>
      <c r="O125" s="730">
        <f t="shared" si="19"/>
        <v>18219.313854895758</v>
      </c>
      <c r="P125" s="730">
        <f t="shared" si="15"/>
        <v>257.39686844632143</v>
      </c>
      <c r="Q125" s="730">
        <f t="shared" si="20"/>
        <v>38.802137760326062</v>
      </c>
      <c r="R125" s="730">
        <f t="shared" si="21"/>
        <v>18515.512861102405</v>
      </c>
      <c r="Z125" s="614"/>
    </row>
    <row r="126" spans="13:26" x14ac:dyDescent="0.2">
      <c r="M126" s="614"/>
      <c r="N126" s="748">
        <f t="shared" si="13"/>
        <v>68</v>
      </c>
      <c r="O126" s="730">
        <f t="shared" si="19"/>
        <v>18515.512861102405</v>
      </c>
      <c r="P126" s="730">
        <f t="shared" si="15"/>
        <v>257.39686844632143</v>
      </c>
      <c r="Q126" s="730">
        <f t="shared" si="20"/>
        <v>39.432960344251946</v>
      </c>
      <c r="R126" s="730">
        <f t="shared" si="21"/>
        <v>18812.342689892979</v>
      </c>
      <c r="Z126" s="614"/>
    </row>
    <row r="127" spans="13:26" x14ac:dyDescent="0.2">
      <c r="M127" s="614"/>
      <c r="N127" s="748">
        <f t="shared" si="13"/>
        <v>69</v>
      </c>
      <c r="O127" s="730">
        <f t="shared" si="19"/>
        <v>18812.342689892979</v>
      </c>
      <c r="P127" s="730">
        <f t="shared" si="15"/>
        <v>257.39686844632143</v>
      </c>
      <c r="Q127" s="730">
        <f t="shared" si="20"/>
        <v>40.065126407136411</v>
      </c>
      <c r="R127" s="730">
        <f t="shared" si="21"/>
        <v>19109.804684746436</v>
      </c>
      <c r="Z127" s="614"/>
    </row>
    <row r="128" spans="13:26" x14ac:dyDescent="0.2">
      <c r="M128" s="614"/>
      <c r="N128" s="748">
        <f t="shared" si="13"/>
        <v>70</v>
      </c>
      <c r="O128" s="730">
        <f t="shared" si="19"/>
        <v>19109.804684746436</v>
      </c>
      <c r="P128" s="730">
        <f t="shared" si="15"/>
        <v>257.39686844632143</v>
      </c>
      <c r="Q128" s="730">
        <f t="shared" si="20"/>
        <v>40.698638810220885</v>
      </c>
      <c r="R128" s="730">
        <f t="shared" si="21"/>
        <v>19407.900192002977</v>
      </c>
      <c r="Z128" s="614"/>
    </row>
    <row r="129" spans="13:26" x14ac:dyDescent="0.2">
      <c r="M129" s="614"/>
      <c r="N129" s="748">
        <f t="shared" si="13"/>
        <v>71</v>
      </c>
      <c r="O129" s="730">
        <f t="shared" si="19"/>
        <v>19407.900192002977</v>
      </c>
      <c r="P129" s="730">
        <f t="shared" si="15"/>
        <v>257.39686844632143</v>
      </c>
      <c r="Q129" s="730">
        <f t="shared" si="20"/>
        <v>41.333500420840458</v>
      </c>
      <c r="R129" s="730">
        <f t="shared" si="21"/>
        <v>19706.63056087014</v>
      </c>
      <c r="Z129" s="614"/>
    </row>
    <row r="130" spans="13:26" x14ac:dyDescent="0.2">
      <c r="M130" s="614"/>
      <c r="N130" s="748">
        <f t="shared" si="13"/>
        <v>72</v>
      </c>
      <c r="O130" s="730">
        <f t="shared" si="19"/>
        <v>19706.63056087014</v>
      </c>
      <c r="P130" s="730">
        <f t="shared" si="15"/>
        <v>257.39686844632143</v>
      </c>
      <c r="Q130" s="730">
        <f t="shared" si="20"/>
        <v>41.969714112436861</v>
      </c>
      <c r="R130" s="730">
        <f t="shared" si="21"/>
        <v>20005.9971434289</v>
      </c>
      <c r="Z130" s="614"/>
    </row>
    <row r="131" spans="13:26" x14ac:dyDescent="0.2">
      <c r="M131" s="614"/>
      <c r="N131" s="748">
        <f t="shared" si="13"/>
        <v>73</v>
      </c>
      <c r="O131" s="730">
        <f t="shared" si="19"/>
        <v>20005.9971434289</v>
      </c>
      <c r="P131" s="730">
        <f t="shared" si="15"/>
        <v>257.39686844632143</v>
      </c>
      <c r="Q131" s="730">
        <f t="shared" si="20"/>
        <v>42.607282764571451</v>
      </c>
      <c r="R131" s="730">
        <f t="shared" si="21"/>
        <v>20306.001294639795</v>
      </c>
      <c r="Z131" s="614"/>
    </row>
    <row r="132" spans="13:26" x14ac:dyDescent="0.2">
      <c r="M132" s="614"/>
      <c r="N132" s="748">
        <f t="shared" si="13"/>
        <v>74</v>
      </c>
      <c r="O132" s="730">
        <f t="shared" si="19"/>
        <v>20306.001294639795</v>
      </c>
      <c r="P132" s="730">
        <f t="shared" si="15"/>
        <v>257.39686844632143</v>
      </c>
      <c r="Q132" s="730">
        <f t="shared" si="20"/>
        <v>43.246209262938279</v>
      </c>
      <c r="R132" s="730">
        <f t="shared" si="21"/>
        <v>20606.644372349056</v>
      </c>
      <c r="Z132" s="614"/>
    </row>
    <row r="133" spans="13:26" x14ac:dyDescent="0.2">
      <c r="M133" s="614"/>
      <c r="N133" s="748">
        <f t="shared" si="13"/>
        <v>75</v>
      </c>
      <c r="O133" s="730">
        <f t="shared" si="19"/>
        <v>20606.644372349056</v>
      </c>
      <c r="P133" s="730">
        <f t="shared" si="15"/>
        <v>257.39686844632143</v>
      </c>
      <c r="Q133" s="730">
        <f t="shared" si="20"/>
        <v>43.886496499377124</v>
      </c>
      <c r="R133" s="730">
        <f t="shared" si="21"/>
        <v>20907.927737294754</v>
      </c>
      <c r="Z133" s="614"/>
    </row>
    <row r="134" spans="13:26" x14ac:dyDescent="0.2">
      <c r="M134" s="614"/>
      <c r="N134" s="748">
        <f t="shared" si="13"/>
        <v>76</v>
      </c>
      <c r="O134" s="730">
        <f t="shared" si="19"/>
        <v>20907.927737294754</v>
      </c>
      <c r="P134" s="730">
        <f t="shared" si="15"/>
        <v>257.39686844632143</v>
      </c>
      <c r="Q134" s="730">
        <f t="shared" si="20"/>
        <v>44.52814737188659</v>
      </c>
      <c r="R134" s="730">
        <f t="shared" si="21"/>
        <v>21209.852753112962</v>
      </c>
      <c r="Z134" s="614"/>
    </row>
    <row r="135" spans="13:26" x14ac:dyDescent="0.2">
      <c r="M135" s="614"/>
      <c r="N135" s="748">
        <f t="shared" si="13"/>
        <v>77</v>
      </c>
      <c r="O135" s="730">
        <f t="shared" si="19"/>
        <v>21209.852753112962</v>
      </c>
      <c r="P135" s="730">
        <f t="shared" si="15"/>
        <v>257.39686844632143</v>
      </c>
      <c r="Q135" s="730">
        <f t="shared" si="20"/>
        <v>45.171164784637213</v>
      </c>
      <c r="R135" s="730">
        <f t="shared" si="21"/>
        <v>21512.420786343922</v>
      </c>
      <c r="Z135" s="614"/>
    </row>
    <row r="136" spans="13:26" x14ac:dyDescent="0.2">
      <c r="M136" s="614"/>
      <c r="N136" s="748">
        <f t="shared" si="13"/>
        <v>78</v>
      </c>
      <c r="O136" s="730">
        <f t="shared" si="19"/>
        <v>21512.420786343922</v>
      </c>
      <c r="P136" s="730">
        <f t="shared" si="15"/>
        <v>257.39686844632143</v>
      </c>
      <c r="Q136" s="730">
        <f t="shared" si="20"/>
        <v>45.815551647984648</v>
      </c>
      <c r="R136" s="730">
        <f t="shared" si="21"/>
        <v>21815.63320643823</v>
      </c>
      <c r="Z136" s="614"/>
    </row>
    <row r="137" spans="13:26" x14ac:dyDescent="0.2">
      <c r="M137" s="614"/>
      <c r="N137" s="748">
        <f t="shared" si="13"/>
        <v>79</v>
      </c>
      <c r="O137" s="730">
        <f t="shared" si="19"/>
        <v>21815.63320643823</v>
      </c>
      <c r="P137" s="730">
        <f t="shared" si="15"/>
        <v>257.39686844632143</v>
      </c>
      <c r="Q137" s="730">
        <f t="shared" si="20"/>
        <v>46.461310878482763</v>
      </c>
      <c r="R137" s="730">
        <f t="shared" si="21"/>
        <v>22119.491385763034</v>
      </c>
      <c r="Z137" s="614"/>
    </row>
    <row r="138" spans="13:26" x14ac:dyDescent="0.2">
      <c r="M138" s="614"/>
      <c r="N138" s="748">
        <f t="shared" si="13"/>
        <v>80</v>
      </c>
      <c r="O138" s="730">
        <f t="shared" si="19"/>
        <v>22119.491385763034</v>
      </c>
      <c r="P138" s="730">
        <f t="shared" si="15"/>
        <v>257.39686844632143</v>
      </c>
      <c r="Q138" s="730">
        <f t="shared" si="20"/>
        <v>47.108445398896919</v>
      </c>
      <c r="R138" s="730">
        <f t="shared" si="21"/>
        <v>22423.996699608251</v>
      </c>
      <c r="Z138" s="614"/>
    </row>
    <row r="139" spans="13:26" x14ac:dyDescent="0.2">
      <c r="M139" s="614"/>
      <c r="N139" s="748">
        <f t="shared" si="13"/>
        <v>81</v>
      </c>
      <c r="O139" s="730">
        <f t="shared" si="19"/>
        <v>22423.996699608251</v>
      </c>
      <c r="P139" s="730">
        <f t="shared" si="15"/>
        <v>257.39686844632143</v>
      </c>
      <c r="Q139" s="730">
        <f t="shared" si="20"/>
        <v>47.756958138217144</v>
      </c>
      <c r="R139" s="730">
        <f t="shared" si="21"/>
        <v>22729.150526192789</v>
      </c>
      <c r="Z139" s="614"/>
    </row>
    <row r="140" spans="13:26" x14ac:dyDescent="0.2">
      <c r="M140" s="614"/>
      <c r="N140" s="748">
        <f t="shared" si="13"/>
        <v>82</v>
      </c>
      <c r="O140" s="730">
        <f t="shared" si="19"/>
        <v>22729.150526192789</v>
      </c>
      <c r="P140" s="730">
        <f t="shared" si="15"/>
        <v>257.39686844632143</v>
      </c>
      <c r="Q140" s="730">
        <f t="shared" si="20"/>
        <v>48.406852031671434</v>
      </c>
      <c r="R140" s="730">
        <f t="shared" si="21"/>
        <v>23034.954246670783</v>
      </c>
      <c r="Z140" s="614"/>
    </row>
    <row r="141" spans="13:26" x14ac:dyDescent="0.2">
      <c r="M141" s="614"/>
      <c r="N141" s="748">
        <f t="shared" si="13"/>
        <v>83</v>
      </c>
      <c r="O141" s="730">
        <f t="shared" si="19"/>
        <v>23034.954246670783</v>
      </c>
      <c r="P141" s="730">
        <f t="shared" si="15"/>
        <v>257.39686844632143</v>
      </c>
      <c r="Q141" s="730">
        <f t="shared" si="20"/>
        <v>49.058130020739</v>
      </c>
      <c r="R141" s="730">
        <f t="shared" si="21"/>
        <v>23341.409245137842</v>
      </c>
      <c r="Z141" s="614"/>
    </row>
    <row r="142" spans="13:26" x14ac:dyDescent="0.2">
      <c r="M142" s="614"/>
      <c r="N142" s="748">
        <f t="shared" si="13"/>
        <v>84</v>
      </c>
      <c r="O142" s="730">
        <f t="shared" si="19"/>
        <v>23341.409245137842</v>
      </c>
      <c r="P142" s="730">
        <f t="shared" si="15"/>
        <v>257.39686844632143</v>
      </c>
      <c r="Q142" s="730">
        <f t="shared" si="20"/>
        <v>49.710795053163594</v>
      </c>
      <c r="R142" s="730">
        <f t="shared" si="21"/>
        <v>23648.516908637328</v>
      </c>
      <c r="Z142" s="614"/>
    </row>
    <row r="143" spans="13:26" x14ac:dyDescent="0.2">
      <c r="M143" s="614"/>
      <c r="N143" s="748">
        <f t="shared" si="13"/>
        <v>85</v>
      </c>
      <c r="O143" s="730">
        <f t="shared" si="19"/>
        <v>23648.516908637328</v>
      </c>
      <c r="P143" s="730">
        <f t="shared" si="15"/>
        <v>257.39686844632143</v>
      </c>
      <c r="Q143" s="730">
        <f t="shared" si="20"/>
        <v>50.364850082966861</v>
      </c>
      <c r="R143" s="730">
        <f t="shared" si="21"/>
        <v>23956.278627166615</v>
      </c>
      <c r="Z143" s="614"/>
    </row>
    <row r="144" spans="13:26" x14ac:dyDescent="0.2">
      <c r="M144" s="614"/>
      <c r="N144" s="748">
        <f t="shared" si="13"/>
        <v>86</v>
      </c>
      <c r="O144" s="730">
        <f t="shared" si="19"/>
        <v>23956.278627166615</v>
      </c>
      <c r="P144" s="730">
        <f t="shared" si="15"/>
        <v>257.39686844632143</v>
      </c>
      <c r="Q144" s="730">
        <f t="shared" si="20"/>
        <v>51.020298070461692</v>
      </c>
      <c r="R144" s="730">
        <f t="shared" si="21"/>
        <v>24264.695793683401</v>
      </c>
      <c r="Z144" s="614"/>
    </row>
    <row r="145" spans="13:26" x14ac:dyDescent="0.2">
      <c r="M145" s="614"/>
      <c r="N145" s="748">
        <f t="shared" si="13"/>
        <v>87</v>
      </c>
      <c r="O145" s="730">
        <f t="shared" si="19"/>
        <v>24264.695793683401</v>
      </c>
      <c r="P145" s="730">
        <f t="shared" si="15"/>
        <v>257.39686844632143</v>
      </c>
      <c r="Q145" s="730">
        <f t="shared" si="20"/>
        <v>51.677141982265645</v>
      </c>
      <c r="R145" s="730">
        <f t="shared" si="21"/>
        <v>24573.769804111987</v>
      </c>
      <c r="Z145" s="614"/>
    </row>
    <row r="146" spans="13:26" x14ac:dyDescent="0.2">
      <c r="M146" s="614"/>
      <c r="N146" s="748">
        <f t="shared" si="13"/>
        <v>88</v>
      </c>
      <c r="O146" s="730">
        <f t="shared" si="19"/>
        <v>24573.769804111987</v>
      </c>
      <c r="P146" s="730">
        <f t="shared" si="15"/>
        <v>257.39686844632143</v>
      </c>
      <c r="Q146" s="730">
        <f t="shared" si="20"/>
        <v>52.335384791314347</v>
      </c>
      <c r="R146" s="730">
        <f t="shared" si="21"/>
        <v>24883.502057349622</v>
      </c>
      <c r="Z146" s="614"/>
    </row>
    <row r="147" spans="13:26" x14ac:dyDescent="0.2">
      <c r="M147" s="614"/>
      <c r="N147" s="748">
        <f t="shared" si="13"/>
        <v>89</v>
      </c>
      <c r="O147" s="730">
        <f t="shared" si="19"/>
        <v>24883.502057349622</v>
      </c>
      <c r="P147" s="730">
        <f t="shared" si="15"/>
        <v>257.39686844632143</v>
      </c>
      <c r="Q147" s="730">
        <f t="shared" si="20"/>
        <v>52.995029476874961</v>
      </c>
      <c r="R147" s="730">
        <f t="shared" si="21"/>
        <v>25193.893955272819</v>
      </c>
      <c r="Z147" s="614"/>
    </row>
    <row r="148" spans="13:26" x14ac:dyDescent="0.2">
      <c r="M148" s="614"/>
      <c r="N148" s="748">
        <f t="shared" si="13"/>
        <v>90</v>
      </c>
      <c r="O148" s="730">
        <f t="shared" si="19"/>
        <v>25193.893955272819</v>
      </c>
      <c r="P148" s="730">
        <f t="shared" si="15"/>
        <v>257.39686844632143</v>
      </c>
      <c r="Q148" s="730">
        <f t="shared" si="20"/>
        <v>53.656079024559688</v>
      </c>
      <c r="R148" s="730">
        <f t="shared" si="21"/>
        <v>25504.946902743701</v>
      </c>
      <c r="Z148" s="614"/>
    </row>
    <row r="149" spans="13:26" x14ac:dyDescent="0.2">
      <c r="M149" s="614"/>
      <c r="N149" s="748">
        <f t="shared" si="13"/>
        <v>91</v>
      </c>
      <c r="O149" s="730">
        <f t="shared" si="19"/>
        <v>25504.946902743701</v>
      </c>
      <c r="P149" s="730">
        <f t="shared" si="15"/>
        <v>257.39686844632143</v>
      </c>
      <c r="Q149" s="730">
        <f t="shared" si="20"/>
        <v>54.31853642633925</v>
      </c>
      <c r="R149" s="730">
        <f t="shared" si="21"/>
        <v>25816.662307616363</v>
      </c>
      <c r="Z149" s="614"/>
    </row>
    <row r="150" spans="13:26" x14ac:dyDescent="0.2">
      <c r="M150" s="614"/>
      <c r="N150" s="748">
        <f t="shared" si="13"/>
        <v>92</v>
      </c>
      <c r="O150" s="730">
        <f t="shared" si="19"/>
        <v>25816.662307616363</v>
      </c>
      <c r="P150" s="730">
        <f t="shared" si="15"/>
        <v>257.39686844632143</v>
      </c>
      <c r="Q150" s="730">
        <f t="shared" si="20"/>
        <v>54.982404680556449</v>
      </c>
      <c r="R150" s="730">
        <f t="shared" si="21"/>
        <v>26129.04158074324</v>
      </c>
      <c r="Z150" s="614"/>
    </row>
    <row r="151" spans="13:26" x14ac:dyDescent="0.2">
      <c r="M151" s="614"/>
      <c r="N151" s="748">
        <f t="shared" si="13"/>
        <v>93</v>
      </c>
      <c r="O151" s="730">
        <f t="shared" si="19"/>
        <v>26129.04158074324</v>
      </c>
      <c r="P151" s="730">
        <f t="shared" si="15"/>
        <v>257.39686844632143</v>
      </c>
      <c r="Q151" s="730">
        <f t="shared" si="20"/>
        <v>55.647686791939726</v>
      </c>
      <c r="R151" s="730">
        <f t="shared" si="21"/>
        <v>26442.086135981503</v>
      </c>
      <c r="Z151" s="614"/>
    </row>
    <row r="152" spans="13:26" x14ac:dyDescent="0.2">
      <c r="M152" s="614"/>
      <c r="N152" s="748">
        <f t="shared" si="13"/>
        <v>94</v>
      </c>
      <c r="O152" s="730">
        <f t="shared" si="19"/>
        <v>26442.086135981503</v>
      </c>
      <c r="P152" s="730">
        <f t="shared" si="15"/>
        <v>257.39686844632143</v>
      </c>
      <c r="Q152" s="730">
        <f t="shared" si="20"/>
        <v>56.314385771616784</v>
      </c>
      <c r="R152" s="730">
        <f t="shared" si="21"/>
        <v>26755.797390199441</v>
      </c>
      <c r="Z152" s="614"/>
    </row>
    <row r="153" spans="13:26" x14ac:dyDescent="0.2">
      <c r="M153" s="614"/>
      <c r="N153" s="748">
        <f t="shared" si="13"/>
        <v>95</v>
      </c>
      <c r="O153" s="730">
        <f t="shared" ref="O153:O216" si="22">R152</f>
        <v>26755.797390199441</v>
      </c>
      <c r="P153" s="730">
        <f t="shared" si="15"/>
        <v>257.39686844632143</v>
      </c>
      <c r="Q153" s="730">
        <f t="shared" ref="Q153:Q216" si="23">O153*$P$53</f>
        <v>56.98250463712818</v>
      </c>
      <c r="R153" s="730">
        <f t="shared" ref="R153:R216" si="24">O153+P153+Q153</f>
        <v>27070.176763282892</v>
      </c>
      <c r="Z153" s="614"/>
    </row>
    <row r="154" spans="13:26" x14ac:dyDescent="0.2">
      <c r="M154" s="614"/>
      <c r="N154" s="748">
        <f t="shared" si="13"/>
        <v>96</v>
      </c>
      <c r="O154" s="730">
        <f t="shared" si="22"/>
        <v>27070.176763282892</v>
      </c>
      <c r="P154" s="730">
        <f t="shared" si="15"/>
        <v>257.39686844632143</v>
      </c>
      <c r="Q154" s="730">
        <f t="shared" si="23"/>
        <v>57.652046412441038</v>
      </c>
      <c r="R154" s="730">
        <f t="shared" si="24"/>
        <v>27385.225678141654</v>
      </c>
      <c r="Z154" s="614"/>
    </row>
    <row r="155" spans="13:26" x14ac:dyDescent="0.2">
      <c r="M155" s="614"/>
      <c r="N155" s="748">
        <f t="shared" si="13"/>
        <v>97</v>
      </c>
      <c r="O155" s="730">
        <f t="shared" si="22"/>
        <v>27385.225678141654</v>
      </c>
      <c r="P155" s="730">
        <f t="shared" si="15"/>
        <v>257.39686844632143</v>
      </c>
      <c r="Q155" s="730">
        <f t="shared" si="23"/>
        <v>58.323014127962665</v>
      </c>
      <c r="R155" s="730">
        <f t="shared" si="24"/>
        <v>27700.94556071594</v>
      </c>
      <c r="Z155" s="614"/>
    </row>
    <row r="156" spans="13:26" x14ac:dyDescent="0.2">
      <c r="M156" s="614"/>
      <c r="N156" s="748">
        <f t="shared" si="13"/>
        <v>98</v>
      </c>
      <c r="O156" s="730">
        <f t="shared" si="22"/>
        <v>27700.94556071594</v>
      </c>
      <c r="P156" s="730">
        <f t="shared" si="15"/>
        <v>257.39686844632143</v>
      </c>
      <c r="Q156" s="730">
        <f t="shared" si="23"/>
        <v>58.995410820554326</v>
      </c>
      <c r="R156" s="730">
        <f t="shared" si="24"/>
        <v>28017.337839982814</v>
      </c>
      <c r="Z156" s="614"/>
    </row>
    <row r="157" spans="13:26" x14ac:dyDescent="0.2">
      <c r="M157" s="614"/>
      <c r="N157" s="748">
        <f t="shared" si="13"/>
        <v>99</v>
      </c>
      <c r="O157" s="730">
        <f t="shared" si="22"/>
        <v>28017.337839982814</v>
      </c>
      <c r="P157" s="730">
        <f t="shared" si="15"/>
        <v>257.39686844632143</v>
      </c>
      <c r="Q157" s="730">
        <f t="shared" si="23"/>
        <v>59.66923953354496</v>
      </c>
      <c r="R157" s="730">
        <f t="shared" si="24"/>
        <v>28334.403947962681</v>
      </c>
      <c r="Z157" s="614"/>
    </row>
    <row r="158" spans="13:26" x14ac:dyDescent="0.2">
      <c r="M158" s="614"/>
      <c r="N158" s="748">
        <f t="shared" si="13"/>
        <v>100</v>
      </c>
      <c r="O158" s="730">
        <f t="shared" si="22"/>
        <v>28334.403947962681</v>
      </c>
      <c r="P158" s="730">
        <f t="shared" si="15"/>
        <v>257.39686844632143</v>
      </c>
      <c r="Q158" s="730">
        <f t="shared" si="23"/>
        <v>60.344503316744969</v>
      </c>
      <c r="R158" s="730">
        <f t="shared" si="24"/>
        <v>28652.145319725747</v>
      </c>
      <c r="Z158" s="614"/>
    </row>
    <row r="159" spans="13:26" x14ac:dyDescent="0.2">
      <c r="M159" s="614"/>
      <c r="N159" s="748">
        <f t="shared" si="13"/>
        <v>101</v>
      </c>
      <c r="O159" s="730">
        <f t="shared" si="22"/>
        <v>28652.145319725747</v>
      </c>
      <c r="P159" s="730">
        <f t="shared" si="15"/>
        <v>257.39686844632143</v>
      </c>
      <c r="Q159" s="730">
        <f t="shared" si="23"/>
        <v>61.021205226459998</v>
      </c>
      <c r="R159" s="730">
        <f t="shared" si="24"/>
        <v>28970.56339339853</v>
      </c>
      <c r="Z159" s="614"/>
    </row>
    <row r="160" spans="13:26" x14ac:dyDescent="0.2">
      <c r="M160" s="614"/>
      <c r="N160" s="748">
        <f t="shared" si="13"/>
        <v>102</v>
      </c>
      <c r="O160" s="730">
        <f t="shared" si="22"/>
        <v>28970.56339339853</v>
      </c>
      <c r="P160" s="730">
        <f t="shared" si="15"/>
        <v>257.39686844632143</v>
      </c>
      <c r="Q160" s="730">
        <f t="shared" si="23"/>
        <v>61.699348325504808</v>
      </c>
      <c r="R160" s="730">
        <f t="shared" si="24"/>
        <v>29289.659610170358</v>
      </c>
      <c r="Z160" s="614"/>
    </row>
    <row r="161" spans="13:26" x14ac:dyDescent="0.2">
      <c r="M161" s="614"/>
      <c r="N161" s="748">
        <f t="shared" si="13"/>
        <v>103</v>
      </c>
      <c r="O161" s="730">
        <f t="shared" si="22"/>
        <v>29289.659610170358</v>
      </c>
      <c r="P161" s="730">
        <f t="shared" si="15"/>
        <v>257.39686844632143</v>
      </c>
      <c r="Q161" s="730">
        <f t="shared" si="23"/>
        <v>62.378935683217087</v>
      </c>
      <c r="R161" s="730">
        <f t="shared" si="24"/>
        <v>29609.435414299896</v>
      </c>
      <c r="Z161" s="614"/>
    </row>
    <row r="162" spans="13:26" x14ac:dyDescent="0.2">
      <c r="M162" s="614"/>
      <c r="N162" s="748">
        <f t="shared" si="13"/>
        <v>104</v>
      </c>
      <c r="O162" s="730">
        <f t="shared" si="22"/>
        <v>29609.435414299896</v>
      </c>
      <c r="P162" s="730">
        <f t="shared" si="15"/>
        <v>257.39686844632143</v>
      </c>
      <c r="Q162" s="730">
        <f t="shared" si="23"/>
        <v>63.05997037547138</v>
      </c>
      <c r="R162" s="730">
        <f t="shared" si="24"/>
        <v>29929.892253121689</v>
      </c>
      <c r="Z162" s="614"/>
    </row>
    <row r="163" spans="13:26" x14ac:dyDescent="0.2">
      <c r="M163" s="614"/>
      <c r="N163" s="748">
        <f t="shared" si="13"/>
        <v>105</v>
      </c>
      <c r="O163" s="730">
        <f t="shared" si="22"/>
        <v>29929.892253121689</v>
      </c>
      <c r="P163" s="730">
        <f t="shared" si="15"/>
        <v>257.39686844632143</v>
      </c>
      <c r="Q163" s="730">
        <f t="shared" si="23"/>
        <v>63.742455484693018</v>
      </c>
      <c r="R163" s="730">
        <f t="shared" si="24"/>
        <v>30251.031577052705</v>
      </c>
      <c r="Z163" s="614"/>
    </row>
    <row r="164" spans="13:26" x14ac:dyDescent="0.2">
      <c r="M164" s="614"/>
      <c r="N164" s="748">
        <f t="shared" si="13"/>
        <v>106</v>
      </c>
      <c r="O164" s="730">
        <f t="shared" si="22"/>
        <v>30251.031577052705</v>
      </c>
      <c r="P164" s="730">
        <f t="shared" si="15"/>
        <v>257.39686844632143</v>
      </c>
      <c r="Q164" s="730">
        <f t="shared" si="23"/>
        <v>64.426394099872027</v>
      </c>
      <c r="R164" s="730">
        <f t="shared" si="24"/>
        <v>30572.854839598898</v>
      </c>
      <c r="Z164" s="614"/>
    </row>
    <row r="165" spans="13:26" x14ac:dyDescent="0.2">
      <c r="M165" s="614"/>
      <c r="N165" s="748">
        <f t="shared" si="13"/>
        <v>107</v>
      </c>
      <c r="O165" s="730">
        <f t="shared" si="22"/>
        <v>30572.854839598898</v>
      </c>
      <c r="P165" s="730">
        <f t="shared" si="15"/>
        <v>257.39686844632143</v>
      </c>
      <c r="Q165" s="730">
        <f t="shared" si="23"/>
        <v>65.111789316577159</v>
      </c>
      <c r="R165" s="730">
        <f t="shared" si="24"/>
        <v>30895.363497361795</v>
      </c>
      <c r="Z165" s="614"/>
    </row>
    <row r="166" spans="13:26" x14ac:dyDescent="0.2">
      <c r="M166" s="614"/>
      <c r="N166" s="748">
        <f t="shared" si="13"/>
        <v>108</v>
      </c>
      <c r="O166" s="730">
        <f t="shared" si="22"/>
        <v>30895.363497361795</v>
      </c>
      <c r="P166" s="730">
        <f t="shared" si="15"/>
        <v>257.39686844632143</v>
      </c>
      <c r="Q166" s="730">
        <f t="shared" si="23"/>
        <v>65.798644236969849</v>
      </c>
      <c r="R166" s="730">
        <f t="shared" si="24"/>
        <v>31218.559010045086</v>
      </c>
      <c r="Z166" s="614"/>
    </row>
    <row r="167" spans="13:26" x14ac:dyDescent="0.2">
      <c r="M167" s="614"/>
      <c r="N167" s="748">
        <f t="shared" si="13"/>
        <v>109</v>
      </c>
      <c r="O167" s="730">
        <f t="shared" si="22"/>
        <v>31218.559010045086</v>
      </c>
      <c r="P167" s="730">
        <f t="shared" si="15"/>
        <v>257.39686844632143</v>
      </c>
      <c r="Q167" s="730">
        <f t="shared" si="23"/>
        <v>66.486961969818296</v>
      </c>
      <c r="R167" s="730">
        <f t="shared" si="24"/>
        <v>31542.442840461226</v>
      </c>
      <c r="Z167" s="614"/>
    </row>
    <row r="168" spans="13:26" x14ac:dyDescent="0.2">
      <c r="M168" s="614"/>
      <c r="N168" s="748">
        <f t="shared" si="13"/>
        <v>110</v>
      </c>
      <c r="O168" s="730">
        <f t="shared" si="22"/>
        <v>31542.442840461226</v>
      </c>
      <c r="P168" s="730">
        <f t="shared" si="15"/>
        <v>257.39686844632143</v>
      </c>
      <c r="Q168" s="730">
        <f t="shared" si="23"/>
        <v>67.176745630511547</v>
      </c>
      <c r="R168" s="730">
        <f t="shared" si="24"/>
        <v>31867.016454538061</v>
      </c>
      <c r="Z168" s="614"/>
    </row>
    <row r="169" spans="13:26" x14ac:dyDescent="0.2">
      <c r="M169" s="614"/>
      <c r="N169" s="748">
        <f t="shared" si="13"/>
        <v>111</v>
      </c>
      <c r="O169" s="730">
        <f t="shared" si="22"/>
        <v>31867.016454538061</v>
      </c>
      <c r="P169" s="730">
        <f t="shared" si="15"/>
        <v>257.39686844632143</v>
      </c>
      <c r="Q169" s="730">
        <f t="shared" si="23"/>
        <v>67.86799834107353</v>
      </c>
      <c r="R169" s="730">
        <f t="shared" si="24"/>
        <v>32192.281321325456</v>
      </c>
      <c r="Z169" s="614"/>
    </row>
    <row r="170" spans="13:26" x14ac:dyDescent="0.2">
      <c r="M170" s="614"/>
      <c r="N170" s="748">
        <f t="shared" si="13"/>
        <v>112</v>
      </c>
      <c r="O170" s="730">
        <f t="shared" si="22"/>
        <v>32192.281321325456</v>
      </c>
      <c r="P170" s="730">
        <f t="shared" si="15"/>
        <v>257.39686844632143</v>
      </c>
      <c r="Q170" s="730">
        <f t="shared" si="23"/>
        <v>68.56072323017726</v>
      </c>
      <c r="R170" s="730">
        <f t="shared" si="24"/>
        <v>32518.238913001955</v>
      </c>
      <c r="Z170" s="614"/>
    </row>
    <row r="171" spans="13:26" x14ac:dyDescent="0.2">
      <c r="M171" s="614"/>
      <c r="N171" s="748">
        <f t="shared" si="13"/>
        <v>113</v>
      </c>
      <c r="O171" s="730">
        <f t="shared" si="22"/>
        <v>32518.238913001955</v>
      </c>
      <c r="P171" s="730">
        <f t="shared" si="15"/>
        <v>257.39686844632143</v>
      </c>
      <c r="Q171" s="730">
        <f t="shared" si="23"/>
        <v>69.254923433158936</v>
      </c>
      <c r="R171" s="730">
        <f t="shared" si="24"/>
        <v>32844.890704881436</v>
      </c>
      <c r="Z171" s="614"/>
    </row>
    <row r="172" spans="13:26" x14ac:dyDescent="0.2">
      <c r="M172" s="614"/>
      <c r="N172" s="748">
        <f t="shared" si="13"/>
        <v>114</v>
      </c>
      <c r="O172" s="730">
        <f t="shared" si="22"/>
        <v>32844.890704881436</v>
      </c>
      <c r="P172" s="730">
        <f t="shared" si="15"/>
        <v>257.39686844632143</v>
      </c>
      <c r="Q172" s="730">
        <f t="shared" si="23"/>
        <v>69.950602092032199</v>
      </c>
      <c r="R172" s="730">
        <f t="shared" si="24"/>
        <v>33172.238175419785</v>
      </c>
      <c r="Z172" s="614"/>
    </row>
    <row r="173" spans="13:26" x14ac:dyDescent="0.2">
      <c r="M173" s="614"/>
      <c r="N173" s="748">
        <f t="shared" si="13"/>
        <v>115</v>
      </c>
      <c r="O173" s="730">
        <f t="shared" si="22"/>
        <v>33172.238175419785</v>
      </c>
      <c r="P173" s="730">
        <f t="shared" si="15"/>
        <v>257.39686844632143</v>
      </c>
      <c r="Q173" s="730">
        <f t="shared" si="23"/>
        <v>70.647762355502294</v>
      </c>
      <c r="R173" s="730">
        <f t="shared" si="24"/>
        <v>33500.282806221607</v>
      </c>
      <c r="Z173" s="614"/>
    </row>
    <row r="174" spans="13:26" x14ac:dyDescent="0.2">
      <c r="M174" s="614"/>
      <c r="N174" s="748">
        <f t="shared" si="13"/>
        <v>116</v>
      </c>
      <c r="O174" s="730">
        <f t="shared" si="22"/>
        <v>33500.282806221607</v>
      </c>
      <c r="P174" s="730">
        <f t="shared" si="15"/>
        <v>257.39686844632143</v>
      </c>
      <c r="Q174" s="730">
        <f t="shared" si="23"/>
        <v>71.346407378980331</v>
      </c>
      <c r="R174" s="730">
        <f t="shared" si="24"/>
        <v>33829.026082046905</v>
      </c>
      <c r="Z174" s="614"/>
    </row>
    <row r="175" spans="13:26" x14ac:dyDescent="0.2">
      <c r="M175" s="614"/>
      <c r="N175" s="748">
        <f t="shared" si="13"/>
        <v>117</v>
      </c>
      <c r="O175" s="730">
        <f t="shared" si="22"/>
        <v>33829.026082046905</v>
      </c>
      <c r="P175" s="730">
        <f t="shared" si="15"/>
        <v>257.39686844632143</v>
      </c>
      <c r="Q175" s="730">
        <f t="shared" si="23"/>
        <v>72.046540324597629</v>
      </c>
      <c r="R175" s="730">
        <f t="shared" si="24"/>
        <v>34158.469490817821</v>
      </c>
      <c r="Z175" s="614"/>
    </row>
    <row r="176" spans="13:26" x14ac:dyDescent="0.2">
      <c r="M176" s="614"/>
      <c r="N176" s="748">
        <f t="shared" si="13"/>
        <v>118</v>
      </c>
      <c r="O176" s="730">
        <f t="shared" si="22"/>
        <v>34158.469490817821</v>
      </c>
      <c r="P176" s="730">
        <f t="shared" si="15"/>
        <v>257.39686844632143</v>
      </c>
      <c r="Q176" s="730">
        <f t="shared" si="23"/>
        <v>72.748164361219921</v>
      </c>
      <c r="R176" s="730">
        <f t="shared" si="24"/>
        <v>34488.614523625358</v>
      </c>
      <c r="Z176" s="614"/>
    </row>
    <row r="177" spans="13:26" x14ac:dyDescent="0.2">
      <c r="M177" s="614"/>
      <c r="N177" s="748">
        <f t="shared" si="13"/>
        <v>119</v>
      </c>
      <c r="O177" s="730">
        <f t="shared" si="22"/>
        <v>34488.614523625358</v>
      </c>
      <c r="P177" s="730">
        <f t="shared" si="15"/>
        <v>257.39686844632143</v>
      </c>
      <c r="Q177" s="730">
        <f t="shared" si="23"/>
        <v>73.4512826644618</v>
      </c>
      <c r="R177" s="730">
        <f t="shared" si="24"/>
        <v>34819.46267473614</v>
      </c>
      <c r="Z177" s="614"/>
    </row>
    <row r="178" spans="13:26" x14ac:dyDescent="0.2">
      <c r="M178" s="614"/>
      <c r="N178" s="748">
        <f t="shared" si="13"/>
        <v>120</v>
      </c>
      <c r="O178" s="730">
        <f t="shared" si="22"/>
        <v>34819.46267473614</v>
      </c>
      <c r="P178" s="730">
        <f t="shared" si="15"/>
        <v>257.39686844632143</v>
      </c>
      <c r="Q178" s="730">
        <f t="shared" si="23"/>
        <v>74.155898416701007</v>
      </c>
      <c r="R178" s="730">
        <f t="shared" si="24"/>
        <v>35151.015441599156</v>
      </c>
      <c r="Z178" s="614"/>
    </row>
    <row r="179" spans="13:26" x14ac:dyDescent="0.2">
      <c r="M179" s="614"/>
      <c r="N179" s="748">
        <f t="shared" si="13"/>
        <v>121</v>
      </c>
      <c r="O179" s="730">
        <f t="shared" si="22"/>
        <v>35151.015441599156</v>
      </c>
      <c r="P179" s="730">
        <f t="shared" si="15"/>
        <v>257.39686844632143</v>
      </c>
      <c r="Q179" s="730">
        <f t="shared" si="23"/>
        <v>74.862014807092905</v>
      </c>
      <c r="R179" s="730">
        <f t="shared" si="24"/>
        <v>35483.274324852566</v>
      </c>
      <c r="Z179" s="614"/>
    </row>
    <row r="180" spans="13:26" x14ac:dyDescent="0.2">
      <c r="M180" s="614"/>
      <c r="N180" s="748">
        <f t="shared" si="13"/>
        <v>122</v>
      </c>
      <c r="O180" s="730">
        <f t="shared" si="22"/>
        <v>35483.274324852566</v>
      </c>
      <c r="P180" s="730">
        <f t="shared" si="15"/>
        <v>257.39686844632143</v>
      </c>
      <c r="Q180" s="730">
        <f t="shared" si="23"/>
        <v>75.569635031584866</v>
      </c>
      <c r="R180" s="730">
        <f t="shared" si="24"/>
        <v>35816.240828330469</v>
      </c>
      <c r="Z180" s="614"/>
    </row>
    <row r="181" spans="13:26" x14ac:dyDescent="0.2">
      <c r="M181" s="614"/>
      <c r="N181" s="748">
        <f t="shared" si="13"/>
        <v>123</v>
      </c>
      <c r="O181" s="730">
        <f t="shared" si="22"/>
        <v>35816.240828330469</v>
      </c>
      <c r="P181" s="730">
        <f t="shared" si="15"/>
        <v>257.39686844632143</v>
      </c>
      <c r="Q181" s="730">
        <f t="shared" si="23"/>
        <v>76.278762292930764</v>
      </c>
      <c r="R181" s="730">
        <f t="shared" si="24"/>
        <v>36149.916459069718</v>
      </c>
      <c r="Z181" s="614"/>
    </row>
    <row r="182" spans="13:26" x14ac:dyDescent="0.2">
      <c r="M182" s="614"/>
      <c r="N182" s="748">
        <f t="shared" si="13"/>
        <v>124</v>
      </c>
      <c r="O182" s="730">
        <f t="shared" si="22"/>
        <v>36149.916459069718</v>
      </c>
      <c r="P182" s="730">
        <f t="shared" si="15"/>
        <v>257.39686844632143</v>
      </c>
      <c r="Q182" s="730">
        <f t="shared" si="23"/>
        <v>76.989399800705471</v>
      </c>
      <c r="R182" s="730">
        <f t="shared" si="24"/>
        <v>36484.302727316739</v>
      </c>
      <c r="Z182" s="614"/>
    </row>
    <row r="183" spans="13:26" x14ac:dyDescent="0.2">
      <c r="M183" s="614"/>
      <c r="N183" s="748">
        <f t="shared" si="13"/>
        <v>125</v>
      </c>
      <c r="O183" s="730">
        <f t="shared" si="22"/>
        <v>36484.302727316739</v>
      </c>
      <c r="P183" s="730">
        <f t="shared" si="15"/>
        <v>257.39686844632143</v>
      </c>
      <c r="Q183" s="730">
        <f t="shared" si="23"/>
        <v>77.701550771319305</v>
      </c>
      <c r="R183" s="730">
        <f t="shared" si="24"/>
        <v>36819.401146534379</v>
      </c>
      <c r="Z183" s="614"/>
    </row>
    <row r="184" spans="13:26" x14ac:dyDescent="0.2">
      <c r="M184" s="614"/>
      <c r="N184" s="748">
        <f t="shared" si="13"/>
        <v>126</v>
      </c>
      <c r="O184" s="730">
        <f t="shared" si="22"/>
        <v>36819.401146534379</v>
      </c>
      <c r="P184" s="730">
        <f t="shared" si="15"/>
        <v>257.39686844632143</v>
      </c>
      <c r="Q184" s="730">
        <f t="shared" si="23"/>
        <v>78.415218428032759</v>
      </c>
      <c r="R184" s="730">
        <f t="shared" si="24"/>
        <v>37155.213233408729</v>
      </c>
      <c r="Z184" s="614"/>
    </row>
    <row r="185" spans="13:26" x14ac:dyDescent="0.2">
      <c r="M185" s="614"/>
      <c r="N185" s="748">
        <f t="shared" si="13"/>
        <v>127</v>
      </c>
      <c r="O185" s="730">
        <f t="shared" si="22"/>
        <v>37155.213233408729</v>
      </c>
      <c r="P185" s="730">
        <f t="shared" si="15"/>
        <v>257.39686844632143</v>
      </c>
      <c r="Q185" s="730">
        <f t="shared" si="23"/>
        <v>79.130406000970893</v>
      </c>
      <c r="R185" s="730">
        <f t="shared" si="24"/>
        <v>37491.740507856019</v>
      </c>
      <c r="Z185" s="614"/>
    </row>
    <row r="186" spans="13:26" x14ac:dyDescent="0.2">
      <c r="M186" s="614"/>
      <c r="N186" s="748">
        <f t="shared" si="13"/>
        <v>128</v>
      </c>
      <c r="O186" s="730">
        <f t="shared" si="22"/>
        <v>37491.740507856019</v>
      </c>
      <c r="P186" s="730">
        <f t="shared" si="15"/>
        <v>257.39686844632143</v>
      </c>
      <c r="Q186" s="730">
        <f t="shared" si="23"/>
        <v>79.847116727138115</v>
      </c>
      <c r="R186" s="730">
        <f t="shared" si="24"/>
        <v>37828.984493029471</v>
      </c>
      <c r="Z186" s="614"/>
    </row>
    <row r="187" spans="13:26" x14ac:dyDescent="0.2">
      <c r="M187" s="614"/>
      <c r="N187" s="748">
        <f t="shared" si="13"/>
        <v>129</v>
      </c>
      <c r="O187" s="730">
        <f t="shared" si="22"/>
        <v>37828.984493029471</v>
      </c>
      <c r="P187" s="730">
        <f t="shared" si="15"/>
        <v>257.39686844632143</v>
      </c>
      <c r="Q187" s="730">
        <f t="shared" si="23"/>
        <v>80.565353850432714</v>
      </c>
      <c r="R187" s="730">
        <f t="shared" si="24"/>
        <v>38166.946715326223</v>
      </c>
      <c r="Z187" s="614"/>
    </row>
    <row r="188" spans="13:26" x14ac:dyDescent="0.2">
      <c r="M188" s="614"/>
      <c r="N188" s="748">
        <f t="shared" si="13"/>
        <v>130</v>
      </c>
      <c r="O188" s="730">
        <f t="shared" si="22"/>
        <v>38166.946715326223</v>
      </c>
      <c r="P188" s="730">
        <f t="shared" si="15"/>
        <v>257.39686844632143</v>
      </c>
      <c r="Q188" s="730">
        <f t="shared" si="23"/>
        <v>81.285120621661619</v>
      </c>
      <c r="R188" s="730">
        <f t="shared" si="24"/>
        <v>38505.628704394199</v>
      </c>
      <c r="Z188" s="614"/>
    </row>
    <row r="189" spans="13:26" x14ac:dyDescent="0.2">
      <c r="M189" s="614"/>
      <c r="N189" s="748">
        <f t="shared" si="13"/>
        <v>131</v>
      </c>
      <c r="O189" s="730">
        <f t="shared" si="22"/>
        <v>38505.628704394199</v>
      </c>
      <c r="P189" s="730">
        <f t="shared" si="15"/>
        <v>257.39686844632143</v>
      </c>
      <c r="Q189" s="730">
        <f t="shared" si="23"/>
        <v>82.006420298555085</v>
      </c>
      <c r="R189" s="730">
        <f t="shared" si="24"/>
        <v>38845.03199313907</v>
      </c>
      <c r="Z189" s="614"/>
    </row>
    <row r="190" spans="13:26" x14ac:dyDescent="0.2">
      <c r="M190" s="614"/>
      <c r="N190" s="748">
        <f t="shared" si="13"/>
        <v>132</v>
      </c>
      <c r="O190" s="730">
        <f t="shared" si="22"/>
        <v>38845.03199313907</v>
      </c>
      <c r="P190" s="730">
        <f t="shared" si="15"/>
        <v>257.39686844632143</v>
      </c>
      <c r="Q190" s="730">
        <f t="shared" si="23"/>
        <v>82.72925614578142</v>
      </c>
      <c r="R190" s="730">
        <f t="shared" si="24"/>
        <v>39185.158117731167</v>
      </c>
      <c r="Z190" s="614"/>
    </row>
    <row r="191" spans="13:26" x14ac:dyDescent="0.2">
      <c r="M191" s="614"/>
      <c r="N191" s="748">
        <f t="shared" si="13"/>
        <v>133</v>
      </c>
      <c r="O191" s="730">
        <f t="shared" si="22"/>
        <v>39185.158117731167</v>
      </c>
      <c r="P191" s="730">
        <f t="shared" si="15"/>
        <v>257.39686844632143</v>
      </c>
      <c r="Q191" s="730">
        <f t="shared" si="23"/>
        <v>83.453631434961807</v>
      </c>
      <c r="R191" s="730">
        <f t="shared" si="24"/>
        <v>39526.008617612446</v>
      </c>
      <c r="Z191" s="614"/>
    </row>
    <row r="192" spans="13:26" x14ac:dyDescent="0.2">
      <c r="M192" s="614"/>
      <c r="N192" s="748">
        <f t="shared" si="13"/>
        <v>134</v>
      </c>
      <c r="O192" s="730">
        <f t="shared" si="22"/>
        <v>39526.008617612446</v>
      </c>
      <c r="P192" s="730">
        <f t="shared" si="15"/>
        <v>257.39686844632143</v>
      </c>
      <c r="Q192" s="730">
        <f t="shared" si="23"/>
        <v>84.17954944468508</v>
      </c>
      <c r="R192" s="730">
        <f t="shared" si="24"/>
        <v>39867.585035503449</v>
      </c>
      <c r="Z192" s="614"/>
    </row>
    <row r="193" spans="13:26" x14ac:dyDescent="0.2">
      <c r="M193" s="614"/>
      <c r="N193" s="748">
        <f t="shared" si="13"/>
        <v>135</v>
      </c>
      <c r="O193" s="730">
        <f t="shared" si="22"/>
        <v>39867.585035503449</v>
      </c>
      <c r="P193" s="730">
        <f t="shared" si="15"/>
        <v>257.39686844632143</v>
      </c>
      <c r="Q193" s="730">
        <f t="shared" si="23"/>
        <v>84.907013460522521</v>
      </c>
      <c r="R193" s="730">
        <f t="shared" si="24"/>
        <v>40209.888917410288</v>
      </c>
      <c r="Z193" s="614"/>
    </row>
    <row r="194" spans="13:26" x14ac:dyDescent="0.2">
      <c r="M194" s="614"/>
      <c r="N194" s="748">
        <f t="shared" si="13"/>
        <v>136</v>
      </c>
      <c r="O194" s="730">
        <f t="shared" si="22"/>
        <v>40209.888917410288</v>
      </c>
      <c r="P194" s="730">
        <f t="shared" si="15"/>
        <v>257.39686844632143</v>
      </c>
      <c r="Q194" s="730">
        <f t="shared" si="23"/>
        <v>85.636026775042851</v>
      </c>
      <c r="R194" s="730">
        <f t="shared" si="24"/>
        <v>40552.921812631648</v>
      </c>
      <c r="Z194" s="614"/>
    </row>
    <row r="195" spans="13:26" x14ac:dyDescent="0.2">
      <c r="M195" s="614"/>
      <c r="N195" s="748">
        <f t="shared" si="13"/>
        <v>137</v>
      </c>
      <c r="O195" s="730">
        <f t="shared" si="22"/>
        <v>40552.921812631648</v>
      </c>
      <c r="P195" s="730">
        <f t="shared" si="15"/>
        <v>257.39686844632143</v>
      </c>
      <c r="Q195" s="730">
        <f t="shared" si="23"/>
        <v>86.366592687826994</v>
      </c>
      <c r="R195" s="730">
        <f t="shared" si="24"/>
        <v>40896.68527376579</v>
      </c>
      <c r="Z195" s="614"/>
    </row>
    <row r="196" spans="13:26" x14ac:dyDescent="0.2">
      <c r="M196" s="614"/>
      <c r="N196" s="748">
        <f t="shared" si="13"/>
        <v>138</v>
      </c>
      <c r="O196" s="730">
        <f t="shared" si="22"/>
        <v>40896.68527376579</v>
      </c>
      <c r="P196" s="730">
        <f t="shared" si="15"/>
        <v>257.39686844632143</v>
      </c>
      <c r="Q196" s="730">
        <f t="shared" si="23"/>
        <v>87.098714505483102</v>
      </c>
      <c r="R196" s="730">
        <f t="shared" si="24"/>
        <v>41241.18085671759</v>
      </c>
      <c r="Z196" s="614"/>
    </row>
    <row r="197" spans="13:26" x14ac:dyDescent="0.2">
      <c r="M197" s="614"/>
      <c r="N197" s="748">
        <f t="shared" si="13"/>
        <v>139</v>
      </c>
      <c r="O197" s="730">
        <f t="shared" si="22"/>
        <v>41241.18085671759</v>
      </c>
      <c r="P197" s="730">
        <f t="shared" si="15"/>
        <v>257.39686844632143</v>
      </c>
      <c r="Q197" s="730">
        <f t="shared" si="23"/>
        <v>87.832395541661512</v>
      </c>
      <c r="R197" s="730">
        <f t="shared" si="24"/>
        <v>41586.410120705572</v>
      </c>
      <c r="Z197" s="614"/>
    </row>
    <row r="198" spans="13:26" x14ac:dyDescent="0.2">
      <c r="M198" s="614"/>
      <c r="N198" s="748">
        <f t="shared" si="13"/>
        <v>140</v>
      </c>
      <c r="O198" s="730">
        <f t="shared" si="22"/>
        <v>41586.410120705572</v>
      </c>
      <c r="P198" s="730">
        <f t="shared" si="15"/>
        <v>257.39686844632143</v>
      </c>
      <c r="Q198" s="730">
        <f t="shared" si="23"/>
        <v>88.567639117069703</v>
      </c>
      <c r="R198" s="730">
        <f t="shared" si="24"/>
        <v>41932.374628268961</v>
      </c>
      <c r="Z198" s="614"/>
    </row>
    <row r="199" spans="13:26" x14ac:dyDescent="0.2">
      <c r="M199" s="614"/>
      <c r="N199" s="748">
        <f t="shared" si="13"/>
        <v>141</v>
      </c>
      <c r="O199" s="730">
        <f t="shared" si="22"/>
        <v>41932.374628268961</v>
      </c>
      <c r="P199" s="730">
        <f t="shared" si="15"/>
        <v>257.39686844632143</v>
      </c>
      <c r="Q199" s="730">
        <f t="shared" si="23"/>
        <v>89.304448559487369</v>
      </c>
      <c r="R199" s="730">
        <f t="shared" si="24"/>
        <v>42279.075945274766</v>
      </c>
      <c r="Z199" s="614"/>
    </row>
    <row r="200" spans="13:26" x14ac:dyDescent="0.2">
      <c r="M200" s="614"/>
      <c r="N200" s="748">
        <f t="shared" si="13"/>
        <v>142</v>
      </c>
      <c r="O200" s="730">
        <f t="shared" si="22"/>
        <v>42279.075945274766</v>
      </c>
      <c r="P200" s="730">
        <f t="shared" si="15"/>
        <v>257.39686844632143</v>
      </c>
      <c r="Q200" s="730">
        <f t="shared" si="23"/>
        <v>90.042827203781414</v>
      </c>
      <c r="R200" s="730">
        <f t="shared" si="24"/>
        <v>42626.515640924867</v>
      </c>
      <c r="Z200" s="614"/>
    </row>
    <row r="201" spans="13:26" x14ac:dyDescent="0.2">
      <c r="M201" s="614"/>
      <c r="N201" s="748">
        <f t="shared" si="13"/>
        <v>143</v>
      </c>
      <c r="O201" s="730">
        <f t="shared" si="22"/>
        <v>42626.515640924867</v>
      </c>
      <c r="P201" s="730">
        <f t="shared" si="15"/>
        <v>257.39686844632143</v>
      </c>
      <c r="Q201" s="730">
        <f t="shared" si="23"/>
        <v>90.782778391921156</v>
      </c>
      <c r="R201" s="730">
        <f t="shared" si="24"/>
        <v>42974.695287763105</v>
      </c>
      <c r="Z201" s="614"/>
    </row>
    <row r="202" spans="13:26" x14ac:dyDescent="0.2">
      <c r="M202" s="614"/>
      <c r="N202" s="748">
        <f t="shared" si="13"/>
        <v>144</v>
      </c>
      <c r="O202" s="730">
        <f t="shared" si="22"/>
        <v>42974.695287763105</v>
      </c>
      <c r="P202" s="730">
        <f t="shared" si="15"/>
        <v>257.39686844632143</v>
      </c>
      <c r="Q202" s="730">
        <f t="shared" si="23"/>
        <v>91.524305472993348</v>
      </c>
      <c r="R202" s="730">
        <f t="shared" si="24"/>
        <v>43323.616461682417</v>
      </c>
      <c r="Z202" s="614"/>
    </row>
    <row r="203" spans="13:26" x14ac:dyDescent="0.2">
      <c r="M203" s="614"/>
      <c r="N203" s="748">
        <f t="shared" si="13"/>
        <v>145</v>
      </c>
      <c r="O203" s="730">
        <f t="shared" si="22"/>
        <v>43323.616461682417</v>
      </c>
      <c r="P203" s="730">
        <f t="shared" si="15"/>
        <v>257.39686844632143</v>
      </c>
      <c r="Q203" s="730">
        <f t="shared" si="23"/>
        <v>92.267411803217399</v>
      </c>
      <c r="R203" s="730">
        <f t="shared" si="24"/>
        <v>43673.280741931951</v>
      </c>
      <c r="Z203" s="614"/>
    </row>
    <row r="204" spans="13:26" x14ac:dyDescent="0.2">
      <c r="M204" s="614"/>
      <c r="N204" s="748">
        <f t="shared" si="13"/>
        <v>146</v>
      </c>
      <c r="O204" s="730">
        <f t="shared" si="22"/>
        <v>43673.280741931951</v>
      </c>
      <c r="P204" s="730">
        <f t="shared" si="15"/>
        <v>257.39686844632143</v>
      </c>
      <c r="Q204" s="730">
        <f t="shared" si="23"/>
        <v>93.012100745960538</v>
      </c>
      <c r="R204" s="730">
        <f t="shared" si="24"/>
        <v>44023.689711124229</v>
      </c>
      <c r="Z204" s="614"/>
    </row>
    <row r="205" spans="13:26" x14ac:dyDescent="0.2">
      <c r="M205" s="614"/>
      <c r="N205" s="748">
        <f t="shared" si="13"/>
        <v>147</v>
      </c>
      <c r="O205" s="730">
        <f t="shared" si="22"/>
        <v>44023.689711124229</v>
      </c>
      <c r="P205" s="730">
        <f t="shared" si="15"/>
        <v>257.39686844632143</v>
      </c>
      <c r="Q205" s="730">
        <f t="shared" si="23"/>
        <v>93.758375671753029</v>
      </c>
      <c r="R205" s="730">
        <f t="shared" si="24"/>
        <v>44374.844955242297</v>
      </c>
      <c r="Z205" s="614"/>
    </row>
    <row r="206" spans="13:26" x14ac:dyDescent="0.2">
      <c r="M206" s="614"/>
      <c r="N206" s="748">
        <f t="shared" si="13"/>
        <v>148</v>
      </c>
      <c r="O206" s="730">
        <f t="shared" si="22"/>
        <v>44374.844955242297</v>
      </c>
      <c r="P206" s="730">
        <f t="shared" si="15"/>
        <v>257.39686844632143</v>
      </c>
      <c r="Q206" s="730">
        <f t="shared" si="23"/>
        <v>94.506239958303482</v>
      </c>
      <c r="R206" s="730">
        <f t="shared" si="24"/>
        <v>44726.748063646919</v>
      </c>
      <c r="Z206" s="614"/>
    </row>
    <row r="207" spans="13:26" x14ac:dyDescent="0.2">
      <c r="M207" s="614"/>
      <c r="N207" s="748">
        <f t="shared" si="13"/>
        <v>149</v>
      </c>
      <c r="O207" s="730">
        <f t="shared" si="22"/>
        <v>44726.748063646919</v>
      </c>
      <c r="P207" s="730">
        <f t="shared" si="15"/>
        <v>257.39686844632143</v>
      </c>
      <c r="Q207" s="730">
        <f t="shared" si="23"/>
        <v>95.255696990514053</v>
      </c>
      <c r="R207" s="730">
        <f t="shared" si="24"/>
        <v>45079.40062908375</v>
      </c>
      <c r="Z207" s="614"/>
    </row>
    <row r="208" spans="13:26" x14ac:dyDescent="0.2">
      <c r="M208" s="614"/>
      <c r="N208" s="748">
        <f t="shared" si="13"/>
        <v>150</v>
      </c>
      <c r="O208" s="730">
        <f t="shared" si="22"/>
        <v>45079.40062908375</v>
      </c>
      <c r="P208" s="730">
        <f t="shared" si="15"/>
        <v>257.39686844632143</v>
      </c>
      <c r="Q208" s="730">
        <f t="shared" si="23"/>
        <v>96.006750160495827</v>
      </c>
      <c r="R208" s="730">
        <f t="shared" si="24"/>
        <v>45432.804247690561</v>
      </c>
      <c r="Z208" s="614"/>
    </row>
    <row r="209" spans="13:26" x14ac:dyDescent="0.2">
      <c r="M209" s="614"/>
      <c r="N209" s="748">
        <f t="shared" si="13"/>
        <v>151</v>
      </c>
      <c r="O209" s="730">
        <f t="shared" si="22"/>
        <v>45432.804247690561</v>
      </c>
      <c r="P209" s="730">
        <f t="shared" si="15"/>
        <v>257.39686844632143</v>
      </c>
      <c r="Q209" s="730">
        <f t="shared" si="23"/>
        <v>96.759402867584157</v>
      </c>
      <c r="R209" s="730">
        <f t="shared" si="24"/>
        <v>45786.96051900446</v>
      </c>
      <c r="Z209" s="614"/>
    </row>
    <row r="210" spans="13:26" x14ac:dyDescent="0.2">
      <c r="M210" s="614"/>
      <c r="N210" s="748">
        <f t="shared" si="13"/>
        <v>152</v>
      </c>
      <c r="O210" s="730">
        <f t="shared" si="22"/>
        <v>45786.96051900446</v>
      </c>
      <c r="P210" s="730">
        <f t="shared" si="15"/>
        <v>257.39686844632143</v>
      </c>
      <c r="Q210" s="730">
        <f t="shared" si="23"/>
        <v>97.513658518354049</v>
      </c>
      <c r="R210" s="730">
        <f t="shared" si="24"/>
        <v>46141.871045969136</v>
      </c>
      <c r="Z210" s="614"/>
    </row>
    <row r="211" spans="13:26" x14ac:dyDescent="0.2">
      <c r="M211" s="614"/>
      <c r="N211" s="748">
        <f t="shared" si="13"/>
        <v>153</v>
      </c>
      <c r="O211" s="730">
        <f t="shared" si="22"/>
        <v>46141.871045969136</v>
      </c>
      <c r="P211" s="730">
        <f t="shared" si="15"/>
        <v>257.39686844632143</v>
      </c>
      <c r="Q211" s="730">
        <f t="shared" si="23"/>
        <v>98.269520526635588</v>
      </c>
      <c r="R211" s="730">
        <f t="shared" si="24"/>
        <v>46497.537434942089</v>
      </c>
      <c r="Z211" s="614"/>
    </row>
    <row r="212" spans="13:26" x14ac:dyDescent="0.2">
      <c r="M212" s="614"/>
      <c r="N212" s="748">
        <f t="shared" si="13"/>
        <v>154</v>
      </c>
      <c r="O212" s="730">
        <f t="shared" si="22"/>
        <v>46497.537434942089</v>
      </c>
      <c r="P212" s="730">
        <f t="shared" si="15"/>
        <v>257.39686844632143</v>
      </c>
      <c r="Q212" s="730">
        <f t="shared" si="23"/>
        <v>99.026992313529362</v>
      </c>
      <c r="R212" s="730">
        <f t="shared" si="24"/>
        <v>46853.961295701934</v>
      </c>
      <c r="Z212" s="614"/>
    </row>
    <row r="213" spans="13:26" x14ac:dyDescent="0.2">
      <c r="M213" s="614"/>
      <c r="N213" s="748">
        <f t="shared" si="13"/>
        <v>155</v>
      </c>
      <c r="O213" s="730">
        <f t="shared" si="22"/>
        <v>46853.961295701934</v>
      </c>
      <c r="P213" s="730">
        <f t="shared" si="15"/>
        <v>257.39686844632143</v>
      </c>
      <c r="Q213" s="730">
        <f t="shared" si="23"/>
        <v>99.786077307421948</v>
      </c>
      <c r="R213" s="730">
        <f t="shared" si="24"/>
        <v>47211.144241455673</v>
      </c>
      <c r="Z213" s="614"/>
    </row>
    <row r="214" spans="13:26" x14ac:dyDescent="0.2">
      <c r="M214" s="614"/>
      <c r="N214" s="748">
        <f t="shared" si="13"/>
        <v>156</v>
      </c>
      <c r="O214" s="730">
        <f t="shared" si="22"/>
        <v>47211.144241455673</v>
      </c>
      <c r="P214" s="730">
        <f t="shared" si="15"/>
        <v>257.39686844632143</v>
      </c>
      <c r="Q214" s="730">
        <f t="shared" si="23"/>
        <v>100.5467789440015</v>
      </c>
      <c r="R214" s="730">
        <f t="shared" si="24"/>
        <v>47569.087888845992</v>
      </c>
      <c r="Z214" s="614"/>
    </row>
    <row r="215" spans="13:26" x14ac:dyDescent="0.2">
      <c r="M215" s="614"/>
      <c r="N215" s="748">
        <f t="shared" si="13"/>
        <v>157</v>
      </c>
      <c r="O215" s="730">
        <f t="shared" si="22"/>
        <v>47569.087888845992</v>
      </c>
      <c r="P215" s="730">
        <f t="shared" si="15"/>
        <v>257.39686844632143</v>
      </c>
      <c r="Q215" s="730">
        <f t="shared" si="23"/>
        <v>101.3091006662732</v>
      </c>
      <c r="R215" s="730">
        <f t="shared" si="24"/>
        <v>47927.793857958583</v>
      </c>
      <c r="Z215" s="614"/>
    </row>
    <row r="216" spans="13:26" x14ac:dyDescent="0.2">
      <c r="M216" s="614"/>
      <c r="N216" s="748">
        <f t="shared" si="13"/>
        <v>158</v>
      </c>
      <c r="O216" s="730">
        <f t="shared" si="22"/>
        <v>47927.793857958583</v>
      </c>
      <c r="P216" s="730">
        <f t="shared" si="15"/>
        <v>257.39686844632143</v>
      </c>
      <c r="Q216" s="730">
        <f t="shared" si="23"/>
        <v>102.07304592457488</v>
      </c>
      <c r="R216" s="730">
        <f t="shared" si="24"/>
        <v>48287.263772329476</v>
      </c>
      <c r="Z216" s="614"/>
    </row>
    <row r="217" spans="13:26" x14ac:dyDescent="0.2">
      <c r="M217" s="614"/>
      <c r="N217" s="748">
        <f t="shared" si="13"/>
        <v>159</v>
      </c>
      <c r="O217" s="730">
        <f t="shared" ref="O217:O280" si="25">R216</f>
        <v>48287.263772329476</v>
      </c>
      <c r="P217" s="730">
        <f t="shared" si="15"/>
        <v>257.39686844632143</v>
      </c>
      <c r="Q217" s="730">
        <f t="shared" ref="Q217:Q280" si="26">O217*$P$53</f>
        <v>102.83861817659272</v>
      </c>
      <c r="R217" s="730">
        <f t="shared" ref="R217:R280" si="27">O217+P217+Q217</f>
        <v>48647.49925895239</v>
      </c>
      <c r="Z217" s="614"/>
    </row>
    <row r="218" spans="13:26" x14ac:dyDescent="0.2">
      <c r="M218" s="614"/>
      <c r="N218" s="748">
        <f t="shared" si="13"/>
        <v>160</v>
      </c>
      <c r="O218" s="730">
        <f t="shared" si="25"/>
        <v>48647.49925895239</v>
      </c>
      <c r="P218" s="730">
        <f t="shared" si="15"/>
        <v>257.39686844632143</v>
      </c>
      <c r="Q218" s="730">
        <f t="shared" si="26"/>
        <v>103.60582088737671</v>
      </c>
      <c r="R218" s="730">
        <f t="shared" si="27"/>
        <v>49008.501948286088</v>
      </c>
      <c r="Z218" s="614"/>
    </row>
    <row r="219" spans="13:26" x14ac:dyDescent="0.2">
      <c r="M219" s="614"/>
      <c r="N219" s="748">
        <f t="shared" si="13"/>
        <v>161</v>
      </c>
      <c r="O219" s="730">
        <f t="shared" si="25"/>
        <v>49008.501948286088</v>
      </c>
      <c r="P219" s="730">
        <f t="shared" si="15"/>
        <v>257.39686844632143</v>
      </c>
      <c r="Q219" s="730">
        <f t="shared" si="26"/>
        <v>104.37465752935653</v>
      </c>
      <c r="R219" s="730">
        <f t="shared" si="27"/>
        <v>49370.273474261761</v>
      </c>
      <c r="Z219" s="614"/>
    </row>
    <row r="220" spans="13:26" x14ac:dyDescent="0.2">
      <c r="M220" s="614"/>
      <c r="N220" s="748">
        <f t="shared" si="13"/>
        <v>162</v>
      </c>
      <c r="O220" s="730">
        <f t="shared" si="25"/>
        <v>49370.273474261761</v>
      </c>
      <c r="P220" s="730">
        <f t="shared" si="15"/>
        <v>257.39686844632143</v>
      </c>
      <c r="Q220" s="730">
        <f t="shared" si="26"/>
        <v>105.14513158235711</v>
      </c>
      <c r="R220" s="730">
        <f t="shared" si="27"/>
        <v>49732.815474290437</v>
      </c>
      <c r="Z220" s="614"/>
    </row>
    <row r="221" spans="13:26" x14ac:dyDescent="0.2">
      <c r="M221" s="614"/>
      <c r="N221" s="748">
        <f t="shared" si="13"/>
        <v>163</v>
      </c>
      <c r="O221" s="730">
        <f t="shared" si="25"/>
        <v>49732.815474290437</v>
      </c>
      <c r="P221" s="730">
        <f t="shared" si="15"/>
        <v>257.39686844632143</v>
      </c>
      <c r="Q221" s="730">
        <f t="shared" si="26"/>
        <v>105.91724653361456</v>
      </c>
      <c r="R221" s="730">
        <f t="shared" si="27"/>
        <v>50096.129589270371</v>
      </c>
      <c r="Z221" s="614"/>
    </row>
    <row r="222" spans="13:26" x14ac:dyDescent="0.2">
      <c r="M222" s="614"/>
      <c r="N222" s="748">
        <f t="shared" si="13"/>
        <v>164</v>
      </c>
      <c r="O222" s="730">
        <f t="shared" si="25"/>
        <v>50096.129589270371</v>
      </c>
      <c r="P222" s="730">
        <f t="shared" si="15"/>
        <v>257.39686844632143</v>
      </c>
      <c r="Q222" s="730">
        <f t="shared" si="26"/>
        <v>106.69100587779174</v>
      </c>
      <c r="R222" s="730">
        <f t="shared" si="27"/>
        <v>50460.217463594483</v>
      </c>
      <c r="Z222" s="614"/>
    </row>
    <row r="223" spans="13:26" x14ac:dyDescent="0.2">
      <c r="M223" s="614"/>
      <c r="N223" s="748">
        <f t="shared" si="13"/>
        <v>165</v>
      </c>
      <c r="O223" s="730">
        <f t="shared" si="25"/>
        <v>50460.217463594483</v>
      </c>
      <c r="P223" s="730">
        <f t="shared" si="15"/>
        <v>257.39686844632143</v>
      </c>
      <c r="Q223" s="730">
        <f t="shared" si="26"/>
        <v>107.46641311699423</v>
      </c>
      <c r="R223" s="730">
        <f t="shared" si="27"/>
        <v>50825.080745157793</v>
      </c>
      <c r="Z223" s="614"/>
    </row>
    <row r="224" spans="13:26" x14ac:dyDescent="0.2">
      <c r="M224" s="614"/>
      <c r="N224" s="748">
        <f t="shared" si="13"/>
        <v>166</v>
      </c>
      <c r="O224" s="730">
        <f t="shared" si="25"/>
        <v>50825.080745157793</v>
      </c>
      <c r="P224" s="730">
        <f t="shared" si="15"/>
        <v>257.39686844632143</v>
      </c>
      <c r="Q224" s="730">
        <f t="shared" si="26"/>
        <v>108.24347176078612</v>
      </c>
      <c r="R224" s="730">
        <f t="shared" si="27"/>
        <v>51190.721085364894</v>
      </c>
      <c r="Z224" s="614"/>
    </row>
    <row r="225" spans="13:26" x14ac:dyDescent="0.2">
      <c r="M225" s="614"/>
      <c r="N225" s="748">
        <f t="shared" si="13"/>
        <v>167</v>
      </c>
      <c r="O225" s="730">
        <f t="shared" si="25"/>
        <v>51190.721085364894</v>
      </c>
      <c r="P225" s="730">
        <f t="shared" si="15"/>
        <v>257.39686844632143</v>
      </c>
      <c r="Q225" s="730">
        <f t="shared" si="26"/>
        <v>109.02218532620593</v>
      </c>
      <c r="R225" s="730">
        <f t="shared" si="27"/>
        <v>51557.140139137417</v>
      </c>
      <c r="Z225" s="614"/>
    </row>
    <row r="226" spans="13:26" x14ac:dyDescent="0.2">
      <c r="M226" s="614"/>
      <c r="N226" s="748">
        <f t="shared" si="13"/>
        <v>168</v>
      </c>
      <c r="O226" s="730">
        <f t="shared" si="25"/>
        <v>51557.140139137417</v>
      </c>
      <c r="P226" s="730">
        <f t="shared" si="15"/>
        <v>257.39686844632143</v>
      </c>
      <c r="Q226" s="730">
        <f t="shared" si="26"/>
        <v>109.8025573377825</v>
      </c>
      <c r="R226" s="730">
        <f t="shared" si="27"/>
        <v>51924.339564921516</v>
      </c>
      <c r="Z226" s="614"/>
    </row>
    <row r="227" spans="13:26" x14ac:dyDescent="0.2">
      <c r="M227" s="614"/>
      <c r="N227" s="748">
        <f t="shared" si="13"/>
        <v>169</v>
      </c>
      <c r="O227" s="730">
        <f t="shared" si="25"/>
        <v>51924.339564921516</v>
      </c>
      <c r="P227" s="730">
        <f t="shared" si="15"/>
        <v>257.39686844632143</v>
      </c>
      <c r="Q227" s="730">
        <f t="shared" si="26"/>
        <v>110.58459132755092</v>
      </c>
      <c r="R227" s="730">
        <f t="shared" si="27"/>
        <v>52292.321024695382</v>
      </c>
      <c r="Z227" s="614"/>
    </row>
    <row r="228" spans="13:26" x14ac:dyDescent="0.2">
      <c r="M228" s="614"/>
      <c r="N228" s="748">
        <f t="shared" si="13"/>
        <v>170</v>
      </c>
      <c r="O228" s="730">
        <f t="shared" si="25"/>
        <v>52292.321024695382</v>
      </c>
      <c r="P228" s="730">
        <f t="shared" si="15"/>
        <v>257.39686844632143</v>
      </c>
      <c r="Q228" s="730">
        <f t="shared" si="26"/>
        <v>111.36829083506858</v>
      </c>
      <c r="R228" s="730">
        <f t="shared" si="27"/>
        <v>52661.086183976768</v>
      </c>
      <c r="Z228" s="614"/>
    </row>
    <row r="229" spans="13:26" x14ac:dyDescent="0.2">
      <c r="M229" s="614"/>
      <c r="N229" s="748">
        <f t="shared" si="13"/>
        <v>171</v>
      </c>
      <c r="O229" s="730">
        <f t="shared" si="25"/>
        <v>52661.086183976768</v>
      </c>
      <c r="P229" s="730">
        <f t="shared" si="15"/>
        <v>257.39686844632143</v>
      </c>
      <c r="Q229" s="730">
        <f t="shared" si="26"/>
        <v>112.15365940743114</v>
      </c>
      <c r="R229" s="730">
        <f t="shared" si="27"/>
        <v>53030.636711830513</v>
      </c>
      <c r="Z229" s="614"/>
    </row>
    <row r="230" spans="13:26" x14ac:dyDescent="0.2">
      <c r="M230" s="614"/>
      <c r="N230" s="748">
        <f t="shared" si="13"/>
        <v>172</v>
      </c>
      <c r="O230" s="730">
        <f t="shared" si="25"/>
        <v>53030.636711830513</v>
      </c>
      <c r="P230" s="730">
        <f t="shared" si="15"/>
        <v>257.39686844632143</v>
      </c>
      <c r="Q230" s="730">
        <f t="shared" si="26"/>
        <v>112.94070059928859</v>
      </c>
      <c r="R230" s="730">
        <f t="shared" si="27"/>
        <v>53400.974280876122</v>
      </c>
      <c r="Z230" s="614"/>
    </row>
    <row r="231" spans="13:26" x14ac:dyDescent="0.2">
      <c r="M231" s="614"/>
      <c r="N231" s="748">
        <f t="shared" si="13"/>
        <v>173</v>
      </c>
      <c r="O231" s="730">
        <f t="shared" si="25"/>
        <v>53400.974280876122</v>
      </c>
      <c r="P231" s="730">
        <f t="shared" si="15"/>
        <v>257.39686844632143</v>
      </c>
      <c r="Q231" s="730">
        <f t="shared" si="26"/>
        <v>113.7294179728614</v>
      </c>
      <c r="R231" s="730">
        <f t="shared" si="27"/>
        <v>53772.100567295303</v>
      </c>
      <c r="Z231" s="614"/>
    </row>
    <row r="232" spans="13:26" x14ac:dyDescent="0.2">
      <c r="M232" s="614"/>
      <c r="N232" s="748">
        <f t="shared" si="13"/>
        <v>174</v>
      </c>
      <c r="O232" s="730">
        <f t="shared" si="25"/>
        <v>53772.100567295303</v>
      </c>
      <c r="P232" s="730">
        <f t="shared" si="15"/>
        <v>257.39686844632143</v>
      </c>
      <c r="Q232" s="730">
        <f t="shared" si="26"/>
        <v>114.51981509795652</v>
      </c>
      <c r="R232" s="730">
        <f t="shared" si="27"/>
        <v>54144.017250839577</v>
      </c>
      <c r="Z232" s="614"/>
    </row>
    <row r="233" spans="13:26" x14ac:dyDescent="0.2">
      <c r="M233" s="614"/>
      <c r="N233" s="748">
        <f t="shared" si="13"/>
        <v>175</v>
      </c>
      <c r="O233" s="730">
        <f t="shared" si="25"/>
        <v>54144.017250839577</v>
      </c>
      <c r="P233" s="730">
        <f t="shared" si="15"/>
        <v>257.39686844632143</v>
      </c>
      <c r="Q233" s="730">
        <f t="shared" si="26"/>
        <v>115.31189555198364</v>
      </c>
      <c r="R233" s="730">
        <f t="shared" si="27"/>
        <v>54516.726014837877</v>
      </c>
      <c r="Z233" s="614"/>
    </row>
    <row r="234" spans="13:26" x14ac:dyDescent="0.2">
      <c r="M234" s="614"/>
      <c r="N234" s="748">
        <f t="shared" si="13"/>
        <v>176</v>
      </c>
      <c r="O234" s="730">
        <f t="shared" si="25"/>
        <v>54516.726014837877</v>
      </c>
      <c r="P234" s="730">
        <f t="shared" si="15"/>
        <v>257.39686844632143</v>
      </c>
      <c r="Q234" s="730">
        <f t="shared" si="26"/>
        <v>116.10566291997137</v>
      </c>
      <c r="R234" s="730">
        <f t="shared" si="27"/>
        <v>54890.228546204169</v>
      </c>
      <c r="Z234" s="614"/>
    </row>
    <row r="235" spans="13:26" x14ac:dyDescent="0.2">
      <c r="M235" s="614"/>
      <c r="N235" s="748">
        <f t="shared" si="13"/>
        <v>177</v>
      </c>
      <c r="O235" s="730">
        <f t="shared" si="25"/>
        <v>54890.228546204169</v>
      </c>
      <c r="P235" s="730">
        <f t="shared" si="15"/>
        <v>257.39686844632143</v>
      </c>
      <c r="Q235" s="730">
        <f t="shared" si="26"/>
        <v>116.90112079458342</v>
      </c>
      <c r="R235" s="730">
        <f t="shared" si="27"/>
        <v>55264.526535445068</v>
      </c>
      <c r="Z235" s="614"/>
    </row>
    <row r="236" spans="13:26" x14ac:dyDescent="0.2">
      <c r="M236" s="614"/>
      <c r="N236" s="748">
        <f t="shared" si="13"/>
        <v>178</v>
      </c>
      <c r="O236" s="730">
        <f t="shared" si="25"/>
        <v>55264.526535445068</v>
      </c>
      <c r="P236" s="730">
        <f t="shared" si="15"/>
        <v>257.39686844632143</v>
      </c>
      <c r="Q236" s="730">
        <f t="shared" si="26"/>
        <v>117.6982727761349</v>
      </c>
      <c r="R236" s="730">
        <f t="shared" si="27"/>
        <v>55639.621676667521</v>
      </c>
      <c r="Z236" s="614"/>
    </row>
    <row r="237" spans="13:26" x14ac:dyDescent="0.2">
      <c r="M237" s="614"/>
      <c r="N237" s="748">
        <f t="shared" si="13"/>
        <v>179</v>
      </c>
      <c r="O237" s="730">
        <f t="shared" si="25"/>
        <v>55639.621676667521</v>
      </c>
      <c r="P237" s="730">
        <f t="shared" si="15"/>
        <v>257.39686844632143</v>
      </c>
      <c r="Q237" s="730">
        <f t="shared" si="26"/>
        <v>118.49712247260859</v>
      </c>
      <c r="R237" s="730">
        <f t="shared" si="27"/>
        <v>56015.515667586449</v>
      </c>
      <c r="Z237" s="614"/>
    </row>
    <row r="238" spans="13:26" x14ac:dyDescent="0.2">
      <c r="M238" s="614"/>
      <c r="N238" s="748">
        <f t="shared" si="13"/>
        <v>180</v>
      </c>
      <c r="O238" s="730">
        <f t="shared" si="25"/>
        <v>56015.515667586449</v>
      </c>
      <c r="P238" s="730">
        <f t="shared" si="15"/>
        <v>257.39686844632143</v>
      </c>
      <c r="Q238" s="730">
        <f t="shared" si="26"/>
        <v>119.29767349967133</v>
      </c>
      <c r="R238" s="730">
        <f t="shared" si="27"/>
        <v>56392.210209532437</v>
      </c>
      <c r="Z238" s="614"/>
    </row>
    <row r="239" spans="13:26" x14ac:dyDescent="0.2">
      <c r="M239" s="614"/>
      <c r="N239" s="748">
        <f t="shared" si="13"/>
        <v>181</v>
      </c>
      <c r="O239" s="730">
        <f t="shared" si="25"/>
        <v>56392.210209532437</v>
      </c>
      <c r="P239" s="730">
        <f t="shared" si="15"/>
        <v>257.39686844632143</v>
      </c>
      <c r="Q239" s="730">
        <f t="shared" si="26"/>
        <v>120.09992948069026</v>
      </c>
      <c r="R239" s="730">
        <f t="shared" si="27"/>
        <v>56769.707007459445</v>
      </c>
      <c r="Z239" s="614"/>
    </row>
    <row r="240" spans="13:26" x14ac:dyDescent="0.2">
      <c r="M240" s="614"/>
      <c r="N240" s="748">
        <f t="shared" si="13"/>
        <v>182</v>
      </c>
      <c r="O240" s="730">
        <f t="shared" si="25"/>
        <v>56769.707007459445</v>
      </c>
      <c r="P240" s="730">
        <f t="shared" si="15"/>
        <v>257.39686844632143</v>
      </c>
      <c r="Q240" s="730">
        <f t="shared" si="26"/>
        <v>120.90389404674936</v>
      </c>
      <c r="R240" s="730">
        <f t="shared" si="27"/>
        <v>57148.007769952514</v>
      </c>
      <c r="Z240" s="614"/>
    </row>
    <row r="241" spans="13:26" x14ac:dyDescent="0.2">
      <c r="M241" s="614"/>
      <c r="N241" s="748">
        <f t="shared" si="13"/>
        <v>183</v>
      </c>
      <c r="O241" s="730">
        <f t="shared" si="25"/>
        <v>57148.007769952514</v>
      </c>
      <c r="P241" s="730">
        <f t="shared" si="15"/>
        <v>257.39686844632143</v>
      </c>
      <c r="Q241" s="730">
        <f t="shared" si="26"/>
        <v>121.70957083666579</v>
      </c>
      <c r="R241" s="730">
        <f t="shared" si="27"/>
        <v>57527.1142092355</v>
      </c>
      <c r="Z241" s="614"/>
    </row>
    <row r="242" spans="13:26" x14ac:dyDescent="0.2">
      <c r="M242" s="614"/>
      <c r="N242" s="748">
        <f t="shared" si="13"/>
        <v>184</v>
      </c>
      <c r="O242" s="730">
        <f t="shared" si="25"/>
        <v>57527.1142092355</v>
      </c>
      <c r="P242" s="730">
        <f t="shared" si="15"/>
        <v>257.39686844632143</v>
      </c>
      <c r="Q242" s="730">
        <f t="shared" si="26"/>
        <v>122.51696349700642</v>
      </c>
      <c r="R242" s="730">
        <f t="shared" si="27"/>
        <v>57907.028041178826</v>
      </c>
      <c r="Z242" s="614"/>
    </row>
    <row r="243" spans="13:26" x14ac:dyDescent="0.2">
      <c r="M243" s="614"/>
      <c r="N243" s="748">
        <f t="shared" si="13"/>
        <v>185</v>
      </c>
      <c r="O243" s="730">
        <f t="shared" si="25"/>
        <v>57907.028041178826</v>
      </c>
      <c r="P243" s="730">
        <f t="shared" si="15"/>
        <v>257.39686844632143</v>
      </c>
      <c r="Q243" s="730">
        <f t="shared" si="26"/>
        <v>123.32607568210427</v>
      </c>
      <c r="R243" s="730">
        <f t="shared" si="27"/>
        <v>58287.750985307248</v>
      </c>
      <c r="Z243" s="614"/>
    </row>
    <row r="244" spans="13:26" x14ac:dyDescent="0.2">
      <c r="M244" s="614"/>
      <c r="N244" s="748">
        <f t="shared" si="13"/>
        <v>186</v>
      </c>
      <c r="O244" s="730">
        <f t="shared" si="25"/>
        <v>58287.750985307248</v>
      </c>
      <c r="P244" s="730">
        <f t="shared" si="15"/>
        <v>257.39686844632143</v>
      </c>
      <c r="Q244" s="730">
        <f t="shared" si="26"/>
        <v>124.13691105407511</v>
      </c>
      <c r="R244" s="730">
        <f t="shared" si="27"/>
        <v>58669.284764807642</v>
      </c>
      <c r="Z244" s="614"/>
    </row>
    <row r="245" spans="13:26" x14ac:dyDescent="0.2">
      <c r="M245" s="614"/>
      <c r="N245" s="748">
        <f t="shared" si="13"/>
        <v>187</v>
      </c>
      <c r="O245" s="730">
        <f t="shared" si="25"/>
        <v>58669.284764807642</v>
      </c>
      <c r="P245" s="730">
        <f t="shared" si="15"/>
        <v>257.39686844632143</v>
      </c>
      <c r="Q245" s="730">
        <f t="shared" si="26"/>
        <v>124.94947328283402</v>
      </c>
      <c r="R245" s="730">
        <f t="shared" si="27"/>
        <v>59051.631106536792</v>
      </c>
      <c r="Z245" s="614"/>
    </row>
    <row r="246" spans="13:26" x14ac:dyDescent="0.2">
      <c r="M246" s="614"/>
      <c r="N246" s="748">
        <f t="shared" si="13"/>
        <v>188</v>
      </c>
      <c r="O246" s="730">
        <f t="shared" si="25"/>
        <v>59051.631106536792</v>
      </c>
      <c r="P246" s="730">
        <f t="shared" si="15"/>
        <v>257.39686844632143</v>
      </c>
      <c r="Q246" s="730">
        <f t="shared" si="26"/>
        <v>125.76376604611197</v>
      </c>
      <c r="R246" s="730">
        <f t="shared" si="27"/>
        <v>59434.791741029221</v>
      </c>
      <c r="Z246" s="614"/>
    </row>
    <row r="247" spans="13:26" x14ac:dyDescent="0.2">
      <c r="M247" s="614"/>
      <c r="N247" s="748">
        <f t="shared" si="13"/>
        <v>189</v>
      </c>
      <c r="O247" s="730">
        <f t="shared" si="25"/>
        <v>59434.791741029221</v>
      </c>
      <c r="P247" s="730">
        <f t="shared" si="15"/>
        <v>257.39686844632143</v>
      </c>
      <c r="Q247" s="730">
        <f t="shared" si="26"/>
        <v>126.57979302947248</v>
      </c>
      <c r="R247" s="730">
        <f t="shared" si="27"/>
        <v>59818.768402505011</v>
      </c>
      <c r="Z247" s="614"/>
    </row>
    <row r="248" spans="13:26" x14ac:dyDescent="0.2">
      <c r="M248" s="614"/>
      <c r="N248" s="748">
        <f t="shared" si="13"/>
        <v>190</v>
      </c>
      <c r="O248" s="730">
        <f t="shared" si="25"/>
        <v>59818.768402505011</v>
      </c>
      <c r="P248" s="730">
        <f t="shared" si="15"/>
        <v>257.39686844632143</v>
      </c>
      <c r="Q248" s="730">
        <f t="shared" si="26"/>
        <v>127.39755792632836</v>
      </c>
      <c r="R248" s="730">
        <f t="shared" si="27"/>
        <v>60203.562828877657</v>
      </c>
      <c r="Z248" s="614"/>
    </row>
    <row r="249" spans="13:26" x14ac:dyDescent="0.2">
      <c r="M249" s="614"/>
      <c r="N249" s="748">
        <f t="shared" si="13"/>
        <v>191</v>
      </c>
      <c r="O249" s="730">
        <f t="shared" si="25"/>
        <v>60203.562828877657</v>
      </c>
      <c r="P249" s="730">
        <f t="shared" si="15"/>
        <v>257.39686844632143</v>
      </c>
      <c r="Q249" s="730">
        <f t="shared" si="26"/>
        <v>128.21706443795833</v>
      </c>
      <c r="R249" s="730">
        <f t="shared" si="27"/>
        <v>60589.176761761933</v>
      </c>
      <c r="Z249" s="614"/>
    </row>
    <row r="250" spans="13:26" x14ac:dyDescent="0.2">
      <c r="M250" s="614"/>
      <c r="N250" s="748">
        <f t="shared" si="13"/>
        <v>192</v>
      </c>
      <c r="O250" s="730">
        <f t="shared" si="25"/>
        <v>60589.176761761933</v>
      </c>
      <c r="P250" s="730">
        <f t="shared" si="15"/>
        <v>257.39686844632143</v>
      </c>
      <c r="Q250" s="730">
        <f t="shared" si="26"/>
        <v>129.0383162735238</v>
      </c>
      <c r="R250" s="730">
        <f t="shared" si="27"/>
        <v>60975.611946481775</v>
      </c>
      <c r="Z250" s="614"/>
    </row>
    <row r="251" spans="13:26" x14ac:dyDescent="0.2">
      <c r="M251" s="614"/>
      <c r="N251" s="748">
        <f t="shared" si="13"/>
        <v>193</v>
      </c>
      <c r="O251" s="730">
        <f t="shared" si="25"/>
        <v>60975.611946481775</v>
      </c>
      <c r="P251" s="730">
        <f t="shared" si="15"/>
        <v>257.39686844632143</v>
      </c>
      <c r="Q251" s="730">
        <f t="shared" si="26"/>
        <v>129.86131715008577</v>
      </c>
      <c r="R251" s="730">
        <f t="shared" si="27"/>
        <v>61362.870132078177</v>
      </c>
      <c r="Z251" s="614"/>
    </row>
    <row r="252" spans="13:26" x14ac:dyDescent="0.2">
      <c r="M252" s="614"/>
      <c r="N252" s="748">
        <f t="shared" si="13"/>
        <v>194</v>
      </c>
      <c r="O252" s="730">
        <f t="shared" si="25"/>
        <v>61362.870132078177</v>
      </c>
      <c r="P252" s="730">
        <f t="shared" si="15"/>
        <v>257.39686844632143</v>
      </c>
      <c r="Q252" s="730">
        <f t="shared" si="26"/>
        <v>130.68607079262139</v>
      </c>
      <c r="R252" s="730">
        <f t="shared" si="27"/>
        <v>61750.953071317119</v>
      </c>
      <c r="Z252" s="614"/>
    </row>
    <row r="253" spans="13:26" x14ac:dyDescent="0.2">
      <c r="M253" s="614"/>
      <c r="N253" s="748">
        <f t="shared" si="13"/>
        <v>195</v>
      </c>
      <c r="O253" s="730">
        <f t="shared" si="25"/>
        <v>61750.953071317119</v>
      </c>
      <c r="P253" s="730">
        <f t="shared" si="15"/>
        <v>257.39686844632143</v>
      </c>
      <c r="Q253" s="730">
        <f t="shared" si="26"/>
        <v>131.51258093404121</v>
      </c>
      <c r="R253" s="730">
        <f t="shared" si="27"/>
        <v>62139.862520697476</v>
      </c>
      <c r="Z253" s="614"/>
    </row>
    <row r="254" spans="13:26" x14ac:dyDescent="0.2">
      <c r="M254" s="614"/>
      <c r="N254" s="748">
        <f t="shared" si="13"/>
        <v>196</v>
      </c>
      <c r="O254" s="730">
        <f t="shared" si="25"/>
        <v>62139.862520697476</v>
      </c>
      <c r="P254" s="730">
        <f t="shared" si="15"/>
        <v>257.39686844632143</v>
      </c>
      <c r="Q254" s="730">
        <f t="shared" si="26"/>
        <v>132.34085131520564</v>
      </c>
      <c r="R254" s="730">
        <f t="shared" si="27"/>
        <v>62529.600240458996</v>
      </c>
      <c r="Z254" s="614"/>
    </row>
    <row r="255" spans="13:26" x14ac:dyDescent="0.2">
      <c r="M255" s="614"/>
      <c r="N255" s="748">
        <f t="shared" si="13"/>
        <v>197</v>
      </c>
      <c r="O255" s="730">
        <f t="shared" si="25"/>
        <v>62529.600240458996</v>
      </c>
      <c r="P255" s="730">
        <f t="shared" si="15"/>
        <v>257.39686844632143</v>
      </c>
      <c r="Q255" s="730">
        <f t="shared" si="26"/>
        <v>133.17088568494225</v>
      </c>
      <c r="R255" s="730">
        <f t="shared" si="27"/>
        <v>62920.167994590258</v>
      </c>
      <c r="Z255" s="614"/>
    </row>
    <row r="256" spans="13:26" x14ac:dyDescent="0.2">
      <c r="M256" s="614"/>
      <c r="N256" s="748">
        <f t="shared" si="13"/>
        <v>198</v>
      </c>
      <c r="O256" s="730">
        <f t="shared" si="25"/>
        <v>62920.167994590258</v>
      </c>
      <c r="P256" s="730">
        <f t="shared" si="15"/>
        <v>257.39686844632143</v>
      </c>
      <c r="Q256" s="730">
        <f t="shared" si="26"/>
        <v>134.00268780006255</v>
      </c>
      <c r="R256" s="730">
        <f t="shared" si="27"/>
        <v>63311.56755083664</v>
      </c>
      <c r="Z256" s="614"/>
    </row>
    <row r="257" spans="13:26" x14ac:dyDescent="0.2">
      <c r="M257" s="614"/>
      <c r="N257" s="748">
        <f t="shared" si="13"/>
        <v>199</v>
      </c>
      <c r="O257" s="730">
        <f t="shared" si="25"/>
        <v>63311.56755083664</v>
      </c>
      <c r="P257" s="730">
        <f t="shared" si="15"/>
        <v>257.39686844632143</v>
      </c>
      <c r="Q257" s="730">
        <f t="shared" si="26"/>
        <v>134.83626142537892</v>
      </c>
      <c r="R257" s="730">
        <f t="shared" si="27"/>
        <v>63703.800680708337</v>
      </c>
      <c r="Z257" s="614"/>
    </row>
    <row r="258" spans="13:26" x14ac:dyDescent="0.2">
      <c r="M258" s="614"/>
      <c r="N258" s="748">
        <f t="shared" si="13"/>
        <v>200</v>
      </c>
      <c r="O258" s="730">
        <f t="shared" si="25"/>
        <v>63703.800680708337</v>
      </c>
      <c r="P258" s="730">
        <f t="shared" si="15"/>
        <v>257.39686844632143</v>
      </c>
      <c r="Q258" s="730">
        <f t="shared" si="26"/>
        <v>135.6716103337219</v>
      </c>
      <c r="R258" s="730">
        <f t="shared" si="27"/>
        <v>64096.869159488379</v>
      </c>
      <c r="Z258" s="614"/>
    </row>
    <row r="259" spans="13:26" x14ac:dyDescent="0.2">
      <c r="M259" s="614"/>
      <c r="N259" s="748">
        <f t="shared" si="13"/>
        <v>201</v>
      </c>
      <c r="O259" s="730">
        <f t="shared" si="25"/>
        <v>64096.869159488379</v>
      </c>
      <c r="P259" s="730">
        <f t="shared" si="15"/>
        <v>257.39686844632143</v>
      </c>
      <c r="Q259" s="730">
        <f t="shared" si="26"/>
        <v>136.50873830595708</v>
      </c>
      <c r="R259" s="730">
        <f t="shared" si="27"/>
        <v>64490.774766240655</v>
      </c>
      <c r="Z259" s="614"/>
    </row>
    <row r="260" spans="13:26" x14ac:dyDescent="0.2">
      <c r="M260" s="614"/>
      <c r="N260" s="748">
        <f t="shared" si="13"/>
        <v>202</v>
      </c>
      <c r="O260" s="730">
        <f t="shared" si="25"/>
        <v>64490.774766240655</v>
      </c>
      <c r="P260" s="730">
        <f t="shared" si="15"/>
        <v>257.39686844632143</v>
      </c>
      <c r="Q260" s="730">
        <f t="shared" si="26"/>
        <v>137.34764913100221</v>
      </c>
      <c r="R260" s="730">
        <f t="shared" si="27"/>
        <v>64885.519283817972</v>
      </c>
      <c r="Z260" s="614"/>
    </row>
    <row r="261" spans="13:26" x14ac:dyDescent="0.2">
      <c r="M261" s="614"/>
      <c r="N261" s="748">
        <f t="shared" si="13"/>
        <v>203</v>
      </c>
      <c r="O261" s="730">
        <f t="shared" si="25"/>
        <v>64885.519283817972</v>
      </c>
      <c r="P261" s="730">
        <f t="shared" si="15"/>
        <v>257.39686844632143</v>
      </c>
      <c r="Q261" s="730">
        <f t="shared" si="26"/>
        <v>138.1883466058444</v>
      </c>
      <c r="R261" s="730">
        <f t="shared" si="27"/>
        <v>65281.104498870132</v>
      </c>
      <c r="Z261" s="614"/>
    </row>
    <row r="262" spans="13:26" x14ac:dyDescent="0.2">
      <c r="M262" s="614"/>
      <c r="N262" s="748">
        <f t="shared" si="13"/>
        <v>204</v>
      </c>
      <c r="O262" s="730">
        <f t="shared" si="25"/>
        <v>65281.104498870132</v>
      </c>
      <c r="P262" s="730">
        <f t="shared" si="15"/>
        <v>257.39686844632143</v>
      </c>
      <c r="Q262" s="730">
        <f t="shared" si="26"/>
        <v>139.0308345355574</v>
      </c>
      <c r="R262" s="730">
        <f t="shared" si="27"/>
        <v>65677.532201852009</v>
      </c>
      <c r="Z262" s="614"/>
    </row>
    <row r="263" spans="13:26" x14ac:dyDescent="0.2">
      <c r="M263" s="614"/>
      <c r="N263" s="748">
        <f t="shared" si="13"/>
        <v>205</v>
      </c>
      <c r="O263" s="730">
        <f t="shared" si="25"/>
        <v>65677.532201852009</v>
      </c>
      <c r="P263" s="730">
        <f t="shared" si="15"/>
        <v>257.39686844632143</v>
      </c>
      <c r="Q263" s="730">
        <f t="shared" si="26"/>
        <v>139.87511673331858</v>
      </c>
      <c r="R263" s="730">
        <f t="shared" si="27"/>
        <v>66074.804187031652</v>
      </c>
      <c r="Z263" s="614"/>
    </row>
    <row r="264" spans="13:26" x14ac:dyDescent="0.2">
      <c r="M264" s="614"/>
      <c r="N264" s="748">
        <f t="shared" si="13"/>
        <v>206</v>
      </c>
      <c r="O264" s="730">
        <f t="shared" si="25"/>
        <v>66074.804187031652</v>
      </c>
      <c r="P264" s="730">
        <f t="shared" si="15"/>
        <v>257.39686844632143</v>
      </c>
      <c r="Q264" s="730">
        <f t="shared" si="26"/>
        <v>140.72119702042647</v>
      </c>
      <c r="R264" s="730">
        <f t="shared" si="27"/>
        <v>66472.922252498392</v>
      </c>
      <c r="Z264" s="614"/>
    </row>
    <row r="265" spans="13:26" x14ac:dyDescent="0.2">
      <c r="M265" s="614"/>
      <c r="N265" s="748">
        <f t="shared" si="13"/>
        <v>207</v>
      </c>
      <c r="O265" s="730">
        <f t="shared" si="25"/>
        <v>66472.922252498392</v>
      </c>
      <c r="P265" s="730">
        <f t="shared" si="15"/>
        <v>257.39686844632143</v>
      </c>
      <c r="Q265" s="730">
        <f t="shared" si="26"/>
        <v>141.56907922631777</v>
      </c>
      <c r="R265" s="730">
        <f t="shared" si="27"/>
        <v>66871.88820017103</v>
      </c>
      <c r="Z265" s="614"/>
    </row>
    <row r="266" spans="13:26" x14ac:dyDescent="0.2">
      <c r="M266" s="614"/>
      <c r="N266" s="748">
        <f t="shared" si="13"/>
        <v>208</v>
      </c>
      <c r="O266" s="730">
        <f t="shared" si="25"/>
        <v>66871.88820017103</v>
      </c>
      <c r="P266" s="730">
        <f t="shared" si="15"/>
        <v>257.39686844632143</v>
      </c>
      <c r="Q266" s="730">
        <f t="shared" si="26"/>
        <v>142.41876718858495</v>
      </c>
      <c r="R266" s="730">
        <f t="shared" si="27"/>
        <v>67271.703835805936</v>
      </c>
      <c r="Z266" s="614"/>
    </row>
    <row r="267" spans="13:26" x14ac:dyDescent="0.2">
      <c r="M267" s="614"/>
      <c r="N267" s="748">
        <f t="shared" si="13"/>
        <v>209</v>
      </c>
      <c r="O267" s="730">
        <f t="shared" si="25"/>
        <v>67271.703835805936</v>
      </c>
      <c r="P267" s="730">
        <f t="shared" si="15"/>
        <v>257.39686844632143</v>
      </c>
      <c r="Q267" s="730">
        <f t="shared" si="26"/>
        <v>143.27026475299346</v>
      </c>
      <c r="R267" s="730">
        <f t="shared" si="27"/>
        <v>67672.370969005249</v>
      </c>
      <c r="Z267" s="614"/>
    </row>
    <row r="268" spans="13:26" x14ac:dyDescent="0.2">
      <c r="M268" s="614"/>
      <c r="N268" s="748">
        <f t="shared" si="13"/>
        <v>210</v>
      </c>
      <c r="O268" s="730">
        <f t="shared" si="25"/>
        <v>67672.370969005249</v>
      </c>
      <c r="P268" s="730">
        <f t="shared" si="15"/>
        <v>257.39686844632143</v>
      </c>
      <c r="Q268" s="730">
        <f t="shared" si="26"/>
        <v>144.12357577349917</v>
      </c>
      <c r="R268" s="730">
        <f t="shared" si="27"/>
        <v>68073.891413225065</v>
      </c>
      <c r="Z268" s="614"/>
    </row>
    <row r="269" spans="13:26" x14ac:dyDescent="0.2">
      <c r="M269" s="614"/>
      <c r="N269" s="748">
        <f t="shared" si="13"/>
        <v>211</v>
      </c>
      <c r="O269" s="730">
        <f t="shared" si="25"/>
        <v>68073.891413225065</v>
      </c>
      <c r="P269" s="730">
        <f t="shared" si="15"/>
        <v>257.39686844632143</v>
      </c>
      <c r="Q269" s="730">
        <f t="shared" si="26"/>
        <v>144.97870411226577</v>
      </c>
      <c r="R269" s="730">
        <f t="shared" si="27"/>
        <v>68476.266985783644</v>
      </c>
      <c r="Z269" s="614"/>
    </row>
    <row r="270" spans="13:26" x14ac:dyDescent="0.2">
      <c r="M270" s="614"/>
      <c r="N270" s="748">
        <f t="shared" si="13"/>
        <v>212</v>
      </c>
      <c r="O270" s="730">
        <f t="shared" si="25"/>
        <v>68476.266985783644</v>
      </c>
      <c r="P270" s="730">
        <f t="shared" si="15"/>
        <v>257.39686844632143</v>
      </c>
      <c r="Q270" s="730">
        <f t="shared" si="26"/>
        <v>145.83565363968239</v>
      </c>
      <c r="R270" s="730">
        <f t="shared" si="27"/>
        <v>68879.499507869652</v>
      </c>
      <c r="Z270" s="614"/>
    </row>
    <row r="271" spans="13:26" x14ac:dyDescent="0.2">
      <c r="M271" s="614"/>
      <c r="N271" s="748">
        <f t="shared" si="13"/>
        <v>213</v>
      </c>
      <c r="O271" s="730">
        <f t="shared" si="25"/>
        <v>68879.499507869652</v>
      </c>
      <c r="P271" s="730">
        <f t="shared" si="15"/>
        <v>257.39686844632143</v>
      </c>
      <c r="Q271" s="730">
        <f t="shared" si="26"/>
        <v>146.69442823438101</v>
      </c>
      <c r="R271" s="730">
        <f t="shared" si="27"/>
        <v>69283.590804550346</v>
      </c>
      <c r="Z271" s="614"/>
    </row>
    <row r="272" spans="13:26" x14ac:dyDescent="0.2">
      <c r="M272" s="614"/>
      <c r="N272" s="748">
        <f t="shared" si="13"/>
        <v>214</v>
      </c>
      <c r="O272" s="730">
        <f t="shared" si="25"/>
        <v>69283.590804550346</v>
      </c>
      <c r="P272" s="730">
        <f t="shared" si="15"/>
        <v>257.39686844632143</v>
      </c>
      <c r="Q272" s="730">
        <f t="shared" si="26"/>
        <v>147.55503178325395</v>
      </c>
      <c r="R272" s="730">
        <f t="shared" si="27"/>
        <v>69688.542704779917</v>
      </c>
      <c r="Z272" s="614"/>
    </row>
    <row r="273" spans="13:26" x14ac:dyDescent="0.2">
      <c r="M273" s="614"/>
      <c r="N273" s="748">
        <f t="shared" si="13"/>
        <v>215</v>
      </c>
      <c r="O273" s="730">
        <f t="shared" si="25"/>
        <v>69688.542704779917</v>
      </c>
      <c r="P273" s="730">
        <f t="shared" si="15"/>
        <v>257.39686844632143</v>
      </c>
      <c r="Q273" s="730">
        <f t="shared" si="26"/>
        <v>148.41746818147163</v>
      </c>
      <c r="R273" s="730">
        <f t="shared" si="27"/>
        <v>70094.357041407711</v>
      </c>
      <c r="Z273" s="614"/>
    </row>
    <row r="274" spans="13:26" x14ac:dyDescent="0.2">
      <c r="M274" s="614"/>
      <c r="N274" s="748">
        <f t="shared" si="13"/>
        <v>216</v>
      </c>
      <c r="O274" s="730">
        <f t="shared" si="25"/>
        <v>70094.357041407711</v>
      </c>
      <c r="P274" s="730">
        <f t="shared" si="15"/>
        <v>257.39686844632143</v>
      </c>
      <c r="Q274" s="730">
        <f t="shared" si="26"/>
        <v>149.28174133250008</v>
      </c>
      <c r="R274" s="730">
        <f t="shared" si="27"/>
        <v>70501.035651186525</v>
      </c>
      <c r="Z274" s="614"/>
    </row>
    <row r="275" spans="13:26" x14ac:dyDescent="0.2">
      <c r="M275" s="614"/>
      <c r="N275" s="748">
        <f t="shared" si="13"/>
        <v>217</v>
      </c>
      <c r="O275" s="730">
        <f t="shared" si="25"/>
        <v>70501.035651186525</v>
      </c>
      <c r="P275" s="730">
        <f t="shared" si="15"/>
        <v>257.39686844632143</v>
      </c>
      <c r="Q275" s="730">
        <f t="shared" si="26"/>
        <v>150.14785514811859</v>
      </c>
      <c r="R275" s="730">
        <f t="shared" si="27"/>
        <v>70908.580374780955</v>
      </c>
      <c r="Z275" s="614"/>
    </row>
    <row r="276" spans="13:26" x14ac:dyDescent="0.2">
      <c r="M276" s="614"/>
      <c r="N276" s="748">
        <f t="shared" si="13"/>
        <v>218</v>
      </c>
      <c r="O276" s="730">
        <f t="shared" si="25"/>
        <v>70908.580374780955</v>
      </c>
      <c r="P276" s="730">
        <f t="shared" si="15"/>
        <v>257.39686844632143</v>
      </c>
      <c r="Q276" s="730">
        <f t="shared" si="26"/>
        <v>151.01581354843759</v>
      </c>
      <c r="R276" s="730">
        <f t="shared" si="27"/>
        <v>71316.993056775711</v>
      </c>
      <c r="Z276" s="614"/>
    </row>
    <row r="277" spans="13:26" x14ac:dyDescent="0.2">
      <c r="M277" s="614"/>
      <c r="N277" s="748">
        <f t="shared" si="13"/>
        <v>219</v>
      </c>
      <c r="O277" s="730">
        <f t="shared" si="25"/>
        <v>71316.993056775711</v>
      </c>
      <c r="P277" s="730">
        <f t="shared" si="15"/>
        <v>257.39686844632143</v>
      </c>
      <c r="Q277" s="730">
        <f t="shared" si="26"/>
        <v>151.8856204619162</v>
      </c>
      <c r="R277" s="730">
        <f t="shared" si="27"/>
        <v>71726.275545683951</v>
      </c>
      <c r="Z277" s="614"/>
    </row>
    <row r="278" spans="13:26" x14ac:dyDescent="0.2">
      <c r="M278" s="614"/>
      <c r="N278" s="748">
        <f t="shared" si="13"/>
        <v>220</v>
      </c>
      <c r="O278" s="730">
        <f t="shared" si="25"/>
        <v>71726.275545683951</v>
      </c>
      <c r="P278" s="730">
        <f t="shared" si="15"/>
        <v>257.39686844632143</v>
      </c>
      <c r="Q278" s="730">
        <f t="shared" si="26"/>
        <v>152.75727982538007</v>
      </c>
      <c r="R278" s="730">
        <f t="shared" si="27"/>
        <v>72136.429693955652</v>
      </c>
      <c r="Z278" s="614"/>
    </row>
    <row r="279" spans="13:26" x14ac:dyDescent="0.2">
      <c r="M279" s="614"/>
      <c r="N279" s="748">
        <f t="shared" si="13"/>
        <v>221</v>
      </c>
      <c r="O279" s="730">
        <f t="shared" si="25"/>
        <v>72136.429693955652</v>
      </c>
      <c r="P279" s="730">
        <f t="shared" si="15"/>
        <v>257.39686844632143</v>
      </c>
      <c r="Q279" s="730">
        <f t="shared" si="26"/>
        <v>153.63079558403916</v>
      </c>
      <c r="R279" s="730">
        <f t="shared" si="27"/>
        <v>72547.457357986015</v>
      </c>
      <c r="Z279" s="614"/>
    </row>
    <row r="280" spans="13:26" x14ac:dyDescent="0.2">
      <c r="M280" s="614"/>
      <c r="N280" s="748">
        <f t="shared" ref="N280:N343" si="28">N279+1</f>
        <v>222</v>
      </c>
      <c r="O280" s="730">
        <f t="shared" si="25"/>
        <v>72547.457357986015</v>
      </c>
      <c r="P280" s="730">
        <f t="shared" ref="P280:P343" si="29">P279</f>
        <v>257.39686844632143</v>
      </c>
      <c r="Q280" s="730">
        <f t="shared" si="26"/>
        <v>154.50617169150578</v>
      </c>
      <c r="R280" s="730">
        <f t="shared" si="27"/>
        <v>72959.360398123841</v>
      </c>
      <c r="Z280" s="614"/>
    </row>
    <row r="281" spans="13:26" x14ac:dyDescent="0.2">
      <c r="M281" s="614"/>
      <c r="N281" s="748">
        <f t="shared" si="28"/>
        <v>223</v>
      </c>
      <c r="O281" s="730">
        <f t="shared" ref="O281:O344" si="30">R280</f>
        <v>72959.360398123841</v>
      </c>
      <c r="P281" s="730">
        <f t="shared" si="29"/>
        <v>257.39686844632143</v>
      </c>
      <c r="Q281" s="730">
        <f t="shared" ref="Q281:Q344" si="31">O281*$P$53</f>
        <v>155.38341210981221</v>
      </c>
      <c r="R281" s="730">
        <f t="shared" ref="R281:R344" si="32">O281+P281+Q281</f>
        <v>73372.140678679978</v>
      </c>
      <c r="Z281" s="614"/>
    </row>
    <row r="282" spans="13:26" x14ac:dyDescent="0.2">
      <c r="M282" s="614"/>
      <c r="N282" s="748">
        <f t="shared" si="28"/>
        <v>224</v>
      </c>
      <c r="O282" s="730">
        <f t="shared" si="30"/>
        <v>73372.140678679978</v>
      </c>
      <c r="P282" s="730">
        <f t="shared" si="29"/>
        <v>257.39686844632143</v>
      </c>
      <c r="Q282" s="730">
        <f t="shared" si="31"/>
        <v>156.26252080942888</v>
      </c>
      <c r="R282" s="730">
        <f t="shared" si="32"/>
        <v>73785.800067935721</v>
      </c>
      <c r="Z282" s="614"/>
    </row>
    <row r="283" spans="13:26" x14ac:dyDescent="0.2">
      <c r="M283" s="614"/>
      <c r="N283" s="748">
        <f t="shared" si="28"/>
        <v>225</v>
      </c>
      <c r="O283" s="730">
        <f t="shared" si="30"/>
        <v>73785.800067935721</v>
      </c>
      <c r="P283" s="730">
        <f t="shared" si="29"/>
        <v>257.39686844632143</v>
      </c>
      <c r="Q283" s="730">
        <f t="shared" si="31"/>
        <v>157.14350176928212</v>
      </c>
      <c r="R283" s="730">
        <f t="shared" si="32"/>
        <v>74200.340438151325</v>
      </c>
      <c r="Z283" s="614"/>
    </row>
    <row r="284" spans="13:26" x14ac:dyDescent="0.2">
      <c r="M284" s="614"/>
      <c r="N284" s="748">
        <f t="shared" si="28"/>
        <v>226</v>
      </c>
      <c r="O284" s="730">
        <f t="shared" si="30"/>
        <v>74200.340438151325</v>
      </c>
      <c r="P284" s="730">
        <f t="shared" si="29"/>
        <v>257.39686844632143</v>
      </c>
      <c r="Q284" s="730">
        <f t="shared" si="31"/>
        <v>158.02635897677243</v>
      </c>
      <c r="R284" s="730">
        <f t="shared" si="32"/>
        <v>74615.763665574414</v>
      </c>
      <c r="Z284" s="614"/>
    </row>
    <row r="285" spans="13:26" x14ac:dyDescent="0.2">
      <c r="M285" s="614"/>
      <c r="N285" s="748">
        <f t="shared" si="28"/>
        <v>227</v>
      </c>
      <c r="O285" s="730">
        <f t="shared" si="30"/>
        <v>74615.763665574414</v>
      </c>
      <c r="P285" s="730">
        <f t="shared" si="29"/>
        <v>257.39686844632143</v>
      </c>
      <c r="Q285" s="730">
        <f t="shared" si="31"/>
        <v>158.91109642779222</v>
      </c>
      <c r="R285" s="730">
        <f t="shared" si="32"/>
        <v>75032.071630448525</v>
      </c>
      <c r="Z285" s="614"/>
    </row>
    <row r="286" spans="13:26" x14ac:dyDescent="0.2">
      <c r="M286" s="614"/>
      <c r="N286" s="748">
        <f t="shared" si="28"/>
        <v>228</v>
      </c>
      <c r="O286" s="730">
        <f t="shared" si="30"/>
        <v>75032.071630448525</v>
      </c>
      <c r="P286" s="730">
        <f t="shared" si="29"/>
        <v>257.39686844632143</v>
      </c>
      <c r="Q286" s="730">
        <f t="shared" si="31"/>
        <v>159.79771812674414</v>
      </c>
      <c r="R286" s="730">
        <f t="shared" si="32"/>
        <v>75449.266217021592</v>
      </c>
      <c r="Z286" s="614"/>
    </row>
    <row r="287" spans="13:26" x14ac:dyDescent="0.2">
      <c r="M287" s="614"/>
      <c r="N287" s="748">
        <f t="shared" si="28"/>
        <v>229</v>
      </c>
      <c r="O287" s="730">
        <f t="shared" si="30"/>
        <v>75449.266217021592</v>
      </c>
      <c r="P287" s="730">
        <f t="shared" si="29"/>
        <v>257.39686844632143</v>
      </c>
      <c r="Q287" s="730">
        <f t="shared" si="31"/>
        <v>160.68622808655917</v>
      </c>
      <c r="R287" s="730">
        <f t="shared" si="32"/>
        <v>75867.34931355447</v>
      </c>
      <c r="Z287" s="614"/>
    </row>
    <row r="288" spans="13:26" x14ac:dyDescent="0.2">
      <c r="M288" s="614"/>
      <c r="N288" s="748">
        <f t="shared" si="28"/>
        <v>230</v>
      </c>
      <c r="O288" s="730">
        <f t="shared" si="30"/>
        <v>75867.34931355447</v>
      </c>
      <c r="P288" s="730">
        <f t="shared" si="29"/>
        <v>257.39686844632143</v>
      </c>
      <c r="Q288" s="730">
        <f t="shared" si="31"/>
        <v>161.57663032871457</v>
      </c>
      <c r="R288" s="730">
        <f t="shared" si="32"/>
        <v>76286.322812329498</v>
      </c>
      <c r="Z288" s="614"/>
    </row>
    <row r="289" spans="13:26" x14ac:dyDescent="0.2">
      <c r="M289" s="614"/>
      <c r="N289" s="748">
        <f t="shared" si="28"/>
        <v>231</v>
      </c>
      <c r="O289" s="730">
        <f t="shared" si="30"/>
        <v>76286.322812329498</v>
      </c>
      <c r="P289" s="730">
        <f t="shared" si="29"/>
        <v>257.39686844632143</v>
      </c>
      <c r="Q289" s="730">
        <f t="shared" si="31"/>
        <v>162.4689288832524</v>
      </c>
      <c r="R289" s="730">
        <f t="shared" si="32"/>
        <v>76706.188609659075</v>
      </c>
      <c r="Z289" s="614"/>
    </row>
    <row r="290" spans="13:26" x14ac:dyDescent="0.2">
      <c r="M290" s="614"/>
      <c r="N290" s="748">
        <f t="shared" si="28"/>
        <v>232</v>
      </c>
      <c r="O290" s="730">
        <f t="shared" si="30"/>
        <v>76706.188609659075</v>
      </c>
      <c r="P290" s="730">
        <f t="shared" si="29"/>
        <v>257.39686844632143</v>
      </c>
      <c r="Q290" s="730">
        <f t="shared" si="31"/>
        <v>163.36312778879756</v>
      </c>
      <c r="R290" s="730">
        <f t="shared" si="32"/>
        <v>77126.948605894184</v>
      </c>
      <c r="Z290" s="614"/>
    </row>
    <row r="291" spans="13:26" x14ac:dyDescent="0.2">
      <c r="M291" s="614"/>
      <c r="N291" s="748">
        <f t="shared" si="28"/>
        <v>233</v>
      </c>
      <c r="O291" s="730">
        <f t="shared" si="30"/>
        <v>77126.948605894184</v>
      </c>
      <c r="P291" s="730">
        <f t="shared" si="29"/>
        <v>257.39686844632143</v>
      </c>
      <c r="Q291" s="730">
        <f t="shared" si="31"/>
        <v>164.25923109257602</v>
      </c>
      <c r="R291" s="730">
        <f t="shared" si="32"/>
        <v>77548.604705433085</v>
      </c>
      <c r="Z291" s="614"/>
    </row>
    <row r="292" spans="13:26" x14ac:dyDescent="0.2">
      <c r="M292" s="614"/>
      <c r="N292" s="748">
        <f t="shared" si="28"/>
        <v>234</v>
      </c>
      <c r="O292" s="730">
        <f t="shared" si="30"/>
        <v>77548.604705433085</v>
      </c>
      <c r="P292" s="730">
        <f t="shared" si="29"/>
        <v>257.39686844632143</v>
      </c>
      <c r="Q292" s="730">
        <f t="shared" si="31"/>
        <v>165.15724285043339</v>
      </c>
      <c r="R292" s="730">
        <f t="shared" si="32"/>
        <v>77971.158816729832</v>
      </c>
      <c r="Z292" s="614"/>
    </row>
    <row r="293" spans="13:26" x14ac:dyDescent="0.2">
      <c r="M293" s="614"/>
      <c r="N293" s="748">
        <f t="shared" si="28"/>
        <v>235</v>
      </c>
      <c r="O293" s="730">
        <f t="shared" si="30"/>
        <v>77971.158816729832</v>
      </c>
      <c r="P293" s="730">
        <f t="shared" si="29"/>
        <v>257.39686844632143</v>
      </c>
      <c r="Q293" s="730">
        <f t="shared" si="31"/>
        <v>166.05716712685299</v>
      </c>
      <c r="R293" s="730">
        <f t="shared" si="32"/>
        <v>78394.612852303006</v>
      </c>
      <c r="Z293" s="614"/>
    </row>
    <row r="294" spans="13:26" x14ac:dyDescent="0.2">
      <c r="M294" s="614"/>
      <c r="N294" s="748">
        <f t="shared" si="28"/>
        <v>236</v>
      </c>
      <c r="O294" s="730">
        <f t="shared" si="30"/>
        <v>78394.612852303006</v>
      </c>
      <c r="P294" s="730">
        <f t="shared" si="29"/>
        <v>257.39686844632143</v>
      </c>
      <c r="Q294" s="730">
        <f t="shared" si="31"/>
        <v>166.95900799497443</v>
      </c>
      <c r="R294" s="730">
        <f t="shared" si="32"/>
        <v>78818.968728744294</v>
      </c>
      <c r="Z294" s="614"/>
    </row>
    <row r="295" spans="13:26" x14ac:dyDescent="0.2">
      <c r="M295" s="614"/>
      <c r="N295" s="748">
        <f t="shared" si="28"/>
        <v>237</v>
      </c>
      <c r="O295" s="730">
        <f t="shared" si="30"/>
        <v>78818.968728744294</v>
      </c>
      <c r="P295" s="730">
        <f t="shared" si="29"/>
        <v>257.39686844632143</v>
      </c>
      <c r="Q295" s="730">
        <f t="shared" si="31"/>
        <v>167.86276953661198</v>
      </c>
      <c r="R295" s="730">
        <f t="shared" si="32"/>
        <v>79244.228366727228</v>
      </c>
      <c r="Z295" s="614"/>
    </row>
    <row r="296" spans="13:26" x14ac:dyDescent="0.2">
      <c r="M296" s="614"/>
      <c r="N296" s="748">
        <f t="shared" si="28"/>
        <v>238</v>
      </c>
      <c r="O296" s="730">
        <f t="shared" si="30"/>
        <v>79244.228366727228</v>
      </c>
      <c r="P296" s="730">
        <f t="shared" si="29"/>
        <v>257.39686844632143</v>
      </c>
      <c r="Q296" s="730">
        <f t="shared" si="31"/>
        <v>168.76845584227306</v>
      </c>
      <c r="R296" s="730">
        <f t="shared" si="32"/>
        <v>79670.393691015823</v>
      </c>
      <c r="Z296" s="614"/>
    </row>
    <row r="297" spans="13:26" x14ac:dyDescent="0.2">
      <c r="M297" s="614"/>
      <c r="N297" s="748">
        <f t="shared" si="28"/>
        <v>239</v>
      </c>
      <c r="O297" s="730">
        <f t="shared" si="30"/>
        <v>79670.393691015823</v>
      </c>
      <c r="P297" s="730">
        <f t="shared" si="29"/>
        <v>257.39686844632143</v>
      </c>
      <c r="Q297" s="730">
        <f t="shared" si="31"/>
        <v>169.6760710111767</v>
      </c>
      <c r="R297" s="730">
        <f t="shared" si="32"/>
        <v>80097.466630473311</v>
      </c>
      <c r="Z297" s="614"/>
    </row>
    <row r="298" spans="13:26" x14ac:dyDescent="0.2">
      <c r="M298" s="614"/>
      <c r="N298" s="748">
        <f t="shared" si="28"/>
        <v>240</v>
      </c>
      <c r="O298" s="730">
        <f t="shared" si="30"/>
        <v>80097.466630473311</v>
      </c>
      <c r="P298" s="730">
        <f t="shared" si="29"/>
        <v>257.39686844632143</v>
      </c>
      <c r="Q298" s="730">
        <f t="shared" si="31"/>
        <v>170.58561915127223</v>
      </c>
      <c r="R298" s="730">
        <f t="shared" si="32"/>
        <v>80525.449118070901</v>
      </c>
      <c r="Z298" s="614"/>
    </row>
    <row r="299" spans="13:26" x14ac:dyDescent="0.2">
      <c r="M299" s="614"/>
      <c r="N299" s="748">
        <f t="shared" si="28"/>
        <v>241</v>
      </c>
      <c r="O299" s="730">
        <f t="shared" si="30"/>
        <v>80525.449118070901</v>
      </c>
      <c r="P299" s="730">
        <f t="shared" si="29"/>
        <v>257.39686844632143</v>
      </c>
      <c r="Q299" s="730">
        <f t="shared" si="31"/>
        <v>171.49710437925771</v>
      </c>
      <c r="R299" s="730">
        <f t="shared" si="32"/>
        <v>80954.34309089648</v>
      </c>
      <c r="Z299" s="614"/>
    </row>
    <row r="300" spans="13:26" x14ac:dyDescent="0.2">
      <c r="M300" s="614"/>
      <c r="N300" s="748">
        <f t="shared" si="28"/>
        <v>242</v>
      </c>
      <c r="O300" s="730">
        <f t="shared" si="30"/>
        <v>80954.34309089648</v>
      </c>
      <c r="P300" s="730">
        <f t="shared" si="29"/>
        <v>257.39686844632143</v>
      </c>
      <c r="Q300" s="730">
        <f t="shared" si="31"/>
        <v>172.41053082059869</v>
      </c>
      <c r="R300" s="730">
        <f t="shared" si="32"/>
        <v>81384.150490163403</v>
      </c>
      <c r="Z300" s="614"/>
    </row>
    <row r="301" spans="13:26" x14ac:dyDescent="0.2">
      <c r="M301" s="614"/>
      <c r="N301" s="748">
        <f t="shared" si="28"/>
        <v>243</v>
      </c>
      <c r="O301" s="730">
        <f t="shared" si="30"/>
        <v>81384.150490163403</v>
      </c>
      <c r="P301" s="730">
        <f t="shared" si="29"/>
        <v>257.39686844632143</v>
      </c>
      <c r="Q301" s="730">
        <f t="shared" si="31"/>
        <v>173.32590260954677</v>
      </c>
      <c r="R301" s="730">
        <f t="shared" si="32"/>
        <v>81814.873261219269</v>
      </c>
      <c r="Z301" s="614"/>
    </row>
    <row r="302" spans="13:26" x14ac:dyDescent="0.2">
      <c r="M302" s="614"/>
      <c r="N302" s="748">
        <f t="shared" si="28"/>
        <v>244</v>
      </c>
      <c r="O302" s="730">
        <f t="shared" si="30"/>
        <v>81814.873261219269</v>
      </c>
      <c r="P302" s="730">
        <f t="shared" si="29"/>
        <v>257.39686844632143</v>
      </c>
      <c r="Q302" s="730">
        <f t="shared" si="31"/>
        <v>174.2432238891584</v>
      </c>
      <c r="R302" s="730">
        <f t="shared" si="32"/>
        <v>82246.51335355475</v>
      </c>
      <c r="Z302" s="614"/>
    </row>
    <row r="303" spans="13:26" x14ac:dyDescent="0.2">
      <c r="M303" s="614"/>
      <c r="N303" s="748">
        <f t="shared" si="28"/>
        <v>245</v>
      </c>
      <c r="O303" s="730">
        <f t="shared" si="30"/>
        <v>82246.51335355475</v>
      </c>
      <c r="P303" s="730">
        <f t="shared" si="29"/>
        <v>257.39686844632143</v>
      </c>
      <c r="Q303" s="730">
        <f t="shared" si="31"/>
        <v>175.16249881131364</v>
      </c>
      <c r="R303" s="730">
        <f t="shared" si="32"/>
        <v>82679.072720812386</v>
      </c>
      <c r="Z303" s="614"/>
    </row>
    <row r="304" spans="13:26" x14ac:dyDescent="0.2">
      <c r="M304" s="614"/>
      <c r="N304" s="748">
        <f t="shared" si="28"/>
        <v>246</v>
      </c>
      <c r="O304" s="730">
        <f t="shared" si="30"/>
        <v>82679.072720812386</v>
      </c>
      <c r="P304" s="730">
        <f t="shared" si="29"/>
        <v>257.39686844632143</v>
      </c>
      <c r="Q304" s="730">
        <f t="shared" si="31"/>
        <v>176.08373153673489</v>
      </c>
      <c r="R304" s="730">
        <f t="shared" si="32"/>
        <v>83112.553320795443</v>
      </c>
      <c r="Z304" s="614"/>
    </row>
    <row r="305" spans="13:26" x14ac:dyDescent="0.2">
      <c r="M305" s="614"/>
      <c r="N305" s="748">
        <f t="shared" si="28"/>
        <v>247</v>
      </c>
      <c r="O305" s="730">
        <f t="shared" si="30"/>
        <v>83112.553320795443</v>
      </c>
      <c r="P305" s="730">
        <f t="shared" si="29"/>
        <v>257.39686844632143</v>
      </c>
      <c r="Q305" s="730">
        <f t="shared" si="31"/>
        <v>177.00692623500566</v>
      </c>
      <c r="R305" s="730">
        <f t="shared" si="32"/>
        <v>83546.957115476762</v>
      </c>
      <c r="Z305" s="614"/>
    </row>
    <row r="306" spans="13:26" x14ac:dyDescent="0.2">
      <c r="M306" s="614"/>
      <c r="N306" s="748">
        <f t="shared" si="28"/>
        <v>248</v>
      </c>
      <c r="O306" s="730">
        <f t="shared" si="30"/>
        <v>83546.957115476762</v>
      </c>
      <c r="P306" s="730">
        <f t="shared" si="29"/>
        <v>257.39686844632143</v>
      </c>
      <c r="Q306" s="730">
        <f t="shared" si="31"/>
        <v>177.93208708458968</v>
      </c>
      <c r="R306" s="730">
        <f t="shared" si="32"/>
        <v>83982.286071007664</v>
      </c>
      <c r="Z306" s="614"/>
    </row>
    <row r="307" spans="13:26" x14ac:dyDescent="0.2">
      <c r="M307" s="614"/>
      <c r="N307" s="748">
        <f t="shared" si="28"/>
        <v>249</v>
      </c>
      <c r="O307" s="730">
        <f t="shared" si="30"/>
        <v>83982.286071007664</v>
      </c>
      <c r="P307" s="730">
        <f t="shared" si="29"/>
        <v>257.39686844632143</v>
      </c>
      <c r="Q307" s="730">
        <f t="shared" si="31"/>
        <v>178.85921827284955</v>
      </c>
      <c r="R307" s="730">
        <f t="shared" si="32"/>
        <v>84418.542157726828</v>
      </c>
      <c r="Z307" s="614"/>
    </row>
    <row r="308" spans="13:26" x14ac:dyDescent="0.2">
      <c r="M308" s="614"/>
      <c r="N308" s="748">
        <f t="shared" si="28"/>
        <v>250</v>
      </c>
      <c r="O308" s="730">
        <f t="shared" si="30"/>
        <v>84418.542157726828</v>
      </c>
      <c r="P308" s="730">
        <f t="shared" si="29"/>
        <v>257.39686844632143</v>
      </c>
      <c r="Q308" s="730">
        <f t="shared" si="31"/>
        <v>179.78832399606583</v>
      </c>
      <c r="R308" s="730">
        <f t="shared" si="32"/>
        <v>84855.727350169211</v>
      </c>
      <c r="Z308" s="614"/>
    </row>
    <row r="309" spans="13:26" x14ac:dyDescent="0.2">
      <c r="M309" s="614"/>
      <c r="N309" s="748">
        <f t="shared" si="28"/>
        <v>251</v>
      </c>
      <c r="O309" s="730">
        <f t="shared" si="30"/>
        <v>84855.727350169211</v>
      </c>
      <c r="P309" s="730">
        <f t="shared" si="29"/>
        <v>257.39686844632143</v>
      </c>
      <c r="Q309" s="730">
        <f t="shared" si="31"/>
        <v>180.71940845945608</v>
      </c>
      <c r="R309" s="730">
        <f t="shared" si="32"/>
        <v>85293.843627074981</v>
      </c>
      <c r="Z309" s="614"/>
    </row>
    <row r="310" spans="13:26" x14ac:dyDescent="0.2">
      <c r="M310" s="614"/>
      <c r="N310" s="748">
        <f t="shared" si="28"/>
        <v>252</v>
      </c>
      <c r="O310" s="730">
        <f t="shared" si="30"/>
        <v>85293.843627074981</v>
      </c>
      <c r="P310" s="730">
        <f t="shared" si="29"/>
        <v>257.39686844632143</v>
      </c>
      <c r="Q310" s="730">
        <f t="shared" si="31"/>
        <v>181.65247587719369</v>
      </c>
      <c r="R310" s="730">
        <f t="shared" si="32"/>
        <v>85732.892971398498</v>
      </c>
      <c r="Z310" s="614"/>
    </row>
    <row r="311" spans="13:26" x14ac:dyDescent="0.2">
      <c r="M311" s="614"/>
      <c r="N311" s="748">
        <f t="shared" si="28"/>
        <v>253</v>
      </c>
      <c r="O311" s="730">
        <f t="shared" si="30"/>
        <v>85732.892971398498</v>
      </c>
      <c r="P311" s="730">
        <f t="shared" si="29"/>
        <v>257.39686844632143</v>
      </c>
      <c r="Q311" s="730">
        <f t="shared" si="31"/>
        <v>182.58753047242723</v>
      </c>
      <c r="R311" s="730">
        <f t="shared" si="32"/>
        <v>86172.877370317248</v>
      </c>
      <c r="Z311" s="614"/>
    </row>
    <row r="312" spans="13:26" x14ac:dyDescent="0.2">
      <c r="M312" s="614"/>
      <c r="N312" s="748">
        <f t="shared" si="28"/>
        <v>254</v>
      </c>
      <c r="O312" s="730">
        <f t="shared" si="30"/>
        <v>86172.877370317248</v>
      </c>
      <c r="P312" s="730">
        <f t="shared" si="29"/>
        <v>257.39686844632143</v>
      </c>
      <c r="Q312" s="730">
        <f t="shared" si="31"/>
        <v>183.52457647729923</v>
      </c>
      <c r="R312" s="730">
        <f t="shared" si="32"/>
        <v>86613.798815240865</v>
      </c>
      <c r="Z312" s="614"/>
    </row>
    <row r="313" spans="13:26" x14ac:dyDescent="0.2">
      <c r="M313" s="614"/>
      <c r="N313" s="748">
        <f t="shared" si="28"/>
        <v>255</v>
      </c>
      <c r="O313" s="730">
        <f t="shared" si="30"/>
        <v>86613.798815240865</v>
      </c>
      <c r="P313" s="730">
        <f t="shared" si="29"/>
        <v>257.39686844632143</v>
      </c>
      <c r="Q313" s="730">
        <f t="shared" si="31"/>
        <v>184.46361813296571</v>
      </c>
      <c r="R313" s="730">
        <f t="shared" si="32"/>
        <v>87055.659301820153</v>
      </c>
      <c r="Z313" s="614"/>
    </row>
    <row r="314" spans="13:26" x14ac:dyDescent="0.2">
      <c r="M314" s="614"/>
      <c r="N314" s="748">
        <f t="shared" si="28"/>
        <v>256</v>
      </c>
      <c r="O314" s="730">
        <f t="shared" si="30"/>
        <v>87055.659301820153</v>
      </c>
      <c r="P314" s="730">
        <f t="shared" si="29"/>
        <v>257.39686844632143</v>
      </c>
      <c r="Q314" s="730">
        <f t="shared" si="31"/>
        <v>185.40465968961504</v>
      </c>
      <c r="R314" s="730">
        <f t="shared" si="32"/>
        <v>87498.460829956079</v>
      </c>
      <c r="Z314" s="614"/>
    </row>
    <row r="315" spans="13:26" x14ac:dyDescent="0.2">
      <c r="M315" s="614"/>
      <c r="N315" s="748">
        <f t="shared" si="28"/>
        <v>257</v>
      </c>
      <c r="O315" s="730">
        <f t="shared" si="30"/>
        <v>87498.460829956079</v>
      </c>
      <c r="P315" s="730">
        <f t="shared" si="29"/>
        <v>257.39686844632143</v>
      </c>
      <c r="Q315" s="730">
        <f t="shared" si="31"/>
        <v>186.34770540648745</v>
      </c>
      <c r="R315" s="730">
        <f t="shared" si="32"/>
        <v>87942.205403808883</v>
      </c>
      <c r="Z315" s="614"/>
    </row>
    <row r="316" spans="13:26" x14ac:dyDescent="0.2">
      <c r="M316" s="614"/>
      <c r="N316" s="748">
        <f t="shared" si="28"/>
        <v>258</v>
      </c>
      <c r="O316" s="730">
        <f t="shared" si="30"/>
        <v>87942.205403808883</v>
      </c>
      <c r="P316" s="730">
        <f t="shared" si="29"/>
        <v>257.39686844632143</v>
      </c>
      <c r="Q316" s="730">
        <f t="shared" si="31"/>
        <v>187.29275955189408</v>
      </c>
      <c r="R316" s="730">
        <f t="shared" si="32"/>
        <v>88386.8950318071</v>
      </c>
      <c r="Z316" s="614"/>
    </row>
    <row r="317" spans="13:26" x14ac:dyDescent="0.2">
      <c r="M317" s="614"/>
      <c r="N317" s="748">
        <f t="shared" si="28"/>
        <v>259</v>
      </c>
      <c r="O317" s="730">
        <f t="shared" si="30"/>
        <v>88386.8950318071</v>
      </c>
      <c r="P317" s="730">
        <f t="shared" si="29"/>
        <v>257.39686844632143</v>
      </c>
      <c r="Q317" s="730">
        <f t="shared" si="31"/>
        <v>188.23982640323646</v>
      </c>
      <c r="R317" s="730">
        <f t="shared" si="32"/>
        <v>88832.531726656656</v>
      </c>
      <c r="Z317" s="614"/>
    </row>
    <row r="318" spans="13:26" x14ac:dyDescent="0.2">
      <c r="M318" s="614"/>
      <c r="N318" s="748">
        <f t="shared" si="28"/>
        <v>260</v>
      </c>
      <c r="O318" s="730">
        <f t="shared" si="30"/>
        <v>88832.531726656656</v>
      </c>
      <c r="P318" s="730">
        <f t="shared" si="29"/>
        <v>257.39686844632143</v>
      </c>
      <c r="Q318" s="730">
        <f t="shared" si="31"/>
        <v>189.1889102470258</v>
      </c>
      <c r="R318" s="730">
        <f t="shared" si="32"/>
        <v>89279.117505350005</v>
      </c>
      <c r="Z318" s="614"/>
    </row>
    <row r="319" spans="13:26" x14ac:dyDescent="0.2">
      <c r="M319" s="614"/>
      <c r="N319" s="748">
        <f t="shared" si="28"/>
        <v>261</v>
      </c>
      <c r="O319" s="730">
        <f t="shared" si="30"/>
        <v>89279.117505350005</v>
      </c>
      <c r="P319" s="730">
        <f t="shared" si="29"/>
        <v>257.39686844632143</v>
      </c>
      <c r="Q319" s="730">
        <f t="shared" si="31"/>
        <v>190.1400153789024</v>
      </c>
      <c r="R319" s="730">
        <f t="shared" si="32"/>
        <v>89726.654389175223</v>
      </c>
      <c r="Z319" s="614"/>
    </row>
    <row r="320" spans="13:26" x14ac:dyDescent="0.2">
      <c r="M320" s="614"/>
      <c r="N320" s="748">
        <f t="shared" si="28"/>
        <v>262</v>
      </c>
      <c r="O320" s="730">
        <f t="shared" si="30"/>
        <v>89726.654389175223</v>
      </c>
      <c r="P320" s="730">
        <f t="shared" si="29"/>
        <v>257.39686844632143</v>
      </c>
      <c r="Q320" s="730">
        <f t="shared" si="31"/>
        <v>191.09314610365507</v>
      </c>
      <c r="R320" s="730">
        <f t="shared" si="32"/>
        <v>90175.144403725193</v>
      </c>
      <c r="Z320" s="614"/>
    </row>
    <row r="321" spans="13:26" x14ac:dyDescent="0.2">
      <c r="M321" s="614"/>
      <c r="N321" s="748">
        <f t="shared" si="28"/>
        <v>263</v>
      </c>
      <c r="O321" s="730">
        <f t="shared" si="30"/>
        <v>90175.144403725193</v>
      </c>
      <c r="P321" s="730">
        <f t="shared" si="29"/>
        <v>257.39686844632143</v>
      </c>
      <c r="Q321" s="730">
        <f t="shared" si="31"/>
        <v>192.04830673524069</v>
      </c>
      <c r="R321" s="730">
        <f t="shared" si="32"/>
        <v>90624.589578906758</v>
      </c>
      <c r="Z321" s="614"/>
    </row>
    <row r="322" spans="13:26" x14ac:dyDescent="0.2">
      <c r="M322" s="614"/>
      <c r="N322" s="748">
        <f t="shared" si="28"/>
        <v>264</v>
      </c>
      <c r="O322" s="730">
        <f t="shared" si="30"/>
        <v>90624.589578906758</v>
      </c>
      <c r="P322" s="730">
        <f t="shared" si="29"/>
        <v>257.39686844632143</v>
      </c>
      <c r="Q322" s="730">
        <f t="shared" si="31"/>
        <v>193.00550159680364</v>
      </c>
      <c r="R322" s="730">
        <f t="shared" si="32"/>
        <v>91074.991948949886</v>
      </c>
      <c r="Z322" s="614"/>
    </row>
    <row r="323" spans="13:26" x14ac:dyDescent="0.2">
      <c r="M323" s="614"/>
      <c r="N323" s="748">
        <f t="shared" si="28"/>
        <v>265</v>
      </c>
      <c r="O323" s="730">
        <f t="shared" si="30"/>
        <v>91074.991948949886</v>
      </c>
      <c r="P323" s="730">
        <f t="shared" si="29"/>
        <v>257.39686844632143</v>
      </c>
      <c r="Q323" s="730">
        <f t="shared" si="31"/>
        <v>193.96473502069543</v>
      </c>
      <c r="R323" s="730">
        <f t="shared" si="32"/>
        <v>91526.353552416898</v>
      </c>
      <c r="Z323" s="614"/>
    </row>
    <row r="324" spans="13:26" x14ac:dyDescent="0.2">
      <c r="M324" s="614"/>
      <c r="N324" s="748">
        <f t="shared" si="28"/>
        <v>266</v>
      </c>
      <c r="O324" s="730">
        <f t="shared" si="30"/>
        <v>91526.353552416898</v>
      </c>
      <c r="P324" s="730">
        <f t="shared" si="29"/>
        <v>257.39686844632143</v>
      </c>
      <c r="Q324" s="730">
        <f t="shared" si="31"/>
        <v>194.92601134849426</v>
      </c>
      <c r="R324" s="730">
        <f t="shared" si="32"/>
        <v>91978.676432211709</v>
      </c>
      <c r="Z324" s="614"/>
    </row>
    <row r="325" spans="13:26" x14ac:dyDescent="0.2">
      <c r="M325" s="614"/>
      <c r="N325" s="748">
        <f t="shared" si="28"/>
        <v>267</v>
      </c>
      <c r="O325" s="730">
        <f t="shared" si="30"/>
        <v>91978.676432211709</v>
      </c>
      <c r="P325" s="730">
        <f t="shared" si="29"/>
        <v>257.39686844632143</v>
      </c>
      <c r="Q325" s="730">
        <f t="shared" si="31"/>
        <v>195.88933493102476</v>
      </c>
      <c r="R325" s="730">
        <f t="shared" si="32"/>
        <v>92431.96263558905</v>
      </c>
      <c r="Z325" s="614"/>
    </row>
    <row r="326" spans="13:26" x14ac:dyDescent="0.2">
      <c r="M326" s="614"/>
      <c r="N326" s="748">
        <f t="shared" si="28"/>
        <v>268</v>
      </c>
      <c r="O326" s="730">
        <f t="shared" si="30"/>
        <v>92431.96263558905</v>
      </c>
      <c r="P326" s="730">
        <f t="shared" si="29"/>
        <v>257.39686844632143</v>
      </c>
      <c r="Q326" s="730">
        <f t="shared" si="31"/>
        <v>196.85471012837758</v>
      </c>
      <c r="R326" s="730">
        <f t="shared" si="32"/>
        <v>92886.214214163745</v>
      </c>
      <c r="Z326" s="614"/>
    </row>
    <row r="327" spans="13:26" x14ac:dyDescent="0.2">
      <c r="M327" s="614"/>
      <c r="N327" s="748">
        <f t="shared" si="28"/>
        <v>269</v>
      </c>
      <c r="O327" s="730">
        <f t="shared" si="30"/>
        <v>92886.214214163745</v>
      </c>
      <c r="P327" s="730">
        <f t="shared" si="29"/>
        <v>257.39686844632143</v>
      </c>
      <c r="Q327" s="730">
        <f t="shared" si="31"/>
        <v>197.82214130992915</v>
      </c>
      <c r="R327" s="730">
        <f t="shared" si="32"/>
        <v>93341.433223919987</v>
      </c>
      <c r="Z327" s="614"/>
    </row>
    <row r="328" spans="13:26" x14ac:dyDescent="0.2">
      <c r="M328" s="614"/>
      <c r="N328" s="748">
        <f t="shared" si="28"/>
        <v>270</v>
      </c>
      <c r="O328" s="730">
        <f t="shared" si="30"/>
        <v>93341.433223919987</v>
      </c>
      <c r="P328" s="730">
        <f t="shared" si="29"/>
        <v>257.39686844632143</v>
      </c>
      <c r="Q328" s="730">
        <f t="shared" si="31"/>
        <v>198.79163285436152</v>
      </c>
      <c r="R328" s="730">
        <f t="shared" si="32"/>
        <v>93797.62172522067</v>
      </c>
      <c r="Z328" s="614"/>
    </row>
    <row r="329" spans="13:26" x14ac:dyDescent="0.2">
      <c r="M329" s="614"/>
      <c r="N329" s="748">
        <f t="shared" si="28"/>
        <v>271</v>
      </c>
      <c r="O329" s="730">
        <f t="shared" si="30"/>
        <v>93797.62172522067</v>
      </c>
      <c r="P329" s="730">
        <f t="shared" si="29"/>
        <v>257.39686844632143</v>
      </c>
      <c r="Q329" s="730">
        <f t="shared" si="31"/>
        <v>199.76318914968212</v>
      </c>
      <c r="R329" s="730">
        <f t="shared" si="32"/>
        <v>94254.781782816674</v>
      </c>
      <c r="Z329" s="614"/>
    </row>
    <row r="330" spans="13:26" x14ac:dyDescent="0.2">
      <c r="M330" s="614"/>
      <c r="N330" s="748">
        <f t="shared" si="28"/>
        <v>272</v>
      </c>
      <c r="O330" s="730">
        <f t="shared" si="30"/>
        <v>94254.781782816674</v>
      </c>
      <c r="P330" s="730">
        <f t="shared" si="29"/>
        <v>257.39686844632143</v>
      </c>
      <c r="Q330" s="730">
        <f t="shared" si="31"/>
        <v>200.73681459324359</v>
      </c>
      <c r="R330" s="730">
        <f t="shared" si="32"/>
        <v>94712.915465856233</v>
      </c>
      <c r="Z330" s="614"/>
    </row>
    <row r="331" spans="13:26" x14ac:dyDescent="0.2">
      <c r="M331" s="614"/>
      <c r="N331" s="748">
        <f t="shared" si="28"/>
        <v>273</v>
      </c>
      <c r="O331" s="730">
        <f t="shared" si="30"/>
        <v>94712.915465856233</v>
      </c>
      <c r="P331" s="730">
        <f t="shared" si="29"/>
        <v>257.39686844632143</v>
      </c>
      <c r="Q331" s="730">
        <f t="shared" si="31"/>
        <v>201.71251359176378</v>
      </c>
      <c r="R331" s="730">
        <f t="shared" si="32"/>
        <v>95172.02484789431</v>
      </c>
      <c r="Z331" s="614"/>
    </row>
    <row r="332" spans="13:26" x14ac:dyDescent="0.2">
      <c r="M332" s="614"/>
      <c r="N332" s="748">
        <f t="shared" si="28"/>
        <v>274</v>
      </c>
      <c r="O332" s="730">
        <f t="shared" si="30"/>
        <v>95172.02484789431</v>
      </c>
      <c r="P332" s="730">
        <f t="shared" si="29"/>
        <v>257.39686844632143</v>
      </c>
      <c r="Q332" s="730">
        <f t="shared" si="31"/>
        <v>202.69029056134556</v>
      </c>
      <c r="R332" s="730">
        <f t="shared" si="32"/>
        <v>95632.112006901967</v>
      </c>
      <c r="Z332" s="614"/>
    </row>
    <row r="333" spans="13:26" x14ac:dyDescent="0.2">
      <c r="M333" s="614"/>
      <c r="N333" s="748">
        <f t="shared" si="28"/>
        <v>275</v>
      </c>
      <c r="O333" s="730">
        <f t="shared" si="30"/>
        <v>95632.112006901967</v>
      </c>
      <c r="P333" s="730">
        <f t="shared" si="29"/>
        <v>257.39686844632143</v>
      </c>
      <c r="Q333" s="730">
        <f t="shared" si="31"/>
        <v>203.67014992749699</v>
      </c>
      <c r="R333" s="730">
        <f t="shared" si="32"/>
        <v>96093.179025275778</v>
      </c>
      <c r="Z333" s="614"/>
    </row>
    <row r="334" spans="13:26" x14ac:dyDescent="0.2">
      <c r="M334" s="614"/>
      <c r="N334" s="748">
        <f t="shared" si="28"/>
        <v>276</v>
      </c>
      <c r="O334" s="730">
        <f t="shared" si="30"/>
        <v>96093.179025275778</v>
      </c>
      <c r="P334" s="730">
        <f t="shared" si="29"/>
        <v>257.39686844632143</v>
      </c>
      <c r="Q334" s="730">
        <f t="shared" si="31"/>
        <v>204.65209612515119</v>
      </c>
      <c r="R334" s="730">
        <f t="shared" si="32"/>
        <v>96555.227989847248</v>
      </c>
      <c r="Z334" s="614"/>
    </row>
    <row r="335" spans="13:26" x14ac:dyDescent="0.2">
      <c r="M335" s="614"/>
      <c r="N335" s="748">
        <f t="shared" si="28"/>
        <v>277</v>
      </c>
      <c r="O335" s="730">
        <f t="shared" si="30"/>
        <v>96555.227989847248</v>
      </c>
      <c r="P335" s="730">
        <f t="shared" si="29"/>
        <v>257.39686844632143</v>
      </c>
      <c r="Q335" s="730">
        <f t="shared" si="31"/>
        <v>205.63613359868648</v>
      </c>
      <c r="R335" s="730">
        <f t="shared" si="32"/>
        <v>97018.260991892254</v>
      </c>
      <c r="Z335" s="614"/>
    </row>
    <row r="336" spans="13:26" x14ac:dyDescent="0.2">
      <c r="M336" s="614"/>
      <c r="N336" s="748">
        <f t="shared" si="28"/>
        <v>278</v>
      </c>
      <c r="O336" s="730">
        <f t="shared" si="30"/>
        <v>97018.260991892254</v>
      </c>
      <c r="P336" s="730">
        <f t="shared" si="29"/>
        <v>257.39686844632143</v>
      </c>
      <c r="Q336" s="730">
        <f t="shared" si="31"/>
        <v>206.62226680194649</v>
      </c>
      <c r="R336" s="730">
        <f t="shared" si="32"/>
        <v>97482.280127140519</v>
      </c>
      <c r="Z336" s="614"/>
    </row>
    <row r="337" spans="13:26" x14ac:dyDescent="0.2">
      <c r="M337" s="614"/>
      <c r="N337" s="748">
        <f t="shared" si="28"/>
        <v>279</v>
      </c>
      <c r="O337" s="730">
        <f t="shared" si="30"/>
        <v>97482.280127140519</v>
      </c>
      <c r="P337" s="730">
        <f t="shared" si="29"/>
        <v>257.39686844632143</v>
      </c>
      <c r="Q337" s="730">
        <f t="shared" si="31"/>
        <v>207.6105001982603</v>
      </c>
      <c r="R337" s="730">
        <f t="shared" si="32"/>
        <v>97947.287495785102</v>
      </c>
      <c r="Z337" s="614"/>
    </row>
    <row r="338" spans="13:26" x14ac:dyDescent="0.2">
      <c r="M338" s="614"/>
      <c r="N338" s="748">
        <f t="shared" si="28"/>
        <v>280</v>
      </c>
      <c r="O338" s="730">
        <f t="shared" si="30"/>
        <v>97947.287495785102</v>
      </c>
      <c r="P338" s="730">
        <f t="shared" si="29"/>
        <v>257.39686844632143</v>
      </c>
      <c r="Q338" s="730">
        <f t="shared" si="31"/>
        <v>208.60083826046264</v>
      </c>
      <c r="R338" s="730">
        <f t="shared" si="32"/>
        <v>98413.285202491883</v>
      </c>
      <c r="Z338" s="614"/>
    </row>
    <row r="339" spans="13:26" x14ac:dyDescent="0.2">
      <c r="M339" s="614"/>
      <c r="N339" s="748">
        <f t="shared" si="28"/>
        <v>281</v>
      </c>
      <c r="O339" s="730">
        <f t="shared" si="30"/>
        <v>98413.285202491883</v>
      </c>
      <c r="P339" s="730">
        <f t="shared" si="29"/>
        <v>257.39686844632143</v>
      </c>
      <c r="Q339" s="730">
        <f t="shared" si="31"/>
        <v>209.59328547091417</v>
      </c>
      <c r="R339" s="730">
        <f t="shared" si="32"/>
        <v>98880.275356409111</v>
      </c>
      <c r="Z339" s="614"/>
    </row>
    <row r="340" spans="13:26" x14ac:dyDescent="0.2">
      <c r="M340" s="614"/>
      <c r="N340" s="748">
        <f t="shared" si="28"/>
        <v>282</v>
      </c>
      <c r="O340" s="730">
        <f t="shared" si="30"/>
        <v>98880.275356409111</v>
      </c>
      <c r="P340" s="730">
        <f t="shared" si="29"/>
        <v>257.39686844632143</v>
      </c>
      <c r="Q340" s="730">
        <f t="shared" si="31"/>
        <v>210.58784632152179</v>
      </c>
      <c r="R340" s="730">
        <f t="shared" si="32"/>
        <v>99348.260071176948</v>
      </c>
      <c r="Z340" s="614"/>
    </row>
    <row r="341" spans="13:26" x14ac:dyDescent="0.2">
      <c r="M341" s="614"/>
      <c r="N341" s="748">
        <f t="shared" si="28"/>
        <v>283</v>
      </c>
      <c r="O341" s="730">
        <f t="shared" si="30"/>
        <v>99348.260071176948</v>
      </c>
      <c r="P341" s="730">
        <f t="shared" si="29"/>
        <v>257.39686844632143</v>
      </c>
      <c r="Q341" s="730">
        <f t="shared" si="31"/>
        <v>211.58452531375886</v>
      </c>
      <c r="R341" s="730">
        <f t="shared" si="32"/>
        <v>99817.241464937018</v>
      </c>
      <c r="Z341" s="614"/>
    </row>
    <row r="342" spans="13:26" x14ac:dyDescent="0.2">
      <c r="M342" s="614"/>
      <c r="N342" s="748">
        <f t="shared" si="28"/>
        <v>284</v>
      </c>
      <c r="O342" s="730">
        <f t="shared" si="30"/>
        <v>99817.241464937018</v>
      </c>
      <c r="P342" s="730">
        <f t="shared" si="29"/>
        <v>257.39686844632143</v>
      </c>
      <c r="Q342" s="730">
        <f t="shared" si="31"/>
        <v>212.58332695868569</v>
      </c>
      <c r="R342" s="730">
        <f t="shared" si="32"/>
        <v>100287.22166034202</v>
      </c>
      <c r="Z342" s="614"/>
    </row>
    <row r="343" spans="13:26" x14ac:dyDescent="0.2">
      <c r="M343" s="614"/>
      <c r="N343" s="748">
        <f t="shared" si="28"/>
        <v>285</v>
      </c>
      <c r="O343" s="730">
        <f t="shared" si="30"/>
        <v>100287.22166034202</v>
      </c>
      <c r="P343" s="730">
        <f t="shared" si="29"/>
        <v>257.39686844632143</v>
      </c>
      <c r="Q343" s="730">
        <f t="shared" si="31"/>
        <v>213.58425577696991</v>
      </c>
      <c r="R343" s="730">
        <f t="shared" si="32"/>
        <v>100758.20278456531</v>
      </c>
      <c r="Z343" s="614"/>
    </row>
    <row r="344" spans="13:26" x14ac:dyDescent="0.2">
      <c r="M344" s="614"/>
      <c r="N344" s="748">
        <f t="shared" ref="N344:N382" si="33">N343+1</f>
        <v>286</v>
      </c>
      <c r="O344" s="730">
        <f t="shared" si="30"/>
        <v>100758.20278456531</v>
      </c>
      <c r="P344" s="730">
        <f t="shared" ref="P344:P382" si="34">P343</f>
        <v>257.39686844632143</v>
      </c>
      <c r="Q344" s="730">
        <f t="shared" si="31"/>
        <v>214.58731629890687</v>
      </c>
      <c r="R344" s="730">
        <f t="shared" si="32"/>
        <v>101230.18696931053</v>
      </c>
      <c r="Z344" s="614"/>
    </row>
    <row r="345" spans="13:26" x14ac:dyDescent="0.2">
      <c r="M345" s="614"/>
      <c r="N345" s="748">
        <f t="shared" si="33"/>
        <v>287</v>
      </c>
      <c r="O345" s="730">
        <f t="shared" ref="O345:O382" si="35">R344</f>
        <v>101230.18696931053</v>
      </c>
      <c r="P345" s="730">
        <f t="shared" si="34"/>
        <v>257.39686844632143</v>
      </c>
      <c r="Q345" s="730">
        <f t="shared" ref="Q345:Q382" si="36">O345*$P$53</f>
        <v>215.59251306444028</v>
      </c>
      <c r="R345" s="730">
        <f t="shared" ref="R345:R382" si="37">O345+P345+Q345</f>
        <v>101703.17635082129</v>
      </c>
      <c r="Z345" s="614"/>
    </row>
    <row r="346" spans="13:26" x14ac:dyDescent="0.2">
      <c r="M346" s="614"/>
      <c r="N346" s="748">
        <f t="shared" si="33"/>
        <v>288</v>
      </c>
      <c r="O346" s="730">
        <f t="shared" si="35"/>
        <v>101703.17635082129</v>
      </c>
      <c r="P346" s="730">
        <f t="shared" si="34"/>
        <v>257.39686844632143</v>
      </c>
      <c r="Q346" s="730">
        <f t="shared" si="36"/>
        <v>216.59985062318268</v>
      </c>
      <c r="R346" s="730">
        <f t="shared" si="37"/>
        <v>102177.17306989079</v>
      </c>
      <c r="Z346" s="614"/>
    </row>
    <row r="347" spans="13:26" x14ac:dyDescent="0.2">
      <c r="M347" s="614"/>
      <c r="N347" s="748">
        <f t="shared" si="33"/>
        <v>289</v>
      </c>
      <c r="O347" s="730">
        <f t="shared" si="35"/>
        <v>102177.17306989079</v>
      </c>
      <c r="P347" s="730">
        <f t="shared" si="34"/>
        <v>257.39686844632143</v>
      </c>
      <c r="Q347" s="730">
        <f t="shared" si="36"/>
        <v>217.60933353443593</v>
      </c>
      <c r="R347" s="730">
        <f t="shared" si="37"/>
        <v>102652.17927187154</v>
      </c>
      <c r="Z347" s="614"/>
    </row>
    <row r="348" spans="13:26" x14ac:dyDescent="0.2">
      <c r="M348" s="614"/>
      <c r="N348" s="748">
        <f t="shared" si="33"/>
        <v>290</v>
      </c>
      <c r="O348" s="730">
        <f t="shared" si="35"/>
        <v>102652.17927187154</v>
      </c>
      <c r="P348" s="730">
        <f t="shared" si="34"/>
        <v>257.39686844632143</v>
      </c>
      <c r="Q348" s="730">
        <f t="shared" si="36"/>
        <v>218.62096636721211</v>
      </c>
      <c r="R348" s="730">
        <f t="shared" si="37"/>
        <v>103128.19710668507</v>
      </c>
      <c r="Z348" s="614"/>
    </row>
    <row r="349" spans="13:26" x14ac:dyDescent="0.2">
      <c r="M349" s="614"/>
      <c r="N349" s="748">
        <f t="shared" si="33"/>
        <v>291</v>
      </c>
      <c r="O349" s="730">
        <f t="shared" si="35"/>
        <v>103128.19710668507</v>
      </c>
      <c r="P349" s="730">
        <f t="shared" si="34"/>
        <v>257.39686844632143</v>
      </c>
      <c r="Q349" s="730">
        <f t="shared" si="36"/>
        <v>219.63475370025392</v>
      </c>
      <c r="R349" s="730">
        <f t="shared" si="37"/>
        <v>103605.22872883164</v>
      </c>
      <c r="Z349" s="614"/>
    </row>
    <row r="350" spans="13:26" x14ac:dyDescent="0.2">
      <c r="M350" s="614"/>
      <c r="N350" s="748">
        <f t="shared" si="33"/>
        <v>292</v>
      </c>
      <c r="O350" s="730">
        <f t="shared" si="35"/>
        <v>103605.22872883164</v>
      </c>
      <c r="P350" s="730">
        <f t="shared" si="34"/>
        <v>257.39686844632143</v>
      </c>
      <c r="Q350" s="730">
        <f t="shared" si="36"/>
        <v>220.65070012205561</v>
      </c>
      <c r="R350" s="730">
        <f t="shared" si="37"/>
        <v>104083.27629740002</v>
      </c>
      <c r="Z350" s="614"/>
    </row>
    <row r="351" spans="13:26" x14ac:dyDescent="0.2">
      <c r="M351" s="614"/>
      <c r="N351" s="748">
        <f t="shared" si="33"/>
        <v>293</v>
      </c>
      <c r="O351" s="730">
        <f t="shared" si="35"/>
        <v>104083.27629740002</v>
      </c>
      <c r="P351" s="730">
        <f t="shared" si="34"/>
        <v>257.39686844632143</v>
      </c>
      <c r="Q351" s="730">
        <f t="shared" si="36"/>
        <v>221.66881023088359</v>
      </c>
      <c r="R351" s="730">
        <f t="shared" si="37"/>
        <v>104562.34197607722</v>
      </c>
      <c r="Z351" s="614"/>
    </row>
    <row r="352" spans="13:26" x14ac:dyDescent="0.2">
      <c r="M352" s="614"/>
      <c r="N352" s="748">
        <f t="shared" si="33"/>
        <v>294</v>
      </c>
      <c r="O352" s="730">
        <f t="shared" si="35"/>
        <v>104562.34197607722</v>
      </c>
      <c r="P352" s="730">
        <f t="shared" si="34"/>
        <v>257.39686844632143</v>
      </c>
      <c r="Q352" s="730">
        <f t="shared" si="36"/>
        <v>222.68908863479737</v>
      </c>
      <c r="R352" s="730">
        <f t="shared" si="37"/>
        <v>105042.42793315834</v>
      </c>
      <c r="Z352" s="614"/>
    </row>
    <row r="353" spans="13:26" x14ac:dyDescent="0.2">
      <c r="M353" s="614"/>
      <c r="N353" s="748">
        <f t="shared" si="33"/>
        <v>295</v>
      </c>
      <c r="O353" s="730">
        <f t="shared" si="35"/>
        <v>105042.42793315834</v>
      </c>
      <c r="P353" s="730">
        <f t="shared" si="34"/>
        <v>257.39686844632143</v>
      </c>
      <c r="Q353" s="730">
        <f t="shared" si="36"/>
        <v>223.71153995167029</v>
      </c>
      <c r="R353" s="730">
        <f t="shared" si="37"/>
        <v>105523.53634155633</v>
      </c>
      <c r="Z353" s="614"/>
    </row>
    <row r="354" spans="13:26" x14ac:dyDescent="0.2">
      <c r="M354" s="614"/>
      <c r="N354" s="748">
        <f t="shared" si="33"/>
        <v>296</v>
      </c>
      <c r="O354" s="730">
        <f t="shared" si="35"/>
        <v>105523.53634155633</v>
      </c>
      <c r="P354" s="730">
        <f t="shared" si="34"/>
        <v>257.39686844632143</v>
      </c>
      <c r="Q354" s="730">
        <f t="shared" si="36"/>
        <v>224.7361688092106</v>
      </c>
      <c r="R354" s="730">
        <f t="shared" si="37"/>
        <v>106005.66937881186</v>
      </c>
      <c r="Z354" s="614"/>
    </row>
    <row r="355" spans="13:26" x14ac:dyDescent="0.2">
      <c r="M355" s="614"/>
      <c r="N355" s="748">
        <f t="shared" si="33"/>
        <v>297</v>
      </c>
      <c r="O355" s="730">
        <f t="shared" si="35"/>
        <v>106005.66937881186</v>
      </c>
      <c r="P355" s="730">
        <f t="shared" si="34"/>
        <v>257.39686844632143</v>
      </c>
      <c r="Q355" s="730">
        <f t="shared" si="36"/>
        <v>225.7629798449822</v>
      </c>
      <c r="R355" s="730">
        <f t="shared" si="37"/>
        <v>106488.82922710315</v>
      </c>
      <c r="Z355" s="614"/>
    </row>
    <row r="356" spans="13:26" x14ac:dyDescent="0.2">
      <c r="M356" s="614"/>
      <c r="N356" s="748">
        <f t="shared" si="33"/>
        <v>298</v>
      </c>
      <c r="O356" s="730">
        <f t="shared" si="35"/>
        <v>106488.82922710315</v>
      </c>
      <c r="P356" s="730">
        <f t="shared" si="34"/>
        <v>257.39686844632143</v>
      </c>
      <c r="Q356" s="730">
        <f t="shared" si="36"/>
        <v>226.79197770642577</v>
      </c>
      <c r="R356" s="730">
        <f t="shared" si="37"/>
        <v>106973.01807325589</v>
      </c>
      <c r="Z356" s="614"/>
    </row>
    <row r="357" spans="13:26" x14ac:dyDescent="0.2">
      <c r="M357" s="614"/>
      <c r="N357" s="748">
        <f t="shared" si="33"/>
        <v>299</v>
      </c>
      <c r="O357" s="730">
        <f t="shared" si="35"/>
        <v>106973.01807325589</v>
      </c>
      <c r="P357" s="730">
        <f t="shared" si="34"/>
        <v>257.39686844632143</v>
      </c>
      <c r="Q357" s="730">
        <f t="shared" si="36"/>
        <v>227.82316705087979</v>
      </c>
      <c r="R357" s="730">
        <f t="shared" si="37"/>
        <v>107458.2381087531</v>
      </c>
      <c r="Z357" s="614"/>
    </row>
    <row r="358" spans="13:26" x14ac:dyDescent="0.2">
      <c r="M358" s="614"/>
      <c r="N358" s="748">
        <f t="shared" si="33"/>
        <v>300</v>
      </c>
      <c r="O358" s="730">
        <f t="shared" si="35"/>
        <v>107458.2381087531</v>
      </c>
      <c r="P358" s="730">
        <f t="shared" si="34"/>
        <v>257.39686844632143</v>
      </c>
      <c r="Q358" s="730">
        <f t="shared" si="36"/>
        <v>228.85655254560157</v>
      </c>
      <c r="R358" s="730">
        <f t="shared" si="37"/>
        <v>107944.49152974502</v>
      </c>
      <c r="Z358" s="614"/>
    </row>
    <row r="359" spans="13:26" x14ac:dyDescent="0.2">
      <c r="M359" s="614"/>
      <c r="N359" s="748">
        <f t="shared" si="33"/>
        <v>301</v>
      </c>
      <c r="O359" s="730">
        <f t="shared" si="35"/>
        <v>107944.49152974502</v>
      </c>
      <c r="P359" s="730">
        <f t="shared" si="34"/>
        <v>257.39686844632143</v>
      </c>
      <c r="Q359" s="730">
        <f t="shared" si="36"/>
        <v>229.89213886778836</v>
      </c>
      <c r="R359" s="730">
        <f t="shared" si="37"/>
        <v>108431.78053705912</v>
      </c>
      <c r="Z359" s="614"/>
    </row>
    <row r="360" spans="13:26" x14ac:dyDescent="0.2">
      <c r="M360" s="614"/>
      <c r="N360" s="748">
        <f t="shared" si="33"/>
        <v>302</v>
      </c>
      <c r="O360" s="730">
        <f t="shared" si="35"/>
        <v>108431.78053705912</v>
      </c>
      <c r="P360" s="730">
        <f t="shared" si="34"/>
        <v>257.39686844632143</v>
      </c>
      <c r="Q360" s="730">
        <f t="shared" si="36"/>
        <v>230.9299307045986</v>
      </c>
      <c r="R360" s="730">
        <f t="shared" si="37"/>
        <v>108920.10733621004</v>
      </c>
      <c r="Z360" s="614"/>
    </row>
    <row r="361" spans="13:26" x14ac:dyDescent="0.2">
      <c r="M361" s="614"/>
      <c r="N361" s="748">
        <f t="shared" si="33"/>
        <v>303</v>
      </c>
      <c r="O361" s="730">
        <f t="shared" si="35"/>
        <v>108920.10733621004</v>
      </c>
      <c r="P361" s="730">
        <f t="shared" si="34"/>
        <v>257.39686844632143</v>
      </c>
      <c r="Q361" s="730">
        <f t="shared" si="36"/>
        <v>231.96993275317308</v>
      </c>
      <c r="R361" s="730">
        <f t="shared" si="37"/>
        <v>109409.47413740953</v>
      </c>
      <c r="Z361" s="614"/>
    </row>
    <row r="362" spans="13:26" x14ac:dyDescent="0.2">
      <c r="M362" s="614"/>
      <c r="N362" s="748">
        <f t="shared" si="33"/>
        <v>304</v>
      </c>
      <c r="O362" s="730">
        <f t="shared" si="35"/>
        <v>109409.47413740953</v>
      </c>
      <c r="P362" s="730">
        <f t="shared" si="34"/>
        <v>257.39686844632143</v>
      </c>
      <c r="Q362" s="730">
        <f t="shared" si="36"/>
        <v>233.0121497206562</v>
      </c>
      <c r="R362" s="730">
        <f t="shared" si="37"/>
        <v>109899.88315557651</v>
      </c>
      <c r="Z362" s="614"/>
    </row>
    <row r="363" spans="13:26" x14ac:dyDescent="0.2">
      <c r="M363" s="614"/>
      <c r="N363" s="748">
        <f t="shared" si="33"/>
        <v>305</v>
      </c>
      <c r="O363" s="730">
        <f t="shared" si="35"/>
        <v>109899.88315557651</v>
      </c>
      <c r="P363" s="730">
        <f t="shared" si="34"/>
        <v>257.39686844632143</v>
      </c>
      <c r="Q363" s="730">
        <f t="shared" si="36"/>
        <v>234.05658632421731</v>
      </c>
      <c r="R363" s="730">
        <f t="shared" si="37"/>
        <v>110391.33661034705</v>
      </c>
      <c r="Z363" s="614"/>
    </row>
    <row r="364" spans="13:26" x14ac:dyDescent="0.2">
      <c r="M364" s="614"/>
      <c r="N364" s="748">
        <f t="shared" si="33"/>
        <v>306</v>
      </c>
      <c r="O364" s="730">
        <f t="shared" si="35"/>
        <v>110391.33661034705</v>
      </c>
      <c r="P364" s="730">
        <f t="shared" si="34"/>
        <v>257.39686844632143</v>
      </c>
      <c r="Q364" s="730">
        <f t="shared" si="36"/>
        <v>235.10324729107202</v>
      </c>
      <c r="R364" s="730">
        <f t="shared" si="37"/>
        <v>110883.83672608444</v>
      </c>
      <c r="Z364" s="614"/>
    </row>
    <row r="365" spans="13:26" x14ac:dyDescent="0.2">
      <c r="M365" s="614"/>
      <c r="N365" s="748">
        <f t="shared" si="33"/>
        <v>307</v>
      </c>
      <c r="O365" s="730">
        <f t="shared" si="35"/>
        <v>110883.83672608444</v>
      </c>
      <c r="P365" s="730">
        <f t="shared" si="34"/>
        <v>257.39686844632143</v>
      </c>
      <c r="Q365" s="730">
        <f t="shared" si="36"/>
        <v>236.15213735850361</v>
      </c>
      <c r="R365" s="730">
        <f t="shared" si="37"/>
        <v>111377.38573188926</v>
      </c>
      <c r="Z365" s="614"/>
    </row>
    <row r="366" spans="13:26" x14ac:dyDescent="0.2">
      <c r="M366" s="614"/>
      <c r="N366" s="748">
        <f t="shared" si="33"/>
        <v>308</v>
      </c>
      <c r="O366" s="730">
        <f t="shared" si="35"/>
        <v>111377.38573188926</v>
      </c>
      <c r="P366" s="730">
        <f t="shared" si="34"/>
        <v>257.39686844632143</v>
      </c>
      <c r="Q366" s="730">
        <f t="shared" si="36"/>
        <v>237.20326127388446</v>
      </c>
      <c r="R366" s="730">
        <f t="shared" si="37"/>
        <v>111871.98586160946</v>
      </c>
      <c r="Z366" s="614"/>
    </row>
    <row r="367" spans="13:26" x14ac:dyDescent="0.2">
      <c r="M367" s="614"/>
      <c r="N367" s="748">
        <f t="shared" si="33"/>
        <v>309</v>
      </c>
      <c r="O367" s="730">
        <f t="shared" si="35"/>
        <v>111871.98586160946</v>
      </c>
      <c r="P367" s="730">
        <f t="shared" si="34"/>
        <v>257.39686844632143</v>
      </c>
      <c r="Q367" s="730">
        <f t="shared" si="36"/>
        <v>238.25662379469756</v>
      </c>
      <c r="R367" s="730">
        <f t="shared" si="37"/>
        <v>112367.63935385048</v>
      </c>
      <c r="Z367" s="614"/>
    </row>
    <row r="368" spans="13:26" x14ac:dyDescent="0.2">
      <c r="M368" s="614"/>
      <c r="N368" s="748">
        <f t="shared" si="33"/>
        <v>310</v>
      </c>
      <c r="O368" s="730">
        <f t="shared" si="35"/>
        <v>112367.63935385048</v>
      </c>
      <c r="P368" s="730">
        <f t="shared" si="34"/>
        <v>257.39686844632143</v>
      </c>
      <c r="Q368" s="730">
        <f t="shared" si="36"/>
        <v>239.31222968855809</v>
      </c>
      <c r="R368" s="730">
        <f t="shared" si="37"/>
        <v>112864.34845198535</v>
      </c>
      <c r="Z368" s="614"/>
    </row>
    <row r="369" spans="13:26" x14ac:dyDescent="0.2">
      <c r="M369" s="614"/>
      <c r="N369" s="748">
        <f t="shared" si="33"/>
        <v>311</v>
      </c>
      <c r="O369" s="730">
        <f t="shared" si="35"/>
        <v>112864.34845198535</v>
      </c>
      <c r="P369" s="730">
        <f t="shared" si="34"/>
        <v>257.39686844632143</v>
      </c>
      <c r="Q369" s="730">
        <f t="shared" si="36"/>
        <v>240.37008373323485</v>
      </c>
      <c r="R369" s="730">
        <f t="shared" si="37"/>
        <v>113362.1154041649</v>
      </c>
      <c r="Z369" s="614"/>
    </row>
    <row r="370" spans="13:26" x14ac:dyDescent="0.2">
      <c r="M370" s="614"/>
      <c r="N370" s="748">
        <f t="shared" si="33"/>
        <v>312</v>
      </c>
      <c r="O370" s="730">
        <f t="shared" si="35"/>
        <v>113362.1154041649</v>
      </c>
      <c r="P370" s="730">
        <f t="shared" si="34"/>
        <v>257.39686844632143</v>
      </c>
      <c r="Q370" s="730">
        <f t="shared" si="36"/>
        <v>241.43019071667203</v>
      </c>
      <c r="R370" s="730">
        <f t="shared" si="37"/>
        <v>113860.94246332788</v>
      </c>
      <c r="Z370" s="614"/>
    </row>
    <row r="371" spans="13:26" x14ac:dyDescent="0.2">
      <c r="M371" s="614"/>
      <c r="N371" s="748">
        <f t="shared" si="33"/>
        <v>313</v>
      </c>
      <c r="O371" s="730">
        <f t="shared" si="35"/>
        <v>113860.94246332788</v>
      </c>
      <c r="P371" s="730">
        <f t="shared" si="34"/>
        <v>257.39686844632143</v>
      </c>
      <c r="Q371" s="730">
        <f t="shared" si="36"/>
        <v>242.49255543701079</v>
      </c>
      <c r="R371" s="730">
        <f t="shared" si="37"/>
        <v>114360.83188721121</v>
      </c>
      <c r="Z371" s="614"/>
    </row>
    <row r="372" spans="13:26" x14ac:dyDescent="0.2">
      <c r="M372" s="614"/>
      <c r="N372" s="748">
        <f t="shared" si="33"/>
        <v>314</v>
      </c>
      <c r="O372" s="730">
        <f t="shared" si="35"/>
        <v>114360.83188721121</v>
      </c>
      <c r="P372" s="730">
        <f t="shared" si="34"/>
        <v>257.39686844632143</v>
      </c>
      <c r="Q372" s="730">
        <f t="shared" si="36"/>
        <v>243.55718270261107</v>
      </c>
      <c r="R372" s="730">
        <f t="shared" si="37"/>
        <v>114861.78593836015</v>
      </c>
      <c r="Z372" s="614"/>
    </row>
    <row r="373" spans="13:26" x14ac:dyDescent="0.2">
      <c r="M373" s="614"/>
      <c r="N373" s="748">
        <f t="shared" si="33"/>
        <v>315</v>
      </c>
      <c r="O373" s="730">
        <f t="shared" si="35"/>
        <v>114861.78593836015</v>
      </c>
      <c r="P373" s="730">
        <f t="shared" si="34"/>
        <v>257.39686844632143</v>
      </c>
      <c r="Q373" s="730">
        <f t="shared" si="36"/>
        <v>244.62407733207326</v>
      </c>
      <c r="R373" s="730">
        <f t="shared" si="37"/>
        <v>115363.80688413854</v>
      </c>
      <c r="Z373" s="614"/>
    </row>
    <row r="374" spans="13:26" x14ac:dyDescent="0.2">
      <c r="M374" s="614"/>
      <c r="N374" s="748">
        <f t="shared" si="33"/>
        <v>316</v>
      </c>
      <c r="O374" s="730">
        <f t="shared" si="35"/>
        <v>115363.80688413854</v>
      </c>
      <c r="P374" s="730">
        <f t="shared" si="34"/>
        <v>257.39686844632143</v>
      </c>
      <c r="Q374" s="730">
        <f t="shared" si="36"/>
        <v>245.69324415426001</v>
      </c>
      <c r="R374" s="730">
        <f t="shared" si="37"/>
        <v>115866.89699673912</v>
      </c>
      <c r="Z374" s="614"/>
    </row>
    <row r="375" spans="13:26" x14ac:dyDescent="0.2">
      <c r="M375" s="614"/>
      <c r="N375" s="748">
        <f t="shared" si="33"/>
        <v>317</v>
      </c>
      <c r="O375" s="730">
        <f t="shared" si="35"/>
        <v>115866.89699673912</v>
      </c>
      <c r="P375" s="730">
        <f t="shared" si="34"/>
        <v>257.39686844632143</v>
      </c>
      <c r="Q375" s="730">
        <f t="shared" si="36"/>
        <v>246.76468800831822</v>
      </c>
      <c r="R375" s="730">
        <f t="shared" si="37"/>
        <v>116371.05855319375</v>
      </c>
      <c r="Z375" s="614"/>
    </row>
    <row r="376" spans="13:26" x14ac:dyDescent="0.2">
      <c r="M376" s="614"/>
      <c r="N376" s="748">
        <f t="shared" si="33"/>
        <v>318</v>
      </c>
      <c r="O376" s="730">
        <f t="shared" si="35"/>
        <v>116371.05855319375</v>
      </c>
      <c r="P376" s="730">
        <f t="shared" si="34"/>
        <v>257.39686844632143</v>
      </c>
      <c r="Q376" s="730">
        <f t="shared" si="36"/>
        <v>247.83841374370078</v>
      </c>
      <c r="R376" s="730">
        <f t="shared" si="37"/>
        <v>116876.29383538377</v>
      </c>
      <c r="Z376" s="614"/>
    </row>
    <row r="377" spans="13:26" x14ac:dyDescent="0.2">
      <c r="M377" s="614"/>
      <c r="N377" s="748">
        <f t="shared" si="33"/>
        <v>319</v>
      </c>
      <c r="O377" s="730">
        <f t="shared" si="35"/>
        <v>116876.29383538377</v>
      </c>
      <c r="P377" s="730">
        <f t="shared" si="34"/>
        <v>257.39686844632143</v>
      </c>
      <c r="Q377" s="730">
        <f t="shared" si="36"/>
        <v>248.91442622018852</v>
      </c>
      <c r="R377" s="730">
        <f t="shared" si="37"/>
        <v>117382.60513005027</v>
      </c>
      <c r="Z377" s="614"/>
    </row>
    <row r="378" spans="13:26" x14ac:dyDescent="0.2">
      <c r="M378" s="614"/>
      <c r="N378" s="748">
        <f t="shared" si="33"/>
        <v>320</v>
      </c>
      <c r="O378" s="730">
        <f t="shared" si="35"/>
        <v>117382.60513005027</v>
      </c>
      <c r="P378" s="730">
        <f t="shared" si="34"/>
        <v>257.39686844632143</v>
      </c>
      <c r="Q378" s="730">
        <f t="shared" si="36"/>
        <v>249.99273030791244</v>
      </c>
      <c r="R378" s="730">
        <f t="shared" si="37"/>
        <v>117889.99472880451</v>
      </c>
      <c r="Z378" s="614"/>
    </row>
    <row r="379" spans="13:26" x14ac:dyDescent="0.2">
      <c r="M379" s="614"/>
      <c r="N379" s="748">
        <f t="shared" si="33"/>
        <v>321</v>
      </c>
      <c r="O379" s="730">
        <f t="shared" si="35"/>
        <v>117889.99472880451</v>
      </c>
      <c r="P379" s="730">
        <f t="shared" si="34"/>
        <v>257.39686844632143</v>
      </c>
      <c r="Q379" s="730">
        <f t="shared" si="36"/>
        <v>251.07333088737542</v>
      </c>
      <c r="R379" s="730">
        <f t="shared" si="37"/>
        <v>118398.4649281382</v>
      </c>
      <c r="Z379" s="614"/>
    </row>
    <row r="380" spans="13:26" x14ac:dyDescent="0.2">
      <c r="M380" s="614"/>
      <c r="N380" s="748">
        <f t="shared" si="33"/>
        <v>322</v>
      </c>
      <c r="O380" s="730">
        <f t="shared" si="35"/>
        <v>118398.4649281382</v>
      </c>
      <c r="P380" s="730">
        <f t="shared" si="34"/>
        <v>257.39686844632143</v>
      </c>
      <c r="Q380" s="730">
        <f t="shared" si="36"/>
        <v>252.15623284947455</v>
      </c>
      <c r="R380" s="730">
        <f t="shared" si="37"/>
        <v>118908.018029434</v>
      </c>
      <c r="Z380" s="614"/>
    </row>
    <row r="381" spans="13:26" x14ac:dyDescent="0.2">
      <c r="M381" s="614"/>
      <c r="N381" s="748">
        <f t="shared" si="33"/>
        <v>323</v>
      </c>
      <c r="O381" s="730">
        <f t="shared" si="35"/>
        <v>118908.018029434</v>
      </c>
      <c r="P381" s="730">
        <f t="shared" si="34"/>
        <v>257.39686844632143</v>
      </c>
      <c r="Q381" s="730">
        <f t="shared" si="36"/>
        <v>253.24144109552316</v>
      </c>
      <c r="R381" s="730">
        <f t="shared" si="37"/>
        <v>119418.65633897584</v>
      </c>
      <c r="Z381" s="614"/>
    </row>
    <row r="382" spans="13:26" x14ac:dyDescent="0.2">
      <c r="M382" s="614"/>
      <c r="N382" s="748">
        <f t="shared" si="33"/>
        <v>324</v>
      </c>
      <c r="O382" s="730">
        <f t="shared" si="35"/>
        <v>119418.65633897584</v>
      </c>
      <c r="P382" s="730">
        <f t="shared" si="34"/>
        <v>257.39686844632143</v>
      </c>
      <c r="Q382" s="730">
        <f t="shared" si="36"/>
        <v>254.32896053727308</v>
      </c>
      <c r="R382" s="730">
        <f t="shared" si="37"/>
        <v>119930.38216795943</v>
      </c>
      <c r="Z382" s="614"/>
    </row>
    <row r="383" spans="13:26" x14ac:dyDescent="0.2">
      <c r="M383" s="614"/>
      <c r="N383" s="615" t="s">
        <v>18</v>
      </c>
      <c r="O383" s="615" t="s">
        <v>18</v>
      </c>
      <c r="P383" s="615" t="s">
        <v>18</v>
      </c>
      <c r="Q383" s="615" t="s">
        <v>18</v>
      </c>
      <c r="R383" s="615" t="s">
        <v>18</v>
      </c>
      <c r="Z383" s="614"/>
    </row>
    <row r="384" spans="13:26" x14ac:dyDescent="0.2">
      <c r="M384" s="614"/>
      <c r="N384" s="605"/>
      <c r="O384" s="605" t="s">
        <v>111</v>
      </c>
      <c r="P384" s="724">
        <f>SUM(P59:P382)</f>
        <v>83396.585376607487</v>
      </c>
      <c r="Q384" s="724">
        <f>SUM(Q59:Q382)</f>
        <v>36533.796791352004</v>
      </c>
      <c r="R384" s="731">
        <f>P384+Q384</f>
        <v>119930.3821679595</v>
      </c>
      <c r="S384" s="497">
        <f>R384-P54</f>
        <v>1.5425030142068863E-9</v>
      </c>
      <c r="Z384" s="614"/>
    </row>
    <row r="385" spans="13:25" x14ac:dyDescent="0.2">
      <c r="M385" s="614"/>
      <c r="N385" s="614"/>
      <c r="O385" s="614"/>
      <c r="P385" s="614"/>
      <c r="Q385" s="614"/>
      <c r="R385" s="614"/>
      <c r="S385" s="614"/>
      <c r="T385" s="614"/>
      <c r="U385" s="614"/>
      <c r="V385" s="614"/>
      <c r="W385" s="614"/>
      <c r="X385" s="614"/>
      <c r="Y385" s="614"/>
    </row>
    <row r="386" spans="13:25" x14ac:dyDescent="0.2">
      <c r="N386" s="748"/>
      <c r="O386" s="730"/>
      <c r="P386" s="730"/>
      <c r="Q386" s="730"/>
      <c r="R386" s="730"/>
      <c r="S386" s="730"/>
    </row>
    <row r="387" spans="13:25" x14ac:dyDescent="0.2">
      <c r="N387" s="748"/>
      <c r="O387" s="730"/>
      <c r="P387" s="730"/>
      <c r="Q387" s="730"/>
      <c r="R387" s="730"/>
      <c r="S387" s="730"/>
    </row>
    <row r="388" spans="13:25" x14ac:dyDescent="0.2">
      <c r="N388" s="748"/>
      <c r="O388" s="730"/>
      <c r="P388" s="730"/>
      <c r="Q388" s="730"/>
      <c r="R388" s="730"/>
      <c r="S388" s="730"/>
    </row>
    <row r="389" spans="13:25" x14ac:dyDescent="0.2">
      <c r="N389" s="748"/>
      <c r="O389" s="730"/>
      <c r="P389" s="730"/>
      <c r="Q389" s="730"/>
      <c r="R389" s="730"/>
      <c r="S389" s="730"/>
    </row>
    <row r="390" spans="13:25" x14ac:dyDescent="0.2">
      <c r="N390" s="748"/>
      <c r="O390" s="730"/>
      <c r="P390" s="730"/>
      <c r="Q390" s="730"/>
      <c r="R390" s="730"/>
      <c r="S390" s="730"/>
    </row>
    <row r="391" spans="13:25" x14ac:dyDescent="0.2">
      <c r="N391" s="748"/>
      <c r="O391" s="730"/>
      <c r="P391" s="730"/>
      <c r="Q391" s="730"/>
      <c r="R391" s="730"/>
      <c r="S391" s="730"/>
    </row>
    <row r="392" spans="13:25" x14ac:dyDescent="0.2">
      <c r="N392" s="748"/>
      <c r="O392" s="730"/>
      <c r="P392" s="730"/>
      <c r="Q392" s="730"/>
      <c r="R392" s="730"/>
      <c r="S392" s="730"/>
    </row>
    <row r="393" spans="13:25" x14ac:dyDescent="0.2">
      <c r="N393" s="748"/>
      <c r="O393" s="730"/>
      <c r="P393" s="730"/>
      <c r="Q393" s="730"/>
      <c r="R393" s="730"/>
      <c r="S393" s="730"/>
    </row>
    <row r="394" spans="13:25" x14ac:dyDescent="0.2">
      <c r="N394" s="748"/>
      <c r="O394" s="730"/>
      <c r="P394" s="730"/>
      <c r="Q394" s="730"/>
      <c r="R394" s="730"/>
      <c r="S394" s="730"/>
    </row>
    <row r="395" spans="13:25" x14ac:dyDescent="0.2">
      <c r="N395" s="748"/>
      <c r="O395" s="730"/>
      <c r="P395" s="730"/>
      <c r="Q395" s="730"/>
      <c r="R395" s="730"/>
      <c r="S395" s="730"/>
    </row>
    <row r="396" spans="13:25" x14ac:dyDescent="0.2">
      <c r="N396" s="748"/>
      <c r="O396" s="730"/>
      <c r="P396" s="730"/>
      <c r="Q396" s="730"/>
      <c r="R396" s="730"/>
      <c r="S396" s="730"/>
    </row>
    <row r="397" spans="13:25" x14ac:dyDescent="0.2">
      <c r="N397" s="748"/>
      <c r="O397" s="730"/>
      <c r="P397" s="730"/>
      <c r="Q397" s="730"/>
      <c r="R397" s="730"/>
      <c r="S397" s="730"/>
    </row>
    <row r="398" spans="13:25" x14ac:dyDescent="0.2">
      <c r="N398" s="748"/>
      <c r="O398" s="730"/>
      <c r="P398" s="730"/>
      <c r="Q398" s="730"/>
      <c r="R398" s="730"/>
      <c r="S398" s="730"/>
    </row>
    <row r="399" spans="13:25" x14ac:dyDescent="0.2">
      <c r="N399" s="748"/>
      <c r="O399" s="730"/>
      <c r="P399" s="730"/>
      <c r="Q399" s="730"/>
      <c r="R399" s="730"/>
      <c r="S399" s="730"/>
    </row>
    <row r="400" spans="13:25" x14ac:dyDescent="0.2">
      <c r="N400" s="748"/>
      <c r="O400" s="730"/>
      <c r="P400" s="730"/>
      <c r="Q400" s="730"/>
      <c r="R400" s="730"/>
      <c r="S400" s="730"/>
    </row>
    <row r="401" spans="14:19" x14ac:dyDescent="0.2">
      <c r="N401" s="748"/>
      <c r="O401" s="730"/>
      <c r="P401" s="730"/>
      <c r="Q401" s="730"/>
      <c r="R401" s="730"/>
      <c r="S401" s="730"/>
    </row>
    <row r="402" spans="14:19" x14ac:dyDescent="0.2">
      <c r="N402" s="748"/>
      <c r="O402" s="730"/>
      <c r="P402" s="730"/>
      <c r="Q402" s="730"/>
      <c r="R402" s="730"/>
      <c r="S402" s="730"/>
    </row>
    <row r="403" spans="14:19" x14ac:dyDescent="0.2">
      <c r="N403" s="748"/>
      <c r="O403" s="730"/>
      <c r="P403" s="730"/>
      <c r="Q403" s="730"/>
      <c r="R403" s="730"/>
      <c r="S403" s="730"/>
    </row>
    <row r="404" spans="14:19" x14ac:dyDescent="0.2">
      <c r="N404" s="748"/>
      <c r="O404" s="730"/>
      <c r="P404" s="730"/>
      <c r="Q404" s="730"/>
      <c r="R404" s="730"/>
      <c r="S404" s="730"/>
    </row>
    <row r="405" spans="14:19" x14ac:dyDescent="0.2">
      <c r="N405" s="748"/>
      <c r="O405" s="730"/>
      <c r="P405" s="730"/>
      <c r="Q405" s="730"/>
      <c r="R405" s="730"/>
      <c r="S405" s="730"/>
    </row>
    <row r="406" spans="14:19" x14ac:dyDescent="0.2">
      <c r="N406" s="748"/>
      <c r="O406" s="730"/>
      <c r="P406" s="730"/>
      <c r="Q406" s="730"/>
      <c r="R406" s="730"/>
      <c r="S406" s="730"/>
    </row>
    <row r="407" spans="14:19" x14ac:dyDescent="0.2">
      <c r="N407" s="748"/>
      <c r="O407" s="730"/>
      <c r="P407" s="730"/>
      <c r="Q407" s="730"/>
      <c r="R407" s="730"/>
      <c r="S407" s="730"/>
    </row>
    <row r="408" spans="14:19" x14ac:dyDescent="0.2">
      <c r="N408" s="748"/>
      <c r="O408" s="730"/>
      <c r="P408" s="730"/>
      <c r="Q408" s="730"/>
      <c r="R408" s="730"/>
      <c r="S408" s="730"/>
    </row>
    <row r="409" spans="14:19" x14ac:dyDescent="0.2">
      <c r="N409" s="748"/>
      <c r="O409" s="730"/>
      <c r="P409" s="730"/>
      <c r="Q409" s="730"/>
      <c r="R409" s="730"/>
      <c r="S409" s="730"/>
    </row>
    <row r="410" spans="14:19" x14ac:dyDescent="0.2">
      <c r="N410" s="748"/>
      <c r="O410" s="730"/>
      <c r="P410" s="730"/>
      <c r="Q410" s="730"/>
      <c r="R410" s="730"/>
      <c r="S410" s="730"/>
    </row>
    <row r="411" spans="14:19" x14ac:dyDescent="0.2">
      <c r="N411" s="748"/>
      <c r="O411" s="730"/>
      <c r="P411" s="730"/>
      <c r="Q411" s="730"/>
      <c r="R411" s="730"/>
      <c r="S411" s="730"/>
    </row>
    <row r="412" spans="14:19" x14ac:dyDescent="0.2">
      <c r="N412" s="748"/>
      <c r="O412" s="730"/>
      <c r="P412" s="730"/>
      <c r="Q412" s="730"/>
      <c r="R412" s="730"/>
      <c r="S412" s="730"/>
    </row>
    <row r="413" spans="14:19" x14ac:dyDescent="0.2">
      <c r="N413" s="748"/>
      <c r="O413" s="730"/>
      <c r="P413" s="730"/>
      <c r="Q413" s="730"/>
      <c r="R413" s="730"/>
      <c r="S413" s="730"/>
    </row>
    <row r="414" spans="14:19" x14ac:dyDescent="0.2">
      <c r="N414" s="748"/>
      <c r="O414" s="730"/>
      <c r="P414" s="730"/>
      <c r="Q414" s="730"/>
      <c r="R414" s="730"/>
      <c r="S414" s="730"/>
    </row>
    <row r="415" spans="14:19" x14ac:dyDescent="0.2">
      <c r="N415" s="748"/>
      <c r="O415" s="730"/>
      <c r="P415" s="730"/>
      <c r="Q415" s="730"/>
      <c r="R415" s="730"/>
      <c r="S415" s="730"/>
    </row>
    <row r="416" spans="14:19" x14ac:dyDescent="0.2">
      <c r="N416" s="748"/>
      <c r="O416" s="730"/>
      <c r="P416" s="730"/>
      <c r="Q416" s="730"/>
      <c r="R416" s="730"/>
      <c r="S416" s="730"/>
    </row>
    <row r="417" spans="14:19" x14ac:dyDescent="0.2">
      <c r="N417" s="748"/>
      <c r="O417" s="730"/>
      <c r="P417" s="730"/>
      <c r="Q417" s="730"/>
      <c r="R417" s="730"/>
      <c r="S417" s="730"/>
    </row>
    <row r="418" spans="14:19" x14ac:dyDescent="0.2">
      <c r="N418" s="748"/>
      <c r="O418" s="730"/>
      <c r="P418" s="730"/>
      <c r="Q418" s="730"/>
      <c r="R418" s="730"/>
      <c r="S418" s="730"/>
    </row>
    <row r="419" spans="14:19" x14ac:dyDescent="0.2">
      <c r="N419" s="748"/>
      <c r="O419" s="730"/>
      <c r="P419" s="730"/>
      <c r="Q419" s="730"/>
      <c r="R419" s="730"/>
      <c r="S419" s="730"/>
    </row>
    <row r="420" spans="14:19" x14ac:dyDescent="0.2">
      <c r="N420" s="748"/>
      <c r="O420" s="730"/>
      <c r="P420" s="730"/>
      <c r="Q420" s="730"/>
      <c r="R420" s="730"/>
      <c r="S420" s="730"/>
    </row>
    <row r="421" spans="14:19" x14ac:dyDescent="0.2">
      <c r="N421" s="748"/>
      <c r="O421" s="730"/>
      <c r="P421" s="730"/>
      <c r="Q421" s="730"/>
      <c r="R421" s="730"/>
      <c r="S421" s="730"/>
    </row>
    <row r="422" spans="14:19" x14ac:dyDescent="0.2">
      <c r="N422" s="748"/>
      <c r="O422" s="730"/>
      <c r="P422" s="730"/>
      <c r="Q422" s="730"/>
      <c r="R422" s="730"/>
      <c r="S422" s="730"/>
    </row>
    <row r="423" spans="14:19" x14ac:dyDescent="0.2">
      <c r="N423" s="748"/>
      <c r="O423" s="730"/>
      <c r="P423" s="730"/>
      <c r="Q423" s="730"/>
      <c r="R423" s="730"/>
      <c r="S423" s="730"/>
    </row>
    <row r="424" spans="14:19" x14ac:dyDescent="0.2">
      <c r="N424" s="748"/>
      <c r="O424" s="730"/>
      <c r="P424" s="730"/>
      <c r="Q424" s="730"/>
      <c r="R424" s="730"/>
      <c r="S424" s="730"/>
    </row>
    <row r="425" spans="14:19" x14ac:dyDescent="0.2">
      <c r="N425" s="748"/>
      <c r="O425" s="730"/>
      <c r="P425" s="730"/>
      <c r="Q425" s="730"/>
      <c r="R425" s="730"/>
      <c r="S425" s="730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73" orientation="portrait" blackAndWhite="1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CCA7F-DF15-40BE-B1E0-1FDA826DF71A}">
  <sheetPr>
    <tabColor theme="9" tint="0.39997558519241921"/>
    <pageSetUpPr fitToPage="1"/>
  </sheetPr>
  <dimension ref="A1:AH581"/>
  <sheetViews>
    <sheetView view="pageBreakPreview" zoomScaleNormal="100" zoomScaleSheetLayoutView="100" workbookViewId="0"/>
  </sheetViews>
  <sheetFormatPr defaultRowHeight="12.75" x14ac:dyDescent="0.2"/>
  <cols>
    <col min="1" max="1" width="18.2851562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18.2851562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Big Bend GT's 5-6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2061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4081840.8463611603</v>
      </c>
      <c r="Q8" s="739">
        <f>G10</f>
        <v>4252754.7754124189</v>
      </c>
      <c r="R8" s="739">
        <f>G11</f>
        <v>4159284.4497030424</v>
      </c>
      <c r="S8" s="739">
        <f>G12</f>
        <v>99232.691145954537</v>
      </c>
      <c r="T8" s="739">
        <f>G13</f>
        <v>-4429431.0699002557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11103306.24035983</v>
      </c>
      <c r="Q9" s="723">
        <f>L10</f>
        <v>11600063.723264499</v>
      </c>
      <c r="R9" s="723">
        <f>L11</f>
        <v>10889934.590422099</v>
      </c>
      <c r="S9" s="723">
        <f>L12</f>
        <v>210546.63619237809</v>
      </c>
      <c r="T9" s="723">
        <f>L13</f>
        <v>-11597238.709519146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3977</v>
      </c>
      <c r="B10" s="619">
        <f>'Escalation Factors'!$A$10</f>
        <v>2020</v>
      </c>
      <c r="C10" s="729">
        <v>2061</v>
      </c>
      <c r="D10" s="41" t="s">
        <v>9</v>
      </c>
      <c r="E10" s="740">
        <f>'Cost Estimates in 2020'!B17</f>
        <v>4021550</v>
      </c>
      <c r="F10" s="621">
        <f>VLOOKUP(G$7,Multiplier_Labor,3,FALSE)</f>
        <v>1.0574914586197905</v>
      </c>
      <c r="G10" s="42">
        <f>E10*F10</f>
        <v>4252754.7754124189</v>
      </c>
      <c r="H10" s="664"/>
      <c r="J10" s="620">
        <f>C10+1</f>
        <v>2062</v>
      </c>
      <c r="K10" s="621">
        <f>VLOOKUP(J$10,Multiplier_Labor,4,FALSE)</f>
        <v>2.7276587378917379</v>
      </c>
      <c r="L10" s="724">
        <f>G10*K10</f>
        <v>11600063.723264499</v>
      </c>
      <c r="M10" s="614"/>
      <c r="O10" s="720" t="s">
        <v>20</v>
      </c>
      <c r="P10" s="739">
        <f t="shared" si="0"/>
        <v>11103306.24035983</v>
      </c>
      <c r="Q10" s="739">
        <f>Q9-Q16</f>
        <v>11600063.723264499</v>
      </c>
      <c r="R10" s="739">
        <f>R9-R16</f>
        <v>10889934.590422099</v>
      </c>
      <c r="S10" s="739">
        <f>S9-S16</f>
        <v>210546.63619237809</v>
      </c>
      <c r="T10" s="739">
        <f>T9-T16</f>
        <v>-11597238.709519146</v>
      </c>
      <c r="Z10" s="614"/>
      <c r="AA10" s="725" t="str">
        <f>A10</f>
        <v>Big Bend GT's 5-6</v>
      </c>
      <c r="AB10" s="741">
        <f>P12</f>
        <v>39</v>
      </c>
      <c r="AC10" s="741">
        <f>G7</f>
        <v>2022</v>
      </c>
      <c r="AD10" s="616">
        <f>C10</f>
        <v>2061</v>
      </c>
      <c r="AE10" s="742">
        <f>G15</f>
        <v>4081840.8463611603</v>
      </c>
      <c r="AF10" s="742">
        <f>P16</f>
        <v>0</v>
      </c>
      <c r="AG10" s="742">
        <f>L15</f>
        <v>11103306.24035983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2020'!C17</f>
        <v>3930700</v>
      </c>
      <c r="F11" s="621">
        <f>VLOOKUP(G$7,Multiplier_Materials,3,FALSE)</f>
        <v>1.0581536239608829</v>
      </c>
      <c r="G11" s="42">
        <f>E11*F11</f>
        <v>4159284.4497030424</v>
      </c>
      <c r="H11" s="664"/>
      <c r="K11" s="621">
        <f>VLOOKUP(J$10,Multiplier_Materials,4,FALSE)</f>
        <v>2.6182230915222933</v>
      </c>
      <c r="L11" s="724">
        <f t="shared" ref="L11:L13" si="1">G11*K11</f>
        <v>10889934.590422099</v>
      </c>
      <c r="M11" s="614"/>
      <c r="O11" s="720" t="s">
        <v>21</v>
      </c>
      <c r="P11" s="739">
        <f>SUM(Q11:T11)</f>
        <v>4081840.8463611435</v>
      </c>
      <c r="Q11" s="739">
        <f>Q10/((1+Q13)^(P12))</f>
        <v>4252754.775412404</v>
      </c>
      <c r="R11" s="739">
        <f>R10/((1+R13)^(P12))</f>
        <v>4159284.4497030578</v>
      </c>
      <c r="S11" s="739">
        <f>S10/((1+S13)^(P12))</f>
        <v>99232.691145954348</v>
      </c>
      <c r="T11" s="739">
        <f>T10/((1+T13)^(P12))</f>
        <v>-4429431.0699002724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2020'!D17</f>
        <v>95450</v>
      </c>
      <c r="F12" s="621">
        <f>VLOOKUP(G$7,Multiplier_GDP,3,FALSE)</f>
        <v>1.0396300801042906</v>
      </c>
      <c r="G12" s="42">
        <f>E12*F12</f>
        <v>99232.691145954537</v>
      </c>
      <c r="H12" s="664"/>
      <c r="K12" s="621">
        <f>VLOOKUP(J$10,Multiplier_GDP,4,FALSE)</f>
        <v>2.1217467123077367</v>
      </c>
      <c r="L12" s="724">
        <f t="shared" si="1"/>
        <v>210546.63619237809</v>
      </c>
      <c r="M12" s="614"/>
      <c r="O12" s="720" t="s">
        <v>22</v>
      </c>
      <c r="P12" s="738">
        <f>(P7-P6)</f>
        <v>39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2020'!E17</f>
        <v>-4186000</v>
      </c>
      <c r="F13" s="621">
        <f>F11</f>
        <v>1.0581536239608829</v>
      </c>
      <c r="G13" s="724">
        <f>E13*F13</f>
        <v>-4429431.0699002557</v>
      </c>
      <c r="H13" s="664"/>
      <c r="K13" s="621">
        <f>K11</f>
        <v>2.6182230915222933</v>
      </c>
      <c r="L13" s="724">
        <f t="shared" si="1"/>
        <v>-11597238.709519146</v>
      </c>
      <c r="M13" s="614"/>
      <c r="O13" s="719" t="s">
        <v>4708</v>
      </c>
      <c r="P13" s="744">
        <f>IF(P8=0,0,((P9/P8)^(1/($P7-$P6))-1))</f>
        <v>2.5990864057066076E-2</v>
      </c>
      <c r="Q13" s="744">
        <f>IF(Q8=0,0,((Q9/Q8)^(1/($P7-$P6))-1))</f>
        <v>2.6063180207152259E-2</v>
      </c>
      <c r="R13" s="744">
        <f>IF(R8=0,0,((R9/R8)^(1/($P7-$P6))-1))</f>
        <v>2.4986438217945217E-2</v>
      </c>
      <c r="S13" s="744">
        <f>IF(S8=0,0,((S9/S8)^(1/($P7-$P6))-1))</f>
        <v>1.9475415709659716E-2</v>
      </c>
      <c r="T13" s="744">
        <f>IF(T8=0,0,((T9/T8)^(1/($P7-$P6))-1))</f>
        <v>2.4986438217945217E-2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167730.88456854288</v>
      </c>
      <c r="Q14" s="726">
        <f>PMT(Q13,$P12,-Q11)</f>
        <v>174996.68458993797</v>
      </c>
      <c r="R14" s="726">
        <f>PMT(R13,$P12,-R11)</f>
        <v>168147.81550612883</v>
      </c>
      <c r="S14" s="726">
        <f>PMT(S13,$P12,-S11)</f>
        <v>3655.4448710451061</v>
      </c>
      <c r="T14" s="726">
        <f>PMT(T13,$P12,-T11)</f>
        <v>-179069.06039856904</v>
      </c>
      <c r="U14" s="745"/>
      <c r="Z14" s="614"/>
    </row>
    <row r="15" spans="1:34" x14ac:dyDescent="0.2">
      <c r="E15" s="42">
        <f>SUM(E10:E13)</f>
        <v>3861700</v>
      </c>
      <c r="F15" s="497"/>
      <c r="G15" s="42">
        <f>SUM(G10:G13)</f>
        <v>4081840.8463611603</v>
      </c>
      <c r="H15" s="664"/>
      <c r="L15" s="42">
        <f>SUM(L10:L13)</f>
        <v>11103306.24035983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43" si="2">SUM(Q16:T16)</f>
        <v>0</v>
      </c>
      <c r="Q16" s="724">
        <f>'Reserves Dec 31, 2021'!B17</f>
        <v>0</v>
      </c>
      <c r="R16" s="724">
        <f>'Reserves Dec 31, 2021'!C17</f>
        <v>0</v>
      </c>
      <c r="S16" s="724">
        <f>'Reserves Dec 31, 2021'!D17</f>
        <v>0</v>
      </c>
      <c r="T16" s="724">
        <f>'Reserves Dec 31, 2021'!E17</f>
        <v>0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O32" si="3">N16+1</f>
        <v>1</v>
      </c>
      <c r="O17" s="749">
        <f>P6</f>
        <v>2022</v>
      </c>
      <c r="P17" s="739">
        <f>SUM(Q17:T17)</f>
        <v>167730.88456854288</v>
      </c>
      <c r="Q17" s="730">
        <f>IF($N17&lt;=TRUNC($P$12),Q14*(1+0),0)</f>
        <v>174996.68458993797</v>
      </c>
      <c r="R17" s="730">
        <f>IF($N17&lt;=TRUNC($P$12),R14*(1+0),0)</f>
        <v>168147.81550612883</v>
      </c>
      <c r="S17" s="730">
        <f>IF($N17&lt;=TRUNC($P$12),S14*(1+0),0)</f>
        <v>3655.4448710451061</v>
      </c>
      <c r="T17" s="730">
        <f>IF($N17&lt;=TRUNC($P$12),T14*(1+0),0)</f>
        <v>-179069.06039856904</v>
      </c>
      <c r="U17" s="748"/>
      <c r="V17" s="748"/>
      <c r="W17" s="748"/>
      <c r="X17" s="748"/>
      <c r="Y17" s="748"/>
      <c r="Z17" s="739"/>
    </row>
    <row r="18" spans="2:26" x14ac:dyDescent="0.2">
      <c r="B18" s="605"/>
      <c r="M18" s="614"/>
      <c r="N18" s="748">
        <f t="shared" si="3"/>
        <v>2</v>
      </c>
      <c r="O18" s="749">
        <f t="shared" si="3"/>
        <v>2023</v>
      </c>
      <c r="P18" s="739">
        <f t="shared" si="2"/>
        <v>172090.16299236391</v>
      </c>
      <c r="Q18" s="730">
        <f t="shared" ref="Q18:T33" si="4">IF($N18&lt;=TRUNC($P$12),Q17*(1+Q$13),0)</f>
        <v>179557.65471605971</v>
      </c>
      <c r="R18" s="730">
        <f t="shared" si="4"/>
        <v>172349.23050975517</v>
      </c>
      <c r="S18" s="730">
        <f t="shared" si="4"/>
        <v>3726.6361795124531</v>
      </c>
      <c r="T18" s="730">
        <f t="shared" si="4"/>
        <v>-183543.3584129634</v>
      </c>
      <c r="U18" s="724"/>
      <c r="V18" s="730"/>
      <c r="W18" s="730"/>
      <c r="X18" s="730"/>
      <c r="Y18" s="730"/>
      <c r="Z18" s="614"/>
    </row>
    <row r="19" spans="2:26" x14ac:dyDescent="0.2">
      <c r="M19" s="614"/>
      <c r="N19" s="748">
        <f t="shared" si="3"/>
        <v>3</v>
      </c>
      <c r="O19" s="749">
        <f t="shared" si="3"/>
        <v>2024</v>
      </c>
      <c r="P19" s="739">
        <f t="shared" si="2"/>
        <v>176562.88290833961</v>
      </c>
      <c r="Q19" s="730">
        <f t="shared" si="4"/>
        <v>184237.49822849801</v>
      </c>
      <c r="R19" s="730">
        <f t="shared" si="4"/>
        <v>176655.62390979758</v>
      </c>
      <c r="S19" s="730">
        <f t="shared" si="4"/>
        <v>3799.2139683071164</v>
      </c>
      <c r="T19" s="730">
        <f t="shared" si="4"/>
        <v>-188129.45319826307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si="3"/>
        <v>2025</v>
      </c>
      <c r="P20" s="739">
        <f t="shared" si="2"/>
        <v>181151.99917034709</v>
      </c>
      <c r="Q20" s="730">
        <f t="shared" si="4"/>
        <v>189039.31334574224</v>
      </c>
      <c r="R20" s="730">
        <f t="shared" si="4"/>
        <v>181069.61874247229</v>
      </c>
      <c r="S20" s="730">
        <f t="shared" si="4"/>
        <v>3873.2052397098432</v>
      </c>
      <c r="T20" s="730">
        <f t="shared" si="4"/>
        <v>-192830.13815757728</v>
      </c>
      <c r="U20" s="724">
        <f>SUM(Q17:T20)/4</f>
        <v>174383.9824098984</v>
      </c>
      <c r="V20" s="730">
        <f>SUM(Q17:Q20)/4</f>
        <v>181957.78772005951</v>
      </c>
      <c r="W20" s="730">
        <f>SUM(R17:R20)/4</f>
        <v>174555.57216703848</v>
      </c>
      <c r="X20" s="730">
        <f>SUM(S17:S20)/4</f>
        <v>3763.6250646436297</v>
      </c>
      <c r="Y20" s="730">
        <f>SUM(T17:T20)/4</f>
        <v>-185893.00254184319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si="3"/>
        <v>2026</v>
      </c>
      <c r="P21" s="739">
        <f t="shared" si="2"/>
        <v>185860.54365070918</v>
      </c>
      <c r="Q21" s="730">
        <f t="shared" si="4"/>
        <v>193966.27903570863</v>
      </c>
      <c r="R21" s="730">
        <f t="shared" si="4"/>
        <v>185593.90358432796</v>
      </c>
      <c r="S21" s="730">
        <f t="shared" si="4"/>
        <v>3948.6375218820244</v>
      </c>
      <c r="T21" s="730">
        <f t="shared" si="4"/>
        <v>-197648.27649120943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si="3"/>
        <v>2027</v>
      </c>
      <c r="P22" s="739">
        <f t="shared" si="2"/>
        <v>190691.62724865918</v>
      </c>
      <c r="Q22" s="730">
        <f t="shared" si="4"/>
        <v>199021.65712032709</v>
      </c>
      <c r="R22" s="730">
        <f t="shared" si="4"/>
        <v>190231.23418986503</v>
      </c>
      <c r="S22" s="730">
        <f t="shared" si="4"/>
        <v>4025.5388791074374</v>
      </c>
      <c r="T22" s="730">
        <f t="shared" si="4"/>
        <v>-202586.80294064039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si="3"/>
        <v>2028</v>
      </c>
      <c r="P23" s="739">
        <f t="shared" si="2"/>
        <v>195648.44195119946</v>
      </c>
      <c r="Q23" s="730">
        <f t="shared" si="4"/>
        <v>204208.79443498023</v>
      </c>
      <c r="R23" s="730">
        <f t="shared" si="4"/>
        <v>194984.43517007356</v>
      </c>
      <c r="S23" s="730">
        <f t="shared" si="4"/>
        <v>4103.9379222334528</v>
      </c>
      <c r="T23" s="730">
        <f t="shared" si="4"/>
        <v>-207648.72557608775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si="3"/>
        <v>2029</v>
      </c>
      <c r="P24" s="739">
        <f t="shared" si="2"/>
        <v>200734.26294772181</v>
      </c>
      <c r="Q24" s="730">
        <f t="shared" si="4"/>
        <v>209531.12504422443</v>
      </c>
      <c r="R24" s="730">
        <f t="shared" si="4"/>
        <v>199856.40171291155</v>
      </c>
      <c r="S24" s="730">
        <f t="shared" si="4"/>
        <v>4183.8638193155866</v>
      </c>
      <c r="T24" s="730">
        <f t="shared" si="4"/>
        <v>-212837.12762872974</v>
      </c>
      <c r="U24" s="724">
        <f>SUM(Q21:T24)/4</f>
        <v>193233.71894957242</v>
      </c>
      <c r="V24" s="730">
        <f>SUM(Q21:Q24)/4</f>
        <v>201681.96390881011</v>
      </c>
      <c r="W24" s="730">
        <f>SUM(R21:R24)/4</f>
        <v>192666.49366429451</v>
      </c>
      <c r="X24" s="730">
        <f>SUM(S21:S24)/4</f>
        <v>4065.4945356346252</v>
      </c>
      <c r="Y24" s="730">
        <f>SUM(T21:T24)/4</f>
        <v>-205180.23315916682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si="3"/>
        <v>2030</v>
      </c>
      <c r="P25" s="739">
        <f t="shared" si="2"/>
        <v>205952.45079979091</v>
      </c>
      <c r="Q25" s="730">
        <f t="shared" si="4"/>
        <v>214992.17251525942</v>
      </c>
      <c r="R25" s="730">
        <f t="shared" si="4"/>
        <v>204850.10134677205</v>
      </c>
      <c r="S25" s="730">
        <f t="shared" si="4"/>
        <v>4265.3463064693624</v>
      </c>
      <c r="T25" s="730">
        <f t="shared" si="4"/>
        <v>-218155.1693687099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si="3"/>
        <v>2031</v>
      </c>
      <c r="P26" s="739">
        <f t="shared" si="2"/>
        <v>211306.45366753172</v>
      </c>
      <c r="Q26" s="730">
        <f t="shared" si="4"/>
        <v>220595.55225065179</v>
      </c>
      <c r="R26" s="730">
        <f t="shared" si="4"/>
        <v>209968.57574801298</v>
      </c>
      <c r="S26" s="730">
        <f t="shared" si="4"/>
        <v>4348.4156989335152</v>
      </c>
      <c r="T26" s="730">
        <f t="shared" si="4"/>
        <v>-223606.09003006655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si="3"/>
        <v>2032</v>
      </c>
      <c r="P27" s="739">
        <f t="shared" si="2"/>
        <v>216799.80959409699</v>
      </c>
      <c r="Q27" s="730">
        <f t="shared" si="4"/>
        <v>226344.9738818568</v>
      </c>
      <c r="R27" s="730">
        <f t="shared" si="4"/>
        <v>215214.94259365066</v>
      </c>
      <c r="S27" s="730">
        <f t="shared" si="4"/>
        <v>4433.1029023486562</v>
      </c>
      <c r="T27" s="730">
        <f t="shared" si="4"/>
        <v>-229193.20978375911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si="3"/>
        <v>2033</v>
      </c>
      <c r="P28" s="739">
        <f t="shared" si="2"/>
        <v>222436.14884973029</v>
      </c>
      <c r="Q28" s="730">
        <f t="shared" si="4"/>
        <v>232244.2437251228</v>
      </c>
      <c r="R28" s="730">
        <f t="shared" si="4"/>
        <v>220592.39746034553</v>
      </c>
      <c r="S28" s="730">
        <f t="shared" si="4"/>
        <v>4519.4394242555954</v>
      </c>
      <c r="T28" s="730">
        <f t="shared" si="4"/>
        <v>-234919.93175999357</v>
      </c>
      <c r="U28" s="724">
        <f>SUM(Q25:T28)/4</f>
        <v>214123.71572778752</v>
      </c>
      <c r="V28" s="730">
        <f>SUM(Q25:Q28)/4</f>
        <v>223544.23559322269</v>
      </c>
      <c r="W28" s="730">
        <f>SUM(R25:R28)/4</f>
        <v>212656.5042871953</v>
      </c>
      <c r="X28" s="730">
        <f>SUM(S25:S28)/4</f>
        <v>4391.5760830017825</v>
      </c>
      <c r="Y28" s="730">
        <f>SUM(T25:T28)/4</f>
        <v>-226468.60023563227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si="3"/>
        <v>2034</v>
      </c>
      <c r="P29" s="739">
        <f t="shared" si="2"/>
        <v>228219.19633698036</v>
      </c>
      <c r="Q29" s="730">
        <f t="shared" si="4"/>
        <v>238297.26730140447</v>
      </c>
      <c r="R29" s="730">
        <f t="shared" si="4"/>
        <v>226104.21577083686</v>
      </c>
      <c r="S29" s="730">
        <f t="shared" si="4"/>
        <v>4607.4573858175982</v>
      </c>
      <c r="T29" s="730">
        <f t="shared" si="4"/>
        <v>-240789.74412107855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si="3"/>
        <v>2035</v>
      </c>
      <c r="P30" s="739">
        <f t="shared" si="2"/>
        <v>234152.77405866102</v>
      </c>
      <c r="Q30" s="730">
        <f t="shared" si="4"/>
        <v>244508.05192195289</v>
      </c>
      <c r="R30" s="730">
        <f t="shared" si="4"/>
        <v>231753.75478901184</v>
      </c>
      <c r="S30" s="730">
        <f t="shared" si="4"/>
        <v>4697.1895337709375</v>
      </c>
      <c r="T30" s="730">
        <f t="shared" si="4"/>
        <v>-246806.22218607471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si="3"/>
        <v>2036</v>
      </c>
      <c r="P31" s="739">
        <f t="shared" si="2"/>
        <v>240240.80365019551</v>
      </c>
      <c r="Q31" s="730">
        <f t="shared" si="4"/>
        <v>250880.70934129448</v>
      </c>
      <c r="R31" s="730">
        <f t="shared" si="4"/>
        <v>237544.45566482432</v>
      </c>
      <c r="S31" s="730">
        <f t="shared" si="4"/>
        <v>4788.6692526081888</v>
      </c>
      <c r="T31" s="730">
        <f t="shared" si="4"/>
        <v>-252973.03060853152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si="3"/>
        <v>2037</v>
      </c>
      <c r="P32" s="739">
        <f t="shared" si="2"/>
        <v>246487.30897802452</v>
      </c>
      <c r="Q32" s="730">
        <f t="shared" si="4"/>
        <v>257419.45847935483</v>
      </c>
      <c r="R32" s="730">
        <f t="shared" si="4"/>
        <v>243479.84553030887</v>
      </c>
      <c r="S32" s="730">
        <f t="shared" si="4"/>
        <v>4881.9305769987986</v>
      </c>
      <c r="T32" s="730">
        <f t="shared" si="4"/>
        <v>-259293.92560863798</v>
      </c>
      <c r="U32" s="724">
        <f>SUM(Q29:T32)/4</f>
        <v>237275.02075596532</v>
      </c>
      <c r="V32" s="730">
        <f>SUM(Q29:Q32)/4</f>
        <v>247776.37176100168</v>
      </c>
      <c r="W32" s="730">
        <f>SUM(R29:R32)/4</f>
        <v>234720.56793874549</v>
      </c>
      <c r="X32" s="730">
        <f>SUM(S29:S32)/4</f>
        <v>4743.8116872988812</v>
      </c>
      <c r="Y32" s="730">
        <f>SUM(T29:T32)/4</f>
        <v>-249965.73063108069</v>
      </c>
      <c r="Z32" s="742">
        <f>SUM(Q32:T32)-P32</f>
        <v>0</v>
      </c>
    </row>
    <row r="33" spans="13:26" x14ac:dyDescent="0.2">
      <c r="M33" s="614"/>
      <c r="N33" s="748">
        <f t="shared" ref="N33:O43" si="5">N32+1</f>
        <v>17</v>
      </c>
      <c r="O33" s="749">
        <f t="shared" si="5"/>
        <v>2038</v>
      </c>
      <c r="P33" s="739">
        <f t="shared" si="2"/>
        <v>252896.41880580143</v>
      </c>
      <c r="Q33" s="730">
        <f t="shared" si="4"/>
        <v>264128.62821452977</v>
      </c>
      <c r="R33" s="730">
        <f t="shared" si="4"/>
        <v>249563.53964796677</v>
      </c>
      <c r="S33" s="730">
        <f t="shared" si="4"/>
        <v>4977.0082044515493</v>
      </c>
      <c r="T33" s="730">
        <f t="shared" si="4"/>
        <v>-265772.75726114667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5"/>
        <v>18</v>
      </c>
      <c r="O34" s="749">
        <f t="shared" si="5"/>
        <v>2039</v>
      </c>
      <c r="P34" s="739">
        <f t="shared" si="2"/>
        <v>259472.36953014374</v>
      </c>
      <c r="Q34" s="730">
        <f t="shared" ref="Q34:T43" si="6">IF($N34&lt;=TRUNC($P$12),Q33*(1+Q$13),0)</f>
        <v>271012.66024955298</v>
      </c>
      <c r="R34" s="730">
        <f t="shared" si="6"/>
        <v>255799.24361283242</v>
      </c>
      <c r="S34" s="730">
        <f t="shared" si="6"/>
        <v>5073.9375082236302</v>
      </c>
      <c r="T34" s="730">
        <f t="shared" si="6"/>
        <v>-272413.47184046527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5"/>
        <v>19</v>
      </c>
      <c r="O35" s="749">
        <f t="shared" si="5"/>
        <v>2040</v>
      </c>
      <c r="P35" s="739">
        <f t="shared" si="2"/>
        <v>266219.50798775646</v>
      </c>
      <c r="Q35" s="730">
        <f t="shared" si="6"/>
        <v>278076.11205205682</v>
      </c>
      <c r="R35" s="730">
        <f t="shared" si="6"/>
        <v>262190.75560956157</v>
      </c>
      <c r="S35" s="730">
        <f t="shared" si="6"/>
        <v>5172.7545504811205</v>
      </c>
      <c r="T35" s="730">
        <f t="shared" si="6"/>
        <v>-279220.11422434304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5"/>
        <v>20</v>
      </c>
      <c r="O36" s="749">
        <f t="shared" si="5"/>
        <v>2041</v>
      </c>
      <c r="P36" s="739">
        <f t="shared" si="2"/>
        <v>273142.29433578864</v>
      </c>
      <c r="Q36" s="730">
        <f t="shared" si="6"/>
        <v>285323.65987177385</v>
      </c>
      <c r="R36" s="730">
        <f t="shared" si="6"/>
        <v>268741.96872591623</v>
      </c>
      <c r="S36" s="730">
        <f t="shared" si="6"/>
        <v>5273.4960957157746</v>
      </c>
      <c r="T36" s="730">
        <f t="shared" si="6"/>
        <v>-286196.83035761717</v>
      </c>
      <c r="U36" s="724">
        <f>SUM(Q33:T36)/4</f>
        <v>262932.64766487258</v>
      </c>
      <c r="V36" s="730">
        <f>SUM(Q33:Q36)/4</f>
        <v>274635.26509697834</v>
      </c>
      <c r="W36" s="730">
        <f>SUM(R33:R36)/4</f>
        <v>259073.87689906923</v>
      </c>
      <c r="X36" s="730">
        <f>SUM(S33:S36)/4</f>
        <v>5124.2990897180189</v>
      </c>
      <c r="Y36" s="730">
        <f>SUM(T33:T36)/4</f>
        <v>-275900.79342089308</v>
      </c>
      <c r="Z36" s="742">
        <f>SUM(Q36:T36)-P36</f>
        <v>0</v>
      </c>
    </row>
    <row r="37" spans="13:26" x14ac:dyDescent="0.2">
      <c r="M37" s="614"/>
      <c r="N37" s="748">
        <f t="shared" si="5"/>
        <v>21</v>
      </c>
      <c r="O37" s="749">
        <f t="shared" si="5"/>
        <v>2042</v>
      </c>
      <c r="P37" s="739">
        <f t="shared" si="2"/>
        <v>280245.30500733486</v>
      </c>
      <c r="Q37" s="730">
        <f t="shared" si="6"/>
        <v>292760.10183637612</v>
      </c>
      <c r="R37" s="730">
        <f t="shared" si="6"/>
        <v>275456.87332405528</v>
      </c>
      <c r="S37" s="730">
        <f t="shared" si="6"/>
        <v>5376.1996244231068</v>
      </c>
      <c r="T37" s="730">
        <f t="shared" si="6"/>
        <v>-293347.86977751955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5"/>
        <v>22</v>
      </c>
      <c r="O38" s="749">
        <f t="shared" si="5"/>
        <v>2043</v>
      </c>
      <c r="P38" s="739">
        <f t="shared" si="2"/>
        <v>287533.23574404232</v>
      </c>
      <c r="Q38" s="730">
        <f t="shared" si="6"/>
        <v>300390.36112800182</v>
      </c>
      <c r="R38" s="730">
        <f t="shared" si="6"/>
        <v>282339.55947107513</v>
      </c>
      <c r="S38" s="730">
        <f t="shared" si="6"/>
        <v>5480.903347046863</v>
      </c>
      <c r="T38" s="730">
        <f t="shared" si="6"/>
        <v>-300677.58820208139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5"/>
        <v>23</v>
      </c>
      <c r="O39" s="749">
        <f t="shared" si="5"/>
        <v>2044</v>
      </c>
      <c r="P39" s="739">
        <f t="shared" si="2"/>
        <v>295010.90470783506</v>
      </c>
      <c r="Q39" s="730">
        <f t="shared" si="6"/>
        <v>308219.48924257245</v>
      </c>
      <c r="R39" s="730">
        <f t="shared" si="6"/>
        <v>289394.21943028102</v>
      </c>
      <c r="S39" s="730">
        <f t="shared" si="6"/>
        <v>5587.6462181950656</v>
      </c>
      <c r="T39" s="730">
        <f t="shared" si="6"/>
        <v>-308190.45018321346</v>
      </c>
      <c r="U39" s="748"/>
      <c r="V39" s="748"/>
      <c r="W39" s="748"/>
      <c r="X39" s="748"/>
      <c r="Y39" s="748"/>
      <c r="Z39" s="739"/>
    </row>
    <row r="40" spans="13:26" x14ac:dyDescent="0.2">
      <c r="M40" s="614"/>
      <c r="N40" s="748">
        <f t="shared" si="5"/>
        <v>24</v>
      </c>
      <c r="O40" s="749">
        <f t="shared" si="5"/>
        <v>2045</v>
      </c>
      <c r="P40" s="739">
        <f t="shared" si="2"/>
        <v>302683.25567382015</v>
      </c>
      <c r="Q40" s="730">
        <f t="shared" si="6"/>
        <v>316252.66933405807</v>
      </c>
      <c r="R40" s="730">
        <f t="shared" si="6"/>
        <v>296625.1502147062</v>
      </c>
      <c r="S40" s="730">
        <f t="shared" si="6"/>
        <v>5696.4679511329223</v>
      </c>
      <c r="T40" s="730">
        <f t="shared" si="6"/>
        <v>-315891.03182607703</v>
      </c>
      <c r="U40" s="724">
        <f>SUM(Q37:T40)/4</f>
        <v>291368.17528325808</v>
      </c>
      <c r="V40" s="730">
        <f>SUM(Q37:Q40)/4</f>
        <v>304405.65538525209</v>
      </c>
      <c r="W40" s="730">
        <f>SUM(R37:R40)/4</f>
        <v>285953.95061002939</v>
      </c>
      <c r="X40" s="730">
        <f>SUM(S37:S40)/4</f>
        <v>5535.3042851994896</v>
      </c>
      <c r="Y40" s="730">
        <f>SUM(T37:T40)/4</f>
        <v>-304526.73499722284</v>
      </c>
      <c r="Z40" s="742">
        <f>SUM(Q40:T40)-P40</f>
        <v>0</v>
      </c>
    </row>
    <row r="41" spans="13:26" x14ac:dyDescent="0.2">
      <c r="M41" s="614"/>
      <c r="N41" s="748">
        <f t="shared" si="5"/>
        <v>25</v>
      </c>
      <c r="O41" s="749">
        <f t="shared" si="5"/>
        <v>2046</v>
      </c>
      <c r="P41" s="739">
        <f t="shared" si="2"/>
        <v>310555.36130649497</v>
      </c>
      <c r="Q41" s="730">
        <f t="shared" si="6"/>
        <v>324495.21964590455</v>
      </c>
      <c r="R41" s="730">
        <f t="shared" si="6"/>
        <v>304036.75620443467</v>
      </c>
      <c r="S41" s="730">
        <f t="shared" si="6"/>
        <v>5807.4090325579891</v>
      </c>
      <c r="T41" s="730">
        <f t="shared" si="6"/>
        <v>-323784.02357640228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si="5"/>
        <v>26</v>
      </c>
      <c r="O42" s="749">
        <f t="shared" si="5"/>
        <v>2047</v>
      </c>
      <c r="P42" s="739">
        <f t="shared" si="2"/>
        <v>318632.42652142775</v>
      </c>
      <c r="Q42" s="730">
        <f t="shared" si="6"/>
        <v>332952.59703189519</v>
      </c>
      <c r="R42" s="730">
        <f t="shared" si="6"/>
        <v>311633.55182932125</v>
      </c>
      <c r="S42" s="730">
        <f t="shared" si="6"/>
        <v>5920.5107376630885</v>
      </c>
      <c r="T42" s="730">
        <f t="shared" si="6"/>
        <v>-331874.23307745176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si="5"/>
        <v>27</v>
      </c>
      <c r="O43" s="749">
        <f t="shared" si="5"/>
        <v>2048</v>
      </c>
      <c r="P43" s="739">
        <f t="shared" si="2"/>
        <v>326919.79193464323</v>
      </c>
      <c r="Q43" s="730">
        <f t="shared" si="6"/>
        <v>341630.40056877682</v>
      </c>
      <c r="R43" s="730">
        <f t="shared" si="6"/>
        <v>319420.16431874339</v>
      </c>
      <c r="S43" s="730">
        <f t="shared" si="6"/>
        <v>6035.815145492581</v>
      </c>
      <c r="T43" s="730">
        <f t="shared" si="6"/>
        <v>-340166.58809836948</v>
      </c>
      <c r="U43" s="748"/>
      <c r="V43" s="748"/>
      <c r="W43" s="748"/>
      <c r="X43" s="748"/>
      <c r="Y43" s="748"/>
      <c r="Z43" s="739"/>
    </row>
    <row r="44" spans="13:26" x14ac:dyDescent="0.2">
      <c r="M44" s="614"/>
      <c r="N44" s="748">
        <f t="shared" ref="N44:O44" si="7">N43+1</f>
        <v>28</v>
      </c>
      <c r="O44" s="749">
        <f t="shared" si="7"/>
        <v>2049</v>
      </c>
      <c r="P44" s="739">
        <f t="shared" ref="P44:P60" si="8">SUM(Q44:T44)</f>
        <v>335422.93740200106</v>
      </c>
      <c r="Q44" s="730">
        <f t="shared" ref="Q44:T44" si="9">IF($N44&lt;=TRUNC($P$12),Q43*(1+Q$13),0)</f>
        <v>350534.37526304246</v>
      </c>
      <c r="R44" s="730">
        <f t="shared" si="9"/>
        <v>327401.33652005956</v>
      </c>
      <c r="S44" s="730">
        <f t="shared" si="9"/>
        <v>6153.3651545977091</v>
      </c>
      <c r="T44" s="730">
        <f t="shared" si="9"/>
        <v>-348666.13953569863</v>
      </c>
      <c r="U44" s="724">
        <f>SUM(Q41:T44)/4</f>
        <v>322882.62929114175</v>
      </c>
      <c r="V44" s="730">
        <f>SUM(Q41:Q44)/4</f>
        <v>337403.14812740474</v>
      </c>
      <c r="W44" s="730">
        <f>SUM(R41:R44)/4</f>
        <v>315622.95221813972</v>
      </c>
      <c r="X44" s="730">
        <f>SUM(S41:S44)/4</f>
        <v>5979.275017577841</v>
      </c>
      <c r="Y44" s="730">
        <f>SUM(T41:T44)/4</f>
        <v>-336122.74607198051</v>
      </c>
      <c r="Z44" s="742">
        <f>SUM(Q44:T44)-P44</f>
        <v>0</v>
      </c>
    </row>
    <row r="45" spans="13:26" x14ac:dyDescent="0.2">
      <c r="M45" s="614"/>
      <c r="N45" s="748">
        <f t="shared" ref="N45:O45" si="10">N44+1</f>
        <v>29</v>
      </c>
      <c r="O45" s="749">
        <f t="shared" si="10"/>
        <v>2050</v>
      </c>
      <c r="P45" s="739">
        <f t="shared" si="8"/>
        <v>344147.48565091536</v>
      </c>
      <c r="Q45" s="730">
        <f t="shared" ref="Q45:T45" si="11">IF($N45&lt;=TRUNC($P$12),Q44*(1+Q$13),0)</f>
        <v>359670.41585432464</v>
      </c>
      <c r="R45" s="730">
        <f t="shared" si="11"/>
        <v>335581.92978749069</v>
      </c>
      <c r="S45" s="730">
        <f t="shared" si="11"/>
        <v>6273.2044989968335</v>
      </c>
      <c r="T45" s="730">
        <f t="shared" si="11"/>
        <v>-357378.06448989682</v>
      </c>
      <c r="U45" s="748"/>
      <c r="V45" s="748"/>
      <c r="W45" s="748"/>
      <c r="X45" s="748"/>
      <c r="Y45" s="748"/>
      <c r="Z45" s="614"/>
    </row>
    <row r="46" spans="13:26" x14ac:dyDescent="0.2">
      <c r="M46" s="614"/>
      <c r="N46" s="748">
        <f t="shared" ref="N46:O46" si="12">N45+1</f>
        <v>30</v>
      </c>
      <c r="O46" s="749">
        <f t="shared" si="12"/>
        <v>2051</v>
      </c>
      <c r="P46" s="739">
        <f t="shared" si="8"/>
        <v>353099.20600682596</v>
      </c>
      <c r="Q46" s="730">
        <f t="shared" ref="Q46:T46" si="13">IF($N46&lt;=TRUNC($P$12),Q45*(1+Q$13),0)</f>
        <v>369044.57071791729</v>
      </c>
      <c r="R46" s="730">
        <f t="shared" si="13"/>
        <v>343966.92694318463</v>
      </c>
      <c r="S46" s="730">
        <f t="shared" si="13"/>
        <v>6395.3777644465044</v>
      </c>
      <c r="T46" s="730">
        <f t="shared" si="13"/>
        <v>-366307.66941872245</v>
      </c>
      <c r="U46" s="748"/>
      <c r="V46" s="748"/>
      <c r="W46" s="748"/>
      <c r="X46" s="748"/>
      <c r="Y46" s="748"/>
      <c r="Z46" s="614"/>
    </row>
    <row r="47" spans="13:26" x14ac:dyDescent="0.2">
      <c r="M47" s="614"/>
      <c r="N47" s="748">
        <f t="shared" ref="N47:O47" si="14">N46+1</f>
        <v>31</v>
      </c>
      <c r="O47" s="749">
        <f t="shared" si="14"/>
        <v>2052</v>
      </c>
      <c r="P47" s="739">
        <f t="shared" si="8"/>
        <v>362284.01821689308</v>
      </c>
      <c r="Q47" s="730">
        <f t="shared" ref="Q47:T47" si="15">IF($N47&lt;=TRUNC($P$12),Q46*(1+Q$13),0)</f>
        <v>378663.04586900951</v>
      </c>
      <c r="R47" s="730">
        <f t="shared" si="15"/>
        <v>352561.43531226699</v>
      </c>
      <c r="S47" s="730">
        <f t="shared" si="15"/>
        <v>6519.930405029414</v>
      </c>
      <c r="T47" s="730">
        <f t="shared" si="15"/>
        <v>-375460.39336941286</v>
      </c>
      <c r="U47" s="748"/>
      <c r="V47" s="748"/>
      <c r="W47" s="748"/>
      <c r="X47" s="748"/>
      <c r="Y47" s="748"/>
      <c r="Z47" s="739"/>
    </row>
    <row r="48" spans="13:26" x14ac:dyDescent="0.2">
      <c r="M48" s="614"/>
      <c r="N48" s="748">
        <f t="shared" ref="N48:O48" si="16">N47+1</f>
        <v>32</v>
      </c>
      <c r="O48" s="749">
        <f t="shared" si="16"/>
        <v>2053</v>
      </c>
      <c r="P48" s="739">
        <f t="shared" si="8"/>
        <v>371707.99637345207</v>
      </c>
      <c r="Q48" s="730">
        <f t="shared" ref="Q48:T48" si="17">IF($N48&lt;=TRUNC($P$12),Q47*(1+Q$13),0)</f>
        <v>388532.20907128265</v>
      </c>
      <c r="R48" s="730">
        <f t="shared" si="17"/>
        <v>361370.68983372702</v>
      </c>
      <c r="S48" s="730">
        <f t="shared" si="17"/>
        <v>6646.908760065412</v>
      </c>
      <c r="T48" s="730">
        <f t="shared" si="17"/>
        <v>-384841.8112916231</v>
      </c>
      <c r="U48" s="724">
        <f>SUM(Q45:T48)/4</f>
        <v>357809.67656202154</v>
      </c>
      <c r="V48" s="730">
        <f>SUM(Q45:Q48)/4</f>
        <v>373977.56037813355</v>
      </c>
      <c r="W48" s="730">
        <f>SUM(R45:R48)/4</f>
        <v>348370.2454691673</v>
      </c>
      <c r="X48" s="730">
        <f>SUM(S45:S48)/4</f>
        <v>6458.855357134541</v>
      </c>
      <c r="Y48" s="730">
        <f>SUM(T45:T48)/4</f>
        <v>-370996.98464241385</v>
      </c>
      <c r="Z48" s="742">
        <f>SUM(Q48:T48)-P48</f>
        <v>0</v>
      </c>
    </row>
    <row r="49" spans="13:26" x14ac:dyDescent="0.2">
      <c r="M49" s="614"/>
      <c r="N49" s="748">
        <f t="shared" ref="N49:O49" si="18">N48+1</f>
        <v>33</v>
      </c>
      <c r="O49" s="749">
        <f t="shared" si="18"/>
        <v>2054</v>
      </c>
      <c r="P49" s="739">
        <f t="shared" si="8"/>
        <v>381377.37293983257</v>
      </c>
      <c r="Q49" s="730">
        <f t="shared" ref="Q49:T49" si="19">IF($N49&lt;=TRUNC($P$12),Q48*(1+Q$13),0)</f>
        <v>398658.59405259043</v>
      </c>
      <c r="R49" s="730">
        <f t="shared" si="19"/>
        <v>370400.05624903372</v>
      </c>
      <c r="S49" s="730">
        <f t="shared" si="19"/>
        <v>6776.3600713518645</v>
      </c>
      <c r="T49" s="730">
        <f t="shared" si="19"/>
        <v>-394457.63743314339</v>
      </c>
      <c r="U49" s="748"/>
      <c r="V49" s="748"/>
      <c r="W49" s="748"/>
      <c r="X49" s="748"/>
      <c r="Y49" s="748"/>
      <c r="Z49" s="614"/>
    </row>
    <row r="50" spans="13:26" x14ac:dyDescent="0.2">
      <c r="M50" s="614"/>
      <c r="N50" s="748">
        <f t="shared" ref="N50:O50" si="20">N49+1</f>
        <v>34</v>
      </c>
      <c r="O50" s="749">
        <f t="shared" si="20"/>
        <v>2055</v>
      </c>
      <c r="P50" s="739">
        <f t="shared" si="8"/>
        <v>391298.5428812133</v>
      </c>
      <c r="Q50" s="730">
        <f t="shared" ref="Q50:T50" si="21">IF($N50&lt;=TRUNC($P$12),Q49*(1+Q$13),0)</f>
        <v>409048.90483051306</v>
      </c>
      <c r="R50" s="730">
        <f t="shared" si="21"/>
        <v>379655.03437042364</v>
      </c>
      <c r="S50" s="730">
        <f t="shared" si="21"/>
        <v>6908.3325007397816</v>
      </c>
      <c r="T50" s="730">
        <f t="shared" si="21"/>
        <v>-404313.72882046324</v>
      </c>
      <c r="U50" s="748"/>
      <c r="V50" s="748"/>
      <c r="W50" s="748"/>
      <c r="X50" s="748"/>
      <c r="Y50" s="748"/>
      <c r="Z50" s="614"/>
    </row>
    <row r="51" spans="13:26" x14ac:dyDescent="0.2">
      <c r="M51" s="614"/>
      <c r="N51" s="748">
        <f t="shared" ref="N51:O51" si="22">N50+1</f>
        <v>35</v>
      </c>
      <c r="O51" s="749">
        <f t="shared" si="22"/>
        <v>2056</v>
      </c>
      <c r="P51" s="739">
        <f t="shared" si="8"/>
        <v>401478.06790325057</v>
      </c>
      <c r="Q51" s="730">
        <f t="shared" ref="Q51:T51" si="23">IF($N51&lt;=TRUNC($P$12),Q50*(1+Q$13),0)</f>
        <v>419710.02015064901</v>
      </c>
      <c r="R51" s="730">
        <f t="shared" si="23"/>
        <v>389141.26143085212</v>
      </c>
      <c r="S51" s="730">
        <f t="shared" si="23"/>
        <v>7042.8751480522424</v>
      </c>
      <c r="T51" s="730">
        <f t="shared" si="23"/>
        <v>-414416.08882630279</v>
      </c>
      <c r="U51" s="748"/>
      <c r="V51" s="748"/>
      <c r="W51" s="748"/>
      <c r="X51" s="748"/>
      <c r="Y51" s="748"/>
      <c r="Z51" s="739"/>
    </row>
    <row r="52" spans="13:26" x14ac:dyDescent="0.2">
      <c r="M52" s="614"/>
      <c r="N52" s="748">
        <f t="shared" ref="N52:O52" si="24">N51+1</f>
        <v>36</v>
      </c>
      <c r="O52" s="749">
        <f t="shared" si="24"/>
        <v>2057</v>
      </c>
      <c r="P52" s="739">
        <f t="shared" si="8"/>
        <v>411922.68080129835</v>
      </c>
      <c r="Q52" s="730">
        <f t="shared" ref="Q52:T52" si="25">IF($N52&lt;=TRUNC($P$12),Q51*(1+Q$13),0)</f>
        <v>430648.99804058287</v>
      </c>
      <c r="R52" s="730">
        <f t="shared" si="25"/>
        <v>398864.51551764738</v>
      </c>
      <c r="S52" s="730">
        <f t="shared" si="25"/>
        <v>7180.0380693517909</v>
      </c>
      <c r="T52" s="730">
        <f t="shared" si="25"/>
        <v>-424770.8708262837</v>
      </c>
      <c r="U52" s="724">
        <f>SUM(Q49:T52)/4</f>
        <v>396519.16613139876</v>
      </c>
      <c r="V52" s="730">
        <f>SUM(Q49:Q52)/4</f>
        <v>414516.62926858384</v>
      </c>
      <c r="W52" s="730">
        <f>SUM(R49:R52)/4</f>
        <v>384515.21689198923</v>
      </c>
      <c r="X52" s="730">
        <f>SUM(S49:S52)/4</f>
        <v>6976.9014473739198</v>
      </c>
      <c r="Y52" s="730">
        <f>SUM(T49:T52)/4</f>
        <v>-409489.58147654828</v>
      </c>
      <c r="Z52" s="742">
        <f>SUM(Q52:T52)-P52</f>
        <v>0</v>
      </c>
    </row>
    <row r="53" spans="13:26" x14ac:dyDescent="0.2">
      <c r="M53" s="614"/>
      <c r="N53" s="748">
        <f t="shared" ref="N53:O53" si="26">N52+1</f>
        <v>37</v>
      </c>
      <c r="O53" s="749">
        <f t="shared" si="26"/>
        <v>2058</v>
      </c>
      <c r="P53" s="739">
        <f t="shared" si="8"/>
        <v>422639.28992310003</v>
      </c>
      <c r="Q53" s="730">
        <f t="shared" ref="Q53:T53" si="27">IF($N53&lt;=TRUNC($P$12),Q52*(1+Q$13),0)</f>
        <v>441873.08048254414</v>
      </c>
      <c r="R53" s="730">
        <f t="shared" si="27"/>
        <v>408830.71909195971</v>
      </c>
      <c r="S53" s="730">
        <f t="shared" si="27"/>
        <v>7319.8722955635994</v>
      </c>
      <c r="T53" s="730">
        <f t="shared" si="27"/>
        <v>-435384.38194696745</v>
      </c>
      <c r="U53" s="748"/>
      <c r="V53" s="748"/>
      <c r="W53" s="748"/>
      <c r="X53" s="748"/>
      <c r="Y53" s="748"/>
      <c r="Z53" s="614"/>
    </row>
    <row r="54" spans="13:26" x14ac:dyDescent="0.2">
      <c r="M54" s="614"/>
      <c r="N54" s="748">
        <f t="shared" ref="N54:O54" si="28">N53+1</f>
        <v>38</v>
      </c>
      <c r="O54" s="749">
        <f t="shared" si="28"/>
        <v>2059</v>
      </c>
      <c r="P54" s="739">
        <f t="shared" si="8"/>
        <v>433634.98374791699</v>
      </c>
      <c r="Q54" s="730">
        <f t="shared" ref="Q54:T54" si="29">IF($N54&lt;=TRUNC($P$12),Q53*(1+Q$13),0)</f>
        <v>453389.69820785016</v>
      </c>
      <c r="R54" s="730">
        <f t="shared" si="29"/>
        <v>419045.94259614905</v>
      </c>
      <c r="S54" s="730">
        <f t="shared" si="29"/>
        <v>7462.429851461322</v>
      </c>
      <c r="T54" s="730">
        <f t="shared" si="29"/>
        <v>-446263.08690754359</v>
      </c>
      <c r="U54" s="748"/>
      <c r="V54" s="748"/>
      <c r="W54" s="748"/>
      <c r="X54" s="748"/>
      <c r="Y54" s="748"/>
      <c r="Z54" s="614"/>
    </row>
    <row r="55" spans="13:26" x14ac:dyDescent="0.2">
      <c r="M55" s="614"/>
      <c r="N55" s="748">
        <f t="shared" ref="N55:O55" si="30">N54+1</f>
        <v>39</v>
      </c>
      <c r="O55" s="749">
        <f t="shared" si="30"/>
        <v>2060</v>
      </c>
      <c r="P55" s="739">
        <f t="shared" si="8"/>
        <v>444917.03558513039</v>
      </c>
      <c r="Q55" s="730">
        <f t="shared" ref="Q55:T55" si="31">IF($N55&lt;=TRUNC($P$12),Q54*(1+Q$13),0)</f>
        <v>465206.47561630775</v>
      </c>
      <c r="R55" s="730">
        <f t="shared" si="31"/>
        <v>429516.40815130837</v>
      </c>
      <c r="S55" s="730">
        <f t="shared" si="31"/>
        <v>7607.763775022705</v>
      </c>
      <c r="T55" s="730">
        <f t="shared" si="31"/>
        <v>-457413.61195750843</v>
      </c>
      <c r="U55" s="748"/>
      <c r="V55" s="748"/>
      <c r="W55" s="748"/>
      <c r="X55" s="748"/>
      <c r="Y55" s="748"/>
      <c r="Z55" s="739"/>
    </row>
    <row r="56" spans="13:26" x14ac:dyDescent="0.2">
      <c r="M56" s="614"/>
      <c r="N56" s="748">
        <f t="shared" ref="N56:O56" si="32">N55+1</f>
        <v>40</v>
      </c>
      <c r="O56" s="749">
        <f t="shared" si="32"/>
        <v>2061</v>
      </c>
      <c r="P56" s="739">
        <f t="shared" si="8"/>
        <v>0</v>
      </c>
      <c r="Q56" s="730">
        <f t="shared" ref="Q56:T56" si="33">IF($N56&lt;=TRUNC($P$12),Q55*(1+Q$13),0)</f>
        <v>0</v>
      </c>
      <c r="R56" s="730">
        <f t="shared" si="33"/>
        <v>0</v>
      </c>
      <c r="S56" s="730">
        <f t="shared" si="33"/>
        <v>0</v>
      </c>
      <c r="T56" s="730">
        <f t="shared" si="33"/>
        <v>0</v>
      </c>
      <c r="U56" s="724">
        <f>SUM(Q53:T56)/4</f>
        <v>325297.82731403684</v>
      </c>
      <c r="V56" s="730">
        <f>SUM(Q53:Q56)/4</f>
        <v>340117.31357667549</v>
      </c>
      <c r="W56" s="730">
        <f>SUM(R53:R56)/4</f>
        <v>314348.26745985425</v>
      </c>
      <c r="X56" s="730">
        <f>SUM(S53:S56)/4</f>
        <v>5597.5164805119066</v>
      </c>
      <c r="Y56" s="730">
        <f>SUM(T53:T56)/4</f>
        <v>-334765.27020300488</v>
      </c>
      <c r="Z56" s="742">
        <f>SUM(Q56:T56)-P56</f>
        <v>0</v>
      </c>
    </row>
    <row r="57" spans="13:26" x14ac:dyDescent="0.2">
      <c r="M57" s="614"/>
      <c r="N57" s="748">
        <f t="shared" ref="N57:O57" si="34">N56+1</f>
        <v>41</v>
      </c>
      <c r="O57" s="749">
        <f t="shared" si="34"/>
        <v>2062</v>
      </c>
      <c r="P57" s="739">
        <f t="shared" si="8"/>
        <v>0</v>
      </c>
      <c r="Q57" s="730">
        <f t="shared" ref="Q57:T57" si="35">IF($N57&lt;=TRUNC($P$12),Q56*(1+Q$13),0)</f>
        <v>0</v>
      </c>
      <c r="R57" s="730">
        <f t="shared" si="35"/>
        <v>0</v>
      </c>
      <c r="S57" s="730">
        <f t="shared" si="35"/>
        <v>0</v>
      </c>
      <c r="T57" s="730">
        <f t="shared" si="35"/>
        <v>0</v>
      </c>
      <c r="U57" s="748"/>
      <c r="V57" s="748"/>
      <c r="W57" s="748"/>
      <c r="X57" s="748"/>
      <c r="Y57" s="748"/>
      <c r="Z57" s="614"/>
    </row>
    <row r="58" spans="13:26" x14ac:dyDescent="0.2">
      <c r="M58" s="614"/>
      <c r="N58" s="748">
        <f t="shared" ref="N58:O58" si="36">N57+1</f>
        <v>42</v>
      </c>
      <c r="O58" s="749">
        <f t="shared" si="36"/>
        <v>2063</v>
      </c>
      <c r="P58" s="739">
        <f t="shared" si="8"/>
        <v>0</v>
      </c>
      <c r="Q58" s="730">
        <f t="shared" ref="Q58:T58" si="37">IF($N58&lt;=TRUNC($P$12),Q57*(1+Q$13),0)</f>
        <v>0</v>
      </c>
      <c r="R58" s="730">
        <f t="shared" si="37"/>
        <v>0</v>
      </c>
      <c r="S58" s="730">
        <f t="shared" si="37"/>
        <v>0</v>
      </c>
      <c r="T58" s="730">
        <f t="shared" si="37"/>
        <v>0</v>
      </c>
      <c r="U58" s="748"/>
      <c r="V58" s="748"/>
      <c r="W58" s="748"/>
      <c r="X58" s="748"/>
      <c r="Y58" s="748"/>
      <c r="Z58" s="614"/>
    </row>
    <row r="59" spans="13:26" x14ac:dyDescent="0.2">
      <c r="M59" s="614"/>
      <c r="N59" s="748">
        <f t="shared" ref="N59:O59" si="38">N58+1</f>
        <v>43</v>
      </c>
      <c r="O59" s="749">
        <f t="shared" si="38"/>
        <v>2064</v>
      </c>
      <c r="P59" s="739">
        <f t="shared" si="8"/>
        <v>0</v>
      </c>
      <c r="Q59" s="730">
        <f t="shared" ref="Q59:T59" si="39">IF($N59&lt;=TRUNC($P$12),Q58*(1+Q$13),0)</f>
        <v>0</v>
      </c>
      <c r="R59" s="730">
        <f t="shared" si="39"/>
        <v>0</v>
      </c>
      <c r="S59" s="730">
        <f t="shared" si="39"/>
        <v>0</v>
      </c>
      <c r="T59" s="730">
        <f t="shared" si="39"/>
        <v>0</v>
      </c>
      <c r="U59" s="748"/>
      <c r="V59" s="748"/>
      <c r="W59" s="748"/>
      <c r="X59" s="748"/>
      <c r="Y59" s="748"/>
      <c r="Z59" s="739">
        <f>U60-SUM(V60:Y60)</f>
        <v>0</v>
      </c>
    </row>
    <row r="60" spans="13:26" x14ac:dyDescent="0.2">
      <c r="M60" s="614"/>
      <c r="N60" s="748">
        <f t="shared" ref="N60:O60" si="40">N59+1</f>
        <v>44</v>
      </c>
      <c r="O60" s="749">
        <f t="shared" si="40"/>
        <v>2065</v>
      </c>
      <c r="P60" s="739">
        <f t="shared" si="8"/>
        <v>0</v>
      </c>
      <c r="Q60" s="730">
        <f t="shared" ref="Q60:T60" si="41">IF($N60&lt;=TRUNC($P$12),Q59*(1+Q$13),0)</f>
        <v>0</v>
      </c>
      <c r="R60" s="730">
        <f t="shared" si="41"/>
        <v>0</v>
      </c>
      <c r="S60" s="730">
        <f t="shared" si="41"/>
        <v>0</v>
      </c>
      <c r="T60" s="730">
        <f t="shared" si="41"/>
        <v>0</v>
      </c>
      <c r="U60" s="724">
        <f>SUM(Q57:T60)/4</f>
        <v>0</v>
      </c>
      <c r="V60" s="730">
        <f>SUM(Q57:Q60)/4</f>
        <v>0</v>
      </c>
      <c r="W60" s="730">
        <f>SUM(R57:R60)/4</f>
        <v>0</v>
      </c>
      <c r="X60" s="730">
        <f>SUM(S57:S60)/4</f>
        <v>0</v>
      </c>
      <c r="Y60" s="730">
        <f>SUM(T57:T60)/4</f>
        <v>0</v>
      </c>
      <c r="Z60" s="614"/>
    </row>
    <row r="61" spans="13:26" x14ac:dyDescent="0.2">
      <c r="M61" s="614"/>
      <c r="N61" s="748"/>
      <c r="O61" s="615" t="s">
        <v>18</v>
      </c>
      <c r="P61" s="615" t="s">
        <v>18</v>
      </c>
      <c r="Q61" s="615" t="s">
        <v>18</v>
      </c>
      <c r="R61" s="615" t="s">
        <v>18</v>
      </c>
      <c r="S61" s="615" t="s">
        <v>18</v>
      </c>
      <c r="T61" s="615" t="s">
        <v>18</v>
      </c>
      <c r="U61" s="724"/>
      <c r="V61" s="724"/>
      <c r="W61" s="724"/>
      <c r="X61" s="724"/>
      <c r="Y61" s="724"/>
      <c r="Z61" s="614"/>
    </row>
    <row r="62" spans="13:26" x14ac:dyDescent="0.2">
      <c r="M62" s="614"/>
      <c r="O62" s="605" t="s">
        <v>111</v>
      </c>
      <c r="P62" s="726">
        <f>SUM(Q62:T62)</f>
        <v>11103306.240359811</v>
      </c>
      <c r="Q62" s="724">
        <f>SUM(Q$17:Q$60)</f>
        <v>11600063.723264487</v>
      </c>
      <c r="R62" s="724">
        <f>SUM(R$17:R$60)</f>
        <v>10889934.590422092</v>
      </c>
      <c r="S62" s="724">
        <f>SUM(S$17:S$60)</f>
        <v>210546.63619237853</v>
      </c>
      <c r="T62" s="724">
        <f>SUM(T$17:T$60)</f>
        <v>-11597238.709519146</v>
      </c>
      <c r="U62" s="730"/>
      <c r="V62" s="724"/>
      <c r="W62" s="724"/>
      <c r="X62" s="724"/>
      <c r="Y62" s="724"/>
      <c r="Z62" s="614"/>
    </row>
    <row r="63" spans="13:26" x14ac:dyDescent="0.2">
      <c r="M63" s="614"/>
      <c r="N63" s="614"/>
      <c r="O63" s="614"/>
      <c r="P63" s="742">
        <f>P62-P$10</f>
        <v>-1.862645149230957E-8</v>
      </c>
      <c r="Q63" s="742">
        <f t="shared" ref="Q63:T63" si="42">Q62-Q$10</f>
        <v>0</v>
      </c>
      <c r="R63" s="742">
        <f t="shared" si="42"/>
        <v>0</v>
      </c>
      <c r="S63" s="742">
        <f t="shared" si="42"/>
        <v>4.3655745685100555E-10</v>
      </c>
      <c r="T63" s="742">
        <f t="shared" si="42"/>
        <v>0</v>
      </c>
      <c r="U63" s="742">
        <f>SUM(Q62:T62)-P$10</f>
        <v>-1.862645149230957E-8</v>
      </c>
      <c r="V63" s="614"/>
      <c r="W63" s="614"/>
      <c r="X63" s="614"/>
      <c r="Y63" s="614"/>
      <c r="Z63" s="614"/>
    </row>
    <row r="64" spans="13:26" x14ac:dyDescent="0.2">
      <c r="M64" s="614"/>
      <c r="O64" s="719" t="s">
        <v>112</v>
      </c>
      <c r="P64" s="752">
        <f>$P$13</f>
        <v>2.5990864057066076E-2</v>
      </c>
      <c r="Z64" s="614"/>
    </row>
    <row r="65" spans="13:26" x14ac:dyDescent="0.2">
      <c r="M65" s="614"/>
      <c r="O65" s="720" t="s">
        <v>113</v>
      </c>
      <c r="P65" s="752">
        <f>((1+P64)^(1/12))-1</f>
        <v>2.1405245154160202E-3</v>
      </c>
      <c r="Z65" s="614"/>
    </row>
    <row r="66" spans="13:26" x14ac:dyDescent="0.2">
      <c r="M66" s="614"/>
      <c r="O66" s="720" t="s">
        <v>20</v>
      </c>
      <c r="P66" s="726">
        <f>P10</f>
        <v>11103306.24035983</v>
      </c>
      <c r="Z66" s="614"/>
    </row>
    <row r="67" spans="13:26" x14ac:dyDescent="0.2">
      <c r="M67" s="614"/>
      <c r="O67" s="720" t="s">
        <v>21</v>
      </c>
      <c r="P67" s="724">
        <f>P66/(1+P65)^P68</f>
        <v>4081840.8463613004</v>
      </c>
      <c r="Z67" s="614"/>
    </row>
    <row r="68" spans="13:26" x14ac:dyDescent="0.2">
      <c r="M68" s="614"/>
      <c r="O68" s="720" t="s">
        <v>114</v>
      </c>
      <c r="P68" s="730">
        <f>$P$12*12</f>
        <v>468</v>
      </c>
      <c r="Q68" s="753"/>
      <c r="Z68" s="614"/>
    </row>
    <row r="69" spans="13:26" x14ac:dyDescent="0.2">
      <c r="M69" s="614"/>
      <c r="O69" s="720" t="s">
        <v>115</v>
      </c>
      <c r="P69" s="724">
        <f>PMT(P65,P68,-P67)</f>
        <v>13816.588780494472</v>
      </c>
      <c r="Z69" s="614"/>
    </row>
    <row r="70" spans="13:26" x14ac:dyDescent="0.2">
      <c r="M70" s="614"/>
      <c r="N70" s="615"/>
      <c r="O70" s="615" t="s">
        <v>18</v>
      </c>
      <c r="P70" s="615" t="s">
        <v>18</v>
      </c>
      <c r="Q70" s="615" t="s">
        <v>18</v>
      </c>
      <c r="R70" s="615" t="s">
        <v>18</v>
      </c>
      <c r="Z70" s="614"/>
    </row>
    <row r="71" spans="13:26" x14ac:dyDescent="0.2">
      <c r="M71" s="614"/>
      <c r="N71" s="748">
        <v>1</v>
      </c>
      <c r="O71" s="730">
        <v>0</v>
      </c>
      <c r="P71" s="730">
        <f>P69</f>
        <v>13816.588780494472</v>
      </c>
      <c r="Q71" s="730">
        <f t="shared" ref="Q71:Q134" si="43">O71*$P$65</f>
        <v>0</v>
      </c>
      <c r="R71" s="730">
        <f t="shared" ref="R71:R134" si="44">O71+P71+Q71</f>
        <v>13816.588780494472</v>
      </c>
      <c r="Z71" s="614"/>
    </row>
    <row r="72" spans="13:26" x14ac:dyDescent="0.2">
      <c r="M72" s="614"/>
      <c r="N72" s="748">
        <f t="shared" ref="N72:N135" si="45">N71+1</f>
        <v>2</v>
      </c>
      <c r="O72" s="730">
        <f t="shared" ref="O72:O135" si="46">R71</f>
        <v>13816.588780494472</v>
      </c>
      <c r="P72" s="730">
        <f t="shared" ref="P72:P135" si="47">P71</f>
        <v>13816.588780494472</v>
      </c>
      <c r="Q72" s="730">
        <f t="shared" si="43"/>
        <v>29.574747004070353</v>
      </c>
      <c r="R72" s="730">
        <f t="shared" si="44"/>
        <v>27662.752307993014</v>
      </c>
      <c r="Z72" s="614"/>
    </row>
    <row r="73" spans="13:26" x14ac:dyDescent="0.2">
      <c r="M73" s="614"/>
      <c r="N73" s="748">
        <f t="shared" si="45"/>
        <v>3</v>
      </c>
      <c r="O73" s="730">
        <f t="shared" si="46"/>
        <v>27662.752307993014</v>
      </c>
      <c r="P73" s="730">
        <f t="shared" si="47"/>
        <v>13816.588780494472</v>
      </c>
      <c r="Q73" s="730">
        <f t="shared" si="43"/>
        <v>59.212799479140138</v>
      </c>
      <c r="R73" s="730">
        <f t="shared" si="44"/>
        <v>41538.553887966627</v>
      </c>
      <c r="Z73" s="614"/>
    </row>
    <row r="74" spans="13:26" x14ac:dyDescent="0.2">
      <c r="M74" s="614"/>
      <c r="N74" s="748">
        <f t="shared" si="45"/>
        <v>4</v>
      </c>
      <c r="O74" s="730">
        <f t="shared" si="46"/>
        <v>41538.553887966627</v>
      </c>
      <c r="P74" s="730">
        <f t="shared" si="47"/>
        <v>13816.588780494472</v>
      </c>
      <c r="Q74" s="730">
        <f t="shared" si="43"/>
        <v>88.914292932122009</v>
      </c>
      <c r="R74" s="730">
        <f t="shared" si="44"/>
        <v>55444.056961393224</v>
      </c>
      <c r="Z74" s="614"/>
    </row>
    <row r="75" spans="13:26" x14ac:dyDescent="0.2">
      <c r="M75" s="614"/>
      <c r="N75" s="748">
        <f t="shared" si="45"/>
        <v>5</v>
      </c>
      <c r="O75" s="730">
        <f t="shared" si="46"/>
        <v>55444.056961393224</v>
      </c>
      <c r="P75" s="730">
        <f t="shared" si="47"/>
        <v>13816.588780494472</v>
      </c>
      <c r="Q75" s="730">
        <f t="shared" si="43"/>
        <v>118.67936315998445</v>
      </c>
      <c r="R75" s="730">
        <f t="shared" si="44"/>
        <v>69379.325105047683</v>
      </c>
      <c r="Z75" s="614"/>
    </row>
    <row r="76" spans="13:26" x14ac:dyDescent="0.2">
      <c r="M76" s="614"/>
      <c r="N76" s="748">
        <f t="shared" si="45"/>
        <v>6</v>
      </c>
      <c r="O76" s="730">
        <f t="shared" si="46"/>
        <v>69379.325105047683</v>
      </c>
      <c r="P76" s="730">
        <f t="shared" si="47"/>
        <v>13816.588780494472</v>
      </c>
      <c r="Q76" s="730">
        <f t="shared" si="43"/>
        <v>148.5081462503727</v>
      </c>
      <c r="R76" s="730">
        <f t="shared" si="44"/>
        <v>83344.422031792536</v>
      </c>
      <c r="Z76" s="614"/>
    </row>
    <row r="77" spans="13:26" x14ac:dyDescent="0.2">
      <c r="M77" s="614"/>
      <c r="N77" s="748">
        <f t="shared" si="45"/>
        <v>7</v>
      </c>
      <c r="O77" s="730">
        <f t="shared" si="46"/>
        <v>83344.422031792536</v>
      </c>
      <c r="P77" s="730">
        <f t="shared" si="47"/>
        <v>13816.588780494472</v>
      </c>
      <c r="Q77" s="730">
        <f t="shared" si="43"/>
        <v>178.400778582231</v>
      </c>
      <c r="R77" s="730">
        <f t="shared" si="44"/>
        <v>97339.411590869247</v>
      </c>
      <c r="Z77" s="614"/>
    </row>
    <row r="78" spans="13:26" x14ac:dyDescent="0.2">
      <c r="M78" s="614"/>
      <c r="N78" s="748">
        <f t="shared" si="45"/>
        <v>8</v>
      </c>
      <c r="O78" s="730">
        <f t="shared" si="46"/>
        <v>97339.411590869247</v>
      </c>
      <c r="P78" s="730">
        <f t="shared" si="47"/>
        <v>13816.588780494472</v>
      </c>
      <c r="Q78" s="730">
        <f t="shared" si="43"/>
        <v>208.35739682642594</v>
      </c>
      <c r="R78" s="730">
        <f t="shared" si="44"/>
        <v>111364.35776819014</v>
      </c>
      <c r="Z78" s="614"/>
    </row>
    <row r="79" spans="13:26" x14ac:dyDescent="0.2">
      <c r="M79" s="614"/>
      <c r="N79" s="748">
        <f t="shared" si="45"/>
        <v>9</v>
      </c>
      <c r="O79" s="730">
        <f t="shared" si="46"/>
        <v>111364.35776819014</v>
      </c>
      <c r="P79" s="730">
        <f t="shared" si="47"/>
        <v>13816.588780494472</v>
      </c>
      <c r="Q79" s="730">
        <f t="shared" si="43"/>
        <v>238.37813794637148</v>
      </c>
      <c r="R79" s="730">
        <f t="shared" si="44"/>
        <v>125419.32468663099</v>
      </c>
      <c r="Z79" s="614"/>
    </row>
    <row r="80" spans="13:26" x14ac:dyDescent="0.2">
      <c r="M80" s="614"/>
      <c r="N80" s="748">
        <f t="shared" si="45"/>
        <v>10</v>
      </c>
      <c r="O80" s="730">
        <f t="shared" si="46"/>
        <v>125419.32468663099</v>
      </c>
      <c r="P80" s="730">
        <f t="shared" si="47"/>
        <v>13816.588780494472</v>
      </c>
      <c r="Q80" s="730">
        <f t="shared" si="43"/>
        <v>268.46313919865531</v>
      </c>
      <c r="R80" s="730">
        <f t="shared" si="44"/>
        <v>139504.37660632413</v>
      </c>
      <c r="Z80" s="614"/>
    </row>
    <row r="81" spans="13:26" x14ac:dyDescent="0.2">
      <c r="M81" s="614"/>
      <c r="N81" s="748">
        <f t="shared" si="45"/>
        <v>11</v>
      </c>
      <c r="O81" s="730">
        <f t="shared" si="46"/>
        <v>139504.37660632413</v>
      </c>
      <c r="P81" s="730">
        <f t="shared" si="47"/>
        <v>13816.588780494472</v>
      </c>
      <c r="Q81" s="730">
        <f t="shared" si="43"/>
        <v>298.61253813366596</v>
      </c>
      <c r="R81" s="730">
        <f t="shared" si="44"/>
        <v>153619.57792495226</v>
      </c>
      <c r="Z81" s="614"/>
    </row>
    <row r="82" spans="13:26" x14ac:dyDescent="0.2">
      <c r="M82" s="614"/>
      <c r="N82" s="748">
        <f t="shared" si="45"/>
        <v>12</v>
      </c>
      <c r="O82" s="730">
        <f t="shared" si="46"/>
        <v>153619.57792495226</v>
      </c>
      <c r="P82" s="730">
        <f t="shared" si="47"/>
        <v>13816.588780494472</v>
      </c>
      <c r="Q82" s="730">
        <f t="shared" si="43"/>
        <v>328.826472596222</v>
      </c>
      <c r="R82" s="730">
        <f t="shared" si="44"/>
        <v>167764.99317804296</v>
      </c>
      <c r="Z82" s="614"/>
    </row>
    <row r="83" spans="13:26" x14ac:dyDescent="0.2">
      <c r="M83" s="614"/>
      <c r="N83" s="748">
        <f t="shared" si="45"/>
        <v>13</v>
      </c>
      <c r="O83" s="730">
        <f t="shared" si="46"/>
        <v>167764.99317804296</v>
      </c>
      <c r="P83" s="730">
        <f t="shared" si="47"/>
        <v>13816.588780494472</v>
      </c>
      <c r="Q83" s="730">
        <f t="shared" si="43"/>
        <v>359.10508072620235</v>
      </c>
      <c r="R83" s="730">
        <f t="shared" si="44"/>
        <v>181940.68703926363</v>
      </c>
      <c r="Z83" s="614"/>
    </row>
    <row r="84" spans="13:26" x14ac:dyDescent="0.2">
      <c r="M84" s="614"/>
      <c r="N84" s="748">
        <f t="shared" si="45"/>
        <v>14</v>
      </c>
      <c r="O84" s="730">
        <f t="shared" si="46"/>
        <v>181940.68703926363</v>
      </c>
      <c r="P84" s="730">
        <f t="shared" si="47"/>
        <v>13816.588780494472</v>
      </c>
      <c r="Q84" s="730">
        <f t="shared" si="43"/>
        <v>389.44850095917758</v>
      </c>
      <c r="R84" s="730">
        <f t="shared" si="44"/>
        <v>196146.72432071727</v>
      </c>
      <c r="Z84" s="614"/>
    </row>
    <row r="85" spans="13:26" x14ac:dyDescent="0.2">
      <c r="M85" s="614"/>
      <c r="N85" s="748">
        <f t="shared" si="45"/>
        <v>15</v>
      </c>
      <c r="O85" s="730">
        <f t="shared" si="46"/>
        <v>196146.72432071727</v>
      </c>
      <c r="P85" s="730">
        <f t="shared" si="47"/>
        <v>13816.588780494472</v>
      </c>
      <c r="Q85" s="730">
        <f t="shared" si="43"/>
        <v>419.85687202704304</v>
      </c>
      <c r="R85" s="730">
        <f t="shared" si="44"/>
        <v>210383.16997323878</v>
      </c>
      <c r="Z85" s="614"/>
    </row>
    <row r="86" spans="13:26" x14ac:dyDescent="0.2">
      <c r="M86" s="614"/>
      <c r="N86" s="748">
        <f t="shared" si="45"/>
        <v>16</v>
      </c>
      <c r="O86" s="730">
        <f t="shared" si="46"/>
        <v>210383.16997323878</v>
      </c>
      <c r="P86" s="730">
        <f t="shared" si="47"/>
        <v>13816.588780494472</v>
      </c>
      <c r="Q86" s="730">
        <f t="shared" si="43"/>
        <v>450.33033295865312</v>
      </c>
      <c r="R86" s="730">
        <f t="shared" si="44"/>
        <v>224650.08908669191</v>
      </c>
      <c r="Z86" s="614"/>
    </row>
    <row r="87" spans="13:26" x14ac:dyDescent="0.2">
      <c r="M87" s="614"/>
      <c r="N87" s="748">
        <f t="shared" si="45"/>
        <v>17</v>
      </c>
      <c r="O87" s="730">
        <f t="shared" si="46"/>
        <v>224650.08908669191</v>
      </c>
      <c r="P87" s="730">
        <f t="shared" si="47"/>
        <v>13816.588780494472</v>
      </c>
      <c r="Q87" s="730">
        <f t="shared" si="43"/>
        <v>480.86902308045694</v>
      </c>
      <c r="R87" s="730">
        <f t="shared" si="44"/>
        <v>238947.54689026682</v>
      </c>
      <c r="Z87" s="614"/>
    </row>
    <row r="88" spans="13:26" x14ac:dyDescent="0.2">
      <c r="M88" s="614"/>
      <c r="N88" s="748">
        <f t="shared" si="45"/>
        <v>18</v>
      </c>
      <c r="O88" s="730">
        <f t="shared" si="46"/>
        <v>238947.54689026682</v>
      </c>
      <c r="P88" s="730">
        <f t="shared" si="47"/>
        <v>13816.588780494472</v>
      </c>
      <c r="Q88" s="730">
        <f t="shared" si="43"/>
        <v>511.47308201713514</v>
      </c>
      <c r="R88" s="730">
        <f t="shared" si="44"/>
        <v>253275.60875277841</v>
      </c>
      <c r="Z88" s="614"/>
    </row>
    <row r="89" spans="13:26" x14ac:dyDescent="0.2">
      <c r="M89" s="614"/>
      <c r="N89" s="748">
        <f t="shared" si="45"/>
        <v>19</v>
      </c>
      <c r="O89" s="730">
        <f t="shared" si="46"/>
        <v>253275.60875277841</v>
      </c>
      <c r="P89" s="730">
        <f t="shared" si="47"/>
        <v>13816.588780494472</v>
      </c>
      <c r="Q89" s="730">
        <f t="shared" si="43"/>
        <v>542.14264969223848</v>
      </c>
      <c r="R89" s="730">
        <f t="shared" si="44"/>
        <v>267634.34018296516</v>
      </c>
      <c r="Z89" s="614"/>
    </row>
    <row r="90" spans="13:26" x14ac:dyDescent="0.2">
      <c r="M90" s="614"/>
      <c r="N90" s="748">
        <f t="shared" si="45"/>
        <v>20</v>
      </c>
      <c r="O90" s="730">
        <f t="shared" si="46"/>
        <v>267634.34018296516</v>
      </c>
      <c r="P90" s="730">
        <f t="shared" si="47"/>
        <v>13816.588780494472</v>
      </c>
      <c r="Q90" s="730">
        <f t="shared" si="43"/>
        <v>572.87786632882774</v>
      </c>
      <c r="R90" s="730">
        <f t="shared" si="44"/>
        <v>282023.80682978843</v>
      </c>
      <c r="Z90" s="614"/>
    </row>
    <row r="91" spans="13:26" x14ac:dyDescent="0.2">
      <c r="M91" s="614"/>
      <c r="N91" s="748">
        <f t="shared" si="45"/>
        <v>21</v>
      </c>
      <c r="O91" s="730">
        <f t="shared" si="46"/>
        <v>282023.80682978843</v>
      </c>
      <c r="P91" s="730">
        <f t="shared" si="47"/>
        <v>13816.588780494472</v>
      </c>
      <c r="Q91" s="730">
        <f t="shared" si="43"/>
        <v>603.67887245011411</v>
      </c>
      <c r="R91" s="730">
        <f t="shared" si="44"/>
        <v>296444.07448273303</v>
      </c>
      <c r="Z91" s="614"/>
    </row>
    <row r="92" spans="13:26" x14ac:dyDescent="0.2">
      <c r="M92" s="614"/>
      <c r="N92" s="748">
        <f t="shared" si="45"/>
        <v>22</v>
      </c>
      <c r="O92" s="730">
        <f t="shared" si="46"/>
        <v>296444.07448273303</v>
      </c>
      <c r="P92" s="730">
        <f t="shared" si="47"/>
        <v>13816.588780494472</v>
      </c>
      <c r="Q92" s="730">
        <f t="shared" si="43"/>
        <v>634.54580888010275</v>
      </c>
      <c r="R92" s="730">
        <f t="shared" si="44"/>
        <v>310895.20907210762</v>
      </c>
      <c r="Z92" s="614"/>
    </row>
    <row r="93" spans="13:26" x14ac:dyDescent="0.2">
      <c r="M93" s="614"/>
      <c r="N93" s="748">
        <f t="shared" si="45"/>
        <v>23</v>
      </c>
      <c r="O93" s="730">
        <f t="shared" si="46"/>
        <v>310895.20907210762</v>
      </c>
      <c r="P93" s="730">
        <f t="shared" si="47"/>
        <v>13816.588780494472</v>
      </c>
      <c r="Q93" s="730">
        <f t="shared" si="43"/>
        <v>665.47881674423547</v>
      </c>
      <c r="R93" s="730">
        <f t="shared" si="44"/>
        <v>325377.27666934632</v>
      </c>
      <c r="Z93" s="614"/>
    </row>
    <row r="94" spans="13:26" x14ac:dyDescent="0.2">
      <c r="M94" s="614"/>
      <c r="N94" s="748">
        <f t="shared" si="45"/>
        <v>24</v>
      </c>
      <c r="O94" s="730">
        <f t="shared" si="46"/>
        <v>325377.27666934632</v>
      </c>
      <c r="P94" s="730">
        <f t="shared" si="47"/>
        <v>13816.588780494472</v>
      </c>
      <c r="Q94" s="730">
        <f t="shared" si="43"/>
        <v>696.47803747003684</v>
      </c>
      <c r="R94" s="730">
        <f t="shared" si="44"/>
        <v>339890.34348731081</v>
      </c>
      <c r="Z94" s="614"/>
    </row>
    <row r="95" spans="13:26" x14ac:dyDescent="0.2">
      <c r="M95" s="614"/>
      <c r="N95" s="748">
        <f t="shared" si="45"/>
        <v>25</v>
      </c>
      <c r="O95" s="730">
        <f t="shared" si="46"/>
        <v>339890.34348731081</v>
      </c>
      <c r="P95" s="730">
        <f t="shared" si="47"/>
        <v>13816.588780494472</v>
      </c>
      <c r="Q95" s="730">
        <f t="shared" si="43"/>
        <v>727.54361278776059</v>
      </c>
      <c r="R95" s="730">
        <f t="shared" si="44"/>
        <v>354434.475880593</v>
      </c>
      <c r="Z95" s="614"/>
    </row>
    <row r="96" spans="13:26" x14ac:dyDescent="0.2">
      <c r="M96" s="614"/>
      <c r="N96" s="748">
        <f t="shared" si="45"/>
        <v>26</v>
      </c>
      <c r="O96" s="730">
        <f t="shared" si="46"/>
        <v>354434.475880593</v>
      </c>
      <c r="P96" s="730">
        <f t="shared" si="47"/>
        <v>13816.588780494472</v>
      </c>
      <c r="Q96" s="730">
        <f t="shared" si="43"/>
        <v>758.67568473103745</v>
      </c>
      <c r="R96" s="730">
        <f t="shared" si="44"/>
        <v>369009.74034581851</v>
      </c>
      <c r="Z96" s="614"/>
    </row>
    <row r="97" spans="13:26" x14ac:dyDescent="0.2">
      <c r="M97" s="614"/>
      <c r="N97" s="748">
        <f t="shared" si="45"/>
        <v>27</v>
      </c>
      <c r="O97" s="730">
        <f t="shared" si="46"/>
        <v>369009.74034581851</v>
      </c>
      <c r="P97" s="730">
        <f t="shared" si="47"/>
        <v>13816.588780494472</v>
      </c>
      <c r="Q97" s="730">
        <f t="shared" si="43"/>
        <v>789.87439563752457</v>
      </c>
      <c r="R97" s="730">
        <f t="shared" si="44"/>
        <v>383616.20352195052</v>
      </c>
      <c r="Z97" s="614"/>
    </row>
    <row r="98" spans="13:26" x14ac:dyDescent="0.2">
      <c r="M98" s="614"/>
      <c r="N98" s="748">
        <f t="shared" si="45"/>
        <v>28</v>
      </c>
      <c r="O98" s="730">
        <f t="shared" si="46"/>
        <v>383616.20352195052</v>
      </c>
      <c r="P98" s="730">
        <f t="shared" si="47"/>
        <v>13816.588780494472</v>
      </c>
      <c r="Q98" s="730">
        <f t="shared" si="43"/>
        <v>821.13988814955655</v>
      </c>
      <c r="R98" s="730">
        <f t="shared" si="44"/>
        <v>398253.93219059455</v>
      </c>
      <c r="Z98" s="614"/>
    </row>
    <row r="99" spans="13:26" x14ac:dyDescent="0.2">
      <c r="M99" s="614"/>
      <c r="N99" s="748">
        <f t="shared" si="45"/>
        <v>29</v>
      </c>
      <c r="O99" s="730">
        <f t="shared" si="46"/>
        <v>398253.93219059455</v>
      </c>
      <c r="P99" s="730">
        <f t="shared" si="47"/>
        <v>13816.588780494472</v>
      </c>
      <c r="Q99" s="730">
        <f t="shared" si="43"/>
        <v>852.47230521479696</v>
      </c>
      <c r="R99" s="730">
        <f t="shared" si="44"/>
        <v>412922.99327630381</v>
      </c>
      <c r="Z99" s="614"/>
    </row>
    <row r="100" spans="13:26" x14ac:dyDescent="0.2">
      <c r="M100" s="614"/>
      <c r="N100" s="748">
        <f t="shared" si="45"/>
        <v>30</v>
      </c>
      <c r="O100" s="730">
        <f t="shared" si="46"/>
        <v>412922.99327630381</v>
      </c>
      <c r="P100" s="730">
        <f t="shared" si="47"/>
        <v>13816.588780494472</v>
      </c>
      <c r="Q100" s="730">
        <f t="shared" si="43"/>
        <v>883.87179008689282</v>
      </c>
      <c r="R100" s="730">
        <f t="shared" si="44"/>
        <v>427623.45384688518</v>
      </c>
      <c r="Z100" s="614"/>
    </row>
    <row r="101" spans="13:26" x14ac:dyDescent="0.2">
      <c r="M101" s="614"/>
      <c r="N101" s="748">
        <f t="shared" si="45"/>
        <v>31</v>
      </c>
      <c r="O101" s="730">
        <f t="shared" si="46"/>
        <v>427623.45384688518</v>
      </c>
      <c r="P101" s="730">
        <f t="shared" si="47"/>
        <v>13816.588780494472</v>
      </c>
      <c r="Q101" s="730">
        <f t="shared" si="43"/>
        <v>915.33848632612876</v>
      </c>
      <c r="R101" s="730">
        <f t="shared" si="44"/>
        <v>442355.38111370575</v>
      </c>
      <c r="Z101" s="614"/>
    </row>
    <row r="102" spans="13:26" x14ac:dyDescent="0.2">
      <c r="M102" s="614"/>
      <c r="N102" s="748">
        <f t="shared" si="45"/>
        <v>32</v>
      </c>
      <c r="O102" s="730">
        <f t="shared" si="46"/>
        <v>442355.38111370575</v>
      </c>
      <c r="P102" s="730">
        <f t="shared" si="47"/>
        <v>13816.588780494472</v>
      </c>
      <c r="Q102" s="730">
        <f t="shared" si="43"/>
        <v>946.87253780008393</v>
      </c>
      <c r="R102" s="730">
        <f t="shared" si="44"/>
        <v>457118.84243200033</v>
      </c>
      <c r="Z102" s="614"/>
    </row>
    <row r="103" spans="13:26" x14ac:dyDescent="0.2">
      <c r="M103" s="614"/>
      <c r="N103" s="748">
        <f t="shared" si="45"/>
        <v>33</v>
      </c>
      <c r="O103" s="730">
        <f t="shared" si="46"/>
        <v>457118.84243200033</v>
      </c>
      <c r="P103" s="730">
        <f t="shared" si="47"/>
        <v>13816.588780494472</v>
      </c>
      <c r="Q103" s="730">
        <f t="shared" si="43"/>
        <v>978.47408868428954</v>
      </c>
      <c r="R103" s="730">
        <f t="shared" si="44"/>
        <v>471913.9053011791</v>
      </c>
      <c r="Z103" s="614"/>
    </row>
    <row r="104" spans="13:26" x14ac:dyDescent="0.2">
      <c r="M104" s="614"/>
      <c r="N104" s="748">
        <f t="shared" si="45"/>
        <v>34</v>
      </c>
      <c r="O104" s="730">
        <f t="shared" si="46"/>
        <v>471913.9053011791</v>
      </c>
      <c r="P104" s="730">
        <f t="shared" si="47"/>
        <v>13816.588780494472</v>
      </c>
      <c r="Q104" s="730">
        <f t="shared" si="43"/>
        <v>1010.143283462888</v>
      </c>
      <c r="R104" s="730">
        <f t="shared" si="44"/>
        <v>486740.63736513647</v>
      </c>
      <c r="Z104" s="614"/>
    </row>
    <row r="105" spans="13:26" x14ac:dyDescent="0.2">
      <c r="M105" s="614"/>
      <c r="N105" s="748">
        <f t="shared" si="45"/>
        <v>35</v>
      </c>
      <c r="O105" s="730">
        <f t="shared" si="46"/>
        <v>486740.63736513647</v>
      </c>
      <c r="P105" s="730">
        <f t="shared" si="47"/>
        <v>13816.588780494472</v>
      </c>
      <c r="Q105" s="730">
        <f t="shared" si="43"/>
        <v>1041.8802669292936</v>
      </c>
      <c r="R105" s="730">
        <f t="shared" si="44"/>
        <v>501599.10641256021</v>
      </c>
      <c r="Z105" s="614"/>
    </row>
    <row r="106" spans="13:26" x14ac:dyDescent="0.2">
      <c r="M106" s="614"/>
      <c r="N106" s="748">
        <f t="shared" si="45"/>
        <v>36</v>
      </c>
      <c r="O106" s="730">
        <f t="shared" si="46"/>
        <v>501599.10641256021</v>
      </c>
      <c r="P106" s="730">
        <f t="shared" si="47"/>
        <v>13816.588780494472</v>
      </c>
      <c r="Q106" s="730">
        <f t="shared" si="43"/>
        <v>1073.6851841868543</v>
      </c>
      <c r="R106" s="730">
        <f t="shared" si="44"/>
        <v>516489.38037724153</v>
      </c>
      <c r="Z106" s="614"/>
    </row>
    <row r="107" spans="13:26" x14ac:dyDescent="0.2">
      <c r="M107" s="614"/>
      <c r="N107" s="748">
        <f t="shared" si="45"/>
        <v>37</v>
      </c>
      <c r="O107" s="730">
        <f t="shared" si="46"/>
        <v>516489.38037724153</v>
      </c>
      <c r="P107" s="730">
        <f t="shared" si="47"/>
        <v>13816.588780494472</v>
      </c>
      <c r="Q107" s="730">
        <f t="shared" si="43"/>
        <v>1105.5581806495154</v>
      </c>
      <c r="R107" s="730">
        <f t="shared" si="44"/>
        <v>531411.52733838558</v>
      </c>
      <c r="Z107" s="614"/>
    </row>
    <row r="108" spans="13:26" x14ac:dyDescent="0.2">
      <c r="M108" s="614"/>
      <c r="N108" s="748">
        <f t="shared" si="45"/>
        <v>38</v>
      </c>
      <c r="O108" s="730">
        <f t="shared" si="46"/>
        <v>531411.52733838558</v>
      </c>
      <c r="P108" s="730">
        <f t="shared" si="47"/>
        <v>13816.588780494472</v>
      </c>
      <c r="Q108" s="730">
        <f t="shared" si="43"/>
        <v>1137.4994020424849</v>
      </c>
      <c r="R108" s="730">
        <f t="shared" si="44"/>
        <v>546365.61552092258</v>
      </c>
      <c r="Z108" s="614"/>
    </row>
    <row r="109" spans="13:26" x14ac:dyDescent="0.2">
      <c r="M109" s="614"/>
      <c r="N109" s="748">
        <f t="shared" si="45"/>
        <v>39</v>
      </c>
      <c r="O109" s="730">
        <f t="shared" si="46"/>
        <v>546365.61552092258</v>
      </c>
      <c r="P109" s="730">
        <f t="shared" si="47"/>
        <v>13816.588780494472</v>
      </c>
      <c r="Q109" s="730">
        <f t="shared" si="43"/>
        <v>1169.5089944028985</v>
      </c>
      <c r="R109" s="730">
        <f t="shared" si="44"/>
        <v>561351.71329582005</v>
      </c>
      <c r="Z109" s="614"/>
    </row>
    <row r="110" spans="13:26" x14ac:dyDescent="0.2">
      <c r="M110" s="614"/>
      <c r="N110" s="748">
        <f t="shared" si="45"/>
        <v>40</v>
      </c>
      <c r="O110" s="730">
        <f t="shared" si="46"/>
        <v>561351.71329582005</v>
      </c>
      <c r="P110" s="730">
        <f t="shared" si="47"/>
        <v>13816.588780494472</v>
      </c>
      <c r="Q110" s="730">
        <f t="shared" si="43"/>
        <v>1201.587104080488</v>
      </c>
      <c r="R110" s="730">
        <f t="shared" si="44"/>
        <v>576369.88918039505</v>
      </c>
      <c r="Z110" s="614"/>
    </row>
    <row r="111" spans="13:26" x14ac:dyDescent="0.2">
      <c r="M111" s="614"/>
      <c r="N111" s="748">
        <f t="shared" si="45"/>
        <v>41</v>
      </c>
      <c r="O111" s="730">
        <f t="shared" si="46"/>
        <v>576369.88918039505</v>
      </c>
      <c r="P111" s="730">
        <f t="shared" si="47"/>
        <v>13816.588780494472</v>
      </c>
      <c r="Q111" s="730">
        <f t="shared" si="43"/>
        <v>1233.7338777382504</v>
      </c>
      <c r="R111" s="730">
        <f t="shared" si="44"/>
        <v>591420.21183862782</v>
      </c>
      <c r="Z111" s="614"/>
    </row>
    <row r="112" spans="13:26" x14ac:dyDescent="0.2">
      <c r="M112" s="614"/>
      <c r="N112" s="748">
        <f t="shared" si="45"/>
        <v>42</v>
      </c>
      <c r="O112" s="730">
        <f t="shared" si="46"/>
        <v>591420.21183862782</v>
      </c>
      <c r="P112" s="730">
        <f t="shared" si="47"/>
        <v>13816.588780494472</v>
      </c>
      <c r="Q112" s="730">
        <f t="shared" si="43"/>
        <v>1265.9494623531189</v>
      </c>
      <c r="R112" s="730">
        <f t="shared" si="44"/>
        <v>606502.75008147547</v>
      </c>
      <c r="Z112" s="614"/>
    </row>
    <row r="113" spans="13:26" x14ac:dyDescent="0.2">
      <c r="M113" s="614"/>
      <c r="N113" s="748">
        <f t="shared" si="45"/>
        <v>43</v>
      </c>
      <c r="O113" s="730">
        <f t="shared" si="46"/>
        <v>606502.75008147547</v>
      </c>
      <c r="P113" s="730">
        <f t="shared" si="47"/>
        <v>13816.588780494472</v>
      </c>
      <c r="Q113" s="730">
        <f t="shared" si="43"/>
        <v>1298.2340052166339</v>
      </c>
      <c r="R113" s="730">
        <f t="shared" si="44"/>
        <v>621617.57286718662</v>
      </c>
      <c r="Z113" s="614"/>
    </row>
    <row r="114" spans="13:26" x14ac:dyDescent="0.2">
      <c r="M114" s="614"/>
      <c r="N114" s="748">
        <f t="shared" si="45"/>
        <v>44</v>
      </c>
      <c r="O114" s="730">
        <f t="shared" si="46"/>
        <v>621617.57286718662</v>
      </c>
      <c r="P114" s="730">
        <f t="shared" si="47"/>
        <v>13816.588780494472</v>
      </c>
      <c r="Q114" s="730">
        <f t="shared" si="43"/>
        <v>1330.5876539356173</v>
      </c>
      <c r="R114" s="730">
        <f t="shared" si="44"/>
        <v>636764.7493016168</v>
      </c>
      <c r="Z114" s="614"/>
    </row>
    <row r="115" spans="13:26" x14ac:dyDescent="0.2">
      <c r="M115" s="614"/>
      <c r="N115" s="748">
        <f t="shared" si="45"/>
        <v>45</v>
      </c>
      <c r="O115" s="730">
        <f t="shared" si="46"/>
        <v>636764.7493016168</v>
      </c>
      <c r="P115" s="730">
        <f t="shared" si="47"/>
        <v>13816.588780494472</v>
      </c>
      <c r="Q115" s="730">
        <f t="shared" si="43"/>
        <v>1363.0105564328469</v>
      </c>
      <c r="R115" s="730">
        <f t="shared" si="44"/>
        <v>651944.34863854421</v>
      </c>
      <c r="Z115" s="614"/>
    </row>
    <row r="116" spans="13:26" x14ac:dyDescent="0.2">
      <c r="M116" s="614"/>
      <c r="N116" s="748">
        <f t="shared" si="45"/>
        <v>46</v>
      </c>
      <c r="O116" s="730">
        <f t="shared" si="46"/>
        <v>651944.34863854421</v>
      </c>
      <c r="P116" s="730">
        <f t="shared" si="47"/>
        <v>13816.588780494472</v>
      </c>
      <c r="Q116" s="730">
        <f t="shared" si="43"/>
        <v>1395.5028609477329</v>
      </c>
      <c r="R116" s="730">
        <f t="shared" si="44"/>
        <v>667156.44027998648</v>
      </c>
      <c r="Z116" s="614"/>
    </row>
    <row r="117" spans="13:26" x14ac:dyDescent="0.2">
      <c r="M117" s="614"/>
      <c r="N117" s="748">
        <f t="shared" si="45"/>
        <v>47</v>
      </c>
      <c r="O117" s="730">
        <f t="shared" si="46"/>
        <v>667156.44027998648</v>
      </c>
      <c r="P117" s="730">
        <f t="shared" si="47"/>
        <v>13816.588780494472</v>
      </c>
      <c r="Q117" s="730">
        <f t="shared" si="43"/>
        <v>1428.0647160369952</v>
      </c>
      <c r="R117" s="730">
        <f t="shared" si="44"/>
        <v>682401.09377651801</v>
      </c>
      <c r="Z117" s="614"/>
    </row>
    <row r="118" spans="13:26" x14ac:dyDescent="0.2">
      <c r="M118" s="614"/>
      <c r="N118" s="748">
        <f t="shared" si="45"/>
        <v>48</v>
      </c>
      <c r="O118" s="730">
        <f t="shared" si="46"/>
        <v>682401.09377651801</v>
      </c>
      <c r="P118" s="730">
        <f t="shared" si="47"/>
        <v>13816.588780494472</v>
      </c>
      <c r="Q118" s="730">
        <f t="shared" si="43"/>
        <v>1460.6962705753433</v>
      </c>
      <c r="R118" s="730">
        <f t="shared" si="44"/>
        <v>697678.37882758793</v>
      </c>
      <c r="Z118" s="614"/>
    </row>
    <row r="119" spans="13:26" x14ac:dyDescent="0.2">
      <c r="M119" s="614"/>
      <c r="N119" s="748">
        <f t="shared" si="45"/>
        <v>49</v>
      </c>
      <c r="O119" s="730">
        <f t="shared" si="46"/>
        <v>697678.37882758793</v>
      </c>
      <c r="P119" s="730">
        <f t="shared" si="47"/>
        <v>13816.588780494472</v>
      </c>
      <c r="Q119" s="730">
        <f t="shared" si="43"/>
        <v>1493.3976737561572</v>
      </c>
      <c r="R119" s="730">
        <f t="shared" si="44"/>
        <v>712988.36528183857</v>
      </c>
      <c r="Z119" s="614"/>
    </row>
    <row r="120" spans="13:26" x14ac:dyDescent="0.2">
      <c r="M120" s="614"/>
      <c r="N120" s="748">
        <f t="shared" si="45"/>
        <v>50</v>
      </c>
      <c r="O120" s="730">
        <f t="shared" si="46"/>
        <v>712988.36528183857</v>
      </c>
      <c r="P120" s="730">
        <f t="shared" si="47"/>
        <v>13816.588780494472</v>
      </c>
      <c r="Q120" s="730">
        <f t="shared" si="43"/>
        <v>1526.169075092168</v>
      </c>
      <c r="R120" s="730">
        <f t="shared" si="44"/>
        <v>728331.12313742528</v>
      </c>
      <c r="Z120" s="614"/>
    </row>
    <row r="121" spans="13:26" x14ac:dyDescent="0.2">
      <c r="M121" s="614"/>
      <c r="N121" s="748">
        <f t="shared" si="45"/>
        <v>51</v>
      </c>
      <c r="O121" s="730">
        <f t="shared" si="46"/>
        <v>728331.12313742528</v>
      </c>
      <c r="P121" s="730">
        <f t="shared" si="47"/>
        <v>13816.588780494472</v>
      </c>
      <c r="Q121" s="730">
        <f t="shared" si="43"/>
        <v>1559.0106244161429</v>
      </c>
      <c r="R121" s="730">
        <f t="shared" si="44"/>
        <v>743706.72254233598</v>
      </c>
      <c r="Z121" s="614"/>
    </row>
    <row r="122" spans="13:26" x14ac:dyDescent="0.2">
      <c r="M122" s="614"/>
      <c r="N122" s="748">
        <f t="shared" si="45"/>
        <v>52</v>
      </c>
      <c r="O122" s="730">
        <f t="shared" si="46"/>
        <v>743706.72254233598</v>
      </c>
      <c r="P122" s="730">
        <f t="shared" si="47"/>
        <v>13816.588780494472</v>
      </c>
      <c r="Q122" s="730">
        <f t="shared" si="43"/>
        <v>1591.9224718815703</v>
      </c>
      <c r="R122" s="730">
        <f t="shared" si="44"/>
        <v>759115.23379471211</v>
      </c>
      <c r="Z122" s="614"/>
    </row>
    <row r="123" spans="13:26" x14ac:dyDescent="0.2">
      <c r="M123" s="614"/>
      <c r="N123" s="748">
        <f t="shared" si="45"/>
        <v>53</v>
      </c>
      <c r="O123" s="730">
        <f t="shared" si="46"/>
        <v>759115.23379471211</v>
      </c>
      <c r="P123" s="730">
        <f t="shared" si="47"/>
        <v>13816.588780494472</v>
      </c>
      <c r="Q123" s="730">
        <f t="shared" si="43"/>
        <v>1624.904767963345</v>
      </c>
      <c r="R123" s="730">
        <f t="shared" si="44"/>
        <v>774556.72734316997</v>
      </c>
      <c r="Z123" s="614"/>
    </row>
    <row r="124" spans="13:26" x14ac:dyDescent="0.2">
      <c r="M124" s="614"/>
      <c r="N124" s="748">
        <f t="shared" si="45"/>
        <v>54</v>
      </c>
      <c r="O124" s="730">
        <f t="shared" si="46"/>
        <v>774556.72734316997</v>
      </c>
      <c r="P124" s="730">
        <f t="shared" si="47"/>
        <v>13816.588780494472</v>
      </c>
      <c r="Q124" s="730">
        <f t="shared" si="43"/>
        <v>1657.9576634584573</v>
      </c>
      <c r="R124" s="730">
        <f t="shared" si="44"/>
        <v>790031.27378712292</v>
      </c>
      <c r="Z124" s="614"/>
    </row>
    <row r="125" spans="13:26" x14ac:dyDescent="0.2">
      <c r="M125" s="614"/>
      <c r="N125" s="748">
        <f t="shared" si="45"/>
        <v>55</v>
      </c>
      <c r="O125" s="730">
        <f t="shared" si="46"/>
        <v>790031.27378712292</v>
      </c>
      <c r="P125" s="730">
        <f t="shared" si="47"/>
        <v>13816.588780494472</v>
      </c>
      <c r="Q125" s="730">
        <f t="shared" si="43"/>
        <v>1691.0813094866824</v>
      </c>
      <c r="R125" s="730">
        <f t="shared" si="44"/>
        <v>805538.94387710409</v>
      </c>
      <c r="Z125" s="614"/>
    </row>
    <row r="126" spans="13:26" x14ac:dyDescent="0.2">
      <c r="M126" s="614"/>
      <c r="N126" s="748">
        <f t="shared" si="45"/>
        <v>56</v>
      </c>
      <c r="O126" s="730">
        <f t="shared" si="46"/>
        <v>805538.94387710409</v>
      </c>
      <c r="P126" s="730">
        <f t="shared" si="47"/>
        <v>13816.588780494472</v>
      </c>
      <c r="Q126" s="730">
        <f t="shared" si="43"/>
        <v>1724.2758574912709</v>
      </c>
      <c r="R126" s="730">
        <f t="shared" si="44"/>
        <v>821079.80851508991</v>
      </c>
      <c r="Z126" s="614"/>
    </row>
    <row r="127" spans="13:26" x14ac:dyDescent="0.2">
      <c r="M127" s="614"/>
      <c r="N127" s="748">
        <f t="shared" si="45"/>
        <v>57</v>
      </c>
      <c r="O127" s="730">
        <f t="shared" si="46"/>
        <v>821079.80851508991</v>
      </c>
      <c r="P127" s="730">
        <f t="shared" si="47"/>
        <v>13816.588780494472</v>
      </c>
      <c r="Q127" s="730">
        <f t="shared" si="43"/>
        <v>1757.5414592396414</v>
      </c>
      <c r="R127" s="730">
        <f t="shared" si="44"/>
        <v>836653.93875482411</v>
      </c>
      <c r="Z127" s="614"/>
    </row>
    <row r="128" spans="13:26" x14ac:dyDescent="0.2">
      <c r="M128" s="614"/>
      <c r="N128" s="748">
        <f t="shared" si="45"/>
        <v>58</v>
      </c>
      <c r="O128" s="730">
        <f t="shared" si="46"/>
        <v>836653.93875482411</v>
      </c>
      <c r="P128" s="730">
        <f t="shared" si="47"/>
        <v>13816.588780494472</v>
      </c>
      <c r="Q128" s="730">
        <f t="shared" si="43"/>
        <v>1790.8782668240744</v>
      </c>
      <c r="R128" s="730">
        <f t="shared" si="44"/>
        <v>852261.40580214269</v>
      </c>
      <c r="Z128" s="614"/>
    </row>
    <row r="129" spans="13:26" x14ac:dyDescent="0.2">
      <c r="M129" s="614"/>
      <c r="N129" s="748">
        <f t="shared" si="45"/>
        <v>59</v>
      </c>
      <c r="O129" s="730">
        <f t="shared" si="46"/>
        <v>852261.40580214269</v>
      </c>
      <c r="P129" s="730">
        <f t="shared" si="47"/>
        <v>13816.588780494472</v>
      </c>
      <c r="Q129" s="730">
        <f t="shared" si="43"/>
        <v>1824.2864326624076</v>
      </c>
      <c r="R129" s="730">
        <f t="shared" si="44"/>
        <v>867902.28101529961</v>
      </c>
      <c r="Z129" s="614"/>
    </row>
    <row r="130" spans="13:26" x14ac:dyDescent="0.2">
      <c r="M130" s="614"/>
      <c r="N130" s="748">
        <f t="shared" si="45"/>
        <v>60</v>
      </c>
      <c r="O130" s="730">
        <f t="shared" si="46"/>
        <v>867902.28101529961</v>
      </c>
      <c r="P130" s="730">
        <f t="shared" si="47"/>
        <v>13816.588780494472</v>
      </c>
      <c r="Q130" s="730">
        <f t="shared" si="43"/>
        <v>1857.7661094987327</v>
      </c>
      <c r="R130" s="730">
        <f t="shared" si="44"/>
        <v>883576.63590529282</v>
      </c>
      <c r="Z130" s="614"/>
    </row>
    <row r="131" spans="13:26" x14ac:dyDescent="0.2">
      <c r="M131" s="614"/>
      <c r="N131" s="748">
        <f t="shared" si="45"/>
        <v>61</v>
      </c>
      <c r="O131" s="730">
        <f t="shared" si="46"/>
        <v>883576.63590529282</v>
      </c>
      <c r="P131" s="730">
        <f t="shared" si="47"/>
        <v>13816.588780494472</v>
      </c>
      <c r="Q131" s="730">
        <f t="shared" si="43"/>
        <v>1891.3174504040942</v>
      </c>
      <c r="R131" s="730">
        <f t="shared" si="44"/>
        <v>899284.54213619139</v>
      </c>
      <c r="Z131" s="614"/>
    </row>
    <row r="132" spans="13:26" x14ac:dyDescent="0.2">
      <c r="M132" s="614"/>
      <c r="N132" s="748">
        <f t="shared" si="45"/>
        <v>62</v>
      </c>
      <c r="O132" s="730">
        <f t="shared" si="46"/>
        <v>899284.54213619139</v>
      </c>
      <c r="P132" s="730">
        <f t="shared" si="47"/>
        <v>13816.588780494472</v>
      </c>
      <c r="Q132" s="730">
        <f t="shared" si="43"/>
        <v>1924.9406087771886</v>
      </c>
      <c r="R132" s="730">
        <f t="shared" si="44"/>
        <v>915026.07152546314</v>
      </c>
      <c r="Z132" s="614"/>
    </row>
    <row r="133" spans="13:26" x14ac:dyDescent="0.2">
      <c r="M133" s="614"/>
      <c r="N133" s="748">
        <f t="shared" si="45"/>
        <v>63</v>
      </c>
      <c r="O133" s="730">
        <f t="shared" si="46"/>
        <v>915026.07152546314</v>
      </c>
      <c r="P133" s="730">
        <f t="shared" si="47"/>
        <v>13816.588780494472</v>
      </c>
      <c r="Q133" s="730">
        <f t="shared" si="43"/>
        <v>1958.6357383450666</v>
      </c>
      <c r="R133" s="730">
        <f t="shared" si="44"/>
        <v>930801.29604430276</v>
      </c>
      <c r="Z133" s="614"/>
    </row>
    <row r="134" spans="13:26" x14ac:dyDescent="0.2">
      <c r="M134" s="614"/>
      <c r="N134" s="748">
        <f t="shared" si="45"/>
        <v>64</v>
      </c>
      <c r="O134" s="730">
        <f t="shared" si="46"/>
        <v>930801.29604430276</v>
      </c>
      <c r="P134" s="730">
        <f t="shared" si="47"/>
        <v>13816.588780494472</v>
      </c>
      <c r="Q134" s="730">
        <f t="shared" si="43"/>
        <v>1992.4029931638347</v>
      </c>
      <c r="R134" s="730">
        <f t="shared" si="44"/>
        <v>946610.28781796107</v>
      </c>
      <c r="Z134" s="614"/>
    </row>
    <row r="135" spans="13:26" x14ac:dyDescent="0.2">
      <c r="M135" s="614"/>
      <c r="N135" s="748">
        <f t="shared" si="45"/>
        <v>65</v>
      </c>
      <c r="O135" s="730">
        <f t="shared" si="46"/>
        <v>946610.28781796107</v>
      </c>
      <c r="P135" s="730">
        <f t="shared" si="47"/>
        <v>13816.588780494472</v>
      </c>
      <c r="Q135" s="730">
        <f t="shared" ref="Q135:Q198" si="48">O135*$P$65</f>
        <v>2026.2425276193605</v>
      </c>
      <c r="R135" s="730">
        <f t="shared" ref="R135:R198" si="49">O135+P135+Q135</f>
        <v>962453.11912607495</v>
      </c>
      <c r="Z135" s="614"/>
    </row>
    <row r="136" spans="13:26" x14ac:dyDescent="0.2">
      <c r="M136" s="614"/>
      <c r="N136" s="748">
        <f t="shared" ref="N136:N199" si="50">N135+1</f>
        <v>66</v>
      </c>
      <c r="O136" s="730">
        <f t="shared" ref="O136:O199" si="51">R135</f>
        <v>962453.11912607495</v>
      </c>
      <c r="P136" s="730">
        <f t="shared" ref="P136:P199" si="52">P135</f>
        <v>13816.588780494472</v>
      </c>
      <c r="Q136" s="730">
        <f t="shared" si="48"/>
        <v>2060.1544964279788</v>
      </c>
      <c r="R136" s="730">
        <f t="shared" si="49"/>
        <v>978329.86240299745</v>
      </c>
      <c r="Z136" s="614"/>
    </row>
    <row r="137" spans="13:26" x14ac:dyDescent="0.2">
      <c r="M137" s="614"/>
      <c r="N137" s="748">
        <f t="shared" si="50"/>
        <v>67</v>
      </c>
      <c r="O137" s="730">
        <f t="shared" si="51"/>
        <v>978329.86240299745</v>
      </c>
      <c r="P137" s="730">
        <f t="shared" si="52"/>
        <v>13816.588780494472</v>
      </c>
      <c r="Q137" s="730">
        <f t="shared" si="48"/>
        <v>2094.1390546371977</v>
      </c>
      <c r="R137" s="730">
        <f t="shared" si="49"/>
        <v>994240.59023812914</v>
      </c>
      <c r="Z137" s="614"/>
    </row>
    <row r="138" spans="13:26" x14ac:dyDescent="0.2">
      <c r="M138" s="614"/>
      <c r="N138" s="748">
        <f t="shared" si="50"/>
        <v>68</v>
      </c>
      <c r="O138" s="730">
        <f t="shared" si="51"/>
        <v>994240.59023812914</v>
      </c>
      <c r="P138" s="730">
        <f t="shared" si="52"/>
        <v>13816.588780494472</v>
      </c>
      <c r="Q138" s="730">
        <f t="shared" si="48"/>
        <v>2128.1963576264093</v>
      </c>
      <c r="R138" s="730">
        <f t="shared" si="49"/>
        <v>1010185.37537625</v>
      </c>
      <c r="Z138" s="614"/>
    </row>
    <row r="139" spans="13:26" x14ac:dyDescent="0.2">
      <c r="M139" s="614"/>
      <c r="N139" s="748">
        <f t="shared" si="50"/>
        <v>69</v>
      </c>
      <c r="O139" s="730">
        <f t="shared" si="51"/>
        <v>1010185.37537625</v>
      </c>
      <c r="P139" s="730">
        <f t="shared" si="52"/>
        <v>13816.588780494472</v>
      </c>
      <c r="Q139" s="730">
        <f t="shared" si="48"/>
        <v>2162.3265611075981</v>
      </c>
      <c r="R139" s="730">
        <f t="shared" si="49"/>
        <v>1026164.2907178522</v>
      </c>
      <c r="Z139" s="614"/>
    </row>
    <row r="140" spans="13:26" x14ac:dyDescent="0.2">
      <c r="M140" s="614"/>
      <c r="N140" s="748">
        <f t="shared" si="50"/>
        <v>70</v>
      </c>
      <c r="O140" s="730">
        <f t="shared" si="51"/>
        <v>1026164.2907178522</v>
      </c>
      <c r="P140" s="730">
        <f t="shared" si="52"/>
        <v>13816.588780494472</v>
      </c>
      <c r="Q140" s="730">
        <f t="shared" si="48"/>
        <v>2196.5298211260547</v>
      </c>
      <c r="R140" s="730">
        <f t="shared" si="49"/>
        <v>1042177.4093194727</v>
      </c>
      <c r="Z140" s="614"/>
    </row>
    <row r="141" spans="13:26" x14ac:dyDescent="0.2">
      <c r="M141" s="614"/>
      <c r="N141" s="748">
        <f t="shared" si="50"/>
        <v>71</v>
      </c>
      <c r="O141" s="730">
        <f t="shared" si="51"/>
        <v>1042177.4093194727</v>
      </c>
      <c r="P141" s="730">
        <f t="shared" si="52"/>
        <v>13816.588780494472</v>
      </c>
      <c r="Q141" s="730">
        <f t="shared" si="48"/>
        <v>2230.8062940610876</v>
      </c>
      <c r="R141" s="730">
        <f t="shared" si="49"/>
        <v>1058224.8043940281</v>
      </c>
      <c r="Z141" s="614"/>
    </row>
    <row r="142" spans="13:26" x14ac:dyDescent="0.2">
      <c r="M142" s="614"/>
      <c r="N142" s="748">
        <f t="shared" si="50"/>
        <v>72</v>
      </c>
      <c r="O142" s="730">
        <f t="shared" si="51"/>
        <v>1058224.8043940281</v>
      </c>
      <c r="P142" s="730">
        <f t="shared" si="52"/>
        <v>13816.588780494472</v>
      </c>
      <c r="Q142" s="730">
        <f t="shared" si="48"/>
        <v>2265.1561366267397</v>
      </c>
      <c r="R142" s="730">
        <f t="shared" si="49"/>
        <v>1074306.5493111494</v>
      </c>
      <c r="Z142" s="614"/>
    </row>
    <row r="143" spans="13:26" x14ac:dyDescent="0.2">
      <c r="M143" s="614"/>
      <c r="N143" s="748">
        <f t="shared" si="50"/>
        <v>73</v>
      </c>
      <c r="O143" s="730">
        <f t="shared" si="51"/>
        <v>1074306.5493111494</v>
      </c>
      <c r="P143" s="730">
        <f t="shared" si="52"/>
        <v>13816.588780494472</v>
      </c>
      <c r="Q143" s="730">
        <f t="shared" si="48"/>
        <v>2299.5795058725048</v>
      </c>
      <c r="R143" s="730">
        <f t="shared" si="49"/>
        <v>1090422.7175975163</v>
      </c>
      <c r="Z143" s="614"/>
    </row>
    <row r="144" spans="13:26" x14ac:dyDescent="0.2">
      <c r="M144" s="614"/>
      <c r="N144" s="748">
        <f t="shared" si="50"/>
        <v>74</v>
      </c>
      <c r="O144" s="730">
        <f t="shared" si="51"/>
        <v>1090422.7175975163</v>
      </c>
      <c r="P144" s="730">
        <f t="shared" si="52"/>
        <v>13816.588780494472</v>
      </c>
      <c r="Q144" s="730">
        <f t="shared" si="48"/>
        <v>2334.0765591840432</v>
      </c>
      <c r="R144" s="730">
        <f t="shared" si="49"/>
        <v>1106573.3829371948</v>
      </c>
      <c r="Z144" s="614"/>
    </row>
    <row r="145" spans="13:26" x14ac:dyDescent="0.2">
      <c r="M145" s="614"/>
      <c r="N145" s="748">
        <f t="shared" si="50"/>
        <v>75</v>
      </c>
      <c r="O145" s="730">
        <f t="shared" si="51"/>
        <v>1106573.3829371948</v>
      </c>
      <c r="P145" s="730">
        <f t="shared" si="52"/>
        <v>13816.588780494472</v>
      </c>
      <c r="Q145" s="730">
        <f t="shared" si="48"/>
        <v>2368.6474542839051</v>
      </c>
      <c r="R145" s="730">
        <f t="shared" si="49"/>
        <v>1122758.6191719731</v>
      </c>
      <c r="Z145" s="614"/>
    </row>
    <row r="146" spans="13:26" x14ac:dyDescent="0.2">
      <c r="M146" s="614"/>
      <c r="N146" s="748">
        <f t="shared" si="50"/>
        <v>76</v>
      </c>
      <c r="O146" s="730">
        <f t="shared" si="51"/>
        <v>1122758.6191719731</v>
      </c>
      <c r="P146" s="730">
        <f t="shared" si="52"/>
        <v>13816.588780494472</v>
      </c>
      <c r="Q146" s="730">
        <f t="shared" si="48"/>
        <v>2403.2923492322475</v>
      </c>
      <c r="R146" s="730">
        <f t="shared" si="49"/>
        <v>1138978.5003016999</v>
      </c>
      <c r="Z146" s="614"/>
    </row>
    <row r="147" spans="13:26" x14ac:dyDescent="0.2">
      <c r="M147" s="614"/>
      <c r="N147" s="748">
        <f t="shared" si="50"/>
        <v>77</v>
      </c>
      <c r="O147" s="730">
        <f t="shared" si="51"/>
        <v>1138978.5003016999</v>
      </c>
      <c r="P147" s="730">
        <f t="shared" si="52"/>
        <v>13816.588780494472</v>
      </c>
      <c r="Q147" s="730">
        <f t="shared" si="48"/>
        <v>2438.0114024275613</v>
      </c>
      <c r="R147" s="730">
        <f t="shared" si="49"/>
        <v>1155233.1004846217</v>
      </c>
      <c r="Z147" s="614"/>
    </row>
    <row r="148" spans="13:26" x14ac:dyDescent="0.2">
      <c r="M148" s="614"/>
      <c r="N148" s="748">
        <f t="shared" si="50"/>
        <v>78</v>
      </c>
      <c r="O148" s="730">
        <f t="shared" si="51"/>
        <v>1155233.1004846217</v>
      </c>
      <c r="P148" s="730">
        <f t="shared" si="52"/>
        <v>13816.588780494472</v>
      </c>
      <c r="Q148" s="730">
        <f t="shared" si="48"/>
        <v>2472.8047726073914</v>
      </c>
      <c r="R148" s="730">
        <f t="shared" si="49"/>
        <v>1171522.4940377234</v>
      </c>
      <c r="Z148" s="614"/>
    </row>
    <row r="149" spans="13:26" x14ac:dyDescent="0.2">
      <c r="M149" s="614"/>
      <c r="N149" s="748">
        <f t="shared" si="50"/>
        <v>79</v>
      </c>
      <c r="O149" s="730">
        <f t="shared" si="51"/>
        <v>1171522.4940377234</v>
      </c>
      <c r="P149" s="730">
        <f t="shared" si="52"/>
        <v>13816.588780494472</v>
      </c>
      <c r="Q149" s="730">
        <f t="shared" si="48"/>
        <v>2507.6726188490652</v>
      </c>
      <c r="R149" s="730">
        <f t="shared" si="49"/>
        <v>1187846.7554370668</v>
      </c>
      <c r="Z149" s="614"/>
    </row>
    <row r="150" spans="13:26" x14ac:dyDescent="0.2">
      <c r="M150" s="614"/>
      <c r="N150" s="748">
        <f t="shared" si="50"/>
        <v>80</v>
      </c>
      <c r="O150" s="730">
        <f t="shared" si="51"/>
        <v>1187846.7554370668</v>
      </c>
      <c r="P150" s="730">
        <f t="shared" si="52"/>
        <v>13816.588780494472</v>
      </c>
      <c r="Q150" s="730">
        <f t="shared" si="48"/>
        <v>2542.6151005704191</v>
      </c>
      <c r="R150" s="730">
        <f t="shared" si="49"/>
        <v>1204205.9593181317</v>
      </c>
      <c r="Z150" s="614"/>
    </row>
    <row r="151" spans="13:26" x14ac:dyDescent="0.2">
      <c r="M151" s="614"/>
      <c r="N151" s="748">
        <f t="shared" si="50"/>
        <v>81</v>
      </c>
      <c r="O151" s="730">
        <f t="shared" si="51"/>
        <v>1204205.9593181317</v>
      </c>
      <c r="P151" s="730">
        <f t="shared" si="52"/>
        <v>13816.588780494472</v>
      </c>
      <c r="Q151" s="730">
        <f t="shared" si="48"/>
        <v>2577.6323775305277</v>
      </c>
      <c r="R151" s="730">
        <f t="shared" si="49"/>
        <v>1220600.1804761565</v>
      </c>
      <c r="Z151" s="614"/>
    </row>
    <row r="152" spans="13:26" x14ac:dyDescent="0.2">
      <c r="M152" s="614"/>
      <c r="N152" s="748">
        <f t="shared" si="50"/>
        <v>82</v>
      </c>
      <c r="O152" s="730">
        <f t="shared" si="51"/>
        <v>1220600.1804761565</v>
      </c>
      <c r="P152" s="730">
        <f t="shared" si="52"/>
        <v>13816.588780494472</v>
      </c>
      <c r="Q152" s="730">
        <f t="shared" si="48"/>
        <v>2612.7246098304317</v>
      </c>
      <c r="R152" s="730">
        <f t="shared" si="49"/>
        <v>1237029.4938664814</v>
      </c>
      <c r="Z152" s="614"/>
    </row>
    <row r="153" spans="13:26" x14ac:dyDescent="0.2">
      <c r="M153" s="614"/>
      <c r="N153" s="748">
        <f t="shared" si="50"/>
        <v>83</v>
      </c>
      <c r="O153" s="730">
        <f t="shared" si="51"/>
        <v>1237029.4938664814</v>
      </c>
      <c r="P153" s="730">
        <f t="shared" si="52"/>
        <v>13816.588780494472</v>
      </c>
      <c r="Q153" s="730">
        <f t="shared" si="48"/>
        <v>2647.8919579138746</v>
      </c>
      <c r="R153" s="730">
        <f t="shared" si="49"/>
        <v>1253493.9746048898</v>
      </c>
      <c r="Z153" s="614"/>
    </row>
    <row r="154" spans="13:26" x14ac:dyDescent="0.2">
      <c r="M154" s="614"/>
      <c r="N154" s="748">
        <f t="shared" si="50"/>
        <v>84</v>
      </c>
      <c r="O154" s="730">
        <f t="shared" si="51"/>
        <v>1253493.9746048898</v>
      </c>
      <c r="P154" s="730">
        <f t="shared" si="52"/>
        <v>13816.588780494472</v>
      </c>
      <c r="Q154" s="730">
        <f t="shared" si="48"/>
        <v>2683.1345825680328</v>
      </c>
      <c r="R154" s="730">
        <f t="shared" si="49"/>
        <v>1269993.6979679521</v>
      </c>
      <c r="Z154" s="614"/>
    </row>
    <row r="155" spans="13:26" x14ac:dyDescent="0.2">
      <c r="M155" s="614"/>
      <c r="N155" s="748">
        <f t="shared" si="50"/>
        <v>85</v>
      </c>
      <c r="O155" s="730">
        <f t="shared" si="51"/>
        <v>1269993.6979679521</v>
      </c>
      <c r="P155" s="730">
        <f t="shared" si="52"/>
        <v>13816.588780494472</v>
      </c>
      <c r="Q155" s="730">
        <f t="shared" si="48"/>
        <v>2718.4526449242503</v>
      </c>
      <c r="R155" s="730">
        <f t="shared" si="49"/>
        <v>1286528.7393933707</v>
      </c>
      <c r="Z155" s="614"/>
    </row>
    <row r="156" spans="13:26" x14ac:dyDescent="0.2">
      <c r="M156" s="614"/>
      <c r="N156" s="748">
        <f t="shared" si="50"/>
        <v>86</v>
      </c>
      <c r="O156" s="730">
        <f t="shared" si="51"/>
        <v>1286528.7393933707</v>
      </c>
      <c r="P156" s="730">
        <f t="shared" si="52"/>
        <v>13816.588780494472</v>
      </c>
      <c r="Q156" s="730">
        <f t="shared" si="48"/>
        <v>2753.8463064587781</v>
      </c>
      <c r="R156" s="730">
        <f t="shared" si="49"/>
        <v>1303099.1744803239</v>
      </c>
      <c r="Z156" s="614"/>
    </row>
    <row r="157" spans="13:26" x14ac:dyDescent="0.2">
      <c r="M157" s="614"/>
      <c r="N157" s="748">
        <f t="shared" si="50"/>
        <v>87</v>
      </c>
      <c r="O157" s="730">
        <f t="shared" si="51"/>
        <v>1303099.1744803239</v>
      </c>
      <c r="P157" s="730">
        <f t="shared" si="52"/>
        <v>13816.588780494472</v>
      </c>
      <c r="Q157" s="730">
        <f t="shared" si="48"/>
        <v>2789.3157289935111</v>
      </c>
      <c r="R157" s="730">
        <f t="shared" si="49"/>
        <v>1319705.0789898119</v>
      </c>
      <c r="Z157" s="614"/>
    </row>
    <row r="158" spans="13:26" x14ac:dyDescent="0.2">
      <c r="M158" s="614"/>
      <c r="N158" s="748">
        <f t="shared" si="50"/>
        <v>88</v>
      </c>
      <c r="O158" s="730">
        <f t="shared" si="51"/>
        <v>1319705.0789898119</v>
      </c>
      <c r="P158" s="730">
        <f t="shared" si="52"/>
        <v>13816.588780494472</v>
      </c>
      <c r="Q158" s="730">
        <f t="shared" si="48"/>
        <v>2824.8610746967279</v>
      </c>
      <c r="R158" s="730">
        <f t="shared" si="49"/>
        <v>1336346.5288450031</v>
      </c>
      <c r="Z158" s="614"/>
    </row>
    <row r="159" spans="13:26" x14ac:dyDescent="0.2">
      <c r="M159" s="614"/>
      <c r="N159" s="748">
        <f t="shared" si="50"/>
        <v>89</v>
      </c>
      <c r="O159" s="730">
        <f t="shared" si="51"/>
        <v>1336346.5288450031</v>
      </c>
      <c r="P159" s="730">
        <f t="shared" si="52"/>
        <v>13816.588780494472</v>
      </c>
      <c r="Q159" s="730">
        <f t="shared" si="48"/>
        <v>2860.4825060838307</v>
      </c>
      <c r="R159" s="730">
        <f t="shared" si="49"/>
        <v>1353023.6001315813</v>
      </c>
      <c r="Z159" s="614"/>
    </row>
    <row r="160" spans="13:26" x14ac:dyDescent="0.2">
      <c r="M160" s="614"/>
      <c r="N160" s="748">
        <f t="shared" si="50"/>
        <v>90</v>
      </c>
      <c r="O160" s="730">
        <f t="shared" si="51"/>
        <v>1353023.6001315813</v>
      </c>
      <c r="P160" s="730">
        <f t="shared" si="52"/>
        <v>13816.588780494472</v>
      </c>
      <c r="Q160" s="730">
        <f t="shared" si="48"/>
        <v>2896.1801860180922</v>
      </c>
      <c r="R160" s="730">
        <f t="shared" si="49"/>
        <v>1369736.3690980938</v>
      </c>
      <c r="Z160" s="614"/>
    </row>
    <row r="161" spans="13:26" x14ac:dyDescent="0.2">
      <c r="M161" s="614"/>
      <c r="N161" s="748">
        <f t="shared" si="50"/>
        <v>91</v>
      </c>
      <c r="O161" s="730">
        <f t="shared" si="51"/>
        <v>1369736.3690980938</v>
      </c>
      <c r="P161" s="730">
        <f t="shared" si="52"/>
        <v>13816.588780494472</v>
      </c>
      <c r="Q161" s="730">
        <f t="shared" si="48"/>
        <v>2931.9542777113961</v>
      </c>
      <c r="R161" s="730">
        <f t="shared" si="49"/>
        <v>1386484.9121562997</v>
      </c>
      <c r="Z161" s="614"/>
    </row>
    <row r="162" spans="13:26" x14ac:dyDescent="0.2">
      <c r="M162" s="614"/>
      <c r="N162" s="748">
        <f t="shared" si="50"/>
        <v>92</v>
      </c>
      <c r="O162" s="730">
        <f t="shared" si="51"/>
        <v>1386484.9121562997</v>
      </c>
      <c r="P162" s="730">
        <f t="shared" si="52"/>
        <v>13816.588780494472</v>
      </c>
      <c r="Q162" s="730">
        <f t="shared" si="48"/>
        <v>2967.8049447249869</v>
      </c>
      <c r="R162" s="730">
        <f t="shared" si="49"/>
        <v>1403269.3058815191</v>
      </c>
      <c r="Z162" s="614"/>
    </row>
    <row r="163" spans="13:26" x14ac:dyDescent="0.2">
      <c r="M163" s="614"/>
      <c r="N163" s="748">
        <f t="shared" si="50"/>
        <v>93</v>
      </c>
      <c r="O163" s="730">
        <f t="shared" si="51"/>
        <v>1403269.3058815191</v>
      </c>
      <c r="P163" s="730">
        <f t="shared" si="52"/>
        <v>13816.588780494472</v>
      </c>
      <c r="Q163" s="730">
        <f t="shared" si="48"/>
        <v>3003.7323509702137</v>
      </c>
      <c r="R163" s="730">
        <f t="shared" si="49"/>
        <v>1420089.6270129837</v>
      </c>
      <c r="Z163" s="614"/>
    </row>
    <row r="164" spans="13:26" x14ac:dyDescent="0.2">
      <c r="M164" s="614"/>
      <c r="N164" s="748">
        <f t="shared" si="50"/>
        <v>94</v>
      </c>
      <c r="O164" s="730">
        <f t="shared" si="51"/>
        <v>1420089.6270129837</v>
      </c>
      <c r="P164" s="730">
        <f t="shared" si="52"/>
        <v>13816.588780494472</v>
      </c>
      <c r="Q164" s="730">
        <f t="shared" si="48"/>
        <v>3039.7366607092836</v>
      </c>
      <c r="R164" s="730">
        <f t="shared" si="49"/>
        <v>1436945.9524541874</v>
      </c>
      <c r="Z164" s="614"/>
    </row>
    <row r="165" spans="13:26" x14ac:dyDescent="0.2">
      <c r="M165" s="614"/>
      <c r="N165" s="748">
        <f t="shared" si="50"/>
        <v>95</v>
      </c>
      <c r="O165" s="730">
        <f t="shared" si="51"/>
        <v>1436945.9524541874</v>
      </c>
      <c r="P165" s="730">
        <f t="shared" si="52"/>
        <v>13816.588780494472</v>
      </c>
      <c r="Q165" s="730">
        <f t="shared" si="48"/>
        <v>3075.8180385560113</v>
      </c>
      <c r="R165" s="730">
        <f t="shared" si="49"/>
        <v>1453838.3592732379</v>
      </c>
      <c r="Z165" s="614"/>
    </row>
    <row r="166" spans="13:26" x14ac:dyDescent="0.2">
      <c r="M166" s="614"/>
      <c r="N166" s="748">
        <f t="shared" si="50"/>
        <v>96</v>
      </c>
      <c r="O166" s="730">
        <f t="shared" si="51"/>
        <v>1453838.3592732379</v>
      </c>
      <c r="P166" s="730">
        <f t="shared" si="52"/>
        <v>13816.588780494472</v>
      </c>
      <c r="Q166" s="730">
        <f t="shared" si="48"/>
        <v>3111.9766494765695</v>
      </c>
      <c r="R166" s="730">
        <f t="shared" si="49"/>
        <v>1470766.924703209</v>
      </c>
      <c r="Z166" s="614"/>
    </row>
    <row r="167" spans="13:26" x14ac:dyDescent="0.2">
      <c r="M167" s="614"/>
      <c r="N167" s="748">
        <f t="shared" si="50"/>
        <v>97</v>
      </c>
      <c r="O167" s="730">
        <f t="shared" si="51"/>
        <v>1470766.924703209</v>
      </c>
      <c r="P167" s="730">
        <f t="shared" si="52"/>
        <v>13816.588780494472</v>
      </c>
      <c r="Q167" s="730">
        <f t="shared" si="48"/>
        <v>3148.2126587902467</v>
      </c>
      <c r="R167" s="730">
        <f t="shared" si="49"/>
        <v>1487731.7261424935</v>
      </c>
      <c r="Z167" s="614"/>
    </row>
    <row r="168" spans="13:26" x14ac:dyDescent="0.2">
      <c r="M168" s="614"/>
      <c r="N168" s="748">
        <f t="shared" si="50"/>
        <v>98</v>
      </c>
      <c r="O168" s="730">
        <f t="shared" si="51"/>
        <v>1487731.7261424935</v>
      </c>
      <c r="P168" s="730">
        <f t="shared" si="52"/>
        <v>13816.588780494472</v>
      </c>
      <c r="Q168" s="730">
        <f t="shared" si="48"/>
        <v>3184.5262321702003</v>
      </c>
      <c r="R168" s="730">
        <f t="shared" si="49"/>
        <v>1504732.8411551581</v>
      </c>
      <c r="Z168" s="614"/>
    </row>
    <row r="169" spans="13:26" x14ac:dyDescent="0.2">
      <c r="M169" s="614"/>
      <c r="N169" s="748">
        <f t="shared" si="50"/>
        <v>99</v>
      </c>
      <c r="O169" s="730">
        <f t="shared" si="51"/>
        <v>1504732.8411551581</v>
      </c>
      <c r="P169" s="730">
        <f t="shared" si="52"/>
        <v>13816.588780494472</v>
      </c>
      <c r="Q169" s="730">
        <f t="shared" si="48"/>
        <v>3220.9175356442161</v>
      </c>
      <c r="R169" s="730">
        <f t="shared" si="49"/>
        <v>1521770.3474712968</v>
      </c>
      <c r="Z169" s="614"/>
    </row>
    <row r="170" spans="13:26" x14ac:dyDescent="0.2">
      <c r="M170" s="614"/>
      <c r="N170" s="748">
        <f t="shared" si="50"/>
        <v>100</v>
      </c>
      <c r="O170" s="730">
        <f t="shared" si="51"/>
        <v>1521770.3474712968</v>
      </c>
      <c r="P170" s="730">
        <f t="shared" si="52"/>
        <v>13816.588780494472</v>
      </c>
      <c r="Q170" s="730">
        <f t="shared" si="48"/>
        <v>3257.3867355954662</v>
      </c>
      <c r="R170" s="730">
        <f t="shared" si="49"/>
        <v>1538844.3229873867</v>
      </c>
      <c r="Z170" s="614"/>
    </row>
    <row r="171" spans="13:26" x14ac:dyDescent="0.2">
      <c r="M171" s="614"/>
      <c r="N171" s="748">
        <f t="shared" si="50"/>
        <v>101</v>
      </c>
      <c r="O171" s="730">
        <f t="shared" si="51"/>
        <v>1538844.3229873867</v>
      </c>
      <c r="P171" s="730">
        <f t="shared" si="52"/>
        <v>13816.588780494472</v>
      </c>
      <c r="Q171" s="730">
        <f t="shared" si="48"/>
        <v>3293.9339987632698</v>
      </c>
      <c r="R171" s="730">
        <f t="shared" si="49"/>
        <v>1555954.8457666445</v>
      </c>
      <c r="Z171" s="614"/>
    </row>
    <row r="172" spans="13:26" x14ac:dyDescent="0.2">
      <c r="M172" s="614"/>
      <c r="N172" s="748">
        <f t="shared" si="50"/>
        <v>102</v>
      </c>
      <c r="O172" s="730">
        <f t="shared" si="51"/>
        <v>1555954.8457666445</v>
      </c>
      <c r="P172" s="730">
        <f t="shared" si="52"/>
        <v>13816.588780494472</v>
      </c>
      <c r="Q172" s="730">
        <f t="shared" si="48"/>
        <v>3330.5594922438549</v>
      </c>
      <c r="R172" s="730">
        <f t="shared" si="49"/>
        <v>1573101.9940393828</v>
      </c>
      <c r="Z172" s="614"/>
    </row>
    <row r="173" spans="13:26" x14ac:dyDescent="0.2">
      <c r="M173" s="614"/>
      <c r="N173" s="748">
        <f t="shared" si="50"/>
        <v>103</v>
      </c>
      <c r="O173" s="730">
        <f t="shared" si="51"/>
        <v>1573101.9940393828</v>
      </c>
      <c r="P173" s="730">
        <f t="shared" si="52"/>
        <v>13816.588780494472</v>
      </c>
      <c r="Q173" s="730">
        <f t="shared" si="48"/>
        <v>3367.2633834911248</v>
      </c>
      <c r="R173" s="730">
        <f t="shared" si="49"/>
        <v>1590285.8462033684</v>
      </c>
      <c r="Z173" s="614"/>
    </row>
    <row r="174" spans="13:26" x14ac:dyDescent="0.2">
      <c r="M174" s="614"/>
      <c r="N174" s="748">
        <f t="shared" si="50"/>
        <v>104</v>
      </c>
      <c r="O174" s="730">
        <f t="shared" si="51"/>
        <v>1590285.8462033684</v>
      </c>
      <c r="P174" s="730">
        <f t="shared" si="52"/>
        <v>13816.588780494472</v>
      </c>
      <c r="Q174" s="730">
        <f t="shared" si="48"/>
        <v>3404.0458403174207</v>
      </c>
      <c r="R174" s="730">
        <f t="shared" si="49"/>
        <v>1607506.4808241802</v>
      </c>
      <c r="Z174" s="614"/>
    </row>
    <row r="175" spans="13:26" x14ac:dyDescent="0.2">
      <c r="M175" s="614"/>
      <c r="N175" s="748">
        <f t="shared" si="50"/>
        <v>105</v>
      </c>
      <c r="O175" s="730">
        <f t="shared" si="51"/>
        <v>1607506.4808241802</v>
      </c>
      <c r="P175" s="730">
        <f t="shared" si="52"/>
        <v>13816.588780494472</v>
      </c>
      <c r="Q175" s="730">
        <f t="shared" si="48"/>
        <v>3440.9070308942901</v>
      </c>
      <c r="R175" s="730">
        <f t="shared" si="49"/>
        <v>1624763.9766355688</v>
      </c>
      <c r="Z175" s="614"/>
    </row>
    <row r="176" spans="13:26" x14ac:dyDescent="0.2">
      <c r="M176" s="614"/>
      <c r="N176" s="748">
        <f t="shared" si="50"/>
        <v>106</v>
      </c>
      <c r="O176" s="730">
        <f t="shared" si="51"/>
        <v>1624763.9766355688</v>
      </c>
      <c r="P176" s="730">
        <f t="shared" si="52"/>
        <v>13816.588780494472</v>
      </c>
      <c r="Q176" s="730">
        <f t="shared" si="48"/>
        <v>3477.8471237532567</v>
      </c>
      <c r="R176" s="730">
        <f t="shared" si="49"/>
        <v>1642058.4125398165</v>
      </c>
      <c r="Z176" s="614"/>
    </row>
    <row r="177" spans="13:26" x14ac:dyDescent="0.2">
      <c r="M177" s="614"/>
      <c r="N177" s="748">
        <f t="shared" si="50"/>
        <v>107</v>
      </c>
      <c r="O177" s="730">
        <f t="shared" si="51"/>
        <v>1642058.4125398165</v>
      </c>
      <c r="P177" s="730">
        <f t="shared" si="52"/>
        <v>13816.588780494472</v>
      </c>
      <c r="Q177" s="730">
        <f t="shared" si="48"/>
        <v>3514.86628778659</v>
      </c>
      <c r="R177" s="730">
        <f t="shared" si="49"/>
        <v>1659389.8676080974</v>
      </c>
      <c r="Z177" s="614"/>
    </row>
    <row r="178" spans="13:26" x14ac:dyDescent="0.2">
      <c r="M178" s="614"/>
      <c r="N178" s="748">
        <f t="shared" si="50"/>
        <v>108</v>
      </c>
      <c r="O178" s="730">
        <f t="shared" si="51"/>
        <v>1659389.8676080974</v>
      </c>
      <c r="P178" s="730">
        <f t="shared" si="52"/>
        <v>13816.588780494472</v>
      </c>
      <c r="Q178" s="730">
        <f t="shared" si="48"/>
        <v>3551.9646922480765</v>
      </c>
      <c r="R178" s="730">
        <f t="shared" si="49"/>
        <v>1676758.4210808398</v>
      </c>
      <c r="Z178" s="614"/>
    </row>
    <row r="179" spans="13:26" x14ac:dyDescent="0.2">
      <c r="M179" s="614"/>
      <c r="N179" s="748">
        <f t="shared" si="50"/>
        <v>109</v>
      </c>
      <c r="O179" s="730">
        <f t="shared" si="51"/>
        <v>1676758.4210808398</v>
      </c>
      <c r="P179" s="730">
        <f t="shared" si="52"/>
        <v>13816.588780494472</v>
      </c>
      <c r="Q179" s="730">
        <f t="shared" si="48"/>
        <v>3589.1425067537957</v>
      </c>
      <c r="R179" s="730">
        <f t="shared" si="49"/>
        <v>1694164.152368088</v>
      </c>
      <c r="Z179" s="614"/>
    </row>
    <row r="180" spans="13:26" x14ac:dyDescent="0.2">
      <c r="M180" s="614"/>
      <c r="N180" s="748">
        <f t="shared" si="50"/>
        <v>110</v>
      </c>
      <c r="O180" s="730">
        <f t="shared" si="51"/>
        <v>1694164.152368088</v>
      </c>
      <c r="P180" s="730">
        <f t="shared" si="52"/>
        <v>13816.588780494472</v>
      </c>
      <c r="Q180" s="730">
        <f t="shared" si="48"/>
        <v>3626.399901282894</v>
      </c>
      <c r="R180" s="730">
        <f t="shared" si="49"/>
        <v>1711607.1410498654</v>
      </c>
      <c r="Z180" s="614"/>
    </row>
    <row r="181" spans="13:26" x14ac:dyDescent="0.2">
      <c r="M181" s="614"/>
      <c r="N181" s="748">
        <f t="shared" si="50"/>
        <v>111</v>
      </c>
      <c r="O181" s="730">
        <f t="shared" si="51"/>
        <v>1711607.1410498654</v>
      </c>
      <c r="P181" s="730">
        <f t="shared" si="52"/>
        <v>13816.588780494472</v>
      </c>
      <c r="Q181" s="730">
        <f t="shared" si="48"/>
        <v>3663.737046178363</v>
      </c>
      <c r="R181" s="730">
        <f t="shared" si="49"/>
        <v>1729087.4668765382</v>
      </c>
      <c r="Z181" s="614"/>
    </row>
    <row r="182" spans="13:26" x14ac:dyDescent="0.2">
      <c r="M182" s="614"/>
      <c r="N182" s="748">
        <f t="shared" si="50"/>
        <v>112</v>
      </c>
      <c r="O182" s="730">
        <f t="shared" si="51"/>
        <v>1729087.4668765382</v>
      </c>
      <c r="P182" s="730">
        <f t="shared" si="52"/>
        <v>13816.588780494472</v>
      </c>
      <c r="Q182" s="730">
        <f t="shared" si="48"/>
        <v>3701.1541121478158</v>
      </c>
      <c r="R182" s="730">
        <f t="shared" si="49"/>
        <v>1746605.2097691805</v>
      </c>
      <c r="Z182" s="614"/>
    </row>
    <row r="183" spans="13:26" x14ac:dyDescent="0.2">
      <c r="M183" s="614"/>
      <c r="N183" s="748">
        <f t="shared" si="50"/>
        <v>113</v>
      </c>
      <c r="O183" s="730">
        <f t="shared" si="51"/>
        <v>1746605.2097691805</v>
      </c>
      <c r="P183" s="730">
        <f t="shared" si="52"/>
        <v>13816.588780494472</v>
      </c>
      <c r="Q183" s="730">
        <f t="shared" si="48"/>
        <v>3738.6512702642713</v>
      </c>
      <c r="R183" s="730">
        <f t="shared" si="49"/>
        <v>1764160.4498199392</v>
      </c>
      <c r="Z183" s="614"/>
    </row>
    <row r="184" spans="13:26" x14ac:dyDescent="0.2">
      <c r="M184" s="614"/>
      <c r="N184" s="748">
        <f t="shared" si="50"/>
        <v>114</v>
      </c>
      <c r="O184" s="730">
        <f t="shared" si="51"/>
        <v>1764160.4498199392</v>
      </c>
      <c r="P184" s="730">
        <f t="shared" si="52"/>
        <v>13816.588780494472</v>
      </c>
      <c r="Q184" s="730">
        <f t="shared" si="48"/>
        <v>3776.2286919669336</v>
      </c>
      <c r="R184" s="730">
        <f t="shared" si="49"/>
        <v>1781753.2672924006</v>
      </c>
      <c r="Z184" s="614"/>
    </row>
    <row r="185" spans="13:26" x14ac:dyDescent="0.2">
      <c r="M185" s="614"/>
      <c r="N185" s="748">
        <f t="shared" si="50"/>
        <v>115</v>
      </c>
      <c r="O185" s="730">
        <f t="shared" si="51"/>
        <v>1781753.2672924006</v>
      </c>
      <c r="P185" s="730">
        <f t="shared" si="52"/>
        <v>13816.588780494472</v>
      </c>
      <c r="Q185" s="730">
        <f t="shared" si="48"/>
        <v>3813.8865490619764</v>
      </c>
      <c r="R185" s="730">
        <f t="shared" si="49"/>
        <v>1799383.7426219569</v>
      </c>
      <c r="Z185" s="614"/>
    </row>
    <row r="186" spans="13:26" x14ac:dyDescent="0.2">
      <c r="M186" s="614"/>
      <c r="N186" s="748">
        <f t="shared" si="50"/>
        <v>116</v>
      </c>
      <c r="O186" s="730">
        <f t="shared" si="51"/>
        <v>1799383.7426219569</v>
      </c>
      <c r="P186" s="730">
        <f t="shared" si="52"/>
        <v>13816.588780494472</v>
      </c>
      <c r="Q186" s="730">
        <f t="shared" si="48"/>
        <v>3851.6250137233292</v>
      </c>
      <c r="R186" s="730">
        <f t="shared" si="49"/>
        <v>1817051.9564161745</v>
      </c>
      <c r="Z186" s="614"/>
    </row>
    <row r="187" spans="13:26" x14ac:dyDescent="0.2">
      <c r="M187" s="614"/>
      <c r="N187" s="748">
        <f t="shared" si="50"/>
        <v>117</v>
      </c>
      <c r="O187" s="730">
        <f t="shared" si="51"/>
        <v>1817051.9564161745</v>
      </c>
      <c r="P187" s="730">
        <f t="shared" si="52"/>
        <v>13816.588780494472</v>
      </c>
      <c r="Q187" s="730">
        <f t="shared" si="48"/>
        <v>3889.4442584934636</v>
      </c>
      <c r="R187" s="730">
        <f t="shared" si="49"/>
        <v>1834757.9894551623</v>
      </c>
      <c r="Z187" s="614"/>
    </row>
    <row r="188" spans="13:26" x14ac:dyDescent="0.2">
      <c r="M188" s="614"/>
      <c r="N188" s="748">
        <f t="shared" si="50"/>
        <v>118</v>
      </c>
      <c r="O188" s="730">
        <f t="shared" si="51"/>
        <v>1834757.9894551623</v>
      </c>
      <c r="P188" s="730">
        <f t="shared" si="52"/>
        <v>13816.588780494472</v>
      </c>
      <c r="Q188" s="730">
        <f t="shared" si="48"/>
        <v>3927.3444562841828</v>
      </c>
      <c r="R188" s="730">
        <f t="shared" si="49"/>
        <v>1852501.9226919408</v>
      </c>
      <c r="Z188" s="614"/>
    </row>
    <row r="189" spans="13:26" x14ac:dyDescent="0.2">
      <c r="M189" s="614"/>
      <c r="N189" s="748">
        <f t="shared" si="50"/>
        <v>119</v>
      </c>
      <c r="O189" s="730">
        <f t="shared" si="51"/>
        <v>1852501.9226919408</v>
      </c>
      <c r="P189" s="730">
        <f t="shared" si="52"/>
        <v>13816.588780494472</v>
      </c>
      <c r="Q189" s="730">
        <f t="shared" si="48"/>
        <v>3965.3257803774122</v>
      </c>
      <c r="R189" s="730">
        <f t="shared" si="49"/>
        <v>1870283.8372528127</v>
      </c>
      <c r="Z189" s="614"/>
    </row>
    <row r="190" spans="13:26" x14ac:dyDescent="0.2">
      <c r="M190" s="614"/>
      <c r="N190" s="748">
        <f t="shared" si="50"/>
        <v>120</v>
      </c>
      <c r="O190" s="730">
        <f t="shared" si="51"/>
        <v>1870283.8372528127</v>
      </c>
      <c r="P190" s="730">
        <f t="shared" si="52"/>
        <v>13816.588780494472</v>
      </c>
      <c r="Q190" s="730">
        <f t="shared" si="48"/>
        <v>4003.3884044259917</v>
      </c>
      <c r="R190" s="730">
        <f t="shared" si="49"/>
        <v>1888103.814437733</v>
      </c>
      <c r="Z190" s="614"/>
    </row>
    <row r="191" spans="13:26" x14ac:dyDescent="0.2">
      <c r="M191" s="614"/>
      <c r="N191" s="748">
        <f t="shared" si="50"/>
        <v>121</v>
      </c>
      <c r="O191" s="730">
        <f t="shared" si="51"/>
        <v>1888103.814437733</v>
      </c>
      <c r="P191" s="730">
        <f t="shared" si="52"/>
        <v>13816.588780494472</v>
      </c>
      <c r="Q191" s="730">
        <f t="shared" si="48"/>
        <v>4041.5325024544677</v>
      </c>
      <c r="R191" s="730">
        <f t="shared" si="49"/>
        <v>1905961.9357206819</v>
      </c>
      <c r="Z191" s="614"/>
    </row>
    <row r="192" spans="13:26" x14ac:dyDescent="0.2">
      <c r="M192" s="614"/>
      <c r="N192" s="748">
        <f t="shared" si="50"/>
        <v>122</v>
      </c>
      <c r="O192" s="730">
        <f t="shared" si="51"/>
        <v>1905961.9357206819</v>
      </c>
      <c r="P192" s="730">
        <f t="shared" si="52"/>
        <v>13816.588780494472</v>
      </c>
      <c r="Q192" s="730">
        <f t="shared" si="48"/>
        <v>4079.7582488598923</v>
      </c>
      <c r="R192" s="730">
        <f t="shared" si="49"/>
        <v>1923858.2827500361</v>
      </c>
      <c r="Z192" s="614"/>
    </row>
    <row r="193" spans="13:26" x14ac:dyDescent="0.2">
      <c r="M193" s="614"/>
      <c r="N193" s="748">
        <f t="shared" si="50"/>
        <v>123</v>
      </c>
      <c r="O193" s="730">
        <f t="shared" si="51"/>
        <v>1923858.2827500361</v>
      </c>
      <c r="P193" s="730">
        <f t="shared" si="52"/>
        <v>13816.588780494472</v>
      </c>
      <c r="Q193" s="730">
        <f t="shared" si="48"/>
        <v>4118.0658184126178</v>
      </c>
      <c r="R193" s="730">
        <f t="shared" si="49"/>
        <v>1941792.9373489432</v>
      </c>
      <c r="Z193" s="614"/>
    </row>
    <row r="194" spans="13:26" x14ac:dyDescent="0.2">
      <c r="M194" s="614"/>
      <c r="N194" s="748">
        <f t="shared" si="50"/>
        <v>124</v>
      </c>
      <c r="O194" s="730">
        <f t="shared" si="51"/>
        <v>1941792.9373489432</v>
      </c>
      <c r="P194" s="730">
        <f t="shared" si="52"/>
        <v>13816.588780494472</v>
      </c>
      <c r="Q194" s="730">
        <f t="shared" si="48"/>
        <v>4156.4553862570974</v>
      </c>
      <c r="R194" s="730">
        <f t="shared" si="49"/>
        <v>1959765.9815156946</v>
      </c>
      <c r="Z194" s="614"/>
    </row>
    <row r="195" spans="13:26" x14ac:dyDescent="0.2">
      <c r="M195" s="614"/>
      <c r="N195" s="748">
        <f t="shared" si="50"/>
        <v>125</v>
      </c>
      <c r="O195" s="730">
        <f t="shared" si="51"/>
        <v>1959765.9815156946</v>
      </c>
      <c r="P195" s="730">
        <f t="shared" si="52"/>
        <v>13816.588780494472</v>
      </c>
      <c r="Q195" s="730">
        <f t="shared" si="48"/>
        <v>4194.9271279126833</v>
      </c>
      <c r="R195" s="730">
        <f t="shared" si="49"/>
        <v>1977777.4974241017</v>
      </c>
      <c r="Z195" s="614"/>
    </row>
    <row r="196" spans="13:26" x14ac:dyDescent="0.2">
      <c r="M196" s="614"/>
      <c r="N196" s="748">
        <f t="shared" si="50"/>
        <v>126</v>
      </c>
      <c r="O196" s="730">
        <f t="shared" si="51"/>
        <v>1977777.4974241017</v>
      </c>
      <c r="P196" s="730">
        <f t="shared" si="52"/>
        <v>13816.588780494472</v>
      </c>
      <c r="Q196" s="730">
        <f t="shared" si="48"/>
        <v>4233.4812192744348</v>
      </c>
      <c r="R196" s="730">
        <f t="shared" si="49"/>
        <v>1995827.5674238706</v>
      </c>
      <c r="Z196" s="614"/>
    </row>
    <row r="197" spans="13:26" x14ac:dyDescent="0.2">
      <c r="M197" s="614"/>
      <c r="N197" s="748">
        <f t="shared" si="50"/>
        <v>127</v>
      </c>
      <c r="O197" s="730">
        <f t="shared" si="51"/>
        <v>1995827.5674238706</v>
      </c>
      <c r="P197" s="730">
        <f t="shared" si="52"/>
        <v>13816.588780494472</v>
      </c>
      <c r="Q197" s="730">
        <f t="shared" si="48"/>
        <v>4272.1178366139147</v>
      </c>
      <c r="R197" s="730">
        <f t="shared" si="49"/>
        <v>2013916.2740409789</v>
      </c>
      <c r="Z197" s="614"/>
    </row>
    <row r="198" spans="13:26" x14ac:dyDescent="0.2">
      <c r="M198" s="614"/>
      <c r="N198" s="748">
        <f t="shared" si="50"/>
        <v>128</v>
      </c>
      <c r="O198" s="730">
        <f t="shared" si="51"/>
        <v>2013916.2740409789</v>
      </c>
      <c r="P198" s="730">
        <f t="shared" si="52"/>
        <v>13816.588780494472</v>
      </c>
      <c r="Q198" s="730">
        <f t="shared" si="48"/>
        <v>4310.8371565800035</v>
      </c>
      <c r="R198" s="730">
        <f t="shared" si="49"/>
        <v>2032043.6999780533</v>
      </c>
      <c r="Z198" s="614"/>
    </row>
    <row r="199" spans="13:26" x14ac:dyDescent="0.2">
      <c r="M199" s="614"/>
      <c r="N199" s="748">
        <f t="shared" si="50"/>
        <v>129</v>
      </c>
      <c r="O199" s="730">
        <f t="shared" si="51"/>
        <v>2032043.6999780533</v>
      </c>
      <c r="P199" s="730">
        <f t="shared" si="52"/>
        <v>13816.588780494472</v>
      </c>
      <c r="Q199" s="730">
        <f t="shared" ref="Q199:Q262" si="53">O199*$P$65</f>
        <v>4349.6393561996993</v>
      </c>
      <c r="R199" s="730">
        <f t="shared" ref="R199:R262" si="54">O199+P199+Q199</f>
        <v>2050209.9281147474</v>
      </c>
      <c r="Z199" s="614"/>
    </row>
    <row r="200" spans="13:26" x14ac:dyDescent="0.2">
      <c r="M200" s="614"/>
      <c r="N200" s="748">
        <f t="shared" ref="N200:N263" si="55">N199+1</f>
        <v>130</v>
      </c>
      <c r="O200" s="730">
        <f t="shared" ref="O200:O263" si="56">R199</f>
        <v>2050209.9281147474</v>
      </c>
      <c r="P200" s="730">
        <f t="shared" ref="P200:P263" si="57">P199</f>
        <v>13816.588780494472</v>
      </c>
      <c r="Q200" s="730">
        <f t="shared" si="53"/>
        <v>4388.5246128789331</v>
      </c>
      <c r="R200" s="730">
        <f t="shared" si="54"/>
        <v>2068415.0415081207</v>
      </c>
      <c r="Z200" s="614"/>
    </row>
    <row r="201" spans="13:26" x14ac:dyDescent="0.2">
      <c r="M201" s="614"/>
      <c r="N201" s="748">
        <f t="shared" si="55"/>
        <v>131</v>
      </c>
      <c r="O201" s="730">
        <f t="shared" si="56"/>
        <v>2068415.0415081207</v>
      </c>
      <c r="P201" s="730">
        <f t="shared" si="57"/>
        <v>13816.588780494472</v>
      </c>
      <c r="Q201" s="730">
        <f t="shared" si="53"/>
        <v>4427.4931044033774</v>
      </c>
      <c r="R201" s="730">
        <f t="shared" si="54"/>
        <v>2086659.1233930185</v>
      </c>
      <c r="Z201" s="614"/>
    </row>
    <row r="202" spans="13:26" x14ac:dyDescent="0.2">
      <c r="M202" s="614"/>
      <c r="N202" s="748">
        <f t="shared" si="55"/>
        <v>132</v>
      </c>
      <c r="O202" s="730">
        <f t="shared" si="56"/>
        <v>2086659.1233930185</v>
      </c>
      <c r="P202" s="730">
        <f t="shared" si="57"/>
        <v>13816.588780494472</v>
      </c>
      <c r="Q202" s="730">
        <f t="shared" si="53"/>
        <v>4466.545008939258</v>
      </c>
      <c r="R202" s="730">
        <f t="shared" si="54"/>
        <v>2104942.2571824524</v>
      </c>
      <c r="Z202" s="614"/>
    </row>
    <row r="203" spans="13:26" x14ac:dyDescent="0.2">
      <c r="M203" s="614"/>
      <c r="N203" s="748">
        <f t="shared" si="55"/>
        <v>133</v>
      </c>
      <c r="O203" s="730">
        <f t="shared" si="56"/>
        <v>2104942.2571824524</v>
      </c>
      <c r="P203" s="730">
        <f t="shared" si="57"/>
        <v>13816.588780494472</v>
      </c>
      <c r="Q203" s="730">
        <f t="shared" si="53"/>
        <v>4505.6805050341727</v>
      </c>
      <c r="R203" s="730">
        <f t="shared" si="54"/>
        <v>2123264.5264679808</v>
      </c>
      <c r="Z203" s="614"/>
    </row>
    <row r="204" spans="13:26" x14ac:dyDescent="0.2">
      <c r="M204" s="614"/>
      <c r="N204" s="748">
        <f t="shared" si="55"/>
        <v>134</v>
      </c>
      <c r="O204" s="730">
        <f t="shared" si="56"/>
        <v>2123264.5264679808</v>
      </c>
      <c r="P204" s="730">
        <f t="shared" si="57"/>
        <v>13816.588780494472</v>
      </c>
      <c r="Q204" s="730">
        <f t="shared" si="53"/>
        <v>4544.8997716179001</v>
      </c>
      <c r="R204" s="730">
        <f t="shared" si="54"/>
        <v>2141626.0150200929</v>
      </c>
      <c r="Z204" s="614"/>
    </row>
    <row r="205" spans="13:26" x14ac:dyDescent="0.2">
      <c r="M205" s="614"/>
      <c r="N205" s="748">
        <f t="shared" si="55"/>
        <v>135</v>
      </c>
      <c r="O205" s="730">
        <f t="shared" si="56"/>
        <v>2141626.0150200929</v>
      </c>
      <c r="P205" s="730">
        <f t="shared" si="57"/>
        <v>13816.588780494472</v>
      </c>
      <c r="Q205" s="730">
        <f t="shared" si="53"/>
        <v>4584.2029880032269</v>
      </c>
      <c r="R205" s="730">
        <f t="shared" si="54"/>
        <v>2160026.8067885907</v>
      </c>
      <c r="Z205" s="614"/>
    </row>
    <row r="206" spans="13:26" x14ac:dyDescent="0.2">
      <c r="M206" s="614"/>
      <c r="N206" s="748">
        <f t="shared" si="55"/>
        <v>136</v>
      </c>
      <c r="O206" s="730">
        <f t="shared" si="56"/>
        <v>2160026.8067885907</v>
      </c>
      <c r="P206" s="730">
        <f t="shared" si="57"/>
        <v>13816.588780494472</v>
      </c>
      <c r="Q206" s="730">
        <f t="shared" si="53"/>
        <v>4623.590333886762</v>
      </c>
      <c r="R206" s="730">
        <f t="shared" si="54"/>
        <v>2178466.9859029721</v>
      </c>
      <c r="Z206" s="614"/>
    </row>
    <row r="207" spans="13:26" x14ac:dyDescent="0.2">
      <c r="M207" s="614"/>
      <c r="N207" s="748">
        <f t="shared" si="55"/>
        <v>137</v>
      </c>
      <c r="O207" s="730">
        <f t="shared" si="56"/>
        <v>2178466.9859029721</v>
      </c>
      <c r="P207" s="730">
        <f t="shared" si="57"/>
        <v>13816.588780494472</v>
      </c>
      <c r="Q207" s="730">
        <f t="shared" si="53"/>
        <v>4663.0619893497569</v>
      </c>
      <c r="R207" s="730">
        <f t="shared" si="54"/>
        <v>2196946.6366728162</v>
      </c>
      <c r="Z207" s="614"/>
    </row>
    <row r="208" spans="13:26" x14ac:dyDescent="0.2">
      <c r="M208" s="614"/>
      <c r="N208" s="748">
        <f t="shared" si="55"/>
        <v>138</v>
      </c>
      <c r="O208" s="730">
        <f t="shared" si="56"/>
        <v>2196946.6366728162</v>
      </c>
      <c r="P208" s="730">
        <f t="shared" si="57"/>
        <v>13816.588780494472</v>
      </c>
      <c r="Q208" s="730">
        <f t="shared" si="53"/>
        <v>4702.6181348589353</v>
      </c>
      <c r="R208" s="730">
        <f t="shared" si="54"/>
        <v>2215465.8435881697</v>
      </c>
      <c r="Z208" s="614"/>
    </row>
    <row r="209" spans="13:26" x14ac:dyDescent="0.2">
      <c r="M209" s="614"/>
      <c r="N209" s="748">
        <f t="shared" si="55"/>
        <v>139</v>
      </c>
      <c r="O209" s="730">
        <f t="shared" si="56"/>
        <v>2215465.8435881697</v>
      </c>
      <c r="P209" s="730">
        <f t="shared" si="57"/>
        <v>13816.588780494472</v>
      </c>
      <c r="Q209" s="730">
        <f t="shared" si="53"/>
        <v>4742.2589512673112</v>
      </c>
      <c r="R209" s="730">
        <f t="shared" si="54"/>
        <v>2234024.6913199313</v>
      </c>
      <c r="Z209" s="614"/>
    </row>
    <row r="210" spans="13:26" x14ac:dyDescent="0.2">
      <c r="M210" s="614"/>
      <c r="N210" s="748">
        <f t="shared" si="55"/>
        <v>140</v>
      </c>
      <c r="O210" s="730">
        <f t="shared" si="56"/>
        <v>2234024.6913199313</v>
      </c>
      <c r="P210" s="730">
        <f t="shared" si="57"/>
        <v>13816.588780494472</v>
      </c>
      <c r="Q210" s="730">
        <f t="shared" si="53"/>
        <v>4781.9846198150199</v>
      </c>
      <c r="R210" s="730">
        <f t="shared" si="54"/>
        <v>2252623.2647202406</v>
      </c>
      <c r="Z210" s="614"/>
    </row>
    <row r="211" spans="13:26" x14ac:dyDescent="0.2">
      <c r="M211" s="614"/>
      <c r="N211" s="748">
        <f t="shared" si="55"/>
        <v>141</v>
      </c>
      <c r="O211" s="730">
        <f t="shared" si="56"/>
        <v>2252623.2647202406</v>
      </c>
      <c r="P211" s="730">
        <f t="shared" si="57"/>
        <v>13816.588780494472</v>
      </c>
      <c r="Q211" s="730">
        <f t="shared" si="53"/>
        <v>4821.7953221301468</v>
      </c>
      <c r="R211" s="730">
        <f t="shared" si="54"/>
        <v>2271261.648822865</v>
      </c>
      <c r="Z211" s="614"/>
    </row>
    <row r="212" spans="13:26" x14ac:dyDescent="0.2">
      <c r="M212" s="614"/>
      <c r="N212" s="748">
        <f t="shared" si="55"/>
        <v>142</v>
      </c>
      <c r="O212" s="730">
        <f t="shared" si="56"/>
        <v>2271261.648822865</v>
      </c>
      <c r="P212" s="730">
        <f t="shared" si="57"/>
        <v>13816.588780494472</v>
      </c>
      <c r="Q212" s="730">
        <f t="shared" si="53"/>
        <v>4861.6912402295538</v>
      </c>
      <c r="R212" s="730">
        <f t="shared" si="54"/>
        <v>2289939.928843589</v>
      </c>
      <c r="Z212" s="614"/>
    </row>
    <row r="213" spans="13:26" x14ac:dyDescent="0.2">
      <c r="M213" s="614"/>
      <c r="N213" s="748">
        <f t="shared" si="55"/>
        <v>143</v>
      </c>
      <c r="O213" s="730">
        <f t="shared" si="56"/>
        <v>2289939.928843589</v>
      </c>
      <c r="P213" s="730">
        <f t="shared" si="57"/>
        <v>13816.588780494472</v>
      </c>
      <c r="Q213" s="730">
        <f t="shared" si="53"/>
        <v>4901.6725565197194</v>
      </c>
      <c r="R213" s="730">
        <f t="shared" si="54"/>
        <v>2308658.1901806029</v>
      </c>
      <c r="Z213" s="614"/>
    </row>
    <row r="214" spans="13:26" x14ac:dyDescent="0.2">
      <c r="M214" s="614"/>
      <c r="N214" s="748">
        <f t="shared" si="55"/>
        <v>144</v>
      </c>
      <c r="O214" s="730">
        <f t="shared" si="56"/>
        <v>2308658.1901806029</v>
      </c>
      <c r="P214" s="730">
        <f t="shared" si="57"/>
        <v>13816.588780494472</v>
      </c>
      <c r="Q214" s="730">
        <f t="shared" si="53"/>
        <v>4941.7394537975615</v>
      </c>
      <c r="R214" s="730">
        <f t="shared" si="54"/>
        <v>2327416.5184148951</v>
      </c>
      <c r="Z214" s="614"/>
    </row>
    <row r="215" spans="13:26" x14ac:dyDescent="0.2">
      <c r="M215" s="614"/>
      <c r="N215" s="748">
        <f t="shared" si="55"/>
        <v>145</v>
      </c>
      <c r="O215" s="730">
        <f t="shared" si="56"/>
        <v>2327416.5184148951</v>
      </c>
      <c r="P215" s="730">
        <f t="shared" si="57"/>
        <v>13816.588780494472</v>
      </c>
      <c r="Q215" s="730">
        <f t="shared" si="53"/>
        <v>4981.8921152512839</v>
      </c>
      <c r="R215" s="730">
        <f t="shared" si="54"/>
        <v>2346214.9993106406</v>
      </c>
      <c r="Z215" s="614"/>
    </row>
    <row r="216" spans="13:26" x14ac:dyDescent="0.2">
      <c r="M216" s="614"/>
      <c r="N216" s="748">
        <f t="shared" si="55"/>
        <v>146</v>
      </c>
      <c r="O216" s="730">
        <f t="shared" si="56"/>
        <v>2346214.9993106406</v>
      </c>
      <c r="P216" s="730">
        <f t="shared" si="57"/>
        <v>13816.588780494472</v>
      </c>
      <c r="Q216" s="730">
        <f t="shared" si="53"/>
        <v>5022.1307244612071</v>
      </c>
      <c r="R216" s="730">
        <f t="shared" si="54"/>
        <v>2365053.7188155963</v>
      </c>
      <c r="Z216" s="614"/>
    </row>
    <row r="217" spans="13:26" x14ac:dyDescent="0.2">
      <c r="M217" s="614"/>
      <c r="N217" s="748">
        <f t="shared" si="55"/>
        <v>147</v>
      </c>
      <c r="O217" s="730">
        <f t="shared" si="56"/>
        <v>2365053.7188155963</v>
      </c>
      <c r="P217" s="730">
        <f t="shared" si="57"/>
        <v>13816.588780494472</v>
      </c>
      <c r="Q217" s="730">
        <f t="shared" si="53"/>
        <v>5062.4554654006106</v>
      </c>
      <c r="R217" s="730">
        <f t="shared" si="54"/>
        <v>2383932.7630614913</v>
      </c>
      <c r="Z217" s="614"/>
    </row>
    <row r="218" spans="13:26" x14ac:dyDescent="0.2">
      <c r="M218" s="614"/>
      <c r="N218" s="748">
        <f t="shared" si="55"/>
        <v>148</v>
      </c>
      <c r="O218" s="730">
        <f t="shared" si="56"/>
        <v>2383932.7630614913</v>
      </c>
      <c r="P218" s="730">
        <f t="shared" si="57"/>
        <v>13816.588780494472</v>
      </c>
      <c r="Q218" s="730">
        <f t="shared" si="53"/>
        <v>5102.8665224365732</v>
      </c>
      <c r="R218" s="730">
        <f t="shared" si="54"/>
        <v>2402852.2183644222</v>
      </c>
      <c r="Z218" s="614"/>
    </row>
    <row r="219" spans="13:26" x14ac:dyDescent="0.2">
      <c r="M219" s="614"/>
      <c r="N219" s="748">
        <f t="shared" si="55"/>
        <v>149</v>
      </c>
      <c r="O219" s="730">
        <f t="shared" si="56"/>
        <v>2402852.2183644222</v>
      </c>
      <c r="P219" s="730">
        <f t="shared" si="57"/>
        <v>13816.588780494472</v>
      </c>
      <c r="Q219" s="730">
        <f t="shared" si="53"/>
        <v>5143.3640803308135</v>
      </c>
      <c r="R219" s="730">
        <f t="shared" si="54"/>
        <v>2421812.1712252474</v>
      </c>
      <c r="Z219" s="614"/>
    </row>
    <row r="220" spans="13:26" x14ac:dyDescent="0.2">
      <c r="M220" s="614"/>
      <c r="N220" s="748">
        <f t="shared" si="55"/>
        <v>150</v>
      </c>
      <c r="O220" s="730">
        <f t="shared" si="56"/>
        <v>2421812.1712252474</v>
      </c>
      <c r="P220" s="730">
        <f t="shared" si="57"/>
        <v>13816.588780494472</v>
      </c>
      <c r="Q220" s="730">
        <f t="shared" si="53"/>
        <v>5183.9483242405422</v>
      </c>
      <c r="R220" s="730">
        <f t="shared" si="54"/>
        <v>2440812.7083299826</v>
      </c>
      <c r="Z220" s="614"/>
    </row>
    <row r="221" spans="13:26" x14ac:dyDescent="0.2">
      <c r="M221" s="614"/>
      <c r="N221" s="748">
        <f t="shared" si="55"/>
        <v>151</v>
      </c>
      <c r="O221" s="730">
        <f t="shared" si="56"/>
        <v>2440812.7083299826</v>
      </c>
      <c r="P221" s="730">
        <f t="shared" si="57"/>
        <v>13816.588780494472</v>
      </c>
      <c r="Q221" s="730">
        <f t="shared" si="53"/>
        <v>5224.6194397192994</v>
      </c>
      <c r="R221" s="730">
        <f t="shared" si="54"/>
        <v>2459853.9165501962</v>
      </c>
      <c r="Z221" s="614"/>
    </row>
    <row r="222" spans="13:26" x14ac:dyDescent="0.2">
      <c r="M222" s="614"/>
      <c r="N222" s="748">
        <f t="shared" si="55"/>
        <v>152</v>
      </c>
      <c r="O222" s="730">
        <f t="shared" si="56"/>
        <v>2459853.9165501962</v>
      </c>
      <c r="P222" s="730">
        <f t="shared" si="57"/>
        <v>13816.588780494472</v>
      </c>
      <c r="Q222" s="730">
        <f t="shared" si="53"/>
        <v>5265.377612717808</v>
      </c>
      <c r="R222" s="730">
        <f t="shared" si="54"/>
        <v>2478935.8829434086</v>
      </c>
      <c r="Z222" s="614"/>
    </row>
    <row r="223" spans="13:26" x14ac:dyDescent="0.2">
      <c r="M223" s="614"/>
      <c r="N223" s="748">
        <f t="shared" si="55"/>
        <v>153</v>
      </c>
      <c r="O223" s="730">
        <f t="shared" si="56"/>
        <v>2478935.8829434086</v>
      </c>
      <c r="P223" s="730">
        <f t="shared" si="57"/>
        <v>13816.588780494472</v>
      </c>
      <c r="Q223" s="730">
        <f t="shared" si="53"/>
        <v>5306.223029584824</v>
      </c>
      <c r="R223" s="730">
        <f t="shared" si="54"/>
        <v>2498058.6947534876</v>
      </c>
      <c r="Z223" s="614"/>
    </row>
    <row r="224" spans="13:26" x14ac:dyDescent="0.2">
      <c r="M224" s="614"/>
      <c r="N224" s="748">
        <f t="shared" si="55"/>
        <v>154</v>
      </c>
      <c r="O224" s="730">
        <f t="shared" si="56"/>
        <v>2498058.6947534876</v>
      </c>
      <c r="P224" s="730">
        <f t="shared" si="57"/>
        <v>13816.588780494472</v>
      </c>
      <c r="Q224" s="730">
        <f t="shared" si="53"/>
        <v>5347.1558770679849</v>
      </c>
      <c r="R224" s="730">
        <f t="shared" si="54"/>
        <v>2517222.4394110502</v>
      </c>
      <c r="Z224" s="614"/>
    </row>
    <row r="225" spans="13:26" x14ac:dyDescent="0.2">
      <c r="M225" s="614"/>
      <c r="N225" s="748">
        <f t="shared" si="55"/>
        <v>155</v>
      </c>
      <c r="O225" s="730">
        <f t="shared" si="56"/>
        <v>2517222.4394110502</v>
      </c>
      <c r="P225" s="730">
        <f t="shared" si="57"/>
        <v>13816.588780494472</v>
      </c>
      <c r="Q225" s="730">
        <f t="shared" si="53"/>
        <v>5388.1763423146704</v>
      </c>
      <c r="R225" s="730">
        <f t="shared" si="54"/>
        <v>2536427.2045338592</v>
      </c>
      <c r="Z225" s="614"/>
    </row>
    <row r="226" spans="13:26" x14ac:dyDescent="0.2">
      <c r="M226" s="614"/>
      <c r="N226" s="748">
        <f t="shared" si="55"/>
        <v>156</v>
      </c>
      <c r="O226" s="730">
        <f t="shared" si="56"/>
        <v>2536427.2045338592</v>
      </c>
      <c r="P226" s="730">
        <f t="shared" si="57"/>
        <v>13816.588780494472</v>
      </c>
      <c r="Q226" s="730">
        <f t="shared" si="53"/>
        <v>5429.2846128728497</v>
      </c>
      <c r="R226" s="730">
        <f t="shared" si="54"/>
        <v>2555673.0779272262</v>
      </c>
      <c r="Z226" s="614"/>
    </row>
    <row r="227" spans="13:26" x14ac:dyDescent="0.2">
      <c r="M227" s="614"/>
      <c r="N227" s="748">
        <f t="shared" si="55"/>
        <v>157</v>
      </c>
      <c r="O227" s="730">
        <f t="shared" si="56"/>
        <v>2555673.0779272262</v>
      </c>
      <c r="P227" s="730">
        <f t="shared" si="57"/>
        <v>13816.588780494472</v>
      </c>
      <c r="Q227" s="730">
        <f t="shared" si="53"/>
        <v>5470.480876691945</v>
      </c>
      <c r="R227" s="730">
        <f t="shared" si="54"/>
        <v>2574960.1475844127</v>
      </c>
      <c r="Z227" s="614"/>
    </row>
    <row r="228" spans="13:26" x14ac:dyDescent="0.2">
      <c r="M228" s="614"/>
      <c r="N228" s="748">
        <f t="shared" si="55"/>
        <v>158</v>
      </c>
      <c r="O228" s="730">
        <f t="shared" si="56"/>
        <v>2574960.1475844127</v>
      </c>
      <c r="P228" s="730">
        <f t="shared" si="57"/>
        <v>13816.588780494472</v>
      </c>
      <c r="Q228" s="730">
        <f t="shared" si="53"/>
        <v>5511.7653221236887</v>
      </c>
      <c r="R228" s="730">
        <f t="shared" si="54"/>
        <v>2594288.5016870308</v>
      </c>
      <c r="Z228" s="614"/>
    </row>
    <row r="229" spans="13:26" x14ac:dyDescent="0.2">
      <c r="M229" s="614"/>
      <c r="N229" s="748">
        <f t="shared" si="55"/>
        <v>159</v>
      </c>
      <c r="O229" s="730">
        <f t="shared" si="56"/>
        <v>2594288.5016870308</v>
      </c>
      <c r="P229" s="730">
        <f t="shared" si="57"/>
        <v>13816.588780494472</v>
      </c>
      <c r="Q229" s="730">
        <f t="shared" si="53"/>
        <v>5553.1381379229842</v>
      </c>
      <c r="R229" s="730">
        <f t="shared" si="54"/>
        <v>2613658.2286054483</v>
      </c>
      <c r="Z229" s="614"/>
    </row>
    <row r="230" spans="13:26" x14ac:dyDescent="0.2">
      <c r="M230" s="614"/>
      <c r="N230" s="748">
        <f t="shared" si="55"/>
        <v>160</v>
      </c>
      <c r="O230" s="730">
        <f t="shared" si="56"/>
        <v>2613658.2286054483</v>
      </c>
      <c r="P230" s="730">
        <f t="shared" si="57"/>
        <v>13816.588780494472</v>
      </c>
      <c r="Q230" s="730">
        <f t="shared" si="53"/>
        <v>5594.5995132487706</v>
      </c>
      <c r="R230" s="730">
        <f t="shared" si="54"/>
        <v>2633069.4168991912</v>
      </c>
      <c r="Z230" s="614"/>
    </row>
    <row r="231" spans="13:26" x14ac:dyDescent="0.2">
      <c r="M231" s="614"/>
      <c r="N231" s="748">
        <f t="shared" si="55"/>
        <v>161</v>
      </c>
      <c r="O231" s="730">
        <f t="shared" si="56"/>
        <v>2633069.4168991912</v>
      </c>
      <c r="P231" s="730">
        <f t="shared" si="57"/>
        <v>13816.588780494472</v>
      </c>
      <c r="Q231" s="730">
        <f t="shared" si="53"/>
        <v>5636.1496376648838</v>
      </c>
      <c r="R231" s="730">
        <f t="shared" si="54"/>
        <v>2652522.1553173503</v>
      </c>
      <c r="Z231" s="614"/>
    </row>
    <row r="232" spans="13:26" x14ac:dyDescent="0.2">
      <c r="M232" s="614"/>
      <c r="N232" s="748">
        <f t="shared" si="55"/>
        <v>162</v>
      </c>
      <c r="O232" s="730">
        <f t="shared" si="56"/>
        <v>2652522.1553173503</v>
      </c>
      <c r="P232" s="730">
        <f t="shared" si="57"/>
        <v>13816.588780494472</v>
      </c>
      <c r="Q232" s="730">
        <f t="shared" si="53"/>
        <v>5677.7887011409284</v>
      </c>
      <c r="R232" s="730">
        <f t="shared" si="54"/>
        <v>2672016.5327989855</v>
      </c>
      <c r="Z232" s="614"/>
    </row>
    <row r="233" spans="13:26" x14ac:dyDescent="0.2">
      <c r="M233" s="614"/>
      <c r="N233" s="748">
        <f t="shared" si="55"/>
        <v>163</v>
      </c>
      <c r="O233" s="730">
        <f t="shared" si="56"/>
        <v>2672016.5327989855</v>
      </c>
      <c r="P233" s="730">
        <f t="shared" si="57"/>
        <v>13816.588780494472</v>
      </c>
      <c r="Q233" s="730">
        <f t="shared" si="53"/>
        <v>5719.516894053143</v>
      </c>
      <c r="R233" s="730">
        <f t="shared" si="54"/>
        <v>2691552.6384735331</v>
      </c>
      <c r="Z233" s="614"/>
    </row>
    <row r="234" spans="13:26" x14ac:dyDescent="0.2">
      <c r="M234" s="614"/>
      <c r="N234" s="748">
        <f t="shared" si="55"/>
        <v>164</v>
      </c>
      <c r="O234" s="730">
        <f t="shared" si="56"/>
        <v>2691552.6384735331</v>
      </c>
      <c r="P234" s="730">
        <f t="shared" si="57"/>
        <v>13816.588780494472</v>
      </c>
      <c r="Q234" s="730">
        <f t="shared" si="53"/>
        <v>5761.3344071852698</v>
      </c>
      <c r="R234" s="730">
        <f t="shared" si="54"/>
        <v>2711130.5616612127</v>
      </c>
      <c r="Z234" s="614"/>
    </row>
    <row r="235" spans="13:26" x14ac:dyDescent="0.2">
      <c r="M235" s="614"/>
      <c r="N235" s="748">
        <f t="shared" si="55"/>
        <v>165</v>
      </c>
      <c r="O235" s="730">
        <f t="shared" si="56"/>
        <v>2711130.5616612127</v>
      </c>
      <c r="P235" s="730">
        <f t="shared" si="57"/>
        <v>13816.588780494472</v>
      </c>
      <c r="Q235" s="730">
        <f t="shared" si="53"/>
        <v>5803.2414317294297</v>
      </c>
      <c r="R235" s="730">
        <f t="shared" si="54"/>
        <v>2730750.3918734365</v>
      </c>
      <c r="Z235" s="614"/>
    </row>
    <row r="236" spans="13:26" x14ac:dyDescent="0.2">
      <c r="M236" s="614"/>
      <c r="N236" s="748">
        <f t="shared" si="55"/>
        <v>166</v>
      </c>
      <c r="O236" s="730">
        <f t="shared" si="56"/>
        <v>2730750.3918734365</v>
      </c>
      <c r="P236" s="730">
        <f t="shared" si="57"/>
        <v>13816.588780494472</v>
      </c>
      <c r="Q236" s="730">
        <f t="shared" si="53"/>
        <v>5845.2381592869951</v>
      </c>
      <c r="R236" s="730">
        <f t="shared" si="54"/>
        <v>2750412.2188132177</v>
      </c>
      <c r="Z236" s="614"/>
    </row>
    <row r="237" spans="13:26" x14ac:dyDescent="0.2">
      <c r="M237" s="614"/>
      <c r="N237" s="748">
        <f t="shared" si="55"/>
        <v>167</v>
      </c>
      <c r="O237" s="730">
        <f t="shared" si="56"/>
        <v>2750412.2188132177</v>
      </c>
      <c r="P237" s="730">
        <f t="shared" si="57"/>
        <v>13816.588780494472</v>
      </c>
      <c r="Q237" s="730">
        <f t="shared" si="53"/>
        <v>5887.3247818694635</v>
      </c>
      <c r="R237" s="730">
        <f t="shared" si="54"/>
        <v>2770116.1323755817</v>
      </c>
      <c r="Z237" s="614"/>
    </row>
    <row r="238" spans="13:26" x14ac:dyDescent="0.2">
      <c r="M238" s="614"/>
      <c r="N238" s="748">
        <f t="shared" si="55"/>
        <v>168</v>
      </c>
      <c r="O238" s="730">
        <f t="shared" si="56"/>
        <v>2770116.1323755817</v>
      </c>
      <c r="P238" s="730">
        <f t="shared" si="57"/>
        <v>13816.588780494472</v>
      </c>
      <c r="Q238" s="730">
        <f t="shared" si="53"/>
        <v>5929.501491899342</v>
      </c>
      <c r="R238" s="730">
        <f t="shared" si="54"/>
        <v>2789862.2226479752</v>
      </c>
      <c r="Z238" s="614"/>
    </row>
    <row r="239" spans="13:26" x14ac:dyDescent="0.2">
      <c r="M239" s="614"/>
      <c r="N239" s="748">
        <f t="shared" si="55"/>
        <v>169</v>
      </c>
      <c r="O239" s="730">
        <f t="shared" si="56"/>
        <v>2789862.2226479752</v>
      </c>
      <c r="P239" s="730">
        <f t="shared" si="57"/>
        <v>13816.588780494472</v>
      </c>
      <c r="Q239" s="730">
        <f t="shared" si="53"/>
        <v>5971.7684822110177</v>
      </c>
      <c r="R239" s="730">
        <f t="shared" si="54"/>
        <v>2809650.5799106807</v>
      </c>
      <c r="Z239" s="614"/>
    </row>
    <row r="240" spans="13:26" x14ac:dyDescent="0.2">
      <c r="M240" s="614"/>
      <c r="N240" s="748">
        <f t="shared" si="55"/>
        <v>170</v>
      </c>
      <c r="O240" s="730">
        <f t="shared" si="56"/>
        <v>2809650.5799106807</v>
      </c>
      <c r="P240" s="730">
        <f t="shared" si="57"/>
        <v>13816.588780494472</v>
      </c>
      <c r="Q240" s="730">
        <f t="shared" si="53"/>
        <v>6014.1259460516494</v>
      </c>
      <c r="R240" s="730">
        <f t="shared" si="54"/>
        <v>2829481.2946372265</v>
      </c>
      <c r="Z240" s="614"/>
    </row>
    <row r="241" spans="13:26" x14ac:dyDescent="0.2">
      <c r="M241" s="614"/>
      <c r="N241" s="748">
        <f t="shared" si="55"/>
        <v>171</v>
      </c>
      <c r="O241" s="730">
        <f t="shared" si="56"/>
        <v>2829481.2946372265</v>
      </c>
      <c r="P241" s="730">
        <f t="shared" si="57"/>
        <v>13816.588780494472</v>
      </c>
      <c r="Q241" s="730">
        <f t="shared" si="53"/>
        <v>6056.574077082043</v>
      </c>
      <c r="R241" s="730">
        <f t="shared" si="54"/>
        <v>2849354.4574948028</v>
      </c>
      <c r="Z241" s="614"/>
    </row>
    <row r="242" spans="13:26" x14ac:dyDescent="0.2">
      <c r="M242" s="614"/>
      <c r="N242" s="748">
        <f t="shared" si="55"/>
        <v>172</v>
      </c>
      <c r="O242" s="730">
        <f t="shared" si="56"/>
        <v>2849354.4574948028</v>
      </c>
      <c r="P242" s="730">
        <f t="shared" si="57"/>
        <v>13816.588780494472</v>
      </c>
      <c r="Q242" s="730">
        <f t="shared" si="53"/>
        <v>6099.1130693775394</v>
      </c>
      <c r="R242" s="730">
        <f t="shared" si="54"/>
        <v>2869270.1593446746</v>
      </c>
      <c r="Z242" s="614"/>
    </row>
    <row r="243" spans="13:26" x14ac:dyDescent="0.2">
      <c r="M243" s="614"/>
      <c r="N243" s="748">
        <f t="shared" si="55"/>
        <v>173</v>
      </c>
      <c r="O243" s="730">
        <f t="shared" si="56"/>
        <v>2869270.1593446746</v>
      </c>
      <c r="P243" s="730">
        <f t="shared" si="57"/>
        <v>13816.588780494472</v>
      </c>
      <c r="Q243" s="730">
        <f t="shared" si="53"/>
        <v>6141.7431174289068</v>
      </c>
      <c r="R243" s="730">
        <f t="shared" si="54"/>
        <v>2889228.4912425978</v>
      </c>
      <c r="Z243" s="614"/>
    </row>
    <row r="244" spans="13:26" x14ac:dyDescent="0.2">
      <c r="M244" s="614"/>
      <c r="N244" s="748">
        <f t="shared" si="55"/>
        <v>174</v>
      </c>
      <c r="O244" s="730">
        <f t="shared" si="56"/>
        <v>2889228.4912425978</v>
      </c>
      <c r="P244" s="730">
        <f t="shared" si="57"/>
        <v>13816.588780494472</v>
      </c>
      <c r="Q244" s="730">
        <f t="shared" si="53"/>
        <v>6184.4644161432207</v>
      </c>
      <c r="R244" s="730">
        <f t="shared" si="54"/>
        <v>2909229.5444392352</v>
      </c>
      <c r="Z244" s="614"/>
    </row>
    <row r="245" spans="13:26" x14ac:dyDescent="0.2">
      <c r="M245" s="614"/>
      <c r="N245" s="748">
        <f t="shared" si="55"/>
        <v>175</v>
      </c>
      <c r="O245" s="730">
        <f t="shared" si="56"/>
        <v>2909229.5444392352</v>
      </c>
      <c r="P245" s="730">
        <f t="shared" si="57"/>
        <v>13816.588780494472</v>
      </c>
      <c r="Q245" s="730">
        <f t="shared" si="53"/>
        <v>6227.2771608447629</v>
      </c>
      <c r="R245" s="730">
        <f t="shared" si="54"/>
        <v>2929273.4103805744</v>
      </c>
      <c r="Z245" s="614"/>
    </row>
    <row r="246" spans="13:26" x14ac:dyDescent="0.2">
      <c r="M246" s="614"/>
      <c r="N246" s="748">
        <f t="shared" si="55"/>
        <v>176</v>
      </c>
      <c r="O246" s="730">
        <f t="shared" si="56"/>
        <v>2929273.4103805744</v>
      </c>
      <c r="P246" s="730">
        <f t="shared" si="57"/>
        <v>13816.588780494472</v>
      </c>
      <c r="Q246" s="730">
        <f t="shared" si="53"/>
        <v>6270.1815472759117</v>
      </c>
      <c r="R246" s="730">
        <f t="shared" si="54"/>
        <v>2949360.1807083446</v>
      </c>
      <c r="Z246" s="614"/>
    </row>
    <row r="247" spans="13:26" x14ac:dyDescent="0.2">
      <c r="M247" s="614"/>
      <c r="N247" s="748">
        <f t="shared" si="55"/>
        <v>177</v>
      </c>
      <c r="O247" s="730">
        <f t="shared" si="56"/>
        <v>2949360.1807083446</v>
      </c>
      <c r="P247" s="730">
        <f t="shared" si="57"/>
        <v>13816.588780494472</v>
      </c>
      <c r="Q247" s="730">
        <f t="shared" si="53"/>
        <v>6313.1777715980352</v>
      </c>
      <c r="R247" s="730">
        <f t="shared" si="54"/>
        <v>2969489.9472604371</v>
      </c>
      <c r="Z247" s="614"/>
    </row>
    <row r="248" spans="13:26" x14ac:dyDescent="0.2">
      <c r="M248" s="614"/>
      <c r="N248" s="748">
        <f t="shared" si="55"/>
        <v>178</v>
      </c>
      <c r="O248" s="730">
        <f t="shared" si="56"/>
        <v>2969489.9472604371</v>
      </c>
      <c r="P248" s="730">
        <f t="shared" si="57"/>
        <v>13816.588780494472</v>
      </c>
      <c r="Q248" s="730">
        <f t="shared" si="53"/>
        <v>6356.2660303923903</v>
      </c>
      <c r="R248" s="730">
        <f t="shared" si="54"/>
        <v>2989662.8020713241</v>
      </c>
      <c r="Z248" s="614"/>
    </row>
    <row r="249" spans="13:26" x14ac:dyDescent="0.2">
      <c r="M249" s="614"/>
      <c r="N249" s="748">
        <f t="shared" si="55"/>
        <v>179</v>
      </c>
      <c r="O249" s="730">
        <f t="shared" si="56"/>
        <v>2989662.8020713241</v>
      </c>
      <c r="P249" s="730">
        <f t="shared" si="57"/>
        <v>13816.588780494472</v>
      </c>
      <c r="Q249" s="730">
        <f t="shared" si="53"/>
        <v>6399.4465206610221</v>
      </c>
      <c r="R249" s="730">
        <f t="shared" si="54"/>
        <v>3009878.8373724795</v>
      </c>
      <c r="Z249" s="614"/>
    </row>
    <row r="250" spans="13:26" x14ac:dyDescent="0.2">
      <c r="M250" s="614"/>
      <c r="N250" s="748">
        <f t="shared" si="55"/>
        <v>180</v>
      </c>
      <c r="O250" s="730">
        <f t="shared" si="56"/>
        <v>3009878.8373724795</v>
      </c>
      <c r="P250" s="730">
        <f t="shared" si="57"/>
        <v>13816.588780494472</v>
      </c>
      <c r="Q250" s="730">
        <f t="shared" si="53"/>
        <v>6442.7194398276606</v>
      </c>
      <c r="R250" s="730">
        <f t="shared" si="54"/>
        <v>3030138.1455928017</v>
      </c>
      <c r="Z250" s="614"/>
    </row>
    <row r="251" spans="13:26" x14ac:dyDescent="0.2">
      <c r="M251" s="614"/>
      <c r="N251" s="748">
        <f t="shared" si="55"/>
        <v>181</v>
      </c>
      <c r="O251" s="730">
        <f t="shared" si="56"/>
        <v>3030138.1455928017</v>
      </c>
      <c r="P251" s="730">
        <f t="shared" si="57"/>
        <v>13816.588780494472</v>
      </c>
      <c r="Q251" s="730">
        <f t="shared" si="53"/>
        <v>6486.0849857386302</v>
      </c>
      <c r="R251" s="730">
        <f t="shared" si="54"/>
        <v>3050440.8193590348</v>
      </c>
      <c r="Z251" s="614"/>
    </row>
    <row r="252" spans="13:26" x14ac:dyDescent="0.2">
      <c r="M252" s="614"/>
      <c r="N252" s="748">
        <f t="shared" si="55"/>
        <v>182</v>
      </c>
      <c r="O252" s="730">
        <f t="shared" si="56"/>
        <v>3050440.8193590348</v>
      </c>
      <c r="P252" s="730">
        <f t="shared" si="57"/>
        <v>13816.588780494472</v>
      </c>
      <c r="Q252" s="730">
        <f t="shared" si="53"/>
        <v>6529.5433566637457</v>
      </c>
      <c r="R252" s="730">
        <f t="shared" si="54"/>
        <v>3070786.9514961927</v>
      </c>
      <c r="Z252" s="614"/>
    </row>
    <row r="253" spans="13:26" x14ac:dyDescent="0.2">
      <c r="M253" s="614"/>
      <c r="N253" s="748">
        <f t="shared" si="55"/>
        <v>183</v>
      </c>
      <c r="O253" s="730">
        <f t="shared" si="56"/>
        <v>3070786.9514961927</v>
      </c>
      <c r="P253" s="730">
        <f t="shared" si="57"/>
        <v>13816.588780494472</v>
      </c>
      <c r="Q253" s="730">
        <f t="shared" si="53"/>
        <v>6573.0947512972261</v>
      </c>
      <c r="R253" s="730">
        <f t="shared" si="54"/>
        <v>3091176.6350279842</v>
      </c>
      <c r="Z253" s="614"/>
    </row>
    <row r="254" spans="13:26" x14ac:dyDescent="0.2">
      <c r="M254" s="614"/>
      <c r="N254" s="748">
        <f t="shared" si="55"/>
        <v>184</v>
      </c>
      <c r="O254" s="730">
        <f t="shared" si="56"/>
        <v>3091176.6350279842</v>
      </c>
      <c r="P254" s="730">
        <f t="shared" si="57"/>
        <v>13816.588780494472</v>
      </c>
      <c r="Q254" s="730">
        <f t="shared" si="53"/>
        <v>6616.7393687586</v>
      </c>
      <c r="R254" s="730">
        <f t="shared" si="54"/>
        <v>3111609.9631772372</v>
      </c>
      <c r="Z254" s="614"/>
    </row>
    <row r="255" spans="13:26" x14ac:dyDescent="0.2">
      <c r="M255" s="614"/>
      <c r="N255" s="748">
        <f t="shared" si="55"/>
        <v>185</v>
      </c>
      <c r="O255" s="730">
        <f t="shared" si="56"/>
        <v>3111609.9631772372</v>
      </c>
      <c r="P255" s="730">
        <f t="shared" si="57"/>
        <v>13816.588780494472</v>
      </c>
      <c r="Q255" s="730">
        <f t="shared" si="53"/>
        <v>6660.477408593616</v>
      </c>
      <c r="R255" s="730">
        <f t="shared" si="54"/>
        <v>3132087.0293663251</v>
      </c>
      <c r="Z255" s="614"/>
    </row>
    <row r="256" spans="13:26" x14ac:dyDescent="0.2">
      <c r="M256" s="614"/>
      <c r="N256" s="748">
        <f t="shared" si="55"/>
        <v>186</v>
      </c>
      <c r="O256" s="730">
        <f t="shared" si="56"/>
        <v>3132087.0293663251</v>
      </c>
      <c r="P256" s="730">
        <f t="shared" si="57"/>
        <v>13816.588780494472</v>
      </c>
      <c r="Q256" s="730">
        <f t="shared" si="53"/>
        <v>6704.3090707751553</v>
      </c>
      <c r="R256" s="730">
        <f t="shared" si="54"/>
        <v>3152607.9272175948</v>
      </c>
      <c r="Z256" s="614"/>
    </row>
    <row r="257" spans="13:26" x14ac:dyDescent="0.2">
      <c r="M257" s="614"/>
      <c r="N257" s="748">
        <f t="shared" si="55"/>
        <v>187</v>
      </c>
      <c r="O257" s="730">
        <f t="shared" si="56"/>
        <v>3152607.9272175948</v>
      </c>
      <c r="P257" s="730">
        <f t="shared" si="57"/>
        <v>13816.588780494472</v>
      </c>
      <c r="Q257" s="730">
        <f t="shared" si="53"/>
        <v>6748.2345557041463</v>
      </c>
      <c r="R257" s="730">
        <f t="shared" si="54"/>
        <v>3173172.7505537933</v>
      </c>
      <c r="Z257" s="614"/>
    </row>
    <row r="258" spans="13:26" x14ac:dyDescent="0.2">
      <c r="M258" s="614"/>
      <c r="N258" s="748">
        <f t="shared" si="55"/>
        <v>188</v>
      </c>
      <c r="O258" s="730">
        <f t="shared" si="56"/>
        <v>3173172.7505537933</v>
      </c>
      <c r="P258" s="730">
        <f t="shared" si="57"/>
        <v>13816.588780494472</v>
      </c>
      <c r="Q258" s="730">
        <f t="shared" si="53"/>
        <v>6792.2540642104786</v>
      </c>
      <c r="R258" s="730">
        <f t="shared" si="54"/>
        <v>3193781.5933984984</v>
      </c>
      <c r="Z258" s="614"/>
    </row>
    <row r="259" spans="13:26" x14ac:dyDescent="0.2">
      <c r="M259" s="614"/>
      <c r="N259" s="748">
        <f t="shared" si="55"/>
        <v>189</v>
      </c>
      <c r="O259" s="730">
        <f t="shared" si="56"/>
        <v>3193781.5933984984</v>
      </c>
      <c r="P259" s="730">
        <f t="shared" si="57"/>
        <v>13816.588780494472</v>
      </c>
      <c r="Q259" s="730">
        <f t="shared" si="53"/>
        <v>6836.3677975539258</v>
      </c>
      <c r="R259" s="730">
        <f t="shared" si="54"/>
        <v>3214434.5499765468</v>
      </c>
      <c r="Z259" s="614"/>
    </row>
    <row r="260" spans="13:26" x14ac:dyDescent="0.2">
      <c r="M260" s="614"/>
      <c r="N260" s="748">
        <f t="shared" si="55"/>
        <v>190</v>
      </c>
      <c r="O260" s="730">
        <f t="shared" si="56"/>
        <v>3214434.5499765468</v>
      </c>
      <c r="P260" s="730">
        <f t="shared" si="57"/>
        <v>13816.588780494472</v>
      </c>
      <c r="Q260" s="730">
        <f t="shared" si="53"/>
        <v>6880.5759574250606</v>
      </c>
      <c r="R260" s="730">
        <f t="shared" si="54"/>
        <v>3235131.7147144661</v>
      </c>
      <c r="Z260" s="614"/>
    </row>
    <row r="261" spans="13:26" x14ac:dyDescent="0.2">
      <c r="M261" s="614"/>
      <c r="N261" s="748">
        <f t="shared" si="55"/>
        <v>191</v>
      </c>
      <c r="O261" s="730">
        <f t="shared" si="56"/>
        <v>3235131.7147144661</v>
      </c>
      <c r="P261" s="730">
        <f t="shared" si="57"/>
        <v>13816.588780494472</v>
      </c>
      <c r="Q261" s="730">
        <f t="shared" si="53"/>
        <v>6924.878745946181</v>
      </c>
      <c r="R261" s="730">
        <f t="shared" si="54"/>
        <v>3255873.1822409066</v>
      </c>
      <c r="Z261" s="614"/>
    </row>
    <row r="262" spans="13:26" x14ac:dyDescent="0.2">
      <c r="M262" s="614"/>
      <c r="N262" s="748">
        <f t="shared" si="55"/>
        <v>192</v>
      </c>
      <c r="O262" s="730">
        <f t="shared" si="56"/>
        <v>3255873.1822409066</v>
      </c>
      <c r="P262" s="730">
        <f t="shared" si="57"/>
        <v>13816.588780494472</v>
      </c>
      <c r="Q262" s="730">
        <f t="shared" si="53"/>
        <v>6969.2763656722318</v>
      </c>
      <c r="R262" s="730">
        <f t="shared" si="54"/>
        <v>3276659.0473870733</v>
      </c>
      <c r="Z262" s="614"/>
    </row>
    <row r="263" spans="13:26" x14ac:dyDescent="0.2">
      <c r="M263" s="614"/>
      <c r="N263" s="748">
        <f t="shared" si="55"/>
        <v>193</v>
      </c>
      <c r="O263" s="730">
        <f t="shared" si="56"/>
        <v>3276659.0473870733</v>
      </c>
      <c r="P263" s="730">
        <f t="shared" si="57"/>
        <v>13816.588780494472</v>
      </c>
      <c r="Q263" s="730">
        <f t="shared" ref="Q263:Q326" si="58">O263*$P$65</f>
        <v>7013.769019591733</v>
      </c>
      <c r="R263" s="730">
        <f t="shared" ref="R263:R326" si="59">O263+P263+Q263</f>
        <v>3297489.4051871593</v>
      </c>
      <c r="Z263" s="614"/>
    </row>
    <row r="264" spans="13:26" x14ac:dyDescent="0.2">
      <c r="M264" s="614"/>
      <c r="N264" s="748">
        <f t="shared" ref="N264:N327" si="60">N263+1</f>
        <v>194</v>
      </c>
      <c r="O264" s="730">
        <f t="shared" ref="O264:O327" si="61">R263</f>
        <v>3297489.4051871593</v>
      </c>
      <c r="P264" s="730">
        <f t="shared" ref="P264:P327" si="62">P263</f>
        <v>13816.588780494472</v>
      </c>
      <c r="Q264" s="730">
        <f t="shared" si="58"/>
        <v>7058.3569111277047</v>
      </c>
      <c r="R264" s="730">
        <f t="shared" si="59"/>
        <v>3318364.3508787816</v>
      </c>
      <c r="Z264" s="614"/>
    </row>
    <row r="265" spans="13:26" x14ac:dyDescent="0.2">
      <c r="M265" s="614"/>
      <c r="N265" s="748">
        <f t="shared" si="60"/>
        <v>195</v>
      </c>
      <c r="O265" s="730">
        <f t="shared" si="61"/>
        <v>3318364.3508787816</v>
      </c>
      <c r="P265" s="730">
        <f t="shared" si="62"/>
        <v>13816.588780494472</v>
      </c>
      <c r="Q265" s="730">
        <f t="shared" si="58"/>
        <v>7103.0402441386004</v>
      </c>
      <c r="R265" s="730">
        <f t="shared" si="59"/>
        <v>3339283.9799034148</v>
      </c>
      <c r="Z265" s="614"/>
    </row>
    <row r="266" spans="13:26" x14ac:dyDescent="0.2">
      <c r="M266" s="614"/>
      <c r="N266" s="748">
        <f t="shared" si="60"/>
        <v>196</v>
      </c>
      <c r="O266" s="730">
        <f t="shared" si="61"/>
        <v>3339283.9799034148</v>
      </c>
      <c r="P266" s="730">
        <f t="shared" si="62"/>
        <v>13816.588780494472</v>
      </c>
      <c r="Q266" s="730">
        <f t="shared" si="58"/>
        <v>7147.8192229192364</v>
      </c>
      <c r="R266" s="730">
        <f t="shared" si="59"/>
        <v>3360248.3879068284</v>
      </c>
      <c r="Z266" s="614"/>
    </row>
    <row r="267" spans="13:26" x14ac:dyDescent="0.2">
      <c r="M267" s="614"/>
      <c r="N267" s="748">
        <f t="shared" si="60"/>
        <v>197</v>
      </c>
      <c r="O267" s="730">
        <f t="shared" si="61"/>
        <v>3360248.3879068284</v>
      </c>
      <c r="P267" s="730">
        <f t="shared" si="62"/>
        <v>13816.588780494472</v>
      </c>
      <c r="Q267" s="730">
        <f t="shared" si="58"/>
        <v>7192.6940522017267</v>
      </c>
      <c r="R267" s="730">
        <f t="shared" si="59"/>
        <v>3381257.6707395245</v>
      </c>
      <c r="Z267" s="614"/>
    </row>
    <row r="268" spans="13:26" x14ac:dyDescent="0.2">
      <c r="M268" s="614"/>
      <c r="N268" s="748">
        <f t="shared" si="60"/>
        <v>198</v>
      </c>
      <c r="O268" s="730">
        <f t="shared" si="61"/>
        <v>3381257.6707395245</v>
      </c>
      <c r="P268" s="730">
        <f t="shared" si="62"/>
        <v>13816.588780494472</v>
      </c>
      <c r="Q268" s="730">
        <f t="shared" si="58"/>
        <v>7237.6649371564217</v>
      </c>
      <c r="R268" s="730">
        <f t="shared" si="59"/>
        <v>3402311.9244571752</v>
      </c>
      <c r="Z268" s="614"/>
    </row>
    <row r="269" spans="13:26" x14ac:dyDescent="0.2">
      <c r="M269" s="614"/>
      <c r="N269" s="748">
        <f t="shared" si="60"/>
        <v>199</v>
      </c>
      <c r="O269" s="730">
        <f t="shared" si="61"/>
        <v>3402311.9244571752</v>
      </c>
      <c r="P269" s="730">
        <f t="shared" si="62"/>
        <v>13816.588780494472</v>
      </c>
      <c r="Q269" s="730">
        <f t="shared" si="58"/>
        <v>7282.7320833928416</v>
      </c>
      <c r="R269" s="730">
        <f t="shared" si="59"/>
        <v>3423411.2453210624</v>
      </c>
      <c r="Z269" s="614"/>
    </row>
    <row r="270" spans="13:26" x14ac:dyDescent="0.2">
      <c r="M270" s="614"/>
      <c r="N270" s="748">
        <f t="shared" si="60"/>
        <v>200</v>
      </c>
      <c r="O270" s="730">
        <f t="shared" si="61"/>
        <v>3423411.2453210624</v>
      </c>
      <c r="P270" s="730">
        <f t="shared" si="62"/>
        <v>13816.588780494472</v>
      </c>
      <c r="Q270" s="730">
        <f t="shared" si="58"/>
        <v>7327.8956969606215</v>
      </c>
      <c r="R270" s="730">
        <f t="shared" si="59"/>
        <v>3444555.7297985172</v>
      </c>
      <c r="Z270" s="614"/>
    </row>
    <row r="271" spans="13:26" x14ac:dyDescent="0.2">
      <c r="M271" s="614"/>
      <c r="N271" s="748">
        <f t="shared" si="60"/>
        <v>201</v>
      </c>
      <c r="O271" s="730">
        <f t="shared" si="61"/>
        <v>3444555.7297985172</v>
      </c>
      <c r="P271" s="730">
        <f t="shared" si="62"/>
        <v>13816.588780494472</v>
      </c>
      <c r="Q271" s="730">
        <f t="shared" si="58"/>
        <v>7373.1559843504465</v>
      </c>
      <c r="R271" s="730">
        <f t="shared" si="59"/>
        <v>3465745.4745633621</v>
      </c>
      <c r="Z271" s="614"/>
    </row>
    <row r="272" spans="13:26" x14ac:dyDescent="0.2">
      <c r="M272" s="614"/>
      <c r="N272" s="748">
        <f t="shared" si="60"/>
        <v>202</v>
      </c>
      <c r="O272" s="730">
        <f t="shared" si="61"/>
        <v>3465745.4745633621</v>
      </c>
      <c r="P272" s="730">
        <f t="shared" si="62"/>
        <v>13816.588780494472</v>
      </c>
      <c r="Q272" s="730">
        <f t="shared" si="58"/>
        <v>7418.5131524950057</v>
      </c>
      <c r="R272" s="730">
        <f t="shared" si="59"/>
        <v>3486980.5764963515</v>
      </c>
      <c r="Z272" s="614"/>
    </row>
    <row r="273" spans="13:26" x14ac:dyDescent="0.2">
      <c r="M273" s="614"/>
      <c r="N273" s="748">
        <f t="shared" si="60"/>
        <v>203</v>
      </c>
      <c r="O273" s="730">
        <f t="shared" si="61"/>
        <v>3486980.5764963515</v>
      </c>
      <c r="P273" s="730">
        <f t="shared" si="62"/>
        <v>13816.588780494472</v>
      </c>
      <c r="Q273" s="730">
        <f t="shared" si="58"/>
        <v>7463.9674087699277</v>
      </c>
      <c r="R273" s="730">
        <f t="shared" si="59"/>
        <v>3508261.1326856157</v>
      </c>
      <c r="Z273" s="614"/>
    </row>
    <row r="274" spans="13:26" x14ac:dyDescent="0.2">
      <c r="M274" s="614"/>
      <c r="N274" s="748">
        <f t="shared" si="60"/>
        <v>204</v>
      </c>
      <c r="O274" s="730">
        <f t="shared" si="61"/>
        <v>3508261.1326856157</v>
      </c>
      <c r="P274" s="730">
        <f t="shared" si="62"/>
        <v>13816.588780494472</v>
      </c>
      <c r="Q274" s="730">
        <f t="shared" si="58"/>
        <v>7509.5189609947356</v>
      </c>
      <c r="R274" s="730">
        <f t="shared" si="59"/>
        <v>3529587.2404271048</v>
      </c>
      <c r="Z274" s="614"/>
    </row>
    <row r="275" spans="13:26" x14ac:dyDescent="0.2">
      <c r="M275" s="614"/>
      <c r="N275" s="748">
        <f t="shared" si="60"/>
        <v>205</v>
      </c>
      <c r="O275" s="730">
        <f t="shared" si="61"/>
        <v>3529587.2404271048</v>
      </c>
      <c r="P275" s="730">
        <f t="shared" si="62"/>
        <v>13816.588780494472</v>
      </c>
      <c r="Q275" s="730">
        <f t="shared" si="58"/>
        <v>7555.1680174337962</v>
      </c>
      <c r="R275" s="730">
        <f t="shared" si="59"/>
        <v>3550958.9972250331</v>
      </c>
      <c r="Z275" s="614"/>
    </row>
    <row r="276" spans="13:26" x14ac:dyDescent="0.2">
      <c r="M276" s="614"/>
      <c r="N276" s="748">
        <f t="shared" si="60"/>
        <v>206</v>
      </c>
      <c r="O276" s="730">
        <f t="shared" si="61"/>
        <v>3550958.9972250331</v>
      </c>
      <c r="P276" s="730">
        <f t="shared" si="62"/>
        <v>13816.588780494472</v>
      </c>
      <c r="Q276" s="730">
        <f t="shared" si="58"/>
        <v>7600.9147867972706</v>
      </c>
      <c r="R276" s="730">
        <f t="shared" si="59"/>
        <v>3572376.500792325</v>
      </c>
      <c r="Z276" s="614"/>
    </row>
    <row r="277" spans="13:26" x14ac:dyDescent="0.2">
      <c r="M277" s="614"/>
      <c r="N277" s="748">
        <f t="shared" si="60"/>
        <v>207</v>
      </c>
      <c r="O277" s="730">
        <f t="shared" si="61"/>
        <v>3572376.500792325</v>
      </c>
      <c r="P277" s="730">
        <f t="shared" si="62"/>
        <v>13816.588780494472</v>
      </c>
      <c r="Q277" s="730">
        <f t="shared" si="58"/>
        <v>7646.7594782420692</v>
      </c>
      <c r="R277" s="730">
        <f t="shared" si="59"/>
        <v>3593839.8490510616</v>
      </c>
      <c r="Z277" s="614"/>
    </row>
    <row r="278" spans="13:26" x14ac:dyDescent="0.2">
      <c r="M278" s="614"/>
      <c r="N278" s="748">
        <f t="shared" si="60"/>
        <v>208</v>
      </c>
      <c r="O278" s="730">
        <f t="shared" si="61"/>
        <v>3593839.8490510616</v>
      </c>
      <c r="P278" s="730">
        <f t="shared" si="62"/>
        <v>13816.588780494472</v>
      </c>
      <c r="Q278" s="730">
        <f t="shared" si="58"/>
        <v>7692.7023013728067</v>
      </c>
      <c r="R278" s="730">
        <f t="shared" si="59"/>
        <v>3615349.1401329287</v>
      </c>
      <c r="Z278" s="614"/>
    </row>
    <row r="279" spans="13:26" x14ac:dyDescent="0.2">
      <c r="M279" s="614"/>
      <c r="N279" s="748">
        <f t="shared" si="60"/>
        <v>209</v>
      </c>
      <c r="O279" s="730">
        <f t="shared" si="61"/>
        <v>3615349.1401329287</v>
      </c>
      <c r="P279" s="730">
        <f t="shared" si="62"/>
        <v>13816.588780494472</v>
      </c>
      <c r="Q279" s="730">
        <f t="shared" si="58"/>
        <v>7738.7434662427622</v>
      </c>
      <c r="R279" s="730">
        <f t="shared" si="59"/>
        <v>3636904.4723796658</v>
      </c>
      <c r="Z279" s="614"/>
    </row>
    <row r="280" spans="13:26" x14ac:dyDescent="0.2">
      <c r="M280" s="614"/>
      <c r="N280" s="748">
        <f t="shared" si="60"/>
        <v>210</v>
      </c>
      <c r="O280" s="730">
        <f t="shared" si="61"/>
        <v>3636904.4723796658</v>
      </c>
      <c r="P280" s="730">
        <f t="shared" si="62"/>
        <v>13816.588780494472</v>
      </c>
      <c r="Q280" s="730">
        <f t="shared" si="58"/>
        <v>7784.8831833548411</v>
      </c>
      <c r="R280" s="730">
        <f t="shared" si="59"/>
        <v>3658505.9443435152</v>
      </c>
      <c r="Z280" s="614"/>
    </row>
    <row r="281" spans="13:26" x14ac:dyDescent="0.2">
      <c r="M281" s="614"/>
      <c r="N281" s="748">
        <f t="shared" si="60"/>
        <v>211</v>
      </c>
      <c r="O281" s="730">
        <f t="shared" si="61"/>
        <v>3658505.9443435152</v>
      </c>
      <c r="P281" s="730">
        <f t="shared" si="62"/>
        <v>13816.588780494472</v>
      </c>
      <c r="Q281" s="730">
        <f t="shared" si="58"/>
        <v>7831.1216636625322</v>
      </c>
      <c r="R281" s="730">
        <f t="shared" si="59"/>
        <v>3680153.6547876722</v>
      </c>
      <c r="Z281" s="614"/>
    </row>
    <row r="282" spans="13:26" x14ac:dyDescent="0.2">
      <c r="M282" s="614"/>
      <c r="N282" s="748">
        <f t="shared" si="60"/>
        <v>212</v>
      </c>
      <c r="O282" s="730">
        <f t="shared" si="61"/>
        <v>3680153.6547876722</v>
      </c>
      <c r="P282" s="730">
        <f t="shared" si="62"/>
        <v>13816.588780494472</v>
      </c>
      <c r="Q282" s="730">
        <f t="shared" si="58"/>
        <v>7877.4591185708778</v>
      </c>
      <c r="R282" s="730">
        <f t="shared" si="59"/>
        <v>3701847.7026867373</v>
      </c>
      <c r="Z282" s="614"/>
    </row>
    <row r="283" spans="13:26" x14ac:dyDescent="0.2">
      <c r="M283" s="614"/>
      <c r="N283" s="748">
        <f t="shared" si="60"/>
        <v>213</v>
      </c>
      <c r="O283" s="730">
        <f t="shared" si="61"/>
        <v>3701847.7026867373</v>
      </c>
      <c r="P283" s="730">
        <f t="shared" si="62"/>
        <v>13816.588780494472</v>
      </c>
      <c r="Q283" s="730">
        <f t="shared" si="58"/>
        <v>7923.8957599374362</v>
      </c>
      <c r="R283" s="730">
        <f t="shared" si="59"/>
        <v>3723588.1872271691</v>
      </c>
      <c r="Z283" s="614"/>
    </row>
    <row r="284" spans="13:26" x14ac:dyDescent="0.2">
      <c r="M284" s="614"/>
      <c r="N284" s="748">
        <f t="shared" si="60"/>
        <v>214</v>
      </c>
      <c r="O284" s="730">
        <f t="shared" si="61"/>
        <v>3723588.1872271691</v>
      </c>
      <c r="P284" s="730">
        <f t="shared" si="62"/>
        <v>13816.588780494472</v>
      </c>
      <c r="Q284" s="730">
        <f t="shared" si="58"/>
        <v>7970.4318000732528</v>
      </c>
      <c r="R284" s="730">
        <f t="shared" si="59"/>
        <v>3745375.2078077369</v>
      </c>
      <c r="Z284" s="614"/>
    </row>
    <row r="285" spans="13:26" x14ac:dyDescent="0.2">
      <c r="M285" s="614"/>
      <c r="N285" s="748">
        <f t="shared" si="60"/>
        <v>215</v>
      </c>
      <c r="O285" s="730">
        <f t="shared" si="61"/>
        <v>3745375.2078077369</v>
      </c>
      <c r="P285" s="730">
        <f t="shared" si="62"/>
        <v>13816.588780494472</v>
      </c>
      <c r="Q285" s="730">
        <f t="shared" si="58"/>
        <v>8017.067451743832</v>
      </c>
      <c r="R285" s="730">
        <f t="shared" si="59"/>
        <v>3767208.8640399752</v>
      </c>
      <c r="Z285" s="614"/>
    </row>
    <row r="286" spans="13:26" x14ac:dyDescent="0.2">
      <c r="M286" s="614"/>
      <c r="N286" s="748">
        <f t="shared" si="60"/>
        <v>216</v>
      </c>
      <c r="O286" s="730">
        <f t="shared" si="61"/>
        <v>3767208.8640399752</v>
      </c>
      <c r="P286" s="730">
        <f t="shared" si="62"/>
        <v>13816.588780494472</v>
      </c>
      <c r="Q286" s="730">
        <f t="shared" si="58"/>
        <v>8063.8029281701038</v>
      </c>
      <c r="R286" s="730">
        <f t="shared" si="59"/>
        <v>3789089.2557486398</v>
      </c>
      <c r="Z286" s="614"/>
    </row>
    <row r="287" spans="13:26" x14ac:dyDescent="0.2">
      <c r="M287" s="614"/>
      <c r="N287" s="748">
        <f t="shared" si="60"/>
        <v>217</v>
      </c>
      <c r="O287" s="730">
        <f t="shared" si="61"/>
        <v>3789089.2557486398</v>
      </c>
      <c r="P287" s="730">
        <f t="shared" si="62"/>
        <v>13816.588780494472</v>
      </c>
      <c r="Q287" s="730">
        <f t="shared" si="58"/>
        <v>8110.6384430294056</v>
      </c>
      <c r="R287" s="730">
        <f t="shared" si="59"/>
        <v>3811016.4829721637</v>
      </c>
      <c r="Z287" s="614"/>
    </row>
    <row r="288" spans="13:26" x14ac:dyDescent="0.2">
      <c r="M288" s="614"/>
      <c r="N288" s="748">
        <f t="shared" si="60"/>
        <v>218</v>
      </c>
      <c r="O288" s="730">
        <f t="shared" si="61"/>
        <v>3811016.4829721637</v>
      </c>
      <c r="P288" s="730">
        <f t="shared" si="62"/>
        <v>13816.588780494472</v>
      </c>
      <c r="Q288" s="730">
        <f t="shared" si="58"/>
        <v>8157.5742104564561</v>
      </c>
      <c r="R288" s="730">
        <f t="shared" si="59"/>
        <v>3832990.6459631147</v>
      </c>
      <c r="Z288" s="614"/>
    </row>
    <row r="289" spans="13:26" x14ac:dyDescent="0.2">
      <c r="M289" s="614"/>
      <c r="N289" s="748">
        <f t="shared" si="60"/>
        <v>219</v>
      </c>
      <c r="O289" s="730">
        <f t="shared" si="61"/>
        <v>3832990.6459631147</v>
      </c>
      <c r="P289" s="730">
        <f t="shared" si="62"/>
        <v>13816.588780494472</v>
      </c>
      <c r="Q289" s="730">
        <f t="shared" si="58"/>
        <v>8204.6104450443345</v>
      </c>
      <c r="R289" s="730">
        <f t="shared" si="59"/>
        <v>3855011.8451886536</v>
      </c>
      <c r="Z289" s="614"/>
    </row>
    <row r="290" spans="13:26" x14ac:dyDescent="0.2">
      <c r="M290" s="614"/>
      <c r="N290" s="748">
        <f t="shared" si="60"/>
        <v>220</v>
      </c>
      <c r="O290" s="730">
        <f t="shared" si="61"/>
        <v>3855011.8451886536</v>
      </c>
      <c r="P290" s="730">
        <f t="shared" si="62"/>
        <v>13816.588780494472</v>
      </c>
      <c r="Q290" s="730">
        <f t="shared" si="58"/>
        <v>8251.7473618454605</v>
      </c>
      <c r="R290" s="730">
        <f t="shared" si="59"/>
        <v>3877080.1813309933</v>
      </c>
      <c r="Z290" s="614"/>
    </row>
    <row r="291" spans="13:26" x14ac:dyDescent="0.2">
      <c r="M291" s="614"/>
      <c r="N291" s="748">
        <f t="shared" si="60"/>
        <v>221</v>
      </c>
      <c r="O291" s="730">
        <f t="shared" si="61"/>
        <v>3877080.1813309933</v>
      </c>
      <c r="P291" s="730">
        <f t="shared" si="62"/>
        <v>13816.588780494472</v>
      </c>
      <c r="Q291" s="730">
        <f t="shared" si="58"/>
        <v>8298.9851763725801</v>
      </c>
      <c r="R291" s="730">
        <f t="shared" si="59"/>
        <v>3899195.7552878605</v>
      </c>
      <c r="Z291" s="614"/>
    </row>
    <row r="292" spans="13:26" x14ac:dyDescent="0.2">
      <c r="M292" s="614"/>
      <c r="N292" s="748">
        <f t="shared" si="60"/>
        <v>222</v>
      </c>
      <c r="O292" s="730">
        <f t="shared" si="61"/>
        <v>3899195.7552878605</v>
      </c>
      <c r="P292" s="730">
        <f t="shared" si="62"/>
        <v>13816.588780494472</v>
      </c>
      <c r="Q292" s="730">
        <f t="shared" si="58"/>
        <v>8346.3241045997511</v>
      </c>
      <c r="R292" s="730">
        <f t="shared" si="59"/>
        <v>3921358.6681729546</v>
      </c>
      <c r="Z292" s="614"/>
    </row>
    <row r="293" spans="13:26" x14ac:dyDescent="0.2">
      <c r="M293" s="614"/>
      <c r="N293" s="748">
        <f t="shared" si="60"/>
        <v>223</v>
      </c>
      <c r="O293" s="730">
        <f t="shared" si="61"/>
        <v>3921358.6681729546</v>
      </c>
      <c r="P293" s="730">
        <f t="shared" si="62"/>
        <v>13816.588780494472</v>
      </c>
      <c r="Q293" s="730">
        <f t="shared" si="58"/>
        <v>8393.7643629633239</v>
      </c>
      <c r="R293" s="730">
        <f t="shared" si="59"/>
        <v>3943569.0213164124</v>
      </c>
      <c r="Z293" s="614"/>
    </row>
    <row r="294" spans="13:26" x14ac:dyDescent="0.2">
      <c r="M294" s="614"/>
      <c r="N294" s="748">
        <f t="shared" si="60"/>
        <v>224</v>
      </c>
      <c r="O294" s="730">
        <f t="shared" si="61"/>
        <v>3943569.0213164124</v>
      </c>
      <c r="P294" s="730">
        <f t="shared" si="62"/>
        <v>13816.588780494472</v>
      </c>
      <c r="Q294" s="730">
        <f t="shared" si="58"/>
        <v>8441.3061683629421</v>
      </c>
      <c r="R294" s="730">
        <f t="shared" si="59"/>
        <v>3965826.9162652697</v>
      </c>
      <c r="Z294" s="614"/>
    </row>
    <row r="295" spans="13:26" x14ac:dyDescent="0.2">
      <c r="M295" s="614"/>
      <c r="N295" s="748">
        <f t="shared" si="60"/>
        <v>225</v>
      </c>
      <c r="O295" s="730">
        <f t="shared" si="61"/>
        <v>3965826.9162652697</v>
      </c>
      <c r="P295" s="730">
        <f t="shared" si="62"/>
        <v>13816.588780494472</v>
      </c>
      <c r="Q295" s="730">
        <f t="shared" si="58"/>
        <v>8488.949738162526</v>
      </c>
      <c r="R295" s="730">
        <f t="shared" si="59"/>
        <v>3988132.4547839267</v>
      </c>
      <c r="Z295" s="614"/>
    </row>
    <row r="296" spans="13:26" x14ac:dyDescent="0.2">
      <c r="M296" s="614"/>
      <c r="N296" s="748">
        <f t="shared" si="60"/>
        <v>226</v>
      </c>
      <c r="O296" s="730">
        <f t="shared" si="61"/>
        <v>3988132.4547839267</v>
      </c>
      <c r="P296" s="730">
        <f t="shared" si="62"/>
        <v>13816.588780494472</v>
      </c>
      <c r="Q296" s="730">
        <f t="shared" si="58"/>
        <v>8536.6952901912682</v>
      </c>
      <c r="R296" s="730">
        <f t="shared" si="59"/>
        <v>4010485.7388546122</v>
      </c>
      <c r="Z296" s="614"/>
    </row>
    <row r="297" spans="13:26" x14ac:dyDescent="0.2">
      <c r="M297" s="614"/>
      <c r="N297" s="748">
        <f t="shared" si="60"/>
        <v>227</v>
      </c>
      <c r="O297" s="730">
        <f t="shared" si="61"/>
        <v>4010485.7388546122</v>
      </c>
      <c r="P297" s="730">
        <f t="shared" si="62"/>
        <v>13816.588780494472</v>
      </c>
      <c r="Q297" s="730">
        <f t="shared" si="58"/>
        <v>8584.5430427446281</v>
      </c>
      <c r="R297" s="730">
        <f t="shared" si="59"/>
        <v>4032886.8706778511</v>
      </c>
      <c r="Z297" s="614"/>
    </row>
    <row r="298" spans="13:26" x14ac:dyDescent="0.2">
      <c r="M298" s="614"/>
      <c r="N298" s="748">
        <f t="shared" si="60"/>
        <v>228</v>
      </c>
      <c r="O298" s="730">
        <f t="shared" si="61"/>
        <v>4032886.8706778511</v>
      </c>
      <c r="P298" s="730">
        <f t="shared" si="62"/>
        <v>13816.588780494472</v>
      </c>
      <c r="Q298" s="730">
        <f t="shared" si="58"/>
        <v>8632.4932145853381</v>
      </c>
      <c r="R298" s="730">
        <f t="shared" si="59"/>
        <v>4055335.9526729309</v>
      </c>
      <c r="Z298" s="614"/>
    </row>
    <row r="299" spans="13:26" x14ac:dyDescent="0.2">
      <c r="M299" s="614"/>
      <c r="N299" s="748">
        <f t="shared" si="60"/>
        <v>229</v>
      </c>
      <c r="O299" s="730">
        <f t="shared" si="61"/>
        <v>4055335.9526729309</v>
      </c>
      <c r="P299" s="730">
        <f t="shared" si="62"/>
        <v>13816.588780494472</v>
      </c>
      <c r="Q299" s="730">
        <f t="shared" si="58"/>
        <v>8680.5460249443895</v>
      </c>
      <c r="R299" s="730">
        <f t="shared" si="59"/>
        <v>4077833.0874783695</v>
      </c>
      <c r="Z299" s="614"/>
    </row>
    <row r="300" spans="13:26" x14ac:dyDescent="0.2">
      <c r="M300" s="614"/>
      <c r="N300" s="748">
        <f t="shared" si="60"/>
        <v>230</v>
      </c>
      <c r="O300" s="730">
        <f t="shared" si="61"/>
        <v>4077833.0874783695</v>
      </c>
      <c r="P300" s="730">
        <f t="shared" si="62"/>
        <v>13816.588780494472</v>
      </c>
      <c r="Q300" s="730">
        <f t="shared" si="58"/>
        <v>8728.7016935220508</v>
      </c>
      <c r="R300" s="730">
        <f t="shared" si="59"/>
        <v>4100378.3779523862</v>
      </c>
      <c r="Z300" s="614"/>
    </row>
    <row r="301" spans="13:26" x14ac:dyDescent="0.2">
      <c r="M301" s="614"/>
      <c r="N301" s="748">
        <f t="shared" si="60"/>
        <v>231</v>
      </c>
      <c r="O301" s="730">
        <f t="shared" si="61"/>
        <v>4100378.3779523862</v>
      </c>
      <c r="P301" s="730">
        <f t="shared" si="62"/>
        <v>13816.588780494472</v>
      </c>
      <c r="Q301" s="730">
        <f t="shared" si="58"/>
        <v>8776.9604404888578</v>
      </c>
      <c r="R301" s="730">
        <f t="shared" si="59"/>
        <v>4122971.9271733696</v>
      </c>
      <c r="Z301" s="614"/>
    </row>
    <row r="302" spans="13:26" x14ac:dyDescent="0.2">
      <c r="M302" s="614"/>
      <c r="N302" s="748">
        <f t="shared" si="60"/>
        <v>232</v>
      </c>
      <c r="O302" s="730">
        <f t="shared" si="61"/>
        <v>4122971.9271733696</v>
      </c>
      <c r="P302" s="730">
        <f t="shared" si="62"/>
        <v>13816.588780494472</v>
      </c>
      <c r="Q302" s="730">
        <f t="shared" si="58"/>
        <v>8825.3224864866315</v>
      </c>
      <c r="R302" s="730">
        <f t="shared" si="59"/>
        <v>4145613.8384403507</v>
      </c>
      <c r="Z302" s="614"/>
    </row>
    <row r="303" spans="13:26" x14ac:dyDescent="0.2">
      <c r="M303" s="614"/>
      <c r="N303" s="748">
        <f t="shared" si="60"/>
        <v>233</v>
      </c>
      <c r="O303" s="730">
        <f t="shared" si="61"/>
        <v>4145613.8384403507</v>
      </c>
      <c r="P303" s="730">
        <f t="shared" si="62"/>
        <v>13816.588780494472</v>
      </c>
      <c r="Q303" s="730">
        <f t="shared" si="58"/>
        <v>8873.7880526294794</v>
      </c>
      <c r="R303" s="730">
        <f t="shared" si="59"/>
        <v>4168304.2152734748</v>
      </c>
      <c r="Z303" s="614"/>
    </row>
    <row r="304" spans="13:26" x14ac:dyDescent="0.2">
      <c r="M304" s="614"/>
      <c r="N304" s="748">
        <f t="shared" si="60"/>
        <v>234</v>
      </c>
      <c r="O304" s="730">
        <f t="shared" si="61"/>
        <v>4168304.2152734748</v>
      </c>
      <c r="P304" s="730">
        <f t="shared" si="62"/>
        <v>13816.588780494472</v>
      </c>
      <c r="Q304" s="730">
        <f t="shared" si="58"/>
        <v>8922.3573605048095</v>
      </c>
      <c r="R304" s="730">
        <f t="shared" si="59"/>
        <v>4191043.1614144742</v>
      </c>
      <c r="Z304" s="614"/>
    </row>
    <row r="305" spans="13:26" x14ac:dyDescent="0.2">
      <c r="M305" s="614"/>
      <c r="N305" s="748">
        <f t="shared" si="60"/>
        <v>235</v>
      </c>
      <c r="O305" s="730">
        <f t="shared" si="61"/>
        <v>4191043.1614144742</v>
      </c>
      <c r="P305" s="730">
        <f t="shared" si="62"/>
        <v>13816.588780494472</v>
      </c>
      <c r="Q305" s="730">
        <f t="shared" si="58"/>
        <v>8971.0306321743428</v>
      </c>
      <c r="R305" s="730">
        <f t="shared" si="59"/>
        <v>4213830.7808271432</v>
      </c>
      <c r="Z305" s="614"/>
    </row>
    <row r="306" spans="13:26" x14ac:dyDescent="0.2">
      <c r="M306" s="614"/>
      <c r="N306" s="748">
        <f t="shared" si="60"/>
        <v>236</v>
      </c>
      <c r="O306" s="730">
        <f t="shared" si="61"/>
        <v>4213830.7808271432</v>
      </c>
      <c r="P306" s="730">
        <f t="shared" si="62"/>
        <v>13816.588780494472</v>
      </c>
      <c r="Q306" s="730">
        <f t="shared" si="58"/>
        <v>9019.8080901751309</v>
      </c>
      <c r="R306" s="730">
        <f t="shared" si="59"/>
        <v>4236667.1776978131</v>
      </c>
      <c r="Z306" s="614"/>
    </row>
    <row r="307" spans="13:26" x14ac:dyDescent="0.2">
      <c r="M307" s="614"/>
      <c r="N307" s="748">
        <f t="shared" si="60"/>
        <v>237</v>
      </c>
      <c r="O307" s="730">
        <f t="shared" si="61"/>
        <v>4236667.1776978131</v>
      </c>
      <c r="P307" s="730">
        <f t="shared" si="62"/>
        <v>13816.588780494472</v>
      </c>
      <c r="Q307" s="730">
        <f t="shared" si="58"/>
        <v>9068.6899575205698</v>
      </c>
      <c r="R307" s="730">
        <f t="shared" si="59"/>
        <v>4259552.4564358285</v>
      </c>
      <c r="Z307" s="614"/>
    </row>
    <row r="308" spans="13:26" x14ac:dyDescent="0.2">
      <c r="M308" s="614"/>
      <c r="N308" s="748">
        <f t="shared" si="60"/>
        <v>238</v>
      </c>
      <c r="O308" s="730">
        <f t="shared" si="61"/>
        <v>4259552.4564358285</v>
      </c>
      <c r="P308" s="730">
        <f t="shared" si="62"/>
        <v>13816.588780494472</v>
      </c>
      <c r="Q308" s="730">
        <f t="shared" si="58"/>
        <v>9117.6764577014201</v>
      </c>
      <c r="R308" s="730">
        <f t="shared" si="59"/>
        <v>4282486.7216740241</v>
      </c>
      <c r="Z308" s="614"/>
    </row>
    <row r="309" spans="13:26" x14ac:dyDescent="0.2">
      <c r="M309" s="614"/>
      <c r="N309" s="748">
        <f t="shared" si="60"/>
        <v>239</v>
      </c>
      <c r="O309" s="730">
        <f t="shared" si="61"/>
        <v>4282486.7216740241</v>
      </c>
      <c r="P309" s="730">
        <f t="shared" si="62"/>
        <v>13816.588780494472</v>
      </c>
      <c r="Q309" s="730">
        <f t="shared" si="58"/>
        <v>9166.7678146868311</v>
      </c>
      <c r="R309" s="730">
        <f t="shared" si="59"/>
        <v>4305470.0782692051</v>
      </c>
      <c r="Z309" s="614"/>
    </row>
    <row r="310" spans="13:26" x14ac:dyDescent="0.2">
      <c r="M310" s="614"/>
      <c r="N310" s="748">
        <f t="shared" si="60"/>
        <v>240</v>
      </c>
      <c r="O310" s="730">
        <f t="shared" si="61"/>
        <v>4305470.0782692051</v>
      </c>
      <c r="P310" s="730">
        <f t="shared" si="62"/>
        <v>13816.588780494472</v>
      </c>
      <c r="Q310" s="730">
        <f t="shared" si="58"/>
        <v>9215.9642529253651</v>
      </c>
      <c r="R310" s="730">
        <f t="shared" si="59"/>
        <v>4328502.6313026249</v>
      </c>
      <c r="Z310" s="614"/>
    </row>
    <row r="311" spans="13:26" x14ac:dyDescent="0.2">
      <c r="M311" s="614"/>
      <c r="N311" s="748">
        <f t="shared" si="60"/>
        <v>241</v>
      </c>
      <c r="O311" s="730">
        <f t="shared" si="61"/>
        <v>4328502.6313026249</v>
      </c>
      <c r="P311" s="730">
        <f t="shared" si="62"/>
        <v>13816.588780494472</v>
      </c>
      <c r="Q311" s="730">
        <f t="shared" si="58"/>
        <v>9265.2659973460195</v>
      </c>
      <c r="R311" s="730">
        <f t="shared" si="59"/>
        <v>4351584.4860804649</v>
      </c>
      <c r="Z311" s="614"/>
    </row>
    <row r="312" spans="13:26" x14ac:dyDescent="0.2">
      <c r="M312" s="614"/>
      <c r="N312" s="748">
        <f t="shared" si="60"/>
        <v>242</v>
      </c>
      <c r="O312" s="730">
        <f t="shared" si="61"/>
        <v>4351584.4860804649</v>
      </c>
      <c r="P312" s="730">
        <f t="shared" si="62"/>
        <v>13816.588780494472</v>
      </c>
      <c r="Q312" s="730">
        <f t="shared" si="58"/>
        <v>9314.673273359258</v>
      </c>
      <c r="R312" s="730">
        <f t="shared" si="59"/>
        <v>4374715.7481343187</v>
      </c>
      <c r="Z312" s="614"/>
    </row>
    <row r="313" spans="13:26" x14ac:dyDescent="0.2">
      <c r="M313" s="614"/>
      <c r="N313" s="748">
        <f t="shared" si="60"/>
        <v>243</v>
      </c>
      <c r="O313" s="730">
        <f t="shared" si="61"/>
        <v>4374715.7481343187</v>
      </c>
      <c r="P313" s="730">
        <f t="shared" si="62"/>
        <v>13816.588780494472</v>
      </c>
      <c r="Q313" s="730">
        <f t="shared" si="58"/>
        <v>9364.1863068580442</v>
      </c>
      <c r="R313" s="730">
        <f t="shared" si="59"/>
        <v>4397896.5232216716</v>
      </c>
      <c r="Z313" s="614"/>
    </row>
    <row r="314" spans="13:26" x14ac:dyDescent="0.2">
      <c r="M314" s="614"/>
      <c r="N314" s="748">
        <f t="shared" si="60"/>
        <v>244</v>
      </c>
      <c r="O314" s="730">
        <f t="shared" si="61"/>
        <v>4397896.5232216716</v>
      </c>
      <c r="P314" s="730">
        <f t="shared" si="62"/>
        <v>13816.588780494472</v>
      </c>
      <c r="Q314" s="730">
        <f t="shared" si="58"/>
        <v>9413.8053242188689</v>
      </c>
      <c r="R314" s="730">
        <f t="shared" si="59"/>
        <v>4421126.9173263852</v>
      </c>
      <c r="Z314" s="614"/>
    </row>
    <row r="315" spans="13:26" x14ac:dyDescent="0.2">
      <c r="M315" s="614"/>
      <c r="N315" s="748">
        <f t="shared" si="60"/>
        <v>245</v>
      </c>
      <c r="O315" s="730">
        <f t="shared" si="61"/>
        <v>4421126.9173263852</v>
      </c>
      <c r="P315" s="730">
        <f t="shared" si="62"/>
        <v>13816.588780494472</v>
      </c>
      <c r="Q315" s="730">
        <f t="shared" si="58"/>
        <v>9463.5305523027837</v>
      </c>
      <c r="R315" s="730">
        <f t="shared" si="59"/>
        <v>4444407.036659182</v>
      </c>
      <c r="Z315" s="614"/>
    </row>
    <row r="316" spans="13:26" x14ac:dyDescent="0.2">
      <c r="M316" s="614"/>
      <c r="N316" s="748">
        <f t="shared" si="60"/>
        <v>246</v>
      </c>
      <c r="O316" s="730">
        <f t="shared" si="61"/>
        <v>4444407.036659182</v>
      </c>
      <c r="P316" s="730">
        <f t="shared" si="62"/>
        <v>13816.588780494472</v>
      </c>
      <c r="Q316" s="730">
        <f t="shared" si="58"/>
        <v>9513.3622184564465</v>
      </c>
      <c r="R316" s="730">
        <f t="shared" si="59"/>
        <v>4467736.9876581328</v>
      </c>
      <c r="Z316" s="614"/>
    </row>
    <row r="317" spans="13:26" x14ac:dyDescent="0.2">
      <c r="M317" s="614"/>
      <c r="N317" s="748">
        <f t="shared" si="60"/>
        <v>247</v>
      </c>
      <c r="O317" s="730">
        <f t="shared" si="61"/>
        <v>4467736.9876581328</v>
      </c>
      <c r="P317" s="730">
        <f t="shared" si="62"/>
        <v>13816.588780494472</v>
      </c>
      <c r="Q317" s="730">
        <f t="shared" si="58"/>
        <v>9563.300550513155</v>
      </c>
      <c r="R317" s="730">
        <f t="shared" si="59"/>
        <v>4491116.8769891402</v>
      </c>
      <c r="Z317" s="614"/>
    </row>
    <row r="318" spans="13:26" x14ac:dyDescent="0.2">
      <c r="M318" s="614"/>
      <c r="N318" s="748">
        <f t="shared" si="60"/>
        <v>248</v>
      </c>
      <c r="O318" s="730">
        <f t="shared" si="61"/>
        <v>4491116.8769891402</v>
      </c>
      <c r="P318" s="730">
        <f t="shared" si="62"/>
        <v>13816.588780494472</v>
      </c>
      <c r="Q318" s="730">
        <f t="shared" si="58"/>
        <v>9613.3457767938889</v>
      </c>
      <c r="R318" s="730">
        <f t="shared" si="59"/>
        <v>4514546.8115464281</v>
      </c>
      <c r="Z318" s="614"/>
    </row>
    <row r="319" spans="13:26" x14ac:dyDescent="0.2">
      <c r="M319" s="614"/>
      <c r="N319" s="748">
        <f t="shared" si="60"/>
        <v>249</v>
      </c>
      <c r="O319" s="730">
        <f t="shared" si="61"/>
        <v>4514546.8115464281</v>
      </c>
      <c r="P319" s="730">
        <f t="shared" si="62"/>
        <v>13816.588780494472</v>
      </c>
      <c r="Q319" s="730">
        <f t="shared" si="58"/>
        <v>9663.4981261083576</v>
      </c>
      <c r="R319" s="730">
        <f t="shared" si="59"/>
        <v>4538026.8984530307</v>
      </c>
      <c r="Z319" s="614"/>
    </row>
    <row r="320" spans="13:26" x14ac:dyDescent="0.2">
      <c r="M320" s="614"/>
      <c r="N320" s="748">
        <f t="shared" si="60"/>
        <v>250</v>
      </c>
      <c r="O320" s="730">
        <f t="shared" si="61"/>
        <v>4538026.8984530307</v>
      </c>
      <c r="P320" s="730">
        <f t="shared" si="62"/>
        <v>13816.588780494472</v>
      </c>
      <c r="Q320" s="730">
        <f t="shared" si="58"/>
        <v>9713.7578277560388</v>
      </c>
      <c r="R320" s="730">
        <f t="shared" si="59"/>
        <v>4561557.2450612811</v>
      </c>
      <c r="Z320" s="614"/>
    </row>
    <row r="321" spans="13:26" x14ac:dyDescent="0.2">
      <c r="M321" s="614"/>
      <c r="N321" s="748">
        <f t="shared" si="60"/>
        <v>251</v>
      </c>
      <c r="O321" s="730">
        <f t="shared" si="61"/>
        <v>4561557.2450612811</v>
      </c>
      <c r="P321" s="730">
        <f t="shared" si="62"/>
        <v>13816.588780494472</v>
      </c>
      <c r="Q321" s="730">
        <f t="shared" si="58"/>
        <v>9764.1251115272353</v>
      </c>
      <c r="R321" s="730">
        <f t="shared" si="59"/>
        <v>4585137.9589533024</v>
      </c>
      <c r="Z321" s="614"/>
    </row>
    <row r="322" spans="13:26" x14ac:dyDescent="0.2">
      <c r="M322" s="614"/>
      <c r="N322" s="748">
        <f t="shared" si="60"/>
        <v>252</v>
      </c>
      <c r="O322" s="730">
        <f t="shared" si="61"/>
        <v>4585137.9589533024</v>
      </c>
      <c r="P322" s="730">
        <f t="shared" si="62"/>
        <v>13816.588780494472</v>
      </c>
      <c r="Q322" s="730">
        <f t="shared" si="58"/>
        <v>9814.6002077041176</v>
      </c>
      <c r="R322" s="730">
        <f t="shared" si="59"/>
        <v>4608769.1479415009</v>
      </c>
      <c r="Z322" s="614"/>
    </row>
    <row r="323" spans="13:26" x14ac:dyDescent="0.2">
      <c r="M323" s="614"/>
      <c r="N323" s="748">
        <f t="shared" si="60"/>
        <v>253</v>
      </c>
      <c r="O323" s="730">
        <f t="shared" si="61"/>
        <v>4608769.1479415009</v>
      </c>
      <c r="P323" s="730">
        <f t="shared" si="62"/>
        <v>13816.588780494472</v>
      </c>
      <c r="Q323" s="730">
        <f t="shared" si="58"/>
        <v>9865.1833470617858</v>
      </c>
      <c r="R323" s="730">
        <f t="shared" si="59"/>
        <v>4632450.9200690575</v>
      </c>
      <c r="Z323" s="614"/>
    </row>
    <row r="324" spans="13:26" x14ac:dyDescent="0.2">
      <c r="M324" s="614"/>
      <c r="N324" s="748">
        <f t="shared" si="60"/>
        <v>254</v>
      </c>
      <c r="O324" s="730">
        <f t="shared" si="61"/>
        <v>4632450.9200690575</v>
      </c>
      <c r="P324" s="730">
        <f t="shared" si="62"/>
        <v>13816.588780494472</v>
      </c>
      <c r="Q324" s="730">
        <f t="shared" si="58"/>
        <v>9915.8747608693157</v>
      </c>
      <c r="R324" s="730">
        <f t="shared" si="59"/>
        <v>4656183.3836104209</v>
      </c>
      <c r="Z324" s="614"/>
    </row>
    <row r="325" spans="13:26" x14ac:dyDescent="0.2">
      <c r="M325" s="614"/>
      <c r="N325" s="748">
        <f t="shared" si="60"/>
        <v>255</v>
      </c>
      <c r="O325" s="730">
        <f t="shared" si="61"/>
        <v>4656183.3836104209</v>
      </c>
      <c r="P325" s="730">
        <f t="shared" si="62"/>
        <v>13816.588780494472</v>
      </c>
      <c r="Q325" s="730">
        <f t="shared" si="58"/>
        <v>9966.674680890821</v>
      </c>
      <c r="R325" s="730">
        <f t="shared" si="59"/>
        <v>4679966.6470718058</v>
      </c>
      <c r="Z325" s="614"/>
    </row>
    <row r="326" spans="13:26" x14ac:dyDescent="0.2">
      <c r="M326" s="614"/>
      <c r="N326" s="748">
        <f t="shared" si="60"/>
        <v>256</v>
      </c>
      <c r="O326" s="730">
        <f t="shared" si="61"/>
        <v>4679966.6470718058</v>
      </c>
      <c r="P326" s="730">
        <f t="shared" si="62"/>
        <v>13816.588780494472</v>
      </c>
      <c r="Q326" s="730">
        <f t="shared" si="58"/>
        <v>10017.583339386514</v>
      </c>
      <c r="R326" s="730">
        <f t="shared" si="59"/>
        <v>4703800.8191916868</v>
      </c>
      <c r="Z326" s="614"/>
    </row>
    <row r="327" spans="13:26" x14ac:dyDescent="0.2">
      <c r="M327" s="614"/>
      <c r="N327" s="748">
        <f t="shared" si="60"/>
        <v>257</v>
      </c>
      <c r="O327" s="730">
        <f t="shared" si="61"/>
        <v>4703800.8191916868</v>
      </c>
      <c r="P327" s="730">
        <f t="shared" si="62"/>
        <v>13816.588780494472</v>
      </c>
      <c r="Q327" s="730">
        <f t="shared" ref="Q327:Q390" si="63">O327*$P$65</f>
        <v>10068.600969113764</v>
      </c>
      <c r="R327" s="730">
        <f t="shared" ref="R327:R390" si="64">O327+P327+Q327</f>
        <v>4727686.0089412946</v>
      </c>
      <c r="Z327" s="614"/>
    </row>
    <row r="328" spans="13:26" x14ac:dyDescent="0.2">
      <c r="M328" s="614"/>
      <c r="N328" s="748">
        <f t="shared" ref="N328:N392" si="65">N327+1</f>
        <v>258</v>
      </c>
      <c r="O328" s="730">
        <f t="shared" ref="O328:O391" si="66">R327</f>
        <v>4727686.0089412946</v>
      </c>
      <c r="P328" s="730">
        <f t="shared" ref="P328:P392" si="67">P327</f>
        <v>13816.588780494472</v>
      </c>
      <c r="Q328" s="730">
        <f t="shared" si="63"/>
        <v>10119.727803328164</v>
      </c>
      <c r="R328" s="730">
        <f t="shared" si="64"/>
        <v>4751622.3255251171</v>
      </c>
      <c r="Z328" s="614"/>
    </row>
    <row r="329" spans="13:26" x14ac:dyDescent="0.2">
      <c r="M329" s="614"/>
      <c r="N329" s="748">
        <f t="shared" si="65"/>
        <v>259</v>
      </c>
      <c r="O329" s="730">
        <f t="shared" si="66"/>
        <v>4751622.3255251171</v>
      </c>
      <c r="P329" s="730">
        <f t="shared" si="67"/>
        <v>13816.588780494472</v>
      </c>
      <c r="Q329" s="730">
        <f t="shared" si="63"/>
        <v>10170.964075784594</v>
      </c>
      <c r="R329" s="730">
        <f t="shared" si="64"/>
        <v>4775609.8783813957</v>
      </c>
      <c r="Z329" s="614"/>
    </row>
    <row r="330" spans="13:26" x14ac:dyDescent="0.2">
      <c r="M330" s="614"/>
      <c r="N330" s="748">
        <f t="shared" si="65"/>
        <v>260</v>
      </c>
      <c r="O330" s="730">
        <f t="shared" si="66"/>
        <v>4775609.8783813957</v>
      </c>
      <c r="P330" s="730">
        <f t="shared" si="67"/>
        <v>13816.588780494472</v>
      </c>
      <c r="Q330" s="730">
        <f t="shared" si="63"/>
        <v>10222.310020738296</v>
      </c>
      <c r="R330" s="730">
        <f t="shared" si="64"/>
        <v>4799648.7771826284</v>
      </c>
      <c r="Z330" s="614"/>
    </row>
    <row r="331" spans="13:26" x14ac:dyDescent="0.2">
      <c r="M331" s="614"/>
      <c r="N331" s="748">
        <f t="shared" si="65"/>
        <v>261</v>
      </c>
      <c r="O331" s="730">
        <f t="shared" si="66"/>
        <v>4799648.7771826284</v>
      </c>
      <c r="P331" s="730">
        <f t="shared" si="67"/>
        <v>13816.588780494472</v>
      </c>
      <c r="Q331" s="730">
        <f t="shared" si="63"/>
        <v>10273.76587294594</v>
      </c>
      <c r="R331" s="730">
        <f t="shared" si="64"/>
        <v>4823739.1318360688</v>
      </c>
      <c r="Z331" s="614"/>
    </row>
    <row r="332" spans="13:26" x14ac:dyDescent="0.2">
      <c r="M332" s="614"/>
      <c r="N332" s="748">
        <f t="shared" si="65"/>
        <v>262</v>
      </c>
      <c r="O332" s="730">
        <f t="shared" si="66"/>
        <v>4823739.1318360688</v>
      </c>
      <c r="P332" s="730">
        <f t="shared" si="67"/>
        <v>13816.588780494472</v>
      </c>
      <c r="Q332" s="730">
        <f t="shared" si="63"/>
        <v>10325.331867666695</v>
      </c>
      <c r="R332" s="730">
        <f t="shared" si="64"/>
        <v>4847881.0524842301</v>
      </c>
      <c r="Z332" s="614"/>
    </row>
    <row r="333" spans="13:26" x14ac:dyDescent="0.2">
      <c r="M333" s="614"/>
      <c r="N333" s="748">
        <f t="shared" si="65"/>
        <v>263</v>
      </c>
      <c r="O333" s="730">
        <f t="shared" si="66"/>
        <v>4847881.0524842301</v>
      </c>
      <c r="P333" s="730">
        <f t="shared" si="67"/>
        <v>13816.588780494472</v>
      </c>
      <c r="Q333" s="730">
        <f t="shared" si="63"/>
        <v>10377.008240663312</v>
      </c>
      <c r="R333" s="730">
        <f t="shared" si="64"/>
        <v>4872074.649505388</v>
      </c>
      <c r="Z333" s="614"/>
    </row>
    <row r="334" spans="13:26" x14ac:dyDescent="0.2">
      <c r="M334" s="614"/>
      <c r="N334" s="748">
        <f t="shared" si="65"/>
        <v>264</v>
      </c>
      <c r="O334" s="730">
        <f t="shared" si="66"/>
        <v>4872074.649505388</v>
      </c>
      <c r="P334" s="730">
        <f t="shared" si="67"/>
        <v>13816.588780494472</v>
      </c>
      <c r="Q334" s="730">
        <f t="shared" si="63"/>
        <v>10428.795228203197</v>
      </c>
      <c r="R334" s="730">
        <f t="shared" si="64"/>
        <v>4896320.0335140852</v>
      </c>
      <c r="Z334" s="614"/>
    </row>
    <row r="335" spans="13:26" x14ac:dyDescent="0.2">
      <c r="M335" s="614"/>
      <c r="N335" s="748">
        <f t="shared" si="65"/>
        <v>265</v>
      </c>
      <c r="O335" s="730">
        <f t="shared" si="66"/>
        <v>4896320.0335140852</v>
      </c>
      <c r="P335" s="730">
        <f t="shared" si="67"/>
        <v>13816.588780494472</v>
      </c>
      <c r="Q335" s="730">
        <f t="shared" si="63"/>
        <v>10480.693067059488</v>
      </c>
      <c r="R335" s="730">
        <f t="shared" si="64"/>
        <v>4920617.3153616395</v>
      </c>
      <c r="Z335" s="614"/>
    </row>
    <row r="336" spans="13:26" x14ac:dyDescent="0.2">
      <c r="M336" s="614"/>
      <c r="N336" s="748">
        <f t="shared" si="65"/>
        <v>266</v>
      </c>
      <c r="O336" s="730">
        <f t="shared" si="66"/>
        <v>4920617.3153616395</v>
      </c>
      <c r="P336" s="730">
        <f t="shared" si="67"/>
        <v>13816.588780494472</v>
      </c>
      <c r="Q336" s="730">
        <f t="shared" si="63"/>
        <v>10532.701994512152</v>
      </c>
      <c r="R336" s="730">
        <f t="shared" si="64"/>
        <v>4944966.6061366461</v>
      </c>
      <c r="Z336" s="614"/>
    </row>
    <row r="337" spans="13:26" x14ac:dyDescent="0.2">
      <c r="M337" s="614"/>
      <c r="N337" s="748">
        <f t="shared" si="65"/>
        <v>267</v>
      </c>
      <c r="O337" s="730">
        <f t="shared" si="66"/>
        <v>4944966.6061366461</v>
      </c>
      <c r="P337" s="730">
        <f t="shared" si="67"/>
        <v>13816.588780494472</v>
      </c>
      <c r="Q337" s="730">
        <f t="shared" si="63"/>
        <v>10584.822248349046</v>
      </c>
      <c r="R337" s="730">
        <f t="shared" si="64"/>
        <v>4969368.0171654895</v>
      </c>
      <c r="Z337" s="614"/>
    </row>
    <row r="338" spans="13:26" x14ac:dyDescent="0.2">
      <c r="M338" s="614"/>
      <c r="N338" s="748">
        <f t="shared" si="65"/>
        <v>268</v>
      </c>
      <c r="O338" s="730">
        <f t="shared" si="66"/>
        <v>4969368.0171654895</v>
      </c>
      <c r="P338" s="730">
        <f t="shared" si="67"/>
        <v>13816.588780494472</v>
      </c>
      <c r="Q338" s="730">
        <f t="shared" si="63"/>
        <v>10637.054066867029</v>
      </c>
      <c r="R338" s="730">
        <f t="shared" si="64"/>
        <v>4993821.6600128505</v>
      </c>
      <c r="Z338" s="614"/>
    </row>
    <row r="339" spans="13:26" x14ac:dyDescent="0.2">
      <c r="M339" s="614"/>
      <c r="N339" s="748">
        <f t="shared" si="65"/>
        <v>269</v>
      </c>
      <c r="O339" s="730">
        <f t="shared" si="66"/>
        <v>4993821.6600128505</v>
      </c>
      <c r="P339" s="730">
        <f t="shared" si="67"/>
        <v>13816.588780494472</v>
      </c>
      <c r="Q339" s="730">
        <f t="shared" si="63"/>
        <v>10689.397688873032</v>
      </c>
      <c r="R339" s="730">
        <f t="shared" si="64"/>
        <v>5018327.6464822181</v>
      </c>
      <c r="Z339" s="614"/>
    </row>
    <row r="340" spans="13:26" x14ac:dyDescent="0.2">
      <c r="M340" s="614"/>
      <c r="N340" s="748">
        <f t="shared" si="65"/>
        <v>270</v>
      </c>
      <c r="O340" s="730">
        <f t="shared" si="66"/>
        <v>5018327.6464822181</v>
      </c>
      <c r="P340" s="730">
        <f t="shared" si="67"/>
        <v>13816.588780494472</v>
      </c>
      <c r="Q340" s="730">
        <f t="shared" si="63"/>
        <v>10741.853353685166</v>
      </c>
      <c r="R340" s="730">
        <f t="shared" si="64"/>
        <v>5042886.0886163972</v>
      </c>
      <c r="Z340" s="614"/>
    </row>
    <row r="341" spans="13:26" x14ac:dyDescent="0.2">
      <c r="M341" s="614"/>
      <c r="N341" s="748">
        <f t="shared" si="65"/>
        <v>271</v>
      </c>
      <c r="O341" s="730">
        <f t="shared" si="66"/>
        <v>5042886.0886163972</v>
      </c>
      <c r="P341" s="730">
        <f t="shared" si="67"/>
        <v>13816.588780494472</v>
      </c>
      <c r="Q341" s="730">
        <f t="shared" si="63"/>
        <v>10794.421301133803</v>
      </c>
      <c r="R341" s="730">
        <f t="shared" si="64"/>
        <v>5067497.0986980256</v>
      </c>
      <c r="Z341" s="614"/>
    </row>
    <row r="342" spans="13:26" x14ac:dyDescent="0.2">
      <c r="M342" s="614"/>
      <c r="N342" s="748">
        <f t="shared" si="65"/>
        <v>272</v>
      </c>
      <c r="O342" s="730">
        <f t="shared" si="66"/>
        <v>5067497.0986980256</v>
      </c>
      <c r="P342" s="730">
        <f t="shared" si="67"/>
        <v>13816.588780494472</v>
      </c>
      <c r="Q342" s="730">
        <f t="shared" si="63"/>
        <v>10847.101771562679</v>
      </c>
      <c r="R342" s="730">
        <f t="shared" si="64"/>
        <v>5092160.7892500823</v>
      </c>
      <c r="Z342" s="614"/>
    </row>
    <row r="343" spans="13:26" x14ac:dyDescent="0.2">
      <c r="M343" s="614"/>
      <c r="N343" s="748">
        <f t="shared" si="65"/>
        <v>273</v>
      </c>
      <c r="O343" s="730">
        <f t="shared" si="66"/>
        <v>5092160.7892500823</v>
      </c>
      <c r="P343" s="730">
        <f t="shared" si="67"/>
        <v>13816.588780494472</v>
      </c>
      <c r="Q343" s="730">
        <f t="shared" si="63"/>
        <v>10899.895005829991</v>
      </c>
      <c r="R343" s="730">
        <f t="shared" si="64"/>
        <v>5116877.2730364064</v>
      </c>
      <c r="Z343" s="614"/>
    </row>
    <row r="344" spans="13:26" x14ac:dyDescent="0.2">
      <c r="M344" s="614"/>
      <c r="N344" s="748">
        <f t="shared" si="65"/>
        <v>274</v>
      </c>
      <c r="O344" s="730">
        <f t="shared" si="66"/>
        <v>5116877.2730364064</v>
      </c>
      <c r="P344" s="730">
        <f t="shared" si="67"/>
        <v>13816.588780494472</v>
      </c>
      <c r="Q344" s="730">
        <f t="shared" si="63"/>
        <v>10952.8012453095</v>
      </c>
      <c r="R344" s="730">
        <f t="shared" si="64"/>
        <v>5141646.6630622102</v>
      </c>
      <c r="Z344" s="614"/>
    </row>
    <row r="345" spans="13:26" x14ac:dyDescent="0.2">
      <c r="M345" s="614"/>
      <c r="N345" s="748">
        <f t="shared" si="65"/>
        <v>275</v>
      </c>
      <c r="O345" s="730">
        <f t="shared" si="66"/>
        <v>5141646.6630622102</v>
      </c>
      <c r="P345" s="730">
        <f t="shared" si="67"/>
        <v>13816.588780494472</v>
      </c>
      <c r="Q345" s="730">
        <f t="shared" si="63"/>
        <v>11005.820731891634</v>
      </c>
      <c r="R345" s="730">
        <f t="shared" si="64"/>
        <v>5166469.0725745959</v>
      </c>
      <c r="Z345" s="614"/>
    </row>
    <row r="346" spans="13:26" x14ac:dyDescent="0.2">
      <c r="M346" s="614"/>
      <c r="N346" s="748">
        <f t="shared" si="65"/>
        <v>276</v>
      </c>
      <c r="O346" s="730">
        <f t="shared" si="66"/>
        <v>5166469.0725745959</v>
      </c>
      <c r="P346" s="730">
        <f t="shared" si="67"/>
        <v>13816.588780494472</v>
      </c>
      <c r="Q346" s="730">
        <f t="shared" si="63"/>
        <v>11058.953707984592</v>
      </c>
      <c r="R346" s="730">
        <f t="shared" si="64"/>
        <v>5191344.615063075</v>
      </c>
      <c r="Z346" s="614"/>
    </row>
    <row r="347" spans="13:26" x14ac:dyDescent="0.2">
      <c r="M347" s="614"/>
      <c r="N347" s="748">
        <f t="shared" si="65"/>
        <v>277</v>
      </c>
      <c r="O347" s="730">
        <f t="shared" si="66"/>
        <v>5191344.615063075</v>
      </c>
      <c r="P347" s="730">
        <f t="shared" si="67"/>
        <v>13816.588780494472</v>
      </c>
      <c r="Q347" s="730">
        <f t="shared" si="63"/>
        <v>11112.200416515454</v>
      </c>
      <c r="R347" s="730">
        <f t="shared" si="64"/>
        <v>5216273.404260085</v>
      </c>
      <c r="Z347" s="614"/>
    </row>
    <row r="348" spans="13:26" x14ac:dyDescent="0.2">
      <c r="M348" s="614"/>
      <c r="N348" s="748">
        <f t="shared" si="65"/>
        <v>278</v>
      </c>
      <c r="O348" s="730">
        <f t="shared" si="66"/>
        <v>5216273.404260085</v>
      </c>
      <c r="P348" s="730">
        <f t="shared" si="67"/>
        <v>13816.588780494472</v>
      </c>
      <c r="Q348" s="730">
        <f t="shared" si="63"/>
        <v>11165.561100931292</v>
      </c>
      <c r="R348" s="730">
        <f t="shared" si="64"/>
        <v>5241255.5541415103</v>
      </c>
      <c r="Z348" s="614"/>
    </row>
    <row r="349" spans="13:26" x14ac:dyDescent="0.2">
      <c r="M349" s="614"/>
      <c r="N349" s="748">
        <f t="shared" si="65"/>
        <v>279</v>
      </c>
      <c r="O349" s="730">
        <f t="shared" si="66"/>
        <v>5241255.5541415103</v>
      </c>
      <c r="P349" s="730">
        <f t="shared" si="67"/>
        <v>13816.588780494472</v>
      </c>
      <c r="Q349" s="730">
        <f t="shared" si="63"/>
        <v>11219.03600520028</v>
      </c>
      <c r="R349" s="730">
        <f t="shared" si="64"/>
        <v>5266291.1789272046</v>
      </c>
      <c r="Z349" s="614"/>
    </row>
    <row r="350" spans="13:26" x14ac:dyDescent="0.2">
      <c r="M350" s="614"/>
      <c r="N350" s="748">
        <f t="shared" si="65"/>
        <v>280</v>
      </c>
      <c r="O350" s="730">
        <f t="shared" si="66"/>
        <v>5266291.1789272046</v>
      </c>
      <c r="P350" s="730">
        <f t="shared" si="67"/>
        <v>13816.588780494472</v>
      </c>
      <c r="Q350" s="730">
        <f t="shared" si="63"/>
        <v>11272.625373812816</v>
      </c>
      <c r="R350" s="730">
        <f t="shared" si="64"/>
        <v>5291380.3930815114</v>
      </c>
      <c r="Z350" s="614"/>
    </row>
    <row r="351" spans="13:26" x14ac:dyDescent="0.2">
      <c r="M351" s="614"/>
      <c r="N351" s="748">
        <f t="shared" si="65"/>
        <v>281</v>
      </c>
      <c r="O351" s="730">
        <f t="shared" si="66"/>
        <v>5291380.3930815114</v>
      </c>
      <c r="P351" s="730">
        <f t="shared" si="67"/>
        <v>13816.588780494472</v>
      </c>
      <c r="Q351" s="730">
        <f t="shared" si="63"/>
        <v>11326.329451782633</v>
      </c>
      <c r="R351" s="730">
        <f t="shared" si="64"/>
        <v>5316523.3113137884</v>
      </c>
      <c r="Z351" s="614"/>
    </row>
    <row r="352" spans="13:26" x14ac:dyDescent="0.2">
      <c r="M352" s="614"/>
      <c r="N352" s="748">
        <f t="shared" si="65"/>
        <v>282</v>
      </c>
      <c r="O352" s="730">
        <f t="shared" si="66"/>
        <v>5316523.3113137884</v>
      </c>
      <c r="P352" s="730">
        <f t="shared" si="67"/>
        <v>13816.588780494472</v>
      </c>
      <c r="Q352" s="730">
        <f t="shared" si="63"/>
        <v>11380.148484647922</v>
      </c>
      <c r="R352" s="730">
        <f t="shared" si="64"/>
        <v>5341720.048578931</v>
      </c>
      <c r="Z352" s="614"/>
    </row>
    <row r="353" spans="13:26" x14ac:dyDescent="0.2">
      <c r="M353" s="614"/>
      <c r="N353" s="748">
        <f t="shared" si="65"/>
        <v>283</v>
      </c>
      <c r="O353" s="730">
        <f t="shared" si="66"/>
        <v>5341720.048578931</v>
      </c>
      <c r="P353" s="730">
        <f t="shared" si="67"/>
        <v>13816.588780494472</v>
      </c>
      <c r="Q353" s="730">
        <f t="shared" si="63"/>
        <v>11434.082718472457</v>
      </c>
      <c r="R353" s="730">
        <f t="shared" si="64"/>
        <v>5366970.7200778974</v>
      </c>
      <c r="Z353" s="614"/>
    </row>
    <row r="354" spans="13:26" x14ac:dyDescent="0.2">
      <c r="M354" s="614"/>
      <c r="N354" s="748">
        <f t="shared" si="65"/>
        <v>284</v>
      </c>
      <c r="O354" s="730">
        <f t="shared" si="66"/>
        <v>5366970.7200778974</v>
      </c>
      <c r="P354" s="730">
        <f t="shared" si="67"/>
        <v>13816.588780494472</v>
      </c>
      <c r="Q354" s="730">
        <f t="shared" si="63"/>
        <v>11488.132399846711</v>
      </c>
      <c r="R354" s="730">
        <f t="shared" si="64"/>
        <v>5392275.4412582386</v>
      </c>
      <c r="Z354" s="614"/>
    </row>
    <row r="355" spans="13:26" x14ac:dyDescent="0.2">
      <c r="M355" s="614"/>
      <c r="N355" s="748">
        <f t="shared" si="65"/>
        <v>285</v>
      </c>
      <c r="O355" s="730">
        <f t="shared" si="66"/>
        <v>5392275.4412582386</v>
      </c>
      <c r="P355" s="730">
        <f t="shared" si="67"/>
        <v>13816.588780494472</v>
      </c>
      <c r="Q355" s="730">
        <f t="shared" si="63"/>
        <v>11542.297775888997</v>
      </c>
      <c r="R355" s="730">
        <f t="shared" si="64"/>
        <v>5417634.3278146219</v>
      </c>
      <c r="Z355" s="614"/>
    </row>
    <row r="356" spans="13:26" x14ac:dyDescent="0.2">
      <c r="M356" s="614"/>
      <c r="N356" s="748">
        <f t="shared" si="65"/>
        <v>286</v>
      </c>
      <c r="O356" s="730">
        <f t="shared" si="66"/>
        <v>5417634.3278146219</v>
      </c>
      <c r="P356" s="730">
        <f t="shared" si="67"/>
        <v>13816.588780494472</v>
      </c>
      <c r="Q356" s="730">
        <f t="shared" si="63"/>
        <v>11596.57909424659</v>
      </c>
      <c r="R356" s="730">
        <f t="shared" si="64"/>
        <v>5443047.4956893632</v>
      </c>
      <c r="Z356" s="614"/>
    </row>
    <row r="357" spans="13:26" x14ac:dyDescent="0.2">
      <c r="M357" s="614"/>
      <c r="N357" s="748">
        <f t="shared" si="65"/>
        <v>287</v>
      </c>
      <c r="O357" s="730">
        <f t="shared" si="66"/>
        <v>5443047.4956893632</v>
      </c>
      <c r="P357" s="730">
        <f t="shared" si="67"/>
        <v>13816.588780494472</v>
      </c>
      <c r="Q357" s="730">
        <f t="shared" si="63"/>
        <v>11650.976603096857</v>
      </c>
      <c r="R357" s="730">
        <f t="shared" si="64"/>
        <v>5468515.0610729549</v>
      </c>
      <c r="Z357" s="614"/>
    </row>
    <row r="358" spans="13:26" x14ac:dyDescent="0.2">
      <c r="M358" s="614"/>
      <c r="N358" s="748">
        <f t="shared" si="65"/>
        <v>288</v>
      </c>
      <c r="O358" s="730">
        <f t="shared" si="66"/>
        <v>5468515.0610729549</v>
      </c>
      <c r="P358" s="730">
        <f t="shared" si="67"/>
        <v>13816.588780494472</v>
      </c>
      <c r="Q358" s="730">
        <f t="shared" si="63"/>
        <v>11705.490551148394</v>
      </c>
      <c r="R358" s="730">
        <f t="shared" si="64"/>
        <v>5494037.1404045979</v>
      </c>
      <c r="Z358" s="614"/>
    </row>
    <row r="359" spans="13:26" x14ac:dyDescent="0.2">
      <c r="M359" s="614"/>
      <c r="N359" s="748">
        <f t="shared" si="65"/>
        <v>289</v>
      </c>
      <c r="O359" s="730">
        <f t="shared" si="66"/>
        <v>5494037.1404045979</v>
      </c>
      <c r="P359" s="730">
        <f t="shared" si="67"/>
        <v>13816.588780494472</v>
      </c>
      <c r="Q359" s="730">
        <f t="shared" si="63"/>
        <v>11760.121187642169</v>
      </c>
      <c r="R359" s="730">
        <f t="shared" si="64"/>
        <v>5519613.8503727345</v>
      </c>
      <c r="Z359" s="614"/>
    </row>
    <row r="360" spans="13:26" x14ac:dyDescent="0.2">
      <c r="M360" s="614"/>
      <c r="N360" s="748">
        <f t="shared" si="65"/>
        <v>290</v>
      </c>
      <c r="O360" s="730">
        <f t="shared" si="66"/>
        <v>5519613.8503727345</v>
      </c>
      <c r="P360" s="730">
        <f t="shared" si="67"/>
        <v>13816.588780494472</v>
      </c>
      <c r="Q360" s="730">
        <f t="shared" si="63"/>
        <v>11814.868762352651</v>
      </c>
      <c r="R360" s="730">
        <f t="shared" si="64"/>
        <v>5545245.3079155814</v>
      </c>
      <c r="Z360" s="614"/>
    </row>
    <row r="361" spans="13:26" x14ac:dyDescent="0.2">
      <c r="M361" s="614"/>
      <c r="N361" s="748">
        <f t="shared" si="65"/>
        <v>291</v>
      </c>
      <c r="O361" s="730">
        <f t="shared" si="66"/>
        <v>5545245.3079155814</v>
      </c>
      <c r="P361" s="730">
        <f t="shared" si="67"/>
        <v>13816.588780494472</v>
      </c>
      <c r="Q361" s="730">
        <f t="shared" si="63"/>
        <v>11869.733525588959</v>
      </c>
      <c r="R361" s="730">
        <f t="shared" si="64"/>
        <v>5570931.6302216649</v>
      </c>
      <c r="Z361" s="614"/>
    </row>
    <row r="362" spans="13:26" x14ac:dyDescent="0.2">
      <c r="M362" s="614"/>
      <c r="N362" s="748">
        <f t="shared" si="65"/>
        <v>292</v>
      </c>
      <c r="O362" s="730">
        <f t="shared" si="66"/>
        <v>5570931.6302216649</v>
      </c>
      <c r="P362" s="730">
        <f t="shared" si="67"/>
        <v>13816.588780494472</v>
      </c>
      <c r="Q362" s="730">
        <f t="shared" si="63"/>
        <v>11924.715728196008</v>
      </c>
      <c r="R362" s="730">
        <f t="shared" si="64"/>
        <v>5596672.9347303556</v>
      </c>
      <c r="Z362" s="614"/>
    </row>
    <row r="363" spans="13:26" x14ac:dyDescent="0.2">
      <c r="M363" s="614"/>
      <c r="N363" s="748">
        <f t="shared" si="65"/>
        <v>293</v>
      </c>
      <c r="O363" s="730">
        <f t="shared" si="66"/>
        <v>5596672.9347303556</v>
      </c>
      <c r="P363" s="730">
        <f t="shared" si="67"/>
        <v>13816.588780494472</v>
      </c>
      <c r="Q363" s="730">
        <f t="shared" si="63"/>
        <v>11979.81562155565</v>
      </c>
      <c r="R363" s="730">
        <f t="shared" si="64"/>
        <v>5622469.3391324058</v>
      </c>
      <c r="Z363" s="614"/>
    </row>
    <row r="364" spans="13:26" x14ac:dyDescent="0.2">
      <c r="M364" s="614"/>
      <c r="N364" s="748">
        <f t="shared" si="65"/>
        <v>294</v>
      </c>
      <c r="O364" s="730">
        <f t="shared" si="66"/>
        <v>5622469.3391324058</v>
      </c>
      <c r="P364" s="730">
        <f t="shared" si="67"/>
        <v>13816.588780494472</v>
      </c>
      <c r="Q364" s="730">
        <f t="shared" si="63"/>
        <v>12035.033457587824</v>
      </c>
      <c r="R364" s="730">
        <f t="shared" si="64"/>
        <v>5648320.9613704877</v>
      </c>
      <c r="Z364" s="614"/>
    </row>
    <row r="365" spans="13:26" x14ac:dyDescent="0.2">
      <c r="M365" s="614"/>
      <c r="N365" s="748">
        <f t="shared" si="65"/>
        <v>295</v>
      </c>
      <c r="O365" s="730">
        <f t="shared" si="66"/>
        <v>5648320.9613704877</v>
      </c>
      <c r="P365" s="730">
        <f t="shared" si="67"/>
        <v>13816.588780494472</v>
      </c>
      <c r="Q365" s="730">
        <f t="shared" si="63"/>
        <v>12090.369488751712</v>
      </c>
      <c r="R365" s="730">
        <f t="shared" si="64"/>
        <v>5674227.9196397336</v>
      </c>
      <c r="Z365" s="614"/>
    </row>
    <row r="366" spans="13:26" x14ac:dyDescent="0.2">
      <c r="M366" s="614"/>
      <c r="N366" s="748">
        <f t="shared" si="65"/>
        <v>296</v>
      </c>
      <c r="O366" s="730">
        <f t="shared" si="66"/>
        <v>5674227.9196397336</v>
      </c>
      <c r="P366" s="730">
        <f t="shared" si="67"/>
        <v>13816.588780494472</v>
      </c>
      <c r="Q366" s="730">
        <f t="shared" si="63"/>
        <v>12145.823968046892</v>
      </c>
      <c r="R366" s="730">
        <f t="shared" si="64"/>
        <v>5700190.3323882753</v>
      </c>
      <c r="Z366" s="614"/>
    </row>
    <row r="367" spans="13:26" x14ac:dyDescent="0.2">
      <c r="M367" s="614"/>
      <c r="N367" s="748">
        <f t="shared" si="65"/>
        <v>297</v>
      </c>
      <c r="O367" s="730">
        <f t="shared" si="66"/>
        <v>5700190.3323882753</v>
      </c>
      <c r="P367" s="730">
        <f t="shared" si="67"/>
        <v>13816.588780494472</v>
      </c>
      <c r="Q367" s="730">
        <f t="shared" si="63"/>
        <v>12201.397149014496</v>
      </c>
      <c r="R367" s="730">
        <f t="shared" si="64"/>
        <v>5726208.318317784</v>
      </c>
      <c r="Z367" s="614"/>
    </row>
    <row r="368" spans="13:26" x14ac:dyDescent="0.2">
      <c r="M368" s="614"/>
      <c r="N368" s="748">
        <f t="shared" si="65"/>
        <v>298</v>
      </c>
      <c r="O368" s="730">
        <f t="shared" si="66"/>
        <v>5726208.318317784</v>
      </c>
      <c r="P368" s="730">
        <f t="shared" si="67"/>
        <v>13816.588780494472</v>
      </c>
      <c r="Q368" s="730">
        <f t="shared" si="63"/>
        <v>12257.089285738359</v>
      </c>
      <c r="R368" s="730">
        <f t="shared" si="64"/>
        <v>5752281.9963840172</v>
      </c>
      <c r="Z368" s="614"/>
    </row>
    <row r="369" spans="13:26" x14ac:dyDescent="0.2">
      <c r="M369" s="614"/>
      <c r="N369" s="748">
        <f t="shared" si="65"/>
        <v>299</v>
      </c>
      <c r="O369" s="730">
        <f t="shared" si="66"/>
        <v>5752281.9963840172</v>
      </c>
      <c r="P369" s="730">
        <f t="shared" si="67"/>
        <v>13816.588780494472</v>
      </c>
      <c r="Q369" s="730">
        <f t="shared" si="63"/>
        <v>12312.900632846195</v>
      </c>
      <c r="R369" s="730">
        <f t="shared" si="64"/>
        <v>5778411.4857973577</v>
      </c>
      <c r="Z369" s="614"/>
    </row>
    <row r="370" spans="13:26" x14ac:dyDescent="0.2">
      <c r="M370" s="614"/>
      <c r="N370" s="748">
        <f t="shared" si="65"/>
        <v>300</v>
      </c>
      <c r="O370" s="730">
        <f t="shared" si="66"/>
        <v>5778411.4857973577</v>
      </c>
      <c r="P370" s="730">
        <f t="shared" si="67"/>
        <v>13816.588780494472</v>
      </c>
      <c r="Q370" s="730">
        <f t="shared" si="63"/>
        <v>12368.831445510754</v>
      </c>
      <c r="R370" s="730">
        <f t="shared" si="64"/>
        <v>5804596.9060233627</v>
      </c>
      <c r="Z370" s="614"/>
    </row>
    <row r="371" spans="13:26" x14ac:dyDescent="0.2">
      <c r="M371" s="614"/>
      <c r="N371" s="748">
        <f t="shared" si="65"/>
        <v>301</v>
      </c>
      <c r="O371" s="730">
        <f t="shared" si="66"/>
        <v>5804596.9060233627</v>
      </c>
      <c r="P371" s="730">
        <f t="shared" si="67"/>
        <v>13816.588780494472</v>
      </c>
      <c r="Q371" s="730">
        <f t="shared" si="63"/>
        <v>12424.881979450989</v>
      </c>
      <c r="R371" s="730">
        <f t="shared" si="64"/>
        <v>5830838.3767833076</v>
      </c>
      <c r="Z371" s="614"/>
    </row>
    <row r="372" spans="13:26" x14ac:dyDescent="0.2">
      <c r="M372" s="614"/>
      <c r="N372" s="748">
        <f t="shared" si="65"/>
        <v>302</v>
      </c>
      <c r="O372" s="730">
        <f t="shared" si="66"/>
        <v>5830838.3767833076</v>
      </c>
      <c r="P372" s="730">
        <f t="shared" si="67"/>
        <v>13816.588780494472</v>
      </c>
      <c r="Q372" s="730">
        <f t="shared" si="63"/>
        <v>12481.052490933223</v>
      </c>
      <c r="R372" s="730">
        <f t="shared" si="64"/>
        <v>5857136.0180547349</v>
      </c>
      <c r="Z372" s="614"/>
    </row>
    <row r="373" spans="13:26" x14ac:dyDescent="0.2">
      <c r="M373" s="614"/>
      <c r="N373" s="748">
        <f t="shared" si="65"/>
        <v>303</v>
      </c>
      <c r="O373" s="730">
        <f t="shared" si="66"/>
        <v>5857136.0180547349</v>
      </c>
      <c r="P373" s="730">
        <f t="shared" si="67"/>
        <v>13816.588780494472</v>
      </c>
      <c r="Q373" s="730">
        <f t="shared" si="63"/>
        <v>12537.343236772329</v>
      </c>
      <c r="R373" s="730">
        <f t="shared" si="64"/>
        <v>5883489.9500720017</v>
      </c>
      <c r="Z373" s="614"/>
    </row>
    <row r="374" spans="13:26" x14ac:dyDescent="0.2">
      <c r="M374" s="614"/>
      <c r="N374" s="748">
        <f t="shared" si="65"/>
        <v>304</v>
      </c>
      <c r="O374" s="730">
        <f t="shared" si="66"/>
        <v>5883489.9500720017</v>
      </c>
      <c r="P374" s="730">
        <f t="shared" si="67"/>
        <v>13816.588780494472</v>
      </c>
      <c r="Q374" s="730">
        <f t="shared" si="63"/>
        <v>12593.754474332896</v>
      </c>
      <c r="R374" s="730">
        <f t="shared" si="64"/>
        <v>5909900.2933268286</v>
      </c>
      <c r="Z374" s="614"/>
    </row>
    <row r="375" spans="13:26" x14ac:dyDescent="0.2">
      <c r="M375" s="614"/>
      <c r="N375" s="748">
        <f t="shared" si="65"/>
        <v>305</v>
      </c>
      <c r="O375" s="730">
        <f t="shared" si="66"/>
        <v>5909900.2933268286</v>
      </c>
      <c r="P375" s="730">
        <f t="shared" si="67"/>
        <v>13816.588780494472</v>
      </c>
      <c r="Q375" s="730">
        <f t="shared" si="63"/>
        <v>12650.286461530406</v>
      </c>
      <c r="R375" s="730">
        <f t="shared" si="64"/>
        <v>5936367.1685688533</v>
      </c>
      <c r="Z375" s="614"/>
    </row>
    <row r="376" spans="13:26" x14ac:dyDescent="0.2">
      <c r="M376" s="614"/>
      <c r="N376" s="748">
        <f t="shared" si="65"/>
        <v>306</v>
      </c>
      <c r="O376" s="730">
        <f t="shared" si="66"/>
        <v>5936367.1685688533</v>
      </c>
      <c r="P376" s="730">
        <f t="shared" si="67"/>
        <v>13816.588780494472</v>
      </c>
      <c r="Q376" s="730">
        <f t="shared" si="63"/>
        <v>12706.939456832417</v>
      </c>
      <c r="R376" s="730">
        <f t="shared" si="64"/>
        <v>5962890.6968061803</v>
      </c>
      <c r="Z376" s="614"/>
    </row>
    <row r="377" spans="13:26" x14ac:dyDescent="0.2">
      <c r="M377" s="614"/>
      <c r="N377" s="748">
        <f t="shared" si="65"/>
        <v>307</v>
      </c>
      <c r="O377" s="730">
        <f t="shared" si="66"/>
        <v>5962890.6968061803</v>
      </c>
      <c r="P377" s="730">
        <f t="shared" si="67"/>
        <v>13816.588780494472</v>
      </c>
      <c r="Q377" s="730">
        <f t="shared" si="63"/>
        <v>12763.713719259744</v>
      </c>
      <c r="R377" s="730">
        <f t="shared" si="64"/>
        <v>5989470.9993059346</v>
      </c>
      <c r="Z377" s="614"/>
    </row>
    <row r="378" spans="13:26" x14ac:dyDescent="0.2">
      <c r="M378" s="614"/>
      <c r="N378" s="748">
        <f t="shared" si="65"/>
        <v>308</v>
      </c>
      <c r="O378" s="730">
        <f t="shared" si="66"/>
        <v>5989470.9993059346</v>
      </c>
      <c r="P378" s="730">
        <f t="shared" si="67"/>
        <v>13816.588780494472</v>
      </c>
      <c r="Q378" s="730">
        <f t="shared" si="63"/>
        <v>12820.609508387643</v>
      </c>
      <c r="R378" s="730">
        <f t="shared" si="64"/>
        <v>6016108.1975948168</v>
      </c>
      <c r="Z378" s="614"/>
    </row>
    <row r="379" spans="13:26" x14ac:dyDescent="0.2">
      <c r="M379" s="614"/>
      <c r="N379" s="748">
        <f t="shared" si="65"/>
        <v>309</v>
      </c>
      <c r="O379" s="730">
        <f t="shared" si="66"/>
        <v>6016108.1975948168</v>
      </c>
      <c r="P379" s="730">
        <f t="shared" si="67"/>
        <v>13816.588780494472</v>
      </c>
      <c r="Q379" s="730">
        <f t="shared" si="63"/>
        <v>12877.627084346992</v>
      </c>
      <c r="R379" s="730">
        <f t="shared" si="64"/>
        <v>6042802.4134596586</v>
      </c>
      <c r="Z379" s="614"/>
    </row>
    <row r="380" spans="13:26" x14ac:dyDescent="0.2">
      <c r="M380" s="614"/>
      <c r="N380" s="748">
        <f t="shared" si="65"/>
        <v>310</v>
      </c>
      <c r="O380" s="730">
        <f t="shared" si="66"/>
        <v>6042802.4134596586</v>
      </c>
      <c r="P380" s="730">
        <f t="shared" si="67"/>
        <v>13816.588780494472</v>
      </c>
      <c r="Q380" s="730">
        <f t="shared" si="63"/>
        <v>12934.766707825493</v>
      </c>
      <c r="R380" s="730">
        <f t="shared" si="64"/>
        <v>6069553.7689479785</v>
      </c>
      <c r="Z380" s="614"/>
    </row>
    <row r="381" spans="13:26" x14ac:dyDescent="0.2">
      <c r="M381" s="614"/>
      <c r="N381" s="748">
        <f t="shared" si="65"/>
        <v>311</v>
      </c>
      <c r="O381" s="730">
        <f t="shared" si="66"/>
        <v>6069553.7689479785</v>
      </c>
      <c r="P381" s="730">
        <f t="shared" si="67"/>
        <v>13816.588780494472</v>
      </c>
      <c r="Q381" s="730">
        <f t="shared" si="63"/>
        <v>12992.028640068851</v>
      </c>
      <c r="R381" s="730">
        <f t="shared" si="64"/>
        <v>6096362.386368542</v>
      </c>
      <c r="Z381" s="614"/>
    </row>
    <row r="382" spans="13:26" x14ac:dyDescent="0.2">
      <c r="M382" s="614"/>
      <c r="N382" s="748">
        <f t="shared" si="65"/>
        <v>312</v>
      </c>
      <c r="O382" s="730">
        <f t="shared" si="66"/>
        <v>6096362.386368542</v>
      </c>
      <c r="P382" s="730">
        <f t="shared" si="67"/>
        <v>13816.588780494472</v>
      </c>
      <c r="Q382" s="730">
        <f t="shared" si="63"/>
        <v>13049.413142881976</v>
      </c>
      <c r="R382" s="730">
        <f t="shared" si="64"/>
        <v>6123228.3882919187</v>
      </c>
      <c r="Z382" s="614"/>
    </row>
    <row r="383" spans="13:26" x14ac:dyDescent="0.2">
      <c r="M383" s="614"/>
      <c r="N383" s="748">
        <f t="shared" si="65"/>
        <v>313</v>
      </c>
      <c r="O383" s="730">
        <f t="shared" si="66"/>
        <v>6123228.3882919187</v>
      </c>
      <c r="P383" s="730">
        <f t="shared" si="67"/>
        <v>13816.588780494472</v>
      </c>
      <c r="Q383" s="730">
        <f t="shared" si="63"/>
        <v>13106.920478630178</v>
      </c>
      <c r="R383" s="730">
        <f t="shared" si="64"/>
        <v>6150151.897551043</v>
      </c>
      <c r="Z383" s="614"/>
    </row>
    <row r="384" spans="13:26" x14ac:dyDescent="0.2">
      <c r="M384" s="614"/>
      <c r="N384" s="748">
        <f t="shared" si="65"/>
        <v>314</v>
      </c>
      <c r="O384" s="730">
        <f t="shared" si="66"/>
        <v>6150151.897551043</v>
      </c>
      <c r="P384" s="730">
        <f t="shared" si="67"/>
        <v>13816.588780494472</v>
      </c>
      <c r="Q384" s="730">
        <f t="shared" si="63"/>
        <v>13164.550910240363</v>
      </c>
      <c r="R384" s="730">
        <f t="shared" si="64"/>
        <v>6177133.0372417774</v>
      </c>
      <c r="Z384" s="614"/>
    </row>
    <row r="385" spans="13:26" x14ac:dyDescent="0.2">
      <c r="M385" s="614"/>
      <c r="N385" s="748">
        <f t="shared" si="65"/>
        <v>315</v>
      </c>
      <c r="O385" s="730">
        <f t="shared" si="66"/>
        <v>6177133.0372417774</v>
      </c>
      <c r="P385" s="730">
        <f t="shared" si="67"/>
        <v>13816.588780494472</v>
      </c>
      <c r="Q385" s="730">
        <f t="shared" si="63"/>
        <v>13222.304701202245</v>
      </c>
      <c r="R385" s="730">
        <f t="shared" si="64"/>
        <v>6204171.9307234744</v>
      </c>
      <c r="Z385" s="614"/>
    </row>
    <row r="386" spans="13:26" x14ac:dyDescent="0.2">
      <c r="M386" s="614"/>
      <c r="N386" s="748">
        <f t="shared" si="65"/>
        <v>316</v>
      </c>
      <c r="O386" s="730">
        <f t="shared" si="66"/>
        <v>6204171.9307234744</v>
      </c>
      <c r="P386" s="730">
        <f t="shared" si="67"/>
        <v>13816.588780494472</v>
      </c>
      <c r="Q386" s="730">
        <f t="shared" si="63"/>
        <v>13280.18211556954</v>
      </c>
      <c r="R386" s="730">
        <f t="shared" si="64"/>
        <v>6231268.7016195385</v>
      </c>
      <c r="Z386" s="614"/>
    </row>
    <row r="387" spans="13:26" x14ac:dyDescent="0.2">
      <c r="M387" s="614"/>
      <c r="N387" s="748">
        <f t="shared" si="65"/>
        <v>317</v>
      </c>
      <c r="O387" s="730">
        <f t="shared" si="66"/>
        <v>6231268.7016195385</v>
      </c>
      <c r="P387" s="730">
        <f t="shared" si="67"/>
        <v>13816.588780494472</v>
      </c>
      <c r="Q387" s="730">
        <f t="shared" si="63"/>
        <v>13338.183417961176</v>
      </c>
      <c r="R387" s="730">
        <f t="shared" si="64"/>
        <v>6258423.4738179939</v>
      </c>
      <c r="Z387" s="614"/>
    </row>
    <row r="388" spans="13:26" x14ac:dyDescent="0.2">
      <c r="M388" s="614"/>
      <c r="N388" s="748">
        <f t="shared" si="65"/>
        <v>318</v>
      </c>
      <c r="O388" s="730">
        <f t="shared" si="66"/>
        <v>6258423.4738179939</v>
      </c>
      <c r="P388" s="730">
        <f t="shared" si="67"/>
        <v>13816.588780494472</v>
      </c>
      <c r="Q388" s="730">
        <f t="shared" si="63"/>
        <v>13396.308873562508</v>
      </c>
      <c r="R388" s="730">
        <f t="shared" si="64"/>
        <v>6285636.3714720504</v>
      </c>
      <c r="Z388" s="614"/>
    </row>
    <row r="389" spans="13:26" x14ac:dyDescent="0.2">
      <c r="M389" s="614"/>
      <c r="N389" s="748">
        <f t="shared" si="65"/>
        <v>319</v>
      </c>
      <c r="O389" s="730">
        <f t="shared" si="66"/>
        <v>6285636.3714720504</v>
      </c>
      <c r="P389" s="730">
        <f t="shared" si="67"/>
        <v>13816.588780494472</v>
      </c>
      <c r="Q389" s="730">
        <f t="shared" si="63"/>
        <v>13454.558748126523</v>
      </c>
      <c r="R389" s="730">
        <f t="shared" si="64"/>
        <v>6312907.5190006718</v>
      </c>
      <c r="Z389" s="614"/>
    </row>
    <row r="390" spans="13:26" x14ac:dyDescent="0.2">
      <c r="M390" s="614"/>
      <c r="N390" s="748">
        <f t="shared" si="65"/>
        <v>320</v>
      </c>
      <c r="O390" s="730">
        <f t="shared" si="66"/>
        <v>6312907.5190006718</v>
      </c>
      <c r="P390" s="730">
        <f t="shared" si="67"/>
        <v>13816.588780494472</v>
      </c>
      <c r="Q390" s="730">
        <f t="shared" si="63"/>
        <v>13512.933307975063</v>
      </c>
      <c r="R390" s="730">
        <f t="shared" si="64"/>
        <v>6340237.0410891408</v>
      </c>
      <c r="Z390" s="614"/>
    </row>
    <row r="391" spans="13:26" x14ac:dyDescent="0.2">
      <c r="M391" s="614"/>
      <c r="N391" s="748">
        <f t="shared" si="65"/>
        <v>321</v>
      </c>
      <c r="O391" s="730">
        <f t="shared" si="66"/>
        <v>6340237.0410891408</v>
      </c>
      <c r="P391" s="730">
        <f t="shared" si="67"/>
        <v>13816.588780494472</v>
      </c>
      <c r="Q391" s="730">
        <f t="shared" ref="Q391" si="68">O391*$P$65</f>
        <v>13571.432820000035</v>
      </c>
      <c r="R391" s="730">
        <f t="shared" ref="R391" si="69">O391+P391+Q391</f>
        <v>6367625.062689635</v>
      </c>
      <c r="Z391" s="614"/>
    </row>
    <row r="392" spans="13:26" x14ac:dyDescent="0.2">
      <c r="M392" s="614"/>
      <c r="N392" s="748">
        <f t="shared" si="65"/>
        <v>322</v>
      </c>
      <c r="O392" s="730">
        <f t="shared" ref="O392:O402" si="70">R391</f>
        <v>6367625.062689635</v>
      </c>
      <c r="P392" s="730">
        <f t="shared" si="67"/>
        <v>13816.588780494472</v>
      </c>
      <c r="Q392" s="730">
        <f t="shared" ref="Q392:Q402" si="71">O392*$P$65</f>
        <v>13630.057551664637</v>
      </c>
      <c r="R392" s="730">
        <f t="shared" ref="R392:R402" si="72">O392+P392+Q392</f>
        <v>6395071.7090217937</v>
      </c>
      <c r="Z392" s="614"/>
    </row>
    <row r="393" spans="13:26" x14ac:dyDescent="0.2">
      <c r="M393" s="614"/>
      <c r="N393" s="748">
        <f t="shared" ref="N393:N538" si="73">N392+1</f>
        <v>323</v>
      </c>
      <c r="O393" s="730">
        <f t="shared" si="70"/>
        <v>6395071.7090217937</v>
      </c>
      <c r="P393" s="730">
        <f t="shared" ref="P393:P538" si="74">P392</f>
        <v>13816.588780494472</v>
      </c>
      <c r="Q393" s="730">
        <f t="shared" si="71"/>
        <v>13688.807771004575</v>
      </c>
      <c r="R393" s="730">
        <f t="shared" si="72"/>
        <v>6422577.1055732928</v>
      </c>
      <c r="Z393" s="614"/>
    </row>
    <row r="394" spans="13:26" x14ac:dyDescent="0.2">
      <c r="M394" s="614"/>
      <c r="N394" s="748">
        <f t="shared" si="73"/>
        <v>324</v>
      </c>
      <c r="O394" s="730">
        <f t="shared" si="70"/>
        <v>6422577.1055732928</v>
      </c>
      <c r="P394" s="730">
        <f t="shared" si="74"/>
        <v>13816.588780494472</v>
      </c>
      <c r="Q394" s="730">
        <f t="shared" si="71"/>
        <v>13747.683746629298</v>
      </c>
      <c r="R394" s="730">
        <f t="shared" si="72"/>
        <v>6450141.3781004166</v>
      </c>
      <c r="Z394" s="614"/>
    </row>
    <row r="395" spans="13:26" x14ac:dyDescent="0.2">
      <c r="M395" s="614"/>
      <c r="N395" s="748">
        <f t="shared" si="73"/>
        <v>325</v>
      </c>
      <c r="O395" s="730">
        <f t="shared" si="70"/>
        <v>6450141.3781004166</v>
      </c>
      <c r="P395" s="730">
        <f t="shared" si="74"/>
        <v>13816.588780494472</v>
      </c>
      <c r="Q395" s="730">
        <f t="shared" si="71"/>
        <v>13806.685747723215</v>
      </c>
      <c r="R395" s="730">
        <f t="shared" si="72"/>
        <v>6477764.6526286341</v>
      </c>
      <c r="Z395" s="614"/>
    </row>
    <row r="396" spans="13:26" x14ac:dyDescent="0.2">
      <c r="M396" s="614"/>
      <c r="N396" s="748">
        <f t="shared" si="73"/>
        <v>326</v>
      </c>
      <c r="O396" s="730">
        <f t="shared" si="70"/>
        <v>6477764.6526286341</v>
      </c>
      <c r="P396" s="730">
        <f t="shared" si="74"/>
        <v>13816.588780494472</v>
      </c>
      <c r="Q396" s="730">
        <f t="shared" si="71"/>
        <v>13865.814044046931</v>
      </c>
      <c r="R396" s="730">
        <f t="shared" si="72"/>
        <v>6505447.0554531757</v>
      </c>
      <c r="Z396" s="614"/>
    </row>
    <row r="397" spans="13:26" x14ac:dyDescent="0.2">
      <c r="M397" s="614"/>
      <c r="N397" s="748">
        <f t="shared" si="73"/>
        <v>327</v>
      </c>
      <c r="O397" s="730">
        <f t="shared" si="70"/>
        <v>6505447.0554531757</v>
      </c>
      <c r="P397" s="730">
        <f t="shared" si="74"/>
        <v>13816.588780494472</v>
      </c>
      <c r="Q397" s="730">
        <f t="shared" si="71"/>
        <v>13925.068905938484</v>
      </c>
      <c r="R397" s="730">
        <f t="shared" si="72"/>
        <v>6533188.7131396085</v>
      </c>
      <c r="Z397" s="614"/>
    </row>
    <row r="398" spans="13:26" x14ac:dyDescent="0.2">
      <c r="M398" s="614"/>
      <c r="N398" s="748">
        <f t="shared" si="73"/>
        <v>328</v>
      </c>
      <c r="O398" s="730">
        <f t="shared" si="70"/>
        <v>6533188.7131396085</v>
      </c>
      <c r="P398" s="730">
        <f t="shared" si="74"/>
        <v>13816.588780494472</v>
      </c>
      <c r="Q398" s="730">
        <f t="shared" si="71"/>
        <v>13984.450604314574</v>
      </c>
      <c r="R398" s="730">
        <f t="shared" si="72"/>
        <v>6560989.7525244178</v>
      </c>
      <c r="Z398" s="614"/>
    </row>
    <row r="399" spans="13:26" x14ac:dyDescent="0.2">
      <c r="M399" s="614"/>
      <c r="N399" s="748">
        <f t="shared" si="73"/>
        <v>329</v>
      </c>
      <c r="O399" s="730">
        <f t="shared" si="70"/>
        <v>6560989.7525244178</v>
      </c>
      <c r="P399" s="730">
        <f t="shared" si="74"/>
        <v>13816.588780494472</v>
      </c>
      <c r="Q399" s="730">
        <f t="shared" si="71"/>
        <v>14043.959410671803</v>
      </c>
      <c r="R399" s="730">
        <f t="shared" si="72"/>
        <v>6588850.3007155843</v>
      </c>
      <c r="Z399" s="614"/>
    </row>
    <row r="400" spans="13:26" x14ac:dyDescent="0.2">
      <c r="M400" s="614"/>
      <c r="N400" s="748">
        <f t="shared" si="73"/>
        <v>330</v>
      </c>
      <c r="O400" s="730">
        <f t="shared" si="70"/>
        <v>6588850.3007155843</v>
      </c>
      <c r="P400" s="730">
        <f t="shared" si="74"/>
        <v>13816.588780494472</v>
      </c>
      <c r="Q400" s="730">
        <f t="shared" si="71"/>
        <v>14103.595597087924</v>
      </c>
      <c r="R400" s="730">
        <f t="shared" si="72"/>
        <v>6616770.4850931671</v>
      </c>
      <c r="Z400" s="614"/>
    </row>
    <row r="401" spans="13:26" x14ac:dyDescent="0.2">
      <c r="M401" s="614"/>
      <c r="N401" s="748">
        <f t="shared" si="73"/>
        <v>331</v>
      </c>
      <c r="O401" s="730">
        <f t="shared" si="70"/>
        <v>6616770.4850931671</v>
      </c>
      <c r="P401" s="730">
        <f t="shared" si="74"/>
        <v>13816.588780494472</v>
      </c>
      <c r="Q401" s="730">
        <f t="shared" si="71"/>
        <v>14163.359436223076</v>
      </c>
      <c r="R401" s="730">
        <f t="shared" si="72"/>
        <v>6644750.4333098847</v>
      </c>
      <c r="Z401" s="614"/>
    </row>
    <row r="402" spans="13:26" x14ac:dyDescent="0.2">
      <c r="M402" s="614"/>
      <c r="N402" s="748">
        <f t="shared" si="73"/>
        <v>332</v>
      </c>
      <c r="O402" s="730">
        <f t="shared" si="70"/>
        <v>6644750.4333098847</v>
      </c>
      <c r="P402" s="730">
        <f t="shared" si="74"/>
        <v>13816.588780494472</v>
      </c>
      <c r="Q402" s="730">
        <f t="shared" si="71"/>
        <v>14223.251201321031</v>
      </c>
      <c r="R402" s="730">
        <f t="shared" si="72"/>
        <v>6672790.2732917005</v>
      </c>
      <c r="Z402" s="614"/>
    </row>
    <row r="403" spans="13:26" x14ac:dyDescent="0.2">
      <c r="M403" s="614"/>
      <c r="N403" s="748">
        <f t="shared" si="73"/>
        <v>333</v>
      </c>
      <c r="O403" s="730">
        <f t="shared" ref="O403:O425" si="75">R402</f>
        <v>6672790.2732917005</v>
      </c>
      <c r="P403" s="730">
        <f t="shared" si="74"/>
        <v>13816.588780494472</v>
      </c>
      <c r="Q403" s="730">
        <f t="shared" ref="Q403:Q425" si="76">O403*$P$65</f>
        <v>14283.27116621045</v>
      </c>
      <c r="R403" s="730">
        <f t="shared" ref="R403:R425" si="77">O403+P403+Q403</f>
        <v>6700890.133238405</v>
      </c>
      <c r="Z403" s="614"/>
    </row>
    <row r="404" spans="13:26" x14ac:dyDescent="0.2">
      <c r="M404" s="614"/>
      <c r="N404" s="748">
        <f t="shared" si="73"/>
        <v>334</v>
      </c>
      <c r="O404" s="730">
        <f t="shared" si="75"/>
        <v>6700890.133238405</v>
      </c>
      <c r="P404" s="730">
        <f t="shared" si="74"/>
        <v>13816.588780494472</v>
      </c>
      <c r="Q404" s="730">
        <f t="shared" si="76"/>
        <v>14343.419605306128</v>
      </c>
      <c r="R404" s="730">
        <f t="shared" si="77"/>
        <v>6729050.1416242057</v>
      </c>
      <c r="Z404" s="614"/>
    </row>
    <row r="405" spans="13:26" x14ac:dyDescent="0.2">
      <c r="M405" s="614"/>
      <c r="N405" s="748">
        <f t="shared" si="73"/>
        <v>335</v>
      </c>
      <c r="O405" s="730">
        <f t="shared" si="75"/>
        <v>6729050.1416242057</v>
      </c>
      <c r="P405" s="730">
        <f t="shared" si="74"/>
        <v>13816.588780494472</v>
      </c>
      <c r="Q405" s="730">
        <f t="shared" si="76"/>
        <v>14403.696793610256</v>
      </c>
      <c r="R405" s="730">
        <f t="shared" si="77"/>
        <v>6757270.4271983104</v>
      </c>
      <c r="Z405" s="614"/>
    </row>
    <row r="406" spans="13:26" x14ac:dyDescent="0.2">
      <c r="M406" s="614"/>
      <c r="N406" s="748">
        <f t="shared" si="73"/>
        <v>336</v>
      </c>
      <c r="O406" s="730">
        <f t="shared" si="75"/>
        <v>6757270.4271983104</v>
      </c>
      <c r="P406" s="730">
        <f t="shared" si="74"/>
        <v>13816.588780494472</v>
      </c>
      <c r="Q406" s="730">
        <f t="shared" si="76"/>
        <v>14464.103006713667</v>
      </c>
      <c r="R406" s="730">
        <f t="shared" si="77"/>
        <v>6785551.1189855188</v>
      </c>
      <c r="Z406" s="614"/>
    </row>
    <row r="407" spans="13:26" x14ac:dyDescent="0.2">
      <c r="M407" s="614"/>
      <c r="N407" s="748">
        <f t="shared" si="73"/>
        <v>337</v>
      </c>
      <c r="O407" s="730">
        <f t="shared" si="75"/>
        <v>6785551.1189855188</v>
      </c>
      <c r="P407" s="730">
        <f t="shared" si="74"/>
        <v>13816.588780494472</v>
      </c>
      <c r="Q407" s="730">
        <f t="shared" si="76"/>
        <v>14524.638520797111</v>
      </c>
      <c r="R407" s="730">
        <f t="shared" si="77"/>
        <v>6813892.34628681</v>
      </c>
      <c r="Z407" s="614"/>
    </row>
    <row r="408" spans="13:26" x14ac:dyDescent="0.2">
      <c r="M408" s="614"/>
      <c r="N408" s="748">
        <f t="shared" si="73"/>
        <v>338</v>
      </c>
      <c r="O408" s="730">
        <f t="shared" si="75"/>
        <v>6813892.34628681</v>
      </c>
      <c r="P408" s="730">
        <f t="shared" si="74"/>
        <v>13816.588780494472</v>
      </c>
      <c r="Q408" s="730">
        <f t="shared" si="76"/>
        <v>14585.303612632502</v>
      </c>
      <c r="R408" s="730">
        <f t="shared" si="77"/>
        <v>6842294.2386799371</v>
      </c>
      <c r="Z408" s="614"/>
    </row>
    <row r="409" spans="13:26" x14ac:dyDescent="0.2">
      <c r="M409" s="614"/>
      <c r="N409" s="748">
        <f t="shared" si="73"/>
        <v>339</v>
      </c>
      <c r="O409" s="730">
        <f t="shared" si="75"/>
        <v>6842294.2386799371</v>
      </c>
      <c r="P409" s="730">
        <f t="shared" si="74"/>
        <v>13816.588780494472</v>
      </c>
      <c r="Q409" s="730">
        <f t="shared" si="76"/>
        <v>14646.098559584199</v>
      </c>
      <c r="R409" s="730">
        <f t="shared" si="77"/>
        <v>6870756.926020016</v>
      </c>
      <c r="Z409" s="614"/>
    </row>
    <row r="410" spans="13:26" x14ac:dyDescent="0.2">
      <c r="M410" s="614"/>
      <c r="N410" s="748">
        <f t="shared" si="73"/>
        <v>340</v>
      </c>
      <c r="O410" s="730">
        <f t="shared" si="75"/>
        <v>6870756.926020016</v>
      </c>
      <c r="P410" s="730">
        <f t="shared" si="74"/>
        <v>13816.588780494472</v>
      </c>
      <c r="Q410" s="730">
        <f t="shared" si="76"/>
        <v>14707.023639610259</v>
      </c>
      <c r="R410" s="730">
        <f t="shared" si="77"/>
        <v>6899280.5384401204</v>
      </c>
      <c r="Z410" s="614"/>
    </row>
    <row r="411" spans="13:26" x14ac:dyDescent="0.2">
      <c r="M411" s="614"/>
      <c r="N411" s="748">
        <f t="shared" si="73"/>
        <v>341</v>
      </c>
      <c r="O411" s="730">
        <f t="shared" si="75"/>
        <v>6899280.5384401204</v>
      </c>
      <c r="P411" s="730">
        <f t="shared" si="74"/>
        <v>13816.588780494472</v>
      </c>
      <c r="Q411" s="730">
        <f t="shared" si="76"/>
        <v>14768.079131263717</v>
      </c>
      <c r="R411" s="730">
        <f t="shared" si="77"/>
        <v>6927865.2063518781</v>
      </c>
      <c r="Z411" s="614"/>
    </row>
    <row r="412" spans="13:26" x14ac:dyDescent="0.2">
      <c r="M412" s="614"/>
      <c r="N412" s="748">
        <f t="shared" si="73"/>
        <v>342</v>
      </c>
      <c r="O412" s="730">
        <f t="shared" si="75"/>
        <v>6927865.2063518781</v>
      </c>
      <c r="P412" s="730">
        <f t="shared" si="74"/>
        <v>13816.588780494472</v>
      </c>
      <c r="Q412" s="730">
        <f t="shared" si="76"/>
        <v>14829.265313693861</v>
      </c>
      <c r="R412" s="730">
        <f t="shared" si="77"/>
        <v>6956511.0604460668</v>
      </c>
      <c r="Z412" s="614"/>
    </row>
    <row r="413" spans="13:26" x14ac:dyDescent="0.2">
      <c r="M413" s="614"/>
      <c r="N413" s="748">
        <f t="shared" si="73"/>
        <v>343</v>
      </c>
      <c r="O413" s="730">
        <f t="shared" si="75"/>
        <v>6956511.0604460668</v>
      </c>
      <c r="P413" s="730">
        <f t="shared" si="74"/>
        <v>13816.588780494472</v>
      </c>
      <c r="Q413" s="730">
        <f t="shared" si="76"/>
        <v>14890.582466647502</v>
      </c>
      <c r="R413" s="730">
        <f t="shared" si="77"/>
        <v>6985218.2316932091</v>
      </c>
      <c r="Z413" s="614"/>
    </row>
    <row r="414" spans="13:26" x14ac:dyDescent="0.2">
      <c r="M414" s="614"/>
      <c r="N414" s="748">
        <f t="shared" si="73"/>
        <v>344</v>
      </c>
      <c r="O414" s="730">
        <f t="shared" si="75"/>
        <v>6985218.2316932091</v>
      </c>
      <c r="P414" s="730">
        <f t="shared" si="74"/>
        <v>13816.588780494472</v>
      </c>
      <c r="Q414" s="730">
        <f t="shared" si="76"/>
        <v>14952.030870470257</v>
      </c>
      <c r="R414" s="730">
        <f t="shared" si="77"/>
        <v>7013986.8513441738</v>
      </c>
      <c r="Z414" s="614"/>
    </row>
    <row r="415" spans="13:26" x14ac:dyDescent="0.2">
      <c r="M415" s="614"/>
      <c r="N415" s="748">
        <f t="shared" si="73"/>
        <v>345</v>
      </c>
      <c r="O415" s="730">
        <f t="shared" si="75"/>
        <v>7013986.8513441738</v>
      </c>
      <c r="P415" s="730">
        <f t="shared" si="74"/>
        <v>13816.588780494472</v>
      </c>
      <c r="Q415" s="730">
        <f t="shared" si="76"/>
        <v>15013.610806107825</v>
      </c>
      <c r="R415" s="730">
        <f t="shared" si="77"/>
        <v>7042817.0509307757</v>
      </c>
      <c r="Z415" s="614"/>
    </row>
    <row r="416" spans="13:26" x14ac:dyDescent="0.2">
      <c r="M416" s="614"/>
      <c r="N416" s="748">
        <f t="shared" si="73"/>
        <v>346</v>
      </c>
      <c r="O416" s="730">
        <f t="shared" si="75"/>
        <v>7042817.0509307757</v>
      </c>
      <c r="P416" s="730">
        <f t="shared" si="74"/>
        <v>13816.588780494472</v>
      </c>
      <c r="Q416" s="730">
        <f t="shared" si="76"/>
        <v>15075.322555107283</v>
      </c>
      <c r="R416" s="730">
        <f t="shared" si="77"/>
        <v>7071708.9622663772</v>
      </c>
      <c r="Z416" s="614"/>
    </row>
    <row r="417" spans="13:26" x14ac:dyDescent="0.2">
      <c r="M417" s="614"/>
      <c r="N417" s="748">
        <f t="shared" si="73"/>
        <v>347</v>
      </c>
      <c r="O417" s="730">
        <f t="shared" si="75"/>
        <v>7071708.9622663772</v>
      </c>
      <c r="P417" s="730">
        <f t="shared" si="74"/>
        <v>13816.588780494472</v>
      </c>
      <c r="Q417" s="730">
        <f t="shared" si="76"/>
        <v>15137.166399618363</v>
      </c>
      <c r="R417" s="730">
        <f t="shared" si="77"/>
        <v>7100662.7174464902</v>
      </c>
      <c r="Z417" s="614"/>
    </row>
    <row r="418" spans="13:26" x14ac:dyDescent="0.2">
      <c r="M418" s="614"/>
      <c r="N418" s="748">
        <f t="shared" si="73"/>
        <v>348</v>
      </c>
      <c r="O418" s="730">
        <f t="shared" si="75"/>
        <v>7100662.7174464902</v>
      </c>
      <c r="P418" s="730">
        <f t="shared" si="74"/>
        <v>13816.588780494472</v>
      </c>
      <c r="Q418" s="730">
        <f t="shared" si="76"/>
        <v>15199.142622394749</v>
      </c>
      <c r="R418" s="730">
        <f t="shared" si="77"/>
        <v>7129678.4488493791</v>
      </c>
      <c r="Z418" s="614"/>
    </row>
    <row r="419" spans="13:26" x14ac:dyDescent="0.2">
      <c r="M419" s="614"/>
      <c r="N419" s="748">
        <f t="shared" si="73"/>
        <v>349</v>
      </c>
      <c r="O419" s="730">
        <f t="shared" si="75"/>
        <v>7129678.4488493791</v>
      </c>
      <c r="P419" s="730">
        <f t="shared" si="74"/>
        <v>13816.588780494472</v>
      </c>
      <c r="Q419" s="730">
        <f t="shared" si="76"/>
        <v>15261.251506795359</v>
      </c>
      <c r="R419" s="730">
        <f t="shared" si="77"/>
        <v>7158756.2891366687</v>
      </c>
      <c r="Z419" s="614"/>
    </row>
    <row r="420" spans="13:26" x14ac:dyDescent="0.2">
      <c r="M420" s="614"/>
      <c r="N420" s="748">
        <f t="shared" si="73"/>
        <v>350</v>
      </c>
      <c r="O420" s="730">
        <f t="shared" si="75"/>
        <v>7158756.2891366687</v>
      </c>
      <c r="P420" s="730">
        <f t="shared" si="74"/>
        <v>13816.588780494472</v>
      </c>
      <c r="Q420" s="730">
        <f t="shared" si="76"/>
        <v>15323.493336785654</v>
      </c>
      <c r="R420" s="730">
        <f t="shared" si="77"/>
        <v>7187896.3712539487</v>
      </c>
      <c r="Z420" s="614"/>
    </row>
    <row r="421" spans="13:26" x14ac:dyDescent="0.2">
      <c r="M421" s="614"/>
      <c r="N421" s="748">
        <f t="shared" si="73"/>
        <v>351</v>
      </c>
      <c r="O421" s="730">
        <f t="shared" si="75"/>
        <v>7187896.3712539487</v>
      </c>
      <c r="P421" s="730">
        <f t="shared" si="74"/>
        <v>13816.588780494472</v>
      </c>
      <c r="Q421" s="730">
        <f t="shared" si="76"/>
        <v>15385.868396938928</v>
      </c>
      <c r="R421" s="730">
        <f t="shared" si="77"/>
        <v>7217098.8284313818</v>
      </c>
      <c r="Z421" s="614"/>
    </row>
    <row r="422" spans="13:26" x14ac:dyDescent="0.2">
      <c r="M422" s="614"/>
      <c r="N422" s="748">
        <f t="shared" si="73"/>
        <v>352</v>
      </c>
      <c r="O422" s="730">
        <f t="shared" si="75"/>
        <v>7217098.8284313818</v>
      </c>
      <c r="P422" s="730">
        <f t="shared" si="74"/>
        <v>13816.588780494472</v>
      </c>
      <c r="Q422" s="730">
        <f t="shared" si="76"/>
        <v>15448.376972437611</v>
      </c>
      <c r="R422" s="730">
        <f t="shared" si="77"/>
        <v>7246363.7941843141</v>
      </c>
      <c r="Z422" s="614"/>
    </row>
    <row r="423" spans="13:26" x14ac:dyDescent="0.2">
      <c r="M423" s="614"/>
      <c r="N423" s="748">
        <f t="shared" si="73"/>
        <v>353</v>
      </c>
      <c r="O423" s="730">
        <f t="shared" si="75"/>
        <v>7246363.7941843141</v>
      </c>
      <c r="P423" s="730">
        <f t="shared" si="74"/>
        <v>13816.588780494472</v>
      </c>
      <c r="Q423" s="730">
        <f t="shared" si="76"/>
        <v>15511.019349074571</v>
      </c>
      <c r="R423" s="730">
        <f t="shared" si="77"/>
        <v>7275691.4023138834</v>
      </c>
      <c r="Z423" s="614"/>
    </row>
    <row r="424" spans="13:26" x14ac:dyDescent="0.2">
      <c r="M424" s="614"/>
      <c r="N424" s="748">
        <f t="shared" si="73"/>
        <v>354</v>
      </c>
      <c r="O424" s="730">
        <f t="shared" si="75"/>
        <v>7275691.4023138834</v>
      </c>
      <c r="P424" s="730">
        <f t="shared" si="74"/>
        <v>13816.588780494472</v>
      </c>
      <c r="Q424" s="730">
        <f t="shared" si="76"/>
        <v>15573.79581325443</v>
      </c>
      <c r="R424" s="730">
        <f t="shared" si="77"/>
        <v>7305081.7869076319</v>
      </c>
      <c r="Z424" s="614"/>
    </row>
    <row r="425" spans="13:26" x14ac:dyDescent="0.2">
      <c r="M425" s="614"/>
      <c r="N425" s="748">
        <f t="shared" si="73"/>
        <v>355</v>
      </c>
      <c r="O425" s="730">
        <f t="shared" si="75"/>
        <v>7305081.7869076319</v>
      </c>
      <c r="P425" s="730">
        <f t="shared" si="74"/>
        <v>13816.588780494472</v>
      </c>
      <c r="Q425" s="730">
        <f t="shared" si="76"/>
        <v>15636.706651994853</v>
      </c>
      <c r="R425" s="730">
        <f t="shared" si="77"/>
        <v>7334535.0823401213</v>
      </c>
      <c r="Z425" s="614"/>
    </row>
    <row r="426" spans="13:26" x14ac:dyDescent="0.2">
      <c r="M426" s="614"/>
      <c r="N426" s="748">
        <f t="shared" si="73"/>
        <v>356</v>
      </c>
      <c r="O426" s="730">
        <f t="shared" ref="O426:O456" si="78">R425</f>
        <v>7334535.0823401213</v>
      </c>
      <c r="P426" s="730">
        <f t="shared" si="74"/>
        <v>13816.588780494472</v>
      </c>
      <c r="Q426" s="730">
        <f t="shared" ref="Q426:Q456" si="79">O426*$P$65</f>
        <v>15699.752152927887</v>
      </c>
      <c r="R426" s="730">
        <f t="shared" ref="R426:R456" si="80">O426+P426+Q426</f>
        <v>7364051.4232735438</v>
      </c>
      <c r="Z426" s="614"/>
    </row>
    <row r="427" spans="13:26" x14ac:dyDescent="0.2">
      <c r="M427" s="614"/>
      <c r="N427" s="748">
        <f t="shared" si="73"/>
        <v>357</v>
      </c>
      <c r="O427" s="730">
        <f t="shared" si="78"/>
        <v>7364051.4232735438</v>
      </c>
      <c r="P427" s="730">
        <f t="shared" si="74"/>
        <v>13816.588780494472</v>
      </c>
      <c r="Q427" s="730">
        <f t="shared" si="79"/>
        <v>15762.932604301257</v>
      </c>
      <c r="R427" s="730">
        <f t="shared" si="80"/>
        <v>7393630.94465834</v>
      </c>
      <c r="Z427" s="614"/>
    </row>
    <row r="428" spans="13:26" x14ac:dyDescent="0.2">
      <c r="M428" s="614"/>
      <c r="N428" s="748">
        <f t="shared" si="73"/>
        <v>358</v>
      </c>
      <c r="O428" s="730">
        <f t="shared" si="78"/>
        <v>7393630.94465834</v>
      </c>
      <c r="P428" s="730">
        <f t="shared" si="74"/>
        <v>13816.588780494472</v>
      </c>
      <c r="Q428" s="730">
        <f t="shared" si="79"/>
        <v>15826.248294979685</v>
      </c>
      <c r="R428" s="730">
        <f t="shared" si="80"/>
        <v>7423273.7817338137</v>
      </c>
      <c r="Z428" s="614"/>
    </row>
    <row r="429" spans="13:26" x14ac:dyDescent="0.2">
      <c r="M429" s="614"/>
      <c r="N429" s="748">
        <f t="shared" si="73"/>
        <v>359</v>
      </c>
      <c r="O429" s="730">
        <f t="shared" si="78"/>
        <v>7423273.7817338137</v>
      </c>
      <c r="P429" s="730">
        <f t="shared" si="74"/>
        <v>13816.588780494472</v>
      </c>
      <c r="Q429" s="730">
        <f t="shared" si="79"/>
        <v>15889.69951444622</v>
      </c>
      <c r="R429" s="730">
        <f t="shared" si="80"/>
        <v>7452980.070028754</v>
      </c>
      <c r="Z429" s="614"/>
    </row>
    <row r="430" spans="13:26" x14ac:dyDescent="0.2">
      <c r="M430" s="614"/>
      <c r="N430" s="748">
        <f t="shared" si="73"/>
        <v>360</v>
      </c>
      <c r="O430" s="730">
        <f t="shared" si="78"/>
        <v>7452980.070028754</v>
      </c>
      <c r="P430" s="730">
        <f t="shared" si="74"/>
        <v>13816.588780494472</v>
      </c>
      <c r="Q430" s="730">
        <f t="shared" si="79"/>
        <v>15953.286552803555</v>
      </c>
      <c r="R430" s="730">
        <f t="shared" si="80"/>
        <v>7482749.9453620519</v>
      </c>
      <c r="Z430" s="614"/>
    </row>
    <row r="431" spans="13:26" x14ac:dyDescent="0.2">
      <c r="M431" s="614"/>
      <c r="N431" s="748">
        <f t="shared" si="73"/>
        <v>361</v>
      </c>
      <c r="O431" s="730">
        <f t="shared" si="78"/>
        <v>7482749.9453620519</v>
      </c>
      <c r="P431" s="730">
        <f t="shared" si="74"/>
        <v>13816.588780494472</v>
      </c>
      <c r="Q431" s="730">
        <f t="shared" si="79"/>
        <v>16017.009700775357</v>
      </c>
      <c r="R431" s="730">
        <f t="shared" si="80"/>
        <v>7512583.5438433215</v>
      </c>
      <c r="Z431" s="614"/>
    </row>
    <row r="432" spans="13:26" x14ac:dyDescent="0.2">
      <c r="M432" s="614"/>
      <c r="N432" s="748">
        <f t="shared" si="73"/>
        <v>362</v>
      </c>
      <c r="O432" s="730">
        <f t="shared" si="78"/>
        <v>7512583.5438433215</v>
      </c>
      <c r="P432" s="730">
        <f t="shared" si="74"/>
        <v>13816.588780494472</v>
      </c>
      <c r="Q432" s="730">
        <f t="shared" si="79"/>
        <v>16080.869249707594</v>
      </c>
      <c r="R432" s="730">
        <f t="shared" si="80"/>
        <v>7542481.0018735239</v>
      </c>
      <c r="Z432" s="614"/>
    </row>
    <row r="433" spans="13:26" x14ac:dyDescent="0.2">
      <c r="M433" s="614"/>
      <c r="N433" s="748">
        <f t="shared" si="73"/>
        <v>363</v>
      </c>
      <c r="O433" s="730">
        <f t="shared" si="78"/>
        <v>7542481.0018735239</v>
      </c>
      <c r="P433" s="730">
        <f t="shared" si="74"/>
        <v>13816.588780494472</v>
      </c>
      <c r="Q433" s="730">
        <f t="shared" si="79"/>
        <v>16144.865491569863</v>
      </c>
      <c r="R433" s="730">
        <f t="shared" si="80"/>
        <v>7572442.4561455883</v>
      </c>
      <c r="Z433" s="614"/>
    </row>
    <row r="434" spans="13:26" x14ac:dyDescent="0.2">
      <c r="M434" s="614"/>
      <c r="N434" s="748">
        <f t="shared" si="73"/>
        <v>364</v>
      </c>
      <c r="O434" s="730">
        <f t="shared" si="78"/>
        <v>7572442.4561455883</v>
      </c>
      <c r="P434" s="730">
        <f t="shared" si="74"/>
        <v>13816.588780494472</v>
      </c>
      <c r="Q434" s="730">
        <f t="shared" si="79"/>
        <v>16208.998718956733</v>
      </c>
      <c r="R434" s="730">
        <f t="shared" si="80"/>
        <v>7602468.0436450392</v>
      </c>
      <c r="Z434" s="614"/>
    </row>
    <row r="435" spans="13:26" x14ac:dyDescent="0.2">
      <c r="M435" s="614"/>
      <c r="N435" s="748">
        <f t="shared" si="73"/>
        <v>365</v>
      </c>
      <c r="O435" s="730">
        <f t="shared" si="78"/>
        <v>7602468.0436450392</v>
      </c>
      <c r="P435" s="730">
        <f t="shared" si="74"/>
        <v>13816.588780494472</v>
      </c>
      <c r="Q435" s="730">
        <f t="shared" si="79"/>
        <v>16273.269225089076</v>
      </c>
      <c r="R435" s="730">
        <f t="shared" si="80"/>
        <v>7632557.9016506225</v>
      </c>
      <c r="Z435" s="614"/>
    </row>
    <row r="436" spans="13:26" x14ac:dyDescent="0.2">
      <c r="M436" s="614"/>
      <c r="N436" s="748">
        <f t="shared" si="73"/>
        <v>366</v>
      </c>
      <c r="O436" s="730">
        <f t="shared" si="78"/>
        <v>7632557.9016506225</v>
      </c>
      <c r="P436" s="730">
        <f t="shared" si="74"/>
        <v>13816.588780494472</v>
      </c>
      <c r="Q436" s="730">
        <f t="shared" si="79"/>
        <v>16337.677303815415</v>
      </c>
      <c r="R436" s="730">
        <f t="shared" si="80"/>
        <v>7662712.1677349322</v>
      </c>
      <c r="Z436" s="614"/>
    </row>
    <row r="437" spans="13:26" x14ac:dyDescent="0.2">
      <c r="M437" s="614"/>
      <c r="N437" s="748">
        <f t="shared" si="73"/>
        <v>367</v>
      </c>
      <c r="O437" s="730">
        <f t="shared" si="78"/>
        <v>7662712.1677349322</v>
      </c>
      <c r="P437" s="730">
        <f t="shared" si="74"/>
        <v>13816.588780494472</v>
      </c>
      <c r="Q437" s="730">
        <f t="shared" si="79"/>
        <v>16402.223249613256</v>
      </c>
      <c r="R437" s="730">
        <f t="shared" si="80"/>
        <v>7692930.9797650399</v>
      </c>
      <c r="Z437" s="614"/>
    </row>
    <row r="438" spans="13:26" x14ac:dyDescent="0.2">
      <c r="M438" s="614"/>
      <c r="N438" s="748">
        <f t="shared" si="73"/>
        <v>368</v>
      </c>
      <c r="O438" s="730">
        <f t="shared" si="78"/>
        <v>7692930.9797650399</v>
      </c>
      <c r="P438" s="730">
        <f t="shared" si="74"/>
        <v>13816.588780494472</v>
      </c>
      <c r="Q438" s="730">
        <f t="shared" si="79"/>
        <v>16466.907357590451</v>
      </c>
      <c r="R438" s="730">
        <f t="shared" si="80"/>
        <v>7723214.4759031245</v>
      </c>
      <c r="Z438" s="614"/>
    </row>
    <row r="439" spans="13:26" x14ac:dyDescent="0.2">
      <c r="M439" s="614"/>
      <c r="N439" s="748">
        <f t="shared" si="73"/>
        <v>369</v>
      </c>
      <c r="O439" s="730">
        <f t="shared" si="78"/>
        <v>7723214.4759031245</v>
      </c>
      <c r="P439" s="730">
        <f t="shared" si="74"/>
        <v>13816.588780494472</v>
      </c>
      <c r="Q439" s="730">
        <f t="shared" si="79"/>
        <v>16531.729923486528</v>
      </c>
      <c r="R439" s="730">
        <f t="shared" si="80"/>
        <v>7753562.7946071057</v>
      </c>
      <c r="Z439" s="614"/>
    </row>
    <row r="440" spans="13:26" x14ac:dyDescent="0.2">
      <c r="M440" s="614"/>
      <c r="N440" s="748">
        <f t="shared" si="73"/>
        <v>370</v>
      </c>
      <c r="O440" s="730">
        <f t="shared" si="78"/>
        <v>7753562.7946071057</v>
      </c>
      <c r="P440" s="730">
        <f t="shared" si="74"/>
        <v>13816.588780494472</v>
      </c>
      <c r="Q440" s="730">
        <f t="shared" si="79"/>
        <v>16596.691243674057</v>
      </c>
      <c r="R440" s="730">
        <f t="shared" si="80"/>
        <v>7783976.0746312737</v>
      </c>
      <c r="Z440" s="614"/>
    </row>
    <row r="441" spans="13:26" x14ac:dyDescent="0.2">
      <c r="M441" s="614"/>
      <c r="N441" s="748">
        <f t="shared" si="73"/>
        <v>371</v>
      </c>
      <c r="O441" s="730">
        <f t="shared" si="78"/>
        <v>7783976.0746312737</v>
      </c>
      <c r="P441" s="730">
        <f t="shared" si="74"/>
        <v>13816.588780494472</v>
      </c>
      <c r="Q441" s="730">
        <f t="shared" si="79"/>
        <v>16661.791615160004</v>
      </c>
      <c r="R441" s="730">
        <f t="shared" si="80"/>
        <v>7814454.4550269283</v>
      </c>
      <c r="Z441" s="614"/>
    </row>
    <row r="442" spans="13:26" x14ac:dyDescent="0.2">
      <c r="M442" s="614"/>
      <c r="N442" s="748">
        <f t="shared" si="73"/>
        <v>372</v>
      </c>
      <c r="O442" s="730">
        <f t="shared" si="78"/>
        <v>7814454.4550269283</v>
      </c>
      <c r="P442" s="730">
        <f t="shared" si="74"/>
        <v>13816.588780494472</v>
      </c>
      <c r="Q442" s="730">
        <f t="shared" si="79"/>
        <v>16727.031335587075</v>
      </c>
      <c r="R442" s="730">
        <f t="shared" si="80"/>
        <v>7844998.0751430094</v>
      </c>
      <c r="Z442" s="614"/>
    </row>
    <row r="443" spans="13:26" x14ac:dyDescent="0.2">
      <c r="M443" s="614"/>
      <c r="N443" s="748">
        <f t="shared" si="73"/>
        <v>373</v>
      </c>
      <c r="O443" s="730">
        <f t="shared" si="78"/>
        <v>7844998.0751430094</v>
      </c>
      <c r="P443" s="730">
        <f t="shared" si="74"/>
        <v>13816.588780494472</v>
      </c>
      <c r="Q443" s="730">
        <f t="shared" si="79"/>
        <v>16792.410703235102</v>
      </c>
      <c r="R443" s="730">
        <f t="shared" si="80"/>
        <v>7875607.0746267391</v>
      </c>
      <c r="Z443" s="614"/>
    </row>
    <row r="444" spans="13:26" x14ac:dyDescent="0.2">
      <c r="M444" s="614"/>
      <c r="N444" s="748">
        <f t="shared" si="73"/>
        <v>374</v>
      </c>
      <c r="O444" s="730">
        <f t="shared" si="78"/>
        <v>7875607.0746267391</v>
      </c>
      <c r="P444" s="730">
        <f t="shared" si="74"/>
        <v>13816.588780494472</v>
      </c>
      <c r="Q444" s="730">
        <f t="shared" si="79"/>
        <v>16857.93001702238</v>
      </c>
      <c r="R444" s="730">
        <f t="shared" si="80"/>
        <v>7906281.593424256</v>
      </c>
      <c r="Z444" s="614"/>
    </row>
    <row r="445" spans="13:26" x14ac:dyDescent="0.2">
      <c r="M445" s="614"/>
      <c r="N445" s="748">
        <f t="shared" si="73"/>
        <v>375</v>
      </c>
      <c r="O445" s="730">
        <f t="shared" si="78"/>
        <v>7906281.593424256</v>
      </c>
      <c r="P445" s="730">
        <f t="shared" si="74"/>
        <v>13816.588780494472</v>
      </c>
      <c r="Q445" s="730">
        <f t="shared" si="79"/>
        <v>16923.589576507056</v>
      </c>
      <c r="R445" s="730">
        <f t="shared" si="80"/>
        <v>7937021.7717812574</v>
      </c>
      <c r="Z445" s="614"/>
    </row>
    <row r="446" spans="13:26" x14ac:dyDescent="0.2">
      <c r="M446" s="614"/>
      <c r="N446" s="748">
        <f t="shared" si="73"/>
        <v>376</v>
      </c>
      <c r="O446" s="730">
        <f t="shared" si="78"/>
        <v>7937021.7717812574</v>
      </c>
      <c r="P446" s="730">
        <f t="shared" si="74"/>
        <v>13816.588780494472</v>
      </c>
      <c r="Q446" s="730">
        <f t="shared" si="79"/>
        <v>16989.389681888479</v>
      </c>
      <c r="R446" s="730">
        <f t="shared" si="80"/>
        <v>7967827.7502436405</v>
      </c>
      <c r="Z446" s="614"/>
    </row>
    <row r="447" spans="13:26" x14ac:dyDescent="0.2">
      <c r="M447" s="614"/>
      <c r="N447" s="748">
        <f t="shared" si="73"/>
        <v>377</v>
      </c>
      <c r="O447" s="730">
        <f t="shared" si="78"/>
        <v>7967827.7502436405</v>
      </c>
      <c r="P447" s="730">
        <f t="shared" si="74"/>
        <v>13816.588780494472</v>
      </c>
      <c r="Q447" s="730">
        <f t="shared" si="79"/>
        <v>17055.330634008587</v>
      </c>
      <c r="R447" s="730">
        <f t="shared" si="80"/>
        <v>7998699.6696581431</v>
      </c>
      <c r="Z447" s="614"/>
    </row>
    <row r="448" spans="13:26" x14ac:dyDescent="0.2">
      <c r="M448" s="614"/>
      <c r="N448" s="748">
        <f t="shared" si="73"/>
        <v>378</v>
      </c>
      <c r="O448" s="730">
        <f t="shared" si="78"/>
        <v>7998699.6696581431</v>
      </c>
      <c r="P448" s="730">
        <f t="shared" si="74"/>
        <v>13816.588780494472</v>
      </c>
      <c r="Q448" s="730">
        <f t="shared" si="79"/>
        <v>17121.412734353278</v>
      </c>
      <c r="R448" s="730">
        <f t="shared" si="80"/>
        <v>8029637.6711729905</v>
      </c>
      <c r="Z448" s="614"/>
    </row>
    <row r="449" spans="13:26" x14ac:dyDescent="0.2">
      <c r="M449" s="614"/>
      <c r="N449" s="748">
        <f t="shared" si="73"/>
        <v>379</v>
      </c>
      <c r="O449" s="730">
        <f t="shared" si="78"/>
        <v>8029637.6711729905</v>
      </c>
      <c r="P449" s="730">
        <f t="shared" si="74"/>
        <v>13816.588780494472</v>
      </c>
      <c r="Q449" s="730">
        <f t="shared" si="79"/>
        <v>17187.636285053784</v>
      </c>
      <c r="R449" s="730">
        <f t="shared" si="80"/>
        <v>8060641.8962385384</v>
      </c>
      <c r="Z449" s="614"/>
    </row>
    <row r="450" spans="13:26" x14ac:dyDescent="0.2">
      <c r="M450" s="614"/>
      <c r="N450" s="748">
        <f t="shared" si="73"/>
        <v>380</v>
      </c>
      <c r="O450" s="730">
        <f t="shared" si="78"/>
        <v>8060641.8962385384</v>
      </c>
      <c r="P450" s="730">
        <f t="shared" si="74"/>
        <v>13816.588780494472</v>
      </c>
      <c r="Q450" s="730">
        <f t="shared" si="79"/>
        <v>17254.001588888066</v>
      </c>
      <c r="R450" s="730">
        <f t="shared" si="80"/>
        <v>8091712.4866079213</v>
      </c>
      <c r="Z450" s="614"/>
    </row>
    <row r="451" spans="13:26" x14ac:dyDescent="0.2">
      <c r="M451" s="614"/>
      <c r="N451" s="748">
        <f t="shared" si="73"/>
        <v>381</v>
      </c>
      <c r="O451" s="730">
        <f t="shared" si="78"/>
        <v>8091712.4866079213</v>
      </c>
      <c r="P451" s="730">
        <f t="shared" si="74"/>
        <v>13816.588780494472</v>
      </c>
      <c r="Q451" s="730">
        <f t="shared" si="79"/>
        <v>17320.508949282179</v>
      </c>
      <c r="R451" s="730">
        <f t="shared" si="80"/>
        <v>8122849.5843376983</v>
      </c>
      <c r="Z451" s="614"/>
    </row>
    <row r="452" spans="13:26" x14ac:dyDescent="0.2">
      <c r="M452" s="614"/>
      <c r="N452" s="748">
        <f t="shared" si="73"/>
        <v>382</v>
      </c>
      <c r="O452" s="730">
        <f t="shared" si="78"/>
        <v>8122849.5843376983</v>
      </c>
      <c r="P452" s="730">
        <f t="shared" si="74"/>
        <v>13816.588780494472</v>
      </c>
      <c r="Q452" s="730">
        <f t="shared" si="79"/>
        <v>17387.158670311674</v>
      </c>
      <c r="R452" s="730">
        <f t="shared" si="80"/>
        <v>8154053.3317885045</v>
      </c>
      <c r="Z452" s="614"/>
    </row>
    <row r="453" spans="13:26" x14ac:dyDescent="0.2">
      <c r="M453" s="614"/>
      <c r="N453" s="748">
        <f t="shared" si="73"/>
        <v>383</v>
      </c>
      <c r="O453" s="730">
        <f t="shared" si="78"/>
        <v>8154053.3317885045</v>
      </c>
      <c r="P453" s="730">
        <f t="shared" si="74"/>
        <v>13816.588780494472</v>
      </c>
      <c r="Q453" s="730">
        <f t="shared" si="79"/>
        <v>17453.951056702972</v>
      </c>
      <c r="R453" s="730">
        <f t="shared" si="80"/>
        <v>8185323.8716257019</v>
      </c>
      <c r="Z453" s="614"/>
    </row>
    <row r="454" spans="13:26" x14ac:dyDescent="0.2">
      <c r="M454" s="614"/>
      <c r="N454" s="748">
        <f t="shared" si="73"/>
        <v>384</v>
      </c>
      <c r="O454" s="730">
        <f t="shared" si="78"/>
        <v>8185323.8716257019</v>
      </c>
      <c r="P454" s="730">
        <f t="shared" si="74"/>
        <v>13816.588780494472</v>
      </c>
      <c r="Q454" s="730">
        <f t="shared" si="79"/>
        <v>17520.886413834789</v>
      </c>
      <c r="R454" s="730">
        <f t="shared" si="80"/>
        <v>8216661.3468200313</v>
      </c>
      <c r="Z454" s="614"/>
    </row>
    <row r="455" spans="13:26" x14ac:dyDescent="0.2">
      <c r="M455" s="614"/>
      <c r="N455" s="748">
        <f t="shared" si="73"/>
        <v>385</v>
      </c>
      <c r="O455" s="730">
        <f t="shared" si="78"/>
        <v>8216661.3468200313</v>
      </c>
      <c r="P455" s="730">
        <f t="shared" si="74"/>
        <v>13816.588780494472</v>
      </c>
      <c r="Q455" s="730">
        <f t="shared" si="79"/>
        <v>17587.96504773949</v>
      </c>
      <c r="R455" s="730">
        <f t="shared" si="80"/>
        <v>8248065.9006482651</v>
      </c>
      <c r="Z455" s="614"/>
    </row>
    <row r="456" spans="13:26" x14ac:dyDescent="0.2">
      <c r="M456" s="614"/>
      <c r="N456" s="748">
        <f t="shared" si="73"/>
        <v>386</v>
      </c>
      <c r="O456" s="730">
        <f t="shared" si="78"/>
        <v>8248065.9006482651</v>
      </c>
      <c r="P456" s="730">
        <f t="shared" si="74"/>
        <v>13816.588780494472</v>
      </c>
      <c r="Q456" s="730">
        <f t="shared" si="79"/>
        <v>17655.187265104527</v>
      </c>
      <c r="R456" s="730">
        <f t="shared" si="80"/>
        <v>8279537.6766938642</v>
      </c>
      <c r="Z456" s="614"/>
    </row>
    <row r="457" spans="13:26" x14ac:dyDescent="0.2">
      <c r="M457" s="614"/>
      <c r="N457" s="748">
        <f t="shared" si="73"/>
        <v>387</v>
      </c>
      <c r="O457" s="730">
        <f t="shared" ref="O457:O520" si="81">R456</f>
        <v>8279537.6766938642</v>
      </c>
      <c r="P457" s="730">
        <f t="shared" si="74"/>
        <v>13816.588780494472</v>
      </c>
      <c r="Q457" s="730">
        <f t="shared" ref="Q457:Q520" si="82">O457*$P$65</f>
        <v>17722.553373273815</v>
      </c>
      <c r="R457" s="730">
        <f t="shared" ref="R457:R520" si="83">O457+P457+Q457</f>
        <v>8311076.818847632</v>
      </c>
      <c r="Z457" s="614"/>
    </row>
    <row r="458" spans="13:26" x14ac:dyDescent="0.2">
      <c r="M458" s="614"/>
      <c r="N458" s="748">
        <f t="shared" si="73"/>
        <v>388</v>
      </c>
      <c r="O458" s="730">
        <f t="shared" si="81"/>
        <v>8311076.818847632</v>
      </c>
      <c r="P458" s="730">
        <f t="shared" si="74"/>
        <v>13816.588780494472</v>
      </c>
      <c r="Q458" s="730">
        <f t="shared" si="82"/>
        <v>17790.063680249146</v>
      </c>
      <c r="R458" s="730">
        <f t="shared" si="83"/>
        <v>8342683.4713083757</v>
      </c>
      <c r="Z458" s="614"/>
    </row>
    <row r="459" spans="13:26" x14ac:dyDescent="0.2">
      <c r="M459" s="614"/>
      <c r="N459" s="748">
        <f t="shared" si="73"/>
        <v>389</v>
      </c>
      <c r="O459" s="730">
        <f t="shared" si="81"/>
        <v>8342683.4713083757</v>
      </c>
      <c r="P459" s="730">
        <f t="shared" si="74"/>
        <v>13816.588780494472</v>
      </c>
      <c r="Q459" s="730">
        <f t="shared" si="82"/>
        <v>17857.718494691602</v>
      </c>
      <c r="R459" s="730">
        <f t="shared" si="83"/>
        <v>8374357.778583562</v>
      </c>
      <c r="Z459" s="614"/>
    </row>
    <row r="460" spans="13:26" x14ac:dyDescent="0.2">
      <c r="M460" s="614"/>
      <c r="N460" s="748">
        <f t="shared" si="73"/>
        <v>390</v>
      </c>
      <c r="O460" s="730">
        <f t="shared" si="81"/>
        <v>8374357.778583562</v>
      </c>
      <c r="P460" s="730">
        <f t="shared" si="74"/>
        <v>13816.588780494472</v>
      </c>
      <c r="Q460" s="730">
        <f t="shared" si="82"/>
        <v>17925.518125922958</v>
      </c>
      <c r="R460" s="730">
        <f t="shared" si="83"/>
        <v>8406099.8854899798</v>
      </c>
      <c r="Z460" s="614"/>
    </row>
    <row r="461" spans="13:26" x14ac:dyDescent="0.2">
      <c r="M461" s="614"/>
      <c r="N461" s="748">
        <f t="shared" si="73"/>
        <v>391</v>
      </c>
      <c r="O461" s="730">
        <f t="shared" si="81"/>
        <v>8406099.8854899798</v>
      </c>
      <c r="P461" s="730">
        <f t="shared" si="74"/>
        <v>13816.588780494472</v>
      </c>
      <c r="Q461" s="730">
        <f t="shared" si="82"/>
        <v>17993.462883927103</v>
      </c>
      <c r="R461" s="730">
        <f t="shared" si="83"/>
        <v>8437909.9371544011</v>
      </c>
      <c r="Z461" s="614"/>
    </row>
    <row r="462" spans="13:26" x14ac:dyDescent="0.2">
      <c r="M462" s="614"/>
      <c r="N462" s="748">
        <f t="shared" si="73"/>
        <v>392</v>
      </c>
      <c r="O462" s="730">
        <f t="shared" si="81"/>
        <v>8437909.9371544011</v>
      </c>
      <c r="P462" s="730">
        <f t="shared" si="74"/>
        <v>13816.588780494472</v>
      </c>
      <c r="Q462" s="730">
        <f t="shared" si="82"/>
        <v>18061.553079351444</v>
      </c>
      <c r="R462" s="730">
        <f t="shared" si="83"/>
        <v>8469788.0790142473</v>
      </c>
      <c r="Z462" s="614"/>
    </row>
    <row r="463" spans="13:26" x14ac:dyDescent="0.2">
      <c r="M463" s="614"/>
      <c r="N463" s="748">
        <f t="shared" si="73"/>
        <v>393</v>
      </c>
      <c r="O463" s="730">
        <f t="shared" si="81"/>
        <v>8469788.0790142473</v>
      </c>
      <c r="P463" s="730">
        <f t="shared" si="74"/>
        <v>13816.588780494472</v>
      </c>
      <c r="Q463" s="730">
        <f t="shared" si="82"/>
        <v>18129.789023508358</v>
      </c>
      <c r="R463" s="730">
        <f t="shared" si="83"/>
        <v>8501734.4568182509</v>
      </c>
      <c r="Z463" s="614"/>
    </row>
    <row r="464" spans="13:26" x14ac:dyDescent="0.2">
      <c r="M464" s="614"/>
      <c r="N464" s="748">
        <f t="shared" si="73"/>
        <v>394</v>
      </c>
      <c r="O464" s="730">
        <f t="shared" si="81"/>
        <v>8501734.4568182509</v>
      </c>
      <c r="P464" s="730">
        <f t="shared" si="74"/>
        <v>13816.588780494472</v>
      </c>
      <c r="Q464" s="730">
        <f t="shared" si="82"/>
        <v>18198.171028376568</v>
      </c>
      <c r="R464" s="730">
        <f t="shared" si="83"/>
        <v>8533749.2166271228</v>
      </c>
      <c r="Z464" s="614"/>
    </row>
    <row r="465" spans="13:26" x14ac:dyDescent="0.2">
      <c r="M465" s="614"/>
      <c r="N465" s="748">
        <f t="shared" si="73"/>
        <v>395</v>
      </c>
      <c r="O465" s="730">
        <f t="shared" si="81"/>
        <v>8533749.2166271228</v>
      </c>
      <c r="P465" s="730">
        <f t="shared" si="74"/>
        <v>13816.588780494472</v>
      </c>
      <c r="Q465" s="730">
        <f t="shared" si="82"/>
        <v>18266.699406602613</v>
      </c>
      <c r="R465" s="730">
        <f t="shared" si="83"/>
        <v>8565832.5048142206</v>
      </c>
      <c r="Z465" s="614"/>
    </row>
    <row r="466" spans="13:26" x14ac:dyDescent="0.2">
      <c r="M466" s="614"/>
      <c r="N466" s="748">
        <f t="shared" si="73"/>
        <v>396</v>
      </c>
      <c r="O466" s="730">
        <f t="shared" si="81"/>
        <v>8565832.5048142206</v>
      </c>
      <c r="P466" s="730">
        <f t="shared" si="74"/>
        <v>13816.588780494472</v>
      </c>
      <c r="Q466" s="730">
        <f t="shared" si="82"/>
        <v>18335.374471502255</v>
      </c>
      <c r="R466" s="730">
        <f t="shared" si="83"/>
        <v>8597984.4680662174</v>
      </c>
      <c r="Z466" s="614"/>
    </row>
    <row r="467" spans="13:26" x14ac:dyDescent="0.2">
      <c r="M467" s="614"/>
      <c r="N467" s="748">
        <f t="shared" si="73"/>
        <v>397</v>
      </c>
      <c r="O467" s="730">
        <f t="shared" si="81"/>
        <v>8597984.4680662174</v>
      </c>
      <c r="P467" s="730">
        <f t="shared" si="74"/>
        <v>13816.588780494472</v>
      </c>
      <c r="Q467" s="730">
        <f t="shared" si="82"/>
        <v>18404.196537061907</v>
      </c>
      <c r="R467" s="730">
        <f t="shared" si="83"/>
        <v>8630205.2533837743</v>
      </c>
      <c r="Z467" s="614"/>
    </row>
    <row r="468" spans="13:26" x14ac:dyDescent="0.2">
      <c r="M468" s="614"/>
      <c r="N468" s="748">
        <f t="shared" si="73"/>
        <v>398</v>
      </c>
      <c r="O468" s="730">
        <f t="shared" si="81"/>
        <v>8630205.2533837743</v>
      </c>
      <c r="P468" s="730">
        <f t="shared" si="74"/>
        <v>13816.588780494472</v>
      </c>
      <c r="Q468" s="730">
        <f t="shared" si="82"/>
        <v>18473.165917940096</v>
      </c>
      <c r="R468" s="730">
        <f t="shared" si="83"/>
        <v>8662495.0080822092</v>
      </c>
      <c r="Z468" s="614"/>
    </row>
    <row r="469" spans="13:26" x14ac:dyDescent="0.2">
      <c r="M469" s="614"/>
      <c r="N469" s="748">
        <f t="shared" si="73"/>
        <v>399</v>
      </c>
      <c r="O469" s="730">
        <f t="shared" si="81"/>
        <v>8662495.0080822092</v>
      </c>
      <c r="P469" s="730">
        <f t="shared" si="74"/>
        <v>13816.588780494472</v>
      </c>
      <c r="Q469" s="730">
        <f t="shared" si="82"/>
        <v>18542.282929468864</v>
      </c>
      <c r="R469" s="730">
        <f t="shared" si="83"/>
        <v>8694853.8797921725</v>
      </c>
      <c r="Z469" s="614"/>
    </row>
    <row r="470" spans="13:26" x14ac:dyDescent="0.2">
      <c r="M470" s="614"/>
      <c r="N470" s="748">
        <f t="shared" si="73"/>
        <v>400</v>
      </c>
      <c r="O470" s="730">
        <f t="shared" si="81"/>
        <v>8694853.8797921725</v>
      </c>
      <c r="P470" s="730">
        <f t="shared" si="74"/>
        <v>13816.588780494472</v>
      </c>
      <c r="Q470" s="730">
        <f t="shared" si="82"/>
        <v>18611.547887655244</v>
      </c>
      <c r="R470" s="730">
        <f t="shared" si="83"/>
        <v>8727282.0164603218</v>
      </c>
      <c r="Z470" s="614"/>
    </row>
    <row r="471" spans="13:26" x14ac:dyDescent="0.2">
      <c r="M471" s="614"/>
      <c r="N471" s="748">
        <f t="shared" si="73"/>
        <v>401</v>
      </c>
      <c r="O471" s="730">
        <f t="shared" si="81"/>
        <v>8727282.0164603218</v>
      </c>
      <c r="P471" s="730">
        <f t="shared" si="74"/>
        <v>13816.588780494472</v>
      </c>
      <c r="Q471" s="730">
        <f t="shared" si="82"/>
        <v>18680.961109182677</v>
      </c>
      <c r="R471" s="730">
        <f t="shared" si="83"/>
        <v>8759779.5663499981</v>
      </c>
      <c r="Z471" s="614"/>
    </row>
    <row r="472" spans="13:26" x14ac:dyDescent="0.2">
      <c r="M472" s="614"/>
      <c r="N472" s="748">
        <f t="shared" si="73"/>
        <v>402</v>
      </c>
      <c r="O472" s="730">
        <f t="shared" si="81"/>
        <v>8759779.5663499981</v>
      </c>
      <c r="P472" s="730">
        <f t="shared" si="74"/>
        <v>13816.588780494472</v>
      </c>
      <c r="Q472" s="730">
        <f t="shared" si="82"/>
        <v>18750.522911412485</v>
      </c>
      <c r="R472" s="730">
        <f t="shared" si="83"/>
        <v>8792346.6780419052</v>
      </c>
      <c r="Z472" s="614"/>
    </row>
    <row r="473" spans="13:26" x14ac:dyDescent="0.2">
      <c r="M473" s="614"/>
      <c r="N473" s="748">
        <f t="shared" si="73"/>
        <v>403</v>
      </c>
      <c r="O473" s="730">
        <f t="shared" si="81"/>
        <v>8792346.6780419052</v>
      </c>
      <c r="P473" s="730">
        <f t="shared" si="74"/>
        <v>13816.588780494472</v>
      </c>
      <c r="Q473" s="730">
        <f t="shared" si="82"/>
        <v>18820.233612385306</v>
      </c>
      <c r="R473" s="730">
        <f t="shared" si="83"/>
        <v>8824983.5004347842</v>
      </c>
      <c r="Z473" s="614"/>
    </row>
    <row r="474" spans="13:26" x14ac:dyDescent="0.2">
      <c r="M474" s="614"/>
      <c r="N474" s="748">
        <f t="shared" si="73"/>
        <v>404</v>
      </c>
      <c r="O474" s="730">
        <f t="shared" si="81"/>
        <v>8824983.5004347842</v>
      </c>
      <c r="P474" s="730">
        <f t="shared" si="74"/>
        <v>13816.588780494472</v>
      </c>
      <c r="Q474" s="730">
        <f t="shared" si="82"/>
        <v>18890.093530822542</v>
      </c>
      <c r="R474" s="730">
        <f t="shared" si="83"/>
        <v>8857690.1827461012</v>
      </c>
      <c r="Z474" s="614"/>
    </row>
    <row r="475" spans="13:26" x14ac:dyDescent="0.2">
      <c r="M475" s="614"/>
      <c r="N475" s="748">
        <f t="shared" si="73"/>
        <v>405</v>
      </c>
      <c r="O475" s="730">
        <f t="shared" si="81"/>
        <v>8857690.1827461012</v>
      </c>
      <c r="P475" s="730">
        <f t="shared" si="74"/>
        <v>13816.588780494472</v>
      </c>
      <c r="Q475" s="730">
        <f t="shared" si="82"/>
        <v>18960.102986127837</v>
      </c>
      <c r="R475" s="730">
        <f t="shared" si="83"/>
        <v>8890466.8745127227</v>
      </c>
      <c r="Z475" s="614"/>
    </row>
    <row r="476" spans="13:26" x14ac:dyDescent="0.2">
      <c r="M476" s="614"/>
      <c r="N476" s="748">
        <f t="shared" si="73"/>
        <v>406</v>
      </c>
      <c r="O476" s="730">
        <f t="shared" si="81"/>
        <v>8890466.8745127227</v>
      </c>
      <c r="P476" s="730">
        <f t="shared" si="74"/>
        <v>13816.588780494472</v>
      </c>
      <c r="Q476" s="730">
        <f t="shared" si="82"/>
        <v>19030.262298388527</v>
      </c>
      <c r="R476" s="730">
        <f t="shared" si="83"/>
        <v>8923313.7255916055</v>
      </c>
      <c r="Z476" s="614"/>
    </row>
    <row r="477" spans="13:26" x14ac:dyDescent="0.2">
      <c r="M477" s="614"/>
      <c r="N477" s="748">
        <f t="shared" si="73"/>
        <v>407</v>
      </c>
      <c r="O477" s="730">
        <f t="shared" si="81"/>
        <v>8923313.7255916055</v>
      </c>
      <c r="P477" s="730">
        <f t="shared" si="74"/>
        <v>13816.588780494472</v>
      </c>
      <c r="Q477" s="730">
        <f t="shared" si="82"/>
        <v>19100.571788377092</v>
      </c>
      <c r="R477" s="730">
        <f t="shared" si="83"/>
        <v>8956230.8861604761</v>
      </c>
      <c r="Z477" s="614"/>
    </row>
    <row r="478" spans="13:26" x14ac:dyDescent="0.2">
      <c r="M478" s="614"/>
      <c r="N478" s="748">
        <f t="shared" si="73"/>
        <v>408</v>
      </c>
      <c r="O478" s="730">
        <f t="shared" si="81"/>
        <v>8956230.8861604761</v>
      </c>
      <c r="P478" s="730">
        <f t="shared" si="74"/>
        <v>13816.588780494472</v>
      </c>
      <c r="Q478" s="730">
        <f t="shared" si="82"/>
        <v>19171.031777552646</v>
      </c>
      <c r="R478" s="730">
        <f t="shared" si="83"/>
        <v>8989218.5067185238</v>
      </c>
      <c r="Z478" s="614"/>
    </row>
    <row r="479" spans="13:26" x14ac:dyDescent="0.2">
      <c r="M479" s="614"/>
      <c r="N479" s="748">
        <f t="shared" si="73"/>
        <v>409</v>
      </c>
      <c r="O479" s="730">
        <f t="shared" si="81"/>
        <v>8989218.5067185238</v>
      </c>
      <c r="P479" s="730">
        <f t="shared" si="74"/>
        <v>13816.588780494472</v>
      </c>
      <c r="Q479" s="730">
        <f t="shared" si="82"/>
        <v>19241.64258806239</v>
      </c>
      <c r="R479" s="730">
        <f t="shared" si="83"/>
        <v>9022276.7380870804</v>
      </c>
      <c r="Z479" s="614"/>
    </row>
    <row r="480" spans="13:26" x14ac:dyDescent="0.2">
      <c r="M480" s="614"/>
      <c r="N480" s="748">
        <f t="shared" si="73"/>
        <v>410</v>
      </c>
      <c r="O480" s="730">
        <f t="shared" si="81"/>
        <v>9022276.7380870804</v>
      </c>
      <c r="P480" s="730">
        <f t="shared" si="74"/>
        <v>13816.588780494472</v>
      </c>
      <c r="Q480" s="730">
        <f t="shared" si="82"/>
        <v>19312.404542743079</v>
      </c>
      <c r="R480" s="730">
        <f t="shared" si="83"/>
        <v>9055405.7314103171</v>
      </c>
      <c r="Z480" s="614"/>
    </row>
    <row r="481" spans="13:26" x14ac:dyDescent="0.2">
      <c r="M481" s="614"/>
      <c r="N481" s="748">
        <f t="shared" si="73"/>
        <v>411</v>
      </c>
      <c r="O481" s="730">
        <f t="shared" si="81"/>
        <v>9055405.7314103171</v>
      </c>
      <c r="P481" s="730">
        <f t="shared" si="74"/>
        <v>13816.588780494472</v>
      </c>
      <c r="Q481" s="730">
        <f t="shared" si="82"/>
        <v>19383.317965122522</v>
      </c>
      <c r="R481" s="730">
        <f t="shared" si="83"/>
        <v>9088605.6381559335</v>
      </c>
      <c r="Z481" s="614"/>
    </row>
    <row r="482" spans="13:26" x14ac:dyDescent="0.2">
      <c r="M482" s="614"/>
      <c r="N482" s="748">
        <f t="shared" si="73"/>
        <v>412</v>
      </c>
      <c r="O482" s="730">
        <f t="shared" si="81"/>
        <v>9088605.6381559335</v>
      </c>
      <c r="P482" s="730">
        <f t="shared" si="74"/>
        <v>13816.588780494472</v>
      </c>
      <c r="Q482" s="730">
        <f t="shared" si="82"/>
        <v>19454.383179421038</v>
      </c>
      <c r="R482" s="730">
        <f t="shared" si="83"/>
        <v>9121876.6101158485</v>
      </c>
      <c r="Z482" s="614"/>
    </row>
    <row r="483" spans="13:26" x14ac:dyDescent="0.2">
      <c r="M483" s="614"/>
      <c r="N483" s="748">
        <f t="shared" si="73"/>
        <v>413</v>
      </c>
      <c r="O483" s="730">
        <f t="shared" si="81"/>
        <v>9121876.6101158485</v>
      </c>
      <c r="P483" s="730">
        <f t="shared" si="74"/>
        <v>13816.588780494472</v>
      </c>
      <c r="Q483" s="730">
        <f t="shared" si="82"/>
        <v>19525.600510552955</v>
      </c>
      <c r="R483" s="730">
        <f t="shared" si="83"/>
        <v>9155218.7994068954</v>
      </c>
      <c r="Z483" s="614"/>
    </row>
    <row r="484" spans="13:26" x14ac:dyDescent="0.2">
      <c r="M484" s="614"/>
      <c r="N484" s="748">
        <f t="shared" si="73"/>
        <v>414</v>
      </c>
      <c r="O484" s="730">
        <f t="shared" si="81"/>
        <v>9155218.7994068954</v>
      </c>
      <c r="P484" s="730">
        <f t="shared" si="74"/>
        <v>13816.588780494472</v>
      </c>
      <c r="Q484" s="730">
        <f t="shared" si="82"/>
        <v>19596.970284128081</v>
      </c>
      <c r="R484" s="730">
        <f t="shared" si="83"/>
        <v>9188632.3584715184</v>
      </c>
      <c r="Z484" s="614"/>
    </row>
    <row r="485" spans="13:26" x14ac:dyDescent="0.2">
      <c r="M485" s="614"/>
      <c r="N485" s="748">
        <f t="shared" si="73"/>
        <v>415</v>
      </c>
      <c r="O485" s="730">
        <f t="shared" si="81"/>
        <v>9188632.3584715184</v>
      </c>
      <c r="P485" s="730">
        <f t="shared" si="74"/>
        <v>13816.588780494472</v>
      </c>
      <c r="Q485" s="730">
        <f t="shared" si="82"/>
        <v>19668.49282645321</v>
      </c>
      <c r="R485" s="730">
        <f t="shared" si="83"/>
        <v>9222117.4400784653</v>
      </c>
      <c r="Z485" s="614"/>
    </row>
    <row r="486" spans="13:26" x14ac:dyDescent="0.2">
      <c r="M486" s="614"/>
      <c r="N486" s="748">
        <f t="shared" si="73"/>
        <v>416</v>
      </c>
      <c r="O486" s="730">
        <f t="shared" si="81"/>
        <v>9222117.4400784653</v>
      </c>
      <c r="P486" s="730">
        <f t="shared" si="74"/>
        <v>13816.588780494472</v>
      </c>
      <c r="Q486" s="730">
        <f t="shared" si="82"/>
        <v>19740.168464533584</v>
      </c>
      <c r="R486" s="730">
        <f t="shared" si="83"/>
        <v>9255674.1973234937</v>
      </c>
      <c r="Z486" s="614"/>
    </row>
    <row r="487" spans="13:26" x14ac:dyDescent="0.2">
      <c r="M487" s="614"/>
      <c r="N487" s="748">
        <f t="shared" si="73"/>
        <v>417</v>
      </c>
      <c r="O487" s="730">
        <f t="shared" si="81"/>
        <v>9255674.1973234937</v>
      </c>
      <c r="P487" s="730">
        <f t="shared" si="74"/>
        <v>13816.588780494472</v>
      </c>
      <c r="Q487" s="730">
        <f t="shared" si="82"/>
        <v>19811.997526074432</v>
      </c>
      <c r="R487" s="730">
        <f t="shared" si="83"/>
        <v>9289302.7836300619</v>
      </c>
      <c r="Z487" s="614"/>
    </row>
    <row r="488" spans="13:26" x14ac:dyDescent="0.2">
      <c r="M488" s="614"/>
      <c r="N488" s="748">
        <f t="shared" si="73"/>
        <v>418</v>
      </c>
      <c r="O488" s="730">
        <f t="shared" si="81"/>
        <v>9289302.7836300619</v>
      </c>
      <c r="P488" s="730">
        <f t="shared" si="74"/>
        <v>13816.588780494472</v>
      </c>
      <c r="Q488" s="730">
        <f t="shared" si="82"/>
        <v>19883.980339482427</v>
      </c>
      <c r="R488" s="730">
        <f t="shared" si="83"/>
        <v>9323003.3527500387</v>
      </c>
      <c r="Z488" s="614"/>
    </row>
    <row r="489" spans="13:26" x14ac:dyDescent="0.2">
      <c r="M489" s="614"/>
      <c r="N489" s="748">
        <f t="shared" si="73"/>
        <v>419</v>
      </c>
      <c r="O489" s="730">
        <f t="shared" si="81"/>
        <v>9323003.3527500387</v>
      </c>
      <c r="P489" s="730">
        <f t="shared" si="74"/>
        <v>13816.588780494472</v>
      </c>
      <c r="Q489" s="730">
        <f t="shared" si="82"/>
        <v>19956.117233867208</v>
      </c>
      <c r="R489" s="730">
        <f t="shared" si="83"/>
        <v>9356776.0587644</v>
      </c>
      <c r="Z489" s="614"/>
    </row>
    <row r="490" spans="13:26" x14ac:dyDescent="0.2">
      <c r="M490" s="614"/>
      <c r="N490" s="748">
        <f t="shared" si="73"/>
        <v>420</v>
      </c>
      <c r="O490" s="730">
        <f t="shared" si="81"/>
        <v>9356776.0587644</v>
      </c>
      <c r="P490" s="730">
        <f t="shared" si="74"/>
        <v>13816.588780494472</v>
      </c>
      <c r="Q490" s="730">
        <f t="shared" si="82"/>
        <v>20028.408539042888</v>
      </c>
      <c r="R490" s="730">
        <f t="shared" si="83"/>
        <v>9390621.0560839381</v>
      </c>
      <c r="Z490" s="614"/>
    </row>
    <row r="491" spans="13:26" x14ac:dyDescent="0.2">
      <c r="M491" s="614"/>
      <c r="N491" s="748">
        <f t="shared" si="73"/>
        <v>421</v>
      </c>
      <c r="O491" s="730">
        <f t="shared" si="81"/>
        <v>9390621.0560839381</v>
      </c>
      <c r="P491" s="730">
        <f t="shared" si="74"/>
        <v>13816.588780494472</v>
      </c>
      <c r="Q491" s="730">
        <f t="shared" si="82"/>
        <v>20100.854585529549</v>
      </c>
      <c r="R491" s="730">
        <f t="shared" si="83"/>
        <v>9424538.4994499628</v>
      </c>
      <c r="Z491" s="614"/>
    </row>
    <row r="492" spans="13:26" x14ac:dyDescent="0.2">
      <c r="M492" s="614"/>
      <c r="N492" s="748">
        <f t="shared" si="73"/>
        <v>422</v>
      </c>
      <c r="O492" s="730">
        <f t="shared" si="81"/>
        <v>9424538.4994499628</v>
      </c>
      <c r="P492" s="730">
        <f t="shared" si="74"/>
        <v>13816.588780494472</v>
      </c>
      <c r="Q492" s="730">
        <f t="shared" si="82"/>
        <v>20173.455704554759</v>
      </c>
      <c r="R492" s="730">
        <f t="shared" si="83"/>
        <v>9458528.5439350121</v>
      </c>
      <c r="Z492" s="614"/>
    </row>
    <row r="493" spans="13:26" x14ac:dyDescent="0.2">
      <c r="M493" s="614"/>
      <c r="N493" s="748">
        <f t="shared" si="73"/>
        <v>423</v>
      </c>
      <c r="O493" s="730">
        <f t="shared" si="81"/>
        <v>9458528.5439350121</v>
      </c>
      <c r="P493" s="730">
        <f t="shared" si="74"/>
        <v>13816.588780494472</v>
      </c>
      <c r="Q493" s="730">
        <f t="shared" si="82"/>
        <v>20246.212228055087</v>
      </c>
      <c r="R493" s="730">
        <f t="shared" si="83"/>
        <v>9492591.3449435607</v>
      </c>
      <c r="Z493" s="614"/>
    </row>
    <row r="494" spans="13:26" x14ac:dyDescent="0.2">
      <c r="M494" s="614"/>
      <c r="N494" s="748">
        <f t="shared" si="73"/>
        <v>424</v>
      </c>
      <c r="O494" s="730">
        <f t="shared" si="81"/>
        <v>9492591.3449435607</v>
      </c>
      <c r="P494" s="730">
        <f t="shared" si="74"/>
        <v>13816.588780494472</v>
      </c>
      <c r="Q494" s="730">
        <f t="shared" si="82"/>
        <v>20319.124488677622</v>
      </c>
      <c r="R494" s="730">
        <f t="shared" si="83"/>
        <v>9526727.0582127329</v>
      </c>
      <c r="Z494" s="614"/>
    </row>
    <row r="495" spans="13:26" x14ac:dyDescent="0.2">
      <c r="M495" s="614"/>
      <c r="N495" s="748">
        <f t="shared" si="73"/>
        <v>425</v>
      </c>
      <c r="O495" s="730">
        <f t="shared" si="81"/>
        <v>9526727.0582127329</v>
      </c>
      <c r="P495" s="730">
        <f t="shared" si="74"/>
        <v>13816.588780494472</v>
      </c>
      <c r="Q495" s="730">
        <f t="shared" si="82"/>
        <v>20392.192819781496</v>
      </c>
      <c r="R495" s="730">
        <f t="shared" si="83"/>
        <v>9560935.8398130089</v>
      </c>
      <c r="Z495" s="614"/>
    </row>
    <row r="496" spans="13:26" x14ac:dyDescent="0.2">
      <c r="M496" s="614"/>
      <c r="N496" s="748">
        <f t="shared" si="73"/>
        <v>426</v>
      </c>
      <c r="O496" s="730">
        <f t="shared" si="81"/>
        <v>9560935.8398130089</v>
      </c>
      <c r="P496" s="730">
        <f t="shared" si="74"/>
        <v>13816.588780494472</v>
      </c>
      <c r="Q496" s="730">
        <f t="shared" si="82"/>
        <v>20465.417555439402</v>
      </c>
      <c r="R496" s="730">
        <f t="shared" si="83"/>
        <v>9595217.8461489435</v>
      </c>
      <c r="Z496" s="614"/>
    </row>
    <row r="497" spans="13:26" x14ac:dyDescent="0.2">
      <c r="M497" s="614"/>
      <c r="N497" s="748">
        <f t="shared" si="73"/>
        <v>427</v>
      </c>
      <c r="O497" s="730">
        <f t="shared" si="81"/>
        <v>9595217.8461489435</v>
      </c>
      <c r="P497" s="730">
        <f t="shared" si="74"/>
        <v>13816.588780494472</v>
      </c>
      <c r="Q497" s="730">
        <f t="shared" si="82"/>
        <v>20538.799030439117</v>
      </c>
      <c r="R497" s="730">
        <f t="shared" si="83"/>
        <v>9629573.2339598779</v>
      </c>
      <c r="Z497" s="614"/>
    </row>
    <row r="498" spans="13:26" x14ac:dyDescent="0.2">
      <c r="M498" s="614"/>
      <c r="N498" s="748">
        <f t="shared" si="73"/>
        <v>428</v>
      </c>
      <c r="O498" s="730">
        <f t="shared" si="81"/>
        <v>9629573.2339598779</v>
      </c>
      <c r="P498" s="730">
        <f t="shared" si="74"/>
        <v>13816.588780494472</v>
      </c>
      <c r="Q498" s="730">
        <f t="shared" si="82"/>
        <v>20612.337580285046</v>
      </c>
      <c r="R498" s="730">
        <f t="shared" si="83"/>
        <v>9664002.1603206582</v>
      </c>
      <c r="Z498" s="614"/>
    </row>
    <row r="499" spans="13:26" x14ac:dyDescent="0.2">
      <c r="M499" s="614"/>
      <c r="N499" s="748">
        <f t="shared" si="73"/>
        <v>429</v>
      </c>
      <c r="O499" s="730">
        <f t="shared" si="81"/>
        <v>9664002.1603206582</v>
      </c>
      <c r="P499" s="730">
        <f t="shared" si="74"/>
        <v>13816.588780494472</v>
      </c>
      <c r="Q499" s="730">
        <f t="shared" si="82"/>
        <v>20686.033541199748</v>
      </c>
      <c r="R499" s="730">
        <f t="shared" si="83"/>
        <v>9698504.7826423515</v>
      </c>
      <c r="Z499" s="614"/>
    </row>
    <row r="500" spans="13:26" x14ac:dyDescent="0.2">
      <c r="M500" s="614"/>
      <c r="N500" s="748">
        <f t="shared" si="73"/>
        <v>430</v>
      </c>
      <c r="O500" s="730">
        <f t="shared" si="81"/>
        <v>9698504.7826423515</v>
      </c>
      <c r="P500" s="730">
        <f t="shared" si="74"/>
        <v>13816.588780494472</v>
      </c>
      <c r="Q500" s="730">
        <f t="shared" si="82"/>
        <v>20759.887250125474</v>
      </c>
      <c r="R500" s="730">
        <f t="shared" si="83"/>
        <v>9733081.2586729713</v>
      </c>
      <c r="Z500" s="614"/>
    </row>
    <row r="501" spans="13:26" x14ac:dyDescent="0.2">
      <c r="M501" s="614"/>
      <c r="N501" s="748">
        <f t="shared" si="73"/>
        <v>431</v>
      </c>
      <c r="O501" s="730">
        <f t="shared" si="81"/>
        <v>9733081.2586729713</v>
      </c>
      <c r="P501" s="730">
        <f t="shared" si="74"/>
        <v>13816.588780494472</v>
      </c>
      <c r="Q501" s="730">
        <f t="shared" si="82"/>
        <v>20833.899044725709</v>
      </c>
      <c r="R501" s="730">
        <f t="shared" si="83"/>
        <v>9767731.7464981917</v>
      </c>
      <c r="Z501" s="614"/>
    </row>
    <row r="502" spans="13:26" x14ac:dyDescent="0.2">
      <c r="M502" s="614"/>
      <c r="N502" s="748">
        <f t="shared" si="73"/>
        <v>432</v>
      </c>
      <c r="O502" s="730">
        <f t="shared" si="81"/>
        <v>9767731.7464981917</v>
      </c>
      <c r="P502" s="730">
        <f t="shared" si="74"/>
        <v>13816.588780494472</v>
      </c>
      <c r="Q502" s="730">
        <f t="shared" si="82"/>
        <v>20908.069263386718</v>
      </c>
      <c r="R502" s="730">
        <f t="shared" si="83"/>
        <v>9802456.4045420736</v>
      </c>
      <c r="Z502" s="614"/>
    </row>
    <row r="503" spans="13:26" x14ac:dyDescent="0.2">
      <c r="M503" s="614"/>
      <c r="N503" s="748">
        <f t="shared" si="73"/>
        <v>433</v>
      </c>
      <c r="O503" s="730">
        <f t="shared" si="81"/>
        <v>9802456.4045420736</v>
      </c>
      <c r="P503" s="730">
        <f t="shared" si="74"/>
        <v>13816.588780494472</v>
      </c>
      <c r="Q503" s="730">
        <f t="shared" si="82"/>
        <v>20982.398245219087</v>
      </c>
      <c r="R503" s="730">
        <f t="shared" si="83"/>
        <v>9837255.3915677872</v>
      </c>
      <c r="Z503" s="614"/>
    </row>
    <row r="504" spans="13:26" x14ac:dyDescent="0.2">
      <c r="M504" s="614"/>
      <c r="N504" s="748">
        <f t="shared" si="73"/>
        <v>434</v>
      </c>
      <c r="O504" s="730">
        <f t="shared" si="81"/>
        <v>9837255.3915677872</v>
      </c>
      <c r="P504" s="730">
        <f t="shared" si="74"/>
        <v>13816.588780494472</v>
      </c>
      <c r="Q504" s="730">
        <f t="shared" si="82"/>
        <v>21056.886330059271</v>
      </c>
      <c r="R504" s="730">
        <f t="shared" si="83"/>
        <v>9872128.8666783404</v>
      </c>
      <c r="Z504" s="614"/>
    </row>
    <row r="505" spans="13:26" x14ac:dyDescent="0.2">
      <c r="M505" s="614"/>
      <c r="N505" s="748">
        <f t="shared" si="73"/>
        <v>435</v>
      </c>
      <c r="O505" s="730">
        <f t="shared" si="81"/>
        <v>9872128.8666783404</v>
      </c>
      <c r="P505" s="730">
        <f t="shared" si="74"/>
        <v>13816.588780494472</v>
      </c>
      <c r="Q505" s="730">
        <f t="shared" si="82"/>
        <v>21131.533858471161</v>
      </c>
      <c r="R505" s="730">
        <f t="shared" si="83"/>
        <v>9907076.9893173054</v>
      </c>
      <c r="Z505" s="614"/>
    </row>
    <row r="506" spans="13:26" x14ac:dyDescent="0.2">
      <c r="M506" s="614"/>
      <c r="N506" s="748">
        <f t="shared" si="73"/>
        <v>436</v>
      </c>
      <c r="O506" s="730">
        <f t="shared" si="81"/>
        <v>9907076.9893173054</v>
      </c>
      <c r="P506" s="730">
        <f t="shared" si="74"/>
        <v>13816.588780494472</v>
      </c>
      <c r="Q506" s="730">
        <f t="shared" si="82"/>
        <v>21206.34117174763</v>
      </c>
      <c r="R506" s="730">
        <f t="shared" si="83"/>
        <v>9942099.9192695469</v>
      </c>
      <c r="Z506" s="614"/>
    </row>
    <row r="507" spans="13:26" x14ac:dyDescent="0.2">
      <c r="M507" s="614"/>
      <c r="N507" s="748">
        <f t="shared" si="73"/>
        <v>437</v>
      </c>
      <c r="O507" s="730">
        <f t="shared" si="81"/>
        <v>9942099.9192695469</v>
      </c>
      <c r="P507" s="730">
        <f t="shared" si="74"/>
        <v>13816.588780494472</v>
      </c>
      <c r="Q507" s="730">
        <f t="shared" si="82"/>
        <v>21281.3086119121</v>
      </c>
      <c r="R507" s="730">
        <f t="shared" si="83"/>
        <v>9977197.8166619539</v>
      </c>
      <c r="Z507" s="614"/>
    </row>
    <row r="508" spans="13:26" x14ac:dyDescent="0.2">
      <c r="M508" s="614"/>
      <c r="N508" s="748">
        <f t="shared" si="73"/>
        <v>438</v>
      </c>
      <c r="O508" s="730">
        <f t="shared" si="81"/>
        <v>9977197.8166619539</v>
      </c>
      <c r="P508" s="730">
        <f t="shared" si="74"/>
        <v>13816.588780494472</v>
      </c>
      <c r="Q508" s="730">
        <f t="shared" si="82"/>
        <v>21356.436521720105</v>
      </c>
      <c r="R508" s="730">
        <f t="shared" si="83"/>
        <v>10012370.841964168</v>
      </c>
      <c r="Z508" s="614"/>
    </row>
    <row r="509" spans="13:26" x14ac:dyDescent="0.2">
      <c r="M509" s="614"/>
      <c r="N509" s="748">
        <f t="shared" si="73"/>
        <v>439</v>
      </c>
      <c r="O509" s="730">
        <f t="shared" si="81"/>
        <v>10012370.841964168</v>
      </c>
      <c r="P509" s="730">
        <f t="shared" si="74"/>
        <v>13816.588780494472</v>
      </c>
      <c r="Q509" s="730">
        <f t="shared" si="82"/>
        <v>21431.72524466084</v>
      </c>
      <c r="R509" s="730">
        <f t="shared" si="83"/>
        <v>10047619.155989323</v>
      </c>
      <c r="Z509" s="614"/>
    </row>
    <row r="510" spans="13:26" x14ac:dyDescent="0.2">
      <c r="M510" s="614"/>
      <c r="N510" s="748">
        <f t="shared" si="73"/>
        <v>440</v>
      </c>
      <c r="O510" s="730">
        <f t="shared" si="81"/>
        <v>10047619.155989323</v>
      </c>
      <c r="P510" s="730">
        <f t="shared" si="74"/>
        <v>13816.588780494472</v>
      </c>
      <c r="Q510" s="730">
        <f t="shared" si="82"/>
        <v>21507.175124958765</v>
      </c>
      <c r="R510" s="730">
        <f t="shared" si="83"/>
        <v>10082942.919894775</v>
      </c>
      <c r="Z510" s="614"/>
    </row>
    <row r="511" spans="13:26" x14ac:dyDescent="0.2">
      <c r="M511" s="614"/>
      <c r="N511" s="748">
        <f t="shared" si="73"/>
        <v>441</v>
      </c>
      <c r="O511" s="730">
        <f t="shared" si="81"/>
        <v>10082942.919894775</v>
      </c>
      <c r="P511" s="730">
        <f t="shared" si="74"/>
        <v>13816.588780494472</v>
      </c>
      <c r="Q511" s="730">
        <f t="shared" si="82"/>
        <v>21582.786507575154</v>
      </c>
      <c r="R511" s="730">
        <f t="shared" si="83"/>
        <v>10118342.295182845</v>
      </c>
      <c r="Z511" s="614"/>
    </row>
    <row r="512" spans="13:26" x14ac:dyDescent="0.2">
      <c r="M512" s="614"/>
      <c r="N512" s="748">
        <f t="shared" si="73"/>
        <v>442</v>
      </c>
      <c r="O512" s="730">
        <f t="shared" si="81"/>
        <v>10118342.295182845</v>
      </c>
      <c r="P512" s="730">
        <f t="shared" si="74"/>
        <v>13816.588780494472</v>
      </c>
      <c r="Q512" s="730">
        <f t="shared" si="82"/>
        <v>21658.559738209678</v>
      </c>
      <c r="R512" s="730">
        <f t="shared" si="83"/>
        <v>10153817.443701549</v>
      </c>
      <c r="Z512" s="614"/>
    </row>
    <row r="513" spans="13:26" x14ac:dyDescent="0.2">
      <c r="M513" s="614"/>
      <c r="N513" s="748">
        <f t="shared" si="73"/>
        <v>443</v>
      </c>
      <c r="O513" s="730">
        <f t="shared" si="81"/>
        <v>10153817.443701549</v>
      </c>
      <c r="P513" s="730">
        <f t="shared" si="74"/>
        <v>13816.588780494472</v>
      </c>
      <c r="Q513" s="730">
        <f t="shared" si="82"/>
        <v>21734.495163301988</v>
      </c>
      <c r="R513" s="730">
        <f t="shared" si="83"/>
        <v>10189368.527645346</v>
      </c>
      <c r="Z513" s="614"/>
    </row>
    <row r="514" spans="13:26" x14ac:dyDescent="0.2">
      <c r="M514" s="614"/>
      <c r="N514" s="748">
        <f t="shared" si="73"/>
        <v>444</v>
      </c>
      <c r="O514" s="730">
        <f t="shared" si="81"/>
        <v>10189368.527645346</v>
      </c>
      <c r="P514" s="730">
        <f t="shared" si="74"/>
        <v>13816.588780494472</v>
      </c>
      <c r="Q514" s="730">
        <f t="shared" si="82"/>
        <v>21810.5931300333</v>
      </c>
      <c r="R514" s="730">
        <f t="shared" si="83"/>
        <v>10224995.709555874</v>
      </c>
      <c r="Z514" s="614"/>
    </row>
    <row r="515" spans="13:26" x14ac:dyDescent="0.2">
      <c r="M515" s="614"/>
      <c r="N515" s="748">
        <f t="shared" si="73"/>
        <v>445</v>
      </c>
      <c r="O515" s="730">
        <f t="shared" si="81"/>
        <v>10224995.709555874</v>
      </c>
      <c r="P515" s="730">
        <f t="shared" si="74"/>
        <v>13816.588780494472</v>
      </c>
      <c r="Q515" s="730">
        <f t="shared" si="82"/>
        <v>21886.853986327973</v>
      </c>
      <c r="R515" s="730">
        <f t="shared" si="83"/>
        <v>10260699.152322697</v>
      </c>
      <c r="Z515" s="614"/>
    </row>
    <row r="516" spans="13:26" x14ac:dyDescent="0.2">
      <c r="M516" s="614"/>
      <c r="N516" s="748">
        <f t="shared" si="73"/>
        <v>446</v>
      </c>
      <c r="O516" s="730">
        <f t="shared" si="81"/>
        <v>10260699.152322697</v>
      </c>
      <c r="P516" s="730">
        <f t="shared" si="74"/>
        <v>13816.588780494472</v>
      </c>
      <c r="Q516" s="730">
        <f t="shared" si="82"/>
        <v>21963.278080855111</v>
      </c>
      <c r="R516" s="730">
        <f t="shared" si="83"/>
        <v>10296479.019184045</v>
      </c>
      <c r="Z516" s="614"/>
    </row>
    <row r="517" spans="13:26" x14ac:dyDescent="0.2">
      <c r="M517" s="614"/>
      <c r="N517" s="748">
        <f t="shared" si="73"/>
        <v>447</v>
      </c>
      <c r="O517" s="730">
        <f t="shared" si="81"/>
        <v>10296479.019184045</v>
      </c>
      <c r="P517" s="730">
        <f t="shared" si="74"/>
        <v>13816.588780494472</v>
      </c>
      <c r="Q517" s="730">
        <f t="shared" si="82"/>
        <v>22039.86576303015</v>
      </c>
      <c r="R517" s="730">
        <f t="shared" si="83"/>
        <v>10332335.473727571</v>
      </c>
      <c r="Z517" s="614"/>
    </row>
    <row r="518" spans="13:26" x14ac:dyDescent="0.2">
      <c r="M518" s="614"/>
      <c r="N518" s="748">
        <f t="shared" si="73"/>
        <v>448</v>
      </c>
      <c r="O518" s="730">
        <f t="shared" si="81"/>
        <v>10332335.473727571</v>
      </c>
      <c r="P518" s="730">
        <f t="shared" si="74"/>
        <v>13816.588780494472</v>
      </c>
      <c r="Q518" s="730">
        <f t="shared" si="82"/>
        <v>22116.617383016463</v>
      </c>
      <c r="R518" s="730">
        <f t="shared" si="83"/>
        <v>10368268.679891082</v>
      </c>
      <c r="Z518" s="614"/>
    </row>
    <row r="519" spans="13:26" x14ac:dyDescent="0.2">
      <c r="M519" s="614"/>
      <c r="N519" s="748">
        <f t="shared" si="73"/>
        <v>449</v>
      </c>
      <c r="O519" s="730">
        <f t="shared" si="81"/>
        <v>10368268.679891082</v>
      </c>
      <c r="P519" s="730">
        <f t="shared" si="74"/>
        <v>13816.588780494472</v>
      </c>
      <c r="Q519" s="730">
        <f t="shared" si="82"/>
        <v>22193.533291726955</v>
      </c>
      <c r="R519" s="730">
        <f t="shared" si="83"/>
        <v>10404278.801963303</v>
      </c>
      <c r="Z519" s="614"/>
    </row>
    <row r="520" spans="13:26" x14ac:dyDescent="0.2">
      <c r="M520" s="614"/>
      <c r="N520" s="748">
        <f t="shared" si="73"/>
        <v>450</v>
      </c>
      <c r="O520" s="730">
        <f t="shared" si="81"/>
        <v>10404278.801963303</v>
      </c>
      <c r="P520" s="730">
        <f t="shared" si="74"/>
        <v>13816.588780494472</v>
      </c>
      <c r="Q520" s="730">
        <f t="shared" si="82"/>
        <v>22270.61384082567</v>
      </c>
      <c r="R520" s="730">
        <f t="shared" si="83"/>
        <v>10440366.004584624</v>
      </c>
      <c r="Z520" s="614"/>
    </row>
    <row r="521" spans="13:26" x14ac:dyDescent="0.2">
      <c r="M521" s="614"/>
      <c r="N521" s="748">
        <f t="shared" si="73"/>
        <v>451</v>
      </c>
      <c r="O521" s="730">
        <f t="shared" ref="O521:O538" si="84">R520</f>
        <v>10440366.004584624</v>
      </c>
      <c r="P521" s="730">
        <f t="shared" si="74"/>
        <v>13816.588780494472</v>
      </c>
      <c r="Q521" s="730">
        <f t="shared" ref="Q521:Q538" si="85">O521*$P$65</f>
        <v>22347.859382729392</v>
      </c>
      <c r="R521" s="730">
        <f t="shared" ref="R521:R538" si="86">O521+P521+Q521</f>
        <v>10476530.452747848</v>
      </c>
      <c r="Z521" s="614"/>
    </row>
    <row r="522" spans="13:26" x14ac:dyDescent="0.2">
      <c r="M522" s="614"/>
      <c r="N522" s="748">
        <f t="shared" si="73"/>
        <v>452</v>
      </c>
      <c r="O522" s="730">
        <f t="shared" si="84"/>
        <v>10476530.452747848</v>
      </c>
      <c r="P522" s="730">
        <f t="shared" si="74"/>
        <v>13816.588780494472</v>
      </c>
      <c r="Q522" s="730">
        <f t="shared" si="85"/>
        <v>22425.270270609264</v>
      </c>
      <c r="R522" s="730">
        <f t="shared" si="86"/>
        <v>10512772.311798951</v>
      </c>
      <c r="Z522" s="614"/>
    </row>
    <row r="523" spans="13:26" x14ac:dyDescent="0.2">
      <c r="M523" s="614"/>
      <c r="N523" s="748">
        <f t="shared" si="73"/>
        <v>453</v>
      </c>
      <c r="O523" s="730">
        <f t="shared" si="84"/>
        <v>10512772.311798951</v>
      </c>
      <c r="P523" s="730">
        <f t="shared" si="74"/>
        <v>13816.588780494472</v>
      </c>
      <c r="Q523" s="730">
        <f t="shared" si="85"/>
        <v>22502.846858392404</v>
      </c>
      <c r="R523" s="730">
        <f t="shared" si="86"/>
        <v>10549091.747437837</v>
      </c>
      <c r="Z523" s="614"/>
    </row>
    <row r="524" spans="13:26" x14ac:dyDescent="0.2">
      <c r="M524" s="614"/>
      <c r="N524" s="748">
        <f t="shared" si="73"/>
        <v>454</v>
      </c>
      <c r="O524" s="730">
        <f t="shared" si="84"/>
        <v>10549091.747437837</v>
      </c>
      <c r="P524" s="730">
        <f t="shared" si="74"/>
        <v>13816.588780494472</v>
      </c>
      <c r="Q524" s="730">
        <f t="shared" si="85"/>
        <v>22580.589500763512</v>
      </c>
      <c r="R524" s="730">
        <f t="shared" si="86"/>
        <v>10585488.925719095</v>
      </c>
      <c r="Z524" s="614"/>
    </row>
    <row r="525" spans="13:26" x14ac:dyDescent="0.2">
      <c r="M525" s="614"/>
      <c r="N525" s="748">
        <f t="shared" si="73"/>
        <v>455</v>
      </c>
      <c r="O525" s="730">
        <f t="shared" si="84"/>
        <v>10585488.925719095</v>
      </c>
      <c r="P525" s="730">
        <f t="shared" si="74"/>
        <v>13816.588780494472</v>
      </c>
      <c r="Q525" s="730">
        <f t="shared" si="85"/>
        <v>22658.498553166515</v>
      </c>
      <c r="R525" s="730">
        <f t="shared" si="86"/>
        <v>10621964.013052756</v>
      </c>
      <c r="Z525" s="614"/>
    </row>
    <row r="526" spans="13:26" x14ac:dyDescent="0.2">
      <c r="M526" s="614"/>
      <c r="N526" s="748">
        <f t="shared" si="73"/>
        <v>456</v>
      </c>
      <c r="O526" s="730">
        <f t="shared" si="84"/>
        <v>10621964.013052756</v>
      </c>
      <c r="P526" s="730">
        <f t="shared" si="74"/>
        <v>13816.588780494472</v>
      </c>
      <c r="Q526" s="730">
        <f t="shared" si="85"/>
        <v>22736.574371806157</v>
      </c>
      <c r="R526" s="730">
        <f t="shared" si="86"/>
        <v>10658517.176205056</v>
      </c>
      <c r="Z526" s="614"/>
    </row>
    <row r="527" spans="13:26" x14ac:dyDescent="0.2">
      <c r="M527" s="614"/>
      <c r="N527" s="748">
        <f t="shared" si="73"/>
        <v>457</v>
      </c>
      <c r="O527" s="730">
        <f t="shared" si="84"/>
        <v>10658517.176205056</v>
      </c>
      <c r="P527" s="730">
        <f t="shared" si="74"/>
        <v>13816.588780494472</v>
      </c>
      <c r="Q527" s="730">
        <f t="shared" si="85"/>
        <v>22814.817313649655</v>
      </c>
      <c r="R527" s="730">
        <f t="shared" si="86"/>
        <v>10695148.582299199</v>
      </c>
      <c r="Z527" s="614"/>
    </row>
    <row r="528" spans="13:26" x14ac:dyDescent="0.2">
      <c r="M528" s="614"/>
      <c r="N528" s="748">
        <f t="shared" si="73"/>
        <v>458</v>
      </c>
      <c r="O528" s="730">
        <f t="shared" si="84"/>
        <v>10695148.582299199</v>
      </c>
      <c r="P528" s="730">
        <f t="shared" si="74"/>
        <v>13816.588780494472</v>
      </c>
      <c r="Q528" s="730">
        <f t="shared" si="85"/>
        <v>22893.227736428329</v>
      </c>
      <c r="R528" s="730">
        <f t="shared" si="86"/>
        <v>10731858.398816122</v>
      </c>
      <c r="Z528" s="614"/>
    </row>
    <row r="529" spans="13:26" x14ac:dyDescent="0.2">
      <c r="M529" s="614"/>
      <c r="N529" s="748">
        <f t="shared" si="73"/>
        <v>459</v>
      </c>
      <c r="O529" s="730">
        <f t="shared" si="84"/>
        <v>10731858.398816122</v>
      </c>
      <c r="P529" s="730">
        <f t="shared" si="74"/>
        <v>13816.588780494472</v>
      </c>
      <c r="Q529" s="730">
        <f t="shared" si="85"/>
        <v>22971.805998639225</v>
      </c>
      <c r="R529" s="730">
        <f t="shared" si="86"/>
        <v>10768646.793595256</v>
      </c>
      <c r="Z529" s="614"/>
    </row>
    <row r="530" spans="13:26" x14ac:dyDescent="0.2">
      <c r="M530" s="614"/>
      <c r="N530" s="748">
        <f t="shared" si="73"/>
        <v>460</v>
      </c>
      <c r="O530" s="730">
        <f t="shared" si="84"/>
        <v>10768646.793595256</v>
      </c>
      <c r="P530" s="730">
        <f t="shared" si="74"/>
        <v>13816.588780494472</v>
      </c>
      <c r="Q530" s="730">
        <f t="shared" si="85"/>
        <v>23050.552459546765</v>
      </c>
      <c r="R530" s="730">
        <f t="shared" si="86"/>
        <v>10805513.934835298</v>
      </c>
      <c r="Z530" s="614"/>
    </row>
    <row r="531" spans="13:26" x14ac:dyDescent="0.2">
      <c r="M531" s="614"/>
      <c r="N531" s="748">
        <f t="shared" si="73"/>
        <v>461</v>
      </c>
      <c r="O531" s="730">
        <f t="shared" si="84"/>
        <v>10805513.934835298</v>
      </c>
      <c r="P531" s="730">
        <f t="shared" si="74"/>
        <v>13816.588780494472</v>
      </c>
      <c r="Q531" s="730">
        <f t="shared" si="85"/>
        <v>23129.467479184379</v>
      </c>
      <c r="R531" s="730">
        <f t="shared" si="86"/>
        <v>10842459.991094977</v>
      </c>
      <c r="Z531" s="614"/>
    </row>
    <row r="532" spans="13:26" x14ac:dyDescent="0.2">
      <c r="M532" s="614"/>
      <c r="N532" s="748">
        <f t="shared" si="73"/>
        <v>462</v>
      </c>
      <c r="O532" s="730">
        <f t="shared" si="84"/>
        <v>10842459.991094977</v>
      </c>
      <c r="P532" s="730">
        <f t="shared" si="74"/>
        <v>13816.588780494472</v>
      </c>
      <c r="Q532" s="730">
        <f t="shared" si="85"/>
        <v>23208.551418356161</v>
      </c>
      <c r="R532" s="730">
        <f t="shared" si="86"/>
        <v>10879485.131293828</v>
      </c>
      <c r="Z532" s="614"/>
    </row>
    <row r="533" spans="13:26" x14ac:dyDescent="0.2">
      <c r="M533" s="614"/>
      <c r="N533" s="748">
        <f t="shared" si="73"/>
        <v>463</v>
      </c>
      <c r="O533" s="730">
        <f t="shared" si="84"/>
        <v>10879485.131293828</v>
      </c>
      <c r="P533" s="730">
        <f t="shared" si="74"/>
        <v>13816.588780494472</v>
      </c>
      <c r="Q533" s="730">
        <f t="shared" si="85"/>
        <v>23287.804638638518</v>
      </c>
      <c r="R533" s="730">
        <f t="shared" si="86"/>
        <v>10916589.524712961</v>
      </c>
      <c r="Z533" s="614"/>
    </row>
    <row r="534" spans="13:26" x14ac:dyDescent="0.2">
      <c r="M534" s="614"/>
      <c r="N534" s="748">
        <f t="shared" si="73"/>
        <v>464</v>
      </c>
      <c r="O534" s="730">
        <f t="shared" si="84"/>
        <v>10916589.524712961</v>
      </c>
      <c r="P534" s="730">
        <f t="shared" si="74"/>
        <v>13816.588780494472</v>
      </c>
      <c r="Q534" s="730">
        <f t="shared" si="85"/>
        <v>23367.227502381815</v>
      </c>
      <c r="R534" s="730">
        <f t="shared" si="86"/>
        <v>10953773.340995837</v>
      </c>
      <c r="Z534" s="614"/>
    </row>
    <row r="535" spans="13:26" x14ac:dyDescent="0.2">
      <c r="M535" s="614"/>
      <c r="N535" s="748">
        <f t="shared" si="73"/>
        <v>465</v>
      </c>
      <c r="O535" s="730">
        <f t="shared" si="84"/>
        <v>10953773.340995837</v>
      </c>
      <c r="P535" s="730">
        <f t="shared" si="74"/>
        <v>13816.588780494472</v>
      </c>
      <c r="Q535" s="730">
        <f t="shared" si="85"/>
        <v>23446.820372712034</v>
      </c>
      <c r="R535" s="730">
        <f t="shared" si="86"/>
        <v>10991036.750149043</v>
      </c>
      <c r="Z535" s="614"/>
    </row>
    <row r="536" spans="13:26" x14ac:dyDescent="0.2">
      <c r="M536" s="614"/>
      <c r="N536" s="748">
        <f t="shared" si="73"/>
        <v>466</v>
      </c>
      <c r="O536" s="730">
        <f t="shared" si="84"/>
        <v>10991036.750149043</v>
      </c>
      <c r="P536" s="730">
        <f t="shared" si="74"/>
        <v>13816.588780494472</v>
      </c>
      <c r="Q536" s="730">
        <f t="shared" si="85"/>
        <v>23526.58361353245</v>
      </c>
      <c r="R536" s="730">
        <f t="shared" si="86"/>
        <v>11028379.922543069</v>
      </c>
      <c r="Z536" s="614"/>
    </row>
    <row r="537" spans="13:26" x14ac:dyDescent="0.2">
      <c r="M537" s="614"/>
      <c r="N537" s="748">
        <f t="shared" si="73"/>
        <v>467</v>
      </c>
      <c r="O537" s="730">
        <f t="shared" si="84"/>
        <v>11028379.922543069</v>
      </c>
      <c r="P537" s="730">
        <f t="shared" si="74"/>
        <v>13816.588780494472</v>
      </c>
      <c r="Q537" s="730">
        <f t="shared" si="85"/>
        <v>23606.517589525269</v>
      </c>
      <c r="R537" s="730">
        <f t="shared" si="86"/>
        <v>11065803.028913088</v>
      </c>
      <c r="Z537" s="614"/>
    </row>
    <row r="538" spans="13:26" x14ac:dyDescent="0.2">
      <c r="M538" s="614"/>
      <c r="N538" s="748">
        <f t="shared" si="73"/>
        <v>468</v>
      </c>
      <c r="O538" s="730">
        <f t="shared" si="84"/>
        <v>11065803.028913088</v>
      </c>
      <c r="P538" s="730">
        <f t="shared" si="74"/>
        <v>13816.588780494472</v>
      </c>
      <c r="Q538" s="730">
        <f t="shared" si="85"/>
        <v>23686.622666153315</v>
      </c>
      <c r="R538" s="730">
        <f t="shared" si="86"/>
        <v>11103306.240359737</v>
      </c>
      <c r="Z538" s="614"/>
    </row>
    <row r="539" spans="13:26" x14ac:dyDescent="0.2">
      <c r="M539" s="614"/>
      <c r="N539" s="615" t="s">
        <v>18</v>
      </c>
      <c r="O539" s="615" t="s">
        <v>18</v>
      </c>
      <c r="P539" s="615" t="s">
        <v>18</v>
      </c>
      <c r="Q539" s="615" t="s">
        <v>18</v>
      </c>
      <c r="R539" s="615" t="s">
        <v>18</v>
      </c>
      <c r="Z539" s="614"/>
    </row>
    <row r="540" spans="13:26" x14ac:dyDescent="0.2">
      <c r="M540" s="614"/>
      <c r="N540" s="605"/>
      <c r="O540" s="605" t="s">
        <v>111</v>
      </c>
      <c r="P540" s="724">
        <f>SUM(P71:P538)</f>
        <v>6466163.5492713898</v>
      </c>
      <c r="Q540" s="724">
        <f>SUM(Q71:Q538)</f>
        <v>4637142.6910883505</v>
      </c>
      <c r="R540" s="731">
        <f>P540+Q540</f>
        <v>11103306.24035974</v>
      </c>
      <c r="S540" s="497">
        <f>R540-P66</f>
        <v>-8.9406967163085938E-8</v>
      </c>
      <c r="Z540" s="614"/>
    </row>
    <row r="541" spans="13:26" x14ac:dyDescent="0.2">
      <c r="M541" s="614"/>
      <c r="N541" s="614"/>
      <c r="O541" s="614"/>
      <c r="P541" s="614"/>
      <c r="Q541" s="614"/>
      <c r="R541" s="614"/>
      <c r="S541" s="614"/>
      <c r="T541" s="614"/>
      <c r="U541" s="614"/>
      <c r="V541" s="614"/>
      <c r="W541" s="614"/>
      <c r="X541" s="614"/>
      <c r="Y541" s="614"/>
    </row>
    <row r="542" spans="13:26" x14ac:dyDescent="0.2">
      <c r="N542" s="748"/>
      <c r="O542" s="730"/>
      <c r="P542" s="730"/>
      <c r="Q542" s="730"/>
      <c r="R542" s="730"/>
      <c r="S542" s="730"/>
    </row>
    <row r="543" spans="13:26" x14ac:dyDescent="0.2">
      <c r="N543" s="748"/>
      <c r="O543" s="730"/>
      <c r="P543" s="730"/>
      <c r="Q543" s="730"/>
      <c r="R543" s="730"/>
      <c r="S543" s="730"/>
    </row>
    <row r="544" spans="13:26" x14ac:dyDescent="0.2">
      <c r="N544" s="748"/>
      <c r="O544" s="730"/>
      <c r="P544" s="730"/>
      <c r="Q544" s="730"/>
      <c r="R544" s="730"/>
      <c r="S544" s="730"/>
    </row>
    <row r="545" spans="14:19" x14ac:dyDescent="0.2">
      <c r="N545" s="748"/>
      <c r="O545" s="730"/>
      <c r="P545" s="730"/>
      <c r="Q545" s="730"/>
      <c r="R545" s="730"/>
      <c r="S545" s="730"/>
    </row>
    <row r="546" spans="14:19" x14ac:dyDescent="0.2">
      <c r="N546" s="748"/>
      <c r="O546" s="730"/>
      <c r="P546" s="730"/>
      <c r="Q546" s="730"/>
      <c r="R546" s="730"/>
      <c r="S546" s="730"/>
    </row>
    <row r="547" spans="14:19" x14ac:dyDescent="0.2">
      <c r="N547" s="748"/>
      <c r="O547" s="730"/>
      <c r="P547" s="730"/>
      <c r="Q547" s="730"/>
      <c r="R547" s="730"/>
      <c r="S547" s="730"/>
    </row>
    <row r="548" spans="14:19" x14ac:dyDescent="0.2">
      <c r="N548" s="748"/>
      <c r="O548" s="730"/>
      <c r="P548" s="730"/>
      <c r="Q548" s="730"/>
      <c r="R548" s="730"/>
      <c r="S548" s="730"/>
    </row>
    <row r="549" spans="14:19" x14ac:dyDescent="0.2">
      <c r="N549" s="748"/>
      <c r="O549" s="730"/>
      <c r="P549" s="730"/>
      <c r="Q549" s="730"/>
      <c r="R549" s="730"/>
      <c r="S549" s="730"/>
    </row>
    <row r="550" spans="14:19" x14ac:dyDescent="0.2">
      <c r="N550" s="748"/>
      <c r="O550" s="730"/>
      <c r="P550" s="730"/>
      <c r="Q550" s="730"/>
      <c r="R550" s="730"/>
      <c r="S550" s="730"/>
    </row>
    <row r="551" spans="14:19" x14ac:dyDescent="0.2">
      <c r="N551" s="748"/>
      <c r="O551" s="730"/>
      <c r="P551" s="730"/>
      <c r="Q551" s="730"/>
      <c r="R551" s="730"/>
      <c r="S551" s="730"/>
    </row>
    <row r="552" spans="14:19" x14ac:dyDescent="0.2">
      <c r="N552" s="748"/>
      <c r="O552" s="730"/>
      <c r="P552" s="730"/>
      <c r="Q552" s="730"/>
      <c r="R552" s="730"/>
      <c r="S552" s="730"/>
    </row>
    <row r="553" spans="14:19" x14ac:dyDescent="0.2">
      <c r="N553" s="748"/>
      <c r="O553" s="730"/>
      <c r="P553" s="730"/>
      <c r="Q553" s="730"/>
      <c r="R553" s="730"/>
      <c r="S553" s="730"/>
    </row>
    <row r="554" spans="14:19" x14ac:dyDescent="0.2">
      <c r="N554" s="748"/>
      <c r="O554" s="730"/>
      <c r="P554" s="730"/>
      <c r="Q554" s="730"/>
      <c r="R554" s="730"/>
      <c r="S554" s="730"/>
    </row>
    <row r="555" spans="14:19" x14ac:dyDescent="0.2">
      <c r="N555" s="748"/>
      <c r="O555" s="730"/>
      <c r="P555" s="730"/>
      <c r="Q555" s="730"/>
      <c r="R555" s="730"/>
      <c r="S555" s="730"/>
    </row>
    <row r="556" spans="14:19" x14ac:dyDescent="0.2">
      <c r="N556" s="748"/>
      <c r="O556" s="730"/>
      <c r="P556" s="730"/>
      <c r="Q556" s="730"/>
      <c r="R556" s="730"/>
      <c r="S556" s="730"/>
    </row>
    <row r="557" spans="14:19" x14ac:dyDescent="0.2">
      <c r="N557" s="748"/>
      <c r="O557" s="730"/>
      <c r="P557" s="730"/>
      <c r="Q557" s="730"/>
      <c r="R557" s="730"/>
      <c r="S557" s="730"/>
    </row>
    <row r="558" spans="14:19" x14ac:dyDescent="0.2">
      <c r="N558" s="748"/>
      <c r="O558" s="730"/>
      <c r="P558" s="730"/>
      <c r="Q558" s="730"/>
      <c r="R558" s="730"/>
      <c r="S558" s="730"/>
    </row>
    <row r="559" spans="14:19" x14ac:dyDescent="0.2">
      <c r="N559" s="748"/>
      <c r="O559" s="730"/>
      <c r="P559" s="730"/>
      <c r="Q559" s="730"/>
      <c r="R559" s="730"/>
      <c r="S559" s="730"/>
    </row>
    <row r="560" spans="14:19" x14ac:dyDescent="0.2">
      <c r="N560" s="748"/>
      <c r="O560" s="730"/>
      <c r="P560" s="730"/>
      <c r="Q560" s="730"/>
      <c r="R560" s="730"/>
      <c r="S560" s="730"/>
    </row>
    <row r="561" spans="14:19" x14ac:dyDescent="0.2">
      <c r="N561" s="748"/>
      <c r="O561" s="730"/>
      <c r="P561" s="730"/>
      <c r="Q561" s="730"/>
      <c r="R561" s="730"/>
      <c r="S561" s="730"/>
    </row>
    <row r="562" spans="14:19" x14ac:dyDescent="0.2">
      <c r="N562" s="748"/>
      <c r="O562" s="730"/>
      <c r="P562" s="730"/>
      <c r="Q562" s="730"/>
      <c r="R562" s="730"/>
      <c r="S562" s="730"/>
    </row>
    <row r="563" spans="14:19" x14ac:dyDescent="0.2">
      <c r="N563" s="748"/>
      <c r="O563" s="730"/>
      <c r="P563" s="730"/>
      <c r="Q563" s="730"/>
      <c r="R563" s="730"/>
      <c r="S563" s="730"/>
    </row>
    <row r="564" spans="14:19" x14ac:dyDescent="0.2">
      <c r="N564" s="748"/>
      <c r="O564" s="730"/>
      <c r="P564" s="730"/>
      <c r="Q564" s="730"/>
      <c r="R564" s="730"/>
      <c r="S564" s="730"/>
    </row>
    <row r="565" spans="14:19" x14ac:dyDescent="0.2">
      <c r="N565" s="748"/>
      <c r="O565" s="730"/>
      <c r="P565" s="730"/>
      <c r="Q565" s="730"/>
      <c r="R565" s="730"/>
      <c r="S565" s="730"/>
    </row>
    <row r="566" spans="14:19" x14ac:dyDescent="0.2">
      <c r="N566" s="748"/>
      <c r="O566" s="730"/>
      <c r="P566" s="730"/>
      <c r="Q566" s="730"/>
      <c r="R566" s="730"/>
      <c r="S566" s="730"/>
    </row>
    <row r="567" spans="14:19" x14ac:dyDescent="0.2">
      <c r="N567" s="748"/>
      <c r="O567" s="730"/>
      <c r="P567" s="730"/>
      <c r="Q567" s="730"/>
      <c r="R567" s="730"/>
      <c r="S567" s="730"/>
    </row>
    <row r="568" spans="14:19" x14ac:dyDescent="0.2">
      <c r="N568" s="748"/>
      <c r="O568" s="730"/>
      <c r="P568" s="730"/>
      <c r="Q568" s="730"/>
      <c r="R568" s="730"/>
      <c r="S568" s="730"/>
    </row>
    <row r="569" spans="14:19" x14ac:dyDescent="0.2">
      <c r="N569" s="748"/>
      <c r="O569" s="730"/>
      <c r="P569" s="730"/>
      <c r="Q569" s="730"/>
      <c r="R569" s="730"/>
      <c r="S569" s="730"/>
    </row>
    <row r="570" spans="14:19" x14ac:dyDescent="0.2">
      <c r="N570" s="748"/>
      <c r="O570" s="730"/>
      <c r="P570" s="730"/>
      <c r="Q570" s="730"/>
      <c r="R570" s="730"/>
      <c r="S570" s="730"/>
    </row>
    <row r="571" spans="14:19" x14ac:dyDescent="0.2">
      <c r="N571" s="748"/>
      <c r="O571" s="730"/>
      <c r="P571" s="730"/>
      <c r="Q571" s="730"/>
      <c r="R571" s="730"/>
      <c r="S571" s="730"/>
    </row>
    <row r="572" spans="14:19" x14ac:dyDescent="0.2">
      <c r="N572" s="748"/>
      <c r="O572" s="730"/>
      <c r="P572" s="730"/>
      <c r="Q572" s="730"/>
      <c r="R572" s="730"/>
      <c r="S572" s="730"/>
    </row>
    <row r="573" spans="14:19" x14ac:dyDescent="0.2">
      <c r="N573" s="748"/>
      <c r="O573" s="730"/>
      <c r="P573" s="730"/>
      <c r="Q573" s="730"/>
      <c r="R573" s="730"/>
      <c r="S573" s="730"/>
    </row>
    <row r="574" spans="14:19" x14ac:dyDescent="0.2">
      <c r="N574" s="748"/>
      <c r="O574" s="730"/>
      <c r="P574" s="730"/>
      <c r="Q574" s="730"/>
      <c r="R574" s="730"/>
      <c r="S574" s="730"/>
    </row>
    <row r="575" spans="14:19" x14ac:dyDescent="0.2">
      <c r="N575" s="748"/>
      <c r="O575" s="730"/>
      <c r="P575" s="730"/>
      <c r="Q575" s="730"/>
      <c r="R575" s="730"/>
      <c r="S575" s="730"/>
    </row>
    <row r="576" spans="14:19" x14ac:dyDescent="0.2">
      <c r="N576" s="748"/>
      <c r="O576" s="730"/>
      <c r="P576" s="730"/>
      <c r="Q576" s="730"/>
      <c r="R576" s="730"/>
      <c r="S576" s="730"/>
    </row>
    <row r="577" spans="14:19" x14ac:dyDescent="0.2">
      <c r="N577" s="748"/>
      <c r="O577" s="730"/>
      <c r="P577" s="730"/>
      <c r="Q577" s="730"/>
      <c r="R577" s="730"/>
      <c r="S577" s="730"/>
    </row>
    <row r="578" spans="14:19" x14ac:dyDescent="0.2">
      <c r="N578" s="748"/>
      <c r="O578" s="730"/>
      <c r="P578" s="730"/>
      <c r="Q578" s="730"/>
      <c r="R578" s="730"/>
      <c r="S578" s="730"/>
    </row>
    <row r="579" spans="14:19" x14ac:dyDescent="0.2">
      <c r="N579" s="748"/>
      <c r="O579" s="730"/>
      <c r="P579" s="730"/>
      <c r="Q579" s="730"/>
      <c r="R579" s="730"/>
      <c r="S579" s="730"/>
    </row>
    <row r="580" spans="14:19" x14ac:dyDescent="0.2">
      <c r="N580" s="748"/>
      <c r="O580" s="730"/>
      <c r="P580" s="730"/>
      <c r="Q580" s="730"/>
      <c r="R580" s="730"/>
      <c r="S580" s="730"/>
    </row>
    <row r="581" spans="14:19" x14ac:dyDescent="0.2">
      <c r="N581" s="748"/>
      <c r="O581" s="730"/>
      <c r="P581" s="730"/>
      <c r="Q581" s="730"/>
      <c r="R581" s="730"/>
      <c r="S581" s="730"/>
    </row>
  </sheetData>
  <mergeCells count="1">
    <mergeCell ref="AF7:AF8"/>
  </mergeCells>
  <printOptions horizontalCentered="1"/>
  <pageMargins left="0.75" right="0.75" top="0.75" bottom="0.75" header="1" footer="1"/>
  <pageSetup scale="71" orientation="portrait" blackAndWhite="1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8">
    <tabColor theme="5" tint="0.39997558519241921"/>
    <pageSetUpPr fitToPage="1"/>
  </sheetPr>
  <dimension ref="A1:AH369"/>
  <sheetViews>
    <sheetView view="pageBreakPreview" zoomScaleNormal="100" zoomScaleSheetLayoutView="100" workbookViewId="0"/>
  </sheetViews>
  <sheetFormatPr defaultRowHeight="12.75" x14ac:dyDescent="0.2"/>
  <cols>
    <col min="1" max="1" width="25.14062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25.14062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Polk Common (Handling)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2047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11790981.902551414</v>
      </c>
      <c r="Q8" s="739">
        <f>G10</f>
        <v>1707425.7090875139</v>
      </c>
      <c r="R8" s="739">
        <f>G11</f>
        <v>1671988.5412205909</v>
      </c>
      <c r="S8" s="739">
        <f>G12</f>
        <v>8757583.8872785177</v>
      </c>
      <c r="T8" s="739">
        <f>G13</f>
        <v>-346016.23503520869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20281938.106446594</v>
      </c>
      <c r="Q9" s="723">
        <f>L10</f>
        <v>3235471.290722501</v>
      </c>
      <c r="R9" s="723">
        <f>L11</f>
        <v>3147661.0013090461</v>
      </c>
      <c r="S9" s="723">
        <f>L12</f>
        <v>14550210.88208675</v>
      </c>
      <c r="T9" s="723">
        <f>L13</f>
        <v>-651405.06767170317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4736</v>
      </c>
      <c r="B10" s="619">
        <f>'Escalation Factors'!$A$10</f>
        <v>2020</v>
      </c>
      <c r="C10" s="729">
        <v>2047</v>
      </c>
      <c r="D10" s="41" t="s">
        <v>9</v>
      </c>
      <c r="E10" s="740">
        <f>'Cost Estimates in 2020'!B20</f>
        <v>1614600</v>
      </c>
      <c r="F10" s="621">
        <f>VLOOKUP(G$7,Multiplier_Labor,3,FALSE)</f>
        <v>1.0574914586197905</v>
      </c>
      <c r="G10" s="42">
        <f>E10*F10</f>
        <v>1707425.7090875139</v>
      </c>
      <c r="H10" s="664"/>
      <c r="J10" s="620">
        <f>C10+1</f>
        <v>2048</v>
      </c>
      <c r="K10" s="621">
        <f>VLOOKUP(J$10,Multiplier_Labor,4,FALSE)</f>
        <v>1.8949411816292778</v>
      </c>
      <c r="L10" s="724">
        <f>G10*K10</f>
        <v>3235471.290722501</v>
      </c>
      <c r="M10" s="614"/>
      <c r="O10" s="720" t="s">
        <v>20</v>
      </c>
      <c r="P10" s="739">
        <f t="shared" si="0"/>
        <v>13572214.106446594</v>
      </c>
      <c r="Q10" s="739">
        <f>Q9-Q16</f>
        <v>212991.290722501</v>
      </c>
      <c r="R10" s="739">
        <f>R9-R16</f>
        <v>-1572619.9986909539</v>
      </c>
      <c r="S10" s="739">
        <f>S9-S16</f>
        <v>11811655.88208675</v>
      </c>
      <c r="T10" s="739">
        <f>T9-T16</f>
        <v>3120186.9323282968</v>
      </c>
      <c r="Z10" s="614"/>
      <c r="AA10" s="725" t="str">
        <f>A10</f>
        <v>Polk Common (Handling)</v>
      </c>
      <c r="AB10" s="741">
        <f>P12</f>
        <v>25</v>
      </c>
      <c r="AC10" s="741">
        <f>G7</f>
        <v>2022</v>
      </c>
      <c r="AD10" s="616">
        <f>C10</f>
        <v>2047</v>
      </c>
      <c r="AE10" s="742">
        <f>G15</f>
        <v>11790981.902551414</v>
      </c>
      <c r="AF10" s="742">
        <f>P16</f>
        <v>6709724</v>
      </c>
      <c r="AG10" s="742">
        <f>L15</f>
        <v>20281938.106446594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2020'!C20</f>
        <v>1580100</v>
      </c>
      <c r="F11" s="621">
        <f>VLOOKUP(G$7,Multiplier_Materials,3,FALSE)</f>
        <v>1.0581536239608829</v>
      </c>
      <c r="G11" s="42">
        <f>E11*F11</f>
        <v>1671988.5412205909</v>
      </c>
      <c r="H11" s="664"/>
      <c r="K11" s="621">
        <f>VLOOKUP(J$10,Multiplier_Materials,4,FALSE)</f>
        <v>1.8825852711952078</v>
      </c>
      <c r="L11" s="724">
        <f t="shared" ref="L11:L13" si="1">G11*K11</f>
        <v>3147661.0013090461</v>
      </c>
      <c r="M11" s="614"/>
      <c r="O11" s="720" t="s">
        <v>21</v>
      </c>
      <c r="P11" s="739">
        <f>SUM(Q11:T11)</f>
        <v>8043726.4458071766</v>
      </c>
      <c r="Q11" s="739">
        <f>Q10/((1+Q13)^(P12))</f>
        <v>112399.94823447263</v>
      </c>
      <c r="R11" s="739">
        <f>R10/((1+R13)^(P12))</f>
        <v>-835351.27080460987</v>
      </c>
      <c r="S11" s="739">
        <f>S10/((1+S13)^(P12))</f>
        <v>7109283.0250585303</v>
      </c>
      <c r="T11" s="739">
        <f>T10/((1+T13)^(P12))</f>
        <v>1657394.7433187838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2020'!D20</f>
        <v>8423750</v>
      </c>
      <c r="F12" s="621">
        <f>VLOOKUP(G$7,Multiplier_GDP,3,FALSE)</f>
        <v>1.0396300801042906</v>
      </c>
      <c r="G12" s="42">
        <f>E12*F12</f>
        <v>8757583.8872785177</v>
      </c>
      <c r="H12" s="664"/>
      <c r="K12" s="621">
        <f>VLOOKUP(J$10,Multiplier_GDP,4,FALSE)</f>
        <v>1.6614412227581108</v>
      </c>
      <c r="L12" s="724">
        <f t="shared" si="1"/>
        <v>14550210.88208675</v>
      </c>
      <c r="M12" s="614"/>
      <c r="O12" s="720" t="s">
        <v>22</v>
      </c>
      <c r="P12" s="738">
        <f>(P7-P6)</f>
        <v>25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2020'!E20</f>
        <v>-327000</v>
      </c>
      <c r="F13" s="621">
        <f>F11</f>
        <v>1.0581536239608829</v>
      </c>
      <c r="G13" s="724">
        <f>E13*F13</f>
        <v>-346016.23503520869</v>
      </c>
      <c r="H13" s="664"/>
      <c r="K13" s="621">
        <f>K11</f>
        <v>1.8825852711952078</v>
      </c>
      <c r="L13" s="724">
        <f t="shared" si="1"/>
        <v>-651405.06767170317</v>
      </c>
      <c r="M13" s="614"/>
      <c r="O13" s="719" t="s">
        <v>4708</v>
      </c>
      <c r="P13" s="744">
        <f>IF(P8=0,0,((P9/P8)^(1/($P7-$P6))-1))</f>
        <v>2.1932895772276861E-2</v>
      </c>
      <c r="Q13" s="744">
        <f>IF(Q8=0,0,((Q9/Q8)^(1/($P7-$P6))-1))</f>
        <v>2.5897164274595985E-2</v>
      </c>
      <c r="R13" s="744">
        <f>IF(R8=0,0,((R9/R8)^(1/($P7-$P6))-1))</f>
        <v>2.5628749892640856E-2</v>
      </c>
      <c r="S13" s="744">
        <f>IF(S8=0,0,((S9/S8)^(1/($P7-$P6))-1))</f>
        <v>2.0515015767143652E-2</v>
      </c>
      <c r="T13" s="744">
        <f>IF(T8=0,0,((T9/T8)^(1/($P7-$P6))-1))</f>
        <v>2.5628749892640856E-2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417447.99633706221</v>
      </c>
      <c r="Q14" s="726">
        <f>PMT(Q13,$P12,-Q11)</f>
        <v>6163.3887881402143</v>
      </c>
      <c r="R14" s="726">
        <f>PMT(R13,$P12,-R11)</f>
        <v>-45666.165001864632</v>
      </c>
      <c r="S14" s="726">
        <f>PMT(S13,$P12,-S11)</f>
        <v>366345.94022831094</v>
      </c>
      <c r="T14" s="726">
        <f>PMT(T13,$P12,-T11)</f>
        <v>90604.83232247569</v>
      </c>
      <c r="U14" s="745"/>
      <c r="Z14" s="614"/>
    </row>
    <row r="15" spans="1:34" x14ac:dyDescent="0.2">
      <c r="E15" s="42">
        <f>SUM(E10:E13)</f>
        <v>11291450</v>
      </c>
      <c r="F15" s="497"/>
      <c r="G15" s="42">
        <f>SUM(G10:G13)</f>
        <v>11790981.902551414</v>
      </c>
      <c r="H15" s="664"/>
      <c r="L15" s="42">
        <f>SUM(L10:L13)</f>
        <v>20281938.106446594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19" si="2">SUM(Q16:T16)</f>
        <v>6709724</v>
      </c>
      <c r="Q16" s="724">
        <f>'Reserves Dec 31, 2021'!B20</f>
        <v>3022480</v>
      </c>
      <c r="R16" s="724">
        <f>'Reserves Dec 31, 2021'!C20</f>
        <v>4720281</v>
      </c>
      <c r="S16" s="724">
        <f>'Reserves Dec 31, 2021'!D20</f>
        <v>2738555</v>
      </c>
      <c r="T16" s="724">
        <f>'Reserves Dec 31, 2021'!E20</f>
        <v>-3771592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39"/>
    </row>
    <row r="17" spans="2:26" x14ac:dyDescent="0.2">
      <c r="B17" s="728"/>
      <c r="C17" s="729"/>
      <c r="M17" s="614"/>
      <c r="N17" s="748">
        <f t="shared" ref="N17:N56" si="3">N16+1</f>
        <v>1</v>
      </c>
      <c r="O17" s="749">
        <f>P6</f>
        <v>2022</v>
      </c>
      <c r="P17" s="739">
        <f>SUM(Q17:T17)</f>
        <v>417447.99633706221</v>
      </c>
      <c r="Q17" s="730">
        <f>IF($N17&lt;=TRUNC($P$12),Q14*(1+0),0)</f>
        <v>6163.3887881402143</v>
      </c>
      <c r="R17" s="730">
        <f>IF($N17&lt;=TRUNC($P$12),R14*(1+0),0)</f>
        <v>-45666.165001864632</v>
      </c>
      <c r="S17" s="730">
        <f>IF($N17&lt;=TRUNC($P$12),S14*(1+0),0)</f>
        <v>366345.94022831094</v>
      </c>
      <c r="T17" s="730">
        <f>IF($N17&lt;=TRUNC($P$12),T14*(1+0),0)</f>
        <v>90604.83232247569</v>
      </c>
      <c r="U17" s="748"/>
      <c r="V17" s="748"/>
      <c r="W17" s="748"/>
      <c r="X17" s="748"/>
      <c r="Y17" s="748"/>
      <c r="Z17" s="742">
        <f>SUM(Q17:T17)-P17</f>
        <v>0</v>
      </c>
    </row>
    <row r="18" spans="2:26" x14ac:dyDescent="0.2">
      <c r="B18" s="605"/>
      <c r="M18" s="614"/>
      <c r="N18" s="748">
        <f t="shared" si="3"/>
        <v>2</v>
      </c>
      <c r="O18" s="749">
        <f t="shared" ref="O18:O56" si="4">O17+1</f>
        <v>2023</v>
      </c>
      <c r="P18" s="739">
        <f t="shared" si="2"/>
        <v>426274.92523427831</v>
      </c>
      <c r="Q18" s="730">
        <f t="shared" ref="Q18:Q56" si="5">IF($N18&lt;=TRUNC($P$12),Q17*(1+Q$13),0)</f>
        <v>6323.0030800748846</v>
      </c>
      <c r="R18" s="730">
        <f t="shared" ref="R18:R56" si="6">IF($N18&lt;=TRUNC($P$12),R17*(1+R$13),0)</f>
        <v>-46836.531723253487</v>
      </c>
      <c r="S18" s="730">
        <f t="shared" ref="S18:S56" si="7">IF($N18&lt;=TRUNC($P$12),S17*(1+S$13),0)</f>
        <v>373861.53296832379</v>
      </c>
      <c r="T18" s="730">
        <f t="shared" ref="T18:T56" si="8">IF($N18&lt;=TRUNC($P$12),T17*(1+T$13),0)</f>
        <v>92926.920909133085</v>
      </c>
      <c r="Z18" s="614"/>
    </row>
    <row r="19" spans="2:26" x14ac:dyDescent="0.2">
      <c r="M19" s="614"/>
      <c r="N19" s="748">
        <f t="shared" si="3"/>
        <v>3</v>
      </c>
      <c r="O19" s="749">
        <f t="shared" si="4"/>
        <v>2024</v>
      </c>
      <c r="P19" s="739">
        <f t="shared" si="2"/>
        <v>435289.68738422485</v>
      </c>
      <c r="Q19" s="730">
        <f t="shared" si="5"/>
        <v>6486.7509295483605</v>
      </c>
      <c r="R19" s="730">
        <f t="shared" si="6"/>
        <v>-48036.893480627492</v>
      </c>
      <c r="S19" s="730">
        <f t="shared" si="7"/>
        <v>381531.30821189744</v>
      </c>
      <c r="T19" s="730">
        <f t="shared" si="8"/>
        <v>95308.521723406477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si="4"/>
        <v>2025</v>
      </c>
      <c r="P20" s="739">
        <f t="shared" ref="P20:P56" si="9">SUM(Q20:T20)</f>
        <v>444496.30937953375</v>
      </c>
      <c r="Q20" s="730">
        <f t="shared" si="5"/>
        <v>6654.739383979263</v>
      </c>
      <c r="R20" s="730">
        <f t="shared" si="6"/>
        <v>-49268.019009261923</v>
      </c>
      <c r="S20" s="730">
        <f t="shared" si="7"/>
        <v>389358.42901552346</v>
      </c>
      <c r="T20" s="730">
        <f t="shared" si="8"/>
        <v>97751.159989292995</v>
      </c>
      <c r="U20" s="724">
        <f>SUM(Q17:T20)/4</f>
        <v>430877.22958377475</v>
      </c>
      <c r="V20" s="730">
        <f>SUM(Q17:Q20)/4</f>
        <v>6406.9705454356808</v>
      </c>
      <c r="W20" s="730">
        <f>SUM(R17:R20)/4</f>
        <v>-47451.902303751878</v>
      </c>
      <c r="X20" s="730">
        <f>SUM(S17:S20)/4</f>
        <v>377774.30260601395</v>
      </c>
      <c r="Y20" s="730">
        <f>SUM(T17:T20)/4</f>
        <v>94147.858736077062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si="4"/>
        <v>2026</v>
      </c>
      <c r="P21" s="739">
        <f t="shared" si="9"/>
        <v>453898.90486307594</v>
      </c>
      <c r="Q21" s="730">
        <f t="shared" si="5"/>
        <v>6827.0782630107979</v>
      </c>
      <c r="R21" s="730">
        <f t="shared" si="6"/>
        <v>-50530.696746156173</v>
      </c>
      <c r="S21" s="730">
        <f t="shared" si="7"/>
        <v>397346.12332584721</v>
      </c>
      <c r="T21" s="730">
        <f t="shared" si="8"/>
        <v>100256.4000203741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si="4"/>
        <v>2027</v>
      </c>
      <c r="P22" s="739">
        <f t="shared" si="9"/>
        <v>463501.67642786237</v>
      </c>
      <c r="Q22" s="730">
        <f t="shared" si="5"/>
        <v>7003.8802303035118</v>
      </c>
      <c r="R22" s="730">
        <f t="shared" si="6"/>
        <v>-51825.735334964287</v>
      </c>
      <c r="S22" s="730">
        <f t="shared" si="7"/>
        <v>405497.68531089037</v>
      </c>
      <c r="T22" s="730">
        <f t="shared" si="8"/>
        <v>102825.84622163282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si="4"/>
        <v>2028</v>
      </c>
      <c r="P23" s="739">
        <f t="shared" si="9"/>
        <v>473308.91755885078</v>
      </c>
      <c r="Q23" s="730">
        <f t="shared" si="5"/>
        <v>7185.2608671872767</v>
      </c>
      <c r="R23" s="730">
        <f t="shared" si="6"/>
        <v>-53153.964143866287</v>
      </c>
      <c r="S23" s="730">
        <f t="shared" si="7"/>
        <v>413816.47671858355</v>
      </c>
      <c r="T23" s="730">
        <f t="shared" si="8"/>
        <v>105461.14411694619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si="4"/>
        <v>2029</v>
      </c>
      <c r="P24" s="739">
        <f t="shared" si="9"/>
        <v>483325.01461758907</v>
      </c>
      <c r="Q24" s="730">
        <f t="shared" si="5"/>
        <v>7371.3387482206517</v>
      </c>
      <c r="R24" s="730">
        <f t="shared" si="6"/>
        <v>-54516.233796711836</v>
      </c>
      <c r="S24" s="730">
        <f t="shared" si="7"/>
        <v>422305.92826316913</v>
      </c>
      <c r="T24" s="730">
        <f t="shared" si="8"/>
        <v>108163.98140291116</v>
      </c>
      <c r="U24" s="724">
        <f>SUM(Q21:T24)/4</f>
        <v>468508.62836684461</v>
      </c>
      <c r="V24" s="730">
        <f>SUM(Q21:Q24)/4</f>
        <v>7096.8895271805595</v>
      </c>
      <c r="W24" s="730">
        <f>SUM(R21:R24)/4</f>
        <v>-52506.65750542465</v>
      </c>
      <c r="X24" s="730">
        <f>SUM(S21:S24)/4</f>
        <v>409741.55340462259</v>
      </c>
      <c r="Y24" s="730">
        <f>SUM(T21:T24)/4</f>
        <v>104176.84294046607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si="4"/>
        <v>2030</v>
      </c>
      <c r="P25" s="739">
        <f t="shared" si="9"/>
        <v>493554.44887065538</v>
      </c>
      <c r="Q25" s="730">
        <f t="shared" si="5"/>
        <v>7562.235518707017</v>
      </c>
      <c r="R25" s="730">
        <f t="shared" si="6"/>
        <v>-55913.416717776498</v>
      </c>
      <c r="S25" s="730">
        <f t="shared" si="7"/>
        <v>430969.54104004626</v>
      </c>
      <c r="T25" s="730">
        <f t="shared" si="8"/>
        <v>110936.08902967862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si="4"/>
        <v>2031</v>
      </c>
      <c r="P26" s="739">
        <f t="shared" si="9"/>
        <v>504001.79856286827</v>
      </c>
      <c r="Q26" s="730">
        <f t="shared" si="5"/>
        <v>7758.0759742181572</v>
      </c>
      <c r="R26" s="730">
        <f t="shared" si="6"/>
        <v>-57346.407690479398</v>
      </c>
      <c r="S26" s="730">
        <f t="shared" si="7"/>
        <v>439810.88796964148</v>
      </c>
      <c r="T26" s="730">
        <f t="shared" si="8"/>
        <v>113779.24230948799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si="4"/>
        <v>2032</v>
      </c>
      <c r="P27" s="739">
        <f t="shared" si="9"/>
        <v>514671.74103626935</v>
      </c>
      <c r="Q27" s="730">
        <f t="shared" si="5"/>
        <v>7958.9881421772807</v>
      </c>
      <c r="R27" s="730">
        <f t="shared" si="6"/>
        <v>-58816.12443042011</v>
      </c>
      <c r="S27" s="730">
        <f t="shared" si="7"/>
        <v>448833.61527090013</v>
      </c>
      <c r="T27" s="730">
        <f t="shared" si="8"/>
        <v>116695.26205361204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si="4"/>
        <v>2033</v>
      </c>
      <c r="P28" s="739">
        <f t="shared" si="9"/>
        <v>525569.05489589996</v>
      </c>
      <c r="Q28" s="730">
        <f t="shared" si="5"/>
        <v>8165.1033655548072</v>
      </c>
      <c r="R28" s="730">
        <f t="shared" si="6"/>
        <v>-60323.508173101793</v>
      </c>
      <c r="S28" s="730">
        <f t="shared" si="7"/>
        <v>458041.44396500674</v>
      </c>
      <c r="T28" s="730">
        <f t="shared" si="8"/>
        <v>119686.01573844024</v>
      </c>
      <c r="U28" s="724">
        <f>SUM(Q25:T28)/4</f>
        <v>509449.26084142318</v>
      </c>
      <c r="V28" s="730">
        <f>SUM(Q25:Q28)/4</f>
        <v>7861.1007501643162</v>
      </c>
      <c r="W28" s="730">
        <f>SUM(R25:R28)/4</f>
        <v>-58099.864252944448</v>
      </c>
      <c r="X28" s="730">
        <f>SUM(S25:S28)/4</f>
        <v>444413.8720613987</v>
      </c>
      <c r="Y28" s="730">
        <f>SUM(T25:T28)/4</f>
        <v>115274.15228280472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si="4"/>
        <v>2034</v>
      </c>
      <c r="P29" s="739">
        <f t="shared" si="9"/>
        <v>536698.62222341623</v>
      </c>
      <c r="Q29" s="730">
        <f t="shared" si="5"/>
        <v>8376.5563887316366</v>
      </c>
      <c r="R29" s="730">
        <f t="shared" si="6"/>
        <v>-61869.524276716897</v>
      </c>
      <c r="S29" s="730">
        <f t="shared" si="7"/>
        <v>467438.17140995408</v>
      </c>
      <c r="T29" s="730">
        <f t="shared" si="8"/>
        <v>122753.4187014474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si="4"/>
        <v>2035</v>
      </c>
      <c r="P30" s="739">
        <f t="shared" si="9"/>
        <v>548065.43083961203</v>
      </c>
      <c r="Q30" s="730">
        <f t="shared" si="5"/>
        <v>8593.4854455860368</v>
      </c>
      <c r="R30" s="730">
        <f t="shared" si="6"/>
        <v>-63455.162840381548</v>
      </c>
      <c r="S30" s="730">
        <f t="shared" si="7"/>
        <v>477027.6728665941</v>
      </c>
      <c r="T30" s="730">
        <f t="shared" si="8"/>
        <v>125899.43536781342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si="4"/>
        <v>2036</v>
      </c>
      <c r="P31" s="739">
        <f t="shared" si="9"/>
        <v>559674.57661694323</v>
      </c>
      <c r="Q31" s="730">
        <f t="shared" si="5"/>
        <v>8816.0323498617272</v>
      </c>
      <c r="R31" s="730">
        <f t="shared" si="6"/>
        <v>-65081.439338214484</v>
      </c>
      <c r="S31" s="730">
        <f t="shared" si="7"/>
        <v>486813.90309681615</v>
      </c>
      <c r="T31" s="730">
        <f t="shared" si="8"/>
        <v>129126.08050847982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si="4"/>
        <v>2037</v>
      </c>
      <c r="P32" s="739">
        <f t="shared" si="9"/>
        <v>571531.26584317023</v>
      </c>
      <c r="Q32" s="730">
        <f t="shared" si="5"/>
        <v>9044.3425878762482</v>
      </c>
      <c r="R32" s="730">
        <f t="shared" si="6"/>
        <v>-66749.395269666667</v>
      </c>
      <c r="S32" s="730">
        <f t="shared" si="7"/>
        <v>496800.89799451205</v>
      </c>
      <c r="T32" s="730">
        <f t="shared" si="8"/>
        <v>132435.42053044867</v>
      </c>
      <c r="U32" s="724">
        <f>SUM(Q29:T32)/4</f>
        <v>553992.4738807854</v>
      </c>
      <c r="V32" s="730">
        <f>SUM(Q29:Q32)/4</f>
        <v>8707.6041930139127</v>
      </c>
      <c r="W32" s="730">
        <f>SUM(R29:R32)/4</f>
        <v>-64288.880431244907</v>
      </c>
      <c r="X32" s="730">
        <f>SUM(S29:S32)/4</f>
        <v>482020.1613419691</v>
      </c>
      <c r="Y32" s="730">
        <f>SUM(T29:T32)/4</f>
        <v>127553.58877704732</v>
      </c>
      <c r="Z32" s="742">
        <f>SUM(Q32:T32)-P32</f>
        <v>0</v>
      </c>
    </row>
    <row r="33" spans="13:26" x14ac:dyDescent="0.2">
      <c r="M33" s="614"/>
      <c r="N33" s="748">
        <f t="shared" si="3"/>
        <v>17</v>
      </c>
      <c r="O33" s="749">
        <f t="shared" si="4"/>
        <v>2038</v>
      </c>
      <c r="P33" s="739">
        <f t="shared" si="9"/>
        <v>583640.8176372631</v>
      </c>
      <c r="Q33" s="730">
        <f t="shared" si="5"/>
        <v>9278.5654136302037</v>
      </c>
      <c r="R33" s="730">
        <f t="shared" si="6"/>
        <v>-68460.098826517977</v>
      </c>
      <c r="S33" s="730">
        <f t="shared" si="7"/>
        <v>506992.77625000058</v>
      </c>
      <c r="T33" s="730">
        <f t="shared" si="8"/>
        <v>135829.57480015024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3"/>
        <v>18</v>
      </c>
      <c r="O34" s="749">
        <f t="shared" si="4"/>
        <v>2039</v>
      </c>
      <c r="P34" s="739">
        <f t="shared" si="9"/>
        <v>596008.66641873564</v>
      </c>
      <c r="Q34" s="730">
        <f t="shared" si="5"/>
        <v>9518.8539463795696</v>
      </c>
      <c r="R34" s="730">
        <f t="shared" si="6"/>
        <v>-70214.64557696828</v>
      </c>
      <c r="S34" s="730">
        <f t="shared" si="7"/>
        <v>517393.74104859727</v>
      </c>
      <c r="T34" s="730">
        <f t="shared" si="8"/>
        <v>139310.71700072705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3"/>
        <v>19</v>
      </c>
      <c r="O35" s="749">
        <f t="shared" si="4"/>
        <v>2040</v>
      </c>
      <c r="P35" s="739">
        <f t="shared" si="9"/>
        <v>608640.36443160789</v>
      </c>
      <c r="Q35" s="730">
        <f t="shared" si="5"/>
        <v>9765.3652707348483</v>
      </c>
      <c r="R35" s="730">
        <f t="shared" si="6"/>
        <v>-72014.159167260819</v>
      </c>
      <c r="S35" s="730">
        <f t="shared" si="7"/>
        <v>528008.08180403069</v>
      </c>
      <c r="T35" s="730">
        <f t="shared" si="8"/>
        <v>142881.07652410315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3"/>
        <v>20</v>
      </c>
      <c r="O36" s="749">
        <f t="shared" si="4"/>
        <v>2041</v>
      </c>
      <c r="P36" s="739">
        <f t="shared" si="9"/>
        <v>621541.58432421554</v>
      </c>
      <c r="Q36" s="730">
        <f t="shared" si="5"/>
        <v>10018.260539352503</v>
      </c>
      <c r="R36" s="730">
        <f t="shared" si="6"/>
        <v>-73859.792041287379</v>
      </c>
      <c r="S36" s="730">
        <f t="shared" si="7"/>
        <v>538840.17592741968</v>
      </c>
      <c r="T36" s="730">
        <f t="shared" si="8"/>
        <v>146542.93989873066</v>
      </c>
      <c r="U36" s="724">
        <f>SUM(Q33:T36)/4</f>
        <v>602457.85820295545</v>
      </c>
      <c r="V36" s="730">
        <f>SUM(Q33:Q36)/4</f>
        <v>9645.2612925242811</v>
      </c>
      <c r="W36" s="730">
        <f>SUM(R33:R36)/4</f>
        <v>-71137.173903008603</v>
      </c>
      <c r="X36" s="730">
        <f>SUM(S33:S36)/4</f>
        <v>522808.69375751202</v>
      </c>
      <c r="Y36" s="730">
        <f>SUM(T33:T36)/4</f>
        <v>141141.07705592777</v>
      </c>
      <c r="Z36" s="742">
        <f>SUM(Q36:T36)-P36</f>
        <v>0</v>
      </c>
    </row>
    <row r="37" spans="13:26" x14ac:dyDescent="0.2">
      <c r="M37" s="614"/>
      <c r="N37" s="748">
        <f t="shared" si="3"/>
        <v>21</v>
      </c>
      <c r="O37" s="749">
        <f t="shared" si="4"/>
        <v>2042</v>
      </c>
      <c r="P37" s="739">
        <f t="shared" si="9"/>
        <v>634718.12178611849</v>
      </c>
      <c r="Q37" s="730">
        <f t="shared" si="5"/>
        <v>10277.705078285817</v>
      </c>
      <c r="R37" s="730">
        <f t="shared" si="6"/>
        <v>-75752.726178636003</v>
      </c>
      <c r="S37" s="730">
        <f t="shared" si="7"/>
        <v>549894.49063254113</v>
      </c>
      <c r="T37" s="730">
        <f t="shared" si="8"/>
        <v>150298.65225392755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3"/>
        <v>22</v>
      </c>
      <c r="O38" s="749">
        <f t="shared" si="4"/>
        <v>2043</v>
      </c>
      <c r="P38" s="739">
        <f t="shared" si="9"/>
        <v>648175.89824338758</v>
      </c>
      <c r="Q38" s="730">
        <f t="shared" si="5"/>
        <v>10543.868495064035</v>
      </c>
      <c r="R38" s="730">
        <f t="shared" si="6"/>
        <v>-77694.173851553976</v>
      </c>
      <c r="S38" s="730">
        <f t="shared" si="7"/>
        <v>561175.58477813308</v>
      </c>
      <c r="T38" s="730">
        <f t="shared" si="8"/>
        <v>154150.61882174446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3"/>
        <v>23</v>
      </c>
      <c r="O39" s="749">
        <f t="shared" si="4"/>
        <v>2044</v>
      </c>
      <c r="P39" s="739">
        <f t="shared" si="9"/>
        <v>661920.96361357486</v>
      </c>
      <c r="Q39" s="730">
        <f t="shared" si="5"/>
        <v>10816.924789570445</v>
      </c>
      <c r="R39" s="730">
        <f t="shared" si="6"/>
        <v>-79685.378401310809</v>
      </c>
      <c r="S39" s="730">
        <f t="shared" si="7"/>
        <v>572688.11074799253</v>
      </c>
      <c r="T39" s="730">
        <f t="shared" si="8"/>
        <v>158101.30647732277</v>
      </c>
      <c r="U39" s="748"/>
      <c r="V39" s="748"/>
      <c r="W39" s="748"/>
      <c r="X39" s="748"/>
      <c r="Y39" s="748"/>
      <c r="Z39" s="739"/>
    </row>
    <row r="40" spans="13:26" x14ac:dyDescent="0.2">
      <c r="M40" s="614"/>
      <c r="N40" s="748">
        <f t="shared" si="3"/>
        <v>24</v>
      </c>
      <c r="O40" s="749">
        <f t="shared" si="4"/>
        <v>2045</v>
      </c>
      <c r="P40" s="739">
        <f t="shared" si="9"/>
        <v>675959.4991217067</v>
      </c>
      <c r="Q40" s="730">
        <f t="shared" si="5"/>
        <v>11097.0524677919</v>
      </c>
      <c r="R40" s="730">
        <f t="shared" si="6"/>
        <v>-81727.615034458446</v>
      </c>
      <c r="S40" s="730">
        <f t="shared" si="7"/>
        <v>584436.81636964332</v>
      </c>
      <c r="T40" s="730">
        <f t="shared" si="8"/>
        <v>162153.24531872984</v>
      </c>
      <c r="U40" s="724">
        <f>SUM(Q37:T40)/4</f>
        <v>655193.62069119688</v>
      </c>
      <c r="V40" s="730">
        <f>SUM(Q37:Q40)/4</f>
        <v>10683.88770767805</v>
      </c>
      <c r="W40" s="730">
        <f>SUM(R37:R40)/4</f>
        <v>-78714.973366489809</v>
      </c>
      <c r="X40" s="730">
        <f>SUM(S37:S40)/4</f>
        <v>567048.75063207757</v>
      </c>
      <c r="Y40" s="730">
        <f>SUM(T37:T40)/4</f>
        <v>156175.95571793115</v>
      </c>
      <c r="Z40" s="742">
        <f>SUM(Q40:T40)-P40</f>
        <v>0</v>
      </c>
    </row>
    <row r="41" spans="13:26" x14ac:dyDescent="0.2">
      <c r="M41" s="614"/>
      <c r="N41" s="748">
        <f t="shared" si="3"/>
        <v>25</v>
      </c>
      <c r="O41" s="749">
        <f t="shared" si="4"/>
        <v>2046</v>
      </c>
      <c r="P41" s="739">
        <f t="shared" si="9"/>
        <v>690297.82017866487</v>
      </c>
      <c r="Q41" s="730">
        <f t="shared" si="5"/>
        <v>11384.434658514117</v>
      </c>
      <c r="R41" s="730">
        <f t="shared" si="6"/>
        <v>-83822.191639498618</v>
      </c>
      <c r="S41" s="730">
        <f t="shared" si="7"/>
        <v>596426.54687236575</v>
      </c>
      <c r="T41" s="730">
        <f t="shared" si="8"/>
        <v>166309.03028728359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si="3"/>
        <v>26</v>
      </c>
      <c r="O42" s="749">
        <f t="shared" si="4"/>
        <v>2047</v>
      </c>
      <c r="P42" s="739">
        <f t="shared" si="9"/>
        <v>0</v>
      </c>
      <c r="Q42" s="730">
        <f t="shared" si="5"/>
        <v>0</v>
      </c>
      <c r="R42" s="730">
        <f t="shared" si="6"/>
        <v>0</v>
      </c>
      <c r="S42" s="730">
        <f t="shared" si="7"/>
        <v>0</v>
      </c>
      <c r="T42" s="730">
        <f t="shared" si="8"/>
        <v>0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si="3"/>
        <v>27</v>
      </c>
      <c r="O43" s="749">
        <f t="shared" si="4"/>
        <v>2048</v>
      </c>
      <c r="P43" s="739">
        <f t="shared" si="9"/>
        <v>0</v>
      </c>
      <c r="Q43" s="730">
        <f t="shared" si="5"/>
        <v>0</v>
      </c>
      <c r="R43" s="730">
        <f t="shared" si="6"/>
        <v>0</v>
      </c>
      <c r="S43" s="730">
        <f t="shared" si="7"/>
        <v>0</v>
      </c>
      <c r="T43" s="730">
        <f t="shared" si="8"/>
        <v>0</v>
      </c>
      <c r="U43" s="748"/>
      <c r="V43" s="748"/>
      <c r="W43" s="748"/>
      <c r="X43" s="748"/>
      <c r="Y43" s="748"/>
      <c r="Z43" s="739"/>
    </row>
    <row r="44" spans="13:26" x14ac:dyDescent="0.2">
      <c r="M44" s="614"/>
      <c r="N44" s="748">
        <f t="shared" si="3"/>
        <v>28</v>
      </c>
      <c r="O44" s="749">
        <f t="shared" si="4"/>
        <v>2049</v>
      </c>
      <c r="P44" s="739">
        <f t="shared" si="9"/>
        <v>0</v>
      </c>
      <c r="Q44" s="730">
        <f t="shared" si="5"/>
        <v>0</v>
      </c>
      <c r="R44" s="730">
        <f t="shared" si="6"/>
        <v>0</v>
      </c>
      <c r="S44" s="730">
        <f t="shared" si="7"/>
        <v>0</v>
      </c>
      <c r="T44" s="730">
        <f t="shared" si="8"/>
        <v>0</v>
      </c>
      <c r="U44" s="724">
        <f>SUM(Q41:T44)/4</f>
        <v>172574.45504466622</v>
      </c>
      <c r="V44" s="730">
        <f>SUM(Q41:Q44)/4</f>
        <v>2846.1086646285294</v>
      </c>
      <c r="W44" s="730">
        <f>SUM(R41:R44)/4</f>
        <v>-20955.547909874655</v>
      </c>
      <c r="X44" s="730">
        <f>SUM(S41:S44)/4</f>
        <v>149106.63671809144</v>
      </c>
      <c r="Y44" s="730">
        <f>SUM(T41:T44)/4</f>
        <v>41577.257571820897</v>
      </c>
      <c r="Z44" s="742">
        <f>SUM(Q44:T44)-P44</f>
        <v>0</v>
      </c>
    </row>
    <row r="45" spans="13:26" x14ac:dyDescent="0.2">
      <c r="M45" s="614"/>
      <c r="N45" s="748">
        <f t="shared" si="3"/>
        <v>29</v>
      </c>
      <c r="O45" s="749">
        <f t="shared" si="4"/>
        <v>2050</v>
      </c>
      <c r="P45" s="739">
        <f t="shared" si="9"/>
        <v>0</v>
      </c>
      <c r="Q45" s="730">
        <f t="shared" si="5"/>
        <v>0</v>
      </c>
      <c r="R45" s="730">
        <f t="shared" si="6"/>
        <v>0</v>
      </c>
      <c r="S45" s="730">
        <f t="shared" si="7"/>
        <v>0</v>
      </c>
      <c r="T45" s="730">
        <f t="shared" si="8"/>
        <v>0</v>
      </c>
      <c r="U45" s="748"/>
      <c r="V45" s="748"/>
      <c r="W45" s="748"/>
      <c r="X45" s="748"/>
      <c r="Y45" s="748"/>
      <c r="Z45" s="614"/>
    </row>
    <row r="46" spans="13:26" x14ac:dyDescent="0.2">
      <c r="M46" s="614"/>
      <c r="N46" s="748">
        <f t="shared" si="3"/>
        <v>30</v>
      </c>
      <c r="O46" s="749">
        <f t="shared" si="4"/>
        <v>2051</v>
      </c>
      <c r="P46" s="739">
        <f t="shared" si="9"/>
        <v>0</v>
      </c>
      <c r="Q46" s="730">
        <f t="shared" si="5"/>
        <v>0</v>
      </c>
      <c r="R46" s="730">
        <f t="shared" si="6"/>
        <v>0</v>
      </c>
      <c r="S46" s="730">
        <f t="shared" si="7"/>
        <v>0</v>
      </c>
      <c r="T46" s="730">
        <f t="shared" si="8"/>
        <v>0</v>
      </c>
      <c r="Z46" s="614"/>
    </row>
    <row r="47" spans="13:26" x14ac:dyDescent="0.2">
      <c r="M47" s="614"/>
      <c r="N47" s="748">
        <f t="shared" si="3"/>
        <v>31</v>
      </c>
      <c r="O47" s="749">
        <f t="shared" si="4"/>
        <v>2052</v>
      </c>
      <c r="P47" s="739">
        <f t="shared" si="9"/>
        <v>0</v>
      </c>
      <c r="Q47" s="730">
        <f t="shared" si="5"/>
        <v>0</v>
      </c>
      <c r="R47" s="730">
        <f t="shared" si="6"/>
        <v>0</v>
      </c>
      <c r="S47" s="730">
        <f t="shared" si="7"/>
        <v>0</v>
      </c>
      <c r="T47" s="730">
        <f t="shared" si="8"/>
        <v>0</v>
      </c>
      <c r="U47" s="748"/>
      <c r="V47" s="748"/>
      <c r="W47" s="748"/>
      <c r="X47" s="748"/>
      <c r="Y47" s="748"/>
      <c r="Z47" s="739"/>
    </row>
    <row r="48" spans="13:26" x14ac:dyDescent="0.2">
      <c r="M48" s="614"/>
      <c r="N48" s="748">
        <f t="shared" si="3"/>
        <v>32</v>
      </c>
      <c r="O48" s="749">
        <f t="shared" si="4"/>
        <v>2053</v>
      </c>
      <c r="P48" s="739">
        <f t="shared" si="9"/>
        <v>0</v>
      </c>
      <c r="Q48" s="730">
        <f t="shared" si="5"/>
        <v>0</v>
      </c>
      <c r="R48" s="730">
        <f t="shared" si="6"/>
        <v>0</v>
      </c>
      <c r="S48" s="730">
        <f t="shared" si="7"/>
        <v>0</v>
      </c>
      <c r="T48" s="730">
        <f t="shared" si="8"/>
        <v>0</v>
      </c>
      <c r="U48" s="724">
        <f>SUM(Q45:T48)/4</f>
        <v>0</v>
      </c>
      <c r="V48" s="730">
        <f>SUM(Q45:Q48)/4</f>
        <v>0</v>
      </c>
      <c r="W48" s="730">
        <f>SUM(R45:R48)/4</f>
        <v>0</v>
      </c>
      <c r="X48" s="730">
        <f>SUM(S45:S48)/4</f>
        <v>0</v>
      </c>
      <c r="Y48" s="730">
        <f>SUM(T45:T48)/4</f>
        <v>0</v>
      </c>
      <c r="Z48" s="742">
        <f>SUM(Q48:T48)-P48</f>
        <v>0</v>
      </c>
    </row>
    <row r="49" spans="13:26" x14ac:dyDescent="0.2">
      <c r="M49" s="614"/>
      <c r="N49" s="748">
        <f t="shared" si="3"/>
        <v>33</v>
      </c>
      <c r="O49" s="749">
        <f t="shared" si="4"/>
        <v>2054</v>
      </c>
      <c r="P49" s="739">
        <f t="shared" si="9"/>
        <v>0</v>
      </c>
      <c r="Q49" s="730">
        <f t="shared" si="5"/>
        <v>0</v>
      </c>
      <c r="R49" s="730">
        <f t="shared" si="6"/>
        <v>0</v>
      </c>
      <c r="S49" s="730">
        <f t="shared" si="7"/>
        <v>0</v>
      </c>
      <c r="T49" s="730">
        <f t="shared" si="8"/>
        <v>0</v>
      </c>
      <c r="U49" s="748"/>
      <c r="V49" s="748"/>
      <c r="W49" s="748"/>
      <c r="X49" s="748"/>
      <c r="Y49" s="748"/>
      <c r="Z49" s="614"/>
    </row>
    <row r="50" spans="13:26" x14ac:dyDescent="0.2">
      <c r="M50" s="614"/>
      <c r="N50" s="748">
        <f t="shared" si="3"/>
        <v>34</v>
      </c>
      <c r="O50" s="749">
        <f t="shared" si="4"/>
        <v>2055</v>
      </c>
      <c r="P50" s="739">
        <f t="shared" si="9"/>
        <v>0</v>
      </c>
      <c r="Q50" s="730">
        <f t="shared" si="5"/>
        <v>0</v>
      </c>
      <c r="R50" s="730">
        <f t="shared" si="6"/>
        <v>0</v>
      </c>
      <c r="S50" s="730">
        <f t="shared" si="7"/>
        <v>0</v>
      </c>
      <c r="T50" s="730">
        <f t="shared" si="8"/>
        <v>0</v>
      </c>
      <c r="U50" s="730"/>
      <c r="V50" s="748"/>
      <c r="W50" s="748"/>
      <c r="X50" s="748"/>
      <c r="Y50" s="748"/>
      <c r="Z50" s="614"/>
    </row>
    <row r="51" spans="13:26" x14ac:dyDescent="0.2">
      <c r="M51" s="614"/>
      <c r="N51" s="748">
        <f t="shared" si="3"/>
        <v>35</v>
      </c>
      <c r="O51" s="749">
        <f t="shared" si="4"/>
        <v>2056</v>
      </c>
      <c r="P51" s="739">
        <f t="shared" si="9"/>
        <v>0</v>
      </c>
      <c r="Q51" s="730">
        <f t="shared" si="5"/>
        <v>0</v>
      </c>
      <c r="R51" s="730">
        <f t="shared" si="6"/>
        <v>0</v>
      </c>
      <c r="S51" s="730">
        <f t="shared" si="7"/>
        <v>0</v>
      </c>
      <c r="T51" s="730">
        <f t="shared" si="8"/>
        <v>0</v>
      </c>
      <c r="U51" s="748"/>
      <c r="V51" s="748"/>
      <c r="W51" s="748"/>
      <c r="X51" s="748"/>
      <c r="Y51" s="748"/>
      <c r="Z51" s="739"/>
    </row>
    <row r="52" spans="13:26" x14ac:dyDescent="0.2">
      <c r="M52" s="614"/>
      <c r="N52" s="748">
        <f t="shared" si="3"/>
        <v>36</v>
      </c>
      <c r="O52" s="749">
        <f t="shared" si="4"/>
        <v>2057</v>
      </c>
      <c r="P52" s="739">
        <f t="shared" si="9"/>
        <v>0</v>
      </c>
      <c r="Q52" s="730">
        <f t="shared" si="5"/>
        <v>0</v>
      </c>
      <c r="R52" s="730">
        <f t="shared" si="6"/>
        <v>0</v>
      </c>
      <c r="S52" s="730">
        <f t="shared" si="7"/>
        <v>0</v>
      </c>
      <c r="T52" s="730">
        <f t="shared" si="8"/>
        <v>0</v>
      </c>
      <c r="U52" s="724">
        <f>SUM(Q49:T52)/4</f>
        <v>0</v>
      </c>
      <c r="V52" s="730">
        <f>SUM(Q49:Q52)/4</f>
        <v>0</v>
      </c>
      <c r="W52" s="730">
        <f>SUM(R49:R52)/4</f>
        <v>0</v>
      </c>
      <c r="X52" s="730">
        <f>SUM(S49:S52)/4</f>
        <v>0</v>
      </c>
      <c r="Y52" s="730">
        <f>SUM(T49:T52)/4</f>
        <v>0</v>
      </c>
      <c r="Z52" s="742">
        <f>SUM(Q52:T52)-P52</f>
        <v>0</v>
      </c>
    </row>
    <row r="53" spans="13:26" x14ac:dyDescent="0.2">
      <c r="M53" s="614"/>
      <c r="N53" s="748">
        <f t="shared" si="3"/>
        <v>37</v>
      </c>
      <c r="O53" s="749">
        <f t="shared" si="4"/>
        <v>2058</v>
      </c>
      <c r="P53" s="739">
        <f t="shared" si="9"/>
        <v>0</v>
      </c>
      <c r="Q53" s="730">
        <f t="shared" si="5"/>
        <v>0</v>
      </c>
      <c r="R53" s="730">
        <f t="shared" si="6"/>
        <v>0</v>
      </c>
      <c r="S53" s="730">
        <f t="shared" si="7"/>
        <v>0</v>
      </c>
      <c r="T53" s="730">
        <f t="shared" si="8"/>
        <v>0</v>
      </c>
      <c r="Z53" s="614"/>
    </row>
    <row r="54" spans="13:26" x14ac:dyDescent="0.2">
      <c r="M54" s="614"/>
      <c r="N54" s="748">
        <f t="shared" si="3"/>
        <v>38</v>
      </c>
      <c r="O54" s="749">
        <f t="shared" si="4"/>
        <v>2059</v>
      </c>
      <c r="P54" s="739">
        <f t="shared" si="9"/>
        <v>0</v>
      </c>
      <c r="Q54" s="730">
        <f t="shared" si="5"/>
        <v>0</v>
      </c>
      <c r="R54" s="730">
        <f t="shared" si="6"/>
        <v>0</v>
      </c>
      <c r="S54" s="730">
        <f t="shared" si="7"/>
        <v>0</v>
      </c>
      <c r="T54" s="730">
        <f t="shared" si="8"/>
        <v>0</v>
      </c>
      <c r="Z54" s="614"/>
    </row>
    <row r="55" spans="13:26" x14ac:dyDescent="0.2">
      <c r="M55" s="614"/>
      <c r="N55" s="748">
        <f t="shared" si="3"/>
        <v>39</v>
      </c>
      <c r="O55" s="749">
        <f t="shared" si="4"/>
        <v>2060</v>
      </c>
      <c r="P55" s="739">
        <f t="shared" si="9"/>
        <v>0</v>
      </c>
      <c r="Q55" s="730">
        <f t="shared" si="5"/>
        <v>0</v>
      </c>
      <c r="R55" s="730">
        <f t="shared" si="6"/>
        <v>0</v>
      </c>
      <c r="S55" s="730">
        <f t="shared" si="7"/>
        <v>0</v>
      </c>
      <c r="T55" s="730">
        <f t="shared" si="8"/>
        <v>0</v>
      </c>
      <c r="U55" s="748"/>
      <c r="V55" s="748"/>
      <c r="W55" s="748"/>
      <c r="X55" s="748"/>
      <c r="Y55" s="748"/>
      <c r="Z55" s="739"/>
    </row>
    <row r="56" spans="13:26" x14ac:dyDescent="0.2">
      <c r="M56" s="614"/>
      <c r="N56" s="748">
        <f t="shared" si="3"/>
        <v>40</v>
      </c>
      <c r="O56" s="749">
        <f t="shared" si="4"/>
        <v>2061</v>
      </c>
      <c r="P56" s="739">
        <f t="shared" si="9"/>
        <v>0</v>
      </c>
      <c r="Q56" s="730">
        <f t="shared" si="5"/>
        <v>0</v>
      </c>
      <c r="R56" s="730">
        <f t="shared" si="6"/>
        <v>0</v>
      </c>
      <c r="S56" s="730">
        <f t="shared" si="7"/>
        <v>0</v>
      </c>
      <c r="T56" s="730">
        <f t="shared" si="8"/>
        <v>0</v>
      </c>
      <c r="U56" s="724">
        <f>SUM(Q53:T56)/4</f>
        <v>0</v>
      </c>
      <c r="V56" s="730">
        <f>SUM(Q53:Q56)/4</f>
        <v>0</v>
      </c>
      <c r="W56" s="730">
        <f>SUM(R53:R56)/4</f>
        <v>0</v>
      </c>
      <c r="X56" s="730">
        <f>SUM(S53:S56)/4</f>
        <v>0</v>
      </c>
      <c r="Y56" s="730">
        <f>SUM(T53:T56)/4</f>
        <v>0</v>
      </c>
      <c r="Z56" s="742">
        <f>SUM(Q56:T56)-P56</f>
        <v>0</v>
      </c>
    </row>
    <row r="57" spans="13:26" x14ac:dyDescent="0.2">
      <c r="M57" s="614"/>
      <c r="N57" s="748"/>
      <c r="O57" s="615" t="s">
        <v>18</v>
      </c>
      <c r="P57" s="615" t="s">
        <v>18</v>
      </c>
      <c r="Q57" s="615" t="s">
        <v>18</v>
      </c>
      <c r="R57" s="615" t="s">
        <v>18</v>
      </c>
      <c r="S57" s="615" t="s">
        <v>18</v>
      </c>
      <c r="T57" s="615" t="s">
        <v>18</v>
      </c>
      <c r="U57" s="724"/>
      <c r="V57" s="724"/>
      <c r="W57" s="724"/>
      <c r="X57" s="724"/>
      <c r="Y57" s="724"/>
      <c r="Z57" s="614"/>
    </row>
    <row r="58" spans="13:26" x14ac:dyDescent="0.2">
      <c r="M58" s="614"/>
      <c r="O58" s="605" t="s">
        <v>111</v>
      </c>
      <c r="P58" s="726">
        <f>SUM(Q58:T58)</f>
        <v>13572214.106446587</v>
      </c>
      <c r="Q58" s="724">
        <f>SUM(Q$17:Q$56)</f>
        <v>212991.29072250129</v>
      </c>
      <c r="R58" s="724">
        <f t="shared" ref="R58:T58" si="10">SUM(R$17:R$56)</f>
        <v>-1572619.9986909558</v>
      </c>
      <c r="S58" s="724">
        <f t="shared" si="10"/>
        <v>11811655.882086743</v>
      </c>
      <c r="T58" s="724">
        <f t="shared" si="10"/>
        <v>3120186.9323282996</v>
      </c>
      <c r="U58" s="730"/>
      <c r="V58" s="724"/>
      <c r="W58" s="724"/>
      <c r="X58" s="724"/>
      <c r="Y58" s="724"/>
      <c r="Z58" s="614"/>
    </row>
    <row r="59" spans="13:26" x14ac:dyDescent="0.2">
      <c r="M59" s="614"/>
      <c r="N59" s="614"/>
      <c r="O59" s="614"/>
      <c r="P59" s="742">
        <f>P58-P$10</f>
        <v>0</v>
      </c>
      <c r="Q59" s="742">
        <f t="shared" ref="Q59:T59" si="11">Q58-Q$10</f>
        <v>2.9103830456733704E-10</v>
      </c>
      <c r="R59" s="742">
        <f t="shared" si="11"/>
        <v>-1.862645149230957E-9</v>
      </c>
      <c r="S59" s="742">
        <f t="shared" si="11"/>
        <v>0</v>
      </c>
      <c r="T59" s="742">
        <f t="shared" si="11"/>
        <v>0</v>
      </c>
      <c r="U59" s="742">
        <f>SUM(Q58:T58)-P$10</f>
        <v>0</v>
      </c>
      <c r="V59" s="614"/>
      <c r="W59" s="614"/>
      <c r="X59" s="614"/>
      <c r="Y59" s="614"/>
      <c r="Z59" s="614"/>
    </row>
    <row r="60" spans="13:26" x14ac:dyDescent="0.2">
      <c r="M60" s="614"/>
      <c r="O60" s="719" t="s">
        <v>112</v>
      </c>
      <c r="P60" s="752">
        <f>$P$13</f>
        <v>2.1932895772276861E-2</v>
      </c>
      <c r="Z60" s="614"/>
    </row>
    <row r="61" spans="13:26" x14ac:dyDescent="0.2">
      <c r="M61" s="614"/>
      <c r="O61" s="720" t="s">
        <v>113</v>
      </c>
      <c r="P61" s="752">
        <f>((1+P60)^(1/12))-1</f>
        <v>1.8096212177971527E-3</v>
      </c>
      <c r="Z61" s="614"/>
    </row>
    <row r="62" spans="13:26" x14ac:dyDescent="0.2">
      <c r="M62" s="614"/>
      <c r="O62" s="720" t="s">
        <v>20</v>
      </c>
      <c r="P62" s="726">
        <f>P10</f>
        <v>13572214.106446594</v>
      </c>
      <c r="Z62" s="614"/>
    </row>
    <row r="63" spans="13:26" x14ac:dyDescent="0.2">
      <c r="M63" s="614"/>
      <c r="O63" s="720" t="s">
        <v>21</v>
      </c>
      <c r="P63" s="724">
        <f>P62/(1+P61)^P64</f>
        <v>7890258.3208156209</v>
      </c>
      <c r="Z63" s="614"/>
    </row>
    <row r="64" spans="13:26" x14ac:dyDescent="0.2">
      <c r="M64" s="614"/>
      <c r="O64" s="720" t="s">
        <v>114</v>
      </c>
      <c r="P64" s="730">
        <f>$P$12*12</f>
        <v>300</v>
      </c>
      <c r="Q64" s="753"/>
      <c r="Z64" s="614"/>
    </row>
    <row r="65" spans="13:26" x14ac:dyDescent="0.2">
      <c r="M65" s="614"/>
      <c r="O65" s="720" t="s">
        <v>115</v>
      </c>
      <c r="P65" s="724">
        <f>PMT(P61,P64,-P63)</f>
        <v>34106.075873315385</v>
      </c>
      <c r="Z65" s="614"/>
    </row>
    <row r="66" spans="13:26" x14ac:dyDescent="0.2">
      <c r="M66" s="614"/>
      <c r="N66" s="615"/>
      <c r="O66" s="615" t="s">
        <v>18</v>
      </c>
      <c r="P66" s="615" t="s">
        <v>18</v>
      </c>
      <c r="Q66" s="615" t="s">
        <v>18</v>
      </c>
      <c r="R66" s="615" t="s">
        <v>18</v>
      </c>
      <c r="Z66" s="614"/>
    </row>
    <row r="67" spans="13:26" x14ac:dyDescent="0.2">
      <c r="M67" s="614"/>
      <c r="N67" s="748">
        <v>1</v>
      </c>
      <c r="O67" s="730">
        <v>0</v>
      </c>
      <c r="P67" s="730">
        <f>P65</f>
        <v>34106.075873315385</v>
      </c>
      <c r="Q67" s="730">
        <f>O67*$P$61</f>
        <v>0</v>
      </c>
      <c r="R67" s="730">
        <f>O67+P67+Q67</f>
        <v>34106.075873315385</v>
      </c>
      <c r="Z67" s="614"/>
    </row>
    <row r="68" spans="13:26" x14ac:dyDescent="0.2">
      <c r="M68" s="614"/>
      <c r="N68" s="748">
        <f>N67+1</f>
        <v>2</v>
      </c>
      <c r="O68" s="730">
        <f t="shared" ref="O68:O131" si="12">R67</f>
        <v>34106.075873315385</v>
      </c>
      <c r="P68" s="730">
        <f>P67</f>
        <v>34106.075873315385</v>
      </c>
      <c r="Q68" s="730">
        <f t="shared" ref="Q68:Q131" si="13">O68*$P$61</f>
        <v>61.719078556151075</v>
      </c>
      <c r="R68" s="730">
        <f t="shared" ref="R68:R131" si="14">O68+P68+Q68</f>
        <v>68273.870825186925</v>
      </c>
      <c r="Z68" s="614"/>
    </row>
    <row r="69" spans="13:26" x14ac:dyDescent="0.2">
      <c r="M69" s="614"/>
      <c r="N69" s="748">
        <f t="shared" ref="N69:N132" si="15">N68+1</f>
        <v>3</v>
      </c>
      <c r="O69" s="730">
        <f t="shared" si="12"/>
        <v>68273.870825186925</v>
      </c>
      <c r="P69" s="730">
        <f>P68</f>
        <v>34106.075873315385</v>
      </c>
      <c r="Q69" s="730">
        <f t="shared" si="13"/>
        <v>123.54984526640025</v>
      </c>
      <c r="R69" s="730">
        <f t="shared" si="14"/>
        <v>102503.49654376872</v>
      </c>
      <c r="Z69" s="614"/>
    </row>
    <row r="70" spans="13:26" x14ac:dyDescent="0.2">
      <c r="M70" s="614"/>
      <c r="N70" s="748">
        <f t="shared" si="15"/>
        <v>4</v>
      </c>
      <c r="O70" s="730">
        <f t="shared" si="12"/>
        <v>102503.49654376872</v>
      </c>
      <c r="P70" s="730">
        <f t="shared" ref="P70:P133" si="16">P69</f>
        <v>34106.075873315385</v>
      </c>
      <c r="Q70" s="730">
        <f t="shared" si="13"/>
        <v>185.49250224400097</v>
      </c>
      <c r="R70" s="730">
        <f t="shared" si="14"/>
        <v>136795.06491932811</v>
      </c>
      <c r="Z70" s="614"/>
    </row>
    <row r="71" spans="13:26" x14ac:dyDescent="0.2">
      <c r="M71" s="614"/>
      <c r="N71" s="748">
        <f t="shared" si="15"/>
        <v>5</v>
      </c>
      <c r="O71" s="730">
        <f t="shared" si="12"/>
        <v>136795.06491932811</v>
      </c>
      <c r="P71" s="730">
        <f t="shared" si="16"/>
        <v>34106.075873315385</v>
      </c>
      <c r="Q71" s="730">
        <f t="shared" si="13"/>
        <v>247.54725196795511</v>
      </c>
      <c r="R71" s="730">
        <f t="shared" si="14"/>
        <v>171148.68804461145</v>
      </c>
      <c r="Z71" s="614"/>
    </row>
    <row r="72" spans="13:26" x14ac:dyDescent="0.2">
      <c r="M72" s="614"/>
      <c r="N72" s="748">
        <f t="shared" si="15"/>
        <v>6</v>
      </c>
      <c r="O72" s="730">
        <f t="shared" si="12"/>
        <v>171148.68804461145</v>
      </c>
      <c r="P72" s="730">
        <f t="shared" si="16"/>
        <v>34106.075873315385</v>
      </c>
      <c r="Q72" s="730">
        <f t="shared" si="13"/>
        <v>309.71429728367474</v>
      </c>
      <c r="R72" s="730">
        <f t="shared" si="14"/>
        <v>205564.47821521052</v>
      </c>
      <c r="Z72" s="614"/>
    </row>
    <row r="73" spans="13:26" x14ac:dyDescent="0.2">
      <c r="M73" s="614"/>
      <c r="N73" s="748">
        <f t="shared" si="15"/>
        <v>7</v>
      </c>
      <c r="O73" s="730">
        <f t="shared" si="12"/>
        <v>205564.47821521052</v>
      </c>
      <c r="P73" s="730">
        <f t="shared" si="16"/>
        <v>34106.075873315385</v>
      </c>
      <c r="Q73" s="730">
        <f t="shared" si="13"/>
        <v>371.99384140364555</v>
      </c>
      <c r="R73" s="730">
        <f t="shared" si="14"/>
        <v>240042.54792992957</v>
      </c>
      <c r="Z73" s="614"/>
    </row>
    <row r="74" spans="13:26" x14ac:dyDescent="0.2">
      <c r="M74" s="614"/>
      <c r="N74" s="748">
        <f t="shared" si="15"/>
        <v>8</v>
      </c>
      <c r="O74" s="730">
        <f t="shared" si="12"/>
        <v>240042.54792992957</v>
      </c>
      <c r="P74" s="730">
        <f t="shared" si="16"/>
        <v>34106.075873315385</v>
      </c>
      <c r="Q74" s="730">
        <f t="shared" si="13"/>
        <v>434.38608790809053</v>
      </c>
      <c r="R74" s="730">
        <f t="shared" si="14"/>
        <v>274583.00989115308</v>
      </c>
      <c r="Z74" s="614"/>
    </row>
    <row r="75" spans="13:26" x14ac:dyDescent="0.2">
      <c r="M75" s="614"/>
      <c r="N75" s="748">
        <f t="shared" si="15"/>
        <v>9</v>
      </c>
      <c r="O75" s="730">
        <f t="shared" si="12"/>
        <v>274583.00989115308</v>
      </c>
      <c r="P75" s="730">
        <f t="shared" si="16"/>
        <v>34106.075873315385</v>
      </c>
      <c r="Q75" s="730">
        <f t="shared" si="13"/>
        <v>496.89124074563608</v>
      </c>
      <c r="R75" s="730">
        <f t="shared" si="14"/>
        <v>309185.97700521408</v>
      </c>
      <c r="Z75" s="614"/>
    </row>
    <row r="76" spans="13:26" x14ac:dyDescent="0.2">
      <c r="M76" s="614"/>
      <c r="N76" s="748">
        <f t="shared" si="15"/>
        <v>10</v>
      </c>
      <c r="O76" s="730">
        <f t="shared" si="12"/>
        <v>309185.97700521408</v>
      </c>
      <c r="P76" s="730">
        <f t="shared" si="16"/>
        <v>34106.075873315385</v>
      </c>
      <c r="Q76" s="730">
        <f t="shared" si="13"/>
        <v>559.50950423397796</v>
      </c>
      <c r="R76" s="730">
        <f t="shared" si="14"/>
        <v>343851.56238276343</v>
      </c>
      <c r="Z76" s="614"/>
    </row>
    <row r="77" spans="13:26" x14ac:dyDescent="0.2">
      <c r="M77" s="614"/>
      <c r="N77" s="748">
        <f t="shared" si="15"/>
        <v>11</v>
      </c>
      <c r="O77" s="730">
        <f t="shared" si="12"/>
        <v>343851.56238276343</v>
      </c>
      <c r="P77" s="730">
        <f>P76</f>
        <v>34106.075873315385</v>
      </c>
      <c r="Q77" s="730">
        <f t="shared" si="13"/>
        <v>622.24108306054995</v>
      </c>
      <c r="R77" s="730">
        <f t="shared" si="14"/>
        <v>378579.87933913938</v>
      </c>
      <c r="Z77" s="614"/>
    </row>
    <row r="78" spans="13:26" x14ac:dyDescent="0.2">
      <c r="M78" s="614"/>
      <c r="N78" s="748">
        <f t="shared" si="15"/>
        <v>12</v>
      </c>
      <c r="O78" s="730">
        <f t="shared" si="12"/>
        <v>378579.87933913938</v>
      </c>
      <c r="P78" s="730">
        <f t="shared" si="16"/>
        <v>34106.075873315385</v>
      </c>
      <c r="Q78" s="730">
        <f t="shared" si="13"/>
        <v>685.08618228319256</v>
      </c>
      <c r="R78" s="730">
        <f t="shared" si="14"/>
        <v>413371.04139473796</v>
      </c>
      <c r="Z78" s="614"/>
    </row>
    <row r="79" spans="13:26" x14ac:dyDescent="0.2">
      <c r="M79" s="614"/>
      <c r="N79" s="748">
        <f t="shared" si="15"/>
        <v>13</v>
      </c>
      <c r="O79" s="730">
        <f t="shared" si="12"/>
        <v>413371.04139473796</v>
      </c>
      <c r="P79" s="730">
        <f t="shared" si="16"/>
        <v>34106.075873315385</v>
      </c>
      <c r="Q79" s="730">
        <f t="shared" si="13"/>
        <v>748.04500733082295</v>
      </c>
      <c r="R79" s="730">
        <f t="shared" si="14"/>
        <v>448225.16227538418</v>
      </c>
      <c r="Z79" s="614"/>
    </row>
    <row r="80" spans="13:26" x14ac:dyDescent="0.2">
      <c r="M80" s="614"/>
      <c r="N80" s="748">
        <f t="shared" si="15"/>
        <v>14</v>
      </c>
      <c r="O80" s="730">
        <f t="shared" si="12"/>
        <v>448225.16227538418</v>
      </c>
      <c r="P80" s="730">
        <f t="shared" si="16"/>
        <v>34106.075873315385</v>
      </c>
      <c r="Q80" s="730">
        <f t="shared" si="13"/>
        <v>811.11776400410713</v>
      </c>
      <c r="R80" s="730">
        <f t="shared" si="14"/>
        <v>483142.35591270367</v>
      </c>
      <c r="Z80" s="614"/>
    </row>
    <row r="81" spans="13:26" x14ac:dyDescent="0.2">
      <c r="M81" s="614"/>
      <c r="N81" s="748">
        <f t="shared" si="15"/>
        <v>15</v>
      </c>
      <c r="O81" s="730">
        <f t="shared" si="12"/>
        <v>483142.35591270367</v>
      </c>
      <c r="P81" s="730">
        <f t="shared" si="16"/>
        <v>34106.075873315385</v>
      </c>
      <c r="Q81" s="730">
        <f t="shared" si="13"/>
        <v>874.3046584761322</v>
      </c>
      <c r="R81" s="730">
        <f t="shared" si="14"/>
        <v>518122.73644449521</v>
      </c>
      <c r="Z81" s="614"/>
    </row>
    <row r="82" spans="13:26" x14ac:dyDescent="0.2">
      <c r="M82" s="614"/>
      <c r="N82" s="748">
        <f t="shared" si="15"/>
        <v>16</v>
      </c>
      <c r="O82" s="730">
        <f t="shared" si="12"/>
        <v>518122.73644449521</v>
      </c>
      <c r="P82" s="730">
        <f t="shared" si="16"/>
        <v>34106.075873315385</v>
      </c>
      <c r="Q82" s="730">
        <f t="shared" si="13"/>
        <v>937.6058972930806</v>
      </c>
      <c r="R82" s="730">
        <f t="shared" si="14"/>
        <v>553166.41821510368</v>
      </c>
      <c r="Z82" s="614"/>
    </row>
    <row r="83" spans="13:26" x14ac:dyDescent="0.2">
      <c r="M83" s="614"/>
      <c r="N83" s="748">
        <f t="shared" si="15"/>
        <v>17</v>
      </c>
      <c r="O83" s="730">
        <f t="shared" si="12"/>
        <v>553166.41821510368</v>
      </c>
      <c r="P83" s="730">
        <f t="shared" si="16"/>
        <v>34106.075873315385</v>
      </c>
      <c r="Q83" s="730">
        <f t="shared" si="13"/>
        <v>1001.021687374905</v>
      </c>
      <c r="R83" s="730">
        <f t="shared" si="14"/>
        <v>588273.51577579393</v>
      </c>
      <c r="Z83" s="614"/>
    </row>
    <row r="84" spans="13:26" x14ac:dyDescent="0.2">
      <c r="M84" s="614"/>
      <c r="N84" s="748">
        <f t="shared" si="15"/>
        <v>18</v>
      </c>
      <c r="O84" s="730">
        <f t="shared" si="12"/>
        <v>588273.51577579393</v>
      </c>
      <c r="P84" s="730">
        <f t="shared" si="16"/>
        <v>34106.075873315385</v>
      </c>
      <c r="Q84" s="730">
        <f t="shared" si="13"/>
        <v>1064.5522360160048</v>
      </c>
      <c r="R84" s="730">
        <f t="shared" si="14"/>
        <v>623444.14388512529</v>
      </c>
      <c r="Z84" s="614"/>
    </row>
    <row r="85" spans="13:26" x14ac:dyDescent="0.2">
      <c r="M85" s="614"/>
      <c r="N85" s="748">
        <f t="shared" si="15"/>
        <v>19</v>
      </c>
      <c r="O85" s="730">
        <f t="shared" si="12"/>
        <v>623444.14388512529</v>
      </c>
      <c r="P85" s="730">
        <f t="shared" si="16"/>
        <v>34106.075873315385</v>
      </c>
      <c r="Q85" s="730">
        <f t="shared" si="13"/>
        <v>1128.1977508859038</v>
      </c>
      <c r="R85" s="730">
        <f t="shared" si="14"/>
        <v>658678.41750932648</v>
      </c>
      <c r="Z85" s="614"/>
    </row>
    <row r="86" spans="13:26" x14ac:dyDescent="0.2">
      <c r="M86" s="614"/>
      <c r="N86" s="748">
        <f t="shared" si="15"/>
        <v>20</v>
      </c>
      <c r="O86" s="730">
        <f t="shared" si="12"/>
        <v>658678.41750932648</v>
      </c>
      <c r="P86" s="730">
        <f t="shared" si="16"/>
        <v>34106.075873315385</v>
      </c>
      <c r="Q86" s="730">
        <f t="shared" si="13"/>
        <v>1191.9584400299289</v>
      </c>
      <c r="R86" s="730">
        <f t="shared" si="14"/>
        <v>693976.45182267169</v>
      </c>
      <c r="Z86" s="614"/>
    </row>
    <row r="87" spans="13:26" x14ac:dyDescent="0.2">
      <c r="M87" s="614"/>
      <c r="N87" s="748">
        <f t="shared" si="15"/>
        <v>21</v>
      </c>
      <c r="O87" s="730">
        <f t="shared" si="12"/>
        <v>693976.45182267169</v>
      </c>
      <c r="P87" s="730">
        <f t="shared" si="16"/>
        <v>34106.075873315385</v>
      </c>
      <c r="Q87" s="730">
        <f t="shared" si="13"/>
        <v>1255.8345118698901</v>
      </c>
      <c r="R87" s="730">
        <f t="shared" si="14"/>
        <v>729338.36220785696</v>
      </c>
      <c r="Z87" s="614"/>
    </row>
    <row r="88" spans="13:26" x14ac:dyDescent="0.2">
      <c r="M88" s="614"/>
      <c r="N88" s="748">
        <f t="shared" si="15"/>
        <v>22</v>
      </c>
      <c r="O88" s="730">
        <f t="shared" si="12"/>
        <v>729338.36220785696</v>
      </c>
      <c r="P88" s="730">
        <f t="shared" si="16"/>
        <v>34106.075873315385</v>
      </c>
      <c r="Q88" s="730">
        <f t="shared" si="13"/>
        <v>1319.8261752047629</v>
      </c>
      <c r="R88" s="730">
        <f t="shared" si="14"/>
        <v>764764.26425637701</v>
      </c>
      <c r="Z88" s="614"/>
    </row>
    <row r="89" spans="13:26" x14ac:dyDescent="0.2">
      <c r="M89" s="614"/>
      <c r="N89" s="748">
        <f t="shared" si="15"/>
        <v>23</v>
      </c>
      <c r="O89" s="730">
        <f t="shared" si="12"/>
        <v>764764.26425637701</v>
      </c>
      <c r="P89" s="730">
        <f t="shared" si="16"/>
        <v>34106.075873315385</v>
      </c>
      <c r="Q89" s="730">
        <f t="shared" si="13"/>
        <v>1383.9336392113685</v>
      </c>
      <c r="R89" s="730">
        <f t="shared" si="14"/>
        <v>800254.27376890369</v>
      </c>
      <c r="Z89" s="614"/>
    </row>
    <row r="90" spans="13:26" x14ac:dyDescent="0.2">
      <c r="M90" s="614"/>
      <c r="N90" s="748">
        <f t="shared" si="15"/>
        <v>24</v>
      </c>
      <c r="O90" s="730">
        <f t="shared" si="12"/>
        <v>800254.27376890369</v>
      </c>
      <c r="P90" s="730">
        <f t="shared" si="16"/>
        <v>34106.075873315385</v>
      </c>
      <c r="Q90" s="730">
        <f t="shared" si="13"/>
        <v>1448.1571134450594</v>
      </c>
      <c r="R90" s="730">
        <f t="shared" si="14"/>
        <v>835808.50675566413</v>
      </c>
      <c r="Z90" s="614"/>
    </row>
    <row r="91" spans="13:26" x14ac:dyDescent="0.2">
      <c r="M91" s="614"/>
      <c r="N91" s="748">
        <f t="shared" si="15"/>
        <v>25</v>
      </c>
      <c r="O91" s="730">
        <f t="shared" si="12"/>
        <v>835808.50675566413</v>
      </c>
      <c r="P91" s="730">
        <f t="shared" si="16"/>
        <v>34106.075873315385</v>
      </c>
      <c r="Q91" s="730">
        <f t="shared" si="13"/>
        <v>1512.4968078404047</v>
      </c>
      <c r="R91" s="730">
        <f t="shared" si="14"/>
        <v>871427.07943681988</v>
      </c>
      <c r="Z91" s="614"/>
    </row>
    <row r="92" spans="13:26" x14ac:dyDescent="0.2">
      <c r="M92" s="614"/>
      <c r="N92" s="748">
        <f t="shared" si="15"/>
        <v>26</v>
      </c>
      <c r="O92" s="730">
        <f t="shared" si="12"/>
        <v>871427.07943681988</v>
      </c>
      <c r="P92" s="730">
        <f t="shared" si="16"/>
        <v>34106.075873315385</v>
      </c>
      <c r="Q92" s="730">
        <f t="shared" si="13"/>
        <v>1576.9529327118742</v>
      </c>
      <c r="R92" s="730">
        <f t="shared" si="14"/>
        <v>907110.10824284714</v>
      </c>
      <c r="Z92" s="614"/>
    </row>
    <row r="93" spans="13:26" x14ac:dyDescent="0.2">
      <c r="M93" s="614"/>
      <c r="N93" s="748">
        <f t="shared" si="15"/>
        <v>27</v>
      </c>
      <c r="O93" s="730">
        <f t="shared" si="12"/>
        <v>907110.10824284714</v>
      </c>
      <c r="P93" s="730">
        <f t="shared" si="16"/>
        <v>34106.075873315385</v>
      </c>
      <c r="Q93" s="730">
        <f t="shared" si="13"/>
        <v>1641.5256987545281</v>
      </c>
      <c r="R93" s="730">
        <f t="shared" si="14"/>
        <v>942857.70981491695</v>
      </c>
      <c r="Z93" s="614"/>
    </row>
    <row r="94" spans="13:26" x14ac:dyDescent="0.2">
      <c r="M94" s="614"/>
      <c r="N94" s="748">
        <f t="shared" si="15"/>
        <v>28</v>
      </c>
      <c r="O94" s="730">
        <f t="shared" si="12"/>
        <v>942857.70981491695</v>
      </c>
      <c r="P94" s="730">
        <f t="shared" si="16"/>
        <v>34106.075873315385</v>
      </c>
      <c r="Q94" s="730">
        <f t="shared" si="13"/>
        <v>1706.2153170447043</v>
      </c>
      <c r="R94" s="730">
        <f t="shared" si="14"/>
        <v>978670.00100527704</v>
      </c>
      <c r="Z94" s="614"/>
    </row>
    <row r="95" spans="13:26" x14ac:dyDescent="0.2">
      <c r="M95" s="614"/>
      <c r="N95" s="748">
        <f t="shared" si="15"/>
        <v>29</v>
      </c>
      <c r="O95" s="730">
        <f t="shared" si="12"/>
        <v>978670.00100527704</v>
      </c>
      <c r="P95" s="730">
        <f t="shared" si="16"/>
        <v>34106.075873315385</v>
      </c>
      <c r="Q95" s="730">
        <f t="shared" si="13"/>
        <v>1771.0219990407102</v>
      </c>
      <c r="R95" s="730">
        <f t="shared" si="14"/>
        <v>1014547.0988776331</v>
      </c>
      <c r="Z95" s="614"/>
    </row>
    <row r="96" spans="13:26" x14ac:dyDescent="0.2">
      <c r="M96" s="614"/>
      <c r="N96" s="748">
        <f t="shared" si="15"/>
        <v>30</v>
      </c>
      <c r="O96" s="730">
        <f t="shared" si="12"/>
        <v>1014547.0988776331</v>
      </c>
      <c r="P96" s="730">
        <f t="shared" si="16"/>
        <v>34106.075873315385</v>
      </c>
      <c r="Q96" s="730">
        <f t="shared" si="13"/>
        <v>1835.9459565835107</v>
      </c>
      <c r="R96" s="730">
        <f t="shared" si="14"/>
        <v>1050489.1207075322</v>
      </c>
      <c r="Z96" s="614"/>
    </row>
    <row r="97" spans="13:26" x14ac:dyDescent="0.2">
      <c r="M97" s="614"/>
      <c r="N97" s="748">
        <f t="shared" si="15"/>
        <v>31</v>
      </c>
      <c r="O97" s="730">
        <f t="shared" si="12"/>
        <v>1050489.1207075322</v>
      </c>
      <c r="P97" s="730">
        <f t="shared" si="16"/>
        <v>34106.075873315385</v>
      </c>
      <c r="Q97" s="730">
        <f t="shared" si="13"/>
        <v>1900.9874018974244</v>
      </c>
      <c r="R97" s="730">
        <f t="shared" si="14"/>
        <v>1086496.1839827448</v>
      </c>
      <c r="Z97" s="614"/>
    </row>
    <row r="98" spans="13:26" x14ac:dyDescent="0.2">
      <c r="M98" s="614"/>
      <c r="N98" s="748">
        <f t="shared" si="15"/>
        <v>32</v>
      </c>
      <c r="O98" s="730">
        <f t="shared" si="12"/>
        <v>1086496.1839827448</v>
      </c>
      <c r="P98" s="730">
        <f t="shared" si="16"/>
        <v>34106.075873315385</v>
      </c>
      <c r="Q98" s="730">
        <f t="shared" si="13"/>
        <v>1966.146547590814</v>
      </c>
      <c r="R98" s="730">
        <f t="shared" si="14"/>
        <v>1122568.406403651</v>
      </c>
      <c r="Z98" s="614"/>
    </row>
    <row r="99" spans="13:26" x14ac:dyDescent="0.2">
      <c r="M99" s="614"/>
      <c r="N99" s="748">
        <f t="shared" si="15"/>
        <v>33</v>
      </c>
      <c r="O99" s="730">
        <f t="shared" si="12"/>
        <v>1122568.406403651</v>
      </c>
      <c r="P99" s="730">
        <f t="shared" si="16"/>
        <v>34106.075873315385</v>
      </c>
      <c r="Q99" s="730">
        <f t="shared" si="13"/>
        <v>2031.4236066567839</v>
      </c>
      <c r="R99" s="730">
        <f t="shared" si="14"/>
        <v>1158705.9058836231</v>
      </c>
      <c r="Z99" s="614"/>
    </row>
    <row r="100" spans="13:26" x14ac:dyDescent="0.2">
      <c r="M100" s="614"/>
      <c r="N100" s="748">
        <f t="shared" si="15"/>
        <v>34</v>
      </c>
      <c r="O100" s="730">
        <f t="shared" si="12"/>
        <v>1158705.9058836231</v>
      </c>
      <c r="P100" s="730">
        <f t="shared" si="16"/>
        <v>34106.075873315385</v>
      </c>
      <c r="Q100" s="730">
        <f t="shared" si="13"/>
        <v>2096.818792473875</v>
      </c>
      <c r="R100" s="730">
        <f t="shared" si="14"/>
        <v>1194908.8005494124</v>
      </c>
      <c r="Z100" s="614"/>
    </row>
    <row r="101" spans="13:26" x14ac:dyDescent="0.2">
      <c r="M101" s="614"/>
      <c r="N101" s="748">
        <f t="shared" si="15"/>
        <v>35</v>
      </c>
      <c r="O101" s="730">
        <f t="shared" si="12"/>
        <v>1194908.8005494124</v>
      </c>
      <c r="P101" s="730">
        <f t="shared" si="16"/>
        <v>34106.075873315385</v>
      </c>
      <c r="Q101" s="730">
        <f t="shared" si="13"/>
        <v>2162.3323188067625</v>
      </c>
      <c r="R101" s="730">
        <f t="shared" si="14"/>
        <v>1231177.2087415345</v>
      </c>
      <c r="Z101" s="614"/>
    </row>
    <row r="102" spans="13:26" x14ac:dyDescent="0.2">
      <c r="M102" s="614"/>
      <c r="N102" s="748">
        <f t="shared" si="15"/>
        <v>36</v>
      </c>
      <c r="O102" s="730">
        <f t="shared" si="12"/>
        <v>1231177.2087415345</v>
      </c>
      <c r="P102" s="730">
        <f t="shared" si="16"/>
        <v>34106.075873315385</v>
      </c>
      <c r="Q102" s="730">
        <f t="shared" si="13"/>
        <v>2227.964399806955</v>
      </c>
      <c r="R102" s="730">
        <f t="shared" si="14"/>
        <v>1267511.2490146568</v>
      </c>
      <c r="Z102" s="614"/>
    </row>
    <row r="103" spans="13:26" x14ac:dyDescent="0.2">
      <c r="M103" s="614"/>
      <c r="N103" s="748">
        <f t="shared" si="15"/>
        <v>37</v>
      </c>
      <c r="O103" s="730">
        <f t="shared" si="12"/>
        <v>1267511.2490146568</v>
      </c>
      <c r="P103" s="730">
        <f t="shared" si="16"/>
        <v>34106.075873315385</v>
      </c>
      <c r="Q103" s="730">
        <f t="shared" si="13"/>
        <v>2293.715250013493</v>
      </c>
      <c r="R103" s="730">
        <f t="shared" si="14"/>
        <v>1303911.0401379855</v>
      </c>
      <c r="Z103" s="614"/>
    </row>
    <row r="104" spans="13:26" x14ac:dyDescent="0.2">
      <c r="M104" s="614"/>
      <c r="N104" s="748">
        <f t="shared" si="15"/>
        <v>38</v>
      </c>
      <c r="O104" s="730">
        <f t="shared" si="12"/>
        <v>1303911.0401379855</v>
      </c>
      <c r="P104" s="730">
        <f t="shared" si="16"/>
        <v>34106.075873315385</v>
      </c>
      <c r="Q104" s="730">
        <f t="shared" si="13"/>
        <v>2359.5850843536532</v>
      </c>
      <c r="R104" s="730">
        <f t="shared" si="14"/>
        <v>1340376.7010956544</v>
      </c>
      <c r="Z104" s="614"/>
    </row>
    <row r="105" spans="13:26" x14ac:dyDescent="0.2">
      <c r="M105" s="614"/>
      <c r="N105" s="748">
        <f t="shared" si="15"/>
        <v>39</v>
      </c>
      <c r="O105" s="730">
        <f t="shared" si="12"/>
        <v>1340376.7010956544</v>
      </c>
      <c r="P105" s="730">
        <f t="shared" si="16"/>
        <v>34106.075873315385</v>
      </c>
      <c r="Q105" s="730">
        <f t="shared" si="13"/>
        <v>2425.5741181436483</v>
      </c>
      <c r="R105" s="730">
        <f t="shared" si="14"/>
        <v>1376908.3510871134</v>
      </c>
      <c r="Z105" s="614"/>
    </row>
    <row r="106" spans="13:26" x14ac:dyDescent="0.2">
      <c r="M106" s="614"/>
      <c r="N106" s="748">
        <f t="shared" si="15"/>
        <v>40</v>
      </c>
      <c r="O106" s="730">
        <f t="shared" si="12"/>
        <v>1376908.3510871134</v>
      </c>
      <c r="P106" s="730">
        <f t="shared" si="16"/>
        <v>34106.075873315385</v>
      </c>
      <c r="Q106" s="730">
        <f t="shared" si="13"/>
        <v>2491.6825670893318</v>
      </c>
      <c r="R106" s="730">
        <f t="shared" si="14"/>
        <v>1413506.109527518</v>
      </c>
      <c r="Z106" s="614"/>
    </row>
    <row r="107" spans="13:26" x14ac:dyDescent="0.2">
      <c r="M107" s="614"/>
      <c r="N107" s="748">
        <f t="shared" si="15"/>
        <v>41</v>
      </c>
      <c r="O107" s="730">
        <f t="shared" si="12"/>
        <v>1413506.109527518</v>
      </c>
      <c r="P107" s="730">
        <f t="shared" si="16"/>
        <v>34106.075873315385</v>
      </c>
      <c r="Q107" s="730">
        <f t="shared" si="13"/>
        <v>2557.9106472869025</v>
      </c>
      <c r="R107" s="730">
        <f t="shared" si="14"/>
        <v>1450170.0960481202</v>
      </c>
      <c r="Z107" s="614"/>
    </row>
    <row r="108" spans="13:26" x14ac:dyDescent="0.2">
      <c r="M108" s="614"/>
      <c r="N108" s="748">
        <f t="shared" si="15"/>
        <v>42</v>
      </c>
      <c r="O108" s="730">
        <f t="shared" si="12"/>
        <v>1450170.0960481202</v>
      </c>
      <c r="P108" s="730">
        <f t="shared" si="16"/>
        <v>34106.075873315385</v>
      </c>
      <c r="Q108" s="730">
        <f t="shared" si="13"/>
        <v>2624.2585752236132</v>
      </c>
      <c r="R108" s="730">
        <f t="shared" si="14"/>
        <v>1486900.4304966591</v>
      </c>
      <c r="Z108" s="614"/>
    </row>
    <row r="109" spans="13:26" x14ac:dyDescent="0.2">
      <c r="M109" s="614"/>
      <c r="N109" s="748">
        <f t="shared" si="15"/>
        <v>43</v>
      </c>
      <c r="O109" s="730">
        <f t="shared" si="12"/>
        <v>1486900.4304966591</v>
      </c>
      <c r="P109" s="730">
        <f t="shared" si="16"/>
        <v>34106.075873315385</v>
      </c>
      <c r="Q109" s="730">
        <f t="shared" si="13"/>
        <v>2690.7265677784749</v>
      </c>
      <c r="R109" s="730">
        <f t="shared" si="14"/>
        <v>1523697.232937753</v>
      </c>
      <c r="Z109" s="614"/>
    </row>
    <row r="110" spans="13:26" x14ac:dyDescent="0.2">
      <c r="M110" s="614"/>
      <c r="N110" s="748">
        <f t="shared" si="15"/>
        <v>44</v>
      </c>
      <c r="O110" s="730">
        <f t="shared" si="12"/>
        <v>1523697.232937753</v>
      </c>
      <c r="P110" s="730">
        <f t="shared" si="16"/>
        <v>34106.075873315385</v>
      </c>
      <c r="Q110" s="730">
        <f t="shared" si="13"/>
        <v>2757.3148422229683</v>
      </c>
      <c r="R110" s="730">
        <f t="shared" si="14"/>
        <v>1560560.6236532913</v>
      </c>
      <c r="Z110" s="614"/>
    </row>
    <row r="111" spans="13:26" x14ac:dyDescent="0.2">
      <c r="M111" s="614"/>
      <c r="N111" s="748">
        <f t="shared" si="15"/>
        <v>45</v>
      </c>
      <c r="O111" s="730">
        <f t="shared" si="12"/>
        <v>1560560.6236532913</v>
      </c>
      <c r="P111" s="730">
        <f t="shared" si="16"/>
        <v>34106.075873315385</v>
      </c>
      <c r="Q111" s="730">
        <f t="shared" si="13"/>
        <v>2824.0236162217529</v>
      </c>
      <c r="R111" s="730">
        <f t="shared" si="14"/>
        <v>1597490.7231428283</v>
      </c>
      <c r="Z111" s="614"/>
    </row>
    <row r="112" spans="13:26" x14ac:dyDescent="0.2">
      <c r="M112" s="614"/>
      <c r="N112" s="748">
        <f t="shared" si="15"/>
        <v>46</v>
      </c>
      <c r="O112" s="730">
        <f t="shared" si="12"/>
        <v>1597490.7231428283</v>
      </c>
      <c r="P112" s="730">
        <f t="shared" si="16"/>
        <v>34106.075873315385</v>
      </c>
      <c r="Q112" s="730">
        <f t="shared" si="13"/>
        <v>2890.853107833379</v>
      </c>
      <c r="R112" s="730">
        <f t="shared" si="14"/>
        <v>1634487.652123977</v>
      </c>
      <c r="Z112" s="614"/>
    </row>
    <row r="113" spans="13:26" x14ac:dyDescent="0.2">
      <c r="M113" s="614"/>
      <c r="N113" s="748">
        <f t="shared" si="15"/>
        <v>47</v>
      </c>
      <c r="O113" s="730">
        <f t="shared" si="12"/>
        <v>1634487.652123977</v>
      </c>
      <c r="P113" s="730">
        <f t="shared" si="16"/>
        <v>34106.075873315385</v>
      </c>
      <c r="Q113" s="730">
        <f t="shared" si="13"/>
        <v>2957.8035355110001</v>
      </c>
      <c r="R113" s="730">
        <f t="shared" si="14"/>
        <v>1671551.5315328033</v>
      </c>
      <c r="Z113" s="614"/>
    </row>
    <row r="114" spans="13:26" x14ac:dyDescent="0.2">
      <c r="M114" s="614"/>
      <c r="N114" s="748">
        <f t="shared" si="15"/>
        <v>48</v>
      </c>
      <c r="O114" s="730">
        <f t="shared" si="12"/>
        <v>1671551.5315328033</v>
      </c>
      <c r="P114" s="730">
        <f t="shared" si="16"/>
        <v>34106.075873315385</v>
      </c>
      <c r="Q114" s="730">
        <f t="shared" si="13"/>
        <v>3024.8751181030871</v>
      </c>
      <c r="R114" s="730">
        <f t="shared" si="14"/>
        <v>1708682.4825242218</v>
      </c>
      <c r="Z114" s="614"/>
    </row>
    <row r="115" spans="13:26" x14ac:dyDescent="0.2">
      <c r="M115" s="614"/>
      <c r="N115" s="748">
        <f t="shared" si="15"/>
        <v>49</v>
      </c>
      <c r="O115" s="730">
        <f t="shared" si="12"/>
        <v>1708682.4825242218</v>
      </c>
      <c r="P115" s="730">
        <f t="shared" si="16"/>
        <v>34106.075873315385</v>
      </c>
      <c r="Q115" s="730">
        <f t="shared" si="13"/>
        <v>3092.068074854144</v>
      </c>
      <c r="R115" s="730">
        <f t="shared" si="14"/>
        <v>1745880.6264723912</v>
      </c>
      <c r="Z115" s="614"/>
    </row>
    <row r="116" spans="13:26" x14ac:dyDescent="0.2">
      <c r="M116" s="614"/>
      <c r="N116" s="748">
        <f t="shared" si="15"/>
        <v>50</v>
      </c>
      <c r="O116" s="730">
        <f t="shared" si="12"/>
        <v>1745880.6264723912</v>
      </c>
      <c r="P116" s="730">
        <f t="shared" si="16"/>
        <v>34106.075873315385</v>
      </c>
      <c r="Q116" s="730">
        <f t="shared" si="13"/>
        <v>3159.3826254054243</v>
      </c>
      <c r="R116" s="730">
        <f t="shared" si="14"/>
        <v>1783146.084971112</v>
      </c>
      <c r="Z116" s="614"/>
    </row>
    <row r="117" spans="13:26" x14ac:dyDescent="0.2">
      <c r="M117" s="614"/>
      <c r="N117" s="748">
        <f t="shared" si="15"/>
        <v>51</v>
      </c>
      <c r="O117" s="730">
        <f t="shared" si="12"/>
        <v>1783146.084971112</v>
      </c>
      <c r="P117" s="730">
        <f t="shared" si="16"/>
        <v>34106.075873315385</v>
      </c>
      <c r="Q117" s="730">
        <f t="shared" si="13"/>
        <v>3226.8189897956486</v>
      </c>
      <c r="R117" s="730">
        <f t="shared" si="14"/>
        <v>1820478.9798342229</v>
      </c>
      <c r="Z117" s="614"/>
    </row>
    <row r="118" spans="13:26" x14ac:dyDescent="0.2">
      <c r="M118" s="614"/>
      <c r="N118" s="748">
        <f t="shared" si="15"/>
        <v>52</v>
      </c>
      <c r="O118" s="730">
        <f t="shared" si="12"/>
        <v>1820478.9798342229</v>
      </c>
      <c r="P118" s="730">
        <f t="shared" si="16"/>
        <v>34106.075873315385</v>
      </c>
      <c r="Q118" s="730">
        <f t="shared" si="13"/>
        <v>3294.3773884617249</v>
      </c>
      <c r="R118" s="730">
        <f t="shared" si="14"/>
        <v>1857879.433096</v>
      </c>
      <c r="Z118" s="614"/>
    </row>
    <row r="119" spans="13:26" x14ac:dyDescent="0.2">
      <c r="M119" s="614"/>
      <c r="N119" s="748">
        <f t="shared" si="15"/>
        <v>53</v>
      </c>
      <c r="O119" s="730">
        <f t="shared" si="12"/>
        <v>1857879.433096</v>
      </c>
      <c r="P119" s="730">
        <f t="shared" si="16"/>
        <v>34106.075873315385</v>
      </c>
      <c r="Q119" s="730">
        <f t="shared" si="13"/>
        <v>3362.0580422394673</v>
      </c>
      <c r="R119" s="730">
        <f t="shared" si="14"/>
        <v>1895347.5670115547</v>
      </c>
      <c r="Z119" s="614"/>
    </row>
    <row r="120" spans="13:26" x14ac:dyDescent="0.2">
      <c r="M120" s="614"/>
      <c r="N120" s="748">
        <f t="shared" si="15"/>
        <v>54</v>
      </c>
      <c r="O120" s="730">
        <f t="shared" si="12"/>
        <v>1895347.5670115547</v>
      </c>
      <c r="P120" s="730">
        <f t="shared" si="16"/>
        <v>34106.075873315385</v>
      </c>
      <c r="Q120" s="730">
        <f t="shared" si="13"/>
        <v>3429.8611723643203</v>
      </c>
      <c r="R120" s="730">
        <f t="shared" si="14"/>
        <v>1932883.5040572344</v>
      </c>
      <c r="Z120" s="614"/>
    </row>
    <row r="121" spans="13:26" x14ac:dyDescent="0.2">
      <c r="M121" s="614"/>
      <c r="N121" s="748">
        <f t="shared" si="15"/>
        <v>55</v>
      </c>
      <c r="O121" s="730">
        <f t="shared" si="12"/>
        <v>1932883.5040572344</v>
      </c>
      <c r="P121" s="730">
        <f t="shared" si="16"/>
        <v>34106.075873315385</v>
      </c>
      <c r="Q121" s="730">
        <f t="shared" si="13"/>
        <v>3497.7870004720803</v>
      </c>
      <c r="R121" s="730">
        <f t="shared" si="14"/>
        <v>1970487.3669310219</v>
      </c>
      <c r="Z121" s="614"/>
    </row>
    <row r="122" spans="13:26" x14ac:dyDescent="0.2">
      <c r="M122" s="614"/>
      <c r="N122" s="748">
        <f t="shared" si="15"/>
        <v>56</v>
      </c>
      <c r="O122" s="730">
        <f t="shared" si="12"/>
        <v>1970487.3669310219</v>
      </c>
      <c r="P122" s="730">
        <f t="shared" si="16"/>
        <v>34106.075873315385</v>
      </c>
      <c r="Q122" s="730">
        <f t="shared" si="13"/>
        <v>3565.8357485996207</v>
      </c>
      <c r="R122" s="730">
        <f t="shared" si="14"/>
        <v>2008159.2785529369</v>
      </c>
      <c r="Z122" s="614"/>
    </row>
    <row r="123" spans="13:26" x14ac:dyDescent="0.2">
      <c r="M123" s="614"/>
      <c r="N123" s="748">
        <f t="shared" si="15"/>
        <v>57</v>
      </c>
      <c r="O123" s="730">
        <f t="shared" si="12"/>
        <v>2008159.2785529369</v>
      </c>
      <c r="P123" s="730">
        <f t="shared" si="16"/>
        <v>34106.075873315385</v>
      </c>
      <c r="Q123" s="730">
        <f t="shared" si="13"/>
        <v>3634.0076391856173</v>
      </c>
      <c r="R123" s="730">
        <f t="shared" si="14"/>
        <v>2045899.3620654377</v>
      </c>
      <c r="Z123" s="614"/>
    </row>
    <row r="124" spans="13:26" x14ac:dyDescent="0.2">
      <c r="M124" s="614"/>
      <c r="N124" s="748">
        <f t="shared" si="15"/>
        <v>58</v>
      </c>
      <c r="O124" s="730">
        <f t="shared" si="12"/>
        <v>2045899.3620654377</v>
      </c>
      <c r="P124" s="730">
        <f t="shared" si="16"/>
        <v>34106.075873315385</v>
      </c>
      <c r="Q124" s="730">
        <f t="shared" si="13"/>
        <v>3702.3028950712751</v>
      </c>
      <c r="R124" s="730">
        <f t="shared" si="14"/>
        <v>2083707.7408338243</v>
      </c>
      <c r="Z124" s="614"/>
    </row>
    <row r="125" spans="13:26" x14ac:dyDescent="0.2">
      <c r="M125" s="614"/>
      <c r="N125" s="748">
        <f t="shared" si="15"/>
        <v>59</v>
      </c>
      <c r="O125" s="730">
        <f t="shared" si="12"/>
        <v>2083707.7408338243</v>
      </c>
      <c r="P125" s="730">
        <f t="shared" si="16"/>
        <v>34106.075873315385</v>
      </c>
      <c r="Q125" s="730">
        <f t="shared" si="13"/>
        <v>3770.7217395010589</v>
      </c>
      <c r="R125" s="730">
        <f t="shared" si="14"/>
        <v>2121584.5384466411</v>
      </c>
      <c r="Z125" s="614"/>
    </row>
    <row r="126" spans="13:26" x14ac:dyDescent="0.2">
      <c r="M126" s="614"/>
      <c r="N126" s="748">
        <f t="shared" si="15"/>
        <v>60</v>
      </c>
      <c r="O126" s="730">
        <f t="shared" si="12"/>
        <v>2121584.5384466411</v>
      </c>
      <c r="P126" s="730">
        <f t="shared" si="16"/>
        <v>34106.075873315385</v>
      </c>
      <c r="Q126" s="730">
        <f t="shared" si="13"/>
        <v>3839.2643961234207</v>
      </c>
      <c r="R126" s="730">
        <f t="shared" si="14"/>
        <v>2159529.87871608</v>
      </c>
      <c r="Z126" s="614"/>
    </row>
    <row r="127" spans="13:26" x14ac:dyDescent="0.2">
      <c r="M127" s="614"/>
      <c r="N127" s="748">
        <f t="shared" si="15"/>
        <v>61</v>
      </c>
      <c r="O127" s="730">
        <f t="shared" si="12"/>
        <v>2159529.87871608</v>
      </c>
      <c r="P127" s="730">
        <f t="shared" si="16"/>
        <v>34106.075873315385</v>
      </c>
      <c r="Q127" s="730">
        <f t="shared" si="13"/>
        <v>3907.93108899153</v>
      </c>
      <c r="R127" s="730">
        <f t="shared" si="14"/>
        <v>2197543.8856783868</v>
      </c>
      <c r="Z127" s="614"/>
    </row>
    <row r="128" spans="13:26" x14ac:dyDescent="0.2">
      <c r="M128" s="614"/>
      <c r="N128" s="748">
        <f t="shared" si="15"/>
        <v>62</v>
      </c>
      <c r="O128" s="730">
        <f t="shared" si="12"/>
        <v>2197543.8856783868</v>
      </c>
      <c r="P128" s="730">
        <f t="shared" si="16"/>
        <v>34106.075873315385</v>
      </c>
      <c r="Q128" s="730">
        <f t="shared" si="13"/>
        <v>3976.7220425640094</v>
      </c>
      <c r="R128" s="730">
        <f t="shared" si="14"/>
        <v>2235626.683594266</v>
      </c>
      <c r="Z128" s="614"/>
    </row>
    <row r="129" spans="13:26" x14ac:dyDescent="0.2">
      <c r="M129" s="614"/>
      <c r="N129" s="748">
        <f t="shared" si="15"/>
        <v>63</v>
      </c>
      <c r="O129" s="730">
        <f t="shared" si="12"/>
        <v>2235626.683594266</v>
      </c>
      <c r="P129" s="730">
        <f t="shared" si="16"/>
        <v>34106.075873315385</v>
      </c>
      <c r="Q129" s="730">
        <f t="shared" si="13"/>
        <v>4045.6374817056653</v>
      </c>
      <c r="R129" s="730">
        <f t="shared" si="14"/>
        <v>2273778.396949287</v>
      </c>
      <c r="Z129" s="614"/>
    </row>
    <row r="130" spans="13:26" x14ac:dyDescent="0.2">
      <c r="M130" s="614"/>
      <c r="N130" s="748">
        <f t="shared" si="15"/>
        <v>64</v>
      </c>
      <c r="O130" s="730">
        <f t="shared" si="12"/>
        <v>2273778.396949287</v>
      </c>
      <c r="P130" s="730">
        <f t="shared" si="16"/>
        <v>34106.075873315385</v>
      </c>
      <c r="Q130" s="730">
        <f t="shared" si="13"/>
        <v>4114.677631688226</v>
      </c>
      <c r="R130" s="730">
        <f t="shared" si="14"/>
        <v>2311999.1504542907</v>
      </c>
      <c r="Z130" s="614"/>
    </row>
    <row r="131" spans="13:26" x14ac:dyDescent="0.2">
      <c r="M131" s="614"/>
      <c r="N131" s="748">
        <f t="shared" si="15"/>
        <v>65</v>
      </c>
      <c r="O131" s="730">
        <f t="shared" si="12"/>
        <v>2311999.1504542907</v>
      </c>
      <c r="P131" s="730">
        <f t="shared" si="16"/>
        <v>34106.075873315385</v>
      </c>
      <c r="Q131" s="730">
        <f t="shared" si="13"/>
        <v>4183.8427181910756</v>
      </c>
      <c r="R131" s="730">
        <f t="shared" si="14"/>
        <v>2350289.069045797</v>
      </c>
      <c r="Z131" s="614"/>
    </row>
    <row r="132" spans="13:26" x14ac:dyDescent="0.2">
      <c r="M132" s="614"/>
      <c r="N132" s="748">
        <f t="shared" si="15"/>
        <v>66</v>
      </c>
      <c r="O132" s="730">
        <f t="shared" ref="O132:O195" si="17">R131</f>
        <v>2350289.069045797</v>
      </c>
      <c r="P132" s="730">
        <f t="shared" si="16"/>
        <v>34106.075873315385</v>
      </c>
      <c r="Q132" s="730">
        <f t="shared" ref="Q132:Q195" si="18">O132*$P$61</f>
        <v>4253.1329673019918</v>
      </c>
      <c r="R132" s="730">
        <f t="shared" ref="R132:R195" si="19">O132+P132+Q132</f>
        <v>2388648.2778864144</v>
      </c>
      <c r="Z132" s="614"/>
    </row>
    <row r="133" spans="13:26" x14ac:dyDescent="0.2">
      <c r="M133" s="614"/>
      <c r="N133" s="748">
        <f t="shared" ref="N133:N196" si="20">N132+1</f>
        <v>67</v>
      </c>
      <c r="O133" s="730">
        <f t="shared" si="17"/>
        <v>2388648.2778864144</v>
      </c>
      <c r="P133" s="730">
        <f t="shared" si="16"/>
        <v>34106.075873315385</v>
      </c>
      <c r="Q133" s="730">
        <f t="shared" si="18"/>
        <v>4322.5486055178844</v>
      </c>
      <c r="R133" s="730">
        <f t="shared" si="19"/>
        <v>2427076.9023652477</v>
      </c>
      <c r="Z133" s="614"/>
    </row>
    <row r="134" spans="13:26" x14ac:dyDescent="0.2">
      <c r="M134" s="614"/>
      <c r="N134" s="748">
        <f t="shared" si="20"/>
        <v>68</v>
      </c>
      <c r="O134" s="730">
        <f t="shared" si="17"/>
        <v>2427076.9023652477</v>
      </c>
      <c r="P134" s="730">
        <f t="shared" ref="P134:P197" si="21">P133</f>
        <v>34106.075873315385</v>
      </c>
      <c r="Q134" s="730">
        <f t="shared" si="18"/>
        <v>4392.0898597455407</v>
      </c>
      <c r="R134" s="730">
        <f t="shared" si="19"/>
        <v>2465575.0680983085</v>
      </c>
      <c r="Z134" s="614"/>
    </row>
    <row r="135" spans="13:26" x14ac:dyDescent="0.2">
      <c r="M135" s="614"/>
      <c r="N135" s="748">
        <f t="shared" si="20"/>
        <v>69</v>
      </c>
      <c r="O135" s="730">
        <f t="shared" si="17"/>
        <v>2465575.0680983085</v>
      </c>
      <c r="P135" s="730">
        <f t="shared" si="21"/>
        <v>34106.075873315385</v>
      </c>
      <c r="Q135" s="730">
        <f t="shared" si="18"/>
        <v>4461.7569573023584</v>
      </c>
      <c r="R135" s="730">
        <f t="shared" si="19"/>
        <v>2504142.9009289262</v>
      </c>
      <c r="Z135" s="614"/>
    </row>
    <row r="136" spans="13:26" x14ac:dyDescent="0.2">
      <c r="M136" s="614"/>
      <c r="N136" s="748">
        <f t="shared" si="20"/>
        <v>70</v>
      </c>
      <c r="O136" s="730">
        <f t="shared" si="17"/>
        <v>2504142.9009289262</v>
      </c>
      <c r="P136" s="730">
        <f t="shared" si="21"/>
        <v>34106.075873315385</v>
      </c>
      <c r="Q136" s="730">
        <f t="shared" si="18"/>
        <v>4531.5501259170978</v>
      </c>
      <c r="R136" s="730">
        <f t="shared" si="19"/>
        <v>2542780.5269281585</v>
      </c>
      <c r="Z136" s="614"/>
    </row>
    <row r="137" spans="13:26" x14ac:dyDescent="0.2">
      <c r="M137" s="614"/>
      <c r="N137" s="748">
        <f t="shared" si="20"/>
        <v>71</v>
      </c>
      <c r="O137" s="730">
        <f t="shared" si="17"/>
        <v>2542780.5269281585</v>
      </c>
      <c r="P137" s="730">
        <f t="shared" si="21"/>
        <v>34106.075873315385</v>
      </c>
      <c r="Q137" s="730">
        <f t="shared" si="18"/>
        <v>4601.4695937306196</v>
      </c>
      <c r="R137" s="730">
        <f t="shared" si="19"/>
        <v>2581488.0723952046</v>
      </c>
      <c r="Z137" s="614"/>
    </row>
    <row r="138" spans="13:26" x14ac:dyDescent="0.2">
      <c r="M138" s="614"/>
      <c r="N138" s="748">
        <f t="shared" si="20"/>
        <v>72</v>
      </c>
      <c r="O138" s="730">
        <f t="shared" si="17"/>
        <v>2581488.0723952046</v>
      </c>
      <c r="P138" s="730">
        <f t="shared" si="21"/>
        <v>34106.075873315385</v>
      </c>
      <c r="Q138" s="730">
        <f t="shared" si="18"/>
        <v>4671.5155892966341</v>
      </c>
      <c r="R138" s="730">
        <f t="shared" si="19"/>
        <v>2620265.6638578167</v>
      </c>
      <c r="Z138" s="614"/>
    </row>
    <row r="139" spans="13:26" x14ac:dyDescent="0.2">
      <c r="M139" s="614"/>
      <c r="N139" s="748">
        <f t="shared" si="20"/>
        <v>73</v>
      </c>
      <c r="O139" s="730">
        <f t="shared" si="17"/>
        <v>2620265.6638578167</v>
      </c>
      <c r="P139" s="730">
        <f t="shared" si="21"/>
        <v>34106.075873315385</v>
      </c>
      <c r="Q139" s="730">
        <f t="shared" si="18"/>
        <v>4741.6883415824468</v>
      </c>
      <c r="R139" s="730">
        <f t="shared" si="19"/>
        <v>2659113.4280727147</v>
      </c>
      <c r="Z139" s="614"/>
    </row>
    <row r="140" spans="13:26" x14ac:dyDescent="0.2">
      <c r="M140" s="614"/>
      <c r="N140" s="748">
        <f t="shared" si="20"/>
        <v>74</v>
      </c>
      <c r="O140" s="730">
        <f t="shared" si="17"/>
        <v>2659113.4280727147</v>
      </c>
      <c r="P140" s="730">
        <f t="shared" si="21"/>
        <v>34106.075873315385</v>
      </c>
      <c r="Q140" s="730">
        <f t="shared" si="18"/>
        <v>4811.9880799697075</v>
      </c>
      <c r="R140" s="730">
        <f t="shared" si="19"/>
        <v>2698031.4920259998</v>
      </c>
      <c r="Z140" s="614"/>
    </row>
    <row r="141" spans="13:26" x14ac:dyDescent="0.2">
      <c r="M141" s="614"/>
      <c r="N141" s="748">
        <f t="shared" si="20"/>
        <v>75</v>
      </c>
      <c r="O141" s="730">
        <f t="shared" si="17"/>
        <v>2698031.4920259998</v>
      </c>
      <c r="P141" s="730">
        <f t="shared" si="21"/>
        <v>34106.075873315385</v>
      </c>
      <c r="Q141" s="730">
        <f t="shared" si="18"/>
        <v>4882.4150342551584</v>
      </c>
      <c r="R141" s="730">
        <f t="shared" si="19"/>
        <v>2737019.9829335702</v>
      </c>
      <c r="Z141" s="614"/>
    </row>
    <row r="142" spans="13:26" x14ac:dyDescent="0.2">
      <c r="M142" s="614"/>
      <c r="N142" s="748">
        <f t="shared" si="20"/>
        <v>76</v>
      </c>
      <c r="O142" s="730">
        <f t="shared" si="17"/>
        <v>2737019.9829335702</v>
      </c>
      <c r="P142" s="730">
        <f t="shared" si="21"/>
        <v>34106.075873315385</v>
      </c>
      <c r="Q142" s="730">
        <f t="shared" si="18"/>
        <v>4952.9694346513888</v>
      </c>
      <c r="R142" s="730">
        <f t="shared" si="19"/>
        <v>2776079.028241537</v>
      </c>
      <c r="Z142" s="614"/>
    </row>
    <row r="143" spans="13:26" x14ac:dyDescent="0.2">
      <c r="M143" s="614"/>
      <c r="N143" s="748">
        <f t="shared" si="20"/>
        <v>77</v>
      </c>
      <c r="O143" s="730">
        <f t="shared" si="17"/>
        <v>2776079.028241537</v>
      </c>
      <c r="P143" s="730">
        <f t="shared" si="21"/>
        <v>34106.075873315385</v>
      </c>
      <c r="Q143" s="730">
        <f t="shared" si="18"/>
        <v>5023.6515117875861</v>
      </c>
      <c r="R143" s="730">
        <f t="shared" si="19"/>
        <v>2815208.7556266398</v>
      </c>
      <c r="Z143" s="614"/>
    </row>
    <row r="144" spans="13:26" x14ac:dyDescent="0.2">
      <c r="M144" s="614"/>
      <c r="N144" s="748">
        <f t="shared" si="20"/>
        <v>78</v>
      </c>
      <c r="O144" s="730">
        <f t="shared" si="17"/>
        <v>2815208.7556266398</v>
      </c>
      <c r="P144" s="730">
        <f t="shared" si="21"/>
        <v>34106.075873315385</v>
      </c>
      <c r="Q144" s="730">
        <f t="shared" si="18"/>
        <v>5094.4614967102871</v>
      </c>
      <c r="R144" s="730">
        <f t="shared" si="19"/>
        <v>2854409.2929966655</v>
      </c>
      <c r="Z144" s="614"/>
    </row>
    <row r="145" spans="13:26" x14ac:dyDescent="0.2">
      <c r="M145" s="614"/>
      <c r="N145" s="748">
        <f t="shared" si="20"/>
        <v>79</v>
      </c>
      <c r="O145" s="730">
        <f t="shared" si="17"/>
        <v>2854409.2929966655</v>
      </c>
      <c r="P145" s="730">
        <f t="shared" si="21"/>
        <v>34106.075873315385</v>
      </c>
      <c r="Q145" s="730">
        <f t="shared" si="18"/>
        <v>5165.3996208841354</v>
      </c>
      <c r="R145" s="730">
        <f t="shared" si="19"/>
        <v>2893680.7684908649</v>
      </c>
      <c r="Z145" s="614"/>
    </row>
    <row r="146" spans="13:26" x14ac:dyDescent="0.2">
      <c r="M146" s="614"/>
      <c r="N146" s="748">
        <f t="shared" si="20"/>
        <v>80</v>
      </c>
      <c r="O146" s="730">
        <f t="shared" si="17"/>
        <v>2893680.7684908649</v>
      </c>
      <c r="P146" s="730">
        <f t="shared" si="21"/>
        <v>34106.075873315385</v>
      </c>
      <c r="Q146" s="730">
        <f t="shared" si="18"/>
        <v>5236.4661161926397</v>
      </c>
      <c r="R146" s="730">
        <f t="shared" si="19"/>
        <v>2933023.310480373</v>
      </c>
      <c r="Z146" s="614"/>
    </row>
    <row r="147" spans="13:26" x14ac:dyDescent="0.2">
      <c r="M147" s="614"/>
      <c r="N147" s="748">
        <f t="shared" si="20"/>
        <v>81</v>
      </c>
      <c r="O147" s="730">
        <f t="shared" si="17"/>
        <v>2933023.310480373</v>
      </c>
      <c r="P147" s="730">
        <f t="shared" si="21"/>
        <v>34106.075873315385</v>
      </c>
      <c r="Q147" s="730">
        <f t="shared" si="18"/>
        <v>5307.6612149389284</v>
      </c>
      <c r="R147" s="730">
        <f t="shared" si="19"/>
        <v>2972437.0475686272</v>
      </c>
      <c r="Z147" s="614"/>
    </row>
    <row r="148" spans="13:26" x14ac:dyDescent="0.2">
      <c r="M148" s="614"/>
      <c r="N148" s="748">
        <f t="shared" si="20"/>
        <v>82</v>
      </c>
      <c r="O148" s="730">
        <f t="shared" si="17"/>
        <v>2972437.0475686272</v>
      </c>
      <c r="P148" s="730">
        <f t="shared" si="21"/>
        <v>34106.075873315385</v>
      </c>
      <c r="Q148" s="730">
        <f t="shared" si="18"/>
        <v>5378.9851498465123</v>
      </c>
      <c r="R148" s="730">
        <f t="shared" si="19"/>
        <v>3011922.1085917889</v>
      </c>
      <c r="Z148" s="614"/>
    </row>
    <row r="149" spans="13:26" x14ac:dyDescent="0.2">
      <c r="M149" s="614"/>
      <c r="N149" s="748">
        <f t="shared" si="20"/>
        <v>83</v>
      </c>
      <c r="O149" s="730">
        <f t="shared" si="17"/>
        <v>3011922.1085917889</v>
      </c>
      <c r="P149" s="730">
        <f t="shared" si="21"/>
        <v>34106.075873315385</v>
      </c>
      <c r="Q149" s="730">
        <f t="shared" si="18"/>
        <v>5450.4381540600407</v>
      </c>
      <c r="R149" s="730">
        <f t="shared" si="19"/>
        <v>3051478.6226191642</v>
      </c>
      <c r="Z149" s="614"/>
    </row>
    <row r="150" spans="13:26" x14ac:dyDescent="0.2">
      <c r="M150" s="614"/>
      <c r="N150" s="748">
        <f t="shared" si="20"/>
        <v>84</v>
      </c>
      <c r="O150" s="730">
        <f t="shared" si="17"/>
        <v>3051478.6226191642</v>
      </c>
      <c r="P150" s="730">
        <f t="shared" si="21"/>
        <v>34106.075873315385</v>
      </c>
      <c r="Q150" s="730">
        <f t="shared" si="18"/>
        <v>5522.0204611460704</v>
      </c>
      <c r="R150" s="730">
        <f t="shared" si="19"/>
        <v>3091106.7189536258</v>
      </c>
      <c r="Z150" s="614"/>
    </row>
    <row r="151" spans="13:26" x14ac:dyDescent="0.2">
      <c r="M151" s="614"/>
      <c r="N151" s="748">
        <f t="shared" si="20"/>
        <v>85</v>
      </c>
      <c r="O151" s="730">
        <f t="shared" si="17"/>
        <v>3091106.7189536258</v>
      </c>
      <c r="P151" s="730">
        <f t="shared" si="21"/>
        <v>34106.075873315385</v>
      </c>
      <c r="Q151" s="730">
        <f t="shared" si="18"/>
        <v>5593.7323050938212</v>
      </c>
      <c r="R151" s="730">
        <f t="shared" si="19"/>
        <v>3130806.5271320348</v>
      </c>
      <c r="Z151" s="614"/>
    </row>
    <row r="152" spans="13:26" x14ac:dyDescent="0.2">
      <c r="M152" s="614"/>
      <c r="N152" s="748">
        <f t="shared" si="20"/>
        <v>86</v>
      </c>
      <c r="O152" s="730">
        <f t="shared" si="17"/>
        <v>3130806.5271320348</v>
      </c>
      <c r="P152" s="730">
        <f t="shared" si="21"/>
        <v>34106.075873315385</v>
      </c>
      <c r="Q152" s="730">
        <f t="shared" si="18"/>
        <v>5665.5739203159474</v>
      </c>
      <c r="R152" s="730">
        <f t="shared" si="19"/>
        <v>3170578.1769256662</v>
      </c>
      <c r="Z152" s="614"/>
    </row>
    <row r="153" spans="13:26" x14ac:dyDescent="0.2">
      <c r="M153" s="614"/>
      <c r="N153" s="748">
        <f t="shared" si="20"/>
        <v>87</v>
      </c>
      <c r="O153" s="730">
        <f t="shared" si="17"/>
        <v>3170578.1769256662</v>
      </c>
      <c r="P153" s="730">
        <f t="shared" si="21"/>
        <v>34106.075873315385</v>
      </c>
      <c r="Q153" s="730">
        <f t="shared" si="18"/>
        <v>5737.5455416493005</v>
      </c>
      <c r="R153" s="730">
        <f t="shared" si="19"/>
        <v>3210421.7983406307</v>
      </c>
      <c r="Z153" s="614"/>
    </row>
    <row r="154" spans="13:26" x14ac:dyDescent="0.2">
      <c r="M154" s="614"/>
      <c r="N154" s="748">
        <f t="shared" si="20"/>
        <v>88</v>
      </c>
      <c r="O154" s="730">
        <f t="shared" si="17"/>
        <v>3210421.7983406307</v>
      </c>
      <c r="P154" s="730">
        <f t="shared" si="21"/>
        <v>34106.075873315385</v>
      </c>
      <c r="Q154" s="730">
        <f t="shared" si="18"/>
        <v>5809.6474043556973</v>
      </c>
      <c r="R154" s="730">
        <f t="shared" si="19"/>
        <v>3250337.521618302</v>
      </c>
      <c r="Z154" s="614"/>
    </row>
    <row r="155" spans="13:26" x14ac:dyDescent="0.2">
      <c r="M155" s="614"/>
      <c r="N155" s="748">
        <f t="shared" si="20"/>
        <v>89</v>
      </c>
      <c r="O155" s="730">
        <f t="shared" si="17"/>
        <v>3250337.521618302</v>
      </c>
      <c r="P155" s="730">
        <f t="shared" si="21"/>
        <v>34106.075873315385</v>
      </c>
      <c r="Q155" s="730">
        <f t="shared" si="18"/>
        <v>5881.8797441226907</v>
      </c>
      <c r="R155" s="730">
        <f t="shared" si="19"/>
        <v>3290325.4772357401</v>
      </c>
      <c r="Z155" s="614"/>
    </row>
    <row r="156" spans="13:26" x14ac:dyDescent="0.2">
      <c r="M156" s="614"/>
      <c r="N156" s="748">
        <f t="shared" si="20"/>
        <v>90</v>
      </c>
      <c r="O156" s="730">
        <f t="shared" si="17"/>
        <v>3290325.4772357401</v>
      </c>
      <c r="P156" s="730">
        <f t="shared" si="21"/>
        <v>34106.075873315385</v>
      </c>
      <c r="Q156" s="730">
        <f t="shared" si="18"/>
        <v>5954.2427970643375</v>
      </c>
      <c r="R156" s="730">
        <f t="shared" si="19"/>
        <v>3330385.7959061195</v>
      </c>
      <c r="Z156" s="614"/>
    </row>
    <row r="157" spans="13:26" x14ac:dyDescent="0.2">
      <c r="M157" s="614"/>
      <c r="N157" s="748">
        <f t="shared" si="20"/>
        <v>91</v>
      </c>
      <c r="O157" s="730">
        <f t="shared" si="17"/>
        <v>3330385.7959061195</v>
      </c>
      <c r="P157" s="730">
        <f t="shared" si="21"/>
        <v>34106.075873315385</v>
      </c>
      <c r="Q157" s="730">
        <f t="shared" si="18"/>
        <v>6026.7367997219717</v>
      </c>
      <c r="R157" s="730">
        <f t="shared" si="19"/>
        <v>3370518.6085791569</v>
      </c>
      <c r="Z157" s="614"/>
    </row>
    <row r="158" spans="13:26" x14ac:dyDescent="0.2">
      <c r="M158" s="614"/>
      <c r="N158" s="748">
        <f t="shared" si="20"/>
        <v>92</v>
      </c>
      <c r="O158" s="730">
        <f t="shared" si="17"/>
        <v>3370518.6085791569</v>
      </c>
      <c r="P158" s="730">
        <f t="shared" si="21"/>
        <v>34106.075873315385</v>
      </c>
      <c r="Q158" s="730">
        <f t="shared" si="18"/>
        <v>6099.3619890649788</v>
      </c>
      <c r="R158" s="730">
        <f t="shared" si="19"/>
        <v>3410724.0464415373</v>
      </c>
      <c r="Z158" s="614"/>
    </row>
    <row r="159" spans="13:26" x14ac:dyDescent="0.2">
      <c r="M159" s="614"/>
      <c r="N159" s="748">
        <f t="shared" si="20"/>
        <v>93</v>
      </c>
      <c r="O159" s="730">
        <f t="shared" si="17"/>
        <v>3410724.0464415373</v>
      </c>
      <c r="P159" s="730">
        <f t="shared" si="21"/>
        <v>34106.075873315385</v>
      </c>
      <c r="Q159" s="730">
        <f t="shared" si="18"/>
        <v>6172.1186024915669</v>
      </c>
      <c r="R159" s="730">
        <f t="shared" si="19"/>
        <v>3451002.2409173441</v>
      </c>
      <c r="Z159" s="614"/>
    </row>
    <row r="160" spans="13:26" x14ac:dyDescent="0.2">
      <c r="M160" s="614"/>
      <c r="N160" s="748">
        <f t="shared" si="20"/>
        <v>94</v>
      </c>
      <c r="O160" s="730">
        <f t="shared" si="17"/>
        <v>3451002.2409173441</v>
      </c>
      <c r="P160" s="730">
        <f t="shared" si="21"/>
        <v>34106.075873315385</v>
      </c>
      <c r="Q160" s="730">
        <f t="shared" si="18"/>
        <v>6245.0068778295472</v>
      </c>
      <c r="R160" s="730">
        <f t="shared" si="19"/>
        <v>3491353.3236684888</v>
      </c>
      <c r="Z160" s="614"/>
    </row>
    <row r="161" spans="13:26" x14ac:dyDescent="0.2">
      <c r="M161" s="614"/>
      <c r="N161" s="748">
        <f t="shared" si="20"/>
        <v>95</v>
      </c>
      <c r="O161" s="730">
        <f t="shared" si="17"/>
        <v>3491353.3236684888</v>
      </c>
      <c r="P161" s="730">
        <f t="shared" si="21"/>
        <v>34106.075873315385</v>
      </c>
      <c r="Q161" s="730">
        <f t="shared" si="18"/>
        <v>6318.0270533371076</v>
      </c>
      <c r="R161" s="730">
        <f t="shared" si="19"/>
        <v>3531777.4265951412</v>
      </c>
      <c r="Z161" s="614"/>
    </row>
    <row r="162" spans="13:26" x14ac:dyDescent="0.2">
      <c r="M162" s="614"/>
      <c r="N162" s="748">
        <f t="shared" si="20"/>
        <v>96</v>
      </c>
      <c r="O162" s="730">
        <f t="shared" si="17"/>
        <v>3531777.4265951412</v>
      </c>
      <c r="P162" s="730">
        <f t="shared" si="21"/>
        <v>34106.075873315385</v>
      </c>
      <c r="Q162" s="730">
        <f t="shared" si="18"/>
        <v>6391.179367703593</v>
      </c>
      <c r="R162" s="730">
        <f t="shared" si="19"/>
        <v>3572274.6818361599</v>
      </c>
      <c r="Z162" s="614"/>
    </row>
    <row r="163" spans="13:26" x14ac:dyDescent="0.2">
      <c r="M163" s="614"/>
      <c r="N163" s="748">
        <f t="shared" si="20"/>
        <v>97</v>
      </c>
      <c r="O163" s="730">
        <f t="shared" si="17"/>
        <v>3572274.6818361599</v>
      </c>
      <c r="P163" s="730">
        <f t="shared" si="21"/>
        <v>34106.075873315385</v>
      </c>
      <c r="Q163" s="730">
        <f t="shared" si="18"/>
        <v>6464.464060050288</v>
      </c>
      <c r="R163" s="730">
        <f t="shared" si="19"/>
        <v>3612845.2217695257</v>
      </c>
      <c r="Z163" s="614"/>
    </row>
    <row r="164" spans="13:26" x14ac:dyDescent="0.2">
      <c r="M164" s="614"/>
      <c r="N164" s="748">
        <f t="shared" si="20"/>
        <v>98</v>
      </c>
      <c r="O164" s="730">
        <f t="shared" si="17"/>
        <v>3612845.2217695257</v>
      </c>
      <c r="P164" s="730">
        <f t="shared" si="21"/>
        <v>34106.075873315385</v>
      </c>
      <c r="Q164" s="730">
        <f t="shared" si="18"/>
        <v>6537.8813699311931</v>
      </c>
      <c r="R164" s="730">
        <f t="shared" si="19"/>
        <v>3653489.1790127722</v>
      </c>
      <c r="Z164" s="614"/>
    </row>
    <row r="165" spans="13:26" x14ac:dyDescent="0.2">
      <c r="M165" s="614"/>
      <c r="N165" s="748">
        <f t="shared" si="20"/>
        <v>99</v>
      </c>
      <c r="O165" s="730">
        <f t="shared" si="17"/>
        <v>3653489.1790127722</v>
      </c>
      <c r="P165" s="730">
        <f t="shared" si="21"/>
        <v>34106.075873315385</v>
      </c>
      <c r="Q165" s="730">
        <f t="shared" si="18"/>
        <v>6611.4315373338122</v>
      </c>
      <c r="R165" s="730">
        <f t="shared" si="19"/>
        <v>3694206.6864234214</v>
      </c>
      <c r="Z165" s="614"/>
    </row>
    <row r="166" spans="13:26" x14ac:dyDescent="0.2">
      <c r="M166" s="614"/>
      <c r="N166" s="748">
        <f t="shared" si="20"/>
        <v>100</v>
      </c>
      <c r="O166" s="730">
        <f t="shared" si="17"/>
        <v>3694206.6864234214</v>
      </c>
      <c r="P166" s="730">
        <f t="shared" si="21"/>
        <v>34106.075873315385</v>
      </c>
      <c r="Q166" s="730">
        <f t="shared" si="18"/>
        <v>6685.1148026799356</v>
      </c>
      <c r="R166" s="730">
        <f t="shared" si="19"/>
        <v>3734997.8770994167</v>
      </c>
      <c r="Z166" s="614"/>
    </row>
    <row r="167" spans="13:26" x14ac:dyDescent="0.2">
      <c r="M167" s="614"/>
      <c r="N167" s="748">
        <f t="shared" si="20"/>
        <v>101</v>
      </c>
      <c r="O167" s="730">
        <f t="shared" si="17"/>
        <v>3734997.8770994167</v>
      </c>
      <c r="P167" s="730">
        <f t="shared" si="21"/>
        <v>34106.075873315385</v>
      </c>
      <c r="Q167" s="730">
        <f t="shared" si="18"/>
        <v>6758.9314068264266</v>
      </c>
      <c r="R167" s="730">
        <f t="shared" si="19"/>
        <v>3775862.8843795583</v>
      </c>
      <c r="Z167" s="614"/>
    </row>
    <row r="168" spans="13:26" x14ac:dyDescent="0.2">
      <c r="M168" s="614"/>
      <c r="N168" s="748">
        <f t="shared" si="20"/>
        <v>102</v>
      </c>
      <c r="O168" s="730">
        <f t="shared" si="17"/>
        <v>3775862.8843795583</v>
      </c>
      <c r="P168" s="730">
        <f t="shared" si="21"/>
        <v>34106.075873315385</v>
      </c>
      <c r="Q168" s="730">
        <f t="shared" si="18"/>
        <v>6832.881591066006</v>
      </c>
      <c r="R168" s="730">
        <f t="shared" si="19"/>
        <v>3816801.8418439394</v>
      </c>
      <c r="Z168" s="614"/>
    </row>
    <row r="169" spans="13:26" x14ac:dyDescent="0.2">
      <c r="M169" s="614"/>
      <c r="N169" s="748">
        <f t="shared" si="20"/>
        <v>103</v>
      </c>
      <c r="O169" s="730">
        <f t="shared" si="17"/>
        <v>3816801.8418439394</v>
      </c>
      <c r="P169" s="730">
        <f t="shared" si="21"/>
        <v>34106.075873315385</v>
      </c>
      <c r="Q169" s="730">
        <f t="shared" si="18"/>
        <v>6906.9655971280454</v>
      </c>
      <c r="R169" s="730">
        <f t="shared" si="19"/>
        <v>3857814.8833143828</v>
      </c>
      <c r="Z169" s="614"/>
    </row>
    <row r="170" spans="13:26" x14ac:dyDescent="0.2">
      <c r="M170" s="614"/>
      <c r="N170" s="748">
        <f t="shared" si="20"/>
        <v>104</v>
      </c>
      <c r="O170" s="730">
        <f t="shared" si="17"/>
        <v>3857814.8833143828</v>
      </c>
      <c r="P170" s="730">
        <f t="shared" si="21"/>
        <v>34106.075873315385</v>
      </c>
      <c r="Q170" s="730">
        <f t="shared" si="18"/>
        <v>6981.1836671793535</v>
      </c>
      <c r="R170" s="730">
        <f t="shared" si="19"/>
        <v>3898902.1428548773</v>
      </c>
      <c r="Z170" s="614"/>
    </row>
    <row r="171" spans="13:26" x14ac:dyDescent="0.2">
      <c r="M171" s="614"/>
      <c r="N171" s="748">
        <f t="shared" si="20"/>
        <v>105</v>
      </c>
      <c r="O171" s="730">
        <f t="shared" si="17"/>
        <v>3898902.1428548773</v>
      </c>
      <c r="P171" s="730">
        <f t="shared" si="21"/>
        <v>34106.075873315385</v>
      </c>
      <c r="Q171" s="730">
        <f t="shared" si="18"/>
        <v>7055.5360438249709</v>
      </c>
      <c r="R171" s="730">
        <f t="shared" si="19"/>
        <v>3940063.7547720177</v>
      </c>
      <c r="Z171" s="614"/>
    </row>
    <row r="172" spans="13:26" x14ac:dyDescent="0.2">
      <c r="M172" s="614"/>
      <c r="N172" s="748">
        <f t="shared" si="20"/>
        <v>106</v>
      </c>
      <c r="O172" s="730">
        <f t="shared" si="17"/>
        <v>3940063.7547720177</v>
      </c>
      <c r="P172" s="730">
        <f t="shared" si="21"/>
        <v>34106.075873315385</v>
      </c>
      <c r="Q172" s="730">
        <f t="shared" si="18"/>
        <v>7130.0229701089602</v>
      </c>
      <c r="R172" s="730">
        <f t="shared" si="19"/>
        <v>3981299.8536154418</v>
      </c>
      <c r="Z172" s="614"/>
    </row>
    <row r="173" spans="13:26" x14ac:dyDescent="0.2">
      <c r="M173" s="614"/>
      <c r="N173" s="748">
        <f t="shared" si="20"/>
        <v>107</v>
      </c>
      <c r="O173" s="730">
        <f t="shared" si="17"/>
        <v>3981299.8536154418</v>
      </c>
      <c r="P173" s="730">
        <f t="shared" si="21"/>
        <v>34106.075873315385</v>
      </c>
      <c r="Q173" s="730">
        <f t="shared" si="18"/>
        <v>7204.6446895152012</v>
      </c>
      <c r="R173" s="730">
        <f t="shared" si="19"/>
        <v>4022610.5741782724</v>
      </c>
      <c r="Z173" s="614"/>
    </row>
    <row r="174" spans="13:26" x14ac:dyDescent="0.2">
      <c r="M174" s="614"/>
      <c r="N174" s="748">
        <f t="shared" si="20"/>
        <v>108</v>
      </c>
      <c r="O174" s="730">
        <f t="shared" si="17"/>
        <v>4022610.5741782724</v>
      </c>
      <c r="P174" s="730">
        <f t="shared" si="21"/>
        <v>34106.075873315385</v>
      </c>
      <c r="Q174" s="730">
        <f t="shared" si="18"/>
        <v>7279.4014459681885</v>
      </c>
      <c r="R174" s="730">
        <f t="shared" si="19"/>
        <v>4063996.0514975558</v>
      </c>
      <c r="Z174" s="614"/>
    </row>
    <row r="175" spans="13:26" x14ac:dyDescent="0.2">
      <c r="M175" s="614"/>
      <c r="N175" s="748">
        <f t="shared" si="20"/>
        <v>109</v>
      </c>
      <c r="O175" s="730">
        <f t="shared" si="17"/>
        <v>4063996.0514975558</v>
      </c>
      <c r="P175" s="730">
        <f t="shared" si="21"/>
        <v>34106.075873315385</v>
      </c>
      <c r="Q175" s="730">
        <f t="shared" si="18"/>
        <v>7354.2934838338269</v>
      </c>
      <c r="R175" s="730">
        <f t="shared" si="19"/>
        <v>4105456.4208547049</v>
      </c>
      <c r="Z175" s="614"/>
    </row>
    <row r="176" spans="13:26" x14ac:dyDescent="0.2">
      <c r="M176" s="614"/>
      <c r="N176" s="748">
        <f t="shared" si="20"/>
        <v>110</v>
      </c>
      <c r="O176" s="730">
        <f t="shared" si="17"/>
        <v>4105456.4208547049</v>
      </c>
      <c r="P176" s="730">
        <f t="shared" si="21"/>
        <v>34106.075873315385</v>
      </c>
      <c r="Q176" s="730">
        <f t="shared" si="18"/>
        <v>7429.3210479202307</v>
      </c>
      <c r="R176" s="730">
        <f t="shared" si="19"/>
        <v>4146991.8177759405</v>
      </c>
      <c r="Z176" s="614"/>
    </row>
    <row r="177" spans="13:26" x14ac:dyDescent="0.2">
      <c r="M177" s="614"/>
      <c r="N177" s="748">
        <f t="shared" si="20"/>
        <v>111</v>
      </c>
      <c r="O177" s="730">
        <f t="shared" si="17"/>
        <v>4146991.8177759405</v>
      </c>
      <c r="P177" s="730">
        <f t="shared" si="21"/>
        <v>34106.075873315385</v>
      </c>
      <c r="Q177" s="730">
        <f t="shared" si="18"/>
        <v>7504.4843834785252</v>
      </c>
      <c r="R177" s="730">
        <f t="shared" si="19"/>
        <v>4188602.3780327342</v>
      </c>
      <c r="Z177" s="614"/>
    </row>
    <row r="178" spans="13:26" x14ac:dyDescent="0.2">
      <c r="M178" s="614"/>
      <c r="N178" s="748">
        <f t="shared" si="20"/>
        <v>112</v>
      </c>
      <c r="O178" s="730">
        <f t="shared" si="17"/>
        <v>4188602.3780327342</v>
      </c>
      <c r="P178" s="730">
        <f t="shared" si="21"/>
        <v>34106.075873315385</v>
      </c>
      <c r="Q178" s="730">
        <f t="shared" si="18"/>
        <v>7579.7837362036462</v>
      </c>
      <c r="R178" s="730">
        <f t="shared" si="19"/>
        <v>4230288.2376422537</v>
      </c>
      <c r="Z178" s="614"/>
    </row>
    <row r="179" spans="13:26" x14ac:dyDescent="0.2">
      <c r="M179" s="614"/>
      <c r="N179" s="748">
        <f t="shared" si="20"/>
        <v>113</v>
      </c>
      <c r="O179" s="730">
        <f t="shared" si="17"/>
        <v>4230288.2376422537</v>
      </c>
      <c r="P179" s="730">
        <f t="shared" si="21"/>
        <v>34106.075873315385</v>
      </c>
      <c r="Q179" s="730">
        <f t="shared" si="18"/>
        <v>7655.2193522351463</v>
      </c>
      <c r="R179" s="730">
        <f t="shared" si="19"/>
        <v>4272049.5328678042</v>
      </c>
      <c r="Z179" s="614"/>
    </row>
    <row r="180" spans="13:26" x14ac:dyDescent="0.2">
      <c r="M180" s="614"/>
      <c r="N180" s="748">
        <f t="shared" si="20"/>
        <v>114</v>
      </c>
      <c r="O180" s="730">
        <f t="shared" si="17"/>
        <v>4272049.5328678042</v>
      </c>
      <c r="P180" s="730">
        <f t="shared" si="21"/>
        <v>34106.075873315385</v>
      </c>
      <c r="Q180" s="730">
        <f t="shared" si="18"/>
        <v>7730.791478157993</v>
      </c>
      <c r="R180" s="730">
        <f t="shared" si="19"/>
        <v>4313886.4002192775</v>
      </c>
      <c r="Z180" s="614"/>
    </row>
    <row r="181" spans="13:26" x14ac:dyDescent="0.2">
      <c r="M181" s="614"/>
      <c r="N181" s="748">
        <f t="shared" si="20"/>
        <v>115</v>
      </c>
      <c r="O181" s="730">
        <f t="shared" si="17"/>
        <v>4313886.4002192775</v>
      </c>
      <c r="P181" s="730">
        <f t="shared" si="21"/>
        <v>34106.075873315385</v>
      </c>
      <c r="Q181" s="730">
        <f t="shared" si="18"/>
        <v>7806.5003610033837</v>
      </c>
      <c r="R181" s="730">
        <f t="shared" si="19"/>
        <v>4355798.9764535958</v>
      </c>
      <c r="Z181" s="614"/>
    </row>
    <row r="182" spans="13:26" x14ac:dyDescent="0.2">
      <c r="M182" s="614"/>
      <c r="N182" s="748">
        <f t="shared" si="20"/>
        <v>116</v>
      </c>
      <c r="O182" s="730">
        <f t="shared" si="17"/>
        <v>4355798.9764535958</v>
      </c>
      <c r="P182" s="730">
        <f t="shared" si="21"/>
        <v>34106.075873315385</v>
      </c>
      <c r="Q182" s="730">
        <f t="shared" si="18"/>
        <v>7882.346248249547</v>
      </c>
      <c r="R182" s="730">
        <f t="shared" si="19"/>
        <v>4397787.3985751607</v>
      </c>
      <c r="Z182" s="614"/>
    </row>
    <row r="183" spans="13:26" x14ac:dyDescent="0.2">
      <c r="M183" s="614"/>
      <c r="N183" s="748">
        <f t="shared" si="20"/>
        <v>117</v>
      </c>
      <c r="O183" s="730">
        <f t="shared" si="17"/>
        <v>4397787.3985751607</v>
      </c>
      <c r="P183" s="730">
        <f t="shared" si="21"/>
        <v>34106.075873315385</v>
      </c>
      <c r="Q183" s="730">
        <f t="shared" si="18"/>
        <v>7958.3293878225541</v>
      </c>
      <c r="R183" s="730">
        <f t="shared" si="19"/>
        <v>4439851.8038362982</v>
      </c>
      <c r="Z183" s="614"/>
    </row>
    <row r="184" spans="13:26" x14ac:dyDescent="0.2">
      <c r="M184" s="614"/>
      <c r="N184" s="748">
        <f t="shared" si="20"/>
        <v>118</v>
      </c>
      <c r="O184" s="730">
        <f t="shared" si="17"/>
        <v>4439851.8038362982</v>
      </c>
      <c r="P184" s="730">
        <f t="shared" si="21"/>
        <v>34106.075873315385</v>
      </c>
      <c r="Q184" s="730">
        <f t="shared" si="18"/>
        <v>8034.450028097127</v>
      </c>
      <c r="R184" s="730">
        <f t="shared" si="19"/>
        <v>4481992.3297377108</v>
      </c>
      <c r="Z184" s="614"/>
    </row>
    <row r="185" spans="13:26" x14ac:dyDescent="0.2">
      <c r="M185" s="614"/>
      <c r="N185" s="748">
        <f t="shared" si="20"/>
        <v>119</v>
      </c>
      <c r="O185" s="730">
        <f t="shared" si="17"/>
        <v>4481992.3297377108</v>
      </c>
      <c r="P185" s="730">
        <f t="shared" si="21"/>
        <v>34106.075873315385</v>
      </c>
      <c r="Q185" s="730">
        <f t="shared" si="18"/>
        <v>8110.7084178974537</v>
      </c>
      <c r="R185" s="730">
        <f t="shared" si="19"/>
        <v>4524209.1140289232</v>
      </c>
      <c r="Z185" s="614"/>
    </row>
    <row r="186" spans="13:26" x14ac:dyDescent="0.2">
      <c r="M186" s="614"/>
      <c r="N186" s="748">
        <f t="shared" si="20"/>
        <v>120</v>
      </c>
      <c r="O186" s="730">
        <f t="shared" si="17"/>
        <v>4524209.1140289232</v>
      </c>
      <c r="P186" s="730">
        <f t="shared" si="21"/>
        <v>34106.075873315385</v>
      </c>
      <c r="Q186" s="730">
        <f t="shared" si="18"/>
        <v>8187.1048064979968</v>
      </c>
      <c r="R186" s="730">
        <f t="shared" si="19"/>
        <v>4566502.2947087362</v>
      </c>
      <c r="Z186" s="614"/>
    </row>
    <row r="187" spans="13:26" x14ac:dyDescent="0.2">
      <c r="M187" s="614"/>
      <c r="N187" s="748">
        <f t="shared" si="20"/>
        <v>121</v>
      </c>
      <c r="O187" s="730">
        <f t="shared" si="17"/>
        <v>4566502.2947087362</v>
      </c>
      <c r="P187" s="730">
        <f t="shared" si="21"/>
        <v>34106.075873315385</v>
      </c>
      <c r="Q187" s="730">
        <f t="shared" si="18"/>
        <v>8263.6394436243154</v>
      </c>
      <c r="R187" s="730">
        <f t="shared" si="19"/>
        <v>4608872.0100256763</v>
      </c>
      <c r="Z187" s="614"/>
    </row>
    <row r="188" spans="13:26" x14ac:dyDescent="0.2">
      <c r="M188" s="614"/>
      <c r="N188" s="748">
        <f t="shared" si="20"/>
        <v>122</v>
      </c>
      <c r="O188" s="730">
        <f t="shared" si="17"/>
        <v>4608872.0100256763</v>
      </c>
      <c r="P188" s="730">
        <f t="shared" si="21"/>
        <v>34106.075873315385</v>
      </c>
      <c r="Q188" s="730">
        <f t="shared" si="18"/>
        <v>8340.3125794538755</v>
      </c>
      <c r="R188" s="730">
        <f t="shared" si="19"/>
        <v>4651318.3984784456</v>
      </c>
      <c r="Z188" s="614"/>
    </row>
    <row r="189" spans="13:26" x14ac:dyDescent="0.2">
      <c r="M189" s="614"/>
      <c r="N189" s="748">
        <f t="shared" si="20"/>
        <v>123</v>
      </c>
      <c r="O189" s="730">
        <f t="shared" si="17"/>
        <v>4651318.3984784456</v>
      </c>
      <c r="P189" s="730">
        <f t="shared" si="21"/>
        <v>34106.075873315385</v>
      </c>
      <c r="Q189" s="730">
        <f t="shared" si="18"/>
        <v>8417.124464616867</v>
      </c>
      <c r="R189" s="730">
        <f t="shared" si="19"/>
        <v>4693841.598816378</v>
      </c>
      <c r="Z189" s="614"/>
    </row>
    <row r="190" spans="13:26" x14ac:dyDescent="0.2">
      <c r="M190" s="614"/>
      <c r="N190" s="748">
        <f t="shared" si="20"/>
        <v>124</v>
      </c>
      <c r="O190" s="730">
        <f t="shared" si="17"/>
        <v>4693841.598816378</v>
      </c>
      <c r="P190" s="730">
        <f t="shared" si="21"/>
        <v>34106.075873315385</v>
      </c>
      <c r="Q190" s="730">
        <f t="shared" si="18"/>
        <v>8494.0753501970285</v>
      </c>
      <c r="R190" s="730">
        <f t="shared" si="19"/>
        <v>4736441.7500398904</v>
      </c>
      <c r="Z190" s="614"/>
    </row>
    <row r="191" spans="13:26" x14ac:dyDescent="0.2">
      <c r="M191" s="614"/>
      <c r="N191" s="748">
        <f t="shared" si="20"/>
        <v>125</v>
      </c>
      <c r="O191" s="730">
        <f t="shared" si="17"/>
        <v>4736441.7500398904</v>
      </c>
      <c r="P191" s="730">
        <f t="shared" si="21"/>
        <v>34106.075873315385</v>
      </c>
      <c r="Q191" s="730">
        <f t="shared" si="18"/>
        <v>8571.1654877324636</v>
      </c>
      <c r="R191" s="730">
        <f t="shared" si="19"/>
        <v>4779118.9914009385</v>
      </c>
      <c r="Z191" s="614"/>
    </row>
    <row r="192" spans="13:26" x14ac:dyDescent="0.2">
      <c r="M192" s="614"/>
      <c r="N192" s="748">
        <f t="shared" si="20"/>
        <v>126</v>
      </c>
      <c r="O192" s="730">
        <f t="shared" si="17"/>
        <v>4779118.9914009385</v>
      </c>
      <c r="P192" s="730">
        <f t="shared" si="21"/>
        <v>34106.075873315385</v>
      </c>
      <c r="Q192" s="730">
        <f t="shared" si="18"/>
        <v>8648.3951292164656</v>
      </c>
      <c r="R192" s="730">
        <f t="shared" si="19"/>
        <v>4821873.4624034707</v>
      </c>
      <c r="Z192" s="614"/>
    </row>
    <row r="193" spans="13:26" x14ac:dyDescent="0.2">
      <c r="M193" s="614"/>
      <c r="N193" s="748">
        <f t="shared" si="20"/>
        <v>127</v>
      </c>
      <c r="O193" s="730">
        <f t="shared" si="17"/>
        <v>4821873.4624034707</v>
      </c>
      <c r="P193" s="730">
        <f t="shared" si="21"/>
        <v>34106.075873315385</v>
      </c>
      <c r="Q193" s="730">
        <f t="shared" si="18"/>
        <v>8725.7645270983412</v>
      </c>
      <c r="R193" s="730">
        <f t="shared" si="19"/>
        <v>4864705.3028038843</v>
      </c>
      <c r="Z193" s="614"/>
    </row>
    <row r="194" spans="13:26" x14ac:dyDescent="0.2">
      <c r="M194" s="614"/>
      <c r="N194" s="748">
        <f t="shared" si="20"/>
        <v>128</v>
      </c>
      <c r="O194" s="730">
        <f t="shared" si="17"/>
        <v>4864705.3028038843</v>
      </c>
      <c r="P194" s="730">
        <f t="shared" si="21"/>
        <v>34106.075873315385</v>
      </c>
      <c r="Q194" s="730">
        <f t="shared" si="18"/>
        <v>8803.2739342842306</v>
      </c>
      <c r="R194" s="730">
        <f t="shared" si="19"/>
        <v>4907614.6526114838</v>
      </c>
      <c r="Z194" s="614"/>
    </row>
    <row r="195" spans="13:26" x14ac:dyDescent="0.2">
      <c r="M195" s="614"/>
      <c r="N195" s="748">
        <f t="shared" si="20"/>
        <v>129</v>
      </c>
      <c r="O195" s="730">
        <f t="shared" si="17"/>
        <v>4907614.6526114838</v>
      </c>
      <c r="P195" s="730">
        <f t="shared" si="21"/>
        <v>34106.075873315385</v>
      </c>
      <c r="Q195" s="730">
        <f t="shared" si="18"/>
        <v>8880.9236041379445</v>
      </c>
      <c r="R195" s="730">
        <f t="shared" si="19"/>
        <v>4950601.6520889373</v>
      </c>
      <c r="Z195" s="614"/>
    </row>
    <row r="196" spans="13:26" x14ac:dyDescent="0.2">
      <c r="M196" s="614"/>
      <c r="N196" s="748">
        <f t="shared" si="20"/>
        <v>130</v>
      </c>
      <c r="O196" s="730">
        <f t="shared" ref="O196:O259" si="22">R195</f>
        <v>4950601.6520889373</v>
      </c>
      <c r="P196" s="730">
        <f t="shared" si="21"/>
        <v>34106.075873315385</v>
      </c>
      <c r="Q196" s="730">
        <f t="shared" ref="Q196:Q259" si="23">O196*$P$61</f>
        <v>8958.7137904817791</v>
      </c>
      <c r="R196" s="730">
        <f t="shared" ref="R196:R259" si="24">O196+P196+Q196</f>
        <v>4993666.4417527346</v>
      </c>
      <c r="Z196" s="614"/>
    </row>
    <row r="197" spans="13:26" x14ac:dyDescent="0.2">
      <c r="M197" s="614"/>
      <c r="N197" s="748">
        <f t="shared" ref="N197:N260" si="25">N196+1</f>
        <v>131</v>
      </c>
      <c r="O197" s="730">
        <f t="shared" si="22"/>
        <v>4993666.4417527346</v>
      </c>
      <c r="P197" s="730">
        <f t="shared" si="21"/>
        <v>34106.075873315385</v>
      </c>
      <c r="Q197" s="730">
        <f t="shared" si="23"/>
        <v>9036.6447475973582</v>
      </c>
      <c r="R197" s="730">
        <f t="shared" si="24"/>
        <v>5036809.1623736471</v>
      </c>
      <c r="Z197" s="614"/>
    </row>
    <row r="198" spans="13:26" x14ac:dyDescent="0.2">
      <c r="M198" s="614"/>
      <c r="N198" s="748">
        <f t="shared" si="25"/>
        <v>132</v>
      </c>
      <c r="O198" s="730">
        <f t="shared" si="22"/>
        <v>5036809.1623736471</v>
      </c>
      <c r="P198" s="730">
        <f t="shared" ref="P198:P261" si="26">P197</f>
        <v>34106.075873315385</v>
      </c>
      <c r="Q198" s="730">
        <f t="shared" si="23"/>
        <v>9114.7167302264552</v>
      </c>
      <c r="R198" s="730">
        <f t="shared" si="24"/>
        <v>5080029.9549771892</v>
      </c>
      <c r="Z198" s="614"/>
    </row>
    <row r="199" spans="13:26" x14ac:dyDescent="0.2">
      <c r="M199" s="614"/>
      <c r="N199" s="748">
        <f t="shared" si="25"/>
        <v>133</v>
      </c>
      <c r="O199" s="730">
        <f t="shared" si="22"/>
        <v>5080029.9549771892</v>
      </c>
      <c r="P199" s="730">
        <f t="shared" si="26"/>
        <v>34106.075873315385</v>
      </c>
      <c r="Q199" s="730">
        <f t="shared" si="23"/>
        <v>9192.9299935718354</v>
      </c>
      <c r="R199" s="730">
        <f t="shared" si="24"/>
        <v>5123328.9608440762</v>
      </c>
      <c r="Z199" s="614"/>
    </row>
    <row r="200" spans="13:26" x14ac:dyDescent="0.2">
      <c r="M200" s="614"/>
      <c r="N200" s="748">
        <f t="shared" si="25"/>
        <v>134</v>
      </c>
      <c r="O200" s="730">
        <f t="shared" si="22"/>
        <v>5123328.9608440762</v>
      </c>
      <c r="P200" s="730">
        <f t="shared" si="26"/>
        <v>34106.075873315385</v>
      </c>
      <c r="Q200" s="730">
        <f t="shared" si="23"/>
        <v>9271.2847932980785</v>
      </c>
      <c r="R200" s="730">
        <f t="shared" si="24"/>
        <v>5166706.3215106893</v>
      </c>
      <c r="Z200" s="614"/>
    </row>
    <row r="201" spans="13:26" x14ac:dyDescent="0.2">
      <c r="M201" s="614"/>
      <c r="N201" s="748">
        <f t="shared" si="25"/>
        <v>135</v>
      </c>
      <c r="O201" s="730">
        <f t="shared" si="22"/>
        <v>5166706.3215106893</v>
      </c>
      <c r="P201" s="730">
        <f t="shared" si="26"/>
        <v>34106.075873315385</v>
      </c>
      <c r="Q201" s="730">
        <f t="shared" si="23"/>
        <v>9349.7813855324202</v>
      </c>
      <c r="R201" s="730">
        <f t="shared" si="24"/>
        <v>5210162.1787695372</v>
      </c>
      <c r="Z201" s="614"/>
    </row>
    <row r="202" spans="13:26" x14ac:dyDescent="0.2">
      <c r="M202" s="614"/>
      <c r="N202" s="748">
        <f t="shared" si="25"/>
        <v>136</v>
      </c>
      <c r="O202" s="730">
        <f t="shared" si="22"/>
        <v>5210162.1787695372</v>
      </c>
      <c r="P202" s="730">
        <f t="shared" si="26"/>
        <v>34106.075873315385</v>
      </c>
      <c r="Q202" s="730">
        <f t="shared" si="23"/>
        <v>9428.4200268655968</v>
      </c>
      <c r="R202" s="730">
        <f t="shared" si="24"/>
        <v>5253696.6746697184</v>
      </c>
      <c r="Z202" s="614"/>
    </row>
    <row r="203" spans="13:26" x14ac:dyDescent="0.2">
      <c r="M203" s="614"/>
      <c r="N203" s="748">
        <f t="shared" si="25"/>
        <v>137</v>
      </c>
      <c r="O203" s="730">
        <f t="shared" si="22"/>
        <v>5253696.6746697184</v>
      </c>
      <c r="P203" s="730">
        <f t="shared" si="26"/>
        <v>34106.075873315385</v>
      </c>
      <c r="Q203" s="730">
        <f t="shared" si="23"/>
        <v>9507.2009743526669</v>
      </c>
      <c r="R203" s="730">
        <f t="shared" si="24"/>
        <v>5297309.9515173864</v>
      </c>
      <c r="Z203" s="614"/>
    </row>
    <row r="204" spans="13:26" x14ac:dyDescent="0.2">
      <c r="M204" s="614"/>
      <c r="N204" s="748">
        <f t="shared" si="25"/>
        <v>138</v>
      </c>
      <c r="O204" s="730">
        <f t="shared" si="22"/>
        <v>5297309.9515173864</v>
      </c>
      <c r="P204" s="730">
        <f t="shared" si="26"/>
        <v>34106.075873315385</v>
      </c>
      <c r="Q204" s="730">
        <f t="shared" si="23"/>
        <v>9586.1244855138684</v>
      </c>
      <c r="R204" s="730">
        <f t="shared" si="24"/>
        <v>5341002.1518762158</v>
      </c>
      <c r="Z204" s="614"/>
    </row>
    <row r="205" spans="13:26" x14ac:dyDescent="0.2">
      <c r="M205" s="614"/>
      <c r="N205" s="748">
        <f t="shared" si="25"/>
        <v>139</v>
      </c>
      <c r="O205" s="730">
        <f t="shared" si="22"/>
        <v>5341002.1518762158</v>
      </c>
      <c r="P205" s="730">
        <f t="shared" si="26"/>
        <v>34106.075873315385</v>
      </c>
      <c r="Q205" s="730">
        <f t="shared" si="23"/>
        <v>9665.1908183354499</v>
      </c>
      <c r="R205" s="730">
        <f t="shared" si="24"/>
        <v>5384773.418567867</v>
      </c>
      <c r="Z205" s="614"/>
    </row>
    <row r="206" spans="13:26" x14ac:dyDescent="0.2">
      <c r="M206" s="614"/>
      <c r="N206" s="748">
        <f t="shared" si="25"/>
        <v>140</v>
      </c>
      <c r="O206" s="730">
        <f t="shared" si="22"/>
        <v>5384773.418567867</v>
      </c>
      <c r="P206" s="730">
        <f t="shared" si="26"/>
        <v>34106.075873315385</v>
      </c>
      <c r="Q206" s="730">
        <f t="shared" si="23"/>
        <v>9744.4002312705197</v>
      </c>
      <c r="R206" s="730">
        <f t="shared" si="24"/>
        <v>5428623.8946724525</v>
      </c>
      <c r="Z206" s="614"/>
    </row>
    <row r="207" spans="13:26" x14ac:dyDescent="0.2">
      <c r="M207" s="614"/>
      <c r="N207" s="748">
        <f t="shared" si="25"/>
        <v>141</v>
      </c>
      <c r="O207" s="730">
        <f t="shared" si="22"/>
        <v>5428623.8946724525</v>
      </c>
      <c r="P207" s="730">
        <f t="shared" si="26"/>
        <v>34106.075873315385</v>
      </c>
      <c r="Q207" s="730">
        <f t="shared" si="23"/>
        <v>9823.752983239885</v>
      </c>
      <c r="R207" s="730">
        <f t="shared" si="24"/>
        <v>5472553.7235290073</v>
      </c>
      <c r="Z207" s="614"/>
    </row>
    <row r="208" spans="13:26" x14ac:dyDescent="0.2">
      <c r="M208" s="614"/>
      <c r="N208" s="748">
        <f t="shared" si="25"/>
        <v>142</v>
      </c>
      <c r="O208" s="730">
        <f t="shared" si="22"/>
        <v>5472553.7235290073</v>
      </c>
      <c r="P208" s="730">
        <f t="shared" si="26"/>
        <v>34106.075873315385</v>
      </c>
      <c r="Q208" s="730">
        <f t="shared" si="23"/>
        <v>9903.2493336329044</v>
      </c>
      <c r="R208" s="730">
        <f t="shared" si="24"/>
        <v>5516563.0487359557</v>
      </c>
      <c r="Z208" s="614"/>
    </row>
    <row r="209" spans="13:26" x14ac:dyDescent="0.2">
      <c r="M209" s="614"/>
      <c r="N209" s="748">
        <f t="shared" si="25"/>
        <v>143</v>
      </c>
      <c r="O209" s="730">
        <f t="shared" si="22"/>
        <v>5516563.0487359557</v>
      </c>
      <c r="P209" s="730">
        <f t="shared" si="26"/>
        <v>34106.075873315385</v>
      </c>
      <c r="Q209" s="730">
        <f t="shared" si="23"/>
        <v>9982.8895423083341</v>
      </c>
      <c r="R209" s="730">
        <f t="shared" si="24"/>
        <v>5560652.0141515797</v>
      </c>
      <c r="Z209" s="614"/>
    </row>
    <row r="210" spans="13:26" x14ac:dyDescent="0.2">
      <c r="M210" s="614"/>
      <c r="N210" s="748">
        <f t="shared" si="25"/>
        <v>144</v>
      </c>
      <c r="O210" s="730">
        <f t="shared" si="22"/>
        <v>5560652.0141515797</v>
      </c>
      <c r="P210" s="730">
        <f t="shared" si="26"/>
        <v>34106.075873315385</v>
      </c>
      <c r="Q210" s="730">
        <f t="shared" si="23"/>
        <v>10062.673869595172</v>
      </c>
      <c r="R210" s="730">
        <f t="shared" si="24"/>
        <v>5604820.76389449</v>
      </c>
      <c r="Z210" s="614"/>
    </row>
    <row r="211" spans="13:26" x14ac:dyDescent="0.2">
      <c r="M211" s="614"/>
      <c r="N211" s="748">
        <f t="shared" si="25"/>
        <v>145</v>
      </c>
      <c r="O211" s="730">
        <f t="shared" si="22"/>
        <v>5604820.76389449</v>
      </c>
      <c r="P211" s="730">
        <f t="shared" si="26"/>
        <v>34106.075873315385</v>
      </c>
      <c r="Q211" s="730">
        <f t="shared" si="23"/>
        <v>10142.602576293515</v>
      </c>
      <c r="R211" s="730">
        <f t="shared" si="24"/>
        <v>5649069.4423440984</v>
      </c>
      <c r="Z211" s="614"/>
    </row>
    <row r="212" spans="13:26" x14ac:dyDescent="0.2">
      <c r="M212" s="614"/>
      <c r="N212" s="748">
        <f t="shared" si="25"/>
        <v>146</v>
      </c>
      <c r="O212" s="730">
        <f t="shared" si="22"/>
        <v>5649069.4423440984</v>
      </c>
      <c r="P212" s="730">
        <f t="shared" si="26"/>
        <v>34106.075873315385</v>
      </c>
      <c r="Q212" s="730">
        <f t="shared" si="23"/>
        <v>10222.67592367541</v>
      </c>
      <c r="R212" s="730">
        <f t="shared" si="24"/>
        <v>5693398.194141089</v>
      </c>
      <c r="Z212" s="614"/>
    </row>
    <row r="213" spans="13:26" x14ac:dyDescent="0.2">
      <c r="M213" s="614"/>
      <c r="N213" s="748">
        <f t="shared" si="25"/>
        <v>147</v>
      </c>
      <c r="O213" s="730">
        <f t="shared" si="22"/>
        <v>5693398.194141089</v>
      </c>
      <c r="P213" s="730">
        <f t="shared" si="26"/>
        <v>34106.075873315385</v>
      </c>
      <c r="Q213" s="730">
        <f t="shared" si="23"/>
        <v>10302.894173485707</v>
      </c>
      <c r="R213" s="730">
        <f t="shared" si="24"/>
        <v>5737807.1641878905</v>
      </c>
      <c r="Z213" s="614"/>
    </row>
    <row r="214" spans="13:26" x14ac:dyDescent="0.2">
      <c r="M214" s="614"/>
      <c r="N214" s="748">
        <f t="shared" si="25"/>
        <v>148</v>
      </c>
      <c r="O214" s="730">
        <f t="shared" si="22"/>
        <v>5737807.1641878905</v>
      </c>
      <c r="P214" s="730">
        <f t="shared" si="26"/>
        <v>34106.075873315385</v>
      </c>
      <c r="Q214" s="730">
        <f t="shared" si="23"/>
        <v>10383.257587942917</v>
      </c>
      <c r="R214" s="730">
        <f t="shared" si="24"/>
        <v>5782296.497649149</v>
      </c>
      <c r="Z214" s="614"/>
    </row>
    <row r="215" spans="13:26" x14ac:dyDescent="0.2">
      <c r="M215" s="614"/>
      <c r="N215" s="748">
        <f t="shared" si="25"/>
        <v>149</v>
      </c>
      <c r="O215" s="730">
        <f t="shared" si="22"/>
        <v>5782296.497649149</v>
      </c>
      <c r="P215" s="730">
        <f t="shared" si="26"/>
        <v>34106.075873315385</v>
      </c>
      <c r="Q215" s="730">
        <f t="shared" si="23"/>
        <v>10463.766429740064</v>
      </c>
      <c r="R215" s="730">
        <f t="shared" si="24"/>
        <v>5826866.3399522044</v>
      </c>
      <c r="Z215" s="614"/>
    </row>
    <row r="216" spans="13:26" x14ac:dyDescent="0.2">
      <c r="M216" s="614"/>
      <c r="N216" s="748">
        <f t="shared" si="25"/>
        <v>150</v>
      </c>
      <c r="O216" s="730">
        <f t="shared" si="22"/>
        <v>5826866.3399522044</v>
      </c>
      <c r="P216" s="730">
        <f t="shared" si="26"/>
        <v>34106.075873315385</v>
      </c>
      <c r="Q216" s="730">
        <f t="shared" si="23"/>
        <v>10544.420962045546</v>
      </c>
      <c r="R216" s="730">
        <f t="shared" si="24"/>
        <v>5871516.8367875656</v>
      </c>
      <c r="Z216" s="614"/>
    </row>
    <row r="217" spans="13:26" x14ac:dyDescent="0.2">
      <c r="M217" s="614"/>
      <c r="N217" s="748">
        <f t="shared" si="25"/>
        <v>151</v>
      </c>
      <c r="O217" s="730">
        <f t="shared" si="22"/>
        <v>5871516.8367875656</v>
      </c>
      <c r="P217" s="730">
        <f t="shared" si="26"/>
        <v>34106.075873315385</v>
      </c>
      <c r="Q217" s="730">
        <f t="shared" si="23"/>
        <v>10625.221448504</v>
      </c>
      <c r="R217" s="730">
        <f t="shared" si="24"/>
        <v>5916248.1341093853</v>
      </c>
      <c r="Z217" s="614"/>
    </row>
    <row r="218" spans="13:26" x14ac:dyDescent="0.2">
      <c r="M218" s="614"/>
      <c r="N218" s="748">
        <f t="shared" si="25"/>
        <v>152</v>
      </c>
      <c r="O218" s="730">
        <f t="shared" si="22"/>
        <v>5916248.1341093853</v>
      </c>
      <c r="P218" s="730">
        <f t="shared" si="26"/>
        <v>34106.075873315385</v>
      </c>
      <c r="Q218" s="730">
        <f t="shared" si="23"/>
        <v>10706.168153237159</v>
      </c>
      <c r="R218" s="730">
        <f t="shared" si="24"/>
        <v>5961060.3781359382</v>
      </c>
      <c r="Z218" s="614"/>
    </row>
    <row r="219" spans="13:26" x14ac:dyDescent="0.2">
      <c r="M219" s="614"/>
      <c r="N219" s="748">
        <f t="shared" si="25"/>
        <v>153</v>
      </c>
      <c r="O219" s="730">
        <f t="shared" si="22"/>
        <v>5961060.3781359382</v>
      </c>
      <c r="P219" s="730">
        <f t="shared" si="26"/>
        <v>34106.075873315385</v>
      </c>
      <c r="Q219" s="730">
        <f t="shared" si="23"/>
        <v>10787.261340844712</v>
      </c>
      <c r="R219" s="730">
        <f t="shared" si="24"/>
        <v>6005953.715350098</v>
      </c>
      <c r="Z219" s="614"/>
    </row>
    <row r="220" spans="13:26" x14ac:dyDescent="0.2">
      <c r="M220" s="614"/>
      <c r="N220" s="748">
        <f t="shared" si="25"/>
        <v>154</v>
      </c>
      <c r="O220" s="730">
        <f t="shared" si="22"/>
        <v>6005953.715350098</v>
      </c>
      <c r="P220" s="730">
        <f t="shared" si="26"/>
        <v>34106.075873315385</v>
      </c>
      <c r="Q220" s="730">
        <f t="shared" si="23"/>
        <v>10868.501276405177</v>
      </c>
      <c r="R220" s="730">
        <f t="shared" si="24"/>
        <v>6050928.2924998188</v>
      </c>
      <c r="Z220" s="614"/>
    </row>
    <row r="221" spans="13:26" x14ac:dyDescent="0.2">
      <c r="M221" s="614"/>
      <c r="N221" s="748">
        <f t="shared" si="25"/>
        <v>155</v>
      </c>
      <c r="O221" s="730">
        <f t="shared" si="22"/>
        <v>6050928.2924998188</v>
      </c>
      <c r="P221" s="730">
        <f t="shared" si="26"/>
        <v>34106.075873315385</v>
      </c>
      <c r="Q221" s="730">
        <f t="shared" si="23"/>
        <v>10949.888225476769</v>
      </c>
      <c r="R221" s="730">
        <f t="shared" si="24"/>
        <v>6095984.2565986114</v>
      </c>
      <c r="Z221" s="614"/>
    </row>
    <row r="222" spans="13:26" x14ac:dyDescent="0.2">
      <c r="M222" s="614"/>
      <c r="N222" s="748">
        <f t="shared" si="25"/>
        <v>156</v>
      </c>
      <c r="O222" s="730">
        <f t="shared" si="22"/>
        <v>6095984.2565986114</v>
      </c>
      <c r="P222" s="730">
        <f t="shared" si="26"/>
        <v>34106.075873315385</v>
      </c>
      <c r="Q222" s="730">
        <f t="shared" si="23"/>
        <v>11031.42245409825</v>
      </c>
      <c r="R222" s="730">
        <f t="shared" si="24"/>
        <v>6141121.7549260249</v>
      </c>
      <c r="Z222" s="614"/>
    </row>
    <row r="223" spans="13:26" x14ac:dyDescent="0.2">
      <c r="M223" s="614"/>
      <c r="N223" s="748">
        <f t="shared" si="25"/>
        <v>157</v>
      </c>
      <c r="O223" s="730">
        <f t="shared" si="22"/>
        <v>6141121.7549260249</v>
      </c>
      <c r="P223" s="730">
        <f t="shared" si="26"/>
        <v>34106.075873315385</v>
      </c>
      <c r="Q223" s="730">
        <f t="shared" si="23"/>
        <v>11113.10422878982</v>
      </c>
      <c r="R223" s="730">
        <f t="shared" si="24"/>
        <v>6186340.9350281302</v>
      </c>
      <c r="Z223" s="614"/>
    </row>
    <row r="224" spans="13:26" x14ac:dyDescent="0.2">
      <c r="M224" s="614"/>
      <c r="N224" s="748">
        <f t="shared" si="25"/>
        <v>158</v>
      </c>
      <c r="O224" s="730">
        <f t="shared" si="22"/>
        <v>6186340.9350281302</v>
      </c>
      <c r="P224" s="730">
        <f t="shared" si="26"/>
        <v>34106.075873315385</v>
      </c>
      <c r="Q224" s="730">
        <f t="shared" si="23"/>
        <v>11194.933816553981</v>
      </c>
      <c r="R224" s="730">
        <f t="shared" si="24"/>
        <v>6231641.9447179995</v>
      </c>
      <c r="Z224" s="614"/>
    </row>
    <row r="225" spans="13:26" x14ac:dyDescent="0.2">
      <c r="M225" s="614"/>
      <c r="N225" s="748">
        <f t="shared" si="25"/>
        <v>159</v>
      </c>
      <c r="O225" s="730">
        <f t="shared" si="22"/>
        <v>6231641.9447179995</v>
      </c>
      <c r="P225" s="730">
        <f t="shared" si="26"/>
        <v>34106.075873315385</v>
      </c>
      <c r="Q225" s="730">
        <f t="shared" si="23"/>
        <v>11276.911484876404</v>
      </c>
      <c r="R225" s="730">
        <f t="shared" si="24"/>
        <v>6277024.9320761915</v>
      </c>
      <c r="Z225" s="614"/>
    </row>
    <row r="226" spans="13:26" x14ac:dyDescent="0.2">
      <c r="M226" s="614"/>
      <c r="N226" s="748">
        <f t="shared" si="25"/>
        <v>160</v>
      </c>
      <c r="O226" s="730">
        <f t="shared" si="22"/>
        <v>6277024.9320761915</v>
      </c>
      <c r="P226" s="730">
        <f t="shared" si="26"/>
        <v>34106.075873315385</v>
      </c>
      <c r="Q226" s="730">
        <f t="shared" si="23"/>
        <v>11359.037501726807</v>
      </c>
      <c r="R226" s="730">
        <f t="shared" si="24"/>
        <v>6322490.0454512341</v>
      </c>
      <c r="Z226" s="614"/>
    </row>
    <row r="227" spans="13:26" x14ac:dyDescent="0.2">
      <c r="M227" s="614"/>
      <c r="N227" s="748">
        <f t="shared" si="25"/>
        <v>161</v>
      </c>
      <c r="O227" s="730">
        <f t="shared" si="22"/>
        <v>6322490.0454512341</v>
      </c>
      <c r="P227" s="730">
        <f t="shared" si="26"/>
        <v>34106.075873315385</v>
      </c>
      <c r="Q227" s="730">
        <f t="shared" si="23"/>
        <v>11441.312135559838</v>
      </c>
      <c r="R227" s="730">
        <f t="shared" si="24"/>
        <v>6368037.4334601089</v>
      </c>
      <c r="Z227" s="614"/>
    </row>
    <row r="228" spans="13:26" x14ac:dyDescent="0.2">
      <c r="M228" s="614"/>
      <c r="N228" s="748">
        <f t="shared" si="25"/>
        <v>162</v>
      </c>
      <c r="O228" s="730">
        <f t="shared" si="22"/>
        <v>6368037.4334601089</v>
      </c>
      <c r="P228" s="730">
        <f t="shared" si="26"/>
        <v>34106.075873315385</v>
      </c>
      <c r="Q228" s="730">
        <f t="shared" si="23"/>
        <v>11523.735655315937</v>
      </c>
      <c r="R228" s="730">
        <f t="shared" si="24"/>
        <v>6413667.2449887404</v>
      </c>
      <c r="Z228" s="614"/>
    </row>
    <row r="229" spans="13:26" x14ac:dyDescent="0.2">
      <c r="M229" s="614"/>
      <c r="N229" s="748">
        <f t="shared" si="25"/>
        <v>163</v>
      </c>
      <c r="O229" s="730">
        <f t="shared" si="22"/>
        <v>6413667.2449887404</v>
      </c>
      <c r="P229" s="730">
        <f t="shared" si="26"/>
        <v>34106.075873315385</v>
      </c>
      <c r="Q229" s="730">
        <f t="shared" si="23"/>
        <v>11606.308330422233</v>
      </c>
      <c r="R229" s="730">
        <f t="shared" si="24"/>
        <v>6459379.629192478</v>
      </c>
      <c r="Z229" s="614"/>
    </row>
    <row r="230" spans="13:26" x14ac:dyDescent="0.2">
      <c r="M230" s="614"/>
      <c r="N230" s="748">
        <f t="shared" si="25"/>
        <v>164</v>
      </c>
      <c r="O230" s="730">
        <f t="shared" si="22"/>
        <v>6459379.629192478</v>
      </c>
      <c r="P230" s="730">
        <f t="shared" si="26"/>
        <v>34106.075873315385</v>
      </c>
      <c r="Q230" s="730">
        <f t="shared" si="23"/>
        <v>11689.030430793413</v>
      </c>
      <c r="R230" s="730">
        <f t="shared" si="24"/>
        <v>6505174.7354965871</v>
      </c>
      <c r="Z230" s="614"/>
    </row>
    <row r="231" spans="13:26" x14ac:dyDescent="0.2">
      <c r="M231" s="614"/>
      <c r="N231" s="748">
        <f t="shared" si="25"/>
        <v>165</v>
      </c>
      <c r="O231" s="730">
        <f t="shared" si="22"/>
        <v>6505174.7354965871</v>
      </c>
      <c r="P231" s="730">
        <f t="shared" si="26"/>
        <v>34106.075873315385</v>
      </c>
      <c r="Q231" s="730">
        <f t="shared" si="23"/>
        <v>11771.902226832604</v>
      </c>
      <c r="R231" s="730">
        <f t="shared" si="24"/>
        <v>6551052.7135967351</v>
      </c>
      <c r="Z231" s="614"/>
    </row>
    <row r="232" spans="13:26" x14ac:dyDescent="0.2">
      <c r="M232" s="614"/>
      <c r="N232" s="748">
        <f t="shared" si="25"/>
        <v>166</v>
      </c>
      <c r="O232" s="730">
        <f t="shared" si="22"/>
        <v>6551052.7135967351</v>
      </c>
      <c r="P232" s="730">
        <f t="shared" si="26"/>
        <v>34106.075873315385</v>
      </c>
      <c r="Q232" s="730">
        <f t="shared" si="23"/>
        <v>11854.923989432265</v>
      </c>
      <c r="R232" s="730">
        <f t="shared" si="24"/>
        <v>6597013.7134594824</v>
      </c>
      <c r="Z232" s="614"/>
    </row>
    <row r="233" spans="13:26" x14ac:dyDescent="0.2">
      <c r="M233" s="614"/>
      <c r="N233" s="748">
        <f t="shared" si="25"/>
        <v>167</v>
      </c>
      <c r="O233" s="730">
        <f t="shared" si="22"/>
        <v>6597013.7134594824</v>
      </c>
      <c r="P233" s="730">
        <f t="shared" si="26"/>
        <v>34106.075873315385</v>
      </c>
      <c r="Q233" s="730">
        <f t="shared" si="23"/>
        <v>11938.095989975065</v>
      </c>
      <c r="R233" s="730">
        <f t="shared" si="24"/>
        <v>6643057.8853227729</v>
      </c>
      <c r="Z233" s="614"/>
    </row>
    <row r="234" spans="13:26" x14ac:dyDescent="0.2">
      <c r="M234" s="614"/>
      <c r="N234" s="748">
        <f t="shared" si="25"/>
        <v>168</v>
      </c>
      <c r="O234" s="730">
        <f t="shared" si="22"/>
        <v>6643057.8853227729</v>
      </c>
      <c r="P234" s="730">
        <f t="shared" si="26"/>
        <v>34106.075873315385</v>
      </c>
      <c r="Q234" s="730">
        <f t="shared" si="23"/>
        <v>12021.418500334774</v>
      </c>
      <c r="R234" s="730">
        <f t="shared" si="24"/>
        <v>6689185.3796964232</v>
      </c>
      <c r="Z234" s="614"/>
    </row>
    <row r="235" spans="13:26" x14ac:dyDescent="0.2">
      <c r="M235" s="614"/>
      <c r="N235" s="748">
        <f t="shared" si="25"/>
        <v>169</v>
      </c>
      <c r="O235" s="730">
        <f t="shared" si="22"/>
        <v>6689185.3796964232</v>
      </c>
      <c r="P235" s="730">
        <f t="shared" si="26"/>
        <v>34106.075873315385</v>
      </c>
      <c r="Q235" s="730">
        <f t="shared" si="23"/>
        <v>12104.89179287715</v>
      </c>
      <c r="R235" s="730">
        <f t="shared" si="24"/>
        <v>6735396.3473626161</v>
      </c>
      <c r="Z235" s="614"/>
    </row>
    <row r="236" spans="13:26" x14ac:dyDescent="0.2">
      <c r="M236" s="614"/>
      <c r="N236" s="748">
        <f t="shared" si="25"/>
        <v>170</v>
      </c>
      <c r="O236" s="730">
        <f t="shared" si="22"/>
        <v>6735396.3473626161</v>
      </c>
      <c r="P236" s="730">
        <f t="shared" si="26"/>
        <v>34106.075873315385</v>
      </c>
      <c r="Q236" s="730">
        <f t="shared" si="23"/>
        <v>12188.516140460832</v>
      </c>
      <c r="R236" s="730">
        <f t="shared" si="24"/>
        <v>6781690.9393763924</v>
      </c>
      <c r="Z236" s="614"/>
    </row>
    <row r="237" spans="13:26" x14ac:dyDescent="0.2">
      <c r="M237" s="614"/>
      <c r="N237" s="748">
        <f t="shared" si="25"/>
        <v>171</v>
      </c>
      <c r="O237" s="730">
        <f t="shared" si="22"/>
        <v>6781690.9393763924</v>
      </c>
      <c r="P237" s="730">
        <f t="shared" si="26"/>
        <v>34106.075873315385</v>
      </c>
      <c r="Q237" s="730">
        <f t="shared" si="23"/>
        <v>12272.291816438223</v>
      </c>
      <c r="R237" s="730">
        <f t="shared" si="24"/>
        <v>6828069.3070661463</v>
      </c>
      <c r="Z237" s="614"/>
    </row>
    <row r="238" spans="13:26" x14ac:dyDescent="0.2">
      <c r="M238" s="614"/>
      <c r="N238" s="748">
        <f t="shared" si="25"/>
        <v>172</v>
      </c>
      <c r="O238" s="730">
        <f t="shared" si="22"/>
        <v>6828069.3070661463</v>
      </c>
      <c r="P238" s="730">
        <f t="shared" si="26"/>
        <v>34106.075873315385</v>
      </c>
      <c r="Q238" s="730">
        <f t="shared" si="23"/>
        <v>12356.219094656401</v>
      </c>
      <c r="R238" s="730">
        <f t="shared" si="24"/>
        <v>6874531.602034118</v>
      </c>
      <c r="Z238" s="614"/>
    </row>
    <row r="239" spans="13:26" x14ac:dyDescent="0.2">
      <c r="M239" s="614"/>
      <c r="N239" s="748">
        <f t="shared" si="25"/>
        <v>173</v>
      </c>
      <c r="O239" s="730">
        <f t="shared" si="22"/>
        <v>6874531.602034118</v>
      </c>
      <c r="P239" s="730">
        <f t="shared" si="26"/>
        <v>34106.075873315385</v>
      </c>
      <c r="Q239" s="730">
        <f t="shared" si="23"/>
        <v>12440.298249457992</v>
      </c>
      <c r="R239" s="730">
        <f t="shared" si="24"/>
        <v>6921077.9761568913</v>
      </c>
      <c r="Z239" s="614"/>
    </row>
    <row r="240" spans="13:26" x14ac:dyDescent="0.2">
      <c r="M240" s="614"/>
      <c r="N240" s="748">
        <f t="shared" si="25"/>
        <v>174</v>
      </c>
      <c r="O240" s="730">
        <f t="shared" si="22"/>
        <v>6921077.9761568913</v>
      </c>
      <c r="P240" s="730">
        <f t="shared" si="26"/>
        <v>34106.075873315385</v>
      </c>
      <c r="Q240" s="730">
        <f t="shared" si="23"/>
        <v>12524.529555682086</v>
      </c>
      <c r="R240" s="730">
        <f t="shared" si="24"/>
        <v>6967708.5815858888</v>
      </c>
      <c r="Z240" s="614"/>
    </row>
    <row r="241" spans="13:26" x14ac:dyDescent="0.2">
      <c r="M241" s="614"/>
      <c r="N241" s="748">
        <f t="shared" si="25"/>
        <v>175</v>
      </c>
      <c r="O241" s="730">
        <f t="shared" si="22"/>
        <v>6967708.5815858888</v>
      </c>
      <c r="P241" s="730">
        <f t="shared" si="26"/>
        <v>34106.075873315385</v>
      </c>
      <c r="Q241" s="730">
        <f t="shared" si="23"/>
        <v>12608.913288665128</v>
      </c>
      <c r="R241" s="730">
        <f t="shared" si="24"/>
        <v>7014423.5707478691</v>
      </c>
      <c r="Z241" s="614"/>
    </row>
    <row r="242" spans="13:26" x14ac:dyDescent="0.2">
      <c r="M242" s="614"/>
      <c r="N242" s="748">
        <f t="shared" si="25"/>
        <v>176</v>
      </c>
      <c r="O242" s="730">
        <f t="shared" si="22"/>
        <v>7014423.5707478691</v>
      </c>
      <c r="P242" s="730">
        <f t="shared" si="26"/>
        <v>34106.075873315385</v>
      </c>
      <c r="Q242" s="730">
        <f t="shared" si="23"/>
        <v>12693.449724241811</v>
      </c>
      <c r="R242" s="730">
        <f t="shared" si="24"/>
        <v>7061223.0963454265</v>
      </c>
      <c r="Z242" s="614"/>
    </row>
    <row r="243" spans="13:26" x14ac:dyDescent="0.2">
      <c r="M243" s="614"/>
      <c r="N243" s="748">
        <f t="shared" si="25"/>
        <v>177</v>
      </c>
      <c r="O243" s="730">
        <f t="shared" si="22"/>
        <v>7061223.0963454265</v>
      </c>
      <c r="P243" s="730">
        <f t="shared" si="26"/>
        <v>34106.075873315385</v>
      </c>
      <c r="Q243" s="730">
        <f t="shared" si="23"/>
        <v>12778.139138745992</v>
      </c>
      <c r="R243" s="730">
        <f t="shared" si="24"/>
        <v>7108107.3113574879</v>
      </c>
      <c r="Z243" s="614"/>
    </row>
    <row r="244" spans="13:26" x14ac:dyDescent="0.2">
      <c r="M244" s="614"/>
      <c r="N244" s="748">
        <f t="shared" si="25"/>
        <v>178</v>
      </c>
      <c r="O244" s="730">
        <f t="shared" si="22"/>
        <v>7108107.3113574879</v>
      </c>
      <c r="P244" s="730">
        <f t="shared" si="26"/>
        <v>34106.075873315385</v>
      </c>
      <c r="Q244" s="730">
        <f t="shared" si="23"/>
        <v>12862.981809011582</v>
      </c>
      <c r="R244" s="730">
        <f t="shared" si="24"/>
        <v>7155076.3690398149</v>
      </c>
      <c r="Z244" s="614"/>
    </row>
    <row r="245" spans="13:26" x14ac:dyDescent="0.2">
      <c r="M245" s="614"/>
      <c r="N245" s="748">
        <f t="shared" si="25"/>
        <v>179</v>
      </c>
      <c r="O245" s="730">
        <f t="shared" si="22"/>
        <v>7155076.3690398149</v>
      </c>
      <c r="P245" s="730">
        <f t="shared" si="26"/>
        <v>34106.075873315385</v>
      </c>
      <c r="Q245" s="730">
        <f t="shared" si="23"/>
        <v>12947.97801237346</v>
      </c>
      <c r="R245" s="730">
        <f t="shared" si="24"/>
        <v>7202130.4229255039</v>
      </c>
      <c r="Z245" s="614"/>
    </row>
    <row r="246" spans="13:26" x14ac:dyDescent="0.2">
      <c r="M246" s="614"/>
      <c r="N246" s="748">
        <f t="shared" si="25"/>
        <v>180</v>
      </c>
      <c r="O246" s="730">
        <f t="shared" si="22"/>
        <v>7202130.4229255039</v>
      </c>
      <c r="P246" s="730">
        <f t="shared" si="26"/>
        <v>34106.075873315385</v>
      </c>
      <c r="Q246" s="730">
        <f t="shared" si="23"/>
        <v>13033.128026668373</v>
      </c>
      <c r="R246" s="730">
        <f t="shared" si="24"/>
        <v>7249269.6268254872</v>
      </c>
      <c r="Z246" s="614"/>
    </row>
    <row r="247" spans="13:26" x14ac:dyDescent="0.2">
      <c r="M247" s="614"/>
      <c r="N247" s="748">
        <f t="shared" si="25"/>
        <v>181</v>
      </c>
      <c r="O247" s="730">
        <f t="shared" si="22"/>
        <v>7249269.6268254872</v>
      </c>
      <c r="P247" s="730">
        <f t="shared" si="26"/>
        <v>34106.075873315385</v>
      </c>
      <c r="Q247" s="730">
        <f t="shared" si="23"/>
        <v>13118.432130235849</v>
      </c>
      <c r="R247" s="730">
        <f t="shared" si="24"/>
        <v>7296494.1348290388</v>
      </c>
      <c r="Z247" s="614"/>
    </row>
    <row r="248" spans="13:26" x14ac:dyDescent="0.2">
      <c r="M248" s="614"/>
      <c r="N248" s="748">
        <f t="shared" si="25"/>
        <v>182</v>
      </c>
      <c r="O248" s="730">
        <f t="shared" si="22"/>
        <v>7296494.1348290388</v>
      </c>
      <c r="P248" s="730">
        <f t="shared" si="26"/>
        <v>34106.075873315385</v>
      </c>
      <c r="Q248" s="730">
        <f t="shared" si="23"/>
        <v>13203.890601919107</v>
      </c>
      <c r="R248" s="730">
        <f t="shared" si="24"/>
        <v>7343804.1013042731</v>
      </c>
      <c r="Z248" s="614"/>
    </row>
    <row r="249" spans="13:26" x14ac:dyDescent="0.2">
      <c r="M249" s="614"/>
      <c r="N249" s="748">
        <f t="shared" si="25"/>
        <v>183</v>
      </c>
      <c r="O249" s="730">
        <f t="shared" si="22"/>
        <v>7343804.1013042731</v>
      </c>
      <c r="P249" s="730">
        <f t="shared" si="26"/>
        <v>34106.075873315385</v>
      </c>
      <c r="Q249" s="730">
        <f t="shared" si="23"/>
        <v>13289.503721065963</v>
      </c>
      <c r="R249" s="730">
        <f t="shared" si="24"/>
        <v>7391199.6808986543</v>
      </c>
      <c r="Z249" s="614"/>
    </row>
    <row r="250" spans="13:26" x14ac:dyDescent="0.2">
      <c r="M250" s="614"/>
      <c r="N250" s="748">
        <f t="shared" si="25"/>
        <v>184</v>
      </c>
      <c r="O250" s="730">
        <f t="shared" si="22"/>
        <v>7391199.6808986543</v>
      </c>
      <c r="P250" s="730">
        <f t="shared" si="26"/>
        <v>34106.075873315385</v>
      </c>
      <c r="Q250" s="730">
        <f t="shared" si="23"/>
        <v>13375.27176752975</v>
      </c>
      <c r="R250" s="730">
        <f t="shared" si="24"/>
        <v>7438681.0285394993</v>
      </c>
      <c r="Z250" s="614"/>
    </row>
    <row r="251" spans="13:26" x14ac:dyDescent="0.2">
      <c r="M251" s="614"/>
      <c r="N251" s="748">
        <f t="shared" si="25"/>
        <v>185</v>
      </c>
      <c r="O251" s="730">
        <f t="shared" si="22"/>
        <v>7438681.0285394993</v>
      </c>
      <c r="P251" s="730">
        <f t="shared" si="26"/>
        <v>34106.075873315385</v>
      </c>
      <c r="Q251" s="730">
        <f t="shared" si="23"/>
        <v>13461.195021670224</v>
      </c>
      <c r="R251" s="730">
        <f t="shared" si="24"/>
        <v>7486248.2994344849</v>
      </c>
      <c r="Z251" s="614"/>
    </row>
    <row r="252" spans="13:26" x14ac:dyDescent="0.2">
      <c r="M252" s="614"/>
      <c r="N252" s="748">
        <f t="shared" si="25"/>
        <v>186</v>
      </c>
      <c r="O252" s="730">
        <f t="shared" si="22"/>
        <v>7486248.2994344849</v>
      </c>
      <c r="P252" s="730">
        <f t="shared" si="26"/>
        <v>34106.075873315385</v>
      </c>
      <c r="Q252" s="730">
        <f t="shared" si="23"/>
        <v>13547.273764354495</v>
      </c>
      <c r="R252" s="730">
        <f t="shared" si="24"/>
        <v>7533901.6490721544</v>
      </c>
      <c r="Z252" s="614"/>
    </row>
    <row r="253" spans="13:26" x14ac:dyDescent="0.2">
      <c r="M253" s="614"/>
      <c r="N253" s="748">
        <f t="shared" si="25"/>
        <v>187</v>
      </c>
      <c r="O253" s="730">
        <f t="shared" si="22"/>
        <v>7533901.6490721544</v>
      </c>
      <c r="P253" s="730">
        <f t="shared" si="26"/>
        <v>34106.075873315385</v>
      </c>
      <c r="Q253" s="730">
        <f t="shared" si="23"/>
        <v>13633.508276957929</v>
      </c>
      <c r="R253" s="730">
        <f t="shared" si="24"/>
        <v>7581641.2332224278</v>
      </c>
      <c r="Z253" s="614"/>
    </row>
    <row r="254" spans="13:26" x14ac:dyDescent="0.2">
      <c r="M254" s="614"/>
      <c r="N254" s="748">
        <f t="shared" si="25"/>
        <v>188</v>
      </c>
      <c r="O254" s="730">
        <f t="shared" si="22"/>
        <v>7581641.2332224278</v>
      </c>
      <c r="P254" s="730">
        <f t="shared" si="26"/>
        <v>34106.075873315385</v>
      </c>
      <c r="Q254" s="730">
        <f t="shared" si="23"/>
        <v>13719.898841365077</v>
      </c>
      <c r="R254" s="730">
        <f t="shared" si="24"/>
        <v>7629467.2079371084</v>
      </c>
      <c r="Z254" s="614"/>
    </row>
    <row r="255" spans="13:26" x14ac:dyDescent="0.2">
      <c r="M255" s="614"/>
      <c r="N255" s="748">
        <f t="shared" si="25"/>
        <v>189</v>
      </c>
      <c r="O255" s="730">
        <f t="shared" si="22"/>
        <v>7629467.2079371084</v>
      </c>
      <c r="P255" s="730">
        <f t="shared" si="26"/>
        <v>34106.075873315385</v>
      </c>
      <c r="Q255" s="730">
        <f t="shared" si="23"/>
        <v>13806.445739970592</v>
      </c>
      <c r="R255" s="730">
        <f t="shared" si="24"/>
        <v>7677379.7295503942</v>
      </c>
      <c r="Z255" s="614"/>
    </row>
    <row r="256" spans="13:26" x14ac:dyDescent="0.2">
      <c r="M256" s="614"/>
      <c r="N256" s="748">
        <f t="shared" si="25"/>
        <v>190</v>
      </c>
      <c r="O256" s="730">
        <f t="shared" si="22"/>
        <v>7677379.7295503942</v>
      </c>
      <c r="P256" s="730">
        <f t="shared" si="26"/>
        <v>34106.075873315385</v>
      </c>
      <c r="Q256" s="730">
        <f t="shared" si="23"/>
        <v>13893.149255680159</v>
      </c>
      <c r="R256" s="730">
        <f t="shared" si="24"/>
        <v>7725378.9546793895</v>
      </c>
      <c r="Z256" s="614"/>
    </row>
    <row r="257" spans="13:26" x14ac:dyDescent="0.2">
      <c r="M257" s="614"/>
      <c r="N257" s="748">
        <f t="shared" si="25"/>
        <v>191</v>
      </c>
      <c r="O257" s="730">
        <f t="shared" si="22"/>
        <v>7725378.9546793895</v>
      </c>
      <c r="P257" s="730">
        <f t="shared" si="26"/>
        <v>34106.075873315385</v>
      </c>
      <c r="Q257" s="730">
        <f t="shared" si="23"/>
        <v>13980.009671911412</v>
      </c>
      <c r="R257" s="730">
        <f t="shared" si="24"/>
        <v>7773465.0402246164</v>
      </c>
      <c r="Z257" s="614"/>
    </row>
    <row r="258" spans="13:26" x14ac:dyDescent="0.2">
      <c r="M258" s="614"/>
      <c r="N258" s="748">
        <f t="shared" si="25"/>
        <v>192</v>
      </c>
      <c r="O258" s="730">
        <f t="shared" si="22"/>
        <v>7773465.0402246164</v>
      </c>
      <c r="P258" s="730">
        <f t="shared" si="26"/>
        <v>34106.075873315385</v>
      </c>
      <c r="Q258" s="730">
        <f t="shared" si="23"/>
        <v>14067.027272594863</v>
      </c>
      <c r="R258" s="730">
        <f t="shared" si="24"/>
        <v>7821638.1433705268</v>
      </c>
      <c r="Z258" s="614"/>
    </row>
    <row r="259" spans="13:26" x14ac:dyDescent="0.2">
      <c r="M259" s="614"/>
      <c r="N259" s="748">
        <f t="shared" si="25"/>
        <v>193</v>
      </c>
      <c r="O259" s="730">
        <f t="shared" si="22"/>
        <v>7821638.1433705268</v>
      </c>
      <c r="P259" s="730">
        <f t="shared" si="26"/>
        <v>34106.075873315385</v>
      </c>
      <c r="Q259" s="730">
        <f t="shared" si="23"/>
        <v>14154.202342174833</v>
      </c>
      <c r="R259" s="730">
        <f t="shared" si="24"/>
        <v>7869898.4215860171</v>
      </c>
      <c r="Z259" s="614"/>
    </row>
    <row r="260" spans="13:26" x14ac:dyDescent="0.2">
      <c r="M260" s="614"/>
      <c r="N260" s="748">
        <f t="shared" si="25"/>
        <v>194</v>
      </c>
      <c r="O260" s="730">
        <f t="shared" ref="O260:O323" si="27">R259</f>
        <v>7869898.4215860171</v>
      </c>
      <c r="P260" s="730">
        <f t="shared" si="26"/>
        <v>34106.075873315385</v>
      </c>
      <c r="Q260" s="730">
        <f t="shared" ref="Q260:Q323" si="28">O260*$P$61</f>
        <v>14241.535165610378</v>
      </c>
      <c r="R260" s="730">
        <f t="shared" ref="R260:R323" si="29">O260+P260+Q260</f>
        <v>7918246.0326249432</v>
      </c>
      <c r="Z260" s="614"/>
    </row>
    <row r="261" spans="13:26" x14ac:dyDescent="0.2">
      <c r="M261" s="614"/>
      <c r="N261" s="748">
        <f t="shared" ref="N261:N324" si="30">N260+1</f>
        <v>195</v>
      </c>
      <c r="O261" s="730">
        <f t="shared" si="27"/>
        <v>7918246.0326249432</v>
      </c>
      <c r="P261" s="730">
        <f t="shared" si="26"/>
        <v>34106.075873315385</v>
      </c>
      <c r="Q261" s="730">
        <f t="shared" si="28"/>
        <v>14329.026028376222</v>
      </c>
      <c r="R261" s="730">
        <f t="shared" si="29"/>
        <v>7966681.1345266346</v>
      </c>
      <c r="Z261" s="614"/>
    </row>
    <row r="262" spans="13:26" x14ac:dyDescent="0.2">
      <c r="M262" s="614"/>
      <c r="N262" s="748">
        <f t="shared" si="30"/>
        <v>196</v>
      </c>
      <c r="O262" s="730">
        <f t="shared" si="27"/>
        <v>7966681.1345266346</v>
      </c>
      <c r="P262" s="730">
        <f t="shared" ref="P262:P325" si="31">P261</f>
        <v>34106.075873315385</v>
      </c>
      <c r="Q262" s="730">
        <f t="shared" si="28"/>
        <v>14416.675216463691</v>
      </c>
      <c r="R262" s="730">
        <f t="shared" si="29"/>
        <v>8015203.8856164133</v>
      </c>
      <c r="Z262" s="614"/>
    </row>
    <row r="263" spans="13:26" x14ac:dyDescent="0.2">
      <c r="M263" s="614"/>
      <c r="N263" s="748">
        <f t="shared" si="30"/>
        <v>197</v>
      </c>
      <c r="O263" s="730">
        <f t="shared" si="27"/>
        <v>8015203.8856164133</v>
      </c>
      <c r="P263" s="730">
        <f t="shared" si="31"/>
        <v>34106.075873315385</v>
      </c>
      <c r="Q263" s="730">
        <f t="shared" si="28"/>
        <v>14504.483016381644</v>
      </c>
      <c r="R263" s="730">
        <f t="shared" si="29"/>
        <v>8063814.4445061106</v>
      </c>
      <c r="Z263" s="614"/>
    </row>
    <row r="264" spans="13:26" x14ac:dyDescent="0.2">
      <c r="M264" s="614"/>
      <c r="N264" s="748">
        <f t="shared" si="30"/>
        <v>198</v>
      </c>
      <c r="O264" s="730">
        <f t="shared" si="27"/>
        <v>8063814.4445061106</v>
      </c>
      <c r="P264" s="730">
        <f t="shared" si="31"/>
        <v>34106.075873315385</v>
      </c>
      <c r="Q264" s="730">
        <f t="shared" si="28"/>
        <v>14592.449715157418</v>
      </c>
      <c r="R264" s="730">
        <f t="shared" si="29"/>
        <v>8112512.970094583</v>
      </c>
      <c r="Z264" s="614"/>
    </row>
    <row r="265" spans="13:26" x14ac:dyDescent="0.2">
      <c r="M265" s="614"/>
      <c r="N265" s="748">
        <f t="shared" si="30"/>
        <v>199</v>
      </c>
      <c r="O265" s="730">
        <f t="shared" si="27"/>
        <v>8112512.970094583</v>
      </c>
      <c r="P265" s="730">
        <f t="shared" si="31"/>
        <v>34106.075873315385</v>
      </c>
      <c r="Q265" s="730">
        <f t="shared" si="28"/>
        <v>14680.575600337756</v>
      </c>
      <c r="R265" s="730">
        <f t="shared" si="29"/>
        <v>8161299.6215682365</v>
      </c>
      <c r="Z265" s="614"/>
    </row>
    <row r="266" spans="13:26" x14ac:dyDescent="0.2">
      <c r="M266" s="614"/>
      <c r="N266" s="748">
        <f t="shared" si="30"/>
        <v>200</v>
      </c>
      <c r="O266" s="730">
        <f t="shared" si="27"/>
        <v>8161299.6215682365</v>
      </c>
      <c r="P266" s="730">
        <f t="shared" si="31"/>
        <v>34106.075873315385</v>
      </c>
      <c r="Q266" s="730">
        <f t="shared" si="28"/>
        <v>14768.860959989754</v>
      </c>
      <c r="R266" s="730">
        <f t="shared" si="29"/>
        <v>8210174.5584015418</v>
      </c>
      <c r="Z266" s="614"/>
    </row>
    <row r="267" spans="13:26" x14ac:dyDescent="0.2">
      <c r="M267" s="614"/>
      <c r="N267" s="748">
        <f t="shared" si="30"/>
        <v>201</v>
      </c>
      <c r="O267" s="730">
        <f t="shared" si="27"/>
        <v>8210174.5584015418</v>
      </c>
      <c r="P267" s="730">
        <f t="shared" si="31"/>
        <v>34106.075873315385</v>
      </c>
      <c r="Q267" s="730">
        <f t="shared" si="28"/>
        <v>14857.306082701798</v>
      </c>
      <c r="R267" s="730">
        <f t="shared" si="29"/>
        <v>8259137.9403575594</v>
      </c>
      <c r="Z267" s="614"/>
    </row>
    <row r="268" spans="13:26" x14ac:dyDescent="0.2">
      <c r="M268" s="614"/>
      <c r="N268" s="748">
        <f t="shared" si="30"/>
        <v>202</v>
      </c>
      <c r="O268" s="730">
        <f t="shared" si="27"/>
        <v>8259137.9403575594</v>
      </c>
      <c r="P268" s="730">
        <f t="shared" si="31"/>
        <v>34106.075873315385</v>
      </c>
      <c r="Q268" s="730">
        <f t="shared" si="28"/>
        <v>14945.911257584514</v>
      </c>
      <c r="R268" s="730">
        <f t="shared" si="29"/>
        <v>8308189.9274884593</v>
      </c>
      <c r="Z268" s="614"/>
    </row>
    <row r="269" spans="13:26" x14ac:dyDescent="0.2">
      <c r="M269" s="614"/>
      <c r="N269" s="748">
        <f t="shared" si="30"/>
        <v>203</v>
      </c>
      <c r="O269" s="730">
        <f t="shared" si="27"/>
        <v>8308189.9274884593</v>
      </c>
      <c r="P269" s="730">
        <f t="shared" si="31"/>
        <v>34106.075873315385</v>
      </c>
      <c r="Q269" s="730">
        <f t="shared" si="28"/>
        <v>15034.676774271704</v>
      </c>
      <c r="R269" s="730">
        <f t="shared" si="29"/>
        <v>8357330.6801360464</v>
      </c>
      <c r="Z269" s="614"/>
    </row>
    <row r="270" spans="13:26" x14ac:dyDescent="0.2">
      <c r="M270" s="614"/>
      <c r="N270" s="748">
        <f t="shared" si="30"/>
        <v>204</v>
      </c>
      <c r="O270" s="730">
        <f t="shared" si="27"/>
        <v>8357330.6801360464</v>
      </c>
      <c r="P270" s="730">
        <f t="shared" si="31"/>
        <v>34106.075873315385</v>
      </c>
      <c r="Q270" s="730">
        <f t="shared" si="28"/>
        <v>15123.602922921298</v>
      </c>
      <c r="R270" s="730">
        <f t="shared" si="29"/>
        <v>8406560.3589322846</v>
      </c>
      <c r="Z270" s="614"/>
    </row>
    <row r="271" spans="13:26" x14ac:dyDescent="0.2">
      <c r="M271" s="614"/>
      <c r="N271" s="748">
        <f t="shared" si="30"/>
        <v>205</v>
      </c>
      <c r="O271" s="730">
        <f t="shared" si="27"/>
        <v>8406560.3589322846</v>
      </c>
      <c r="P271" s="730">
        <f t="shared" si="31"/>
        <v>34106.075873315385</v>
      </c>
      <c r="Q271" s="730">
        <f t="shared" si="28"/>
        <v>15212.689994216309</v>
      </c>
      <c r="R271" s="730">
        <f t="shared" si="29"/>
        <v>8455879.1247998159</v>
      </c>
      <c r="Z271" s="614"/>
    </row>
    <row r="272" spans="13:26" x14ac:dyDescent="0.2">
      <c r="M272" s="614"/>
      <c r="N272" s="748">
        <f t="shared" si="30"/>
        <v>206</v>
      </c>
      <c r="O272" s="730">
        <f t="shared" si="27"/>
        <v>8455879.1247998159</v>
      </c>
      <c r="P272" s="730">
        <f t="shared" si="31"/>
        <v>34106.075873315385</v>
      </c>
      <c r="Q272" s="730">
        <f t="shared" si="28"/>
        <v>15301.938279365764</v>
      </c>
      <c r="R272" s="730">
        <f t="shared" si="29"/>
        <v>8505287.1389524974</v>
      </c>
      <c r="Z272" s="614"/>
    </row>
    <row r="273" spans="13:26" x14ac:dyDescent="0.2">
      <c r="M273" s="614"/>
      <c r="N273" s="748">
        <f t="shared" si="30"/>
        <v>207</v>
      </c>
      <c r="O273" s="730">
        <f t="shared" si="27"/>
        <v>8505287.1389524974</v>
      </c>
      <c r="P273" s="730">
        <f t="shared" si="31"/>
        <v>34106.075873315385</v>
      </c>
      <c r="Q273" s="730">
        <f t="shared" si="28"/>
        <v>15391.34807010568</v>
      </c>
      <c r="R273" s="730">
        <f t="shared" si="29"/>
        <v>8554784.5628959183</v>
      </c>
      <c r="Z273" s="614"/>
    </row>
    <row r="274" spans="13:26" x14ac:dyDescent="0.2">
      <c r="M274" s="614"/>
      <c r="N274" s="748">
        <f t="shared" si="30"/>
        <v>208</v>
      </c>
      <c r="O274" s="730">
        <f t="shared" si="27"/>
        <v>8554784.5628959183</v>
      </c>
      <c r="P274" s="730">
        <f t="shared" si="31"/>
        <v>34106.075873315385</v>
      </c>
      <c r="Q274" s="730">
        <f t="shared" si="28"/>
        <v>15480.919658699993</v>
      </c>
      <c r="R274" s="730">
        <f t="shared" si="29"/>
        <v>8604371.5584279336</v>
      </c>
      <c r="Z274" s="614"/>
    </row>
    <row r="275" spans="13:26" x14ac:dyDescent="0.2">
      <c r="M275" s="614"/>
      <c r="N275" s="748">
        <f t="shared" si="30"/>
        <v>209</v>
      </c>
      <c r="O275" s="730">
        <f t="shared" si="27"/>
        <v>8604371.5584279336</v>
      </c>
      <c r="P275" s="730">
        <f t="shared" si="31"/>
        <v>34106.075873315385</v>
      </c>
      <c r="Q275" s="730">
        <f t="shared" si="28"/>
        <v>15570.653337941541</v>
      </c>
      <c r="R275" s="730">
        <f t="shared" si="29"/>
        <v>8654048.2876391914</v>
      </c>
      <c r="Z275" s="614"/>
    </row>
    <row r="276" spans="13:26" x14ac:dyDescent="0.2">
      <c r="M276" s="614"/>
      <c r="N276" s="748">
        <f t="shared" si="30"/>
        <v>210</v>
      </c>
      <c r="O276" s="730">
        <f t="shared" si="27"/>
        <v>8654048.2876391914</v>
      </c>
      <c r="P276" s="730">
        <f t="shared" si="31"/>
        <v>34106.075873315385</v>
      </c>
      <c r="Q276" s="730">
        <f t="shared" si="28"/>
        <v>15660.549401152997</v>
      </c>
      <c r="R276" s="730">
        <f t="shared" si="29"/>
        <v>8703814.9129136596</v>
      </c>
      <c r="Z276" s="614"/>
    </row>
    <row r="277" spans="13:26" x14ac:dyDescent="0.2">
      <c r="M277" s="614"/>
      <c r="N277" s="748">
        <f t="shared" si="30"/>
        <v>211</v>
      </c>
      <c r="O277" s="730">
        <f t="shared" si="27"/>
        <v>8703814.9129136596</v>
      </c>
      <c r="P277" s="730">
        <f t="shared" si="31"/>
        <v>34106.075873315385</v>
      </c>
      <c r="Q277" s="730">
        <f t="shared" si="28"/>
        <v>15750.608142187835</v>
      </c>
      <c r="R277" s="730">
        <f t="shared" si="29"/>
        <v>8753671.5969291627</v>
      </c>
      <c r="Z277" s="614"/>
    </row>
    <row r="278" spans="13:26" x14ac:dyDescent="0.2">
      <c r="M278" s="614"/>
      <c r="N278" s="748">
        <f t="shared" si="30"/>
        <v>212</v>
      </c>
      <c r="O278" s="730">
        <f t="shared" si="27"/>
        <v>8753671.5969291627</v>
      </c>
      <c r="P278" s="730">
        <f t="shared" si="31"/>
        <v>34106.075873315385</v>
      </c>
      <c r="Q278" s="730">
        <f t="shared" si="28"/>
        <v>15840.829855431297</v>
      </c>
      <c r="R278" s="730">
        <f t="shared" si="29"/>
        <v>8803618.5026579089</v>
      </c>
      <c r="Z278" s="614"/>
    </row>
    <row r="279" spans="13:26" x14ac:dyDescent="0.2">
      <c r="M279" s="614"/>
      <c r="N279" s="748">
        <f t="shared" si="30"/>
        <v>213</v>
      </c>
      <c r="O279" s="730">
        <f t="shared" si="27"/>
        <v>8803618.5026579089</v>
      </c>
      <c r="P279" s="730">
        <f t="shared" si="31"/>
        <v>34106.075873315385</v>
      </c>
      <c r="Q279" s="730">
        <f t="shared" si="28"/>
        <v>15931.214835801351</v>
      </c>
      <c r="R279" s="730">
        <f t="shared" si="29"/>
        <v>8853655.7933670264</v>
      </c>
      <c r="Z279" s="614"/>
    </row>
    <row r="280" spans="13:26" x14ac:dyDescent="0.2">
      <c r="M280" s="614"/>
      <c r="N280" s="748">
        <f t="shared" si="30"/>
        <v>214</v>
      </c>
      <c r="O280" s="730">
        <f t="shared" si="27"/>
        <v>8853655.7933670264</v>
      </c>
      <c r="P280" s="730">
        <f t="shared" si="31"/>
        <v>34106.075873315385</v>
      </c>
      <c r="Q280" s="730">
        <f t="shared" si="28"/>
        <v>16021.763378749654</v>
      </c>
      <c r="R280" s="730">
        <f t="shared" si="29"/>
        <v>8903783.6326190922</v>
      </c>
      <c r="Z280" s="614"/>
    </row>
    <row r="281" spans="13:26" x14ac:dyDescent="0.2">
      <c r="M281" s="614"/>
      <c r="N281" s="748">
        <f t="shared" si="30"/>
        <v>215</v>
      </c>
      <c r="O281" s="730">
        <f t="shared" si="27"/>
        <v>8903783.6326190922</v>
      </c>
      <c r="P281" s="730">
        <f t="shared" si="31"/>
        <v>34106.075873315385</v>
      </c>
      <c r="Q281" s="730">
        <f t="shared" si="28"/>
        <v>16112.475780262517</v>
      </c>
      <c r="R281" s="730">
        <f t="shared" si="29"/>
        <v>8954002.1842726693</v>
      </c>
      <c r="Z281" s="614"/>
    </row>
    <row r="282" spans="13:26" x14ac:dyDescent="0.2">
      <c r="M282" s="614"/>
      <c r="N282" s="748">
        <f t="shared" si="30"/>
        <v>216</v>
      </c>
      <c r="O282" s="730">
        <f t="shared" si="27"/>
        <v>8954002.1842726693</v>
      </c>
      <c r="P282" s="730">
        <f t="shared" si="31"/>
        <v>34106.075873315385</v>
      </c>
      <c r="Q282" s="730">
        <f t="shared" si="28"/>
        <v>16203.352336861873</v>
      </c>
      <c r="R282" s="730">
        <f t="shared" si="29"/>
        <v>9004311.6124828458</v>
      </c>
      <c r="Z282" s="614"/>
    </row>
    <row r="283" spans="13:26" x14ac:dyDescent="0.2">
      <c r="M283" s="614"/>
      <c r="N283" s="748">
        <f t="shared" si="30"/>
        <v>217</v>
      </c>
      <c r="O283" s="730">
        <f t="shared" si="27"/>
        <v>9004311.6124828458</v>
      </c>
      <c r="P283" s="730">
        <f t="shared" si="31"/>
        <v>34106.075873315385</v>
      </c>
      <c r="Q283" s="730">
        <f t="shared" si="28"/>
        <v>16294.393345606251</v>
      </c>
      <c r="R283" s="730">
        <f t="shared" si="29"/>
        <v>9054712.0817017667</v>
      </c>
      <c r="Z283" s="614"/>
    </row>
    <row r="284" spans="13:26" x14ac:dyDescent="0.2">
      <c r="M284" s="614"/>
      <c r="N284" s="748">
        <f t="shared" si="30"/>
        <v>218</v>
      </c>
      <c r="O284" s="730">
        <f t="shared" si="27"/>
        <v>9054712.0817017667</v>
      </c>
      <c r="P284" s="730">
        <f t="shared" si="31"/>
        <v>34106.075873315385</v>
      </c>
      <c r="Q284" s="730">
        <f t="shared" si="28"/>
        <v>16385.599104091743</v>
      </c>
      <c r="R284" s="730">
        <f t="shared" si="29"/>
        <v>9105203.7566791736</v>
      </c>
      <c r="Z284" s="614"/>
    </row>
    <row r="285" spans="13:26" x14ac:dyDescent="0.2">
      <c r="M285" s="614"/>
      <c r="N285" s="748">
        <f t="shared" si="30"/>
        <v>219</v>
      </c>
      <c r="O285" s="730">
        <f t="shared" si="27"/>
        <v>9105203.7566791736</v>
      </c>
      <c r="P285" s="730">
        <f t="shared" si="31"/>
        <v>34106.075873315385</v>
      </c>
      <c r="Q285" s="730">
        <f t="shared" si="28"/>
        <v>16476.969910452975</v>
      </c>
      <c r="R285" s="730">
        <f t="shared" si="29"/>
        <v>9155786.802462941</v>
      </c>
      <c r="Z285" s="614"/>
    </row>
    <row r="286" spans="13:26" x14ac:dyDescent="0.2">
      <c r="M286" s="614"/>
      <c r="N286" s="748">
        <f t="shared" si="30"/>
        <v>220</v>
      </c>
      <c r="O286" s="730">
        <f t="shared" si="27"/>
        <v>9155786.802462941</v>
      </c>
      <c r="P286" s="730">
        <f t="shared" si="31"/>
        <v>34106.075873315385</v>
      </c>
      <c r="Q286" s="730">
        <f t="shared" si="28"/>
        <v>16568.506063364086</v>
      </c>
      <c r="R286" s="730">
        <f t="shared" si="29"/>
        <v>9206461.3843996208</v>
      </c>
      <c r="Z286" s="614"/>
    </row>
    <row r="287" spans="13:26" x14ac:dyDescent="0.2">
      <c r="M287" s="614"/>
      <c r="N287" s="748">
        <f t="shared" si="30"/>
        <v>221</v>
      </c>
      <c r="O287" s="730">
        <f t="shared" si="27"/>
        <v>9206461.3843996208</v>
      </c>
      <c r="P287" s="730">
        <f t="shared" si="31"/>
        <v>34106.075873315385</v>
      </c>
      <c r="Q287" s="730">
        <f t="shared" si="28"/>
        <v>16660.207862039701</v>
      </c>
      <c r="R287" s="730">
        <f t="shared" si="29"/>
        <v>9257227.6681349762</v>
      </c>
      <c r="Z287" s="614"/>
    </row>
    <row r="288" spans="13:26" x14ac:dyDescent="0.2">
      <c r="M288" s="614"/>
      <c r="N288" s="748">
        <f t="shared" si="30"/>
        <v>222</v>
      </c>
      <c r="O288" s="730">
        <f t="shared" si="27"/>
        <v>9257227.6681349762</v>
      </c>
      <c r="P288" s="730">
        <f t="shared" si="31"/>
        <v>34106.075873315385</v>
      </c>
      <c r="Q288" s="730">
        <f t="shared" si="28"/>
        <v>16752.075606235911</v>
      </c>
      <c r="R288" s="730">
        <f t="shared" si="29"/>
        <v>9308085.8196145277</v>
      </c>
      <c r="Z288" s="614"/>
    </row>
    <row r="289" spans="13:26" x14ac:dyDescent="0.2">
      <c r="M289" s="614"/>
      <c r="N289" s="748">
        <f t="shared" si="30"/>
        <v>223</v>
      </c>
      <c r="O289" s="730">
        <f t="shared" si="27"/>
        <v>9308085.8196145277</v>
      </c>
      <c r="P289" s="730">
        <f t="shared" si="31"/>
        <v>34106.075873315385</v>
      </c>
      <c r="Q289" s="730">
        <f t="shared" si="28"/>
        <v>16844.109596251248</v>
      </c>
      <c r="R289" s="730">
        <f t="shared" si="29"/>
        <v>9359036.0050840937</v>
      </c>
      <c r="Z289" s="614"/>
    </row>
    <row r="290" spans="13:26" x14ac:dyDescent="0.2">
      <c r="M290" s="614"/>
      <c r="N290" s="748">
        <f t="shared" si="30"/>
        <v>224</v>
      </c>
      <c r="O290" s="730">
        <f t="shared" si="27"/>
        <v>9359036.0050840937</v>
      </c>
      <c r="P290" s="730">
        <f t="shared" si="31"/>
        <v>34106.075873315385</v>
      </c>
      <c r="Q290" s="730">
        <f t="shared" si="28"/>
        <v>16936.310132927676</v>
      </c>
      <c r="R290" s="730">
        <f t="shared" si="29"/>
        <v>9410078.3910903372</v>
      </c>
      <c r="Z290" s="614"/>
    </row>
    <row r="291" spans="13:26" x14ac:dyDescent="0.2">
      <c r="M291" s="614"/>
      <c r="N291" s="748">
        <f t="shared" si="30"/>
        <v>225</v>
      </c>
      <c r="O291" s="730">
        <f t="shared" si="27"/>
        <v>9410078.3910903372</v>
      </c>
      <c r="P291" s="730">
        <f t="shared" si="31"/>
        <v>34106.075873315385</v>
      </c>
      <c r="Q291" s="730">
        <f t="shared" si="28"/>
        <v>17028.677517651566</v>
      </c>
      <c r="R291" s="730">
        <f t="shared" si="29"/>
        <v>9461213.1444813032</v>
      </c>
      <c r="Z291" s="614"/>
    </row>
    <row r="292" spans="13:26" x14ac:dyDescent="0.2">
      <c r="M292" s="614"/>
      <c r="N292" s="748">
        <f t="shared" si="30"/>
        <v>226</v>
      </c>
      <c r="O292" s="730">
        <f t="shared" si="27"/>
        <v>9461213.1444813032</v>
      </c>
      <c r="P292" s="730">
        <f t="shared" si="31"/>
        <v>34106.075873315385</v>
      </c>
      <c r="Q292" s="730">
        <f t="shared" si="28"/>
        <v>17121.212052354684</v>
      </c>
      <c r="R292" s="730">
        <f t="shared" si="29"/>
        <v>9512440.4324069731</v>
      </c>
      <c r="Z292" s="614"/>
    </row>
    <row r="293" spans="13:26" x14ac:dyDescent="0.2">
      <c r="M293" s="614"/>
      <c r="N293" s="748">
        <f t="shared" si="30"/>
        <v>227</v>
      </c>
      <c r="O293" s="730">
        <f t="shared" si="27"/>
        <v>9512440.4324069731</v>
      </c>
      <c r="P293" s="730">
        <f t="shared" si="31"/>
        <v>34106.075873315385</v>
      </c>
      <c r="Q293" s="730">
        <f t="shared" si="28"/>
        <v>17213.914039515181</v>
      </c>
      <c r="R293" s="730">
        <f t="shared" si="29"/>
        <v>9563760.4223198034</v>
      </c>
      <c r="Z293" s="614"/>
    </row>
    <row r="294" spans="13:26" x14ac:dyDescent="0.2">
      <c r="M294" s="614"/>
      <c r="N294" s="748">
        <f t="shared" si="30"/>
        <v>228</v>
      </c>
      <c r="O294" s="730">
        <f t="shared" si="27"/>
        <v>9563760.4223198034</v>
      </c>
      <c r="P294" s="730">
        <f t="shared" si="31"/>
        <v>34106.075873315385</v>
      </c>
      <c r="Q294" s="730">
        <f t="shared" si="28"/>
        <v>17306.783782158574</v>
      </c>
      <c r="R294" s="730">
        <f t="shared" si="29"/>
        <v>9615173.2819752768</v>
      </c>
      <c r="Z294" s="614"/>
    </row>
    <row r="295" spans="13:26" x14ac:dyDescent="0.2">
      <c r="M295" s="614"/>
      <c r="N295" s="748">
        <f t="shared" si="30"/>
        <v>229</v>
      </c>
      <c r="O295" s="730">
        <f t="shared" si="27"/>
        <v>9615173.2819752768</v>
      </c>
      <c r="P295" s="730">
        <f t="shared" si="31"/>
        <v>34106.075873315385</v>
      </c>
      <c r="Q295" s="730">
        <f t="shared" si="28"/>
        <v>17399.821583858746</v>
      </c>
      <c r="R295" s="730">
        <f t="shared" si="29"/>
        <v>9666679.1794324517</v>
      </c>
      <c r="Z295" s="614"/>
    </row>
    <row r="296" spans="13:26" x14ac:dyDescent="0.2">
      <c r="M296" s="614"/>
      <c r="N296" s="748">
        <f t="shared" si="30"/>
        <v>230</v>
      </c>
      <c r="O296" s="730">
        <f t="shared" si="27"/>
        <v>9666679.1794324517</v>
      </c>
      <c r="P296" s="730">
        <f t="shared" si="31"/>
        <v>34106.075873315385</v>
      </c>
      <c r="Q296" s="730">
        <f t="shared" si="28"/>
        <v>17493.027748738932</v>
      </c>
      <c r="R296" s="730">
        <f t="shared" si="29"/>
        <v>9718278.2830545064</v>
      </c>
      <c r="Z296" s="614"/>
    </row>
    <row r="297" spans="13:26" x14ac:dyDescent="0.2">
      <c r="M297" s="614"/>
      <c r="N297" s="748">
        <f t="shared" si="30"/>
        <v>231</v>
      </c>
      <c r="O297" s="730">
        <f t="shared" si="27"/>
        <v>9718278.2830545064</v>
      </c>
      <c r="P297" s="730">
        <f t="shared" si="31"/>
        <v>34106.075873315385</v>
      </c>
      <c r="Q297" s="730">
        <f t="shared" si="28"/>
        <v>17586.402581472717</v>
      </c>
      <c r="R297" s="730">
        <f t="shared" si="29"/>
        <v>9769970.7615092937</v>
      </c>
      <c r="Z297" s="614"/>
    </row>
    <row r="298" spans="13:26" x14ac:dyDescent="0.2">
      <c r="M298" s="614"/>
      <c r="N298" s="748">
        <f t="shared" si="30"/>
        <v>232</v>
      </c>
      <c r="O298" s="730">
        <f t="shared" si="27"/>
        <v>9769970.7615092937</v>
      </c>
      <c r="P298" s="730">
        <f t="shared" si="31"/>
        <v>34106.075873315385</v>
      </c>
      <c r="Q298" s="730">
        <f t="shared" si="28"/>
        <v>17679.946387285025</v>
      </c>
      <c r="R298" s="730">
        <f t="shared" si="29"/>
        <v>9821756.7837698944</v>
      </c>
      <c r="Z298" s="614"/>
    </row>
    <row r="299" spans="13:26" x14ac:dyDescent="0.2">
      <c r="M299" s="614"/>
      <c r="N299" s="748">
        <f t="shared" si="30"/>
        <v>233</v>
      </c>
      <c r="O299" s="730">
        <f t="shared" si="27"/>
        <v>9821756.7837698944</v>
      </c>
      <c r="P299" s="730">
        <f t="shared" si="31"/>
        <v>34106.075873315385</v>
      </c>
      <c r="Q299" s="730">
        <f t="shared" si="28"/>
        <v>17773.65947195312</v>
      </c>
      <c r="R299" s="730">
        <f t="shared" si="29"/>
        <v>9873636.519115163</v>
      </c>
      <c r="Z299" s="614"/>
    </row>
    <row r="300" spans="13:26" x14ac:dyDescent="0.2">
      <c r="M300" s="614"/>
      <c r="N300" s="748">
        <f t="shared" si="30"/>
        <v>234</v>
      </c>
      <c r="O300" s="730">
        <f t="shared" si="27"/>
        <v>9873636.519115163</v>
      </c>
      <c r="P300" s="730">
        <f t="shared" si="31"/>
        <v>34106.075873315385</v>
      </c>
      <c r="Q300" s="730">
        <f t="shared" si="28"/>
        <v>17867.542141807622</v>
      </c>
      <c r="R300" s="730">
        <f t="shared" si="29"/>
        <v>9925610.1371302865</v>
      </c>
      <c r="Z300" s="614"/>
    </row>
    <row r="301" spans="13:26" x14ac:dyDescent="0.2">
      <c r="M301" s="614"/>
      <c r="N301" s="748">
        <f t="shared" si="30"/>
        <v>235</v>
      </c>
      <c r="O301" s="730">
        <f t="shared" si="27"/>
        <v>9925610.1371302865</v>
      </c>
      <c r="P301" s="730">
        <f t="shared" si="31"/>
        <v>34106.075873315385</v>
      </c>
      <c r="Q301" s="730">
        <f t="shared" si="28"/>
        <v>17961.594703733474</v>
      </c>
      <c r="R301" s="730">
        <f t="shared" si="29"/>
        <v>9977677.8077073358</v>
      </c>
      <c r="Z301" s="614"/>
    </row>
    <row r="302" spans="13:26" x14ac:dyDescent="0.2">
      <c r="M302" s="614"/>
      <c r="N302" s="748">
        <f t="shared" si="30"/>
        <v>236</v>
      </c>
      <c r="O302" s="730">
        <f t="shared" si="27"/>
        <v>9977677.8077073358</v>
      </c>
      <c r="P302" s="730">
        <f t="shared" si="31"/>
        <v>34106.075873315385</v>
      </c>
      <c r="Q302" s="730">
        <f t="shared" si="28"/>
        <v>18055.817465170974</v>
      </c>
      <c r="R302" s="730">
        <f t="shared" si="29"/>
        <v>10029839.701045822</v>
      </c>
      <c r="Z302" s="614"/>
    </row>
    <row r="303" spans="13:26" x14ac:dyDescent="0.2">
      <c r="M303" s="614"/>
      <c r="N303" s="748">
        <f t="shared" si="30"/>
        <v>237</v>
      </c>
      <c r="O303" s="730">
        <f t="shared" si="27"/>
        <v>10029839.701045822</v>
      </c>
      <c r="P303" s="730">
        <f t="shared" si="31"/>
        <v>34106.075873315385</v>
      </c>
      <c r="Q303" s="730">
        <f t="shared" si="28"/>
        <v>18150.210734116772</v>
      </c>
      <c r="R303" s="730">
        <f t="shared" si="29"/>
        <v>10082095.987653254</v>
      </c>
      <c r="Z303" s="614"/>
    </row>
    <row r="304" spans="13:26" x14ac:dyDescent="0.2">
      <c r="M304" s="614"/>
      <c r="N304" s="748">
        <f t="shared" si="30"/>
        <v>238</v>
      </c>
      <c r="O304" s="730">
        <f t="shared" si="27"/>
        <v>10082095.987653254</v>
      </c>
      <c r="P304" s="730">
        <f t="shared" si="31"/>
        <v>34106.075873315385</v>
      </c>
      <c r="Q304" s="730">
        <f t="shared" si="28"/>
        <v>18244.774819124868</v>
      </c>
      <c r="R304" s="730">
        <f t="shared" si="29"/>
        <v>10134446.838345693</v>
      </c>
      <c r="Z304" s="614"/>
    </row>
    <row r="305" spans="13:26" x14ac:dyDescent="0.2">
      <c r="M305" s="614"/>
      <c r="N305" s="748">
        <f t="shared" si="30"/>
        <v>239</v>
      </c>
      <c r="O305" s="730">
        <f t="shared" si="27"/>
        <v>10134446.838345693</v>
      </c>
      <c r="P305" s="730">
        <f t="shared" si="31"/>
        <v>34106.075873315385</v>
      </c>
      <c r="Q305" s="730">
        <f t="shared" si="28"/>
        <v>18339.510029307636</v>
      </c>
      <c r="R305" s="730">
        <f t="shared" si="29"/>
        <v>10186892.424248317</v>
      </c>
      <c r="Z305" s="614"/>
    </row>
    <row r="306" spans="13:26" x14ac:dyDescent="0.2">
      <c r="M306" s="614"/>
      <c r="N306" s="748">
        <f t="shared" si="30"/>
        <v>240</v>
      </c>
      <c r="O306" s="730">
        <f t="shared" si="27"/>
        <v>10186892.424248317</v>
      </c>
      <c r="P306" s="730">
        <f t="shared" si="31"/>
        <v>34106.075873315385</v>
      </c>
      <c r="Q306" s="730">
        <f t="shared" si="28"/>
        <v>18434.41667433683</v>
      </c>
      <c r="R306" s="730">
        <f t="shared" si="29"/>
        <v>10239432.916795969</v>
      </c>
      <c r="Z306" s="614"/>
    </row>
    <row r="307" spans="13:26" x14ac:dyDescent="0.2">
      <c r="M307" s="614"/>
      <c r="N307" s="748">
        <f t="shared" si="30"/>
        <v>241</v>
      </c>
      <c r="O307" s="730">
        <f t="shared" si="27"/>
        <v>10239432.916795969</v>
      </c>
      <c r="P307" s="730">
        <f t="shared" si="31"/>
        <v>34106.075873315385</v>
      </c>
      <c r="Q307" s="730">
        <f t="shared" si="28"/>
        <v>18529.495064444574</v>
      </c>
      <c r="R307" s="730">
        <f t="shared" si="29"/>
        <v>10292068.487733729</v>
      </c>
      <c r="Z307" s="614"/>
    </row>
    <row r="308" spans="13:26" x14ac:dyDescent="0.2">
      <c r="M308" s="614"/>
      <c r="N308" s="748">
        <f t="shared" si="30"/>
        <v>242</v>
      </c>
      <c r="O308" s="730">
        <f t="shared" si="27"/>
        <v>10292068.487733729</v>
      </c>
      <c r="P308" s="730">
        <f t="shared" si="31"/>
        <v>34106.075873315385</v>
      </c>
      <c r="Q308" s="730">
        <f t="shared" si="28"/>
        <v>18624.745510424411</v>
      </c>
      <c r="R308" s="730">
        <f t="shared" si="29"/>
        <v>10344799.309117468</v>
      </c>
      <c r="Z308" s="614"/>
    </row>
    <row r="309" spans="13:26" x14ac:dyDescent="0.2">
      <c r="M309" s="614"/>
      <c r="N309" s="748">
        <f t="shared" si="30"/>
        <v>243</v>
      </c>
      <c r="O309" s="730">
        <f t="shared" si="27"/>
        <v>10344799.309117468</v>
      </c>
      <c r="P309" s="730">
        <f t="shared" si="31"/>
        <v>34106.075873315385</v>
      </c>
      <c r="Q309" s="730">
        <f t="shared" si="28"/>
        <v>18720.168323632297</v>
      </c>
      <c r="R309" s="730">
        <f t="shared" si="29"/>
        <v>10397625.553314416</v>
      </c>
      <c r="Z309" s="614"/>
    </row>
    <row r="310" spans="13:26" x14ac:dyDescent="0.2">
      <c r="M310" s="614"/>
      <c r="N310" s="748">
        <f t="shared" si="30"/>
        <v>244</v>
      </c>
      <c r="O310" s="730">
        <f t="shared" si="27"/>
        <v>10397625.553314416</v>
      </c>
      <c r="P310" s="730">
        <f t="shared" si="31"/>
        <v>34106.075873315385</v>
      </c>
      <c r="Q310" s="730">
        <f t="shared" si="28"/>
        <v>18815.763815987626</v>
      </c>
      <c r="R310" s="730">
        <f t="shared" si="29"/>
        <v>10450547.393003719</v>
      </c>
      <c r="Z310" s="614"/>
    </row>
    <row r="311" spans="13:26" x14ac:dyDescent="0.2">
      <c r="M311" s="614"/>
      <c r="N311" s="748">
        <f t="shared" si="30"/>
        <v>245</v>
      </c>
      <c r="O311" s="730">
        <f t="shared" si="27"/>
        <v>10450547.393003719</v>
      </c>
      <c r="P311" s="730">
        <f t="shared" si="31"/>
        <v>34106.075873315385</v>
      </c>
      <c r="Q311" s="730">
        <f t="shared" si="28"/>
        <v>18911.532299974249</v>
      </c>
      <c r="R311" s="730">
        <f t="shared" si="29"/>
        <v>10503565.001177009</v>
      </c>
      <c r="Z311" s="614"/>
    </row>
    <row r="312" spans="13:26" x14ac:dyDescent="0.2">
      <c r="M312" s="614"/>
      <c r="N312" s="748">
        <f t="shared" si="30"/>
        <v>246</v>
      </c>
      <c r="O312" s="730">
        <f t="shared" si="27"/>
        <v>10503565.001177009</v>
      </c>
      <c r="P312" s="730">
        <f t="shared" si="31"/>
        <v>34106.075873315385</v>
      </c>
      <c r="Q312" s="730">
        <f t="shared" si="28"/>
        <v>19007.474088641491</v>
      </c>
      <c r="R312" s="730">
        <f t="shared" si="29"/>
        <v>10556678.551138965</v>
      </c>
      <c r="Z312" s="614"/>
    </row>
    <row r="313" spans="13:26" x14ac:dyDescent="0.2">
      <c r="M313" s="614"/>
      <c r="N313" s="748">
        <f t="shared" si="30"/>
        <v>247</v>
      </c>
      <c r="O313" s="730">
        <f t="shared" si="27"/>
        <v>10556678.551138965</v>
      </c>
      <c r="P313" s="730">
        <f t="shared" si="31"/>
        <v>34106.075873315385</v>
      </c>
      <c r="Q313" s="730">
        <f t="shared" si="28"/>
        <v>19103.589495605174</v>
      </c>
      <c r="R313" s="730">
        <f t="shared" si="29"/>
        <v>10609888.216507886</v>
      </c>
      <c r="Z313" s="614"/>
    </row>
    <row r="314" spans="13:26" x14ac:dyDescent="0.2">
      <c r="M314" s="614"/>
      <c r="N314" s="748">
        <f t="shared" si="30"/>
        <v>248</v>
      </c>
      <c r="O314" s="730">
        <f t="shared" si="27"/>
        <v>10609888.216507886</v>
      </c>
      <c r="P314" s="730">
        <f t="shared" si="31"/>
        <v>34106.075873315385</v>
      </c>
      <c r="Q314" s="730">
        <f t="shared" si="28"/>
        <v>19199.878835048661</v>
      </c>
      <c r="R314" s="730">
        <f t="shared" si="29"/>
        <v>10663194.171216249</v>
      </c>
      <c r="Z314" s="614"/>
    </row>
    <row r="315" spans="13:26" x14ac:dyDescent="0.2">
      <c r="M315" s="614"/>
      <c r="N315" s="748">
        <f t="shared" si="30"/>
        <v>249</v>
      </c>
      <c r="O315" s="730">
        <f t="shared" si="27"/>
        <v>10663194.171216249</v>
      </c>
      <c r="P315" s="730">
        <f t="shared" si="31"/>
        <v>34106.075873315385</v>
      </c>
      <c r="Q315" s="730">
        <f t="shared" si="28"/>
        <v>19296.34242172385</v>
      </c>
      <c r="R315" s="730">
        <f t="shared" si="29"/>
        <v>10716596.589511288</v>
      </c>
      <c r="Z315" s="614"/>
    </row>
    <row r="316" spans="13:26" x14ac:dyDescent="0.2">
      <c r="M316" s="614"/>
      <c r="N316" s="748">
        <f t="shared" si="30"/>
        <v>250</v>
      </c>
      <c r="O316" s="730">
        <f t="shared" si="27"/>
        <v>10716596.589511288</v>
      </c>
      <c r="P316" s="730">
        <f t="shared" si="31"/>
        <v>34106.075873315385</v>
      </c>
      <c r="Q316" s="730">
        <f t="shared" si="28"/>
        <v>19392.98057095223</v>
      </c>
      <c r="R316" s="730">
        <f t="shared" si="29"/>
        <v>10770095.645955555</v>
      </c>
      <c r="Z316" s="614"/>
    </row>
    <row r="317" spans="13:26" x14ac:dyDescent="0.2">
      <c r="M317" s="614"/>
      <c r="N317" s="748">
        <f t="shared" si="30"/>
        <v>251</v>
      </c>
      <c r="O317" s="730">
        <f t="shared" si="27"/>
        <v>10770095.645955555</v>
      </c>
      <c r="P317" s="730">
        <f t="shared" si="31"/>
        <v>34106.075873315385</v>
      </c>
      <c r="Q317" s="730">
        <f t="shared" si="28"/>
        <v>19489.793598625904</v>
      </c>
      <c r="R317" s="730">
        <f t="shared" si="29"/>
        <v>10823691.515427496</v>
      </c>
      <c r="Z317" s="614"/>
    </row>
    <row r="318" spans="13:26" x14ac:dyDescent="0.2">
      <c r="M318" s="614"/>
      <c r="N318" s="748">
        <f t="shared" si="30"/>
        <v>252</v>
      </c>
      <c r="O318" s="730">
        <f t="shared" si="27"/>
        <v>10823691.515427496</v>
      </c>
      <c r="P318" s="730">
        <f t="shared" si="31"/>
        <v>34106.075873315385</v>
      </c>
      <c r="Q318" s="730">
        <f t="shared" si="28"/>
        <v>19586.781821208613</v>
      </c>
      <c r="R318" s="730">
        <f t="shared" si="29"/>
        <v>10877384.37312202</v>
      </c>
      <c r="Z318" s="614"/>
    </row>
    <row r="319" spans="13:26" x14ac:dyDescent="0.2">
      <c r="M319" s="614"/>
      <c r="N319" s="748">
        <f t="shared" si="30"/>
        <v>253</v>
      </c>
      <c r="O319" s="730">
        <f t="shared" si="27"/>
        <v>10877384.37312202</v>
      </c>
      <c r="P319" s="730">
        <f t="shared" si="31"/>
        <v>34106.075873315385</v>
      </c>
      <c r="Q319" s="730">
        <f t="shared" si="28"/>
        <v>19683.945555736787</v>
      </c>
      <c r="R319" s="730">
        <f t="shared" si="29"/>
        <v>10931174.394551072</v>
      </c>
      <c r="Z319" s="614"/>
    </row>
    <row r="320" spans="13:26" x14ac:dyDescent="0.2">
      <c r="M320" s="614"/>
      <c r="N320" s="748">
        <f t="shared" si="30"/>
        <v>254</v>
      </c>
      <c r="O320" s="730">
        <f t="shared" si="27"/>
        <v>10931174.394551072</v>
      </c>
      <c r="P320" s="730">
        <f t="shared" si="31"/>
        <v>34106.075873315385</v>
      </c>
      <c r="Q320" s="730">
        <f t="shared" si="28"/>
        <v>19781.285119820564</v>
      </c>
      <c r="R320" s="730">
        <f t="shared" si="29"/>
        <v>10985061.755544208</v>
      </c>
      <c r="Z320" s="614"/>
    </row>
    <row r="321" spans="13:26" x14ac:dyDescent="0.2">
      <c r="M321" s="614"/>
      <c r="N321" s="748">
        <f t="shared" si="30"/>
        <v>255</v>
      </c>
      <c r="O321" s="730">
        <f t="shared" si="27"/>
        <v>10985061.755544208</v>
      </c>
      <c r="P321" s="730">
        <f t="shared" si="31"/>
        <v>34106.075873315385</v>
      </c>
      <c r="Q321" s="730">
        <f t="shared" si="28"/>
        <v>19878.800831644836</v>
      </c>
      <c r="R321" s="730">
        <f t="shared" si="29"/>
        <v>11039046.632249169</v>
      </c>
      <c r="Z321" s="614"/>
    </row>
    <row r="322" spans="13:26" x14ac:dyDescent="0.2">
      <c r="M322" s="614"/>
      <c r="N322" s="748">
        <f t="shared" si="30"/>
        <v>256</v>
      </c>
      <c r="O322" s="730">
        <f t="shared" si="27"/>
        <v>11039046.632249169</v>
      </c>
      <c r="P322" s="730">
        <f t="shared" si="31"/>
        <v>34106.075873315385</v>
      </c>
      <c r="Q322" s="730">
        <f t="shared" si="28"/>
        <v>19976.493009970298</v>
      </c>
      <c r="R322" s="730">
        <f t="shared" si="29"/>
        <v>11093129.201132454</v>
      </c>
      <c r="Z322" s="614"/>
    </row>
    <row r="323" spans="13:26" x14ac:dyDescent="0.2">
      <c r="M323" s="614"/>
      <c r="N323" s="748">
        <f t="shared" si="30"/>
        <v>257</v>
      </c>
      <c r="O323" s="730">
        <f t="shared" si="27"/>
        <v>11093129.201132454</v>
      </c>
      <c r="P323" s="730">
        <f t="shared" si="31"/>
        <v>34106.075873315385</v>
      </c>
      <c r="Q323" s="730">
        <f t="shared" si="28"/>
        <v>20074.361974134466</v>
      </c>
      <c r="R323" s="730">
        <f t="shared" si="29"/>
        <v>11147309.638979904</v>
      </c>
      <c r="Z323" s="614"/>
    </row>
    <row r="324" spans="13:26" x14ac:dyDescent="0.2">
      <c r="M324" s="614"/>
      <c r="N324" s="748">
        <f t="shared" si="30"/>
        <v>258</v>
      </c>
      <c r="O324" s="730">
        <f t="shared" ref="O324:O353" si="32">R323</f>
        <v>11147309.638979904</v>
      </c>
      <c r="P324" s="730">
        <f t="shared" si="31"/>
        <v>34106.075873315385</v>
      </c>
      <c r="Q324" s="730">
        <f t="shared" ref="Q324:Q353" si="33">O324*$P$61</f>
        <v>20172.408044052754</v>
      </c>
      <c r="R324" s="730">
        <f t="shared" ref="R324:R353" si="34">O324+P324+Q324</f>
        <v>11201588.122897273</v>
      </c>
      <c r="Z324" s="614"/>
    </row>
    <row r="325" spans="13:26" x14ac:dyDescent="0.2">
      <c r="M325" s="614"/>
      <c r="N325" s="748">
        <f t="shared" ref="N325:N366" si="35">N324+1</f>
        <v>259</v>
      </c>
      <c r="O325" s="730">
        <f t="shared" si="32"/>
        <v>11201588.122897273</v>
      </c>
      <c r="P325" s="730">
        <f t="shared" si="31"/>
        <v>34106.075873315385</v>
      </c>
      <c r="Q325" s="730">
        <f t="shared" si="33"/>
        <v>20270.631540219485</v>
      </c>
      <c r="R325" s="730">
        <f t="shared" si="34"/>
        <v>11255964.830310808</v>
      </c>
      <c r="Z325" s="614"/>
    </row>
    <row r="326" spans="13:26" x14ac:dyDescent="0.2">
      <c r="M326" s="614"/>
      <c r="N326" s="748">
        <f t="shared" si="35"/>
        <v>260</v>
      </c>
      <c r="O326" s="730">
        <f t="shared" si="32"/>
        <v>11255964.830310808</v>
      </c>
      <c r="P326" s="730">
        <f t="shared" ref="P326:P366" si="36">P325</f>
        <v>34106.075873315385</v>
      </c>
      <c r="Q326" s="730">
        <f t="shared" si="33"/>
        <v>20369.032783708968</v>
      </c>
      <c r="R326" s="730">
        <f t="shared" si="34"/>
        <v>11310439.938967833</v>
      </c>
      <c r="Z326" s="614"/>
    </row>
    <row r="327" spans="13:26" x14ac:dyDescent="0.2">
      <c r="M327" s="614"/>
      <c r="N327" s="748">
        <f t="shared" si="35"/>
        <v>261</v>
      </c>
      <c r="O327" s="730">
        <f t="shared" si="32"/>
        <v>11310439.938967833</v>
      </c>
      <c r="P327" s="730">
        <f t="shared" si="36"/>
        <v>34106.075873315385</v>
      </c>
      <c r="Q327" s="730">
        <f t="shared" si="33"/>
        <v>20467.612096176523</v>
      </c>
      <c r="R327" s="730">
        <f t="shared" si="34"/>
        <v>11365013.626937326</v>
      </c>
      <c r="Z327" s="614"/>
    </row>
    <row r="328" spans="13:26" x14ac:dyDescent="0.2">
      <c r="M328" s="614"/>
      <c r="N328" s="748">
        <f t="shared" si="35"/>
        <v>262</v>
      </c>
      <c r="O328" s="730">
        <f t="shared" si="32"/>
        <v>11365013.626937326</v>
      </c>
      <c r="P328" s="730">
        <f t="shared" si="36"/>
        <v>34106.075873315385</v>
      </c>
      <c r="Q328" s="730">
        <f t="shared" si="33"/>
        <v>20566.36979985956</v>
      </c>
      <c r="R328" s="730">
        <f t="shared" si="34"/>
        <v>11419686.072610501</v>
      </c>
      <c r="Z328" s="614"/>
    </row>
    <row r="329" spans="13:26" x14ac:dyDescent="0.2">
      <c r="M329" s="614"/>
      <c r="N329" s="748">
        <f t="shared" si="35"/>
        <v>263</v>
      </c>
      <c r="O329" s="730">
        <f t="shared" si="32"/>
        <v>11419686.072610501</v>
      </c>
      <c r="P329" s="730">
        <f t="shared" si="36"/>
        <v>34106.075873315385</v>
      </c>
      <c r="Q329" s="730">
        <f t="shared" si="33"/>
        <v>20665.3062175786</v>
      </c>
      <c r="R329" s="730">
        <f t="shared" si="34"/>
        <v>11474457.454701396</v>
      </c>
      <c r="Z329" s="614"/>
    </row>
    <row r="330" spans="13:26" x14ac:dyDescent="0.2">
      <c r="M330" s="614"/>
      <c r="N330" s="748">
        <f t="shared" si="35"/>
        <v>264</v>
      </c>
      <c r="O330" s="730">
        <f t="shared" si="32"/>
        <v>11474457.454701396</v>
      </c>
      <c r="P330" s="730">
        <f t="shared" si="36"/>
        <v>34106.075873315385</v>
      </c>
      <c r="Q330" s="730">
        <f t="shared" si="33"/>
        <v>20764.421672738357</v>
      </c>
      <c r="R330" s="730">
        <f t="shared" si="34"/>
        <v>11529327.95224745</v>
      </c>
      <c r="Z330" s="614"/>
    </row>
    <row r="331" spans="13:26" x14ac:dyDescent="0.2">
      <c r="M331" s="614"/>
      <c r="N331" s="748">
        <f t="shared" si="35"/>
        <v>265</v>
      </c>
      <c r="O331" s="730">
        <f t="shared" si="32"/>
        <v>11529327.95224745</v>
      </c>
      <c r="P331" s="730">
        <f t="shared" si="36"/>
        <v>34106.075873315385</v>
      </c>
      <c r="Q331" s="730">
        <f t="shared" si="33"/>
        <v>20863.716489328785</v>
      </c>
      <c r="R331" s="730">
        <f t="shared" si="34"/>
        <v>11584297.744610094</v>
      </c>
      <c r="Z331" s="614"/>
    </row>
    <row r="332" spans="13:26" x14ac:dyDescent="0.2">
      <c r="M332" s="614"/>
      <c r="N332" s="748">
        <f t="shared" si="35"/>
        <v>266</v>
      </c>
      <c r="O332" s="730">
        <f t="shared" si="32"/>
        <v>11584297.744610094</v>
      </c>
      <c r="P332" s="730">
        <f t="shared" si="36"/>
        <v>34106.075873315385</v>
      </c>
      <c r="Q332" s="730">
        <f t="shared" si="33"/>
        <v>20963.190991926127</v>
      </c>
      <c r="R332" s="730">
        <f t="shared" si="34"/>
        <v>11639367.011475336</v>
      </c>
      <c r="Z332" s="614"/>
    </row>
    <row r="333" spans="13:26" x14ac:dyDescent="0.2">
      <c r="M333" s="614"/>
      <c r="N333" s="748">
        <f t="shared" si="35"/>
        <v>267</v>
      </c>
      <c r="O333" s="730">
        <f t="shared" si="32"/>
        <v>11639367.011475336</v>
      </c>
      <c r="P333" s="730">
        <f t="shared" si="36"/>
        <v>34106.075873315385</v>
      </c>
      <c r="Q333" s="730">
        <f t="shared" si="33"/>
        <v>21062.845505694004</v>
      </c>
      <c r="R333" s="730">
        <f t="shared" si="34"/>
        <v>11694535.932854345</v>
      </c>
      <c r="Z333" s="614"/>
    </row>
    <row r="334" spans="13:26" x14ac:dyDescent="0.2">
      <c r="M334" s="614"/>
      <c r="N334" s="748">
        <f t="shared" si="35"/>
        <v>268</v>
      </c>
      <c r="O334" s="730">
        <f t="shared" si="32"/>
        <v>11694535.932854345</v>
      </c>
      <c r="P334" s="730">
        <f t="shared" si="36"/>
        <v>34106.075873315385</v>
      </c>
      <c r="Q334" s="730">
        <f t="shared" si="33"/>
        <v>21162.680356384441</v>
      </c>
      <c r="R334" s="730">
        <f t="shared" si="34"/>
        <v>11749804.689084046</v>
      </c>
      <c r="Z334" s="614"/>
    </row>
    <row r="335" spans="13:26" x14ac:dyDescent="0.2">
      <c r="M335" s="614"/>
      <c r="N335" s="748">
        <f t="shared" si="35"/>
        <v>269</v>
      </c>
      <c r="O335" s="730">
        <f t="shared" si="32"/>
        <v>11749804.689084046</v>
      </c>
      <c r="P335" s="730">
        <f t="shared" si="36"/>
        <v>34106.075873315385</v>
      </c>
      <c r="Q335" s="730">
        <f t="shared" si="33"/>
        <v>21262.695870338965</v>
      </c>
      <c r="R335" s="730">
        <f t="shared" si="34"/>
        <v>11805173.460827701</v>
      </c>
      <c r="Z335" s="614"/>
    </row>
    <row r="336" spans="13:26" x14ac:dyDescent="0.2">
      <c r="M336" s="614"/>
      <c r="N336" s="748">
        <f t="shared" si="35"/>
        <v>270</v>
      </c>
      <c r="O336" s="730">
        <f t="shared" si="32"/>
        <v>11805173.460827701</v>
      </c>
      <c r="P336" s="730">
        <f t="shared" si="36"/>
        <v>34106.075873315385</v>
      </c>
      <c r="Q336" s="730">
        <f t="shared" si="33"/>
        <v>21362.892374489653</v>
      </c>
      <c r="R336" s="730">
        <f t="shared" si="34"/>
        <v>11860642.429075506</v>
      </c>
      <c r="Z336" s="614"/>
    </row>
    <row r="337" spans="13:26" x14ac:dyDescent="0.2">
      <c r="M337" s="614"/>
      <c r="N337" s="748">
        <f t="shared" si="35"/>
        <v>271</v>
      </c>
      <c r="O337" s="730">
        <f t="shared" si="32"/>
        <v>11860642.429075506</v>
      </c>
      <c r="P337" s="730">
        <f t="shared" si="36"/>
        <v>34106.075873315385</v>
      </c>
      <c r="Q337" s="730">
        <f t="shared" si="33"/>
        <v>21463.270196360194</v>
      </c>
      <c r="R337" s="730">
        <f t="shared" si="34"/>
        <v>11916211.775145181</v>
      </c>
      <c r="Z337" s="614"/>
    </row>
    <row r="338" spans="13:26" x14ac:dyDescent="0.2">
      <c r="M338" s="614"/>
      <c r="N338" s="748">
        <f t="shared" si="35"/>
        <v>272</v>
      </c>
      <c r="O338" s="730">
        <f t="shared" si="32"/>
        <v>11916211.775145181</v>
      </c>
      <c r="P338" s="730">
        <f t="shared" si="36"/>
        <v>34106.075873315385</v>
      </c>
      <c r="Q338" s="730">
        <f t="shared" si="33"/>
        <v>21563.829664066991</v>
      </c>
      <c r="R338" s="730">
        <f t="shared" si="34"/>
        <v>11971881.680682562</v>
      </c>
      <c r="Z338" s="614"/>
    </row>
    <row r="339" spans="13:26" x14ac:dyDescent="0.2">
      <c r="M339" s="614"/>
      <c r="N339" s="748">
        <f t="shared" si="35"/>
        <v>273</v>
      </c>
      <c r="O339" s="730">
        <f t="shared" si="32"/>
        <v>11971881.680682562</v>
      </c>
      <c r="P339" s="730">
        <f t="shared" si="36"/>
        <v>34106.075873315385</v>
      </c>
      <c r="Q339" s="730">
        <f t="shared" si="33"/>
        <v>21664.5711063202</v>
      </c>
      <c r="R339" s="730">
        <f t="shared" si="34"/>
        <v>12027652.327662198</v>
      </c>
      <c r="Z339" s="614"/>
    </row>
    <row r="340" spans="13:26" x14ac:dyDescent="0.2">
      <c r="M340" s="614"/>
      <c r="N340" s="748">
        <f t="shared" si="35"/>
        <v>274</v>
      </c>
      <c r="O340" s="730">
        <f t="shared" si="32"/>
        <v>12027652.327662198</v>
      </c>
      <c r="P340" s="730">
        <f t="shared" si="36"/>
        <v>34106.075873315385</v>
      </c>
      <c r="Q340" s="730">
        <f t="shared" si="33"/>
        <v>21765.494852424825</v>
      </c>
      <c r="R340" s="730">
        <f t="shared" si="34"/>
        <v>12083523.898387939</v>
      </c>
      <c r="Z340" s="614"/>
    </row>
    <row r="341" spans="13:26" x14ac:dyDescent="0.2">
      <c r="M341" s="614"/>
      <c r="N341" s="748">
        <f t="shared" si="35"/>
        <v>275</v>
      </c>
      <c r="O341" s="730">
        <f t="shared" si="32"/>
        <v>12083523.898387939</v>
      </c>
      <c r="P341" s="730">
        <f t="shared" si="36"/>
        <v>34106.075873315385</v>
      </c>
      <c r="Q341" s="730">
        <f t="shared" si="33"/>
        <v>21866.601232281781</v>
      </c>
      <c r="R341" s="730">
        <f t="shared" si="34"/>
        <v>12139496.575493535</v>
      </c>
      <c r="Z341" s="614"/>
    </row>
    <row r="342" spans="13:26" x14ac:dyDescent="0.2">
      <c r="M342" s="614"/>
      <c r="N342" s="748">
        <f t="shared" si="35"/>
        <v>276</v>
      </c>
      <c r="O342" s="730">
        <f t="shared" si="32"/>
        <v>12139496.575493535</v>
      </c>
      <c r="P342" s="730">
        <f t="shared" si="36"/>
        <v>34106.075873315385</v>
      </c>
      <c r="Q342" s="730">
        <f t="shared" si="33"/>
        <v>21967.890576388974</v>
      </c>
      <c r="R342" s="730">
        <f t="shared" si="34"/>
        <v>12195570.541943239</v>
      </c>
      <c r="Z342" s="614"/>
    </row>
    <row r="343" spans="13:26" x14ac:dyDescent="0.2">
      <c r="M343" s="614"/>
      <c r="N343" s="748">
        <f t="shared" si="35"/>
        <v>277</v>
      </c>
      <c r="O343" s="730">
        <f t="shared" si="32"/>
        <v>12195570.541943239</v>
      </c>
      <c r="P343" s="730">
        <f t="shared" si="36"/>
        <v>34106.075873315385</v>
      </c>
      <c r="Q343" s="730">
        <f t="shared" si="33"/>
        <v>22069.363215842404</v>
      </c>
      <c r="R343" s="730">
        <f t="shared" si="34"/>
        <v>12251745.981032398</v>
      </c>
      <c r="Z343" s="614"/>
    </row>
    <row r="344" spans="13:26" x14ac:dyDescent="0.2">
      <c r="M344" s="614"/>
      <c r="N344" s="748">
        <f t="shared" si="35"/>
        <v>278</v>
      </c>
      <c r="O344" s="730">
        <f t="shared" si="32"/>
        <v>12251745.981032398</v>
      </c>
      <c r="P344" s="730">
        <f t="shared" si="36"/>
        <v>34106.075873315385</v>
      </c>
      <c r="Q344" s="730">
        <f t="shared" si="33"/>
        <v>22171.019482337219</v>
      </c>
      <c r="R344" s="730">
        <f t="shared" si="34"/>
        <v>12308023.07638805</v>
      </c>
      <c r="Z344" s="614"/>
    </row>
    <row r="345" spans="13:26" x14ac:dyDescent="0.2">
      <c r="M345" s="614"/>
      <c r="N345" s="748">
        <f t="shared" si="35"/>
        <v>279</v>
      </c>
      <c r="O345" s="730">
        <f t="shared" si="32"/>
        <v>12308023.07638805</v>
      </c>
      <c r="P345" s="730">
        <f t="shared" si="36"/>
        <v>34106.075873315385</v>
      </c>
      <c r="Q345" s="730">
        <f t="shared" si="33"/>
        <v>22272.859708168802</v>
      </c>
      <c r="R345" s="730">
        <f t="shared" si="34"/>
        <v>12364402.011969535</v>
      </c>
      <c r="Z345" s="614"/>
    </row>
    <row r="346" spans="13:26" x14ac:dyDescent="0.2">
      <c r="M346" s="614"/>
      <c r="N346" s="748">
        <f t="shared" si="35"/>
        <v>280</v>
      </c>
      <c r="O346" s="730">
        <f t="shared" si="32"/>
        <v>12364402.011969535</v>
      </c>
      <c r="P346" s="730">
        <f t="shared" si="36"/>
        <v>34106.075873315385</v>
      </c>
      <c r="Q346" s="730">
        <f t="shared" si="33"/>
        <v>22374.884226233873</v>
      </c>
      <c r="R346" s="730">
        <f t="shared" si="34"/>
        <v>12420882.972069085</v>
      </c>
      <c r="Z346" s="614"/>
    </row>
    <row r="347" spans="13:26" x14ac:dyDescent="0.2">
      <c r="M347" s="614"/>
      <c r="N347" s="748">
        <f t="shared" si="35"/>
        <v>281</v>
      </c>
      <c r="O347" s="730">
        <f t="shared" si="32"/>
        <v>12420882.972069085</v>
      </c>
      <c r="P347" s="730">
        <f t="shared" si="36"/>
        <v>34106.075873315385</v>
      </c>
      <c r="Q347" s="730">
        <f t="shared" si="33"/>
        <v>22477.093370031573</v>
      </c>
      <c r="R347" s="730">
        <f t="shared" si="34"/>
        <v>12477466.141312432</v>
      </c>
      <c r="Z347" s="614"/>
    </row>
    <row r="348" spans="13:26" x14ac:dyDescent="0.2">
      <c r="M348" s="614"/>
      <c r="N348" s="748">
        <f t="shared" si="35"/>
        <v>282</v>
      </c>
      <c r="O348" s="730">
        <f t="shared" si="32"/>
        <v>12477466.141312432</v>
      </c>
      <c r="P348" s="730">
        <f t="shared" si="36"/>
        <v>34106.075873315385</v>
      </c>
      <c r="Q348" s="730">
        <f t="shared" si="33"/>
        <v>22579.487473664543</v>
      </c>
      <c r="R348" s="730">
        <f t="shared" si="34"/>
        <v>12534151.704659412</v>
      </c>
      <c r="Z348" s="614"/>
    </row>
    <row r="349" spans="13:26" x14ac:dyDescent="0.2">
      <c r="M349" s="614"/>
      <c r="N349" s="748">
        <f t="shared" si="35"/>
        <v>283</v>
      </c>
      <c r="O349" s="730">
        <f t="shared" si="32"/>
        <v>12534151.704659412</v>
      </c>
      <c r="P349" s="730">
        <f t="shared" si="36"/>
        <v>34106.075873315385</v>
      </c>
      <c r="Q349" s="730">
        <f t="shared" si="33"/>
        <v>22682.066871840023</v>
      </c>
      <c r="R349" s="730">
        <f t="shared" si="34"/>
        <v>12590939.847404568</v>
      </c>
      <c r="Z349" s="614"/>
    </row>
    <row r="350" spans="13:26" x14ac:dyDescent="0.2">
      <c r="M350" s="614"/>
      <c r="N350" s="748">
        <f t="shared" si="35"/>
        <v>284</v>
      </c>
      <c r="O350" s="730">
        <f t="shared" si="32"/>
        <v>12590939.847404568</v>
      </c>
      <c r="P350" s="730">
        <f t="shared" si="36"/>
        <v>34106.075873315385</v>
      </c>
      <c r="Q350" s="730">
        <f t="shared" si="33"/>
        <v>22784.831899870951</v>
      </c>
      <c r="R350" s="730">
        <f t="shared" si="34"/>
        <v>12647830.755177753</v>
      </c>
      <c r="Z350" s="614"/>
    </row>
    <row r="351" spans="13:26" x14ac:dyDescent="0.2">
      <c r="M351" s="614"/>
      <c r="N351" s="748">
        <f t="shared" si="35"/>
        <v>285</v>
      </c>
      <c r="O351" s="730">
        <f t="shared" si="32"/>
        <v>12647830.755177753</v>
      </c>
      <c r="P351" s="730">
        <f t="shared" si="36"/>
        <v>34106.075873315385</v>
      </c>
      <c r="Q351" s="730">
        <f t="shared" si="33"/>
        <v>22887.782893677046</v>
      </c>
      <c r="R351" s="730">
        <f t="shared" si="34"/>
        <v>12704824.613944745</v>
      </c>
      <c r="Z351" s="614"/>
    </row>
    <row r="352" spans="13:26" x14ac:dyDescent="0.2">
      <c r="M352" s="614"/>
      <c r="N352" s="748">
        <f t="shared" si="35"/>
        <v>286</v>
      </c>
      <c r="O352" s="730">
        <f t="shared" si="32"/>
        <v>12704824.613944745</v>
      </c>
      <c r="P352" s="730">
        <f t="shared" si="36"/>
        <v>34106.075873315385</v>
      </c>
      <c r="Q352" s="730">
        <f t="shared" si="33"/>
        <v>22990.920189785928</v>
      </c>
      <c r="R352" s="730">
        <f t="shared" si="34"/>
        <v>12761921.610007847</v>
      </c>
      <c r="Z352" s="614"/>
    </row>
    <row r="353" spans="13:26" x14ac:dyDescent="0.2">
      <c r="M353" s="614"/>
      <c r="N353" s="748">
        <f t="shared" si="35"/>
        <v>287</v>
      </c>
      <c r="O353" s="730">
        <f t="shared" si="32"/>
        <v>12761921.610007847</v>
      </c>
      <c r="P353" s="730">
        <f t="shared" si="36"/>
        <v>34106.075873315385</v>
      </c>
      <c r="Q353" s="730">
        <f t="shared" si="33"/>
        <v>23094.2441253342</v>
      </c>
      <c r="R353" s="730">
        <f t="shared" si="34"/>
        <v>12819121.930006497</v>
      </c>
      <c r="Z353" s="614"/>
    </row>
    <row r="354" spans="13:26" x14ac:dyDescent="0.2">
      <c r="M354" s="614"/>
      <c r="N354" s="748">
        <f t="shared" si="35"/>
        <v>288</v>
      </c>
      <c r="O354" s="730">
        <f t="shared" ref="O354:O366" si="37">R353</f>
        <v>12819121.930006497</v>
      </c>
      <c r="P354" s="730">
        <f t="shared" si="36"/>
        <v>34106.075873315385</v>
      </c>
      <c r="Q354" s="730">
        <f t="shared" ref="Q354:Q366" si="38">O354*$P$61</f>
        <v>23197.755038068542</v>
      </c>
      <c r="R354" s="730">
        <f t="shared" ref="R354:R366" si="39">O354+P354+Q354</f>
        <v>12876425.76091788</v>
      </c>
      <c r="Z354" s="614"/>
    </row>
    <row r="355" spans="13:26" x14ac:dyDescent="0.2">
      <c r="M355" s="614"/>
      <c r="N355" s="748">
        <f t="shared" si="35"/>
        <v>289</v>
      </c>
      <c r="O355" s="730">
        <f t="shared" si="37"/>
        <v>12876425.76091788</v>
      </c>
      <c r="P355" s="730">
        <f t="shared" si="36"/>
        <v>34106.075873315385</v>
      </c>
      <c r="Q355" s="730">
        <f t="shared" si="38"/>
        <v>23301.453266346842</v>
      </c>
      <c r="R355" s="730">
        <f t="shared" si="39"/>
        <v>12933833.290057542</v>
      </c>
      <c r="Z355" s="614"/>
    </row>
    <row r="356" spans="13:26" x14ac:dyDescent="0.2">
      <c r="M356" s="614"/>
      <c r="N356" s="748">
        <f t="shared" si="35"/>
        <v>290</v>
      </c>
      <c r="O356" s="730">
        <f t="shared" si="37"/>
        <v>12933833.290057542</v>
      </c>
      <c r="P356" s="730">
        <f t="shared" si="36"/>
        <v>34106.075873315385</v>
      </c>
      <c r="Q356" s="730">
        <f t="shared" si="38"/>
        <v>23405.339149139283</v>
      </c>
      <c r="R356" s="730">
        <f t="shared" si="39"/>
        <v>12991344.705079997</v>
      </c>
      <c r="Z356" s="614"/>
    </row>
    <row r="357" spans="13:26" x14ac:dyDescent="0.2">
      <c r="M357" s="614"/>
      <c r="N357" s="748">
        <f t="shared" si="35"/>
        <v>291</v>
      </c>
      <c r="O357" s="730">
        <f t="shared" si="37"/>
        <v>12991344.705079997</v>
      </c>
      <c r="P357" s="730">
        <f t="shared" si="36"/>
        <v>34106.075873315385</v>
      </c>
      <c r="Q357" s="730">
        <f t="shared" si="38"/>
        <v>23509.413026029455</v>
      </c>
      <c r="R357" s="730">
        <f t="shared" si="39"/>
        <v>13048960.193979342</v>
      </c>
      <c r="Z357" s="614"/>
    </row>
    <row r="358" spans="13:26" x14ac:dyDescent="0.2">
      <c r="M358" s="614"/>
      <c r="N358" s="748">
        <f t="shared" si="35"/>
        <v>292</v>
      </c>
      <c r="O358" s="730">
        <f t="shared" si="37"/>
        <v>13048960.193979342</v>
      </c>
      <c r="P358" s="730">
        <f t="shared" si="36"/>
        <v>34106.075873315385</v>
      </c>
      <c r="Q358" s="730">
        <f t="shared" si="38"/>
        <v>23613.675237215466</v>
      </c>
      <c r="R358" s="730">
        <f t="shared" si="39"/>
        <v>13106679.945089873</v>
      </c>
      <c r="Z358" s="614"/>
    </row>
    <row r="359" spans="13:26" x14ac:dyDescent="0.2">
      <c r="M359" s="614"/>
      <c r="N359" s="748">
        <f t="shared" si="35"/>
        <v>293</v>
      </c>
      <c r="O359" s="730">
        <f t="shared" si="37"/>
        <v>13106679.945089873</v>
      </c>
      <c r="P359" s="730">
        <f t="shared" si="36"/>
        <v>34106.075873315385</v>
      </c>
      <c r="Q359" s="730">
        <f t="shared" si="38"/>
        <v>23718.126123511054</v>
      </c>
      <c r="R359" s="730">
        <f t="shared" si="39"/>
        <v>13164504.147086699</v>
      </c>
      <c r="Z359" s="614"/>
    </row>
    <row r="360" spans="13:26" x14ac:dyDescent="0.2">
      <c r="M360" s="614"/>
      <c r="N360" s="748">
        <f t="shared" si="35"/>
        <v>294</v>
      </c>
      <c r="O360" s="730">
        <f t="shared" si="37"/>
        <v>13164504.147086699</v>
      </c>
      <c r="P360" s="730">
        <f t="shared" si="36"/>
        <v>34106.075873315385</v>
      </c>
      <c r="Q360" s="730">
        <f t="shared" si="38"/>
        <v>23822.766026346697</v>
      </c>
      <c r="R360" s="730">
        <f t="shared" si="39"/>
        <v>13222432.98898636</v>
      </c>
      <c r="Z360" s="614"/>
    </row>
    <row r="361" spans="13:26" x14ac:dyDescent="0.2">
      <c r="M361" s="614"/>
      <c r="N361" s="748">
        <f t="shared" si="35"/>
        <v>295</v>
      </c>
      <c r="O361" s="730">
        <f t="shared" si="37"/>
        <v>13222432.98898636</v>
      </c>
      <c r="P361" s="730">
        <f t="shared" si="36"/>
        <v>34106.075873315385</v>
      </c>
      <c r="Q361" s="730">
        <f t="shared" si="38"/>
        <v>23927.595287770742</v>
      </c>
      <c r="R361" s="730">
        <f t="shared" si="39"/>
        <v>13280466.660147445</v>
      </c>
      <c r="Z361" s="614"/>
    </row>
    <row r="362" spans="13:26" x14ac:dyDescent="0.2">
      <c r="M362" s="614"/>
      <c r="N362" s="748">
        <f t="shared" si="35"/>
        <v>296</v>
      </c>
      <c r="O362" s="730">
        <f t="shared" si="37"/>
        <v>13280466.660147445</v>
      </c>
      <c r="P362" s="730">
        <f t="shared" si="36"/>
        <v>34106.075873315385</v>
      </c>
      <c r="Q362" s="730">
        <f t="shared" si="38"/>
        <v>24032.614250450504</v>
      </c>
      <c r="R362" s="730">
        <f t="shared" si="39"/>
        <v>13338605.350271212</v>
      </c>
      <c r="Z362" s="614"/>
    </row>
    <row r="363" spans="13:26" x14ac:dyDescent="0.2">
      <c r="M363" s="614"/>
      <c r="N363" s="748">
        <f t="shared" si="35"/>
        <v>297</v>
      </c>
      <c r="O363" s="730">
        <f t="shared" si="37"/>
        <v>13338605.350271212</v>
      </c>
      <c r="P363" s="730">
        <f t="shared" si="36"/>
        <v>34106.075873315385</v>
      </c>
      <c r="Q363" s="730">
        <f t="shared" si="38"/>
        <v>24137.823257673408</v>
      </c>
      <c r="R363" s="730">
        <f t="shared" si="39"/>
        <v>13396849.249402201</v>
      </c>
      <c r="Z363" s="614"/>
    </row>
    <row r="364" spans="13:26" x14ac:dyDescent="0.2">
      <c r="M364" s="614"/>
      <c r="N364" s="748">
        <f t="shared" si="35"/>
        <v>298</v>
      </c>
      <c r="O364" s="730">
        <f t="shared" si="37"/>
        <v>13396849.249402201</v>
      </c>
      <c r="P364" s="730">
        <f t="shared" si="36"/>
        <v>34106.075873315385</v>
      </c>
      <c r="Q364" s="730">
        <f t="shared" si="38"/>
        <v>24243.222653348083</v>
      </c>
      <c r="R364" s="730">
        <f t="shared" si="39"/>
        <v>13455198.547928864</v>
      </c>
      <c r="Z364" s="614"/>
    </row>
    <row r="365" spans="13:26" x14ac:dyDescent="0.2">
      <c r="M365" s="614"/>
      <c r="N365" s="748">
        <f t="shared" si="35"/>
        <v>299</v>
      </c>
      <c r="O365" s="730">
        <f t="shared" si="37"/>
        <v>13455198.547928864</v>
      </c>
      <c r="P365" s="730">
        <f t="shared" si="36"/>
        <v>34106.075873315385</v>
      </c>
      <c r="Q365" s="730">
        <f t="shared" si="38"/>
        <v>24348.812782005512</v>
      </c>
      <c r="R365" s="730">
        <f t="shared" si="39"/>
        <v>13513653.436584186</v>
      </c>
      <c r="Z365" s="614"/>
    </row>
    <row r="366" spans="13:26" x14ac:dyDescent="0.2">
      <c r="M366" s="614"/>
      <c r="N366" s="748">
        <f t="shared" si="35"/>
        <v>300</v>
      </c>
      <c r="O366" s="730">
        <f t="shared" si="37"/>
        <v>13513653.436584186</v>
      </c>
      <c r="P366" s="730">
        <f t="shared" si="36"/>
        <v>34106.075873315385</v>
      </c>
      <c r="Q366" s="730">
        <f t="shared" si="38"/>
        <v>24454.593988800152</v>
      </c>
      <c r="R366" s="730">
        <f t="shared" si="39"/>
        <v>13572214.106446302</v>
      </c>
      <c r="Z366" s="614"/>
    </row>
    <row r="367" spans="13:26" x14ac:dyDescent="0.2">
      <c r="M367" s="614"/>
      <c r="N367" s="615" t="s">
        <v>18</v>
      </c>
      <c r="O367" s="615" t="s">
        <v>18</v>
      </c>
      <c r="P367" s="615" t="s">
        <v>18</v>
      </c>
      <c r="Q367" s="615" t="s">
        <v>18</v>
      </c>
      <c r="R367" s="615" t="s">
        <v>18</v>
      </c>
      <c r="Z367" s="614"/>
    </row>
    <row r="368" spans="13:26" x14ac:dyDescent="0.2">
      <c r="M368" s="614"/>
      <c r="N368" s="605"/>
      <c r="O368" s="605" t="s">
        <v>111</v>
      </c>
      <c r="P368" s="724">
        <f>SUM(P67:P366)</f>
        <v>10231822.761994602</v>
      </c>
      <c r="Q368" s="724">
        <f>SUM(Q67:Q366)</f>
        <v>3340391.3444516892</v>
      </c>
      <c r="R368" s="731">
        <f>P368+Q368</f>
        <v>13572214.106446292</v>
      </c>
      <c r="S368" s="497">
        <f>R368-P62</f>
        <v>-3.0174851417541504E-7</v>
      </c>
      <c r="Z368" s="614"/>
    </row>
    <row r="369" spans="13:25" x14ac:dyDescent="0.2">
      <c r="M369" s="614"/>
      <c r="N369" s="614"/>
      <c r="O369" s="614"/>
      <c r="P369" s="614"/>
      <c r="Q369" s="614"/>
      <c r="R369" s="614"/>
      <c r="S369" s="614"/>
      <c r="T369" s="614"/>
      <c r="U369" s="614"/>
      <c r="V369" s="614"/>
      <c r="W369" s="614"/>
      <c r="X369" s="614"/>
      <c r="Y369" s="614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67" orientation="portrait" blackAndWhite="1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9">
    <tabColor theme="5" tint="0.39997558519241921"/>
    <pageSetUpPr fitToPage="1"/>
  </sheetPr>
  <dimension ref="A1:AH217"/>
  <sheetViews>
    <sheetView view="pageBreakPreview" zoomScaleNormal="100" zoomScaleSheetLayoutView="100" workbookViewId="0"/>
  </sheetViews>
  <sheetFormatPr defaultRowHeight="12.75" x14ac:dyDescent="0.2"/>
  <cols>
    <col min="1" max="1" width="38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3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38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Polk Unit #1 (Gasifier - GT - HRSG - ST)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2036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1835589.1473323824</v>
      </c>
      <c r="Q8" s="739">
        <f>G10</f>
        <v>2676669.505485483</v>
      </c>
      <c r="R8" s="739">
        <f>G11</f>
        <v>2617501.7119108378</v>
      </c>
      <c r="S8" s="739">
        <f>G12</f>
        <v>59778.729605996712</v>
      </c>
      <c r="T8" s="739">
        <f>G13</f>
        <v>-3518360.7996699354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2611709.4805892417</v>
      </c>
      <c r="Q9" s="723">
        <f>L10</f>
        <v>3834937.5428518071</v>
      </c>
      <c r="R9" s="723">
        <f>L11</f>
        <v>3790101.4748392389</v>
      </c>
      <c r="S9" s="723">
        <f>L12</f>
        <v>81201.78456474813</v>
      </c>
      <c r="T9" s="723">
        <f>L13</f>
        <v>-5094531.3216665527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3978</v>
      </c>
      <c r="B10" s="619">
        <f>'Escalation Factors'!$A$10</f>
        <v>2020</v>
      </c>
      <c r="C10" s="729">
        <v>2036</v>
      </c>
      <c r="D10" s="41" t="s">
        <v>9</v>
      </c>
      <c r="E10" s="740">
        <f>'Cost Estimates in 2020'!B21</f>
        <v>2531150</v>
      </c>
      <c r="F10" s="621">
        <f>VLOOKUP(G$7,Multiplier_Labor,3,FALSE)</f>
        <v>1.0574914586197905</v>
      </c>
      <c r="G10" s="42">
        <f>E10*F10</f>
        <v>2676669.505485483</v>
      </c>
      <c r="H10" s="664"/>
      <c r="J10" s="620">
        <f>C10+1</f>
        <v>2037</v>
      </c>
      <c r="K10" s="621">
        <f>VLOOKUP(J$10,Multiplier_Labor,4,FALSE)</f>
        <v>1.4327273258774031</v>
      </c>
      <c r="L10" s="724">
        <f>G10*K10</f>
        <v>3834937.5428518071</v>
      </c>
      <c r="M10" s="614"/>
      <c r="O10" s="720" t="s">
        <v>20</v>
      </c>
      <c r="P10" s="739">
        <f t="shared" si="0"/>
        <v>2398566.4805892417</v>
      </c>
      <c r="Q10" s="739">
        <f>Q9-Q16</f>
        <v>2158646.5428518071</v>
      </c>
      <c r="R10" s="739">
        <f>R9-R16</f>
        <v>2619899.4748392389</v>
      </c>
      <c r="S10" s="739">
        <f>S9-S16</f>
        <v>60374.78456474813</v>
      </c>
      <c r="T10" s="739">
        <f>T9-T16</f>
        <v>-2440354.3216665527</v>
      </c>
      <c r="Z10" s="614"/>
      <c r="AA10" s="725" t="str">
        <f>A10</f>
        <v>Polk Unit #1 (Gasifier - GT - HRSG - ST)</v>
      </c>
      <c r="AB10" s="741">
        <f>P12</f>
        <v>14</v>
      </c>
      <c r="AC10" s="741">
        <f>G7</f>
        <v>2022</v>
      </c>
      <c r="AD10" s="616">
        <f>C10</f>
        <v>2036</v>
      </c>
      <c r="AE10" s="742">
        <f>G15</f>
        <v>1835589.1473323824</v>
      </c>
      <c r="AF10" s="742">
        <f>P16</f>
        <v>213143</v>
      </c>
      <c r="AG10" s="742">
        <f>L15</f>
        <v>2611709.4805892417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2020'!C21</f>
        <v>2473650</v>
      </c>
      <c r="F11" s="621">
        <f>VLOOKUP(G$7,Multiplier_Materials,3,FALSE)</f>
        <v>1.0581536239608829</v>
      </c>
      <c r="G11" s="42">
        <f>E11*F11</f>
        <v>2617501.7119108378</v>
      </c>
      <c r="H11" s="664"/>
      <c r="K11" s="621">
        <f>VLOOKUP(J$10,Multiplier_Materials,4,FALSE)</f>
        <v>1.4479843346778083</v>
      </c>
      <c r="L11" s="724">
        <f t="shared" ref="L11:L13" si="1">G11*K11</f>
        <v>3790101.4748392389</v>
      </c>
      <c r="M11" s="614"/>
      <c r="O11" s="720" t="s">
        <v>21</v>
      </c>
      <c r="P11" s="739">
        <f>SUM(Q11:T11)</f>
        <v>1675112.5098138724</v>
      </c>
      <c r="Q11" s="739">
        <f>Q10/((1+Q13)^(P12))</f>
        <v>1506669.4854373997</v>
      </c>
      <c r="R11" s="739">
        <f>R10/((1+R13)^(P12))</f>
        <v>1809342.4162784163</v>
      </c>
      <c r="S11" s="739">
        <f>S10/((1+S13)^(P12))</f>
        <v>44446.411379525307</v>
      </c>
      <c r="T11" s="739">
        <f>T10/((1+T13)^(P12))</f>
        <v>-1685345.803281469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2020'!D21</f>
        <v>57500</v>
      </c>
      <c r="F12" s="621">
        <f>VLOOKUP(G$7,Multiplier_GDP,3,FALSE)</f>
        <v>1.0396300801042906</v>
      </c>
      <c r="G12" s="42">
        <f>E12*F12</f>
        <v>59778.729605996712</v>
      </c>
      <c r="H12" s="664"/>
      <c r="K12" s="621">
        <f>VLOOKUP(J$10,Multiplier_GDP,4,FALSE)</f>
        <v>1.3583725365184469</v>
      </c>
      <c r="L12" s="724">
        <f t="shared" si="1"/>
        <v>81201.78456474813</v>
      </c>
      <c r="M12" s="614"/>
      <c r="O12" s="720" t="s">
        <v>22</v>
      </c>
      <c r="P12" s="738">
        <f>(P7-P6)</f>
        <v>14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2020'!E21</f>
        <v>-3325000</v>
      </c>
      <c r="F13" s="621">
        <f>F11</f>
        <v>1.0581536239608829</v>
      </c>
      <c r="G13" s="724">
        <f>E13*F13</f>
        <v>-3518360.7996699354</v>
      </c>
      <c r="H13" s="664"/>
      <c r="K13" s="621">
        <f>K11</f>
        <v>1.4479843346778083</v>
      </c>
      <c r="L13" s="724">
        <f t="shared" si="1"/>
        <v>-5094531.3216665527</v>
      </c>
      <c r="M13" s="614"/>
      <c r="O13" s="719" t="s">
        <v>4708</v>
      </c>
      <c r="P13" s="744">
        <f>IF(P8=0,0,((P9/P8)^(1/($P7-$P6))-1))</f>
        <v>2.5508446471835144E-2</v>
      </c>
      <c r="Q13" s="744">
        <f>IF(Q8=0,0,((Q9/Q8)^(1/($P7-$P6))-1))</f>
        <v>2.6016958032921034E-2</v>
      </c>
      <c r="R13" s="744">
        <f>IF(R8=0,0,((R9/R8)^(1/($P7-$P6))-1))</f>
        <v>2.6793552824044387E-2</v>
      </c>
      <c r="S13" s="744">
        <f>IF(S8=0,0,((S9/S8)^(1/($P7-$P6))-1))</f>
        <v>2.2118736572166231E-2</v>
      </c>
      <c r="T13" s="744">
        <f>IF(T8=0,0,((T9/T8)^(1/($P7-$P6))-1))</f>
        <v>2.6793552824044387E-2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144249.53827461955</v>
      </c>
      <c r="Q14" s="726">
        <f>PMT(Q13,$P12,-Q11)</f>
        <v>129784.77011917853</v>
      </c>
      <c r="R14" s="726">
        <f>PMT(R13,$P12,-R11)</f>
        <v>156693.90543148553</v>
      </c>
      <c r="S14" s="726">
        <f>PMT(S13,$P12,-S11)</f>
        <v>3726.3289435132633</v>
      </c>
      <c r="T14" s="726">
        <f>PMT(T13,$P12,-T11)</f>
        <v>-145955.4662195578</v>
      </c>
      <c r="U14" s="745"/>
      <c r="Z14" s="614"/>
    </row>
    <row r="15" spans="1:34" x14ac:dyDescent="0.2">
      <c r="E15" s="42">
        <f>SUM(E10:E13)</f>
        <v>1737300</v>
      </c>
      <c r="F15" s="497"/>
      <c r="G15" s="42">
        <f>SUM(G10:G13)</f>
        <v>1835589.1473323824</v>
      </c>
      <c r="H15" s="664"/>
      <c r="L15" s="42">
        <f>SUM(L10:L13)</f>
        <v>2611709.4805892417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19" si="2">SUM(Q16:T16)</f>
        <v>213143</v>
      </c>
      <c r="Q16" s="724">
        <f>'Reserves Dec 31, 2021'!B21</f>
        <v>1676291</v>
      </c>
      <c r="R16" s="724">
        <f>'Reserves Dec 31, 2021'!C21</f>
        <v>1170202</v>
      </c>
      <c r="S16" s="724">
        <f>'Reserves Dec 31, 2021'!D21</f>
        <v>20827</v>
      </c>
      <c r="T16" s="724">
        <f>'Reserves Dec 31, 2021'!E21</f>
        <v>-2654177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N36" si="3">N16+1</f>
        <v>1</v>
      </c>
      <c r="O17" s="749">
        <f>P6</f>
        <v>2022</v>
      </c>
      <c r="P17" s="739">
        <f>SUM(Q17:T17)</f>
        <v>144249.53827461955</v>
      </c>
      <c r="Q17" s="730">
        <f>IF($N17&lt;=TRUNC($P$12),Q14*(1+0),0)</f>
        <v>129784.77011917853</v>
      </c>
      <c r="R17" s="730">
        <f>IF($N17&lt;=TRUNC($P$12),R14*(1+0),0)</f>
        <v>156693.90543148553</v>
      </c>
      <c r="S17" s="730">
        <f>IF($N17&lt;=TRUNC($P$12),S14*(1+0),0)</f>
        <v>3726.3289435132633</v>
      </c>
      <c r="T17" s="730">
        <f>IF($N17&lt;=TRUNC($P$12),T14*(1+0),0)</f>
        <v>-145955.4662195578</v>
      </c>
      <c r="U17" s="748"/>
      <c r="V17" s="748"/>
      <c r="W17" s="748"/>
      <c r="X17" s="748"/>
      <c r="Y17" s="748"/>
      <c r="Z17" s="614"/>
    </row>
    <row r="18" spans="2:26" x14ac:dyDescent="0.2">
      <c r="B18" s="605"/>
      <c r="M18" s="614"/>
      <c r="N18" s="748">
        <f t="shared" si="3"/>
        <v>2</v>
      </c>
      <c r="O18" s="749">
        <f t="shared" ref="O18:O36" si="4">O17+1</f>
        <v>2023</v>
      </c>
      <c r="P18" s="739">
        <f t="shared" si="2"/>
        <v>147996.28581867789</v>
      </c>
      <c r="Q18" s="730">
        <f t="shared" ref="Q18:Q36" si="5">IF($N18&lt;=TRUNC($P$12),Q17*(1+Q$13),0)</f>
        <v>133161.37503668151</v>
      </c>
      <c r="R18" s="730">
        <f t="shared" ref="R18:R36" si="6">IF($N18&lt;=TRUNC($P$12),R17*(1+R$13),0)</f>
        <v>160892.29186386985</v>
      </c>
      <c r="S18" s="730">
        <f t="shared" ref="S18:S36" si="7">IF($N18&lt;=TRUNC($P$12),S17*(1+S$13),0)</f>
        <v>3808.7506317960715</v>
      </c>
      <c r="T18" s="730">
        <f t="shared" ref="T18:T36" si="8">IF($N18&lt;=TRUNC($P$12),T17*(1+T$13),0)</f>
        <v>-149866.13171366954</v>
      </c>
      <c r="Z18" s="614"/>
    </row>
    <row r="19" spans="2:26" x14ac:dyDescent="0.2">
      <c r="M19" s="614"/>
      <c r="N19" s="748">
        <f t="shared" si="3"/>
        <v>3</v>
      </c>
      <c r="O19" s="749">
        <f t="shared" si="4"/>
        <v>2024</v>
      </c>
      <c r="P19" s="739">
        <f t="shared" si="2"/>
        <v>151840.41448093782</v>
      </c>
      <c r="Q19" s="730">
        <f t="shared" si="5"/>
        <v>136625.82894261691</v>
      </c>
      <c r="R19" s="730">
        <f t="shared" si="6"/>
        <v>165203.167984906</v>
      </c>
      <c r="S19" s="730">
        <f t="shared" si="7"/>
        <v>3892.9953836898403</v>
      </c>
      <c r="T19" s="730">
        <f t="shared" si="8"/>
        <v>-153881.57783027494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si="4"/>
        <v>2025</v>
      </c>
      <c r="P20" s="739">
        <f t="shared" ref="P20:P36" si="9">SUM(Q20:T20)</f>
        <v>155784.45670197968</v>
      </c>
      <c r="Q20" s="730">
        <f t="shared" si="5"/>
        <v>140180.41740043001</v>
      </c>
      <c r="R20" s="730">
        <f t="shared" si="6"/>
        <v>169629.54779300906</v>
      </c>
      <c r="S20" s="730">
        <f t="shared" si="7"/>
        <v>3979.1035230583352</v>
      </c>
      <c r="T20" s="730">
        <f t="shared" si="8"/>
        <v>-158004.61201451771</v>
      </c>
      <c r="U20" s="724">
        <f>SUM(Q17:T20)/4</f>
        <v>149967.6738190538</v>
      </c>
      <c r="V20" s="730">
        <f>SUM(Q17:Q20)/4</f>
        <v>134938.09787472675</v>
      </c>
      <c r="W20" s="730">
        <f>SUM(R17:R20)/4</f>
        <v>163104.72826831762</v>
      </c>
      <c r="X20" s="730">
        <f>SUM(S17:S20)/4</f>
        <v>3851.7946205143776</v>
      </c>
      <c r="Y20" s="730">
        <f>SUM(T17:T20)/4</f>
        <v>-151926.94694450498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si="4"/>
        <v>2026</v>
      </c>
      <c r="P21" s="739">
        <f t="shared" si="9"/>
        <v>159831.01081200107</v>
      </c>
      <c r="Q21" s="730">
        <f t="shared" si="5"/>
        <v>143827.48543697436</v>
      </c>
      <c r="R21" s="730">
        <f t="shared" si="6"/>
        <v>174174.52604231981</v>
      </c>
      <c r="S21" s="730">
        <f t="shared" si="7"/>
        <v>4067.1162656782412</v>
      </c>
      <c r="T21" s="730">
        <f t="shared" si="8"/>
        <v>-162238.11693297134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si="4"/>
        <v>2027</v>
      </c>
      <c r="P22" s="739">
        <f t="shared" si="9"/>
        <v>163982.74274588501</v>
      </c>
      <c r="Q22" s="730">
        <f t="shared" si="5"/>
        <v>147569.43908956868</v>
      </c>
      <c r="R22" s="730">
        <f t="shared" si="6"/>
        <v>178841.28040643758</v>
      </c>
      <c r="S22" s="730">
        <f t="shared" si="7"/>
        <v>4157.0757389671508</v>
      </c>
      <c r="T22" s="730">
        <f t="shared" si="8"/>
        <v>-166585.05248908841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si="4"/>
        <v>2028</v>
      </c>
      <c r="P23" s="739">
        <f t="shared" si="9"/>
        <v>168242.38780292773</v>
      </c>
      <c r="Q23" s="730">
        <f t="shared" si="5"/>
        <v>151408.74699330368</v>
      </c>
      <c r="R23" s="730">
        <f t="shared" si="6"/>
        <v>183633.07370012719</v>
      </c>
      <c r="S23" s="730">
        <f t="shared" si="7"/>
        <v>4249.0250021479087</v>
      </c>
      <c r="T23" s="730">
        <f t="shared" si="8"/>
        <v>-171048.457892651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si="4"/>
        <v>2029</v>
      </c>
      <c r="P24" s="739">
        <f t="shared" si="9"/>
        <v>172612.75245238873</v>
      </c>
      <c r="Q24" s="730">
        <f t="shared" si="5"/>
        <v>155347.94200964563</v>
      </c>
      <c r="R24" s="730">
        <f t="shared" si="6"/>
        <v>188553.2561605532</v>
      </c>
      <c r="S24" s="730">
        <f t="shared" si="7"/>
        <v>4343.0080668589662</v>
      </c>
      <c r="T24" s="730">
        <f t="shared" si="8"/>
        <v>-175631.45378466908</v>
      </c>
      <c r="U24" s="724">
        <f>SUM(Q21:T24)/4</f>
        <v>166167.22345330066</v>
      </c>
      <c r="V24" s="730">
        <f>SUM(Q21:Q24)/4</f>
        <v>149538.40338237307</v>
      </c>
      <c r="W24" s="730">
        <f>SUM(R21:R24)/4</f>
        <v>181300.53407735945</v>
      </c>
      <c r="X24" s="730">
        <f>SUM(S21:S24)/4</f>
        <v>4204.0562684130664</v>
      </c>
      <c r="Y24" s="730">
        <f>SUM(T21:T24)/4</f>
        <v>-168875.77027484495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si="4"/>
        <v>2030</v>
      </c>
      <c r="P25" s="739">
        <f t="shared" si="9"/>
        <v>177096.71618605612</v>
      </c>
      <c r="Q25" s="730">
        <f t="shared" si="5"/>
        <v>159389.62289741123</v>
      </c>
      <c r="R25" s="730">
        <f t="shared" si="6"/>
        <v>193605.26778963656</v>
      </c>
      <c r="S25" s="730">
        <f t="shared" si="7"/>
        <v>4439.0699182206126</v>
      </c>
      <c r="T25" s="730">
        <f t="shared" si="8"/>
        <v>-180337.24441921231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si="4"/>
        <v>2031</v>
      </c>
      <c r="P26" s="739">
        <f t="shared" si="9"/>
        <v>181697.23341905384</v>
      </c>
      <c r="Q26" s="730">
        <f t="shared" si="5"/>
        <v>163536.45602721628</v>
      </c>
      <c r="R26" s="730">
        <f t="shared" si="6"/>
        <v>198792.64075917145</v>
      </c>
      <c r="S26" s="730">
        <f t="shared" si="7"/>
        <v>4537.256536367162</v>
      </c>
      <c r="T26" s="730">
        <f t="shared" si="8"/>
        <v>-185169.11990370107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si="4"/>
        <v>2032</v>
      </c>
      <c r="P27" s="739">
        <f t="shared" si="9"/>
        <v>186417.33544014534</v>
      </c>
      <c r="Q27" s="730">
        <f t="shared" si="5"/>
        <v>167791.17714052901</v>
      </c>
      <c r="R27" s="730">
        <f t="shared" si="6"/>
        <v>204119.00188038358</v>
      </c>
      <c r="S27" s="730">
        <f t="shared" si="7"/>
        <v>4637.614918455407</v>
      </c>
      <c r="T27" s="730">
        <f t="shared" si="8"/>
        <v>-190130.4584992227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si="4"/>
        <v>2033</v>
      </c>
      <c r="P28" s="739">
        <f t="shared" si="9"/>
        <v>191260.13241282391</v>
      </c>
      <c r="Q28" s="730">
        <f t="shared" si="5"/>
        <v>172156.59315448857</v>
      </c>
      <c r="R28" s="730">
        <f t="shared" si="6"/>
        <v>209588.07513965687</v>
      </c>
      <c r="S28" s="730">
        <f t="shared" si="7"/>
        <v>4740.1931011598699</v>
      </c>
      <c r="T28" s="730">
        <f t="shared" si="8"/>
        <v>-195224.72898248141</v>
      </c>
      <c r="U28" s="724">
        <f>SUM(Q25:T28)/4</f>
        <v>184117.85436451979</v>
      </c>
      <c r="V28" s="730">
        <f>SUM(Q25:Q28)/4</f>
        <v>165718.46230491129</v>
      </c>
      <c r="W28" s="730">
        <f>SUM(R25:R28)/4</f>
        <v>201526.24639221211</v>
      </c>
      <c r="X28" s="730">
        <f>SUM(S25:S28)/4</f>
        <v>4588.5336185507631</v>
      </c>
      <c r="Y28" s="730">
        <f>SUM(T25:T28)/4</f>
        <v>-187715.38795115438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si="4"/>
        <v>2034</v>
      </c>
      <c r="P29" s="739">
        <f t="shared" si="9"/>
        <v>196228.81542851299</v>
      </c>
      <c r="Q29" s="730">
        <f t="shared" si="5"/>
        <v>176635.58401367956</v>
      </c>
      <c r="R29" s="730">
        <f t="shared" si="6"/>
        <v>215203.68430220106</v>
      </c>
      <c r="S29" s="730">
        <f t="shared" si="7"/>
        <v>4845.0401836656247</v>
      </c>
      <c r="T29" s="730">
        <f t="shared" si="8"/>
        <v>-200455.49307103327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si="4"/>
        <v>2035</v>
      </c>
      <c r="P30" s="739">
        <f t="shared" si="9"/>
        <v>201326.65861323281</v>
      </c>
      <c r="Q30" s="730">
        <f t="shared" si="5"/>
        <v>181231.10459008397</v>
      </c>
      <c r="R30" s="730">
        <f t="shared" si="6"/>
        <v>220969.75558548106</v>
      </c>
      <c r="S30" s="730">
        <f t="shared" si="7"/>
        <v>4952.2063511696842</v>
      </c>
      <c r="T30" s="730">
        <f t="shared" si="8"/>
        <v>-205826.40791350187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si="4"/>
        <v>2036</v>
      </c>
      <c r="P31" s="739">
        <f t="shared" si="9"/>
        <v>0</v>
      </c>
      <c r="Q31" s="730">
        <f t="shared" si="5"/>
        <v>0</v>
      </c>
      <c r="R31" s="730">
        <f t="shared" si="6"/>
        <v>0</v>
      </c>
      <c r="S31" s="730">
        <f t="shared" si="7"/>
        <v>0</v>
      </c>
      <c r="T31" s="730">
        <f t="shared" si="8"/>
        <v>0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si="4"/>
        <v>2037</v>
      </c>
      <c r="P32" s="739">
        <f t="shared" si="9"/>
        <v>0</v>
      </c>
      <c r="Q32" s="730">
        <f t="shared" si="5"/>
        <v>0</v>
      </c>
      <c r="R32" s="730">
        <f t="shared" si="6"/>
        <v>0</v>
      </c>
      <c r="S32" s="730">
        <f t="shared" si="7"/>
        <v>0</v>
      </c>
      <c r="T32" s="730">
        <f t="shared" si="8"/>
        <v>0</v>
      </c>
      <c r="U32" s="724">
        <f>SUM(Q29:T32)/4</f>
        <v>99388.86851043647</v>
      </c>
      <c r="V32" s="730">
        <f>SUM(Q29:Q32)/4</f>
        <v>89466.672150940882</v>
      </c>
      <c r="W32" s="730">
        <f>SUM(R29:R32)/4</f>
        <v>109043.35997192052</v>
      </c>
      <c r="X32" s="730">
        <f>SUM(S29:S32)/4</f>
        <v>2449.3116337088272</v>
      </c>
      <c r="Y32" s="730">
        <f>SUM(T29:T32)/4</f>
        <v>-101570.47524613378</v>
      </c>
      <c r="Z32" s="742">
        <f>SUM(Q32:T32)-P32</f>
        <v>0</v>
      </c>
    </row>
    <row r="33" spans="13:26" x14ac:dyDescent="0.2">
      <c r="M33" s="614"/>
      <c r="N33" s="748">
        <f t="shared" si="3"/>
        <v>17</v>
      </c>
      <c r="O33" s="749">
        <f t="shared" si="4"/>
        <v>2038</v>
      </c>
      <c r="P33" s="739">
        <f t="shared" si="9"/>
        <v>0</v>
      </c>
      <c r="Q33" s="730">
        <f t="shared" si="5"/>
        <v>0</v>
      </c>
      <c r="R33" s="730">
        <f t="shared" si="6"/>
        <v>0</v>
      </c>
      <c r="S33" s="730">
        <f t="shared" si="7"/>
        <v>0</v>
      </c>
      <c r="T33" s="730">
        <f t="shared" si="8"/>
        <v>0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3"/>
        <v>18</v>
      </c>
      <c r="O34" s="749">
        <f t="shared" si="4"/>
        <v>2039</v>
      </c>
      <c r="P34" s="739">
        <f t="shared" si="9"/>
        <v>0</v>
      </c>
      <c r="Q34" s="730">
        <f t="shared" si="5"/>
        <v>0</v>
      </c>
      <c r="R34" s="730">
        <f t="shared" si="6"/>
        <v>0</v>
      </c>
      <c r="S34" s="730">
        <f t="shared" si="7"/>
        <v>0</v>
      </c>
      <c r="T34" s="730">
        <f t="shared" si="8"/>
        <v>0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3"/>
        <v>19</v>
      </c>
      <c r="O35" s="749">
        <f t="shared" si="4"/>
        <v>2040</v>
      </c>
      <c r="P35" s="739">
        <f t="shared" si="9"/>
        <v>0</v>
      </c>
      <c r="Q35" s="730">
        <f t="shared" si="5"/>
        <v>0</v>
      </c>
      <c r="R35" s="730">
        <f t="shared" si="6"/>
        <v>0</v>
      </c>
      <c r="S35" s="730">
        <f t="shared" si="7"/>
        <v>0</v>
      </c>
      <c r="T35" s="730">
        <f t="shared" si="8"/>
        <v>0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3"/>
        <v>20</v>
      </c>
      <c r="O36" s="749">
        <f t="shared" si="4"/>
        <v>2041</v>
      </c>
      <c r="P36" s="739">
        <f t="shared" si="9"/>
        <v>0</v>
      </c>
      <c r="Q36" s="730">
        <f t="shared" si="5"/>
        <v>0</v>
      </c>
      <c r="R36" s="730">
        <f t="shared" si="6"/>
        <v>0</v>
      </c>
      <c r="S36" s="730">
        <f t="shared" si="7"/>
        <v>0</v>
      </c>
      <c r="T36" s="730">
        <f t="shared" si="8"/>
        <v>0</v>
      </c>
      <c r="U36" s="724">
        <f>SUM(Q33:T36)/4</f>
        <v>0</v>
      </c>
      <c r="V36" s="730">
        <f>SUM(Q33:Q36)/4</f>
        <v>0</v>
      </c>
      <c r="W36" s="730">
        <f>SUM(R33:R36)/4</f>
        <v>0</v>
      </c>
      <c r="X36" s="730">
        <f>SUM(S33:S36)/4</f>
        <v>0</v>
      </c>
      <c r="Y36" s="730">
        <f>SUM(T33:T36)/4</f>
        <v>0</v>
      </c>
      <c r="Z36" s="742">
        <f>SUM(Q36:T36)-P36</f>
        <v>0</v>
      </c>
    </row>
    <row r="37" spans="13:26" x14ac:dyDescent="0.2">
      <c r="M37" s="614"/>
      <c r="N37" s="748"/>
      <c r="O37" s="615" t="s">
        <v>18</v>
      </c>
      <c r="P37" s="615" t="s">
        <v>18</v>
      </c>
      <c r="Q37" s="615" t="s">
        <v>18</v>
      </c>
      <c r="R37" s="615" t="s">
        <v>18</v>
      </c>
      <c r="S37" s="615" t="s">
        <v>18</v>
      </c>
      <c r="T37" s="615" t="s">
        <v>18</v>
      </c>
      <c r="U37" s="724"/>
      <c r="V37" s="724"/>
      <c r="W37" s="724"/>
      <c r="X37" s="724"/>
      <c r="Y37" s="724"/>
      <c r="Z37" s="614"/>
    </row>
    <row r="38" spans="13:26" x14ac:dyDescent="0.2">
      <c r="M38" s="614"/>
      <c r="O38" s="605" t="s">
        <v>111</v>
      </c>
      <c r="P38" s="726">
        <f>SUM(Q38:T38)</f>
        <v>2398566.4805892422</v>
      </c>
      <c r="Q38" s="724">
        <f>SUM(Q$17:Q$36)</f>
        <v>2158646.542851808</v>
      </c>
      <c r="R38" s="724">
        <f>SUM(R$17:R$36)</f>
        <v>2619899.4748392384</v>
      </c>
      <c r="S38" s="724">
        <f>SUM(S$17:S$36)</f>
        <v>60374.784564748137</v>
      </c>
      <c r="T38" s="724">
        <f>SUM(T$17:T$36)</f>
        <v>-2440354.3216665522</v>
      </c>
      <c r="U38" s="730"/>
      <c r="V38" s="724"/>
      <c r="W38" s="724"/>
      <c r="X38" s="724"/>
      <c r="Y38" s="724"/>
      <c r="Z38" s="614"/>
    </row>
    <row r="39" spans="13:26" x14ac:dyDescent="0.2">
      <c r="M39" s="614"/>
      <c r="N39" s="614"/>
      <c r="O39" s="614"/>
      <c r="P39" s="742">
        <f>P38-P$10</f>
        <v>0</v>
      </c>
      <c r="Q39" s="742">
        <f t="shared" ref="Q39:T39" si="10">Q38-Q$10</f>
        <v>0</v>
      </c>
      <c r="R39" s="742">
        <f t="shared" si="10"/>
        <v>0</v>
      </c>
      <c r="S39" s="742">
        <f t="shared" si="10"/>
        <v>0</v>
      </c>
      <c r="T39" s="742">
        <f t="shared" si="10"/>
        <v>0</v>
      </c>
      <c r="U39" s="742">
        <f>SUM(Q38:T38)-P$10</f>
        <v>0</v>
      </c>
      <c r="V39" s="614"/>
      <c r="W39" s="614"/>
      <c r="X39" s="614"/>
      <c r="Y39" s="614"/>
      <c r="Z39" s="614"/>
    </row>
    <row r="40" spans="13:26" x14ac:dyDescent="0.2">
      <c r="M40" s="614"/>
      <c r="O40" s="719" t="s">
        <v>112</v>
      </c>
      <c r="P40" s="752">
        <f>$P$13</f>
        <v>2.5508446471835144E-2</v>
      </c>
      <c r="Z40" s="614"/>
    </row>
    <row r="41" spans="13:26" x14ac:dyDescent="0.2">
      <c r="M41" s="614"/>
      <c r="O41" s="720" t="s">
        <v>113</v>
      </c>
      <c r="P41" s="752">
        <f>((1+P40)^(1/12))-1</f>
        <v>2.1012491145182555E-3</v>
      </c>
      <c r="Z41" s="614"/>
    </row>
    <row r="42" spans="13:26" x14ac:dyDescent="0.2">
      <c r="M42" s="614"/>
      <c r="O42" s="720" t="s">
        <v>20</v>
      </c>
      <c r="P42" s="726">
        <f>P10</f>
        <v>2398566.4805892417</v>
      </c>
      <c r="Z42" s="614"/>
    </row>
    <row r="43" spans="13:26" x14ac:dyDescent="0.2">
      <c r="M43" s="614"/>
      <c r="O43" s="720" t="s">
        <v>21</v>
      </c>
      <c r="P43" s="724">
        <f>P42/(1+P41)^P44</f>
        <v>1685785.7405837909</v>
      </c>
      <c r="Z43" s="614"/>
    </row>
    <row r="44" spans="13:26" x14ac:dyDescent="0.2">
      <c r="M44" s="614"/>
      <c r="O44" s="720" t="s">
        <v>114</v>
      </c>
      <c r="P44" s="730">
        <f>$P$12*12</f>
        <v>168</v>
      </c>
      <c r="Q44" s="753"/>
      <c r="Z44" s="614"/>
    </row>
    <row r="45" spans="13:26" x14ac:dyDescent="0.2">
      <c r="M45" s="614"/>
      <c r="O45" s="720" t="s">
        <v>115</v>
      </c>
      <c r="P45" s="724">
        <f>PMT(P41,P44,-P43)</f>
        <v>11919.985400702033</v>
      </c>
      <c r="Z45" s="614"/>
    </row>
    <row r="46" spans="13:26" x14ac:dyDescent="0.2">
      <c r="M46" s="614"/>
      <c r="N46" s="615"/>
      <c r="O46" s="615" t="s">
        <v>18</v>
      </c>
      <c r="P46" s="615" t="s">
        <v>18</v>
      </c>
      <c r="Q46" s="615" t="s">
        <v>18</v>
      </c>
      <c r="R46" s="615" t="s">
        <v>18</v>
      </c>
      <c r="Z46" s="614"/>
    </row>
    <row r="47" spans="13:26" x14ac:dyDescent="0.2">
      <c r="M47" s="614"/>
      <c r="N47" s="748">
        <v>1</v>
      </c>
      <c r="O47" s="730">
        <v>0</v>
      </c>
      <c r="P47" s="730">
        <f>P45</f>
        <v>11919.985400702033</v>
      </c>
      <c r="Q47" s="730">
        <f>O47*$P$41</f>
        <v>0</v>
      </c>
      <c r="R47" s="730">
        <f>O47+P47+Q47</f>
        <v>11919.985400702033</v>
      </c>
      <c r="Z47" s="614"/>
    </row>
    <row r="48" spans="13:26" x14ac:dyDescent="0.2">
      <c r="M48" s="614"/>
      <c r="N48" s="748">
        <f>N47+1</f>
        <v>2</v>
      </c>
      <c r="O48" s="730">
        <f t="shared" ref="O48" si="11">R47</f>
        <v>11919.985400702033</v>
      </c>
      <c r="P48" s="730">
        <f>P47</f>
        <v>11919.985400702033</v>
      </c>
      <c r="Q48" s="730">
        <f t="shared" ref="Q48" si="12">O48*$P$41</f>
        <v>25.046858768295678</v>
      </c>
      <c r="R48" s="730">
        <f t="shared" ref="R48" si="13">O48+P48+Q48</f>
        <v>23865.017660172362</v>
      </c>
      <c r="Z48" s="614"/>
    </row>
    <row r="49" spans="13:26" x14ac:dyDescent="0.2">
      <c r="M49" s="614"/>
      <c r="N49" s="748">
        <f t="shared" ref="N49:N112" si="14">N48+1</f>
        <v>3</v>
      </c>
      <c r="O49" s="730">
        <f t="shared" ref="O49:O112" si="15">R48</f>
        <v>23865.017660172362</v>
      </c>
      <c r="P49" s="730">
        <f t="shared" ref="P49:P112" si="16">P48</f>
        <v>11919.985400702033</v>
      </c>
      <c r="Q49" s="730">
        <f t="shared" ref="Q49:Q112" si="17">O49*$P$41</f>
        <v>50.146347226399705</v>
      </c>
      <c r="R49" s="730">
        <f t="shared" ref="R49:R112" si="18">O49+P49+Q49</f>
        <v>35835.149408100799</v>
      </c>
      <c r="S49" s="730"/>
      <c r="T49" s="730"/>
      <c r="U49" s="497"/>
      <c r="Z49" s="614"/>
    </row>
    <row r="50" spans="13:26" x14ac:dyDescent="0.2">
      <c r="M50" s="614"/>
      <c r="N50" s="748">
        <f t="shared" si="14"/>
        <v>4</v>
      </c>
      <c r="O50" s="730">
        <f t="shared" si="15"/>
        <v>35835.149408100799</v>
      </c>
      <c r="P50" s="730">
        <f t="shared" si="16"/>
        <v>11919.985400702033</v>
      </c>
      <c r="Q50" s="730">
        <f t="shared" si="17"/>
        <v>75.298575962401188</v>
      </c>
      <c r="R50" s="730">
        <f t="shared" si="18"/>
        <v>47830.433384765231</v>
      </c>
      <c r="Z50" s="614"/>
    </row>
    <row r="51" spans="13:26" x14ac:dyDescent="0.2">
      <c r="M51" s="614"/>
      <c r="N51" s="748">
        <f t="shared" si="14"/>
        <v>5</v>
      </c>
      <c r="O51" s="730">
        <f t="shared" si="15"/>
        <v>47830.433384765231</v>
      </c>
      <c r="P51" s="730">
        <f t="shared" si="16"/>
        <v>11919.985400702033</v>
      </c>
      <c r="Q51" s="730">
        <f t="shared" si="17"/>
        <v>100.50365579676235</v>
      </c>
      <c r="R51" s="730">
        <f t="shared" si="18"/>
        <v>59850.922441264025</v>
      </c>
      <c r="Z51" s="614"/>
    </row>
    <row r="52" spans="13:26" x14ac:dyDescent="0.2">
      <c r="M52" s="614"/>
      <c r="N52" s="748">
        <f t="shared" si="14"/>
        <v>6</v>
      </c>
      <c r="O52" s="730">
        <f t="shared" si="15"/>
        <v>59850.922441264025</v>
      </c>
      <c r="P52" s="730">
        <f t="shared" si="16"/>
        <v>11919.985400702033</v>
      </c>
      <c r="Q52" s="730">
        <f t="shared" si="17"/>
        <v>125.76169778280682</v>
      </c>
      <c r="R52" s="730">
        <f t="shared" si="18"/>
        <v>71896.669539748851</v>
      </c>
      <c r="Z52" s="614"/>
    </row>
    <row r="53" spans="13:26" x14ac:dyDescent="0.2">
      <c r="M53" s="614"/>
      <c r="N53" s="748">
        <f t="shared" si="14"/>
        <v>7</v>
      </c>
      <c r="O53" s="730">
        <f t="shared" si="15"/>
        <v>71896.669539748851</v>
      </c>
      <c r="P53" s="730">
        <f t="shared" si="16"/>
        <v>11919.985400702033</v>
      </c>
      <c r="Q53" s="730">
        <f t="shared" si="17"/>
        <v>151.0728132072089</v>
      </c>
      <c r="R53" s="730">
        <f t="shared" si="18"/>
        <v>83967.727753658095</v>
      </c>
      <c r="Z53" s="614"/>
    </row>
    <row r="54" spans="13:26" x14ac:dyDescent="0.2">
      <c r="M54" s="614"/>
      <c r="N54" s="748">
        <f t="shared" si="14"/>
        <v>8</v>
      </c>
      <c r="O54" s="730">
        <f t="shared" si="15"/>
        <v>83967.727753658095</v>
      </c>
      <c r="P54" s="730">
        <f t="shared" si="16"/>
        <v>11919.985400702033</v>
      </c>
      <c r="Q54" s="730">
        <f t="shared" si="17"/>
        <v>176.43711359048402</v>
      </c>
      <c r="R54" s="730">
        <f t="shared" si="18"/>
        <v>96064.150267950608</v>
      </c>
      <c r="Z54" s="614"/>
    </row>
    <row r="55" spans="13:26" x14ac:dyDescent="0.2">
      <c r="M55" s="614"/>
      <c r="N55" s="748">
        <f t="shared" si="14"/>
        <v>9</v>
      </c>
      <c r="O55" s="730">
        <f t="shared" si="15"/>
        <v>96064.150267950608</v>
      </c>
      <c r="P55" s="730">
        <f t="shared" si="16"/>
        <v>11919.985400702033</v>
      </c>
      <c r="Q55" s="730">
        <f t="shared" si="17"/>
        <v>201.85471068747984</v>
      </c>
      <c r="R55" s="730">
        <f t="shared" si="18"/>
        <v>108185.99037934012</v>
      </c>
      <c r="Z55" s="614"/>
    </row>
    <row r="56" spans="13:26" x14ac:dyDescent="0.2">
      <c r="M56" s="614"/>
      <c r="N56" s="748">
        <f t="shared" si="14"/>
        <v>10</v>
      </c>
      <c r="O56" s="730">
        <f t="shared" si="15"/>
        <v>108185.99037934012</v>
      </c>
      <c r="P56" s="730">
        <f t="shared" si="16"/>
        <v>11919.985400702033</v>
      </c>
      <c r="Q56" s="730">
        <f t="shared" si="17"/>
        <v>227.32571648786893</v>
      </c>
      <c r="R56" s="730">
        <f t="shared" si="18"/>
        <v>120333.30149653002</v>
      </c>
      <c r="Z56" s="614"/>
    </row>
    <row r="57" spans="13:26" x14ac:dyDescent="0.2">
      <c r="M57" s="614"/>
      <c r="N57" s="748">
        <f t="shared" si="14"/>
        <v>11</v>
      </c>
      <c r="O57" s="730">
        <f t="shared" si="15"/>
        <v>120333.30149653002</v>
      </c>
      <c r="P57" s="730">
        <f t="shared" si="16"/>
        <v>11919.985400702033</v>
      </c>
      <c r="Q57" s="730">
        <f t="shared" si="17"/>
        <v>252.85024321664199</v>
      </c>
      <c r="R57" s="730">
        <f t="shared" si="18"/>
        <v>132506.1371404487</v>
      </c>
      <c r="Z57" s="614"/>
    </row>
    <row r="58" spans="13:26" x14ac:dyDescent="0.2">
      <c r="M58" s="614"/>
      <c r="N58" s="748">
        <f t="shared" si="14"/>
        <v>12</v>
      </c>
      <c r="O58" s="730">
        <f t="shared" si="15"/>
        <v>132506.1371404487</v>
      </c>
      <c r="P58" s="730">
        <f t="shared" si="16"/>
        <v>11919.985400702033</v>
      </c>
      <c r="Q58" s="730">
        <f t="shared" si="17"/>
        <v>278.42840333460236</v>
      </c>
      <c r="R58" s="730">
        <f t="shared" si="18"/>
        <v>144704.55094448532</v>
      </c>
      <c r="Z58" s="614"/>
    </row>
    <row r="59" spans="13:26" x14ac:dyDescent="0.2">
      <c r="M59" s="614"/>
      <c r="N59" s="748">
        <f t="shared" si="14"/>
        <v>13</v>
      </c>
      <c r="O59" s="730">
        <f t="shared" si="15"/>
        <v>144704.55094448532</v>
      </c>
      <c r="P59" s="730">
        <f t="shared" si="16"/>
        <v>11919.985400702033</v>
      </c>
      <c r="Q59" s="730">
        <f t="shared" si="17"/>
        <v>304.06030953886159</v>
      </c>
      <c r="R59" s="730">
        <f t="shared" si="18"/>
        <v>156928.59665472619</v>
      </c>
      <c r="Z59" s="614"/>
    </row>
    <row r="60" spans="13:26" x14ac:dyDescent="0.2">
      <c r="M60" s="614"/>
      <c r="N60" s="748">
        <f t="shared" si="14"/>
        <v>14</v>
      </c>
      <c r="O60" s="730">
        <f t="shared" si="15"/>
        <v>156928.59665472619</v>
      </c>
      <c r="P60" s="730">
        <f t="shared" si="16"/>
        <v>11919.985400702033</v>
      </c>
      <c r="Q60" s="730">
        <f t="shared" si="17"/>
        <v>329.74607476333586</v>
      </c>
      <c r="R60" s="730">
        <f t="shared" si="18"/>
        <v>169178.32813019157</v>
      </c>
      <c r="Z60" s="614"/>
    </row>
    <row r="61" spans="13:26" x14ac:dyDescent="0.2">
      <c r="M61" s="614"/>
      <c r="N61" s="748">
        <f t="shared" si="14"/>
        <v>15</v>
      </c>
      <c r="O61" s="730">
        <f t="shared" si="15"/>
        <v>169178.32813019157</v>
      </c>
      <c r="P61" s="730">
        <f t="shared" si="16"/>
        <v>11919.985400702033</v>
      </c>
      <c r="Q61" s="730">
        <f t="shared" si="17"/>
        <v>355.48581217924391</v>
      </c>
      <c r="R61" s="730">
        <f t="shared" si="18"/>
        <v>181453.79934307284</v>
      </c>
      <c r="Z61" s="614"/>
    </row>
    <row r="62" spans="13:26" x14ac:dyDescent="0.2">
      <c r="M62" s="614"/>
      <c r="N62" s="748">
        <f t="shared" si="14"/>
        <v>16</v>
      </c>
      <c r="O62" s="730">
        <f t="shared" si="15"/>
        <v>181453.79934307284</v>
      </c>
      <c r="P62" s="730">
        <f t="shared" si="16"/>
        <v>11919.985400702033</v>
      </c>
      <c r="Q62" s="730">
        <f t="shared" si="17"/>
        <v>381.27963519560501</v>
      </c>
      <c r="R62" s="730">
        <f t="shared" si="18"/>
        <v>193755.06437897045</v>
      </c>
      <c r="Z62" s="614"/>
    </row>
    <row r="63" spans="13:26" x14ac:dyDescent="0.2">
      <c r="M63" s="614"/>
      <c r="N63" s="748">
        <f t="shared" si="14"/>
        <v>17</v>
      </c>
      <c r="O63" s="730">
        <f t="shared" si="15"/>
        <v>193755.06437897045</v>
      </c>
      <c r="P63" s="730">
        <f t="shared" si="16"/>
        <v>11919.985400702033</v>
      </c>
      <c r="Q63" s="730">
        <f t="shared" si="17"/>
        <v>407.12765745973923</v>
      </c>
      <c r="R63" s="730">
        <f t="shared" si="18"/>
        <v>206082.1774371322</v>
      </c>
      <c r="Z63" s="614"/>
    </row>
    <row r="64" spans="13:26" x14ac:dyDescent="0.2">
      <c r="M64" s="614"/>
      <c r="N64" s="748">
        <f t="shared" si="14"/>
        <v>18</v>
      </c>
      <c r="O64" s="730">
        <f t="shared" si="15"/>
        <v>206082.1774371322</v>
      </c>
      <c r="P64" s="730">
        <f t="shared" si="16"/>
        <v>11919.985400702033</v>
      </c>
      <c r="Q64" s="730">
        <f t="shared" si="17"/>
        <v>433.02999285776804</v>
      </c>
      <c r="R64" s="730">
        <f t="shared" si="18"/>
        <v>218435.19283069199</v>
      </c>
      <c r="Z64" s="614"/>
    </row>
    <row r="65" spans="13:26" x14ac:dyDescent="0.2">
      <c r="M65" s="614"/>
      <c r="N65" s="748">
        <f t="shared" si="14"/>
        <v>19</v>
      </c>
      <c r="O65" s="730">
        <f t="shared" si="15"/>
        <v>218435.19283069199</v>
      </c>
      <c r="P65" s="730">
        <f t="shared" si="16"/>
        <v>11919.985400702033</v>
      </c>
      <c r="Q65" s="730">
        <f t="shared" si="17"/>
        <v>458.98675551511593</v>
      </c>
      <c r="R65" s="730">
        <f t="shared" si="18"/>
        <v>230814.16498690916</v>
      </c>
      <c r="Z65" s="614"/>
    </row>
    <row r="66" spans="13:26" x14ac:dyDescent="0.2">
      <c r="M66" s="614"/>
      <c r="N66" s="748">
        <f t="shared" si="14"/>
        <v>20</v>
      </c>
      <c r="O66" s="730">
        <f t="shared" si="15"/>
        <v>230814.16498690916</v>
      </c>
      <c r="P66" s="730">
        <f t="shared" si="16"/>
        <v>11919.985400702033</v>
      </c>
      <c r="Q66" s="730">
        <f t="shared" si="17"/>
        <v>484.99805979701341</v>
      </c>
      <c r="R66" s="730">
        <f t="shared" si="18"/>
        <v>243219.1484474082</v>
      </c>
      <c r="Z66" s="614"/>
    </row>
    <row r="67" spans="13:26" x14ac:dyDescent="0.2">
      <c r="M67" s="614"/>
      <c r="N67" s="748">
        <f t="shared" si="14"/>
        <v>21</v>
      </c>
      <c r="O67" s="730">
        <f t="shared" si="15"/>
        <v>243219.1484474082</v>
      </c>
      <c r="P67" s="730">
        <f t="shared" si="16"/>
        <v>11919.985400702033</v>
      </c>
      <c r="Q67" s="730">
        <f t="shared" si="17"/>
        <v>511.06402030900063</v>
      </c>
      <c r="R67" s="730">
        <f t="shared" si="18"/>
        <v>255650.19786841923</v>
      </c>
      <c r="Z67" s="614"/>
    </row>
    <row r="68" spans="13:26" x14ac:dyDescent="0.2">
      <c r="M68" s="614"/>
      <c r="N68" s="748">
        <f t="shared" si="14"/>
        <v>22</v>
      </c>
      <c r="O68" s="730">
        <f t="shared" si="15"/>
        <v>255650.19786841923</v>
      </c>
      <c r="P68" s="730">
        <f t="shared" si="16"/>
        <v>11919.985400702033</v>
      </c>
      <c r="Q68" s="730">
        <f t="shared" si="17"/>
        <v>537.18475189743276</v>
      </c>
      <c r="R68" s="730">
        <f t="shared" si="18"/>
        <v>268107.36802101869</v>
      </c>
      <c r="Z68" s="614"/>
    </row>
    <row r="69" spans="13:26" x14ac:dyDescent="0.2">
      <c r="M69" s="614"/>
      <c r="N69" s="748">
        <f t="shared" si="14"/>
        <v>23</v>
      </c>
      <c r="O69" s="730">
        <f t="shared" si="15"/>
        <v>268107.36802101869</v>
      </c>
      <c r="P69" s="730">
        <f t="shared" si="16"/>
        <v>11919.985400702033</v>
      </c>
      <c r="Q69" s="730">
        <f t="shared" si="17"/>
        <v>563.36036964998561</v>
      </c>
      <c r="R69" s="730">
        <f t="shared" si="18"/>
        <v>280590.71379137074</v>
      </c>
      <c r="Z69" s="614"/>
    </row>
    <row r="70" spans="13:26" x14ac:dyDescent="0.2">
      <c r="M70" s="614"/>
      <c r="N70" s="748">
        <f t="shared" si="14"/>
        <v>24</v>
      </c>
      <c r="O70" s="730">
        <f t="shared" si="15"/>
        <v>280590.71379137074</v>
      </c>
      <c r="P70" s="730">
        <f t="shared" si="16"/>
        <v>11919.985400702033</v>
      </c>
      <c r="Q70" s="730">
        <f t="shared" si="17"/>
        <v>589.59098889616303</v>
      </c>
      <c r="R70" s="730">
        <f t="shared" si="18"/>
        <v>293100.29018096894</v>
      </c>
      <c r="Z70" s="614"/>
    </row>
    <row r="71" spans="13:26" x14ac:dyDescent="0.2">
      <c r="M71" s="614"/>
      <c r="N71" s="748">
        <f t="shared" si="14"/>
        <v>25</v>
      </c>
      <c r="O71" s="730">
        <f t="shared" si="15"/>
        <v>293100.29018096894</v>
      </c>
      <c r="P71" s="730">
        <f t="shared" si="16"/>
        <v>11919.985400702033</v>
      </c>
      <c r="Q71" s="730">
        <f t="shared" si="17"/>
        <v>615.87672520780472</v>
      </c>
      <c r="R71" s="730">
        <f t="shared" si="18"/>
        <v>305636.15230687876</v>
      </c>
      <c r="Z71" s="614"/>
    </row>
    <row r="72" spans="13:26" x14ac:dyDescent="0.2">
      <c r="M72" s="614"/>
      <c r="N72" s="748">
        <f t="shared" si="14"/>
        <v>26</v>
      </c>
      <c r="O72" s="730">
        <f t="shared" si="15"/>
        <v>305636.15230687876</v>
      </c>
      <c r="P72" s="730">
        <f t="shared" si="16"/>
        <v>11919.985400702033</v>
      </c>
      <c r="Q72" s="730">
        <f t="shared" si="17"/>
        <v>642.21769439959564</v>
      </c>
      <c r="R72" s="730">
        <f t="shared" si="18"/>
        <v>318198.3554019804</v>
      </c>
      <c r="Z72" s="614"/>
    </row>
    <row r="73" spans="13:26" x14ac:dyDescent="0.2">
      <c r="M73" s="614"/>
      <c r="N73" s="748">
        <f t="shared" si="14"/>
        <v>27</v>
      </c>
      <c r="O73" s="730">
        <f t="shared" si="15"/>
        <v>318198.3554019804</v>
      </c>
      <c r="P73" s="730">
        <f t="shared" si="16"/>
        <v>11919.985400702033</v>
      </c>
      <c r="Q73" s="730">
        <f t="shared" si="17"/>
        <v>668.61401252957648</v>
      </c>
      <c r="R73" s="730">
        <f t="shared" si="18"/>
        <v>330786.954815212</v>
      </c>
      <c r="Z73" s="614"/>
    </row>
    <row r="74" spans="13:26" x14ac:dyDescent="0.2">
      <c r="M74" s="614"/>
      <c r="N74" s="748">
        <f t="shared" si="14"/>
        <v>28</v>
      </c>
      <c r="O74" s="730">
        <f t="shared" si="15"/>
        <v>330786.954815212</v>
      </c>
      <c r="P74" s="730">
        <f t="shared" si="16"/>
        <v>11919.985400702033</v>
      </c>
      <c r="Q74" s="730">
        <f t="shared" si="17"/>
        <v>695.0657958996544</v>
      </c>
      <c r="R74" s="730">
        <f t="shared" si="18"/>
        <v>343402.0060118137</v>
      </c>
      <c r="Z74" s="614"/>
    </row>
    <row r="75" spans="13:26" x14ac:dyDescent="0.2">
      <c r="M75" s="614"/>
      <c r="N75" s="748">
        <f t="shared" si="14"/>
        <v>29</v>
      </c>
      <c r="O75" s="730">
        <f t="shared" si="15"/>
        <v>343402.0060118137</v>
      </c>
      <c r="P75" s="730">
        <f t="shared" si="16"/>
        <v>11919.985400702033</v>
      </c>
      <c r="Q75" s="730">
        <f t="shared" si="17"/>
        <v>721.57316105611619</v>
      </c>
      <c r="R75" s="730">
        <f t="shared" si="18"/>
        <v>356043.56457357184</v>
      </c>
      <c r="Z75" s="614"/>
    </row>
    <row r="76" spans="13:26" x14ac:dyDescent="0.2">
      <c r="M76" s="614"/>
      <c r="N76" s="748">
        <f t="shared" si="14"/>
        <v>30</v>
      </c>
      <c r="O76" s="730">
        <f t="shared" si="15"/>
        <v>356043.56457357184</v>
      </c>
      <c r="P76" s="730">
        <f t="shared" si="16"/>
        <v>11919.985400702033</v>
      </c>
      <c r="Q76" s="730">
        <f t="shared" si="17"/>
        <v>748.13622479014111</v>
      </c>
      <c r="R76" s="730">
        <f t="shared" si="18"/>
        <v>368711.68619906402</v>
      </c>
      <c r="Z76" s="614"/>
    </row>
    <row r="77" spans="13:26" x14ac:dyDescent="0.2">
      <c r="M77" s="614"/>
      <c r="N77" s="748">
        <f t="shared" si="14"/>
        <v>31</v>
      </c>
      <c r="O77" s="730">
        <f t="shared" si="15"/>
        <v>368711.68619906402</v>
      </c>
      <c r="P77" s="730">
        <f t="shared" si="16"/>
        <v>11919.985400702033</v>
      </c>
      <c r="Q77" s="730">
        <f t="shared" si="17"/>
        <v>774.75510413831614</v>
      </c>
      <c r="R77" s="730">
        <f t="shared" si="18"/>
        <v>381406.42670390441</v>
      </c>
      <c r="Z77" s="614"/>
    </row>
    <row r="78" spans="13:26" x14ac:dyDescent="0.2">
      <c r="M78" s="614"/>
      <c r="N78" s="748">
        <f t="shared" si="14"/>
        <v>32</v>
      </c>
      <c r="O78" s="730">
        <f t="shared" si="15"/>
        <v>381406.42670390441</v>
      </c>
      <c r="P78" s="730">
        <f t="shared" si="16"/>
        <v>11919.985400702033</v>
      </c>
      <c r="Q78" s="730">
        <f t="shared" si="17"/>
        <v>801.42991638315107</v>
      </c>
      <c r="R78" s="730">
        <f t="shared" si="18"/>
        <v>394127.84202098963</v>
      </c>
      <c r="Z78" s="614"/>
    </row>
    <row r="79" spans="13:26" x14ac:dyDescent="0.2">
      <c r="M79" s="614"/>
      <c r="N79" s="748">
        <f t="shared" si="14"/>
        <v>33</v>
      </c>
      <c r="O79" s="730">
        <f t="shared" si="15"/>
        <v>394127.84202098963</v>
      </c>
      <c r="P79" s="730">
        <f t="shared" si="16"/>
        <v>11919.985400702033</v>
      </c>
      <c r="Q79" s="730">
        <f t="shared" si="17"/>
        <v>828.16077905359532</v>
      </c>
      <c r="R79" s="730">
        <f t="shared" si="18"/>
        <v>406875.98820074525</v>
      </c>
      <c r="Z79" s="614"/>
    </row>
    <row r="80" spans="13:26" x14ac:dyDescent="0.2">
      <c r="M80" s="614"/>
      <c r="N80" s="748">
        <f t="shared" si="14"/>
        <v>34</v>
      </c>
      <c r="O80" s="730">
        <f t="shared" si="15"/>
        <v>406875.98820074525</v>
      </c>
      <c r="P80" s="730">
        <f t="shared" si="16"/>
        <v>11919.985400702033</v>
      </c>
      <c r="Q80" s="730">
        <f t="shared" si="17"/>
        <v>854.94780992555616</v>
      </c>
      <c r="R80" s="730">
        <f t="shared" si="18"/>
        <v>419650.92141137284</v>
      </c>
      <c r="Z80" s="614"/>
    </row>
    <row r="81" spans="13:26" x14ac:dyDescent="0.2">
      <c r="M81" s="614"/>
      <c r="N81" s="748">
        <f t="shared" si="14"/>
        <v>35</v>
      </c>
      <c r="O81" s="730">
        <f t="shared" si="15"/>
        <v>419650.92141137284</v>
      </c>
      <c r="P81" s="730">
        <f t="shared" si="16"/>
        <v>11919.985400702033</v>
      </c>
      <c r="Q81" s="730">
        <f t="shared" si="17"/>
        <v>881.79112702241719</v>
      </c>
      <c r="R81" s="730">
        <f t="shared" si="18"/>
        <v>432452.6979390973</v>
      </c>
      <c r="Z81" s="614"/>
    </row>
    <row r="82" spans="13:26" x14ac:dyDescent="0.2">
      <c r="M82" s="614"/>
      <c r="N82" s="748">
        <f t="shared" si="14"/>
        <v>36</v>
      </c>
      <c r="O82" s="730">
        <f t="shared" si="15"/>
        <v>432452.6979390973</v>
      </c>
      <c r="P82" s="730">
        <f t="shared" si="16"/>
        <v>11919.985400702033</v>
      </c>
      <c r="Q82" s="730">
        <f t="shared" si="17"/>
        <v>908.69084861555882</v>
      </c>
      <c r="R82" s="730">
        <f t="shared" si="18"/>
        <v>445281.37418841489</v>
      </c>
      <c r="Z82" s="614"/>
    </row>
    <row r="83" spans="13:26" x14ac:dyDescent="0.2">
      <c r="M83" s="614"/>
      <c r="N83" s="748">
        <f t="shared" si="14"/>
        <v>37</v>
      </c>
      <c r="O83" s="730">
        <f t="shared" si="15"/>
        <v>445281.37418841489</v>
      </c>
      <c r="P83" s="730">
        <f t="shared" si="16"/>
        <v>11919.985400702033</v>
      </c>
      <c r="Q83" s="730">
        <f t="shared" si="17"/>
        <v>935.64709322487874</v>
      </c>
      <c r="R83" s="730">
        <f t="shared" si="18"/>
        <v>458137.0066823418</v>
      </c>
      <c r="Z83" s="614"/>
    </row>
    <row r="84" spans="13:26" x14ac:dyDescent="0.2">
      <c r="M84" s="614"/>
      <c r="N84" s="748">
        <f t="shared" si="14"/>
        <v>38</v>
      </c>
      <c r="O84" s="730">
        <f t="shared" si="15"/>
        <v>458137.0066823418</v>
      </c>
      <c r="P84" s="730">
        <f t="shared" si="16"/>
        <v>11919.985400702033</v>
      </c>
      <c r="Q84" s="730">
        <f t="shared" si="17"/>
        <v>962.65997961931475</v>
      </c>
      <c r="R84" s="730">
        <f t="shared" si="18"/>
        <v>471019.65206266317</v>
      </c>
      <c r="Z84" s="614"/>
    </row>
    <row r="85" spans="13:26" x14ac:dyDescent="0.2">
      <c r="M85" s="614"/>
      <c r="N85" s="748">
        <f t="shared" si="14"/>
        <v>39</v>
      </c>
      <c r="O85" s="730">
        <f t="shared" si="15"/>
        <v>471019.65206266317</v>
      </c>
      <c r="P85" s="730">
        <f t="shared" si="16"/>
        <v>11919.985400702033</v>
      </c>
      <c r="Q85" s="730">
        <f t="shared" si="17"/>
        <v>989.72962681736772</v>
      </c>
      <c r="R85" s="730">
        <f t="shared" si="18"/>
        <v>483929.36709018261</v>
      </c>
      <c r="Z85" s="614"/>
    </row>
    <row r="86" spans="13:26" x14ac:dyDescent="0.2">
      <c r="M86" s="614"/>
      <c r="N86" s="748">
        <f t="shared" si="14"/>
        <v>40</v>
      </c>
      <c r="O86" s="730">
        <f t="shared" si="15"/>
        <v>483929.36709018261</v>
      </c>
      <c r="P86" s="730">
        <f t="shared" si="16"/>
        <v>11919.985400702033</v>
      </c>
      <c r="Q86" s="730">
        <f t="shared" si="17"/>
        <v>1016.856154087626</v>
      </c>
      <c r="R86" s="730">
        <f t="shared" si="18"/>
        <v>496866.2086449723</v>
      </c>
      <c r="Z86" s="614"/>
    </row>
    <row r="87" spans="13:26" x14ac:dyDescent="0.2">
      <c r="M87" s="614"/>
      <c r="N87" s="748">
        <f t="shared" si="14"/>
        <v>41</v>
      </c>
      <c r="O87" s="730">
        <f t="shared" si="15"/>
        <v>496866.2086449723</v>
      </c>
      <c r="P87" s="730">
        <f t="shared" si="16"/>
        <v>11919.985400702033</v>
      </c>
      <c r="Q87" s="730">
        <f t="shared" si="17"/>
        <v>1044.0396809492909</v>
      </c>
      <c r="R87" s="730">
        <f t="shared" si="18"/>
        <v>509830.23372662364</v>
      </c>
      <c r="Z87" s="614"/>
    </row>
    <row r="88" spans="13:26" x14ac:dyDescent="0.2">
      <c r="M88" s="614"/>
      <c r="N88" s="748">
        <f t="shared" si="14"/>
        <v>42</v>
      </c>
      <c r="O88" s="730">
        <f t="shared" si="15"/>
        <v>509830.23372662364</v>
      </c>
      <c r="P88" s="730">
        <f t="shared" si="16"/>
        <v>11919.985400702033</v>
      </c>
      <c r="Q88" s="730">
        <f t="shared" si="17"/>
        <v>1071.2803271727032</v>
      </c>
      <c r="R88" s="730">
        <f t="shared" si="18"/>
        <v>522821.49945449841</v>
      </c>
      <c r="Z88" s="614"/>
    </row>
    <row r="89" spans="13:26" x14ac:dyDescent="0.2">
      <c r="M89" s="614"/>
      <c r="N89" s="748">
        <f t="shared" si="14"/>
        <v>43</v>
      </c>
      <c r="O89" s="730">
        <f t="shared" si="15"/>
        <v>522821.49945449841</v>
      </c>
      <c r="P89" s="730">
        <f t="shared" si="16"/>
        <v>11919.985400702033</v>
      </c>
      <c r="Q89" s="730">
        <f t="shared" si="17"/>
        <v>1098.5782127798714</v>
      </c>
      <c r="R89" s="730">
        <f t="shared" si="18"/>
        <v>535840.06306798023</v>
      </c>
      <c r="Z89" s="614"/>
    </row>
    <row r="90" spans="13:26" x14ac:dyDescent="0.2">
      <c r="M90" s="614"/>
      <c r="N90" s="748">
        <f t="shared" si="14"/>
        <v>44</v>
      </c>
      <c r="O90" s="730">
        <f t="shared" si="15"/>
        <v>535840.06306798023</v>
      </c>
      <c r="P90" s="730">
        <f t="shared" si="16"/>
        <v>11919.985400702033</v>
      </c>
      <c r="Q90" s="730">
        <f t="shared" si="17"/>
        <v>1125.9334580449997</v>
      </c>
      <c r="R90" s="730">
        <f t="shared" si="18"/>
        <v>548885.98192672723</v>
      </c>
      <c r="Z90" s="614"/>
    </row>
    <row r="91" spans="13:26" x14ac:dyDescent="0.2">
      <c r="M91" s="614"/>
      <c r="N91" s="748">
        <f t="shared" si="14"/>
        <v>45</v>
      </c>
      <c r="O91" s="730">
        <f t="shared" si="15"/>
        <v>548885.98192672723</v>
      </c>
      <c r="P91" s="730">
        <f t="shared" si="16"/>
        <v>11919.985400702033</v>
      </c>
      <c r="Q91" s="730">
        <f t="shared" si="17"/>
        <v>1153.3461834950187</v>
      </c>
      <c r="R91" s="730">
        <f t="shared" si="18"/>
        <v>561959.31351092423</v>
      </c>
      <c r="Z91" s="614"/>
    </row>
    <row r="92" spans="13:26" x14ac:dyDescent="0.2">
      <c r="M92" s="614"/>
      <c r="N92" s="748">
        <f t="shared" si="14"/>
        <v>46</v>
      </c>
      <c r="O92" s="730">
        <f t="shared" si="15"/>
        <v>561959.31351092423</v>
      </c>
      <c r="P92" s="730">
        <f t="shared" si="16"/>
        <v>11919.985400702033</v>
      </c>
      <c r="Q92" s="730">
        <f t="shared" si="17"/>
        <v>1180.8165099101163</v>
      </c>
      <c r="R92" s="730">
        <f t="shared" si="18"/>
        <v>575060.11542153638</v>
      </c>
      <c r="Z92" s="614"/>
    </row>
    <row r="93" spans="13:26" x14ac:dyDescent="0.2">
      <c r="M93" s="614"/>
      <c r="N93" s="748">
        <f t="shared" si="14"/>
        <v>47</v>
      </c>
      <c r="O93" s="730">
        <f t="shared" si="15"/>
        <v>575060.11542153638</v>
      </c>
      <c r="P93" s="730">
        <f t="shared" si="16"/>
        <v>11919.985400702033</v>
      </c>
      <c r="Q93" s="730">
        <f t="shared" si="17"/>
        <v>1208.3445583242692</v>
      </c>
      <c r="R93" s="730">
        <f t="shared" si="18"/>
        <v>588188.44538056268</v>
      </c>
      <c r="Z93" s="614"/>
    </row>
    <row r="94" spans="13:26" x14ac:dyDescent="0.2">
      <c r="M94" s="614"/>
      <c r="N94" s="748">
        <f t="shared" si="14"/>
        <v>48</v>
      </c>
      <c r="O94" s="730">
        <f t="shared" si="15"/>
        <v>588188.44538056268</v>
      </c>
      <c r="P94" s="730">
        <f t="shared" si="16"/>
        <v>11919.985400702033</v>
      </c>
      <c r="Q94" s="730">
        <f t="shared" si="17"/>
        <v>1235.9304500257765</v>
      </c>
      <c r="R94" s="730">
        <f t="shared" si="18"/>
        <v>601344.3612312905</v>
      </c>
      <c r="Z94" s="614"/>
    </row>
    <row r="95" spans="13:26" x14ac:dyDescent="0.2">
      <c r="M95" s="614"/>
      <c r="N95" s="748">
        <f t="shared" si="14"/>
        <v>49</v>
      </c>
      <c r="O95" s="730">
        <f t="shared" si="15"/>
        <v>601344.3612312905</v>
      </c>
      <c r="P95" s="730">
        <f t="shared" si="16"/>
        <v>11919.985400702033</v>
      </c>
      <c r="Q95" s="730">
        <f t="shared" si="17"/>
        <v>1263.5743065577951</v>
      </c>
      <c r="R95" s="730">
        <f t="shared" si="18"/>
        <v>614527.92093855026</v>
      </c>
      <c r="Z95" s="614"/>
    </row>
    <row r="96" spans="13:26" x14ac:dyDescent="0.2">
      <c r="M96" s="614"/>
      <c r="N96" s="748">
        <f t="shared" si="14"/>
        <v>50</v>
      </c>
      <c r="O96" s="730">
        <f t="shared" si="15"/>
        <v>614527.92093855026</v>
      </c>
      <c r="P96" s="730">
        <f t="shared" si="16"/>
        <v>11919.985400702033</v>
      </c>
      <c r="Q96" s="730">
        <f t="shared" si="17"/>
        <v>1291.2762497188733</v>
      </c>
      <c r="R96" s="730">
        <f t="shared" si="18"/>
        <v>627739.1825889711</v>
      </c>
      <c r="Z96" s="614"/>
    </row>
    <row r="97" spans="13:26" x14ac:dyDescent="0.2">
      <c r="M97" s="614"/>
      <c r="N97" s="748">
        <f t="shared" si="14"/>
        <v>51</v>
      </c>
      <c r="O97" s="730">
        <f t="shared" si="15"/>
        <v>627739.1825889711</v>
      </c>
      <c r="P97" s="730">
        <f t="shared" si="16"/>
        <v>11919.985400702033</v>
      </c>
      <c r="Q97" s="730">
        <f t="shared" si="17"/>
        <v>1319.0364015634891</v>
      </c>
      <c r="R97" s="730">
        <f t="shared" si="18"/>
        <v>640978.20439123653</v>
      </c>
      <c r="Z97" s="614"/>
    </row>
    <row r="98" spans="13:26" x14ac:dyDescent="0.2">
      <c r="M98" s="614"/>
      <c r="N98" s="748">
        <f t="shared" si="14"/>
        <v>52</v>
      </c>
      <c r="O98" s="730">
        <f t="shared" si="15"/>
        <v>640978.20439123653</v>
      </c>
      <c r="P98" s="730">
        <f t="shared" si="16"/>
        <v>11919.985400702033</v>
      </c>
      <c r="Q98" s="730">
        <f t="shared" si="17"/>
        <v>1346.8548844025872</v>
      </c>
      <c r="R98" s="730">
        <f t="shared" si="18"/>
        <v>654245.04467634112</v>
      </c>
      <c r="Z98" s="614"/>
    </row>
    <row r="99" spans="13:26" x14ac:dyDescent="0.2">
      <c r="M99" s="614"/>
      <c r="N99" s="748">
        <f t="shared" si="14"/>
        <v>53</v>
      </c>
      <c r="O99" s="730">
        <f t="shared" si="15"/>
        <v>654245.04467634112</v>
      </c>
      <c r="P99" s="730">
        <f t="shared" si="16"/>
        <v>11919.985400702033</v>
      </c>
      <c r="Q99" s="730">
        <f t="shared" si="17"/>
        <v>1374.7318208041183</v>
      </c>
      <c r="R99" s="730">
        <f t="shared" si="18"/>
        <v>667539.76189784717</v>
      </c>
      <c r="Z99" s="614"/>
    </row>
    <row r="100" spans="13:26" x14ac:dyDescent="0.2">
      <c r="M100" s="614"/>
      <c r="N100" s="748">
        <f t="shared" si="14"/>
        <v>54</v>
      </c>
      <c r="O100" s="730">
        <f t="shared" si="15"/>
        <v>667539.76189784717</v>
      </c>
      <c r="P100" s="730">
        <f t="shared" si="16"/>
        <v>11919.985400702033</v>
      </c>
      <c r="Q100" s="730">
        <f t="shared" si="17"/>
        <v>1402.6673335935784</v>
      </c>
      <c r="R100" s="730">
        <f t="shared" si="18"/>
        <v>680862.41463214275</v>
      </c>
      <c r="Z100" s="614"/>
    </row>
    <row r="101" spans="13:26" x14ac:dyDescent="0.2">
      <c r="M101" s="614"/>
      <c r="N101" s="748">
        <f t="shared" si="14"/>
        <v>55</v>
      </c>
      <c r="O101" s="730">
        <f t="shared" si="15"/>
        <v>680862.41463214275</v>
      </c>
      <c r="P101" s="730">
        <f t="shared" si="16"/>
        <v>11919.985400702033</v>
      </c>
      <c r="Q101" s="730">
        <f t="shared" si="17"/>
        <v>1430.6615458545514</v>
      </c>
      <c r="R101" s="730">
        <f t="shared" si="18"/>
        <v>694213.06157869927</v>
      </c>
      <c r="Z101" s="614"/>
    </row>
    <row r="102" spans="13:26" x14ac:dyDescent="0.2">
      <c r="M102" s="614"/>
      <c r="N102" s="748">
        <f t="shared" si="14"/>
        <v>56</v>
      </c>
      <c r="O102" s="730">
        <f t="shared" si="15"/>
        <v>694213.06157869927</v>
      </c>
      <c r="P102" s="730">
        <f t="shared" si="16"/>
        <v>11919.985400702033</v>
      </c>
      <c r="Q102" s="730">
        <f t="shared" si="17"/>
        <v>1458.714580929249</v>
      </c>
      <c r="R102" s="730">
        <f t="shared" si="18"/>
        <v>707591.76156033052</v>
      </c>
      <c r="Z102" s="614"/>
    </row>
    <row r="103" spans="13:26" x14ac:dyDescent="0.2">
      <c r="M103" s="614"/>
      <c r="N103" s="748">
        <f t="shared" si="14"/>
        <v>57</v>
      </c>
      <c r="O103" s="730">
        <f t="shared" si="15"/>
        <v>707591.76156033052</v>
      </c>
      <c r="P103" s="730">
        <f t="shared" si="16"/>
        <v>11919.985400702033</v>
      </c>
      <c r="Q103" s="730">
        <f t="shared" si="17"/>
        <v>1486.8265624190572</v>
      </c>
      <c r="R103" s="730">
        <f t="shared" si="18"/>
        <v>720998.57352345157</v>
      </c>
      <c r="Z103" s="614"/>
    </row>
    <row r="104" spans="13:26" x14ac:dyDescent="0.2">
      <c r="M104" s="614"/>
      <c r="N104" s="748">
        <f t="shared" si="14"/>
        <v>58</v>
      </c>
      <c r="O104" s="730">
        <f t="shared" si="15"/>
        <v>720998.57352345157</v>
      </c>
      <c r="P104" s="730">
        <f t="shared" si="16"/>
        <v>11919.985400702033</v>
      </c>
      <c r="Q104" s="730">
        <f t="shared" si="17"/>
        <v>1514.997614185078</v>
      </c>
      <c r="R104" s="730">
        <f t="shared" si="18"/>
        <v>734433.55653833866</v>
      </c>
      <c r="Z104" s="614"/>
    </row>
    <row r="105" spans="13:26" x14ac:dyDescent="0.2">
      <c r="M105" s="614"/>
      <c r="N105" s="748">
        <f t="shared" si="14"/>
        <v>59</v>
      </c>
      <c r="O105" s="730">
        <f t="shared" si="15"/>
        <v>734433.55653833866</v>
      </c>
      <c r="P105" s="730">
        <f t="shared" si="16"/>
        <v>11919.985400702033</v>
      </c>
      <c r="Q105" s="730">
        <f t="shared" si="17"/>
        <v>1543.2278603486773</v>
      </c>
      <c r="R105" s="730">
        <f t="shared" si="18"/>
        <v>747896.76979938929</v>
      </c>
      <c r="Z105" s="614"/>
    </row>
    <row r="106" spans="13:26" x14ac:dyDescent="0.2">
      <c r="M106" s="614"/>
      <c r="N106" s="748">
        <f t="shared" si="14"/>
        <v>60</v>
      </c>
      <c r="O106" s="730">
        <f t="shared" si="15"/>
        <v>747896.76979938929</v>
      </c>
      <c r="P106" s="730">
        <f t="shared" si="16"/>
        <v>11919.985400702033</v>
      </c>
      <c r="Q106" s="730">
        <f t="shared" si="17"/>
        <v>1571.5174252920303</v>
      </c>
      <c r="R106" s="730">
        <f t="shared" si="18"/>
        <v>761388.27262538334</v>
      </c>
      <c r="Z106" s="614"/>
    </row>
    <row r="107" spans="13:26" x14ac:dyDescent="0.2">
      <c r="M107" s="614"/>
      <c r="N107" s="748">
        <f t="shared" si="14"/>
        <v>61</v>
      </c>
      <c r="O107" s="730">
        <f t="shared" si="15"/>
        <v>761388.27262538334</v>
      </c>
      <c r="P107" s="730">
        <f t="shared" si="16"/>
        <v>11919.985400702033</v>
      </c>
      <c r="Q107" s="730">
        <f t="shared" si="17"/>
        <v>1599.8664336586708</v>
      </c>
      <c r="R107" s="730">
        <f t="shared" si="18"/>
        <v>774908.12445974397</v>
      </c>
      <c r="Z107" s="614"/>
    </row>
    <row r="108" spans="13:26" x14ac:dyDescent="0.2">
      <c r="M108" s="614"/>
      <c r="N108" s="748">
        <f t="shared" si="14"/>
        <v>62</v>
      </c>
      <c r="O108" s="730">
        <f t="shared" si="15"/>
        <v>774908.12445974397</v>
      </c>
      <c r="P108" s="730">
        <f t="shared" si="16"/>
        <v>11919.985400702033</v>
      </c>
      <c r="Q108" s="730">
        <f t="shared" si="17"/>
        <v>1628.2750103540391</v>
      </c>
      <c r="R108" s="730">
        <f t="shared" si="18"/>
        <v>788456.38487079996</v>
      </c>
      <c r="Z108" s="614"/>
    </row>
    <row r="109" spans="13:26" x14ac:dyDescent="0.2">
      <c r="M109" s="614"/>
      <c r="N109" s="748">
        <f t="shared" si="14"/>
        <v>63</v>
      </c>
      <c r="O109" s="730">
        <f t="shared" si="15"/>
        <v>788456.38487079996</v>
      </c>
      <c r="P109" s="730">
        <f t="shared" si="16"/>
        <v>11919.985400702033</v>
      </c>
      <c r="Q109" s="730">
        <f t="shared" si="17"/>
        <v>1656.7432805460332</v>
      </c>
      <c r="R109" s="730">
        <f t="shared" si="18"/>
        <v>802033.11355204799</v>
      </c>
      <c r="Z109" s="614"/>
    </row>
    <row r="110" spans="13:26" x14ac:dyDescent="0.2">
      <c r="M110" s="614"/>
      <c r="N110" s="748">
        <f t="shared" si="14"/>
        <v>64</v>
      </c>
      <c r="O110" s="730">
        <f t="shared" si="15"/>
        <v>802033.11355204799</v>
      </c>
      <c r="P110" s="730">
        <f t="shared" si="16"/>
        <v>11919.985400702033</v>
      </c>
      <c r="Q110" s="730">
        <f t="shared" si="17"/>
        <v>1685.2713696655603</v>
      </c>
      <c r="R110" s="730">
        <f t="shared" si="18"/>
        <v>815638.37032241549</v>
      </c>
      <c r="Z110" s="614"/>
    </row>
    <row r="111" spans="13:26" x14ac:dyDescent="0.2">
      <c r="M111" s="614"/>
      <c r="N111" s="748">
        <f t="shared" si="14"/>
        <v>65</v>
      </c>
      <c r="O111" s="730">
        <f t="shared" si="15"/>
        <v>815638.37032241549</v>
      </c>
      <c r="P111" s="730">
        <f t="shared" si="16"/>
        <v>11919.985400702033</v>
      </c>
      <c r="Q111" s="730">
        <f t="shared" si="17"/>
        <v>1713.8594034070884</v>
      </c>
      <c r="R111" s="730">
        <f t="shared" si="18"/>
        <v>829272.21512652456</v>
      </c>
      <c r="Z111" s="614"/>
    </row>
    <row r="112" spans="13:26" x14ac:dyDescent="0.2">
      <c r="M112" s="614"/>
      <c r="N112" s="748">
        <f t="shared" si="14"/>
        <v>66</v>
      </c>
      <c r="O112" s="730">
        <f t="shared" si="15"/>
        <v>829272.21512652456</v>
      </c>
      <c r="P112" s="730">
        <f t="shared" si="16"/>
        <v>11919.985400702033</v>
      </c>
      <c r="Q112" s="730">
        <f t="shared" si="17"/>
        <v>1742.507507729202</v>
      </c>
      <c r="R112" s="730">
        <f t="shared" si="18"/>
        <v>842934.70803495578</v>
      </c>
      <c r="Z112" s="614"/>
    </row>
    <row r="113" spans="13:26" x14ac:dyDescent="0.2">
      <c r="M113" s="614"/>
      <c r="N113" s="748">
        <f t="shared" ref="N113:N176" si="19">N112+1</f>
        <v>67</v>
      </c>
      <c r="O113" s="730">
        <f t="shared" ref="O113:O176" si="20">R112</f>
        <v>842934.70803495578</v>
      </c>
      <c r="P113" s="730">
        <f t="shared" ref="P113:P176" si="21">P112</f>
        <v>11919.985400702033</v>
      </c>
      <c r="Q113" s="730">
        <f t="shared" ref="Q113:Q176" si="22">O113*$P$41</f>
        <v>1771.215808855155</v>
      </c>
      <c r="R113" s="730">
        <f t="shared" ref="R113:R176" si="23">O113+P113+Q113</f>
        <v>856625.90924451291</v>
      </c>
      <c r="Z113" s="614"/>
    </row>
    <row r="114" spans="13:26" x14ac:dyDescent="0.2">
      <c r="M114" s="614"/>
      <c r="N114" s="748">
        <f t="shared" si="19"/>
        <v>68</v>
      </c>
      <c r="O114" s="730">
        <f t="shared" si="20"/>
        <v>856625.90924451291</v>
      </c>
      <c r="P114" s="730">
        <f t="shared" si="21"/>
        <v>11919.985400702033</v>
      </c>
      <c r="Q114" s="730">
        <f t="shared" si="22"/>
        <v>1799.9844332734283</v>
      </c>
      <c r="R114" s="730">
        <f t="shared" si="23"/>
        <v>870345.87907848833</v>
      </c>
      <c r="Z114" s="614"/>
    </row>
    <row r="115" spans="13:26" x14ac:dyDescent="0.2">
      <c r="M115" s="614"/>
      <c r="N115" s="748">
        <f t="shared" si="19"/>
        <v>69</v>
      </c>
      <c r="O115" s="730">
        <f t="shared" si="20"/>
        <v>870345.87907848833</v>
      </c>
      <c r="P115" s="730">
        <f t="shared" si="21"/>
        <v>11919.985400702033</v>
      </c>
      <c r="Q115" s="730">
        <f t="shared" si="22"/>
        <v>1828.8135077382863</v>
      </c>
      <c r="R115" s="730">
        <f t="shared" si="23"/>
        <v>884094.67798692861</v>
      </c>
      <c r="Z115" s="614"/>
    </row>
    <row r="116" spans="13:26" x14ac:dyDescent="0.2">
      <c r="M116" s="614"/>
      <c r="N116" s="748">
        <f t="shared" si="19"/>
        <v>70</v>
      </c>
      <c r="O116" s="730">
        <f t="shared" si="20"/>
        <v>884094.67798692861</v>
      </c>
      <c r="P116" s="730">
        <f t="shared" si="21"/>
        <v>11919.985400702033</v>
      </c>
      <c r="Q116" s="730">
        <f t="shared" si="22"/>
        <v>1857.7031592703358</v>
      </c>
      <c r="R116" s="730">
        <f t="shared" si="23"/>
        <v>897872.36654690094</v>
      </c>
      <c r="Z116" s="614"/>
    </row>
    <row r="117" spans="13:26" x14ac:dyDescent="0.2">
      <c r="M117" s="614"/>
      <c r="N117" s="748">
        <f t="shared" si="19"/>
        <v>71</v>
      </c>
      <c r="O117" s="730">
        <f t="shared" si="20"/>
        <v>897872.36654690094</v>
      </c>
      <c r="P117" s="730">
        <f t="shared" si="21"/>
        <v>11919.985400702033</v>
      </c>
      <c r="Q117" s="730">
        <f t="shared" si="22"/>
        <v>1886.6535151570861</v>
      </c>
      <c r="R117" s="730">
        <f t="shared" si="23"/>
        <v>911679.00546275999</v>
      </c>
      <c r="Z117" s="614"/>
    </row>
    <row r="118" spans="13:26" x14ac:dyDescent="0.2">
      <c r="M118" s="614"/>
      <c r="N118" s="748">
        <f t="shared" si="19"/>
        <v>72</v>
      </c>
      <c r="O118" s="730">
        <f t="shared" si="20"/>
        <v>911679.00546275999</v>
      </c>
      <c r="P118" s="730">
        <f t="shared" si="21"/>
        <v>11919.985400702033</v>
      </c>
      <c r="Q118" s="730">
        <f t="shared" si="22"/>
        <v>1915.6647029535081</v>
      </c>
      <c r="R118" s="730">
        <f t="shared" si="23"/>
        <v>925514.65556641552</v>
      </c>
      <c r="Z118" s="614"/>
    </row>
    <row r="119" spans="13:26" x14ac:dyDescent="0.2">
      <c r="M119" s="614"/>
      <c r="N119" s="748">
        <f t="shared" si="19"/>
        <v>73</v>
      </c>
      <c r="O119" s="730">
        <f t="shared" si="20"/>
        <v>925514.65556641552</v>
      </c>
      <c r="P119" s="730">
        <f t="shared" si="21"/>
        <v>11919.985400702033</v>
      </c>
      <c r="Q119" s="730">
        <f t="shared" si="22"/>
        <v>1944.7368504825988</v>
      </c>
      <c r="R119" s="730">
        <f t="shared" si="23"/>
        <v>939379.37781760015</v>
      </c>
      <c r="Z119" s="614"/>
    </row>
    <row r="120" spans="13:26" x14ac:dyDescent="0.2">
      <c r="M120" s="614"/>
      <c r="N120" s="748">
        <f t="shared" si="19"/>
        <v>74</v>
      </c>
      <c r="O120" s="730">
        <f t="shared" si="20"/>
        <v>939379.37781760015</v>
      </c>
      <c r="P120" s="730">
        <f t="shared" si="21"/>
        <v>11919.985400702033</v>
      </c>
      <c r="Q120" s="730">
        <f t="shared" si="22"/>
        <v>1973.8700858359421</v>
      </c>
      <c r="R120" s="730">
        <f t="shared" si="23"/>
        <v>953273.23330413806</v>
      </c>
      <c r="Z120" s="614"/>
    </row>
    <row r="121" spans="13:26" x14ac:dyDescent="0.2">
      <c r="M121" s="614"/>
      <c r="N121" s="748">
        <f t="shared" si="19"/>
        <v>75</v>
      </c>
      <c r="O121" s="730">
        <f t="shared" si="20"/>
        <v>953273.23330413806</v>
      </c>
      <c r="P121" s="730">
        <f t="shared" si="21"/>
        <v>11919.985400702033</v>
      </c>
      <c r="Q121" s="730">
        <f t="shared" si="22"/>
        <v>2003.0645373742746</v>
      </c>
      <c r="R121" s="730">
        <f t="shared" si="23"/>
        <v>967196.28324221435</v>
      </c>
      <c r="Z121" s="614"/>
    </row>
    <row r="122" spans="13:26" x14ac:dyDescent="0.2">
      <c r="M122" s="614"/>
      <c r="N122" s="748">
        <f t="shared" si="19"/>
        <v>76</v>
      </c>
      <c r="O122" s="730">
        <f t="shared" si="20"/>
        <v>967196.28324221435</v>
      </c>
      <c r="P122" s="730">
        <f t="shared" si="21"/>
        <v>11919.985400702033</v>
      </c>
      <c r="Q122" s="730">
        <f t="shared" si="22"/>
        <v>2032.3203337280506</v>
      </c>
      <c r="R122" s="730">
        <f t="shared" si="23"/>
        <v>981148.58897664445</v>
      </c>
      <c r="Z122" s="614"/>
    </row>
    <row r="123" spans="13:26" x14ac:dyDescent="0.2">
      <c r="M123" s="614"/>
      <c r="N123" s="748">
        <f t="shared" si="19"/>
        <v>77</v>
      </c>
      <c r="O123" s="730">
        <f t="shared" si="20"/>
        <v>981148.58897664445</v>
      </c>
      <c r="P123" s="730">
        <f t="shared" si="21"/>
        <v>11919.985400702033</v>
      </c>
      <c r="Q123" s="730">
        <f t="shared" si="22"/>
        <v>2061.6376037980099</v>
      </c>
      <c r="R123" s="730">
        <f t="shared" si="23"/>
        <v>995130.2119811445</v>
      </c>
      <c r="Z123" s="614"/>
    </row>
    <row r="124" spans="13:26" x14ac:dyDescent="0.2">
      <c r="M124" s="614"/>
      <c r="N124" s="748">
        <f t="shared" si="19"/>
        <v>78</v>
      </c>
      <c r="O124" s="730">
        <f t="shared" si="20"/>
        <v>995130.2119811445</v>
      </c>
      <c r="P124" s="730">
        <f t="shared" si="21"/>
        <v>11919.985400702033</v>
      </c>
      <c r="Q124" s="730">
        <f t="shared" si="22"/>
        <v>2091.016476755744</v>
      </c>
      <c r="R124" s="730">
        <f t="shared" si="23"/>
        <v>1009141.2138586022</v>
      </c>
      <c r="Z124" s="614"/>
    </row>
    <row r="125" spans="13:26" x14ac:dyDescent="0.2">
      <c r="M125" s="614"/>
      <c r="N125" s="748">
        <f t="shared" si="19"/>
        <v>79</v>
      </c>
      <c r="O125" s="730">
        <f t="shared" si="20"/>
        <v>1009141.2138586022</v>
      </c>
      <c r="P125" s="730">
        <f t="shared" si="21"/>
        <v>11919.985400702033</v>
      </c>
      <c r="Q125" s="730">
        <f t="shared" si="22"/>
        <v>2120.4570820442655</v>
      </c>
      <c r="R125" s="730">
        <f t="shared" si="23"/>
        <v>1023181.6563413484</v>
      </c>
      <c r="Z125" s="614"/>
    </row>
    <row r="126" spans="13:26" x14ac:dyDescent="0.2">
      <c r="M126" s="614"/>
      <c r="N126" s="748">
        <f t="shared" si="19"/>
        <v>80</v>
      </c>
      <c r="O126" s="730">
        <f t="shared" si="20"/>
        <v>1023181.6563413484</v>
      </c>
      <c r="P126" s="730">
        <f t="shared" si="21"/>
        <v>11919.985400702033</v>
      </c>
      <c r="Q126" s="730">
        <f t="shared" si="22"/>
        <v>2149.9595493785805</v>
      </c>
      <c r="R126" s="730">
        <f t="shared" si="23"/>
        <v>1037251.601291429</v>
      </c>
      <c r="Z126" s="614"/>
    </row>
    <row r="127" spans="13:26" x14ac:dyDescent="0.2">
      <c r="M127" s="614"/>
      <c r="N127" s="748">
        <f t="shared" si="19"/>
        <v>81</v>
      </c>
      <c r="O127" s="730">
        <f t="shared" si="20"/>
        <v>1037251.601291429</v>
      </c>
      <c r="P127" s="730">
        <f t="shared" si="21"/>
        <v>11919.985400702033</v>
      </c>
      <c r="Q127" s="730">
        <f t="shared" si="22"/>
        <v>2179.524008746258</v>
      </c>
      <c r="R127" s="730">
        <f t="shared" si="23"/>
        <v>1051351.1107008774</v>
      </c>
      <c r="Z127" s="614"/>
    </row>
    <row r="128" spans="13:26" x14ac:dyDescent="0.2">
      <c r="M128" s="614"/>
      <c r="N128" s="748">
        <f t="shared" si="19"/>
        <v>82</v>
      </c>
      <c r="O128" s="730">
        <f t="shared" si="20"/>
        <v>1051351.1107008774</v>
      </c>
      <c r="P128" s="730">
        <f t="shared" si="21"/>
        <v>11919.985400702033</v>
      </c>
      <c r="Q128" s="730">
        <f t="shared" si="22"/>
        <v>2209.1505904080032</v>
      </c>
      <c r="R128" s="730">
        <f t="shared" si="23"/>
        <v>1065480.2466919874</v>
      </c>
      <c r="Z128" s="614"/>
    </row>
    <row r="129" spans="13:26" x14ac:dyDescent="0.2">
      <c r="M129" s="614"/>
      <c r="N129" s="748">
        <f t="shared" si="19"/>
        <v>83</v>
      </c>
      <c r="O129" s="730">
        <f t="shared" si="20"/>
        <v>1065480.2466919874</v>
      </c>
      <c r="P129" s="730">
        <f t="shared" si="21"/>
        <v>11919.985400702033</v>
      </c>
      <c r="Q129" s="730">
        <f t="shared" si="22"/>
        <v>2238.8394248982308</v>
      </c>
      <c r="R129" s="730">
        <f t="shared" si="23"/>
        <v>1079639.0715175876</v>
      </c>
      <c r="Z129" s="614"/>
    </row>
    <row r="130" spans="13:26" x14ac:dyDescent="0.2">
      <c r="M130" s="614"/>
      <c r="N130" s="748">
        <f t="shared" si="19"/>
        <v>84</v>
      </c>
      <c r="O130" s="730">
        <f t="shared" si="20"/>
        <v>1079639.0715175876</v>
      </c>
      <c r="P130" s="730">
        <f t="shared" si="21"/>
        <v>11919.985400702033</v>
      </c>
      <c r="Q130" s="730">
        <f t="shared" si="22"/>
        <v>2268.5906430256423</v>
      </c>
      <c r="R130" s="730">
        <f t="shared" si="23"/>
        <v>1093827.6475613154</v>
      </c>
      <c r="Z130" s="614"/>
    </row>
    <row r="131" spans="13:26" x14ac:dyDescent="0.2">
      <c r="M131" s="614"/>
      <c r="N131" s="748">
        <f t="shared" si="19"/>
        <v>85</v>
      </c>
      <c r="O131" s="730">
        <f t="shared" si="20"/>
        <v>1093827.6475613154</v>
      </c>
      <c r="P131" s="730">
        <f t="shared" si="21"/>
        <v>11919.985400702033</v>
      </c>
      <c r="Q131" s="730">
        <f t="shared" si="22"/>
        <v>2298.4043758738003</v>
      </c>
      <c r="R131" s="730">
        <f t="shared" si="23"/>
        <v>1108046.0373378913</v>
      </c>
      <c r="Z131" s="614"/>
    </row>
    <row r="132" spans="13:26" x14ac:dyDescent="0.2">
      <c r="M132" s="614"/>
      <c r="N132" s="748">
        <f t="shared" si="19"/>
        <v>86</v>
      </c>
      <c r="O132" s="730">
        <f t="shared" si="20"/>
        <v>1108046.0373378913</v>
      </c>
      <c r="P132" s="730">
        <f t="shared" si="21"/>
        <v>11919.985400702033</v>
      </c>
      <c r="Q132" s="730">
        <f t="shared" si="22"/>
        <v>2328.2807548017058</v>
      </c>
      <c r="R132" s="730">
        <f t="shared" si="23"/>
        <v>1122294.3034933952</v>
      </c>
      <c r="Z132" s="614"/>
    </row>
    <row r="133" spans="13:26" x14ac:dyDescent="0.2">
      <c r="M133" s="614"/>
      <c r="N133" s="748">
        <f t="shared" si="19"/>
        <v>87</v>
      </c>
      <c r="O133" s="730">
        <f t="shared" si="20"/>
        <v>1122294.3034933952</v>
      </c>
      <c r="P133" s="730">
        <f t="shared" si="21"/>
        <v>11919.985400702033</v>
      </c>
      <c r="Q133" s="730">
        <f t="shared" si="22"/>
        <v>2358.2199114443788</v>
      </c>
      <c r="R133" s="730">
        <f t="shared" si="23"/>
        <v>1136572.5088055418</v>
      </c>
      <c r="Z133" s="614"/>
    </row>
    <row r="134" spans="13:26" x14ac:dyDescent="0.2">
      <c r="M134" s="614"/>
      <c r="N134" s="748">
        <f t="shared" si="19"/>
        <v>88</v>
      </c>
      <c r="O134" s="730">
        <f t="shared" si="20"/>
        <v>1136572.5088055418</v>
      </c>
      <c r="P134" s="730">
        <f t="shared" si="21"/>
        <v>11919.985400702033</v>
      </c>
      <c r="Q134" s="730">
        <f t="shared" si="22"/>
        <v>2388.2219777134369</v>
      </c>
      <c r="R134" s="730">
        <f t="shared" si="23"/>
        <v>1150880.7161839574</v>
      </c>
      <c r="Z134" s="614"/>
    </row>
    <row r="135" spans="13:26" x14ac:dyDescent="0.2">
      <c r="M135" s="614"/>
      <c r="N135" s="748">
        <f t="shared" si="19"/>
        <v>89</v>
      </c>
      <c r="O135" s="730">
        <f t="shared" si="20"/>
        <v>1150880.7161839574</v>
      </c>
      <c r="P135" s="730">
        <f t="shared" si="21"/>
        <v>11919.985400702033</v>
      </c>
      <c r="Q135" s="730">
        <f t="shared" si="22"/>
        <v>2418.2870857976764</v>
      </c>
      <c r="R135" s="730">
        <f t="shared" si="23"/>
        <v>1165218.9886704572</v>
      </c>
      <c r="Z135" s="614"/>
    </row>
    <row r="136" spans="13:26" x14ac:dyDescent="0.2">
      <c r="M136" s="614"/>
      <c r="N136" s="748">
        <f t="shared" si="19"/>
        <v>90</v>
      </c>
      <c r="O136" s="730">
        <f t="shared" si="20"/>
        <v>1165218.9886704572</v>
      </c>
      <c r="P136" s="730">
        <f t="shared" si="21"/>
        <v>11919.985400702033</v>
      </c>
      <c r="Q136" s="730">
        <f t="shared" si="22"/>
        <v>2448.4153681636553</v>
      </c>
      <c r="R136" s="730">
        <f t="shared" si="23"/>
        <v>1179587.389439323</v>
      </c>
      <c r="Z136" s="614"/>
    </row>
    <row r="137" spans="13:26" x14ac:dyDescent="0.2">
      <c r="M137" s="614"/>
      <c r="N137" s="748">
        <f t="shared" si="19"/>
        <v>91</v>
      </c>
      <c r="O137" s="730">
        <f t="shared" si="20"/>
        <v>1179587.389439323</v>
      </c>
      <c r="P137" s="730">
        <f t="shared" si="21"/>
        <v>11919.985400702033</v>
      </c>
      <c r="Q137" s="730">
        <f t="shared" si="22"/>
        <v>2478.6069575562778</v>
      </c>
      <c r="R137" s="730">
        <f t="shared" si="23"/>
        <v>1193985.9817975813</v>
      </c>
      <c r="Z137" s="614"/>
    </row>
    <row r="138" spans="13:26" x14ac:dyDescent="0.2">
      <c r="M138" s="614"/>
      <c r="N138" s="748">
        <f t="shared" si="19"/>
        <v>92</v>
      </c>
      <c r="O138" s="730">
        <f t="shared" si="20"/>
        <v>1193985.9817975813</v>
      </c>
      <c r="P138" s="730">
        <f t="shared" si="21"/>
        <v>11919.985400702033</v>
      </c>
      <c r="Q138" s="730">
        <f t="shared" si="22"/>
        <v>2508.8619869993777</v>
      </c>
      <c r="R138" s="730">
        <f t="shared" si="23"/>
        <v>1208414.8291852828</v>
      </c>
      <c r="Z138" s="614"/>
    </row>
    <row r="139" spans="13:26" x14ac:dyDescent="0.2">
      <c r="M139" s="614"/>
      <c r="N139" s="748">
        <f t="shared" si="19"/>
        <v>93</v>
      </c>
      <c r="O139" s="730">
        <f t="shared" si="20"/>
        <v>1208414.8291852828</v>
      </c>
      <c r="P139" s="730">
        <f t="shared" si="21"/>
        <v>11919.985400702033</v>
      </c>
      <c r="Q139" s="730">
        <f t="shared" si="22"/>
        <v>2539.1805897963045</v>
      </c>
      <c r="R139" s="730">
        <f t="shared" si="23"/>
        <v>1222873.9951757812</v>
      </c>
      <c r="Z139" s="614"/>
    </row>
    <row r="140" spans="13:26" x14ac:dyDescent="0.2">
      <c r="M140" s="614"/>
      <c r="N140" s="748">
        <f t="shared" si="19"/>
        <v>94</v>
      </c>
      <c r="O140" s="730">
        <f t="shared" si="20"/>
        <v>1222873.9951757812</v>
      </c>
      <c r="P140" s="730">
        <f t="shared" si="21"/>
        <v>11919.985400702033</v>
      </c>
      <c r="Q140" s="730">
        <f t="shared" si="22"/>
        <v>2569.5628995305115</v>
      </c>
      <c r="R140" s="730">
        <f t="shared" si="23"/>
        <v>1237363.5434760137</v>
      </c>
      <c r="Z140" s="614"/>
    </row>
    <row r="141" spans="13:26" x14ac:dyDescent="0.2">
      <c r="M141" s="614"/>
      <c r="N141" s="748">
        <f t="shared" si="19"/>
        <v>95</v>
      </c>
      <c r="O141" s="730">
        <f t="shared" si="20"/>
        <v>1237363.5434760137</v>
      </c>
      <c r="P141" s="730">
        <f t="shared" si="21"/>
        <v>11919.985400702033</v>
      </c>
      <c r="Q141" s="730">
        <f t="shared" si="22"/>
        <v>2600.0090500661445</v>
      </c>
      <c r="R141" s="730">
        <f t="shared" si="23"/>
        <v>1251883.5379267819</v>
      </c>
      <c r="Z141" s="614"/>
    </row>
    <row r="142" spans="13:26" x14ac:dyDescent="0.2">
      <c r="M142" s="614"/>
      <c r="N142" s="748">
        <f t="shared" si="19"/>
        <v>96</v>
      </c>
      <c r="O142" s="730">
        <f t="shared" si="20"/>
        <v>1251883.5379267819</v>
      </c>
      <c r="P142" s="730">
        <f t="shared" si="21"/>
        <v>11919.985400702033</v>
      </c>
      <c r="Q142" s="730">
        <f t="shared" si="22"/>
        <v>2630.5191755486312</v>
      </c>
      <c r="R142" s="730">
        <f t="shared" si="23"/>
        <v>1266434.0425030326</v>
      </c>
      <c r="Z142" s="614"/>
    </row>
    <row r="143" spans="13:26" x14ac:dyDescent="0.2">
      <c r="M143" s="614"/>
      <c r="N143" s="748">
        <f t="shared" si="19"/>
        <v>97</v>
      </c>
      <c r="O143" s="730">
        <f t="shared" si="20"/>
        <v>1266434.0425030326</v>
      </c>
      <c r="P143" s="730">
        <f t="shared" si="21"/>
        <v>11919.985400702033</v>
      </c>
      <c r="Q143" s="730">
        <f t="shared" si="22"/>
        <v>2661.0934104052722</v>
      </c>
      <c r="R143" s="730">
        <f t="shared" si="23"/>
        <v>1281015.12131414</v>
      </c>
      <c r="Z143" s="614"/>
    </row>
    <row r="144" spans="13:26" x14ac:dyDescent="0.2">
      <c r="M144" s="614"/>
      <c r="N144" s="748">
        <f t="shared" si="19"/>
        <v>98</v>
      </c>
      <c r="O144" s="730">
        <f t="shared" si="20"/>
        <v>1281015.12131414</v>
      </c>
      <c r="P144" s="730">
        <f t="shared" si="21"/>
        <v>11919.985400702033</v>
      </c>
      <c r="Q144" s="730">
        <f t="shared" si="22"/>
        <v>2691.7318893458323</v>
      </c>
      <c r="R144" s="730">
        <f t="shared" si="23"/>
        <v>1295626.8386041881</v>
      </c>
      <c r="Z144" s="614"/>
    </row>
    <row r="145" spans="13:26" x14ac:dyDescent="0.2">
      <c r="M145" s="614"/>
      <c r="N145" s="748">
        <f t="shared" si="19"/>
        <v>99</v>
      </c>
      <c r="O145" s="730">
        <f t="shared" si="20"/>
        <v>1295626.8386041881</v>
      </c>
      <c r="P145" s="730">
        <f t="shared" si="21"/>
        <v>11919.985400702033</v>
      </c>
      <c r="Q145" s="730">
        <f t="shared" si="22"/>
        <v>2722.4347473631369</v>
      </c>
      <c r="R145" s="730">
        <f t="shared" si="23"/>
        <v>1310269.2587522534</v>
      </c>
      <c r="Z145" s="614"/>
    </row>
    <row r="146" spans="13:26" x14ac:dyDescent="0.2">
      <c r="M146" s="614"/>
      <c r="N146" s="748">
        <f t="shared" si="19"/>
        <v>100</v>
      </c>
      <c r="O146" s="730">
        <f t="shared" si="20"/>
        <v>1310269.2587522534</v>
      </c>
      <c r="P146" s="730">
        <f t="shared" si="21"/>
        <v>11919.985400702033</v>
      </c>
      <c r="Q146" s="730">
        <f t="shared" si="22"/>
        <v>2753.2021197336635</v>
      </c>
      <c r="R146" s="730">
        <f t="shared" si="23"/>
        <v>1324942.4462726892</v>
      </c>
      <c r="Z146" s="614"/>
    </row>
    <row r="147" spans="13:26" x14ac:dyDescent="0.2">
      <c r="M147" s="614"/>
      <c r="N147" s="748">
        <f t="shared" si="19"/>
        <v>101</v>
      </c>
      <c r="O147" s="730">
        <f t="shared" si="20"/>
        <v>1324942.4462726892</v>
      </c>
      <c r="P147" s="730">
        <f t="shared" si="21"/>
        <v>11919.985400702033</v>
      </c>
      <c r="Q147" s="730">
        <f t="shared" si="22"/>
        <v>2784.0341420181394</v>
      </c>
      <c r="R147" s="730">
        <f t="shared" si="23"/>
        <v>1339646.4658154093</v>
      </c>
      <c r="Z147" s="614"/>
    </row>
    <row r="148" spans="13:26" x14ac:dyDescent="0.2">
      <c r="M148" s="614"/>
      <c r="N148" s="748">
        <f t="shared" si="19"/>
        <v>102</v>
      </c>
      <c r="O148" s="730">
        <f t="shared" si="20"/>
        <v>1339646.4658154093</v>
      </c>
      <c r="P148" s="730">
        <f t="shared" si="21"/>
        <v>11919.985400702033</v>
      </c>
      <c r="Q148" s="730">
        <f t="shared" si="22"/>
        <v>2814.9309500621393</v>
      </c>
      <c r="R148" s="730">
        <f t="shared" si="23"/>
        <v>1354381.3821661735</v>
      </c>
      <c r="Z148" s="614"/>
    </row>
    <row r="149" spans="13:26" x14ac:dyDescent="0.2">
      <c r="M149" s="614"/>
      <c r="N149" s="748">
        <f t="shared" si="19"/>
        <v>103</v>
      </c>
      <c r="O149" s="730">
        <f t="shared" si="20"/>
        <v>1354381.3821661735</v>
      </c>
      <c r="P149" s="730">
        <f t="shared" si="21"/>
        <v>11919.985400702033</v>
      </c>
      <c r="Q149" s="730">
        <f t="shared" si="22"/>
        <v>2845.892679996683</v>
      </c>
      <c r="R149" s="730">
        <f t="shared" si="23"/>
        <v>1369147.2602468724</v>
      </c>
      <c r="Z149" s="614"/>
    </row>
    <row r="150" spans="13:26" x14ac:dyDescent="0.2">
      <c r="M150" s="614"/>
      <c r="N150" s="748">
        <f t="shared" si="19"/>
        <v>104</v>
      </c>
      <c r="O150" s="730">
        <f t="shared" si="20"/>
        <v>1369147.2602468724</v>
      </c>
      <c r="P150" s="730">
        <f t="shared" si="21"/>
        <v>11919.985400702033</v>
      </c>
      <c r="Q150" s="730">
        <f t="shared" si="22"/>
        <v>2876.9194682388361</v>
      </c>
      <c r="R150" s="730">
        <f t="shared" si="23"/>
        <v>1383944.1651158135</v>
      </c>
      <c r="Z150" s="614"/>
    </row>
    <row r="151" spans="13:26" x14ac:dyDescent="0.2">
      <c r="M151" s="614"/>
      <c r="N151" s="748">
        <f t="shared" si="19"/>
        <v>105</v>
      </c>
      <c r="O151" s="730">
        <f t="shared" si="20"/>
        <v>1383944.1651158135</v>
      </c>
      <c r="P151" s="730">
        <f t="shared" si="21"/>
        <v>11919.985400702033</v>
      </c>
      <c r="Q151" s="730">
        <f t="shared" si="22"/>
        <v>2908.0114514923093</v>
      </c>
      <c r="R151" s="730">
        <f t="shared" si="23"/>
        <v>1398772.1619680079</v>
      </c>
      <c r="Z151" s="614"/>
    </row>
    <row r="152" spans="13:26" x14ac:dyDescent="0.2">
      <c r="M152" s="614"/>
      <c r="N152" s="748">
        <f t="shared" si="19"/>
        <v>106</v>
      </c>
      <c r="O152" s="730">
        <f t="shared" si="20"/>
        <v>1398772.1619680079</v>
      </c>
      <c r="P152" s="730">
        <f t="shared" si="21"/>
        <v>11919.985400702033</v>
      </c>
      <c r="Q152" s="730">
        <f t="shared" si="22"/>
        <v>2939.1687667480624</v>
      </c>
      <c r="R152" s="730">
        <f t="shared" si="23"/>
        <v>1413631.3161354582</v>
      </c>
      <c r="Z152" s="614"/>
    </row>
    <row r="153" spans="13:26" x14ac:dyDescent="0.2">
      <c r="M153" s="614"/>
      <c r="N153" s="748">
        <f t="shared" si="19"/>
        <v>107</v>
      </c>
      <c r="O153" s="730">
        <f t="shared" si="20"/>
        <v>1413631.3161354582</v>
      </c>
      <c r="P153" s="730">
        <f t="shared" si="21"/>
        <v>11919.985400702033</v>
      </c>
      <c r="Q153" s="730">
        <f t="shared" si="22"/>
        <v>2970.3915512849076</v>
      </c>
      <c r="R153" s="730">
        <f t="shared" si="23"/>
        <v>1428521.6930874451</v>
      </c>
      <c r="Z153" s="614"/>
    </row>
    <row r="154" spans="13:26" x14ac:dyDescent="0.2">
      <c r="M154" s="614"/>
      <c r="N154" s="748">
        <f t="shared" si="19"/>
        <v>108</v>
      </c>
      <c r="O154" s="730">
        <f t="shared" si="20"/>
        <v>1428521.6930874451</v>
      </c>
      <c r="P154" s="730">
        <f t="shared" si="21"/>
        <v>11919.985400702033</v>
      </c>
      <c r="Q154" s="730">
        <f t="shared" si="22"/>
        <v>3001.6799426701132</v>
      </c>
      <c r="R154" s="730">
        <f t="shared" si="23"/>
        <v>1443443.3584308173</v>
      </c>
      <c r="Z154" s="614"/>
    </row>
    <row r="155" spans="13:26" x14ac:dyDescent="0.2">
      <c r="M155" s="614"/>
      <c r="N155" s="748">
        <f t="shared" si="19"/>
        <v>109</v>
      </c>
      <c r="O155" s="730">
        <f t="shared" si="20"/>
        <v>1443443.3584308173</v>
      </c>
      <c r="P155" s="730">
        <f t="shared" si="21"/>
        <v>11919.985400702033</v>
      </c>
      <c r="Q155" s="730">
        <f t="shared" si="22"/>
        <v>3033.0340787600117</v>
      </c>
      <c r="R155" s="730">
        <f t="shared" si="23"/>
        <v>1458396.3779102794</v>
      </c>
      <c r="Z155" s="614"/>
    </row>
    <row r="156" spans="13:26" x14ac:dyDescent="0.2">
      <c r="M156" s="614"/>
      <c r="N156" s="748">
        <f t="shared" si="19"/>
        <v>110</v>
      </c>
      <c r="O156" s="730">
        <f t="shared" si="20"/>
        <v>1458396.3779102794</v>
      </c>
      <c r="P156" s="730">
        <f t="shared" si="21"/>
        <v>11919.985400702033</v>
      </c>
      <c r="Q156" s="730">
        <f t="shared" si="22"/>
        <v>3064.4540977006059</v>
      </c>
      <c r="R156" s="730">
        <f t="shared" si="23"/>
        <v>1473380.8174086821</v>
      </c>
      <c r="Z156" s="614"/>
    </row>
    <row r="157" spans="13:26" x14ac:dyDescent="0.2">
      <c r="M157" s="614"/>
      <c r="N157" s="748">
        <f t="shared" si="19"/>
        <v>111</v>
      </c>
      <c r="O157" s="730">
        <f t="shared" si="20"/>
        <v>1473380.8174086821</v>
      </c>
      <c r="P157" s="730">
        <f t="shared" si="21"/>
        <v>11919.985400702033</v>
      </c>
      <c r="Q157" s="730">
        <f t="shared" si="22"/>
        <v>3095.9401379281767</v>
      </c>
      <c r="R157" s="730">
        <f t="shared" si="23"/>
        <v>1488396.7429473123</v>
      </c>
      <c r="Z157" s="614"/>
    </row>
    <row r="158" spans="13:26" x14ac:dyDescent="0.2">
      <c r="M158" s="614"/>
      <c r="N158" s="748">
        <f t="shared" si="19"/>
        <v>112</v>
      </c>
      <c r="O158" s="730">
        <f t="shared" si="20"/>
        <v>1488396.7429473123</v>
      </c>
      <c r="P158" s="730">
        <f t="shared" si="21"/>
        <v>11919.985400702033</v>
      </c>
      <c r="Q158" s="730">
        <f t="shared" si="22"/>
        <v>3127.4923381698954</v>
      </c>
      <c r="R158" s="730">
        <f t="shared" si="23"/>
        <v>1503444.2206861842</v>
      </c>
      <c r="Z158" s="614"/>
    </row>
    <row r="159" spans="13:26" x14ac:dyDescent="0.2">
      <c r="M159" s="614"/>
      <c r="N159" s="748">
        <f t="shared" si="19"/>
        <v>113</v>
      </c>
      <c r="O159" s="730">
        <f t="shared" si="20"/>
        <v>1503444.2206861842</v>
      </c>
      <c r="P159" s="730">
        <f t="shared" si="21"/>
        <v>11919.985400702033</v>
      </c>
      <c r="Q159" s="730">
        <f t="shared" si="22"/>
        <v>3159.1108374444334</v>
      </c>
      <c r="R159" s="730">
        <f t="shared" si="23"/>
        <v>1518523.3169243308</v>
      </c>
      <c r="Z159" s="614"/>
    </row>
    <row r="160" spans="13:26" x14ac:dyDescent="0.2">
      <c r="M160" s="614"/>
      <c r="N160" s="748">
        <f t="shared" si="19"/>
        <v>114</v>
      </c>
      <c r="O160" s="730">
        <f t="shared" si="20"/>
        <v>1518523.3169243308</v>
      </c>
      <c r="P160" s="730">
        <f t="shared" si="21"/>
        <v>11919.985400702033</v>
      </c>
      <c r="Q160" s="730">
        <f t="shared" si="22"/>
        <v>3190.7957750625742</v>
      </c>
      <c r="R160" s="730">
        <f t="shared" si="23"/>
        <v>1533634.0981000955</v>
      </c>
      <c r="Z160" s="614"/>
    </row>
    <row r="161" spans="13:26" x14ac:dyDescent="0.2">
      <c r="M161" s="614"/>
      <c r="N161" s="748">
        <f t="shared" si="19"/>
        <v>115</v>
      </c>
      <c r="O161" s="730">
        <f t="shared" si="20"/>
        <v>1533634.0981000955</v>
      </c>
      <c r="P161" s="730">
        <f t="shared" si="21"/>
        <v>11919.985400702033</v>
      </c>
      <c r="Q161" s="730">
        <f t="shared" si="22"/>
        <v>3222.5472906278292</v>
      </c>
      <c r="R161" s="730">
        <f t="shared" si="23"/>
        <v>1548776.6307914255</v>
      </c>
      <c r="Z161" s="614"/>
    </row>
    <row r="162" spans="13:26" x14ac:dyDescent="0.2">
      <c r="M162" s="614"/>
      <c r="N162" s="748">
        <f t="shared" si="19"/>
        <v>116</v>
      </c>
      <c r="O162" s="730">
        <f t="shared" si="20"/>
        <v>1548776.6307914255</v>
      </c>
      <c r="P162" s="730">
        <f t="shared" si="21"/>
        <v>11919.985400702033</v>
      </c>
      <c r="Q162" s="730">
        <f t="shared" si="22"/>
        <v>3254.3655240370499</v>
      </c>
      <c r="R162" s="730">
        <f t="shared" si="23"/>
        <v>1563950.9817161646</v>
      </c>
      <c r="Z162" s="614"/>
    </row>
    <row r="163" spans="13:26" x14ac:dyDescent="0.2">
      <c r="M163" s="614"/>
      <c r="N163" s="748">
        <f t="shared" si="19"/>
        <v>117</v>
      </c>
      <c r="O163" s="730">
        <f t="shared" si="20"/>
        <v>1563950.9817161646</v>
      </c>
      <c r="P163" s="730">
        <f t="shared" si="21"/>
        <v>11919.985400702033</v>
      </c>
      <c r="Q163" s="730">
        <f t="shared" si="22"/>
        <v>3286.2506154810471</v>
      </c>
      <c r="R163" s="730">
        <f t="shared" si="23"/>
        <v>1579157.2177323478</v>
      </c>
      <c r="Z163" s="614"/>
    </row>
    <row r="164" spans="13:26" x14ac:dyDescent="0.2">
      <c r="M164" s="614"/>
      <c r="N164" s="748">
        <f t="shared" si="19"/>
        <v>118</v>
      </c>
      <c r="O164" s="730">
        <f t="shared" si="20"/>
        <v>1579157.2177323478</v>
      </c>
      <c r="P164" s="730">
        <f t="shared" si="21"/>
        <v>11919.985400702033</v>
      </c>
      <c r="Q164" s="730">
        <f t="shared" si="22"/>
        <v>3318.2027054452078</v>
      </c>
      <c r="R164" s="730">
        <f t="shared" si="23"/>
        <v>1594395.4058384951</v>
      </c>
      <c r="Z164" s="614"/>
    </row>
    <row r="165" spans="13:26" x14ac:dyDescent="0.2">
      <c r="M165" s="614"/>
      <c r="N165" s="748">
        <f t="shared" si="19"/>
        <v>119</v>
      </c>
      <c r="O165" s="730">
        <f t="shared" si="20"/>
        <v>1594395.4058384951</v>
      </c>
      <c r="P165" s="730">
        <f t="shared" si="21"/>
        <v>11919.985400702033</v>
      </c>
      <c r="Q165" s="730">
        <f t="shared" si="22"/>
        <v>3350.2219347101122</v>
      </c>
      <c r="R165" s="730">
        <f t="shared" si="23"/>
        <v>1609665.6131739074</v>
      </c>
      <c r="Z165" s="614"/>
    </row>
    <row r="166" spans="13:26" x14ac:dyDescent="0.2">
      <c r="M166" s="614"/>
      <c r="N166" s="748">
        <f t="shared" si="19"/>
        <v>120</v>
      </c>
      <c r="O166" s="730">
        <f t="shared" si="20"/>
        <v>1609665.6131739074</v>
      </c>
      <c r="P166" s="730">
        <f t="shared" si="21"/>
        <v>11919.985400702033</v>
      </c>
      <c r="Q166" s="730">
        <f t="shared" si="22"/>
        <v>3382.3084443521575</v>
      </c>
      <c r="R166" s="730">
        <f t="shared" si="23"/>
        <v>1624967.9070189616</v>
      </c>
      <c r="Z166" s="614"/>
    </row>
    <row r="167" spans="13:26" x14ac:dyDescent="0.2">
      <c r="M167" s="614"/>
      <c r="N167" s="748">
        <f t="shared" si="19"/>
        <v>121</v>
      </c>
      <c r="O167" s="730">
        <f t="shared" si="20"/>
        <v>1624967.9070189616</v>
      </c>
      <c r="P167" s="730">
        <f t="shared" si="21"/>
        <v>11919.985400702033</v>
      </c>
      <c r="Q167" s="730">
        <f t="shared" si="22"/>
        <v>3414.4623757441759</v>
      </c>
      <c r="R167" s="730">
        <f t="shared" si="23"/>
        <v>1640302.354795408</v>
      </c>
      <c r="Z167" s="614"/>
    </row>
    <row r="168" spans="13:26" x14ac:dyDescent="0.2">
      <c r="M168" s="614"/>
      <c r="N168" s="748">
        <f t="shared" si="19"/>
        <v>122</v>
      </c>
      <c r="O168" s="730">
        <f t="shared" si="20"/>
        <v>1640302.354795408</v>
      </c>
      <c r="P168" s="730">
        <f t="shared" si="21"/>
        <v>11919.985400702033</v>
      </c>
      <c r="Q168" s="730">
        <f t="shared" si="22"/>
        <v>3446.6838705560604</v>
      </c>
      <c r="R168" s="730">
        <f t="shared" si="23"/>
        <v>1655669.0240666661</v>
      </c>
      <c r="Z168" s="614"/>
    </row>
    <row r="169" spans="13:26" x14ac:dyDescent="0.2">
      <c r="M169" s="614"/>
      <c r="N169" s="748">
        <f t="shared" si="19"/>
        <v>123</v>
      </c>
      <c r="O169" s="730">
        <f t="shared" si="20"/>
        <v>1655669.0240666661</v>
      </c>
      <c r="P169" s="730">
        <f t="shared" si="21"/>
        <v>11919.985400702033</v>
      </c>
      <c r="Q169" s="730">
        <f t="shared" si="22"/>
        <v>3478.9730707553863</v>
      </c>
      <c r="R169" s="730">
        <f t="shared" si="23"/>
        <v>1671067.9825381236</v>
      </c>
      <c r="Z169" s="614"/>
    </row>
    <row r="170" spans="13:26" x14ac:dyDescent="0.2">
      <c r="M170" s="614"/>
      <c r="N170" s="748">
        <f t="shared" si="19"/>
        <v>124</v>
      </c>
      <c r="O170" s="730">
        <f t="shared" si="20"/>
        <v>1671067.9825381236</v>
      </c>
      <c r="P170" s="730">
        <f t="shared" si="21"/>
        <v>11919.985400702033</v>
      </c>
      <c r="Q170" s="730">
        <f t="shared" si="22"/>
        <v>3511.3301186080398</v>
      </c>
      <c r="R170" s="730">
        <f t="shared" si="23"/>
        <v>1686499.2980574337</v>
      </c>
      <c r="Z170" s="614"/>
    </row>
    <row r="171" spans="13:26" x14ac:dyDescent="0.2">
      <c r="M171" s="614"/>
      <c r="N171" s="748">
        <f t="shared" si="19"/>
        <v>125</v>
      </c>
      <c r="O171" s="730">
        <f t="shared" si="20"/>
        <v>1686499.2980574337</v>
      </c>
      <c r="P171" s="730">
        <f t="shared" si="21"/>
        <v>11919.985400702033</v>
      </c>
      <c r="Q171" s="730">
        <f t="shared" si="22"/>
        <v>3543.755156678842</v>
      </c>
      <c r="R171" s="730">
        <f t="shared" si="23"/>
        <v>1701963.0386148146</v>
      </c>
      <c r="Z171" s="614"/>
    </row>
    <row r="172" spans="13:26" x14ac:dyDescent="0.2">
      <c r="M172" s="614"/>
      <c r="N172" s="748">
        <f t="shared" si="19"/>
        <v>126</v>
      </c>
      <c r="O172" s="730">
        <f t="shared" si="20"/>
        <v>1701963.0386148146</v>
      </c>
      <c r="P172" s="730">
        <f t="shared" si="21"/>
        <v>11919.985400702033</v>
      </c>
      <c r="Q172" s="730">
        <f t="shared" si="22"/>
        <v>3576.2483278321788</v>
      </c>
      <c r="R172" s="730">
        <f t="shared" si="23"/>
        <v>1717459.2723433489</v>
      </c>
      <c r="Z172" s="614"/>
    </row>
    <row r="173" spans="13:26" x14ac:dyDescent="0.2">
      <c r="M173" s="614"/>
      <c r="N173" s="748">
        <f t="shared" si="19"/>
        <v>127</v>
      </c>
      <c r="O173" s="730">
        <f t="shared" si="20"/>
        <v>1717459.2723433489</v>
      </c>
      <c r="P173" s="730">
        <f t="shared" si="21"/>
        <v>11919.985400702033</v>
      </c>
      <c r="Q173" s="730">
        <f t="shared" si="22"/>
        <v>3608.8097752326294</v>
      </c>
      <c r="R173" s="730">
        <f t="shared" si="23"/>
        <v>1732988.0675192836</v>
      </c>
      <c r="Z173" s="614"/>
    </row>
    <row r="174" spans="13:26" x14ac:dyDescent="0.2">
      <c r="M174" s="614"/>
      <c r="N174" s="748">
        <f t="shared" si="19"/>
        <v>128</v>
      </c>
      <c r="O174" s="730">
        <f t="shared" si="20"/>
        <v>1732988.0675192836</v>
      </c>
      <c r="P174" s="730">
        <f t="shared" si="21"/>
        <v>11919.985400702033</v>
      </c>
      <c r="Q174" s="730">
        <f t="shared" si="22"/>
        <v>3641.4396423455973</v>
      </c>
      <c r="R174" s="730">
        <f t="shared" si="23"/>
        <v>1748549.4925623313</v>
      </c>
      <c r="Z174" s="614"/>
    </row>
    <row r="175" spans="13:26" x14ac:dyDescent="0.2">
      <c r="M175" s="614"/>
      <c r="N175" s="748">
        <f t="shared" si="19"/>
        <v>129</v>
      </c>
      <c r="O175" s="730">
        <f t="shared" si="20"/>
        <v>1748549.4925623313</v>
      </c>
      <c r="P175" s="730">
        <f t="shared" si="21"/>
        <v>11919.985400702033</v>
      </c>
      <c r="Q175" s="730">
        <f t="shared" si="22"/>
        <v>3674.1380729379434</v>
      </c>
      <c r="R175" s="730">
        <f t="shared" si="23"/>
        <v>1764143.6160359713</v>
      </c>
      <c r="Z175" s="614"/>
    </row>
    <row r="176" spans="13:26" x14ac:dyDescent="0.2">
      <c r="M176" s="614"/>
      <c r="N176" s="748">
        <f t="shared" si="19"/>
        <v>130</v>
      </c>
      <c r="O176" s="730">
        <f t="shared" si="20"/>
        <v>1764143.6160359713</v>
      </c>
      <c r="P176" s="730">
        <f t="shared" si="21"/>
        <v>11919.985400702033</v>
      </c>
      <c r="Q176" s="730">
        <f t="shared" si="22"/>
        <v>3706.9052110786179</v>
      </c>
      <c r="R176" s="730">
        <f t="shared" si="23"/>
        <v>1779770.5066477521</v>
      </c>
      <c r="Z176" s="614"/>
    </row>
    <row r="177" spans="13:26" x14ac:dyDescent="0.2">
      <c r="M177" s="614"/>
      <c r="N177" s="748">
        <f t="shared" ref="N177:N214" si="24">N176+1</f>
        <v>131</v>
      </c>
      <c r="O177" s="730">
        <f t="shared" ref="O177:O214" si="25">R176</f>
        <v>1779770.5066477521</v>
      </c>
      <c r="P177" s="730">
        <f t="shared" ref="P177:P214" si="26">P176</f>
        <v>11919.985400702033</v>
      </c>
      <c r="Q177" s="730">
        <f t="shared" ref="Q177:Q214" si="27">O177*$P$41</f>
        <v>3739.7412011392962</v>
      </c>
      <c r="R177" s="730">
        <f t="shared" ref="R177:R214" si="28">O177+P177+Q177</f>
        <v>1795430.2332495935</v>
      </c>
      <c r="Z177" s="614"/>
    </row>
    <row r="178" spans="13:26" x14ac:dyDescent="0.2">
      <c r="M178" s="614"/>
      <c r="N178" s="748">
        <f t="shared" si="24"/>
        <v>132</v>
      </c>
      <c r="O178" s="730">
        <f t="shared" si="25"/>
        <v>1795430.2332495935</v>
      </c>
      <c r="P178" s="730">
        <f t="shared" si="26"/>
        <v>11919.985400702033</v>
      </c>
      <c r="Q178" s="730">
        <f t="shared" si="27"/>
        <v>3772.6461877950132</v>
      </c>
      <c r="R178" s="730">
        <f t="shared" si="28"/>
        <v>1811122.8648380907</v>
      </c>
      <c r="Z178" s="614"/>
    </row>
    <row r="179" spans="13:26" x14ac:dyDescent="0.2">
      <c r="M179" s="614"/>
      <c r="N179" s="748">
        <f t="shared" si="24"/>
        <v>133</v>
      </c>
      <c r="O179" s="730">
        <f t="shared" si="25"/>
        <v>1811122.8648380907</v>
      </c>
      <c r="P179" s="730">
        <f t="shared" si="26"/>
        <v>11919.985400702033</v>
      </c>
      <c r="Q179" s="730">
        <f t="shared" si="27"/>
        <v>3805.6203160248042</v>
      </c>
      <c r="R179" s="730">
        <f t="shared" si="28"/>
        <v>1826848.4705548177</v>
      </c>
      <c r="Z179" s="614"/>
    </row>
    <row r="180" spans="13:26" x14ac:dyDescent="0.2">
      <c r="M180" s="614"/>
      <c r="N180" s="748">
        <f t="shared" si="24"/>
        <v>134</v>
      </c>
      <c r="O180" s="730">
        <f t="shared" si="25"/>
        <v>1826848.4705548177</v>
      </c>
      <c r="P180" s="730">
        <f t="shared" si="26"/>
        <v>11919.985400702033</v>
      </c>
      <c r="Q180" s="730">
        <f t="shared" si="27"/>
        <v>3838.66373111234</v>
      </c>
      <c r="R180" s="730">
        <f t="shared" si="28"/>
        <v>1842607.1196866322</v>
      </c>
      <c r="Z180" s="614"/>
    </row>
    <row r="181" spans="13:26" x14ac:dyDescent="0.2">
      <c r="M181" s="614"/>
      <c r="N181" s="748">
        <f t="shared" si="24"/>
        <v>135</v>
      </c>
      <c r="O181" s="730">
        <f t="shared" si="25"/>
        <v>1842607.1196866322</v>
      </c>
      <c r="P181" s="730">
        <f t="shared" si="26"/>
        <v>11919.985400702033</v>
      </c>
      <c r="Q181" s="730">
        <f t="shared" si="27"/>
        <v>3871.7765786465689</v>
      </c>
      <c r="R181" s="730">
        <f t="shared" si="28"/>
        <v>1858398.8816659809</v>
      </c>
      <c r="Z181" s="614"/>
    </row>
    <row r="182" spans="13:26" x14ac:dyDescent="0.2">
      <c r="M182" s="614"/>
      <c r="N182" s="748">
        <f t="shared" si="24"/>
        <v>136</v>
      </c>
      <c r="O182" s="730">
        <f t="shared" si="25"/>
        <v>1858398.8816659809</v>
      </c>
      <c r="P182" s="730">
        <f t="shared" si="26"/>
        <v>11919.985400702033</v>
      </c>
      <c r="Q182" s="730">
        <f t="shared" si="27"/>
        <v>3904.9590045223586</v>
      </c>
      <c r="R182" s="730">
        <f t="shared" si="28"/>
        <v>1874223.8260712053</v>
      </c>
      <c r="Z182" s="614"/>
    </row>
    <row r="183" spans="13:26" x14ac:dyDescent="0.2">
      <c r="M183" s="614"/>
      <c r="N183" s="748">
        <f t="shared" si="24"/>
        <v>137</v>
      </c>
      <c r="O183" s="730">
        <f t="shared" si="25"/>
        <v>1874223.8260712053</v>
      </c>
      <c r="P183" s="730">
        <f t="shared" si="26"/>
        <v>11919.985400702033</v>
      </c>
      <c r="Q183" s="730">
        <f t="shared" si="27"/>
        <v>3938.211154941137</v>
      </c>
      <c r="R183" s="730">
        <f t="shared" si="28"/>
        <v>1890082.0226268487</v>
      </c>
      <c r="Z183" s="614"/>
    </row>
    <row r="184" spans="13:26" x14ac:dyDescent="0.2">
      <c r="M184" s="614"/>
      <c r="N184" s="748">
        <f t="shared" si="24"/>
        <v>138</v>
      </c>
      <c r="O184" s="730">
        <f t="shared" si="25"/>
        <v>1890082.0226268487</v>
      </c>
      <c r="P184" s="730">
        <f t="shared" si="26"/>
        <v>11919.985400702033</v>
      </c>
      <c r="Q184" s="730">
        <f t="shared" si="27"/>
        <v>3971.533176411539</v>
      </c>
      <c r="R184" s="730">
        <f t="shared" si="28"/>
        <v>1905973.5412039624</v>
      </c>
      <c r="Z184" s="614"/>
    </row>
    <row r="185" spans="13:26" x14ac:dyDescent="0.2">
      <c r="M185" s="614"/>
      <c r="N185" s="748">
        <f t="shared" si="24"/>
        <v>139</v>
      </c>
      <c r="O185" s="730">
        <f t="shared" si="25"/>
        <v>1905973.5412039624</v>
      </c>
      <c r="P185" s="730">
        <f t="shared" si="26"/>
        <v>11919.985400702033</v>
      </c>
      <c r="Q185" s="730">
        <f t="shared" si="27"/>
        <v>4004.9252157500496</v>
      </c>
      <c r="R185" s="730">
        <f t="shared" si="28"/>
        <v>1921898.4518204145</v>
      </c>
      <c r="Z185" s="614"/>
    </row>
    <row r="186" spans="13:26" x14ac:dyDescent="0.2">
      <c r="M186" s="614"/>
      <c r="N186" s="748">
        <f t="shared" si="24"/>
        <v>140</v>
      </c>
      <c r="O186" s="730">
        <f t="shared" si="25"/>
        <v>1921898.4518204145</v>
      </c>
      <c r="P186" s="730">
        <f t="shared" si="26"/>
        <v>11919.985400702033</v>
      </c>
      <c r="Q186" s="730">
        <f t="shared" si="27"/>
        <v>4038.3874200816522</v>
      </c>
      <c r="R186" s="730">
        <f t="shared" si="28"/>
        <v>1937856.8246411984</v>
      </c>
      <c r="Z186" s="614"/>
    </row>
    <row r="187" spans="13:26" x14ac:dyDescent="0.2">
      <c r="M187" s="614"/>
      <c r="N187" s="748">
        <f t="shared" si="24"/>
        <v>141</v>
      </c>
      <c r="O187" s="730">
        <f t="shared" si="25"/>
        <v>1937856.8246411984</v>
      </c>
      <c r="P187" s="730">
        <f t="shared" si="26"/>
        <v>11919.985400702033</v>
      </c>
      <c r="Q187" s="730">
        <f t="shared" si="27"/>
        <v>4071.9199368404766</v>
      </c>
      <c r="R187" s="730">
        <f t="shared" si="28"/>
        <v>1953848.7299787409</v>
      </c>
      <c r="Z187" s="614"/>
    </row>
    <row r="188" spans="13:26" x14ac:dyDescent="0.2">
      <c r="M188" s="614"/>
      <c r="N188" s="748">
        <f t="shared" si="24"/>
        <v>142</v>
      </c>
      <c r="O188" s="730">
        <f t="shared" si="25"/>
        <v>1953848.7299787409</v>
      </c>
      <c r="P188" s="730">
        <f t="shared" si="26"/>
        <v>11919.985400702033</v>
      </c>
      <c r="Q188" s="730">
        <f t="shared" si="27"/>
        <v>4105.5229137704473</v>
      </c>
      <c r="R188" s="730">
        <f t="shared" si="28"/>
        <v>1969874.2382932135</v>
      </c>
      <c r="Z188" s="614"/>
    </row>
    <row r="189" spans="13:26" x14ac:dyDescent="0.2">
      <c r="M189" s="614"/>
      <c r="N189" s="748">
        <f t="shared" si="24"/>
        <v>143</v>
      </c>
      <c r="O189" s="730">
        <f t="shared" si="25"/>
        <v>1969874.2382932135</v>
      </c>
      <c r="P189" s="730">
        <f t="shared" si="26"/>
        <v>11919.985400702033</v>
      </c>
      <c r="Q189" s="730">
        <f t="shared" si="27"/>
        <v>4139.1964989259377</v>
      </c>
      <c r="R189" s="730">
        <f t="shared" si="28"/>
        <v>1985933.4201928417</v>
      </c>
      <c r="Z189" s="614"/>
    </row>
    <row r="190" spans="13:26" x14ac:dyDescent="0.2">
      <c r="M190" s="614"/>
      <c r="N190" s="748">
        <f t="shared" si="24"/>
        <v>144</v>
      </c>
      <c r="O190" s="730">
        <f t="shared" si="25"/>
        <v>1985933.4201928417</v>
      </c>
      <c r="P190" s="730">
        <f t="shared" si="26"/>
        <v>11919.985400702033</v>
      </c>
      <c r="Q190" s="730">
        <f t="shared" si="27"/>
        <v>4172.9408406724187</v>
      </c>
      <c r="R190" s="730">
        <f t="shared" si="28"/>
        <v>2002026.3464342162</v>
      </c>
      <c r="Z190" s="614"/>
    </row>
    <row r="191" spans="13:26" x14ac:dyDescent="0.2">
      <c r="M191" s="614"/>
      <c r="N191" s="748">
        <f t="shared" si="24"/>
        <v>145</v>
      </c>
      <c r="O191" s="730">
        <f t="shared" si="25"/>
        <v>2002026.3464342162</v>
      </c>
      <c r="P191" s="730">
        <f t="shared" si="26"/>
        <v>11919.985400702033</v>
      </c>
      <c r="Q191" s="730">
        <f t="shared" si="27"/>
        <v>4206.7560876871148</v>
      </c>
      <c r="R191" s="730">
        <f t="shared" si="28"/>
        <v>2018153.0879226055</v>
      </c>
      <c r="Z191" s="614"/>
    </row>
    <row r="192" spans="13:26" x14ac:dyDescent="0.2">
      <c r="M192" s="614"/>
      <c r="N192" s="748">
        <f t="shared" si="24"/>
        <v>146</v>
      </c>
      <c r="O192" s="730">
        <f t="shared" si="25"/>
        <v>2018153.0879226055</v>
      </c>
      <c r="P192" s="730">
        <f t="shared" si="26"/>
        <v>11919.985400702033</v>
      </c>
      <c r="Q192" s="730">
        <f t="shared" si="27"/>
        <v>4240.6423889596581</v>
      </c>
      <c r="R192" s="730">
        <f t="shared" si="28"/>
        <v>2034313.7157122672</v>
      </c>
      <c r="Z192" s="614"/>
    </row>
    <row r="193" spans="13:26" x14ac:dyDescent="0.2">
      <c r="M193" s="614"/>
      <c r="N193" s="748">
        <f t="shared" si="24"/>
        <v>147</v>
      </c>
      <c r="O193" s="730">
        <f t="shared" si="25"/>
        <v>2034313.7157122672</v>
      </c>
      <c r="P193" s="730">
        <f t="shared" si="26"/>
        <v>11919.985400702033</v>
      </c>
      <c r="Q193" s="730">
        <f t="shared" si="27"/>
        <v>4274.5998937927434</v>
      </c>
      <c r="R193" s="730">
        <f t="shared" si="28"/>
        <v>2050508.3010067621</v>
      </c>
      <c r="Z193" s="614"/>
    </row>
    <row r="194" spans="13:26" x14ac:dyDescent="0.2">
      <c r="M194" s="614"/>
      <c r="N194" s="748">
        <f t="shared" si="24"/>
        <v>148</v>
      </c>
      <c r="O194" s="730">
        <f t="shared" si="25"/>
        <v>2050508.3010067621</v>
      </c>
      <c r="P194" s="730">
        <f t="shared" si="26"/>
        <v>11919.985400702033</v>
      </c>
      <c r="Q194" s="730">
        <f t="shared" si="27"/>
        <v>4308.6287518027912</v>
      </c>
      <c r="R194" s="730">
        <f t="shared" si="28"/>
        <v>2066736.9151592669</v>
      </c>
      <c r="Z194" s="614"/>
    </row>
    <row r="195" spans="13:26" x14ac:dyDescent="0.2">
      <c r="M195" s="614"/>
      <c r="N195" s="748">
        <f t="shared" si="24"/>
        <v>149</v>
      </c>
      <c r="O195" s="730">
        <f t="shared" si="25"/>
        <v>2066736.9151592669</v>
      </c>
      <c r="P195" s="730">
        <f t="shared" si="26"/>
        <v>11919.985400702033</v>
      </c>
      <c r="Q195" s="730">
        <f t="shared" si="27"/>
        <v>4342.7291129206005</v>
      </c>
      <c r="R195" s="730">
        <f t="shared" si="28"/>
        <v>2082999.6296728896</v>
      </c>
      <c r="Z195" s="614"/>
    </row>
    <row r="196" spans="13:26" x14ac:dyDescent="0.2">
      <c r="M196" s="614"/>
      <c r="N196" s="748">
        <f t="shared" si="24"/>
        <v>150</v>
      </c>
      <c r="O196" s="730">
        <f t="shared" si="25"/>
        <v>2082999.6296728896</v>
      </c>
      <c r="P196" s="730">
        <f t="shared" si="26"/>
        <v>11919.985400702033</v>
      </c>
      <c r="Q196" s="730">
        <f t="shared" si="27"/>
        <v>4376.9011273920132</v>
      </c>
      <c r="R196" s="730">
        <f t="shared" si="28"/>
        <v>2099296.5162009839</v>
      </c>
      <c r="Z196" s="614"/>
    </row>
    <row r="197" spans="13:26" x14ac:dyDescent="0.2">
      <c r="M197" s="614"/>
      <c r="N197" s="748">
        <f t="shared" si="24"/>
        <v>151</v>
      </c>
      <c r="O197" s="730">
        <f t="shared" si="25"/>
        <v>2099296.5162009839</v>
      </c>
      <c r="P197" s="730">
        <f t="shared" si="26"/>
        <v>11919.985400702033</v>
      </c>
      <c r="Q197" s="730">
        <f t="shared" si="27"/>
        <v>4411.1449457785757</v>
      </c>
      <c r="R197" s="730">
        <f t="shared" si="28"/>
        <v>2115627.6465474642</v>
      </c>
      <c r="Z197" s="614"/>
    </row>
    <row r="198" spans="13:26" x14ac:dyDescent="0.2">
      <c r="M198" s="614"/>
      <c r="N198" s="748">
        <f t="shared" si="24"/>
        <v>152</v>
      </c>
      <c r="O198" s="730">
        <f t="shared" si="25"/>
        <v>2115627.6465474642</v>
      </c>
      <c r="P198" s="730">
        <f t="shared" si="26"/>
        <v>11919.985400702033</v>
      </c>
      <c r="Q198" s="730">
        <f t="shared" si="27"/>
        <v>4445.4607189582002</v>
      </c>
      <c r="R198" s="730">
        <f t="shared" si="28"/>
        <v>2131993.0926671242</v>
      </c>
      <c r="Z198" s="614"/>
    </row>
    <row r="199" spans="13:26" x14ac:dyDescent="0.2">
      <c r="M199" s="614"/>
      <c r="N199" s="748">
        <f t="shared" si="24"/>
        <v>153</v>
      </c>
      <c r="O199" s="730">
        <f t="shared" si="25"/>
        <v>2131993.0926671242</v>
      </c>
      <c r="P199" s="730">
        <f t="shared" si="26"/>
        <v>11919.985400702033</v>
      </c>
      <c r="Q199" s="730">
        <f t="shared" si="27"/>
        <v>4479.8485981258318</v>
      </c>
      <c r="R199" s="730">
        <f t="shared" si="28"/>
        <v>2148392.926665952</v>
      </c>
      <c r="Z199" s="614"/>
    </row>
    <row r="200" spans="13:26" x14ac:dyDescent="0.2">
      <c r="M200" s="614"/>
      <c r="N200" s="748">
        <f t="shared" si="24"/>
        <v>154</v>
      </c>
      <c r="O200" s="730">
        <f t="shared" si="25"/>
        <v>2148392.926665952</v>
      </c>
      <c r="P200" s="730">
        <f t="shared" si="26"/>
        <v>11919.985400702033</v>
      </c>
      <c r="Q200" s="730">
        <f t="shared" si="27"/>
        <v>4514.3087347941146</v>
      </c>
      <c r="R200" s="730">
        <f t="shared" si="28"/>
        <v>2164827.220801448</v>
      </c>
      <c r="Z200" s="614"/>
    </row>
    <row r="201" spans="13:26" x14ac:dyDescent="0.2">
      <c r="M201" s="614"/>
      <c r="N201" s="748">
        <f t="shared" si="24"/>
        <v>155</v>
      </c>
      <c r="O201" s="730">
        <f t="shared" si="25"/>
        <v>2164827.220801448</v>
      </c>
      <c r="P201" s="730">
        <f t="shared" si="26"/>
        <v>11919.985400702033</v>
      </c>
      <c r="Q201" s="730">
        <f t="shared" si="27"/>
        <v>4548.8412807940585</v>
      </c>
      <c r="R201" s="730">
        <f t="shared" si="28"/>
        <v>2181296.0474829441</v>
      </c>
      <c r="Z201" s="614"/>
    </row>
    <row r="202" spans="13:26" x14ac:dyDescent="0.2">
      <c r="M202" s="614"/>
      <c r="N202" s="748">
        <f t="shared" si="24"/>
        <v>156</v>
      </c>
      <c r="O202" s="730">
        <f t="shared" si="25"/>
        <v>2181296.0474829441</v>
      </c>
      <c r="P202" s="730">
        <f t="shared" si="26"/>
        <v>11919.985400702033</v>
      </c>
      <c r="Q202" s="730">
        <f t="shared" si="27"/>
        <v>4583.4463882757072</v>
      </c>
      <c r="R202" s="730">
        <f t="shared" si="28"/>
        <v>2197799.4792719218</v>
      </c>
      <c r="Z202" s="614"/>
    </row>
    <row r="203" spans="13:26" x14ac:dyDescent="0.2">
      <c r="M203" s="614"/>
      <c r="N203" s="748">
        <f t="shared" si="24"/>
        <v>157</v>
      </c>
      <c r="O203" s="730">
        <f t="shared" si="25"/>
        <v>2197799.4792719218</v>
      </c>
      <c r="P203" s="730">
        <f t="shared" si="26"/>
        <v>11919.985400702033</v>
      </c>
      <c r="Q203" s="730">
        <f t="shared" si="27"/>
        <v>4618.1242097088088</v>
      </c>
      <c r="R203" s="730">
        <f t="shared" si="28"/>
        <v>2214337.5888823327</v>
      </c>
      <c r="Z203" s="614"/>
    </row>
    <row r="204" spans="13:26" x14ac:dyDescent="0.2">
      <c r="M204" s="614"/>
      <c r="N204" s="748">
        <f t="shared" si="24"/>
        <v>158</v>
      </c>
      <c r="O204" s="730">
        <f t="shared" si="25"/>
        <v>2214337.5888823327</v>
      </c>
      <c r="P204" s="730">
        <f t="shared" si="26"/>
        <v>11919.985400702033</v>
      </c>
      <c r="Q204" s="730">
        <f t="shared" si="27"/>
        <v>4652.8748978834901</v>
      </c>
      <c r="R204" s="730">
        <f t="shared" si="28"/>
        <v>2230910.4491809178</v>
      </c>
      <c r="Z204" s="614"/>
    </row>
    <row r="205" spans="13:26" x14ac:dyDescent="0.2">
      <c r="M205" s="614"/>
      <c r="N205" s="748">
        <f t="shared" si="24"/>
        <v>159</v>
      </c>
      <c r="O205" s="730">
        <f t="shared" si="25"/>
        <v>2230910.4491809178</v>
      </c>
      <c r="P205" s="730">
        <f t="shared" si="26"/>
        <v>11919.985400702033</v>
      </c>
      <c r="Q205" s="730">
        <f t="shared" si="27"/>
        <v>4687.6986059109267</v>
      </c>
      <c r="R205" s="730">
        <f t="shared" si="28"/>
        <v>2247518.1331875306</v>
      </c>
      <c r="Z205" s="614"/>
    </row>
    <row r="206" spans="13:26" x14ac:dyDescent="0.2">
      <c r="M206" s="614"/>
      <c r="N206" s="748">
        <f t="shared" si="24"/>
        <v>160</v>
      </c>
      <c r="O206" s="730">
        <f t="shared" si="25"/>
        <v>2247518.1331875306</v>
      </c>
      <c r="P206" s="730">
        <f t="shared" si="26"/>
        <v>11919.985400702033</v>
      </c>
      <c r="Q206" s="730">
        <f t="shared" si="27"/>
        <v>4722.5954872240209</v>
      </c>
      <c r="R206" s="730">
        <f t="shared" si="28"/>
        <v>2264160.7140754564</v>
      </c>
      <c r="Z206" s="614"/>
    </row>
    <row r="207" spans="13:26" x14ac:dyDescent="0.2">
      <c r="M207" s="614"/>
      <c r="N207" s="748">
        <f t="shared" si="24"/>
        <v>161</v>
      </c>
      <c r="O207" s="730">
        <f t="shared" si="25"/>
        <v>2264160.7140754564</v>
      </c>
      <c r="P207" s="730">
        <f t="shared" si="26"/>
        <v>11919.985400702033</v>
      </c>
      <c r="Q207" s="730">
        <f t="shared" si="27"/>
        <v>4757.5656955780742</v>
      </c>
      <c r="R207" s="730">
        <f t="shared" si="28"/>
        <v>2280838.2651717365</v>
      </c>
      <c r="Z207" s="614"/>
    </row>
    <row r="208" spans="13:26" x14ac:dyDescent="0.2">
      <c r="M208" s="614"/>
      <c r="N208" s="748">
        <f t="shared" si="24"/>
        <v>162</v>
      </c>
      <c r="O208" s="730">
        <f t="shared" si="25"/>
        <v>2280838.2651717365</v>
      </c>
      <c r="P208" s="730">
        <f t="shared" si="26"/>
        <v>11919.985400702033</v>
      </c>
      <c r="Q208" s="730">
        <f t="shared" si="27"/>
        <v>4792.6093850514653</v>
      </c>
      <c r="R208" s="730">
        <f t="shared" si="28"/>
        <v>2297550.8599574897</v>
      </c>
      <c r="Z208" s="614"/>
    </row>
    <row r="209" spans="13:26" x14ac:dyDescent="0.2">
      <c r="M209" s="614"/>
      <c r="N209" s="748">
        <f t="shared" si="24"/>
        <v>163</v>
      </c>
      <c r="O209" s="730">
        <f t="shared" si="25"/>
        <v>2297550.8599574897</v>
      </c>
      <c r="P209" s="730">
        <f t="shared" si="26"/>
        <v>11919.985400702033</v>
      </c>
      <c r="Q209" s="730">
        <f t="shared" si="27"/>
        <v>4827.7267100463314</v>
      </c>
      <c r="R209" s="730">
        <f t="shared" si="28"/>
        <v>2314298.5720682377</v>
      </c>
      <c r="Z209" s="614"/>
    </row>
    <row r="210" spans="13:26" x14ac:dyDescent="0.2">
      <c r="M210" s="614"/>
      <c r="N210" s="748">
        <f t="shared" si="24"/>
        <v>164</v>
      </c>
      <c r="O210" s="730">
        <f t="shared" si="25"/>
        <v>2314298.5720682377</v>
      </c>
      <c r="P210" s="730">
        <f t="shared" si="26"/>
        <v>11919.985400702033</v>
      </c>
      <c r="Q210" s="730">
        <f t="shared" si="27"/>
        <v>4862.917825289247</v>
      </c>
      <c r="R210" s="730">
        <f t="shared" si="28"/>
        <v>2331081.4752942286</v>
      </c>
      <c r="Z210" s="614"/>
    </row>
    <row r="211" spans="13:26" x14ac:dyDescent="0.2">
      <c r="M211" s="614"/>
      <c r="N211" s="748">
        <f t="shared" si="24"/>
        <v>165</v>
      </c>
      <c r="O211" s="730">
        <f t="shared" si="25"/>
        <v>2331081.4752942286</v>
      </c>
      <c r="P211" s="730">
        <f t="shared" si="26"/>
        <v>11919.985400702033</v>
      </c>
      <c r="Q211" s="730">
        <f t="shared" si="27"/>
        <v>4898.1828858319068</v>
      </c>
      <c r="R211" s="730">
        <f t="shared" si="28"/>
        <v>2347899.6435807622</v>
      </c>
      <c r="Z211" s="614"/>
    </row>
    <row r="212" spans="13:26" x14ac:dyDescent="0.2">
      <c r="M212" s="614"/>
      <c r="N212" s="748">
        <f t="shared" si="24"/>
        <v>166</v>
      </c>
      <c r="O212" s="730">
        <f t="shared" si="25"/>
        <v>2347899.6435807622</v>
      </c>
      <c r="P212" s="730">
        <f t="shared" si="26"/>
        <v>11919.985400702033</v>
      </c>
      <c r="Q212" s="730">
        <f t="shared" si="27"/>
        <v>4933.5220470518043</v>
      </c>
      <c r="R212" s="730">
        <f t="shared" si="28"/>
        <v>2364753.1510285158</v>
      </c>
      <c r="Z212" s="614"/>
    </row>
    <row r="213" spans="13:26" x14ac:dyDescent="0.2">
      <c r="M213" s="614"/>
      <c r="N213" s="748">
        <f t="shared" si="24"/>
        <v>167</v>
      </c>
      <c r="O213" s="730">
        <f t="shared" si="25"/>
        <v>2364753.1510285158</v>
      </c>
      <c r="P213" s="730">
        <f t="shared" si="26"/>
        <v>11919.985400702033</v>
      </c>
      <c r="Q213" s="730">
        <f t="shared" si="27"/>
        <v>4968.9354646529237</v>
      </c>
      <c r="R213" s="730">
        <f t="shared" si="28"/>
        <v>2381642.0718938704</v>
      </c>
      <c r="Z213" s="614"/>
    </row>
    <row r="214" spans="13:26" x14ac:dyDescent="0.2">
      <c r="M214" s="614"/>
      <c r="N214" s="748">
        <f t="shared" si="24"/>
        <v>168</v>
      </c>
      <c r="O214" s="730">
        <f t="shared" si="25"/>
        <v>2381642.0718938704</v>
      </c>
      <c r="P214" s="730">
        <f t="shared" si="26"/>
        <v>11919.985400702033</v>
      </c>
      <c r="Q214" s="730">
        <f t="shared" si="27"/>
        <v>5004.4232946664188</v>
      </c>
      <c r="R214" s="730">
        <f t="shared" si="28"/>
        <v>2398566.4805892385</v>
      </c>
      <c r="Z214" s="614"/>
    </row>
    <row r="215" spans="13:26" x14ac:dyDescent="0.2">
      <c r="M215" s="614"/>
      <c r="N215" s="615" t="s">
        <v>18</v>
      </c>
      <c r="O215" s="615" t="s">
        <v>18</v>
      </c>
      <c r="P215" s="615" t="s">
        <v>18</v>
      </c>
      <c r="Q215" s="615" t="s">
        <v>18</v>
      </c>
      <c r="R215" s="615" t="s">
        <v>18</v>
      </c>
      <c r="Z215" s="614"/>
    </row>
    <row r="216" spans="13:26" x14ac:dyDescent="0.2">
      <c r="M216" s="614"/>
      <c r="N216" s="605"/>
      <c r="O216" s="605" t="s">
        <v>111</v>
      </c>
      <c r="P216" s="724">
        <f>SUM(P47:P214)</f>
        <v>2002557.5473179459</v>
      </c>
      <c r="Q216" s="724">
        <f>SUM(Q47:Q214)</f>
        <v>396008.93327129632</v>
      </c>
      <c r="R216" s="731">
        <f>P216+Q216</f>
        <v>2398566.4805892422</v>
      </c>
      <c r="S216" s="497">
        <f>R216-P42</f>
        <v>0</v>
      </c>
      <c r="Z216" s="614"/>
    </row>
    <row r="217" spans="13:26" x14ac:dyDescent="0.2">
      <c r="M217" s="614"/>
      <c r="N217" s="614"/>
      <c r="O217" s="614"/>
      <c r="P217" s="614"/>
      <c r="Q217" s="614"/>
      <c r="R217" s="614"/>
      <c r="S217" s="614"/>
      <c r="T217" s="614"/>
      <c r="U217" s="614"/>
      <c r="V217" s="614"/>
      <c r="W217" s="614"/>
      <c r="X217" s="614"/>
      <c r="Y217" s="614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61" orientation="portrait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0">
    <tabColor theme="5" tint="0.39997558519241921"/>
    <pageSetUpPr fitToPage="1"/>
  </sheetPr>
  <dimension ref="A1:AH489"/>
  <sheetViews>
    <sheetView view="pageBreakPreview" zoomScaleNormal="100" zoomScaleSheetLayoutView="100" workbookViewId="0"/>
  </sheetViews>
  <sheetFormatPr defaultRowHeight="12.75" x14ac:dyDescent="0.2"/>
  <cols>
    <col min="1" max="1" width="12.8554687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12.8554687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Polk Unit #2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2040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0</v>
      </c>
      <c r="Q8" s="739">
        <f>G10</f>
        <v>0</v>
      </c>
      <c r="R8" s="739">
        <f>G11</f>
        <v>0</v>
      </c>
      <c r="S8" s="739">
        <f>G12</f>
        <v>0</v>
      </c>
      <c r="T8" s="739">
        <f>G13</f>
        <v>0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0</v>
      </c>
      <c r="Q9" s="723">
        <f>L10</f>
        <v>0</v>
      </c>
      <c r="R9" s="723">
        <f>L11</f>
        <v>0</v>
      </c>
      <c r="S9" s="723">
        <f>L12</f>
        <v>0</v>
      </c>
      <c r="T9" s="723">
        <f>L13</f>
        <v>0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3937</v>
      </c>
      <c r="B10" s="619">
        <f>'Escalation Factors'!$A$10</f>
        <v>2020</v>
      </c>
      <c r="C10" s="729">
        <v>2040</v>
      </c>
      <c r="D10" s="41" t="s">
        <v>9</v>
      </c>
      <c r="E10" s="740">
        <f>'Cost Estimates in 2020'!B22</f>
        <v>0</v>
      </c>
      <c r="F10" s="621">
        <f>VLOOKUP(G$7,Multiplier_Labor,3,FALSE)</f>
        <v>1.0574914586197905</v>
      </c>
      <c r="G10" s="42">
        <f>E10*F10</f>
        <v>0</v>
      </c>
      <c r="H10" s="664"/>
      <c r="J10" s="620">
        <f>C10+1</f>
        <v>2041</v>
      </c>
      <c r="K10" s="621">
        <f>VLOOKUP(J$10,Multiplier_Labor,4,FALSE)</f>
        <v>1.5867038082733051</v>
      </c>
      <c r="L10" s="724">
        <f>G10*K10</f>
        <v>0</v>
      </c>
      <c r="M10" s="614"/>
      <c r="O10" s="720" t="s">
        <v>20</v>
      </c>
      <c r="P10" s="739">
        <f t="shared" si="0"/>
        <v>0</v>
      </c>
      <c r="Q10" s="739">
        <f>Q9-Q16</f>
        <v>0</v>
      </c>
      <c r="R10" s="739">
        <f>R9-R16</f>
        <v>0</v>
      </c>
      <c r="S10" s="739">
        <f>S9-S16</f>
        <v>0</v>
      </c>
      <c r="T10" s="739">
        <f>T9-T16</f>
        <v>0</v>
      </c>
      <c r="Z10" s="614"/>
      <c r="AA10" s="725" t="str">
        <f>A10</f>
        <v>Polk Unit #2</v>
      </c>
      <c r="AB10" s="741">
        <f>P12</f>
        <v>18</v>
      </c>
      <c r="AC10" s="741">
        <f>G7</f>
        <v>2022</v>
      </c>
      <c r="AD10" s="616">
        <f>C10</f>
        <v>2040</v>
      </c>
      <c r="AE10" s="742">
        <f>G15</f>
        <v>0</v>
      </c>
      <c r="AF10" s="742">
        <f>P16</f>
        <v>0</v>
      </c>
      <c r="AG10" s="742">
        <f>L15</f>
        <v>0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2020'!C22</f>
        <v>0</v>
      </c>
      <c r="F11" s="621">
        <f>VLOOKUP(G$7,Multiplier_Materials,3,FALSE)</f>
        <v>1.0581536239608829</v>
      </c>
      <c r="G11" s="42">
        <f>E11*F11</f>
        <v>0</v>
      </c>
      <c r="H11" s="664"/>
      <c r="K11" s="621">
        <f>VLOOKUP(J$10,Multiplier_Materials,4,FALSE)</f>
        <v>1.5896415275661269</v>
      </c>
      <c r="L11" s="724">
        <f t="shared" ref="L11:L13" si="1">G11*K11</f>
        <v>0</v>
      </c>
      <c r="M11" s="614"/>
      <c r="O11" s="720" t="s">
        <v>21</v>
      </c>
      <c r="P11" s="739">
        <f>SUM(Q11:T11)</f>
        <v>0</v>
      </c>
      <c r="Q11" s="739">
        <f>Q10/((1+Q13)^(P12))</f>
        <v>0</v>
      </c>
      <c r="R11" s="739">
        <f>R10/((1+R13)^(P12))</f>
        <v>0</v>
      </c>
      <c r="S11" s="739">
        <f>S10/((1+S13)^(P12))</f>
        <v>0</v>
      </c>
      <c r="T11" s="739">
        <f>T10/((1+T13)^(P12))</f>
        <v>0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2020'!D22</f>
        <v>0</v>
      </c>
      <c r="F12" s="621">
        <f>VLOOKUP(G$7,Multiplier_GDP,3,FALSE)</f>
        <v>1.0396300801042906</v>
      </c>
      <c r="G12" s="42">
        <f>E12*F12</f>
        <v>0</v>
      </c>
      <c r="H12" s="664"/>
      <c r="K12" s="621">
        <f>VLOOKUP(J$10,Multiplier_GDP,4,FALSE)</f>
        <v>1.4660190815899303</v>
      </c>
      <c r="L12" s="724">
        <f t="shared" si="1"/>
        <v>0</v>
      </c>
      <c r="M12" s="614"/>
      <c r="O12" s="720" t="s">
        <v>22</v>
      </c>
      <c r="P12" s="738">
        <f>(P7-P6)</f>
        <v>18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2020'!E22</f>
        <v>0</v>
      </c>
      <c r="F13" s="621">
        <f>F11</f>
        <v>1.0581536239608829</v>
      </c>
      <c r="G13" s="724">
        <f>E13*F13</f>
        <v>0</v>
      </c>
      <c r="H13" s="664"/>
      <c r="K13" s="621">
        <f>K11</f>
        <v>1.5896415275661269</v>
      </c>
      <c r="L13" s="724">
        <f t="shared" si="1"/>
        <v>0</v>
      </c>
      <c r="M13" s="614"/>
      <c r="O13" s="719" t="s">
        <v>4708</v>
      </c>
      <c r="P13" s="744">
        <f>IF(P8=0,0,((P9/P8)^(1/($P7-$P6))-1))</f>
        <v>0</v>
      </c>
      <c r="Q13" s="744">
        <f>IF(Q8=0,0,((Q9/Q8)^(1/($P7-$P6))-1))</f>
        <v>0</v>
      </c>
      <c r="R13" s="744">
        <f>IF(R8=0,0,((R9/R8)^(1/($P7-$P6))-1))</f>
        <v>0</v>
      </c>
      <c r="S13" s="744">
        <f>IF(S8=0,0,((S9/S8)^(1/($P7-$P6))-1))</f>
        <v>0</v>
      </c>
      <c r="T13" s="744">
        <f>IF(T8=0,0,((T9/T8)^(1/($P7-$P6))-1))</f>
        <v>0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0</v>
      </c>
      <c r="Q14" s="726">
        <f>PMT(Q13,$P12,-Q11)</f>
        <v>0</v>
      </c>
      <c r="R14" s="726">
        <f>PMT(R13,$P12,-R11)</f>
        <v>0</v>
      </c>
      <c r="S14" s="726">
        <f>PMT(S13,$P12,-S11)</f>
        <v>0</v>
      </c>
      <c r="T14" s="726">
        <f>PMT(T13,$P12,-T11)</f>
        <v>0</v>
      </c>
      <c r="U14" s="745"/>
      <c r="Z14" s="614"/>
    </row>
    <row r="15" spans="1:34" x14ac:dyDescent="0.2">
      <c r="E15" s="42">
        <f>SUM(E10:E13)</f>
        <v>0</v>
      </c>
      <c r="F15" s="497"/>
      <c r="G15" s="42">
        <f>SUM(G10:G13)</f>
        <v>0</v>
      </c>
      <c r="H15" s="664"/>
      <c r="L15" s="42">
        <f>SUM(L10:L13)</f>
        <v>0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18" si="2">SUM(Q16:T16)</f>
        <v>0</v>
      </c>
      <c r="Q16" s="724">
        <f>'Reserves Dec 31, 2021'!B22</f>
        <v>0</v>
      </c>
      <c r="R16" s="724">
        <f>'Reserves Dec 31, 2021'!C22</f>
        <v>0</v>
      </c>
      <c r="S16" s="724">
        <f>'Reserves Dec 31, 2021'!D22</f>
        <v>0</v>
      </c>
      <c r="T16" s="724">
        <f>'Reserves Dec 31, 2021'!E22</f>
        <v>0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N48" si="3">N16+1</f>
        <v>1</v>
      </c>
      <c r="O17" s="749">
        <f>P6</f>
        <v>2022</v>
      </c>
      <c r="P17" s="739">
        <f>SUM(Q17:T17)</f>
        <v>0</v>
      </c>
      <c r="Q17" s="730">
        <f>IF($N17&lt;=TRUNC($P$12),Q14*(1+0),0)</f>
        <v>0</v>
      </c>
      <c r="R17" s="730">
        <f>IF($N17&lt;=TRUNC($P$12),R14*(1+0),0)</f>
        <v>0</v>
      </c>
      <c r="S17" s="730">
        <f>IF($N17&lt;=TRUNC($P$12),S14*(1+0),0)</f>
        <v>0</v>
      </c>
      <c r="T17" s="730">
        <f>IF($N17&lt;=TRUNC($P$12),T14*(1+0),0)</f>
        <v>0</v>
      </c>
      <c r="U17" s="748"/>
      <c r="V17" s="748"/>
      <c r="W17" s="748"/>
      <c r="X17" s="748"/>
      <c r="Y17" s="748"/>
      <c r="Z17" s="614"/>
    </row>
    <row r="18" spans="2:26" x14ac:dyDescent="0.2">
      <c r="B18" s="605"/>
      <c r="M18" s="614"/>
      <c r="N18" s="748">
        <f t="shared" si="3"/>
        <v>2</v>
      </c>
      <c r="O18" s="749">
        <f t="shared" ref="O18:O56" si="4">O17+1</f>
        <v>2023</v>
      </c>
      <c r="P18" s="739">
        <f t="shared" si="2"/>
        <v>0</v>
      </c>
      <c r="Q18" s="730">
        <f t="shared" ref="Q18:Q56" si="5">IF($N18&lt;=TRUNC($P$12),Q17*(1+Q$13),0)</f>
        <v>0</v>
      </c>
      <c r="R18" s="730">
        <f t="shared" ref="R18:R56" si="6">IF($N18&lt;=TRUNC($P$12),R17*(1+R$13),0)</f>
        <v>0</v>
      </c>
      <c r="S18" s="730">
        <f t="shared" ref="S18:S56" si="7">IF($N18&lt;=TRUNC($P$12),S17*(1+S$13),0)</f>
        <v>0</v>
      </c>
      <c r="T18" s="730">
        <f t="shared" ref="T18:T56" si="8">IF($N18&lt;=TRUNC($P$12),T17*(1+T$13),0)</f>
        <v>0</v>
      </c>
      <c r="Z18" s="614"/>
    </row>
    <row r="19" spans="2:26" x14ac:dyDescent="0.2">
      <c r="M19" s="614"/>
      <c r="N19" s="748">
        <f t="shared" si="3"/>
        <v>3</v>
      </c>
      <c r="O19" s="749">
        <f t="shared" si="4"/>
        <v>2024</v>
      </c>
      <c r="P19" s="739">
        <f t="shared" ref="P19:P56" si="9">SUM(Q19:T19)</f>
        <v>0</v>
      </c>
      <c r="Q19" s="730">
        <f t="shared" si="5"/>
        <v>0</v>
      </c>
      <c r="R19" s="730">
        <f t="shared" si="6"/>
        <v>0</v>
      </c>
      <c r="S19" s="730">
        <f t="shared" si="7"/>
        <v>0</v>
      </c>
      <c r="T19" s="730">
        <f t="shared" si="8"/>
        <v>0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si="4"/>
        <v>2025</v>
      </c>
      <c r="P20" s="739">
        <f t="shared" si="9"/>
        <v>0</v>
      </c>
      <c r="Q20" s="730">
        <f t="shared" si="5"/>
        <v>0</v>
      </c>
      <c r="R20" s="730">
        <f t="shared" si="6"/>
        <v>0</v>
      </c>
      <c r="S20" s="730">
        <f t="shared" si="7"/>
        <v>0</v>
      </c>
      <c r="T20" s="730">
        <f t="shared" si="8"/>
        <v>0</v>
      </c>
      <c r="U20" s="724">
        <f>SUM(Q17:T20)/4</f>
        <v>0</v>
      </c>
      <c r="V20" s="730">
        <f>SUM(Q17:Q20)/4</f>
        <v>0</v>
      </c>
      <c r="W20" s="730">
        <f>SUM(R17:R20)/4</f>
        <v>0</v>
      </c>
      <c r="X20" s="730">
        <f>SUM(S17:S20)/4</f>
        <v>0</v>
      </c>
      <c r="Y20" s="730">
        <f>SUM(T17:T20)/4</f>
        <v>0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si="4"/>
        <v>2026</v>
      </c>
      <c r="P21" s="739">
        <f t="shared" si="9"/>
        <v>0</v>
      </c>
      <c r="Q21" s="730">
        <f t="shared" si="5"/>
        <v>0</v>
      </c>
      <c r="R21" s="730">
        <f t="shared" si="6"/>
        <v>0</v>
      </c>
      <c r="S21" s="730">
        <f t="shared" si="7"/>
        <v>0</v>
      </c>
      <c r="T21" s="730">
        <f t="shared" si="8"/>
        <v>0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si="4"/>
        <v>2027</v>
      </c>
      <c r="P22" s="739">
        <f t="shared" si="9"/>
        <v>0</v>
      </c>
      <c r="Q22" s="730">
        <f t="shared" si="5"/>
        <v>0</v>
      </c>
      <c r="R22" s="730">
        <f t="shared" si="6"/>
        <v>0</v>
      </c>
      <c r="S22" s="730">
        <f t="shared" si="7"/>
        <v>0</v>
      </c>
      <c r="T22" s="730">
        <f t="shared" si="8"/>
        <v>0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si="4"/>
        <v>2028</v>
      </c>
      <c r="P23" s="739">
        <f t="shared" si="9"/>
        <v>0</v>
      </c>
      <c r="Q23" s="730">
        <f t="shared" si="5"/>
        <v>0</v>
      </c>
      <c r="R23" s="730">
        <f t="shared" si="6"/>
        <v>0</v>
      </c>
      <c r="S23" s="730">
        <f t="shared" si="7"/>
        <v>0</v>
      </c>
      <c r="T23" s="730">
        <f t="shared" si="8"/>
        <v>0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si="4"/>
        <v>2029</v>
      </c>
      <c r="P24" s="739">
        <f t="shared" si="9"/>
        <v>0</v>
      </c>
      <c r="Q24" s="730">
        <f t="shared" si="5"/>
        <v>0</v>
      </c>
      <c r="R24" s="730">
        <f t="shared" si="6"/>
        <v>0</v>
      </c>
      <c r="S24" s="730">
        <f t="shared" si="7"/>
        <v>0</v>
      </c>
      <c r="T24" s="730">
        <f t="shared" si="8"/>
        <v>0</v>
      </c>
      <c r="U24" s="724">
        <f>SUM(Q21:T24)/4</f>
        <v>0</v>
      </c>
      <c r="V24" s="730">
        <f>SUM(Q21:Q24)/4</f>
        <v>0</v>
      </c>
      <c r="W24" s="730">
        <f>SUM(R21:R24)/4</f>
        <v>0</v>
      </c>
      <c r="X24" s="730">
        <f>SUM(S21:S24)/4</f>
        <v>0</v>
      </c>
      <c r="Y24" s="730">
        <f>SUM(T21:T24)/4</f>
        <v>0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si="4"/>
        <v>2030</v>
      </c>
      <c r="P25" s="739">
        <f t="shared" si="9"/>
        <v>0</v>
      </c>
      <c r="Q25" s="730">
        <f t="shared" si="5"/>
        <v>0</v>
      </c>
      <c r="R25" s="730">
        <f t="shared" si="6"/>
        <v>0</v>
      </c>
      <c r="S25" s="730">
        <f t="shared" si="7"/>
        <v>0</v>
      </c>
      <c r="T25" s="730">
        <f t="shared" si="8"/>
        <v>0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si="4"/>
        <v>2031</v>
      </c>
      <c r="P26" s="739">
        <f t="shared" si="9"/>
        <v>0</v>
      </c>
      <c r="Q26" s="730">
        <f t="shared" si="5"/>
        <v>0</v>
      </c>
      <c r="R26" s="730">
        <f t="shared" si="6"/>
        <v>0</v>
      </c>
      <c r="S26" s="730">
        <f t="shared" si="7"/>
        <v>0</v>
      </c>
      <c r="T26" s="730">
        <f t="shared" si="8"/>
        <v>0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si="4"/>
        <v>2032</v>
      </c>
      <c r="P27" s="739">
        <f t="shared" si="9"/>
        <v>0</v>
      </c>
      <c r="Q27" s="730">
        <f t="shared" si="5"/>
        <v>0</v>
      </c>
      <c r="R27" s="730">
        <f t="shared" si="6"/>
        <v>0</v>
      </c>
      <c r="S27" s="730">
        <f t="shared" si="7"/>
        <v>0</v>
      </c>
      <c r="T27" s="730">
        <f t="shared" si="8"/>
        <v>0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si="4"/>
        <v>2033</v>
      </c>
      <c r="P28" s="739">
        <f t="shared" si="9"/>
        <v>0</v>
      </c>
      <c r="Q28" s="730">
        <f t="shared" si="5"/>
        <v>0</v>
      </c>
      <c r="R28" s="730">
        <f t="shared" si="6"/>
        <v>0</v>
      </c>
      <c r="S28" s="730">
        <f t="shared" si="7"/>
        <v>0</v>
      </c>
      <c r="T28" s="730">
        <f t="shared" si="8"/>
        <v>0</v>
      </c>
      <c r="U28" s="724">
        <f>SUM(Q25:T28)/4</f>
        <v>0</v>
      </c>
      <c r="V28" s="730">
        <f>SUM(Q25:Q28)/4</f>
        <v>0</v>
      </c>
      <c r="W28" s="730">
        <f>SUM(R25:R28)/4</f>
        <v>0</v>
      </c>
      <c r="X28" s="730">
        <f>SUM(S25:S28)/4</f>
        <v>0</v>
      </c>
      <c r="Y28" s="730">
        <f>SUM(T25:T28)/4</f>
        <v>0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si="4"/>
        <v>2034</v>
      </c>
      <c r="P29" s="739">
        <f t="shared" si="9"/>
        <v>0</v>
      </c>
      <c r="Q29" s="730">
        <f t="shared" si="5"/>
        <v>0</v>
      </c>
      <c r="R29" s="730">
        <f t="shared" si="6"/>
        <v>0</v>
      </c>
      <c r="S29" s="730">
        <f t="shared" si="7"/>
        <v>0</v>
      </c>
      <c r="T29" s="730">
        <f t="shared" si="8"/>
        <v>0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si="4"/>
        <v>2035</v>
      </c>
      <c r="P30" s="739">
        <f t="shared" si="9"/>
        <v>0</v>
      </c>
      <c r="Q30" s="730">
        <f t="shared" si="5"/>
        <v>0</v>
      </c>
      <c r="R30" s="730">
        <f t="shared" si="6"/>
        <v>0</v>
      </c>
      <c r="S30" s="730">
        <f t="shared" si="7"/>
        <v>0</v>
      </c>
      <c r="T30" s="730">
        <f t="shared" si="8"/>
        <v>0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si="4"/>
        <v>2036</v>
      </c>
      <c r="P31" s="739">
        <f t="shared" si="9"/>
        <v>0</v>
      </c>
      <c r="Q31" s="730">
        <f t="shared" si="5"/>
        <v>0</v>
      </c>
      <c r="R31" s="730">
        <f t="shared" si="6"/>
        <v>0</v>
      </c>
      <c r="S31" s="730">
        <f t="shared" si="7"/>
        <v>0</v>
      </c>
      <c r="T31" s="730">
        <f t="shared" si="8"/>
        <v>0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si="4"/>
        <v>2037</v>
      </c>
      <c r="P32" s="739">
        <f t="shared" si="9"/>
        <v>0</v>
      </c>
      <c r="Q32" s="730">
        <f t="shared" si="5"/>
        <v>0</v>
      </c>
      <c r="R32" s="730">
        <f t="shared" si="6"/>
        <v>0</v>
      </c>
      <c r="S32" s="730">
        <f t="shared" si="7"/>
        <v>0</v>
      </c>
      <c r="T32" s="730">
        <f t="shared" si="8"/>
        <v>0</v>
      </c>
      <c r="U32" s="724">
        <f>SUM(Q29:T32)/4</f>
        <v>0</v>
      </c>
      <c r="V32" s="730">
        <f>SUM(Q29:Q32)/4</f>
        <v>0</v>
      </c>
      <c r="W32" s="730">
        <f>SUM(R29:R32)/4</f>
        <v>0</v>
      </c>
      <c r="X32" s="730">
        <f>SUM(S29:S32)/4</f>
        <v>0</v>
      </c>
      <c r="Y32" s="730">
        <f>SUM(T29:T32)/4</f>
        <v>0</v>
      </c>
      <c r="Z32" s="742">
        <f>SUM(Q32:T32)-P32</f>
        <v>0</v>
      </c>
    </row>
    <row r="33" spans="13:26" x14ac:dyDescent="0.2">
      <c r="M33" s="614"/>
      <c r="N33" s="748">
        <f t="shared" si="3"/>
        <v>17</v>
      </c>
      <c r="O33" s="749">
        <f t="shared" si="4"/>
        <v>2038</v>
      </c>
      <c r="P33" s="739">
        <f t="shared" si="9"/>
        <v>0</v>
      </c>
      <c r="Q33" s="730">
        <f t="shared" si="5"/>
        <v>0</v>
      </c>
      <c r="R33" s="730">
        <f t="shared" si="6"/>
        <v>0</v>
      </c>
      <c r="S33" s="730">
        <f t="shared" si="7"/>
        <v>0</v>
      </c>
      <c r="T33" s="730">
        <f t="shared" si="8"/>
        <v>0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3"/>
        <v>18</v>
      </c>
      <c r="O34" s="749">
        <f t="shared" si="4"/>
        <v>2039</v>
      </c>
      <c r="P34" s="739">
        <f t="shared" si="9"/>
        <v>0</v>
      </c>
      <c r="Q34" s="730">
        <f t="shared" si="5"/>
        <v>0</v>
      </c>
      <c r="R34" s="730">
        <f t="shared" si="6"/>
        <v>0</v>
      </c>
      <c r="S34" s="730">
        <f t="shared" si="7"/>
        <v>0</v>
      </c>
      <c r="T34" s="730">
        <f t="shared" si="8"/>
        <v>0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3"/>
        <v>19</v>
      </c>
      <c r="O35" s="749">
        <f t="shared" si="4"/>
        <v>2040</v>
      </c>
      <c r="P35" s="739">
        <f t="shared" si="9"/>
        <v>0</v>
      </c>
      <c r="Q35" s="730">
        <f t="shared" si="5"/>
        <v>0</v>
      </c>
      <c r="R35" s="730">
        <f t="shared" si="6"/>
        <v>0</v>
      </c>
      <c r="S35" s="730">
        <f t="shared" si="7"/>
        <v>0</v>
      </c>
      <c r="T35" s="730">
        <f t="shared" si="8"/>
        <v>0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3"/>
        <v>20</v>
      </c>
      <c r="O36" s="749">
        <f t="shared" si="4"/>
        <v>2041</v>
      </c>
      <c r="P36" s="739">
        <f t="shared" si="9"/>
        <v>0</v>
      </c>
      <c r="Q36" s="730">
        <f t="shared" si="5"/>
        <v>0</v>
      </c>
      <c r="R36" s="730">
        <f t="shared" si="6"/>
        <v>0</v>
      </c>
      <c r="S36" s="730">
        <f t="shared" si="7"/>
        <v>0</v>
      </c>
      <c r="T36" s="730">
        <f t="shared" si="8"/>
        <v>0</v>
      </c>
      <c r="U36" s="724">
        <f>SUM(Q33:T36)/4</f>
        <v>0</v>
      </c>
      <c r="V36" s="730">
        <f>SUM(Q33:Q36)/4</f>
        <v>0</v>
      </c>
      <c r="W36" s="730">
        <f>SUM(R33:R36)/4</f>
        <v>0</v>
      </c>
      <c r="X36" s="730">
        <f>SUM(S33:S36)/4</f>
        <v>0</v>
      </c>
      <c r="Y36" s="730">
        <f>SUM(T33:T36)/4</f>
        <v>0</v>
      </c>
      <c r="Z36" s="742">
        <f>SUM(Q36:T36)-P36</f>
        <v>0</v>
      </c>
    </row>
    <row r="37" spans="13:26" x14ac:dyDescent="0.2">
      <c r="M37" s="614"/>
      <c r="N37" s="748">
        <f t="shared" si="3"/>
        <v>21</v>
      </c>
      <c r="O37" s="749">
        <f t="shared" si="4"/>
        <v>2042</v>
      </c>
      <c r="P37" s="739">
        <f t="shared" si="9"/>
        <v>0</v>
      </c>
      <c r="Q37" s="730">
        <f t="shared" si="5"/>
        <v>0</v>
      </c>
      <c r="R37" s="730">
        <f t="shared" si="6"/>
        <v>0</v>
      </c>
      <c r="S37" s="730">
        <f t="shared" si="7"/>
        <v>0</v>
      </c>
      <c r="T37" s="730">
        <f t="shared" si="8"/>
        <v>0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3"/>
        <v>22</v>
      </c>
      <c r="O38" s="749">
        <f t="shared" si="4"/>
        <v>2043</v>
      </c>
      <c r="P38" s="739">
        <f t="shared" si="9"/>
        <v>0</v>
      </c>
      <c r="Q38" s="730">
        <f t="shared" si="5"/>
        <v>0</v>
      </c>
      <c r="R38" s="730">
        <f t="shared" si="6"/>
        <v>0</v>
      </c>
      <c r="S38" s="730">
        <f t="shared" si="7"/>
        <v>0</v>
      </c>
      <c r="T38" s="730">
        <f t="shared" si="8"/>
        <v>0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3"/>
        <v>23</v>
      </c>
      <c r="O39" s="749">
        <f t="shared" si="4"/>
        <v>2044</v>
      </c>
      <c r="P39" s="739">
        <f t="shared" si="9"/>
        <v>0</v>
      </c>
      <c r="Q39" s="730">
        <f t="shared" si="5"/>
        <v>0</v>
      </c>
      <c r="R39" s="730">
        <f t="shared" si="6"/>
        <v>0</v>
      </c>
      <c r="S39" s="730">
        <f t="shared" si="7"/>
        <v>0</v>
      </c>
      <c r="T39" s="730">
        <f t="shared" si="8"/>
        <v>0</v>
      </c>
      <c r="U39" s="748"/>
      <c r="V39" s="748"/>
      <c r="W39" s="748"/>
      <c r="X39" s="748"/>
      <c r="Y39" s="748"/>
      <c r="Z39" s="739"/>
    </row>
    <row r="40" spans="13:26" x14ac:dyDescent="0.2">
      <c r="M40" s="614"/>
      <c r="N40" s="748">
        <f t="shared" si="3"/>
        <v>24</v>
      </c>
      <c r="O40" s="749">
        <f t="shared" si="4"/>
        <v>2045</v>
      </c>
      <c r="P40" s="739">
        <f t="shared" si="9"/>
        <v>0</v>
      </c>
      <c r="Q40" s="730">
        <f t="shared" si="5"/>
        <v>0</v>
      </c>
      <c r="R40" s="730">
        <f t="shared" si="6"/>
        <v>0</v>
      </c>
      <c r="S40" s="730">
        <f t="shared" si="7"/>
        <v>0</v>
      </c>
      <c r="T40" s="730">
        <f t="shared" si="8"/>
        <v>0</v>
      </c>
      <c r="U40" s="724">
        <f>SUM(Q37:T40)/4</f>
        <v>0</v>
      </c>
      <c r="V40" s="730">
        <f>SUM(Q37:Q40)/4</f>
        <v>0</v>
      </c>
      <c r="W40" s="730">
        <f>SUM(R37:R40)/4</f>
        <v>0</v>
      </c>
      <c r="X40" s="730">
        <f>SUM(S37:S40)/4</f>
        <v>0</v>
      </c>
      <c r="Y40" s="730">
        <f>SUM(T37:T40)/4</f>
        <v>0</v>
      </c>
      <c r="Z40" s="742">
        <f>SUM(Q40:T40)-P40</f>
        <v>0</v>
      </c>
    </row>
    <row r="41" spans="13:26" x14ac:dyDescent="0.2">
      <c r="M41" s="614"/>
      <c r="N41" s="748">
        <f t="shared" si="3"/>
        <v>25</v>
      </c>
      <c r="O41" s="749">
        <f t="shared" si="4"/>
        <v>2046</v>
      </c>
      <c r="P41" s="739">
        <f t="shared" si="9"/>
        <v>0</v>
      </c>
      <c r="Q41" s="730">
        <f t="shared" si="5"/>
        <v>0</v>
      </c>
      <c r="R41" s="730">
        <f t="shared" si="6"/>
        <v>0</v>
      </c>
      <c r="S41" s="730">
        <f t="shared" si="7"/>
        <v>0</v>
      </c>
      <c r="T41" s="730">
        <f t="shared" si="8"/>
        <v>0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si="3"/>
        <v>26</v>
      </c>
      <c r="O42" s="749">
        <f t="shared" si="4"/>
        <v>2047</v>
      </c>
      <c r="P42" s="739">
        <f t="shared" si="9"/>
        <v>0</v>
      </c>
      <c r="Q42" s="730">
        <f t="shared" si="5"/>
        <v>0</v>
      </c>
      <c r="R42" s="730">
        <f t="shared" si="6"/>
        <v>0</v>
      </c>
      <c r="S42" s="730">
        <f t="shared" si="7"/>
        <v>0</v>
      </c>
      <c r="T42" s="730">
        <f t="shared" si="8"/>
        <v>0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si="3"/>
        <v>27</v>
      </c>
      <c r="O43" s="749">
        <f t="shared" si="4"/>
        <v>2048</v>
      </c>
      <c r="P43" s="739">
        <f t="shared" si="9"/>
        <v>0</v>
      </c>
      <c r="Q43" s="730">
        <f t="shared" si="5"/>
        <v>0</v>
      </c>
      <c r="R43" s="730">
        <f t="shared" si="6"/>
        <v>0</v>
      </c>
      <c r="S43" s="730">
        <f t="shared" si="7"/>
        <v>0</v>
      </c>
      <c r="T43" s="730">
        <f t="shared" si="8"/>
        <v>0</v>
      </c>
      <c r="U43" s="748"/>
      <c r="V43" s="748"/>
      <c r="W43" s="748"/>
      <c r="X43" s="748"/>
      <c r="Y43" s="748"/>
      <c r="Z43" s="739"/>
    </row>
    <row r="44" spans="13:26" x14ac:dyDescent="0.2">
      <c r="M44" s="614"/>
      <c r="N44" s="748">
        <f t="shared" si="3"/>
        <v>28</v>
      </c>
      <c r="O44" s="749">
        <f t="shared" si="4"/>
        <v>2049</v>
      </c>
      <c r="P44" s="739">
        <f t="shared" si="9"/>
        <v>0</v>
      </c>
      <c r="Q44" s="730">
        <f t="shared" si="5"/>
        <v>0</v>
      </c>
      <c r="R44" s="730">
        <f t="shared" si="6"/>
        <v>0</v>
      </c>
      <c r="S44" s="730">
        <f t="shared" si="7"/>
        <v>0</v>
      </c>
      <c r="T44" s="730">
        <f t="shared" si="8"/>
        <v>0</v>
      </c>
      <c r="U44" s="724">
        <f>SUM(Q41:T44)/4</f>
        <v>0</v>
      </c>
      <c r="V44" s="730">
        <f>SUM(Q41:Q44)/4</f>
        <v>0</v>
      </c>
      <c r="W44" s="730">
        <f>SUM(R41:R44)/4</f>
        <v>0</v>
      </c>
      <c r="X44" s="730">
        <f>SUM(S41:S44)/4</f>
        <v>0</v>
      </c>
      <c r="Y44" s="730">
        <f>SUM(T41:T44)/4</f>
        <v>0</v>
      </c>
      <c r="Z44" s="742">
        <f>SUM(Q44:T44)-P44</f>
        <v>0</v>
      </c>
    </row>
    <row r="45" spans="13:26" x14ac:dyDescent="0.2">
      <c r="M45" s="614"/>
      <c r="N45" s="748">
        <f t="shared" si="3"/>
        <v>29</v>
      </c>
      <c r="O45" s="749">
        <f t="shared" si="4"/>
        <v>2050</v>
      </c>
      <c r="P45" s="739">
        <f t="shared" si="9"/>
        <v>0</v>
      </c>
      <c r="Q45" s="730">
        <f t="shared" si="5"/>
        <v>0</v>
      </c>
      <c r="R45" s="730">
        <f t="shared" si="6"/>
        <v>0</v>
      </c>
      <c r="S45" s="730">
        <f t="shared" si="7"/>
        <v>0</v>
      </c>
      <c r="T45" s="730">
        <f t="shared" si="8"/>
        <v>0</v>
      </c>
      <c r="U45" s="748"/>
      <c r="V45" s="748"/>
      <c r="W45" s="748"/>
      <c r="X45" s="748"/>
      <c r="Y45" s="748"/>
      <c r="Z45" s="614"/>
    </row>
    <row r="46" spans="13:26" x14ac:dyDescent="0.2">
      <c r="M46" s="614"/>
      <c r="N46" s="748">
        <f t="shared" si="3"/>
        <v>30</v>
      </c>
      <c r="O46" s="749">
        <f t="shared" si="4"/>
        <v>2051</v>
      </c>
      <c r="P46" s="739">
        <f t="shared" si="9"/>
        <v>0</v>
      </c>
      <c r="Q46" s="730">
        <f t="shared" si="5"/>
        <v>0</v>
      </c>
      <c r="R46" s="730">
        <f t="shared" si="6"/>
        <v>0</v>
      </c>
      <c r="S46" s="730">
        <f t="shared" si="7"/>
        <v>0</v>
      </c>
      <c r="T46" s="730">
        <f t="shared" si="8"/>
        <v>0</v>
      </c>
      <c r="Z46" s="614"/>
    </row>
    <row r="47" spans="13:26" x14ac:dyDescent="0.2">
      <c r="M47" s="614"/>
      <c r="N47" s="748">
        <f t="shared" si="3"/>
        <v>31</v>
      </c>
      <c r="O47" s="749">
        <f t="shared" si="4"/>
        <v>2052</v>
      </c>
      <c r="P47" s="739">
        <f t="shared" si="9"/>
        <v>0</v>
      </c>
      <c r="Q47" s="730">
        <f t="shared" si="5"/>
        <v>0</v>
      </c>
      <c r="R47" s="730">
        <f t="shared" si="6"/>
        <v>0</v>
      </c>
      <c r="S47" s="730">
        <f t="shared" si="7"/>
        <v>0</v>
      </c>
      <c r="T47" s="730">
        <f t="shared" si="8"/>
        <v>0</v>
      </c>
      <c r="U47" s="748"/>
      <c r="V47" s="748"/>
      <c r="W47" s="748"/>
      <c r="X47" s="748"/>
      <c r="Y47" s="748"/>
      <c r="Z47" s="739"/>
    </row>
    <row r="48" spans="13:26" x14ac:dyDescent="0.2">
      <c r="M48" s="614"/>
      <c r="N48" s="748">
        <f t="shared" si="3"/>
        <v>32</v>
      </c>
      <c r="O48" s="749">
        <f t="shared" si="4"/>
        <v>2053</v>
      </c>
      <c r="P48" s="739">
        <f t="shared" si="9"/>
        <v>0</v>
      </c>
      <c r="Q48" s="730">
        <f t="shared" si="5"/>
        <v>0</v>
      </c>
      <c r="R48" s="730">
        <f t="shared" si="6"/>
        <v>0</v>
      </c>
      <c r="S48" s="730">
        <f t="shared" si="7"/>
        <v>0</v>
      </c>
      <c r="T48" s="730">
        <f t="shared" si="8"/>
        <v>0</v>
      </c>
      <c r="U48" s="724">
        <f>SUM(Q45:T48)/4</f>
        <v>0</v>
      </c>
      <c r="V48" s="730">
        <f>SUM(Q45:Q48)/4</f>
        <v>0</v>
      </c>
      <c r="W48" s="730">
        <f>SUM(R45:R48)/4</f>
        <v>0</v>
      </c>
      <c r="X48" s="730">
        <f>SUM(S45:S48)/4</f>
        <v>0</v>
      </c>
      <c r="Y48" s="730">
        <f>SUM(T45:T48)/4</f>
        <v>0</v>
      </c>
      <c r="Z48" s="742">
        <f>SUM(Q48:T48)-P48</f>
        <v>0</v>
      </c>
    </row>
    <row r="49" spans="13:26" x14ac:dyDescent="0.2">
      <c r="M49" s="614"/>
      <c r="N49" s="748">
        <f t="shared" ref="N49:N56" si="10">N48+1</f>
        <v>33</v>
      </c>
      <c r="O49" s="749">
        <f t="shared" si="4"/>
        <v>2054</v>
      </c>
      <c r="P49" s="739">
        <f t="shared" si="9"/>
        <v>0</v>
      </c>
      <c r="Q49" s="730">
        <f t="shared" si="5"/>
        <v>0</v>
      </c>
      <c r="R49" s="730">
        <f t="shared" si="6"/>
        <v>0</v>
      </c>
      <c r="S49" s="730">
        <f t="shared" si="7"/>
        <v>0</v>
      </c>
      <c r="T49" s="730">
        <f t="shared" si="8"/>
        <v>0</v>
      </c>
      <c r="U49" s="748"/>
      <c r="V49" s="748"/>
      <c r="W49" s="748"/>
      <c r="X49" s="748"/>
      <c r="Y49" s="748"/>
      <c r="Z49" s="614"/>
    </row>
    <row r="50" spans="13:26" x14ac:dyDescent="0.2">
      <c r="M50" s="614"/>
      <c r="N50" s="748">
        <f t="shared" si="10"/>
        <v>34</v>
      </c>
      <c r="O50" s="749">
        <f t="shared" si="4"/>
        <v>2055</v>
      </c>
      <c r="P50" s="739">
        <f t="shared" si="9"/>
        <v>0</v>
      </c>
      <c r="Q50" s="730">
        <f t="shared" si="5"/>
        <v>0</v>
      </c>
      <c r="R50" s="730">
        <f t="shared" si="6"/>
        <v>0</v>
      </c>
      <c r="S50" s="730">
        <f t="shared" si="7"/>
        <v>0</v>
      </c>
      <c r="T50" s="730">
        <f t="shared" si="8"/>
        <v>0</v>
      </c>
      <c r="U50" s="730"/>
      <c r="V50" s="748"/>
      <c r="W50" s="748"/>
      <c r="X50" s="748"/>
      <c r="Y50" s="748"/>
      <c r="Z50" s="614"/>
    </row>
    <row r="51" spans="13:26" x14ac:dyDescent="0.2">
      <c r="M51" s="614"/>
      <c r="N51" s="748">
        <f t="shared" si="10"/>
        <v>35</v>
      </c>
      <c r="O51" s="749">
        <f t="shared" si="4"/>
        <v>2056</v>
      </c>
      <c r="P51" s="739">
        <f t="shared" si="9"/>
        <v>0</v>
      </c>
      <c r="Q51" s="730">
        <f t="shared" si="5"/>
        <v>0</v>
      </c>
      <c r="R51" s="730">
        <f t="shared" si="6"/>
        <v>0</v>
      </c>
      <c r="S51" s="730">
        <f t="shared" si="7"/>
        <v>0</v>
      </c>
      <c r="T51" s="730">
        <f t="shared" si="8"/>
        <v>0</v>
      </c>
      <c r="U51" s="748"/>
      <c r="V51" s="748"/>
      <c r="W51" s="748"/>
      <c r="X51" s="748"/>
      <c r="Y51" s="748"/>
      <c r="Z51" s="739"/>
    </row>
    <row r="52" spans="13:26" x14ac:dyDescent="0.2">
      <c r="M52" s="614"/>
      <c r="N52" s="748">
        <f t="shared" si="10"/>
        <v>36</v>
      </c>
      <c r="O52" s="749">
        <f t="shared" si="4"/>
        <v>2057</v>
      </c>
      <c r="P52" s="739">
        <f t="shared" si="9"/>
        <v>0</v>
      </c>
      <c r="Q52" s="730">
        <f t="shared" si="5"/>
        <v>0</v>
      </c>
      <c r="R52" s="730">
        <f t="shared" si="6"/>
        <v>0</v>
      </c>
      <c r="S52" s="730">
        <f t="shared" si="7"/>
        <v>0</v>
      </c>
      <c r="T52" s="730">
        <f t="shared" si="8"/>
        <v>0</v>
      </c>
      <c r="U52" s="724">
        <f>SUM(Q49:T52)/4</f>
        <v>0</v>
      </c>
      <c r="V52" s="730">
        <f>SUM(Q49:Q52)/4</f>
        <v>0</v>
      </c>
      <c r="W52" s="730">
        <f>SUM(R49:R52)/4</f>
        <v>0</v>
      </c>
      <c r="X52" s="730">
        <f>SUM(S49:S52)/4</f>
        <v>0</v>
      </c>
      <c r="Y52" s="730">
        <f>SUM(T49:T52)/4</f>
        <v>0</v>
      </c>
      <c r="Z52" s="742">
        <f>SUM(Q52:T52)-P52</f>
        <v>0</v>
      </c>
    </row>
    <row r="53" spans="13:26" x14ac:dyDescent="0.2">
      <c r="M53" s="614"/>
      <c r="N53" s="748">
        <f t="shared" si="10"/>
        <v>37</v>
      </c>
      <c r="O53" s="749">
        <f t="shared" si="4"/>
        <v>2058</v>
      </c>
      <c r="P53" s="739">
        <f t="shared" si="9"/>
        <v>0</v>
      </c>
      <c r="Q53" s="730">
        <f t="shared" si="5"/>
        <v>0</v>
      </c>
      <c r="R53" s="730">
        <f t="shared" si="6"/>
        <v>0</v>
      </c>
      <c r="S53" s="730">
        <f t="shared" si="7"/>
        <v>0</v>
      </c>
      <c r="T53" s="730">
        <f t="shared" si="8"/>
        <v>0</v>
      </c>
      <c r="Z53" s="614"/>
    </row>
    <row r="54" spans="13:26" x14ac:dyDescent="0.2">
      <c r="M54" s="614"/>
      <c r="N54" s="748">
        <f t="shared" si="10"/>
        <v>38</v>
      </c>
      <c r="O54" s="749">
        <f t="shared" si="4"/>
        <v>2059</v>
      </c>
      <c r="P54" s="739">
        <f t="shared" si="9"/>
        <v>0</v>
      </c>
      <c r="Q54" s="730">
        <f t="shared" si="5"/>
        <v>0</v>
      </c>
      <c r="R54" s="730">
        <f t="shared" si="6"/>
        <v>0</v>
      </c>
      <c r="S54" s="730">
        <f t="shared" si="7"/>
        <v>0</v>
      </c>
      <c r="T54" s="730">
        <f t="shared" si="8"/>
        <v>0</v>
      </c>
      <c r="Z54" s="614"/>
    </row>
    <row r="55" spans="13:26" x14ac:dyDescent="0.2">
      <c r="M55" s="614"/>
      <c r="N55" s="748">
        <f t="shared" si="10"/>
        <v>39</v>
      </c>
      <c r="O55" s="749">
        <f t="shared" si="4"/>
        <v>2060</v>
      </c>
      <c r="P55" s="739">
        <f t="shared" si="9"/>
        <v>0</v>
      </c>
      <c r="Q55" s="730">
        <f t="shared" si="5"/>
        <v>0</v>
      </c>
      <c r="R55" s="730">
        <f t="shared" si="6"/>
        <v>0</v>
      </c>
      <c r="S55" s="730">
        <f t="shared" si="7"/>
        <v>0</v>
      </c>
      <c r="T55" s="730">
        <f t="shared" si="8"/>
        <v>0</v>
      </c>
      <c r="U55" s="748"/>
      <c r="V55" s="748"/>
      <c r="W55" s="748"/>
      <c r="X55" s="748"/>
      <c r="Y55" s="748"/>
      <c r="Z55" s="739"/>
    </row>
    <row r="56" spans="13:26" x14ac:dyDescent="0.2">
      <c r="M56" s="614"/>
      <c r="N56" s="748">
        <f t="shared" si="10"/>
        <v>40</v>
      </c>
      <c r="O56" s="749">
        <f t="shared" si="4"/>
        <v>2061</v>
      </c>
      <c r="P56" s="739">
        <f t="shared" si="9"/>
        <v>0</v>
      </c>
      <c r="Q56" s="730">
        <f t="shared" si="5"/>
        <v>0</v>
      </c>
      <c r="R56" s="730">
        <f t="shared" si="6"/>
        <v>0</v>
      </c>
      <c r="S56" s="730">
        <f t="shared" si="7"/>
        <v>0</v>
      </c>
      <c r="T56" s="730">
        <f t="shared" si="8"/>
        <v>0</v>
      </c>
      <c r="U56" s="724">
        <f>SUM(Q53:T56)/4</f>
        <v>0</v>
      </c>
      <c r="V56" s="730">
        <f>SUM(Q53:Q56)/4</f>
        <v>0</v>
      </c>
      <c r="W56" s="730">
        <f>SUM(R53:R56)/4</f>
        <v>0</v>
      </c>
      <c r="X56" s="730">
        <f>SUM(S53:S56)/4</f>
        <v>0</v>
      </c>
      <c r="Y56" s="730">
        <f>SUM(T53:T56)/4</f>
        <v>0</v>
      </c>
      <c r="Z56" s="742">
        <f>SUM(Q56:T56)-P56</f>
        <v>0</v>
      </c>
    </row>
    <row r="57" spans="13:26" x14ac:dyDescent="0.2">
      <c r="M57" s="614"/>
      <c r="N57" s="748"/>
      <c r="O57" s="615" t="s">
        <v>18</v>
      </c>
      <c r="P57" s="615" t="s">
        <v>18</v>
      </c>
      <c r="Q57" s="615" t="s">
        <v>18</v>
      </c>
      <c r="R57" s="615" t="s">
        <v>18</v>
      </c>
      <c r="S57" s="615" t="s">
        <v>18</v>
      </c>
      <c r="T57" s="615" t="s">
        <v>18</v>
      </c>
      <c r="U57" s="724"/>
      <c r="V57" s="724"/>
      <c r="W57" s="724"/>
      <c r="X57" s="724"/>
      <c r="Y57" s="724"/>
      <c r="Z57" s="614"/>
    </row>
    <row r="58" spans="13:26" x14ac:dyDescent="0.2">
      <c r="M58" s="614"/>
      <c r="O58" s="605" t="s">
        <v>111</v>
      </c>
      <c r="P58" s="726">
        <f>SUM(Q58:T58)</f>
        <v>0</v>
      </c>
      <c r="Q58" s="724">
        <f>SUM(Q$17:Q$56)</f>
        <v>0</v>
      </c>
      <c r="R58" s="724">
        <f>SUM(R$17:R$56)</f>
        <v>0</v>
      </c>
      <c r="S58" s="724">
        <f>SUM(S$17:S$56)</f>
        <v>0</v>
      </c>
      <c r="T58" s="724">
        <f>SUM(T$17:T$56)</f>
        <v>0</v>
      </c>
      <c r="U58" s="730"/>
      <c r="V58" s="724"/>
      <c r="W58" s="724"/>
      <c r="X58" s="724"/>
      <c r="Y58" s="724"/>
      <c r="Z58" s="614"/>
    </row>
    <row r="59" spans="13:26" x14ac:dyDescent="0.2">
      <c r="M59" s="614"/>
      <c r="N59" s="614"/>
      <c r="O59" s="614"/>
      <c r="P59" s="742">
        <f>P58-P$10</f>
        <v>0</v>
      </c>
      <c r="Q59" s="742">
        <f t="shared" ref="Q59:T59" si="11">Q58-Q$10</f>
        <v>0</v>
      </c>
      <c r="R59" s="742">
        <f t="shared" si="11"/>
        <v>0</v>
      </c>
      <c r="S59" s="742">
        <f t="shared" si="11"/>
        <v>0</v>
      </c>
      <c r="T59" s="742">
        <f t="shared" si="11"/>
        <v>0</v>
      </c>
      <c r="U59" s="742">
        <f>SUM(Q58:T58)-P$10</f>
        <v>0</v>
      </c>
      <c r="V59" s="614"/>
      <c r="W59" s="614"/>
      <c r="X59" s="614"/>
      <c r="Y59" s="614"/>
      <c r="Z59" s="614"/>
    </row>
    <row r="60" spans="13:26" x14ac:dyDescent="0.2">
      <c r="M60" s="614"/>
      <c r="O60" s="719" t="s">
        <v>112</v>
      </c>
      <c r="P60" s="752">
        <f>$P$13</f>
        <v>0</v>
      </c>
      <c r="Z60" s="614"/>
    </row>
    <row r="61" spans="13:26" x14ac:dyDescent="0.2">
      <c r="M61" s="614"/>
      <c r="O61" s="720" t="s">
        <v>113</v>
      </c>
      <c r="P61" s="752">
        <f>((1+P60)^(1/12))-1</f>
        <v>0</v>
      </c>
      <c r="Z61" s="614"/>
    </row>
    <row r="62" spans="13:26" x14ac:dyDescent="0.2">
      <c r="M62" s="614"/>
      <c r="O62" s="720" t="s">
        <v>20</v>
      </c>
      <c r="P62" s="726">
        <f>P10</f>
        <v>0</v>
      </c>
      <c r="Z62" s="614"/>
    </row>
    <row r="63" spans="13:26" x14ac:dyDescent="0.2">
      <c r="M63" s="614"/>
      <c r="O63" s="720" t="s">
        <v>21</v>
      </c>
      <c r="P63" s="724">
        <f>P62/(1+P61)^P64</f>
        <v>0</v>
      </c>
      <c r="Z63" s="614"/>
    </row>
    <row r="64" spans="13:26" x14ac:dyDescent="0.2">
      <c r="M64" s="614"/>
      <c r="O64" s="720" t="s">
        <v>114</v>
      </c>
      <c r="P64" s="730">
        <f>$P$12*12</f>
        <v>216</v>
      </c>
      <c r="Q64" s="753"/>
      <c r="Z64" s="614"/>
    </row>
    <row r="65" spans="13:26" x14ac:dyDescent="0.2">
      <c r="M65" s="614"/>
      <c r="O65" s="720" t="s">
        <v>115</v>
      </c>
      <c r="P65" s="724">
        <f>PMT(P61,P64,-P63)</f>
        <v>0</v>
      </c>
      <c r="Z65" s="614"/>
    </row>
    <row r="66" spans="13:26" x14ac:dyDescent="0.2">
      <c r="M66" s="614"/>
      <c r="N66" s="615"/>
      <c r="O66" s="615" t="s">
        <v>18</v>
      </c>
      <c r="P66" s="615" t="s">
        <v>18</v>
      </c>
      <c r="Q66" s="615" t="s">
        <v>18</v>
      </c>
      <c r="R66" s="615" t="s">
        <v>18</v>
      </c>
      <c r="Z66" s="614"/>
    </row>
    <row r="67" spans="13:26" x14ac:dyDescent="0.2">
      <c r="M67" s="614"/>
      <c r="N67" s="748">
        <v>1</v>
      </c>
      <c r="O67" s="730">
        <v>0</v>
      </c>
      <c r="P67" s="730">
        <f>P65</f>
        <v>0</v>
      </c>
      <c r="Q67" s="730">
        <f>O67*$P$61</f>
        <v>0</v>
      </c>
      <c r="R67" s="730">
        <f>O67+P67+Q67</f>
        <v>0</v>
      </c>
      <c r="Z67" s="614"/>
    </row>
    <row r="68" spans="13:26" x14ac:dyDescent="0.2">
      <c r="M68" s="614"/>
      <c r="N68" s="748">
        <f>N67+1</f>
        <v>2</v>
      </c>
      <c r="O68" s="730">
        <f t="shared" ref="O68" si="12">R67</f>
        <v>0</v>
      </c>
      <c r="P68" s="730">
        <f>P67</f>
        <v>0</v>
      </c>
      <c r="Q68" s="730">
        <f t="shared" ref="Q68" si="13">O68*$P$61</f>
        <v>0</v>
      </c>
      <c r="R68" s="730">
        <f t="shared" ref="R68" si="14">O68+P68+Q68</f>
        <v>0</v>
      </c>
      <c r="Z68" s="614"/>
    </row>
    <row r="69" spans="13:26" x14ac:dyDescent="0.2">
      <c r="M69" s="614"/>
      <c r="N69" s="748">
        <f t="shared" ref="N69:N132" si="15">N68+1</f>
        <v>3</v>
      </c>
      <c r="O69" s="730">
        <f t="shared" ref="O69:O132" si="16">R68</f>
        <v>0</v>
      </c>
      <c r="P69" s="730">
        <f t="shared" ref="P69:P132" si="17">P68</f>
        <v>0</v>
      </c>
      <c r="Q69" s="730">
        <f t="shared" ref="Q69:Q132" si="18">O69*$P$61</f>
        <v>0</v>
      </c>
      <c r="R69" s="730">
        <f t="shared" ref="R69:R132" si="19">O69+P69+Q69</f>
        <v>0</v>
      </c>
      <c r="Z69" s="614"/>
    </row>
    <row r="70" spans="13:26" x14ac:dyDescent="0.2">
      <c r="M70" s="614"/>
      <c r="N70" s="748">
        <f t="shared" si="15"/>
        <v>4</v>
      </c>
      <c r="O70" s="730">
        <f t="shared" si="16"/>
        <v>0</v>
      </c>
      <c r="P70" s="730">
        <f t="shared" si="17"/>
        <v>0</v>
      </c>
      <c r="Q70" s="730">
        <f t="shared" si="18"/>
        <v>0</v>
      </c>
      <c r="R70" s="730">
        <f t="shared" si="19"/>
        <v>0</v>
      </c>
      <c r="Z70" s="614"/>
    </row>
    <row r="71" spans="13:26" x14ac:dyDescent="0.2">
      <c r="M71" s="614"/>
      <c r="N71" s="748">
        <f t="shared" si="15"/>
        <v>5</v>
      </c>
      <c r="O71" s="730">
        <f t="shared" si="16"/>
        <v>0</v>
      </c>
      <c r="P71" s="730">
        <f t="shared" si="17"/>
        <v>0</v>
      </c>
      <c r="Q71" s="730">
        <f t="shared" si="18"/>
        <v>0</v>
      </c>
      <c r="R71" s="730">
        <f t="shared" si="19"/>
        <v>0</v>
      </c>
      <c r="Z71" s="614"/>
    </row>
    <row r="72" spans="13:26" x14ac:dyDescent="0.2">
      <c r="M72" s="614"/>
      <c r="N72" s="748">
        <f t="shared" si="15"/>
        <v>6</v>
      </c>
      <c r="O72" s="730">
        <f t="shared" si="16"/>
        <v>0</v>
      </c>
      <c r="P72" s="730">
        <f t="shared" si="17"/>
        <v>0</v>
      </c>
      <c r="Q72" s="730">
        <f t="shared" si="18"/>
        <v>0</v>
      </c>
      <c r="R72" s="730">
        <f t="shared" si="19"/>
        <v>0</v>
      </c>
      <c r="Z72" s="614"/>
    </row>
    <row r="73" spans="13:26" x14ac:dyDescent="0.2">
      <c r="M73" s="614"/>
      <c r="N73" s="748">
        <f t="shared" si="15"/>
        <v>7</v>
      </c>
      <c r="O73" s="730">
        <f t="shared" si="16"/>
        <v>0</v>
      </c>
      <c r="P73" s="730">
        <f t="shared" si="17"/>
        <v>0</v>
      </c>
      <c r="Q73" s="730">
        <f t="shared" si="18"/>
        <v>0</v>
      </c>
      <c r="R73" s="730">
        <f t="shared" si="19"/>
        <v>0</v>
      </c>
      <c r="Z73" s="614"/>
    </row>
    <row r="74" spans="13:26" x14ac:dyDescent="0.2">
      <c r="M74" s="614"/>
      <c r="N74" s="748">
        <f t="shared" si="15"/>
        <v>8</v>
      </c>
      <c r="O74" s="730">
        <f t="shared" si="16"/>
        <v>0</v>
      </c>
      <c r="P74" s="730">
        <f t="shared" si="17"/>
        <v>0</v>
      </c>
      <c r="Q74" s="730">
        <f t="shared" si="18"/>
        <v>0</v>
      </c>
      <c r="R74" s="730">
        <f t="shared" si="19"/>
        <v>0</v>
      </c>
      <c r="Z74" s="614"/>
    </row>
    <row r="75" spans="13:26" x14ac:dyDescent="0.2">
      <c r="M75" s="614"/>
      <c r="N75" s="748">
        <f t="shared" si="15"/>
        <v>9</v>
      </c>
      <c r="O75" s="730">
        <f t="shared" si="16"/>
        <v>0</v>
      </c>
      <c r="P75" s="730">
        <f t="shared" si="17"/>
        <v>0</v>
      </c>
      <c r="Q75" s="730">
        <f t="shared" si="18"/>
        <v>0</v>
      </c>
      <c r="R75" s="730">
        <f t="shared" si="19"/>
        <v>0</v>
      </c>
      <c r="Z75" s="614"/>
    </row>
    <row r="76" spans="13:26" x14ac:dyDescent="0.2">
      <c r="M76" s="614"/>
      <c r="N76" s="748">
        <f t="shared" si="15"/>
        <v>10</v>
      </c>
      <c r="O76" s="730">
        <f t="shared" si="16"/>
        <v>0</v>
      </c>
      <c r="P76" s="730">
        <f t="shared" si="17"/>
        <v>0</v>
      </c>
      <c r="Q76" s="730">
        <f t="shared" si="18"/>
        <v>0</v>
      </c>
      <c r="R76" s="730">
        <f t="shared" si="19"/>
        <v>0</v>
      </c>
      <c r="Z76" s="614"/>
    </row>
    <row r="77" spans="13:26" x14ac:dyDescent="0.2">
      <c r="M77" s="614"/>
      <c r="N77" s="748">
        <f t="shared" si="15"/>
        <v>11</v>
      </c>
      <c r="O77" s="730">
        <f t="shared" si="16"/>
        <v>0</v>
      </c>
      <c r="P77" s="730">
        <f t="shared" si="17"/>
        <v>0</v>
      </c>
      <c r="Q77" s="730">
        <f t="shared" si="18"/>
        <v>0</v>
      </c>
      <c r="R77" s="730">
        <f t="shared" si="19"/>
        <v>0</v>
      </c>
      <c r="Z77" s="614"/>
    </row>
    <row r="78" spans="13:26" x14ac:dyDescent="0.2">
      <c r="M78" s="614"/>
      <c r="N78" s="748">
        <f t="shared" si="15"/>
        <v>12</v>
      </c>
      <c r="O78" s="730">
        <f t="shared" si="16"/>
        <v>0</v>
      </c>
      <c r="P78" s="730">
        <f t="shared" si="17"/>
        <v>0</v>
      </c>
      <c r="Q78" s="730">
        <f t="shared" si="18"/>
        <v>0</v>
      </c>
      <c r="R78" s="730">
        <f t="shared" si="19"/>
        <v>0</v>
      </c>
      <c r="Z78" s="614"/>
    </row>
    <row r="79" spans="13:26" x14ac:dyDescent="0.2">
      <c r="M79" s="614"/>
      <c r="N79" s="748">
        <f t="shared" si="15"/>
        <v>13</v>
      </c>
      <c r="O79" s="730">
        <f t="shared" si="16"/>
        <v>0</v>
      </c>
      <c r="P79" s="730">
        <f t="shared" si="17"/>
        <v>0</v>
      </c>
      <c r="Q79" s="730">
        <f t="shared" si="18"/>
        <v>0</v>
      </c>
      <c r="R79" s="730">
        <f t="shared" si="19"/>
        <v>0</v>
      </c>
      <c r="Z79" s="614"/>
    </row>
    <row r="80" spans="13:26" x14ac:dyDescent="0.2">
      <c r="M80" s="614"/>
      <c r="N80" s="748">
        <f t="shared" si="15"/>
        <v>14</v>
      </c>
      <c r="O80" s="730">
        <f t="shared" si="16"/>
        <v>0</v>
      </c>
      <c r="P80" s="730">
        <f t="shared" si="17"/>
        <v>0</v>
      </c>
      <c r="Q80" s="730">
        <f t="shared" si="18"/>
        <v>0</v>
      </c>
      <c r="R80" s="730">
        <f t="shared" si="19"/>
        <v>0</v>
      </c>
      <c r="Z80" s="614"/>
    </row>
    <row r="81" spans="13:26" x14ac:dyDescent="0.2">
      <c r="M81" s="614"/>
      <c r="N81" s="748">
        <f t="shared" si="15"/>
        <v>15</v>
      </c>
      <c r="O81" s="730">
        <f t="shared" si="16"/>
        <v>0</v>
      </c>
      <c r="P81" s="730">
        <f t="shared" si="17"/>
        <v>0</v>
      </c>
      <c r="Q81" s="730">
        <f t="shared" si="18"/>
        <v>0</v>
      </c>
      <c r="R81" s="730">
        <f t="shared" si="19"/>
        <v>0</v>
      </c>
      <c r="Z81" s="614"/>
    </row>
    <row r="82" spans="13:26" x14ac:dyDescent="0.2">
      <c r="M82" s="614"/>
      <c r="N82" s="748">
        <f t="shared" si="15"/>
        <v>16</v>
      </c>
      <c r="O82" s="730">
        <f t="shared" si="16"/>
        <v>0</v>
      </c>
      <c r="P82" s="730">
        <f t="shared" si="17"/>
        <v>0</v>
      </c>
      <c r="Q82" s="730">
        <f t="shared" si="18"/>
        <v>0</v>
      </c>
      <c r="R82" s="730">
        <f t="shared" si="19"/>
        <v>0</v>
      </c>
      <c r="Z82" s="614"/>
    </row>
    <row r="83" spans="13:26" x14ac:dyDescent="0.2">
      <c r="M83" s="614"/>
      <c r="N83" s="748">
        <f t="shared" si="15"/>
        <v>17</v>
      </c>
      <c r="O83" s="730">
        <f t="shared" si="16"/>
        <v>0</v>
      </c>
      <c r="P83" s="730">
        <f t="shared" si="17"/>
        <v>0</v>
      </c>
      <c r="Q83" s="730">
        <f t="shared" si="18"/>
        <v>0</v>
      </c>
      <c r="R83" s="730">
        <f t="shared" si="19"/>
        <v>0</v>
      </c>
      <c r="Z83" s="614"/>
    </row>
    <row r="84" spans="13:26" x14ac:dyDescent="0.2">
      <c r="M84" s="614"/>
      <c r="N84" s="748">
        <f t="shared" si="15"/>
        <v>18</v>
      </c>
      <c r="O84" s="730">
        <f t="shared" si="16"/>
        <v>0</v>
      </c>
      <c r="P84" s="730">
        <f t="shared" si="17"/>
        <v>0</v>
      </c>
      <c r="Q84" s="730">
        <f t="shared" si="18"/>
        <v>0</v>
      </c>
      <c r="R84" s="730">
        <f t="shared" si="19"/>
        <v>0</v>
      </c>
      <c r="Z84" s="614"/>
    </row>
    <row r="85" spans="13:26" x14ac:dyDescent="0.2">
      <c r="M85" s="614"/>
      <c r="N85" s="748">
        <f t="shared" si="15"/>
        <v>19</v>
      </c>
      <c r="O85" s="730">
        <f t="shared" si="16"/>
        <v>0</v>
      </c>
      <c r="P85" s="730">
        <f t="shared" si="17"/>
        <v>0</v>
      </c>
      <c r="Q85" s="730">
        <f t="shared" si="18"/>
        <v>0</v>
      </c>
      <c r="R85" s="730">
        <f t="shared" si="19"/>
        <v>0</v>
      </c>
      <c r="Z85" s="614"/>
    </row>
    <row r="86" spans="13:26" x14ac:dyDescent="0.2">
      <c r="M86" s="614"/>
      <c r="N86" s="748">
        <f t="shared" si="15"/>
        <v>20</v>
      </c>
      <c r="O86" s="730">
        <f t="shared" si="16"/>
        <v>0</v>
      </c>
      <c r="P86" s="730">
        <f t="shared" si="17"/>
        <v>0</v>
      </c>
      <c r="Q86" s="730">
        <f t="shared" si="18"/>
        <v>0</v>
      </c>
      <c r="R86" s="730">
        <f t="shared" si="19"/>
        <v>0</v>
      </c>
      <c r="Z86" s="614"/>
    </row>
    <row r="87" spans="13:26" x14ac:dyDescent="0.2">
      <c r="M87" s="614"/>
      <c r="N87" s="748">
        <f t="shared" si="15"/>
        <v>21</v>
      </c>
      <c r="O87" s="730">
        <f t="shared" si="16"/>
        <v>0</v>
      </c>
      <c r="P87" s="730">
        <f t="shared" si="17"/>
        <v>0</v>
      </c>
      <c r="Q87" s="730">
        <f t="shared" si="18"/>
        <v>0</v>
      </c>
      <c r="R87" s="730">
        <f t="shared" si="19"/>
        <v>0</v>
      </c>
      <c r="Z87" s="614"/>
    </row>
    <row r="88" spans="13:26" x14ac:dyDescent="0.2">
      <c r="M88" s="614"/>
      <c r="N88" s="748">
        <f t="shared" si="15"/>
        <v>22</v>
      </c>
      <c r="O88" s="730">
        <f t="shared" si="16"/>
        <v>0</v>
      </c>
      <c r="P88" s="730">
        <f t="shared" si="17"/>
        <v>0</v>
      </c>
      <c r="Q88" s="730">
        <f t="shared" si="18"/>
        <v>0</v>
      </c>
      <c r="R88" s="730">
        <f t="shared" si="19"/>
        <v>0</v>
      </c>
      <c r="Z88" s="614"/>
    </row>
    <row r="89" spans="13:26" x14ac:dyDescent="0.2">
      <c r="M89" s="614"/>
      <c r="N89" s="748">
        <f t="shared" si="15"/>
        <v>23</v>
      </c>
      <c r="O89" s="730">
        <f t="shared" si="16"/>
        <v>0</v>
      </c>
      <c r="P89" s="730">
        <f t="shared" si="17"/>
        <v>0</v>
      </c>
      <c r="Q89" s="730">
        <f t="shared" si="18"/>
        <v>0</v>
      </c>
      <c r="R89" s="730">
        <f t="shared" si="19"/>
        <v>0</v>
      </c>
      <c r="Z89" s="614"/>
    </row>
    <row r="90" spans="13:26" x14ac:dyDescent="0.2">
      <c r="M90" s="614"/>
      <c r="N90" s="748">
        <f t="shared" si="15"/>
        <v>24</v>
      </c>
      <c r="O90" s="730">
        <f t="shared" si="16"/>
        <v>0</v>
      </c>
      <c r="P90" s="730">
        <f t="shared" si="17"/>
        <v>0</v>
      </c>
      <c r="Q90" s="730">
        <f t="shared" si="18"/>
        <v>0</v>
      </c>
      <c r="R90" s="730">
        <f t="shared" si="19"/>
        <v>0</v>
      </c>
      <c r="Z90" s="614"/>
    </row>
    <row r="91" spans="13:26" x14ac:dyDescent="0.2">
      <c r="M91" s="614"/>
      <c r="N91" s="748">
        <f t="shared" si="15"/>
        <v>25</v>
      </c>
      <c r="O91" s="730">
        <f t="shared" si="16"/>
        <v>0</v>
      </c>
      <c r="P91" s="730">
        <f t="shared" si="17"/>
        <v>0</v>
      </c>
      <c r="Q91" s="730">
        <f t="shared" si="18"/>
        <v>0</v>
      </c>
      <c r="R91" s="730">
        <f t="shared" si="19"/>
        <v>0</v>
      </c>
      <c r="Z91" s="614"/>
    </row>
    <row r="92" spans="13:26" x14ac:dyDescent="0.2">
      <c r="M92" s="614"/>
      <c r="N92" s="748">
        <f t="shared" si="15"/>
        <v>26</v>
      </c>
      <c r="O92" s="730">
        <f t="shared" si="16"/>
        <v>0</v>
      </c>
      <c r="P92" s="730">
        <f t="shared" si="17"/>
        <v>0</v>
      </c>
      <c r="Q92" s="730">
        <f t="shared" si="18"/>
        <v>0</v>
      </c>
      <c r="R92" s="730">
        <f t="shared" si="19"/>
        <v>0</v>
      </c>
      <c r="Z92" s="614"/>
    </row>
    <row r="93" spans="13:26" x14ac:dyDescent="0.2">
      <c r="M93" s="614"/>
      <c r="N93" s="748">
        <f t="shared" si="15"/>
        <v>27</v>
      </c>
      <c r="O93" s="730">
        <f t="shared" si="16"/>
        <v>0</v>
      </c>
      <c r="P93" s="730">
        <f t="shared" si="17"/>
        <v>0</v>
      </c>
      <c r="Q93" s="730">
        <f t="shared" si="18"/>
        <v>0</v>
      </c>
      <c r="R93" s="730">
        <f t="shared" si="19"/>
        <v>0</v>
      </c>
      <c r="Z93" s="614"/>
    </row>
    <row r="94" spans="13:26" x14ac:dyDescent="0.2">
      <c r="M94" s="614"/>
      <c r="N94" s="748">
        <f t="shared" si="15"/>
        <v>28</v>
      </c>
      <c r="O94" s="730">
        <f t="shared" si="16"/>
        <v>0</v>
      </c>
      <c r="P94" s="730">
        <f t="shared" si="17"/>
        <v>0</v>
      </c>
      <c r="Q94" s="730">
        <f t="shared" si="18"/>
        <v>0</v>
      </c>
      <c r="R94" s="730">
        <f t="shared" si="19"/>
        <v>0</v>
      </c>
      <c r="Z94" s="614"/>
    </row>
    <row r="95" spans="13:26" x14ac:dyDescent="0.2">
      <c r="M95" s="614"/>
      <c r="N95" s="748">
        <f t="shared" si="15"/>
        <v>29</v>
      </c>
      <c r="O95" s="730">
        <f t="shared" si="16"/>
        <v>0</v>
      </c>
      <c r="P95" s="730">
        <f t="shared" si="17"/>
        <v>0</v>
      </c>
      <c r="Q95" s="730">
        <f t="shared" si="18"/>
        <v>0</v>
      </c>
      <c r="R95" s="730">
        <f t="shared" si="19"/>
        <v>0</v>
      </c>
      <c r="Z95" s="614"/>
    </row>
    <row r="96" spans="13:26" x14ac:dyDescent="0.2">
      <c r="M96" s="614"/>
      <c r="N96" s="748">
        <f t="shared" si="15"/>
        <v>30</v>
      </c>
      <c r="O96" s="730">
        <f t="shared" si="16"/>
        <v>0</v>
      </c>
      <c r="P96" s="730">
        <f t="shared" si="17"/>
        <v>0</v>
      </c>
      <c r="Q96" s="730">
        <f t="shared" si="18"/>
        <v>0</v>
      </c>
      <c r="R96" s="730">
        <f t="shared" si="19"/>
        <v>0</v>
      </c>
      <c r="Z96" s="614"/>
    </row>
    <row r="97" spans="13:26" x14ac:dyDescent="0.2">
      <c r="M97" s="614"/>
      <c r="N97" s="748">
        <f t="shared" si="15"/>
        <v>31</v>
      </c>
      <c r="O97" s="730">
        <f t="shared" si="16"/>
        <v>0</v>
      </c>
      <c r="P97" s="730">
        <f t="shared" si="17"/>
        <v>0</v>
      </c>
      <c r="Q97" s="730">
        <f t="shared" si="18"/>
        <v>0</v>
      </c>
      <c r="R97" s="730">
        <f t="shared" si="19"/>
        <v>0</v>
      </c>
      <c r="Z97" s="614"/>
    </row>
    <row r="98" spans="13:26" x14ac:dyDescent="0.2">
      <c r="M98" s="614"/>
      <c r="N98" s="748">
        <f t="shared" si="15"/>
        <v>32</v>
      </c>
      <c r="O98" s="730">
        <f t="shared" si="16"/>
        <v>0</v>
      </c>
      <c r="P98" s="730">
        <f t="shared" si="17"/>
        <v>0</v>
      </c>
      <c r="Q98" s="730">
        <f t="shared" si="18"/>
        <v>0</v>
      </c>
      <c r="R98" s="730">
        <f t="shared" si="19"/>
        <v>0</v>
      </c>
      <c r="Z98" s="614"/>
    </row>
    <row r="99" spans="13:26" x14ac:dyDescent="0.2">
      <c r="M99" s="614"/>
      <c r="N99" s="748">
        <f t="shared" si="15"/>
        <v>33</v>
      </c>
      <c r="O99" s="730">
        <f t="shared" si="16"/>
        <v>0</v>
      </c>
      <c r="P99" s="730">
        <f t="shared" si="17"/>
        <v>0</v>
      </c>
      <c r="Q99" s="730">
        <f t="shared" si="18"/>
        <v>0</v>
      </c>
      <c r="R99" s="730">
        <f t="shared" si="19"/>
        <v>0</v>
      </c>
      <c r="Z99" s="614"/>
    </row>
    <row r="100" spans="13:26" x14ac:dyDescent="0.2">
      <c r="M100" s="614"/>
      <c r="N100" s="748">
        <f t="shared" si="15"/>
        <v>34</v>
      </c>
      <c r="O100" s="730">
        <f t="shared" si="16"/>
        <v>0</v>
      </c>
      <c r="P100" s="730">
        <f t="shared" si="17"/>
        <v>0</v>
      </c>
      <c r="Q100" s="730">
        <f t="shared" si="18"/>
        <v>0</v>
      </c>
      <c r="R100" s="730">
        <f t="shared" si="19"/>
        <v>0</v>
      </c>
      <c r="Z100" s="614"/>
    </row>
    <row r="101" spans="13:26" x14ac:dyDescent="0.2">
      <c r="M101" s="614"/>
      <c r="N101" s="748">
        <f t="shared" si="15"/>
        <v>35</v>
      </c>
      <c r="O101" s="730">
        <f t="shared" si="16"/>
        <v>0</v>
      </c>
      <c r="P101" s="730">
        <f t="shared" si="17"/>
        <v>0</v>
      </c>
      <c r="Q101" s="730">
        <f t="shared" si="18"/>
        <v>0</v>
      </c>
      <c r="R101" s="730">
        <f t="shared" si="19"/>
        <v>0</v>
      </c>
      <c r="Z101" s="614"/>
    </row>
    <row r="102" spans="13:26" x14ac:dyDescent="0.2">
      <c r="M102" s="614"/>
      <c r="N102" s="748">
        <f t="shared" si="15"/>
        <v>36</v>
      </c>
      <c r="O102" s="730">
        <f t="shared" si="16"/>
        <v>0</v>
      </c>
      <c r="P102" s="730">
        <f t="shared" si="17"/>
        <v>0</v>
      </c>
      <c r="Q102" s="730">
        <f t="shared" si="18"/>
        <v>0</v>
      </c>
      <c r="R102" s="730">
        <f t="shared" si="19"/>
        <v>0</v>
      </c>
      <c r="Z102" s="614"/>
    </row>
    <row r="103" spans="13:26" x14ac:dyDescent="0.2">
      <c r="M103" s="614"/>
      <c r="N103" s="748">
        <f t="shared" si="15"/>
        <v>37</v>
      </c>
      <c r="O103" s="730">
        <f t="shared" si="16"/>
        <v>0</v>
      </c>
      <c r="P103" s="730">
        <f t="shared" si="17"/>
        <v>0</v>
      </c>
      <c r="Q103" s="730">
        <f t="shared" si="18"/>
        <v>0</v>
      </c>
      <c r="R103" s="730">
        <f t="shared" si="19"/>
        <v>0</v>
      </c>
      <c r="Z103" s="614"/>
    </row>
    <row r="104" spans="13:26" x14ac:dyDescent="0.2">
      <c r="M104" s="614"/>
      <c r="N104" s="748">
        <f t="shared" si="15"/>
        <v>38</v>
      </c>
      <c r="O104" s="730">
        <f t="shared" si="16"/>
        <v>0</v>
      </c>
      <c r="P104" s="730">
        <f t="shared" si="17"/>
        <v>0</v>
      </c>
      <c r="Q104" s="730">
        <f t="shared" si="18"/>
        <v>0</v>
      </c>
      <c r="R104" s="730">
        <f t="shared" si="19"/>
        <v>0</v>
      </c>
      <c r="Z104" s="614"/>
    </row>
    <row r="105" spans="13:26" x14ac:dyDescent="0.2">
      <c r="M105" s="614"/>
      <c r="N105" s="748">
        <f t="shared" si="15"/>
        <v>39</v>
      </c>
      <c r="O105" s="730">
        <f t="shared" si="16"/>
        <v>0</v>
      </c>
      <c r="P105" s="730">
        <f t="shared" si="17"/>
        <v>0</v>
      </c>
      <c r="Q105" s="730">
        <f t="shared" si="18"/>
        <v>0</v>
      </c>
      <c r="R105" s="730">
        <f t="shared" si="19"/>
        <v>0</v>
      </c>
      <c r="Z105" s="614"/>
    </row>
    <row r="106" spans="13:26" x14ac:dyDescent="0.2">
      <c r="M106" s="614"/>
      <c r="N106" s="748">
        <f t="shared" si="15"/>
        <v>40</v>
      </c>
      <c r="O106" s="730">
        <f t="shared" si="16"/>
        <v>0</v>
      </c>
      <c r="P106" s="730">
        <f t="shared" si="17"/>
        <v>0</v>
      </c>
      <c r="Q106" s="730">
        <f t="shared" si="18"/>
        <v>0</v>
      </c>
      <c r="R106" s="730">
        <f t="shared" si="19"/>
        <v>0</v>
      </c>
      <c r="Z106" s="614"/>
    </row>
    <row r="107" spans="13:26" x14ac:dyDescent="0.2">
      <c r="M107" s="614"/>
      <c r="N107" s="748">
        <f t="shared" si="15"/>
        <v>41</v>
      </c>
      <c r="O107" s="730">
        <f t="shared" si="16"/>
        <v>0</v>
      </c>
      <c r="P107" s="730">
        <f t="shared" si="17"/>
        <v>0</v>
      </c>
      <c r="Q107" s="730">
        <f t="shared" si="18"/>
        <v>0</v>
      </c>
      <c r="R107" s="730">
        <f t="shared" si="19"/>
        <v>0</v>
      </c>
      <c r="Z107" s="614"/>
    </row>
    <row r="108" spans="13:26" x14ac:dyDescent="0.2">
      <c r="M108" s="614"/>
      <c r="N108" s="748">
        <f t="shared" si="15"/>
        <v>42</v>
      </c>
      <c r="O108" s="730">
        <f t="shared" si="16"/>
        <v>0</v>
      </c>
      <c r="P108" s="730">
        <f t="shared" si="17"/>
        <v>0</v>
      </c>
      <c r="Q108" s="730">
        <f t="shared" si="18"/>
        <v>0</v>
      </c>
      <c r="R108" s="730">
        <f t="shared" si="19"/>
        <v>0</v>
      </c>
      <c r="Z108" s="614"/>
    </row>
    <row r="109" spans="13:26" x14ac:dyDescent="0.2">
      <c r="M109" s="614"/>
      <c r="N109" s="748">
        <f t="shared" si="15"/>
        <v>43</v>
      </c>
      <c r="O109" s="730">
        <f t="shared" si="16"/>
        <v>0</v>
      </c>
      <c r="P109" s="730">
        <f t="shared" si="17"/>
        <v>0</v>
      </c>
      <c r="Q109" s="730">
        <f t="shared" si="18"/>
        <v>0</v>
      </c>
      <c r="R109" s="730">
        <f t="shared" si="19"/>
        <v>0</v>
      </c>
      <c r="Z109" s="614"/>
    </row>
    <row r="110" spans="13:26" x14ac:dyDescent="0.2">
      <c r="M110" s="614"/>
      <c r="N110" s="748">
        <f t="shared" si="15"/>
        <v>44</v>
      </c>
      <c r="O110" s="730">
        <f t="shared" si="16"/>
        <v>0</v>
      </c>
      <c r="P110" s="730">
        <f t="shared" si="17"/>
        <v>0</v>
      </c>
      <c r="Q110" s="730">
        <f t="shared" si="18"/>
        <v>0</v>
      </c>
      <c r="R110" s="730">
        <f t="shared" si="19"/>
        <v>0</v>
      </c>
      <c r="Z110" s="614"/>
    </row>
    <row r="111" spans="13:26" x14ac:dyDescent="0.2">
      <c r="M111" s="614"/>
      <c r="N111" s="748">
        <f t="shared" si="15"/>
        <v>45</v>
      </c>
      <c r="O111" s="730">
        <f t="shared" si="16"/>
        <v>0</v>
      </c>
      <c r="P111" s="730">
        <f t="shared" si="17"/>
        <v>0</v>
      </c>
      <c r="Q111" s="730">
        <f t="shared" si="18"/>
        <v>0</v>
      </c>
      <c r="R111" s="730">
        <f t="shared" si="19"/>
        <v>0</v>
      </c>
      <c r="Z111" s="614"/>
    </row>
    <row r="112" spans="13:26" x14ac:dyDescent="0.2">
      <c r="M112" s="614"/>
      <c r="N112" s="748">
        <f t="shared" si="15"/>
        <v>46</v>
      </c>
      <c r="O112" s="730">
        <f t="shared" si="16"/>
        <v>0</v>
      </c>
      <c r="P112" s="730">
        <f t="shared" si="17"/>
        <v>0</v>
      </c>
      <c r="Q112" s="730">
        <f t="shared" si="18"/>
        <v>0</v>
      </c>
      <c r="R112" s="730">
        <f t="shared" si="19"/>
        <v>0</v>
      </c>
      <c r="Z112" s="614"/>
    </row>
    <row r="113" spans="13:26" x14ac:dyDescent="0.2">
      <c r="M113" s="614"/>
      <c r="N113" s="748">
        <f t="shared" si="15"/>
        <v>47</v>
      </c>
      <c r="O113" s="730">
        <f t="shared" si="16"/>
        <v>0</v>
      </c>
      <c r="P113" s="730">
        <f t="shared" si="17"/>
        <v>0</v>
      </c>
      <c r="Q113" s="730">
        <f t="shared" si="18"/>
        <v>0</v>
      </c>
      <c r="R113" s="730">
        <f t="shared" si="19"/>
        <v>0</v>
      </c>
      <c r="Z113" s="614"/>
    </row>
    <row r="114" spans="13:26" x14ac:dyDescent="0.2">
      <c r="M114" s="614"/>
      <c r="N114" s="748">
        <f t="shared" si="15"/>
        <v>48</v>
      </c>
      <c r="O114" s="730">
        <f t="shared" si="16"/>
        <v>0</v>
      </c>
      <c r="P114" s="730">
        <f t="shared" si="17"/>
        <v>0</v>
      </c>
      <c r="Q114" s="730">
        <f t="shared" si="18"/>
        <v>0</v>
      </c>
      <c r="R114" s="730">
        <f t="shared" si="19"/>
        <v>0</v>
      </c>
      <c r="Z114" s="614"/>
    </row>
    <row r="115" spans="13:26" x14ac:dyDescent="0.2">
      <c r="M115" s="614"/>
      <c r="N115" s="748">
        <f t="shared" si="15"/>
        <v>49</v>
      </c>
      <c r="O115" s="730">
        <f t="shared" si="16"/>
        <v>0</v>
      </c>
      <c r="P115" s="730">
        <f t="shared" si="17"/>
        <v>0</v>
      </c>
      <c r="Q115" s="730">
        <f t="shared" si="18"/>
        <v>0</v>
      </c>
      <c r="R115" s="730">
        <f t="shared" si="19"/>
        <v>0</v>
      </c>
      <c r="Z115" s="614"/>
    </row>
    <row r="116" spans="13:26" x14ac:dyDescent="0.2">
      <c r="M116" s="614"/>
      <c r="N116" s="748">
        <f t="shared" si="15"/>
        <v>50</v>
      </c>
      <c r="O116" s="730">
        <f t="shared" si="16"/>
        <v>0</v>
      </c>
      <c r="P116" s="730">
        <f t="shared" si="17"/>
        <v>0</v>
      </c>
      <c r="Q116" s="730">
        <f t="shared" si="18"/>
        <v>0</v>
      </c>
      <c r="R116" s="730">
        <f t="shared" si="19"/>
        <v>0</v>
      </c>
      <c r="Z116" s="614"/>
    </row>
    <row r="117" spans="13:26" x14ac:dyDescent="0.2">
      <c r="M117" s="614"/>
      <c r="N117" s="748">
        <f t="shared" si="15"/>
        <v>51</v>
      </c>
      <c r="O117" s="730">
        <f t="shared" si="16"/>
        <v>0</v>
      </c>
      <c r="P117" s="730">
        <f t="shared" si="17"/>
        <v>0</v>
      </c>
      <c r="Q117" s="730">
        <f t="shared" si="18"/>
        <v>0</v>
      </c>
      <c r="R117" s="730">
        <f t="shared" si="19"/>
        <v>0</v>
      </c>
      <c r="Z117" s="614"/>
    </row>
    <row r="118" spans="13:26" x14ac:dyDescent="0.2">
      <c r="M118" s="614"/>
      <c r="N118" s="748">
        <f t="shared" si="15"/>
        <v>52</v>
      </c>
      <c r="O118" s="730">
        <f t="shared" si="16"/>
        <v>0</v>
      </c>
      <c r="P118" s="730">
        <f t="shared" si="17"/>
        <v>0</v>
      </c>
      <c r="Q118" s="730">
        <f t="shared" si="18"/>
        <v>0</v>
      </c>
      <c r="R118" s="730">
        <f t="shared" si="19"/>
        <v>0</v>
      </c>
      <c r="Z118" s="614"/>
    </row>
    <row r="119" spans="13:26" x14ac:dyDescent="0.2">
      <c r="M119" s="614"/>
      <c r="N119" s="748">
        <f t="shared" si="15"/>
        <v>53</v>
      </c>
      <c r="O119" s="730">
        <f t="shared" si="16"/>
        <v>0</v>
      </c>
      <c r="P119" s="730">
        <f t="shared" si="17"/>
        <v>0</v>
      </c>
      <c r="Q119" s="730">
        <f t="shared" si="18"/>
        <v>0</v>
      </c>
      <c r="R119" s="730">
        <f t="shared" si="19"/>
        <v>0</v>
      </c>
      <c r="Z119" s="614"/>
    </row>
    <row r="120" spans="13:26" x14ac:dyDescent="0.2">
      <c r="M120" s="614"/>
      <c r="N120" s="748">
        <f t="shared" si="15"/>
        <v>54</v>
      </c>
      <c r="O120" s="730">
        <f t="shared" si="16"/>
        <v>0</v>
      </c>
      <c r="P120" s="730">
        <f t="shared" si="17"/>
        <v>0</v>
      </c>
      <c r="Q120" s="730">
        <f t="shared" si="18"/>
        <v>0</v>
      </c>
      <c r="R120" s="730">
        <f t="shared" si="19"/>
        <v>0</v>
      </c>
      <c r="Z120" s="614"/>
    </row>
    <row r="121" spans="13:26" x14ac:dyDescent="0.2">
      <c r="M121" s="614"/>
      <c r="N121" s="748">
        <f t="shared" si="15"/>
        <v>55</v>
      </c>
      <c r="O121" s="730">
        <f t="shared" si="16"/>
        <v>0</v>
      </c>
      <c r="P121" s="730">
        <f t="shared" si="17"/>
        <v>0</v>
      </c>
      <c r="Q121" s="730">
        <f t="shared" si="18"/>
        <v>0</v>
      </c>
      <c r="R121" s="730">
        <f t="shared" si="19"/>
        <v>0</v>
      </c>
      <c r="Z121" s="614"/>
    </row>
    <row r="122" spans="13:26" x14ac:dyDescent="0.2">
      <c r="M122" s="614"/>
      <c r="N122" s="748">
        <f t="shared" si="15"/>
        <v>56</v>
      </c>
      <c r="O122" s="730">
        <f t="shared" si="16"/>
        <v>0</v>
      </c>
      <c r="P122" s="730">
        <f t="shared" si="17"/>
        <v>0</v>
      </c>
      <c r="Q122" s="730">
        <f t="shared" si="18"/>
        <v>0</v>
      </c>
      <c r="R122" s="730">
        <f t="shared" si="19"/>
        <v>0</v>
      </c>
      <c r="Z122" s="614"/>
    </row>
    <row r="123" spans="13:26" x14ac:dyDescent="0.2">
      <c r="M123" s="614"/>
      <c r="N123" s="748">
        <f t="shared" si="15"/>
        <v>57</v>
      </c>
      <c r="O123" s="730">
        <f t="shared" si="16"/>
        <v>0</v>
      </c>
      <c r="P123" s="730">
        <f t="shared" si="17"/>
        <v>0</v>
      </c>
      <c r="Q123" s="730">
        <f t="shared" si="18"/>
        <v>0</v>
      </c>
      <c r="R123" s="730">
        <f t="shared" si="19"/>
        <v>0</v>
      </c>
      <c r="Z123" s="614"/>
    </row>
    <row r="124" spans="13:26" x14ac:dyDescent="0.2">
      <c r="M124" s="614"/>
      <c r="N124" s="748">
        <f t="shared" si="15"/>
        <v>58</v>
      </c>
      <c r="O124" s="730">
        <f t="shared" si="16"/>
        <v>0</v>
      </c>
      <c r="P124" s="730">
        <f t="shared" si="17"/>
        <v>0</v>
      </c>
      <c r="Q124" s="730">
        <f t="shared" si="18"/>
        <v>0</v>
      </c>
      <c r="R124" s="730">
        <f t="shared" si="19"/>
        <v>0</v>
      </c>
      <c r="Z124" s="614"/>
    </row>
    <row r="125" spans="13:26" x14ac:dyDescent="0.2">
      <c r="M125" s="614"/>
      <c r="N125" s="748">
        <f t="shared" si="15"/>
        <v>59</v>
      </c>
      <c r="O125" s="730">
        <f t="shared" si="16"/>
        <v>0</v>
      </c>
      <c r="P125" s="730">
        <f t="shared" si="17"/>
        <v>0</v>
      </c>
      <c r="Q125" s="730">
        <f t="shared" si="18"/>
        <v>0</v>
      </c>
      <c r="R125" s="730">
        <f t="shared" si="19"/>
        <v>0</v>
      </c>
      <c r="Z125" s="614"/>
    </row>
    <row r="126" spans="13:26" x14ac:dyDescent="0.2">
      <c r="M126" s="614"/>
      <c r="N126" s="748">
        <f t="shared" si="15"/>
        <v>60</v>
      </c>
      <c r="O126" s="730">
        <f t="shared" si="16"/>
        <v>0</v>
      </c>
      <c r="P126" s="730">
        <f t="shared" si="17"/>
        <v>0</v>
      </c>
      <c r="Q126" s="730">
        <f t="shared" si="18"/>
        <v>0</v>
      </c>
      <c r="R126" s="730">
        <f t="shared" si="19"/>
        <v>0</v>
      </c>
      <c r="Z126" s="614"/>
    </row>
    <row r="127" spans="13:26" x14ac:dyDescent="0.2">
      <c r="M127" s="614"/>
      <c r="N127" s="748">
        <f t="shared" si="15"/>
        <v>61</v>
      </c>
      <c r="O127" s="730">
        <f t="shared" si="16"/>
        <v>0</v>
      </c>
      <c r="P127" s="730">
        <f t="shared" si="17"/>
        <v>0</v>
      </c>
      <c r="Q127" s="730">
        <f t="shared" si="18"/>
        <v>0</v>
      </c>
      <c r="R127" s="730">
        <f t="shared" si="19"/>
        <v>0</v>
      </c>
      <c r="Z127" s="614"/>
    </row>
    <row r="128" spans="13:26" x14ac:dyDescent="0.2">
      <c r="M128" s="614"/>
      <c r="N128" s="748">
        <f t="shared" si="15"/>
        <v>62</v>
      </c>
      <c r="O128" s="730">
        <f t="shared" si="16"/>
        <v>0</v>
      </c>
      <c r="P128" s="730">
        <f t="shared" si="17"/>
        <v>0</v>
      </c>
      <c r="Q128" s="730">
        <f t="shared" si="18"/>
        <v>0</v>
      </c>
      <c r="R128" s="730">
        <f t="shared" si="19"/>
        <v>0</v>
      </c>
      <c r="Z128" s="614"/>
    </row>
    <row r="129" spans="13:26" x14ac:dyDescent="0.2">
      <c r="M129" s="614"/>
      <c r="N129" s="748">
        <f t="shared" si="15"/>
        <v>63</v>
      </c>
      <c r="O129" s="730">
        <f t="shared" si="16"/>
        <v>0</v>
      </c>
      <c r="P129" s="730">
        <f t="shared" si="17"/>
        <v>0</v>
      </c>
      <c r="Q129" s="730">
        <f t="shared" si="18"/>
        <v>0</v>
      </c>
      <c r="R129" s="730">
        <f t="shared" si="19"/>
        <v>0</v>
      </c>
      <c r="Z129" s="614"/>
    </row>
    <row r="130" spans="13:26" x14ac:dyDescent="0.2">
      <c r="M130" s="614"/>
      <c r="N130" s="748">
        <f t="shared" si="15"/>
        <v>64</v>
      </c>
      <c r="O130" s="730">
        <f t="shared" si="16"/>
        <v>0</v>
      </c>
      <c r="P130" s="730">
        <f t="shared" si="17"/>
        <v>0</v>
      </c>
      <c r="Q130" s="730">
        <f t="shared" si="18"/>
        <v>0</v>
      </c>
      <c r="R130" s="730">
        <f t="shared" si="19"/>
        <v>0</v>
      </c>
      <c r="Z130" s="614"/>
    </row>
    <row r="131" spans="13:26" x14ac:dyDescent="0.2">
      <c r="M131" s="614"/>
      <c r="N131" s="748">
        <f t="shared" si="15"/>
        <v>65</v>
      </c>
      <c r="O131" s="730">
        <f t="shared" si="16"/>
        <v>0</v>
      </c>
      <c r="P131" s="730">
        <f t="shared" si="17"/>
        <v>0</v>
      </c>
      <c r="Q131" s="730">
        <f t="shared" si="18"/>
        <v>0</v>
      </c>
      <c r="R131" s="730">
        <f t="shared" si="19"/>
        <v>0</v>
      </c>
      <c r="Z131" s="614"/>
    </row>
    <row r="132" spans="13:26" x14ac:dyDescent="0.2">
      <c r="M132" s="614"/>
      <c r="N132" s="748">
        <f t="shared" si="15"/>
        <v>66</v>
      </c>
      <c r="O132" s="730">
        <f t="shared" si="16"/>
        <v>0</v>
      </c>
      <c r="P132" s="730">
        <f t="shared" si="17"/>
        <v>0</v>
      </c>
      <c r="Q132" s="730">
        <f t="shared" si="18"/>
        <v>0</v>
      </c>
      <c r="R132" s="730">
        <f t="shared" si="19"/>
        <v>0</v>
      </c>
      <c r="Z132" s="614"/>
    </row>
    <row r="133" spans="13:26" x14ac:dyDescent="0.2">
      <c r="M133" s="614"/>
      <c r="N133" s="748">
        <f t="shared" ref="N133:N196" si="20">N132+1</f>
        <v>67</v>
      </c>
      <c r="O133" s="730">
        <f t="shared" ref="O133:O196" si="21">R132</f>
        <v>0</v>
      </c>
      <c r="P133" s="730">
        <f t="shared" ref="P133:P196" si="22">P132</f>
        <v>0</v>
      </c>
      <c r="Q133" s="730">
        <f t="shared" ref="Q133:Q196" si="23">O133*$P$61</f>
        <v>0</v>
      </c>
      <c r="R133" s="730">
        <f t="shared" ref="R133:R196" si="24">O133+P133+Q133</f>
        <v>0</v>
      </c>
      <c r="Z133" s="614"/>
    </row>
    <row r="134" spans="13:26" x14ac:dyDescent="0.2">
      <c r="M134" s="614"/>
      <c r="N134" s="748">
        <f t="shared" si="20"/>
        <v>68</v>
      </c>
      <c r="O134" s="730">
        <f t="shared" si="21"/>
        <v>0</v>
      </c>
      <c r="P134" s="730">
        <f t="shared" si="22"/>
        <v>0</v>
      </c>
      <c r="Q134" s="730">
        <f t="shared" si="23"/>
        <v>0</v>
      </c>
      <c r="R134" s="730">
        <f t="shared" si="24"/>
        <v>0</v>
      </c>
      <c r="Z134" s="614"/>
    </row>
    <row r="135" spans="13:26" x14ac:dyDescent="0.2">
      <c r="M135" s="614"/>
      <c r="N135" s="748">
        <f t="shared" si="20"/>
        <v>69</v>
      </c>
      <c r="O135" s="730">
        <f t="shared" si="21"/>
        <v>0</v>
      </c>
      <c r="P135" s="730">
        <f t="shared" si="22"/>
        <v>0</v>
      </c>
      <c r="Q135" s="730">
        <f t="shared" si="23"/>
        <v>0</v>
      </c>
      <c r="R135" s="730">
        <f t="shared" si="24"/>
        <v>0</v>
      </c>
      <c r="Z135" s="614"/>
    </row>
    <row r="136" spans="13:26" x14ac:dyDescent="0.2">
      <c r="M136" s="614"/>
      <c r="N136" s="748">
        <f t="shared" si="20"/>
        <v>70</v>
      </c>
      <c r="O136" s="730">
        <f t="shared" si="21"/>
        <v>0</v>
      </c>
      <c r="P136" s="730">
        <f t="shared" si="22"/>
        <v>0</v>
      </c>
      <c r="Q136" s="730">
        <f t="shared" si="23"/>
        <v>0</v>
      </c>
      <c r="R136" s="730">
        <f t="shared" si="24"/>
        <v>0</v>
      </c>
      <c r="Z136" s="614"/>
    </row>
    <row r="137" spans="13:26" x14ac:dyDescent="0.2">
      <c r="M137" s="614"/>
      <c r="N137" s="748">
        <f t="shared" si="20"/>
        <v>71</v>
      </c>
      <c r="O137" s="730">
        <f t="shared" si="21"/>
        <v>0</v>
      </c>
      <c r="P137" s="730">
        <f t="shared" si="22"/>
        <v>0</v>
      </c>
      <c r="Q137" s="730">
        <f t="shared" si="23"/>
        <v>0</v>
      </c>
      <c r="R137" s="730">
        <f t="shared" si="24"/>
        <v>0</v>
      </c>
      <c r="Z137" s="614"/>
    </row>
    <row r="138" spans="13:26" x14ac:dyDescent="0.2">
      <c r="M138" s="614"/>
      <c r="N138" s="748">
        <f t="shared" si="20"/>
        <v>72</v>
      </c>
      <c r="O138" s="730">
        <f t="shared" si="21"/>
        <v>0</v>
      </c>
      <c r="P138" s="730">
        <f t="shared" si="22"/>
        <v>0</v>
      </c>
      <c r="Q138" s="730">
        <f t="shared" si="23"/>
        <v>0</v>
      </c>
      <c r="R138" s="730">
        <f t="shared" si="24"/>
        <v>0</v>
      </c>
      <c r="Z138" s="614"/>
    </row>
    <row r="139" spans="13:26" x14ac:dyDescent="0.2">
      <c r="M139" s="614"/>
      <c r="N139" s="748">
        <f t="shared" si="20"/>
        <v>73</v>
      </c>
      <c r="O139" s="730">
        <f t="shared" si="21"/>
        <v>0</v>
      </c>
      <c r="P139" s="730">
        <f t="shared" si="22"/>
        <v>0</v>
      </c>
      <c r="Q139" s="730">
        <f t="shared" si="23"/>
        <v>0</v>
      </c>
      <c r="R139" s="730">
        <f t="shared" si="24"/>
        <v>0</v>
      </c>
      <c r="Z139" s="614"/>
    </row>
    <row r="140" spans="13:26" x14ac:dyDescent="0.2">
      <c r="M140" s="614"/>
      <c r="N140" s="748">
        <f t="shared" si="20"/>
        <v>74</v>
      </c>
      <c r="O140" s="730">
        <f t="shared" si="21"/>
        <v>0</v>
      </c>
      <c r="P140" s="730">
        <f t="shared" si="22"/>
        <v>0</v>
      </c>
      <c r="Q140" s="730">
        <f t="shared" si="23"/>
        <v>0</v>
      </c>
      <c r="R140" s="730">
        <f t="shared" si="24"/>
        <v>0</v>
      </c>
      <c r="Z140" s="614"/>
    </row>
    <row r="141" spans="13:26" x14ac:dyDescent="0.2">
      <c r="M141" s="614"/>
      <c r="N141" s="748">
        <f t="shared" si="20"/>
        <v>75</v>
      </c>
      <c r="O141" s="730">
        <f t="shared" si="21"/>
        <v>0</v>
      </c>
      <c r="P141" s="730">
        <f t="shared" si="22"/>
        <v>0</v>
      </c>
      <c r="Q141" s="730">
        <f t="shared" si="23"/>
        <v>0</v>
      </c>
      <c r="R141" s="730">
        <f t="shared" si="24"/>
        <v>0</v>
      </c>
      <c r="Z141" s="614"/>
    </row>
    <row r="142" spans="13:26" x14ac:dyDescent="0.2">
      <c r="M142" s="614"/>
      <c r="N142" s="748">
        <f t="shared" si="20"/>
        <v>76</v>
      </c>
      <c r="O142" s="730">
        <f t="shared" si="21"/>
        <v>0</v>
      </c>
      <c r="P142" s="730">
        <f t="shared" si="22"/>
        <v>0</v>
      </c>
      <c r="Q142" s="730">
        <f t="shared" si="23"/>
        <v>0</v>
      </c>
      <c r="R142" s="730">
        <f t="shared" si="24"/>
        <v>0</v>
      </c>
      <c r="Z142" s="614"/>
    </row>
    <row r="143" spans="13:26" x14ac:dyDescent="0.2">
      <c r="M143" s="614"/>
      <c r="N143" s="748">
        <f t="shared" si="20"/>
        <v>77</v>
      </c>
      <c r="O143" s="730">
        <f t="shared" si="21"/>
        <v>0</v>
      </c>
      <c r="P143" s="730">
        <f t="shared" si="22"/>
        <v>0</v>
      </c>
      <c r="Q143" s="730">
        <f t="shared" si="23"/>
        <v>0</v>
      </c>
      <c r="R143" s="730">
        <f t="shared" si="24"/>
        <v>0</v>
      </c>
      <c r="Z143" s="614"/>
    </row>
    <row r="144" spans="13:26" x14ac:dyDescent="0.2">
      <c r="M144" s="614"/>
      <c r="N144" s="748">
        <f t="shared" si="20"/>
        <v>78</v>
      </c>
      <c r="O144" s="730">
        <f t="shared" si="21"/>
        <v>0</v>
      </c>
      <c r="P144" s="730">
        <f t="shared" si="22"/>
        <v>0</v>
      </c>
      <c r="Q144" s="730">
        <f t="shared" si="23"/>
        <v>0</v>
      </c>
      <c r="R144" s="730">
        <f t="shared" si="24"/>
        <v>0</v>
      </c>
      <c r="Z144" s="614"/>
    </row>
    <row r="145" spans="13:26" x14ac:dyDescent="0.2">
      <c r="M145" s="614"/>
      <c r="N145" s="748">
        <f t="shared" si="20"/>
        <v>79</v>
      </c>
      <c r="O145" s="730">
        <f t="shared" si="21"/>
        <v>0</v>
      </c>
      <c r="P145" s="730">
        <f t="shared" si="22"/>
        <v>0</v>
      </c>
      <c r="Q145" s="730">
        <f t="shared" si="23"/>
        <v>0</v>
      </c>
      <c r="R145" s="730">
        <f t="shared" si="24"/>
        <v>0</v>
      </c>
      <c r="Z145" s="614"/>
    </row>
    <row r="146" spans="13:26" x14ac:dyDescent="0.2">
      <c r="M146" s="614"/>
      <c r="N146" s="748">
        <f t="shared" si="20"/>
        <v>80</v>
      </c>
      <c r="O146" s="730">
        <f t="shared" si="21"/>
        <v>0</v>
      </c>
      <c r="P146" s="730">
        <f t="shared" si="22"/>
        <v>0</v>
      </c>
      <c r="Q146" s="730">
        <f t="shared" si="23"/>
        <v>0</v>
      </c>
      <c r="R146" s="730">
        <f t="shared" si="24"/>
        <v>0</v>
      </c>
      <c r="Z146" s="614"/>
    </row>
    <row r="147" spans="13:26" x14ac:dyDescent="0.2">
      <c r="M147" s="614"/>
      <c r="N147" s="748">
        <f t="shared" si="20"/>
        <v>81</v>
      </c>
      <c r="O147" s="730">
        <f t="shared" si="21"/>
        <v>0</v>
      </c>
      <c r="P147" s="730">
        <f t="shared" si="22"/>
        <v>0</v>
      </c>
      <c r="Q147" s="730">
        <f t="shared" si="23"/>
        <v>0</v>
      </c>
      <c r="R147" s="730">
        <f t="shared" si="24"/>
        <v>0</v>
      </c>
      <c r="Z147" s="614"/>
    </row>
    <row r="148" spans="13:26" x14ac:dyDescent="0.2">
      <c r="M148" s="614"/>
      <c r="N148" s="748">
        <f t="shared" si="20"/>
        <v>82</v>
      </c>
      <c r="O148" s="730">
        <f t="shared" si="21"/>
        <v>0</v>
      </c>
      <c r="P148" s="730">
        <f t="shared" si="22"/>
        <v>0</v>
      </c>
      <c r="Q148" s="730">
        <f t="shared" si="23"/>
        <v>0</v>
      </c>
      <c r="R148" s="730">
        <f t="shared" si="24"/>
        <v>0</v>
      </c>
      <c r="Z148" s="614"/>
    </row>
    <row r="149" spans="13:26" x14ac:dyDescent="0.2">
      <c r="M149" s="614"/>
      <c r="N149" s="748">
        <f t="shared" si="20"/>
        <v>83</v>
      </c>
      <c r="O149" s="730">
        <f t="shared" si="21"/>
        <v>0</v>
      </c>
      <c r="P149" s="730">
        <f t="shared" si="22"/>
        <v>0</v>
      </c>
      <c r="Q149" s="730">
        <f t="shared" si="23"/>
        <v>0</v>
      </c>
      <c r="R149" s="730">
        <f t="shared" si="24"/>
        <v>0</v>
      </c>
      <c r="Z149" s="614"/>
    </row>
    <row r="150" spans="13:26" x14ac:dyDescent="0.2">
      <c r="M150" s="614"/>
      <c r="N150" s="748">
        <f t="shared" si="20"/>
        <v>84</v>
      </c>
      <c r="O150" s="730">
        <f t="shared" si="21"/>
        <v>0</v>
      </c>
      <c r="P150" s="730">
        <f t="shared" si="22"/>
        <v>0</v>
      </c>
      <c r="Q150" s="730">
        <f t="shared" si="23"/>
        <v>0</v>
      </c>
      <c r="R150" s="730">
        <f t="shared" si="24"/>
        <v>0</v>
      </c>
      <c r="Z150" s="614"/>
    </row>
    <row r="151" spans="13:26" x14ac:dyDescent="0.2">
      <c r="M151" s="614"/>
      <c r="N151" s="748">
        <f t="shared" si="20"/>
        <v>85</v>
      </c>
      <c r="O151" s="730">
        <f t="shared" si="21"/>
        <v>0</v>
      </c>
      <c r="P151" s="730">
        <f t="shared" si="22"/>
        <v>0</v>
      </c>
      <c r="Q151" s="730">
        <f t="shared" si="23"/>
        <v>0</v>
      </c>
      <c r="R151" s="730">
        <f t="shared" si="24"/>
        <v>0</v>
      </c>
      <c r="Z151" s="614"/>
    </row>
    <row r="152" spans="13:26" x14ac:dyDescent="0.2">
      <c r="M152" s="614"/>
      <c r="N152" s="748">
        <f t="shared" si="20"/>
        <v>86</v>
      </c>
      <c r="O152" s="730">
        <f t="shared" si="21"/>
        <v>0</v>
      </c>
      <c r="P152" s="730">
        <f t="shared" si="22"/>
        <v>0</v>
      </c>
      <c r="Q152" s="730">
        <f t="shared" si="23"/>
        <v>0</v>
      </c>
      <c r="R152" s="730">
        <f t="shared" si="24"/>
        <v>0</v>
      </c>
      <c r="Z152" s="614"/>
    </row>
    <row r="153" spans="13:26" x14ac:dyDescent="0.2">
      <c r="M153" s="614"/>
      <c r="N153" s="748">
        <f t="shared" si="20"/>
        <v>87</v>
      </c>
      <c r="O153" s="730">
        <f t="shared" si="21"/>
        <v>0</v>
      </c>
      <c r="P153" s="730">
        <f t="shared" si="22"/>
        <v>0</v>
      </c>
      <c r="Q153" s="730">
        <f t="shared" si="23"/>
        <v>0</v>
      </c>
      <c r="R153" s="730">
        <f t="shared" si="24"/>
        <v>0</v>
      </c>
      <c r="Z153" s="614"/>
    </row>
    <row r="154" spans="13:26" x14ac:dyDescent="0.2">
      <c r="M154" s="614"/>
      <c r="N154" s="748">
        <f t="shared" si="20"/>
        <v>88</v>
      </c>
      <c r="O154" s="730">
        <f t="shared" si="21"/>
        <v>0</v>
      </c>
      <c r="P154" s="730">
        <f t="shared" si="22"/>
        <v>0</v>
      </c>
      <c r="Q154" s="730">
        <f t="shared" si="23"/>
        <v>0</v>
      </c>
      <c r="R154" s="730">
        <f t="shared" si="24"/>
        <v>0</v>
      </c>
      <c r="Z154" s="614"/>
    </row>
    <row r="155" spans="13:26" x14ac:dyDescent="0.2">
      <c r="M155" s="614"/>
      <c r="N155" s="748">
        <f t="shared" si="20"/>
        <v>89</v>
      </c>
      <c r="O155" s="730">
        <f t="shared" si="21"/>
        <v>0</v>
      </c>
      <c r="P155" s="730">
        <f t="shared" si="22"/>
        <v>0</v>
      </c>
      <c r="Q155" s="730">
        <f t="shared" si="23"/>
        <v>0</v>
      </c>
      <c r="R155" s="730">
        <f t="shared" si="24"/>
        <v>0</v>
      </c>
      <c r="Z155" s="614"/>
    </row>
    <row r="156" spans="13:26" x14ac:dyDescent="0.2">
      <c r="M156" s="614"/>
      <c r="N156" s="748">
        <f t="shared" si="20"/>
        <v>90</v>
      </c>
      <c r="O156" s="730">
        <f t="shared" si="21"/>
        <v>0</v>
      </c>
      <c r="P156" s="730">
        <f t="shared" si="22"/>
        <v>0</v>
      </c>
      <c r="Q156" s="730">
        <f t="shared" si="23"/>
        <v>0</v>
      </c>
      <c r="R156" s="730">
        <f t="shared" si="24"/>
        <v>0</v>
      </c>
      <c r="Z156" s="614"/>
    </row>
    <row r="157" spans="13:26" x14ac:dyDescent="0.2">
      <c r="M157" s="614"/>
      <c r="N157" s="748">
        <f t="shared" si="20"/>
        <v>91</v>
      </c>
      <c r="O157" s="730">
        <f t="shared" si="21"/>
        <v>0</v>
      </c>
      <c r="P157" s="730">
        <f t="shared" si="22"/>
        <v>0</v>
      </c>
      <c r="Q157" s="730">
        <f t="shared" si="23"/>
        <v>0</v>
      </c>
      <c r="R157" s="730">
        <f t="shared" si="24"/>
        <v>0</v>
      </c>
      <c r="Z157" s="614"/>
    </row>
    <row r="158" spans="13:26" x14ac:dyDescent="0.2">
      <c r="M158" s="614"/>
      <c r="N158" s="748">
        <f t="shared" si="20"/>
        <v>92</v>
      </c>
      <c r="O158" s="730">
        <f t="shared" si="21"/>
        <v>0</v>
      </c>
      <c r="P158" s="730">
        <f t="shared" si="22"/>
        <v>0</v>
      </c>
      <c r="Q158" s="730">
        <f t="shared" si="23"/>
        <v>0</v>
      </c>
      <c r="R158" s="730">
        <f t="shared" si="24"/>
        <v>0</v>
      </c>
      <c r="Z158" s="614"/>
    </row>
    <row r="159" spans="13:26" x14ac:dyDescent="0.2">
      <c r="M159" s="614"/>
      <c r="N159" s="748">
        <f t="shared" si="20"/>
        <v>93</v>
      </c>
      <c r="O159" s="730">
        <f t="shared" si="21"/>
        <v>0</v>
      </c>
      <c r="P159" s="730">
        <f t="shared" si="22"/>
        <v>0</v>
      </c>
      <c r="Q159" s="730">
        <f t="shared" si="23"/>
        <v>0</v>
      </c>
      <c r="R159" s="730">
        <f t="shared" si="24"/>
        <v>0</v>
      </c>
      <c r="Z159" s="614"/>
    </row>
    <row r="160" spans="13:26" x14ac:dyDescent="0.2">
      <c r="M160" s="614"/>
      <c r="N160" s="748">
        <f t="shared" si="20"/>
        <v>94</v>
      </c>
      <c r="O160" s="730">
        <f t="shared" si="21"/>
        <v>0</v>
      </c>
      <c r="P160" s="730">
        <f t="shared" si="22"/>
        <v>0</v>
      </c>
      <c r="Q160" s="730">
        <f t="shared" si="23"/>
        <v>0</v>
      </c>
      <c r="R160" s="730">
        <f t="shared" si="24"/>
        <v>0</v>
      </c>
      <c r="Z160" s="614"/>
    </row>
    <row r="161" spans="13:26" x14ac:dyDescent="0.2">
      <c r="M161" s="614"/>
      <c r="N161" s="748">
        <f t="shared" si="20"/>
        <v>95</v>
      </c>
      <c r="O161" s="730">
        <f t="shared" si="21"/>
        <v>0</v>
      </c>
      <c r="P161" s="730">
        <f t="shared" si="22"/>
        <v>0</v>
      </c>
      <c r="Q161" s="730">
        <f t="shared" si="23"/>
        <v>0</v>
      </c>
      <c r="R161" s="730">
        <f t="shared" si="24"/>
        <v>0</v>
      </c>
      <c r="Z161" s="614"/>
    </row>
    <row r="162" spans="13:26" x14ac:dyDescent="0.2">
      <c r="M162" s="614"/>
      <c r="N162" s="748">
        <f t="shared" si="20"/>
        <v>96</v>
      </c>
      <c r="O162" s="730">
        <f t="shared" si="21"/>
        <v>0</v>
      </c>
      <c r="P162" s="730">
        <f t="shared" si="22"/>
        <v>0</v>
      </c>
      <c r="Q162" s="730">
        <f t="shared" si="23"/>
        <v>0</v>
      </c>
      <c r="R162" s="730">
        <f t="shared" si="24"/>
        <v>0</v>
      </c>
      <c r="Z162" s="614"/>
    </row>
    <row r="163" spans="13:26" x14ac:dyDescent="0.2">
      <c r="M163" s="614"/>
      <c r="N163" s="748">
        <f t="shared" si="20"/>
        <v>97</v>
      </c>
      <c r="O163" s="730">
        <f t="shared" si="21"/>
        <v>0</v>
      </c>
      <c r="P163" s="730">
        <f t="shared" si="22"/>
        <v>0</v>
      </c>
      <c r="Q163" s="730">
        <f t="shared" si="23"/>
        <v>0</v>
      </c>
      <c r="R163" s="730">
        <f t="shared" si="24"/>
        <v>0</v>
      </c>
      <c r="Z163" s="614"/>
    </row>
    <row r="164" spans="13:26" x14ac:dyDescent="0.2">
      <c r="M164" s="614"/>
      <c r="N164" s="748">
        <f t="shared" si="20"/>
        <v>98</v>
      </c>
      <c r="O164" s="730">
        <f t="shared" si="21"/>
        <v>0</v>
      </c>
      <c r="P164" s="730">
        <f t="shared" si="22"/>
        <v>0</v>
      </c>
      <c r="Q164" s="730">
        <f t="shared" si="23"/>
        <v>0</v>
      </c>
      <c r="R164" s="730">
        <f t="shared" si="24"/>
        <v>0</v>
      </c>
      <c r="Z164" s="614"/>
    </row>
    <row r="165" spans="13:26" x14ac:dyDescent="0.2">
      <c r="M165" s="614"/>
      <c r="N165" s="748">
        <f t="shared" si="20"/>
        <v>99</v>
      </c>
      <c r="O165" s="730">
        <f t="shared" si="21"/>
        <v>0</v>
      </c>
      <c r="P165" s="730">
        <f t="shared" si="22"/>
        <v>0</v>
      </c>
      <c r="Q165" s="730">
        <f t="shared" si="23"/>
        <v>0</v>
      </c>
      <c r="R165" s="730">
        <f t="shared" si="24"/>
        <v>0</v>
      </c>
      <c r="Z165" s="614"/>
    </row>
    <row r="166" spans="13:26" x14ac:dyDescent="0.2">
      <c r="M166" s="614"/>
      <c r="N166" s="748">
        <f t="shared" si="20"/>
        <v>100</v>
      </c>
      <c r="O166" s="730">
        <f t="shared" si="21"/>
        <v>0</v>
      </c>
      <c r="P166" s="730">
        <f t="shared" si="22"/>
        <v>0</v>
      </c>
      <c r="Q166" s="730">
        <f t="shared" si="23"/>
        <v>0</v>
      </c>
      <c r="R166" s="730">
        <f t="shared" si="24"/>
        <v>0</v>
      </c>
      <c r="Z166" s="614"/>
    </row>
    <row r="167" spans="13:26" x14ac:dyDescent="0.2">
      <c r="M167" s="614"/>
      <c r="N167" s="748">
        <f t="shared" si="20"/>
        <v>101</v>
      </c>
      <c r="O167" s="730">
        <f t="shared" si="21"/>
        <v>0</v>
      </c>
      <c r="P167" s="730">
        <f t="shared" si="22"/>
        <v>0</v>
      </c>
      <c r="Q167" s="730">
        <f t="shared" si="23"/>
        <v>0</v>
      </c>
      <c r="R167" s="730">
        <f t="shared" si="24"/>
        <v>0</v>
      </c>
      <c r="Z167" s="614"/>
    </row>
    <row r="168" spans="13:26" x14ac:dyDescent="0.2">
      <c r="M168" s="614"/>
      <c r="N168" s="748">
        <f t="shared" si="20"/>
        <v>102</v>
      </c>
      <c r="O168" s="730">
        <f t="shared" si="21"/>
        <v>0</v>
      </c>
      <c r="P168" s="730">
        <f t="shared" si="22"/>
        <v>0</v>
      </c>
      <c r="Q168" s="730">
        <f t="shared" si="23"/>
        <v>0</v>
      </c>
      <c r="R168" s="730">
        <f t="shared" si="24"/>
        <v>0</v>
      </c>
      <c r="Z168" s="614"/>
    </row>
    <row r="169" spans="13:26" x14ac:dyDescent="0.2">
      <c r="M169" s="614"/>
      <c r="N169" s="748">
        <f t="shared" si="20"/>
        <v>103</v>
      </c>
      <c r="O169" s="730">
        <f t="shared" si="21"/>
        <v>0</v>
      </c>
      <c r="P169" s="730">
        <f t="shared" si="22"/>
        <v>0</v>
      </c>
      <c r="Q169" s="730">
        <f t="shared" si="23"/>
        <v>0</v>
      </c>
      <c r="R169" s="730">
        <f t="shared" si="24"/>
        <v>0</v>
      </c>
      <c r="Z169" s="614"/>
    </row>
    <row r="170" spans="13:26" x14ac:dyDescent="0.2">
      <c r="M170" s="614"/>
      <c r="N170" s="748">
        <f t="shared" si="20"/>
        <v>104</v>
      </c>
      <c r="O170" s="730">
        <f t="shared" si="21"/>
        <v>0</v>
      </c>
      <c r="P170" s="730">
        <f t="shared" si="22"/>
        <v>0</v>
      </c>
      <c r="Q170" s="730">
        <f t="shared" si="23"/>
        <v>0</v>
      </c>
      <c r="R170" s="730">
        <f t="shared" si="24"/>
        <v>0</v>
      </c>
      <c r="Z170" s="614"/>
    </row>
    <row r="171" spans="13:26" x14ac:dyDescent="0.2">
      <c r="M171" s="614"/>
      <c r="N171" s="748">
        <f t="shared" si="20"/>
        <v>105</v>
      </c>
      <c r="O171" s="730">
        <f t="shared" si="21"/>
        <v>0</v>
      </c>
      <c r="P171" s="730">
        <f t="shared" si="22"/>
        <v>0</v>
      </c>
      <c r="Q171" s="730">
        <f t="shared" si="23"/>
        <v>0</v>
      </c>
      <c r="R171" s="730">
        <f t="shared" si="24"/>
        <v>0</v>
      </c>
      <c r="Z171" s="614"/>
    </row>
    <row r="172" spans="13:26" x14ac:dyDescent="0.2">
      <c r="M172" s="614"/>
      <c r="N172" s="748">
        <f t="shared" si="20"/>
        <v>106</v>
      </c>
      <c r="O172" s="730">
        <f t="shared" si="21"/>
        <v>0</v>
      </c>
      <c r="P172" s="730">
        <f t="shared" si="22"/>
        <v>0</v>
      </c>
      <c r="Q172" s="730">
        <f t="shared" si="23"/>
        <v>0</v>
      </c>
      <c r="R172" s="730">
        <f t="shared" si="24"/>
        <v>0</v>
      </c>
      <c r="Z172" s="614"/>
    </row>
    <row r="173" spans="13:26" x14ac:dyDescent="0.2">
      <c r="M173" s="614"/>
      <c r="N173" s="748">
        <f t="shared" si="20"/>
        <v>107</v>
      </c>
      <c r="O173" s="730">
        <f t="shared" si="21"/>
        <v>0</v>
      </c>
      <c r="P173" s="730">
        <f t="shared" si="22"/>
        <v>0</v>
      </c>
      <c r="Q173" s="730">
        <f t="shared" si="23"/>
        <v>0</v>
      </c>
      <c r="R173" s="730">
        <f t="shared" si="24"/>
        <v>0</v>
      </c>
      <c r="Z173" s="614"/>
    </row>
    <row r="174" spans="13:26" x14ac:dyDescent="0.2">
      <c r="M174" s="614"/>
      <c r="N174" s="748">
        <f t="shared" si="20"/>
        <v>108</v>
      </c>
      <c r="O174" s="730">
        <f t="shared" si="21"/>
        <v>0</v>
      </c>
      <c r="P174" s="730">
        <f t="shared" si="22"/>
        <v>0</v>
      </c>
      <c r="Q174" s="730">
        <f t="shared" si="23"/>
        <v>0</v>
      </c>
      <c r="R174" s="730">
        <f t="shared" si="24"/>
        <v>0</v>
      </c>
      <c r="Z174" s="614"/>
    </row>
    <row r="175" spans="13:26" x14ac:dyDescent="0.2">
      <c r="M175" s="614"/>
      <c r="N175" s="748">
        <f t="shared" si="20"/>
        <v>109</v>
      </c>
      <c r="O175" s="730">
        <f t="shared" si="21"/>
        <v>0</v>
      </c>
      <c r="P175" s="730">
        <f t="shared" si="22"/>
        <v>0</v>
      </c>
      <c r="Q175" s="730">
        <f t="shared" si="23"/>
        <v>0</v>
      </c>
      <c r="R175" s="730">
        <f t="shared" si="24"/>
        <v>0</v>
      </c>
      <c r="Z175" s="614"/>
    </row>
    <row r="176" spans="13:26" x14ac:dyDescent="0.2">
      <c r="M176" s="614"/>
      <c r="N176" s="748">
        <f t="shared" si="20"/>
        <v>110</v>
      </c>
      <c r="O176" s="730">
        <f t="shared" si="21"/>
        <v>0</v>
      </c>
      <c r="P176" s="730">
        <f t="shared" si="22"/>
        <v>0</v>
      </c>
      <c r="Q176" s="730">
        <f t="shared" si="23"/>
        <v>0</v>
      </c>
      <c r="R176" s="730">
        <f t="shared" si="24"/>
        <v>0</v>
      </c>
      <c r="Z176" s="614"/>
    </row>
    <row r="177" spans="13:26" x14ac:dyDescent="0.2">
      <c r="M177" s="614"/>
      <c r="N177" s="748">
        <f t="shared" si="20"/>
        <v>111</v>
      </c>
      <c r="O177" s="730">
        <f t="shared" si="21"/>
        <v>0</v>
      </c>
      <c r="P177" s="730">
        <f t="shared" si="22"/>
        <v>0</v>
      </c>
      <c r="Q177" s="730">
        <f t="shared" si="23"/>
        <v>0</v>
      </c>
      <c r="R177" s="730">
        <f t="shared" si="24"/>
        <v>0</v>
      </c>
      <c r="Z177" s="614"/>
    </row>
    <row r="178" spans="13:26" x14ac:dyDescent="0.2">
      <c r="M178" s="614"/>
      <c r="N178" s="748">
        <f t="shared" si="20"/>
        <v>112</v>
      </c>
      <c r="O178" s="730">
        <f t="shared" si="21"/>
        <v>0</v>
      </c>
      <c r="P178" s="730">
        <f t="shared" si="22"/>
        <v>0</v>
      </c>
      <c r="Q178" s="730">
        <f t="shared" si="23"/>
        <v>0</v>
      </c>
      <c r="R178" s="730">
        <f t="shared" si="24"/>
        <v>0</v>
      </c>
      <c r="Z178" s="614"/>
    </row>
    <row r="179" spans="13:26" x14ac:dyDescent="0.2">
      <c r="M179" s="614"/>
      <c r="N179" s="748">
        <f t="shared" si="20"/>
        <v>113</v>
      </c>
      <c r="O179" s="730">
        <f t="shared" si="21"/>
        <v>0</v>
      </c>
      <c r="P179" s="730">
        <f t="shared" si="22"/>
        <v>0</v>
      </c>
      <c r="Q179" s="730">
        <f t="shared" si="23"/>
        <v>0</v>
      </c>
      <c r="R179" s="730">
        <f t="shared" si="24"/>
        <v>0</v>
      </c>
      <c r="Z179" s="614"/>
    </row>
    <row r="180" spans="13:26" x14ac:dyDescent="0.2">
      <c r="M180" s="614"/>
      <c r="N180" s="748">
        <f t="shared" si="20"/>
        <v>114</v>
      </c>
      <c r="O180" s="730">
        <f t="shared" si="21"/>
        <v>0</v>
      </c>
      <c r="P180" s="730">
        <f t="shared" si="22"/>
        <v>0</v>
      </c>
      <c r="Q180" s="730">
        <f t="shared" si="23"/>
        <v>0</v>
      </c>
      <c r="R180" s="730">
        <f t="shared" si="24"/>
        <v>0</v>
      </c>
      <c r="Z180" s="614"/>
    </row>
    <row r="181" spans="13:26" x14ac:dyDescent="0.2">
      <c r="M181" s="614"/>
      <c r="N181" s="748">
        <f t="shared" si="20"/>
        <v>115</v>
      </c>
      <c r="O181" s="730">
        <f t="shared" si="21"/>
        <v>0</v>
      </c>
      <c r="P181" s="730">
        <f t="shared" si="22"/>
        <v>0</v>
      </c>
      <c r="Q181" s="730">
        <f t="shared" si="23"/>
        <v>0</v>
      </c>
      <c r="R181" s="730">
        <f t="shared" si="24"/>
        <v>0</v>
      </c>
      <c r="Z181" s="614"/>
    </row>
    <row r="182" spans="13:26" x14ac:dyDescent="0.2">
      <c r="M182" s="614"/>
      <c r="N182" s="748">
        <f t="shared" si="20"/>
        <v>116</v>
      </c>
      <c r="O182" s="730">
        <f t="shared" si="21"/>
        <v>0</v>
      </c>
      <c r="P182" s="730">
        <f t="shared" si="22"/>
        <v>0</v>
      </c>
      <c r="Q182" s="730">
        <f t="shared" si="23"/>
        <v>0</v>
      </c>
      <c r="R182" s="730">
        <f t="shared" si="24"/>
        <v>0</v>
      </c>
      <c r="Z182" s="614"/>
    </row>
    <row r="183" spans="13:26" x14ac:dyDescent="0.2">
      <c r="M183" s="614"/>
      <c r="N183" s="748">
        <f t="shared" si="20"/>
        <v>117</v>
      </c>
      <c r="O183" s="730">
        <f t="shared" si="21"/>
        <v>0</v>
      </c>
      <c r="P183" s="730">
        <f t="shared" si="22"/>
        <v>0</v>
      </c>
      <c r="Q183" s="730">
        <f t="shared" si="23"/>
        <v>0</v>
      </c>
      <c r="R183" s="730">
        <f t="shared" si="24"/>
        <v>0</v>
      </c>
      <c r="Z183" s="614"/>
    </row>
    <row r="184" spans="13:26" x14ac:dyDescent="0.2">
      <c r="M184" s="614"/>
      <c r="N184" s="748">
        <f t="shared" si="20"/>
        <v>118</v>
      </c>
      <c r="O184" s="730">
        <f t="shared" si="21"/>
        <v>0</v>
      </c>
      <c r="P184" s="730">
        <f t="shared" si="22"/>
        <v>0</v>
      </c>
      <c r="Q184" s="730">
        <f t="shared" si="23"/>
        <v>0</v>
      </c>
      <c r="R184" s="730">
        <f t="shared" si="24"/>
        <v>0</v>
      </c>
      <c r="Z184" s="614"/>
    </row>
    <row r="185" spans="13:26" x14ac:dyDescent="0.2">
      <c r="M185" s="614"/>
      <c r="N185" s="748">
        <f t="shared" si="20"/>
        <v>119</v>
      </c>
      <c r="O185" s="730">
        <f t="shared" si="21"/>
        <v>0</v>
      </c>
      <c r="P185" s="730">
        <f t="shared" si="22"/>
        <v>0</v>
      </c>
      <c r="Q185" s="730">
        <f t="shared" si="23"/>
        <v>0</v>
      </c>
      <c r="R185" s="730">
        <f t="shared" si="24"/>
        <v>0</v>
      </c>
      <c r="Z185" s="614"/>
    </row>
    <row r="186" spans="13:26" x14ac:dyDescent="0.2">
      <c r="M186" s="614"/>
      <c r="N186" s="748">
        <f t="shared" si="20"/>
        <v>120</v>
      </c>
      <c r="O186" s="730">
        <f t="shared" si="21"/>
        <v>0</v>
      </c>
      <c r="P186" s="730">
        <f t="shared" si="22"/>
        <v>0</v>
      </c>
      <c r="Q186" s="730">
        <f t="shared" si="23"/>
        <v>0</v>
      </c>
      <c r="R186" s="730">
        <f t="shared" si="24"/>
        <v>0</v>
      </c>
      <c r="Z186" s="614"/>
    </row>
    <row r="187" spans="13:26" x14ac:dyDescent="0.2">
      <c r="M187" s="614"/>
      <c r="N187" s="748">
        <f t="shared" si="20"/>
        <v>121</v>
      </c>
      <c r="O187" s="730">
        <f t="shared" si="21"/>
        <v>0</v>
      </c>
      <c r="P187" s="730">
        <f t="shared" si="22"/>
        <v>0</v>
      </c>
      <c r="Q187" s="730">
        <f t="shared" si="23"/>
        <v>0</v>
      </c>
      <c r="R187" s="730">
        <f t="shared" si="24"/>
        <v>0</v>
      </c>
      <c r="Z187" s="614"/>
    </row>
    <row r="188" spans="13:26" x14ac:dyDescent="0.2">
      <c r="M188" s="614"/>
      <c r="N188" s="748">
        <f t="shared" si="20"/>
        <v>122</v>
      </c>
      <c r="O188" s="730">
        <f t="shared" si="21"/>
        <v>0</v>
      </c>
      <c r="P188" s="730">
        <f t="shared" si="22"/>
        <v>0</v>
      </c>
      <c r="Q188" s="730">
        <f t="shared" si="23"/>
        <v>0</v>
      </c>
      <c r="R188" s="730">
        <f t="shared" si="24"/>
        <v>0</v>
      </c>
      <c r="Z188" s="614"/>
    </row>
    <row r="189" spans="13:26" x14ac:dyDescent="0.2">
      <c r="M189" s="614"/>
      <c r="N189" s="748">
        <f t="shared" si="20"/>
        <v>123</v>
      </c>
      <c r="O189" s="730">
        <f t="shared" si="21"/>
        <v>0</v>
      </c>
      <c r="P189" s="730">
        <f t="shared" si="22"/>
        <v>0</v>
      </c>
      <c r="Q189" s="730">
        <f t="shared" si="23"/>
        <v>0</v>
      </c>
      <c r="R189" s="730">
        <f t="shared" si="24"/>
        <v>0</v>
      </c>
      <c r="Z189" s="614"/>
    </row>
    <row r="190" spans="13:26" x14ac:dyDescent="0.2">
      <c r="M190" s="614"/>
      <c r="N190" s="748">
        <f t="shared" si="20"/>
        <v>124</v>
      </c>
      <c r="O190" s="730">
        <f t="shared" si="21"/>
        <v>0</v>
      </c>
      <c r="P190" s="730">
        <f t="shared" si="22"/>
        <v>0</v>
      </c>
      <c r="Q190" s="730">
        <f t="shared" si="23"/>
        <v>0</v>
      </c>
      <c r="R190" s="730">
        <f t="shared" si="24"/>
        <v>0</v>
      </c>
      <c r="Z190" s="614"/>
    </row>
    <row r="191" spans="13:26" x14ac:dyDescent="0.2">
      <c r="M191" s="614"/>
      <c r="N191" s="748">
        <f t="shared" si="20"/>
        <v>125</v>
      </c>
      <c r="O191" s="730">
        <f t="shared" si="21"/>
        <v>0</v>
      </c>
      <c r="P191" s="730">
        <f t="shared" si="22"/>
        <v>0</v>
      </c>
      <c r="Q191" s="730">
        <f t="shared" si="23"/>
        <v>0</v>
      </c>
      <c r="R191" s="730">
        <f t="shared" si="24"/>
        <v>0</v>
      </c>
      <c r="Z191" s="614"/>
    </row>
    <row r="192" spans="13:26" x14ac:dyDescent="0.2">
      <c r="M192" s="614"/>
      <c r="N192" s="748">
        <f t="shared" si="20"/>
        <v>126</v>
      </c>
      <c r="O192" s="730">
        <f t="shared" si="21"/>
        <v>0</v>
      </c>
      <c r="P192" s="730">
        <f t="shared" si="22"/>
        <v>0</v>
      </c>
      <c r="Q192" s="730">
        <f t="shared" si="23"/>
        <v>0</v>
      </c>
      <c r="R192" s="730">
        <f t="shared" si="24"/>
        <v>0</v>
      </c>
      <c r="Z192" s="614"/>
    </row>
    <row r="193" spans="13:26" x14ac:dyDescent="0.2">
      <c r="M193" s="614"/>
      <c r="N193" s="748">
        <f t="shared" si="20"/>
        <v>127</v>
      </c>
      <c r="O193" s="730">
        <f t="shared" si="21"/>
        <v>0</v>
      </c>
      <c r="P193" s="730">
        <f t="shared" si="22"/>
        <v>0</v>
      </c>
      <c r="Q193" s="730">
        <f t="shared" si="23"/>
        <v>0</v>
      </c>
      <c r="R193" s="730">
        <f t="shared" si="24"/>
        <v>0</v>
      </c>
      <c r="Z193" s="614"/>
    </row>
    <row r="194" spans="13:26" x14ac:dyDescent="0.2">
      <c r="M194" s="614"/>
      <c r="N194" s="748">
        <f t="shared" si="20"/>
        <v>128</v>
      </c>
      <c r="O194" s="730">
        <f t="shared" si="21"/>
        <v>0</v>
      </c>
      <c r="P194" s="730">
        <f t="shared" si="22"/>
        <v>0</v>
      </c>
      <c r="Q194" s="730">
        <f t="shared" si="23"/>
        <v>0</v>
      </c>
      <c r="R194" s="730">
        <f t="shared" si="24"/>
        <v>0</v>
      </c>
      <c r="Z194" s="614"/>
    </row>
    <row r="195" spans="13:26" x14ac:dyDescent="0.2">
      <c r="M195" s="614"/>
      <c r="N195" s="748">
        <f t="shared" si="20"/>
        <v>129</v>
      </c>
      <c r="O195" s="730">
        <f t="shared" si="21"/>
        <v>0</v>
      </c>
      <c r="P195" s="730">
        <f t="shared" si="22"/>
        <v>0</v>
      </c>
      <c r="Q195" s="730">
        <f t="shared" si="23"/>
        <v>0</v>
      </c>
      <c r="R195" s="730">
        <f t="shared" si="24"/>
        <v>0</v>
      </c>
      <c r="Z195" s="614"/>
    </row>
    <row r="196" spans="13:26" x14ac:dyDescent="0.2">
      <c r="M196" s="614"/>
      <c r="N196" s="748">
        <f t="shared" si="20"/>
        <v>130</v>
      </c>
      <c r="O196" s="730">
        <f t="shared" si="21"/>
        <v>0</v>
      </c>
      <c r="P196" s="730">
        <f t="shared" si="22"/>
        <v>0</v>
      </c>
      <c r="Q196" s="730">
        <f t="shared" si="23"/>
        <v>0</v>
      </c>
      <c r="R196" s="730">
        <f t="shared" si="24"/>
        <v>0</v>
      </c>
      <c r="Z196" s="614"/>
    </row>
    <row r="197" spans="13:26" x14ac:dyDescent="0.2">
      <c r="M197" s="614"/>
      <c r="N197" s="748">
        <f t="shared" ref="N197:N260" si="25">N196+1</f>
        <v>131</v>
      </c>
      <c r="O197" s="730">
        <f t="shared" ref="O197:O260" si="26">R196</f>
        <v>0</v>
      </c>
      <c r="P197" s="730">
        <f t="shared" ref="P197:P260" si="27">P196</f>
        <v>0</v>
      </c>
      <c r="Q197" s="730">
        <f t="shared" ref="Q197:Q260" si="28">O197*$P$61</f>
        <v>0</v>
      </c>
      <c r="R197" s="730">
        <f t="shared" ref="R197:R260" si="29">O197+P197+Q197</f>
        <v>0</v>
      </c>
      <c r="Z197" s="614"/>
    </row>
    <row r="198" spans="13:26" x14ac:dyDescent="0.2">
      <c r="M198" s="614"/>
      <c r="N198" s="748">
        <f t="shared" si="25"/>
        <v>132</v>
      </c>
      <c r="O198" s="730">
        <f t="shared" si="26"/>
        <v>0</v>
      </c>
      <c r="P198" s="730">
        <f t="shared" si="27"/>
        <v>0</v>
      </c>
      <c r="Q198" s="730">
        <f t="shared" si="28"/>
        <v>0</v>
      </c>
      <c r="R198" s="730">
        <f t="shared" si="29"/>
        <v>0</v>
      </c>
      <c r="Z198" s="614"/>
    </row>
    <row r="199" spans="13:26" x14ac:dyDescent="0.2">
      <c r="M199" s="614"/>
      <c r="N199" s="748">
        <f t="shared" si="25"/>
        <v>133</v>
      </c>
      <c r="O199" s="730">
        <f t="shared" si="26"/>
        <v>0</v>
      </c>
      <c r="P199" s="730">
        <f t="shared" si="27"/>
        <v>0</v>
      </c>
      <c r="Q199" s="730">
        <f t="shared" si="28"/>
        <v>0</v>
      </c>
      <c r="R199" s="730">
        <f t="shared" si="29"/>
        <v>0</v>
      </c>
      <c r="Z199" s="614"/>
    </row>
    <row r="200" spans="13:26" x14ac:dyDescent="0.2">
      <c r="M200" s="614"/>
      <c r="N200" s="748">
        <f t="shared" si="25"/>
        <v>134</v>
      </c>
      <c r="O200" s="730">
        <f t="shared" si="26"/>
        <v>0</v>
      </c>
      <c r="P200" s="730">
        <f t="shared" si="27"/>
        <v>0</v>
      </c>
      <c r="Q200" s="730">
        <f t="shared" si="28"/>
        <v>0</v>
      </c>
      <c r="R200" s="730">
        <f t="shared" si="29"/>
        <v>0</v>
      </c>
      <c r="Z200" s="614"/>
    </row>
    <row r="201" spans="13:26" x14ac:dyDescent="0.2">
      <c r="M201" s="614"/>
      <c r="N201" s="748">
        <f t="shared" si="25"/>
        <v>135</v>
      </c>
      <c r="O201" s="730">
        <f t="shared" si="26"/>
        <v>0</v>
      </c>
      <c r="P201" s="730">
        <f t="shared" si="27"/>
        <v>0</v>
      </c>
      <c r="Q201" s="730">
        <f t="shared" si="28"/>
        <v>0</v>
      </c>
      <c r="R201" s="730">
        <f t="shared" si="29"/>
        <v>0</v>
      </c>
      <c r="Z201" s="614"/>
    </row>
    <row r="202" spans="13:26" x14ac:dyDescent="0.2">
      <c r="M202" s="614"/>
      <c r="N202" s="748">
        <f t="shared" si="25"/>
        <v>136</v>
      </c>
      <c r="O202" s="730">
        <f t="shared" si="26"/>
        <v>0</v>
      </c>
      <c r="P202" s="730">
        <f t="shared" si="27"/>
        <v>0</v>
      </c>
      <c r="Q202" s="730">
        <f t="shared" si="28"/>
        <v>0</v>
      </c>
      <c r="R202" s="730">
        <f t="shared" si="29"/>
        <v>0</v>
      </c>
      <c r="Z202" s="614"/>
    </row>
    <row r="203" spans="13:26" x14ac:dyDescent="0.2">
      <c r="M203" s="614"/>
      <c r="N203" s="748">
        <f t="shared" si="25"/>
        <v>137</v>
      </c>
      <c r="O203" s="730">
        <f t="shared" si="26"/>
        <v>0</v>
      </c>
      <c r="P203" s="730">
        <f t="shared" si="27"/>
        <v>0</v>
      </c>
      <c r="Q203" s="730">
        <f t="shared" si="28"/>
        <v>0</v>
      </c>
      <c r="R203" s="730">
        <f t="shared" si="29"/>
        <v>0</v>
      </c>
      <c r="Z203" s="614"/>
    </row>
    <row r="204" spans="13:26" x14ac:dyDescent="0.2">
      <c r="M204" s="614"/>
      <c r="N204" s="748">
        <f t="shared" si="25"/>
        <v>138</v>
      </c>
      <c r="O204" s="730">
        <f t="shared" si="26"/>
        <v>0</v>
      </c>
      <c r="P204" s="730">
        <f t="shared" si="27"/>
        <v>0</v>
      </c>
      <c r="Q204" s="730">
        <f t="shared" si="28"/>
        <v>0</v>
      </c>
      <c r="R204" s="730">
        <f t="shared" si="29"/>
        <v>0</v>
      </c>
      <c r="Z204" s="614"/>
    </row>
    <row r="205" spans="13:26" x14ac:dyDescent="0.2">
      <c r="M205" s="614"/>
      <c r="N205" s="748">
        <f t="shared" si="25"/>
        <v>139</v>
      </c>
      <c r="O205" s="730">
        <f t="shared" si="26"/>
        <v>0</v>
      </c>
      <c r="P205" s="730">
        <f t="shared" si="27"/>
        <v>0</v>
      </c>
      <c r="Q205" s="730">
        <f t="shared" si="28"/>
        <v>0</v>
      </c>
      <c r="R205" s="730">
        <f t="shared" si="29"/>
        <v>0</v>
      </c>
      <c r="Z205" s="614"/>
    </row>
    <row r="206" spans="13:26" x14ac:dyDescent="0.2">
      <c r="M206" s="614"/>
      <c r="N206" s="748">
        <f t="shared" si="25"/>
        <v>140</v>
      </c>
      <c r="O206" s="730">
        <f t="shared" si="26"/>
        <v>0</v>
      </c>
      <c r="P206" s="730">
        <f t="shared" si="27"/>
        <v>0</v>
      </c>
      <c r="Q206" s="730">
        <f t="shared" si="28"/>
        <v>0</v>
      </c>
      <c r="R206" s="730">
        <f t="shared" si="29"/>
        <v>0</v>
      </c>
      <c r="Z206" s="614"/>
    </row>
    <row r="207" spans="13:26" x14ac:dyDescent="0.2">
      <c r="M207" s="614"/>
      <c r="N207" s="748">
        <f t="shared" si="25"/>
        <v>141</v>
      </c>
      <c r="O207" s="730">
        <f t="shared" si="26"/>
        <v>0</v>
      </c>
      <c r="P207" s="730">
        <f t="shared" si="27"/>
        <v>0</v>
      </c>
      <c r="Q207" s="730">
        <f t="shared" si="28"/>
        <v>0</v>
      </c>
      <c r="R207" s="730">
        <f t="shared" si="29"/>
        <v>0</v>
      </c>
      <c r="Z207" s="614"/>
    </row>
    <row r="208" spans="13:26" x14ac:dyDescent="0.2">
      <c r="M208" s="614"/>
      <c r="N208" s="748">
        <f t="shared" si="25"/>
        <v>142</v>
      </c>
      <c r="O208" s="730">
        <f t="shared" si="26"/>
        <v>0</v>
      </c>
      <c r="P208" s="730">
        <f t="shared" si="27"/>
        <v>0</v>
      </c>
      <c r="Q208" s="730">
        <f t="shared" si="28"/>
        <v>0</v>
      </c>
      <c r="R208" s="730">
        <f t="shared" si="29"/>
        <v>0</v>
      </c>
      <c r="Z208" s="614"/>
    </row>
    <row r="209" spans="13:26" x14ac:dyDescent="0.2">
      <c r="M209" s="614"/>
      <c r="N209" s="748">
        <f t="shared" si="25"/>
        <v>143</v>
      </c>
      <c r="O209" s="730">
        <f t="shared" si="26"/>
        <v>0</v>
      </c>
      <c r="P209" s="730">
        <f t="shared" si="27"/>
        <v>0</v>
      </c>
      <c r="Q209" s="730">
        <f t="shared" si="28"/>
        <v>0</v>
      </c>
      <c r="R209" s="730">
        <f t="shared" si="29"/>
        <v>0</v>
      </c>
      <c r="Z209" s="614"/>
    </row>
    <row r="210" spans="13:26" x14ac:dyDescent="0.2">
      <c r="M210" s="614"/>
      <c r="N210" s="748">
        <f t="shared" si="25"/>
        <v>144</v>
      </c>
      <c r="O210" s="730">
        <f t="shared" si="26"/>
        <v>0</v>
      </c>
      <c r="P210" s="730">
        <f t="shared" si="27"/>
        <v>0</v>
      </c>
      <c r="Q210" s="730">
        <f t="shared" si="28"/>
        <v>0</v>
      </c>
      <c r="R210" s="730">
        <f t="shared" si="29"/>
        <v>0</v>
      </c>
      <c r="Z210" s="614"/>
    </row>
    <row r="211" spans="13:26" x14ac:dyDescent="0.2">
      <c r="M211" s="614"/>
      <c r="N211" s="748">
        <f t="shared" si="25"/>
        <v>145</v>
      </c>
      <c r="O211" s="730">
        <f t="shared" si="26"/>
        <v>0</v>
      </c>
      <c r="P211" s="730">
        <f t="shared" si="27"/>
        <v>0</v>
      </c>
      <c r="Q211" s="730">
        <f t="shared" si="28"/>
        <v>0</v>
      </c>
      <c r="R211" s="730">
        <f t="shared" si="29"/>
        <v>0</v>
      </c>
      <c r="Z211" s="614"/>
    </row>
    <row r="212" spans="13:26" x14ac:dyDescent="0.2">
      <c r="M212" s="614"/>
      <c r="N212" s="748">
        <f t="shared" si="25"/>
        <v>146</v>
      </c>
      <c r="O212" s="730">
        <f t="shared" si="26"/>
        <v>0</v>
      </c>
      <c r="P212" s="730">
        <f t="shared" si="27"/>
        <v>0</v>
      </c>
      <c r="Q212" s="730">
        <f t="shared" si="28"/>
        <v>0</v>
      </c>
      <c r="R212" s="730">
        <f t="shared" si="29"/>
        <v>0</v>
      </c>
      <c r="Z212" s="614"/>
    </row>
    <row r="213" spans="13:26" x14ac:dyDescent="0.2">
      <c r="M213" s="614"/>
      <c r="N213" s="748">
        <f t="shared" si="25"/>
        <v>147</v>
      </c>
      <c r="O213" s="730">
        <f t="shared" si="26"/>
        <v>0</v>
      </c>
      <c r="P213" s="730">
        <f t="shared" si="27"/>
        <v>0</v>
      </c>
      <c r="Q213" s="730">
        <f t="shared" si="28"/>
        <v>0</v>
      </c>
      <c r="R213" s="730">
        <f t="shared" si="29"/>
        <v>0</v>
      </c>
      <c r="Z213" s="614"/>
    </row>
    <row r="214" spans="13:26" x14ac:dyDescent="0.2">
      <c r="M214" s="614"/>
      <c r="N214" s="748">
        <f t="shared" si="25"/>
        <v>148</v>
      </c>
      <c r="O214" s="730">
        <f t="shared" si="26"/>
        <v>0</v>
      </c>
      <c r="P214" s="730">
        <f t="shared" si="27"/>
        <v>0</v>
      </c>
      <c r="Q214" s="730">
        <f t="shared" si="28"/>
        <v>0</v>
      </c>
      <c r="R214" s="730">
        <f t="shared" si="29"/>
        <v>0</v>
      </c>
      <c r="Z214" s="614"/>
    </row>
    <row r="215" spans="13:26" x14ac:dyDescent="0.2">
      <c r="M215" s="614"/>
      <c r="N215" s="748">
        <f t="shared" si="25"/>
        <v>149</v>
      </c>
      <c r="O215" s="730">
        <f t="shared" si="26"/>
        <v>0</v>
      </c>
      <c r="P215" s="730">
        <f t="shared" si="27"/>
        <v>0</v>
      </c>
      <c r="Q215" s="730">
        <f t="shared" si="28"/>
        <v>0</v>
      </c>
      <c r="R215" s="730">
        <f t="shared" si="29"/>
        <v>0</v>
      </c>
      <c r="Z215" s="614"/>
    </row>
    <row r="216" spans="13:26" x14ac:dyDescent="0.2">
      <c r="M216" s="614"/>
      <c r="N216" s="748">
        <f t="shared" si="25"/>
        <v>150</v>
      </c>
      <c r="O216" s="730">
        <f t="shared" si="26"/>
        <v>0</v>
      </c>
      <c r="P216" s="730">
        <f t="shared" si="27"/>
        <v>0</v>
      </c>
      <c r="Q216" s="730">
        <f t="shared" si="28"/>
        <v>0</v>
      </c>
      <c r="R216" s="730">
        <f t="shared" si="29"/>
        <v>0</v>
      </c>
      <c r="Z216" s="614"/>
    </row>
    <row r="217" spans="13:26" x14ac:dyDescent="0.2">
      <c r="M217" s="614"/>
      <c r="N217" s="748">
        <f t="shared" si="25"/>
        <v>151</v>
      </c>
      <c r="O217" s="730">
        <f t="shared" si="26"/>
        <v>0</v>
      </c>
      <c r="P217" s="730">
        <f t="shared" si="27"/>
        <v>0</v>
      </c>
      <c r="Q217" s="730">
        <f t="shared" si="28"/>
        <v>0</v>
      </c>
      <c r="R217" s="730">
        <f t="shared" si="29"/>
        <v>0</v>
      </c>
      <c r="Z217" s="614"/>
    </row>
    <row r="218" spans="13:26" x14ac:dyDescent="0.2">
      <c r="M218" s="614"/>
      <c r="N218" s="748">
        <f t="shared" si="25"/>
        <v>152</v>
      </c>
      <c r="O218" s="730">
        <f t="shared" si="26"/>
        <v>0</v>
      </c>
      <c r="P218" s="730">
        <f t="shared" si="27"/>
        <v>0</v>
      </c>
      <c r="Q218" s="730">
        <f t="shared" si="28"/>
        <v>0</v>
      </c>
      <c r="R218" s="730">
        <f t="shared" si="29"/>
        <v>0</v>
      </c>
      <c r="Z218" s="614"/>
    </row>
    <row r="219" spans="13:26" x14ac:dyDescent="0.2">
      <c r="M219" s="614"/>
      <c r="N219" s="748">
        <f t="shared" si="25"/>
        <v>153</v>
      </c>
      <c r="O219" s="730">
        <f t="shared" si="26"/>
        <v>0</v>
      </c>
      <c r="P219" s="730">
        <f t="shared" si="27"/>
        <v>0</v>
      </c>
      <c r="Q219" s="730">
        <f t="shared" si="28"/>
        <v>0</v>
      </c>
      <c r="R219" s="730">
        <f t="shared" si="29"/>
        <v>0</v>
      </c>
      <c r="Z219" s="614"/>
    </row>
    <row r="220" spans="13:26" x14ac:dyDescent="0.2">
      <c r="M220" s="614"/>
      <c r="N220" s="748">
        <f t="shared" si="25"/>
        <v>154</v>
      </c>
      <c r="O220" s="730">
        <f t="shared" si="26"/>
        <v>0</v>
      </c>
      <c r="P220" s="730">
        <f t="shared" si="27"/>
        <v>0</v>
      </c>
      <c r="Q220" s="730">
        <f t="shared" si="28"/>
        <v>0</v>
      </c>
      <c r="R220" s="730">
        <f t="shared" si="29"/>
        <v>0</v>
      </c>
      <c r="Z220" s="614"/>
    </row>
    <row r="221" spans="13:26" x14ac:dyDescent="0.2">
      <c r="M221" s="614"/>
      <c r="N221" s="748">
        <f t="shared" si="25"/>
        <v>155</v>
      </c>
      <c r="O221" s="730">
        <f t="shared" si="26"/>
        <v>0</v>
      </c>
      <c r="P221" s="730">
        <f t="shared" si="27"/>
        <v>0</v>
      </c>
      <c r="Q221" s="730">
        <f t="shared" si="28"/>
        <v>0</v>
      </c>
      <c r="R221" s="730">
        <f t="shared" si="29"/>
        <v>0</v>
      </c>
      <c r="Z221" s="614"/>
    </row>
    <row r="222" spans="13:26" x14ac:dyDescent="0.2">
      <c r="M222" s="614"/>
      <c r="N222" s="748">
        <f t="shared" si="25"/>
        <v>156</v>
      </c>
      <c r="O222" s="730">
        <f t="shared" si="26"/>
        <v>0</v>
      </c>
      <c r="P222" s="730">
        <f t="shared" si="27"/>
        <v>0</v>
      </c>
      <c r="Q222" s="730">
        <f t="shared" si="28"/>
        <v>0</v>
      </c>
      <c r="R222" s="730">
        <f t="shared" si="29"/>
        <v>0</v>
      </c>
      <c r="Z222" s="614"/>
    </row>
    <row r="223" spans="13:26" x14ac:dyDescent="0.2">
      <c r="M223" s="614"/>
      <c r="N223" s="748">
        <f t="shared" si="25"/>
        <v>157</v>
      </c>
      <c r="O223" s="730">
        <f t="shared" si="26"/>
        <v>0</v>
      </c>
      <c r="P223" s="730">
        <f t="shared" si="27"/>
        <v>0</v>
      </c>
      <c r="Q223" s="730">
        <f t="shared" si="28"/>
        <v>0</v>
      </c>
      <c r="R223" s="730">
        <f t="shared" si="29"/>
        <v>0</v>
      </c>
      <c r="Z223" s="614"/>
    </row>
    <row r="224" spans="13:26" x14ac:dyDescent="0.2">
      <c r="M224" s="614"/>
      <c r="N224" s="748">
        <f t="shared" si="25"/>
        <v>158</v>
      </c>
      <c r="O224" s="730">
        <f t="shared" si="26"/>
        <v>0</v>
      </c>
      <c r="P224" s="730">
        <f t="shared" si="27"/>
        <v>0</v>
      </c>
      <c r="Q224" s="730">
        <f t="shared" si="28"/>
        <v>0</v>
      </c>
      <c r="R224" s="730">
        <f t="shared" si="29"/>
        <v>0</v>
      </c>
      <c r="Z224" s="614"/>
    </row>
    <row r="225" spans="13:26" x14ac:dyDescent="0.2">
      <c r="M225" s="614"/>
      <c r="N225" s="748">
        <f t="shared" si="25"/>
        <v>159</v>
      </c>
      <c r="O225" s="730">
        <f t="shared" si="26"/>
        <v>0</v>
      </c>
      <c r="P225" s="730">
        <f t="shared" si="27"/>
        <v>0</v>
      </c>
      <c r="Q225" s="730">
        <f t="shared" si="28"/>
        <v>0</v>
      </c>
      <c r="R225" s="730">
        <f t="shared" si="29"/>
        <v>0</v>
      </c>
      <c r="Z225" s="614"/>
    </row>
    <row r="226" spans="13:26" x14ac:dyDescent="0.2">
      <c r="M226" s="614"/>
      <c r="N226" s="748">
        <f t="shared" si="25"/>
        <v>160</v>
      </c>
      <c r="O226" s="730">
        <f t="shared" si="26"/>
        <v>0</v>
      </c>
      <c r="P226" s="730">
        <f t="shared" si="27"/>
        <v>0</v>
      </c>
      <c r="Q226" s="730">
        <f t="shared" si="28"/>
        <v>0</v>
      </c>
      <c r="R226" s="730">
        <f t="shared" si="29"/>
        <v>0</v>
      </c>
      <c r="Z226" s="614"/>
    </row>
    <row r="227" spans="13:26" x14ac:dyDescent="0.2">
      <c r="M227" s="614"/>
      <c r="N227" s="748">
        <f t="shared" si="25"/>
        <v>161</v>
      </c>
      <c r="O227" s="730">
        <f t="shared" si="26"/>
        <v>0</v>
      </c>
      <c r="P227" s="730">
        <f t="shared" si="27"/>
        <v>0</v>
      </c>
      <c r="Q227" s="730">
        <f t="shared" si="28"/>
        <v>0</v>
      </c>
      <c r="R227" s="730">
        <f t="shared" si="29"/>
        <v>0</v>
      </c>
      <c r="Z227" s="614"/>
    </row>
    <row r="228" spans="13:26" x14ac:dyDescent="0.2">
      <c r="M228" s="614"/>
      <c r="N228" s="748">
        <f t="shared" si="25"/>
        <v>162</v>
      </c>
      <c r="O228" s="730">
        <f t="shared" si="26"/>
        <v>0</v>
      </c>
      <c r="P228" s="730">
        <f t="shared" si="27"/>
        <v>0</v>
      </c>
      <c r="Q228" s="730">
        <f t="shared" si="28"/>
        <v>0</v>
      </c>
      <c r="R228" s="730">
        <f t="shared" si="29"/>
        <v>0</v>
      </c>
      <c r="Z228" s="614"/>
    </row>
    <row r="229" spans="13:26" x14ac:dyDescent="0.2">
      <c r="M229" s="614"/>
      <c r="N229" s="748">
        <f t="shared" si="25"/>
        <v>163</v>
      </c>
      <c r="O229" s="730">
        <f t="shared" si="26"/>
        <v>0</v>
      </c>
      <c r="P229" s="730">
        <f t="shared" si="27"/>
        <v>0</v>
      </c>
      <c r="Q229" s="730">
        <f t="shared" si="28"/>
        <v>0</v>
      </c>
      <c r="R229" s="730">
        <f t="shared" si="29"/>
        <v>0</v>
      </c>
      <c r="Z229" s="614"/>
    </row>
    <row r="230" spans="13:26" x14ac:dyDescent="0.2">
      <c r="M230" s="614"/>
      <c r="N230" s="748">
        <f t="shared" si="25"/>
        <v>164</v>
      </c>
      <c r="O230" s="730">
        <f t="shared" si="26"/>
        <v>0</v>
      </c>
      <c r="P230" s="730">
        <f t="shared" si="27"/>
        <v>0</v>
      </c>
      <c r="Q230" s="730">
        <f t="shared" si="28"/>
        <v>0</v>
      </c>
      <c r="R230" s="730">
        <f t="shared" si="29"/>
        <v>0</v>
      </c>
      <c r="Z230" s="614"/>
    </row>
    <row r="231" spans="13:26" x14ac:dyDescent="0.2">
      <c r="M231" s="614"/>
      <c r="N231" s="748">
        <f t="shared" si="25"/>
        <v>165</v>
      </c>
      <c r="O231" s="730">
        <f t="shared" si="26"/>
        <v>0</v>
      </c>
      <c r="P231" s="730">
        <f t="shared" si="27"/>
        <v>0</v>
      </c>
      <c r="Q231" s="730">
        <f t="shared" si="28"/>
        <v>0</v>
      </c>
      <c r="R231" s="730">
        <f t="shared" si="29"/>
        <v>0</v>
      </c>
      <c r="Z231" s="614"/>
    </row>
    <row r="232" spans="13:26" x14ac:dyDescent="0.2">
      <c r="M232" s="614"/>
      <c r="N232" s="748">
        <f t="shared" si="25"/>
        <v>166</v>
      </c>
      <c r="O232" s="730">
        <f t="shared" si="26"/>
        <v>0</v>
      </c>
      <c r="P232" s="730">
        <f t="shared" si="27"/>
        <v>0</v>
      </c>
      <c r="Q232" s="730">
        <f t="shared" si="28"/>
        <v>0</v>
      </c>
      <c r="R232" s="730">
        <f t="shared" si="29"/>
        <v>0</v>
      </c>
      <c r="Z232" s="614"/>
    </row>
    <row r="233" spans="13:26" x14ac:dyDescent="0.2">
      <c r="M233" s="614"/>
      <c r="N233" s="748">
        <f t="shared" si="25"/>
        <v>167</v>
      </c>
      <c r="O233" s="730">
        <f t="shared" si="26"/>
        <v>0</v>
      </c>
      <c r="P233" s="730">
        <f t="shared" si="27"/>
        <v>0</v>
      </c>
      <c r="Q233" s="730">
        <f t="shared" si="28"/>
        <v>0</v>
      </c>
      <c r="R233" s="730">
        <f t="shared" si="29"/>
        <v>0</v>
      </c>
      <c r="Z233" s="614"/>
    </row>
    <row r="234" spans="13:26" x14ac:dyDescent="0.2">
      <c r="M234" s="614"/>
      <c r="N234" s="748">
        <f t="shared" si="25"/>
        <v>168</v>
      </c>
      <c r="O234" s="730">
        <f t="shared" si="26"/>
        <v>0</v>
      </c>
      <c r="P234" s="730">
        <f t="shared" si="27"/>
        <v>0</v>
      </c>
      <c r="Q234" s="730">
        <f t="shared" si="28"/>
        <v>0</v>
      </c>
      <c r="R234" s="730">
        <f t="shared" si="29"/>
        <v>0</v>
      </c>
      <c r="Z234" s="614"/>
    </row>
    <row r="235" spans="13:26" x14ac:dyDescent="0.2">
      <c r="M235" s="614"/>
      <c r="N235" s="748">
        <f t="shared" si="25"/>
        <v>169</v>
      </c>
      <c r="O235" s="730">
        <f t="shared" si="26"/>
        <v>0</v>
      </c>
      <c r="P235" s="730">
        <f t="shared" si="27"/>
        <v>0</v>
      </c>
      <c r="Q235" s="730">
        <f t="shared" si="28"/>
        <v>0</v>
      </c>
      <c r="R235" s="730">
        <f t="shared" si="29"/>
        <v>0</v>
      </c>
      <c r="Z235" s="614"/>
    </row>
    <row r="236" spans="13:26" x14ac:dyDescent="0.2">
      <c r="M236" s="614"/>
      <c r="N236" s="748">
        <f t="shared" si="25"/>
        <v>170</v>
      </c>
      <c r="O236" s="730">
        <f t="shared" si="26"/>
        <v>0</v>
      </c>
      <c r="P236" s="730">
        <f t="shared" si="27"/>
        <v>0</v>
      </c>
      <c r="Q236" s="730">
        <f t="shared" si="28"/>
        <v>0</v>
      </c>
      <c r="R236" s="730">
        <f t="shared" si="29"/>
        <v>0</v>
      </c>
      <c r="Z236" s="614"/>
    </row>
    <row r="237" spans="13:26" x14ac:dyDescent="0.2">
      <c r="M237" s="614"/>
      <c r="N237" s="748">
        <f t="shared" si="25"/>
        <v>171</v>
      </c>
      <c r="O237" s="730">
        <f t="shared" si="26"/>
        <v>0</v>
      </c>
      <c r="P237" s="730">
        <f t="shared" si="27"/>
        <v>0</v>
      </c>
      <c r="Q237" s="730">
        <f t="shared" si="28"/>
        <v>0</v>
      </c>
      <c r="R237" s="730">
        <f t="shared" si="29"/>
        <v>0</v>
      </c>
      <c r="Z237" s="614"/>
    </row>
    <row r="238" spans="13:26" x14ac:dyDescent="0.2">
      <c r="M238" s="614"/>
      <c r="N238" s="748">
        <f t="shared" si="25"/>
        <v>172</v>
      </c>
      <c r="O238" s="730">
        <f t="shared" si="26"/>
        <v>0</v>
      </c>
      <c r="P238" s="730">
        <f t="shared" si="27"/>
        <v>0</v>
      </c>
      <c r="Q238" s="730">
        <f t="shared" si="28"/>
        <v>0</v>
      </c>
      <c r="R238" s="730">
        <f t="shared" si="29"/>
        <v>0</v>
      </c>
      <c r="Z238" s="614"/>
    </row>
    <row r="239" spans="13:26" x14ac:dyDescent="0.2">
      <c r="M239" s="614"/>
      <c r="N239" s="748">
        <f t="shared" si="25"/>
        <v>173</v>
      </c>
      <c r="O239" s="730">
        <f t="shared" si="26"/>
        <v>0</v>
      </c>
      <c r="P239" s="730">
        <f t="shared" si="27"/>
        <v>0</v>
      </c>
      <c r="Q239" s="730">
        <f t="shared" si="28"/>
        <v>0</v>
      </c>
      <c r="R239" s="730">
        <f t="shared" si="29"/>
        <v>0</v>
      </c>
      <c r="Z239" s="614"/>
    </row>
    <row r="240" spans="13:26" x14ac:dyDescent="0.2">
      <c r="M240" s="614"/>
      <c r="N240" s="748">
        <f t="shared" si="25"/>
        <v>174</v>
      </c>
      <c r="O240" s="730">
        <f t="shared" si="26"/>
        <v>0</v>
      </c>
      <c r="P240" s="730">
        <f t="shared" si="27"/>
        <v>0</v>
      </c>
      <c r="Q240" s="730">
        <f t="shared" si="28"/>
        <v>0</v>
      </c>
      <c r="R240" s="730">
        <f t="shared" si="29"/>
        <v>0</v>
      </c>
      <c r="Z240" s="614"/>
    </row>
    <row r="241" spans="13:26" x14ac:dyDescent="0.2">
      <c r="M241" s="614"/>
      <c r="N241" s="748">
        <f t="shared" si="25"/>
        <v>175</v>
      </c>
      <c r="O241" s="730">
        <f t="shared" si="26"/>
        <v>0</v>
      </c>
      <c r="P241" s="730">
        <f t="shared" si="27"/>
        <v>0</v>
      </c>
      <c r="Q241" s="730">
        <f t="shared" si="28"/>
        <v>0</v>
      </c>
      <c r="R241" s="730">
        <f t="shared" si="29"/>
        <v>0</v>
      </c>
      <c r="Z241" s="614"/>
    </row>
    <row r="242" spans="13:26" x14ac:dyDescent="0.2">
      <c r="M242" s="614"/>
      <c r="N242" s="748">
        <f t="shared" si="25"/>
        <v>176</v>
      </c>
      <c r="O242" s="730">
        <f t="shared" si="26"/>
        <v>0</v>
      </c>
      <c r="P242" s="730">
        <f t="shared" si="27"/>
        <v>0</v>
      </c>
      <c r="Q242" s="730">
        <f t="shared" si="28"/>
        <v>0</v>
      </c>
      <c r="R242" s="730">
        <f t="shared" si="29"/>
        <v>0</v>
      </c>
      <c r="Z242" s="614"/>
    </row>
    <row r="243" spans="13:26" x14ac:dyDescent="0.2">
      <c r="M243" s="614"/>
      <c r="N243" s="748">
        <f t="shared" si="25"/>
        <v>177</v>
      </c>
      <c r="O243" s="730">
        <f t="shared" si="26"/>
        <v>0</v>
      </c>
      <c r="P243" s="730">
        <f t="shared" si="27"/>
        <v>0</v>
      </c>
      <c r="Q243" s="730">
        <f t="shared" si="28"/>
        <v>0</v>
      </c>
      <c r="R243" s="730">
        <f t="shared" si="29"/>
        <v>0</v>
      </c>
      <c r="Z243" s="614"/>
    </row>
    <row r="244" spans="13:26" x14ac:dyDescent="0.2">
      <c r="M244" s="614"/>
      <c r="N244" s="748">
        <f t="shared" si="25"/>
        <v>178</v>
      </c>
      <c r="O244" s="730">
        <f t="shared" si="26"/>
        <v>0</v>
      </c>
      <c r="P244" s="730">
        <f t="shared" si="27"/>
        <v>0</v>
      </c>
      <c r="Q244" s="730">
        <f t="shared" si="28"/>
        <v>0</v>
      </c>
      <c r="R244" s="730">
        <f t="shared" si="29"/>
        <v>0</v>
      </c>
      <c r="Z244" s="614"/>
    </row>
    <row r="245" spans="13:26" x14ac:dyDescent="0.2">
      <c r="M245" s="614"/>
      <c r="N245" s="748">
        <f t="shared" si="25"/>
        <v>179</v>
      </c>
      <c r="O245" s="730">
        <f t="shared" si="26"/>
        <v>0</v>
      </c>
      <c r="P245" s="730">
        <f t="shared" si="27"/>
        <v>0</v>
      </c>
      <c r="Q245" s="730">
        <f t="shared" si="28"/>
        <v>0</v>
      </c>
      <c r="R245" s="730">
        <f t="shared" si="29"/>
        <v>0</v>
      </c>
      <c r="Z245" s="614"/>
    </row>
    <row r="246" spans="13:26" x14ac:dyDescent="0.2">
      <c r="M246" s="614"/>
      <c r="N246" s="748">
        <f t="shared" si="25"/>
        <v>180</v>
      </c>
      <c r="O246" s="730">
        <f t="shared" si="26"/>
        <v>0</v>
      </c>
      <c r="P246" s="730">
        <f t="shared" si="27"/>
        <v>0</v>
      </c>
      <c r="Q246" s="730">
        <f t="shared" si="28"/>
        <v>0</v>
      </c>
      <c r="R246" s="730">
        <f t="shared" si="29"/>
        <v>0</v>
      </c>
      <c r="Z246" s="614"/>
    </row>
    <row r="247" spans="13:26" x14ac:dyDescent="0.2">
      <c r="M247" s="614"/>
      <c r="N247" s="748">
        <f t="shared" si="25"/>
        <v>181</v>
      </c>
      <c r="O247" s="730">
        <f t="shared" si="26"/>
        <v>0</v>
      </c>
      <c r="P247" s="730">
        <f t="shared" si="27"/>
        <v>0</v>
      </c>
      <c r="Q247" s="730">
        <f t="shared" si="28"/>
        <v>0</v>
      </c>
      <c r="R247" s="730">
        <f t="shared" si="29"/>
        <v>0</v>
      </c>
      <c r="Z247" s="614"/>
    </row>
    <row r="248" spans="13:26" x14ac:dyDescent="0.2">
      <c r="M248" s="614"/>
      <c r="N248" s="748">
        <f t="shared" si="25"/>
        <v>182</v>
      </c>
      <c r="O248" s="730">
        <f t="shared" si="26"/>
        <v>0</v>
      </c>
      <c r="P248" s="730">
        <f t="shared" si="27"/>
        <v>0</v>
      </c>
      <c r="Q248" s="730">
        <f t="shared" si="28"/>
        <v>0</v>
      </c>
      <c r="R248" s="730">
        <f t="shared" si="29"/>
        <v>0</v>
      </c>
      <c r="Z248" s="614"/>
    </row>
    <row r="249" spans="13:26" x14ac:dyDescent="0.2">
      <c r="M249" s="614"/>
      <c r="N249" s="748">
        <f t="shared" si="25"/>
        <v>183</v>
      </c>
      <c r="O249" s="730">
        <f t="shared" si="26"/>
        <v>0</v>
      </c>
      <c r="P249" s="730">
        <f t="shared" si="27"/>
        <v>0</v>
      </c>
      <c r="Q249" s="730">
        <f t="shared" si="28"/>
        <v>0</v>
      </c>
      <c r="R249" s="730">
        <f t="shared" si="29"/>
        <v>0</v>
      </c>
      <c r="Z249" s="614"/>
    </row>
    <row r="250" spans="13:26" x14ac:dyDescent="0.2">
      <c r="M250" s="614"/>
      <c r="N250" s="748">
        <f t="shared" si="25"/>
        <v>184</v>
      </c>
      <c r="O250" s="730">
        <f t="shared" si="26"/>
        <v>0</v>
      </c>
      <c r="P250" s="730">
        <f t="shared" si="27"/>
        <v>0</v>
      </c>
      <c r="Q250" s="730">
        <f t="shared" si="28"/>
        <v>0</v>
      </c>
      <c r="R250" s="730">
        <f t="shared" si="29"/>
        <v>0</v>
      </c>
      <c r="Z250" s="614"/>
    </row>
    <row r="251" spans="13:26" x14ac:dyDescent="0.2">
      <c r="M251" s="614"/>
      <c r="N251" s="748">
        <f t="shared" si="25"/>
        <v>185</v>
      </c>
      <c r="O251" s="730">
        <f t="shared" si="26"/>
        <v>0</v>
      </c>
      <c r="P251" s="730">
        <f t="shared" si="27"/>
        <v>0</v>
      </c>
      <c r="Q251" s="730">
        <f t="shared" si="28"/>
        <v>0</v>
      </c>
      <c r="R251" s="730">
        <f t="shared" si="29"/>
        <v>0</v>
      </c>
      <c r="Z251" s="614"/>
    </row>
    <row r="252" spans="13:26" x14ac:dyDescent="0.2">
      <c r="M252" s="614"/>
      <c r="N252" s="748">
        <f t="shared" si="25"/>
        <v>186</v>
      </c>
      <c r="O252" s="730">
        <f t="shared" si="26"/>
        <v>0</v>
      </c>
      <c r="P252" s="730">
        <f t="shared" si="27"/>
        <v>0</v>
      </c>
      <c r="Q252" s="730">
        <f t="shared" si="28"/>
        <v>0</v>
      </c>
      <c r="R252" s="730">
        <f t="shared" si="29"/>
        <v>0</v>
      </c>
      <c r="Z252" s="614"/>
    </row>
    <row r="253" spans="13:26" x14ac:dyDescent="0.2">
      <c r="M253" s="614"/>
      <c r="N253" s="748">
        <f t="shared" si="25"/>
        <v>187</v>
      </c>
      <c r="O253" s="730">
        <f t="shared" si="26"/>
        <v>0</v>
      </c>
      <c r="P253" s="730">
        <f t="shared" si="27"/>
        <v>0</v>
      </c>
      <c r="Q253" s="730">
        <f t="shared" si="28"/>
        <v>0</v>
      </c>
      <c r="R253" s="730">
        <f t="shared" si="29"/>
        <v>0</v>
      </c>
      <c r="Z253" s="614"/>
    </row>
    <row r="254" spans="13:26" x14ac:dyDescent="0.2">
      <c r="M254" s="614"/>
      <c r="N254" s="748">
        <f t="shared" si="25"/>
        <v>188</v>
      </c>
      <c r="O254" s="730">
        <f t="shared" si="26"/>
        <v>0</v>
      </c>
      <c r="P254" s="730">
        <f t="shared" si="27"/>
        <v>0</v>
      </c>
      <c r="Q254" s="730">
        <f t="shared" si="28"/>
        <v>0</v>
      </c>
      <c r="R254" s="730">
        <f t="shared" si="29"/>
        <v>0</v>
      </c>
      <c r="Z254" s="614"/>
    </row>
    <row r="255" spans="13:26" x14ac:dyDescent="0.2">
      <c r="M255" s="614"/>
      <c r="N255" s="748">
        <f t="shared" si="25"/>
        <v>189</v>
      </c>
      <c r="O255" s="730">
        <f t="shared" si="26"/>
        <v>0</v>
      </c>
      <c r="P255" s="730">
        <f t="shared" si="27"/>
        <v>0</v>
      </c>
      <c r="Q255" s="730">
        <f t="shared" si="28"/>
        <v>0</v>
      </c>
      <c r="R255" s="730">
        <f t="shared" si="29"/>
        <v>0</v>
      </c>
      <c r="Z255" s="614"/>
    </row>
    <row r="256" spans="13:26" x14ac:dyDescent="0.2">
      <c r="M256" s="614"/>
      <c r="N256" s="748">
        <f t="shared" si="25"/>
        <v>190</v>
      </c>
      <c r="O256" s="730">
        <f t="shared" si="26"/>
        <v>0</v>
      </c>
      <c r="P256" s="730">
        <f t="shared" si="27"/>
        <v>0</v>
      </c>
      <c r="Q256" s="730">
        <f t="shared" si="28"/>
        <v>0</v>
      </c>
      <c r="R256" s="730">
        <f t="shared" si="29"/>
        <v>0</v>
      </c>
      <c r="Z256" s="614"/>
    </row>
    <row r="257" spans="13:26" x14ac:dyDescent="0.2">
      <c r="M257" s="614"/>
      <c r="N257" s="748">
        <f t="shared" si="25"/>
        <v>191</v>
      </c>
      <c r="O257" s="730">
        <f t="shared" si="26"/>
        <v>0</v>
      </c>
      <c r="P257" s="730">
        <f t="shared" si="27"/>
        <v>0</v>
      </c>
      <c r="Q257" s="730">
        <f t="shared" si="28"/>
        <v>0</v>
      </c>
      <c r="R257" s="730">
        <f t="shared" si="29"/>
        <v>0</v>
      </c>
      <c r="Z257" s="614"/>
    </row>
    <row r="258" spans="13:26" x14ac:dyDescent="0.2">
      <c r="M258" s="614"/>
      <c r="N258" s="748">
        <f t="shared" si="25"/>
        <v>192</v>
      </c>
      <c r="O258" s="730">
        <f t="shared" si="26"/>
        <v>0</v>
      </c>
      <c r="P258" s="730">
        <f t="shared" si="27"/>
        <v>0</v>
      </c>
      <c r="Q258" s="730">
        <f t="shared" si="28"/>
        <v>0</v>
      </c>
      <c r="R258" s="730">
        <f t="shared" si="29"/>
        <v>0</v>
      </c>
      <c r="Z258" s="614"/>
    </row>
    <row r="259" spans="13:26" x14ac:dyDescent="0.2">
      <c r="M259" s="614"/>
      <c r="N259" s="748">
        <f t="shared" si="25"/>
        <v>193</v>
      </c>
      <c r="O259" s="730">
        <f t="shared" si="26"/>
        <v>0</v>
      </c>
      <c r="P259" s="730">
        <f t="shared" si="27"/>
        <v>0</v>
      </c>
      <c r="Q259" s="730">
        <f t="shared" si="28"/>
        <v>0</v>
      </c>
      <c r="R259" s="730">
        <f t="shared" si="29"/>
        <v>0</v>
      </c>
      <c r="Z259" s="614"/>
    </row>
    <row r="260" spans="13:26" x14ac:dyDescent="0.2">
      <c r="M260" s="614"/>
      <c r="N260" s="748">
        <f t="shared" si="25"/>
        <v>194</v>
      </c>
      <c r="O260" s="730">
        <f t="shared" si="26"/>
        <v>0</v>
      </c>
      <c r="P260" s="730">
        <f t="shared" si="27"/>
        <v>0</v>
      </c>
      <c r="Q260" s="730">
        <f t="shared" si="28"/>
        <v>0</v>
      </c>
      <c r="R260" s="730">
        <f t="shared" si="29"/>
        <v>0</v>
      </c>
      <c r="Z260" s="614"/>
    </row>
    <row r="261" spans="13:26" x14ac:dyDescent="0.2">
      <c r="M261" s="614"/>
      <c r="N261" s="748">
        <f t="shared" ref="N261:N324" si="30">N260+1</f>
        <v>195</v>
      </c>
      <c r="O261" s="730">
        <f t="shared" ref="O261:O324" si="31">R260</f>
        <v>0</v>
      </c>
      <c r="P261" s="730">
        <f t="shared" ref="P261:P324" si="32">P260</f>
        <v>0</v>
      </c>
      <c r="Q261" s="730">
        <f t="shared" ref="Q261:Q324" si="33">O261*$P$61</f>
        <v>0</v>
      </c>
      <c r="R261" s="730">
        <f t="shared" ref="R261:R324" si="34">O261+P261+Q261</f>
        <v>0</v>
      </c>
      <c r="Z261" s="614"/>
    </row>
    <row r="262" spans="13:26" x14ac:dyDescent="0.2">
      <c r="M262" s="614"/>
      <c r="N262" s="748">
        <f t="shared" si="30"/>
        <v>196</v>
      </c>
      <c r="O262" s="730">
        <f t="shared" si="31"/>
        <v>0</v>
      </c>
      <c r="P262" s="730">
        <f t="shared" si="32"/>
        <v>0</v>
      </c>
      <c r="Q262" s="730">
        <f t="shared" si="33"/>
        <v>0</v>
      </c>
      <c r="R262" s="730">
        <f t="shared" si="34"/>
        <v>0</v>
      </c>
      <c r="Z262" s="614"/>
    </row>
    <row r="263" spans="13:26" x14ac:dyDescent="0.2">
      <c r="M263" s="614"/>
      <c r="N263" s="748">
        <f t="shared" si="30"/>
        <v>197</v>
      </c>
      <c r="O263" s="730">
        <f t="shared" si="31"/>
        <v>0</v>
      </c>
      <c r="P263" s="730">
        <f t="shared" si="32"/>
        <v>0</v>
      </c>
      <c r="Q263" s="730">
        <f t="shared" si="33"/>
        <v>0</v>
      </c>
      <c r="R263" s="730">
        <f t="shared" si="34"/>
        <v>0</v>
      </c>
      <c r="Z263" s="614"/>
    </row>
    <row r="264" spans="13:26" x14ac:dyDescent="0.2">
      <c r="M264" s="614"/>
      <c r="N264" s="748">
        <f t="shared" si="30"/>
        <v>198</v>
      </c>
      <c r="O264" s="730">
        <f t="shared" si="31"/>
        <v>0</v>
      </c>
      <c r="P264" s="730">
        <f t="shared" si="32"/>
        <v>0</v>
      </c>
      <c r="Q264" s="730">
        <f t="shared" si="33"/>
        <v>0</v>
      </c>
      <c r="R264" s="730">
        <f t="shared" si="34"/>
        <v>0</v>
      </c>
      <c r="Z264" s="614"/>
    </row>
    <row r="265" spans="13:26" x14ac:dyDescent="0.2">
      <c r="M265" s="614"/>
      <c r="N265" s="748">
        <f t="shared" si="30"/>
        <v>199</v>
      </c>
      <c r="O265" s="730">
        <f t="shared" si="31"/>
        <v>0</v>
      </c>
      <c r="P265" s="730">
        <f t="shared" si="32"/>
        <v>0</v>
      </c>
      <c r="Q265" s="730">
        <f t="shared" si="33"/>
        <v>0</v>
      </c>
      <c r="R265" s="730">
        <f t="shared" si="34"/>
        <v>0</v>
      </c>
      <c r="Z265" s="614"/>
    </row>
    <row r="266" spans="13:26" x14ac:dyDescent="0.2">
      <c r="M266" s="614"/>
      <c r="N266" s="748">
        <f t="shared" si="30"/>
        <v>200</v>
      </c>
      <c r="O266" s="730">
        <f t="shared" si="31"/>
        <v>0</v>
      </c>
      <c r="P266" s="730">
        <f t="shared" si="32"/>
        <v>0</v>
      </c>
      <c r="Q266" s="730">
        <f t="shared" si="33"/>
        <v>0</v>
      </c>
      <c r="R266" s="730">
        <f t="shared" si="34"/>
        <v>0</v>
      </c>
      <c r="Z266" s="614"/>
    </row>
    <row r="267" spans="13:26" x14ac:dyDescent="0.2">
      <c r="M267" s="614"/>
      <c r="N267" s="748">
        <f t="shared" si="30"/>
        <v>201</v>
      </c>
      <c r="O267" s="730">
        <f t="shared" si="31"/>
        <v>0</v>
      </c>
      <c r="P267" s="730">
        <f t="shared" si="32"/>
        <v>0</v>
      </c>
      <c r="Q267" s="730">
        <f t="shared" si="33"/>
        <v>0</v>
      </c>
      <c r="R267" s="730">
        <f t="shared" si="34"/>
        <v>0</v>
      </c>
      <c r="Z267" s="614"/>
    </row>
    <row r="268" spans="13:26" x14ac:dyDescent="0.2">
      <c r="M268" s="614"/>
      <c r="N268" s="748">
        <f t="shared" si="30"/>
        <v>202</v>
      </c>
      <c r="O268" s="730">
        <f t="shared" si="31"/>
        <v>0</v>
      </c>
      <c r="P268" s="730">
        <f t="shared" si="32"/>
        <v>0</v>
      </c>
      <c r="Q268" s="730">
        <f t="shared" si="33"/>
        <v>0</v>
      </c>
      <c r="R268" s="730">
        <f t="shared" si="34"/>
        <v>0</v>
      </c>
      <c r="Z268" s="614"/>
    </row>
    <row r="269" spans="13:26" x14ac:dyDescent="0.2">
      <c r="M269" s="614"/>
      <c r="N269" s="748">
        <f t="shared" si="30"/>
        <v>203</v>
      </c>
      <c r="O269" s="730">
        <f t="shared" si="31"/>
        <v>0</v>
      </c>
      <c r="P269" s="730">
        <f t="shared" si="32"/>
        <v>0</v>
      </c>
      <c r="Q269" s="730">
        <f t="shared" si="33"/>
        <v>0</v>
      </c>
      <c r="R269" s="730">
        <f t="shared" si="34"/>
        <v>0</v>
      </c>
      <c r="Z269" s="614"/>
    </row>
    <row r="270" spans="13:26" x14ac:dyDescent="0.2">
      <c r="M270" s="614"/>
      <c r="N270" s="748">
        <f t="shared" si="30"/>
        <v>204</v>
      </c>
      <c r="O270" s="730">
        <f t="shared" si="31"/>
        <v>0</v>
      </c>
      <c r="P270" s="730">
        <f t="shared" si="32"/>
        <v>0</v>
      </c>
      <c r="Q270" s="730">
        <f t="shared" si="33"/>
        <v>0</v>
      </c>
      <c r="R270" s="730">
        <f t="shared" si="34"/>
        <v>0</v>
      </c>
      <c r="Z270" s="614"/>
    </row>
    <row r="271" spans="13:26" x14ac:dyDescent="0.2">
      <c r="M271" s="614"/>
      <c r="N271" s="748">
        <f t="shared" si="30"/>
        <v>205</v>
      </c>
      <c r="O271" s="730">
        <f t="shared" si="31"/>
        <v>0</v>
      </c>
      <c r="P271" s="730">
        <f t="shared" si="32"/>
        <v>0</v>
      </c>
      <c r="Q271" s="730">
        <f t="shared" si="33"/>
        <v>0</v>
      </c>
      <c r="R271" s="730">
        <f t="shared" si="34"/>
        <v>0</v>
      </c>
      <c r="Z271" s="614"/>
    </row>
    <row r="272" spans="13:26" x14ac:dyDescent="0.2">
      <c r="M272" s="614"/>
      <c r="N272" s="748">
        <f t="shared" si="30"/>
        <v>206</v>
      </c>
      <c r="O272" s="730">
        <f t="shared" si="31"/>
        <v>0</v>
      </c>
      <c r="P272" s="730">
        <f t="shared" si="32"/>
        <v>0</v>
      </c>
      <c r="Q272" s="730">
        <f t="shared" si="33"/>
        <v>0</v>
      </c>
      <c r="R272" s="730">
        <f t="shared" si="34"/>
        <v>0</v>
      </c>
      <c r="Z272" s="614"/>
    </row>
    <row r="273" spans="13:26" x14ac:dyDescent="0.2">
      <c r="M273" s="614"/>
      <c r="N273" s="748">
        <f t="shared" si="30"/>
        <v>207</v>
      </c>
      <c r="O273" s="730">
        <f t="shared" si="31"/>
        <v>0</v>
      </c>
      <c r="P273" s="730">
        <f t="shared" si="32"/>
        <v>0</v>
      </c>
      <c r="Q273" s="730">
        <f t="shared" si="33"/>
        <v>0</v>
      </c>
      <c r="R273" s="730">
        <f t="shared" si="34"/>
        <v>0</v>
      </c>
      <c r="Z273" s="614"/>
    </row>
    <row r="274" spans="13:26" x14ac:dyDescent="0.2">
      <c r="M274" s="614"/>
      <c r="N274" s="748">
        <f t="shared" si="30"/>
        <v>208</v>
      </c>
      <c r="O274" s="730">
        <f t="shared" si="31"/>
        <v>0</v>
      </c>
      <c r="P274" s="730">
        <f t="shared" si="32"/>
        <v>0</v>
      </c>
      <c r="Q274" s="730">
        <f t="shared" si="33"/>
        <v>0</v>
      </c>
      <c r="R274" s="730">
        <f t="shared" si="34"/>
        <v>0</v>
      </c>
      <c r="Z274" s="614"/>
    </row>
    <row r="275" spans="13:26" x14ac:dyDescent="0.2">
      <c r="M275" s="614"/>
      <c r="N275" s="748">
        <f t="shared" si="30"/>
        <v>209</v>
      </c>
      <c r="O275" s="730">
        <f t="shared" si="31"/>
        <v>0</v>
      </c>
      <c r="P275" s="730">
        <f t="shared" si="32"/>
        <v>0</v>
      </c>
      <c r="Q275" s="730">
        <f t="shared" si="33"/>
        <v>0</v>
      </c>
      <c r="R275" s="730">
        <f t="shared" si="34"/>
        <v>0</v>
      </c>
      <c r="Z275" s="614"/>
    </row>
    <row r="276" spans="13:26" x14ac:dyDescent="0.2">
      <c r="M276" s="614"/>
      <c r="N276" s="748">
        <f t="shared" si="30"/>
        <v>210</v>
      </c>
      <c r="O276" s="730">
        <f t="shared" si="31"/>
        <v>0</v>
      </c>
      <c r="P276" s="730">
        <f t="shared" si="32"/>
        <v>0</v>
      </c>
      <c r="Q276" s="730">
        <f t="shared" si="33"/>
        <v>0</v>
      </c>
      <c r="R276" s="730">
        <f t="shared" si="34"/>
        <v>0</v>
      </c>
      <c r="Z276" s="614"/>
    </row>
    <row r="277" spans="13:26" x14ac:dyDescent="0.2">
      <c r="M277" s="614"/>
      <c r="N277" s="748">
        <f t="shared" si="30"/>
        <v>211</v>
      </c>
      <c r="O277" s="730">
        <f t="shared" si="31"/>
        <v>0</v>
      </c>
      <c r="P277" s="730">
        <f t="shared" si="32"/>
        <v>0</v>
      </c>
      <c r="Q277" s="730">
        <f t="shared" si="33"/>
        <v>0</v>
      </c>
      <c r="R277" s="730">
        <f t="shared" si="34"/>
        <v>0</v>
      </c>
      <c r="Z277" s="614"/>
    </row>
    <row r="278" spans="13:26" x14ac:dyDescent="0.2">
      <c r="M278" s="614"/>
      <c r="N278" s="748">
        <f t="shared" si="30"/>
        <v>212</v>
      </c>
      <c r="O278" s="730">
        <f t="shared" si="31"/>
        <v>0</v>
      </c>
      <c r="P278" s="730">
        <f t="shared" si="32"/>
        <v>0</v>
      </c>
      <c r="Q278" s="730">
        <f t="shared" si="33"/>
        <v>0</v>
      </c>
      <c r="R278" s="730">
        <f t="shared" si="34"/>
        <v>0</v>
      </c>
      <c r="Z278" s="614"/>
    </row>
    <row r="279" spans="13:26" x14ac:dyDescent="0.2">
      <c r="M279" s="614"/>
      <c r="N279" s="748">
        <f t="shared" si="30"/>
        <v>213</v>
      </c>
      <c r="O279" s="730">
        <f t="shared" si="31"/>
        <v>0</v>
      </c>
      <c r="P279" s="730">
        <f t="shared" si="32"/>
        <v>0</v>
      </c>
      <c r="Q279" s="730">
        <f t="shared" si="33"/>
        <v>0</v>
      </c>
      <c r="R279" s="730">
        <f t="shared" si="34"/>
        <v>0</v>
      </c>
      <c r="Z279" s="614"/>
    </row>
    <row r="280" spans="13:26" x14ac:dyDescent="0.2">
      <c r="M280" s="614"/>
      <c r="N280" s="748">
        <f t="shared" si="30"/>
        <v>214</v>
      </c>
      <c r="O280" s="730">
        <f t="shared" si="31"/>
        <v>0</v>
      </c>
      <c r="P280" s="730">
        <f t="shared" si="32"/>
        <v>0</v>
      </c>
      <c r="Q280" s="730">
        <f t="shared" si="33"/>
        <v>0</v>
      </c>
      <c r="R280" s="730">
        <f t="shared" si="34"/>
        <v>0</v>
      </c>
      <c r="Z280" s="614"/>
    </row>
    <row r="281" spans="13:26" x14ac:dyDescent="0.2">
      <c r="M281" s="614"/>
      <c r="N281" s="748">
        <f t="shared" si="30"/>
        <v>215</v>
      </c>
      <c r="O281" s="730">
        <f t="shared" si="31"/>
        <v>0</v>
      </c>
      <c r="P281" s="730">
        <f t="shared" si="32"/>
        <v>0</v>
      </c>
      <c r="Q281" s="730">
        <f t="shared" si="33"/>
        <v>0</v>
      </c>
      <c r="R281" s="730">
        <f t="shared" si="34"/>
        <v>0</v>
      </c>
      <c r="Z281" s="614"/>
    </row>
    <row r="282" spans="13:26" x14ac:dyDescent="0.2">
      <c r="M282" s="614"/>
      <c r="N282" s="748">
        <f t="shared" si="30"/>
        <v>216</v>
      </c>
      <c r="O282" s="730">
        <f t="shared" si="31"/>
        <v>0</v>
      </c>
      <c r="P282" s="730">
        <f t="shared" si="32"/>
        <v>0</v>
      </c>
      <c r="Q282" s="730">
        <f t="shared" si="33"/>
        <v>0</v>
      </c>
      <c r="R282" s="730">
        <f t="shared" si="34"/>
        <v>0</v>
      </c>
      <c r="Z282" s="614"/>
    </row>
    <row r="283" spans="13:26" x14ac:dyDescent="0.2">
      <c r="M283" s="614"/>
      <c r="N283" s="748">
        <f t="shared" si="30"/>
        <v>217</v>
      </c>
      <c r="O283" s="730">
        <f t="shared" si="31"/>
        <v>0</v>
      </c>
      <c r="P283" s="730">
        <f t="shared" si="32"/>
        <v>0</v>
      </c>
      <c r="Q283" s="730">
        <f t="shared" si="33"/>
        <v>0</v>
      </c>
      <c r="R283" s="730">
        <f t="shared" si="34"/>
        <v>0</v>
      </c>
      <c r="Z283" s="614"/>
    </row>
    <row r="284" spans="13:26" x14ac:dyDescent="0.2">
      <c r="M284" s="614"/>
      <c r="N284" s="748">
        <f t="shared" si="30"/>
        <v>218</v>
      </c>
      <c r="O284" s="730">
        <f t="shared" si="31"/>
        <v>0</v>
      </c>
      <c r="P284" s="730">
        <f t="shared" si="32"/>
        <v>0</v>
      </c>
      <c r="Q284" s="730">
        <f t="shared" si="33"/>
        <v>0</v>
      </c>
      <c r="R284" s="730">
        <f t="shared" si="34"/>
        <v>0</v>
      </c>
      <c r="Z284" s="614"/>
    </row>
    <row r="285" spans="13:26" x14ac:dyDescent="0.2">
      <c r="M285" s="614"/>
      <c r="N285" s="748">
        <f t="shared" si="30"/>
        <v>219</v>
      </c>
      <c r="O285" s="730">
        <f t="shared" si="31"/>
        <v>0</v>
      </c>
      <c r="P285" s="730">
        <f t="shared" si="32"/>
        <v>0</v>
      </c>
      <c r="Q285" s="730">
        <f t="shared" si="33"/>
        <v>0</v>
      </c>
      <c r="R285" s="730">
        <f t="shared" si="34"/>
        <v>0</v>
      </c>
      <c r="Z285" s="614"/>
    </row>
    <row r="286" spans="13:26" x14ac:dyDescent="0.2">
      <c r="M286" s="614"/>
      <c r="N286" s="748">
        <f t="shared" si="30"/>
        <v>220</v>
      </c>
      <c r="O286" s="730">
        <f t="shared" si="31"/>
        <v>0</v>
      </c>
      <c r="P286" s="730">
        <f t="shared" si="32"/>
        <v>0</v>
      </c>
      <c r="Q286" s="730">
        <f t="shared" si="33"/>
        <v>0</v>
      </c>
      <c r="R286" s="730">
        <f t="shared" si="34"/>
        <v>0</v>
      </c>
      <c r="Z286" s="614"/>
    </row>
    <row r="287" spans="13:26" x14ac:dyDescent="0.2">
      <c r="M287" s="614"/>
      <c r="N287" s="748">
        <f t="shared" si="30"/>
        <v>221</v>
      </c>
      <c r="O287" s="730">
        <f t="shared" si="31"/>
        <v>0</v>
      </c>
      <c r="P287" s="730">
        <f t="shared" si="32"/>
        <v>0</v>
      </c>
      <c r="Q287" s="730">
        <f t="shared" si="33"/>
        <v>0</v>
      </c>
      <c r="R287" s="730">
        <f t="shared" si="34"/>
        <v>0</v>
      </c>
      <c r="Z287" s="614"/>
    </row>
    <row r="288" spans="13:26" x14ac:dyDescent="0.2">
      <c r="M288" s="614"/>
      <c r="N288" s="748">
        <f t="shared" si="30"/>
        <v>222</v>
      </c>
      <c r="O288" s="730">
        <f t="shared" si="31"/>
        <v>0</v>
      </c>
      <c r="P288" s="730">
        <f t="shared" si="32"/>
        <v>0</v>
      </c>
      <c r="Q288" s="730">
        <f t="shared" si="33"/>
        <v>0</v>
      </c>
      <c r="R288" s="730">
        <f t="shared" si="34"/>
        <v>0</v>
      </c>
      <c r="Z288" s="614"/>
    </row>
    <row r="289" spans="13:26" x14ac:dyDescent="0.2">
      <c r="M289" s="614"/>
      <c r="N289" s="748">
        <f t="shared" si="30"/>
        <v>223</v>
      </c>
      <c r="O289" s="730">
        <f t="shared" si="31"/>
        <v>0</v>
      </c>
      <c r="P289" s="730">
        <f t="shared" si="32"/>
        <v>0</v>
      </c>
      <c r="Q289" s="730">
        <f t="shared" si="33"/>
        <v>0</v>
      </c>
      <c r="R289" s="730">
        <f t="shared" si="34"/>
        <v>0</v>
      </c>
      <c r="Z289" s="614"/>
    </row>
    <row r="290" spans="13:26" x14ac:dyDescent="0.2">
      <c r="M290" s="614"/>
      <c r="N290" s="748">
        <f t="shared" si="30"/>
        <v>224</v>
      </c>
      <c r="O290" s="730">
        <f t="shared" si="31"/>
        <v>0</v>
      </c>
      <c r="P290" s="730">
        <f t="shared" si="32"/>
        <v>0</v>
      </c>
      <c r="Q290" s="730">
        <f t="shared" si="33"/>
        <v>0</v>
      </c>
      <c r="R290" s="730">
        <f t="shared" si="34"/>
        <v>0</v>
      </c>
      <c r="Z290" s="614"/>
    </row>
    <row r="291" spans="13:26" x14ac:dyDescent="0.2">
      <c r="M291" s="614"/>
      <c r="N291" s="748">
        <f t="shared" si="30"/>
        <v>225</v>
      </c>
      <c r="O291" s="730">
        <f t="shared" si="31"/>
        <v>0</v>
      </c>
      <c r="P291" s="730">
        <f t="shared" si="32"/>
        <v>0</v>
      </c>
      <c r="Q291" s="730">
        <f t="shared" si="33"/>
        <v>0</v>
      </c>
      <c r="R291" s="730">
        <f t="shared" si="34"/>
        <v>0</v>
      </c>
      <c r="Z291" s="614"/>
    </row>
    <row r="292" spans="13:26" x14ac:dyDescent="0.2">
      <c r="M292" s="614"/>
      <c r="N292" s="748">
        <f t="shared" si="30"/>
        <v>226</v>
      </c>
      <c r="O292" s="730">
        <f t="shared" si="31"/>
        <v>0</v>
      </c>
      <c r="P292" s="730">
        <f t="shared" si="32"/>
        <v>0</v>
      </c>
      <c r="Q292" s="730">
        <f t="shared" si="33"/>
        <v>0</v>
      </c>
      <c r="R292" s="730">
        <f t="shared" si="34"/>
        <v>0</v>
      </c>
      <c r="Z292" s="614"/>
    </row>
    <row r="293" spans="13:26" x14ac:dyDescent="0.2">
      <c r="M293" s="614"/>
      <c r="N293" s="748">
        <f t="shared" si="30"/>
        <v>227</v>
      </c>
      <c r="O293" s="730">
        <f t="shared" si="31"/>
        <v>0</v>
      </c>
      <c r="P293" s="730">
        <f t="shared" si="32"/>
        <v>0</v>
      </c>
      <c r="Q293" s="730">
        <f t="shared" si="33"/>
        <v>0</v>
      </c>
      <c r="R293" s="730">
        <f t="shared" si="34"/>
        <v>0</v>
      </c>
      <c r="Z293" s="614"/>
    </row>
    <row r="294" spans="13:26" x14ac:dyDescent="0.2">
      <c r="M294" s="614"/>
      <c r="N294" s="748">
        <f t="shared" si="30"/>
        <v>228</v>
      </c>
      <c r="O294" s="730">
        <f t="shared" si="31"/>
        <v>0</v>
      </c>
      <c r="P294" s="730">
        <f t="shared" si="32"/>
        <v>0</v>
      </c>
      <c r="Q294" s="730">
        <f t="shared" si="33"/>
        <v>0</v>
      </c>
      <c r="R294" s="730">
        <f t="shared" si="34"/>
        <v>0</v>
      </c>
      <c r="Z294" s="614"/>
    </row>
    <row r="295" spans="13:26" x14ac:dyDescent="0.2">
      <c r="M295" s="614"/>
      <c r="N295" s="748">
        <f t="shared" si="30"/>
        <v>229</v>
      </c>
      <c r="O295" s="730">
        <f t="shared" si="31"/>
        <v>0</v>
      </c>
      <c r="P295" s="730">
        <f t="shared" si="32"/>
        <v>0</v>
      </c>
      <c r="Q295" s="730">
        <f t="shared" si="33"/>
        <v>0</v>
      </c>
      <c r="R295" s="730">
        <f t="shared" si="34"/>
        <v>0</v>
      </c>
      <c r="Z295" s="614"/>
    </row>
    <row r="296" spans="13:26" x14ac:dyDescent="0.2">
      <c r="M296" s="614"/>
      <c r="N296" s="748">
        <f t="shared" si="30"/>
        <v>230</v>
      </c>
      <c r="O296" s="730">
        <f t="shared" si="31"/>
        <v>0</v>
      </c>
      <c r="P296" s="730">
        <f t="shared" si="32"/>
        <v>0</v>
      </c>
      <c r="Q296" s="730">
        <f t="shared" si="33"/>
        <v>0</v>
      </c>
      <c r="R296" s="730">
        <f t="shared" si="34"/>
        <v>0</v>
      </c>
      <c r="Z296" s="614"/>
    </row>
    <row r="297" spans="13:26" x14ac:dyDescent="0.2">
      <c r="M297" s="614"/>
      <c r="N297" s="748">
        <f t="shared" si="30"/>
        <v>231</v>
      </c>
      <c r="O297" s="730">
        <f t="shared" si="31"/>
        <v>0</v>
      </c>
      <c r="P297" s="730">
        <f t="shared" si="32"/>
        <v>0</v>
      </c>
      <c r="Q297" s="730">
        <f t="shared" si="33"/>
        <v>0</v>
      </c>
      <c r="R297" s="730">
        <f t="shared" si="34"/>
        <v>0</v>
      </c>
      <c r="Z297" s="614"/>
    </row>
    <row r="298" spans="13:26" x14ac:dyDescent="0.2">
      <c r="M298" s="614"/>
      <c r="N298" s="748">
        <f t="shared" si="30"/>
        <v>232</v>
      </c>
      <c r="O298" s="730">
        <f t="shared" si="31"/>
        <v>0</v>
      </c>
      <c r="P298" s="730">
        <f t="shared" si="32"/>
        <v>0</v>
      </c>
      <c r="Q298" s="730">
        <f t="shared" si="33"/>
        <v>0</v>
      </c>
      <c r="R298" s="730">
        <f t="shared" si="34"/>
        <v>0</v>
      </c>
      <c r="Z298" s="614"/>
    </row>
    <row r="299" spans="13:26" x14ac:dyDescent="0.2">
      <c r="M299" s="614"/>
      <c r="N299" s="748">
        <f t="shared" si="30"/>
        <v>233</v>
      </c>
      <c r="O299" s="730">
        <f t="shared" si="31"/>
        <v>0</v>
      </c>
      <c r="P299" s="730">
        <f t="shared" si="32"/>
        <v>0</v>
      </c>
      <c r="Q299" s="730">
        <f t="shared" si="33"/>
        <v>0</v>
      </c>
      <c r="R299" s="730">
        <f t="shared" si="34"/>
        <v>0</v>
      </c>
      <c r="Z299" s="614"/>
    </row>
    <row r="300" spans="13:26" x14ac:dyDescent="0.2">
      <c r="M300" s="614"/>
      <c r="N300" s="748">
        <f t="shared" si="30"/>
        <v>234</v>
      </c>
      <c r="O300" s="730">
        <f t="shared" si="31"/>
        <v>0</v>
      </c>
      <c r="P300" s="730">
        <f t="shared" si="32"/>
        <v>0</v>
      </c>
      <c r="Q300" s="730">
        <f t="shared" si="33"/>
        <v>0</v>
      </c>
      <c r="R300" s="730">
        <f t="shared" si="34"/>
        <v>0</v>
      </c>
      <c r="Z300" s="614"/>
    </row>
    <row r="301" spans="13:26" x14ac:dyDescent="0.2">
      <c r="M301" s="614"/>
      <c r="N301" s="748">
        <f t="shared" si="30"/>
        <v>235</v>
      </c>
      <c r="O301" s="730">
        <f t="shared" si="31"/>
        <v>0</v>
      </c>
      <c r="P301" s="730">
        <f t="shared" si="32"/>
        <v>0</v>
      </c>
      <c r="Q301" s="730">
        <f t="shared" si="33"/>
        <v>0</v>
      </c>
      <c r="R301" s="730">
        <f t="shared" si="34"/>
        <v>0</v>
      </c>
      <c r="Z301" s="614"/>
    </row>
    <row r="302" spans="13:26" x14ac:dyDescent="0.2">
      <c r="M302" s="614"/>
      <c r="N302" s="748">
        <f t="shared" si="30"/>
        <v>236</v>
      </c>
      <c r="O302" s="730">
        <f t="shared" si="31"/>
        <v>0</v>
      </c>
      <c r="P302" s="730">
        <f t="shared" si="32"/>
        <v>0</v>
      </c>
      <c r="Q302" s="730">
        <f t="shared" si="33"/>
        <v>0</v>
      </c>
      <c r="R302" s="730">
        <f t="shared" si="34"/>
        <v>0</v>
      </c>
      <c r="Z302" s="614"/>
    </row>
    <row r="303" spans="13:26" x14ac:dyDescent="0.2">
      <c r="M303" s="614"/>
      <c r="N303" s="748">
        <f t="shared" si="30"/>
        <v>237</v>
      </c>
      <c r="O303" s="730">
        <f t="shared" si="31"/>
        <v>0</v>
      </c>
      <c r="P303" s="730">
        <f t="shared" si="32"/>
        <v>0</v>
      </c>
      <c r="Q303" s="730">
        <f t="shared" si="33"/>
        <v>0</v>
      </c>
      <c r="R303" s="730">
        <f t="shared" si="34"/>
        <v>0</v>
      </c>
      <c r="Z303" s="614"/>
    </row>
    <row r="304" spans="13:26" x14ac:dyDescent="0.2">
      <c r="M304" s="614"/>
      <c r="N304" s="748">
        <f t="shared" si="30"/>
        <v>238</v>
      </c>
      <c r="O304" s="730">
        <f t="shared" si="31"/>
        <v>0</v>
      </c>
      <c r="P304" s="730">
        <f t="shared" si="32"/>
        <v>0</v>
      </c>
      <c r="Q304" s="730">
        <f t="shared" si="33"/>
        <v>0</v>
      </c>
      <c r="R304" s="730">
        <f t="shared" si="34"/>
        <v>0</v>
      </c>
      <c r="Z304" s="614"/>
    </row>
    <row r="305" spans="13:26" x14ac:dyDescent="0.2">
      <c r="M305" s="614"/>
      <c r="N305" s="748">
        <f t="shared" si="30"/>
        <v>239</v>
      </c>
      <c r="O305" s="730">
        <f t="shared" si="31"/>
        <v>0</v>
      </c>
      <c r="P305" s="730">
        <f t="shared" si="32"/>
        <v>0</v>
      </c>
      <c r="Q305" s="730">
        <f t="shared" si="33"/>
        <v>0</v>
      </c>
      <c r="R305" s="730">
        <f t="shared" si="34"/>
        <v>0</v>
      </c>
      <c r="Z305" s="614"/>
    </row>
    <row r="306" spans="13:26" x14ac:dyDescent="0.2">
      <c r="M306" s="614"/>
      <c r="N306" s="748">
        <f t="shared" si="30"/>
        <v>240</v>
      </c>
      <c r="O306" s="730">
        <f t="shared" si="31"/>
        <v>0</v>
      </c>
      <c r="P306" s="730">
        <f t="shared" si="32"/>
        <v>0</v>
      </c>
      <c r="Q306" s="730">
        <f t="shared" si="33"/>
        <v>0</v>
      </c>
      <c r="R306" s="730">
        <f t="shared" si="34"/>
        <v>0</v>
      </c>
      <c r="Z306" s="614"/>
    </row>
    <row r="307" spans="13:26" x14ac:dyDescent="0.2">
      <c r="M307" s="614"/>
      <c r="N307" s="748">
        <f t="shared" si="30"/>
        <v>241</v>
      </c>
      <c r="O307" s="730">
        <f t="shared" si="31"/>
        <v>0</v>
      </c>
      <c r="P307" s="730">
        <f t="shared" si="32"/>
        <v>0</v>
      </c>
      <c r="Q307" s="730">
        <f t="shared" si="33"/>
        <v>0</v>
      </c>
      <c r="R307" s="730">
        <f t="shared" si="34"/>
        <v>0</v>
      </c>
      <c r="Z307" s="614"/>
    </row>
    <row r="308" spans="13:26" x14ac:dyDescent="0.2">
      <c r="M308" s="614"/>
      <c r="N308" s="748">
        <f t="shared" si="30"/>
        <v>242</v>
      </c>
      <c r="O308" s="730">
        <f t="shared" si="31"/>
        <v>0</v>
      </c>
      <c r="P308" s="730">
        <f t="shared" si="32"/>
        <v>0</v>
      </c>
      <c r="Q308" s="730">
        <f t="shared" si="33"/>
        <v>0</v>
      </c>
      <c r="R308" s="730">
        <f t="shared" si="34"/>
        <v>0</v>
      </c>
      <c r="Z308" s="614"/>
    </row>
    <row r="309" spans="13:26" x14ac:dyDescent="0.2">
      <c r="M309" s="614"/>
      <c r="N309" s="748">
        <f t="shared" si="30"/>
        <v>243</v>
      </c>
      <c r="O309" s="730">
        <f t="shared" si="31"/>
        <v>0</v>
      </c>
      <c r="P309" s="730">
        <f t="shared" si="32"/>
        <v>0</v>
      </c>
      <c r="Q309" s="730">
        <f t="shared" si="33"/>
        <v>0</v>
      </c>
      <c r="R309" s="730">
        <f t="shared" si="34"/>
        <v>0</v>
      </c>
      <c r="Z309" s="614"/>
    </row>
    <row r="310" spans="13:26" x14ac:dyDescent="0.2">
      <c r="M310" s="614"/>
      <c r="N310" s="748">
        <f t="shared" si="30"/>
        <v>244</v>
      </c>
      <c r="O310" s="730">
        <f t="shared" si="31"/>
        <v>0</v>
      </c>
      <c r="P310" s="730">
        <f t="shared" si="32"/>
        <v>0</v>
      </c>
      <c r="Q310" s="730">
        <f t="shared" si="33"/>
        <v>0</v>
      </c>
      <c r="R310" s="730">
        <f t="shared" si="34"/>
        <v>0</v>
      </c>
      <c r="Z310" s="614"/>
    </row>
    <row r="311" spans="13:26" x14ac:dyDescent="0.2">
      <c r="M311" s="614"/>
      <c r="N311" s="748">
        <f t="shared" si="30"/>
        <v>245</v>
      </c>
      <c r="O311" s="730">
        <f t="shared" si="31"/>
        <v>0</v>
      </c>
      <c r="P311" s="730">
        <f t="shared" si="32"/>
        <v>0</v>
      </c>
      <c r="Q311" s="730">
        <f t="shared" si="33"/>
        <v>0</v>
      </c>
      <c r="R311" s="730">
        <f t="shared" si="34"/>
        <v>0</v>
      </c>
      <c r="Z311" s="614"/>
    </row>
    <row r="312" spans="13:26" x14ac:dyDescent="0.2">
      <c r="M312" s="614"/>
      <c r="N312" s="748">
        <f t="shared" si="30"/>
        <v>246</v>
      </c>
      <c r="O312" s="730">
        <f t="shared" si="31"/>
        <v>0</v>
      </c>
      <c r="P312" s="730">
        <f t="shared" si="32"/>
        <v>0</v>
      </c>
      <c r="Q312" s="730">
        <f t="shared" si="33"/>
        <v>0</v>
      </c>
      <c r="R312" s="730">
        <f t="shared" si="34"/>
        <v>0</v>
      </c>
      <c r="Z312" s="614"/>
    </row>
    <row r="313" spans="13:26" x14ac:dyDescent="0.2">
      <c r="M313" s="614"/>
      <c r="N313" s="748">
        <f t="shared" si="30"/>
        <v>247</v>
      </c>
      <c r="O313" s="730">
        <f t="shared" si="31"/>
        <v>0</v>
      </c>
      <c r="P313" s="730">
        <f t="shared" si="32"/>
        <v>0</v>
      </c>
      <c r="Q313" s="730">
        <f t="shared" si="33"/>
        <v>0</v>
      </c>
      <c r="R313" s="730">
        <f t="shared" si="34"/>
        <v>0</v>
      </c>
      <c r="Z313" s="614"/>
    </row>
    <row r="314" spans="13:26" x14ac:dyDescent="0.2">
      <c r="M314" s="614"/>
      <c r="N314" s="748">
        <f t="shared" si="30"/>
        <v>248</v>
      </c>
      <c r="O314" s="730">
        <f t="shared" si="31"/>
        <v>0</v>
      </c>
      <c r="P314" s="730">
        <f t="shared" si="32"/>
        <v>0</v>
      </c>
      <c r="Q314" s="730">
        <f t="shared" si="33"/>
        <v>0</v>
      </c>
      <c r="R314" s="730">
        <f t="shared" si="34"/>
        <v>0</v>
      </c>
      <c r="Z314" s="614"/>
    </row>
    <row r="315" spans="13:26" x14ac:dyDescent="0.2">
      <c r="M315" s="614"/>
      <c r="N315" s="748">
        <f t="shared" si="30"/>
        <v>249</v>
      </c>
      <c r="O315" s="730">
        <f t="shared" si="31"/>
        <v>0</v>
      </c>
      <c r="P315" s="730">
        <f t="shared" si="32"/>
        <v>0</v>
      </c>
      <c r="Q315" s="730">
        <f t="shared" si="33"/>
        <v>0</v>
      </c>
      <c r="R315" s="730">
        <f t="shared" si="34"/>
        <v>0</v>
      </c>
      <c r="Z315" s="614"/>
    </row>
    <row r="316" spans="13:26" x14ac:dyDescent="0.2">
      <c r="M316" s="614"/>
      <c r="N316" s="748">
        <f t="shared" si="30"/>
        <v>250</v>
      </c>
      <c r="O316" s="730">
        <f t="shared" si="31"/>
        <v>0</v>
      </c>
      <c r="P316" s="730">
        <f t="shared" si="32"/>
        <v>0</v>
      </c>
      <c r="Q316" s="730">
        <f t="shared" si="33"/>
        <v>0</v>
      </c>
      <c r="R316" s="730">
        <f t="shared" si="34"/>
        <v>0</v>
      </c>
      <c r="Z316" s="614"/>
    </row>
    <row r="317" spans="13:26" x14ac:dyDescent="0.2">
      <c r="M317" s="614"/>
      <c r="N317" s="748">
        <f t="shared" si="30"/>
        <v>251</v>
      </c>
      <c r="O317" s="730">
        <f t="shared" si="31"/>
        <v>0</v>
      </c>
      <c r="P317" s="730">
        <f t="shared" si="32"/>
        <v>0</v>
      </c>
      <c r="Q317" s="730">
        <f t="shared" si="33"/>
        <v>0</v>
      </c>
      <c r="R317" s="730">
        <f t="shared" si="34"/>
        <v>0</v>
      </c>
      <c r="Z317" s="614"/>
    </row>
    <row r="318" spans="13:26" x14ac:dyDescent="0.2">
      <c r="M318" s="614"/>
      <c r="N318" s="748">
        <f t="shared" si="30"/>
        <v>252</v>
      </c>
      <c r="O318" s="730">
        <f t="shared" si="31"/>
        <v>0</v>
      </c>
      <c r="P318" s="730">
        <f t="shared" si="32"/>
        <v>0</v>
      </c>
      <c r="Q318" s="730">
        <f t="shared" si="33"/>
        <v>0</v>
      </c>
      <c r="R318" s="730">
        <f t="shared" si="34"/>
        <v>0</v>
      </c>
      <c r="Z318" s="614"/>
    </row>
    <row r="319" spans="13:26" x14ac:dyDescent="0.2">
      <c r="M319" s="614"/>
      <c r="N319" s="748">
        <f t="shared" si="30"/>
        <v>253</v>
      </c>
      <c r="O319" s="730">
        <f t="shared" si="31"/>
        <v>0</v>
      </c>
      <c r="P319" s="730">
        <f t="shared" si="32"/>
        <v>0</v>
      </c>
      <c r="Q319" s="730">
        <f t="shared" si="33"/>
        <v>0</v>
      </c>
      <c r="R319" s="730">
        <f t="shared" si="34"/>
        <v>0</v>
      </c>
      <c r="Z319" s="614"/>
    </row>
    <row r="320" spans="13:26" x14ac:dyDescent="0.2">
      <c r="M320" s="614"/>
      <c r="N320" s="748">
        <f t="shared" si="30"/>
        <v>254</v>
      </c>
      <c r="O320" s="730">
        <f t="shared" si="31"/>
        <v>0</v>
      </c>
      <c r="P320" s="730">
        <f t="shared" si="32"/>
        <v>0</v>
      </c>
      <c r="Q320" s="730">
        <f t="shared" si="33"/>
        <v>0</v>
      </c>
      <c r="R320" s="730">
        <f t="shared" si="34"/>
        <v>0</v>
      </c>
      <c r="Z320" s="614"/>
    </row>
    <row r="321" spans="13:26" x14ac:dyDescent="0.2">
      <c r="M321" s="614"/>
      <c r="N321" s="748">
        <f t="shared" si="30"/>
        <v>255</v>
      </c>
      <c r="O321" s="730">
        <f t="shared" si="31"/>
        <v>0</v>
      </c>
      <c r="P321" s="730">
        <f t="shared" si="32"/>
        <v>0</v>
      </c>
      <c r="Q321" s="730">
        <f t="shared" si="33"/>
        <v>0</v>
      </c>
      <c r="R321" s="730">
        <f t="shared" si="34"/>
        <v>0</v>
      </c>
      <c r="Z321" s="614"/>
    </row>
    <row r="322" spans="13:26" x14ac:dyDescent="0.2">
      <c r="M322" s="614"/>
      <c r="N322" s="748">
        <f t="shared" si="30"/>
        <v>256</v>
      </c>
      <c r="O322" s="730">
        <f t="shared" si="31"/>
        <v>0</v>
      </c>
      <c r="P322" s="730">
        <f t="shared" si="32"/>
        <v>0</v>
      </c>
      <c r="Q322" s="730">
        <f t="shared" si="33"/>
        <v>0</v>
      </c>
      <c r="R322" s="730">
        <f t="shared" si="34"/>
        <v>0</v>
      </c>
      <c r="Z322" s="614"/>
    </row>
    <row r="323" spans="13:26" x14ac:dyDescent="0.2">
      <c r="M323" s="614"/>
      <c r="N323" s="748">
        <f t="shared" si="30"/>
        <v>257</v>
      </c>
      <c r="O323" s="730">
        <f t="shared" si="31"/>
        <v>0</v>
      </c>
      <c r="P323" s="730">
        <f t="shared" si="32"/>
        <v>0</v>
      </c>
      <c r="Q323" s="730">
        <f t="shared" si="33"/>
        <v>0</v>
      </c>
      <c r="R323" s="730">
        <f t="shared" si="34"/>
        <v>0</v>
      </c>
      <c r="Z323" s="614"/>
    </row>
    <row r="324" spans="13:26" x14ac:dyDescent="0.2">
      <c r="M324" s="614"/>
      <c r="N324" s="748">
        <f t="shared" si="30"/>
        <v>258</v>
      </c>
      <c r="O324" s="730">
        <f t="shared" si="31"/>
        <v>0</v>
      </c>
      <c r="P324" s="730">
        <f t="shared" si="32"/>
        <v>0</v>
      </c>
      <c r="Q324" s="730">
        <f t="shared" si="33"/>
        <v>0</v>
      </c>
      <c r="R324" s="730">
        <f t="shared" si="34"/>
        <v>0</v>
      </c>
      <c r="Z324" s="614"/>
    </row>
    <row r="325" spans="13:26" x14ac:dyDescent="0.2">
      <c r="M325" s="614"/>
      <c r="N325" s="748">
        <f t="shared" ref="N325:N445" si="35">N324+1</f>
        <v>259</v>
      </c>
      <c r="O325" s="730">
        <f t="shared" ref="O325:O388" si="36">R324</f>
        <v>0</v>
      </c>
      <c r="P325" s="730">
        <f t="shared" ref="P325:P388" si="37">P324</f>
        <v>0</v>
      </c>
      <c r="Q325" s="730">
        <f t="shared" ref="Q325:Q388" si="38">O325*$P$61</f>
        <v>0</v>
      </c>
      <c r="R325" s="730">
        <f t="shared" ref="R325:R388" si="39">O325+P325+Q325</f>
        <v>0</v>
      </c>
      <c r="Z325" s="614"/>
    </row>
    <row r="326" spans="13:26" x14ac:dyDescent="0.2">
      <c r="M326" s="614"/>
      <c r="N326" s="748">
        <f t="shared" si="35"/>
        <v>260</v>
      </c>
      <c r="O326" s="730">
        <f t="shared" si="36"/>
        <v>0</v>
      </c>
      <c r="P326" s="730">
        <f t="shared" si="37"/>
        <v>0</v>
      </c>
      <c r="Q326" s="730">
        <f t="shared" si="38"/>
        <v>0</v>
      </c>
      <c r="R326" s="730">
        <f t="shared" si="39"/>
        <v>0</v>
      </c>
      <c r="Z326" s="614"/>
    </row>
    <row r="327" spans="13:26" x14ac:dyDescent="0.2">
      <c r="M327" s="614"/>
      <c r="N327" s="748">
        <f t="shared" si="35"/>
        <v>261</v>
      </c>
      <c r="O327" s="730">
        <f t="shared" si="36"/>
        <v>0</v>
      </c>
      <c r="P327" s="730">
        <f t="shared" si="37"/>
        <v>0</v>
      </c>
      <c r="Q327" s="730">
        <f t="shared" si="38"/>
        <v>0</v>
      </c>
      <c r="R327" s="730">
        <f t="shared" si="39"/>
        <v>0</v>
      </c>
      <c r="Z327" s="614"/>
    </row>
    <row r="328" spans="13:26" x14ac:dyDescent="0.2">
      <c r="M328" s="614"/>
      <c r="N328" s="748">
        <f t="shared" si="35"/>
        <v>262</v>
      </c>
      <c r="O328" s="730">
        <f t="shared" si="36"/>
        <v>0</v>
      </c>
      <c r="P328" s="730">
        <f t="shared" si="37"/>
        <v>0</v>
      </c>
      <c r="Q328" s="730">
        <f t="shared" si="38"/>
        <v>0</v>
      </c>
      <c r="R328" s="730">
        <f t="shared" si="39"/>
        <v>0</v>
      </c>
      <c r="Z328" s="614"/>
    </row>
    <row r="329" spans="13:26" x14ac:dyDescent="0.2">
      <c r="M329" s="614"/>
      <c r="N329" s="748">
        <f t="shared" si="35"/>
        <v>263</v>
      </c>
      <c r="O329" s="730">
        <f t="shared" si="36"/>
        <v>0</v>
      </c>
      <c r="P329" s="730">
        <f t="shared" si="37"/>
        <v>0</v>
      </c>
      <c r="Q329" s="730">
        <f t="shared" si="38"/>
        <v>0</v>
      </c>
      <c r="R329" s="730">
        <f t="shared" si="39"/>
        <v>0</v>
      </c>
      <c r="Z329" s="614"/>
    </row>
    <row r="330" spans="13:26" x14ac:dyDescent="0.2">
      <c r="M330" s="614"/>
      <c r="N330" s="748">
        <f t="shared" si="35"/>
        <v>264</v>
      </c>
      <c r="O330" s="730">
        <f t="shared" si="36"/>
        <v>0</v>
      </c>
      <c r="P330" s="730">
        <f t="shared" si="37"/>
        <v>0</v>
      </c>
      <c r="Q330" s="730">
        <f t="shared" si="38"/>
        <v>0</v>
      </c>
      <c r="R330" s="730">
        <f t="shared" si="39"/>
        <v>0</v>
      </c>
      <c r="Z330" s="614"/>
    </row>
    <row r="331" spans="13:26" x14ac:dyDescent="0.2">
      <c r="M331" s="614"/>
      <c r="N331" s="748">
        <f t="shared" si="35"/>
        <v>265</v>
      </c>
      <c r="O331" s="730">
        <f t="shared" si="36"/>
        <v>0</v>
      </c>
      <c r="P331" s="730">
        <f t="shared" si="37"/>
        <v>0</v>
      </c>
      <c r="Q331" s="730">
        <f t="shared" si="38"/>
        <v>0</v>
      </c>
      <c r="R331" s="730">
        <f t="shared" si="39"/>
        <v>0</v>
      </c>
      <c r="Z331" s="614"/>
    </row>
    <row r="332" spans="13:26" x14ac:dyDescent="0.2">
      <c r="M332" s="614"/>
      <c r="N332" s="748">
        <f t="shared" si="35"/>
        <v>266</v>
      </c>
      <c r="O332" s="730">
        <f t="shared" si="36"/>
        <v>0</v>
      </c>
      <c r="P332" s="730">
        <f t="shared" si="37"/>
        <v>0</v>
      </c>
      <c r="Q332" s="730">
        <f t="shared" si="38"/>
        <v>0</v>
      </c>
      <c r="R332" s="730">
        <f t="shared" si="39"/>
        <v>0</v>
      </c>
      <c r="Z332" s="614"/>
    </row>
    <row r="333" spans="13:26" x14ac:dyDescent="0.2">
      <c r="M333" s="614"/>
      <c r="N333" s="748">
        <f t="shared" si="35"/>
        <v>267</v>
      </c>
      <c r="O333" s="730">
        <f t="shared" si="36"/>
        <v>0</v>
      </c>
      <c r="P333" s="730">
        <f t="shared" si="37"/>
        <v>0</v>
      </c>
      <c r="Q333" s="730">
        <f t="shared" si="38"/>
        <v>0</v>
      </c>
      <c r="R333" s="730">
        <f t="shared" si="39"/>
        <v>0</v>
      </c>
      <c r="Z333" s="614"/>
    </row>
    <row r="334" spans="13:26" x14ac:dyDescent="0.2">
      <c r="M334" s="614"/>
      <c r="N334" s="748">
        <f t="shared" si="35"/>
        <v>268</v>
      </c>
      <c r="O334" s="730">
        <f t="shared" si="36"/>
        <v>0</v>
      </c>
      <c r="P334" s="730">
        <f t="shared" si="37"/>
        <v>0</v>
      </c>
      <c r="Q334" s="730">
        <f t="shared" si="38"/>
        <v>0</v>
      </c>
      <c r="R334" s="730">
        <f t="shared" si="39"/>
        <v>0</v>
      </c>
      <c r="Z334" s="614"/>
    </row>
    <row r="335" spans="13:26" x14ac:dyDescent="0.2">
      <c r="M335" s="614"/>
      <c r="N335" s="748">
        <f t="shared" si="35"/>
        <v>269</v>
      </c>
      <c r="O335" s="730">
        <f t="shared" si="36"/>
        <v>0</v>
      </c>
      <c r="P335" s="730">
        <f t="shared" si="37"/>
        <v>0</v>
      </c>
      <c r="Q335" s="730">
        <f t="shared" si="38"/>
        <v>0</v>
      </c>
      <c r="R335" s="730">
        <f t="shared" si="39"/>
        <v>0</v>
      </c>
      <c r="Z335" s="614"/>
    </row>
    <row r="336" spans="13:26" x14ac:dyDescent="0.2">
      <c r="M336" s="614"/>
      <c r="N336" s="748">
        <f t="shared" si="35"/>
        <v>270</v>
      </c>
      <c r="O336" s="730">
        <f t="shared" si="36"/>
        <v>0</v>
      </c>
      <c r="P336" s="730">
        <f t="shared" si="37"/>
        <v>0</v>
      </c>
      <c r="Q336" s="730">
        <f t="shared" si="38"/>
        <v>0</v>
      </c>
      <c r="R336" s="730">
        <f t="shared" si="39"/>
        <v>0</v>
      </c>
      <c r="Z336" s="614"/>
    </row>
    <row r="337" spans="13:26" x14ac:dyDescent="0.2">
      <c r="M337" s="614"/>
      <c r="N337" s="748">
        <f t="shared" si="35"/>
        <v>271</v>
      </c>
      <c r="O337" s="730">
        <f t="shared" si="36"/>
        <v>0</v>
      </c>
      <c r="P337" s="730">
        <f t="shared" si="37"/>
        <v>0</v>
      </c>
      <c r="Q337" s="730">
        <f t="shared" si="38"/>
        <v>0</v>
      </c>
      <c r="R337" s="730">
        <f t="shared" si="39"/>
        <v>0</v>
      </c>
      <c r="Z337" s="614"/>
    </row>
    <row r="338" spans="13:26" x14ac:dyDescent="0.2">
      <c r="M338" s="614"/>
      <c r="N338" s="748">
        <f t="shared" si="35"/>
        <v>272</v>
      </c>
      <c r="O338" s="730">
        <f t="shared" si="36"/>
        <v>0</v>
      </c>
      <c r="P338" s="730">
        <f t="shared" si="37"/>
        <v>0</v>
      </c>
      <c r="Q338" s="730">
        <f t="shared" si="38"/>
        <v>0</v>
      </c>
      <c r="R338" s="730">
        <f t="shared" si="39"/>
        <v>0</v>
      </c>
      <c r="Z338" s="614"/>
    </row>
    <row r="339" spans="13:26" x14ac:dyDescent="0.2">
      <c r="M339" s="614"/>
      <c r="N339" s="748">
        <f t="shared" si="35"/>
        <v>273</v>
      </c>
      <c r="O339" s="730">
        <f t="shared" si="36"/>
        <v>0</v>
      </c>
      <c r="P339" s="730">
        <f t="shared" si="37"/>
        <v>0</v>
      </c>
      <c r="Q339" s="730">
        <f t="shared" si="38"/>
        <v>0</v>
      </c>
      <c r="R339" s="730">
        <f t="shared" si="39"/>
        <v>0</v>
      </c>
      <c r="Z339" s="614"/>
    </row>
    <row r="340" spans="13:26" x14ac:dyDescent="0.2">
      <c r="M340" s="614"/>
      <c r="N340" s="748">
        <f t="shared" si="35"/>
        <v>274</v>
      </c>
      <c r="O340" s="730">
        <f t="shared" si="36"/>
        <v>0</v>
      </c>
      <c r="P340" s="730">
        <f t="shared" si="37"/>
        <v>0</v>
      </c>
      <c r="Q340" s="730">
        <f t="shared" si="38"/>
        <v>0</v>
      </c>
      <c r="R340" s="730">
        <f t="shared" si="39"/>
        <v>0</v>
      </c>
      <c r="Z340" s="614"/>
    </row>
    <row r="341" spans="13:26" x14ac:dyDescent="0.2">
      <c r="M341" s="614"/>
      <c r="N341" s="748">
        <f t="shared" si="35"/>
        <v>275</v>
      </c>
      <c r="O341" s="730">
        <f t="shared" si="36"/>
        <v>0</v>
      </c>
      <c r="P341" s="730">
        <f t="shared" si="37"/>
        <v>0</v>
      </c>
      <c r="Q341" s="730">
        <f t="shared" si="38"/>
        <v>0</v>
      </c>
      <c r="R341" s="730">
        <f t="shared" si="39"/>
        <v>0</v>
      </c>
      <c r="Z341" s="614"/>
    </row>
    <row r="342" spans="13:26" x14ac:dyDescent="0.2">
      <c r="M342" s="614"/>
      <c r="N342" s="748">
        <f t="shared" si="35"/>
        <v>276</v>
      </c>
      <c r="O342" s="730">
        <f t="shared" si="36"/>
        <v>0</v>
      </c>
      <c r="P342" s="730">
        <f t="shared" si="37"/>
        <v>0</v>
      </c>
      <c r="Q342" s="730">
        <f t="shared" si="38"/>
        <v>0</v>
      </c>
      <c r="R342" s="730">
        <f t="shared" si="39"/>
        <v>0</v>
      </c>
      <c r="Z342" s="614"/>
    </row>
    <row r="343" spans="13:26" x14ac:dyDescent="0.2">
      <c r="M343" s="614"/>
      <c r="N343" s="748">
        <f t="shared" si="35"/>
        <v>277</v>
      </c>
      <c r="O343" s="730">
        <f t="shared" si="36"/>
        <v>0</v>
      </c>
      <c r="P343" s="730">
        <f t="shared" si="37"/>
        <v>0</v>
      </c>
      <c r="Q343" s="730">
        <f t="shared" si="38"/>
        <v>0</v>
      </c>
      <c r="R343" s="730">
        <f t="shared" si="39"/>
        <v>0</v>
      </c>
      <c r="Z343" s="614"/>
    </row>
    <row r="344" spans="13:26" x14ac:dyDescent="0.2">
      <c r="M344" s="614"/>
      <c r="N344" s="748">
        <f t="shared" si="35"/>
        <v>278</v>
      </c>
      <c r="O344" s="730">
        <f t="shared" si="36"/>
        <v>0</v>
      </c>
      <c r="P344" s="730">
        <f t="shared" si="37"/>
        <v>0</v>
      </c>
      <c r="Q344" s="730">
        <f t="shared" si="38"/>
        <v>0</v>
      </c>
      <c r="R344" s="730">
        <f t="shared" si="39"/>
        <v>0</v>
      </c>
      <c r="Z344" s="614"/>
    </row>
    <row r="345" spans="13:26" x14ac:dyDescent="0.2">
      <c r="M345" s="614"/>
      <c r="N345" s="748">
        <f t="shared" si="35"/>
        <v>279</v>
      </c>
      <c r="O345" s="730">
        <f t="shared" si="36"/>
        <v>0</v>
      </c>
      <c r="P345" s="730">
        <f t="shared" si="37"/>
        <v>0</v>
      </c>
      <c r="Q345" s="730">
        <f t="shared" si="38"/>
        <v>0</v>
      </c>
      <c r="R345" s="730">
        <f t="shared" si="39"/>
        <v>0</v>
      </c>
      <c r="Z345" s="614"/>
    </row>
    <row r="346" spans="13:26" x14ac:dyDescent="0.2">
      <c r="M346" s="614"/>
      <c r="N346" s="748">
        <f t="shared" si="35"/>
        <v>280</v>
      </c>
      <c r="O346" s="730">
        <f t="shared" si="36"/>
        <v>0</v>
      </c>
      <c r="P346" s="730">
        <f t="shared" si="37"/>
        <v>0</v>
      </c>
      <c r="Q346" s="730">
        <f t="shared" si="38"/>
        <v>0</v>
      </c>
      <c r="R346" s="730">
        <f t="shared" si="39"/>
        <v>0</v>
      </c>
      <c r="Z346" s="614"/>
    </row>
    <row r="347" spans="13:26" x14ac:dyDescent="0.2">
      <c r="M347" s="614"/>
      <c r="N347" s="748">
        <f t="shared" si="35"/>
        <v>281</v>
      </c>
      <c r="O347" s="730">
        <f t="shared" si="36"/>
        <v>0</v>
      </c>
      <c r="P347" s="730">
        <f t="shared" si="37"/>
        <v>0</v>
      </c>
      <c r="Q347" s="730">
        <f t="shared" si="38"/>
        <v>0</v>
      </c>
      <c r="R347" s="730">
        <f t="shared" si="39"/>
        <v>0</v>
      </c>
      <c r="Z347" s="614"/>
    </row>
    <row r="348" spans="13:26" x14ac:dyDescent="0.2">
      <c r="M348" s="614"/>
      <c r="N348" s="748">
        <f t="shared" si="35"/>
        <v>282</v>
      </c>
      <c r="O348" s="730">
        <f t="shared" si="36"/>
        <v>0</v>
      </c>
      <c r="P348" s="730">
        <f t="shared" si="37"/>
        <v>0</v>
      </c>
      <c r="Q348" s="730">
        <f t="shared" si="38"/>
        <v>0</v>
      </c>
      <c r="R348" s="730">
        <f t="shared" si="39"/>
        <v>0</v>
      </c>
      <c r="Z348" s="614"/>
    </row>
    <row r="349" spans="13:26" x14ac:dyDescent="0.2">
      <c r="M349" s="614"/>
      <c r="N349" s="748">
        <f t="shared" si="35"/>
        <v>283</v>
      </c>
      <c r="O349" s="730">
        <f t="shared" si="36"/>
        <v>0</v>
      </c>
      <c r="P349" s="730">
        <f t="shared" si="37"/>
        <v>0</v>
      </c>
      <c r="Q349" s="730">
        <f t="shared" si="38"/>
        <v>0</v>
      </c>
      <c r="R349" s="730">
        <f t="shared" si="39"/>
        <v>0</v>
      </c>
      <c r="Z349" s="614"/>
    </row>
    <row r="350" spans="13:26" x14ac:dyDescent="0.2">
      <c r="M350" s="614"/>
      <c r="N350" s="748">
        <f t="shared" si="35"/>
        <v>284</v>
      </c>
      <c r="O350" s="730">
        <f t="shared" si="36"/>
        <v>0</v>
      </c>
      <c r="P350" s="730">
        <f t="shared" si="37"/>
        <v>0</v>
      </c>
      <c r="Q350" s="730">
        <f t="shared" si="38"/>
        <v>0</v>
      </c>
      <c r="R350" s="730">
        <f t="shared" si="39"/>
        <v>0</v>
      </c>
      <c r="Z350" s="614"/>
    </row>
    <row r="351" spans="13:26" x14ac:dyDescent="0.2">
      <c r="M351" s="614"/>
      <c r="N351" s="748">
        <f t="shared" si="35"/>
        <v>285</v>
      </c>
      <c r="O351" s="730">
        <f t="shared" si="36"/>
        <v>0</v>
      </c>
      <c r="P351" s="730">
        <f t="shared" si="37"/>
        <v>0</v>
      </c>
      <c r="Q351" s="730">
        <f t="shared" si="38"/>
        <v>0</v>
      </c>
      <c r="R351" s="730">
        <f t="shared" si="39"/>
        <v>0</v>
      </c>
      <c r="Z351" s="614"/>
    </row>
    <row r="352" spans="13:26" x14ac:dyDescent="0.2">
      <c r="M352" s="614"/>
      <c r="N352" s="748">
        <f t="shared" si="35"/>
        <v>286</v>
      </c>
      <c r="O352" s="730">
        <f t="shared" si="36"/>
        <v>0</v>
      </c>
      <c r="P352" s="730">
        <f t="shared" si="37"/>
        <v>0</v>
      </c>
      <c r="Q352" s="730">
        <f t="shared" si="38"/>
        <v>0</v>
      </c>
      <c r="R352" s="730">
        <f t="shared" si="39"/>
        <v>0</v>
      </c>
      <c r="Z352" s="614"/>
    </row>
    <row r="353" spans="13:26" x14ac:dyDescent="0.2">
      <c r="M353" s="614"/>
      <c r="N353" s="748">
        <f t="shared" si="35"/>
        <v>287</v>
      </c>
      <c r="O353" s="730">
        <f t="shared" si="36"/>
        <v>0</v>
      </c>
      <c r="P353" s="730">
        <f t="shared" si="37"/>
        <v>0</v>
      </c>
      <c r="Q353" s="730">
        <f t="shared" si="38"/>
        <v>0</v>
      </c>
      <c r="R353" s="730">
        <f t="shared" si="39"/>
        <v>0</v>
      </c>
      <c r="Z353" s="614"/>
    </row>
    <row r="354" spans="13:26" x14ac:dyDescent="0.2">
      <c r="M354" s="614"/>
      <c r="N354" s="748">
        <f t="shared" si="35"/>
        <v>288</v>
      </c>
      <c r="O354" s="730">
        <f t="shared" si="36"/>
        <v>0</v>
      </c>
      <c r="P354" s="730">
        <f t="shared" si="37"/>
        <v>0</v>
      </c>
      <c r="Q354" s="730">
        <f t="shared" si="38"/>
        <v>0</v>
      </c>
      <c r="R354" s="730">
        <f t="shared" si="39"/>
        <v>0</v>
      </c>
      <c r="Z354" s="614"/>
    </row>
    <row r="355" spans="13:26" x14ac:dyDescent="0.2">
      <c r="M355" s="614"/>
      <c r="N355" s="748">
        <f t="shared" si="35"/>
        <v>289</v>
      </c>
      <c r="O355" s="730">
        <f t="shared" si="36"/>
        <v>0</v>
      </c>
      <c r="P355" s="730">
        <f t="shared" si="37"/>
        <v>0</v>
      </c>
      <c r="Q355" s="730">
        <f t="shared" si="38"/>
        <v>0</v>
      </c>
      <c r="R355" s="730">
        <f t="shared" si="39"/>
        <v>0</v>
      </c>
      <c r="Z355" s="614"/>
    </row>
    <row r="356" spans="13:26" x14ac:dyDescent="0.2">
      <c r="M356" s="614"/>
      <c r="N356" s="748">
        <f t="shared" si="35"/>
        <v>290</v>
      </c>
      <c r="O356" s="730">
        <f t="shared" si="36"/>
        <v>0</v>
      </c>
      <c r="P356" s="730">
        <f t="shared" si="37"/>
        <v>0</v>
      </c>
      <c r="Q356" s="730">
        <f t="shared" si="38"/>
        <v>0</v>
      </c>
      <c r="R356" s="730">
        <f t="shared" si="39"/>
        <v>0</v>
      </c>
      <c r="Z356" s="614"/>
    </row>
    <row r="357" spans="13:26" x14ac:dyDescent="0.2">
      <c r="M357" s="614"/>
      <c r="N357" s="748">
        <f t="shared" si="35"/>
        <v>291</v>
      </c>
      <c r="O357" s="730">
        <f t="shared" si="36"/>
        <v>0</v>
      </c>
      <c r="P357" s="730">
        <f t="shared" si="37"/>
        <v>0</v>
      </c>
      <c r="Q357" s="730">
        <f t="shared" si="38"/>
        <v>0</v>
      </c>
      <c r="R357" s="730">
        <f t="shared" si="39"/>
        <v>0</v>
      </c>
      <c r="Z357" s="614"/>
    </row>
    <row r="358" spans="13:26" x14ac:dyDescent="0.2">
      <c r="M358" s="614"/>
      <c r="N358" s="748">
        <f t="shared" si="35"/>
        <v>292</v>
      </c>
      <c r="O358" s="730">
        <f t="shared" si="36"/>
        <v>0</v>
      </c>
      <c r="P358" s="730">
        <f t="shared" si="37"/>
        <v>0</v>
      </c>
      <c r="Q358" s="730">
        <f t="shared" si="38"/>
        <v>0</v>
      </c>
      <c r="R358" s="730">
        <f t="shared" si="39"/>
        <v>0</v>
      </c>
      <c r="Z358" s="614"/>
    </row>
    <row r="359" spans="13:26" x14ac:dyDescent="0.2">
      <c r="M359" s="614"/>
      <c r="N359" s="748">
        <f t="shared" si="35"/>
        <v>293</v>
      </c>
      <c r="O359" s="730">
        <f t="shared" si="36"/>
        <v>0</v>
      </c>
      <c r="P359" s="730">
        <f t="shared" si="37"/>
        <v>0</v>
      </c>
      <c r="Q359" s="730">
        <f t="shared" si="38"/>
        <v>0</v>
      </c>
      <c r="R359" s="730">
        <f t="shared" si="39"/>
        <v>0</v>
      </c>
      <c r="Z359" s="614"/>
    </row>
    <row r="360" spans="13:26" x14ac:dyDescent="0.2">
      <c r="M360" s="614"/>
      <c r="N360" s="748">
        <f t="shared" si="35"/>
        <v>294</v>
      </c>
      <c r="O360" s="730">
        <f t="shared" si="36"/>
        <v>0</v>
      </c>
      <c r="P360" s="730">
        <f t="shared" si="37"/>
        <v>0</v>
      </c>
      <c r="Q360" s="730">
        <f t="shared" si="38"/>
        <v>0</v>
      </c>
      <c r="R360" s="730">
        <f t="shared" si="39"/>
        <v>0</v>
      </c>
      <c r="Z360" s="614"/>
    </row>
    <row r="361" spans="13:26" x14ac:dyDescent="0.2">
      <c r="M361" s="614"/>
      <c r="N361" s="748">
        <f t="shared" si="35"/>
        <v>295</v>
      </c>
      <c r="O361" s="730">
        <f t="shared" si="36"/>
        <v>0</v>
      </c>
      <c r="P361" s="730">
        <f t="shared" si="37"/>
        <v>0</v>
      </c>
      <c r="Q361" s="730">
        <f t="shared" si="38"/>
        <v>0</v>
      </c>
      <c r="R361" s="730">
        <f t="shared" si="39"/>
        <v>0</v>
      </c>
      <c r="Z361" s="614"/>
    </row>
    <row r="362" spans="13:26" x14ac:dyDescent="0.2">
      <c r="M362" s="614"/>
      <c r="N362" s="748">
        <f t="shared" si="35"/>
        <v>296</v>
      </c>
      <c r="O362" s="730">
        <f t="shared" si="36"/>
        <v>0</v>
      </c>
      <c r="P362" s="730">
        <f t="shared" si="37"/>
        <v>0</v>
      </c>
      <c r="Q362" s="730">
        <f t="shared" si="38"/>
        <v>0</v>
      </c>
      <c r="R362" s="730">
        <f t="shared" si="39"/>
        <v>0</v>
      </c>
      <c r="Z362" s="614"/>
    </row>
    <row r="363" spans="13:26" x14ac:dyDescent="0.2">
      <c r="M363" s="614"/>
      <c r="N363" s="748">
        <f t="shared" si="35"/>
        <v>297</v>
      </c>
      <c r="O363" s="730">
        <f t="shared" si="36"/>
        <v>0</v>
      </c>
      <c r="P363" s="730">
        <f t="shared" si="37"/>
        <v>0</v>
      </c>
      <c r="Q363" s="730">
        <f t="shared" si="38"/>
        <v>0</v>
      </c>
      <c r="R363" s="730">
        <f t="shared" si="39"/>
        <v>0</v>
      </c>
      <c r="Z363" s="614"/>
    </row>
    <row r="364" spans="13:26" x14ac:dyDescent="0.2">
      <c r="M364" s="614"/>
      <c r="N364" s="748">
        <f t="shared" si="35"/>
        <v>298</v>
      </c>
      <c r="O364" s="730">
        <f t="shared" si="36"/>
        <v>0</v>
      </c>
      <c r="P364" s="730">
        <f t="shared" si="37"/>
        <v>0</v>
      </c>
      <c r="Q364" s="730">
        <f t="shared" si="38"/>
        <v>0</v>
      </c>
      <c r="R364" s="730">
        <f t="shared" si="39"/>
        <v>0</v>
      </c>
      <c r="Z364" s="614"/>
    </row>
    <row r="365" spans="13:26" x14ac:dyDescent="0.2">
      <c r="M365" s="614"/>
      <c r="N365" s="748">
        <f t="shared" si="35"/>
        <v>299</v>
      </c>
      <c r="O365" s="730">
        <f t="shared" si="36"/>
        <v>0</v>
      </c>
      <c r="P365" s="730">
        <f t="shared" si="37"/>
        <v>0</v>
      </c>
      <c r="Q365" s="730">
        <f t="shared" si="38"/>
        <v>0</v>
      </c>
      <c r="R365" s="730">
        <f t="shared" si="39"/>
        <v>0</v>
      </c>
      <c r="Z365" s="614"/>
    </row>
    <row r="366" spans="13:26" x14ac:dyDescent="0.2">
      <c r="M366" s="614"/>
      <c r="N366" s="748">
        <f t="shared" si="35"/>
        <v>300</v>
      </c>
      <c r="O366" s="730">
        <f t="shared" si="36"/>
        <v>0</v>
      </c>
      <c r="P366" s="730">
        <f t="shared" si="37"/>
        <v>0</v>
      </c>
      <c r="Q366" s="730">
        <f t="shared" si="38"/>
        <v>0</v>
      </c>
      <c r="R366" s="730">
        <f t="shared" si="39"/>
        <v>0</v>
      </c>
      <c r="Z366" s="614"/>
    </row>
    <row r="367" spans="13:26" x14ac:dyDescent="0.2">
      <c r="M367" s="614"/>
      <c r="N367" s="748">
        <f t="shared" si="35"/>
        <v>301</v>
      </c>
      <c r="O367" s="730">
        <f t="shared" si="36"/>
        <v>0</v>
      </c>
      <c r="P367" s="730">
        <f t="shared" si="37"/>
        <v>0</v>
      </c>
      <c r="Q367" s="730">
        <f t="shared" si="38"/>
        <v>0</v>
      </c>
      <c r="R367" s="730">
        <f t="shared" si="39"/>
        <v>0</v>
      </c>
      <c r="Z367" s="614"/>
    </row>
    <row r="368" spans="13:26" x14ac:dyDescent="0.2">
      <c r="M368" s="614"/>
      <c r="N368" s="748">
        <f t="shared" si="35"/>
        <v>302</v>
      </c>
      <c r="O368" s="730">
        <f t="shared" si="36"/>
        <v>0</v>
      </c>
      <c r="P368" s="730">
        <f t="shared" si="37"/>
        <v>0</v>
      </c>
      <c r="Q368" s="730">
        <f t="shared" si="38"/>
        <v>0</v>
      </c>
      <c r="R368" s="730">
        <f t="shared" si="39"/>
        <v>0</v>
      </c>
      <c r="Z368" s="614"/>
    </row>
    <row r="369" spans="13:26" x14ac:dyDescent="0.2">
      <c r="M369" s="614"/>
      <c r="N369" s="748">
        <f t="shared" si="35"/>
        <v>303</v>
      </c>
      <c r="O369" s="730">
        <f t="shared" si="36"/>
        <v>0</v>
      </c>
      <c r="P369" s="730">
        <f t="shared" si="37"/>
        <v>0</v>
      </c>
      <c r="Q369" s="730">
        <f t="shared" si="38"/>
        <v>0</v>
      </c>
      <c r="R369" s="730">
        <f t="shared" si="39"/>
        <v>0</v>
      </c>
      <c r="Z369" s="614"/>
    </row>
    <row r="370" spans="13:26" x14ac:dyDescent="0.2">
      <c r="M370" s="614"/>
      <c r="N370" s="748">
        <f t="shared" si="35"/>
        <v>304</v>
      </c>
      <c r="O370" s="730">
        <f t="shared" si="36"/>
        <v>0</v>
      </c>
      <c r="P370" s="730">
        <f t="shared" si="37"/>
        <v>0</v>
      </c>
      <c r="Q370" s="730">
        <f t="shared" si="38"/>
        <v>0</v>
      </c>
      <c r="R370" s="730">
        <f t="shared" si="39"/>
        <v>0</v>
      </c>
      <c r="Z370" s="614"/>
    </row>
    <row r="371" spans="13:26" x14ac:dyDescent="0.2">
      <c r="M371" s="614"/>
      <c r="N371" s="748">
        <f t="shared" si="35"/>
        <v>305</v>
      </c>
      <c r="O371" s="730">
        <f t="shared" si="36"/>
        <v>0</v>
      </c>
      <c r="P371" s="730">
        <f t="shared" si="37"/>
        <v>0</v>
      </c>
      <c r="Q371" s="730">
        <f t="shared" si="38"/>
        <v>0</v>
      </c>
      <c r="R371" s="730">
        <f t="shared" si="39"/>
        <v>0</v>
      </c>
      <c r="Z371" s="614"/>
    </row>
    <row r="372" spans="13:26" x14ac:dyDescent="0.2">
      <c r="M372" s="614"/>
      <c r="N372" s="748">
        <f t="shared" si="35"/>
        <v>306</v>
      </c>
      <c r="O372" s="730">
        <f t="shared" si="36"/>
        <v>0</v>
      </c>
      <c r="P372" s="730">
        <f t="shared" si="37"/>
        <v>0</v>
      </c>
      <c r="Q372" s="730">
        <f t="shared" si="38"/>
        <v>0</v>
      </c>
      <c r="R372" s="730">
        <f t="shared" si="39"/>
        <v>0</v>
      </c>
      <c r="Z372" s="614"/>
    </row>
    <row r="373" spans="13:26" x14ac:dyDescent="0.2">
      <c r="M373" s="614"/>
      <c r="N373" s="748">
        <f t="shared" si="35"/>
        <v>307</v>
      </c>
      <c r="O373" s="730">
        <f t="shared" si="36"/>
        <v>0</v>
      </c>
      <c r="P373" s="730">
        <f t="shared" si="37"/>
        <v>0</v>
      </c>
      <c r="Q373" s="730">
        <f t="shared" si="38"/>
        <v>0</v>
      </c>
      <c r="R373" s="730">
        <f t="shared" si="39"/>
        <v>0</v>
      </c>
      <c r="Z373" s="614"/>
    </row>
    <row r="374" spans="13:26" x14ac:dyDescent="0.2">
      <c r="M374" s="614"/>
      <c r="N374" s="748">
        <f t="shared" si="35"/>
        <v>308</v>
      </c>
      <c r="O374" s="730">
        <f t="shared" si="36"/>
        <v>0</v>
      </c>
      <c r="P374" s="730">
        <f t="shared" si="37"/>
        <v>0</v>
      </c>
      <c r="Q374" s="730">
        <f t="shared" si="38"/>
        <v>0</v>
      </c>
      <c r="R374" s="730">
        <f t="shared" si="39"/>
        <v>0</v>
      </c>
      <c r="Z374" s="614"/>
    </row>
    <row r="375" spans="13:26" x14ac:dyDescent="0.2">
      <c r="M375" s="614"/>
      <c r="N375" s="748">
        <f t="shared" si="35"/>
        <v>309</v>
      </c>
      <c r="O375" s="730">
        <f t="shared" si="36"/>
        <v>0</v>
      </c>
      <c r="P375" s="730">
        <f t="shared" si="37"/>
        <v>0</v>
      </c>
      <c r="Q375" s="730">
        <f t="shared" si="38"/>
        <v>0</v>
      </c>
      <c r="R375" s="730">
        <f t="shared" si="39"/>
        <v>0</v>
      </c>
      <c r="Z375" s="614"/>
    </row>
    <row r="376" spans="13:26" x14ac:dyDescent="0.2">
      <c r="M376" s="614"/>
      <c r="N376" s="748">
        <f t="shared" si="35"/>
        <v>310</v>
      </c>
      <c r="O376" s="730">
        <f t="shared" si="36"/>
        <v>0</v>
      </c>
      <c r="P376" s="730">
        <f t="shared" si="37"/>
        <v>0</v>
      </c>
      <c r="Q376" s="730">
        <f t="shared" si="38"/>
        <v>0</v>
      </c>
      <c r="R376" s="730">
        <f t="shared" si="39"/>
        <v>0</v>
      </c>
      <c r="Z376" s="614"/>
    </row>
    <row r="377" spans="13:26" x14ac:dyDescent="0.2">
      <c r="M377" s="614"/>
      <c r="N377" s="748">
        <f t="shared" si="35"/>
        <v>311</v>
      </c>
      <c r="O377" s="730">
        <f t="shared" si="36"/>
        <v>0</v>
      </c>
      <c r="P377" s="730">
        <f t="shared" si="37"/>
        <v>0</v>
      </c>
      <c r="Q377" s="730">
        <f t="shared" si="38"/>
        <v>0</v>
      </c>
      <c r="R377" s="730">
        <f t="shared" si="39"/>
        <v>0</v>
      </c>
      <c r="Z377" s="614"/>
    </row>
    <row r="378" spans="13:26" x14ac:dyDescent="0.2">
      <c r="M378" s="614"/>
      <c r="N378" s="748">
        <f t="shared" si="35"/>
        <v>312</v>
      </c>
      <c r="O378" s="730">
        <f t="shared" si="36"/>
        <v>0</v>
      </c>
      <c r="P378" s="730">
        <f t="shared" si="37"/>
        <v>0</v>
      </c>
      <c r="Q378" s="730">
        <f t="shared" si="38"/>
        <v>0</v>
      </c>
      <c r="R378" s="730">
        <f t="shared" si="39"/>
        <v>0</v>
      </c>
      <c r="Z378" s="614"/>
    </row>
    <row r="379" spans="13:26" x14ac:dyDescent="0.2">
      <c r="M379" s="614"/>
      <c r="N379" s="748">
        <f t="shared" si="35"/>
        <v>313</v>
      </c>
      <c r="O379" s="730">
        <f t="shared" si="36"/>
        <v>0</v>
      </c>
      <c r="P379" s="730">
        <f t="shared" si="37"/>
        <v>0</v>
      </c>
      <c r="Q379" s="730">
        <f t="shared" si="38"/>
        <v>0</v>
      </c>
      <c r="R379" s="730">
        <f t="shared" si="39"/>
        <v>0</v>
      </c>
      <c r="Z379" s="614"/>
    </row>
    <row r="380" spans="13:26" x14ac:dyDescent="0.2">
      <c r="M380" s="614"/>
      <c r="N380" s="748">
        <f t="shared" si="35"/>
        <v>314</v>
      </c>
      <c r="O380" s="730">
        <f t="shared" si="36"/>
        <v>0</v>
      </c>
      <c r="P380" s="730">
        <f t="shared" si="37"/>
        <v>0</v>
      </c>
      <c r="Q380" s="730">
        <f t="shared" si="38"/>
        <v>0</v>
      </c>
      <c r="R380" s="730">
        <f t="shared" si="39"/>
        <v>0</v>
      </c>
      <c r="Z380" s="614"/>
    </row>
    <row r="381" spans="13:26" x14ac:dyDescent="0.2">
      <c r="M381" s="614"/>
      <c r="N381" s="748">
        <f t="shared" si="35"/>
        <v>315</v>
      </c>
      <c r="O381" s="730">
        <f t="shared" si="36"/>
        <v>0</v>
      </c>
      <c r="P381" s="730">
        <f t="shared" si="37"/>
        <v>0</v>
      </c>
      <c r="Q381" s="730">
        <f t="shared" si="38"/>
        <v>0</v>
      </c>
      <c r="R381" s="730">
        <f t="shared" si="39"/>
        <v>0</v>
      </c>
      <c r="Z381" s="614"/>
    </row>
    <row r="382" spans="13:26" x14ac:dyDescent="0.2">
      <c r="M382" s="614"/>
      <c r="N382" s="748">
        <f t="shared" si="35"/>
        <v>316</v>
      </c>
      <c r="O382" s="730">
        <f t="shared" si="36"/>
        <v>0</v>
      </c>
      <c r="P382" s="730">
        <f t="shared" si="37"/>
        <v>0</v>
      </c>
      <c r="Q382" s="730">
        <f t="shared" si="38"/>
        <v>0</v>
      </c>
      <c r="R382" s="730">
        <f t="shared" si="39"/>
        <v>0</v>
      </c>
      <c r="Z382" s="614"/>
    </row>
    <row r="383" spans="13:26" x14ac:dyDescent="0.2">
      <c r="M383" s="614"/>
      <c r="N383" s="748">
        <f t="shared" si="35"/>
        <v>317</v>
      </c>
      <c r="O383" s="730">
        <f t="shared" si="36"/>
        <v>0</v>
      </c>
      <c r="P383" s="730">
        <f t="shared" si="37"/>
        <v>0</v>
      </c>
      <c r="Q383" s="730">
        <f t="shared" si="38"/>
        <v>0</v>
      </c>
      <c r="R383" s="730">
        <f t="shared" si="39"/>
        <v>0</v>
      </c>
      <c r="Z383" s="614"/>
    </row>
    <row r="384" spans="13:26" x14ac:dyDescent="0.2">
      <c r="M384" s="614"/>
      <c r="N384" s="748">
        <f t="shared" si="35"/>
        <v>318</v>
      </c>
      <c r="O384" s="730">
        <f t="shared" si="36"/>
        <v>0</v>
      </c>
      <c r="P384" s="730">
        <f t="shared" si="37"/>
        <v>0</v>
      </c>
      <c r="Q384" s="730">
        <f t="shared" si="38"/>
        <v>0</v>
      </c>
      <c r="R384" s="730">
        <f t="shared" si="39"/>
        <v>0</v>
      </c>
      <c r="Z384" s="614"/>
    </row>
    <row r="385" spans="13:26" x14ac:dyDescent="0.2">
      <c r="M385" s="614"/>
      <c r="N385" s="748">
        <f t="shared" si="35"/>
        <v>319</v>
      </c>
      <c r="O385" s="730">
        <f t="shared" si="36"/>
        <v>0</v>
      </c>
      <c r="P385" s="730">
        <f t="shared" si="37"/>
        <v>0</v>
      </c>
      <c r="Q385" s="730">
        <f t="shared" si="38"/>
        <v>0</v>
      </c>
      <c r="R385" s="730">
        <f t="shared" si="39"/>
        <v>0</v>
      </c>
      <c r="Z385" s="614"/>
    </row>
    <row r="386" spans="13:26" x14ac:dyDescent="0.2">
      <c r="M386" s="614"/>
      <c r="N386" s="748">
        <f t="shared" si="35"/>
        <v>320</v>
      </c>
      <c r="O386" s="730">
        <f t="shared" si="36"/>
        <v>0</v>
      </c>
      <c r="P386" s="730">
        <f t="shared" si="37"/>
        <v>0</v>
      </c>
      <c r="Q386" s="730">
        <f t="shared" si="38"/>
        <v>0</v>
      </c>
      <c r="R386" s="730">
        <f t="shared" si="39"/>
        <v>0</v>
      </c>
      <c r="Z386" s="614"/>
    </row>
    <row r="387" spans="13:26" x14ac:dyDescent="0.2">
      <c r="M387" s="614"/>
      <c r="N387" s="748">
        <f t="shared" si="35"/>
        <v>321</v>
      </c>
      <c r="O387" s="730">
        <f t="shared" si="36"/>
        <v>0</v>
      </c>
      <c r="P387" s="730">
        <f t="shared" si="37"/>
        <v>0</v>
      </c>
      <c r="Q387" s="730">
        <f t="shared" si="38"/>
        <v>0</v>
      </c>
      <c r="R387" s="730">
        <f t="shared" si="39"/>
        <v>0</v>
      </c>
      <c r="Z387" s="614"/>
    </row>
    <row r="388" spans="13:26" x14ac:dyDescent="0.2">
      <c r="M388" s="614"/>
      <c r="N388" s="748">
        <f t="shared" si="35"/>
        <v>322</v>
      </c>
      <c r="O388" s="730">
        <f t="shared" si="36"/>
        <v>0</v>
      </c>
      <c r="P388" s="730">
        <f t="shared" si="37"/>
        <v>0</v>
      </c>
      <c r="Q388" s="730">
        <f t="shared" si="38"/>
        <v>0</v>
      </c>
      <c r="R388" s="730">
        <f t="shared" si="39"/>
        <v>0</v>
      </c>
      <c r="Z388" s="614"/>
    </row>
    <row r="389" spans="13:26" x14ac:dyDescent="0.2">
      <c r="M389" s="614"/>
      <c r="N389" s="748">
        <f t="shared" si="35"/>
        <v>323</v>
      </c>
      <c r="O389" s="730">
        <f t="shared" ref="O389:O452" si="40">R388</f>
        <v>0</v>
      </c>
      <c r="P389" s="730">
        <f t="shared" ref="P389:P452" si="41">P388</f>
        <v>0</v>
      </c>
      <c r="Q389" s="730">
        <f t="shared" ref="Q389:Q452" si="42">O389*$P$61</f>
        <v>0</v>
      </c>
      <c r="R389" s="730">
        <f t="shared" ref="R389:R452" si="43">O389+P389+Q389</f>
        <v>0</v>
      </c>
      <c r="Z389" s="614"/>
    </row>
    <row r="390" spans="13:26" x14ac:dyDescent="0.2">
      <c r="M390" s="614"/>
      <c r="N390" s="748">
        <f t="shared" si="35"/>
        <v>324</v>
      </c>
      <c r="O390" s="730">
        <f t="shared" si="40"/>
        <v>0</v>
      </c>
      <c r="P390" s="730">
        <f t="shared" si="41"/>
        <v>0</v>
      </c>
      <c r="Q390" s="730">
        <f t="shared" si="42"/>
        <v>0</v>
      </c>
      <c r="R390" s="730">
        <f t="shared" si="43"/>
        <v>0</v>
      </c>
      <c r="Z390" s="614"/>
    </row>
    <row r="391" spans="13:26" x14ac:dyDescent="0.2">
      <c r="M391" s="614"/>
      <c r="N391" s="748">
        <f t="shared" si="35"/>
        <v>325</v>
      </c>
      <c r="O391" s="730">
        <f t="shared" si="40"/>
        <v>0</v>
      </c>
      <c r="P391" s="730">
        <f t="shared" si="41"/>
        <v>0</v>
      </c>
      <c r="Q391" s="730">
        <f t="shared" si="42"/>
        <v>0</v>
      </c>
      <c r="R391" s="730">
        <f t="shared" si="43"/>
        <v>0</v>
      </c>
      <c r="Z391" s="614"/>
    </row>
    <row r="392" spans="13:26" x14ac:dyDescent="0.2">
      <c r="M392" s="614"/>
      <c r="N392" s="748">
        <f t="shared" si="35"/>
        <v>326</v>
      </c>
      <c r="O392" s="730">
        <f t="shared" si="40"/>
        <v>0</v>
      </c>
      <c r="P392" s="730">
        <f t="shared" si="41"/>
        <v>0</v>
      </c>
      <c r="Q392" s="730">
        <f t="shared" si="42"/>
        <v>0</v>
      </c>
      <c r="R392" s="730">
        <f t="shared" si="43"/>
        <v>0</v>
      </c>
      <c r="Z392" s="614"/>
    </row>
    <row r="393" spans="13:26" x14ac:dyDescent="0.2">
      <c r="M393" s="614"/>
      <c r="N393" s="748">
        <f t="shared" si="35"/>
        <v>327</v>
      </c>
      <c r="O393" s="730">
        <f t="shared" si="40"/>
        <v>0</v>
      </c>
      <c r="P393" s="730">
        <f t="shared" si="41"/>
        <v>0</v>
      </c>
      <c r="Q393" s="730">
        <f t="shared" si="42"/>
        <v>0</v>
      </c>
      <c r="R393" s="730">
        <f t="shared" si="43"/>
        <v>0</v>
      </c>
      <c r="Z393" s="614"/>
    </row>
    <row r="394" spans="13:26" x14ac:dyDescent="0.2">
      <c r="M394" s="614"/>
      <c r="N394" s="748">
        <f t="shared" si="35"/>
        <v>328</v>
      </c>
      <c r="O394" s="730">
        <f t="shared" si="40"/>
        <v>0</v>
      </c>
      <c r="P394" s="730">
        <f t="shared" si="41"/>
        <v>0</v>
      </c>
      <c r="Q394" s="730">
        <f t="shared" si="42"/>
        <v>0</v>
      </c>
      <c r="R394" s="730">
        <f t="shared" si="43"/>
        <v>0</v>
      </c>
      <c r="Z394" s="614"/>
    </row>
    <row r="395" spans="13:26" x14ac:dyDescent="0.2">
      <c r="M395" s="614"/>
      <c r="N395" s="748">
        <f t="shared" si="35"/>
        <v>329</v>
      </c>
      <c r="O395" s="730">
        <f t="shared" si="40"/>
        <v>0</v>
      </c>
      <c r="P395" s="730">
        <f t="shared" si="41"/>
        <v>0</v>
      </c>
      <c r="Q395" s="730">
        <f t="shared" si="42"/>
        <v>0</v>
      </c>
      <c r="R395" s="730">
        <f t="shared" si="43"/>
        <v>0</v>
      </c>
      <c r="Z395" s="614"/>
    </row>
    <row r="396" spans="13:26" x14ac:dyDescent="0.2">
      <c r="M396" s="614"/>
      <c r="N396" s="748">
        <f t="shared" si="35"/>
        <v>330</v>
      </c>
      <c r="O396" s="730">
        <f t="shared" si="40"/>
        <v>0</v>
      </c>
      <c r="P396" s="730">
        <f t="shared" si="41"/>
        <v>0</v>
      </c>
      <c r="Q396" s="730">
        <f t="shared" si="42"/>
        <v>0</v>
      </c>
      <c r="R396" s="730">
        <f t="shared" si="43"/>
        <v>0</v>
      </c>
      <c r="Z396" s="614"/>
    </row>
    <row r="397" spans="13:26" x14ac:dyDescent="0.2">
      <c r="M397" s="614"/>
      <c r="N397" s="748">
        <f t="shared" si="35"/>
        <v>331</v>
      </c>
      <c r="O397" s="730">
        <f t="shared" si="40"/>
        <v>0</v>
      </c>
      <c r="P397" s="730">
        <f t="shared" si="41"/>
        <v>0</v>
      </c>
      <c r="Q397" s="730">
        <f t="shared" si="42"/>
        <v>0</v>
      </c>
      <c r="R397" s="730">
        <f t="shared" si="43"/>
        <v>0</v>
      </c>
      <c r="Z397" s="614"/>
    </row>
    <row r="398" spans="13:26" x14ac:dyDescent="0.2">
      <c r="M398" s="614"/>
      <c r="N398" s="748">
        <f t="shared" si="35"/>
        <v>332</v>
      </c>
      <c r="O398" s="730">
        <f t="shared" si="40"/>
        <v>0</v>
      </c>
      <c r="P398" s="730">
        <f t="shared" si="41"/>
        <v>0</v>
      </c>
      <c r="Q398" s="730">
        <f t="shared" si="42"/>
        <v>0</v>
      </c>
      <c r="R398" s="730">
        <f t="shared" si="43"/>
        <v>0</v>
      </c>
      <c r="Z398" s="614"/>
    </row>
    <row r="399" spans="13:26" x14ac:dyDescent="0.2">
      <c r="M399" s="614"/>
      <c r="N399" s="748">
        <f t="shared" si="35"/>
        <v>333</v>
      </c>
      <c r="O399" s="730">
        <f t="shared" si="40"/>
        <v>0</v>
      </c>
      <c r="P399" s="730">
        <f t="shared" si="41"/>
        <v>0</v>
      </c>
      <c r="Q399" s="730">
        <f t="shared" si="42"/>
        <v>0</v>
      </c>
      <c r="R399" s="730">
        <f t="shared" si="43"/>
        <v>0</v>
      </c>
      <c r="Z399" s="614"/>
    </row>
    <row r="400" spans="13:26" x14ac:dyDescent="0.2">
      <c r="M400" s="614"/>
      <c r="N400" s="748">
        <f t="shared" si="35"/>
        <v>334</v>
      </c>
      <c r="O400" s="730">
        <f t="shared" si="40"/>
        <v>0</v>
      </c>
      <c r="P400" s="730">
        <f t="shared" si="41"/>
        <v>0</v>
      </c>
      <c r="Q400" s="730">
        <f t="shared" si="42"/>
        <v>0</v>
      </c>
      <c r="R400" s="730">
        <f t="shared" si="43"/>
        <v>0</v>
      </c>
      <c r="Z400" s="614"/>
    </row>
    <row r="401" spans="13:26" x14ac:dyDescent="0.2">
      <c r="M401" s="614"/>
      <c r="N401" s="748">
        <f t="shared" si="35"/>
        <v>335</v>
      </c>
      <c r="O401" s="730">
        <f t="shared" si="40"/>
        <v>0</v>
      </c>
      <c r="P401" s="730">
        <f t="shared" si="41"/>
        <v>0</v>
      </c>
      <c r="Q401" s="730">
        <f t="shared" si="42"/>
        <v>0</v>
      </c>
      <c r="R401" s="730">
        <f t="shared" si="43"/>
        <v>0</v>
      </c>
      <c r="Z401" s="614"/>
    </row>
    <row r="402" spans="13:26" x14ac:dyDescent="0.2">
      <c r="M402" s="614"/>
      <c r="N402" s="748">
        <f t="shared" si="35"/>
        <v>336</v>
      </c>
      <c r="O402" s="730">
        <f t="shared" si="40"/>
        <v>0</v>
      </c>
      <c r="P402" s="730">
        <f t="shared" si="41"/>
        <v>0</v>
      </c>
      <c r="Q402" s="730">
        <f t="shared" si="42"/>
        <v>0</v>
      </c>
      <c r="R402" s="730">
        <f t="shared" si="43"/>
        <v>0</v>
      </c>
      <c r="Z402" s="614"/>
    </row>
    <row r="403" spans="13:26" x14ac:dyDescent="0.2">
      <c r="M403" s="614"/>
      <c r="N403" s="748">
        <f t="shared" si="35"/>
        <v>337</v>
      </c>
      <c r="O403" s="730">
        <f t="shared" si="40"/>
        <v>0</v>
      </c>
      <c r="P403" s="730">
        <f t="shared" si="41"/>
        <v>0</v>
      </c>
      <c r="Q403" s="730">
        <f t="shared" si="42"/>
        <v>0</v>
      </c>
      <c r="R403" s="730">
        <f t="shared" si="43"/>
        <v>0</v>
      </c>
      <c r="Z403" s="614"/>
    </row>
    <row r="404" spans="13:26" x14ac:dyDescent="0.2">
      <c r="M404" s="614"/>
      <c r="N404" s="748">
        <f t="shared" si="35"/>
        <v>338</v>
      </c>
      <c r="O404" s="730">
        <f t="shared" si="40"/>
        <v>0</v>
      </c>
      <c r="P404" s="730">
        <f t="shared" si="41"/>
        <v>0</v>
      </c>
      <c r="Q404" s="730">
        <f t="shared" si="42"/>
        <v>0</v>
      </c>
      <c r="R404" s="730">
        <f t="shared" si="43"/>
        <v>0</v>
      </c>
      <c r="Z404" s="614"/>
    </row>
    <row r="405" spans="13:26" x14ac:dyDescent="0.2">
      <c r="M405" s="614"/>
      <c r="N405" s="748">
        <f t="shared" si="35"/>
        <v>339</v>
      </c>
      <c r="O405" s="730">
        <f t="shared" si="40"/>
        <v>0</v>
      </c>
      <c r="P405" s="730">
        <f t="shared" si="41"/>
        <v>0</v>
      </c>
      <c r="Q405" s="730">
        <f t="shared" si="42"/>
        <v>0</v>
      </c>
      <c r="R405" s="730">
        <f t="shared" si="43"/>
        <v>0</v>
      </c>
      <c r="Z405" s="614"/>
    </row>
    <row r="406" spans="13:26" x14ac:dyDescent="0.2">
      <c r="M406" s="614"/>
      <c r="N406" s="748">
        <f t="shared" si="35"/>
        <v>340</v>
      </c>
      <c r="O406" s="730">
        <f t="shared" si="40"/>
        <v>0</v>
      </c>
      <c r="P406" s="730">
        <f t="shared" si="41"/>
        <v>0</v>
      </c>
      <c r="Q406" s="730">
        <f t="shared" si="42"/>
        <v>0</v>
      </c>
      <c r="R406" s="730">
        <f t="shared" si="43"/>
        <v>0</v>
      </c>
      <c r="Z406" s="614"/>
    </row>
    <row r="407" spans="13:26" x14ac:dyDescent="0.2">
      <c r="M407" s="614"/>
      <c r="N407" s="748">
        <f t="shared" si="35"/>
        <v>341</v>
      </c>
      <c r="O407" s="730">
        <f t="shared" si="40"/>
        <v>0</v>
      </c>
      <c r="P407" s="730">
        <f t="shared" si="41"/>
        <v>0</v>
      </c>
      <c r="Q407" s="730">
        <f t="shared" si="42"/>
        <v>0</v>
      </c>
      <c r="R407" s="730">
        <f t="shared" si="43"/>
        <v>0</v>
      </c>
      <c r="Z407" s="614"/>
    </row>
    <row r="408" spans="13:26" x14ac:dyDescent="0.2">
      <c r="M408" s="614"/>
      <c r="N408" s="748">
        <f t="shared" si="35"/>
        <v>342</v>
      </c>
      <c r="O408" s="730">
        <f t="shared" si="40"/>
        <v>0</v>
      </c>
      <c r="P408" s="730">
        <f t="shared" si="41"/>
        <v>0</v>
      </c>
      <c r="Q408" s="730">
        <f t="shared" si="42"/>
        <v>0</v>
      </c>
      <c r="R408" s="730">
        <f t="shared" si="43"/>
        <v>0</v>
      </c>
      <c r="Z408" s="614"/>
    </row>
    <row r="409" spans="13:26" x14ac:dyDescent="0.2">
      <c r="M409" s="614"/>
      <c r="N409" s="748">
        <f t="shared" si="35"/>
        <v>343</v>
      </c>
      <c r="O409" s="730">
        <f t="shared" si="40"/>
        <v>0</v>
      </c>
      <c r="P409" s="730">
        <f t="shared" si="41"/>
        <v>0</v>
      </c>
      <c r="Q409" s="730">
        <f t="shared" si="42"/>
        <v>0</v>
      </c>
      <c r="R409" s="730">
        <f t="shared" si="43"/>
        <v>0</v>
      </c>
      <c r="Z409" s="614"/>
    </row>
    <row r="410" spans="13:26" x14ac:dyDescent="0.2">
      <c r="M410" s="614"/>
      <c r="N410" s="748">
        <f t="shared" si="35"/>
        <v>344</v>
      </c>
      <c r="O410" s="730">
        <f t="shared" si="40"/>
        <v>0</v>
      </c>
      <c r="P410" s="730">
        <f t="shared" si="41"/>
        <v>0</v>
      </c>
      <c r="Q410" s="730">
        <f t="shared" si="42"/>
        <v>0</v>
      </c>
      <c r="R410" s="730">
        <f t="shared" si="43"/>
        <v>0</v>
      </c>
      <c r="Z410" s="614"/>
    </row>
    <row r="411" spans="13:26" x14ac:dyDescent="0.2">
      <c r="M411" s="614"/>
      <c r="N411" s="748">
        <f t="shared" si="35"/>
        <v>345</v>
      </c>
      <c r="O411" s="730">
        <f t="shared" si="40"/>
        <v>0</v>
      </c>
      <c r="P411" s="730">
        <f t="shared" si="41"/>
        <v>0</v>
      </c>
      <c r="Q411" s="730">
        <f t="shared" si="42"/>
        <v>0</v>
      </c>
      <c r="R411" s="730">
        <f t="shared" si="43"/>
        <v>0</v>
      </c>
      <c r="Z411" s="614"/>
    </row>
    <row r="412" spans="13:26" x14ac:dyDescent="0.2">
      <c r="M412" s="614"/>
      <c r="N412" s="748">
        <f t="shared" si="35"/>
        <v>346</v>
      </c>
      <c r="O412" s="730">
        <f t="shared" si="40"/>
        <v>0</v>
      </c>
      <c r="P412" s="730">
        <f t="shared" si="41"/>
        <v>0</v>
      </c>
      <c r="Q412" s="730">
        <f t="shared" si="42"/>
        <v>0</v>
      </c>
      <c r="R412" s="730">
        <f t="shared" si="43"/>
        <v>0</v>
      </c>
      <c r="Z412" s="614"/>
    </row>
    <row r="413" spans="13:26" x14ac:dyDescent="0.2">
      <c r="M413" s="614"/>
      <c r="N413" s="748">
        <f t="shared" si="35"/>
        <v>347</v>
      </c>
      <c r="O413" s="730">
        <f t="shared" si="40"/>
        <v>0</v>
      </c>
      <c r="P413" s="730">
        <f t="shared" si="41"/>
        <v>0</v>
      </c>
      <c r="Q413" s="730">
        <f t="shared" si="42"/>
        <v>0</v>
      </c>
      <c r="R413" s="730">
        <f t="shared" si="43"/>
        <v>0</v>
      </c>
      <c r="Z413" s="614"/>
    </row>
    <row r="414" spans="13:26" x14ac:dyDescent="0.2">
      <c r="M414" s="614"/>
      <c r="N414" s="748">
        <f t="shared" si="35"/>
        <v>348</v>
      </c>
      <c r="O414" s="730">
        <f t="shared" si="40"/>
        <v>0</v>
      </c>
      <c r="P414" s="730">
        <f t="shared" si="41"/>
        <v>0</v>
      </c>
      <c r="Q414" s="730">
        <f t="shared" si="42"/>
        <v>0</v>
      </c>
      <c r="R414" s="730">
        <f t="shared" si="43"/>
        <v>0</v>
      </c>
      <c r="Z414" s="614"/>
    </row>
    <row r="415" spans="13:26" x14ac:dyDescent="0.2">
      <c r="M415" s="614"/>
      <c r="N415" s="748">
        <f t="shared" si="35"/>
        <v>349</v>
      </c>
      <c r="O415" s="730">
        <f t="shared" si="40"/>
        <v>0</v>
      </c>
      <c r="P415" s="730">
        <f t="shared" si="41"/>
        <v>0</v>
      </c>
      <c r="Q415" s="730">
        <f t="shared" si="42"/>
        <v>0</v>
      </c>
      <c r="R415" s="730">
        <f t="shared" si="43"/>
        <v>0</v>
      </c>
      <c r="Z415" s="614"/>
    </row>
    <row r="416" spans="13:26" x14ac:dyDescent="0.2">
      <c r="M416" s="614"/>
      <c r="N416" s="748">
        <f t="shared" si="35"/>
        <v>350</v>
      </c>
      <c r="O416" s="730">
        <f t="shared" si="40"/>
        <v>0</v>
      </c>
      <c r="P416" s="730">
        <f t="shared" si="41"/>
        <v>0</v>
      </c>
      <c r="Q416" s="730">
        <f t="shared" si="42"/>
        <v>0</v>
      </c>
      <c r="R416" s="730">
        <f t="shared" si="43"/>
        <v>0</v>
      </c>
      <c r="Z416" s="614"/>
    </row>
    <row r="417" spans="13:26" x14ac:dyDescent="0.2">
      <c r="M417" s="614"/>
      <c r="N417" s="748">
        <f t="shared" si="35"/>
        <v>351</v>
      </c>
      <c r="O417" s="730">
        <f t="shared" si="40"/>
        <v>0</v>
      </c>
      <c r="P417" s="730">
        <f t="shared" si="41"/>
        <v>0</v>
      </c>
      <c r="Q417" s="730">
        <f t="shared" si="42"/>
        <v>0</v>
      </c>
      <c r="R417" s="730">
        <f t="shared" si="43"/>
        <v>0</v>
      </c>
      <c r="Z417" s="614"/>
    </row>
    <row r="418" spans="13:26" x14ac:dyDescent="0.2">
      <c r="M418" s="614"/>
      <c r="N418" s="748">
        <f t="shared" si="35"/>
        <v>352</v>
      </c>
      <c r="O418" s="730">
        <f t="shared" si="40"/>
        <v>0</v>
      </c>
      <c r="P418" s="730">
        <f t="shared" si="41"/>
        <v>0</v>
      </c>
      <c r="Q418" s="730">
        <f t="shared" si="42"/>
        <v>0</v>
      </c>
      <c r="R418" s="730">
        <f t="shared" si="43"/>
        <v>0</v>
      </c>
      <c r="Z418" s="614"/>
    </row>
    <row r="419" spans="13:26" x14ac:dyDescent="0.2">
      <c r="M419" s="614"/>
      <c r="N419" s="748">
        <f t="shared" si="35"/>
        <v>353</v>
      </c>
      <c r="O419" s="730">
        <f t="shared" si="40"/>
        <v>0</v>
      </c>
      <c r="P419" s="730">
        <f t="shared" si="41"/>
        <v>0</v>
      </c>
      <c r="Q419" s="730">
        <f t="shared" si="42"/>
        <v>0</v>
      </c>
      <c r="R419" s="730">
        <f t="shared" si="43"/>
        <v>0</v>
      </c>
      <c r="Z419" s="614"/>
    </row>
    <row r="420" spans="13:26" x14ac:dyDescent="0.2">
      <c r="M420" s="614"/>
      <c r="N420" s="748">
        <f t="shared" si="35"/>
        <v>354</v>
      </c>
      <c r="O420" s="730">
        <f t="shared" si="40"/>
        <v>0</v>
      </c>
      <c r="P420" s="730">
        <f t="shared" si="41"/>
        <v>0</v>
      </c>
      <c r="Q420" s="730">
        <f t="shared" si="42"/>
        <v>0</v>
      </c>
      <c r="R420" s="730">
        <f t="shared" si="43"/>
        <v>0</v>
      </c>
      <c r="Z420" s="614"/>
    </row>
    <row r="421" spans="13:26" x14ac:dyDescent="0.2">
      <c r="M421" s="614"/>
      <c r="N421" s="748">
        <f t="shared" si="35"/>
        <v>355</v>
      </c>
      <c r="O421" s="730">
        <f t="shared" si="40"/>
        <v>0</v>
      </c>
      <c r="P421" s="730">
        <f t="shared" si="41"/>
        <v>0</v>
      </c>
      <c r="Q421" s="730">
        <f t="shared" si="42"/>
        <v>0</v>
      </c>
      <c r="R421" s="730">
        <f t="shared" si="43"/>
        <v>0</v>
      </c>
      <c r="Z421" s="614"/>
    </row>
    <row r="422" spans="13:26" x14ac:dyDescent="0.2">
      <c r="M422" s="614"/>
      <c r="N422" s="748">
        <f t="shared" si="35"/>
        <v>356</v>
      </c>
      <c r="O422" s="730">
        <f t="shared" si="40"/>
        <v>0</v>
      </c>
      <c r="P422" s="730">
        <f t="shared" si="41"/>
        <v>0</v>
      </c>
      <c r="Q422" s="730">
        <f t="shared" si="42"/>
        <v>0</v>
      </c>
      <c r="R422" s="730">
        <f t="shared" si="43"/>
        <v>0</v>
      </c>
      <c r="Z422" s="614"/>
    </row>
    <row r="423" spans="13:26" x14ac:dyDescent="0.2">
      <c r="M423" s="614"/>
      <c r="N423" s="748">
        <f t="shared" si="35"/>
        <v>357</v>
      </c>
      <c r="O423" s="730">
        <f t="shared" si="40"/>
        <v>0</v>
      </c>
      <c r="P423" s="730">
        <f t="shared" si="41"/>
        <v>0</v>
      </c>
      <c r="Q423" s="730">
        <f t="shared" si="42"/>
        <v>0</v>
      </c>
      <c r="R423" s="730">
        <f t="shared" si="43"/>
        <v>0</v>
      </c>
      <c r="Z423" s="614"/>
    </row>
    <row r="424" spans="13:26" x14ac:dyDescent="0.2">
      <c r="M424" s="614"/>
      <c r="N424" s="748">
        <f t="shared" si="35"/>
        <v>358</v>
      </c>
      <c r="O424" s="730">
        <f t="shared" si="40"/>
        <v>0</v>
      </c>
      <c r="P424" s="730">
        <f t="shared" si="41"/>
        <v>0</v>
      </c>
      <c r="Q424" s="730">
        <f t="shared" si="42"/>
        <v>0</v>
      </c>
      <c r="R424" s="730">
        <f t="shared" si="43"/>
        <v>0</v>
      </c>
      <c r="Z424" s="614"/>
    </row>
    <row r="425" spans="13:26" x14ac:dyDescent="0.2">
      <c r="M425" s="614"/>
      <c r="N425" s="748">
        <f t="shared" si="35"/>
        <v>359</v>
      </c>
      <c r="O425" s="730">
        <f t="shared" si="40"/>
        <v>0</v>
      </c>
      <c r="P425" s="730">
        <f t="shared" si="41"/>
        <v>0</v>
      </c>
      <c r="Q425" s="730">
        <f t="shared" si="42"/>
        <v>0</v>
      </c>
      <c r="R425" s="730">
        <f t="shared" si="43"/>
        <v>0</v>
      </c>
      <c r="Z425" s="614"/>
    </row>
    <row r="426" spans="13:26" x14ac:dyDescent="0.2">
      <c r="M426" s="614"/>
      <c r="N426" s="748">
        <f t="shared" si="35"/>
        <v>360</v>
      </c>
      <c r="O426" s="730">
        <f t="shared" si="40"/>
        <v>0</v>
      </c>
      <c r="P426" s="730">
        <f t="shared" si="41"/>
        <v>0</v>
      </c>
      <c r="Q426" s="730">
        <f t="shared" si="42"/>
        <v>0</v>
      </c>
      <c r="R426" s="730">
        <f t="shared" si="43"/>
        <v>0</v>
      </c>
      <c r="Z426" s="614"/>
    </row>
    <row r="427" spans="13:26" x14ac:dyDescent="0.2">
      <c r="M427" s="614"/>
      <c r="N427" s="748">
        <f t="shared" si="35"/>
        <v>361</v>
      </c>
      <c r="O427" s="730">
        <f t="shared" si="40"/>
        <v>0</v>
      </c>
      <c r="P427" s="730">
        <f t="shared" si="41"/>
        <v>0</v>
      </c>
      <c r="Q427" s="730">
        <f t="shared" si="42"/>
        <v>0</v>
      </c>
      <c r="R427" s="730">
        <f t="shared" si="43"/>
        <v>0</v>
      </c>
      <c r="Z427" s="614"/>
    </row>
    <row r="428" spans="13:26" x14ac:dyDescent="0.2">
      <c r="M428" s="614"/>
      <c r="N428" s="748">
        <f t="shared" si="35"/>
        <v>362</v>
      </c>
      <c r="O428" s="730">
        <f t="shared" si="40"/>
        <v>0</v>
      </c>
      <c r="P428" s="730">
        <f t="shared" si="41"/>
        <v>0</v>
      </c>
      <c r="Q428" s="730">
        <f t="shared" si="42"/>
        <v>0</v>
      </c>
      <c r="R428" s="730">
        <f t="shared" si="43"/>
        <v>0</v>
      </c>
      <c r="Z428" s="614"/>
    </row>
    <row r="429" spans="13:26" x14ac:dyDescent="0.2">
      <c r="M429" s="614"/>
      <c r="N429" s="748">
        <f t="shared" si="35"/>
        <v>363</v>
      </c>
      <c r="O429" s="730">
        <f t="shared" si="40"/>
        <v>0</v>
      </c>
      <c r="P429" s="730">
        <f t="shared" si="41"/>
        <v>0</v>
      </c>
      <c r="Q429" s="730">
        <f t="shared" si="42"/>
        <v>0</v>
      </c>
      <c r="R429" s="730">
        <f t="shared" si="43"/>
        <v>0</v>
      </c>
      <c r="Z429" s="614"/>
    </row>
    <row r="430" spans="13:26" x14ac:dyDescent="0.2">
      <c r="M430" s="614"/>
      <c r="N430" s="748">
        <f t="shared" si="35"/>
        <v>364</v>
      </c>
      <c r="O430" s="730">
        <f t="shared" si="40"/>
        <v>0</v>
      </c>
      <c r="P430" s="730">
        <f t="shared" si="41"/>
        <v>0</v>
      </c>
      <c r="Q430" s="730">
        <f t="shared" si="42"/>
        <v>0</v>
      </c>
      <c r="R430" s="730">
        <f t="shared" si="43"/>
        <v>0</v>
      </c>
      <c r="Z430" s="614"/>
    </row>
    <row r="431" spans="13:26" x14ac:dyDescent="0.2">
      <c r="M431" s="614"/>
      <c r="N431" s="748">
        <f t="shared" si="35"/>
        <v>365</v>
      </c>
      <c r="O431" s="730">
        <f t="shared" si="40"/>
        <v>0</v>
      </c>
      <c r="P431" s="730">
        <f t="shared" si="41"/>
        <v>0</v>
      </c>
      <c r="Q431" s="730">
        <f t="shared" si="42"/>
        <v>0</v>
      </c>
      <c r="R431" s="730">
        <f t="shared" si="43"/>
        <v>0</v>
      </c>
      <c r="Z431" s="614"/>
    </row>
    <row r="432" spans="13:26" x14ac:dyDescent="0.2">
      <c r="M432" s="614"/>
      <c r="N432" s="748">
        <f t="shared" si="35"/>
        <v>366</v>
      </c>
      <c r="O432" s="730">
        <f t="shared" si="40"/>
        <v>0</v>
      </c>
      <c r="P432" s="730">
        <f t="shared" si="41"/>
        <v>0</v>
      </c>
      <c r="Q432" s="730">
        <f t="shared" si="42"/>
        <v>0</v>
      </c>
      <c r="R432" s="730">
        <f t="shared" si="43"/>
        <v>0</v>
      </c>
      <c r="Z432" s="614"/>
    </row>
    <row r="433" spans="13:26" x14ac:dyDescent="0.2">
      <c r="M433" s="614"/>
      <c r="N433" s="748">
        <f t="shared" si="35"/>
        <v>367</v>
      </c>
      <c r="O433" s="730">
        <f t="shared" si="40"/>
        <v>0</v>
      </c>
      <c r="P433" s="730">
        <f t="shared" si="41"/>
        <v>0</v>
      </c>
      <c r="Q433" s="730">
        <f t="shared" si="42"/>
        <v>0</v>
      </c>
      <c r="R433" s="730">
        <f t="shared" si="43"/>
        <v>0</v>
      </c>
      <c r="Z433" s="614"/>
    </row>
    <row r="434" spans="13:26" x14ac:dyDescent="0.2">
      <c r="M434" s="614"/>
      <c r="N434" s="748">
        <f t="shared" si="35"/>
        <v>368</v>
      </c>
      <c r="O434" s="730">
        <f t="shared" si="40"/>
        <v>0</v>
      </c>
      <c r="P434" s="730">
        <f t="shared" si="41"/>
        <v>0</v>
      </c>
      <c r="Q434" s="730">
        <f t="shared" si="42"/>
        <v>0</v>
      </c>
      <c r="R434" s="730">
        <f t="shared" si="43"/>
        <v>0</v>
      </c>
      <c r="Z434" s="614"/>
    </row>
    <row r="435" spans="13:26" x14ac:dyDescent="0.2">
      <c r="M435" s="614"/>
      <c r="N435" s="748">
        <f t="shared" si="35"/>
        <v>369</v>
      </c>
      <c r="O435" s="730">
        <f t="shared" si="40"/>
        <v>0</v>
      </c>
      <c r="P435" s="730">
        <f t="shared" si="41"/>
        <v>0</v>
      </c>
      <c r="Q435" s="730">
        <f t="shared" si="42"/>
        <v>0</v>
      </c>
      <c r="R435" s="730">
        <f t="shared" si="43"/>
        <v>0</v>
      </c>
      <c r="Z435" s="614"/>
    </row>
    <row r="436" spans="13:26" x14ac:dyDescent="0.2">
      <c r="M436" s="614"/>
      <c r="N436" s="748">
        <f t="shared" si="35"/>
        <v>370</v>
      </c>
      <c r="O436" s="730">
        <f t="shared" si="40"/>
        <v>0</v>
      </c>
      <c r="P436" s="730">
        <f t="shared" si="41"/>
        <v>0</v>
      </c>
      <c r="Q436" s="730">
        <f t="shared" si="42"/>
        <v>0</v>
      </c>
      <c r="R436" s="730">
        <f t="shared" si="43"/>
        <v>0</v>
      </c>
      <c r="Z436" s="614"/>
    </row>
    <row r="437" spans="13:26" x14ac:dyDescent="0.2">
      <c r="M437" s="614"/>
      <c r="N437" s="748">
        <f t="shared" si="35"/>
        <v>371</v>
      </c>
      <c r="O437" s="730">
        <f t="shared" si="40"/>
        <v>0</v>
      </c>
      <c r="P437" s="730">
        <f t="shared" si="41"/>
        <v>0</v>
      </c>
      <c r="Q437" s="730">
        <f t="shared" si="42"/>
        <v>0</v>
      </c>
      <c r="R437" s="730">
        <f t="shared" si="43"/>
        <v>0</v>
      </c>
      <c r="Z437" s="614"/>
    </row>
    <row r="438" spans="13:26" x14ac:dyDescent="0.2">
      <c r="M438" s="614"/>
      <c r="N438" s="748">
        <f t="shared" si="35"/>
        <v>372</v>
      </c>
      <c r="O438" s="730">
        <f t="shared" si="40"/>
        <v>0</v>
      </c>
      <c r="P438" s="730">
        <f t="shared" si="41"/>
        <v>0</v>
      </c>
      <c r="Q438" s="730">
        <f t="shared" si="42"/>
        <v>0</v>
      </c>
      <c r="R438" s="730">
        <f t="shared" si="43"/>
        <v>0</v>
      </c>
      <c r="Z438" s="614"/>
    </row>
    <row r="439" spans="13:26" x14ac:dyDescent="0.2">
      <c r="M439" s="614"/>
      <c r="N439" s="748">
        <f t="shared" si="35"/>
        <v>373</v>
      </c>
      <c r="O439" s="730">
        <f t="shared" si="40"/>
        <v>0</v>
      </c>
      <c r="P439" s="730">
        <f t="shared" si="41"/>
        <v>0</v>
      </c>
      <c r="Q439" s="730">
        <f t="shared" si="42"/>
        <v>0</v>
      </c>
      <c r="R439" s="730">
        <f t="shared" si="43"/>
        <v>0</v>
      </c>
      <c r="Z439" s="614"/>
    </row>
    <row r="440" spans="13:26" x14ac:dyDescent="0.2">
      <c r="M440" s="614"/>
      <c r="N440" s="748">
        <f t="shared" si="35"/>
        <v>374</v>
      </c>
      <c r="O440" s="730">
        <f t="shared" si="40"/>
        <v>0</v>
      </c>
      <c r="P440" s="730">
        <f t="shared" si="41"/>
        <v>0</v>
      </c>
      <c r="Q440" s="730">
        <f t="shared" si="42"/>
        <v>0</v>
      </c>
      <c r="R440" s="730">
        <f t="shared" si="43"/>
        <v>0</v>
      </c>
      <c r="Z440" s="614"/>
    </row>
    <row r="441" spans="13:26" x14ac:dyDescent="0.2">
      <c r="M441" s="614"/>
      <c r="N441" s="748">
        <f t="shared" si="35"/>
        <v>375</v>
      </c>
      <c r="O441" s="730">
        <f t="shared" si="40"/>
        <v>0</v>
      </c>
      <c r="P441" s="730">
        <f t="shared" si="41"/>
        <v>0</v>
      </c>
      <c r="Q441" s="730">
        <f t="shared" si="42"/>
        <v>0</v>
      </c>
      <c r="R441" s="730">
        <f t="shared" si="43"/>
        <v>0</v>
      </c>
      <c r="Z441" s="614"/>
    </row>
    <row r="442" spans="13:26" x14ac:dyDescent="0.2">
      <c r="M442" s="614"/>
      <c r="N442" s="748">
        <f t="shared" si="35"/>
        <v>376</v>
      </c>
      <c r="O442" s="730">
        <f t="shared" si="40"/>
        <v>0</v>
      </c>
      <c r="P442" s="730">
        <f t="shared" si="41"/>
        <v>0</v>
      </c>
      <c r="Q442" s="730">
        <f t="shared" si="42"/>
        <v>0</v>
      </c>
      <c r="R442" s="730">
        <f t="shared" si="43"/>
        <v>0</v>
      </c>
      <c r="Z442" s="614"/>
    </row>
    <row r="443" spans="13:26" x14ac:dyDescent="0.2">
      <c r="M443" s="614"/>
      <c r="N443" s="748">
        <f t="shared" si="35"/>
        <v>377</v>
      </c>
      <c r="O443" s="730">
        <f t="shared" si="40"/>
        <v>0</v>
      </c>
      <c r="P443" s="730">
        <f t="shared" si="41"/>
        <v>0</v>
      </c>
      <c r="Q443" s="730">
        <f t="shared" si="42"/>
        <v>0</v>
      </c>
      <c r="R443" s="730">
        <f t="shared" si="43"/>
        <v>0</v>
      </c>
      <c r="Z443" s="614"/>
    </row>
    <row r="444" spans="13:26" x14ac:dyDescent="0.2">
      <c r="M444" s="614"/>
      <c r="N444" s="748">
        <f t="shared" si="35"/>
        <v>378</v>
      </c>
      <c r="O444" s="730">
        <f t="shared" si="40"/>
        <v>0</v>
      </c>
      <c r="P444" s="730">
        <f t="shared" si="41"/>
        <v>0</v>
      </c>
      <c r="Q444" s="730">
        <f t="shared" si="42"/>
        <v>0</v>
      </c>
      <c r="R444" s="730">
        <f t="shared" si="43"/>
        <v>0</v>
      </c>
      <c r="Z444" s="614"/>
    </row>
    <row r="445" spans="13:26" x14ac:dyDescent="0.2">
      <c r="M445" s="614"/>
      <c r="N445" s="748">
        <f t="shared" si="35"/>
        <v>379</v>
      </c>
      <c r="O445" s="730">
        <f t="shared" si="40"/>
        <v>0</v>
      </c>
      <c r="P445" s="730">
        <f t="shared" si="41"/>
        <v>0</v>
      </c>
      <c r="Q445" s="730">
        <f t="shared" si="42"/>
        <v>0</v>
      </c>
      <c r="R445" s="730">
        <f t="shared" si="43"/>
        <v>0</v>
      </c>
      <c r="Z445" s="614"/>
    </row>
    <row r="446" spans="13:26" x14ac:dyDescent="0.2">
      <c r="M446" s="614"/>
      <c r="N446" s="748">
        <f t="shared" ref="N446:N486" si="44">N445+1</f>
        <v>380</v>
      </c>
      <c r="O446" s="730">
        <f t="shared" si="40"/>
        <v>0</v>
      </c>
      <c r="P446" s="730">
        <f t="shared" si="41"/>
        <v>0</v>
      </c>
      <c r="Q446" s="730">
        <f t="shared" si="42"/>
        <v>0</v>
      </c>
      <c r="R446" s="730">
        <f t="shared" si="43"/>
        <v>0</v>
      </c>
      <c r="Z446" s="614"/>
    </row>
    <row r="447" spans="13:26" x14ac:dyDescent="0.2">
      <c r="M447" s="614"/>
      <c r="N447" s="748">
        <f t="shared" si="44"/>
        <v>381</v>
      </c>
      <c r="O447" s="730">
        <f t="shared" si="40"/>
        <v>0</v>
      </c>
      <c r="P447" s="730">
        <f t="shared" si="41"/>
        <v>0</v>
      </c>
      <c r="Q447" s="730">
        <f t="shared" si="42"/>
        <v>0</v>
      </c>
      <c r="R447" s="730">
        <f t="shared" si="43"/>
        <v>0</v>
      </c>
      <c r="Z447" s="614"/>
    </row>
    <row r="448" spans="13:26" x14ac:dyDescent="0.2">
      <c r="M448" s="614"/>
      <c r="N448" s="748">
        <f t="shared" si="44"/>
        <v>382</v>
      </c>
      <c r="O448" s="730">
        <f t="shared" si="40"/>
        <v>0</v>
      </c>
      <c r="P448" s="730">
        <f t="shared" si="41"/>
        <v>0</v>
      </c>
      <c r="Q448" s="730">
        <f t="shared" si="42"/>
        <v>0</v>
      </c>
      <c r="R448" s="730">
        <f t="shared" si="43"/>
        <v>0</v>
      </c>
      <c r="Z448" s="614"/>
    </row>
    <row r="449" spans="13:26" x14ac:dyDescent="0.2">
      <c r="M449" s="614"/>
      <c r="N449" s="748">
        <f t="shared" si="44"/>
        <v>383</v>
      </c>
      <c r="O449" s="730">
        <f t="shared" si="40"/>
        <v>0</v>
      </c>
      <c r="P449" s="730">
        <f t="shared" si="41"/>
        <v>0</v>
      </c>
      <c r="Q449" s="730">
        <f t="shared" si="42"/>
        <v>0</v>
      </c>
      <c r="R449" s="730">
        <f t="shared" si="43"/>
        <v>0</v>
      </c>
      <c r="Z449" s="614"/>
    </row>
    <row r="450" spans="13:26" x14ac:dyDescent="0.2">
      <c r="M450" s="614"/>
      <c r="N450" s="748">
        <f t="shared" si="44"/>
        <v>384</v>
      </c>
      <c r="O450" s="730">
        <f t="shared" si="40"/>
        <v>0</v>
      </c>
      <c r="P450" s="730">
        <f t="shared" si="41"/>
        <v>0</v>
      </c>
      <c r="Q450" s="730">
        <f t="shared" si="42"/>
        <v>0</v>
      </c>
      <c r="R450" s="730">
        <f t="shared" si="43"/>
        <v>0</v>
      </c>
      <c r="Z450" s="614"/>
    </row>
    <row r="451" spans="13:26" x14ac:dyDescent="0.2">
      <c r="M451" s="614"/>
      <c r="N451" s="748">
        <f t="shared" si="44"/>
        <v>385</v>
      </c>
      <c r="O451" s="730">
        <f t="shared" si="40"/>
        <v>0</v>
      </c>
      <c r="P451" s="730">
        <f t="shared" si="41"/>
        <v>0</v>
      </c>
      <c r="Q451" s="730">
        <f t="shared" si="42"/>
        <v>0</v>
      </c>
      <c r="R451" s="730">
        <f t="shared" si="43"/>
        <v>0</v>
      </c>
      <c r="Z451" s="614"/>
    </row>
    <row r="452" spans="13:26" x14ac:dyDescent="0.2">
      <c r="M452" s="614"/>
      <c r="N452" s="748">
        <f t="shared" si="44"/>
        <v>386</v>
      </c>
      <c r="O452" s="730">
        <f t="shared" si="40"/>
        <v>0</v>
      </c>
      <c r="P452" s="730">
        <f t="shared" si="41"/>
        <v>0</v>
      </c>
      <c r="Q452" s="730">
        <f t="shared" si="42"/>
        <v>0</v>
      </c>
      <c r="R452" s="730">
        <f t="shared" si="43"/>
        <v>0</v>
      </c>
      <c r="Z452" s="614"/>
    </row>
    <row r="453" spans="13:26" x14ac:dyDescent="0.2">
      <c r="M453" s="614"/>
      <c r="N453" s="748">
        <f t="shared" si="44"/>
        <v>387</v>
      </c>
      <c r="O453" s="730">
        <f t="shared" ref="O453:O486" si="45">R452</f>
        <v>0</v>
      </c>
      <c r="P453" s="730">
        <f t="shared" ref="P453:P486" si="46">P452</f>
        <v>0</v>
      </c>
      <c r="Q453" s="730">
        <f t="shared" ref="Q453:Q486" si="47">O453*$P$61</f>
        <v>0</v>
      </c>
      <c r="R453" s="730">
        <f t="shared" ref="R453:R486" si="48">O453+P453+Q453</f>
        <v>0</v>
      </c>
      <c r="Z453" s="614"/>
    </row>
    <row r="454" spans="13:26" x14ac:dyDescent="0.2">
      <c r="M454" s="614"/>
      <c r="N454" s="748">
        <f t="shared" si="44"/>
        <v>388</v>
      </c>
      <c r="O454" s="730">
        <f t="shared" si="45"/>
        <v>0</v>
      </c>
      <c r="P454" s="730">
        <f t="shared" si="46"/>
        <v>0</v>
      </c>
      <c r="Q454" s="730">
        <f t="shared" si="47"/>
        <v>0</v>
      </c>
      <c r="R454" s="730">
        <f t="shared" si="48"/>
        <v>0</v>
      </c>
      <c r="Z454" s="614"/>
    </row>
    <row r="455" spans="13:26" x14ac:dyDescent="0.2">
      <c r="M455" s="614"/>
      <c r="N455" s="748">
        <f t="shared" si="44"/>
        <v>389</v>
      </c>
      <c r="O455" s="730">
        <f t="shared" si="45"/>
        <v>0</v>
      </c>
      <c r="P455" s="730">
        <f t="shared" si="46"/>
        <v>0</v>
      </c>
      <c r="Q455" s="730">
        <f t="shared" si="47"/>
        <v>0</v>
      </c>
      <c r="R455" s="730">
        <f t="shared" si="48"/>
        <v>0</v>
      </c>
      <c r="Z455" s="614"/>
    </row>
    <row r="456" spans="13:26" x14ac:dyDescent="0.2">
      <c r="M456" s="614"/>
      <c r="N456" s="748">
        <f t="shared" si="44"/>
        <v>390</v>
      </c>
      <c r="O456" s="730">
        <f t="shared" si="45"/>
        <v>0</v>
      </c>
      <c r="P456" s="730">
        <f t="shared" si="46"/>
        <v>0</v>
      </c>
      <c r="Q456" s="730">
        <f t="shared" si="47"/>
        <v>0</v>
      </c>
      <c r="R456" s="730">
        <f t="shared" si="48"/>
        <v>0</v>
      </c>
      <c r="Z456" s="614"/>
    </row>
    <row r="457" spans="13:26" x14ac:dyDescent="0.2">
      <c r="M457" s="614"/>
      <c r="N457" s="748">
        <f t="shared" si="44"/>
        <v>391</v>
      </c>
      <c r="O457" s="730">
        <f t="shared" si="45"/>
        <v>0</v>
      </c>
      <c r="P457" s="730">
        <f t="shared" si="46"/>
        <v>0</v>
      </c>
      <c r="Q457" s="730">
        <f t="shared" si="47"/>
        <v>0</v>
      </c>
      <c r="R457" s="730">
        <f t="shared" si="48"/>
        <v>0</v>
      </c>
      <c r="Z457" s="614"/>
    </row>
    <row r="458" spans="13:26" x14ac:dyDescent="0.2">
      <c r="M458" s="614"/>
      <c r="N458" s="748">
        <f t="shared" si="44"/>
        <v>392</v>
      </c>
      <c r="O458" s="730">
        <f t="shared" si="45"/>
        <v>0</v>
      </c>
      <c r="P458" s="730">
        <f t="shared" si="46"/>
        <v>0</v>
      </c>
      <c r="Q458" s="730">
        <f t="shared" si="47"/>
        <v>0</v>
      </c>
      <c r="R458" s="730">
        <f t="shared" si="48"/>
        <v>0</v>
      </c>
      <c r="Z458" s="614"/>
    </row>
    <row r="459" spans="13:26" x14ac:dyDescent="0.2">
      <c r="M459" s="614"/>
      <c r="N459" s="748">
        <f t="shared" si="44"/>
        <v>393</v>
      </c>
      <c r="O459" s="730">
        <f t="shared" si="45"/>
        <v>0</v>
      </c>
      <c r="P459" s="730">
        <f t="shared" si="46"/>
        <v>0</v>
      </c>
      <c r="Q459" s="730">
        <f t="shared" si="47"/>
        <v>0</v>
      </c>
      <c r="R459" s="730">
        <f t="shared" si="48"/>
        <v>0</v>
      </c>
      <c r="Z459" s="614"/>
    </row>
    <row r="460" spans="13:26" x14ac:dyDescent="0.2">
      <c r="M460" s="614"/>
      <c r="N460" s="748">
        <f t="shared" si="44"/>
        <v>394</v>
      </c>
      <c r="O460" s="730">
        <f t="shared" si="45"/>
        <v>0</v>
      </c>
      <c r="P460" s="730">
        <f t="shared" si="46"/>
        <v>0</v>
      </c>
      <c r="Q460" s="730">
        <f t="shared" si="47"/>
        <v>0</v>
      </c>
      <c r="R460" s="730">
        <f t="shared" si="48"/>
        <v>0</v>
      </c>
      <c r="Z460" s="614"/>
    </row>
    <row r="461" spans="13:26" x14ac:dyDescent="0.2">
      <c r="M461" s="614"/>
      <c r="N461" s="748">
        <f t="shared" si="44"/>
        <v>395</v>
      </c>
      <c r="O461" s="730">
        <f t="shared" si="45"/>
        <v>0</v>
      </c>
      <c r="P461" s="730">
        <f t="shared" si="46"/>
        <v>0</v>
      </c>
      <c r="Q461" s="730">
        <f t="shared" si="47"/>
        <v>0</v>
      </c>
      <c r="R461" s="730">
        <f t="shared" si="48"/>
        <v>0</v>
      </c>
      <c r="Z461" s="614"/>
    </row>
    <row r="462" spans="13:26" x14ac:dyDescent="0.2">
      <c r="M462" s="614"/>
      <c r="N462" s="748">
        <f t="shared" si="44"/>
        <v>396</v>
      </c>
      <c r="O462" s="730">
        <f t="shared" si="45"/>
        <v>0</v>
      </c>
      <c r="P462" s="730">
        <f t="shared" si="46"/>
        <v>0</v>
      </c>
      <c r="Q462" s="730">
        <f t="shared" si="47"/>
        <v>0</v>
      </c>
      <c r="R462" s="730">
        <f t="shared" si="48"/>
        <v>0</v>
      </c>
      <c r="Z462" s="614"/>
    </row>
    <row r="463" spans="13:26" x14ac:dyDescent="0.2">
      <c r="M463" s="614"/>
      <c r="N463" s="748">
        <f t="shared" si="44"/>
        <v>397</v>
      </c>
      <c r="O463" s="730">
        <f t="shared" si="45"/>
        <v>0</v>
      </c>
      <c r="P463" s="730">
        <f t="shared" si="46"/>
        <v>0</v>
      </c>
      <c r="Q463" s="730">
        <f t="shared" si="47"/>
        <v>0</v>
      </c>
      <c r="R463" s="730">
        <f t="shared" si="48"/>
        <v>0</v>
      </c>
      <c r="Z463" s="614"/>
    </row>
    <row r="464" spans="13:26" x14ac:dyDescent="0.2">
      <c r="M464" s="614"/>
      <c r="N464" s="748">
        <f t="shared" si="44"/>
        <v>398</v>
      </c>
      <c r="O464" s="730">
        <f t="shared" si="45"/>
        <v>0</v>
      </c>
      <c r="P464" s="730">
        <f t="shared" si="46"/>
        <v>0</v>
      </c>
      <c r="Q464" s="730">
        <f t="shared" si="47"/>
        <v>0</v>
      </c>
      <c r="R464" s="730">
        <f t="shared" si="48"/>
        <v>0</v>
      </c>
      <c r="Z464" s="614"/>
    </row>
    <row r="465" spans="13:26" x14ac:dyDescent="0.2">
      <c r="M465" s="614"/>
      <c r="N465" s="748">
        <f t="shared" si="44"/>
        <v>399</v>
      </c>
      <c r="O465" s="730">
        <f t="shared" si="45"/>
        <v>0</v>
      </c>
      <c r="P465" s="730">
        <f t="shared" si="46"/>
        <v>0</v>
      </c>
      <c r="Q465" s="730">
        <f t="shared" si="47"/>
        <v>0</v>
      </c>
      <c r="R465" s="730">
        <f t="shared" si="48"/>
        <v>0</v>
      </c>
      <c r="Z465" s="614"/>
    </row>
    <row r="466" spans="13:26" x14ac:dyDescent="0.2">
      <c r="M466" s="614"/>
      <c r="N466" s="748">
        <f t="shared" si="44"/>
        <v>400</v>
      </c>
      <c r="O466" s="730">
        <f t="shared" si="45"/>
        <v>0</v>
      </c>
      <c r="P466" s="730">
        <f t="shared" si="46"/>
        <v>0</v>
      </c>
      <c r="Q466" s="730">
        <f t="shared" si="47"/>
        <v>0</v>
      </c>
      <c r="R466" s="730">
        <f t="shared" si="48"/>
        <v>0</v>
      </c>
      <c r="Z466" s="614"/>
    </row>
    <row r="467" spans="13:26" x14ac:dyDescent="0.2">
      <c r="M467" s="614"/>
      <c r="N467" s="748">
        <f t="shared" si="44"/>
        <v>401</v>
      </c>
      <c r="O467" s="730">
        <f t="shared" si="45"/>
        <v>0</v>
      </c>
      <c r="P467" s="730">
        <f t="shared" si="46"/>
        <v>0</v>
      </c>
      <c r="Q467" s="730">
        <f t="shared" si="47"/>
        <v>0</v>
      </c>
      <c r="R467" s="730">
        <f t="shared" si="48"/>
        <v>0</v>
      </c>
      <c r="Z467" s="614"/>
    </row>
    <row r="468" spans="13:26" x14ac:dyDescent="0.2">
      <c r="M468" s="614"/>
      <c r="N468" s="748">
        <f t="shared" si="44"/>
        <v>402</v>
      </c>
      <c r="O468" s="730">
        <f t="shared" si="45"/>
        <v>0</v>
      </c>
      <c r="P468" s="730">
        <f t="shared" si="46"/>
        <v>0</v>
      </c>
      <c r="Q468" s="730">
        <f t="shared" si="47"/>
        <v>0</v>
      </c>
      <c r="R468" s="730">
        <f t="shared" si="48"/>
        <v>0</v>
      </c>
      <c r="Z468" s="614"/>
    </row>
    <row r="469" spans="13:26" x14ac:dyDescent="0.2">
      <c r="M469" s="614"/>
      <c r="N469" s="748">
        <f t="shared" si="44"/>
        <v>403</v>
      </c>
      <c r="O469" s="730">
        <f t="shared" si="45"/>
        <v>0</v>
      </c>
      <c r="P469" s="730">
        <f t="shared" si="46"/>
        <v>0</v>
      </c>
      <c r="Q469" s="730">
        <f t="shared" si="47"/>
        <v>0</v>
      </c>
      <c r="R469" s="730">
        <f t="shared" si="48"/>
        <v>0</v>
      </c>
      <c r="Z469" s="614"/>
    </row>
    <row r="470" spans="13:26" x14ac:dyDescent="0.2">
      <c r="M470" s="614"/>
      <c r="N470" s="748">
        <f t="shared" si="44"/>
        <v>404</v>
      </c>
      <c r="O470" s="730">
        <f t="shared" si="45"/>
        <v>0</v>
      </c>
      <c r="P470" s="730">
        <f t="shared" si="46"/>
        <v>0</v>
      </c>
      <c r="Q470" s="730">
        <f t="shared" si="47"/>
        <v>0</v>
      </c>
      <c r="R470" s="730">
        <f t="shared" si="48"/>
        <v>0</v>
      </c>
      <c r="Z470" s="614"/>
    </row>
    <row r="471" spans="13:26" x14ac:dyDescent="0.2">
      <c r="M471" s="614"/>
      <c r="N471" s="748">
        <f t="shared" si="44"/>
        <v>405</v>
      </c>
      <c r="O471" s="730">
        <f t="shared" si="45"/>
        <v>0</v>
      </c>
      <c r="P471" s="730">
        <f t="shared" si="46"/>
        <v>0</v>
      </c>
      <c r="Q471" s="730">
        <f t="shared" si="47"/>
        <v>0</v>
      </c>
      <c r="R471" s="730">
        <f t="shared" si="48"/>
        <v>0</v>
      </c>
      <c r="Z471" s="614"/>
    </row>
    <row r="472" spans="13:26" x14ac:dyDescent="0.2">
      <c r="M472" s="614"/>
      <c r="N472" s="748">
        <f t="shared" si="44"/>
        <v>406</v>
      </c>
      <c r="O472" s="730">
        <f t="shared" si="45"/>
        <v>0</v>
      </c>
      <c r="P472" s="730">
        <f t="shared" si="46"/>
        <v>0</v>
      </c>
      <c r="Q472" s="730">
        <f t="shared" si="47"/>
        <v>0</v>
      </c>
      <c r="R472" s="730">
        <f t="shared" si="48"/>
        <v>0</v>
      </c>
      <c r="Z472" s="614"/>
    </row>
    <row r="473" spans="13:26" x14ac:dyDescent="0.2">
      <c r="M473" s="614"/>
      <c r="N473" s="748">
        <f t="shared" si="44"/>
        <v>407</v>
      </c>
      <c r="O473" s="730">
        <f t="shared" si="45"/>
        <v>0</v>
      </c>
      <c r="P473" s="730">
        <f t="shared" si="46"/>
        <v>0</v>
      </c>
      <c r="Q473" s="730">
        <f t="shared" si="47"/>
        <v>0</v>
      </c>
      <c r="R473" s="730">
        <f t="shared" si="48"/>
        <v>0</v>
      </c>
      <c r="Z473" s="614"/>
    </row>
    <row r="474" spans="13:26" x14ac:dyDescent="0.2">
      <c r="M474" s="614"/>
      <c r="N474" s="748">
        <f t="shared" si="44"/>
        <v>408</v>
      </c>
      <c r="O474" s="730">
        <f t="shared" si="45"/>
        <v>0</v>
      </c>
      <c r="P474" s="730">
        <f t="shared" si="46"/>
        <v>0</v>
      </c>
      <c r="Q474" s="730">
        <f t="shared" si="47"/>
        <v>0</v>
      </c>
      <c r="R474" s="730">
        <f t="shared" si="48"/>
        <v>0</v>
      </c>
      <c r="Z474" s="614"/>
    </row>
    <row r="475" spans="13:26" x14ac:dyDescent="0.2">
      <c r="M475" s="614"/>
      <c r="N475" s="748">
        <f t="shared" si="44"/>
        <v>409</v>
      </c>
      <c r="O475" s="730">
        <f t="shared" si="45"/>
        <v>0</v>
      </c>
      <c r="P475" s="730">
        <f t="shared" si="46"/>
        <v>0</v>
      </c>
      <c r="Q475" s="730">
        <f t="shared" si="47"/>
        <v>0</v>
      </c>
      <c r="R475" s="730">
        <f t="shared" si="48"/>
        <v>0</v>
      </c>
      <c r="Z475" s="614"/>
    </row>
    <row r="476" spans="13:26" x14ac:dyDescent="0.2">
      <c r="M476" s="614"/>
      <c r="N476" s="748">
        <f t="shared" si="44"/>
        <v>410</v>
      </c>
      <c r="O476" s="730">
        <f t="shared" si="45"/>
        <v>0</v>
      </c>
      <c r="P476" s="730">
        <f t="shared" si="46"/>
        <v>0</v>
      </c>
      <c r="Q476" s="730">
        <f t="shared" si="47"/>
        <v>0</v>
      </c>
      <c r="R476" s="730">
        <f t="shared" si="48"/>
        <v>0</v>
      </c>
      <c r="Z476" s="614"/>
    </row>
    <row r="477" spans="13:26" x14ac:dyDescent="0.2">
      <c r="M477" s="614"/>
      <c r="N477" s="748">
        <f t="shared" si="44"/>
        <v>411</v>
      </c>
      <c r="O477" s="730">
        <f t="shared" si="45"/>
        <v>0</v>
      </c>
      <c r="P477" s="730">
        <f t="shared" si="46"/>
        <v>0</v>
      </c>
      <c r="Q477" s="730">
        <f t="shared" si="47"/>
        <v>0</v>
      </c>
      <c r="R477" s="730">
        <f t="shared" si="48"/>
        <v>0</v>
      </c>
      <c r="Z477" s="614"/>
    </row>
    <row r="478" spans="13:26" x14ac:dyDescent="0.2">
      <c r="M478" s="614"/>
      <c r="N478" s="748">
        <f t="shared" si="44"/>
        <v>412</v>
      </c>
      <c r="O478" s="730">
        <f t="shared" si="45"/>
        <v>0</v>
      </c>
      <c r="P478" s="730">
        <f t="shared" si="46"/>
        <v>0</v>
      </c>
      <c r="Q478" s="730">
        <f t="shared" si="47"/>
        <v>0</v>
      </c>
      <c r="R478" s="730">
        <f t="shared" si="48"/>
        <v>0</v>
      </c>
      <c r="Z478" s="614"/>
    </row>
    <row r="479" spans="13:26" x14ac:dyDescent="0.2">
      <c r="M479" s="614"/>
      <c r="N479" s="748">
        <f t="shared" si="44"/>
        <v>413</v>
      </c>
      <c r="O479" s="730">
        <f t="shared" si="45"/>
        <v>0</v>
      </c>
      <c r="P479" s="730">
        <f t="shared" si="46"/>
        <v>0</v>
      </c>
      <c r="Q479" s="730">
        <f t="shared" si="47"/>
        <v>0</v>
      </c>
      <c r="R479" s="730">
        <f t="shared" si="48"/>
        <v>0</v>
      </c>
      <c r="Z479" s="614"/>
    </row>
    <row r="480" spans="13:26" x14ac:dyDescent="0.2">
      <c r="M480" s="614"/>
      <c r="N480" s="748">
        <f t="shared" si="44"/>
        <v>414</v>
      </c>
      <c r="O480" s="730">
        <f t="shared" si="45"/>
        <v>0</v>
      </c>
      <c r="P480" s="730">
        <f t="shared" si="46"/>
        <v>0</v>
      </c>
      <c r="Q480" s="730">
        <f t="shared" si="47"/>
        <v>0</v>
      </c>
      <c r="R480" s="730">
        <f t="shared" si="48"/>
        <v>0</v>
      </c>
      <c r="Z480" s="614"/>
    </row>
    <row r="481" spans="13:26" x14ac:dyDescent="0.2">
      <c r="M481" s="614"/>
      <c r="N481" s="748">
        <f t="shared" si="44"/>
        <v>415</v>
      </c>
      <c r="O481" s="730">
        <f t="shared" si="45"/>
        <v>0</v>
      </c>
      <c r="P481" s="730">
        <f t="shared" si="46"/>
        <v>0</v>
      </c>
      <c r="Q481" s="730">
        <f t="shared" si="47"/>
        <v>0</v>
      </c>
      <c r="R481" s="730">
        <f t="shared" si="48"/>
        <v>0</v>
      </c>
      <c r="Z481" s="614"/>
    </row>
    <row r="482" spans="13:26" x14ac:dyDescent="0.2">
      <c r="M482" s="614"/>
      <c r="N482" s="748">
        <f t="shared" si="44"/>
        <v>416</v>
      </c>
      <c r="O482" s="730">
        <f t="shared" si="45"/>
        <v>0</v>
      </c>
      <c r="P482" s="730">
        <f t="shared" si="46"/>
        <v>0</v>
      </c>
      <c r="Q482" s="730">
        <f t="shared" si="47"/>
        <v>0</v>
      </c>
      <c r="R482" s="730">
        <f t="shared" si="48"/>
        <v>0</v>
      </c>
      <c r="Z482" s="614"/>
    </row>
    <row r="483" spans="13:26" x14ac:dyDescent="0.2">
      <c r="M483" s="614"/>
      <c r="N483" s="748">
        <f t="shared" si="44"/>
        <v>417</v>
      </c>
      <c r="O483" s="730">
        <f t="shared" si="45"/>
        <v>0</v>
      </c>
      <c r="P483" s="730">
        <f t="shared" si="46"/>
        <v>0</v>
      </c>
      <c r="Q483" s="730">
        <f t="shared" si="47"/>
        <v>0</v>
      </c>
      <c r="R483" s="730">
        <f t="shared" si="48"/>
        <v>0</v>
      </c>
      <c r="Z483" s="614"/>
    </row>
    <row r="484" spans="13:26" x14ac:dyDescent="0.2">
      <c r="M484" s="614"/>
      <c r="N484" s="748">
        <f t="shared" si="44"/>
        <v>418</v>
      </c>
      <c r="O484" s="730">
        <f t="shared" si="45"/>
        <v>0</v>
      </c>
      <c r="P484" s="730">
        <f t="shared" si="46"/>
        <v>0</v>
      </c>
      <c r="Q484" s="730">
        <f t="shared" si="47"/>
        <v>0</v>
      </c>
      <c r="R484" s="730">
        <f t="shared" si="48"/>
        <v>0</v>
      </c>
      <c r="Z484" s="614"/>
    </row>
    <row r="485" spans="13:26" x14ac:dyDescent="0.2">
      <c r="M485" s="614"/>
      <c r="N485" s="748">
        <f t="shared" si="44"/>
        <v>419</v>
      </c>
      <c r="O485" s="730">
        <f t="shared" si="45"/>
        <v>0</v>
      </c>
      <c r="P485" s="730">
        <f t="shared" si="46"/>
        <v>0</v>
      </c>
      <c r="Q485" s="730">
        <f t="shared" si="47"/>
        <v>0</v>
      </c>
      <c r="R485" s="730">
        <f t="shared" si="48"/>
        <v>0</v>
      </c>
      <c r="Z485" s="614"/>
    </row>
    <row r="486" spans="13:26" x14ac:dyDescent="0.2">
      <c r="M486" s="614"/>
      <c r="N486" s="748">
        <f t="shared" si="44"/>
        <v>420</v>
      </c>
      <c r="O486" s="730">
        <f t="shared" si="45"/>
        <v>0</v>
      </c>
      <c r="P486" s="730">
        <f t="shared" si="46"/>
        <v>0</v>
      </c>
      <c r="Q486" s="730">
        <f t="shared" si="47"/>
        <v>0</v>
      </c>
      <c r="R486" s="730">
        <f t="shared" si="48"/>
        <v>0</v>
      </c>
      <c r="Z486" s="614"/>
    </row>
    <row r="487" spans="13:26" x14ac:dyDescent="0.2">
      <c r="M487" s="614"/>
      <c r="N487" s="615" t="s">
        <v>18</v>
      </c>
      <c r="O487" s="615" t="s">
        <v>18</v>
      </c>
      <c r="P487" s="615" t="s">
        <v>18</v>
      </c>
      <c r="Q487" s="615" t="s">
        <v>18</v>
      </c>
      <c r="R487" s="615" t="s">
        <v>18</v>
      </c>
      <c r="Z487" s="614"/>
    </row>
    <row r="488" spans="13:26" x14ac:dyDescent="0.2">
      <c r="M488" s="614"/>
      <c r="N488" s="605"/>
      <c r="O488" s="605" t="s">
        <v>111</v>
      </c>
      <c r="P488" s="724">
        <f>SUM(P67:P486)</f>
        <v>0</v>
      </c>
      <c r="Q488" s="724">
        <f>SUM(Q67:Q486)</f>
        <v>0</v>
      </c>
      <c r="R488" s="731">
        <f>P488+Q488</f>
        <v>0</v>
      </c>
      <c r="S488" s="497">
        <f>R488-P62</f>
        <v>0</v>
      </c>
      <c r="Z488" s="614"/>
    </row>
    <row r="489" spans="13:26" x14ac:dyDescent="0.2">
      <c r="M489" s="614"/>
      <c r="N489" s="614"/>
      <c r="O489" s="614"/>
      <c r="P489" s="614"/>
      <c r="Q489" s="614"/>
      <c r="R489" s="614"/>
      <c r="S489" s="614"/>
      <c r="T489" s="614"/>
      <c r="U489" s="614"/>
      <c r="V489" s="614"/>
      <c r="W489" s="614"/>
      <c r="X489" s="614"/>
      <c r="Y489" s="614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74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/>
    <pageSetUpPr fitToPage="1"/>
  </sheetPr>
  <dimension ref="A40:L56"/>
  <sheetViews>
    <sheetView zoomScaleNormal="100" workbookViewId="0">
      <selection activeCell="A85" sqref="A85"/>
    </sheetView>
  </sheetViews>
  <sheetFormatPr defaultRowHeight="12.75" x14ac:dyDescent="0.2"/>
  <cols>
    <col min="4" max="4" width="11.28515625" bestFit="1" customWidth="1"/>
    <col min="5" max="5" width="14" bestFit="1" customWidth="1"/>
    <col min="6" max="6" width="11.28515625" bestFit="1" customWidth="1"/>
    <col min="7" max="7" width="13.28515625" bestFit="1" customWidth="1"/>
    <col min="10" max="10" width="12.85546875" bestFit="1" customWidth="1"/>
    <col min="11" max="11" width="11.28515625" bestFit="1" customWidth="1"/>
  </cols>
  <sheetData>
    <row r="40" spans="1:12" ht="15.75" customHeight="1" x14ac:dyDescent="0.2">
      <c r="A40" s="163"/>
      <c r="B40" s="163"/>
      <c r="C40" s="163"/>
      <c r="D40" s="164" t="s">
        <v>3966</v>
      </c>
      <c r="E40" s="164" t="s">
        <v>3968</v>
      </c>
      <c r="F40" s="164" t="s">
        <v>3967</v>
      </c>
      <c r="G40" s="163"/>
      <c r="H40" s="163"/>
      <c r="I40" s="163"/>
      <c r="J40" s="164" t="s">
        <v>3967</v>
      </c>
      <c r="K40" s="163"/>
      <c r="L40" s="163"/>
    </row>
    <row r="41" spans="1:12" ht="15.75" customHeight="1" x14ac:dyDescent="0.2">
      <c r="A41" s="163"/>
      <c r="B41" s="163"/>
      <c r="C41" s="165">
        <v>40909</v>
      </c>
      <c r="D41" s="166">
        <v>111415.5</v>
      </c>
      <c r="E41" s="166">
        <f>'2012 PAA Dismantling'!$E$40-D41</f>
        <v>-12574.333333333328</v>
      </c>
      <c r="F41" s="166"/>
      <c r="G41" s="163"/>
      <c r="H41" s="163"/>
      <c r="I41" s="163"/>
      <c r="J41" s="166">
        <f>'2012 PAA Dismantling'!$E$40</f>
        <v>98841.166666666672</v>
      </c>
      <c r="K41" s="163"/>
      <c r="L41" s="163"/>
    </row>
    <row r="42" spans="1:12" ht="15.75" customHeight="1" x14ac:dyDescent="0.2">
      <c r="A42" s="163"/>
      <c r="B42" s="163"/>
      <c r="C42" s="165">
        <v>40940</v>
      </c>
      <c r="D42" s="166">
        <v>111415.5</v>
      </c>
      <c r="E42" s="166">
        <f>'2012 PAA Dismantling'!$E$40-D42</f>
        <v>-12574.333333333328</v>
      </c>
      <c r="F42" s="166"/>
      <c r="G42" s="167" t="s">
        <v>3969</v>
      </c>
      <c r="H42" s="163"/>
      <c r="I42" s="163"/>
      <c r="J42" s="166">
        <f>'2012 PAA Dismantling'!$E$40</f>
        <v>98841.166666666672</v>
      </c>
      <c r="K42" s="167" t="s">
        <v>3969</v>
      </c>
      <c r="L42" s="163"/>
    </row>
    <row r="43" spans="1:12" ht="15.75" customHeight="1" x14ac:dyDescent="0.2">
      <c r="A43" s="163"/>
      <c r="B43" s="163"/>
      <c r="C43" s="165">
        <v>40969</v>
      </c>
      <c r="D43" s="166">
        <v>0</v>
      </c>
      <c r="E43" s="166">
        <f>'2012 PAA Dismantling'!$E$40</f>
        <v>98841.166666666672</v>
      </c>
      <c r="F43" s="166"/>
      <c r="G43" s="167" t="s">
        <v>3970</v>
      </c>
      <c r="H43" s="163"/>
      <c r="I43" s="163"/>
      <c r="J43" s="166">
        <f>'2012 PAA Dismantling'!$E$40</f>
        <v>98841.166666666672</v>
      </c>
      <c r="K43" s="167" t="s">
        <v>3970</v>
      </c>
      <c r="L43" s="163"/>
    </row>
    <row r="44" spans="1:12" ht="15.75" customHeight="1" x14ac:dyDescent="0.2">
      <c r="A44" s="163"/>
      <c r="B44" s="163"/>
      <c r="C44" s="168">
        <v>41000</v>
      </c>
      <c r="D44" s="169"/>
      <c r="E44" s="169"/>
      <c r="F44" s="169">
        <f>'2012 PAA Dismantling'!$E$40</f>
        <v>98841.166666666672</v>
      </c>
      <c r="G44" s="170">
        <f>SUM(D41:F44)</f>
        <v>395364.66666666674</v>
      </c>
      <c r="H44" s="163"/>
      <c r="I44" s="163"/>
      <c r="J44" s="169">
        <f>'2012 PAA Dismantling'!$E$40</f>
        <v>98841.166666666672</v>
      </c>
      <c r="K44" s="170">
        <f>SUM(J41:J44)</f>
        <v>395364.66666666669</v>
      </c>
      <c r="L44" s="163"/>
    </row>
    <row r="45" spans="1:12" ht="15.75" customHeight="1" x14ac:dyDescent="0.2">
      <c r="A45" s="163"/>
      <c r="B45" s="163"/>
      <c r="C45" s="165">
        <v>41030</v>
      </c>
      <c r="D45" s="166"/>
      <c r="E45" s="166"/>
      <c r="F45" s="166">
        <f>'2012 PAA Dismantling'!$E$40</f>
        <v>98841.166666666672</v>
      </c>
      <c r="G45" s="163"/>
      <c r="H45" s="163"/>
      <c r="I45" s="163"/>
      <c r="J45" s="166">
        <f>'2012 PAA Dismantling'!$E$40</f>
        <v>98841.166666666672</v>
      </c>
      <c r="K45" s="163"/>
      <c r="L45" s="163"/>
    </row>
    <row r="46" spans="1:12" ht="15.75" customHeight="1" x14ac:dyDescent="0.2">
      <c r="A46" s="163"/>
      <c r="B46" s="163"/>
      <c r="C46" s="165">
        <v>41061</v>
      </c>
      <c r="D46" s="166"/>
      <c r="E46" s="166"/>
      <c r="F46" s="166">
        <f>'2012 PAA Dismantling'!$E$40</f>
        <v>98841.166666666672</v>
      </c>
      <c r="G46" s="163"/>
      <c r="H46" s="163"/>
      <c r="I46" s="163"/>
      <c r="J46" s="166">
        <f>'2012 PAA Dismantling'!$E$40</f>
        <v>98841.166666666672</v>
      </c>
      <c r="K46" s="163"/>
      <c r="L46" s="163"/>
    </row>
    <row r="47" spans="1:12" ht="15.75" customHeight="1" x14ac:dyDescent="0.2">
      <c r="A47" s="163"/>
      <c r="B47" s="163"/>
      <c r="C47" s="165">
        <v>41091</v>
      </c>
      <c r="D47" s="166"/>
      <c r="E47" s="166"/>
      <c r="F47" s="166">
        <f>'2012 PAA Dismantling'!$E$40</f>
        <v>98841.166666666672</v>
      </c>
      <c r="G47" s="163"/>
      <c r="H47" s="163"/>
      <c r="I47" s="163"/>
      <c r="J47" s="166">
        <f>'2012 PAA Dismantling'!$E$40</f>
        <v>98841.166666666672</v>
      </c>
      <c r="K47" s="163"/>
      <c r="L47" s="163"/>
    </row>
    <row r="48" spans="1:12" ht="15.75" customHeight="1" x14ac:dyDescent="0.2">
      <c r="A48" s="163"/>
      <c r="B48" s="163"/>
      <c r="C48" s="165">
        <v>41122</v>
      </c>
      <c r="D48" s="166"/>
      <c r="E48" s="166"/>
      <c r="F48" s="166">
        <f>'2012 PAA Dismantling'!$E$40</f>
        <v>98841.166666666672</v>
      </c>
      <c r="G48" s="163"/>
      <c r="H48" s="163"/>
      <c r="I48" s="163"/>
      <c r="J48" s="166">
        <f>'2012 PAA Dismantling'!$E$40</f>
        <v>98841.166666666672</v>
      </c>
      <c r="K48" s="163"/>
      <c r="L48" s="163"/>
    </row>
    <row r="49" spans="1:12" ht="15.75" customHeight="1" x14ac:dyDescent="0.2">
      <c r="A49" s="163"/>
      <c r="B49" s="163"/>
      <c r="C49" s="165">
        <v>41153</v>
      </c>
      <c r="D49" s="166"/>
      <c r="E49" s="166"/>
      <c r="F49" s="166">
        <f>'2012 PAA Dismantling'!$E$40</f>
        <v>98841.166666666672</v>
      </c>
      <c r="G49" s="163"/>
      <c r="H49" s="163"/>
      <c r="I49" s="163"/>
      <c r="J49" s="166">
        <f>'2012 PAA Dismantling'!$E$40</f>
        <v>98841.166666666672</v>
      </c>
      <c r="K49" s="163"/>
      <c r="L49" s="163"/>
    </row>
    <row r="50" spans="1:12" ht="15.75" customHeight="1" x14ac:dyDescent="0.2">
      <c r="A50" s="163"/>
      <c r="B50" s="163"/>
      <c r="C50" s="165">
        <v>41183</v>
      </c>
      <c r="D50" s="166"/>
      <c r="E50" s="166"/>
      <c r="F50" s="166">
        <f>'2012 PAA Dismantling'!$E$40</f>
        <v>98841.166666666672</v>
      </c>
      <c r="G50" s="163"/>
      <c r="H50" s="163"/>
      <c r="I50" s="163"/>
      <c r="J50" s="166">
        <f>'2012 PAA Dismantling'!$E$40</f>
        <v>98841.166666666672</v>
      </c>
      <c r="K50" s="163"/>
      <c r="L50" s="163"/>
    </row>
    <row r="51" spans="1:12" ht="15.75" customHeight="1" x14ac:dyDescent="0.2">
      <c r="A51" s="163"/>
      <c r="B51" s="163"/>
      <c r="C51" s="165">
        <v>41214</v>
      </c>
      <c r="D51" s="166"/>
      <c r="E51" s="166"/>
      <c r="F51" s="166">
        <f>'2012 PAA Dismantling'!$E$40</f>
        <v>98841.166666666672</v>
      </c>
      <c r="G51" s="163"/>
      <c r="H51" s="163"/>
      <c r="I51" s="163"/>
      <c r="J51" s="166">
        <f>'2012 PAA Dismantling'!$E$40</f>
        <v>98841.166666666672</v>
      </c>
      <c r="K51" s="163"/>
      <c r="L51" s="163"/>
    </row>
    <row r="52" spans="1:12" ht="15.75" customHeight="1" x14ac:dyDescent="0.2">
      <c r="A52" s="163"/>
      <c r="B52" s="163"/>
      <c r="C52" s="165">
        <v>41244</v>
      </c>
      <c r="D52" s="166"/>
      <c r="E52" s="166"/>
      <c r="F52" s="166">
        <f>'2012 PAA Dismantling'!$E$40</f>
        <v>98841.166666666672</v>
      </c>
      <c r="G52" s="163"/>
      <c r="H52" s="163"/>
      <c r="I52" s="163"/>
      <c r="J52" s="166">
        <f>'2012 PAA Dismantling'!$E$40</f>
        <v>98841.166666666672</v>
      </c>
      <c r="K52" s="163"/>
      <c r="L52" s="163"/>
    </row>
    <row r="53" spans="1:12" ht="15.75" customHeight="1" thickBot="1" x14ac:dyDescent="0.25">
      <c r="A53" s="163"/>
      <c r="B53" s="163"/>
      <c r="C53" s="163"/>
      <c r="D53" s="171">
        <f>SUM(D41:D52)</f>
        <v>222831</v>
      </c>
      <c r="E53" s="171">
        <f t="shared" ref="E53:F53" si="0">SUM(E41:E52)</f>
        <v>73692.500000000015</v>
      </c>
      <c r="F53" s="171">
        <f t="shared" si="0"/>
        <v>889570.49999999988</v>
      </c>
      <c r="G53" s="163"/>
      <c r="H53" s="163"/>
      <c r="I53" s="163"/>
      <c r="J53" s="171">
        <f t="shared" ref="J53" si="1">SUM(J41:J52)</f>
        <v>1186094</v>
      </c>
      <c r="K53" s="163"/>
      <c r="L53" s="163"/>
    </row>
    <row r="54" spans="1:12" ht="15.75" customHeight="1" thickTop="1" x14ac:dyDescent="0.2">
      <c r="A54" s="163"/>
      <c r="B54" s="163"/>
      <c r="C54" s="163"/>
      <c r="D54" s="163"/>
      <c r="E54" s="163"/>
      <c r="F54" s="163"/>
      <c r="G54" s="163"/>
      <c r="H54" s="163"/>
      <c r="I54" s="163"/>
      <c r="J54" s="172">
        <f>J53-E55</f>
        <v>0</v>
      </c>
      <c r="K54" s="163"/>
      <c r="L54" s="163"/>
    </row>
    <row r="55" spans="1:12" ht="15.75" customHeight="1" thickBot="1" x14ac:dyDescent="0.25">
      <c r="A55" s="163"/>
      <c r="B55" s="163"/>
      <c r="C55" s="163"/>
      <c r="D55" s="163"/>
      <c r="E55" s="173">
        <f>SUM(D53:F53)</f>
        <v>1186094</v>
      </c>
      <c r="F55" s="163"/>
      <c r="G55" s="163"/>
      <c r="H55" s="163"/>
      <c r="I55" s="163"/>
      <c r="J55" s="163"/>
      <c r="K55" s="163"/>
      <c r="L55" s="163"/>
    </row>
    <row r="56" spans="1:12" ht="15.75" customHeight="1" thickTop="1" x14ac:dyDescent="0.2">
      <c r="A56" s="163"/>
      <c r="B56" s="163"/>
      <c r="C56" s="163"/>
      <c r="D56" s="163"/>
      <c r="E56" s="174">
        <f>E55-'2012 PAA Dismantling'!E37</f>
        <v>0</v>
      </c>
      <c r="F56" s="163"/>
      <c r="G56" s="163"/>
      <c r="H56" s="163"/>
      <c r="I56" s="163"/>
      <c r="J56" s="163"/>
      <c r="K56" s="163"/>
      <c r="L56" s="163"/>
    </row>
  </sheetData>
  <printOptions horizontalCentered="1"/>
  <pageMargins left="0.7" right="0.7" top="0.75" bottom="0.75" header="0.3" footer="0.3"/>
  <pageSetup scale="2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1">
    <tabColor theme="5" tint="0.39997558519241921"/>
    <pageSetUpPr fitToPage="1"/>
  </sheetPr>
  <dimension ref="A1:AH489"/>
  <sheetViews>
    <sheetView view="pageBreakPreview" zoomScaleNormal="100" zoomScaleSheetLayoutView="100" workbookViewId="0"/>
  </sheetViews>
  <sheetFormatPr defaultRowHeight="12.75" x14ac:dyDescent="0.2"/>
  <cols>
    <col min="1" max="1" width="12.8554687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12.8554687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Polk Unit #3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2042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0</v>
      </c>
      <c r="Q8" s="739">
        <f>G10</f>
        <v>0</v>
      </c>
      <c r="R8" s="739">
        <f>G11</f>
        <v>0</v>
      </c>
      <c r="S8" s="739">
        <f>G12</f>
        <v>0</v>
      </c>
      <c r="T8" s="739">
        <f>G13</f>
        <v>0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0</v>
      </c>
      <c r="Q9" s="723">
        <f>L10</f>
        <v>0</v>
      </c>
      <c r="R9" s="723">
        <f>L11</f>
        <v>0</v>
      </c>
      <c r="S9" s="723">
        <f>L12</f>
        <v>0</v>
      </c>
      <c r="T9" s="723">
        <f>L13</f>
        <v>0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3938</v>
      </c>
      <c r="B10" s="619">
        <f>'Escalation Factors'!$A$10</f>
        <v>2020</v>
      </c>
      <c r="C10" s="729">
        <v>2042</v>
      </c>
      <c r="D10" s="41" t="s">
        <v>9</v>
      </c>
      <c r="E10" s="740">
        <f>'Cost Estimates in 2020'!B23</f>
        <v>0</v>
      </c>
      <c r="F10" s="621">
        <f>VLOOKUP(G$7,Multiplier_Labor,3,FALSE)</f>
        <v>1.0574914586197905</v>
      </c>
      <c r="G10" s="42">
        <f>E10*F10</f>
        <v>0</v>
      </c>
      <c r="H10" s="664"/>
      <c r="J10" s="620">
        <f>C10+1</f>
        <v>2043</v>
      </c>
      <c r="K10" s="621">
        <f>VLOOKUP(J$10,Multiplier_Labor,4,FALSE)</f>
        <v>1.6696031191154228</v>
      </c>
      <c r="L10" s="724">
        <f>G10*K10</f>
        <v>0</v>
      </c>
      <c r="M10" s="614"/>
      <c r="O10" s="720" t="s">
        <v>20</v>
      </c>
      <c r="P10" s="739">
        <f t="shared" si="0"/>
        <v>0</v>
      </c>
      <c r="Q10" s="739">
        <f>Q9-Q16</f>
        <v>0</v>
      </c>
      <c r="R10" s="739">
        <f>R9-R16</f>
        <v>0</v>
      </c>
      <c r="S10" s="739">
        <f>S9-S16</f>
        <v>0</v>
      </c>
      <c r="T10" s="739">
        <f>T9-T16</f>
        <v>0</v>
      </c>
      <c r="Z10" s="614"/>
      <c r="AA10" s="725" t="str">
        <f>A10</f>
        <v>Polk Unit #3</v>
      </c>
      <c r="AB10" s="741">
        <f>P12</f>
        <v>20</v>
      </c>
      <c r="AC10" s="741">
        <f>G7</f>
        <v>2022</v>
      </c>
      <c r="AD10" s="616">
        <f>C10</f>
        <v>2042</v>
      </c>
      <c r="AE10" s="742">
        <f>G15</f>
        <v>0</v>
      </c>
      <c r="AF10" s="742">
        <f>P16</f>
        <v>0</v>
      </c>
      <c r="AG10" s="742">
        <f>L15</f>
        <v>0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2020'!C23</f>
        <v>0</v>
      </c>
      <c r="F11" s="621">
        <f>VLOOKUP(G$7,Multiplier_Materials,3,FALSE)</f>
        <v>1.0581536239608829</v>
      </c>
      <c r="G11" s="42">
        <f>E11*F11</f>
        <v>0</v>
      </c>
      <c r="H11" s="664"/>
      <c r="K11" s="621">
        <f>VLOOKUP(J$10,Multiplier_Materials,4,FALSE)</f>
        <v>1.6691296436065244</v>
      </c>
      <c r="L11" s="724">
        <f t="shared" ref="L11:L13" si="1">G11*K11</f>
        <v>0</v>
      </c>
      <c r="M11" s="614"/>
      <c r="O11" s="720" t="s">
        <v>21</v>
      </c>
      <c r="P11" s="739">
        <f>SUM(Q11:T11)</f>
        <v>0</v>
      </c>
      <c r="Q11" s="739">
        <f>Q10/((1+Q13)^(P12))</f>
        <v>0</v>
      </c>
      <c r="R11" s="739">
        <f>R10/((1+R13)^(P12))</f>
        <v>0</v>
      </c>
      <c r="S11" s="739">
        <f>S10/((1+S13)^(P12))</f>
        <v>0</v>
      </c>
      <c r="T11" s="739">
        <f>T10/((1+T13)^(P12))</f>
        <v>0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2020'!D23</f>
        <v>0</v>
      </c>
      <c r="F12" s="621">
        <f>VLOOKUP(G$7,Multiplier_GDP,3,FALSE)</f>
        <v>1.0396300801042906</v>
      </c>
      <c r="G12" s="42">
        <f>E12*F12</f>
        <v>0</v>
      </c>
      <c r="H12" s="664"/>
      <c r="K12" s="621">
        <f>VLOOKUP(J$10,Multiplier_GDP,4,FALSE)</f>
        <v>1.5205914685679065</v>
      </c>
      <c r="L12" s="724">
        <f t="shared" si="1"/>
        <v>0</v>
      </c>
      <c r="M12" s="614"/>
      <c r="O12" s="720" t="s">
        <v>22</v>
      </c>
      <c r="P12" s="738">
        <f>(P7-P6)</f>
        <v>20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2020'!E23</f>
        <v>0</v>
      </c>
      <c r="F13" s="621">
        <f>F11</f>
        <v>1.0581536239608829</v>
      </c>
      <c r="G13" s="724">
        <f>E13*F13</f>
        <v>0</v>
      </c>
      <c r="H13" s="664"/>
      <c r="K13" s="621">
        <f>K11</f>
        <v>1.6691296436065244</v>
      </c>
      <c r="L13" s="724">
        <f t="shared" si="1"/>
        <v>0</v>
      </c>
      <c r="M13" s="614"/>
      <c r="O13" s="719" t="s">
        <v>4708</v>
      </c>
      <c r="P13" s="744">
        <f>IF(P8=0,0,((P9/P8)^(1/($P7-$P6))-1))</f>
        <v>0</v>
      </c>
      <c r="Q13" s="744">
        <f>IF(Q8=0,0,((Q9/Q8)^(1/($P7-$P6))-1))</f>
        <v>0</v>
      </c>
      <c r="R13" s="744">
        <f>IF(R8=0,0,((R9/R8)^(1/($P7-$P6))-1))</f>
        <v>0</v>
      </c>
      <c r="S13" s="744">
        <f>IF(S8=0,0,((S9/S8)^(1/($P7-$P6))-1))</f>
        <v>0</v>
      </c>
      <c r="T13" s="744">
        <f>IF(T8=0,0,((T9/T8)^(1/($P7-$P6))-1))</f>
        <v>0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0</v>
      </c>
      <c r="Q14" s="726">
        <f>PMT(Q13,$P12,-Q11)</f>
        <v>0</v>
      </c>
      <c r="R14" s="726">
        <f>PMT(R13,$P12,-R11)</f>
        <v>0</v>
      </c>
      <c r="S14" s="726">
        <f>PMT(S13,$P12,-S11)</f>
        <v>0</v>
      </c>
      <c r="T14" s="726">
        <f>PMT(T13,$P12,-T11)</f>
        <v>0</v>
      </c>
      <c r="U14" s="745"/>
      <c r="Z14" s="614"/>
    </row>
    <row r="15" spans="1:34" x14ac:dyDescent="0.2">
      <c r="E15" s="42">
        <f>SUM(E10:E13)</f>
        <v>0</v>
      </c>
      <c r="F15" s="497"/>
      <c r="G15" s="42">
        <f>SUM(G10:G13)</f>
        <v>0</v>
      </c>
      <c r="H15" s="664"/>
      <c r="L15" s="42">
        <f>SUM(L10:L13)</f>
        <v>0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20" si="2">SUM(Q16:T16)</f>
        <v>0</v>
      </c>
      <c r="Q16" s="724">
        <f>'Reserves Dec 31, 2021'!B23</f>
        <v>0</v>
      </c>
      <c r="R16" s="724">
        <f>'Reserves Dec 31, 2021'!C23</f>
        <v>0</v>
      </c>
      <c r="S16" s="724">
        <f>'Reserves Dec 31, 2021'!D23</f>
        <v>0</v>
      </c>
      <c r="T16" s="724">
        <f>'Reserves Dec 31, 2021'!E23</f>
        <v>0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N48" si="3">N16+1</f>
        <v>1</v>
      </c>
      <c r="O17" s="749">
        <f>P6</f>
        <v>2022</v>
      </c>
      <c r="P17" s="739">
        <f>SUM(Q17:T17)</f>
        <v>0</v>
      </c>
      <c r="Q17" s="730">
        <f>IF($N17&lt;=TRUNC($P$12),Q14*(1+0),0)</f>
        <v>0</v>
      </c>
      <c r="R17" s="730">
        <f>IF($N17&lt;=TRUNC($P$12),R14*(1+0),0)</f>
        <v>0</v>
      </c>
      <c r="S17" s="730">
        <f>IF($N17&lt;=TRUNC($P$12),S14*(1+0),0)</f>
        <v>0</v>
      </c>
      <c r="T17" s="730">
        <f>IF($N17&lt;=TRUNC($P$12),T14*(1+0),0)</f>
        <v>0</v>
      </c>
      <c r="U17" s="748"/>
      <c r="V17" s="748"/>
      <c r="W17" s="748"/>
      <c r="X17" s="748"/>
      <c r="Y17" s="748"/>
      <c r="Z17" s="614"/>
    </row>
    <row r="18" spans="2:26" x14ac:dyDescent="0.2">
      <c r="B18" s="605"/>
      <c r="M18" s="614"/>
      <c r="N18" s="748">
        <f t="shared" si="3"/>
        <v>2</v>
      </c>
      <c r="O18" s="749">
        <f t="shared" ref="O18:O56" si="4">O17+1</f>
        <v>2023</v>
      </c>
      <c r="P18" s="739">
        <f t="shared" si="2"/>
        <v>0</v>
      </c>
      <c r="Q18" s="730">
        <f t="shared" ref="Q18:Q56" si="5">IF($N18&lt;=TRUNC($P$12),Q17*(1+Q$13),0)</f>
        <v>0</v>
      </c>
      <c r="R18" s="730">
        <f t="shared" ref="R18:R56" si="6">IF($N18&lt;=TRUNC($P$12),R17*(1+R$13),0)</f>
        <v>0</v>
      </c>
      <c r="S18" s="730">
        <f t="shared" ref="S18:S56" si="7">IF($N18&lt;=TRUNC($P$12),S17*(1+S$13),0)</f>
        <v>0</v>
      </c>
      <c r="T18" s="730">
        <f t="shared" ref="T18:T56" si="8">IF($N18&lt;=TRUNC($P$12),T17*(1+T$13),0)</f>
        <v>0</v>
      </c>
      <c r="Z18" s="614"/>
    </row>
    <row r="19" spans="2:26" x14ac:dyDescent="0.2">
      <c r="M19" s="614"/>
      <c r="N19" s="748">
        <f t="shared" si="3"/>
        <v>3</v>
      </c>
      <c r="O19" s="749">
        <f t="shared" si="4"/>
        <v>2024</v>
      </c>
      <c r="P19" s="739">
        <f t="shared" si="2"/>
        <v>0</v>
      </c>
      <c r="Q19" s="730">
        <f t="shared" si="5"/>
        <v>0</v>
      </c>
      <c r="R19" s="730">
        <f t="shared" si="6"/>
        <v>0</v>
      </c>
      <c r="S19" s="730">
        <f t="shared" si="7"/>
        <v>0</v>
      </c>
      <c r="T19" s="730">
        <f t="shared" si="8"/>
        <v>0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si="4"/>
        <v>2025</v>
      </c>
      <c r="P20" s="739">
        <f t="shared" si="2"/>
        <v>0</v>
      </c>
      <c r="Q20" s="730">
        <f t="shared" si="5"/>
        <v>0</v>
      </c>
      <c r="R20" s="730">
        <f t="shared" si="6"/>
        <v>0</v>
      </c>
      <c r="S20" s="730">
        <f t="shared" si="7"/>
        <v>0</v>
      </c>
      <c r="T20" s="730">
        <f t="shared" si="8"/>
        <v>0</v>
      </c>
      <c r="U20" s="724">
        <f>SUM(Q17:T20)/4</f>
        <v>0</v>
      </c>
      <c r="V20" s="730">
        <f>SUM(Q17:Q20)/4</f>
        <v>0</v>
      </c>
      <c r="W20" s="730">
        <f>SUM(R17:R20)/4</f>
        <v>0</v>
      </c>
      <c r="X20" s="730">
        <f>SUM(S17:S20)/4</f>
        <v>0</v>
      </c>
      <c r="Y20" s="730">
        <f>SUM(T17:T20)/4</f>
        <v>0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si="4"/>
        <v>2026</v>
      </c>
      <c r="P21" s="739">
        <f t="shared" ref="P21:P56" si="9">SUM(Q21:T21)</f>
        <v>0</v>
      </c>
      <c r="Q21" s="730">
        <f t="shared" si="5"/>
        <v>0</v>
      </c>
      <c r="R21" s="730">
        <f t="shared" si="6"/>
        <v>0</v>
      </c>
      <c r="S21" s="730">
        <f t="shared" si="7"/>
        <v>0</v>
      </c>
      <c r="T21" s="730">
        <f t="shared" si="8"/>
        <v>0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si="4"/>
        <v>2027</v>
      </c>
      <c r="P22" s="739">
        <f t="shared" si="9"/>
        <v>0</v>
      </c>
      <c r="Q22" s="730">
        <f t="shared" si="5"/>
        <v>0</v>
      </c>
      <c r="R22" s="730">
        <f t="shared" si="6"/>
        <v>0</v>
      </c>
      <c r="S22" s="730">
        <f t="shared" si="7"/>
        <v>0</v>
      </c>
      <c r="T22" s="730">
        <f t="shared" si="8"/>
        <v>0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si="4"/>
        <v>2028</v>
      </c>
      <c r="P23" s="739">
        <f t="shared" si="9"/>
        <v>0</v>
      </c>
      <c r="Q23" s="730">
        <f t="shared" si="5"/>
        <v>0</v>
      </c>
      <c r="R23" s="730">
        <f t="shared" si="6"/>
        <v>0</v>
      </c>
      <c r="S23" s="730">
        <f t="shared" si="7"/>
        <v>0</v>
      </c>
      <c r="T23" s="730">
        <f t="shared" si="8"/>
        <v>0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si="4"/>
        <v>2029</v>
      </c>
      <c r="P24" s="739">
        <f t="shared" si="9"/>
        <v>0</v>
      </c>
      <c r="Q24" s="730">
        <f t="shared" si="5"/>
        <v>0</v>
      </c>
      <c r="R24" s="730">
        <f t="shared" si="6"/>
        <v>0</v>
      </c>
      <c r="S24" s="730">
        <f t="shared" si="7"/>
        <v>0</v>
      </c>
      <c r="T24" s="730">
        <f t="shared" si="8"/>
        <v>0</v>
      </c>
      <c r="U24" s="724">
        <f>SUM(Q21:T24)/4</f>
        <v>0</v>
      </c>
      <c r="V24" s="730">
        <f>SUM(Q21:Q24)/4</f>
        <v>0</v>
      </c>
      <c r="W24" s="730">
        <f>SUM(R21:R24)/4</f>
        <v>0</v>
      </c>
      <c r="X24" s="730">
        <f>SUM(S21:S24)/4</f>
        <v>0</v>
      </c>
      <c r="Y24" s="730">
        <f>SUM(T21:T24)/4</f>
        <v>0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si="4"/>
        <v>2030</v>
      </c>
      <c r="P25" s="739">
        <f t="shared" si="9"/>
        <v>0</v>
      </c>
      <c r="Q25" s="730">
        <f t="shared" si="5"/>
        <v>0</v>
      </c>
      <c r="R25" s="730">
        <f t="shared" si="6"/>
        <v>0</v>
      </c>
      <c r="S25" s="730">
        <f t="shared" si="7"/>
        <v>0</v>
      </c>
      <c r="T25" s="730">
        <f t="shared" si="8"/>
        <v>0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si="4"/>
        <v>2031</v>
      </c>
      <c r="P26" s="739">
        <f t="shared" si="9"/>
        <v>0</v>
      </c>
      <c r="Q26" s="730">
        <f t="shared" si="5"/>
        <v>0</v>
      </c>
      <c r="R26" s="730">
        <f t="shared" si="6"/>
        <v>0</v>
      </c>
      <c r="S26" s="730">
        <f t="shared" si="7"/>
        <v>0</v>
      </c>
      <c r="T26" s="730">
        <f t="shared" si="8"/>
        <v>0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si="4"/>
        <v>2032</v>
      </c>
      <c r="P27" s="739">
        <f t="shared" si="9"/>
        <v>0</v>
      </c>
      <c r="Q27" s="730">
        <f t="shared" si="5"/>
        <v>0</v>
      </c>
      <c r="R27" s="730">
        <f t="shared" si="6"/>
        <v>0</v>
      </c>
      <c r="S27" s="730">
        <f t="shared" si="7"/>
        <v>0</v>
      </c>
      <c r="T27" s="730">
        <f t="shared" si="8"/>
        <v>0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si="4"/>
        <v>2033</v>
      </c>
      <c r="P28" s="739">
        <f t="shared" si="9"/>
        <v>0</v>
      </c>
      <c r="Q28" s="730">
        <f t="shared" si="5"/>
        <v>0</v>
      </c>
      <c r="R28" s="730">
        <f t="shared" si="6"/>
        <v>0</v>
      </c>
      <c r="S28" s="730">
        <f t="shared" si="7"/>
        <v>0</v>
      </c>
      <c r="T28" s="730">
        <f t="shared" si="8"/>
        <v>0</v>
      </c>
      <c r="U28" s="724">
        <f>SUM(Q25:T28)/4</f>
        <v>0</v>
      </c>
      <c r="V28" s="730">
        <f>SUM(Q25:Q28)/4</f>
        <v>0</v>
      </c>
      <c r="W28" s="730">
        <f>SUM(R25:R28)/4</f>
        <v>0</v>
      </c>
      <c r="X28" s="730">
        <f>SUM(S25:S28)/4</f>
        <v>0</v>
      </c>
      <c r="Y28" s="730">
        <f>SUM(T25:T28)/4</f>
        <v>0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si="4"/>
        <v>2034</v>
      </c>
      <c r="P29" s="739">
        <f t="shared" si="9"/>
        <v>0</v>
      </c>
      <c r="Q29" s="730">
        <f t="shared" si="5"/>
        <v>0</v>
      </c>
      <c r="R29" s="730">
        <f t="shared" si="6"/>
        <v>0</v>
      </c>
      <c r="S29" s="730">
        <f t="shared" si="7"/>
        <v>0</v>
      </c>
      <c r="T29" s="730">
        <f t="shared" si="8"/>
        <v>0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si="4"/>
        <v>2035</v>
      </c>
      <c r="P30" s="739">
        <f t="shared" si="9"/>
        <v>0</v>
      </c>
      <c r="Q30" s="730">
        <f t="shared" si="5"/>
        <v>0</v>
      </c>
      <c r="R30" s="730">
        <f t="shared" si="6"/>
        <v>0</v>
      </c>
      <c r="S30" s="730">
        <f t="shared" si="7"/>
        <v>0</v>
      </c>
      <c r="T30" s="730">
        <f t="shared" si="8"/>
        <v>0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si="4"/>
        <v>2036</v>
      </c>
      <c r="P31" s="739">
        <f t="shared" si="9"/>
        <v>0</v>
      </c>
      <c r="Q31" s="730">
        <f t="shared" si="5"/>
        <v>0</v>
      </c>
      <c r="R31" s="730">
        <f t="shared" si="6"/>
        <v>0</v>
      </c>
      <c r="S31" s="730">
        <f t="shared" si="7"/>
        <v>0</v>
      </c>
      <c r="T31" s="730">
        <f t="shared" si="8"/>
        <v>0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si="4"/>
        <v>2037</v>
      </c>
      <c r="P32" s="739">
        <f t="shared" si="9"/>
        <v>0</v>
      </c>
      <c r="Q32" s="730">
        <f t="shared" si="5"/>
        <v>0</v>
      </c>
      <c r="R32" s="730">
        <f t="shared" si="6"/>
        <v>0</v>
      </c>
      <c r="S32" s="730">
        <f t="shared" si="7"/>
        <v>0</v>
      </c>
      <c r="T32" s="730">
        <f t="shared" si="8"/>
        <v>0</v>
      </c>
      <c r="U32" s="724">
        <f>SUM(Q29:T32)/4</f>
        <v>0</v>
      </c>
      <c r="V32" s="730">
        <f>SUM(Q29:Q32)/4</f>
        <v>0</v>
      </c>
      <c r="W32" s="730">
        <f>SUM(R29:R32)/4</f>
        <v>0</v>
      </c>
      <c r="X32" s="730">
        <f>SUM(S29:S32)/4</f>
        <v>0</v>
      </c>
      <c r="Y32" s="730">
        <f>SUM(T29:T32)/4</f>
        <v>0</v>
      </c>
      <c r="Z32" s="742">
        <f>SUM(Q32:T32)-P32</f>
        <v>0</v>
      </c>
    </row>
    <row r="33" spans="13:26" x14ac:dyDescent="0.2">
      <c r="M33" s="614"/>
      <c r="N33" s="748">
        <f t="shared" si="3"/>
        <v>17</v>
      </c>
      <c r="O33" s="749">
        <f t="shared" si="4"/>
        <v>2038</v>
      </c>
      <c r="P33" s="739">
        <f t="shared" si="9"/>
        <v>0</v>
      </c>
      <c r="Q33" s="730">
        <f t="shared" si="5"/>
        <v>0</v>
      </c>
      <c r="R33" s="730">
        <f t="shared" si="6"/>
        <v>0</v>
      </c>
      <c r="S33" s="730">
        <f t="shared" si="7"/>
        <v>0</v>
      </c>
      <c r="T33" s="730">
        <f t="shared" si="8"/>
        <v>0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3"/>
        <v>18</v>
      </c>
      <c r="O34" s="749">
        <f t="shared" si="4"/>
        <v>2039</v>
      </c>
      <c r="P34" s="739">
        <f t="shared" si="9"/>
        <v>0</v>
      </c>
      <c r="Q34" s="730">
        <f t="shared" si="5"/>
        <v>0</v>
      </c>
      <c r="R34" s="730">
        <f t="shared" si="6"/>
        <v>0</v>
      </c>
      <c r="S34" s="730">
        <f t="shared" si="7"/>
        <v>0</v>
      </c>
      <c r="T34" s="730">
        <f t="shared" si="8"/>
        <v>0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3"/>
        <v>19</v>
      </c>
      <c r="O35" s="749">
        <f t="shared" si="4"/>
        <v>2040</v>
      </c>
      <c r="P35" s="739">
        <f t="shared" si="9"/>
        <v>0</v>
      </c>
      <c r="Q35" s="730">
        <f t="shared" si="5"/>
        <v>0</v>
      </c>
      <c r="R35" s="730">
        <f t="shared" si="6"/>
        <v>0</v>
      </c>
      <c r="S35" s="730">
        <f t="shared" si="7"/>
        <v>0</v>
      </c>
      <c r="T35" s="730">
        <f t="shared" si="8"/>
        <v>0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3"/>
        <v>20</v>
      </c>
      <c r="O36" s="749">
        <f t="shared" si="4"/>
        <v>2041</v>
      </c>
      <c r="P36" s="739">
        <f t="shared" si="9"/>
        <v>0</v>
      </c>
      <c r="Q36" s="730">
        <f t="shared" si="5"/>
        <v>0</v>
      </c>
      <c r="R36" s="730">
        <f t="shared" si="6"/>
        <v>0</v>
      </c>
      <c r="S36" s="730">
        <f t="shared" si="7"/>
        <v>0</v>
      </c>
      <c r="T36" s="730">
        <f t="shared" si="8"/>
        <v>0</v>
      </c>
      <c r="U36" s="724">
        <f>SUM(Q33:T36)/4</f>
        <v>0</v>
      </c>
      <c r="V36" s="730">
        <f>SUM(Q33:Q36)/4</f>
        <v>0</v>
      </c>
      <c r="W36" s="730">
        <f>SUM(R33:R36)/4</f>
        <v>0</v>
      </c>
      <c r="X36" s="730">
        <f>SUM(S33:S36)/4</f>
        <v>0</v>
      </c>
      <c r="Y36" s="730">
        <f>SUM(T33:T36)/4</f>
        <v>0</v>
      </c>
      <c r="Z36" s="742">
        <f>SUM(Q36:T36)-P36</f>
        <v>0</v>
      </c>
    </row>
    <row r="37" spans="13:26" x14ac:dyDescent="0.2">
      <c r="M37" s="614"/>
      <c r="N37" s="748">
        <f t="shared" si="3"/>
        <v>21</v>
      </c>
      <c r="O37" s="749">
        <f t="shared" si="4"/>
        <v>2042</v>
      </c>
      <c r="P37" s="739">
        <f t="shared" si="9"/>
        <v>0</v>
      </c>
      <c r="Q37" s="730">
        <f t="shared" si="5"/>
        <v>0</v>
      </c>
      <c r="R37" s="730">
        <f t="shared" si="6"/>
        <v>0</v>
      </c>
      <c r="S37" s="730">
        <f t="shared" si="7"/>
        <v>0</v>
      </c>
      <c r="T37" s="730">
        <f t="shared" si="8"/>
        <v>0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3"/>
        <v>22</v>
      </c>
      <c r="O38" s="749">
        <f t="shared" si="4"/>
        <v>2043</v>
      </c>
      <c r="P38" s="739">
        <f t="shared" si="9"/>
        <v>0</v>
      </c>
      <c r="Q38" s="730">
        <f t="shared" si="5"/>
        <v>0</v>
      </c>
      <c r="R38" s="730">
        <f t="shared" si="6"/>
        <v>0</v>
      </c>
      <c r="S38" s="730">
        <f t="shared" si="7"/>
        <v>0</v>
      </c>
      <c r="T38" s="730">
        <f t="shared" si="8"/>
        <v>0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3"/>
        <v>23</v>
      </c>
      <c r="O39" s="749">
        <f t="shared" si="4"/>
        <v>2044</v>
      </c>
      <c r="P39" s="739">
        <f t="shared" si="9"/>
        <v>0</v>
      </c>
      <c r="Q39" s="730">
        <f t="shared" si="5"/>
        <v>0</v>
      </c>
      <c r="R39" s="730">
        <f t="shared" si="6"/>
        <v>0</v>
      </c>
      <c r="S39" s="730">
        <f t="shared" si="7"/>
        <v>0</v>
      </c>
      <c r="T39" s="730">
        <f t="shared" si="8"/>
        <v>0</v>
      </c>
      <c r="U39" s="748"/>
      <c r="V39" s="748"/>
      <c r="W39" s="748"/>
      <c r="X39" s="748"/>
      <c r="Y39" s="748"/>
      <c r="Z39" s="739"/>
    </row>
    <row r="40" spans="13:26" x14ac:dyDescent="0.2">
      <c r="M40" s="614"/>
      <c r="N40" s="748">
        <f t="shared" si="3"/>
        <v>24</v>
      </c>
      <c r="O40" s="749">
        <f t="shared" si="4"/>
        <v>2045</v>
      </c>
      <c r="P40" s="739">
        <f t="shared" si="9"/>
        <v>0</v>
      </c>
      <c r="Q40" s="730">
        <f t="shared" si="5"/>
        <v>0</v>
      </c>
      <c r="R40" s="730">
        <f t="shared" si="6"/>
        <v>0</v>
      </c>
      <c r="S40" s="730">
        <f t="shared" si="7"/>
        <v>0</v>
      </c>
      <c r="T40" s="730">
        <f t="shared" si="8"/>
        <v>0</v>
      </c>
      <c r="U40" s="724">
        <f>SUM(Q37:T40)/4</f>
        <v>0</v>
      </c>
      <c r="V40" s="730">
        <f>SUM(Q37:Q40)/4</f>
        <v>0</v>
      </c>
      <c r="W40" s="730">
        <f>SUM(R37:R40)/4</f>
        <v>0</v>
      </c>
      <c r="X40" s="730">
        <f>SUM(S37:S40)/4</f>
        <v>0</v>
      </c>
      <c r="Y40" s="730">
        <f>SUM(T37:T40)/4</f>
        <v>0</v>
      </c>
      <c r="Z40" s="742">
        <f>SUM(Q40:T40)-P40</f>
        <v>0</v>
      </c>
    </row>
    <row r="41" spans="13:26" x14ac:dyDescent="0.2">
      <c r="M41" s="614"/>
      <c r="N41" s="748">
        <f t="shared" si="3"/>
        <v>25</v>
      </c>
      <c r="O41" s="749">
        <f t="shared" si="4"/>
        <v>2046</v>
      </c>
      <c r="P41" s="739">
        <f t="shared" si="9"/>
        <v>0</v>
      </c>
      <c r="Q41" s="730">
        <f t="shared" si="5"/>
        <v>0</v>
      </c>
      <c r="R41" s="730">
        <f t="shared" si="6"/>
        <v>0</v>
      </c>
      <c r="S41" s="730">
        <f t="shared" si="7"/>
        <v>0</v>
      </c>
      <c r="T41" s="730">
        <f t="shared" si="8"/>
        <v>0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si="3"/>
        <v>26</v>
      </c>
      <c r="O42" s="749">
        <f t="shared" si="4"/>
        <v>2047</v>
      </c>
      <c r="P42" s="739">
        <f t="shared" si="9"/>
        <v>0</v>
      </c>
      <c r="Q42" s="730">
        <f t="shared" si="5"/>
        <v>0</v>
      </c>
      <c r="R42" s="730">
        <f t="shared" si="6"/>
        <v>0</v>
      </c>
      <c r="S42" s="730">
        <f t="shared" si="7"/>
        <v>0</v>
      </c>
      <c r="T42" s="730">
        <f t="shared" si="8"/>
        <v>0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si="3"/>
        <v>27</v>
      </c>
      <c r="O43" s="749">
        <f t="shared" si="4"/>
        <v>2048</v>
      </c>
      <c r="P43" s="739">
        <f t="shared" si="9"/>
        <v>0</v>
      </c>
      <c r="Q43" s="730">
        <f t="shared" si="5"/>
        <v>0</v>
      </c>
      <c r="R43" s="730">
        <f t="shared" si="6"/>
        <v>0</v>
      </c>
      <c r="S43" s="730">
        <f t="shared" si="7"/>
        <v>0</v>
      </c>
      <c r="T43" s="730">
        <f t="shared" si="8"/>
        <v>0</v>
      </c>
      <c r="U43" s="748"/>
      <c r="V43" s="748"/>
      <c r="W43" s="748"/>
      <c r="X43" s="748"/>
      <c r="Y43" s="748"/>
      <c r="Z43" s="739"/>
    </row>
    <row r="44" spans="13:26" x14ac:dyDescent="0.2">
      <c r="M44" s="614"/>
      <c r="N44" s="748">
        <f t="shared" si="3"/>
        <v>28</v>
      </c>
      <c r="O44" s="749">
        <f t="shared" si="4"/>
        <v>2049</v>
      </c>
      <c r="P44" s="739">
        <f t="shared" si="9"/>
        <v>0</v>
      </c>
      <c r="Q44" s="730">
        <f t="shared" si="5"/>
        <v>0</v>
      </c>
      <c r="R44" s="730">
        <f t="shared" si="6"/>
        <v>0</v>
      </c>
      <c r="S44" s="730">
        <f t="shared" si="7"/>
        <v>0</v>
      </c>
      <c r="T44" s="730">
        <f t="shared" si="8"/>
        <v>0</v>
      </c>
      <c r="U44" s="724">
        <f>SUM(Q41:T44)/4</f>
        <v>0</v>
      </c>
      <c r="V44" s="730">
        <f>SUM(Q41:Q44)/4</f>
        <v>0</v>
      </c>
      <c r="W44" s="730">
        <f>SUM(R41:R44)/4</f>
        <v>0</v>
      </c>
      <c r="X44" s="730">
        <f>SUM(S41:S44)/4</f>
        <v>0</v>
      </c>
      <c r="Y44" s="730">
        <f>SUM(T41:T44)/4</f>
        <v>0</v>
      </c>
      <c r="Z44" s="742">
        <f>SUM(Q44:T44)-P44</f>
        <v>0</v>
      </c>
    </row>
    <row r="45" spans="13:26" x14ac:dyDescent="0.2">
      <c r="M45" s="614"/>
      <c r="N45" s="748">
        <f t="shared" si="3"/>
        <v>29</v>
      </c>
      <c r="O45" s="749">
        <f t="shared" si="4"/>
        <v>2050</v>
      </c>
      <c r="P45" s="739">
        <f t="shared" si="9"/>
        <v>0</v>
      </c>
      <c r="Q45" s="730">
        <f t="shared" si="5"/>
        <v>0</v>
      </c>
      <c r="R45" s="730">
        <f t="shared" si="6"/>
        <v>0</v>
      </c>
      <c r="S45" s="730">
        <f t="shared" si="7"/>
        <v>0</v>
      </c>
      <c r="T45" s="730">
        <f t="shared" si="8"/>
        <v>0</v>
      </c>
      <c r="U45" s="748"/>
      <c r="V45" s="748"/>
      <c r="W45" s="748"/>
      <c r="X45" s="748"/>
      <c r="Y45" s="748"/>
      <c r="Z45" s="614"/>
    </row>
    <row r="46" spans="13:26" x14ac:dyDescent="0.2">
      <c r="M46" s="614"/>
      <c r="N46" s="748">
        <f t="shared" si="3"/>
        <v>30</v>
      </c>
      <c r="O46" s="749">
        <f t="shared" si="4"/>
        <v>2051</v>
      </c>
      <c r="P46" s="739">
        <f t="shared" si="9"/>
        <v>0</v>
      </c>
      <c r="Q46" s="730">
        <f t="shared" si="5"/>
        <v>0</v>
      </c>
      <c r="R46" s="730">
        <f t="shared" si="6"/>
        <v>0</v>
      </c>
      <c r="S46" s="730">
        <f t="shared" si="7"/>
        <v>0</v>
      </c>
      <c r="T46" s="730">
        <f t="shared" si="8"/>
        <v>0</v>
      </c>
      <c r="Z46" s="614"/>
    </row>
    <row r="47" spans="13:26" x14ac:dyDescent="0.2">
      <c r="M47" s="614"/>
      <c r="N47" s="748">
        <f t="shared" si="3"/>
        <v>31</v>
      </c>
      <c r="O47" s="749">
        <f t="shared" si="4"/>
        <v>2052</v>
      </c>
      <c r="P47" s="739">
        <f t="shared" si="9"/>
        <v>0</v>
      </c>
      <c r="Q47" s="730">
        <f t="shared" si="5"/>
        <v>0</v>
      </c>
      <c r="R47" s="730">
        <f t="shared" si="6"/>
        <v>0</v>
      </c>
      <c r="S47" s="730">
        <f t="shared" si="7"/>
        <v>0</v>
      </c>
      <c r="T47" s="730">
        <f t="shared" si="8"/>
        <v>0</v>
      </c>
      <c r="U47" s="748"/>
      <c r="V47" s="748"/>
      <c r="W47" s="748"/>
      <c r="X47" s="748"/>
      <c r="Y47" s="748"/>
      <c r="Z47" s="739"/>
    </row>
    <row r="48" spans="13:26" x14ac:dyDescent="0.2">
      <c r="M48" s="614"/>
      <c r="N48" s="748">
        <f t="shared" si="3"/>
        <v>32</v>
      </c>
      <c r="O48" s="749">
        <f t="shared" si="4"/>
        <v>2053</v>
      </c>
      <c r="P48" s="739">
        <f t="shared" si="9"/>
        <v>0</v>
      </c>
      <c r="Q48" s="730">
        <f t="shared" si="5"/>
        <v>0</v>
      </c>
      <c r="R48" s="730">
        <f t="shared" si="6"/>
        <v>0</v>
      </c>
      <c r="S48" s="730">
        <f t="shared" si="7"/>
        <v>0</v>
      </c>
      <c r="T48" s="730">
        <f t="shared" si="8"/>
        <v>0</v>
      </c>
      <c r="U48" s="724">
        <f>SUM(Q45:T48)/4</f>
        <v>0</v>
      </c>
      <c r="V48" s="730">
        <f>SUM(Q45:Q48)/4</f>
        <v>0</v>
      </c>
      <c r="W48" s="730">
        <f>SUM(R45:R48)/4</f>
        <v>0</v>
      </c>
      <c r="X48" s="730">
        <f>SUM(S45:S48)/4</f>
        <v>0</v>
      </c>
      <c r="Y48" s="730">
        <f>SUM(T45:T48)/4</f>
        <v>0</v>
      </c>
      <c r="Z48" s="742">
        <f>SUM(Q48:T48)-P48</f>
        <v>0</v>
      </c>
    </row>
    <row r="49" spans="13:26" x14ac:dyDescent="0.2">
      <c r="M49" s="614"/>
      <c r="N49" s="748">
        <f t="shared" ref="N49:N56" si="10">N48+1</f>
        <v>33</v>
      </c>
      <c r="O49" s="749">
        <f t="shared" si="4"/>
        <v>2054</v>
      </c>
      <c r="P49" s="739">
        <f t="shared" si="9"/>
        <v>0</v>
      </c>
      <c r="Q49" s="730">
        <f t="shared" si="5"/>
        <v>0</v>
      </c>
      <c r="R49" s="730">
        <f t="shared" si="6"/>
        <v>0</v>
      </c>
      <c r="S49" s="730">
        <f t="shared" si="7"/>
        <v>0</v>
      </c>
      <c r="T49" s="730">
        <f t="shared" si="8"/>
        <v>0</v>
      </c>
      <c r="U49" s="748"/>
      <c r="V49" s="748"/>
      <c r="W49" s="748"/>
      <c r="X49" s="748"/>
      <c r="Y49" s="748"/>
      <c r="Z49" s="614"/>
    </row>
    <row r="50" spans="13:26" x14ac:dyDescent="0.2">
      <c r="M50" s="614"/>
      <c r="N50" s="748">
        <f t="shared" si="10"/>
        <v>34</v>
      </c>
      <c r="O50" s="749">
        <f t="shared" si="4"/>
        <v>2055</v>
      </c>
      <c r="P50" s="739">
        <f t="shared" si="9"/>
        <v>0</v>
      </c>
      <c r="Q50" s="730">
        <f t="shared" si="5"/>
        <v>0</v>
      </c>
      <c r="R50" s="730">
        <f t="shared" si="6"/>
        <v>0</v>
      </c>
      <c r="S50" s="730">
        <f t="shared" si="7"/>
        <v>0</v>
      </c>
      <c r="T50" s="730">
        <f t="shared" si="8"/>
        <v>0</v>
      </c>
      <c r="U50" s="730"/>
      <c r="V50" s="748"/>
      <c r="W50" s="748"/>
      <c r="X50" s="748"/>
      <c r="Y50" s="748"/>
      <c r="Z50" s="614"/>
    </row>
    <row r="51" spans="13:26" x14ac:dyDescent="0.2">
      <c r="M51" s="614"/>
      <c r="N51" s="748">
        <f t="shared" si="10"/>
        <v>35</v>
      </c>
      <c r="O51" s="749">
        <f t="shared" si="4"/>
        <v>2056</v>
      </c>
      <c r="P51" s="739">
        <f t="shared" si="9"/>
        <v>0</v>
      </c>
      <c r="Q51" s="730">
        <f t="shared" si="5"/>
        <v>0</v>
      </c>
      <c r="R51" s="730">
        <f t="shared" si="6"/>
        <v>0</v>
      </c>
      <c r="S51" s="730">
        <f t="shared" si="7"/>
        <v>0</v>
      </c>
      <c r="T51" s="730">
        <f t="shared" si="8"/>
        <v>0</v>
      </c>
      <c r="U51" s="748"/>
      <c r="V51" s="748"/>
      <c r="W51" s="748"/>
      <c r="X51" s="748"/>
      <c r="Y51" s="748"/>
      <c r="Z51" s="739"/>
    </row>
    <row r="52" spans="13:26" x14ac:dyDescent="0.2">
      <c r="M52" s="614"/>
      <c r="N52" s="748">
        <f t="shared" si="10"/>
        <v>36</v>
      </c>
      <c r="O52" s="749">
        <f t="shared" si="4"/>
        <v>2057</v>
      </c>
      <c r="P52" s="739">
        <f t="shared" si="9"/>
        <v>0</v>
      </c>
      <c r="Q52" s="730">
        <f t="shared" si="5"/>
        <v>0</v>
      </c>
      <c r="R52" s="730">
        <f t="shared" si="6"/>
        <v>0</v>
      </c>
      <c r="S52" s="730">
        <f t="shared" si="7"/>
        <v>0</v>
      </c>
      <c r="T52" s="730">
        <f t="shared" si="8"/>
        <v>0</v>
      </c>
      <c r="U52" s="724">
        <f>SUM(Q49:T52)/4</f>
        <v>0</v>
      </c>
      <c r="V52" s="730">
        <f>SUM(Q49:Q52)/4</f>
        <v>0</v>
      </c>
      <c r="W52" s="730">
        <f>SUM(R49:R52)/4</f>
        <v>0</v>
      </c>
      <c r="X52" s="730">
        <f>SUM(S49:S52)/4</f>
        <v>0</v>
      </c>
      <c r="Y52" s="730">
        <f>SUM(T49:T52)/4</f>
        <v>0</v>
      </c>
      <c r="Z52" s="742">
        <f>SUM(Q52:T52)-P52</f>
        <v>0</v>
      </c>
    </row>
    <row r="53" spans="13:26" x14ac:dyDescent="0.2">
      <c r="M53" s="614"/>
      <c r="N53" s="748">
        <f t="shared" si="10"/>
        <v>37</v>
      </c>
      <c r="O53" s="749">
        <f t="shared" si="4"/>
        <v>2058</v>
      </c>
      <c r="P53" s="739">
        <f t="shared" si="9"/>
        <v>0</v>
      </c>
      <c r="Q53" s="730">
        <f t="shared" si="5"/>
        <v>0</v>
      </c>
      <c r="R53" s="730">
        <f t="shared" si="6"/>
        <v>0</v>
      </c>
      <c r="S53" s="730">
        <f t="shared" si="7"/>
        <v>0</v>
      </c>
      <c r="T53" s="730">
        <f t="shared" si="8"/>
        <v>0</v>
      </c>
      <c r="Z53" s="614"/>
    </row>
    <row r="54" spans="13:26" x14ac:dyDescent="0.2">
      <c r="M54" s="614"/>
      <c r="N54" s="748">
        <f t="shared" si="10"/>
        <v>38</v>
      </c>
      <c r="O54" s="749">
        <f t="shared" si="4"/>
        <v>2059</v>
      </c>
      <c r="P54" s="739">
        <f t="shared" si="9"/>
        <v>0</v>
      </c>
      <c r="Q54" s="730">
        <f t="shared" si="5"/>
        <v>0</v>
      </c>
      <c r="R54" s="730">
        <f t="shared" si="6"/>
        <v>0</v>
      </c>
      <c r="S54" s="730">
        <f t="shared" si="7"/>
        <v>0</v>
      </c>
      <c r="T54" s="730">
        <f t="shared" si="8"/>
        <v>0</v>
      </c>
      <c r="Z54" s="614"/>
    </row>
    <row r="55" spans="13:26" x14ac:dyDescent="0.2">
      <c r="M55" s="614"/>
      <c r="N55" s="748">
        <f t="shared" si="10"/>
        <v>39</v>
      </c>
      <c r="O55" s="749">
        <f t="shared" si="4"/>
        <v>2060</v>
      </c>
      <c r="P55" s="739">
        <f t="shared" si="9"/>
        <v>0</v>
      </c>
      <c r="Q55" s="730">
        <f t="shared" si="5"/>
        <v>0</v>
      </c>
      <c r="R55" s="730">
        <f t="shared" si="6"/>
        <v>0</v>
      </c>
      <c r="S55" s="730">
        <f t="shared" si="7"/>
        <v>0</v>
      </c>
      <c r="T55" s="730">
        <f t="shared" si="8"/>
        <v>0</v>
      </c>
      <c r="U55" s="748"/>
      <c r="V55" s="748"/>
      <c r="W55" s="748"/>
      <c r="X55" s="748"/>
      <c r="Y55" s="748"/>
      <c r="Z55" s="739"/>
    </row>
    <row r="56" spans="13:26" x14ac:dyDescent="0.2">
      <c r="M56" s="614"/>
      <c r="N56" s="748">
        <f t="shared" si="10"/>
        <v>40</v>
      </c>
      <c r="O56" s="749">
        <f t="shared" si="4"/>
        <v>2061</v>
      </c>
      <c r="P56" s="739">
        <f t="shared" si="9"/>
        <v>0</v>
      </c>
      <c r="Q56" s="730">
        <f t="shared" si="5"/>
        <v>0</v>
      </c>
      <c r="R56" s="730">
        <f t="shared" si="6"/>
        <v>0</v>
      </c>
      <c r="S56" s="730">
        <f t="shared" si="7"/>
        <v>0</v>
      </c>
      <c r="T56" s="730">
        <f t="shared" si="8"/>
        <v>0</v>
      </c>
      <c r="U56" s="724">
        <f>SUM(Q53:T56)/4</f>
        <v>0</v>
      </c>
      <c r="V56" s="730">
        <f>SUM(Q53:Q56)/4</f>
        <v>0</v>
      </c>
      <c r="W56" s="730">
        <f>SUM(R53:R56)/4</f>
        <v>0</v>
      </c>
      <c r="X56" s="730">
        <f>SUM(S53:S56)/4</f>
        <v>0</v>
      </c>
      <c r="Y56" s="730">
        <f>SUM(T53:T56)/4</f>
        <v>0</v>
      </c>
      <c r="Z56" s="742">
        <f>SUM(Q56:T56)-P56</f>
        <v>0</v>
      </c>
    </row>
    <row r="57" spans="13:26" x14ac:dyDescent="0.2">
      <c r="M57" s="614"/>
      <c r="N57" s="748"/>
      <c r="O57" s="615" t="s">
        <v>18</v>
      </c>
      <c r="P57" s="615" t="s">
        <v>18</v>
      </c>
      <c r="Q57" s="615" t="s">
        <v>18</v>
      </c>
      <c r="R57" s="615" t="s">
        <v>18</v>
      </c>
      <c r="S57" s="615" t="s">
        <v>18</v>
      </c>
      <c r="T57" s="615" t="s">
        <v>18</v>
      </c>
      <c r="U57" s="724"/>
      <c r="V57" s="724"/>
      <c r="W57" s="724"/>
      <c r="X57" s="724"/>
      <c r="Y57" s="724"/>
      <c r="Z57" s="614"/>
    </row>
    <row r="58" spans="13:26" x14ac:dyDescent="0.2">
      <c r="M58" s="614"/>
      <c r="O58" s="605" t="s">
        <v>111</v>
      </c>
      <c r="P58" s="726">
        <f>SUM(Q58:T58)</f>
        <v>0</v>
      </c>
      <c r="Q58" s="724">
        <f>SUM(Q$17:Q$56)</f>
        <v>0</v>
      </c>
      <c r="R58" s="724">
        <f>SUM(R$17:R$56)</f>
        <v>0</v>
      </c>
      <c r="S58" s="724">
        <f>SUM(S$17:S$56)</f>
        <v>0</v>
      </c>
      <c r="T58" s="724">
        <f>SUM(T$17:T$56)</f>
        <v>0</v>
      </c>
      <c r="U58" s="730"/>
      <c r="V58" s="724"/>
      <c r="W58" s="724"/>
      <c r="X58" s="724"/>
      <c r="Y58" s="724"/>
      <c r="Z58" s="614"/>
    </row>
    <row r="59" spans="13:26" x14ac:dyDescent="0.2">
      <c r="M59" s="614"/>
      <c r="N59" s="614"/>
      <c r="O59" s="614"/>
      <c r="P59" s="742">
        <f>P58-P$10</f>
        <v>0</v>
      </c>
      <c r="Q59" s="742">
        <f t="shared" ref="Q59:T59" si="11">Q58-Q$10</f>
        <v>0</v>
      </c>
      <c r="R59" s="742">
        <f t="shared" si="11"/>
        <v>0</v>
      </c>
      <c r="S59" s="742">
        <f t="shared" si="11"/>
        <v>0</v>
      </c>
      <c r="T59" s="742">
        <f t="shared" si="11"/>
        <v>0</v>
      </c>
      <c r="U59" s="742">
        <f>SUM(Q58:T58)-P$10</f>
        <v>0</v>
      </c>
      <c r="V59" s="614"/>
      <c r="W59" s="614"/>
      <c r="X59" s="614"/>
      <c r="Y59" s="614"/>
      <c r="Z59" s="614"/>
    </row>
    <row r="60" spans="13:26" x14ac:dyDescent="0.2">
      <c r="M60" s="614"/>
      <c r="O60" s="719" t="s">
        <v>112</v>
      </c>
      <c r="P60" s="752">
        <f>$P$13</f>
        <v>0</v>
      </c>
      <c r="Z60" s="614"/>
    </row>
    <row r="61" spans="13:26" x14ac:dyDescent="0.2">
      <c r="M61" s="614"/>
      <c r="O61" s="720" t="s">
        <v>113</v>
      </c>
      <c r="P61" s="752">
        <f>((1+P60)^(1/12))-1</f>
        <v>0</v>
      </c>
      <c r="Z61" s="614"/>
    </row>
    <row r="62" spans="13:26" x14ac:dyDescent="0.2">
      <c r="M62" s="614"/>
      <c r="O62" s="720" t="s">
        <v>20</v>
      </c>
      <c r="P62" s="726">
        <f>P10</f>
        <v>0</v>
      </c>
      <c r="Z62" s="614"/>
    </row>
    <row r="63" spans="13:26" x14ac:dyDescent="0.2">
      <c r="M63" s="614"/>
      <c r="O63" s="720" t="s">
        <v>21</v>
      </c>
      <c r="P63" s="724">
        <f>P62/(1+P61)^P64</f>
        <v>0</v>
      </c>
      <c r="Z63" s="614"/>
    </row>
    <row r="64" spans="13:26" x14ac:dyDescent="0.2">
      <c r="M64" s="614"/>
      <c r="O64" s="720" t="s">
        <v>114</v>
      </c>
      <c r="P64" s="730">
        <f>$P$12*12</f>
        <v>240</v>
      </c>
      <c r="Q64" s="753"/>
      <c r="Z64" s="614"/>
    </row>
    <row r="65" spans="13:26" x14ac:dyDescent="0.2">
      <c r="M65" s="614"/>
      <c r="O65" s="720" t="s">
        <v>115</v>
      </c>
      <c r="P65" s="724">
        <f>PMT(P61,P64,-P63)</f>
        <v>0</v>
      </c>
      <c r="Z65" s="614"/>
    </row>
    <row r="66" spans="13:26" x14ac:dyDescent="0.2">
      <c r="M66" s="614"/>
      <c r="N66" s="615"/>
      <c r="O66" s="615" t="s">
        <v>18</v>
      </c>
      <c r="P66" s="615" t="s">
        <v>18</v>
      </c>
      <c r="Q66" s="615" t="s">
        <v>18</v>
      </c>
      <c r="R66" s="615" t="s">
        <v>18</v>
      </c>
      <c r="Z66" s="614"/>
    </row>
    <row r="67" spans="13:26" x14ac:dyDescent="0.2">
      <c r="M67" s="614"/>
      <c r="N67" s="748">
        <v>1</v>
      </c>
      <c r="O67" s="730">
        <v>0</v>
      </c>
      <c r="P67" s="730">
        <f>P65</f>
        <v>0</v>
      </c>
      <c r="Q67" s="730">
        <f>O67*$P$61</f>
        <v>0</v>
      </c>
      <c r="R67" s="730">
        <f>O67+P67+Q67</f>
        <v>0</v>
      </c>
      <c r="Z67" s="614"/>
    </row>
    <row r="68" spans="13:26" x14ac:dyDescent="0.2">
      <c r="M68" s="614"/>
      <c r="N68" s="748">
        <f>N67+1</f>
        <v>2</v>
      </c>
      <c r="O68" s="730">
        <f t="shared" ref="O68:O69" si="12">R67</f>
        <v>0</v>
      </c>
      <c r="P68" s="730">
        <f>P67</f>
        <v>0</v>
      </c>
      <c r="Q68" s="730">
        <f t="shared" ref="Q68:Q69" si="13">O68*$P$61</f>
        <v>0</v>
      </c>
      <c r="R68" s="730">
        <f t="shared" ref="R68:R69" si="14">O68+P68+Q68</f>
        <v>0</v>
      </c>
      <c r="Z68" s="614"/>
    </row>
    <row r="69" spans="13:26" x14ac:dyDescent="0.2">
      <c r="M69" s="614"/>
      <c r="N69" s="748">
        <f t="shared" ref="N69:N132" si="15">N68+1</f>
        <v>3</v>
      </c>
      <c r="O69" s="730">
        <f t="shared" si="12"/>
        <v>0</v>
      </c>
      <c r="P69" s="730">
        <f>P68</f>
        <v>0</v>
      </c>
      <c r="Q69" s="730">
        <f t="shared" si="13"/>
        <v>0</v>
      </c>
      <c r="R69" s="730">
        <f t="shared" si="14"/>
        <v>0</v>
      </c>
      <c r="Z69" s="614"/>
    </row>
    <row r="70" spans="13:26" x14ac:dyDescent="0.2">
      <c r="M70" s="614"/>
      <c r="N70" s="748">
        <f t="shared" si="15"/>
        <v>4</v>
      </c>
      <c r="O70" s="730">
        <f t="shared" ref="O70:O133" si="16">R69</f>
        <v>0</v>
      </c>
      <c r="P70" s="730">
        <f t="shared" ref="P70:P133" si="17">P69</f>
        <v>0</v>
      </c>
      <c r="Q70" s="730">
        <f t="shared" ref="Q70:Q133" si="18">O70*$P$61</f>
        <v>0</v>
      </c>
      <c r="R70" s="730">
        <f t="shared" ref="R70:R133" si="19">O70+P70+Q70</f>
        <v>0</v>
      </c>
      <c r="Z70" s="614"/>
    </row>
    <row r="71" spans="13:26" x14ac:dyDescent="0.2">
      <c r="M71" s="614"/>
      <c r="N71" s="748">
        <f t="shared" si="15"/>
        <v>5</v>
      </c>
      <c r="O71" s="730">
        <f t="shared" si="16"/>
        <v>0</v>
      </c>
      <c r="P71" s="730">
        <f t="shared" si="17"/>
        <v>0</v>
      </c>
      <c r="Q71" s="730">
        <f t="shared" si="18"/>
        <v>0</v>
      </c>
      <c r="R71" s="730">
        <f t="shared" si="19"/>
        <v>0</v>
      </c>
      <c r="Z71" s="614"/>
    </row>
    <row r="72" spans="13:26" x14ac:dyDescent="0.2">
      <c r="M72" s="614"/>
      <c r="N72" s="748">
        <f t="shared" si="15"/>
        <v>6</v>
      </c>
      <c r="O72" s="730">
        <f t="shared" si="16"/>
        <v>0</v>
      </c>
      <c r="P72" s="730">
        <f t="shared" si="17"/>
        <v>0</v>
      </c>
      <c r="Q72" s="730">
        <f t="shared" si="18"/>
        <v>0</v>
      </c>
      <c r="R72" s="730">
        <f t="shared" si="19"/>
        <v>0</v>
      </c>
      <c r="Z72" s="614"/>
    </row>
    <row r="73" spans="13:26" x14ac:dyDescent="0.2">
      <c r="M73" s="614"/>
      <c r="N73" s="748">
        <f t="shared" si="15"/>
        <v>7</v>
      </c>
      <c r="O73" s="730">
        <f t="shared" si="16"/>
        <v>0</v>
      </c>
      <c r="P73" s="730">
        <f t="shared" si="17"/>
        <v>0</v>
      </c>
      <c r="Q73" s="730">
        <f t="shared" si="18"/>
        <v>0</v>
      </c>
      <c r="R73" s="730">
        <f t="shared" si="19"/>
        <v>0</v>
      </c>
      <c r="Z73" s="614"/>
    </row>
    <row r="74" spans="13:26" x14ac:dyDescent="0.2">
      <c r="M74" s="614"/>
      <c r="N74" s="748">
        <f t="shared" si="15"/>
        <v>8</v>
      </c>
      <c r="O74" s="730">
        <f t="shared" si="16"/>
        <v>0</v>
      </c>
      <c r="P74" s="730">
        <f t="shared" si="17"/>
        <v>0</v>
      </c>
      <c r="Q74" s="730">
        <f t="shared" si="18"/>
        <v>0</v>
      </c>
      <c r="R74" s="730">
        <f t="shared" si="19"/>
        <v>0</v>
      </c>
      <c r="Z74" s="614"/>
    </row>
    <row r="75" spans="13:26" x14ac:dyDescent="0.2">
      <c r="M75" s="614"/>
      <c r="N75" s="748">
        <f t="shared" si="15"/>
        <v>9</v>
      </c>
      <c r="O75" s="730">
        <f t="shared" si="16"/>
        <v>0</v>
      </c>
      <c r="P75" s="730">
        <f t="shared" si="17"/>
        <v>0</v>
      </c>
      <c r="Q75" s="730">
        <f t="shared" si="18"/>
        <v>0</v>
      </c>
      <c r="R75" s="730">
        <f t="shared" si="19"/>
        <v>0</v>
      </c>
      <c r="Z75" s="614"/>
    </row>
    <row r="76" spans="13:26" x14ac:dyDescent="0.2">
      <c r="M76" s="614"/>
      <c r="N76" s="748">
        <f t="shared" si="15"/>
        <v>10</v>
      </c>
      <c r="O76" s="730">
        <f t="shared" si="16"/>
        <v>0</v>
      </c>
      <c r="P76" s="730">
        <f t="shared" si="17"/>
        <v>0</v>
      </c>
      <c r="Q76" s="730">
        <f t="shared" si="18"/>
        <v>0</v>
      </c>
      <c r="R76" s="730">
        <f t="shared" si="19"/>
        <v>0</v>
      </c>
      <c r="Z76" s="614"/>
    </row>
    <row r="77" spans="13:26" x14ac:dyDescent="0.2">
      <c r="M77" s="614"/>
      <c r="N77" s="748">
        <f t="shared" si="15"/>
        <v>11</v>
      </c>
      <c r="O77" s="730">
        <f t="shared" si="16"/>
        <v>0</v>
      </c>
      <c r="P77" s="730">
        <f t="shared" si="17"/>
        <v>0</v>
      </c>
      <c r="Q77" s="730">
        <f t="shared" si="18"/>
        <v>0</v>
      </c>
      <c r="R77" s="730">
        <f t="shared" si="19"/>
        <v>0</v>
      </c>
      <c r="Z77" s="614"/>
    </row>
    <row r="78" spans="13:26" x14ac:dyDescent="0.2">
      <c r="M78" s="614"/>
      <c r="N78" s="748">
        <f t="shared" si="15"/>
        <v>12</v>
      </c>
      <c r="O78" s="730">
        <f t="shared" si="16"/>
        <v>0</v>
      </c>
      <c r="P78" s="730">
        <f t="shared" si="17"/>
        <v>0</v>
      </c>
      <c r="Q78" s="730">
        <f t="shared" si="18"/>
        <v>0</v>
      </c>
      <c r="R78" s="730">
        <f t="shared" si="19"/>
        <v>0</v>
      </c>
      <c r="Z78" s="614"/>
    </row>
    <row r="79" spans="13:26" x14ac:dyDescent="0.2">
      <c r="M79" s="614"/>
      <c r="N79" s="748">
        <f t="shared" si="15"/>
        <v>13</v>
      </c>
      <c r="O79" s="730">
        <f t="shared" si="16"/>
        <v>0</v>
      </c>
      <c r="P79" s="730">
        <f t="shared" si="17"/>
        <v>0</v>
      </c>
      <c r="Q79" s="730">
        <f t="shared" si="18"/>
        <v>0</v>
      </c>
      <c r="R79" s="730">
        <f t="shared" si="19"/>
        <v>0</v>
      </c>
      <c r="Z79" s="614"/>
    </row>
    <row r="80" spans="13:26" x14ac:dyDescent="0.2">
      <c r="M80" s="614"/>
      <c r="N80" s="748">
        <f t="shared" si="15"/>
        <v>14</v>
      </c>
      <c r="O80" s="730">
        <f t="shared" si="16"/>
        <v>0</v>
      </c>
      <c r="P80" s="730">
        <f t="shared" si="17"/>
        <v>0</v>
      </c>
      <c r="Q80" s="730">
        <f t="shared" si="18"/>
        <v>0</v>
      </c>
      <c r="R80" s="730">
        <f t="shared" si="19"/>
        <v>0</v>
      </c>
      <c r="Z80" s="614"/>
    </row>
    <row r="81" spans="13:26" x14ac:dyDescent="0.2">
      <c r="M81" s="614"/>
      <c r="N81" s="748">
        <f t="shared" si="15"/>
        <v>15</v>
      </c>
      <c r="O81" s="730">
        <f t="shared" si="16"/>
        <v>0</v>
      </c>
      <c r="P81" s="730">
        <f t="shared" si="17"/>
        <v>0</v>
      </c>
      <c r="Q81" s="730">
        <f t="shared" si="18"/>
        <v>0</v>
      </c>
      <c r="R81" s="730">
        <f t="shared" si="19"/>
        <v>0</v>
      </c>
      <c r="Z81" s="614"/>
    </row>
    <row r="82" spans="13:26" x14ac:dyDescent="0.2">
      <c r="M82" s="614"/>
      <c r="N82" s="748">
        <f t="shared" si="15"/>
        <v>16</v>
      </c>
      <c r="O82" s="730">
        <f t="shared" si="16"/>
        <v>0</v>
      </c>
      <c r="P82" s="730">
        <f t="shared" si="17"/>
        <v>0</v>
      </c>
      <c r="Q82" s="730">
        <f t="shared" si="18"/>
        <v>0</v>
      </c>
      <c r="R82" s="730">
        <f t="shared" si="19"/>
        <v>0</v>
      </c>
      <c r="Z82" s="614"/>
    </row>
    <row r="83" spans="13:26" x14ac:dyDescent="0.2">
      <c r="M83" s="614"/>
      <c r="N83" s="748">
        <f t="shared" si="15"/>
        <v>17</v>
      </c>
      <c r="O83" s="730">
        <f t="shared" si="16"/>
        <v>0</v>
      </c>
      <c r="P83" s="730">
        <f t="shared" si="17"/>
        <v>0</v>
      </c>
      <c r="Q83" s="730">
        <f t="shared" si="18"/>
        <v>0</v>
      </c>
      <c r="R83" s="730">
        <f t="shared" si="19"/>
        <v>0</v>
      </c>
      <c r="Z83" s="614"/>
    </row>
    <row r="84" spans="13:26" x14ac:dyDescent="0.2">
      <c r="M84" s="614"/>
      <c r="N84" s="748">
        <f t="shared" si="15"/>
        <v>18</v>
      </c>
      <c r="O84" s="730">
        <f t="shared" si="16"/>
        <v>0</v>
      </c>
      <c r="P84" s="730">
        <f t="shared" si="17"/>
        <v>0</v>
      </c>
      <c r="Q84" s="730">
        <f t="shared" si="18"/>
        <v>0</v>
      </c>
      <c r="R84" s="730">
        <f t="shared" si="19"/>
        <v>0</v>
      </c>
      <c r="Z84" s="614"/>
    </row>
    <row r="85" spans="13:26" x14ac:dyDescent="0.2">
      <c r="M85" s="614"/>
      <c r="N85" s="748">
        <f t="shared" si="15"/>
        <v>19</v>
      </c>
      <c r="O85" s="730">
        <f t="shared" si="16"/>
        <v>0</v>
      </c>
      <c r="P85" s="730">
        <f t="shared" si="17"/>
        <v>0</v>
      </c>
      <c r="Q85" s="730">
        <f t="shared" si="18"/>
        <v>0</v>
      </c>
      <c r="R85" s="730">
        <f t="shared" si="19"/>
        <v>0</v>
      </c>
      <c r="Z85" s="614"/>
    </row>
    <row r="86" spans="13:26" x14ac:dyDescent="0.2">
      <c r="M86" s="614"/>
      <c r="N86" s="748">
        <f t="shared" si="15"/>
        <v>20</v>
      </c>
      <c r="O86" s="730">
        <f t="shared" si="16"/>
        <v>0</v>
      </c>
      <c r="P86" s="730">
        <f t="shared" si="17"/>
        <v>0</v>
      </c>
      <c r="Q86" s="730">
        <f t="shared" si="18"/>
        <v>0</v>
      </c>
      <c r="R86" s="730">
        <f t="shared" si="19"/>
        <v>0</v>
      </c>
      <c r="Z86" s="614"/>
    </row>
    <row r="87" spans="13:26" x14ac:dyDescent="0.2">
      <c r="M87" s="614"/>
      <c r="N87" s="748">
        <f t="shared" si="15"/>
        <v>21</v>
      </c>
      <c r="O87" s="730">
        <f t="shared" si="16"/>
        <v>0</v>
      </c>
      <c r="P87" s="730">
        <f t="shared" si="17"/>
        <v>0</v>
      </c>
      <c r="Q87" s="730">
        <f t="shared" si="18"/>
        <v>0</v>
      </c>
      <c r="R87" s="730">
        <f t="shared" si="19"/>
        <v>0</v>
      </c>
      <c r="Z87" s="614"/>
    </row>
    <row r="88" spans="13:26" x14ac:dyDescent="0.2">
      <c r="M88" s="614"/>
      <c r="N88" s="748">
        <f t="shared" si="15"/>
        <v>22</v>
      </c>
      <c r="O88" s="730">
        <f t="shared" si="16"/>
        <v>0</v>
      </c>
      <c r="P88" s="730">
        <f t="shared" si="17"/>
        <v>0</v>
      </c>
      <c r="Q88" s="730">
        <f t="shared" si="18"/>
        <v>0</v>
      </c>
      <c r="R88" s="730">
        <f t="shared" si="19"/>
        <v>0</v>
      </c>
      <c r="Z88" s="614"/>
    </row>
    <row r="89" spans="13:26" x14ac:dyDescent="0.2">
      <c r="M89" s="614"/>
      <c r="N89" s="748">
        <f t="shared" si="15"/>
        <v>23</v>
      </c>
      <c r="O89" s="730">
        <f t="shared" si="16"/>
        <v>0</v>
      </c>
      <c r="P89" s="730">
        <f t="shared" si="17"/>
        <v>0</v>
      </c>
      <c r="Q89" s="730">
        <f t="shared" si="18"/>
        <v>0</v>
      </c>
      <c r="R89" s="730">
        <f t="shared" si="19"/>
        <v>0</v>
      </c>
      <c r="Z89" s="614"/>
    </row>
    <row r="90" spans="13:26" x14ac:dyDescent="0.2">
      <c r="M90" s="614"/>
      <c r="N90" s="748">
        <f t="shared" si="15"/>
        <v>24</v>
      </c>
      <c r="O90" s="730">
        <f t="shared" si="16"/>
        <v>0</v>
      </c>
      <c r="P90" s="730">
        <f t="shared" si="17"/>
        <v>0</v>
      </c>
      <c r="Q90" s="730">
        <f t="shared" si="18"/>
        <v>0</v>
      </c>
      <c r="R90" s="730">
        <f t="shared" si="19"/>
        <v>0</v>
      </c>
      <c r="Z90" s="614"/>
    </row>
    <row r="91" spans="13:26" x14ac:dyDescent="0.2">
      <c r="M91" s="614"/>
      <c r="N91" s="748">
        <f t="shared" si="15"/>
        <v>25</v>
      </c>
      <c r="O91" s="730">
        <f t="shared" si="16"/>
        <v>0</v>
      </c>
      <c r="P91" s="730">
        <f t="shared" si="17"/>
        <v>0</v>
      </c>
      <c r="Q91" s="730">
        <f t="shared" si="18"/>
        <v>0</v>
      </c>
      <c r="R91" s="730">
        <f t="shared" si="19"/>
        <v>0</v>
      </c>
      <c r="Z91" s="614"/>
    </row>
    <row r="92" spans="13:26" x14ac:dyDescent="0.2">
      <c r="M92" s="614"/>
      <c r="N92" s="748">
        <f t="shared" si="15"/>
        <v>26</v>
      </c>
      <c r="O92" s="730">
        <f t="shared" si="16"/>
        <v>0</v>
      </c>
      <c r="P92" s="730">
        <f t="shared" si="17"/>
        <v>0</v>
      </c>
      <c r="Q92" s="730">
        <f t="shared" si="18"/>
        <v>0</v>
      </c>
      <c r="R92" s="730">
        <f t="shared" si="19"/>
        <v>0</v>
      </c>
      <c r="Z92" s="614"/>
    </row>
    <row r="93" spans="13:26" x14ac:dyDescent="0.2">
      <c r="M93" s="614"/>
      <c r="N93" s="748">
        <f t="shared" si="15"/>
        <v>27</v>
      </c>
      <c r="O93" s="730">
        <f t="shared" si="16"/>
        <v>0</v>
      </c>
      <c r="P93" s="730">
        <f t="shared" si="17"/>
        <v>0</v>
      </c>
      <c r="Q93" s="730">
        <f t="shared" si="18"/>
        <v>0</v>
      </c>
      <c r="R93" s="730">
        <f t="shared" si="19"/>
        <v>0</v>
      </c>
      <c r="Z93" s="614"/>
    </row>
    <row r="94" spans="13:26" x14ac:dyDescent="0.2">
      <c r="M94" s="614"/>
      <c r="N94" s="748">
        <f t="shared" si="15"/>
        <v>28</v>
      </c>
      <c r="O94" s="730">
        <f t="shared" si="16"/>
        <v>0</v>
      </c>
      <c r="P94" s="730">
        <f t="shared" si="17"/>
        <v>0</v>
      </c>
      <c r="Q94" s="730">
        <f t="shared" si="18"/>
        <v>0</v>
      </c>
      <c r="R94" s="730">
        <f t="shared" si="19"/>
        <v>0</v>
      </c>
      <c r="Z94" s="614"/>
    </row>
    <row r="95" spans="13:26" x14ac:dyDescent="0.2">
      <c r="M95" s="614"/>
      <c r="N95" s="748">
        <f t="shared" si="15"/>
        <v>29</v>
      </c>
      <c r="O95" s="730">
        <f t="shared" si="16"/>
        <v>0</v>
      </c>
      <c r="P95" s="730">
        <f t="shared" si="17"/>
        <v>0</v>
      </c>
      <c r="Q95" s="730">
        <f t="shared" si="18"/>
        <v>0</v>
      </c>
      <c r="R95" s="730">
        <f t="shared" si="19"/>
        <v>0</v>
      </c>
      <c r="Z95" s="614"/>
    </row>
    <row r="96" spans="13:26" x14ac:dyDescent="0.2">
      <c r="M96" s="614"/>
      <c r="N96" s="748">
        <f t="shared" si="15"/>
        <v>30</v>
      </c>
      <c r="O96" s="730">
        <f t="shared" si="16"/>
        <v>0</v>
      </c>
      <c r="P96" s="730">
        <f t="shared" si="17"/>
        <v>0</v>
      </c>
      <c r="Q96" s="730">
        <f t="shared" si="18"/>
        <v>0</v>
      </c>
      <c r="R96" s="730">
        <f t="shared" si="19"/>
        <v>0</v>
      </c>
      <c r="Z96" s="614"/>
    </row>
    <row r="97" spans="13:26" x14ac:dyDescent="0.2">
      <c r="M97" s="614"/>
      <c r="N97" s="748">
        <f t="shared" si="15"/>
        <v>31</v>
      </c>
      <c r="O97" s="730">
        <f t="shared" si="16"/>
        <v>0</v>
      </c>
      <c r="P97" s="730">
        <f t="shared" si="17"/>
        <v>0</v>
      </c>
      <c r="Q97" s="730">
        <f t="shared" si="18"/>
        <v>0</v>
      </c>
      <c r="R97" s="730">
        <f t="shared" si="19"/>
        <v>0</v>
      </c>
      <c r="Z97" s="614"/>
    </row>
    <row r="98" spans="13:26" x14ac:dyDescent="0.2">
      <c r="M98" s="614"/>
      <c r="N98" s="748">
        <f t="shared" si="15"/>
        <v>32</v>
      </c>
      <c r="O98" s="730">
        <f t="shared" si="16"/>
        <v>0</v>
      </c>
      <c r="P98" s="730">
        <f t="shared" si="17"/>
        <v>0</v>
      </c>
      <c r="Q98" s="730">
        <f t="shared" si="18"/>
        <v>0</v>
      </c>
      <c r="R98" s="730">
        <f t="shared" si="19"/>
        <v>0</v>
      </c>
      <c r="Z98" s="614"/>
    </row>
    <row r="99" spans="13:26" x14ac:dyDescent="0.2">
      <c r="M99" s="614"/>
      <c r="N99" s="748">
        <f t="shared" si="15"/>
        <v>33</v>
      </c>
      <c r="O99" s="730">
        <f t="shared" si="16"/>
        <v>0</v>
      </c>
      <c r="P99" s="730">
        <f t="shared" si="17"/>
        <v>0</v>
      </c>
      <c r="Q99" s="730">
        <f t="shared" si="18"/>
        <v>0</v>
      </c>
      <c r="R99" s="730">
        <f t="shared" si="19"/>
        <v>0</v>
      </c>
      <c r="Z99" s="614"/>
    </row>
    <row r="100" spans="13:26" x14ac:dyDescent="0.2">
      <c r="M100" s="614"/>
      <c r="N100" s="748">
        <f t="shared" si="15"/>
        <v>34</v>
      </c>
      <c r="O100" s="730">
        <f t="shared" si="16"/>
        <v>0</v>
      </c>
      <c r="P100" s="730">
        <f t="shared" si="17"/>
        <v>0</v>
      </c>
      <c r="Q100" s="730">
        <f t="shared" si="18"/>
        <v>0</v>
      </c>
      <c r="R100" s="730">
        <f t="shared" si="19"/>
        <v>0</v>
      </c>
      <c r="Z100" s="614"/>
    </row>
    <row r="101" spans="13:26" x14ac:dyDescent="0.2">
      <c r="M101" s="614"/>
      <c r="N101" s="748">
        <f t="shared" si="15"/>
        <v>35</v>
      </c>
      <c r="O101" s="730">
        <f t="shared" si="16"/>
        <v>0</v>
      </c>
      <c r="P101" s="730">
        <f t="shared" si="17"/>
        <v>0</v>
      </c>
      <c r="Q101" s="730">
        <f t="shared" si="18"/>
        <v>0</v>
      </c>
      <c r="R101" s="730">
        <f t="shared" si="19"/>
        <v>0</v>
      </c>
      <c r="Z101" s="614"/>
    </row>
    <row r="102" spans="13:26" x14ac:dyDescent="0.2">
      <c r="M102" s="614"/>
      <c r="N102" s="748">
        <f t="shared" si="15"/>
        <v>36</v>
      </c>
      <c r="O102" s="730">
        <f t="shared" si="16"/>
        <v>0</v>
      </c>
      <c r="P102" s="730">
        <f t="shared" si="17"/>
        <v>0</v>
      </c>
      <c r="Q102" s="730">
        <f t="shared" si="18"/>
        <v>0</v>
      </c>
      <c r="R102" s="730">
        <f t="shared" si="19"/>
        <v>0</v>
      </c>
      <c r="Z102" s="614"/>
    </row>
    <row r="103" spans="13:26" x14ac:dyDescent="0.2">
      <c r="M103" s="614"/>
      <c r="N103" s="748">
        <f t="shared" si="15"/>
        <v>37</v>
      </c>
      <c r="O103" s="730">
        <f t="shared" si="16"/>
        <v>0</v>
      </c>
      <c r="P103" s="730">
        <f t="shared" si="17"/>
        <v>0</v>
      </c>
      <c r="Q103" s="730">
        <f t="shared" si="18"/>
        <v>0</v>
      </c>
      <c r="R103" s="730">
        <f t="shared" si="19"/>
        <v>0</v>
      </c>
      <c r="Z103" s="614"/>
    </row>
    <row r="104" spans="13:26" x14ac:dyDescent="0.2">
      <c r="M104" s="614"/>
      <c r="N104" s="748">
        <f t="shared" si="15"/>
        <v>38</v>
      </c>
      <c r="O104" s="730">
        <f t="shared" si="16"/>
        <v>0</v>
      </c>
      <c r="P104" s="730">
        <f t="shared" si="17"/>
        <v>0</v>
      </c>
      <c r="Q104" s="730">
        <f t="shared" si="18"/>
        <v>0</v>
      </c>
      <c r="R104" s="730">
        <f t="shared" si="19"/>
        <v>0</v>
      </c>
      <c r="Z104" s="614"/>
    </row>
    <row r="105" spans="13:26" x14ac:dyDescent="0.2">
      <c r="M105" s="614"/>
      <c r="N105" s="748">
        <f t="shared" si="15"/>
        <v>39</v>
      </c>
      <c r="O105" s="730">
        <f t="shared" si="16"/>
        <v>0</v>
      </c>
      <c r="P105" s="730">
        <f t="shared" si="17"/>
        <v>0</v>
      </c>
      <c r="Q105" s="730">
        <f t="shared" si="18"/>
        <v>0</v>
      </c>
      <c r="R105" s="730">
        <f t="shared" si="19"/>
        <v>0</v>
      </c>
      <c r="Z105" s="614"/>
    </row>
    <row r="106" spans="13:26" x14ac:dyDescent="0.2">
      <c r="M106" s="614"/>
      <c r="N106" s="748">
        <f t="shared" si="15"/>
        <v>40</v>
      </c>
      <c r="O106" s="730">
        <f t="shared" si="16"/>
        <v>0</v>
      </c>
      <c r="P106" s="730">
        <f t="shared" si="17"/>
        <v>0</v>
      </c>
      <c r="Q106" s="730">
        <f t="shared" si="18"/>
        <v>0</v>
      </c>
      <c r="R106" s="730">
        <f t="shared" si="19"/>
        <v>0</v>
      </c>
      <c r="Z106" s="614"/>
    </row>
    <row r="107" spans="13:26" x14ac:dyDescent="0.2">
      <c r="M107" s="614"/>
      <c r="N107" s="748">
        <f t="shared" si="15"/>
        <v>41</v>
      </c>
      <c r="O107" s="730">
        <f t="shared" si="16"/>
        <v>0</v>
      </c>
      <c r="P107" s="730">
        <f t="shared" si="17"/>
        <v>0</v>
      </c>
      <c r="Q107" s="730">
        <f t="shared" si="18"/>
        <v>0</v>
      </c>
      <c r="R107" s="730">
        <f t="shared" si="19"/>
        <v>0</v>
      </c>
      <c r="Z107" s="614"/>
    </row>
    <row r="108" spans="13:26" x14ac:dyDescent="0.2">
      <c r="M108" s="614"/>
      <c r="N108" s="748">
        <f t="shared" si="15"/>
        <v>42</v>
      </c>
      <c r="O108" s="730">
        <f t="shared" si="16"/>
        <v>0</v>
      </c>
      <c r="P108" s="730">
        <f t="shared" si="17"/>
        <v>0</v>
      </c>
      <c r="Q108" s="730">
        <f t="shared" si="18"/>
        <v>0</v>
      </c>
      <c r="R108" s="730">
        <f t="shared" si="19"/>
        <v>0</v>
      </c>
      <c r="Z108" s="614"/>
    </row>
    <row r="109" spans="13:26" x14ac:dyDescent="0.2">
      <c r="M109" s="614"/>
      <c r="N109" s="748">
        <f t="shared" si="15"/>
        <v>43</v>
      </c>
      <c r="O109" s="730">
        <f t="shared" si="16"/>
        <v>0</v>
      </c>
      <c r="P109" s="730">
        <f t="shared" si="17"/>
        <v>0</v>
      </c>
      <c r="Q109" s="730">
        <f t="shared" si="18"/>
        <v>0</v>
      </c>
      <c r="R109" s="730">
        <f t="shared" si="19"/>
        <v>0</v>
      </c>
      <c r="Z109" s="614"/>
    </row>
    <row r="110" spans="13:26" x14ac:dyDescent="0.2">
      <c r="M110" s="614"/>
      <c r="N110" s="748">
        <f t="shared" si="15"/>
        <v>44</v>
      </c>
      <c r="O110" s="730">
        <f t="shared" si="16"/>
        <v>0</v>
      </c>
      <c r="P110" s="730">
        <f t="shared" si="17"/>
        <v>0</v>
      </c>
      <c r="Q110" s="730">
        <f t="shared" si="18"/>
        <v>0</v>
      </c>
      <c r="R110" s="730">
        <f t="shared" si="19"/>
        <v>0</v>
      </c>
      <c r="Z110" s="614"/>
    </row>
    <row r="111" spans="13:26" x14ac:dyDescent="0.2">
      <c r="M111" s="614"/>
      <c r="N111" s="748">
        <f t="shared" si="15"/>
        <v>45</v>
      </c>
      <c r="O111" s="730">
        <f t="shared" si="16"/>
        <v>0</v>
      </c>
      <c r="P111" s="730">
        <f t="shared" si="17"/>
        <v>0</v>
      </c>
      <c r="Q111" s="730">
        <f t="shared" si="18"/>
        <v>0</v>
      </c>
      <c r="R111" s="730">
        <f t="shared" si="19"/>
        <v>0</v>
      </c>
      <c r="Z111" s="614"/>
    </row>
    <row r="112" spans="13:26" x14ac:dyDescent="0.2">
      <c r="M112" s="614"/>
      <c r="N112" s="748">
        <f t="shared" si="15"/>
        <v>46</v>
      </c>
      <c r="O112" s="730">
        <f t="shared" si="16"/>
        <v>0</v>
      </c>
      <c r="P112" s="730">
        <f t="shared" si="17"/>
        <v>0</v>
      </c>
      <c r="Q112" s="730">
        <f t="shared" si="18"/>
        <v>0</v>
      </c>
      <c r="R112" s="730">
        <f t="shared" si="19"/>
        <v>0</v>
      </c>
      <c r="Z112" s="614"/>
    </row>
    <row r="113" spans="13:26" x14ac:dyDescent="0.2">
      <c r="M113" s="614"/>
      <c r="N113" s="748">
        <f t="shared" si="15"/>
        <v>47</v>
      </c>
      <c r="O113" s="730">
        <f t="shared" si="16"/>
        <v>0</v>
      </c>
      <c r="P113" s="730">
        <f t="shared" si="17"/>
        <v>0</v>
      </c>
      <c r="Q113" s="730">
        <f t="shared" si="18"/>
        <v>0</v>
      </c>
      <c r="R113" s="730">
        <f t="shared" si="19"/>
        <v>0</v>
      </c>
      <c r="Z113" s="614"/>
    </row>
    <row r="114" spans="13:26" x14ac:dyDescent="0.2">
      <c r="M114" s="614"/>
      <c r="N114" s="748">
        <f t="shared" si="15"/>
        <v>48</v>
      </c>
      <c r="O114" s="730">
        <f t="shared" si="16"/>
        <v>0</v>
      </c>
      <c r="P114" s="730">
        <f t="shared" si="17"/>
        <v>0</v>
      </c>
      <c r="Q114" s="730">
        <f t="shared" si="18"/>
        <v>0</v>
      </c>
      <c r="R114" s="730">
        <f t="shared" si="19"/>
        <v>0</v>
      </c>
      <c r="Z114" s="614"/>
    </row>
    <row r="115" spans="13:26" x14ac:dyDescent="0.2">
      <c r="M115" s="614"/>
      <c r="N115" s="748">
        <f t="shared" si="15"/>
        <v>49</v>
      </c>
      <c r="O115" s="730">
        <f t="shared" si="16"/>
        <v>0</v>
      </c>
      <c r="P115" s="730">
        <f t="shared" si="17"/>
        <v>0</v>
      </c>
      <c r="Q115" s="730">
        <f t="shared" si="18"/>
        <v>0</v>
      </c>
      <c r="R115" s="730">
        <f t="shared" si="19"/>
        <v>0</v>
      </c>
      <c r="Z115" s="614"/>
    </row>
    <row r="116" spans="13:26" x14ac:dyDescent="0.2">
      <c r="M116" s="614"/>
      <c r="N116" s="748">
        <f t="shared" si="15"/>
        <v>50</v>
      </c>
      <c r="O116" s="730">
        <f t="shared" si="16"/>
        <v>0</v>
      </c>
      <c r="P116" s="730">
        <f t="shared" si="17"/>
        <v>0</v>
      </c>
      <c r="Q116" s="730">
        <f t="shared" si="18"/>
        <v>0</v>
      </c>
      <c r="R116" s="730">
        <f t="shared" si="19"/>
        <v>0</v>
      </c>
      <c r="Z116" s="614"/>
    </row>
    <row r="117" spans="13:26" x14ac:dyDescent="0.2">
      <c r="M117" s="614"/>
      <c r="N117" s="748">
        <f t="shared" si="15"/>
        <v>51</v>
      </c>
      <c r="O117" s="730">
        <f t="shared" si="16"/>
        <v>0</v>
      </c>
      <c r="P117" s="730">
        <f t="shared" si="17"/>
        <v>0</v>
      </c>
      <c r="Q117" s="730">
        <f t="shared" si="18"/>
        <v>0</v>
      </c>
      <c r="R117" s="730">
        <f t="shared" si="19"/>
        <v>0</v>
      </c>
      <c r="Z117" s="614"/>
    </row>
    <row r="118" spans="13:26" x14ac:dyDescent="0.2">
      <c r="M118" s="614"/>
      <c r="N118" s="748">
        <f t="shared" si="15"/>
        <v>52</v>
      </c>
      <c r="O118" s="730">
        <f t="shared" si="16"/>
        <v>0</v>
      </c>
      <c r="P118" s="730">
        <f t="shared" si="17"/>
        <v>0</v>
      </c>
      <c r="Q118" s="730">
        <f t="shared" si="18"/>
        <v>0</v>
      </c>
      <c r="R118" s="730">
        <f t="shared" si="19"/>
        <v>0</v>
      </c>
      <c r="Z118" s="614"/>
    </row>
    <row r="119" spans="13:26" x14ac:dyDescent="0.2">
      <c r="M119" s="614"/>
      <c r="N119" s="748">
        <f t="shared" si="15"/>
        <v>53</v>
      </c>
      <c r="O119" s="730">
        <f t="shared" si="16"/>
        <v>0</v>
      </c>
      <c r="P119" s="730">
        <f t="shared" si="17"/>
        <v>0</v>
      </c>
      <c r="Q119" s="730">
        <f t="shared" si="18"/>
        <v>0</v>
      </c>
      <c r="R119" s="730">
        <f t="shared" si="19"/>
        <v>0</v>
      </c>
      <c r="Z119" s="614"/>
    </row>
    <row r="120" spans="13:26" x14ac:dyDescent="0.2">
      <c r="M120" s="614"/>
      <c r="N120" s="748">
        <f t="shared" si="15"/>
        <v>54</v>
      </c>
      <c r="O120" s="730">
        <f t="shared" si="16"/>
        <v>0</v>
      </c>
      <c r="P120" s="730">
        <f t="shared" si="17"/>
        <v>0</v>
      </c>
      <c r="Q120" s="730">
        <f t="shared" si="18"/>
        <v>0</v>
      </c>
      <c r="R120" s="730">
        <f t="shared" si="19"/>
        <v>0</v>
      </c>
      <c r="Z120" s="614"/>
    </row>
    <row r="121" spans="13:26" x14ac:dyDescent="0.2">
      <c r="M121" s="614"/>
      <c r="N121" s="748">
        <f t="shared" si="15"/>
        <v>55</v>
      </c>
      <c r="O121" s="730">
        <f t="shared" si="16"/>
        <v>0</v>
      </c>
      <c r="P121" s="730">
        <f t="shared" si="17"/>
        <v>0</v>
      </c>
      <c r="Q121" s="730">
        <f t="shared" si="18"/>
        <v>0</v>
      </c>
      <c r="R121" s="730">
        <f t="shared" si="19"/>
        <v>0</v>
      </c>
      <c r="Z121" s="614"/>
    </row>
    <row r="122" spans="13:26" x14ac:dyDescent="0.2">
      <c r="M122" s="614"/>
      <c r="N122" s="748">
        <f t="shared" si="15"/>
        <v>56</v>
      </c>
      <c r="O122" s="730">
        <f t="shared" si="16"/>
        <v>0</v>
      </c>
      <c r="P122" s="730">
        <f t="shared" si="17"/>
        <v>0</v>
      </c>
      <c r="Q122" s="730">
        <f t="shared" si="18"/>
        <v>0</v>
      </c>
      <c r="R122" s="730">
        <f t="shared" si="19"/>
        <v>0</v>
      </c>
      <c r="Z122" s="614"/>
    </row>
    <row r="123" spans="13:26" x14ac:dyDescent="0.2">
      <c r="M123" s="614"/>
      <c r="N123" s="748">
        <f t="shared" si="15"/>
        <v>57</v>
      </c>
      <c r="O123" s="730">
        <f t="shared" si="16"/>
        <v>0</v>
      </c>
      <c r="P123" s="730">
        <f t="shared" si="17"/>
        <v>0</v>
      </c>
      <c r="Q123" s="730">
        <f t="shared" si="18"/>
        <v>0</v>
      </c>
      <c r="R123" s="730">
        <f t="shared" si="19"/>
        <v>0</v>
      </c>
      <c r="Z123" s="614"/>
    </row>
    <row r="124" spans="13:26" x14ac:dyDescent="0.2">
      <c r="M124" s="614"/>
      <c r="N124" s="748">
        <f t="shared" si="15"/>
        <v>58</v>
      </c>
      <c r="O124" s="730">
        <f t="shared" si="16"/>
        <v>0</v>
      </c>
      <c r="P124" s="730">
        <f t="shared" si="17"/>
        <v>0</v>
      </c>
      <c r="Q124" s="730">
        <f t="shared" si="18"/>
        <v>0</v>
      </c>
      <c r="R124" s="730">
        <f t="shared" si="19"/>
        <v>0</v>
      </c>
      <c r="Z124" s="614"/>
    </row>
    <row r="125" spans="13:26" x14ac:dyDescent="0.2">
      <c r="M125" s="614"/>
      <c r="N125" s="748">
        <f t="shared" si="15"/>
        <v>59</v>
      </c>
      <c r="O125" s="730">
        <f t="shared" si="16"/>
        <v>0</v>
      </c>
      <c r="P125" s="730">
        <f t="shared" si="17"/>
        <v>0</v>
      </c>
      <c r="Q125" s="730">
        <f t="shared" si="18"/>
        <v>0</v>
      </c>
      <c r="R125" s="730">
        <f t="shared" si="19"/>
        <v>0</v>
      </c>
      <c r="Z125" s="614"/>
    </row>
    <row r="126" spans="13:26" x14ac:dyDescent="0.2">
      <c r="M126" s="614"/>
      <c r="N126" s="748">
        <f t="shared" si="15"/>
        <v>60</v>
      </c>
      <c r="O126" s="730">
        <f t="shared" si="16"/>
        <v>0</v>
      </c>
      <c r="P126" s="730">
        <f t="shared" si="17"/>
        <v>0</v>
      </c>
      <c r="Q126" s="730">
        <f t="shared" si="18"/>
        <v>0</v>
      </c>
      <c r="R126" s="730">
        <f t="shared" si="19"/>
        <v>0</v>
      </c>
      <c r="Z126" s="614"/>
    </row>
    <row r="127" spans="13:26" x14ac:dyDescent="0.2">
      <c r="M127" s="614"/>
      <c r="N127" s="748">
        <f t="shared" si="15"/>
        <v>61</v>
      </c>
      <c r="O127" s="730">
        <f t="shared" si="16"/>
        <v>0</v>
      </c>
      <c r="P127" s="730">
        <f t="shared" si="17"/>
        <v>0</v>
      </c>
      <c r="Q127" s="730">
        <f t="shared" si="18"/>
        <v>0</v>
      </c>
      <c r="R127" s="730">
        <f t="shared" si="19"/>
        <v>0</v>
      </c>
      <c r="Z127" s="614"/>
    </row>
    <row r="128" spans="13:26" x14ac:dyDescent="0.2">
      <c r="M128" s="614"/>
      <c r="N128" s="748">
        <f t="shared" si="15"/>
        <v>62</v>
      </c>
      <c r="O128" s="730">
        <f t="shared" si="16"/>
        <v>0</v>
      </c>
      <c r="P128" s="730">
        <f t="shared" si="17"/>
        <v>0</v>
      </c>
      <c r="Q128" s="730">
        <f t="shared" si="18"/>
        <v>0</v>
      </c>
      <c r="R128" s="730">
        <f t="shared" si="19"/>
        <v>0</v>
      </c>
      <c r="Z128" s="614"/>
    </row>
    <row r="129" spans="13:26" x14ac:dyDescent="0.2">
      <c r="M129" s="614"/>
      <c r="N129" s="748">
        <f t="shared" si="15"/>
        <v>63</v>
      </c>
      <c r="O129" s="730">
        <f t="shared" si="16"/>
        <v>0</v>
      </c>
      <c r="P129" s="730">
        <f t="shared" si="17"/>
        <v>0</v>
      </c>
      <c r="Q129" s="730">
        <f t="shared" si="18"/>
        <v>0</v>
      </c>
      <c r="R129" s="730">
        <f t="shared" si="19"/>
        <v>0</v>
      </c>
      <c r="Z129" s="614"/>
    </row>
    <row r="130" spans="13:26" x14ac:dyDescent="0.2">
      <c r="M130" s="614"/>
      <c r="N130" s="748">
        <f t="shared" si="15"/>
        <v>64</v>
      </c>
      <c r="O130" s="730">
        <f t="shared" si="16"/>
        <v>0</v>
      </c>
      <c r="P130" s="730">
        <f t="shared" si="17"/>
        <v>0</v>
      </c>
      <c r="Q130" s="730">
        <f t="shared" si="18"/>
        <v>0</v>
      </c>
      <c r="R130" s="730">
        <f t="shared" si="19"/>
        <v>0</v>
      </c>
      <c r="Z130" s="614"/>
    </row>
    <row r="131" spans="13:26" x14ac:dyDescent="0.2">
      <c r="M131" s="614"/>
      <c r="N131" s="748">
        <f t="shared" si="15"/>
        <v>65</v>
      </c>
      <c r="O131" s="730">
        <f t="shared" si="16"/>
        <v>0</v>
      </c>
      <c r="P131" s="730">
        <f t="shared" si="17"/>
        <v>0</v>
      </c>
      <c r="Q131" s="730">
        <f t="shared" si="18"/>
        <v>0</v>
      </c>
      <c r="R131" s="730">
        <f t="shared" si="19"/>
        <v>0</v>
      </c>
      <c r="Z131" s="614"/>
    </row>
    <row r="132" spans="13:26" x14ac:dyDescent="0.2">
      <c r="M132" s="614"/>
      <c r="N132" s="748">
        <f t="shared" si="15"/>
        <v>66</v>
      </c>
      <c r="O132" s="730">
        <f t="shared" si="16"/>
        <v>0</v>
      </c>
      <c r="P132" s="730">
        <f t="shared" si="17"/>
        <v>0</v>
      </c>
      <c r="Q132" s="730">
        <f t="shared" si="18"/>
        <v>0</v>
      </c>
      <c r="R132" s="730">
        <f t="shared" si="19"/>
        <v>0</v>
      </c>
      <c r="Z132" s="614"/>
    </row>
    <row r="133" spans="13:26" x14ac:dyDescent="0.2">
      <c r="M133" s="614"/>
      <c r="N133" s="748">
        <f t="shared" ref="N133:N196" si="20">N132+1</f>
        <v>67</v>
      </c>
      <c r="O133" s="730">
        <f t="shared" si="16"/>
        <v>0</v>
      </c>
      <c r="P133" s="730">
        <f t="shared" si="17"/>
        <v>0</v>
      </c>
      <c r="Q133" s="730">
        <f t="shared" si="18"/>
        <v>0</v>
      </c>
      <c r="R133" s="730">
        <f t="shared" si="19"/>
        <v>0</v>
      </c>
      <c r="Z133" s="614"/>
    </row>
    <row r="134" spans="13:26" x14ac:dyDescent="0.2">
      <c r="M134" s="614"/>
      <c r="N134" s="748">
        <f t="shared" si="20"/>
        <v>68</v>
      </c>
      <c r="O134" s="730">
        <f t="shared" ref="O134:O197" si="21">R133</f>
        <v>0</v>
      </c>
      <c r="P134" s="730">
        <f t="shared" ref="P134:P197" si="22">P133</f>
        <v>0</v>
      </c>
      <c r="Q134" s="730">
        <f t="shared" ref="Q134:Q197" si="23">O134*$P$61</f>
        <v>0</v>
      </c>
      <c r="R134" s="730">
        <f t="shared" ref="R134:R197" si="24">O134+P134+Q134</f>
        <v>0</v>
      </c>
      <c r="Z134" s="614"/>
    </row>
    <row r="135" spans="13:26" x14ac:dyDescent="0.2">
      <c r="M135" s="614"/>
      <c r="N135" s="748">
        <f t="shared" si="20"/>
        <v>69</v>
      </c>
      <c r="O135" s="730">
        <f t="shared" si="21"/>
        <v>0</v>
      </c>
      <c r="P135" s="730">
        <f t="shared" si="22"/>
        <v>0</v>
      </c>
      <c r="Q135" s="730">
        <f t="shared" si="23"/>
        <v>0</v>
      </c>
      <c r="R135" s="730">
        <f t="shared" si="24"/>
        <v>0</v>
      </c>
      <c r="Z135" s="614"/>
    </row>
    <row r="136" spans="13:26" x14ac:dyDescent="0.2">
      <c r="M136" s="614"/>
      <c r="N136" s="748">
        <f t="shared" si="20"/>
        <v>70</v>
      </c>
      <c r="O136" s="730">
        <f t="shared" si="21"/>
        <v>0</v>
      </c>
      <c r="P136" s="730">
        <f t="shared" si="22"/>
        <v>0</v>
      </c>
      <c r="Q136" s="730">
        <f t="shared" si="23"/>
        <v>0</v>
      </c>
      <c r="R136" s="730">
        <f t="shared" si="24"/>
        <v>0</v>
      </c>
      <c r="Z136" s="614"/>
    </row>
    <row r="137" spans="13:26" x14ac:dyDescent="0.2">
      <c r="M137" s="614"/>
      <c r="N137" s="748">
        <f t="shared" si="20"/>
        <v>71</v>
      </c>
      <c r="O137" s="730">
        <f t="shared" si="21"/>
        <v>0</v>
      </c>
      <c r="P137" s="730">
        <f t="shared" si="22"/>
        <v>0</v>
      </c>
      <c r="Q137" s="730">
        <f t="shared" si="23"/>
        <v>0</v>
      </c>
      <c r="R137" s="730">
        <f t="shared" si="24"/>
        <v>0</v>
      </c>
      <c r="Z137" s="614"/>
    </row>
    <row r="138" spans="13:26" x14ac:dyDescent="0.2">
      <c r="M138" s="614"/>
      <c r="N138" s="748">
        <f t="shared" si="20"/>
        <v>72</v>
      </c>
      <c r="O138" s="730">
        <f t="shared" si="21"/>
        <v>0</v>
      </c>
      <c r="P138" s="730">
        <f t="shared" si="22"/>
        <v>0</v>
      </c>
      <c r="Q138" s="730">
        <f t="shared" si="23"/>
        <v>0</v>
      </c>
      <c r="R138" s="730">
        <f t="shared" si="24"/>
        <v>0</v>
      </c>
      <c r="Z138" s="614"/>
    </row>
    <row r="139" spans="13:26" x14ac:dyDescent="0.2">
      <c r="M139" s="614"/>
      <c r="N139" s="748">
        <f t="shared" si="20"/>
        <v>73</v>
      </c>
      <c r="O139" s="730">
        <f t="shared" si="21"/>
        <v>0</v>
      </c>
      <c r="P139" s="730">
        <f t="shared" si="22"/>
        <v>0</v>
      </c>
      <c r="Q139" s="730">
        <f t="shared" si="23"/>
        <v>0</v>
      </c>
      <c r="R139" s="730">
        <f t="shared" si="24"/>
        <v>0</v>
      </c>
      <c r="Z139" s="614"/>
    </row>
    <row r="140" spans="13:26" x14ac:dyDescent="0.2">
      <c r="M140" s="614"/>
      <c r="N140" s="748">
        <f t="shared" si="20"/>
        <v>74</v>
      </c>
      <c r="O140" s="730">
        <f t="shared" si="21"/>
        <v>0</v>
      </c>
      <c r="P140" s="730">
        <f t="shared" si="22"/>
        <v>0</v>
      </c>
      <c r="Q140" s="730">
        <f t="shared" si="23"/>
        <v>0</v>
      </c>
      <c r="R140" s="730">
        <f t="shared" si="24"/>
        <v>0</v>
      </c>
      <c r="Z140" s="614"/>
    </row>
    <row r="141" spans="13:26" x14ac:dyDescent="0.2">
      <c r="M141" s="614"/>
      <c r="N141" s="748">
        <f t="shared" si="20"/>
        <v>75</v>
      </c>
      <c r="O141" s="730">
        <f t="shared" si="21"/>
        <v>0</v>
      </c>
      <c r="P141" s="730">
        <f t="shared" si="22"/>
        <v>0</v>
      </c>
      <c r="Q141" s="730">
        <f t="shared" si="23"/>
        <v>0</v>
      </c>
      <c r="R141" s="730">
        <f t="shared" si="24"/>
        <v>0</v>
      </c>
      <c r="Z141" s="614"/>
    </row>
    <row r="142" spans="13:26" x14ac:dyDescent="0.2">
      <c r="M142" s="614"/>
      <c r="N142" s="748">
        <f t="shared" si="20"/>
        <v>76</v>
      </c>
      <c r="O142" s="730">
        <f t="shared" si="21"/>
        <v>0</v>
      </c>
      <c r="P142" s="730">
        <f t="shared" si="22"/>
        <v>0</v>
      </c>
      <c r="Q142" s="730">
        <f t="shared" si="23"/>
        <v>0</v>
      </c>
      <c r="R142" s="730">
        <f t="shared" si="24"/>
        <v>0</v>
      </c>
      <c r="Z142" s="614"/>
    </row>
    <row r="143" spans="13:26" x14ac:dyDescent="0.2">
      <c r="M143" s="614"/>
      <c r="N143" s="748">
        <f t="shared" si="20"/>
        <v>77</v>
      </c>
      <c r="O143" s="730">
        <f t="shared" si="21"/>
        <v>0</v>
      </c>
      <c r="P143" s="730">
        <f t="shared" si="22"/>
        <v>0</v>
      </c>
      <c r="Q143" s="730">
        <f t="shared" si="23"/>
        <v>0</v>
      </c>
      <c r="R143" s="730">
        <f t="shared" si="24"/>
        <v>0</v>
      </c>
      <c r="Z143" s="614"/>
    </row>
    <row r="144" spans="13:26" x14ac:dyDescent="0.2">
      <c r="M144" s="614"/>
      <c r="N144" s="748">
        <f t="shared" si="20"/>
        <v>78</v>
      </c>
      <c r="O144" s="730">
        <f t="shared" si="21"/>
        <v>0</v>
      </c>
      <c r="P144" s="730">
        <f t="shared" si="22"/>
        <v>0</v>
      </c>
      <c r="Q144" s="730">
        <f t="shared" si="23"/>
        <v>0</v>
      </c>
      <c r="R144" s="730">
        <f t="shared" si="24"/>
        <v>0</v>
      </c>
      <c r="Z144" s="614"/>
    </row>
    <row r="145" spans="13:26" x14ac:dyDescent="0.2">
      <c r="M145" s="614"/>
      <c r="N145" s="748">
        <f t="shared" si="20"/>
        <v>79</v>
      </c>
      <c r="O145" s="730">
        <f t="shared" si="21"/>
        <v>0</v>
      </c>
      <c r="P145" s="730">
        <f t="shared" si="22"/>
        <v>0</v>
      </c>
      <c r="Q145" s="730">
        <f t="shared" si="23"/>
        <v>0</v>
      </c>
      <c r="R145" s="730">
        <f t="shared" si="24"/>
        <v>0</v>
      </c>
      <c r="Z145" s="614"/>
    </row>
    <row r="146" spans="13:26" x14ac:dyDescent="0.2">
      <c r="M146" s="614"/>
      <c r="N146" s="748">
        <f t="shared" si="20"/>
        <v>80</v>
      </c>
      <c r="O146" s="730">
        <f t="shared" si="21"/>
        <v>0</v>
      </c>
      <c r="P146" s="730">
        <f t="shared" si="22"/>
        <v>0</v>
      </c>
      <c r="Q146" s="730">
        <f t="shared" si="23"/>
        <v>0</v>
      </c>
      <c r="R146" s="730">
        <f t="shared" si="24"/>
        <v>0</v>
      </c>
      <c r="Z146" s="614"/>
    </row>
    <row r="147" spans="13:26" x14ac:dyDescent="0.2">
      <c r="M147" s="614"/>
      <c r="N147" s="748">
        <f t="shared" si="20"/>
        <v>81</v>
      </c>
      <c r="O147" s="730">
        <f t="shared" si="21"/>
        <v>0</v>
      </c>
      <c r="P147" s="730">
        <f t="shared" si="22"/>
        <v>0</v>
      </c>
      <c r="Q147" s="730">
        <f t="shared" si="23"/>
        <v>0</v>
      </c>
      <c r="R147" s="730">
        <f t="shared" si="24"/>
        <v>0</v>
      </c>
      <c r="Z147" s="614"/>
    </row>
    <row r="148" spans="13:26" x14ac:dyDescent="0.2">
      <c r="M148" s="614"/>
      <c r="N148" s="748">
        <f t="shared" si="20"/>
        <v>82</v>
      </c>
      <c r="O148" s="730">
        <f t="shared" si="21"/>
        <v>0</v>
      </c>
      <c r="P148" s="730">
        <f t="shared" si="22"/>
        <v>0</v>
      </c>
      <c r="Q148" s="730">
        <f t="shared" si="23"/>
        <v>0</v>
      </c>
      <c r="R148" s="730">
        <f t="shared" si="24"/>
        <v>0</v>
      </c>
      <c r="Z148" s="614"/>
    </row>
    <row r="149" spans="13:26" x14ac:dyDescent="0.2">
      <c r="M149" s="614"/>
      <c r="N149" s="748">
        <f t="shared" si="20"/>
        <v>83</v>
      </c>
      <c r="O149" s="730">
        <f t="shared" si="21"/>
        <v>0</v>
      </c>
      <c r="P149" s="730">
        <f t="shared" si="22"/>
        <v>0</v>
      </c>
      <c r="Q149" s="730">
        <f t="shared" si="23"/>
        <v>0</v>
      </c>
      <c r="R149" s="730">
        <f t="shared" si="24"/>
        <v>0</v>
      </c>
      <c r="Z149" s="614"/>
    </row>
    <row r="150" spans="13:26" x14ac:dyDescent="0.2">
      <c r="M150" s="614"/>
      <c r="N150" s="748">
        <f t="shared" si="20"/>
        <v>84</v>
      </c>
      <c r="O150" s="730">
        <f t="shared" si="21"/>
        <v>0</v>
      </c>
      <c r="P150" s="730">
        <f t="shared" si="22"/>
        <v>0</v>
      </c>
      <c r="Q150" s="730">
        <f t="shared" si="23"/>
        <v>0</v>
      </c>
      <c r="R150" s="730">
        <f t="shared" si="24"/>
        <v>0</v>
      </c>
      <c r="Z150" s="614"/>
    </row>
    <row r="151" spans="13:26" x14ac:dyDescent="0.2">
      <c r="M151" s="614"/>
      <c r="N151" s="748">
        <f t="shared" si="20"/>
        <v>85</v>
      </c>
      <c r="O151" s="730">
        <f t="shared" si="21"/>
        <v>0</v>
      </c>
      <c r="P151" s="730">
        <f t="shared" si="22"/>
        <v>0</v>
      </c>
      <c r="Q151" s="730">
        <f t="shared" si="23"/>
        <v>0</v>
      </c>
      <c r="R151" s="730">
        <f t="shared" si="24"/>
        <v>0</v>
      </c>
      <c r="Z151" s="614"/>
    </row>
    <row r="152" spans="13:26" x14ac:dyDescent="0.2">
      <c r="M152" s="614"/>
      <c r="N152" s="748">
        <f t="shared" si="20"/>
        <v>86</v>
      </c>
      <c r="O152" s="730">
        <f t="shared" si="21"/>
        <v>0</v>
      </c>
      <c r="P152" s="730">
        <f t="shared" si="22"/>
        <v>0</v>
      </c>
      <c r="Q152" s="730">
        <f t="shared" si="23"/>
        <v>0</v>
      </c>
      <c r="R152" s="730">
        <f t="shared" si="24"/>
        <v>0</v>
      </c>
      <c r="Z152" s="614"/>
    </row>
    <row r="153" spans="13:26" x14ac:dyDescent="0.2">
      <c r="M153" s="614"/>
      <c r="N153" s="748">
        <f t="shared" si="20"/>
        <v>87</v>
      </c>
      <c r="O153" s="730">
        <f t="shared" si="21"/>
        <v>0</v>
      </c>
      <c r="P153" s="730">
        <f t="shared" si="22"/>
        <v>0</v>
      </c>
      <c r="Q153" s="730">
        <f t="shared" si="23"/>
        <v>0</v>
      </c>
      <c r="R153" s="730">
        <f t="shared" si="24"/>
        <v>0</v>
      </c>
      <c r="Z153" s="614"/>
    </row>
    <row r="154" spans="13:26" x14ac:dyDescent="0.2">
      <c r="M154" s="614"/>
      <c r="N154" s="748">
        <f t="shared" si="20"/>
        <v>88</v>
      </c>
      <c r="O154" s="730">
        <f t="shared" si="21"/>
        <v>0</v>
      </c>
      <c r="P154" s="730">
        <f t="shared" si="22"/>
        <v>0</v>
      </c>
      <c r="Q154" s="730">
        <f t="shared" si="23"/>
        <v>0</v>
      </c>
      <c r="R154" s="730">
        <f t="shared" si="24"/>
        <v>0</v>
      </c>
      <c r="Z154" s="614"/>
    </row>
    <row r="155" spans="13:26" x14ac:dyDescent="0.2">
      <c r="M155" s="614"/>
      <c r="N155" s="748">
        <f t="shared" si="20"/>
        <v>89</v>
      </c>
      <c r="O155" s="730">
        <f t="shared" si="21"/>
        <v>0</v>
      </c>
      <c r="P155" s="730">
        <f t="shared" si="22"/>
        <v>0</v>
      </c>
      <c r="Q155" s="730">
        <f t="shared" si="23"/>
        <v>0</v>
      </c>
      <c r="R155" s="730">
        <f t="shared" si="24"/>
        <v>0</v>
      </c>
      <c r="Z155" s="614"/>
    </row>
    <row r="156" spans="13:26" x14ac:dyDescent="0.2">
      <c r="M156" s="614"/>
      <c r="N156" s="748">
        <f t="shared" si="20"/>
        <v>90</v>
      </c>
      <c r="O156" s="730">
        <f t="shared" si="21"/>
        <v>0</v>
      </c>
      <c r="P156" s="730">
        <f t="shared" si="22"/>
        <v>0</v>
      </c>
      <c r="Q156" s="730">
        <f t="shared" si="23"/>
        <v>0</v>
      </c>
      <c r="R156" s="730">
        <f t="shared" si="24"/>
        <v>0</v>
      </c>
      <c r="Z156" s="614"/>
    </row>
    <row r="157" spans="13:26" x14ac:dyDescent="0.2">
      <c r="M157" s="614"/>
      <c r="N157" s="748">
        <f t="shared" si="20"/>
        <v>91</v>
      </c>
      <c r="O157" s="730">
        <f t="shared" si="21"/>
        <v>0</v>
      </c>
      <c r="P157" s="730">
        <f t="shared" si="22"/>
        <v>0</v>
      </c>
      <c r="Q157" s="730">
        <f t="shared" si="23"/>
        <v>0</v>
      </c>
      <c r="R157" s="730">
        <f t="shared" si="24"/>
        <v>0</v>
      </c>
      <c r="Z157" s="614"/>
    </row>
    <row r="158" spans="13:26" x14ac:dyDescent="0.2">
      <c r="M158" s="614"/>
      <c r="N158" s="748">
        <f t="shared" si="20"/>
        <v>92</v>
      </c>
      <c r="O158" s="730">
        <f t="shared" si="21"/>
        <v>0</v>
      </c>
      <c r="P158" s="730">
        <f t="shared" si="22"/>
        <v>0</v>
      </c>
      <c r="Q158" s="730">
        <f t="shared" si="23"/>
        <v>0</v>
      </c>
      <c r="R158" s="730">
        <f t="shared" si="24"/>
        <v>0</v>
      </c>
      <c r="Z158" s="614"/>
    </row>
    <row r="159" spans="13:26" x14ac:dyDescent="0.2">
      <c r="M159" s="614"/>
      <c r="N159" s="748">
        <f t="shared" si="20"/>
        <v>93</v>
      </c>
      <c r="O159" s="730">
        <f t="shared" si="21"/>
        <v>0</v>
      </c>
      <c r="P159" s="730">
        <f t="shared" si="22"/>
        <v>0</v>
      </c>
      <c r="Q159" s="730">
        <f t="shared" si="23"/>
        <v>0</v>
      </c>
      <c r="R159" s="730">
        <f t="shared" si="24"/>
        <v>0</v>
      </c>
      <c r="Z159" s="614"/>
    </row>
    <row r="160" spans="13:26" x14ac:dyDescent="0.2">
      <c r="M160" s="614"/>
      <c r="N160" s="748">
        <f t="shared" si="20"/>
        <v>94</v>
      </c>
      <c r="O160" s="730">
        <f t="shared" si="21"/>
        <v>0</v>
      </c>
      <c r="P160" s="730">
        <f t="shared" si="22"/>
        <v>0</v>
      </c>
      <c r="Q160" s="730">
        <f t="shared" si="23"/>
        <v>0</v>
      </c>
      <c r="R160" s="730">
        <f t="shared" si="24"/>
        <v>0</v>
      </c>
      <c r="Z160" s="614"/>
    </row>
    <row r="161" spans="13:26" x14ac:dyDescent="0.2">
      <c r="M161" s="614"/>
      <c r="N161" s="748">
        <f t="shared" si="20"/>
        <v>95</v>
      </c>
      <c r="O161" s="730">
        <f t="shared" si="21"/>
        <v>0</v>
      </c>
      <c r="P161" s="730">
        <f t="shared" si="22"/>
        <v>0</v>
      </c>
      <c r="Q161" s="730">
        <f t="shared" si="23"/>
        <v>0</v>
      </c>
      <c r="R161" s="730">
        <f t="shared" si="24"/>
        <v>0</v>
      </c>
      <c r="Z161" s="614"/>
    </row>
    <row r="162" spans="13:26" x14ac:dyDescent="0.2">
      <c r="M162" s="614"/>
      <c r="N162" s="748">
        <f t="shared" si="20"/>
        <v>96</v>
      </c>
      <c r="O162" s="730">
        <f t="shared" si="21"/>
        <v>0</v>
      </c>
      <c r="P162" s="730">
        <f t="shared" si="22"/>
        <v>0</v>
      </c>
      <c r="Q162" s="730">
        <f t="shared" si="23"/>
        <v>0</v>
      </c>
      <c r="R162" s="730">
        <f t="shared" si="24"/>
        <v>0</v>
      </c>
      <c r="Z162" s="614"/>
    </row>
    <row r="163" spans="13:26" x14ac:dyDescent="0.2">
      <c r="M163" s="614"/>
      <c r="N163" s="748">
        <f t="shared" si="20"/>
        <v>97</v>
      </c>
      <c r="O163" s="730">
        <f t="shared" si="21"/>
        <v>0</v>
      </c>
      <c r="P163" s="730">
        <f t="shared" si="22"/>
        <v>0</v>
      </c>
      <c r="Q163" s="730">
        <f t="shared" si="23"/>
        <v>0</v>
      </c>
      <c r="R163" s="730">
        <f t="shared" si="24"/>
        <v>0</v>
      </c>
      <c r="Z163" s="614"/>
    </row>
    <row r="164" spans="13:26" x14ac:dyDescent="0.2">
      <c r="M164" s="614"/>
      <c r="N164" s="748">
        <f t="shared" si="20"/>
        <v>98</v>
      </c>
      <c r="O164" s="730">
        <f t="shared" si="21"/>
        <v>0</v>
      </c>
      <c r="P164" s="730">
        <f t="shared" si="22"/>
        <v>0</v>
      </c>
      <c r="Q164" s="730">
        <f t="shared" si="23"/>
        <v>0</v>
      </c>
      <c r="R164" s="730">
        <f t="shared" si="24"/>
        <v>0</v>
      </c>
      <c r="Z164" s="614"/>
    </row>
    <row r="165" spans="13:26" x14ac:dyDescent="0.2">
      <c r="M165" s="614"/>
      <c r="N165" s="748">
        <f t="shared" si="20"/>
        <v>99</v>
      </c>
      <c r="O165" s="730">
        <f t="shared" si="21"/>
        <v>0</v>
      </c>
      <c r="P165" s="730">
        <f t="shared" si="22"/>
        <v>0</v>
      </c>
      <c r="Q165" s="730">
        <f t="shared" si="23"/>
        <v>0</v>
      </c>
      <c r="R165" s="730">
        <f t="shared" si="24"/>
        <v>0</v>
      </c>
      <c r="Z165" s="614"/>
    </row>
    <row r="166" spans="13:26" x14ac:dyDescent="0.2">
      <c r="M166" s="614"/>
      <c r="N166" s="748">
        <f t="shared" si="20"/>
        <v>100</v>
      </c>
      <c r="O166" s="730">
        <f t="shared" si="21"/>
        <v>0</v>
      </c>
      <c r="P166" s="730">
        <f t="shared" si="22"/>
        <v>0</v>
      </c>
      <c r="Q166" s="730">
        <f t="shared" si="23"/>
        <v>0</v>
      </c>
      <c r="R166" s="730">
        <f t="shared" si="24"/>
        <v>0</v>
      </c>
      <c r="Z166" s="614"/>
    </row>
    <row r="167" spans="13:26" x14ac:dyDescent="0.2">
      <c r="M167" s="614"/>
      <c r="N167" s="748">
        <f t="shared" si="20"/>
        <v>101</v>
      </c>
      <c r="O167" s="730">
        <f t="shared" si="21"/>
        <v>0</v>
      </c>
      <c r="P167" s="730">
        <f t="shared" si="22"/>
        <v>0</v>
      </c>
      <c r="Q167" s="730">
        <f t="shared" si="23"/>
        <v>0</v>
      </c>
      <c r="R167" s="730">
        <f t="shared" si="24"/>
        <v>0</v>
      </c>
      <c r="Z167" s="614"/>
    </row>
    <row r="168" spans="13:26" x14ac:dyDescent="0.2">
      <c r="M168" s="614"/>
      <c r="N168" s="748">
        <f t="shared" si="20"/>
        <v>102</v>
      </c>
      <c r="O168" s="730">
        <f t="shared" si="21"/>
        <v>0</v>
      </c>
      <c r="P168" s="730">
        <f t="shared" si="22"/>
        <v>0</v>
      </c>
      <c r="Q168" s="730">
        <f t="shared" si="23"/>
        <v>0</v>
      </c>
      <c r="R168" s="730">
        <f t="shared" si="24"/>
        <v>0</v>
      </c>
      <c r="Z168" s="614"/>
    </row>
    <row r="169" spans="13:26" x14ac:dyDescent="0.2">
      <c r="M169" s="614"/>
      <c r="N169" s="748">
        <f t="shared" si="20"/>
        <v>103</v>
      </c>
      <c r="O169" s="730">
        <f t="shared" si="21"/>
        <v>0</v>
      </c>
      <c r="P169" s="730">
        <f t="shared" si="22"/>
        <v>0</v>
      </c>
      <c r="Q169" s="730">
        <f t="shared" si="23"/>
        <v>0</v>
      </c>
      <c r="R169" s="730">
        <f t="shared" si="24"/>
        <v>0</v>
      </c>
      <c r="Z169" s="614"/>
    </row>
    <row r="170" spans="13:26" x14ac:dyDescent="0.2">
      <c r="M170" s="614"/>
      <c r="N170" s="748">
        <f t="shared" si="20"/>
        <v>104</v>
      </c>
      <c r="O170" s="730">
        <f t="shared" si="21"/>
        <v>0</v>
      </c>
      <c r="P170" s="730">
        <f t="shared" si="22"/>
        <v>0</v>
      </c>
      <c r="Q170" s="730">
        <f t="shared" si="23"/>
        <v>0</v>
      </c>
      <c r="R170" s="730">
        <f t="shared" si="24"/>
        <v>0</v>
      </c>
      <c r="Z170" s="614"/>
    </row>
    <row r="171" spans="13:26" x14ac:dyDescent="0.2">
      <c r="M171" s="614"/>
      <c r="N171" s="748">
        <f t="shared" si="20"/>
        <v>105</v>
      </c>
      <c r="O171" s="730">
        <f t="shared" si="21"/>
        <v>0</v>
      </c>
      <c r="P171" s="730">
        <f t="shared" si="22"/>
        <v>0</v>
      </c>
      <c r="Q171" s="730">
        <f t="shared" si="23"/>
        <v>0</v>
      </c>
      <c r="R171" s="730">
        <f t="shared" si="24"/>
        <v>0</v>
      </c>
      <c r="Z171" s="614"/>
    </row>
    <row r="172" spans="13:26" x14ac:dyDescent="0.2">
      <c r="M172" s="614"/>
      <c r="N172" s="748">
        <f t="shared" si="20"/>
        <v>106</v>
      </c>
      <c r="O172" s="730">
        <f t="shared" si="21"/>
        <v>0</v>
      </c>
      <c r="P172" s="730">
        <f t="shared" si="22"/>
        <v>0</v>
      </c>
      <c r="Q172" s="730">
        <f t="shared" si="23"/>
        <v>0</v>
      </c>
      <c r="R172" s="730">
        <f t="shared" si="24"/>
        <v>0</v>
      </c>
      <c r="Z172" s="614"/>
    </row>
    <row r="173" spans="13:26" x14ac:dyDescent="0.2">
      <c r="M173" s="614"/>
      <c r="N173" s="748">
        <f t="shared" si="20"/>
        <v>107</v>
      </c>
      <c r="O173" s="730">
        <f t="shared" si="21"/>
        <v>0</v>
      </c>
      <c r="P173" s="730">
        <f t="shared" si="22"/>
        <v>0</v>
      </c>
      <c r="Q173" s="730">
        <f t="shared" si="23"/>
        <v>0</v>
      </c>
      <c r="R173" s="730">
        <f t="shared" si="24"/>
        <v>0</v>
      </c>
      <c r="Z173" s="614"/>
    </row>
    <row r="174" spans="13:26" x14ac:dyDescent="0.2">
      <c r="M174" s="614"/>
      <c r="N174" s="748">
        <f t="shared" si="20"/>
        <v>108</v>
      </c>
      <c r="O174" s="730">
        <f t="shared" si="21"/>
        <v>0</v>
      </c>
      <c r="P174" s="730">
        <f t="shared" si="22"/>
        <v>0</v>
      </c>
      <c r="Q174" s="730">
        <f t="shared" si="23"/>
        <v>0</v>
      </c>
      <c r="R174" s="730">
        <f t="shared" si="24"/>
        <v>0</v>
      </c>
      <c r="Z174" s="614"/>
    </row>
    <row r="175" spans="13:26" x14ac:dyDescent="0.2">
      <c r="M175" s="614"/>
      <c r="N175" s="748">
        <f t="shared" si="20"/>
        <v>109</v>
      </c>
      <c r="O175" s="730">
        <f t="shared" si="21"/>
        <v>0</v>
      </c>
      <c r="P175" s="730">
        <f t="shared" si="22"/>
        <v>0</v>
      </c>
      <c r="Q175" s="730">
        <f t="shared" si="23"/>
        <v>0</v>
      </c>
      <c r="R175" s="730">
        <f t="shared" si="24"/>
        <v>0</v>
      </c>
      <c r="Z175" s="614"/>
    </row>
    <row r="176" spans="13:26" x14ac:dyDescent="0.2">
      <c r="M176" s="614"/>
      <c r="N176" s="748">
        <f t="shared" si="20"/>
        <v>110</v>
      </c>
      <c r="O176" s="730">
        <f t="shared" si="21"/>
        <v>0</v>
      </c>
      <c r="P176" s="730">
        <f t="shared" si="22"/>
        <v>0</v>
      </c>
      <c r="Q176" s="730">
        <f t="shared" si="23"/>
        <v>0</v>
      </c>
      <c r="R176" s="730">
        <f t="shared" si="24"/>
        <v>0</v>
      </c>
      <c r="Z176" s="614"/>
    </row>
    <row r="177" spans="13:26" x14ac:dyDescent="0.2">
      <c r="M177" s="614"/>
      <c r="N177" s="748">
        <f t="shared" si="20"/>
        <v>111</v>
      </c>
      <c r="O177" s="730">
        <f t="shared" si="21"/>
        <v>0</v>
      </c>
      <c r="P177" s="730">
        <f t="shared" si="22"/>
        <v>0</v>
      </c>
      <c r="Q177" s="730">
        <f t="shared" si="23"/>
        <v>0</v>
      </c>
      <c r="R177" s="730">
        <f t="shared" si="24"/>
        <v>0</v>
      </c>
      <c r="Z177" s="614"/>
    </row>
    <row r="178" spans="13:26" x14ac:dyDescent="0.2">
      <c r="M178" s="614"/>
      <c r="N178" s="748">
        <f t="shared" si="20"/>
        <v>112</v>
      </c>
      <c r="O178" s="730">
        <f t="shared" si="21"/>
        <v>0</v>
      </c>
      <c r="P178" s="730">
        <f t="shared" si="22"/>
        <v>0</v>
      </c>
      <c r="Q178" s="730">
        <f t="shared" si="23"/>
        <v>0</v>
      </c>
      <c r="R178" s="730">
        <f t="shared" si="24"/>
        <v>0</v>
      </c>
      <c r="Z178" s="614"/>
    </row>
    <row r="179" spans="13:26" x14ac:dyDescent="0.2">
      <c r="M179" s="614"/>
      <c r="N179" s="748">
        <f t="shared" si="20"/>
        <v>113</v>
      </c>
      <c r="O179" s="730">
        <f t="shared" si="21"/>
        <v>0</v>
      </c>
      <c r="P179" s="730">
        <f t="shared" si="22"/>
        <v>0</v>
      </c>
      <c r="Q179" s="730">
        <f t="shared" si="23"/>
        <v>0</v>
      </c>
      <c r="R179" s="730">
        <f t="shared" si="24"/>
        <v>0</v>
      </c>
      <c r="Z179" s="614"/>
    </row>
    <row r="180" spans="13:26" x14ac:dyDescent="0.2">
      <c r="M180" s="614"/>
      <c r="N180" s="748">
        <f t="shared" si="20"/>
        <v>114</v>
      </c>
      <c r="O180" s="730">
        <f t="shared" si="21"/>
        <v>0</v>
      </c>
      <c r="P180" s="730">
        <f t="shared" si="22"/>
        <v>0</v>
      </c>
      <c r="Q180" s="730">
        <f t="shared" si="23"/>
        <v>0</v>
      </c>
      <c r="R180" s="730">
        <f t="shared" si="24"/>
        <v>0</v>
      </c>
      <c r="Z180" s="614"/>
    </row>
    <row r="181" spans="13:26" x14ac:dyDescent="0.2">
      <c r="M181" s="614"/>
      <c r="N181" s="748">
        <f t="shared" si="20"/>
        <v>115</v>
      </c>
      <c r="O181" s="730">
        <f t="shared" si="21"/>
        <v>0</v>
      </c>
      <c r="P181" s="730">
        <f t="shared" si="22"/>
        <v>0</v>
      </c>
      <c r="Q181" s="730">
        <f t="shared" si="23"/>
        <v>0</v>
      </c>
      <c r="R181" s="730">
        <f t="shared" si="24"/>
        <v>0</v>
      </c>
      <c r="Z181" s="614"/>
    </row>
    <row r="182" spans="13:26" x14ac:dyDescent="0.2">
      <c r="M182" s="614"/>
      <c r="N182" s="748">
        <f t="shared" si="20"/>
        <v>116</v>
      </c>
      <c r="O182" s="730">
        <f t="shared" si="21"/>
        <v>0</v>
      </c>
      <c r="P182" s="730">
        <f t="shared" si="22"/>
        <v>0</v>
      </c>
      <c r="Q182" s="730">
        <f t="shared" si="23"/>
        <v>0</v>
      </c>
      <c r="R182" s="730">
        <f t="shared" si="24"/>
        <v>0</v>
      </c>
      <c r="Z182" s="614"/>
    </row>
    <row r="183" spans="13:26" x14ac:dyDescent="0.2">
      <c r="M183" s="614"/>
      <c r="N183" s="748">
        <f t="shared" si="20"/>
        <v>117</v>
      </c>
      <c r="O183" s="730">
        <f t="shared" si="21"/>
        <v>0</v>
      </c>
      <c r="P183" s="730">
        <f t="shared" si="22"/>
        <v>0</v>
      </c>
      <c r="Q183" s="730">
        <f t="shared" si="23"/>
        <v>0</v>
      </c>
      <c r="R183" s="730">
        <f t="shared" si="24"/>
        <v>0</v>
      </c>
      <c r="Z183" s="614"/>
    </row>
    <row r="184" spans="13:26" x14ac:dyDescent="0.2">
      <c r="M184" s="614"/>
      <c r="N184" s="748">
        <f t="shared" si="20"/>
        <v>118</v>
      </c>
      <c r="O184" s="730">
        <f t="shared" si="21"/>
        <v>0</v>
      </c>
      <c r="P184" s="730">
        <f t="shared" si="22"/>
        <v>0</v>
      </c>
      <c r="Q184" s="730">
        <f t="shared" si="23"/>
        <v>0</v>
      </c>
      <c r="R184" s="730">
        <f t="shared" si="24"/>
        <v>0</v>
      </c>
      <c r="Z184" s="614"/>
    </row>
    <row r="185" spans="13:26" x14ac:dyDescent="0.2">
      <c r="M185" s="614"/>
      <c r="N185" s="748">
        <f t="shared" si="20"/>
        <v>119</v>
      </c>
      <c r="O185" s="730">
        <f t="shared" si="21"/>
        <v>0</v>
      </c>
      <c r="P185" s="730">
        <f t="shared" si="22"/>
        <v>0</v>
      </c>
      <c r="Q185" s="730">
        <f t="shared" si="23"/>
        <v>0</v>
      </c>
      <c r="R185" s="730">
        <f t="shared" si="24"/>
        <v>0</v>
      </c>
      <c r="Z185" s="614"/>
    </row>
    <row r="186" spans="13:26" x14ac:dyDescent="0.2">
      <c r="M186" s="614"/>
      <c r="N186" s="748">
        <f t="shared" si="20"/>
        <v>120</v>
      </c>
      <c r="O186" s="730">
        <f t="shared" si="21"/>
        <v>0</v>
      </c>
      <c r="P186" s="730">
        <f t="shared" si="22"/>
        <v>0</v>
      </c>
      <c r="Q186" s="730">
        <f t="shared" si="23"/>
        <v>0</v>
      </c>
      <c r="R186" s="730">
        <f t="shared" si="24"/>
        <v>0</v>
      </c>
      <c r="Z186" s="614"/>
    </row>
    <row r="187" spans="13:26" x14ac:dyDescent="0.2">
      <c r="M187" s="614"/>
      <c r="N187" s="748">
        <f t="shared" si="20"/>
        <v>121</v>
      </c>
      <c r="O187" s="730">
        <f t="shared" si="21"/>
        <v>0</v>
      </c>
      <c r="P187" s="730">
        <f t="shared" si="22"/>
        <v>0</v>
      </c>
      <c r="Q187" s="730">
        <f t="shared" si="23"/>
        <v>0</v>
      </c>
      <c r="R187" s="730">
        <f t="shared" si="24"/>
        <v>0</v>
      </c>
      <c r="Z187" s="614"/>
    </row>
    <row r="188" spans="13:26" x14ac:dyDescent="0.2">
      <c r="M188" s="614"/>
      <c r="N188" s="748">
        <f t="shared" si="20"/>
        <v>122</v>
      </c>
      <c r="O188" s="730">
        <f t="shared" si="21"/>
        <v>0</v>
      </c>
      <c r="P188" s="730">
        <f t="shared" si="22"/>
        <v>0</v>
      </c>
      <c r="Q188" s="730">
        <f t="shared" si="23"/>
        <v>0</v>
      </c>
      <c r="R188" s="730">
        <f t="shared" si="24"/>
        <v>0</v>
      </c>
      <c r="Z188" s="614"/>
    </row>
    <row r="189" spans="13:26" x14ac:dyDescent="0.2">
      <c r="M189" s="614"/>
      <c r="N189" s="748">
        <f t="shared" si="20"/>
        <v>123</v>
      </c>
      <c r="O189" s="730">
        <f t="shared" si="21"/>
        <v>0</v>
      </c>
      <c r="P189" s="730">
        <f t="shared" si="22"/>
        <v>0</v>
      </c>
      <c r="Q189" s="730">
        <f t="shared" si="23"/>
        <v>0</v>
      </c>
      <c r="R189" s="730">
        <f t="shared" si="24"/>
        <v>0</v>
      </c>
      <c r="Z189" s="614"/>
    </row>
    <row r="190" spans="13:26" x14ac:dyDescent="0.2">
      <c r="M190" s="614"/>
      <c r="N190" s="748">
        <f t="shared" si="20"/>
        <v>124</v>
      </c>
      <c r="O190" s="730">
        <f t="shared" si="21"/>
        <v>0</v>
      </c>
      <c r="P190" s="730">
        <f t="shared" si="22"/>
        <v>0</v>
      </c>
      <c r="Q190" s="730">
        <f t="shared" si="23"/>
        <v>0</v>
      </c>
      <c r="R190" s="730">
        <f t="shared" si="24"/>
        <v>0</v>
      </c>
      <c r="Z190" s="614"/>
    </row>
    <row r="191" spans="13:26" x14ac:dyDescent="0.2">
      <c r="M191" s="614"/>
      <c r="N191" s="748">
        <f t="shared" si="20"/>
        <v>125</v>
      </c>
      <c r="O191" s="730">
        <f t="shared" si="21"/>
        <v>0</v>
      </c>
      <c r="P191" s="730">
        <f t="shared" si="22"/>
        <v>0</v>
      </c>
      <c r="Q191" s="730">
        <f t="shared" si="23"/>
        <v>0</v>
      </c>
      <c r="R191" s="730">
        <f t="shared" si="24"/>
        <v>0</v>
      </c>
      <c r="Z191" s="614"/>
    </row>
    <row r="192" spans="13:26" x14ac:dyDescent="0.2">
      <c r="M192" s="614"/>
      <c r="N192" s="748">
        <f t="shared" si="20"/>
        <v>126</v>
      </c>
      <c r="O192" s="730">
        <f t="shared" si="21"/>
        <v>0</v>
      </c>
      <c r="P192" s="730">
        <f t="shared" si="22"/>
        <v>0</v>
      </c>
      <c r="Q192" s="730">
        <f t="shared" si="23"/>
        <v>0</v>
      </c>
      <c r="R192" s="730">
        <f t="shared" si="24"/>
        <v>0</v>
      </c>
      <c r="Z192" s="614"/>
    </row>
    <row r="193" spans="13:26" x14ac:dyDescent="0.2">
      <c r="M193" s="614"/>
      <c r="N193" s="748">
        <f t="shared" si="20"/>
        <v>127</v>
      </c>
      <c r="O193" s="730">
        <f t="shared" si="21"/>
        <v>0</v>
      </c>
      <c r="P193" s="730">
        <f t="shared" si="22"/>
        <v>0</v>
      </c>
      <c r="Q193" s="730">
        <f t="shared" si="23"/>
        <v>0</v>
      </c>
      <c r="R193" s="730">
        <f t="shared" si="24"/>
        <v>0</v>
      </c>
      <c r="Z193" s="614"/>
    </row>
    <row r="194" spans="13:26" x14ac:dyDescent="0.2">
      <c r="M194" s="614"/>
      <c r="N194" s="748">
        <f t="shared" si="20"/>
        <v>128</v>
      </c>
      <c r="O194" s="730">
        <f t="shared" si="21"/>
        <v>0</v>
      </c>
      <c r="P194" s="730">
        <f t="shared" si="22"/>
        <v>0</v>
      </c>
      <c r="Q194" s="730">
        <f t="shared" si="23"/>
        <v>0</v>
      </c>
      <c r="R194" s="730">
        <f t="shared" si="24"/>
        <v>0</v>
      </c>
      <c r="Z194" s="614"/>
    </row>
    <row r="195" spans="13:26" x14ac:dyDescent="0.2">
      <c r="M195" s="614"/>
      <c r="N195" s="748">
        <f t="shared" si="20"/>
        <v>129</v>
      </c>
      <c r="O195" s="730">
        <f t="shared" si="21"/>
        <v>0</v>
      </c>
      <c r="P195" s="730">
        <f t="shared" si="22"/>
        <v>0</v>
      </c>
      <c r="Q195" s="730">
        <f t="shared" si="23"/>
        <v>0</v>
      </c>
      <c r="R195" s="730">
        <f t="shared" si="24"/>
        <v>0</v>
      </c>
      <c r="Z195" s="614"/>
    </row>
    <row r="196" spans="13:26" x14ac:dyDescent="0.2">
      <c r="M196" s="614"/>
      <c r="N196" s="748">
        <f t="shared" si="20"/>
        <v>130</v>
      </c>
      <c r="O196" s="730">
        <f t="shared" si="21"/>
        <v>0</v>
      </c>
      <c r="P196" s="730">
        <f t="shared" si="22"/>
        <v>0</v>
      </c>
      <c r="Q196" s="730">
        <f t="shared" si="23"/>
        <v>0</v>
      </c>
      <c r="R196" s="730">
        <f t="shared" si="24"/>
        <v>0</v>
      </c>
      <c r="Z196" s="614"/>
    </row>
    <row r="197" spans="13:26" x14ac:dyDescent="0.2">
      <c r="M197" s="614"/>
      <c r="N197" s="748">
        <f t="shared" ref="N197:N260" si="25">N196+1</f>
        <v>131</v>
      </c>
      <c r="O197" s="730">
        <f t="shared" si="21"/>
        <v>0</v>
      </c>
      <c r="P197" s="730">
        <f t="shared" si="22"/>
        <v>0</v>
      </c>
      <c r="Q197" s="730">
        <f t="shared" si="23"/>
        <v>0</v>
      </c>
      <c r="R197" s="730">
        <f t="shared" si="24"/>
        <v>0</v>
      </c>
      <c r="Z197" s="614"/>
    </row>
    <row r="198" spans="13:26" x14ac:dyDescent="0.2">
      <c r="M198" s="614"/>
      <c r="N198" s="748">
        <f t="shared" si="25"/>
        <v>132</v>
      </c>
      <c r="O198" s="730">
        <f t="shared" ref="O198:O261" si="26">R197</f>
        <v>0</v>
      </c>
      <c r="P198" s="730">
        <f t="shared" ref="P198:P261" si="27">P197</f>
        <v>0</v>
      </c>
      <c r="Q198" s="730">
        <f t="shared" ref="Q198:Q261" si="28">O198*$P$61</f>
        <v>0</v>
      </c>
      <c r="R198" s="730">
        <f t="shared" ref="R198:R261" si="29">O198+P198+Q198</f>
        <v>0</v>
      </c>
      <c r="Z198" s="614"/>
    </row>
    <row r="199" spans="13:26" x14ac:dyDescent="0.2">
      <c r="M199" s="614"/>
      <c r="N199" s="748">
        <f t="shared" si="25"/>
        <v>133</v>
      </c>
      <c r="O199" s="730">
        <f t="shared" si="26"/>
        <v>0</v>
      </c>
      <c r="P199" s="730">
        <f t="shared" si="27"/>
        <v>0</v>
      </c>
      <c r="Q199" s="730">
        <f t="shared" si="28"/>
        <v>0</v>
      </c>
      <c r="R199" s="730">
        <f t="shared" si="29"/>
        <v>0</v>
      </c>
      <c r="Z199" s="614"/>
    </row>
    <row r="200" spans="13:26" x14ac:dyDescent="0.2">
      <c r="M200" s="614"/>
      <c r="N200" s="748">
        <f t="shared" si="25"/>
        <v>134</v>
      </c>
      <c r="O200" s="730">
        <f t="shared" si="26"/>
        <v>0</v>
      </c>
      <c r="P200" s="730">
        <f t="shared" si="27"/>
        <v>0</v>
      </c>
      <c r="Q200" s="730">
        <f t="shared" si="28"/>
        <v>0</v>
      </c>
      <c r="R200" s="730">
        <f t="shared" si="29"/>
        <v>0</v>
      </c>
      <c r="Z200" s="614"/>
    </row>
    <row r="201" spans="13:26" x14ac:dyDescent="0.2">
      <c r="M201" s="614"/>
      <c r="N201" s="748">
        <f t="shared" si="25"/>
        <v>135</v>
      </c>
      <c r="O201" s="730">
        <f t="shared" si="26"/>
        <v>0</v>
      </c>
      <c r="P201" s="730">
        <f t="shared" si="27"/>
        <v>0</v>
      </c>
      <c r="Q201" s="730">
        <f t="shared" si="28"/>
        <v>0</v>
      </c>
      <c r="R201" s="730">
        <f t="shared" si="29"/>
        <v>0</v>
      </c>
      <c r="Z201" s="614"/>
    </row>
    <row r="202" spans="13:26" x14ac:dyDescent="0.2">
      <c r="M202" s="614"/>
      <c r="N202" s="748">
        <f t="shared" si="25"/>
        <v>136</v>
      </c>
      <c r="O202" s="730">
        <f t="shared" si="26"/>
        <v>0</v>
      </c>
      <c r="P202" s="730">
        <f t="shared" si="27"/>
        <v>0</v>
      </c>
      <c r="Q202" s="730">
        <f t="shared" si="28"/>
        <v>0</v>
      </c>
      <c r="R202" s="730">
        <f t="shared" si="29"/>
        <v>0</v>
      </c>
      <c r="Z202" s="614"/>
    </row>
    <row r="203" spans="13:26" x14ac:dyDescent="0.2">
      <c r="M203" s="614"/>
      <c r="N203" s="748">
        <f t="shared" si="25"/>
        <v>137</v>
      </c>
      <c r="O203" s="730">
        <f t="shared" si="26"/>
        <v>0</v>
      </c>
      <c r="P203" s="730">
        <f t="shared" si="27"/>
        <v>0</v>
      </c>
      <c r="Q203" s="730">
        <f t="shared" si="28"/>
        <v>0</v>
      </c>
      <c r="R203" s="730">
        <f t="shared" si="29"/>
        <v>0</v>
      </c>
      <c r="Z203" s="614"/>
    </row>
    <row r="204" spans="13:26" x14ac:dyDescent="0.2">
      <c r="M204" s="614"/>
      <c r="N204" s="748">
        <f t="shared" si="25"/>
        <v>138</v>
      </c>
      <c r="O204" s="730">
        <f t="shared" si="26"/>
        <v>0</v>
      </c>
      <c r="P204" s="730">
        <f t="shared" si="27"/>
        <v>0</v>
      </c>
      <c r="Q204" s="730">
        <f t="shared" si="28"/>
        <v>0</v>
      </c>
      <c r="R204" s="730">
        <f t="shared" si="29"/>
        <v>0</v>
      </c>
      <c r="Z204" s="614"/>
    </row>
    <row r="205" spans="13:26" x14ac:dyDescent="0.2">
      <c r="M205" s="614"/>
      <c r="N205" s="748">
        <f t="shared" si="25"/>
        <v>139</v>
      </c>
      <c r="O205" s="730">
        <f t="shared" si="26"/>
        <v>0</v>
      </c>
      <c r="P205" s="730">
        <f t="shared" si="27"/>
        <v>0</v>
      </c>
      <c r="Q205" s="730">
        <f t="shared" si="28"/>
        <v>0</v>
      </c>
      <c r="R205" s="730">
        <f t="shared" si="29"/>
        <v>0</v>
      </c>
      <c r="Z205" s="614"/>
    </row>
    <row r="206" spans="13:26" x14ac:dyDescent="0.2">
      <c r="M206" s="614"/>
      <c r="N206" s="748">
        <f t="shared" si="25"/>
        <v>140</v>
      </c>
      <c r="O206" s="730">
        <f t="shared" si="26"/>
        <v>0</v>
      </c>
      <c r="P206" s="730">
        <f t="shared" si="27"/>
        <v>0</v>
      </c>
      <c r="Q206" s="730">
        <f t="shared" si="28"/>
        <v>0</v>
      </c>
      <c r="R206" s="730">
        <f t="shared" si="29"/>
        <v>0</v>
      </c>
      <c r="Z206" s="614"/>
    </row>
    <row r="207" spans="13:26" x14ac:dyDescent="0.2">
      <c r="M207" s="614"/>
      <c r="N207" s="748">
        <f t="shared" si="25"/>
        <v>141</v>
      </c>
      <c r="O207" s="730">
        <f t="shared" si="26"/>
        <v>0</v>
      </c>
      <c r="P207" s="730">
        <f t="shared" si="27"/>
        <v>0</v>
      </c>
      <c r="Q207" s="730">
        <f t="shared" si="28"/>
        <v>0</v>
      </c>
      <c r="R207" s="730">
        <f t="shared" si="29"/>
        <v>0</v>
      </c>
      <c r="Z207" s="614"/>
    </row>
    <row r="208" spans="13:26" x14ac:dyDescent="0.2">
      <c r="M208" s="614"/>
      <c r="N208" s="748">
        <f t="shared" si="25"/>
        <v>142</v>
      </c>
      <c r="O208" s="730">
        <f t="shared" si="26"/>
        <v>0</v>
      </c>
      <c r="P208" s="730">
        <f t="shared" si="27"/>
        <v>0</v>
      </c>
      <c r="Q208" s="730">
        <f t="shared" si="28"/>
        <v>0</v>
      </c>
      <c r="R208" s="730">
        <f t="shared" si="29"/>
        <v>0</v>
      </c>
      <c r="Z208" s="614"/>
    </row>
    <row r="209" spans="13:26" x14ac:dyDescent="0.2">
      <c r="M209" s="614"/>
      <c r="N209" s="748">
        <f t="shared" si="25"/>
        <v>143</v>
      </c>
      <c r="O209" s="730">
        <f t="shared" si="26"/>
        <v>0</v>
      </c>
      <c r="P209" s="730">
        <f t="shared" si="27"/>
        <v>0</v>
      </c>
      <c r="Q209" s="730">
        <f t="shared" si="28"/>
        <v>0</v>
      </c>
      <c r="R209" s="730">
        <f t="shared" si="29"/>
        <v>0</v>
      </c>
      <c r="Z209" s="614"/>
    </row>
    <row r="210" spans="13:26" x14ac:dyDescent="0.2">
      <c r="M210" s="614"/>
      <c r="N210" s="748">
        <f t="shared" si="25"/>
        <v>144</v>
      </c>
      <c r="O210" s="730">
        <f t="shared" si="26"/>
        <v>0</v>
      </c>
      <c r="P210" s="730">
        <f t="shared" si="27"/>
        <v>0</v>
      </c>
      <c r="Q210" s="730">
        <f t="shared" si="28"/>
        <v>0</v>
      </c>
      <c r="R210" s="730">
        <f t="shared" si="29"/>
        <v>0</v>
      </c>
      <c r="Z210" s="614"/>
    </row>
    <row r="211" spans="13:26" x14ac:dyDescent="0.2">
      <c r="M211" s="614"/>
      <c r="N211" s="748">
        <f t="shared" si="25"/>
        <v>145</v>
      </c>
      <c r="O211" s="730">
        <f t="shared" si="26"/>
        <v>0</v>
      </c>
      <c r="P211" s="730">
        <f t="shared" si="27"/>
        <v>0</v>
      </c>
      <c r="Q211" s="730">
        <f t="shared" si="28"/>
        <v>0</v>
      </c>
      <c r="R211" s="730">
        <f t="shared" si="29"/>
        <v>0</v>
      </c>
      <c r="Z211" s="614"/>
    </row>
    <row r="212" spans="13:26" x14ac:dyDescent="0.2">
      <c r="M212" s="614"/>
      <c r="N212" s="748">
        <f t="shared" si="25"/>
        <v>146</v>
      </c>
      <c r="O212" s="730">
        <f t="shared" si="26"/>
        <v>0</v>
      </c>
      <c r="P212" s="730">
        <f t="shared" si="27"/>
        <v>0</v>
      </c>
      <c r="Q212" s="730">
        <f t="shared" si="28"/>
        <v>0</v>
      </c>
      <c r="R212" s="730">
        <f t="shared" si="29"/>
        <v>0</v>
      </c>
      <c r="Z212" s="614"/>
    </row>
    <row r="213" spans="13:26" x14ac:dyDescent="0.2">
      <c r="M213" s="614"/>
      <c r="N213" s="748">
        <f t="shared" si="25"/>
        <v>147</v>
      </c>
      <c r="O213" s="730">
        <f t="shared" si="26"/>
        <v>0</v>
      </c>
      <c r="P213" s="730">
        <f t="shared" si="27"/>
        <v>0</v>
      </c>
      <c r="Q213" s="730">
        <f t="shared" si="28"/>
        <v>0</v>
      </c>
      <c r="R213" s="730">
        <f t="shared" si="29"/>
        <v>0</v>
      </c>
      <c r="Z213" s="614"/>
    </row>
    <row r="214" spans="13:26" x14ac:dyDescent="0.2">
      <c r="M214" s="614"/>
      <c r="N214" s="748">
        <f t="shared" si="25"/>
        <v>148</v>
      </c>
      <c r="O214" s="730">
        <f t="shared" si="26"/>
        <v>0</v>
      </c>
      <c r="P214" s="730">
        <f t="shared" si="27"/>
        <v>0</v>
      </c>
      <c r="Q214" s="730">
        <f t="shared" si="28"/>
        <v>0</v>
      </c>
      <c r="R214" s="730">
        <f t="shared" si="29"/>
        <v>0</v>
      </c>
      <c r="Z214" s="614"/>
    </row>
    <row r="215" spans="13:26" x14ac:dyDescent="0.2">
      <c r="M215" s="614"/>
      <c r="N215" s="748">
        <f t="shared" si="25"/>
        <v>149</v>
      </c>
      <c r="O215" s="730">
        <f t="shared" si="26"/>
        <v>0</v>
      </c>
      <c r="P215" s="730">
        <f t="shared" si="27"/>
        <v>0</v>
      </c>
      <c r="Q215" s="730">
        <f t="shared" si="28"/>
        <v>0</v>
      </c>
      <c r="R215" s="730">
        <f t="shared" si="29"/>
        <v>0</v>
      </c>
      <c r="Z215" s="614"/>
    </row>
    <row r="216" spans="13:26" x14ac:dyDescent="0.2">
      <c r="M216" s="614"/>
      <c r="N216" s="748">
        <f t="shared" si="25"/>
        <v>150</v>
      </c>
      <c r="O216" s="730">
        <f t="shared" si="26"/>
        <v>0</v>
      </c>
      <c r="P216" s="730">
        <f t="shared" si="27"/>
        <v>0</v>
      </c>
      <c r="Q216" s="730">
        <f t="shared" si="28"/>
        <v>0</v>
      </c>
      <c r="R216" s="730">
        <f t="shared" si="29"/>
        <v>0</v>
      </c>
      <c r="Z216" s="614"/>
    </row>
    <row r="217" spans="13:26" x14ac:dyDescent="0.2">
      <c r="M217" s="614"/>
      <c r="N217" s="748">
        <f t="shared" si="25"/>
        <v>151</v>
      </c>
      <c r="O217" s="730">
        <f t="shared" si="26"/>
        <v>0</v>
      </c>
      <c r="P217" s="730">
        <f t="shared" si="27"/>
        <v>0</v>
      </c>
      <c r="Q217" s="730">
        <f t="shared" si="28"/>
        <v>0</v>
      </c>
      <c r="R217" s="730">
        <f t="shared" si="29"/>
        <v>0</v>
      </c>
      <c r="Z217" s="614"/>
    </row>
    <row r="218" spans="13:26" x14ac:dyDescent="0.2">
      <c r="M218" s="614"/>
      <c r="N218" s="748">
        <f t="shared" si="25"/>
        <v>152</v>
      </c>
      <c r="O218" s="730">
        <f t="shared" si="26"/>
        <v>0</v>
      </c>
      <c r="P218" s="730">
        <f t="shared" si="27"/>
        <v>0</v>
      </c>
      <c r="Q218" s="730">
        <f t="shared" si="28"/>
        <v>0</v>
      </c>
      <c r="R218" s="730">
        <f t="shared" si="29"/>
        <v>0</v>
      </c>
      <c r="Z218" s="614"/>
    </row>
    <row r="219" spans="13:26" x14ac:dyDescent="0.2">
      <c r="M219" s="614"/>
      <c r="N219" s="748">
        <f t="shared" si="25"/>
        <v>153</v>
      </c>
      <c r="O219" s="730">
        <f t="shared" si="26"/>
        <v>0</v>
      </c>
      <c r="P219" s="730">
        <f t="shared" si="27"/>
        <v>0</v>
      </c>
      <c r="Q219" s="730">
        <f t="shared" si="28"/>
        <v>0</v>
      </c>
      <c r="R219" s="730">
        <f t="shared" si="29"/>
        <v>0</v>
      </c>
      <c r="Z219" s="614"/>
    </row>
    <row r="220" spans="13:26" x14ac:dyDescent="0.2">
      <c r="M220" s="614"/>
      <c r="N220" s="748">
        <f t="shared" si="25"/>
        <v>154</v>
      </c>
      <c r="O220" s="730">
        <f t="shared" si="26"/>
        <v>0</v>
      </c>
      <c r="P220" s="730">
        <f t="shared" si="27"/>
        <v>0</v>
      </c>
      <c r="Q220" s="730">
        <f t="shared" si="28"/>
        <v>0</v>
      </c>
      <c r="R220" s="730">
        <f t="shared" si="29"/>
        <v>0</v>
      </c>
      <c r="Z220" s="614"/>
    </row>
    <row r="221" spans="13:26" x14ac:dyDescent="0.2">
      <c r="M221" s="614"/>
      <c r="N221" s="748">
        <f t="shared" si="25"/>
        <v>155</v>
      </c>
      <c r="O221" s="730">
        <f t="shared" si="26"/>
        <v>0</v>
      </c>
      <c r="P221" s="730">
        <f t="shared" si="27"/>
        <v>0</v>
      </c>
      <c r="Q221" s="730">
        <f t="shared" si="28"/>
        <v>0</v>
      </c>
      <c r="R221" s="730">
        <f t="shared" si="29"/>
        <v>0</v>
      </c>
      <c r="Z221" s="614"/>
    </row>
    <row r="222" spans="13:26" x14ac:dyDescent="0.2">
      <c r="M222" s="614"/>
      <c r="N222" s="748">
        <f t="shared" si="25"/>
        <v>156</v>
      </c>
      <c r="O222" s="730">
        <f t="shared" si="26"/>
        <v>0</v>
      </c>
      <c r="P222" s="730">
        <f t="shared" si="27"/>
        <v>0</v>
      </c>
      <c r="Q222" s="730">
        <f t="shared" si="28"/>
        <v>0</v>
      </c>
      <c r="R222" s="730">
        <f t="shared" si="29"/>
        <v>0</v>
      </c>
      <c r="Z222" s="614"/>
    </row>
    <row r="223" spans="13:26" x14ac:dyDescent="0.2">
      <c r="M223" s="614"/>
      <c r="N223" s="748">
        <f t="shared" si="25"/>
        <v>157</v>
      </c>
      <c r="O223" s="730">
        <f t="shared" si="26"/>
        <v>0</v>
      </c>
      <c r="P223" s="730">
        <f t="shared" si="27"/>
        <v>0</v>
      </c>
      <c r="Q223" s="730">
        <f t="shared" si="28"/>
        <v>0</v>
      </c>
      <c r="R223" s="730">
        <f t="shared" si="29"/>
        <v>0</v>
      </c>
      <c r="Z223" s="614"/>
    </row>
    <row r="224" spans="13:26" x14ac:dyDescent="0.2">
      <c r="M224" s="614"/>
      <c r="N224" s="748">
        <f t="shared" si="25"/>
        <v>158</v>
      </c>
      <c r="O224" s="730">
        <f t="shared" si="26"/>
        <v>0</v>
      </c>
      <c r="P224" s="730">
        <f t="shared" si="27"/>
        <v>0</v>
      </c>
      <c r="Q224" s="730">
        <f t="shared" si="28"/>
        <v>0</v>
      </c>
      <c r="R224" s="730">
        <f t="shared" si="29"/>
        <v>0</v>
      </c>
      <c r="Z224" s="614"/>
    </row>
    <row r="225" spans="13:26" x14ac:dyDescent="0.2">
      <c r="M225" s="614"/>
      <c r="N225" s="748">
        <f t="shared" si="25"/>
        <v>159</v>
      </c>
      <c r="O225" s="730">
        <f t="shared" si="26"/>
        <v>0</v>
      </c>
      <c r="P225" s="730">
        <f t="shared" si="27"/>
        <v>0</v>
      </c>
      <c r="Q225" s="730">
        <f t="shared" si="28"/>
        <v>0</v>
      </c>
      <c r="R225" s="730">
        <f t="shared" si="29"/>
        <v>0</v>
      </c>
      <c r="Z225" s="614"/>
    </row>
    <row r="226" spans="13:26" x14ac:dyDescent="0.2">
      <c r="M226" s="614"/>
      <c r="N226" s="748">
        <f t="shared" si="25"/>
        <v>160</v>
      </c>
      <c r="O226" s="730">
        <f t="shared" si="26"/>
        <v>0</v>
      </c>
      <c r="P226" s="730">
        <f t="shared" si="27"/>
        <v>0</v>
      </c>
      <c r="Q226" s="730">
        <f t="shared" si="28"/>
        <v>0</v>
      </c>
      <c r="R226" s="730">
        <f t="shared" si="29"/>
        <v>0</v>
      </c>
      <c r="Z226" s="614"/>
    </row>
    <row r="227" spans="13:26" x14ac:dyDescent="0.2">
      <c r="M227" s="614"/>
      <c r="N227" s="748">
        <f t="shared" si="25"/>
        <v>161</v>
      </c>
      <c r="O227" s="730">
        <f t="shared" si="26"/>
        <v>0</v>
      </c>
      <c r="P227" s="730">
        <f t="shared" si="27"/>
        <v>0</v>
      </c>
      <c r="Q227" s="730">
        <f t="shared" si="28"/>
        <v>0</v>
      </c>
      <c r="R227" s="730">
        <f t="shared" si="29"/>
        <v>0</v>
      </c>
      <c r="Z227" s="614"/>
    </row>
    <row r="228" spans="13:26" x14ac:dyDescent="0.2">
      <c r="M228" s="614"/>
      <c r="N228" s="748">
        <f t="shared" si="25"/>
        <v>162</v>
      </c>
      <c r="O228" s="730">
        <f t="shared" si="26"/>
        <v>0</v>
      </c>
      <c r="P228" s="730">
        <f t="shared" si="27"/>
        <v>0</v>
      </c>
      <c r="Q228" s="730">
        <f t="shared" si="28"/>
        <v>0</v>
      </c>
      <c r="R228" s="730">
        <f t="shared" si="29"/>
        <v>0</v>
      </c>
      <c r="Z228" s="614"/>
    </row>
    <row r="229" spans="13:26" x14ac:dyDescent="0.2">
      <c r="M229" s="614"/>
      <c r="N229" s="748">
        <f t="shared" si="25"/>
        <v>163</v>
      </c>
      <c r="O229" s="730">
        <f t="shared" si="26"/>
        <v>0</v>
      </c>
      <c r="P229" s="730">
        <f t="shared" si="27"/>
        <v>0</v>
      </c>
      <c r="Q229" s="730">
        <f t="shared" si="28"/>
        <v>0</v>
      </c>
      <c r="R229" s="730">
        <f t="shared" si="29"/>
        <v>0</v>
      </c>
      <c r="Z229" s="614"/>
    </row>
    <row r="230" spans="13:26" x14ac:dyDescent="0.2">
      <c r="M230" s="614"/>
      <c r="N230" s="748">
        <f t="shared" si="25"/>
        <v>164</v>
      </c>
      <c r="O230" s="730">
        <f t="shared" si="26"/>
        <v>0</v>
      </c>
      <c r="P230" s="730">
        <f t="shared" si="27"/>
        <v>0</v>
      </c>
      <c r="Q230" s="730">
        <f t="shared" si="28"/>
        <v>0</v>
      </c>
      <c r="R230" s="730">
        <f t="shared" si="29"/>
        <v>0</v>
      </c>
      <c r="Z230" s="614"/>
    </row>
    <row r="231" spans="13:26" x14ac:dyDescent="0.2">
      <c r="M231" s="614"/>
      <c r="N231" s="748">
        <f t="shared" si="25"/>
        <v>165</v>
      </c>
      <c r="O231" s="730">
        <f t="shared" si="26"/>
        <v>0</v>
      </c>
      <c r="P231" s="730">
        <f t="shared" si="27"/>
        <v>0</v>
      </c>
      <c r="Q231" s="730">
        <f t="shared" si="28"/>
        <v>0</v>
      </c>
      <c r="R231" s="730">
        <f t="shared" si="29"/>
        <v>0</v>
      </c>
      <c r="Z231" s="614"/>
    </row>
    <row r="232" spans="13:26" x14ac:dyDescent="0.2">
      <c r="M232" s="614"/>
      <c r="N232" s="748">
        <f t="shared" si="25"/>
        <v>166</v>
      </c>
      <c r="O232" s="730">
        <f t="shared" si="26"/>
        <v>0</v>
      </c>
      <c r="P232" s="730">
        <f t="shared" si="27"/>
        <v>0</v>
      </c>
      <c r="Q232" s="730">
        <f t="shared" si="28"/>
        <v>0</v>
      </c>
      <c r="R232" s="730">
        <f t="shared" si="29"/>
        <v>0</v>
      </c>
      <c r="Z232" s="614"/>
    </row>
    <row r="233" spans="13:26" x14ac:dyDescent="0.2">
      <c r="M233" s="614"/>
      <c r="N233" s="748">
        <f t="shared" si="25"/>
        <v>167</v>
      </c>
      <c r="O233" s="730">
        <f t="shared" si="26"/>
        <v>0</v>
      </c>
      <c r="P233" s="730">
        <f t="shared" si="27"/>
        <v>0</v>
      </c>
      <c r="Q233" s="730">
        <f t="shared" si="28"/>
        <v>0</v>
      </c>
      <c r="R233" s="730">
        <f t="shared" si="29"/>
        <v>0</v>
      </c>
      <c r="Z233" s="614"/>
    </row>
    <row r="234" spans="13:26" x14ac:dyDescent="0.2">
      <c r="M234" s="614"/>
      <c r="N234" s="748">
        <f t="shared" si="25"/>
        <v>168</v>
      </c>
      <c r="O234" s="730">
        <f t="shared" si="26"/>
        <v>0</v>
      </c>
      <c r="P234" s="730">
        <f t="shared" si="27"/>
        <v>0</v>
      </c>
      <c r="Q234" s="730">
        <f t="shared" si="28"/>
        <v>0</v>
      </c>
      <c r="R234" s="730">
        <f t="shared" si="29"/>
        <v>0</v>
      </c>
      <c r="Z234" s="614"/>
    </row>
    <row r="235" spans="13:26" x14ac:dyDescent="0.2">
      <c r="M235" s="614"/>
      <c r="N235" s="748">
        <f t="shared" si="25"/>
        <v>169</v>
      </c>
      <c r="O235" s="730">
        <f t="shared" si="26"/>
        <v>0</v>
      </c>
      <c r="P235" s="730">
        <f t="shared" si="27"/>
        <v>0</v>
      </c>
      <c r="Q235" s="730">
        <f t="shared" si="28"/>
        <v>0</v>
      </c>
      <c r="R235" s="730">
        <f t="shared" si="29"/>
        <v>0</v>
      </c>
      <c r="Z235" s="614"/>
    </row>
    <row r="236" spans="13:26" x14ac:dyDescent="0.2">
      <c r="M236" s="614"/>
      <c r="N236" s="748">
        <f t="shared" si="25"/>
        <v>170</v>
      </c>
      <c r="O236" s="730">
        <f t="shared" si="26"/>
        <v>0</v>
      </c>
      <c r="P236" s="730">
        <f t="shared" si="27"/>
        <v>0</v>
      </c>
      <c r="Q236" s="730">
        <f t="shared" si="28"/>
        <v>0</v>
      </c>
      <c r="R236" s="730">
        <f t="shared" si="29"/>
        <v>0</v>
      </c>
      <c r="Z236" s="614"/>
    </row>
    <row r="237" spans="13:26" x14ac:dyDescent="0.2">
      <c r="M237" s="614"/>
      <c r="N237" s="748">
        <f t="shared" si="25"/>
        <v>171</v>
      </c>
      <c r="O237" s="730">
        <f t="shared" si="26"/>
        <v>0</v>
      </c>
      <c r="P237" s="730">
        <f t="shared" si="27"/>
        <v>0</v>
      </c>
      <c r="Q237" s="730">
        <f t="shared" si="28"/>
        <v>0</v>
      </c>
      <c r="R237" s="730">
        <f t="shared" si="29"/>
        <v>0</v>
      </c>
      <c r="Z237" s="614"/>
    </row>
    <row r="238" spans="13:26" x14ac:dyDescent="0.2">
      <c r="M238" s="614"/>
      <c r="N238" s="748">
        <f t="shared" si="25"/>
        <v>172</v>
      </c>
      <c r="O238" s="730">
        <f t="shared" si="26"/>
        <v>0</v>
      </c>
      <c r="P238" s="730">
        <f t="shared" si="27"/>
        <v>0</v>
      </c>
      <c r="Q238" s="730">
        <f t="shared" si="28"/>
        <v>0</v>
      </c>
      <c r="R238" s="730">
        <f t="shared" si="29"/>
        <v>0</v>
      </c>
      <c r="Z238" s="614"/>
    </row>
    <row r="239" spans="13:26" x14ac:dyDescent="0.2">
      <c r="M239" s="614"/>
      <c r="N239" s="748">
        <f t="shared" si="25"/>
        <v>173</v>
      </c>
      <c r="O239" s="730">
        <f t="shared" si="26"/>
        <v>0</v>
      </c>
      <c r="P239" s="730">
        <f t="shared" si="27"/>
        <v>0</v>
      </c>
      <c r="Q239" s="730">
        <f t="shared" si="28"/>
        <v>0</v>
      </c>
      <c r="R239" s="730">
        <f t="shared" si="29"/>
        <v>0</v>
      </c>
      <c r="Z239" s="614"/>
    </row>
    <row r="240" spans="13:26" x14ac:dyDescent="0.2">
      <c r="M240" s="614"/>
      <c r="N240" s="748">
        <f t="shared" si="25"/>
        <v>174</v>
      </c>
      <c r="O240" s="730">
        <f t="shared" si="26"/>
        <v>0</v>
      </c>
      <c r="P240" s="730">
        <f t="shared" si="27"/>
        <v>0</v>
      </c>
      <c r="Q240" s="730">
        <f t="shared" si="28"/>
        <v>0</v>
      </c>
      <c r="R240" s="730">
        <f t="shared" si="29"/>
        <v>0</v>
      </c>
      <c r="Z240" s="614"/>
    </row>
    <row r="241" spans="13:26" x14ac:dyDescent="0.2">
      <c r="M241" s="614"/>
      <c r="N241" s="748">
        <f t="shared" si="25"/>
        <v>175</v>
      </c>
      <c r="O241" s="730">
        <f t="shared" si="26"/>
        <v>0</v>
      </c>
      <c r="P241" s="730">
        <f t="shared" si="27"/>
        <v>0</v>
      </c>
      <c r="Q241" s="730">
        <f t="shared" si="28"/>
        <v>0</v>
      </c>
      <c r="R241" s="730">
        <f t="shared" si="29"/>
        <v>0</v>
      </c>
      <c r="Z241" s="614"/>
    </row>
    <row r="242" spans="13:26" x14ac:dyDescent="0.2">
      <c r="M242" s="614"/>
      <c r="N242" s="748">
        <f t="shared" si="25"/>
        <v>176</v>
      </c>
      <c r="O242" s="730">
        <f t="shared" si="26"/>
        <v>0</v>
      </c>
      <c r="P242" s="730">
        <f t="shared" si="27"/>
        <v>0</v>
      </c>
      <c r="Q242" s="730">
        <f t="shared" si="28"/>
        <v>0</v>
      </c>
      <c r="R242" s="730">
        <f t="shared" si="29"/>
        <v>0</v>
      </c>
      <c r="Z242" s="614"/>
    </row>
    <row r="243" spans="13:26" x14ac:dyDescent="0.2">
      <c r="M243" s="614"/>
      <c r="N243" s="748">
        <f t="shared" si="25"/>
        <v>177</v>
      </c>
      <c r="O243" s="730">
        <f t="shared" si="26"/>
        <v>0</v>
      </c>
      <c r="P243" s="730">
        <f t="shared" si="27"/>
        <v>0</v>
      </c>
      <c r="Q243" s="730">
        <f t="shared" si="28"/>
        <v>0</v>
      </c>
      <c r="R243" s="730">
        <f t="shared" si="29"/>
        <v>0</v>
      </c>
      <c r="Z243" s="614"/>
    </row>
    <row r="244" spans="13:26" x14ac:dyDescent="0.2">
      <c r="M244" s="614"/>
      <c r="N244" s="748">
        <f t="shared" si="25"/>
        <v>178</v>
      </c>
      <c r="O244" s="730">
        <f t="shared" si="26"/>
        <v>0</v>
      </c>
      <c r="P244" s="730">
        <f t="shared" si="27"/>
        <v>0</v>
      </c>
      <c r="Q244" s="730">
        <f t="shared" si="28"/>
        <v>0</v>
      </c>
      <c r="R244" s="730">
        <f t="shared" si="29"/>
        <v>0</v>
      </c>
      <c r="Z244" s="614"/>
    </row>
    <row r="245" spans="13:26" x14ac:dyDescent="0.2">
      <c r="M245" s="614"/>
      <c r="N245" s="748">
        <f t="shared" si="25"/>
        <v>179</v>
      </c>
      <c r="O245" s="730">
        <f t="shared" si="26"/>
        <v>0</v>
      </c>
      <c r="P245" s="730">
        <f t="shared" si="27"/>
        <v>0</v>
      </c>
      <c r="Q245" s="730">
        <f t="shared" si="28"/>
        <v>0</v>
      </c>
      <c r="R245" s="730">
        <f t="shared" si="29"/>
        <v>0</v>
      </c>
      <c r="Z245" s="614"/>
    </row>
    <row r="246" spans="13:26" x14ac:dyDescent="0.2">
      <c r="M246" s="614"/>
      <c r="N246" s="748">
        <f t="shared" si="25"/>
        <v>180</v>
      </c>
      <c r="O246" s="730">
        <f t="shared" si="26"/>
        <v>0</v>
      </c>
      <c r="P246" s="730">
        <f t="shared" si="27"/>
        <v>0</v>
      </c>
      <c r="Q246" s="730">
        <f t="shared" si="28"/>
        <v>0</v>
      </c>
      <c r="R246" s="730">
        <f t="shared" si="29"/>
        <v>0</v>
      </c>
      <c r="Z246" s="614"/>
    </row>
    <row r="247" spans="13:26" x14ac:dyDescent="0.2">
      <c r="M247" s="614"/>
      <c r="N247" s="748">
        <f t="shared" si="25"/>
        <v>181</v>
      </c>
      <c r="O247" s="730">
        <f t="shared" si="26"/>
        <v>0</v>
      </c>
      <c r="P247" s="730">
        <f t="shared" si="27"/>
        <v>0</v>
      </c>
      <c r="Q247" s="730">
        <f t="shared" si="28"/>
        <v>0</v>
      </c>
      <c r="R247" s="730">
        <f t="shared" si="29"/>
        <v>0</v>
      </c>
      <c r="Z247" s="614"/>
    </row>
    <row r="248" spans="13:26" x14ac:dyDescent="0.2">
      <c r="M248" s="614"/>
      <c r="N248" s="748">
        <f t="shared" si="25"/>
        <v>182</v>
      </c>
      <c r="O248" s="730">
        <f t="shared" si="26"/>
        <v>0</v>
      </c>
      <c r="P248" s="730">
        <f t="shared" si="27"/>
        <v>0</v>
      </c>
      <c r="Q248" s="730">
        <f t="shared" si="28"/>
        <v>0</v>
      </c>
      <c r="R248" s="730">
        <f t="shared" si="29"/>
        <v>0</v>
      </c>
      <c r="Z248" s="614"/>
    </row>
    <row r="249" spans="13:26" x14ac:dyDescent="0.2">
      <c r="M249" s="614"/>
      <c r="N249" s="748">
        <f t="shared" si="25"/>
        <v>183</v>
      </c>
      <c r="O249" s="730">
        <f t="shared" si="26"/>
        <v>0</v>
      </c>
      <c r="P249" s="730">
        <f t="shared" si="27"/>
        <v>0</v>
      </c>
      <c r="Q249" s="730">
        <f t="shared" si="28"/>
        <v>0</v>
      </c>
      <c r="R249" s="730">
        <f t="shared" si="29"/>
        <v>0</v>
      </c>
      <c r="Z249" s="614"/>
    </row>
    <row r="250" spans="13:26" x14ac:dyDescent="0.2">
      <c r="M250" s="614"/>
      <c r="N250" s="748">
        <f t="shared" si="25"/>
        <v>184</v>
      </c>
      <c r="O250" s="730">
        <f t="shared" si="26"/>
        <v>0</v>
      </c>
      <c r="P250" s="730">
        <f t="shared" si="27"/>
        <v>0</v>
      </c>
      <c r="Q250" s="730">
        <f t="shared" si="28"/>
        <v>0</v>
      </c>
      <c r="R250" s="730">
        <f t="shared" si="29"/>
        <v>0</v>
      </c>
      <c r="Z250" s="614"/>
    </row>
    <row r="251" spans="13:26" x14ac:dyDescent="0.2">
      <c r="M251" s="614"/>
      <c r="N251" s="748">
        <f t="shared" si="25"/>
        <v>185</v>
      </c>
      <c r="O251" s="730">
        <f t="shared" si="26"/>
        <v>0</v>
      </c>
      <c r="P251" s="730">
        <f t="shared" si="27"/>
        <v>0</v>
      </c>
      <c r="Q251" s="730">
        <f t="shared" si="28"/>
        <v>0</v>
      </c>
      <c r="R251" s="730">
        <f t="shared" si="29"/>
        <v>0</v>
      </c>
      <c r="Z251" s="614"/>
    </row>
    <row r="252" spans="13:26" x14ac:dyDescent="0.2">
      <c r="M252" s="614"/>
      <c r="N252" s="748">
        <f t="shared" si="25"/>
        <v>186</v>
      </c>
      <c r="O252" s="730">
        <f t="shared" si="26"/>
        <v>0</v>
      </c>
      <c r="P252" s="730">
        <f t="shared" si="27"/>
        <v>0</v>
      </c>
      <c r="Q252" s="730">
        <f t="shared" si="28"/>
        <v>0</v>
      </c>
      <c r="R252" s="730">
        <f t="shared" si="29"/>
        <v>0</v>
      </c>
      <c r="Z252" s="614"/>
    </row>
    <row r="253" spans="13:26" x14ac:dyDescent="0.2">
      <c r="M253" s="614"/>
      <c r="N253" s="748">
        <f t="shared" si="25"/>
        <v>187</v>
      </c>
      <c r="O253" s="730">
        <f t="shared" si="26"/>
        <v>0</v>
      </c>
      <c r="P253" s="730">
        <f t="shared" si="27"/>
        <v>0</v>
      </c>
      <c r="Q253" s="730">
        <f t="shared" si="28"/>
        <v>0</v>
      </c>
      <c r="R253" s="730">
        <f t="shared" si="29"/>
        <v>0</v>
      </c>
      <c r="Z253" s="614"/>
    </row>
    <row r="254" spans="13:26" x14ac:dyDescent="0.2">
      <c r="M254" s="614"/>
      <c r="N254" s="748">
        <f t="shared" si="25"/>
        <v>188</v>
      </c>
      <c r="O254" s="730">
        <f t="shared" si="26"/>
        <v>0</v>
      </c>
      <c r="P254" s="730">
        <f t="shared" si="27"/>
        <v>0</v>
      </c>
      <c r="Q254" s="730">
        <f t="shared" si="28"/>
        <v>0</v>
      </c>
      <c r="R254" s="730">
        <f t="shared" si="29"/>
        <v>0</v>
      </c>
      <c r="Z254" s="614"/>
    </row>
    <row r="255" spans="13:26" x14ac:dyDescent="0.2">
      <c r="M255" s="614"/>
      <c r="N255" s="748">
        <f t="shared" si="25"/>
        <v>189</v>
      </c>
      <c r="O255" s="730">
        <f t="shared" si="26"/>
        <v>0</v>
      </c>
      <c r="P255" s="730">
        <f t="shared" si="27"/>
        <v>0</v>
      </c>
      <c r="Q255" s="730">
        <f t="shared" si="28"/>
        <v>0</v>
      </c>
      <c r="R255" s="730">
        <f t="shared" si="29"/>
        <v>0</v>
      </c>
      <c r="Z255" s="614"/>
    </row>
    <row r="256" spans="13:26" x14ac:dyDescent="0.2">
      <c r="M256" s="614"/>
      <c r="N256" s="748">
        <f t="shared" si="25"/>
        <v>190</v>
      </c>
      <c r="O256" s="730">
        <f t="shared" si="26"/>
        <v>0</v>
      </c>
      <c r="P256" s="730">
        <f t="shared" si="27"/>
        <v>0</v>
      </c>
      <c r="Q256" s="730">
        <f t="shared" si="28"/>
        <v>0</v>
      </c>
      <c r="R256" s="730">
        <f t="shared" si="29"/>
        <v>0</v>
      </c>
      <c r="Z256" s="614"/>
    </row>
    <row r="257" spans="13:26" x14ac:dyDescent="0.2">
      <c r="M257" s="614"/>
      <c r="N257" s="748">
        <f t="shared" si="25"/>
        <v>191</v>
      </c>
      <c r="O257" s="730">
        <f t="shared" si="26"/>
        <v>0</v>
      </c>
      <c r="P257" s="730">
        <f t="shared" si="27"/>
        <v>0</v>
      </c>
      <c r="Q257" s="730">
        <f t="shared" si="28"/>
        <v>0</v>
      </c>
      <c r="R257" s="730">
        <f t="shared" si="29"/>
        <v>0</v>
      </c>
      <c r="Z257" s="614"/>
    </row>
    <row r="258" spans="13:26" x14ac:dyDescent="0.2">
      <c r="M258" s="614"/>
      <c r="N258" s="748">
        <f t="shared" si="25"/>
        <v>192</v>
      </c>
      <c r="O258" s="730">
        <f t="shared" si="26"/>
        <v>0</v>
      </c>
      <c r="P258" s="730">
        <f t="shared" si="27"/>
        <v>0</v>
      </c>
      <c r="Q258" s="730">
        <f t="shared" si="28"/>
        <v>0</v>
      </c>
      <c r="R258" s="730">
        <f t="shared" si="29"/>
        <v>0</v>
      </c>
      <c r="Z258" s="614"/>
    </row>
    <row r="259" spans="13:26" x14ac:dyDescent="0.2">
      <c r="M259" s="614"/>
      <c r="N259" s="748">
        <f t="shared" si="25"/>
        <v>193</v>
      </c>
      <c r="O259" s="730">
        <f t="shared" si="26"/>
        <v>0</v>
      </c>
      <c r="P259" s="730">
        <f t="shared" si="27"/>
        <v>0</v>
      </c>
      <c r="Q259" s="730">
        <f t="shared" si="28"/>
        <v>0</v>
      </c>
      <c r="R259" s="730">
        <f t="shared" si="29"/>
        <v>0</v>
      </c>
      <c r="Z259" s="614"/>
    </row>
    <row r="260" spans="13:26" x14ac:dyDescent="0.2">
      <c r="M260" s="614"/>
      <c r="N260" s="748">
        <f t="shared" si="25"/>
        <v>194</v>
      </c>
      <c r="O260" s="730">
        <f t="shared" si="26"/>
        <v>0</v>
      </c>
      <c r="P260" s="730">
        <f t="shared" si="27"/>
        <v>0</v>
      </c>
      <c r="Q260" s="730">
        <f t="shared" si="28"/>
        <v>0</v>
      </c>
      <c r="R260" s="730">
        <f t="shared" si="29"/>
        <v>0</v>
      </c>
      <c r="Z260" s="614"/>
    </row>
    <row r="261" spans="13:26" x14ac:dyDescent="0.2">
      <c r="M261" s="614"/>
      <c r="N261" s="748">
        <f t="shared" ref="N261:N324" si="30">N260+1</f>
        <v>195</v>
      </c>
      <c r="O261" s="730">
        <f t="shared" si="26"/>
        <v>0</v>
      </c>
      <c r="P261" s="730">
        <f t="shared" si="27"/>
        <v>0</v>
      </c>
      <c r="Q261" s="730">
        <f t="shared" si="28"/>
        <v>0</v>
      </c>
      <c r="R261" s="730">
        <f t="shared" si="29"/>
        <v>0</v>
      </c>
      <c r="Z261" s="614"/>
    </row>
    <row r="262" spans="13:26" x14ac:dyDescent="0.2">
      <c r="M262" s="614"/>
      <c r="N262" s="748">
        <f t="shared" si="30"/>
        <v>196</v>
      </c>
      <c r="O262" s="730">
        <f t="shared" ref="O262:O325" si="31">R261</f>
        <v>0</v>
      </c>
      <c r="P262" s="730">
        <f t="shared" ref="P262:P325" si="32">P261</f>
        <v>0</v>
      </c>
      <c r="Q262" s="730">
        <f t="shared" ref="Q262:Q325" si="33">O262*$P$61</f>
        <v>0</v>
      </c>
      <c r="R262" s="730">
        <f t="shared" ref="R262:R325" si="34">O262+P262+Q262</f>
        <v>0</v>
      </c>
      <c r="Z262" s="614"/>
    </row>
    <row r="263" spans="13:26" x14ac:dyDescent="0.2">
      <c r="M263" s="614"/>
      <c r="N263" s="748">
        <f t="shared" si="30"/>
        <v>197</v>
      </c>
      <c r="O263" s="730">
        <f t="shared" si="31"/>
        <v>0</v>
      </c>
      <c r="P263" s="730">
        <f t="shared" si="32"/>
        <v>0</v>
      </c>
      <c r="Q263" s="730">
        <f t="shared" si="33"/>
        <v>0</v>
      </c>
      <c r="R263" s="730">
        <f t="shared" si="34"/>
        <v>0</v>
      </c>
      <c r="Z263" s="614"/>
    </row>
    <row r="264" spans="13:26" x14ac:dyDescent="0.2">
      <c r="M264" s="614"/>
      <c r="N264" s="748">
        <f t="shared" si="30"/>
        <v>198</v>
      </c>
      <c r="O264" s="730">
        <f t="shared" si="31"/>
        <v>0</v>
      </c>
      <c r="P264" s="730">
        <f t="shared" si="32"/>
        <v>0</v>
      </c>
      <c r="Q264" s="730">
        <f t="shared" si="33"/>
        <v>0</v>
      </c>
      <c r="R264" s="730">
        <f t="shared" si="34"/>
        <v>0</v>
      </c>
      <c r="Z264" s="614"/>
    </row>
    <row r="265" spans="13:26" x14ac:dyDescent="0.2">
      <c r="M265" s="614"/>
      <c r="N265" s="748">
        <f t="shared" si="30"/>
        <v>199</v>
      </c>
      <c r="O265" s="730">
        <f t="shared" si="31"/>
        <v>0</v>
      </c>
      <c r="P265" s="730">
        <f t="shared" si="32"/>
        <v>0</v>
      </c>
      <c r="Q265" s="730">
        <f t="shared" si="33"/>
        <v>0</v>
      </c>
      <c r="R265" s="730">
        <f t="shared" si="34"/>
        <v>0</v>
      </c>
      <c r="Z265" s="614"/>
    </row>
    <row r="266" spans="13:26" x14ac:dyDescent="0.2">
      <c r="M266" s="614"/>
      <c r="N266" s="748">
        <f t="shared" si="30"/>
        <v>200</v>
      </c>
      <c r="O266" s="730">
        <f t="shared" si="31"/>
        <v>0</v>
      </c>
      <c r="P266" s="730">
        <f t="shared" si="32"/>
        <v>0</v>
      </c>
      <c r="Q266" s="730">
        <f t="shared" si="33"/>
        <v>0</v>
      </c>
      <c r="R266" s="730">
        <f t="shared" si="34"/>
        <v>0</v>
      </c>
      <c r="Z266" s="614"/>
    </row>
    <row r="267" spans="13:26" x14ac:dyDescent="0.2">
      <c r="M267" s="614"/>
      <c r="N267" s="748">
        <f t="shared" si="30"/>
        <v>201</v>
      </c>
      <c r="O267" s="730">
        <f t="shared" si="31"/>
        <v>0</v>
      </c>
      <c r="P267" s="730">
        <f t="shared" si="32"/>
        <v>0</v>
      </c>
      <c r="Q267" s="730">
        <f t="shared" si="33"/>
        <v>0</v>
      </c>
      <c r="R267" s="730">
        <f t="shared" si="34"/>
        <v>0</v>
      </c>
      <c r="Z267" s="614"/>
    </row>
    <row r="268" spans="13:26" x14ac:dyDescent="0.2">
      <c r="M268" s="614"/>
      <c r="N268" s="748">
        <f t="shared" si="30"/>
        <v>202</v>
      </c>
      <c r="O268" s="730">
        <f t="shared" si="31"/>
        <v>0</v>
      </c>
      <c r="P268" s="730">
        <f t="shared" si="32"/>
        <v>0</v>
      </c>
      <c r="Q268" s="730">
        <f t="shared" si="33"/>
        <v>0</v>
      </c>
      <c r="R268" s="730">
        <f t="shared" si="34"/>
        <v>0</v>
      </c>
      <c r="Z268" s="614"/>
    </row>
    <row r="269" spans="13:26" x14ac:dyDescent="0.2">
      <c r="M269" s="614"/>
      <c r="N269" s="748">
        <f t="shared" si="30"/>
        <v>203</v>
      </c>
      <c r="O269" s="730">
        <f t="shared" si="31"/>
        <v>0</v>
      </c>
      <c r="P269" s="730">
        <f t="shared" si="32"/>
        <v>0</v>
      </c>
      <c r="Q269" s="730">
        <f t="shared" si="33"/>
        <v>0</v>
      </c>
      <c r="R269" s="730">
        <f t="shared" si="34"/>
        <v>0</v>
      </c>
      <c r="Z269" s="614"/>
    </row>
    <row r="270" spans="13:26" x14ac:dyDescent="0.2">
      <c r="M270" s="614"/>
      <c r="N270" s="748">
        <f t="shared" si="30"/>
        <v>204</v>
      </c>
      <c r="O270" s="730">
        <f t="shared" si="31"/>
        <v>0</v>
      </c>
      <c r="P270" s="730">
        <f t="shared" si="32"/>
        <v>0</v>
      </c>
      <c r="Q270" s="730">
        <f t="shared" si="33"/>
        <v>0</v>
      </c>
      <c r="R270" s="730">
        <f t="shared" si="34"/>
        <v>0</v>
      </c>
      <c r="Z270" s="614"/>
    </row>
    <row r="271" spans="13:26" x14ac:dyDescent="0.2">
      <c r="M271" s="614"/>
      <c r="N271" s="748">
        <f t="shared" si="30"/>
        <v>205</v>
      </c>
      <c r="O271" s="730">
        <f t="shared" si="31"/>
        <v>0</v>
      </c>
      <c r="P271" s="730">
        <f t="shared" si="32"/>
        <v>0</v>
      </c>
      <c r="Q271" s="730">
        <f t="shared" si="33"/>
        <v>0</v>
      </c>
      <c r="R271" s="730">
        <f t="shared" si="34"/>
        <v>0</v>
      </c>
      <c r="Z271" s="614"/>
    </row>
    <row r="272" spans="13:26" x14ac:dyDescent="0.2">
      <c r="M272" s="614"/>
      <c r="N272" s="748">
        <f t="shared" si="30"/>
        <v>206</v>
      </c>
      <c r="O272" s="730">
        <f t="shared" si="31"/>
        <v>0</v>
      </c>
      <c r="P272" s="730">
        <f t="shared" si="32"/>
        <v>0</v>
      </c>
      <c r="Q272" s="730">
        <f t="shared" si="33"/>
        <v>0</v>
      </c>
      <c r="R272" s="730">
        <f t="shared" si="34"/>
        <v>0</v>
      </c>
      <c r="Z272" s="614"/>
    </row>
    <row r="273" spans="13:26" x14ac:dyDescent="0.2">
      <c r="M273" s="614"/>
      <c r="N273" s="748">
        <f t="shared" si="30"/>
        <v>207</v>
      </c>
      <c r="O273" s="730">
        <f t="shared" si="31"/>
        <v>0</v>
      </c>
      <c r="P273" s="730">
        <f t="shared" si="32"/>
        <v>0</v>
      </c>
      <c r="Q273" s="730">
        <f t="shared" si="33"/>
        <v>0</v>
      </c>
      <c r="R273" s="730">
        <f t="shared" si="34"/>
        <v>0</v>
      </c>
      <c r="Z273" s="614"/>
    </row>
    <row r="274" spans="13:26" x14ac:dyDescent="0.2">
      <c r="M274" s="614"/>
      <c r="N274" s="748">
        <f t="shared" si="30"/>
        <v>208</v>
      </c>
      <c r="O274" s="730">
        <f t="shared" si="31"/>
        <v>0</v>
      </c>
      <c r="P274" s="730">
        <f t="shared" si="32"/>
        <v>0</v>
      </c>
      <c r="Q274" s="730">
        <f t="shared" si="33"/>
        <v>0</v>
      </c>
      <c r="R274" s="730">
        <f t="shared" si="34"/>
        <v>0</v>
      </c>
      <c r="Z274" s="614"/>
    </row>
    <row r="275" spans="13:26" x14ac:dyDescent="0.2">
      <c r="M275" s="614"/>
      <c r="N275" s="748">
        <f t="shared" si="30"/>
        <v>209</v>
      </c>
      <c r="O275" s="730">
        <f t="shared" si="31"/>
        <v>0</v>
      </c>
      <c r="P275" s="730">
        <f t="shared" si="32"/>
        <v>0</v>
      </c>
      <c r="Q275" s="730">
        <f t="shared" si="33"/>
        <v>0</v>
      </c>
      <c r="R275" s="730">
        <f t="shared" si="34"/>
        <v>0</v>
      </c>
      <c r="Z275" s="614"/>
    </row>
    <row r="276" spans="13:26" x14ac:dyDescent="0.2">
      <c r="M276" s="614"/>
      <c r="N276" s="748">
        <f t="shared" si="30"/>
        <v>210</v>
      </c>
      <c r="O276" s="730">
        <f t="shared" si="31"/>
        <v>0</v>
      </c>
      <c r="P276" s="730">
        <f t="shared" si="32"/>
        <v>0</v>
      </c>
      <c r="Q276" s="730">
        <f t="shared" si="33"/>
        <v>0</v>
      </c>
      <c r="R276" s="730">
        <f t="shared" si="34"/>
        <v>0</v>
      </c>
      <c r="Z276" s="614"/>
    </row>
    <row r="277" spans="13:26" x14ac:dyDescent="0.2">
      <c r="M277" s="614"/>
      <c r="N277" s="748">
        <f t="shared" si="30"/>
        <v>211</v>
      </c>
      <c r="O277" s="730">
        <f t="shared" si="31"/>
        <v>0</v>
      </c>
      <c r="P277" s="730">
        <f t="shared" si="32"/>
        <v>0</v>
      </c>
      <c r="Q277" s="730">
        <f t="shared" si="33"/>
        <v>0</v>
      </c>
      <c r="R277" s="730">
        <f t="shared" si="34"/>
        <v>0</v>
      </c>
      <c r="Z277" s="614"/>
    </row>
    <row r="278" spans="13:26" x14ac:dyDescent="0.2">
      <c r="M278" s="614"/>
      <c r="N278" s="748">
        <f t="shared" si="30"/>
        <v>212</v>
      </c>
      <c r="O278" s="730">
        <f t="shared" si="31"/>
        <v>0</v>
      </c>
      <c r="P278" s="730">
        <f t="shared" si="32"/>
        <v>0</v>
      </c>
      <c r="Q278" s="730">
        <f t="shared" si="33"/>
        <v>0</v>
      </c>
      <c r="R278" s="730">
        <f t="shared" si="34"/>
        <v>0</v>
      </c>
      <c r="Z278" s="614"/>
    </row>
    <row r="279" spans="13:26" x14ac:dyDescent="0.2">
      <c r="M279" s="614"/>
      <c r="N279" s="748">
        <f t="shared" si="30"/>
        <v>213</v>
      </c>
      <c r="O279" s="730">
        <f t="shared" si="31"/>
        <v>0</v>
      </c>
      <c r="P279" s="730">
        <f t="shared" si="32"/>
        <v>0</v>
      </c>
      <c r="Q279" s="730">
        <f t="shared" si="33"/>
        <v>0</v>
      </c>
      <c r="R279" s="730">
        <f t="shared" si="34"/>
        <v>0</v>
      </c>
      <c r="Z279" s="614"/>
    </row>
    <row r="280" spans="13:26" x14ac:dyDescent="0.2">
      <c r="M280" s="614"/>
      <c r="N280" s="748">
        <f t="shared" si="30"/>
        <v>214</v>
      </c>
      <c r="O280" s="730">
        <f t="shared" si="31"/>
        <v>0</v>
      </c>
      <c r="P280" s="730">
        <f t="shared" si="32"/>
        <v>0</v>
      </c>
      <c r="Q280" s="730">
        <f t="shared" si="33"/>
        <v>0</v>
      </c>
      <c r="R280" s="730">
        <f t="shared" si="34"/>
        <v>0</v>
      </c>
      <c r="Z280" s="614"/>
    </row>
    <row r="281" spans="13:26" x14ac:dyDescent="0.2">
      <c r="M281" s="614"/>
      <c r="N281" s="748">
        <f t="shared" si="30"/>
        <v>215</v>
      </c>
      <c r="O281" s="730">
        <f t="shared" si="31"/>
        <v>0</v>
      </c>
      <c r="P281" s="730">
        <f t="shared" si="32"/>
        <v>0</v>
      </c>
      <c r="Q281" s="730">
        <f t="shared" si="33"/>
        <v>0</v>
      </c>
      <c r="R281" s="730">
        <f t="shared" si="34"/>
        <v>0</v>
      </c>
      <c r="Z281" s="614"/>
    </row>
    <row r="282" spans="13:26" x14ac:dyDescent="0.2">
      <c r="M282" s="614"/>
      <c r="N282" s="748">
        <f t="shared" si="30"/>
        <v>216</v>
      </c>
      <c r="O282" s="730">
        <f t="shared" si="31"/>
        <v>0</v>
      </c>
      <c r="P282" s="730">
        <f t="shared" si="32"/>
        <v>0</v>
      </c>
      <c r="Q282" s="730">
        <f t="shared" si="33"/>
        <v>0</v>
      </c>
      <c r="R282" s="730">
        <f t="shared" si="34"/>
        <v>0</v>
      </c>
      <c r="Z282" s="614"/>
    </row>
    <row r="283" spans="13:26" x14ac:dyDescent="0.2">
      <c r="M283" s="614"/>
      <c r="N283" s="748">
        <f t="shared" si="30"/>
        <v>217</v>
      </c>
      <c r="O283" s="730">
        <f t="shared" si="31"/>
        <v>0</v>
      </c>
      <c r="P283" s="730">
        <f t="shared" si="32"/>
        <v>0</v>
      </c>
      <c r="Q283" s="730">
        <f t="shared" si="33"/>
        <v>0</v>
      </c>
      <c r="R283" s="730">
        <f t="shared" si="34"/>
        <v>0</v>
      </c>
      <c r="Z283" s="614"/>
    </row>
    <row r="284" spans="13:26" x14ac:dyDescent="0.2">
      <c r="M284" s="614"/>
      <c r="N284" s="748">
        <f t="shared" si="30"/>
        <v>218</v>
      </c>
      <c r="O284" s="730">
        <f t="shared" si="31"/>
        <v>0</v>
      </c>
      <c r="P284" s="730">
        <f t="shared" si="32"/>
        <v>0</v>
      </c>
      <c r="Q284" s="730">
        <f t="shared" si="33"/>
        <v>0</v>
      </c>
      <c r="R284" s="730">
        <f t="shared" si="34"/>
        <v>0</v>
      </c>
      <c r="Z284" s="614"/>
    </row>
    <row r="285" spans="13:26" x14ac:dyDescent="0.2">
      <c r="M285" s="614"/>
      <c r="N285" s="748">
        <f t="shared" si="30"/>
        <v>219</v>
      </c>
      <c r="O285" s="730">
        <f t="shared" si="31"/>
        <v>0</v>
      </c>
      <c r="P285" s="730">
        <f t="shared" si="32"/>
        <v>0</v>
      </c>
      <c r="Q285" s="730">
        <f t="shared" si="33"/>
        <v>0</v>
      </c>
      <c r="R285" s="730">
        <f t="shared" si="34"/>
        <v>0</v>
      </c>
      <c r="Z285" s="614"/>
    </row>
    <row r="286" spans="13:26" x14ac:dyDescent="0.2">
      <c r="M286" s="614"/>
      <c r="N286" s="748">
        <f t="shared" si="30"/>
        <v>220</v>
      </c>
      <c r="O286" s="730">
        <f t="shared" si="31"/>
        <v>0</v>
      </c>
      <c r="P286" s="730">
        <f t="shared" si="32"/>
        <v>0</v>
      </c>
      <c r="Q286" s="730">
        <f t="shared" si="33"/>
        <v>0</v>
      </c>
      <c r="R286" s="730">
        <f t="shared" si="34"/>
        <v>0</v>
      </c>
      <c r="Z286" s="614"/>
    </row>
    <row r="287" spans="13:26" x14ac:dyDescent="0.2">
      <c r="M287" s="614"/>
      <c r="N287" s="748">
        <f t="shared" si="30"/>
        <v>221</v>
      </c>
      <c r="O287" s="730">
        <f t="shared" si="31"/>
        <v>0</v>
      </c>
      <c r="P287" s="730">
        <f t="shared" si="32"/>
        <v>0</v>
      </c>
      <c r="Q287" s="730">
        <f t="shared" si="33"/>
        <v>0</v>
      </c>
      <c r="R287" s="730">
        <f t="shared" si="34"/>
        <v>0</v>
      </c>
      <c r="Z287" s="614"/>
    </row>
    <row r="288" spans="13:26" x14ac:dyDescent="0.2">
      <c r="M288" s="614"/>
      <c r="N288" s="748">
        <f t="shared" si="30"/>
        <v>222</v>
      </c>
      <c r="O288" s="730">
        <f t="shared" si="31"/>
        <v>0</v>
      </c>
      <c r="P288" s="730">
        <f t="shared" si="32"/>
        <v>0</v>
      </c>
      <c r="Q288" s="730">
        <f t="shared" si="33"/>
        <v>0</v>
      </c>
      <c r="R288" s="730">
        <f t="shared" si="34"/>
        <v>0</v>
      </c>
      <c r="Z288" s="614"/>
    </row>
    <row r="289" spans="13:26" x14ac:dyDescent="0.2">
      <c r="M289" s="614"/>
      <c r="N289" s="748">
        <f t="shared" si="30"/>
        <v>223</v>
      </c>
      <c r="O289" s="730">
        <f t="shared" si="31"/>
        <v>0</v>
      </c>
      <c r="P289" s="730">
        <f t="shared" si="32"/>
        <v>0</v>
      </c>
      <c r="Q289" s="730">
        <f t="shared" si="33"/>
        <v>0</v>
      </c>
      <c r="R289" s="730">
        <f t="shared" si="34"/>
        <v>0</v>
      </c>
      <c r="Z289" s="614"/>
    </row>
    <row r="290" spans="13:26" x14ac:dyDescent="0.2">
      <c r="M290" s="614"/>
      <c r="N290" s="748">
        <f t="shared" si="30"/>
        <v>224</v>
      </c>
      <c r="O290" s="730">
        <f t="shared" si="31"/>
        <v>0</v>
      </c>
      <c r="P290" s="730">
        <f t="shared" si="32"/>
        <v>0</v>
      </c>
      <c r="Q290" s="730">
        <f t="shared" si="33"/>
        <v>0</v>
      </c>
      <c r="R290" s="730">
        <f t="shared" si="34"/>
        <v>0</v>
      </c>
      <c r="Z290" s="614"/>
    </row>
    <row r="291" spans="13:26" x14ac:dyDescent="0.2">
      <c r="M291" s="614"/>
      <c r="N291" s="748">
        <f t="shared" si="30"/>
        <v>225</v>
      </c>
      <c r="O291" s="730">
        <f t="shared" si="31"/>
        <v>0</v>
      </c>
      <c r="P291" s="730">
        <f t="shared" si="32"/>
        <v>0</v>
      </c>
      <c r="Q291" s="730">
        <f t="shared" si="33"/>
        <v>0</v>
      </c>
      <c r="R291" s="730">
        <f t="shared" si="34"/>
        <v>0</v>
      </c>
      <c r="Z291" s="614"/>
    </row>
    <row r="292" spans="13:26" x14ac:dyDescent="0.2">
      <c r="M292" s="614"/>
      <c r="N292" s="748">
        <f t="shared" si="30"/>
        <v>226</v>
      </c>
      <c r="O292" s="730">
        <f t="shared" si="31"/>
        <v>0</v>
      </c>
      <c r="P292" s="730">
        <f t="shared" si="32"/>
        <v>0</v>
      </c>
      <c r="Q292" s="730">
        <f t="shared" si="33"/>
        <v>0</v>
      </c>
      <c r="R292" s="730">
        <f t="shared" si="34"/>
        <v>0</v>
      </c>
      <c r="Z292" s="614"/>
    </row>
    <row r="293" spans="13:26" x14ac:dyDescent="0.2">
      <c r="M293" s="614"/>
      <c r="N293" s="748">
        <f t="shared" si="30"/>
        <v>227</v>
      </c>
      <c r="O293" s="730">
        <f t="shared" si="31"/>
        <v>0</v>
      </c>
      <c r="P293" s="730">
        <f t="shared" si="32"/>
        <v>0</v>
      </c>
      <c r="Q293" s="730">
        <f t="shared" si="33"/>
        <v>0</v>
      </c>
      <c r="R293" s="730">
        <f t="shared" si="34"/>
        <v>0</v>
      </c>
      <c r="Z293" s="614"/>
    </row>
    <row r="294" spans="13:26" x14ac:dyDescent="0.2">
      <c r="M294" s="614"/>
      <c r="N294" s="748">
        <f t="shared" si="30"/>
        <v>228</v>
      </c>
      <c r="O294" s="730">
        <f t="shared" si="31"/>
        <v>0</v>
      </c>
      <c r="P294" s="730">
        <f t="shared" si="32"/>
        <v>0</v>
      </c>
      <c r="Q294" s="730">
        <f t="shared" si="33"/>
        <v>0</v>
      </c>
      <c r="R294" s="730">
        <f t="shared" si="34"/>
        <v>0</v>
      </c>
      <c r="Z294" s="614"/>
    </row>
    <row r="295" spans="13:26" x14ac:dyDescent="0.2">
      <c r="M295" s="614"/>
      <c r="N295" s="748">
        <f t="shared" si="30"/>
        <v>229</v>
      </c>
      <c r="O295" s="730">
        <f t="shared" si="31"/>
        <v>0</v>
      </c>
      <c r="P295" s="730">
        <f t="shared" si="32"/>
        <v>0</v>
      </c>
      <c r="Q295" s="730">
        <f t="shared" si="33"/>
        <v>0</v>
      </c>
      <c r="R295" s="730">
        <f t="shared" si="34"/>
        <v>0</v>
      </c>
      <c r="Z295" s="614"/>
    </row>
    <row r="296" spans="13:26" x14ac:dyDescent="0.2">
      <c r="M296" s="614"/>
      <c r="N296" s="748">
        <f t="shared" si="30"/>
        <v>230</v>
      </c>
      <c r="O296" s="730">
        <f t="shared" si="31"/>
        <v>0</v>
      </c>
      <c r="P296" s="730">
        <f t="shared" si="32"/>
        <v>0</v>
      </c>
      <c r="Q296" s="730">
        <f t="shared" si="33"/>
        <v>0</v>
      </c>
      <c r="R296" s="730">
        <f t="shared" si="34"/>
        <v>0</v>
      </c>
      <c r="Z296" s="614"/>
    </row>
    <row r="297" spans="13:26" x14ac:dyDescent="0.2">
      <c r="M297" s="614"/>
      <c r="N297" s="748">
        <f t="shared" si="30"/>
        <v>231</v>
      </c>
      <c r="O297" s="730">
        <f t="shared" si="31"/>
        <v>0</v>
      </c>
      <c r="P297" s="730">
        <f t="shared" si="32"/>
        <v>0</v>
      </c>
      <c r="Q297" s="730">
        <f t="shared" si="33"/>
        <v>0</v>
      </c>
      <c r="R297" s="730">
        <f t="shared" si="34"/>
        <v>0</v>
      </c>
      <c r="Z297" s="614"/>
    </row>
    <row r="298" spans="13:26" x14ac:dyDescent="0.2">
      <c r="M298" s="614"/>
      <c r="N298" s="748">
        <f t="shared" si="30"/>
        <v>232</v>
      </c>
      <c r="O298" s="730">
        <f t="shared" si="31"/>
        <v>0</v>
      </c>
      <c r="P298" s="730">
        <f t="shared" si="32"/>
        <v>0</v>
      </c>
      <c r="Q298" s="730">
        <f t="shared" si="33"/>
        <v>0</v>
      </c>
      <c r="R298" s="730">
        <f t="shared" si="34"/>
        <v>0</v>
      </c>
      <c r="Z298" s="614"/>
    </row>
    <row r="299" spans="13:26" x14ac:dyDescent="0.2">
      <c r="M299" s="614"/>
      <c r="N299" s="748">
        <f t="shared" si="30"/>
        <v>233</v>
      </c>
      <c r="O299" s="730">
        <f t="shared" si="31"/>
        <v>0</v>
      </c>
      <c r="P299" s="730">
        <f t="shared" si="32"/>
        <v>0</v>
      </c>
      <c r="Q299" s="730">
        <f t="shared" si="33"/>
        <v>0</v>
      </c>
      <c r="R299" s="730">
        <f t="shared" si="34"/>
        <v>0</v>
      </c>
      <c r="Z299" s="614"/>
    </row>
    <row r="300" spans="13:26" x14ac:dyDescent="0.2">
      <c r="M300" s="614"/>
      <c r="N300" s="748">
        <f t="shared" si="30"/>
        <v>234</v>
      </c>
      <c r="O300" s="730">
        <f t="shared" si="31"/>
        <v>0</v>
      </c>
      <c r="P300" s="730">
        <f t="shared" si="32"/>
        <v>0</v>
      </c>
      <c r="Q300" s="730">
        <f t="shared" si="33"/>
        <v>0</v>
      </c>
      <c r="R300" s="730">
        <f t="shared" si="34"/>
        <v>0</v>
      </c>
      <c r="Z300" s="614"/>
    </row>
    <row r="301" spans="13:26" x14ac:dyDescent="0.2">
      <c r="M301" s="614"/>
      <c r="N301" s="748">
        <f t="shared" si="30"/>
        <v>235</v>
      </c>
      <c r="O301" s="730">
        <f t="shared" si="31"/>
        <v>0</v>
      </c>
      <c r="P301" s="730">
        <f t="shared" si="32"/>
        <v>0</v>
      </c>
      <c r="Q301" s="730">
        <f t="shared" si="33"/>
        <v>0</v>
      </c>
      <c r="R301" s="730">
        <f t="shared" si="34"/>
        <v>0</v>
      </c>
      <c r="Z301" s="614"/>
    </row>
    <row r="302" spans="13:26" x14ac:dyDescent="0.2">
      <c r="M302" s="614"/>
      <c r="N302" s="748">
        <f t="shared" si="30"/>
        <v>236</v>
      </c>
      <c r="O302" s="730">
        <f t="shared" si="31"/>
        <v>0</v>
      </c>
      <c r="P302" s="730">
        <f t="shared" si="32"/>
        <v>0</v>
      </c>
      <c r="Q302" s="730">
        <f t="shared" si="33"/>
        <v>0</v>
      </c>
      <c r="R302" s="730">
        <f t="shared" si="34"/>
        <v>0</v>
      </c>
      <c r="Z302" s="614"/>
    </row>
    <row r="303" spans="13:26" x14ac:dyDescent="0.2">
      <c r="M303" s="614"/>
      <c r="N303" s="748">
        <f t="shared" si="30"/>
        <v>237</v>
      </c>
      <c r="O303" s="730">
        <f t="shared" si="31"/>
        <v>0</v>
      </c>
      <c r="P303" s="730">
        <f t="shared" si="32"/>
        <v>0</v>
      </c>
      <c r="Q303" s="730">
        <f t="shared" si="33"/>
        <v>0</v>
      </c>
      <c r="R303" s="730">
        <f t="shared" si="34"/>
        <v>0</v>
      </c>
      <c r="Z303" s="614"/>
    </row>
    <row r="304" spans="13:26" x14ac:dyDescent="0.2">
      <c r="M304" s="614"/>
      <c r="N304" s="748">
        <f t="shared" si="30"/>
        <v>238</v>
      </c>
      <c r="O304" s="730">
        <f t="shared" si="31"/>
        <v>0</v>
      </c>
      <c r="P304" s="730">
        <f t="shared" si="32"/>
        <v>0</v>
      </c>
      <c r="Q304" s="730">
        <f t="shared" si="33"/>
        <v>0</v>
      </c>
      <c r="R304" s="730">
        <f t="shared" si="34"/>
        <v>0</v>
      </c>
      <c r="Z304" s="614"/>
    </row>
    <row r="305" spans="13:26" x14ac:dyDescent="0.2">
      <c r="M305" s="614"/>
      <c r="N305" s="748">
        <f t="shared" si="30"/>
        <v>239</v>
      </c>
      <c r="O305" s="730">
        <f t="shared" si="31"/>
        <v>0</v>
      </c>
      <c r="P305" s="730">
        <f t="shared" si="32"/>
        <v>0</v>
      </c>
      <c r="Q305" s="730">
        <f t="shared" si="33"/>
        <v>0</v>
      </c>
      <c r="R305" s="730">
        <f t="shared" si="34"/>
        <v>0</v>
      </c>
      <c r="Z305" s="614"/>
    </row>
    <row r="306" spans="13:26" x14ac:dyDescent="0.2">
      <c r="M306" s="614"/>
      <c r="N306" s="748">
        <f t="shared" si="30"/>
        <v>240</v>
      </c>
      <c r="O306" s="730">
        <f t="shared" si="31"/>
        <v>0</v>
      </c>
      <c r="P306" s="730">
        <f t="shared" si="32"/>
        <v>0</v>
      </c>
      <c r="Q306" s="730">
        <f t="shared" si="33"/>
        <v>0</v>
      </c>
      <c r="R306" s="730">
        <f t="shared" si="34"/>
        <v>0</v>
      </c>
      <c r="Z306" s="614"/>
    </row>
    <row r="307" spans="13:26" x14ac:dyDescent="0.2">
      <c r="M307" s="614"/>
      <c r="N307" s="748">
        <f t="shared" si="30"/>
        <v>241</v>
      </c>
      <c r="O307" s="730">
        <f t="shared" si="31"/>
        <v>0</v>
      </c>
      <c r="P307" s="730">
        <f t="shared" si="32"/>
        <v>0</v>
      </c>
      <c r="Q307" s="730">
        <f t="shared" si="33"/>
        <v>0</v>
      </c>
      <c r="R307" s="730">
        <f t="shared" si="34"/>
        <v>0</v>
      </c>
      <c r="Z307" s="614"/>
    </row>
    <row r="308" spans="13:26" x14ac:dyDescent="0.2">
      <c r="M308" s="614"/>
      <c r="N308" s="748">
        <f t="shared" si="30"/>
        <v>242</v>
      </c>
      <c r="O308" s="730">
        <f t="shared" si="31"/>
        <v>0</v>
      </c>
      <c r="P308" s="730">
        <f t="shared" si="32"/>
        <v>0</v>
      </c>
      <c r="Q308" s="730">
        <f t="shared" si="33"/>
        <v>0</v>
      </c>
      <c r="R308" s="730">
        <f t="shared" si="34"/>
        <v>0</v>
      </c>
      <c r="Z308" s="614"/>
    </row>
    <row r="309" spans="13:26" x14ac:dyDescent="0.2">
      <c r="M309" s="614"/>
      <c r="N309" s="748">
        <f t="shared" si="30"/>
        <v>243</v>
      </c>
      <c r="O309" s="730">
        <f t="shared" si="31"/>
        <v>0</v>
      </c>
      <c r="P309" s="730">
        <f t="shared" si="32"/>
        <v>0</v>
      </c>
      <c r="Q309" s="730">
        <f t="shared" si="33"/>
        <v>0</v>
      </c>
      <c r="R309" s="730">
        <f t="shared" si="34"/>
        <v>0</v>
      </c>
      <c r="Z309" s="614"/>
    </row>
    <row r="310" spans="13:26" x14ac:dyDescent="0.2">
      <c r="M310" s="614"/>
      <c r="N310" s="748">
        <f t="shared" si="30"/>
        <v>244</v>
      </c>
      <c r="O310" s="730">
        <f t="shared" si="31"/>
        <v>0</v>
      </c>
      <c r="P310" s="730">
        <f t="shared" si="32"/>
        <v>0</v>
      </c>
      <c r="Q310" s="730">
        <f t="shared" si="33"/>
        <v>0</v>
      </c>
      <c r="R310" s="730">
        <f t="shared" si="34"/>
        <v>0</v>
      </c>
      <c r="Z310" s="614"/>
    </row>
    <row r="311" spans="13:26" x14ac:dyDescent="0.2">
      <c r="M311" s="614"/>
      <c r="N311" s="748">
        <f t="shared" si="30"/>
        <v>245</v>
      </c>
      <c r="O311" s="730">
        <f t="shared" si="31"/>
        <v>0</v>
      </c>
      <c r="P311" s="730">
        <f t="shared" si="32"/>
        <v>0</v>
      </c>
      <c r="Q311" s="730">
        <f t="shared" si="33"/>
        <v>0</v>
      </c>
      <c r="R311" s="730">
        <f t="shared" si="34"/>
        <v>0</v>
      </c>
      <c r="Z311" s="614"/>
    </row>
    <row r="312" spans="13:26" x14ac:dyDescent="0.2">
      <c r="M312" s="614"/>
      <c r="N312" s="748">
        <f t="shared" si="30"/>
        <v>246</v>
      </c>
      <c r="O312" s="730">
        <f t="shared" si="31"/>
        <v>0</v>
      </c>
      <c r="P312" s="730">
        <f t="shared" si="32"/>
        <v>0</v>
      </c>
      <c r="Q312" s="730">
        <f t="shared" si="33"/>
        <v>0</v>
      </c>
      <c r="R312" s="730">
        <f t="shared" si="34"/>
        <v>0</v>
      </c>
      <c r="Z312" s="614"/>
    </row>
    <row r="313" spans="13:26" x14ac:dyDescent="0.2">
      <c r="M313" s="614"/>
      <c r="N313" s="748">
        <f t="shared" si="30"/>
        <v>247</v>
      </c>
      <c r="O313" s="730">
        <f t="shared" si="31"/>
        <v>0</v>
      </c>
      <c r="P313" s="730">
        <f t="shared" si="32"/>
        <v>0</v>
      </c>
      <c r="Q313" s="730">
        <f t="shared" si="33"/>
        <v>0</v>
      </c>
      <c r="R313" s="730">
        <f t="shared" si="34"/>
        <v>0</v>
      </c>
      <c r="Z313" s="614"/>
    </row>
    <row r="314" spans="13:26" x14ac:dyDescent="0.2">
      <c r="M314" s="614"/>
      <c r="N314" s="748">
        <f t="shared" si="30"/>
        <v>248</v>
      </c>
      <c r="O314" s="730">
        <f t="shared" si="31"/>
        <v>0</v>
      </c>
      <c r="P314" s="730">
        <f t="shared" si="32"/>
        <v>0</v>
      </c>
      <c r="Q314" s="730">
        <f t="shared" si="33"/>
        <v>0</v>
      </c>
      <c r="R314" s="730">
        <f t="shared" si="34"/>
        <v>0</v>
      </c>
      <c r="Z314" s="614"/>
    </row>
    <row r="315" spans="13:26" x14ac:dyDescent="0.2">
      <c r="M315" s="614"/>
      <c r="N315" s="748">
        <f t="shared" si="30"/>
        <v>249</v>
      </c>
      <c r="O315" s="730">
        <f t="shared" si="31"/>
        <v>0</v>
      </c>
      <c r="P315" s="730">
        <f t="shared" si="32"/>
        <v>0</v>
      </c>
      <c r="Q315" s="730">
        <f t="shared" si="33"/>
        <v>0</v>
      </c>
      <c r="R315" s="730">
        <f t="shared" si="34"/>
        <v>0</v>
      </c>
      <c r="Z315" s="614"/>
    </row>
    <row r="316" spans="13:26" x14ac:dyDescent="0.2">
      <c r="M316" s="614"/>
      <c r="N316" s="748">
        <f t="shared" si="30"/>
        <v>250</v>
      </c>
      <c r="O316" s="730">
        <f t="shared" si="31"/>
        <v>0</v>
      </c>
      <c r="P316" s="730">
        <f t="shared" si="32"/>
        <v>0</v>
      </c>
      <c r="Q316" s="730">
        <f t="shared" si="33"/>
        <v>0</v>
      </c>
      <c r="R316" s="730">
        <f t="shared" si="34"/>
        <v>0</v>
      </c>
      <c r="Z316" s="614"/>
    </row>
    <row r="317" spans="13:26" x14ac:dyDescent="0.2">
      <c r="M317" s="614"/>
      <c r="N317" s="748">
        <f t="shared" si="30"/>
        <v>251</v>
      </c>
      <c r="O317" s="730">
        <f t="shared" si="31"/>
        <v>0</v>
      </c>
      <c r="P317" s="730">
        <f t="shared" si="32"/>
        <v>0</v>
      </c>
      <c r="Q317" s="730">
        <f t="shared" si="33"/>
        <v>0</v>
      </c>
      <c r="R317" s="730">
        <f t="shared" si="34"/>
        <v>0</v>
      </c>
      <c r="Z317" s="614"/>
    </row>
    <row r="318" spans="13:26" x14ac:dyDescent="0.2">
      <c r="M318" s="614"/>
      <c r="N318" s="748">
        <f t="shared" si="30"/>
        <v>252</v>
      </c>
      <c r="O318" s="730">
        <f t="shared" si="31"/>
        <v>0</v>
      </c>
      <c r="P318" s="730">
        <f t="shared" si="32"/>
        <v>0</v>
      </c>
      <c r="Q318" s="730">
        <f t="shared" si="33"/>
        <v>0</v>
      </c>
      <c r="R318" s="730">
        <f t="shared" si="34"/>
        <v>0</v>
      </c>
      <c r="Z318" s="614"/>
    </row>
    <row r="319" spans="13:26" x14ac:dyDescent="0.2">
      <c r="M319" s="614"/>
      <c r="N319" s="748">
        <f t="shared" si="30"/>
        <v>253</v>
      </c>
      <c r="O319" s="730">
        <f t="shared" si="31"/>
        <v>0</v>
      </c>
      <c r="P319" s="730">
        <f t="shared" si="32"/>
        <v>0</v>
      </c>
      <c r="Q319" s="730">
        <f t="shared" si="33"/>
        <v>0</v>
      </c>
      <c r="R319" s="730">
        <f t="shared" si="34"/>
        <v>0</v>
      </c>
      <c r="Z319" s="614"/>
    </row>
    <row r="320" spans="13:26" x14ac:dyDescent="0.2">
      <c r="M320" s="614"/>
      <c r="N320" s="748">
        <f t="shared" si="30"/>
        <v>254</v>
      </c>
      <c r="O320" s="730">
        <f t="shared" si="31"/>
        <v>0</v>
      </c>
      <c r="P320" s="730">
        <f t="shared" si="32"/>
        <v>0</v>
      </c>
      <c r="Q320" s="730">
        <f t="shared" si="33"/>
        <v>0</v>
      </c>
      <c r="R320" s="730">
        <f t="shared" si="34"/>
        <v>0</v>
      </c>
      <c r="Z320" s="614"/>
    </row>
    <row r="321" spans="13:26" x14ac:dyDescent="0.2">
      <c r="M321" s="614"/>
      <c r="N321" s="748">
        <f t="shared" si="30"/>
        <v>255</v>
      </c>
      <c r="O321" s="730">
        <f t="shared" si="31"/>
        <v>0</v>
      </c>
      <c r="P321" s="730">
        <f t="shared" si="32"/>
        <v>0</v>
      </c>
      <c r="Q321" s="730">
        <f t="shared" si="33"/>
        <v>0</v>
      </c>
      <c r="R321" s="730">
        <f t="shared" si="34"/>
        <v>0</v>
      </c>
      <c r="Z321" s="614"/>
    </row>
    <row r="322" spans="13:26" x14ac:dyDescent="0.2">
      <c r="M322" s="614"/>
      <c r="N322" s="748">
        <f t="shared" si="30"/>
        <v>256</v>
      </c>
      <c r="O322" s="730">
        <f t="shared" si="31"/>
        <v>0</v>
      </c>
      <c r="P322" s="730">
        <f t="shared" si="32"/>
        <v>0</v>
      </c>
      <c r="Q322" s="730">
        <f t="shared" si="33"/>
        <v>0</v>
      </c>
      <c r="R322" s="730">
        <f t="shared" si="34"/>
        <v>0</v>
      </c>
      <c r="Z322" s="614"/>
    </row>
    <row r="323" spans="13:26" x14ac:dyDescent="0.2">
      <c r="M323" s="614"/>
      <c r="N323" s="748">
        <f t="shared" si="30"/>
        <v>257</v>
      </c>
      <c r="O323" s="730">
        <f t="shared" si="31"/>
        <v>0</v>
      </c>
      <c r="P323" s="730">
        <f t="shared" si="32"/>
        <v>0</v>
      </c>
      <c r="Q323" s="730">
        <f t="shared" si="33"/>
        <v>0</v>
      </c>
      <c r="R323" s="730">
        <f t="shared" si="34"/>
        <v>0</v>
      </c>
      <c r="Z323" s="614"/>
    </row>
    <row r="324" spans="13:26" x14ac:dyDescent="0.2">
      <c r="M324" s="614"/>
      <c r="N324" s="748">
        <f t="shared" si="30"/>
        <v>258</v>
      </c>
      <c r="O324" s="730">
        <f t="shared" si="31"/>
        <v>0</v>
      </c>
      <c r="P324" s="730">
        <f t="shared" si="32"/>
        <v>0</v>
      </c>
      <c r="Q324" s="730">
        <f t="shared" si="33"/>
        <v>0</v>
      </c>
      <c r="R324" s="730">
        <f t="shared" si="34"/>
        <v>0</v>
      </c>
      <c r="Z324" s="614"/>
    </row>
    <row r="325" spans="13:26" x14ac:dyDescent="0.2">
      <c r="M325" s="614"/>
      <c r="N325" s="748">
        <f t="shared" ref="N325:N453" si="35">N324+1</f>
        <v>259</v>
      </c>
      <c r="O325" s="730">
        <f t="shared" si="31"/>
        <v>0</v>
      </c>
      <c r="P325" s="730">
        <f t="shared" si="32"/>
        <v>0</v>
      </c>
      <c r="Q325" s="730">
        <f t="shared" si="33"/>
        <v>0</v>
      </c>
      <c r="R325" s="730">
        <f t="shared" si="34"/>
        <v>0</v>
      </c>
      <c r="Z325" s="614"/>
    </row>
    <row r="326" spans="13:26" x14ac:dyDescent="0.2">
      <c r="M326" s="614"/>
      <c r="N326" s="748">
        <f t="shared" si="35"/>
        <v>260</v>
      </c>
      <c r="O326" s="730">
        <f t="shared" ref="O326:O389" si="36">R325</f>
        <v>0</v>
      </c>
      <c r="P326" s="730">
        <f t="shared" ref="P326:P389" si="37">P325</f>
        <v>0</v>
      </c>
      <c r="Q326" s="730">
        <f t="shared" ref="Q326:Q389" si="38">O326*$P$61</f>
        <v>0</v>
      </c>
      <c r="R326" s="730">
        <f t="shared" ref="R326:R389" si="39">O326+P326+Q326</f>
        <v>0</v>
      </c>
      <c r="Z326" s="614"/>
    </row>
    <row r="327" spans="13:26" x14ac:dyDescent="0.2">
      <c r="M327" s="614"/>
      <c r="N327" s="748">
        <f t="shared" si="35"/>
        <v>261</v>
      </c>
      <c r="O327" s="730">
        <f t="shared" si="36"/>
        <v>0</v>
      </c>
      <c r="P327" s="730">
        <f t="shared" si="37"/>
        <v>0</v>
      </c>
      <c r="Q327" s="730">
        <f t="shared" si="38"/>
        <v>0</v>
      </c>
      <c r="R327" s="730">
        <f t="shared" si="39"/>
        <v>0</v>
      </c>
      <c r="Z327" s="614"/>
    </row>
    <row r="328" spans="13:26" x14ac:dyDescent="0.2">
      <c r="M328" s="614"/>
      <c r="N328" s="748">
        <f t="shared" si="35"/>
        <v>262</v>
      </c>
      <c r="O328" s="730">
        <f t="shared" si="36"/>
        <v>0</v>
      </c>
      <c r="P328" s="730">
        <f t="shared" si="37"/>
        <v>0</v>
      </c>
      <c r="Q328" s="730">
        <f t="shared" si="38"/>
        <v>0</v>
      </c>
      <c r="R328" s="730">
        <f t="shared" si="39"/>
        <v>0</v>
      </c>
      <c r="Z328" s="614"/>
    </row>
    <row r="329" spans="13:26" x14ac:dyDescent="0.2">
      <c r="M329" s="614"/>
      <c r="N329" s="748">
        <f t="shared" si="35"/>
        <v>263</v>
      </c>
      <c r="O329" s="730">
        <f t="shared" si="36"/>
        <v>0</v>
      </c>
      <c r="P329" s="730">
        <f t="shared" si="37"/>
        <v>0</v>
      </c>
      <c r="Q329" s="730">
        <f t="shared" si="38"/>
        <v>0</v>
      </c>
      <c r="R329" s="730">
        <f t="shared" si="39"/>
        <v>0</v>
      </c>
      <c r="Z329" s="614"/>
    </row>
    <row r="330" spans="13:26" x14ac:dyDescent="0.2">
      <c r="M330" s="614"/>
      <c r="N330" s="748">
        <f t="shared" si="35"/>
        <v>264</v>
      </c>
      <c r="O330" s="730">
        <f t="shared" si="36"/>
        <v>0</v>
      </c>
      <c r="P330" s="730">
        <f t="shared" si="37"/>
        <v>0</v>
      </c>
      <c r="Q330" s="730">
        <f t="shared" si="38"/>
        <v>0</v>
      </c>
      <c r="R330" s="730">
        <f t="shared" si="39"/>
        <v>0</v>
      </c>
      <c r="Z330" s="614"/>
    </row>
    <row r="331" spans="13:26" x14ac:dyDescent="0.2">
      <c r="M331" s="614"/>
      <c r="N331" s="748">
        <f t="shared" si="35"/>
        <v>265</v>
      </c>
      <c r="O331" s="730">
        <f t="shared" si="36"/>
        <v>0</v>
      </c>
      <c r="P331" s="730">
        <f t="shared" si="37"/>
        <v>0</v>
      </c>
      <c r="Q331" s="730">
        <f t="shared" si="38"/>
        <v>0</v>
      </c>
      <c r="R331" s="730">
        <f t="shared" si="39"/>
        <v>0</v>
      </c>
      <c r="Z331" s="614"/>
    </row>
    <row r="332" spans="13:26" x14ac:dyDescent="0.2">
      <c r="M332" s="614"/>
      <c r="N332" s="748">
        <f t="shared" si="35"/>
        <v>266</v>
      </c>
      <c r="O332" s="730">
        <f t="shared" si="36"/>
        <v>0</v>
      </c>
      <c r="P332" s="730">
        <f t="shared" si="37"/>
        <v>0</v>
      </c>
      <c r="Q332" s="730">
        <f t="shared" si="38"/>
        <v>0</v>
      </c>
      <c r="R332" s="730">
        <f t="shared" si="39"/>
        <v>0</v>
      </c>
      <c r="Z332" s="614"/>
    </row>
    <row r="333" spans="13:26" x14ac:dyDescent="0.2">
      <c r="M333" s="614"/>
      <c r="N333" s="748">
        <f t="shared" si="35"/>
        <v>267</v>
      </c>
      <c r="O333" s="730">
        <f t="shared" si="36"/>
        <v>0</v>
      </c>
      <c r="P333" s="730">
        <f t="shared" si="37"/>
        <v>0</v>
      </c>
      <c r="Q333" s="730">
        <f t="shared" si="38"/>
        <v>0</v>
      </c>
      <c r="R333" s="730">
        <f t="shared" si="39"/>
        <v>0</v>
      </c>
      <c r="Z333" s="614"/>
    </row>
    <row r="334" spans="13:26" x14ac:dyDescent="0.2">
      <c r="M334" s="614"/>
      <c r="N334" s="748">
        <f t="shared" si="35"/>
        <v>268</v>
      </c>
      <c r="O334" s="730">
        <f t="shared" si="36"/>
        <v>0</v>
      </c>
      <c r="P334" s="730">
        <f t="shared" si="37"/>
        <v>0</v>
      </c>
      <c r="Q334" s="730">
        <f t="shared" si="38"/>
        <v>0</v>
      </c>
      <c r="R334" s="730">
        <f t="shared" si="39"/>
        <v>0</v>
      </c>
      <c r="Z334" s="614"/>
    </row>
    <row r="335" spans="13:26" x14ac:dyDescent="0.2">
      <c r="M335" s="614"/>
      <c r="N335" s="748">
        <f t="shared" si="35"/>
        <v>269</v>
      </c>
      <c r="O335" s="730">
        <f t="shared" si="36"/>
        <v>0</v>
      </c>
      <c r="P335" s="730">
        <f t="shared" si="37"/>
        <v>0</v>
      </c>
      <c r="Q335" s="730">
        <f t="shared" si="38"/>
        <v>0</v>
      </c>
      <c r="R335" s="730">
        <f t="shared" si="39"/>
        <v>0</v>
      </c>
      <c r="Z335" s="614"/>
    </row>
    <row r="336" spans="13:26" x14ac:dyDescent="0.2">
      <c r="M336" s="614"/>
      <c r="N336" s="748">
        <f t="shared" si="35"/>
        <v>270</v>
      </c>
      <c r="O336" s="730">
        <f t="shared" si="36"/>
        <v>0</v>
      </c>
      <c r="P336" s="730">
        <f t="shared" si="37"/>
        <v>0</v>
      </c>
      <c r="Q336" s="730">
        <f t="shared" si="38"/>
        <v>0</v>
      </c>
      <c r="R336" s="730">
        <f t="shared" si="39"/>
        <v>0</v>
      </c>
      <c r="Z336" s="614"/>
    </row>
    <row r="337" spans="13:26" x14ac:dyDescent="0.2">
      <c r="M337" s="614"/>
      <c r="N337" s="748">
        <f t="shared" si="35"/>
        <v>271</v>
      </c>
      <c r="O337" s="730">
        <f t="shared" si="36"/>
        <v>0</v>
      </c>
      <c r="P337" s="730">
        <f t="shared" si="37"/>
        <v>0</v>
      </c>
      <c r="Q337" s="730">
        <f t="shared" si="38"/>
        <v>0</v>
      </c>
      <c r="R337" s="730">
        <f t="shared" si="39"/>
        <v>0</v>
      </c>
      <c r="Z337" s="614"/>
    </row>
    <row r="338" spans="13:26" x14ac:dyDescent="0.2">
      <c r="M338" s="614"/>
      <c r="N338" s="748">
        <f t="shared" si="35"/>
        <v>272</v>
      </c>
      <c r="O338" s="730">
        <f t="shared" si="36"/>
        <v>0</v>
      </c>
      <c r="P338" s="730">
        <f t="shared" si="37"/>
        <v>0</v>
      </c>
      <c r="Q338" s="730">
        <f t="shared" si="38"/>
        <v>0</v>
      </c>
      <c r="R338" s="730">
        <f t="shared" si="39"/>
        <v>0</v>
      </c>
      <c r="Z338" s="614"/>
    </row>
    <row r="339" spans="13:26" x14ac:dyDescent="0.2">
      <c r="M339" s="614"/>
      <c r="N339" s="748">
        <f t="shared" si="35"/>
        <v>273</v>
      </c>
      <c r="O339" s="730">
        <f t="shared" si="36"/>
        <v>0</v>
      </c>
      <c r="P339" s="730">
        <f t="shared" si="37"/>
        <v>0</v>
      </c>
      <c r="Q339" s="730">
        <f t="shared" si="38"/>
        <v>0</v>
      </c>
      <c r="R339" s="730">
        <f t="shared" si="39"/>
        <v>0</v>
      </c>
      <c r="Z339" s="614"/>
    </row>
    <row r="340" spans="13:26" x14ac:dyDescent="0.2">
      <c r="M340" s="614"/>
      <c r="N340" s="748">
        <f t="shared" si="35"/>
        <v>274</v>
      </c>
      <c r="O340" s="730">
        <f t="shared" si="36"/>
        <v>0</v>
      </c>
      <c r="P340" s="730">
        <f t="shared" si="37"/>
        <v>0</v>
      </c>
      <c r="Q340" s="730">
        <f t="shared" si="38"/>
        <v>0</v>
      </c>
      <c r="R340" s="730">
        <f t="shared" si="39"/>
        <v>0</v>
      </c>
      <c r="Z340" s="614"/>
    </row>
    <row r="341" spans="13:26" x14ac:dyDescent="0.2">
      <c r="M341" s="614"/>
      <c r="N341" s="748">
        <f t="shared" si="35"/>
        <v>275</v>
      </c>
      <c r="O341" s="730">
        <f t="shared" si="36"/>
        <v>0</v>
      </c>
      <c r="P341" s="730">
        <f t="shared" si="37"/>
        <v>0</v>
      </c>
      <c r="Q341" s="730">
        <f t="shared" si="38"/>
        <v>0</v>
      </c>
      <c r="R341" s="730">
        <f t="shared" si="39"/>
        <v>0</v>
      </c>
      <c r="Z341" s="614"/>
    </row>
    <row r="342" spans="13:26" x14ac:dyDescent="0.2">
      <c r="M342" s="614"/>
      <c r="N342" s="748">
        <f t="shared" si="35"/>
        <v>276</v>
      </c>
      <c r="O342" s="730">
        <f t="shared" si="36"/>
        <v>0</v>
      </c>
      <c r="P342" s="730">
        <f t="shared" si="37"/>
        <v>0</v>
      </c>
      <c r="Q342" s="730">
        <f t="shared" si="38"/>
        <v>0</v>
      </c>
      <c r="R342" s="730">
        <f t="shared" si="39"/>
        <v>0</v>
      </c>
      <c r="Z342" s="614"/>
    </row>
    <row r="343" spans="13:26" x14ac:dyDescent="0.2">
      <c r="M343" s="614"/>
      <c r="N343" s="748">
        <f t="shared" si="35"/>
        <v>277</v>
      </c>
      <c r="O343" s="730">
        <f t="shared" si="36"/>
        <v>0</v>
      </c>
      <c r="P343" s="730">
        <f t="shared" si="37"/>
        <v>0</v>
      </c>
      <c r="Q343" s="730">
        <f t="shared" si="38"/>
        <v>0</v>
      </c>
      <c r="R343" s="730">
        <f t="shared" si="39"/>
        <v>0</v>
      </c>
      <c r="Z343" s="614"/>
    </row>
    <row r="344" spans="13:26" x14ac:dyDescent="0.2">
      <c r="M344" s="614"/>
      <c r="N344" s="748">
        <f t="shared" si="35"/>
        <v>278</v>
      </c>
      <c r="O344" s="730">
        <f t="shared" si="36"/>
        <v>0</v>
      </c>
      <c r="P344" s="730">
        <f t="shared" si="37"/>
        <v>0</v>
      </c>
      <c r="Q344" s="730">
        <f t="shared" si="38"/>
        <v>0</v>
      </c>
      <c r="R344" s="730">
        <f t="shared" si="39"/>
        <v>0</v>
      </c>
      <c r="Z344" s="614"/>
    </row>
    <row r="345" spans="13:26" x14ac:dyDescent="0.2">
      <c r="M345" s="614"/>
      <c r="N345" s="748">
        <f t="shared" si="35"/>
        <v>279</v>
      </c>
      <c r="O345" s="730">
        <f t="shared" si="36"/>
        <v>0</v>
      </c>
      <c r="P345" s="730">
        <f t="shared" si="37"/>
        <v>0</v>
      </c>
      <c r="Q345" s="730">
        <f t="shared" si="38"/>
        <v>0</v>
      </c>
      <c r="R345" s="730">
        <f t="shared" si="39"/>
        <v>0</v>
      </c>
      <c r="Z345" s="614"/>
    </row>
    <row r="346" spans="13:26" x14ac:dyDescent="0.2">
      <c r="M346" s="614"/>
      <c r="N346" s="748">
        <f t="shared" si="35"/>
        <v>280</v>
      </c>
      <c r="O346" s="730">
        <f t="shared" si="36"/>
        <v>0</v>
      </c>
      <c r="P346" s="730">
        <f t="shared" si="37"/>
        <v>0</v>
      </c>
      <c r="Q346" s="730">
        <f t="shared" si="38"/>
        <v>0</v>
      </c>
      <c r="R346" s="730">
        <f t="shared" si="39"/>
        <v>0</v>
      </c>
      <c r="Z346" s="614"/>
    </row>
    <row r="347" spans="13:26" x14ac:dyDescent="0.2">
      <c r="M347" s="614"/>
      <c r="N347" s="748">
        <f t="shared" si="35"/>
        <v>281</v>
      </c>
      <c r="O347" s="730">
        <f t="shared" si="36"/>
        <v>0</v>
      </c>
      <c r="P347" s="730">
        <f t="shared" si="37"/>
        <v>0</v>
      </c>
      <c r="Q347" s="730">
        <f t="shared" si="38"/>
        <v>0</v>
      </c>
      <c r="R347" s="730">
        <f t="shared" si="39"/>
        <v>0</v>
      </c>
      <c r="Z347" s="614"/>
    </row>
    <row r="348" spans="13:26" x14ac:dyDescent="0.2">
      <c r="M348" s="614"/>
      <c r="N348" s="748">
        <f t="shared" si="35"/>
        <v>282</v>
      </c>
      <c r="O348" s="730">
        <f t="shared" si="36"/>
        <v>0</v>
      </c>
      <c r="P348" s="730">
        <f t="shared" si="37"/>
        <v>0</v>
      </c>
      <c r="Q348" s="730">
        <f t="shared" si="38"/>
        <v>0</v>
      </c>
      <c r="R348" s="730">
        <f t="shared" si="39"/>
        <v>0</v>
      </c>
      <c r="Z348" s="614"/>
    </row>
    <row r="349" spans="13:26" x14ac:dyDescent="0.2">
      <c r="M349" s="614"/>
      <c r="N349" s="748">
        <f t="shared" si="35"/>
        <v>283</v>
      </c>
      <c r="O349" s="730">
        <f t="shared" si="36"/>
        <v>0</v>
      </c>
      <c r="P349" s="730">
        <f t="shared" si="37"/>
        <v>0</v>
      </c>
      <c r="Q349" s="730">
        <f t="shared" si="38"/>
        <v>0</v>
      </c>
      <c r="R349" s="730">
        <f t="shared" si="39"/>
        <v>0</v>
      </c>
      <c r="Z349" s="614"/>
    </row>
    <row r="350" spans="13:26" x14ac:dyDescent="0.2">
      <c r="M350" s="614"/>
      <c r="N350" s="748">
        <f t="shared" si="35"/>
        <v>284</v>
      </c>
      <c r="O350" s="730">
        <f t="shared" si="36"/>
        <v>0</v>
      </c>
      <c r="P350" s="730">
        <f t="shared" si="37"/>
        <v>0</v>
      </c>
      <c r="Q350" s="730">
        <f t="shared" si="38"/>
        <v>0</v>
      </c>
      <c r="R350" s="730">
        <f t="shared" si="39"/>
        <v>0</v>
      </c>
      <c r="Z350" s="614"/>
    </row>
    <row r="351" spans="13:26" x14ac:dyDescent="0.2">
      <c r="M351" s="614"/>
      <c r="N351" s="748">
        <f t="shared" si="35"/>
        <v>285</v>
      </c>
      <c r="O351" s="730">
        <f t="shared" si="36"/>
        <v>0</v>
      </c>
      <c r="P351" s="730">
        <f t="shared" si="37"/>
        <v>0</v>
      </c>
      <c r="Q351" s="730">
        <f t="shared" si="38"/>
        <v>0</v>
      </c>
      <c r="R351" s="730">
        <f t="shared" si="39"/>
        <v>0</v>
      </c>
      <c r="Z351" s="614"/>
    </row>
    <row r="352" spans="13:26" x14ac:dyDescent="0.2">
      <c r="M352" s="614"/>
      <c r="N352" s="748">
        <f t="shared" si="35"/>
        <v>286</v>
      </c>
      <c r="O352" s="730">
        <f t="shared" si="36"/>
        <v>0</v>
      </c>
      <c r="P352" s="730">
        <f t="shared" si="37"/>
        <v>0</v>
      </c>
      <c r="Q352" s="730">
        <f t="shared" si="38"/>
        <v>0</v>
      </c>
      <c r="R352" s="730">
        <f t="shared" si="39"/>
        <v>0</v>
      </c>
      <c r="Z352" s="614"/>
    </row>
    <row r="353" spans="13:26" x14ac:dyDescent="0.2">
      <c r="M353" s="614"/>
      <c r="N353" s="748">
        <f t="shared" si="35"/>
        <v>287</v>
      </c>
      <c r="O353" s="730">
        <f t="shared" si="36"/>
        <v>0</v>
      </c>
      <c r="P353" s="730">
        <f t="shared" si="37"/>
        <v>0</v>
      </c>
      <c r="Q353" s="730">
        <f t="shared" si="38"/>
        <v>0</v>
      </c>
      <c r="R353" s="730">
        <f t="shared" si="39"/>
        <v>0</v>
      </c>
      <c r="Z353" s="614"/>
    </row>
    <row r="354" spans="13:26" x14ac:dyDescent="0.2">
      <c r="M354" s="614"/>
      <c r="N354" s="748">
        <f t="shared" si="35"/>
        <v>288</v>
      </c>
      <c r="O354" s="730">
        <f t="shared" si="36"/>
        <v>0</v>
      </c>
      <c r="P354" s="730">
        <f t="shared" si="37"/>
        <v>0</v>
      </c>
      <c r="Q354" s="730">
        <f t="shared" si="38"/>
        <v>0</v>
      </c>
      <c r="R354" s="730">
        <f t="shared" si="39"/>
        <v>0</v>
      </c>
      <c r="Z354" s="614"/>
    </row>
    <row r="355" spans="13:26" x14ac:dyDescent="0.2">
      <c r="M355" s="614"/>
      <c r="N355" s="748">
        <f t="shared" si="35"/>
        <v>289</v>
      </c>
      <c r="O355" s="730">
        <f t="shared" si="36"/>
        <v>0</v>
      </c>
      <c r="P355" s="730">
        <f t="shared" si="37"/>
        <v>0</v>
      </c>
      <c r="Q355" s="730">
        <f t="shared" si="38"/>
        <v>0</v>
      </c>
      <c r="R355" s="730">
        <f t="shared" si="39"/>
        <v>0</v>
      </c>
      <c r="Z355" s="614"/>
    </row>
    <row r="356" spans="13:26" x14ac:dyDescent="0.2">
      <c r="M356" s="614"/>
      <c r="N356" s="748">
        <f t="shared" si="35"/>
        <v>290</v>
      </c>
      <c r="O356" s="730">
        <f t="shared" si="36"/>
        <v>0</v>
      </c>
      <c r="P356" s="730">
        <f t="shared" si="37"/>
        <v>0</v>
      </c>
      <c r="Q356" s="730">
        <f t="shared" si="38"/>
        <v>0</v>
      </c>
      <c r="R356" s="730">
        <f t="shared" si="39"/>
        <v>0</v>
      </c>
      <c r="Z356" s="614"/>
    </row>
    <row r="357" spans="13:26" x14ac:dyDescent="0.2">
      <c r="M357" s="614"/>
      <c r="N357" s="748">
        <f t="shared" si="35"/>
        <v>291</v>
      </c>
      <c r="O357" s="730">
        <f t="shared" si="36"/>
        <v>0</v>
      </c>
      <c r="P357" s="730">
        <f t="shared" si="37"/>
        <v>0</v>
      </c>
      <c r="Q357" s="730">
        <f t="shared" si="38"/>
        <v>0</v>
      </c>
      <c r="R357" s="730">
        <f t="shared" si="39"/>
        <v>0</v>
      </c>
      <c r="Z357" s="614"/>
    </row>
    <row r="358" spans="13:26" x14ac:dyDescent="0.2">
      <c r="M358" s="614"/>
      <c r="N358" s="748">
        <f t="shared" si="35"/>
        <v>292</v>
      </c>
      <c r="O358" s="730">
        <f t="shared" si="36"/>
        <v>0</v>
      </c>
      <c r="P358" s="730">
        <f t="shared" si="37"/>
        <v>0</v>
      </c>
      <c r="Q358" s="730">
        <f t="shared" si="38"/>
        <v>0</v>
      </c>
      <c r="R358" s="730">
        <f t="shared" si="39"/>
        <v>0</v>
      </c>
      <c r="Z358" s="614"/>
    </row>
    <row r="359" spans="13:26" x14ac:dyDescent="0.2">
      <c r="M359" s="614"/>
      <c r="N359" s="748">
        <f t="shared" si="35"/>
        <v>293</v>
      </c>
      <c r="O359" s="730">
        <f t="shared" si="36"/>
        <v>0</v>
      </c>
      <c r="P359" s="730">
        <f t="shared" si="37"/>
        <v>0</v>
      </c>
      <c r="Q359" s="730">
        <f t="shared" si="38"/>
        <v>0</v>
      </c>
      <c r="R359" s="730">
        <f t="shared" si="39"/>
        <v>0</v>
      </c>
      <c r="Z359" s="614"/>
    </row>
    <row r="360" spans="13:26" x14ac:dyDescent="0.2">
      <c r="M360" s="614"/>
      <c r="N360" s="748">
        <f t="shared" si="35"/>
        <v>294</v>
      </c>
      <c r="O360" s="730">
        <f t="shared" si="36"/>
        <v>0</v>
      </c>
      <c r="P360" s="730">
        <f t="shared" si="37"/>
        <v>0</v>
      </c>
      <c r="Q360" s="730">
        <f t="shared" si="38"/>
        <v>0</v>
      </c>
      <c r="R360" s="730">
        <f t="shared" si="39"/>
        <v>0</v>
      </c>
      <c r="Z360" s="614"/>
    </row>
    <row r="361" spans="13:26" x14ac:dyDescent="0.2">
      <c r="M361" s="614"/>
      <c r="N361" s="748">
        <f t="shared" si="35"/>
        <v>295</v>
      </c>
      <c r="O361" s="730">
        <f t="shared" si="36"/>
        <v>0</v>
      </c>
      <c r="P361" s="730">
        <f t="shared" si="37"/>
        <v>0</v>
      </c>
      <c r="Q361" s="730">
        <f t="shared" si="38"/>
        <v>0</v>
      </c>
      <c r="R361" s="730">
        <f t="shared" si="39"/>
        <v>0</v>
      </c>
      <c r="Z361" s="614"/>
    </row>
    <row r="362" spans="13:26" x14ac:dyDescent="0.2">
      <c r="M362" s="614"/>
      <c r="N362" s="748">
        <f t="shared" si="35"/>
        <v>296</v>
      </c>
      <c r="O362" s="730">
        <f t="shared" si="36"/>
        <v>0</v>
      </c>
      <c r="P362" s="730">
        <f t="shared" si="37"/>
        <v>0</v>
      </c>
      <c r="Q362" s="730">
        <f t="shared" si="38"/>
        <v>0</v>
      </c>
      <c r="R362" s="730">
        <f t="shared" si="39"/>
        <v>0</v>
      </c>
      <c r="Z362" s="614"/>
    </row>
    <row r="363" spans="13:26" x14ac:dyDescent="0.2">
      <c r="M363" s="614"/>
      <c r="N363" s="748">
        <f t="shared" si="35"/>
        <v>297</v>
      </c>
      <c r="O363" s="730">
        <f t="shared" si="36"/>
        <v>0</v>
      </c>
      <c r="P363" s="730">
        <f t="shared" si="37"/>
        <v>0</v>
      </c>
      <c r="Q363" s="730">
        <f t="shared" si="38"/>
        <v>0</v>
      </c>
      <c r="R363" s="730">
        <f t="shared" si="39"/>
        <v>0</v>
      </c>
      <c r="Z363" s="614"/>
    </row>
    <row r="364" spans="13:26" x14ac:dyDescent="0.2">
      <c r="M364" s="614"/>
      <c r="N364" s="748">
        <f t="shared" si="35"/>
        <v>298</v>
      </c>
      <c r="O364" s="730">
        <f t="shared" si="36"/>
        <v>0</v>
      </c>
      <c r="P364" s="730">
        <f t="shared" si="37"/>
        <v>0</v>
      </c>
      <c r="Q364" s="730">
        <f t="shared" si="38"/>
        <v>0</v>
      </c>
      <c r="R364" s="730">
        <f t="shared" si="39"/>
        <v>0</v>
      </c>
      <c r="Z364" s="614"/>
    </row>
    <row r="365" spans="13:26" x14ac:dyDescent="0.2">
      <c r="M365" s="614"/>
      <c r="N365" s="748">
        <f t="shared" si="35"/>
        <v>299</v>
      </c>
      <c r="O365" s="730">
        <f t="shared" si="36"/>
        <v>0</v>
      </c>
      <c r="P365" s="730">
        <f t="shared" si="37"/>
        <v>0</v>
      </c>
      <c r="Q365" s="730">
        <f t="shared" si="38"/>
        <v>0</v>
      </c>
      <c r="R365" s="730">
        <f t="shared" si="39"/>
        <v>0</v>
      </c>
      <c r="Z365" s="614"/>
    </row>
    <row r="366" spans="13:26" x14ac:dyDescent="0.2">
      <c r="M366" s="614"/>
      <c r="N366" s="748">
        <f t="shared" si="35"/>
        <v>300</v>
      </c>
      <c r="O366" s="730">
        <f t="shared" si="36"/>
        <v>0</v>
      </c>
      <c r="P366" s="730">
        <f t="shared" si="37"/>
        <v>0</v>
      </c>
      <c r="Q366" s="730">
        <f t="shared" si="38"/>
        <v>0</v>
      </c>
      <c r="R366" s="730">
        <f t="shared" si="39"/>
        <v>0</v>
      </c>
      <c r="Z366" s="614"/>
    </row>
    <row r="367" spans="13:26" x14ac:dyDescent="0.2">
      <c r="M367" s="614"/>
      <c r="N367" s="748">
        <f t="shared" si="35"/>
        <v>301</v>
      </c>
      <c r="O367" s="730">
        <f t="shared" si="36"/>
        <v>0</v>
      </c>
      <c r="P367" s="730">
        <f t="shared" si="37"/>
        <v>0</v>
      </c>
      <c r="Q367" s="730">
        <f t="shared" si="38"/>
        <v>0</v>
      </c>
      <c r="R367" s="730">
        <f t="shared" si="39"/>
        <v>0</v>
      </c>
      <c r="Z367" s="614"/>
    </row>
    <row r="368" spans="13:26" x14ac:dyDescent="0.2">
      <c r="M368" s="614"/>
      <c r="N368" s="748">
        <f t="shared" si="35"/>
        <v>302</v>
      </c>
      <c r="O368" s="730">
        <f t="shared" si="36"/>
        <v>0</v>
      </c>
      <c r="P368" s="730">
        <f t="shared" si="37"/>
        <v>0</v>
      </c>
      <c r="Q368" s="730">
        <f t="shared" si="38"/>
        <v>0</v>
      </c>
      <c r="R368" s="730">
        <f t="shared" si="39"/>
        <v>0</v>
      </c>
      <c r="Z368" s="614"/>
    </row>
    <row r="369" spans="13:26" x14ac:dyDescent="0.2">
      <c r="M369" s="614"/>
      <c r="N369" s="748">
        <f t="shared" si="35"/>
        <v>303</v>
      </c>
      <c r="O369" s="730">
        <f t="shared" si="36"/>
        <v>0</v>
      </c>
      <c r="P369" s="730">
        <f t="shared" si="37"/>
        <v>0</v>
      </c>
      <c r="Q369" s="730">
        <f t="shared" si="38"/>
        <v>0</v>
      </c>
      <c r="R369" s="730">
        <f t="shared" si="39"/>
        <v>0</v>
      </c>
      <c r="Z369" s="614"/>
    </row>
    <row r="370" spans="13:26" x14ac:dyDescent="0.2">
      <c r="M370" s="614"/>
      <c r="N370" s="748">
        <f t="shared" si="35"/>
        <v>304</v>
      </c>
      <c r="O370" s="730">
        <f t="shared" si="36"/>
        <v>0</v>
      </c>
      <c r="P370" s="730">
        <f t="shared" si="37"/>
        <v>0</v>
      </c>
      <c r="Q370" s="730">
        <f t="shared" si="38"/>
        <v>0</v>
      </c>
      <c r="R370" s="730">
        <f t="shared" si="39"/>
        <v>0</v>
      </c>
      <c r="Z370" s="614"/>
    </row>
    <row r="371" spans="13:26" x14ac:dyDescent="0.2">
      <c r="M371" s="614"/>
      <c r="N371" s="748">
        <f t="shared" si="35"/>
        <v>305</v>
      </c>
      <c r="O371" s="730">
        <f t="shared" si="36"/>
        <v>0</v>
      </c>
      <c r="P371" s="730">
        <f t="shared" si="37"/>
        <v>0</v>
      </c>
      <c r="Q371" s="730">
        <f t="shared" si="38"/>
        <v>0</v>
      </c>
      <c r="R371" s="730">
        <f t="shared" si="39"/>
        <v>0</v>
      </c>
      <c r="Z371" s="614"/>
    </row>
    <row r="372" spans="13:26" x14ac:dyDescent="0.2">
      <c r="M372" s="614"/>
      <c r="N372" s="748">
        <f t="shared" si="35"/>
        <v>306</v>
      </c>
      <c r="O372" s="730">
        <f t="shared" si="36"/>
        <v>0</v>
      </c>
      <c r="P372" s="730">
        <f t="shared" si="37"/>
        <v>0</v>
      </c>
      <c r="Q372" s="730">
        <f t="shared" si="38"/>
        <v>0</v>
      </c>
      <c r="R372" s="730">
        <f t="shared" si="39"/>
        <v>0</v>
      </c>
      <c r="Z372" s="614"/>
    </row>
    <row r="373" spans="13:26" x14ac:dyDescent="0.2">
      <c r="M373" s="614"/>
      <c r="N373" s="748">
        <f t="shared" si="35"/>
        <v>307</v>
      </c>
      <c r="O373" s="730">
        <f t="shared" si="36"/>
        <v>0</v>
      </c>
      <c r="P373" s="730">
        <f t="shared" si="37"/>
        <v>0</v>
      </c>
      <c r="Q373" s="730">
        <f t="shared" si="38"/>
        <v>0</v>
      </c>
      <c r="R373" s="730">
        <f t="shared" si="39"/>
        <v>0</v>
      </c>
      <c r="Z373" s="614"/>
    </row>
    <row r="374" spans="13:26" x14ac:dyDescent="0.2">
      <c r="M374" s="614"/>
      <c r="N374" s="748">
        <f t="shared" si="35"/>
        <v>308</v>
      </c>
      <c r="O374" s="730">
        <f t="shared" si="36"/>
        <v>0</v>
      </c>
      <c r="P374" s="730">
        <f t="shared" si="37"/>
        <v>0</v>
      </c>
      <c r="Q374" s="730">
        <f t="shared" si="38"/>
        <v>0</v>
      </c>
      <c r="R374" s="730">
        <f t="shared" si="39"/>
        <v>0</v>
      </c>
      <c r="Z374" s="614"/>
    </row>
    <row r="375" spans="13:26" x14ac:dyDescent="0.2">
      <c r="M375" s="614"/>
      <c r="N375" s="748">
        <f t="shared" si="35"/>
        <v>309</v>
      </c>
      <c r="O375" s="730">
        <f t="shared" si="36"/>
        <v>0</v>
      </c>
      <c r="P375" s="730">
        <f t="shared" si="37"/>
        <v>0</v>
      </c>
      <c r="Q375" s="730">
        <f t="shared" si="38"/>
        <v>0</v>
      </c>
      <c r="R375" s="730">
        <f t="shared" si="39"/>
        <v>0</v>
      </c>
      <c r="Z375" s="614"/>
    </row>
    <row r="376" spans="13:26" x14ac:dyDescent="0.2">
      <c r="M376" s="614"/>
      <c r="N376" s="748">
        <f t="shared" si="35"/>
        <v>310</v>
      </c>
      <c r="O376" s="730">
        <f t="shared" si="36"/>
        <v>0</v>
      </c>
      <c r="P376" s="730">
        <f t="shared" si="37"/>
        <v>0</v>
      </c>
      <c r="Q376" s="730">
        <f t="shared" si="38"/>
        <v>0</v>
      </c>
      <c r="R376" s="730">
        <f t="shared" si="39"/>
        <v>0</v>
      </c>
      <c r="Z376" s="614"/>
    </row>
    <row r="377" spans="13:26" x14ac:dyDescent="0.2">
      <c r="M377" s="614"/>
      <c r="N377" s="748">
        <f t="shared" si="35"/>
        <v>311</v>
      </c>
      <c r="O377" s="730">
        <f t="shared" si="36"/>
        <v>0</v>
      </c>
      <c r="P377" s="730">
        <f t="shared" si="37"/>
        <v>0</v>
      </c>
      <c r="Q377" s="730">
        <f t="shared" si="38"/>
        <v>0</v>
      </c>
      <c r="R377" s="730">
        <f t="shared" si="39"/>
        <v>0</v>
      </c>
      <c r="Z377" s="614"/>
    </row>
    <row r="378" spans="13:26" x14ac:dyDescent="0.2">
      <c r="M378" s="614"/>
      <c r="N378" s="748">
        <f t="shared" si="35"/>
        <v>312</v>
      </c>
      <c r="O378" s="730">
        <f t="shared" si="36"/>
        <v>0</v>
      </c>
      <c r="P378" s="730">
        <f t="shared" si="37"/>
        <v>0</v>
      </c>
      <c r="Q378" s="730">
        <f t="shared" si="38"/>
        <v>0</v>
      </c>
      <c r="R378" s="730">
        <f t="shared" si="39"/>
        <v>0</v>
      </c>
      <c r="Z378" s="614"/>
    </row>
    <row r="379" spans="13:26" x14ac:dyDescent="0.2">
      <c r="M379" s="614"/>
      <c r="N379" s="748">
        <f t="shared" si="35"/>
        <v>313</v>
      </c>
      <c r="O379" s="730">
        <f t="shared" si="36"/>
        <v>0</v>
      </c>
      <c r="P379" s="730">
        <f t="shared" si="37"/>
        <v>0</v>
      </c>
      <c r="Q379" s="730">
        <f t="shared" si="38"/>
        <v>0</v>
      </c>
      <c r="R379" s="730">
        <f t="shared" si="39"/>
        <v>0</v>
      </c>
      <c r="Z379" s="614"/>
    </row>
    <row r="380" spans="13:26" x14ac:dyDescent="0.2">
      <c r="M380" s="614"/>
      <c r="N380" s="748">
        <f t="shared" si="35"/>
        <v>314</v>
      </c>
      <c r="O380" s="730">
        <f t="shared" si="36"/>
        <v>0</v>
      </c>
      <c r="P380" s="730">
        <f t="shared" si="37"/>
        <v>0</v>
      </c>
      <c r="Q380" s="730">
        <f t="shared" si="38"/>
        <v>0</v>
      </c>
      <c r="R380" s="730">
        <f t="shared" si="39"/>
        <v>0</v>
      </c>
      <c r="Z380" s="614"/>
    </row>
    <row r="381" spans="13:26" x14ac:dyDescent="0.2">
      <c r="M381" s="614"/>
      <c r="N381" s="748">
        <f t="shared" si="35"/>
        <v>315</v>
      </c>
      <c r="O381" s="730">
        <f t="shared" si="36"/>
        <v>0</v>
      </c>
      <c r="P381" s="730">
        <f t="shared" si="37"/>
        <v>0</v>
      </c>
      <c r="Q381" s="730">
        <f t="shared" si="38"/>
        <v>0</v>
      </c>
      <c r="R381" s="730">
        <f t="shared" si="39"/>
        <v>0</v>
      </c>
      <c r="Z381" s="614"/>
    </row>
    <row r="382" spans="13:26" x14ac:dyDescent="0.2">
      <c r="M382" s="614"/>
      <c r="N382" s="748">
        <f t="shared" si="35"/>
        <v>316</v>
      </c>
      <c r="O382" s="730">
        <f t="shared" si="36"/>
        <v>0</v>
      </c>
      <c r="P382" s="730">
        <f t="shared" si="37"/>
        <v>0</v>
      </c>
      <c r="Q382" s="730">
        <f t="shared" si="38"/>
        <v>0</v>
      </c>
      <c r="R382" s="730">
        <f t="shared" si="39"/>
        <v>0</v>
      </c>
      <c r="Z382" s="614"/>
    </row>
    <row r="383" spans="13:26" x14ac:dyDescent="0.2">
      <c r="M383" s="614"/>
      <c r="N383" s="748">
        <f t="shared" si="35"/>
        <v>317</v>
      </c>
      <c r="O383" s="730">
        <f t="shared" si="36"/>
        <v>0</v>
      </c>
      <c r="P383" s="730">
        <f t="shared" si="37"/>
        <v>0</v>
      </c>
      <c r="Q383" s="730">
        <f t="shared" si="38"/>
        <v>0</v>
      </c>
      <c r="R383" s="730">
        <f t="shared" si="39"/>
        <v>0</v>
      </c>
      <c r="Z383" s="614"/>
    </row>
    <row r="384" spans="13:26" x14ac:dyDescent="0.2">
      <c r="M384" s="614"/>
      <c r="N384" s="748">
        <f t="shared" si="35"/>
        <v>318</v>
      </c>
      <c r="O384" s="730">
        <f t="shared" si="36"/>
        <v>0</v>
      </c>
      <c r="P384" s="730">
        <f t="shared" si="37"/>
        <v>0</v>
      </c>
      <c r="Q384" s="730">
        <f t="shared" si="38"/>
        <v>0</v>
      </c>
      <c r="R384" s="730">
        <f t="shared" si="39"/>
        <v>0</v>
      </c>
      <c r="Z384" s="614"/>
    </row>
    <row r="385" spans="13:26" x14ac:dyDescent="0.2">
      <c r="M385" s="614"/>
      <c r="N385" s="748">
        <f t="shared" si="35"/>
        <v>319</v>
      </c>
      <c r="O385" s="730">
        <f t="shared" si="36"/>
        <v>0</v>
      </c>
      <c r="P385" s="730">
        <f t="shared" si="37"/>
        <v>0</v>
      </c>
      <c r="Q385" s="730">
        <f t="shared" si="38"/>
        <v>0</v>
      </c>
      <c r="R385" s="730">
        <f t="shared" si="39"/>
        <v>0</v>
      </c>
      <c r="Z385" s="614"/>
    </row>
    <row r="386" spans="13:26" x14ac:dyDescent="0.2">
      <c r="M386" s="614"/>
      <c r="N386" s="748">
        <f t="shared" si="35"/>
        <v>320</v>
      </c>
      <c r="O386" s="730">
        <f t="shared" si="36"/>
        <v>0</v>
      </c>
      <c r="P386" s="730">
        <f t="shared" si="37"/>
        <v>0</v>
      </c>
      <c r="Q386" s="730">
        <f t="shared" si="38"/>
        <v>0</v>
      </c>
      <c r="R386" s="730">
        <f t="shared" si="39"/>
        <v>0</v>
      </c>
      <c r="Z386" s="614"/>
    </row>
    <row r="387" spans="13:26" x14ac:dyDescent="0.2">
      <c r="M387" s="614"/>
      <c r="N387" s="748">
        <f t="shared" si="35"/>
        <v>321</v>
      </c>
      <c r="O387" s="730">
        <f t="shared" si="36"/>
        <v>0</v>
      </c>
      <c r="P387" s="730">
        <f t="shared" si="37"/>
        <v>0</v>
      </c>
      <c r="Q387" s="730">
        <f t="shared" si="38"/>
        <v>0</v>
      </c>
      <c r="R387" s="730">
        <f t="shared" si="39"/>
        <v>0</v>
      </c>
      <c r="Z387" s="614"/>
    </row>
    <row r="388" spans="13:26" x14ac:dyDescent="0.2">
      <c r="M388" s="614"/>
      <c r="N388" s="748">
        <f t="shared" si="35"/>
        <v>322</v>
      </c>
      <c r="O388" s="730">
        <f t="shared" si="36"/>
        <v>0</v>
      </c>
      <c r="P388" s="730">
        <f t="shared" si="37"/>
        <v>0</v>
      </c>
      <c r="Q388" s="730">
        <f t="shared" si="38"/>
        <v>0</v>
      </c>
      <c r="R388" s="730">
        <f t="shared" si="39"/>
        <v>0</v>
      </c>
      <c r="Z388" s="614"/>
    </row>
    <row r="389" spans="13:26" x14ac:dyDescent="0.2">
      <c r="M389" s="614"/>
      <c r="N389" s="748">
        <f t="shared" si="35"/>
        <v>323</v>
      </c>
      <c r="O389" s="730">
        <f t="shared" si="36"/>
        <v>0</v>
      </c>
      <c r="P389" s="730">
        <f t="shared" si="37"/>
        <v>0</v>
      </c>
      <c r="Q389" s="730">
        <f t="shared" si="38"/>
        <v>0</v>
      </c>
      <c r="R389" s="730">
        <f t="shared" si="39"/>
        <v>0</v>
      </c>
      <c r="Z389" s="614"/>
    </row>
    <row r="390" spans="13:26" x14ac:dyDescent="0.2">
      <c r="M390" s="614"/>
      <c r="N390" s="748">
        <f t="shared" si="35"/>
        <v>324</v>
      </c>
      <c r="O390" s="730">
        <f t="shared" ref="O390:O453" si="40">R389</f>
        <v>0</v>
      </c>
      <c r="P390" s="730">
        <f t="shared" ref="P390:P453" si="41">P389</f>
        <v>0</v>
      </c>
      <c r="Q390" s="730">
        <f t="shared" ref="Q390:Q453" si="42">O390*$P$61</f>
        <v>0</v>
      </c>
      <c r="R390" s="730">
        <f t="shared" ref="R390:R453" si="43">O390+P390+Q390</f>
        <v>0</v>
      </c>
      <c r="Z390" s="614"/>
    </row>
    <row r="391" spans="13:26" x14ac:dyDescent="0.2">
      <c r="M391" s="614"/>
      <c r="N391" s="748">
        <f t="shared" si="35"/>
        <v>325</v>
      </c>
      <c r="O391" s="730">
        <f t="shared" si="40"/>
        <v>0</v>
      </c>
      <c r="P391" s="730">
        <f t="shared" si="41"/>
        <v>0</v>
      </c>
      <c r="Q391" s="730">
        <f t="shared" si="42"/>
        <v>0</v>
      </c>
      <c r="R391" s="730">
        <f t="shared" si="43"/>
        <v>0</v>
      </c>
      <c r="Z391" s="614"/>
    </row>
    <row r="392" spans="13:26" x14ac:dyDescent="0.2">
      <c r="M392" s="614"/>
      <c r="N392" s="748">
        <f t="shared" si="35"/>
        <v>326</v>
      </c>
      <c r="O392" s="730">
        <f t="shared" si="40"/>
        <v>0</v>
      </c>
      <c r="P392" s="730">
        <f t="shared" si="41"/>
        <v>0</v>
      </c>
      <c r="Q392" s="730">
        <f t="shared" si="42"/>
        <v>0</v>
      </c>
      <c r="R392" s="730">
        <f t="shared" si="43"/>
        <v>0</v>
      </c>
      <c r="Z392" s="614"/>
    </row>
    <row r="393" spans="13:26" x14ac:dyDescent="0.2">
      <c r="M393" s="614"/>
      <c r="N393" s="748">
        <f t="shared" si="35"/>
        <v>327</v>
      </c>
      <c r="O393" s="730">
        <f t="shared" si="40"/>
        <v>0</v>
      </c>
      <c r="P393" s="730">
        <f t="shared" si="41"/>
        <v>0</v>
      </c>
      <c r="Q393" s="730">
        <f t="shared" si="42"/>
        <v>0</v>
      </c>
      <c r="R393" s="730">
        <f t="shared" si="43"/>
        <v>0</v>
      </c>
      <c r="Z393" s="614"/>
    </row>
    <row r="394" spans="13:26" x14ac:dyDescent="0.2">
      <c r="M394" s="614"/>
      <c r="N394" s="748">
        <f t="shared" si="35"/>
        <v>328</v>
      </c>
      <c r="O394" s="730">
        <f t="shared" si="40"/>
        <v>0</v>
      </c>
      <c r="P394" s="730">
        <f t="shared" si="41"/>
        <v>0</v>
      </c>
      <c r="Q394" s="730">
        <f t="shared" si="42"/>
        <v>0</v>
      </c>
      <c r="R394" s="730">
        <f t="shared" si="43"/>
        <v>0</v>
      </c>
      <c r="Z394" s="614"/>
    </row>
    <row r="395" spans="13:26" x14ac:dyDescent="0.2">
      <c r="M395" s="614"/>
      <c r="N395" s="748">
        <f t="shared" si="35"/>
        <v>329</v>
      </c>
      <c r="O395" s="730">
        <f t="shared" si="40"/>
        <v>0</v>
      </c>
      <c r="P395" s="730">
        <f t="shared" si="41"/>
        <v>0</v>
      </c>
      <c r="Q395" s="730">
        <f t="shared" si="42"/>
        <v>0</v>
      </c>
      <c r="R395" s="730">
        <f t="shared" si="43"/>
        <v>0</v>
      </c>
      <c r="Z395" s="614"/>
    </row>
    <row r="396" spans="13:26" x14ac:dyDescent="0.2">
      <c r="M396" s="614"/>
      <c r="N396" s="748">
        <f t="shared" si="35"/>
        <v>330</v>
      </c>
      <c r="O396" s="730">
        <f t="shared" si="40"/>
        <v>0</v>
      </c>
      <c r="P396" s="730">
        <f t="shared" si="41"/>
        <v>0</v>
      </c>
      <c r="Q396" s="730">
        <f t="shared" si="42"/>
        <v>0</v>
      </c>
      <c r="R396" s="730">
        <f t="shared" si="43"/>
        <v>0</v>
      </c>
      <c r="Z396" s="614"/>
    </row>
    <row r="397" spans="13:26" x14ac:dyDescent="0.2">
      <c r="M397" s="614"/>
      <c r="N397" s="748">
        <f t="shared" si="35"/>
        <v>331</v>
      </c>
      <c r="O397" s="730">
        <f t="shared" si="40"/>
        <v>0</v>
      </c>
      <c r="P397" s="730">
        <f t="shared" si="41"/>
        <v>0</v>
      </c>
      <c r="Q397" s="730">
        <f t="shared" si="42"/>
        <v>0</v>
      </c>
      <c r="R397" s="730">
        <f t="shared" si="43"/>
        <v>0</v>
      </c>
      <c r="Z397" s="614"/>
    </row>
    <row r="398" spans="13:26" x14ac:dyDescent="0.2">
      <c r="M398" s="614"/>
      <c r="N398" s="748">
        <f t="shared" si="35"/>
        <v>332</v>
      </c>
      <c r="O398" s="730">
        <f t="shared" si="40"/>
        <v>0</v>
      </c>
      <c r="P398" s="730">
        <f t="shared" si="41"/>
        <v>0</v>
      </c>
      <c r="Q398" s="730">
        <f t="shared" si="42"/>
        <v>0</v>
      </c>
      <c r="R398" s="730">
        <f t="shared" si="43"/>
        <v>0</v>
      </c>
      <c r="Z398" s="614"/>
    </row>
    <row r="399" spans="13:26" x14ac:dyDescent="0.2">
      <c r="M399" s="614"/>
      <c r="N399" s="748">
        <f t="shared" si="35"/>
        <v>333</v>
      </c>
      <c r="O399" s="730">
        <f t="shared" si="40"/>
        <v>0</v>
      </c>
      <c r="P399" s="730">
        <f t="shared" si="41"/>
        <v>0</v>
      </c>
      <c r="Q399" s="730">
        <f t="shared" si="42"/>
        <v>0</v>
      </c>
      <c r="R399" s="730">
        <f t="shared" si="43"/>
        <v>0</v>
      </c>
      <c r="Z399" s="614"/>
    </row>
    <row r="400" spans="13:26" x14ac:dyDescent="0.2">
      <c r="M400" s="614"/>
      <c r="N400" s="748">
        <f t="shared" si="35"/>
        <v>334</v>
      </c>
      <c r="O400" s="730">
        <f t="shared" si="40"/>
        <v>0</v>
      </c>
      <c r="P400" s="730">
        <f t="shared" si="41"/>
        <v>0</v>
      </c>
      <c r="Q400" s="730">
        <f t="shared" si="42"/>
        <v>0</v>
      </c>
      <c r="R400" s="730">
        <f t="shared" si="43"/>
        <v>0</v>
      </c>
      <c r="Z400" s="614"/>
    </row>
    <row r="401" spans="13:26" x14ac:dyDescent="0.2">
      <c r="M401" s="614"/>
      <c r="N401" s="748">
        <f t="shared" si="35"/>
        <v>335</v>
      </c>
      <c r="O401" s="730">
        <f t="shared" si="40"/>
        <v>0</v>
      </c>
      <c r="P401" s="730">
        <f t="shared" si="41"/>
        <v>0</v>
      </c>
      <c r="Q401" s="730">
        <f t="shared" si="42"/>
        <v>0</v>
      </c>
      <c r="R401" s="730">
        <f t="shared" si="43"/>
        <v>0</v>
      </c>
      <c r="Z401" s="614"/>
    </row>
    <row r="402" spans="13:26" x14ac:dyDescent="0.2">
      <c r="M402" s="614"/>
      <c r="N402" s="748">
        <f t="shared" si="35"/>
        <v>336</v>
      </c>
      <c r="O402" s="730">
        <f t="shared" si="40"/>
        <v>0</v>
      </c>
      <c r="P402" s="730">
        <f t="shared" si="41"/>
        <v>0</v>
      </c>
      <c r="Q402" s="730">
        <f t="shared" si="42"/>
        <v>0</v>
      </c>
      <c r="R402" s="730">
        <f t="shared" si="43"/>
        <v>0</v>
      </c>
      <c r="Z402" s="614"/>
    </row>
    <row r="403" spans="13:26" x14ac:dyDescent="0.2">
      <c r="M403" s="614"/>
      <c r="N403" s="748">
        <f t="shared" si="35"/>
        <v>337</v>
      </c>
      <c r="O403" s="730">
        <f t="shared" si="40"/>
        <v>0</v>
      </c>
      <c r="P403" s="730">
        <f t="shared" si="41"/>
        <v>0</v>
      </c>
      <c r="Q403" s="730">
        <f t="shared" si="42"/>
        <v>0</v>
      </c>
      <c r="R403" s="730">
        <f t="shared" si="43"/>
        <v>0</v>
      </c>
      <c r="Z403" s="614"/>
    </row>
    <row r="404" spans="13:26" x14ac:dyDescent="0.2">
      <c r="M404" s="614"/>
      <c r="N404" s="748">
        <f t="shared" si="35"/>
        <v>338</v>
      </c>
      <c r="O404" s="730">
        <f t="shared" si="40"/>
        <v>0</v>
      </c>
      <c r="P404" s="730">
        <f t="shared" si="41"/>
        <v>0</v>
      </c>
      <c r="Q404" s="730">
        <f t="shared" si="42"/>
        <v>0</v>
      </c>
      <c r="R404" s="730">
        <f t="shared" si="43"/>
        <v>0</v>
      </c>
      <c r="Z404" s="614"/>
    </row>
    <row r="405" spans="13:26" x14ac:dyDescent="0.2">
      <c r="M405" s="614"/>
      <c r="N405" s="748">
        <f t="shared" si="35"/>
        <v>339</v>
      </c>
      <c r="O405" s="730">
        <f t="shared" si="40"/>
        <v>0</v>
      </c>
      <c r="P405" s="730">
        <f t="shared" si="41"/>
        <v>0</v>
      </c>
      <c r="Q405" s="730">
        <f t="shared" si="42"/>
        <v>0</v>
      </c>
      <c r="R405" s="730">
        <f t="shared" si="43"/>
        <v>0</v>
      </c>
      <c r="Z405" s="614"/>
    </row>
    <row r="406" spans="13:26" x14ac:dyDescent="0.2">
      <c r="M406" s="614"/>
      <c r="N406" s="748">
        <f t="shared" si="35"/>
        <v>340</v>
      </c>
      <c r="O406" s="730">
        <f t="shared" si="40"/>
        <v>0</v>
      </c>
      <c r="P406" s="730">
        <f t="shared" si="41"/>
        <v>0</v>
      </c>
      <c r="Q406" s="730">
        <f t="shared" si="42"/>
        <v>0</v>
      </c>
      <c r="R406" s="730">
        <f t="shared" si="43"/>
        <v>0</v>
      </c>
      <c r="Z406" s="614"/>
    </row>
    <row r="407" spans="13:26" x14ac:dyDescent="0.2">
      <c r="M407" s="614"/>
      <c r="N407" s="748">
        <f t="shared" si="35"/>
        <v>341</v>
      </c>
      <c r="O407" s="730">
        <f t="shared" si="40"/>
        <v>0</v>
      </c>
      <c r="P407" s="730">
        <f t="shared" si="41"/>
        <v>0</v>
      </c>
      <c r="Q407" s="730">
        <f t="shared" si="42"/>
        <v>0</v>
      </c>
      <c r="R407" s="730">
        <f t="shared" si="43"/>
        <v>0</v>
      </c>
      <c r="Z407" s="614"/>
    </row>
    <row r="408" spans="13:26" x14ac:dyDescent="0.2">
      <c r="M408" s="614"/>
      <c r="N408" s="748">
        <f t="shared" si="35"/>
        <v>342</v>
      </c>
      <c r="O408" s="730">
        <f t="shared" si="40"/>
        <v>0</v>
      </c>
      <c r="P408" s="730">
        <f t="shared" si="41"/>
        <v>0</v>
      </c>
      <c r="Q408" s="730">
        <f t="shared" si="42"/>
        <v>0</v>
      </c>
      <c r="R408" s="730">
        <f t="shared" si="43"/>
        <v>0</v>
      </c>
      <c r="Z408" s="614"/>
    </row>
    <row r="409" spans="13:26" x14ac:dyDescent="0.2">
      <c r="M409" s="614"/>
      <c r="N409" s="748">
        <f t="shared" si="35"/>
        <v>343</v>
      </c>
      <c r="O409" s="730">
        <f t="shared" si="40"/>
        <v>0</v>
      </c>
      <c r="P409" s="730">
        <f t="shared" si="41"/>
        <v>0</v>
      </c>
      <c r="Q409" s="730">
        <f t="shared" si="42"/>
        <v>0</v>
      </c>
      <c r="R409" s="730">
        <f t="shared" si="43"/>
        <v>0</v>
      </c>
      <c r="Z409" s="614"/>
    </row>
    <row r="410" spans="13:26" x14ac:dyDescent="0.2">
      <c r="M410" s="614"/>
      <c r="N410" s="748">
        <f t="shared" si="35"/>
        <v>344</v>
      </c>
      <c r="O410" s="730">
        <f t="shared" si="40"/>
        <v>0</v>
      </c>
      <c r="P410" s="730">
        <f t="shared" si="41"/>
        <v>0</v>
      </c>
      <c r="Q410" s="730">
        <f t="shared" si="42"/>
        <v>0</v>
      </c>
      <c r="R410" s="730">
        <f t="shared" si="43"/>
        <v>0</v>
      </c>
      <c r="Z410" s="614"/>
    </row>
    <row r="411" spans="13:26" x14ac:dyDescent="0.2">
      <c r="M411" s="614"/>
      <c r="N411" s="748">
        <f t="shared" si="35"/>
        <v>345</v>
      </c>
      <c r="O411" s="730">
        <f t="shared" si="40"/>
        <v>0</v>
      </c>
      <c r="P411" s="730">
        <f t="shared" si="41"/>
        <v>0</v>
      </c>
      <c r="Q411" s="730">
        <f t="shared" si="42"/>
        <v>0</v>
      </c>
      <c r="R411" s="730">
        <f t="shared" si="43"/>
        <v>0</v>
      </c>
      <c r="Z411" s="614"/>
    </row>
    <row r="412" spans="13:26" x14ac:dyDescent="0.2">
      <c r="M412" s="614"/>
      <c r="N412" s="748">
        <f t="shared" si="35"/>
        <v>346</v>
      </c>
      <c r="O412" s="730">
        <f t="shared" si="40"/>
        <v>0</v>
      </c>
      <c r="P412" s="730">
        <f t="shared" si="41"/>
        <v>0</v>
      </c>
      <c r="Q412" s="730">
        <f t="shared" si="42"/>
        <v>0</v>
      </c>
      <c r="R412" s="730">
        <f t="shared" si="43"/>
        <v>0</v>
      </c>
      <c r="Z412" s="614"/>
    </row>
    <row r="413" spans="13:26" x14ac:dyDescent="0.2">
      <c r="M413" s="614"/>
      <c r="N413" s="748">
        <f t="shared" si="35"/>
        <v>347</v>
      </c>
      <c r="O413" s="730">
        <f t="shared" si="40"/>
        <v>0</v>
      </c>
      <c r="P413" s="730">
        <f t="shared" si="41"/>
        <v>0</v>
      </c>
      <c r="Q413" s="730">
        <f t="shared" si="42"/>
        <v>0</v>
      </c>
      <c r="R413" s="730">
        <f t="shared" si="43"/>
        <v>0</v>
      </c>
      <c r="Z413" s="614"/>
    </row>
    <row r="414" spans="13:26" x14ac:dyDescent="0.2">
      <c r="M414" s="614"/>
      <c r="N414" s="748">
        <f t="shared" si="35"/>
        <v>348</v>
      </c>
      <c r="O414" s="730">
        <f t="shared" si="40"/>
        <v>0</v>
      </c>
      <c r="P414" s="730">
        <f t="shared" si="41"/>
        <v>0</v>
      </c>
      <c r="Q414" s="730">
        <f t="shared" si="42"/>
        <v>0</v>
      </c>
      <c r="R414" s="730">
        <f t="shared" si="43"/>
        <v>0</v>
      </c>
      <c r="Z414" s="614"/>
    </row>
    <row r="415" spans="13:26" x14ac:dyDescent="0.2">
      <c r="M415" s="614"/>
      <c r="N415" s="748">
        <f t="shared" si="35"/>
        <v>349</v>
      </c>
      <c r="O415" s="730">
        <f t="shared" si="40"/>
        <v>0</v>
      </c>
      <c r="P415" s="730">
        <f t="shared" si="41"/>
        <v>0</v>
      </c>
      <c r="Q415" s="730">
        <f t="shared" si="42"/>
        <v>0</v>
      </c>
      <c r="R415" s="730">
        <f t="shared" si="43"/>
        <v>0</v>
      </c>
      <c r="Z415" s="614"/>
    </row>
    <row r="416" spans="13:26" x14ac:dyDescent="0.2">
      <c r="M416" s="614"/>
      <c r="N416" s="748">
        <f t="shared" si="35"/>
        <v>350</v>
      </c>
      <c r="O416" s="730">
        <f t="shared" si="40"/>
        <v>0</v>
      </c>
      <c r="P416" s="730">
        <f t="shared" si="41"/>
        <v>0</v>
      </c>
      <c r="Q416" s="730">
        <f t="shared" si="42"/>
        <v>0</v>
      </c>
      <c r="R416" s="730">
        <f t="shared" si="43"/>
        <v>0</v>
      </c>
      <c r="Z416" s="614"/>
    </row>
    <row r="417" spans="13:26" x14ac:dyDescent="0.2">
      <c r="M417" s="614"/>
      <c r="N417" s="748">
        <f t="shared" si="35"/>
        <v>351</v>
      </c>
      <c r="O417" s="730">
        <f t="shared" si="40"/>
        <v>0</v>
      </c>
      <c r="P417" s="730">
        <f t="shared" si="41"/>
        <v>0</v>
      </c>
      <c r="Q417" s="730">
        <f t="shared" si="42"/>
        <v>0</v>
      </c>
      <c r="R417" s="730">
        <f t="shared" si="43"/>
        <v>0</v>
      </c>
      <c r="Z417" s="614"/>
    </row>
    <row r="418" spans="13:26" x14ac:dyDescent="0.2">
      <c r="M418" s="614"/>
      <c r="N418" s="748">
        <f t="shared" si="35"/>
        <v>352</v>
      </c>
      <c r="O418" s="730">
        <f t="shared" si="40"/>
        <v>0</v>
      </c>
      <c r="P418" s="730">
        <f t="shared" si="41"/>
        <v>0</v>
      </c>
      <c r="Q418" s="730">
        <f t="shared" si="42"/>
        <v>0</v>
      </c>
      <c r="R418" s="730">
        <f t="shared" si="43"/>
        <v>0</v>
      </c>
      <c r="Z418" s="614"/>
    </row>
    <row r="419" spans="13:26" x14ac:dyDescent="0.2">
      <c r="M419" s="614"/>
      <c r="N419" s="748">
        <f t="shared" si="35"/>
        <v>353</v>
      </c>
      <c r="O419" s="730">
        <f t="shared" si="40"/>
        <v>0</v>
      </c>
      <c r="P419" s="730">
        <f t="shared" si="41"/>
        <v>0</v>
      </c>
      <c r="Q419" s="730">
        <f t="shared" si="42"/>
        <v>0</v>
      </c>
      <c r="R419" s="730">
        <f t="shared" si="43"/>
        <v>0</v>
      </c>
      <c r="Z419" s="614"/>
    </row>
    <row r="420" spans="13:26" x14ac:dyDescent="0.2">
      <c r="M420" s="614"/>
      <c r="N420" s="748">
        <f t="shared" si="35"/>
        <v>354</v>
      </c>
      <c r="O420" s="730">
        <f t="shared" si="40"/>
        <v>0</v>
      </c>
      <c r="P420" s="730">
        <f t="shared" si="41"/>
        <v>0</v>
      </c>
      <c r="Q420" s="730">
        <f t="shared" si="42"/>
        <v>0</v>
      </c>
      <c r="R420" s="730">
        <f t="shared" si="43"/>
        <v>0</v>
      </c>
      <c r="Z420" s="614"/>
    </row>
    <row r="421" spans="13:26" x14ac:dyDescent="0.2">
      <c r="M421" s="614"/>
      <c r="N421" s="748">
        <f t="shared" si="35"/>
        <v>355</v>
      </c>
      <c r="O421" s="730">
        <f t="shared" si="40"/>
        <v>0</v>
      </c>
      <c r="P421" s="730">
        <f t="shared" si="41"/>
        <v>0</v>
      </c>
      <c r="Q421" s="730">
        <f t="shared" si="42"/>
        <v>0</v>
      </c>
      <c r="R421" s="730">
        <f t="shared" si="43"/>
        <v>0</v>
      </c>
      <c r="Z421" s="614"/>
    </row>
    <row r="422" spans="13:26" x14ac:dyDescent="0.2">
      <c r="M422" s="614"/>
      <c r="N422" s="748">
        <f t="shared" si="35"/>
        <v>356</v>
      </c>
      <c r="O422" s="730">
        <f t="shared" si="40"/>
        <v>0</v>
      </c>
      <c r="P422" s="730">
        <f t="shared" si="41"/>
        <v>0</v>
      </c>
      <c r="Q422" s="730">
        <f t="shared" si="42"/>
        <v>0</v>
      </c>
      <c r="R422" s="730">
        <f t="shared" si="43"/>
        <v>0</v>
      </c>
      <c r="Z422" s="614"/>
    </row>
    <row r="423" spans="13:26" x14ac:dyDescent="0.2">
      <c r="M423" s="614"/>
      <c r="N423" s="748">
        <f t="shared" si="35"/>
        <v>357</v>
      </c>
      <c r="O423" s="730">
        <f t="shared" si="40"/>
        <v>0</v>
      </c>
      <c r="P423" s="730">
        <f t="shared" si="41"/>
        <v>0</v>
      </c>
      <c r="Q423" s="730">
        <f t="shared" si="42"/>
        <v>0</v>
      </c>
      <c r="R423" s="730">
        <f t="shared" si="43"/>
        <v>0</v>
      </c>
      <c r="Z423" s="614"/>
    </row>
    <row r="424" spans="13:26" x14ac:dyDescent="0.2">
      <c r="M424" s="614"/>
      <c r="N424" s="748">
        <f t="shared" si="35"/>
        <v>358</v>
      </c>
      <c r="O424" s="730">
        <f t="shared" si="40"/>
        <v>0</v>
      </c>
      <c r="P424" s="730">
        <f t="shared" si="41"/>
        <v>0</v>
      </c>
      <c r="Q424" s="730">
        <f t="shared" si="42"/>
        <v>0</v>
      </c>
      <c r="R424" s="730">
        <f t="shared" si="43"/>
        <v>0</v>
      </c>
      <c r="Z424" s="614"/>
    </row>
    <row r="425" spans="13:26" x14ac:dyDescent="0.2">
      <c r="M425" s="614"/>
      <c r="N425" s="748">
        <f t="shared" si="35"/>
        <v>359</v>
      </c>
      <c r="O425" s="730">
        <f t="shared" si="40"/>
        <v>0</v>
      </c>
      <c r="P425" s="730">
        <f t="shared" si="41"/>
        <v>0</v>
      </c>
      <c r="Q425" s="730">
        <f t="shared" si="42"/>
        <v>0</v>
      </c>
      <c r="R425" s="730">
        <f t="shared" si="43"/>
        <v>0</v>
      </c>
      <c r="Z425" s="614"/>
    </row>
    <row r="426" spans="13:26" x14ac:dyDescent="0.2">
      <c r="M426" s="614"/>
      <c r="N426" s="748">
        <f t="shared" si="35"/>
        <v>360</v>
      </c>
      <c r="O426" s="730">
        <f t="shared" si="40"/>
        <v>0</v>
      </c>
      <c r="P426" s="730">
        <f t="shared" si="41"/>
        <v>0</v>
      </c>
      <c r="Q426" s="730">
        <f t="shared" si="42"/>
        <v>0</v>
      </c>
      <c r="R426" s="730">
        <f t="shared" si="43"/>
        <v>0</v>
      </c>
      <c r="Z426" s="614"/>
    </row>
    <row r="427" spans="13:26" x14ac:dyDescent="0.2">
      <c r="M427" s="614"/>
      <c r="N427" s="748">
        <f t="shared" si="35"/>
        <v>361</v>
      </c>
      <c r="O427" s="730">
        <f t="shared" si="40"/>
        <v>0</v>
      </c>
      <c r="P427" s="730">
        <f t="shared" si="41"/>
        <v>0</v>
      </c>
      <c r="Q427" s="730">
        <f t="shared" si="42"/>
        <v>0</v>
      </c>
      <c r="R427" s="730">
        <f t="shared" si="43"/>
        <v>0</v>
      </c>
      <c r="Z427" s="614"/>
    </row>
    <row r="428" spans="13:26" x14ac:dyDescent="0.2">
      <c r="M428" s="614"/>
      <c r="N428" s="748">
        <f t="shared" si="35"/>
        <v>362</v>
      </c>
      <c r="O428" s="730">
        <f t="shared" si="40"/>
        <v>0</v>
      </c>
      <c r="P428" s="730">
        <f t="shared" si="41"/>
        <v>0</v>
      </c>
      <c r="Q428" s="730">
        <f t="shared" si="42"/>
        <v>0</v>
      </c>
      <c r="R428" s="730">
        <f t="shared" si="43"/>
        <v>0</v>
      </c>
      <c r="Z428" s="614"/>
    </row>
    <row r="429" spans="13:26" x14ac:dyDescent="0.2">
      <c r="M429" s="614"/>
      <c r="N429" s="748">
        <f t="shared" si="35"/>
        <v>363</v>
      </c>
      <c r="O429" s="730">
        <f t="shared" si="40"/>
        <v>0</v>
      </c>
      <c r="P429" s="730">
        <f t="shared" si="41"/>
        <v>0</v>
      </c>
      <c r="Q429" s="730">
        <f t="shared" si="42"/>
        <v>0</v>
      </c>
      <c r="R429" s="730">
        <f t="shared" si="43"/>
        <v>0</v>
      </c>
      <c r="Z429" s="614"/>
    </row>
    <row r="430" spans="13:26" x14ac:dyDescent="0.2">
      <c r="M430" s="614"/>
      <c r="N430" s="748">
        <f t="shared" si="35"/>
        <v>364</v>
      </c>
      <c r="O430" s="730">
        <f t="shared" si="40"/>
        <v>0</v>
      </c>
      <c r="P430" s="730">
        <f t="shared" si="41"/>
        <v>0</v>
      </c>
      <c r="Q430" s="730">
        <f t="shared" si="42"/>
        <v>0</v>
      </c>
      <c r="R430" s="730">
        <f t="shared" si="43"/>
        <v>0</v>
      </c>
      <c r="Z430" s="614"/>
    </row>
    <row r="431" spans="13:26" x14ac:dyDescent="0.2">
      <c r="M431" s="614"/>
      <c r="N431" s="748">
        <f t="shared" si="35"/>
        <v>365</v>
      </c>
      <c r="O431" s="730">
        <f t="shared" si="40"/>
        <v>0</v>
      </c>
      <c r="P431" s="730">
        <f t="shared" si="41"/>
        <v>0</v>
      </c>
      <c r="Q431" s="730">
        <f t="shared" si="42"/>
        <v>0</v>
      </c>
      <c r="R431" s="730">
        <f t="shared" si="43"/>
        <v>0</v>
      </c>
      <c r="Z431" s="614"/>
    </row>
    <row r="432" spans="13:26" x14ac:dyDescent="0.2">
      <c r="M432" s="614"/>
      <c r="N432" s="748">
        <f t="shared" si="35"/>
        <v>366</v>
      </c>
      <c r="O432" s="730">
        <f t="shared" si="40"/>
        <v>0</v>
      </c>
      <c r="P432" s="730">
        <f t="shared" si="41"/>
        <v>0</v>
      </c>
      <c r="Q432" s="730">
        <f t="shared" si="42"/>
        <v>0</v>
      </c>
      <c r="R432" s="730">
        <f t="shared" si="43"/>
        <v>0</v>
      </c>
      <c r="Z432" s="614"/>
    </row>
    <row r="433" spans="13:26" x14ac:dyDescent="0.2">
      <c r="M433" s="614"/>
      <c r="N433" s="748">
        <f t="shared" si="35"/>
        <v>367</v>
      </c>
      <c r="O433" s="730">
        <f t="shared" si="40"/>
        <v>0</v>
      </c>
      <c r="P433" s="730">
        <f t="shared" si="41"/>
        <v>0</v>
      </c>
      <c r="Q433" s="730">
        <f t="shared" si="42"/>
        <v>0</v>
      </c>
      <c r="R433" s="730">
        <f t="shared" si="43"/>
        <v>0</v>
      </c>
      <c r="Z433" s="614"/>
    </row>
    <row r="434" spans="13:26" x14ac:dyDescent="0.2">
      <c r="M434" s="614"/>
      <c r="N434" s="748">
        <f t="shared" si="35"/>
        <v>368</v>
      </c>
      <c r="O434" s="730">
        <f t="shared" si="40"/>
        <v>0</v>
      </c>
      <c r="P434" s="730">
        <f t="shared" si="41"/>
        <v>0</v>
      </c>
      <c r="Q434" s="730">
        <f t="shared" si="42"/>
        <v>0</v>
      </c>
      <c r="R434" s="730">
        <f t="shared" si="43"/>
        <v>0</v>
      </c>
      <c r="Z434" s="614"/>
    </row>
    <row r="435" spans="13:26" x14ac:dyDescent="0.2">
      <c r="M435" s="614"/>
      <c r="N435" s="748">
        <f t="shared" si="35"/>
        <v>369</v>
      </c>
      <c r="O435" s="730">
        <f t="shared" si="40"/>
        <v>0</v>
      </c>
      <c r="P435" s="730">
        <f t="shared" si="41"/>
        <v>0</v>
      </c>
      <c r="Q435" s="730">
        <f t="shared" si="42"/>
        <v>0</v>
      </c>
      <c r="R435" s="730">
        <f t="shared" si="43"/>
        <v>0</v>
      </c>
      <c r="Z435" s="614"/>
    </row>
    <row r="436" spans="13:26" x14ac:dyDescent="0.2">
      <c r="M436" s="614"/>
      <c r="N436" s="748">
        <f t="shared" si="35"/>
        <v>370</v>
      </c>
      <c r="O436" s="730">
        <f t="shared" si="40"/>
        <v>0</v>
      </c>
      <c r="P436" s="730">
        <f t="shared" si="41"/>
        <v>0</v>
      </c>
      <c r="Q436" s="730">
        <f t="shared" si="42"/>
        <v>0</v>
      </c>
      <c r="R436" s="730">
        <f t="shared" si="43"/>
        <v>0</v>
      </c>
      <c r="Z436" s="614"/>
    </row>
    <row r="437" spans="13:26" x14ac:dyDescent="0.2">
      <c r="M437" s="614"/>
      <c r="N437" s="748">
        <f t="shared" si="35"/>
        <v>371</v>
      </c>
      <c r="O437" s="730">
        <f t="shared" si="40"/>
        <v>0</v>
      </c>
      <c r="P437" s="730">
        <f t="shared" si="41"/>
        <v>0</v>
      </c>
      <c r="Q437" s="730">
        <f t="shared" si="42"/>
        <v>0</v>
      </c>
      <c r="R437" s="730">
        <f t="shared" si="43"/>
        <v>0</v>
      </c>
      <c r="Z437" s="614"/>
    </row>
    <row r="438" spans="13:26" x14ac:dyDescent="0.2">
      <c r="M438" s="614"/>
      <c r="N438" s="748">
        <f t="shared" si="35"/>
        <v>372</v>
      </c>
      <c r="O438" s="730">
        <f t="shared" si="40"/>
        <v>0</v>
      </c>
      <c r="P438" s="730">
        <f t="shared" si="41"/>
        <v>0</v>
      </c>
      <c r="Q438" s="730">
        <f t="shared" si="42"/>
        <v>0</v>
      </c>
      <c r="R438" s="730">
        <f t="shared" si="43"/>
        <v>0</v>
      </c>
      <c r="Z438" s="614"/>
    </row>
    <row r="439" spans="13:26" x14ac:dyDescent="0.2">
      <c r="M439" s="614"/>
      <c r="N439" s="748">
        <f t="shared" si="35"/>
        <v>373</v>
      </c>
      <c r="O439" s="730">
        <f t="shared" si="40"/>
        <v>0</v>
      </c>
      <c r="P439" s="730">
        <f t="shared" si="41"/>
        <v>0</v>
      </c>
      <c r="Q439" s="730">
        <f t="shared" si="42"/>
        <v>0</v>
      </c>
      <c r="R439" s="730">
        <f t="shared" si="43"/>
        <v>0</v>
      </c>
      <c r="Z439" s="614"/>
    </row>
    <row r="440" spans="13:26" x14ac:dyDescent="0.2">
      <c r="M440" s="614"/>
      <c r="N440" s="748">
        <f t="shared" si="35"/>
        <v>374</v>
      </c>
      <c r="O440" s="730">
        <f t="shared" si="40"/>
        <v>0</v>
      </c>
      <c r="P440" s="730">
        <f t="shared" si="41"/>
        <v>0</v>
      </c>
      <c r="Q440" s="730">
        <f t="shared" si="42"/>
        <v>0</v>
      </c>
      <c r="R440" s="730">
        <f t="shared" si="43"/>
        <v>0</v>
      </c>
      <c r="Z440" s="614"/>
    </row>
    <row r="441" spans="13:26" x14ac:dyDescent="0.2">
      <c r="M441" s="614"/>
      <c r="N441" s="748">
        <f t="shared" si="35"/>
        <v>375</v>
      </c>
      <c r="O441" s="730">
        <f t="shared" si="40"/>
        <v>0</v>
      </c>
      <c r="P441" s="730">
        <f t="shared" si="41"/>
        <v>0</v>
      </c>
      <c r="Q441" s="730">
        <f t="shared" si="42"/>
        <v>0</v>
      </c>
      <c r="R441" s="730">
        <f t="shared" si="43"/>
        <v>0</v>
      </c>
      <c r="Z441" s="614"/>
    </row>
    <row r="442" spans="13:26" x14ac:dyDescent="0.2">
      <c r="M442" s="614"/>
      <c r="N442" s="748">
        <f t="shared" si="35"/>
        <v>376</v>
      </c>
      <c r="O442" s="730">
        <f t="shared" si="40"/>
        <v>0</v>
      </c>
      <c r="P442" s="730">
        <f t="shared" si="41"/>
        <v>0</v>
      </c>
      <c r="Q442" s="730">
        <f t="shared" si="42"/>
        <v>0</v>
      </c>
      <c r="R442" s="730">
        <f t="shared" si="43"/>
        <v>0</v>
      </c>
      <c r="Z442" s="614"/>
    </row>
    <row r="443" spans="13:26" x14ac:dyDescent="0.2">
      <c r="M443" s="614"/>
      <c r="N443" s="748">
        <f t="shared" si="35"/>
        <v>377</v>
      </c>
      <c r="O443" s="730">
        <f t="shared" si="40"/>
        <v>0</v>
      </c>
      <c r="P443" s="730">
        <f t="shared" si="41"/>
        <v>0</v>
      </c>
      <c r="Q443" s="730">
        <f t="shared" si="42"/>
        <v>0</v>
      </c>
      <c r="R443" s="730">
        <f t="shared" si="43"/>
        <v>0</v>
      </c>
      <c r="Z443" s="614"/>
    </row>
    <row r="444" spans="13:26" x14ac:dyDescent="0.2">
      <c r="M444" s="614"/>
      <c r="N444" s="748">
        <f t="shared" si="35"/>
        <v>378</v>
      </c>
      <c r="O444" s="730">
        <f t="shared" si="40"/>
        <v>0</v>
      </c>
      <c r="P444" s="730">
        <f t="shared" si="41"/>
        <v>0</v>
      </c>
      <c r="Q444" s="730">
        <f t="shared" si="42"/>
        <v>0</v>
      </c>
      <c r="R444" s="730">
        <f t="shared" si="43"/>
        <v>0</v>
      </c>
      <c r="Z444" s="614"/>
    </row>
    <row r="445" spans="13:26" x14ac:dyDescent="0.2">
      <c r="M445" s="614"/>
      <c r="N445" s="748">
        <f t="shared" si="35"/>
        <v>379</v>
      </c>
      <c r="O445" s="730">
        <f t="shared" si="40"/>
        <v>0</v>
      </c>
      <c r="P445" s="730">
        <f t="shared" si="41"/>
        <v>0</v>
      </c>
      <c r="Q445" s="730">
        <f t="shared" si="42"/>
        <v>0</v>
      </c>
      <c r="R445" s="730">
        <f t="shared" si="43"/>
        <v>0</v>
      </c>
      <c r="Z445" s="614"/>
    </row>
    <row r="446" spans="13:26" x14ac:dyDescent="0.2">
      <c r="M446" s="614"/>
      <c r="N446" s="748">
        <f t="shared" si="35"/>
        <v>380</v>
      </c>
      <c r="O446" s="730">
        <f t="shared" si="40"/>
        <v>0</v>
      </c>
      <c r="P446" s="730">
        <f t="shared" si="41"/>
        <v>0</v>
      </c>
      <c r="Q446" s="730">
        <f t="shared" si="42"/>
        <v>0</v>
      </c>
      <c r="R446" s="730">
        <f t="shared" si="43"/>
        <v>0</v>
      </c>
      <c r="Z446" s="614"/>
    </row>
    <row r="447" spans="13:26" x14ac:dyDescent="0.2">
      <c r="M447" s="614"/>
      <c r="N447" s="748">
        <f t="shared" si="35"/>
        <v>381</v>
      </c>
      <c r="O447" s="730">
        <f t="shared" si="40"/>
        <v>0</v>
      </c>
      <c r="P447" s="730">
        <f t="shared" si="41"/>
        <v>0</v>
      </c>
      <c r="Q447" s="730">
        <f t="shared" si="42"/>
        <v>0</v>
      </c>
      <c r="R447" s="730">
        <f t="shared" si="43"/>
        <v>0</v>
      </c>
      <c r="Z447" s="614"/>
    </row>
    <row r="448" spans="13:26" x14ac:dyDescent="0.2">
      <c r="M448" s="614"/>
      <c r="N448" s="748">
        <f t="shared" si="35"/>
        <v>382</v>
      </c>
      <c r="O448" s="730">
        <f t="shared" si="40"/>
        <v>0</v>
      </c>
      <c r="P448" s="730">
        <f t="shared" si="41"/>
        <v>0</v>
      </c>
      <c r="Q448" s="730">
        <f t="shared" si="42"/>
        <v>0</v>
      </c>
      <c r="R448" s="730">
        <f t="shared" si="43"/>
        <v>0</v>
      </c>
      <c r="Z448" s="614"/>
    </row>
    <row r="449" spans="13:26" x14ac:dyDescent="0.2">
      <c r="M449" s="614"/>
      <c r="N449" s="748">
        <f t="shared" si="35"/>
        <v>383</v>
      </c>
      <c r="O449" s="730">
        <f t="shared" si="40"/>
        <v>0</v>
      </c>
      <c r="P449" s="730">
        <f t="shared" si="41"/>
        <v>0</v>
      </c>
      <c r="Q449" s="730">
        <f t="shared" si="42"/>
        <v>0</v>
      </c>
      <c r="R449" s="730">
        <f t="shared" si="43"/>
        <v>0</v>
      </c>
      <c r="Z449" s="614"/>
    </row>
    <row r="450" spans="13:26" x14ac:dyDescent="0.2">
      <c r="M450" s="614"/>
      <c r="N450" s="748">
        <f t="shared" si="35"/>
        <v>384</v>
      </c>
      <c r="O450" s="730">
        <f t="shared" si="40"/>
        <v>0</v>
      </c>
      <c r="P450" s="730">
        <f t="shared" si="41"/>
        <v>0</v>
      </c>
      <c r="Q450" s="730">
        <f t="shared" si="42"/>
        <v>0</v>
      </c>
      <c r="R450" s="730">
        <f t="shared" si="43"/>
        <v>0</v>
      </c>
      <c r="Z450" s="614"/>
    </row>
    <row r="451" spans="13:26" x14ac:dyDescent="0.2">
      <c r="M451" s="614"/>
      <c r="N451" s="748">
        <f t="shared" si="35"/>
        <v>385</v>
      </c>
      <c r="O451" s="730">
        <f t="shared" si="40"/>
        <v>0</v>
      </c>
      <c r="P451" s="730">
        <f t="shared" si="41"/>
        <v>0</v>
      </c>
      <c r="Q451" s="730">
        <f t="shared" si="42"/>
        <v>0</v>
      </c>
      <c r="R451" s="730">
        <f t="shared" si="43"/>
        <v>0</v>
      </c>
      <c r="Z451" s="614"/>
    </row>
    <row r="452" spans="13:26" x14ac:dyDescent="0.2">
      <c r="M452" s="614"/>
      <c r="N452" s="748">
        <f t="shared" si="35"/>
        <v>386</v>
      </c>
      <c r="O452" s="730">
        <f t="shared" si="40"/>
        <v>0</v>
      </c>
      <c r="P452" s="730">
        <f t="shared" si="41"/>
        <v>0</v>
      </c>
      <c r="Q452" s="730">
        <f t="shared" si="42"/>
        <v>0</v>
      </c>
      <c r="R452" s="730">
        <f t="shared" si="43"/>
        <v>0</v>
      </c>
      <c r="Z452" s="614"/>
    </row>
    <row r="453" spans="13:26" x14ac:dyDescent="0.2">
      <c r="M453" s="614"/>
      <c r="N453" s="748">
        <f t="shared" si="35"/>
        <v>387</v>
      </c>
      <c r="O453" s="730">
        <f t="shared" si="40"/>
        <v>0</v>
      </c>
      <c r="P453" s="730">
        <f t="shared" si="41"/>
        <v>0</v>
      </c>
      <c r="Q453" s="730">
        <f t="shared" si="42"/>
        <v>0</v>
      </c>
      <c r="R453" s="730">
        <f t="shared" si="43"/>
        <v>0</v>
      </c>
      <c r="Z453" s="614"/>
    </row>
    <row r="454" spans="13:26" x14ac:dyDescent="0.2">
      <c r="M454" s="614"/>
      <c r="N454" s="748">
        <f t="shared" ref="N454:N486" si="44">N453+1</f>
        <v>388</v>
      </c>
      <c r="O454" s="730">
        <f t="shared" ref="O454:O486" si="45">R453</f>
        <v>0</v>
      </c>
      <c r="P454" s="730">
        <f t="shared" ref="P454:P486" si="46">P453</f>
        <v>0</v>
      </c>
      <c r="Q454" s="730">
        <f t="shared" ref="Q454:Q486" si="47">O454*$P$61</f>
        <v>0</v>
      </c>
      <c r="R454" s="730">
        <f t="shared" ref="R454:R486" si="48">O454+P454+Q454</f>
        <v>0</v>
      </c>
      <c r="Z454" s="614"/>
    </row>
    <row r="455" spans="13:26" x14ac:dyDescent="0.2">
      <c r="M455" s="614"/>
      <c r="N455" s="748">
        <f t="shared" si="44"/>
        <v>389</v>
      </c>
      <c r="O455" s="730">
        <f t="shared" si="45"/>
        <v>0</v>
      </c>
      <c r="P455" s="730">
        <f t="shared" si="46"/>
        <v>0</v>
      </c>
      <c r="Q455" s="730">
        <f t="shared" si="47"/>
        <v>0</v>
      </c>
      <c r="R455" s="730">
        <f t="shared" si="48"/>
        <v>0</v>
      </c>
      <c r="Z455" s="614"/>
    </row>
    <row r="456" spans="13:26" x14ac:dyDescent="0.2">
      <c r="M456" s="614"/>
      <c r="N456" s="748">
        <f t="shared" si="44"/>
        <v>390</v>
      </c>
      <c r="O456" s="730">
        <f t="shared" si="45"/>
        <v>0</v>
      </c>
      <c r="P456" s="730">
        <f t="shared" si="46"/>
        <v>0</v>
      </c>
      <c r="Q456" s="730">
        <f t="shared" si="47"/>
        <v>0</v>
      </c>
      <c r="R456" s="730">
        <f t="shared" si="48"/>
        <v>0</v>
      </c>
      <c r="Z456" s="614"/>
    </row>
    <row r="457" spans="13:26" x14ac:dyDescent="0.2">
      <c r="M457" s="614"/>
      <c r="N457" s="748">
        <f t="shared" si="44"/>
        <v>391</v>
      </c>
      <c r="O457" s="730">
        <f t="shared" si="45"/>
        <v>0</v>
      </c>
      <c r="P457" s="730">
        <f t="shared" si="46"/>
        <v>0</v>
      </c>
      <c r="Q457" s="730">
        <f t="shared" si="47"/>
        <v>0</v>
      </c>
      <c r="R457" s="730">
        <f t="shared" si="48"/>
        <v>0</v>
      </c>
      <c r="Z457" s="614"/>
    </row>
    <row r="458" spans="13:26" x14ac:dyDescent="0.2">
      <c r="M458" s="614"/>
      <c r="N458" s="748">
        <f t="shared" si="44"/>
        <v>392</v>
      </c>
      <c r="O458" s="730">
        <f t="shared" si="45"/>
        <v>0</v>
      </c>
      <c r="P458" s="730">
        <f t="shared" si="46"/>
        <v>0</v>
      </c>
      <c r="Q458" s="730">
        <f t="shared" si="47"/>
        <v>0</v>
      </c>
      <c r="R458" s="730">
        <f t="shared" si="48"/>
        <v>0</v>
      </c>
      <c r="Z458" s="614"/>
    </row>
    <row r="459" spans="13:26" x14ac:dyDescent="0.2">
      <c r="M459" s="614"/>
      <c r="N459" s="748">
        <f t="shared" si="44"/>
        <v>393</v>
      </c>
      <c r="O459" s="730">
        <f t="shared" si="45"/>
        <v>0</v>
      </c>
      <c r="P459" s="730">
        <f t="shared" si="46"/>
        <v>0</v>
      </c>
      <c r="Q459" s="730">
        <f t="shared" si="47"/>
        <v>0</v>
      </c>
      <c r="R459" s="730">
        <f t="shared" si="48"/>
        <v>0</v>
      </c>
      <c r="Z459" s="614"/>
    </row>
    <row r="460" spans="13:26" x14ac:dyDescent="0.2">
      <c r="M460" s="614"/>
      <c r="N460" s="748">
        <f t="shared" si="44"/>
        <v>394</v>
      </c>
      <c r="O460" s="730">
        <f t="shared" si="45"/>
        <v>0</v>
      </c>
      <c r="P460" s="730">
        <f t="shared" si="46"/>
        <v>0</v>
      </c>
      <c r="Q460" s="730">
        <f t="shared" si="47"/>
        <v>0</v>
      </c>
      <c r="R460" s="730">
        <f t="shared" si="48"/>
        <v>0</v>
      </c>
      <c r="Z460" s="614"/>
    </row>
    <row r="461" spans="13:26" x14ac:dyDescent="0.2">
      <c r="M461" s="614"/>
      <c r="N461" s="748">
        <f t="shared" si="44"/>
        <v>395</v>
      </c>
      <c r="O461" s="730">
        <f t="shared" si="45"/>
        <v>0</v>
      </c>
      <c r="P461" s="730">
        <f t="shared" si="46"/>
        <v>0</v>
      </c>
      <c r="Q461" s="730">
        <f t="shared" si="47"/>
        <v>0</v>
      </c>
      <c r="R461" s="730">
        <f t="shared" si="48"/>
        <v>0</v>
      </c>
      <c r="Z461" s="614"/>
    </row>
    <row r="462" spans="13:26" x14ac:dyDescent="0.2">
      <c r="M462" s="614"/>
      <c r="N462" s="748">
        <f t="shared" si="44"/>
        <v>396</v>
      </c>
      <c r="O462" s="730">
        <f t="shared" si="45"/>
        <v>0</v>
      </c>
      <c r="P462" s="730">
        <f t="shared" si="46"/>
        <v>0</v>
      </c>
      <c r="Q462" s="730">
        <f t="shared" si="47"/>
        <v>0</v>
      </c>
      <c r="R462" s="730">
        <f t="shared" si="48"/>
        <v>0</v>
      </c>
      <c r="Z462" s="614"/>
    </row>
    <row r="463" spans="13:26" x14ac:dyDescent="0.2">
      <c r="M463" s="614"/>
      <c r="N463" s="748">
        <f t="shared" si="44"/>
        <v>397</v>
      </c>
      <c r="O463" s="730">
        <f t="shared" si="45"/>
        <v>0</v>
      </c>
      <c r="P463" s="730">
        <f t="shared" si="46"/>
        <v>0</v>
      </c>
      <c r="Q463" s="730">
        <f t="shared" si="47"/>
        <v>0</v>
      </c>
      <c r="R463" s="730">
        <f t="shared" si="48"/>
        <v>0</v>
      </c>
      <c r="Z463" s="614"/>
    </row>
    <row r="464" spans="13:26" x14ac:dyDescent="0.2">
      <c r="M464" s="614"/>
      <c r="N464" s="748">
        <f t="shared" si="44"/>
        <v>398</v>
      </c>
      <c r="O464" s="730">
        <f t="shared" si="45"/>
        <v>0</v>
      </c>
      <c r="P464" s="730">
        <f t="shared" si="46"/>
        <v>0</v>
      </c>
      <c r="Q464" s="730">
        <f t="shared" si="47"/>
        <v>0</v>
      </c>
      <c r="R464" s="730">
        <f t="shared" si="48"/>
        <v>0</v>
      </c>
      <c r="Z464" s="614"/>
    </row>
    <row r="465" spans="13:26" x14ac:dyDescent="0.2">
      <c r="M465" s="614"/>
      <c r="N465" s="748">
        <f t="shared" si="44"/>
        <v>399</v>
      </c>
      <c r="O465" s="730">
        <f t="shared" si="45"/>
        <v>0</v>
      </c>
      <c r="P465" s="730">
        <f t="shared" si="46"/>
        <v>0</v>
      </c>
      <c r="Q465" s="730">
        <f t="shared" si="47"/>
        <v>0</v>
      </c>
      <c r="R465" s="730">
        <f t="shared" si="48"/>
        <v>0</v>
      </c>
      <c r="Z465" s="614"/>
    </row>
    <row r="466" spans="13:26" x14ac:dyDescent="0.2">
      <c r="M466" s="614"/>
      <c r="N466" s="748">
        <f t="shared" si="44"/>
        <v>400</v>
      </c>
      <c r="O466" s="730">
        <f t="shared" si="45"/>
        <v>0</v>
      </c>
      <c r="P466" s="730">
        <f t="shared" si="46"/>
        <v>0</v>
      </c>
      <c r="Q466" s="730">
        <f t="shared" si="47"/>
        <v>0</v>
      </c>
      <c r="R466" s="730">
        <f t="shared" si="48"/>
        <v>0</v>
      </c>
      <c r="Z466" s="614"/>
    </row>
    <row r="467" spans="13:26" x14ac:dyDescent="0.2">
      <c r="M467" s="614"/>
      <c r="N467" s="748">
        <f t="shared" si="44"/>
        <v>401</v>
      </c>
      <c r="O467" s="730">
        <f t="shared" si="45"/>
        <v>0</v>
      </c>
      <c r="P467" s="730">
        <f t="shared" si="46"/>
        <v>0</v>
      </c>
      <c r="Q467" s="730">
        <f t="shared" si="47"/>
        <v>0</v>
      </c>
      <c r="R467" s="730">
        <f t="shared" si="48"/>
        <v>0</v>
      </c>
      <c r="Z467" s="614"/>
    </row>
    <row r="468" spans="13:26" x14ac:dyDescent="0.2">
      <c r="M468" s="614"/>
      <c r="N468" s="748">
        <f t="shared" si="44"/>
        <v>402</v>
      </c>
      <c r="O468" s="730">
        <f t="shared" si="45"/>
        <v>0</v>
      </c>
      <c r="P468" s="730">
        <f t="shared" si="46"/>
        <v>0</v>
      </c>
      <c r="Q468" s="730">
        <f t="shared" si="47"/>
        <v>0</v>
      </c>
      <c r="R468" s="730">
        <f t="shared" si="48"/>
        <v>0</v>
      </c>
      <c r="Z468" s="614"/>
    </row>
    <row r="469" spans="13:26" x14ac:dyDescent="0.2">
      <c r="M469" s="614"/>
      <c r="N469" s="748">
        <f t="shared" si="44"/>
        <v>403</v>
      </c>
      <c r="O469" s="730">
        <f t="shared" si="45"/>
        <v>0</v>
      </c>
      <c r="P469" s="730">
        <f t="shared" si="46"/>
        <v>0</v>
      </c>
      <c r="Q469" s="730">
        <f t="shared" si="47"/>
        <v>0</v>
      </c>
      <c r="R469" s="730">
        <f t="shared" si="48"/>
        <v>0</v>
      </c>
      <c r="Z469" s="614"/>
    </row>
    <row r="470" spans="13:26" x14ac:dyDescent="0.2">
      <c r="M470" s="614"/>
      <c r="N470" s="748">
        <f t="shared" si="44"/>
        <v>404</v>
      </c>
      <c r="O470" s="730">
        <f t="shared" si="45"/>
        <v>0</v>
      </c>
      <c r="P470" s="730">
        <f t="shared" si="46"/>
        <v>0</v>
      </c>
      <c r="Q470" s="730">
        <f t="shared" si="47"/>
        <v>0</v>
      </c>
      <c r="R470" s="730">
        <f t="shared" si="48"/>
        <v>0</v>
      </c>
      <c r="Z470" s="614"/>
    </row>
    <row r="471" spans="13:26" x14ac:dyDescent="0.2">
      <c r="M471" s="614"/>
      <c r="N471" s="748">
        <f t="shared" si="44"/>
        <v>405</v>
      </c>
      <c r="O471" s="730">
        <f t="shared" si="45"/>
        <v>0</v>
      </c>
      <c r="P471" s="730">
        <f t="shared" si="46"/>
        <v>0</v>
      </c>
      <c r="Q471" s="730">
        <f t="shared" si="47"/>
        <v>0</v>
      </c>
      <c r="R471" s="730">
        <f t="shared" si="48"/>
        <v>0</v>
      </c>
      <c r="Z471" s="614"/>
    </row>
    <row r="472" spans="13:26" x14ac:dyDescent="0.2">
      <c r="M472" s="614"/>
      <c r="N472" s="748">
        <f t="shared" si="44"/>
        <v>406</v>
      </c>
      <c r="O472" s="730">
        <f t="shared" si="45"/>
        <v>0</v>
      </c>
      <c r="P472" s="730">
        <f t="shared" si="46"/>
        <v>0</v>
      </c>
      <c r="Q472" s="730">
        <f t="shared" si="47"/>
        <v>0</v>
      </c>
      <c r="R472" s="730">
        <f t="shared" si="48"/>
        <v>0</v>
      </c>
      <c r="Z472" s="614"/>
    </row>
    <row r="473" spans="13:26" x14ac:dyDescent="0.2">
      <c r="M473" s="614"/>
      <c r="N473" s="748">
        <f t="shared" si="44"/>
        <v>407</v>
      </c>
      <c r="O473" s="730">
        <f t="shared" si="45"/>
        <v>0</v>
      </c>
      <c r="P473" s="730">
        <f t="shared" si="46"/>
        <v>0</v>
      </c>
      <c r="Q473" s="730">
        <f t="shared" si="47"/>
        <v>0</v>
      </c>
      <c r="R473" s="730">
        <f t="shared" si="48"/>
        <v>0</v>
      </c>
      <c r="Z473" s="614"/>
    </row>
    <row r="474" spans="13:26" x14ac:dyDescent="0.2">
      <c r="M474" s="614"/>
      <c r="N474" s="748">
        <f t="shared" si="44"/>
        <v>408</v>
      </c>
      <c r="O474" s="730">
        <f t="shared" si="45"/>
        <v>0</v>
      </c>
      <c r="P474" s="730">
        <f t="shared" si="46"/>
        <v>0</v>
      </c>
      <c r="Q474" s="730">
        <f t="shared" si="47"/>
        <v>0</v>
      </c>
      <c r="R474" s="730">
        <f t="shared" si="48"/>
        <v>0</v>
      </c>
      <c r="Z474" s="614"/>
    </row>
    <row r="475" spans="13:26" x14ac:dyDescent="0.2">
      <c r="M475" s="614"/>
      <c r="N475" s="748">
        <f t="shared" si="44"/>
        <v>409</v>
      </c>
      <c r="O475" s="730">
        <f t="shared" si="45"/>
        <v>0</v>
      </c>
      <c r="P475" s="730">
        <f t="shared" si="46"/>
        <v>0</v>
      </c>
      <c r="Q475" s="730">
        <f t="shared" si="47"/>
        <v>0</v>
      </c>
      <c r="R475" s="730">
        <f t="shared" si="48"/>
        <v>0</v>
      </c>
      <c r="Z475" s="614"/>
    </row>
    <row r="476" spans="13:26" x14ac:dyDescent="0.2">
      <c r="M476" s="614"/>
      <c r="N476" s="748">
        <f t="shared" si="44"/>
        <v>410</v>
      </c>
      <c r="O476" s="730">
        <f t="shared" si="45"/>
        <v>0</v>
      </c>
      <c r="P476" s="730">
        <f t="shared" si="46"/>
        <v>0</v>
      </c>
      <c r="Q476" s="730">
        <f t="shared" si="47"/>
        <v>0</v>
      </c>
      <c r="R476" s="730">
        <f t="shared" si="48"/>
        <v>0</v>
      </c>
      <c r="Z476" s="614"/>
    </row>
    <row r="477" spans="13:26" x14ac:dyDescent="0.2">
      <c r="M477" s="614"/>
      <c r="N477" s="748">
        <f t="shared" si="44"/>
        <v>411</v>
      </c>
      <c r="O477" s="730">
        <f t="shared" si="45"/>
        <v>0</v>
      </c>
      <c r="P477" s="730">
        <f t="shared" si="46"/>
        <v>0</v>
      </c>
      <c r="Q477" s="730">
        <f t="shared" si="47"/>
        <v>0</v>
      </c>
      <c r="R477" s="730">
        <f t="shared" si="48"/>
        <v>0</v>
      </c>
      <c r="Z477" s="614"/>
    </row>
    <row r="478" spans="13:26" x14ac:dyDescent="0.2">
      <c r="M478" s="614"/>
      <c r="N478" s="748">
        <f t="shared" si="44"/>
        <v>412</v>
      </c>
      <c r="O478" s="730">
        <f t="shared" si="45"/>
        <v>0</v>
      </c>
      <c r="P478" s="730">
        <f t="shared" si="46"/>
        <v>0</v>
      </c>
      <c r="Q478" s="730">
        <f t="shared" si="47"/>
        <v>0</v>
      </c>
      <c r="R478" s="730">
        <f t="shared" si="48"/>
        <v>0</v>
      </c>
      <c r="Z478" s="614"/>
    </row>
    <row r="479" spans="13:26" x14ac:dyDescent="0.2">
      <c r="M479" s="614"/>
      <c r="N479" s="748">
        <f t="shared" si="44"/>
        <v>413</v>
      </c>
      <c r="O479" s="730">
        <f t="shared" si="45"/>
        <v>0</v>
      </c>
      <c r="P479" s="730">
        <f t="shared" si="46"/>
        <v>0</v>
      </c>
      <c r="Q479" s="730">
        <f t="shared" si="47"/>
        <v>0</v>
      </c>
      <c r="R479" s="730">
        <f t="shared" si="48"/>
        <v>0</v>
      </c>
      <c r="Z479" s="614"/>
    </row>
    <row r="480" spans="13:26" x14ac:dyDescent="0.2">
      <c r="M480" s="614"/>
      <c r="N480" s="748">
        <f t="shared" si="44"/>
        <v>414</v>
      </c>
      <c r="O480" s="730">
        <f t="shared" si="45"/>
        <v>0</v>
      </c>
      <c r="P480" s="730">
        <f t="shared" si="46"/>
        <v>0</v>
      </c>
      <c r="Q480" s="730">
        <f t="shared" si="47"/>
        <v>0</v>
      </c>
      <c r="R480" s="730">
        <f t="shared" si="48"/>
        <v>0</v>
      </c>
      <c r="Z480" s="614"/>
    </row>
    <row r="481" spans="13:26" x14ac:dyDescent="0.2">
      <c r="M481" s="614"/>
      <c r="N481" s="748">
        <f t="shared" si="44"/>
        <v>415</v>
      </c>
      <c r="O481" s="730">
        <f t="shared" si="45"/>
        <v>0</v>
      </c>
      <c r="P481" s="730">
        <f t="shared" si="46"/>
        <v>0</v>
      </c>
      <c r="Q481" s="730">
        <f t="shared" si="47"/>
        <v>0</v>
      </c>
      <c r="R481" s="730">
        <f t="shared" si="48"/>
        <v>0</v>
      </c>
      <c r="Z481" s="614"/>
    </row>
    <row r="482" spans="13:26" x14ac:dyDescent="0.2">
      <c r="M482" s="614"/>
      <c r="N482" s="748">
        <f t="shared" si="44"/>
        <v>416</v>
      </c>
      <c r="O482" s="730">
        <f t="shared" si="45"/>
        <v>0</v>
      </c>
      <c r="P482" s="730">
        <f t="shared" si="46"/>
        <v>0</v>
      </c>
      <c r="Q482" s="730">
        <f t="shared" si="47"/>
        <v>0</v>
      </c>
      <c r="R482" s="730">
        <f t="shared" si="48"/>
        <v>0</v>
      </c>
      <c r="Z482" s="614"/>
    </row>
    <row r="483" spans="13:26" x14ac:dyDescent="0.2">
      <c r="M483" s="614"/>
      <c r="N483" s="748">
        <f t="shared" si="44"/>
        <v>417</v>
      </c>
      <c r="O483" s="730">
        <f t="shared" si="45"/>
        <v>0</v>
      </c>
      <c r="P483" s="730">
        <f t="shared" si="46"/>
        <v>0</v>
      </c>
      <c r="Q483" s="730">
        <f t="shared" si="47"/>
        <v>0</v>
      </c>
      <c r="R483" s="730">
        <f t="shared" si="48"/>
        <v>0</v>
      </c>
      <c r="Z483" s="614"/>
    </row>
    <row r="484" spans="13:26" x14ac:dyDescent="0.2">
      <c r="M484" s="614"/>
      <c r="N484" s="748">
        <f t="shared" si="44"/>
        <v>418</v>
      </c>
      <c r="O484" s="730">
        <f t="shared" si="45"/>
        <v>0</v>
      </c>
      <c r="P484" s="730">
        <f t="shared" si="46"/>
        <v>0</v>
      </c>
      <c r="Q484" s="730">
        <f t="shared" si="47"/>
        <v>0</v>
      </c>
      <c r="R484" s="730">
        <f t="shared" si="48"/>
        <v>0</v>
      </c>
      <c r="Z484" s="614"/>
    </row>
    <row r="485" spans="13:26" x14ac:dyDescent="0.2">
      <c r="M485" s="614"/>
      <c r="N485" s="748">
        <f t="shared" si="44"/>
        <v>419</v>
      </c>
      <c r="O485" s="730">
        <f t="shared" si="45"/>
        <v>0</v>
      </c>
      <c r="P485" s="730">
        <f t="shared" si="46"/>
        <v>0</v>
      </c>
      <c r="Q485" s="730">
        <f t="shared" si="47"/>
        <v>0</v>
      </c>
      <c r="R485" s="730">
        <f t="shared" si="48"/>
        <v>0</v>
      </c>
      <c r="Z485" s="614"/>
    </row>
    <row r="486" spans="13:26" x14ac:dyDescent="0.2">
      <c r="M486" s="614"/>
      <c r="N486" s="748">
        <f t="shared" si="44"/>
        <v>420</v>
      </c>
      <c r="O486" s="730">
        <f t="shared" si="45"/>
        <v>0</v>
      </c>
      <c r="P486" s="730">
        <f t="shared" si="46"/>
        <v>0</v>
      </c>
      <c r="Q486" s="730">
        <f t="shared" si="47"/>
        <v>0</v>
      </c>
      <c r="R486" s="730">
        <f t="shared" si="48"/>
        <v>0</v>
      </c>
      <c r="Z486" s="614"/>
    </row>
    <row r="487" spans="13:26" x14ac:dyDescent="0.2">
      <c r="M487" s="614"/>
      <c r="N487" s="615" t="s">
        <v>18</v>
      </c>
      <c r="O487" s="615" t="s">
        <v>18</v>
      </c>
      <c r="P487" s="615" t="s">
        <v>18</v>
      </c>
      <c r="Q487" s="615" t="s">
        <v>18</v>
      </c>
      <c r="R487" s="615" t="s">
        <v>18</v>
      </c>
      <c r="Z487" s="614"/>
    </row>
    <row r="488" spans="13:26" x14ac:dyDescent="0.2">
      <c r="M488" s="614"/>
      <c r="N488" s="605"/>
      <c r="O488" s="605" t="s">
        <v>111</v>
      </c>
      <c r="P488" s="724">
        <f>SUM(P67:P486)</f>
        <v>0</v>
      </c>
      <c r="Q488" s="724">
        <f>SUM(Q67:Q486)</f>
        <v>0</v>
      </c>
      <c r="R488" s="731">
        <f>P488+Q488</f>
        <v>0</v>
      </c>
      <c r="S488" s="497">
        <f>R488-P62</f>
        <v>0</v>
      </c>
      <c r="Z488" s="614"/>
    </row>
    <row r="489" spans="13:26" x14ac:dyDescent="0.2">
      <c r="M489" s="614"/>
      <c r="N489" s="614"/>
      <c r="O489" s="614"/>
      <c r="P489" s="614"/>
      <c r="Q489" s="614"/>
      <c r="R489" s="614"/>
      <c r="S489" s="614"/>
      <c r="T489" s="614"/>
      <c r="U489" s="614"/>
      <c r="V489" s="614"/>
      <c r="W489" s="614"/>
      <c r="X489" s="614"/>
      <c r="Y489" s="614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74" orientation="portrait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  <pageSetUpPr fitToPage="1"/>
  </sheetPr>
  <dimension ref="A1:AH489"/>
  <sheetViews>
    <sheetView view="pageBreakPreview" zoomScaleNormal="100" zoomScaleSheetLayoutView="100" workbookViewId="0"/>
  </sheetViews>
  <sheetFormatPr defaultRowHeight="12.75" x14ac:dyDescent="0.2"/>
  <cols>
    <col min="1" max="1" width="12.8554687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12.8554687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Polk Unit #4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2047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0</v>
      </c>
      <c r="Q8" s="739">
        <f>G10</f>
        <v>0</v>
      </c>
      <c r="R8" s="739">
        <f>G11</f>
        <v>0</v>
      </c>
      <c r="S8" s="739">
        <f>G12</f>
        <v>0</v>
      </c>
      <c r="T8" s="739">
        <f>G13</f>
        <v>0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0</v>
      </c>
      <c r="Q9" s="723">
        <f>L10</f>
        <v>0</v>
      </c>
      <c r="R9" s="723">
        <f>L11</f>
        <v>0</v>
      </c>
      <c r="S9" s="723">
        <f>L12</f>
        <v>0</v>
      </c>
      <c r="T9" s="723">
        <f>L13</f>
        <v>0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3939</v>
      </c>
      <c r="B10" s="619">
        <f>'Escalation Factors'!$A$10</f>
        <v>2020</v>
      </c>
      <c r="C10" s="729">
        <v>2047</v>
      </c>
      <c r="D10" s="41" t="s">
        <v>9</v>
      </c>
      <c r="E10" s="740">
        <f>'Cost Estimates in 2020'!B24</f>
        <v>0</v>
      </c>
      <c r="F10" s="621">
        <f>VLOOKUP(G$7,Multiplier_Labor,3,FALSE)</f>
        <v>1.0574914586197905</v>
      </c>
      <c r="G10" s="42">
        <f>E10*F10</f>
        <v>0</v>
      </c>
      <c r="H10" s="664"/>
      <c r="J10" s="620">
        <f>C10+1</f>
        <v>2048</v>
      </c>
      <c r="K10" s="621">
        <f>VLOOKUP(J$10,Multiplier_Labor,4,FALSE)</f>
        <v>1.8949411816292778</v>
      </c>
      <c r="L10" s="724">
        <f>G10*K10</f>
        <v>0</v>
      </c>
      <c r="M10" s="614"/>
      <c r="O10" s="720" t="s">
        <v>20</v>
      </c>
      <c r="P10" s="739">
        <f t="shared" si="0"/>
        <v>0</v>
      </c>
      <c r="Q10" s="739">
        <f>Q9-Q16</f>
        <v>0</v>
      </c>
      <c r="R10" s="739">
        <f>R9-R16</f>
        <v>0</v>
      </c>
      <c r="S10" s="739">
        <f>S9-S16</f>
        <v>0</v>
      </c>
      <c r="T10" s="739">
        <f>T9-T16</f>
        <v>0</v>
      </c>
      <c r="Z10" s="614"/>
      <c r="AA10" s="725" t="str">
        <f>A10</f>
        <v>Polk Unit #4</v>
      </c>
      <c r="AB10" s="741">
        <f>P12</f>
        <v>25</v>
      </c>
      <c r="AC10" s="741">
        <f>G7</f>
        <v>2022</v>
      </c>
      <c r="AD10" s="616">
        <f>C10</f>
        <v>2047</v>
      </c>
      <c r="AE10" s="742">
        <f>G15</f>
        <v>0</v>
      </c>
      <c r="AF10" s="742">
        <f>P16</f>
        <v>0</v>
      </c>
      <c r="AG10" s="742">
        <f>L15</f>
        <v>0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2020'!C24</f>
        <v>0</v>
      </c>
      <c r="F11" s="621">
        <f>VLOOKUP(G$7,Multiplier_Materials,3,FALSE)</f>
        <v>1.0581536239608829</v>
      </c>
      <c r="G11" s="42">
        <f>E11*F11</f>
        <v>0</v>
      </c>
      <c r="H11" s="664"/>
      <c r="K11" s="621">
        <f>VLOOKUP(J$10,Multiplier_Materials,4,FALSE)</f>
        <v>1.8825852711952078</v>
      </c>
      <c r="L11" s="724">
        <f t="shared" ref="L11:L13" si="1">G11*K11</f>
        <v>0</v>
      </c>
      <c r="M11" s="614"/>
      <c r="O11" s="720" t="s">
        <v>21</v>
      </c>
      <c r="P11" s="739">
        <f>SUM(Q11:T11)</f>
        <v>0</v>
      </c>
      <c r="Q11" s="739">
        <f>Q10/((1+Q13)^(P12))</f>
        <v>0</v>
      </c>
      <c r="R11" s="739">
        <f>R10/((1+R13)^(P12))</f>
        <v>0</v>
      </c>
      <c r="S11" s="739">
        <f>S10/((1+S13)^(P12))</f>
        <v>0</v>
      </c>
      <c r="T11" s="739">
        <f>T10/((1+T13)^(P12))</f>
        <v>0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2020'!D24</f>
        <v>0</v>
      </c>
      <c r="F12" s="621">
        <f>VLOOKUP(G$7,Multiplier_GDP,3,FALSE)</f>
        <v>1.0396300801042906</v>
      </c>
      <c r="G12" s="42">
        <f>E12*F12</f>
        <v>0</v>
      </c>
      <c r="H12" s="664"/>
      <c r="K12" s="621">
        <f>VLOOKUP(J$10,Multiplier_GDP,4,FALSE)</f>
        <v>1.6614412227581108</v>
      </c>
      <c r="L12" s="724">
        <f t="shared" si="1"/>
        <v>0</v>
      </c>
      <c r="M12" s="614"/>
      <c r="O12" s="720" t="s">
        <v>22</v>
      </c>
      <c r="P12" s="738">
        <f>(P7-P6)</f>
        <v>25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2020'!E24</f>
        <v>0</v>
      </c>
      <c r="F13" s="621">
        <f>F11</f>
        <v>1.0581536239608829</v>
      </c>
      <c r="G13" s="724">
        <f>E13*F13</f>
        <v>0</v>
      </c>
      <c r="H13" s="664"/>
      <c r="K13" s="621">
        <f>K11</f>
        <v>1.8825852711952078</v>
      </c>
      <c r="L13" s="724">
        <f t="shared" si="1"/>
        <v>0</v>
      </c>
      <c r="M13" s="614"/>
      <c r="O13" s="719" t="s">
        <v>4708</v>
      </c>
      <c r="P13" s="744">
        <f>IF(P8=0,0,((P9/P8)^(1/($P7-$P6))-1))</f>
        <v>0</v>
      </c>
      <c r="Q13" s="744">
        <f>IF(Q8=0,0,((Q9/Q8)^(1/($P7-$P6))-1))</f>
        <v>0</v>
      </c>
      <c r="R13" s="744">
        <f>IF(R8=0,0,((R9/R8)^(1/($P7-$P6))-1))</f>
        <v>0</v>
      </c>
      <c r="S13" s="744">
        <f>IF(S8=0,0,((S9/S8)^(1/($P7-$P6))-1))</f>
        <v>0</v>
      </c>
      <c r="T13" s="744">
        <f>IF(T8=0,0,((T9/T8)^(1/($P7-$P6))-1))</f>
        <v>0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0</v>
      </c>
      <c r="Q14" s="726">
        <f>PMT(Q13,$P12,-Q11)</f>
        <v>0</v>
      </c>
      <c r="R14" s="726">
        <f>PMT(R13,$P12,-R11)</f>
        <v>0</v>
      </c>
      <c r="S14" s="726">
        <f>PMT(S13,$P12,-S11)</f>
        <v>0</v>
      </c>
      <c r="T14" s="726">
        <f>PMT(T13,$P12,-T11)</f>
        <v>0</v>
      </c>
      <c r="U14" s="745"/>
      <c r="Z14" s="614"/>
    </row>
    <row r="15" spans="1:34" x14ac:dyDescent="0.2">
      <c r="E15" s="42">
        <f>SUM(E10:E13)</f>
        <v>0</v>
      </c>
      <c r="F15" s="497"/>
      <c r="G15" s="42">
        <f>SUM(G10:G13)</f>
        <v>0</v>
      </c>
      <c r="H15" s="664"/>
      <c r="L15" s="42">
        <f>SUM(L10:L13)</f>
        <v>0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19" si="2">SUM(Q16:T16)</f>
        <v>0</v>
      </c>
      <c r="Q16" s="724">
        <f>'Reserves Dec 31, 2021'!B24</f>
        <v>0</v>
      </c>
      <c r="R16" s="724">
        <f>'Reserves Dec 31, 2021'!C24</f>
        <v>0</v>
      </c>
      <c r="S16" s="724">
        <f>'Reserves Dec 31, 2021'!D24</f>
        <v>0</v>
      </c>
      <c r="T16" s="724">
        <f>'Reserves Dec 31, 2021'!E24</f>
        <v>0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O32" si="3">N16+1</f>
        <v>1</v>
      </c>
      <c r="O17" s="749">
        <f>P6</f>
        <v>2022</v>
      </c>
      <c r="P17" s="739">
        <f>SUM(Q17:T17)</f>
        <v>0</v>
      </c>
      <c r="Q17" s="730">
        <f>IF($N17&lt;=TRUNC($P$12),Q14*(1+0),0)</f>
        <v>0</v>
      </c>
      <c r="R17" s="730">
        <f>IF($N17&lt;=TRUNC($P$12),R14*(1+0),0)</f>
        <v>0</v>
      </c>
      <c r="S17" s="730">
        <f>IF($N17&lt;=TRUNC($P$12),S14*(1+0),0)</f>
        <v>0</v>
      </c>
      <c r="T17" s="730">
        <f>IF($N17&lt;=TRUNC($P$12),T14*(1+0),0)</f>
        <v>0</v>
      </c>
      <c r="U17" s="748"/>
      <c r="V17" s="748"/>
      <c r="W17" s="748"/>
      <c r="X17" s="748"/>
      <c r="Y17" s="748"/>
      <c r="Z17" s="614"/>
    </row>
    <row r="18" spans="2:26" x14ac:dyDescent="0.2">
      <c r="B18" s="605"/>
      <c r="M18" s="614"/>
      <c r="N18" s="748">
        <f t="shared" si="3"/>
        <v>2</v>
      </c>
      <c r="O18" s="749">
        <f t="shared" si="3"/>
        <v>2023</v>
      </c>
      <c r="P18" s="739">
        <f t="shared" si="2"/>
        <v>0</v>
      </c>
      <c r="Q18" s="730">
        <f t="shared" ref="Q18:T19" si="4">IF($N18&lt;=TRUNC($P$12),Q17*(1+Q$13),0)</f>
        <v>0</v>
      </c>
      <c r="R18" s="730">
        <f t="shared" si="4"/>
        <v>0</v>
      </c>
      <c r="S18" s="730">
        <f t="shared" si="4"/>
        <v>0</v>
      </c>
      <c r="T18" s="730">
        <f t="shared" si="4"/>
        <v>0</v>
      </c>
      <c r="Z18" s="614"/>
    </row>
    <row r="19" spans="2:26" x14ac:dyDescent="0.2">
      <c r="M19" s="614"/>
      <c r="N19" s="748">
        <f t="shared" si="3"/>
        <v>3</v>
      </c>
      <c r="O19" s="749">
        <f t="shared" si="3"/>
        <v>2024</v>
      </c>
      <c r="P19" s="739">
        <f t="shared" si="2"/>
        <v>0</v>
      </c>
      <c r="Q19" s="730">
        <f t="shared" si="4"/>
        <v>0</v>
      </c>
      <c r="R19" s="730">
        <f t="shared" si="4"/>
        <v>0</v>
      </c>
      <c r="S19" s="730">
        <f t="shared" si="4"/>
        <v>0</v>
      </c>
      <c r="T19" s="730">
        <f t="shared" si="4"/>
        <v>0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ref="O20" si="5">O19+1</f>
        <v>2025</v>
      </c>
      <c r="P20" s="739">
        <f t="shared" ref="P20:P56" si="6">SUM(Q20:T20)</f>
        <v>0</v>
      </c>
      <c r="Q20" s="730">
        <f t="shared" ref="Q20:T20" si="7">IF($N20&lt;=TRUNC($P$12),Q19*(1+Q$13),0)</f>
        <v>0</v>
      </c>
      <c r="R20" s="730">
        <f t="shared" si="7"/>
        <v>0</v>
      </c>
      <c r="S20" s="730">
        <f t="shared" si="7"/>
        <v>0</v>
      </c>
      <c r="T20" s="730">
        <f t="shared" si="7"/>
        <v>0</v>
      </c>
      <c r="U20" s="724">
        <f>SUM(Q17:T20)/4</f>
        <v>0</v>
      </c>
      <c r="V20" s="730">
        <f>SUM(Q17:Q20)/4</f>
        <v>0</v>
      </c>
      <c r="W20" s="730">
        <f>SUM(R17:R20)/4</f>
        <v>0</v>
      </c>
      <c r="X20" s="730">
        <f>SUM(S17:S20)/4</f>
        <v>0</v>
      </c>
      <c r="Y20" s="730">
        <f>SUM(T17:T20)/4</f>
        <v>0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ref="O21" si="8">O20+1</f>
        <v>2026</v>
      </c>
      <c r="P21" s="739">
        <f t="shared" si="6"/>
        <v>0</v>
      </c>
      <c r="Q21" s="730">
        <f t="shared" ref="Q21:T21" si="9">IF($N21&lt;=TRUNC($P$12),Q20*(1+Q$13),0)</f>
        <v>0</v>
      </c>
      <c r="R21" s="730">
        <f t="shared" si="9"/>
        <v>0</v>
      </c>
      <c r="S21" s="730">
        <f t="shared" si="9"/>
        <v>0</v>
      </c>
      <c r="T21" s="730">
        <f t="shared" si="9"/>
        <v>0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ref="O22" si="10">O21+1</f>
        <v>2027</v>
      </c>
      <c r="P22" s="739">
        <f t="shared" si="6"/>
        <v>0</v>
      </c>
      <c r="Q22" s="730">
        <f t="shared" ref="Q22:T22" si="11">IF($N22&lt;=TRUNC($P$12),Q21*(1+Q$13),0)</f>
        <v>0</v>
      </c>
      <c r="R22" s="730">
        <f t="shared" si="11"/>
        <v>0</v>
      </c>
      <c r="S22" s="730">
        <f t="shared" si="11"/>
        <v>0</v>
      </c>
      <c r="T22" s="730">
        <f t="shared" si="11"/>
        <v>0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ref="O23" si="12">O22+1</f>
        <v>2028</v>
      </c>
      <c r="P23" s="739">
        <f t="shared" si="6"/>
        <v>0</v>
      </c>
      <c r="Q23" s="730">
        <f t="shared" ref="Q23:T23" si="13">IF($N23&lt;=TRUNC($P$12),Q22*(1+Q$13),0)</f>
        <v>0</v>
      </c>
      <c r="R23" s="730">
        <f t="shared" si="13"/>
        <v>0</v>
      </c>
      <c r="S23" s="730">
        <f t="shared" si="13"/>
        <v>0</v>
      </c>
      <c r="T23" s="730">
        <f t="shared" si="13"/>
        <v>0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ref="O24" si="14">O23+1</f>
        <v>2029</v>
      </c>
      <c r="P24" s="739">
        <f t="shared" si="6"/>
        <v>0</v>
      </c>
      <c r="Q24" s="730">
        <f t="shared" ref="Q24:T24" si="15">IF($N24&lt;=TRUNC($P$12),Q23*(1+Q$13),0)</f>
        <v>0</v>
      </c>
      <c r="R24" s="730">
        <f t="shared" si="15"/>
        <v>0</v>
      </c>
      <c r="S24" s="730">
        <f t="shared" si="15"/>
        <v>0</v>
      </c>
      <c r="T24" s="730">
        <f t="shared" si="15"/>
        <v>0</v>
      </c>
      <c r="U24" s="724">
        <f>SUM(Q21:T24)/4</f>
        <v>0</v>
      </c>
      <c r="V24" s="730">
        <f>SUM(Q21:Q24)/4</f>
        <v>0</v>
      </c>
      <c r="W24" s="730">
        <f>SUM(R21:R24)/4</f>
        <v>0</v>
      </c>
      <c r="X24" s="730">
        <f>SUM(S21:S24)/4</f>
        <v>0</v>
      </c>
      <c r="Y24" s="730">
        <f>SUM(T21:T24)/4</f>
        <v>0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ref="O25" si="16">O24+1</f>
        <v>2030</v>
      </c>
      <c r="P25" s="739">
        <f t="shared" si="6"/>
        <v>0</v>
      </c>
      <c r="Q25" s="730">
        <f t="shared" ref="Q25:T25" si="17">IF($N25&lt;=TRUNC($P$12),Q24*(1+Q$13),0)</f>
        <v>0</v>
      </c>
      <c r="R25" s="730">
        <f t="shared" si="17"/>
        <v>0</v>
      </c>
      <c r="S25" s="730">
        <f t="shared" si="17"/>
        <v>0</v>
      </c>
      <c r="T25" s="730">
        <f t="shared" si="17"/>
        <v>0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ref="O26" si="18">O25+1</f>
        <v>2031</v>
      </c>
      <c r="P26" s="739">
        <f t="shared" si="6"/>
        <v>0</v>
      </c>
      <c r="Q26" s="730">
        <f t="shared" ref="Q26:T26" si="19">IF($N26&lt;=TRUNC($P$12),Q25*(1+Q$13),0)</f>
        <v>0</v>
      </c>
      <c r="R26" s="730">
        <f t="shared" si="19"/>
        <v>0</v>
      </c>
      <c r="S26" s="730">
        <f t="shared" si="19"/>
        <v>0</v>
      </c>
      <c r="T26" s="730">
        <f t="shared" si="19"/>
        <v>0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ref="O27" si="20">O26+1</f>
        <v>2032</v>
      </c>
      <c r="P27" s="739">
        <f t="shared" si="6"/>
        <v>0</v>
      </c>
      <c r="Q27" s="730">
        <f t="shared" ref="Q27:T27" si="21">IF($N27&lt;=TRUNC($P$12),Q26*(1+Q$13),0)</f>
        <v>0</v>
      </c>
      <c r="R27" s="730">
        <f t="shared" si="21"/>
        <v>0</v>
      </c>
      <c r="S27" s="730">
        <f t="shared" si="21"/>
        <v>0</v>
      </c>
      <c r="T27" s="730">
        <f t="shared" si="21"/>
        <v>0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ref="O28" si="22">O27+1</f>
        <v>2033</v>
      </c>
      <c r="P28" s="739">
        <f t="shared" si="6"/>
        <v>0</v>
      </c>
      <c r="Q28" s="730">
        <f t="shared" ref="Q28:T28" si="23">IF($N28&lt;=TRUNC($P$12),Q27*(1+Q$13),0)</f>
        <v>0</v>
      </c>
      <c r="R28" s="730">
        <f t="shared" si="23"/>
        <v>0</v>
      </c>
      <c r="S28" s="730">
        <f t="shared" si="23"/>
        <v>0</v>
      </c>
      <c r="T28" s="730">
        <f t="shared" si="23"/>
        <v>0</v>
      </c>
      <c r="U28" s="724">
        <f>SUM(Q25:T28)/4</f>
        <v>0</v>
      </c>
      <c r="V28" s="730">
        <f>SUM(Q25:Q28)/4</f>
        <v>0</v>
      </c>
      <c r="W28" s="730">
        <f>SUM(R25:R28)/4</f>
        <v>0</v>
      </c>
      <c r="X28" s="730">
        <f>SUM(S25:S28)/4</f>
        <v>0</v>
      </c>
      <c r="Y28" s="730">
        <f>SUM(T25:T28)/4</f>
        <v>0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ref="O29" si="24">O28+1</f>
        <v>2034</v>
      </c>
      <c r="P29" s="739">
        <f t="shared" si="6"/>
        <v>0</v>
      </c>
      <c r="Q29" s="730">
        <f t="shared" ref="Q29:T29" si="25">IF($N29&lt;=TRUNC($P$12),Q28*(1+Q$13),0)</f>
        <v>0</v>
      </c>
      <c r="R29" s="730">
        <f t="shared" si="25"/>
        <v>0</v>
      </c>
      <c r="S29" s="730">
        <f t="shared" si="25"/>
        <v>0</v>
      </c>
      <c r="T29" s="730">
        <f t="shared" si="25"/>
        <v>0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ref="O30" si="26">O29+1</f>
        <v>2035</v>
      </c>
      <c r="P30" s="739">
        <f t="shared" si="6"/>
        <v>0</v>
      </c>
      <c r="Q30" s="730">
        <f t="shared" ref="Q30:T30" si="27">IF($N30&lt;=TRUNC($P$12),Q29*(1+Q$13),0)</f>
        <v>0</v>
      </c>
      <c r="R30" s="730">
        <f t="shared" si="27"/>
        <v>0</v>
      </c>
      <c r="S30" s="730">
        <f t="shared" si="27"/>
        <v>0</v>
      </c>
      <c r="T30" s="730">
        <f t="shared" si="27"/>
        <v>0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ref="O31" si="28">O30+1</f>
        <v>2036</v>
      </c>
      <c r="P31" s="739">
        <f t="shared" si="6"/>
        <v>0</v>
      </c>
      <c r="Q31" s="730">
        <f t="shared" ref="Q31:T31" si="29">IF($N31&lt;=TRUNC($P$12),Q30*(1+Q$13),0)</f>
        <v>0</v>
      </c>
      <c r="R31" s="730">
        <f t="shared" si="29"/>
        <v>0</v>
      </c>
      <c r="S31" s="730">
        <f t="shared" si="29"/>
        <v>0</v>
      </c>
      <c r="T31" s="730">
        <f t="shared" si="29"/>
        <v>0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ref="O32" si="30">O31+1</f>
        <v>2037</v>
      </c>
      <c r="P32" s="739">
        <f t="shared" si="6"/>
        <v>0</v>
      </c>
      <c r="Q32" s="730">
        <f t="shared" ref="Q32:T32" si="31">IF($N32&lt;=TRUNC($P$12),Q31*(1+Q$13),0)</f>
        <v>0</v>
      </c>
      <c r="R32" s="730">
        <f t="shared" si="31"/>
        <v>0</v>
      </c>
      <c r="S32" s="730">
        <f t="shared" si="31"/>
        <v>0</v>
      </c>
      <c r="T32" s="730">
        <f t="shared" si="31"/>
        <v>0</v>
      </c>
      <c r="U32" s="724">
        <f>SUM(Q29:T32)/4</f>
        <v>0</v>
      </c>
      <c r="V32" s="730">
        <f>SUM(Q29:Q32)/4</f>
        <v>0</v>
      </c>
      <c r="W32" s="730">
        <f>SUM(R29:R32)/4</f>
        <v>0</v>
      </c>
      <c r="X32" s="730">
        <f>SUM(S29:S32)/4</f>
        <v>0</v>
      </c>
      <c r="Y32" s="730">
        <f>SUM(T29:T32)/4</f>
        <v>0</v>
      </c>
      <c r="Z32" s="742">
        <f>SUM(Q32:T32)-P32</f>
        <v>0</v>
      </c>
    </row>
    <row r="33" spans="13:26" x14ac:dyDescent="0.2">
      <c r="M33" s="614"/>
      <c r="N33" s="748">
        <f t="shared" ref="N33:O48" si="32">N32+1</f>
        <v>17</v>
      </c>
      <c r="O33" s="749">
        <f t="shared" si="32"/>
        <v>2038</v>
      </c>
      <c r="P33" s="739">
        <f t="shared" si="6"/>
        <v>0</v>
      </c>
      <c r="Q33" s="730">
        <f t="shared" ref="Q33:T33" si="33">IF($N33&lt;=TRUNC($P$12),Q32*(1+Q$13),0)</f>
        <v>0</v>
      </c>
      <c r="R33" s="730">
        <f t="shared" si="33"/>
        <v>0</v>
      </c>
      <c r="S33" s="730">
        <f t="shared" si="33"/>
        <v>0</v>
      </c>
      <c r="T33" s="730">
        <f t="shared" si="33"/>
        <v>0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32"/>
        <v>18</v>
      </c>
      <c r="O34" s="749">
        <f t="shared" si="32"/>
        <v>2039</v>
      </c>
      <c r="P34" s="739">
        <f t="shared" si="6"/>
        <v>0</v>
      </c>
      <c r="Q34" s="730">
        <f t="shared" ref="Q34:T34" si="34">IF($N34&lt;=TRUNC($P$12),Q33*(1+Q$13),0)</f>
        <v>0</v>
      </c>
      <c r="R34" s="730">
        <f t="shared" si="34"/>
        <v>0</v>
      </c>
      <c r="S34" s="730">
        <f t="shared" si="34"/>
        <v>0</v>
      </c>
      <c r="T34" s="730">
        <f t="shared" si="34"/>
        <v>0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32"/>
        <v>19</v>
      </c>
      <c r="O35" s="749">
        <f t="shared" si="32"/>
        <v>2040</v>
      </c>
      <c r="P35" s="739">
        <f t="shared" si="6"/>
        <v>0</v>
      </c>
      <c r="Q35" s="730">
        <f t="shared" ref="Q35:T35" si="35">IF($N35&lt;=TRUNC($P$12),Q34*(1+Q$13),0)</f>
        <v>0</v>
      </c>
      <c r="R35" s="730">
        <f t="shared" si="35"/>
        <v>0</v>
      </c>
      <c r="S35" s="730">
        <f t="shared" si="35"/>
        <v>0</v>
      </c>
      <c r="T35" s="730">
        <f t="shared" si="35"/>
        <v>0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32"/>
        <v>20</v>
      </c>
      <c r="O36" s="749">
        <f t="shared" si="32"/>
        <v>2041</v>
      </c>
      <c r="P36" s="739">
        <f t="shared" si="6"/>
        <v>0</v>
      </c>
      <c r="Q36" s="730">
        <f t="shared" ref="Q36:T36" si="36">IF($N36&lt;=TRUNC($P$12),Q35*(1+Q$13),0)</f>
        <v>0</v>
      </c>
      <c r="R36" s="730">
        <f t="shared" si="36"/>
        <v>0</v>
      </c>
      <c r="S36" s="730">
        <f t="shared" si="36"/>
        <v>0</v>
      </c>
      <c r="T36" s="730">
        <f t="shared" si="36"/>
        <v>0</v>
      </c>
      <c r="U36" s="724">
        <f>SUM(Q33:T36)/4</f>
        <v>0</v>
      </c>
      <c r="V36" s="730">
        <f>SUM(Q33:Q36)/4</f>
        <v>0</v>
      </c>
      <c r="W36" s="730">
        <f>SUM(R33:R36)/4</f>
        <v>0</v>
      </c>
      <c r="X36" s="730">
        <f>SUM(S33:S36)/4</f>
        <v>0</v>
      </c>
      <c r="Y36" s="730">
        <f>SUM(T33:T36)/4</f>
        <v>0</v>
      </c>
      <c r="Z36" s="742">
        <f>SUM(Q36:T36)-P36</f>
        <v>0</v>
      </c>
    </row>
    <row r="37" spans="13:26" x14ac:dyDescent="0.2">
      <c r="M37" s="614"/>
      <c r="N37" s="748">
        <f t="shared" si="32"/>
        <v>21</v>
      </c>
      <c r="O37" s="749">
        <f t="shared" si="32"/>
        <v>2042</v>
      </c>
      <c r="P37" s="739">
        <f t="shared" si="6"/>
        <v>0</v>
      </c>
      <c r="Q37" s="730">
        <f t="shared" ref="Q37:T37" si="37">IF($N37&lt;=TRUNC($P$12),Q36*(1+Q$13),0)</f>
        <v>0</v>
      </c>
      <c r="R37" s="730">
        <f t="shared" si="37"/>
        <v>0</v>
      </c>
      <c r="S37" s="730">
        <f t="shared" si="37"/>
        <v>0</v>
      </c>
      <c r="T37" s="730">
        <f t="shared" si="37"/>
        <v>0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32"/>
        <v>22</v>
      </c>
      <c r="O38" s="749">
        <f t="shared" si="32"/>
        <v>2043</v>
      </c>
      <c r="P38" s="739">
        <f t="shared" si="6"/>
        <v>0</v>
      </c>
      <c r="Q38" s="730">
        <f t="shared" ref="Q38:T38" si="38">IF($N38&lt;=TRUNC($P$12),Q37*(1+Q$13),0)</f>
        <v>0</v>
      </c>
      <c r="R38" s="730">
        <f t="shared" si="38"/>
        <v>0</v>
      </c>
      <c r="S38" s="730">
        <f t="shared" si="38"/>
        <v>0</v>
      </c>
      <c r="T38" s="730">
        <f t="shared" si="38"/>
        <v>0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32"/>
        <v>23</v>
      </c>
      <c r="O39" s="749">
        <f t="shared" si="32"/>
        <v>2044</v>
      </c>
      <c r="P39" s="739">
        <f t="shared" si="6"/>
        <v>0</v>
      </c>
      <c r="Q39" s="730">
        <f t="shared" ref="Q39:T39" si="39">IF($N39&lt;=TRUNC($P$12),Q38*(1+Q$13),0)</f>
        <v>0</v>
      </c>
      <c r="R39" s="730">
        <f t="shared" si="39"/>
        <v>0</v>
      </c>
      <c r="S39" s="730">
        <f t="shared" si="39"/>
        <v>0</v>
      </c>
      <c r="T39" s="730">
        <f t="shared" si="39"/>
        <v>0</v>
      </c>
      <c r="U39" s="748"/>
      <c r="V39" s="748"/>
      <c r="W39" s="748"/>
      <c r="X39" s="748"/>
      <c r="Y39" s="748"/>
      <c r="Z39" s="739"/>
    </row>
    <row r="40" spans="13:26" x14ac:dyDescent="0.2">
      <c r="M40" s="614"/>
      <c r="N40" s="748">
        <f t="shared" si="32"/>
        <v>24</v>
      </c>
      <c r="O40" s="749">
        <f t="shared" si="32"/>
        <v>2045</v>
      </c>
      <c r="P40" s="739">
        <f t="shared" si="6"/>
        <v>0</v>
      </c>
      <c r="Q40" s="730">
        <f t="shared" ref="Q40:T40" si="40">IF($N40&lt;=TRUNC($P$12),Q39*(1+Q$13),0)</f>
        <v>0</v>
      </c>
      <c r="R40" s="730">
        <f t="shared" si="40"/>
        <v>0</v>
      </c>
      <c r="S40" s="730">
        <f t="shared" si="40"/>
        <v>0</v>
      </c>
      <c r="T40" s="730">
        <f t="shared" si="40"/>
        <v>0</v>
      </c>
      <c r="U40" s="724">
        <f>SUM(Q37:T40)/4</f>
        <v>0</v>
      </c>
      <c r="V40" s="730">
        <f>SUM(Q37:Q40)/4</f>
        <v>0</v>
      </c>
      <c r="W40" s="730">
        <f>SUM(R37:R40)/4</f>
        <v>0</v>
      </c>
      <c r="X40" s="730">
        <f>SUM(S37:S40)/4</f>
        <v>0</v>
      </c>
      <c r="Y40" s="730">
        <f>SUM(T37:T40)/4</f>
        <v>0</v>
      </c>
      <c r="Z40" s="742">
        <f>SUM(Q40:T40)-P40</f>
        <v>0</v>
      </c>
    </row>
    <row r="41" spans="13:26" x14ac:dyDescent="0.2">
      <c r="M41" s="614"/>
      <c r="N41" s="748">
        <f t="shared" si="32"/>
        <v>25</v>
      </c>
      <c r="O41" s="749">
        <f t="shared" si="32"/>
        <v>2046</v>
      </c>
      <c r="P41" s="739">
        <f t="shared" si="6"/>
        <v>0</v>
      </c>
      <c r="Q41" s="730">
        <f t="shared" ref="Q41:T41" si="41">IF($N41&lt;=TRUNC($P$12),Q40*(1+Q$13),0)</f>
        <v>0</v>
      </c>
      <c r="R41" s="730">
        <f t="shared" si="41"/>
        <v>0</v>
      </c>
      <c r="S41" s="730">
        <f t="shared" si="41"/>
        <v>0</v>
      </c>
      <c r="T41" s="730">
        <f t="shared" si="41"/>
        <v>0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si="32"/>
        <v>26</v>
      </c>
      <c r="O42" s="749">
        <f t="shared" si="32"/>
        <v>2047</v>
      </c>
      <c r="P42" s="739">
        <f t="shared" si="6"/>
        <v>0</v>
      </c>
      <c r="Q42" s="730">
        <f t="shared" ref="Q42:T42" si="42">IF($N42&lt;=TRUNC($P$12),Q41*(1+Q$13),0)</f>
        <v>0</v>
      </c>
      <c r="R42" s="730">
        <f t="shared" si="42"/>
        <v>0</v>
      </c>
      <c r="S42" s="730">
        <f t="shared" si="42"/>
        <v>0</v>
      </c>
      <c r="T42" s="730">
        <f t="shared" si="42"/>
        <v>0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si="32"/>
        <v>27</v>
      </c>
      <c r="O43" s="749">
        <f t="shared" si="32"/>
        <v>2048</v>
      </c>
      <c r="P43" s="739">
        <f t="shared" si="6"/>
        <v>0</v>
      </c>
      <c r="Q43" s="730">
        <f t="shared" ref="Q43:T43" si="43">IF($N43&lt;=TRUNC($P$12),Q42*(1+Q$13),0)</f>
        <v>0</v>
      </c>
      <c r="R43" s="730">
        <f t="shared" si="43"/>
        <v>0</v>
      </c>
      <c r="S43" s="730">
        <f t="shared" si="43"/>
        <v>0</v>
      </c>
      <c r="T43" s="730">
        <f t="shared" si="43"/>
        <v>0</v>
      </c>
      <c r="U43" s="748"/>
      <c r="V43" s="748"/>
      <c r="W43" s="748"/>
      <c r="X43" s="748"/>
      <c r="Y43" s="748"/>
      <c r="Z43" s="739"/>
    </row>
    <row r="44" spans="13:26" x14ac:dyDescent="0.2">
      <c r="M44" s="614"/>
      <c r="N44" s="748">
        <f t="shared" si="32"/>
        <v>28</v>
      </c>
      <c r="O44" s="749">
        <f t="shared" si="32"/>
        <v>2049</v>
      </c>
      <c r="P44" s="739">
        <f t="shared" si="6"/>
        <v>0</v>
      </c>
      <c r="Q44" s="730">
        <f t="shared" ref="Q44:T44" si="44">IF($N44&lt;=TRUNC($P$12),Q43*(1+Q$13),0)</f>
        <v>0</v>
      </c>
      <c r="R44" s="730">
        <f t="shared" si="44"/>
        <v>0</v>
      </c>
      <c r="S44" s="730">
        <f t="shared" si="44"/>
        <v>0</v>
      </c>
      <c r="T44" s="730">
        <f t="shared" si="44"/>
        <v>0</v>
      </c>
      <c r="U44" s="724">
        <f>SUM(Q41:T44)/4</f>
        <v>0</v>
      </c>
      <c r="V44" s="730">
        <f>SUM(Q41:Q44)/4</f>
        <v>0</v>
      </c>
      <c r="W44" s="730">
        <f>SUM(R41:R44)/4</f>
        <v>0</v>
      </c>
      <c r="X44" s="730">
        <f>SUM(S41:S44)/4</f>
        <v>0</v>
      </c>
      <c r="Y44" s="730">
        <f>SUM(T41:T44)/4</f>
        <v>0</v>
      </c>
      <c r="Z44" s="742">
        <f>SUM(Q44:T44)-P44</f>
        <v>0</v>
      </c>
    </row>
    <row r="45" spans="13:26" x14ac:dyDescent="0.2">
      <c r="M45" s="614"/>
      <c r="N45" s="748">
        <f t="shared" si="32"/>
        <v>29</v>
      </c>
      <c r="O45" s="749">
        <f t="shared" si="32"/>
        <v>2050</v>
      </c>
      <c r="P45" s="739">
        <f t="shared" si="6"/>
        <v>0</v>
      </c>
      <c r="Q45" s="730">
        <f t="shared" ref="Q45:T45" si="45">IF($N45&lt;=TRUNC($P$12),Q44*(1+Q$13),0)</f>
        <v>0</v>
      </c>
      <c r="R45" s="730">
        <f t="shared" si="45"/>
        <v>0</v>
      </c>
      <c r="S45" s="730">
        <f t="shared" si="45"/>
        <v>0</v>
      </c>
      <c r="T45" s="730">
        <f t="shared" si="45"/>
        <v>0</v>
      </c>
      <c r="U45" s="748"/>
      <c r="V45" s="748"/>
      <c r="W45" s="748"/>
      <c r="X45" s="748"/>
      <c r="Y45" s="748"/>
      <c r="Z45" s="614"/>
    </row>
    <row r="46" spans="13:26" x14ac:dyDescent="0.2">
      <c r="M46" s="614"/>
      <c r="N46" s="748">
        <f t="shared" si="32"/>
        <v>30</v>
      </c>
      <c r="O46" s="749">
        <f t="shared" si="32"/>
        <v>2051</v>
      </c>
      <c r="P46" s="739">
        <f t="shared" si="6"/>
        <v>0</v>
      </c>
      <c r="Q46" s="730">
        <f t="shared" ref="Q46:T46" si="46">IF($N46&lt;=TRUNC($P$12),Q45*(1+Q$13),0)</f>
        <v>0</v>
      </c>
      <c r="R46" s="730">
        <f t="shared" si="46"/>
        <v>0</v>
      </c>
      <c r="S46" s="730">
        <f t="shared" si="46"/>
        <v>0</v>
      </c>
      <c r="T46" s="730">
        <f t="shared" si="46"/>
        <v>0</v>
      </c>
      <c r="Z46" s="614"/>
    </row>
    <row r="47" spans="13:26" x14ac:dyDescent="0.2">
      <c r="M47" s="614"/>
      <c r="N47" s="748">
        <f t="shared" si="32"/>
        <v>31</v>
      </c>
      <c r="O47" s="749">
        <f t="shared" si="32"/>
        <v>2052</v>
      </c>
      <c r="P47" s="739">
        <f t="shared" si="6"/>
        <v>0</v>
      </c>
      <c r="Q47" s="730">
        <f t="shared" ref="Q47:T47" si="47">IF($N47&lt;=TRUNC($P$12),Q46*(1+Q$13),0)</f>
        <v>0</v>
      </c>
      <c r="R47" s="730">
        <f t="shared" si="47"/>
        <v>0</v>
      </c>
      <c r="S47" s="730">
        <f t="shared" si="47"/>
        <v>0</v>
      </c>
      <c r="T47" s="730">
        <f t="shared" si="47"/>
        <v>0</v>
      </c>
      <c r="U47" s="748"/>
      <c r="V47" s="748"/>
      <c r="W47" s="748"/>
      <c r="X47" s="748"/>
      <c r="Y47" s="748"/>
      <c r="Z47" s="739"/>
    </row>
    <row r="48" spans="13:26" x14ac:dyDescent="0.2">
      <c r="M48" s="614"/>
      <c r="N48" s="748">
        <f t="shared" si="32"/>
        <v>32</v>
      </c>
      <c r="O48" s="749">
        <f t="shared" si="32"/>
        <v>2053</v>
      </c>
      <c r="P48" s="739">
        <f t="shared" si="6"/>
        <v>0</v>
      </c>
      <c r="Q48" s="730">
        <f t="shared" ref="Q48:T48" si="48">IF($N48&lt;=TRUNC($P$12),Q47*(1+Q$13),0)</f>
        <v>0</v>
      </c>
      <c r="R48" s="730">
        <f t="shared" si="48"/>
        <v>0</v>
      </c>
      <c r="S48" s="730">
        <f t="shared" si="48"/>
        <v>0</v>
      </c>
      <c r="T48" s="730">
        <f t="shared" si="48"/>
        <v>0</v>
      </c>
      <c r="U48" s="724">
        <f>SUM(Q45:T48)/4</f>
        <v>0</v>
      </c>
      <c r="V48" s="730">
        <f>SUM(Q45:Q48)/4</f>
        <v>0</v>
      </c>
      <c r="W48" s="730">
        <f>SUM(R45:R48)/4</f>
        <v>0</v>
      </c>
      <c r="X48" s="730">
        <f>SUM(S45:S48)/4</f>
        <v>0</v>
      </c>
      <c r="Y48" s="730">
        <f>SUM(T45:T48)/4</f>
        <v>0</v>
      </c>
      <c r="Z48" s="742">
        <f>SUM(Q48:T48)-P48</f>
        <v>0</v>
      </c>
    </row>
    <row r="49" spans="13:26" x14ac:dyDescent="0.2">
      <c r="M49" s="614"/>
      <c r="N49" s="748">
        <f t="shared" ref="N49:O56" si="49">N48+1</f>
        <v>33</v>
      </c>
      <c r="O49" s="749">
        <f t="shared" si="49"/>
        <v>2054</v>
      </c>
      <c r="P49" s="739">
        <f t="shared" si="6"/>
        <v>0</v>
      </c>
      <c r="Q49" s="730">
        <f t="shared" ref="Q49:T49" si="50">IF($N49&lt;=TRUNC($P$12),Q48*(1+Q$13),0)</f>
        <v>0</v>
      </c>
      <c r="R49" s="730">
        <f t="shared" si="50"/>
        <v>0</v>
      </c>
      <c r="S49" s="730">
        <f t="shared" si="50"/>
        <v>0</v>
      </c>
      <c r="T49" s="730">
        <f t="shared" si="50"/>
        <v>0</v>
      </c>
      <c r="U49" s="748"/>
      <c r="V49" s="748"/>
      <c r="W49" s="748"/>
      <c r="X49" s="748"/>
      <c r="Y49" s="748"/>
      <c r="Z49" s="614"/>
    </row>
    <row r="50" spans="13:26" x14ac:dyDescent="0.2">
      <c r="M50" s="614"/>
      <c r="N50" s="748">
        <f t="shared" si="49"/>
        <v>34</v>
      </c>
      <c r="O50" s="749">
        <f t="shared" si="49"/>
        <v>2055</v>
      </c>
      <c r="P50" s="739">
        <f t="shared" si="6"/>
        <v>0</v>
      </c>
      <c r="Q50" s="730">
        <f t="shared" ref="Q50:T50" si="51">IF($N50&lt;=TRUNC($P$12),Q49*(1+Q$13),0)</f>
        <v>0</v>
      </c>
      <c r="R50" s="730">
        <f t="shared" si="51"/>
        <v>0</v>
      </c>
      <c r="S50" s="730">
        <f t="shared" si="51"/>
        <v>0</v>
      </c>
      <c r="T50" s="730">
        <f t="shared" si="51"/>
        <v>0</v>
      </c>
      <c r="U50" s="730"/>
      <c r="V50" s="748"/>
      <c r="W50" s="748"/>
      <c r="X50" s="748"/>
      <c r="Y50" s="748"/>
      <c r="Z50" s="614"/>
    </row>
    <row r="51" spans="13:26" x14ac:dyDescent="0.2">
      <c r="M51" s="614"/>
      <c r="N51" s="748">
        <f t="shared" si="49"/>
        <v>35</v>
      </c>
      <c r="O51" s="749">
        <f t="shared" si="49"/>
        <v>2056</v>
      </c>
      <c r="P51" s="739">
        <f t="shared" si="6"/>
        <v>0</v>
      </c>
      <c r="Q51" s="730">
        <f t="shared" ref="Q51:T51" si="52">IF($N51&lt;=TRUNC($P$12),Q50*(1+Q$13),0)</f>
        <v>0</v>
      </c>
      <c r="R51" s="730">
        <f t="shared" si="52"/>
        <v>0</v>
      </c>
      <c r="S51" s="730">
        <f t="shared" si="52"/>
        <v>0</v>
      </c>
      <c r="T51" s="730">
        <f t="shared" si="52"/>
        <v>0</v>
      </c>
      <c r="U51" s="748"/>
      <c r="V51" s="748"/>
      <c r="W51" s="748"/>
      <c r="X51" s="748"/>
      <c r="Y51" s="748"/>
      <c r="Z51" s="739"/>
    </row>
    <row r="52" spans="13:26" x14ac:dyDescent="0.2">
      <c r="M52" s="614"/>
      <c r="N52" s="748">
        <f t="shared" si="49"/>
        <v>36</v>
      </c>
      <c r="O52" s="749">
        <f t="shared" si="49"/>
        <v>2057</v>
      </c>
      <c r="P52" s="739">
        <f t="shared" si="6"/>
        <v>0</v>
      </c>
      <c r="Q52" s="730">
        <f t="shared" ref="Q52:T52" si="53">IF($N52&lt;=TRUNC($P$12),Q51*(1+Q$13),0)</f>
        <v>0</v>
      </c>
      <c r="R52" s="730">
        <f t="shared" si="53"/>
        <v>0</v>
      </c>
      <c r="S52" s="730">
        <f t="shared" si="53"/>
        <v>0</v>
      </c>
      <c r="T52" s="730">
        <f t="shared" si="53"/>
        <v>0</v>
      </c>
      <c r="U52" s="724">
        <f>SUM(Q49:T52)/4</f>
        <v>0</v>
      </c>
      <c r="V52" s="730">
        <f>SUM(Q49:Q52)/4</f>
        <v>0</v>
      </c>
      <c r="W52" s="730">
        <f>SUM(R49:R52)/4</f>
        <v>0</v>
      </c>
      <c r="X52" s="730">
        <f>SUM(S49:S52)/4</f>
        <v>0</v>
      </c>
      <c r="Y52" s="730">
        <f>SUM(T49:T52)/4</f>
        <v>0</v>
      </c>
      <c r="Z52" s="742">
        <f>SUM(Q52:T52)-P52</f>
        <v>0</v>
      </c>
    </row>
    <row r="53" spans="13:26" x14ac:dyDescent="0.2">
      <c r="M53" s="614"/>
      <c r="N53" s="748">
        <f t="shared" si="49"/>
        <v>37</v>
      </c>
      <c r="O53" s="749">
        <f t="shared" si="49"/>
        <v>2058</v>
      </c>
      <c r="P53" s="739">
        <f t="shared" si="6"/>
        <v>0</v>
      </c>
      <c r="Q53" s="730">
        <f t="shared" ref="Q53:T53" si="54">IF($N53&lt;=TRUNC($P$12),Q52*(1+Q$13),0)</f>
        <v>0</v>
      </c>
      <c r="R53" s="730">
        <f t="shared" si="54"/>
        <v>0</v>
      </c>
      <c r="S53" s="730">
        <f t="shared" si="54"/>
        <v>0</v>
      </c>
      <c r="T53" s="730">
        <f t="shared" si="54"/>
        <v>0</v>
      </c>
      <c r="Z53" s="614"/>
    </row>
    <row r="54" spans="13:26" x14ac:dyDescent="0.2">
      <c r="M54" s="614"/>
      <c r="N54" s="748">
        <f t="shared" si="49"/>
        <v>38</v>
      </c>
      <c r="O54" s="749">
        <f t="shared" si="49"/>
        <v>2059</v>
      </c>
      <c r="P54" s="739">
        <f t="shared" si="6"/>
        <v>0</v>
      </c>
      <c r="Q54" s="730">
        <f t="shared" ref="Q54:T54" si="55">IF($N54&lt;=TRUNC($P$12),Q53*(1+Q$13),0)</f>
        <v>0</v>
      </c>
      <c r="R54" s="730">
        <f t="shared" si="55"/>
        <v>0</v>
      </c>
      <c r="S54" s="730">
        <f t="shared" si="55"/>
        <v>0</v>
      </c>
      <c r="T54" s="730">
        <f t="shared" si="55"/>
        <v>0</v>
      </c>
      <c r="Z54" s="614"/>
    </row>
    <row r="55" spans="13:26" x14ac:dyDescent="0.2">
      <c r="M55" s="614"/>
      <c r="N55" s="748">
        <f t="shared" si="49"/>
        <v>39</v>
      </c>
      <c r="O55" s="749">
        <f t="shared" si="49"/>
        <v>2060</v>
      </c>
      <c r="P55" s="739">
        <f t="shared" si="6"/>
        <v>0</v>
      </c>
      <c r="Q55" s="730">
        <f t="shared" ref="Q55:T55" si="56">IF($N55&lt;=TRUNC($P$12),Q54*(1+Q$13),0)</f>
        <v>0</v>
      </c>
      <c r="R55" s="730">
        <f t="shared" si="56"/>
        <v>0</v>
      </c>
      <c r="S55" s="730">
        <f t="shared" si="56"/>
        <v>0</v>
      </c>
      <c r="T55" s="730">
        <f t="shared" si="56"/>
        <v>0</v>
      </c>
      <c r="U55" s="748"/>
      <c r="V55" s="748"/>
      <c r="W55" s="748"/>
      <c r="X55" s="748"/>
      <c r="Y55" s="748"/>
      <c r="Z55" s="739"/>
    </row>
    <row r="56" spans="13:26" x14ac:dyDescent="0.2">
      <c r="M56" s="614"/>
      <c r="N56" s="748">
        <f t="shared" si="49"/>
        <v>40</v>
      </c>
      <c r="O56" s="749">
        <f t="shared" si="49"/>
        <v>2061</v>
      </c>
      <c r="P56" s="739">
        <f t="shared" si="6"/>
        <v>0</v>
      </c>
      <c r="Q56" s="730">
        <f t="shared" ref="Q56:T56" si="57">IF($N56&lt;=TRUNC($P$12),Q55*(1+Q$13),0)</f>
        <v>0</v>
      </c>
      <c r="R56" s="730">
        <f t="shared" si="57"/>
        <v>0</v>
      </c>
      <c r="S56" s="730">
        <f t="shared" si="57"/>
        <v>0</v>
      </c>
      <c r="T56" s="730">
        <f t="shared" si="57"/>
        <v>0</v>
      </c>
      <c r="U56" s="724">
        <f>SUM(Q53:T56)/4</f>
        <v>0</v>
      </c>
      <c r="V56" s="730">
        <f>SUM(Q53:Q56)/4</f>
        <v>0</v>
      </c>
      <c r="W56" s="730">
        <f>SUM(R53:R56)/4</f>
        <v>0</v>
      </c>
      <c r="X56" s="730">
        <f>SUM(S53:S56)/4</f>
        <v>0</v>
      </c>
      <c r="Y56" s="730">
        <f>SUM(T53:T56)/4</f>
        <v>0</v>
      </c>
      <c r="Z56" s="742">
        <f>SUM(Q56:T56)-P56</f>
        <v>0</v>
      </c>
    </row>
    <row r="57" spans="13:26" x14ac:dyDescent="0.2">
      <c r="M57" s="614"/>
      <c r="N57" s="748"/>
      <c r="O57" s="615" t="s">
        <v>18</v>
      </c>
      <c r="P57" s="615" t="s">
        <v>18</v>
      </c>
      <c r="Q57" s="615" t="s">
        <v>18</v>
      </c>
      <c r="R57" s="615" t="s">
        <v>18</v>
      </c>
      <c r="S57" s="615" t="s">
        <v>18</v>
      </c>
      <c r="T57" s="615" t="s">
        <v>18</v>
      </c>
      <c r="U57" s="724"/>
      <c r="V57" s="724"/>
      <c r="W57" s="724"/>
      <c r="X57" s="724"/>
      <c r="Y57" s="724"/>
      <c r="Z57" s="614"/>
    </row>
    <row r="58" spans="13:26" x14ac:dyDescent="0.2">
      <c r="M58" s="614"/>
      <c r="O58" s="605" t="s">
        <v>111</v>
      </c>
      <c r="P58" s="726">
        <f>SUM(Q58:T58)</f>
        <v>0</v>
      </c>
      <c r="Q58" s="724">
        <f>SUM(Q$17:Q$56)</f>
        <v>0</v>
      </c>
      <c r="R58" s="724">
        <f>SUM(R$17:R$56)</f>
        <v>0</v>
      </c>
      <c r="S58" s="724">
        <f>SUM(S$17:S$56)</f>
        <v>0</v>
      </c>
      <c r="T58" s="724">
        <f>SUM(T$17:T$56)</f>
        <v>0</v>
      </c>
      <c r="U58" s="730"/>
      <c r="V58" s="724"/>
      <c r="W58" s="724"/>
      <c r="X58" s="724"/>
      <c r="Y58" s="724"/>
      <c r="Z58" s="614"/>
    </row>
    <row r="59" spans="13:26" x14ac:dyDescent="0.2">
      <c r="M59" s="614"/>
      <c r="N59" s="614"/>
      <c r="O59" s="614"/>
      <c r="P59" s="742">
        <f>P58-P$10</f>
        <v>0</v>
      </c>
      <c r="Q59" s="742">
        <f t="shared" ref="Q59:T59" si="58">Q58-Q$10</f>
        <v>0</v>
      </c>
      <c r="R59" s="742">
        <f t="shared" si="58"/>
        <v>0</v>
      </c>
      <c r="S59" s="742">
        <f t="shared" si="58"/>
        <v>0</v>
      </c>
      <c r="T59" s="742">
        <f t="shared" si="58"/>
        <v>0</v>
      </c>
      <c r="U59" s="742">
        <f>SUM(Q58:T58)-P$10</f>
        <v>0</v>
      </c>
      <c r="V59" s="614"/>
      <c r="W59" s="614"/>
      <c r="X59" s="614"/>
      <c r="Y59" s="614"/>
      <c r="Z59" s="614"/>
    </row>
    <row r="60" spans="13:26" x14ac:dyDescent="0.2">
      <c r="M60" s="614"/>
      <c r="O60" s="719" t="s">
        <v>112</v>
      </c>
      <c r="P60" s="752">
        <f>$P$13</f>
        <v>0</v>
      </c>
      <c r="Z60" s="614"/>
    </row>
    <row r="61" spans="13:26" x14ac:dyDescent="0.2">
      <c r="M61" s="614"/>
      <c r="O61" s="720" t="s">
        <v>113</v>
      </c>
      <c r="P61" s="752">
        <f>((1+P60)^(1/12))-1</f>
        <v>0</v>
      </c>
      <c r="Z61" s="614"/>
    </row>
    <row r="62" spans="13:26" x14ac:dyDescent="0.2">
      <c r="M62" s="614"/>
      <c r="O62" s="720" t="s">
        <v>20</v>
      </c>
      <c r="P62" s="726">
        <f>P10</f>
        <v>0</v>
      </c>
      <c r="Z62" s="614"/>
    </row>
    <row r="63" spans="13:26" x14ac:dyDescent="0.2">
      <c r="M63" s="614"/>
      <c r="O63" s="720" t="s">
        <v>21</v>
      </c>
      <c r="P63" s="724">
        <f>P62/(1+P61)^P64</f>
        <v>0</v>
      </c>
      <c r="Z63" s="614"/>
    </row>
    <row r="64" spans="13:26" x14ac:dyDescent="0.2">
      <c r="M64" s="614"/>
      <c r="O64" s="720" t="s">
        <v>114</v>
      </c>
      <c r="P64" s="730">
        <f>$P$12*12</f>
        <v>300</v>
      </c>
      <c r="Q64" s="753"/>
      <c r="Z64" s="614"/>
    </row>
    <row r="65" spans="13:26" x14ac:dyDescent="0.2">
      <c r="M65" s="614"/>
      <c r="O65" s="720" t="s">
        <v>115</v>
      </c>
      <c r="P65" s="724">
        <f>PMT(P61,P64,-P63)</f>
        <v>0</v>
      </c>
      <c r="Z65" s="614"/>
    </row>
    <row r="66" spans="13:26" x14ac:dyDescent="0.2">
      <c r="M66" s="614"/>
      <c r="N66" s="615"/>
      <c r="O66" s="615" t="s">
        <v>18</v>
      </c>
      <c r="P66" s="615" t="s">
        <v>18</v>
      </c>
      <c r="Q66" s="615" t="s">
        <v>18</v>
      </c>
      <c r="R66" s="615" t="s">
        <v>18</v>
      </c>
      <c r="Z66" s="614"/>
    </row>
    <row r="67" spans="13:26" x14ac:dyDescent="0.2">
      <c r="M67" s="614"/>
      <c r="N67" s="748">
        <v>1</v>
      </c>
      <c r="O67" s="730">
        <v>0</v>
      </c>
      <c r="P67" s="730">
        <f>P65</f>
        <v>0</v>
      </c>
      <c r="Q67" s="730">
        <f>O67*$P$61</f>
        <v>0</v>
      </c>
      <c r="R67" s="730">
        <f>O67+P67+Q67</f>
        <v>0</v>
      </c>
      <c r="Z67" s="614"/>
    </row>
    <row r="68" spans="13:26" x14ac:dyDescent="0.2">
      <c r="M68" s="614"/>
      <c r="N68" s="748">
        <f>N67+1</f>
        <v>2</v>
      </c>
      <c r="O68" s="730">
        <f t="shared" ref="O68:O69" si="59">R67</f>
        <v>0</v>
      </c>
      <c r="P68" s="730">
        <f>P67</f>
        <v>0</v>
      </c>
      <c r="Q68" s="730">
        <f t="shared" ref="Q68:Q69" si="60">O68*$P$61</f>
        <v>0</v>
      </c>
      <c r="R68" s="730">
        <f t="shared" ref="R68:R69" si="61">O68+P68+Q68</f>
        <v>0</v>
      </c>
      <c r="Z68" s="614"/>
    </row>
    <row r="69" spans="13:26" x14ac:dyDescent="0.2">
      <c r="M69" s="614"/>
      <c r="N69" s="748">
        <f t="shared" ref="N69:N132" si="62">N68+1</f>
        <v>3</v>
      </c>
      <c r="O69" s="730">
        <f t="shared" si="59"/>
        <v>0</v>
      </c>
      <c r="P69" s="730">
        <f>P68</f>
        <v>0</v>
      </c>
      <c r="Q69" s="730">
        <f t="shared" si="60"/>
        <v>0</v>
      </c>
      <c r="R69" s="730">
        <f t="shared" si="61"/>
        <v>0</v>
      </c>
      <c r="Z69" s="614"/>
    </row>
    <row r="70" spans="13:26" x14ac:dyDescent="0.2">
      <c r="M70" s="614"/>
      <c r="N70" s="748">
        <f t="shared" si="62"/>
        <v>4</v>
      </c>
      <c r="O70" s="730">
        <f t="shared" ref="O70:O133" si="63">R69</f>
        <v>0</v>
      </c>
      <c r="P70" s="730">
        <f t="shared" ref="P70:P133" si="64">P69</f>
        <v>0</v>
      </c>
      <c r="Q70" s="730">
        <f t="shared" ref="Q70:Q133" si="65">O70*$P$61</f>
        <v>0</v>
      </c>
      <c r="R70" s="730">
        <f t="shared" ref="R70:R133" si="66">O70+P70+Q70</f>
        <v>0</v>
      </c>
      <c r="Z70" s="614"/>
    </row>
    <row r="71" spans="13:26" x14ac:dyDescent="0.2">
      <c r="M71" s="614"/>
      <c r="N71" s="748">
        <f t="shared" si="62"/>
        <v>5</v>
      </c>
      <c r="O71" s="730">
        <f t="shared" si="63"/>
        <v>0</v>
      </c>
      <c r="P71" s="730">
        <f t="shared" si="64"/>
        <v>0</v>
      </c>
      <c r="Q71" s="730">
        <f t="shared" si="65"/>
        <v>0</v>
      </c>
      <c r="R71" s="730">
        <f t="shared" si="66"/>
        <v>0</v>
      </c>
      <c r="Z71" s="614"/>
    </row>
    <row r="72" spans="13:26" x14ac:dyDescent="0.2">
      <c r="M72" s="614"/>
      <c r="N72" s="748">
        <f t="shared" si="62"/>
        <v>6</v>
      </c>
      <c r="O72" s="730">
        <f t="shared" si="63"/>
        <v>0</v>
      </c>
      <c r="P72" s="730">
        <f t="shared" si="64"/>
        <v>0</v>
      </c>
      <c r="Q72" s="730">
        <f t="shared" si="65"/>
        <v>0</v>
      </c>
      <c r="R72" s="730">
        <f t="shared" si="66"/>
        <v>0</v>
      </c>
      <c r="Z72" s="614"/>
    </row>
    <row r="73" spans="13:26" x14ac:dyDescent="0.2">
      <c r="M73" s="614"/>
      <c r="N73" s="748">
        <f t="shared" si="62"/>
        <v>7</v>
      </c>
      <c r="O73" s="730">
        <f t="shared" si="63"/>
        <v>0</v>
      </c>
      <c r="P73" s="730">
        <f t="shared" si="64"/>
        <v>0</v>
      </c>
      <c r="Q73" s="730">
        <f t="shared" si="65"/>
        <v>0</v>
      </c>
      <c r="R73" s="730">
        <f t="shared" si="66"/>
        <v>0</v>
      </c>
      <c r="Z73" s="614"/>
    </row>
    <row r="74" spans="13:26" x14ac:dyDescent="0.2">
      <c r="M74" s="614"/>
      <c r="N74" s="748">
        <f t="shared" si="62"/>
        <v>8</v>
      </c>
      <c r="O74" s="730">
        <f t="shared" si="63"/>
        <v>0</v>
      </c>
      <c r="P74" s="730">
        <f t="shared" si="64"/>
        <v>0</v>
      </c>
      <c r="Q74" s="730">
        <f t="shared" si="65"/>
        <v>0</v>
      </c>
      <c r="R74" s="730">
        <f t="shared" si="66"/>
        <v>0</v>
      </c>
      <c r="Z74" s="614"/>
    </row>
    <row r="75" spans="13:26" x14ac:dyDescent="0.2">
      <c r="M75" s="614"/>
      <c r="N75" s="748">
        <f t="shared" si="62"/>
        <v>9</v>
      </c>
      <c r="O75" s="730">
        <f t="shared" si="63"/>
        <v>0</v>
      </c>
      <c r="P75" s="730">
        <f t="shared" si="64"/>
        <v>0</v>
      </c>
      <c r="Q75" s="730">
        <f t="shared" si="65"/>
        <v>0</v>
      </c>
      <c r="R75" s="730">
        <f t="shared" si="66"/>
        <v>0</v>
      </c>
      <c r="Z75" s="614"/>
    </row>
    <row r="76" spans="13:26" x14ac:dyDescent="0.2">
      <c r="M76" s="614"/>
      <c r="N76" s="748">
        <f t="shared" si="62"/>
        <v>10</v>
      </c>
      <c r="O76" s="730">
        <f t="shared" si="63"/>
        <v>0</v>
      </c>
      <c r="P76" s="730">
        <f t="shared" si="64"/>
        <v>0</v>
      </c>
      <c r="Q76" s="730">
        <f t="shared" si="65"/>
        <v>0</v>
      </c>
      <c r="R76" s="730">
        <f t="shared" si="66"/>
        <v>0</v>
      </c>
      <c r="Z76" s="614"/>
    </row>
    <row r="77" spans="13:26" x14ac:dyDescent="0.2">
      <c r="M77" s="614"/>
      <c r="N77" s="748">
        <f t="shared" si="62"/>
        <v>11</v>
      </c>
      <c r="O77" s="730">
        <f t="shared" si="63"/>
        <v>0</v>
      </c>
      <c r="P77" s="730">
        <f t="shared" si="64"/>
        <v>0</v>
      </c>
      <c r="Q77" s="730">
        <f t="shared" si="65"/>
        <v>0</v>
      </c>
      <c r="R77" s="730">
        <f t="shared" si="66"/>
        <v>0</v>
      </c>
      <c r="Z77" s="614"/>
    </row>
    <row r="78" spans="13:26" x14ac:dyDescent="0.2">
      <c r="M78" s="614"/>
      <c r="N78" s="748">
        <f t="shared" si="62"/>
        <v>12</v>
      </c>
      <c r="O78" s="730">
        <f t="shared" si="63"/>
        <v>0</v>
      </c>
      <c r="P78" s="730">
        <f t="shared" si="64"/>
        <v>0</v>
      </c>
      <c r="Q78" s="730">
        <f t="shared" si="65"/>
        <v>0</v>
      </c>
      <c r="R78" s="730">
        <f t="shared" si="66"/>
        <v>0</v>
      </c>
      <c r="Z78" s="614"/>
    </row>
    <row r="79" spans="13:26" x14ac:dyDescent="0.2">
      <c r="M79" s="614"/>
      <c r="N79" s="748">
        <f t="shared" si="62"/>
        <v>13</v>
      </c>
      <c r="O79" s="730">
        <f t="shared" si="63"/>
        <v>0</v>
      </c>
      <c r="P79" s="730">
        <f t="shared" si="64"/>
        <v>0</v>
      </c>
      <c r="Q79" s="730">
        <f t="shared" si="65"/>
        <v>0</v>
      </c>
      <c r="R79" s="730">
        <f t="shared" si="66"/>
        <v>0</v>
      </c>
      <c r="Z79" s="614"/>
    </row>
    <row r="80" spans="13:26" x14ac:dyDescent="0.2">
      <c r="M80" s="614"/>
      <c r="N80" s="748">
        <f t="shared" si="62"/>
        <v>14</v>
      </c>
      <c r="O80" s="730">
        <f t="shared" si="63"/>
        <v>0</v>
      </c>
      <c r="P80" s="730">
        <f t="shared" si="64"/>
        <v>0</v>
      </c>
      <c r="Q80" s="730">
        <f t="shared" si="65"/>
        <v>0</v>
      </c>
      <c r="R80" s="730">
        <f t="shared" si="66"/>
        <v>0</v>
      </c>
      <c r="Z80" s="614"/>
    </row>
    <row r="81" spans="13:26" x14ac:dyDescent="0.2">
      <c r="M81" s="614"/>
      <c r="N81" s="748">
        <f t="shared" si="62"/>
        <v>15</v>
      </c>
      <c r="O81" s="730">
        <f t="shared" si="63"/>
        <v>0</v>
      </c>
      <c r="P81" s="730">
        <f t="shared" si="64"/>
        <v>0</v>
      </c>
      <c r="Q81" s="730">
        <f t="shared" si="65"/>
        <v>0</v>
      </c>
      <c r="R81" s="730">
        <f t="shared" si="66"/>
        <v>0</v>
      </c>
      <c r="Z81" s="614"/>
    </row>
    <row r="82" spans="13:26" x14ac:dyDescent="0.2">
      <c r="M82" s="614"/>
      <c r="N82" s="748">
        <f t="shared" si="62"/>
        <v>16</v>
      </c>
      <c r="O82" s="730">
        <f t="shared" si="63"/>
        <v>0</v>
      </c>
      <c r="P82" s="730">
        <f t="shared" si="64"/>
        <v>0</v>
      </c>
      <c r="Q82" s="730">
        <f t="shared" si="65"/>
        <v>0</v>
      </c>
      <c r="R82" s="730">
        <f t="shared" si="66"/>
        <v>0</v>
      </c>
      <c r="Z82" s="614"/>
    </row>
    <row r="83" spans="13:26" x14ac:dyDescent="0.2">
      <c r="M83" s="614"/>
      <c r="N83" s="748">
        <f t="shared" si="62"/>
        <v>17</v>
      </c>
      <c r="O83" s="730">
        <f t="shared" si="63"/>
        <v>0</v>
      </c>
      <c r="P83" s="730">
        <f t="shared" si="64"/>
        <v>0</v>
      </c>
      <c r="Q83" s="730">
        <f t="shared" si="65"/>
        <v>0</v>
      </c>
      <c r="R83" s="730">
        <f t="shared" si="66"/>
        <v>0</v>
      </c>
      <c r="Z83" s="614"/>
    </row>
    <row r="84" spans="13:26" x14ac:dyDescent="0.2">
      <c r="M84" s="614"/>
      <c r="N84" s="748">
        <f t="shared" si="62"/>
        <v>18</v>
      </c>
      <c r="O84" s="730">
        <f t="shared" si="63"/>
        <v>0</v>
      </c>
      <c r="P84" s="730">
        <f t="shared" si="64"/>
        <v>0</v>
      </c>
      <c r="Q84" s="730">
        <f t="shared" si="65"/>
        <v>0</v>
      </c>
      <c r="R84" s="730">
        <f t="shared" si="66"/>
        <v>0</v>
      </c>
      <c r="Z84" s="614"/>
    </row>
    <row r="85" spans="13:26" x14ac:dyDescent="0.2">
      <c r="M85" s="614"/>
      <c r="N85" s="748">
        <f t="shared" si="62"/>
        <v>19</v>
      </c>
      <c r="O85" s="730">
        <f t="shared" si="63"/>
        <v>0</v>
      </c>
      <c r="P85" s="730">
        <f t="shared" si="64"/>
        <v>0</v>
      </c>
      <c r="Q85" s="730">
        <f t="shared" si="65"/>
        <v>0</v>
      </c>
      <c r="R85" s="730">
        <f t="shared" si="66"/>
        <v>0</v>
      </c>
      <c r="Z85" s="614"/>
    </row>
    <row r="86" spans="13:26" x14ac:dyDescent="0.2">
      <c r="M86" s="614"/>
      <c r="N86" s="748">
        <f t="shared" si="62"/>
        <v>20</v>
      </c>
      <c r="O86" s="730">
        <f t="shared" si="63"/>
        <v>0</v>
      </c>
      <c r="P86" s="730">
        <f t="shared" si="64"/>
        <v>0</v>
      </c>
      <c r="Q86" s="730">
        <f t="shared" si="65"/>
        <v>0</v>
      </c>
      <c r="R86" s="730">
        <f t="shared" si="66"/>
        <v>0</v>
      </c>
      <c r="Z86" s="614"/>
    </row>
    <row r="87" spans="13:26" x14ac:dyDescent="0.2">
      <c r="M87" s="614"/>
      <c r="N87" s="748">
        <f t="shared" si="62"/>
        <v>21</v>
      </c>
      <c r="O87" s="730">
        <f t="shared" si="63"/>
        <v>0</v>
      </c>
      <c r="P87" s="730">
        <f t="shared" si="64"/>
        <v>0</v>
      </c>
      <c r="Q87" s="730">
        <f t="shared" si="65"/>
        <v>0</v>
      </c>
      <c r="R87" s="730">
        <f t="shared" si="66"/>
        <v>0</v>
      </c>
      <c r="Z87" s="614"/>
    </row>
    <row r="88" spans="13:26" x14ac:dyDescent="0.2">
      <c r="M88" s="614"/>
      <c r="N88" s="748">
        <f t="shared" si="62"/>
        <v>22</v>
      </c>
      <c r="O88" s="730">
        <f t="shared" si="63"/>
        <v>0</v>
      </c>
      <c r="P88" s="730">
        <f t="shared" si="64"/>
        <v>0</v>
      </c>
      <c r="Q88" s="730">
        <f t="shared" si="65"/>
        <v>0</v>
      </c>
      <c r="R88" s="730">
        <f t="shared" si="66"/>
        <v>0</v>
      </c>
      <c r="Z88" s="614"/>
    </row>
    <row r="89" spans="13:26" x14ac:dyDescent="0.2">
      <c r="M89" s="614"/>
      <c r="N89" s="748">
        <f t="shared" si="62"/>
        <v>23</v>
      </c>
      <c r="O89" s="730">
        <f t="shared" si="63"/>
        <v>0</v>
      </c>
      <c r="P89" s="730">
        <f t="shared" si="64"/>
        <v>0</v>
      </c>
      <c r="Q89" s="730">
        <f t="shared" si="65"/>
        <v>0</v>
      </c>
      <c r="R89" s="730">
        <f t="shared" si="66"/>
        <v>0</v>
      </c>
      <c r="Z89" s="614"/>
    </row>
    <row r="90" spans="13:26" x14ac:dyDescent="0.2">
      <c r="M90" s="614"/>
      <c r="N90" s="748">
        <f t="shared" si="62"/>
        <v>24</v>
      </c>
      <c r="O90" s="730">
        <f t="shared" si="63"/>
        <v>0</v>
      </c>
      <c r="P90" s="730">
        <f t="shared" si="64"/>
        <v>0</v>
      </c>
      <c r="Q90" s="730">
        <f t="shared" si="65"/>
        <v>0</v>
      </c>
      <c r="R90" s="730">
        <f t="shared" si="66"/>
        <v>0</v>
      </c>
      <c r="Z90" s="614"/>
    </row>
    <row r="91" spans="13:26" x14ac:dyDescent="0.2">
      <c r="M91" s="614"/>
      <c r="N91" s="748">
        <f t="shared" si="62"/>
        <v>25</v>
      </c>
      <c r="O91" s="730">
        <f t="shared" si="63"/>
        <v>0</v>
      </c>
      <c r="P91" s="730">
        <f t="shared" si="64"/>
        <v>0</v>
      </c>
      <c r="Q91" s="730">
        <f t="shared" si="65"/>
        <v>0</v>
      </c>
      <c r="R91" s="730">
        <f t="shared" si="66"/>
        <v>0</v>
      </c>
      <c r="Z91" s="614"/>
    </row>
    <row r="92" spans="13:26" x14ac:dyDescent="0.2">
      <c r="M92" s="614"/>
      <c r="N92" s="748">
        <f t="shared" si="62"/>
        <v>26</v>
      </c>
      <c r="O92" s="730">
        <f t="shared" si="63"/>
        <v>0</v>
      </c>
      <c r="P92" s="730">
        <f t="shared" si="64"/>
        <v>0</v>
      </c>
      <c r="Q92" s="730">
        <f t="shared" si="65"/>
        <v>0</v>
      </c>
      <c r="R92" s="730">
        <f t="shared" si="66"/>
        <v>0</v>
      </c>
      <c r="Z92" s="614"/>
    </row>
    <row r="93" spans="13:26" x14ac:dyDescent="0.2">
      <c r="M93" s="614"/>
      <c r="N93" s="748">
        <f t="shared" si="62"/>
        <v>27</v>
      </c>
      <c r="O93" s="730">
        <f t="shared" si="63"/>
        <v>0</v>
      </c>
      <c r="P93" s="730">
        <f t="shared" si="64"/>
        <v>0</v>
      </c>
      <c r="Q93" s="730">
        <f t="shared" si="65"/>
        <v>0</v>
      </c>
      <c r="R93" s="730">
        <f t="shared" si="66"/>
        <v>0</v>
      </c>
      <c r="Z93" s="614"/>
    </row>
    <row r="94" spans="13:26" x14ac:dyDescent="0.2">
      <c r="M94" s="614"/>
      <c r="N94" s="748">
        <f t="shared" si="62"/>
        <v>28</v>
      </c>
      <c r="O94" s="730">
        <f t="shared" si="63"/>
        <v>0</v>
      </c>
      <c r="P94" s="730">
        <f t="shared" si="64"/>
        <v>0</v>
      </c>
      <c r="Q94" s="730">
        <f t="shared" si="65"/>
        <v>0</v>
      </c>
      <c r="R94" s="730">
        <f t="shared" si="66"/>
        <v>0</v>
      </c>
      <c r="Z94" s="614"/>
    </row>
    <row r="95" spans="13:26" x14ac:dyDescent="0.2">
      <c r="M95" s="614"/>
      <c r="N95" s="748">
        <f t="shared" si="62"/>
        <v>29</v>
      </c>
      <c r="O95" s="730">
        <f t="shared" si="63"/>
        <v>0</v>
      </c>
      <c r="P95" s="730">
        <f t="shared" si="64"/>
        <v>0</v>
      </c>
      <c r="Q95" s="730">
        <f t="shared" si="65"/>
        <v>0</v>
      </c>
      <c r="R95" s="730">
        <f t="shared" si="66"/>
        <v>0</v>
      </c>
      <c r="Z95" s="614"/>
    </row>
    <row r="96" spans="13:26" x14ac:dyDescent="0.2">
      <c r="M96" s="614"/>
      <c r="N96" s="748">
        <f t="shared" si="62"/>
        <v>30</v>
      </c>
      <c r="O96" s="730">
        <f t="shared" si="63"/>
        <v>0</v>
      </c>
      <c r="P96" s="730">
        <f t="shared" si="64"/>
        <v>0</v>
      </c>
      <c r="Q96" s="730">
        <f t="shared" si="65"/>
        <v>0</v>
      </c>
      <c r="R96" s="730">
        <f t="shared" si="66"/>
        <v>0</v>
      </c>
      <c r="Z96" s="614"/>
    </row>
    <row r="97" spans="13:26" x14ac:dyDescent="0.2">
      <c r="M97" s="614"/>
      <c r="N97" s="748">
        <f t="shared" si="62"/>
        <v>31</v>
      </c>
      <c r="O97" s="730">
        <f t="shared" si="63"/>
        <v>0</v>
      </c>
      <c r="P97" s="730">
        <f t="shared" si="64"/>
        <v>0</v>
      </c>
      <c r="Q97" s="730">
        <f t="shared" si="65"/>
        <v>0</v>
      </c>
      <c r="R97" s="730">
        <f t="shared" si="66"/>
        <v>0</v>
      </c>
      <c r="Z97" s="614"/>
    </row>
    <row r="98" spans="13:26" x14ac:dyDescent="0.2">
      <c r="M98" s="614"/>
      <c r="N98" s="748">
        <f t="shared" si="62"/>
        <v>32</v>
      </c>
      <c r="O98" s="730">
        <f t="shared" si="63"/>
        <v>0</v>
      </c>
      <c r="P98" s="730">
        <f t="shared" si="64"/>
        <v>0</v>
      </c>
      <c r="Q98" s="730">
        <f t="shared" si="65"/>
        <v>0</v>
      </c>
      <c r="R98" s="730">
        <f t="shared" si="66"/>
        <v>0</v>
      </c>
      <c r="Z98" s="614"/>
    </row>
    <row r="99" spans="13:26" x14ac:dyDescent="0.2">
      <c r="M99" s="614"/>
      <c r="N99" s="748">
        <f t="shared" si="62"/>
        <v>33</v>
      </c>
      <c r="O99" s="730">
        <f t="shared" si="63"/>
        <v>0</v>
      </c>
      <c r="P99" s="730">
        <f t="shared" si="64"/>
        <v>0</v>
      </c>
      <c r="Q99" s="730">
        <f t="shared" si="65"/>
        <v>0</v>
      </c>
      <c r="R99" s="730">
        <f t="shared" si="66"/>
        <v>0</v>
      </c>
      <c r="Z99" s="614"/>
    </row>
    <row r="100" spans="13:26" x14ac:dyDescent="0.2">
      <c r="M100" s="614"/>
      <c r="N100" s="748">
        <f t="shared" si="62"/>
        <v>34</v>
      </c>
      <c r="O100" s="730">
        <f t="shared" si="63"/>
        <v>0</v>
      </c>
      <c r="P100" s="730">
        <f t="shared" si="64"/>
        <v>0</v>
      </c>
      <c r="Q100" s="730">
        <f t="shared" si="65"/>
        <v>0</v>
      </c>
      <c r="R100" s="730">
        <f t="shared" si="66"/>
        <v>0</v>
      </c>
      <c r="Z100" s="614"/>
    </row>
    <row r="101" spans="13:26" x14ac:dyDescent="0.2">
      <c r="M101" s="614"/>
      <c r="N101" s="748">
        <f t="shared" si="62"/>
        <v>35</v>
      </c>
      <c r="O101" s="730">
        <f t="shared" si="63"/>
        <v>0</v>
      </c>
      <c r="P101" s="730">
        <f t="shared" si="64"/>
        <v>0</v>
      </c>
      <c r="Q101" s="730">
        <f t="shared" si="65"/>
        <v>0</v>
      </c>
      <c r="R101" s="730">
        <f t="shared" si="66"/>
        <v>0</v>
      </c>
      <c r="Z101" s="614"/>
    </row>
    <row r="102" spans="13:26" x14ac:dyDescent="0.2">
      <c r="M102" s="614"/>
      <c r="N102" s="748">
        <f t="shared" si="62"/>
        <v>36</v>
      </c>
      <c r="O102" s="730">
        <f t="shared" si="63"/>
        <v>0</v>
      </c>
      <c r="P102" s="730">
        <f t="shared" si="64"/>
        <v>0</v>
      </c>
      <c r="Q102" s="730">
        <f t="shared" si="65"/>
        <v>0</v>
      </c>
      <c r="R102" s="730">
        <f t="shared" si="66"/>
        <v>0</v>
      </c>
      <c r="Z102" s="614"/>
    </row>
    <row r="103" spans="13:26" x14ac:dyDescent="0.2">
      <c r="M103" s="614"/>
      <c r="N103" s="748">
        <f t="shared" si="62"/>
        <v>37</v>
      </c>
      <c r="O103" s="730">
        <f t="shared" si="63"/>
        <v>0</v>
      </c>
      <c r="P103" s="730">
        <f t="shared" si="64"/>
        <v>0</v>
      </c>
      <c r="Q103" s="730">
        <f t="shared" si="65"/>
        <v>0</v>
      </c>
      <c r="R103" s="730">
        <f t="shared" si="66"/>
        <v>0</v>
      </c>
      <c r="Z103" s="614"/>
    </row>
    <row r="104" spans="13:26" x14ac:dyDescent="0.2">
      <c r="M104" s="614"/>
      <c r="N104" s="748">
        <f t="shared" si="62"/>
        <v>38</v>
      </c>
      <c r="O104" s="730">
        <f t="shared" si="63"/>
        <v>0</v>
      </c>
      <c r="P104" s="730">
        <f t="shared" si="64"/>
        <v>0</v>
      </c>
      <c r="Q104" s="730">
        <f t="shared" si="65"/>
        <v>0</v>
      </c>
      <c r="R104" s="730">
        <f t="shared" si="66"/>
        <v>0</v>
      </c>
      <c r="Z104" s="614"/>
    </row>
    <row r="105" spans="13:26" x14ac:dyDescent="0.2">
      <c r="M105" s="614"/>
      <c r="N105" s="748">
        <f t="shared" si="62"/>
        <v>39</v>
      </c>
      <c r="O105" s="730">
        <f t="shared" si="63"/>
        <v>0</v>
      </c>
      <c r="P105" s="730">
        <f t="shared" si="64"/>
        <v>0</v>
      </c>
      <c r="Q105" s="730">
        <f t="shared" si="65"/>
        <v>0</v>
      </c>
      <c r="R105" s="730">
        <f t="shared" si="66"/>
        <v>0</v>
      </c>
      <c r="Z105" s="614"/>
    </row>
    <row r="106" spans="13:26" x14ac:dyDescent="0.2">
      <c r="M106" s="614"/>
      <c r="N106" s="748">
        <f t="shared" si="62"/>
        <v>40</v>
      </c>
      <c r="O106" s="730">
        <f t="shared" si="63"/>
        <v>0</v>
      </c>
      <c r="P106" s="730">
        <f t="shared" si="64"/>
        <v>0</v>
      </c>
      <c r="Q106" s="730">
        <f t="shared" si="65"/>
        <v>0</v>
      </c>
      <c r="R106" s="730">
        <f t="shared" si="66"/>
        <v>0</v>
      </c>
      <c r="Z106" s="614"/>
    </row>
    <row r="107" spans="13:26" x14ac:dyDescent="0.2">
      <c r="M107" s="614"/>
      <c r="N107" s="748">
        <f t="shared" si="62"/>
        <v>41</v>
      </c>
      <c r="O107" s="730">
        <f t="shared" si="63"/>
        <v>0</v>
      </c>
      <c r="P107" s="730">
        <f t="shared" si="64"/>
        <v>0</v>
      </c>
      <c r="Q107" s="730">
        <f t="shared" si="65"/>
        <v>0</v>
      </c>
      <c r="R107" s="730">
        <f t="shared" si="66"/>
        <v>0</v>
      </c>
      <c r="Z107" s="614"/>
    </row>
    <row r="108" spans="13:26" x14ac:dyDescent="0.2">
      <c r="M108" s="614"/>
      <c r="N108" s="748">
        <f t="shared" si="62"/>
        <v>42</v>
      </c>
      <c r="O108" s="730">
        <f t="shared" si="63"/>
        <v>0</v>
      </c>
      <c r="P108" s="730">
        <f t="shared" si="64"/>
        <v>0</v>
      </c>
      <c r="Q108" s="730">
        <f t="shared" si="65"/>
        <v>0</v>
      </c>
      <c r="R108" s="730">
        <f t="shared" si="66"/>
        <v>0</v>
      </c>
      <c r="Z108" s="614"/>
    </row>
    <row r="109" spans="13:26" x14ac:dyDescent="0.2">
      <c r="M109" s="614"/>
      <c r="N109" s="748">
        <f t="shared" si="62"/>
        <v>43</v>
      </c>
      <c r="O109" s="730">
        <f t="shared" si="63"/>
        <v>0</v>
      </c>
      <c r="P109" s="730">
        <f t="shared" si="64"/>
        <v>0</v>
      </c>
      <c r="Q109" s="730">
        <f t="shared" si="65"/>
        <v>0</v>
      </c>
      <c r="R109" s="730">
        <f t="shared" si="66"/>
        <v>0</v>
      </c>
      <c r="Z109" s="614"/>
    </row>
    <row r="110" spans="13:26" x14ac:dyDescent="0.2">
      <c r="M110" s="614"/>
      <c r="N110" s="748">
        <f t="shared" si="62"/>
        <v>44</v>
      </c>
      <c r="O110" s="730">
        <f t="shared" si="63"/>
        <v>0</v>
      </c>
      <c r="P110" s="730">
        <f t="shared" si="64"/>
        <v>0</v>
      </c>
      <c r="Q110" s="730">
        <f t="shared" si="65"/>
        <v>0</v>
      </c>
      <c r="R110" s="730">
        <f t="shared" si="66"/>
        <v>0</v>
      </c>
      <c r="Z110" s="614"/>
    </row>
    <row r="111" spans="13:26" x14ac:dyDescent="0.2">
      <c r="M111" s="614"/>
      <c r="N111" s="748">
        <f t="shared" si="62"/>
        <v>45</v>
      </c>
      <c r="O111" s="730">
        <f t="shared" si="63"/>
        <v>0</v>
      </c>
      <c r="P111" s="730">
        <f t="shared" si="64"/>
        <v>0</v>
      </c>
      <c r="Q111" s="730">
        <f t="shared" si="65"/>
        <v>0</v>
      </c>
      <c r="R111" s="730">
        <f t="shared" si="66"/>
        <v>0</v>
      </c>
      <c r="Z111" s="614"/>
    </row>
    <row r="112" spans="13:26" x14ac:dyDescent="0.2">
      <c r="M112" s="614"/>
      <c r="N112" s="748">
        <f t="shared" si="62"/>
        <v>46</v>
      </c>
      <c r="O112" s="730">
        <f t="shared" si="63"/>
        <v>0</v>
      </c>
      <c r="P112" s="730">
        <f t="shared" si="64"/>
        <v>0</v>
      </c>
      <c r="Q112" s="730">
        <f t="shared" si="65"/>
        <v>0</v>
      </c>
      <c r="R112" s="730">
        <f t="shared" si="66"/>
        <v>0</v>
      </c>
      <c r="Z112" s="614"/>
    </row>
    <row r="113" spans="13:26" x14ac:dyDescent="0.2">
      <c r="M113" s="614"/>
      <c r="N113" s="748">
        <f t="shared" si="62"/>
        <v>47</v>
      </c>
      <c r="O113" s="730">
        <f t="shared" si="63"/>
        <v>0</v>
      </c>
      <c r="P113" s="730">
        <f t="shared" si="64"/>
        <v>0</v>
      </c>
      <c r="Q113" s="730">
        <f t="shared" si="65"/>
        <v>0</v>
      </c>
      <c r="R113" s="730">
        <f t="shared" si="66"/>
        <v>0</v>
      </c>
      <c r="Z113" s="614"/>
    </row>
    <row r="114" spans="13:26" x14ac:dyDescent="0.2">
      <c r="M114" s="614"/>
      <c r="N114" s="748">
        <f t="shared" si="62"/>
        <v>48</v>
      </c>
      <c r="O114" s="730">
        <f t="shared" si="63"/>
        <v>0</v>
      </c>
      <c r="P114" s="730">
        <f t="shared" si="64"/>
        <v>0</v>
      </c>
      <c r="Q114" s="730">
        <f t="shared" si="65"/>
        <v>0</v>
      </c>
      <c r="R114" s="730">
        <f t="shared" si="66"/>
        <v>0</v>
      </c>
      <c r="Z114" s="614"/>
    </row>
    <row r="115" spans="13:26" x14ac:dyDescent="0.2">
      <c r="M115" s="614"/>
      <c r="N115" s="748">
        <f t="shared" si="62"/>
        <v>49</v>
      </c>
      <c r="O115" s="730">
        <f t="shared" si="63"/>
        <v>0</v>
      </c>
      <c r="P115" s="730">
        <f t="shared" si="64"/>
        <v>0</v>
      </c>
      <c r="Q115" s="730">
        <f t="shared" si="65"/>
        <v>0</v>
      </c>
      <c r="R115" s="730">
        <f t="shared" si="66"/>
        <v>0</v>
      </c>
      <c r="Z115" s="614"/>
    </row>
    <row r="116" spans="13:26" x14ac:dyDescent="0.2">
      <c r="M116" s="614"/>
      <c r="N116" s="748">
        <f t="shared" si="62"/>
        <v>50</v>
      </c>
      <c r="O116" s="730">
        <f t="shared" si="63"/>
        <v>0</v>
      </c>
      <c r="P116" s="730">
        <f t="shared" si="64"/>
        <v>0</v>
      </c>
      <c r="Q116" s="730">
        <f t="shared" si="65"/>
        <v>0</v>
      </c>
      <c r="R116" s="730">
        <f t="shared" si="66"/>
        <v>0</v>
      </c>
      <c r="Z116" s="614"/>
    </row>
    <row r="117" spans="13:26" x14ac:dyDescent="0.2">
      <c r="M117" s="614"/>
      <c r="N117" s="748">
        <f t="shared" si="62"/>
        <v>51</v>
      </c>
      <c r="O117" s="730">
        <f t="shared" si="63"/>
        <v>0</v>
      </c>
      <c r="P117" s="730">
        <f t="shared" si="64"/>
        <v>0</v>
      </c>
      <c r="Q117" s="730">
        <f t="shared" si="65"/>
        <v>0</v>
      </c>
      <c r="R117" s="730">
        <f t="shared" si="66"/>
        <v>0</v>
      </c>
      <c r="Z117" s="614"/>
    </row>
    <row r="118" spans="13:26" x14ac:dyDescent="0.2">
      <c r="M118" s="614"/>
      <c r="N118" s="748">
        <f t="shared" si="62"/>
        <v>52</v>
      </c>
      <c r="O118" s="730">
        <f t="shared" si="63"/>
        <v>0</v>
      </c>
      <c r="P118" s="730">
        <f t="shared" si="64"/>
        <v>0</v>
      </c>
      <c r="Q118" s="730">
        <f t="shared" si="65"/>
        <v>0</v>
      </c>
      <c r="R118" s="730">
        <f t="shared" si="66"/>
        <v>0</v>
      </c>
      <c r="Z118" s="614"/>
    </row>
    <row r="119" spans="13:26" x14ac:dyDescent="0.2">
      <c r="M119" s="614"/>
      <c r="N119" s="748">
        <f t="shared" si="62"/>
        <v>53</v>
      </c>
      <c r="O119" s="730">
        <f t="shared" si="63"/>
        <v>0</v>
      </c>
      <c r="P119" s="730">
        <f t="shared" si="64"/>
        <v>0</v>
      </c>
      <c r="Q119" s="730">
        <f t="shared" si="65"/>
        <v>0</v>
      </c>
      <c r="R119" s="730">
        <f t="shared" si="66"/>
        <v>0</v>
      </c>
      <c r="Z119" s="614"/>
    </row>
    <row r="120" spans="13:26" x14ac:dyDescent="0.2">
      <c r="M120" s="614"/>
      <c r="N120" s="748">
        <f t="shared" si="62"/>
        <v>54</v>
      </c>
      <c r="O120" s="730">
        <f t="shared" si="63"/>
        <v>0</v>
      </c>
      <c r="P120" s="730">
        <f t="shared" si="64"/>
        <v>0</v>
      </c>
      <c r="Q120" s="730">
        <f t="shared" si="65"/>
        <v>0</v>
      </c>
      <c r="R120" s="730">
        <f t="shared" si="66"/>
        <v>0</v>
      </c>
      <c r="Z120" s="614"/>
    </row>
    <row r="121" spans="13:26" x14ac:dyDescent="0.2">
      <c r="M121" s="614"/>
      <c r="N121" s="748">
        <f t="shared" si="62"/>
        <v>55</v>
      </c>
      <c r="O121" s="730">
        <f t="shared" si="63"/>
        <v>0</v>
      </c>
      <c r="P121" s="730">
        <f t="shared" si="64"/>
        <v>0</v>
      </c>
      <c r="Q121" s="730">
        <f t="shared" si="65"/>
        <v>0</v>
      </c>
      <c r="R121" s="730">
        <f t="shared" si="66"/>
        <v>0</v>
      </c>
      <c r="Z121" s="614"/>
    </row>
    <row r="122" spans="13:26" x14ac:dyDescent="0.2">
      <c r="M122" s="614"/>
      <c r="N122" s="748">
        <f t="shared" si="62"/>
        <v>56</v>
      </c>
      <c r="O122" s="730">
        <f t="shared" si="63"/>
        <v>0</v>
      </c>
      <c r="P122" s="730">
        <f t="shared" si="64"/>
        <v>0</v>
      </c>
      <c r="Q122" s="730">
        <f t="shared" si="65"/>
        <v>0</v>
      </c>
      <c r="R122" s="730">
        <f t="shared" si="66"/>
        <v>0</v>
      </c>
      <c r="Z122" s="614"/>
    </row>
    <row r="123" spans="13:26" x14ac:dyDescent="0.2">
      <c r="M123" s="614"/>
      <c r="N123" s="748">
        <f t="shared" si="62"/>
        <v>57</v>
      </c>
      <c r="O123" s="730">
        <f t="shared" si="63"/>
        <v>0</v>
      </c>
      <c r="P123" s="730">
        <f t="shared" si="64"/>
        <v>0</v>
      </c>
      <c r="Q123" s="730">
        <f t="shared" si="65"/>
        <v>0</v>
      </c>
      <c r="R123" s="730">
        <f t="shared" si="66"/>
        <v>0</v>
      </c>
      <c r="Z123" s="614"/>
    </row>
    <row r="124" spans="13:26" x14ac:dyDescent="0.2">
      <c r="M124" s="614"/>
      <c r="N124" s="748">
        <f t="shared" si="62"/>
        <v>58</v>
      </c>
      <c r="O124" s="730">
        <f t="shared" si="63"/>
        <v>0</v>
      </c>
      <c r="P124" s="730">
        <f t="shared" si="64"/>
        <v>0</v>
      </c>
      <c r="Q124" s="730">
        <f t="shared" si="65"/>
        <v>0</v>
      </c>
      <c r="R124" s="730">
        <f t="shared" si="66"/>
        <v>0</v>
      </c>
      <c r="Z124" s="614"/>
    </row>
    <row r="125" spans="13:26" x14ac:dyDescent="0.2">
      <c r="M125" s="614"/>
      <c r="N125" s="748">
        <f t="shared" si="62"/>
        <v>59</v>
      </c>
      <c r="O125" s="730">
        <f t="shared" si="63"/>
        <v>0</v>
      </c>
      <c r="P125" s="730">
        <f t="shared" si="64"/>
        <v>0</v>
      </c>
      <c r="Q125" s="730">
        <f t="shared" si="65"/>
        <v>0</v>
      </c>
      <c r="R125" s="730">
        <f t="shared" si="66"/>
        <v>0</v>
      </c>
      <c r="Z125" s="614"/>
    </row>
    <row r="126" spans="13:26" x14ac:dyDescent="0.2">
      <c r="M126" s="614"/>
      <c r="N126" s="748">
        <f t="shared" si="62"/>
        <v>60</v>
      </c>
      <c r="O126" s="730">
        <f t="shared" si="63"/>
        <v>0</v>
      </c>
      <c r="P126" s="730">
        <f t="shared" si="64"/>
        <v>0</v>
      </c>
      <c r="Q126" s="730">
        <f t="shared" si="65"/>
        <v>0</v>
      </c>
      <c r="R126" s="730">
        <f t="shared" si="66"/>
        <v>0</v>
      </c>
      <c r="Z126" s="614"/>
    </row>
    <row r="127" spans="13:26" x14ac:dyDescent="0.2">
      <c r="M127" s="614"/>
      <c r="N127" s="748">
        <f t="shared" si="62"/>
        <v>61</v>
      </c>
      <c r="O127" s="730">
        <f t="shared" si="63"/>
        <v>0</v>
      </c>
      <c r="P127" s="730">
        <f t="shared" si="64"/>
        <v>0</v>
      </c>
      <c r="Q127" s="730">
        <f t="shared" si="65"/>
        <v>0</v>
      </c>
      <c r="R127" s="730">
        <f t="shared" si="66"/>
        <v>0</v>
      </c>
      <c r="Z127" s="614"/>
    </row>
    <row r="128" spans="13:26" x14ac:dyDescent="0.2">
      <c r="M128" s="614"/>
      <c r="N128" s="748">
        <f t="shared" si="62"/>
        <v>62</v>
      </c>
      <c r="O128" s="730">
        <f t="shared" si="63"/>
        <v>0</v>
      </c>
      <c r="P128" s="730">
        <f t="shared" si="64"/>
        <v>0</v>
      </c>
      <c r="Q128" s="730">
        <f t="shared" si="65"/>
        <v>0</v>
      </c>
      <c r="R128" s="730">
        <f t="shared" si="66"/>
        <v>0</v>
      </c>
      <c r="Z128" s="614"/>
    </row>
    <row r="129" spans="13:26" x14ac:dyDescent="0.2">
      <c r="M129" s="614"/>
      <c r="N129" s="748">
        <f t="shared" si="62"/>
        <v>63</v>
      </c>
      <c r="O129" s="730">
        <f t="shared" si="63"/>
        <v>0</v>
      </c>
      <c r="P129" s="730">
        <f t="shared" si="64"/>
        <v>0</v>
      </c>
      <c r="Q129" s="730">
        <f t="shared" si="65"/>
        <v>0</v>
      </c>
      <c r="R129" s="730">
        <f t="shared" si="66"/>
        <v>0</v>
      </c>
      <c r="Z129" s="614"/>
    </row>
    <row r="130" spans="13:26" x14ac:dyDescent="0.2">
      <c r="M130" s="614"/>
      <c r="N130" s="748">
        <f t="shared" si="62"/>
        <v>64</v>
      </c>
      <c r="O130" s="730">
        <f t="shared" si="63"/>
        <v>0</v>
      </c>
      <c r="P130" s="730">
        <f t="shared" si="64"/>
        <v>0</v>
      </c>
      <c r="Q130" s="730">
        <f t="shared" si="65"/>
        <v>0</v>
      </c>
      <c r="R130" s="730">
        <f t="shared" si="66"/>
        <v>0</v>
      </c>
      <c r="Z130" s="614"/>
    </row>
    <row r="131" spans="13:26" x14ac:dyDescent="0.2">
      <c r="M131" s="614"/>
      <c r="N131" s="748">
        <f t="shared" si="62"/>
        <v>65</v>
      </c>
      <c r="O131" s="730">
        <f t="shared" si="63"/>
        <v>0</v>
      </c>
      <c r="P131" s="730">
        <f t="shared" si="64"/>
        <v>0</v>
      </c>
      <c r="Q131" s="730">
        <f t="shared" si="65"/>
        <v>0</v>
      </c>
      <c r="R131" s="730">
        <f t="shared" si="66"/>
        <v>0</v>
      </c>
      <c r="Z131" s="614"/>
    </row>
    <row r="132" spans="13:26" x14ac:dyDescent="0.2">
      <c r="M132" s="614"/>
      <c r="N132" s="748">
        <f t="shared" si="62"/>
        <v>66</v>
      </c>
      <c r="O132" s="730">
        <f t="shared" si="63"/>
        <v>0</v>
      </c>
      <c r="P132" s="730">
        <f t="shared" si="64"/>
        <v>0</v>
      </c>
      <c r="Q132" s="730">
        <f t="shared" si="65"/>
        <v>0</v>
      </c>
      <c r="R132" s="730">
        <f t="shared" si="66"/>
        <v>0</v>
      </c>
      <c r="Z132" s="614"/>
    </row>
    <row r="133" spans="13:26" x14ac:dyDescent="0.2">
      <c r="M133" s="614"/>
      <c r="N133" s="748">
        <f t="shared" ref="N133:N196" si="67">N132+1</f>
        <v>67</v>
      </c>
      <c r="O133" s="730">
        <f t="shared" si="63"/>
        <v>0</v>
      </c>
      <c r="P133" s="730">
        <f t="shared" si="64"/>
        <v>0</v>
      </c>
      <c r="Q133" s="730">
        <f t="shared" si="65"/>
        <v>0</v>
      </c>
      <c r="R133" s="730">
        <f t="shared" si="66"/>
        <v>0</v>
      </c>
      <c r="Z133" s="614"/>
    </row>
    <row r="134" spans="13:26" x14ac:dyDescent="0.2">
      <c r="M134" s="614"/>
      <c r="N134" s="748">
        <f t="shared" si="67"/>
        <v>68</v>
      </c>
      <c r="O134" s="730">
        <f t="shared" ref="O134:O197" si="68">R133</f>
        <v>0</v>
      </c>
      <c r="P134" s="730">
        <f t="shared" ref="P134:P197" si="69">P133</f>
        <v>0</v>
      </c>
      <c r="Q134" s="730">
        <f t="shared" ref="Q134:Q197" si="70">O134*$P$61</f>
        <v>0</v>
      </c>
      <c r="R134" s="730">
        <f t="shared" ref="R134:R197" si="71">O134+P134+Q134</f>
        <v>0</v>
      </c>
      <c r="Z134" s="614"/>
    </row>
    <row r="135" spans="13:26" x14ac:dyDescent="0.2">
      <c r="M135" s="614"/>
      <c r="N135" s="748">
        <f t="shared" si="67"/>
        <v>69</v>
      </c>
      <c r="O135" s="730">
        <f t="shared" si="68"/>
        <v>0</v>
      </c>
      <c r="P135" s="730">
        <f t="shared" si="69"/>
        <v>0</v>
      </c>
      <c r="Q135" s="730">
        <f t="shared" si="70"/>
        <v>0</v>
      </c>
      <c r="R135" s="730">
        <f t="shared" si="71"/>
        <v>0</v>
      </c>
      <c r="Z135" s="614"/>
    </row>
    <row r="136" spans="13:26" x14ac:dyDescent="0.2">
      <c r="M136" s="614"/>
      <c r="N136" s="748">
        <f t="shared" si="67"/>
        <v>70</v>
      </c>
      <c r="O136" s="730">
        <f t="shared" si="68"/>
        <v>0</v>
      </c>
      <c r="P136" s="730">
        <f t="shared" si="69"/>
        <v>0</v>
      </c>
      <c r="Q136" s="730">
        <f t="shared" si="70"/>
        <v>0</v>
      </c>
      <c r="R136" s="730">
        <f t="shared" si="71"/>
        <v>0</v>
      </c>
      <c r="Z136" s="614"/>
    </row>
    <row r="137" spans="13:26" x14ac:dyDescent="0.2">
      <c r="M137" s="614"/>
      <c r="N137" s="748">
        <f t="shared" si="67"/>
        <v>71</v>
      </c>
      <c r="O137" s="730">
        <f t="shared" si="68"/>
        <v>0</v>
      </c>
      <c r="P137" s="730">
        <f t="shared" si="69"/>
        <v>0</v>
      </c>
      <c r="Q137" s="730">
        <f t="shared" si="70"/>
        <v>0</v>
      </c>
      <c r="R137" s="730">
        <f t="shared" si="71"/>
        <v>0</v>
      </c>
      <c r="Z137" s="614"/>
    </row>
    <row r="138" spans="13:26" x14ac:dyDescent="0.2">
      <c r="M138" s="614"/>
      <c r="N138" s="748">
        <f t="shared" si="67"/>
        <v>72</v>
      </c>
      <c r="O138" s="730">
        <f t="shared" si="68"/>
        <v>0</v>
      </c>
      <c r="P138" s="730">
        <f t="shared" si="69"/>
        <v>0</v>
      </c>
      <c r="Q138" s="730">
        <f t="shared" si="70"/>
        <v>0</v>
      </c>
      <c r="R138" s="730">
        <f t="shared" si="71"/>
        <v>0</v>
      </c>
      <c r="Z138" s="614"/>
    </row>
    <row r="139" spans="13:26" x14ac:dyDescent="0.2">
      <c r="M139" s="614"/>
      <c r="N139" s="748">
        <f t="shared" si="67"/>
        <v>73</v>
      </c>
      <c r="O139" s="730">
        <f t="shared" si="68"/>
        <v>0</v>
      </c>
      <c r="P139" s="730">
        <f t="shared" si="69"/>
        <v>0</v>
      </c>
      <c r="Q139" s="730">
        <f t="shared" si="70"/>
        <v>0</v>
      </c>
      <c r="R139" s="730">
        <f t="shared" si="71"/>
        <v>0</v>
      </c>
      <c r="Z139" s="614"/>
    </row>
    <row r="140" spans="13:26" x14ac:dyDescent="0.2">
      <c r="M140" s="614"/>
      <c r="N140" s="748">
        <f t="shared" si="67"/>
        <v>74</v>
      </c>
      <c r="O140" s="730">
        <f t="shared" si="68"/>
        <v>0</v>
      </c>
      <c r="P140" s="730">
        <f t="shared" si="69"/>
        <v>0</v>
      </c>
      <c r="Q140" s="730">
        <f t="shared" si="70"/>
        <v>0</v>
      </c>
      <c r="R140" s="730">
        <f t="shared" si="71"/>
        <v>0</v>
      </c>
      <c r="Z140" s="614"/>
    </row>
    <row r="141" spans="13:26" x14ac:dyDescent="0.2">
      <c r="M141" s="614"/>
      <c r="N141" s="748">
        <f t="shared" si="67"/>
        <v>75</v>
      </c>
      <c r="O141" s="730">
        <f t="shared" si="68"/>
        <v>0</v>
      </c>
      <c r="P141" s="730">
        <f t="shared" si="69"/>
        <v>0</v>
      </c>
      <c r="Q141" s="730">
        <f t="shared" si="70"/>
        <v>0</v>
      </c>
      <c r="R141" s="730">
        <f t="shared" si="71"/>
        <v>0</v>
      </c>
      <c r="Z141" s="614"/>
    </row>
    <row r="142" spans="13:26" x14ac:dyDescent="0.2">
      <c r="M142" s="614"/>
      <c r="N142" s="748">
        <f t="shared" si="67"/>
        <v>76</v>
      </c>
      <c r="O142" s="730">
        <f t="shared" si="68"/>
        <v>0</v>
      </c>
      <c r="P142" s="730">
        <f t="shared" si="69"/>
        <v>0</v>
      </c>
      <c r="Q142" s="730">
        <f t="shared" si="70"/>
        <v>0</v>
      </c>
      <c r="R142" s="730">
        <f t="shared" si="71"/>
        <v>0</v>
      </c>
      <c r="Z142" s="614"/>
    </row>
    <row r="143" spans="13:26" x14ac:dyDescent="0.2">
      <c r="M143" s="614"/>
      <c r="N143" s="748">
        <f t="shared" si="67"/>
        <v>77</v>
      </c>
      <c r="O143" s="730">
        <f t="shared" si="68"/>
        <v>0</v>
      </c>
      <c r="P143" s="730">
        <f t="shared" si="69"/>
        <v>0</v>
      </c>
      <c r="Q143" s="730">
        <f t="shared" si="70"/>
        <v>0</v>
      </c>
      <c r="R143" s="730">
        <f t="shared" si="71"/>
        <v>0</v>
      </c>
      <c r="Z143" s="614"/>
    </row>
    <row r="144" spans="13:26" x14ac:dyDescent="0.2">
      <c r="M144" s="614"/>
      <c r="N144" s="748">
        <f t="shared" si="67"/>
        <v>78</v>
      </c>
      <c r="O144" s="730">
        <f t="shared" si="68"/>
        <v>0</v>
      </c>
      <c r="P144" s="730">
        <f t="shared" si="69"/>
        <v>0</v>
      </c>
      <c r="Q144" s="730">
        <f t="shared" si="70"/>
        <v>0</v>
      </c>
      <c r="R144" s="730">
        <f t="shared" si="71"/>
        <v>0</v>
      </c>
      <c r="Z144" s="614"/>
    </row>
    <row r="145" spans="13:26" x14ac:dyDescent="0.2">
      <c r="M145" s="614"/>
      <c r="N145" s="748">
        <f t="shared" si="67"/>
        <v>79</v>
      </c>
      <c r="O145" s="730">
        <f t="shared" si="68"/>
        <v>0</v>
      </c>
      <c r="P145" s="730">
        <f t="shared" si="69"/>
        <v>0</v>
      </c>
      <c r="Q145" s="730">
        <f t="shared" si="70"/>
        <v>0</v>
      </c>
      <c r="R145" s="730">
        <f t="shared" si="71"/>
        <v>0</v>
      </c>
      <c r="Z145" s="614"/>
    </row>
    <row r="146" spans="13:26" x14ac:dyDescent="0.2">
      <c r="M146" s="614"/>
      <c r="N146" s="748">
        <f t="shared" si="67"/>
        <v>80</v>
      </c>
      <c r="O146" s="730">
        <f t="shared" si="68"/>
        <v>0</v>
      </c>
      <c r="P146" s="730">
        <f t="shared" si="69"/>
        <v>0</v>
      </c>
      <c r="Q146" s="730">
        <f t="shared" si="70"/>
        <v>0</v>
      </c>
      <c r="R146" s="730">
        <f t="shared" si="71"/>
        <v>0</v>
      </c>
      <c r="Z146" s="614"/>
    </row>
    <row r="147" spans="13:26" x14ac:dyDescent="0.2">
      <c r="M147" s="614"/>
      <c r="N147" s="748">
        <f t="shared" si="67"/>
        <v>81</v>
      </c>
      <c r="O147" s="730">
        <f t="shared" si="68"/>
        <v>0</v>
      </c>
      <c r="P147" s="730">
        <f t="shared" si="69"/>
        <v>0</v>
      </c>
      <c r="Q147" s="730">
        <f t="shared" si="70"/>
        <v>0</v>
      </c>
      <c r="R147" s="730">
        <f t="shared" si="71"/>
        <v>0</v>
      </c>
      <c r="Z147" s="614"/>
    </row>
    <row r="148" spans="13:26" x14ac:dyDescent="0.2">
      <c r="M148" s="614"/>
      <c r="N148" s="748">
        <f t="shared" si="67"/>
        <v>82</v>
      </c>
      <c r="O148" s="730">
        <f t="shared" si="68"/>
        <v>0</v>
      </c>
      <c r="P148" s="730">
        <f t="shared" si="69"/>
        <v>0</v>
      </c>
      <c r="Q148" s="730">
        <f t="shared" si="70"/>
        <v>0</v>
      </c>
      <c r="R148" s="730">
        <f t="shared" si="71"/>
        <v>0</v>
      </c>
      <c r="Z148" s="614"/>
    </row>
    <row r="149" spans="13:26" x14ac:dyDescent="0.2">
      <c r="M149" s="614"/>
      <c r="N149" s="748">
        <f t="shared" si="67"/>
        <v>83</v>
      </c>
      <c r="O149" s="730">
        <f t="shared" si="68"/>
        <v>0</v>
      </c>
      <c r="P149" s="730">
        <f t="shared" si="69"/>
        <v>0</v>
      </c>
      <c r="Q149" s="730">
        <f t="shared" si="70"/>
        <v>0</v>
      </c>
      <c r="R149" s="730">
        <f t="shared" si="71"/>
        <v>0</v>
      </c>
      <c r="Z149" s="614"/>
    </row>
    <row r="150" spans="13:26" x14ac:dyDescent="0.2">
      <c r="M150" s="614"/>
      <c r="N150" s="748">
        <f t="shared" si="67"/>
        <v>84</v>
      </c>
      <c r="O150" s="730">
        <f t="shared" si="68"/>
        <v>0</v>
      </c>
      <c r="P150" s="730">
        <f t="shared" si="69"/>
        <v>0</v>
      </c>
      <c r="Q150" s="730">
        <f t="shared" si="70"/>
        <v>0</v>
      </c>
      <c r="R150" s="730">
        <f t="shared" si="71"/>
        <v>0</v>
      </c>
      <c r="Z150" s="614"/>
    </row>
    <row r="151" spans="13:26" x14ac:dyDescent="0.2">
      <c r="M151" s="614"/>
      <c r="N151" s="748">
        <f t="shared" si="67"/>
        <v>85</v>
      </c>
      <c r="O151" s="730">
        <f t="shared" si="68"/>
        <v>0</v>
      </c>
      <c r="P151" s="730">
        <f t="shared" si="69"/>
        <v>0</v>
      </c>
      <c r="Q151" s="730">
        <f t="shared" si="70"/>
        <v>0</v>
      </c>
      <c r="R151" s="730">
        <f t="shared" si="71"/>
        <v>0</v>
      </c>
      <c r="Z151" s="614"/>
    </row>
    <row r="152" spans="13:26" x14ac:dyDescent="0.2">
      <c r="M152" s="614"/>
      <c r="N152" s="748">
        <f t="shared" si="67"/>
        <v>86</v>
      </c>
      <c r="O152" s="730">
        <f t="shared" si="68"/>
        <v>0</v>
      </c>
      <c r="P152" s="730">
        <f t="shared" si="69"/>
        <v>0</v>
      </c>
      <c r="Q152" s="730">
        <f t="shared" si="70"/>
        <v>0</v>
      </c>
      <c r="R152" s="730">
        <f t="shared" si="71"/>
        <v>0</v>
      </c>
      <c r="Z152" s="614"/>
    </row>
    <row r="153" spans="13:26" x14ac:dyDescent="0.2">
      <c r="M153" s="614"/>
      <c r="N153" s="748">
        <f t="shared" si="67"/>
        <v>87</v>
      </c>
      <c r="O153" s="730">
        <f t="shared" si="68"/>
        <v>0</v>
      </c>
      <c r="P153" s="730">
        <f t="shared" si="69"/>
        <v>0</v>
      </c>
      <c r="Q153" s="730">
        <f t="shared" si="70"/>
        <v>0</v>
      </c>
      <c r="R153" s="730">
        <f t="shared" si="71"/>
        <v>0</v>
      </c>
      <c r="Z153" s="614"/>
    </row>
    <row r="154" spans="13:26" x14ac:dyDescent="0.2">
      <c r="M154" s="614"/>
      <c r="N154" s="748">
        <f t="shared" si="67"/>
        <v>88</v>
      </c>
      <c r="O154" s="730">
        <f t="shared" si="68"/>
        <v>0</v>
      </c>
      <c r="P154" s="730">
        <f t="shared" si="69"/>
        <v>0</v>
      </c>
      <c r="Q154" s="730">
        <f t="shared" si="70"/>
        <v>0</v>
      </c>
      <c r="R154" s="730">
        <f t="shared" si="71"/>
        <v>0</v>
      </c>
      <c r="Z154" s="614"/>
    </row>
    <row r="155" spans="13:26" x14ac:dyDescent="0.2">
      <c r="M155" s="614"/>
      <c r="N155" s="748">
        <f t="shared" si="67"/>
        <v>89</v>
      </c>
      <c r="O155" s="730">
        <f t="shared" si="68"/>
        <v>0</v>
      </c>
      <c r="P155" s="730">
        <f t="shared" si="69"/>
        <v>0</v>
      </c>
      <c r="Q155" s="730">
        <f t="shared" si="70"/>
        <v>0</v>
      </c>
      <c r="R155" s="730">
        <f t="shared" si="71"/>
        <v>0</v>
      </c>
      <c r="Z155" s="614"/>
    </row>
    <row r="156" spans="13:26" x14ac:dyDescent="0.2">
      <c r="M156" s="614"/>
      <c r="N156" s="748">
        <f t="shared" si="67"/>
        <v>90</v>
      </c>
      <c r="O156" s="730">
        <f t="shared" si="68"/>
        <v>0</v>
      </c>
      <c r="P156" s="730">
        <f t="shared" si="69"/>
        <v>0</v>
      </c>
      <c r="Q156" s="730">
        <f t="shared" si="70"/>
        <v>0</v>
      </c>
      <c r="R156" s="730">
        <f t="shared" si="71"/>
        <v>0</v>
      </c>
      <c r="Z156" s="614"/>
    </row>
    <row r="157" spans="13:26" x14ac:dyDescent="0.2">
      <c r="M157" s="614"/>
      <c r="N157" s="748">
        <f t="shared" si="67"/>
        <v>91</v>
      </c>
      <c r="O157" s="730">
        <f t="shared" si="68"/>
        <v>0</v>
      </c>
      <c r="P157" s="730">
        <f t="shared" si="69"/>
        <v>0</v>
      </c>
      <c r="Q157" s="730">
        <f t="shared" si="70"/>
        <v>0</v>
      </c>
      <c r="R157" s="730">
        <f t="shared" si="71"/>
        <v>0</v>
      </c>
      <c r="Z157" s="614"/>
    </row>
    <row r="158" spans="13:26" x14ac:dyDescent="0.2">
      <c r="M158" s="614"/>
      <c r="N158" s="748">
        <f t="shared" si="67"/>
        <v>92</v>
      </c>
      <c r="O158" s="730">
        <f t="shared" si="68"/>
        <v>0</v>
      </c>
      <c r="P158" s="730">
        <f t="shared" si="69"/>
        <v>0</v>
      </c>
      <c r="Q158" s="730">
        <f t="shared" si="70"/>
        <v>0</v>
      </c>
      <c r="R158" s="730">
        <f t="shared" si="71"/>
        <v>0</v>
      </c>
      <c r="Z158" s="614"/>
    </row>
    <row r="159" spans="13:26" x14ac:dyDescent="0.2">
      <c r="M159" s="614"/>
      <c r="N159" s="748">
        <f t="shared" si="67"/>
        <v>93</v>
      </c>
      <c r="O159" s="730">
        <f t="shared" si="68"/>
        <v>0</v>
      </c>
      <c r="P159" s="730">
        <f t="shared" si="69"/>
        <v>0</v>
      </c>
      <c r="Q159" s="730">
        <f t="shared" si="70"/>
        <v>0</v>
      </c>
      <c r="R159" s="730">
        <f t="shared" si="71"/>
        <v>0</v>
      </c>
      <c r="Z159" s="614"/>
    </row>
    <row r="160" spans="13:26" x14ac:dyDescent="0.2">
      <c r="M160" s="614"/>
      <c r="N160" s="748">
        <f t="shared" si="67"/>
        <v>94</v>
      </c>
      <c r="O160" s="730">
        <f t="shared" si="68"/>
        <v>0</v>
      </c>
      <c r="P160" s="730">
        <f t="shared" si="69"/>
        <v>0</v>
      </c>
      <c r="Q160" s="730">
        <f t="shared" si="70"/>
        <v>0</v>
      </c>
      <c r="R160" s="730">
        <f t="shared" si="71"/>
        <v>0</v>
      </c>
      <c r="Z160" s="614"/>
    </row>
    <row r="161" spans="13:26" x14ac:dyDescent="0.2">
      <c r="M161" s="614"/>
      <c r="N161" s="748">
        <f t="shared" si="67"/>
        <v>95</v>
      </c>
      <c r="O161" s="730">
        <f t="shared" si="68"/>
        <v>0</v>
      </c>
      <c r="P161" s="730">
        <f t="shared" si="69"/>
        <v>0</v>
      </c>
      <c r="Q161" s="730">
        <f t="shared" si="70"/>
        <v>0</v>
      </c>
      <c r="R161" s="730">
        <f t="shared" si="71"/>
        <v>0</v>
      </c>
      <c r="Z161" s="614"/>
    </row>
    <row r="162" spans="13:26" x14ac:dyDescent="0.2">
      <c r="M162" s="614"/>
      <c r="N162" s="748">
        <f t="shared" si="67"/>
        <v>96</v>
      </c>
      <c r="O162" s="730">
        <f t="shared" si="68"/>
        <v>0</v>
      </c>
      <c r="P162" s="730">
        <f t="shared" si="69"/>
        <v>0</v>
      </c>
      <c r="Q162" s="730">
        <f t="shared" si="70"/>
        <v>0</v>
      </c>
      <c r="R162" s="730">
        <f t="shared" si="71"/>
        <v>0</v>
      </c>
      <c r="Z162" s="614"/>
    </row>
    <row r="163" spans="13:26" x14ac:dyDescent="0.2">
      <c r="M163" s="614"/>
      <c r="N163" s="748">
        <f t="shared" si="67"/>
        <v>97</v>
      </c>
      <c r="O163" s="730">
        <f t="shared" si="68"/>
        <v>0</v>
      </c>
      <c r="P163" s="730">
        <f t="shared" si="69"/>
        <v>0</v>
      </c>
      <c r="Q163" s="730">
        <f t="shared" si="70"/>
        <v>0</v>
      </c>
      <c r="R163" s="730">
        <f t="shared" si="71"/>
        <v>0</v>
      </c>
      <c r="Z163" s="614"/>
    </row>
    <row r="164" spans="13:26" x14ac:dyDescent="0.2">
      <c r="M164" s="614"/>
      <c r="N164" s="748">
        <f t="shared" si="67"/>
        <v>98</v>
      </c>
      <c r="O164" s="730">
        <f t="shared" si="68"/>
        <v>0</v>
      </c>
      <c r="P164" s="730">
        <f t="shared" si="69"/>
        <v>0</v>
      </c>
      <c r="Q164" s="730">
        <f t="shared" si="70"/>
        <v>0</v>
      </c>
      <c r="R164" s="730">
        <f t="shared" si="71"/>
        <v>0</v>
      </c>
      <c r="Z164" s="614"/>
    </row>
    <row r="165" spans="13:26" x14ac:dyDescent="0.2">
      <c r="M165" s="614"/>
      <c r="N165" s="748">
        <f t="shared" si="67"/>
        <v>99</v>
      </c>
      <c r="O165" s="730">
        <f t="shared" si="68"/>
        <v>0</v>
      </c>
      <c r="P165" s="730">
        <f t="shared" si="69"/>
        <v>0</v>
      </c>
      <c r="Q165" s="730">
        <f t="shared" si="70"/>
        <v>0</v>
      </c>
      <c r="R165" s="730">
        <f t="shared" si="71"/>
        <v>0</v>
      </c>
      <c r="Z165" s="614"/>
    </row>
    <row r="166" spans="13:26" x14ac:dyDescent="0.2">
      <c r="M166" s="614"/>
      <c r="N166" s="748">
        <f t="shared" si="67"/>
        <v>100</v>
      </c>
      <c r="O166" s="730">
        <f t="shared" si="68"/>
        <v>0</v>
      </c>
      <c r="P166" s="730">
        <f t="shared" si="69"/>
        <v>0</v>
      </c>
      <c r="Q166" s="730">
        <f t="shared" si="70"/>
        <v>0</v>
      </c>
      <c r="R166" s="730">
        <f t="shared" si="71"/>
        <v>0</v>
      </c>
      <c r="Z166" s="614"/>
    </row>
    <row r="167" spans="13:26" x14ac:dyDescent="0.2">
      <c r="M167" s="614"/>
      <c r="N167" s="748">
        <f t="shared" si="67"/>
        <v>101</v>
      </c>
      <c r="O167" s="730">
        <f t="shared" si="68"/>
        <v>0</v>
      </c>
      <c r="P167" s="730">
        <f t="shared" si="69"/>
        <v>0</v>
      </c>
      <c r="Q167" s="730">
        <f t="shared" si="70"/>
        <v>0</v>
      </c>
      <c r="R167" s="730">
        <f t="shared" si="71"/>
        <v>0</v>
      </c>
      <c r="Z167" s="614"/>
    </row>
    <row r="168" spans="13:26" x14ac:dyDescent="0.2">
      <c r="M168" s="614"/>
      <c r="N168" s="748">
        <f t="shared" si="67"/>
        <v>102</v>
      </c>
      <c r="O168" s="730">
        <f t="shared" si="68"/>
        <v>0</v>
      </c>
      <c r="P168" s="730">
        <f t="shared" si="69"/>
        <v>0</v>
      </c>
      <c r="Q168" s="730">
        <f t="shared" si="70"/>
        <v>0</v>
      </c>
      <c r="R168" s="730">
        <f t="shared" si="71"/>
        <v>0</v>
      </c>
      <c r="Z168" s="614"/>
    </row>
    <row r="169" spans="13:26" x14ac:dyDescent="0.2">
      <c r="M169" s="614"/>
      <c r="N169" s="748">
        <f t="shared" si="67"/>
        <v>103</v>
      </c>
      <c r="O169" s="730">
        <f t="shared" si="68"/>
        <v>0</v>
      </c>
      <c r="P169" s="730">
        <f t="shared" si="69"/>
        <v>0</v>
      </c>
      <c r="Q169" s="730">
        <f t="shared" si="70"/>
        <v>0</v>
      </c>
      <c r="R169" s="730">
        <f t="shared" si="71"/>
        <v>0</v>
      </c>
      <c r="Z169" s="614"/>
    </row>
    <row r="170" spans="13:26" x14ac:dyDescent="0.2">
      <c r="M170" s="614"/>
      <c r="N170" s="748">
        <f t="shared" si="67"/>
        <v>104</v>
      </c>
      <c r="O170" s="730">
        <f t="shared" si="68"/>
        <v>0</v>
      </c>
      <c r="P170" s="730">
        <f t="shared" si="69"/>
        <v>0</v>
      </c>
      <c r="Q170" s="730">
        <f t="shared" si="70"/>
        <v>0</v>
      </c>
      <c r="R170" s="730">
        <f t="shared" si="71"/>
        <v>0</v>
      </c>
      <c r="Z170" s="614"/>
    </row>
    <row r="171" spans="13:26" x14ac:dyDescent="0.2">
      <c r="M171" s="614"/>
      <c r="N171" s="748">
        <f t="shared" si="67"/>
        <v>105</v>
      </c>
      <c r="O171" s="730">
        <f t="shared" si="68"/>
        <v>0</v>
      </c>
      <c r="P171" s="730">
        <f t="shared" si="69"/>
        <v>0</v>
      </c>
      <c r="Q171" s="730">
        <f t="shared" si="70"/>
        <v>0</v>
      </c>
      <c r="R171" s="730">
        <f t="shared" si="71"/>
        <v>0</v>
      </c>
      <c r="Z171" s="614"/>
    </row>
    <row r="172" spans="13:26" x14ac:dyDescent="0.2">
      <c r="M172" s="614"/>
      <c r="N172" s="748">
        <f t="shared" si="67"/>
        <v>106</v>
      </c>
      <c r="O172" s="730">
        <f t="shared" si="68"/>
        <v>0</v>
      </c>
      <c r="P172" s="730">
        <f t="shared" si="69"/>
        <v>0</v>
      </c>
      <c r="Q172" s="730">
        <f t="shared" si="70"/>
        <v>0</v>
      </c>
      <c r="R172" s="730">
        <f t="shared" si="71"/>
        <v>0</v>
      </c>
      <c r="Z172" s="614"/>
    </row>
    <row r="173" spans="13:26" x14ac:dyDescent="0.2">
      <c r="M173" s="614"/>
      <c r="N173" s="748">
        <f t="shared" si="67"/>
        <v>107</v>
      </c>
      <c r="O173" s="730">
        <f t="shared" si="68"/>
        <v>0</v>
      </c>
      <c r="P173" s="730">
        <f t="shared" si="69"/>
        <v>0</v>
      </c>
      <c r="Q173" s="730">
        <f t="shared" si="70"/>
        <v>0</v>
      </c>
      <c r="R173" s="730">
        <f t="shared" si="71"/>
        <v>0</v>
      </c>
      <c r="Z173" s="614"/>
    </row>
    <row r="174" spans="13:26" x14ac:dyDescent="0.2">
      <c r="M174" s="614"/>
      <c r="N174" s="748">
        <f t="shared" si="67"/>
        <v>108</v>
      </c>
      <c r="O174" s="730">
        <f t="shared" si="68"/>
        <v>0</v>
      </c>
      <c r="P174" s="730">
        <f t="shared" si="69"/>
        <v>0</v>
      </c>
      <c r="Q174" s="730">
        <f t="shared" si="70"/>
        <v>0</v>
      </c>
      <c r="R174" s="730">
        <f t="shared" si="71"/>
        <v>0</v>
      </c>
      <c r="Z174" s="614"/>
    </row>
    <row r="175" spans="13:26" x14ac:dyDescent="0.2">
      <c r="M175" s="614"/>
      <c r="N175" s="748">
        <f t="shared" si="67"/>
        <v>109</v>
      </c>
      <c r="O175" s="730">
        <f t="shared" si="68"/>
        <v>0</v>
      </c>
      <c r="P175" s="730">
        <f t="shared" si="69"/>
        <v>0</v>
      </c>
      <c r="Q175" s="730">
        <f t="shared" si="70"/>
        <v>0</v>
      </c>
      <c r="R175" s="730">
        <f t="shared" si="71"/>
        <v>0</v>
      </c>
      <c r="Z175" s="614"/>
    </row>
    <row r="176" spans="13:26" x14ac:dyDescent="0.2">
      <c r="M176" s="614"/>
      <c r="N176" s="748">
        <f t="shared" si="67"/>
        <v>110</v>
      </c>
      <c r="O176" s="730">
        <f t="shared" si="68"/>
        <v>0</v>
      </c>
      <c r="P176" s="730">
        <f t="shared" si="69"/>
        <v>0</v>
      </c>
      <c r="Q176" s="730">
        <f t="shared" si="70"/>
        <v>0</v>
      </c>
      <c r="R176" s="730">
        <f t="shared" si="71"/>
        <v>0</v>
      </c>
      <c r="Z176" s="614"/>
    </row>
    <row r="177" spans="13:26" x14ac:dyDescent="0.2">
      <c r="M177" s="614"/>
      <c r="N177" s="748">
        <f t="shared" si="67"/>
        <v>111</v>
      </c>
      <c r="O177" s="730">
        <f t="shared" si="68"/>
        <v>0</v>
      </c>
      <c r="P177" s="730">
        <f t="shared" si="69"/>
        <v>0</v>
      </c>
      <c r="Q177" s="730">
        <f t="shared" si="70"/>
        <v>0</v>
      </c>
      <c r="R177" s="730">
        <f t="shared" si="71"/>
        <v>0</v>
      </c>
      <c r="Z177" s="614"/>
    </row>
    <row r="178" spans="13:26" x14ac:dyDescent="0.2">
      <c r="M178" s="614"/>
      <c r="N178" s="748">
        <f t="shared" si="67"/>
        <v>112</v>
      </c>
      <c r="O178" s="730">
        <f t="shared" si="68"/>
        <v>0</v>
      </c>
      <c r="P178" s="730">
        <f t="shared" si="69"/>
        <v>0</v>
      </c>
      <c r="Q178" s="730">
        <f t="shared" si="70"/>
        <v>0</v>
      </c>
      <c r="R178" s="730">
        <f t="shared" si="71"/>
        <v>0</v>
      </c>
      <c r="Z178" s="614"/>
    </row>
    <row r="179" spans="13:26" x14ac:dyDescent="0.2">
      <c r="M179" s="614"/>
      <c r="N179" s="748">
        <f t="shared" si="67"/>
        <v>113</v>
      </c>
      <c r="O179" s="730">
        <f t="shared" si="68"/>
        <v>0</v>
      </c>
      <c r="P179" s="730">
        <f t="shared" si="69"/>
        <v>0</v>
      </c>
      <c r="Q179" s="730">
        <f t="shared" si="70"/>
        <v>0</v>
      </c>
      <c r="R179" s="730">
        <f t="shared" si="71"/>
        <v>0</v>
      </c>
      <c r="Z179" s="614"/>
    </row>
    <row r="180" spans="13:26" x14ac:dyDescent="0.2">
      <c r="M180" s="614"/>
      <c r="N180" s="748">
        <f t="shared" si="67"/>
        <v>114</v>
      </c>
      <c r="O180" s="730">
        <f t="shared" si="68"/>
        <v>0</v>
      </c>
      <c r="P180" s="730">
        <f t="shared" si="69"/>
        <v>0</v>
      </c>
      <c r="Q180" s="730">
        <f t="shared" si="70"/>
        <v>0</v>
      </c>
      <c r="R180" s="730">
        <f t="shared" si="71"/>
        <v>0</v>
      </c>
      <c r="Z180" s="614"/>
    </row>
    <row r="181" spans="13:26" x14ac:dyDescent="0.2">
      <c r="M181" s="614"/>
      <c r="N181" s="748">
        <f t="shared" si="67"/>
        <v>115</v>
      </c>
      <c r="O181" s="730">
        <f t="shared" si="68"/>
        <v>0</v>
      </c>
      <c r="P181" s="730">
        <f t="shared" si="69"/>
        <v>0</v>
      </c>
      <c r="Q181" s="730">
        <f t="shared" si="70"/>
        <v>0</v>
      </c>
      <c r="R181" s="730">
        <f t="shared" si="71"/>
        <v>0</v>
      </c>
      <c r="Z181" s="614"/>
    </row>
    <row r="182" spans="13:26" x14ac:dyDescent="0.2">
      <c r="M182" s="614"/>
      <c r="N182" s="748">
        <f t="shared" si="67"/>
        <v>116</v>
      </c>
      <c r="O182" s="730">
        <f t="shared" si="68"/>
        <v>0</v>
      </c>
      <c r="P182" s="730">
        <f t="shared" si="69"/>
        <v>0</v>
      </c>
      <c r="Q182" s="730">
        <f t="shared" si="70"/>
        <v>0</v>
      </c>
      <c r="R182" s="730">
        <f t="shared" si="71"/>
        <v>0</v>
      </c>
      <c r="Z182" s="614"/>
    </row>
    <row r="183" spans="13:26" x14ac:dyDescent="0.2">
      <c r="M183" s="614"/>
      <c r="N183" s="748">
        <f t="shared" si="67"/>
        <v>117</v>
      </c>
      <c r="O183" s="730">
        <f t="shared" si="68"/>
        <v>0</v>
      </c>
      <c r="P183" s="730">
        <f t="shared" si="69"/>
        <v>0</v>
      </c>
      <c r="Q183" s="730">
        <f t="shared" si="70"/>
        <v>0</v>
      </c>
      <c r="R183" s="730">
        <f t="shared" si="71"/>
        <v>0</v>
      </c>
      <c r="Z183" s="614"/>
    </row>
    <row r="184" spans="13:26" x14ac:dyDescent="0.2">
      <c r="M184" s="614"/>
      <c r="N184" s="748">
        <f t="shared" si="67"/>
        <v>118</v>
      </c>
      <c r="O184" s="730">
        <f t="shared" si="68"/>
        <v>0</v>
      </c>
      <c r="P184" s="730">
        <f t="shared" si="69"/>
        <v>0</v>
      </c>
      <c r="Q184" s="730">
        <f t="shared" si="70"/>
        <v>0</v>
      </c>
      <c r="R184" s="730">
        <f t="shared" si="71"/>
        <v>0</v>
      </c>
      <c r="Z184" s="614"/>
    </row>
    <row r="185" spans="13:26" x14ac:dyDescent="0.2">
      <c r="M185" s="614"/>
      <c r="N185" s="748">
        <f t="shared" si="67"/>
        <v>119</v>
      </c>
      <c r="O185" s="730">
        <f t="shared" si="68"/>
        <v>0</v>
      </c>
      <c r="P185" s="730">
        <f t="shared" si="69"/>
        <v>0</v>
      </c>
      <c r="Q185" s="730">
        <f t="shared" si="70"/>
        <v>0</v>
      </c>
      <c r="R185" s="730">
        <f t="shared" si="71"/>
        <v>0</v>
      </c>
      <c r="Z185" s="614"/>
    </row>
    <row r="186" spans="13:26" x14ac:dyDescent="0.2">
      <c r="M186" s="614"/>
      <c r="N186" s="748">
        <f t="shared" si="67"/>
        <v>120</v>
      </c>
      <c r="O186" s="730">
        <f t="shared" si="68"/>
        <v>0</v>
      </c>
      <c r="P186" s="730">
        <f t="shared" si="69"/>
        <v>0</v>
      </c>
      <c r="Q186" s="730">
        <f t="shared" si="70"/>
        <v>0</v>
      </c>
      <c r="R186" s="730">
        <f t="shared" si="71"/>
        <v>0</v>
      </c>
      <c r="Z186" s="614"/>
    </row>
    <row r="187" spans="13:26" x14ac:dyDescent="0.2">
      <c r="M187" s="614"/>
      <c r="N187" s="748">
        <f t="shared" si="67"/>
        <v>121</v>
      </c>
      <c r="O187" s="730">
        <f t="shared" si="68"/>
        <v>0</v>
      </c>
      <c r="P187" s="730">
        <f t="shared" si="69"/>
        <v>0</v>
      </c>
      <c r="Q187" s="730">
        <f t="shared" si="70"/>
        <v>0</v>
      </c>
      <c r="R187" s="730">
        <f t="shared" si="71"/>
        <v>0</v>
      </c>
      <c r="Z187" s="614"/>
    </row>
    <row r="188" spans="13:26" x14ac:dyDescent="0.2">
      <c r="M188" s="614"/>
      <c r="N188" s="748">
        <f t="shared" si="67"/>
        <v>122</v>
      </c>
      <c r="O188" s="730">
        <f t="shared" si="68"/>
        <v>0</v>
      </c>
      <c r="P188" s="730">
        <f t="shared" si="69"/>
        <v>0</v>
      </c>
      <c r="Q188" s="730">
        <f t="shared" si="70"/>
        <v>0</v>
      </c>
      <c r="R188" s="730">
        <f t="shared" si="71"/>
        <v>0</v>
      </c>
      <c r="Z188" s="614"/>
    </row>
    <row r="189" spans="13:26" x14ac:dyDescent="0.2">
      <c r="M189" s="614"/>
      <c r="N189" s="748">
        <f t="shared" si="67"/>
        <v>123</v>
      </c>
      <c r="O189" s="730">
        <f t="shared" si="68"/>
        <v>0</v>
      </c>
      <c r="P189" s="730">
        <f t="shared" si="69"/>
        <v>0</v>
      </c>
      <c r="Q189" s="730">
        <f t="shared" si="70"/>
        <v>0</v>
      </c>
      <c r="R189" s="730">
        <f t="shared" si="71"/>
        <v>0</v>
      </c>
      <c r="Z189" s="614"/>
    </row>
    <row r="190" spans="13:26" x14ac:dyDescent="0.2">
      <c r="M190" s="614"/>
      <c r="N190" s="748">
        <f t="shared" si="67"/>
        <v>124</v>
      </c>
      <c r="O190" s="730">
        <f t="shared" si="68"/>
        <v>0</v>
      </c>
      <c r="P190" s="730">
        <f t="shared" si="69"/>
        <v>0</v>
      </c>
      <c r="Q190" s="730">
        <f t="shared" si="70"/>
        <v>0</v>
      </c>
      <c r="R190" s="730">
        <f t="shared" si="71"/>
        <v>0</v>
      </c>
      <c r="Z190" s="614"/>
    </row>
    <row r="191" spans="13:26" x14ac:dyDescent="0.2">
      <c r="M191" s="614"/>
      <c r="N191" s="748">
        <f t="shared" si="67"/>
        <v>125</v>
      </c>
      <c r="O191" s="730">
        <f t="shared" si="68"/>
        <v>0</v>
      </c>
      <c r="P191" s="730">
        <f t="shared" si="69"/>
        <v>0</v>
      </c>
      <c r="Q191" s="730">
        <f t="shared" si="70"/>
        <v>0</v>
      </c>
      <c r="R191" s="730">
        <f t="shared" si="71"/>
        <v>0</v>
      </c>
      <c r="Z191" s="614"/>
    </row>
    <row r="192" spans="13:26" x14ac:dyDescent="0.2">
      <c r="M192" s="614"/>
      <c r="N192" s="748">
        <f t="shared" si="67"/>
        <v>126</v>
      </c>
      <c r="O192" s="730">
        <f t="shared" si="68"/>
        <v>0</v>
      </c>
      <c r="P192" s="730">
        <f t="shared" si="69"/>
        <v>0</v>
      </c>
      <c r="Q192" s="730">
        <f t="shared" si="70"/>
        <v>0</v>
      </c>
      <c r="R192" s="730">
        <f t="shared" si="71"/>
        <v>0</v>
      </c>
      <c r="Z192" s="614"/>
    </row>
    <row r="193" spans="13:26" x14ac:dyDescent="0.2">
      <c r="M193" s="614"/>
      <c r="N193" s="748">
        <f t="shared" si="67"/>
        <v>127</v>
      </c>
      <c r="O193" s="730">
        <f t="shared" si="68"/>
        <v>0</v>
      </c>
      <c r="P193" s="730">
        <f t="shared" si="69"/>
        <v>0</v>
      </c>
      <c r="Q193" s="730">
        <f t="shared" si="70"/>
        <v>0</v>
      </c>
      <c r="R193" s="730">
        <f t="shared" si="71"/>
        <v>0</v>
      </c>
      <c r="Z193" s="614"/>
    </row>
    <row r="194" spans="13:26" x14ac:dyDescent="0.2">
      <c r="M194" s="614"/>
      <c r="N194" s="748">
        <f t="shared" si="67"/>
        <v>128</v>
      </c>
      <c r="O194" s="730">
        <f t="shared" si="68"/>
        <v>0</v>
      </c>
      <c r="P194" s="730">
        <f t="shared" si="69"/>
        <v>0</v>
      </c>
      <c r="Q194" s="730">
        <f t="shared" si="70"/>
        <v>0</v>
      </c>
      <c r="R194" s="730">
        <f t="shared" si="71"/>
        <v>0</v>
      </c>
      <c r="Z194" s="614"/>
    </row>
    <row r="195" spans="13:26" x14ac:dyDescent="0.2">
      <c r="M195" s="614"/>
      <c r="N195" s="748">
        <f t="shared" si="67"/>
        <v>129</v>
      </c>
      <c r="O195" s="730">
        <f t="shared" si="68"/>
        <v>0</v>
      </c>
      <c r="P195" s="730">
        <f t="shared" si="69"/>
        <v>0</v>
      </c>
      <c r="Q195" s="730">
        <f t="shared" si="70"/>
        <v>0</v>
      </c>
      <c r="R195" s="730">
        <f t="shared" si="71"/>
        <v>0</v>
      </c>
      <c r="Z195" s="614"/>
    </row>
    <row r="196" spans="13:26" x14ac:dyDescent="0.2">
      <c r="M196" s="614"/>
      <c r="N196" s="748">
        <f t="shared" si="67"/>
        <v>130</v>
      </c>
      <c r="O196" s="730">
        <f t="shared" si="68"/>
        <v>0</v>
      </c>
      <c r="P196" s="730">
        <f t="shared" si="69"/>
        <v>0</v>
      </c>
      <c r="Q196" s="730">
        <f t="shared" si="70"/>
        <v>0</v>
      </c>
      <c r="R196" s="730">
        <f t="shared" si="71"/>
        <v>0</v>
      </c>
      <c r="Z196" s="614"/>
    </row>
    <row r="197" spans="13:26" x14ac:dyDescent="0.2">
      <c r="M197" s="614"/>
      <c r="N197" s="748">
        <f t="shared" ref="N197:N260" si="72">N196+1</f>
        <v>131</v>
      </c>
      <c r="O197" s="730">
        <f t="shared" si="68"/>
        <v>0</v>
      </c>
      <c r="P197" s="730">
        <f t="shared" si="69"/>
        <v>0</v>
      </c>
      <c r="Q197" s="730">
        <f t="shared" si="70"/>
        <v>0</v>
      </c>
      <c r="R197" s="730">
        <f t="shared" si="71"/>
        <v>0</v>
      </c>
      <c r="Z197" s="614"/>
    </row>
    <row r="198" spans="13:26" x14ac:dyDescent="0.2">
      <c r="M198" s="614"/>
      <c r="N198" s="748">
        <f t="shared" si="72"/>
        <v>132</v>
      </c>
      <c r="O198" s="730">
        <f t="shared" ref="O198:O261" si="73">R197</f>
        <v>0</v>
      </c>
      <c r="P198" s="730">
        <f t="shared" ref="P198:P261" si="74">P197</f>
        <v>0</v>
      </c>
      <c r="Q198" s="730">
        <f t="shared" ref="Q198:Q261" si="75">O198*$P$61</f>
        <v>0</v>
      </c>
      <c r="R198" s="730">
        <f t="shared" ref="R198:R261" si="76">O198+P198+Q198</f>
        <v>0</v>
      </c>
      <c r="Z198" s="614"/>
    </row>
    <row r="199" spans="13:26" x14ac:dyDescent="0.2">
      <c r="M199" s="614"/>
      <c r="N199" s="748">
        <f t="shared" si="72"/>
        <v>133</v>
      </c>
      <c r="O199" s="730">
        <f t="shared" si="73"/>
        <v>0</v>
      </c>
      <c r="P199" s="730">
        <f t="shared" si="74"/>
        <v>0</v>
      </c>
      <c r="Q199" s="730">
        <f t="shared" si="75"/>
        <v>0</v>
      </c>
      <c r="R199" s="730">
        <f t="shared" si="76"/>
        <v>0</v>
      </c>
      <c r="Z199" s="614"/>
    </row>
    <row r="200" spans="13:26" x14ac:dyDescent="0.2">
      <c r="M200" s="614"/>
      <c r="N200" s="748">
        <f t="shared" si="72"/>
        <v>134</v>
      </c>
      <c r="O200" s="730">
        <f t="shared" si="73"/>
        <v>0</v>
      </c>
      <c r="P200" s="730">
        <f t="shared" si="74"/>
        <v>0</v>
      </c>
      <c r="Q200" s="730">
        <f t="shared" si="75"/>
        <v>0</v>
      </c>
      <c r="R200" s="730">
        <f t="shared" si="76"/>
        <v>0</v>
      </c>
      <c r="Z200" s="614"/>
    </row>
    <row r="201" spans="13:26" x14ac:dyDescent="0.2">
      <c r="M201" s="614"/>
      <c r="N201" s="748">
        <f t="shared" si="72"/>
        <v>135</v>
      </c>
      <c r="O201" s="730">
        <f t="shared" si="73"/>
        <v>0</v>
      </c>
      <c r="P201" s="730">
        <f t="shared" si="74"/>
        <v>0</v>
      </c>
      <c r="Q201" s="730">
        <f t="shared" si="75"/>
        <v>0</v>
      </c>
      <c r="R201" s="730">
        <f t="shared" si="76"/>
        <v>0</v>
      </c>
      <c r="Z201" s="614"/>
    </row>
    <row r="202" spans="13:26" x14ac:dyDescent="0.2">
      <c r="M202" s="614"/>
      <c r="N202" s="748">
        <f t="shared" si="72"/>
        <v>136</v>
      </c>
      <c r="O202" s="730">
        <f t="shared" si="73"/>
        <v>0</v>
      </c>
      <c r="P202" s="730">
        <f t="shared" si="74"/>
        <v>0</v>
      </c>
      <c r="Q202" s="730">
        <f t="shared" si="75"/>
        <v>0</v>
      </c>
      <c r="R202" s="730">
        <f t="shared" si="76"/>
        <v>0</v>
      </c>
      <c r="Z202" s="614"/>
    </row>
    <row r="203" spans="13:26" x14ac:dyDescent="0.2">
      <c r="M203" s="614"/>
      <c r="N203" s="748">
        <f t="shared" si="72"/>
        <v>137</v>
      </c>
      <c r="O203" s="730">
        <f t="shared" si="73"/>
        <v>0</v>
      </c>
      <c r="P203" s="730">
        <f t="shared" si="74"/>
        <v>0</v>
      </c>
      <c r="Q203" s="730">
        <f t="shared" si="75"/>
        <v>0</v>
      </c>
      <c r="R203" s="730">
        <f t="shared" si="76"/>
        <v>0</v>
      </c>
      <c r="Z203" s="614"/>
    </row>
    <row r="204" spans="13:26" x14ac:dyDescent="0.2">
      <c r="M204" s="614"/>
      <c r="N204" s="748">
        <f t="shared" si="72"/>
        <v>138</v>
      </c>
      <c r="O204" s="730">
        <f t="shared" si="73"/>
        <v>0</v>
      </c>
      <c r="P204" s="730">
        <f t="shared" si="74"/>
        <v>0</v>
      </c>
      <c r="Q204" s="730">
        <f t="shared" si="75"/>
        <v>0</v>
      </c>
      <c r="R204" s="730">
        <f t="shared" si="76"/>
        <v>0</v>
      </c>
      <c r="Z204" s="614"/>
    </row>
    <row r="205" spans="13:26" x14ac:dyDescent="0.2">
      <c r="M205" s="614"/>
      <c r="N205" s="748">
        <f t="shared" si="72"/>
        <v>139</v>
      </c>
      <c r="O205" s="730">
        <f t="shared" si="73"/>
        <v>0</v>
      </c>
      <c r="P205" s="730">
        <f t="shared" si="74"/>
        <v>0</v>
      </c>
      <c r="Q205" s="730">
        <f t="shared" si="75"/>
        <v>0</v>
      </c>
      <c r="R205" s="730">
        <f t="shared" si="76"/>
        <v>0</v>
      </c>
      <c r="Z205" s="614"/>
    </row>
    <row r="206" spans="13:26" x14ac:dyDescent="0.2">
      <c r="M206" s="614"/>
      <c r="N206" s="748">
        <f t="shared" si="72"/>
        <v>140</v>
      </c>
      <c r="O206" s="730">
        <f t="shared" si="73"/>
        <v>0</v>
      </c>
      <c r="P206" s="730">
        <f t="shared" si="74"/>
        <v>0</v>
      </c>
      <c r="Q206" s="730">
        <f t="shared" si="75"/>
        <v>0</v>
      </c>
      <c r="R206" s="730">
        <f t="shared" si="76"/>
        <v>0</v>
      </c>
      <c r="Z206" s="614"/>
    </row>
    <row r="207" spans="13:26" x14ac:dyDescent="0.2">
      <c r="M207" s="614"/>
      <c r="N207" s="748">
        <f t="shared" si="72"/>
        <v>141</v>
      </c>
      <c r="O207" s="730">
        <f t="shared" si="73"/>
        <v>0</v>
      </c>
      <c r="P207" s="730">
        <f t="shared" si="74"/>
        <v>0</v>
      </c>
      <c r="Q207" s="730">
        <f t="shared" si="75"/>
        <v>0</v>
      </c>
      <c r="R207" s="730">
        <f t="shared" si="76"/>
        <v>0</v>
      </c>
      <c r="Z207" s="614"/>
    </row>
    <row r="208" spans="13:26" x14ac:dyDescent="0.2">
      <c r="M208" s="614"/>
      <c r="N208" s="748">
        <f t="shared" si="72"/>
        <v>142</v>
      </c>
      <c r="O208" s="730">
        <f t="shared" si="73"/>
        <v>0</v>
      </c>
      <c r="P208" s="730">
        <f t="shared" si="74"/>
        <v>0</v>
      </c>
      <c r="Q208" s="730">
        <f t="shared" si="75"/>
        <v>0</v>
      </c>
      <c r="R208" s="730">
        <f t="shared" si="76"/>
        <v>0</v>
      </c>
      <c r="Z208" s="614"/>
    </row>
    <row r="209" spans="13:26" x14ac:dyDescent="0.2">
      <c r="M209" s="614"/>
      <c r="N209" s="748">
        <f t="shared" si="72"/>
        <v>143</v>
      </c>
      <c r="O209" s="730">
        <f t="shared" si="73"/>
        <v>0</v>
      </c>
      <c r="P209" s="730">
        <f t="shared" si="74"/>
        <v>0</v>
      </c>
      <c r="Q209" s="730">
        <f t="shared" si="75"/>
        <v>0</v>
      </c>
      <c r="R209" s="730">
        <f t="shared" si="76"/>
        <v>0</v>
      </c>
      <c r="Z209" s="614"/>
    </row>
    <row r="210" spans="13:26" x14ac:dyDescent="0.2">
      <c r="M210" s="614"/>
      <c r="N210" s="748">
        <f t="shared" si="72"/>
        <v>144</v>
      </c>
      <c r="O210" s="730">
        <f t="shared" si="73"/>
        <v>0</v>
      </c>
      <c r="P210" s="730">
        <f t="shared" si="74"/>
        <v>0</v>
      </c>
      <c r="Q210" s="730">
        <f t="shared" si="75"/>
        <v>0</v>
      </c>
      <c r="R210" s="730">
        <f t="shared" si="76"/>
        <v>0</v>
      </c>
      <c r="Z210" s="614"/>
    </row>
    <row r="211" spans="13:26" x14ac:dyDescent="0.2">
      <c r="M211" s="614"/>
      <c r="N211" s="748">
        <f t="shared" si="72"/>
        <v>145</v>
      </c>
      <c r="O211" s="730">
        <f t="shared" si="73"/>
        <v>0</v>
      </c>
      <c r="P211" s="730">
        <f t="shared" si="74"/>
        <v>0</v>
      </c>
      <c r="Q211" s="730">
        <f t="shared" si="75"/>
        <v>0</v>
      </c>
      <c r="R211" s="730">
        <f t="shared" si="76"/>
        <v>0</v>
      </c>
      <c r="Z211" s="614"/>
    </row>
    <row r="212" spans="13:26" x14ac:dyDescent="0.2">
      <c r="M212" s="614"/>
      <c r="N212" s="748">
        <f t="shared" si="72"/>
        <v>146</v>
      </c>
      <c r="O212" s="730">
        <f t="shared" si="73"/>
        <v>0</v>
      </c>
      <c r="P212" s="730">
        <f t="shared" si="74"/>
        <v>0</v>
      </c>
      <c r="Q212" s="730">
        <f t="shared" si="75"/>
        <v>0</v>
      </c>
      <c r="R212" s="730">
        <f t="shared" si="76"/>
        <v>0</v>
      </c>
      <c r="Z212" s="614"/>
    </row>
    <row r="213" spans="13:26" x14ac:dyDescent="0.2">
      <c r="M213" s="614"/>
      <c r="N213" s="748">
        <f t="shared" si="72"/>
        <v>147</v>
      </c>
      <c r="O213" s="730">
        <f t="shared" si="73"/>
        <v>0</v>
      </c>
      <c r="P213" s="730">
        <f t="shared" si="74"/>
        <v>0</v>
      </c>
      <c r="Q213" s="730">
        <f t="shared" si="75"/>
        <v>0</v>
      </c>
      <c r="R213" s="730">
        <f t="shared" si="76"/>
        <v>0</v>
      </c>
      <c r="Z213" s="614"/>
    </row>
    <row r="214" spans="13:26" x14ac:dyDescent="0.2">
      <c r="M214" s="614"/>
      <c r="N214" s="748">
        <f t="shared" si="72"/>
        <v>148</v>
      </c>
      <c r="O214" s="730">
        <f t="shared" si="73"/>
        <v>0</v>
      </c>
      <c r="P214" s="730">
        <f t="shared" si="74"/>
        <v>0</v>
      </c>
      <c r="Q214" s="730">
        <f t="shared" si="75"/>
        <v>0</v>
      </c>
      <c r="R214" s="730">
        <f t="shared" si="76"/>
        <v>0</v>
      </c>
      <c r="Z214" s="614"/>
    </row>
    <row r="215" spans="13:26" x14ac:dyDescent="0.2">
      <c r="M215" s="614"/>
      <c r="N215" s="748">
        <f t="shared" si="72"/>
        <v>149</v>
      </c>
      <c r="O215" s="730">
        <f t="shared" si="73"/>
        <v>0</v>
      </c>
      <c r="P215" s="730">
        <f t="shared" si="74"/>
        <v>0</v>
      </c>
      <c r="Q215" s="730">
        <f t="shared" si="75"/>
        <v>0</v>
      </c>
      <c r="R215" s="730">
        <f t="shared" si="76"/>
        <v>0</v>
      </c>
      <c r="Z215" s="614"/>
    </row>
    <row r="216" spans="13:26" x14ac:dyDescent="0.2">
      <c r="M216" s="614"/>
      <c r="N216" s="748">
        <f t="shared" si="72"/>
        <v>150</v>
      </c>
      <c r="O216" s="730">
        <f t="shared" si="73"/>
        <v>0</v>
      </c>
      <c r="P216" s="730">
        <f t="shared" si="74"/>
        <v>0</v>
      </c>
      <c r="Q216" s="730">
        <f t="shared" si="75"/>
        <v>0</v>
      </c>
      <c r="R216" s="730">
        <f t="shared" si="76"/>
        <v>0</v>
      </c>
      <c r="Z216" s="614"/>
    </row>
    <row r="217" spans="13:26" x14ac:dyDescent="0.2">
      <c r="M217" s="614"/>
      <c r="N217" s="748">
        <f t="shared" si="72"/>
        <v>151</v>
      </c>
      <c r="O217" s="730">
        <f t="shared" si="73"/>
        <v>0</v>
      </c>
      <c r="P217" s="730">
        <f t="shared" si="74"/>
        <v>0</v>
      </c>
      <c r="Q217" s="730">
        <f t="shared" si="75"/>
        <v>0</v>
      </c>
      <c r="R217" s="730">
        <f t="shared" si="76"/>
        <v>0</v>
      </c>
      <c r="Z217" s="614"/>
    </row>
    <row r="218" spans="13:26" x14ac:dyDescent="0.2">
      <c r="M218" s="614"/>
      <c r="N218" s="748">
        <f t="shared" si="72"/>
        <v>152</v>
      </c>
      <c r="O218" s="730">
        <f t="shared" si="73"/>
        <v>0</v>
      </c>
      <c r="P218" s="730">
        <f t="shared" si="74"/>
        <v>0</v>
      </c>
      <c r="Q218" s="730">
        <f t="shared" si="75"/>
        <v>0</v>
      </c>
      <c r="R218" s="730">
        <f t="shared" si="76"/>
        <v>0</v>
      </c>
      <c r="Z218" s="614"/>
    </row>
    <row r="219" spans="13:26" x14ac:dyDescent="0.2">
      <c r="M219" s="614"/>
      <c r="N219" s="748">
        <f t="shared" si="72"/>
        <v>153</v>
      </c>
      <c r="O219" s="730">
        <f t="shared" si="73"/>
        <v>0</v>
      </c>
      <c r="P219" s="730">
        <f t="shared" si="74"/>
        <v>0</v>
      </c>
      <c r="Q219" s="730">
        <f t="shared" si="75"/>
        <v>0</v>
      </c>
      <c r="R219" s="730">
        <f t="shared" si="76"/>
        <v>0</v>
      </c>
      <c r="Z219" s="614"/>
    </row>
    <row r="220" spans="13:26" x14ac:dyDescent="0.2">
      <c r="M220" s="614"/>
      <c r="N220" s="748">
        <f t="shared" si="72"/>
        <v>154</v>
      </c>
      <c r="O220" s="730">
        <f t="shared" si="73"/>
        <v>0</v>
      </c>
      <c r="P220" s="730">
        <f t="shared" si="74"/>
        <v>0</v>
      </c>
      <c r="Q220" s="730">
        <f t="shared" si="75"/>
        <v>0</v>
      </c>
      <c r="R220" s="730">
        <f t="shared" si="76"/>
        <v>0</v>
      </c>
      <c r="Z220" s="614"/>
    </row>
    <row r="221" spans="13:26" x14ac:dyDescent="0.2">
      <c r="M221" s="614"/>
      <c r="N221" s="748">
        <f t="shared" si="72"/>
        <v>155</v>
      </c>
      <c r="O221" s="730">
        <f t="shared" si="73"/>
        <v>0</v>
      </c>
      <c r="P221" s="730">
        <f t="shared" si="74"/>
        <v>0</v>
      </c>
      <c r="Q221" s="730">
        <f t="shared" si="75"/>
        <v>0</v>
      </c>
      <c r="R221" s="730">
        <f t="shared" si="76"/>
        <v>0</v>
      </c>
      <c r="Z221" s="614"/>
    </row>
    <row r="222" spans="13:26" x14ac:dyDescent="0.2">
      <c r="M222" s="614"/>
      <c r="N222" s="748">
        <f t="shared" si="72"/>
        <v>156</v>
      </c>
      <c r="O222" s="730">
        <f t="shared" si="73"/>
        <v>0</v>
      </c>
      <c r="P222" s="730">
        <f t="shared" si="74"/>
        <v>0</v>
      </c>
      <c r="Q222" s="730">
        <f t="shared" si="75"/>
        <v>0</v>
      </c>
      <c r="R222" s="730">
        <f t="shared" si="76"/>
        <v>0</v>
      </c>
      <c r="Z222" s="614"/>
    </row>
    <row r="223" spans="13:26" x14ac:dyDescent="0.2">
      <c r="M223" s="614"/>
      <c r="N223" s="748">
        <f t="shared" si="72"/>
        <v>157</v>
      </c>
      <c r="O223" s="730">
        <f t="shared" si="73"/>
        <v>0</v>
      </c>
      <c r="P223" s="730">
        <f t="shared" si="74"/>
        <v>0</v>
      </c>
      <c r="Q223" s="730">
        <f t="shared" si="75"/>
        <v>0</v>
      </c>
      <c r="R223" s="730">
        <f t="shared" si="76"/>
        <v>0</v>
      </c>
      <c r="Z223" s="614"/>
    </row>
    <row r="224" spans="13:26" x14ac:dyDescent="0.2">
      <c r="M224" s="614"/>
      <c r="N224" s="748">
        <f t="shared" si="72"/>
        <v>158</v>
      </c>
      <c r="O224" s="730">
        <f t="shared" si="73"/>
        <v>0</v>
      </c>
      <c r="P224" s="730">
        <f t="shared" si="74"/>
        <v>0</v>
      </c>
      <c r="Q224" s="730">
        <f t="shared" si="75"/>
        <v>0</v>
      </c>
      <c r="R224" s="730">
        <f t="shared" si="76"/>
        <v>0</v>
      </c>
      <c r="Z224" s="614"/>
    </row>
    <row r="225" spans="13:26" x14ac:dyDescent="0.2">
      <c r="M225" s="614"/>
      <c r="N225" s="748">
        <f t="shared" si="72"/>
        <v>159</v>
      </c>
      <c r="O225" s="730">
        <f t="shared" si="73"/>
        <v>0</v>
      </c>
      <c r="P225" s="730">
        <f t="shared" si="74"/>
        <v>0</v>
      </c>
      <c r="Q225" s="730">
        <f t="shared" si="75"/>
        <v>0</v>
      </c>
      <c r="R225" s="730">
        <f t="shared" si="76"/>
        <v>0</v>
      </c>
      <c r="Z225" s="614"/>
    </row>
    <row r="226" spans="13:26" x14ac:dyDescent="0.2">
      <c r="M226" s="614"/>
      <c r="N226" s="748">
        <f t="shared" si="72"/>
        <v>160</v>
      </c>
      <c r="O226" s="730">
        <f t="shared" si="73"/>
        <v>0</v>
      </c>
      <c r="P226" s="730">
        <f t="shared" si="74"/>
        <v>0</v>
      </c>
      <c r="Q226" s="730">
        <f t="shared" si="75"/>
        <v>0</v>
      </c>
      <c r="R226" s="730">
        <f t="shared" si="76"/>
        <v>0</v>
      </c>
      <c r="Z226" s="614"/>
    </row>
    <row r="227" spans="13:26" x14ac:dyDescent="0.2">
      <c r="M227" s="614"/>
      <c r="N227" s="748">
        <f t="shared" si="72"/>
        <v>161</v>
      </c>
      <c r="O227" s="730">
        <f t="shared" si="73"/>
        <v>0</v>
      </c>
      <c r="P227" s="730">
        <f t="shared" si="74"/>
        <v>0</v>
      </c>
      <c r="Q227" s="730">
        <f t="shared" si="75"/>
        <v>0</v>
      </c>
      <c r="R227" s="730">
        <f t="shared" si="76"/>
        <v>0</v>
      </c>
      <c r="Z227" s="614"/>
    </row>
    <row r="228" spans="13:26" x14ac:dyDescent="0.2">
      <c r="M228" s="614"/>
      <c r="N228" s="748">
        <f t="shared" si="72"/>
        <v>162</v>
      </c>
      <c r="O228" s="730">
        <f t="shared" si="73"/>
        <v>0</v>
      </c>
      <c r="P228" s="730">
        <f t="shared" si="74"/>
        <v>0</v>
      </c>
      <c r="Q228" s="730">
        <f t="shared" si="75"/>
        <v>0</v>
      </c>
      <c r="R228" s="730">
        <f t="shared" si="76"/>
        <v>0</v>
      </c>
      <c r="Z228" s="614"/>
    </row>
    <row r="229" spans="13:26" x14ac:dyDescent="0.2">
      <c r="M229" s="614"/>
      <c r="N229" s="748">
        <f t="shared" si="72"/>
        <v>163</v>
      </c>
      <c r="O229" s="730">
        <f t="shared" si="73"/>
        <v>0</v>
      </c>
      <c r="P229" s="730">
        <f t="shared" si="74"/>
        <v>0</v>
      </c>
      <c r="Q229" s="730">
        <f t="shared" si="75"/>
        <v>0</v>
      </c>
      <c r="R229" s="730">
        <f t="shared" si="76"/>
        <v>0</v>
      </c>
      <c r="Z229" s="614"/>
    </row>
    <row r="230" spans="13:26" x14ac:dyDescent="0.2">
      <c r="M230" s="614"/>
      <c r="N230" s="748">
        <f t="shared" si="72"/>
        <v>164</v>
      </c>
      <c r="O230" s="730">
        <f t="shared" si="73"/>
        <v>0</v>
      </c>
      <c r="P230" s="730">
        <f t="shared" si="74"/>
        <v>0</v>
      </c>
      <c r="Q230" s="730">
        <f t="shared" si="75"/>
        <v>0</v>
      </c>
      <c r="R230" s="730">
        <f t="shared" si="76"/>
        <v>0</v>
      </c>
      <c r="Z230" s="614"/>
    </row>
    <row r="231" spans="13:26" x14ac:dyDescent="0.2">
      <c r="M231" s="614"/>
      <c r="N231" s="748">
        <f t="shared" si="72"/>
        <v>165</v>
      </c>
      <c r="O231" s="730">
        <f t="shared" si="73"/>
        <v>0</v>
      </c>
      <c r="P231" s="730">
        <f t="shared" si="74"/>
        <v>0</v>
      </c>
      <c r="Q231" s="730">
        <f t="shared" si="75"/>
        <v>0</v>
      </c>
      <c r="R231" s="730">
        <f t="shared" si="76"/>
        <v>0</v>
      </c>
      <c r="Z231" s="614"/>
    </row>
    <row r="232" spans="13:26" x14ac:dyDescent="0.2">
      <c r="M232" s="614"/>
      <c r="N232" s="748">
        <f t="shared" si="72"/>
        <v>166</v>
      </c>
      <c r="O232" s="730">
        <f t="shared" si="73"/>
        <v>0</v>
      </c>
      <c r="P232" s="730">
        <f t="shared" si="74"/>
        <v>0</v>
      </c>
      <c r="Q232" s="730">
        <f t="shared" si="75"/>
        <v>0</v>
      </c>
      <c r="R232" s="730">
        <f t="shared" si="76"/>
        <v>0</v>
      </c>
      <c r="Z232" s="614"/>
    </row>
    <row r="233" spans="13:26" x14ac:dyDescent="0.2">
      <c r="M233" s="614"/>
      <c r="N233" s="748">
        <f t="shared" si="72"/>
        <v>167</v>
      </c>
      <c r="O233" s="730">
        <f t="shared" si="73"/>
        <v>0</v>
      </c>
      <c r="P233" s="730">
        <f t="shared" si="74"/>
        <v>0</v>
      </c>
      <c r="Q233" s="730">
        <f t="shared" si="75"/>
        <v>0</v>
      </c>
      <c r="R233" s="730">
        <f t="shared" si="76"/>
        <v>0</v>
      </c>
      <c r="Z233" s="614"/>
    </row>
    <row r="234" spans="13:26" x14ac:dyDescent="0.2">
      <c r="M234" s="614"/>
      <c r="N234" s="748">
        <f t="shared" si="72"/>
        <v>168</v>
      </c>
      <c r="O234" s="730">
        <f t="shared" si="73"/>
        <v>0</v>
      </c>
      <c r="P234" s="730">
        <f t="shared" si="74"/>
        <v>0</v>
      </c>
      <c r="Q234" s="730">
        <f t="shared" si="75"/>
        <v>0</v>
      </c>
      <c r="R234" s="730">
        <f t="shared" si="76"/>
        <v>0</v>
      </c>
      <c r="Z234" s="614"/>
    </row>
    <row r="235" spans="13:26" x14ac:dyDescent="0.2">
      <c r="M235" s="614"/>
      <c r="N235" s="748">
        <f t="shared" si="72"/>
        <v>169</v>
      </c>
      <c r="O235" s="730">
        <f t="shared" si="73"/>
        <v>0</v>
      </c>
      <c r="P235" s="730">
        <f t="shared" si="74"/>
        <v>0</v>
      </c>
      <c r="Q235" s="730">
        <f t="shared" si="75"/>
        <v>0</v>
      </c>
      <c r="R235" s="730">
        <f t="shared" si="76"/>
        <v>0</v>
      </c>
      <c r="Z235" s="614"/>
    </row>
    <row r="236" spans="13:26" x14ac:dyDescent="0.2">
      <c r="M236" s="614"/>
      <c r="N236" s="748">
        <f t="shared" si="72"/>
        <v>170</v>
      </c>
      <c r="O236" s="730">
        <f t="shared" si="73"/>
        <v>0</v>
      </c>
      <c r="P236" s="730">
        <f t="shared" si="74"/>
        <v>0</v>
      </c>
      <c r="Q236" s="730">
        <f t="shared" si="75"/>
        <v>0</v>
      </c>
      <c r="R236" s="730">
        <f t="shared" si="76"/>
        <v>0</v>
      </c>
      <c r="Z236" s="614"/>
    </row>
    <row r="237" spans="13:26" x14ac:dyDescent="0.2">
      <c r="M237" s="614"/>
      <c r="N237" s="748">
        <f t="shared" si="72"/>
        <v>171</v>
      </c>
      <c r="O237" s="730">
        <f t="shared" si="73"/>
        <v>0</v>
      </c>
      <c r="P237" s="730">
        <f t="shared" si="74"/>
        <v>0</v>
      </c>
      <c r="Q237" s="730">
        <f t="shared" si="75"/>
        <v>0</v>
      </c>
      <c r="R237" s="730">
        <f t="shared" si="76"/>
        <v>0</v>
      </c>
      <c r="Z237" s="614"/>
    </row>
    <row r="238" spans="13:26" x14ac:dyDescent="0.2">
      <c r="M238" s="614"/>
      <c r="N238" s="748">
        <f t="shared" si="72"/>
        <v>172</v>
      </c>
      <c r="O238" s="730">
        <f t="shared" si="73"/>
        <v>0</v>
      </c>
      <c r="P238" s="730">
        <f t="shared" si="74"/>
        <v>0</v>
      </c>
      <c r="Q238" s="730">
        <f t="shared" si="75"/>
        <v>0</v>
      </c>
      <c r="R238" s="730">
        <f t="shared" si="76"/>
        <v>0</v>
      </c>
      <c r="Z238" s="614"/>
    </row>
    <row r="239" spans="13:26" x14ac:dyDescent="0.2">
      <c r="M239" s="614"/>
      <c r="N239" s="748">
        <f t="shared" si="72"/>
        <v>173</v>
      </c>
      <c r="O239" s="730">
        <f t="shared" si="73"/>
        <v>0</v>
      </c>
      <c r="P239" s="730">
        <f t="shared" si="74"/>
        <v>0</v>
      </c>
      <c r="Q239" s="730">
        <f t="shared" si="75"/>
        <v>0</v>
      </c>
      <c r="R239" s="730">
        <f t="shared" si="76"/>
        <v>0</v>
      </c>
      <c r="Z239" s="614"/>
    </row>
    <row r="240" spans="13:26" x14ac:dyDescent="0.2">
      <c r="M240" s="614"/>
      <c r="N240" s="748">
        <f t="shared" si="72"/>
        <v>174</v>
      </c>
      <c r="O240" s="730">
        <f t="shared" si="73"/>
        <v>0</v>
      </c>
      <c r="P240" s="730">
        <f t="shared" si="74"/>
        <v>0</v>
      </c>
      <c r="Q240" s="730">
        <f t="shared" si="75"/>
        <v>0</v>
      </c>
      <c r="R240" s="730">
        <f t="shared" si="76"/>
        <v>0</v>
      </c>
      <c r="Z240" s="614"/>
    </row>
    <row r="241" spans="13:26" x14ac:dyDescent="0.2">
      <c r="M241" s="614"/>
      <c r="N241" s="748">
        <f t="shared" si="72"/>
        <v>175</v>
      </c>
      <c r="O241" s="730">
        <f t="shared" si="73"/>
        <v>0</v>
      </c>
      <c r="P241" s="730">
        <f t="shared" si="74"/>
        <v>0</v>
      </c>
      <c r="Q241" s="730">
        <f t="shared" si="75"/>
        <v>0</v>
      </c>
      <c r="R241" s="730">
        <f t="shared" si="76"/>
        <v>0</v>
      </c>
      <c r="Z241" s="614"/>
    </row>
    <row r="242" spans="13:26" x14ac:dyDescent="0.2">
      <c r="M242" s="614"/>
      <c r="N242" s="748">
        <f t="shared" si="72"/>
        <v>176</v>
      </c>
      <c r="O242" s="730">
        <f t="shared" si="73"/>
        <v>0</v>
      </c>
      <c r="P242" s="730">
        <f t="shared" si="74"/>
        <v>0</v>
      </c>
      <c r="Q242" s="730">
        <f t="shared" si="75"/>
        <v>0</v>
      </c>
      <c r="R242" s="730">
        <f t="shared" si="76"/>
        <v>0</v>
      </c>
      <c r="Z242" s="614"/>
    </row>
    <row r="243" spans="13:26" x14ac:dyDescent="0.2">
      <c r="M243" s="614"/>
      <c r="N243" s="748">
        <f t="shared" si="72"/>
        <v>177</v>
      </c>
      <c r="O243" s="730">
        <f t="shared" si="73"/>
        <v>0</v>
      </c>
      <c r="P243" s="730">
        <f t="shared" si="74"/>
        <v>0</v>
      </c>
      <c r="Q243" s="730">
        <f t="shared" si="75"/>
        <v>0</v>
      </c>
      <c r="R243" s="730">
        <f t="shared" si="76"/>
        <v>0</v>
      </c>
      <c r="Z243" s="614"/>
    </row>
    <row r="244" spans="13:26" x14ac:dyDescent="0.2">
      <c r="M244" s="614"/>
      <c r="N244" s="748">
        <f t="shared" si="72"/>
        <v>178</v>
      </c>
      <c r="O244" s="730">
        <f t="shared" si="73"/>
        <v>0</v>
      </c>
      <c r="P244" s="730">
        <f t="shared" si="74"/>
        <v>0</v>
      </c>
      <c r="Q244" s="730">
        <f t="shared" si="75"/>
        <v>0</v>
      </c>
      <c r="R244" s="730">
        <f t="shared" si="76"/>
        <v>0</v>
      </c>
      <c r="Z244" s="614"/>
    </row>
    <row r="245" spans="13:26" x14ac:dyDescent="0.2">
      <c r="M245" s="614"/>
      <c r="N245" s="748">
        <f t="shared" si="72"/>
        <v>179</v>
      </c>
      <c r="O245" s="730">
        <f t="shared" si="73"/>
        <v>0</v>
      </c>
      <c r="P245" s="730">
        <f t="shared" si="74"/>
        <v>0</v>
      </c>
      <c r="Q245" s="730">
        <f t="shared" si="75"/>
        <v>0</v>
      </c>
      <c r="R245" s="730">
        <f t="shared" si="76"/>
        <v>0</v>
      </c>
      <c r="Z245" s="614"/>
    </row>
    <row r="246" spans="13:26" x14ac:dyDescent="0.2">
      <c r="M246" s="614"/>
      <c r="N246" s="748">
        <f t="shared" si="72"/>
        <v>180</v>
      </c>
      <c r="O246" s="730">
        <f t="shared" si="73"/>
        <v>0</v>
      </c>
      <c r="P246" s="730">
        <f t="shared" si="74"/>
        <v>0</v>
      </c>
      <c r="Q246" s="730">
        <f t="shared" si="75"/>
        <v>0</v>
      </c>
      <c r="R246" s="730">
        <f t="shared" si="76"/>
        <v>0</v>
      </c>
      <c r="Z246" s="614"/>
    </row>
    <row r="247" spans="13:26" x14ac:dyDescent="0.2">
      <c r="M247" s="614"/>
      <c r="N247" s="748">
        <f t="shared" si="72"/>
        <v>181</v>
      </c>
      <c r="O247" s="730">
        <f t="shared" si="73"/>
        <v>0</v>
      </c>
      <c r="P247" s="730">
        <f t="shared" si="74"/>
        <v>0</v>
      </c>
      <c r="Q247" s="730">
        <f t="shared" si="75"/>
        <v>0</v>
      </c>
      <c r="R247" s="730">
        <f t="shared" si="76"/>
        <v>0</v>
      </c>
      <c r="Z247" s="614"/>
    </row>
    <row r="248" spans="13:26" x14ac:dyDescent="0.2">
      <c r="M248" s="614"/>
      <c r="N248" s="748">
        <f t="shared" si="72"/>
        <v>182</v>
      </c>
      <c r="O248" s="730">
        <f t="shared" si="73"/>
        <v>0</v>
      </c>
      <c r="P248" s="730">
        <f t="shared" si="74"/>
        <v>0</v>
      </c>
      <c r="Q248" s="730">
        <f t="shared" si="75"/>
        <v>0</v>
      </c>
      <c r="R248" s="730">
        <f t="shared" si="76"/>
        <v>0</v>
      </c>
      <c r="Z248" s="614"/>
    </row>
    <row r="249" spans="13:26" x14ac:dyDescent="0.2">
      <c r="M249" s="614"/>
      <c r="N249" s="748">
        <f t="shared" si="72"/>
        <v>183</v>
      </c>
      <c r="O249" s="730">
        <f t="shared" si="73"/>
        <v>0</v>
      </c>
      <c r="P249" s="730">
        <f t="shared" si="74"/>
        <v>0</v>
      </c>
      <c r="Q249" s="730">
        <f t="shared" si="75"/>
        <v>0</v>
      </c>
      <c r="R249" s="730">
        <f t="shared" si="76"/>
        <v>0</v>
      </c>
      <c r="Z249" s="614"/>
    </row>
    <row r="250" spans="13:26" x14ac:dyDescent="0.2">
      <c r="M250" s="614"/>
      <c r="N250" s="748">
        <f t="shared" si="72"/>
        <v>184</v>
      </c>
      <c r="O250" s="730">
        <f t="shared" si="73"/>
        <v>0</v>
      </c>
      <c r="P250" s="730">
        <f t="shared" si="74"/>
        <v>0</v>
      </c>
      <c r="Q250" s="730">
        <f t="shared" si="75"/>
        <v>0</v>
      </c>
      <c r="R250" s="730">
        <f t="shared" si="76"/>
        <v>0</v>
      </c>
      <c r="Z250" s="614"/>
    </row>
    <row r="251" spans="13:26" x14ac:dyDescent="0.2">
      <c r="M251" s="614"/>
      <c r="N251" s="748">
        <f t="shared" si="72"/>
        <v>185</v>
      </c>
      <c r="O251" s="730">
        <f t="shared" si="73"/>
        <v>0</v>
      </c>
      <c r="P251" s="730">
        <f t="shared" si="74"/>
        <v>0</v>
      </c>
      <c r="Q251" s="730">
        <f t="shared" si="75"/>
        <v>0</v>
      </c>
      <c r="R251" s="730">
        <f t="shared" si="76"/>
        <v>0</v>
      </c>
      <c r="Z251" s="614"/>
    </row>
    <row r="252" spans="13:26" x14ac:dyDescent="0.2">
      <c r="M252" s="614"/>
      <c r="N252" s="748">
        <f t="shared" si="72"/>
        <v>186</v>
      </c>
      <c r="O252" s="730">
        <f t="shared" si="73"/>
        <v>0</v>
      </c>
      <c r="P252" s="730">
        <f t="shared" si="74"/>
        <v>0</v>
      </c>
      <c r="Q252" s="730">
        <f t="shared" si="75"/>
        <v>0</v>
      </c>
      <c r="R252" s="730">
        <f t="shared" si="76"/>
        <v>0</v>
      </c>
      <c r="Z252" s="614"/>
    </row>
    <row r="253" spans="13:26" x14ac:dyDescent="0.2">
      <c r="M253" s="614"/>
      <c r="N253" s="748">
        <f t="shared" si="72"/>
        <v>187</v>
      </c>
      <c r="O253" s="730">
        <f t="shared" si="73"/>
        <v>0</v>
      </c>
      <c r="P253" s="730">
        <f t="shared" si="74"/>
        <v>0</v>
      </c>
      <c r="Q253" s="730">
        <f t="shared" si="75"/>
        <v>0</v>
      </c>
      <c r="R253" s="730">
        <f t="shared" si="76"/>
        <v>0</v>
      </c>
      <c r="Z253" s="614"/>
    </row>
    <row r="254" spans="13:26" x14ac:dyDescent="0.2">
      <c r="M254" s="614"/>
      <c r="N254" s="748">
        <f t="shared" si="72"/>
        <v>188</v>
      </c>
      <c r="O254" s="730">
        <f t="shared" si="73"/>
        <v>0</v>
      </c>
      <c r="P254" s="730">
        <f t="shared" si="74"/>
        <v>0</v>
      </c>
      <c r="Q254" s="730">
        <f t="shared" si="75"/>
        <v>0</v>
      </c>
      <c r="R254" s="730">
        <f t="shared" si="76"/>
        <v>0</v>
      </c>
      <c r="Z254" s="614"/>
    </row>
    <row r="255" spans="13:26" x14ac:dyDescent="0.2">
      <c r="M255" s="614"/>
      <c r="N255" s="748">
        <f t="shared" si="72"/>
        <v>189</v>
      </c>
      <c r="O255" s="730">
        <f t="shared" si="73"/>
        <v>0</v>
      </c>
      <c r="P255" s="730">
        <f t="shared" si="74"/>
        <v>0</v>
      </c>
      <c r="Q255" s="730">
        <f t="shared" si="75"/>
        <v>0</v>
      </c>
      <c r="R255" s="730">
        <f t="shared" si="76"/>
        <v>0</v>
      </c>
      <c r="Z255" s="614"/>
    </row>
    <row r="256" spans="13:26" x14ac:dyDescent="0.2">
      <c r="M256" s="614"/>
      <c r="N256" s="748">
        <f t="shared" si="72"/>
        <v>190</v>
      </c>
      <c r="O256" s="730">
        <f t="shared" si="73"/>
        <v>0</v>
      </c>
      <c r="P256" s="730">
        <f t="shared" si="74"/>
        <v>0</v>
      </c>
      <c r="Q256" s="730">
        <f t="shared" si="75"/>
        <v>0</v>
      </c>
      <c r="R256" s="730">
        <f t="shared" si="76"/>
        <v>0</v>
      </c>
      <c r="Z256" s="614"/>
    </row>
    <row r="257" spans="13:26" x14ac:dyDescent="0.2">
      <c r="M257" s="614"/>
      <c r="N257" s="748">
        <f t="shared" si="72"/>
        <v>191</v>
      </c>
      <c r="O257" s="730">
        <f t="shared" si="73"/>
        <v>0</v>
      </c>
      <c r="P257" s="730">
        <f t="shared" si="74"/>
        <v>0</v>
      </c>
      <c r="Q257" s="730">
        <f t="shared" si="75"/>
        <v>0</v>
      </c>
      <c r="R257" s="730">
        <f t="shared" si="76"/>
        <v>0</v>
      </c>
      <c r="Z257" s="614"/>
    </row>
    <row r="258" spans="13:26" x14ac:dyDescent="0.2">
      <c r="M258" s="614"/>
      <c r="N258" s="748">
        <f t="shared" si="72"/>
        <v>192</v>
      </c>
      <c r="O258" s="730">
        <f t="shared" si="73"/>
        <v>0</v>
      </c>
      <c r="P258" s="730">
        <f t="shared" si="74"/>
        <v>0</v>
      </c>
      <c r="Q258" s="730">
        <f t="shared" si="75"/>
        <v>0</v>
      </c>
      <c r="R258" s="730">
        <f t="shared" si="76"/>
        <v>0</v>
      </c>
      <c r="Z258" s="614"/>
    </row>
    <row r="259" spans="13:26" x14ac:dyDescent="0.2">
      <c r="M259" s="614"/>
      <c r="N259" s="748">
        <f t="shared" si="72"/>
        <v>193</v>
      </c>
      <c r="O259" s="730">
        <f t="shared" si="73"/>
        <v>0</v>
      </c>
      <c r="P259" s="730">
        <f t="shared" si="74"/>
        <v>0</v>
      </c>
      <c r="Q259" s="730">
        <f t="shared" si="75"/>
        <v>0</v>
      </c>
      <c r="R259" s="730">
        <f t="shared" si="76"/>
        <v>0</v>
      </c>
      <c r="Z259" s="614"/>
    </row>
    <row r="260" spans="13:26" x14ac:dyDescent="0.2">
      <c r="M260" s="614"/>
      <c r="N260" s="748">
        <f t="shared" si="72"/>
        <v>194</v>
      </c>
      <c r="O260" s="730">
        <f t="shared" si="73"/>
        <v>0</v>
      </c>
      <c r="P260" s="730">
        <f t="shared" si="74"/>
        <v>0</v>
      </c>
      <c r="Q260" s="730">
        <f t="shared" si="75"/>
        <v>0</v>
      </c>
      <c r="R260" s="730">
        <f t="shared" si="76"/>
        <v>0</v>
      </c>
      <c r="Z260" s="614"/>
    </row>
    <row r="261" spans="13:26" x14ac:dyDescent="0.2">
      <c r="M261" s="614"/>
      <c r="N261" s="748">
        <f t="shared" ref="N261:N324" si="77">N260+1</f>
        <v>195</v>
      </c>
      <c r="O261" s="730">
        <f t="shared" si="73"/>
        <v>0</v>
      </c>
      <c r="P261" s="730">
        <f t="shared" si="74"/>
        <v>0</v>
      </c>
      <c r="Q261" s="730">
        <f t="shared" si="75"/>
        <v>0</v>
      </c>
      <c r="R261" s="730">
        <f t="shared" si="76"/>
        <v>0</v>
      </c>
      <c r="Z261" s="614"/>
    </row>
    <row r="262" spans="13:26" x14ac:dyDescent="0.2">
      <c r="M262" s="614"/>
      <c r="N262" s="748">
        <f t="shared" si="77"/>
        <v>196</v>
      </c>
      <c r="O262" s="730">
        <f t="shared" ref="O262:O325" si="78">R261</f>
        <v>0</v>
      </c>
      <c r="P262" s="730">
        <f t="shared" ref="P262:P325" si="79">P261</f>
        <v>0</v>
      </c>
      <c r="Q262" s="730">
        <f t="shared" ref="Q262:Q325" si="80">O262*$P$61</f>
        <v>0</v>
      </c>
      <c r="R262" s="730">
        <f t="shared" ref="R262:R325" si="81">O262+P262+Q262</f>
        <v>0</v>
      </c>
      <c r="Z262" s="614"/>
    </row>
    <row r="263" spans="13:26" x14ac:dyDescent="0.2">
      <c r="M263" s="614"/>
      <c r="N263" s="748">
        <f t="shared" si="77"/>
        <v>197</v>
      </c>
      <c r="O263" s="730">
        <f t="shared" si="78"/>
        <v>0</v>
      </c>
      <c r="P263" s="730">
        <f t="shared" si="79"/>
        <v>0</v>
      </c>
      <c r="Q263" s="730">
        <f t="shared" si="80"/>
        <v>0</v>
      </c>
      <c r="R263" s="730">
        <f t="shared" si="81"/>
        <v>0</v>
      </c>
      <c r="Z263" s="614"/>
    </row>
    <row r="264" spans="13:26" x14ac:dyDescent="0.2">
      <c r="M264" s="614"/>
      <c r="N264" s="748">
        <f t="shared" si="77"/>
        <v>198</v>
      </c>
      <c r="O264" s="730">
        <f t="shared" si="78"/>
        <v>0</v>
      </c>
      <c r="P264" s="730">
        <f t="shared" si="79"/>
        <v>0</v>
      </c>
      <c r="Q264" s="730">
        <f t="shared" si="80"/>
        <v>0</v>
      </c>
      <c r="R264" s="730">
        <f t="shared" si="81"/>
        <v>0</v>
      </c>
      <c r="Z264" s="614"/>
    </row>
    <row r="265" spans="13:26" x14ac:dyDescent="0.2">
      <c r="M265" s="614"/>
      <c r="N265" s="748">
        <f t="shared" si="77"/>
        <v>199</v>
      </c>
      <c r="O265" s="730">
        <f t="shared" si="78"/>
        <v>0</v>
      </c>
      <c r="P265" s="730">
        <f t="shared" si="79"/>
        <v>0</v>
      </c>
      <c r="Q265" s="730">
        <f t="shared" si="80"/>
        <v>0</v>
      </c>
      <c r="R265" s="730">
        <f t="shared" si="81"/>
        <v>0</v>
      </c>
      <c r="Z265" s="614"/>
    </row>
    <row r="266" spans="13:26" x14ac:dyDescent="0.2">
      <c r="M266" s="614"/>
      <c r="N266" s="748">
        <f t="shared" si="77"/>
        <v>200</v>
      </c>
      <c r="O266" s="730">
        <f t="shared" si="78"/>
        <v>0</v>
      </c>
      <c r="P266" s="730">
        <f t="shared" si="79"/>
        <v>0</v>
      </c>
      <c r="Q266" s="730">
        <f t="shared" si="80"/>
        <v>0</v>
      </c>
      <c r="R266" s="730">
        <f t="shared" si="81"/>
        <v>0</v>
      </c>
      <c r="Z266" s="614"/>
    </row>
    <row r="267" spans="13:26" x14ac:dyDescent="0.2">
      <c r="M267" s="614"/>
      <c r="N267" s="748">
        <f t="shared" si="77"/>
        <v>201</v>
      </c>
      <c r="O267" s="730">
        <f t="shared" si="78"/>
        <v>0</v>
      </c>
      <c r="P267" s="730">
        <f t="shared" si="79"/>
        <v>0</v>
      </c>
      <c r="Q267" s="730">
        <f t="shared" si="80"/>
        <v>0</v>
      </c>
      <c r="R267" s="730">
        <f t="shared" si="81"/>
        <v>0</v>
      </c>
      <c r="Z267" s="614"/>
    </row>
    <row r="268" spans="13:26" x14ac:dyDescent="0.2">
      <c r="M268" s="614"/>
      <c r="N268" s="748">
        <f t="shared" si="77"/>
        <v>202</v>
      </c>
      <c r="O268" s="730">
        <f t="shared" si="78"/>
        <v>0</v>
      </c>
      <c r="P268" s="730">
        <f t="shared" si="79"/>
        <v>0</v>
      </c>
      <c r="Q268" s="730">
        <f t="shared" si="80"/>
        <v>0</v>
      </c>
      <c r="R268" s="730">
        <f t="shared" si="81"/>
        <v>0</v>
      </c>
      <c r="Z268" s="614"/>
    </row>
    <row r="269" spans="13:26" x14ac:dyDescent="0.2">
      <c r="M269" s="614"/>
      <c r="N269" s="748">
        <f t="shared" si="77"/>
        <v>203</v>
      </c>
      <c r="O269" s="730">
        <f t="shared" si="78"/>
        <v>0</v>
      </c>
      <c r="P269" s="730">
        <f t="shared" si="79"/>
        <v>0</v>
      </c>
      <c r="Q269" s="730">
        <f t="shared" si="80"/>
        <v>0</v>
      </c>
      <c r="R269" s="730">
        <f t="shared" si="81"/>
        <v>0</v>
      </c>
      <c r="Z269" s="614"/>
    </row>
    <row r="270" spans="13:26" x14ac:dyDescent="0.2">
      <c r="M270" s="614"/>
      <c r="N270" s="748">
        <f t="shared" si="77"/>
        <v>204</v>
      </c>
      <c r="O270" s="730">
        <f t="shared" si="78"/>
        <v>0</v>
      </c>
      <c r="P270" s="730">
        <f t="shared" si="79"/>
        <v>0</v>
      </c>
      <c r="Q270" s="730">
        <f t="shared" si="80"/>
        <v>0</v>
      </c>
      <c r="R270" s="730">
        <f t="shared" si="81"/>
        <v>0</v>
      </c>
      <c r="Z270" s="614"/>
    </row>
    <row r="271" spans="13:26" x14ac:dyDescent="0.2">
      <c r="M271" s="614"/>
      <c r="N271" s="748">
        <f t="shared" si="77"/>
        <v>205</v>
      </c>
      <c r="O271" s="730">
        <f t="shared" si="78"/>
        <v>0</v>
      </c>
      <c r="P271" s="730">
        <f t="shared" si="79"/>
        <v>0</v>
      </c>
      <c r="Q271" s="730">
        <f t="shared" si="80"/>
        <v>0</v>
      </c>
      <c r="R271" s="730">
        <f t="shared" si="81"/>
        <v>0</v>
      </c>
      <c r="Z271" s="614"/>
    </row>
    <row r="272" spans="13:26" x14ac:dyDescent="0.2">
      <c r="M272" s="614"/>
      <c r="N272" s="748">
        <f t="shared" si="77"/>
        <v>206</v>
      </c>
      <c r="O272" s="730">
        <f t="shared" si="78"/>
        <v>0</v>
      </c>
      <c r="P272" s="730">
        <f t="shared" si="79"/>
        <v>0</v>
      </c>
      <c r="Q272" s="730">
        <f t="shared" si="80"/>
        <v>0</v>
      </c>
      <c r="R272" s="730">
        <f t="shared" si="81"/>
        <v>0</v>
      </c>
      <c r="Z272" s="614"/>
    </row>
    <row r="273" spans="13:26" x14ac:dyDescent="0.2">
      <c r="M273" s="614"/>
      <c r="N273" s="748">
        <f t="shared" si="77"/>
        <v>207</v>
      </c>
      <c r="O273" s="730">
        <f t="shared" si="78"/>
        <v>0</v>
      </c>
      <c r="P273" s="730">
        <f t="shared" si="79"/>
        <v>0</v>
      </c>
      <c r="Q273" s="730">
        <f t="shared" si="80"/>
        <v>0</v>
      </c>
      <c r="R273" s="730">
        <f t="shared" si="81"/>
        <v>0</v>
      </c>
      <c r="Z273" s="614"/>
    </row>
    <row r="274" spans="13:26" x14ac:dyDescent="0.2">
      <c r="M274" s="614"/>
      <c r="N274" s="748">
        <f t="shared" si="77"/>
        <v>208</v>
      </c>
      <c r="O274" s="730">
        <f t="shared" si="78"/>
        <v>0</v>
      </c>
      <c r="P274" s="730">
        <f t="shared" si="79"/>
        <v>0</v>
      </c>
      <c r="Q274" s="730">
        <f t="shared" si="80"/>
        <v>0</v>
      </c>
      <c r="R274" s="730">
        <f t="shared" si="81"/>
        <v>0</v>
      </c>
      <c r="Z274" s="614"/>
    </row>
    <row r="275" spans="13:26" x14ac:dyDescent="0.2">
      <c r="M275" s="614"/>
      <c r="N275" s="748">
        <f t="shared" si="77"/>
        <v>209</v>
      </c>
      <c r="O275" s="730">
        <f t="shared" si="78"/>
        <v>0</v>
      </c>
      <c r="P275" s="730">
        <f t="shared" si="79"/>
        <v>0</v>
      </c>
      <c r="Q275" s="730">
        <f t="shared" si="80"/>
        <v>0</v>
      </c>
      <c r="R275" s="730">
        <f t="shared" si="81"/>
        <v>0</v>
      </c>
      <c r="Z275" s="614"/>
    </row>
    <row r="276" spans="13:26" x14ac:dyDescent="0.2">
      <c r="M276" s="614"/>
      <c r="N276" s="748">
        <f t="shared" si="77"/>
        <v>210</v>
      </c>
      <c r="O276" s="730">
        <f t="shared" si="78"/>
        <v>0</v>
      </c>
      <c r="P276" s="730">
        <f t="shared" si="79"/>
        <v>0</v>
      </c>
      <c r="Q276" s="730">
        <f t="shared" si="80"/>
        <v>0</v>
      </c>
      <c r="R276" s="730">
        <f t="shared" si="81"/>
        <v>0</v>
      </c>
      <c r="Z276" s="614"/>
    </row>
    <row r="277" spans="13:26" x14ac:dyDescent="0.2">
      <c r="M277" s="614"/>
      <c r="N277" s="748">
        <f t="shared" si="77"/>
        <v>211</v>
      </c>
      <c r="O277" s="730">
        <f t="shared" si="78"/>
        <v>0</v>
      </c>
      <c r="P277" s="730">
        <f t="shared" si="79"/>
        <v>0</v>
      </c>
      <c r="Q277" s="730">
        <f t="shared" si="80"/>
        <v>0</v>
      </c>
      <c r="R277" s="730">
        <f t="shared" si="81"/>
        <v>0</v>
      </c>
      <c r="Z277" s="614"/>
    </row>
    <row r="278" spans="13:26" x14ac:dyDescent="0.2">
      <c r="M278" s="614"/>
      <c r="N278" s="748">
        <f t="shared" si="77"/>
        <v>212</v>
      </c>
      <c r="O278" s="730">
        <f t="shared" si="78"/>
        <v>0</v>
      </c>
      <c r="P278" s="730">
        <f t="shared" si="79"/>
        <v>0</v>
      </c>
      <c r="Q278" s="730">
        <f t="shared" si="80"/>
        <v>0</v>
      </c>
      <c r="R278" s="730">
        <f t="shared" si="81"/>
        <v>0</v>
      </c>
      <c r="Z278" s="614"/>
    </row>
    <row r="279" spans="13:26" x14ac:dyDescent="0.2">
      <c r="M279" s="614"/>
      <c r="N279" s="748">
        <f t="shared" si="77"/>
        <v>213</v>
      </c>
      <c r="O279" s="730">
        <f t="shared" si="78"/>
        <v>0</v>
      </c>
      <c r="P279" s="730">
        <f t="shared" si="79"/>
        <v>0</v>
      </c>
      <c r="Q279" s="730">
        <f t="shared" si="80"/>
        <v>0</v>
      </c>
      <c r="R279" s="730">
        <f t="shared" si="81"/>
        <v>0</v>
      </c>
      <c r="Z279" s="614"/>
    </row>
    <row r="280" spans="13:26" x14ac:dyDescent="0.2">
      <c r="M280" s="614"/>
      <c r="N280" s="748">
        <f t="shared" si="77"/>
        <v>214</v>
      </c>
      <c r="O280" s="730">
        <f t="shared" si="78"/>
        <v>0</v>
      </c>
      <c r="P280" s="730">
        <f t="shared" si="79"/>
        <v>0</v>
      </c>
      <c r="Q280" s="730">
        <f t="shared" si="80"/>
        <v>0</v>
      </c>
      <c r="R280" s="730">
        <f t="shared" si="81"/>
        <v>0</v>
      </c>
      <c r="Z280" s="614"/>
    </row>
    <row r="281" spans="13:26" x14ac:dyDescent="0.2">
      <c r="M281" s="614"/>
      <c r="N281" s="748">
        <f t="shared" si="77"/>
        <v>215</v>
      </c>
      <c r="O281" s="730">
        <f t="shared" si="78"/>
        <v>0</v>
      </c>
      <c r="P281" s="730">
        <f t="shared" si="79"/>
        <v>0</v>
      </c>
      <c r="Q281" s="730">
        <f t="shared" si="80"/>
        <v>0</v>
      </c>
      <c r="R281" s="730">
        <f t="shared" si="81"/>
        <v>0</v>
      </c>
      <c r="Z281" s="614"/>
    </row>
    <row r="282" spans="13:26" x14ac:dyDescent="0.2">
      <c r="M282" s="614"/>
      <c r="N282" s="748">
        <f t="shared" si="77"/>
        <v>216</v>
      </c>
      <c r="O282" s="730">
        <f t="shared" si="78"/>
        <v>0</v>
      </c>
      <c r="P282" s="730">
        <f t="shared" si="79"/>
        <v>0</v>
      </c>
      <c r="Q282" s="730">
        <f t="shared" si="80"/>
        <v>0</v>
      </c>
      <c r="R282" s="730">
        <f t="shared" si="81"/>
        <v>0</v>
      </c>
      <c r="Z282" s="614"/>
    </row>
    <row r="283" spans="13:26" x14ac:dyDescent="0.2">
      <c r="M283" s="614"/>
      <c r="N283" s="748">
        <f t="shared" si="77"/>
        <v>217</v>
      </c>
      <c r="O283" s="730">
        <f t="shared" si="78"/>
        <v>0</v>
      </c>
      <c r="P283" s="730">
        <f t="shared" si="79"/>
        <v>0</v>
      </c>
      <c r="Q283" s="730">
        <f t="shared" si="80"/>
        <v>0</v>
      </c>
      <c r="R283" s="730">
        <f t="shared" si="81"/>
        <v>0</v>
      </c>
      <c r="Z283" s="614"/>
    </row>
    <row r="284" spans="13:26" x14ac:dyDescent="0.2">
      <c r="M284" s="614"/>
      <c r="N284" s="748">
        <f t="shared" si="77"/>
        <v>218</v>
      </c>
      <c r="O284" s="730">
        <f t="shared" si="78"/>
        <v>0</v>
      </c>
      <c r="P284" s="730">
        <f t="shared" si="79"/>
        <v>0</v>
      </c>
      <c r="Q284" s="730">
        <f t="shared" si="80"/>
        <v>0</v>
      </c>
      <c r="R284" s="730">
        <f t="shared" si="81"/>
        <v>0</v>
      </c>
      <c r="Z284" s="614"/>
    </row>
    <row r="285" spans="13:26" x14ac:dyDescent="0.2">
      <c r="M285" s="614"/>
      <c r="N285" s="748">
        <f t="shared" si="77"/>
        <v>219</v>
      </c>
      <c r="O285" s="730">
        <f t="shared" si="78"/>
        <v>0</v>
      </c>
      <c r="P285" s="730">
        <f t="shared" si="79"/>
        <v>0</v>
      </c>
      <c r="Q285" s="730">
        <f t="shared" si="80"/>
        <v>0</v>
      </c>
      <c r="R285" s="730">
        <f t="shared" si="81"/>
        <v>0</v>
      </c>
      <c r="Z285" s="614"/>
    </row>
    <row r="286" spans="13:26" x14ac:dyDescent="0.2">
      <c r="M286" s="614"/>
      <c r="N286" s="748">
        <f t="shared" si="77"/>
        <v>220</v>
      </c>
      <c r="O286" s="730">
        <f t="shared" si="78"/>
        <v>0</v>
      </c>
      <c r="P286" s="730">
        <f t="shared" si="79"/>
        <v>0</v>
      </c>
      <c r="Q286" s="730">
        <f t="shared" si="80"/>
        <v>0</v>
      </c>
      <c r="R286" s="730">
        <f t="shared" si="81"/>
        <v>0</v>
      </c>
      <c r="Z286" s="614"/>
    </row>
    <row r="287" spans="13:26" x14ac:dyDescent="0.2">
      <c r="M287" s="614"/>
      <c r="N287" s="748">
        <f t="shared" si="77"/>
        <v>221</v>
      </c>
      <c r="O287" s="730">
        <f t="shared" si="78"/>
        <v>0</v>
      </c>
      <c r="P287" s="730">
        <f t="shared" si="79"/>
        <v>0</v>
      </c>
      <c r="Q287" s="730">
        <f t="shared" si="80"/>
        <v>0</v>
      </c>
      <c r="R287" s="730">
        <f t="shared" si="81"/>
        <v>0</v>
      </c>
      <c r="Z287" s="614"/>
    </row>
    <row r="288" spans="13:26" x14ac:dyDescent="0.2">
      <c r="M288" s="614"/>
      <c r="N288" s="748">
        <f t="shared" si="77"/>
        <v>222</v>
      </c>
      <c r="O288" s="730">
        <f t="shared" si="78"/>
        <v>0</v>
      </c>
      <c r="P288" s="730">
        <f t="shared" si="79"/>
        <v>0</v>
      </c>
      <c r="Q288" s="730">
        <f t="shared" si="80"/>
        <v>0</v>
      </c>
      <c r="R288" s="730">
        <f t="shared" si="81"/>
        <v>0</v>
      </c>
      <c r="Z288" s="614"/>
    </row>
    <row r="289" spans="13:26" x14ac:dyDescent="0.2">
      <c r="M289" s="614"/>
      <c r="N289" s="748">
        <f t="shared" si="77"/>
        <v>223</v>
      </c>
      <c r="O289" s="730">
        <f t="shared" si="78"/>
        <v>0</v>
      </c>
      <c r="P289" s="730">
        <f t="shared" si="79"/>
        <v>0</v>
      </c>
      <c r="Q289" s="730">
        <f t="shared" si="80"/>
        <v>0</v>
      </c>
      <c r="R289" s="730">
        <f t="shared" si="81"/>
        <v>0</v>
      </c>
      <c r="Z289" s="614"/>
    </row>
    <row r="290" spans="13:26" x14ac:dyDescent="0.2">
      <c r="M290" s="614"/>
      <c r="N290" s="748">
        <f t="shared" si="77"/>
        <v>224</v>
      </c>
      <c r="O290" s="730">
        <f t="shared" si="78"/>
        <v>0</v>
      </c>
      <c r="P290" s="730">
        <f t="shared" si="79"/>
        <v>0</v>
      </c>
      <c r="Q290" s="730">
        <f t="shared" si="80"/>
        <v>0</v>
      </c>
      <c r="R290" s="730">
        <f t="shared" si="81"/>
        <v>0</v>
      </c>
      <c r="Z290" s="614"/>
    </row>
    <row r="291" spans="13:26" x14ac:dyDescent="0.2">
      <c r="M291" s="614"/>
      <c r="N291" s="748">
        <f t="shared" si="77"/>
        <v>225</v>
      </c>
      <c r="O291" s="730">
        <f t="shared" si="78"/>
        <v>0</v>
      </c>
      <c r="P291" s="730">
        <f t="shared" si="79"/>
        <v>0</v>
      </c>
      <c r="Q291" s="730">
        <f t="shared" si="80"/>
        <v>0</v>
      </c>
      <c r="R291" s="730">
        <f t="shared" si="81"/>
        <v>0</v>
      </c>
      <c r="Z291" s="614"/>
    </row>
    <row r="292" spans="13:26" x14ac:dyDescent="0.2">
      <c r="M292" s="614"/>
      <c r="N292" s="748">
        <f t="shared" si="77"/>
        <v>226</v>
      </c>
      <c r="O292" s="730">
        <f t="shared" si="78"/>
        <v>0</v>
      </c>
      <c r="P292" s="730">
        <f t="shared" si="79"/>
        <v>0</v>
      </c>
      <c r="Q292" s="730">
        <f t="shared" si="80"/>
        <v>0</v>
      </c>
      <c r="R292" s="730">
        <f t="shared" si="81"/>
        <v>0</v>
      </c>
      <c r="Z292" s="614"/>
    </row>
    <row r="293" spans="13:26" x14ac:dyDescent="0.2">
      <c r="M293" s="614"/>
      <c r="N293" s="748">
        <f t="shared" si="77"/>
        <v>227</v>
      </c>
      <c r="O293" s="730">
        <f t="shared" si="78"/>
        <v>0</v>
      </c>
      <c r="P293" s="730">
        <f t="shared" si="79"/>
        <v>0</v>
      </c>
      <c r="Q293" s="730">
        <f t="shared" si="80"/>
        <v>0</v>
      </c>
      <c r="R293" s="730">
        <f t="shared" si="81"/>
        <v>0</v>
      </c>
      <c r="Z293" s="614"/>
    </row>
    <row r="294" spans="13:26" x14ac:dyDescent="0.2">
      <c r="M294" s="614"/>
      <c r="N294" s="748">
        <f t="shared" si="77"/>
        <v>228</v>
      </c>
      <c r="O294" s="730">
        <f t="shared" si="78"/>
        <v>0</v>
      </c>
      <c r="P294" s="730">
        <f t="shared" si="79"/>
        <v>0</v>
      </c>
      <c r="Q294" s="730">
        <f t="shared" si="80"/>
        <v>0</v>
      </c>
      <c r="R294" s="730">
        <f t="shared" si="81"/>
        <v>0</v>
      </c>
      <c r="Z294" s="614"/>
    </row>
    <row r="295" spans="13:26" x14ac:dyDescent="0.2">
      <c r="M295" s="614"/>
      <c r="N295" s="748">
        <f t="shared" si="77"/>
        <v>229</v>
      </c>
      <c r="O295" s="730">
        <f t="shared" si="78"/>
        <v>0</v>
      </c>
      <c r="P295" s="730">
        <f t="shared" si="79"/>
        <v>0</v>
      </c>
      <c r="Q295" s="730">
        <f t="shared" si="80"/>
        <v>0</v>
      </c>
      <c r="R295" s="730">
        <f t="shared" si="81"/>
        <v>0</v>
      </c>
      <c r="Z295" s="614"/>
    </row>
    <row r="296" spans="13:26" x14ac:dyDescent="0.2">
      <c r="M296" s="614"/>
      <c r="N296" s="748">
        <f t="shared" si="77"/>
        <v>230</v>
      </c>
      <c r="O296" s="730">
        <f t="shared" si="78"/>
        <v>0</v>
      </c>
      <c r="P296" s="730">
        <f t="shared" si="79"/>
        <v>0</v>
      </c>
      <c r="Q296" s="730">
        <f t="shared" si="80"/>
        <v>0</v>
      </c>
      <c r="R296" s="730">
        <f t="shared" si="81"/>
        <v>0</v>
      </c>
      <c r="Z296" s="614"/>
    </row>
    <row r="297" spans="13:26" x14ac:dyDescent="0.2">
      <c r="M297" s="614"/>
      <c r="N297" s="748">
        <f t="shared" si="77"/>
        <v>231</v>
      </c>
      <c r="O297" s="730">
        <f t="shared" si="78"/>
        <v>0</v>
      </c>
      <c r="P297" s="730">
        <f t="shared" si="79"/>
        <v>0</v>
      </c>
      <c r="Q297" s="730">
        <f t="shared" si="80"/>
        <v>0</v>
      </c>
      <c r="R297" s="730">
        <f t="shared" si="81"/>
        <v>0</v>
      </c>
      <c r="Z297" s="614"/>
    </row>
    <row r="298" spans="13:26" x14ac:dyDescent="0.2">
      <c r="M298" s="614"/>
      <c r="N298" s="748">
        <f t="shared" si="77"/>
        <v>232</v>
      </c>
      <c r="O298" s="730">
        <f t="shared" si="78"/>
        <v>0</v>
      </c>
      <c r="P298" s="730">
        <f t="shared" si="79"/>
        <v>0</v>
      </c>
      <c r="Q298" s="730">
        <f t="shared" si="80"/>
        <v>0</v>
      </c>
      <c r="R298" s="730">
        <f t="shared" si="81"/>
        <v>0</v>
      </c>
      <c r="Z298" s="614"/>
    </row>
    <row r="299" spans="13:26" x14ac:dyDescent="0.2">
      <c r="M299" s="614"/>
      <c r="N299" s="748">
        <f t="shared" si="77"/>
        <v>233</v>
      </c>
      <c r="O299" s="730">
        <f t="shared" si="78"/>
        <v>0</v>
      </c>
      <c r="P299" s="730">
        <f t="shared" si="79"/>
        <v>0</v>
      </c>
      <c r="Q299" s="730">
        <f t="shared" si="80"/>
        <v>0</v>
      </c>
      <c r="R299" s="730">
        <f t="shared" si="81"/>
        <v>0</v>
      </c>
      <c r="Z299" s="614"/>
    </row>
    <row r="300" spans="13:26" x14ac:dyDescent="0.2">
      <c r="M300" s="614"/>
      <c r="N300" s="748">
        <f t="shared" si="77"/>
        <v>234</v>
      </c>
      <c r="O300" s="730">
        <f t="shared" si="78"/>
        <v>0</v>
      </c>
      <c r="P300" s="730">
        <f t="shared" si="79"/>
        <v>0</v>
      </c>
      <c r="Q300" s="730">
        <f t="shared" si="80"/>
        <v>0</v>
      </c>
      <c r="R300" s="730">
        <f t="shared" si="81"/>
        <v>0</v>
      </c>
      <c r="Z300" s="614"/>
    </row>
    <row r="301" spans="13:26" x14ac:dyDescent="0.2">
      <c r="M301" s="614"/>
      <c r="N301" s="748">
        <f t="shared" si="77"/>
        <v>235</v>
      </c>
      <c r="O301" s="730">
        <f t="shared" si="78"/>
        <v>0</v>
      </c>
      <c r="P301" s="730">
        <f t="shared" si="79"/>
        <v>0</v>
      </c>
      <c r="Q301" s="730">
        <f t="shared" si="80"/>
        <v>0</v>
      </c>
      <c r="R301" s="730">
        <f t="shared" si="81"/>
        <v>0</v>
      </c>
      <c r="Z301" s="614"/>
    </row>
    <row r="302" spans="13:26" x14ac:dyDescent="0.2">
      <c r="M302" s="614"/>
      <c r="N302" s="748">
        <f t="shared" si="77"/>
        <v>236</v>
      </c>
      <c r="O302" s="730">
        <f t="shared" si="78"/>
        <v>0</v>
      </c>
      <c r="P302" s="730">
        <f t="shared" si="79"/>
        <v>0</v>
      </c>
      <c r="Q302" s="730">
        <f t="shared" si="80"/>
        <v>0</v>
      </c>
      <c r="R302" s="730">
        <f t="shared" si="81"/>
        <v>0</v>
      </c>
      <c r="Z302" s="614"/>
    </row>
    <row r="303" spans="13:26" x14ac:dyDescent="0.2">
      <c r="M303" s="614"/>
      <c r="N303" s="748">
        <f t="shared" si="77"/>
        <v>237</v>
      </c>
      <c r="O303" s="730">
        <f t="shared" si="78"/>
        <v>0</v>
      </c>
      <c r="P303" s="730">
        <f t="shared" si="79"/>
        <v>0</v>
      </c>
      <c r="Q303" s="730">
        <f t="shared" si="80"/>
        <v>0</v>
      </c>
      <c r="R303" s="730">
        <f t="shared" si="81"/>
        <v>0</v>
      </c>
      <c r="Z303" s="614"/>
    </row>
    <row r="304" spans="13:26" x14ac:dyDescent="0.2">
      <c r="M304" s="614"/>
      <c r="N304" s="748">
        <f t="shared" si="77"/>
        <v>238</v>
      </c>
      <c r="O304" s="730">
        <f t="shared" si="78"/>
        <v>0</v>
      </c>
      <c r="P304" s="730">
        <f t="shared" si="79"/>
        <v>0</v>
      </c>
      <c r="Q304" s="730">
        <f t="shared" si="80"/>
        <v>0</v>
      </c>
      <c r="R304" s="730">
        <f t="shared" si="81"/>
        <v>0</v>
      </c>
      <c r="Z304" s="614"/>
    </row>
    <row r="305" spans="13:26" x14ac:dyDescent="0.2">
      <c r="M305" s="614"/>
      <c r="N305" s="748">
        <f t="shared" si="77"/>
        <v>239</v>
      </c>
      <c r="O305" s="730">
        <f t="shared" si="78"/>
        <v>0</v>
      </c>
      <c r="P305" s="730">
        <f t="shared" si="79"/>
        <v>0</v>
      </c>
      <c r="Q305" s="730">
        <f t="shared" si="80"/>
        <v>0</v>
      </c>
      <c r="R305" s="730">
        <f t="shared" si="81"/>
        <v>0</v>
      </c>
      <c r="Z305" s="614"/>
    </row>
    <row r="306" spans="13:26" x14ac:dyDescent="0.2">
      <c r="M306" s="614"/>
      <c r="N306" s="748">
        <f t="shared" si="77"/>
        <v>240</v>
      </c>
      <c r="O306" s="730">
        <f t="shared" si="78"/>
        <v>0</v>
      </c>
      <c r="P306" s="730">
        <f t="shared" si="79"/>
        <v>0</v>
      </c>
      <c r="Q306" s="730">
        <f t="shared" si="80"/>
        <v>0</v>
      </c>
      <c r="R306" s="730">
        <f t="shared" si="81"/>
        <v>0</v>
      </c>
      <c r="Z306" s="614"/>
    </row>
    <row r="307" spans="13:26" x14ac:dyDescent="0.2">
      <c r="M307" s="614"/>
      <c r="N307" s="748">
        <f t="shared" si="77"/>
        <v>241</v>
      </c>
      <c r="O307" s="730">
        <f t="shared" si="78"/>
        <v>0</v>
      </c>
      <c r="P307" s="730">
        <f t="shared" si="79"/>
        <v>0</v>
      </c>
      <c r="Q307" s="730">
        <f t="shared" si="80"/>
        <v>0</v>
      </c>
      <c r="R307" s="730">
        <f t="shared" si="81"/>
        <v>0</v>
      </c>
      <c r="Z307" s="614"/>
    </row>
    <row r="308" spans="13:26" x14ac:dyDescent="0.2">
      <c r="M308" s="614"/>
      <c r="N308" s="748">
        <f t="shared" si="77"/>
        <v>242</v>
      </c>
      <c r="O308" s="730">
        <f t="shared" si="78"/>
        <v>0</v>
      </c>
      <c r="P308" s="730">
        <f t="shared" si="79"/>
        <v>0</v>
      </c>
      <c r="Q308" s="730">
        <f t="shared" si="80"/>
        <v>0</v>
      </c>
      <c r="R308" s="730">
        <f t="shared" si="81"/>
        <v>0</v>
      </c>
      <c r="Z308" s="614"/>
    </row>
    <row r="309" spans="13:26" x14ac:dyDescent="0.2">
      <c r="M309" s="614"/>
      <c r="N309" s="748">
        <f t="shared" si="77"/>
        <v>243</v>
      </c>
      <c r="O309" s="730">
        <f t="shared" si="78"/>
        <v>0</v>
      </c>
      <c r="P309" s="730">
        <f t="shared" si="79"/>
        <v>0</v>
      </c>
      <c r="Q309" s="730">
        <f t="shared" si="80"/>
        <v>0</v>
      </c>
      <c r="R309" s="730">
        <f t="shared" si="81"/>
        <v>0</v>
      </c>
      <c r="Z309" s="614"/>
    </row>
    <row r="310" spans="13:26" x14ac:dyDescent="0.2">
      <c r="M310" s="614"/>
      <c r="N310" s="748">
        <f t="shared" si="77"/>
        <v>244</v>
      </c>
      <c r="O310" s="730">
        <f t="shared" si="78"/>
        <v>0</v>
      </c>
      <c r="P310" s="730">
        <f t="shared" si="79"/>
        <v>0</v>
      </c>
      <c r="Q310" s="730">
        <f t="shared" si="80"/>
        <v>0</v>
      </c>
      <c r="R310" s="730">
        <f t="shared" si="81"/>
        <v>0</v>
      </c>
      <c r="Z310" s="614"/>
    </row>
    <row r="311" spans="13:26" x14ac:dyDescent="0.2">
      <c r="M311" s="614"/>
      <c r="N311" s="748">
        <f t="shared" si="77"/>
        <v>245</v>
      </c>
      <c r="O311" s="730">
        <f t="shared" si="78"/>
        <v>0</v>
      </c>
      <c r="P311" s="730">
        <f t="shared" si="79"/>
        <v>0</v>
      </c>
      <c r="Q311" s="730">
        <f t="shared" si="80"/>
        <v>0</v>
      </c>
      <c r="R311" s="730">
        <f t="shared" si="81"/>
        <v>0</v>
      </c>
      <c r="Z311" s="614"/>
    </row>
    <row r="312" spans="13:26" x14ac:dyDescent="0.2">
      <c r="M312" s="614"/>
      <c r="N312" s="748">
        <f t="shared" si="77"/>
        <v>246</v>
      </c>
      <c r="O312" s="730">
        <f t="shared" si="78"/>
        <v>0</v>
      </c>
      <c r="P312" s="730">
        <f t="shared" si="79"/>
        <v>0</v>
      </c>
      <c r="Q312" s="730">
        <f t="shared" si="80"/>
        <v>0</v>
      </c>
      <c r="R312" s="730">
        <f t="shared" si="81"/>
        <v>0</v>
      </c>
      <c r="Z312" s="614"/>
    </row>
    <row r="313" spans="13:26" x14ac:dyDescent="0.2">
      <c r="M313" s="614"/>
      <c r="N313" s="748">
        <f t="shared" si="77"/>
        <v>247</v>
      </c>
      <c r="O313" s="730">
        <f t="shared" si="78"/>
        <v>0</v>
      </c>
      <c r="P313" s="730">
        <f t="shared" si="79"/>
        <v>0</v>
      </c>
      <c r="Q313" s="730">
        <f t="shared" si="80"/>
        <v>0</v>
      </c>
      <c r="R313" s="730">
        <f t="shared" si="81"/>
        <v>0</v>
      </c>
      <c r="Z313" s="614"/>
    </row>
    <row r="314" spans="13:26" x14ac:dyDescent="0.2">
      <c r="M314" s="614"/>
      <c r="N314" s="748">
        <f t="shared" si="77"/>
        <v>248</v>
      </c>
      <c r="O314" s="730">
        <f t="shared" si="78"/>
        <v>0</v>
      </c>
      <c r="P314" s="730">
        <f t="shared" si="79"/>
        <v>0</v>
      </c>
      <c r="Q314" s="730">
        <f t="shared" si="80"/>
        <v>0</v>
      </c>
      <c r="R314" s="730">
        <f t="shared" si="81"/>
        <v>0</v>
      </c>
      <c r="Z314" s="614"/>
    </row>
    <row r="315" spans="13:26" x14ac:dyDescent="0.2">
      <c r="M315" s="614"/>
      <c r="N315" s="748">
        <f t="shared" si="77"/>
        <v>249</v>
      </c>
      <c r="O315" s="730">
        <f t="shared" si="78"/>
        <v>0</v>
      </c>
      <c r="P315" s="730">
        <f t="shared" si="79"/>
        <v>0</v>
      </c>
      <c r="Q315" s="730">
        <f t="shared" si="80"/>
        <v>0</v>
      </c>
      <c r="R315" s="730">
        <f t="shared" si="81"/>
        <v>0</v>
      </c>
      <c r="Z315" s="614"/>
    </row>
    <row r="316" spans="13:26" x14ac:dyDescent="0.2">
      <c r="M316" s="614"/>
      <c r="N316" s="748">
        <f t="shared" si="77"/>
        <v>250</v>
      </c>
      <c r="O316" s="730">
        <f t="shared" si="78"/>
        <v>0</v>
      </c>
      <c r="P316" s="730">
        <f t="shared" si="79"/>
        <v>0</v>
      </c>
      <c r="Q316" s="730">
        <f t="shared" si="80"/>
        <v>0</v>
      </c>
      <c r="R316" s="730">
        <f t="shared" si="81"/>
        <v>0</v>
      </c>
      <c r="Z316" s="614"/>
    </row>
    <row r="317" spans="13:26" x14ac:dyDescent="0.2">
      <c r="M317" s="614"/>
      <c r="N317" s="748">
        <f t="shared" si="77"/>
        <v>251</v>
      </c>
      <c r="O317" s="730">
        <f t="shared" si="78"/>
        <v>0</v>
      </c>
      <c r="P317" s="730">
        <f t="shared" si="79"/>
        <v>0</v>
      </c>
      <c r="Q317" s="730">
        <f t="shared" si="80"/>
        <v>0</v>
      </c>
      <c r="R317" s="730">
        <f t="shared" si="81"/>
        <v>0</v>
      </c>
      <c r="Z317" s="614"/>
    </row>
    <row r="318" spans="13:26" x14ac:dyDescent="0.2">
      <c r="M318" s="614"/>
      <c r="N318" s="748">
        <f t="shared" si="77"/>
        <v>252</v>
      </c>
      <c r="O318" s="730">
        <f t="shared" si="78"/>
        <v>0</v>
      </c>
      <c r="P318" s="730">
        <f t="shared" si="79"/>
        <v>0</v>
      </c>
      <c r="Q318" s="730">
        <f t="shared" si="80"/>
        <v>0</v>
      </c>
      <c r="R318" s="730">
        <f t="shared" si="81"/>
        <v>0</v>
      </c>
      <c r="Z318" s="614"/>
    </row>
    <row r="319" spans="13:26" x14ac:dyDescent="0.2">
      <c r="M319" s="614"/>
      <c r="N319" s="748">
        <f t="shared" si="77"/>
        <v>253</v>
      </c>
      <c r="O319" s="730">
        <f t="shared" si="78"/>
        <v>0</v>
      </c>
      <c r="P319" s="730">
        <f t="shared" si="79"/>
        <v>0</v>
      </c>
      <c r="Q319" s="730">
        <f t="shared" si="80"/>
        <v>0</v>
      </c>
      <c r="R319" s="730">
        <f t="shared" si="81"/>
        <v>0</v>
      </c>
      <c r="Z319" s="614"/>
    </row>
    <row r="320" spans="13:26" x14ac:dyDescent="0.2">
      <c r="M320" s="614"/>
      <c r="N320" s="748">
        <f t="shared" si="77"/>
        <v>254</v>
      </c>
      <c r="O320" s="730">
        <f t="shared" si="78"/>
        <v>0</v>
      </c>
      <c r="P320" s="730">
        <f t="shared" si="79"/>
        <v>0</v>
      </c>
      <c r="Q320" s="730">
        <f t="shared" si="80"/>
        <v>0</v>
      </c>
      <c r="R320" s="730">
        <f t="shared" si="81"/>
        <v>0</v>
      </c>
      <c r="Z320" s="614"/>
    </row>
    <row r="321" spans="13:26" x14ac:dyDescent="0.2">
      <c r="M321" s="614"/>
      <c r="N321" s="748">
        <f t="shared" si="77"/>
        <v>255</v>
      </c>
      <c r="O321" s="730">
        <f t="shared" si="78"/>
        <v>0</v>
      </c>
      <c r="P321" s="730">
        <f t="shared" si="79"/>
        <v>0</v>
      </c>
      <c r="Q321" s="730">
        <f t="shared" si="80"/>
        <v>0</v>
      </c>
      <c r="R321" s="730">
        <f t="shared" si="81"/>
        <v>0</v>
      </c>
      <c r="Z321" s="614"/>
    </row>
    <row r="322" spans="13:26" x14ac:dyDescent="0.2">
      <c r="M322" s="614"/>
      <c r="N322" s="748">
        <f t="shared" si="77"/>
        <v>256</v>
      </c>
      <c r="O322" s="730">
        <f t="shared" si="78"/>
        <v>0</v>
      </c>
      <c r="P322" s="730">
        <f t="shared" si="79"/>
        <v>0</v>
      </c>
      <c r="Q322" s="730">
        <f t="shared" si="80"/>
        <v>0</v>
      </c>
      <c r="R322" s="730">
        <f t="shared" si="81"/>
        <v>0</v>
      </c>
      <c r="Z322" s="614"/>
    </row>
    <row r="323" spans="13:26" x14ac:dyDescent="0.2">
      <c r="M323" s="614"/>
      <c r="N323" s="748">
        <f t="shared" si="77"/>
        <v>257</v>
      </c>
      <c r="O323" s="730">
        <f t="shared" si="78"/>
        <v>0</v>
      </c>
      <c r="P323" s="730">
        <f t="shared" si="79"/>
        <v>0</v>
      </c>
      <c r="Q323" s="730">
        <f t="shared" si="80"/>
        <v>0</v>
      </c>
      <c r="R323" s="730">
        <f t="shared" si="81"/>
        <v>0</v>
      </c>
      <c r="Z323" s="614"/>
    </row>
    <row r="324" spans="13:26" x14ac:dyDescent="0.2">
      <c r="M324" s="614"/>
      <c r="N324" s="748">
        <f t="shared" si="77"/>
        <v>258</v>
      </c>
      <c r="O324" s="730">
        <f t="shared" si="78"/>
        <v>0</v>
      </c>
      <c r="P324" s="730">
        <f t="shared" si="79"/>
        <v>0</v>
      </c>
      <c r="Q324" s="730">
        <f t="shared" si="80"/>
        <v>0</v>
      </c>
      <c r="R324" s="730">
        <f t="shared" si="81"/>
        <v>0</v>
      </c>
      <c r="Z324" s="614"/>
    </row>
    <row r="325" spans="13:26" x14ac:dyDescent="0.2">
      <c r="M325" s="614"/>
      <c r="N325" s="748">
        <f t="shared" ref="N325:N388" si="82">N324+1</f>
        <v>259</v>
      </c>
      <c r="O325" s="730">
        <f t="shared" si="78"/>
        <v>0</v>
      </c>
      <c r="P325" s="730">
        <f t="shared" si="79"/>
        <v>0</v>
      </c>
      <c r="Q325" s="730">
        <f t="shared" si="80"/>
        <v>0</v>
      </c>
      <c r="R325" s="730">
        <f t="shared" si="81"/>
        <v>0</v>
      </c>
      <c r="Z325" s="614"/>
    </row>
    <row r="326" spans="13:26" x14ac:dyDescent="0.2">
      <c r="M326" s="614"/>
      <c r="N326" s="748">
        <f t="shared" si="82"/>
        <v>260</v>
      </c>
      <c r="O326" s="730">
        <f t="shared" ref="O326:O389" si="83">R325</f>
        <v>0</v>
      </c>
      <c r="P326" s="730">
        <f t="shared" ref="P326:P389" si="84">P325</f>
        <v>0</v>
      </c>
      <c r="Q326" s="730">
        <f t="shared" ref="Q326:Q389" si="85">O326*$P$61</f>
        <v>0</v>
      </c>
      <c r="R326" s="730">
        <f t="shared" ref="R326:R389" si="86">O326+P326+Q326</f>
        <v>0</v>
      </c>
      <c r="Z326" s="614"/>
    </row>
    <row r="327" spans="13:26" x14ac:dyDescent="0.2">
      <c r="M327" s="614"/>
      <c r="N327" s="748">
        <f t="shared" si="82"/>
        <v>261</v>
      </c>
      <c r="O327" s="730">
        <f t="shared" si="83"/>
        <v>0</v>
      </c>
      <c r="P327" s="730">
        <f t="shared" si="84"/>
        <v>0</v>
      </c>
      <c r="Q327" s="730">
        <f t="shared" si="85"/>
        <v>0</v>
      </c>
      <c r="R327" s="730">
        <f t="shared" si="86"/>
        <v>0</v>
      </c>
      <c r="Z327" s="614"/>
    </row>
    <row r="328" spans="13:26" x14ac:dyDescent="0.2">
      <c r="M328" s="614"/>
      <c r="N328" s="748">
        <f t="shared" si="82"/>
        <v>262</v>
      </c>
      <c r="O328" s="730">
        <f t="shared" si="83"/>
        <v>0</v>
      </c>
      <c r="P328" s="730">
        <f t="shared" si="84"/>
        <v>0</v>
      </c>
      <c r="Q328" s="730">
        <f t="shared" si="85"/>
        <v>0</v>
      </c>
      <c r="R328" s="730">
        <f t="shared" si="86"/>
        <v>0</v>
      </c>
      <c r="Z328" s="614"/>
    </row>
    <row r="329" spans="13:26" x14ac:dyDescent="0.2">
      <c r="M329" s="614"/>
      <c r="N329" s="748">
        <f t="shared" si="82"/>
        <v>263</v>
      </c>
      <c r="O329" s="730">
        <f t="shared" si="83"/>
        <v>0</v>
      </c>
      <c r="P329" s="730">
        <f t="shared" si="84"/>
        <v>0</v>
      </c>
      <c r="Q329" s="730">
        <f t="shared" si="85"/>
        <v>0</v>
      </c>
      <c r="R329" s="730">
        <f t="shared" si="86"/>
        <v>0</v>
      </c>
      <c r="Z329" s="614"/>
    </row>
    <row r="330" spans="13:26" x14ac:dyDescent="0.2">
      <c r="M330" s="614"/>
      <c r="N330" s="748">
        <f t="shared" si="82"/>
        <v>264</v>
      </c>
      <c r="O330" s="730">
        <f t="shared" si="83"/>
        <v>0</v>
      </c>
      <c r="P330" s="730">
        <f t="shared" si="84"/>
        <v>0</v>
      </c>
      <c r="Q330" s="730">
        <f t="shared" si="85"/>
        <v>0</v>
      </c>
      <c r="R330" s="730">
        <f t="shared" si="86"/>
        <v>0</v>
      </c>
      <c r="Z330" s="614"/>
    </row>
    <row r="331" spans="13:26" x14ac:dyDescent="0.2">
      <c r="M331" s="614"/>
      <c r="N331" s="748">
        <f t="shared" si="82"/>
        <v>265</v>
      </c>
      <c r="O331" s="730">
        <f t="shared" si="83"/>
        <v>0</v>
      </c>
      <c r="P331" s="730">
        <f t="shared" si="84"/>
        <v>0</v>
      </c>
      <c r="Q331" s="730">
        <f t="shared" si="85"/>
        <v>0</v>
      </c>
      <c r="R331" s="730">
        <f t="shared" si="86"/>
        <v>0</v>
      </c>
      <c r="Z331" s="614"/>
    </row>
    <row r="332" spans="13:26" x14ac:dyDescent="0.2">
      <c r="M332" s="614"/>
      <c r="N332" s="748">
        <f t="shared" si="82"/>
        <v>266</v>
      </c>
      <c r="O332" s="730">
        <f t="shared" si="83"/>
        <v>0</v>
      </c>
      <c r="P332" s="730">
        <f t="shared" si="84"/>
        <v>0</v>
      </c>
      <c r="Q332" s="730">
        <f t="shared" si="85"/>
        <v>0</v>
      </c>
      <c r="R332" s="730">
        <f t="shared" si="86"/>
        <v>0</v>
      </c>
      <c r="Z332" s="614"/>
    </row>
    <row r="333" spans="13:26" x14ac:dyDescent="0.2">
      <c r="M333" s="614"/>
      <c r="N333" s="748">
        <f t="shared" si="82"/>
        <v>267</v>
      </c>
      <c r="O333" s="730">
        <f t="shared" si="83"/>
        <v>0</v>
      </c>
      <c r="P333" s="730">
        <f t="shared" si="84"/>
        <v>0</v>
      </c>
      <c r="Q333" s="730">
        <f t="shared" si="85"/>
        <v>0</v>
      </c>
      <c r="R333" s="730">
        <f t="shared" si="86"/>
        <v>0</v>
      </c>
      <c r="Z333" s="614"/>
    </row>
    <row r="334" spans="13:26" x14ac:dyDescent="0.2">
      <c r="M334" s="614"/>
      <c r="N334" s="748">
        <f t="shared" si="82"/>
        <v>268</v>
      </c>
      <c r="O334" s="730">
        <f t="shared" si="83"/>
        <v>0</v>
      </c>
      <c r="P334" s="730">
        <f t="shared" si="84"/>
        <v>0</v>
      </c>
      <c r="Q334" s="730">
        <f t="shared" si="85"/>
        <v>0</v>
      </c>
      <c r="R334" s="730">
        <f t="shared" si="86"/>
        <v>0</v>
      </c>
      <c r="Z334" s="614"/>
    </row>
    <row r="335" spans="13:26" x14ac:dyDescent="0.2">
      <c r="M335" s="614"/>
      <c r="N335" s="748">
        <f t="shared" si="82"/>
        <v>269</v>
      </c>
      <c r="O335" s="730">
        <f t="shared" si="83"/>
        <v>0</v>
      </c>
      <c r="P335" s="730">
        <f t="shared" si="84"/>
        <v>0</v>
      </c>
      <c r="Q335" s="730">
        <f t="shared" si="85"/>
        <v>0</v>
      </c>
      <c r="R335" s="730">
        <f t="shared" si="86"/>
        <v>0</v>
      </c>
      <c r="Z335" s="614"/>
    </row>
    <row r="336" spans="13:26" x14ac:dyDescent="0.2">
      <c r="M336" s="614"/>
      <c r="N336" s="748">
        <f t="shared" si="82"/>
        <v>270</v>
      </c>
      <c r="O336" s="730">
        <f t="shared" si="83"/>
        <v>0</v>
      </c>
      <c r="P336" s="730">
        <f t="shared" si="84"/>
        <v>0</v>
      </c>
      <c r="Q336" s="730">
        <f t="shared" si="85"/>
        <v>0</v>
      </c>
      <c r="R336" s="730">
        <f t="shared" si="86"/>
        <v>0</v>
      </c>
      <c r="Z336" s="614"/>
    </row>
    <row r="337" spans="13:26" x14ac:dyDescent="0.2">
      <c r="M337" s="614"/>
      <c r="N337" s="748">
        <f t="shared" si="82"/>
        <v>271</v>
      </c>
      <c r="O337" s="730">
        <f t="shared" si="83"/>
        <v>0</v>
      </c>
      <c r="P337" s="730">
        <f t="shared" si="84"/>
        <v>0</v>
      </c>
      <c r="Q337" s="730">
        <f t="shared" si="85"/>
        <v>0</v>
      </c>
      <c r="R337" s="730">
        <f t="shared" si="86"/>
        <v>0</v>
      </c>
      <c r="Z337" s="614"/>
    </row>
    <row r="338" spans="13:26" x14ac:dyDescent="0.2">
      <c r="M338" s="614"/>
      <c r="N338" s="748">
        <f t="shared" si="82"/>
        <v>272</v>
      </c>
      <c r="O338" s="730">
        <f t="shared" si="83"/>
        <v>0</v>
      </c>
      <c r="P338" s="730">
        <f t="shared" si="84"/>
        <v>0</v>
      </c>
      <c r="Q338" s="730">
        <f t="shared" si="85"/>
        <v>0</v>
      </c>
      <c r="R338" s="730">
        <f t="shared" si="86"/>
        <v>0</v>
      </c>
      <c r="Z338" s="614"/>
    </row>
    <row r="339" spans="13:26" x14ac:dyDescent="0.2">
      <c r="M339" s="614"/>
      <c r="N339" s="748">
        <f t="shared" si="82"/>
        <v>273</v>
      </c>
      <c r="O339" s="730">
        <f t="shared" si="83"/>
        <v>0</v>
      </c>
      <c r="P339" s="730">
        <f t="shared" si="84"/>
        <v>0</v>
      </c>
      <c r="Q339" s="730">
        <f t="shared" si="85"/>
        <v>0</v>
      </c>
      <c r="R339" s="730">
        <f t="shared" si="86"/>
        <v>0</v>
      </c>
      <c r="Z339" s="614"/>
    </row>
    <row r="340" spans="13:26" x14ac:dyDescent="0.2">
      <c r="M340" s="614"/>
      <c r="N340" s="748">
        <f t="shared" si="82"/>
        <v>274</v>
      </c>
      <c r="O340" s="730">
        <f t="shared" si="83"/>
        <v>0</v>
      </c>
      <c r="P340" s="730">
        <f t="shared" si="84"/>
        <v>0</v>
      </c>
      <c r="Q340" s="730">
        <f t="shared" si="85"/>
        <v>0</v>
      </c>
      <c r="R340" s="730">
        <f t="shared" si="86"/>
        <v>0</v>
      </c>
      <c r="Z340" s="614"/>
    </row>
    <row r="341" spans="13:26" x14ac:dyDescent="0.2">
      <c r="M341" s="614"/>
      <c r="N341" s="748">
        <f t="shared" si="82"/>
        <v>275</v>
      </c>
      <c r="O341" s="730">
        <f t="shared" si="83"/>
        <v>0</v>
      </c>
      <c r="P341" s="730">
        <f t="shared" si="84"/>
        <v>0</v>
      </c>
      <c r="Q341" s="730">
        <f t="shared" si="85"/>
        <v>0</v>
      </c>
      <c r="R341" s="730">
        <f t="shared" si="86"/>
        <v>0</v>
      </c>
      <c r="Z341" s="614"/>
    </row>
    <row r="342" spans="13:26" x14ac:dyDescent="0.2">
      <c r="M342" s="614"/>
      <c r="N342" s="748">
        <f t="shared" si="82"/>
        <v>276</v>
      </c>
      <c r="O342" s="730">
        <f t="shared" si="83"/>
        <v>0</v>
      </c>
      <c r="P342" s="730">
        <f t="shared" si="84"/>
        <v>0</v>
      </c>
      <c r="Q342" s="730">
        <f t="shared" si="85"/>
        <v>0</v>
      </c>
      <c r="R342" s="730">
        <f t="shared" si="86"/>
        <v>0</v>
      </c>
      <c r="Z342" s="614"/>
    </row>
    <row r="343" spans="13:26" x14ac:dyDescent="0.2">
      <c r="M343" s="614"/>
      <c r="N343" s="748">
        <f t="shared" si="82"/>
        <v>277</v>
      </c>
      <c r="O343" s="730">
        <f t="shared" si="83"/>
        <v>0</v>
      </c>
      <c r="P343" s="730">
        <f t="shared" si="84"/>
        <v>0</v>
      </c>
      <c r="Q343" s="730">
        <f t="shared" si="85"/>
        <v>0</v>
      </c>
      <c r="R343" s="730">
        <f t="shared" si="86"/>
        <v>0</v>
      </c>
      <c r="Z343" s="614"/>
    </row>
    <row r="344" spans="13:26" x14ac:dyDescent="0.2">
      <c r="M344" s="614"/>
      <c r="N344" s="748">
        <f t="shared" si="82"/>
        <v>278</v>
      </c>
      <c r="O344" s="730">
        <f t="shared" si="83"/>
        <v>0</v>
      </c>
      <c r="P344" s="730">
        <f t="shared" si="84"/>
        <v>0</v>
      </c>
      <c r="Q344" s="730">
        <f t="shared" si="85"/>
        <v>0</v>
      </c>
      <c r="R344" s="730">
        <f t="shared" si="86"/>
        <v>0</v>
      </c>
      <c r="Z344" s="614"/>
    </row>
    <row r="345" spans="13:26" x14ac:dyDescent="0.2">
      <c r="M345" s="614"/>
      <c r="N345" s="748">
        <f t="shared" si="82"/>
        <v>279</v>
      </c>
      <c r="O345" s="730">
        <f t="shared" si="83"/>
        <v>0</v>
      </c>
      <c r="P345" s="730">
        <f t="shared" si="84"/>
        <v>0</v>
      </c>
      <c r="Q345" s="730">
        <f t="shared" si="85"/>
        <v>0</v>
      </c>
      <c r="R345" s="730">
        <f t="shared" si="86"/>
        <v>0</v>
      </c>
      <c r="Z345" s="614"/>
    </row>
    <row r="346" spans="13:26" x14ac:dyDescent="0.2">
      <c r="M346" s="614"/>
      <c r="N346" s="748">
        <f t="shared" si="82"/>
        <v>280</v>
      </c>
      <c r="O346" s="730">
        <f t="shared" si="83"/>
        <v>0</v>
      </c>
      <c r="P346" s="730">
        <f t="shared" si="84"/>
        <v>0</v>
      </c>
      <c r="Q346" s="730">
        <f t="shared" si="85"/>
        <v>0</v>
      </c>
      <c r="R346" s="730">
        <f t="shared" si="86"/>
        <v>0</v>
      </c>
      <c r="Z346" s="614"/>
    </row>
    <row r="347" spans="13:26" x14ac:dyDescent="0.2">
      <c r="M347" s="614"/>
      <c r="N347" s="748">
        <f t="shared" si="82"/>
        <v>281</v>
      </c>
      <c r="O347" s="730">
        <f t="shared" si="83"/>
        <v>0</v>
      </c>
      <c r="P347" s="730">
        <f t="shared" si="84"/>
        <v>0</v>
      </c>
      <c r="Q347" s="730">
        <f t="shared" si="85"/>
        <v>0</v>
      </c>
      <c r="R347" s="730">
        <f t="shared" si="86"/>
        <v>0</v>
      </c>
      <c r="Z347" s="614"/>
    </row>
    <row r="348" spans="13:26" x14ac:dyDescent="0.2">
      <c r="M348" s="614"/>
      <c r="N348" s="748">
        <f t="shared" si="82"/>
        <v>282</v>
      </c>
      <c r="O348" s="730">
        <f t="shared" si="83"/>
        <v>0</v>
      </c>
      <c r="P348" s="730">
        <f t="shared" si="84"/>
        <v>0</v>
      </c>
      <c r="Q348" s="730">
        <f t="shared" si="85"/>
        <v>0</v>
      </c>
      <c r="R348" s="730">
        <f t="shared" si="86"/>
        <v>0</v>
      </c>
      <c r="Z348" s="614"/>
    </row>
    <row r="349" spans="13:26" x14ac:dyDescent="0.2">
      <c r="M349" s="614"/>
      <c r="N349" s="748">
        <f t="shared" si="82"/>
        <v>283</v>
      </c>
      <c r="O349" s="730">
        <f t="shared" si="83"/>
        <v>0</v>
      </c>
      <c r="P349" s="730">
        <f t="shared" si="84"/>
        <v>0</v>
      </c>
      <c r="Q349" s="730">
        <f t="shared" si="85"/>
        <v>0</v>
      </c>
      <c r="R349" s="730">
        <f t="shared" si="86"/>
        <v>0</v>
      </c>
      <c r="Z349" s="614"/>
    </row>
    <row r="350" spans="13:26" x14ac:dyDescent="0.2">
      <c r="M350" s="614"/>
      <c r="N350" s="748">
        <f t="shared" si="82"/>
        <v>284</v>
      </c>
      <c r="O350" s="730">
        <f t="shared" si="83"/>
        <v>0</v>
      </c>
      <c r="P350" s="730">
        <f t="shared" si="84"/>
        <v>0</v>
      </c>
      <c r="Q350" s="730">
        <f t="shared" si="85"/>
        <v>0</v>
      </c>
      <c r="R350" s="730">
        <f t="shared" si="86"/>
        <v>0</v>
      </c>
      <c r="Z350" s="614"/>
    </row>
    <row r="351" spans="13:26" x14ac:dyDescent="0.2">
      <c r="M351" s="614"/>
      <c r="N351" s="748">
        <f t="shared" si="82"/>
        <v>285</v>
      </c>
      <c r="O351" s="730">
        <f t="shared" si="83"/>
        <v>0</v>
      </c>
      <c r="P351" s="730">
        <f t="shared" si="84"/>
        <v>0</v>
      </c>
      <c r="Q351" s="730">
        <f t="shared" si="85"/>
        <v>0</v>
      </c>
      <c r="R351" s="730">
        <f t="shared" si="86"/>
        <v>0</v>
      </c>
      <c r="Z351" s="614"/>
    </row>
    <row r="352" spans="13:26" x14ac:dyDescent="0.2">
      <c r="M352" s="614"/>
      <c r="N352" s="748">
        <f t="shared" si="82"/>
        <v>286</v>
      </c>
      <c r="O352" s="730">
        <f t="shared" si="83"/>
        <v>0</v>
      </c>
      <c r="P352" s="730">
        <f t="shared" si="84"/>
        <v>0</v>
      </c>
      <c r="Q352" s="730">
        <f t="shared" si="85"/>
        <v>0</v>
      </c>
      <c r="R352" s="730">
        <f t="shared" si="86"/>
        <v>0</v>
      </c>
      <c r="Z352" s="614"/>
    </row>
    <row r="353" spans="13:26" x14ac:dyDescent="0.2">
      <c r="M353" s="614"/>
      <c r="N353" s="748">
        <f t="shared" si="82"/>
        <v>287</v>
      </c>
      <c r="O353" s="730">
        <f t="shared" si="83"/>
        <v>0</v>
      </c>
      <c r="P353" s="730">
        <f t="shared" si="84"/>
        <v>0</v>
      </c>
      <c r="Q353" s="730">
        <f t="shared" si="85"/>
        <v>0</v>
      </c>
      <c r="R353" s="730">
        <f t="shared" si="86"/>
        <v>0</v>
      </c>
      <c r="Z353" s="614"/>
    </row>
    <row r="354" spans="13:26" x14ac:dyDescent="0.2">
      <c r="M354" s="614"/>
      <c r="N354" s="748">
        <f t="shared" si="82"/>
        <v>288</v>
      </c>
      <c r="O354" s="730">
        <f t="shared" si="83"/>
        <v>0</v>
      </c>
      <c r="P354" s="730">
        <f t="shared" si="84"/>
        <v>0</v>
      </c>
      <c r="Q354" s="730">
        <f t="shared" si="85"/>
        <v>0</v>
      </c>
      <c r="R354" s="730">
        <f t="shared" si="86"/>
        <v>0</v>
      </c>
      <c r="Z354" s="614"/>
    </row>
    <row r="355" spans="13:26" x14ac:dyDescent="0.2">
      <c r="M355" s="614"/>
      <c r="N355" s="748">
        <f t="shared" si="82"/>
        <v>289</v>
      </c>
      <c r="O355" s="730">
        <f t="shared" si="83"/>
        <v>0</v>
      </c>
      <c r="P355" s="730">
        <f t="shared" si="84"/>
        <v>0</v>
      </c>
      <c r="Q355" s="730">
        <f t="shared" si="85"/>
        <v>0</v>
      </c>
      <c r="R355" s="730">
        <f t="shared" si="86"/>
        <v>0</v>
      </c>
      <c r="Z355" s="614"/>
    </row>
    <row r="356" spans="13:26" x14ac:dyDescent="0.2">
      <c r="M356" s="614"/>
      <c r="N356" s="748">
        <f t="shared" si="82"/>
        <v>290</v>
      </c>
      <c r="O356" s="730">
        <f t="shared" si="83"/>
        <v>0</v>
      </c>
      <c r="P356" s="730">
        <f t="shared" si="84"/>
        <v>0</v>
      </c>
      <c r="Q356" s="730">
        <f t="shared" si="85"/>
        <v>0</v>
      </c>
      <c r="R356" s="730">
        <f t="shared" si="86"/>
        <v>0</v>
      </c>
      <c r="Z356" s="614"/>
    </row>
    <row r="357" spans="13:26" x14ac:dyDescent="0.2">
      <c r="M357" s="614"/>
      <c r="N357" s="748">
        <f t="shared" si="82"/>
        <v>291</v>
      </c>
      <c r="O357" s="730">
        <f t="shared" si="83"/>
        <v>0</v>
      </c>
      <c r="P357" s="730">
        <f t="shared" si="84"/>
        <v>0</v>
      </c>
      <c r="Q357" s="730">
        <f t="shared" si="85"/>
        <v>0</v>
      </c>
      <c r="R357" s="730">
        <f t="shared" si="86"/>
        <v>0</v>
      </c>
      <c r="Z357" s="614"/>
    </row>
    <row r="358" spans="13:26" x14ac:dyDescent="0.2">
      <c r="M358" s="614"/>
      <c r="N358" s="748">
        <f t="shared" si="82"/>
        <v>292</v>
      </c>
      <c r="O358" s="730">
        <f t="shared" si="83"/>
        <v>0</v>
      </c>
      <c r="P358" s="730">
        <f t="shared" si="84"/>
        <v>0</v>
      </c>
      <c r="Q358" s="730">
        <f t="shared" si="85"/>
        <v>0</v>
      </c>
      <c r="R358" s="730">
        <f t="shared" si="86"/>
        <v>0</v>
      </c>
      <c r="Z358" s="614"/>
    </row>
    <row r="359" spans="13:26" x14ac:dyDescent="0.2">
      <c r="M359" s="614"/>
      <c r="N359" s="748">
        <f t="shared" si="82"/>
        <v>293</v>
      </c>
      <c r="O359" s="730">
        <f t="shared" si="83"/>
        <v>0</v>
      </c>
      <c r="P359" s="730">
        <f t="shared" si="84"/>
        <v>0</v>
      </c>
      <c r="Q359" s="730">
        <f t="shared" si="85"/>
        <v>0</v>
      </c>
      <c r="R359" s="730">
        <f t="shared" si="86"/>
        <v>0</v>
      </c>
      <c r="Z359" s="614"/>
    </row>
    <row r="360" spans="13:26" x14ac:dyDescent="0.2">
      <c r="M360" s="614"/>
      <c r="N360" s="748">
        <f t="shared" si="82"/>
        <v>294</v>
      </c>
      <c r="O360" s="730">
        <f t="shared" si="83"/>
        <v>0</v>
      </c>
      <c r="P360" s="730">
        <f t="shared" si="84"/>
        <v>0</v>
      </c>
      <c r="Q360" s="730">
        <f t="shared" si="85"/>
        <v>0</v>
      </c>
      <c r="R360" s="730">
        <f t="shared" si="86"/>
        <v>0</v>
      </c>
      <c r="Z360" s="614"/>
    </row>
    <row r="361" spans="13:26" x14ac:dyDescent="0.2">
      <c r="M361" s="614"/>
      <c r="N361" s="748">
        <f t="shared" si="82"/>
        <v>295</v>
      </c>
      <c r="O361" s="730">
        <f t="shared" si="83"/>
        <v>0</v>
      </c>
      <c r="P361" s="730">
        <f t="shared" si="84"/>
        <v>0</v>
      </c>
      <c r="Q361" s="730">
        <f t="shared" si="85"/>
        <v>0</v>
      </c>
      <c r="R361" s="730">
        <f t="shared" si="86"/>
        <v>0</v>
      </c>
      <c r="Z361" s="614"/>
    </row>
    <row r="362" spans="13:26" x14ac:dyDescent="0.2">
      <c r="M362" s="614"/>
      <c r="N362" s="748">
        <f t="shared" si="82"/>
        <v>296</v>
      </c>
      <c r="O362" s="730">
        <f t="shared" si="83"/>
        <v>0</v>
      </c>
      <c r="P362" s="730">
        <f t="shared" si="84"/>
        <v>0</v>
      </c>
      <c r="Q362" s="730">
        <f t="shared" si="85"/>
        <v>0</v>
      </c>
      <c r="R362" s="730">
        <f t="shared" si="86"/>
        <v>0</v>
      </c>
      <c r="Z362" s="614"/>
    </row>
    <row r="363" spans="13:26" x14ac:dyDescent="0.2">
      <c r="M363" s="614"/>
      <c r="N363" s="748">
        <f t="shared" si="82"/>
        <v>297</v>
      </c>
      <c r="O363" s="730">
        <f t="shared" si="83"/>
        <v>0</v>
      </c>
      <c r="P363" s="730">
        <f t="shared" si="84"/>
        <v>0</v>
      </c>
      <c r="Q363" s="730">
        <f t="shared" si="85"/>
        <v>0</v>
      </c>
      <c r="R363" s="730">
        <f t="shared" si="86"/>
        <v>0</v>
      </c>
      <c r="Z363" s="614"/>
    </row>
    <row r="364" spans="13:26" x14ac:dyDescent="0.2">
      <c r="M364" s="614"/>
      <c r="N364" s="748">
        <f t="shared" si="82"/>
        <v>298</v>
      </c>
      <c r="O364" s="730">
        <f t="shared" si="83"/>
        <v>0</v>
      </c>
      <c r="P364" s="730">
        <f t="shared" si="84"/>
        <v>0</v>
      </c>
      <c r="Q364" s="730">
        <f t="shared" si="85"/>
        <v>0</v>
      </c>
      <c r="R364" s="730">
        <f t="shared" si="86"/>
        <v>0</v>
      </c>
      <c r="Z364" s="614"/>
    </row>
    <row r="365" spans="13:26" x14ac:dyDescent="0.2">
      <c r="M365" s="614"/>
      <c r="N365" s="748">
        <f t="shared" si="82"/>
        <v>299</v>
      </c>
      <c r="O365" s="730">
        <f t="shared" si="83"/>
        <v>0</v>
      </c>
      <c r="P365" s="730">
        <f t="shared" si="84"/>
        <v>0</v>
      </c>
      <c r="Q365" s="730">
        <f t="shared" si="85"/>
        <v>0</v>
      </c>
      <c r="R365" s="730">
        <f t="shared" si="86"/>
        <v>0</v>
      </c>
      <c r="Z365" s="614"/>
    </row>
    <row r="366" spans="13:26" x14ac:dyDescent="0.2">
      <c r="M366" s="614"/>
      <c r="N366" s="748">
        <f t="shared" si="82"/>
        <v>300</v>
      </c>
      <c r="O366" s="730">
        <f t="shared" si="83"/>
        <v>0</v>
      </c>
      <c r="P366" s="730">
        <f t="shared" si="84"/>
        <v>0</v>
      </c>
      <c r="Q366" s="730">
        <f t="shared" si="85"/>
        <v>0</v>
      </c>
      <c r="R366" s="730">
        <f t="shared" si="86"/>
        <v>0</v>
      </c>
      <c r="Z366" s="614"/>
    </row>
    <row r="367" spans="13:26" x14ac:dyDescent="0.2">
      <c r="M367" s="614"/>
      <c r="N367" s="748">
        <f t="shared" si="82"/>
        <v>301</v>
      </c>
      <c r="O367" s="730">
        <f t="shared" si="83"/>
        <v>0</v>
      </c>
      <c r="P367" s="730">
        <f t="shared" si="84"/>
        <v>0</v>
      </c>
      <c r="Q367" s="730">
        <f t="shared" si="85"/>
        <v>0</v>
      </c>
      <c r="R367" s="730">
        <f t="shared" si="86"/>
        <v>0</v>
      </c>
      <c r="Z367" s="614"/>
    </row>
    <row r="368" spans="13:26" x14ac:dyDescent="0.2">
      <c r="M368" s="614"/>
      <c r="N368" s="748">
        <f t="shared" si="82"/>
        <v>302</v>
      </c>
      <c r="O368" s="730">
        <f t="shared" si="83"/>
        <v>0</v>
      </c>
      <c r="P368" s="730">
        <f t="shared" si="84"/>
        <v>0</v>
      </c>
      <c r="Q368" s="730">
        <f t="shared" si="85"/>
        <v>0</v>
      </c>
      <c r="R368" s="730">
        <f t="shared" si="86"/>
        <v>0</v>
      </c>
      <c r="Z368" s="614"/>
    </row>
    <row r="369" spans="13:26" x14ac:dyDescent="0.2">
      <c r="M369" s="614"/>
      <c r="N369" s="748">
        <f t="shared" si="82"/>
        <v>303</v>
      </c>
      <c r="O369" s="730">
        <f t="shared" si="83"/>
        <v>0</v>
      </c>
      <c r="P369" s="730">
        <f t="shared" si="84"/>
        <v>0</v>
      </c>
      <c r="Q369" s="730">
        <f t="shared" si="85"/>
        <v>0</v>
      </c>
      <c r="R369" s="730">
        <f t="shared" si="86"/>
        <v>0</v>
      </c>
      <c r="Z369" s="614"/>
    </row>
    <row r="370" spans="13:26" x14ac:dyDescent="0.2">
      <c r="M370" s="614"/>
      <c r="N370" s="748">
        <f t="shared" si="82"/>
        <v>304</v>
      </c>
      <c r="O370" s="730">
        <f t="shared" si="83"/>
        <v>0</v>
      </c>
      <c r="P370" s="730">
        <f t="shared" si="84"/>
        <v>0</v>
      </c>
      <c r="Q370" s="730">
        <f t="shared" si="85"/>
        <v>0</v>
      </c>
      <c r="R370" s="730">
        <f t="shared" si="86"/>
        <v>0</v>
      </c>
      <c r="Z370" s="614"/>
    </row>
    <row r="371" spans="13:26" x14ac:dyDescent="0.2">
      <c r="M371" s="614"/>
      <c r="N371" s="748">
        <f t="shared" si="82"/>
        <v>305</v>
      </c>
      <c r="O371" s="730">
        <f t="shared" si="83"/>
        <v>0</v>
      </c>
      <c r="P371" s="730">
        <f t="shared" si="84"/>
        <v>0</v>
      </c>
      <c r="Q371" s="730">
        <f t="shared" si="85"/>
        <v>0</v>
      </c>
      <c r="R371" s="730">
        <f t="shared" si="86"/>
        <v>0</v>
      </c>
      <c r="Z371" s="614"/>
    </row>
    <row r="372" spans="13:26" x14ac:dyDescent="0.2">
      <c r="M372" s="614"/>
      <c r="N372" s="748">
        <f t="shared" si="82"/>
        <v>306</v>
      </c>
      <c r="O372" s="730">
        <f t="shared" si="83"/>
        <v>0</v>
      </c>
      <c r="P372" s="730">
        <f t="shared" si="84"/>
        <v>0</v>
      </c>
      <c r="Q372" s="730">
        <f t="shared" si="85"/>
        <v>0</v>
      </c>
      <c r="R372" s="730">
        <f t="shared" si="86"/>
        <v>0</v>
      </c>
      <c r="Z372" s="614"/>
    </row>
    <row r="373" spans="13:26" x14ac:dyDescent="0.2">
      <c r="M373" s="614"/>
      <c r="N373" s="748">
        <f t="shared" si="82"/>
        <v>307</v>
      </c>
      <c r="O373" s="730">
        <f t="shared" si="83"/>
        <v>0</v>
      </c>
      <c r="P373" s="730">
        <f t="shared" si="84"/>
        <v>0</v>
      </c>
      <c r="Q373" s="730">
        <f t="shared" si="85"/>
        <v>0</v>
      </c>
      <c r="R373" s="730">
        <f t="shared" si="86"/>
        <v>0</v>
      </c>
      <c r="Z373" s="614"/>
    </row>
    <row r="374" spans="13:26" x14ac:dyDescent="0.2">
      <c r="M374" s="614"/>
      <c r="N374" s="748">
        <f t="shared" si="82"/>
        <v>308</v>
      </c>
      <c r="O374" s="730">
        <f t="shared" si="83"/>
        <v>0</v>
      </c>
      <c r="P374" s="730">
        <f t="shared" si="84"/>
        <v>0</v>
      </c>
      <c r="Q374" s="730">
        <f t="shared" si="85"/>
        <v>0</v>
      </c>
      <c r="R374" s="730">
        <f t="shared" si="86"/>
        <v>0</v>
      </c>
      <c r="Z374" s="614"/>
    </row>
    <row r="375" spans="13:26" x14ac:dyDescent="0.2">
      <c r="M375" s="614"/>
      <c r="N375" s="748">
        <f t="shared" si="82"/>
        <v>309</v>
      </c>
      <c r="O375" s="730">
        <f t="shared" si="83"/>
        <v>0</v>
      </c>
      <c r="P375" s="730">
        <f t="shared" si="84"/>
        <v>0</v>
      </c>
      <c r="Q375" s="730">
        <f t="shared" si="85"/>
        <v>0</v>
      </c>
      <c r="R375" s="730">
        <f t="shared" si="86"/>
        <v>0</v>
      </c>
      <c r="Z375" s="614"/>
    </row>
    <row r="376" spans="13:26" x14ac:dyDescent="0.2">
      <c r="M376" s="614"/>
      <c r="N376" s="748">
        <f t="shared" si="82"/>
        <v>310</v>
      </c>
      <c r="O376" s="730">
        <f t="shared" si="83"/>
        <v>0</v>
      </c>
      <c r="P376" s="730">
        <f t="shared" si="84"/>
        <v>0</v>
      </c>
      <c r="Q376" s="730">
        <f t="shared" si="85"/>
        <v>0</v>
      </c>
      <c r="R376" s="730">
        <f t="shared" si="86"/>
        <v>0</v>
      </c>
      <c r="Z376" s="614"/>
    </row>
    <row r="377" spans="13:26" x14ac:dyDescent="0.2">
      <c r="M377" s="614"/>
      <c r="N377" s="748">
        <f t="shared" si="82"/>
        <v>311</v>
      </c>
      <c r="O377" s="730">
        <f t="shared" si="83"/>
        <v>0</v>
      </c>
      <c r="P377" s="730">
        <f t="shared" si="84"/>
        <v>0</v>
      </c>
      <c r="Q377" s="730">
        <f t="shared" si="85"/>
        <v>0</v>
      </c>
      <c r="R377" s="730">
        <f t="shared" si="86"/>
        <v>0</v>
      </c>
      <c r="Z377" s="614"/>
    </row>
    <row r="378" spans="13:26" x14ac:dyDescent="0.2">
      <c r="M378" s="614"/>
      <c r="N378" s="748">
        <f t="shared" si="82"/>
        <v>312</v>
      </c>
      <c r="O378" s="730">
        <f t="shared" si="83"/>
        <v>0</v>
      </c>
      <c r="P378" s="730">
        <f t="shared" si="84"/>
        <v>0</v>
      </c>
      <c r="Q378" s="730">
        <f t="shared" si="85"/>
        <v>0</v>
      </c>
      <c r="R378" s="730">
        <f t="shared" si="86"/>
        <v>0</v>
      </c>
      <c r="Z378" s="614"/>
    </row>
    <row r="379" spans="13:26" x14ac:dyDescent="0.2">
      <c r="M379" s="614"/>
      <c r="N379" s="748">
        <f t="shared" si="82"/>
        <v>313</v>
      </c>
      <c r="O379" s="730">
        <f t="shared" si="83"/>
        <v>0</v>
      </c>
      <c r="P379" s="730">
        <f t="shared" si="84"/>
        <v>0</v>
      </c>
      <c r="Q379" s="730">
        <f t="shared" si="85"/>
        <v>0</v>
      </c>
      <c r="R379" s="730">
        <f t="shared" si="86"/>
        <v>0</v>
      </c>
      <c r="Z379" s="614"/>
    </row>
    <row r="380" spans="13:26" x14ac:dyDescent="0.2">
      <c r="M380" s="614"/>
      <c r="N380" s="748">
        <f t="shared" si="82"/>
        <v>314</v>
      </c>
      <c r="O380" s="730">
        <f t="shared" si="83"/>
        <v>0</v>
      </c>
      <c r="P380" s="730">
        <f t="shared" si="84"/>
        <v>0</v>
      </c>
      <c r="Q380" s="730">
        <f t="shared" si="85"/>
        <v>0</v>
      </c>
      <c r="R380" s="730">
        <f t="shared" si="86"/>
        <v>0</v>
      </c>
      <c r="Z380" s="614"/>
    </row>
    <row r="381" spans="13:26" x14ac:dyDescent="0.2">
      <c r="M381" s="614"/>
      <c r="N381" s="748">
        <f t="shared" si="82"/>
        <v>315</v>
      </c>
      <c r="O381" s="730">
        <f t="shared" si="83"/>
        <v>0</v>
      </c>
      <c r="P381" s="730">
        <f t="shared" si="84"/>
        <v>0</v>
      </c>
      <c r="Q381" s="730">
        <f t="shared" si="85"/>
        <v>0</v>
      </c>
      <c r="R381" s="730">
        <f t="shared" si="86"/>
        <v>0</v>
      </c>
      <c r="Z381" s="614"/>
    </row>
    <row r="382" spans="13:26" x14ac:dyDescent="0.2">
      <c r="M382" s="614"/>
      <c r="N382" s="748">
        <f t="shared" si="82"/>
        <v>316</v>
      </c>
      <c r="O382" s="730">
        <f t="shared" si="83"/>
        <v>0</v>
      </c>
      <c r="P382" s="730">
        <f t="shared" si="84"/>
        <v>0</v>
      </c>
      <c r="Q382" s="730">
        <f t="shared" si="85"/>
        <v>0</v>
      </c>
      <c r="R382" s="730">
        <f t="shared" si="86"/>
        <v>0</v>
      </c>
      <c r="Z382" s="614"/>
    </row>
    <row r="383" spans="13:26" x14ac:dyDescent="0.2">
      <c r="M383" s="614"/>
      <c r="N383" s="748">
        <f t="shared" si="82"/>
        <v>317</v>
      </c>
      <c r="O383" s="730">
        <f t="shared" si="83"/>
        <v>0</v>
      </c>
      <c r="P383" s="730">
        <f t="shared" si="84"/>
        <v>0</v>
      </c>
      <c r="Q383" s="730">
        <f t="shared" si="85"/>
        <v>0</v>
      </c>
      <c r="R383" s="730">
        <f t="shared" si="86"/>
        <v>0</v>
      </c>
      <c r="Z383" s="614"/>
    </row>
    <row r="384" spans="13:26" x14ac:dyDescent="0.2">
      <c r="M384" s="614"/>
      <c r="N384" s="748">
        <f t="shared" si="82"/>
        <v>318</v>
      </c>
      <c r="O384" s="730">
        <f t="shared" si="83"/>
        <v>0</v>
      </c>
      <c r="P384" s="730">
        <f t="shared" si="84"/>
        <v>0</v>
      </c>
      <c r="Q384" s="730">
        <f t="shared" si="85"/>
        <v>0</v>
      </c>
      <c r="R384" s="730">
        <f t="shared" si="86"/>
        <v>0</v>
      </c>
      <c r="Z384" s="614"/>
    </row>
    <row r="385" spans="13:26" x14ac:dyDescent="0.2">
      <c r="M385" s="614"/>
      <c r="N385" s="748">
        <f t="shared" si="82"/>
        <v>319</v>
      </c>
      <c r="O385" s="730">
        <f t="shared" si="83"/>
        <v>0</v>
      </c>
      <c r="P385" s="730">
        <f t="shared" si="84"/>
        <v>0</v>
      </c>
      <c r="Q385" s="730">
        <f t="shared" si="85"/>
        <v>0</v>
      </c>
      <c r="R385" s="730">
        <f t="shared" si="86"/>
        <v>0</v>
      </c>
      <c r="Z385" s="614"/>
    </row>
    <row r="386" spans="13:26" x14ac:dyDescent="0.2">
      <c r="M386" s="614"/>
      <c r="N386" s="748">
        <f t="shared" si="82"/>
        <v>320</v>
      </c>
      <c r="O386" s="730">
        <f t="shared" si="83"/>
        <v>0</v>
      </c>
      <c r="P386" s="730">
        <f t="shared" si="84"/>
        <v>0</v>
      </c>
      <c r="Q386" s="730">
        <f t="shared" si="85"/>
        <v>0</v>
      </c>
      <c r="R386" s="730">
        <f t="shared" si="86"/>
        <v>0</v>
      </c>
      <c r="Z386" s="614"/>
    </row>
    <row r="387" spans="13:26" x14ac:dyDescent="0.2">
      <c r="M387" s="614"/>
      <c r="N387" s="748">
        <f t="shared" si="82"/>
        <v>321</v>
      </c>
      <c r="O387" s="730">
        <f t="shared" si="83"/>
        <v>0</v>
      </c>
      <c r="P387" s="730">
        <f t="shared" si="84"/>
        <v>0</v>
      </c>
      <c r="Q387" s="730">
        <f t="shared" si="85"/>
        <v>0</v>
      </c>
      <c r="R387" s="730">
        <f t="shared" si="86"/>
        <v>0</v>
      </c>
      <c r="Z387" s="614"/>
    </row>
    <row r="388" spans="13:26" x14ac:dyDescent="0.2">
      <c r="M388" s="614"/>
      <c r="N388" s="748">
        <f t="shared" si="82"/>
        <v>322</v>
      </c>
      <c r="O388" s="730">
        <f t="shared" si="83"/>
        <v>0</v>
      </c>
      <c r="P388" s="730">
        <f t="shared" si="84"/>
        <v>0</v>
      </c>
      <c r="Q388" s="730">
        <f t="shared" si="85"/>
        <v>0</v>
      </c>
      <c r="R388" s="730">
        <f t="shared" si="86"/>
        <v>0</v>
      </c>
      <c r="Z388" s="614"/>
    </row>
    <row r="389" spans="13:26" x14ac:dyDescent="0.2">
      <c r="M389" s="614"/>
      <c r="N389" s="748">
        <f t="shared" ref="N389:N452" si="87">N388+1</f>
        <v>323</v>
      </c>
      <c r="O389" s="730">
        <f t="shared" si="83"/>
        <v>0</v>
      </c>
      <c r="P389" s="730">
        <f t="shared" si="84"/>
        <v>0</v>
      </c>
      <c r="Q389" s="730">
        <f t="shared" si="85"/>
        <v>0</v>
      </c>
      <c r="R389" s="730">
        <f t="shared" si="86"/>
        <v>0</v>
      </c>
      <c r="Z389" s="614"/>
    </row>
    <row r="390" spans="13:26" x14ac:dyDescent="0.2">
      <c r="M390" s="614"/>
      <c r="N390" s="748">
        <f t="shared" si="87"/>
        <v>324</v>
      </c>
      <c r="O390" s="730">
        <f t="shared" ref="O390:O453" si="88">R389</f>
        <v>0</v>
      </c>
      <c r="P390" s="730">
        <f t="shared" ref="P390:P453" si="89">P389</f>
        <v>0</v>
      </c>
      <c r="Q390" s="730">
        <f t="shared" ref="Q390:Q453" si="90">O390*$P$61</f>
        <v>0</v>
      </c>
      <c r="R390" s="730">
        <f t="shared" ref="R390:R453" si="91">O390+P390+Q390</f>
        <v>0</v>
      </c>
      <c r="Z390" s="614"/>
    </row>
    <row r="391" spans="13:26" x14ac:dyDescent="0.2">
      <c r="M391" s="614"/>
      <c r="N391" s="748">
        <f t="shared" si="87"/>
        <v>325</v>
      </c>
      <c r="O391" s="730">
        <f t="shared" si="88"/>
        <v>0</v>
      </c>
      <c r="P391" s="730">
        <f t="shared" si="89"/>
        <v>0</v>
      </c>
      <c r="Q391" s="730">
        <f t="shared" si="90"/>
        <v>0</v>
      </c>
      <c r="R391" s="730">
        <f t="shared" si="91"/>
        <v>0</v>
      </c>
      <c r="Z391" s="614"/>
    </row>
    <row r="392" spans="13:26" x14ac:dyDescent="0.2">
      <c r="M392" s="614"/>
      <c r="N392" s="748">
        <f t="shared" si="87"/>
        <v>326</v>
      </c>
      <c r="O392" s="730">
        <f t="shared" si="88"/>
        <v>0</v>
      </c>
      <c r="P392" s="730">
        <f t="shared" si="89"/>
        <v>0</v>
      </c>
      <c r="Q392" s="730">
        <f t="shared" si="90"/>
        <v>0</v>
      </c>
      <c r="R392" s="730">
        <f t="shared" si="91"/>
        <v>0</v>
      </c>
      <c r="Z392" s="614"/>
    </row>
    <row r="393" spans="13:26" x14ac:dyDescent="0.2">
      <c r="M393" s="614"/>
      <c r="N393" s="748">
        <f t="shared" si="87"/>
        <v>327</v>
      </c>
      <c r="O393" s="730">
        <f t="shared" si="88"/>
        <v>0</v>
      </c>
      <c r="P393" s="730">
        <f t="shared" si="89"/>
        <v>0</v>
      </c>
      <c r="Q393" s="730">
        <f t="shared" si="90"/>
        <v>0</v>
      </c>
      <c r="R393" s="730">
        <f t="shared" si="91"/>
        <v>0</v>
      </c>
      <c r="Z393" s="614"/>
    </row>
    <row r="394" spans="13:26" x14ac:dyDescent="0.2">
      <c r="M394" s="614"/>
      <c r="N394" s="748">
        <f t="shared" si="87"/>
        <v>328</v>
      </c>
      <c r="O394" s="730">
        <f t="shared" si="88"/>
        <v>0</v>
      </c>
      <c r="P394" s="730">
        <f t="shared" si="89"/>
        <v>0</v>
      </c>
      <c r="Q394" s="730">
        <f t="shared" si="90"/>
        <v>0</v>
      </c>
      <c r="R394" s="730">
        <f t="shared" si="91"/>
        <v>0</v>
      </c>
      <c r="Z394" s="614"/>
    </row>
    <row r="395" spans="13:26" x14ac:dyDescent="0.2">
      <c r="M395" s="614"/>
      <c r="N395" s="748">
        <f t="shared" si="87"/>
        <v>329</v>
      </c>
      <c r="O395" s="730">
        <f t="shared" si="88"/>
        <v>0</v>
      </c>
      <c r="P395" s="730">
        <f t="shared" si="89"/>
        <v>0</v>
      </c>
      <c r="Q395" s="730">
        <f t="shared" si="90"/>
        <v>0</v>
      </c>
      <c r="R395" s="730">
        <f t="shared" si="91"/>
        <v>0</v>
      </c>
      <c r="Z395" s="614"/>
    </row>
    <row r="396" spans="13:26" x14ac:dyDescent="0.2">
      <c r="M396" s="614"/>
      <c r="N396" s="748">
        <f t="shared" si="87"/>
        <v>330</v>
      </c>
      <c r="O396" s="730">
        <f t="shared" si="88"/>
        <v>0</v>
      </c>
      <c r="P396" s="730">
        <f t="shared" si="89"/>
        <v>0</v>
      </c>
      <c r="Q396" s="730">
        <f t="shared" si="90"/>
        <v>0</v>
      </c>
      <c r="R396" s="730">
        <f t="shared" si="91"/>
        <v>0</v>
      </c>
      <c r="Z396" s="614"/>
    </row>
    <row r="397" spans="13:26" x14ac:dyDescent="0.2">
      <c r="M397" s="614"/>
      <c r="N397" s="748">
        <f t="shared" si="87"/>
        <v>331</v>
      </c>
      <c r="O397" s="730">
        <f t="shared" si="88"/>
        <v>0</v>
      </c>
      <c r="P397" s="730">
        <f t="shared" si="89"/>
        <v>0</v>
      </c>
      <c r="Q397" s="730">
        <f t="shared" si="90"/>
        <v>0</v>
      </c>
      <c r="R397" s="730">
        <f t="shared" si="91"/>
        <v>0</v>
      </c>
      <c r="Z397" s="614"/>
    </row>
    <row r="398" spans="13:26" x14ac:dyDescent="0.2">
      <c r="M398" s="614"/>
      <c r="N398" s="748">
        <f t="shared" si="87"/>
        <v>332</v>
      </c>
      <c r="O398" s="730">
        <f t="shared" si="88"/>
        <v>0</v>
      </c>
      <c r="P398" s="730">
        <f t="shared" si="89"/>
        <v>0</v>
      </c>
      <c r="Q398" s="730">
        <f t="shared" si="90"/>
        <v>0</v>
      </c>
      <c r="R398" s="730">
        <f t="shared" si="91"/>
        <v>0</v>
      </c>
      <c r="Z398" s="614"/>
    </row>
    <row r="399" spans="13:26" x14ac:dyDescent="0.2">
      <c r="M399" s="614"/>
      <c r="N399" s="748">
        <f t="shared" si="87"/>
        <v>333</v>
      </c>
      <c r="O399" s="730">
        <f t="shared" si="88"/>
        <v>0</v>
      </c>
      <c r="P399" s="730">
        <f t="shared" si="89"/>
        <v>0</v>
      </c>
      <c r="Q399" s="730">
        <f t="shared" si="90"/>
        <v>0</v>
      </c>
      <c r="R399" s="730">
        <f t="shared" si="91"/>
        <v>0</v>
      </c>
      <c r="Z399" s="614"/>
    </row>
    <row r="400" spans="13:26" x14ac:dyDescent="0.2">
      <c r="M400" s="614"/>
      <c r="N400" s="748">
        <f t="shared" si="87"/>
        <v>334</v>
      </c>
      <c r="O400" s="730">
        <f t="shared" si="88"/>
        <v>0</v>
      </c>
      <c r="P400" s="730">
        <f t="shared" si="89"/>
        <v>0</v>
      </c>
      <c r="Q400" s="730">
        <f t="shared" si="90"/>
        <v>0</v>
      </c>
      <c r="R400" s="730">
        <f t="shared" si="91"/>
        <v>0</v>
      </c>
      <c r="Z400" s="614"/>
    </row>
    <row r="401" spans="13:26" x14ac:dyDescent="0.2">
      <c r="M401" s="614"/>
      <c r="N401" s="748">
        <f t="shared" si="87"/>
        <v>335</v>
      </c>
      <c r="O401" s="730">
        <f t="shared" si="88"/>
        <v>0</v>
      </c>
      <c r="P401" s="730">
        <f t="shared" si="89"/>
        <v>0</v>
      </c>
      <c r="Q401" s="730">
        <f t="shared" si="90"/>
        <v>0</v>
      </c>
      <c r="R401" s="730">
        <f t="shared" si="91"/>
        <v>0</v>
      </c>
      <c r="Z401" s="614"/>
    </row>
    <row r="402" spans="13:26" x14ac:dyDescent="0.2">
      <c r="M402" s="614"/>
      <c r="N402" s="748">
        <f t="shared" si="87"/>
        <v>336</v>
      </c>
      <c r="O402" s="730">
        <f t="shared" si="88"/>
        <v>0</v>
      </c>
      <c r="P402" s="730">
        <f t="shared" si="89"/>
        <v>0</v>
      </c>
      <c r="Q402" s="730">
        <f t="shared" si="90"/>
        <v>0</v>
      </c>
      <c r="R402" s="730">
        <f t="shared" si="91"/>
        <v>0</v>
      </c>
      <c r="Z402" s="614"/>
    </row>
    <row r="403" spans="13:26" x14ac:dyDescent="0.2">
      <c r="M403" s="614"/>
      <c r="N403" s="748">
        <f t="shared" si="87"/>
        <v>337</v>
      </c>
      <c r="O403" s="730">
        <f t="shared" si="88"/>
        <v>0</v>
      </c>
      <c r="P403" s="730">
        <f t="shared" si="89"/>
        <v>0</v>
      </c>
      <c r="Q403" s="730">
        <f t="shared" si="90"/>
        <v>0</v>
      </c>
      <c r="R403" s="730">
        <f t="shared" si="91"/>
        <v>0</v>
      </c>
      <c r="Z403" s="614"/>
    </row>
    <row r="404" spans="13:26" x14ac:dyDescent="0.2">
      <c r="M404" s="614"/>
      <c r="N404" s="748">
        <f t="shared" si="87"/>
        <v>338</v>
      </c>
      <c r="O404" s="730">
        <f t="shared" si="88"/>
        <v>0</v>
      </c>
      <c r="P404" s="730">
        <f t="shared" si="89"/>
        <v>0</v>
      </c>
      <c r="Q404" s="730">
        <f t="shared" si="90"/>
        <v>0</v>
      </c>
      <c r="R404" s="730">
        <f t="shared" si="91"/>
        <v>0</v>
      </c>
      <c r="Z404" s="614"/>
    </row>
    <row r="405" spans="13:26" x14ac:dyDescent="0.2">
      <c r="M405" s="614"/>
      <c r="N405" s="748">
        <f t="shared" si="87"/>
        <v>339</v>
      </c>
      <c r="O405" s="730">
        <f t="shared" si="88"/>
        <v>0</v>
      </c>
      <c r="P405" s="730">
        <f t="shared" si="89"/>
        <v>0</v>
      </c>
      <c r="Q405" s="730">
        <f t="shared" si="90"/>
        <v>0</v>
      </c>
      <c r="R405" s="730">
        <f t="shared" si="91"/>
        <v>0</v>
      </c>
      <c r="Z405" s="614"/>
    </row>
    <row r="406" spans="13:26" x14ac:dyDescent="0.2">
      <c r="M406" s="614"/>
      <c r="N406" s="748">
        <f t="shared" si="87"/>
        <v>340</v>
      </c>
      <c r="O406" s="730">
        <f t="shared" si="88"/>
        <v>0</v>
      </c>
      <c r="P406" s="730">
        <f t="shared" si="89"/>
        <v>0</v>
      </c>
      <c r="Q406" s="730">
        <f t="shared" si="90"/>
        <v>0</v>
      </c>
      <c r="R406" s="730">
        <f t="shared" si="91"/>
        <v>0</v>
      </c>
      <c r="Z406" s="614"/>
    </row>
    <row r="407" spans="13:26" x14ac:dyDescent="0.2">
      <c r="M407" s="614"/>
      <c r="N407" s="748">
        <f t="shared" si="87"/>
        <v>341</v>
      </c>
      <c r="O407" s="730">
        <f t="shared" si="88"/>
        <v>0</v>
      </c>
      <c r="P407" s="730">
        <f t="shared" si="89"/>
        <v>0</v>
      </c>
      <c r="Q407" s="730">
        <f t="shared" si="90"/>
        <v>0</v>
      </c>
      <c r="R407" s="730">
        <f t="shared" si="91"/>
        <v>0</v>
      </c>
      <c r="Z407" s="614"/>
    </row>
    <row r="408" spans="13:26" x14ac:dyDescent="0.2">
      <c r="M408" s="614"/>
      <c r="N408" s="748">
        <f t="shared" si="87"/>
        <v>342</v>
      </c>
      <c r="O408" s="730">
        <f t="shared" si="88"/>
        <v>0</v>
      </c>
      <c r="P408" s="730">
        <f t="shared" si="89"/>
        <v>0</v>
      </c>
      <c r="Q408" s="730">
        <f t="shared" si="90"/>
        <v>0</v>
      </c>
      <c r="R408" s="730">
        <f t="shared" si="91"/>
        <v>0</v>
      </c>
      <c r="Z408" s="614"/>
    </row>
    <row r="409" spans="13:26" x14ac:dyDescent="0.2">
      <c r="M409" s="614"/>
      <c r="N409" s="748">
        <f t="shared" si="87"/>
        <v>343</v>
      </c>
      <c r="O409" s="730">
        <f t="shared" si="88"/>
        <v>0</v>
      </c>
      <c r="P409" s="730">
        <f t="shared" si="89"/>
        <v>0</v>
      </c>
      <c r="Q409" s="730">
        <f t="shared" si="90"/>
        <v>0</v>
      </c>
      <c r="R409" s="730">
        <f t="shared" si="91"/>
        <v>0</v>
      </c>
      <c r="Z409" s="614"/>
    </row>
    <row r="410" spans="13:26" x14ac:dyDescent="0.2">
      <c r="M410" s="614"/>
      <c r="N410" s="748">
        <f t="shared" si="87"/>
        <v>344</v>
      </c>
      <c r="O410" s="730">
        <f t="shared" si="88"/>
        <v>0</v>
      </c>
      <c r="P410" s="730">
        <f t="shared" si="89"/>
        <v>0</v>
      </c>
      <c r="Q410" s="730">
        <f t="shared" si="90"/>
        <v>0</v>
      </c>
      <c r="R410" s="730">
        <f t="shared" si="91"/>
        <v>0</v>
      </c>
      <c r="Z410" s="614"/>
    </row>
    <row r="411" spans="13:26" x14ac:dyDescent="0.2">
      <c r="M411" s="614"/>
      <c r="N411" s="748">
        <f t="shared" si="87"/>
        <v>345</v>
      </c>
      <c r="O411" s="730">
        <f t="shared" si="88"/>
        <v>0</v>
      </c>
      <c r="P411" s="730">
        <f t="shared" si="89"/>
        <v>0</v>
      </c>
      <c r="Q411" s="730">
        <f t="shared" si="90"/>
        <v>0</v>
      </c>
      <c r="R411" s="730">
        <f t="shared" si="91"/>
        <v>0</v>
      </c>
      <c r="Z411" s="614"/>
    </row>
    <row r="412" spans="13:26" x14ac:dyDescent="0.2">
      <c r="M412" s="614"/>
      <c r="N412" s="748">
        <f t="shared" si="87"/>
        <v>346</v>
      </c>
      <c r="O412" s="730">
        <f t="shared" si="88"/>
        <v>0</v>
      </c>
      <c r="P412" s="730">
        <f t="shared" si="89"/>
        <v>0</v>
      </c>
      <c r="Q412" s="730">
        <f t="shared" si="90"/>
        <v>0</v>
      </c>
      <c r="R412" s="730">
        <f t="shared" si="91"/>
        <v>0</v>
      </c>
      <c r="Z412" s="614"/>
    </row>
    <row r="413" spans="13:26" x14ac:dyDescent="0.2">
      <c r="M413" s="614"/>
      <c r="N413" s="748">
        <f t="shared" si="87"/>
        <v>347</v>
      </c>
      <c r="O413" s="730">
        <f t="shared" si="88"/>
        <v>0</v>
      </c>
      <c r="P413" s="730">
        <f t="shared" si="89"/>
        <v>0</v>
      </c>
      <c r="Q413" s="730">
        <f t="shared" si="90"/>
        <v>0</v>
      </c>
      <c r="R413" s="730">
        <f t="shared" si="91"/>
        <v>0</v>
      </c>
      <c r="Z413" s="614"/>
    </row>
    <row r="414" spans="13:26" x14ac:dyDescent="0.2">
      <c r="M414" s="614"/>
      <c r="N414" s="748">
        <f t="shared" si="87"/>
        <v>348</v>
      </c>
      <c r="O414" s="730">
        <f t="shared" si="88"/>
        <v>0</v>
      </c>
      <c r="P414" s="730">
        <f t="shared" si="89"/>
        <v>0</v>
      </c>
      <c r="Q414" s="730">
        <f t="shared" si="90"/>
        <v>0</v>
      </c>
      <c r="R414" s="730">
        <f t="shared" si="91"/>
        <v>0</v>
      </c>
      <c r="Z414" s="614"/>
    </row>
    <row r="415" spans="13:26" x14ac:dyDescent="0.2">
      <c r="M415" s="614"/>
      <c r="N415" s="748">
        <f t="shared" si="87"/>
        <v>349</v>
      </c>
      <c r="O415" s="730">
        <f t="shared" si="88"/>
        <v>0</v>
      </c>
      <c r="P415" s="730">
        <f t="shared" si="89"/>
        <v>0</v>
      </c>
      <c r="Q415" s="730">
        <f t="shared" si="90"/>
        <v>0</v>
      </c>
      <c r="R415" s="730">
        <f t="shared" si="91"/>
        <v>0</v>
      </c>
      <c r="Z415" s="614"/>
    </row>
    <row r="416" spans="13:26" x14ac:dyDescent="0.2">
      <c r="M416" s="614"/>
      <c r="N416" s="748">
        <f t="shared" si="87"/>
        <v>350</v>
      </c>
      <c r="O416" s="730">
        <f t="shared" si="88"/>
        <v>0</v>
      </c>
      <c r="P416" s="730">
        <f t="shared" si="89"/>
        <v>0</v>
      </c>
      <c r="Q416" s="730">
        <f t="shared" si="90"/>
        <v>0</v>
      </c>
      <c r="R416" s="730">
        <f t="shared" si="91"/>
        <v>0</v>
      </c>
      <c r="Z416" s="614"/>
    </row>
    <row r="417" spans="13:26" x14ac:dyDescent="0.2">
      <c r="M417" s="614"/>
      <c r="N417" s="748">
        <f t="shared" si="87"/>
        <v>351</v>
      </c>
      <c r="O417" s="730">
        <f t="shared" si="88"/>
        <v>0</v>
      </c>
      <c r="P417" s="730">
        <f t="shared" si="89"/>
        <v>0</v>
      </c>
      <c r="Q417" s="730">
        <f t="shared" si="90"/>
        <v>0</v>
      </c>
      <c r="R417" s="730">
        <f t="shared" si="91"/>
        <v>0</v>
      </c>
      <c r="Z417" s="614"/>
    </row>
    <row r="418" spans="13:26" x14ac:dyDescent="0.2">
      <c r="M418" s="614"/>
      <c r="N418" s="748">
        <f t="shared" si="87"/>
        <v>352</v>
      </c>
      <c r="O418" s="730">
        <f t="shared" si="88"/>
        <v>0</v>
      </c>
      <c r="P418" s="730">
        <f t="shared" si="89"/>
        <v>0</v>
      </c>
      <c r="Q418" s="730">
        <f t="shared" si="90"/>
        <v>0</v>
      </c>
      <c r="R418" s="730">
        <f t="shared" si="91"/>
        <v>0</v>
      </c>
      <c r="Z418" s="614"/>
    </row>
    <row r="419" spans="13:26" x14ac:dyDescent="0.2">
      <c r="M419" s="614"/>
      <c r="N419" s="748">
        <f t="shared" si="87"/>
        <v>353</v>
      </c>
      <c r="O419" s="730">
        <f t="shared" si="88"/>
        <v>0</v>
      </c>
      <c r="P419" s="730">
        <f t="shared" si="89"/>
        <v>0</v>
      </c>
      <c r="Q419" s="730">
        <f t="shared" si="90"/>
        <v>0</v>
      </c>
      <c r="R419" s="730">
        <f t="shared" si="91"/>
        <v>0</v>
      </c>
      <c r="Z419" s="614"/>
    </row>
    <row r="420" spans="13:26" x14ac:dyDescent="0.2">
      <c r="M420" s="614"/>
      <c r="N420" s="748">
        <f t="shared" si="87"/>
        <v>354</v>
      </c>
      <c r="O420" s="730">
        <f t="shared" si="88"/>
        <v>0</v>
      </c>
      <c r="P420" s="730">
        <f t="shared" si="89"/>
        <v>0</v>
      </c>
      <c r="Q420" s="730">
        <f t="shared" si="90"/>
        <v>0</v>
      </c>
      <c r="R420" s="730">
        <f t="shared" si="91"/>
        <v>0</v>
      </c>
      <c r="Z420" s="614"/>
    </row>
    <row r="421" spans="13:26" x14ac:dyDescent="0.2">
      <c r="M421" s="614"/>
      <c r="N421" s="748">
        <f t="shared" si="87"/>
        <v>355</v>
      </c>
      <c r="O421" s="730">
        <f t="shared" si="88"/>
        <v>0</v>
      </c>
      <c r="P421" s="730">
        <f t="shared" si="89"/>
        <v>0</v>
      </c>
      <c r="Q421" s="730">
        <f t="shared" si="90"/>
        <v>0</v>
      </c>
      <c r="R421" s="730">
        <f t="shared" si="91"/>
        <v>0</v>
      </c>
      <c r="Z421" s="614"/>
    </row>
    <row r="422" spans="13:26" x14ac:dyDescent="0.2">
      <c r="M422" s="614"/>
      <c r="N422" s="748">
        <f t="shared" si="87"/>
        <v>356</v>
      </c>
      <c r="O422" s="730">
        <f t="shared" si="88"/>
        <v>0</v>
      </c>
      <c r="P422" s="730">
        <f t="shared" si="89"/>
        <v>0</v>
      </c>
      <c r="Q422" s="730">
        <f t="shared" si="90"/>
        <v>0</v>
      </c>
      <c r="R422" s="730">
        <f t="shared" si="91"/>
        <v>0</v>
      </c>
      <c r="Z422" s="614"/>
    </row>
    <row r="423" spans="13:26" x14ac:dyDescent="0.2">
      <c r="M423" s="614"/>
      <c r="N423" s="748">
        <f t="shared" si="87"/>
        <v>357</v>
      </c>
      <c r="O423" s="730">
        <f t="shared" si="88"/>
        <v>0</v>
      </c>
      <c r="P423" s="730">
        <f t="shared" si="89"/>
        <v>0</v>
      </c>
      <c r="Q423" s="730">
        <f t="shared" si="90"/>
        <v>0</v>
      </c>
      <c r="R423" s="730">
        <f t="shared" si="91"/>
        <v>0</v>
      </c>
      <c r="Z423" s="614"/>
    </row>
    <row r="424" spans="13:26" x14ac:dyDescent="0.2">
      <c r="M424" s="614"/>
      <c r="N424" s="748">
        <f t="shared" si="87"/>
        <v>358</v>
      </c>
      <c r="O424" s="730">
        <f t="shared" si="88"/>
        <v>0</v>
      </c>
      <c r="P424" s="730">
        <f t="shared" si="89"/>
        <v>0</v>
      </c>
      <c r="Q424" s="730">
        <f t="shared" si="90"/>
        <v>0</v>
      </c>
      <c r="R424" s="730">
        <f t="shared" si="91"/>
        <v>0</v>
      </c>
      <c r="Z424" s="614"/>
    </row>
    <row r="425" spans="13:26" x14ac:dyDescent="0.2">
      <c r="M425" s="614"/>
      <c r="N425" s="748">
        <f t="shared" si="87"/>
        <v>359</v>
      </c>
      <c r="O425" s="730">
        <f t="shared" si="88"/>
        <v>0</v>
      </c>
      <c r="P425" s="730">
        <f t="shared" si="89"/>
        <v>0</v>
      </c>
      <c r="Q425" s="730">
        <f t="shared" si="90"/>
        <v>0</v>
      </c>
      <c r="R425" s="730">
        <f t="shared" si="91"/>
        <v>0</v>
      </c>
      <c r="Z425" s="614"/>
    </row>
    <row r="426" spans="13:26" x14ac:dyDescent="0.2">
      <c r="M426" s="614"/>
      <c r="N426" s="748">
        <f t="shared" si="87"/>
        <v>360</v>
      </c>
      <c r="O426" s="730">
        <f t="shared" si="88"/>
        <v>0</v>
      </c>
      <c r="P426" s="730">
        <f t="shared" si="89"/>
        <v>0</v>
      </c>
      <c r="Q426" s="730">
        <f t="shared" si="90"/>
        <v>0</v>
      </c>
      <c r="R426" s="730">
        <f t="shared" si="91"/>
        <v>0</v>
      </c>
      <c r="Z426" s="614"/>
    </row>
    <row r="427" spans="13:26" x14ac:dyDescent="0.2">
      <c r="M427" s="614"/>
      <c r="N427" s="748">
        <f t="shared" si="87"/>
        <v>361</v>
      </c>
      <c r="O427" s="730">
        <f t="shared" si="88"/>
        <v>0</v>
      </c>
      <c r="P427" s="730">
        <f t="shared" si="89"/>
        <v>0</v>
      </c>
      <c r="Q427" s="730">
        <f t="shared" si="90"/>
        <v>0</v>
      </c>
      <c r="R427" s="730">
        <f t="shared" si="91"/>
        <v>0</v>
      </c>
      <c r="Z427" s="614"/>
    </row>
    <row r="428" spans="13:26" x14ac:dyDescent="0.2">
      <c r="M428" s="614"/>
      <c r="N428" s="748">
        <f t="shared" si="87"/>
        <v>362</v>
      </c>
      <c r="O428" s="730">
        <f t="shared" si="88"/>
        <v>0</v>
      </c>
      <c r="P428" s="730">
        <f t="shared" si="89"/>
        <v>0</v>
      </c>
      <c r="Q428" s="730">
        <f t="shared" si="90"/>
        <v>0</v>
      </c>
      <c r="R428" s="730">
        <f t="shared" si="91"/>
        <v>0</v>
      </c>
      <c r="Z428" s="614"/>
    </row>
    <row r="429" spans="13:26" x14ac:dyDescent="0.2">
      <c r="M429" s="614"/>
      <c r="N429" s="748">
        <f t="shared" si="87"/>
        <v>363</v>
      </c>
      <c r="O429" s="730">
        <f t="shared" si="88"/>
        <v>0</v>
      </c>
      <c r="P429" s="730">
        <f t="shared" si="89"/>
        <v>0</v>
      </c>
      <c r="Q429" s="730">
        <f t="shared" si="90"/>
        <v>0</v>
      </c>
      <c r="R429" s="730">
        <f t="shared" si="91"/>
        <v>0</v>
      </c>
      <c r="Z429" s="614"/>
    </row>
    <row r="430" spans="13:26" x14ac:dyDescent="0.2">
      <c r="M430" s="614"/>
      <c r="N430" s="748">
        <f t="shared" si="87"/>
        <v>364</v>
      </c>
      <c r="O430" s="730">
        <f t="shared" si="88"/>
        <v>0</v>
      </c>
      <c r="P430" s="730">
        <f t="shared" si="89"/>
        <v>0</v>
      </c>
      <c r="Q430" s="730">
        <f t="shared" si="90"/>
        <v>0</v>
      </c>
      <c r="R430" s="730">
        <f t="shared" si="91"/>
        <v>0</v>
      </c>
      <c r="Z430" s="614"/>
    </row>
    <row r="431" spans="13:26" x14ac:dyDescent="0.2">
      <c r="M431" s="614"/>
      <c r="N431" s="748">
        <f t="shared" si="87"/>
        <v>365</v>
      </c>
      <c r="O431" s="730">
        <f t="shared" si="88"/>
        <v>0</v>
      </c>
      <c r="P431" s="730">
        <f t="shared" si="89"/>
        <v>0</v>
      </c>
      <c r="Q431" s="730">
        <f t="shared" si="90"/>
        <v>0</v>
      </c>
      <c r="R431" s="730">
        <f t="shared" si="91"/>
        <v>0</v>
      </c>
      <c r="Z431" s="614"/>
    </row>
    <row r="432" spans="13:26" x14ac:dyDescent="0.2">
      <c r="M432" s="614"/>
      <c r="N432" s="748">
        <f t="shared" si="87"/>
        <v>366</v>
      </c>
      <c r="O432" s="730">
        <f t="shared" si="88"/>
        <v>0</v>
      </c>
      <c r="P432" s="730">
        <f t="shared" si="89"/>
        <v>0</v>
      </c>
      <c r="Q432" s="730">
        <f t="shared" si="90"/>
        <v>0</v>
      </c>
      <c r="R432" s="730">
        <f t="shared" si="91"/>
        <v>0</v>
      </c>
      <c r="Z432" s="614"/>
    </row>
    <row r="433" spans="13:26" x14ac:dyDescent="0.2">
      <c r="M433" s="614"/>
      <c r="N433" s="748">
        <f t="shared" si="87"/>
        <v>367</v>
      </c>
      <c r="O433" s="730">
        <f t="shared" si="88"/>
        <v>0</v>
      </c>
      <c r="P433" s="730">
        <f t="shared" si="89"/>
        <v>0</v>
      </c>
      <c r="Q433" s="730">
        <f t="shared" si="90"/>
        <v>0</v>
      </c>
      <c r="R433" s="730">
        <f t="shared" si="91"/>
        <v>0</v>
      </c>
      <c r="Z433" s="614"/>
    </row>
    <row r="434" spans="13:26" x14ac:dyDescent="0.2">
      <c r="M434" s="614"/>
      <c r="N434" s="748">
        <f t="shared" si="87"/>
        <v>368</v>
      </c>
      <c r="O434" s="730">
        <f t="shared" si="88"/>
        <v>0</v>
      </c>
      <c r="P434" s="730">
        <f t="shared" si="89"/>
        <v>0</v>
      </c>
      <c r="Q434" s="730">
        <f t="shared" si="90"/>
        <v>0</v>
      </c>
      <c r="R434" s="730">
        <f t="shared" si="91"/>
        <v>0</v>
      </c>
      <c r="Z434" s="614"/>
    </row>
    <row r="435" spans="13:26" x14ac:dyDescent="0.2">
      <c r="M435" s="614"/>
      <c r="N435" s="748">
        <f t="shared" si="87"/>
        <v>369</v>
      </c>
      <c r="O435" s="730">
        <f t="shared" si="88"/>
        <v>0</v>
      </c>
      <c r="P435" s="730">
        <f t="shared" si="89"/>
        <v>0</v>
      </c>
      <c r="Q435" s="730">
        <f t="shared" si="90"/>
        <v>0</v>
      </c>
      <c r="R435" s="730">
        <f t="shared" si="91"/>
        <v>0</v>
      </c>
      <c r="Z435" s="614"/>
    </row>
    <row r="436" spans="13:26" x14ac:dyDescent="0.2">
      <c r="M436" s="614"/>
      <c r="N436" s="748">
        <f t="shared" si="87"/>
        <v>370</v>
      </c>
      <c r="O436" s="730">
        <f t="shared" si="88"/>
        <v>0</v>
      </c>
      <c r="P436" s="730">
        <f t="shared" si="89"/>
        <v>0</v>
      </c>
      <c r="Q436" s="730">
        <f t="shared" si="90"/>
        <v>0</v>
      </c>
      <c r="R436" s="730">
        <f t="shared" si="91"/>
        <v>0</v>
      </c>
      <c r="Z436" s="614"/>
    </row>
    <row r="437" spans="13:26" x14ac:dyDescent="0.2">
      <c r="M437" s="614"/>
      <c r="N437" s="748">
        <f t="shared" si="87"/>
        <v>371</v>
      </c>
      <c r="O437" s="730">
        <f t="shared" si="88"/>
        <v>0</v>
      </c>
      <c r="P437" s="730">
        <f t="shared" si="89"/>
        <v>0</v>
      </c>
      <c r="Q437" s="730">
        <f t="shared" si="90"/>
        <v>0</v>
      </c>
      <c r="R437" s="730">
        <f t="shared" si="91"/>
        <v>0</v>
      </c>
      <c r="Z437" s="614"/>
    </row>
    <row r="438" spans="13:26" x14ac:dyDescent="0.2">
      <c r="M438" s="614"/>
      <c r="N438" s="748">
        <f t="shared" si="87"/>
        <v>372</v>
      </c>
      <c r="O438" s="730">
        <f t="shared" si="88"/>
        <v>0</v>
      </c>
      <c r="P438" s="730">
        <f t="shared" si="89"/>
        <v>0</v>
      </c>
      <c r="Q438" s="730">
        <f t="shared" si="90"/>
        <v>0</v>
      </c>
      <c r="R438" s="730">
        <f t="shared" si="91"/>
        <v>0</v>
      </c>
      <c r="Z438" s="614"/>
    </row>
    <row r="439" spans="13:26" x14ac:dyDescent="0.2">
      <c r="M439" s="614"/>
      <c r="N439" s="748">
        <f t="shared" si="87"/>
        <v>373</v>
      </c>
      <c r="O439" s="730">
        <f t="shared" si="88"/>
        <v>0</v>
      </c>
      <c r="P439" s="730">
        <f t="shared" si="89"/>
        <v>0</v>
      </c>
      <c r="Q439" s="730">
        <f t="shared" si="90"/>
        <v>0</v>
      </c>
      <c r="R439" s="730">
        <f t="shared" si="91"/>
        <v>0</v>
      </c>
      <c r="Z439" s="614"/>
    </row>
    <row r="440" spans="13:26" x14ac:dyDescent="0.2">
      <c r="M440" s="614"/>
      <c r="N440" s="748">
        <f t="shared" si="87"/>
        <v>374</v>
      </c>
      <c r="O440" s="730">
        <f t="shared" si="88"/>
        <v>0</v>
      </c>
      <c r="P440" s="730">
        <f t="shared" si="89"/>
        <v>0</v>
      </c>
      <c r="Q440" s="730">
        <f t="shared" si="90"/>
        <v>0</v>
      </c>
      <c r="R440" s="730">
        <f t="shared" si="91"/>
        <v>0</v>
      </c>
      <c r="Z440" s="614"/>
    </row>
    <row r="441" spans="13:26" x14ac:dyDescent="0.2">
      <c r="M441" s="614"/>
      <c r="N441" s="748">
        <f t="shared" si="87"/>
        <v>375</v>
      </c>
      <c r="O441" s="730">
        <f t="shared" si="88"/>
        <v>0</v>
      </c>
      <c r="P441" s="730">
        <f t="shared" si="89"/>
        <v>0</v>
      </c>
      <c r="Q441" s="730">
        <f t="shared" si="90"/>
        <v>0</v>
      </c>
      <c r="R441" s="730">
        <f t="shared" si="91"/>
        <v>0</v>
      </c>
      <c r="Z441" s="614"/>
    </row>
    <row r="442" spans="13:26" x14ac:dyDescent="0.2">
      <c r="M442" s="614"/>
      <c r="N442" s="748">
        <f t="shared" si="87"/>
        <v>376</v>
      </c>
      <c r="O442" s="730">
        <f t="shared" si="88"/>
        <v>0</v>
      </c>
      <c r="P442" s="730">
        <f t="shared" si="89"/>
        <v>0</v>
      </c>
      <c r="Q442" s="730">
        <f t="shared" si="90"/>
        <v>0</v>
      </c>
      <c r="R442" s="730">
        <f t="shared" si="91"/>
        <v>0</v>
      </c>
      <c r="Z442" s="614"/>
    </row>
    <row r="443" spans="13:26" x14ac:dyDescent="0.2">
      <c r="M443" s="614"/>
      <c r="N443" s="748">
        <f t="shared" si="87"/>
        <v>377</v>
      </c>
      <c r="O443" s="730">
        <f t="shared" si="88"/>
        <v>0</v>
      </c>
      <c r="P443" s="730">
        <f t="shared" si="89"/>
        <v>0</v>
      </c>
      <c r="Q443" s="730">
        <f t="shared" si="90"/>
        <v>0</v>
      </c>
      <c r="R443" s="730">
        <f t="shared" si="91"/>
        <v>0</v>
      </c>
      <c r="Z443" s="614"/>
    </row>
    <row r="444" spans="13:26" x14ac:dyDescent="0.2">
      <c r="M444" s="614"/>
      <c r="N444" s="748">
        <f t="shared" si="87"/>
        <v>378</v>
      </c>
      <c r="O444" s="730">
        <f t="shared" si="88"/>
        <v>0</v>
      </c>
      <c r="P444" s="730">
        <f t="shared" si="89"/>
        <v>0</v>
      </c>
      <c r="Q444" s="730">
        <f t="shared" si="90"/>
        <v>0</v>
      </c>
      <c r="R444" s="730">
        <f t="shared" si="91"/>
        <v>0</v>
      </c>
      <c r="Z444" s="614"/>
    </row>
    <row r="445" spans="13:26" x14ac:dyDescent="0.2">
      <c r="M445" s="614"/>
      <c r="N445" s="748">
        <f t="shared" si="87"/>
        <v>379</v>
      </c>
      <c r="O445" s="730">
        <f t="shared" si="88"/>
        <v>0</v>
      </c>
      <c r="P445" s="730">
        <f t="shared" si="89"/>
        <v>0</v>
      </c>
      <c r="Q445" s="730">
        <f t="shared" si="90"/>
        <v>0</v>
      </c>
      <c r="R445" s="730">
        <f t="shared" si="91"/>
        <v>0</v>
      </c>
      <c r="Z445" s="614"/>
    </row>
    <row r="446" spans="13:26" x14ac:dyDescent="0.2">
      <c r="M446" s="614"/>
      <c r="N446" s="748">
        <f t="shared" si="87"/>
        <v>380</v>
      </c>
      <c r="O446" s="730">
        <f t="shared" si="88"/>
        <v>0</v>
      </c>
      <c r="P446" s="730">
        <f t="shared" si="89"/>
        <v>0</v>
      </c>
      <c r="Q446" s="730">
        <f t="shared" si="90"/>
        <v>0</v>
      </c>
      <c r="R446" s="730">
        <f t="shared" si="91"/>
        <v>0</v>
      </c>
      <c r="Z446" s="614"/>
    </row>
    <row r="447" spans="13:26" x14ac:dyDescent="0.2">
      <c r="M447" s="614"/>
      <c r="N447" s="748">
        <f t="shared" si="87"/>
        <v>381</v>
      </c>
      <c r="O447" s="730">
        <f t="shared" si="88"/>
        <v>0</v>
      </c>
      <c r="P447" s="730">
        <f t="shared" si="89"/>
        <v>0</v>
      </c>
      <c r="Q447" s="730">
        <f t="shared" si="90"/>
        <v>0</v>
      </c>
      <c r="R447" s="730">
        <f t="shared" si="91"/>
        <v>0</v>
      </c>
      <c r="Z447" s="614"/>
    </row>
    <row r="448" spans="13:26" x14ac:dyDescent="0.2">
      <c r="M448" s="614"/>
      <c r="N448" s="748">
        <f t="shared" si="87"/>
        <v>382</v>
      </c>
      <c r="O448" s="730">
        <f t="shared" si="88"/>
        <v>0</v>
      </c>
      <c r="P448" s="730">
        <f t="shared" si="89"/>
        <v>0</v>
      </c>
      <c r="Q448" s="730">
        <f t="shared" si="90"/>
        <v>0</v>
      </c>
      <c r="R448" s="730">
        <f t="shared" si="91"/>
        <v>0</v>
      </c>
      <c r="Z448" s="614"/>
    </row>
    <row r="449" spans="13:26" x14ac:dyDescent="0.2">
      <c r="M449" s="614"/>
      <c r="N449" s="748">
        <f t="shared" si="87"/>
        <v>383</v>
      </c>
      <c r="O449" s="730">
        <f t="shared" si="88"/>
        <v>0</v>
      </c>
      <c r="P449" s="730">
        <f t="shared" si="89"/>
        <v>0</v>
      </c>
      <c r="Q449" s="730">
        <f t="shared" si="90"/>
        <v>0</v>
      </c>
      <c r="R449" s="730">
        <f t="shared" si="91"/>
        <v>0</v>
      </c>
      <c r="Z449" s="614"/>
    </row>
    <row r="450" spans="13:26" x14ac:dyDescent="0.2">
      <c r="M450" s="614"/>
      <c r="N450" s="748">
        <f t="shared" si="87"/>
        <v>384</v>
      </c>
      <c r="O450" s="730">
        <f t="shared" si="88"/>
        <v>0</v>
      </c>
      <c r="P450" s="730">
        <f t="shared" si="89"/>
        <v>0</v>
      </c>
      <c r="Q450" s="730">
        <f t="shared" si="90"/>
        <v>0</v>
      </c>
      <c r="R450" s="730">
        <f t="shared" si="91"/>
        <v>0</v>
      </c>
      <c r="Z450" s="614"/>
    </row>
    <row r="451" spans="13:26" x14ac:dyDescent="0.2">
      <c r="M451" s="614"/>
      <c r="N451" s="748">
        <f t="shared" si="87"/>
        <v>385</v>
      </c>
      <c r="O451" s="730">
        <f t="shared" si="88"/>
        <v>0</v>
      </c>
      <c r="P451" s="730">
        <f t="shared" si="89"/>
        <v>0</v>
      </c>
      <c r="Q451" s="730">
        <f t="shared" si="90"/>
        <v>0</v>
      </c>
      <c r="R451" s="730">
        <f t="shared" si="91"/>
        <v>0</v>
      </c>
      <c r="Z451" s="614"/>
    </row>
    <row r="452" spans="13:26" x14ac:dyDescent="0.2">
      <c r="M452" s="614"/>
      <c r="N452" s="748">
        <f t="shared" si="87"/>
        <v>386</v>
      </c>
      <c r="O452" s="730">
        <f t="shared" si="88"/>
        <v>0</v>
      </c>
      <c r="P452" s="730">
        <f t="shared" si="89"/>
        <v>0</v>
      </c>
      <c r="Q452" s="730">
        <f t="shared" si="90"/>
        <v>0</v>
      </c>
      <c r="R452" s="730">
        <f t="shared" si="91"/>
        <v>0</v>
      </c>
      <c r="Z452" s="614"/>
    </row>
    <row r="453" spans="13:26" x14ac:dyDescent="0.2">
      <c r="M453" s="614"/>
      <c r="N453" s="748">
        <f t="shared" ref="N453:N486" si="92">N452+1</f>
        <v>387</v>
      </c>
      <c r="O453" s="730">
        <f t="shared" si="88"/>
        <v>0</v>
      </c>
      <c r="P453" s="730">
        <f t="shared" si="89"/>
        <v>0</v>
      </c>
      <c r="Q453" s="730">
        <f t="shared" si="90"/>
        <v>0</v>
      </c>
      <c r="R453" s="730">
        <f t="shared" si="91"/>
        <v>0</v>
      </c>
      <c r="Z453" s="614"/>
    </row>
    <row r="454" spans="13:26" x14ac:dyDescent="0.2">
      <c r="M454" s="614"/>
      <c r="N454" s="748">
        <f t="shared" si="92"/>
        <v>388</v>
      </c>
      <c r="O454" s="730">
        <f t="shared" ref="O454:O486" si="93">R453</f>
        <v>0</v>
      </c>
      <c r="P454" s="730">
        <f t="shared" ref="P454:P486" si="94">P453</f>
        <v>0</v>
      </c>
      <c r="Q454" s="730">
        <f t="shared" ref="Q454:Q486" si="95">O454*$P$61</f>
        <v>0</v>
      </c>
      <c r="R454" s="730">
        <f t="shared" ref="R454:R486" si="96">O454+P454+Q454</f>
        <v>0</v>
      </c>
      <c r="Z454" s="614"/>
    </row>
    <row r="455" spans="13:26" x14ac:dyDescent="0.2">
      <c r="M455" s="614"/>
      <c r="N455" s="748">
        <f t="shared" si="92"/>
        <v>389</v>
      </c>
      <c r="O455" s="730">
        <f t="shared" si="93"/>
        <v>0</v>
      </c>
      <c r="P455" s="730">
        <f t="shared" si="94"/>
        <v>0</v>
      </c>
      <c r="Q455" s="730">
        <f t="shared" si="95"/>
        <v>0</v>
      </c>
      <c r="R455" s="730">
        <f t="shared" si="96"/>
        <v>0</v>
      </c>
      <c r="Z455" s="614"/>
    </row>
    <row r="456" spans="13:26" x14ac:dyDescent="0.2">
      <c r="M456" s="614"/>
      <c r="N456" s="748">
        <f t="shared" si="92"/>
        <v>390</v>
      </c>
      <c r="O456" s="730">
        <f t="shared" si="93"/>
        <v>0</v>
      </c>
      <c r="P456" s="730">
        <f t="shared" si="94"/>
        <v>0</v>
      </c>
      <c r="Q456" s="730">
        <f t="shared" si="95"/>
        <v>0</v>
      </c>
      <c r="R456" s="730">
        <f t="shared" si="96"/>
        <v>0</v>
      </c>
      <c r="Z456" s="614"/>
    </row>
    <row r="457" spans="13:26" x14ac:dyDescent="0.2">
      <c r="M457" s="614"/>
      <c r="N457" s="748">
        <f t="shared" si="92"/>
        <v>391</v>
      </c>
      <c r="O457" s="730">
        <f t="shared" si="93"/>
        <v>0</v>
      </c>
      <c r="P457" s="730">
        <f t="shared" si="94"/>
        <v>0</v>
      </c>
      <c r="Q457" s="730">
        <f t="shared" si="95"/>
        <v>0</v>
      </c>
      <c r="R457" s="730">
        <f t="shared" si="96"/>
        <v>0</v>
      </c>
      <c r="Z457" s="614"/>
    </row>
    <row r="458" spans="13:26" x14ac:dyDescent="0.2">
      <c r="M458" s="614"/>
      <c r="N458" s="748">
        <f t="shared" si="92"/>
        <v>392</v>
      </c>
      <c r="O458" s="730">
        <f t="shared" si="93"/>
        <v>0</v>
      </c>
      <c r="P458" s="730">
        <f t="shared" si="94"/>
        <v>0</v>
      </c>
      <c r="Q458" s="730">
        <f t="shared" si="95"/>
        <v>0</v>
      </c>
      <c r="R458" s="730">
        <f t="shared" si="96"/>
        <v>0</v>
      </c>
      <c r="Z458" s="614"/>
    </row>
    <row r="459" spans="13:26" x14ac:dyDescent="0.2">
      <c r="M459" s="614"/>
      <c r="N459" s="748">
        <f t="shared" si="92"/>
        <v>393</v>
      </c>
      <c r="O459" s="730">
        <f t="shared" si="93"/>
        <v>0</v>
      </c>
      <c r="P459" s="730">
        <f t="shared" si="94"/>
        <v>0</v>
      </c>
      <c r="Q459" s="730">
        <f t="shared" si="95"/>
        <v>0</v>
      </c>
      <c r="R459" s="730">
        <f t="shared" si="96"/>
        <v>0</v>
      </c>
      <c r="Z459" s="614"/>
    </row>
    <row r="460" spans="13:26" x14ac:dyDescent="0.2">
      <c r="M460" s="614"/>
      <c r="N460" s="748">
        <f t="shared" si="92"/>
        <v>394</v>
      </c>
      <c r="O460" s="730">
        <f t="shared" si="93"/>
        <v>0</v>
      </c>
      <c r="P460" s="730">
        <f t="shared" si="94"/>
        <v>0</v>
      </c>
      <c r="Q460" s="730">
        <f t="shared" si="95"/>
        <v>0</v>
      </c>
      <c r="R460" s="730">
        <f t="shared" si="96"/>
        <v>0</v>
      </c>
      <c r="Z460" s="614"/>
    </row>
    <row r="461" spans="13:26" x14ac:dyDescent="0.2">
      <c r="M461" s="614"/>
      <c r="N461" s="748">
        <f t="shared" si="92"/>
        <v>395</v>
      </c>
      <c r="O461" s="730">
        <f t="shared" si="93"/>
        <v>0</v>
      </c>
      <c r="P461" s="730">
        <f t="shared" si="94"/>
        <v>0</v>
      </c>
      <c r="Q461" s="730">
        <f t="shared" si="95"/>
        <v>0</v>
      </c>
      <c r="R461" s="730">
        <f t="shared" si="96"/>
        <v>0</v>
      </c>
      <c r="Z461" s="614"/>
    </row>
    <row r="462" spans="13:26" x14ac:dyDescent="0.2">
      <c r="M462" s="614"/>
      <c r="N462" s="748">
        <f t="shared" si="92"/>
        <v>396</v>
      </c>
      <c r="O462" s="730">
        <f t="shared" si="93"/>
        <v>0</v>
      </c>
      <c r="P462" s="730">
        <f t="shared" si="94"/>
        <v>0</v>
      </c>
      <c r="Q462" s="730">
        <f t="shared" si="95"/>
        <v>0</v>
      </c>
      <c r="R462" s="730">
        <f t="shared" si="96"/>
        <v>0</v>
      </c>
      <c r="Z462" s="614"/>
    </row>
    <row r="463" spans="13:26" x14ac:dyDescent="0.2">
      <c r="M463" s="614"/>
      <c r="N463" s="748">
        <f t="shared" si="92"/>
        <v>397</v>
      </c>
      <c r="O463" s="730">
        <f t="shared" si="93"/>
        <v>0</v>
      </c>
      <c r="P463" s="730">
        <f t="shared" si="94"/>
        <v>0</v>
      </c>
      <c r="Q463" s="730">
        <f t="shared" si="95"/>
        <v>0</v>
      </c>
      <c r="R463" s="730">
        <f t="shared" si="96"/>
        <v>0</v>
      </c>
      <c r="Z463" s="614"/>
    </row>
    <row r="464" spans="13:26" x14ac:dyDescent="0.2">
      <c r="M464" s="614"/>
      <c r="N464" s="748">
        <f t="shared" si="92"/>
        <v>398</v>
      </c>
      <c r="O464" s="730">
        <f t="shared" si="93"/>
        <v>0</v>
      </c>
      <c r="P464" s="730">
        <f t="shared" si="94"/>
        <v>0</v>
      </c>
      <c r="Q464" s="730">
        <f t="shared" si="95"/>
        <v>0</v>
      </c>
      <c r="R464" s="730">
        <f t="shared" si="96"/>
        <v>0</v>
      </c>
      <c r="Z464" s="614"/>
    </row>
    <row r="465" spans="13:26" x14ac:dyDescent="0.2">
      <c r="M465" s="614"/>
      <c r="N465" s="748">
        <f t="shared" si="92"/>
        <v>399</v>
      </c>
      <c r="O465" s="730">
        <f t="shared" si="93"/>
        <v>0</v>
      </c>
      <c r="P465" s="730">
        <f t="shared" si="94"/>
        <v>0</v>
      </c>
      <c r="Q465" s="730">
        <f t="shared" si="95"/>
        <v>0</v>
      </c>
      <c r="R465" s="730">
        <f t="shared" si="96"/>
        <v>0</v>
      </c>
      <c r="Z465" s="614"/>
    </row>
    <row r="466" spans="13:26" x14ac:dyDescent="0.2">
      <c r="M466" s="614"/>
      <c r="N466" s="748">
        <f t="shared" si="92"/>
        <v>400</v>
      </c>
      <c r="O466" s="730">
        <f t="shared" si="93"/>
        <v>0</v>
      </c>
      <c r="P466" s="730">
        <f t="shared" si="94"/>
        <v>0</v>
      </c>
      <c r="Q466" s="730">
        <f t="shared" si="95"/>
        <v>0</v>
      </c>
      <c r="R466" s="730">
        <f t="shared" si="96"/>
        <v>0</v>
      </c>
      <c r="Z466" s="614"/>
    </row>
    <row r="467" spans="13:26" x14ac:dyDescent="0.2">
      <c r="M467" s="614"/>
      <c r="N467" s="748">
        <f t="shared" si="92"/>
        <v>401</v>
      </c>
      <c r="O467" s="730">
        <f t="shared" si="93"/>
        <v>0</v>
      </c>
      <c r="P467" s="730">
        <f t="shared" si="94"/>
        <v>0</v>
      </c>
      <c r="Q467" s="730">
        <f t="shared" si="95"/>
        <v>0</v>
      </c>
      <c r="R467" s="730">
        <f t="shared" si="96"/>
        <v>0</v>
      </c>
      <c r="Z467" s="614"/>
    </row>
    <row r="468" spans="13:26" x14ac:dyDescent="0.2">
      <c r="M468" s="614"/>
      <c r="N468" s="748">
        <f t="shared" si="92"/>
        <v>402</v>
      </c>
      <c r="O468" s="730">
        <f t="shared" si="93"/>
        <v>0</v>
      </c>
      <c r="P468" s="730">
        <f t="shared" si="94"/>
        <v>0</v>
      </c>
      <c r="Q468" s="730">
        <f t="shared" si="95"/>
        <v>0</v>
      </c>
      <c r="R468" s="730">
        <f t="shared" si="96"/>
        <v>0</v>
      </c>
      <c r="Z468" s="614"/>
    </row>
    <row r="469" spans="13:26" x14ac:dyDescent="0.2">
      <c r="M469" s="614"/>
      <c r="N469" s="748">
        <f t="shared" si="92"/>
        <v>403</v>
      </c>
      <c r="O469" s="730">
        <f t="shared" si="93"/>
        <v>0</v>
      </c>
      <c r="P469" s="730">
        <f t="shared" si="94"/>
        <v>0</v>
      </c>
      <c r="Q469" s="730">
        <f t="shared" si="95"/>
        <v>0</v>
      </c>
      <c r="R469" s="730">
        <f t="shared" si="96"/>
        <v>0</v>
      </c>
      <c r="Z469" s="614"/>
    </row>
    <row r="470" spans="13:26" x14ac:dyDescent="0.2">
      <c r="M470" s="614"/>
      <c r="N470" s="748">
        <f t="shared" si="92"/>
        <v>404</v>
      </c>
      <c r="O470" s="730">
        <f t="shared" si="93"/>
        <v>0</v>
      </c>
      <c r="P470" s="730">
        <f t="shared" si="94"/>
        <v>0</v>
      </c>
      <c r="Q470" s="730">
        <f t="shared" si="95"/>
        <v>0</v>
      </c>
      <c r="R470" s="730">
        <f t="shared" si="96"/>
        <v>0</v>
      </c>
      <c r="Z470" s="614"/>
    </row>
    <row r="471" spans="13:26" x14ac:dyDescent="0.2">
      <c r="M471" s="614"/>
      <c r="N471" s="748">
        <f t="shared" si="92"/>
        <v>405</v>
      </c>
      <c r="O471" s="730">
        <f t="shared" si="93"/>
        <v>0</v>
      </c>
      <c r="P471" s="730">
        <f t="shared" si="94"/>
        <v>0</v>
      </c>
      <c r="Q471" s="730">
        <f t="shared" si="95"/>
        <v>0</v>
      </c>
      <c r="R471" s="730">
        <f t="shared" si="96"/>
        <v>0</v>
      </c>
      <c r="Z471" s="614"/>
    </row>
    <row r="472" spans="13:26" x14ac:dyDescent="0.2">
      <c r="M472" s="614"/>
      <c r="N472" s="748">
        <f t="shared" si="92"/>
        <v>406</v>
      </c>
      <c r="O472" s="730">
        <f t="shared" si="93"/>
        <v>0</v>
      </c>
      <c r="P472" s="730">
        <f t="shared" si="94"/>
        <v>0</v>
      </c>
      <c r="Q472" s="730">
        <f t="shared" si="95"/>
        <v>0</v>
      </c>
      <c r="R472" s="730">
        <f t="shared" si="96"/>
        <v>0</v>
      </c>
      <c r="Z472" s="614"/>
    </row>
    <row r="473" spans="13:26" x14ac:dyDescent="0.2">
      <c r="M473" s="614"/>
      <c r="N473" s="748">
        <f t="shared" si="92"/>
        <v>407</v>
      </c>
      <c r="O473" s="730">
        <f t="shared" si="93"/>
        <v>0</v>
      </c>
      <c r="P473" s="730">
        <f t="shared" si="94"/>
        <v>0</v>
      </c>
      <c r="Q473" s="730">
        <f t="shared" si="95"/>
        <v>0</v>
      </c>
      <c r="R473" s="730">
        <f t="shared" si="96"/>
        <v>0</v>
      </c>
      <c r="Z473" s="614"/>
    </row>
    <row r="474" spans="13:26" x14ac:dyDescent="0.2">
      <c r="M474" s="614"/>
      <c r="N474" s="748">
        <f t="shared" si="92"/>
        <v>408</v>
      </c>
      <c r="O474" s="730">
        <f t="shared" si="93"/>
        <v>0</v>
      </c>
      <c r="P474" s="730">
        <f t="shared" si="94"/>
        <v>0</v>
      </c>
      <c r="Q474" s="730">
        <f t="shared" si="95"/>
        <v>0</v>
      </c>
      <c r="R474" s="730">
        <f t="shared" si="96"/>
        <v>0</v>
      </c>
      <c r="Z474" s="614"/>
    </row>
    <row r="475" spans="13:26" x14ac:dyDescent="0.2">
      <c r="M475" s="614"/>
      <c r="N475" s="748">
        <f t="shared" si="92"/>
        <v>409</v>
      </c>
      <c r="O475" s="730">
        <f t="shared" si="93"/>
        <v>0</v>
      </c>
      <c r="P475" s="730">
        <f t="shared" si="94"/>
        <v>0</v>
      </c>
      <c r="Q475" s="730">
        <f t="shared" si="95"/>
        <v>0</v>
      </c>
      <c r="R475" s="730">
        <f t="shared" si="96"/>
        <v>0</v>
      </c>
      <c r="Z475" s="614"/>
    </row>
    <row r="476" spans="13:26" x14ac:dyDescent="0.2">
      <c r="M476" s="614"/>
      <c r="N476" s="748">
        <f t="shared" si="92"/>
        <v>410</v>
      </c>
      <c r="O476" s="730">
        <f t="shared" si="93"/>
        <v>0</v>
      </c>
      <c r="P476" s="730">
        <f t="shared" si="94"/>
        <v>0</v>
      </c>
      <c r="Q476" s="730">
        <f t="shared" si="95"/>
        <v>0</v>
      </c>
      <c r="R476" s="730">
        <f t="shared" si="96"/>
        <v>0</v>
      </c>
      <c r="Z476" s="614"/>
    </row>
    <row r="477" spans="13:26" x14ac:dyDescent="0.2">
      <c r="M477" s="614"/>
      <c r="N477" s="748">
        <f t="shared" si="92"/>
        <v>411</v>
      </c>
      <c r="O477" s="730">
        <f t="shared" si="93"/>
        <v>0</v>
      </c>
      <c r="P477" s="730">
        <f t="shared" si="94"/>
        <v>0</v>
      </c>
      <c r="Q477" s="730">
        <f t="shared" si="95"/>
        <v>0</v>
      </c>
      <c r="R477" s="730">
        <f t="shared" si="96"/>
        <v>0</v>
      </c>
      <c r="Z477" s="614"/>
    </row>
    <row r="478" spans="13:26" x14ac:dyDescent="0.2">
      <c r="M478" s="614"/>
      <c r="N478" s="748">
        <f t="shared" si="92"/>
        <v>412</v>
      </c>
      <c r="O478" s="730">
        <f t="shared" si="93"/>
        <v>0</v>
      </c>
      <c r="P478" s="730">
        <f t="shared" si="94"/>
        <v>0</v>
      </c>
      <c r="Q478" s="730">
        <f t="shared" si="95"/>
        <v>0</v>
      </c>
      <c r="R478" s="730">
        <f t="shared" si="96"/>
        <v>0</v>
      </c>
      <c r="Z478" s="614"/>
    </row>
    <row r="479" spans="13:26" x14ac:dyDescent="0.2">
      <c r="M479" s="614"/>
      <c r="N479" s="748">
        <f t="shared" si="92"/>
        <v>413</v>
      </c>
      <c r="O479" s="730">
        <f t="shared" si="93"/>
        <v>0</v>
      </c>
      <c r="P479" s="730">
        <f t="shared" si="94"/>
        <v>0</v>
      </c>
      <c r="Q479" s="730">
        <f t="shared" si="95"/>
        <v>0</v>
      </c>
      <c r="R479" s="730">
        <f t="shared" si="96"/>
        <v>0</v>
      </c>
      <c r="Z479" s="614"/>
    </row>
    <row r="480" spans="13:26" x14ac:dyDescent="0.2">
      <c r="M480" s="614"/>
      <c r="N480" s="748">
        <f t="shared" si="92"/>
        <v>414</v>
      </c>
      <c r="O480" s="730">
        <f t="shared" si="93"/>
        <v>0</v>
      </c>
      <c r="P480" s="730">
        <f t="shared" si="94"/>
        <v>0</v>
      </c>
      <c r="Q480" s="730">
        <f t="shared" si="95"/>
        <v>0</v>
      </c>
      <c r="R480" s="730">
        <f t="shared" si="96"/>
        <v>0</v>
      </c>
      <c r="Z480" s="614"/>
    </row>
    <row r="481" spans="13:26" x14ac:dyDescent="0.2">
      <c r="M481" s="614"/>
      <c r="N481" s="748">
        <f t="shared" si="92"/>
        <v>415</v>
      </c>
      <c r="O481" s="730">
        <f t="shared" si="93"/>
        <v>0</v>
      </c>
      <c r="P481" s="730">
        <f t="shared" si="94"/>
        <v>0</v>
      </c>
      <c r="Q481" s="730">
        <f t="shared" si="95"/>
        <v>0</v>
      </c>
      <c r="R481" s="730">
        <f t="shared" si="96"/>
        <v>0</v>
      </c>
      <c r="Z481" s="614"/>
    </row>
    <row r="482" spans="13:26" x14ac:dyDescent="0.2">
      <c r="M482" s="614"/>
      <c r="N482" s="748">
        <f t="shared" si="92"/>
        <v>416</v>
      </c>
      <c r="O482" s="730">
        <f t="shared" si="93"/>
        <v>0</v>
      </c>
      <c r="P482" s="730">
        <f t="shared" si="94"/>
        <v>0</v>
      </c>
      <c r="Q482" s="730">
        <f t="shared" si="95"/>
        <v>0</v>
      </c>
      <c r="R482" s="730">
        <f t="shared" si="96"/>
        <v>0</v>
      </c>
      <c r="Z482" s="614"/>
    </row>
    <row r="483" spans="13:26" x14ac:dyDescent="0.2">
      <c r="M483" s="614"/>
      <c r="N483" s="748">
        <f t="shared" si="92"/>
        <v>417</v>
      </c>
      <c r="O483" s="730">
        <f t="shared" si="93"/>
        <v>0</v>
      </c>
      <c r="P483" s="730">
        <f t="shared" si="94"/>
        <v>0</v>
      </c>
      <c r="Q483" s="730">
        <f t="shared" si="95"/>
        <v>0</v>
      </c>
      <c r="R483" s="730">
        <f t="shared" si="96"/>
        <v>0</v>
      </c>
      <c r="Z483" s="614"/>
    </row>
    <row r="484" spans="13:26" x14ac:dyDescent="0.2">
      <c r="M484" s="614"/>
      <c r="N484" s="748">
        <f t="shared" si="92"/>
        <v>418</v>
      </c>
      <c r="O484" s="730">
        <f t="shared" si="93"/>
        <v>0</v>
      </c>
      <c r="P484" s="730">
        <f t="shared" si="94"/>
        <v>0</v>
      </c>
      <c r="Q484" s="730">
        <f t="shared" si="95"/>
        <v>0</v>
      </c>
      <c r="R484" s="730">
        <f t="shared" si="96"/>
        <v>0</v>
      </c>
      <c r="Z484" s="614"/>
    </row>
    <row r="485" spans="13:26" x14ac:dyDescent="0.2">
      <c r="M485" s="614"/>
      <c r="N485" s="748">
        <f t="shared" si="92"/>
        <v>419</v>
      </c>
      <c r="O485" s="730">
        <f t="shared" si="93"/>
        <v>0</v>
      </c>
      <c r="P485" s="730">
        <f t="shared" si="94"/>
        <v>0</v>
      </c>
      <c r="Q485" s="730">
        <f t="shared" si="95"/>
        <v>0</v>
      </c>
      <c r="R485" s="730">
        <f t="shared" si="96"/>
        <v>0</v>
      </c>
      <c r="Z485" s="614"/>
    </row>
    <row r="486" spans="13:26" x14ac:dyDescent="0.2">
      <c r="M486" s="614"/>
      <c r="N486" s="748">
        <f t="shared" si="92"/>
        <v>420</v>
      </c>
      <c r="O486" s="730">
        <f t="shared" si="93"/>
        <v>0</v>
      </c>
      <c r="P486" s="730">
        <f t="shared" si="94"/>
        <v>0</v>
      </c>
      <c r="Q486" s="730">
        <f t="shared" si="95"/>
        <v>0</v>
      </c>
      <c r="R486" s="730">
        <f t="shared" si="96"/>
        <v>0</v>
      </c>
      <c r="Z486" s="614"/>
    </row>
    <row r="487" spans="13:26" x14ac:dyDescent="0.2">
      <c r="M487" s="614"/>
      <c r="N487" s="615" t="s">
        <v>18</v>
      </c>
      <c r="O487" s="615" t="s">
        <v>18</v>
      </c>
      <c r="P487" s="615" t="s">
        <v>18</v>
      </c>
      <c r="Q487" s="615" t="s">
        <v>18</v>
      </c>
      <c r="R487" s="615" t="s">
        <v>18</v>
      </c>
      <c r="Z487" s="614"/>
    </row>
    <row r="488" spans="13:26" x14ac:dyDescent="0.2">
      <c r="M488" s="614"/>
      <c r="N488" s="605"/>
      <c r="O488" s="605" t="s">
        <v>111</v>
      </c>
      <c r="P488" s="724">
        <f>SUM(P67:P486)</f>
        <v>0</v>
      </c>
      <c r="Q488" s="724">
        <f>SUM(Q67:Q486)</f>
        <v>0</v>
      </c>
      <c r="R488" s="731">
        <f>P488+Q488</f>
        <v>0</v>
      </c>
      <c r="S488" s="497">
        <f>R488-P62</f>
        <v>0</v>
      </c>
      <c r="Z488" s="614"/>
    </row>
    <row r="489" spans="13:26" x14ac:dyDescent="0.2">
      <c r="M489" s="614"/>
      <c r="N489" s="614"/>
      <c r="O489" s="614"/>
      <c r="P489" s="614"/>
      <c r="Q489" s="614"/>
      <c r="R489" s="614"/>
      <c r="S489" s="614"/>
      <c r="T489" s="614"/>
      <c r="U489" s="614"/>
      <c r="V489" s="614"/>
      <c r="W489" s="614"/>
      <c r="X489" s="614"/>
      <c r="Y489" s="614"/>
    </row>
  </sheetData>
  <mergeCells count="1">
    <mergeCell ref="AF7:AF8"/>
  </mergeCells>
  <printOptions horizontalCentered="1"/>
  <pageMargins left="0.75" right="0.75" top="0.75" bottom="0.75" header="1" footer="1"/>
  <pageSetup scale="74" orientation="portrait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  <pageSetUpPr fitToPage="1"/>
  </sheetPr>
  <dimension ref="A1:AH489"/>
  <sheetViews>
    <sheetView view="pageBreakPreview" zoomScaleNormal="100" zoomScaleSheetLayoutView="100" workbookViewId="0"/>
  </sheetViews>
  <sheetFormatPr defaultRowHeight="12.75" x14ac:dyDescent="0.2"/>
  <cols>
    <col min="1" max="1" width="12.8554687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12.8554687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Polk Unit #5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2047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0</v>
      </c>
      <c r="Q8" s="739">
        <f>G10</f>
        <v>0</v>
      </c>
      <c r="R8" s="739">
        <f>G11</f>
        <v>0</v>
      </c>
      <c r="S8" s="739">
        <f>G12</f>
        <v>0</v>
      </c>
      <c r="T8" s="739">
        <f>G13</f>
        <v>0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0</v>
      </c>
      <c r="Q9" s="723">
        <f>L10</f>
        <v>0</v>
      </c>
      <c r="R9" s="723">
        <f>L11</f>
        <v>0</v>
      </c>
      <c r="S9" s="723">
        <f>L12</f>
        <v>0</v>
      </c>
      <c r="T9" s="723">
        <f>L13</f>
        <v>0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3940</v>
      </c>
      <c r="B10" s="619">
        <f>'Escalation Factors'!$A$10</f>
        <v>2020</v>
      </c>
      <c r="C10" s="729">
        <v>2047</v>
      </c>
      <c r="D10" s="41" t="s">
        <v>9</v>
      </c>
      <c r="E10" s="740">
        <f>'Cost Estimates in 2020'!B25</f>
        <v>0</v>
      </c>
      <c r="F10" s="621">
        <f>VLOOKUP(G$7,Multiplier_Labor,3,FALSE)</f>
        <v>1.0574914586197905</v>
      </c>
      <c r="G10" s="42">
        <f>E10*F10</f>
        <v>0</v>
      </c>
      <c r="H10" s="664"/>
      <c r="J10" s="620">
        <f>C10+1</f>
        <v>2048</v>
      </c>
      <c r="K10" s="621">
        <f>VLOOKUP(J$10,Multiplier_Labor,4,FALSE)</f>
        <v>1.8949411816292778</v>
      </c>
      <c r="L10" s="724">
        <f>G10*K10</f>
        <v>0</v>
      </c>
      <c r="M10" s="614"/>
      <c r="O10" s="720" t="s">
        <v>20</v>
      </c>
      <c r="P10" s="739">
        <f t="shared" si="0"/>
        <v>0</v>
      </c>
      <c r="Q10" s="739">
        <f>Q9-Q16</f>
        <v>0</v>
      </c>
      <c r="R10" s="739">
        <f>R9-R16</f>
        <v>0</v>
      </c>
      <c r="S10" s="739">
        <f>S9-S16</f>
        <v>0</v>
      </c>
      <c r="T10" s="739">
        <f>T9-T16</f>
        <v>0</v>
      </c>
      <c r="Z10" s="614"/>
      <c r="AA10" s="725" t="str">
        <f>A10</f>
        <v>Polk Unit #5</v>
      </c>
      <c r="AB10" s="741">
        <f>P12</f>
        <v>25</v>
      </c>
      <c r="AC10" s="741">
        <f>G7</f>
        <v>2022</v>
      </c>
      <c r="AD10" s="616">
        <f>C10</f>
        <v>2047</v>
      </c>
      <c r="AE10" s="742">
        <f>G15</f>
        <v>0</v>
      </c>
      <c r="AF10" s="742">
        <f>P16</f>
        <v>0</v>
      </c>
      <c r="AG10" s="742">
        <f>L15</f>
        <v>0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2020'!C25</f>
        <v>0</v>
      </c>
      <c r="F11" s="621">
        <f>VLOOKUP(G$7,Multiplier_Materials,3,FALSE)</f>
        <v>1.0581536239608829</v>
      </c>
      <c r="G11" s="42">
        <f>E11*F11</f>
        <v>0</v>
      </c>
      <c r="H11" s="664"/>
      <c r="K11" s="621">
        <f>VLOOKUP(J$10,Multiplier_Materials,4,FALSE)</f>
        <v>1.8825852711952078</v>
      </c>
      <c r="L11" s="724">
        <f t="shared" ref="L11:L13" si="1">G11*K11</f>
        <v>0</v>
      </c>
      <c r="M11" s="614"/>
      <c r="O11" s="720" t="s">
        <v>21</v>
      </c>
      <c r="P11" s="739">
        <f>SUM(Q11:T11)</f>
        <v>0</v>
      </c>
      <c r="Q11" s="739">
        <f>Q10/((1+Q13)^(P12))</f>
        <v>0</v>
      </c>
      <c r="R11" s="739">
        <f>R10/((1+R13)^(P12))</f>
        <v>0</v>
      </c>
      <c r="S11" s="739">
        <f>S10/((1+S13)^(P12))</f>
        <v>0</v>
      </c>
      <c r="T11" s="739">
        <f>T10/((1+T13)^(P12))</f>
        <v>0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2020'!D25</f>
        <v>0</v>
      </c>
      <c r="F12" s="621">
        <f>VLOOKUP(G$7,Multiplier_GDP,3,FALSE)</f>
        <v>1.0396300801042906</v>
      </c>
      <c r="G12" s="42">
        <f>E12*F12</f>
        <v>0</v>
      </c>
      <c r="H12" s="664"/>
      <c r="K12" s="621">
        <f>VLOOKUP(J$10,Multiplier_GDP,4,FALSE)</f>
        <v>1.6614412227581108</v>
      </c>
      <c r="L12" s="724">
        <f t="shared" si="1"/>
        <v>0</v>
      </c>
      <c r="M12" s="614"/>
      <c r="O12" s="720" t="s">
        <v>22</v>
      </c>
      <c r="P12" s="738">
        <f>(P7-P6)</f>
        <v>25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2020'!E25</f>
        <v>0</v>
      </c>
      <c r="F13" s="621">
        <f>F11</f>
        <v>1.0581536239608829</v>
      </c>
      <c r="G13" s="724">
        <f>E13*F13</f>
        <v>0</v>
      </c>
      <c r="H13" s="664"/>
      <c r="K13" s="621">
        <f>K11</f>
        <v>1.8825852711952078</v>
      </c>
      <c r="L13" s="724">
        <f t="shared" si="1"/>
        <v>0</v>
      </c>
      <c r="M13" s="614"/>
      <c r="O13" s="719" t="s">
        <v>4708</v>
      </c>
      <c r="P13" s="744">
        <f>IF(P8=0,0,((P9/P8)^(1/($P7-$P6))-1))</f>
        <v>0</v>
      </c>
      <c r="Q13" s="744">
        <f>IF(Q8=0,0,((Q9/Q8)^(1/($P7-$P6))-1))</f>
        <v>0</v>
      </c>
      <c r="R13" s="744">
        <f>IF(R8=0,0,((R9/R8)^(1/($P7-$P6))-1))</f>
        <v>0</v>
      </c>
      <c r="S13" s="744">
        <f>IF(S8=0,0,((S9/S8)^(1/($P7-$P6))-1))</f>
        <v>0</v>
      </c>
      <c r="T13" s="744">
        <f>IF(T8=0,0,((T9/T8)^(1/($P7-$P6))-1))</f>
        <v>0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0</v>
      </c>
      <c r="Q14" s="726">
        <f>PMT(Q13,$P12,-Q11)</f>
        <v>0</v>
      </c>
      <c r="R14" s="726">
        <f>PMT(R13,$P12,-R11)</f>
        <v>0</v>
      </c>
      <c r="S14" s="726">
        <f>PMT(S13,$P12,-S11)</f>
        <v>0</v>
      </c>
      <c r="T14" s="726">
        <f>PMT(T13,$P12,-T11)</f>
        <v>0</v>
      </c>
      <c r="U14" s="745"/>
      <c r="Z14" s="614"/>
    </row>
    <row r="15" spans="1:34" x14ac:dyDescent="0.2">
      <c r="E15" s="42">
        <f>SUM(E10:E13)</f>
        <v>0</v>
      </c>
      <c r="F15" s="497"/>
      <c r="G15" s="42">
        <f>SUM(G10:G13)</f>
        <v>0</v>
      </c>
      <c r="H15" s="664"/>
      <c r="L15" s="42">
        <f>SUM(L10:L13)</f>
        <v>0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18" si="2">SUM(Q16:T16)</f>
        <v>0</v>
      </c>
      <c r="Q16" s="724">
        <f>'Reserves Dec 31, 2021'!B25</f>
        <v>0</v>
      </c>
      <c r="R16" s="724">
        <f>'Reserves Dec 31, 2021'!C25</f>
        <v>0</v>
      </c>
      <c r="S16" s="724">
        <f>'Reserves Dec 31, 2021'!D25</f>
        <v>0</v>
      </c>
      <c r="T16" s="724">
        <f>'Reserves Dec 31, 2021'!E25</f>
        <v>0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O32" si="3">N16+1</f>
        <v>1</v>
      </c>
      <c r="O17" s="749">
        <f>P6</f>
        <v>2022</v>
      </c>
      <c r="P17" s="739">
        <f>SUM(Q17:T17)</f>
        <v>0</v>
      </c>
      <c r="Q17" s="730">
        <f>IF($N17&lt;=TRUNC($P$12),Q14*(1+0),0)</f>
        <v>0</v>
      </c>
      <c r="R17" s="730">
        <f>IF($N17&lt;=TRUNC($P$12),R14*(1+0),0)</f>
        <v>0</v>
      </c>
      <c r="S17" s="730">
        <f>IF($N17&lt;=TRUNC($P$12),S14*(1+0),0)</f>
        <v>0</v>
      </c>
      <c r="T17" s="730">
        <f>IF($N17&lt;=TRUNC($P$12),T14*(1+0),0)</f>
        <v>0</v>
      </c>
      <c r="U17" s="748"/>
      <c r="V17" s="748"/>
      <c r="W17" s="748"/>
      <c r="X17" s="748"/>
      <c r="Y17" s="748"/>
      <c r="Z17" s="614"/>
    </row>
    <row r="18" spans="2:26" x14ac:dyDescent="0.2">
      <c r="B18" s="605"/>
      <c r="M18" s="614"/>
      <c r="N18" s="748">
        <f t="shared" si="3"/>
        <v>2</v>
      </c>
      <c r="O18" s="749">
        <f t="shared" si="3"/>
        <v>2023</v>
      </c>
      <c r="P18" s="739">
        <f t="shared" si="2"/>
        <v>0</v>
      </c>
      <c r="Q18" s="730">
        <f t="shared" ref="Q18:T18" si="4">IF($N18&lt;=TRUNC($P$12),Q17*(1+Q$13),0)</f>
        <v>0</v>
      </c>
      <c r="R18" s="730">
        <f t="shared" si="4"/>
        <v>0</v>
      </c>
      <c r="S18" s="730">
        <f t="shared" si="4"/>
        <v>0</v>
      </c>
      <c r="T18" s="730">
        <f t="shared" si="4"/>
        <v>0</v>
      </c>
      <c r="Z18" s="614"/>
    </row>
    <row r="19" spans="2:26" x14ac:dyDescent="0.2">
      <c r="M19" s="614"/>
      <c r="N19" s="748">
        <f t="shared" si="3"/>
        <v>3</v>
      </c>
      <c r="O19" s="749">
        <f t="shared" ref="O19" si="5">O18+1</f>
        <v>2024</v>
      </c>
      <c r="P19" s="739">
        <f t="shared" ref="P19:P56" si="6">SUM(Q19:T19)</f>
        <v>0</v>
      </c>
      <c r="Q19" s="730">
        <f t="shared" ref="Q19:T19" si="7">IF($N19&lt;=TRUNC($P$12),Q18*(1+Q$13),0)</f>
        <v>0</v>
      </c>
      <c r="R19" s="730">
        <f t="shared" si="7"/>
        <v>0</v>
      </c>
      <c r="S19" s="730">
        <f t="shared" si="7"/>
        <v>0</v>
      </c>
      <c r="T19" s="730">
        <f t="shared" si="7"/>
        <v>0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ref="O20" si="8">O19+1</f>
        <v>2025</v>
      </c>
      <c r="P20" s="739">
        <f t="shared" si="6"/>
        <v>0</v>
      </c>
      <c r="Q20" s="730">
        <f t="shared" ref="Q20:T20" si="9">IF($N20&lt;=TRUNC($P$12),Q19*(1+Q$13),0)</f>
        <v>0</v>
      </c>
      <c r="R20" s="730">
        <f t="shared" si="9"/>
        <v>0</v>
      </c>
      <c r="S20" s="730">
        <f t="shared" si="9"/>
        <v>0</v>
      </c>
      <c r="T20" s="730">
        <f t="shared" si="9"/>
        <v>0</v>
      </c>
      <c r="U20" s="724">
        <f>SUM(Q17:T20)/4</f>
        <v>0</v>
      </c>
      <c r="V20" s="730">
        <f>SUM(Q17:Q20)/4</f>
        <v>0</v>
      </c>
      <c r="W20" s="730">
        <f>SUM(R17:R20)/4</f>
        <v>0</v>
      </c>
      <c r="X20" s="730">
        <f>SUM(S17:S20)/4</f>
        <v>0</v>
      </c>
      <c r="Y20" s="730">
        <f>SUM(T17:T20)/4</f>
        <v>0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ref="O21" si="10">O20+1</f>
        <v>2026</v>
      </c>
      <c r="P21" s="739">
        <f t="shared" si="6"/>
        <v>0</v>
      </c>
      <c r="Q21" s="730">
        <f t="shared" ref="Q21:T21" si="11">IF($N21&lt;=TRUNC($P$12),Q20*(1+Q$13),0)</f>
        <v>0</v>
      </c>
      <c r="R21" s="730">
        <f t="shared" si="11"/>
        <v>0</v>
      </c>
      <c r="S21" s="730">
        <f t="shared" si="11"/>
        <v>0</v>
      </c>
      <c r="T21" s="730">
        <f t="shared" si="11"/>
        <v>0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ref="O22" si="12">O21+1</f>
        <v>2027</v>
      </c>
      <c r="P22" s="739">
        <f t="shared" si="6"/>
        <v>0</v>
      </c>
      <c r="Q22" s="730">
        <f t="shared" ref="Q22:T22" si="13">IF($N22&lt;=TRUNC($P$12),Q21*(1+Q$13),0)</f>
        <v>0</v>
      </c>
      <c r="R22" s="730">
        <f t="shared" si="13"/>
        <v>0</v>
      </c>
      <c r="S22" s="730">
        <f t="shared" si="13"/>
        <v>0</v>
      </c>
      <c r="T22" s="730">
        <f t="shared" si="13"/>
        <v>0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ref="O23" si="14">O22+1</f>
        <v>2028</v>
      </c>
      <c r="P23" s="739">
        <f t="shared" si="6"/>
        <v>0</v>
      </c>
      <c r="Q23" s="730">
        <f t="shared" ref="Q23:T23" si="15">IF($N23&lt;=TRUNC($P$12),Q22*(1+Q$13),0)</f>
        <v>0</v>
      </c>
      <c r="R23" s="730">
        <f t="shared" si="15"/>
        <v>0</v>
      </c>
      <c r="S23" s="730">
        <f t="shared" si="15"/>
        <v>0</v>
      </c>
      <c r="T23" s="730">
        <f t="shared" si="15"/>
        <v>0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ref="O24" si="16">O23+1</f>
        <v>2029</v>
      </c>
      <c r="P24" s="739">
        <f t="shared" si="6"/>
        <v>0</v>
      </c>
      <c r="Q24" s="730">
        <f t="shared" ref="Q24:T24" si="17">IF($N24&lt;=TRUNC($P$12),Q23*(1+Q$13),0)</f>
        <v>0</v>
      </c>
      <c r="R24" s="730">
        <f t="shared" si="17"/>
        <v>0</v>
      </c>
      <c r="S24" s="730">
        <f t="shared" si="17"/>
        <v>0</v>
      </c>
      <c r="T24" s="730">
        <f t="shared" si="17"/>
        <v>0</v>
      </c>
      <c r="U24" s="724">
        <f>SUM(Q21:T24)/4</f>
        <v>0</v>
      </c>
      <c r="V24" s="730">
        <f>SUM(Q21:Q24)/4</f>
        <v>0</v>
      </c>
      <c r="W24" s="730">
        <f>SUM(R21:R24)/4</f>
        <v>0</v>
      </c>
      <c r="X24" s="730">
        <f>SUM(S21:S24)/4</f>
        <v>0</v>
      </c>
      <c r="Y24" s="730">
        <f>SUM(T21:T24)/4</f>
        <v>0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ref="O25" si="18">O24+1</f>
        <v>2030</v>
      </c>
      <c r="P25" s="739">
        <f t="shared" si="6"/>
        <v>0</v>
      </c>
      <c r="Q25" s="730">
        <f t="shared" ref="Q25:T25" si="19">IF($N25&lt;=TRUNC($P$12),Q24*(1+Q$13),0)</f>
        <v>0</v>
      </c>
      <c r="R25" s="730">
        <f t="shared" si="19"/>
        <v>0</v>
      </c>
      <c r="S25" s="730">
        <f t="shared" si="19"/>
        <v>0</v>
      </c>
      <c r="T25" s="730">
        <f t="shared" si="19"/>
        <v>0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ref="O26" si="20">O25+1</f>
        <v>2031</v>
      </c>
      <c r="P26" s="739">
        <f t="shared" si="6"/>
        <v>0</v>
      </c>
      <c r="Q26" s="730">
        <f t="shared" ref="Q26:T26" si="21">IF($N26&lt;=TRUNC($P$12),Q25*(1+Q$13),0)</f>
        <v>0</v>
      </c>
      <c r="R26" s="730">
        <f t="shared" si="21"/>
        <v>0</v>
      </c>
      <c r="S26" s="730">
        <f t="shared" si="21"/>
        <v>0</v>
      </c>
      <c r="T26" s="730">
        <f t="shared" si="21"/>
        <v>0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ref="O27" si="22">O26+1</f>
        <v>2032</v>
      </c>
      <c r="P27" s="739">
        <f t="shared" si="6"/>
        <v>0</v>
      </c>
      <c r="Q27" s="730">
        <f t="shared" ref="Q27:T27" si="23">IF($N27&lt;=TRUNC($P$12),Q26*(1+Q$13),0)</f>
        <v>0</v>
      </c>
      <c r="R27" s="730">
        <f t="shared" si="23"/>
        <v>0</v>
      </c>
      <c r="S27" s="730">
        <f t="shared" si="23"/>
        <v>0</v>
      </c>
      <c r="T27" s="730">
        <f t="shared" si="23"/>
        <v>0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ref="O28" si="24">O27+1</f>
        <v>2033</v>
      </c>
      <c r="P28" s="739">
        <f t="shared" si="6"/>
        <v>0</v>
      </c>
      <c r="Q28" s="730">
        <f t="shared" ref="Q28:T28" si="25">IF($N28&lt;=TRUNC($P$12),Q27*(1+Q$13),0)</f>
        <v>0</v>
      </c>
      <c r="R28" s="730">
        <f t="shared" si="25"/>
        <v>0</v>
      </c>
      <c r="S28" s="730">
        <f t="shared" si="25"/>
        <v>0</v>
      </c>
      <c r="T28" s="730">
        <f t="shared" si="25"/>
        <v>0</v>
      </c>
      <c r="U28" s="724">
        <f>SUM(Q25:T28)/4</f>
        <v>0</v>
      </c>
      <c r="V28" s="730">
        <f>SUM(Q25:Q28)/4</f>
        <v>0</v>
      </c>
      <c r="W28" s="730">
        <f>SUM(R25:R28)/4</f>
        <v>0</v>
      </c>
      <c r="X28" s="730">
        <f>SUM(S25:S28)/4</f>
        <v>0</v>
      </c>
      <c r="Y28" s="730">
        <f>SUM(T25:T28)/4</f>
        <v>0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ref="O29" si="26">O28+1</f>
        <v>2034</v>
      </c>
      <c r="P29" s="739">
        <f t="shared" si="6"/>
        <v>0</v>
      </c>
      <c r="Q29" s="730">
        <f t="shared" ref="Q29:T29" si="27">IF($N29&lt;=TRUNC($P$12),Q28*(1+Q$13),0)</f>
        <v>0</v>
      </c>
      <c r="R29" s="730">
        <f t="shared" si="27"/>
        <v>0</v>
      </c>
      <c r="S29" s="730">
        <f t="shared" si="27"/>
        <v>0</v>
      </c>
      <c r="T29" s="730">
        <f t="shared" si="27"/>
        <v>0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ref="O30" si="28">O29+1</f>
        <v>2035</v>
      </c>
      <c r="P30" s="739">
        <f t="shared" si="6"/>
        <v>0</v>
      </c>
      <c r="Q30" s="730">
        <f t="shared" ref="Q30:T30" si="29">IF($N30&lt;=TRUNC($P$12),Q29*(1+Q$13),0)</f>
        <v>0</v>
      </c>
      <c r="R30" s="730">
        <f t="shared" si="29"/>
        <v>0</v>
      </c>
      <c r="S30" s="730">
        <f t="shared" si="29"/>
        <v>0</v>
      </c>
      <c r="T30" s="730">
        <f t="shared" si="29"/>
        <v>0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ref="O31" si="30">O30+1</f>
        <v>2036</v>
      </c>
      <c r="P31" s="739">
        <f t="shared" si="6"/>
        <v>0</v>
      </c>
      <c r="Q31" s="730">
        <f t="shared" ref="Q31:T31" si="31">IF($N31&lt;=TRUNC($P$12),Q30*(1+Q$13),0)</f>
        <v>0</v>
      </c>
      <c r="R31" s="730">
        <f t="shared" si="31"/>
        <v>0</v>
      </c>
      <c r="S31" s="730">
        <f t="shared" si="31"/>
        <v>0</v>
      </c>
      <c r="T31" s="730">
        <f t="shared" si="31"/>
        <v>0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ref="O32" si="32">O31+1</f>
        <v>2037</v>
      </c>
      <c r="P32" s="739">
        <f t="shared" si="6"/>
        <v>0</v>
      </c>
      <c r="Q32" s="730">
        <f t="shared" ref="Q32:T32" si="33">IF($N32&lt;=TRUNC($P$12),Q31*(1+Q$13),0)</f>
        <v>0</v>
      </c>
      <c r="R32" s="730">
        <f t="shared" si="33"/>
        <v>0</v>
      </c>
      <c r="S32" s="730">
        <f t="shared" si="33"/>
        <v>0</v>
      </c>
      <c r="T32" s="730">
        <f t="shared" si="33"/>
        <v>0</v>
      </c>
      <c r="U32" s="724">
        <f>SUM(Q29:T32)/4</f>
        <v>0</v>
      </c>
      <c r="V32" s="730">
        <f>SUM(Q29:Q32)/4</f>
        <v>0</v>
      </c>
      <c r="W32" s="730">
        <f>SUM(R29:R32)/4</f>
        <v>0</v>
      </c>
      <c r="X32" s="730">
        <f>SUM(S29:S32)/4</f>
        <v>0</v>
      </c>
      <c r="Y32" s="730">
        <f>SUM(T29:T32)/4</f>
        <v>0</v>
      </c>
      <c r="Z32" s="742">
        <f>SUM(Q32:T32)-P32</f>
        <v>0</v>
      </c>
    </row>
    <row r="33" spans="13:26" x14ac:dyDescent="0.2">
      <c r="M33" s="614"/>
      <c r="N33" s="748">
        <f t="shared" ref="N33:O48" si="34">N32+1</f>
        <v>17</v>
      </c>
      <c r="O33" s="749">
        <f t="shared" si="34"/>
        <v>2038</v>
      </c>
      <c r="P33" s="739">
        <f t="shared" si="6"/>
        <v>0</v>
      </c>
      <c r="Q33" s="730">
        <f t="shared" ref="Q33:T33" si="35">IF($N33&lt;=TRUNC($P$12),Q32*(1+Q$13),0)</f>
        <v>0</v>
      </c>
      <c r="R33" s="730">
        <f t="shared" si="35"/>
        <v>0</v>
      </c>
      <c r="S33" s="730">
        <f t="shared" si="35"/>
        <v>0</v>
      </c>
      <c r="T33" s="730">
        <f t="shared" si="35"/>
        <v>0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34"/>
        <v>18</v>
      </c>
      <c r="O34" s="749">
        <f t="shared" si="34"/>
        <v>2039</v>
      </c>
      <c r="P34" s="739">
        <f t="shared" si="6"/>
        <v>0</v>
      </c>
      <c r="Q34" s="730">
        <f t="shared" ref="Q34:T34" si="36">IF($N34&lt;=TRUNC($P$12),Q33*(1+Q$13),0)</f>
        <v>0</v>
      </c>
      <c r="R34" s="730">
        <f t="shared" si="36"/>
        <v>0</v>
      </c>
      <c r="S34" s="730">
        <f t="shared" si="36"/>
        <v>0</v>
      </c>
      <c r="T34" s="730">
        <f t="shared" si="36"/>
        <v>0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34"/>
        <v>19</v>
      </c>
      <c r="O35" s="749">
        <f t="shared" si="34"/>
        <v>2040</v>
      </c>
      <c r="P35" s="739">
        <f t="shared" si="6"/>
        <v>0</v>
      </c>
      <c r="Q35" s="730">
        <f t="shared" ref="Q35:T35" si="37">IF($N35&lt;=TRUNC($P$12),Q34*(1+Q$13),0)</f>
        <v>0</v>
      </c>
      <c r="R35" s="730">
        <f t="shared" si="37"/>
        <v>0</v>
      </c>
      <c r="S35" s="730">
        <f t="shared" si="37"/>
        <v>0</v>
      </c>
      <c r="T35" s="730">
        <f t="shared" si="37"/>
        <v>0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34"/>
        <v>20</v>
      </c>
      <c r="O36" s="749">
        <f t="shared" si="34"/>
        <v>2041</v>
      </c>
      <c r="P36" s="739">
        <f t="shared" si="6"/>
        <v>0</v>
      </c>
      <c r="Q36" s="730">
        <f t="shared" ref="Q36:T36" si="38">IF($N36&lt;=TRUNC($P$12),Q35*(1+Q$13),0)</f>
        <v>0</v>
      </c>
      <c r="R36" s="730">
        <f t="shared" si="38"/>
        <v>0</v>
      </c>
      <c r="S36" s="730">
        <f t="shared" si="38"/>
        <v>0</v>
      </c>
      <c r="T36" s="730">
        <f t="shared" si="38"/>
        <v>0</v>
      </c>
      <c r="U36" s="724">
        <f>SUM(Q33:T36)/4</f>
        <v>0</v>
      </c>
      <c r="V36" s="730">
        <f>SUM(Q33:Q36)/4</f>
        <v>0</v>
      </c>
      <c r="W36" s="730">
        <f>SUM(R33:R36)/4</f>
        <v>0</v>
      </c>
      <c r="X36" s="730">
        <f>SUM(S33:S36)/4</f>
        <v>0</v>
      </c>
      <c r="Y36" s="730">
        <f>SUM(T33:T36)/4</f>
        <v>0</v>
      </c>
      <c r="Z36" s="742">
        <f>SUM(Q36:T36)-P36</f>
        <v>0</v>
      </c>
    </row>
    <row r="37" spans="13:26" x14ac:dyDescent="0.2">
      <c r="M37" s="614"/>
      <c r="N37" s="748">
        <f t="shared" si="34"/>
        <v>21</v>
      </c>
      <c r="O37" s="749">
        <f t="shared" si="34"/>
        <v>2042</v>
      </c>
      <c r="P37" s="739">
        <f t="shared" si="6"/>
        <v>0</v>
      </c>
      <c r="Q37" s="730">
        <f t="shared" ref="Q37:T37" si="39">IF($N37&lt;=TRUNC($P$12),Q36*(1+Q$13),0)</f>
        <v>0</v>
      </c>
      <c r="R37" s="730">
        <f t="shared" si="39"/>
        <v>0</v>
      </c>
      <c r="S37" s="730">
        <f t="shared" si="39"/>
        <v>0</v>
      </c>
      <c r="T37" s="730">
        <f t="shared" si="39"/>
        <v>0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34"/>
        <v>22</v>
      </c>
      <c r="O38" s="749">
        <f t="shared" si="34"/>
        <v>2043</v>
      </c>
      <c r="P38" s="739">
        <f t="shared" si="6"/>
        <v>0</v>
      </c>
      <c r="Q38" s="730">
        <f t="shared" ref="Q38:T38" si="40">IF($N38&lt;=TRUNC($P$12),Q37*(1+Q$13),0)</f>
        <v>0</v>
      </c>
      <c r="R38" s="730">
        <f t="shared" si="40"/>
        <v>0</v>
      </c>
      <c r="S38" s="730">
        <f t="shared" si="40"/>
        <v>0</v>
      </c>
      <c r="T38" s="730">
        <f t="shared" si="40"/>
        <v>0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34"/>
        <v>23</v>
      </c>
      <c r="O39" s="749">
        <f t="shared" si="34"/>
        <v>2044</v>
      </c>
      <c r="P39" s="739">
        <f t="shared" si="6"/>
        <v>0</v>
      </c>
      <c r="Q39" s="730">
        <f t="shared" ref="Q39:T39" si="41">IF($N39&lt;=TRUNC($P$12),Q38*(1+Q$13),0)</f>
        <v>0</v>
      </c>
      <c r="R39" s="730">
        <f t="shared" si="41"/>
        <v>0</v>
      </c>
      <c r="S39" s="730">
        <f t="shared" si="41"/>
        <v>0</v>
      </c>
      <c r="T39" s="730">
        <f t="shared" si="41"/>
        <v>0</v>
      </c>
      <c r="U39" s="748"/>
      <c r="V39" s="748"/>
      <c r="W39" s="748"/>
      <c r="X39" s="748"/>
      <c r="Y39" s="748"/>
      <c r="Z39" s="739"/>
    </row>
    <row r="40" spans="13:26" x14ac:dyDescent="0.2">
      <c r="M40" s="614"/>
      <c r="N40" s="748">
        <f t="shared" si="34"/>
        <v>24</v>
      </c>
      <c r="O40" s="749">
        <f t="shared" si="34"/>
        <v>2045</v>
      </c>
      <c r="P40" s="739">
        <f t="shared" si="6"/>
        <v>0</v>
      </c>
      <c r="Q40" s="730">
        <f t="shared" ref="Q40:T40" si="42">IF($N40&lt;=TRUNC($P$12),Q39*(1+Q$13),0)</f>
        <v>0</v>
      </c>
      <c r="R40" s="730">
        <f t="shared" si="42"/>
        <v>0</v>
      </c>
      <c r="S40" s="730">
        <f t="shared" si="42"/>
        <v>0</v>
      </c>
      <c r="T40" s="730">
        <f t="shared" si="42"/>
        <v>0</v>
      </c>
      <c r="U40" s="724">
        <f>SUM(Q37:T40)/4</f>
        <v>0</v>
      </c>
      <c r="V40" s="730">
        <f>SUM(Q37:Q40)/4</f>
        <v>0</v>
      </c>
      <c r="W40" s="730">
        <f>SUM(R37:R40)/4</f>
        <v>0</v>
      </c>
      <c r="X40" s="730">
        <f>SUM(S37:S40)/4</f>
        <v>0</v>
      </c>
      <c r="Y40" s="730">
        <f>SUM(T37:T40)/4</f>
        <v>0</v>
      </c>
      <c r="Z40" s="742">
        <f>SUM(Q40:T40)-P40</f>
        <v>0</v>
      </c>
    </row>
    <row r="41" spans="13:26" x14ac:dyDescent="0.2">
      <c r="M41" s="614"/>
      <c r="N41" s="748">
        <f t="shared" si="34"/>
        <v>25</v>
      </c>
      <c r="O41" s="749">
        <f t="shared" si="34"/>
        <v>2046</v>
      </c>
      <c r="P41" s="739">
        <f t="shared" si="6"/>
        <v>0</v>
      </c>
      <c r="Q41" s="730">
        <f t="shared" ref="Q41:T41" si="43">IF($N41&lt;=TRUNC($P$12),Q40*(1+Q$13),0)</f>
        <v>0</v>
      </c>
      <c r="R41" s="730">
        <f t="shared" si="43"/>
        <v>0</v>
      </c>
      <c r="S41" s="730">
        <f t="shared" si="43"/>
        <v>0</v>
      </c>
      <c r="T41" s="730">
        <f t="shared" si="43"/>
        <v>0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si="34"/>
        <v>26</v>
      </c>
      <c r="O42" s="749">
        <f t="shared" si="34"/>
        <v>2047</v>
      </c>
      <c r="P42" s="739">
        <f t="shared" si="6"/>
        <v>0</v>
      </c>
      <c r="Q42" s="730">
        <f t="shared" ref="Q42:T42" si="44">IF($N42&lt;=TRUNC($P$12),Q41*(1+Q$13),0)</f>
        <v>0</v>
      </c>
      <c r="R42" s="730">
        <f t="shared" si="44"/>
        <v>0</v>
      </c>
      <c r="S42" s="730">
        <f t="shared" si="44"/>
        <v>0</v>
      </c>
      <c r="T42" s="730">
        <f t="shared" si="44"/>
        <v>0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si="34"/>
        <v>27</v>
      </c>
      <c r="O43" s="749">
        <f t="shared" si="34"/>
        <v>2048</v>
      </c>
      <c r="P43" s="739">
        <f t="shared" si="6"/>
        <v>0</v>
      </c>
      <c r="Q43" s="730">
        <f t="shared" ref="Q43:T43" si="45">IF($N43&lt;=TRUNC($P$12),Q42*(1+Q$13),0)</f>
        <v>0</v>
      </c>
      <c r="R43" s="730">
        <f t="shared" si="45"/>
        <v>0</v>
      </c>
      <c r="S43" s="730">
        <f t="shared" si="45"/>
        <v>0</v>
      </c>
      <c r="T43" s="730">
        <f t="shared" si="45"/>
        <v>0</v>
      </c>
      <c r="U43" s="748"/>
      <c r="V43" s="748"/>
      <c r="W43" s="748"/>
      <c r="X43" s="748"/>
      <c r="Y43" s="748"/>
      <c r="Z43" s="739"/>
    </row>
    <row r="44" spans="13:26" x14ac:dyDescent="0.2">
      <c r="M44" s="614"/>
      <c r="N44" s="748">
        <f t="shared" si="34"/>
        <v>28</v>
      </c>
      <c r="O44" s="749">
        <f t="shared" si="34"/>
        <v>2049</v>
      </c>
      <c r="P44" s="739">
        <f t="shared" si="6"/>
        <v>0</v>
      </c>
      <c r="Q44" s="730">
        <f t="shared" ref="Q44:T44" si="46">IF($N44&lt;=TRUNC($P$12),Q43*(1+Q$13),0)</f>
        <v>0</v>
      </c>
      <c r="R44" s="730">
        <f t="shared" si="46"/>
        <v>0</v>
      </c>
      <c r="S44" s="730">
        <f t="shared" si="46"/>
        <v>0</v>
      </c>
      <c r="T44" s="730">
        <f t="shared" si="46"/>
        <v>0</v>
      </c>
      <c r="U44" s="724">
        <f>SUM(Q41:T44)/4</f>
        <v>0</v>
      </c>
      <c r="V44" s="730">
        <f>SUM(Q41:Q44)/4</f>
        <v>0</v>
      </c>
      <c r="W44" s="730">
        <f>SUM(R41:R44)/4</f>
        <v>0</v>
      </c>
      <c r="X44" s="730">
        <f>SUM(S41:S44)/4</f>
        <v>0</v>
      </c>
      <c r="Y44" s="730">
        <f>SUM(T41:T44)/4</f>
        <v>0</v>
      </c>
      <c r="Z44" s="742">
        <f>SUM(Q44:T44)-P44</f>
        <v>0</v>
      </c>
    </row>
    <row r="45" spans="13:26" x14ac:dyDescent="0.2">
      <c r="M45" s="614"/>
      <c r="N45" s="748">
        <f t="shared" si="34"/>
        <v>29</v>
      </c>
      <c r="O45" s="749">
        <f t="shared" si="34"/>
        <v>2050</v>
      </c>
      <c r="P45" s="739">
        <f t="shared" si="6"/>
        <v>0</v>
      </c>
      <c r="Q45" s="730">
        <f t="shared" ref="Q45:T45" si="47">IF($N45&lt;=TRUNC($P$12),Q44*(1+Q$13),0)</f>
        <v>0</v>
      </c>
      <c r="R45" s="730">
        <f t="shared" si="47"/>
        <v>0</v>
      </c>
      <c r="S45" s="730">
        <f t="shared" si="47"/>
        <v>0</v>
      </c>
      <c r="T45" s="730">
        <f t="shared" si="47"/>
        <v>0</v>
      </c>
      <c r="U45" s="748"/>
      <c r="V45" s="748"/>
      <c r="W45" s="748"/>
      <c r="X45" s="748"/>
      <c r="Y45" s="748"/>
      <c r="Z45" s="614"/>
    </row>
    <row r="46" spans="13:26" x14ac:dyDescent="0.2">
      <c r="M46" s="614"/>
      <c r="N46" s="748">
        <f t="shared" si="34"/>
        <v>30</v>
      </c>
      <c r="O46" s="749">
        <f t="shared" si="34"/>
        <v>2051</v>
      </c>
      <c r="P46" s="739">
        <f t="shared" si="6"/>
        <v>0</v>
      </c>
      <c r="Q46" s="730">
        <f t="shared" ref="Q46:T46" si="48">IF($N46&lt;=TRUNC($P$12),Q45*(1+Q$13),0)</f>
        <v>0</v>
      </c>
      <c r="R46" s="730">
        <f t="shared" si="48"/>
        <v>0</v>
      </c>
      <c r="S46" s="730">
        <f t="shared" si="48"/>
        <v>0</v>
      </c>
      <c r="T46" s="730">
        <f t="shared" si="48"/>
        <v>0</v>
      </c>
      <c r="Z46" s="614"/>
    </row>
    <row r="47" spans="13:26" x14ac:dyDescent="0.2">
      <c r="M47" s="614"/>
      <c r="N47" s="748">
        <f t="shared" si="34"/>
        <v>31</v>
      </c>
      <c r="O47" s="749">
        <f t="shared" si="34"/>
        <v>2052</v>
      </c>
      <c r="P47" s="739">
        <f t="shared" si="6"/>
        <v>0</v>
      </c>
      <c r="Q47" s="730">
        <f t="shared" ref="Q47:T47" si="49">IF($N47&lt;=TRUNC($P$12),Q46*(1+Q$13),0)</f>
        <v>0</v>
      </c>
      <c r="R47" s="730">
        <f t="shared" si="49"/>
        <v>0</v>
      </c>
      <c r="S47" s="730">
        <f t="shared" si="49"/>
        <v>0</v>
      </c>
      <c r="T47" s="730">
        <f t="shared" si="49"/>
        <v>0</v>
      </c>
      <c r="U47" s="748"/>
      <c r="V47" s="748"/>
      <c r="W47" s="748"/>
      <c r="X47" s="748"/>
      <c r="Y47" s="748"/>
      <c r="Z47" s="739"/>
    </row>
    <row r="48" spans="13:26" x14ac:dyDescent="0.2">
      <c r="M48" s="614"/>
      <c r="N48" s="748">
        <f t="shared" si="34"/>
        <v>32</v>
      </c>
      <c r="O48" s="749">
        <f t="shared" si="34"/>
        <v>2053</v>
      </c>
      <c r="P48" s="739">
        <f t="shared" si="6"/>
        <v>0</v>
      </c>
      <c r="Q48" s="730">
        <f t="shared" ref="Q48:T48" si="50">IF($N48&lt;=TRUNC($P$12),Q47*(1+Q$13),0)</f>
        <v>0</v>
      </c>
      <c r="R48" s="730">
        <f t="shared" si="50"/>
        <v>0</v>
      </c>
      <c r="S48" s="730">
        <f t="shared" si="50"/>
        <v>0</v>
      </c>
      <c r="T48" s="730">
        <f t="shared" si="50"/>
        <v>0</v>
      </c>
      <c r="U48" s="724">
        <f>SUM(Q45:T48)/4</f>
        <v>0</v>
      </c>
      <c r="V48" s="730">
        <f>SUM(Q45:Q48)/4</f>
        <v>0</v>
      </c>
      <c r="W48" s="730">
        <f>SUM(R45:R48)/4</f>
        <v>0</v>
      </c>
      <c r="X48" s="730">
        <f>SUM(S45:S48)/4</f>
        <v>0</v>
      </c>
      <c r="Y48" s="730">
        <f>SUM(T45:T48)/4</f>
        <v>0</v>
      </c>
      <c r="Z48" s="742">
        <f>SUM(Q48:T48)-P48</f>
        <v>0</v>
      </c>
    </row>
    <row r="49" spans="13:26" x14ac:dyDescent="0.2">
      <c r="M49" s="614"/>
      <c r="N49" s="748">
        <f t="shared" ref="N49:O56" si="51">N48+1</f>
        <v>33</v>
      </c>
      <c r="O49" s="749">
        <f t="shared" si="51"/>
        <v>2054</v>
      </c>
      <c r="P49" s="739">
        <f t="shared" si="6"/>
        <v>0</v>
      </c>
      <c r="Q49" s="730">
        <f t="shared" ref="Q49:T49" si="52">IF($N49&lt;=TRUNC($P$12),Q48*(1+Q$13),0)</f>
        <v>0</v>
      </c>
      <c r="R49" s="730">
        <f t="shared" si="52"/>
        <v>0</v>
      </c>
      <c r="S49" s="730">
        <f t="shared" si="52"/>
        <v>0</v>
      </c>
      <c r="T49" s="730">
        <f t="shared" si="52"/>
        <v>0</v>
      </c>
      <c r="U49" s="748"/>
      <c r="V49" s="748"/>
      <c r="W49" s="748"/>
      <c r="X49" s="748"/>
      <c r="Y49" s="748"/>
      <c r="Z49" s="614"/>
    </row>
    <row r="50" spans="13:26" x14ac:dyDescent="0.2">
      <c r="M50" s="614"/>
      <c r="N50" s="748">
        <f t="shared" si="51"/>
        <v>34</v>
      </c>
      <c r="O50" s="749">
        <f t="shared" si="51"/>
        <v>2055</v>
      </c>
      <c r="P50" s="739">
        <f t="shared" si="6"/>
        <v>0</v>
      </c>
      <c r="Q50" s="730">
        <f t="shared" ref="Q50:T50" si="53">IF($N50&lt;=TRUNC($P$12),Q49*(1+Q$13),0)</f>
        <v>0</v>
      </c>
      <c r="R50" s="730">
        <f t="shared" si="53"/>
        <v>0</v>
      </c>
      <c r="S50" s="730">
        <f t="shared" si="53"/>
        <v>0</v>
      </c>
      <c r="T50" s="730">
        <f t="shared" si="53"/>
        <v>0</v>
      </c>
      <c r="U50" s="730"/>
      <c r="V50" s="748"/>
      <c r="W50" s="748"/>
      <c r="X50" s="748"/>
      <c r="Y50" s="748"/>
      <c r="Z50" s="614"/>
    </row>
    <row r="51" spans="13:26" x14ac:dyDescent="0.2">
      <c r="M51" s="614"/>
      <c r="N51" s="748">
        <f t="shared" si="51"/>
        <v>35</v>
      </c>
      <c r="O51" s="749">
        <f t="shared" si="51"/>
        <v>2056</v>
      </c>
      <c r="P51" s="739">
        <f t="shared" si="6"/>
        <v>0</v>
      </c>
      <c r="Q51" s="730">
        <f t="shared" ref="Q51:T51" si="54">IF($N51&lt;=TRUNC($P$12),Q50*(1+Q$13),0)</f>
        <v>0</v>
      </c>
      <c r="R51" s="730">
        <f t="shared" si="54"/>
        <v>0</v>
      </c>
      <c r="S51" s="730">
        <f t="shared" si="54"/>
        <v>0</v>
      </c>
      <c r="T51" s="730">
        <f t="shared" si="54"/>
        <v>0</v>
      </c>
      <c r="U51" s="748"/>
      <c r="V51" s="748"/>
      <c r="W51" s="748"/>
      <c r="X51" s="748"/>
      <c r="Y51" s="748"/>
      <c r="Z51" s="739"/>
    </row>
    <row r="52" spans="13:26" x14ac:dyDescent="0.2">
      <c r="M52" s="614"/>
      <c r="N52" s="748">
        <f t="shared" si="51"/>
        <v>36</v>
      </c>
      <c r="O52" s="749">
        <f t="shared" si="51"/>
        <v>2057</v>
      </c>
      <c r="P52" s="739">
        <f t="shared" si="6"/>
        <v>0</v>
      </c>
      <c r="Q52" s="730">
        <f t="shared" ref="Q52:T52" si="55">IF($N52&lt;=TRUNC($P$12),Q51*(1+Q$13),0)</f>
        <v>0</v>
      </c>
      <c r="R52" s="730">
        <f t="shared" si="55"/>
        <v>0</v>
      </c>
      <c r="S52" s="730">
        <f t="shared" si="55"/>
        <v>0</v>
      </c>
      <c r="T52" s="730">
        <f t="shared" si="55"/>
        <v>0</v>
      </c>
      <c r="U52" s="724">
        <f>SUM(Q49:T52)/4</f>
        <v>0</v>
      </c>
      <c r="V52" s="730">
        <f>SUM(Q49:Q52)/4</f>
        <v>0</v>
      </c>
      <c r="W52" s="730">
        <f>SUM(R49:R52)/4</f>
        <v>0</v>
      </c>
      <c r="X52" s="730">
        <f>SUM(S49:S52)/4</f>
        <v>0</v>
      </c>
      <c r="Y52" s="730">
        <f>SUM(T49:T52)/4</f>
        <v>0</v>
      </c>
      <c r="Z52" s="742">
        <f>SUM(Q52:T52)-P52</f>
        <v>0</v>
      </c>
    </row>
    <row r="53" spans="13:26" x14ac:dyDescent="0.2">
      <c r="M53" s="614"/>
      <c r="N53" s="748">
        <f t="shared" si="51"/>
        <v>37</v>
      </c>
      <c r="O53" s="749">
        <f t="shared" si="51"/>
        <v>2058</v>
      </c>
      <c r="P53" s="739">
        <f t="shared" si="6"/>
        <v>0</v>
      </c>
      <c r="Q53" s="730">
        <f t="shared" ref="Q53:T53" si="56">IF($N53&lt;=TRUNC($P$12),Q52*(1+Q$13),0)</f>
        <v>0</v>
      </c>
      <c r="R53" s="730">
        <f t="shared" si="56"/>
        <v>0</v>
      </c>
      <c r="S53" s="730">
        <f t="shared" si="56"/>
        <v>0</v>
      </c>
      <c r="T53" s="730">
        <f t="shared" si="56"/>
        <v>0</v>
      </c>
      <c r="Z53" s="614"/>
    </row>
    <row r="54" spans="13:26" x14ac:dyDescent="0.2">
      <c r="M54" s="614"/>
      <c r="N54" s="748">
        <f t="shared" si="51"/>
        <v>38</v>
      </c>
      <c r="O54" s="749">
        <f t="shared" si="51"/>
        <v>2059</v>
      </c>
      <c r="P54" s="739">
        <f t="shared" si="6"/>
        <v>0</v>
      </c>
      <c r="Q54" s="730">
        <f t="shared" ref="Q54:T54" si="57">IF($N54&lt;=TRUNC($P$12),Q53*(1+Q$13),0)</f>
        <v>0</v>
      </c>
      <c r="R54" s="730">
        <f t="shared" si="57"/>
        <v>0</v>
      </c>
      <c r="S54" s="730">
        <f t="shared" si="57"/>
        <v>0</v>
      </c>
      <c r="T54" s="730">
        <f t="shared" si="57"/>
        <v>0</v>
      </c>
      <c r="Z54" s="614"/>
    </row>
    <row r="55" spans="13:26" x14ac:dyDescent="0.2">
      <c r="M55" s="614"/>
      <c r="N55" s="748">
        <f t="shared" si="51"/>
        <v>39</v>
      </c>
      <c r="O55" s="749">
        <f t="shared" si="51"/>
        <v>2060</v>
      </c>
      <c r="P55" s="739">
        <f t="shared" si="6"/>
        <v>0</v>
      </c>
      <c r="Q55" s="730">
        <f t="shared" ref="Q55:T55" si="58">IF($N55&lt;=TRUNC($P$12),Q54*(1+Q$13),0)</f>
        <v>0</v>
      </c>
      <c r="R55" s="730">
        <f t="shared" si="58"/>
        <v>0</v>
      </c>
      <c r="S55" s="730">
        <f t="shared" si="58"/>
        <v>0</v>
      </c>
      <c r="T55" s="730">
        <f t="shared" si="58"/>
        <v>0</v>
      </c>
      <c r="U55" s="748"/>
      <c r="V55" s="748"/>
      <c r="W55" s="748"/>
      <c r="X55" s="748"/>
      <c r="Y55" s="748"/>
      <c r="Z55" s="739"/>
    </row>
    <row r="56" spans="13:26" x14ac:dyDescent="0.2">
      <c r="M56" s="614"/>
      <c r="N56" s="748">
        <f t="shared" si="51"/>
        <v>40</v>
      </c>
      <c r="O56" s="749">
        <f t="shared" si="51"/>
        <v>2061</v>
      </c>
      <c r="P56" s="739">
        <f t="shared" si="6"/>
        <v>0</v>
      </c>
      <c r="Q56" s="730">
        <f t="shared" ref="Q56:T56" si="59">IF($N56&lt;=TRUNC($P$12),Q55*(1+Q$13),0)</f>
        <v>0</v>
      </c>
      <c r="R56" s="730">
        <f t="shared" si="59"/>
        <v>0</v>
      </c>
      <c r="S56" s="730">
        <f t="shared" si="59"/>
        <v>0</v>
      </c>
      <c r="T56" s="730">
        <f t="shared" si="59"/>
        <v>0</v>
      </c>
      <c r="U56" s="724">
        <f>SUM(Q53:T56)/4</f>
        <v>0</v>
      </c>
      <c r="V56" s="730">
        <f>SUM(Q53:Q56)/4</f>
        <v>0</v>
      </c>
      <c r="W56" s="730">
        <f>SUM(R53:R56)/4</f>
        <v>0</v>
      </c>
      <c r="X56" s="730">
        <f>SUM(S53:S56)/4</f>
        <v>0</v>
      </c>
      <c r="Y56" s="730">
        <f>SUM(T53:T56)/4</f>
        <v>0</v>
      </c>
      <c r="Z56" s="742">
        <f>SUM(Q56:T56)-P56</f>
        <v>0</v>
      </c>
    </row>
    <row r="57" spans="13:26" x14ac:dyDescent="0.2">
      <c r="M57" s="614"/>
      <c r="N57" s="748"/>
      <c r="O57" s="615" t="s">
        <v>18</v>
      </c>
      <c r="P57" s="615" t="s">
        <v>18</v>
      </c>
      <c r="Q57" s="615" t="s">
        <v>18</v>
      </c>
      <c r="R57" s="615" t="s">
        <v>18</v>
      </c>
      <c r="S57" s="615" t="s">
        <v>18</v>
      </c>
      <c r="T57" s="615" t="s">
        <v>18</v>
      </c>
      <c r="U57" s="724"/>
      <c r="V57" s="724"/>
      <c r="W57" s="724"/>
      <c r="X57" s="724"/>
      <c r="Y57" s="724"/>
      <c r="Z57" s="614"/>
    </row>
    <row r="58" spans="13:26" x14ac:dyDescent="0.2">
      <c r="M58" s="614"/>
      <c r="O58" s="605" t="s">
        <v>111</v>
      </c>
      <c r="P58" s="726">
        <f>SUM(Q58:T58)</f>
        <v>0</v>
      </c>
      <c r="Q58" s="724">
        <f>SUM(Q$17:Q$56)</f>
        <v>0</v>
      </c>
      <c r="R58" s="724">
        <f>SUM(R$17:R$56)</f>
        <v>0</v>
      </c>
      <c r="S58" s="724">
        <f>SUM(S$17:S$56)</f>
        <v>0</v>
      </c>
      <c r="T58" s="724">
        <f>SUM(T$17:T$56)</f>
        <v>0</v>
      </c>
      <c r="U58" s="730"/>
      <c r="V58" s="724"/>
      <c r="W58" s="724"/>
      <c r="X58" s="724"/>
      <c r="Y58" s="724"/>
      <c r="Z58" s="614"/>
    </row>
    <row r="59" spans="13:26" x14ac:dyDescent="0.2">
      <c r="M59" s="614"/>
      <c r="N59" s="614"/>
      <c r="O59" s="614"/>
      <c r="P59" s="742">
        <f>P58-P$10</f>
        <v>0</v>
      </c>
      <c r="Q59" s="742">
        <f t="shared" ref="Q59:T59" si="60">Q58-Q$10</f>
        <v>0</v>
      </c>
      <c r="R59" s="742">
        <f t="shared" si="60"/>
        <v>0</v>
      </c>
      <c r="S59" s="742">
        <f t="shared" si="60"/>
        <v>0</v>
      </c>
      <c r="T59" s="742">
        <f t="shared" si="60"/>
        <v>0</v>
      </c>
      <c r="U59" s="742">
        <f>SUM(Q58:T58)-P$10</f>
        <v>0</v>
      </c>
      <c r="V59" s="614"/>
      <c r="W59" s="614"/>
      <c r="X59" s="614"/>
      <c r="Y59" s="614"/>
      <c r="Z59" s="614"/>
    </row>
    <row r="60" spans="13:26" x14ac:dyDescent="0.2">
      <c r="M60" s="614"/>
      <c r="O60" s="719" t="s">
        <v>112</v>
      </c>
      <c r="P60" s="752">
        <f>$P$13</f>
        <v>0</v>
      </c>
      <c r="Z60" s="614"/>
    </row>
    <row r="61" spans="13:26" x14ac:dyDescent="0.2">
      <c r="M61" s="614"/>
      <c r="O61" s="720" t="s">
        <v>113</v>
      </c>
      <c r="P61" s="752">
        <f>((1+P60)^(1/12))-1</f>
        <v>0</v>
      </c>
      <c r="Z61" s="614"/>
    </row>
    <row r="62" spans="13:26" x14ac:dyDescent="0.2">
      <c r="M62" s="614"/>
      <c r="O62" s="720" t="s">
        <v>20</v>
      </c>
      <c r="P62" s="726">
        <f>P10</f>
        <v>0</v>
      </c>
      <c r="Z62" s="614"/>
    </row>
    <row r="63" spans="13:26" x14ac:dyDescent="0.2">
      <c r="M63" s="614"/>
      <c r="O63" s="720" t="s">
        <v>21</v>
      </c>
      <c r="P63" s="724">
        <f>P62/(1+P61)^P64</f>
        <v>0</v>
      </c>
      <c r="Z63" s="614"/>
    </row>
    <row r="64" spans="13:26" x14ac:dyDescent="0.2">
      <c r="M64" s="614"/>
      <c r="O64" s="720" t="s">
        <v>114</v>
      </c>
      <c r="P64" s="730">
        <f>$P$12*12</f>
        <v>300</v>
      </c>
      <c r="Q64" s="753"/>
      <c r="Z64" s="614"/>
    </row>
    <row r="65" spans="13:26" x14ac:dyDescent="0.2">
      <c r="M65" s="614"/>
      <c r="O65" s="720" t="s">
        <v>115</v>
      </c>
      <c r="P65" s="724">
        <f>PMT(P61,P64,-P63)</f>
        <v>0</v>
      </c>
      <c r="Z65" s="614"/>
    </row>
    <row r="66" spans="13:26" x14ac:dyDescent="0.2">
      <c r="M66" s="614"/>
      <c r="N66" s="615"/>
      <c r="O66" s="615" t="s">
        <v>18</v>
      </c>
      <c r="P66" s="615" t="s">
        <v>18</v>
      </c>
      <c r="Q66" s="615" t="s">
        <v>18</v>
      </c>
      <c r="R66" s="615" t="s">
        <v>18</v>
      </c>
      <c r="Z66" s="614"/>
    </row>
    <row r="67" spans="13:26" x14ac:dyDescent="0.2">
      <c r="M67" s="614"/>
      <c r="N67" s="748">
        <v>1</v>
      </c>
      <c r="O67" s="730">
        <v>0</v>
      </c>
      <c r="P67" s="730">
        <f>P65</f>
        <v>0</v>
      </c>
      <c r="Q67" s="730">
        <f>O67*$P$61</f>
        <v>0</v>
      </c>
      <c r="R67" s="730">
        <f>O67+P67+Q67</f>
        <v>0</v>
      </c>
      <c r="Z67" s="614"/>
    </row>
    <row r="68" spans="13:26" x14ac:dyDescent="0.2">
      <c r="M68" s="614"/>
      <c r="N68" s="748">
        <f>N67+1</f>
        <v>2</v>
      </c>
      <c r="O68" s="730">
        <f t="shared" ref="O68:O131" si="61">R67</f>
        <v>0</v>
      </c>
      <c r="P68" s="730">
        <f>P67</f>
        <v>0</v>
      </c>
      <c r="Q68" s="730">
        <f t="shared" ref="Q68:Q131" si="62">O68*$P$61</f>
        <v>0</v>
      </c>
      <c r="R68" s="730">
        <f t="shared" ref="R68:R131" si="63">O68+P68+Q68</f>
        <v>0</v>
      </c>
      <c r="Z68" s="614"/>
    </row>
    <row r="69" spans="13:26" x14ac:dyDescent="0.2">
      <c r="M69" s="614"/>
      <c r="N69" s="748">
        <f t="shared" ref="N69:N132" si="64">N68+1</f>
        <v>3</v>
      </c>
      <c r="O69" s="730">
        <f t="shared" si="61"/>
        <v>0</v>
      </c>
      <c r="P69" s="730">
        <f>P68</f>
        <v>0</v>
      </c>
      <c r="Q69" s="730">
        <f t="shared" si="62"/>
        <v>0</v>
      </c>
      <c r="R69" s="730">
        <f t="shared" si="63"/>
        <v>0</v>
      </c>
      <c r="Z69" s="614"/>
    </row>
    <row r="70" spans="13:26" x14ac:dyDescent="0.2">
      <c r="M70" s="614"/>
      <c r="N70" s="748">
        <f t="shared" si="64"/>
        <v>4</v>
      </c>
      <c r="O70" s="730">
        <f t="shared" si="61"/>
        <v>0</v>
      </c>
      <c r="P70" s="730">
        <f t="shared" ref="P70:P133" si="65">P69</f>
        <v>0</v>
      </c>
      <c r="Q70" s="730">
        <f t="shared" si="62"/>
        <v>0</v>
      </c>
      <c r="R70" s="730">
        <f t="shared" si="63"/>
        <v>0</v>
      </c>
      <c r="Z70" s="614"/>
    </row>
    <row r="71" spans="13:26" x14ac:dyDescent="0.2">
      <c r="M71" s="614"/>
      <c r="N71" s="748">
        <f t="shared" si="64"/>
        <v>5</v>
      </c>
      <c r="O71" s="730">
        <f t="shared" si="61"/>
        <v>0</v>
      </c>
      <c r="P71" s="730">
        <f t="shared" si="65"/>
        <v>0</v>
      </c>
      <c r="Q71" s="730">
        <f t="shared" si="62"/>
        <v>0</v>
      </c>
      <c r="R71" s="730">
        <f t="shared" si="63"/>
        <v>0</v>
      </c>
      <c r="Z71" s="614"/>
    </row>
    <row r="72" spans="13:26" x14ac:dyDescent="0.2">
      <c r="M72" s="614"/>
      <c r="N72" s="748">
        <f t="shared" si="64"/>
        <v>6</v>
      </c>
      <c r="O72" s="730">
        <f t="shared" si="61"/>
        <v>0</v>
      </c>
      <c r="P72" s="730">
        <f t="shared" si="65"/>
        <v>0</v>
      </c>
      <c r="Q72" s="730">
        <f t="shared" si="62"/>
        <v>0</v>
      </c>
      <c r="R72" s="730">
        <f t="shared" si="63"/>
        <v>0</v>
      </c>
      <c r="Z72" s="614"/>
    </row>
    <row r="73" spans="13:26" x14ac:dyDescent="0.2">
      <c r="M73" s="614"/>
      <c r="N73" s="748">
        <f t="shared" si="64"/>
        <v>7</v>
      </c>
      <c r="O73" s="730">
        <f t="shared" si="61"/>
        <v>0</v>
      </c>
      <c r="P73" s="730">
        <f t="shared" si="65"/>
        <v>0</v>
      </c>
      <c r="Q73" s="730">
        <f t="shared" si="62"/>
        <v>0</v>
      </c>
      <c r="R73" s="730">
        <f t="shared" si="63"/>
        <v>0</v>
      </c>
      <c r="Z73" s="614"/>
    </row>
    <row r="74" spans="13:26" x14ac:dyDescent="0.2">
      <c r="M74" s="614"/>
      <c r="N74" s="748">
        <f t="shared" si="64"/>
        <v>8</v>
      </c>
      <c r="O74" s="730">
        <f t="shared" si="61"/>
        <v>0</v>
      </c>
      <c r="P74" s="730">
        <f t="shared" si="65"/>
        <v>0</v>
      </c>
      <c r="Q74" s="730">
        <f t="shared" si="62"/>
        <v>0</v>
      </c>
      <c r="R74" s="730">
        <f t="shared" si="63"/>
        <v>0</v>
      </c>
      <c r="Z74" s="614"/>
    </row>
    <row r="75" spans="13:26" x14ac:dyDescent="0.2">
      <c r="M75" s="614"/>
      <c r="N75" s="748">
        <f t="shared" si="64"/>
        <v>9</v>
      </c>
      <c r="O75" s="730">
        <f t="shared" si="61"/>
        <v>0</v>
      </c>
      <c r="P75" s="730">
        <f t="shared" si="65"/>
        <v>0</v>
      </c>
      <c r="Q75" s="730">
        <f t="shared" si="62"/>
        <v>0</v>
      </c>
      <c r="R75" s="730">
        <f t="shared" si="63"/>
        <v>0</v>
      </c>
      <c r="Z75" s="614"/>
    </row>
    <row r="76" spans="13:26" x14ac:dyDescent="0.2">
      <c r="M76" s="614"/>
      <c r="N76" s="748">
        <f t="shared" si="64"/>
        <v>10</v>
      </c>
      <c r="O76" s="730">
        <f t="shared" si="61"/>
        <v>0</v>
      </c>
      <c r="P76" s="730">
        <f t="shared" si="65"/>
        <v>0</v>
      </c>
      <c r="Q76" s="730">
        <f t="shared" si="62"/>
        <v>0</v>
      </c>
      <c r="R76" s="730">
        <f t="shared" si="63"/>
        <v>0</v>
      </c>
      <c r="Z76" s="614"/>
    </row>
    <row r="77" spans="13:26" x14ac:dyDescent="0.2">
      <c r="M77" s="614"/>
      <c r="N77" s="748">
        <f t="shared" si="64"/>
        <v>11</v>
      </c>
      <c r="O77" s="730">
        <f t="shared" si="61"/>
        <v>0</v>
      </c>
      <c r="P77" s="730">
        <f>P76</f>
        <v>0</v>
      </c>
      <c r="Q77" s="730">
        <f t="shared" si="62"/>
        <v>0</v>
      </c>
      <c r="R77" s="730">
        <f t="shared" si="63"/>
        <v>0</v>
      </c>
      <c r="Z77" s="614"/>
    </row>
    <row r="78" spans="13:26" x14ac:dyDescent="0.2">
      <c r="M78" s="614"/>
      <c r="N78" s="748">
        <f t="shared" si="64"/>
        <v>12</v>
      </c>
      <c r="O78" s="730">
        <f t="shared" si="61"/>
        <v>0</v>
      </c>
      <c r="P78" s="730">
        <f t="shared" si="65"/>
        <v>0</v>
      </c>
      <c r="Q78" s="730">
        <f t="shared" si="62"/>
        <v>0</v>
      </c>
      <c r="R78" s="730">
        <f t="shared" si="63"/>
        <v>0</v>
      </c>
      <c r="Z78" s="614"/>
    </row>
    <row r="79" spans="13:26" x14ac:dyDescent="0.2">
      <c r="M79" s="614"/>
      <c r="N79" s="748">
        <f t="shared" si="64"/>
        <v>13</v>
      </c>
      <c r="O79" s="730">
        <f t="shared" si="61"/>
        <v>0</v>
      </c>
      <c r="P79" s="730">
        <f t="shared" si="65"/>
        <v>0</v>
      </c>
      <c r="Q79" s="730">
        <f t="shared" si="62"/>
        <v>0</v>
      </c>
      <c r="R79" s="730">
        <f t="shared" si="63"/>
        <v>0</v>
      </c>
      <c r="Z79" s="614"/>
    </row>
    <row r="80" spans="13:26" x14ac:dyDescent="0.2">
      <c r="M80" s="614"/>
      <c r="N80" s="748">
        <f t="shared" si="64"/>
        <v>14</v>
      </c>
      <c r="O80" s="730">
        <f t="shared" si="61"/>
        <v>0</v>
      </c>
      <c r="P80" s="730">
        <f t="shared" si="65"/>
        <v>0</v>
      </c>
      <c r="Q80" s="730">
        <f t="shared" si="62"/>
        <v>0</v>
      </c>
      <c r="R80" s="730">
        <f t="shared" si="63"/>
        <v>0</v>
      </c>
      <c r="Z80" s="614"/>
    </row>
    <row r="81" spans="13:26" x14ac:dyDescent="0.2">
      <c r="M81" s="614"/>
      <c r="N81" s="748">
        <f t="shared" si="64"/>
        <v>15</v>
      </c>
      <c r="O81" s="730">
        <f t="shared" si="61"/>
        <v>0</v>
      </c>
      <c r="P81" s="730">
        <f t="shared" si="65"/>
        <v>0</v>
      </c>
      <c r="Q81" s="730">
        <f t="shared" si="62"/>
        <v>0</v>
      </c>
      <c r="R81" s="730">
        <f t="shared" si="63"/>
        <v>0</v>
      </c>
      <c r="Z81" s="614"/>
    </row>
    <row r="82" spans="13:26" x14ac:dyDescent="0.2">
      <c r="M82" s="614"/>
      <c r="N82" s="748">
        <f t="shared" si="64"/>
        <v>16</v>
      </c>
      <c r="O82" s="730">
        <f t="shared" si="61"/>
        <v>0</v>
      </c>
      <c r="P82" s="730">
        <f t="shared" si="65"/>
        <v>0</v>
      </c>
      <c r="Q82" s="730">
        <f t="shared" si="62"/>
        <v>0</v>
      </c>
      <c r="R82" s="730">
        <f t="shared" si="63"/>
        <v>0</v>
      </c>
      <c r="Z82" s="614"/>
    </row>
    <row r="83" spans="13:26" x14ac:dyDescent="0.2">
      <c r="M83" s="614"/>
      <c r="N83" s="748">
        <f t="shared" si="64"/>
        <v>17</v>
      </c>
      <c r="O83" s="730">
        <f t="shared" si="61"/>
        <v>0</v>
      </c>
      <c r="P83" s="730">
        <f t="shared" si="65"/>
        <v>0</v>
      </c>
      <c r="Q83" s="730">
        <f t="shared" si="62"/>
        <v>0</v>
      </c>
      <c r="R83" s="730">
        <f t="shared" si="63"/>
        <v>0</v>
      </c>
      <c r="Z83" s="614"/>
    </row>
    <row r="84" spans="13:26" x14ac:dyDescent="0.2">
      <c r="M84" s="614"/>
      <c r="N84" s="748">
        <f t="shared" si="64"/>
        <v>18</v>
      </c>
      <c r="O84" s="730">
        <f t="shared" si="61"/>
        <v>0</v>
      </c>
      <c r="P84" s="730">
        <f t="shared" si="65"/>
        <v>0</v>
      </c>
      <c r="Q84" s="730">
        <f t="shared" si="62"/>
        <v>0</v>
      </c>
      <c r="R84" s="730">
        <f t="shared" si="63"/>
        <v>0</v>
      </c>
      <c r="Z84" s="614"/>
    </row>
    <row r="85" spans="13:26" x14ac:dyDescent="0.2">
      <c r="M85" s="614"/>
      <c r="N85" s="748">
        <f t="shared" si="64"/>
        <v>19</v>
      </c>
      <c r="O85" s="730">
        <f t="shared" si="61"/>
        <v>0</v>
      </c>
      <c r="P85" s="730">
        <f t="shared" si="65"/>
        <v>0</v>
      </c>
      <c r="Q85" s="730">
        <f t="shared" si="62"/>
        <v>0</v>
      </c>
      <c r="R85" s="730">
        <f t="shared" si="63"/>
        <v>0</v>
      </c>
      <c r="Z85" s="614"/>
    </row>
    <row r="86" spans="13:26" x14ac:dyDescent="0.2">
      <c r="M86" s="614"/>
      <c r="N86" s="748">
        <f t="shared" si="64"/>
        <v>20</v>
      </c>
      <c r="O86" s="730">
        <f t="shared" si="61"/>
        <v>0</v>
      </c>
      <c r="P86" s="730">
        <f t="shared" si="65"/>
        <v>0</v>
      </c>
      <c r="Q86" s="730">
        <f t="shared" si="62"/>
        <v>0</v>
      </c>
      <c r="R86" s="730">
        <f t="shared" si="63"/>
        <v>0</v>
      </c>
      <c r="Z86" s="614"/>
    </row>
    <row r="87" spans="13:26" x14ac:dyDescent="0.2">
      <c r="M87" s="614"/>
      <c r="N87" s="748">
        <f t="shared" si="64"/>
        <v>21</v>
      </c>
      <c r="O87" s="730">
        <f t="shared" si="61"/>
        <v>0</v>
      </c>
      <c r="P87" s="730">
        <f t="shared" si="65"/>
        <v>0</v>
      </c>
      <c r="Q87" s="730">
        <f t="shared" si="62"/>
        <v>0</v>
      </c>
      <c r="R87" s="730">
        <f t="shared" si="63"/>
        <v>0</v>
      </c>
      <c r="Z87" s="614"/>
    </row>
    <row r="88" spans="13:26" x14ac:dyDescent="0.2">
      <c r="M88" s="614"/>
      <c r="N88" s="748">
        <f t="shared" si="64"/>
        <v>22</v>
      </c>
      <c r="O88" s="730">
        <f t="shared" si="61"/>
        <v>0</v>
      </c>
      <c r="P88" s="730">
        <f t="shared" si="65"/>
        <v>0</v>
      </c>
      <c r="Q88" s="730">
        <f t="shared" si="62"/>
        <v>0</v>
      </c>
      <c r="R88" s="730">
        <f t="shared" si="63"/>
        <v>0</v>
      </c>
      <c r="Z88" s="614"/>
    </row>
    <row r="89" spans="13:26" x14ac:dyDescent="0.2">
      <c r="M89" s="614"/>
      <c r="N89" s="748">
        <f t="shared" si="64"/>
        <v>23</v>
      </c>
      <c r="O89" s="730">
        <f t="shared" si="61"/>
        <v>0</v>
      </c>
      <c r="P89" s="730">
        <f t="shared" si="65"/>
        <v>0</v>
      </c>
      <c r="Q89" s="730">
        <f t="shared" si="62"/>
        <v>0</v>
      </c>
      <c r="R89" s="730">
        <f t="shared" si="63"/>
        <v>0</v>
      </c>
      <c r="Z89" s="614"/>
    </row>
    <row r="90" spans="13:26" x14ac:dyDescent="0.2">
      <c r="M90" s="614"/>
      <c r="N90" s="748">
        <f t="shared" si="64"/>
        <v>24</v>
      </c>
      <c r="O90" s="730">
        <f t="shared" si="61"/>
        <v>0</v>
      </c>
      <c r="P90" s="730">
        <f t="shared" si="65"/>
        <v>0</v>
      </c>
      <c r="Q90" s="730">
        <f t="shared" si="62"/>
        <v>0</v>
      </c>
      <c r="R90" s="730">
        <f t="shared" si="63"/>
        <v>0</v>
      </c>
      <c r="Z90" s="614"/>
    </row>
    <row r="91" spans="13:26" x14ac:dyDescent="0.2">
      <c r="M91" s="614"/>
      <c r="N91" s="748">
        <f t="shared" si="64"/>
        <v>25</v>
      </c>
      <c r="O91" s="730">
        <f t="shared" si="61"/>
        <v>0</v>
      </c>
      <c r="P91" s="730">
        <f t="shared" si="65"/>
        <v>0</v>
      </c>
      <c r="Q91" s="730">
        <f t="shared" si="62"/>
        <v>0</v>
      </c>
      <c r="R91" s="730">
        <f t="shared" si="63"/>
        <v>0</v>
      </c>
      <c r="Z91" s="614"/>
    </row>
    <row r="92" spans="13:26" x14ac:dyDescent="0.2">
      <c r="M92" s="614"/>
      <c r="N92" s="748">
        <f t="shared" si="64"/>
        <v>26</v>
      </c>
      <c r="O92" s="730">
        <f t="shared" si="61"/>
        <v>0</v>
      </c>
      <c r="P92" s="730">
        <f t="shared" si="65"/>
        <v>0</v>
      </c>
      <c r="Q92" s="730">
        <f t="shared" si="62"/>
        <v>0</v>
      </c>
      <c r="R92" s="730">
        <f t="shared" si="63"/>
        <v>0</v>
      </c>
      <c r="Z92" s="614"/>
    </row>
    <row r="93" spans="13:26" x14ac:dyDescent="0.2">
      <c r="M93" s="614"/>
      <c r="N93" s="748">
        <f t="shared" si="64"/>
        <v>27</v>
      </c>
      <c r="O93" s="730">
        <f t="shared" si="61"/>
        <v>0</v>
      </c>
      <c r="P93" s="730">
        <f t="shared" si="65"/>
        <v>0</v>
      </c>
      <c r="Q93" s="730">
        <f t="shared" si="62"/>
        <v>0</v>
      </c>
      <c r="R93" s="730">
        <f t="shared" si="63"/>
        <v>0</v>
      </c>
      <c r="Z93" s="614"/>
    </row>
    <row r="94" spans="13:26" x14ac:dyDescent="0.2">
      <c r="M94" s="614"/>
      <c r="N94" s="748">
        <f t="shared" si="64"/>
        <v>28</v>
      </c>
      <c r="O94" s="730">
        <f t="shared" si="61"/>
        <v>0</v>
      </c>
      <c r="P94" s="730">
        <f t="shared" si="65"/>
        <v>0</v>
      </c>
      <c r="Q94" s="730">
        <f t="shared" si="62"/>
        <v>0</v>
      </c>
      <c r="R94" s="730">
        <f t="shared" si="63"/>
        <v>0</v>
      </c>
      <c r="Z94" s="614"/>
    </row>
    <row r="95" spans="13:26" x14ac:dyDescent="0.2">
      <c r="M95" s="614"/>
      <c r="N95" s="748">
        <f t="shared" si="64"/>
        <v>29</v>
      </c>
      <c r="O95" s="730">
        <f t="shared" si="61"/>
        <v>0</v>
      </c>
      <c r="P95" s="730">
        <f t="shared" si="65"/>
        <v>0</v>
      </c>
      <c r="Q95" s="730">
        <f t="shared" si="62"/>
        <v>0</v>
      </c>
      <c r="R95" s="730">
        <f t="shared" si="63"/>
        <v>0</v>
      </c>
      <c r="Z95" s="614"/>
    </row>
    <row r="96" spans="13:26" x14ac:dyDescent="0.2">
      <c r="M96" s="614"/>
      <c r="N96" s="748">
        <f t="shared" si="64"/>
        <v>30</v>
      </c>
      <c r="O96" s="730">
        <f t="shared" si="61"/>
        <v>0</v>
      </c>
      <c r="P96" s="730">
        <f t="shared" si="65"/>
        <v>0</v>
      </c>
      <c r="Q96" s="730">
        <f t="shared" si="62"/>
        <v>0</v>
      </c>
      <c r="R96" s="730">
        <f t="shared" si="63"/>
        <v>0</v>
      </c>
      <c r="Z96" s="614"/>
    </row>
    <row r="97" spans="13:26" x14ac:dyDescent="0.2">
      <c r="M97" s="614"/>
      <c r="N97" s="748">
        <f t="shared" si="64"/>
        <v>31</v>
      </c>
      <c r="O97" s="730">
        <f t="shared" si="61"/>
        <v>0</v>
      </c>
      <c r="P97" s="730">
        <f t="shared" si="65"/>
        <v>0</v>
      </c>
      <c r="Q97" s="730">
        <f t="shared" si="62"/>
        <v>0</v>
      </c>
      <c r="R97" s="730">
        <f t="shared" si="63"/>
        <v>0</v>
      </c>
      <c r="Z97" s="614"/>
    </row>
    <row r="98" spans="13:26" x14ac:dyDescent="0.2">
      <c r="M98" s="614"/>
      <c r="N98" s="748">
        <f t="shared" si="64"/>
        <v>32</v>
      </c>
      <c r="O98" s="730">
        <f t="shared" si="61"/>
        <v>0</v>
      </c>
      <c r="P98" s="730">
        <f t="shared" si="65"/>
        <v>0</v>
      </c>
      <c r="Q98" s="730">
        <f t="shared" si="62"/>
        <v>0</v>
      </c>
      <c r="R98" s="730">
        <f t="shared" si="63"/>
        <v>0</v>
      </c>
      <c r="Z98" s="614"/>
    </row>
    <row r="99" spans="13:26" x14ac:dyDescent="0.2">
      <c r="M99" s="614"/>
      <c r="N99" s="748">
        <f t="shared" si="64"/>
        <v>33</v>
      </c>
      <c r="O99" s="730">
        <f t="shared" si="61"/>
        <v>0</v>
      </c>
      <c r="P99" s="730">
        <f t="shared" si="65"/>
        <v>0</v>
      </c>
      <c r="Q99" s="730">
        <f t="shared" si="62"/>
        <v>0</v>
      </c>
      <c r="R99" s="730">
        <f t="shared" si="63"/>
        <v>0</v>
      </c>
      <c r="Z99" s="614"/>
    </row>
    <row r="100" spans="13:26" x14ac:dyDescent="0.2">
      <c r="M100" s="614"/>
      <c r="N100" s="748">
        <f t="shared" si="64"/>
        <v>34</v>
      </c>
      <c r="O100" s="730">
        <f t="shared" si="61"/>
        <v>0</v>
      </c>
      <c r="P100" s="730">
        <f t="shared" si="65"/>
        <v>0</v>
      </c>
      <c r="Q100" s="730">
        <f t="shared" si="62"/>
        <v>0</v>
      </c>
      <c r="R100" s="730">
        <f t="shared" si="63"/>
        <v>0</v>
      </c>
      <c r="Z100" s="614"/>
    </row>
    <row r="101" spans="13:26" x14ac:dyDescent="0.2">
      <c r="M101" s="614"/>
      <c r="N101" s="748">
        <f t="shared" si="64"/>
        <v>35</v>
      </c>
      <c r="O101" s="730">
        <f t="shared" si="61"/>
        <v>0</v>
      </c>
      <c r="P101" s="730">
        <f t="shared" si="65"/>
        <v>0</v>
      </c>
      <c r="Q101" s="730">
        <f t="shared" si="62"/>
        <v>0</v>
      </c>
      <c r="R101" s="730">
        <f t="shared" si="63"/>
        <v>0</v>
      </c>
      <c r="Z101" s="614"/>
    </row>
    <row r="102" spans="13:26" x14ac:dyDescent="0.2">
      <c r="M102" s="614"/>
      <c r="N102" s="748">
        <f t="shared" si="64"/>
        <v>36</v>
      </c>
      <c r="O102" s="730">
        <f t="shared" si="61"/>
        <v>0</v>
      </c>
      <c r="P102" s="730">
        <f t="shared" si="65"/>
        <v>0</v>
      </c>
      <c r="Q102" s="730">
        <f t="shared" si="62"/>
        <v>0</v>
      </c>
      <c r="R102" s="730">
        <f t="shared" si="63"/>
        <v>0</v>
      </c>
      <c r="Z102" s="614"/>
    </row>
    <row r="103" spans="13:26" x14ac:dyDescent="0.2">
      <c r="M103" s="614"/>
      <c r="N103" s="748">
        <f t="shared" si="64"/>
        <v>37</v>
      </c>
      <c r="O103" s="730">
        <f t="shared" si="61"/>
        <v>0</v>
      </c>
      <c r="P103" s="730">
        <f t="shared" si="65"/>
        <v>0</v>
      </c>
      <c r="Q103" s="730">
        <f t="shared" si="62"/>
        <v>0</v>
      </c>
      <c r="R103" s="730">
        <f t="shared" si="63"/>
        <v>0</v>
      </c>
      <c r="Z103" s="614"/>
    </row>
    <row r="104" spans="13:26" x14ac:dyDescent="0.2">
      <c r="M104" s="614"/>
      <c r="N104" s="748">
        <f t="shared" si="64"/>
        <v>38</v>
      </c>
      <c r="O104" s="730">
        <f t="shared" si="61"/>
        <v>0</v>
      </c>
      <c r="P104" s="730">
        <f t="shared" si="65"/>
        <v>0</v>
      </c>
      <c r="Q104" s="730">
        <f t="shared" si="62"/>
        <v>0</v>
      </c>
      <c r="R104" s="730">
        <f t="shared" si="63"/>
        <v>0</v>
      </c>
      <c r="Z104" s="614"/>
    </row>
    <row r="105" spans="13:26" x14ac:dyDescent="0.2">
      <c r="M105" s="614"/>
      <c r="N105" s="748">
        <f t="shared" si="64"/>
        <v>39</v>
      </c>
      <c r="O105" s="730">
        <f t="shared" si="61"/>
        <v>0</v>
      </c>
      <c r="P105" s="730">
        <f t="shared" si="65"/>
        <v>0</v>
      </c>
      <c r="Q105" s="730">
        <f t="shared" si="62"/>
        <v>0</v>
      </c>
      <c r="R105" s="730">
        <f t="shared" si="63"/>
        <v>0</v>
      </c>
      <c r="Z105" s="614"/>
    </row>
    <row r="106" spans="13:26" x14ac:dyDescent="0.2">
      <c r="M106" s="614"/>
      <c r="N106" s="748">
        <f t="shared" si="64"/>
        <v>40</v>
      </c>
      <c r="O106" s="730">
        <f t="shared" si="61"/>
        <v>0</v>
      </c>
      <c r="P106" s="730">
        <f t="shared" si="65"/>
        <v>0</v>
      </c>
      <c r="Q106" s="730">
        <f t="shared" si="62"/>
        <v>0</v>
      </c>
      <c r="R106" s="730">
        <f t="shared" si="63"/>
        <v>0</v>
      </c>
      <c r="Z106" s="614"/>
    </row>
    <row r="107" spans="13:26" x14ac:dyDescent="0.2">
      <c r="M107" s="614"/>
      <c r="N107" s="748">
        <f t="shared" si="64"/>
        <v>41</v>
      </c>
      <c r="O107" s="730">
        <f t="shared" si="61"/>
        <v>0</v>
      </c>
      <c r="P107" s="730">
        <f t="shared" si="65"/>
        <v>0</v>
      </c>
      <c r="Q107" s="730">
        <f t="shared" si="62"/>
        <v>0</v>
      </c>
      <c r="R107" s="730">
        <f t="shared" si="63"/>
        <v>0</v>
      </c>
      <c r="Z107" s="614"/>
    </row>
    <row r="108" spans="13:26" x14ac:dyDescent="0.2">
      <c r="M108" s="614"/>
      <c r="N108" s="748">
        <f t="shared" si="64"/>
        <v>42</v>
      </c>
      <c r="O108" s="730">
        <f t="shared" si="61"/>
        <v>0</v>
      </c>
      <c r="P108" s="730">
        <f t="shared" si="65"/>
        <v>0</v>
      </c>
      <c r="Q108" s="730">
        <f t="shared" si="62"/>
        <v>0</v>
      </c>
      <c r="R108" s="730">
        <f t="shared" si="63"/>
        <v>0</v>
      </c>
      <c r="Z108" s="614"/>
    </row>
    <row r="109" spans="13:26" x14ac:dyDescent="0.2">
      <c r="M109" s="614"/>
      <c r="N109" s="748">
        <f t="shared" si="64"/>
        <v>43</v>
      </c>
      <c r="O109" s="730">
        <f t="shared" si="61"/>
        <v>0</v>
      </c>
      <c r="P109" s="730">
        <f t="shared" si="65"/>
        <v>0</v>
      </c>
      <c r="Q109" s="730">
        <f t="shared" si="62"/>
        <v>0</v>
      </c>
      <c r="R109" s="730">
        <f t="shared" si="63"/>
        <v>0</v>
      </c>
      <c r="Z109" s="614"/>
    </row>
    <row r="110" spans="13:26" x14ac:dyDescent="0.2">
      <c r="M110" s="614"/>
      <c r="N110" s="748">
        <f t="shared" si="64"/>
        <v>44</v>
      </c>
      <c r="O110" s="730">
        <f t="shared" si="61"/>
        <v>0</v>
      </c>
      <c r="P110" s="730">
        <f t="shared" si="65"/>
        <v>0</v>
      </c>
      <c r="Q110" s="730">
        <f t="shared" si="62"/>
        <v>0</v>
      </c>
      <c r="R110" s="730">
        <f t="shared" si="63"/>
        <v>0</v>
      </c>
      <c r="Z110" s="614"/>
    </row>
    <row r="111" spans="13:26" x14ac:dyDescent="0.2">
      <c r="M111" s="614"/>
      <c r="N111" s="748">
        <f t="shared" si="64"/>
        <v>45</v>
      </c>
      <c r="O111" s="730">
        <f t="shared" si="61"/>
        <v>0</v>
      </c>
      <c r="P111" s="730">
        <f t="shared" si="65"/>
        <v>0</v>
      </c>
      <c r="Q111" s="730">
        <f t="shared" si="62"/>
        <v>0</v>
      </c>
      <c r="R111" s="730">
        <f t="shared" si="63"/>
        <v>0</v>
      </c>
      <c r="Z111" s="614"/>
    </row>
    <row r="112" spans="13:26" x14ac:dyDescent="0.2">
      <c r="M112" s="614"/>
      <c r="N112" s="748">
        <f t="shared" si="64"/>
        <v>46</v>
      </c>
      <c r="O112" s="730">
        <f t="shared" si="61"/>
        <v>0</v>
      </c>
      <c r="P112" s="730">
        <f t="shared" si="65"/>
        <v>0</v>
      </c>
      <c r="Q112" s="730">
        <f t="shared" si="62"/>
        <v>0</v>
      </c>
      <c r="R112" s="730">
        <f t="shared" si="63"/>
        <v>0</v>
      </c>
      <c r="Z112" s="614"/>
    </row>
    <row r="113" spans="13:26" x14ac:dyDescent="0.2">
      <c r="M113" s="614"/>
      <c r="N113" s="748">
        <f t="shared" si="64"/>
        <v>47</v>
      </c>
      <c r="O113" s="730">
        <f t="shared" si="61"/>
        <v>0</v>
      </c>
      <c r="P113" s="730">
        <f t="shared" si="65"/>
        <v>0</v>
      </c>
      <c r="Q113" s="730">
        <f t="shared" si="62"/>
        <v>0</v>
      </c>
      <c r="R113" s="730">
        <f t="shared" si="63"/>
        <v>0</v>
      </c>
      <c r="Z113" s="614"/>
    </row>
    <row r="114" spans="13:26" x14ac:dyDescent="0.2">
      <c r="M114" s="614"/>
      <c r="N114" s="748">
        <f t="shared" si="64"/>
        <v>48</v>
      </c>
      <c r="O114" s="730">
        <f t="shared" si="61"/>
        <v>0</v>
      </c>
      <c r="P114" s="730">
        <f t="shared" si="65"/>
        <v>0</v>
      </c>
      <c r="Q114" s="730">
        <f t="shared" si="62"/>
        <v>0</v>
      </c>
      <c r="R114" s="730">
        <f t="shared" si="63"/>
        <v>0</v>
      </c>
      <c r="Z114" s="614"/>
    </row>
    <row r="115" spans="13:26" x14ac:dyDescent="0.2">
      <c r="M115" s="614"/>
      <c r="N115" s="748">
        <f t="shared" si="64"/>
        <v>49</v>
      </c>
      <c r="O115" s="730">
        <f t="shared" si="61"/>
        <v>0</v>
      </c>
      <c r="P115" s="730">
        <f t="shared" si="65"/>
        <v>0</v>
      </c>
      <c r="Q115" s="730">
        <f t="shared" si="62"/>
        <v>0</v>
      </c>
      <c r="R115" s="730">
        <f t="shared" si="63"/>
        <v>0</v>
      </c>
      <c r="Z115" s="614"/>
    </row>
    <row r="116" spans="13:26" x14ac:dyDescent="0.2">
      <c r="M116" s="614"/>
      <c r="N116" s="748">
        <f t="shared" si="64"/>
        <v>50</v>
      </c>
      <c r="O116" s="730">
        <f t="shared" si="61"/>
        <v>0</v>
      </c>
      <c r="P116" s="730">
        <f t="shared" si="65"/>
        <v>0</v>
      </c>
      <c r="Q116" s="730">
        <f t="shared" si="62"/>
        <v>0</v>
      </c>
      <c r="R116" s="730">
        <f t="shared" si="63"/>
        <v>0</v>
      </c>
      <c r="Z116" s="614"/>
    </row>
    <row r="117" spans="13:26" x14ac:dyDescent="0.2">
      <c r="M117" s="614"/>
      <c r="N117" s="748">
        <f t="shared" si="64"/>
        <v>51</v>
      </c>
      <c r="O117" s="730">
        <f t="shared" si="61"/>
        <v>0</v>
      </c>
      <c r="P117" s="730">
        <f t="shared" si="65"/>
        <v>0</v>
      </c>
      <c r="Q117" s="730">
        <f t="shared" si="62"/>
        <v>0</v>
      </c>
      <c r="R117" s="730">
        <f t="shared" si="63"/>
        <v>0</v>
      </c>
      <c r="Z117" s="614"/>
    </row>
    <row r="118" spans="13:26" x14ac:dyDescent="0.2">
      <c r="M118" s="614"/>
      <c r="N118" s="748">
        <f t="shared" si="64"/>
        <v>52</v>
      </c>
      <c r="O118" s="730">
        <f t="shared" si="61"/>
        <v>0</v>
      </c>
      <c r="P118" s="730">
        <f t="shared" si="65"/>
        <v>0</v>
      </c>
      <c r="Q118" s="730">
        <f t="shared" si="62"/>
        <v>0</v>
      </c>
      <c r="R118" s="730">
        <f t="shared" si="63"/>
        <v>0</v>
      </c>
      <c r="Z118" s="614"/>
    </row>
    <row r="119" spans="13:26" x14ac:dyDescent="0.2">
      <c r="M119" s="614"/>
      <c r="N119" s="748">
        <f t="shared" si="64"/>
        <v>53</v>
      </c>
      <c r="O119" s="730">
        <f t="shared" si="61"/>
        <v>0</v>
      </c>
      <c r="P119" s="730">
        <f t="shared" si="65"/>
        <v>0</v>
      </c>
      <c r="Q119" s="730">
        <f t="shared" si="62"/>
        <v>0</v>
      </c>
      <c r="R119" s="730">
        <f t="shared" si="63"/>
        <v>0</v>
      </c>
      <c r="Z119" s="614"/>
    </row>
    <row r="120" spans="13:26" x14ac:dyDescent="0.2">
      <c r="M120" s="614"/>
      <c r="N120" s="748">
        <f t="shared" si="64"/>
        <v>54</v>
      </c>
      <c r="O120" s="730">
        <f t="shared" si="61"/>
        <v>0</v>
      </c>
      <c r="P120" s="730">
        <f t="shared" si="65"/>
        <v>0</v>
      </c>
      <c r="Q120" s="730">
        <f t="shared" si="62"/>
        <v>0</v>
      </c>
      <c r="R120" s="730">
        <f t="shared" si="63"/>
        <v>0</v>
      </c>
      <c r="Z120" s="614"/>
    </row>
    <row r="121" spans="13:26" x14ac:dyDescent="0.2">
      <c r="M121" s="614"/>
      <c r="N121" s="748">
        <f t="shared" si="64"/>
        <v>55</v>
      </c>
      <c r="O121" s="730">
        <f t="shared" si="61"/>
        <v>0</v>
      </c>
      <c r="P121" s="730">
        <f t="shared" si="65"/>
        <v>0</v>
      </c>
      <c r="Q121" s="730">
        <f t="shared" si="62"/>
        <v>0</v>
      </c>
      <c r="R121" s="730">
        <f t="shared" si="63"/>
        <v>0</v>
      </c>
      <c r="Z121" s="614"/>
    </row>
    <row r="122" spans="13:26" x14ac:dyDescent="0.2">
      <c r="M122" s="614"/>
      <c r="N122" s="748">
        <f t="shared" si="64"/>
        <v>56</v>
      </c>
      <c r="O122" s="730">
        <f t="shared" si="61"/>
        <v>0</v>
      </c>
      <c r="P122" s="730">
        <f t="shared" si="65"/>
        <v>0</v>
      </c>
      <c r="Q122" s="730">
        <f t="shared" si="62"/>
        <v>0</v>
      </c>
      <c r="R122" s="730">
        <f t="shared" si="63"/>
        <v>0</v>
      </c>
      <c r="Z122" s="614"/>
    </row>
    <row r="123" spans="13:26" x14ac:dyDescent="0.2">
      <c r="M123" s="614"/>
      <c r="N123" s="748">
        <f t="shared" si="64"/>
        <v>57</v>
      </c>
      <c r="O123" s="730">
        <f t="shared" si="61"/>
        <v>0</v>
      </c>
      <c r="P123" s="730">
        <f t="shared" si="65"/>
        <v>0</v>
      </c>
      <c r="Q123" s="730">
        <f t="shared" si="62"/>
        <v>0</v>
      </c>
      <c r="R123" s="730">
        <f t="shared" si="63"/>
        <v>0</v>
      </c>
      <c r="Z123" s="614"/>
    </row>
    <row r="124" spans="13:26" x14ac:dyDescent="0.2">
      <c r="M124" s="614"/>
      <c r="N124" s="748">
        <f t="shared" si="64"/>
        <v>58</v>
      </c>
      <c r="O124" s="730">
        <f t="shared" si="61"/>
        <v>0</v>
      </c>
      <c r="P124" s="730">
        <f t="shared" si="65"/>
        <v>0</v>
      </c>
      <c r="Q124" s="730">
        <f t="shared" si="62"/>
        <v>0</v>
      </c>
      <c r="R124" s="730">
        <f t="shared" si="63"/>
        <v>0</v>
      </c>
      <c r="Z124" s="614"/>
    </row>
    <row r="125" spans="13:26" x14ac:dyDescent="0.2">
      <c r="M125" s="614"/>
      <c r="N125" s="748">
        <f t="shared" si="64"/>
        <v>59</v>
      </c>
      <c r="O125" s="730">
        <f t="shared" si="61"/>
        <v>0</v>
      </c>
      <c r="P125" s="730">
        <f t="shared" si="65"/>
        <v>0</v>
      </c>
      <c r="Q125" s="730">
        <f t="shared" si="62"/>
        <v>0</v>
      </c>
      <c r="R125" s="730">
        <f t="shared" si="63"/>
        <v>0</v>
      </c>
      <c r="Z125" s="614"/>
    </row>
    <row r="126" spans="13:26" x14ac:dyDescent="0.2">
      <c r="M126" s="614"/>
      <c r="N126" s="748">
        <f t="shared" si="64"/>
        <v>60</v>
      </c>
      <c r="O126" s="730">
        <f t="shared" si="61"/>
        <v>0</v>
      </c>
      <c r="P126" s="730">
        <f t="shared" si="65"/>
        <v>0</v>
      </c>
      <c r="Q126" s="730">
        <f t="shared" si="62"/>
        <v>0</v>
      </c>
      <c r="R126" s="730">
        <f t="shared" si="63"/>
        <v>0</v>
      </c>
      <c r="Z126" s="614"/>
    </row>
    <row r="127" spans="13:26" x14ac:dyDescent="0.2">
      <c r="M127" s="614"/>
      <c r="N127" s="748">
        <f t="shared" si="64"/>
        <v>61</v>
      </c>
      <c r="O127" s="730">
        <f t="shared" si="61"/>
        <v>0</v>
      </c>
      <c r="P127" s="730">
        <f t="shared" si="65"/>
        <v>0</v>
      </c>
      <c r="Q127" s="730">
        <f t="shared" si="62"/>
        <v>0</v>
      </c>
      <c r="R127" s="730">
        <f t="shared" si="63"/>
        <v>0</v>
      </c>
      <c r="Z127" s="614"/>
    </row>
    <row r="128" spans="13:26" x14ac:dyDescent="0.2">
      <c r="M128" s="614"/>
      <c r="N128" s="748">
        <f t="shared" si="64"/>
        <v>62</v>
      </c>
      <c r="O128" s="730">
        <f t="shared" si="61"/>
        <v>0</v>
      </c>
      <c r="P128" s="730">
        <f t="shared" si="65"/>
        <v>0</v>
      </c>
      <c r="Q128" s="730">
        <f t="shared" si="62"/>
        <v>0</v>
      </c>
      <c r="R128" s="730">
        <f t="shared" si="63"/>
        <v>0</v>
      </c>
      <c r="Z128" s="614"/>
    </row>
    <row r="129" spans="13:26" x14ac:dyDescent="0.2">
      <c r="M129" s="614"/>
      <c r="N129" s="748">
        <f t="shared" si="64"/>
        <v>63</v>
      </c>
      <c r="O129" s="730">
        <f t="shared" si="61"/>
        <v>0</v>
      </c>
      <c r="P129" s="730">
        <f t="shared" si="65"/>
        <v>0</v>
      </c>
      <c r="Q129" s="730">
        <f t="shared" si="62"/>
        <v>0</v>
      </c>
      <c r="R129" s="730">
        <f t="shared" si="63"/>
        <v>0</v>
      </c>
      <c r="Z129" s="614"/>
    </row>
    <row r="130" spans="13:26" x14ac:dyDescent="0.2">
      <c r="M130" s="614"/>
      <c r="N130" s="748">
        <f t="shared" si="64"/>
        <v>64</v>
      </c>
      <c r="O130" s="730">
        <f t="shared" si="61"/>
        <v>0</v>
      </c>
      <c r="P130" s="730">
        <f t="shared" si="65"/>
        <v>0</v>
      </c>
      <c r="Q130" s="730">
        <f t="shared" si="62"/>
        <v>0</v>
      </c>
      <c r="R130" s="730">
        <f t="shared" si="63"/>
        <v>0</v>
      </c>
      <c r="Z130" s="614"/>
    </row>
    <row r="131" spans="13:26" x14ac:dyDescent="0.2">
      <c r="M131" s="614"/>
      <c r="N131" s="748">
        <f t="shared" si="64"/>
        <v>65</v>
      </c>
      <c r="O131" s="730">
        <f t="shared" si="61"/>
        <v>0</v>
      </c>
      <c r="P131" s="730">
        <f t="shared" si="65"/>
        <v>0</v>
      </c>
      <c r="Q131" s="730">
        <f t="shared" si="62"/>
        <v>0</v>
      </c>
      <c r="R131" s="730">
        <f t="shared" si="63"/>
        <v>0</v>
      </c>
      <c r="Z131" s="614"/>
    </row>
    <row r="132" spans="13:26" x14ac:dyDescent="0.2">
      <c r="M132" s="614"/>
      <c r="N132" s="748">
        <f t="shared" si="64"/>
        <v>66</v>
      </c>
      <c r="O132" s="730">
        <f t="shared" ref="O132:O195" si="66">R131</f>
        <v>0</v>
      </c>
      <c r="P132" s="730">
        <f t="shared" si="65"/>
        <v>0</v>
      </c>
      <c r="Q132" s="730">
        <f t="shared" ref="Q132:Q195" si="67">O132*$P$61</f>
        <v>0</v>
      </c>
      <c r="R132" s="730">
        <f t="shared" ref="R132:R195" si="68">O132+P132+Q132</f>
        <v>0</v>
      </c>
      <c r="Z132" s="614"/>
    </row>
    <row r="133" spans="13:26" x14ac:dyDescent="0.2">
      <c r="M133" s="614"/>
      <c r="N133" s="748">
        <f t="shared" ref="N133:N196" si="69">N132+1</f>
        <v>67</v>
      </c>
      <c r="O133" s="730">
        <f t="shared" si="66"/>
        <v>0</v>
      </c>
      <c r="P133" s="730">
        <f t="shared" si="65"/>
        <v>0</v>
      </c>
      <c r="Q133" s="730">
        <f t="shared" si="67"/>
        <v>0</v>
      </c>
      <c r="R133" s="730">
        <f t="shared" si="68"/>
        <v>0</v>
      </c>
      <c r="Z133" s="614"/>
    </row>
    <row r="134" spans="13:26" x14ac:dyDescent="0.2">
      <c r="M134" s="614"/>
      <c r="N134" s="748">
        <f t="shared" si="69"/>
        <v>68</v>
      </c>
      <c r="O134" s="730">
        <f t="shared" si="66"/>
        <v>0</v>
      </c>
      <c r="P134" s="730">
        <f t="shared" ref="P134:P197" si="70">P133</f>
        <v>0</v>
      </c>
      <c r="Q134" s="730">
        <f t="shared" si="67"/>
        <v>0</v>
      </c>
      <c r="R134" s="730">
        <f t="shared" si="68"/>
        <v>0</v>
      </c>
      <c r="Z134" s="614"/>
    </row>
    <row r="135" spans="13:26" x14ac:dyDescent="0.2">
      <c r="M135" s="614"/>
      <c r="N135" s="748">
        <f t="shared" si="69"/>
        <v>69</v>
      </c>
      <c r="O135" s="730">
        <f t="shared" si="66"/>
        <v>0</v>
      </c>
      <c r="P135" s="730">
        <f t="shared" si="70"/>
        <v>0</v>
      </c>
      <c r="Q135" s="730">
        <f t="shared" si="67"/>
        <v>0</v>
      </c>
      <c r="R135" s="730">
        <f t="shared" si="68"/>
        <v>0</v>
      </c>
      <c r="Z135" s="614"/>
    </row>
    <row r="136" spans="13:26" x14ac:dyDescent="0.2">
      <c r="M136" s="614"/>
      <c r="N136" s="748">
        <f t="shared" si="69"/>
        <v>70</v>
      </c>
      <c r="O136" s="730">
        <f t="shared" si="66"/>
        <v>0</v>
      </c>
      <c r="P136" s="730">
        <f t="shared" si="70"/>
        <v>0</v>
      </c>
      <c r="Q136" s="730">
        <f t="shared" si="67"/>
        <v>0</v>
      </c>
      <c r="R136" s="730">
        <f t="shared" si="68"/>
        <v>0</v>
      </c>
      <c r="Z136" s="614"/>
    </row>
    <row r="137" spans="13:26" x14ac:dyDescent="0.2">
      <c r="M137" s="614"/>
      <c r="N137" s="748">
        <f t="shared" si="69"/>
        <v>71</v>
      </c>
      <c r="O137" s="730">
        <f t="shared" si="66"/>
        <v>0</v>
      </c>
      <c r="P137" s="730">
        <f t="shared" si="70"/>
        <v>0</v>
      </c>
      <c r="Q137" s="730">
        <f t="shared" si="67"/>
        <v>0</v>
      </c>
      <c r="R137" s="730">
        <f t="shared" si="68"/>
        <v>0</v>
      </c>
      <c r="Z137" s="614"/>
    </row>
    <row r="138" spans="13:26" x14ac:dyDescent="0.2">
      <c r="M138" s="614"/>
      <c r="N138" s="748">
        <f t="shared" si="69"/>
        <v>72</v>
      </c>
      <c r="O138" s="730">
        <f t="shared" si="66"/>
        <v>0</v>
      </c>
      <c r="P138" s="730">
        <f t="shared" si="70"/>
        <v>0</v>
      </c>
      <c r="Q138" s="730">
        <f t="shared" si="67"/>
        <v>0</v>
      </c>
      <c r="R138" s="730">
        <f t="shared" si="68"/>
        <v>0</v>
      </c>
      <c r="Z138" s="614"/>
    </row>
    <row r="139" spans="13:26" x14ac:dyDescent="0.2">
      <c r="M139" s="614"/>
      <c r="N139" s="748">
        <f t="shared" si="69"/>
        <v>73</v>
      </c>
      <c r="O139" s="730">
        <f t="shared" si="66"/>
        <v>0</v>
      </c>
      <c r="P139" s="730">
        <f t="shared" si="70"/>
        <v>0</v>
      </c>
      <c r="Q139" s="730">
        <f t="shared" si="67"/>
        <v>0</v>
      </c>
      <c r="R139" s="730">
        <f t="shared" si="68"/>
        <v>0</v>
      </c>
      <c r="Z139" s="614"/>
    </row>
    <row r="140" spans="13:26" x14ac:dyDescent="0.2">
      <c r="M140" s="614"/>
      <c r="N140" s="748">
        <f t="shared" si="69"/>
        <v>74</v>
      </c>
      <c r="O140" s="730">
        <f t="shared" si="66"/>
        <v>0</v>
      </c>
      <c r="P140" s="730">
        <f t="shared" si="70"/>
        <v>0</v>
      </c>
      <c r="Q140" s="730">
        <f t="shared" si="67"/>
        <v>0</v>
      </c>
      <c r="R140" s="730">
        <f t="shared" si="68"/>
        <v>0</v>
      </c>
      <c r="Z140" s="614"/>
    </row>
    <row r="141" spans="13:26" x14ac:dyDescent="0.2">
      <c r="M141" s="614"/>
      <c r="N141" s="748">
        <f t="shared" si="69"/>
        <v>75</v>
      </c>
      <c r="O141" s="730">
        <f t="shared" si="66"/>
        <v>0</v>
      </c>
      <c r="P141" s="730">
        <f t="shared" si="70"/>
        <v>0</v>
      </c>
      <c r="Q141" s="730">
        <f t="shared" si="67"/>
        <v>0</v>
      </c>
      <c r="R141" s="730">
        <f t="shared" si="68"/>
        <v>0</v>
      </c>
      <c r="Z141" s="614"/>
    </row>
    <row r="142" spans="13:26" x14ac:dyDescent="0.2">
      <c r="M142" s="614"/>
      <c r="N142" s="748">
        <f t="shared" si="69"/>
        <v>76</v>
      </c>
      <c r="O142" s="730">
        <f t="shared" si="66"/>
        <v>0</v>
      </c>
      <c r="P142" s="730">
        <f t="shared" si="70"/>
        <v>0</v>
      </c>
      <c r="Q142" s="730">
        <f t="shared" si="67"/>
        <v>0</v>
      </c>
      <c r="R142" s="730">
        <f t="shared" si="68"/>
        <v>0</v>
      </c>
      <c r="Z142" s="614"/>
    </row>
    <row r="143" spans="13:26" x14ac:dyDescent="0.2">
      <c r="M143" s="614"/>
      <c r="N143" s="748">
        <f t="shared" si="69"/>
        <v>77</v>
      </c>
      <c r="O143" s="730">
        <f t="shared" si="66"/>
        <v>0</v>
      </c>
      <c r="P143" s="730">
        <f t="shared" si="70"/>
        <v>0</v>
      </c>
      <c r="Q143" s="730">
        <f t="shared" si="67"/>
        <v>0</v>
      </c>
      <c r="R143" s="730">
        <f t="shared" si="68"/>
        <v>0</v>
      </c>
      <c r="Z143" s="614"/>
    </row>
    <row r="144" spans="13:26" x14ac:dyDescent="0.2">
      <c r="M144" s="614"/>
      <c r="N144" s="748">
        <f t="shared" si="69"/>
        <v>78</v>
      </c>
      <c r="O144" s="730">
        <f t="shared" si="66"/>
        <v>0</v>
      </c>
      <c r="P144" s="730">
        <f t="shared" si="70"/>
        <v>0</v>
      </c>
      <c r="Q144" s="730">
        <f t="shared" si="67"/>
        <v>0</v>
      </c>
      <c r="R144" s="730">
        <f t="shared" si="68"/>
        <v>0</v>
      </c>
      <c r="Z144" s="614"/>
    </row>
    <row r="145" spans="13:26" x14ac:dyDescent="0.2">
      <c r="M145" s="614"/>
      <c r="N145" s="748">
        <f t="shared" si="69"/>
        <v>79</v>
      </c>
      <c r="O145" s="730">
        <f t="shared" si="66"/>
        <v>0</v>
      </c>
      <c r="P145" s="730">
        <f t="shared" si="70"/>
        <v>0</v>
      </c>
      <c r="Q145" s="730">
        <f t="shared" si="67"/>
        <v>0</v>
      </c>
      <c r="R145" s="730">
        <f t="shared" si="68"/>
        <v>0</v>
      </c>
      <c r="Z145" s="614"/>
    </row>
    <row r="146" spans="13:26" x14ac:dyDescent="0.2">
      <c r="M146" s="614"/>
      <c r="N146" s="748">
        <f t="shared" si="69"/>
        <v>80</v>
      </c>
      <c r="O146" s="730">
        <f t="shared" si="66"/>
        <v>0</v>
      </c>
      <c r="P146" s="730">
        <f t="shared" si="70"/>
        <v>0</v>
      </c>
      <c r="Q146" s="730">
        <f t="shared" si="67"/>
        <v>0</v>
      </c>
      <c r="R146" s="730">
        <f t="shared" si="68"/>
        <v>0</v>
      </c>
      <c r="Z146" s="614"/>
    </row>
    <row r="147" spans="13:26" x14ac:dyDescent="0.2">
      <c r="M147" s="614"/>
      <c r="N147" s="748">
        <f t="shared" si="69"/>
        <v>81</v>
      </c>
      <c r="O147" s="730">
        <f t="shared" si="66"/>
        <v>0</v>
      </c>
      <c r="P147" s="730">
        <f t="shared" si="70"/>
        <v>0</v>
      </c>
      <c r="Q147" s="730">
        <f t="shared" si="67"/>
        <v>0</v>
      </c>
      <c r="R147" s="730">
        <f t="shared" si="68"/>
        <v>0</v>
      </c>
      <c r="Z147" s="614"/>
    </row>
    <row r="148" spans="13:26" x14ac:dyDescent="0.2">
      <c r="M148" s="614"/>
      <c r="N148" s="748">
        <f t="shared" si="69"/>
        <v>82</v>
      </c>
      <c r="O148" s="730">
        <f t="shared" si="66"/>
        <v>0</v>
      </c>
      <c r="P148" s="730">
        <f t="shared" si="70"/>
        <v>0</v>
      </c>
      <c r="Q148" s="730">
        <f t="shared" si="67"/>
        <v>0</v>
      </c>
      <c r="R148" s="730">
        <f t="shared" si="68"/>
        <v>0</v>
      </c>
      <c r="Z148" s="614"/>
    </row>
    <row r="149" spans="13:26" x14ac:dyDescent="0.2">
      <c r="M149" s="614"/>
      <c r="N149" s="748">
        <f t="shared" si="69"/>
        <v>83</v>
      </c>
      <c r="O149" s="730">
        <f t="shared" si="66"/>
        <v>0</v>
      </c>
      <c r="P149" s="730">
        <f t="shared" si="70"/>
        <v>0</v>
      </c>
      <c r="Q149" s="730">
        <f t="shared" si="67"/>
        <v>0</v>
      </c>
      <c r="R149" s="730">
        <f t="shared" si="68"/>
        <v>0</v>
      </c>
      <c r="Z149" s="614"/>
    </row>
    <row r="150" spans="13:26" x14ac:dyDescent="0.2">
      <c r="M150" s="614"/>
      <c r="N150" s="748">
        <f t="shared" si="69"/>
        <v>84</v>
      </c>
      <c r="O150" s="730">
        <f t="shared" si="66"/>
        <v>0</v>
      </c>
      <c r="P150" s="730">
        <f t="shared" si="70"/>
        <v>0</v>
      </c>
      <c r="Q150" s="730">
        <f t="shared" si="67"/>
        <v>0</v>
      </c>
      <c r="R150" s="730">
        <f t="shared" si="68"/>
        <v>0</v>
      </c>
      <c r="Z150" s="614"/>
    </row>
    <row r="151" spans="13:26" x14ac:dyDescent="0.2">
      <c r="M151" s="614"/>
      <c r="N151" s="748">
        <f t="shared" si="69"/>
        <v>85</v>
      </c>
      <c r="O151" s="730">
        <f t="shared" si="66"/>
        <v>0</v>
      </c>
      <c r="P151" s="730">
        <f t="shared" si="70"/>
        <v>0</v>
      </c>
      <c r="Q151" s="730">
        <f t="shared" si="67"/>
        <v>0</v>
      </c>
      <c r="R151" s="730">
        <f t="shared" si="68"/>
        <v>0</v>
      </c>
      <c r="Z151" s="614"/>
    </row>
    <row r="152" spans="13:26" x14ac:dyDescent="0.2">
      <c r="M152" s="614"/>
      <c r="N152" s="748">
        <f t="shared" si="69"/>
        <v>86</v>
      </c>
      <c r="O152" s="730">
        <f t="shared" si="66"/>
        <v>0</v>
      </c>
      <c r="P152" s="730">
        <f t="shared" si="70"/>
        <v>0</v>
      </c>
      <c r="Q152" s="730">
        <f t="shared" si="67"/>
        <v>0</v>
      </c>
      <c r="R152" s="730">
        <f t="shared" si="68"/>
        <v>0</v>
      </c>
      <c r="Z152" s="614"/>
    </row>
    <row r="153" spans="13:26" x14ac:dyDescent="0.2">
      <c r="M153" s="614"/>
      <c r="N153" s="748">
        <f t="shared" si="69"/>
        <v>87</v>
      </c>
      <c r="O153" s="730">
        <f t="shared" si="66"/>
        <v>0</v>
      </c>
      <c r="P153" s="730">
        <f t="shared" si="70"/>
        <v>0</v>
      </c>
      <c r="Q153" s="730">
        <f t="shared" si="67"/>
        <v>0</v>
      </c>
      <c r="R153" s="730">
        <f t="shared" si="68"/>
        <v>0</v>
      </c>
      <c r="Z153" s="614"/>
    </row>
    <row r="154" spans="13:26" x14ac:dyDescent="0.2">
      <c r="M154" s="614"/>
      <c r="N154" s="748">
        <f t="shared" si="69"/>
        <v>88</v>
      </c>
      <c r="O154" s="730">
        <f t="shared" si="66"/>
        <v>0</v>
      </c>
      <c r="P154" s="730">
        <f t="shared" si="70"/>
        <v>0</v>
      </c>
      <c r="Q154" s="730">
        <f t="shared" si="67"/>
        <v>0</v>
      </c>
      <c r="R154" s="730">
        <f t="shared" si="68"/>
        <v>0</v>
      </c>
      <c r="Z154" s="614"/>
    </row>
    <row r="155" spans="13:26" x14ac:dyDescent="0.2">
      <c r="M155" s="614"/>
      <c r="N155" s="748">
        <f t="shared" si="69"/>
        <v>89</v>
      </c>
      <c r="O155" s="730">
        <f t="shared" si="66"/>
        <v>0</v>
      </c>
      <c r="P155" s="730">
        <f t="shared" si="70"/>
        <v>0</v>
      </c>
      <c r="Q155" s="730">
        <f t="shared" si="67"/>
        <v>0</v>
      </c>
      <c r="R155" s="730">
        <f t="shared" si="68"/>
        <v>0</v>
      </c>
      <c r="Z155" s="614"/>
    </row>
    <row r="156" spans="13:26" x14ac:dyDescent="0.2">
      <c r="M156" s="614"/>
      <c r="N156" s="748">
        <f t="shared" si="69"/>
        <v>90</v>
      </c>
      <c r="O156" s="730">
        <f t="shared" si="66"/>
        <v>0</v>
      </c>
      <c r="P156" s="730">
        <f t="shared" si="70"/>
        <v>0</v>
      </c>
      <c r="Q156" s="730">
        <f t="shared" si="67"/>
        <v>0</v>
      </c>
      <c r="R156" s="730">
        <f t="shared" si="68"/>
        <v>0</v>
      </c>
      <c r="Z156" s="614"/>
    </row>
    <row r="157" spans="13:26" x14ac:dyDescent="0.2">
      <c r="M157" s="614"/>
      <c r="N157" s="748">
        <f t="shared" si="69"/>
        <v>91</v>
      </c>
      <c r="O157" s="730">
        <f t="shared" si="66"/>
        <v>0</v>
      </c>
      <c r="P157" s="730">
        <f t="shared" si="70"/>
        <v>0</v>
      </c>
      <c r="Q157" s="730">
        <f t="shared" si="67"/>
        <v>0</v>
      </c>
      <c r="R157" s="730">
        <f t="shared" si="68"/>
        <v>0</v>
      </c>
      <c r="Z157" s="614"/>
    </row>
    <row r="158" spans="13:26" x14ac:dyDescent="0.2">
      <c r="M158" s="614"/>
      <c r="N158" s="748">
        <f t="shared" si="69"/>
        <v>92</v>
      </c>
      <c r="O158" s="730">
        <f t="shared" si="66"/>
        <v>0</v>
      </c>
      <c r="P158" s="730">
        <f t="shared" si="70"/>
        <v>0</v>
      </c>
      <c r="Q158" s="730">
        <f t="shared" si="67"/>
        <v>0</v>
      </c>
      <c r="R158" s="730">
        <f t="shared" si="68"/>
        <v>0</v>
      </c>
      <c r="Z158" s="614"/>
    </row>
    <row r="159" spans="13:26" x14ac:dyDescent="0.2">
      <c r="M159" s="614"/>
      <c r="N159" s="748">
        <f t="shared" si="69"/>
        <v>93</v>
      </c>
      <c r="O159" s="730">
        <f t="shared" si="66"/>
        <v>0</v>
      </c>
      <c r="P159" s="730">
        <f t="shared" si="70"/>
        <v>0</v>
      </c>
      <c r="Q159" s="730">
        <f t="shared" si="67"/>
        <v>0</v>
      </c>
      <c r="R159" s="730">
        <f t="shared" si="68"/>
        <v>0</v>
      </c>
      <c r="Z159" s="614"/>
    </row>
    <row r="160" spans="13:26" x14ac:dyDescent="0.2">
      <c r="M160" s="614"/>
      <c r="N160" s="748">
        <f t="shared" si="69"/>
        <v>94</v>
      </c>
      <c r="O160" s="730">
        <f t="shared" si="66"/>
        <v>0</v>
      </c>
      <c r="P160" s="730">
        <f t="shared" si="70"/>
        <v>0</v>
      </c>
      <c r="Q160" s="730">
        <f t="shared" si="67"/>
        <v>0</v>
      </c>
      <c r="R160" s="730">
        <f t="shared" si="68"/>
        <v>0</v>
      </c>
      <c r="Z160" s="614"/>
    </row>
    <row r="161" spans="13:26" x14ac:dyDescent="0.2">
      <c r="M161" s="614"/>
      <c r="N161" s="748">
        <f t="shared" si="69"/>
        <v>95</v>
      </c>
      <c r="O161" s="730">
        <f t="shared" si="66"/>
        <v>0</v>
      </c>
      <c r="P161" s="730">
        <f t="shared" si="70"/>
        <v>0</v>
      </c>
      <c r="Q161" s="730">
        <f t="shared" si="67"/>
        <v>0</v>
      </c>
      <c r="R161" s="730">
        <f t="shared" si="68"/>
        <v>0</v>
      </c>
      <c r="Z161" s="614"/>
    </row>
    <row r="162" spans="13:26" x14ac:dyDescent="0.2">
      <c r="M162" s="614"/>
      <c r="N162" s="748">
        <f t="shared" si="69"/>
        <v>96</v>
      </c>
      <c r="O162" s="730">
        <f t="shared" si="66"/>
        <v>0</v>
      </c>
      <c r="P162" s="730">
        <f t="shared" si="70"/>
        <v>0</v>
      </c>
      <c r="Q162" s="730">
        <f t="shared" si="67"/>
        <v>0</v>
      </c>
      <c r="R162" s="730">
        <f t="shared" si="68"/>
        <v>0</v>
      </c>
      <c r="Z162" s="614"/>
    </row>
    <row r="163" spans="13:26" x14ac:dyDescent="0.2">
      <c r="M163" s="614"/>
      <c r="N163" s="748">
        <f t="shared" si="69"/>
        <v>97</v>
      </c>
      <c r="O163" s="730">
        <f t="shared" si="66"/>
        <v>0</v>
      </c>
      <c r="P163" s="730">
        <f t="shared" si="70"/>
        <v>0</v>
      </c>
      <c r="Q163" s="730">
        <f t="shared" si="67"/>
        <v>0</v>
      </c>
      <c r="R163" s="730">
        <f t="shared" si="68"/>
        <v>0</v>
      </c>
      <c r="Z163" s="614"/>
    </row>
    <row r="164" spans="13:26" x14ac:dyDescent="0.2">
      <c r="M164" s="614"/>
      <c r="N164" s="748">
        <f t="shared" si="69"/>
        <v>98</v>
      </c>
      <c r="O164" s="730">
        <f t="shared" si="66"/>
        <v>0</v>
      </c>
      <c r="P164" s="730">
        <f t="shared" si="70"/>
        <v>0</v>
      </c>
      <c r="Q164" s="730">
        <f t="shared" si="67"/>
        <v>0</v>
      </c>
      <c r="R164" s="730">
        <f t="shared" si="68"/>
        <v>0</v>
      </c>
      <c r="Z164" s="614"/>
    </row>
    <row r="165" spans="13:26" x14ac:dyDescent="0.2">
      <c r="M165" s="614"/>
      <c r="N165" s="748">
        <f t="shared" si="69"/>
        <v>99</v>
      </c>
      <c r="O165" s="730">
        <f t="shared" si="66"/>
        <v>0</v>
      </c>
      <c r="P165" s="730">
        <f t="shared" si="70"/>
        <v>0</v>
      </c>
      <c r="Q165" s="730">
        <f t="shared" si="67"/>
        <v>0</v>
      </c>
      <c r="R165" s="730">
        <f t="shared" si="68"/>
        <v>0</v>
      </c>
      <c r="Z165" s="614"/>
    </row>
    <row r="166" spans="13:26" x14ac:dyDescent="0.2">
      <c r="M166" s="614"/>
      <c r="N166" s="748">
        <f t="shared" si="69"/>
        <v>100</v>
      </c>
      <c r="O166" s="730">
        <f t="shared" si="66"/>
        <v>0</v>
      </c>
      <c r="P166" s="730">
        <f t="shared" si="70"/>
        <v>0</v>
      </c>
      <c r="Q166" s="730">
        <f t="shared" si="67"/>
        <v>0</v>
      </c>
      <c r="R166" s="730">
        <f t="shared" si="68"/>
        <v>0</v>
      </c>
      <c r="Z166" s="614"/>
    </row>
    <row r="167" spans="13:26" x14ac:dyDescent="0.2">
      <c r="M167" s="614"/>
      <c r="N167" s="748">
        <f t="shared" si="69"/>
        <v>101</v>
      </c>
      <c r="O167" s="730">
        <f t="shared" si="66"/>
        <v>0</v>
      </c>
      <c r="P167" s="730">
        <f t="shared" si="70"/>
        <v>0</v>
      </c>
      <c r="Q167" s="730">
        <f t="shared" si="67"/>
        <v>0</v>
      </c>
      <c r="R167" s="730">
        <f t="shared" si="68"/>
        <v>0</v>
      </c>
      <c r="Z167" s="614"/>
    </row>
    <row r="168" spans="13:26" x14ac:dyDescent="0.2">
      <c r="M168" s="614"/>
      <c r="N168" s="748">
        <f t="shared" si="69"/>
        <v>102</v>
      </c>
      <c r="O168" s="730">
        <f t="shared" si="66"/>
        <v>0</v>
      </c>
      <c r="P168" s="730">
        <f t="shared" si="70"/>
        <v>0</v>
      </c>
      <c r="Q168" s="730">
        <f t="shared" si="67"/>
        <v>0</v>
      </c>
      <c r="R168" s="730">
        <f t="shared" si="68"/>
        <v>0</v>
      </c>
      <c r="Z168" s="614"/>
    </row>
    <row r="169" spans="13:26" x14ac:dyDescent="0.2">
      <c r="M169" s="614"/>
      <c r="N169" s="748">
        <f t="shared" si="69"/>
        <v>103</v>
      </c>
      <c r="O169" s="730">
        <f t="shared" si="66"/>
        <v>0</v>
      </c>
      <c r="P169" s="730">
        <f t="shared" si="70"/>
        <v>0</v>
      </c>
      <c r="Q169" s="730">
        <f t="shared" si="67"/>
        <v>0</v>
      </c>
      <c r="R169" s="730">
        <f t="shared" si="68"/>
        <v>0</v>
      </c>
      <c r="Z169" s="614"/>
    </row>
    <row r="170" spans="13:26" x14ac:dyDescent="0.2">
      <c r="M170" s="614"/>
      <c r="N170" s="748">
        <f t="shared" si="69"/>
        <v>104</v>
      </c>
      <c r="O170" s="730">
        <f t="shared" si="66"/>
        <v>0</v>
      </c>
      <c r="P170" s="730">
        <f t="shared" si="70"/>
        <v>0</v>
      </c>
      <c r="Q170" s="730">
        <f t="shared" si="67"/>
        <v>0</v>
      </c>
      <c r="R170" s="730">
        <f t="shared" si="68"/>
        <v>0</v>
      </c>
      <c r="Z170" s="614"/>
    </row>
    <row r="171" spans="13:26" x14ac:dyDescent="0.2">
      <c r="M171" s="614"/>
      <c r="N171" s="748">
        <f t="shared" si="69"/>
        <v>105</v>
      </c>
      <c r="O171" s="730">
        <f t="shared" si="66"/>
        <v>0</v>
      </c>
      <c r="P171" s="730">
        <f t="shared" si="70"/>
        <v>0</v>
      </c>
      <c r="Q171" s="730">
        <f t="shared" si="67"/>
        <v>0</v>
      </c>
      <c r="R171" s="730">
        <f t="shared" si="68"/>
        <v>0</v>
      </c>
      <c r="Z171" s="614"/>
    </row>
    <row r="172" spans="13:26" x14ac:dyDescent="0.2">
      <c r="M172" s="614"/>
      <c r="N172" s="748">
        <f t="shared" si="69"/>
        <v>106</v>
      </c>
      <c r="O172" s="730">
        <f t="shared" si="66"/>
        <v>0</v>
      </c>
      <c r="P172" s="730">
        <f t="shared" si="70"/>
        <v>0</v>
      </c>
      <c r="Q172" s="730">
        <f t="shared" si="67"/>
        <v>0</v>
      </c>
      <c r="R172" s="730">
        <f t="shared" si="68"/>
        <v>0</v>
      </c>
      <c r="Z172" s="614"/>
    </row>
    <row r="173" spans="13:26" x14ac:dyDescent="0.2">
      <c r="M173" s="614"/>
      <c r="N173" s="748">
        <f t="shared" si="69"/>
        <v>107</v>
      </c>
      <c r="O173" s="730">
        <f t="shared" si="66"/>
        <v>0</v>
      </c>
      <c r="P173" s="730">
        <f t="shared" si="70"/>
        <v>0</v>
      </c>
      <c r="Q173" s="730">
        <f t="shared" si="67"/>
        <v>0</v>
      </c>
      <c r="R173" s="730">
        <f t="shared" si="68"/>
        <v>0</v>
      </c>
      <c r="Z173" s="614"/>
    </row>
    <row r="174" spans="13:26" x14ac:dyDescent="0.2">
      <c r="M174" s="614"/>
      <c r="N174" s="748">
        <f t="shared" si="69"/>
        <v>108</v>
      </c>
      <c r="O174" s="730">
        <f t="shared" si="66"/>
        <v>0</v>
      </c>
      <c r="P174" s="730">
        <f t="shared" si="70"/>
        <v>0</v>
      </c>
      <c r="Q174" s="730">
        <f t="shared" si="67"/>
        <v>0</v>
      </c>
      <c r="R174" s="730">
        <f t="shared" si="68"/>
        <v>0</v>
      </c>
      <c r="Z174" s="614"/>
    </row>
    <row r="175" spans="13:26" x14ac:dyDescent="0.2">
      <c r="M175" s="614"/>
      <c r="N175" s="748">
        <f t="shared" si="69"/>
        <v>109</v>
      </c>
      <c r="O175" s="730">
        <f t="shared" si="66"/>
        <v>0</v>
      </c>
      <c r="P175" s="730">
        <f t="shared" si="70"/>
        <v>0</v>
      </c>
      <c r="Q175" s="730">
        <f t="shared" si="67"/>
        <v>0</v>
      </c>
      <c r="R175" s="730">
        <f t="shared" si="68"/>
        <v>0</v>
      </c>
      <c r="Z175" s="614"/>
    </row>
    <row r="176" spans="13:26" x14ac:dyDescent="0.2">
      <c r="M176" s="614"/>
      <c r="N176" s="748">
        <f t="shared" si="69"/>
        <v>110</v>
      </c>
      <c r="O176" s="730">
        <f t="shared" si="66"/>
        <v>0</v>
      </c>
      <c r="P176" s="730">
        <f t="shared" si="70"/>
        <v>0</v>
      </c>
      <c r="Q176" s="730">
        <f t="shared" si="67"/>
        <v>0</v>
      </c>
      <c r="R176" s="730">
        <f t="shared" si="68"/>
        <v>0</v>
      </c>
      <c r="Z176" s="614"/>
    </row>
    <row r="177" spans="13:26" x14ac:dyDescent="0.2">
      <c r="M177" s="614"/>
      <c r="N177" s="748">
        <f t="shared" si="69"/>
        <v>111</v>
      </c>
      <c r="O177" s="730">
        <f t="shared" si="66"/>
        <v>0</v>
      </c>
      <c r="P177" s="730">
        <f t="shared" si="70"/>
        <v>0</v>
      </c>
      <c r="Q177" s="730">
        <f t="shared" si="67"/>
        <v>0</v>
      </c>
      <c r="R177" s="730">
        <f t="shared" si="68"/>
        <v>0</v>
      </c>
      <c r="Z177" s="614"/>
    </row>
    <row r="178" spans="13:26" x14ac:dyDescent="0.2">
      <c r="M178" s="614"/>
      <c r="N178" s="748">
        <f t="shared" si="69"/>
        <v>112</v>
      </c>
      <c r="O178" s="730">
        <f t="shared" si="66"/>
        <v>0</v>
      </c>
      <c r="P178" s="730">
        <f t="shared" si="70"/>
        <v>0</v>
      </c>
      <c r="Q178" s="730">
        <f t="shared" si="67"/>
        <v>0</v>
      </c>
      <c r="R178" s="730">
        <f t="shared" si="68"/>
        <v>0</v>
      </c>
      <c r="Z178" s="614"/>
    </row>
    <row r="179" spans="13:26" x14ac:dyDescent="0.2">
      <c r="M179" s="614"/>
      <c r="N179" s="748">
        <f t="shared" si="69"/>
        <v>113</v>
      </c>
      <c r="O179" s="730">
        <f t="shared" si="66"/>
        <v>0</v>
      </c>
      <c r="P179" s="730">
        <f t="shared" si="70"/>
        <v>0</v>
      </c>
      <c r="Q179" s="730">
        <f t="shared" si="67"/>
        <v>0</v>
      </c>
      <c r="R179" s="730">
        <f t="shared" si="68"/>
        <v>0</v>
      </c>
      <c r="Z179" s="614"/>
    </row>
    <row r="180" spans="13:26" x14ac:dyDescent="0.2">
      <c r="M180" s="614"/>
      <c r="N180" s="748">
        <f t="shared" si="69"/>
        <v>114</v>
      </c>
      <c r="O180" s="730">
        <f t="shared" si="66"/>
        <v>0</v>
      </c>
      <c r="P180" s="730">
        <f t="shared" si="70"/>
        <v>0</v>
      </c>
      <c r="Q180" s="730">
        <f t="shared" si="67"/>
        <v>0</v>
      </c>
      <c r="R180" s="730">
        <f t="shared" si="68"/>
        <v>0</v>
      </c>
      <c r="Z180" s="614"/>
    </row>
    <row r="181" spans="13:26" x14ac:dyDescent="0.2">
      <c r="M181" s="614"/>
      <c r="N181" s="748">
        <f t="shared" si="69"/>
        <v>115</v>
      </c>
      <c r="O181" s="730">
        <f t="shared" si="66"/>
        <v>0</v>
      </c>
      <c r="P181" s="730">
        <f t="shared" si="70"/>
        <v>0</v>
      </c>
      <c r="Q181" s="730">
        <f t="shared" si="67"/>
        <v>0</v>
      </c>
      <c r="R181" s="730">
        <f t="shared" si="68"/>
        <v>0</v>
      </c>
      <c r="Z181" s="614"/>
    </row>
    <row r="182" spans="13:26" x14ac:dyDescent="0.2">
      <c r="M182" s="614"/>
      <c r="N182" s="748">
        <f t="shared" si="69"/>
        <v>116</v>
      </c>
      <c r="O182" s="730">
        <f t="shared" si="66"/>
        <v>0</v>
      </c>
      <c r="P182" s="730">
        <f t="shared" si="70"/>
        <v>0</v>
      </c>
      <c r="Q182" s="730">
        <f t="shared" si="67"/>
        <v>0</v>
      </c>
      <c r="R182" s="730">
        <f t="shared" si="68"/>
        <v>0</v>
      </c>
      <c r="Z182" s="614"/>
    </row>
    <row r="183" spans="13:26" x14ac:dyDescent="0.2">
      <c r="M183" s="614"/>
      <c r="N183" s="748">
        <f t="shared" si="69"/>
        <v>117</v>
      </c>
      <c r="O183" s="730">
        <f t="shared" si="66"/>
        <v>0</v>
      </c>
      <c r="P183" s="730">
        <f t="shared" si="70"/>
        <v>0</v>
      </c>
      <c r="Q183" s="730">
        <f t="shared" si="67"/>
        <v>0</v>
      </c>
      <c r="R183" s="730">
        <f t="shared" si="68"/>
        <v>0</v>
      </c>
      <c r="Z183" s="614"/>
    </row>
    <row r="184" spans="13:26" x14ac:dyDescent="0.2">
      <c r="M184" s="614"/>
      <c r="N184" s="748">
        <f t="shared" si="69"/>
        <v>118</v>
      </c>
      <c r="O184" s="730">
        <f t="shared" si="66"/>
        <v>0</v>
      </c>
      <c r="P184" s="730">
        <f t="shared" si="70"/>
        <v>0</v>
      </c>
      <c r="Q184" s="730">
        <f t="shared" si="67"/>
        <v>0</v>
      </c>
      <c r="R184" s="730">
        <f t="shared" si="68"/>
        <v>0</v>
      </c>
      <c r="Z184" s="614"/>
    </row>
    <row r="185" spans="13:26" x14ac:dyDescent="0.2">
      <c r="M185" s="614"/>
      <c r="N185" s="748">
        <f t="shared" si="69"/>
        <v>119</v>
      </c>
      <c r="O185" s="730">
        <f t="shared" si="66"/>
        <v>0</v>
      </c>
      <c r="P185" s="730">
        <f t="shared" si="70"/>
        <v>0</v>
      </c>
      <c r="Q185" s="730">
        <f t="shared" si="67"/>
        <v>0</v>
      </c>
      <c r="R185" s="730">
        <f t="shared" si="68"/>
        <v>0</v>
      </c>
      <c r="Z185" s="614"/>
    </row>
    <row r="186" spans="13:26" x14ac:dyDescent="0.2">
      <c r="M186" s="614"/>
      <c r="N186" s="748">
        <f t="shared" si="69"/>
        <v>120</v>
      </c>
      <c r="O186" s="730">
        <f t="shared" si="66"/>
        <v>0</v>
      </c>
      <c r="P186" s="730">
        <f t="shared" si="70"/>
        <v>0</v>
      </c>
      <c r="Q186" s="730">
        <f t="shared" si="67"/>
        <v>0</v>
      </c>
      <c r="R186" s="730">
        <f t="shared" si="68"/>
        <v>0</v>
      </c>
      <c r="Z186" s="614"/>
    </row>
    <row r="187" spans="13:26" x14ac:dyDescent="0.2">
      <c r="M187" s="614"/>
      <c r="N187" s="748">
        <f t="shared" si="69"/>
        <v>121</v>
      </c>
      <c r="O187" s="730">
        <f t="shared" si="66"/>
        <v>0</v>
      </c>
      <c r="P187" s="730">
        <f t="shared" si="70"/>
        <v>0</v>
      </c>
      <c r="Q187" s="730">
        <f t="shared" si="67"/>
        <v>0</v>
      </c>
      <c r="R187" s="730">
        <f t="shared" si="68"/>
        <v>0</v>
      </c>
      <c r="Z187" s="614"/>
    </row>
    <row r="188" spans="13:26" x14ac:dyDescent="0.2">
      <c r="M188" s="614"/>
      <c r="N188" s="748">
        <f t="shared" si="69"/>
        <v>122</v>
      </c>
      <c r="O188" s="730">
        <f t="shared" si="66"/>
        <v>0</v>
      </c>
      <c r="P188" s="730">
        <f t="shared" si="70"/>
        <v>0</v>
      </c>
      <c r="Q188" s="730">
        <f t="shared" si="67"/>
        <v>0</v>
      </c>
      <c r="R188" s="730">
        <f t="shared" si="68"/>
        <v>0</v>
      </c>
      <c r="Z188" s="614"/>
    </row>
    <row r="189" spans="13:26" x14ac:dyDescent="0.2">
      <c r="M189" s="614"/>
      <c r="N189" s="748">
        <f t="shared" si="69"/>
        <v>123</v>
      </c>
      <c r="O189" s="730">
        <f t="shared" si="66"/>
        <v>0</v>
      </c>
      <c r="P189" s="730">
        <f t="shared" si="70"/>
        <v>0</v>
      </c>
      <c r="Q189" s="730">
        <f t="shared" si="67"/>
        <v>0</v>
      </c>
      <c r="R189" s="730">
        <f t="shared" si="68"/>
        <v>0</v>
      </c>
      <c r="Z189" s="614"/>
    </row>
    <row r="190" spans="13:26" x14ac:dyDescent="0.2">
      <c r="M190" s="614"/>
      <c r="N190" s="748">
        <f t="shared" si="69"/>
        <v>124</v>
      </c>
      <c r="O190" s="730">
        <f t="shared" si="66"/>
        <v>0</v>
      </c>
      <c r="P190" s="730">
        <f t="shared" si="70"/>
        <v>0</v>
      </c>
      <c r="Q190" s="730">
        <f t="shared" si="67"/>
        <v>0</v>
      </c>
      <c r="R190" s="730">
        <f t="shared" si="68"/>
        <v>0</v>
      </c>
      <c r="Z190" s="614"/>
    </row>
    <row r="191" spans="13:26" x14ac:dyDescent="0.2">
      <c r="M191" s="614"/>
      <c r="N191" s="748">
        <f t="shared" si="69"/>
        <v>125</v>
      </c>
      <c r="O191" s="730">
        <f t="shared" si="66"/>
        <v>0</v>
      </c>
      <c r="P191" s="730">
        <f t="shared" si="70"/>
        <v>0</v>
      </c>
      <c r="Q191" s="730">
        <f t="shared" si="67"/>
        <v>0</v>
      </c>
      <c r="R191" s="730">
        <f t="shared" si="68"/>
        <v>0</v>
      </c>
      <c r="Z191" s="614"/>
    </row>
    <row r="192" spans="13:26" x14ac:dyDescent="0.2">
      <c r="M192" s="614"/>
      <c r="N192" s="748">
        <f t="shared" si="69"/>
        <v>126</v>
      </c>
      <c r="O192" s="730">
        <f t="shared" si="66"/>
        <v>0</v>
      </c>
      <c r="P192" s="730">
        <f t="shared" si="70"/>
        <v>0</v>
      </c>
      <c r="Q192" s="730">
        <f t="shared" si="67"/>
        <v>0</v>
      </c>
      <c r="R192" s="730">
        <f t="shared" si="68"/>
        <v>0</v>
      </c>
      <c r="Z192" s="614"/>
    </row>
    <row r="193" spans="13:26" x14ac:dyDescent="0.2">
      <c r="M193" s="614"/>
      <c r="N193" s="748">
        <f t="shared" si="69"/>
        <v>127</v>
      </c>
      <c r="O193" s="730">
        <f t="shared" si="66"/>
        <v>0</v>
      </c>
      <c r="P193" s="730">
        <f t="shared" si="70"/>
        <v>0</v>
      </c>
      <c r="Q193" s="730">
        <f t="shared" si="67"/>
        <v>0</v>
      </c>
      <c r="R193" s="730">
        <f t="shared" si="68"/>
        <v>0</v>
      </c>
      <c r="Z193" s="614"/>
    </row>
    <row r="194" spans="13:26" x14ac:dyDescent="0.2">
      <c r="M194" s="614"/>
      <c r="N194" s="748">
        <f t="shared" si="69"/>
        <v>128</v>
      </c>
      <c r="O194" s="730">
        <f t="shared" si="66"/>
        <v>0</v>
      </c>
      <c r="P194" s="730">
        <f t="shared" si="70"/>
        <v>0</v>
      </c>
      <c r="Q194" s="730">
        <f t="shared" si="67"/>
        <v>0</v>
      </c>
      <c r="R194" s="730">
        <f t="shared" si="68"/>
        <v>0</v>
      </c>
      <c r="Z194" s="614"/>
    </row>
    <row r="195" spans="13:26" x14ac:dyDescent="0.2">
      <c r="M195" s="614"/>
      <c r="N195" s="748">
        <f t="shared" si="69"/>
        <v>129</v>
      </c>
      <c r="O195" s="730">
        <f t="shared" si="66"/>
        <v>0</v>
      </c>
      <c r="P195" s="730">
        <f t="shared" si="70"/>
        <v>0</v>
      </c>
      <c r="Q195" s="730">
        <f t="shared" si="67"/>
        <v>0</v>
      </c>
      <c r="R195" s="730">
        <f t="shared" si="68"/>
        <v>0</v>
      </c>
      <c r="Z195" s="614"/>
    </row>
    <row r="196" spans="13:26" x14ac:dyDescent="0.2">
      <c r="M196" s="614"/>
      <c r="N196" s="748">
        <f t="shared" si="69"/>
        <v>130</v>
      </c>
      <c r="O196" s="730">
        <f t="shared" ref="O196:O259" si="71">R195</f>
        <v>0</v>
      </c>
      <c r="P196" s="730">
        <f t="shared" si="70"/>
        <v>0</v>
      </c>
      <c r="Q196" s="730">
        <f t="shared" ref="Q196:Q259" si="72">O196*$P$61</f>
        <v>0</v>
      </c>
      <c r="R196" s="730">
        <f t="shared" ref="R196:R259" si="73">O196+P196+Q196</f>
        <v>0</v>
      </c>
      <c r="Z196" s="614"/>
    </row>
    <row r="197" spans="13:26" x14ac:dyDescent="0.2">
      <c r="M197" s="614"/>
      <c r="N197" s="748">
        <f t="shared" ref="N197:N260" si="74">N196+1</f>
        <v>131</v>
      </c>
      <c r="O197" s="730">
        <f t="shared" si="71"/>
        <v>0</v>
      </c>
      <c r="P197" s="730">
        <f t="shared" si="70"/>
        <v>0</v>
      </c>
      <c r="Q197" s="730">
        <f t="shared" si="72"/>
        <v>0</v>
      </c>
      <c r="R197" s="730">
        <f t="shared" si="73"/>
        <v>0</v>
      </c>
      <c r="Z197" s="614"/>
    </row>
    <row r="198" spans="13:26" x14ac:dyDescent="0.2">
      <c r="M198" s="614"/>
      <c r="N198" s="748">
        <f t="shared" si="74"/>
        <v>132</v>
      </c>
      <c r="O198" s="730">
        <f t="shared" si="71"/>
        <v>0</v>
      </c>
      <c r="P198" s="730">
        <f t="shared" ref="P198:P261" si="75">P197</f>
        <v>0</v>
      </c>
      <c r="Q198" s="730">
        <f t="shared" si="72"/>
        <v>0</v>
      </c>
      <c r="R198" s="730">
        <f t="shared" si="73"/>
        <v>0</v>
      </c>
      <c r="Z198" s="614"/>
    </row>
    <row r="199" spans="13:26" x14ac:dyDescent="0.2">
      <c r="M199" s="614"/>
      <c r="N199" s="748">
        <f t="shared" si="74"/>
        <v>133</v>
      </c>
      <c r="O199" s="730">
        <f t="shared" si="71"/>
        <v>0</v>
      </c>
      <c r="P199" s="730">
        <f t="shared" si="75"/>
        <v>0</v>
      </c>
      <c r="Q199" s="730">
        <f t="shared" si="72"/>
        <v>0</v>
      </c>
      <c r="R199" s="730">
        <f t="shared" si="73"/>
        <v>0</v>
      </c>
      <c r="Z199" s="614"/>
    </row>
    <row r="200" spans="13:26" x14ac:dyDescent="0.2">
      <c r="M200" s="614"/>
      <c r="N200" s="748">
        <f t="shared" si="74"/>
        <v>134</v>
      </c>
      <c r="O200" s="730">
        <f t="shared" si="71"/>
        <v>0</v>
      </c>
      <c r="P200" s="730">
        <f t="shared" si="75"/>
        <v>0</v>
      </c>
      <c r="Q200" s="730">
        <f t="shared" si="72"/>
        <v>0</v>
      </c>
      <c r="R200" s="730">
        <f t="shared" si="73"/>
        <v>0</v>
      </c>
      <c r="Z200" s="614"/>
    </row>
    <row r="201" spans="13:26" x14ac:dyDescent="0.2">
      <c r="M201" s="614"/>
      <c r="N201" s="748">
        <f t="shared" si="74"/>
        <v>135</v>
      </c>
      <c r="O201" s="730">
        <f t="shared" si="71"/>
        <v>0</v>
      </c>
      <c r="P201" s="730">
        <f t="shared" si="75"/>
        <v>0</v>
      </c>
      <c r="Q201" s="730">
        <f t="shared" si="72"/>
        <v>0</v>
      </c>
      <c r="R201" s="730">
        <f t="shared" si="73"/>
        <v>0</v>
      </c>
      <c r="Z201" s="614"/>
    </row>
    <row r="202" spans="13:26" x14ac:dyDescent="0.2">
      <c r="M202" s="614"/>
      <c r="N202" s="748">
        <f t="shared" si="74"/>
        <v>136</v>
      </c>
      <c r="O202" s="730">
        <f t="shared" si="71"/>
        <v>0</v>
      </c>
      <c r="P202" s="730">
        <f t="shared" si="75"/>
        <v>0</v>
      </c>
      <c r="Q202" s="730">
        <f t="shared" si="72"/>
        <v>0</v>
      </c>
      <c r="R202" s="730">
        <f t="shared" si="73"/>
        <v>0</v>
      </c>
      <c r="Z202" s="614"/>
    </row>
    <row r="203" spans="13:26" x14ac:dyDescent="0.2">
      <c r="M203" s="614"/>
      <c r="N203" s="748">
        <f t="shared" si="74"/>
        <v>137</v>
      </c>
      <c r="O203" s="730">
        <f t="shared" si="71"/>
        <v>0</v>
      </c>
      <c r="P203" s="730">
        <f t="shared" si="75"/>
        <v>0</v>
      </c>
      <c r="Q203" s="730">
        <f t="shared" si="72"/>
        <v>0</v>
      </c>
      <c r="R203" s="730">
        <f t="shared" si="73"/>
        <v>0</v>
      </c>
      <c r="Z203" s="614"/>
    </row>
    <row r="204" spans="13:26" x14ac:dyDescent="0.2">
      <c r="M204" s="614"/>
      <c r="N204" s="748">
        <f t="shared" si="74"/>
        <v>138</v>
      </c>
      <c r="O204" s="730">
        <f t="shared" si="71"/>
        <v>0</v>
      </c>
      <c r="P204" s="730">
        <f t="shared" si="75"/>
        <v>0</v>
      </c>
      <c r="Q204" s="730">
        <f t="shared" si="72"/>
        <v>0</v>
      </c>
      <c r="R204" s="730">
        <f t="shared" si="73"/>
        <v>0</v>
      </c>
      <c r="Z204" s="614"/>
    </row>
    <row r="205" spans="13:26" x14ac:dyDescent="0.2">
      <c r="M205" s="614"/>
      <c r="N205" s="748">
        <f t="shared" si="74"/>
        <v>139</v>
      </c>
      <c r="O205" s="730">
        <f t="shared" si="71"/>
        <v>0</v>
      </c>
      <c r="P205" s="730">
        <f t="shared" si="75"/>
        <v>0</v>
      </c>
      <c r="Q205" s="730">
        <f t="shared" si="72"/>
        <v>0</v>
      </c>
      <c r="R205" s="730">
        <f t="shared" si="73"/>
        <v>0</v>
      </c>
      <c r="Z205" s="614"/>
    </row>
    <row r="206" spans="13:26" x14ac:dyDescent="0.2">
      <c r="M206" s="614"/>
      <c r="N206" s="748">
        <f t="shared" si="74"/>
        <v>140</v>
      </c>
      <c r="O206" s="730">
        <f t="shared" si="71"/>
        <v>0</v>
      </c>
      <c r="P206" s="730">
        <f t="shared" si="75"/>
        <v>0</v>
      </c>
      <c r="Q206" s="730">
        <f t="shared" si="72"/>
        <v>0</v>
      </c>
      <c r="R206" s="730">
        <f t="shared" si="73"/>
        <v>0</v>
      </c>
      <c r="Z206" s="614"/>
    </row>
    <row r="207" spans="13:26" x14ac:dyDescent="0.2">
      <c r="M207" s="614"/>
      <c r="N207" s="748">
        <f t="shared" si="74"/>
        <v>141</v>
      </c>
      <c r="O207" s="730">
        <f t="shared" si="71"/>
        <v>0</v>
      </c>
      <c r="P207" s="730">
        <f t="shared" si="75"/>
        <v>0</v>
      </c>
      <c r="Q207" s="730">
        <f t="shared" si="72"/>
        <v>0</v>
      </c>
      <c r="R207" s="730">
        <f t="shared" si="73"/>
        <v>0</v>
      </c>
      <c r="Z207" s="614"/>
    </row>
    <row r="208" spans="13:26" x14ac:dyDescent="0.2">
      <c r="M208" s="614"/>
      <c r="N208" s="748">
        <f t="shared" si="74"/>
        <v>142</v>
      </c>
      <c r="O208" s="730">
        <f t="shared" si="71"/>
        <v>0</v>
      </c>
      <c r="P208" s="730">
        <f t="shared" si="75"/>
        <v>0</v>
      </c>
      <c r="Q208" s="730">
        <f t="shared" si="72"/>
        <v>0</v>
      </c>
      <c r="R208" s="730">
        <f t="shared" si="73"/>
        <v>0</v>
      </c>
      <c r="Z208" s="614"/>
    </row>
    <row r="209" spans="13:26" x14ac:dyDescent="0.2">
      <c r="M209" s="614"/>
      <c r="N209" s="748">
        <f t="shared" si="74"/>
        <v>143</v>
      </c>
      <c r="O209" s="730">
        <f t="shared" si="71"/>
        <v>0</v>
      </c>
      <c r="P209" s="730">
        <f t="shared" si="75"/>
        <v>0</v>
      </c>
      <c r="Q209" s="730">
        <f t="shared" si="72"/>
        <v>0</v>
      </c>
      <c r="R209" s="730">
        <f t="shared" si="73"/>
        <v>0</v>
      </c>
      <c r="Z209" s="614"/>
    </row>
    <row r="210" spans="13:26" x14ac:dyDescent="0.2">
      <c r="M210" s="614"/>
      <c r="N210" s="748">
        <f t="shared" si="74"/>
        <v>144</v>
      </c>
      <c r="O210" s="730">
        <f t="shared" si="71"/>
        <v>0</v>
      </c>
      <c r="P210" s="730">
        <f t="shared" si="75"/>
        <v>0</v>
      </c>
      <c r="Q210" s="730">
        <f t="shared" si="72"/>
        <v>0</v>
      </c>
      <c r="R210" s="730">
        <f t="shared" si="73"/>
        <v>0</v>
      </c>
      <c r="Z210" s="614"/>
    </row>
    <row r="211" spans="13:26" x14ac:dyDescent="0.2">
      <c r="M211" s="614"/>
      <c r="N211" s="748">
        <f t="shared" si="74"/>
        <v>145</v>
      </c>
      <c r="O211" s="730">
        <f t="shared" si="71"/>
        <v>0</v>
      </c>
      <c r="P211" s="730">
        <f t="shared" si="75"/>
        <v>0</v>
      </c>
      <c r="Q211" s="730">
        <f t="shared" si="72"/>
        <v>0</v>
      </c>
      <c r="R211" s="730">
        <f t="shared" si="73"/>
        <v>0</v>
      </c>
      <c r="Z211" s="614"/>
    </row>
    <row r="212" spans="13:26" x14ac:dyDescent="0.2">
      <c r="M212" s="614"/>
      <c r="N212" s="748">
        <f t="shared" si="74"/>
        <v>146</v>
      </c>
      <c r="O212" s="730">
        <f t="shared" si="71"/>
        <v>0</v>
      </c>
      <c r="P212" s="730">
        <f t="shared" si="75"/>
        <v>0</v>
      </c>
      <c r="Q212" s="730">
        <f t="shared" si="72"/>
        <v>0</v>
      </c>
      <c r="R212" s="730">
        <f t="shared" si="73"/>
        <v>0</v>
      </c>
      <c r="Z212" s="614"/>
    </row>
    <row r="213" spans="13:26" x14ac:dyDescent="0.2">
      <c r="M213" s="614"/>
      <c r="N213" s="748">
        <f t="shared" si="74"/>
        <v>147</v>
      </c>
      <c r="O213" s="730">
        <f t="shared" si="71"/>
        <v>0</v>
      </c>
      <c r="P213" s="730">
        <f t="shared" si="75"/>
        <v>0</v>
      </c>
      <c r="Q213" s="730">
        <f t="shared" si="72"/>
        <v>0</v>
      </c>
      <c r="R213" s="730">
        <f t="shared" si="73"/>
        <v>0</v>
      </c>
      <c r="Z213" s="614"/>
    </row>
    <row r="214" spans="13:26" x14ac:dyDescent="0.2">
      <c r="M214" s="614"/>
      <c r="N214" s="748">
        <f t="shared" si="74"/>
        <v>148</v>
      </c>
      <c r="O214" s="730">
        <f t="shared" si="71"/>
        <v>0</v>
      </c>
      <c r="P214" s="730">
        <f t="shared" si="75"/>
        <v>0</v>
      </c>
      <c r="Q214" s="730">
        <f t="shared" si="72"/>
        <v>0</v>
      </c>
      <c r="R214" s="730">
        <f t="shared" si="73"/>
        <v>0</v>
      </c>
      <c r="Z214" s="614"/>
    </row>
    <row r="215" spans="13:26" x14ac:dyDescent="0.2">
      <c r="M215" s="614"/>
      <c r="N215" s="748">
        <f t="shared" si="74"/>
        <v>149</v>
      </c>
      <c r="O215" s="730">
        <f t="shared" si="71"/>
        <v>0</v>
      </c>
      <c r="P215" s="730">
        <f t="shared" si="75"/>
        <v>0</v>
      </c>
      <c r="Q215" s="730">
        <f t="shared" si="72"/>
        <v>0</v>
      </c>
      <c r="R215" s="730">
        <f t="shared" si="73"/>
        <v>0</v>
      </c>
      <c r="Z215" s="614"/>
    </row>
    <row r="216" spans="13:26" x14ac:dyDescent="0.2">
      <c r="M216" s="614"/>
      <c r="N216" s="748">
        <f t="shared" si="74"/>
        <v>150</v>
      </c>
      <c r="O216" s="730">
        <f t="shared" si="71"/>
        <v>0</v>
      </c>
      <c r="P216" s="730">
        <f t="shared" si="75"/>
        <v>0</v>
      </c>
      <c r="Q216" s="730">
        <f t="shared" si="72"/>
        <v>0</v>
      </c>
      <c r="R216" s="730">
        <f t="shared" si="73"/>
        <v>0</v>
      </c>
      <c r="Z216" s="614"/>
    </row>
    <row r="217" spans="13:26" x14ac:dyDescent="0.2">
      <c r="M217" s="614"/>
      <c r="N217" s="748">
        <f t="shared" si="74"/>
        <v>151</v>
      </c>
      <c r="O217" s="730">
        <f t="shared" si="71"/>
        <v>0</v>
      </c>
      <c r="P217" s="730">
        <f t="shared" si="75"/>
        <v>0</v>
      </c>
      <c r="Q217" s="730">
        <f t="shared" si="72"/>
        <v>0</v>
      </c>
      <c r="R217" s="730">
        <f t="shared" si="73"/>
        <v>0</v>
      </c>
      <c r="Z217" s="614"/>
    </row>
    <row r="218" spans="13:26" x14ac:dyDescent="0.2">
      <c r="M218" s="614"/>
      <c r="N218" s="748">
        <f t="shared" si="74"/>
        <v>152</v>
      </c>
      <c r="O218" s="730">
        <f t="shared" si="71"/>
        <v>0</v>
      </c>
      <c r="P218" s="730">
        <f t="shared" si="75"/>
        <v>0</v>
      </c>
      <c r="Q218" s="730">
        <f t="shared" si="72"/>
        <v>0</v>
      </c>
      <c r="R218" s="730">
        <f t="shared" si="73"/>
        <v>0</v>
      </c>
      <c r="Z218" s="614"/>
    </row>
    <row r="219" spans="13:26" x14ac:dyDescent="0.2">
      <c r="M219" s="614"/>
      <c r="N219" s="748">
        <f t="shared" si="74"/>
        <v>153</v>
      </c>
      <c r="O219" s="730">
        <f t="shared" si="71"/>
        <v>0</v>
      </c>
      <c r="P219" s="730">
        <f t="shared" si="75"/>
        <v>0</v>
      </c>
      <c r="Q219" s="730">
        <f t="shared" si="72"/>
        <v>0</v>
      </c>
      <c r="R219" s="730">
        <f t="shared" si="73"/>
        <v>0</v>
      </c>
      <c r="Z219" s="614"/>
    </row>
    <row r="220" spans="13:26" x14ac:dyDescent="0.2">
      <c r="M220" s="614"/>
      <c r="N220" s="748">
        <f t="shared" si="74"/>
        <v>154</v>
      </c>
      <c r="O220" s="730">
        <f t="shared" si="71"/>
        <v>0</v>
      </c>
      <c r="P220" s="730">
        <f t="shared" si="75"/>
        <v>0</v>
      </c>
      <c r="Q220" s="730">
        <f t="shared" si="72"/>
        <v>0</v>
      </c>
      <c r="R220" s="730">
        <f t="shared" si="73"/>
        <v>0</v>
      </c>
      <c r="Z220" s="614"/>
    </row>
    <row r="221" spans="13:26" x14ac:dyDescent="0.2">
      <c r="M221" s="614"/>
      <c r="N221" s="748">
        <f t="shared" si="74"/>
        <v>155</v>
      </c>
      <c r="O221" s="730">
        <f t="shared" si="71"/>
        <v>0</v>
      </c>
      <c r="P221" s="730">
        <f t="shared" si="75"/>
        <v>0</v>
      </c>
      <c r="Q221" s="730">
        <f t="shared" si="72"/>
        <v>0</v>
      </c>
      <c r="R221" s="730">
        <f t="shared" si="73"/>
        <v>0</v>
      </c>
      <c r="Z221" s="614"/>
    </row>
    <row r="222" spans="13:26" x14ac:dyDescent="0.2">
      <c r="M222" s="614"/>
      <c r="N222" s="748">
        <f t="shared" si="74"/>
        <v>156</v>
      </c>
      <c r="O222" s="730">
        <f t="shared" si="71"/>
        <v>0</v>
      </c>
      <c r="P222" s="730">
        <f t="shared" si="75"/>
        <v>0</v>
      </c>
      <c r="Q222" s="730">
        <f t="shared" si="72"/>
        <v>0</v>
      </c>
      <c r="R222" s="730">
        <f t="shared" si="73"/>
        <v>0</v>
      </c>
      <c r="Z222" s="614"/>
    </row>
    <row r="223" spans="13:26" x14ac:dyDescent="0.2">
      <c r="M223" s="614"/>
      <c r="N223" s="748">
        <f t="shared" si="74"/>
        <v>157</v>
      </c>
      <c r="O223" s="730">
        <f t="shared" si="71"/>
        <v>0</v>
      </c>
      <c r="P223" s="730">
        <f t="shared" si="75"/>
        <v>0</v>
      </c>
      <c r="Q223" s="730">
        <f t="shared" si="72"/>
        <v>0</v>
      </c>
      <c r="R223" s="730">
        <f t="shared" si="73"/>
        <v>0</v>
      </c>
      <c r="Z223" s="614"/>
    </row>
    <row r="224" spans="13:26" x14ac:dyDescent="0.2">
      <c r="M224" s="614"/>
      <c r="N224" s="748">
        <f t="shared" si="74"/>
        <v>158</v>
      </c>
      <c r="O224" s="730">
        <f t="shared" si="71"/>
        <v>0</v>
      </c>
      <c r="P224" s="730">
        <f t="shared" si="75"/>
        <v>0</v>
      </c>
      <c r="Q224" s="730">
        <f t="shared" si="72"/>
        <v>0</v>
      </c>
      <c r="R224" s="730">
        <f t="shared" si="73"/>
        <v>0</v>
      </c>
      <c r="Z224" s="614"/>
    </row>
    <row r="225" spans="13:26" x14ac:dyDescent="0.2">
      <c r="M225" s="614"/>
      <c r="N225" s="748">
        <f t="shared" si="74"/>
        <v>159</v>
      </c>
      <c r="O225" s="730">
        <f t="shared" si="71"/>
        <v>0</v>
      </c>
      <c r="P225" s="730">
        <f t="shared" si="75"/>
        <v>0</v>
      </c>
      <c r="Q225" s="730">
        <f t="shared" si="72"/>
        <v>0</v>
      </c>
      <c r="R225" s="730">
        <f t="shared" si="73"/>
        <v>0</v>
      </c>
      <c r="Z225" s="614"/>
    </row>
    <row r="226" spans="13:26" x14ac:dyDescent="0.2">
      <c r="M226" s="614"/>
      <c r="N226" s="748">
        <f t="shared" si="74"/>
        <v>160</v>
      </c>
      <c r="O226" s="730">
        <f t="shared" si="71"/>
        <v>0</v>
      </c>
      <c r="P226" s="730">
        <f t="shared" si="75"/>
        <v>0</v>
      </c>
      <c r="Q226" s="730">
        <f t="shared" si="72"/>
        <v>0</v>
      </c>
      <c r="R226" s="730">
        <f t="shared" si="73"/>
        <v>0</v>
      </c>
      <c r="Z226" s="614"/>
    </row>
    <row r="227" spans="13:26" x14ac:dyDescent="0.2">
      <c r="M227" s="614"/>
      <c r="N227" s="748">
        <f t="shared" si="74"/>
        <v>161</v>
      </c>
      <c r="O227" s="730">
        <f t="shared" si="71"/>
        <v>0</v>
      </c>
      <c r="P227" s="730">
        <f t="shared" si="75"/>
        <v>0</v>
      </c>
      <c r="Q227" s="730">
        <f t="shared" si="72"/>
        <v>0</v>
      </c>
      <c r="R227" s="730">
        <f t="shared" si="73"/>
        <v>0</v>
      </c>
      <c r="Z227" s="614"/>
    </row>
    <row r="228" spans="13:26" x14ac:dyDescent="0.2">
      <c r="M228" s="614"/>
      <c r="N228" s="748">
        <f t="shared" si="74"/>
        <v>162</v>
      </c>
      <c r="O228" s="730">
        <f t="shared" si="71"/>
        <v>0</v>
      </c>
      <c r="P228" s="730">
        <f t="shared" si="75"/>
        <v>0</v>
      </c>
      <c r="Q228" s="730">
        <f t="shared" si="72"/>
        <v>0</v>
      </c>
      <c r="R228" s="730">
        <f t="shared" si="73"/>
        <v>0</v>
      </c>
      <c r="Z228" s="614"/>
    </row>
    <row r="229" spans="13:26" x14ac:dyDescent="0.2">
      <c r="M229" s="614"/>
      <c r="N229" s="748">
        <f t="shared" si="74"/>
        <v>163</v>
      </c>
      <c r="O229" s="730">
        <f t="shared" si="71"/>
        <v>0</v>
      </c>
      <c r="P229" s="730">
        <f t="shared" si="75"/>
        <v>0</v>
      </c>
      <c r="Q229" s="730">
        <f t="shared" si="72"/>
        <v>0</v>
      </c>
      <c r="R229" s="730">
        <f t="shared" si="73"/>
        <v>0</v>
      </c>
      <c r="Z229" s="614"/>
    </row>
    <row r="230" spans="13:26" x14ac:dyDescent="0.2">
      <c r="M230" s="614"/>
      <c r="N230" s="748">
        <f t="shared" si="74"/>
        <v>164</v>
      </c>
      <c r="O230" s="730">
        <f t="shared" si="71"/>
        <v>0</v>
      </c>
      <c r="P230" s="730">
        <f t="shared" si="75"/>
        <v>0</v>
      </c>
      <c r="Q230" s="730">
        <f t="shared" si="72"/>
        <v>0</v>
      </c>
      <c r="R230" s="730">
        <f t="shared" si="73"/>
        <v>0</v>
      </c>
      <c r="Z230" s="614"/>
    </row>
    <row r="231" spans="13:26" x14ac:dyDescent="0.2">
      <c r="M231" s="614"/>
      <c r="N231" s="748">
        <f t="shared" si="74"/>
        <v>165</v>
      </c>
      <c r="O231" s="730">
        <f t="shared" si="71"/>
        <v>0</v>
      </c>
      <c r="P231" s="730">
        <f t="shared" si="75"/>
        <v>0</v>
      </c>
      <c r="Q231" s="730">
        <f t="shared" si="72"/>
        <v>0</v>
      </c>
      <c r="R231" s="730">
        <f t="shared" si="73"/>
        <v>0</v>
      </c>
      <c r="Z231" s="614"/>
    </row>
    <row r="232" spans="13:26" x14ac:dyDescent="0.2">
      <c r="M232" s="614"/>
      <c r="N232" s="748">
        <f t="shared" si="74"/>
        <v>166</v>
      </c>
      <c r="O232" s="730">
        <f t="shared" si="71"/>
        <v>0</v>
      </c>
      <c r="P232" s="730">
        <f t="shared" si="75"/>
        <v>0</v>
      </c>
      <c r="Q232" s="730">
        <f t="shared" si="72"/>
        <v>0</v>
      </c>
      <c r="R232" s="730">
        <f t="shared" si="73"/>
        <v>0</v>
      </c>
      <c r="Z232" s="614"/>
    </row>
    <row r="233" spans="13:26" x14ac:dyDescent="0.2">
      <c r="M233" s="614"/>
      <c r="N233" s="748">
        <f t="shared" si="74"/>
        <v>167</v>
      </c>
      <c r="O233" s="730">
        <f t="shared" si="71"/>
        <v>0</v>
      </c>
      <c r="P233" s="730">
        <f t="shared" si="75"/>
        <v>0</v>
      </c>
      <c r="Q233" s="730">
        <f t="shared" si="72"/>
        <v>0</v>
      </c>
      <c r="R233" s="730">
        <f t="shared" si="73"/>
        <v>0</v>
      </c>
      <c r="Z233" s="614"/>
    </row>
    <row r="234" spans="13:26" x14ac:dyDescent="0.2">
      <c r="M234" s="614"/>
      <c r="N234" s="748">
        <f t="shared" si="74"/>
        <v>168</v>
      </c>
      <c r="O234" s="730">
        <f t="shared" si="71"/>
        <v>0</v>
      </c>
      <c r="P234" s="730">
        <f t="shared" si="75"/>
        <v>0</v>
      </c>
      <c r="Q234" s="730">
        <f t="shared" si="72"/>
        <v>0</v>
      </c>
      <c r="R234" s="730">
        <f t="shared" si="73"/>
        <v>0</v>
      </c>
      <c r="Z234" s="614"/>
    </row>
    <row r="235" spans="13:26" x14ac:dyDescent="0.2">
      <c r="M235" s="614"/>
      <c r="N235" s="748">
        <f t="shared" si="74"/>
        <v>169</v>
      </c>
      <c r="O235" s="730">
        <f t="shared" si="71"/>
        <v>0</v>
      </c>
      <c r="P235" s="730">
        <f t="shared" si="75"/>
        <v>0</v>
      </c>
      <c r="Q235" s="730">
        <f t="shared" si="72"/>
        <v>0</v>
      </c>
      <c r="R235" s="730">
        <f t="shared" si="73"/>
        <v>0</v>
      </c>
      <c r="Z235" s="614"/>
    </row>
    <row r="236" spans="13:26" x14ac:dyDescent="0.2">
      <c r="M236" s="614"/>
      <c r="N236" s="748">
        <f t="shared" si="74"/>
        <v>170</v>
      </c>
      <c r="O236" s="730">
        <f t="shared" si="71"/>
        <v>0</v>
      </c>
      <c r="P236" s="730">
        <f t="shared" si="75"/>
        <v>0</v>
      </c>
      <c r="Q236" s="730">
        <f t="shared" si="72"/>
        <v>0</v>
      </c>
      <c r="R236" s="730">
        <f t="shared" si="73"/>
        <v>0</v>
      </c>
      <c r="Z236" s="614"/>
    </row>
    <row r="237" spans="13:26" x14ac:dyDescent="0.2">
      <c r="M237" s="614"/>
      <c r="N237" s="748">
        <f t="shared" si="74"/>
        <v>171</v>
      </c>
      <c r="O237" s="730">
        <f t="shared" si="71"/>
        <v>0</v>
      </c>
      <c r="P237" s="730">
        <f t="shared" si="75"/>
        <v>0</v>
      </c>
      <c r="Q237" s="730">
        <f t="shared" si="72"/>
        <v>0</v>
      </c>
      <c r="R237" s="730">
        <f t="shared" si="73"/>
        <v>0</v>
      </c>
      <c r="Z237" s="614"/>
    </row>
    <row r="238" spans="13:26" x14ac:dyDescent="0.2">
      <c r="M238" s="614"/>
      <c r="N238" s="748">
        <f t="shared" si="74"/>
        <v>172</v>
      </c>
      <c r="O238" s="730">
        <f t="shared" si="71"/>
        <v>0</v>
      </c>
      <c r="P238" s="730">
        <f t="shared" si="75"/>
        <v>0</v>
      </c>
      <c r="Q238" s="730">
        <f t="shared" si="72"/>
        <v>0</v>
      </c>
      <c r="R238" s="730">
        <f t="shared" si="73"/>
        <v>0</v>
      </c>
      <c r="Z238" s="614"/>
    </row>
    <row r="239" spans="13:26" x14ac:dyDescent="0.2">
      <c r="M239" s="614"/>
      <c r="N239" s="748">
        <f t="shared" si="74"/>
        <v>173</v>
      </c>
      <c r="O239" s="730">
        <f t="shared" si="71"/>
        <v>0</v>
      </c>
      <c r="P239" s="730">
        <f t="shared" si="75"/>
        <v>0</v>
      </c>
      <c r="Q239" s="730">
        <f t="shared" si="72"/>
        <v>0</v>
      </c>
      <c r="R239" s="730">
        <f t="shared" si="73"/>
        <v>0</v>
      </c>
      <c r="Z239" s="614"/>
    </row>
    <row r="240" spans="13:26" x14ac:dyDescent="0.2">
      <c r="M240" s="614"/>
      <c r="N240" s="748">
        <f t="shared" si="74"/>
        <v>174</v>
      </c>
      <c r="O240" s="730">
        <f t="shared" si="71"/>
        <v>0</v>
      </c>
      <c r="P240" s="730">
        <f t="shared" si="75"/>
        <v>0</v>
      </c>
      <c r="Q240" s="730">
        <f t="shared" si="72"/>
        <v>0</v>
      </c>
      <c r="R240" s="730">
        <f t="shared" si="73"/>
        <v>0</v>
      </c>
      <c r="Z240" s="614"/>
    </row>
    <row r="241" spans="13:26" x14ac:dyDescent="0.2">
      <c r="M241" s="614"/>
      <c r="N241" s="748">
        <f t="shared" si="74"/>
        <v>175</v>
      </c>
      <c r="O241" s="730">
        <f t="shared" si="71"/>
        <v>0</v>
      </c>
      <c r="P241" s="730">
        <f t="shared" si="75"/>
        <v>0</v>
      </c>
      <c r="Q241" s="730">
        <f t="shared" si="72"/>
        <v>0</v>
      </c>
      <c r="R241" s="730">
        <f t="shared" si="73"/>
        <v>0</v>
      </c>
      <c r="Z241" s="614"/>
    </row>
    <row r="242" spans="13:26" x14ac:dyDescent="0.2">
      <c r="M242" s="614"/>
      <c r="N242" s="748">
        <f t="shared" si="74"/>
        <v>176</v>
      </c>
      <c r="O242" s="730">
        <f t="shared" si="71"/>
        <v>0</v>
      </c>
      <c r="P242" s="730">
        <f t="shared" si="75"/>
        <v>0</v>
      </c>
      <c r="Q242" s="730">
        <f t="shared" si="72"/>
        <v>0</v>
      </c>
      <c r="R242" s="730">
        <f t="shared" si="73"/>
        <v>0</v>
      </c>
      <c r="Z242" s="614"/>
    </row>
    <row r="243" spans="13:26" x14ac:dyDescent="0.2">
      <c r="M243" s="614"/>
      <c r="N243" s="748">
        <f t="shared" si="74"/>
        <v>177</v>
      </c>
      <c r="O243" s="730">
        <f t="shared" si="71"/>
        <v>0</v>
      </c>
      <c r="P243" s="730">
        <f t="shared" si="75"/>
        <v>0</v>
      </c>
      <c r="Q243" s="730">
        <f t="shared" si="72"/>
        <v>0</v>
      </c>
      <c r="R243" s="730">
        <f t="shared" si="73"/>
        <v>0</v>
      </c>
      <c r="Z243" s="614"/>
    </row>
    <row r="244" spans="13:26" x14ac:dyDescent="0.2">
      <c r="M244" s="614"/>
      <c r="N244" s="748">
        <f t="shared" si="74"/>
        <v>178</v>
      </c>
      <c r="O244" s="730">
        <f t="shared" si="71"/>
        <v>0</v>
      </c>
      <c r="P244" s="730">
        <f t="shared" si="75"/>
        <v>0</v>
      </c>
      <c r="Q244" s="730">
        <f t="shared" si="72"/>
        <v>0</v>
      </c>
      <c r="R244" s="730">
        <f t="shared" si="73"/>
        <v>0</v>
      </c>
      <c r="Z244" s="614"/>
    </row>
    <row r="245" spans="13:26" x14ac:dyDescent="0.2">
      <c r="M245" s="614"/>
      <c r="N245" s="748">
        <f t="shared" si="74"/>
        <v>179</v>
      </c>
      <c r="O245" s="730">
        <f t="shared" si="71"/>
        <v>0</v>
      </c>
      <c r="P245" s="730">
        <f t="shared" si="75"/>
        <v>0</v>
      </c>
      <c r="Q245" s="730">
        <f t="shared" si="72"/>
        <v>0</v>
      </c>
      <c r="R245" s="730">
        <f t="shared" si="73"/>
        <v>0</v>
      </c>
      <c r="Z245" s="614"/>
    </row>
    <row r="246" spans="13:26" x14ac:dyDescent="0.2">
      <c r="M246" s="614"/>
      <c r="N246" s="748">
        <f t="shared" si="74"/>
        <v>180</v>
      </c>
      <c r="O246" s="730">
        <f t="shared" si="71"/>
        <v>0</v>
      </c>
      <c r="P246" s="730">
        <f t="shared" si="75"/>
        <v>0</v>
      </c>
      <c r="Q246" s="730">
        <f t="shared" si="72"/>
        <v>0</v>
      </c>
      <c r="R246" s="730">
        <f t="shared" si="73"/>
        <v>0</v>
      </c>
      <c r="Z246" s="614"/>
    </row>
    <row r="247" spans="13:26" x14ac:dyDescent="0.2">
      <c r="M247" s="614"/>
      <c r="N247" s="748">
        <f t="shared" si="74"/>
        <v>181</v>
      </c>
      <c r="O247" s="730">
        <f t="shared" si="71"/>
        <v>0</v>
      </c>
      <c r="P247" s="730">
        <f t="shared" si="75"/>
        <v>0</v>
      </c>
      <c r="Q247" s="730">
        <f t="shared" si="72"/>
        <v>0</v>
      </c>
      <c r="R247" s="730">
        <f t="shared" si="73"/>
        <v>0</v>
      </c>
      <c r="Z247" s="614"/>
    </row>
    <row r="248" spans="13:26" x14ac:dyDescent="0.2">
      <c r="M248" s="614"/>
      <c r="N248" s="748">
        <f t="shared" si="74"/>
        <v>182</v>
      </c>
      <c r="O248" s="730">
        <f t="shared" si="71"/>
        <v>0</v>
      </c>
      <c r="P248" s="730">
        <f t="shared" si="75"/>
        <v>0</v>
      </c>
      <c r="Q248" s="730">
        <f t="shared" si="72"/>
        <v>0</v>
      </c>
      <c r="R248" s="730">
        <f t="shared" si="73"/>
        <v>0</v>
      </c>
      <c r="Z248" s="614"/>
    </row>
    <row r="249" spans="13:26" x14ac:dyDescent="0.2">
      <c r="M249" s="614"/>
      <c r="N249" s="748">
        <f t="shared" si="74"/>
        <v>183</v>
      </c>
      <c r="O249" s="730">
        <f t="shared" si="71"/>
        <v>0</v>
      </c>
      <c r="P249" s="730">
        <f t="shared" si="75"/>
        <v>0</v>
      </c>
      <c r="Q249" s="730">
        <f t="shared" si="72"/>
        <v>0</v>
      </c>
      <c r="R249" s="730">
        <f t="shared" si="73"/>
        <v>0</v>
      </c>
      <c r="Z249" s="614"/>
    </row>
    <row r="250" spans="13:26" x14ac:dyDescent="0.2">
      <c r="M250" s="614"/>
      <c r="N250" s="748">
        <f t="shared" si="74"/>
        <v>184</v>
      </c>
      <c r="O250" s="730">
        <f t="shared" si="71"/>
        <v>0</v>
      </c>
      <c r="P250" s="730">
        <f t="shared" si="75"/>
        <v>0</v>
      </c>
      <c r="Q250" s="730">
        <f t="shared" si="72"/>
        <v>0</v>
      </c>
      <c r="R250" s="730">
        <f t="shared" si="73"/>
        <v>0</v>
      </c>
      <c r="Z250" s="614"/>
    </row>
    <row r="251" spans="13:26" x14ac:dyDescent="0.2">
      <c r="M251" s="614"/>
      <c r="N251" s="748">
        <f t="shared" si="74"/>
        <v>185</v>
      </c>
      <c r="O251" s="730">
        <f t="shared" si="71"/>
        <v>0</v>
      </c>
      <c r="P251" s="730">
        <f t="shared" si="75"/>
        <v>0</v>
      </c>
      <c r="Q251" s="730">
        <f t="shared" si="72"/>
        <v>0</v>
      </c>
      <c r="R251" s="730">
        <f t="shared" si="73"/>
        <v>0</v>
      </c>
      <c r="Z251" s="614"/>
    </row>
    <row r="252" spans="13:26" x14ac:dyDescent="0.2">
      <c r="M252" s="614"/>
      <c r="N252" s="748">
        <f t="shared" si="74"/>
        <v>186</v>
      </c>
      <c r="O252" s="730">
        <f t="shared" si="71"/>
        <v>0</v>
      </c>
      <c r="P252" s="730">
        <f t="shared" si="75"/>
        <v>0</v>
      </c>
      <c r="Q252" s="730">
        <f t="shared" si="72"/>
        <v>0</v>
      </c>
      <c r="R252" s="730">
        <f t="shared" si="73"/>
        <v>0</v>
      </c>
      <c r="Z252" s="614"/>
    </row>
    <row r="253" spans="13:26" x14ac:dyDescent="0.2">
      <c r="M253" s="614"/>
      <c r="N253" s="748">
        <f t="shared" si="74"/>
        <v>187</v>
      </c>
      <c r="O253" s="730">
        <f t="shared" si="71"/>
        <v>0</v>
      </c>
      <c r="P253" s="730">
        <f t="shared" si="75"/>
        <v>0</v>
      </c>
      <c r="Q253" s="730">
        <f t="shared" si="72"/>
        <v>0</v>
      </c>
      <c r="R253" s="730">
        <f t="shared" si="73"/>
        <v>0</v>
      </c>
      <c r="Z253" s="614"/>
    </row>
    <row r="254" spans="13:26" x14ac:dyDescent="0.2">
      <c r="M254" s="614"/>
      <c r="N254" s="748">
        <f t="shared" si="74"/>
        <v>188</v>
      </c>
      <c r="O254" s="730">
        <f t="shared" si="71"/>
        <v>0</v>
      </c>
      <c r="P254" s="730">
        <f t="shared" si="75"/>
        <v>0</v>
      </c>
      <c r="Q254" s="730">
        <f t="shared" si="72"/>
        <v>0</v>
      </c>
      <c r="R254" s="730">
        <f t="shared" si="73"/>
        <v>0</v>
      </c>
      <c r="Z254" s="614"/>
    </row>
    <row r="255" spans="13:26" x14ac:dyDescent="0.2">
      <c r="M255" s="614"/>
      <c r="N255" s="748">
        <f t="shared" si="74"/>
        <v>189</v>
      </c>
      <c r="O255" s="730">
        <f t="shared" si="71"/>
        <v>0</v>
      </c>
      <c r="P255" s="730">
        <f t="shared" si="75"/>
        <v>0</v>
      </c>
      <c r="Q255" s="730">
        <f t="shared" si="72"/>
        <v>0</v>
      </c>
      <c r="R255" s="730">
        <f t="shared" si="73"/>
        <v>0</v>
      </c>
      <c r="Z255" s="614"/>
    </row>
    <row r="256" spans="13:26" x14ac:dyDescent="0.2">
      <c r="M256" s="614"/>
      <c r="N256" s="748">
        <f t="shared" si="74"/>
        <v>190</v>
      </c>
      <c r="O256" s="730">
        <f t="shared" si="71"/>
        <v>0</v>
      </c>
      <c r="P256" s="730">
        <f t="shared" si="75"/>
        <v>0</v>
      </c>
      <c r="Q256" s="730">
        <f t="shared" si="72"/>
        <v>0</v>
      </c>
      <c r="R256" s="730">
        <f t="shared" si="73"/>
        <v>0</v>
      </c>
      <c r="Z256" s="614"/>
    </row>
    <row r="257" spans="13:26" x14ac:dyDescent="0.2">
      <c r="M257" s="614"/>
      <c r="N257" s="748">
        <f t="shared" si="74"/>
        <v>191</v>
      </c>
      <c r="O257" s="730">
        <f t="shared" si="71"/>
        <v>0</v>
      </c>
      <c r="P257" s="730">
        <f t="shared" si="75"/>
        <v>0</v>
      </c>
      <c r="Q257" s="730">
        <f t="shared" si="72"/>
        <v>0</v>
      </c>
      <c r="R257" s="730">
        <f t="shared" si="73"/>
        <v>0</v>
      </c>
      <c r="Z257" s="614"/>
    </row>
    <row r="258" spans="13:26" x14ac:dyDescent="0.2">
      <c r="M258" s="614"/>
      <c r="N258" s="748">
        <f t="shared" si="74"/>
        <v>192</v>
      </c>
      <c r="O258" s="730">
        <f t="shared" si="71"/>
        <v>0</v>
      </c>
      <c r="P258" s="730">
        <f t="shared" si="75"/>
        <v>0</v>
      </c>
      <c r="Q258" s="730">
        <f t="shared" si="72"/>
        <v>0</v>
      </c>
      <c r="R258" s="730">
        <f t="shared" si="73"/>
        <v>0</v>
      </c>
      <c r="Z258" s="614"/>
    </row>
    <row r="259" spans="13:26" x14ac:dyDescent="0.2">
      <c r="M259" s="614"/>
      <c r="N259" s="748">
        <f t="shared" si="74"/>
        <v>193</v>
      </c>
      <c r="O259" s="730">
        <f t="shared" si="71"/>
        <v>0</v>
      </c>
      <c r="P259" s="730">
        <f t="shared" si="75"/>
        <v>0</v>
      </c>
      <c r="Q259" s="730">
        <f t="shared" si="72"/>
        <v>0</v>
      </c>
      <c r="R259" s="730">
        <f t="shared" si="73"/>
        <v>0</v>
      </c>
      <c r="Z259" s="614"/>
    </row>
    <row r="260" spans="13:26" x14ac:dyDescent="0.2">
      <c r="M260" s="614"/>
      <c r="N260" s="748">
        <f t="shared" si="74"/>
        <v>194</v>
      </c>
      <c r="O260" s="730">
        <f t="shared" ref="O260:O323" si="76">R259</f>
        <v>0</v>
      </c>
      <c r="P260" s="730">
        <f t="shared" si="75"/>
        <v>0</v>
      </c>
      <c r="Q260" s="730">
        <f t="shared" ref="Q260:Q323" si="77">O260*$P$61</f>
        <v>0</v>
      </c>
      <c r="R260" s="730">
        <f t="shared" ref="R260:R323" si="78">O260+P260+Q260</f>
        <v>0</v>
      </c>
      <c r="Z260" s="614"/>
    </row>
    <row r="261" spans="13:26" x14ac:dyDescent="0.2">
      <c r="M261" s="614"/>
      <c r="N261" s="748">
        <f t="shared" ref="N261:N324" si="79">N260+1</f>
        <v>195</v>
      </c>
      <c r="O261" s="730">
        <f t="shared" si="76"/>
        <v>0</v>
      </c>
      <c r="P261" s="730">
        <f t="shared" si="75"/>
        <v>0</v>
      </c>
      <c r="Q261" s="730">
        <f t="shared" si="77"/>
        <v>0</v>
      </c>
      <c r="R261" s="730">
        <f t="shared" si="78"/>
        <v>0</v>
      </c>
      <c r="Z261" s="614"/>
    </row>
    <row r="262" spans="13:26" x14ac:dyDescent="0.2">
      <c r="M262" s="614"/>
      <c r="N262" s="748">
        <f t="shared" si="79"/>
        <v>196</v>
      </c>
      <c r="O262" s="730">
        <f t="shared" si="76"/>
        <v>0</v>
      </c>
      <c r="P262" s="730">
        <f t="shared" ref="P262:P325" si="80">P261</f>
        <v>0</v>
      </c>
      <c r="Q262" s="730">
        <f t="shared" si="77"/>
        <v>0</v>
      </c>
      <c r="R262" s="730">
        <f t="shared" si="78"/>
        <v>0</v>
      </c>
      <c r="Z262" s="614"/>
    </row>
    <row r="263" spans="13:26" x14ac:dyDescent="0.2">
      <c r="M263" s="614"/>
      <c r="N263" s="748">
        <f t="shared" si="79"/>
        <v>197</v>
      </c>
      <c r="O263" s="730">
        <f t="shared" si="76"/>
        <v>0</v>
      </c>
      <c r="P263" s="730">
        <f t="shared" si="80"/>
        <v>0</v>
      </c>
      <c r="Q263" s="730">
        <f t="shared" si="77"/>
        <v>0</v>
      </c>
      <c r="R263" s="730">
        <f t="shared" si="78"/>
        <v>0</v>
      </c>
      <c r="Z263" s="614"/>
    </row>
    <row r="264" spans="13:26" x14ac:dyDescent="0.2">
      <c r="M264" s="614"/>
      <c r="N264" s="748">
        <f t="shared" si="79"/>
        <v>198</v>
      </c>
      <c r="O264" s="730">
        <f t="shared" si="76"/>
        <v>0</v>
      </c>
      <c r="P264" s="730">
        <f t="shared" si="80"/>
        <v>0</v>
      </c>
      <c r="Q264" s="730">
        <f t="shared" si="77"/>
        <v>0</v>
      </c>
      <c r="R264" s="730">
        <f t="shared" si="78"/>
        <v>0</v>
      </c>
      <c r="Z264" s="614"/>
    </row>
    <row r="265" spans="13:26" x14ac:dyDescent="0.2">
      <c r="M265" s="614"/>
      <c r="N265" s="748">
        <f t="shared" si="79"/>
        <v>199</v>
      </c>
      <c r="O265" s="730">
        <f t="shared" si="76"/>
        <v>0</v>
      </c>
      <c r="P265" s="730">
        <f t="shared" si="80"/>
        <v>0</v>
      </c>
      <c r="Q265" s="730">
        <f t="shared" si="77"/>
        <v>0</v>
      </c>
      <c r="R265" s="730">
        <f t="shared" si="78"/>
        <v>0</v>
      </c>
      <c r="Z265" s="614"/>
    </row>
    <row r="266" spans="13:26" x14ac:dyDescent="0.2">
      <c r="M266" s="614"/>
      <c r="N266" s="748">
        <f t="shared" si="79"/>
        <v>200</v>
      </c>
      <c r="O266" s="730">
        <f t="shared" si="76"/>
        <v>0</v>
      </c>
      <c r="P266" s="730">
        <f t="shared" si="80"/>
        <v>0</v>
      </c>
      <c r="Q266" s="730">
        <f t="shared" si="77"/>
        <v>0</v>
      </c>
      <c r="R266" s="730">
        <f t="shared" si="78"/>
        <v>0</v>
      </c>
      <c r="Z266" s="614"/>
    </row>
    <row r="267" spans="13:26" x14ac:dyDescent="0.2">
      <c r="M267" s="614"/>
      <c r="N267" s="748">
        <f t="shared" si="79"/>
        <v>201</v>
      </c>
      <c r="O267" s="730">
        <f t="shared" si="76"/>
        <v>0</v>
      </c>
      <c r="P267" s="730">
        <f t="shared" si="80"/>
        <v>0</v>
      </c>
      <c r="Q267" s="730">
        <f t="shared" si="77"/>
        <v>0</v>
      </c>
      <c r="R267" s="730">
        <f t="shared" si="78"/>
        <v>0</v>
      </c>
      <c r="Z267" s="614"/>
    </row>
    <row r="268" spans="13:26" x14ac:dyDescent="0.2">
      <c r="M268" s="614"/>
      <c r="N268" s="748">
        <f t="shared" si="79"/>
        <v>202</v>
      </c>
      <c r="O268" s="730">
        <f t="shared" si="76"/>
        <v>0</v>
      </c>
      <c r="P268" s="730">
        <f t="shared" si="80"/>
        <v>0</v>
      </c>
      <c r="Q268" s="730">
        <f t="shared" si="77"/>
        <v>0</v>
      </c>
      <c r="R268" s="730">
        <f t="shared" si="78"/>
        <v>0</v>
      </c>
      <c r="Z268" s="614"/>
    </row>
    <row r="269" spans="13:26" x14ac:dyDescent="0.2">
      <c r="M269" s="614"/>
      <c r="N269" s="748">
        <f t="shared" si="79"/>
        <v>203</v>
      </c>
      <c r="O269" s="730">
        <f t="shared" si="76"/>
        <v>0</v>
      </c>
      <c r="P269" s="730">
        <f t="shared" si="80"/>
        <v>0</v>
      </c>
      <c r="Q269" s="730">
        <f t="shared" si="77"/>
        <v>0</v>
      </c>
      <c r="R269" s="730">
        <f t="shared" si="78"/>
        <v>0</v>
      </c>
      <c r="Z269" s="614"/>
    </row>
    <row r="270" spans="13:26" x14ac:dyDescent="0.2">
      <c r="M270" s="614"/>
      <c r="N270" s="748">
        <f t="shared" si="79"/>
        <v>204</v>
      </c>
      <c r="O270" s="730">
        <f t="shared" si="76"/>
        <v>0</v>
      </c>
      <c r="P270" s="730">
        <f t="shared" si="80"/>
        <v>0</v>
      </c>
      <c r="Q270" s="730">
        <f t="shared" si="77"/>
        <v>0</v>
      </c>
      <c r="R270" s="730">
        <f t="shared" si="78"/>
        <v>0</v>
      </c>
      <c r="Z270" s="614"/>
    </row>
    <row r="271" spans="13:26" x14ac:dyDescent="0.2">
      <c r="M271" s="614"/>
      <c r="N271" s="748">
        <f t="shared" si="79"/>
        <v>205</v>
      </c>
      <c r="O271" s="730">
        <f t="shared" si="76"/>
        <v>0</v>
      </c>
      <c r="P271" s="730">
        <f t="shared" si="80"/>
        <v>0</v>
      </c>
      <c r="Q271" s="730">
        <f t="shared" si="77"/>
        <v>0</v>
      </c>
      <c r="R271" s="730">
        <f t="shared" si="78"/>
        <v>0</v>
      </c>
      <c r="Z271" s="614"/>
    </row>
    <row r="272" spans="13:26" x14ac:dyDescent="0.2">
      <c r="M272" s="614"/>
      <c r="N272" s="748">
        <f t="shared" si="79"/>
        <v>206</v>
      </c>
      <c r="O272" s="730">
        <f t="shared" si="76"/>
        <v>0</v>
      </c>
      <c r="P272" s="730">
        <f t="shared" si="80"/>
        <v>0</v>
      </c>
      <c r="Q272" s="730">
        <f t="shared" si="77"/>
        <v>0</v>
      </c>
      <c r="R272" s="730">
        <f t="shared" si="78"/>
        <v>0</v>
      </c>
      <c r="Z272" s="614"/>
    </row>
    <row r="273" spans="13:26" x14ac:dyDescent="0.2">
      <c r="M273" s="614"/>
      <c r="N273" s="748">
        <f t="shared" si="79"/>
        <v>207</v>
      </c>
      <c r="O273" s="730">
        <f t="shared" si="76"/>
        <v>0</v>
      </c>
      <c r="P273" s="730">
        <f t="shared" si="80"/>
        <v>0</v>
      </c>
      <c r="Q273" s="730">
        <f t="shared" si="77"/>
        <v>0</v>
      </c>
      <c r="R273" s="730">
        <f t="shared" si="78"/>
        <v>0</v>
      </c>
      <c r="Z273" s="614"/>
    </row>
    <row r="274" spans="13:26" x14ac:dyDescent="0.2">
      <c r="M274" s="614"/>
      <c r="N274" s="748">
        <f t="shared" si="79"/>
        <v>208</v>
      </c>
      <c r="O274" s="730">
        <f t="shared" si="76"/>
        <v>0</v>
      </c>
      <c r="P274" s="730">
        <f t="shared" si="80"/>
        <v>0</v>
      </c>
      <c r="Q274" s="730">
        <f t="shared" si="77"/>
        <v>0</v>
      </c>
      <c r="R274" s="730">
        <f t="shared" si="78"/>
        <v>0</v>
      </c>
      <c r="Z274" s="614"/>
    </row>
    <row r="275" spans="13:26" x14ac:dyDescent="0.2">
      <c r="M275" s="614"/>
      <c r="N275" s="748">
        <f t="shared" si="79"/>
        <v>209</v>
      </c>
      <c r="O275" s="730">
        <f t="shared" si="76"/>
        <v>0</v>
      </c>
      <c r="P275" s="730">
        <f t="shared" si="80"/>
        <v>0</v>
      </c>
      <c r="Q275" s="730">
        <f t="shared" si="77"/>
        <v>0</v>
      </c>
      <c r="R275" s="730">
        <f t="shared" si="78"/>
        <v>0</v>
      </c>
      <c r="Z275" s="614"/>
    </row>
    <row r="276" spans="13:26" x14ac:dyDescent="0.2">
      <c r="M276" s="614"/>
      <c r="N276" s="748">
        <f t="shared" si="79"/>
        <v>210</v>
      </c>
      <c r="O276" s="730">
        <f t="shared" si="76"/>
        <v>0</v>
      </c>
      <c r="P276" s="730">
        <f t="shared" si="80"/>
        <v>0</v>
      </c>
      <c r="Q276" s="730">
        <f t="shared" si="77"/>
        <v>0</v>
      </c>
      <c r="R276" s="730">
        <f t="shared" si="78"/>
        <v>0</v>
      </c>
      <c r="Z276" s="614"/>
    </row>
    <row r="277" spans="13:26" x14ac:dyDescent="0.2">
      <c r="M277" s="614"/>
      <c r="N277" s="748">
        <f t="shared" si="79"/>
        <v>211</v>
      </c>
      <c r="O277" s="730">
        <f t="shared" si="76"/>
        <v>0</v>
      </c>
      <c r="P277" s="730">
        <f t="shared" si="80"/>
        <v>0</v>
      </c>
      <c r="Q277" s="730">
        <f t="shared" si="77"/>
        <v>0</v>
      </c>
      <c r="R277" s="730">
        <f t="shared" si="78"/>
        <v>0</v>
      </c>
      <c r="Z277" s="614"/>
    </row>
    <row r="278" spans="13:26" x14ac:dyDescent="0.2">
      <c r="M278" s="614"/>
      <c r="N278" s="748">
        <f t="shared" si="79"/>
        <v>212</v>
      </c>
      <c r="O278" s="730">
        <f t="shared" si="76"/>
        <v>0</v>
      </c>
      <c r="P278" s="730">
        <f t="shared" si="80"/>
        <v>0</v>
      </c>
      <c r="Q278" s="730">
        <f t="shared" si="77"/>
        <v>0</v>
      </c>
      <c r="R278" s="730">
        <f t="shared" si="78"/>
        <v>0</v>
      </c>
      <c r="Z278" s="614"/>
    </row>
    <row r="279" spans="13:26" x14ac:dyDescent="0.2">
      <c r="M279" s="614"/>
      <c r="N279" s="748">
        <f t="shared" si="79"/>
        <v>213</v>
      </c>
      <c r="O279" s="730">
        <f t="shared" si="76"/>
        <v>0</v>
      </c>
      <c r="P279" s="730">
        <f t="shared" si="80"/>
        <v>0</v>
      </c>
      <c r="Q279" s="730">
        <f t="shared" si="77"/>
        <v>0</v>
      </c>
      <c r="R279" s="730">
        <f t="shared" si="78"/>
        <v>0</v>
      </c>
      <c r="Z279" s="614"/>
    </row>
    <row r="280" spans="13:26" x14ac:dyDescent="0.2">
      <c r="M280" s="614"/>
      <c r="N280" s="748">
        <f t="shared" si="79"/>
        <v>214</v>
      </c>
      <c r="O280" s="730">
        <f t="shared" si="76"/>
        <v>0</v>
      </c>
      <c r="P280" s="730">
        <f t="shared" si="80"/>
        <v>0</v>
      </c>
      <c r="Q280" s="730">
        <f t="shared" si="77"/>
        <v>0</v>
      </c>
      <c r="R280" s="730">
        <f t="shared" si="78"/>
        <v>0</v>
      </c>
      <c r="Z280" s="614"/>
    </row>
    <row r="281" spans="13:26" x14ac:dyDescent="0.2">
      <c r="M281" s="614"/>
      <c r="N281" s="748">
        <f t="shared" si="79"/>
        <v>215</v>
      </c>
      <c r="O281" s="730">
        <f t="shared" si="76"/>
        <v>0</v>
      </c>
      <c r="P281" s="730">
        <f t="shared" si="80"/>
        <v>0</v>
      </c>
      <c r="Q281" s="730">
        <f t="shared" si="77"/>
        <v>0</v>
      </c>
      <c r="R281" s="730">
        <f t="shared" si="78"/>
        <v>0</v>
      </c>
      <c r="Z281" s="614"/>
    </row>
    <row r="282" spans="13:26" x14ac:dyDescent="0.2">
      <c r="M282" s="614"/>
      <c r="N282" s="748">
        <f t="shared" si="79"/>
        <v>216</v>
      </c>
      <c r="O282" s="730">
        <f t="shared" si="76"/>
        <v>0</v>
      </c>
      <c r="P282" s="730">
        <f t="shared" si="80"/>
        <v>0</v>
      </c>
      <c r="Q282" s="730">
        <f t="shared" si="77"/>
        <v>0</v>
      </c>
      <c r="R282" s="730">
        <f t="shared" si="78"/>
        <v>0</v>
      </c>
      <c r="Z282" s="614"/>
    </row>
    <row r="283" spans="13:26" x14ac:dyDescent="0.2">
      <c r="M283" s="614"/>
      <c r="N283" s="748">
        <f t="shared" si="79"/>
        <v>217</v>
      </c>
      <c r="O283" s="730">
        <f t="shared" si="76"/>
        <v>0</v>
      </c>
      <c r="P283" s="730">
        <f t="shared" si="80"/>
        <v>0</v>
      </c>
      <c r="Q283" s="730">
        <f t="shared" si="77"/>
        <v>0</v>
      </c>
      <c r="R283" s="730">
        <f t="shared" si="78"/>
        <v>0</v>
      </c>
      <c r="Z283" s="614"/>
    </row>
    <row r="284" spans="13:26" x14ac:dyDescent="0.2">
      <c r="M284" s="614"/>
      <c r="N284" s="748">
        <f t="shared" si="79"/>
        <v>218</v>
      </c>
      <c r="O284" s="730">
        <f t="shared" si="76"/>
        <v>0</v>
      </c>
      <c r="P284" s="730">
        <f t="shared" si="80"/>
        <v>0</v>
      </c>
      <c r="Q284" s="730">
        <f t="shared" si="77"/>
        <v>0</v>
      </c>
      <c r="R284" s="730">
        <f t="shared" si="78"/>
        <v>0</v>
      </c>
      <c r="Z284" s="614"/>
    </row>
    <row r="285" spans="13:26" x14ac:dyDescent="0.2">
      <c r="M285" s="614"/>
      <c r="N285" s="748">
        <f t="shared" si="79"/>
        <v>219</v>
      </c>
      <c r="O285" s="730">
        <f t="shared" si="76"/>
        <v>0</v>
      </c>
      <c r="P285" s="730">
        <f t="shared" si="80"/>
        <v>0</v>
      </c>
      <c r="Q285" s="730">
        <f t="shared" si="77"/>
        <v>0</v>
      </c>
      <c r="R285" s="730">
        <f t="shared" si="78"/>
        <v>0</v>
      </c>
      <c r="Z285" s="614"/>
    </row>
    <row r="286" spans="13:26" x14ac:dyDescent="0.2">
      <c r="M286" s="614"/>
      <c r="N286" s="748">
        <f t="shared" si="79"/>
        <v>220</v>
      </c>
      <c r="O286" s="730">
        <f t="shared" si="76"/>
        <v>0</v>
      </c>
      <c r="P286" s="730">
        <f t="shared" si="80"/>
        <v>0</v>
      </c>
      <c r="Q286" s="730">
        <f t="shared" si="77"/>
        <v>0</v>
      </c>
      <c r="R286" s="730">
        <f t="shared" si="78"/>
        <v>0</v>
      </c>
      <c r="Z286" s="614"/>
    </row>
    <row r="287" spans="13:26" x14ac:dyDescent="0.2">
      <c r="M287" s="614"/>
      <c r="N287" s="748">
        <f t="shared" si="79"/>
        <v>221</v>
      </c>
      <c r="O287" s="730">
        <f t="shared" si="76"/>
        <v>0</v>
      </c>
      <c r="P287" s="730">
        <f t="shared" si="80"/>
        <v>0</v>
      </c>
      <c r="Q287" s="730">
        <f t="shared" si="77"/>
        <v>0</v>
      </c>
      <c r="R287" s="730">
        <f t="shared" si="78"/>
        <v>0</v>
      </c>
      <c r="Z287" s="614"/>
    </row>
    <row r="288" spans="13:26" x14ac:dyDescent="0.2">
      <c r="M288" s="614"/>
      <c r="N288" s="748">
        <f t="shared" si="79"/>
        <v>222</v>
      </c>
      <c r="O288" s="730">
        <f t="shared" si="76"/>
        <v>0</v>
      </c>
      <c r="P288" s="730">
        <f t="shared" si="80"/>
        <v>0</v>
      </c>
      <c r="Q288" s="730">
        <f t="shared" si="77"/>
        <v>0</v>
      </c>
      <c r="R288" s="730">
        <f t="shared" si="78"/>
        <v>0</v>
      </c>
      <c r="Z288" s="614"/>
    </row>
    <row r="289" spans="13:26" x14ac:dyDescent="0.2">
      <c r="M289" s="614"/>
      <c r="N289" s="748">
        <f t="shared" si="79"/>
        <v>223</v>
      </c>
      <c r="O289" s="730">
        <f t="shared" si="76"/>
        <v>0</v>
      </c>
      <c r="P289" s="730">
        <f t="shared" si="80"/>
        <v>0</v>
      </c>
      <c r="Q289" s="730">
        <f t="shared" si="77"/>
        <v>0</v>
      </c>
      <c r="R289" s="730">
        <f t="shared" si="78"/>
        <v>0</v>
      </c>
      <c r="Z289" s="614"/>
    </row>
    <row r="290" spans="13:26" x14ac:dyDescent="0.2">
      <c r="M290" s="614"/>
      <c r="N290" s="748">
        <f t="shared" si="79"/>
        <v>224</v>
      </c>
      <c r="O290" s="730">
        <f t="shared" si="76"/>
        <v>0</v>
      </c>
      <c r="P290" s="730">
        <f t="shared" si="80"/>
        <v>0</v>
      </c>
      <c r="Q290" s="730">
        <f t="shared" si="77"/>
        <v>0</v>
      </c>
      <c r="R290" s="730">
        <f t="shared" si="78"/>
        <v>0</v>
      </c>
      <c r="Z290" s="614"/>
    </row>
    <row r="291" spans="13:26" x14ac:dyDescent="0.2">
      <c r="M291" s="614"/>
      <c r="N291" s="748">
        <f t="shared" si="79"/>
        <v>225</v>
      </c>
      <c r="O291" s="730">
        <f t="shared" si="76"/>
        <v>0</v>
      </c>
      <c r="P291" s="730">
        <f t="shared" si="80"/>
        <v>0</v>
      </c>
      <c r="Q291" s="730">
        <f t="shared" si="77"/>
        <v>0</v>
      </c>
      <c r="R291" s="730">
        <f t="shared" si="78"/>
        <v>0</v>
      </c>
      <c r="Z291" s="614"/>
    </row>
    <row r="292" spans="13:26" x14ac:dyDescent="0.2">
      <c r="M292" s="614"/>
      <c r="N292" s="748">
        <f t="shared" si="79"/>
        <v>226</v>
      </c>
      <c r="O292" s="730">
        <f t="shared" si="76"/>
        <v>0</v>
      </c>
      <c r="P292" s="730">
        <f t="shared" si="80"/>
        <v>0</v>
      </c>
      <c r="Q292" s="730">
        <f t="shared" si="77"/>
        <v>0</v>
      </c>
      <c r="R292" s="730">
        <f t="shared" si="78"/>
        <v>0</v>
      </c>
      <c r="Z292" s="614"/>
    </row>
    <row r="293" spans="13:26" x14ac:dyDescent="0.2">
      <c r="M293" s="614"/>
      <c r="N293" s="748">
        <f t="shared" si="79"/>
        <v>227</v>
      </c>
      <c r="O293" s="730">
        <f t="shared" si="76"/>
        <v>0</v>
      </c>
      <c r="P293" s="730">
        <f t="shared" si="80"/>
        <v>0</v>
      </c>
      <c r="Q293" s="730">
        <f t="shared" si="77"/>
        <v>0</v>
      </c>
      <c r="R293" s="730">
        <f t="shared" si="78"/>
        <v>0</v>
      </c>
      <c r="Z293" s="614"/>
    </row>
    <row r="294" spans="13:26" x14ac:dyDescent="0.2">
      <c r="M294" s="614"/>
      <c r="N294" s="748">
        <f t="shared" si="79"/>
        <v>228</v>
      </c>
      <c r="O294" s="730">
        <f t="shared" si="76"/>
        <v>0</v>
      </c>
      <c r="P294" s="730">
        <f t="shared" si="80"/>
        <v>0</v>
      </c>
      <c r="Q294" s="730">
        <f t="shared" si="77"/>
        <v>0</v>
      </c>
      <c r="R294" s="730">
        <f t="shared" si="78"/>
        <v>0</v>
      </c>
      <c r="Z294" s="614"/>
    </row>
    <row r="295" spans="13:26" x14ac:dyDescent="0.2">
      <c r="M295" s="614"/>
      <c r="N295" s="748">
        <f t="shared" si="79"/>
        <v>229</v>
      </c>
      <c r="O295" s="730">
        <f t="shared" si="76"/>
        <v>0</v>
      </c>
      <c r="P295" s="730">
        <f t="shared" si="80"/>
        <v>0</v>
      </c>
      <c r="Q295" s="730">
        <f t="shared" si="77"/>
        <v>0</v>
      </c>
      <c r="R295" s="730">
        <f t="shared" si="78"/>
        <v>0</v>
      </c>
      <c r="Z295" s="614"/>
    </row>
    <row r="296" spans="13:26" x14ac:dyDescent="0.2">
      <c r="M296" s="614"/>
      <c r="N296" s="748">
        <f t="shared" si="79"/>
        <v>230</v>
      </c>
      <c r="O296" s="730">
        <f t="shared" si="76"/>
        <v>0</v>
      </c>
      <c r="P296" s="730">
        <f t="shared" si="80"/>
        <v>0</v>
      </c>
      <c r="Q296" s="730">
        <f t="shared" si="77"/>
        <v>0</v>
      </c>
      <c r="R296" s="730">
        <f t="shared" si="78"/>
        <v>0</v>
      </c>
      <c r="Z296" s="614"/>
    </row>
    <row r="297" spans="13:26" x14ac:dyDescent="0.2">
      <c r="M297" s="614"/>
      <c r="N297" s="748">
        <f t="shared" si="79"/>
        <v>231</v>
      </c>
      <c r="O297" s="730">
        <f t="shared" si="76"/>
        <v>0</v>
      </c>
      <c r="P297" s="730">
        <f t="shared" si="80"/>
        <v>0</v>
      </c>
      <c r="Q297" s="730">
        <f t="shared" si="77"/>
        <v>0</v>
      </c>
      <c r="R297" s="730">
        <f t="shared" si="78"/>
        <v>0</v>
      </c>
      <c r="Z297" s="614"/>
    </row>
    <row r="298" spans="13:26" x14ac:dyDescent="0.2">
      <c r="M298" s="614"/>
      <c r="N298" s="748">
        <f t="shared" si="79"/>
        <v>232</v>
      </c>
      <c r="O298" s="730">
        <f t="shared" si="76"/>
        <v>0</v>
      </c>
      <c r="P298" s="730">
        <f t="shared" si="80"/>
        <v>0</v>
      </c>
      <c r="Q298" s="730">
        <f t="shared" si="77"/>
        <v>0</v>
      </c>
      <c r="R298" s="730">
        <f t="shared" si="78"/>
        <v>0</v>
      </c>
      <c r="Z298" s="614"/>
    </row>
    <row r="299" spans="13:26" x14ac:dyDescent="0.2">
      <c r="M299" s="614"/>
      <c r="N299" s="748">
        <f t="shared" si="79"/>
        <v>233</v>
      </c>
      <c r="O299" s="730">
        <f t="shared" si="76"/>
        <v>0</v>
      </c>
      <c r="P299" s="730">
        <f t="shared" si="80"/>
        <v>0</v>
      </c>
      <c r="Q299" s="730">
        <f t="shared" si="77"/>
        <v>0</v>
      </c>
      <c r="R299" s="730">
        <f t="shared" si="78"/>
        <v>0</v>
      </c>
      <c r="Z299" s="614"/>
    </row>
    <row r="300" spans="13:26" x14ac:dyDescent="0.2">
      <c r="M300" s="614"/>
      <c r="N300" s="748">
        <f t="shared" si="79"/>
        <v>234</v>
      </c>
      <c r="O300" s="730">
        <f t="shared" si="76"/>
        <v>0</v>
      </c>
      <c r="P300" s="730">
        <f t="shared" si="80"/>
        <v>0</v>
      </c>
      <c r="Q300" s="730">
        <f t="shared" si="77"/>
        <v>0</v>
      </c>
      <c r="R300" s="730">
        <f t="shared" si="78"/>
        <v>0</v>
      </c>
      <c r="Z300" s="614"/>
    </row>
    <row r="301" spans="13:26" x14ac:dyDescent="0.2">
      <c r="M301" s="614"/>
      <c r="N301" s="748">
        <f t="shared" si="79"/>
        <v>235</v>
      </c>
      <c r="O301" s="730">
        <f t="shared" si="76"/>
        <v>0</v>
      </c>
      <c r="P301" s="730">
        <f t="shared" si="80"/>
        <v>0</v>
      </c>
      <c r="Q301" s="730">
        <f t="shared" si="77"/>
        <v>0</v>
      </c>
      <c r="R301" s="730">
        <f t="shared" si="78"/>
        <v>0</v>
      </c>
      <c r="Z301" s="614"/>
    </row>
    <row r="302" spans="13:26" x14ac:dyDescent="0.2">
      <c r="M302" s="614"/>
      <c r="N302" s="748">
        <f t="shared" si="79"/>
        <v>236</v>
      </c>
      <c r="O302" s="730">
        <f t="shared" si="76"/>
        <v>0</v>
      </c>
      <c r="P302" s="730">
        <f t="shared" si="80"/>
        <v>0</v>
      </c>
      <c r="Q302" s="730">
        <f t="shared" si="77"/>
        <v>0</v>
      </c>
      <c r="R302" s="730">
        <f t="shared" si="78"/>
        <v>0</v>
      </c>
      <c r="Z302" s="614"/>
    </row>
    <row r="303" spans="13:26" x14ac:dyDescent="0.2">
      <c r="M303" s="614"/>
      <c r="N303" s="748">
        <f t="shared" si="79"/>
        <v>237</v>
      </c>
      <c r="O303" s="730">
        <f t="shared" si="76"/>
        <v>0</v>
      </c>
      <c r="P303" s="730">
        <f t="shared" si="80"/>
        <v>0</v>
      </c>
      <c r="Q303" s="730">
        <f t="shared" si="77"/>
        <v>0</v>
      </c>
      <c r="R303" s="730">
        <f t="shared" si="78"/>
        <v>0</v>
      </c>
      <c r="Z303" s="614"/>
    </row>
    <row r="304" spans="13:26" x14ac:dyDescent="0.2">
      <c r="M304" s="614"/>
      <c r="N304" s="748">
        <f t="shared" si="79"/>
        <v>238</v>
      </c>
      <c r="O304" s="730">
        <f t="shared" si="76"/>
        <v>0</v>
      </c>
      <c r="P304" s="730">
        <f t="shared" si="80"/>
        <v>0</v>
      </c>
      <c r="Q304" s="730">
        <f t="shared" si="77"/>
        <v>0</v>
      </c>
      <c r="R304" s="730">
        <f t="shared" si="78"/>
        <v>0</v>
      </c>
      <c r="Z304" s="614"/>
    </row>
    <row r="305" spans="13:26" x14ac:dyDescent="0.2">
      <c r="M305" s="614"/>
      <c r="N305" s="748">
        <f t="shared" si="79"/>
        <v>239</v>
      </c>
      <c r="O305" s="730">
        <f t="shared" si="76"/>
        <v>0</v>
      </c>
      <c r="P305" s="730">
        <f t="shared" si="80"/>
        <v>0</v>
      </c>
      <c r="Q305" s="730">
        <f t="shared" si="77"/>
        <v>0</v>
      </c>
      <c r="R305" s="730">
        <f t="shared" si="78"/>
        <v>0</v>
      </c>
      <c r="Z305" s="614"/>
    </row>
    <row r="306" spans="13:26" x14ac:dyDescent="0.2">
      <c r="M306" s="614"/>
      <c r="N306" s="748">
        <f t="shared" si="79"/>
        <v>240</v>
      </c>
      <c r="O306" s="730">
        <f t="shared" si="76"/>
        <v>0</v>
      </c>
      <c r="P306" s="730">
        <f t="shared" si="80"/>
        <v>0</v>
      </c>
      <c r="Q306" s="730">
        <f t="shared" si="77"/>
        <v>0</v>
      </c>
      <c r="R306" s="730">
        <f t="shared" si="78"/>
        <v>0</v>
      </c>
      <c r="Z306" s="614"/>
    </row>
    <row r="307" spans="13:26" x14ac:dyDescent="0.2">
      <c r="M307" s="614"/>
      <c r="N307" s="748">
        <f t="shared" si="79"/>
        <v>241</v>
      </c>
      <c r="O307" s="730">
        <f t="shared" si="76"/>
        <v>0</v>
      </c>
      <c r="P307" s="730">
        <f t="shared" si="80"/>
        <v>0</v>
      </c>
      <c r="Q307" s="730">
        <f t="shared" si="77"/>
        <v>0</v>
      </c>
      <c r="R307" s="730">
        <f t="shared" si="78"/>
        <v>0</v>
      </c>
      <c r="Z307" s="614"/>
    </row>
    <row r="308" spans="13:26" x14ac:dyDescent="0.2">
      <c r="M308" s="614"/>
      <c r="N308" s="748">
        <f t="shared" si="79"/>
        <v>242</v>
      </c>
      <c r="O308" s="730">
        <f t="shared" si="76"/>
        <v>0</v>
      </c>
      <c r="P308" s="730">
        <f t="shared" si="80"/>
        <v>0</v>
      </c>
      <c r="Q308" s="730">
        <f t="shared" si="77"/>
        <v>0</v>
      </c>
      <c r="R308" s="730">
        <f t="shared" si="78"/>
        <v>0</v>
      </c>
      <c r="Z308" s="614"/>
    </row>
    <row r="309" spans="13:26" x14ac:dyDescent="0.2">
      <c r="M309" s="614"/>
      <c r="N309" s="748">
        <f t="shared" si="79"/>
        <v>243</v>
      </c>
      <c r="O309" s="730">
        <f t="shared" si="76"/>
        <v>0</v>
      </c>
      <c r="P309" s="730">
        <f t="shared" si="80"/>
        <v>0</v>
      </c>
      <c r="Q309" s="730">
        <f t="shared" si="77"/>
        <v>0</v>
      </c>
      <c r="R309" s="730">
        <f t="shared" si="78"/>
        <v>0</v>
      </c>
      <c r="Z309" s="614"/>
    </row>
    <row r="310" spans="13:26" x14ac:dyDescent="0.2">
      <c r="M310" s="614"/>
      <c r="N310" s="748">
        <f t="shared" si="79"/>
        <v>244</v>
      </c>
      <c r="O310" s="730">
        <f t="shared" si="76"/>
        <v>0</v>
      </c>
      <c r="P310" s="730">
        <f t="shared" si="80"/>
        <v>0</v>
      </c>
      <c r="Q310" s="730">
        <f t="shared" si="77"/>
        <v>0</v>
      </c>
      <c r="R310" s="730">
        <f t="shared" si="78"/>
        <v>0</v>
      </c>
      <c r="Z310" s="614"/>
    </row>
    <row r="311" spans="13:26" x14ac:dyDescent="0.2">
      <c r="M311" s="614"/>
      <c r="N311" s="748">
        <f t="shared" si="79"/>
        <v>245</v>
      </c>
      <c r="O311" s="730">
        <f t="shared" si="76"/>
        <v>0</v>
      </c>
      <c r="P311" s="730">
        <f t="shared" si="80"/>
        <v>0</v>
      </c>
      <c r="Q311" s="730">
        <f t="shared" si="77"/>
        <v>0</v>
      </c>
      <c r="R311" s="730">
        <f t="shared" si="78"/>
        <v>0</v>
      </c>
      <c r="Z311" s="614"/>
    </row>
    <row r="312" spans="13:26" x14ac:dyDescent="0.2">
      <c r="M312" s="614"/>
      <c r="N312" s="748">
        <f t="shared" si="79"/>
        <v>246</v>
      </c>
      <c r="O312" s="730">
        <f t="shared" si="76"/>
        <v>0</v>
      </c>
      <c r="P312" s="730">
        <f t="shared" si="80"/>
        <v>0</v>
      </c>
      <c r="Q312" s="730">
        <f t="shared" si="77"/>
        <v>0</v>
      </c>
      <c r="R312" s="730">
        <f t="shared" si="78"/>
        <v>0</v>
      </c>
      <c r="Z312" s="614"/>
    </row>
    <row r="313" spans="13:26" x14ac:dyDescent="0.2">
      <c r="M313" s="614"/>
      <c r="N313" s="748">
        <f t="shared" si="79"/>
        <v>247</v>
      </c>
      <c r="O313" s="730">
        <f t="shared" si="76"/>
        <v>0</v>
      </c>
      <c r="P313" s="730">
        <f t="shared" si="80"/>
        <v>0</v>
      </c>
      <c r="Q313" s="730">
        <f t="shared" si="77"/>
        <v>0</v>
      </c>
      <c r="R313" s="730">
        <f t="shared" si="78"/>
        <v>0</v>
      </c>
      <c r="Z313" s="614"/>
    </row>
    <row r="314" spans="13:26" x14ac:dyDescent="0.2">
      <c r="M314" s="614"/>
      <c r="N314" s="748">
        <f t="shared" si="79"/>
        <v>248</v>
      </c>
      <c r="O314" s="730">
        <f t="shared" si="76"/>
        <v>0</v>
      </c>
      <c r="P314" s="730">
        <f t="shared" si="80"/>
        <v>0</v>
      </c>
      <c r="Q314" s="730">
        <f t="shared" si="77"/>
        <v>0</v>
      </c>
      <c r="R314" s="730">
        <f t="shared" si="78"/>
        <v>0</v>
      </c>
      <c r="Z314" s="614"/>
    </row>
    <row r="315" spans="13:26" x14ac:dyDescent="0.2">
      <c r="M315" s="614"/>
      <c r="N315" s="748">
        <f t="shared" si="79"/>
        <v>249</v>
      </c>
      <c r="O315" s="730">
        <f t="shared" si="76"/>
        <v>0</v>
      </c>
      <c r="P315" s="730">
        <f t="shared" si="80"/>
        <v>0</v>
      </c>
      <c r="Q315" s="730">
        <f t="shared" si="77"/>
        <v>0</v>
      </c>
      <c r="R315" s="730">
        <f t="shared" si="78"/>
        <v>0</v>
      </c>
      <c r="Z315" s="614"/>
    </row>
    <row r="316" spans="13:26" x14ac:dyDescent="0.2">
      <c r="M316" s="614"/>
      <c r="N316" s="748">
        <f t="shared" si="79"/>
        <v>250</v>
      </c>
      <c r="O316" s="730">
        <f t="shared" si="76"/>
        <v>0</v>
      </c>
      <c r="P316" s="730">
        <f t="shared" si="80"/>
        <v>0</v>
      </c>
      <c r="Q316" s="730">
        <f t="shared" si="77"/>
        <v>0</v>
      </c>
      <c r="R316" s="730">
        <f t="shared" si="78"/>
        <v>0</v>
      </c>
      <c r="Z316" s="614"/>
    </row>
    <row r="317" spans="13:26" x14ac:dyDescent="0.2">
      <c r="M317" s="614"/>
      <c r="N317" s="748">
        <f t="shared" si="79"/>
        <v>251</v>
      </c>
      <c r="O317" s="730">
        <f t="shared" si="76"/>
        <v>0</v>
      </c>
      <c r="P317" s="730">
        <f t="shared" si="80"/>
        <v>0</v>
      </c>
      <c r="Q317" s="730">
        <f t="shared" si="77"/>
        <v>0</v>
      </c>
      <c r="R317" s="730">
        <f t="shared" si="78"/>
        <v>0</v>
      </c>
      <c r="Z317" s="614"/>
    </row>
    <row r="318" spans="13:26" x14ac:dyDescent="0.2">
      <c r="M318" s="614"/>
      <c r="N318" s="748">
        <f t="shared" si="79"/>
        <v>252</v>
      </c>
      <c r="O318" s="730">
        <f t="shared" si="76"/>
        <v>0</v>
      </c>
      <c r="P318" s="730">
        <f t="shared" si="80"/>
        <v>0</v>
      </c>
      <c r="Q318" s="730">
        <f t="shared" si="77"/>
        <v>0</v>
      </c>
      <c r="R318" s="730">
        <f t="shared" si="78"/>
        <v>0</v>
      </c>
      <c r="Z318" s="614"/>
    </row>
    <row r="319" spans="13:26" x14ac:dyDescent="0.2">
      <c r="M319" s="614"/>
      <c r="N319" s="748">
        <f t="shared" si="79"/>
        <v>253</v>
      </c>
      <c r="O319" s="730">
        <f t="shared" si="76"/>
        <v>0</v>
      </c>
      <c r="P319" s="730">
        <f t="shared" si="80"/>
        <v>0</v>
      </c>
      <c r="Q319" s="730">
        <f t="shared" si="77"/>
        <v>0</v>
      </c>
      <c r="R319" s="730">
        <f t="shared" si="78"/>
        <v>0</v>
      </c>
      <c r="Z319" s="614"/>
    </row>
    <row r="320" spans="13:26" x14ac:dyDescent="0.2">
      <c r="M320" s="614"/>
      <c r="N320" s="748">
        <f t="shared" si="79"/>
        <v>254</v>
      </c>
      <c r="O320" s="730">
        <f t="shared" si="76"/>
        <v>0</v>
      </c>
      <c r="P320" s="730">
        <f t="shared" si="80"/>
        <v>0</v>
      </c>
      <c r="Q320" s="730">
        <f t="shared" si="77"/>
        <v>0</v>
      </c>
      <c r="R320" s="730">
        <f t="shared" si="78"/>
        <v>0</v>
      </c>
      <c r="Z320" s="614"/>
    </row>
    <row r="321" spans="13:26" x14ac:dyDescent="0.2">
      <c r="M321" s="614"/>
      <c r="N321" s="748">
        <f t="shared" si="79"/>
        <v>255</v>
      </c>
      <c r="O321" s="730">
        <f t="shared" si="76"/>
        <v>0</v>
      </c>
      <c r="P321" s="730">
        <f t="shared" si="80"/>
        <v>0</v>
      </c>
      <c r="Q321" s="730">
        <f t="shared" si="77"/>
        <v>0</v>
      </c>
      <c r="R321" s="730">
        <f t="shared" si="78"/>
        <v>0</v>
      </c>
      <c r="Z321" s="614"/>
    </row>
    <row r="322" spans="13:26" x14ac:dyDescent="0.2">
      <c r="M322" s="614"/>
      <c r="N322" s="748">
        <f t="shared" si="79"/>
        <v>256</v>
      </c>
      <c r="O322" s="730">
        <f t="shared" si="76"/>
        <v>0</v>
      </c>
      <c r="P322" s="730">
        <f t="shared" si="80"/>
        <v>0</v>
      </c>
      <c r="Q322" s="730">
        <f t="shared" si="77"/>
        <v>0</v>
      </c>
      <c r="R322" s="730">
        <f t="shared" si="78"/>
        <v>0</v>
      </c>
      <c r="Z322" s="614"/>
    </row>
    <row r="323" spans="13:26" x14ac:dyDescent="0.2">
      <c r="M323" s="614"/>
      <c r="N323" s="748">
        <f t="shared" si="79"/>
        <v>257</v>
      </c>
      <c r="O323" s="730">
        <f t="shared" si="76"/>
        <v>0</v>
      </c>
      <c r="P323" s="730">
        <f t="shared" si="80"/>
        <v>0</v>
      </c>
      <c r="Q323" s="730">
        <f t="shared" si="77"/>
        <v>0</v>
      </c>
      <c r="R323" s="730">
        <f t="shared" si="78"/>
        <v>0</v>
      </c>
      <c r="Z323" s="614"/>
    </row>
    <row r="324" spans="13:26" x14ac:dyDescent="0.2">
      <c r="M324" s="614"/>
      <c r="N324" s="748">
        <f t="shared" si="79"/>
        <v>258</v>
      </c>
      <c r="O324" s="730">
        <f t="shared" ref="O324:O387" si="81">R323</f>
        <v>0</v>
      </c>
      <c r="P324" s="730">
        <f t="shared" si="80"/>
        <v>0</v>
      </c>
      <c r="Q324" s="730">
        <f t="shared" ref="Q324:Q387" si="82">O324*$P$61</f>
        <v>0</v>
      </c>
      <c r="R324" s="730">
        <f t="shared" ref="R324:R387" si="83">O324+P324+Q324</f>
        <v>0</v>
      </c>
      <c r="Z324" s="614"/>
    </row>
    <row r="325" spans="13:26" x14ac:dyDescent="0.2">
      <c r="M325" s="614"/>
      <c r="N325" s="748">
        <f t="shared" ref="N325:N388" si="84">N324+1</f>
        <v>259</v>
      </c>
      <c r="O325" s="730">
        <f t="shared" si="81"/>
        <v>0</v>
      </c>
      <c r="P325" s="730">
        <f t="shared" si="80"/>
        <v>0</v>
      </c>
      <c r="Q325" s="730">
        <f t="shared" si="82"/>
        <v>0</v>
      </c>
      <c r="R325" s="730">
        <f t="shared" si="83"/>
        <v>0</v>
      </c>
      <c r="Z325" s="614"/>
    </row>
    <row r="326" spans="13:26" x14ac:dyDescent="0.2">
      <c r="M326" s="614"/>
      <c r="N326" s="748">
        <f t="shared" si="84"/>
        <v>260</v>
      </c>
      <c r="O326" s="730">
        <f t="shared" si="81"/>
        <v>0</v>
      </c>
      <c r="P326" s="730">
        <f t="shared" ref="P326:P389" si="85">P325</f>
        <v>0</v>
      </c>
      <c r="Q326" s="730">
        <f t="shared" si="82"/>
        <v>0</v>
      </c>
      <c r="R326" s="730">
        <f t="shared" si="83"/>
        <v>0</v>
      </c>
      <c r="Z326" s="614"/>
    </row>
    <row r="327" spans="13:26" x14ac:dyDescent="0.2">
      <c r="M327" s="614"/>
      <c r="N327" s="748">
        <f t="shared" si="84"/>
        <v>261</v>
      </c>
      <c r="O327" s="730">
        <f t="shared" si="81"/>
        <v>0</v>
      </c>
      <c r="P327" s="730">
        <f t="shared" si="85"/>
        <v>0</v>
      </c>
      <c r="Q327" s="730">
        <f t="shared" si="82"/>
        <v>0</v>
      </c>
      <c r="R327" s="730">
        <f t="shared" si="83"/>
        <v>0</v>
      </c>
      <c r="Z327" s="614"/>
    </row>
    <row r="328" spans="13:26" x14ac:dyDescent="0.2">
      <c r="M328" s="614"/>
      <c r="N328" s="748">
        <f t="shared" si="84"/>
        <v>262</v>
      </c>
      <c r="O328" s="730">
        <f t="shared" si="81"/>
        <v>0</v>
      </c>
      <c r="P328" s="730">
        <f t="shared" si="85"/>
        <v>0</v>
      </c>
      <c r="Q328" s="730">
        <f t="shared" si="82"/>
        <v>0</v>
      </c>
      <c r="R328" s="730">
        <f t="shared" si="83"/>
        <v>0</v>
      </c>
      <c r="Z328" s="614"/>
    </row>
    <row r="329" spans="13:26" x14ac:dyDescent="0.2">
      <c r="M329" s="614"/>
      <c r="N329" s="748">
        <f t="shared" si="84"/>
        <v>263</v>
      </c>
      <c r="O329" s="730">
        <f t="shared" si="81"/>
        <v>0</v>
      </c>
      <c r="P329" s="730">
        <f t="shared" si="85"/>
        <v>0</v>
      </c>
      <c r="Q329" s="730">
        <f t="shared" si="82"/>
        <v>0</v>
      </c>
      <c r="R329" s="730">
        <f t="shared" si="83"/>
        <v>0</v>
      </c>
      <c r="Z329" s="614"/>
    </row>
    <row r="330" spans="13:26" x14ac:dyDescent="0.2">
      <c r="M330" s="614"/>
      <c r="N330" s="748">
        <f t="shared" si="84"/>
        <v>264</v>
      </c>
      <c r="O330" s="730">
        <f t="shared" si="81"/>
        <v>0</v>
      </c>
      <c r="P330" s="730">
        <f t="shared" si="85"/>
        <v>0</v>
      </c>
      <c r="Q330" s="730">
        <f t="shared" si="82"/>
        <v>0</v>
      </c>
      <c r="R330" s="730">
        <f t="shared" si="83"/>
        <v>0</v>
      </c>
      <c r="Z330" s="614"/>
    </row>
    <row r="331" spans="13:26" x14ac:dyDescent="0.2">
      <c r="M331" s="614"/>
      <c r="N331" s="748">
        <f t="shared" si="84"/>
        <v>265</v>
      </c>
      <c r="O331" s="730">
        <f t="shared" si="81"/>
        <v>0</v>
      </c>
      <c r="P331" s="730">
        <f t="shared" si="85"/>
        <v>0</v>
      </c>
      <c r="Q331" s="730">
        <f t="shared" si="82"/>
        <v>0</v>
      </c>
      <c r="R331" s="730">
        <f t="shared" si="83"/>
        <v>0</v>
      </c>
      <c r="Z331" s="614"/>
    </row>
    <row r="332" spans="13:26" x14ac:dyDescent="0.2">
      <c r="M332" s="614"/>
      <c r="N332" s="748">
        <f t="shared" si="84"/>
        <v>266</v>
      </c>
      <c r="O332" s="730">
        <f t="shared" si="81"/>
        <v>0</v>
      </c>
      <c r="P332" s="730">
        <f t="shared" si="85"/>
        <v>0</v>
      </c>
      <c r="Q332" s="730">
        <f t="shared" si="82"/>
        <v>0</v>
      </c>
      <c r="R332" s="730">
        <f t="shared" si="83"/>
        <v>0</v>
      </c>
      <c r="Z332" s="614"/>
    </row>
    <row r="333" spans="13:26" x14ac:dyDescent="0.2">
      <c r="M333" s="614"/>
      <c r="N333" s="748">
        <f t="shared" si="84"/>
        <v>267</v>
      </c>
      <c r="O333" s="730">
        <f t="shared" si="81"/>
        <v>0</v>
      </c>
      <c r="P333" s="730">
        <f t="shared" si="85"/>
        <v>0</v>
      </c>
      <c r="Q333" s="730">
        <f t="shared" si="82"/>
        <v>0</v>
      </c>
      <c r="R333" s="730">
        <f t="shared" si="83"/>
        <v>0</v>
      </c>
      <c r="Z333" s="614"/>
    </row>
    <row r="334" spans="13:26" x14ac:dyDescent="0.2">
      <c r="M334" s="614"/>
      <c r="N334" s="748">
        <f t="shared" si="84"/>
        <v>268</v>
      </c>
      <c r="O334" s="730">
        <f t="shared" si="81"/>
        <v>0</v>
      </c>
      <c r="P334" s="730">
        <f t="shared" si="85"/>
        <v>0</v>
      </c>
      <c r="Q334" s="730">
        <f t="shared" si="82"/>
        <v>0</v>
      </c>
      <c r="R334" s="730">
        <f t="shared" si="83"/>
        <v>0</v>
      </c>
      <c r="Z334" s="614"/>
    </row>
    <row r="335" spans="13:26" x14ac:dyDescent="0.2">
      <c r="M335" s="614"/>
      <c r="N335" s="748">
        <f t="shared" si="84"/>
        <v>269</v>
      </c>
      <c r="O335" s="730">
        <f t="shared" si="81"/>
        <v>0</v>
      </c>
      <c r="P335" s="730">
        <f t="shared" si="85"/>
        <v>0</v>
      </c>
      <c r="Q335" s="730">
        <f t="shared" si="82"/>
        <v>0</v>
      </c>
      <c r="R335" s="730">
        <f t="shared" si="83"/>
        <v>0</v>
      </c>
      <c r="Z335" s="614"/>
    </row>
    <row r="336" spans="13:26" x14ac:dyDescent="0.2">
      <c r="M336" s="614"/>
      <c r="N336" s="748">
        <f t="shared" si="84"/>
        <v>270</v>
      </c>
      <c r="O336" s="730">
        <f t="shared" si="81"/>
        <v>0</v>
      </c>
      <c r="P336" s="730">
        <f t="shared" si="85"/>
        <v>0</v>
      </c>
      <c r="Q336" s="730">
        <f t="shared" si="82"/>
        <v>0</v>
      </c>
      <c r="R336" s="730">
        <f t="shared" si="83"/>
        <v>0</v>
      </c>
      <c r="Z336" s="614"/>
    </row>
    <row r="337" spans="13:26" x14ac:dyDescent="0.2">
      <c r="M337" s="614"/>
      <c r="N337" s="748">
        <f t="shared" si="84"/>
        <v>271</v>
      </c>
      <c r="O337" s="730">
        <f t="shared" si="81"/>
        <v>0</v>
      </c>
      <c r="P337" s="730">
        <f t="shared" si="85"/>
        <v>0</v>
      </c>
      <c r="Q337" s="730">
        <f t="shared" si="82"/>
        <v>0</v>
      </c>
      <c r="R337" s="730">
        <f t="shared" si="83"/>
        <v>0</v>
      </c>
      <c r="Z337" s="614"/>
    </row>
    <row r="338" spans="13:26" x14ac:dyDescent="0.2">
      <c r="M338" s="614"/>
      <c r="N338" s="748">
        <f t="shared" si="84"/>
        <v>272</v>
      </c>
      <c r="O338" s="730">
        <f t="shared" si="81"/>
        <v>0</v>
      </c>
      <c r="P338" s="730">
        <f t="shared" si="85"/>
        <v>0</v>
      </c>
      <c r="Q338" s="730">
        <f t="shared" si="82"/>
        <v>0</v>
      </c>
      <c r="R338" s="730">
        <f t="shared" si="83"/>
        <v>0</v>
      </c>
      <c r="Z338" s="614"/>
    </row>
    <row r="339" spans="13:26" x14ac:dyDescent="0.2">
      <c r="M339" s="614"/>
      <c r="N339" s="748">
        <f t="shared" si="84"/>
        <v>273</v>
      </c>
      <c r="O339" s="730">
        <f t="shared" si="81"/>
        <v>0</v>
      </c>
      <c r="P339" s="730">
        <f t="shared" si="85"/>
        <v>0</v>
      </c>
      <c r="Q339" s="730">
        <f t="shared" si="82"/>
        <v>0</v>
      </c>
      <c r="R339" s="730">
        <f t="shared" si="83"/>
        <v>0</v>
      </c>
      <c r="Z339" s="614"/>
    </row>
    <row r="340" spans="13:26" x14ac:dyDescent="0.2">
      <c r="M340" s="614"/>
      <c r="N340" s="748">
        <f t="shared" si="84"/>
        <v>274</v>
      </c>
      <c r="O340" s="730">
        <f t="shared" si="81"/>
        <v>0</v>
      </c>
      <c r="P340" s="730">
        <f t="shared" si="85"/>
        <v>0</v>
      </c>
      <c r="Q340" s="730">
        <f t="shared" si="82"/>
        <v>0</v>
      </c>
      <c r="R340" s="730">
        <f t="shared" si="83"/>
        <v>0</v>
      </c>
      <c r="Z340" s="614"/>
    </row>
    <row r="341" spans="13:26" x14ac:dyDescent="0.2">
      <c r="M341" s="614"/>
      <c r="N341" s="748">
        <f t="shared" si="84"/>
        <v>275</v>
      </c>
      <c r="O341" s="730">
        <f t="shared" si="81"/>
        <v>0</v>
      </c>
      <c r="P341" s="730">
        <f t="shared" si="85"/>
        <v>0</v>
      </c>
      <c r="Q341" s="730">
        <f t="shared" si="82"/>
        <v>0</v>
      </c>
      <c r="R341" s="730">
        <f t="shared" si="83"/>
        <v>0</v>
      </c>
      <c r="Z341" s="614"/>
    </row>
    <row r="342" spans="13:26" x14ac:dyDescent="0.2">
      <c r="M342" s="614"/>
      <c r="N342" s="748">
        <f t="shared" si="84"/>
        <v>276</v>
      </c>
      <c r="O342" s="730">
        <f t="shared" si="81"/>
        <v>0</v>
      </c>
      <c r="P342" s="730">
        <f t="shared" si="85"/>
        <v>0</v>
      </c>
      <c r="Q342" s="730">
        <f t="shared" si="82"/>
        <v>0</v>
      </c>
      <c r="R342" s="730">
        <f t="shared" si="83"/>
        <v>0</v>
      </c>
      <c r="Z342" s="614"/>
    </row>
    <row r="343" spans="13:26" x14ac:dyDescent="0.2">
      <c r="M343" s="614"/>
      <c r="N343" s="748">
        <f t="shared" si="84"/>
        <v>277</v>
      </c>
      <c r="O343" s="730">
        <f t="shared" si="81"/>
        <v>0</v>
      </c>
      <c r="P343" s="730">
        <f t="shared" si="85"/>
        <v>0</v>
      </c>
      <c r="Q343" s="730">
        <f t="shared" si="82"/>
        <v>0</v>
      </c>
      <c r="R343" s="730">
        <f t="shared" si="83"/>
        <v>0</v>
      </c>
      <c r="Z343" s="614"/>
    </row>
    <row r="344" spans="13:26" x14ac:dyDescent="0.2">
      <c r="M344" s="614"/>
      <c r="N344" s="748">
        <f t="shared" si="84"/>
        <v>278</v>
      </c>
      <c r="O344" s="730">
        <f t="shared" si="81"/>
        <v>0</v>
      </c>
      <c r="P344" s="730">
        <f t="shared" si="85"/>
        <v>0</v>
      </c>
      <c r="Q344" s="730">
        <f t="shared" si="82"/>
        <v>0</v>
      </c>
      <c r="R344" s="730">
        <f t="shared" si="83"/>
        <v>0</v>
      </c>
      <c r="Z344" s="614"/>
    </row>
    <row r="345" spans="13:26" x14ac:dyDescent="0.2">
      <c r="M345" s="614"/>
      <c r="N345" s="748">
        <f t="shared" si="84"/>
        <v>279</v>
      </c>
      <c r="O345" s="730">
        <f t="shared" si="81"/>
        <v>0</v>
      </c>
      <c r="P345" s="730">
        <f t="shared" si="85"/>
        <v>0</v>
      </c>
      <c r="Q345" s="730">
        <f t="shared" si="82"/>
        <v>0</v>
      </c>
      <c r="R345" s="730">
        <f t="shared" si="83"/>
        <v>0</v>
      </c>
      <c r="Z345" s="614"/>
    </row>
    <row r="346" spans="13:26" x14ac:dyDescent="0.2">
      <c r="M346" s="614"/>
      <c r="N346" s="748">
        <f t="shared" si="84"/>
        <v>280</v>
      </c>
      <c r="O346" s="730">
        <f t="shared" si="81"/>
        <v>0</v>
      </c>
      <c r="P346" s="730">
        <f t="shared" si="85"/>
        <v>0</v>
      </c>
      <c r="Q346" s="730">
        <f t="shared" si="82"/>
        <v>0</v>
      </c>
      <c r="R346" s="730">
        <f t="shared" si="83"/>
        <v>0</v>
      </c>
      <c r="Z346" s="614"/>
    </row>
    <row r="347" spans="13:26" x14ac:dyDescent="0.2">
      <c r="M347" s="614"/>
      <c r="N347" s="748">
        <f t="shared" si="84"/>
        <v>281</v>
      </c>
      <c r="O347" s="730">
        <f t="shared" si="81"/>
        <v>0</v>
      </c>
      <c r="P347" s="730">
        <f t="shared" si="85"/>
        <v>0</v>
      </c>
      <c r="Q347" s="730">
        <f t="shared" si="82"/>
        <v>0</v>
      </c>
      <c r="R347" s="730">
        <f t="shared" si="83"/>
        <v>0</v>
      </c>
      <c r="Z347" s="614"/>
    </row>
    <row r="348" spans="13:26" x14ac:dyDescent="0.2">
      <c r="M348" s="614"/>
      <c r="N348" s="748">
        <f t="shared" si="84"/>
        <v>282</v>
      </c>
      <c r="O348" s="730">
        <f t="shared" si="81"/>
        <v>0</v>
      </c>
      <c r="P348" s="730">
        <f t="shared" si="85"/>
        <v>0</v>
      </c>
      <c r="Q348" s="730">
        <f t="shared" si="82"/>
        <v>0</v>
      </c>
      <c r="R348" s="730">
        <f t="shared" si="83"/>
        <v>0</v>
      </c>
      <c r="Z348" s="614"/>
    </row>
    <row r="349" spans="13:26" x14ac:dyDescent="0.2">
      <c r="M349" s="614"/>
      <c r="N349" s="748">
        <f t="shared" si="84"/>
        <v>283</v>
      </c>
      <c r="O349" s="730">
        <f t="shared" si="81"/>
        <v>0</v>
      </c>
      <c r="P349" s="730">
        <f t="shared" si="85"/>
        <v>0</v>
      </c>
      <c r="Q349" s="730">
        <f t="shared" si="82"/>
        <v>0</v>
      </c>
      <c r="R349" s="730">
        <f t="shared" si="83"/>
        <v>0</v>
      </c>
      <c r="Z349" s="614"/>
    </row>
    <row r="350" spans="13:26" x14ac:dyDescent="0.2">
      <c r="M350" s="614"/>
      <c r="N350" s="748">
        <f t="shared" si="84"/>
        <v>284</v>
      </c>
      <c r="O350" s="730">
        <f t="shared" si="81"/>
        <v>0</v>
      </c>
      <c r="P350" s="730">
        <f t="shared" si="85"/>
        <v>0</v>
      </c>
      <c r="Q350" s="730">
        <f t="shared" si="82"/>
        <v>0</v>
      </c>
      <c r="R350" s="730">
        <f t="shared" si="83"/>
        <v>0</v>
      </c>
      <c r="Z350" s="614"/>
    </row>
    <row r="351" spans="13:26" x14ac:dyDescent="0.2">
      <c r="M351" s="614"/>
      <c r="N351" s="748">
        <f t="shared" si="84"/>
        <v>285</v>
      </c>
      <c r="O351" s="730">
        <f t="shared" si="81"/>
        <v>0</v>
      </c>
      <c r="P351" s="730">
        <f t="shared" si="85"/>
        <v>0</v>
      </c>
      <c r="Q351" s="730">
        <f t="shared" si="82"/>
        <v>0</v>
      </c>
      <c r="R351" s="730">
        <f t="shared" si="83"/>
        <v>0</v>
      </c>
      <c r="Z351" s="614"/>
    </row>
    <row r="352" spans="13:26" x14ac:dyDescent="0.2">
      <c r="M352" s="614"/>
      <c r="N352" s="748">
        <f t="shared" si="84"/>
        <v>286</v>
      </c>
      <c r="O352" s="730">
        <f t="shared" si="81"/>
        <v>0</v>
      </c>
      <c r="P352" s="730">
        <f t="shared" si="85"/>
        <v>0</v>
      </c>
      <c r="Q352" s="730">
        <f t="shared" si="82"/>
        <v>0</v>
      </c>
      <c r="R352" s="730">
        <f t="shared" si="83"/>
        <v>0</v>
      </c>
      <c r="Z352" s="614"/>
    </row>
    <row r="353" spans="13:26" x14ac:dyDescent="0.2">
      <c r="M353" s="614"/>
      <c r="N353" s="748">
        <f t="shared" si="84"/>
        <v>287</v>
      </c>
      <c r="O353" s="730">
        <f t="shared" si="81"/>
        <v>0</v>
      </c>
      <c r="P353" s="730">
        <f t="shared" si="85"/>
        <v>0</v>
      </c>
      <c r="Q353" s="730">
        <f t="shared" si="82"/>
        <v>0</v>
      </c>
      <c r="R353" s="730">
        <f t="shared" si="83"/>
        <v>0</v>
      </c>
      <c r="Z353" s="614"/>
    </row>
    <row r="354" spans="13:26" x14ac:dyDescent="0.2">
      <c r="M354" s="614"/>
      <c r="N354" s="748">
        <f t="shared" si="84"/>
        <v>288</v>
      </c>
      <c r="O354" s="730">
        <f t="shared" si="81"/>
        <v>0</v>
      </c>
      <c r="P354" s="730">
        <f t="shared" si="85"/>
        <v>0</v>
      </c>
      <c r="Q354" s="730">
        <f t="shared" si="82"/>
        <v>0</v>
      </c>
      <c r="R354" s="730">
        <f t="shared" si="83"/>
        <v>0</v>
      </c>
      <c r="Z354" s="614"/>
    </row>
    <row r="355" spans="13:26" x14ac:dyDescent="0.2">
      <c r="M355" s="614"/>
      <c r="N355" s="748">
        <f t="shared" si="84"/>
        <v>289</v>
      </c>
      <c r="O355" s="730">
        <f t="shared" si="81"/>
        <v>0</v>
      </c>
      <c r="P355" s="730">
        <f t="shared" si="85"/>
        <v>0</v>
      </c>
      <c r="Q355" s="730">
        <f t="shared" si="82"/>
        <v>0</v>
      </c>
      <c r="R355" s="730">
        <f t="shared" si="83"/>
        <v>0</v>
      </c>
      <c r="Z355" s="614"/>
    </row>
    <row r="356" spans="13:26" x14ac:dyDescent="0.2">
      <c r="M356" s="614"/>
      <c r="N356" s="748">
        <f t="shared" si="84"/>
        <v>290</v>
      </c>
      <c r="O356" s="730">
        <f t="shared" si="81"/>
        <v>0</v>
      </c>
      <c r="P356" s="730">
        <f t="shared" si="85"/>
        <v>0</v>
      </c>
      <c r="Q356" s="730">
        <f t="shared" si="82"/>
        <v>0</v>
      </c>
      <c r="R356" s="730">
        <f t="shared" si="83"/>
        <v>0</v>
      </c>
      <c r="Z356" s="614"/>
    </row>
    <row r="357" spans="13:26" x14ac:dyDescent="0.2">
      <c r="M357" s="614"/>
      <c r="N357" s="748">
        <f t="shared" si="84"/>
        <v>291</v>
      </c>
      <c r="O357" s="730">
        <f t="shared" si="81"/>
        <v>0</v>
      </c>
      <c r="P357" s="730">
        <f t="shared" si="85"/>
        <v>0</v>
      </c>
      <c r="Q357" s="730">
        <f t="shared" si="82"/>
        <v>0</v>
      </c>
      <c r="R357" s="730">
        <f t="shared" si="83"/>
        <v>0</v>
      </c>
      <c r="Z357" s="614"/>
    </row>
    <row r="358" spans="13:26" x14ac:dyDescent="0.2">
      <c r="M358" s="614"/>
      <c r="N358" s="748">
        <f t="shared" si="84"/>
        <v>292</v>
      </c>
      <c r="O358" s="730">
        <f t="shared" si="81"/>
        <v>0</v>
      </c>
      <c r="P358" s="730">
        <f t="shared" si="85"/>
        <v>0</v>
      </c>
      <c r="Q358" s="730">
        <f t="shared" si="82"/>
        <v>0</v>
      </c>
      <c r="R358" s="730">
        <f t="shared" si="83"/>
        <v>0</v>
      </c>
      <c r="Z358" s="614"/>
    </row>
    <row r="359" spans="13:26" x14ac:dyDescent="0.2">
      <c r="M359" s="614"/>
      <c r="N359" s="748">
        <f t="shared" si="84"/>
        <v>293</v>
      </c>
      <c r="O359" s="730">
        <f t="shared" si="81"/>
        <v>0</v>
      </c>
      <c r="P359" s="730">
        <f t="shared" si="85"/>
        <v>0</v>
      </c>
      <c r="Q359" s="730">
        <f t="shared" si="82"/>
        <v>0</v>
      </c>
      <c r="R359" s="730">
        <f t="shared" si="83"/>
        <v>0</v>
      </c>
      <c r="Z359" s="614"/>
    </row>
    <row r="360" spans="13:26" x14ac:dyDescent="0.2">
      <c r="M360" s="614"/>
      <c r="N360" s="748">
        <f t="shared" si="84"/>
        <v>294</v>
      </c>
      <c r="O360" s="730">
        <f t="shared" si="81"/>
        <v>0</v>
      </c>
      <c r="P360" s="730">
        <f t="shared" si="85"/>
        <v>0</v>
      </c>
      <c r="Q360" s="730">
        <f t="shared" si="82"/>
        <v>0</v>
      </c>
      <c r="R360" s="730">
        <f t="shared" si="83"/>
        <v>0</v>
      </c>
      <c r="Z360" s="614"/>
    </row>
    <row r="361" spans="13:26" x14ac:dyDescent="0.2">
      <c r="M361" s="614"/>
      <c r="N361" s="748">
        <f t="shared" si="84"/>
        <v>295</v>
      </c>
      <c r="O361" s="730">
        <f t="shared" si="81"/>
        <v>0</v>
      </c>
      <c r="P361" s="730">
        <f t="shared" si="85"/>
        <v>0</v>
      </c>
      <c r="Q361" s="730">
        <f t="shared" si="82"/>
        <v>0</v>
      </c>
      <c r="R361" s="730">
        <f t="shared" si="83"/>
        <v>0</v>
      </c>
      <c r="Z361" s="614"/>
    </row>
    <row r="362" spans="13:26" x14ac:dyDescent="0.2">
      <c r="M362" s="614"/>
      <c r="N362" s="748">
        <f t="shared" si="84"/>
        <v>296</v>
      </c>
      <c r="O362" s="730">
        <f t="shared" si="81"/>
        <v>0</v>
      </c>
      <c r="P362" s="730">
        <f t="shared" si="85"/>
        <v>0</v>
      </c>
      <c r="Q362" s="730">
        <f t="shared" si="82"/>
        <v>0</v>
      </c>
      <c r="R362" s="730">
        <f t="shared" si="83"/>
        <v>0</v>
      </c>
      <c r="Z362" s="614"/>
    </row>
    <row r="363" spans="13:26" x14ac:dyDescent="0.2">
      <c r="M363" s="614"/>
      <c r="N363" s="748">
        <f t="shared" si="84"/>
        <v>297</v>
      </c>
      <c r="O363" s="730">
        <f t="shared" si="81"/>
        <v>0</v>
      </c>
      <c r="P363" s="730">
        <f t="shared" si="85"/>
        <v>0</v>
      </c>
      <c r="Q363" s="730">
        <f t="shared" si="82"/>
        <v>0</v>
      </c>
      <c r="R363" s="730">
        <f t="shared" si="83"/>
        <v>0</v>
      </c>
      <c r="Z363" s="614"/>
    </row>
    <row r="364" spans="13:26" x14ac:dyDescent="0.2">
      <c r="M364" s="614"/>
      <c r="N364" s="748">
        <f t="shared" si="84"/>
        <v>298</v>
      </c>
      <c r="O364" s="730">
        <f t="shared" si="81"/>
        <v>0</v>
      </c>
      <c r="P364" s="730">
        <f t="shared" si="85"/>
        <v>0</v>
      </c>
      <c r="Q364" s="730">
        <f t="shared" si="82"/>
        <v>0</v>
      </c>
      <c r="R364" s="730">
        <f t="shared" si="83"/>
        <v>0</v>
      </c>
      <c r="Z364" s="614"/>
    </row>
    <row r="365" spans="13:26" x14ac:dyDescent="0.2">
      <c r="M365" s="614"/>
      <c r="N365" s="748">
        <f t="shared" si="84"/>
        <v>299</v>
      </c>
      <c r="O365" s="730">
        <f t="shared" si="81"/>
        <v>0</v>
      </c>
      <c r="P365" s="730">
        <f t="shared" si="85"/>
        <v>0</v>
      </c>
      <c r="Q365" s="730">
        <f t="shared" si="82"/>
        <v>0</v>
      </c>
      <c r="R365" s="730">
        <f t="shared" si="83"/>
        <v>0</v>
      </c>
      <c r="Z365" s="614"/>
    </row>
    <row r="366" spans="13:26" x14ac:dyDescent="0.2">
      <c r="M366" s="614"/>
      <c r="N366" s="748">
        <f t="shared" si="84"/>
        <v>300</v>
      </c>
      <c r="O366" s="730">
        <f t="shared" si="81"/>
        <v>0</v>
      </c>
      <c r="P366" s="730">
        <f t="shared" si="85"/>
        <v>0</v>
      </c>
      <c r="Q366" s="730">
        <f t="shared" si="82"/>
        <v>0</v>
      </c>
      <c r="R366" s="730">
        <f t="shared" si="83"/>
        <v>0</v>
      </c>
      <c r="Z366" s="614"/>
    </row>
    <row r="367" spans="13:26" x14ac:dyDescent="0.2">
      <c r="M367" s="614"/>
      <c r="N367" s="748">
        <f t="shared" si="84"/>
        <v>301</v>
      </c>
      <c r="O367" s="730">
        <f t="shared" si="81"/>
        <v>0</v>
      </c>
      <c r="P367" s="730">
        <f t="shared" si="85"/>
        <v>0</v>
      </c>
      <c r="Q367" s="730">
        <f t="shared" si="82"/>
        <v>0</v>
      </c>
      <c r="R367" s="730">
        <f t="shared" si="83"/>
        <v>0</v>
      </c>
      <c r="Z367" s="614"/>
    </row>
    <row r="368" spans="13:26" x14ac:dyDescent="0.2">
      <c r="M368" s="614"/>
      <c r="N368" s="748">
        <f t="shared" si="84"/>
        <v>302</v>
      </c>
      <c r="O368" s="730">
        <f t="shared" si="81"/>
        <v>0</v>
      </c>
      <c r="P368" s="730">
        <f t="shared" si="85"/>
        <v>0</v>
      </c>
      <c r="Q368" s="730">
        <f t="shared" si="82"/>
        <v>0</v>
      </c>
      <c r="R368" s="730">
        <f t="shared" si="83"/>
        <v>0</v>
      </c>
      <c r="Z368" s="614"/>
    </row>
    <row r="369" spans="13:26" x14ac:dyDescent="0.2">
      <c r="M369" s="614"/>
      <c r="N369" s="748">
        <f t="shared" si="84"/>
        <v>303</v>
      </c>
      <c r="O369" s="730">
        <f t="shared" si="81"/>
        <v>0</v>
      </c>
      <c r="P369" s="730">
        <f t="shared" si="85"/>
        <v>0</v>
      </c>
      <c r="Q369" s="730">
        <f t="shared" si="82"/>
        <v>0</v>
      </c>
      <c r="R369" s="730">
        <f t="shared" si="83"/>
        <v>0</v>
      </c>
      <c r="Z369" s="614"/>
    </row>
    <row r="370" spans="13:26" x14ac:dyDescent="0.2">
      <c r="M370" s="614"/>
      <c r="N370" s="748">
        <f t="shared" si="84"/>
        <v>304</v>
      </c>
      <c r="O370" s="730">
        <f t="shared" si="81"/>
        <v>0</v>
      </c>
      <c r="P370" s="730">
        <f t="shared" si="85"/>
        <v>0</v>
      </c>
      <c r="Q370" s="730">
        <f t="shared" si="82"/>
        <v>0</v>
      </c>
      <c r="R370" s="730">
        <f t="shared" si="83"/>
        <v>0</v>
      </c>
      <c r="Z370" s="614"/>
    </row>
    <row r="371" spans="13:26" x14ac:dyDescent="0.2">
      <c r="M371" s="614"/>
      <c r="N371" s="748">
        <f t="shared" si="84"/>
        <v>305</v>
      </c>
      <c r="O371" s="730">
        <f t="shared" si="81"/>
        <v>0</v>
      </c>
      <c r="P371" s="730">
        <f t="shared" si="85"/>
        <v>0</v>
      </c>
      <c r="Q371" s="730">
        <f t="shared" si="82"/>
        <v>0</v>
      </c>
      <c r="R371" s="730">
        <f t="shared" si="83"/>
        <v>0</v>
      </c>
      <c r="Z371" s="614"/>
    </row>
    <row r="372" spans="13:26" x14ac:dyDescent="0.2">
      <c r="M372" s="614"/>
      <c r="N372" s="748">
        <f t="shared" si="84"/>
        <v>306</v>
      </c>
      <c r="O372" s="730">
        <f t="shared" si="81"/>
        <v>0</v>
      </c>
      <c r="P372" s="730">
        <f t="shared" si="85"/>
        <v>0</v>
      </c>
      <c r="Q372" s="730">
        <f t="shared" si="82"/>
        <v>0</v>
      </c>
      <c r="R372" s="730">
        <f t="shared" si="83"/>
        <v>0</v>
      </c>
      <c r="Z372" s="614"/>
    </row>
    <row r="373" spans="13:26" x14ac:dyDescent="0.2">
      <c r="M373" s="614"/>
      <c r="N373" s="748">
        <f t="shared" si="84"/>
        <v>307</v>
      </c>
      <c r="O373" s="730">
        <f t="shared" si="81"/>
        <v>0</v>
      </c>
      <c r="P373" s="730">
        <f t="shared" si="85"/>
        <v>0</v>
      </c>
      <c r="Q373" s="730">
        <f t="shared" si="82"/>
        <v>0</v>
      </c>
      <c r="R373" s="730">
        <f t="shared" si="83"/>
        <v>0</v>
      </c>
      <c r="Z373" s="614"/>
    </row>
    <row r="374" spans="13:26" x14ac:dyDescent="0.2">
      <c r="M374" s="614"/>
      <c r="N374" s="748">
        <f t="shared" si="84"/>
        <v>308</v>
      </c>
      <c r="O374" s="730">
        <f t="shared" si="81"/>
        <v>0</v>
      </c>
      <c r="P374" s="730">
        <f t="shared" si="85"/>
        <v>0</v>
      </c>
      <c r="Q374" s="730">
        <f t="shared" si="82"/>
        <v>0</v>
      </c>
      <c r="R374" s="730">
        <f t="shared" si="83"/>
        <v>0</v>
      </c>
      <c r="Z374" s="614"/>
    </row>
    <row r="375" spans="13:26" x14ac:dyDescent="0.2">
      <c r="M375" s="614"/>
      <c r="N375" s="748">
        <f t="shared" si="84"/>
        <v>309</v>
      </c>
      <c r="O375" s="730">
        <f t="shared" si="81"/>
        <v>0</v>
      </c>
      <c r="P375" s="730">
        <f t="shared" si="85"/>
        <v>0</v>
      </c>
      <c r="Q375" s="730">
        <f t="shared" si="82"/>
        <v>0</v>
      </c>
      <c r="R375" s="730">
        <f t="shared" si="83"/>
        <v>0</v>
      </c>
      <c r="Z375" s="614"/>
    </row>
    <row r="376" spans="13:26" x14ac:dyDescent="0.2">
      <c r="M376" s="614"/>
      <c r="N376" s="748">
        <f t="shared" si="84"/>
        <v>310</v>
      </c>
      <c r="O376" s="730">
        <f t="shared" si="81"/>
        <v>0</v>
      </c>
      <c r="P376" s="730">
        <f t="shared" si="85"/>
        <v>0</v>
      </c>
      <c r="Q376" s="730">
        <f t="shared" si="82"/>
        <v>0</v>
      </c>
      <c r="R376" s="730">
        <f t="shared" si="83"/>
        <v>0</v>
      </c>
      <c r="Z376" s="614"/>
    </row>
    <row r="377" spans="13:26" x14ac:dyDescent="0.2">
      <c r="M377" s="614"/>
      <c r="N377" s="748">
        <f t="shared" si="84"/>
        <v>311</v>
      </c>
      <c r="O377" s="730">
        <f t="shared" si="81"/>
        <v>0</v>
      </c>
      <c r="P377" s="730">
        <f t="shared" si="85"/>
        <v>0</v>
      </c>
      <c r="Q377" s="730">
        <f t="shared" si="82"/>
        <v>0</v>
      </c>
      <c r="R377" s="730">
        <f t="shared" si="83"/>
        <v>0</v>
      </c>
      <c r="Z377" s="614"/>
    </row>
    <row r="378" spans="13:26" x14ac:dyDescent="0.2">
      <c r="M378" s="614"/>
      <c r="N378" s="748">
        <f t="shared" si="84"/>
        <v>312</v>
      </c>
      <c r="O378" s="730">
        <f t="shared" si="81"/>
        <v>0</v>
      </c>
      <c r="P378" s="730">
        <f t="shared" si="85"/>
        <v>0</v>
      </c>
      <c r="Q378" s="730">
        <f t="shared" si="82"/>
        <v>0</v>
      </c>
      <c r="R378" s="730">
        <f t="shared" si="83"/>
        <v>0</v>
      </c>
      <c r="Z378" s="614"/>
    </row>
    <row r="379" spans="13:26" x14ac:dyDescent="0.2">
      <c r="M379" s="614"/>
      <c r="N379" s="748">
        <f t="shared" si="84"/>
        <v>313</v>
      </c>
      <c r="O379" s="730">
        <f t="shared" si="81"/>
        <v>0</v>
      </c>
      <c r="P379" s="730">
        <f t="shared" si="85"/>
        <v>0</v>
      </c>
      <c r="Q379" s="730">
        <f t="shared" si="82"/>
        <v>0</v>
      </c>
      <c r="R379" s="730">
        <f t="shared" si="83"/>
        <v>0</v>
      </c>
      <c r="Z379" s="614"/>
    </row>
    <row r="380" spans="13:26" x14ac:dyDescent="0.2">
      <c r="M380" s="614"/>
      <c r="N380" s="748">
        <f t="shared" si="84"/>
        <v>314</v>
      </c>
      <c r="O380" s="730">
        <f t="shared" si="81"/>
        <v>0</v>
      </c>
      <c r="P380" s="730">
        <f t="shared" si="85"/>
        <v>0</v>
      </c>
      <c r="Q380" s="730">
        <f t="shared" si="82"/>
        <v>0</v>
      </c>
      <c r="R380" s="730">
        <f t="shared" si="83"/>
        <v>0</v>
      </c>
      <c r="Z380" s="614"/>
    </row>
    <row r="381" spans="13:26" x14ac:dyDescent="0.2">
      <c r="M381" s="614"/>
      <c r="N381" s="748">
        <f t="shared" si="84"/>
        <v>315</v>
      </c>
      <c r="O381" s="730">
        <f t="shared" si="81"/>
        <v>0</v>
      </c>
      <c r="P381" s="730">
        <f t="shared" si="85"/>
        <v>0</v>
      </c>
      <c r="Q381" s="730">
        <f t="shared" si="82"/>
        <v>0</v>
      </c>
      <c r="R381" s="730">
        <f t="shared" si="83"/>
        <v>0</v>
      </c>
      <c r="Z381" s="614"/>
    </row>
    <row r="382" spans="13:26" x14ac:dyDescent="0.2">
      <c r="M382" s="614"/>
      <c r="N382" s="748">
        <f t="shared" si="84"/>
        <v>316</v>
      </c>
      <c r="O382" s="730">
        <f t="shared" si="81"/>
        <v>0</v>
      </c>
      <c r="P382" s="730">
        <f t="shared" si="85"/>
        <v>0</v>
      </c>
      <c r="Q382" s="730">
        <f t="shared" si="82"/>
        <v>0</v>
      </c>
      <c r="R382" s="730">
        <f t="shared" si="83"/>
        <v>0</v>
      </c>
      <c r="Z382" s="614"/>
    </row>
    <row r="383" spans="13:26" x14ac:dyDescent="0.2">
      <c r="M383" s="614"/>
      <c r="N383" s="748">
        <f t="shared" si="84"/>
        <v>317</v>
      </c>
      <c r="O383" s="730">
        <f t="shared" si="81"/>
        <v>0</v>
      </c>
      <c r="P383" s="730">
        <f t="shared" si="85"/>
        <v>0</v>
      </c>
      <c r="Q383" s="730">
        <f t="shared" si="82"/>
        <v>0</v>
      </c>
      <c r="R383" s="730">
        <f t="shared" si="83"/>
        <v>0</v>
      </c>
      <c r="Z383" s="614"/>
    </row>
    <row r="384" spans="13:26" x14ac:dyDescent="0.2">
      <c r="M384" s="614"/>
      <c r="N384" s="748">
        <f t="shared" si="84"/>
        <v>318</v>
      </c>
      <c r="O384" s="730">
        <f t="shared" si="81"/>
        <v>0</v>
      </c>
      <c r="P384" s="730">
        <f t="shared" si="85"/>
        <v>0</v>
      </c>
      <c r="Q384" s="730">
        <f t="shared" si="82"/>
        <v>0</v>
      </c>
      <c r="R384" s="730">
        <f t="shared" si="83"/>
        <v>0</v>
      </c>
      <c r="Z384" s="614"/>
    </row>
    <row r="385" spans="13:26" x14ac:dyDescent="0.2">
      <c r="M385" s="614"/>
      <c r="N385" s="748">
        <f t="shared" si="84"/>
        <v>319</v>
      </c>
      <c r="O385" s="730">
        <f t="shared" si="81"/>
        <v>0</v>
      </c>
      <c r="P385" s="730">
        <f t="shared" si="85"/>
        <v>0</v>
      </c>
      <c r="Q385" s="730">
        <f t="shared" si="82"/>
        <v>0</v>
      </c>
      <c r="R385" s="730">
        <f t="shared" si="83"/>
        <v>0</v>
      </c>
      <c r="Z385" s="614"/>
    </row>
    <row r="386" spans="13:26" x14ac:dyDescent="0.2">
      <c r="M386" s="614"/>
      <c r="N386" s="748">
        <f t="shared" si="84"/>
        <v>320</v>
      </c>
      <c r="O386" s="730">
        <f t="shared" si="81"/>
        <v>0</v>
      </c>
      <c r="P386" s="730">
        <f t="shared" si="85"/>
        <v>0</v>
      </c>
      <c r="Q386" s="730">
        <f t="shared" si="82"/>
        <v>0</v>
      </c>
      <c r="R386" s="730">
        <f t="shared" si="83"/>
        <v>0</v>
      </c>
      <c r="Z386" s="614"/>
    </row>
    <row r="387" spans="13:26" x14ac:dyDescent="0.2">
      <c r="M387" s="614"/>
      <c r="N387" s="748">
        <f t="shared" si="84"/>
        <v>321</v>
      </c>
      <c r="O387" s="730">
        <f t="shared" si="81"/>
        <v>0</v>
      </c>
      <c r="P387" s="730">
        <f t="shared" si="85"/>
        <v>0</v>
      </c>
      <c r="Q387" s="730">
        <f t="shared" si="82"/>
        <v>0</v>
      </c>
      <c r="R387" s="730">
        <f t="shared" si="83"/>
        <v>0</v>
      </c>
      <c r="Z387" s="614"/>
    </row>
    <row r="388" spans="13:26" x14ac:dyDescent="0.2">
      <c r="M388" s="614"/>
      <c r="N388" s="748">
        <f t="shared" si="84"/>
        <v>322</v>
      </c>
      <c r="O388" s="730">
        <f t="shared" ref="O388:O451" si="86">R387</f>
        <v>0</v>
      </c>
      <c r="P388" s="730">
        <f t="shared" si="85"/>
        <v>0</v>
      </c>
      <c r="Q388" s="730">
        <f t="shared" ref="Q388:Q451" si="87">O388*$P$61</f>
        <v>0</v>
      </c>
      <c r="R388" s="730">
        <f t="shared" ref="R388:R451" si="88">O388+P388+Q388</f>
        <v>0</v>
      </c>
      <c r="Z388" s="614"/>
    </row>
    <row r="389" spans="13:26" x14ac:dyDescent="0.2">
      <c r="M389" s="614"/>
      <c r="N389" s="748">
        <f t="shared" ref="N389:N452" si="89">N388+1</f>
        <v>323</v>
      </c>
      <c r="O389" s="730">
        <f t="shared" si="86"/>
        <v>0</v>
      </c>
      <c r="P389" s="730">
        <f t="shared" si="85"/>
        <v>0</v>
      </c>
      <c r="Q389" s="730">
        <f t="shared" si="87"/>
        <v>0</v>
      </c>
      <c r="R389" s="730">
        <f t="shared" si="88"/>
        <v>0</v>
      </c>
      <c r="Z389" s="614"/>
    </row>
    <row r="390" spans="13:26" x14ac:dyDescent="0.2">
      <c r="M390" s="614"/>
      <c r="N390" s="748">
        <f t="shared" si="89"/>
        <v>324</v>
      </c>
      <c r="O390" s="730">
        <f t="shared" si="86"/>
        <v>0</v>
      </c>
      <c r="P390" s="730">
        <f t="shared" ref="P390:P453" si="90">P389</f>
        <v>0</v>
      </c>
      <c r="Q390" s="730">
        <f t="shared" si="87"/>
        <v>0</v>
      </c>
      <c r="R390" s="730">
        <f t="shared" si="88"/>
        <v>0</v>
      </c>
      <c r="Z390" s="614"/>
    </row>
    <row r="391" spans="13:26" x14ac:dyDescent="0.2">
      <c r="M391" s="614"/>
      <c r="N391" s="748">
        <f t="shared" si="89"/>
        <v>325</v>
      </c>
      <c r="O391" s="730">
        <f t="shared" si="86"/>
        <v>0</v>
      </c>
      <c r="P391" s="730">
        <f t="shared" si="90"/>
        <v>0</v>
      </c>
      <c r="Q391" s="730">
        <f t="shared" si="87"/>
        <v>0</v>
      </c>
      <c r="R391" s="730">
        <f t="shared" si="88"/>
        <v>0</v>
      </c>
      <c r="Z391" s="614"/>
    </row>
    <row r="392" spans="13:26" x14ac:dyDescent="0.2">
      <c r="M392" s="614"/>
      <c r="N392" s="748">
        <f t="shared" si="89"/>
        <v>326</v>
      </c>
      <c r="O392" s="730">
        <f t="shared" si="86"/>
        <v>0</v>
      </c>
      <c r="P392" s="730">
        <f t="shared" si="90"/>
        <v>0</v>
      </c>
      <c r="Q392" s="730">
        <f t="shared" si="87"/>
        <v>0</v>
      </c>
      <c r="R392" s="730">
        <f t="shared" si="88"/>
        <v>0</v>
      </c>
      <c r="Z392" s="614"/>
    </row>
    <row r="393" spans="13:26" x14ac:dyDescent="0.2">
      <c r="M393" s="614"/>
      <c r="N393" s="748">
        <f t="shared" si="89"/>
        <v>327</v>
      </c>
      <c r="O393" s="730">
        <f t="shared" si="86"/>
        <v>0</v>
      </c>
      <c r="P393" s="730">
        <f t="shared" si="90"/>
        <v>0</v>
      </c>
      <c r="Q393" s="730">
        <f t="shared" si="87"/>
        <v>0</v>
      </c>
      <c r="R393" s="730">
        <f t="shared" si="88"/>
        <v>0</v>
      </c>
      <c r="Z393" s="614"/>
    </row>
    <row r="394" spans="13:26" x14ac:dyDescent="0.2">
      <c r="M394" s="614"/>
      <c r="N394" s="748">
        <f t="shared" si="89"/>
        <v>328</v>
      </c>
      <c r="O394" s="730">
        <f t="shared" si="86"/>
        <v>0</v>
      </c>
      <c r="P394" s="730">
        <f t="shared" si="90"/>
        <v>0</v>
      </c>
      <c r="Q394" s="730">
        <f t="shared" si="87"/>
        <v>0</v>
      </c>
      <c r="R394" s="730">
        <f t="shared" si="88"/>
        <v>0</v>
      </c>
      <c r="Z394" s="614"/>
    </row>
    <row r="395" spans="13:26" x14ac:dyDescent="0.2">
      <c r="M395" s="614"/>
      <c r="N395" s="748">
        <f t="shared" si="89"/>
        <v>329</v>
      </c>
      <c r="O395" s="730">
        <f t="shared" si="86"/>
        <v>0</v>
      </c>
      <c r="P395" s="730">
        <f t="shared" si="90"/>
        <v>0</v>
      </c>
      <c r="Q395" s="730">
        <f t="shared" si="87"/>
        <v>0</v>
      </c>
      <c r="R395" s="730">
        <f t="shared" si="88"/>
        <v>0</v>
      </c>
      <c r="Z395" s="614"/>
    </row>
    <row r="396" spans="13:26" x14ac:dyDescent="0.2">
      <c r="M396" s="614"/>
      <c r="N396" s="748">
        <f t="shared" si="89"/>
        <v>330</v>
      </c>
      <c r="O396" s="730">
        <f t="shared" si="86"/>
        <v>0</v>
      </c>
      <c r="P396" s="730">
        <f t="shared" si="90"/>
        <v>0</v>
      </c>
      <c r="Q396" s="730">
        <f t="shared" si="87"/>
        <v>0</v>
      </c>
      <c r="R396" s="730">
        <f t="shared" si="88"/>
        <v>0</v>
      </c>
      <c r="Z396" s="614"/>
    </row>
    <row r="397" spans="13:26" x14ac:dyDescent="0.2">
      <c r="M397" s="614"/>
      <c r="N397" s="748">
        <f t="shared" si="89"/>
        <v>331</v>
      </c>
      <c r="O397" s="730">
        <f t="shared" si="86"/>
        <v>0</v>
      </c>
      <c r="P397" s="730">
        <f t="shared" si="90"/>
        <v>0</v>
      </c>
      <c r="Q397" s="730">
        <f t="shared" si="87"/>
        <v>0</v>
      </c>
      <c r="R397" s="730">
        <f t="shared" si="88"/>
        <v>0</v>
      </c>
      <c r="Z397" s="614"/>
    </row>
    <row r="398" spans="13:26" x14ac:dyDescent="0.2">
      <c r="M398" s="614"/>
      <c r="N398" s="748">
        <f t="shared" si="89"/>
        <v>332</v>
      </c>
      <c r="O398" s="730">
        <f t="shared" si="86"/>
        <v>0</v>
      </c>
      <c r="P398" s="730">
        <f t="shared" si="90"/>
        <v>0</v>
      </c>
      <c r="Q398" s="730">
        <f t="shared" si="87"/>
        <v>0</v>
      </c>
      <c r="R398" s="730">
        <f t="shared" si="88"/>
        <v>0</v>
      </c>
      <c r="Z398" s="614"/>
    </row>
    <row r="399" spans="13:26" x14ac:dyDescent="0.2">
      <c r="M399" s="614"/>
      <c r="N399" s="748">
        <f t="shared" si="89"/>
        <v>333</v>
      </c>
      <c r="O399" s="730">
        <f t="shared" si="86"/>
        <v>0</v>
      </c>
      <c r="P399" s="730">
        <f t="shared" si="90"/>
        <v>0</v>
      </c>
      <c r="Q399" s="730">
        <f t="shared" si="87"/>
        <v>0</v>
      </c>
      <c r="R399" s="730">
        <f t="shared" si="88"/>
        <v>0</v>
      </c>
      <c r="Z399" s="614"/>
    </row>
    <row r="400" spans="13:26" x14ac:dyDescent="0.2">
      <c r="M400" s="614"/>
      <c r="N400" s="748">
        <f t="shared" si="89"/>
        <v>334</v>
      </c>
      <c r="O400" s="730">
        <f t="shared" si="86"/>
        <v>0</v>
      </c>
      <c r="P400" s="730">
        <f t="shared" si="90"/>
        <v>0</v>
      </c>
      <c r="Q400" s="730">
        <f t="shared" si="87"/>
        <v>0</v>
      </c>
      <c r="R400" s="730">
        <f t="shared" si="88"/>
        <v>0</v>
      </c>
      <c r="Z400" s="614"/>
    </row>
    <row r="401" spans="13:26" x14ac:dyDescent="0.2">
      <c r="M401" s="614"/>
      <c r="N401" s="748">
        <f t="shared" si="89"/>
        <v>335</v>
      </c>
      <c r="O401" s="730">
        <f t="shared" si="86"/>
        <v>0</v>
      </c>
      <c r="P401" s="730">
        <f t="shared" si="90"/>
        <v>0</v>
      </c>
      <c r="Q401" s="730">
        <f t="shared" si="87"/>
        <v>0</v>
      </c>
      <c r="R401" s="730">
        <f t="shared" si="88"/>
        <v>0</v>
      </c>
      <c r="Z401" s="614"/>
    </row>
    <row r="402" spans="13:26" x14ac:dyDescent="0.2">
      <c r="M402" s="614"/>
      <c r="N402" s="748">
        <f t="shared" si="89"/>
        <v>336</v>
      </c>
      <c r="O402" s="730">
        <f t="shared" si="86"/>
        <v>0</v>
      </c>
      <c r="P402" s="730">
        <f t="shared" si="90"/>
        <v>0</v>
      </c>
      <c r="Q402" s="730">
        <f t="shared" si="87"/>
        <v>0</v>
      </c>
      <c r="R402" s="730">
        <f t="shared" si="88"/>
        <v>0</v>
      </c>
      <c r="Z402" s="614"/>
    </row>
    <row r="403" spans="13:26" x14ac:dyDescent="0.2">
      <c r="M403" s="614"/>
      <c r="N403" s="748">
        <f t="shared" si="89"/>
        <v>337</v>
      </c>
      <c r="O403" s="730">
        <f t="shared" si="86"/>
        <v>0</v>
      </c>
      <c r="P403" s="730">
        <f t="shared" si="90"/>
        <v>0</v>
      </c>
      <c r="Q403" s="730">
        <f t="shared" si="87"/>
        <v>0</v>
      </c>
      <c r="R403" s="730">
        <f t="shared" si="88"/>
        <v>0</v>
      </c>
      <c r="Z403" s="614"/>
    </row>
    <row r="404" spans="13:26" x14ac:dyDescent="0.2">
      <c r="M404" s="614"/>
      <c r="N404" s="748">
        <f t="shared" si="89"/>
        <v>338</v>
      </c>
      <c r="O404" s="730">
        <f t="shared" si="86"/>
        <v>0</v>
      </c>
      <c r="P404" s="730">
        <f t="shared" si="90"/>
        <v>0</v>
      </c>
      <c r="Q404" s="730">
        <f t="shared" si="87"/>
        <v>0</v>
      </c>
      <c r="R404" s="730">
        <f t="shared" si="88"/>
        <v>0</v>
      </c>
      <c r="Z404" s="614"/>
    </row>
    <row r="405" spans="13:26" x14ac:dyDescent="0.2">
      <c r="M405" s="614"/>
      <c r="N405" s="748">
        <f t="shared" si="89"/>
        <v>339</v>
      </c>
      <c r="O405" s="730">
        <f t="shared" si="86"/>
        <v>0</v>
      </c>
      <c r="P405" s="730">
        <f t="shared" si="90"/>
        <v>0</v>
      </c>
      <c r="Q405" s="730">
        <f t="shared" si="87"/>
        <v>0</v>
      </c>
      <c r="R405" s="730">
        <f t="shared" si="88"/>
        <v>0</v>
      </c>
      <c r="Z405" s="614"/>
    </row>
    <row r="406" spans="13:26" x14ac:dyDescent="0.2">
      <c r="M406" s="614"/>
      <c r="N406" s="748">
        <f t="shared" si="89"/>
        <v>340</v>
      </c>
      <c r="O406" s="730">
        <f t="shared" si="86"/>
        <v>0</v>
      </c>
      <c r="P406" s="730">
        <f t="shared" si="90"/>
        <v>0</v>
      </c>
      <c r="Q406" s="730">
        <f t="shared" si="87"/>
        <v>0</v>
      </c>
      <c r="R406" s="730">
        <f t="shared" si="88"/>
        <v>0</v>
      </c>
      <c r="Z406" s="614"/>
    </row>
    <row r="407" spans="13:26" x14ac:dyDescent="0.2">
      <c r="M407" s="614"/>
      <c r="N407" s="748">
        <f t="shared" si="89"/>
        <v>341</v>
      </c>
      <c r="O407" s="730">
        <f t="shared" si="86"/>
        <v>0</v>
      </c>
      <c r="P407" s="730">
        <f t="shared" si="90"/>
        <v>0</v>
      </c>
      <c r="Q407" s="730">
        <f t="shared" si="87"/>
        <v>0</v>
      </c>
      <c r="R407" s="730">
        <f t="shared" si="88"/>
        <v>0</v>
      </c>
      <c r="Z407" s="614"/>
    </row>
    <row r="408" spans="13:26" x14ac:dyDescent="0.2">
      <c r="M408" s="614"/>
      <c r="N408" s="748">
        <f t="shared" si="89"/>
        <v>342</v>
      </c>
      <c r="O408" s="730">
        <f t="shared" si="86"/>
        <v>0</v>
      </c>
      <c r="P408" s="730">
        <f t="shared" si="90"/>
        <v>0</v>
      </c>
      <c r="Q408" s="730">
        <f t="shared" si="87"/>
        <v>0</v>
      </c>
      <c r="R408" s="730">
        <f t="shared" si="88"/>
        <v>0</v>
      </c>
      <c r="Z408" s="614"/>
    </row>
    <row r="409" spans="13:26" x14ac:dyDescent="0.2">
      <c r="M409" s="614"/>
      <c r="N409" s="748">
        <f t="shared" si="89"/>
        <v>343</v>
      </c>
      <c r="O409" s="730">
        <f t="shared" si="86"/>
        <v>0</v>
      </c>
      <c r="P409" s="730">
        <f t="shared" si="90"/>
        <v>0</v>
      </c>
      <c r="Q409" s="730">
        <f t="shared" si="87"/>
        <v>0</v>
      </c>
      <c r="R409" s="730">
        <f t="shared" si="88"/>
        <v>0</v>
      </c>
      <c r="Z409" s="614"/>
    </row>
    <row r="410" spans="13:26" x14ac:dyDescent="0.2">
      <c r="M410" s="614"/>
      <c r="N410" s="748">
        <f t="shared" si="89"/>
        <v>344</v>
      </c>
      <c r="O410" s="730">
        <f t="shared" si="86"/>
        <v>0</v>
      </c>
      <c r="P410" s="730">
        <f t="shared" si="90"/>
        <v>0</v>
      </c>
      <c r="Q410" s="730">
        <f t="shared" si="87"/>
        <v>0</v>
      </c>
      <c r="R410" s="730">
        <f t="shared" si="88"/>
        <v>0</v>
      </c>
      <c r="Z410" s="614"/>
    </row>
    <row r="411" spans="13:26" x14ac:dyDescent="0.2">
      <c r="M411" s="614"/>
      <c r="N411" s="748">
        <f t="shared" si="89"/>
        <v>345</v>
      </c>
      <c r="O411" s="730">
        <f t="shared" si="86"/>
        <v>0</v>
      </c>
      <c r="P411" s="730">
        <f t="shared" si="90"/>
        <v>0</v>
      </c>
      <c r="Q411" s="730">
        <f t="shared" si="87"/>
        <v>0</v>
      </c>
      <c r="R411" s="730">
        <f t="shared" si="88"/>
        <v>0</v>
      </c>
      <c r="Z411" s="614"/>
    </row>
    <row r="412" spans="13:26" x14ac:dyDescent="0.2">
      <c r="M412" s="614"/>
      <c r="N412" s="748">
        <f t="shared" si="89"/>
        <v>346</v>
      </c>
      <c r="O412" s="730">
        <f t="shared" si="86"/>
        <v>0</v>
      </c>
      <c r="P412" s="730">
        <f t="shared" si="90"/>
        <v>0</v>
      </c>
      <c r="Q412" s="730">
        <f t="shared" si="87"/>
        <v>0</v>
      </c>
      <c r="R412" s="730">
        <f t="shared" si="88"/>
        <v>0</v>
      </c>
      <c r="Z412" s="614"/>
    </row>
    <row r="413" spans="13:26" x14ac:dyDescent="0.2">
      <c r="M413" s="614"/>
      <c r="N413" s="748">
        <f t="shared" si="89"/>
        <v>347</v>
      </c>
      <c r="O413" s="730">
        <f t="shared" si="86"/>
        <v>0</v>
      </c>
      <c r="P413" s="730">
        <f t="shared" si="90"/>
        <v>0</v>
      </c>
      <c r="Q413" s="730">
        <f t="shared" si="87"/>
        <v>0</v>
      </c>
      <c r="R413" s="730">
        <f t="shared" si="88"/>
        <v>0</v>
      </c>
      <c r="Z413" s="614"/>
    </row>
    <row r="414" spans="13:26" x14ac:dyDescent="0.2">
      <c r="M414" s="614"/>
      <c r="N414" s="748">
        <f t="shared" si="89"/>
        <v>348</v>
      </c>
      <c r="O414" s="730">
        <f t="shared" si="86"/>
        <v>0</v>
      </c>
      <c r="P414" s="730">
        <f t="shared" si="90"/>
        <v>0</v>
      </c>
      <c r="Q414" s="730">
        <f t="shared" si="87"/>
        <v>0</v>
      </c>
      <c r="R414" s="730">
        <f t="shared" si="88"/>
        <v>0</v>
      </c>
      <c r="Z414" s="614"/>
    </row>
    <row r="415" spans="13:26" x14ac:dyDescent="0.2">
      <c r="M415" s="614"/>
      <c r="N415" s="748">
        <f t="shared" si="89"/>
        <v>349</v>
      </c>
      <c r="O415" s="730">
        <f t="shared" si="86"/>
        <v>0</v>
      </c>
      <c r="P415" s="730">
        <f t="shared" si="90"/>
        <v>0</v>
      </c>
      <c r="Q415" s="730">
        <f t="shared" si="87"/>
        <v>0</v>
      </c>
      <c r="R415" s="730">
        <f t="shared" si="88"/>
        <v>0</v>
      </c>
      <c r="Z415" s="614"/>
    </row>
    <row r="416" spans="13:26" x14ac:dyDescent="0.2">
      <c r="M416" s="614"/>
      <c r="N416" s="748">
        <f t="shared" si="89"/>
        <v>350</v>
      </c>
      <c r="O416" s="730">
        <f t="shared" si="86"/>
        <v>0</v>
      </c>
      <c r="P416" s="730">
        <f t="shared" si="90"/>
        <v>0</v>
      </c>
      <c r="Q416" s="730">
        <f t="shared" si="87"/>
        <v>0</v>
      </c>
      <c r="R416" s="730">
        <f t="shared" si="88"/>
        <v>0</v>
      </c>
      <c r="Z416" s="614"/>
    </row>
    <row r="417" spans="13:26" x14ac:dyDescent="0.2">
      <c r="M417" s="614"/>
      <c r="N417" s="748">
        <f t="shared" si="89"/>
        <v>351</v>
      </c>
      <c r="O417" s="730">
        <f t="shared" si="86"/>
        <v>0</v>
      </c>
      <c r="P417" s="730">
        <f t="shared" si="90"/>
        <v>0</v>
      </c>
      <c r="Q417" s="730">
        <f t="shared" si="87"/>
        <v>0</v>
      </c>
      <c r="R417" s="730">
        <f t="shared" si="88"/>
        <v>0</v>
      </c>
      <c r="Z417" s="614"/>
    </row>
    <row r="418" spans="13:26" x14ac:dyDescent="0.2">
      <c r="M418" s="614"/>
      <c r="N418" s="748">
        <f t="shared" si="89"/>
        <v>352</v>
      </c>
      <c r="O418" s="730">
        <f t="shared" si="86"/>
        <v>0</v>
      </c>
      <c r="P418" s="730">
        <f t="shared" si="90"/>
        <v>0</v>
      </c>
      <c r="Q418" s="730">
        <f t="shared" si="87"/>
        <v>0</v>
      </c>
      <c r="R418" s="730">
        <f t="shared" si="88"/>
        <v>0</v>
      </c>
      <c r="Z418" s="614"/>
    </row>
    <row r="419" spans="13:26" x14ac:dyDescent="0.2">
      <c r="M419" s="614"/>
      <c r="N419" s="748">
        <f t="shared" si="89"/>
        <v>353</v>
      </c>
      <c r="O419" s="730">
        <f t="shared" si="86"/>
        <v>0</v>
      </c>
      <c r="P419" s="730">
        <f t="shared" si="90"/>
        <v>0</v>
      </c>
      <c r="Q419" s="730">
        <f t="shared" si="87"/>
        <v>0</v>
      </c>
      <c r="R419" s="730">
        <f t="shared" si="88"/>
        <v>0</v>
      </c>
      <c r="Z419" s="614"/>
    </row>
    <row r="420" spans="13:26" x14ac:dyDescent="0.2">
      <c r="M420" s="614"/>
      <c r="N420" s="748">
        <f t="shared" si="89"/>
        <v>354</v>
      </c>
      <c r="O420" s="730">
        <f t="shared" si="86"/>
        <v>0</v>
      </c>
      <c r="P420" s="730">
        <f t="shared" si="90"/>
        <v>0</v>
      </c>
      <c r="Q420" s="730">
        <f t="shared" si="87"/>
        <v>0</v>
      </c>
      <c r="R420" s="730">
        <f t="shared" si="88"/>
        <v>0</v>
      </c>
      <c r="Z420" s="614"/>
    </row>
    <row r="421" spans="13:26" x14ac:dyDescent="0.2">
      <c r="M421" s="614"/>
      <c r="N421" s="748">
        <f t="shared" si="89"/>
        <v>355</v>
      </c>
      <c r="O421" s="730">
        <f t="shared" si="86"/>
        <v>0</v>
      </c>
      <c r="P421" s="730">
        <f t="shared" si="90"/>
        <v>0</v>
      </c>
      <c r="Q421" s="730">
        <f t="shared" si="87"/>
        <v>0</v>
      </c>
      <c r="R421" s="730">
        <f t="shared" si="88"/>
        <v>0</v>
      </c>
      <c r="Z421" s="614"/>
    </row>
    <row r="422" spans="13:26" x14ac:dyDescent="0.2">
      <c r="M422" s="614"/>
      <c r="N422" s="748">
        <f t="shared" si="89"/>
        <v>356</v>
      </c>
      <c r="O422" s="730">
        <f t="shared" si="86"/>
        <v>0</v>
      </c>
      <c r="P422" s="730">
        <f t="shared" si="90"/>
        <v>0</v>
      </c>
      <c r="Q422" s="730">
        <f t="shared" si="87"/>
        <v>0</v>
      </c>
      <c r="R422" s="730">
        <f t="shared" si="88"/>
        <v>0</v>
      </c>
      <c r="Z422" s="614"/>
    </row>
    <row r="423" spans="13:26" x14ac:dyDescent="0.2">
      <c r="M423" s="614"/>
      <c r="N423" s="748">
        <f t="shared" si="89"/>
        <v>357</v>
      </c>
      <c r="O423" s="730">
        <f t="shared" si="86"/>
        <v>0</v>
      </c>
      <c r="P423" s="730">
        <f t="shared" si="90"/>
        <v>0</v>
      </c>
      <c r="Q423" s="730">
        <f t="shared" si="87"/>
        <v>0</v>
      </c>
      <c r="R423" s="730">
        <f t="shared" si="88"/>
        <v>0</v>
      </c>
      <c r="Z423" s="614"/>
    </row>
    <row r="424" spans="13:26" x14ac:dyDescent="0.2">
      <c r="M424" s="614"/>
      <c r="N424" s="748">
        <f t="shared" si="89"/>
        <v>358</v>
      </c>
      <c r="O424" s="730">
        <f t="shared" si="86"/>
        <v>0</v>
      </c>
      <c r="P424" s="730">
        <f t="shared" si="90"/>
        <v>0</v>
      </c>
      <c r="Q424" s="730">
        <f t="shared" si="87"/>
        <v>0</v>
      </c>
      <c r="R424" s="730">
        <f t="shared" si="88"/>
        <v>0</v>
      </c>
      <c r="Z424" s="614"/>
    </row>
    <row r="425" spans="13:26" x14ac:dyDescent="0.2">
      <c r="M425" s="614"/>
      <c r="N425" s="748">
        <f t="shared" si="89"/>
        <v>359</v>
      </c>
      <c r="O425" s="730">
        <f t="shared" si="86"/>
        <v>0</v>
      </c>
      <c r="P425" s="730">
        <f t="shared" si="90"/>
        <v>0</v>
      </c>
      <c r="Q425" s="730">
        <f t="shared" si="87"/>
        <v>0</v>
      </c>
      <c r="R425" s="730">
        <f t="shared" si="88"/>
        <v>0</v>
      </c>
      <c r="Z425" s="614"/>
    </row>
    <row r="426" spans="13:26" x14ac:dyDescent="0.2">
      <c r="M426" s="614"/>
      <c r="N426" s="748">
        <f t="shared" si="89"/>
        <v>360</v>
      </c>
      <c r="O426" s="730">
        <f t="shared" si="86"/>
        <v>0</v>
      </c>
      <c r="P426" s="730">
        <f t="shared" si="90"/>
        <v>0</v>
      </c>
      <c r="Q426" s="730">
        <f t="shared" si="87"/>
        <v>0</v>
      </c>
      <c r="R426" s="730">
        <f t="shared" si="88"/>
        <v>0</v>
      </c>
      <c r="Z426" s="614"/>
    </row>
    <row r="427" spans="13:26" x14ac:dyDescent="0.2">
      <c r="M427" s="614"/>
      <c r="N427" s="748">
        <f t="shared" si="89"/>
        <v>361</v>
      </c>
      <c r="O427" s="730">
        <f t="shared" si="86"/>
        <v>0</v>
      </c>
      <c r="P427" s="730">
        <f t="shared" si="90"/>
        <v>0</v>
      </c>
      <c r="Q427" s="730">
        <f t="shared" si="87"/>
        <v>0</v>
      </c>
      <c r="R427" s="730">
        <f t="shared" si="88"/>
        <v>0</v>
      </c>
      <c r="Z427" s="614"/>
    </row>
    <row r="428" spans="13:26" x14ac:dyDescent="0.2">
      <c r="M428" s="614"/>
      <c r="N428" s="748">
        <f t="shared" si="89"/>
        <v>362</v>
      </c>
      <c r="O428" s="730">
        <f t="shared" si="86"/>
        <v>0</v>
      </c>
      <c r="P428" s="730">
        <f t="shared" si="90"/>
        <v>0</v>
      </c>
      <c r="Q428" s="730">
        <f t="shared" si="87"/>
        <v>0</v>
      </c>
      <c r="R428" s="730">
        <f t="shared" si="88"/>
        <v>0</v>
      </c>
      <c r="Z428" s="614"/>
    </row>
    <row r="429" spans="13:26" x14ac:dyDescent="0.2">
      <c r="M429" s="614"/>
      <c r="N429" s="748">
        <f t="shared" si="89"/>
        <v>363</v>
      </c>
      <c r="O429" s="730">
        <f t="shared" si="86"/>
        <v>0</v>
      </c>
      <c r="P429" s="730">
        <f t="shared" si="90"/>
        <v>0</v>
      </c>
      <c r="Q429" s="730">
        <f t="shared" si="87"/>
        <v>0</v>
      </c>
      <c r="R429" s="730">
        <f t="shared" si="88"/>
        <v>0</v>
      </c>
      <c r="Z429" s="614"/>
    </row>
    <row r="430" spans="13:26" x14ac:dyDescent="0.2">
      <c r="M430" s="614"/>
      <c r="N430" s="748">
        <f t="shared" si="89"/>
        <v>364</v>
      </c>
      <c r="O430" s="730">
        <f t="shared" si="86"/>
        <v>0</v>
      </c>
      <c r="P430" s="730">
        <f t="shared" si="90"/>
        <v>0</v>
      </c>
      <c r="Q430" s="730">
        <f t="shared" si="87"/>
        <v>0</v>
      </c>
      <c r="R430" s="730">
        <f t="shared" si="88"/>
        <v>0</v>
      </c>
      <c r="Z430" s="614"/>
    </row>
    <row r="431" spans="13:26" x14ac:dyDescent="0.2">
      <c r="M431" s="614"/>
      <c r="N431" s="748">
        <f t="shared" si="89"/>
        <v>365</v>
      </c>
      <c r="O431" s="730">
        <f t="shared" si="86"/>
        <v>0</v>
      </c>
      <c r="P431" s="730">
        <f t="shared" si="90"/>
        <v>0</v>
      </c>
      <c r="Q431" s="730">
        <f t="shared" si="87"/>
        <v>0</v>
      </c>
      <c r="R431" s="730">
        <f t="shared" si="88"/>
        <v>0</v>
      </c>
      <c r="Z431" s="614"/>
    </row>
    <row r="432" spans="13:26" x14ac:dyDescent="0.2">
      <c r="M432" s="614"/>
      <c r="N432" s="748">
        <f t="shared" si="89"/>
        <v>366</v>
      </c>
      <c r="O432" s="730">
        <f t="shared" si="86"/>
        <v>0</v>
      </c>
      <c r="P432" s="730">
        <f t="shared" si="90"/>
        <v>0</v>
      </c>
      <c r="Q432" s="730">
        <f t="shared" si="87"/>
        <v>0</v>
      </c>
      <c r="R432" s="730">
        <f t="shared" si="88"/>
        <v>0</v>
      </c>
      <c r="Z432" s="614"/>
    </row>
    <row r="433" spans="13:26" x14ac:dyDescent="0.2">
      <c r="M433" s="614"/>
      <c r="N433" s="748">
        <f t="shared" si="89"/>
        <v>367</v>
      </c>
      <c r="O433" s="730">
        <f t="shared" si="86"/>
        <v>0</v>
      </c>
      <c r="P433" s="730">
        <f t="shared" si="90"/>
        <v>0</v>
      </c>
      <c r="Q433" s="730">
        <f t="shared" si="87"/>
        <v>0</v>
      </c>
      <c r="R433" s="730">
        <f t="shared" si="88"/>
        <v>0</v>
      </c>
      <c r="Z433" s="614"/>
    </row>
    <row r="434" spans="13:26" x14ac:dyDescent="0.2">
      <c r="M434" s="614"/>
      <c r="N434" s="748">
        <f t="shared" si="89"/>
        <v>368</v>
      </c>
      <c r="O434" s="730">
        <f t="shared" si="86"/>
        <v>0</v>
      </c>
      <c r="P434" s="730">
        <f t="shared" si="90"/>
        <v>0</v>
      </c>
      <c r="Q434" s="730">
        <f t="shared" si="87"/>
        <v>0</v>
      </c>
      <c r="R434" s="730">
        <f t="shared" si="88"/>
        <v>0</v>
      </c>
      <c r="Z434" s="614"/>
    </row>
    <row r="435" spans="13:26" x14ac:dyDescent="0.2">
      <c r="M435" s="614"/>
      <c r="N435" s="748">
        <f t="shared" si="89"/>
        <v>369</v>
      </c>
      <c r="O435" s="730">
        <f t="shared" si="86"/>
        <v>0</v>
      </c>
      <c r="P435" s="730">
        <f t="shared" si="90"/>
        <v>0</v>
      </c>
      <c r="Q435" s="730">
        <f t="shared" si="87"/>
        <v>0</v>
      </c>
      <c r="R435" s="730">
        <f t="shared" si="88"/>
        <v>0</v>
      </c>
      <c r="Z435" s="614"/>
    </row>
    <row r="436" spans="13:26" x14ac:dyDescent="0.2">
      <c r="M436" s="614"/>
      <c r="N436" s="748">
        <f t="shared" si="89"/>
        <v>370</v>
      </c>
      <c r="O436" s="730">
        <f t="shared" si="86"/>
        <v>0</v>
      </c>
      <c r="P436" s="730">
        <f t="shared" si="90"/>
        <v>0</v>
      </c>
      <c r="Q436" s="730">
        <f t="shared" si="87"/>
        <v>0</v>
      </c>
      <c r="R436" s="730">
        <f t="shared" si="88"/>
        <v>0</v>
      </c>
      <c r="Z436" s="614"/>
    </row>
    <row r="437" spans="13:26" x14ac:dyDescent="0.2">
      <c r="M437" s="614"/>
      <c r="N437" s="748">
        <f t="shared" si="89"/>
        <v>371</v>
      </c>
      <c r="O437" s="730">
        <f t="shared" si="86"/>
        <v>0</v>
      </c>
      <c r="P437" s="730">
        <f t="shared" si="90"/>
        <v>0</v>
      </c>
      <c r="Q437" s="730">
        <f t="shared" si="87"/>
        <v>0</v>
      </c>
      <c r="R437" s="730">
        <f t="shared" si="88"/>
        <v>0</v>
      </c>
      <c r="Z437" s="614"/>
    </row>
    <row r="438" spans="13:26" x14ac:dyDescent="0.2">
      <c r="M438" s="614"/>
      <c r="N438" s="748">
        <f t="shared" si="89"/>
        <v>372</v>
      </c>
      <c r="O438" s="730">
        <f t="shared" si="86"/>
        <v>0</v>
      </c>
      <c r="P438" s="730">
        <f t="shared" si="90"/>
        <v>0</v>
      </c>
      <c r="Q438" s="730">
        <f t="shared" si="87"/>
        <v>0</v>
      </c>
      <c r="R438" s="730">
        <f t="shared" si="88"/>
        <v>0</v>
      </c>
      <c r="Z438" s="614"/>
    </row>
    <row r="439" spans="13:26" x14ac:dyDescent="0.2">
      <c r="M439" s="614"/>
      <c r="N439" s="748">
        <f t="shared" si="89"/>
        <v>373</v>
      </c>
      <c r="O439" s="730">
        <f t="shared" si="86"/>
        <v>0</v>
      </c>
      <c r="P439" s="730">
        <f t="shared" si="90"/>
        <v>0</v>
      </c>
      <c r="Q439" s="730">
        <f t="shared" si="87"/>
        <v>0</v>
      </c>
      <c r="R439" s="730">
        <f t="shared" si="88"/>
        <v>0</v>
      </c>
      <c r="Z439" s="614"/>
    </row>
    <row r="440" spans="13:26" x14ac:dyDescent="0.2">
      <c r="M440" s="614"/>
      <c r="N440" s="748">
        <f t="shared" si="89"/>
        <v>374</v>
      </c>
      <c r="O440" s="730">
        <f t="shared" si="86"/>
        <v>0</v>
      </c>
      <c r="P440" s="730">
        <f t="shared" si="90"/>
        <v>0</v>
      </c>
      <c r="Q440" s="730">
        <f t="shared" si="87"/>
        <v>0</v>
      </c>
      <c r="R440" s="730">
        <f t="shared" si="88"/>
        <v>0</v>
      </c>
      <c r="Z440" s="614"/>
    </row>
    <row r="441" spans="13:26" x14ac:dyDescent="0.2">
      <c r="M441" s="614"/>
      <c r="N441" s="748">
        <f t="shared" si="89"/>
        <v>375</v>
      </c>
      <c r="O441" s="730">
        <f t="shared" si="86"/>
        <v>0</v>
      </c>
      <c r="P441" s="730">
        <f t="shared" si="90"/>
        <v>0</v>
      </c>
      <c r="Q441" s="730">
        <f t="shared" si="87"/>
        <v>0</v>
      </c>
      <c r="R441" s="730">
        <f t="shared" si="88"/>
        <v>0</v>
      </c>
      <c r="Z441" s="614"/>
    </row>
    <row r="442" spans="13:26" x14ac:dyDescent="0.2">
      <c r="M442" s="614"/>
      <c r="N442" s="748">
        <f t="shared" si="89"/>
        <v>376</v>
      </c>
      <c r="O442" s="730">
        <f t="shared" si="86"/>
        <v>0</v>
      </c>
      <c r="P442" s="730">
        <f t="shared" si="90"/>
        <v>0</v>
      </c>
      <c r="Q442" s="730">
        <f t="shared" si="87"/>
        <v>0</v>
      </c>
      <c r="R442" s="730">
        <f t="shared" si="88"/>
        <v>0</v>
      </c>
      <c r="Z442" s="614"/>
    </row>
    <row r="443" spans="13:26" x14ac:dyDescent="0.2">
      <c r="M443" s="614"/>
      <c r="N443" s="748">
        <f t="shared" si="89"/>
        <v>377</v>
      </c>
      <c r="O443" s="730">
        <f t="shared" si="86"/>
        <v>0</v>
      </c>
      <c r="P443" s="730">
        <f t="shared" si="90"/>
        <v>0</v>
      </c>
      <c r="Q443" s="730">
        <f t="shared" si="87"/>
        <v>0</v>
      </c>
      <c r="R443" s="730">
        <f t="shared" si="88"/>
        <v>0</v>
      </c>
      <c r="Z443" s="614"/>
    </row>
    <row r="444" spans="13:26" x14ac:dyDescent="0.2">
      <c r="M444" s="614"/>
      <c r="N444" s="748">
        <f t="shared" si="89"/>
        <v>378</v>
      </c>
      <c r="O444" s="730">
        <f t="shared" si="86"/>
        <v>0</v>
      </c>
      <c r="P444" s="730">
        <f t="shared" si="90"/>
        <v>0</v>
      </c>
      <c r="Q444" s="730">
        <f t="shared" si="87"/>
        <v>0</v>
      </c>
      <c r="R444" s="730">
        <f t="shared" si="88"/>
        <v>0</v>
      </c>
      <c r="Z444" s="614"/>
    </row>
    <row r="445" spans="13:26" x14ac:dyDescent="0.2">
      <c r="M445" s="614"/>
      <c r="N445" s="748">
        <f t="shared" si="89"/>
        <v>379</v>
      </c>
      <c r="O445" s="730">
        <f t="shared" si="86"/>
        <v>0</v>
      </c>
      <c r="P445" s="730">
        <f t="shared" si="90"/>
        <v>0</v>
      </c>
      <c r="Q445" s="730">
        <f t="shared" si="87"/>
        <v>0</v>
      </c>
      <c r="R445" s="730">
        <f t="shared" si="88"/>
        <v>0</v>
      </c>
      <c r="Z445" s="614"/>
    </row>
    <row r="446" spans="13:26" x14ac:dyDescent="0.2">
      <c r="M446" s="614"/>
      <c r="N446" s="748">
        <f t="shared" si="89"/>
        <v>380</v>
      </c>
      <c r="O446" s="730">
        <f t="shared" si="86"/>
        <v>0</v>
      </c>
      <c r="P446" s="730">
        <f t="shared" si="90"/>
        <v>0</v>
      </c>
      <c r="Q446" s="730">
        <f t="shared" si="87"/>
        <v>0</v>
      </c>
      <c r="R446" s="730">
        <f t="shared" si="88"/>
        <v>0</v>
      </c>
      <c r="Z446" s="614"/>
    </row>
    <row r="447" spans="13:26" x14ac:dyDescent="0.2">
      <c r="M447" s="614"/>
      <c r="N447" s="748">
        <f t="shared" si="89"/>
        <v>381</v>
      </c>
      <c r="O447" s="730">
        <f t="shared" si="86"/>
        <v>0</v>
      </c>
      <c r="P447" s="730">
        <f t="shared" si="90"/>
        <v>0</v>
      </c>
      <c r="Q447" s="730">
        <f t="shared" si="87"/>
        <v>0</v>
      </c>
      <c r="R447" s="730">
        <f t="shared" si="88"/>
        <v>0</v>
      </c>
      <c r="Z447" s="614"/>
    </row>
    <row r="448" spans="13:26" x14ac:dyDescent="0.2">
      <c r="M448" s="614"/>
      <c r="N448" s="748">
        <f t="shared" si="89"/>
        <v>382</v>
      </c>
      <c r="O448" s="730">
        <f t="shared" si="86"/>
        <v>0</v>
      </c>
      <c r="P448" s="730">
        <f t="shared" si="90"/>
        <v>0</v>
      </c>
      <c r="Q448" s="730">
        <f t="shared" si="87"/>
        <v>0</v>
      </c>
      <c r="R448" s="730">
        <f t="shared" si="88"/>
        <v>0</v>
      </c>
      <c r="Z448" s="614"/>
    </row>
    <row r="449" spans="13:26" x14ac:dyDescent="0.2">
      <c r="M449" s="614"/>
      <c r="N449" s="748">
        <f t="shared" si="89"/>
        <v>383</v>
      </c>
      <c r="O449" s="730">
        <f t="shared" si="86"/>
        <v>0</v>
      </c>
      <c r="P449" s="730">
        <f t="shared" si="90"/>
        <v>0</v>
      </c>
      <c r="Q449" s="730">
        <f t="shared" si="87"/>
        <v>0</v>
      </c>
      <c r="R449" s="730">
        <f t="shared" si="88"/>
        <v>0</v>
      </c>
      <c r="Z449" s="614"/>
    </row>
    <row r="450" spans="13:26" x14ac:dyDescent="0.2">
      <c r="M450" s="614"/>
      <c r="N450" s="748">
        <f t="shared" si="89"/>
        <v>384</v>
      </c>
      <c r="O450" s="730">
        <f t="shared" si="86"/>
        <v>0</v>
      </c>
      <c r="P450" s="730">
        <f t="shared" si="90"/>
        <v>0</v>
      </c>
      <c r="Q450" s="730">
        <f t="shared" si="87"/>
        <v>0</v>
      </c>
      <c r="R450" s="730">
        <f t="shared" si="88"/>
        <v>0</v>
      </c>
      <c r="Z450" s="614"/>
    </row>
    <row r="451" spans="13:26" x14ac:dyDescent="0.2">
      <c r="M451" s="614"/>
      <c r="N451" s="748">
        <f t="shared" si="89"/>
        <v>385</v>
      </c>
      <c r="O451" s="730">
        <f t="shared" si="86"/>
        <v>0</v>
      </c>
      <c r="P451" s="730">
        <f t="shared" si="90"/>
        <v>0</v>
      </c>
      <c r="Q451" s="730">
        <f t="shared" si="87"/>
        <v>0</v>
      </c>
      <c r="R451" s="730">
        <f t="shared" si="88"/>
        <v>0</v>
      </c>
      <c r="Z451" s="614"/>
    </row>
    <row r="452" spans="13:26" x14ac:dyDescent="0.2">
      <c r="M452" s="614"/>
      <c r="N452" s="748">
        <f t="shared" si="89"/>
        <v>386</v>
      </c>
      <c r="O452" s="730">
        <f t="shared" ref="O452:O486" si="91">R451</f>
        <v>0</v>
      </c>
      <c r="P452" s="730">
        <f t="shared" si="90"/>
        <v>0</v>
      </c>
      <c r="Q452" s="730">
        <f t="shared" ref="Q452:Q486" si="92">O452*$P$61</f>
        <v>0</v>
      </c>
      <c r="R452" s="730">
        <f t="shared" ref="R452:R486" si="93">O452+P452+Q452</f>
        <v>0</v>
      </c>
      <c r="Z452" s="614"/>
    </row>
    <row r="453" spans="13:26" x14ac:dyDescent="0.2">
      <c r="M453" s="614"/>
      <c r="N453" s="748">
        <f t="shared" ref="N453:N486" si="94">N452+1</f>
        <v>387</v>
      </c>
      <c r="O453" s="730">
        <f t="shared" si="91"/>
        <v>0</v>
      </c>
      <c r="P453" s="730">
        <f t="shared" si="90"/>
        <v>0</v>
      </c>
      <c r="Q453" s="730">
        <f t="shared" si="92"/>
        <v>0</v>
      </c>
      <c r="R453" s="730">
        <f t="shared" si="93"/>
        <v>0</v>
      </c>
      <c r="Z453" s="614"/>
    </row>
    <row r="454" spans="13:26" x14ac:dyDescent="0.2">
      <c r="M454" s="614"/>
      <c r="N454" s="748">
        <f t="shared" si="94"/>
        <v>388</v>
      </c>
      <c r="O454" s="730">
        <f t="shared" si="91"/>
        <v>0</v>
      </c>
      <c r="P454" s="730">
        <f t="shared" ref="P454:P486" si="95">P453</f>
        <v>0</v>
      </c>
      <c r="Q454" s="730">
        <f t="shared" si="92"/>
        <v>0</v>
      </c>
      <c r="R454" s="730">
        <f t="shared" si="93"/>
        <v>0</v>
      </c>
      <c r="Z454" s="614"/>
    </row>
    <row r="455" spans="13:26" x14ac:dyDescent="0.2">
      <c r="M455" s="614"/>
      <c r="N455" s="748">
        <f t="shared" si="94"/>
        <v>389</v>
      </c>
      <c r="O455" s="730">
        <f t="shared" si="91"/>
        <v>0</v>
      </c>
      <c r="P455" s="730">
        <f t="shared" si="95"/>
        <v>0</v>
      </c>
      <c r="Q455" s="730">
        <f t="shared" si="92"/>
        <v>0</v>
      </c>
      <c r="R455" s="730">
        <f t="shared" si="93"/>
        <v>0</v>
      </c>
      <c r="Z455" s="614"/>
    </row>
    <row r="456" spans="13:26" x14ac:dyDescent="0.2">
      <c r="M456" s="614"/>
      <c r="N456" s="748">
        <f t="shared" si="94"/>
        <v>390</v>
      </c>
      <c r="O456" s="730">
        <f t="shared" si="91"/>
        <v>0</v>
      </c>
      <c r="P456" s="730">
        <f t="shared" si="95"/>
        <v>0</v>
      </c>
      <c r="Q456" s="730">
        <f t="shared" si="92"/>
        <v>0</v>
      </c>
      <c r="R456" s="730">
        <f t="shared" si="93"/>
        <v>0</v>
      </c>
      <c r="Z456" s="614"/>
    </row>
    <row r="457" spans="13:26" x14ac:dyDescent="0.2">
      <c r="M457" s="614"/>
      <c r="N457" s="748">
        <f t="shared" si="94"/>
        <v>391</v>
      </c>
      <c r="O457" s="730">
        <f t="shared" si="91"/>
        <v>0</v>
      </c>
      <c r="P457" s="730">
        <f t="shared" si="95"/>
        <v>0</v>
      </c>
      <c r="Q457" s="730">
        <f t="shared" si="92"/>
        <v>0</v>
      </c>
      <c r="R457" s="730">
        <f t="shared" si="93"/>
        <v>0</v>
      </c>
      <c r="Z457" s="614"/>
    </row>
    <row r="458" spans="13:26" x14ac:dyDescent="0.2">
      <c r="M458" s="614"/>
      <c r="N458" s="748">
        <f t="shared" si="94"/>
        <v>392</v>
      </c>
      <c r="O458" s="730">
        <f t="shared" si="91"/>
        <v>0</v>
      </c>
      <c r="P458" s="730">
        <f t="shared" si="95"/>
        <v>0</v>
      </c>
      <c r="Q458" s="730">
        <f t="shared" si="92"/>
        <v>0</v>
      </c>
      <c r="R458" s="730">
        <f t="shared" si="93"/>
        <v>0</v>
      </c>
      <c r="Z458" s="614"/>
    </row>
    <row r="459" spans="13:26" x14ac:dyDescent="0.2">
      <c r="M459" s="614"/>
      <c r="N459" s="748">
        <f t="shared" si="94"/>
        <v>393</v>
      </c>
      <c r="O459" s="730">
        <f t="shared" si="91"/>
        <v>0</v>
      </c>
      <c r="P459" s="730">
        <f t="shared" si="95"/>
        <v>0</v>
      </c>
      <c r="Q459" s="730">
        <f t="shared" si="92"/>
        <v>0</v>
      </c>
      <c r="R459" s="730">
        <f t="shared" si="93"/>
        <v>0</v>
      </c>
      <c r="Z459" s="614"/>
    </row>
    <row r="460" spans="13:26" x14ac:dyDescent="0.2">
      <c r="M460" s="614"/>
      <c r="N460" s="748">
        <f t="shared" si="94"/>
        <v>394</v>
      </c>
      <c r="O460" s="730">
        <f t="shared" si="91"/>
        <v>0</v>
      </c>
      <c r="P460" s="730">
        <f t="shared" si="95"/>
        <v>0</v>
      </c>
      <c r="Q460" s="730">
        <f t="shared" si="92"/>
        <v>0</v>
      </c>
      <c r="R460" s="730">
        <f t="shared" si="93"/>
        <v>0</v>
      </c>
      <c r="Z460" s="614"/>
    </row>
    <row r="461" spans="13:26" x14ac:dyDescent="0.2">
      <c r="M461" s="614"/>
      <c r="N461" s="748">
        <f t="shared" si="94"/>
        <v>395</v>
      </c>
      <c r="O461" s="730">
        <f t="shared" si="91"/>
        <v>0</v>
      </c>
      <c r="P461" s="730">
        <f t="shared" si="95"/>
        <v>0</v>
      </c>
      <c r="Q461" s="730">
        <f t="shared" si="92"/>
        <v>0</v>
      </c>
      <c r="R461" s="730">
        <f t="shared" si="93"/>
        <v>0</v>
      </c>
      <c r="Z461" s="614"/>
    </row>
    <row r="462" spans="13:26" x14ac:dyDescent="0.2">
      <c r="M462" s="614"/>
      <c r="N462" s="748">
        <f t="shared" si="94"/>
        <v>396</v>
      </c>
      <c r="O462" s="730">
        <f t="shared" si="91"/>
        <v>0</v>
      </c>
      <c r="P462" s="730">
        <f t="shared" si="95"/>
        <v>0</v>
      </c>
      <c r="Q462" s="730">
        <f t="shared" si="92"/>
        <v>0</v>
      </c>
      <c r="R462" s="730">
        <f t="shared" si="93"/>
        <v>0</v>
      </c>
      <c r="Z462" s="614"/>
    </row>
    <row r="463" spans="13:26" x14ac:dyDescent="0.2">
      <c r="M463" s="614"/>
      <c r="N463" s="748">
        <f t="shared" si="94"/>
        <v>397</v>
      </c>
      <c r="O463" s="730">
        <f t="shared" si="91"/>
        <v>0</v>
      </c>
      <c r="P463" s="730">
        <f t="shared" si="95"/>
        <v>0</v>
      </c>
      <c r="Q463" s="730">
        <f t="shared" si="92"/>
        <v>0</v>
      </c>
      <c r="R463" s="730">
        <f t="shared" si="93"/>
        <v>0</v>
      </c>
      <c r="Z463" s="614"/>
    </row>
    <row r="464" spans="13:26" x14ac:dyDescent="0.2">
      <c r="M464" s="614"/>
      <c r="N464" s="748">
        <f t="shared" si="94"/>
        <v>398</v>
      </c>
      <c r="O464" s="730">
        <f t="shared" si="91"/>
        <v>0</v>
      </c>
      <c r="P464" s="730">
        <f t="shared" si="95"/>
        <v>0</v>
      </c>
      <c r="Q464" s="730">
        <f t="shared" si="92"/>
        <v>0</v>
      </c>
      <c r="R464" s="730">
        <f t="shared" si="93"/>
        <v>0</v>
      </c>
      <c r="Z464" s="614"/>
    </row>
    <row r="465" spans="13:26" x14ac:dyDescent="0.2">
      <c r="M465" s="614"/>
      <c r="N465" s="748">
        <f t="shared" si="94"/>
        <v>399</v>
      </c>
      <c r="O465" s="730">
        <f t="shared" si="91"/>
        <v>0</v>
      </c>
      <c r="P465" s="730">
        <f t="shared" si="95"/>
        <v>0</v>
      </c>
      <c r="Q465" s="730">
        <f t="shared" si="92"/>
        <v>0</v>
      </c>
      <c r="R465" s="730">
        <f t="shared" si="93"/>
        <v>0</v>
      </c>
      <c r="Z465" s="614"/>
    </row>
    <row r="466" spans="13:26" x14ac:dyDescent="0.2">
      <c r="M466" s="614"/>
      <c r="N466" s="748">
        <f t="shared" si="94"/>
        <v>400</v>
      </c>
      <c r="O466" s="730">
        <f t="shared" si="91"/>
        <v>0</v>
      </c>
      <c r="P466" s="730">
        <f t="shared" si="95"/>
        <v>0</v>
      </c>
      <c r="Q466" s="730">
        <f t="shared" si="92"/>
        <v>0</v>
      </c>
      <c r="R466" s="730">
        <f t="shared" si="93"/>
        <v>0</v>
      </c>
      <c r="Z466" s="614"/>
    </row>
    <row r="467" spans="13:26" x14ac:dyDescent="0.2">
      <c r="M467" s="614"/>
      <c r="N467" s="748">
        <f t="shared" si="94"/>
        <v>401</v>
      </c>
      <c r="O467" s="730">
        <f t="shared" si="91"/>
        <v>0</v>
      </c>
      <c r="P467" s="730">
        <f t="shared" si="95"/>
        <v>0</v>
      </c>
      <c r="Q467" s="730">
        <f t="shared" si="92"/>
        <v>0</v>
      </c>
      <c r="R467" s="730">
        <f t="shared" si="93"/>
        <v>0</v>
      </c>
      <c r="Z467" s="614"/>
    </row>
    <row r="468" spans="13:26" x14ac:dyDescent="0.2">
      <c r="M468" s="614"/>
      <c r="N468" s="748">
        <f t="shared" si="94"/>
        <v>402</v>
      </c>
      <c r="O468" s="730">
        <f t="shared" si="91"/>
        <v>0</v>
      </c>
      <c r="P468" s="730">
        <f t="shared" si="95"/>
        <v>0</v>
      </c>
      <c r="Q468" s="730">
        <f t="shared" si="92"/>
        <v>0</v>
      </c>
      <c r="R468" s="730">
        <f t="shared" si="93"/>
        <v>0</v>
      </c>
      <c r="Z468" s="614"/>
    </row>
    <row r="469" spans="13:26" x14ac:dyDescent="0.2">
      <c r="M469" s="614"/>
      <c r="N469" s="748">
        <f t="shared" si="94"/>
        <v>403</v>
      </c>
      <c r="O469" s="730">
        <f t="shared" si="91"/>
        <v>0</v>
      </c>
      <c r="P469" s="730">
        <f t="shared" si="95"/>
        <v>0</v>
      </c>
      <c r="Q469" s="730">
        <f t="shared" si="92"/>
        <v>0</v>
      </c>
      <c r="R469" s="730">
        <f t="shared" si="93"/>
        <v>0</v>
      </c>
      <c r="Z469" s="614"/>
    </row>
    <row r="470" spans="13:26" x14ac:dyDescent="0.2">
      <c r="M470" s="614"/>
      <c r="N470" s="748">
        <f t="shared" si="94"/>
        <v>404</v>
      </c>
      <c r="O470" s="730">
        <f t="shared" si="91"/>
        <v>0</v>
      </c>
      <c r="P470" s="730">
        <f t="shared" si="95"/>
        <v>0</v>
      </c>
      <c r="Q470" s="730">
        <f t="shared" si="92"/>
        <v>0</v>
      </c>
      <c r="R470" s="730">
        <f t="shared" si="93"/>
        <v>0</v>
      </c>
      <c r="Z470" s="614"/>
    </row>
    <row r="471" spans="13:26" x14ac:dyDescent="0.2">
      <c r="M471" s="614"/>
      <c r="N471" s="748">
        <f t="shared" si="94"/>
        <v>405</v>
      </c>
      <c r="O471" s="730">
        <f t="shared" si="91"/>
        <v>0</v>
      </c>
      <c r="P471" s="730">
        <f t="shared" si="95"/>
        <v>0</v>
      </c>
      <c r="Q471" s="730">
        <f t="shared" si="92"/>
        <v>0</v>
      </c>
      <c r="R471" s="730">
        <f t="shared" si="93"/>
        <v>0</v>
      </c>
      <c r="Z471" s="614"/>
    </row>
    <row r="472" spans="13:26" x14ac:dyDescent="0.2">
      <c r="M472" s="614"/>
      <c r="N472" s="748">
        <f t="shared" si="94"/>
        <v>406</v>
      </c>
      <c r="O472" s="730">
        <f t="shared" si="91"/>
        <v>0</v>
      </c>
      <c r="P472" s="730">
        <f t="shared" si="95"/>
        <v>0</v>
      </c>
      <c r="Q472" s="730">
        <f t="shared" si="92"/>
        <v>0</v>
      </c>
      <c r="R472" s="730">
        <f t="shared" si="93"/>
        <v>0</v>
      </c>
      <c r="Z472" s="614"/>
    </row>
    <row r="473" spans="13:26" x14ac:dyDescent="0.2">
      <c r="M473" s="614"/>
      <c r="N473" s="748">
        <f t="shared" si="94"/>
        <v>407</v>
      </c>
      <c r="O473" s="730">
        <f t="shared" si="91"/>
        <v>0</v>
      </c>
      <c r="P473" s="730">
        <f t="shared" si="95"/>
        <v>0</v>
      </c>
      <c r="Q473" s="730">
        <f t="shared" si="92"/>
        <v>0</v>
      </c>
      <c r="R473" s="730">
        <f t="shared" si="93"/>
        <v>0</v>
      </c>
      <c r="Z473" s="614"/>
    </row>
    <row r="474" spans="13:26" x14ac:dyDescent="0.2">
      <c r="M474" s="614"/>
      <c r="N474" s="748">
        <f t="shared" si="94"/>
        <v>408</v>
      </c>
      <c r="O474" s="730">
        <f t="shared" si="91"/>
        <v>0</v>
      </c>
      <c r="P474" s="730">
        <f t="shared" si="95"/>
        <v>0</v>
      </c>
      <c r="Q474" s="730">
        <f t="shared" si="92"/>
        <v>0</v>
      </c>
      <c r="R474" s="730">
        <f t="shared" si="93"/>
        <v>0</v>
      </c>
      <c r="Z474" s="614"/>
    </row>
    <row r="475" spans="13:26" x14ac:dyDescent="0.2">
      <c r="M475" s="614"/>
      <c r="N475" s="748">
        <f t="shared" si="94"/>
        <v>409</v>
      </c>
      <c r="O475" s="730">
        <f t="shared" si="91"/>
        <v>0</v>
      </c>
      <c r="P475" s="730">
        <f t="shared" si="95"/>
        <v>0</v>
      </c>
      <c r="Q475" s="730">
        <f t="shared" si="92"/>
        <v>0</v>
      </c>
      <c r="R475" s="730">
        <f t="shared" si="93"/>
        <v>0</v>
      </c>
      <c r="Z475" s="614"/>
    </row>
    <row r="476" spans="13:26" x14ac:dyDescent="0.2">
      <c r="M476" s="614"/>
      <c r="N476" s="748">
        <f t="shared" si="94"/>
        <v>410</v>
      </c>
      <c r="O476" s="730">
        <f t="shared" si="91"/>
        <v>0</v>
      </c>
      <c r="P476" s="730">
        <f t="shared" si="95"/>
        <v>0</v>
      </c>
      <c r="Q476" s="730">
        <f t="shared" si="92"/>
        <v>0</v>
      </c>
      <c r="R476" s="730">
        <f t="shared" si="93"/>
        <v>0</v>
      </c>
      <c r="Z476" s="614"/>
    </row>
    <row r="477" spans="13:26" x14ac:dyDescent="0.2">
      <c r="M477" s="614"/>
      <c r="N477" s="748">
        <f t="shared" si="94"/>
        <v>411</v>
      </c>
      <c r="O477" s="730">
        <f t="shared" si="91"/>
        <v>0</v>
      </c>
      <c r="P477" s="730">
        <f t="shared" si="95"/>
        <v>0</v>
      </c>
      <c r="Q477" s="730">
        <f t="shared" si="92"/>
        <v>0</v>
      </c>
      <c r="R477" s="730">
        <f t="shared" si="93"/>
        <v>0</v>
      </c>
      <c r="Z477" s="614"/>
    </row>
    <row r="478" spans="13:26" x14ac:dyDescent="0.2">
      <c r="M478" s="614"/>
      <c r="N478" s="748">
        <f t="shared" si="94"/>
        <v>412</v>
      </c>
      <c r="O478" s="730">
        <f t="shared" si="91"/>
        <v>0</v>
      </c>
      <c r="P478" s="730">
        <f t="shared" si="95"/>
        <v>0</v>
      </c>
      <c r="Q478" s="730">
        <f t="shared" si="92"/>
        <v>0</v>
      </c>
      <c r="R478" s="730">
        <f t="shared" si="93"/>
        <v>0</v>
      </c>
      <c r="Z478" s="614"/>
    </row>
    <row r="479" spans="13:26" x14ac:dyDescent="0.2">
      <c r="M479" s="614"/>
      <c r="N479" s="748">
        <f t="shared" si="94"/>
        <v>413</v>
      </c>
      <c r="O479" s="730">
        <f t="shared" si="91"/>
        <v>0</v>
      </c>
      <c r="P479" s="730">
        <f t="shared" si="95"/>
        <v>0</v>
      </c>
      <c r="Q479" s="730">
        <f t="shared" si="92"/>
        <v>0</v>
      </c>
      <c r="R479" s="730">
        <f t="shared" si="93"/>
        <v>0</v>
      </c>
      <c r="Z479" s="614"/>
    </row>
    <row r="480" spans="13:26" x14ac:dyDescent="0.2">
      <c r="M480" s="614"/>
      <c r="N480" s="748">
        <f t="shared" si="94"/>
        <v>414</v>
      </c>
      <c r="O480" s="730">
        <f t="shared" si="91"/>
        <v>0</v>
      </c>
      <c r="P480" s="730">
        <f t="shared" si="95"/>
        <v>0</v>
      </c>
      <c r="Q480" s="730">
        <f t="shared" si="92"/>
        <v>0</v>
      </c>
      <c r="R480" s="730">
        <f t="shared" si="93"/>
        <v>0</v>
      </c>
      <c r="Z480" s="614"/>
    </row>
    <row r="481" spans="13:26" x14ac:dyDescent="0.2">
      <c r="M481" s="614"/>
      <c r="N481" s="748">
        <f t="shared" si="94"/>
        <v>415</v>
      </c>
      <c r="O481" s="730">
        <f t="shared" si="91"/>
        <v>0</v>
      </c>
      <c r="P481" s="730">
        <f t="shared" si="95"/>
        <v>0</v>
      </c>
      <c r="Q481" s="730">
        <f t="shared" si="92"/>
        <v>0</v>
      </c>
      <c r="R481" s="730">
        <f t="shared" si="93"/>
        <v>0</v>
      </c>
      <c r="Z481" s="614"/>
    </row>
    <row r="482" spans="13:26" x14ac:dyDescent="0.2">
      <c r="M482" s="614"/>
      <c r="N482" s="748">
        <f t="shared" si="94"/>
        <v>416</v>
      </c>
      <c r="O482" s="730">
        <f t="shared" si="91"/>
        <v>0</v>
      </c>
      <c r="P482" s="730">
        <f t="shared" si="95"/>
        <v>0</v>
      </c>
      <c r="Q482" s="730">
        <f t="shared" si="92"/>
        <v>0</v>
      </c>
      <c r="R482" s="730">
        <f t="shared" si="93"/>
        <v>0</v>
      </c>
      <c r="Z482" s="614"/>
    </row>
    <row r="483" spans="13:26" x14ac:dyDescent="0.2">
      <c r="M483" s="614"/>
      <c r="N483" s="748">
        <f t="shared" si="94"/>
        <v>417</v>
      </c>
      <c r="O483" s="730">
        <f t="shared" si="91"/>
        <v>0</v>
      </c>
      <c r="P483" s="730">
        <f t="shared" si="95"/>
        <v>0</v>
      </c>
      <c r="Q483" s="730">
        <f t="shared" si="92"/>
        <v>0</v>
      </c>
      <c r="R483" s="730">
        <f t="shared" si="93"/>
        <v>0</v>
      </c>
      <c r="Z483" s="614"/>
    </row>
    <row r="484" spans="13:26" x14ac:dyDescent="0.2">
      <c r="M484" s="614"/>
      <c r="N484" s="748">
        <f t="shared" si="94"/>
        <v>418</v>
      </c>
      <c r="O484" s="730">
        <f t="shared" si="91"/>
        <v>0</v>
      </c>
      <c r="P484" s="730">
        <f t="shared" si="95"/>
        <v>0</v>
      </c>
      <c r="Q484" s="730">
        <f t="shared" si="92"/>
        <v>0</v>
      </c>
      <c r="R484" s="730">
        <f t="shared" si="93"/>
        <v>0</v>
      </c>
      <c r="Z484" s="614"/>
    </row>
    <row r="485" spans="13:26" x14ac:dyDescent="0.2">
      <c r="M485" s="614"/>
      <c r="N485" s="748">
        <f t="shared" si="94"/>
        <v>419</v>
      </c>
      <c r="O485" s="730">
        <f t="shared" si="91"/>
        <v>0</v>
      </c>
      <c r="P485" s="730">
        <f t="shared" si="95"/>
        <v>0</v>
      </c>
      <c r="Q485" s="730">
        <f t="shared" si="92"/>
        <v>0</v>
      </c>
      <c r="R485" s="730">
        <f t="shared" si="93"/>
        <v>0</v>
      </c>
      <c r="Z485" s="614"/>
    </row>
    <row r="486" spans="13:26" x14ac:dyDescent="0.2">
      <c r="M486" s="614"/>
      <c r="N486" s="748">
        <f t="shared" si="94"/>
        <v>420</v>
      </c>
      <c r="O486" s="730">
        <f t="shared" si="91"/>
        <v>0</v>
      </c>
      <c r="P486" s="730">
        <f t="shared" si="95"/>
        <v>0</v>
      </c>
      <c r="Q486" s="730">
        <f t="shared" si="92"/>
        <v>0</v>
      </c>
      <c r="R486" s="730">
        <f t="shared" si="93"/>
        <v>0</v>
      </c>
      <c r="Z486" s="614"/>
    </row>
    <row r="487" spans="13:26" x14ac:dyDescent="0.2">
      <c r="M487" s="614"/>
      <c r="N487" s="615" t="s">
        <v>18</v>
      </c>
      <c r="O487" s="615" t="s">
        <v>18</v>
      </c>
      <c r="P487" s="615" t="s">
        <v>18</v>
      </c>
      <c r="Q487" s="615" t="s">
        <v>18</v>
      </c>
      <c r="R487" s="615" t="s">
        <v>18</v>
      </c>
      <c r="Z487" s="614"/>
    </row>
    <row r="488" spans="13:26" x14ac:dyDescent="0.2">
      <c r="M488" s="614"/>
      <c r="N488" s="605"/>
      <c r="O488" s="605" t="s">
        <v>111</v>
      </c>
      <c r="P488" s="724">
        <f>SUM(P67:P486)</f>
        <v>0</v>
      </c>
      <c r="Q488" s="724">
        <f>SUM(Q67:Q486)</f>
        <v>0</v>
      </c>
      <c r="R488" s="731">
        <f>P488+Q488</f>
        <v>0</v>
      </c>
      <c r="S488" s="497">
        <f>R488-P62</f>
        <v>0</v>
      </c>
      <c r="Z488" s="614"/>
    </row>
    <row r="489" spans="13:26" x14ac:dyDescent="0.2">
      <c r="M489" s="614"/>
      <c r="N489" s="614"/>
      <c r="O489" s="614"/>
      <c r="P489" s="614"/>
      <c r="Q489" s="614"/>
      <c r="R489" s="614"/>
      <c r="S489" s="614"/>
      <c r="T489" s="614"/>
      <c r="U489" s="614"/>
      <c r="V489" s="614"/>
      <c r="W489" s="614"/>
      <c r="X489" s="614"/>
      <c r="Y489" s="614"/>
    </row>
  </sheetData>
  <mergeCells count="1">
    <mergeCell ref="AF7:AF8"/>
  </mergeCells>
  <printOptions horizontalCentered="1"/>
  <pageMargins left="0.75" right="0.75" top="0.75" bottom="0.75" header="1" footer="1"/>
  <pageSetup scale="74" orientation="portrait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F2C00-B302-448D-AE00-CBE7A69BB2D6}">
  <sheetPr>
    <tabColor theme="5" tint="0.39997558519241921"/>
    <pageSetUpPr fitToPage="1"/>
  </sheetPr>
  <dimension ref="A1:AH489"/>
  <sheetViews>
    <sheetView view="pageBreakPreview" zoomScaleNormal="100" zoomScaleSheetLayoutView="100" workbookViewId="0"/>
  </sheetViews>
  <sheetFormatPr defaultRowHeight="12.75" x14ac:dyDescent="0.2"/>
  <cols>
    <col min="1" max="1" width="27.4257812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27.4257812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Polk 2-5 (4xGT - HRSG - ST)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2057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2326059.2131069973</v>
      </c>
      <c r="Q8" s="739">
        <f>G10</f>
        <v>4081282.5353972195</v>
      </c>
      <c r="R8" s="739">
        <f>G11</f>
        <v>3990138.5929128951</v>
      </c>
      <c r="S8" s="739">
        <f>G12</f>
        <v>3586.7237763598027</v>
      </c>
      <c r="T8" s="739">
        <f>G13</f>
        <v>-5748948.6389794769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5847657.4378620554</v>
      </c>
      <c r="Q9" s="723">
        <f>L10</f>
        <v>10031507.859997261</v>
      </c>
      <c r="R9" s="723">
        <f>L11</f>
        <v>9507825.6781128682</v>
      </c>
      <c r="S9" s="723">
        <f>L12</f>
        <v>7096.5661765314753</v>
      </c>
      <c r="T9" s="723">
        <f>L13</f>
        <v>-13698772.666424604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3979</v>
      </c>
      <c r="B10" s="619">
        <f>'Escalation Factors'!$A$10</f>
        <v>2020</v>
      </c>
      <c r="C10" s="729">
        <v>2057</v>
      </c>
      <c r="D10" s="41" t="s">
        <v>9</v>
      </c>
      <c r="E10" s="740">
        <f>'Cost Estimates in 2020'!B26</f>
        <v>3859400</v>
      </c>
      <c r="F10" s="621">
        <f>VLOOKUP(G$7,Multiplier_Labor,3,FALSE)</f>
        <v>1.0574914586197905</v>
      </c>
      <c r="G10" s="42">
        <f>E10*F10</f>
        <v>4081282.5353972195</v>
      </c>
      <c r="H10" s="664"/>
      <c r="J10" s="620">
        <f>C10+1</f>
        <v>2058</v>
      </c>
      <c r="K10" s="621">
        <f>VLOOKUP(J$10,Multiplier_Labor,4,FALSE)</f>
        <v>2.4579302640759035</v>
      </c>
      <c r="L10" s="724">
        <f>G10*K10</f>
        <v>10031507.859997261</v>
      </c>
      <c r="M10" s="614"/>
      <c r="O10" s="720" t="s">
        <v>20</v>
      </c>
      <c r="P10" s="739">
        <f t="shared" si="0"/>
        <v>5414917.4378620554</v>
      </c>
      <c r="Q10" s="739">
        <f>Q9-Q16</f>
        <v>9093889.8599972613</v>
      </c>
      <c r="R10" s="739">
        <f>R9-R16</f>
        <v>9113428.6781128682</v>
      </c>
      <c r="S10" s="739">
        <f>S9-S16</f>
        <v>-661.43382346852468</v>
      </c>
      <c r="T10" s="739">
        <f>T9-T16</f>
        <v>-12791739.666424604</v>
      </c>
      <c r="Z10" s="614"/>
      <c r="AA10" s="725" t="str">
        <f>A10</f>
        <v>Polk 2-5 (4xGT - HRSG - ST)</v>
      </c>
      <c r="AB10" s="741">
        <f>P12</f>
        <v>35</v>
      </c>
      <c r="AC10" s="741">
        <f>G7</f>
        <v>2022</v>
      </c>
      <c r="AD10" s="616">
        <f>C10</f>
        <v>2057</v>
      </c>
      <c r="AE10" s="742">
        <f>G15</f>
        <v>2326059.2131069973</v>
      </c>
      <c r="AF10" s="742">
        <f>P16</f>
        <v>432740</v>
      </c>
      <c r="AG10" s="742">
        <f>L15</f>
        <v>5847657.4378620554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2020'!C26</f>
        <v>3770850</v>
      </c>
      <c r="F11" s="621">
        <f>VLOOKUP(G$7,Multiplier_Materials,3,FALSE)</f>
        <v>1.0581536239608829</v>
      </c>
      <c r="G11" s="42">
        <f>E11*F11</f>
        <v>3990138.5929128951</v>
      </c>
      <c r="H11" s="664"/>
      <c r="K11" s="621">
        <f>VLOOKUP(J$10,Multiplier_Materials,4,FALSE)</f>
        <v>2.3828309359981232</v>
      </c>
      <c r="L11" s="724">
        <f t="shared" ref="L11:L13" si="1">G11*K11</f>
        <v>9507825.6781128682</v>
      </c>
      <c r="M11" s="614"/>
      <c r="O11" s="720" t="s">
        <v>21</v>
      </c>
      <c r="P11" s="739">
        <f>SUM(Q11:T11)</f>
        <v>2155809.090061944</v>
      </c>
      <c r="Q11" s="739">
        <f>Q10/((1+Q13)^(P12))</f>
        <v>3699816.0578067736</v>
      </c>
      <c r="R11" s="739">
        <f>R10/((1+R13)^(P12))</f>
        <v>3824622.444015482</v>
      </c>
      <c r="S11" s="739">
        <f>S10/((1+S13)^(P12))</f>
        <v>-334.2997672548525</v>
      </c>
      <c r="T11" s="739">
        <f>T10/((1+T13)^(P12))</f>
        <v>-5368295.1119930567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2020'!D26</f>
        <v>3450</v>
      </c>
      <c r="F12" s="621">
        <f>VLOOKUP(G$7,Multiplier_GDP,3,FALSE)</f>
        <v>1.0396300801042906</v>
      </c>
      <c r="G12" s="42">
        <f>E12*F12</f>
        <v>3586.7237763598027</v>
      </c>
      <c r="H12" s="664"/>
      <c r="K12" s="621">
        <f>VLOOKUP(J$10,Multiplier_GDP,4,FALSE)</f>
        <v>1.9785650133710164</v>
      </c>
      <c r="L12" s="724">
        <f t="shared" si="1"/>
        <v>7096.5661765314753</v>
      </c>
      <c r="M12" s="614"/>
      <c r="O12" s="720" t="s">
        <v>22</v>
      </c>
      <c r="P12" s="738">
        <f>(P7-P6)</f>
        <v>35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2020'!E26</f>
        <v>-5433000</v>
      </c>
      <c r="F13" s="621">
        <f>F11</f>
        <v>1.0581536239608829</v>
      </c>
      <c r="G13" s="724">
        <f>E13*F13</f>
        <v>-5748948.6389794769</v>
      </c>
      <c r="H13" s="664"/>
      <c r="K13" s="621">
        <f>K11</f>
        <v>2.3828309359981232</v>
      </c>
      <c r="L13" s="724">
        <f t="shared" si="1"/>
        <v>-13698772.666424604</v>
      </c>
      <c r="M13" s="614"/>
      <c r="O13" s="719" t="s">
        <v>4708</v>
      </c>
      <c r="P13" s="744">
        <f>IF(P8=0,0,((P9/P8)^(1/($P7-$P6))-1))</f>
        <v>2.6688955582064189E-2</v>
      </c>
      <c r="Q13" s="744">
        <f>IF(Q8=0,0,((Q9/Q8)^(1/($P7-$P6))-1))</f>
        <v>2.6027805080492294E-2</v>
      </c>
      <c r="R13" s="744">
        <f>IF(R8=0,0,((R9/R8)^(1/($P7-$P6))-1))</f>
        <v>2.5118549835004167E-2</v>
      </c>
      <c r="S13" s="744">
        <f>IF(S8=0,0,((S9/S8)^(1/($P7-$P6))-1))</f>
        <v>1.9687633084978007E-2</v>
      </c>
      <c r="T13" s="744">
        <f>IF(T8=0,0,((T9/T8)^(1/($P7-$P6))-1))</f>
        <v>2.5118549835004167E-2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95521.024656099762</v>
      </c>
      <c r="Q14" s="726">
        <f>PMT(Q13,$P12,-Q11)</f>
        <v>162349.32392291119</v>
      </c>
      <c r="R14" s="726">
        <f>PMT(R13,$P12,-R11)</f>
        <v>165541.6482664255</v>
      </c>
      <c r="S14" s="726">
        <f>PMT(S13,$P12,-S11)</f>
        <v>-13.307308404153192</v>
      </c>
      <c r="T14" s="726">
        <f>PMT(T13,$P12,-T11)</f>
        <v>-232356.64022483278</v>
      </c>
      <c r="U14" s="745"/>
      <c r="Z14" s="614"/>
    </row>
    <row r="15" spans="1:34" x14ac:dyDescent="0.2">
      <c r="E15" s="42">
        <f>SUM(E10:E13)</f>
        <v>2200700</v>
      </c>
      <c r="F15" s="497"/>
      <c r="G15" s="42">
        <f>SUM(G10:G13)</f>
        <v>2326059.2131069973</v>
      </c>
      <c r="H15" s="664"/>
      <c r="L15" s="42">
        <f>SUM(L10:L13)</f>
        <v>5847657.4378620554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18" si="2">SUM(Q16:T16)</f>
        <v>432740</v>
      </c>
      <c r="Q16" s="724">
        <f>'Reserves Dec 31, 2021'!B26</f>
        <v>937618</v>
      </c>
      <c r="R16" s="724">
        <f>'Reserves Dec 31, 2021'!C26</f>
        <v>394397</v>
      </c>
      <c r="S16" s="724">
        <f>'Reserves Dec 31, 2021'!D26</f>
        <v>7758</v>
      </c>
      <c r="T16" s="724">
        <f>'Reserves Dec 31, 2021'!E26</f>
        <v>-907033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O32" si="3">N16+1</f>
        <v>1</v>
      </c>
      <c r="O17" s="749">
        <f>P6</f>
        <v>2022</v>
      </c>
      <c r="P17" s="739">
        <f>SUM(Q17:T17)</f>
        <v>95521.024656099762</v>
      </c>
      <c r="Q17" s="730">
        <f>IF($N17&lt;=TRUNC($P$12),Q14*(1+0),0)</f>
        <v>162349.32392291119</v>
      </c>
      <c r="R17" s="730">
        <f>IF($N17&lt;=TRUNC($P$12),R14*(1+0),0)</f>
        <v>165541.6482664255</v>
      </c>
      <c r="S17" s="730">
        <f>IF($N17&lt;=TRUNC($P$12),S14*(1+0),0)</f>
        <v>-13.307308404153192</v>
      </c>
      <c r="T17" s="730">
        <f>IF($N17&lt;=TRUNC($P$12),T14*(1+0),0)</f>
        <v>-232356.64022483278</v>
      </c>
      <c r="U17" s="748"/>
      <c r="V17" s="748"/>
      <c r="W17" s="748"/>
      <c r="X17" s="748"/>
      <c r="Y17" s="748"/>
      <c r="Z17" s="614"/>
    </row>
    <row r="18" spans="2:26" x14ac:dyDescent="0.2">
      <c r="B18" s="605"/>
      <c r="M18" s="614"/>
      <c r="N18" s="748">
        <f t="shared" si="3"/>
        <v>2</v>
      </c>
      <c r="O18" s="749">
        <f t="shared" si="3"/>
        <v>2023</v>
      </c>
      <c r="P18" s="739">
        <f t="shared" si="2"/>
        <v>98068.063519477117</v>
      </c>
      <c r="Q18" s="730">
        <f t="shared" ref="Q18:T18" si="4">IF($N18&lt;=TRUNC($P$12),Q17*(1+Q$13),0)</f>
        <v>166574.92048092643</v>
      </c>
      <c r="R18" s="730">
        <f t="shared" si="4"/>
        <v>169699.81440817445</v>
      </c>
      <c r="S18" s="730">
        <f t="shared" si="4"/>
        <v>-13.569297809362803</v>
      </c>
      <c r="T18" s="730">
        <f t="shared" si="4"/>
        <v>-238193.10207181438</v>
      </c>
      <c r="Z18" s="614"/>
    </row>
    <row r="19" spans="2:26" x14ac:dyDescent="0.2">
      <c r="M19" s="614"/>
      <c r="N19" s="748">
        <f t="shared" si="3"/>
        <v>3</v>
      </c>
      <c r="O19" s="749">
        <f t="shared" ref="O19" si="5">O18+1</f>
        <v>2024</v>
      </c>
      <c r="P19" s="739">
        <f t="shared" ref="P19:P56" si="6">SUM(Q19:T19)</f>
        <v>100682.92387415425</v>
      </c>
      <c r="Q19" s="730">
        <f t="shared" ref="Q19:T19" si="7">IF($N19&lt;=TRUNC($P$12),Q18*(1+Q$13),0)</f>
        <v>170910.50004250248</v>
      </c>
      <c r="R19" s="730">
        <f t="shared" si="7"/>
        <v>173962.42765337715</v>
      </c>
      <c r="S19" s="730">
        <f t="shared" si="7"/>
        <v>-13.836445165854334</v>
      </c>
      <c r="T19" s="730">
        <f t="shared" si="7"/>
        <v>-244176.16737655949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ref="O20" si="8">O19+1</f>
        <v>2025</v>
      </c>
      <c r="P20" s="739">
        <f t="shared" si="6"/>
        <v>103367.40932827565</v>
      </c>
      <c r="Q20" s="730">
        <f t="shared" ref="Q20:T20" si="9">IF($N20&lt;=TRUNC($P$12),Q19*(1+Q$13),0)</f>
        <v>175358.92522381819</v>
      </c>
      <c r="R20" s="730">
        <f t="shared" si="9"/>
        <v>178332.11156180681</v>
      </c>
      <c r="S20" s="730">
        <f t="shared" si="9"/>
        <v>-14.108852021480091</v>
      </c>
      <c r="T20" s="730">
        <f t="shared" si="9"/>
        <v>-250309.51860532793</v>
      </c>
      <c r="U20" s="724">
        <f>SUM(Q17:T20)/4</f>
        <v>99409.855344501702</v>
      </c>
      <c r="V20" s="730">
        <f>SUM(Q17:Q20)/4</f>
        <v>168798.41741753957</v>
      </c>
      <c r="W20" s="730">
        <f>SUM(R17:R20)/4</f>
        <v>171884.00047244597</v>
      </c>
      <c r="X20" s="730">
        <f>SUM(S17:S20)/4</f>
        <v>-13.705475850212604</v>
      </c>
      <c r="Y20" s="730">
        <f>SUM(T17:T20)/4</f>
        <v>-241258.85706963364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ref="O21" si="10">O20+1</f>
        <v>2026</v>
      </c>
      <c r="P21" s="739">
        <f t="shared" si="6"/>
        <v>106123.37139740685</v>
      </c>
      <c r="Q21" s="730">
        <f t="shared" ref="Q21:T21" si="11">IF($N21&lt;=TRUNC($P$12),Q20*(1+Q$13),0)</f>
        <v>179923.13314866836</v>
      </c>
      <c r="R21" s="730">
        <f t="shared" si="11"/>
        <v>182811.55559325358</v>
      </c>
      <c r="S21" s="730">
        <f t="shared" si="11"/>
        <v>-14.386621923329242</v>
      </c>
      <c r="T21" s="730">
        <f t="shared" si="11"/>
        <v>-256596.93072259176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ref="O22" si="12">O21+1</f>
        <v>2027</v>
      </c>
      <c r="P22" s="739">
        <f t="shared" si="6"/>
        <v>108952.71077565738</v>
      </c>
      <c r="Q22" s="730">
        <f t="shared" ref="Q22:T22" si="13">IF($N22&lt;=TRUNC($P$12),Q21*(1+Q$13),0)</f>
        <v>184606.13738773335</v>
      </c>
      <c r="R22" s="730">
        <f t="shared" si="13"/>
        <v>187403.51676283736</v>
      </c>
      <c r="S22" s="730">
        <f t="shared" si="13"/>
        <v>-14.669860457088049</v>
      </c>
      <c r="T22" s="730">
        <f t="shared" si="13"/>
        <v>-263042.27351445629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ref="O23" si="14">O22+1</f>
        <v>2028</v>
      </c>
      <c r="P23" s="739">
        <f t="shared" si="6"/>
        <v>111857.37864049443</v>
      </c>
      <c r="Q23" s="730">
        <f t="shared" ref="Q23:T23" si="15">IF($N23&lt;=TRUNC($P$12),Q22*(1+Q$13),0)</f>
        <v>189411.02994832385</v>
      </c>
      <c r="R23" s="730">
        <f t="shared" si="15"/>
        <v>192110.82133789972</v>
      </c>
      <c r="S23" s="730">
        <f t="shared" si="15"/>
        <v>-14.958675287175026</v>
      </c>
      <c r="T23" s="730">
        <f t="shared" si="15"/>
        <v>-269649.51397044194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ref="O24" si="16">O23+1</f>
        <v>2029</v>
      </c>
      <c r="P24" s="739">
        <f t="shared" si="6"/>
        <v>114839.37799214269</v>
      </c>
      <c r="Q24" s="730">
        <f t="shared" ref="Q24:T24" si="17">IF($N24&lt;=TRUNC($P$12),Q23*(1+Q$13),0)</f>
        <v>194340.98331591411</v>
      </c>
      <c r="R24" s="730">
        <f t="shared" si="17"/>
        <v>196936.36657751934</v>
      </c>
      <c r="S24" s="730">
        <f t="shared" si="17"/>
        <v>-15.253176197666257</v>
      </c>
      <c r="T24" s="730">
        <f t="shared" si="17"/>
        <v>-276422.71872509312</v>
      </c>
      <c r="U24" s="724">
        <f>SUM(Q21:T24)/4</f>
        <v>110443.20970142532</v>
      </c>
      <c r="V24" s="730">
        <f>SUM(Q21:Q24)/4</f>
        <v>187070.32095015992</v>
      </c>
      <c r="W24" s="730">
        <f>SUM(R21:R24)/4</f>
        <v>189815.5650678775</v>
      </c>
      <c r="X24" s="730">
        <f>SUM(S21:S24)/4</f>
        <v>-14.817083466314644</v>
      </c>
      <c r="Y24" s="730">
        <f>SUM(T21:T24)/4</f>
        <v>-266427.85923314578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ref="O25" si="18">O24+1</f>
        <v>2030</v>
      </c>
      <c r="P25" s="739">
        <f t="shared" si="6"/>
        <v>117900.76502848259</v>
      </c>
      <c r="Q25" s="730">
        <f t="shared" ref="Q25:T25" si="19">IF($N25&lt;=TRUNC($P$12),Q24*(1+Q$13),0)</f>
        <v>199399.25254881193</v>
      </c>
      <c r="R25" s="730">
        <f t="shared" si="19"/>
        <v>201883.12251572139</v>
      </c>
      <c r="S25" s="730">
        <f t="shared" si="19"/>
        <v>-15.55347513402643</v>
      </c>
      <c r="T25" s="730">
        <f t="shared" si="19"/>
        <v>-283366.05656091671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ref="O26" si="20">O25+1</f>
        <v>2031</v>
      </c>
      <c r="P26" s="739">
        <f t="shared" si="6"/>
        <v>121043.6505563907</v>
      </c>
      <c r="Q26" s="730">
        <f t="shared" ref="Q26:T26" si="21">IF($N26&lt;=TRUNC($P$12),Q25*(1+Q$13),0)</f>
        <v>204589.17742734827</v>
      </c>
      <c r="R26" s="730">
        <f t="shared" si="21"/>
        <v>206954.1337894788</v>
      </c>
      <c r="S26" s="730">
        <f t="shared" si="21"/>
        <v>-15.859686245661472</v>
      </c>
      <c r="T26" s="730">
        <f t="shared" si="21"/>
        <v>-290483.8009741907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ref="O27" si="22">O26+1</f>
        <v>2032</v>
      </c>
      <c r="P27" s="739">
        <f t="shared" si="6"/>
        <v>124270.2014404838</v>
      </c>
      <c r="Q27" s="730">
        <f t="shared" ref="Q27:T27" si="23">IF($N27&lt;=TRUNC($P$12),Q26*(1+Q$13),0)</f>
        <v>209914.18465900555</v>
      </c>
      <c r="R27" s="730">
        <f t="shared" si="23"/>
        <v>212152.52151262993</v>
      </c>
      <c r="S27" s="730">
        <f t="shared" si="23"/>
        <v>-16.171925929308927</v>
      </c>
      <c r="T27" s="730">
        <f t="shared" si="23"/>
        <v>-297780.33280522237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ref="O28" si="24">O27+1</f>
        <v>2033</v>
      </c>
      <c r="P28" s="739">
        <f t="shared" si="6"/>
        <v>127582.64209025959</v>
      </c>
      <c r="Q28" s="730">
        <f t="shared" ref="Q28:T28" si="25">IF($N28&lt;=TRUNC($P$12),Q27*(1+Q$13),0)</f>
        <v>215377.7901409406</v>
      </c>
      <c r="R28" s="730">
        <f t="shared" si="25"/>
        <v>217481.48519686671</v>
      </c>
      <c r="S28" s="730">
        <f t="shared" si="25"/>
        <v>-16.490312873282601</v>
      </c>
      <c r="T28" s="730">
        <f t="shared" si="25"/>
        <v>-305260.14293467446</v>
      </c>
      <c r="U28" s="724">
        <f>SUM(Q25:T28)/4</f>
        <v>122699.31477890415</v>
      </c>
      <c r="V28" s="730">
        <f>SUM(Q25:Q28)/4</f>
        <v>207320.10119402659</v>
      </c>
      <c r="W28" s="730">
        <f>SUM(R25:R28)/4</f>
        <v>209617.81575367419</v>
      </c>
      <c r="X28" s="730">
        <f>SUM(S25:S28)/4</f>
        <v>-16.018850045569856</v>
      </c>
      <c r="Y28" s="730">
        <f>SUM(T25:T28)/4</f>
        <v>-294222.58331875107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ref="O29" si="26">O28+1</f>
        <v>2034</v>
      </c>
      <c r="P29" s="739">
        <f t="shared" si="6"/>
        <v>130983.2559866489</v>
      </c>
      <c r="Q29" s="730">
        <f t="shared" ref="Q29:T29" si="27">IF($N29&lt;=TRUNC($P$12),Q28*(1+Q$13),0)</f>
        <v>220983.60128139617</v>
      </c>
      <c r="R29" s="730">
        <f t="shared" si="27"/>
        <v>222944.30472097493</v>
      </c>
      <c r="S29" s="730">
        <f t="shared" si="27"/>
        <v>-16.814968102588278</v>
      </c>
      <c r="T29" s="730">
        <f t="shared" si="27"/>
        <v>-312927.83504761959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ref="O30" si="28">O29+1</f>
        <v>2035</v>
      </c>
      <c r="P30" s="739">
        <f t="shared" si="6"/>
        <v>134474.38724902458</v>
      </c>
      <c r="Q30" s="730">
        <f t="shared" ref="Q30:T30" si="29">IF($N30&lt;=TRUNC($P$12),Q29*(1+Q$13),0)</f>
        <v>226735.31938153357</v>
      </c>
      <c r="R30" s="730">
        <f t="shared" si="29"/>
        <v>228544.3423495391</v>
      </c>
      <c r="S30" s="730">
        <f t="shared" si="29"/>
        <v>-17.146015024927646</v>
      </c>
      <c r="T30" s="730">
        <f t="shared" si="29"/>
        <v>-320788.1284670232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ref="O31" si="30">O30+1</f>
        <v>2036</v>
      </c>
      <c r="P31" s="739">
        <f t="shared" si="6"/>
        <v>138058.44224373612</v>
      </c>
      <c r="Q31" s="730">
        <f t="shared" ref="Q31:T31" si="31">IF($N31&lt;=TRUNC($P$12),Q30*(1+Q$13),0)</f>
        <v>232636.7420792593</v>
      </c>
      <c r="R31" s="730">
        <f t="shared" si="31"/>
        <v>234285.04480235424</v>
      </c>
      <c r="S31" s="730">
        <f t="shared" si="31"/>
        <v>-17.483579477607943</v>
      </c>
      <c r="T31" s="730">
        <f t="shared" si="31"/>
        <v>-328845.86105839984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ref="O32" si="32">O31+1</f>
        <v>2037</v>
      </c>
      <c r="P32" s="739">
        <f t="shared" si="6"/>
        <v>141737.89123527182</v>
      </c>
      <c r="Q32" s="730">
        <f t="shared" ref="Q32:T32" si="33">IF($N32&lt;=TRUNC($P$12),Q31*(1+Q$13),0)</f>
        <v>238691.76585665901</v>
      </c>
      <c r="R32" s="730">
        <f t="shared" si="33"/>
        <v>240169.94537581835</v>
      </c>
      <c r="S32" s="730">
        <f t="shared" si="33"/>
        <v>-17.827789775375141</v>
      </c>
      <c r="T32" s="730">
        <f t="shared" si="33"/>
        <v>-337105.99220743013</v>
      </c>
      <c r="U32" s="724">
        <f>SUM(Q29:T32)/4</f>
        <v>136313.49417867034</v>
      </c>
      <c r="V32" s="730">
        <f>SUM(Q29:Q32)/4</f>
        <v>229761.85714971204</v>
      </c>
      <c r="W32" s="730">
        <f>SUM(R29:R32)/4</f>
        <v>231485.90931217163</v>
      </c>
      <c r="X32" s="730">
        <f>SUM(S29:S32)/4</f>
        <v>-17.31808809512475</v>
      </c>
      <c r="Y32" s="730">
        <f>SUM(T29:T32)/4</f>
        <v>-324916.95419511816</v>
      </c>
      <c r="Z32" s="742">
        <f>SUM(Q32:T32)-P32</f>
        <v>0</v>
      </c>
    </row>
    <row r="33" spans="13:26" x14ac:dyDescent="0.2">
      <c r="M33" s="614"/>
      <c r="N33" s="748">
        <f t="shared" ref="N33:O48" si="34">N32+1</f>
        <v>17</v>
      </c>
      <c r="O33" s="749">
        <f t="shared" si="34"/>
        <v>2038</v>
      </c>
      <c r="P33" s="739">
        <f t="shared" si="6"/>
        <v>145515.27008117549</v>
      </c>
      <c r="Q33" s="730">
        <f t="shared" ref="Q33:T33" si="35">IF($N33&lt;=TRUNC($P$12),Q32*(1+Q$13),0)</f>
        <v>244904.38861269463</v>
      </c>
      <c r="R33" s="730">
        <f t="shared" si="35"/>
        <v>246202.66611761108</v>
      </c>
      <c r="S33" s="730">
        <f t="shared" si="35"/>
        <v>-18.17877675918885</v>
      </c>
      <c r="T33" s="730">
        <f t="shared" si="35"/>
        <v>-345573.605872371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34"/>
        <v>18</v>
      </c>
      <c r="O34" s="749">
        <f t="shared" si="34"/>
        <v>2039</v>
      </c>
      <c r="P34" s="739">
        <f t="shared" si="6"/>
        <v>149393.18197187595</v>
      </c>
      <c r="Q34" s="730">
        <f t="shared" ref="Q34:T34" si="36">IF($N34&lt;=TRUNC($P$12),Q33*(1+Q$13),0)</f>
        <v>251278.71230286299</v>
      </c>
      <c r="R34" s="730">
        <f t="shared" si="36"/>
        <v>252386.92005599718</v>
      </c>
      <c r="S34" s="730">
        <f t="shared" si="36"/>
        <v>-18.536673845957484</v>
      </c>
      <c r="T34" s="730">
        <f t="shared" si="36"/>
        <v>-354253.91371313826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34"/>
        <v>19</v>
      </c>
      <c r="O35" s="749">
        <f t="shared" si="34"/>
        <v>2040</v>
      </c>
      <c r="P35" s="739">
        <f t="shared" si="6"/>
        <v>153374.29921661969</v>
      </c>
      <c r="Q35" s="730">
        <f t="shared" ref="Q35:T35" si="37">IF($N35&lt;=TRUNC($P$12),Q34*(1+Q$13),0)</f>
        <v>257818.94564755901</v>
      </c>
      <c r="R35" s="730">
        <f t="shared" si="37"/>
        <v>258726.51348512695</v>
      </c>
      <c r="S35" s="730">
        <f t="shared" si="37"/>
        <v>-18.901617079252603</v>
      </c>
      <c r="T35" s="730">
        <f t="shared" si="37"/>
        <v>-363152.258298987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34"/>
        <v>20</v>
      </c>
      <c r="O36" s="749">
        <f t="shared" si="34"/>
        <v>2041</v>
      </c>
      <c r="P36" s="739">
        <f t="shared" si="6"/>
        <v>157461.36507672619</v>
      </c>
      <c r="Q36" s="730">
        <f t="shared" ref="Q36:T36" si="38">IF($N36&lt;=TRUNC($P$12),Q35*(1+Q$13),0)</f>
        <v>264529.40691093169</v>
      </c>
      <c r="R36" s="730">
        <f t="shared" si="38"/>
        <v>265225.34830774</v>
      </c>
      <c r="S36" s="730">
        <f t="shared" si="38"/>
        <v>-19.273745181021681</v>
      </c>
      <c r="T36" s="730">
        <f t="shared" si="38"/>
        <v>-372274.11639676441</v>
      </c>
      <c r="U36" s="724">
        <f>SUM(Q33:T36)/4</f>
        <v>151436.02908659933</v>
      </c>
      <c r="V36" s="730">
        <f>SUM(Q33:Q36)/4</f>
        <v>254632.86336851207</v>
      </c>
      <c r="W36" s="730">
        <f>SUM(R33:R36)/4</f>
        <v>255635.36199161882</v>
      </c>
      <c r="X36" s="730">
        <f>SUM(S33:S36)/4</f>
        <v>-18.722703216355153</v>
      </c>
      <c r="Y36" s="730">
        <f>SUM(T33:T36)/4</f>
        <v>-358813.47357031517</v>
      </c>
      <c r="Z36" s="742">
        <f>SUM(Q36:T36)-P36</f>
        <v>0</v>
      </c>
    </row>
    <row r="37" spans="13:26" x14ac:dyDescent="0.2">
      <c r="M37" s="614"/>
      <c r="N37" s="748">
        <f t="shared" si="34"/>
        <v>21</v>
      </c>
      <c r="O37" s="749">
        <f t="shared" si="34"/>
        <v>2042</v>
      </c>
      <c r="P37" s="739">
        <f t="shared" si="6"/>
        <v>161657.19564741896</v>
      </c>
      <c r="Q37" s="730">
        <f t="shared" ref="Q37:T37" si="39">IF($N37&lt;=TRUNC($P$12),Q36*(1+Q$13),0)</f>
        <v>271414.52675206767</v>
      </c>
      <c r="R37" s="730">
        <f t="shared" si="39"/>
        <v>271887.42443671433</v>
      </c>
      <c r="S37" s="730">
        <f t="shared" si="39"/>
        <v>-19.653199604318999</v>
      </c>
      <c r="T37" s="730">
        <f t="shared" si="39"/>
        <v>-381625.10234175867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34"/>
        <v>22</v>
      </c>
      <c r="O38" s="749">
        <f t="shared" si="34"/>
        <v>2043</v>
      </c>
      <c r="P38" s="739">
        <f t="shared" si="6"/>
        <v>165964.68178951764</v>
      </c>
      <c r="Q38" s="730">
        <f t="shared" ref="Q38:T38" si="40">IF($N38&lt;=TRUNC($P$12),Q37*(1+Q$13),0)</f>
        <v>278478.85115038452</v>
      </c>
      <c r="R38" s="730">
        <f t="shared" si="40"/>
        <v>278716.84225693886</v>
      </c>
      <c r="S38" s="730">
        <f t="shared" si="40"/>
        <v>-20.040124587074665</v>
      </c>
      <c r="T38" s="730">
        <f t="shared" si="40"/>
        <v>-391210.97149321868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34"/>
        <v>23</v>
      </c>
      <c r="O39" s="749">
        <f t="shared" si="34"/>
        <v>2044</v>
      </c>
      <c r="P39" s="739">
        <f t="shared" si="6"/>
        <v>170386.79111231246</v>
      </c>
      <c r="Q39" s="730">
        <f t="shared" ref="Q39:T39" si="41">IF($N39&lt;=TRUNC($P$12),Q38*(1+Q$13),0)</f>
        <v>285727.04440716613</v>
      </c>
      <c r="R39" s="730">
        <f t="shared" si="41"/>
        <v>285717.80514902476</v>
      </c>
      <c r="S39" s="730">
        <f t="shared" si="41"/>
        <v>-20.434667206922239</v>
      </c>
      <c r="T39" s="730">
        <f t="shared" si="41"/>
        <v>-401037.62377667148</v>
      </c>
      <c r="U39" s="748"/>
      <c r="V39" s="748"/>
      <c r="W39" s="748"/>
      <c r="X39" s="748"/>
      <c r="Y39" s="748"/>
      <c r="Z39" s="739"/>
    </row>
    <row r="40" spans="13:26" x14ac:dyDescent="0.2">
      <c r="M40" s="614"/>
      <c r="N40" s="748">
        <f t="shared" si="34"/>
        <v>24</v>
      </c>
      <c r="O40" s="749">
        <f t="shared" si="34"/>
        <v>2045</v>
      </c>
      <c r="P40" s="739">
        <f t="shared" si="6"/>
        <v>174926.57000897493</v>
      </c>
      <c r="Q40" s="730">
        <f t="shared" ref="Q40:T40" si="42">IF($N40&lt;=TRUNC($P$12),Q39*(1+Q$13),0)</f>
        <v>293163.89222522103</v>
      </c>
      <c r="R40" s="730">
        <f t="shared" si="42"/>
        <v>292894.62207640853</v>
      </c>
      <c r="S40" s="730">
        <f t="shared" si="42"/>
        <v>-20.836977437105755</v>
      </c>
      <c r="T40" s="730">
        <f t="shared" si="42"/>
        <v>-411111.10731521744</v>
      </c>
      <c r="U40" s="724">
        <f>SUM(Q37:T40)/4</f>
        <v>168233.80963955604</v>
      </c>
      <c r="V40" s="730">
        <f>SUM(Q37:Q40)/4</f>
        <v>282196.07863370981</v>
      </c>
      <c r="W40" s="730">
        <f>SUM(R37:R40)/4</f>
        <v>282304.17347977159</v>
      </c>
      <c r="X40" s="730">
        <f>SUM(S37:S40)/4</f>
        <v>-20.241242208855414</v>
      </c>
      <c r="Y40" s="730">
        <f>SUM(T37:T40)/4</f>
        <v>-396246.20123171655</v>
      </c>
      <c r="Z40" s="742">
        <f>SUM(Q40:T40)-P40</f>
        <v>0</v>
      </c>
    </row>
    <row r="41" spans="13:26" x14ac:dyDescent="0.2">
      <c r="M41" s="614"/>
      <c r="N41" s="748">
        <f t="shared" si="34"/>
        <v>25</v>
      </c>
      <c r="O41" s="749">
        <f t="shared" si="34"/>
        <v>2046</v>
      </c>
      <c r="P41" s="739">
        <f t="shared" si="6"/>
        <v>179587.14574589505</v>
      </c>
      <c r="Q41" s="730">
        <f t="shared" ref="Q41:T41" si="43">IF($N41&lt;=TRUNC($P$12),Q40*(1+Q$13),0)</f>
        <v>300794.30486869754</v>
      </c>
      <c r="R41" s="730">
        <f t="shared" si="43"/>
        <v>300251.71023743949</v>
      </c>
      <c r="S41" s="730">
        <f t="shared" si="43"/>
        <v>-21.24720820348746</v>
      </c>
      <c r="T41" s="730">
        <f t="shared" si="43"/>
        <v>-421437.62215203844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si="34"/>
        <v>26</v>
      </c>
      <c r="O42" s="749">
        <f t="shared" si="34"/>
        <v>2047</v>
      </c>
      <c r="P42" s="739">
        <f t="shared" si="6"/>
        <v>184371.72860737314</v>
      </c>
      <c r="Q42" s="730">
        <f t="shared" ref="Q42:T42" si="44">IF($N42&lt;=TRUNC($P$12),Q41*(1+Q$13),0)</f>
        <v>308623.32040514215</v>
      </c>
      <c r="R42" s="730">
        <f t="shared" si="44"/>
        <v>307793.59778408386</v>
      </c>
      <c r="S42" s="730">
        <f t="shared" si="44"/>
        <v>-21.665515442677854</v>
      </c>
      <c r="T42" s="730">
        <f t="shared" si="44"/>
        <v>-432023.52406641009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si="34"/>
        <v>27</v>
      </c>
      <c r="O43" s="749">
        <f t="shared" si="34"/>
        <v>2048</v>
      </c>
      <c r="P43" s="739">
        <f t="shared" si="6"/>
        <v>189283.61409713246</v>
      </c>
      <c r="Q43" s="730">
        <f t="shared" ref="Q43:T43" si="45">IF($N43&lt;=TRUNC($P$12),Q42*(1+Q$13),0)</f>
        <v>316656.10803194152</v>
      </c>
      <c r="R43" s="730">
        <f t="shared" si="45"/>
        <v>315524.92660891858</v>
      </c>
      <c r="S43" s="730">
        <f t="shared" si="45"/>
        <v>-22.09205816131022</v>
      </c>
      <c r="T43" s="730">
        <f t="shared" si="45"/>
        <v>-442875.32848556631</v>
      </c>
      <c r="U43" s="748"/>
      <c r="V43" s="748"/>
      <c r="W43" s="748"/>
      <c r="X43" s="748"/>
      <c r="Y43" s="748"/>
      <c r="Z43" s="739"/>
    </row>
    <row r="44" spans="13:26" x14ac:dyDescent="0.2">
      <c r="M44" s="614"/>
      <c r="N44" s="748">
        <f t="shared" si="34"/>
        <v>28</v>
      </c>
      <c r="O44" s="749">
        <f t="shared" si="34"/>
        <v>2049</v>
      </c>
      <c r="P44" s="739">
        <f t="shared" si="6"/>
        <v>194326.18519815354</v>
      </c>
      <c r="Q44" s="730">
        <f t="shared" ref="Q44:T44" si="46">IF($N44&lt;=TRUNC($P$12),Q43*(1+Q$13),0)</f>
        <v>324897.9714893442</v>
      </c>
      <c r="R44" s="730">
        <f t="shared" si="46"/>
        <v>323450.45520213072</v>
      </c>
      <c r="S44" s="730">
        <f t="shared" si="46"/>
        <v>-22.52699849648209</v>
      </c>
      <c r="T44" s="730">
        <f t="shared" si="46"/>
        <v>-453999.71449482482</v>
      </c>
      <c r="U44" s="724">
        <f>SUM(Q41:T44)/4</f>
        <v>186892.16841213865</v>
      </c>
      <c r="V44" s="730">
        <f>SUM(Q41:Q44)/4</f>
        <v>312742.92619878135</v>
      </c>
      <c r="W44" s="730">
        <f>SUM(R41:R44)/4</f>
        <v>311755.17245814315</v>
      </c>
      <c r="X44" s="730">
        <f>SUM(S41:S44)/4</f>
        <v>-21.882945075989408</v>
      </c>
      <c r="Y44" s="730">
        <f>SUM(T41:T44)/4</f>
        <v>-437584.04729970993</v>
      </c>
      <c r="Z44" s="742">
        <f>SUM(Q44:T44)-P44</f>
        <v>0</v>
      </c>
    </row>
    <row r="45" spans="13:26" x14ac:dyDescent="0.2">
      <c r="M45" s="614"/>
      <c r="N45" s="748">
        <f t="shared" si="34"/>
        <v>29</v>
      </c>
      <c r="O45" s="749">
        <f t="shared" si="34"/>
        <v>2050</v>
      </c>
      <c r="P45" s="739">
        <f t="shared" si="6"/>
        <v>199502.91469237831</v>
      </c>
      <c r="Q45" s="730">
        <f t="shared" ref="Q45:T45" si="47">IF($N45&lt;=TRUNC($P$12),Q44*(1+Q$13),0)</f>
        <v>333354.35256231617</v>
      </c>
      <c r="R45" s="730">
        <f t="shared" si="47"/>
        <v>331575.06158028025</v>
      </c>
      <c r="S45" s="730">
        <f t="shared" si="47"/>
        <v>-22.97050177738668</v>
      </c>
      <c r="T45" s="730">
        <f t="shared" si="47"/>
        <v>-465403.52894844074</v>
      </c>
      <c r="U45" s="748"/>
      <c r="V45" s="748"/>
      <c r="W45" s="748"/>
      <c r="X45" s="748"/>
      <c r="Y45" s="748"/>
      <c r="Z45" s="614"/>
    </row>
    <row r="46" spans="13:26" x14ac:dyDescent="0.2">
      <c r="M46" s="614"/>
      <c r="N46" s="748">
        <f t="shared" si="34"/>
        <v>30</v>
      </c>
      <c r="O46" s="749">
        <f t="shared" si="34"/>
        <v>2051</v>
      </c>
      <c r="P46" s="739">
        <f t="shared" si="6"/>
        <v>204817.3675418637</v>
      </c>
      <c r="Q46" s="730">
        <f t="shared" ref="Q46:T46" si="48">IF($N46&lt;=TRUNC($P$12),Q45*(1+Q$13),0)</f>
        <v>342030.83467354183</v>
      </c>
      <c r="R46" s="730">
        <f t="shared" si="48"/>
        <v>339903.74628862907</v>
      </c>
      <c r="S46" s="730">
        <f t="shared" si="48"/>
        <v>-23.422736588157704</v>
      </c>
      <c r="T46" s="730">
        <f t="shared" si="48"/>
        <v>-477093.79068371898</v>
      </c>
      <c r="Z46" s="614"/>
    </row>
    <row r="47" spans="13:26" x14ac:dyDescent="0.2">
      <c r="M47" s="614"/>
      <c r="N47" s="748">
        <f t="shared" si="34"/>
        <v>31</v>
      </c>
      <c r="O47" s="749">
        <f t="shared" si="34"/>
        <v>2052</v>
      </c>
      <c r="P47" s="739">
        <f t="shared" si="6"/>
        <v>210273.20333301654</v>
      </c>
      <c r="Q47" s="730">
        <f t="shared" ref="Q47:T47" si="49">IF($N47&lt;=TRUNC($P$12),Q46*(1+Q$13),0)</f>
        <v>350933.14656994288</v>
      </c>
      <c r="R47" s="730">
        <f t="shared" si="49"/>
        <v>348441.63547888462</v>
      </c>
      <c r="S47" s="730">
        <f t="shared" si="49"/>
        <v>-23.883874831951442</v>
      </c>
      <c r="T47" s="730">
        <f t="shared" si="49"/>
        <v>-489077.69484097901</v>
      </c>
      <c r="U47" s="748"/>
      <c r="V47" s="748"/>
      <c r="W47" s="748"/>
      <c r="X47" s="748"/>
      <c r="Y47" s="748"/>
      <c r="Z47" s="739"/>
    </row>
    <row r="48" spans="13:26" x14ac:dyDescent="0.2">
      <c r="M48" s="614"/>
      <c r="N48" s="748">
        <f t="shared" si="34"/>
        <v>32</v>
      </c>
      <c r="O48" s="749">
        <f t="shared" si="34"/>
        <v>2053</v>
      </c>
      <c r="P48" s="739">
        <f t="shared" si="6"/>
        <v>215874.17878557305</v>
      </c>
      <c r="Q48" s="730">
        <f t="shared" ref="Q48:T48" si="50">IF($N48&lt;=TRUNC($P$12),Q47*(1+Q$13),0)</f>
        <v>360067.1661051492</v>
      </c>
      <c r="R48" s="730">
        <f t="shared" si="50"/>
        <v>357193.98406425136</v>
      </c>
      <c r="S48" s="730">
        <f t="shared" si="50"/>
        <v>-24.354091796290444</v>
      </c>
      <c r="T48" s="730">
        <f t="shared" si="50"/>
        <v>-501362.61729203112</v>
      </c>
      <c r="U48" s="724">
        <f>SUM(Q45:T48)/4</f>
        <v>207616.91608820792</v>
      </c>
      <c r="V48" s="730">
        <f>SUM(Q45:Q48)/4</f>
        <v>346596.37497773755</v>
      </c>
      <c r="W48" s="730">
        <f>SUM(R45:R48)/4</f>
        <v>344278.60685301136</v>
      </c>
      <c r="X48" s="730">
        <f>SUM(S45:S48)/4</f>
        <v>-23.657801248446567</v>
      </c>
      <c r="Y48" s="730">
        <f>SUM(T45:T48)/4</f>
        <v>-483234.40794129251</v>
      </c>
      <c r="Z48" s="742">
        <f>SUM(Q48:T48)-P48</f>
        <v>0</v>
      </c>
    </row>
    <row r="49" spans="13:26" x14ac:dyDescent="0.2">
      <c r="M49" s="614"/>
      <c r="N49" s="748">
        <f t="shared" ref="N49:O56" si="51">N48+1</f>
        <v>33</v>
      </c>
      <c r="O49" s="749">
        <f t="shared" si="51"/>
        <v>2054</v>
      </c>
      <c r="P49" s="739">
        <f t="shared" si="6"/>
        <v>221624.15032804344</v>
      </c>
      <c r="Q49" s="730">
        <f t="shared" ref="Q49:T49" si="52">IF($N49&lt;=TRUNC($P$12),Q48*(1+Q$13),0)</f>
        <v>369438.92412041925</v>
      </c>
      <c r="R49" s="730">
        <f t="shared" si="52"/>
        <v>366166.17895373295</v>
      </c>
      <c r="S49" s="730">
        <f t="shared" si="52"/>
        <v>-24.833566219693683</v>
      </c>
      <c r="T49" s="730">
        <f t="shared" si="52"/>
        <v>-513956.11917988915</v>
      </c>
      <c r="U49" s="748"/>
      <c r="V49" s="748"/>
      <c r="W49" s="748"/>
      <c r="X49" s="748"/>
      <c r="Y49" s="748"/>
      <c r="Z49" s="614"/>
    </row>
    <row r="50" spans="13:26" x14ac:dyDescent="0.2">
      <c r="M50" s="614"/>
      <c r="N50" s="748">
        <f t="shared" si="51"/>
        <v>34</v>
      </c>
      <c r="O50" s="749">
        <f t="shared" si="51"/>
        <v>2055</v>
      </c>
      <c r="P50" s="739">
        <f t="shared" si="6"/>
        <v>227527.07674137352</v>
      </c>
      <c r="Q50" s="730">
        <f t="shared" ref="Q50:T50" si="53">IF($N50&lt;=TRUNC($P$12),Q49*(1+Q$13),0)</f>
        <v>379054.60842657229</v>
      </c>
      <c r="R50" s="730">
        <f t="shared" si="53"/>
        <v>375363.74236767535</v>
      </c>
      <c r="S50" s="730">
        <f t="shared" si="53"/>
        <v>-25.322480359618517</v>
      </c>
      <c r="T50" s="730">
        <f t="shared" si="53"/>
        <v>-526865.95157251449</v>
      </c>
      <c r="U50" s="730"/>
      <c r="V50" s="748"/>
      <c r="W50" s="748"/>
      <c r="X50" s="748"/>
      <c r="Y50" s="748"/>
      <c r="Z50" s="614"/>
    </row>
    <row r="51" spans="13:26" x14ac:dyDescent="0.2">
      <c r="M51" s="614"/>
      <c r="N51" s="748">
        <f t="shared" si="51"/>
        <v>35</v>
      </c>
      <c r="O51" s="749">
        <f t="shared" si="51"/>
        <v>2056</v>
      </c>
      <c r="P51" s="739">
        <f t="shared" si="6"/>
        <v>233587.02187263558</v>
      </c>
      <c r="Q51" s="730">
        <f t="shared" ref="Q51:T51" si="54">IF($N51&lt;=TRUNC($P$12),Q50*(1+Q$13),0)</f>
        <v>388920.56788956147</v>
      </c>
      <c r="R51" s="730">
        <f t="shared" si="54"/>
        <v>384792.33523659146</v>
      </c>
      <c r="S51" s="730">
        <f t="shared" si="54"/>
        <v>-25.821020061740249</v>
      </c>
      <c r="T51" s="730">
        <f t="shared" si="54"/>
        <v>-540100.06023345562</v>
      </c>
      <c r="U51" s="748"/>
      <c r="V51" s="748"/>
      <c r="W51" s="748"/>
      <c r="X51" s="748"/>
      <c r="Y51" s="748"/>
      <c r="Z51" s="739"/>
    </row>
    <row r="52" spans="13:26" x14ac:dyDescent="0.2">
      <c r="M52" s="614"/>
      <c r="N52" s="748">
        <f t="shared" si="51"/>
        <v>36</v>
      </c>
      <c r="O52" s="749">
        <f t="shared" si="51"/>
        <v>2057</v>
      </c>
      <c r="P52" s="739">
        <f t="shared" si="6"/>
        <v>0</v>
      </c>
      <c r="Q52" s="730">
        <f t="shared" ref="Q52:T52" si="55">IF($N52&lt;=TRUNC($P$12),Q51*(1+Q$13),0)</f>
        <v>0</v>
      </c>
      <c r="R52" s="730">
        <f t="shared" si="55"/>
        <v>0</v>
      </c>
      <c r="S52" s="730">
        <f t="shared" si="55"/>
        <v>0</v>
      </c>
      <c r="T52" s="730">
        <f t="shared" si="55"/>
        <v>0</v>
      </c>
      <c r="U52" s="724">
        <f>SUM(Q49:T52)/4</f>
        <v>170684.56223551312</v>
      </c>
      <c r="V52" s="730">
        <f>SUM(Q49:Q52)/4</f>
        <v>284353.52510913822</v>
      </c>
      <c r="W52" s="730">
        <f>SUM(R49:R52)/4</f>
        <v>281580.56413949997</v>
      </c>
      <c r="X52" s="730">
        <f>SUM(S49:S52)/4</f>
        <v>-18.994266660263115</v>
      </c>
      <c r="Y52" s="730">
        <f>SUM(T49:T52)/4</f>
        <v>-395230.53274646483</v>
      </c>
      <c r="Z52" s="742">
        <f>SUM(Q52:T52)-P52</f>
        <v>0</v>
      </c>
    </row>
    <row r="53" spans="13:26" x14ac:dyDescent="0.2">
      <c r="M53" s="614"/>
      <c r="N53" s="748">
        <f t="shared" si="51"/>
        <v>37</v>
      </c>
      <c r="O53" s="749">
        <f t="shared" si="51"/>
        <v>2058</v>
      </c>
      <c r="P53" s="739">
        <f t="shared" si="6"/>
        <v>0</v>
      </c>
      <c r="Q53" s="730">
        <f t="shared" ref="Q53:T53" si="56">IF($N53&lt;=TRUNC($P$12),Q52*(1+Q$13),0)</f>
        <v>0</v>
      </c>
      <c r="R53" s="730">
        <f t="shared" si="56"/>
        <v>0</v>
      </c>
      <c r="S53" s="730">
        <f t="shared" si="56"/>
        <v>0</v>
      </c>
      <c r="T53" s="730">
        <f t="shared" si="56"/>
        <v>0</v>
      </c>
      <c r="Z53" s="614"/>
    </row>
    <row r="54" spans="13:26" x14ac:dyDescent="0.2">
      <c r="M54" s="614"/>
      <c r="N54" s="748">
        <f t="shared" si="51"/>
        <v>38</v>
      </c>
      <c r="O54" s="749">
        <f t="shared" si="51"/>
        <v>2059</v>
      </c>
      <c r="P54" s="739">
        <f t="shared" si="6"/>
        <v>0</v>
      </c>
      <c r="Q54" s="730">
        <f t="shared" ref="Q54:T54" si="57">IF($N54&lt;=TRUNC($P$12),Q53*(1+Q$13),0)</f>
        <v>0</v>
      </c>
      <c r="R54" s="730">
        <f t="shared" si="57"/>
        <v>0</v>
      </c>
      <c r="S54" s="730">
        <f t="shared" si="57"/>
        <v>0</v>
      </c>
      <c r="T54" s="730">
        <f t="shared" si="57"/>
        <v>0</v>
      </c>
      <c r="Z54" s="614"/>
    </row>
    <row r="55" spans="13:26" x14ac:dyDescent="0.2">
      <c r="M55" s="614"/>
      <c r="N55" s="748">
        <f t="shared" si="51"/>
        <v>39</v>
      </c>
      <c r="O55" s="749">
        <f t="shared" si="51"/>
        <v>2060</v>
      </c>
      <c r="P55" s="739">
        <f t="shared" si="6"/>
        <v>0</v>
      </c>
      <c r="Q55" s="730">
        <f t="shared" ref="Q55:T55" si="58">IF($N55&lt;=TRUNC($P$12),Q54*(1+Q$13),0)</f>
        <v>0</v>
      </c>
      <c r="R55" s="730">
        <f t="shared" si="58"/>
        <v>0</v>
      </c>
      <c r="S55" s="730">
        <f t="shared" si="58"/>
        <v>0</v>
      </c>
      <c r="T55" s="730">
        <f t="shared" si="58"/>
        <v>0</v>
      </c>
      <c r="U55" s="748"/>
      <c r="V55" s="748"/>
      <c r="W55" s="748"/>
      <c r="X55" s="748"/>
      <c r="Y55" s="748"/>
      <c r="Z55" s="739"/>
    </row>
    <row r="56" spans="13:26" x14ac:dyDescent="0.2">
      <c r="M56" s="614"/>
      <c r="N56" s="748">
        <f t="shared" si="51"/>
        <v>40</v>
      </c>
      <c r="O56" s="749">
        <f t="shared" si="51"/>
        <v>2061</v>
      </c>
      <c r="P56" s="739">
        <f t="shared" si="6"/>
        <v>0</v>
      </c>
      <c r="Q56" s="730">
        <f t="shared" ref="Q56:T56" si="59">IF($N56&lt;=TRUNC($P$12),Q55*(1+Q$13),0)</f>
        <v>0</v>
      </c>
      <c r="R56" s="730">
        <f t="shared" si="59"/>
        <v>0</v>
      </c>
      <c r="S56" s="730">
        <f t="shared" si="59"/>
        <v>0</v>
      </c>
      <c r="T56" s="730">
        <f t="shared" si="59"/>
        <v>0</v>
      </c>
      <c r="U56" s="724">
        <f>SUM(Q53:T56)/4</f>
        <v>0</v>
      </c>
      <c r="V56" s="730">
        <f>SUM(Q53:Q56)/4</f>
        <v>0</v>
      </c>
      <c r="W56" s="730">
        <f>SUM(R53:R56)/4</f>
        <v>0</v>
      </c>
      <c r="X56" s="730">
        <f>SUM(S53:S56)/4</f>
        <v>0</v>
      </c>
      <c r="Y56" s="730">
        <f>SUM(T53:T56)/4</f>
        <v>0</v>
      </c>
      <c r="Z56" s="742">
        <f>SUM(Q56:T56)-P56</f>
        <v>0</v>
      </c>
    </row>
    <row r="57" spans="13:26" x14ac:dyDescent="0.2">
      <c r="M57" s="614"/>
      <c r="N57" s="748"/>
      <c r="O57" s="615" t="s">
        <v>18</v>
      </c>
      <c r="P57" s="615" t="s">
        <v>18</v>
      </c>
      <c r="Q57" s="615" t="s">
        <v>18</v>
      </c>
      <c r="R57" s="615" t="s">
        <v>18</v>
      </c>
      <c r="S57" s="615" t="s">
        <v>18</v>
      </c>
      <c r="T57" s="615" t="s">
        <v>18</v>
      </c>
      <c r="U57" s="724"/>
      <c r="V57" s="724"/>
      <c r="W57" s="724"/>
      <c r="X57" s="724"/>
      <c r="Y57" s="724"/>
      <c r="Z57" s="614"/>
    </row>
    <row r="58" spans="13:26" x14ac:dyDescent="0.2">
      <c r="M58" s="614"/>
      <c r="O58" s="605" t="s">
        <v>111</v>
      </c>
      <c r="P58" s="726">
        <f>SUM(Q58:T58)</f>
        <v>5414917.4378620647</v>
      </c>
      <c r="Q58" s="724">
        <f>SUM(Q$17:Q$56)</f>
        <v>9093889.8599972688</v>
      </c>
      <c r="R58" s="724">
        <f>SUM(R$17:R$56)</f>
        <v>9113428.678112857</v>
      </c>
      <c r="S58" s="724">
        <f>SUM(S$17:S$56)</f>
        <v>-661.43382346852604</v>
      </c>
      <c r="T58" s="724">
        <f>SUM(T$17:T$56)</f>
        <v>-12791739.666424591</v>
      </c>
      <c r="U58" s="730"/>
      <c r="V58" s="724"/>
      <c r="W58" s="724"/>
      <c r="X58" s="724"/>
      <c r="Y58" s="724"/>
      <c r="Z58" s="614"/>
    </row>
    <row r="59" spans="13:26" x14ac:dyDescent="0.2">
      <c r="M59" s="614"/>
      <c r="N59" s="614"/>
      <c r="O59" s="614"/>
      <c r="P59" s="742">
        <f>P58-P$10</f>
        <v>9.3132257461547852E-9</v>
      </c>
      <c r="Q59" s="742">
        <f t="shared" ref="Q59:T59" si="60">Q58-Q$10</f>
        <v>0</v>
      </c>
      <c r="R59" s="742">
        <f t="shared" si="60"/>
        <v>0</v>
      </c>
      <c r="S59" s="742">
        <f t="shared" si="60"/>
        <v>-1.3642420526593924E-12</v>
      </c>
      <c r="T59" s="742">
        <f t="shared" si="60"/>
        <v>0</v>
      </c>
      <c r="U59" s="742">
        <f>SUM(Q58:T58)-P$10</f>
        <v>9.3132257461547852E-9</v>
      </c>
      <c r="V59" s="614"/>
      <c r="W59" s="614"/>
      <c r="X59" s="614"/>
      <c r="Y59" s="614"/>
      <c r="Z59" s="614"/>
    </row>
    <row r="60" spans="13:26" x14ac:dyDescent="0.2">
      <c r="M60" s="614"/>
      <c r="O60" s="719" t="s">
        <v>112</v>
      </c>
      <c r="P60" s="752">
        <f>$P$13</f>
        <v>2.6688955582064189E-2</v>
      </c>
      <c r="Z60" s="614"/>
    </row>
    <row r="61" spans="13:26" x14ac:dyDescent="0.2">
      <c r="M61" s="614"/>
      <c r="O61" s="720" t="s">
        <v>113</v>
      </c>
      <c r="P61" s="752">
        <f>((1+P60)^(1/12))-1</f>
        <v>2.1973287682759413E-3</v>
      </c>
      <c r="Z61" s="614"/>
    </row>
    <row r="62" spans="13:26" x14ac:dyDescent="0.2">
      <c r="M62" s="614"/>
      <c r="O62" s="720" t="s">
        <v>20</v>
      </c>
      <c r="P62" s="726">
        <f>P10</f>
        <v>5414917.4378620554</v>
      </c>
      <c r="Z62" s="614"/>
    </row>
    <row r="63" spans="13:26" x14ac:dyDescent="0.2">
      <c r="M63" s="614"/>
      <c r="O63" s="720" t="s">
        <v>21</v>
      </c>
      <c r="P63" s="724">
        <f>P62/(1+P61)^P64</f>
        <v>2153925.5211839699</v>
      </c>
      <c r="Z63" s="614"/>
    </row>
    <row r="64" spans="13:26" x14ac:dyDescent="0.2">
      <c r="M64" s="614"/>
      <c r="O64" s="720" t="s">
        <v>114</v>
      </c>
      <c r="P64" s="730">
        <f>$P$12*12</f>
        <v>420</v>
      </c>
      <c r="Q64" s="753"/>
      <c r="Z64" s="614"/>
    </row>
    <row r="65" spans="13:26" x14ac:dyDescent="0.2">
      <c r="M65" s="614"/>
      <c r="O65" s="720" t="s">
        <v>115</v>
      </c>
      <c r="P65" s="724">
        <f>PMT(P61,P64,-P63)</f>
        <v>7859.0099891966911</v>
      </c>
      <c r="Z65" s="614"/>
    </row>
    <row r="66" spans="13:26" x14ac:dyDescent="0.2">
      <c r="M66" s="614"/>
      <c r="N66" s="615"/>
      <c r="O66" s="615" t="s">
        <v>18</v>
      </c>
      <c r="P66" s="615" t="s">
        <v>18</v>
      </c>
      <c r="Q66" s="615" t="s">
        <v>18</v>
      </c>
      <c r="R66" s="615" t="s">
        <v>18</v>
      </c>
      <c r="Z66" s="614"/>
    </row>
    <row r="67" spans="13:26" x14ac:dyDescent="0.2">
      <c r="M67" s="614"/>
      <c r="N67" s="748">
        <v>1</v>
      </c>
      <c r="O67" s="730">
        <v>0</v>
      </c>
      <c r="P67" s="730">
        <f>P65</f>
        <v>7859.0099891966911</v>
      </c>
      <c r="Q67" s="730">
        <f>O67*$P$61</f>
        <v>0</v>
      </c>
      <c r="R67" s="730">
        <f>O67+P67+Q67</f>
        <v>7859.0099891966911</v>
      </c>
      <c r="Z67" s="614"/>
    </row>
    <row r="68" spans="13:26" x14ac:dyDescent="0.2">
      <c r="M68" s="614"/>
      <c r="N68" s="748">
        <f>N67+1</f>
        <v>2</v>
      </c>
      <c r="O68" s="730">
        <f t="shared" ref="O68:O69" si="61">R67</f>
        <v>7859.0099891966911</v>
      </c>
      <c r="P68" s="730">
        <f>P67</f>
        <v>7859.0099891966911</v>
      </c>
      <c r="Q68" s="730">
        <f t="shared" ref="Q68:Q69" si="62">O68*$P$61</f>
        <v>17.268828739429885</v>
      </c>
      <c r="R68" s="730">
        <f t="shared" ref="R68:R69" si="63">O68+P68+Q68</f>
        <v>15735.288807132813</v>
      </c>
      <c r="Z68" s="614"/>
    </row>
    <row r="69" spans="13:26" x14ac:dyDescent="0.2">
      <c r="M69" s="614"/>
      <c r="N69" s="748">
        <f t="shared" ref="N69:N132" si="64">N68+1</f>
        <v>3</v>
      </c>
      <c r="O69" s="730">
        <f t="shared" si="61"/>
        <v>15735.288807132813</v>
      </c>
      <c r="P69" s="730">
        <f>P68</f>
        <v>7859.0099891966911</v>
      </c>
      <c r="Q69" s="730">
        <f t="shared" si="62"/>
        <v>34.57560277304335</v>
      </c>
      <c r="R69" s="730">
        <f t="shared" si="63"/>
        <v>23628.874399102544</v>
      </c>
      <c r="Z69" s="614"/>
    </row>
    <row r="70" spans="13:26" x14ac:dyDescent="0.2">
      <c r="M70" s="614"/>
      <c r="N70" s="748">
        <f t="shared" si="64"/>
        <v>4</v>
      </c>
      <c r="O70" s="730">
        <f t="shared" ref="O70:O133" si="65">R69</f>
        <v>23628.874399102544</v>
      </c>
      <c r="P70" s="730">
        <f t="shared" ref="P70:P133" si="66">P69</f>
        <v>7859.0099891966911</v>
      </c>
      <c r="Q70" s="730">
        <f t="shared" ref="Q70:Q133" si="67">O70*$P$61</f>
        <v>51.920405479126913</v>
      </c>
      <c r="R70" s="730">
        <f t="shared" ref="R70:R133" si="68">O70+P70+Q70</f>
        <v>31539.804793778363</v>
      </c>
      <c r="Z70" s="614"/>
    </row>
    <row r="71" spans="13:26" x14ac:dyDescent="0.2">
      <c r="M71" s="614"/>
      <c r="N71" s="748">
        <f t="shared" si="64"/>
        <v>5</v>
      </c>
      <c r="O71" s="730">
        <f t="shared" si="65"/>
        <v>31539.804793778363</v>
      </c>
      <c r="P71" s="730">
        <f t="shared" si="66"/>
        <v>7859.0099891966911</v>
      </c>
      <c r="Q71" s="730">
        <f t="shared" si="67"/>
        <v>69.303320419176643</v>
      </c>
      <c r="R71" s="730">
        <f t="shared" si="68"/>
        <v>39468.118103394227</v>
      </c>
      <c r="Z71" s="614"/>
    </row>
    <row r="72" spans="13:26" x14ac:dyDescent="0.2">
      <c r="M72" s="614"/>
      <c r="N72" s="748">
        <f t="shared" si="64"/>
        <v>6</v>
      </c>
      <c r="O72" s="730">
        <f t="shared" si="65"/>
        <v>39468.118103394227</v>
      </c>
      <c r="P72" s="730">
        <f t="shared" si="66"/>
        <v>7859.0099891966911</v>
      </c>
      <c r="Q72" s="730">
        <f t="shared" si="67"/>
        <v>86.724431338300619</v>
      </c>
      <c r="R72" s="730">
        <f t="shared" si="68"/>
        <v>47413.852523929214</v>
      </c>
      <c r="Z72" s="614"/>
    </row>
    <row r="73" spans="13:26" x14ac:dyDescent="0.2">
      <c r="M73" s="614"/>
      <c r="N73" s="748">
        <f t="shared" si="64"/>
        <v>7</v>
      </c>
      <c r="O73" s="730">
        <f t="shared" si="65"/>
        <v>47413.852523929214</v>
      </c>
      <c r="P73" s="730">
        <f t="shared" si="66"/>
        <v>7859.0099891966911</v>
      </c>
      <c r="Q73" s="730">
        <f t="shared" si="67"/>
        <v>104.1838221656225</v>
      </c>
      <c r="R73" s="730">
        <f t="shared" si="68"/>
        <v>55377.046335291525</v>
      </c>
      <c r="Z73" s="614"/>
    </row>
    <row r="74" spans="13:26" x14ac:dyDescent="0.2">
      <c r="M74" s="614"/>
      <c r="N74" s="748">
        <f t="shared" si="64"/>
        <v>8</v>
      </c>
      <c r="O74" s="730">
        <f t="shared" si="65"/>
        <v>55377.046335291525</v>
      </c>
      <c r="P74" s="730">
        <f t="shared" si="66"/>
        <v>7859.0099891966911</v>
      </c>
      <c r="Q74" s="730">
        <f t="shared" si="67"/>
        <v>121.68157701468586</v>
      </c>
      <c r="R74" s="730">
        <f t="shared" si="68"/>
        <v>63357.7379015029</v>
      </c>
      <c r="Z74" s="614"/>
    </row>
    <row r="75" spans="13:26" x14ac:dyDescent="0.2">
      <c r="M75" s="614"/>
      <c r="N75" s="748">
        <f t="shared" si="64"/>
        <v>9</v>
      </c>
      <c r="O75" s="730">
        <f t="shared" si="65"/>
        <v>63357.7379015029</v>
      </c>
      <c r="P75" s="730">
        <f t="shared" si="66"/>
        <v>7859.0099891966911</v>
      </c>
      <c r="Q75" s="730">
        <f t="shared" si="67"/>
        <v>139.21778018385928</v>
      </c>
      <c r="R75" s="730">
        <f t="shared" si="68"/>
        <v>71355.965670883452</v>
      </c>
      <c r="Z75" s="614"/>
    </row>
    <row r="76" spans="13:26" x14ac:dyDescent="0.2">
      <c r="M76" s="614"/>
      <c r="N76" s="748">
        <f t="shared" si="64"/>
        <v>10</v>
      </c>
      <c r="O76" s="730">
        <f t="shared" si="65"/>
        <v>71355.965670883452</v>
      </c>
      <c r="P76" s="730">
        <f t="shared" si="66"/>
        <v>7859.0099891966911</v>
      </c>
      <c r="Q76" s="730">
        <f t="shared" si="67"/>
        <v>156.79251615674269</v>
      </c>
      <c r="R76" s="730">
        <f t="shared" si="68"/>
        <v>79371.768176236888</v>
      </c>
      <c r="Z76" s="614"/>
    </row>
    <row r="77" spans="13:26" x14ac:dyDescent="0.2">
      <c r="M77" s="614"/>
      <c r="N77" s="748">
        <f t="shared" si="64"/>
        <v>11</v>
      </c>
      <c r="O77" s="730">
        <f t="shared" si="65"/>
        <v>79371.768176236888</v>
      </c>
      <c r="P77" s="730">
        <f t="shared" si="66"/>
        <v>7859.0099891966911</v>
      </c>
      <c r="Q77" s="730">
        <f t="shared" si="67"/>
        <v>174.40586960257414</v>
      </c>
      <c r="R77" s="730">
        <f t="shared" si="68"/>
        <v>87405.18403503616</v>
      </c>
      <c r="Z77" s="614"/>
    </row>
    <row r="78" spans="13:26" x14ac:dyDescent="0.2">
      <c r="M78" s="614"/>
      <c r="N78" s="748">
        <f t="shared" si="64"/>
        <v>12</v>
      </c>
      <c r="O78" s="730">
        <f t="shared" si="65"/>
        <v>87405.18403503616</v>
      </c>
      <c r="P78" s="730">
        <f t="shared" si="66"/>
        <v>7859.0099891966911</v>
      </c>
      <c r="Q78" s="730">
        <f t="shared" si="67"/>
        <v>192.05792537663797</v>
      </c>
      <c r="R78" s="730">
        <f t="shared" si="68"/>
        <v>95456.25194960949</v>
      </c>
      <c r="Z78" s="614"/>
    </row>
    <row r="79" spans="13:26" x14ac:dyDescent="0.2">
      <c r="M79" s="614"/>
      <c r="N79" s="748">
        <f t="shared" si="64"/>
        <v>13</v>
      </c>
      <c r="O79" s="730">
        <f t="shared" si="65"/>
        <v>95456.25194960949</v>
      </c>
      <c r="P79" s="730">
        <f t="shared" si="66"/>
        <v>7859.0099891966911</v>
      </c>
      <c r="Q79" s="730">
        <f t="shared" si="67"/>
        <v>209.74876852067334</v>
      </c>
      <c r="R79" s="730">
        <f t="shared" si="68"/>
        <v>103525.01070732686</v>
      </c>
      <c r="Z79" s="614"/>
    </row>
    <row r="80" spans="13:26" x14ac:dyDescent="0.2">
      <c r="M80" s="614"/>
      <c r="N80" s="748">
        <f t="shared" si="64"/>
        <v>14</v>
      </c>
      <c r="O80" s="730">
        <f t="shared" si="65"/>
        <v>103525.01070732686</v>
      </c>
      <c r="P80" s="730">
        <f t="shared" si="66"/>
        <v>7859.0099891966911</v>
      </c>
      <c r="Q80" s="730">
        <f t="shared" si="67"/>
        <v>227.47848426328414</v>
      </c>
      <c r="R80" s="730">
        <f t="shared" si="68"/>
        <v>111611.49918078684</v>
      </c>
      <c r="Z80" s="614"/>
    </row>
    <row r="81" spans="13:26" x14ac:dyDescent="0.2">
      <c r="M81" s="614"/>
      <c r="N81" s="748">
        <f t="shared" si="64"/>
        <v>15</v>
      </c>
      <c r="O81" s="730">
        <f t="shared" si="65"/>
        <v>111611.49918078684</v>
      </c>
      <c r="P81" s="730">
        <f t="shared" si="66"/>
        <v>7859.0099891966911</v>
      </c>
      <c r="Q81" s="730">
        <f t="shared" si="67"/>
        <v>245.24715802034956</v>
      </c>
      <c r="R81" s="730">
        <f t="shared" si="68"/>
        <v>119715.75632800389</v>
      </c>
      <c r="Z81" s="614"/>
    </row>
    <row r="82" spans="13:26" x14ac:dyDescent="0.2">
      <c r="M82" s="614"/>
      <c r="N82" s="748">
        <f t="shared" si="64"/>
        <v>16</v>
      </c>
      <c r="O82" s="730">
        <f t="shared" si="65"/>
        <v>119715.75632800389</v>
      </c>
      <c r="P82" s="730">
        <f t="shared" si="66"/>
        <v>7859.0099891966911</v>
      </c>
      <c r="Q82" s="730">
        <f t="shared" si="67"/>
        <v>263.05487539543549</v>
      </c>
      <c r="R82" s="730">
        <f t="shared" si="68"/>
        <v>127837.82119259602</v>
      </c>
      <c r="Z82" s="614"/>
    </row>
    <row r="83" spans="13:26" x14ac:dyDescent="0.2">
      <c r="M83" s="614"/>
      <c r="N83" s="748">
        <f t="shared" si="64"/>
        <v>17</v>
      </c>
      <c r="O83" s="730">
        <f t="shared" si="65"/>
        <v>127837.82119259602</v>
      </c>
      <c r="P83" s="730">
        <f t="shared" si="66"/>
        <v>7859.0099891966911</v>
      </c>
      <c r="Q83" s="730">
        <f t="shared" si="67"/>
        <v>280.90172218020706</v>
      </c>
      <c r="R83" s="730">
        <f t="shared" si="68"/>
        <v>135977.73290397294</v>
      </c>
      <c r="Z83" s="614"/>
    </row>
    <row r="84" spans="13:26" x14ac:dyDescent="0.2">
      <c r="M84" s="614"/>
      <c r="N84" s="748">
        <f t="shared" si="64"/>
        <v>18</v>
      </c>
      <c r="O84" s="730">
        <f t="shared" si="65"/>
        <v>135977.73290397294</v>
      </c>
      <c r="P84" s="730">
        <f t="shared" si="66"/>
        <v>7859.0099891966911</v>
      </c>
      <c r="Q84" s="730">
        <f t="shared" si="67"/>
        <v>298.78778435484179</v>
      </c>
      <c r="R84" s="730">
        <f t="shared" si="68"/>
        <v>144135.53067752448</v>
      </c>
      <c r="Z84" s="614"/>
    </row>
    <row r="85" spans="13:26" x14ac:dyDescent="0.2">
      <c r="M85" s="614"/>
      <c r="N85" s="748">
        <f t="shared" si="64"/>
        <v>19</v>
      </c>
      <c r="O85" s="730">
        <f t="shared" si="65"/>
        <v>144135.53067752448</v>
      </c>
      <c r="P85" s="730">
        <f t="shared" si="66"/>
        <v>7859.0099891966911</v>
      </c>
      <c r="Q85" s="730">
        <f t="shared" si="67"/>
        <v>316.71314808844403</v>
      </c>
      <c r="R85" s="730">
        <f t="shared" si="68"/>
        <v>152311.25381480964</v>
      </c>
      <c r="Z85" s="614"/>
    </row>
    <row r="86" spans="13:26" x14ac:dyDescent="0.2">
      <c r="M86" s="614"/>
      <c r="N86" s="748">
        <f t="shared" si="64"/>
        <v>20</v>
      </c>
      <c r="O86" s="730">
        <f t="shared" si="65"/>
        <v>152311.25381480964</v>
      </c>
      <c r="P86" s="730">
        <f t="shared" si="66"/>
        <v>7859.0099891966911</v>
      </c>
      <c r="Q86" s="730">
        <f t="shared" si="67"/>
        <v>334.67789973945992</v>
      </c>
      <c r="R86" s="730">
        <f t="shared" si="68"/>
        <v>160504.9417037458</v>
      </c>
      <c r="Z86" s="614"/>
    </row>
    <row r="87" spans="13:26" x14ac:dyDescent="0.2">
      <c r="M87" s="614"/>
      <c r="N87" s="748">
        <f t="shared" si="64"/>
        <v>21</v>
      </c>
      <c r="O87" s="730">
        <f t="shared" si="65"/>
        <v>160504.9417037458</v>
      </c>
      <c r="P87" s="730">
        <f t="shared" si="66"/>
        <v>7859.0099891966911</v>
      </c>
      <c r="Q87" s="730">
        <f t="shared" si="67"/>
        <v>352.68212585609353</v>
      </c>
      <c r="R87" s="730">
        <f t="shared" si="68"/>
        <v>168716.63381879858</v>
      </c>
      <c r="Z87" s="614"/>
    </row>
    <row r="88" spans="13:26" x14ac:dyDescent="0.2">
      <c r="M88" s="614"/>
      <c r="N88" s="748">
        <f t="shared" si="64"/>
        <v>22</v>
      </c>
      <c r="O88" s="730">
        <f t="shared" si="65"/>
        <v>168716.63381879858</v>
      </c>
      <c r="P88" s="730">
        <f t="shared" si="66"/>
        <v>7859.0099891966911</v>
      </c>
      <c r="Q88" s="730">
        <f t="shared" si="67"/>
        <v>370.72591317672368</v>
      </c>
      <c r="R88" s="730">
        <f t="shared" si="68"/>
        <v>176946.369721172</v>
      </c>
      <c r="Z88" s="614"/>
    </row>
    <row r="89" spans="13:26" x14ac:dyDescent="0.2">
      <c r="M89" s="614"/>
      <c r="N89" s="748">
        <f t="shared" si="64"/>
        <v>23</v>
      </c>
      <c r="O89" s="730">
        <f t="shared" si="65"/>
        <v>176946.369721172</v>
      </c>
      <c r="P89" s="730">
        <f t="shared" si="66"/>
        <v>7859.0099891966911</v>
      </c>
      <c r="Q89" s="730">
        <f t="shared" si="67"/>
        <v>388.80934863032218</v>
      </c>
      <c r="R89" s="730">
        <f t="shared" si="68"/>
        <v>185194.18905899901</v>
      </c>
      <c r="Z89" s="614"/>
    </row>
    <row r="90" spans="13:26" x14ac:dyDescent="0.2">
      <c r="M90" s="614"/>
      <c r="N90" s="748">
        <f t="shared" si="64"/>
        <v>24</v>
      </c>
      <c r="O90" s="730">
        <f t="shared" si="65"/>
        <v>185194.18905899901</v>
      </c>
      <c r="P90" s="730">
        <f t="shared" si="66"/>
        <v>7859.0099891966911</v>
      </c>
      <c r="Q90" s="730">
        <f t="shared" si="67"/>
        <v>406.93251933687208</v>
      </c>
      <c r="R90" s="730">
        <f t="shared" si="68"/>
        <v>193460.13156753257</v>
      </c>
      <c r="Z90" s="614"/>
    </row>
    <row r="91" spans="13:26" x14ac:dyDescent="0.2">
      <c r="M91" s="614"/>
      <c r="N91" s="748">
        <f t="shared" si="64"/>
        <v>25</v>
      </c>
      <c r="O91" s="730">
        <f t="shared" si="65"/>
        <v>193460.13156753257</v>
      </c>
      <c r="P91" s="730">
        <f t="shared" si="66"/>
        <v>7859.0099891966911</v>
      </c>
      <c r="Q91" s="730">
        <f t="shared" si="67"/>
        <v>425.0955126077879</v>
      </c>
      <c r="R91" s="730">
        <f t="shared" si="68"/>
        <v>201744.23706933705</v>
      </c>
      <c r="Z91" s="614"/>
    </row>
    <row r="92" spans="13:26" x14ac:dyDescent="0.2">
      <c r="M92" s="614"/>
      <c r="N92" s="748">
        <f t="shared" si="64"/>
        <v>26</v>
      </c>
      <c r="O92" s="730">
        <f t="shared" si="65"/>
        <v>201744.23706933705</v>
      </c>
      <c r="P92" s="730">
        <f t="shared" si="66"/>
        <v>7859.0099891966911</v>
      </c>
      <c r="Q92" s="730">
        <f t="shared" si="67"/>
        <v>443.29841594633587</v>
      </c>
      <c r="R92" s="730">
        <f t="shared" si="68"/>
        <v>210046.54547448008</v>
      </c>
      <c r="Z92" s="614"/>
    </row>
    <row r="93" spans="13:26" x14ac:dyDescent="0.2">
      <c r="M93" s="614"/>
      <c r="N93" s="748">
        <f t="shared" si="64"/>
        <v>27</v>
      </c>
      <c r="O93" s="730">
        <f t="shared" si="65"/>
        <v>210046.54547448008</v>
      </c>
      <c r="P93" s="730">
        <f t="shared" si="66"/>
        <v>7859.0099891966911</v>
      </c>
      <c r="Q93" s="730">
        <f t="shared" si="67"/>
        <v>461.54131704805582</v>
      </c>
      <c r="R93" s="730">
        <f t="shared" si="68"/>
        <v>218367.09678072482</v>
      </c>
      <c r="Z93" s="614"/>
    </row>
    <row r="94" spans="13:26" x14ac:dyDescent="0.2">
      <c r="M94" s="614"/>
      <c r="N94" s="748">
        <f t="shared" si="64"/>
        <v>28</v>
      </c>
      <c r="O94" s="730">
        <f t="shared" si="65"/>
        <v>218367.09678072482</v>
      </c>
      <c r="P94" s="730">
        <f t="shared" si="66"/>
        <v>7859.0099891966911</v>
      </c>
      <c r="Q94" s="730">
        <f t="shared" si="67"/>
        <v>479.82430380118336</v>
      </c>
      <c r="R94" s="730">
        <f t="shared" si="68"/>
        <v>226705.93107372269</v>
      </c>
      <c r="Z94" s="614"/>
    </row>
    <row r="95" spans="13:26" x14ac:dyDescent="0.2">
      <c r="M95" s="614"/>
      <c r="N95" s="748">
        <f t="shared" si="64"/>
        <v>29</v>
      </c>
      <c r="O95" s="730">
        <f t="shared" si="65"/>
        <v>226705.93107372269</v>
      </c>
      <c r="P95" s="730">
        <f t="shared" si="66"/>
        <v>7859.0099891966911</v>
      </c>
      <c r="Q95" s="730">
        <f t="shared" si="67"/>
        <v>498.14746428707355</v>
      </c>
      <c r="R95" s="730">
        <f t="shared" si="68"/>
        <v>235063.08852720645</v>
      </c>
      <c r="Z95" s="614"/>
    </row>
    <row r="96" spans="13:26" x14ac:dyDescent="0.2">
      <c r="M96" s="614"/>
      <c r="N96" s="748">
        <f t="shared" si="64"/>
        <v>30</v>
      </c>
      <c r="O96" s="730">
        <f t="shared" si="65"/>
        <v>235063.08852720645</v>
      </c>
      <c r="P96" s="730">
        <f t="shared" si="66"/>
        <v>7859.0099891966911</v>
      </c>
      <c r="Q96" s="730">
        <f t="shared" si="67"/>
        <v>516.51088678062513</v>
      </c>
      <c r="R96" s="730">
        <f t="shared" si="68"/>
        <v>243438.60940318377</v>
      </c>
      <c r="Z96" s="614"/>
    </row>
    <row r="97" spans="13:26" x14ac:dyDescent="0.2">
      <c r="M97" s="614"/>
      <c r="N97" s="748">
        <f t="shared" si="64"/>
        <v>31</v>
      </c>
      <c r="O97" s="730">
        <f t="shared" si="65"/>
        <v>243438.60940318377</v>
      </c>
      <c r="P97" s="730">
        <f t="shared" si="66"/>
        <v>7859.0099891966911</v>
      </c>
      <c r="Q97" s="730">
        <f t="shared" si="67"/>
        <v>534.91465975070582</v>
      </c>
      <c r="R97" s="730">
        <f t="shared" si="68"/>
        <v>251832.53405213117</v>
      </c>
      <c r="Z97" s="614"/>
    </row>
    <row r="98" spans="13:26" x14ac:dyDescent="0.2">
      <c r="M98" s="614"/>
      <c r="N98" s="748">
        <f t="shared" si="64"/>
        <v>32</v>
      </c>
      <c r="O98" s="730">
        <f t="shared" si="65"/>
        <v>251832.53405213117</v>
      </c>
      <c r="P98" s="730">
        <f t="shared" si="66"/>
        <v>7859.0099891966911</v>
      </c>
      <c r="Q98" s="730">
        <f t="shared" si="67"/>
        <v>553.35887186057846</v>
      </c>
      <c r="R98" s="730">
        <f t="shared" si="68"/>
        <v>260244.90291318845</v>
      </c>
      <c r="Z98" s="614"/>
    </row>
    <row r="99" spans="13:26" x14ac:dyDescent="0.2">
      <c r="M99" s="614"/>
      <c r="N99" s="748">
        <f t="shared" si="64"/>
        <v>33</v>
      </c>
      <c r="O99" s="730">
        <f t="shared" si="65"/>
        <v>260244.90291318845</v>
      </c>
      <c r="P99" s="730">
        <f t="shared" si="66"/>
        <v>7859.0099891966911</v>
      </c>
      <c r="Q99" s="730">
        <f t="shared" si="67"/>
        <v>571.84361196832833</v>
      </c>
      <c r="R99" s="730">
        <f t="shared" si="68"/>
        <v>268675.75651435344</v>
      </c>
      <c r="Z99" s="614"/>
    </row>
    <row r="100" spans="13:26" x14ac:dyDescent="0.2">
      <c r="M100" s="614"/>
      <c r="N100" s="748">
        <f t="shared" si="64"/>
        <v>34</v>
      </c>
      <c r="O100" s="730">
        <f t="shared" si="65"/>
        <v>268675.75651435344</v>
      </c>
      <c r="P100" s="730">
        <f t="shared" si="66"/>
        <v>7859.0099891966911</v>
      </c>
      <c r="Q100" s="730">
        <f t="shared" si="67"/>
        <v>590.36896912729094</v>
      </c>
      <c r="R100" s="730">
        <f t="shared" si="68"/>
        <v>277125.13547267742</v>
      </c>
      <c r="Z100" s="614"/>
    </row>
    <row r="101" spans="13:26" x14ac:dyDescent="0.2">
      <c r="M101" s="614"/>
      <c r="N101" s="748">
        <f t="shared" si="64"/>
        <v>35</v>
      </c>
      <c r="O101" s="730">
        <f t="shared" si="65"/>
        <v>277125.13547267742</v>
      </c>
      <c r="P101" s="730">
        <f t="shared" si="66"/>
        <v>7859.0099891966911</v>
      </c>
      <c r="Q101" s="730">
        <f t="shared" si="67"/>
        <v>608.93503258648161</v>
      </c>
      <c r="R101" s="730">
        <f t="shared" si="68"/>
        <v>285593.08049446059</v>
      </c>
      <c r="Z101" s="614"/>
    </row>
    <row r="102" spans="13:26" x14ac:dyDescent="0.2">
      <c r="M102" s="614"/>
      <c r="N102" s="748">
        <f t="shared" si="64"/>
        <v>36</v>
      </c>
      <c r="O102" s="730">
        <f t="shared" si="65"/>
        <v>285593.08049446059</v>
      </c>
      <c r="P102" s="730">
        <f t="shared" si="66"/>
        <v>7859.0099891966911</v>
      </c>
      <c r="Q102" s="730">
        <f t="shared" si="67"/>
        <v>627.5418917910248</v>
      </c>
      <c r="R102" s="730">
        <f t="shared" si="68"/>
        <v>294079.6323754483</v>
      </c>
      <c r="Z102" s="614"/>
    </row>
    <row r="103" spans="13:26" x14ac:dyDescent="0.2">
      <c r="M103" s="614"/>
      <c r="N103" s="748">
        <f t="shared" si="64"/>
        <v>37</v>
      </c>
      <c r="O103" s="730">
        <f t="shared" si="65"/>
        <v>294079.6323754483</v>
      </c>
      <c r="P103" s="730">
        <f t="shared" si="66"/>
        <v>7859.0099891966911</v>
      </c>
      <c r="Q103" s="730">
        <f t="shared" si="67"/>
        <v>646.18963638258549</v>
      </c>
      <c r="R103" s="730">
        <f t="shared" si="68"/>
        <v>302584.83200102753</v>
      </c>
      <c r="Z103" s="614"/>
    </row>
    <row r="104" spans="13:26" x14ac:dyDescent="0.2">
      <c r="M104" s="614"/>
      <c r="N104" s="748">
        <f t="shared" si="64"/>
        <v>38</v>
      </c>
      <c r="O104" s="730">
        <f t="shared" si="65"/>
        <v>302584.83200102753</v>
      </c>
      <c r="P104" s="730">
        <f t="shared" si="66"/>
        <v>7859.0099891966911</v>
      </c>
      <c r="Q104" s="730">
        <f t="shared" si="67"/>
        <v>664.87835619980046</v>
      </c>
      <c r="R104" s="730">
        <f t="shared" si="68"/>
        <v>311108.72034642403</v>
      </c>
      <c r="Z104" s="614"/>
    </row>
    <row r="105" spans="13:26" x14ac:dyDescent="0.2">
      <c r="M105" s="614"/>
      <c r="N105" s="748">
        <f t="shared" si="64"/>
        <v>39</v>
      </c>
      <c r="O105" s="730">
        <f t="shared" si="65"/>
        <v>311108.72034642403</v>
      </c>
      <c r="P105" s="730">
        <f t="shared" si="66"/>
        <v>7859.0099891966911</v>
      </c>
      <c r="Q105" s="730">
        <f t="shared" si="67"/>
        <v>683.6081412787122</v>
      </c>
      <c r="R105" s="730">
        <f t="shared" si="68"/>
        <v>319651.33847689943</v>
      </c>
      <c r="Z105" s="614"/>
    </row>
    <row r="106" spans="13:26" x14ac:dyDescent="0.2">
      <c r="M106" s="614"/>
      <c r="N106" s="748">
        <f t="shared" si="64"/>
        <v>40</v>
      </c>
      <c r="O106" s="730">
        <f t="shared" si="65"/>
        <v>319651.33847689943</v>
      </c>
      <c r="P106" s="730">
        <f t="shared" si="66"/>
        <v>7859.0099891966911</v>
      </c>
      <c r="Q106" s="730">
        <f t="shared" si="67"/>
        <v>702.37908185320146</v>
      </c>
      <c r="R106" s="730">
        <f t="shared" si="68"/>
        <v>328212.7275479493</v>
      </c>
      <c r="Z106" s="614"/>
    </row>
    <row r="107" spans="13:26" x14ac:dyDescent="0.2">
      <c r="M107" s="614"/>
      <c r="N107" s="748">
        <f t="shared" si="64"/>
        <v>41</v>
      </c>
      <c r="O107" s="730">
        <f t="shared" si="65"/>
        <v>328212.7275479493</v>
      </c>
      <c r="P107" s="730">
        <f t="shared" si="66"/>
        <v>7859.0099891966911</v>
      </c>
      <c r="Q107" s="730">
        <f t="shared" si="67"/>
        <v>721.19126835542249</v>
      </c>
      <c r="R107" s="730">
        <f t="shared" si="68"/>
        <v>336792.92880550137</v>
      </c>
      <c r="Z107" s="614"/>
    </row>
    <row r="108" spans="13:26" x14ac:dyDescent="0.2">
      <c r="M108" s="614"/>
      <c r="N108" s="748">
        <f t="shared" si="64"/>
        <v>42</v>
      </c>
      <c r="O108" s="730">
        <f t="shared" si="65"/>
        <v>336792.92880550137</v>
      </c>
      <c r="P108" s="730">
        <f t="shared" si="66"/>
        <v>7859.0099891966911</v>
      </c>
      <c r="Q108" s="730">
        <f t="shared" si="67"/>
        <v>740.04479141623915</v>
      </c>
      <c r="R108" s="730">
        <f t="shared" si="68"/>
        <v>345391.98358611431</v>
      </c>
      <c r="Z108" s="614"/>
    </row>
    <row r="109" spans="13:26" x14ac:dyDescent="0.2">
      <c r="M109" s="614"/>
      <c r="N109" s="748">
        <f t="shared" si="64"/>
        <v>43</v>
      </c>
      <c r="O109" s="730">
        <f t="shared" si="65"/>
        <v>345391.98358611431</v>
      </c>
      <c r="P109" s="730">
        <f t="shared" si="66"/>
        <v>7859.0099891966911</v>
      </c>
      <c r="Q109" s="730">
        <f t="shared" si="67"/>
        <v>758.93974186566072</v>
      </c>
      <c r="R109" s="730">
        <f t="shared" si="68"/>
        <v>354009.93331717665</v>
      </c>
      <c r="Z109" s="614"/>
    </row>
    <row r="110" spans="13:26" x14ac:dyDescent="0.2">
      <c r="M110" s="614"/>
      <c r="N110" s="748">
        <f t="shared" si="64"/>
        <v>44</v>
      </c>
      <c r="O110" s="730">
        <f t="shared" si="65"/>
        <v>354009.93331717665</v>
      </c>
      <c r="P110" s="730">
        <f t="shared" si="66"/>
        <v>7859.0099891966911</v>
      </c>
      <c r="Q110" s="730">
        <f t="shared" si="67"/>
        <v>777.87621073327989</v>
      </c>
      <c r="R110" s="730">
        <f t="shared" si="68"/>
        <v>362646.81951710657</v>
      </c>
      <c r="Z110" s="614"/>
    </row>
    <row r="111" spans="13:26" x14ac:dyDescent="0.2">
      <c r="M111" s="614"/>
      <c r="N111" s="748">
        <f t="shared" si="64"/>
        <v>45</v>
      </c>
      <c r="O111" s="730">
        <f t="shared" si="65"/>
        <v>362646.81951710657</v>
      </c>
      <c r="P111" s="730">
        <f t="shared" si="66"/>
        <v>7859.0099891966911</v>
      </c>
      <c r="Q111" s="730">
        <f t="shared" si="67"/>
        <v>796.85428924871132</v>
      </c>
      <c r="R111" s="730">
        <f t="shared" si="68"/>
        <v>371302.68379555194</v>
      </c>
      <c r="Z111" s="614"/>
    </row>
    <row r="112" spans="13:26" x14ac:dyDescent="0.2">
      <c r="M112" s="614"/>
      <c r="N112" s="748">
        <f t="shared" si="64"/>
        <v>46</v>
      </c>
      <c r="O112" s="730">
        <f t="shared" si="65"/>
        <v>371302.68379555194</v>
      </c>
      <c r="P112" s="730">
        <f t="shared" si="66"/>
        <v>7859.0099891966911</v>
      </c>
      <c r="Q112" s="730">
        <f t="shared" si="67"/>
        <v>815.87406884203142</v>
      </c>
      <c r="R112" s="730">
        <f t="shared" si="68"/>
        <v>379977.56785359065</v>
      </c>
      <c r="Z112" s="614"/>
    </row>
    <row r="113" spans="13:26" x14ac:dyDescent="0.2">
      <c r="M113" s="614"/>
      <c r="N113" s="748">
        <f t="shared" si="64"/>
        <v>47</v>
      </c>
      <c r="O113" s="730">
        <f t="shared" si="65"/>
        <v>379977.56785359065</v>
      </c>
      <c r="P113" s="730">
        <f t="shared" si="66"/>
        <v>7859.0099891966911</v>
      </c>
      <c r="Q113" s="730">
        <f t="shared" si="67"/>
        <v>834.93564114421827</v>
      </c>
      <c r="R113" s="730">
        <f t="shared" si="68"/>
        <v>388671.51348393154</v>
      </c>
      <c r="Z113" s="614"/>
    </row>
    <row r="114" spans="13:26" x14ac:dyDescent="0.2">
      <c r="M114" s="614"/>
      <c r="N114" s="748">
        <f t="shared" si="64"/>
        <v>48</v>
      </c>
      <c r="O114" s="730">
        <f t="shared" si="65"/>
        <v>388671.51348393154</v>
      </c>
      <c r="P114" s="730">
        <f t="shared" si="66"/>
        <v>7859.0099891966911</v>
      </c>
      <c r="Q114" s="730">
        <f t="shared" si="67"/>
        <v>854.03909798759321</v>
      </c>
      <c r="R114" s="730">
        <f t="shared" si="68"/>
        <v>397384.56257111579</v>
      </c>
      <c r="Z114" s="614"/>
    </row>
    <row r="115" spans="13:26" x14ac:dyDescent="0.2">
      <c r="M115" s="614"/>
      <c r="N115" s="748">
        <f t="shared" si="64"/>
        <v>49</v>
      </c>
      <c r="O115" s="730">
        <f t="shared" si="65"/>
        <v>397384.56257111579</v>
      </c>
      <c r="P115" s="730">
        <f t="shared" si="66"/>
        <v>7859.0099891966911</v>
      </c>
      <c r="Q115" s="730">
        <f t="shared" si="67"/>
        <v>873.18453140626355</v>
      </c>
      <c r="R115" s="730">
        <f t="shared" si="68"/>
        <v>406116.75709171873</v>
      </c>
      <c r="Z115" s="614"/>
    </row>
    <row r="116" spans="13:26" x14ac:dyDescent="0.2">
      <c r="M116" s="614"/>
      <c r="N116" s="748">
        <f t="shared" si="64"/>
        <v>50</v>
      </c>
      <c r="O116" s="730">
        <f t="shared" si="65"/>
        <v>406116.75709171873</v>
      </c>
      <c r="P116" s="730">
        <f t="shared" si="66"/>
        <v>7859.0099891966911</v>
      </c>
      <c r="Q116" s="730">
        <f t="shared" si="67"/>
        <v>892.3720336365659</v>
      </c>
      <c r="R116" s="730">
        <f t="shared" si="68"/>
        <v>414868.13911455194</v>
      </c>
      <c r="Z116" s="614"/>
    </row>
    <row r="117" spans="13:26" x14ac:dyDescent="0.2">
      <c r="M117" s="614"/>
      <c r="N117" s="748">
        <f t="shared" si="64"/>
        <v>51</v>
      </c>
      <c r="O117" s="730">
        <f t="shared" si="65"/>
        <v>414868.13911455194</v>
      </c>
      <c r="P117" s="730">
        <f t="shared" si="66"/>
        <v>7859.0099891966911</v>
      </c>
      <c r="Q117" s="730">
        <f t="shared" si="67"/>
        <v>911.6016971175103</v>
      </c>
      <c r="R117" s="730">
        <f t="shared" si="68"/>
        <v>423638.75080086611</v>
      </c>
      <c r="Z117" s="614"/>
    </row>
    <row r="118" spans="13:26" x14ac:dyDescent="0.2">
      <c r="M118" s="614"/>
      <c r="N118" s="748">
        <f t="shared" si="64"/>
        <v>52</v>
      </c>
      <c r="O118" s="730">
        <f t="shared" si="65"/>
        <v>423638.75080086611</v>
      </c>
      <c r="P118" s="730">
        <f t="shared" si="66"/>
        <v>7859.0099891966911</v>
      </c>
      <c r="Q118" s="730">
        <f t="shared" si="67"/>
        <v>930.87361449122557</v>
      </c>
      <c r="R118" s="730">
        <f t="shared" si="68"/>
        <v>432428.63440455403</v>
      </c>
      <c r="Z118" s="614"/>
    </row>
    <row r="119" spans="13:26" x14ac:dyDescent="0.2">
      <c r="M119" s="614"/>
      <c r="N119" s="748">
        <f t="shared" si="64"/>
        <v>53</v>
      </c>
      <c r="O119" s="730">
        <f t="shared" si="65"/>
        <v>432428.63440455403</v>
      </c>
      <c r="P119" s="730">
        <f t="shared" si="66"/>
        <v>7859.0099891966911</v>
      </c>
      <c r="Q119" s="730">
        <f t="shared" si="67"/>
        <v>950.18787860340603</v>
      </c>
      <c r="R119" s="730">
        <f t="shared" si="68"/>
        <v>441237.83227235411</v>
      </c>
      <c r="Z119" s="614"/>
    </row>
    <row r="120" spans="13:26" x14ac:dyDescent="0.2">
      <c r="M120" s="614"/>
      <c r="N120" s="748">
        <f t="shared" si="64"/>
        <v>54</v>
      </c>
      <c r="O120" s="730">
        <f t="shared" si="65"/>
        <v>441237.83227235411</v>
      </c>
      <c r="P120" s="730">
        <f t="shared" si="66"/>
        <v>7859.0099891966911</v>
      </c>
      <c r="Q120" s="730">
        <f t="shared" si="67"/>
        <v>969.54458250375819</v>
      </c>
      <c r="R120" s="730">
        <f t="shared" si="68"/>
        <v>450066.3868440545</v>
      </c>
      <c r="Z120" s="614"/>
    </row>
    <row r="121" spans="13:26" x14ac:dyDescent="0.2">
      <c r="M121" s="614"/>
      <c r="N121" s="748">
        <f t="shared" si="64"/>
        <v>55</v>
      </c>
      <c r="O121" s="730">
        <f t="shared" si="65"/>
        <v>450066.3868440545</v>
      </c>
      <c r="P121" s="730">
        <f t="shared" si="66"/>
        <v>7859.0099891966911</v>
      </c>
      <c r="Q121" s="730">
        <f t="shared" si="67"/>
        <v>988.94381944644954</v>
      </c>
      <c r="R121" s="730">
        <f t="shared" si="68"/>
        <v>458914.3406526976</v>
      </c>
      <c r="Z121" s="614"/>
    </row>
    <row r="122" spans="13:26" x14ac:dyDescent="0.2">
      <c r="M122" s="614"/>
      <c r="N122" s="748">
        <f t="shared" si="64"/>
        <v>56</v>
      </c>
      <c r="O122" s="730">
        <f t="shared" si="65"/>
        <v>458914.3406526976</v>
      </c>
      <c r="P122" s="730">
        <f t="shared" si="66"/>
        <v>7859.0099891966911</v>
      </c>
      <c r="Q122" s="730">
        <f t="shared" si="67"/>
        <v>1008.3856828905577</v>
      </c>
      <c r="R122" s="730">
        <f t="shared" si="68"/>
        <v>467781.73632478481</v>
      </c>
      <c r="Z122" s="614"/>
    </row>
    <row r="123" spans="13:26" x14ac:dyDescent="0.2">
      <c r="M123" s="614"/>
      <c r="N123" s="748">
        <f t="shared" si="64"/>
        <v>57</v>
      </c>
      <c r="O123" s="730">
        <f t="shared" si="65"/>
        <v>467781.73632478481</v>
      </c>
      <c r="P123" s="730">
        <f t="shared" si="66"/>
        <v>7859.0099891966911</v>
      </c>
      <c r="Q123" s="730">
        <f t="shared" si="67"/>
        <v>1027.8702665005205</v>
      </c>
      <c r="R123" s="730">
        <f t="shared" si="68"/>
        <v>476668.61658048199</v>
      </c>
      <c r="Z123" s="614"/>
    </row>
    <row r="124" spans="13:26" x14ac:dyDescent="0.2">
      <c r="M124" s="614"/>
      <c r="N124" s="748">
        <f t="shared" si="64"/>
        <v>58</v>
      </c>
      <c r="O124" s="730">
        <f t="shared" si="65"/>
        <v>476668.61658048199</v>
      </c>
      <c r="P124" s="730">
        <f t="shared" si="66"/>
        <v>7859.0099891966911</v>
      </c>
      <c r="Q124" s="730">
        <f t="shared" si="67"/>
        <v>1047.3976641465874</v>
      </c>
      <c r="R124" s="730">
        <f t="shared" si="68"/>
        <v>485575.02423382527</v>
      </c>
      <c r="Z124" s="614"/>
    </row>
    <row r="125" spans="13:26" x14ac:dyDescent="0.2">
      <c r="M125" s="614"/>
      <c r="N125" s="748">
        <f t="shared" si="64"/>
        <v>59</v>
      </c>
      <c r="O125" s="730">
        <f t="shared" si="65"/>
        <v>485575.02423382527</v>
      </c>
      <c r="P125" s="730">
        <f t="shared" si="66"/>
        <v>7859.0099891966911</v>
      </c>
      <c r="Q125" s="730">
        <f t="shared" si="67"/>
        <v>1066.9679699052715</v>
      </c>
      <c r="R125" s="730">
        <f t="shared" si="68"/>
        <v>494501.00219292723</v>
      </c>
      <c r="Z125" s="614"/>
    </row>
    <row r="126" spans="13:26" x14ac:dyDescent="0.2">
      <c r="M126" s="614"/>
      <c r="N126" s="748">
        <f t="shared" si="64"/>
        <v>60</v>
      </c>
      <c r="O126" s="730">
        <f t="shared" si="65"/>
        <v>494501.00219292723</v>
      </c>
      <c r="P126" s="730">
        <f t="shared" si="66"/>
        <v>7859.0099891966911</v>
      </c>
      <c r="Q126" s="730">
        <f t="shared" si="67"/>
        <v>1086.5812780598033</v>
      </c>
      <c r="R126" s="730">
        <f t="shared" si="68"/>
        <v>503446.59346018371</v>
      </c>
      <c r="Z126" s="614"/>
    </row>
    <row r="127" spans="13:26" x14ac:dyDescent="0.2">
      <c r="M127" s="614"/>
      <c r="N127" s="748">
        <f t="shared" si="64"/>
        <v>61</v>
      </c>
      <c r="O127" s="730">
        <f t="shared" si="65"/>
        <v>503446.59346018371</v>
      </c>
      <c r="P127" s="730">
        <f t="shared" si="66"/>
        <v>7859.0099891966911</v>
      </c>
      <c r="Q127" s="730">
        <f t="shared" si="67"/>
        <v>1106.237683100584</v>
      </c>
      <c r="R127" s="730">
        <f t="shared" si="68"/>
        <v>512411.84113248094</v>
      </c>
      <c r="Z127" s="614"/>
    </row>
    <row r="128" spans="13:26" x14ac:dyDescent="0.2">
      <c r="M128" s="614"/>
      <c r="N128" s="748">
        <f t="shared" si="64"/>
        <v>62</v>
      </c>
      <c r="O128" s="730">
        <f t="shared" si="65"/>
        <v>512411.84113248094</v>
      </c>
      <c r="P128" s="730">
        <f t="shared" si="66"/>
        <v>7859.0099891966911</v>
      </c>
      <c r="Q128" s="730">
        <f t="shared" si="67"/>
        <v>1125.9372797256417</v>
      </c>
      <c r="R128" s="730">
        <f t="shared" si="68"/>
        <v>521396.78840140323</v>
      </c>
      <c r="Z128" s="614"/>
    </row>
    <row r="129" spans="13:26" x14ac:dyDescent="0.2">
      <c r="M129" s="614"/>
      <c r="N129" s="748">
        <f t="shared" si="64"/>
        <v>63</v>
      </c>
      <c r="O129" s="730">
        <f t="shared" si="65"/>
        <v>521396.78840140323</v>
      </c>
      <c r="P129" s="730">
        <f t="shared" si="66"/>
        <v>7859.0099891966911</v>
      </c>
      <c r="Q129" s="730">
        <f t="shared" si="67"/>
        <v>1145.6801628410869</v>
      </c>
      <c r="R129" s="730">
        <f t="shared" si="68"/>
        <v>530401.478553441</v>
      </c>
      <c r="Z129" s="614"/>
    </row>
    <row r="130" spans="13:26" x14ac:dyDescent="0.2">
      <c r="M130" s="614"/>
      <c r="N130" s="748">
        <f t="shared" si="64"/>
        <v>64</v>
      </c>
      <c r="O130" s="730">
        <f t="shared" si="65"/>
        <v>530401.478553441</v>
      </c>
      <c r="P130" s="730">
        <f t="shared" si="66"/>
        <v>7859.0099891966911</v>
      </c>
      <c r="Q130" s="730">
        <f t="shared" si="67"/>
        <v>1165.4664275615705</v>
      </c>
      <c r="R130" s="730">
        <f t="shared" si="68"/>
        <v>539425.95497019927</v>
      </c>
      <c r="Z130" s="614"/>
    </row>
    <row r="131" spans="13:26" x14ac:dyDescent="0.2">
      <c r="M131" s="614"/>
      <c r="N131" s="748">
        <f t="shared" si="64"/>
        <v>65</v>
      </c>
      <c r="O131" s="730">
        <f t="shared" si="65"/>
        <v>539425.95497019927</v>
      </c>
      <c r="P131" s="730">
        <f t="shared" si="66"/>
        <v>7859.0099891966911</v>
      </c>
      <c r="Q131" s="730">
        <f t="shared" si="67"/>
        <v>1185.2961692107413</v>
      </c>
      <c r="R131" s="730">
        <f t="shared" si="68"/>
        <v>548470.26112860662</v>
      </c>
      <c r="Z131" s="614"/>
    </row>
    <row r="132" spans="13:26" x14ac:dyDescent="0.2">
      <c r="M132" s="614"/>
      <c r="N132" s="748">
        <f t="shared" si="64"/>
        <v>66</v>
      </c>
      <c r="O132" s="730">
        <f t="shared" si="65"/>
        <v>548470.26112860662</v>
      </c>
      <c r="P132" s="730">
        <f t="shared" si="66"/>
        <v>7859.0099891966911</v>
      </c>
      <c r="Q132" s="730">
        <f t="shared" si="67"/>
        <v>1205.169483321705</v>
      </c>
      <c r="R132" s="730">
        <f t="shared" si="68"/>
        <v>557534.44060112501</v>
      </c>
      <c r="Z132" s="614"/>
    </row>
    <row r="133" spans="13:26" x14ac:dyDescent="0.2">
      <c r="M133" s="614"/>
      <c r="N133" s="748">
        <f t="shared" ref="N133:N196" si="69">N132+1</f>
        <v>67</v>
      </c>
      <c r="O133" s="730">
        <f t="shared" si="65"/>
        <v>557534.44060112501</v>
      </c>
      <c r="P133" s="730">
        <f t="shared" si="66"/>
        <v>7859.0099891966911</v>
      </c>
      <c r="Q133" s="730">
        <f t="shared" si="67"/>
        <v>1225.0864656374858</v>
      </c>
      <c r="R133" s="730">
        <f t="shared" si="68"/>
        <v>566618.53705595911</v>
      </c>
      <c r="Z133" s="614"/>
    </row>
    <row r="134" spans="13:26" x14ac:dyDescent="0.2">
      <c r="M134" s="614"/>
      <c r="N134" s="748">
        <f t="shared" si="69"/>
        <v>68</v>
      </c>
      <c r="O134" s="730">
        <f t="shared" ref="O134:O197" si="70">R133</f>
        <v>566618.53705595911</v>
      </c>
      <c r="P134" s="730">
        <f t="shared" ref="P134:P197" si="71">P133</f>
        <v>7859.0099891966911</v>
      </c>
      <c r="Q134" s="730">
        <f t="shared" ref="Q134:Q197" si="72">O134*$P$61</f>
        <v>1245.0472121114865</v>
      </c>
      <c r="R134" s="730">
        <f t="shared" ref="R134:R197" si="73">O134+P134+Q134</f>
        <v>575722.59425726731</v>
      </c>
      <c r="Z134" s="614"/>
    </row>
    <row r="135" spans="13:26" x14ac:dyDescent="0.2">
      <c r="M135" s="614"/>
      <c r="N135" s="748">
        <f t="shared" si="69"/>
        <v>69</v>
      </c>
      <c r="O135" s="730">
        <f t="shared" si="70"/>
        <v>575722.59425726731</v>
      </c>
      <c r="P135" s="730">
        <f t="shared" si="71"/>
        <v>7859.0099891966911</v>
      </c>
      <c r="Q135" s="730">
        <f t="shared" si="72"/>
        <v>1265.0518189079507</v>
      </c>
      <c r="R135" s="730">
        <f t="shared" si="73"/>
        <v>584846.65606537194</v>
      </c>
      <c r="Z135" s="614"/>
    </row>
    <row r="136" spans="13:26" x14ac:dyDescent="0.2">
      <c r="M136" s="614"/>
      <c r="N136" s="748">
        <f t="shared" si="69"/>
        <v>70</v>
      </c>
      <c r="O136" s="730">
        <f t="shared" si="70"/>
        <v>584846.65606537194</v>
      </c>
      <c r="P136" s="730">
        <f t="shared" si="71"/>
        <v>7859.0099891966911</v>
      </c>
      <c r="Q136" s="730">
        <f t="shared" si="72"/>
        <v>1285.1003824024267</v>
      </c>
      <c r="R136" s="730">
        <f t="shared" si="73"/>
        <v>593990.76643697103</v>
      </c>
      <c r="Z136" s="614"/>
    </row>
    <row r="137" spans="13:26" x14ac:dyDescent="0.2">
      <c r="M137" s="614"/>
      <c r="N137" s="748">
        <f t="shared" si="69"/>
        <v>71</v>
      </c>
      <c r="O137" s="730">
        <f t="shared" si="70"/>
        <v>593990.76643697103</v>
      </c>
      <c r="P137" s="730">
        <f t="shared" si="71"/>
        <v>7859.0099891966911</v>
      </c>
      <c r="Q137" s="730">
        <f t="shared" si="72"/>
        <v>1305.1929991822319</v>
      </c>
      <c r="R137" s="730">
        <f t="shared" si="73"/>
        <v>603154.96942534996</v>
      </c>
      <c r="Z137" s="614"/>
    </row>
    <row r="138" spans="13:26" x14ac:dyDescent="0.2">
      <c r="M138" s="614"/>
      <c r="N138" s="748">
        <f t="shared" si="69"/>
        <v>72</v>
      </c>
      <c r="O138" s="730">
        <f t="shared" si="70"/>
        <v>603154.96942534996</v>
      </c>
      <c r="P138" s="730">
        <f t="shared" si="71"/>
        <v>7859.0099891966911</v>
      </c>
      <c r="Q138" s="730">
        <f t="shared" si="72"/>
        <v>1325.3297660469173</v>
      </c>
      <c r="R138" s="730">
        <f t="shared" si="73"/>
        <v>612339.30918059358</v>
      </c>
      <c r="Z138" s="614"/>
    </row>
    <row r="139" spans="13:26" x14ac:dyDescent="0.2">
      <c r="M139" s="614"/>
      <c r="N139" s="748">
        <f t="shared" si="69"/>
        <v>73</v>
      </c>
      <c r="O139" s="730">
        <f t="shared" si="70"/>
        <v>612339.30918059358</v>
      </c>
      <c r="P139" s="730">
        <f t="shared" si="71"/>
        <v>7859.0099891966911</v>
      </c>
      <c r="Q139" s="730">
        <f t="shared" si="72"/>
        <v>1345.5107800087344</v>
      </c>
      <c r="R139" s="730">
        <f t="shared" si="73"/>
        <v>621543.82994979899</v>
      </c>
      <c r="Z139" s="614"/>
    </row>
    <row r="140" spans="13:26" x14ac:dyDescent="0.2">
      <c r="M140" s="614"/>
      <c r="N140" s="748">
        <f t="shared" si="69"/>
        <v>74</v>
      </c>
      <c r="O140" s="730">
        <f t="shared" si="70"/>
        <v>621543.82994979899</v>
      </c>
      <c r="P140" s="730">
        <f t="shared" si="71"/>
        <v>7859.0099891966911</v>
      </c>
      <c r="Q140" s="730">
        <f t="shared" si="72"/>
        <v>1365.7361382931028</v>
      </c>
      <c r="R140" s="730">
        <f t="shared" si="73"/>
        <v>630768.57607728872</v>
      </c>
      <c r="Z140" s="614"/>
    </row>
    <row r="141" spans="13:26" x14ac:dyDescent="0.2">
      <c r="M141" s="614"/>
      <c r="N141" s="748">
        <f t="shared" si="69"/>
        <v>75</v>
      </c>
      <c r="O141" s="730">
        <f t="shared" si="70"/>
        <v>630768.57607728872</v>
      </c>
      <c r="P141" s="730">
        <f t="shared" si="71"/>
        <v>7859.0099891966911</v>
      </c>
      <c r="Q141" s="730">
        <f t="shared" si="72"/>
        <v>1386.0059383390781</v>
      </c>
      <c r="R141" s="730">
        <f t="shared" si="73"/>
        <v>640013.59200482443</v>
      </c>
      <c r="Z141" s="614"/>
    </row>
    <row r="142" spans="13:26" x14ac:dyDescent="0.2">
      <c r="M142" s="614"/>
      <c r="N142" s="748">
        <f t="shared" si="69"/>
        <v>76</v>
      </c>
      <c r="O142" s="730">
        <f t="shared" si="70"/>
        <v>640013.59200482443</v>
      </c>
      <c r="P142" s="730">
        <f t="shared" si="71"/>
        <v>7859.0099891966911</v>
      </c>
      <c r="Q142" s="730">
        <f t="shared" si="72"/>
        <v>1406.3202777998217</v>
      </c>
      <c r="R142" s="730">
        <f t="shared" si="73"/>
        <v>649278.92227182095</v>
      </c>
      <c r="Z142" s="614"/>
    </row>
    <row r="143" spans="13:26" x14ac:dyDescent="0.2">
      <c r="M143" s="614"/>
      <c r="N143" s="748">
        <f t="shared" si="69"/>
        <v>77</v>
      </c>
      <c r="O143" s="730">
        <f t="shared" si="70"/>
        <v>649278.92227182095</v>
      </c>
      <c r="P143" s="730">
        <f t="shared" si="71"/>
        <v>7859.0099891966911</v>
      </c>
      <c r="Q143" s="730">
        <f t="shared" si="72"/>
        <v>1426.679254543071</v>
      </c>
      <c r="R143" s="730">
        <f t="shared" si="73"/>
        <v>658564.61151556065</v>
      </c>
      <c r="Z143" s="614"/>
    </row>
    <row r="144" spans="13:26" x14ac:dyDescent="0.2">
      <c r="M144" s="614"/>
      <c r="N144" s="748">
        <f t="shared" si="69"/>
        <v>78</v>
      </c>
      <c r="O144" s="730">
        <f t="shared" si="70"/>
        <v>658564.61151556065</v>
      </c>
      <c r="P144" s="730">
        <f t="shared" si="71"/>
        <v>7859.0099891966911</v>
      </c>
      <c r="Q144" s="730">
        <f t="shared" si="72"/>
        <v>1447.0829666516106</v>
      </c>
      <c r="R144" s="730">
        <f t="shared" si="73"/>
        <v>667870.70447140897</v>
      </c>
      <c r="Z144" s="614"/>
    </row>
    <row r="145" spans="13:26" x14ac:dyDescent="0.2">
      <c r="M145" s="614"/>
      <c r="N145" s="748">
        <f t="shared" si="69"/>
        <v>79</v>
      </c>
      <c r="O145" s="730">
        <f t="shared" si="70"/>
        <v>667870.70447140897</v>
      </c>
      <c r="P145" s="730">
        <f t="shared" si="71"/>
        <v>7859.0099891966911</v>
      </c>
      <c r="Q145" s="730">
        <f t="shared" si="72"/>
        <v>1467.5315124237463</v>
      </c>
      <c r="R145" s="730">
        <f t="shared" si="73"/>
        <v>677197.24597302941</v>
      </c>
      <c r="Z145" s="614"/>
    </row>
    <row r="146" spans="13:26" x14ac:dyDescent="0.2">
      <c r="M146" s="614"/>
      <c r="N146" s="748">
        <f t="shared" si="69"/>
        <v>80</v>
      </c>
      <c r="O146" s="730">
        <f t="shared" si="70"/>
        <v>677197.24597302941</v>
      </c>
      <c r="P146" s="730">
        <f t="shared" si="71"/>
        <v>7859.0099891966911</v>
      </c>
      <c r="Q146" s="730">
        <f t="shared" si="72"/>
        <v>1488.0249903737763</v>
      </c>
      <c r="R146" s="730">
        <f t="shared" si="73"/>
        <v>686544.28095259983</v>
      </c>
      <c r="Z146" s="614"/>
    </row>
    <row r="147" spans="13:26" x14ac:dyDescent="0.2">
      <c r="M147" s="614"/>
      <c r="N147" s="748">
        <f t="shared" si="69"/>
        <v>81</v>
      </c>
      <c r="O147" s="730">
        <f t="shared" si="70"/>
        <v>686544.28095259983</v>
      </c>
      <c r="P147" s="730">
        <f t="shared" si="71"/>
        <v>7859.0099891966911</v>
      </c>
      <c r="Q147" s="730">
        <f t="shared" si="72"/>
        <v>1508.5634992324678</v>
      </c>
      <c r="R147" s="730">
        <f t="shared" si="73"/>
        <v>695911.85444102902</v>
      </c>
      <c r="Z147" s="614"/>
    </row>
    <row r="148" spans="13:26" x14ac:dyDescent="0.2">
      <c r="M148" s="614"/>
      <c r="N148" s="748">
        <f t="shared" si="69"/>
        <v>82</v>
      </c>
      <c r="O148" s="730">
        <f t="shared" si="70"/>
        <v>695911.85444102902</v>
      </c>
      <c r="P148" s="730">
        <f t="shared" si="71"/>
        <v>7859.0099891966911</v>
      </c>
      <c r="Q148" s="730">
        <f t="shared" si="72"/>
        <v>1529.1471379475324</v>
      </c>
      <c r="R148" s="730">
        <f t="shared" si="73"/>
        <v>705300.01156817318</v>
      </c>
      <c r="Z148" s="614"/>
    </row>
    <row r="149" spans="13:26" x14ac:dyDescent="0.2">
      <c r="M149" s="614"/>
      <c r="N149" s="748">
        <f t="shared" si="69"/>
        <v>83</v>
      </c>
      <c r="O149" s="730">
        <f t="shared" si="70"/>
        <v>705300.01156817318</v>
      </c>
      <c r="P149" s="730">
        <f t="shared" si="71"/>
        <v>7859.0099891966911</v>
      </c>
      <c r="Q149" s="730">
        <f t="shared" si="72"/>
        <v>1549.7760056841012</v>
      </c>
      <c r="R149" s="730">
        <f t="shared" si="73"/>
        <v>714708.7975630539</v>
      </c>
      <c r="Z149" s="614"/>
    </row>
    <row r="150" spans="13:26" x14ac:dyDescent="0.2">
      <c r="M150" s="614"/>
      <c r="N150" s="748">
        <f t="shared" si="69"/>
        <v>84</v>
      </c>
      <c r="O150" s="730">
        <f t="shared" si="70"/>
        <v>714708.7975630539</v>
      </c>
      <c r="P150" s="730">
        <f t="shared" si="71"/>
        <v>7859.0099891966911</v>
      </c>
      <c r="Q150" s="730">
        <f t="shared" si="72"/>
        <v>1570.4502018252042</v>
      </c>
      <c r="R150" s="730">
        <f t="shared" si="73"/>
        <v>724138.25775407581</v>
      </c>
      <c r="Z150" s="614"/>
    </row>
    <row r="151" spans="13:26" x14ac:dyDescent="0.2">
      <c r="M151" s="614"/>
      <c r="N151" s="748">
        <f t="shared" si="69"/>
        <v>85</v>
      </c>
      <c r="O151" s="730">
        <f t="shared" si="70"/>
        <v>724138.25775407581</v>
      </c>
      <c r="P151" s="730">
        <f t="shared" si="71"/>
        <v>7859.0099891966911</v>
      </c>
      <c r="Q151" s="730">
        <f t="shared" si="72"/>
        <v>1591.1698259722496</v>
      </c>
      <c r="R151" s="730">
        <f t="shared" si="73"/>
        <v>733588.43756924476</v>
      </c>
      <c r="Z151" s="614"/>
    </row>
    <row r="152" spans="13:26" x14ac:dyDescent="0.2">
      <c r="M152" s="614"/>
      <c r="N152" s="748">
        <f t="shared" si="69"/>
        <v>86</v>
      </c>
      <c r="O152" s="730">
        <f t="shared" si="70"/>
        <v>733588.43756924476</v>
      </c>
      <c r="P152" s="730">
        <f t="shared" si="71"/>
        <v>7859.0099891966911</v>
      </c>
      <c r="Q152" s="730">
        <f t="shared" si="72"/>
        <v>1611.9349779455008</v>
      </c>
      <c r="R152" s="730">
        <f t="shared" si="73"/>
        <v>743059.38253638695</v>
      </c>
      <c r="Z152" s="614"/>
    </row>
    <row r="153" spans="13:26" x14ac:dyDescent="0.2">
      <c r="M153" s="614"/>
      <c r="N153" s="748">
        <f t="shared" si="69"/>
        <v>87</v>
      </c>
      <c r="O153" s="730">
        <f t="shared" si="70"/>
        <v>743059.38253638695</v>
      </c>
      <c r="P153" s="730">
        <f t="shared" si="71"/>
        <v>7859.0099891966911</v>
      </c>
      <c r="Q153" s="730">
        <f t="shared" si="72"/>
        <v>1632.7457577845605</v>
      </c>
      <c r="R153" s="730">
        <f t="shared" si="73"/>
        <v>752551.1382833682</v>
      </c>
      <c r="Z153" s="614"/>
    </row>
    <row r="154" spans="13:26" x14ac:dyDescent="0.2">
      <c r="M154" s="614"/>
      <c r="N154" s="748">
        <f t="shared" si="69"/>
        <v>88</v>
      </c>
      <c r="O154" s="730">
        <f t="shared" si="70"/>
        <v>752551.1382833682</v>
      </c>
      <c r="P154" s="730">
        <f t="shared" si="71"/>
        <v>7859.0099891966911</v>
      </c>
      <c r="Q154" s="730">
        <f t="shared" si="72"/>
        <v>1653.6022657488511</v>
      </c>
      <c r="R154" s="730">
        <f t="shared" si="73"/>
        <v>762063.75053831376</v>
      </c>
      <c r="Z154" s="614"/>
    </row>
    <row r="155" spans="13:26" x14ac:dyDescent="0.2">
      <c r="M155" s="614"/>
      <c r="N155" s="748">
        <f t="shared" si="69"/>
        <v>89</v>
      </c>
      <c r="O155" s="730">
        <f t="shared" si="70"/>
        <v>762063.75053831376</v>
      </c>
      <c r="P155" s="730">
        <f t="shared" si="71"/>
        <v>7859.0099891966911</v>
      </c>
      <c r="Q155" s="730">
        <f t="shared" si="72"/>
        <v>1674.5046023180971</v>
      </c>
      <c r="R155" s="730">
        <f t="shared" si="73"/>
        <v>771597.26512982848</v>
      </c>
      <c r="Z155" s="614"/>
    </row>
    <row r="156" spans="13:26" x14ac:dyDescent="0.2">
      <c r="M156" s="614"/>
      <c r="N156" s="748">
        <f t="shared" si="69"/>
        <v>90</v>
      </c>
      <c r="O156" s="730">
        <f t="shared" si="70"/>
        <v>771597.26512982848</v>
      </c>
      <c r="P156" s="730">
        <f t="shared" si="71"/>
        <v>7859.0099891966911</v>
      </c>
      <c r="Q156" s="730">
        <f t="shared" si="72"/>
        <v>1695.4528681928109</v>
      </c>
      <c r="R156" s="730">
        <f t="shared" si="73"/>
        <v>781151.72798721795</v>
      </c>
      <c r="Z156" s="614"/>
    </row>
    <row r="157" spans="13:26" x14ac:dyDescent="0.2">
      <c r="M157" s="614"/>
      <c r="N157" s="748">
        <f t="shared" si="69"/>
        <v>91</v>
      </c>
      <c r="O157" s="730">
        <f t="shared" si="70"/>
        <v>781151.72798721795</v>
      </c>
      <c r="P157" s="730">
        <f t="shared" si="71"/>
        <v>7859.0099891966911</v>
      </c>
      <c r="Q157" s="730">
        <f t="shared" si="72"/>
        <v>1716.4471642947767</v>
      </c>
      <c r="R157" s="730">
        <f t="shared" si="73"/>
        <v>790727.18514070939</v>
      </c>
      <c r="Z157" s="614"/>
    </row>
    <row r="158" spans="13:26" x14ac:dyDescent="0.2">
      <c r="M158" s="614"/>
      <c r="N158" s="748">
        <f t="shared" si="69"/>
        <v>92</v>
      </c>
      <c r="O158" s="730">
        <f t="shared" si="70"/>
        <v>790727.18514070939</v>
      </c>
      <c r="P158" s="730">
        <f t="shared" si="71"/>
        <v>7859.0099891966911</v>
      </c>
      <c r="Q158" s="730">
        <f t="shared" si="72"/>
        <v>1737.4875917675372</v>
      </c>
      <c r="R158" s="730">
        <f t="shared" si="73"/>
        <v>800323.68272167363</v>
      </c>
      <c r="Z158" s="614"/>
    </row>
    <row r="159" spans="13:26" x14ac:dyDescent="0.2">
      <c r="M159" s="614"/>
      <c r="N159" s="748">
        <f t="shared" si="69"/>
        <v>93</v>
      </c>
      <c r="O159" s="730">
        <f t="shared" si="70"/>
        <v>800323.68272167363</v>
      </c>
      <c r="P159" s="730">
        <f t="shared" si="71"/>
        <v>7859.0099891966911</v>
      </c>
      <c r="Q159" s="730">
        <f t="shared" si="72"/>
        <v>1758.5742519768803</v>
      </c>
      <c r="R159" s="730">
        <f t="shared" si="73"/>
        <v>809941.26696284721</v>
      </c>
      <c r="Z159" s="614"/>
    </row>
    <row r="160" spans="13:26" x14ac:dyDescent="0.2">
      <c r="M160" s="614"/>
      <c r="N160" s="748">
        <f t="shared" si="69"/>
        <v>94</v>
      </c>
      <c r="O160" s="730">
        <f t="shared" si="70"/>
        <v>809941.26696284721</v>
      </c>
      <c r="P160" s="730">
        <f t="shared" si="71"/>
        <v>7859.0099891966911</v>
      </c>
      <c r="Q160" s="730">
        <f t="shared" si="72"/>
        <v>1779.7072465113283</v>
      </c>
      <c r="R160" s="730">
        <f t="shared" si="73"/>
        <v>819579.98419855523</v>
      </c>
      <c r="Z160" s="614"/>
    </row>
    <row r="161" spans="13:26" x14ac:dyDescent="0.2">
      <c r="M161" s="614"/>
      <c r="N161" s="748">
        <f t="shared" si="69"/>
        <v>95</v>
      </c>
      <c r="O161" s="730">
        <f t="shared" si="70"/>
        <v>819579.98419855523</v>
      </c>
      <c r="P161" s="730">
        <f t="shared" si="71"/>
        <v>7859.0099891966911</v>
      </c>
      <c r="Q161" s="730">
        <f t="shared" si="72"/>
        <v>1800.8866771826267</v>
      </c>
      <c r="R161" s="730">
        <f t="shared" si="73"/>
        <v>829239.88086493453</v>
      </c>
      <c r="Z161" s="614"/>
    </row>
    <row r="162" spans="13:26" x14ac:dyDescent="0.2">
      <c r="M162" s="614"/>
      <c r="N162" s="748">
        <f t="shared" si="69"/>
        <v>96</v>
      </c>
      <c r="O162" s="730">
        <f t="shared" si="70"/>
        <v>829239.88086493453</v>
      </c>
      <c r="P162" s="730">
        <f t="shared" si="71"/>
        <v>7859.0099891966911</v>
      </c>
      <c r="Q162" s="730">
        <f t="shared" si="72"/>
        <v>1822.1126460262349</v>
      </c>
      <c r="R162" s="730">
        <f t="shared" si="73"/>
        <v>838921.00350015739</v>
      </c>
      <c r="Z162" s="614"/>
    </row>
    <row r="163" spans="13:26" x14ac:dyDescent="0.2">
      <c r="M163" s="614"/>
      <c r="N163" s="748">
        <f t="shared" si="69"/>
        <v>97</v>
      </c>
      <c r="O163" s="730">
        <f t="shared" si="70"/>
        <v>838921.00350015739</v>
      </c>
      <c r="P163" s="730">
        <f t="shared" si="71"/>
        <v>7859.0099891966911</v>
      </c>
      <c r="Q163" s="730">
        <f t="shared" si="72"/>
        <v>1843.3852553018173</v>
      </c>
      <c r="R163" s="730">
        <f t="shared" si="73"/>
        <v>848623.39874465589</v>
      </c>
      <c r="Z163" s="614"/>
    </row>
    <row r="164" spans="13:26" x14ac:dyDescent="0.2">
      <c r="M164" s="614"/>
      <c r="N164" s="748">
        <f t="shared" si="69"/>
        <v>98</v>
      </c>
      <c r="O164" s="730">
        <f t="shared" si="70"/>
        <v>848623.39874465589</v>
      </c>
      <c r="P164" s="730">
        <f t="shared" si="71"/>
        <v>7859.0099891966911</v>
      </c>
      <c r="Q164" s="730">
        <f t="shared" si="72"/>
        <v>1864.7046074937377</v>
      </c>
      <c r="R164" s="730">
        <f t="shared" si="73"/>
        <v>858347.11334134627</v>
      </c>
      <c r="Z164" s="614"/>
    </row>
    <row r="165" spans="13:26" x14ac:dyDescent="0.2">
      <c r="M165" s="614"/>
      <c r="N165" s="748">
        <f t="shared" si="69"/>
        <v>99</v>
      </c>
      <c r="O165" s="730">
        <f t="shared" si="70"/>
        <v>858347.11334134627</v>
      </c>
      <c r="P165" s="730">
        <f t="shared" si="71"/>
        <v>7859.0099891966911</v>
      </c>
      <c r="Q165" s="730">
        <f t="shared" si="72"/>
        <v>1886.0708053115502</v>
      </c>
      <c r="R165" s="730">
        <f t="shared" si="73"/>
        <v>868092.19413585449</v>
      </c>
      <c r="Z165" s="614"/>
    </row>
    <row r="166" spans="13:26" x14ac:dyDescent="0.2">
      <c r="M166" s="614"/>
      <c r="N166" s="748">
        <f t="shared" si="69"/>
        <v>100</v>
      </c>
      <c r="O166" s="730">
        <f t="shared" si="70"/>
        <v>868092.19413585449</v>
      </c>
      <c r="P166" s="730">
        <f t="shared" si="71"/>
        <v>7859.0099891966911</v>
      </c>
      <c r="Q166" s="730">
        <f t="shared" si="72"/>
        <v>1907.4839516904965</v>
      </c>
      <c r="R166" s="730">
        <f t="shared" si="73"/>
        <v>877858.68807674164</v>
      </c>
      <c r="Z166" s="614"/>
    </row>
    <row r="167" spans="13:26" x14ac:dyDescent="0.2">
      <c r="M167" s="614"/>
      <c r="N167" s="748">
        <f t="shared" si="69"/>
        <v>101</v>
      </c>
      <c r="O167" s="730">
        <f t="shared" si="70"/>
        <v>877858.68807674164</v>
      </c>
      <c r="P167" s="730">
        <f t="shared" si="71"/>
        <v>7859.0099891966911</v>
      </c>
      <c r="Q167" s="730">
        <f t="shared" si="72"/>
        <v>1928.9441497920004</v>
      </c>
      <c r="R167" s="730">
        <f t="shared" si="73"/>
        <v>887646.64221573027</v>
      </c>
      <c r="Z167" s="614"/>
    </row>
    <row r="168" spans="13:26" x14ac:dyDescent="0.2">
      <c r="M168" s="614"/>
      <c r="N168" s="748">
        <f t="shared" si="69"/>
        <v>102</v>
      </c>
      <c r="O168" s="730">
        <f t="shared" si="70"/>
        <v>887646.64221573027</v>
      </c>
      <c r="P168" s="730">
        <f t="shared" si="71"/>
        <v>7859.0099891966911</v>
      </c>
      <c r="Q168" s="730">
        <f t="shared" si="72"/>
        <v>1950.4515030041657</v>
      </c>
      <c r="R168" s="730">
        <f t="shared" si="73"/>
        <v>897456.10370793112</v>
      </c>
      <c r="Z168" s="614"/>
    </row>
    <row r="169" spans="13:26" x14ac:dyDescent="0.2">
      <c r="M169" s="614"/>
      <c r="N169" s="748">
        <f t="shared" si="69"/>
        <v>103</v>
      </c>
      <c r="O169" s="730">
        <f t="shared" si="70"/>
        <v>897456.10370793112</v>
      </c>
      <c r="P169" s="730">
        <f t="shared" si="71"/>
        <v>7859.0099891966911</v>
      </c>
      <c r="Q169" s="730">
        <f t="shared" si="72"/>
        <v>1972.0061149422736</v>
      </c>
      <c r="R169" s="730">
        <f t="shared" si="73"/>
        <v>907287.11981207004</v>
      </c>
      <c r="Z169" s="614"/>
    </row>
    <row r="170" spans="13:26" x14ac:dyDescent="0.2">
      <c r="M170" s="614"/>
      <c r="N170" s="748">
        <f t="shared" si="69"/>
        <v>104</v>
      </c>
      <c r="O170" s="730">
        <f t="shared" si="70"/>
        <v>907287.11981207004</v>
      </c>
      <c r="P170" s="730">
        <f t="shared" si="71"/>
        <v>7859.0099891966911</v>
      </c>
      <c r="Q170" s="730">
        <f t="shared" si="72"/>
        <v>1993.6080894492823</v>
      </c>
      <c r="R170" s="730">
        <f t="shared" si="73"/>
        <v>917139.73789071594</v>
      </c>
      <c r="Z170" s="614"/>
    </row>
    <row r="171" spans="13:26" x14ac:dyDescent="0.2">
      <c r="M171" s="614"/>
      <c r="N171" s="748">
        <f t="shared" si="69"/>
        <v>105</v>
      </c>
      <c r="O171" s="730">
        <f t="shared" si="70"/>
        <v>917139.73789071594</v>
      </c>
      <c r="P171" s="730">
        <f t="shared" si="71"/>
        <v>7859.0099891966911</v>
      </c>
      <c r="Q171" s="730">
        <f t="shared" si="72"/>
        <v>2015.2575305963264</v>
      </c>
      <c r="R171" s="730">
        <f t="shared" si="73"/>
        <v>927014.00541050895</v>
      </c>
      <c r="Z171" s="614"/>
    </row>
    <row r="172" spans="13:26" x14ac:dyDescent="0.2">
      <c r="M172" s="614"/>
      <c r="N172" s="748">
        <f t="shared" si="69"/>
        <v>106</v>
      </c>
      <c r="O172" s="730">
        <f t="shared" si="70"/>
        <v>927014.00541050895</v>
      </c>
      <c r="P172" s="730">
        <f t="shared" si="71"/>
        <v>7859.0099891966911</v>
      </c>
      <c r="Q172" s="730">
        <f t="shared" si="72"/>
        <v>2036.9545426832203</v>
      </c>
      <c r="R172" s="730">
        <f t="shared" si="73"/>
        <v>936909.96994238882</v>
      </c>
      <c r="Z172" s="614"/>
    </row>
    <row r="173" spans="13:26" x14ac:dyDescent="0.2">
      <c r="M173" s="614"/>
      <c r="N173" s="748">
        <f t="shared" si="69"/>
        <v>107</v>
      </c>
      <c r="O173" s="730">
        <f t="shared" si="70"/>
        <v>936909.96994238882</v>
      </c>
      <c r="P173" s="730">
        <f t="shared" si="71"/>
        <v>7859.0099891966911</v>
      </c>
      <c r="Q173" s="730">
        <f t="shared" si="72"/>
        <v>2058.6992302389585</v>
      </c>
      <c r="R173" s="730">
        <f t="shared" si="73"/>
        <v>946827.6791618244</v>
      </c>
      <c r="Z173" s="614"/>
    </row>
    <row r="174" spans="13:26" x14ac:dyDescent="0.2">
      <c r="M174" s="614"/>
      <c r="N174" s="748">
        <f t="shared" si="69"/>
        <v>108</v>
      </c>
      <c r="O174" s="730">
        <f t="shared" si="70"/>
        <v>946827.6791618244</v>
      </c>
      <c r="P174" s="730">
        <f t="shared" si="71"/>
        <v>7859.0099891966911</v>
      </c>
      <c r="Q174" s="730">
        <f t="shared" si="72"/>
        <v>2080.4916980222197</v>
      </c>
      <c r="R174" s="730">
        <f t="shared" si="73"/>
        <v>956767.1808490433</v>
      </c>
      <c r="Z174" s="614"/>
    </row>
    <row r="175" spans="13:26" x14ac:dyDescent="0.2">
      <c r="M175" s="614"/>
      <c r="N175" s="748">
        <f t="shared" si="69"/>
        <v>109</v>
      </c>
      <c r="O175" s="730">
        <f t="shared" si="70"/>
        <v>956767.1808490433</v>
      </c>
      <c r="P175" s="730">
        <f t="shared" si="71"/>
        <v>7859.0099891966911</v>
      </c>
      <c r="Q175" s="730">
        <f t="shared" si="72"/>
        <v>2102.3320510218732</v>
      </c>
      <c r="R175" s="730">
        <f t="shared" si="73"/>
        <v>966728.52288926183</v>
      </c>
      <c r="Z175" s="614"/>
    </row>
    <row r="176" spans="13:26" x14ac:dyDescent="0.2">
      <c r="M176" s="614"/>
      <c r="N176" s="748">
        <f t="shared" si="69"/>
        <v>110</v>
      </c>
      <c r="O176" s="730">
        <f t="shared" si="70"/>
        <v>966728.52288926183</v>
      </c>
      <c r="P176" s="730">
        <f t="shared" si="71"/>
        <v>7859.0099891966911</v>
      </c>
      <c r="Q176" s="730">
        <f t="shared" si="72"/>
        <v>2124.2203944574817</v>
      </c>
      <c r="R176" s="730">
        <f t="shared" si="73"/>
        <v>976711.75327291596</v>
      </c>
      <c r="Z176" s="614"/>
    </row>
    <row r="177" spans="13:26" x14ac:dyDescent="0.2">
      <c r="M177" s="614"/>
      <c r="N177" s="748">
        <f t="shared" si="69"/>
        <v>111</v>
      </c>
      <c r="O177" s="730">
        <f t="shared" si="70"/>
        <v>976711.75327291596</v>
      </c>
      <c r="P177" s="730">
        <f t="shared" si="71"/>
        <v>7859.0099891966911</v>
      </c>
      <c r="Q177" s="730">
        <f t="shared" si="72"/>
        <v>2146.1568337798117</v>
      </c>
      <c r="R177" s="730">
        <f t="shared" si="73"/>
        <v>986716.92009589239</v>
      </c>
      <c r="Z177" s="614"/>
    </row>
    <row r="178" spans="13:26" x14ac:dyDescent="0.2">
      <c r="M178" s="614"/>
      <c r="N178" s="748">
        <f t="shared" si="69"/>
        <v>112</v>
      </c>
      <c r="O178" s="730">
        <f t="shared" si="70"/>
        <v>986716.92009589239</v>
      </c>
      <c r="P178" s="730">
        <f t="shared" si="71"/>
        <v>7859.0099891966911</v>
      </c>
      <c r="Q178" s="730">
        <f t="shared" si="72"/>
        <v>2168.1414746713376</v>
      </c>
      <c r="R178" s="730">
        <f t="shared" si="73"/>
        <v>996744.07155976037</v>
      </c>
      <c r="Z178" s="614"/>
    </row>
    <row r="179" spans="13:26" x14ac:dyDescent="0.2">
      <c r="M179" s="614"/>
      <c r="N179" s="748">
        <f t="shared" si="69"/>
        <v>113</v>
      </c>
      <c r="O179" s="730">
        <f t="shared" si="70"/>
        <v>996744.07155976037</v>
      </c>
      <c r="P179" s="730">
        <f t="shared" si="71"/>
        <v>7859.0099891966911</v>
      </c>
      <c r="Q179" s="730">
        <f t="shared" si="72"/>
        <v>2190.1744230467548</v>
      </c>
      <c r="R179" s="730">
        <f t="shared" si="73"/>
        <v>1006793.2559720038</v>
      </c>
      <c r="Z179" s="614"/>
    </row>
    <row r="180" spans="13:26" x14ac:dyDescent="0.2">
      <c r="M180" s="614"/>
      <c r="N180" s="748">
        <f t="shared" si="69"/>
        <v>114</v>
      </c>
      <c r="O180" s="730">
        <f t="shared" si="70"/>
        <v>1006793.2559720038</v>
      </c>
      <c r="P180" s="730">
        <f t="shared" si="71"/>
        <v>7859.0099891966911</v>
      </c>
      <c r="Q180" s="730">
        <f t="shared" si="72"/>
        <v>2212.2557850534877</v>
      </c>
      <c r="R180" s="730">
        <f t="shared" si="73"/>
        <v>1016864.5217462539</v>
      </c>
      <c r="Z180" s="614"/>
    </row>
    <row r="181" spans="13:26" x14ac:dyDescent="0.2">
      <c r="M181" s="614"/>
      <c r="N181" s="748">
        <f t="shared" si="69"/>
        <v>115</v>
      </c>
      <c r="O181" s="730">
        <f t="shared" si="70"/>
        <v>1016864.5217462539</v>
      </c>
      <c r="P181" s="730">
        <f t="shared" si="71"/>
        <v>7859.0099891966911</v>
      </c>
      <c r="Q181" s="730">
        <f t="shared" si="72"/>
        <v>2234.3856670722002</v>
      </c>
      <c r="R181" s="730">
        <f t="shared" si="73"/>
        <v>1026957.9174025228</v>
      </c>
      <c r="Z181" s="614"/>
    </row>
    <row r="182" spans="13:26" x14ac:dyDescent="0.2">
      <c r="M182" s="614"/>
      <c r="N182" s="748">
        <f t="shared" si="69"/>
        <v>116</v>
      </c>
      <c r="O182" s="730">
        <f t="shared" si="70"/>
        <v>1026957.9174025228</v>
      </c>
      <c r="P182" s="730">
        <f t="shared" si="71"/>
        <v>7859.0099891966911</v>
      </c>
      <c r="Q182" s="730">
        <f t="shared" si="72"/>
        <v>2256.5641757173112</v>
      </c>
      <c r="R182" s="730">
        <f t="shared" si="73"/>
        <v>1037073.4915674367</v>
      </c>
      <c r="Z182" s="614"/>
    </row>
    <row r="183" spans="13:26" x14ac:dyDescent="0.2">
      <c r="M183" s="614"/>
      <c r="N183" s="748">
        <f t="shared" si="69"/>
        <v>117</v>
      </c>
      <c r="O183" s="730">
        <f t="shared" si="70"/>
        <v>1037073.4915674367</v>
      </c>
      <c r="P183" s="730">
        <f t="shared" si="71"/>
        <v>7859.0099891966911</v>
      </c>
      <c r="Q183" s="730">
        <f t="shared" si="72"/>
        <v>2278.7914178375054</v>
      </c>
      <c r="R183" s="730">
        <f t="shared" si="73"/>
        <v>1047211.2929744709</v>
      </c>
      <c r="Z183" s="614"/>
    </row>
    <row r="184" spans="13:26" x14ac:dyDescent="0.2">
      <c r="M184" s="614"/>
      <c r="N184" s="748">
        <f t="shared" si="69"/>
        <v>118</v>
      </c>
      <c r="O184" s="730">
        <f t="shared" si="70"/>
        <v>1047211.2929744709</v>
      </c>
      <c r="P184" s="730">
        <f t="shared" si="71"/>
        <v>7859.0099891966911</v>
      </c>
      <c r="Q184" s="730">
        <f t="shared" si="72"/>
        <v>2301.0675005162498</v>
      </c>
      <c r="R184" s="730">
        <f t="shared" si="73"/>
        <v>1057371.3704641839</v>
      </c>
      <c r="Z184" s="614"/>
    </row>
    <row r="185" spans="13:26" x14ac:dyDescent="0.2">
      <c r="M185" s="614"/>
      <c r="N185" s="748">
        <f t="shared" si="69"/>
        <v>119</v>
      </c>
      <c r="O185" s="730">
        <f t="shared" si="70"/>
        <v>1057371.3704641839</v>
      </c>
      <c r="P185" s="730">
        <f t="shared" si="71"/>
        <v>7859.0099891966911</v>
      </c>
      <c r="Q185" s="730">
        <f t="shared" si="72"/>
        <v>2323.3925310723089</v>
      </c>
      <c r="R185" s="730">
        <f t="shared" si="73"/>
        <v>1067553.7729844528</v>
      </c>
      <c r="Z185" s="614"/>
    </row>
    <row r="186" spans="13:26" x14ac:dyDescent="0.2">
      <c r="M186" s="614"/>
      <c r="N186" s="748">
        <f t="shared" si="69"/>
        <v>120</v>
      </c>
      <c r="O186" s="730">
        <f t="shared" si="70"/>
        <v>1067553.7729844528</v>
      </c>
      <c r="P186" s="730">
        <f t="shared" si="71"/>
        <v>7859.0099891966911</v>
      </c>
      <c r="Q186" s="730">
        <f t="shared" si="72"/>
        <v>2345.7666170602615</v>
      </c>
      <c r="R186" s="730">
        <f t="shared" si="73"/>
        <v>1077758.5495907096</v>
      </c>
      <c r="Z186" s="614"/>
    </row>
    <row r="187" spans="13:26" x14ac:dyDescent="0.2">
      <c r="M187" s="614"/>
      <c r="N187" s="748">
        <f t="shared" si="69"/>
        <v>121</v>
      </c>
      <c r="O187" s="730">
        <f t="shared" si="70"/>
        <v>1077758.5495907096</v>
      </c>
      <c r="P187" s="730">
        <f t="shared" si="71"/>
        <v>7859.0099891966911</v>
      </c>
      <c r="Q187" s="730">
        <f t="shared" si="72"/>
        <v>2368.1898662710191</v>
      </c>
      <c r="R187" s="730">
        <f t="shared" si="73"/>
        <v>1087985.7494461774</v>
      </c>
      <c r="Z187" s="614"/>
    </row>
    <row r="188" spans="13:26" x14ac:dyDescent="0.2">
      <c r="M188" s="614"/>
      <c r="N188" s="748">
        <f t="shared" si="69"/>
        <v>122</v>
      </c>
      <c r="O188" s="730">
        <f t="shared" si="70"/>
        <v>1087985.7494461774</v>
      </c>
      <c r="P188" s="730">
        <f t="shared" si="71"/>
        <v>7859.0099891966911</v>
      </c>
      <c r="Q188" s="730">
        <f t="shared" si="72"/>
        <v>2390.662386732346</v>
      </c>
      <c r="R188" s="730">
        <f t="shared" si="73"/>
        <v>1098235.4218221065</v>
      </c>
      <c r="Z188" s="614"/>
    </row>
    <row r="189" spans="13:26" x14ac:dyDescent="0.2">
      <c r="M189" s="614"/>
      <c r="N189" s="748">
        <f t="shared" si="69"/>
        <v>123</v>
      </c>
      <c r="O189" s="730">
        <f t="shared" si="70"/>
        <v>1098235.4218221065</v>
      </c>
      <c r="P189" s="730">
        <f t="shared" si="71"/>
        <v>7859.0099891966911</v>
      </c>
      <c r="Q189" s="730">
        <f t="shared" si="72"/>
        <v>2413.1842867093778</v>
      </c>
      <c r="R189" s="730">
        <f t="shared" si="73"/>
        <v>1108507.6160980125</v>
      </c>
      <c r="Z189" s="614"/>
    </row>
    <row r="190" spans="13:26" x14ac:dyDescent="0.2">
      <c r="M190" s="614"/>
      <c r="N190" s="748">
        <f t="shared" si="69"/>
        <v>124</v>
      </c>
      <c r="O190" s="730">
        <f t="shared" si="70"/>
        <v>1108507.6160980125</v>
      </c>
      <c r="P190" s="730">
        <f t="shared" si="71"/>
        <v>7859.0099891966911</v>
      </c>
      <c r="Q190" s="730">
        <f t="shared" si="72"/>
        <v>2435.7556747051458</v>
      </c>
      <c r="R190" s="730">
        <f t="shared" si="73"/>
        <v>1118802.3817619144</v>
      </c>
      <c r="Z190" s="614"/>
    </row>
    <row r="191" spans="13:26" x14ac:dyDescent="0.2">
      <c r="M191" s="614"/>
      <c r="N191" s="748">
        <f t="shared" si="69"/>
        <v>125</v>
      </c>
      <c r="O191" s="730">
        <f t="shared" si="70"/>
        <v>1118802.3817619144</v>
      </c>
      <c r="P191" s="730">
        <f t="shared" si="71"/>
        <v>7859.0099891966911</v>
      </c>
      <c r="Q191" s="730">
        <f t="shared" si="72"/>
        <v>2458.3766594610966</v>
      </c>
      <c r="R191" s="730">
        <f t="shared" si="73"/>
        <v>1129119.7684105721</v>
      </c>
      <c r="Z191" s="614"/>
    </row>
    <row r="192" spans="13:26" x14ac:dyDescent="0.2">
      <c r="M192" s="614"/>
      <c r="N192" s="748">
        <f t="shared" si="69"/>
        <v>126</v>
      </c>
      <c r="O192" s="730">
        <f t="shared" si="70"/>
        <v>1129119.7684105721</v>
      </c>
      <c r="P192" s="730">
        <f t="shared" si="71"/>
        <v>7859.0099891966911</v>
      </c>
      <c r="Q192" s="730">
        <f t="shared" si="72"/>
        <v>2481.0473499576183</v>
      </c>
      <c r="R192" s="730">
        <f t="shared" si="73"/>
        <v>1139459.8257497263</v>
      </c>
      <c r="Z192" s="614"/>
    </row>
    <row r="193" spans="13:26" x14ac:dyDescent="0.2">
      <c r="M193" s="614"/>
      <c r="N193" s="748">
        <f t="shared" si="69"/>
        <v>127</v>
      </c>
      <c r="O193" s="730">
        <f t="shared" si="70"/>
        <v>1139459.8257497263</v>
      </c>
      <c r="P193" s="730">
        <f t="shared" si="71"/>
        <v>7859.0099891966911</v>
      </c>
      <c r="Q193" s="730">
        <f t="shared" si="72"/>
        <v>2503.7678554145646</v>
      </c>
      <c r="R193" s="730">
        <f t="shared" si="73"/>
        <v>1149822.6035943376</v>
      </c>
      <c r="Z193" s="614"/>
    </row>
    <row r="194" spans="13:26" x14ac:dyDescent="0.2">
      <c r="M194" s="614"/>
      <c r="N194" s="748">
        <f t="shared" si="69"/>
        <v>128</v>
      </c>
      <c r="O194" s="730">
        <f t="shared" si="70"/>
        <v>1149822.6035943376</v>
      </c>
      <c r="P194" s="730">
        <f t="shared" si="71"/>
        <v>7859.0099891966911</v>
      </c>
      <c r="Q194" s="730">
        <f t="shared" si="72"/>
        <v>2526.5382852917819</v>
      </c>
      <c r="R194" s="730">
        <f t="shared" si="73"/>
        <v>1160208.151868826</v>
      </c>
      <c r="Z194" s="614"/>
    </row>
    <row r="195" spans="13:26" x14ac:dyDescent="0.2">
      <c r="M195" s="614"/>
      <c r="N195" s="748">
        <f t="shared" si="69"/>
        <v>129</v>
      </c>
      <c r="O195" s="730">
        <f t="shared" si="70"/>
        <v>1160208.151868826</v>
      </c>
      <c r="P195" s="730">
        <f t="shared" si="71"/>
        <v>7859.0099891966911</v>
      </c>
      <c r="Q195" s="730">
        <f t="shared" si="72"/>
        <v>2549.3587492896336</v>
      </c>
      <c r="R195" s="730">
        <f t="shared" si="73"/>
        <v>1170616.5206073122</v>
      </c>
      <c r="Z195" s="614"/>
    </row>
    <row r="196" spans="13:26" x14ac:dyDescent="0.2">
      <c r="M196" s="614"/>
      <c r="N196" s="748">
        <f t="shared" si="69"/>
        <v>130</v>
      </c>
      <c r="O196" s="730">
        <f t="shared" si="70"/>
        <v>1170616.5206073122</v>
      </c>
      <c r="P196" s="730">
        <f t="shared" si="71"/>
        <v>7859.0099891966911</v>
      </c>
      <c r="Q196" s="730">
        <f t="shared" si="72"/>
        <v>2572.2293573495335</v>
      </c>
      <c r="R196" s="730">
        <f t="shared" si="73"/>
        <v>1181047.7599538583</v>
      </c>
      <c r="Z196" s="614"/>
    </row>
    <row r="197" spans="13:26" x14ac:dyDescent="0.2">
      <c r="M197" s="614"/>
      <c r="N197" s="748">
        <f t="shared" ref="N197:N260" si="74">N196+1</f>
        <v>131</v>
      </c>
      <c r="O197" s="730">
        <f t="shared" si="70"/>
        <v>1181047.7599538583</v>
      </c>
      <c r="P197" s="730">
        <f t="shared" si="71"/>
        <v>7859.0099891966911</v>
      </c>
      <c r="Q197" s="730">
        <f t="shared" si="72"/>
        <v>2595.1502196544711</v>
      </c>
      <c r="R197" s="730">
        <f t="shared" si="73"/>
        <v>1191501.9201627094</v>
      </c>
      <c r="Z197" s="614"/>
    </row>
    <row r="198" spans="13:26" x14ac:dyDescent="0.2">
      <c r="M198" s="614"/>
      <c r="N198" s="748">
        <f t="shared" si="74"/>
        <v>132</v>
      </c>
      <c r="O198" s="730">
        <f t="shared" ref="O198:O261" si="75">R197</f>
        <v>1191501.9201627094</v>
      </c>
      <c r="P198" s="730">
        <f t="shared" ref="P198:P261" si="76">P197</f>
        <v>7859.0099891966911</v>
      </c>
      <c r="Q198" s="730">
        <f t="shared" ref="Q198:Q261" si="77">O198*$P$61</f>
        <v>2618.1214466295451</v>
      </c>
      <c r="R198" s="730">
        <f t="shared" ref="R198:R261" si="78">O198+P198+Q198</f>
        <v>1201979.0515985356</v>
      </c>
      <c r="Z198" s="614"/>
    </row>
    <row r="199" spans="13:26" x14ac:dyDescent="0.2">
      <c r="M199" s="614"/>
      <c r="N199" s="748">
        <f t="shared" si="74"/>
        <v>133</v>
      </c>
      <c r="O199" s="730">
        <f t="shared" si="75"/>
        <v>1201979.0515985356</v>
      </c>
      <c r="P199" s="730">
        <f t="shared" si="76"/>
        <v>7859.0099891966911</v>
      </c>
      <c r="Q199" s="730">
        <f t="shared" si="77"/>
        <v>2641.1431489424945</v>
      </c>
      <c r="R199" s="730">
        <f t="shared" si="78"/>
        <v>1212479.2047366747</v>
      </c>
      <c r="Z199" s="614"/>
    </row>
    <row r="200" spans="13:26" x14ac:dyDescent="0.2">
      <c r="M200" s="614"/>
      <c r="N200" s="748">
        <f t="shared" si="74"/>
        <v>134</v>
      </c>
      <c r="O200" s="730">
        <f t="shared" si="75"/>
        <v>1212479.2047366747</v>
      </c>
      <c r="P200" s="730">
        <f t="shared" si="76"/>
        <v>7859.0099891966911</v>
      </c>
      <c r="Q200" s="730">
        <f t="shared" si="77"/>
        <v>2664.2154375042301</v>
      </c>
      <c r="R200" s="730">
        <f t="shared" si="78"/>
        <v>1223002.4301633756</v>
      </c>
      <c r="Z200" s="614"/>
    </row>
    <row r="201" spans="13:26" x14ac:dyDescent="0.2">
      <c r="M201" s="614"/>
      <c r="N201" s="748">
        <f t="shared" si="74"/>
        <v>135</v>
      </c>
      <c r="O201" s="730">
        <f t="shared" si="75"/>
        <v>1223002.4301633756</v>
      </c>
      <c r="P201" s="730">
        <f t="shared" si="76"/>
        <v>7859.0099891966911</v>
      </c>
      <c r="Q201" s="730">
        <f t="shared" si="77"/>
        <v>2687.3384234693731</v>
      </c>
      <c r="R201" s="730">
        <f t="shared" si="78"/>
        <v>1233548.7785760416</v>
      </c>
      <c r="Z201" s="614"/>
    </row>
    <row r="202" spans="13:26" x14ac:dyDescent="0.2">
      <c r="M202" s="614"/>
      <c r="N202" s="748">
        <f t="shared" si="74"/>
        <v>136</v>
      </c>
      <c r="O202" s="730">
        <f t="shared" si="75"/>
        <v>1233548.7785760416</v>
      </c>
      <c r="P202" s="730">
        <f t="shared" si="76"/>
        <v>7859.0099891966911</v>
      </c>
      <c r="Q202" s="730">
        <f t="shared" si="77"/>
        <v>2710.5122182367854</v>
      </c>
      <c r="R202" s="730">
        <f t="shared" si="78"/>
        <v>1244118.3007834749</v>
      </c>
      <c r="Z202" s="614"/>
    </row>
    <row r="203" spans="13:26" x14ac:dyDescent="0.2">
      <c r="M203" s="614"/>
      <c r="N203" s="748">
        <f t="shared" si="74"/>
        <v>137</v>
      </c>
      <c r="O203" s="730">
        <f t="shared" si="75"/>
        <v>1244118.3007834749</v>
      </c>
      <c r="P203" s="730">
        <f t="shared" si="76"/>
        <v>7859.0099891966911</v>
      </c>
      <c r="Q203" s="730">
        <f t="shared" si="77"/>
        <v>2733.73693345011</v>
      </c>
      <c r="R203" s="730">
        <f t="shared" si="78"/>
        <v>1254711.0477061218</v>
      </c>
      <c r="Z203" s="614"/>
    </row>
    <row r="204" spans="13:26" x14ac:dyDescent="0.2">
      <c r="M204" s="614"/>
      <c r="N204" s="748">
        <f t="shared" si="74"/>
        <v>138</v>
      </c>
      <c r="O204" s="730">
        <f t="shared" si="75"/>
        <v>1254711.0477061218</v>
      </c>
      <c r="P204" s="730">
        <f t="shared" si="76"/>
        <v>7859.0099891966911</v>
      </c>
      <c r="Q204" s="730">
        <f t="shared" si="77"/>
        <v>2757.0126809983085</v>
      </c>
      <c r="R204" s="730">
        <f t="shared" si="78"/>
        <v>1265327.0703763168</v>
      </c>
      <c r="Z204" s="614"/>
    </row>
    <row r="205" spans="13:26" x14ac:dyDescent="0.2">
      <c r="M205" s="614"/>
      <c r="N205" s="748">
        <f t="shared" si="74"/>
        <v>139</v>
      </c>
      <c r="O205" s="730">
        <f t="shared" si="75"/>
        <v>1265327.0703763168</v>
      </c>
      <c r="P205" s="730">
        <f t="shared" si="76"/>
        <v>7859.0099891966911</v>
      </c>
      <c r="Q205" s="730">
        <f t="shared" si="77"/>
        <v>2780.3395730161974</v>
      </c>
      <c r="R205" s="730">
        <f t="shared" si="78"/>
        <v>1275966.4199385296</v>
      </c>
      <c r="Z205" s="614"/>
    </row>
    <row r="206" spans="13:26" x14ac:dyDescent="0.2">
      <c r="M206" s="614"/>
      <c r="N206" s="748">
        <f t="shared" si="74"/>
        <v>140</v>
      </c>
      <c r="O206" s="730">
        <f t="shared" si="75"/>
        <v>1275966.4199385296</v>
      </c>
      <c r="P206" s="730">
        <f t="shared" si="76"/>
        <v>7859.0099891966911</v>
      </c>
      <c r="Q206" s="730">
        <f t="shared" si="77"/>
        <v>2803.7177218849915</v>
      </c>
      <c r="R206" s="730">
        <f t="shared" si="78"/>
        <v>1286629.1476496113</v>
      </c>
      <c r="Z206" s="614"/>
    </row>
    <row r="207" spans="13:26" x14ac:dyDescent="0.2">
      <c r="M207" s="614"/>
      <c r="N207" s="748">
        <f t="shared" si="74"/>
        <v>141</v>
      </c>
      <c r="O207" s="730">
        <f t="shared" si="75"/>
        <v>1286629.1476496113</v>
      </c>
      <c r="P207" s="730">
        <f t="shared" si="76"/>
        <v>7859.0099891966911</v>
      </c>
      <c r="Q207" s="730">
        <f t="shared" si="77"/>
        <v>2827.1472402328445</v>
      </c>
      <c r="R207" s="730">
        <f t="shared" si="78"/>
        <v>1297315.3048790409</v>
      </c>
      <c r="Z207" s="614"/>
    </row>
    <row r="208" spans="13:26" x14ac:dyDescent="0.2">
      <c r="M208" s="614"/>
      <c r="N208" s="748">
        <f t="shared" si="74"/>
        <v>142</v>
      </c>
      <c r="O208" s="730">
        <f t="shared" si="75"/>
        <v>1297315.3048790409</v>
      </c>
      <c r="P208" s="730">
        <f t="shared" si="76"/>
        <v>7859.0099891966911</v>
      </c>
      <c r="Q208" s="730">
        <f t="shared" si="77"/>
        <v>2850.6282409353903</v>
      </c>
      <c r="R208" s="730">
        <f t="shared" si="78"/>
        <v>1308024.9431091731</v>
      </c>
      <c r="Z208" s="614"/>
    </row>
    <row r="209" spans="13:26" x14ac:dyDescent="0.2">
      <c r="M209" s="614"/>
      <c r="N209" s="748">
        <f t="shared" si="74"/>
        <v>143</v>
      </c>
      <c r="O209" s="730">
        <f t="shared" si="75"/>
        <v>1308024.9431091731</v>
      </c>
      <c r="P209" s="730">
        <f t="shared" si="76"/>
        <v>7859.0099891966911</v>
      </c>
      <c r="Q209" s="730">
        <f t="shared" si="77"/>
        <v>2874.1608371162874</v>
      </c>
      <c r="R209" s="730">
        <f t="shared" si="78"/>
        <v>1318758.1139354859</v>
      </c>
      <c r="Z209" s="614"/>
    </row>
    <row r="210" spans="13:26" x14ac:dyDescent="0.2">
      <c r="M210" s="614"/>
      <c r="N210" s="748">
        <f t="shared" si="74"/>
        <v>144</v>
      </c>
      <c r="O210" s="730">
        <f t="shared" si="75"/>
        <v>1318758.1139354859</v>
      </c>
      <c r="P210" s="730">
        <f t="shared" si="76"/>
        <v>7859.0099891966911</v>
      </c>
      <c r="Q210" s="730">
        <f t="shared" si="77"/>
        <v>2897.7451421477649</v>
      </c>
      <c r="R210" s="730">
        <f t="shared" si="78"/>
        <v>1329514.8690668305</v>
      </c>
      <c r="Z210" s="614"/>
    </row>
    <row r="211" spans="13:26" x14ac:dyDescent="0.2">
      <c r="M211" s="614"/>
      <c r="N211" s="748">
        <f t="shared" si="74"/>
        <v>145</v>
      </c>
      <c r="O211" s="730">
        <f t="shared" si="75"/>
        <v>1329514.8690668305</v>
      </c>
      <c r="P211" s="730">
        <f t="shared" si="76"/>
        <v>7859.0099891966911</v>
      </c>
      <c r="Q211" s="730">
        <f t="shared" si="77"/>
        <v>2921.3812696511682</v>
      </c>
      <c r="R211" s="730">
        <f t="shared" si="78"/>
        <v>1340295.2603256784</v>
      </c>
      <c r="Z211" s="614"/>
    </row>
    <row r="212" spans="13:26" x14ac:dyDescent="0.2">
      <c r="M212" s="614"/>
      <c r="N212" s="748">
        <f t="shared" si="74"/>
        <v>146</v>
      </c>
      <c r="O212" s="730">
        <f t="shared" si="75"/>
        <v>1340295.2603256784</v>
      </c>
      <c r="P212" s="730">
        <f t="shared" si="76"/>
        <v>7859.0099891966911</v>
      </c>
      <c r="Q212" s="730">
        <f t="shared" si="77"/>
        <v>2945.0693334975049</v>
      </c>
      <c r="R212" s="730">
        <f t="shared" si="78"/>
        <v>1351099.3396483725</v>
      </c>
      <c r="Z212" s="614"/>
    </row>
    <row r="213" spans="13:26" x14ac:dyDescent="0.2">
      <c r="M213" s="614"/>
      <c r="N213" s="748">
        <f t="shared" si="74"/>
        <v>147</v>
      </c>
      <c r="O213" s="730">
        <f t="shared" si="75"/>
        <v>1351099.3396483725</v>
      </c>
      <c r="P213" s="730">
        <f t="shared" si="76"/>
        <v>7859.0099891966911</v>
      </c>
      <c r="Q213" s="730">
        <f t="shared" si="77"/>
        <v>2968.8094478079961</v>
      </c>
      <c r="R213" s="730">
        <f t="shared" si="78"/>
        <v>1361927.1590853771</v>
      </c>
      <c r="Z213" s="614"/>
    </row>
    <row r="214" spans="13:26" x14ac:dyDescent="0.2">
      <c r="M214" s="614"/>
      <c r="N214" s="748">
        <f t="shared" si="74"/>
        <v>148</v>
      </c>
      <c r="O214" s="730">
        <f t="shared" si="75"/>
        <v>1361927.1590853771</v>
      </c>
      <c r="P214" s="730">
        <f t="shared" si="76"/>
        <v>7859.0099891966911</v>
      </c>
      <c r="Q214" s="730">
        <f t="shared" si="77"/>
        <v>2992.6017269546237</v>
      </c>
      <c r="R214" s="730">
        <f t="shared" si="78"/>
        <v>1372778.7708015284</v>
      </c>
      <c r="Z214" s="614"/>
    </row>
    <row r="215" spans="13:26" x14ac:dyDescent="0.2">
      <c r="M215" s="614"/>
      <c r="N215" s="748">
        <f t="shared" si="74"/>
        <v>149</v>
      </c>
      <c r="O215" s="730">
        <f t="shared" si="75"/>
        <v>1372778.7708015284</v>
      </c>
      <c r="P215" s="730">
        <f t="shared" si="76"/>
        <v>7859.0099891966911</v>
      </c>
      <c r="Q215" s="730">
        <f t="shared" si="77"/>
        <v>3016.446285560683</v>
      </c>
      <c r="R215" s="730">
        <f t="shared" si="78"/>
        <v>1383654.2270762858</v>
      </c>
      <c r="Z215" s="614"/>
    </row>
    <row r="216" spans="13:26" x14ac:dyDescent="0.2">
      <c r="M216" s="614"/>
      <c r="N216" s="748">
        <f t="shared" si="74"/>
        <v>150</v>
      </c>
      <c r="O216" s="730">
        <f t="shared" si="75"/>
        <v>1383654.2270762858</v>
      </c>
      <c r="P216" s="730">
        <f t="shared" si="76"/>
        <v>7859.0099891966911</v>
      </c>
      <c r="Q216" s="730">
        <f t="shared" si="77"/>
        <v>3040.3432385013343</v>
      </c>
      <c r="R216" s="730">
        <f t="shared" si="78"/>
        <v>1394553.5803039838</v>
      </c>
      <c r="Z216" s="614"/>
    </row>
    <row r="217" spans="13:26" x14ac:dyDescent="0.2">
      <c r="M217" s="614"/>
      <c r="N217" s="748">
        <f t="shared" si="74"/>
        <v>151</v>
      </c>
      <c r="O217" s="730">
        <f t="shared" si="75"/>
        <v>1394553.5803039838</v>
      </c>
      <c r="P217" s="730">
        <f t="shared" si="76"/>
        <v>7859.0099891966911</v>
      </c>
      <c r="Q217" s="730">
        <f t="shared" si="77"/>
        <v>3064.2927009041564</v>
      </c>
      <c r="R217" s="730">
        <f t="shared" si="78"/>
        <v>1405476.8829940846</v>
      </c>
      <c r="Z217" s="614"/>
    </row>
    <row r="218" spans="13:26" x14ac:dyDescent="0.2">
      <c r="M218" s="614"/>
      <c r="N218" s="748">
        <f t="shared" si="74"/>
        <v>152</v>
      </c>
      <c r="O218" s="730">
        <f t="shared" si="75"/>
        <v>1405476.8829940846</v>
      </c>
      <c r="P218" s="730">
        <f t="shared" si="76"/>
        <v>7859.0099891966911</v>
      </c>
      <c r="Q218" s="730">
        <f t="shared" si="77"/>
        <v>3088.2947881497012</v>
      </c>
      <c r="R218" s="730">
        <f t="shared" si="78"/>
        <v>1416424.1877714309</v>
      </c>
      <c r="Z218" s="614"/>
    </row>
    <row r="219" spans="13:26" x14ac:dyDescent="0.2">
      <c r="M219" s="614"/>
      <c r="N219" s="748">
        <f t="shared" si="74"/>
        <v>153</v>
      </c>
      <c r="O219" s="730">
        <f t="shared" si="75"/>
        <v>1416424.1877714309</v>
      </c>
      <c r="P219" s="730">
        <f t="shared" si="76"/>
        <v>7859.0099891966911</v>
      </c>
      <c r="Q219" s="730">
        <f t="shared" si="77"/>
        <v>3112.3496158720491</v>
      </c>
      <c r="R219" s="730">
        <f t="shared" si="78"/>
        <v>1427395.5473764997</v>
      </c>
      <c r="Z219" s="614"/>
    </row>
    <row r="220" spans="13:26" x14ac:dyDescent="0.2">
      <c r="M220" s="614"/>
      <c r="N220" s="748">
        <f t="shared" si="74"/>
        <v>154</v>
      </c>
      <c r="O220" s="730">
        <f t="shared" si="75"/>
        <v>1427395.5473764997</v>
      </c>
      <c r="P220" s="730">
        <f t="shared" si="76"/>
        <v>7859.0099891966911</v>
      </c>
      <c r="Q220" s="730">
        <f t="shared" si="77"/>
        <v>3136.457299959367</v>
      </c>
      <c r="R220" s="730">
        <f t="shared" si="78"/>
        <v>1438391.0146656558</v>
      </c>
      <c r="Z220" s="614"/>
    </row>
    <row r="221" spans="13:26" x14ac:dyDescent="0.2">
      <c r="M221" s="614"/>
      <c r="N221" s="748">
        <f t="shared" si="74"/>
        <v>155</v>
      </c>
      <c r="O221" s="730">
        <f t="shared" si="75"/>
        <v>1438391.0146656558</v>
      </c>
      <c r="P221" s="730">
        <f t="shared" si="76"/>
        <v>7859.0099891966911</v>
      </c>
      <c r="Q221" s="730">
        <f t="shared" si="77"/>
        <v>3160.6179565544667</v>
      </c>
      <c r="R221" s="730">
        <f t="shared" si="78"/>
        <v>1449410.642611407</v>
      </c>
      <c r="Z221" s="614"/>
    </row>
    <row r="222" spans="13:26" x14ac:dyDescent="0.2">
      <c r="M222" s="614"/>
      <c r="N222" s="748">
        <f t="shared" si="74"/>
        <v>156</v>
      </c>
      <c r="O222" s="730">
        <f t="shared" si="75"/>
        <v>1449410.642611407</v>
      </c>
      <c r="P222" s="730">
        <f t="shared" si="76"/>
        <v>7859.0099891966911</v>
      </c>
      <c r="Q222" s="730">
        <f t="shared" si="77"/>
        <v>3184.8317020553632</v>
      </c>
      <c r="R222" s="730">
        <f t="shared" si="78"/>
        <v>1460454.4843026591</v>
      </c>
      <c r="Z222" s="614"/>
    </row>
    <row r="223" spans="13:26" x14ac:dyDescent="0.2">
      <c r="M223" s="614"/>
      <c r="N223" s="748">
        <f t="shared" si="74"/>
        <v>157</v>
      </c>
      <c r="O223" s="730">
        <f t="shared" si="75"/>
        <v>1460454.4843026591</v>
      </c>
      <c r="P223" s="730">
        <f t="shared" si="76"/>
        <v>7859.0099891966911</v>
      </c>
      <c r="Q223" s="730">
        <f t="shared" si="77"/>
        <v>3209.0986531158369</v>
      </c>
      <c r="R223" s="730">
        <f t="shared" si="78"/>
        <v>1471522.5929449715</v>
      </c>
      <c r="Z223" s="614"/>
    </row>
    <row r="224" spans="13:26" x14ac:dyDescent="0.2">
      <c r="M224" s="614"/>
      <c r="N224" s="748">
        <f t="shared" si="74"/>
        <v>158</v>
      </c>
      <c r="O224" s="730">
        <f t="shared" si="75"/>
        <v>1471522.5929449715</v>
      </c>
      <c r="P224" s="730">
        <f t="shared" si="76"/>
        <v>7859.0099891966911</v>
      </c>
      <c r="Q224" s="730">
        <f t="shared" si="77"/>
        <v>3233.4189266459935</v>
      </c>
      <c r="R224" s="730">
        <f t="shared" si="78"/>
        <v>1482615.0218608142</v>
      </c>
      <c r="Z224" s="614"/>
    </row>
    <row r="225" spans="13:26" x14ac:dyDescent="0.2">
      <c r="M225" s="614"/>
      <c r="N225" s="748">
        <f t="shared" si="74"/>
        <v>159</v>
      </c>
      <c r="O225" s="730">
        <f t="shared" si="75"/>
        <v>1482615.0218608142</v>
      </c>
      <c r="P225" s="730">
        <f t="shared" si="76"/>
        <v>7859.0099891966911</v>
      </c>
      <c r="Q225" s="730">
        <f t="shared" si="77"/>
        <v>3257.7926398128307</v>
      </c>
      <c r="R225" s="730">
        <f t="shared" si="78"/>
        <v>1493731.8244898238</v>
      </c>
      <c r="Z225" s="614"/>
    </row>
    <row r="226" spans="13:26" x14ac:dyDescent="0.2">
      <c r="M226" s="614"/>
      <c r="N226" s="748">
        <f t="shared" si="74"/>
        <v>160</v>
      </c>
      <c r="O226" s="730">
        <f t="shared" si="75"/>
        <v>1493731.8244898238</v>
      </c>
      <c r="P226" s="730">
        <f t="shared" si="76"/>
        <v>7859.0099891966911</v>
      </c>
      <c r="Q226" s="730">
        <f t="shared" si="77"/>
        <v>3282.2199100407988</v>
      </c>
      <c r="R226" s="730">
        <f t="shared" si="78"/>
        <v>1504873.0543890612</v>
      </c>
      <c r="Z226" s="614"/>
    </row>
    <row r="227" spans="13:26" x14ac:dyDescent="0.2">
      <c r="M227" s="614"/>
      <c r="N227" s="748">
        <f t="shared" si="74"/>
        <v>161</v>
      </c>
      <c r="O227" s="730">
        <f t="shared" si="75"/>
        <v>1504873.0543890612</v>
      </c>
      <c r="P227" s="730">
        <f t="shared" si="76"/>
        <v>7859.0099891966911</v>
      </c>
      <c r="Q227" s="730">
        <f t="shared" si="77"/>
        <v>3306.7008550123692</v>
      </c>
      <c r="R227" s="730">
        <f t="shared" si="78"/>
        <v>1516038.7652332701</v>
      </c>
      <c r="Z227" s="614"/>
    </row>
    <row r="228" spans="13:26" x14ac:dyDescent="0.2">
      <c r="M228" s="614"/>
      <c r="N228" s="748">
        <f t="shared" si="74"/>
        <v>162</v>
      </c>
      <c r="O228" s="730">
        <f t="shared" si="75"/>
        <v>1516038.7652332701</v>
      </c>
      <c r="P228" s="730">
        <f t="shared" si="76"/>
        <v>7859.0099891966911</v>
      </c>
      <c r="Q228" s="730">
        <f t="shared" si="77"/>
        <v>3331.2355926686005</v>
      </c>
      <c r="R228" s="730">
        <f t="shared" si="78"/>
        <v>1527229.0108151354</v>
      </c>
      <c r="Z228" s="614"/>
    </row>
    <row r="229" spans="13:26" x14ac:dyDescent="0.2">
      <c r="M229" s="614"/>
      <c r="N229" s="748">
        <f t="shared" si="74"/>
        <v>163</v>
      </c>
      <c r="O229" s="730">
        <f t="shared" si="75"/>
        <v>1527229.0108151354</v>
      </c>
      <c r="P229" s="730">
        <f t="shared" si="76"/>
        <v>7859.0099891966911</v>
      </c>
      <c r="Q229" s="730">
        <f t="shared" si="77"/>
        <v>3355.8242412097056</v>
      </c>
      <c r="R229" s="730">
        <f t="shared" si="78"/>
        <v>1538443.8450455419</v>
      </c>
      <c r="Z229" s="614"/>
    </row>
    <row r="230" spans="13:26" x14ac:dyDescent="0.2">
      <c r="M230" s="614"/>
      <c r="N230" s="748">
        <f t="shared" si="74"/>
        <v>164</v>
      </c>
      <c r="O230" s="730">
        <f t="shared" si="75"/>
        <v>1538443.8450455419</v>
      </c>
      <c r="P230" s="730">
        <f t="shared" si="76"/>
        <v>7859.0099891966911</v>
      </c>
      <c r="Q230" s="730">
        <f t="shared" si="77"/>
        <v>3380.4669190956238</v>
      </c>
      <c r="R230" s="730">
        <f t="shared" si="78"/>
        <v>1549683.3219538343</v>
      </c>
      <c r="Z230" s="614"/>
    </row>
    <row r="231" spans="13:26" x14ac:dyDescent="0.2">
      <c r="M231" s="614"/>
      <c r="N231" s="748">
        <f t="shared" si="74"/>
        <v>165</v>
      </c>
      <c r="O231" s="730">
        <f t="shared" si="75"/>
        <v>1549683.3219538343</v>
      </c>
      <c r="P231" s="730">
        <f t="shared" si="76"/>
        <v>7859.0099891966911</v>
      </c>
      <c r="Q231" s="730">
        <f t="shared" si="77"/>
        <v>3405.1637450465878</v>
      </c>
      <c r="R231" s="730">
        <f t="shared" si="78"/>
        <v>1560947.4956880775</v>
      </c>
      <c r="Z231" s="614"/>
    </row>
    <row r="232" spans="13:26" x14ac:dyDescent="0.2">
      <c r="M232" s="614"/>
      <c r="N232" s="748">
        <f t="shared" si="74"/>
        <v>166</v>
      </c>
      <c r="O232" s="730">
        <f t="shared" si="75"/>
        <v>1560947.4956880775</v>
      </c>
      <c r="P232" s="730">
        <f t="shared" si="76"/>
        <v>7859.0099891966911</v>
      </c>
      <c r="Q232" s="730">
        <f t="shared" si="77"/>
        <v>3429.9148380436986</v>
      </c>
      <c r="R232" s="730">
        <f t="shared" si="78"/>
        <v>1572236.4205153179</v>
      </c>
      <c r="Z232" s="614"/>
    </row>
    <row r="233" spans="13:26" x14ac:dyDescent="0.2">
      <c r="M233" s="614"/>
      <c r="N233" s="748">
        <f t="shared" si="74"/>
        <v>167</v>
      </c>
      <c r="O233" s="730">
        <f t="shared" si="75"/>
        <v>1572236.4205153179</v>
      </c>
      <c r="P233" s="730">
        <f t="shared" si="76"/>
        <v>7859.0099891966911</v>
      </c>
      <c r="Q233" s="730">
        <f t="shared" si="77"/>
        <v>3454.7203173294984</v>
      </c>
      <c r="R233" s="730">
        <f t="shared" si="78"/>
        <v>1583550.1508218441</v>
      </c>
      <c r="Z233" s="614"/>
    </row>
    <row r="234" spans="13:26" x14ac:dyDescent="0.2">
      <c r="M234" s="614"/>
      <c r="N234" s="748">
        <f t="shared" si="74"/>
        <v>168</v>
      </c>
      <c r="O234" s="730">
        <f t="shared" si="75"/>
        <v>1583550.1508218441</v>
      </c>
      <c r="P234" s="730">
        <f t="shared" si="76"/>
        <v>7859.0099891966911</v>
      </c>
      <c r="Q234" s="730">
        <f t="shared" si="77"/>
        <v>3479.580302408544</v>
      </c>
      <c r="R234" s="730">
        <f t="shared" si="78"/>
        <v>1594888.7411134492</v>
      </c>
      <c r="Z234" s="614"/>
    </row>
    <row r="235" spans="13:26" x14ac:dyDescent="0.2">
      <c r="M235" s="614"/>
      <c r="N235" s="748">
        <f t="shared" si="74"/>
        <v>169</v>
      </c>
      <c r="O235" s="730">
        <f t="shared" si="75"/>
        <v>1594888.7411134492</v>
      </c>
      <c r="P235" s="730">
        <f t="shared" si="76"/>
        <v>7859.0099891966911</v>
      </c>
      <c r="Q235" s="730">
        <f t="shared" si="77"/>
        <v>3504.4949130479818</v>
      </c>
      <c r="R235" s="730">
        <f t="shared" si="78"/>
        <v>1606252.2460156938</v>
      </c>
      <c r="Z235" s="614"/>
    </row>
    <row r="236" spans="13:26" x14ac:dyDescent="0.2">
      <c r="M236" s="614"/>
      <c r="N236" s="748">
        <f t="shared" si="74"/>
        <v>170</v>
      </c>
      <c r="O236" s="730">
        <f t="shared" si="75"/>
        <v>1606252.2460156938</v>
      </c>
      <c r="P236" s="730">
        <f t="shared" si="76"/>
        <v>7859.0099891966911</v>
      </c>
      <c r="Q236" s="730">
        <f t="shared" si="77"/>
        <v>3529.4642692781285</v>
      </c>
      <c r="R236" s="730">
        <f t="shared" si="78"/>
        <v>1617640.7202741685</v>
      </c>
      <c r="Z236" s="614"/>
    </row>
    <row r="237" spans="13:26" x14ac:dyDescent="0.2">
      <c r="M237" s="614"/>
      <c r="N237" s="748">
        <f t="shared" si="74"/>
        <v>171</v>
      </c>
      <c r="O237" s="730">
        <f t="shared" si="75"/>
        <v>1617640.7202741685</v>
      </c>
      <c r="P237" s="730">
        <f t="shared" si="76"/>
        <v>7859.0099891966911</v>
      </c>
      <c r="Q237" s="730">
        <f t="shared" si="77"/>
        <v>3554.488491393045</v>
      </c>
      <c r="R237" s="730">
        <f t="shared" si="78"/>
        <v>1629054.2187547584</v>
      </c>
      <c r="Z237" s="614"/>
    </row>
    <row r="238" spans="13:26" x14ac:dyDescent="0.2">
      <c r="M238" s="614"/>
      <c r="N238" s="748">
        <f t="shared" si="74"/>
        <v>172</v>
      </c>
      <c r="O238" s="730">
        <f t="shared" si="75"/>
        <v>1629054.2187547584</v>
      </c>
      <c r="P238" s="730">
        <f t="shared" si="76"/>
        <v>7859.0099891966911</v>
      </c>
      <c r="Q238" s="730">
        <f t="shared" si="77"/>
        <v>3579.5676999511188</v>
      </c>
      <c r="R238" s="730">
        <f t="shared" si="78"/>
        <v>1640492.7964439061</v>
      </c>
      <c r="Z238" s="614"/>
    </row>
    <row r="239" spans="13:26" x14ac:dyDescent="0.2">
      <c r="M239" s="614"/>
      <c r="N239" s="748">
        <f t="shared" si="74"/>
        <v>173</v>
      </c>
      <c r="O239" s="730">
        <f t="shared" si="75"/>
        <v>1640492.7964439061</v>
      </c>
      <c r="P239" s="730">
        <f t="shared" si="76"/>
        <v>7859.0099891966911</v>
      </c>
      <c r="Q239" s="730">
        <f t="shared" si="77"/>
        <v>3604.7020157756428</v>
      </c>
      <c r="R239" s="730">
        <f t="shared" si="78"/>
        <v>1651956.5084488785</v>
      </c>
      <c r="Z239" s="614"/>
    </row>
    <row r="240" spans="13:26" x14ac:dyDescent="0.2">
      <c r="M240" s="614"/>
      <c r="N240" s="748">
        <f t="shared" si="74"/>
        <v>174</v>
      </c>
      <c r="O240" s="730">
        <f t="shared" si="75"/>
        <v>1651956.5084488785</v>
      </c>
      <c r="P240" s="730">
        <f t="shared" si="76"/>
        <v>7859.0099891966911</v>
      </c>
      <c r="Q240" s="730">
        <f t="shared" si="77"/>
        <v>3629.8915599553989</v>
      </c>
      <c r="R240" s="730">
        <f t="shared" si="78"/>
        <v>1663445.4099980306</v>
      </c>
      <c r="Z240" s="614"/>
    </row>
    <row r="241" spans="13:26" x14ac:dyDescent="0.2">
      <c r="M241" s="614"/>
      <c r="N241" s="748">
        <f t="shared" si="74"/>
        <v>175</v>
      </c>
      <c r="O241" s="730">
        <f t="shared" si="75"/>
        <v>1663445.4099980306</v>
      </c>
      <c r="P241" s="730">
        <f t="shared" si="76"/>
        <v>7859.0099891966911</v>
      </c>
      <c r="Q241" s="730">
        <f t="shared" si="77"/>
        <v>3655.1364538452408</v>
      </c>
      <c r="R241" s="730">
        <f t="shared" si="78"/>
        <v>1674959.5564410726</v>
      </c>
      <c r="Z241" s="614"/>
    </row>
    <row r="242" spans="13:26" x14ac:dyDescent="0.2">
      <c r="M242" s="614"/>
      <c r="N242" s="748">
        <f t="shared" si="74"/>
        <v>176</v>
      </c>
      <c r="O242" s="730">
        <f t="shared" si="75"/>
        <v>1674959.5564410726</v>
      </c>
      <c r="P242" s="730">
        <f t="shared" si="76"/>
        <v>7859.0099891966911</v>
      </c>
      <c r="Q242" s="730">
        <f t="shared" si="77"/>
        <v>3680.4368190666792</v>
      </c>
      <c r="R242" s="730">
        <f t="shared" si="78"/>
        <v>1686499.003249336</v>
      </c>
      <c r="Z242" s="614"/>
    </row>
    <row r="243" spans="13:26" x14ac:dyDescent="0.2">
      <c r="M243" s="614"/>
      <c r="N243" s="748">
        <f t="shared" si="74"/>
        <v>177</v>
      </c>
      <c r="O243" s="730">
        <f t="shared" si="75"/>
        <v>1686499.003249336</v>
      </c>
      <c r="P243" s="730">
        <f t="shared" si="76"/>
        <v>7859.0099891966911</v>
      </c>
      <c r="Q243" s="730">
        <f t="shared" si="77"/>
        <v>3705.7927775084663</v>
      </c>
      <c r="R243" s="730">
        <f t="shared" si="78"/>
        <v>1698063.8060160412</v>
      </c>
      <c r="Z243" s="614"/>
    </row>
    <row r="244" spans="13:26" x14ac:dyDescent="0.2">
      <c r="M244" s="614"/>
      <c r="N244" s="748">
        <f t="shared" si="74"/>
        <v>178</v>
      </c>
      <c r="O244" s="730">
        <f t="shared" si="75"/>
        <v>1698063.8060160412</v>
      </c>
      <c r="P244" s="730">
        <f t="shared" si="76"/>
        <v>7859.0099891966911</v>
      </c>
      <c r="Q244" s="730">
        <f t="shared" si="77"/>
        <v>3731.2044513271849</v>
      </c>
      <c r="R244" s="730">
        <f t="shared" si="78"/>
        <v>1709654.0204565651</v>
      </c>
      <c r="Z244" s="614"/>
    </row>
    <row r="245" spans="13:26" x14ac:dyDescent="0.2">
      <c r="M245" s="614"/>
      <c r="N245" s="748">
        <f t="shared" si="74"/>
        <v>179</v>
      </c>
      <c r="O245" s="730">
        <f t="shared" si="75"/>
        <v>1709654.0204565651</v>
      </c>
      <c r="P245" s="730">
        <f t="shared" si="76"/>
        <v>7859.0099891966911</v>
      </c>
      <c r="Q245" s="730">
        <f t="shared" si="77"/>
        <v>3756.6719629478348</v>
      </c>
      <c r="R245" s="730">
        <f t="shared" si="78"/>
        <v>1721269.7024087096</v>
      </c>
      <c r="Z245" s="614"/>
    </row>
    <row r="246" spans="13:26" x14ac:dyDescent="0.2">
      <c r="M246" s="614"/>
      <c r="N246" s="748">
        <f t="shared" si="74"/>
        <v>180</v>
      </c>
      <c r="O246" s="730">
        <f t="shared" si="75"/>
        <v>1721269.7024087096</v>
      </c>
      <c r="P246" s="730">
        <f t="shared" si="76"/>
        <v>7859.0099891966911</v>
      </c>
      <c r="Q246" s="730">
        <f t="shared" si="77"/>
        <v>3782.195435064426</v>
      </c>
      <c r="R246" s="730">
        <f t="shared" si="78"/>
        <v>1732910.9078329706</v>
      </c>
      <c r="Z246" s="614"/>
    </row>
    <row r="247" spans="13:26" x14ac:dyDescent="0.2">
      <c r="M247" s="614"/>
      <c r="N247" s="748">
        <f t="shared" si="74"/>
        <v>181</v>
      </c>
      <c r="O247" s="730">
        <f t="shared" si="75"/>
        <v>1732910.9078329706</v>
      </c>
      <c r="P247" s="730">
        <f t="shared" si="76"/>
        <v>7859.0099891966911</v>
      </c>
      <c r="Q247" s="730">
        <f t="shared" si="77"/>
        <v>3807.7749906405643</v>
      </c>
      <c r="R247" s="730">
        <f t="shared" si="78"/>
        <v>1744577.6928128079</v>
      </c>
      <c r="Z247" s="614"/>
    </row>
    <row r="248" spans="13:26" x14ac:dyDescent="0.2">
      <c r="M248" s="614"/>
      <c r="N248" s="748">
        <f t="shared" si="74"/>
        <v>182</v>
      </c>
      <c r="O248" s="730">
        <f t="shared" si="75"/>
        <v>1744577.6928128079</v>
      </c>
      <c r="P248" s="730">
        <f t="shared" si="76"/>
        <v>7859.0099891966911</v>
      </c>
      <c r="Q248" s="730">
        <f t="shared" si="77"/>
        <v>3833.4107529100506</v>
      </c>
      <c r="R248" s="730">
        <f t="shared" si="78"/>
        <v>1756270.1135549145</v>
      </c>
      <c r="Z248" s="614"/>
    </row>
    <row r="249" spans="13:26" x14ac:dyDescent="0.2">
      <c r="M249" s="614"/>
      <c r="N249" s="748">
        <f t="shared" si="74"/>
        <v>183</v>
      </c>
      <c r="O249" s="730">
        <f t="shared" si="75"/>
        <v>1756270.1135549145</v>
      </c>
      <c r="P249" s="730">
        <f t="shared" si="76"/>
        <v>7859.0099891966911</v>
      </c>
      <c r="Q249" s="730">
        <f t="shared" si="77"/>
        <v>3859.1028453774679</v>
      </c>
      <c r="R249" s="730">
        <f t="shared" si="78"/>
        <v>1767988.2263894887</v>
      </c>
      <c r="Z249" s="614"/>
    </row>
    <row r="250" spans="13:26" x14ac:dyDescent="0.2">
      <c r="M250" s="614"/>
      <c r="N250" s="748">
        <f t="shared" si="74"/>
        <v>184</v>
      </c>
      <c r="O250" s="730">
        <f t="shared" si="75"/>
        <v>1767988.2263894887</v>
      </c>
      <c r="P250" s="730">
        <f t="shared" si="76"/>
        <v>7859.0099891966911</v>
      </c>
      <c r="Q250" s="730">
        <f t="shared" si="77"/>
        <v>3884.8513918187809</v>
      </c>
      <c r="R250" s="730">
        <f t="shared" si="78"/>
        <v>1779732.0877705042</v>
      </c>
      <c r="Z250" s="614"/>
    </row>
    <row r="251" spans="13:26" x14ac:dyDescent="0.2">
      <c r="M251" s="614"/>
      <c r="N251" s="748">
        <f t="shared" si="74"/>
        <v>185</v>
      </c>
      <c r="O251" s="730">
        <f t="shared" si="75"/>
        <v>1779732.0877705042</v>
      </c>
      <c r="P251" s="730">
        <f t="shared" si="76"/>
        <v>7859.0099891966911</v>
      </c>
      <c r="Q251" s="730">
        <f t="shared" si="77"/>
        <v>3910.6565162819315</v>
      </c>
      <c r="R251" s="730">
        <f t="shared" si="78"/>
        <v>1791501.7542759827</v>
      </c>
      <c r="Z251" s="614"/>
    </row>
    <row r="252" spans="13:26" x14ac:dyDescent="0.2">
      <c r="M252" s="614"/>
      <c r="N252" s="748">
        <f t="shared" si="74"/>
        <v>186</v>
      </c>
      <c r="O252" s="730">
        <f t="shared" si="75"/>
        <v>1791501.7542759827</v>
      </c>
      <c r="P252" s="730">
        <f t="shared" si="76"/>
        <v>7859.0099891966911</v>
      </c>
      <c r="Q252" s="730">
        <f t="shared" si="77"/>
        <v>3936.5183430874331</v>
      </c>
      <c r="R252" s="730">
        <f t="shared" si="78"/>
        <v>1803297.2826082669</v>
      </c>
      <c r="Z252" s="614"/>
    </row>
    <row r="253" spans="13:26" x14ac:dyDescent="0.2">
      <c r="M253" s="614"/>
      <c r="N253" s="748">
        <f t="shared" si="74"/>
        <v>187</v>
      </c>
      <c r="O253" s="730">
        <f t="shared" si="75"/>
        <v>1803297.2826082669</v>
      </c>
      <c r="P253" s="730">
        <f t="shared" si="76"/>
        <v>7859.0099891966911</v>
      </c>
      <c r="Q253" s="730">
        <f t="shared" si="77"/>
        <v>3962.4369968289752</v>
      </c>
      <c r="R253" s="730">
        <f t="shared" si="78"/>
        <v>1815118.7295942926</v>
      </c>
      <c r="Z253" s="614"/>
    </row>
    <row r="254" spans="13:26" x14ac:dyDescent="0.2">
      <c r="M254" s="614"/>
      <c r="N254" s="748">
        <f t="shared" si="74"/>
        <v>188</v>
      </c>
      <c r="O254" s="730">
        <f t="shared" si="75"/>
        <v>1815118.7295942926</v>
      </c>
      <c r="P254" s="730">
        <f t="shared" si="76"/>
        <v>7859.0099891966911</v>
      </c>
      <c r="Q254" s="730">
        <f t="shared" si="77"/>
        <v>3988.4126023740182</v>
      </c>
      <c r="R254" s="730">
        <f t="shared" si="78"/>
        <v>1826966.1521858633</v>
      </c>
      <c r="Z254" s="614"/>
    </row>
    <row r="255" spans="13:26" x14ac:dyDescent="0.2">
      <c r="M255" s="614"/>
      <c r="N255" s="748">
        <f t="shared" si="74"/>
        <v>189</v>
      </c>
      <c r="O255" s="730">
        <f t="shared" si="75"/>
        <v>1826966.1521858633</v>
      </c>
      <c r="P255" s="730">
        <f t="shared" si="76"/>
        <v>7859.0099891966911</v>
      </c>
      <c r="Q255" s="730">
        <f t="shared" si="77"/>
        <v>4014.4452848643991</v>
      </c>
      <c r="R255" s="730">
        <f t="shared" si="78"/>
        <v>1838839.6074599244</v>
      </c>
      <c r="Z255" s="614"/>
    </row>
    <row r="256" spans="13:26" x14ac:dyDescent="0.2">
      <c r="M256" s="614"/>
      <c r="N256" s="748">
        <f t="shared" si="74"/>
        <v>190</v>
      </c>
      <c r="O256" s="730">
        <f t="shared" si="75"/>
        <v>1838839.6074599244</v>
      </c>
      <c r="P256" s="730">
        <f t="shared" si="76"/>
        <v>7859.0099891966911</v>
      </c>
      <c r="Q256" s="730">
        <f t="shared" si="77"/>
        <v>4040.5351697169313</v>
      </c>
      <c r="R256" s="730">
        <f t="shared" si="78"/>
        <v>1850739.152618838</v>
      </c>
      <c r="Z256" s="614"/>
    </row>
    <row r="257" spans="13:26" x14ac:dyDescent="0.2">
      <c r="M257" s="614"/>
      <c r="N257" s="748">
        <f t="shared" si="74"/>
        <v>191</v>
      </c>
      <c r="O257" s="730">
        <f t="shared" si="75"/>
        <v>1850739.152618838</v>
      </c>
      <c r="P257" s="730">
        <f t="shared" si="76"/>
        <v>7859.0099891966911</v>
      </c>
      <c r="Q257" s="730">
        <f t="shared" si="77"/>
        <v>4066.6823826240106</v>
      </c>
      <c r="R257" s="730">
        <f t="shared" si="78"/>
        <v>1862664.8449906586</v>
      </c>
      <c r="Z257" s="614"/>
    </row>
    <row r="258" spans="13:26" x14ac:dyDescent="0.2">
      <c r="M258" s="614"/>
      <c r="N258" s="748">
        <f t="shared" si="74"/>
        <v>192</v>
      </c>
      <c r="O258" s="730">
        <f t="shared" si="75"/>
        <v>1862664.8449906586</v>
      </c>
      <c r="P258" s="730">
        <f t="shared" si="76"/>
        <v>7859.0099891966911</v>
      </c>
      <c r="Q258" s="730">
        <f t="shared" si="77"/>
        <v>4092.887049554221</v>
      </c>
      <c r="R258" s="730">
        <f t="shared" si="78"/>
        <v>1874616.7420294094</v>
      </c>
      <c r="Z258" s="614"/>
    </row>
    <row r="259" spans="13:26" x14ac:dyDescent="0.2">
      <c r="M259" s="614"/>
      <c r="N259" s="748">
        <f t="shared" si="74"/>
        <v>193</v>
      </c>
      <c r="O259" s="730">
        <f t="shared" si="75"/>
        <v>1874616.7420294094</v>
      </c>
      <c r="P259" s="730">
        <f t="shared" si="76"/>
        <v>7859.0099891966911</v>
      </c>
      <c r="Q259" s="730">
        <f t="shared" si="77"/>
        <v>4119.1492967529402</v>
      </c>
      <c r="R259" s="730">
        <f t="shared" si="78"/>
        <v>1886594.9013153589</v>
      </c>
      <c r="Z259" s="614"/>
    </row>
    <row r="260" spans="13:26" x14ac:dyDescent="0.2">
      <c r="M260" s="614"/>
      <c r="N260" s="748">
        <f t="shared" si="74"/>
        <v>194</v>
      </c>
      <c r="O260" s="730">
        <f t="shared" si="75"/>
        <v>1886594.9013153589</v>
      </c>
      <c r="P260" s="730">
        <f t="shared" si="76"/>
        <v>7859.0099891966911</v>
      </c>
      <c r="Q260" s="730">
        <f t="shared" si="77"/>
        <v>4145.469250742949</v>
      </c>
      <c r="R260" s="730">
        <f t="shared" si="78"/>
        <v>1898599.3805552986</v>
      </c>
      <c r="Z260" s="614"/>
    </row>
    <row r="261" spans="13:26" x14ac:dyDescent="0.2">
      <c r="M261" s="614"/>
      <c r="N261" s="748">
        <f t="shared" ref="N261:N324" si="79">N260+1</f>
        <v>195</v>
      </c>
      <c r="O261" s="730">
        <f t="shared" si="75"/>
        <v>1898599.3805552986</v>
      </c>
      <c r="P261" s="730">
        <f t="shared" si="76"/>
        <v>7859.0099891966911</v>
      </c>
      <c r="Q261" s="730">
        <f t="shared" si="77"/>
        <v>4171.8470383250396</v>
      </c>
      <c r="R261" s="730">
        <f t="shared" si="78"/>
        <v>1910630.2375828205</v>
      </c>
      <c r="Z261" s="614"/>
    </row>
    <row r="262" spans="13:26" x14ac:dyDescent="0.2">
      <c r="M262" s="614"/>
      <c r="N262" s="748">
        <f t="shared" si="79"/>
        <v>196</v>
      </c>
      <c r="O262" s="730">
        <f t="shared" ref="O262:O325" si="80">R261</f>
        <v>1910630.2375828205</v>
      </c>
      <c r="P262" s="730">
        <f t="shared" ref="P262:P325" si="81">P261</f>
        <v>7859.0099891966911</v>
      </c>
      <c r="Q262" s="730">
        <f t="shared" ref="Q262:Q325" si="82">O262*$P$61</f>
        <v>4198.2827865786276</v>
      </c>
      <c r="R262" s="730">
        <f t="shared" ref="R262:R325" si="83">O262+P262+Q262</f>
        <v>1922687.5303585958</v>
      </c>
      <c r="Z262" s="614"/>
    </row>
    <row r="263" spans="13:26" x14ac:dyDescent="0.2">
      <c r="M263" s="614"/>
      <c r="N263" s="748">
        <f t="shared" si="79"/>
        <v>197</v>
      </c>
      <c r="O263" s="730">
        <f t="shared" si="80"/>
        <v>1922687.5303585958</v>
      </c>
      <c r="P263" s="730">
        <f t="shared" si="81"/>
        <v>7859.0099891966911</v>
      </c>
      <c r="Q263" s="730">
        <f t="shared" si="82"/>
        <v>4224.776622862365</v>
      </c>
      <c r="R263" s="730">
        <f t="shared" si="83"/>
        <v>1934771.3169706548</v>
      </c>
      <c r="Z263" s="614"/>
    </row>
    <row r="264" spans="13:26" x14ac:dyDescent="0.2">
      <c r="M264" s="614"/>
      <c r="N264" s="748">
        <f t="shared" si="79"/>
        <v>198</v>
      </c>
      <c r="O264" s="730">
        <f t="shared" si="80"/>
        <v>1934771.3169706548</v>
      </c>
      <c r="P264" s="730">
        <f t="shared" si="81"/>
        <v>7859.0099891966911</v>
      </c>
      <c r="Q264" s="730">
        <f t="shared" si="82"/>
        <v>4251.3286748147493</v>
      </c>
      <c r="R264" s="730">
        <f t="shared" si="83"/>
        <v>1946881.6556346661</v>
      </c>
      <c r="Z264" s="614"/>
    </row>
    <row r="265" spans="13:26" x14ac:dyDescent="0.2">
      <c r="M265" s="614"/>
      <c r="N265" s="748">
        <f t="shared" si="79"/>
        <v>199</v>
      </c>
      <c r="O265" s="730">
        <f t="shared" si="80"/>
        <v>1946881.6556346661</v>
      </c>
      <c r="P265" s="730">
        <f t="shared" si="81"/>
        <v>7859.0099891966911</v>
      </c>
      <c r="Q265" s="730">
        <f t="shared" si="82"/>
        <v>4277.939070354746</v>
      </c>
      <c r="R265" s="730">
        <f t="shared" si="83"/>
        <v>1959018.6046942174</v>
      </c>
      <c r="Z265" s="614"/>
    </row>
    <row r="266" spans="13:26" x14ac:dyDescent="0.2">
      <c r="M266" s="614"/>
      <c r="N266" s="748">
        <f t="shared" si="79"/>
        <v>200</v>
      </c>
      <c r="O266" s="730">
        <f t="shared" si="80"/>
        <v>1959018.6046942174</v>
      </c>
      <c r="P266" s="730">
        <f t="shared" si="81"/>
        <v>7859.0099891966911</v>
      </c>
      <c r="Q266" s="730">
        <f t="shared" si="82"/>
        <v>4304.6079376823982</v>
      </c>
      <c r="R266" s="730">
        <f t="shared" si="83"/>
        <v>1971182.2226210965</v>
      </c>
      <c r="Z266" s="614"/>
    </row>
    <row r="267" spans="13:26" x14ac:dyDescent="0.2">
      <c r="M267" s="614"/>
      <c r="N267" s="748">
        <f t="shared" si="79"/>
        <v>201</v>
      </c>
      <c r="O267" s="730">
        <f t="shared" si="80"/>
        <v>1971182.2226210965</v>
      </c>
      <c r="P267" s="730">
        <f t="shared" si="81"/>
        <v>7859.0099891966911</v>
      </c>
      <c r="Q267" s="730">
        <f t="shared" si="82"/>
        <v>4331.3354052794466</v>
      </c>
      <c r="R267" s="730">
        <f t="shared" si="83"/>
        <v>1983372.5680155726</v>
      </c>
      <c r="Z267" s="614"/>
    </row>
    <row r="268" spans="13:26" x14ac:dyDescent="0.2">
      <c r="M268" s="614"/>
      <c r="N268" s="748">
        <f t="shared" si="79"/>
        <v>202</v>
      </c>
      <c r="O268" s="730">
        <f t="shared" si="80"/>
        <v>1983372.5680155726</v>
      </c>
      <c r="P268" s="730">
        <f t="shared" si="81"/>
        <v>7859.0099891966911</v>
      </c>
      <c r="Q268" s="730">
        <f t="shared" si="82"/>
        <v>4358.1216019099484</v>
      </c>
      <c r="R268" s="730">
        <f t="shared" si="83"/>
        <v>1995589.6996066791</v>
      </c>
      <c r="Z268" s="614"/>
    </row>
    <row r="269" spans="13:26" x14ac:dyDescent="0.2">
      <c r="M269" s="614"/>
      <c r="N269" s="748">
        <f t="shared" si="79"/>
        <v>203</v>
      </c>
      <c r="O269" s="730">
        <f t="shared" si="80"/>
        <v>1995589.6996066791</v>
      </c>
      <c r="P269" s="730">
        <f t="shared" si="81"/>
        <v>7859.0099891966911</v>
      </c>
      <c r="Q269" s="730">
        <f t="shared" si="82"/>
        <v>4384.9666566208998</v>
      </c>
      <c r="R269" s="730">
        <f t="shared" si="83"/>
        <v>2007833.6762524967</v>
      </c>
      <c r="Z269" s="614"/>
    </row>
    <row r="270" spans="13:26" x14ac:dyDescent="0.2">
      <c r="M270" s="614"/>
      <c r="N270" s="748">
        <f t="shared" si="79"/>
        <v>204</v>
      </c>
      <c r="O270" s="730">
        <f t="shared" si="80"/>
        <v>2007833.6762524967</v>
      </c>
      <c r="P270" s="730">
        <f t="shared" si="81"/>
        <v>7859.0099891966911</v>
      </c>
      <c r="Q270" s="730">
        <f t="shared" si="82"/>
        <v>4411.8706987428532</v>
      </c>
      <c r="R270" s="730">
        <f t="shared" si="83"/>
        <v>2020104.5569404361</v>
      </c>
      <c r="Z270" s="614"/>
    </row>
    <row r="271" spans="13:26" x14ac:dyDescent="0.2">
      <c r="M271" s="614"/>
      <c r="N271" s="748">
        <f t="shared" si="79"/>
        <v>205</v>
      </c>
      <c r="O271" s="730">
        <f t="shared" si="80"/>
        <v>2020104.5569404361</v>
      </c>
      <c r="P271" s="730">
        <f t="shared" si="81"/>
        <v>7859.0099891966911</v>
      </c>
      <c r="Q271" s="730">
        <f t="shared" si="82"/>
        <v>4438.833857890545</v>
      </c>
      <c r="R271" s="730">
        <f t="shared" si="83"/>
        <v>2032402.4007875232</v>
      </c>
      <c r="Z271" s="614"/>
    </row>
    <row r="272" spans="13:26" x14ac:dyDescent="0.2">
      <c r="M272" s="614"/>
      <c r="N272" s="748">
        <f t="shared" si="79"/>
        <v>206</v>
      </c>
      <c r="O272" s="730">
        <f t="shared" si="80"/>
        <v>2032402.4007875232</v>
      </c>
      <c r="P272" s="730">
        <f t="shared" si="81"/>
        <v>7859.0099891966911</v>
      </c>
      <c r="Q272" s="730">
        <f t="shared" si="82"/>
        <v>4465.8562639635147</v>
      </c>
      <c r="R272" s="730">
        <f t="shared" si="83"/>
        <v>2044727.2670406834</v>
      </c>
      <c r="Z272" s="614"/>
    </row>
    <row r="273" spans="13:26" x14ac:dyDescent="0.2">
      <c r="M273" s="614"/>
      <c r="N273" s="748">
        <f t="shared" si="79"/>
        <v>207</v>
      </c>
      <c r="O273" s="730">
        <f t="shared" si="80"/>
        <v>2044727.2670406834</v>
      </c>
      <c r="P273" s="730">
        <f t="shared" si="81"/>
        <v>7859.0099891966911</v>
      </c>
      <c r="Q273" s="730">
        <f t="shared" si="82"/>
        <v>4492.9380471467366</v>
      </c>
      <c r="R273" s="730">
        <f t="shared" si="83"/>
        <v>2057079.2150770267</v>
      </c>
      <c r="Z273" s="614"/>
    </row>
    <row r="274" spans="13:26" x14ac:dyDescent="0.2">
      <c r="M274" s="614"/>
      <c r="N274" s="748">
        <f t="shared" si="79"/>
        <v>208</v>
      </c>
      <c r="O274" s="730">
        <f t="shared" si="80"/>
        <v>2057079.2150770267</v>
      </c>
      <c r="P274" s="730">
        <f t="shared" si="81"/>
        <v>7859.0099891966911</v>
      </c>
      <c r="Q274" s="730">
        <f t="shared" si="82"/>
        <v>4520.0793379112429</v>
      </c>
      <c r="R274" s="730">
        <f t="shared" si="83"/>
        <v>2069458.3044041346</v>
      </c>
      <c r="Z274" s="614"/>
    </row>
    <row r="275" spans="13:26" x14ac:dyDescent="0.2">
      <c r="M275" s="614"/>
      <c r="N275" s="748">
        <f t="shared" si="79"/>
        <v>209</v>
      </c>
      <c r="O275" s="730">
        <f t="shared" si="80"/>
        <v>2069458.3044041346</v>
      </c>
      <c r="P275" s="730">
        <f t="shared" si="81"/>
        <v>7859.0099891966911</v>
      </c>
      <c r="Q275" s="730">
        <f t="shared" si="82"/>
        <v>4547.2802670147548</v>
      </c>
      <c r="R275" s="730">
        <f t="shared" si="83"/>
        <v>2081864.5946603462</v>
      </c>
      <c r="Z275" s="614"/>
    </row>
    <row r="276" spans="13:26" x14ac:dyDescent="0.2">
      <c r="M276" s="614"/>
      <c r="N276" s="748">
        <f t="shared" si="79"/>
        <v>210</v>
      </c>
      <c r="O276" s="730">
        <f t="shared" si="80"/>
        <v>2081864.5946603462</v>
      </c>
      <c r="P276" s="730">
        <f t="shared" si="81"/>
        <v>7859.0099891966911</v>
      </c>
      <c r="Q276" s="730">
        <f t="shared" si="82"/>
        <v>4574.5409655023104</v>
      </c>
      <c r="R276" s="730">
        <f t="shared" si="83"/>
        <v>2094298.1456150452</v>
      </c>
      <c r="Z276" s="614"/>
    </row>
    <row r="277" spans="13:26" x14ac:dyDescent="0.2">
      <c r="M277" s="614"/>
      <c r="N277" s="748">
        <f t="shared" si="79"/>
        <v>211</v>
      </c>
      <c r="O277" s="730">
        <f t="shared" si="80"/>
        <v>2094298.1456150452</v>
      </c>
      <c r="P277" s="730">
        <f t="shared" si="81"/>
        <v>7859.0099891966911</v>
      </c>
      <c r="Q277" s="730">
        <f t="shared" si="82"/>
        <v>4601.8615647068955</v>
      </c>
      <c r="R277" s="730">
        <f t="shared" si="83"/>
        <v>2106759.0171689489</v>
      </c>
      <c r="Z277" s="614"/>
    </row>
    <row r="278" spans="13:26" x14ac:dyDescent="0.2">
      <c r="M278" s="614"/>
      <c r="N278" s="748">
        <f t="shared" si="79"/>
        <v>212</v>
      </c>
      <c r="O278" s="730">
        <f t="shared" si="80"/>
        <v>2106759.0171689489</v>
      </c>
      <c r="P278" s="730">
        <f t="shared" si="81"/>
        <v>7859.0099891966911</v>
      </c>
      <c r="Q278" s="730">
        <f t="shared" si="82"/>
        <v>4629.2421962500794</v>
      </c>
      <c r="R278" s="730">
        <f t="shared" si="83"/>
        <v>2119247.269354396</v>
      </c>
      <c r="Z278" s="614"/>
    </row>
    <row r="279" spans="13:26" x14ac:dyDescent="0.2">
      <c r="M279" s="614"/>
      <c r="N279" s="748">
        <f t="shared" si="79"/>
        <v>213</v>
      </c>
      <c r="O279" s="730">
        <f t="shared" si="80"/>
        <v>2119247.269354396</v>
      </c>
      <c r="P279" s="730">
        <f t="shared" si="81"/>
        <v>7859.0099891966911</v>
      </c>
      <c r="Q279" s="730">
        <f t="shared" si="82"/>
        <v>4656.6829920426471</v>
      </c>
      <c r="R279" s="730">
        <f t="shared" si="83"/>
        <v>2131762.9623356354</v>
      </c>
      <c r="Z279" s="614"/>
    </row>
    <row r="280" spans="13:26" x14ac:dyDescent="0.2">
      <c r="M280" s="614"/>
      <c r="N280" s="748">
        <f t="shared" si="79"/>
        <v>214</v>
      </c>
      <c r="O280" s="730">
        <f t="shared" si="80"/>
        <v>2131762.9623356354</v>
      </c>
      <c r="P280" s="730">
        <f t="shared" si="81"/>
        <v>7859.0099891966911</v>
      </c>
      <c r="Q280" s="730">
        <f t="shared" si="82"/>
        <v>4684.1840842852334</v>
      </c>
      <c r="R280" s="730">
        <f t="shared" si="83"/>
        <v>2144306.1564091174</v>
      </c>
      <c r="Z280" s="614"/>
    </row>
    <row r="281" spans="13:26" x14ac:dyDescent="0.2">
      <c r="M281" s="614"/>
      <c r="N281" s="748">
        <f t="shared" si="79"/>
        <v>215</v>
      </c>
      <c r="O281" s="730">
        <f t="shared" si="80"/>
        <v>2144306.1564091174</v>
      </c>
      <c r="P281" s="730">
        <f t="shared" si="81"/>
        <v>7859.0099891966911</v>
      </c>
      <c r="Q281" s="730">
        <f t="shared" si="82"/>
        <v>4711.7456054689637</v>
      </c>
      <c r="R281" s="730">
        <f t="shared" si="83"/>
        <v>2156876.912003783</v>
      </c>
      <c r="Z281" s="614"/>
    </row>
    <row r="282" spans="13:26" x14ac:dyDescent="0.2">
      <c r="M282" s="614"/>
      <c r="N282" s="748">
        <f t="shared" si="79"/>
        <v>216</v>
      </c>
      <c r="O282" s="730">
        <f t="shared" si="80"/>
        <v>2156876.912003783</v>
      </c>
      <c r="P282" s="730">
        <f t="shared" si="81"/>
        <v>7859.0099891966911</v>
      </c>
      <c r="Q282" s="730">
        <f t="shared" si="82"/>
        <v>4739.3676883760882</v>
      </c>
      <c r="R282" s="730">
        <f t="shared" si="83"/>
        <v>2169475.2896813559</v>
      </c>
      <c r="Z282" s="614"/>
    </row>
    <row r="283" spans="13:26" x14ac:dyDescent="0.2">
      <c r="M283" s="614"/>
      <c r="N283" s="748">
        <f t="shared" si="79"/>
        <v>217</v>
      </c>
      <c r="O283" s="730">
        <f t="shared" si="80"/>
        <v>2169475.2896813559</v>
      </c>
      <c r="P283" s="730">
        <f t="shared" si="81"/>
        <v>7859.0099891966911</v>
      </c>
      <c r="Q283" s="730">
        <f t="shared" si="82"/>
        <v>4767.0504660806246</v>
      </c>
      <c r="R283" s="730">
        <f t="shared" si="83"/>
        <v>2182101.3501366335</v>
      </c>
      <c r="Z283" s="614"/>
    </row>
    <row r="284" spans="13:26" x14ac:dyDescent="0.2">
      <c r="M284" s="614"/>
      <c r="N284" s="748">
        <f t="shared" si="79"/>
        <v>218</v>
      </c>
      <c r="O284" s="730">
        <f t="shared" si="80"/>
        <v>2182101.3501366335</v>
      </c>
      <c r="P284" s="730">
        <f t="shared" si="81"/>
        <v>7859.0099891966911</v>
      </c>
      <c r="Q284" s="730">
        <f t="shared" si="82"/>
        <v>4794.794071948997</v>
      </c>
      <c r="R284" s="730">
        <f t="shared" si="83"/>
        <v>2194755.1541977795</v>
      </c>
      <c r="Z284" s="614"/>
    </row>
    <row r="285" spans="13:26" x14ac:dyDescent="0.2">
      <c r="M285" s="614"/>
      <c r="N285" s="748">
        <f t="shared" si="79"/>
        <v>219</v>
      </c>
      <c r="O285" s="730">
        <f t="shared" si="80"/>
        <v>2194755.1541977795</v>
      </c>
      <c r="P285" s="730">
        <f t="shared" si="81"/>
        <v>7859.0099891966911</v>
      </c>
      <c r="Q285" s="730">
        <f t="shared" si="82"/>
        <v>4822.5986396406806</v>
      </c>
      <c r="R285" s="730">
        <f t="shared" si="83"/>
        <v>2207436.7628266169</v>
      </c>
      <c r="Z285" s="614"/>
    </row>
    <row r="286" spans="13:26" x14ac:dyDescent="0.2">
      <c r="M286" s="614"/>
      <c r="N286" s="748">
        <f t="shared" si="79"/>
        <v>220</v>
      </c>
      <c r="O286" s="730">
        <f t="shared" si="80"/>
        <v>2207436.7628266169</v>
      </c>
      <c r="P286" s="730">
        <f t="shared" si="81"/>
        <v>7859.0099891966911</v>
      </c>
      <c r="Q286" s="730">
        <f t="shared" si="82"/>
        <v>4850.4643031088408</v>
      </c>
      <c r="R286" s="730">
        <f t="shared" si="83"/>
        <v>2220146.2371189226</v>
      </c>
      <c r="Z286" s="614"/>
    </row>
    <row r="287" spans="13:26" x14ac:dyDescent="0.2">
      <c r="M287" s="614"/>
      <c r="N287" s="748">
        <f t="shared" si="79"/>
        <v>221</v>
      </c>
      <c r="O287" s="730">
        <f t="shared" si="80"/>
        <v>2220146.2371189226</v>
      </c>
      <c r="P287" s="730">
        <f t="shared" si="81"/>
        <v>7859.0099891966911</v>
      </c>
      <c r="Q287" s="730">
        <f t="shared" si="82"/>
        <v>4878.3911966009882</v>
      </c>
      <c r="R287" s="730">
        <f t="shared" si="83"/>
        <v>2232883.6383047206</v>
      </c>
      <c r="Z287" s="614"/>
    </row>
    <row r="288" spans="13:26" x14ac:dyDescent="0.2">
      <c r="M288" s="614"/>
      <c r="N288" s="748">
        <f t="shared" si="79"/>
        <v>222</v>
      </c>
      <c r="O288" s="730">
        <f t="shared" si="80"/>
        <v>2232883.6383047206</v>
      </c>
      <c r="P288" s="730">
        <f t="shared" si="81"/>
        <v>7859.0099891966911</v>
      </c>
      <c r="Q288" s="730">
        <f t="shared" si="82"/>
        <v>4906.3794546596146</v>
      </c>
      <c r="R288" s="730">
        <f t="shared" si="83"/>
        <v>2245649.0277485773</v>
      </c>
      <c r="Z288" s="614"/>
    </row>
    <row r="289" spans="13:26" x14ac:dyDescent="0.2">
      <c r="M289" s="614"/>
      <c r="N289" s="748">
        <f t="shared" si="79"/>
        <v>223</v>
      </c>
      <c r="O289" s="730">
        <f t="shared" si="80"/>
        <v>2245649.0277485773</v>
      </c>
      <c r="P289" s="730">
        <f t="shared" si="81"/>
        <v>7859.0099891966911</v>
      </c>
      <c r="Q289" s="730">
        <f t="shared" si="82"/>
        <v>4934.4292121228464</v>
      </c>
      <c r="R289" s="730">
        <f t="shared" si="83"/>
        <v>2258442.4669498969</v>
      </c>
      <c r="Z289" s="614"/>
    </row>
    <row r="290" spans="13:26" x14ac:dyDescent="0.2">
      <c r="M290" s="614"/>
      <c r="N290" s="748">
        <f t="shared" si="79"/>
        <v>224</v>
      </c>
      <c r="O290" s="730">
        <f t="shared" si="80"/>
        <v>2258442.4669498969</v>
      </c>
      <c r="P290" s="730">
        <f t="shared" si="81"/>
        <v>7859.0099891966911</v>
      </c>
      <c r="Q290" s="730">
        <f t="shared" si="82"/>
        <v>4962.5406041250953</v>
      </c>
      <c r="R290" s="730">
        <f t="shared" si="83"/>
        <v>2271264.017543219</v>
      </c>
      <c r="Z290" s="614"/>
    </row>
    <row r="291" spans="13:26" x14ac:dyDescent="0.2">
      <c r="M291" s="614"/>
      <c r="N291" s="748">
        <f t="shared" si="79"/>
        <v>225</v>
      </c>
      <c r="O291" s="730">
        <f t="shared" si="80"/>
        <v>2271264.017543219</v>
      </c>
      <c r="P291" s="730">
        <f t="shared" si="81"/>
        <v>7859.0099891966911</v>
      </c>
      <c r="Q291" s="730">
        <f t="shared" si="82"/>
        <v>4990.7137660977069</v>
      </c>
      <c r="R291" s="730">
        <f t="shared" si="83"/>
        <v>2284113.7412985135</v>
      </c>
      <c r="Z291" s="614"/>
    </row>
    <row r="292" spans="13:26" x14ac:dyDescent="0.2">
      <c r="M292" s="614"/>
      <c r="N292" s="748">
        <f t="shared" si="79"/>
        <v>226</v>
      </c>
      <c r="O292" s="730">
        <f t="shared" si="80"/>
        <v>2284113.7412985135</v>
      </c>
      <c r="P292" s="730">
        <f t="shared" si="81"/>
        <v>7859.0099891966911</v>
      </c>
      <c r="Q292" s="730">
        <f t="shared" si="82"/>
        <v>5018.9488337696148</v>
      </c>
      <c r="R292" s="730">
        <f t="shared" si="83"/>
        <v>2296991.70012148</v>
      </c>
      <c r="Z292" s="614"/>
    </row>
    <row r="293" spans="13:26" x14ac:dyDescent="0.2">
      <c r="M293" s="614"/>
      <c r="N293" s="748">
        <f t="shared" si="79"/>
        <v>227</v>
      </c>
      <c r="O293" s="730">
        <f t="shared" si="80"/>
        <v>2296991.70012148</v>
      </c>
      <c r="P293" s="730">
        <f t="shared" si="81"/>
        <v>7859.0099891966911</v>
      </c>
      <c r="Q293" s="730">
        <f t="shared" si="82"/>
        <v>5047.2459431679918</v>
      </c>
      <c r="R293" s="730">
        <f t="shared" si="83"/>
        <v>2309897.9560538451</v>
      </c>
      <c r="Z293" s="614"/>
    </row>
    <row r="294" spans="13:26" x14ac:dyDescent="0.2">
      <c r="M294" s="614"/>
      <c r="N294" s="748">
        <f t="shared" si="79"/>
        <v>228</v>
      </c>
      <c r="O294" s="730">
        <f t="shared" si="80"/>
        <v>2309897.9560538451</v>
      </c>
      <c r="P294" s="730">
        <f t="shared" si="81"/>
        <v>7859.0099891966911</v>
      </c>
      <c r="Q294" s="730">
        <f t="shared" si="82"/>
        <v>5075.6052306189094</v>
      </c>
      <c r="R294" s="730">
        <f t="shared" si="83"/>
        <v>2322832.5712736608</v>
      </c>
      <c r="Z294" s="614"/>
    </row>
    <row r="295" spans="13:26" x14ac:dyDescent="0.2">
      <c r="M295" s="614"/>
      <c r="N295" s="748">
        <f t="shared" si="79"/>
        <v>229</v>
      </c>
      <c r="O295" s="730">
        <f t="shared" si="80"/>
        <v>2322832.5712736608</v>
      </c>
      <c r="P295" s="730">
        <f t="shared" si="81"/>
        <v>7859.0099891966911</v>
      </c>
      <c r="Q295" s="730">
        <f t="shared" si="82"/>
        <v>5104.0268327479907</v>
      </c>
      <c r="R295" s="730">
        <f t="shared" si="83"/>
        <v>2335795.6080956059</v>
      </c>
      <c r="Z295" s="614"/>
    </row>
    <row r="296" spans="13:26" x14ac:dyDescent="0.2">
      <c r="M296" s="614"/>
      <c r="N296" s="748">
        <f t="shared" si="79"/>
        <v>230</v>
      </c>
      <c r="O296" s="730">
        <f t="shared" si="80"/>
        <v>2335795.6080956059</v>
      </c>
      <c r="P296" s="730">
        <f t="shared" si="81"/>
        <v>7859.0099891966911</v>
      </c>
      <c r="Q296" s="730">
        <f t="shared" si="82"/>
        <v>5132.5108864810709</v>
      </c>
      <c r="R296" s="730">
        <f t="shared" si="83"/>
        <v>2348787.1289712838</v>
      </c>
      <c r="Z296" s="614"/>
    </row>
    <row r="297" spans="13:26" x14ac:dyDescent="0.2">
      <c r="M297" s="614"/>
      <c r="N297" s="748">
        <f t="shared" si="79"/>
        <v>231</v>
      </c>
      <c r="O297" s="730">
        <f t="shared" si="80"/>
        <v>2348787.1289712838</v>
      </c>
      <c r="P297" s="730">
        <f t="shared" si="81"/>
        <v>7859.0099891966911</v>
      </c>
      <c r="Q297" s="730">
        <f t="shared" si="82"/>
        <v>5161.0575290448551</v>
      </c>
      <c r="R297" s="730">
        <f t="shared" si="83"/>
        <v>2361807.1964895255</v>
      </c>
      <c r="Z297" s="614"/>
    </row>
    <row r="298" spans="13:26" x14ac:dyDescent="0.2">
      <c r="M298" s="614"/>
      <c r="N298" s="748">
        <f t="shared" si="79"/>
        <v>232</v>
      </c>
      <c r="O298" s="730">
        <f t="shared" si="80"/>
        <v>2361807.1964895255</v>
      </c>
      <c r="P298" s="730">
        <f t="shared" si="81"/>
        <v>7859.0099891966911</v>
      </c>
      <c r="Q298" s="730">
        <f t="shared" si="82"/>
        <v>5189.6668979675833</v>
      </c>
      <c r="R298" s="730">
        <f t="shared" si="83"/>
        <v>2374855.8733766899</v>
      </c>
      <c r="Z298" s="614"/>
    </row>
    <row r="299" spans="13:26" x14ac:dyDescent="0.2">
      <c r="M299" s="614"/>
      <c r="N299" s="748">
        <f t="shared" si="79"/>
        <v>233</v>
      </c>
      <c r="O299" s="730">
        <f t="shared" si="80"/>
        <v>2374855.8733766899</v>
      </c>
      <c r="P299" s="730">
        <f t="shared" si="81"/>
        <v>7859.0099891966911</v>
      </c>
      <c r="Q299" s="730">
        <f t="shared" si="82"/>
        <v>5218.3391310796869</v>
      </c>
      <c r="R299" s="730">
        <f t="shared" si="83"/>
        <v>2387933.2224969664</v>
      </c>
      <c r="Z299" s="614"/>
    </row>
    <row r="300" spans="13:26" x14ac:dyDescent="0.2">
      <c r="M300" s="614"/>
      <c r="N300" s="748">
        <f t="shared" si="79"/>
        <v>234</v>
      </c>
      <c r="O300" s="730">
        <f t="shared" si="80"/>
        <v>2387933.2224969664</v>
      </c>
      <c r="P300" s="730">
        <f t="shared" si="81"/>
        <v>7859.0099891966911</v>
      </c>
      <c r="Q300" s="730">
        <f t="shared" si="82"/>
        <v>5247.0743665144582</v>
      </c>
      <c r="R300" s="730">
        <f t="shared" si="83"/>
        <v>2401039.3068526778</v>
      </c>
      <c r="Z300" s="614"/>
    </row>
    <row r="301" spans="13:26" x14ac:dyDescent="0.2">
      <c r="M301" s="614"/>
      <c r="N301" s="748">
        <f t="shared" si="79"/>
        <v>235</v>
      </c>
      <c r="O301" s="730">
        <f t="shared" si="80"/>
        <v>2401039.3068526778</v>
      </c>
      <c r="P301" s="730">
        <f t="shared" si="81"/>
        <v>7859.0099891966911</v>
      </c>
      <c r="Q301" s="730">
        <f t="shared" si="82"/>
        <v>5275.8727427087142</v>
      </c>
      <c r="R301" s="730">
        <f t="shared" si="83"/>
        <v>2414174.1895845835</v>
      </c>
      <c r="Z301" s="614"/>
    </row>
    <row r="302" spans="13:26" x14ac:dyDescent="0.2">
      <c r="M302" s="614"/>
      <c r="N302" s="748">
        <f t="shared" si="79"/>
        <v>236</v>
      </c>
      <c r="O302" s="730">
        <f t="shared" si="80"/>
        <v>2414174.1895845835</v>
      </c>
      <c r="P302" s="730">
        <f t="shared" si="81"/>
        <v>7859.0099891966911</v>
      </c>
      <c r="Q302" s="730">
        <f t="shared" si="82"/>
        <v>5304.7343984034615</v>
      </c>
      <c r="R302" s="730">
        <f t="shared" si="83"/>
        <v>2427337.9339721841</v>
      </c>
      <c r="Z302" s="614"/>
    </row>
    <row r="303" spans="13:26" x14ac:dyDescent="0.2">
      <c r="M303" s="614"/>
      <c r="N303" s="748">
        <f t="shared" si="79"/>
        <v>237</v>
      </c>
      <c r="O303" s="730">
        <f t="shared" si="80"/>
        <v>2427337.9339721841</v>
      </c>
      <c r="P303" s="730">
        <f t="shared" si="81"/>
        <v>7859.0099891966911</v>
      </c>
      <c r="Q303" s="730">
        <f t="shared" si="82"/>
        <v>5333.6594726445674</v>
      </c>
      <c r="R303" s="730">
        <f t="shared" si="83"/>
        <v>2440530.6034340258</v>
      </c>
      <c r="Z303" s="614"/>
    </row>
    <row r="304" spans="13:26" x14ac:dyDescent="0.2">
      <c r="M304" s="614"/>
      <c r="N304" s="748">
        <f t="shared" si="79"/>
        <v>238</v>
      </c>
      <c r="O304" s="730">
        <f t="shared" si="80"/>
        <v>2440530.6034340258</v>
      </c>
      <c r="P304" s="730">
        <f t="shared" si="81"/>
        <v>7859.0099891966911</v>
      </c>
      <c r="Q304" s="730">
        <f t="shared" si="82"/>
        <v>5362.6481047834277</v>
      </c>
      <c r="R304" s="730">
        <f t="shared" si="83"/>
        <v>2453752.2615280063</v>
      </c>
      <c r="Z304" s="614"/>
    </row>
    <row r="305" spans="13:26" x14ac:dyDescent="0.2">
      <c r="M305" s="614"/>
      <c r="N305" s="748">
        <f t="shared" si="79"/>
        <v>239</v>
      </c>
      <c r="O305" s="730">
        <f t="shared" si="80"/>
        <v>2453752.2615280063</v>
      </c>
      <c r="P305" s="730">
        <f t="shared" si="81"/>
        <v>7859.0099891966911</v>
      </c>
      <c r="Q305" s="730">
        <f t="shared" si="82"/>
        <v>5391.7004344776396</v>
      </c>
      <c r="R305" s="730">
        <f t="shared" si="83"/>
        <v>2467002.9719516807</v>
      </c>
      <c r="Z305" s="614"/>
    </row>
    <row r="306" spans="13:26" x14ac:dyDescent="0.2">
      <c r="M306" s="614"/>
      <c r="N306" s="748">
        <f t="shared" si="79"/>
        <v>240</v>
      </c>
      <c r="O306" s="730">
        <f t="shared" si="80"/>
        <v>2467002.9719516807</v>
      </c>
      <c r="P306" s="730">
        <f t="shared" si="81"/>
        <v>7859.0099891966911</v>
      </c>
      <c r="Q306" s="730">
        <f t="shared" si="82"/>
        <v>5420.816601691673</v>
      </c>
      <c r="R306" s="730">
        <f t="shared" si="83"/>
        <v>2480282.7985425694</v>
      </c>
      <c r="Z306" s="614"/>
    </row>
    <row r="307" spans="13:26" x14ac:dyDescent="0.2">
      <c r="M307" s="614"/>
      <c r="N307" s="748">
        <f t="shared" si="79"/>
        <v>241</v>
      </c>
      <c r="O307" s="730">
        <f t="shared" si="80"/>
        <v>2480282.7985425694</v>
      </c>
      <c r="P307" s="730">
        <f t="shared" si="81"/>
        <v>7859.0099891966911</v>
      </c>
      <c r="Q307" s="730">
        <f t="shared" si="82"/>
        <v>5449.9967466975486</v>
      </c>
      <c r="R307" s="730">
        <f t="shared" si="83"/>
        <v>2493591.8052784638</v>
      </c>
      <c r="Z307" s="614"/>
    </row>
    <row r="308" spans="13:26" x14ac:dyDescent="0.2">
      <c r="M308" s="614"/>
      <c r="N308" s="748">
        <f t="shared" si="79"/>
        <v>242</v>
      </c>
      <c r="O308" s="730">
        <f t="shared" si="80"/>
        <v>2493591.8052784638</v>
      </c>
      <c r="P308" s="730">
        <f t="shared" si="81"/>
        <v>7859.0099891966911</v>
      </c>
      <c r="Q308" s="730">
        <f t="shared" si="82"/>
        <v>5479.2410100755078</v>
      </c>
      <c r="R308" s="730">
        <f t="shared" si="83"/>
        <v>2506930.0562777361</v>
      </c>
      <c r="Z308" s="614"/>
    </row>
    <row r="309" spans="13:26" x14ac:dyDescent="0.2">
      <c r="M309" s="614"/>
      <c r="N309" s="748">
        <f t="shared" si="79"/>
        <v>243</v>
      </c>
      <c r="O309" s="730">
        <f t="shared" si="80"/>
        <v>2506930.0562777361</v>
      </c>
      <c r="P309" s="730">
        <f t="shared" si="81"/>
        <v>7859.0099891966911</v>
      </c>
      <c r="Q309" s="730">
        <f t="shared" si="82"/>
        <v>5508.5495327146937</v>
      </c>
      <c r="R309" s="730">
        <f t="shared" si="83"/>
        <v>2520297.6157996478</v>
      </c>
      <c r="Z309" s="614"/>
    </row>
    <row r="310" spans="13:26" x14ac:dyDescent="0.2">
      <c r="M310" s="614"/>
      <c r="N310" s="748">
        <f t="shared" si="79"/>
        <v>244</v>
      </c>
      <c r="O310" s="730">
        <f t="shared" si="80"/>
        <v>2520297.6157996478</v>
      </c>
      <c r="P310" s="730">
        <f t="shared" si="81"/>
        <v>7859.0099891966911</v>
      </c>
      <c r="Q310" s="730">
        <f t="shared" si="82"/>
        <v>5537.9224558138312</v>
      </c>
      <c r="R310" s="730">
        <f t="shared" si="83"/>
        <v>2533694.5482446584</v>
      </c>
      <c r="Z310" s="614"/>
    </row>
    <row r="311" spans="13:26" x14ac:dyDescent="0.2">
      <c r="M311" s="614"/>
      <c r="N311" s="748">
        <f t="shared" si="79"/>
        <v>245</v>
      </c>
      <c r="O311" s="730">
        <f t="shared" si="80"/>
        <v>2533694.5482446584</v>
      </c>
      <c r="P311" s="730">
        <f t="shared" si="81"/>
        <v>7859.0099891966911</v>
      </c>
      <c r="Q311" s="730">
        <f t="shared" si="82"/>
        <v>5567.3599208819023</v>
      </c>
      <c r="R311" s="730">
        <f t="shared" si="83"/>
        <v>2547120.918154737</v>
      </c>
      <c r="Z311" s="614"/>
    </row>
    <row r="312" spans="13:26" x14ac:dyDescent="0.2">
      <c r="M312" s="614"/>
      <c r="N312" s="748">
        <f t="shared" si="79"/>
        <v>246</v>
      </c>
      <c r="O312" s="730">
        <f t="shared" si="80"/>
        <v>2547120.918154737</v>
      </c>
      <c r="P312" s="730">
        <f t="shared" si="81"/>
        <v>7859.0099891966911</v>
      </c>
      <c r="Q312" s="730">
        <f t="shared" si="82"/>
        <v>5596.8620697388324</v>
      </c>
      <c r="R312" s="730">
        <f t="shared" si="83"/>
        <v>2560576.7902136729</v>
      </c>
      <c r="Z312" s="614"/>
    </row>
    <row r="313" spans="13:26" x14ac:dyDescent="0.2">
      <c r="M313" s="614"/>
      <c r="N313" s="748">
        <f t="shared" si="79"/>
        <v>247</v>
      </c>
      <c r="O313" s="730">
        <f t="shared" si="80"/>
        <v>2560576.7902136729</v>
      </c>
      <c r="P313" s="730">
        <f t="shared" si="81"/>
        <v>7859.0099891966911</v>
      </c>
      <c r="Q313" s="730">
        <f t="shared" si="82"/>
        <v>5626.4290445161732</v>
      </c>
      <c r="R313" s="730">
        <f t="shared" si="83"/>
        <v>2574062.2292473861</v>
      </c>
      <c r="Z313" s="614"/>
    </row>
    <row r="314" spans="13:26" x14ac:dyDescent="0.2">
      <c r="M314" s="614"/>
      <c r="N314" s="748">
        <f t="shared" si="79"/>
        <v>248</v>
      </c>
      <c r="O314" s="730">
        <f t="shared" si="80"/>
        <v>2574062.2292473861</v>
      </c>
      <c r="P314" s="730">
        <f t="shared" si="81"/>
        <v>7859.0099891966911</v>
      </c>
      <c r="Q314" s="730">
        <f t="shared" si="82"/>
        <v>5656.0609876577828</v>
      </c>
      <c r="R314" s="730">
        <f t="shared" si="83"/>
        <v>2587577.3002242409</v>
      </c>
      <c r="Z314" s="614"/>
    </row>
    <row r="315" spans="13:26" x14ac:dyDescent="0.2">
      <c r="M315" s="614"/>
      <c r="N315" s="748">
        <f t="shared" si="79"/>
        <v>249</v>
      </c>
      <c r="O315" s="730">
        <f t="shared" si="80"/>
        <v>2587577.3002242409</v>
      </c>
      <c r="P315" s="730">
        <f t="shared" si="81"/>
        <v>7859.0099891966911</v>
      </c>
      <c r="Q315" s="730">
        <f t="shared" si="82"/>
        <v>5685.7580419205169</v>
      </c>
      <c r="R315" s="730">
        <f t="shared" si="83"/>
        <v>2601122.0682553584</v>
      </c>
      <c r="Z315" s="614"/>
    </row>
    <row r="316" spans="13:26" x14ac:dyDescent="0.2">
      <c r="M316" s="614"/>
      <c r="N316" s="748">
        <f t="shared" si="79"/>
        <v>250</v>
      </c>
      <c r="O316" s="730">
        <f t="shared" si="80"/>
        <v>2601122.0682553584</v>
      </c>
      <c r="P316" s="730">
        <f t="shared" si="81"/>
        <v>7859.0099891966911</v>
      </c>
      <c r="Q316" s="730">
        <f t="shared" si="82"/>
        <v>5715.5203503749153</v>
      </c>
      <c r="R316" s="730">
        <f t="shared" si="83"/>
        <v>2614696.59859493</v>
      </c>
      <c r="Z316" s="614"/>
    </row>
    <row r="317" spans="13:26" x14ac:dyDescent="0.2">
      <c r="M317" s="614"/>
      <c r="N317" s="748">
        <f t="shared" si="79"/>
        <v>251</v>
      </c>
      <c r="O317" s="730">
        <f t="shared" si="80"/>
        <v>2614696.59859493</v>
      </c>
      <c r="P317" s="730">
        <f t="shared" si="81"/>
        <v>7859.0099891966911</v>
      </c>
      <c r="Q317" s="730">
        <f t="shared" si="82"/>
        <v>5745.3480564058909</v>
      </c>
      <c r="R317" s="730">
        <f t="shared" si="83"/>
        <v>2628300.9566405327</v>
      </c>
      <c r="Z317" s="614"/>
    </row>
    <row r="318" spans="13:26" x14ac:dyDescent="0.2">
      <c r="M318" s="614"/>
      <c r="N318" s="748">
        <f t="shared" si="79"/>
        <v>252</v>
      </c>
      <c r="O318" s="730">
        <f t="shared" si="80"/>
        <v>2628300.9566405327</v>
      </c>
      <c r="P318" s="730">
        <f t="shared" si="81"/>
        <v>7859.0099891966911</v>
      </c>
      <c r="Q318" s="730">
        <f t="shared" si="82"/>
        <v>5775.2413037134202</v>
      </c>
      <c r="R318" s="730">
        <f t="shared" si="83"/>
        <v>2641935.2079334431</v>
      </c>
      <c r="Z318" s="614"/>
    </row>
    <row r="319" spans="13:26" x14ac:dyDescent="0.2">
      <c r="M319" s="614"/>
      <c r="N319" s="748">
        <f t="shared" si="79"/>
        <v>253</v>
      </c>
      <c r="O319" s="730">
        <f t="shared" si="80"/>
        <v>2641935.2079334431</v>
      </c>
      <c r="P319" s="730">
        <f t="shared" si="81"/>
        <v>7859.0099891966911</v>
      </c>
      <c r="Q319" s="730">
        <f t="shared" si="82"/>
        <v>5805.2002363132351</v>
      </c>
      <c r="R319" s="730">
        <f t="shared" si="83"/>
        <v>2655599.4181589531</v>
      </c>
      <c r="Z319" s="614"/>
    </row>
    <row r="320" spans="13:26" x14ac:dyDescent="0.2">
      <c r="M320" s="614"/>
      <c r="N320" s="748">
        <f t="shared" si="79"/>
        <v>254</v>
      </c>
      <c r="O320" s="730">
        <f t="shared" si="80"/>
        <v>2655599.4181589531</v>
      </c>
      <c r="P320" s="730">
        <f t="shared" si="81"/>
        <v>7859.0099891966911</v>
      </c>
      <c r="Q320" s="730">
        <f t="shared" si="82"/>
        <v>5835.2249985375183</v>
      </c>
      <c r="R320" s="730">
        <f t="shared" si="83"/>
        <v>2669293.6531466874</v>
      </c>
      <c r="Z320" s="614"/>
    </row>
    <row r="321" spans="13:26" x14ac:dyDescent="0.2">
      <c r="M321" s="614"/>
      <c r="N321" s="748">
        <f t="shared" si="79"/>
        <v>255</v>
      </c>
      <c r="O321" s="730">
        <f t="shared" si="80"/>
        <v>2669293.6531466874</v>
      </c>
      <c r="P321" s="730">
        <f t="shared" si="81"/>
        <v>7859.0099891966911</v>
      </c>
      <c r="Q321" s="730">
        <f t="shared" si="82"/>
        <v>5865.3157350355987</v>
      </c>
      <c r="R321" s="730">
        <f t="shared" si="83"/>
        <v>2683017.9788709199</v>
      </c>
      <c r="Z321" s="614"/>
    </row>
    <row r="322" spans="13:26" x14ac:dyDescent="0.2">
      <c r="M322" s="614"/>
      <c r="N322" s="748">
        <f t="shared" si="79"/>
        <v>256</v>
      </c>
      <c r="O322" s="730">
        <f t="shared" si="80"/>
        <v>2683017.9788709199</v>
      </c>
      <c r="P322" s="730">
        <f t="shared" si="81"/>
        <v>7859.0099891966911</v>
      </c>
      <c r="Q322" s="730">
        <f t="shared" si="82"/>
        <v>5895.4725907746442</v>
      </c>
      <c r="R322" s="730">
        <f t="shared" si="83"/>
        <v>2696772.4614508916</v>
      </c>
      <c r="Z322" s="614"/>
    </row>
    <row r="323" spans="13:26" x14ac:dyDescent="0.2">
      <c r="M323" s="614"/>
      <c r="N323" s="748">
        <f t="shared" si="79"/>
        <v>257</v>
      </c>
      <c r="O323" s="730">
        <f t="shared" si="80"/>
        <v>2696772.4614508916</v>
      </c>
      <c r="P323" s="730">
        <f t="shared" si="81"/>
        <v>7859.0099891966911</v>
      </c>
      <c r="Q323" s="730">
        <f t="shared" si="82"/>
        <v>5925.6957110403655</v>
      </c>
      <c r="R323" s="730">
        <f t="shared" si="83"/>
        <v>2710557.1671511289</v>
      </c>
      <c r="Z323" s="614"/>
    </row>
    <row r="324" spans="13:26" x14ac:dyDescent="0.2">
      <c r="M324" s="614"/>
      <c r="N324" s="748">
        <f t="shared" si="79"/>
        <v>258</v>
      </c>
      <c r="O324" s="730">
        <f t="shared" si="80"/>
        <v>2710557.1671511289</v>
      </c>
      <c r="P324" s="730">
        <f t="shared" si="81"/>
        <v>7859.0099891966911</v>
      </c>
      <c r="Q324" s="730">
        <f t="shared" si="82"/>
        <v>5955.9852414377146</v>
      </c>
      <c r="R324" s="730">
        <f t="shared" si="83"/>
        <v>2724372.1623817636</v>
      </c>
      <c r="Z324" s="614"/>
    </row>
    <row r="325" spans="13:26" x14ac:dyDescent="0.2">
      <c r="M325" s="614"/>
      <c r="N325" s="748">
        <f t="shared" ref="N325:N388" si="84">N324+1</f>
        <v>259</v>
      </c>
      <c r="O325" s="730">
        <f t="shared" si="80"/>
        <v>2724372.1623817636</v>
      </c>
      <c r="P325" s="730">
        <f t="shared" si="81"/>
        <v>7859.0099891966911</v>
      </c>
      <c r="Q325" s="730">
        <f t="shared" si="82"/>
        <v>5986.3413278915832</v>
      </c>
      <c r="R325" s="730">
        <f t="shared" si="83"/>
        <v>2738217.5136988522</v>
      </c>
      <c r="Z325" s="614"/>
    </row>
    <row r="326" spans="13:26" x14ac:dyDescent="0.2">
      <c r="M326" s="614"/>
      <c r="N326" s="748">
        <f t="shared" si="84"/>
        <v>260</v>
      </c>
      <c r="O326" s="730">
        <f t="shared" ref="O326:O389" si="85">R325</f>
        <v>2738217.5136988522</v>
      </c>
      <c r="P326" s="730">
        <f t="shared" ref="P326:P389" si="86">P325</f>
        <v>7859.0099891966911</v>
      </c>
      <c r="Q326" s="730">
        <f t="shared" ref="Q326:Q389" si="87">O326*$P$61</f>
        <v>6016.7641166475087</v>
      </c>
      <c r="R326" s="730">
        <f t="shared" ref="R326:R389" si="88">O326+P326+Q326</f>
        <v>2752093.2878046967</v>
      </c>
      <c r="Z326" s="614"/>
    </row>
    <row r="327" spans="13:26" x14ac:dyDescent="0.2">
      <c r="M327" s="614"/>
      <c r="N327" s="748">
        <f t="shared" si="84"/>
        <v>261</v>
      </c>
      <c r="O327" s="730">
        <f t="shared" si="85"/>
        <v>2752093.2878046967</v>
      </c>
      <c r="P327" s="730">
        <f t="shared" si="86"/>
        <v>7859.0099891966911</v>
      </c>
      <c r="Q327" s="730">
        <f t="shared" si="87"/>
        <v>6047.2537542723794</v>
      </c>
      <c r="R327" s="730">
        <f t="shared" si="88"/>
        <v>2765999.5515481662</v>
      </c>
      <c r="Z327" s="614"/>
    </row>
    <row r="328" spans="13:26" x14ac:dyDescent="0.2">
      <c r="M328" s="614"/>
      <c r="N328" s="748">
        <f t="shared" si="84"/>
        <v>262</v>
      </c>
      <c r="O328" s="730">
        <f t="shared" si="85"/>
        <v>2765999.5515481662</v>
      </c>
      <c r="P328" s="730">
        <f t="shared" si="86"/>
        <v>7859.0099891966911</v>
      </c>
      <c r="Q328" s="730">
        <f t="shared" si="87"/>
        <v>6077.8103876551377</v>
      </c>
      <c r="R328" s="730">
        <f t="shared" si="88"/>
        <v>2779936.3719250183</v>
      </c>
      <c r="Z328" s="614"/>
    </row>
    <row r="329" spans="13:26" x14ac:dyDescent="0.2">
      <c r="M329" s="614"/>
      <c r="N329" s="748">
        <f t="shared" si="84"/>
        <v>263</v>
      </c>
      <c r="O329" s="730">
        <f t="shared" si="85"/>
        <v>2779936.3719250183</v>
      </c>
      <c r="P329" s="730">
        <f t="shared" si="86"/>
        <v>7859.0099891966911</v>
      </c>
      <c r="Q329" s="730">
        <f t="shared" si="87"/>
        <v>6108.434164007489</v>
      </c>
      <c r="R329" s="730">
        <f t="shared" si="88"/>
        <v>2793903.8160782228</v>
      </c>
      <c r="Z329" s="614"/>
    </row>
    <row r="330" spans="13:26" x14ac:dyDescent="0.2">
      <c r="M330" s="614"/>
      <c r="N330" s="748">
        <f t="shared" si="84"/>
        <v>264</v>
      </c>
      <c r="O330" s="730">
        <f t="shared" si="85"/>
        <v>2793903.8160782228</v>
      </c>
      <c r="P330" s="730">
        <f t="shared" si="86"/>
        <v>7859.0099891966911</v>
      </c>
      <c r="Q330" s="730">
        <f t="shared" si="87"/>
        <v>6139.1252308646135</v>
      </c>
      <c r="R330" s="730">
        <f t="shared" si="88"/>
        <v>2807901.9512982843</v>
      </c>
      <c r="Z330" s="614"/>
    </row>
    <row r="331" spans="13:26" x14ac:dyDescent="0.2">
      <c r="M331" s="614"/>
      <c r="N331" s="748">
        <f t="shared" si="84"/>
        <v>265</v>
      </c>
      <c r="O331" s="730">
        <f t="shared" si="85"/>
        <v>2807901.9512982843</v>
      </c>
      <c r="P331" s="730">
        <f t="shared" si="86"/>
        <v>7859.0099891966911</v>
      </c>
      <c r="Q331" s="730">
        <f t="shared" si="87"/>
        <v>6169.8837360858715</v>
      </c>
      <c r="R331" s="730">
        <f t="shared" si="88"/>
        <v>2821930.8450235673</v>
      </c>
      <c r="Z331" s="614"/>
    </row>
    <row r="332" spans="13:26" x14ac:dyDescent="0.2">
      <c r="M332" s="614"/>
      <c r="N332" s="748">
        <f t="shared" si="84"/>
        <v>266</v>
      </c>
      <c r="O332" s="730">
        <f t="shared" si="85"/>
        <v>2821930.8450235673</v>
      </c>
      <c r="P332" s="730">
        <f t="shared" si="86"/>
        <v>7859.0099891966911</v>
      </c>
      <c r="Q332" s="730">
        <f t="shared" si="87"/>
        <v>6200.7098278555213</v>
      </c>
      <c r="R332" s="730">
        <f t="shared" si="88"/>
        <v>2835990.5648406199</v>
      </c>
      <c r="Z332" s="614"/>
    </row>
    <row r="333" spans="13:26" x14ac:dyDescent="0.2">
      <c r="M333" s="614"/>
      <c r="N333" s="748">
        <f t="shared" si="84"/>
        <v>267</v>
      </c>
      <c r="O333" s="730">
        <f t="shared" si="85"/>
        <v>2835990.5648406199</v>
      </c>
      <c r="P333" s="730">
        <f t="shared" si="86"/>
        <v>7859.0099891966911</v>
      </c>
      <c r="Q333" s="730">
        <f t="shared" si="87"/>
        <v>6231.6036546834302</v>
      </c>
      <c r="R333" s="730">
        <f t="shared" si="88"/>
        <v>2850081.1784845004</v>
      </c>
      <c r="Z333" s="614"/>
    </row>
    <row r="334" spans="13:26" x14ac:dyDescent="0.2">
      <c r="M334" s="614"/>
      <c r="N334" s="748">
        <f t="shared" si="84"/>
        <v>268</v>
      </c>
      <c r="O334" s="730">
        <f t="shared" si="85"/>
        <v>2850081.1784845004</v>
      </c>
      <c r="P334" s="730">
        <f t="shared" si="86"/>
        <v>7859.0099891966911</v>
      </c>
      <c r="Q334" s="730">
        <f t="shared" si="87"/>
        <v>6262.5653654057905</v>
      </c>
      <c r="R334" s="730">
        <f t="shared" si="88"/>
        <v>2864202.753839103</v>
      </c>
      <c r="Z334" s="614"/>
    </row>
    <row r="335" spans="13:26" x14ac:dyDescent="0.2">
      <c r="M335" s="614"/>
      <c r="N335" s="748">
        <f t="shared" si="84"/>
        <v>269</v>
      </c>
      <c r="O335" s="730">
        <f t="shared" si="85"/>
        <v>2864202.753839103</v>
      </c>
      <c r="P335" s="730">
        <f t="shared" si="86"/>
        <v>7859.0099891966911</v>
      </c>
      <c r="Q335" s="730">
        <f t="shared" si="87"/>
        <v>6293.5951091858351</v>
      </c>
      <c r="R335" s="730">
        <f t="shared" si="88"/>
        <v>2878355.3589374856</v>
      </c>
      <c r="Z335" s="614"/>
    </row>
    <row r="336" spans="13:26" x14ac:dyDescent="0.2">
      <c r="M336" s="614"/>
      <c r="N336" s="748">
        <f t="shared" si="84"/>
        <v>270</v>
      </c>
      <c r="O336" s="730">
        <f t="shared" si="85"/>
        <v>2878355.3589374856</v>
      </c>
      <c r="P336" s="730">
        <f t="shared" si="86"/>
        <v>7859.0099891966911</v>
      </c>
      <c r="Q336" s="730">
        <f t="shared" si="87"/>
        <v>6324.6930355145596</v>
      </c>
      <c r="R336" s="730">
        <f t="shared" si="88"/>
        <v>2892539.0619621971</v>
      </c>
      <c r="Z336" s="614"/>
    </row>
    <row r="337" spans="13:26" x14ac:dyDescent="0.2">
      <c r="M337" s="614"/>
      <c r="N337" s="748">
        <f t="shared" si="84"/>
        <v>271</v>
      </c>
      <c r="O337" s="730">
        <f t="shared" si="85"/>
        <v>2892539.0619621971</v>
      </c>
      <c r="P337" s="730">
        <f t="shared" si="86"/>
        <v>7859.0099891966911</v>
      </c>
      <c r="Q337" s="730">
        <f t="shared" si="87"/>
        <v>6355.859294211441</v>
      </c>
      <c r="R337" s="730">
        <f t="shared" si="88"/>
        <v>2906753.9312456055</v>
      </c>
      <c r="Z337" s="614"/>
    </row>
    <row r="338" spans="13:26" x14ac:dyDescent="0.2">
      <c r="M338" s="614"/>
      <c r="N338" s="748">
        <f t="shared" si="84"/>
        <v>272</v>
      </c>
      <c r="O338" s="730">
        <f t="shared" si="85"/>
        <v>2906753.9312456055</v>
      </c>
      <c r="P338" s="730">
        <f t="shared" si="86"/>
        <v>7859.0099891966911</v>
      </c>
      <c r="Q338" s="730">
        <f t="shared" si="87"/>
        <v>6387.0940354251561</v>
      </c>
      <c r="R338" s="730">
        <f t="shared" si="88"/>
        <v>2921000.0352702276</v>
      </c>
      <c r="Z338" s="614"/>
    </row>
    <row r="339" spans="13:26" x14ac:dyDescent="0.2">
      <c r="M339" s="614"/>
      <c r="N339" s="748">
        <f t="shared" si="84"/>
        <v>273</v>
      </c>
      <c r="O339" s="730">
        <f t="shared" si="85"/>
        <v>2921000.0352702276</v>
      </c>
      <c r="P339" s="730">
        <f t="shared" si="86"/>
        <v>7859.0099891966911</v>
      </c>
      <c r="Q339" s="730">
        <f t="shared" si="87"/>
        <v>6418.39740963431</v>
      </c>
      <c r="R339" s="730">
        <f t="shared" si="88"/>
        <v>2935277.4426690587</v>
      </c>
      <c r="Z339" s="614"/>
    </row>
    <row r="340" spans="13:26" x14ac:dyDescent="0.2">
      <c r="M340" s="614"/>
      <c r="N340" s="748">
        <f t="shared" si="84"/>
        <v>274</v>
      </c>
      <c r="O340" s="730">
        <f t="shared" si="85"/>
        <v>2935277.4426690587</v>
      </c>
      <c r="P340" s="730">
        <f t="shared" si="86"/>
        <v>7859.0099891966911</v>
      </c>
      <c r="Q340" s="730">
        <f t="shared" si="87"/>
        <v>6449.7695676481571</v>
      </c>
      <c r="R340" s="730">
        <f t="shared" si="88"/>
        <v>2949586.2222259035</v>
      </c>
      <c r="Z340" s="614"/>
    </row>
    <row r="341" spans="13:26" x14ac:dyDescent="0.2">
      <c r="M341" s="614"/>
      <c r="N341" s="748">
        <f t="shared" si="84"/>
        <v>275</v>
      </c>
      <c r="O341" s="730">
        <f t="shared" si="85"/>
        <v>2949586.2222259035</v>
      </c>
      <c r="P341" s="730">
        <f t="shared" si="86"/>
        <v>7859.0099891966911</v>
      </c>
      <c r="Q341" s="730">
        <f t="shared" si="87"/>
        <v>6481.2106606073312</v>
      </c>
      <c r="R341" s="730">
        <f t="shared" si="88"/>
        <v>2963926.442875708</v>
      </c>
      <c r="Z341" s="614"/>
    </row>
    <row r="342" spans="13:26" x14ac:dyDescent="0.2">
      <c r="M342" s="614"/>
      <c r="N342" s="748">
        <f t="shared" si="84"/>
        <v>276</v>
      </c>
      <c r="O342" s="730">
        <f t="shared" si="85"/>
        <v>2963926.442875708</v>
      </c>
      <c r="P342" s="730">
        <f t="shared" si="86"/>
        <v>7859.0099891966911</v>
      </c>
      <c r="Q342" s="730">
        <f t="shared" si="87"/>
        <v>6512.7208399845713</v>
      </c>
      <c r="R342" s="730">
        <f t="shared" si="88"/>
        <v>2978298.1737048896</v>
      </c>
      <c r="Z342" s="614"/>
    </row>
    <row r="343" spans="13:26" x14ac:dyDescent="0.2">
      <c r="M343" s="614"/>
      <c r="N343" s="748">
        <f t="shared" si="84"/>
        <v>277</v>
      </c>
      <c r="O343" s="730">
        <f t="shared" si="85"/>
        <v>2978298.1737048896</v>
      </c>
      <c r="P343" s="730">
        <f t="shared" si="86"/>
        <v>7859.0099891966911</v>
      </c>
      <c r="Q343" s="730">
        <f t="shared" si="87"/>
        <v>6544.3002575854507</v>
      </c>
      <c r="R343" s="730">
        <f t="shared" si="88"/>
        <v>2992701.483951672</v>
      </c>
      <c r="Z343" s="614"/>
    </row>
    <row r="344" spans="13:26" x14ac:dyDescent="0.2">
      <c r="M344" s="614"/>
      <c r="N344" s="748">
        <f t="shared" si="84"/>
        <v>278</v>
      </c>
      <c r="O344" s="730">
        <f t="shared" si="85"/>
        <v>2992701.483951672</v>
      </c>
      <c r="P344" s="730">
        <f t="shared" si="86"/>
        <v>7859.0099891966911</v>
      </c>
      <c r="Q344" s="730">
        <f t="shared" si="87"/>
        <v>6575.949065549109</v>
      </c>
      <c r="R344" s="730">
        <f t="shared" si="88"/>
        <v>3007136.4430064182</v>
      </c>
      <c r="Z344" s="614"/>
    </row>
    <row r="345" spans="13:26" x14ac:dyDescent="0.2">
      <c r="M345" s="614"/>
      <c r="N345" s="748">
        <f t="shared" si="84"/>
        <v>279</v>
      </c>
      <c r="O345" s="730">
        <f t="shared" si="85"/>
        <v>3007136.4430064182</v>
      </c>
      <c r="P345" s="730">
        <f t="shared" si="86"/>
        <v>7859.0099891966911</v>
      </c>
      <c r="Q345" s="730">
        <f t="shared" si="87"/>
        <v>6607.6674163489879</v>
      </c>
      <c r="R345" s="730">
        <f t="shared" si="88"/>
        <v>3021603.1204119641</v>
      </c>
      <c r="Z345" s="614"/>
    </row>
    <row r="346" spans="13:26" x14ac:dyDescent="0.2">
      <c r="M346" s="614"/>
      <c r="N346" s="748">
        <f t="shared" si="84"/>
        <v>280</v>
      </c>
      <c r="O346" s="730">
        <f t="shared" si="85"/>
        <v>3021603.1204119641</v>
      </c>
      <c r="P346" s="730">
        <f t="shared" si="86"/>
        <v>7859.0099891966911</v>
      </c>
      <c r="Q346" s="730">
        <f t="shared" si="87"/>
        <v>6639.4554627935622</v>
      </c>
      <c r="R346" s="730">
        <f t="shared" si="88"/>
        <v>3036101.5858639544</v>
      </c>
      <c r="Z346" s="614"/>
    </row>
    <row r="347" spans="13:26" x14ac:dyDescent="0.2">
      <c r="M347" s="614"/>
      <c r="N347" s="748">
        <f t="shared" si="84"/>
        <v>281</v>
      </c>
      <c r="O347" s="730">
        <f t="shared" si="85"/>
        <v>3036101.5858639544</v>
      </c>
      <c r="P347" s="730">
        <f t="shared" si="86"/>
        <v>7859.0099891966911</v>
      </c>
      <c r="Q347" s="730">
        <f t="shared" si="87"/>
        <v>6671.3133580270751</v>
      </c>
      <c r="R347" s="730">
        <f t="shared" si="88"/>
        <v>3050631.9092111783</v>
      </c>
      <c r="Z347" s="614"/>
    </row>
    <row r="348" spans="13:26" x14ac:dyDescent="0.2">
      <c r="M348" s="614"/>
      <c r="N348" s="748">
        <f t="shared" si="84"/>
        <v>282</v>
      </c>
      <c r="O348" s="730">
        <f t="shared" si="85"/>
        <v>3050631.9092111783</v>
      </c>
      <c r="P348" s="730">
        <f t="shared" si="86"/>
        <v>7859.0099891966911</v>
      </c>
      <c r="Q348" s="730">
        <f t="shared" si="87"/>
        <v>6703.2412555302817</v>
      </c>
      <c r="R348" s="730">
        <f t="shared" si="88"/>
        <v>3065194.1604559054</v>
      </c>
      <c r="Z348" s="614"/>
    </row>
    <row r="349" spans="13:26" x14ac:dyDescent="0.2">
      <c r="M349" s="614"/>
      <c r="N349" s="748">
        <f t="shared" si="84"/>
        <v>283</v>
      </c>
      <c r="O349" s="730">
        <f t="shared" si="85"/>
        <v>3065194.1604559054</v>
      </c>
      <c r="P349" s="730">
        <f t="shared" si="86"/>
        <v>7859.0099891966911</v>
      </c>
      <c r="Q349" s="730">
        <f t="shared" si="87"/>
        <v>6735.2393091211825</v>
      </c>
      <c r="R349" s="730">
        <f t="shared" si="88"/>
        <v>3079788.4097542237</v>
      </c>
      <c r="Z349" s="614"/>
    </row>
    <row r="350" spans="13:26" x14ac:dyDescent="0.2">
      <c r="M350" s="614"/>
      <c r="N350" s="748">
        <f t="shared" si="84"/>
        <v>284</v>
      </c>
      <c r="O350" s="730">
        <f t="shared" si="85"/>
        <v>3079788.4097542237</v>
      </c>
      <c r="P350" s="730">
        <f t="shared" si="86"/>
        <v>7859.0099891966911</v>
      </c>
      <c r="Q350" s="730">
        <f t="shared" si="87"/>
        <v>6767.3076729557679</v>
      </c>
      <c r="R350" s="730">
        <f t="shared" si="88"/>
        <v>3094414.7274163761</v>
      </c>
      <c r="Z350" s="614"/>
    </row>
    <row r="351" spans="13:26" x14ac:dyDescent="0.2">
      <c r="M351" s="614"/>
      <c r="N351" s="748">
        <f t="shared" si="84"/>
        <v>285</v>
      </c>
      <c r="O351" s="730">
        <f t="shared" si="85"/>
        <v>3094414.7274163761</v>
      </c>
      <c r="P351" s="730">
        <f t="shared" si="86"/>
        <v>7859.0099891966911</v>
      </c>
      <c r="Q351" s="730">
        <f t="shared" si="87"/>
        <v>6799.4465015287578</v>
      </c>
      <c r="R351" s="730">
        <f t="shared" si="88"/>
        <v>3109073.1839071019</v>
      </c>
      <c r="Z351" s="614"/>
    </row>
    <row r="352" spans="13:26" x14ac:dyDescent="0.2">
      <c r="M352" s="614"/>
      <c r="N352" s="748">
        <f t="shared" si="84"/>
        <v>286</v>
      </c>
      <c r="O352" s="730">
        <f t="shared" si="85"/>
        <v>3109073.1839071019</v>
      </c>
      <c r="P352" s="730">
        <f t="shared" si="86"/>
        <v>7859.0099891966911</v>
      </c>
      <c r="Q352" s="730">
        <f t="shared" si="87"/>
        <v>6831.6559496743512</v>
      </c>
      <c r="R352" s="730">
        <f t="shared" si="88"/>
        <v>3123763.8498459733</v>
      </c>
      <c r="Z352" s="614"/>
    </row>
    <row r="353" spans="13:26" x14ac:dyDescent="0.2">
      <c r="M353" s="614"/>
      <c r="N353" s="748">
        <f t="shared" si="84"/>
        <v>287</v>
      </c>
      <c r="O353" s="730">
        <f t="shared" si="85"/>
        <v>3123763.8498459733</v>
      </c>
      <c r="P353" s="730">
        <f t="shared" si="86"/>
        <v>7859.0099891966911</v>
      </c>
      <c r="Q353" s="730">
        <f t="shared" si="87"/>
        <v>6863.9361725669651</v>
      </c>
      <c r="R353" s="730">
        <f t="shared" si="88"/>
        <v>3138486.7960077371</v>
      </c>
      <c r="Z353" s="614"/>
    </row>
    <row r="354" spans="13:26" x14ac:dyDescent="0.2">
      <c r="M354" s="614"/>
      <c r="N354" s="748">
        <f t="shared" si="84"/>
        <v>288</v>
      </c>
      <c r="O354" s="730">
        <f t="shared" si="85"/>
        <v>3138486.7960077371</v>
      </c>
      <c r="P354" s="730">
        <f t="shared" si="86"/>
        <v>7859.0099891966911</v>
      </c>
      <c r="Q354" s="730">
        <f t="shared" si="87"/>
        <v>6896.2873257219862</v>
      </c>
      <c r="R354" s="730">
        <f t="shared" si="88"/>
        <v>3153242.0933226561</v>
      </c>
      <c r="Z354" s="614"/>
    </row>
    <row r="355" spans="13:26" x14ac:dyDescent="0.2">
      <c r="M355" s="614"/>
      <c r="N355" s="748">
        <f t="shared" si="84"/>
        <v>289</v>
      </c>
      <c r="O355" s="730">
        <f t="shared" si="85"/>
        <v>3153242.0933226561</v>
      </c>
      <c r="P355" s="730">
        <f t="shared" si="86"/>
        <v>7859.0099891966911</v>
      </c>
      <c r="Q355" s="730">
        <f t="shared" si="87"/>
        <v>6928.7095649965222</v>
      </c>
      <c r="R355" s="730">
        <f t="shared" si="88"/>
        <v>3168029.8128768494</v>
      </c>
      <c r="Z355" s="614"/>
    </row>
    <row r="356" spans="13:26" x14ac:dyDescent="0.2">
      <c r="M356" s="614"/>
      <c r="N356" s="748">
        <f t="shared" si="84"/>
        <v>290</v>
      </c>
      <c r="O356" s="730">
        <f t="shared" si="85"/>
        <v>3168029.8128768494</v>
      </c>
      <c r="P356" s="730">
        <f t="shared" si="86"/>
        <v>7859.0099891966911</v>
      </c>
      <c r="Q356" s="730">
        <f t="shared" si="87"/>
        <v>6961.203046590148</v>
      </c>
      <c r="R356" s="730">
        <f t="shared" si="88"/>
        <v>3182850.0259126364</v>
      </c>
      <c r="Z356" s="614"/>
    </row>
    <row r="357" spans="13:26" x14ac:dyDescent="0.2">
      <c r="M357" s="614"/>
      <c r="N357" s="748">
        <f t="shared" si="84"/>
        <v>291</v>
      </c>
      <c r="O357" s="730">
        <f t="shared" si="85"/>
        <v>3182850.0259126364</v>
      </c>
      <c r="P357" s="730">
        <f t="shared" si="86"/>
        <v>7859.0099891966911</v>
      </c>
      <c r="Q357" s="730">
        <f t="shared" si="87"/>
        <v>6993.7679270456611</v>
      </c>
      <c r="R357" s="730">
        <f t="shared" si="88"/>
        <v>3197702.8038288788</v>
      </c>
      <c r="Z357" s="614"/>
    </row>
    <row r="358" spans="13:26" x14ac:dyDescent="0.2">
      <c r="M358" s="614"/>
      <c r="N358" s="748">
        <f t="shared" si="84"/>
        <v>292</v>
      </c>
      <c r="O358" s="730">
        <f t="shared" si="85"/>
        <v>3197702.8038288788</v>
      </c>
      <c r="P358" s="730">
        <f t="shared" si="86"/>
        <v>7859.0099891966911</v>
      </c>
      <c r="Q358" s="730">
        <f t="shared" si="87"/>
        <v>7026.4043632498342</v>
      </c>
      <c r="R358" s="730">
        <f t="shared" si="88"/>
        <v>3212588.2181813256</v>
      </c>
      <c r="Z358" s="614"/>
    </row>
    <row r="359" spans="13:26" x14ac:dyDescent="0.2">
      <c r="M359" s="614"/>
      <c r="N359" s="748">
        <f t="shared" si="84"/>
        <v>293</v>
      </c>
      <c r="O359" s="730">
        <f t="shared" si="85"/>
        <v>3212588.2181813256</v>
      </c>
      <c r="P359" s="730">
        <f t="shared" si="86"/>
        <v>7859.0099891966911</v>
      </c>
      <c r="Q359" s="730">
        <f t="shared" si="87"/>
        <v>7059.1125124341734</v>
      </c>
      <c r="R359" s="730">
        <f t="shared" si="88"/>
        <v>3227506.3406829569</v>
      </c>
      <c r="Z359" s="614"/>
    </row>
    <row r="360" spans="13:26" x14ac:dyDescent="0.2">
      <c r="M360" s="614"/>
      <c r="N360" s="748">
        <f t="shared" si="84"/>
        <v>294</v>
      </c>
      <c r="O360" s="730">
        <f t="shared" si="85"/>
        <v>3227506.3406829569</v>
      </c>
      <c r="P360" s="730">
        <f t="shared" si="86"/>
        <v>7859.0099891966911</v>
      </c>
      <c r="Q360" s="730">
        <f t="shared" si="87"/>
        <v>7091.8925321756724</v>
      </c>
      <c r="R360" s="730">
        <f t="shared" si="88"/>
        <v>3242457.2432043296</v>
      </c>
      <c r="Z360" s="614"/>
    </row>
    <row r="361" spans="13:26" x14ac:dyDescent="0.2">
      <c r="M361" s="614"/>
      <c r="N361" s="748">
        <f t="shared" si="84"/>
        <v>295</v>
      </c>
      <c r="O361" s="730">
        <f t="shared" si="85"/>
        <v>3242457.2432043296</v>
      </c>
      <c r="P361" s="730">
        <f t="shared" si="86"/>
        <v>7859.0099891966911</v>
      </c>
      <c r="Q361" s="730">
        <f t="shared" si="87"/>
        <v>7124.7445803975734</v>
      </c>
      <c r="R361" s="730">
        <f t="shared" si="88"/>
        <v>3257440.9977739239</v>
      </c>
      <c r="Z361" s="614"/>
    </row>
    <row r="362" spans="13:26" x14ac:dyDescent="0.2">
      <c r="M362" s="614"/>
      <c r="N362" s="748">
        <f t="shared" si="84"/>
        <v>296</v>
      </c>
      <c r="O362" s="730">
        <f t="shared" si="85"/>
        <v>3257440.9977739239</v>
      </c>
      <c r="P362" s="730">
        <f t="shared" si="86"/>
        <v>7859.0099891966911</v>
      </c>
      <c r="Q362" s="730">
        <f t="shared" si="87"/>
        <v>7157.6688153701298</v>
      </c>
      <c r="R362" s="730">
        <f t="shared" si="88"/>
        <v>3272457.676578491</v>
      </c>
      <c r="Z362" s="614"/>
    </row>
    <row r="363" spans="13:26" x14ac:dyDescent="0.2">
      <c r="M363" s="614"/>
      <c r="N363" s="748">
        <f t="shared" si="84"/>
        <v>297</v>
      </c>
      <c r="O363" s="730">
        <f t="shared" si="85"/>
        <v>3272457.676578491</v>
      </c>
      <c r="P363" s="730">
        <f t="shared" si="86"/>
        <v>7859.0099891966911</v>
      </c>
      <c r="Q363" s="730">
        <f t="shared" si="87"/>
        <v>7190.665395711364</v>
      </c>
      <c r="R363" s="730">
        <f t="shared" si="88"/>
        <v>3287507.3519633994</v>
      </c>
      <c r="Z363" s="614"/>
    </row>
    <row r="364" spans="13:26" x14ac:dyDescent="0.2">
      <c r="M364" s="614"/>
      <c r="N364" s="748">
        <f t="shared" si="84"/>
        <v>298</v>
      </c>
      <c r="O364" s="730">
        <f t="shared" si="85"/>
        <v>3287507.3519633994</v>
      </c>
      <c r="P364" s="730">
        <f t="shared" si="86"/>
        <v>7859.0099891966911</v>
      </c>
      <c r="Q364" s="730">
        <f t="shared" si="87"/>
        <v>7223.7344803878377</v>
      </c>
      <c r="R364" s="730">
        <f t="shared" si="88"/>
        <v>3302590.0964329843</v>
      </c>
      <c r="Z364" s="614"/>
    </row>
    <row r="365" spans="13:26" x14ac:dyDescent="0.2">
      <c r="M365" s="614"/>
      <c r="N365" s="748">
        <f t="shared" si="84"/>
        <v>299</v>
      </c>
      <c r="O365" s="730">
        <f t="shared" si="85"/>
        <v>3302590.0964329843</v>
      </c>
      <c r="P365" s="730">
        <f t="shared" si="86"/>
        <v>7859.0099891966911</v>
      </c>
      <c r="Q365" s="730">
        <f t="shared" si="87"/>
        <v>7256.8762287154113</v>
      </c>
      <c r="R365" s="730">
        <f t="shared" si="88"/>
        <v>3317705.9826508965</v>
      </c>
      <c r="Z365" s="614"/>
    </row>
    <row r="366" spans="13:26" x14ac:dyDescent="0.2">
      <c r="M366" s="614"/>
      <c r="N366" s="748">
        <f t="shared" si="84"/>
        <v>300</v>
      </c>
      <c r="O366" s="730">
        <f t="shared" si="85"/>
        <v>3317705.9826508965</v>
      </c>
      <c r="P366" s="730">
        <f t="shared" si="86"/>
        <v>7859.0099891966911</v>
      </c>
      <c r="Q366" s="730">
        <f t="shared" si="87"/>
        <v>7290.0908003600161</v>
      </c>
      <c r="R366" s="730">
        <f t="shared" si="88"/>
        <v>3332855.0834404533</v>
      </c>
      <c r="Z366" s="614"/>
    </row>
    <row r="367" spans="13:26" x14ac:dyDescent="0.2">
      <c r="M367" s="614"/>
      <c r="N367" s="748">
        <f t="shared" si="84"/>
        <v>301</v>
      </c>
      <c r="O367" s="730">
        <f t="shared" si="85"/>
        <v>3332855.0834404533</v>
      </c>
      <c r="P367" s="730">
        <f t="shared" si="86"/>
        <v>7859.0099891966911</v>
      </c>
      <c r="Q367" s="730">
        <f t="shared" si="87"/>
        <v>7323.378355338421</v>
      </c>
      <c r="R367" s="730">
        <f t="shared" si="88"/>
        <v>3348037.4717849884</v>
      </c>
      <c r="Z367" s="614"/>
    </row>
    <row r="368" spans="13:26" x14ac:dyDescent="0.2">
      <c r="M368" s="614"/>
      <c r="N368" s="748">
        <f t="shared" si="84"/>
        <v>302</v>
      </c>
      <c r="O368" s="730">
        <f t="shared" si="85"/>
        <v>3348037.4717849884</v>
      </c>
      <c r="P368" s="730">
        <f t="shared" si="86"/>
        <v>7859.0099891966911</v>
      </c>
      <c r="Q368" s="730">
        <f t="shared" si="87"/>
        <v>7356.7390540190054</v>
      </c>
      <c r="R368" s="730">
        <f t="shared" si="88"/>
        <v>3363253.2208282044</v>
      </c>
      <c r="Z368" s="614"/>
    </row>
    <row r="369" spans="13:26" x14ac:dyDescent="0.2">
      <c r="M369" s="614"/>
      <c r="N369" s="748">
        <f t="shared" si="84"/>
        <v>303</v>
      </c>
      <c r="O369" s="730">
        <f t="shared" si="85"/>
        <v>3363253.2208282044</v>
      </c>
      <c r="P369" s="730">
        <f t="shared" si="86"/>
        <v>7859.0099891966911</v>
      </c>
      <c r="Q369" s="730">
        <f t="shared" si="87"/>
        <v>7390.1730571225307</v>
      </c>
      <c r="R369" s="730">
        <f t="shared" si="88"/>
        <v>3378502.4038745239</v>
      </c>
      <c r="Z369" s="614"/>
    </row>
    <row r="370" spans="13:26" x14ac:dyDescent="0.2">
      <c r="M370" s="614"/>
      <c r="N370" s="748">
        <f t="shared" si="84"/>
        <v>304</v>
      </c>
      <c r="O370" s="730">
        <f t="shared" si="85"/>
        <v>3378502.4038745239</v>
      </c>
      <c r="P370" s="730">
        <f t="shared" si="86"/>
        <v>7859.0099891966911</v>
      </c>
      <c r="Q370" s="730">
        <f t="shared" si="87"/>
        <v>7423.6805257229144</v>
      </c>
      <c r="R370" s="730">
        <f t="shared" si="88"/>
        <v>3393785.0943894438</v>
      </c>
      <c r="Z370" s="614"/>
    </row>
    <row r="371" spans="13:26" x14ac:dyDescent="0.2">
      <c r="M371" s="614"/>
      <c r="N371" s="748">
        <f t="shared" si="84"/>
        <v>305</v>
      </c>
      <c r="O371" s="730">
        <f t="shared" si="85"/>
        <v>3393785.0943894438</v>
      </c>
      <c r="P371" s="730">
        <f t="shared" si="86"/>
        <v>7859.0099891966911</v>
      </c>
      <c r="Q371" s="730">
        <f t="shared" si="87"/>
        <v>7457.2616212480052</v>
      </c>
      <c r="R371" s="730">
        <f t="shared" si="88"/>
        <v>3409101.3659998886</v>
      </c>
      <c r="Z371" s="614"/>
    </row>
    <row r="372" spans="13:26" x14ac:dyDescent="0.2">
      <c r="M372" s="614"/>
      <c r="N372" s="748">
        <f t="shared" si="84"/>
        <v>306</v>
      </c>
      <c r="O372" s="730">
        <f t="shared" si="85"/>
        <v>3409101.3659998886</v>
      </c>
      <c r="P372" s="730">
        <f t="shared" si="86"/>
        <v>7859.0099891966911</v>
      </c>
      <c r="Q372" s="730">
        <f t="shared" si="87"/>
        <v>7490.9165054803643</v>
      </c>
      <c r="R372" s="730">
        <f t="shared" si="88"/>
        <v>3424451.2924945657</v>
      </c>
      <c r="Z372" s="614"/>
    </row>
    <row r="373" spans="13:26" x14ac:dyDescent="0.2">
      <c r="M373" s="614"/>
      <c r="N373" s="748">
        <f t="shared" si="84"/>
        <v>307</v>
      </c>
      <c r="O373" s="730">
        <f t="shared" si="85"/>
        <v>3424451.2924945657</v>
      </c>
      <c r="P373" s="730">
        <f t="shared" si="86"/>
        <v>7859.0099891966911</v>
      </c>
      <c r="Q373" s="730">
        <f t="shared" si="87"/>
        <v>7524.6453405580387</v>
      </c>
      <c r="R373" s="730">
        <f t="shared" si="88"/>
        <v>3439834.9478243208</v>
      </c>
      <c r="Z373" s="614"/>
    </row>
    <row r="374" spans="13:26" x14ac:dyDescent="0.2">
      <c r="M374" s="614"/>
      <c r="N374" s="748">
        <f t="shared" si="84"/>
        <v>308</v>
      </c>
      <c r="O374" s="730">
        <f t="shared" si="85"/>
        <v>3439834.9478243208</v>
      </c>
      <c r="P374" s="730">
        <f t="shared" si="86"/>
        <v>7859.0099891966911</v>
      </c>
      <c r="Q374" s="730">
        <f t="shared" si="87"/>
        <v>7558.4482889753517</v>
      </c>
      <c r="R374" s="730">
        <f t="shared" si="88"/>
        <v>3455252.4061024929</v>
      </c>
      <c r="Z374" s="614"/>
    </row>
    <row r="375" spans="13:26" x14ac:dyDescent="0.2">
      <c r="M375" s="614"/>
      <c r="N375" s="748">
        <f t="shared" si="84"/>
        <v>309</v>
      </c>
      <c r="O375" s="730">
        <f t="shared" si="85"/>
        <v>3455252.4061024929</v>
      </c>
      <c r="P375" s="730">
        <f t="shared" si="86"/>
        <v>7859.0099891966911</v>
      </c>
      <c r="Q375" s="730">
        <f t="shared" si="87"/>
        <v>7592.3255135836735</v>
      </c>
      <c r="R375" s="730">
        <f t="shared" si="88"/>
        <v>3470703.7416052734</v>
      </c>
      <c r="Z375" s="614"/>
    </row>
    <row r="376" spans="13:26" x14ac:dyDescent="0.2">
      <c r="M376" s="614"/>
      <c r="N376" s="748">
        <f t="shared" si="84"/>
        <v>310</v>
      </c>
      <c r="O376" s="730">
        <f t="shared" si="85"/>
        <v>3470703.7416052734</v>
      </c>
      <c r="P376" s="730">
        <f t="shared" si="86"/>
        <v>7859.0099891966911</v>
      </c>
      <c r="Q376" s="730">
        <f t="shared" si="87"/>
        <v>7626.2771775922165</v>
      </c>
      <c r="R376" s="730">
        <f t="shared" si="88"/>
        <v>3486189.0287720626</v>
      </c>
      <c r="Z376" s="614"/>
    </row>
    <row r="377" spans="13:26" x14ac:dyDescent="0.2">
      <c r="M377" s="614"/>
      <c r="N377" s="748">
        <f t="shared" si="84"/>
        <v>311</v>
      </c>
      <c r="O377" s="730">
        <f t="shared" si="85"/>
        <v>3486189.0287720626</v>
      </c>
      <c r="P377" s="730">
        <f t="shared" si="86"/>
        <v>7859.0099891966911</v>
      </c>
      <c r="Q377" s="730">
        <f t="shared" si="87"/>
        <v>7660.3034445688163</v>
      </c>
      <c r="R377" s="730">
        <f t="shared" si="88"/>
        <v>3501708.3422058285</v>
      </c>
      <c r="Z377" s="614"/>
    </row>
    <row r="378" spans="13:26" x14ac:dyDescent="0.2">
      <c r="M378" s="614"/>
      <c r="N378" s="748">
        <f t="shared" si="84"/>
        <v>312</v>
      </c>
      <c r="O378" s="730">
        <f t="shared" si="85"/>
        <v>3501708.3422058285</v>
      </c>
      <c r="P378" s="730">
        <f t="shared" si="86"/>
        <v>7859.0099891966911</v>
      </c>
      <c r="Q378" s="730">
        <f t="shared" si="87"/>
        <v>7694.4044784407215</v>
      </c>
      <c r="R378" s="730">
        <f t="shared" si="88"/>
        <v>3517261.7566734659</v>
      </c>
      <c r="Z378" s="614"/>
    </row>
    <row r="379" spans="13:26" x14ac:dyDescent="0.2">
      <c r="M379" s="614"/>
      <c r="N379" s="748">
        <f t="shared" si="84"/>
        <v>313</v>
      </c>
      <c r="O379" s="730">
        <f t="shared" si="85"/>
        <v>3517261.7566734659</v>
      </c>
      <c r="P379" s="730">
        <f t="shared" si="86"/>
        <v>7859.0099891966911</v>
      </c>
      <c r="Q379" s="730">
        <f t="shared" si="87"/>
        <v>7728.5804434953807</v>
      </c>
      <c r="R379" s="730">
        <f t="shared" si="88"/>
        <v>3532849.3471061583</v>
      </c>
      <c r="Z379" s="614"/>
    </row>
    <row r="380" spans="13:26" x14ac:dyDescent="0.2">
      <c r="M380" s="614"/>
      <c r="N380" s="748">
        <f t="shared" si="84"/>
        <v>314</v>
      </c>
      <c r="O380" s="730">
        <f t="shared" si="85"/>
        <v>3532849.3471061583</v>
      </c>
      <c r="P380" s="730">
        <f t="shared" si="86"/>
        <v>7859.0099891966911</v>
      </c>
      <c r="Q380" s="730">
        <f t="shared" si="87"/>
        <v>7762.8315043812381</v>
      </c>
      <c r="R380" s="730">
        <f t="shared" si="88"/>
        <v>3548471.1885997364</v>
      </c>
      <c r="Z380" s="614"/>
    </row>
    <row r="381" spans="13:26" x14ac:dyDescent="0.2">
      <c r="M381" s="614"/>
      <c r="N381" s="748">
        <f t="shared" si="84"/>
        <v>315</v>
      </c>
      <c r="O381" s="730">
        <f t="shared" si="85"/>
        <v>3548471.1885997364</v>
      </c>
      <c r="P381" s="730">
        <f t="shared" si="86"/>
        <v>7859.0099891966911</v>
      </c>
      <c r="Q381" s="730">
        <f t="shared" si="87"/>
        <v>7797.1578261085242</v>
      </c>
      <c r="R381" s="730">
        <f t="shared" si="88"/>
        <v>3564127.3564150417</v>
      </c>
      <c r="Z381" s="614"/>
    </row>
    <row r="382" spans="13:26" x14ac:dyDescent="0.2">
      <c r="M382" s="614"/>
      <c r="N382" s="748">
        <f t="shared" si="84"/>
        <v>316</v>
      </c>
      <c r="O382" s="730">
        <f t="shared" si="85"/>
        <v>3564127.3564150417</v>
      </c>
      <c r="P382" s="730">
        <f t="shared" si="86"/>
        <v>7859.0099891966911</v>
      </c>
      <c r="Q382" s="730">
        <f t="shared" si="87"/>
        <v>7831.5595740500503</v>
      </c>
      <c r="R382" s="730">
        <f t="shared" si="88"/>
        <v>3579817.9259782885</v>
      </c>
      <c r="Z382" s="614"/>
    </row>
    <row r="383" spans="13:26" x14ac:dyDescent="0.2">
      <c r="M383" s="614"/>
      <c r="N383" s="748">
        <f t="shared" si="84"/>
        <v>317</v>
      </c>
      <c r="O383" s="730">
        <f t="shared" si="85"/>
        <v>3579817.9259782885</v>
      </c>
      <c r="P383" s="730">
        <f t="shared" si="86"/>
        <v>7859.0099891966911</v>
      </c>
      <c r="Q383" s="730">
        <f t="shared" si="87"/>
        <v>7866.0369139420072</v>
      </c>
      <c r="R383" s="730">
        <f t="shared" si="88"/>
        <v>3595542.9728814275</v>
      </c>
      <c r="Z383" s="614"/>
    </row>
    <row r="384" spans="13:26" x14ac:dyDescent="0.2">
      <c r="M384" s="614"/>
      <c r="N384" s="748">
        <f t="shared" si="84"/>
        <v>318</v>
      </c>
      <c r="O384" s="730">
        <f t="shared" si="85"/>
        <v>3595542.9728814275</v>
      </c>
      <c r="P384" s="730">
        <f t="shared" si="86"/>
        <v>7859.0099891966911</v>
      </c>
      <c r="Q384" s="730">
        <f t="shared" si="87"/>
        <v>7900.590011884763</v>
      </c>
      <c r="R384" s="730">
        <f t="shared" si="88"/>
        <v>3611302.5728825093</v>
      </c>
      <c r="Z384" s="614"/>
    </row>
    <row r="385" spans="13:26" x14ac:dyDescent="0.2">
      <c r="M385" s="614"/>
      <c r="N385" s="748">
        <f t="shared" si="84"/>
        <v>319</v>
      </c>
      <c r="O385" s="730">
        <f t="shared" si="85"/>
        <v>3611302.5728825093</v>
      </c>
      <c r="P385" s="730">
        <f t="shared" si="86"/>
        <v>7859.0099891966911</v>
      </c>
      <c r="Q385" s="730">
        <f t="shared" si="87"/>
        <v>7935.2190343436614</v>
      </c>
      <c r="R385" s="730">
        <f t="shared" si="88"/>
        <v>3627096.8019060497</v>
      </c>
      <c r="Z385" s="614"/>
    </row>
    <row r="386" spans="13:26" x14ac:dyDescent="0.2">
      <c r="M386" s="614"/>
      <c r="N386" s="748">
        <f t="shared" si="84"/>
        <v>320</v>
      </c>
      <c r="O386" s="730">
        <f t="shared" si="85"/>
        <v>3627096.8019060497</v>
      </c>
      <c r="P386" s="730">
        <f t="shared" si="86"/>
        <v>7859.0099891966911</v>
      </c>
      <c r="Q386" s="730">
        <f t="shared" si="87"/>
        <v>7969.9241481498257</v>
      </c>
      <c r="R386" s="730">
        <f t="shared" si="88"/>
        <v>3642925.7360433964</v>
      </c>
      <c r="Z386" s="614"/>
    </row>
    <row r="387" spans="13:26" x14ac:dyDescent="0.2">
      <c r="M387" s="614"/>
      <c r="N387" s="748">
        <f t="shared" si="84"/>
        <v>321</v>
      </c>
      <c r="O387" s="730">
        <f t="shared" si="85"/>
        <v>3642925.7360433964</v>
      </c>
      <c r="P387" s="730">
        <f t="shared" si="86"/>
        <v>7859.0099891966911</v>
      </c>
      <c r="Q387" s="730">
        <f t="shared" si="87"/>
        <v>8004.7055205009628</v>
      </c>
      <c r="R387" s="730">
        <f t="shared" si="88"/>
        <v>3658789.4515530942</v>
      </c>
      <c r="Z387" s="614"/>
    </row>
    <row r="388" spans="13:26" x14ac:dyDescent="0.2">
      <c r="M388" s="614"/>
      <c r="N388" s="748">
        <f t="shared" si="84"/>
        <v>322</v>
      </c>
      <c r="O388" s="730">
        <f t="shared" si="85"/>
        <v>3658789.4515530942</v>
      </c>
      <c r="P388" s="730">
        <f t="shared" si="86"/>
        <v>7859.0099891966911</v>
      </c>
      <c r="Q388" s="730">
        <f t="shared" si="87"/>
        <v>8039.5633189621667</v>
      </c>
      <c r="R388" s="730">
        <f t="shared" si="88"/>
        <v>3674688.0248612533</v>
      </c>
      <c r="Z388" s="614"/>
    </row>
    <row r="389" spans="13:26" x14ac:dyDescent="0.2">
      <c r="M389" s="614"/>
      <c r="N389" s="748">
        <f t="shared" ref="N389:N452" si="89">N388+1</f>
        <v>323</v>
      </c>
      <c r="O389" s="730">
        <f t="shared" si="85"/>
        <v>3674688.0248612533</v>
      </c>
      <c r="P389" s="730">
        <f t="shared" si="86"/>
        <v>7859.0099891966911</v>
      </c>
      <c r="Q389" s="730">
        <f t="shared" si="87"/>
        <v>8074.497711466729</v>
      </c>
      <c r="R389" s="730">
        <f t="shared" si="88"/>
        <v>3690621.5325619169</v>
      </c>
      <c r="Z389" s="614"/>
    </row>
    <row r="390" spans="13:26" x14ac:dyDescent="0.2">
      <c r="M390" s="614"/>
      <c r="N390" s="748">
        <f t="shared" si="89"/>
        <v>324</v>
      </c>
      <c r="O390" s="730">
        <f t="shared" ref="O390:O453" si="90">R389</f>
        <v>3690621.5325619169</v>
      </c>
      <c r="P390" s="730">
        <f t="shared" ref="P390:P453" si="91">P389</f>
        <v>7859.0099891966911</v>
      </c>
      <c r="Q390" s="730">
        <f t="shared" ref="Q390:Q453" si="92">O390*$P$61</f>
        <v>8109.5088663169436</v>
      </c>
      <c r="R390" s="730">
        <f t="shared" ref="R390:R453" si="93">O390+P390+Q390</f>
        <v>3706590.0514174309</v>
      </c>
      <c r="Z390" s="614"/>
    </row>
    <row r="391" spans="13:26" x14ac:dyDescent="0.2">
      <c r="M391" s="614"/>
      <c r="N391" s="748">
        <f t="shared" si="89"/>
        <v>325</v>
      </c>
      <c r="O391" s="730">
        <f t="shared" si="90"/>
        <v>3706590.0514174309</v>
      </c>
      <c r="P391" s="730">
        <f t="shared" si="91"/>
        <v>7859.0099891966911</v>
      </c>
      <c r="Q391" s="730">
        <f t="shared" si="92"/>
        <v>8144.5969521849211</v>
      </c>
      <c r="R391" s="730">
        <f t="shared" si="93"/>
        <v>3722593.6583588128</v>
      </c>
      <c r="Z391" s="614"/>
    </row>
    <row r="392" spans="13:26" x14ac:dyDescent="0.2">
      <c r="M392" s="614"/>
      <c r="N392" s="748">
        <f t="shared" si="89"/>
        <v>326</v>
      </c>
      <c r="O392" s="730">
        <f t="shared" si="90"/>
        <v>3722593.6583588128</v>
      </c>
      <c r="P392" s="730">
        <f t="shared" si="91"/>
        <v>7859.0099891966911</v>
      </c>
      <c r="Q392" s="730">
        <f t="shared" si="92"/>
        <v>8179.7621381134004</v>
      </c>
      <c r="R392" s="730">
        <f t="shared" si="93"/>
        <v>3738632.4304861231</v>
      </c>
      <c r="Z392" s="614"/>
    </row>
    <row r="393" spans="13:26" x14ac:dyDescent="0.2">
      <c r="M393" s="614"/>
      <c r="N393" s="748">
        <f t="shared" si="89"/>
        <v>327</v>
      </c>
      <c r="O393" s="730">
        <f t="shared" si="90"/>
        <v>3738632.4304861231</v>
      </c>
      <c r="P393" s="730">
        <f t="shared" si="91"/>
        <v>7859.0099891966911</v>
      </c>
      <c r="Q393" s="730">
        <f t="shared" si="92"/>
        <v>8215.0045935165617</v>
      </c>
      <c r="R393" s="730">
        <f t="shared" si="93"/>
        <v>3754706.4450688367</v>
      </c>
      <c r="Z393" s="614"/>
    </row>
    <row r="394" spans="13:26" x14ac:dyDescent="0.2">
      <c r="M394" s="614"/>
      <c r="N394" s="748">
        <f t="shared" si="89"/>
        <v>328</v>
      </c>
      <c r="O394" s="730">
        <f t="shared" si="90"/>
        <v>3754706.4450688367</v>
      </c>
      <c r="P394" s="730">
        <f t="shared" si="91"/>
        <v>7859.0099891966911</v>
      </c>
      <c r="Q394" s="730">
        <f t="shared" si="92"/>
        <v>8250.3244881808441</v>
      </c>
      <c r="R394" s="730">
        <f t="shared" si="93"/>
        <v>3770815.7795462143</v>
      </c>
      <c r="Z394" s="614"/>
    </row>
    <row r="395" spans="13:26" x14ac:dyDescent="0.2">
      <c r="M395" s="614"/>
      <c r="N395" s="748">
        <f t="shared" si="89"/>
        <v>329</v>
      </c>
      <c r="O395" s="730">
        <f t="shared" si="90"/>
        <v>3770815.7795462143</v>
      </c>
      <c r="P395" s="730">
        <f t="shared" si="91"/>
        <v>7859.0099891966911</v>
      </c>
      <c r="Q395" s="730">
        <f t="shared" si="92"/>
        <v>8285.7219922657659</v>
      </c>
      <c r="R395" s="730">
        <f t="shared" si="93"/>
        <v>3786960.5115276771</v>
      </c>
      <c r="Z395" s="614"/>
    </row>
    <row r="396" spans="13:26" x14ac:dyDescent="0.2">
      <c r="M396" s="614"/>
      <c r="N396" s="748">
        <f t="shared" si="89"/>
        <v>330</v>
      </c>
      <c r="O396" s="730">
        <f t="shared" si="90"/>
        <v>3786960.5115276771</v>
      </c>
      <c r="P396" s="730">
        <f t="shared" si="91"/>
        <v>7859.0099891966911</v>
      </c>
      <c r="Q396" s="730">
        <f t="shared" si="92"/>
        <v>8321.1972763047397</v>
      </c>
      <c r="R396" s="730">
        <f t="shared" si="93"/>
        <v>3803140.7187931789</v>
      </c>
      <c r="Z396" s="614"/>
    </row>
    <row r="397" spans="13:26" x14ac:dyDescent="0.2">
      <c r="M397" s="614"/>
      <c r="N397" s="748">
        <f t="shared" si="89"/>
        <v>331</v>
      </c>
      <c r="O397" s="730">
        <f t="shared" si="90"/>
        <v>3803140.7187931789</v>
      </c>
      <c r="P397" s="730">
        <f t="shared" si="91"/>
        <v>7859.0099891966911</v>
      </c>
      <c r="Q397" s="730">
        <f t="shared" si="92"/>
        <v>8356.7505112058934</v>
      </c>
      <c r="R397" s="730">
        <f t="shared" si="93"/>
        <v>3819356.4792935816</v>
      </c>
      <c r="Z397" s="614"/>
    </row>
    <row r="398" spans="13:26" x14ac:dyDescent="0.2">
      <c r="M398" s="614"/>
      <c r="N398" s="748">
        <f t="shared" si="89"/>
        <v>332</v>
      </c>
      <c r="O398" s="730">
        <f t="shared" si="90"/>
        <v>3819356.4792935816</v>
      </c>
      <c r="P398" s="730">
        <f t="shared" si="91"/>
        <v>7859.0099891966911</v>
      </c>
      <c r="Q398" s="730">
        <f t="shared" si="92"/>
        <v>8392.3818682529018</v>
      </c>
      <c r="R398" s="730">
        <f t="shared" si="93"/>
        <v>3835607.8711510315</v>
      </c>
      <c r="Z398" s="614"/>
    </row>
    <row r="399" spans="13:26" x14ac:dyDescent="0.2">
      <c r="M399" s="614"/>
      <c r="N399" s="748">
        <f t="shared" si="89"/>
        <v>333</v>
      </c>
      <c r="O399" s="730">
        <f t="shared" si="90"/>
        <v>3835607.8711510315</v>
      </c>
      <c r="P399" s="730">
        <f t="shared" si="91"/>
        <v>7859.0099891966911</v>
      </c>
      <c r="Q399" s="730">
        <f t="shared" si="92"/>
        <v>8428.0915191058011</v>
      </c>
      <c r="R399" s="730">
        <f t="shared" si="93"/>
        <v>3851894.9726593341</v>
      </c>
      <c r="Z399" s="614"/>
    </row>
    <row r="400" spans="13:26" x14ac:dyDescent="0.2">
      <c r="M400" s="614"/>
      <c r="N400" s="748">
        <f t="shared" si="89"/>
        <v>334</v>
      </c>
      <c r="O400" s="730">
        <f t="shared" si="90"/>
        <v>3851894.9726593341</v>
      </c>
      <c r="P400" s="730">
        <f t="shared" si="91"/>
        <v>7859.0099891966911</v>
      </c>
      <c r="Q400" s="730">
        <f t="shared" si="92"/>
        <v>8463.8796358018244</v>
      </c>
      <c r="R400" s="730">
        <f t="shared" si="93"/>
        <v>3868217.862284333</v>
      </c>
      <c r="Z400" s="614"/>
    </row>
    <row r="401" spans="13:26" x14ac:dyDescent="0.2">
      <c r="M401" s="614"/>
      <c r="N401" s="748">
        <f t="shared" si="89"/>
        <v>335</v>
      </c>
      <c r="O401" s="730">
        <f t="shared" si="90"/>
        <v>3868217.862284333</v>
      </c>
      <c r="P401" s="730">
        <f t="shared" si="91"/>
        <v>7859.0099891966911</v>
      </c>
      <c r="Q401" s="730">
        <f t="shared" si="92"/>
        <v>8499.7463907562287</v>
      </c>
      <c r="R401" s="730">
        <f t="shared" si="93"/>
        <v>3884576.6186642861</v>
      </c>
      <c r="Z401" s="614"/>
    </row>
    <row r="402" spans="13:26" x14ac:dyDescent="0.2">
      <c r="M402" s="614"/>
      <c r="N402" s="748">
        <f t="shared" si="89"/>
        <v>336</v>
      </c>
      <c r="O402" s="730">
        <f t="shared" si="90"/>
        <v>3884576.6186642861</v>
      </c>
      <c r="P402" s="730">
        <f t="shared" si="91"/>
        <v>7859.0099891966911</v>
      </c>
      <c r="Q402" s="730">
        <f t="shared" si="92"/>
        <v>8535.6919567631157</v>
      </c>
      <c r="R402" s="730">
        <f t="shared" si="93"/>
        <v>3900971.3206102462</v>
      </c>
      <c r="Z402" s="614"/>
    </row>
    <row r="403" spans="13:26" x14ac:dyDescent="0.2">
      <c r="M403" s="614"/>
      <c r="N403" s="748">
        <f t="shared" si="89"/>
        <v>337</v>
      </c>
      <c r="O403" s="730">
        <f t="shared" si="90"/>
        <v>3900971.3206102462</v>
      </c>
      <c r="P403" s="730">
        <f t="shared" si="91"/>
        <v>7859.0099891966911</v>
      </c>
      <c r="Q403" s="730">
        <f t="shared" si="92"/>
        <v>8571.7165069962848</v>
      </c>
      <c r="R403" s="730">
        <f t="shared" si="93"/>
        <v>3917402.0471064392</v>
      </c>
      <c r="Z403" s="614"/>
    </row>
    <row r="404" spans="13:26" x14ac:dyDescent="0.2">
      <c r="M404" s="614"/>
      <c r="N404" s="748">
        <f t="shared" si="89"/>
        <v>338</v>
      </c>
      <c r="O404" s="730">
        <f t="shared" si="90"/>
        <v>3917402.0471064392</v>
      </c>
      <c r="P404" s="730">
        <f t="shared" si="91"/>
        <v>7859.0099891966911</v>
      </c>
      <c r="Q404" s="730">
        <f t="shared" si="92"/>
        <v>8607.8202150100424</v>
      </c>
      <c r="R404" s="730">
        <f t="shared" si="93"/>
        <v>3933868.8773106462</v>
      </c>
      <c r="Z404" s="614"/>
    </row>
    <row r="405" spans="13:26" x14ac:dyDescent="0.2">
      <c r="M405" s="614"/>
      <c r="N405" s="748">
        <f t="shared" si="89"/>
        <v>339</v>
      </c>
      <c r="O405" s="730">
        <f t="shared" si="90"/>
        <v>3933868.8773106462</v>
      </c>
      <c r="P405" s="730">
        <f t="shared" si="91"/>
        <v>7859.0099891966911</v>
      </c>
      <c r="Q405" s="730">
        <f t="shared" si="92"/>
        <v>8644.0032547400624</v>
      </c>
      <c r="R405" s="730">
        <f t="shared" si="93"/>
        <v>3950371.8905545832</v>
      </c>
      <c r="Z405" s="614"/>
    </row>
    <row r="406" spans="13:26" x14ac:dyDescent="0.2">
      <c r="M406" s="614"/>
      <c r="N406" s="748">
        <f t="shared" si="89"/>
        <v>340</v>
      </c>
      <c r="O406" s="730">
        <f t="shared" si="90"/>
        <v>3950371.8905545832</v>
      </c>
      <c r="P406" s="730">
        <f t="shared" si="91"/>
        <v>7859.0099891966911</v>
      </c>
      <c r="Q406" s="730">
        <f t="shared" si="92"/>
        <v>8680.2658005042031</v>
      </c>
      <c r="R406" s="730">
        <f t="shared" si="93"/>
        <v>3966911.1663442841</v>
      </c>
      <c r="Z406" s="614"/>
    </row>
    <row r="407" spans="13:26" x14ac:dyDescent="0.2">
      <c r="M407" s="614"/>
      <c r="N407" s="748">
        <f t="shared" si="89"/>
        <v>341</v>
      </c>
      <c r="O407" s="730">
        <f t="shared" si="90"/>
        <v>3966911.1663442841</v>
      </c>
      <c r="P407" s="730">
        <f t="shared" si="91"/>
        <v>7859.0099891966911</v>
      </c>
      <c r="Q407" s="730">
        <f t="shared" si="92"/>
        <v>8716.6080270033635</v>
      </c>
      <c r="R407" s="730">
        <f t="shared" si="93"/>
        <v>3983486.7843604842</v>
      </c>
      <c r="Z407" s="614"/>
    </row>
    <row r="408" spans="13:26" x14ac:dyDescent="0.2">
      <c r="M408" s="614"/>
      <c r="N408" s="748">
        <f t="shared" si="89"/>
        <v>342</v>
      </c>
      <c r="O408" s="730">
        <f t="shared" si="90"/>
        <v>3983486.7843604842</v>
      </c>
      <c r="P408" s="730">
        <f t="shared" si="91"/>
        <v>7859.0099891966911</v>
      </c>
      <c r="Q408" s="730">
        <f t="shared" si="92"/>
        <v>8753.0301093223134</v>
      </c>
      <c r="R408" s="730">
        <f t="shared" si="93"/>
        <v>4000098.8244590033</v>
      </c>
      <c r="Z408" s="614"/>
    </row>
    <row r="409" spans="13:26" x14ac:dyDescent="0.2">
      <c r="M409" s="614"/>
      <c r="N409" s="748">
        <f t="shared" si="89"/>
        <v>343</v>
      </c>
      <c r="O409" s="730">
        <f t="shared" si="90"/>
        <v>4000098.8244590033</v>
      </c>
      <c r="P409" s="730">
        <f t="shared" si="91"/>
        <v>7859.0099891966911</v>
      </c>
      <c r="Q409" s="730">
        <f t="shared" si="92"/>
        <v>8789.532222930542</v>
      </c>
      <c r="R409" s="730">
        <f t="shared" si="93"/>
        <v>4016747.3666711305</v>
      </c>
      <c r="Z409" s="614"/>
    </row>
    <row r="410" spans="13:26" x14ac:dyDescent="0.2">
      <c r="M410" s="614"/>
      <c r="N410" s="748">
        <f t="shared" si="89"/>
        <v>344</v>
      </c>
      <c r="O410" s="730">
        <f t="shared" si="90"/>
        <v>4016747.3666711305</v>
      </c>
      <c r="P410" s="730">
        <f t="shared" si="91"/>
        <v>7859.0099891966911</v>
      </c>
      <c r="Q410" s="730">
        <f t="shared" si="92"/>
        <v>8826.1145436831066</v>
      </c>
      <c r="R410" s="730">
        <f t="shared" si="93"/>
        <v>4033432.4912040103</v>
      </c>
      <c r="Z410" s="614"/>
    </row>
    <row r="411" spans="13:26" x14ac:dyDescent="0.2">
      <c r="M411" s="614"/>
      <c r="N411" s="748">
        <f t="shared" si="89"/>
        <v>345</v>
      </c>
      <c r="O411" s="730">
        <f t="shared" si="90"/>
        <v>4033432.4912040103</v>
      </c>
      <c r="P411" s="730">
        <f t="shared" si="91"/>
        <v>7859.0099891966911</v>
      </c>
      <c r="Q411" s="730">
        <f t="shared" si="92"/>
        <v>8862.7772478214702</v>
      </c>
      <c r="R411" s="730">
        <f t="shared" si="93"/>
        <v>4050154.2784410287</v>
      </c>
      <c r="Z411" s="614"/>
    </row>
    <row r="412" spans="13:26" x14ac:dyDescent="0.2">
      <c r="M412" s="614"/>
      <c r="N412" s="748">
        <f t="shared" si="89"/>
        <v>346</v>
      </c>
      <c r="O412" s="730">
        <f t="shared" si="90"/>
        <v>4050154.2784410287</v>
      </c>
      <c r="P412" s="730">
        <f t="shared" si="91"/>
        <v>7859.0099891966911</v>
      </c>
      <c r="Q412" s="730">
        <f t="shared" si="92"/>
        <v>8899.5205119743587</v>
      </c>
      <c r="R412" s="730">
        <f t="shared" si="93"/>
        <v>4066912.8089422002</v>
      </c>
      <c r="Z412" s="614"/>
    </row>
    <row r="413" spans="13:26" x14ac:dyDescent="0.2">
      <c r="M413" s="614"/>
      <c r="N413" s="748">
        <f t="shared" si="89"/>
        <v>347</v>
      </c>
      <c r="O413" s="730">
        <f t="shared" si="90"/>
        <v>4066912.8089422002</v>
      </c>
      <c r="P413" s="730">
        <f t="shared" si="91"/>
        <v>7859.0099891966911</v>
      </c>
      <c r="Q413" s="730">
        <f t="shared" si="92"/>
        <v>8936.3445131586122</v>
      </c>
      <c r="R413" s="730">
        <f t="shared" si="93"/>
        <v>4083708.1634445558</v>
      </c>
      <c r="Z413" s="614"/>
    </row>
    <row r="414" spans="13:26" x14ac:dyDescent="0.2">
      <c r="M414" s="614"/>
      <c r="N414" s="748">
        <f t="shared" si="89"/>
        <v>348</v>
      </c>
      <c r="O414" s="730">
        <f t="shared" si="90"/>
        <v>4083708.1634445558</v>
      </c>
      <c r="P414" s="730">
        <f t="shared" si="91"/>
        <v>7859.0099891966911</v>
      </c>
      <c r="Q414" s="730">
        <f t="shared" si="92"/>
        <v>8973.2494287800328</v>
      </c>
      <c r="R414" s="730">
        <f t="shared" si="93"/>
        <v>4100540.4228625325</v>
      </c>
      <c r="Z414" s="614"/>
    </row>
    <row r="415" spans="13:26" x14ac:dyDescent="0.2">
      <c r="M415" s="614"/>
      <c r="N415" s="748">
        <f t="shared" si="89"/>
        <v>349</v>
      </c>
      <c r="O415" s="730">
        <f t="shared" si="90"/>
        <v>4100540.4228625325</v>
      </c>
      <c r="P415" s="730">
        <f t="shared" si="91"/>
        <v>7859.0099891966911</v>
      </c>
      <c r="Q415" s="730">
        <f t="shared" si="92"/>
        <v>9010.2354366342352</v>
      </c>
      <c r="R415" s="730">
        <f t="shared" si="93"/>
        <v>4117409.6682883636</v>
      </c>
      <c r="Z415" s="614"/>
    </row>
    <row r="416" spans="13:26" x14ac:dyDescent="0.2">
      <c r="M416" s="614"/>
      <c r="N416" s="748">
        <f t="shared" si="89"/>
        <v>350</v>
      </c>
      <c r="O416" s="730">
        <f t="shared" si="90"/>
        <v>4117409.6682883636</v>
      </c>
      <c r="P416" s="730">
        <f t="shared" si="91"/>
        <v>7859.0099891966911</v>
      </c>
      <c r="Q416" s="730">
        <f t="shared" si="92"/>
        <v>9047.3027149075224</v>
      </c>
      <c r="R416" s="730">
        <f t="shared" si="93"/>
        <v>4134315.9809924681</v>
      </c>
      <c r="Z416" s="614"/>
    </row>
    <row r="417" spans="13:26" x14ac:dyDescent="0.2">
      <c r="M417" s="614"/>
      <c r="N417" s="748">
        <f t="shared" si="89"/>
        <v>351</v>
      </c>
      <c r="O417" s="730">
        <f t="shared" si="90"/>
        <v>4134315.9809924681</v>
      </c>
      <c r="P417" s="730">
        <f t="shared" si="91"/>
        <v>7859.0099891966911</v>
      </c>
      <c r="Q417" s="730">
        <f t="shared" si="92"/>
        <v>9084.4514421777203</v>
      </c>
      <c r="R417" s="730">
        <f t="shared" si="93"/>
        <v>4151259.4424238428</v>
      </c>
      <c r="Z417" s="614"/>
    </row>
    <row r="418" spans="13:26" x14ac:dyDescent="0.2">
      <c r="M418" s="614"/>
      <c r="N418" s="748">
        <f t="shared" si="89"/>
        <v>352</v>
      </c>
      <c r="O418" s="730">
        <f t="shared" si="90"/>
        <v>4151259.4424238428</v>
      </c>
      <c r="P418" s="730">
        <f t="shared" si="91"/>
        <v>7859.0099891966911</v>
      </c>
      <c r="Q418" s="730">
        <f t="shared" si="92"/>
        <v>9121.6817974150526</v>
      </c>
      <c r="R418" s="730">
        <f t="shared" si="93"/>
        <v>4168240.1342104548</v>
      </c>
      <c r="Z418" s="614"/>
    </row>
    <row r="419" spans="13:26" x14ac:dyDescent="0.2">
      <c r="M419" s="614"/>
      <c r="N419" s="748">
        <f t="shared" si="89"/>
        <v>353</v>
      </c>
      <c r="O419" s="730">
        <f t="shared" si="90"/>
        <v>4168240.1342104548</v>
      </c>
      <c r="P419" s="730">
        <f t="shared" si="91"/>
        <v>7859.0099891966911</v>
      </c>
      <c r="Q419" s="730">
        <f t="shared" si="92"/>
        <v>9158.9939599830032</v>
      </c>
      <c r="R419" s="730">
        <f t="shared" si="93"/>
        <v>4185258.1381596345</v>
      </c>
      <c r="Z419" s="614"/>
    </row>
    <row r="420" spans="13:26" x14ac:dyDescent="0.2">
      <c r="M420" s="614"/>
      <c r="N420" s="748">
        <f t="shared" si="89"/>
        <v>354</v>
      </c>
      <c r="O420" s="730">
        <f t="shared" si="90"/>
        <v>4185258.1381596345</v>
      </c>
      <c r="P420" s="730">
        <f t="shared" si="91"/>
        <v>7859.0099891966911</v>
      </c>
      <c r="Q420" s="730">
        <f t="shared" si="92"/>
        <v>9196.3881096391688</v>
      </c>
      <c r="R420" s="730">
        <f t="shared" si="93"/>
        <v>4202313.5362584703</v>
      </c>
      <c r="Z420" s="614"/>
    </row>
    <row r="421" spans="13:26" x14ac:dyDescent="0.2">
      <c r="M421" s="614"/>
      <c r="N421" s="748">
        <f t="shared" si="89"/>
        <v>355</v>
      </c>
      <c r="O421" s="730">
        <f t="shared" si="90"/>
        <v>4202313.5362584703</v>
      </c>
      <c r="P421" s="730">
        <f t="shared" si="91"/>
        <v>7859.0099891966911</v>
      </c>
      <c r="Q421" s="730">
        <f t="shared" si="92"/>
        <v>9233.8644265361399</v>
      </c>
      <c r="R421" s="730">
        <f t="shared" si="93"/>
        <v>4219406.4106742032</v>
      </c>
      <c r="Z421" s="614"/>
    </row>
    <row r="422" spans="13:26" x14ac:dyDescent="0.2">
      <c r="M422" s="614"/>
      <c r="N422" s="748">
        <f t="shared" si="89"/>
        <v>356</v>
      </c>
      <c r="O422" s="730">
        <f t="shared" si="90"/>
        <v>4219406.4106742032</v>
      </c>
      <c r="P422" s="730">
        <f t="shared" si="91"/>
        <v>7859.0099891966911</v>
      </c>
      <c r="Q422" s="730">
        <f t="shared" si="92"/>
        <v>9271.4230912223575</v>
      </c>
      <c r="R422" s="730">
        <f t="shared" si="93"/>
        <v>4236536.8437546222</v>
      </c>
      <c r="Z422" s="614"/>
    </row>
    <row r="423" spans="13:26" x14ac:dyDescent="0.2">
      <c r="M423" s="614"/>
      <c r="N423" s="748">
        <f t="shared" si="89"/>
        <v>357</v>
      </c>
      <c r="O423" s="730">
        <f t="shared" si="90"/>
        <v>4236536.8437546222</v>
      </c>
      <c r="P423" s="730">
        <f t="shared" si="91"/>
        <v>7859.0099891966911</v>
      </c>
      <c r="Q423" s="730">
        <f t="shared" si="92"/>
        <v>9309.0642846429873</v>
      </c>
      <c r="R423" s="730">
        <f t="shared" si="93"/>
        <v>4253704.9180284617</v>
      </c>
      <c r="Z423" s="614"/>
    </row>
    <row r="424" spans="13:26" x14ac:dyDescent="0.2">
      <c r="M424" s="614"/>
      <c r="N424" s="748">
        <f t="shared" si="89"/>
        <v>358</v>
      </c>
      <c r="O424" s="730">
        <f t="shared" si="90"/>
        <v>4253704.9180284617</v>
      </c>
      <c r="P424" s="730">
        <f t="shared" si="91"/>
        <v>7859.0099891966911</v>
      </c>
      <c r="Q424" s="730">
        <f t="shared" si="92"/>
        <v>9346.7881881407939</v>
      </c>
      <c r="R424" s="730">
        <f t="shared" si="93"/>
        <v>4270910.716205799</v>
      </c>
      <c r="Z424" s="614"/>
    </row>
    <row r="425" spans="13:26" x14ac:dyDescent="0.2">
      <c r="M425" s="614"/>
      <c r="N425" s="748">
        <f t="shared" si="89"/>
        <v>359</v>
      </c>
      <c r="O425" s="730">
        <f t="shared" si="90"/>
        <v>4270910.716205799</v>
      </c>
      <c r="P425" s="730">
        <f t="shared" si="91"/>
        <v>7859.0099891966911</v>
      </c>
      <c r="Q425" s="730">
        <f t="shared" si="92"/>
        <v>9384.5949834570056</v>
      </c>
      <c r="R425" s="730">
        <f t="shared" si="93"/>
        <v>4288154.3211784521</v>
      </c>
      <c r="Z425" s="614"/>
    </row>
    <row r="426" spans="13:26" x14ac:dyDescent="0.2">
      <c r="M426" s="614"/>
      <c r="N426" s="748">
        <f t="shared" si="89"/>
        <v>360</v>
      </c>
      <c r="O426" s="730">
        <f t="shared" si="90"/>
        <v>4288154.3211784521</v>
      </c>
      <c r="P426" s="730">
        <f t="shared" si="91"/>
        <v>7859.0099891966911</v>
      </c>
      <c r="Q426" s="730">
        <f t="shared" si="92"/>
        <v>9422.4848527322029</v>
      </c>
      <c r="R426" s="730">
        <f t="shared" si="93"/>
        <v>4305435.8160203807</v>
      </c>
      <c r="Z426" s="614"/>
    </row>
    <row r="427" spans="13:26" x14ac:dyDescent="0.2">
      <c r="M427" s="614"/>
      <c r="N427" s="748">
        <f t="shared" si="89"/>
        <v>361</v>
      </c>
      <c r="O427" s="730">
        <f t="shared" si="90"/>
        <v>4305435.8160203807</v>
      </c>
      <c r="P427" s="730">
        <f t="shared" si="91"/>
        <v>7859.0099891966911</v>
      </c>
      <c r="Q427" s="730">
        <f t="shared" si="92"/>
        <v>9460.4579785071855</v>
      </c>
      <c r="R427" s="730">
        <f t="shared" si="93"/>
        <v>4322755.2839880846</v>
      </c>
      <c r="Z427" s="614"/>
    </row>
    <row r="428" spans="13:26" x14ac:dyDescent="0.2">
      <c r="M428" s="614"/>
      <c r="N428" s="748">
        <f t="shared" si="89"/>
        <v>362</v>
      </c>
      <c r="O428" s="730">
        <f t="shared" si="90"/>
        <v>4322755.2839880846</v>
      </c>
      <c r="P428" s="730">
        <f t="shared" si="91"/>
        <v>7859.0099891966911</v>
      </c>
      <c r="Q428" s="730">
        <f t="shared" si="92"/>
        <v>9498.5145437238552</v>
      </c>
      <c r="R428" s="730">
        <f t="shared" si="93"/>
        <v>4340112.8085210053</v>
      </c>
      <c r="Z428" s="614"/>
    </row>
    <row r="429" spans="13:26" x14ac:dyDescent="0.2">
      <c r="M429" s="614"/>
      <c r="N429" s="748">
        <f t="shared" si="89"/>
        <v>363</v>
      </c>
      <c r="O429" s="730">
        <f t="shared" si="90"/>
        <v>4340112.8085210053</v>
      </c>
      <c r="P429" s="730">
        <f t="shared" si="91"/>
        <v>7859.0099891966911</v>
      </c>
      <c r="Q429" s="730">
        <f t="shared" si="92"/>
        <v>9536.6547317260975</v>
      </c>
      <c r="R429" s="730">
        <f t="shared" si="93"/>
        <v>4357508.473241928</v>
      </c>
      <c r="Z429" s="614"/>
    </row>
    <row r="430" spans="13:26" x14ac:dyDescent="0.2">
      <c r="M430" s="614"/>
      <c r="N430" s="748">
        <f t="shared" si="89"/>
        <v>364</v>
      </c>
      <c r="O430" s="730">
        <f t="shared" si="90"/>
        <v>4357508.473241928</v>
      </c>
      <c r="P430" s="730">
        <f t="shared" si="91"/>
        <v>7859.0099891966911</v>
      </c>
      <c r="Q430" s="730">
        <f t="shared" si="92"/>
        <v>9574.8787262606638</v>
      </c>
      <c r="R430" s="730">
        <f t="shared" si="93"/>
        <v>4374942.3619573852</v>
      </c>
      <c r="Z430" s="614"/>
    </row>
    <row r="431" spans="13:26" x14ac:dyDescent="0.2">
      <c r="M431" s="614"/>
      <c r="N431" s="748">
        <f t="shared" si="89"/>
        <v>365</v>
      </c>
      <c r="O431" s="730">
        <f t="shared" si="90"/>
        <v>4374942.3619573852</v>
      </c>
      <c r="P431" s="730">
        <f t="shared" si="91"/>
        <v>7859.0099891966911</v>
      </c>
      <c r="Q431" s="730">
        <f t="shared" si="92"/>
        <v>9613.186711478058</v>
      </c>
      <c r="R431" s="730">
        <f t="shared" si="93"/>
        <v>4392414.5586580597</v>
      </c>
      <c r="Z431" s="614"/>
    </row>
    <row r="432" spans="13:26" x14ac:dyDescent="0.2">
      <c r="M432" s="614"/>
      <c r="N432" s="748">
        <f t="shared" si="89"/>
        <v>366</v>
      </c>
      <c r="O432" s="730">
        <f t="shared" si="90"/>
        <v>4392414.5586580597</v>
      </c>
      <c r="P432" s="730">
        <f t="shared" si="91"/>
        <v>7859.0099891966911</v>
      </c>
      <c r="Q432" s="730">
        <f t="shared" si="92"/>
        <v>9651.5788719334269</v>
      </c>
      <c r="R432" s="730">
        <f t="shared" si="93"/>
        <v>4409925.1475191899</v>
      </c>
      <c r="Z432" s="614"/>
    </row>
    <row r="433" spans="13:26" x14ac:dyDescent="0.2">
      <c r="M433" s="614"/>
      <c r="N433" s="748">
        <f t="shared" si="89"/>
        <v>367</v>
      </c>
      <c r="O433" s="730">
        <f t="shared" si="90"/>
        <v>4409925.1475191899</v>
      </c>
      <c r="P433" s="730">
        <f t="shared" si="91"/>
        <v>7859.0099891966911</v>
      </c>
      <c r="Q433" s="730">
        <f t="shared" si="92"/>
        <v>9690.0553925874392</v>
      </c>
      <c r="R433" s="730">
        <f t="shared" si="93"/>
        <v>4427474.2129009739</v>
      </c>
      <c r="Z433" s="614"/>
    </row>
    <row r="434" spans="13:26" x14ac:dyDescent="0.2">
      <c r="M434" s="614"/>
      <c r="N434" s="748">
        <f t="shared" si="89"/>
        <v>368</v>
      </c>
      <c r="O434" s="730">
        <f t="shared" si="90"/>
        <v>4427474.2129009739</v>
      </c>
      <c r="P434" s="730">
        <f t="shared" si="91"/>
        <v>7859.0099891966911</v>
      </c>
      <c r="Q434" s="730">
        <f t="shared" si="92"/>
        <v>9728.6164588071897</v>
      </c>
      <c r="R434" s="730">
        <f t="shared" si="93"/>
        <v>4445061.8393489774</v>
      </c>
      <c r="Z434" s="614"/>
    </row>
    <row r="435" spans="13:26" x14ac:dyDescent="0.2">
      <c r="M435" s="614"/>
      <c r="N435" s="748">
        <f t="shared" si="89"/>
        <v>369</v>
      </c>
      <c r="O435" s="730">
        <f t="shared" si="90"/>
        <v>4445061.8393489774</v>
      </c>
      <c r="P435" s="730">
        <f t="shared" si="91"/>
        <v>7859.0099891966911</v>
      </c>
      <c r="Q435" s="730">
        <f t="shared" si="92"/>
        <v>9767.2622563670793</v>
      </c>
      <c r="R435" s="730">
        <f t="shared" si="93"/>
        <v>4462688.111594541</v>
      </c>
      <c r="Z435" s="614"/>
    </row>
    <row r="436" spans="13:26" x14ac:dyDescent="0.2">
      <c r="M436" s="614"/>
      <c r="N436" s="748">
        <f t="shared" si="89"/>
        <v>370</v>
      </c>
      <c r="O436" s="730">
        <f t="shared" si="90"/>
        <v>4462688.111594541</v>
      </c>
      <c r="P436" s="730">
        <f t="shared" si="91"/>
        <v>7859.0099891966911</v>
      </c>
      <c r="Q436" s="730">
        <f t="shared" si="92"/>
        <v>9805.9929714497193</v>
      </c>
      <c r="R436" s="730">
        <f t="shared" si="93"/>
        <v>4480353.1145551875</v>
      </c>
      <c r="Z436" s="614"/>
    </row>
    <row r="437" spans="13:26" x14ac:dyDescent="0.2">
      <c r="M437" s="614"/>
      <c r="N437" s="748">
        <f t="shared" si="89"/>
        <v>371</v>
      </c>
      <c r="O437" s="730">
        <f t="shared" si="90"/>
        <v>4480353.1145551875</v>
      </c>
      <c r="P437" s="730">
        <f t="shared" si="91"/>
        <v>7859.0099891966911</v>
      </c>
      <c r="Q437" s="730">
        <f t="shared" si="92"/>
        <v>9844.8087906468281</v>
      </c>
      <c r="R437" s="730">
        <f t="shared" si="93"/>
        <v>4498056.9333350305</v>
      </c>
      <c r="Z437" s="614"/>
    </row>
    <row r="438" spans="13:26" x14ac:dyDescent="0.2">
      <c r="M438" s="614"/>
      <c r="N438" s="748">
        <f t="shared" si="89"/>
        <v>372</v>
      </c>
      <c r="O438" s="730">
        <f t="shared" si="90"/>
        <v>4498056.9333350305</v>
      </c>
      <c r="P438" s="730">
        <f t="shared" si="91"/>
        <v>7859.0099891966911</v>
      </c>
      <c r="Q438" s="730">
        <f t="shared" si="92"/>
        <v>9883.7099009601206</v>
      </c>
      <c r="R438" s="730">
        <f t="shared" si="93"/>
        <v>4515799.6532251872</v>
      </c>
      <c r="Z438" s="614"/>
    </row>
    <row r="439" spans="13:26" x14ac:dyDescent="0.2">
      <c r="M439" s="614"/>
      <c r="N439" s="748">
        <f t="shared" si="89"/>
        <v>373</v>
      </c>
      <c r="O439" s="730">
        <f t="shared" si="90"/>
        <v>4515799.6532251872</v>
      </c>
      <c r="P439" s="730">
        <f t="shared" si="91"/>
        <v>7859.0099891966911</v>
      </c>
      <c r="Q439" s="730">
        <f t="shared" si="92"/>
        <v>9922.6964898022234</v>
      </c>
      <c r="R439" s="730">
        <f t="shared" si="93"/>
        <v>4533581.3597041862</v>
      </c>
      <c r="Z439" s="614"/>
    </row>
    <row r="440" spans="13:26" x14ac:dyDescent="0.2">
      <c r="M440" s="614"/>
      <c r="N440" s="748">
        <f t="shared" si="89"/>
        <v>374</v>
      </c>
      <c r="O440" s="730">
        <f t="shared" si="90"/>
        <v>4533581.3597041862</v>
      </c>
      <c r="P440" s="730">
        <f t="shared" si="91"/>
        <v>7859.0099891966911</v>
      </c>
      <c r="Q440" s="730">
        <f t="shared" si="92"/>
        <v>9961.7687449975656</v>
      </c>
      <c r="R440" s="730">
        <f t="shared" si="93"/>
        <v>4551402.1384383803</v>
      </c>
      <c r="Z440" s="614"/>
    </row>
    <row r="441" spans="13:26" x14ac:dyDescent="0.2">
      <c r="M441" s="614"/>
      <c r="N441" s="748">
        <f t="shared" si="89"/>
        <v>375</v>
      </c>
      <c r="O441" s="730">
        <f t="shared" si="90"/>
        <v>4551402.1384383803</v>
      </c>
      <c r="P441" s="730">
        <f t="shared" si="91"/>
        <v>7859.0099891966911</v>
      </c>
      <c r="Q441" s="730">
        <f t="shared" si="92"/>
        <v>10000.926854783291</v>
      </c>
      <c r="R441" s="730">
        <f t="shared" si="93"/>
        <v>4569262.0752823604</v>
      </c>
      <c r="Z441" s="614"/>
    </row>
    <row r="442" spans="13:26" x14ac:dyDescent="0.2">
      <c r="M442" s="614"/>
      <c r="N442" s="748">
        <f t="shared" si="89"/>
        <v>376</v>
      </c>
      <c r="O442" s="730">
        <f t="shared" si="90"/>
        <v>4569262.0752823604</v>
      </c>
      <c r="P442" s="730">
        <f t="shared" si="91"/>
        <v>7859.0099891966911</v>
      </c>
      <c r="Q442" s="730">
        <f t="shared" si="92"/>
        <v>10040.171007810161</v>
      </c>
      <c r="R442" s="730">
        <f t="shared" si="93"/>
        <v>4587161.256279367</v>
      </c>
      <c r="Z442" s="614"/>
    </row>
    <row r="443" spans="13:26" x14ac:dyDescent="0.2">
      <c r="M443" s="614"/>
      <c r="N443" s="748">
        <f t="shared" si="89"/>
        <v>377</v>
      </c>
      <c r="O443" s="730">
        <f t="shared" si="90"/>
        <v>4587161.256279367</v>
      </c>
      <c r="P443" s="730">
        <f t="shared" si="91"/>
        <v>7859.0099891966911</v>
      </c>
      <c r="Q443" s="730">
        <f t="shared" si="92"/>
        <v>10079.501393143461</v>
      </c>
      <c r="R443" s="730">
        <f t="shared" si="93"/>
        <v>4605099.7676617065</v>
      </c>
      <c r="Z443" s="614"/>
    </row>
    <row r="444" spans="13:26" x14ac:dyDescent="0.2">
      <c r="M444" s="614"/>
      <c r="N444" s="748">
        <f t="shared" si="89"/>
        <v>378</v>
      </c>
      <c r="O444" s="730">
        <f t="shared" si="90"/>
        <v>4605099.7676617065</v>
      </c>
      <c r="P444" s="730">
        <f t="shared" si="91"/>
        <v>7859.0099891966911</v>
      </c>
      <c r="Q444" s="730">
        <f t="shared" si="92"/>
        <v>10118.918200263921</v>
      </c>
      <c r="R444" s="730">
        <f t="shared" si="93"/>
        <v>4623077.6958511667</v>
      </c>
      <c r="Z444" s="614"/>
    </row>
    <row r="445" spans="13:26" x14ac:dyDescent="0.2">
      <c r="M445" s="614"/>
      <c r="N445" s="748">
        <f t="shared" si="89"/>
        <v>379</v>
      </c>
      <c r="O445" s="730">
        <f t="shared" si="90"/>
        <v>4623077.6958511667</v>
      </c>
      <c r="P445" s="730">
        <f t="shared" si="91"/>
        <v>7859.0099891966911</v>
      </c>
      <c r="Q445" s="730">
        <f t="shared" si="92"/>
        <v>10158.42161906862</v>
      </c>
      <c r="R445" s="730">
        <f t="shared" si="93"/>
        <v>4641095.127459432</v>
      </c>
      <c r="Z445" s="614"/>
    </row>
    <row r="446" spans="13:26" x14ac:dyDescent="0.2">
      <c r="M446" s="614"/>
      <c r="N446" s="748">
        <f t="shared" si="89"/>
        <v>380</v>
      </c>
      <c r="O446" s="730">
        <f t="shared" si="90"/>
        <v>4641095.127459432</v>
      </c>
      <c r="P446" s="730">
        <f t="shared" si="91"/>
        <v>7859.0099891966911</v>
      </c>
      <c r="Q446" s="730">
        <f t="shared" si="92"/>
        <v>10198.011839871906</v>
      </c>
      <c r="R446" s="730">
        <f t="shared" si="93"/>
        <v>4659152.1492885007</v>
      </c>
      <c r="Z446" s="614"/>
    </row>
    <row r="447" spans="13:26" x14ac:dyDescent="0.2">
      <c r="M447" s="614"/>
      <c r="N447" s="748">
        <f t="shared" si="89"/>
        <v>381</v>
      </c>
      <c r="O447" s="730">
        <f t="shared" si="90"/>
        <v>4659152.1492885007</v>
      </c>
      <c r="P447" s="730">
        <f t="shared" si="91"/>
        <v>7859.0099891966911</v>
      </c>
      <c r="Q447" s="730">
        <f t="shared" si="92"/>
        <v>10237.689053406306</v>
      </c>
      <c r="R447" s="730">
        <f t="shared" si="93"/>
        <v>4677248.8483311031</v>
      </c>
      <c r="Z447" s="614"/>
    </row>
    <row r="448" spans="13:26" x14ac:dyDescent="0.2">
      <c r="M448" s="614"/>
      <c r="N448" s="748">
        <f t="shared" si="89"/>
        <v>382</v>
      </c>
      <c r="O448" s="730">
        <f t="shared" si="90"/>
        <v>4677248.8483311031</v>
      </c>
      <c r="P448" s="730">
        <f t="shared" si="91"/>
        <v>7859.0099891966911</v>
      </c>
      <c r="Q448" s="730">
        <f t="shared" si="92"/>
        <v>10277.453450823448</v>
      </c>
      <c r="R448" s="730">
        <f t="shared" si="93"/>
        <v>4695385.3117711227</v>
      </c>
      <c r="Z448" s="614"/>
    </row>
    <row r="449" spans="13:26" x14ac:dyDescent="0.2">
      <c r="M449" s="614"/>
      <c r="N449" s="748">
        <f t="shared" si="89"/>
        <v>383</v>
      </c>
      <c r="O449" s="730">
        <f t="shared" si="90"/>
        <v>4695385.3117711227</v>
      </c>
      <c r="P449" s="730">
        <f t="shared" si="91"/>
        <v>7859.0099891966911</v>
      </c>
      <c r="Q449" s="730">
        <f t="shared" si="92"/>
        <v>10317.305223694988</v>
      </c>
      <c r="R449" s="730">
        <f t="shared" si="93"/>
        <v>4713561.6269840142</v>
      </c>
      <c r="Z449" s="614"/>
    </row>
    <row r="450" spans="13:26" x14ac:dyDescent="0.2">
      <c r="M450" s="614"/>
      <c r="N450" s="748">
        <f t="shared" si="89"/>
        <v>384</v>
      </c>
      <c r="O450" s="730">
        <f t="shared" si="90"/>
        <v>4713561.6269840142</v>
      </c>
      <c r="P450" s="730">
        <f t="shared" si="91"/>
        <v>7859.0099891966911</v>
      </c>
      <c r="Q450" s="730">
        <f t="shared" si="92"/>
        <v>10357.244564013525</v>
      </c>
      <c r="R450" s="730">
        <f t="shared" si="93"/>
        <v>4731777.8815372242</v>
      </c>
      <c r="Z450" s="614"/>
    </row>
    <row r="451" spans="13:26" x14ac:dyDescent="0.2">
      <c r="M451" s="614"/>
      <c r="N451" s="748">
        <f t="shared" si="89"/>
        <v>385</v>
      </c>
      <c r="O451" s="730">
        <f t="shared" si="90"/>
        <v>4731777.8815372242</v>
      </c>
      <c r="P451" s="730">
        <f t="shared" si="91"/>
        <v>7859.0099891966911</v>
      </c>
      <c r="Q451" s="730">
        <f t="shared" si="92"/>
        <v>10397.271664193531</v>
      </c>
      <c r="R451" s="730">
        <f t="shared" si="93"/>
        <v>4750034.1631906144</v>
      </c>
      <c r="Z451" s="614"/>
    </row>
    <row r="452" spans="13:26" x14ac:dyDescent="0.2">
      <c r="M452" s="614"/>
      <c r="N452" s="748">
        <f t="shared" si="89"/>
        <v>386</v>
      </c>
      <c r="O452" s="730">
        <f t="shared" si="90"/>
        <v>4750034.1631906144</v>
      </c>
      <c r="P452" s="730">
        <f t="shared" si="91"/>
        <v>7859.0099891966911</v>
      </c>
      <c r="Q452" s="730">
        <f t="shared" si="92"/>
        <v>10437.386717072273</v>
      </c>
      <c r="R452" s="730">
        <f t="shared" si="93"/>
        <v>4768330.5598968836</v>
      </c>
      <c r="Z452" s="614"/>
    </row>
    <row r="453" spans="13:26" x14ac:dyDescent="0.2">
      <c r="M453" s="614"/>
      <c r="N453" s="748">
        <f t="shared" ref="N453:N486" si="94">N452+1</f>
        <v>387</v>
      </c>
      <c r="O453" s="730">
        <f t="shared" si="90"/>
        <v>4768330.5598968836</v>
      </c>
      <c r="P453" s="730">
        <f t="shared" si="91"/>
        <v>7859.0099891966911</v>
      </c>
      <c r="Q453" s="730">
        <f t="shared" si="92"/>
        <v>10477.589915910748</v>
      </c>
      <c r="R453" s="730">
        <f t="shared" si="93"/>
        <v>4786667.1598019907</v>
      </c>
      <c r="Z453" s="614"/>
    </row>
    <row r="454" spans="13:26" x14ac:dyDescent="0.2">
      <c r="M454" s="614"/>
      <c r="N454" s="748">
        <f t="shared" si="94"/>
        <v>388</v>
      </c>
      <c r="O454" s="730">
        <f t="shared" ref="O454:O486" si="95">R453</f>
        <v>4786667.1598019907</v>
      </c>
      <c r="P454" s="730">
        <f t="shared" ref="P454:P486" si="96">P453</f>
        <v>7859.0099891966911</v>
      </c>
      <c r="Q454" s="730">
        <f t="shared" ref="Q454:Q486" si="97">O454*$P$61</f>
        <v>10517.881454394606</v>
      </c>
      <c r="R454" s="730">
        <f t="shared" ref="R454:R486" si="98">O454+P454+Q454</f>
        <v>4805044.0512455814</v>
      </c>
      <c r="Z454" s="614"/>
    </row>
    <row r="455" spans="13:26" x14ac:dyDescent="0.2">
      <c r="M455" s="614"/>
      <c r="N455" s="748">
        <f t="shared" si="94"/>
        <v>389</v>
      </c>
      <c r="O455" s="730">
        <f t="shared" si="95"/>
        <v>4805044.0512455814</v>
      </c>
      <c r="P455" s="730">
        <f t="shared" si="96"/>
        <v>7859.0099891966911</v>
      </c>
      <c r="Q455" s="730">
        <f t="shared" si="97"/>
        <v>10558.261526635091</v>
      </c>
      <c r="R455" s="730">
        <f t="shared" si="98"/>
        <v>4823461.3227614127</v>
      </c>
      <c r="Z455" s="614"/>
    </row>
    <row r="456" spans="13:26" x14ac:dyDescent="0.2">
      <c r="M456" s="614"/>
      <c r="N456" s="748">
        <f t="shared" si="94"/>
        <v>390</v>
      </c>
      <c r="O456" s="730">
        <f t="shared" si="95"/>
        <v>4823461.3227614127</v>
      </c>
      <c r="P456" s="730">
        <f t="shared" si="96"/>
        <v>7859.0099891966911</v>
      </c>
      <c r="Q456" s="730">
        <f t="shared" si="97"/>
        <v>10598.730327169977</v>
      </c>
      <c r="R456" s="730">
        <f t="shared" si="98"/>
        <v>4841919.0630777795</v>
      </c>
      <c r="Z456" s="614"/>
    </row>
    <row r="457" spans="13:26" x14ac:dyDescent="0.2">
      <c r="M457" s="614"/>
      <c r="N457" s="748">
        <f t="shared" si="94"/>
        <v>391</v>
      </c>
      <c r="O457" s="730">
        <f t="shared" si="95"/>
        <v>4841919.0630777795</v>
      </c>
      <c r="P457" s="730">
        <f t="shared" si="96"/>
        <v>7859.0099891966911</v>
      </c>
      <c r="Q457" s="730">
        <f t="shared" si="97"/>
        <v>10639.288050964497</v>
      </c>
      <c r="R457" s="730">
        <f t="shared" si="98"/>
        <v>4860417.3611179404</v>
      </c>
      <c r="Z457" s="614"/>
    </row>
    <row r="458" spans="13:26" x14ac:dyDescent="0.2">
      <c r="M458" s="614"/>
      <c r="N458" s="748">
        <f t="shared" si="94"/>
        <v>392</v>
      </c>
      <c r="O458" s="730">
        <f t="shared" si="95"/>
        <v>4860417.3611179404</v>
      </c>
      <c r="P458" s="730">
        <f t="shared" si="96"/>
        <v>7859.0099891966911</v>
      </c>
      <c r="Q458" s="730">
        <f t="shared" si="97"/>
        <v>10679.934893412285</v>
      </c>
      <c r="R458" s="730">
        <f t="shared" si="98"/>
        <v>4878956.3060005493</v>
      </c>
      <c r="Z458" s="614"/>
    </row>
    <row r="459" spans="13:26" x14ac:dyDescent="0.2">
      <c r="M459" s="614"/>
      <c r="N459" s="748">
        <f t="shared" si="94"/>
        <v>393</v>
      </c>
      <c r="O459" s="730">
        <f t="shared" si="95"/>
        <v>4878956.3060005493</v>
      </c>
      <c r="P459" s="730">
        <f t="shared" si="96"/>
        <v>7859.0099891966911</v>
      </c>
      <c r="Q459" s="730">
        <f t="shared" si="97"/>
        <v>10720.671050336323</v>
      </c>
      <c r="R459" s="730">
        <f t="shared" si="98"/>
        <v>4897535.987040082</v>
      </c>
      <c r="Z459" s="614"/>
    </row>
    <row r="460" spans="13:26" x14ac:dyDescent="0.2">
      <c r="M460" s="614"/>
      <c r="N460" s="748">
        <f t="shared" si="94"/>
        <v>394</v>
      </c>
      <c r="O460" s="730">
        <f t="shared" si="95"/>
        <v>4897535.987040082</v>
      </c>
      <c r="P460" s="730">
        <f t="shared" si="96"/>
        <v>7859.0099891966911</v>
      </c>
      <c r="Q460" s="730">
        <f t="shared" si="97"/>
        <v>10761.496717989879</v>
      </c>
      <c r="R460" s="730">
        <f t="shared" si="98"/>
        <v>4916156.4937472679</v>
      </c>
      <c r="Z460" s="614"/>
    </row>
    <row r="461" spans="13:26" x14ac:dyDescent="0.2">
      <c r="M461" s="614"/>
      <c r="N461" s="748">
        <f t="shared" si="94"/>
        <v>395</v>
      </c>
      <c r="O461" s="730">
        <f t="shared" si="95"/>
        <v>4916156.4937472679</v>
      </c>
      <c r="P461" s="730">
        <f t="shared" si="96"/>
        <v>7859.0099891966911</v>
      </c>
      <c r="Q461" s="730">
        <f t="shared" si="97"/>
        <v>10802.412093057454</v>
      </c>
      <c r="R461" s="730">
        <f t="shared" si="98"/>
        <v>4934817.9158295216</v>
      </c>
      <c r="Z461" s="614"/>
    </row>
    <row r="462" spans="13:26" x14ac:dyDescent="0.2">
      <c r="M462" s="614"/>
      <c r="N462" s="748">
        <f t="shared" si="94"/>
        <v>396</v>
      </c>
      <c r="O462" s="730">
        <f t="shared" si="95"/>
        <v>4934817.9158295216</v>
      </c>
      <c r="P462" s="730">
        <f t="shared" si="96"/>
        <v>7859.0099891966911</v>
      </c>
      <c r="Q462" s="730">
        <f t="shared" si="97"/>
        <v>10843.417372655731</v>
      </c>
      <c r="R462" s="730">
        <f t="shared" si="98"/>
        <v>4953520.3431913741</v>
      </c>
      <c r="Z462" s="614"/>
    </row>
    <row r="463" spans="13:26" x14ac:dyDescent="0.2">
      <c r="M463" s="614"/>
      <c r="N463" s="748">
        <f t="shared" si="94"/>
        <v>397</v>
      </c>
      <c r="O463" s="730">
        <f t="shared" si="95"/>
        <v>4953520.3431913741</v>
      </c>
      <c r="P463" s="730">
        <f t="shared" si="96"/>
        <v>7859.0099891966911</v>
      </c>
      <c r="Q463" s="730">
        <f t="shared" si="97"/>
        <v>10884.512754334521</v>
      </c>
      <c r="R463" s="730">
        <f t="shared" si="98"/>
        <v>4972263.8659349047</v>
      </c>
      <c r="Z463" s="614"/>
    </row>
    <row r="464" spans="13:26" x14ac:dyDescent="0.2">
      <c r="M464" s="614"/>
      <c r="N464" s="748">
        <f t="shared" si="94"/>
        <v>398</v>
      </c>
      <c r="O464" s="730">
        <f t="shared" si="95"/>
        <v>4972263.8659349047</v>
      </c>
      <c r="P464" s="730">
        <f t="shared" si="96"/>
        <v>7859.0099891966911</v>
      </c>
      <c r="Q464" s="730">
        <f t="shared" si="97"/>
        <v>10925.698436077713</v>
      </c>
      <c r="R464" s="730">
        <f t="shared" si="98"/>
        <v>4991048.5743601788</v>
      </c>
      <c r="Z464" s="614"/>
    </row>
    <row r="465" spans="13:26" x14ac:dyDescent="0.2">
      <c r="M465" s="614"/>
      <c r="N465" s="748">
        <f t="shared" si="94"/>
        <v>399</v>
      </c>
      <c r="O465" s="730">
        <f t="shared" si="95"/>
        <v>4991048.5743601788</v>
      </c>
      <c r="P465" s="730">
        <f t="shared" si="96"/>
        <v>7859.0099891966911</v>
      </c>
      <c r="Q465" s="730">
        <f t="shared" si="97"/>
        <v>10966.974616304244</v>
      </c>
      <c r="R465" s="730">
        <f t="shared" si="98"/>
        <v>5009874.5589656793</v>
      </c>
      <c r="Z465" s="614"/>
    </row>
    <row r="466" spans="13:26" x14ac:dyDescent="0.2">
      <c r="M466" s="614"/>
      <c r="N466" s="748">
        <f t="shared" si="94"/>
        <v>400</v>
      </c>
      <c r="O466" s="730">
        <f t="shared" si="95"/>
        <v>5009874.5589656793</v>
      </c>
      <c r="P466" s="730">
        <f t="shared" si="96"/>
        <v>7859.0099891966911</v>
      </c>
      <c r="Q466" s="730">
        <f t="shared" si="97"/>
        <v>11008.341493869031</v>
      </c>
      <c r="R466" s="730">
        <f t="shared" si="98"/>
        <v>5028741.9104487449</v>
      </c>
      <c r="Z466" s="614"/>
    </row>
    <row r="467" spans="13:26" x14ac:dyDescent="0.2">
      <c r="M467" s="614"/>
      <c r="N467" s="748">
        <f t="shared" si="94"/>
        <v>401</v>
      </c>
      <c r="O467" s="730">
        <f t="shared" si="95"/>
        <v>5028741.9104487449</v>
      </c>
      <c r="P467" s="730">
        <f t="shared" si="96"/>
        <v>7859.0099891966911</v>
      </c>
      <c r="Q467" s="730">
        <f t="shared" si="97"/>
        <v>11049.799268063944</v>
      </c>
      <c r="R467" s="730">
        <f t="shared" si="98"/>
        <v>5047650.7197060054</v>
      </c>
      <c r="Z467" s="614"/>
    </row>
    <row r="468" spans="13:26" x14ac:dyDescent="0.2">
      <c r="M468" s="614"/>
      <c r="N468" s="748">
        <f t="shared" si="94"/>
        <v>402</v>
      </c>
      <c r="O468" s="730">
        <f t="shared" si="95"/>
        <v>5047650.7197060054</v>
      </c>
      <c r="P468" s="730">
        <f t="shared" si="96"/>
        <v>7859.0099891966911</v>
      </c>
      <c r="Q468" s="730">
        <f t="shared" si="97"/>
        <v>11091.348138618765</v>
      </c>
      <c r="R468" s="730">
        <f t="shared" si="98"/>
        <v>5066601.0778338211</v>
      </c>
      <c r="Z468" s="614"/>
    </row>
    <row r="469" spans="13:26" x14ac:dyDescent="0.2">
      <c r="M469" s="614"/>
      <c r="N469" s="748">
        <f t="shared" si="94"/>
        <v>403</v>
      </c>
      <c r="O469" s="730">
        <f t="shared" si="95"/>
        <v>5066601.0778338211</v>
      </c>
      <c r="P469" s="730">
        <f t="shared" si="96"/>
        <v>7859.0099891966911</v>
      </c>
      <c r="Q469" s="730">
        <f t="shared" si="97"/>
        <v>11132.988305702147</v>
      </c>
      <c r="R469" s="730">
        <f t="shared" si="98"/>
        <v>5085593.0761287194</v>
      </c>
      <c r="Z469" s="614"/>
    </row>
    <row r="470" spans="13:26" x14ac:dyDescent="0.2">
      <c r="M470" s="614"/>
      <c r="N470" s="748">
        <f t="shared" si="94"/>
        <v>404</v>
      </c>
      <c r="O470" s="730">
        <f t="shared" si="95"/>
        <v>5085593.0761287194</v>
      </c>
      <c r="P470" s="730">
        <f t="shared" si="96"/>
        <v>7859.0099891966911</v>
      </c>
      <c r="Q470" s="730">
        <f t="shared" si="97"/>
        <v>11174.719969922575</v>
      </c>
      <c r="R470" s="730">
        <f t="shared" si="98"/>
        <v>5104626.8060878385</v>
      </c>
      <c r="Z470" s="614"/>
    </row>
    <row r="471" spans="13:26" x14ac:dyDescent="0.2">
      <c r="M471" s="614"/>
      <c r="N471" s="748">
        <f t="shared" si="94"/>
        <v>405</v>
      </c>
      <c r="O471" s="730">
        <f t="shared" si="95"/>
        <v>5104626.8060878385</v>
      </c>
      <c r="P471" s="730">
        <f t="shared" si="96"/>
        <v>7859.0099891966911</v>
      </c>
      <c r="Q471" s="730">
        <f t="shared" si="97"/>
        <v>11216.543332329342</v>
      </c>
      <c r="R471" s="730">
        <f t="shared" si="98"/>
        <v>5123702.3594093639</v>
      </c>
      <c r="Z471" s="614"/>
    </row>
    <row r="472" spans="13:26" x14ac:dyDescent="0.2">
      <c r="M472" s="614"/>
      <c r="N472" s="748">
        <f t="shared" si="94"/>
        <v>406</v>
      </c>
      <c r="O472" s="730">
        <f t="shared" si="95"/>
        <v>5123702.3594093639</v>
      </c>
      <c r="P472" s="730">
        <f t="shared" si="96"/>
        <v>7859.0099891966911</v>
      </c>
      <c r="Q472" s="730">
        <f t="shared" si="97"/>
        <v>11258.458594413512</v>
      </c>
      <c r="R472" s="730">
        <f t="shared" si="98"/>
        <v>5142819.8279929738</v>
      </c>
      <c r="Z472" s="614"/>
    </row>
    <row r="473" spans="13:26" x14ac:dyDescent="0.2">
      <c r="M473" s="614"/>
      <c r="N473" s="748">
        <f t="shared" si="94"/>
        <v>407</v>
      </c>
      <c r="O473" s="730">
        <f t="shared" si="95"/>
        <v>5142819.8279929738</v>
      </c>
      <c r="P473" s="730">
        <f t="shared" si="96"/>
        <v>7859.0099891966911</v>
      </c>
      <c r="Q473" s="730">
        <f t="shared" si="97"/>
        <v>11300.465958108889</v>
      </c>
      <c r="R473" s="730">
        <f t="shared" si="98"/>
        <v>5161979.3039402794</v>
      </c>
      <c r="Z473" s="614"/>
    </row>
    <row r="474" spans="13:26" x14ac:dyDescent="0.2">
      <c r="M474" s="614"/>
      <c r="N474" s="748">
        <f t="shared" si="94"/>
        <v>408</v>
      </c>
      <c r="O474" s="730">
        <f t="shared" si="95"/>
        <v>5161979.3039402794</v>
      </c>
      <c r="P474" s="730">
        <f t="shared" si="96"/>
        <v>7859.0099891966911</v>
      </c>
      <c r="Q474" s="730">
        <f t="shared" si="97"/>
        <v>11342.565625792995</v>
      </c>
      <c r="R474" s="730">
        <f t="shared" si="98"/>
        <v>5181180.8795552691</v>
      </c>
      <c r="Z474" s="614"/>
    </row>
    <row r="475" spans="13:26" x14ac:dyDescent="0.2">
      <c r="M475" s="614"/>
      <c r="N475" s="748">
        <f t="shared" si="94"/>
        <v>409</v>
      </c>
      <c r="O475" s="730">
        <f t="shared" si="95"/>
        <v>5181180.8795552691</v>
      </c>
      <c r="P475" s="730">
        <f t="shared" si="96"/>
        <v>7859.0099891966911</v>
      </c>
      <c r="Q475" s="730">
        <f t="shared" si="97"/>
        <v>11384.757800288038</v>
      </c>
      <c r="R475" s="730">
        <f t="shared" si="98"/>
        <v>5200424.6473447541</v>
      </c>
      <c r="Z475" s="614"/>
    </row>
    <row r="476" spans="13:26" x14ac:dyDescent="0.2">
      <c r="M476" s="614"/>
      <c r="N476" s="748">
        <f t="shared" si="94"/>
        <v>410</v>
      </c>
      <c r="O476" s="730">
        <f t="shared" si="95"/>
        <v>5200424.6473447541</v>
      </c>
      <c r="P476" s="730">
        <f t="shared" si="96"/>
        <v>7859.0099891966911</v>
      </c>
      <c r="Q476" s="730">
        <f t="shared" si="97"/>
        <v>11427.042684861895</v>
      </c>
      <c r="R476" s="730">
        <f t="shared" si="98"/>
        <v>5219710.700018812</v>
      </c>
      <c r="Z476" s="614"/>
    </row>
    <row r="477" spans="13:26" x14ac:dyDescent="0.2">
      <c r="M477" s="614"/>
      <c r="N477" s="748">
        <f t="shared" si="94"/>
        <v>411</v>
      </c>
      <c r="O477" s="730">
        <f t="shared" si="95"/>
        <v>5219710.700018812</v>
      </c>
      <c r="P477" s="730">
        <f t="shared" si="96"/>
        <v>7859.0099891966911</v>
      </c>
      <c r="Q477" s="730">
        <f t="shared" si="97"/>
        <v>11469.420483229087</v>
      </c>
      <c r="R477" s="730">
        <f t="shared" si="98"/>
        <v>5239039.1304912372</v>
      </c>
      <c r="Z477" s="614"/>
    </row>
    <row r="478" spans="13:26" x14ac:dyDescent="0.2">
      <c r="M478" s="614"/>
      <c r="N478" s="748">
        <f t="shared" si="94"/>
        <v>412</v>
      </c>
      <c r="O478" s="730">
        <f t="shared" si="95"/>
        <v>5239039.1304912372</v>
      </c>
      <c r="P478" s="730">
        <f t="shared" si="96"/>
        <v>7859.0099891966911</v>
      </c>
      <c r="Q478" s="730">
        <f t="shared" si="97"/>
        <v>11511.891399551769</v>
      </c>
      <c r="R478" s="730">
        <f t="shared" si="98"/>
        <v>5258410.0318799857</v>
      </c>
      <c r="Z478" s="614"/>
    </row>
    <row r="479" spans="13:26" x14ac:dyDescent="0.2">
      <c r="M479" s="614"/>
      <c r="N479" s="748">
        <f t="shared" si="94"/>
        <v>413</v>
      </c>
      <c r="O479" s="730">
        <f t="shared" si="95"/>
        <v>5258410.0318799857</v>
      </c>
      <c r="P479" s="730">
        <f t="shared" si="96"/>
        <v>7859.0099891966911</v>
      </c>
      <c r="Q479" s="730">
        <f t="shared" si="97"/>
        <v>11554.455638440702</v>
      </c>
      <c r="R479" s="730">
        <f t="shared" si="98"/>
        <v>5277823.4975076225</v>
      </c>
      <c r="Z479" s="614"/>
    </row>
    <row r="480" spans="13:26" x14ac:dyDescent="0.2">
      <c r="M480" s="614"/>
      <c r="N480" s="748">
        <f t="shared" si="94"/>
        <v>414</v>
      </c>
      <c r="O480" s="730">
        <f t="shared" si="95"/>
        <v>5277823.4975076225</v>
      </c>
      <c r="P480" s="730">
        <f t="shared" si="96"/>
        <v>7859.0099891966911</v>
      </c>
      <c r="Q480" s="730">
        <f t="shared" si="97"/>
        <v>11597.113404956244</v>
      </c>
      <c r="R480" s="730">
        <f t="shared" si="98"/>
        <v>5297279.6209017755</v>
      </c>
      <c r="Z480" s="614"/>
    </row>
    <row r="481" spans="13:26" x14ac:dyDescent="0.2">
      <c r="M481" s="614"/>
      <c r="N481" s="748">
        <f t="shared" si="94"/>
        <v>415</v>
      </c>
      <c r="O481" s="730">
        <f t="shared" si="95"/>
        <v>5297279.6209017755</v>
      </c>
      <c r="P481" s="730">
        <f t="shared" si="96"/>
        <v>7859.0099891966911</v>
      </c>
      <c r="Q481" s="730">
        <f t="shared" si="97"/>
        <v>11639.864904609343</v>
      </c>
      <c r="R481" s="730">
        <f t="shared" si="98"/>
        <v>5316778.4957955815</v>
      </c>
      <c r="Z481" s="614"/>
    </row>
    <row r="482" spans="13:26" x14ac:dyDescent="0.2">
      <c r="M482" s="614"/>
      <c r="N482" s="748">
        <f t="shared" si="94"/>
        <v>416</v>
      </c>
      <c r="O482" s="730">
        <f t="shared" si="95"/>
        <v>5316778.4957955815</v>
      </c>
      <c r="P482" s="730">
        <f t="shared" si="96"/>
        <v>7859.0099891966911</v>
      </c>
      <c r="Q482" s="730">
        <f t="shared" si="97"/>
        <v>11682.710343362516</v>
      </c>
      <c r="R482" s="730">
        <f t="shared" si="98"/>
        <v>5336320.2161281407</v>
      </c>
      <c r="Z482" s="614"/>
    </row>
    <row r="483" spans="13:26" x14ac:dyDescent="0.2">
      <c r="M483" s="614"/>
      <c r="N483" s="748">
        <f t="shared" si="94"/>
        <v>417</v>
      </c>
      <c r="O483" s="730">
        <f t="shared" si="95"/>
        <v>5336320.2161281407</v>
      </c>
      <c r="P483" s="730">
        <f t="shared" si="96"/>
        <v>7859.0099891966911</v>
      </c>
      <c r="Q483" s="730">
        <f t="shared" si="97"/>
        <v>11725.649927630851</v>
      </c>
      <c r="R483" s="730">
        <f t="shared" si="98"/>
        <v>5355904.8760449681</v>
      </c>
      <c r="Z483" s="614"/>
    </row>
    <row r="484" spans="13:26" x14ac:dyDescent="0.2">
      <c r="M484" s="614"/>
      <c r="N484" s="748">
        <f t="shared" si="94"/>
        <v>418</v>
      </c>
      <c r="O484" s="730">
        <f t="shared" si="95"/>
        <v>5355904.8760449681</v>
      </c>
      <c r="P484" s="730">
        <f t="shared" si="96"/>
        <v>7859.0099891966911</v>
      </c>
      <c r="Q484" s="730">
        <f t="shared" si="97"/>
        <v>11768.683864282997</v>
      </c>
      <c r="R484" s="730">
        <f t="shared" si="98"/>
        <v>5375532.569898448</v>
      </c>
      <c r="Z484" s="614"/>
    </row>
    <row r="485" spans="13:26" x14ac:dyDescent="0.2">
      <c r="M485" s="614"/>
      <c r="N485" s="748">
        <f t="shared" si="94"/>
        <v>419</v>
      </c>
      <c r="O485" s="730">
        <f t="shared" si="95"/>
        <v>5375532.569898448</v>
      </c>
      <c r="P485" s="730">
        <f t="shared" si="96"/>
        <v>7859.0099891966911</v>
      </c>
      <c r="Q485" s="730">
        <f t="shared" si="97"/>
        <v>11811.812360642161</v>
      </c>
      <c r="R485" s="730">
        <f t="shared" si="98"/>
        <v>5395203.3922482869</v>
      </c>
      <c r="Z485" s="614"/>
    </row>
    <row r="486" spans="13:26" x14ac:dyDescent="0.2">
      <c r="M486" s="614"/>
      <c r="N486" s="748">
        <f t="shared" si="94"/>
        <v>420</v>
      </c>
      <c r="O486" s="730">
        <f t="shared" si="95"/>
        <v>5395203.3922482869</v>
      </c>
      <c r="P486" s="730">
        <f t="shared" si="96"/>
        <v>7859.0099891966911</v>
      </c>
      <c r="Q486" s="730">
        <f t="shared" si="97"/>
        <v>11855.035624487107</v>
      </c>
      <c r="R486" s="730">
        <f t="shared" si="98"/>
        <v>5414917.4378619706</v>
      </c>
      <c r="Z486" s="614"/>
    </row>
    <row r="487" spans="13:26" x14ac:dyDescent="0.2">
      <c r="M487" s="614"/>
      <c r="N487" s="615" t="s">
        <v>18</v>
      </c>
      <c r="O487" s="615" t="s">
        <v>18</v>
      </c>
      <c r="P487" s="615" t="s">
        <v>18</v>
      </c>
      <c r="Q487" s="615" t="s">
        <v>18</v>
      </c>
      <c r="R487" s="615" t="s">
        <v>18</v>
      </c>
      <c r="Z487" s="614"/>
    </row>
    <row r="488" spans="13:26" x14ac:dyDescent="0.2">
      <c r="M488" s="614"/>
      <c r="N488" s="605"/>
      <c r="O488" s="605" t="s">
        <v>111</v>
      </c>
      <c r="P488" s="724">
        <f>SUM(P67:P486)</f>
        <v>3300784.1954626371</v>
      </c>
      <c r="Q488" s="724">
        <f>SUM(Q67:Q486)</f>
        <v>2114133.2423993465</v>
      </c>
      <c r="R488" s="731">
        <f>P488+Q488</f>
        <v>5414917.4378619837</v>
      </c>
      <c r="S488" s="497">
        <f>R488-P62</f>
        <v>-7.1711838245391846E-8</v>
      </c>
      <c r="Z488" s="614"/>
    </row>
    <row r="489" spans="13:26" x14ac:dyDescent="0.2">
      <c r="M489" s="614"/>
      <c r="N489" s="614"/>
      <c r="O489" s="614"/>
      <c r="P489" s="614"/>
      <c r="Q489" s="614"/>
      <c r="R489" s="614"/>
      <c r="S489" s="614"/>
      <c r="T489" s="614"/>
      <c r="U489" s="614"/>
      <c r="V489" s="614"/>
      <c r="W489" s="614"/>
      <c r="X489" s="614"/>
      <c r="Y489" s="614"/>
    </row>
  </sheetData>
  <mergeCells count="1">
    <mergeCell ref="AF7:AF8"/>
  </mergeCells>
  <printOptions horizontalCentered="1"/>
  <pageMargins left="0.75" right="0.75" top="0.75" bottom="0.75" header="1" footer="1"/>
  <pageSetup scale="66" orientation="portrait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720FB-6BC4-4886-979A-DB727694BEE4}">
  <sheetPr>
    <tabColor theme="2" tint="-0.499984740745262"/>
    <pageSetUpPr fitToPage="1"/>
  </sheetPr>
  <dimension ref="A1:AH333"/>
  <sheetViews>
    <sheetView view="pageBreakPreview" zoomScaleNormal="100" zoomScaleSheetLayoutView="100" workbookViewId="0"/>
  </sheetViews>
  <sheetFormatPr defaultRowHeight="12.75" x14ac:dyDescent="0.2"/>
  <cols>
    <col min="1" max="1" width="20.8554687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20.8554687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Tampa International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2045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612215.74498450325</v>
      </c>
      <c r="Q8" s="739">
        <f>G10</f>
        <v>381495.33115438255</v>
      </c>
      <c r="R8" s="739">
        <f>G11</f>
        <v>373094.38627236767</v>
      </c>
      <c r="S8" s="739">
        <f>G12</f>
        <v>67669.521913988268</v>
      </c>
      <c r="T8" s="739">
        <f>G13</f>
        <v>-210043.49435623526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1088279.6713962429</v>
      </c>
      <c r="Q9" s="723">
        <f>L10</f>
        <v>687111.37932100473</v>
      </c>
      <c r="R9" s="723">
        <f>L11</f>
        <v>669545.11742065416</v>
      </c>
      <c r="S9" s="723">
        <f>L12</f>
        <v>108561.56147213381</v>
      </c>
      <c r="T9" s="723">
        <f>L13</f>
        <v>-376938.38681754976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55" t="s">
        <v>4738</v>
      </c>
      <c r="B10" s="619">
        <f>'Escalation Factors'!$A$10</f>
        <v>2020</v>
      </c>
      <c r="C10" s="729">
        <v>2045</v>
      </c>
      <c r="D10" s="41" t="s">
        <v>9</v>
      </c>
      <c r="E10" s="740">
        <f>'Cost Estimates in 2020'!B30</f>
        <v>360755</v>
      </c>
      <c r="F10" s="621">
        <f>VLOOKUP(G$7,Multiplier_Labor,3,FALSE)</f>
        <v>1.0574914586197905</v>
      </c>
      <c r="G10" s="42">
        <f>E10*F10</f>
        <v>381495.33115438255</v>
      </c>
      <c r="H10" s="664"/>
      <c r="J10" s="620">
        <f>C10+1</f>
        <v>2046</v>
      </c>
      <c r="K10" s="621">
        <f>VLOOKUP(J$10,Multiplier_Labor,4,FALSE)</f>
        <v>1.8011003627274962</v>
      </c>
      <c r="L10" s="724">
        <f>G10*K10</f>
        <v>687111.37932100473</v>
      </c>
      <c r="M10" s="614"/>
      <c r="O10" s="720" t="s">
        <v>20</v>
      </c>
      <c r="P10" s="739">
        <f t="shared" si="0"/>
        <v>1088279.6713962429</v>
      </c>
      <c r="Q10" s="739">
        <f>Q9-Q16</f>
        <v>687111.37932100473</v>
      </c>
      <c r="R10" s="739">
        <f>R9-R16</f>
        <v>669545.11742065416</v>
      </c>
      <c r="S10" s="739">
        <f>S9-S16</f>
        <v>108561.56147213381</v>
      </c>
      <c r="T10" s="739">
        <f>T9-T16</f>
        <v>-376938.38681754976</v>
      </c>
      <c r="Z10" s="614"/>
      <c r="AA10" s="725" t="str">
        <f>A10</f>
        <v>Tampa International</v>
      </c>
      <c r="AB10" s="741">
        <f>P12</f>
        <v>23</v>
      </c>
      <c r="AC10" s="741">
        <f>G7</f>
        <v>2022</v>
      </c>
      <c r="AD10" s="616">
        <f>C10</f>
        <v>2045</v>
      </c>
      <c r="AE10" s="742">
        <f>G15</f>
        <v>612215.74498450325</v>
      </c>
      <c r="AF10" s="742">
        <f>P16</f>
        <v>0</v>
      </c>
      <c r="AG10" s="742">
        <f>L15</f>
        <v>1088279.6713962429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2020'!C30</f>
        <v>352590</v>
      </c>
      <c r="F11" s="621">
        <f>VLOOKUP(G$7,Multiplier_Materials,3,FALSE)</f>
        <v>1.0581536239608829</v>
      </c>
      <c r="G11" s="42">
        <f>E11*F11</f>
        <v>373094.38627236767</v>
      </c>
      <c r="H11" s="664"/>
      <c r="K11" s="621">
        <f>VLOOKUP(J$10,Multiplier_Materials,4,FALSE)</f>
        <v>1.7945730143789151</v>
      </c>
      <c r="L11" s="724">
        <f t="shared" ref="L11:L13" si="1">G11*K11</f>
        <v>669545.11742065416</v>
      </c>
      <c r="M11" s="614"/>
      <c r="O11" s="720" t="s">
        <v>21</v>
      </c>
      <c r="P11" s="739">
        <f>SUM(Q11:T11)</f>
        <v>612215.74498450314</v>
      </c>
      <c r="Q11" s="739">
        <f>Q10/((1+Q13)^(P12))</f>
        <v>381495.33115438279</v>
      </c>
      <c r="R11" s="739">
        <f>R10/((1+R13)^(P12))</f>
        <v>373094.38627236697</v>
      </c>
      <c r="S11" s="739">
        <f>S10/((1+S13)^(P12))</f>
        <v>67669.521913988327</v>
      </c>
      <c r="T11" s="739">
        <f>T10/((1+T13)^(P12))</f>
        <v>-210043.49435623488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2020'!D30</f>
        <v>65090</v>
      </c>
      <c r="F12" s="621">
        <f>VLOOKUP(G$7,Multiplier_GDP,3,FALSE)</f>
        <v>1.0396300801042906</v>
      </c>
      <c r="G12" s="42">
        <f>E12*F12</f>
        <v>67669.521913988268</v>
      </c>
      <c r="H12" s="664"/>
      <c r="K12" s="621">
        <f>VLOOKUP(J$10,Multiplier_GDP,4,FALSE)</f>
        <v>1.6042903570402285</v>
      </c>
      <c r="L12" s="724">
        <f t="shared" si="1"/>
        <v>108561.56147213381</v>
      </c>
      <c r="M12" s="614"/>
      <c r="O12" s="720" t="s">
        <v>22</v>
      </c>
      <c r="P12" s="738">
        <f>(P7-P6)</f>
        <v>23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2020'!E30</f>
        <v>-198500</v>
      </c>
      <c r="F13" s="621">
        <f>F11</f>
        <v>1.0581536239608829</v>
      </c>
      <c r="G13" s="724">
        <f>E13*F13</f>
        <v>-210043.49435623526</v>
      </c>
      <c r="H13" s="664"/>
      <c r="K13" s="621">
        <f>K11</f>
        <v>1.7945730143789151</v>
      </c>
      <c r="L13" s="724">
        <f t="shared" si="1"/>
        <v>-376938.38681754976</v>
      </c>
      <c r="M13" s="614"/>
      <c r="O13" s="719" t="s">
        <v>4708</v>
      </c>
      <c r="P13" s="744">
        <f>IF(P8=0,0,((P9/P8)^(1/($P7-$P6))-1))</f>
        <v>2.5327098968686235E-2</v>
      </c>
      <c r="Q13" s="744">
        <f>IF(Q8=0,0,((Q9/Q8)^(1/($P7-$P6))-1))</f>
        <v>2.5912553532837501E-2</v>
      </c>
      <c r="R13" s="744">
        <f>IF(R8=0,0,((R9/R8)^(1/($P7-$P6))-1))</f>
        <v>2.5750620571000971E-2</v>
      </c>
      <c r="S13" s="744">
        <f>IF(S8=0,0,((S9/S8)^(1/($P7-$P6))-1))</f>
        <v>2.0764003705709744E-2</v>
      </c>
      <c r="T13" s="744">
        <f>IF(T8=0,0,((T9/T8)^(1/($P7-$P6))-1))</f>
        <v>2.5750620571000971E-2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35438.558785375739</v>
      </c>
      <c r="Q14" s="726">
        <f>PMT(Q13,$P12,-Q11)</f>
        <v>22225.442938332428</v>
      </c>
      <c r="R14" s="726">
        <f>PMT(R13,$P12,-R11)</f>
        <v>21698.701015339939</v>
      </c>
      <c r="S14" s="726">
        <f>PMT(S13,$P12,-S11)</f>
        <v>3730.280714300668</v>
      </c>
      <c r="T14" s="726">
        <f>PMT(T13,$P12,-T11)</f>
        <v>-12215.865882597289</v>
      </c>
      <c r="U14" s="745"/>
      <c r="Z14" s="614"/>
    </row>
    <row r="15" spans="1:34" x14ac:dyDescent="0.2">
      <c r="E15" s="42">
        <f>SUM(E10:E13)</f>
        <v>579935</v>
      </c>
      <c r="F15" s="497"/>
      <c r="G15" s="42">
        <f>SUM(G10:G13)</f>
        <v>612215.74498450325</v>
      </c>
      <c r="H15" s="664"/>
      <c r="L15" s="42">
        <f>SUM(L10:L13)</f>
        <v>1088279.6713962429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18" si="2">SUM(Q16:T16)</f>
        <v>0</v>
      </c>
      <c r="Q16" s="724">
        <f>'Reserves Dec 31, 2021'!B30</f>
        <v>0</v>
      </c>
      <c r="R16" s="724">
        <f>'Reserves Dec 31, 2021'!C30</f>
        <v>0</v>
      </c>
      <c r="S16" s="724">
        <f>'Reserves Dec 31, 2021'!D30</f>
        <v>0</v>
      </c>
      <c r="T16" s="724">
        <f>'Reserves Dec 31, 2021'!E30</f>
        <v>0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O32" si="3">N16+1</f>
        <v>1</v>
      </c>
      <c r="O17" s="749">
        <f>P6</f>
        <v>2022</v>
      </c>
      <c r="P17" s="739">
        <f>SUM(Q17:T17)</f>
        <v>35438.558785375739</v>
      </c>
      <c r="Q17" s="730">
        <f>IF($N17&lt;=TRUNC($P$12),Q14*(1+0),0)</f>
        <v>22225.442938332428</v>
      </c>
      <c r="R17" s="730">
        <f>IF($N17&lt;=TRUNC($P$12),R14*(1+0),0)</f>
        <v>21698.701015339939</v>
      </c>
      <c r="S17" s="730">
        <f>IF($N17&lt;=TRUNC($P$12),S14*(1+0),0)</f>
        <v>3730.280714300668</v>
      </c>
      <c r="T17" s="730">
        <f>IF($N17&lt;=TRUNC($P$12),T14*(1+0),0)</f>
        <v>-12215.865882597289</v>
      </c>
      <c r="U17" s="748"/>
      <c r="V17" s="748"/>
      <c r="W17" s="748"/>
      <c r="X17" s="748"/>
      <c r="Y17" s="748"/>
      <c r="Z17" s="614"/>
    </row>
    <row r="18" spans="2:26" x14ac:dyDescent="0.2">
      <c r="B18" s="605"/>
      <c r="M18" s="614"/>
      <c r="N18" s="748">
        <f t="shared" si="3"/>
        <v>2</v>
      </c>
      <c r="O18" s="749">
        <f t="shared" si="3"/>
        <v>2023</v>
      </c>
      <c r="P18" s="739">
        <f t="shared" si="2"/>
        <v>36336.121217322005</v>
      </c>
      <c r="Q18" s="730">
        <f t="shared" ref="Q18:T18" si="4">IF($N18&lt;=TRUNC($P$12),Q17*(1+Q$13),0)</f>
        <v>22801.360918262992</v>
      </c>
      <c r="R18" s="730">
        <f t="shared" si="4"/>
        <v>22257.456032069553</v>
      </c>
      <c r="S18" s="730">
        <f t="shared" si="4"/>
        <v>3807.7362768757448</v>
      </c>
      <c r="T18" s="730">
        <f t="shared" si="4"/>
        <v>-12530.432009886288</v>
      </c>
      <c r="Z18" s="614"/>
    </row>
    <row r="19" spans="2:26" x14ac:dyDescent="0.2">
      <c r="M19" s="614"/>
      <c r="N19" s="748">
        <f t="shared" si="3"/>
        <v>3</v>
      </c>
      <c r="O19" s="749">
        <f t="shared" ref="O19" si="5">O18+1</f>
        <v>2024</v>
      </c>
      <c r="P19" s="739">
        <f t="shared" ref="P19:P44" si="6">SUM(Q19:T19)</f>
        <v>37256.503457781713</v>
      </c>
      <c r="Q19" s="730">
        <f t="shared" ref="Q19:T19" si="7">IF($N19&lt;=TRUNC($P$12),Q18*(1+Q$13),0)</f>
        <v>23392.202403679032</v>
      </c>
      <c r="R19" s="730">
        <f t="shared" si="7"/>
        <v>22830.599337227111</v>
      </c>
      <c r="S19" s="730">
        <f t="shared" si="7"/>
        <v>3886.8001270391583</v>
      </c>
      <c r="T19" s="730">
        <f t="shared" si="7"/>
        <v>-12853.098410163595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ref="O20" si="8">O19+1</f>
        <v>2025</v>
      </c>
      <c r="P20" s="739">
        <f t="shared" si="6"/>
        <v>38200.287527678825</v>
      </c>
      <c r="Q20" s="730">
        <f t="shared" ref="Q20:T20" si="9">IF($N20&lt;=TRUNC($P$12),Q19*(1+Q$13),0)</f>
        <v>23998.354100715336</v>
      </c>
      <c r="R20" s="730">
        <f t="shared" si="9"/>
        <v>23418.501438168594</v>
      </c>
      <c r="S20" s="730">
        <f t="shared" si="9"/>
        <v>3967.5056592803526</v>
      </c>
      <c r="T20" s="730">
        <f t="shared" si="9"/>
        <v>-13184.073670485453</v>
      </c>
      <c r="U20" s="724">
        <f>SUM(Q17:T20)/4</f>
        <v>36807.867747039563</v>
      </c>
      <c r="V20" s="730">
        <f>SUM(Q17:Q20)/4</f>
        <v>23104.340090247446</v>
      </c>
      <c r="W20" s="730">
        <f>SUM(R17:R20)/4</f>
        <v>22551.314455701297</v>
      </c>
      <c r="X20" s="730">
        <f>SUM(S17:S20)/4</f>
        <v>3848.0806943739808</v>
      </c>
      <c r="Y20" s="730">
        <f>SUM(T17:T20)/4</f>
        <v>-12695.867493283156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ref="O21" si="10">O20+1</f>
        <v>2026</v>
      </c>
      <c r="P21" s="739">
        <f t="shared" si="6"/>
        <v>39168.07033143226</v>
      </c>
      <c r="Q21" s="730">
        <f t="shared" ref="Q21:T21" si="11">IF($N21&lt;=TRUNC($P$12),Q20*(1+Q$13),0)</f>
        <v>24620.212736050114</v>
      </c>
      <c r="R21" s="730">
        <f t="shared" si="11"/>
        <v>24021.542383044314</v>
      </c>
      <c r="S21" s="730">
        <f t="shared" si="11"/>
        <v>4049.8869614920741</v>
      </c>
      <c r="T21" s="730">
        <f t="shared" si="11"/>
        <v>-13523.571749154249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ref="O22" si="12">O21+1</f>
        <v>2027</v>
      </c>
      <c r="P22" s="739">
        <f t="shared" si="6"/>
        <v>40160.464038379941</v>
      </c>
      <c r="Q22" s="730">
        <f t="shared" ref="Q22:T22" si="13">IF($N22&lt;=TRUNC($P$12),Q21*(1+Q$13),0)</f>
        <v>25258.18531656286</v>
      </c>
      <c r="R22" s="730">
        <f t="shared" si="13"/>
        <v>24640.112006480307</v>
      </c>
      <c r="S22" s="730">
        <f t="shared" si="13"/>
        <v>4133.9788293682013</v>
      </c>
      <c r="T22" s="730">
        <f t="shared" si="13"/>
        <v>-13871.812114031429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ref="O23" si="14">O22+1</f>
        <v>2028</v>
      </c>
      <c r="P23" s="739">
        <f t="shared" si="6"/>
        <v>41178.096473995232</v>
      </c>
      <c r="Q23" s="730">
        <f t="shared" ref="Q23:T23" si="15">IF($N23&lt;=TRUNC($P$12),Q22*(1+Q$13),0)</f>
        <v>25912.689395720627</v>
      </c>
      <c r="R23" s="730">
        <f t="shared" si="15"/>
        <v>25274.610181586148</v>
      </c>
      <c r="S23" s="730">
        <f t="shared" si="15"/>
        <v>4219.8167811005287</v>
      </c>
      <c r="T23" s="730">
        <f t="shared" si="15"/>
        <v>-14229.019884412068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ref="O24" si="16">O23+1</f>
        <v>2029</v>
      </c>
      <c r="P24" s="739">
        <f t="shared" si="6"/>
        <v>42221.611521147082</v>
      </c>
      <c r="Q24" s="730">
        <f t="shared" ref="Q24:T24" si="17">IF($N24&lt;=TRUNC($P$12),Q23*(1+Q$13),0)</f>
        <v>26584.153346867028</v>
      </c>
      <c r="R24" s="730">
        <f t="shared" si="17"/>
        <v>25925.447078452129</v>
      </c>
      <c r="S24" s="730">
        <f t="shared" si="17"/>
        <v>4307.437072380716</v>
      </c>
      <c r="T24" s="730">
        <f t="shared" si="17"/>
        <v>-14595.425976552791</v>
      </c>
      <c r="U24" s="724">
        <f>SUM(Q21:T24)/4</f>
        <v>40682.060591238631</v>
      </c>
      <c r="V24" s="730">
        <f>SUM(Q21:Q24)/4</f>
        <v>25593.810198800154</v>
      </c>
      <c r="W24" s="730">
        <f>SUM(R21:R24)/4</f>
        <v>24965.427912390725</v>
      </c>
      <c r="X24" s="730">
        <f>SUM(S21:S24)/4</f>
        <v>4177.7799110853803</v>
      </c>
      <c r="Y24" s="730">
        <f>SUM(T21:T24)/4</f>
        <v>-14054.957431037634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ref="O25" si="18">O24+1</f>
        <v>2030</v>
      </c>
      <c r="P25" s="739">
        <f t="shared" si="6"/>
        <v>43291.669531662403</v>
      </c>
      <c r="Q25" s="730">
        <f t="shared" ref="Q25:T25" si="19">IF($N25&lt;=TRUNC($P$12),Q24*(1+Q$13),0)</f>
        <v>27273.01664359288</v>
      </c>
      <c r="R25" s="730">
        <f t="shared" si="19"/>
        <v>26593.043429302914</v>
      </c>
      <c r="S25" s="730">
        <f t="shared" si="19"/>
        <v>4396.8767117137404</v>
      </c>
      <c r="T25" s="730">
        <f t="shared" si="19"/>
        <v>-14971.267252947133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ref="O26" si="20">O25+1</f>
        <v>2031</v>
      </c>
      <c r="P26" s="739">
        <f t="shared" si="6"/>
        <v>44388.947748455481</v>
      </c>
      <c r="Q26" s="730">
        <f t="shared" ref="Q26:T26" si="21">IF($N26&lt;=TRUNC($P$12),Q25*(1+Q$13),0)</f>
        <v>27979.730147371949</v>
      </c>
      <c r="R26" s="730">
        <f t="shared" si="21"/>
        <v>27277.830800479045</v>
      </c>
      <c r="S26" s="730">
        <f t="shared" si="21"/>
        <v>4488.1734760493136</v>
      </c>
      <c r="T26" s="730">
        <f t="shared" si="21"/>
        <v>-15356.786675444826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ref="O27" si="22">O26+1</f>
        <v>2032</v>
      </c>
      <c r="P27" s="739">
        <f t="shared" si="6"/>
        <v>45514.140738496077</v>
      </c>
      <c r="Q27" s="730">
        <f t="shared" ref="Q27:T27" si="23">IF($N27&lt;=TRUNC($P$12),Q26*(1+Q$13),0)</f>
        <v>28704.756402650073</v>
      </c>
      <c r="R27" s="730">
        <f t="shared" si="23"/>
        <v>27980.251871422144</v>
      </c>
      <c r="S27" s="730">
        <f t="shared" si="23"/>
        <v>4581.3659267378698</v>
      </c>
      <c r="T27" s="730">
        <f t="shared" si="23"/>
        <v>-15752.233462314009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ref="O28" si="24">O27+1</f>
        <v>2033</v>
      </c>
      <c r="P28" s="739">
        <f t="shared" si="6"/>
        <v>46667.96083689497</v>
      </c>
      <c r="Q28" s="730">
        <f t="shared" ref="Q28:T28" si="25">IF($N28&lt;=TRUNC($P$12),Q27*(1+Q$13),0)</f>
        <v>29448.569939580804</v>
      </c>
      <c r="R28" s="730">
        <f t="shared" si="25"/>
        <v>28700.760720844177</v>
      </c>
      <c r="S28" s="730">
        <f t="shared" si="25"/>
        <v>4676.4934258178673</v>
      </c>
      <c r="T28" s="730">
        <f t="shared" si="25"/>
        <v>-16157.863249347882</v>
      </c>
      <c r="U28" s="724">
        <f>SUM(Q25:T28)/4</f>
        <v>44965.679713877231</v>
      </c>
      <c r="V28" s="730">
        <f>SUM(Q25:Q28)/4</f>
        <v>28351.518283298927</v>
      </c>
      <c r="W28" s="730">
        <f>SUM(R25:R28)/4</f>
        <v>27637.971705512071</v>
      </c>
      <c r="X28" s="730">
        <f>SUM(S25:S28)/4</f>
        <v>4535.7273850796973</v>
      </c>
      <c r="Y28" s="730">
        <f>SUM(T25:T28)/4</f>
        <v>-15559.537660013462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ref="O29" si="26">O28+1</f>
        <v>2034</v>
      </c>
      <c r="P29" s="739">
        <f t="shared" si="6"/>
        <v>47851.138602392748</v>
      </c>
      <c r="Q29" s="730">
        <f t="shared" ref="Q29:T29" si="27">IF($N29&lt;=TRUNC($P$12),Q28*(1+Q$13),0)</f>
        <v>30211.657584605702</v>
      </c>
      <c r="R29" s="730">
        <f t="shared" si="27"/>
        <v>29439.823120265723</v>
      </c>
      <c r="S29" s="730">
        <f t="shared" si="27"/>
        <v>4773.5961526412766</v>
      </c>
      <c r="T29" s="730">
        <f t="shared" si="27"/>
        <v>-16573.93825511996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ref="O30" si="28">O29+1</f>
        <v>2035</v>
      </c>
      <c r="P30" s="739">
        <f t="shared" si="6"/>
        <v>49064.423284545148</v>
      </c>
      <c r="Q30" s="730">
        <f t="shared" ref="Q30:T30" si="29">IF($N30&lt;=TRUNC($P$12),Q29*(1+Q$13),0)</f>
        <v>30994.518779082555</v>
      </c>
      <c r="R30" s="730">
        <f t="shared" si="29"/>
        <v>30197.916835113068</v>
      </c>
      <c r="S30" s="730">
        <f t="shared" si="29"/>
        <v>4872.715120844282</v>
      </c>
      <c r="T30" s="730">
        <f t="shared" si="29"/>
        <v>-17000.727450494753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ref="O31" si="30">O30+1</f>
        <v>2036</v>
      </c>
      <c r="P31" s="739">
        <f t="shared" si="6"/>
        <v>50308.583302905696</v>
      </c>
      <c r="Q31" s="730">
        <f t="shared" ref="Q31:T31" si="31">IF($N31&lt;=TRUNC($P$12),Q30*(1+Q$13),0)</f>
        <v>31797.66590617007</v>
      </c>
      <c r="R31" s="730">
        <f t="shared" si="31"/>
        <v>30975.531933568709</v>
      </c>
      <c r="S31" s="730">
        <f t="shared" si="31"/>
        <v>4973.8921956703607</v>
      </c>
      <c r="T31" s="730">
        <f t="shared" si="31"/>
        <v>-17438.506732503443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ref="O32" si="32">O31+1</f>
        <v>2037</v>
      </c>
      <c r="P32" s="739">
        <f t="shared" si="6"/>
        <v>51584.406738514015</v>
      </c>
      <c r="Q32" s="730">
        <f t="shared" ref="Q32:T32" si="33">IF($N32&lt;=TRUNC($P$12),Q31*(1+Q$13),0)</f>
        <v>32621.624626182984</v>
      </c>
      <c r="R32" s="730">
        <f t="shared" si="33"/>
        <v>31773.17110337496</v>
      </c>
      <c r="S32" s="730">
        <f t="shared" si="33"/>
        <v>5077.1701116530612</v>
      </c>
      <c r="T32" s="730">
        <f t="shared" si="33"/>
        <v>-17887.559102696985</v>
      </c>
      <c r="U32" s="724">
        <f>SUM(Q29:T32)/4</f>
        <v>49702.137982089407</v>
      </c>
      <c r="V32" s="730">
        <f>SUM(Q29:Q32)/4</f>
        <v>31406.366724010324</v>
      </c>
      <c r="W32" s="730">
        <f>SUM(R29:R32)/4</f>
        <v>30596.610748080613</v>
      </c>
      <c r="X32" s="730">
        <f>SUM(S29:S32)/4</f>
        <v>4924.3433952022451</v>
      </c>
      <c r="Y32" s="730">
        <f>SUM(T29:T32)/4</f>
        <v>-17225.182885203787</v>
      </c>
      <c r="Z32" s="742">
        <f>SUM(Q32:T32)-P32</f>
        <v>0</v>
      </c>
    </row>
    <row r="33" spans="13:26" x14ac:dyDescent="0.2">
      <c r="M33" s="614"/>
      <c r="N33" s="748">
        <f t="shared" ref="N33:O44" si="34">N32+1</f>
        <v>17</v>
      </c>
      <c r="O33" s="749">
        <f t="shared" si="34"/>
        <v>2038</v>
      </c>
      <c r="P33" s="739">
        <f t="shared" si="6"/>
        <v>52892.7018380066</v>
      </c>
      <c r="Q33" s="730">
        <f t="shared" ref="Q33:T33" si="35">IF($N33&lt;=TRUNC($P$12),Q32*(1+Q$13),0)</f>
        <v>33466.934220637078</v>
      </c>
      <c r="R33" s="730">
        <f t="shared" si="35"/>
        <v>32591.34997679546</v>
      </c>
      <c r="S33" s="730">
        <f t="shared" si="35"/>
        <v>5182.5924906659438</v>
      </c>
      <c r="T33" s="730">
        <f t="shared" si="35"/>
        <v>-18348.174850091891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34"/>
        <v>18</v>
      </c>
      <c r="O34" s="749">
        <f t="shared" si="34"/>
        <v>2039</v>
      </c>
      <c r="P34" s="739">
        <f t="shared" si="6"/>
        <v>54234.297530674245</v>
      </c>
      <c r="Q34" s="730">
        <f t="shared" ref="Q34:T34" si="36">IF($N34&lt;=TRUNC($P$12),Q33*(1+Q$13),0)</f>
        <v>34334.14794520929</v>
      </c>
      <c r="R34" s="730">
        <f t="shared" si="36"/>
        <v>33430.597463944621</v>
      </c>
      <c r="S34" s="730">
        <f t="shared" si="36"/>
        <v>5290.2038603473147</v>
      </c>
      <c r="T34" s="730">
        <f t="shared" si="36"/>
        <v>-18820.651738826989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34"/>
        <v>19</v>
      </c>
      <c r="O35" s="749">
        <f t="shared" si="34"/>
        <v>2040</v>
      </c>
      <c r="P35" s="739">
        <f t="shared" si="6"/>
        <v>55610.043958799462</v>
      </c>
      <c r="Q35" s="730">
        <f t="shared" ref="Q35:T35" si="37">IF($N35&lt;=TRUNC($P$12),Q34*(1+Q$13),0)</f>
        <v>35223.833391843888</v>
      </c>
      <c r="R35" s="730">
        <f t="shared" si="37"/>
        <v>34291.456094700523</v>
      </c>
      <c r="S35" s="730">
        <f t="shared" si="37"/>
        <v>5400.0496729075267</v>
      </c>
      <c r="T35" s="730">
        <f t="shared" si="37"/>
        <v>-19305.295200652472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34"/>
        <v>20</v>
      </c>
      <c r="O36" s="749">
        <f t="shared" si="34"/>
        <v>2041</v>
      </c>
      <c r="P36" s="739">
        <f t="shared" si="6"/>
        <v>57020.813021615235</v>
      </c>
      <c r="Q36" s="730">
        <f t="shared" ref="Q36:T36" si="38">IF($N36&lt;=TRUNC($P$12),Q35*(1+Q$13),0)</f>
        <v>36136.572860241795</v>
      </c>
      <c r="R36" s="730">
        <f t="shared" si="38"/>
        <v>35174.482369422294</v>
      </c>
      <c r="S36" s="730">
        <f t="shared" si="38"/>
        <v>5512.1763243267951</v>
      </c>
      <c r="T36" s="730">
        <f t="shared" si="38"/>
        <v>-19802.418532375639</v>
      </c>
      <c r="U36" s="724">
        <f>SUM(Q33:T36)/4</f>
        <v>54939.464087273896</v>
      </c>
      <c r="V36" s="730">
        <f>SUM(Q33:Q36)/4</f>
        <v>34790.372104483016</v>
      </c>
      <c r="W36" s="730">
        <f>SUM(R33:R36)/4</f>
        <v>33871.971476215724</v>
      </c>
      <c r="X36" s="730">
        <f>SUM(S33:S36)/4</f>
        <v>5346.2555870618953</v>
      </c>
      <c r="Y36" s="730">
        <f>SUM(T33:T36)/4</f>
        <v>-19069.135080486747</v>
      </c>
      <c r="Z36" s="742">
        <f>SUM(Q36:T36)-P36</f>
        <v>0</v>
      </c>
    </row>
    <row r="37" spans="13:26" x14ac:dyDescent="0.2">
      <c r="M37" s="614"/>
      <c r="N37" s="748">
        <f t="shared" si="34"/>
        <v>21</v>
      </c>
      <c r="O37" s="749">
        <f t="shared" si="34"/>
        <v>2042</v>
      </c>
      <c r="P37" s="739">
        <f t="shared" si="6"/>
        <v>58467.498933235373</v>
      </c>
      <c r="Q37" s="730">
        <f t="shared" ref="Q37:T37" si="39">IF($N37&lt;=TRUNC($P$12),Q36*(1+Q$13),0)</f>
        <v>37072.96373897609</v>
      </c>
      <c r="R37" s="730">
        <f t="shared" si="39"/>
        <v>36080.247118698651</v>
      </c>
      <c r="S37" s="730">
        <f t="shared" si="39"/>
        <v>5626.6311739516423</v>
      </c>
      <c r="T37" s="730">
        <f t="shared" si="39"/>
        <v>-20312.343098391004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34"/>
        <v>22</v>
      </c>
      <c r="O38" s="749">
        <f t="shared" si="34"/>
        <v>2043</v>
      </c>
      <c r="P38" s="739">
        <f t="shared" si="6"/>
        <v>59951.018794916039</v>
      </c>
      <c r="Q38" s="730">
        <f t="shared" ref="Q38:T38" si="40">IF($N38&lt;=TRUNC($P$12),Q37*(1+Q$13),0)</f>
        <v>38033.618896483255</v>
      </c>
      <c r="R38" s="730">
        <f t="shared" si="40"/>
        <v>37009.335872360214</v>
      </c>
      <c r="S38" s="730">
        <f t="shared" si="40"/>
        <v>5743.4625644982361</v>
      </c>
      <c r="T38" s="730">
        <f t="shared" si="40"/>
        <v>-20835.398538425659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34"/>
        <v>23</v>
      </c>
      <c r="O39" s="749">
        <f t="shared" si="34"/>
        <v>2044</v>
      </c>
      <c r="P39" s="739">
        <f t="shared" si="6"/>
        <v>61472.313182016835</v>
      </c>
      <c r="Q39" s="730">
        <f t="shared" ref="Q39:T39" si="41">IF($N39&lt;=TRUNC($P$12),Q38*(1+Q$13),0)</f>
        <v>39019.167082185915</v>
      </c>
      <c r="R39" s="730">
        <f t="shared" si="41"/>
        <v>37962.349237994094</v>
      </c>
      <c r="S39" s="730">
        <f t="shared" si="41"/>
        <v>5862.7198424710823</v>
      </c>
      <c r="T39" s="730">
        <f t="shared" si="41"/>
        <v>-21371.922980634248</v>
      </c>
      <c r="U39" s="748"/>
      <c r="V39" s="748"/>
      <c r="W39" s="748"/>
      <c r="X39" s="748"/>
      <c r="Y39" s="748"/>
      <c r="Z39" s="739"/>
    </row>
    <row r="40" spans="13:26" x14ac:dyDescent="0.2">
      <c r="M40" s="614"/>
      <c r="N40" s="748">
        <f t="shared" si="34"/>
        <v>24</v>
      </c>
      <c r="O40" s="749">
        <f t="shared" si="34"/>
        <v>2045</v>
      </c>
      <c r="P40" s="739">
        <f t="shared" si="6"/>
        <v>0</v>
      </c>
      <c r="Q40" s="730">
        <f t="shared" ref="Q40:T40" si="42">IF($N40&lt;=TRUNC($P$12),Q39*(1+Q$13),0)</f>
        <v>0</v>
      </c>
      <c r="R40" s="730">
        <f t="shared" si="42"/>
        <v>0</v>
      </c>
      <c r="S40" s="730">
        <f t="shared" si="42"/>
        <v>0</v>
      </c>
      <c r="T40" s="730">
        <f t="shared" si="42"/>
        <v>0</v>
      </c>
      <c r="U40" s="724">
        <f>SUM(Q37:T40)/4</f>
        <v>44972.707727542074</v>
      </c>
      <c r="V40" s="730">
        <f>SUM(Q37:Q40)/4</f>
        <v>28531.437429411315</v>
      </c>
      <c r="W40" s="730">
        <f>SUM(R37:R40)/4</f>
        <v>27762.983057263242</v>
      </c>
      <c r="X40" s="730">
        <f>SUM(S37:S40)/4</f>
        <v>4308.2033952302409</v>
      </c>
      <c r="Y40" s="730">
        <f>SUM(T37:T40)/4</f>
        <v>-15629.916154362727</v>
      </c>
      <c r="Z40" s="742">
        <f>SUM(Q40:T40)-P40</f>
        <v>0</v>
      </c>
    </row>
    <row r="41" spans="13:26" x14ac:dyDescent="0.2">
      <c r="M41" s="614"/>
      <c r="N41" s="748">
        <f t="shared" si="34"/>
        <v>25</v>
      </c>
      <c r="O41" s="749">
        <f t="shared" si="34"/>
        <v>2046</v>
      </c>
      <c r="P41" s="739">
        <f t="shared" si="6"/>
        <v>0</v>
      </c>
      <c r="Q41" s="730">
        <f t="shared" ref="Q41:T41" si="43">IF($N41&lt;=TRUNC($P$12),Q40*(1+Q$13),0)</f>
        <v>0</v>
      </c>
      <c r="R41" s="730">
        <f t="shared" si="43"/>
        <v>0</v>
      </c>
      <c r="S41" s="730">
        <f t="shared" si="43"/>
        <v>0</v>
      </c>
      <c r="T41" s="730">
        <f t="shared" si="43"/>
        <v>0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si="34"/>
        <v>26</v>
      </c>
      <c r="O42" s="749">
        <f t="shared" si="34"/>
        <v>2047</v>
      </c>
      <c r="P42" s="739">
        <f t="shared" si="6"/>
        <v>0</v>
      </c>
      <c r="Q42" s="730">
        <f t="shared" ref="Q42:T42" si="44">IF($N42&lt;=TRUNC($P$12),Q41*(1+Q$13),0)</f>
        <v>0</v>
      </c>
      <c r="R42" s="730">
        <f t="shared" si="44"/>
        <v>0</v>
      </c>
      <c r="S42" s="730">
        <f t="shared" si="44"/>
        <v>0</v>
      </c>
      <c r="T42" s="730">
        <f t="shared" si="44"/>
        <v>0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si="34"/>
        <v>27</v>
      </c>
      <c r="O43" s="749">
        <f t="shared" si="34"/>
        <v>2048</v>
      </c>
      <c r="P43" s="739">
        <f t="shared" si="6"/>
        <v>0</v>
      </c>
      <c r="Q43" s="730">
        <f t="shared" ref="Q43:T43" si="45">IF($N43&lt;=TRUNC($P$12),Q42*(1+Q$13),0)</f>
        <v>0</v>
      </c>
      <c r="R43" s="730">
        <f t="shared" si="45"/>
        <v>0</v>
      </c>
      <c r="S43" s="730">
        <f t="shared" si="45"/>
        <v>0</v>
      </c>
      <c r="T43" s="730">
        <f t="shared" si="45"/>
        <v>0</v>
      </c>
      <c r="U43" s="748"/>
      <c r="V43" s="748"/>
      <c r="W43" s="748"/>
      <c r="X43" s="748"/>
      <c r="Y43" s="748"/>
      <c r="Z43" s="739"/>
    </row>
    <row r="44" spans="13:26" x14ac:dyDescent="0.2">
      <c r="M44" s="614"/>
      <c r="N44" s="748">
        <f t="shared" si="34"/>
        <v>28</v>
      </c>
      <c r="O44" s="749">
        <f t="shared" si="34"/>
        <v>2049</v>
      </c>
      <c r="P44" s="739">
        <f t="shared" si="6"/>
        <v>0</v>
      </c>
      <c r="Q44" s="730">
        <f t="shared" ref="Q44:T44" si="46">IF($N44&lt;=TRUNC($P$12),Q43*(1+Q$13),0)</f>
        <v>0</v>
      </c>
      <c r="R44" s="730">
        <f t="shared" si="46"/>
        <v>0</v>
      </c>
      <c r="S44" s="730">
        <f t="shared" si="46"/>
        <v>0</v>
      </c>
      <c r="T44" s="730">
        <f t="shared" si="46"/>
        <v>0</v>
      </c>
      <c r="U44" s="724">
        <f>SUM(Q41:T44)/4</f>
        <v>0</v>
      </c>
      <c r="V44" s="730">
        <f>SUM(Q41:Q44)/4</f>
        <v>0</v>
      </c>
      <c r="W44" s="730">
        <f>SUM(R41:R44)/4</f>
        <v>0</v>
      </c>
      <c r="X44" s="730">
        <f>SUM(S41:S44)/4</f>
        <v>0</v>
      </c>
      <c r="Y44" s="730">
        <f>SUM(T41:T44)/4</f>
        <v>0</v>
      </c>
      <c r="Z44" s="742">
        <f>SUM(Q44:T44)-P44</f>
        <v>0</v>
      </c>
    </row>
    <row r="45" spans="13:26" x14ac:dyDescent="0.2">
      <c r="M45" s="614"/>
      <c r="N45" s="748"/>
      <c r="O45" s="615" t="s">
        <v>18</v>
      </c>
      <c r="P45" s="615" t="s">
        <v>18</v>
      </c>
      <c r="Q45" s="615" t="s">
        <v>18</v>
      </c>
      <c r="R45" s="615" t="s">
        <v>18</v>
      </c>
      <c r="S45" s="615" t="s">
        <v>18</v>
      </c>
      <c r="T45" s="615" t="s">
        <v>18</v>
      </c>
      <c r="U45" s="724"/>
      <c r="V45" s="724"/>
      <c r="W45" s="724"/>
      <c r="X45" s="724"/>
      <c r="Y45" s="724"/>
      <c r="Z45" s="614"/>
    </row>
    <row r="46" spans="13:26" x14ac:dyDescent="0.2">
      <c r="M46" s="614"/>
      <c r="O46" s="605" t="s">
        <v>111</v>
      </c>
      <c r="P46" s="726">
        <f>SUM(Q46:T46)</f>
        <v>1088279.6713962432</v>
      </c>
      <c r="Q46" s="724">
        <f>SUM(Q$17:Q$44)</f>
        <v>687111.37932100473</v>
      </c>
      <c r="R46" s="724">
        <f>SUM(R$17:R$44)</f>
        <v>669545.11742065474</v>
      </c>
      <c r="S46" s="724">
        <f>SUM(S$17:S$44)</f>
        <v>108561.56147213376</v>
      </c>
      <c r="T46" s="724">
        <f>SUM(T$17:T$44)</f>
        <v>-376938.38681755005</v>
      </c>
      <c r="U46" s="730"/>
      <c r="V46" s="724"/>
      <c r="W46" s="724"/>
      <c r="X46" s="724"/>
      <c r="Y46" s="724"/>
      <c r="Z46" s="614"/>
    </row>
    <row r="47" spans="13:26" x14ac:dyDescent="0.2">
      <c r="M47" s="614"/>
      <c r="N47" s="614"/>
      <c r="O47" s="614"/>
      <c r="P47" s="742">
        <f>P46-P$10</f>
        <v>0</v>
      </c>
      <c r="Q47" s="742">
        <f t="shared" ref="Q47:T47" si="47">Q46-Q$10</f>
        <v>0</v>
      </c>
      <c r="R47" s="742">
        <f t="shared" si="47"/>
        <v>0</v>
      </c>
      <c r="S47" s="742">
        <f t="shared" si="47"/>
        <v>0</v>
      </c>
      <c r="T47" s="742">
        <f t="shared" si="47"/>
        <v>0</v>
      </c>
      <c r="U47" s="742">
        <f>SUM(Q46:T46)-P$10</f>
        <v>0</v>
      </c>
      <c r="V47" s="614"/>
      <c r="W47" s="614"/>
      <c r="X47" s="614"/>
      <c r="Y47" s="614"/>
      <c r="Z47" s="614"/>
    </row>
    <row r="48" spans="13:26" x14ac:dyDescent="0.2">
      <c r="M48" s="614"/>
      <c r="O48" s="719" t="s">
        <v>112</v>
      </c>
      <c r="P48" s="752">
        <f>$P$13</f>
        <v>2.5327098968686235E-2</v>
      </c>
      <c r="Z48" s="614"/>
    </row>
    <row r="49" spans="13:26" x14ac:dyDescent="0.2">
      <c r="M49" s="614"/>
      <c r="O49" s="720" t="s">
        <v>113</v>
      </c>
      <c r="P49" s="752">
        <f>((1+P48)^(1/12))-1</f>
        <v>2.0864805631357619E-3</v>
      </c>
      <c r="Z49" s="614"/>
    </row>
    <row r="50" spans="13:26" x14ac:dyDescent="0.2">
      <c r="M50" s="614"/>
      <c r="O50" s="720" t="s">
        <v>20</v>
      </c>
      <c r="P50" s="726">
        <f>P10</f>
        <v>1088279.6713962429</v>
      </c>
      <c r="Z50" s="614"/>
    </row>
    <row r="51" spans="13:26" x14ac:dyDescent="0.2">
      <c r="M51" s="614"/>
      <c r="O51" s="720" t="s">
        <v>21</v>
      </c>
      <c r="P51" s="724">
        <f>P50/(1+P49)^P52</f>
        <v>612215.74498450826</v>
      </c>
      <c r="Z51" s="614"/>
    </row>
    <row r="52" spans="13:26" x14ac:dyDescent="0.2">
      <c r="M52" s="614"/>
      <c r="O52" s="720" t="s">
        <v>114</v>
      </c>
      <c r="P52" s="730">
        <f>$P$12*12</f>
        <v>276</v>
      </c>
      <c r="Q52" s="753"/>
      <c r="Z52" s="614"/>
    </row>
    <row r="53" spans="13:26" x14ac:dyDescent="0.2">
      <c r="M53" s="614"/>
      <c r="O53" s="720" t="s">
        <v>115</v>
      </c>
      <c r="P53" s="724">
        <f>PMT(P49,P52,-P51)</f>
        <v>2920.0755004504977</v>
      </c>
      <c r="Z53" s="614"/>
    </row>
    <row r="54" spans="13:26" x14ac:dyDescent="0.2">
      <c r="M54" s="614"/>
      <c r="N54" s="615"/>
      <c r="O54" s="615" t="s">
        <v>18</v>
      </c>
      <c r="P54" s="615" t="s">
        <v>18</v>
      </c>
      <c r="Q54" s="615" t="s">
        <v>18</v>
      </c>
      <c r="R54" s="615" t="s">
        <v>18</v>
      </c>
      <c r="Z54" s="614"/>
    </row>
    <row r="55" spans="13:26" x14ac:dyDescent="0.2">
      <c r="M55" s="614"/>
      <c r="N55" s="748">
        <v>1</v>
      </c>
      <c r="O55" s="730">
        <v>0</v>
      </c>
      <c r="P55" s="730">
        <f>P53</f>
        <v>2920.0755004504977</v>
      </c>
      <c r="Q55" s="730">
        <f>O55*$P$49</f>
        <v>0</v>
      </c>
      <c r="R55" s="730">
        <f>O55+P55+Q55</f>
        <v>2920.0755004504977</v>
      </c>
      <c r="Z55" s="614"/>
    </row>
    <row r="56" spans="13:26" x14ac:dyDescent="0.2">
      <c r="M56" s="614"/>
      <c r="N56" s="748">
        <f>N55+1</f>
        <v>2</v>
      </c>
      <c r="O56" s="730">
        <f t="shared" ref="O56:O57" si="48">R55</f>
        <v>2920.0755004504977</v>
      </c>
      <c r="P56" s="730">
        <f>P55</f>
        <v>2920.0755004504977</v>
      </c>
      <c r="Q56" s="730">
        <f t="shared" ref="Q56:Q57" si="49">O56*$P$49</f>
        <v>6.0926807745788958</v>
      </c>
      <c r="R56" s="730">
        <f t="shared" ref="R56:R57" si="50">O56+P56+Q56</f>
        <v>5846.2436816755744</v>
      </c>
      <c r="Z56" s="614"/>
    </row>
    <row r="57" spans="13:26" x14ac:dyDescent="0.2">
      <c r="M57" s="614"/>
      <c r="N57" s="748">
        <f t="shared" ref="N57:N120" si="51">N56+1</f>
        <v>3</v>
      </c>
      <c r="O57" s="730">
        <f t="shared" si="48"/>
        <v>5846.2436816755744</v>
      </c>
      <c r="P57" s="730">
        <f t="shared" ref="P57:P120" si="52">P56</f>
        <v>2920.0755004504977</v>
      </c>
      <c r="Q57" s="730">
        <f t="shared" si="49"/>
        <v>12.198073809171342</v>
      </c>
      <c r="R57" s="730">
        <f t="shared" si="50"/>
        <v>8778.5172559352432</v>
      </c>
      <c r="Z57" s="614"/>
    </row>
    <row r="58" spans="13:26" x14ac:dyDescent="0.2">
      <c r="M58" s="614"/>
      <c r="N58" s="748">
        <f t="shared" si="51"/>
        <v>4</v>
      </c>
      <c r="O58" s="730">
        <f t="shared" ref="O58:O121" si="53">R57</f>
        <v>8778.5172559352432</v>
      </c>
      <c r="P58" s="730">
        <f t="shared" si="52"/>
        <v>2920.0755004504977</v>
      </c>
      <c r="Q58" s="730">
        <f t="shared" ref="Q58:Q121" si="54">O58*$P$49</f>
        <v>18.316205627660768</v>
      </c>
      <c r="R58" s="730">
        <f t="shared" ref="R58:R121" si="55">O58+P58+Q58</f>
        <v>11716.908962013402</v>
      </c>
      <c r="Z58" s="614"/>
    </row>
    <row r="59" spans="13:26" x14ac:dyDescent="0.2">
      <c r="M59" s="614"/>
      <c r="N59" s="748">
        <f t="shared" si="51"/>
        <v>5</v>
      </c>
      <c r="O59" s="730">
        <f t="shared" si="53"/>
        <v>11716.908962013402</v>
      </c>
      <c r="P59" s="730">
        <f t="shared" si="52"/>
        <v>2920.0755004504977</v>
      </c>
      <c r="Q59" s="730">
        <f t="shared" si="54"/>
        <v>24.447102809272177</v>
      </c>
      <c r="R59" s="730">
        <f t="shared" si="55"/>
        <v>14661.431565273171</v>
      </c>
      <c r="Z59" s="614"/>
    </row>
    <row r="60" spans="13:26" x14ac:dyDescent="0.2">
      <c r="M60" s="614"/>
      <c r="N60" s="748">
        <f t="shared" si="51"/>
        <v>6</v>
      </c>
      <c r="O60" s="730">
        <f t="shared" si="53"/>
        <v>14661.431565273171</v>
      </c>
      <c r="P60" s="730">
        <f t="shared" si="52"/>
        <v>2920.0755004504977</v>
      </c>
      <c r="Q60" s="730">
        <f t="shared" si="54"/>
        <v>30.590791988687602</v>
      </c>
      <c r="R60" s="730">
        <f t="shared" si="55"/>
        <v>17612.097857712357</v>
      </c>
      <c r="Z60" s="614"/>
    </row>
    <row r="61" spans="13:26" x14ac:dyDescent="0.2">
      <c r="M61" s="614"/>
      <c r="N61" s="748">
        <f t="shared" si="51"/>
        <v>7</v>
      </c>
      <c r="O61" s="730">
        <f t="shared" si="53"/>
        <v>17612.097857712357</v>
      </c>
      <c r="P61" s="730">
        <f t="shared" si="52"/>
        <v>2920.0755004504977</v>
      </c>
      <c r="Q61" s="730">
        <f t="shared" si="54"/>
        <v>36.747299856161824</v>
      </c>
      <c r="R61" s="730">
        <f t="shared" si="55"/>
        <v>20568.920658019015</v>
      </c>
      <c r="Z61" s="614"/>
    </row>
    <row r="62" spans="13:26" x14ac:dyDescent="0.2">
      <c r="M62" s="614"/>
      <c r="N62" s="748">
        <f t="shared" si="51"/>
        <v>8</v>
      </c>
      <c r="O62" s="730">
        <f t="shared" si="53"/>
        <v>20568.920658019015</v>
      </c>
      <c r="P62" s="730">
        <f t="shared" si="52"/>
        <v>2920.0755004504977</v>
      </c>
      <c r="Q62" s="730">
        <f t="shared" si="54"/>
        <v>42.916653157638322</v>
      </c>
      <c r="R62" s="730">
        <f t="shared" si="55"/>
        <v>23531.912811627149</v>
      </c>
      <c r="Z62" s="614"/>
    </row>
    <row r="63" spans="13:26" x14ac:dyDescent="0.2">
      <c r="M63" s="614"/>
      <c r="N63" s="748">
        <f t="shared" si="51"/>
        <v>9</v>
      </c>
      <c r="O63" s="730">
        <f t="shared" si="53"/>
        <v>23531.912811627149</v>
      </c>
      <c r="P63" s="730">
        <f t="shared" si="52"/>
        <v>2920.0755004504977</v>
      </c>
      <c r="Q63" s="730">
        <f t="shared" si="54"/>
        <v>49.098878694865462</v>
      </c>
      <c r="R63" s="730">
        <f t="shared" si="55"/>
        <v>26501.087190772512</v>
      </c>
      <c r="Z63" s="614"/>
    </row>
    <row r="64" spans="13:26" x14ac:dyDescent="0.2">
      <c r="M64" s="614"/>
      <c r="N64" s="748">
        <f t="shared" si="51"/>
        <v>10</v>
      </c>
      <c r="O64" s="730">
        <f t="shared" si="53"/>
        <v>26501.087190772512</v>
      </c>
      <c r="P64" s="730">
        <f t="shared" si="52"/>
        <v>2920.0755004504977</v>
      </c>
      <c r="Q64" s="730">
        <f t="shared" si="54"/>
        <v>55.294003325512961</v>
      </c>
      <c r="R64" s="730">
        <f t="shared" si="55"/>
        <v>29476.456694548524</v>
      </c>
      <c r="Z64" s="614"/>
    </row>
    <row r="65" spans="13:26" x14ac:dyDescent="0.2">
      <c r="M65" s="614"/>
      <c r="N65" s="748">
        <f t="shared" si="51"/>
        <v>11</v>
      </c>
      <c r="O65" s="730">
        <f t="shared" si="53"/>
        <v>29476.456694548524</v>
      </c>
      <c r="P65" s="730">
        <f t="shared" si="52"/>
        <v>2920.0755004504977</v>
      </c>
      <c r="Q65" s="730">
        <f t="shared" si="54"/>
        <v>61.502053963288503</v>
      </c>
      <c r="R65" s="730">
        <f t="shared" si="55"/>
        <v>32458.034248962311</v>
      </c>
      <c r="Z65" s="614"/>
    </row>
    <row r="66" spans="13:26" x14ac:dyDescent="0.2">
      <c r="M66" s="614"/>
      <c r="N66" s="748">
        <f t="shared" si="51"/>
        <v>12</v>
      </c>
      <c r="O66" s="730">
        <f t="shared" si="53"/>
        <v>32458.034248962311</v>
      </c>
      <c r="P66" s="730">
        <f t="shared" si="52"/>
        <v>2920.0755004504977</v>
      </c>
      <c r="Q66" s="730">
        <f t="shared" si="54"/>
        <v>67.723057578054735</v>
      </c>
      <c r="R66" s="730">
        <f t="shared" si="55"/>
        <v>35445.832806990868</v>
      </c>
      <c r="Z66" s="614"/>
    </row>
    <row r="67" spans="13:26" x14ac:dyDescent="0.2">
      <c r="M67" s="614"/>
      <c r="N67" s="748">
        <f t="shared" si="51"/>
        <v>13</v>
      </c>
      <c r="O67" s="730">
        <f t="shared" si="53"/>
        <v>35445.832806990868</v>
      </c>
      <c r="P67" s="730">
        <f t="shared" si="52"/>
        <v>2920.0755004504977</v>
      </c>
      <c r="Q67" s="730">
        <f t="shared" si="54"/>
        <v>73.957041195946374</v>
      </c>
      <c r="R67" s="730">
        <f t="shared" si="55"/>
        <v>38439.865348637308</v>
      </c>
      <c r="Z67" s="614"/>
    </row>
    <row r="68" spans="13:26" x14ac:dyDescent="0.2">
      <c r="M68" s="614"/>
      <c r="N68" s="748">
        <f t="shared" si="51"/>
        <v>14</v>
      </c>
      <c r="O68" s="730">
        <f t="shared" si="53"/>
        <v>38439.865348637308</v>
      </c>
      <c r="P68" s="730">
        <f t="shared" si="52"/>
        <v>2920.0755004504977</v>
      </c>
      <c r="Q68" s="730">
        <f t="shared" si="54"/>
        <v>80.204031899487632</v>
      </c>
      <c r="R68" s="730">
        <f t="shared" si="55"/>
        <v>41440.144880987289</v>
      </c>
      <c r="Z68" s="614"/>
    </row>
    <row r="69" spans="13:26" x14ac:dyDescent="0.2">
      <c r="M69" s="614"/>
      <c r="N69" s="748">
        <f t="shared" si="51"/>
        <v>15</v>
      </c>
      <c r="O69" s="730">
        <f t="shared" si="53"/>
        <v>41440.144880987289</v>
      </c>
      <c r="P69" s="730">
        <f t="shared" si="52"/>
        <v>2920.0755004504977</v>
      </c>
      <c r="Q69" s="730">
        <f t="shared" si="54"/>
        <v>86.464056827709925</v>
      </c>
      <c r="R69" s="730">
        <f t="shared" si="55"/>
        <v>44446.684438265496</v>
      </c>
      <c r="Z69" s="614"/>
    </row>
    <row r="70" spans="13:26" x14ac:dyDescent="0.2">
      <c r="M70" s="614"/>
      <c r="N70" s="748">
        <f t="shared" si="51"/>
        <v>16</v>
      </c>
      <c r="O70" s="730">
        <f t="shared" si="53"/>
        <v>44446.684438265496</v>
      </c>
      <c r="P70" s="730">
        <f t="shared" si="52"/>
        <v>2920.0755004504977</v>
      </c>
      <c r="Q70" s="730">
        <f t="shared" si="54"/>
        <v>92.737143176269697</v>
      </c>
      <c r="R70" s="730">
        <f t="shared" si="55"/>
        <v>47459.497081892267</v>
      </c>
      <c r="Z70" s="614"/>
    </row>
    <row r="71" spans="13:26" x14ac:dyDescent="0.2">
      <c r="M71" s="614"/>
      <c r="N71" s="748">
        <f t="shared" si="51"/>
        <v>17</v>
      </c>
      <c r="O71" s="730">
        <f t="shared" si="53"/>
        <v>47459.497081892267</v>
      </c>
      <c r="P71" s="730">
        <f t="shared" si="52"/>
        <v>2920.0755004504977</v>
      </c>
      <c r="Q71" s="730">
        <f t="shared" si="54"/>
        <v>99.023318197566624</v>
      </c>
      <c r="R71" s="730">
        <f t="shared" si="55"/>
        <v>50478.595900540327</v>
      </c>
      <c r="Z71" s="614"/>
    </row>
    <row r="72" spans="13:26" x14ac:dyDescent="0.2">
      <c r="M72" s="614"/>
      <c r="N72" s="748">
        <f t="shared" si="51"/>
        <v>18</v>
      </c>
      <c r="O72" s="730">
        <f t="shared" si="53"/>
        <v>50478.595900540327</v>
      </c>
      <c r="P72" s="730">
        <f t="shared" si="52"/>
        <v>2920.0755004504977</v>
      </c>
      <c r="Q72" s="730">
        <f t="shared" si="54"/>
        <v>105.32260920086195</v>
      </c>
      <c r="R72" s="730">
        <f t="shared" si="55"/>
        <v>53503.994010191687</v>
      </c>
      <c r="Z72" s="614"/>
    </row>
    <row r="73" spans="13:26" x14ac:dyDescent="0.2">
      <c r="M73" s="614"/>
      <c r="N73" s="748">
        <f t="shared" si="51"/>
        <v>19</v>
      </c>
      <c r="O73" s="730">
        <f t="shared" si="53"/>
        <v>53503.994010191687</v>
      </c>
      <c r="P73" s="730">
        <f t="shared" si="52"/>
        <v>2920.0755004504977</v>
      </c>
      <c r="Q73" s="730">
        <f t="shared" si="54"/>
        <v>111.63504355239718</v>
      </c>
      <c r="R73" s="730">
        <f t="shared" si="55"/>
        <v>56535.704554194584</v>
      </c>
      <c r="Z73" s="614"/>
    </row>
    <row r="74" spans="13:26" x14ac:dyDescent="0.2">
      <c r="M74" s="614"/>
      <c r="N74" s="748">
        <f t="shared" si="51"/>
        <v>20</v>
      </c>
      <c r="O74" s="730">
        <f t="shared" si="53"/>
        <v>56535.704554194584</v>
      </c>
      <c r="P74" s="730">
        <f t="shared" si="52"/>
        <v>2920.0755004504977</v>
      </c>
      <c r="Q74" s="730">
        <f t="shared" si="54"/>
        <v>117.96064867551297</v>
      </c>
      <c r="R74" s="730">
        <f t="shared" si="55"/>
        <v>59573.740703320596</v>
      </c>
      <c r="Z74" s="614"/>
    </row>
    <row r="75" spans="13:26" x14ac:dyDescent="0.2">
      <c r="M75" s="614"/>
      <c r="N75" s="748">
        <f t="shared" si="51"/>
        <v>21</v>
      </c>
      <c r="O75" s="730">
        <f t="shared" si="53"/>
        <v>59573.740703320596</v>
      </c>
      <c r="P75" s="730">
        <f t="shared" si="52"/>
        <v>2920.0755004504977</v>
      </c>
      <c r="Q75" s="730">
        <f t="shared" si="54"/>
        <v>124.29945205076822</v>
      </c>
      <c r="R75" s="730">
        <f t="shared" si="55"/>
        <v>62618.115655821864</v>
      </c>
      <c r="Z75" s="614"/>
    </row>
    <row r="76" spans="13:26" x14ac:dyDescent="0.2">
      <c r="M76" s="614"/>
      <c r="N76" s="748">
        <f t="shared" si="51"/>
        <v>22</v>
      </c>
      <c r="O76" s="730">
        <f t="shared" si="53"/>
        <v>62618.115655821864</v>
      </c>
      <c r="P76" s="730">
        <f t="shared" si="52"/>
        <v>2920.0755004504977</v>
      </c>
      <c r="Q76" s="730">
        <f t="shared" si="54"/>
        <v>130.65148121605947</v>
      </c>
      <c r="R76" s="730">
        <f t="shared" si="55"/>
        <v>65668.842637488429</v>
      </c>
      <c r="Z76" s="614"/>
    </row>
    <row r="77" spans="13:26" x14ac:dyDescent="0.2">
      <c r="M77" s="614"/>
      <c r="N77" s="748">
        <f t="shared" si="51"/>
        <v>23</v>
      </c>
      <c r="O77" s="730">
        <f t="shared" si="53"/>
        <v>65668.842637488429</v>
      </c>
      <c r="P77" s="730">
        <f t="shared" si="52"/>
        <v>2920.0755004504977</v>
      </c>
      <c r="Q77" s="730">
        <f t="shared" si="54"/>
        <v>137.01676376674058</v>
      </c>
      <c r="R77" s="730">
        <f t="shared" si="55"/>
        <v>68725.934901705681</v>
      </c>
      <c r="Z77" s="614"/>
    </row>
    <row r="78" spans="13:26" x14ac:dyDescent="0.2">
      <c r="M78" s="614"/>
      <c r="N78" s="748">
        <f t="shared" si="51"/>
        <v>24</v>
      </c>
      <c r="O78" s="730">
        <f t="shared" si="53"/>
        <v>68725.934901705681</v>
      </c>
      <c r="P78" s="730">
        <f t="shared" si="52"/>
        <v>2920.0755004504977</v>
      </c>
      <c r="Q78" s="730">
        <f t="shared" si="54"/>
        <v>143.39532735574258</v>
      </c>
      <c r="R78" s="730">
        <f t="shared" si="55"/>
        <v>71789.405729511927</v>
      </c>
      <c r="Z78" s="614"/>
    </row>
    <row r="79" spans="13:26" x14ac:dyDescent="0.2">
      <c r="M79" s="614"/>
      <c r="N79" s="748">
        <f t="shared" si="51"/>
        <v>25</v>
      </c>
      <c r="O79" s="730">
        <f t="shared" si="53"/>
        <v>71789.405729511927</v>
      </c>
      <c r="P79" s="730">
        <f t="shared" si="52"/>
        <v>2920.0755004504977</v>
      </c>
      <c r="Q79" s="730">
        <f t="shared" si="54"/>
        <v>149.78719969369374</v>
      </c>
      <c r="R79" s="730">
        <f t="shared" si="55"/>
        <v>74859.26842965612</v>
      </c>
      <c r="Z79" s="614"/>
    </row>
    <row r="80" spans="13:26" x14ac:dyDescent="0.2">
      <c r="M80" s="614"/>
      <c r="N80" s="748">
        <f t="shared" si="51"/>
        <v>26</v>
      </c>
      <c r="O80" s="730">
        <f t="shared" si="53"/>
        <v>74859.26842965612</v>
      </c>
      <c r="P80" s="730">
        <f t="shared" si="52"/>
        <v>2920.0755004504977</v>
      </c>
      <c r="Q80" s="730">
        <f t="shared" si="54"/>
        <v>156.19240854904007</v>
      </c>
      <c r="R80" s="730">
        <f t="shared" si="55"/>
        <v>77935.536338655671</v>
      </c>
      <c r="Z80" s="614"/>
    </row>
    <row r="81" spans="13:26" x14ac:dyDescent="0.2">
      <c r="M81" s="614"/>
      <c r="N81" s="748">
        <f t="shared" si="51"/>
        <v>27</v>
      </c>
      <c r="O81" s="730">
        <f t="shared" si="53"/>
        <v>77935.536338655671</v>
      </c>
      <c r="P81" s="730">
        <f t="shared" si="52"/>
        <v>2920.0755004504977</v>
      </c>
      <c r="Q81" s="730">
        <f t="shared" si="54"/>
        <v>162.61098174816593</v>
      </c>
      <c r="R81" s="730">
        <f t="shared" si="55"/>
        <v>81018.222820854338</v>
      </c>
      <c r="Z81" s="614"/>
    </row>
    <row r="82" spans="13:26" x14ac:dyDescent="0.2">
      <c r="M82" s="614"/>
      <c r="N82" s="748">
        <f t="shared" si="51"/>
        <v>28</v>
      </c>
      <c r="O82" s="730">
        <f t="shared" si="53"/>
        <v>81018.222820854338</v>
      </c>
      <c r="P82" s="730">
        <f t="shared" si="52"/>
        <v>2920.0755004504977</v>
      </c>
      <c r="Q82" s="730">
        <f t="shared" si="54"/>
        <v>169.0429471755148</v>
      </c>
      <c r="R82" s="730">
        <f t="shared" si="55"/>
        <v>84107.341268480362</v>
      </c>
      <c r="Z82" s="614"/>
    </row>
    <row r="83" spans="13:26" x14ac:dyDescent="0.2">
      <c r="M83" s="614"/>
      <c r="N83" s="748">
        <f t="shared" si="51"/>
        <v>29</v>
      </c>
      <c r="O83" s="730">
        <f t="shared" si="53"/>
        <v>84107.341268480362</v>
      </c>
      <c r="P83" s="730">
        <f t="shared" si="52"/>
        <v>2920.0755004504977</v>
      </c>
      <c r="Q83" s="730">
        <f t="shared" si="54"/>
        <v>175.48833277371062</v>
      </c>
      <c r="R83" s="730">
        <f t="shared" si="55"/>
        <v>87202.905101704571</v>
      </c>
      <c r="Z83" s="614"/>
    </row>
    <row r="84" spans="13:26" x14ac:dyDescent="0.2">
      <c r="M84" s="614"/>
      <c r="N84" s="748">
        <f t="shared" si="51"/>
        <v>30</v>
      </c>
      <c r="O84" s="730">
        <f t="shared" si="53"/>
        <v>87202.905101704571</v>
      </c>
      <c r="P84" s="730">
        <f t="shared" si="52"/>
        <v>2920.0755004504977</v>
      </c>
      <c r="Q84" s="730">
        <f t="shared" si="54"/>
        <v>181.94716654367895</v>
      </c>
      <c r="R84" s="730">
        <f t="shared" si="55"/>
        <v>90304.927768698748</v>
      </c>
      <c r="Z84" s="614"/>
    </row>
    <row r="85" spans="13:26" x14ac:dyDescent="0.2">
      <c r="M85" s="614"/>
      <c r="N85" s="748">
        <f t="shared" si="51"/>
        <v>31</v>
      </c>
      <c r="O85" s="730">
        <f t="shared" si="53"/>
        <v>90304.927768698748</v>
      </c>
      <c r="P85" s="730">
        <f t="shared" si="52"/>
        <v>2920.0755004504977</v>
      </c>
      <c r="Q85" s="730">
        <f t="shared" si="54"/>
        <v>188.41947654476886</v>
      </c>
      <c r="R85" s="730">
        <f t="shared" si="55"/>
        <v>93413.422745694028</v>
      </c>
      <c r="Z85" s="614"/>
    </row>
    <row r="86" spans="13:26" x14ac:dyDescent="0.2">
      <c r="M86" s="614"/>
      <c r="N86" s="748">
        <f t="shared" si="51"/>
        <v>32</v>
      </c>
      <c r="O86" s="730">
        <f t="shared" si="53"/>
        <v>93413.422745694028</v>
      </c>
      <c r="P86" s="730">
        <f t="shared" si="52"/>
        <v>2920.0755004504977</v>
      </c>
      <c r="Q86" s="730">
        <f t="shared" si="54"/>
        <v>194.90529089487467</v>
      </c>
      <c r="R86" s="730">
        <f t="shared" si="55"/>
        <v>96528.403537039412</v>
      </c>
      <c r="Z86" s="614"/>
    </row>
    <row r="87" spans="13:26" x14ac:dyDescent="0.2">
      <c r="M87" s="614"/>
      <c r="N87" s="748">
        <f t="shared" si="51"/>
        <v>33</v>
      </c>
      <c r="O87" s="730">
        <f t="shared" si="53"/>
        <v>96528.403537039412</v>
      </c>
      <c r="P87" s="730">
        <f t="shared" si="52"/>
        <v>2920.0755004504977</v>
      </c>
      <c r="Q87" s="730">
        <f t="shared" si="54"/>
        <v>201.40463777055805</v>
      </c>
      <c r="R87" s="730">
        <f t="shared" si="55"/>
        <v>99649.883675260469</v>
      </c>
      <c r="Z87" s="614"/>
    </row>
    <row r="88" spans="13:26" x14ac:dyDescent="0.2">
      <c r="M88" s="614"/>
      <c r="N88" s="748">
        <f t="shared" si="51"/>
        <v>34</v>
      </c>
      <c r="O88" s="730">
        <f t="shared" si="53"/>
        <v>99649.883675260469</v>
      </c>
      <c r="P88" s="730">
        <f t="shared" si="52"/>
        <v>2920.0755004504977</v>
      </c>
      <c r="Q88" s="730">
        <f t="shared" si="54"/>
        <v>207.91754540717062</v>
      </c>
      <c r="R88" s="730">
        <f t="shared" si="55"/>
        <v>102777.87672111814</v>
      </c>
      <c r="Z88" s="614"/>
    </row>
    <row r="89" spans="13:26" x14ac:dyDescent="0.2">
      <c r="M89" s="614"/>
      <c r="N89" s="748">
        <f t="shared" si="51"/>
        <v>35</v>
      </c>
      <c r="O89" s="730">
        <f t="shared" si="53"/>
        <v>102777.87672111814</v>
      </c>
      <c r="P89" s="730">
        <f t="shared" si="52"/>
        <v>2920.0755004504977</v>
      </c>
      <c r="Q89" s="730">
        <f t="shared" si="54"/>
        <v>214.4440420989765</v>
      </c>
      <c r="R89" s="730">
        <f t="shared" si="55"/>
        <v>105912.39626366762</v>
      </c>
      <c r="Z89" s="614"/>
    </row>
    <row r="90" spans="13:26" x14ac:dyDescent="0.2">
      <c r="M90" s="614"/>
      <c r="N90" s="748">
        <f t="shared" si="51"/>
        <v>36</v>
      </c>
      <c r="O90" s="730">
        <f t="shared" si="53"/>
        <v>105912.39626366762</v>
      </c>
      <c r="P90" s="730">
        <f t="shared" si="52"/>
        <v>2920.0755004504977</v>
      </c>
      <c r="Q90" s="730">
        <f t="shared" si="54"/>
        <v>220.98415619927516</v>
      </c>
      <c r="R90" s="730">
        <f t="shared" si="55"/>
        <v>109053.4559203174</v>
      </c>
      <c r="Z90" s="614"/>
    </row>
    <row r="91" spans="13:26" x14ac:dyDescent="0.2">
      <c r="M91" s="614"/>
      <c r="N91" s="748">
        <f t="shared" si="51"/>
        <v>37</v>
      </c>
      <c r="O91" s="730">
        <f t="shared" si="53"/>
        <v>109053.4559203174</v>
      </c>
      <c r="P91" s="730">
        <f t="shared" si="52"/>
        <v>2920.0755004504977</v>
      </c>
      <c r="Q91" s="730">
        <f t="shared" si="54"/>
        <v>227.53791612052484</v>
      </c>
      <c r="R91" s="730">
        <f t="shared" si="55"/>
        <v>112201.06933688842</v>
      </c>
      <c r="Z91" s="614"/>
    </row>
    <row r="92" spans="13:26" x14ac:dyDescent="0.2">
      <c r="M92" s="614"/>
      <c r="N92" s="748">
        <f t="shared" si="51"/>
        <v>38</v>
      </c>
      <c r="O92" s="730">
        <f t="shared" si="53"/>
        <v>112201.06933688842</v>
      </c>
      <c r="P92" s="730">
        <f t="shared" si="52"/>
        <v>2920.0755004504977</v>
      </c>
      <c r="Q92" s="730">
        <f t="shared" si="54"/>
        <v>234.10535033446564</v>
      </c>
      <c r="R92" s="730">
        <f t="shared" si="55"/>
        <v>115355.25018767339</v>
      </c>
      <c r="Z92" s="614"/>
    </row>
    <row r="93" spans="13:26" x14ac:dyDescent="0.2">
      <c r="M93" s="614"/>
      <c r="N93" s="748">
        <f t="shared" si="51"/>
        <v>39</v>
      </c>
      <c r="O93" s="730">
        <f t="shared" si="53"/>
        <v>115355.25018767339</v>
      </c>
      <c r="P93" s="730">
        <f t="shared" si="52"/>
        <v>2920.0755004504977</v>
      </c>
      <c r="Q93" s="730">
        <f t="shared" si="54"/>
        <v>240.68648737224348</v>
      </c>
      <c r="R93" s="730">
        <f t="shared" si="55"/>
        <v>118516.01217549613</v>
      </c>
      <c r="Z93" s="614"/>
    </row>
    <row r="94" spans="13:26" x14ac:dyDescent="0.2">
      <c r="M94" s="614"/>
      <c r="N94" s="748">
        <f t="shared" si="51"/>
        <v>40</v>
      </c>
      <c r="O94" s="730">
        <f t="shared" si="53"/>
        <v>118516.01217549613</v>
      </c>
      <c r="P94" s="730">
        <f t="shared" si="52"/>
        <v>2920.0755004504977</v>
      </c>
      <c r="Q94" s="730">
        <f t="shared" si="54"/>
        <v>247.28135582453399</v>
      </c>
      <c r="R94" s="730">
        <f t="shared" si="55"/>
        <v>121683.36903177117</v>
      </c>
      <c r="Z94" s="614"/>
    </row>
    <row r="95" spans="13:26" x14ac:dyDescent="0.2">
      <c r="M95" s="614"/>
      <c r="N95" s="748">
        <f t="shared" si="51"/>
        <v>41</v>
      </c>
      <c r="O95" s="730">
        <f t="shared" si="53"/>
        <v>121683.36903177117</v>
      </c>
      <c r="P95" s="730">
        <f t="shared" si="52"/>
        <v>2920.0755004504977</v>
      </c>
      <c r="Q95" s="730">
        <f t="shared" si="54"/>
        <v>253.88998434166666</v>
      </c>
      <c r="R95" s="730">
        <f t="shared" si="55"/>
        <v>124857.33451656335</v>
      </c>
      <c r="Z95" s="614"/>
    </row>
    <row r="96" spans="13:26" x14ac:dyDescent="0.2">
      <c r="M96" s="614"/>
      <c r="N96" s="748">
        <f t="shared" si="51"/>
        <v>42</v>
      </c>
      <c r="O96" s="730">
        <f t="shared" si="53"/>
        <v>124857.33451656335</v>
      </c>
      <c r="P96" s="730">
        <f t="shared" si="52"/>
        <v>2920.0755004504977</v>
      </c>
      <c r="Q96" s="730">
        <f t="shared" si="54"/>
        <v>260.51240163374928</v>
      </c>
      <c r="R96" s="730">
        <f t="shared" si="55"/>
        <v>128037.92241864761</v>
      </c>
      <c r="Z96" s="614"/>
    </row>
    <row r="97" spans="13:26" x14ac:dyDescent="0.2">
      <c r="M97" s="614"/>
      <c r="N97" s="748">
        <f t="shared" si="51"/>
        <v>43</v>
      </c>
      <c r="O97" s="730">
        <f t="shared" si="53"/>
        <v>128037.92241864761</v>
      </c>
      <c r="P97" s="730">
        <f t="shared" si="52"/>
        <v>2920.0755004504977</v>
      </c>
      <c r="Q97" s="730">
        <f t="shared" si="54"/>
        <v>267.14863647079284</v>
      </c>
      <c r="R97" s="730">
        <f t="shared" si="55"/>
        <v>131225.14655556891</v>
      </c>
      <c r="Z97" s="614"/>
    </row>
    <row r="98" spans="13:26" x14ac:dyDescent="0.2">
      <c r="M98" s="614"/>
      <c r="N98" s="748">
        <f t="shared" si="51"/>
        <v>44</v>
      </c>
      <c r="O98" s="730">
        <f t="shared" si="53"/>
        <v>131225.14655556891</v>
      </c>
      <c r="P98" s="730">
        <f t="shared" si="52"/>
        <v>2920.0755004504977</v>
      </c>
      <c r="Q98" s="730">
        <f t="shared" si="54"/>
        <v>273.7987176828363</v>
      </c>
      <c r="R98" s="730">
        <f t="shared" si="55"/>
        <v>134419.02077370224</v>
      </c>
      <c r="Z98" s="614"/>
    </row>
    <row r="99" spans="13:26" x14ac:dyDescent="0.2">
      <c r="M99" s="614"/>
      <c r="N99" s="748">
        <f t="shared" si="51"/>
        <v>45</v>
      </c>
      <c r="O99" s="730">
        <f t="shared" si="53"/>
        <v>134419.02077370224</v>
      </c>
      <c r="P99" s="730">
        <f t="shared" si="52"/>
        <v>2920.0755004504977</v>
      </c>
      <c r="Q99" s="730">
        <f t="shared" si="54"/>
        <v>280.46267416007191</v>
      </c>
      <c r="R99" s="730">
        <f t="shared" si="55"/>
        <v>137619.55894831283</v>
      </c>
      <c r="Z99" s="614"/>
    </row>
    <row r="100" spans="13:26" x14ac:dyDescent="0.2">
      <c r="M100" s="614"/>
      <c r="N100" s="748">
        <f t="shared" si="51"/>
        <v>46</v>
      </c>
      <c r="O100" s="730">
        <f t="shared" si="53"/>
        <v>137619.55894831283</v>
      </c>
      <c r="P100" s="730">
        <f t="shared" si="52"/>
        <v>2920.0755004504977</v>
      </c>
      <c r="Q100" s="730">
        <f t="shared" si="54"/>
        <v>287.14053485297092</v>
      </c>
      <c r="R100" s="730">
        <f t="shared" si="55"/>
        <v>140826.77498361631</v>
      </c>
      <c r="Z100" s="614"/>
    </row>
    <row r="101" spans="13:26" x14ac:dyDescent="0.2">
      <c r="M101" s="614"/>
      <c r="N101" s="748">
        <f t="shared" si="51"/>
        <v>47</v>
      </c>
      <c r="O101" s="730">
        <f t="shared" si="53"/>
        <v>140826.77498361631</v>
      </c>
      <c r="P101" s="730">
        <f t="shared" si="52"/>
        <v>2920.0755004504977</v>
      </c>
      <c r="Q101" s="730">
        <f t="shared" si="54"/>
        <v>293.83232877240897</v>
      </c>
      <c r="R101" s="730">
        <f t="shared" si="55"/>
        <v>144040.68281283922</v>
      </c>
      <c r="Z101" s="614"/>
    </row>
    <row r="102" spans="13:26" x14ac:dyDescent="0.2">
      <c r="M102" s="614"/>
      <c r="N102" s="748">
        <f t="shared" si="51"/>
        <v>48</v>
      </c>
      <c r="O102" s="730">
        <f t="shared" si="53"/>
        <v>144040.68281283922</v>
      </c>
      <c r="P102" s="730">
        <f t="shared" si="52"/>
        <v>2920.0755004504977</v>
      </c>
      <c r="Q102" s="730">
        <f t="shared" si="54"/>
        <v>300.53808498979242</v>
      </c>
      <c r="R102" s="730">
        <f t="shared" si="55"/>
        <v>147261.29639827952</v>
      </c>
      <c r="Z102" s="614"/>
    </row>
    <row r="103" spans="13:26" x14ac:dyDescent="0.2">
      <c r="M103" s="614"/>
      <c r="N103" s="748">
        <f t="shared" si="51"/>
        <v>49</v>
      </c>
      <c r="O103" s="730">
        <f t="shared" si="53"/>
        <v>147261.29639827952</v>
      </c>
      <c r="P103" s="730">
        <f t="shared" si="52"/>
        <v>2920.0755004504977</v>
      </c>
      <c r="Q103" s="730">
        <f t="shared" si="54"/>
        <v>307.25783263718461</v>
      </c>
      <c r="R103" s="730">
        <f t="shared" si="55"/>
        <v>150488.6297313672</v>
      </c>
      <c r="Z103" s="614"/>
    </row>
    <row r="104" spans="13:26" x14ac:dyDescent="0.2">
      <c r="M104" s="614"/>
      <c r="N104" s="748">
        <f t="shared" si="51"/>
        <v>50</v>
      </c>
      <c r="O104" s="730">
        <f t="shared" si="53"/>
        <v>150488.6297313672</v>
      </c>
      <c r="P104" s="730">
        <f t="shared" si="52"/>
        <v>2920.0755004504977</v>
      </c>
      <c r="Q104" s="730">
        <f t="shared" si="54"/>
        <v>313.9916009074322</v>
      </c>
      <c r="R104" s="730">
        <f t="shared" si="55"/>
        <v>153722.69683272514</v>
      </c>
      <c r="Z104" s="614"/>
    </row>
    <row r="105" spans="13:26" x14ac:dyDescent="0.2">
      <c r="M105" s="614"/>
      <c r="N105" s="748">
        <f t="shared" si="51"/>
        <v>51</v>
      </c>
      <c r="O105" s="730">
        <f t="shared" si="53"/>
        <v>153722.69683272514</v>
      </c>
      <c r="P105" s="730">
        <f t="shared" si="52"/>
        <v>2920.0755004504977</v>
      </c>
      <c r="Q105" s="730">
        <f t="shared" si="54"/>
        <v>320.73941905429234</v>
      </c>
      <c r="R105" s="730">
        <f t="shared" si="55"/>
        <v>156963.51175222994</v>
      </c>
      <c r="Z105" s="614"/>
    </row>
    <row r="106" spans="13:26" x14ac:dyDescent="0.2">
      <c r="M106" s="614"/>
      <c r="N106" s="748">
        <f t="shared" si="51"/>
        <v>52</v>
      </c>
      <c r="O106" s="730">
        <f t="shared" si="53"/>
        <v>156963.51175222994</v>
      </c>
      <c r="P106" s="730">
        <f t="shared" si="52"/>
        <v>2920.0755004504977</v>
      </c>
      <c r="Q106" s="730">
        <f t="shared" si="54"/>
        <v>327.50131639255949</v>
      </c>
      <c r="R106" s="730">
        <f t="shared" si="55"/>
        <v>160211.08856907301</v>
      </c>
      <c r="Z106" s="614"/>
    </row>
    <row r="107" spans="13:26" x14ac:dyDescent="0.2">
      <c r="M107" s="614"/>
      <c r="N107" s="748">
        <f t="shared" si="51"/>
        <v>53</v>
      </c>
      <c r="O107" s="730">
        <f t="shared" si="53"/>
        <v>160211.08856907301</v>
      </c>
      <c r="P107" s="730">
        <f t="shared" si="52"/>
        <v>2920.0755004504977</v>
      </c>
      <c r="Q107" s="730">
        <f t="shared" si="54"/>
        <v>334.27732229819287</v>
      </c>
      <c r="R107" s="730">
        <f t="shared" si="55"/>
        <v>163465.44139182172</v>
      </c>
      <c r="Z107" s="614"/>
    </row>
    <row r="108" spans="13:26" x14ac:dyDescent="0.2">
      <c r="M108" s="614"/>
      <c r="N108" s="748">
        <f t="shared" si="51"/>
        <v>54</v>
      </c>
      <c r="O108" s="730">
        <f t="shared" si="53"/>
        <v>163465.44139182172</v>
      </c>
      <c r="P108" s="730">
        <f t="shared" si="52"/>
        <v>2920.0755004504977</v>
      </c>
      <c r="Q108" s="730">
        <f t="shared" si="54"/>
        <v>341.06746620844405</v>
      </c>
      <c r="R108" s="730">
        <f t="shared" si="55"/>
        <v>166726.58435848067</v>
      </c>
      <c r="Z108" s="614"/>
    </row>
    <row r="109" spans="13:26" x14ac:dyDescent="0.2">
      <c r="M109" s="614"/>
      <c r="N109" s="748">
        <f t="shared" si="51"/>
        <v>55</v>
      </c>
      <c r="O109" s="730">
        <f t="shared" si="53"/>
        <v>166726.58435848067</v>
      </c>
      <c r="P109" s="730">
        <f t="shared" si="52"/>
        <v>2920.0755004504977</v>
      </c>
      <c r="Q109" s="730">
        <f t="shared" si="54"/>
        <v>347.87177762198485</v>
      </c>
      <c r="R109" s="730">
        <f t="shared" si="55"/>
        <v>169994.53163655315</v>
      </c>
      <c r="Z109" s="614"/>
    </row>
    <row r="110" spans="13:26" x14ac:dyDescent="0.2">
      <c r="M110" s="614"/>
      <c r="N110" s="748">
        <f t="shared" si="51"/>
        <v>56</v>
      </c>
      <c r="O110" s="730">
        <f t="shared" si="53"/>
        <v>169994.53163655315</v>
      </c>
      <c r="P110" s="730">
        <f t="shared" si="52"/>
        <v>2920.0755004504977</v>
      </c>
      <c r="Q110" s="730">
        <f t="shared" si="54"/>
        <v>354.69028609903552</v>
      </c>
      <c r="R110" s="730">
        <f t="shared" si="55"/>
        <v>173269.29742310269</v>
      </c>
      <c r="Z110" s="614"/>
    </row>
    <row r="111" spans="13:26" x14ac:dyDescent="0.2">
      <c r="M111" s="614"/>
      <c r="N111" s="748">
        <f t="shared" si="51"/>
        <v>57</v>
      </c>
      <c r="O111" s="730">
        <f t="shared" si="53"/>
        <v>173269.29742310269</v>
      </c>
      <c r="P111" s="730">
        <f t="shared" si="52"/>
        <v>2920.0755004504977</v>
      </c>
      <c r="Q111" s="730">
        <f t="shared" si="54"/>
        <v>361.52302126149311</v>
      </c>
      <c r="R111" s="730">
        <f t="shared" si="55"/>
        <v>176550.89594481469</v>
      </c>
      <c r="Z111" s="614"/>
    </row>
    <row r="112" spans="13:26" x14ac:dyDescent="0.2">
      <c r="M112" s="614"/>
      <c r="N112" s="748">
        <f t="shared" si="51"/>
        <v>58</v>
      </c>
      <c r="O112" s="730">
        <f t="shared" si="53"/>
        <v>176550.89594481469</v>
      </c>
      <c r="P112" s="730">
        <f t="shared" si="52"/>
        <v>2920.0755004504977</v>
      </c>
      <c r="Q112" s="730">
        <f t="shared" si="54"/>
        <v>368.37001279306025</v>
      </c>
      <c r="R112" s="730">
        <f t="shared" si="55"/>
        <v>179839.34145805825</v>
      </c>
      <c r="Z112" s="614"/>
    </row>
    <row r="113" spans="13:26" x14ac:dyDescent="0.2">
      <c r="M113" s="614"/>
      <c r="N113" s="748">
        <f t="shared" si="51"/>
        <v>59</v>
      </c>
      <c r="O113" s="730">
        <f t="shared" si="53"/>
        <v>179839.34145805825</v>
      </c>
      <c r="P113" s="730">
        <f t="shared" si="52"/>
        <v>2920.0755004504977</v>
      </c>
      <c r="Q113" s="730">
        <f t="shared" si="54"/>
        <v>375.23129043937394</v>
      </c>
      <c r="R113" s="730">
        <f t="shared" si="55"/>
        <v>183134.64824894813</v>
      </c>
      <c r="Z113" s="614"/>
    </row>
    <row r="114" spans="13:26" x14ac:dyDescent="0.2">
      <c r="M114" s="614"/>
      <c r="N114" s="748">
        <f t="shared" si="51"/>
        <v>60</v>
      </c>
      <c r="O114" s="730">
        <f t="shared" si="53"/>
        <v>183134.64824894813</v>
      </c>
      <c r="P114" s="730">
        <f t="shared" si="52"/>
        <v>2920.0755004504977</v>
      </c>
      <c r="Q114" s="730">
        <f t="shared" si="54"/>
        <v>382.10688400813495</v>
      </c>
      <c r="R114" s="730">
        <f t="shared" si="55"/>
        <v>186436.83063340676</v>
      </c>
      <c r="Z114" s="614"/>
    </row>
    <row r="115" spans="13:26" x14ac:dyDescent="0.2">
      <c r="M115" s="614"/>
      <c r="N115" s="748">
        <f t="shared" si="51"/>
        <v>61</v>
      </c>
      <c r="O115" s="730">
        <f t="shared" si="53"/>
        <v>186436.83063340676</v>
      </c>
      <c r="P115" s="730">
        <f t="shared" si="52"/>
        <v>2920.0755004504977</v>
      </c>
      <c r="Q115" s="730">
        <f t="shared" si="54"/>
        <v>388.99682336923718</v>
      </c>
      <c r="R115" s="730">
        <f t="shared" si="55"/>
        <v>189745.9029572265</v>
      </c>
      <c r="Z115" s="614"/>
    </row>
    <row r="116" spans="13:26" x14ac:dyDescent="0.2">
      <c r="M116" s="614"/>
      <c r="N116" s="748">
        <f t="shared" si="51"/>
        <v>62</v>
      </c>
      <c r="O116" s="730">
        <f t="shared" si="53"/>
        <v>189745.9029572265</v>
      </c>
      <c r="P116" s="730">
        <f t="shared" si="52"/>
        <v>2920.0755004504977</v>
      </c>
      <c r="Q116" s="730">
        <f t="shared" si="54"/>
        <v>395.90113845489759</v>
      </c>
      <c r="R116" s="730">
        <f t="shared" si="55"/>
        <v>193061.87959613191</v>
      </c>
      <c r="Z116" s="614"/>
    </row>
    <row r="117" spans="13:26" x14ac:dyDescent="0.2">
      <c r="M117" s="614"/>
      <c r="N117" s="748">
        <f t="shared" si="51"/>
        <v>63</v>
      </c>
      <c r="O117" s="730">
        <f t="shared" si="53"/>
        <v>193061.87959613191</v>
      </c>
      <c r="P117" s="730">
        <f t="shared" si="52"/>
        <v>2920.0755004504977</v>
      </c>
      <c r="Q117" s="730">
        <f t="shared" si="54"/>
        <v>402.81985925978597</v>
      </c>
      <c r="R117" s="730">
        <f t="shared" si="55"/>
        <v>196384.77495584221</v>
      </c>
      <c r="Z117" s="614"/>
    </row>
    <row r="118" spans="13:26" x14ac:dyDescent="0.2">
      <c r="M118" s="614"/>
      <c r="N118" s="748">
        <f t="shared" si="51"/>
        <v>64</v>
      </c>
      <c r="O118" s="730">
        <f t="shared" si="53"/>
        <v>196384.77495584221</v>
      </c>
      <c r="P118" s="730">
        <f t="shared" si="52"/>
        <v>2920.0755004504977</v>
      </c>
      <c r="Q118" s="730">
        <f t="shared" si="54"/>
        <v>409.7530158411555</v>
      </c>
      <c r="R118" s="730">
        <f t="shared" si="55"/>
        <v>199714.60347213387</v>
      </c>
      <c r="Z118" s="614"/>
    </row>
    <row r="119" spans="13:26" x14ac:dyDescent="0.2">
      <c r="M119" s="614"/>
      <c r="N119" s="748">
        <f t="shared" si="51"/>
        <v>65</v>
      </c>
      <c r="O119" s="730">
        <f t="shared" si="53"/>
        <v>199714.60347213387</v>
      </c>
      <c r="P119" s="730">
        <f t="shared" si="52"/>
        <v>2920.0755004504977</v>
      </c>
      <c r="Q119" s="730">
        <f t="shared" si="54"/>
        <v>416.70063831897323</v>
      </c>
      <c r="R119" s="730">
        <f t="shared" si="55"/>
        <v>203051.37961090336</v>
      </c>
      <c r="Z119" s="614"/>
    </row>
    <row r="120" spans="13:26" x14ac:dyDescent="0.2">
      <c r="M120" s="614"/>
      <c r="N120" s="748">
        <f t="shared" si="51"/>
        <v>66</v>
      </c>
      <c r="O120" s="730">
        <f t="shared" si="53"/>
        <v>203051.37961090336</v>
      </c>
      <c r="P120" s="730">
        <f t="shared" si="52"/>
        <v>2920.0755004504977</v>
      </c>
      <c r="Q120" s="730">
        <f t="shared" si="54"/>
        <v>423.66275687605099</v>
      </c>
      <c r="R120" s="730">
        <f t="shared" si="55"/>
        <v>206395.11786822992</v>
      </c>
      <c r="Z120" s="614"/>
    </row>
    <row r="121" spans="13:26" x14ac:dyDescent="0.2">
      <c r="M121" s="614"/>
      <c r="N121" s="748">
        <f t="shared" ref="N121:N184" si="56">N120+1</f>
        <v>67</v>
      </c>
      <c r="O121" s="730">
        <f t="shared" si="53"/>
        <v>206395.11786822992</v>
      </c>
      <c r="P121" s="730">
        <f t="shared" ref="P121:P184" si="57">P120</f>
        <v>2920.0755004504977</v>
      </c>
      <c r="Q121" s="730">
        <f t="shared" si="54"/>
        <v>430.63940175817635</v>
      </c>
      <c r="R121" s="730">
        <f t="shared" si="55"/>
        <v>209745.8327704386</v>
      </c>
      <c r="Z121" s="614"/>
    </row>
    <row r="122" spans="13:26" x14ac:dyDescent="0.2">
      <c r="M122" s="614"/>
      <c r="N122" s="748">
        <f t="shared" si="56"/>
        <v>68</v>
      </c>
      <c r="O122" s="730">
        <f t="shared" ref="O122:O185" si="58">R121</f>
        <v>209745.8327704386</v>
      </c>
      <c r="P122" s="730">
        <f t="shared" si="57"/>
        <v>2920.0755004504977</v>
      </c>
      <c r="Q122" s="730">
        <f t="shared" ref="Q122:Q185" si="59">O122*$P$49</f>
        <v>437.63060327424409</v>
      </c>
      <c r="R122" s="730">
        <f t="shared" ref="R122:R185" si="60">O122+P122+Q122</f>
        <v>213103.53887416335</v>
      </c>
      <c r="Z122" s="614"/>
    </row>
    <row r="123" spans="13:26" x14ac:dyDescent="0.2">
      <c r="M123" s="614"/>
      <c r="N123" s="748">
        <f t="shared" si="56"/>
        <v>69</v>
      </c>
      <c r="O123" s="730">
        <f t="shared" si="58"/>
        <v>213103.53887416335</v>
      </c>
      <c r="P123" s="730">
        <f t="shared" si="57"/>
        <v>2920.0755004504977</v>
      </c>
      <c r="Q123" s="730">
        <f t="shared" si="59"/>
        <v>444.63639179638807</v>
      </c>
      <c r="R123" s="730">
        <f t="shared" si="60"/>
        <v>216468.25076641023</v>
      </c>
      <c r="Z123" s="614"/>
    </row>
    <row r="124" spans="13:26" x14ac:dyDescent="0.2">
      <c r="M124" s="614"/>
      <c r="N124" s="748">
        <f t="shared" si="56"/>
        <v>70</v>
      </c>
      <c r="O124" s="730">
        <f t="shared" si="58"/>
        <v>216468.25076641023</v>
      </c>
      <c r="P124" s="730">
        <f t="shared" si="57"/>
        <v>2920.0755004504977</v>
      </c>
      <c r="Q124" s="730">
        <f t="shared" si="59"/>
        <v>451.65679776011297</v>
      </c>
      <c r="R124" s="730">
        <f t="shared" si="60"/>
        <v>219839.98306462084</v>
      </c>
      <c r="Z124" s="614"/>
    </row>
    <row r="125" spans="13:26" x14ac:dyDescent="0.2">
      <c r="M125" s="614"/>
      <c r="N125" s="748">
        <f t="shared" si="56"/>
        <v>71</v>
      </c>
      <c r="O125" s="730">
        <f t="shared" si="58"/>
        <v>219839.98306462084</v>
      </c>
      <c r="P125" s="730">
        <f t="shared" si="57"/>
        <v>2920.0755004504977</v>
      </c>
      <c r="Q125" s="730">
        <f t="shared" si="59"/>
        <v>458.69185166442645</v>
      </c>
      <c r="R125" s="730">
        <f t="shared" si="60"/>
        <v>223218.75041673577</v>
      </c>
      <c r="Z125" s="614"/>
    </row>
    <row r="126" spans="13:26" x14ac:dyDescent="0.2">
      <c r="M126" s="614"/>
      <c r="N126" s="748">
        <f t="shared" si="56"/>
        <v>72</v>
      </c>
      <c r="O126" s="730">
        <f t="shared" si="58"/>
        <v>223218.75041673577</v>
      </c>
      <c r="P126" s="730">
        <f t="shared" si="57"/>
        <v>2920.0755004504977</v>
      </c>
      <c r="Q126" s="730">
        <f t="shared" si="59"/>
        <v>465.74158407197194</v>
      </c>
      <c r="R126" s="730">
        <f t="shared" si="60"/>
        <v>226604.56750125825</v>
      </c>
      <c r="Z126" s="614"/>
    </row>
    <row r="127" spans="13:26" x14ac:dyDescent="0.2">
      <c r="M127" s="614"/>
      <c r="N127" s="748">
        <f t="shared" si="56"/>
        <v>73</v>
      </c>
      <c r="O127" s="730">
        <f t="shared" si="58"/>
        <v>226604.56750125825</v>
      </c>
      <c r="P127" s="730">
        <f t="shared" si="57"/>
        <v>2920.0755004504977</v>
      </c>
      <c r="Q127" s="730">
        <f t="shared" si="59"/>
        <v>472.80602560916111</v>
      </c>
      <c r="R127" s="730">
        <f t="shared" si="60"/>
        <v>229997.44902731793</v>
      </c>
      <c r="Z127" s="614"/>
    </row>
    <row r="128" spans="13:26" x14ac:dyDescent="0.2">
      <c r="M128" s="614"/>
      <c r="N128" s="748">
        <f t="shared" si="56"/>
        <v>74</v>
      </c>
      <c r="O128" s="730">
        <f t="shared" si="58"/>
        <v>229997.44902731793</v>
      </c>
      <c r="P128" s="730">
        <f t="shared" si="57"/>
        <v>2920.0755004504977</v>
      </c>
      <c r="Q128" s="730">
        <f t="shared" si="59"/>
        <v>479.88520696630701</v>
      </c>
      <c r="R128" s="730">
        <f t="shared" si="60"/>
        <v>233397.40973473474</v>
      </c>
      <c r="Z128" s="614"/>
    </row>
    <row r="129" spans="13:26" x14ac:dyDescent="0.2">
      <c r="M129" s="614"/>
      <c r="N129" s="748">
        <f t="shared" si="56"/>
        <v>75</v>
      </c>
      <c r="O129" s="730">
        <f t="shared" si="58"/>
        <v>233397.40973473474</v>
      </c>
      <c r="P129" s="730">
        <f t="shared" si="57"/>
        <v>2920.0755004504977</v>
      </c>
      <c r="Q129" s="730">
        <f t="shared" si="59"/>
        <v>486.97915889775749</v>
      </c>
      <c r="R129" s="730">
        <f t="shared" si="60"/>
        <v>236804.46439408301</v>
      </c>
      <c r="Z129" s="614"/>
    </row>
    <row r="130" spans="13:26" x14ac:dyDescent="0.2">
      <c r="M130" s="614"/>
      <c r="N130" s="748">
        <f t="shared" si="56"/>
        <v>76</v>
      </c>
      <c r="O130" s="730">
        <f t="shared" si="58"/>
        <v>236804.46439408301</v>
      </c>
      <c r="P130" s="730">
        <f t="shared" si="57"/>
        <v>2920.0755004504977</v>
      </c>
      <c r="Q130" s="730">
        <f t="shared" si="59"/>
        <v>494.08791222202882</v>
      </c>
      <c r="R130" s="730">
        <f t="shared" si="60"/>
        <v>240218.62780675554</v>
      </c>
      <c r="Z130" s="614"/>
    </row>
    <row r="131" spans="13:26" x14ac:dyDescent="0.2">
      <c r="M131" s="614"/>
      <c r="N131" s="748">
        <f t="shared" si="56"/>
        <v>77</v>
      </c>
      <c r="O131" s="730">
        <f t="shared" si="58"/>
        <v>240218.62780675554</v>
      </c>
      <c r="P131" s="730">
        <f t="shared" si="57"/>
        <v>2920.0755004504977</v>
      </c>
      <c r="Q131" s="730">
        <f t="shared" si="59"/>
        <v>501.2114978219393</v>
      </c>
      <c r="R131" s="730">
        <f t="shared" si="60"/>
        <v>243639.91480502798</v>
      </c>
      <c r="Z131" s="614"/>
    </row>
    <row r="132" spans="13:26" x14ac:dyDescent="0.2">
      <c r="M132" s="614"/>
      <c r="N132" s="748">
        <f t="shared" si="56"/>
        <v>78</v>
      </c>
      <c r="O132" s="730">
        <f t="shared" si="58"/>
        <v>243639.91480502798</v>
      </c>
      <c r="P132" s="730">
        <f t="shared" si="57"/>
        <v>2920.0755004504977</v>
      </c>
      <c r="Q132" s="730">
        <f t="shared" si="59"/>
        <v>508.34994664474385</v>
      </c>
      <c r="R132" s="730">
        <f t="shared" si="60"/>
        <v>247068.34025212322</v>
      </c>
      <c r="Z132" s="614"/>
    </row>
    <row r="133" spans="13:26" x14ac:dyDescent="0.2">
      <c r="M133" s="614"/>
      <c r="N133" s="748">
        <f t="shared" si="56"/>
        <v>79</v>
      </c>
      <c r="O133" s="730">
        <f t="shared" si="58"/>
        <v>247068.34025212322</v>
      </c>
      <c r="P133" s="730">
        <f t="shared" si="57"/>
        <v>2920.0755004504977</v>
      </c>
      <c r="Q133" s="730">
        <f t="shared" si="59"/>
        <v>515.50328970226803</v>
      </c>
      <c r="R133" s="730">
        <f t="shared" si="60"/>
        <v>250503.91904227599</v>
      </c>
      <c r="Z133" s="614"/>
    </row>
    <row r="134" spans="13:26" x14ac:dyDescent="0.2">
      <c r="M134" s="614"/>
      <c r="N134" s="748">
        <f t="shared" si="56"/>
        <v>80</v>
      </c>
      <c r="O134" s="730">
        <f t="shared" si="58"/>
        <v>250503.91904227599</v>
      </c>
      <c r="P134" s="730">
        <f t="shared" si="57"/>
        <v>2920.0755004504977</v>
      </c>
      <c r="Q134" s="730">
        <f t="shared" si="59"/>
        <v>522.67155807104336</v>
      </c>
      <c r="R134" s="730">
        <f t="shared" si="60"/>
        <v>253946.66610079753</v>
      </c>
      <c r="Z134" s="614"/>
    </row>
    <row r="135" spans="13:26" x14ac:dyDescent="0.2">
      <c r="M135" s="614"/>
      <c r="N135" s="748">
        <f t="shared" si="56"/>
        <v>81</v>
      </c>
      <c r="O135" s="730">
        <f t="shared" si="58"/>
        <v>253946.66610079753</v>
      </c>
      <c r="P135" s="730">
        <f t="shared" si="57"/>
        <v>2920.0755004504977</v>
      </c>
      <c r="Q135" s="730">
        <f t="shared" si="59"/>
        <v>529.85478289244134</v>
      </c>
      <c r="R135" s="730">
        <f t="shared" si="60"/>
        <v>257396.59638414049</v>
      </c>
      <c r="Z135" s="614"/>
    </row>
    <row r="136" spans="13:26" x14ac:dyDescent="0.2">
      <c r="M136" s="614"/>
      <c r="N136" s="748">
        <f t="shared" si="56"/>
        <v>82</v>
      </c>
      <c r="O136" s="730">
        <f t="shared" si="58"/>
        <v>257396.59638414049</v>
      </c>
      <c r="P136" s="730">
        <f t="shared" si="57"/>
        <v>2920.0755004504977</v>
      </c>
      <c r="Q136" s="730">
        <f t="shared" si="59"/>
        <v>537.05299537280985</v>
      </c>
      <c r="R136" s="730">
        <f t="shared" si="60"/>
        <v>260853.72487996379</v>
      </c>
      <c r="Z136" s="614"/>
    </row>
    <row r="137" spans="13:26" x14ac:dyDescent="0.2">
      <c r="M137" s="614"/>
      <c r="N137" s="748">
        <f t="shared" si="56"/>
        <v>83</v>
      </c>
      <c r="O137" s="730">
        <f t="shared" si="58"/>
        <v>260853.72487996379</v>
      </c>
      <c r="P137" s="730">
        <f t="shared" si="57"/>
        <v>2920.0755004504977</v>
      </c>
      <c r="Q137" s="730">
        <f t="shared" si="59"/>
        <v>544.26622678360798</v>
      </c>
      <c r="R137" s="730">
        <f t="shared" si="60"/>
        <v>264318.06660719792</v>
      </c>
      <c r="Z137" s="614"/>
    </row>
    <row r="138" spans="13:26" x14ac:dyDescent="0.2">
      <c r="M138" s="614"/>
      <c r="N138" s="748">
        <f t="shared" si="56"/>
        <v>84</v>
      </c>
      <c r="O138" s="730">
        <f t="shared" si="58"/>
        <v>264318.06660719792</v>
      </c>
      <c r="P138" s="730">
        <f t="shared" si="57"/>
        <v>2920.0755004504977</v>
      </c>
      <c r="Q138" s="730">
        <f t="shared" si="59"/>
        <v>551.49450846154218</v>
      </c>
      <c r="R138" s="730">
        <f t="shared" si="60"/>
        <v>267789.63661610999</v>
      </c>
      <c r="Z138" s="614"/>
    </row>
    <row r="139" spans="13:26" x14ac:dyDescent="0.2">
      <c r="M139" s="614"/>
      <c r="N139" s="748">
        <f t="shared" si="56"/>
        <v>85</v>
      </c>
      <c r="O139" s="730">
        <f t="shared" si="58"/>
        <v>267789.63661610999</v>
      </c>
      <c r="P139" s="730">
        <f t="shared" si="57"/>
        <v>2920.0755004504977</v>
      </c>
      <c r="Q139" s="730">
        <f t="shared" si="59"/>
        <v>558.73787180870227</v>
      </c>
      <c r="R139" s="730">
        <f t="shared" si="60"/>
        <v>271268.44998836919</v>
      </c>
      <c r="Z139" s="614"/>
    </row>
    <row r="140" spans="13:26" x14ac:dyDescent="0.2">
      <c r="M140" s="614"/>
      <c r="N140" s="748">
        <f t="shared" si="56"/>
        <v>86</v>
      </c>
      <c r="O140" s="730">
        <f t="shared" si="58"/>
        <v>271268.44998836919</v>
      </c>
      <c r="P140" s="730">
        <f t="shared" si="57"/>
        <v>2920.0755004504977</v>
      </c>
      <c r="Q140" s="730">
        <f t="shared" si="59"/>
        <v>565.9963482926978</v>
      </c>
      <c r="R140" s="730">
        <f t="shared" si="60"/>
        <v>274754.52183711238</v>
      </c>
      <c r="Z140" s="614"/>
    </row>
    <row r="141" spans="13:26" x14ac:dyDescent="0.2">
      <c r="M141" s="614"/>
      <c r="N141" s="748">
        <f t="shared" si="56"/>
        <v>87</v>
      </c>
      <c r="O141" s="730">
        <f t="shared" si="58"/>
        <v>274754.52183711238</v>
      </c>
      <c r="P141" s="730">
        <f t="shared" si="57"/>
        <v>2920.0755004504977</v>
      </c>
      <c r="Q141" s="730">
        <f t="shared" si="59"/>
        <v>573.26996944679524</v>
      </c>
      <c r="R141" s="730">
        <f t="shared" si="60"/>
        <v>278247.8673070097</v>
      </c>
      <c r="Z141" s="614"/>
    </row>
    <row r="142" spans="13:26" x14ac:dyDescent="0.2">
      <c r="M142" s="614"/>
      <c r="N142" s="748">
        <f t="shared" si="56"/>
        <v>88</v>
      </c>
      <c r="O142" s="730">
        <f t="shared" si="58"/>
        <v>278247.8673070097</v>
      </c>
      <c r="P142" s="730">
        <f t="shared" si="57"/>
        <v>2920.0755004504977</v>
      </c>
      <c r="Q142" s="730">
        <f t="shared" si="59"/>
        <v>580.55876687005434</v>
      </c>
      <c r="R142" s="730">
        <f t="shared" si="60"/>
        <v>281748.50157433026</v>
      </c>
      <c r="Z142" s="614"/>
    </row>
    <row r="143" spans="13:26" x14ac:dyDescent="0.2">
      <c r="M143" s="614"/>
      <c r="N143" s="748">
        <f t="shared" si="56"/>
        <v>89</v>
      </c>
      <c r="O143" s="730">
        <f t="shared" si="58"/>
        <v>281748.50157433026</v>
      </c>
      <c r="P143" s="730">
        <f t="shared" si="57"/>
        <v>2920.0755004504977</v>
      </c>
      <c r="Q143" s="730">
        <f t="shared" si="59"/>
        <v>587.86277222746571</v>
      </c>
      <c r="R143" s="730">
        <f t="shared" si="60"/>
        <v>285256.43984700821</v>
      </c>
      <c r="Z143" s="614"/>
    </row>
    <row r="144" spans="13:26" x14ac:dyDescent="0.2">
      <c r="M144" s="614"/>
      <c r="N144" s="748">
        <f t="shared" si="56"/>
        <v>90</v>
      </c>
      <c r="O144" s="730">
        <f t="shared" si="58"/>
        <v>285256.43984700821</v>
      </c>
      <c r="P144" s="730">
        <f t="shared" si="57"/>
        <v>2920.0755004504977</v>
      </c>
      <c r="Q144" s="730">
        <f t="shared" si="59"/>
        <v>595.18201725008828</v>
      </c>
      <c r="R144" s="730">
        <f t="shared" si="60"/>
        <v>288771.69736470882</v>
      </c>
      <c r="Z144" s="614"/>
    </row>
    <row r="145" spans="13:26" x14ac:dyDescent="0.2">
      <c r="M145" s="614"/>
      <c r="N145" s="748">
        <f t="shared" si="56"/>
        <v>91</v>
      </c>
      <c r="O145" s="730">
        <f t="shared" si="58"/>
        <v>288771.69736470882</v>
      </c>
      <c r="P145" s="730">
        <f t="shared" si="57"/>
        <v>2920.0755004504977</v>
      </c>
      <c r="Q145" s="730">
        <f t="shared" si="59"/>
        <v>602.51653373518741</v>
      </c>
      <c r="R145" s="730">
        <f t="shared" si="60"/>
        <v>292294.28939889453</v>
      </c>
      <c r="Z145" s="614"/>
    </row>
    <row r="146" spans="13:26" x14ac:dyDescent="0.2">
      <c r="M146" s="614"/>
      <c r="N146" s="748">
        <f t="shared" si="56"/>
        <v>92</v>
      </c>
      <c r="O146" s="730">
        <f t="shared" si="58"/>
        <v>292294.28939889453</v>
      </c>
      <c r="P146" s="730">
        <f t="shared" si="57"/>
        <v>2920.0755004504977</v>
      </c>
      <c r="Q146" s="730">
        <f t="shared" si="59"/>
        <v>609.86635354637281</v>
      </c>
      <c r="R146" s="730">
        <f t="shared" si="60"/>
        <v>295824.23125289142</v>
      </c>
      <c r="Z146" s="614"/>
    </row>
    <row r="147" spans="13:26" x14ac:dyDescent="0.2">
      <c r="M147" s="614"/>
      <c r="N147" s="748">
        <f t="shared" si="56"/>
        <v>93</v>
      </c>
      <c r="O147" s="730">
        <f t="shared" si="58"/>
        <v>295824.23125289142</v>
      </c>
      <c r="P147" s="730">
        <f t="shared" si="57"/>
        <v>2920.0755004504977</v>
      </c>
      <c r="Q147" s="730">
        <f t="shared" si="59"/>
        <v>617.23150861373676</v>
      </c>
      <c r="R147" s="730">
        <f t="shared" si="60"/>
        <v>299361.53826195566</v>
      </c>
      <c r="Z147" s="614"/>
    </row>
    <row r="148" spans="13:26" x14ac:dyDescent="0.2">
      <c r="M148" s="614"/>
      <c r="N148" s="748">
        <f t="shared" si="56"/>
        <v>94</v>
      </c>
      <c r="O148" s="730">
        <f t="shared" si="58"/>
        <v>299361.53826195566</v>
      </c>
      <c r="P148" s="730">
        <f t="shared" si="57"/>
        <v>2920.0755004504977</v>
      </c>
      <c r="Q148" s="730">
        <f t="shared" si="59"/>
        <v>624.6120309339932</v>
      </c>
      <c r="R148" s="730">
        <f t="shared" si="60"/>
        <v>302906.22579334019</v>
      </c>
      <c r="Z148" s="614"/>
    </row>
    <row r="149" spans="13:26" x14ac:dyDescent="0.2">
      <c r="M149" s="614"/>
      <c r="N149" s="748">
        <f t="shared" si="56"/>
        <v>95</v>
      </c>
      <c r="O149" s="730">
        <f t="shared" si="58"/>
        <v>302906.22579334019</v>
      </c>
      <c r="P149" s="730">
        <f t="shared" si="57"/>
        <v>2920.0755004504977</v>
      </c>
      <c r="Q149" s="730">
        <f t="shared" si="59"/>
        <v>632.00795257061668</v>
      </c>
      <c r="R149" s="730">
        <f t="shared" si="60"/>
        <v>306458.30924636131</v>
      </c>
      <c r="Z149" s="614"/>
    </row>
    <row r="150" spans="13:26" x14ac:dyDescent="0.2">
      <c r="M150" s="614"/>
      <c r="N150" s="748">
        <f t="shared" si="56"/>
        <v>96</v>
      </c>
      <c r="O150" s="730">
        <f t="shared" si="58"/>
        <v>306458.30924636131</v>
      </c>
      <c r="P150" s="730">
        <f t="shared" si="57"/>
        <v>2920.0755004504977</v>
      </c>
      <c r="Q150" s="730">
        <f t="shared" si="59"/>
        <v>639.41930565398138</v>
      </c>
      <c r="R150" s="730">
        <f t="shared" si="60"/>
        <v>310017.80405246583</v>
      </c>
      <c r="Z150" s="614"/>
    </row>
    <row r="151" spans="13:26" x14ac:dyDescent="0.2">
      <c r="M151" s="614"/>
      <c r="N151" s="748">
        <f t="shared" si="56"/>
        <v>97</v>
      </c>
      <c r="O151" s="730">
        <f t="shared" si="58"/>
        <v>310017.80405246583</v>
      </c>
      <c r="P151" s="730">
        <f t="shared" si="57"/>
        <v>2920.0755004504977</v>
      </c>
      <c r="Q151" s="730">
        <f t="shared" si="59"/>
        <v>646.84612238150123</v>
      </c>
      <c r="R151" s="730">
        <f t="shared" si="60"/>
        <v>313584.72567529784</v>
      </c>
      <c r="Z151" s="614"/>
    </row>
    <row r="152" spans="13:26" x14ac:dyDescent="0.2">
      <c r="M152" s="614"/>
      <c r="N152" s="748">
        <f t="shared" si="56"/>
        <v>98</v>
      </c>
      <c r="O152" s="730">
        <f t="shared" si="58"/>
        <v>313584.72567529784</v>
      </c>
      <c r="P152" s="730">
        <f t="shared" si="57"/>
        <v>2920.0755004504977</v>
      </c>
      <c r="Q152" s="730">
        <f t="shared" si="59"/>
        <v>654.28843501776885</v>
      </c>
      <c r="R152" s="730">
        <f t="shared" si="60"/>
        <v>317159.0896107661</v>
      </c>
      <c r="Z152" s="614"/>
    </row>
    <row r="153" spans="13:26" x14ac:dyDescent="0.2">
      <c r="M153" s="614"/>
      <c r="N153" s="748">
        <f t="shared" si="56"/>
        <v>99</v>
      </c>
      <c r="O153" s="730">
        <f t="shared" si="58"/>
        <v>317159.0896107661</v>
      </c>
      <c r="P153" s="730">
        <f t="shared" si="57"/>
        <v>2920.0755004504977</v>
      </c>
      <c r="Q153" s="730">
        <f t="shared" si="59"/>
        <v>661.74627589469685</v>
      </c>
      <c r="R153" s="730">
        <f t="shared" si="60"/>
        <v>320740.91138711129</v>
      </c>
      <c r="Z153" s="614"/>
    </row>
    <row r="154" spans="13:26" x14ac:dyDescent="0.2">
      <c r="M154" s="614"/>
      <c r="N154" s="748">
        <f t="shared" si="56"/>
        <v>100</v>
      </c>
      <c r="O154" s="730">
        <f t="shared" si="58"/>
        <v>320740.91138711129</v>
      </c>
      <c r="P154" s="730">
        <f t="shared" si="57"/>
        <v>2920.0755004504977</v>
      </c>
      <c r="Q154" s="730">
        <f t="shared" si="59"/>
        <v>669.21967741165747</v>
      </c>
      <c r="R154" s="730">
        <f t="shared" si="60"/>
        <v>324330.20656497346</v>
      </c>
      <c r="Z154" s="614"/>
    </row>
    <row r="155" spans="13:26" x14ac:dyDescent="0.2">
      <c r="M155" s="614"/>
      <c r="N155" s="748">
        <f t="shared" si="56"/>
        <v>101</v>
      </c>
      <c r="O155" s="730">
        <f t="shared" si="58"/>
        <v>324330.20656497346</v>
      </c>
      <c r="P155" s="730">
        <f t="shared" si="57"/>
        <v>2920.0755004504977</v>
      </c>
      <c r="Q155" s="730">
        <f t="shared" si="59"/>
        <v>676.70867203562375</v>
      </c>
      <c r="R155" s="730">
        <f t="shared" si="60"/>
        <v>327926.99073745956</v>
      </c>
      <c r="Z155" s="614"/>
    </row>
    <row r="156" spans="13:26" x14ac:dyDescent="0.2">
      <c r="M156" s="614"/>
      <c r="N156" s="748">
        <f t="shared" si="56"/>
        <v>102</v>
      </c>
      <c r="O156" s="730">
        <f t="shared" si="58"/>
        <v>327926.99073745956</v>
      </c>
      <c r="P156" s="730">
        <f t="shared" si="57"/>
        <v>2920.0755004504977</v>
      </c>
      <c r="Q156" s="730">
        <f t="shared" si="59"/>
        <v>684.21329230131039</v>
      </c>
      <c r="R156" s="730">
        <f t="shared" si="60"/>
        <v>331531.27953021135</v>
      </c>
      <c r="Z156" s="614"/>
    </row>
    <row r="157" spans="13:26" x14ac:dyDescent="0.2">
      <c r="M157" s="614"/>
      <c r="N157" s="748">
        <f t="shared" si="56"/>
        <v>103</v>
      </c>
      <c r="O157" s="730">
        <f t="shared" si="58"/>
        <v>331531.27953021135</v>
      </c>
      <c r="P157" s="730">
        <f t="shared" si="57"/>
        <v>2920.0755004504977</v>
      </c>
      <c r="Q157" s="730">
        <f t="shared" si="59"/>
        <v>691.73357081131508</v>
      </c>
      <c r="R157" s="730">
        <f t="shared" si="60"/>
        <v>335143.0886014732</v>
      </c>
      <c r="Z157" s="614"/>
    </row>
    <row r="158" spans="13:26" x14ac:dyDescent="0.2">
      <c r="M158" s="614"/>
      <c r="N158" s="748">
        <f t="shared" si="56"/>
        <v>104</v>
      </c>
      <c r="O158" s="730">
        <f t="shared" si="58"/>
        <v>335143.0886014732</v>
      </c>
      <c r="P158" s="730">
        <f t="shared" si="57"/>
        <v>2920.0755004504977</v>
      </c>
      <c r="Q158" s="730">
        <f t="shared" si="59"/>
        <v>699.26954023626035</v>
      </c>
      <c r="R158" s="730">
        <f t="shared" si="60"/>
        <v>338762.43364215997</v>
      </c>
      <c r="Z158" s="614"/>
    </row>
    <row r="159" spans="13:26" x14ac:dyDescent="0.2">
      <c r="M159" s="614"/>
      <c r="N159" s="748">
        <f t="shared" si="56"/>
        <v>105</v>
      </c>
      <c r="O159" s="730">
        <f t="shared" si="58"/>
        <v>338762.43364215997</v>
      </c>
      <c r="P159" s="730">
        <f t="shared" si="57"/>
        <v>2920.0755004504977</v>
      </c>
      <c r="Q159" s="730">
        <f t="shared" si="59"/>
        <v>706.82123331493517</v>
      </c>
      <c r="R159" s="730">
        <f t="shared" si="60"/>
        <v>342389.3303759254</v>
      </c>
      <c r="Z159" s="614"/>
    </row>
    <row r="160" spans="13:26" x14ac:dyDescent="0.2">
      <c r="M160" s="614"/>
      <c r="N160" s="748">
        <f t="shared" si="56"/>
        <v>106</v>
      </c>
      <c r="O160" s="730">
        <f t="shared" si="58"/>
        <v>342389.3303759254</v>
      </c>
      <c r="P160" s="730">
        <f t="shared" si="57"/>
        <v>2920.0755004504977</v>
      </c>
      <c r="Q160" s="730">
        <f t="shared" si="59"/>
        <v>714.38868285443732</v>
      </c>
      <c r="R160" s="730">
        <f t="shared" si="60"/>
        <v>346023.79455923033</v>
      </c>
      <c r="Z160" s="614"/>
    </row>
    <row r="161" spans="13:26" x14ac:dyDescent="0.2">
      <c r="M161" s="614"/>
      <c r="N161" s="748">
        <f t="shared" si="56"/>
        <v>107</v>
      </c>
      <c r="O161" s="730">
        <f t="shared" si="58"/>
        <v>346023.79455923033</v>
      </c>
      <c r="P161" s="730">
        <f t="shared" si="57"/>
        <v>2920.0755004504977</v>
      </c>
      <c r="Q161" s="730">
        <f t="shared" si="59"/>
        <v>721.97192173031613</v>
      </c>
      <c r="R161" s="730">
        <f t="shared" si="60"/>
        <v>349665.84198141115</v>
      </c>
      <c r="Z161" s="614"/>
    </row>
    <row r="162" spans="13:26" x14ac:dyDescent="0.2">
      <c r="M162" s="614"/>
      <c r="N162" s="748">
        <f t="shared" si="56"/>
        <v>108</v>
      </c>
      <c r="O162" s="730">
        <f t="shared" si="58"/>
        <v>349665.84198141115</v>
      </c>
      <c r="P162" s="730">
        <f t="shared" si="57"/>
        <v>2920.0755004504977</v>
      </c>
      <c r="Q162" s="730">
        <f t="shared" si="59"/>
        <v>729.57098288671511</v>
      </c>
      <c r="R162" s="730">
        <f t="shared" si="60"/>
        <v>353315.48846474837</v>
      </c>
      <c r="Z162" s="614"/>
    </row>
    <row r="163" spans="13:26" x14ac:dyDescent="0.2">
      <c r="M163" s="614"/>
      <c r="N163" s="748">
        <f t="shared" si="56"/>
        <v>109</v>
      </c>
      <c r="O163" s="730">
        <f t="shared" si="58"/>
        <v>353315.48846474837</v>
      </c>
      <c r="P163" s="730">
        <f t="shared" si="57"/>
        <v>2920.0755004504977</v>
      </c>
      <c r="Q163" s="730">
        <f t="shared" si="59"/>
        <v>737.18589933651492</v>
      </c>
      <c r="R163" s="730">
        <f t="shared" si="60"/>
        <v>356972.74986453541</v>
      </c>
      <c r="Z163" s="614"/>
    </row>
    <row r="164" spans="13:26" x14ac:dyDescent="0.2">
      <c r="M164" s="614"/>
      <c r="N164" s="748">
        <f t="shared" si="56"/>
        <v>110</v>
      </c>
      <c r="O164" s="730">
        <f t="shared" si="58"/>
        <v>356972.74986453541</v>
      </c>
      <c r="P164" s="730">
        <f t="shared" si="57"/>
        <v>2920.0755004504977</v>
      </c>
      <c r="Q164" s="730">
        <f t="shared" si="59"/>
        <v>744.81670416147733</v>
      </c>
      <c r="R164" s="730">
        <f t="shared" si="60"/>
        <v>360637.64206914738</v>
      </c>
      <c r="Z164" s="614"/>
    </row>
    <row r="165" spans="13:26" x14ac:dyDescent="0.2">
      <c r="M165" s="614"/>
      <c r="N165" s="748">
        <f t="shared" si="56"/>
        <v>111</v>
      </c>
      <c r="O165" s="730">
        <f t="shared" si="58"/>
        <v>360637.64206914738</v>
      </c>
      <c r="P165" s="730">
        <f t="shared" si="57"/>
        <v>2920.0755004504977</v>
      </c>
      <c r="Q165" s="730">
        <f t="shared" si="59"/>
        <v>752.46343051238796</v>
      </c>
      <c r="R165" s="730">
        <f t="shared" si="60"/>
        <v>364310.18100011029</v>
      </c>
      <c r="Z165" s="614"/>
    </row>
    <row r="166" spans="13:26" x14ac:dyDescent="0.2">
      <c r="M166" s="614"/>
      <c r="N166" s="748">
        <f t="shared" si="56"/>
        <v>112</v>
      </c>
      <c r="O166" s="730">
        <f t="shared" si="58"/>
        <v>364310.18100011029</v>
      </c>
      <c r="P166" s="730">
        <f t="shared" si="57"/>
        <v>2920.0755004504977</v>
      </c>
      <c r="Q166" s="730">
        <f t="shared" si="59"/>
        <v>760.12611160920142</v>
      </c>
      <c r="R166" s="730">
        <f t="shared" si="60"/>
        <v>367990.38261217001</v>
      </c>
      <c r="Z166" s="614"/>
    </row>
    <row r="167" spans="13:26" x14ac:dyDescent="0.2">
      <c r="M167" s="614"/>
      <c r="N167" s="748">
        <f t="shared" si="56"/>
        <v>113</v>
      </c>
      <c r="O167" s="730">
        <f t="shared" si="58"/>
        <v>367990.38261217001</v>
      </c>
      <c r="P167" s="730">
        <f t="shared" si="57"/>
        <v>2920.0755004504977</v>
      </c>
      <c r="Q167" s="730">
        <f t="shared" si="59"/>
        <v>767.80478074118503</v>
      </c>
      <c r="R167" s="730">
        <f t="shared" si="60"/>
        <v>371678.26289336168</v>
      </c>
      <c r="Z167" s="614"/>
    </row>
    <row r="168" spans="13:26" x14ac:dyDescent="0.2">
      <c r="M168" s="614"/>
      <c r="N168" s="748">
        <f t="shared" si="56"/>
        <v>114</v>
      </c>
      <c r="O168" s="730">
        <f t="shared" si="58"/>
        <v>371678.26289336168</v>
      </c>
      <c r="P168" s="730">
        <f t="shared" si="57"/>
        <v>2920.0755004504977</v>
      </c>
      <c r="Q168" s="730">
        <f t="shared" si="59"/>
        <v>775.49947126706309</v>
      </c>
      <c r="R168" s="730">
        <f t="shared" si="60"/>
        <v>375373.83786507923</v>
      </c>
      <c r="Z168" s="614"/>
    </row>
    <row r="169" spans="13:26" x14ac:dyDescent="0.2">
      <c r="M169" s="614"/>
      <c r="N169" s="748">
        <f t="shared" si="56"/>
        <v>115</v>
      </c>
      <c r="O169" s="730">
        <f t="shared" si="58"/>
        <v>375373.83786507923</v>
      </c>
      <c r="P169" s="730">
        <f t="shared" si="57"/>
        <v>2920.0755004504977</v>
      </c>
      <c r="Q169" s="730">
        <f t="shared" si="59"/>
        <v>783.21021661516272</v>
      </c>
      <c r="R169" s="730">
        <f t="shared" si="60"/>
        <v>379077.12358214491</v>
      </c>
      <c r="Z169" s="614"/>
    </row>
    <row r="170" spans="13:26" x14ac:dyDescent="0.2">
      <c r="M170" s="614"/>
      <c r="N170" s="748">
        <f t="shared" si="56"/>
        <v>116</v>
      </c>
      <c r="O170" s="730">
        <f t="shared" si="58"/>
        <v>379077.12358214491</v>
      </c>
      <c r="P170" s="730">
        <f t="shared" si="57"/>
        <v>2920.0755004504977</v>
      </c>
      <c r="Q170" s="730">
        <f t="shared" si="59"/>
        <v>790.93705028355851</v>
      </c>
      <c r="R170" s="730">
        <f t="shared" si="60"/>
        <v>382788.13613287895</v>
      </c>
      <c r="Z170" s="614"/>
    </row>
    <row r="171" spans="13:26" x14ac:dyDescent="0.2">
      <c r="M171" s="614"/>
      <c r="N171" s="748">
        <f t="shared" si="56"/>
        <v>117</v>
      </c>
      <c r="O171" s="730">
        <f t="shared" si="58"/>
        <v>382788.13613287895</v>
      </c>
      <c r="P171" s="730">
        <f t="shared" si="57"/>
        <v>2920.0755004504977</v>
      </c>
      <c r="Q171" s="730">
        <f t="shared" si="59"/>
        <v>798.68000584021797</v>
      </c>
      <c r="R171" s="730">
        <f t="shared" si="60"/>
        <v>386506.89163916965</v>
      </c>
      <c r="Z171" s="614"/>
    </row>
    <row r="172" spans="13:26" x14ac:dyDescent="0.2">
      <c r="M172" s="614"/>
      <c r="N172" s="748">
        <f t="shared" si="56"/>
        <v>118</v>
      </c>
      <c r="O172" s="730">
        <f t="shared" si="58"/>
        <v>386506.89163916965</v>
      </c>
      <c r="P172" s="730">
        <f t="shared" si="57"/>
        <v>2920.0755004504977</v>
      </c>
      <c r="Q172" s="730">
        <f t="shared" si="59"/>
        <v>806.43911692314759</v>
      </c>
      <c r="R172" s="730">
        <f t="shared" si="60"/>
        <v>390233.4062565433</v>
      </c>
      <c r="Z172" s="614"/>
    </row>
    <row r="173" spans="13:26" x14ac:dyDescent="0.2">
      <c r="M173" s="614"/>
      <c r="N173" s="748">
        <f t="shared" si="56"/>
        <v>119</v>
      </c>
      <c r="O173" s="730">
        <f t="shared" si="58"/>
        <v>390233.4062565433</v>
      </c>
      <c r="P173" s="730">
        <f t="shared" si="57"/>
        <v>2920.0755004504977</v>
      </c>
      <c r="Q173" s="730">
        <f t="shared" si="59"/>
        <v>814.21441724053898</v>
      </c>
      <c r="R173" s="730">
        <f t="shared" si="60"/>
        <v>393967.69617423433</v>
      </c>
      <c r="Z173" s="614"/>
    </row>
    <row r="174" spans="13:26" x14ac:dyDescent="0.2">
      <c r="M174" s="614"/>
      <c r="N174" s="748">
        <f t="shared" si="56"/>
        <v>120</v>
      </c>
      <c r="O174" s="730">
        <f t="shared" si="58"/>
        <v>393967.69617423433</v>
      </c>
      <c r="P174" s="730">
        <f t="shared" si="57"/>
        <v>2920.0755004504977</v>
      </c>
      <c r="Q174" s="730">
        <f t="shared" si="59"/>
        <v>822.00594057091519</v>
      </c>
      <c r="R174" s="730">
        <f t="shared" si="60"/>
        <v>397709.77761525573</v>
      </c>
      <c r="Z174" s="614"/>
    </row>
    <row r="175" spans="13:26" x14ac:dyDescent="0.2">
      <c r="M175" s="614"/>
      <c r="N175" s="748">
        <f t="shared" si="56"/>
        <v>121</v>
      </c>
      <c r="O175" s="730">
        <f t="shared" si="58"/>
        <v>397709.77761525573</v>
      </c>
      <c r="P175" s="730">
        <f t="shared" si="57"/>
        <v>2920.0755004504977</v>
      </c>
      <c r="Q175" s="730">
        <f t="shared" si="59"/>
        <v>829.81372076327739</v>
      </c>
      <c r="R175" s="730">
        <f t="shared" si="60"/>
        <v>401459.66683646949</v>
      </c>
      <c r="Z175" s="614"/>
    </row>
    <row r="176" spans="13:26" x14ac:dyDescent="0.2">
      <c r="M176" s="614"/>
      <c r="N176" s="748">
        <f t="shared" si="56"/>
        <v>122</v>
      </c>
      <c r="O176" s="730">
        <f t="shared" si="58"/>
        <v>401459.66683646949</v>
      </c>
      <c r="P176" s="730">
        <f t="shared" si="57"/>
        <v>2920.0755004504977</v>
      </c>
      <c r="Q176" s="730">
        <f t="shared" si="59"/>
        <v>837.6377917372522</v>
      </c>
      <c r="R176" s="730">
        <f t="shared" si="60"/>
        <v>405217.38012865727</v>
      </c>
      <c r="Z176" s="614"/>
    </row>
    <row r="177" spans="13:26" x14ac:dyDescent="0.2">
      <c r="M177" s="614"/>
      <c r="N177" s="748">
        <f t="shared" si="56"/>
        <v>123</v>
      </c>
      <c r="O177" s="730">
        <f t="shared" si="58"/>
        <v>405217.38012865727</v>
      </c>
      <c r="P177" s="730">
        <f t="shared" si="57"/>
        <v>2920.0755004504977</v>
      </c>
      <c r="Q177" s="730">
        <f t="shared" si="59"/>
        <v>845.47818748323891</v>
      </c>
      <c r="R177" s="730">
        <f t="shared" si="60"/>
        <v>408982.93381659099</v>
      </c>
      <c r="Z177" s="614"/>
    </row>
    <row r="178" spans="13:26" x14ac:dyDescent="0.2">
      <c r="M178" s="614"/>
      <c r="N178" s="748">
        <f t="shared" si="56"/>
        <v>124</v>
      </c>
      <c r="O178" s="730">
        <f t="shared" si="58"/>
        <v>408982.93381659099</v>
      </c>
      <c r="P178" s="730">
        <f t="shared" si="57"/>
        <v>2920.0755004504977</v>
      </c>
      <c r="Q178" s="730">
        <f t="shared" si="59"/>
        <v>853.33494206255682</v>
      </c>
      <c r="R178" s="730">
        <f t="shared" si="60"/>
        <v>412756.34425910405</v>
      </c>
      <c r="Z178" s="614"/>
    </row>
    <row r="179" spans="13:26" x14ac:dyDescent="0.2">
      <c r="M179" s="614"/>
      <c r="N179" s="748">
        <f t="shared" si="56"/>
        <v>125</v>
      </c>
      <c r="O179" s="730">
        <f t="shared" si="58"/>
        <v>412756.34425910405</v>
      </c>
      <c r="P179" s="730">
        <f t="shared" si="57"/>
        <v>2920.0755004504977</v>
      </c>
      <c r="Q179" s="730">
        <f t="shared" si="59"/>
        <v>861.20808960759382</v>
      </c>
      <c r="R179" s="730">
        <f t="shared" si="60"/>
        <v>416537.62784916215</v>
      </c>
      <c r="Z179" s="614"/>
    </row>
    <row r="180" spans="13:26" x14ac:dyDescent="0.2">
      <c r="M180" s="614"/>
      <c r="N180" s="748">
        <f t="shared" si="56"/>
        <v>126</v>
      </c>
      <c r="O180" s="730">
        <f t="shared" si="58"/>
        <v>416537.62784916215</v>
      </c>
      <c r="P180" s="730">
        <f t="shared" si="57"/>
        <v>2920.0755004504977</v>
      </c>
      <c r="Q180" s="730">
        <f t="shared" si="59"/>
        <v>869.09766432195431</v>
      </c>
      <c r="R180" s="730">
        <f t="shared" si="60"/>
        <v>420326.8010139346</v>
      </c>
      <c r="Z180" s="614"/>
    </row>
    <row r="181" spans="13:26" x14ac:dyDescent="0.2">
      <c r="M181" s="614"/>
      <c r="N181" s="748">
        <f t="shared" si="56"/>
        <v>127</v>
      </c>
      <c r="O181" s="730">
        <f t="shared" si="58"/>
        <v>420326.8010139346</v>
      </c>
      <c r="P181" s="730">
        <f t="shared" si="57"/>
        <v>2920.0755004504977</v>
      </c>
      <c r="Q181" s="730">
        <f t="shared" si="59"/>
        <v>877.00370048060756</v>
      </c>
      <c r="R181" s="730">
        <f t="shared" si="60"/>
        <v>424123.88021486573</v>
      </c>
      <c r="Z181" s="614"/>
    </row>
    <row r="182" spans="13:26" x14ac:dyDescent="0.2">
      <c r="M182" s="614"/>
      <c r="N182" s="748">
        <f t="shared" si="56"/>
        <v>128</v>
      </c>
      <c r="O182" s="730">
        <f t="shared" si="58"/>
        <v>424123.88021486573</v>
      </c>
      <c r="P182" s="730">
        <f t="shared" si="57"/>
        <v>2920.0755004504977</v>
      </c>
      <c r="Q182" s="730">
        <f t="shared" si="59"/>
        <v>884.92623243003743</v>
      </c>
      <c r="R182" s="730">
        <f t="shared" si="60"/>
        <v>427928.88194774627</v>
      </c>
      <c r="Z182" s="614"/>
    </row>
    <row r="183" spans="13:26" x14ac:dyDescent="0.2">
      <c r="M183" s="614"/>
      <c r="N183" s="748">
        <f t="shared" si="56"/>
        <v>129</v>
      </c>
      <c r="O183" s="730">
        <f t="shared" si="58"/>
        <v>427928.88194774627</v>
      </c>
      <c r="P183" s="730">
        <f t="shared" si="57"/>
        <v>2920.0755004504977</v>
      </c>
      <c r="Q183" s="730">
        <f t="shared" si="59"/>
        <v>892.86529458839061</v>
      </c>
      <c r="R183" s="730">
        <f t="shared" si="60"/>
        <v>431741.82274278515</v>
      </c>
      <c r="Z183" s="614"/>
    </row>
    <row r="184" spans="13:26" x14ac:dyDescent="0.2">
      <c r="M184" s="614"/>
      <c r="N184" s="748">
        <f t="shared" si="56"/>
        <v>130</v>
      </c>
      <c r="O184" s="730">
        <f t="shared" si="58"/>
        <v>431741.82274278515</v>
      </c>
      <c r="P184" s="730">
        <f t="shared" si="57"/>
        <v>2920.0755004504977</v>
      </c>
      <c r="Q184" s="730">
        <f t="shared" si="59"/>
        <v>900.82092144562671</v>
      </c>
      <c r="R184" s="730">
        <f t="shared" si="60"/>
        <v>435562.71916468127</v>
      </c>
      <c r="Z184" s="614"/>
    </row>
    <row r="185" spans="13:26" x14ac:dyDescent="0.2">
      <c r="M185" s="614"/>
      <c r="N185" s="748">
        <f t="shared" ref="N185:N248" si="61">N184+1</f>
        <v>131</v>
      </c>
      <c r="O185" s="730">
        <f t="shared" si="58"/>
        <v>435562.71916468127</v>
      </c>
      <c r="P185" s="730">
        <f t="shared" ref="P185:P248" si="62">P184</f>
        <v>2920.0755004504977</v>
      </c>
      <c r="Q185" s="730">
        <f t="shared" si="59"/>
        <v>908.79314756366784</v>
      </c>
      <c r="R185" s="730">
        <f t="shared" si="60"/>
        <v>439391.58781269542</v>
      </c>
      <c r="Z185" s="614"/>
    </row>
    <row r="186" spans="13:26" x14ac:dyDescent="0.2">
      <c r="M186" s="614"/>
      <c r="N186" s="748">
        <f t="shared" si="61"/>
        <v>132</v>
      </c>
      <c r="O186" s="730">
        <f t="shared" ref="O186:O249" si="63">R185</f>
        <v>439391.58781269542</v>
      </c>
      <c r="P186" s="730">
        <f t="shared" si="62"/>
        <v>2920.0755004504977</v>
      </c>
      <c r="Q186" s="730">
        <f t="shared" ref="Q186:Q249" si="64">O186*$P$49</f>
        <v>916.78200757654929</v>
      </c>
      <c r="R186" s="730">
        <f t="shared" ref="R186:R249" si="65">O186+P186+Q186</f>
        <v>443228.44532072247</v>
      </c>
      <c r="Z186" s="614"/>
    </row>
    <row r="187" spans="13:26" x14ac:dyDescent="0.2">
      <c r="M187" s="614"/>
      <c r="N187" s="748">
        <f t="shared" si="61"/>
        <v>133</v>
      </c>
      <c r="O187" s="730">
        <f t="shared" si="63"/>
        <v>443228.44532072247</v>
      </c>
      <c r="P187" s="730">
        <f t="shared" si="62"/>
        <v>2920.0755004504977</v>
      </c>
      <c r="Q187" s="730">
        <f t="shared" si="64"/>
        <v>924.78753619056931</v>
      </c>
      <c r="R187" s="730">
        <f t="shared" si="65"/>
        <v>447073.30835736357</v>
      </c>
      <c r="Z187" s="614"/>
    </row>
    <row r="188" spans="13:26" x14ac:dyDescent="0.2">
      <c r="M188" s="614"/>
      <c r="N188" s="748">
        <f t="shared" si="61"/>
        <v>134</v>
      </c>
      <c r="O188" s="730">
        <f t="shared" si="63"/>
        <v>447073.30835736357</v>
      </c>
      <c r="P188" s="730">
        <f t="shared" si="62"/>
        <v>2920.0755004504977</v>
      </c>
      <c r="Q188" s="730">
        <f t="shared" si="64"/>
        <v>932.80976818444003</v>
      </c>
      <c r="R188" s="730">
        <f t="shared" si="65"/>
        <v>450926.19362599851</v>
      </c>
      <c r="Z188" s="614"/>
    </row>
    <row r="189" spans="13:26" x14ac:dyDescent="0.2">
      <c r="M189" s="614"/>
      <c r="N189" s="748">
        <f t="shared" si="61"/>
        <v>135</v>
      </c>
      <c r="O189" s="730">
        <f t="shared" si="63"/>
        <v>450926.19362599851</v>
      </c>
      <c r="P189" s="730">
        <f t="shared" si="62"/>
        <v>2920.0755004504977</v>
      </c>
      <c r="Q189" s="730">
        <f t="shared" si="64"/>
        <v>940.84873840943897</v>
      </c>
      <c r="R189" s="730">
        <f t="shared" si="65"/>
        <v>454787.11786485848</v>
      </c>
      <c r="Z189" s="614"/>
    </row>
    <row r="190" spans="13:26" x14ac:dyDescent="0.2">
      <c r="M190" s="614"/>
      <c r="N190" s="748">
        <f t="shared" si="61"/>
        <v>136</v>
      </c>
      <c r="O190" s="730">
        <f t="shared" si="63"/>
        <v>454787.11786485848</v>
      </c>
      <c r="P190" s="730">
        <f t="shared" si="62"/>
        <v>2920.0755004504977</v>
      </c>
      <c r="Q190" s="730">
        <f t="shared" si="64"/>
        <v>948.90448178956001</v>
      </c>
      <c r="R190" s="730">
        <f t="shared" si="65"/>
        <v>458656.09784709854</v>
      </c>
      <c r="Z190" s="614"/>
    </row>
    <row r="191" spans="13:26" x14ac:dyDescent="0.2">
      <c r="M191" s="614"/>
      <c r="N191" s="748">
        <f t="shared" si="61"/>
        <v>137</v>
      </c>
      <c r="O191" s="730">
        <f t="shared" si="63"/>
        <v>458656.09784709854</v>
      </c>
      <c r="P191" s="730">
        <f t="shared" si="62"/>
        <v>2920.0755004504977</v>
      </c>
      <c r="Q191" s="730">
        <f t="shared" si="64"/>
        <v>956.97703332166532</v>
      </c>
      <c r="R191" s="730">
        <f t="shared" si="65"/>
        <v>462533.15038087073</v>
      </c>
      <c r="Z191" s="614"/>
    </row>
    <row r="192" spans="13:26" x14ac:dyDescent="0.2">
      <c r="M192" s="614"/>
      <c r="N192" s="748">
        <f t="shared" si="61"/>
        <v>138</v>
      </c>
      <c r="O192" s="730">
        <f t="shared" si="63"/>
        <v>462533.15038087073</v>
      </c>
      <c r="P192" s="730">
        <f t="shared" si="62"/>
        <v>2920.0755004504977</v>
      </c>
      <c r="Q192" s="730">
        <f t="shared" si="64"/>
        <v>965.06642807563719</v>
      </c>
      <c r="R192" s="730">
        <f t="shared" si="65"/>
        <v>466418.2923093969</v>
      </c>
      <c r="Z192" s="614"/>
    </row>
    <row r="193" spans="13:26" x14ac:dyDescent="0.2">
      <c r="M193" s="614"/>
      <c r="N193" s="748">
        <f t="shared" si="61"/>
        <v>139</v>
      </c>
      <c r="O193" s="730">
        <f t="shared" si="63"/>
        <v>466418.2923093969</v>
      </c>
      <c r="P193" s="730">
        <f t="shared" si="62"/>
        <v>2920.0755004504977</v>
      </c>
      <c r="Q193" s="730">
        <f t="shared" si="64"/>
        <v>973.17270119453087</v>
      </c>
      <c r="R193" s="730">
        <f t="shared" si="65"/>
        <v>470311.54051104194</v>
      </c>
      <c r="Z193" s="614"/>
    </row>
    <row r="194" spans="13:26" x14ac:dyDescent="0.2">
      <c r="M194" s="614"/>
      <c r="N194" s="748">
        <f t="shared" si="61"/>
        <v>140</v>
      </c>
      <c r="O194" s="730">
        <f t="shared" si="63"/>
        <v>470311.54051104194</v>
      </c>
      <c r="P194" s="730">
        <f t="shared" si="62"/>
        <v>2920.0755004504977</v>
      </c>
      <c r="Q194" s="730">
        <f t="shared" si="64"/>
        <v>981.29588789472643</v>
      </c>
      <c r="R194" s="730">
        <f t="shared" si="65"/>
        <v>474212.9118993872</v>
      </c>
      <c r="Z194" s="614"/>
    </row>
    <row r="195" spans="13:26" x14ac:dyDescent="0.2">
      <c r="M195" s="614"/>
      <c r="N195" s="748">
        <f t="shared" si="61"/>
        <v>141</v>
      </c>
      <c r="O195" s="730">
        <f t="shared" si="63"/>
        <v>474212.9118993872</v>
      </c>
      <c r="P195" s="730">
        <f t="shared" si="62"/>
        <v>2920.0755004504977</v>
      </c>
      <c r="Q195" s="730">
        <f t="shared" si="64"/>
        <v>989.43602346608282</v>
      </c>
      <c r="R195" s="730">
        <f t="shared" si="65"/>
        <v>478122.42342330376</v>
      </c>
      <c r="Z195" s="614"/>
    </row>
    <row r="196" spans="13:26" x14ac:dyDescent="0.2">
      <c r="M196" s="614"/>
      <c r="N196" s="748">
        <f t="shared" si="61"/>
        <v>142</v>
      </c>
      <c r="O196" s="730">
        <f t="shared" si="63"/>
        <v>478122.42342330376</v>
      </c>
      <c r="P196" s="730">
        <f t="shared" si="62"/>
        <v>2920.0755004504977</v>
      </c>
      <c r="Q196" s="730">
        <f t="shared" si="64"/>
        <v>997.59314327209006</v>
      </c>
      <c r="R196" s="730">
        <f t="shared" si="65"/>
        <v>482040.09206702636</v>
      </c>
      <c r="Z196" s="614"/>
    </row>
    <row r="197" spans="13:26" x14ac:dyDescent="0.2">
      <c r="M197" s="614"/>
      <c r="N197" s="748">
        <f t="shared" si="61"/>
        <v>143</v>
      </c>
      <c r="O197" s="730">
        <f t="shared" si="63"/>
        <v>482040.09206702636</v>
      </c>
      <c r="P197" s="730">
        <f t="shared" si="62"/>
        <v>2920.0755004504977</v>
      </c>
      <c r="Q197" s="730">
        <f t="shared" si="64"/>
        <v>1005.7672827500237</v>
      </c>
      <c r="R197" s="730">
        <f t="shared" si="65"/>
        <v>485965.93485022691</v>
      </c>
      <c r="Z197" s="614"/>
    </row>
    <row r="198" spans="13:26" x14ac:dyDescent="0.2">
      <c r="M198" s="614"/>
      <c r="N198" s="748">
        <f t="shared" si="61"/>
        <v>144</v>
      </c>
      <c r="O198" s="730">
        <f t="shared" si="63"/>
        <v>485965.93485022691</v>
      </c>
      <c r="P198" s="730">
        <f t="shared" si="62"/>
        <v>2920.0755004504977</v>
      </c>
      <c r="Q198" s="730">
        <f t="shared" si="64"/>
        <v>1013.9584774110984</v>
      </c>
      <c r="R198" s="730">
        <f t="shared" si="65"/>
        <v>489899.96882808849</v>
      </c>
      <c r="Z198" s="614"/>
    </row>
    <row r="199" spans="13:26" x14ac:dyDescent="0.2">
      <c r="M199" s="614"/>
      <c r="N199" s="748">
        <f t="shared" si="61"/>
        <v>145</v>
      </c>
      <c r="O199" s="730">
        <f t="shared" si="63"/>
        <v>489899.96882808849</v>
      </c>
      <c r="P199" s="730">
        <f t="shared" si="62"/>
        <v>2920.0755004504977</v>
      </c>
      <c r="Q199" s="730">
        <f t="shared" si="64"/>
        <v>1022.1667628406223</v>
      </c>
      <c r="R199" s="730">
        <f t="shared" si="65"/>
        <v>493842.21109137964</v>
      </c>
      <c r="Z199" s="614"/>
    </row>
    <row r="200" spans="13:26" x14ac:dyDescent="0.2">
      <c r="M200" s="614"/>
      <c r="N200" s="748">
        <f t="shared" si="61"/>
        <v>146</v>
      </c>
      <c r="O200" s="730">
        <f t="shared" si="63"/>
        <v>493842.21109137964</v>
      </c>
      <c r="P200" s="730">
        <f t="shared" si="62"/>
        <v>2920.0755004504977</v>
      </c>
      <c r="Q200" s="730">
        <f t="shared" si="64"/>
        <v>1030.3921746981516</v>
      </c>
      <c r="R200" s="730">
        <f t="shared" si="65"/>
        <v>497792.67876652832</v>
      </c>
      <c r="Z200" s="614"/>
    </row>
    <row r="201" spans="13:26" x14ac:dyDescent="0.2">
      <c r="M201" s="614"/>
      <c r="N201" s="748">
        <f t="shared" si="61"/>
        <v>147</v>
      </c>
      <c r="O201" s="730">
        <f t="shared" si="63"/>
        <v>497792.67876652832</v>
      </c>
      <c r="P201" s="730">
        <f t="shared" si="62"/>
        <v>2920.0755004504977</v>
      </c>
      <c r="Q201" s="730">
        <f t="shared" si="64"/>
        <v>1038.6347487176454</v>
      </c>
      <c r="R201" s="730">
        <f t="shared" si="65"/>
        <v>501751.38901569648</v>
      </c>
      <c r="Z201" s="614"/>
    </row>
    <row r="202" spans="13:26" x14ac:dyDescent="0.2">
      <c r="M202" s="614"/>
      <c r="N202" s="748">
        <f t="shared" si="61"/>
        <v>148</v>
      </c>
      <c r="O202" s="730">
        <f t="shared" si="63"/>
        <v>501751.38901569648</v>
      </c>
      <c r="P202" s="730">
        <f t="shared" si="62"/>
        <v>2920.0755004504977</v>
      </c>
      <c r="Q202" s="730">
        <f t="shared" si="64"/>
        <v>1046.894520707621</v>
      </c>
      <c r="R202" s="730">
        <f t="shared" si="65"/>
        <v>505718.35903685458</v>
      </c>
      <c r="Z202" s="614"/>
    </row>
    <row r="203" spans="13:26" x14ac:dyDescent="0.2">
      <c r="M203" s="614"/>
      <c r="N203" s="748">
        <f t="shared" si="61"/>
        <v>149</v>
      </c>
      <c r="O203" s="730">
        <f t="shared" si="63"/>
        <v>505718.35903685458</v>
      </c>
      <c r="P203" s="730">
        <f t="shared" si="62"/>
        <v>2920.0755004504977</v>
      </c>
      <c r="Q203" s="730">
        <f t="shared" si="64"/>
        <v>1055.1715265513099</v>
      </c>
      <c r="R203" s="730">
        <f t="shared" si="65"/>
        <v>509693.60606385639</v>
      </c>
      <c r="Z203" s="614"/>
    </row>
    <row r="204" spans="13:26" x14ac:dyDescent="0.2">
      <c r="M204" s="614"/>
      <c r="N204" s="748">
        <f t="shared" si="61"/>
        <v>150</v>
      </c>
      <c r="O204" s="730">
        <f t="shared" si="63"/>
        <v>509693.60606385639</v>
      </c>
      <c r="P204" s="730">
        <f t="shared" si="62"/>
        <v>2920.0755004504977</v>
      </c>
      <c r="Q204" s="730">
        <f t="shared" si="64"/>
        <v>1063.4658022068122</v>
      </c>
      <c r="R204" s="730">
        <f t="shared" si="65"/>
        <v>513677.14736651373</v>
      </c>
      <c r="Z204" s="614"/>
    </row>
    <row r="205" spans="13:26" x14ac:dyDescent="0.2">
      <c r="M205" s="614"/>
      <c r="N205" s="748">
        <f t="shared" si="61"/>
        <v>151</v>
      </c>
      <c r="O205" s="730">
        <f t="shared" si="63"/>
        <v>513677.14736651373</v>
      </c>
      <c r="P205" s="730">
        <f t="shared" si="62"/>
        <v>2920.0755004504977</v>
      </c>
      <c r="Q205" s="730">
        <f t="shared" si="64"/>
        <v>1071.7773837072552</v>
      </c>
      <c r="R205" s="730">
        <f t="shared" si="65"/>
        <v>517669.00025067147</v>
      </c>
      <c r="Z205" s="614"/>
    </row>
    <row r="206" spans="13:26" x14ac:dyDescent="0.2">
      <c r="M206" s="614"/>
      <c r="N206" s="748">
        <f t="shared" si="61"/>
        <v>152</v>
      </c>
      <c r="O206" s="730">
        <f t="shared" si="63"/>
        <v>517669.00025067147</v>
      </c>
      <c r="P206" s="730">
        <f t="shared" si="62"/>
        <v>2920.0755004504977</v>
      </c>
      <c r="Q206" s="730">
        <f t="shared" si="64"/>
        <v>1080.1063071609478</v>
      </c>
      <c r="R206" s="730">
        <f t="shared" si="65"/>
        <v>521669.1820582829</v>
      </c>
      <c r="Z206" s="614"/>
    </row>
    <row r="207" spans="13:26" x14ac:dyDescent="0.2">
      <c r="M207" s="614"/>
      <c r="N207" s="748">
        <f t="shared" si="61"/>
        <v>153</v>
      </c>
      <c r="O207" s="730">
        <f t="shared" si="63"/>
        <v>521669.1820582829</v>
      </c>
      <c r="P207" s="730">
        <f t="shared" si="62"/>
        <v>2920.0755004504977</v>
      </c>
      <c r="Q207" s="730">
        <f t="shared" si="64"/>
        <v>1088.4526087515385</v>
      </c>
      <c r="R207" s="730">
        <f t="shared" si="65"/>
        <v>525677.71016748482</v>
      </c>
      <c r="Z207" s="614"/>
    </row>
    <row r="208" spans="13:26" x14ac:dyDescent="0.2">
      <c r="M208" s="614"/>
      <c r="N208" s="748">
        <f t="shared" si="61"/>
        <v>154</v>
      </c>
      <c r="O208" s="730">
        <f t="shared" si="63"/>
        <v>525677.71016748482</v>
      </c>
      <c r="P208" s="730">
        <f t="shared" si="62"/>
        <v>2920.0755004504977</v>
      </c>
      <c r="Q208" s="730">
        <f t="shared" si="64"/>
        <v>1096.8163247381715</v>
      </c>
      <c r="R208" s="730">
        <f t="shared" si="65"/>
        <v>529694.60199267347</v>
      </c>
      <c r="Z208" s="614"/>
    </row>
    <row r="209" spans="13:26" x14ac:dyDescent="0.2">
      <c r="M209" s="614"/>
      <c r="N209" s="748">
        <f t="shared" si="61"/>
        <v>155</v>
      </c>
      <c r="O209" s="730">
        <f t="shared" si="63"/>
        <v>529694.60199267347</v>
      </c>
      <c r="P209" s="730">
        <f t="shared" si="62"/>
        <v>2920.0755004504977</v>
      </c>
      <c r="Q209" s="730">
        <f t="shared" si="64"/>
        <v>1105.1974914556465</v>
      </c>
      <c r="R209" s="730">
        <f t="shared" si="65"/>
        <v>533719.87498457951</v>
      </c>
      <c r="Z209" s="614"/>
    </row>
    <row r="210" spans="13:26" x14ac:dyDescent="0.2">
      <c r="M210" s="614"/>
      <c r="N210" s="748">
        <f t="shared" si="61"/>
        <v>156</v>
      </c>
      <c r="O210" s="730">
        <f t="shared" si="63"/>
        <v>533719.87498457951</v>
      </c>
      <c r="P210" s="730">
        <f t="shared" si="62"/>
        <v>2920.0755004504977</v>
      </c>
      <c r="Q210" s="730">
        <f t="shared" si="64"/>
        <v>1113.596145314574</v>
      </c>
      <c r="R210" s="730">
        <f t="shared" si="65"/>
        <v>537753.54663034459</v>
      </c>
      <c r="Z210" s="614"/>
    </row>
    <row r="211" spans="13:26" x14ac:dyDescent="0.2">
      <c r="M211" s="614"/>
      <c r="N211" s="748">
        <f t="shared" si="61"/>
        <v>157</v>
      </c>
      <c r="O211" s="730">
        <f t="shared" si="63"/>
        <v>537753.54663034459</v>
      </c>
      <c r="P211" s="730">
        <f t="shared" si="62"/>
        <v>2920.0755004504977</v>
      </c>
      <c r="Q211" s="730">
        <f t="shared" si="64"/>
        <v>1122.0123228015345</v>
      </c>
      <c r="R211" s="730">
        <f t="shared" si="65"/>
        <v>541795.63445359655</v>
      </c>
      <c r="Z211" s="614"/>
    </row>
    <row r="212" spans="13:26" x14ac:dyDescent="0.2">
      <c r="M212" s="614"/>
      <c r="N212" s="748">
        <f t="shared" si="61"/>
        <v>158</v>
      </c>
      <c r="O212" s="730">
        <f t="shared" si="63"/>
        <v>541795.63445359655</v>
      </c>
      <c r="P212" s="730">
        <f t="shared" si="62"/>
        <v>2920.0755004504977</v>
      </c>
      <c r="Q212" s="730">
        <f t="shared" si="64"/>
        <v>1130.4460604792375</v>
      </c>
      <c r="R212" s="730">
        <f t="shared" si="65"/>
        <v>545846.15601452626</v>
      </c>
      <c r="Z212" s="614"/>
    </row>
    <row r="213" spans="13:26" x14ac:dyDescent="0.2">
      <c r="M213" s="614"/>
      <c r="N213" s="748">
        <f t="shared" si="61"/>
        <v>159</v>
      </c>
      <c r="O213" s="730">
        <f t="shared" si="63"/>
        <v>545846.15601452626</v>
      </c>
      <c r="P213" s="730">
        <f t="shared" si="62"/>
        <v>2920.0755004504977</v>
      </c>
      <c r="Q213" s="730">
        <f t="shared" si="64"/>
        <v>1138.8973949866797</v>
      </c>
      <c r="R213" s="730">
        <f t="shared" si="65"/>
        <v>549905.12890996342</v>
      </c>
      <c r="Z213" s="614"/>
    </row>
    <row r="214" spans="13:26" x14ac:dyDescent="0.2">
      <c r="M214" s="614"/>
      <c r="N214" s="748">
        <f t="shared" si="61"/>
        <v>160</v>
      </c>
      <c r="O214" s="730">
        <f t="shared" si="63"/>
        <v>549905.12890996342</v>
      </c>
      <c r="P214" s="730">
        <f t="shared" si="62"/>
        <v>2920.0755004504977</v>
      </c>
      <c r="Q214" s="730">
        <f t="shared" si="64"/>
        <v>1147.3663630393041</v>
      </c>
      <c r="R214" s="730">
        <f t="shared" si="65"/>
        <v>553972.57077345322</v>
      </c>
      <c r="Z214" s="614"/>
    </row>
    <row r="215" spans="13:26" x14ac:dyDescent="0.2">
      <c r="M215" s="614"/>
      <c r="N215" s="748">
        <f t="shared" si="61"/>
        <v>161</v>
      </c>
      <c r="O215" s="730">
        <f t="shared" si="63"/>
        <v>553972.57077345322</v>
      </c>
      <c r="P215" s="730">
        <f t="shared" si="62"/>
        <v>2920.0755004504977</v>
      </c>
      <c r="Q215" s="730">
        <f t="shared" si="64"/>
        <v>1155.8530014291605</v>
      </c>
      <c r="R215" s="730">
        <f t="shared" si="65"/>
        <v>558048.49927533278</v>
      </c>
      <c r="Z215" s="614"/>
    </row>
    <row r="216" spans="13:26" x14ac:dyDescent="0.2">
      <c r="M216" s="614"/>
      <c r="N216" s="748">
        <f t="shared" si="61"/>
        <v>162</v>
      </c>
      <c r="O216" s="730">
        <f t="shared" si="63"/>
        <v>558048.49927533278</v>
      </c>
      <c r="P216" s="730">
        <f t="shared" si="62"/>
        <v>2920.0755004504977</v>
      </c>
      <c r="Q216" s="730">
        <f t="shared" si="64"/>
        <v>1164.3573470250631</v>
      </c>
      <c r="R216" s="730">
        <f t="shared" si="65"/>
        <v>562132.9321228083</v>
      </c>
      <c r="Z216" s="614"/>
    </row>
    <row r="217" spans="13:26" x14ac:dyDescent="0.2">
      <c r="M217" s="614"/>
      <c r="N217" s="748">
        <f t="shared" si="61"/>
        <v>163</v>
      </c>
      <c r="O217" s="730">
        <f t="shared" si="63"/>
        <v>562132.9321228083</v>
      </c>
      <c r="P217" s="730">
        <f t="shared" si="62"/>
        <v>2920.0755004504977</v>
      </c>
      <c r="Q217" s="730">
        <f t="shared" si="64"/>
        <v>1172.8794367727542</v>
      </c>
      <c r="R217" s="730">
        <f t="shared" si="65"/>
        <v>566225.88706003153</v>
      </c>
      <c r="Z217" s="614"/>
    </row>
    <row r="218" spans="13:26" x14ac:dyDescent="0.2">
      <c r="M218" s="614"/>
      <c r="N218" s="748">
        <f t="shared" si="61"/>
        <v>164</v>
      </c>
      <c r="O218" s="730">
        <f t="shared" si="63"/>
        <v>566225.88706003153</v>
      </c>
      <c r="P218" s="730">
        <f t="shared" si="62"/>
        <v>2920.0755004504977</v>
      </c>
      <c r="Q218" s="730">
        <f t="shared" si="64"/>
        <v>1181.419307695061</v>
      </c>
      <c r="R218" s="730">
        <f t="shared" si="65"/>
        <v>570327.38186817698</v>
      </c>
      <c r="Z218" s="614"/>
    </row>
    <row r="219" spans="13:26" x14ac:dyDescent="0.2">
      <c r="M219" s="614"/>
      <c r="N219" s="748">
        <f t="shared" si="61"/>
        <v>165</v>
      </c>
      <c r="O219" s="730">
        <f t="shared" si="63"/>
        <v>570327.38186817698</v>
      </c>
      <c r="P219" s="730">
        <f t="shared" si="62"/>
        <v>2920.0755004504977</v>
      </c>
      <c r="Q219" s="730">
        <f t="shared" si="64"/>
        <v>1189.9769968920587</v>
      </c>
      <c r="R219" s="730">
        <f t="shared" si="65"/>
        <v>574437.43436551944</v>
      </c>
      <c r="Z219" s="614"/>
    </row>
    <row r="220" spans="13:26" x14ac:dyDescent="0.2">
      <c r="M220" s="614"/>
      <c r="N220" s="748">
        <f t="shared" si="61"/>
        <v>166</v>
      </c>
      <c r="O220" s="730">
        <f t="shared" si="63"/>
        <v>574437.43436551944</v>
      </c>
      <c r="P220" s="730">
        <f t="shared" si="62"/>
        <v>2920.0755004504977</v>
      </c>
      <c r="Q220" s="730">
        <f t="shared" si="64"/>
        <v>1198.5525415412312</v>
      </c>
      <c r="R220" s="730">
        <f t="shared" si="65"/>
        <v>578556.06240751117</v>
      </c>
      <c r="Z220" s="614"/>
    </row>
    <row r="221" spans="13:26" x14ac:dyDescent="0.2">
      <c r="M221" s="614"/>
      <c r="N221" s="748">
        <f t="shared" si="61"/>
        <v>167</v>
      </c>
      <c r="O221" s="730">
        <f t="shared" si="63"/>
        <v>578556.06240751117</v>
      </c>
      <c r="P221" s="730">
        <f t="shared" si="62"/>
        <v>2920.0755004504977</v>
      </c>
      <c r="Q221" s="730">
        <f t="shared" si="64"/>
        <v>1207.1459788976329</v>
      </c>
      <c r="R221" s="730">
        <f t="shared" si="65"/>
        <v>582683.28388685919</v>
      </c>
      <c r="Z221" s="614"/>
    </row>
    <row r="222" spans="13:26" x14ac:dyDescent="0.2">
      <c r="M222" s="614"/>
      <c r="N222" s="748">
        <f t="shared" si="61"/>
        <v>168</v>
      </c>
      <c r="O222" s="730">
        <f t="shared" si="63"/>
        <v>582683.28388685919</v>
      </c>
      <c r="P222" s="730">
        <f t="shared" si="62"/>
        <v>2920.0755004504977</v>
      </c>
      <c r="Q222" s="730">
        <f t="shared" si="64"/>
        <v>1215.7573462940491</v>
      </c>
      <c r="R222" s="730">
        <f t="shared" si="65"/>
        <v>586819.11673360365</v>
      </c>
      <c r="Z222" s="614"/>
    </row>
    <row r="223" spans="13:26" x14ac:dyDescent="0.2">
      <c r="M223" s="614"/>
      <c r="N223" s="748">
        <f t="shared" si="61"/>
        <v>169</v>
      </c>
      <c r="O223" s="730">
        <f t="shared" si="63"/>
        <v>586819.11673360365</v>
      </c>
      <c r="P223" s="730">
        <f t="shared" si="62"/>
        <v>2920.0755004504977</v>
      </c>
      <c r="Q223" s="730">
        <f t="shared" si="64"/>
        <v>1224.3866811411597</v>
      </c>
      <c r="R223" s="730">
        <f t="shared" si="65"/>
        <v>590963.57891519531</v>
      </c>
      <c r="Z223" s="614"/>
    </row>
    <row r="224" spans="13:26" x14ac:dyDescent="0.2">
      <c r="M224" s="614"/>
      <c r="N224" s="748">
        <f t="shared" si="61"/>
        <v>170</v>
      </c>
      <c r="O224" s="730">
        <f t="shared" si="63"/>
        <v>590963.57891519531</v>
      </c>
      <c r="P224" s="730">
        <f t="shared" si="62"/>
        <v>2920.0755004504977</v>
      </c>
      <c r="Q224" s="730">
        <f t="shared" si="64"/>
        <v>1233.0340209277019</v>
      </c>
      <c r="R224" s="730">
        <f t="shared" si="65"/>
        <v>595116.68843657349</v>
      </c>
      <c r="Z224" s="614"/>
    </row>
    <row r="225" spans="13:26" x14ac:dyDescent="0.2">
      <c r="M225" s="614"/>
      <c r="N225" s="748">
        <f t="shared" si="61"/>
        <v>171</v>
      </c>
      <c r="O225" s="730">
        <f t="shared" si="63"/>
        <v>595116.68843657349</v>
      </c>
      <c r="P225" s="730">
        <f t="shared" si="62"/>
        <v>2920.0755004504977</v>
      </c>
      <c r="Q225" s="730">
        <f t="shared" si="64"/>
        <v>1241.6994032206317</v>
      </c>
      <c r="R225" s="730">
        <f t="shared" si="65"/>
        <v>599278.46334024461</v>
      </c>
      <c r="Z225" s="614"/>
    </row>
    <row r="226" spans="13:26" x14ac:dyDescent="0.2">
      <c r="M226" s="614"/>
      <c r="N226" s="748">
        <f t="shared" si="61"/>
        <v>172</v>
      </c>
      <c r="O226" s="730">
        <f t="shared" si="63"/>
        <v>599278.46334024461</v>
      </c>
      <c r="P226" s="730">
        <f t="shared" si="62"/>
        <v>2920.0755004504977</v>
      </c>
      <c r="Q226" s="730">
        <f t="shared" si="64"/>
        <v>1250.3828656652877</v>
      </c>
      <c r="R226" s="730">
        <f t="shared" si="65"/>
        <v>603448.9217063603</v>
      </c>
      <c r="Z226" s="614"/>
    </row>
    <row r="227" spans="13:26" x14ac:dyDescent="0.2">
      <c r="M227" s="614"/>
      <c r="N227" s="748">
        <f t="shared" si="61"/>
        <v>173</v>
      </c>
      <c r="O227" s="730">
        <f t="shared" si="63"/>
        <v>603448.9217063603</v>
      </c>
      <c r="P227" s="730">
        <f t="shared" si="62"/>
        <v>2920.0755004504977</v>
      </c>
      <c r="Q227" s="730">
        <f t="shared" si="64"/>
        <v>1259.084445985555</v>
      </c>
      <c r="R227" s="730">
        <f t="shared" si="65"/>
        <v>607628.08165279625</v>
      </c>
      <c r="Z227" s="614"/>
    </row>
    <row r="228" spans="13:26" x14ac:dyDescent="0.2">
      <c r="M228" s="614"/>
      <c r="N228" s="748">
        <f t="shared" si="61"/>
        <v>174</v>
      </c>
      <c r="O228" s="730">
        <f t="shared" si="63"/>
        <v>607628.08165279625</v>
      </c>
      <c r="P228" s="730">
        <f t="shared" si="62"/>
        <v>2920.0755004504977</v>
      </c>
      <c r="Q228" s="730">
        <f t="shared" si="64"/>
        <v>1267.8041819840291</v>
      </c>
      <c r="R228" s="730">
        <f t="shared" si="65"/>
        <v>611815.96133523074</v>
      </c>
      <c r="Z228" s="614"/>
    </row>
    <row r="229" spans="13:26" x14ac:dyDescent="0.2">
      <c r="M229" s="614"/>
      <c r="N229" s="748">
        <f t="shared" si="61"/>
        <v>175</v>
      </c>
      <c r="O229" s="730">
        <f t="shared" si="63"/>
        <v>611815.96133523074</v>
      </c>
      <c r="P229" s="730">
        <f t="shared" si="62"/>
        <v>2920.0755004504977</v>
      </c>
      <c r="Q229" s="730">
        <f t="shared" si="64"/>
        <v>1276.5421115421798</v>
      </c>
      <c r="R229" s="730">
        <f t="shared" si="65"/>
        <v>616012.57894722337</v>
      </c>
      <c r="Z229" s="614"/>
    </row>
    <row r="230" spans="13:26" x14ac:dyDescent="0.2">
      <c r="M230" s="614"/>
      <c r="N230" s="748">
        <f t="shared" si="61"/>
        <v>176</v>
      </c>
      <c r="O230" s="730">
        <f t="shared" si="63"/>
        <v>616012.57894722337</v>
      </c>
      <c r="P230" s="730">
        <f t="shared" si="62"/>
        <v>2920.0755004504977</v>
      </c>
      <c r="Q230" s="730">
        <f t="shared" si="64"/>
        <v>1285.2982726205157</v>
      </c>
      <c r="R230" s="730">
        <f t="shared" si="65"/>
        <v>620217.95272029436</v>
      </c>
      <c r="Z230" s="614"/>
    </row>
    <row r="231" spans="13:26" x14ac:dyDescent="0.2">
      <c r="M231" s="614"/>
      <c r="N231" s="748">
        <f t="shared" si="61"/>
        <v>177</v>
      </c>
      <c r="O231" s="730">
        <f t="shared" si="63"/>
        <v>620217.95272029436</v>
      </c>
      <c r="P231" s="730">
        <f t="shared" si="62"/>
        <v>2920.0755004504977</v>
      </c>
      <c r="Q231" s="730">
        <f t="shared" si="64"/>
        <v>1294.072703258749</v>
      </c>
      <c r="R231" s="730">
        <f t="shared" si="65"/>
        <v>624432.10092400352</v>
      </c>
      <c r="Z231" s="614"/>
    </row>
    <row r="232" spans="13:26" x14ac:dyDescent="0.2">
      <c r="M232" s="614"/>
      <c r="N232" s="748">
        <f t="shared" si="61"/>
        <v>178</v>
      </c>
      <c r="O232" s="730">
        <f t="shared" si="63"/>
        <v>624432.10092400352</v>
      </c>
      <c r="P232" s="730">
        <f t="shared" si="62"/>
        <v>2920.0755004504977</v>
      </c>
      <c r="Q232" s="730">
        <f t="shared" si="64"/>
        <v>1302.8654415759618</v>
      </c>
      <c r="R232" s="730">
        <f t="shared" si="65"/>
        <v>628655.04186602996</v>
      </c>
      <c r="Z232" s="614"/>
    </row>
    <row r="233" spans="13:26" x14ac:dyDescent="0.2">
      <c r="M233" s="614"/>
      <c r="N233" s="748">
        <f t="shared" si="61"/>
        <v>179</v>
      </c>
      <c r="O233" s="730">
        <f t="shared" si="63"/>
        <v>628655.04186602996</v>
      </c>
      <c r="P233" s="730">
        <f t="shared" si="62"/>
        <v>2920.0755004504977</v>
      </c>
      <c r="Q233" s="730">
        <f t="shared" si="64"/>
        <v>1311.6765257707702</v>
      </c>
      <c r="R233" s="730">
        <f t="shared" si="65"/>
        <v>632886.79389225121</v>
      </c>
      <c r="Z233" s="614"/>
    </row>
    <row r="234" spans="13:26" x14ac:dyDescent="0.2">
      <c r="M234" s="614"/>
      <c r="N234" s="748">
        <f t="shared" si="61"/>
        <v>180</v>
      </c>
      <c r="O234" s="730">
        <f t="shared" si="63"/>
        <v>632886.79389225121</v>
      </c>
      <c r="P234" s="730">
        <f t="shared" si="62"/>
        <v>2920.0755004504977</v>
      </c>
      <c r="Q234" s="730">
        <f t="shared" si="64"/>
        <v>1320.5059941214911</v>
      </c>
      <c r="R234" s="730">
        <f t="shared" si="65"/>
        <v>637127.3753868232</v>
      </c>
      <c r="Z234" s="614"/>
    </row>
    <row r="235" spans="13:26" x14ac:dyDescent="0.2">
      <c r="M235" s="614"/>
      <c r="N235" s="748">
        <f t="shared" si="61"/>
        <v>181</v>
      </c>
      <c r="O235" s="730">
        <f t="shared" si="63"/>
        <v>637127.3753868232</v>
      </c>
      <c r="P235" s="730">
        <f t="shared" si="62"/>
        <v>2920.0755004504977</v>
      </c>
      <c r="Q235" s="730">
        <f t="shared" si="64"/>
        <v>1329.3538849863089</v>
      </c>
      <c r="R235" s="730">
        <f t="shared" si="65"/>
        <v>641376.8047722599</v>
      </c>
      <c r="Z235" s="614"/>
    </row>
    <row r="236" spans="13:26" x14ac:dyDescent="0.2">
      <c r="M236" s="614"/>
      <c r="N236" s="748">
        <f t="shared" si="61"/>
        <v>182</v>
      </c>
      <c r="O236" s="730">
        <f t="shared" si="63"/>
        <v>641376.8047722599</v>
      </c>
      <c r="P236" s="730">
        <f t="shared" si="62"/>
        <v>2920.0755004504977</v>
      </c>
      <c r="Q236" s="730">
        <f t="shared" si="64"/>
        <v>1338.2202368034405</v>
      </c>
      <c r="R236" s="730">
        <f t="shared" si="65"/>
        <v>645635.10050951375</v>
      </c>
      <c r="Z236" s="614"/>
    </row>
    <row r="237" spans="13:26" x14ac:dyDescent="0.2">
      <c r="M237" s="614"/>
      <c r="N237" s="748">
        <f t="shared" si="61"/>
        <v>183</v>
      </c>
      <c r="O237" s="730">
        <f t="shared" si="63"/>
        <v>645635.10050951375</v>
      </c>
      <c r="P237" s="730">
        <f t="shared" si="62"/>
        <v>2920.0755004504977</v>
      </c>
      <c r="Q237" s="730">
        <f t="shared" si="64"/>
        <v>1347.1050880913044</v>
      </c>
      <c r="R237" s="730">
        <f t="shared" si="65"/>
        <v>649902.28109805554</v>
      </c>
      <c r="Z237" s="614"/>
    </row>
    <row r="238" spans="13:26" x14ac:dyDescent="0.2">
      <c r="M238" s="614"/>
      <c r="N238" s="748">
        <f t="shared" si="61"/>
        <v>184</v>
      </c>
      <c r="O238" s="730">
        <f t="shared" si="63"/>
        <v>649902.28109805554</v>
      </c>
      <c r="P238" s="730">
        <f t="shared" si="62"/>
        <v>2920.0755004504977</v>
      </c>
      <c r="Q238" s="730">
        <f t="shared" si="64"/>
        <v>1356.0084774486872</v>
      </c>
      <c r="R238" s="730">
        <f t="shared" si="65"/>
        <v>654178.3650759547</v>
      </c>
      <c r="Z238" s="614"/>
    </row>
    <row r="239" spans="13:26" x14ac:dyDescent="0.2">
      <c r="M239" s="614"/>
      <c r="N239" s="748">
        <f t="shared" si="61"/>
        <v>185</v>
      </c>
      <c r="O239" s="730">
        <f t="shared" si="63"/>
        <v>654178.3650759547</v>
      </c>
      <c r="P239" s="730">
        <f t="shared" si="62"/>
        <v>2920.0755004504977</v>
      </c>
      <c r="Q239" s="730">
        <f t="shared" si="64"/>
        <v>1364.93044355491</v>
      </c>
      <c r="R239" s="730">
        <f t="shared" si="65"/>
        <v>658463.37101996003</v>
      </c>
      <c r="Z239" s="614"/>
    </row>
    <row r="240" spans="13:26" x14ac:dyDescent="0.2">
      <c r="M240" s="614"/>
      <c r="N240" s="748">
        <f t="shared" si="61"/>
        <v>186</v>
      </c>
      <c r="O240" s="730">
        <f t="shared" si="63"/>
        <v>658463.37101996003</v>
      </c>
      <c r="P240" s="730">
        <f t="shared" si="62"/>
        <v>2920.0755004504977</v>
      </c>
      <c r="Q240" s="730">
        <f t="shared" si="64"/>
        <v>1373.8710251699983</v>
      </c>
      <c r="R240" s="730">
        <f t="shared" si="65"/>
        <v>662757.31754558044</v>
      </c>
      <c r="Z240" s="614"/>
    </row>
    <row r="241" spans="13:26" x14ac:dyDescent="0.2">
      <c r="M241" s="614"/>
      <c r="N241" s="748">
        <f t="shared" si="61"/>
        <v>187</v>
      </c>
      <c r="O241" s="730">
        <f t="shared" si="63"/>
        <v>662757.31754558044</v>
      </c>
      <c r="P241" s="730">
        <f t="shared" si="62"/>
        <v>2920.0755004504977</v>
      </c>
      <c r="Q241" s="730">
        <f t="shared" si="64"/>
        <v>1382.8302611348497</v>
      </c>
      <c r="R241" s="730">
        <f t="shared" si="65"/>
        <v>667060.22330716578</v>
      </c>
      <c r="Z241" s="614"/>
    </row>
    <row r="242" spans="13:26" x14ac:dyDescent="0.2">
      <c r="M242" s="614"/>
      <c r="N242" s="748">
        <f t="shared" si="61"/>
        <v>188</v>
      </c>
      <c r="O242" s="730">
        <f t="shared" si="63"/>
        <v>667060.22330716578</v>
      </c>
      <c r="P242" s="730">
        <f t="shared" si="62"/>
        <v>2920.0755004504977</v>
      </c>
      <c r="Q242" s="730">
        <f t="shared" si="64"/>
        <v>1391.8081903714024</v>
      </c>
      <c r="R242" s="730">
        <f t="shared" si="65"/>
        <v>671372.1069979876</v>
      </c>
      <c r="Z242" s="614"/>
    </row>
    <row r="243" spans="13:26" x14ac:dyDescent="0.2">
      <c r="M243" s="614"/>
      <c r="N243" s="748">
        <f t="shared" si="61"/>
        <v>189</v>
      </c>
      <c r="O243" s="730">
        <f t="shared" si="63"/>
        <v>671372.1069979876</v>
      </c>
      <c r="P243" s="730">
        <f t="shared" si="62"/>
        <v>2920.0755004504977</v>
      </c>
      <c r="Q243" s="730">
        <f t="shared" si="64"/>
        <v>1400.8048518828041</v>
      </c>
      <c r="R243" s="730">
        <f t="shared" si="65"/>
        <v>675692.98735032091</v>
      </c>
      <c r="Z243" s="614"/>
    </row>
    <row r="244" spans="13:26" x14ac:dyDescent="0.2">
      <c r="M244" s="614"/>
      <c r="N244" s="748">
        <f t="shared" si="61"/>
        <v>190</v>
      </c>
      <c r="O244" s="730">
        <f t="shared" si="63"/>
        <v>675692.98735032091</v>
      </c>
      <c r="P244" s="730">
        <f t="shared" si="62"/>
        <v>2920.0755004504977</v>
      </c>
      <c r="Q244" s="730">
        <f t="shared" si="64"/>
        <v>1409.8202847535829</v>
      </c>
      <c r="R244" s="730">
        <f t="shared" si="65"/>
        <v>680022.88313552493</v>
      </c>
      <c r="Z244" s="614"/>
    </row>
    <row r="245" spans="13:26" x14ac:dyDescent="0.2">
      <c r="M245" s="614"/>
      <c r="N245" s="748">
        <f t="shared" si="61"/>
        <v>191</v>
      </c>
      <c r="O245" s="730">
        <f t="shared" si="63"/>
        <v>680022.88313552493</v>
      </c>
      <c r="P245" s="730">
        <f t="shared" si="62"/>
        <v>2920.0755004504977</v>
      </c>
      <c r="Q245" s="730">
        <f t="shared" si="64"/>
        <v>1418.8545281498145</v>
      </c>
      <c r="R245" s="730">
        <f t="shared" si="65"/>
        <v>684361.8131641252</v>
      </c>
      <c r="Z245" s="614"/>
    </row>
    <row r="246" spans="13:26" x14ac:dyDescent="0.2">
      <c r="M246" s="614"/>
      <c r="N246" s="748">
        <f t="shared" si="61"/>
        <v>192</v>
      </c>
      <c r="O246" s="730">
        <f t="shared" si="63"/>
        <v>684361.8131641252</v>
      </c>
      <c r="P246" s="730">
        <f t="shared" si="62"/>
        <v>2920.0755004504977</v>
      </c>
      <c r="Q246" s="730">
        <f t="shared" si="64"/>
        <v>1427.907621319295</v>
      </c>
      <c r="R246" s="730">
        <f t="shared" si="65"/>
        <v>688709.79628589493</v>
      </c>
      <c r="Z246" s="614"/>
    </row>
    <row r="247" spans="13:26" x14ac:dyDescent="0.2">
      <c r="M247" s="614"/>
      <c r="N247" s="748">
        <f t="shared" si="61"/>
        <v>193</v>
      </c>
      <c r="O247" s="730">
        <f t="shared" si="63"/>
        <v>688709.79628589493</v>
      </c>
      <c r="P247" s="730">
        <f t="shared" si="62"/>
        <v>2920.0755004504977</v>
      </c>
      <c r="Q247" s="730">
        <f t="shared" si="64"/>
        <v>1436.97960359171</v>
      </c>
      <c r="R247" s="730">
        <f t="shared" si="65"/>
        <v>693066.8513899371</v>
      </c>
      <c r="Z247" s="614"/>
    </row>
    <row r="248" spans="13:26" x14ac:dyDescent="0.2">
      <c r="M248" s="614"/>
      <c r="N248" s="748">
        <f t="shared" si="61"/>
        <v>194</v>
      </c>
      <c r="O248" s="730">
        <f t="shared" si="63"/>
        <v>693066.8513899371</v>
      </c>
      <c r="P248" s="730">
        <f t="shared" si="62"/>
        <v>2920.0755004504977</v>
      </c>
      <c r="Q248" s="730">
        <f t="shared" si="64"/>
        <v>1446.0705143788055</v>
      </c>
      <c r="R248" s="730">
        <f t="shared" si="65"/>
        <v>697432.99740476639</v>
      </c>
      <c r="Z248" s="614"/>
    </row>
    <row r="249" spans="13:26" x14ac:dyDescent="0.2">
      <c r="M249" s="614"/>
      <c r="N249" s="748">
        <f t="shared" ref="N249:N312" si="66">N248+1</f>
        <v>195</v>
      </c>
      <c r="O249" s="730">
        <f t="shared" si="63"/>
        <v>697432.99740476639</v>
      </c>
      <c r="P249" s="730">
        <f t="shared" ref="P249:P312" si="67">P248</f>
        <v>2920.0755004504977</v>
      </c>
      <c r="Q249" s="730">
        <f t="shared" si="64"/>
        <v>1455.1803931745594</v>
      </c>
      <c r="R249" s="730">
        <f t="shared" si="65"/>
        <v>701808.25329839136</v>
      </c>
      <c r="Z249" s="614"/>
    </row>
    <row r="250" spans="13:26" x14ac:dyDescent="0.2">
      <c r="M250" s="614"/>
      <c r="N250" s="748">
        <f t="shared" si="66"/>
        <v>196</v>
      </c>
      <c r="O250" s="730">
        <f t="shared" ref="O250:O313" si="68">R249</f>
        <v>701808.25329839136</v>
      </c>
      <c r="P250" s="730">
        <f t="shared" si="67"/>
        <v>2920.0755004504977</v>
      </c>
      <c r="Q250" s="730">
        <f t="shared" ref="Q250:Q313" si="69">O250*$P$49</f>
        <v>1464.309279555353</v>
      </c>
      <c r="R250" s="730">
        <f t="shared" ref="R250:R313" si="70">O250+P250+Q250</f>
        <v>706192.63807839714</v>
      </c>
      <c r="Z250" s="614"/>
    </row>
    <row r="251" spans="13:26" x14ac:dyDescent="0.2">
      <c r="M251" s="614"/>
      <c r="N251" s="748">
        <f t="shared" si="66"/>
        <v>197</v>
      </c>
      <c r="O251" s="730">
        <f t="shared" si="68"/>
        <v>706192.63807839714</v>
      </c>
      <c r="P251" s="730">
        <f t="shared" si="67"/>
        <v>2920.0755004504977</v>
      </c>
      <c r="Q251" s="730">
        <f t="shared" si="69"/>
        <v>1473.4572131801433</v>
      </c>
      <c r="R251" s="730">
        <f t="shared" si="70"/>
        <v>710586.17079202773</v>
      </c>
      <c r="Z251" s="614"/>
    </row>
    <row r="252" spans="13:26" x14ac:dyDescent="0.2">
      <c r="M252" s="614"/>
      <c r="N252" s="748">
        <f t="shared" si="66"/>
        <v>198</v>
      </c>
      <c r="O252" s="730">
        <f t="shared" si="68"/>
        <v>710586.17079202773</v>
      </c>
      <c r="P252" s="730">
        <f t="shared" si="67"/>
        <v>2920.0755004504977</v>
      </c>
      <c r="Q252" s="730">
        <f t="shared" si="69"/>
        <v>1482.6242337906347</v>
      </c>
      <c r="R252" s="730">
        <f t="shared" si="70"/>
        <v>714988.87052626885</v>
      </c>
      <c r="Z252" s="614"/>
    </row>
    <row r="253" spans="13:26" x14ac:dyDescent="0.2">
      <c r="M253" s="614"/>
      <c r="N253" s="748">
        <f t="shared" si="66"/>
        <v>199</v>
      </c>
      <c r="O253" s="730">
        <f t="shared" si="68"/>
        <v>714988.87052626885</v>
      </c>
      <c r="P253" s="730">
        <f t="shared" si="67"/>
        <v>2920.0755004504977</v>
      </c>
      <c r="Q253" s="730">
        <f t="shared" si="69"/>
        <v>1491.8103812114518</v>
      </c>
      <c r="R253" s="730">
        <f t="shared" si="70"/>
        <v>719400.75640793075</v>
      </c>
      <c r="Z253" s="614"/>
    </row>
    <row r="254" spans="13:26" x14ac:dyDescent="0.2">
      <c r="M254" s="614"/>
      <c r="N254" s="748">
        <f t="shared" si="66"/>
        <v>200</v>
      </c>
      <c r="O254" s="730">
        <f t="shared" si="68"/>
        <v>719400.75640793075</v>
      </c>
      <c r="P254" s="730">
        <f t="shared" si="67"/>
        <v>2920.0755004504977</v>
      </c>
      <c r="Q254" s="730">
        <f t="shared" si="69"/>
        <v>1501.0156953503124</v>
      </c>
      <c r="R254" s="730">
        <f t="shared" si="70"/>
        <v>723821.84760373156</v>
      </c>
      <c r="Z254" s="614"/>
    </row>
    <row r="255" spans="13:26" x14ac:dyDescent="0.2">
      <c r="M255" s="614"/>
      <c r="N255" s="748">
        <f t="shared" si="66"/>
        <v>201</v>
      </c>
      <c r="O255" s="730">
        <f t="shared" si="68"/>
        <v>723821.84760373156</v>
      </c>
      <c r="P255" s="730">
        <f t="shared" si="67"/>
        <v>2920.0755004504977</v>
      </c>
      <c r="Q255" s="730">
        <f t="shared" si="69"/>
        <v>1510.2402161982016</v>
      </c>
      <c r="R255" s="730">
        <f t="shared" si="70"/>
        <v>728252.16332038015</v>
      </c>
      <c r="Z255" s="614"/>
    </row>
    <row r="256" spans="13:26" x14ac:dyDescent="0.2">
      <c r="M256" s="614"/>
      <c r="N256" s="748">
        <f t="shared" si="66"/>
        <v>202</v>
      </c>
      <c r="O256" s="730">
        <f t="shared" si="68"/>
        <v>728252.16332038015</v>
      </c>
      <c r="P256" s="730">
        <f t="shared" si="67"/>
        <v>2920.0755004504977</v>
      </c>
      <c r="Q256" s="730">
        <f t="shared" si="69"/>
        <v>1519.4839838295436</v>
      </c>
      <c r="R256" s="730">
        <f t="shared" si="70"/>
        <v>732691.72280466009</v>
      </c>
      <c r="Z256" s="614"/>
    </row>
    <row r="257" spans="13:26" x14ac:dyDescent="0.2">
      <c r="M257" s="614"/>
      <c r="N257" s="748">
        <f t="shared" si="66"/>
        <v>203</v>
      </c>
      <c r="O257" s="730">
        <f t="shared" si="68"/>
        <v>732691.72280466009</v>
      </c>
      <c r="P257" s="730">
        <f t="shared" si="67"/>
        <v>2920.0755004504977</v>
      </c>
      <c r="Q257" s="730">
        <f t="shared" si="69"/>
        <v>1528.7470384023788</v>
      </c>
      <c r="R257" s="730">
        <f t="shared" si="70"/>
        <v>737140.5453435129</v>
      </c>
      <c r="Z257" s="614"/>
    </row>
    <row r="258" spans="13:26" x14ac:dyDescent="0.2">
      <c r="M258" s="614"/>
      <c r="N258" s="748">
        <f t="shared" si="66"/>
        <v>204</v>
      </c>
      <c r="O258" s="730">
        <f t="shared" si="68"/>
        <v>737140.5453435129</v>
      </c>
      <c r="P258" s="730">
        <f t="shared" si="67"/>
        <v>2920.0755004504977</v>
      </c>
      <c r="Q258" s="730">
        <f t="shared" si="69"/>
        <v>1538.0294201585355</v>
      </c>
      <c r="R258" s="730">
        <f t="shared" si="70"/>
        <v>741598.65026412194</v>
      </c>
      <c r="Z258" s="614"/>
    </row>
    <row r="259" spans="13:26" x14ac:dyDescent="0.2">
      <c r="M259" s="614"/>
      <c r="N259" s="748">
        <f t="shared" si="66"/>
        <v>205</v>
      </c>
      <c r="O259" s="730">
        <f t="shared" si="68"/>
        <v>741598.65026412194</v>
      </c>
      <c r="P259" s="730">
        <f t="shared" si="67"/>
        <v>2920.0755004504977</v>
      </c>
      <c r="Q259" s="730">
        <f t="shared" si="69"/>
        <v>1547.3311694238062</v>
      </c>
      <c r="R259" s="730">
        <f t="shared" si="70"/>
        <v>746066.05693399615</v>
      </c>
      <c r="Z259" s="614"/>
    </row>
    <row r="260" spans="13:26" x14ac:dyDescent="0.2">
      <c r="M260" s="614"/>
      <c r="N260" s="748">
        <f t="shared" si="66"/>
        <v>206</v>
      </c>
      <c r="O260" s="730">
        <f t="shared" si="68"/>
        <v>746066.05693399615</v>
      </c>
      <c r="P260" s="730">
        <f t="shared" si="67"/>
        <v>2920.0755004504977</v>
      </c>
      <c r="Q260" s="730">
        <f t="shared" si="69"/>
        <v>1556.6523266081217</v>
      </c>
      <c r="R260" s="730">
        <f t="shared" si="70"/>
        <v>750542.78476105467</v>
      </c>
      <c r="Z260" s="614"/>
    </row>
    <row r="261" spans="13:26" x14ac:dyDescent="0.2">
      <c r="M261" s="614"/>
      <c r="N261" s="748">
        <f t="shared" si="66"/>
        <v>207</v>
      </c>
      <c r="O261" s="730">
        <f t="shared" si="68"/>
        <v>750542.78476105467</v>
      </c>
      <c r="P261" s="730">
        <f t="shared" si="67"/>
        <v>2920.0755004504977</v>
      </c>
      <c r="Q261" s="730">
        <f t="shared" si="69"/>
        <v>1565.9929322057283</v>
      </c>
      <c r="R261" s="730">
        <f t="shared" si="70"/>
        <v>755028.85319371079</v>
      </c>
      <c r="Z261" s="614"/>
    </row>
    <row r="262" spans="13:26" x14ac:dyDescent="0.2">
      <c r="M262" s="614"/>
      <c r="N262" s="748">
        <f t="shared" si="66"/>
        <v>208</v>
      </c>
      <c r="O262" s="730">
        <f t="shared" si="68"/>
        <v>755028.85319371079</v>
      </c>
      <c r="P262" s="730">
        <f t="shared" si="67"/>
        <v>2920.0755004504977</v>
      </c>
      <c r="Q262" s="730">
        <f t="shared" si="69"/>
        <v>1575.3530267953622</v>
      </c>
      <c r="R262" s="730">
        <f t="shared" si="70"/>
        <v>759524.28172095655</v>
      </c>
      <c r="Z262" s="614"/>
    </row>
    <row r="263" spans="13:26" x14ac:dyDescent="0.2">
      <c r="M263" s="614"/>
      <c r="N263" s="748">
        <f t="shared" si="66"/>
        <v>209</v>
      </c>
      <c r="O263" s="730">
        <f t="shared" si="68"/>
        <v>759524.28172095655</v>
      </c>
      <c r="P263" s="730">
        <f t="shared" si="67"/>
        <v>2920.0755004504977</v>
      </c>
      <c r="Q263" s="730">
        <f t="shared" si="69"/>
        <v>1584.7326510404266</v>
      </c>
      <c r="R263" s="730">
        <f t="shared" si="70"/>
        <v>764029.08987244742</v>
      </c>
      <c r="Z263" s="614"/>
    </row>
    <row r="264" spans="13:26" x14ac:dyDescent="0.2">
      <c r="M264" s="614"/>
      <c r="N264" s="748">
        <f t="shared" si="66"/>
        <v>210</v>
      </c>
      <c r="O264" s="730">
        <f t="shared" si="68"/>
        <v>764029.08987244742</v>
      </c>
      <c r="P264" s="730">
        <f t="shared" si="67"/>
        <v>2920.0755004504977</v>
      </c>
      <c r="Q264" s="730">
        <f t="shared" si="69"/>
        <v>1594.1318456891677</v>
      </c>
      <c r="R264" s="730">
        <f t="shared" si="70"/>
        <v>768543.29721858702</v>
      </c>
      <c r="Z264" s="614"/>
    </row>
    <row r="265" spans="13:26" x14ac:dyDescent="0.2">
      <c r="M265" s="614"/>
      <c r="N265" s="748">
        <f t="shared" si="66"/>
        <v>211</v>
      </c>
      <c r="O265" s="730">
        <f t="shared" si="68"/>
        <v>768543.29721858702</v>
      </c>
      <c r="P265" s="730">
        <f t="shared" si="67"/>
        <v>2920.0755004504977</v>
      </c>
      <c r="Q265" s="730">
        <f t="shared" si="69"/>
        <v>1603.5506515748527</v>
      </c>
      <c r="R265" s="730">
        <f t="shared" si="70"/>
        <v>773066.92337061232</v>
      </c>
      <c r="Z265" s="614"/>
    </row>
    <row r="266" spans="13:26" x14ac:dyDescent="0.2">
      <c r="M266" s="614"/>
      <c r="N266" s="748">
        <f t="shared" si="66"/>
        <v>212</v>
      </c>
      <c r="O266" s="730">
        <f t="shared" si="68"/>
        <v>773066.92337061232</v>
      </c>
      <c r="P266" s="730">
        <f t="shared" si="67"/>
        <v>2920.0755004504977</v>
      </c>
      <c r="Q266" s="730">
        <f t="shared" si="69"/>
        <v>1612.9891096159461</v>
      </c>
      <c r="R266" s="730">
        <f t="shared" si="70"/>
        <v>777599.98798067868</v>
      </c>
      <c r="Z266" s="614"/>
    </row>
    <row r="267" spans="13:26" x14ac:dyDescent="0.2">
      <c r="M267" s="614"/>
      <c r="N267" s="748">
        <f t="shared" si="66"/>
        <v>213</v>
      </c>
      <c r="O267" s="730">
        <f t="shared" si="68"/>
        <v>777599.98798067868</v>
      </c>
      <c r="P267" s="730">
        <f t="shared" si="67"/>
        <v>2920.0755004504977</v>
      </c>
      <c r="Q267" s="730">
        <f t="shared" si="69"/>
        <v>1622.4472608162882</v>
      </c>
      <c r="R267" s="730">
        <f t="shared" si="70"/>
        <v>782142.51074194536</v>
      </c>
      <c r="Z267" s="614"/>
    </row>
    <row r="268" spans="13:26" x14ac:dyDescent="0.2">
      <c r="M268" s="614"/>
      <c r="N268" s="748">
        <f t="shared" si="66"/>
        <v>214</v>
      </c>
      <c r="O268" s="730">
        <f t="shared" si="68"/>
        <v>782142.51074194536</v>
      </c>
      <c r="P268" s="730">
        <f t="shared" si="67"/>
        <v>2920.0755004504977</v>
      </c>
      <c r="Q268" s="730">
        <f t="shared" si="69"/>
        <v>1631.9251462652728</v>
      </c>
      <c r="R268" s="730">
        <f t="shared" si="70"/>
        <v>786694.51138866111</v>
      </c>
      <c r="Z268" s="614"/>
    </row>
    <row r="269" spans="13:26" x14ac:dyDescent="0.2">
      <c r="M269" s="614"/>
      <c r="N269" s="748">
        <f t="shared" si="66"/>
        <v>215</v>
      </c>
      <c r="O269" s="730">
        <f t="shared" si="68"/>
        <v>786694.51138866111</v>
      </c>
      <c r="P269" s="730">
        <f t="shared" si="67"/>
        <v>2920.0755004504977</v>
      </c>
      <c r="Q269" s="730">
        <f t="shared" si="69"/>
        <v>1641.4228071380267</v>
      </c>
      <c r="R269" s="730">
        <f t="shared" si="70"/>
        <v>791256.00969624962</v>
      </c>
      <c r="Z269" s="614"/>
    </row>
    <row r="270" spans="13:26" x14ac:dyDescent="0.2">
      <c r="M270" s="614"/>
      <c r="N270" s="748">
        <f t="shared" si="66"/>
        <v>216</v>
      </c>
      <c r="O270" s="730">
        <f t="shared" si="68"/>
        <v>791256.00969624962</v>
      </c>
      <c r="P270" s="730">
        <f t="shared" si="67"/>
        <v>2920.0755004504977</v>
      </c>
      <c r="Q270" s="730">
        <f t="shared" si="69"/>
        <v>1650.9402846955868</v>
      </c>
      <c r="R270" s="730">
        <f t="shared" si="70"/>
        <v>795827.02548139566</v>
      </c>
      <c r="Z270" s="614"/>
    </row>
    <row r="271" spans="13:26" x14ac:dyDescent="0.2">
      <c r="M271" s="614"/>
      <c r="N271" s="748">
        <f t="shared" si="66"/>
        <v>217</v>
      </c>
      <c r="O271" s="730">
        <f t="shared" si="68"/>
        <v>795827.02548139566</v>
      </c>
      <c r="P271" s="730">
        <f t="shared" si="67"/>
        <v>2920.0755004504977</v>
      </c>
      <c r="Q271" s="730">
        <f t="shared" si="69"/>
        <v>1660.4776202850808</v>
      </c>
      <c r="R271" s="730">
        <f t="shared" si="70"/>
        <v>800407.57860213122</v>
      </c>
      <c r="Z271" s="614"/>
    </row>
    <row r="272" spans="13:26" x14ac:dyDescent="0.2">
      <c r="M272" s="614"/>
      <c r="N272" s="748">
        <f t="shared" si="66"/>
        <v>218</v>
      </c>
      <c r="O272" s="730">
        <f t="shared" si="68"/>
        <v>800407.57860213122</v>
      </c>
      <c r="P272" s="730">
        <f t="shared" si="67"/>
        <v>2920.0755004504977</v>
      </c>
      <c r="Q272" s="730">
        <f t="shared" si="69"/>
        <v>1670.0348553399065</v>
      </c>
      <c r="R272" s="730">
        <f t="shared" si="70"/>
        <v>804997.68895792158</v>
      </c>
      <c r="Z272" s="614"/>
    </row>
    <row r="273" spans="13:26" x14ac:dyDescent="0.2">
      <c r="M273" s="614"/>
      <c r="N273" s="748">
        <f t="shared" si="66"/>
        <v>219</v>
      </c>
      <c r="O273" s="730">
        <f t="shared" si="68"/>
        <v>804997.68895792158</v>
      </c>
      <c r="P273" s="730">
        <f t="shared" si="67"/>
        <v>2920.0755004504977</v>
      </c>
      <c r="Q273" s="730">
        <f t="shared" si="69"/>
        <v>1679.6120313799111</v>
      </c>
      <c r="R273" s="730">
        <f t="shared" si="70"/>
        <v>809597.37648975197</v>
      </c>
      <c r="Z273" s="614"/>
    </row>
    <row r="274" spans="13:26" x14ac:dyDescent="0.2">
      <c r="M274" s="614"/>
      <c r="N274" s="748">
        <f t="shared" si="66"/>
        <v>220</v>
      </c>
      <c r="O274" s="730">
        <f t="shared" si="68"/>
        <v>809597.37648975197</v>
      </c>
      <c r="P274" s="730">
        <f t="shared" si="67"/>
        <v>2920.0755004504977</v>
      </c>
      <c r="Q274" s="730">
        <f t="shared" si="69"/>
        <v>1689.2091900115731</v>
      </c>
      <c r="R274" s="730">
        <f t="shared" si="70"/>
        <v>814206.66118021403</v>
      </c>
      <c r="Z274" s="614"/>
    </row>
    <row r="275" spans="13:26" x14ac:dyDescent="0.2">
      <c r="M275" s="614"/>
      <c r="N275" s="748">
        <f t="shared" si="66"/>
        <v>221</v>
      </c>
      <c r="O275" s="730">
        <f t="shared" si="68"/>
        <v>814206.66118021403</v>
      </c>
      <c r="P275" s="730">
        <f t="shared" si="67"/>
        <v>2920.0755004504977</v>
      </c>
      <c r="Q275" s="730">
        <f t="shared" si="69"/>
        <v>1698.8263729281814</v>
      </c>
      <c r="R275" s="730">
        <f t="shared" si="70"/>
        <v>818825.56305359269</v>
      </c>
      <c r="Z275" s="614"/>
    </row>
    <row r="276" spans="13:26" x14ac:dyDescent="0.2">
      <c r="M276" s="614"/>
      <c r="N276" s="748">
        <f t="shared" si="66"/>
        <v>222</v>
      </c>
      <c r="O276" s="730">
        <f t="shared" si="68"/>
        <v>818825.56305359269</v>
      </c>
      <c r="P276" s="730">
        <f t="shared" si="67"/>
        <v>2920.0755004504977</v>
      </c>
      <c r="Q276" s="730">
        <f t="shared" si="69"/>
        <v>1708.4636219100173</v>
      </c>
      <c r="R276" s="730">
        <f t="shared" si="70"/>
        <v>823454.1021759531</v>
      </c>
      <c r="Z276" s="614"/>
    </row>
    <row r="277" spans="13:26" x14ac:dyDescent="0.2">
      <c r="M277" s="614"/>
      <c r="N277" s="748">
        <f t="shared" si="66"/>
        <v>223</v>
      </c>
      <c r="O277" s="730">
        <f t="shared" si="68"/>
        <v>823454.1021759531</v>
      </c>
      <c r="P277" s="730">
        <f t="shared" si="67"/>
        <v>2920.0755004504977</v>
      </c>
      <c r="Q277" s="730">
        <f t="shared" si="69"/>
        <v>1718.1209788245358</v>
      </c>
      <c r="R277" s="730">
        <f t="shared" si="70"/>
        <v>828092.29865522811</v>
      </c>
      <c r="Z277" s="614"/>
    </row>
    <row r="278" spans="13:26" x14ac:dyDescent="0.2">
      <c r="M278" s="614"/>
      <c r="N278" s="748">
        <f t="shared" si="66"/>
        <v>224</v>
      </c>
      <c r="O278" s="730">
        <f t="shared" si="68"/>
        <v>828092.29865522811</v>
      </c>
      <c r="P278" s="730">
        <f t="shared" si="67"/>
        <v>2920.0755004504977</v>
      </c>
      <c r="Q278" s="730">
        <f t="shared" si="69"/>
        <v>1727.798485626548</v>
      </c>
      <c r="R278" s="730">
        <f t="shared" si="70"/>
        <v>832740.17264130514</v>
      </c>
      <c r="Z278" s="614"/>
    </row>
    <row r="279" spans="13:26" x14ac:dyDescent="0.2">
      <c r="M279" s="614"/>
      <c r="N279" s="748">
        <f t="shared" si="66"/>
        <v>225</v>
      </c>
      <c r="O279" s="730">
        <f t="shared" si="68"/>
        <v>832740.17264130514</v>
      </c>
      <c r="P279" s="730">
        <f t="shared" si="67"/>
        <v>2920.0755004504977</v>
      </c>
      <c r="Q279" s="730">
        <f t="shared" si="69"/>
        <v>1737.4961843584019</v>
      </c>
      <c r="R279" s="730">
        <f t="shared" si="70"/>
        <v>837397.74432611396</v>
      </c>
      <c r="Z279" s="614"/>
    </row>
    <row r="280" spans="13:26" x14ac:dyDescent="0.2">
      <c r="M280" s="614"/>
      <c r="N280" s="748">
        <f t="shared" si="66"/>
        <v>226</v>
      </c>
      <c r="O280" s="730">
        <f t="shared" si="68"/>
        <v>837397.74432611396</v>
      </c>
      <c r="P280" s="730">
        <f t="shared" si="67"/>
        <v>2920.0755004504977</v>
      </c>
      <c r="Q280" s="730">
        <f t="shared" si="69"/>
        <v>1747.2141171501671</v>
      </c>
      <c r="R280" s="730">
        <f t="shared" si="70"/>
        <v>842065.03394371457</v>
      </c>
      <c r="Z280" s="614"/>
    </row>
    <row r="281" spans="13:26" x14ac:dyDescent="0.2">
      <c r="M281" s="614"/>
      <c r="N281" s="748">
        <f t="shared" si="66"/>
        <v>227</v>
      </c>
      <c r="O281" s="730">
        <f t="shared" si="68"/>
        <v>842065.03394371457</v>
      </c>
      <c r="P281" s="730">
        <f t="shared" si="67"/>
        <v>2920.0755004504977</v>
      </c>
      <c r="Q281" s="730">
        <f t="shared" si="69"/>
        <v>1756.9523262198161</v>
      </c>
      <c r="R281" s="730">
        <f t="shared" si="70"/>
        <v>846742.06177038478</v>
      </c>
      <c r="Z281" s="614"/>
    </row>
    <row r="282" spans="13:26" x14ac:dyDescent="0.2">
      <c r="M282" s="614"/>
      <c r="N282" s="748">
        <f t="shared" si="66"/>
        <v>228</v>
      </c>
      <c r="O282" s="730">
        <f t="shared" si="68"/>
        <v>846742.06177038478</v>
      </c>
      <c r="P282" s="730">
        <f t="shared" si="67"/>
        <v>2920.0755004504977</v>
      </c>
      <c r="Q282" s="730">
        <f t="shared" si="69"/>
        <v>1766.7108538734085</v>
      </c>
      <c r="R282" s="730">
        <f t="shared" si="70"/>
        <v>851428.84812470863</v>
      </c>
      <c r="Z282" s="614"/>
    </row>
    <row r="283" spans="13:26" x14ac:dyDescent="0.2">
      <c r="M283" s="614"/>
      <c r="N283" s="748">
        <f t="shared" si="66"/>
        <v>229</v>
      </c>
      <c r="O283" s="730">
        <f t="shared" si="68"/>
        <v>851428.84812470863</v>
      </c>
      <c r="P283" s="730">
        <f t="shared" si="67"/>
        <v>2920.0755004504977</v>
      </c>
      <c r="Q283" s="730">
        <f t="shared" si="69"/>
        <v>1776.4897425052752</v>
      </c>
      <c r="R283" s="730">
        <f t="shared" si="70"/>
        <v>856125.41336766433</v>
      </c>
      <c r="Z283" s="614"/>
    </row>
    <row r="284" spans="13:26" x14ac:dyDescent="0.2">
      <c r="M284" s="614"/>
      <c r="N284" s="748">
        <f t="shared" si="66"/>
        <v>230</v>
      </c>
      <c r="O284" s="730">
        <f t="shared" si="68"/>
        <v>856125.41336766433</v>
      </c>
      <c r="P284" s="730">
        <f t="shared" si="67"/>
        <v>2920.0755004504977</v>
      </c>
      <c r="Q284" s="730">
        <f t="shared" si="69"/>
        <v>1786.2890345982012</v>
      </c>
      <c r="R284" s="730">
        <f t="shared" si="70"/>
        <v>860831.77790271293</v>
      </c>
      <c r="Z284" s="614"/>
    </row>
    <row r="285" spans="13:26" x14ac:dyDescent="0.2">
      <c r="M285" s="614"/>
      <c r="N285" s="748">
        <f t="shared" si="66"/>
        <v>231</v>
      </c>
      <c r="O285" s="730">
        <f t="shared" si="68"/>
        <v>860831.77790271293</v>
      </c>
      <c r="P285" s="730">
        <f t="shared" si="67"/>
        <v>2920.0755004504977</v>
      </c>
      <c r="Q285" s="730">
        <f t="shared" si="69"/>
        <v>1796.1087727236115</v>
      </c>
      <c r="R285" s="730">
        <f t="shared" si="70"/>
        <v>865547.96217588696</v>
      </c>
      <c r="Z285" s="614"/>
    </row>
    <row r="286" spans="13:26" x14ac:dyDescent="0.2">
      <c r="M286" s="614"/>
      <c r="N286" s="748">
        <f t="shared" si="66"/>
        <v>232</v>
      </c>
      <c r="O286" s="730">
        <f t="shared" si="68"/>
        <v>865547.96217588696</v>
      </c>
      <c r="P286" s="730">
        <f t="shared" si="67"/>
        <v>2920.0755004504977</v>
      </c>
      <c r="Q286" s="730">
        <f t="shared" si="69"/>
        <v>1805.9489995417557</v>
      </c>
      <c r="R286" s="730">
        <f t="shared" si="70"/>
        <v>870273.98667587922</v>
      </c>
      <c r="Z286" s="614"/>
    </row>
    <row r="287" spans="13:26" x14ac:dyDescent="0.2">
      <c r="M287" s="614"/>
      <c r="N287" s="748">
        <f t="shared" si="66"/>
        <v>233</v>
      </c>
      <c r="O287" s="730">
        <f t="shared" si="68"/>
        <v>870273.98667587922</v>
      </c>
      <c r="P287" s="730">
        <f t="shared" si="67"/>
        <v>2920.0755004504977</v>
      </c>
      <c r="Q287" s="730">
        <f t="shared" si="69"/>
        <v>1815.8097578018931</v>
      </c>
      <c r="R287" s="730">
        <f t="shared" si="70"/>
        <v>875009.8719341316</v>
      </c>
      <c r="Z287" s="614"/>
    </row>
    <row r="288" spans="13:26" x14ac:dyDescent="0.2">
      <c r="M288" s="614"/>
      <c r="N288" s="748">
        <f t="shared" si="66"/>
        <v>234</v>
      </c>
      <c r="O288" s="730">
        <f t="shared" si="68"/>
        <v>875009.8719341316</v>
      </c>
      <c r="P288" s="730">
        <f t="shared" si="67"/>
        <v>2920.0755004504977</v>
      </c>
      <c r="Q288" s="730">
        <f t="shared" si="69"/>
        <v>1825.6910903424778</v>
      </c>
      <c r="R288" s="730">
        <f t="shared" si="70"/>
        <v>879755.63852492452</v>
      </c>
      <c r="Z288" s="614"/>
    </row>
    <row r="289" spans="13:26" x14ac:dyDescent="0.2">
      <c r="M289" s="614"/>
      <c r="N289" s="748">
        <f t="shared" si="66"/>
        <v>235</v>
      </c>
      <c r="O289" s="730">
        <f t="shared" si="68"/>
        <v>879755.63852492452</v>
      </c>
      <c r="P289" s="730">
        <f t="shared" si="67"/>
        <v>2920.0755004504977</v>
      </c>
      <c r="Q289" s="730">
        <f t="shared" si="69"/>
        <v>1835.5930400913462</v>
      </c>
      <c r="R289" s="730">
        <f t="shared" si="70"/>
        <v>884511.3070654663</v>
      </c>
      <c r="Z289" s="614"/>
    </row>
    <row r="290" spans="13:26" x14ac:dyDescent="0.2">
      <c r="M290" s="614"/>
      <c r="N290" s="748">
        <f t="shared" si="66"/>
        <v>236</v>
      </c>
      <c r="O290" s="730">
        <f t="shared" si="68"/>
        <v>884511.3070654663</v>
      </c>
      <c r="P290" s="730">
        <f t="shared" si="67"/>
        <v>2920.0755004504977</v>
      </c>
      <c r="Q290" s="730">
        <f t="shared" si="69"/>
        <v>1845.5156500659029</v>
      </c>
      <c r="R290" s="730">
        <f t="shared" si="70"/>
        <v>889276.8982159826</v>
      </c>
      <c r="Z290" s="614"/>
    </row>
    <row r="291" spans="13:26" x14ac:dyDescent="0.2">
      <c r="M291" s="614"/>
      <c r="N291" s="748">
        <f t="shared" si="66"/>
        <v>237</v>
      </c>
      <c r="O291" s="730">
        <f t="shared" si="68"/>
        <v>889276.8982159826</v>
      </c>
      <c r="P291" s="730">
        <f t="shared" si="67"/>
        <v>2920.0755004504977</v>
      </c>
      <c r="Q291" s="730">
        <f t="shared" si="69"/>
        <v>1855.4589633733069</v>
      </c>
      <c r="R291" s="730">
        <f t="shared" si="70"/>
        <v>894052.43267980637</v>
      </c>
      <c r="Z291" s="614"/>
    </row>
    <row r="292" spans="13:26" x14ac:dyDescent="0.2">
      <c r="M292" s="614"/>
      <c r="N292" s="748">
        <f t="shared" si="66"/>
        <v>238</v>
      </c>
      <c r="O292" s="730">
        <f t="shared" si="68"/>
        <v>894052.43267980637</v>
      </c>
      <c r="P292" s="730">
        <f t="shared" si="67"/>
        <v>2920.0755004504977</v>
      </c>
      <c r="Q292" s="730">
        <f t="shared" si="69"/>
        <v>1865.4230232106602</v>
      </c>
      <c r="R292" s="730">
        <f t="shared" si="70"/>
        <v>898837.93120346742</v>
      </c>
      <c r="Z292" s="614"/>
    </row>
    <row r="293" spans="13:26" x14ac:dyDescent="0.2">
      <c r="M293" s="614"/>
      <c r="N293" s="748">
        <f t="shared" si="66"/>
        <v>239</v>
      </c>
      <c r="O293" s="730">
        <f t="shared" si="68"/>
        <v>898837.93120346742</v>
      </c>
      <c r="P293" s="730">
        <f t="shared" si="67"/>
        <v>2920.0755004504977</v>
      </c>
      <c r="Q293" s="730">
        <f t="shared" si="69"/>
        <v>1875.4078728651939</v>
      </c>
      <c r="R293" s="730">
        <f t="shared" si="70"/>
        <v>903633.41457678308</v>
      </c>
      <c r="Z293" s="614"/>
    </row>
    <row r="294" spans="13:26" x14ac:dyDescent="0.2">
      <c r="M294" s="614"/>
      <c r="N294" s="748">
        <f t="shared" si="66"/>
        <v>240</v>
      </c>
      <c r="O294" s="730">
        <f t="shared" si="68"/>
        <v>903633.41457678308</v>
      </c>
      <c r="P294" s="730">
        <f t="shared" si="67"/>
        <v>2920.0755004504977</v>
      </c>
      <c r="Q294" s="730">
        <f t="shared" si="69"/>
        <v>1885.4135557144577</v>
      </c>
      <c r="R294" s="730">
        <f t="shared" si="70"/>
        <v>908438.90363294794</v>
      </c>
      <c r="Z294" s="614"/>
    </row>
    <row r="295" spans="13:26" x14ac:dyDescent="0.2">
      <c r="M295" s="614"/>
      <c r="N295" s="748">
        <f t="shared" si="66"/>
        <v>241</v>
      </c>
      <c r="O295" s="730">
        <f t="shared" si="68"/>
        <v>908438.90363294794</v>
      </c>
      <c r="P295" s="730">
        <f t="shared" si="67"/>
        <v>2920.0755004504977</v>
      </c>
      <c r="Q295" s="730">
        <f t="shared" si="69"/>
        <v>1895.4401152265073</v>
      </c>
      <c r="R295" s="730">
        <f t="shared" si="70"/>
        <v>913254.41924862494</v>
      </c>
      <c r="Z295" s="614"/>
    </row>
    <row r="296" spans="13:26" x14ac:dyDescent="0.2">
      <c r="M296" s="614"/>
      <c r="N296" s="748">
        <f t="shared" si="66"/>
        <v>242</v>
      </c>
      <c r="O296" s="730">
        <f t="shared" si="68"/>
        <v>913254.41924862494</v>
      </c>
      <c r="P296" s="730">
        <f t="shared" si="67"/>
        <v>2920.0755004504977</v>
      </c>
      <c r="Q296" s="730">
        <f t="shared" si="69"/>
        <v>1905.4875949600942</v>
      </c>
      <c r="R296" s="730">
        <f t="shared" si="70"/>
        <v>918079.98234403552</v>
      </c>
      <c r="Z296" s="614"/>
    </row>
    <row r="297" spans="13:26" x14ac:dyDescent="0.2">
      <c r="M297" s="614"/>
      <c r="N297" s="748">
        <f t="shared" si="66"/>
        <v>243</v>
      </c>
      <c r="O297" s="730">
        <f t="shared" si="68"/>
        <v>918079.98234403552</v>
      </c>
      <c r="P297" s="730">
        <f t="shared" si="67"/>
        <v>2920.0755004504977</v>
      </c>
      <c r="Q297" s="730">
        <f t="shared" si="69"/>
        <v>1915.5560385648537</v>
      </c>
      <c r="R297" s="730">
        <f t="shared" si="70"/>
        <v>922915.61388305086</v>
      </c>
      <c r="Z297" s="614"/>
    </row>
    <row r="298" spans="13:26" x14ac:dyDescent="0.2">
      <c r="M298" s="614"/>
      <c r="N298" s="748">
        <f t="shared" si="66"/>
        <v>244</v>
      </c>
      <c r="O298" s="730">
        <f t="shared" si="68"/>
        <v>922915.61388305086</v>
      </c>
      <c r="P298" s="730">
        <f t="shared" si="67"/>
        <v>2920.0755004504977</v>
      </c>
      <c r="Q298" s="730">
        <f t="shared" si="69"/>
        <v>1925.6454897814954</v>
      </c>
      <c r="R298" s="730">
        <f t="shared" si="70"/>
        <v>927761.33487328282</v>
      </c>
      <c r="Z298" s="614"/>
    </row>
    <row r="299" spans="13:26" x14ac:dyDescent="0.2">
      <c r="M299" s="614"/>
      <c r="N299" s="748">
        <f t="shared" si="66"/>
        <v>245</v>
      </c>
      <c r="O299" s="730">
        <f t="shared" si="68"/>
        <v>927761.33487328282</v>
      </c>
      <c r="P299" s="730">
        <f t="shared" si="67"/>
        <v>2920.0755004504977</v>
      </c>
      <c r="Q299" s="730">
        <f t="shared" si="69"/>
        <v>1935.7559924419934</v>
      </c>
      <c r="R299" s="730">
        <f t="shared" si="70"/>
        <v>932617.16636617528</v>
      </c>
      <c r="Z299" s="614"/>
    </row>
    <row r="300" spans="13:26" x14ac:dyDescent="0.2">
      <c r="M300" s="614"/>
      <c r="N300" s="748">
        <f t="shared" si="66"/>
        <v>246</v>
      </c>
      <c r="O300" s="730">
        <f t="shared" si="68"/>
        <v>932617.16636617528</v>
      </c>
      <c r="P300" s="730">
        <f t="shared" si="67"/>
        <v>2920.0755004504977</v>
      </c>
      <c r="Q300" s="730">
        <f t="shared" si="69"/>
        <v>1945.8875904697759</v>
      </c>
      <c r="R300" s="730">
        <f t="shared" si="70"/>
        <v>937483.12945709552</v>
      </c>
      <c r="Z300" s="614"/>
    </row>
    <row r="301" spans="13:26" x14ac:dyDescent="0.2">
      <c r="M301" s="614"/>
      <c r="N301" s="748">
        <f t="shared" si="66"/>
        <v>247</v>
      </c>
      <c r="O301" s="730">
        <f t="shared" si="68"/>
        <v>937483.12945709552</v>
      </c>
      <c r="P301" s="730">
        <f t="shared" si="67"/>
        <v>2920.0755004504977</v>
      </c>
      <c r="Q301" s="730">
        <f t="shared" si="69"/>
        <v>1956.040327879917</v>
      </c>
      <c r="R301" s="730">
        <f t="shared" si="70"/>
        <v>942359.24528542592</v>
      </c>
      <c r="Z301" s="614"/>
    </row>
    <row r="302" spans="13:26" x14ac:dyDescent="0.2">
      <c r="M302" s="614"/>
      <c r="N302" s="748">
        <f t="shared" si="66"/>
        <v>248</v>
      </c>
      <c r="O302" s="730">
        <f t="shared" si="68"/>
        <v>942359.24528542592</v>
      </c>
      <c r="P302" s="730">
        <f t="shared" si="67"/>
        <v>2920.0755004504977</v>
      </c>
      <c r="Q302" s="730">
        <f t="shared" si="69"/>
        <v>1966.2142487793271</v>
      </c>
      <c r="R302" s="730">
        <f t="shared" si="70"/>
        <v>947245.53503465571</v>
      </c>
      <c r="Z302" s="614"/>
    </row>
    <row r="303" spans="13:26" x14ac:dyDescent="0.2">
      <c r="M303" s="614"/>
      <c r="N303" s="748">
        <f t="shared" si="66"/>
        <v>249</v>
      </c>
      <c r="O303" s="730">
        <f t="shared" si="68"/>
        <v>947245.53503465571</v>
      </c>
      <c r="P303" s="730">
        <f t="shared" si="67"/>
        <v>2920.0755004504977</v>
      </c>
      <c r="Q303" s="730">
        <f t="shared" si="69"/>
        <v>1976.4093973669446</v>
      </c>
      <c r="R303" s="730">
        <f t="shared" si="70"/>
        <v>952142.01993247308</v>
      </c>
      <c r="Z303" s="614"/>
    </row>
    <row r="304" spans="13:26" x14ac:dyDescent="0.2">
      <c r="M304" s="614"/>
      <c r="N304" s="748">
        <f t="shared" si="66"/>
        <v>250</v>
      </c>
      <c r="O304" s="730">
        <f t="shared" si="68"/>
        <v>952142.01993247308</v>
      </c>
      <c r="P304" s="730">
        <f t="shared" si="67"/>
        <v>2920.0755004504977</v>
      </c>
      <c r="Q304" s="730">
        <f t="shared" si="69"/>
        <v>1986.6258179339284</v>
      </c>
      <c r="R304" s="730">
        <f t="shared" si="70"/>
        <v>957048.72125085746</v>
      </c>
      <c r="Z304" s="614"/>
    </row>
    <row r="305" spans="13:26" x14ac:dyDescent="0.2">
      <c r="M305" s="614"/>
      <c r="N305" s="748">
        <f t="shared" si="66"/>
        <v>251</v>
      </c>
      <c r="O305" s="730">
        <f t="shared" si="68"/>
        <v>957048.72125085746</v>
      </c>
      <c r="P305" s="730">
        <f t="shared" si="67"/>
        <v>2920.0755004504977</v>
      </c>
      <c r="Q305" s="730">
        <f t="shared" si="69"/>
        <v>1996.8635548638499</v>
      </c>
      <c r="R305" s="730">
        <f t="shared" si="70"/>
        <v>961965.66030617175</v>
      </c>
      <c r="Z305" s="614"/>
    </row>
    <row r="306" spans="13:26" x14ac:dyDescent="0.2">
      <c r="M306" s="614"/>
      <c r="N306" s="748">
        <f t="shared" si="66"/>
        <v>252</v>
      </c>
      <c r="O306" s="730">
        <f t="shared" si="68"/>
        <v>961965.66030617175</v>
      </c>
      <c r="P306" s="730">
        <f t="shared" si="67"/>
        <v>2920.0755004504977</v>
      </c>
      <c r="Q306" s="730">
        <f t="shared" si="69"/>
        <v>2007.1226526328862</v>
      </c>
      <c r="R306" s="730">
        <f t="shared" si="70"/>
        <v>966892.85845925508</v>
      </c>
      <c r="Z306" s="614"/>
    </row>
    <row r="307" spans="13:26" x14ac:dyDescent="0.2">
      <c r="M307" s="614"/>
      <c r="N307" s="748">
        <f t="shared" si="66"/>
        <v>253</v>
      </c>
      <c r="O307" s="730">
        <f t="shared" si="68"/>
        <v>966892.85845925508</v>
      </c>
      <c r="P307" s="730">
        <f t="shared" si="67"/>
        <v>2920.0755004504977</v>
      </c>
      <c r="Q307" s="730">
        <f t="shared" si="69"/>
        <v>2017.403155810013</v>
      </c>
      <c r="R307" s="730">
        <f t="shared" si="70"/>
        <v>971830.33711551549</v>
      </c>
      <c r="Z307" s="614"/>
    </row>
    <row r="308" spans="13:26" x14ac:dyDescent="0.2">
      <c r="M308" s="614"/>
      <c r="N308" s="748">
        <f t="shared" si="66"/>
        <v>254</v>
      </c>
      <c r="O308" s="730">
        <f t="shared" si="68"/>
        <v>971830.33711551549</v>
      </c>
      <c r="P308" s="730">
        <f t="shared" si="67"/>
        <v>2920.0755004504977</v>
      </c>
      <c r="Q308" s="730">
        <f t="shared" si="69"/>
        <v>2027.7051090571981</v>
      </c>
      <c r="R308" s="730">
        <f t="shared" si="70"/>
        <v>976778.11772502318</v>
      </c>
      <c r="Z308" s="614"/>
    </row>
    <row r="309" spans="13:26" x14ac:dyDescent="0.2">
      <c r="M309" s="614"/>
      <c r="N309" s="748">
        <f t="shared" si="66"/>
        <v>255</v>
      </c>
      <c r="O309" s="730">
        <f t="shared" si="68"/>
        <v>976778.11772502318</v>
      </c>
      <c r="P309" s="730">
        <f t="shared" si="67"/>
        <v>2920.0755004504977</v>
      </c>
      <c r="Q309" s="730">
        <f t="shared" si="69"/>
        <v>2038.0285571295958</v>
      </c>
      <c r="R309" s="730">
        <f t="shared" si="70"/>
        <v>981736.22178260318</v>
      </c>
      <c r="Z309" s="614"/>
    </row>
    <row r="310" spans="13:26" x14ac:dyDescent="0.2">
      <c r="M310" s="614"/>
      <c r="N310" s="748">
        <f t="shared" si="66"/>
        <v>256</v>
      </c>
      <c r="O310" s="730">
        <f t="shared" si="68"/>
        <v>981736.22178260318</v>
      </c>
      <c r="P310" s="730">
        <f t="shared" si="67"/>
        <v>2920.0755004504977</v>
      </c>
      <c r="Q310" s="730">
        <f t="shared" si="69"/>
        <v>2048.3735448757411</v>
      </c>
      <c r="R310" s="730">
        <f t="shared" si="70"/>
        <v>986704.6708279294</v>
      </c>
      <c r="Z310" s="614"/>
    </row>
    <row r="311" spans="13:26" x14ac:dyDescent="0.2">
      <c r="M311" s="614"/>
      <c r="N311" s="748">
        <f t="shared" si="66"/>
        <v>257</v>
      </c>
      <c r="O311" s="730">
        <f t="shared" si="68"/>
        <v>986704.6708279294</v>
      </c>
      <c r="P311" s="730">
        <f t="shared" si="67"/>
        <v>2920.0755004504977</v>
      </c>
      <c r="Q311" s="730">
        <f t="shared" si="69"/>
        <v>2058.7401172377449</v>
      </c>
      <c r="R311" s="730">
        <f t="shared" si="70"/>
        <v>991683.48644561763</v>
      </c>
      <c r="Z311" s="614"/>
    </row>
    <row r="312" spans="13:26" x14ac:dyDescent="0.2">
      <c r="M312" s="614"/>
      <c r="N312" s="748">
        <f t="shared" si="66"/>
        <v>258</v>
      </c>
      <c r="O312" s="730">
        <f t="shared" si="68"/>
        <v>991683.48644561763</v>
      </c>
      <c r="P312" s="730">
        <f t="shared" si="67"/>
        <v>2920.0755004504977</v>
      </c>
      <c r="Q312" s="730">
        <f t="shared" si="69"/>
        <v>2069.1283192514879</v>
      </c>
      <c r="R312" s="730">
        <f t="shared" si="70"/>
        <v>996672.69026531954</v>
      </c>
      <c r="Z312" s="614"/>
    </row>
    <row r="313" spans="13:26" x14ac:dyDescent="0.2">
      <c r="M313" s="614"/>
      <c r="N313" s="748">
        <f t="shared" ref="N313:N330" si="71">N312+1</f>
        <v>259</v>
      </c>
      <c r="O313" s="730">
        <f t="shared" si="68"/>
        <v>996672.69026531954</v>
      </c>
      <c r="P313" s="730">
        <f t="shared" ref="P313:P330" si="72">P312</f>
        <v>2920.0755004504977</v>
      </c>
      <c r="Q313" s="730">
        <f t="shared" si="69"/>
        <v>2079.5381960468189</v>
      </c>
      <c r="R313" s="730">
        <f t="shared" si="70"/>
        <v>1001672.3039618168</v>
      </c>
      <c r="Z313" s="614"/>
    </row>
    <row r="314" spans="13:26" x14ac:dyDescent="0.2">
      <c r="M314" s="614"/>
      <c r="N314" s="748">
        <f t="shared" si="71"/>
        <v>260</v>
      </c>
      <c r="O314" s="730">
        <f t="shared" ref="O314:O330" si="73">R313</f>
        <v>1001672.3039618168</v>
      </c>
      <c r="P314" s="730">
        <f t="shared" si="72"/>
        <v>2920.0755004504977</v>
      </c>
      <c r="Q314" s="730">
        <f t="shared" ref="Q314:Q330" si="74">O314*$P$49</f>
        <v>2089.9697928477476</v>
      </c>
      <c r="R314" s="730">
        <f t="shared" ref="R314:R330" si="75">O314+P314+Q314</f>
        <v>1006682.349255115</v>
      </c>
      <c r="Z314" s="614"/>
    </row>
    <row r="315" spans="13:26" x14ac:dyDescent="0.2">
      <c r="M315" s="614"/>
      <c r="N315" s="748">
        <f t="shared" si="71"/>
        <v>261</v>
      </c>
      <c r="O315" s="730">
        <f t="shared" si="73"/>
        <v>1006682.349255115</v>
      </c>
      <c r="P315" s="730">
        <f t="shared" si="72"/>
        <v>2920.0755004504977</v>
      </c>
      <c r="Q315" s="730">
        <f t="shared" si="74"/>
        <v>2100.4231549726442</v>
      </c>
      <c r="R315" s="730">
        <f t="shared" si="75"/>
        <v>1011702.8479105381</v>
      </c>
      <c r="Z315" s="614"/>
    </row>
    <row r="316" spans="13:26" x14ac:dyDescent="0.2">
      <c r="M316" s="614"/>
      <c r="N316" s="748">
        <f t="shared" si="71"/>
        <v>262</v>
      </c>
      <c r="O316" s="730">
        <f t="shared" si="73"/>
        <v>1011702.8479105381</v>
      </c>
      <c r="P316" s="730">
        <f t="shared" si="72"/>
        <v>2920.0755004504977</v>
      </c>
      <c r="Q316" s="730">
        <f t="shared" si="74"/>
        <v>2110.8983278344335</v>
      </c>
      <c r="R316" s="730">
        <f t="shared" si="75"/>
        <v>1016733.821738823</v>
      </c>
      <c r="Z316" s="614"/>
    </row>
    <row r="317" spans="13:26" x14ac:dyDescent="0.2">
      <c r="M317" s="614"/>
      <c r="N317" s="748">
        <f t="shared" si="71"/>
        <v>263</v>
      </c>
      <c r="O317" s="730">
        <f t="shared" si="73"/>
        <v>1016733.821738823</v>
      </c>
      <c r="P317" s="730">
        <f t="shared" si="72"/>
        <v>2920.0755004504977</v>
      </c>
      <c r="Q317" s="730">
        <f t="shared" si="74"/>
        <v>2121.3953569407945</v>
      </c>
      <c r="R317" s="730">
        <f t="shared" si="75"/>
        <v>1021775.2925962142</v>
      </c>
      <c r="Z317" s="614"/>
    </row>
    <row r="318" spans="13:26" x14ac:dyDescent="0.2">
      <c r="M318" s="614"/>
      <c r="N318" s="748">
        <f t="shared" si="71"/>
        <v>264</v>
      </c>
      <c r="O318" s="730">
        <f t="shared" si="73"/>
        <v>1021775.2925962142</v>
      </c>
      <c r="P318" s="730">
        <f t="shared" si="72"/>
        <v>2920.0755004504977</v>
      </c>
      <c r="Q318" s="730">
        <f t="shared" si="74"/>
        <v>2131.9142878943571</v>
      </c>
      <c r="R318" s="730">
        <f t="shared" si="75"/>
        <v>1026827.282384559</v>
      </c>
      <c r="Z318" s="614"/>
    </row>
    <row r="319" spans="13:26" x14ac:dyDescent="0.2">
      <c r="M319" s="614"/>
      <c r="N319" s="748">
        <f t="shared" si="71"/>
        <v>265</v>
      </c>
      <c r="O319" s="730">
        <f t="shared" si="73"/>
        <v>1026827.282384559</v>
      </c>
      <c r="P319" s="730">
        <f t="shared" si="72"/>
        <v>2920.0755004504977</v>
      </c>
      <c r="Q319" s="730">
        <f t="shared" si="74"/>
        <v>2142.4551663928987</v>
      </c>
      <c r="R319" s="730">
        <f t="shared" si="75"/>
        <v>1031889.8130514023</v>
      </c>
      <c r="Z319" s="614"/>
    </row>
    <row r="320" spans="13:26" x14ac:dyDescent="0.2">
      <c r="M320" s="614"/>
      <c r="N320" s="748">
        <f t="shared" si="71"/>
        <v>266</v>
      </c>
      <c r="O320" s="730">
        <f t="shared" si="73"/>
        <v>1031889.8130514023</v>
      </c>
      <c r="P320" s="730">
        <f t="shared" si="72"/>
        <v>2920.0755004504977</v>
      </c>
      <c r="Q320" s="730">
        <f t="shared" si="74"/>
        <v>2153.0180382295462</v>
      </c>
      <c r="R320" s="730">
        <f t="shared" si="75"/>
        <v>1036962.9065900823</v>
      </c>
      <c r="Z320" s="614"/>
    </row>
    <row r="321" spans="13:26" x14ac:dyDescent="0.2">
      <c r="M321" s="614"/>
      <c r="N321" s="748">
        <f t="shared" si="71"/>
        <v>267</v>
      </c>
      <c r="O321" s="730">
        <f t="shared" si="73"/>
        <v>1036962.9065900823</v>
      </c>
      <c r="P321" s="730">
        <f t="shared" si="72"/>
        <v>2920.0755004504977</v>
      </c>
      <c r="Q321" s="730">
        <f t="shared" si="74"/>
        <v>2163.6029492929715</v>
      </c>
      <c r="R321" s="730">
        <f t="shared" si="75"/>
        <v>1042046.5850398258</v>
      </c>
      <c r="Z321" s="614"/>
    </row>
    <row r="322" spans="13:26" x14ac:dyDescent="0.2">
      <c r="M322" s="614"/>
      <c r="N322" s="748">
        <f t="shared" si="71"/>
        <v>268</v>
      </c>
      <c r="O322" s="730">
        <f t="shared" si="73"/>
        <v>1042046.5850398258</v>
      </c>
      <c r="P322" s="730">
        <f t="shared" si="72"/>
        <v>2920.0755004504977</v>
      </c>
      <c r="Q322" s="730">
        <f t="shared" si="74"/>
        <v>2174.2099455675934</v>
      </c>
      <c r="R322" s="730">
        <f t="shared" si="75"/>
        <v>1047140.8704858439</v>
      </c>
      <c r="Z322" s="614"/>
    </row>
    <row r="323" spans="13:26" x14ac:dyDescent="0.2">
      <c r="M323" s="614"/>
      <c r="N323" s="748">
        <f t="shared" si="71"/>
        <v>269</v>
      </c>
      <c r="O323" s="730">
        <f t="shared" si="73"/>
        <v>1047140.8704858439</v>
      </c>
      <c r="P323" s="730">
        <f t="shared" si="72"/>
        <v>2920.0755004504977</v>
      </c>
      <c r="Q323" s="730">
        <f t="shared" si="74"/>
        <v>2184.8390731337754</v>
      </c>
      <c r="R323" s="730">
        <f t="shared" si="75"/>
        <v>1052245.7850594283</v>
      </c>
      <c r="Z323" s="614"/>
    </row>
    <row r="324" spans="13:26" x14ac:dyDescent="0.2">
      <c r="M324" s="614"/>
      <c r="N324" s="748">
        <f t="shared" si="71"/>
        <v>270</v>
      </c>
      <c r="O324" s="730">
        <f t="shared" si="73"/>
        <v>1052245.7850594283</v>
      </c>
      <c r="P324" s="730">
        <f t="shared" si="72"/>
        <v>2920.0755004504977</v>
      </c>
      <c r="Q324" s="730">
        <f t="shared" si="74"/>
        <v>2195.4903781680277</v>
      </c>
      <c r="R324" s="730">
        <f t="shared" si="75"/>
        <v>1057361.3509380468</v>
      </c>
      <c r="Z324" s="614"/>
    </row>
    <row r="325" spans="13:26" x14ac:dyDescent="0.2">
      <c r="M325" s="614"/>
      <c r="N325" s="748">
        <f t="shared" si="71"/>
        <v>271</v>
      </c>
      <c r="O325" s="730">
        <f t="shared" si="73"/>
        <v>1057361.3509380468</v>
      </c>
      <c r="P325" s="730">
        <f t="shared" si="72"/>
        <v>2920.0755004504977</v>
      </c>
      <c r="Q325" s="730">
        <f t="shared" si="74"/>
        <v>2206.1639069432058</v>
      </c>
      <c r="R325" s="730">
        <f t="shared" si="75"/>
        <v>1062487.5903454407</v>
      </c>
      <c r="Z325" s="614"/>
    </row>
    <row r="326" spans="13:26" x14ac:dyDescent="0.2">
      <c r="M326" s="614"/>
      <c r="N326" s="748">
        <f t="shared" si="71"/>
        <v>272</v>
      </c>
      <c r="O326" s="730">
        <f t="shared" si="73"/>
        <v>1062487.5903454407</v>
      </c>
      <c r="P326" s="730">
        <f t="shared" si="72"/>
        <v>2920.0755004504977</v>
      </c>
      <c r="Q326" s="730">
        <f t="shared" si="74"/>
        <v>2216.8597058287137</v>
      </c>
      <c r="R326" s="730">
        <f t="shared" si="75"/>
        <v>1067624.5255517201</v>
      </c>
      <c r="Z326" s="614"/>
    </row>
    <row r="327" spans="13:26" x14ac:dyDescent="0.2">
      <c r="M327" s="614"/>
      <c r="N327" s="748">
        <f t="shared" si="71"/>
        <v>273</v>
      </c>
      <c r="O327" s="730">
        <f t="shared" si="73"/>
        <v>1067624.5255517201</v>
      </c>
      <c r="P327" s="730">
        <f t="shared" si="72"/>
        <v>2920.0755004504977</v>
      </c>
      <c r="Q327" s="730">
        <f t="shared" si="74"/>
        <v>2227.5778212907035</v>
      </c>
      <c r="R327" s="730">
        <f t="shared" si="75"/>
        <v>1072772.1788734614</v>
      </c>
      <c r="Z327" s="614"/>
    </row>
    <row r="328" spans="13:26" x14ac:dyDescent="0.2">
      <c r="M328" s="614"/>
      <c r="N328" s="748">
        <f t="shared" si="71"/>
        <v>274</v>
      </c>
      <c r="O328" s="730">
        <f t="shared" si="73"/>
        <v>1072772.1788734614</v>
      </c>
      <c r="P328" s="730">
        <f t="shared" si="72"/>
        <v>2920.0755004504977</v>
      </c>
      <c r="Q328" s="730">
        <f t="shared" si="74"/>
        <v>2238.318299892278</v>
      </c>
      <c r="R328" s="730">
        <f t="shared" si="75"/>
        <v>1077930.5726738044</v>
      </c>
      <c r="Z328" s="614"/>
    </row>
    <row r="329" spans="13:26" x14ac:dyDescent="0.2">
      <c r="M329" s="614"/>
      <c r="N329" s="748">
        <f t="shared" si="71"/>
        <v>275</v>
      </c>
      <c r="O329" s="730">
        <f t="shared" si="73"/>
        <v>1077930.5726738044</v>
      </c>
      <c r="P329" s="730">
        <f t="shared" si="72"/>
        <v>2920.0755004504977</v>
      </c>
      <c r="Q329" s="730">
        <f t="shared" si="74"/>
        <v>2249.0811882936937</v>
      </c>
      <c r="R329" s="730">
        <f t="shared" si="75"/>
        <v>1083099.7293625486</v>
      </c>
      <c r="Z329" s="614"/>
    </row>
    <row r="330" spans="13:26" x14ac:dyDescent="0.2">
      <c r="M330" s="614"/>
      <c r="N330" s="748">
        <f t="shared" si="71"/>
        <v>276</v>
      </c>
      <c r="O330" s="730">
        <f t="shared" si="73"/>
        <v>1083099.7293625486</v>
      </c>
      <c r="P330" s="730">
        <f t="shared" si="72"/>
        <v>2920.0755004504977</v>
      </c>
      <c r="Q330" s="730">
        <f t="shared" si="74"/>
        <v>2259.8665332525616</v>
      </c>
      <c r="R330" s="730">
        <f t="shared" si="75"/>
        <v>1088279.6713962518</v>
      </c>
      <c r="Z330" s="614"/>
    </row>
    <row r="331" spans="13:26" x14ac:dyDescent="0.2">
      <c r="M331" s="614"/>
      <c r="N331" s="615" t="s">
        <v>18</v>
      </c>
      <c r="O331" s="615" t="s">
        <v>18</v>
      </c>
      <c r="P331" s="615" t="s">
        <v>18</v>
      </c>
      <c r="Q331" s="615" t="s">
        <v>18</v>
      </c>
      <c r="R331" s="615" t="s">
        <v>18</v>
      </c>
      <c r="Z331" s="614"/>
    </row>
    <row r="332" spans="13:26" x14ac:dyDescent="0.2">
      <c r="M332" s="614"/>
      <c r="N332" s="605"/>
      <c r="O332" s="605" t="s">
        <v>111</v>
      </c>
      <c r="P332" s="724">
        <f>SUM(P55:P330)</f>
        <v>805940.83812433342</v>
      </c>
      <c r="Q332" s="724">
        <f>SUM(Q55:Q330)</f>
        <v>282338.83327191841</v>
      </c>
      <c r="R332" s="731">
        <f>P332+Q332</f>
        <v>1088279.6713962518</v>
      </c>
      <c r="S332" s="497">
        <f>R332-P50</f>
        <v>8.8475644588470459E-9</v>
      </c>
      <c r="Z332" s="614"/>
    </row>
    <row r="333" spans="13:26" x14ac:dyDescent="0.2">
      <c r="M333" s="614"/>
      <c r="N333" s="614"/>
      <c r="O333" s="614"/>
      <c r="P333" s="614"/>
      <c r="Q333" s="614"/>
      <c r="R333" s="614"/>
      <c r="S333" s="614"/>
      <c r="T333" s="614"/>
      <c r="U333" s="614"/>
      <c r="V333" s="614"/>
      <c r="W333" s="614"/>
      <c r="X333" s="614"/>
      <c r="Y333" s="614"/>
      <c r="Z333" s="614"/>
    </row>
  </sheetData>
  <mergeCells count="1">
    <mergeCell ref="AF7:AF8"/>
  </mergeCells>
  <printOptions horizontalCentered="1"/>
  <pageMargins left="0.75" right="0.75" top="0.75" bottom="0.75" header="1" footer="1"/>
  <pageSetup scale="69" orientation="portrait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BE329-0F4B-486E-9632-2E1F642C477B}">
  <sheetPr>
    <tabColor theme="2" tint="-0.499984740745262"/>
    <pageSetUpPr fitToPage="1"/>
  </sheetPr>
  <dimension ref="A1:AH360"/>
  <sheetViews>
    <sheetView view="pageBreakPreview" zoomScaleNormal="100" zoomScaleSheetLayoutView="100" workbookViewId="0"/>
  </sheetViews>
  <sheetFormatPr defaultRowHeight="12.75" x14ac:dyDescent="0.2"/>
  <cols>
    <col min="1" max="1" width="16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16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Big Bend Solar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2047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3816103.5369340065</v>
      </c>
      <c r="Q8" s="739">
        <f>G10</f>
        <v>1660726.886274864</v>
      </c>
      <c r="R8" s="739">
        <f>G11</f>
        <v>1623800.2251854124</v>
      </c>
      <c r="S8" s="739">
        <f>G12</f>
        <v>1117264.4563360785</v>
      </c>
      <c r="T8" s="739">
        <f>G13</f>
        <v>-585688.03086234862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6957583.7196011292</v>
      </c>
      <c r="Q9" s="723">
        <f>L10</f>
        <v>3146979.768241202</v>
      </c>
      <c r="R9" s="723">
        <f>L11</f>
        <v>3056942.387297519</v>
      </c>
      <c r="S9" s="723">
        <f>L12</f>
        <v>1856269.2244791901</v>
      </c>
      <c r="T9" s="723">
        <f>L13</f>
        <v>-1102607.6604167819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3982</v>
      </c>
      <c r="B10" s="619">
        <f>'Escalation Factors'!$A$10</f>
        <v>2020</v>
      </c>
      <c r="C10" s="729">
        <v>2047</v>
      </c>
      <c r="D10" s="41" t="s">
        <v>9</v>
      </c>
      <c r="E10" s="740">
        <f>'Cost Estimates in 2020'!B31</f>
        <v>1570440</v>
      </c>
      <c r="F10" s="621">
        <f>VLOOKUP(G$7,Multiplier_Labor,3,FALSE)</f>
        <v>1.0574914586197905</v>
      </c>
      <c r="G10" s="42">
        <f>E10*F10</f>
        <v>1660726.886274864</v>
      </c>
      <c r="H10" s="664"/>
      <c r="J10" s="620">
        <f>C10+1</f>
        <v>2048</v>
      </c>
      <c r="K10" s="621">
        <f>VLOOKUP(J$10,Multiplier_Labor,4,FALSE)</f>
        <v>1.8949411816292778</v>
      </c>
      <c r="L10" s="724">
        <f>G10*K10</f>
        <v>3146979.768241202</v>
      </c>
      <c r="M10" s="614"/>
      <c r="O10" s="720" t="s">
        <v>20</v>
      </c>
      <c r="P10" s="739">
        <f t="shared" si="0"/>
        <v>6957583.7196011292</v>
      </c>
      <c r="Q10" s="739">
        <f>Q9-Q16</f>
        <v>3146979.768241202</v>
      </c>
      <c r="R10" s="739">
        <f>R9-R16</f>
        <v>3056942.387297519</v>
      </c>
      <c r="S10" s="739">
        <f>S9-S16</f>
        <v>1856269.2244791901</v>
      </c>
      <c r="T10" s="739">
        <f>T9-T16</f>
        <v>-1102607.6604167819</v>
      </c>
      <c r="Z10" s="614"/>
      <c r="AA10" s="725" t="str">
        <f>A10</f>
        <v>Big Bend Solar</v>
      </c>
      <c r="AB10" s="741">
        <f>P12</f>
        <v>25</v>
      </c>
      <c r="AC10" s="741">
        <f>G7</f>
        <v>2022</v>
      </c>
      <c r="AD10" s="616">
        <f>C10</f>
        <v>2047</v>
      </c>
      <c r="AE10" s="742">
        <f>G15</f>
        <v>3816103.5369340065</v>
      </c>
      <c r="AF10" s="742">
        <f>P16</f>
        <v>0</v>
      </c>
      <c r="AG10" s="742">
        <f>L15</f>
        <v>6957583.7196011292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2020'!C31</f>
        <v>1534560</v>
      </c>
      <c r="F11" s="621">
        <f>VLOOKUP(G$7,Multiplier_Materials,3,FALSE)</f>
        <v>1.0581536239608829</v>
      </c>
      <c r="G11" s="42">
        <f>E11*F11</f>
        <v>1623800.2251854124</v>
      </c>
      <c r="H11" s="664"/>
      <c r="K11" s="621">
        <f>VLOOKUP(J$10,Multiplier_Materials,4,FALSE)</f>
        <v>1.8825852711952078</v>
      </c>
      <c r="L11" s="724">
        <f t="shared" ref="L11:L13" si="1">G11*K11</f>
        <v>3056942.387297519</v>
      </c>
      <c r="M11" s="614"/>
      <c r="O11" s="720" t="s">
        <v>21</v>
      </c>
      <c r="P11" s="739">
        <f>SUM(Q11:T11)</f>
        <v>3816103.5369340079</v>
      </c>
      <c r="Q11" s="739">
        <f>Q10/((1+Q13)^(P12))</f>
        <v>1660726.8862748656</v>
      </c>
      <c r="R11" s="739">
        <f>R10/((1+R13)^(P12))</f>
        <v>1623800.2251854164</v>
      </c>
      <c r="S11" s="739">
        <f>S10/((1+S13)^(P12))</f>
        <v>1117264.4563360761</v>
      </c>
      <c r="T11" s="739">
        <f>T10/((1+T13)^(P12))</f>
        <v>-585688.03086235013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2020'!D31</f>
        <v>1074675</v>
      </c>
      <c r="F12" s="621">
        <f>VLOOKUP(G$7,Multiplier_GDP,3,FALSE)</f>
        <v>1.0396300801042906</v>
      </c>
      <c r="G12" s="42">
        <f>E12*F12</f>
        <v>1117264.4563360785</v>
      </c>
      <c r="H12" s="664"/>
      <c r="K12" s="621">
        <f>VLOOKUP(J$10,Multiplier_GDP,4,FALSE)</f>
        <v>1.6614412227581108</v>
      </c>
      <c r="L12" s="724">
        <f t="shared" si="1"/>
        <v>1856269.2244791901</v>
      </c>
      <c r="M12" s="614"/>
      <c r="O12" s="720" t="s">
        <v>22</v>
      </c>
      <c r="P12" s="738">
        <f>(P7-P6)</f>
        <v>25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2020'!E31</f>
        <v>-553500</v>
      </c>
      <c r="F13" s="621">
        <f>F11</f>
        <v>1.0581536239608829</v>
      </c>
      <c r="G13" s="724">
        <f>E13*F13</f>
        <v>-585688.03086234862</v>
      </c>
      <c r="H13" s="664"/>
      <c r="K13" s="621">
        <f>K11</f>
        <v>1.8825852711952078</v>
      </c>
      <c r="L13" s="724">
        <f t="shared" si="1"/>
        <v>-1102607.6604167819</v>
      </c>
      <c r="M13" s="614"/>
      <c r="O13" s="719" t="s">
        <v>4708</v>
      </c>
      <c r="P13" s="744">
        <f>IF(P8=0,0,((P9/P8)^(1/($P7-$P6))-1))</f>
        <v>2.4314997922651793E-2</v>
      </c>
      <c r="Q13" s="744">
        <f>IF(Q8=0,0,((Q9/Q8)^(1/($P7-$P6))-1))</f>
        <v>2.5897164274595985E-2</v>
      </c>
      <c r="R13" s="744">
        <f>IF(R8=0,0,((R9/R8)^(1/($P7-$P6))-1))</f>
        <v>2.5628749892640856E-2</v>
      </c>
      <c r="S13" s="744">
        <f>IF(S8=0,0,((S9/S8)^(1/($P7-$P6))-1))</f>
        <v>2.0515015767143652E-2</v>
      </c>
      <c r="T13" s="744">
        <f>IF(T8=0,0,((T9/T8)^(1/($P7-$P6))-1))</f>
        <v>2.5628749892640856E-2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205388.89593019558</v>
      </c>
      <c r="Q14" s="726">
        <f>PMT(Q13,$P12,-Q11)</f>
        <v>91065.037233622701</v>
      </c>
      <c r="R14" s="726">
        <f>PMT(R13,$P12,-R11)</f>
        <v>88768.320112757239</v>
      </c>
      <c r="S14" s="726">
        <f>PMT(S13,$P12,-S11)</f>
        <v>57573.358142784411</v>
      </c>
      <c r="T14" s="726">
        <f>PMT(T13,$P12,-T11)</f>
        <v>-32017.819558968782</v>
      </c>
      <c r="U14" s="745"/>
      <c r="Z14" s="614"/>
    </row>
    <row r="15" spans="1:34" x14ac:dyDescent="0.2">
      <c r="E15" s="42">
        <f>SUM(E10:E13)</f>
        <v>3626175</v>
      </c>
      <c r="F15" s="497"/>
      <c r="G15" s="42">
        <f>SUM(G10:G13)</f>
        <v>3816103.5369340065</v>
      </c>
      <c r="H15" s="664"/>
      <c r="L15" s="42">
        <f>SUM(L10:L13)</f>
        <v>6957583.7196011292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19" si="2">SUM(Q16:T16)</f>
        <v>0</v>
      </c>
      <c r="Q16" s="724">
        <f>'Reserves Dec 31, 2021'!B31</f>
        <v>0</v>
      </c>
      <c r="R16" s="724">
        <f>'Reserves Dec 31, 2021'!C31</f>
        <v>0</v>
      </c>
      <c r="S16" s="724">
        <f>'Reserves Dec 31, 2021'!D31</f>
        <v>0</v>
      </c>
      <c r="T16" s="724">
        <f>'Reserves Dec 31, 2021'!E31</f>
        <v>0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O32" si="3">N16+1</f>
        <v>1</v>
      </c>
      <c r="O17" s="749">
        <f>P6</f>
        <v>2022</v>
      </c>
      <c r="P17" s="739">
        <f>SUM(Q17:T17)</f>
        <v>205388.89593019558</v>
      </c>
      <c r="Q17" s="730">
        <f>IF($N17&lt;=TRUNC($P$12),Q14*(1+0),0)</f>
        <v>91065.037233622701</v>
      </c>
      <c r="R17" s="730">
        <f>IF($N17&lt;=TRUNC($P$12),R14*(1+0),0)</f>
        <v>88768.320112757239</v>
      </c>
      <c r="S17" s="730">
        <f>IF($N17&lt;=TRUNC($P$12),S14*(1+0),0)</f>
        <v>57573.358142784411</v>
      </c>
      <c r="T17" s="730">
        <f>IF($N17&lt;=TRUNC($P$12),T14*(1+0),0)</f>
        <v>-32017.819558968782</v>
      </c>
      <c r="U17" s="748"/>
      <c r="V17" s="748"/>
      <c r="W17" s="748"/>
      <c r="X17" s="748"/>
      <c r="Y17" s="748"/>
      <c r="Z17" s="614"/>
    </row>
    <row r="18" spans="2:26" x14ac:dyDescent="0.2">
      <c r="B18" s="605"/>
      <c r="M18" s="614"/>
      <c r="N18" s="748">
        <f t="shared" si="3"/>
        <v>2</v>
      </c>
      <c r="O18" s="749">
        <f t="shared" si="3"/>
        <v>2023</v>
      </c>
      <c r="P18" s="739">
        <f t="shared" si="2"/>
        <v>210382.78489414876</v>
      </c>
      <c r="Q18" s="730">
        <f t="shared" ref="Q18:T19" si="4">IF($N18&lt;=TRUNC($P$12),Q17*(1+Q$13),0)</f>
        <v>93423.363462534035</v>
      </c>
      <c r="R18" s="730">
        <f t="shared" si="4"/>
        <v>91043.341187316983</v>
      </c>
      <c r="S18" s="730">
        <f t="shared" si="4"/>
        <v>58754.476492851041</v>
      </c>
      <c r="T18" s="730">
        <f t="shared" si="4"/>
        <v>-32838.396248553297</v>
      </c>
      <c r="Z18" s="614"/>
    </row>
    <row r="19" spans="2:26" x14ac:dyDescent="0.2">
      <c r="M19" s="614"/>
      <c r="N19" s="748">
        <f t="shared" si="3"/>
        <v>3</v>
      </c>
      <c r="O19" s="749">
        <f t="shared" si="3"/>
        <v>2024</v>
      </c>
      <c r="P19" s="739">
        <f t="shared" si="2"/>
        <v>215499.25407281492</v>
      </c>
      <c r="Q19" s="730">
        <f t="shared" si="4"/>
        <v>95842.76365320856</v>
      </c>
      <c r="R19" s="730">
        <f t="shared" si="4"/>
        <v>93376.668207997092</v>
      </c>
      <c r="S19" s="730">
        <f t="shared" si="4"/>
        <v>59959.825504492153</v>
      </c>
      <c r="T19" s="730">
        <f t="shared" si="4"/>
        <v>-33680.003292882902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ref="O20" si="5">O19+1</f>
        <v>2025</v>
      </c>
      <c r="P20" s="739">
        <f t="shared" ref="P20:P39" si="6">SUM(Q20:T20)</f>
        <v>220741.33752782739</v>
      </c>
      <c r="Q20" s="730">
        <f t="shared" ref="Q20:T20" si="7">IF($N20&lt;=TRUNC($P$12),Q19*(1+Q$13),0)</f>
        <v>98324.819448066977</v>
      </c>
      <c r="R20" s="730">
        <f t="shared" si="7"/>
        <v>95769.795483307957</v>
      </c>
      <c r="S20" s="730">
        <f t="shared" si="7"/>
        <v>61189.90227011199</v>
      </c>
      <c r="T20" s="730">
        <f t="shared" si="7"/>
        <v>-34543.179673659521</v>
      </c>
      <c r="U20" s="724">
        <f>SUM(Q17:T20)/4</f>
        <v>213003.06810624665</v>
      </c>
      <c r="V20" s="730">
        <f>SUM(Q17:Q20)/4</f>
        <v>94663.995949358068</v>
      </c>
      <c r="W20" s="730">
        <f>SUM(R17:R20)/4</f>
        <v>92239.531247844818</v>
      </c>
      <c r="X20" s="730">
        <f>SUM(S17:S20)/4</f>
        <v>59369.390602559899</v>
      </c>
      <c r="Y20" s="730">
        <f>SUM(T17:T20)/4</f>
        <v>-33269.849693516124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ref="O21" si="8">O20+1</f>
        <v>2026</v>
      </c>
      <c r="P21" s="739">
        <f t="shared" si="6"/>
        <v>226112.14496256359</v>
      </c>
      <c r="Q21" s="730">
        <f t="shared" ref="Q21:T21" si="9">IF($N21&lt;=TRUNC($P$12),Q20*(1+Q$13),0)</f>
        <v>100871.15344958355</v>
      </c>
      <c r="R21" s="730">
        <f t="shared" si="9"/>
        <v>98224.255619019023</v>
      </c>
      <c r="S21" s="730">
        <f t="shared" si="9"/>
        <v>62445.214079973317</v>
      </c>
      <c r="T21" s="730">
        <f t="shared" si="9"/>
        <v>-35428.478186012297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ref="O22" si="10">O21+1</f>
        <v>2027</v>
      </c>
      <c r="P22" s="739">
        <f t="shared" si="6"/>
        <v>231614.86361959323</v>
      </c>
      <c r="Q22" s="730">
        <f t="shared" ref="Q22:T22" si="11">IF($N22&lt;=TRUNC($P$12),Q21*(1+Q$13),0)</f>
        <v>103483.4302810354</v>
      </c>
      <c r="R22" s="730">
        <f t="shared" si="11"/>
        <v>100741.62049966969</v>
      </c>
      <c r="S22" s="730">
        <f t="shared" si="11"/>
        <v>63726.278631406632</v>
      </c>
      <c r="T22" s="730">
        <f t="shared" si="11"/>
        <v>-36336.465792518487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ref="O23" si="12">O22+1</f>
        <v>2028</v>
      </c>
      <c r="P23" s="739">
        <f t="shared" si="6"/>
        <v>237252.76022597105</v>
      </c>
      <c r="Q23" s="730">
        <f t="shared" ref="Q23:T23" si="13">IF($N23&lt;=TRUNC($P$12),Q22*(1+Q$13),0)</f>
        <v>106163.35767472208</v>
      </c>
      <c r="R23" s="730">
        <f t="shared" si="13"/>
        <v>103323.50229523507</v>
      </c>
      <c r="S23" s="730">
        <f t="shared" si="13"/>
        <v>65033.624242311329</v>
      </c>
      <c r="T23" s="730">
        <f t="shared" si="13"/>
        <v>-37267.723986297446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ref="O24" si="14">O23+1</f>
        <v>2029</v>
      </c>
      <c r="P24" s="739">
        <f t="shared" si="6"/>
        <v>243029.18298758499</v>
      </c>
      <c r="Q24" s="730">
        <f t="shared" ref="Q24:T24" si="15">IF($N24&lt;=TRUNC($P$12),Q23*(1+Q$13),0)</f>
        <v>108912.68758836704</v>
      </c>
      <c r="R24" s="730">
        <f t="shared" si="15"/>
        <v>105971.55449359135</v>
      </c>
      <c r="S24" s="730">
        <f t="shared" si="15"/>
        <v>66367.790069036841</v>
      </c>
      <c r="T24" s="730">
        <f t="shared" si="15"/>
        <v>-38222.849163410232</v>
      </c>
      <c r="U24" s="724">
        <f>SUM(Q21:T24)/4</f>
        <v>234502.2379489282</v>
      </c>
      <c r="V24" s="730">
        <f>SUM(Q21:Q24)/4</f>
        <v>104857.65724842701</v>
      </c>
      <c r="W24" s="730">
        <f>SUM(R21:R24)/4</f>
        <v>102065.23322687879</v>
      </c>
      <c r="X24" s="730">
        <f>SUM(S21:S24)/4</f>
        <v>64393.22675568203</v>
      </c>
      <c r="Y24" s="730">
        <f>SUM(T21:T24)/4</f>
        <v>-36813.879282059614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ref="O25" si="16">O24+1</f>
        <v>2030</v>
      </c>
      <c r="P25" s="739">
        <f t="shared" si="6"/>
        <v>248947.56363380293</v>
      </c>
      <c r="Q25" s="730">
        <f t="shared" ref="Q25:T25" si="17">IF($N25&lt;=TRUNC($P$12),Q24*(1+Q$13),0)</f>
        <v>111733.21735043074</v>
      </c>
      <c r="R25" s="730">
        <f t="shared" si="17"/>
        <v>108687.47295944196</v>
      </c>
      <c r="S25" s="730">
        <f t="shared" si="17"/>
        <v>67729.326328733616</v>
      </c>
      <c r="T25" s="730">
        <f t="shared" si="17"/>
        <v>-39202.453004803407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ref="O26" si="18">O25+1</f>
        <v>2031</v>
      </c>
      <c r="P26" s="739">
        <f t="shared" si="6"/>
        <v>255011.41951369072</v>
      </c>
      <c r="Q26" s="730">
        <f t="shared" ref="Q26:T26" si="19">IF($N26&lt;=TRUNC($P$12),Q25*(1+Q$13),0)</f>
        <v>114626.79083508399</v>
      </c>
      <c r="R26" s="730">
        <f t="shared" si="19"/>
        <v>111472.99702038267</v>
      </c>
      <c r="S26" s="730">
        <f t="shared" si="19"/>
        <v>69118.794526265599</v>
      </c>
      <c r="T26" s="730">
        <f t="shared" si="19"/>
        <v>-40207.162868041523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ref="O27" si="20">O26+1</f>
        <v>2032</v>
      </c>
      <c r="P27" s="739">
        <f t="shared" si="6"/>
        <v>261224.35574510973</v>
      </c>
      <c r="Q27" s="730">
        <f t="shared" ref="Q27:T27" si="21">IF($N27&lt;=TRUNC($P$12),Q26*(1+Q$13),0)</f>
        <v>117595.29966760991</v>
      </c>
      <c r="R27" s="730">
        <f t="shared" si="21"/>
        <v>114329.91058080115</v>
      </c>
      <c r="S27" s="730">
        <f t="shared" si="21"/>
        <v>70536.767685777901</v>
      </c>
      <c r="T27" s="730">
        <f t="shared" si="21"/>
        <v>-41237.622189079237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ref="O28" si="22">O27+1</f>
        <v>2033</v>
      </c>
      <c r="P28" s="739">
        <f t="shared" si="6"/>
        <v>267590.06741803145</v>
      </c>
      <c r="Q28" s="730">
        <f t="shared" ref="Q28:T28" si="23">IF($N28&lt;=TRUNC($P$12),Q27*(1+Q$13),0)</f>
        <v>120640.68446102235</v>
      </c>
      <c r="R28" s="730">
        <f t="shared" si="23"/>
        <v>117260.0432643245</v>
      </c>
      <c r="S28" s="730">
        <f t="shared" si="23"/>
        <v>71983.830587014978</v>
      </c>
      <c r="T28" s="730">
        <f t="shared" si="23"/>
        <v>-42294.490894330367</v>
      </c>
      <c r="U28" s="724">
        <f>SUM(Q25:T28)/4</f>
        <v>258193.35157765876</v>
      </c>
      <c r="V28" s="730">
        <f>SUM(Q25:Q28)/4</f>
        <v>116148.99807853674</v>
      </c>
      <c r="W28" s="730">
        <f>SUM(R25:R28)/4</f>
        <v>112937.60595623756</v>
      </c>
      <c r="X28" s="730">
        <f>SUM(S25:S28)/4</f>
        <v>69842.179781948027</v>
      </c>
      <c r="Y28" s="730">
        <f>SUM(T25:T28)/4</f>
        <v>-40735.432239063637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ref="O29" si="24">O28+1</f>
        <v>2034</v>
      </c>
      <c r="P29" s="739">
        <f t="shared" si="6"/>
        <v>274112.34185344452</v>
      </c>
      <c r="Q29" s="730">
        <f t="shared" ref="Q29:T29" si="25">IF($N29&lt;=TRUNC($P$12),Q28*(1+Q$13),0)</f>
        <v>123764.93608470914</v>
      </c>
      <c r="R29" s="730">
        <f t="shared" si="25"/>
        <v>120265.27158554611</v>
      </c>
      <c r="S29" s="730">
        <f t="shared" si="25"/>
        <v>73460.580006486984</v>
      </c>
      <c r="T29" s="730">
        <f t="shared" si="25"/>
        <v>-43378.445823297734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ref="O30" si="26">O29+1</f>
        <v>2035</v>
      </c>
      <c r="P30" s="739">
        <f t="shared" si="6"/>
        <v>280795.06091926142</v>
      </c>
      <c r="Q30" s="730">
        <f t="shared" ref="Q30:T30" si="27">IF($N30&lt;=TRUNC($P$12),Q29*(1+Q$13),0)</f>
        <v>126970.09696592973</v>
      </c>
      <c r="R30" s="730">
        <f t="shared" si="27"/>
        <v>123347.52015178261</v>
      </c>
      <c r="S30" s="730">
        <f t="shared" si="27"/>
        <v>74967.624963583585</v>
      </c>
      <c r="T30" s="730">
        <f t="shared" si="27"/>
        <v>-44490.181162034503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ref="O31" si="28">O30+1</f>
        <v>2036</v>
      </c>
      <c r="P31" s="739">
        <f t="shared" si="6"/>
        <v>287642.20340467017</v>
      </c>
      <c r="Q31" s="730">
        <f t="shared" ref="Q31:T31" si="29">IF($N31&lt;=TRUNC($P$12),Q30*(1+Q$13),0)</f>
        <v>130258.26242501779</v>
      </c>
      <c r="R31" s="730">
        <f t="shared" si="29"/>
        <v>126508.76289563012</v>
      </c>
      <c r="S31" s="730">
        <f t="shared" si="29"/>
        <v>76505.586971736819</v>
      </c>
      <c r="T31" s="730">
        <f t="shared" si="29"/>
        <v>-45630.40888771457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ref="O32" si="30">O31+1</f>
        <v>2037</v>
      </c>
      <c r="P32" s="739">
        <f t="shared" si="6"/>
        <v>294657.84745441133</v>
      </c>
      <c r="Q32" s="730">
        <f t="shared" ref="Q32:T32" si="31">IF($N32&lt;=TRUNC($P$12),Q31*(1+Q$13),0)</f>
        <v>133631.58204516192</v>
      </c>
      <c r="R32" s="730">
        <f t="shared" si="31"/>
        <v>129751.02433910963</v>
      </c>
      <c r="S32" s="730">
        <f t="shared" si="31"/>
        <v>78075.100294736578</v>
      </c>
      <c r="T32" s="730">
        <f t="shared" si="31"/>
        <v>-46799.859224596745</v>
      </c>
      <c r="U32" s="724">
        <f>SUM(Q29:T32)/4</f>
        <v>284301.86340794689</v>
      </c>
      <c r="V32" s="730">
        <f>SUM(Q29:Q32)/4</f>
        <v>128656.21938020464</v>
      </c>
      <c r="W32" s="730">
        <f>SUM(R29:R32)/4</f>
        <v>124968.14474301712</v>
      </c>
      <c r="X32" s="730">
        <f>SUM(S29:S32)/4</f>
        <v>75752.223059135984</v>
      </c>
      <c r="Y32" s="730">
        <f>SUM(T29:T32)/4</f>
        <v>-45074.723774410886</v>
      </c>
      <c r="Z32" s="742">
        <f>SUM(Q32:T32)-P32</f>
        <v>0</v>
      </c>
    </row>
    <row r="33" spans="13:26" x14ac:dyDescent="0.2">
      <c r="M33" s="614"/>
      <c r="N33" s="748">
        <f t="shared" ref="N33:O39" si="32">N32+1</f>
        <v>17</v>
      </c>
      <c r="O33" s="749">
        <f t="shared" si="32"/>
        <v>2038</v>
      </c>
      <c r="P33" s="739">
        <f t="shared" si="6"/>
        <v>301846.17306449998</v>
      </c>
      <c r="Q33" s="730">
        <f t="shared" ref="Q33:T33" si="33">IF($N33&lt;=TRUNC($P$12),Q32*(1+Q$13),0)</f>
        <v>137092.26107765964</v>
      </c>
      <c r="R33" s="730">
        <f t="shared" si="33"/>
        <v>133076.38089021062</v>
      </c>
      <c r="S33" s="730">
        <f t="shared" si="33"/>
        <v>79676.812208304415</v>
      </c>
      <c r="T33" s="730">
        <f t="shared" si="33"/>
        <v>-47999.281111674733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32"/>
        <v>18</v>
      </c>
      <c r="O34" s="749">
        <f t="shared" si="32"/>
        <v>2039</v>
      </c>
      <c r="P34" s="739">
        <f t="shared" si="6"/>
        <v>309211.4646409484</v>
      </c>
      <c r="Q34" s="730">
        <f t="shared" ref="Q34:T34" si="34">IF($N34&lt;=TRUNC($P$12),Q33*(1+Q$13),0)</f>
        <v>140642.56188356358</v>
      </c>
      <c r="R34" s="730">
        <f t="shared" si="34"/>
        <v>136486.96217266365</v>
      </c>
      <c r="S34" s="730">
        <f t="shared" si="34"/>
        <v>81311.383267033525</v>
      </c>
      <c r="T34" s="730">
        <f t="shared" si="34"/>
        <v>-49229.442682312401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32"/>
        <v>19</v>
      </c>
      <c r="O35" s="749">
        <f t="shared" si="32"/>
        <v>2040</v>
      </c>
      <c r="P35" s="739">
        <f t="shared" si="6"/>
        <v>316758.11362308898</v>
      </c>
      <c r="Q35" s="730">
        <f t="shared" ref="Q35:T35" si="35">IF($N35&lt;=TRUNC($P$12),Q34*(1+Q$13),0)</f>
        <v>144284.80541266227</v>
      </c>
      <c r="R35" s="730">
        <f t="shared" si="35"/>
        <v>139984.95238979318</v>
      </c>
      <c r="S35" s="730">
        <f t="shared" si="35"/>
        <v>82979.487576804982</v>
      </c>
      <c r="T35" s="730">
        <f t="shared" si="35"/>
        <v>-50491.131756171482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32"/>
        <v>20</v>
      </c>
      <c r="O36" s="749">
        <f t="shared" si="32"/>
        <v>2041</v>
      </c>
      <c r="P36" s="739">
        <f t="shared" si="6"/>
        <v>324490.62117313239</v>
      </c>
      <c r="Q36" s="730">
        <f t="shared" ref="Q36:T36" si="36">IF($N36&lt;=TRUNC($P$12),Q35*(1+Q$13),0)</f>
        <v>148021.3727207621</v>
      </c>
      <c r="R36" s="730">
        <f t="shared" si="36"/>
        <v>143572.59172332444</v>
      </c>
      <c r="S36" s="730">
        <f t="shared" si="36"/>
        <v>84681.813072792633</v>
      </c>
      <c r="T36" s="730">
        <f t="shared" si="36"/>
        <v>-51785.156343746778</v>
      </c>
      <c r="U36" s="724">
        <f>SUM(Q33:T36)/4</f>
        <v>313076.59312541748</v>
      </c>
      <c r="V36" s="730">
        <f>SUM(Q33:Q36)/4</f>
        <v>142510.25027366189</v>
      </c>
      <c r="W36" s="730">
        <f>SUM(R33:R36)/4</f>
        <v>138280.22179399797</v>
      </c>
      <c r="X36" s="730">
        <f>SUM(S33:S36)/4</f>
        <v>82162.374031233892</v>
      </c>
      <c r="Y36" s="730">
        <f>SUM(T33:T36)/4</f>
        <v>-49876.252973476345</v>
      </c>
      <c r="Z36" s="742">
        <f>SUM(Q36:T36)-P36</f>
        <v>0</v>
      </c>
    </row>
    <row r="37" spans="13:26" x14ac:dyDescent="0.2">
      <c r="M37" s="614"/>
      <c r="N37" s="748">
        <f t="shared" si="32"/>
        <v>21</v>
      </c>
      <c r="O37" s="749">
        <f t="shared" si="32"/>
        <v>2042</v>
      </c>
      <c r="P37" s="739">
        <f t="shared" si="6"/>
        <v>332413.60093364195</v>
      </c>
      <c r="Q37" s="730">
        <f t="shared" ref="Q37:T37" si="37">IF($N37&lt;=TRUNC($P$12),Q36*(1+Q$13),0)</f>
        <v>151854.70652626286</v>
      </c>
      <c r="R37" s="730">
        <f t="shared" si="37"/>
        <v>147252.17776803975</v>
      </c>
      <c r="S37" s="730">
        <f t="shared" si="37"/>
        <v>86419.06180317128</v>
      </c>
      <c r="T37" s="730">
        <f t="shared" si="37"/>
        <v>-53112.345163831968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32"/>
        <v>22</v>
      </c>
      <c r="O38" s="749">
        <f t="shared" si="32"/>
        <v>2043</v>
      </c>
      <c r="P38" s="739">
        <f t="shared" si="6"/>
        <v>340531.78185464523</v>
      </c>
      <c r="Q38" s="730">
        <f t="shared" ref="Q38:T38" si="38">IF($N38&lt;=TRUNC($P$12),Q37*(1+Q$13),0)</f>
        <v>155787.31280704404</v>
      </c>
      <c r="R38" s="730">
        <f t="shared" si="38"/>
        <v>151026.06700320353</v>
      </c>
      <c r="S38" s="730">
        <f t="shared" si="38"/>
        <v>88191.950218645099</v>
      </c>
      <c r="T38" s="730">
        <f t="shared" si="38"/>
        <v>-54473.548174247429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32"/>
        <v>23</v>
      </c>
      <c r="O39" s="749">
        <f t="shared" si="32"/>
        <v>2044</v>
      </c>
      <c r="P39" s="739">
        <f t="shared" si="6"/>
        <v>348850.01109214959</v>
      </c>
      <c r="Q39" s="730">
        <f t="shared" ref="Q39:T39" si="39">IF($N39&lt;=TRUNC($P$12),Q38*(1+Q$13),0)</f>
        <v>159821.76243870595</v>
      </c>
      <c r="R39" s="730">
        <f t="shared" si="39"/>
        <v>154896.67630169785</v>
      </c>
      <c r="S39" s="730">
        <f t="shared" si="39"/>
        <v>90001.209467915745</v>
      </c>
      <c r="T39" s="730">
        <f t="shared" si="39"/>
        <v>-55869.637116169943</v>
      </c>
      <c r="U39" s="748"/>
      <c r="V39" s="748"/>
      <c r="W39" s="748"/>
      <c r="X39" s="748"/>
      <c r="Y39" s="748"/>
      <c r="Z39" s="739"/>
    </row>
    <row r="40" spans="13:26" x14ac:dyDescent="0.2">
      <c r="M40" s="614"/>
      <c r="N40" s="748">
        <f t="shared" ref="N40:O40" si="40">N39+1</f>
        <v>24</v>
      </c>
      <c r="O40" s="749">
        <f t="shared" si="40"/>
        <v>2045</v>
      </c>
      <c r="P40" s="739">
        <f t="shared" ref="P40:P47" si="41">SUM(Q40:T40)</f>
        <v>357373.25697987113</v>
      </c>
      <c r="Q40" s="730">
        <f t="shared" ref="Q40:T40" si="42">IF($N40&lt;=TRUNC($P$12),Q39*(1+Q$13),0)</f>
        <v>163960.69287523656</v>
      </c>
      <c r="R40" s="730">
        <f t="shared" si="42"/>
        <v>158866.48447783542</v>
      </c>
      <c r="S40" s="730">
        <f t="shared" si="42"/>
        <v>91847.585699212039</v>
      </c>
      <c r="T40" s="730">
        <f t="shared" si="42"/>
        <v>-57301.506072412863</v>
      </c>
      <c r="U40" s="724">
        <f>SUM(Q37:T40)/4</f>
        <v>344792.16271507699</v>
      </c>
      <c r="V40" s="730">
        <f>SUM(Q37:Q40)/4</f>
        <v>157856.11866181236</v>
      </c>
      <c r="W40" s="730">
        <f>SUM(R37:R40)/4</f>
        <v>153010.35138769413</v>
      </c>
      <c r="X40" s="730">
        <f>SUM(S37:S40)/4</f>
        <v>89114.951797236048</v>
      </c>
      <c r="Y40" s="730">
        <f>SUM(T37:T40)/4</f>
        <v>-55189.259131665545</v>
      </c>
      <c r="Z40" s="742">
        <f>SUM(Q40:T40)-P40</f>
        <v>0</v>
      </c>
    </row>
    <row r="41" spans="13:26" x14ac:dyDescent="0.2">
      <c r="M41" s="614"/>
      <c r="N41" s="748">
        <f t="shared" ref="N41:O41" si="43">N40+1</f>
        <v>25</v>
      </c>
      <c r="O41" s="749">
        <f t="shared" si="43"/>
        <v>2046</v>
      </c>
      <c r="P41" s="739">
        <f t="shared" si="41"/>
        <v>366106.61207603518</v>
      </c>
      <c r="Q41" s="730">
        <f t="shared" ref="Q41:T41" si="44">IF($N41&lt;=TRUNC($P$12),Q40*(1+Q$13),0)</f>
        <v>168206.80987320314</v>
      </c>
      <c r="R41" s="730">
        <f t="shared" si="44"/>
        <v>162938.03387484097</v>
      </c>
      <c r="S41" s="730">
        <f t="shared" si="44"/>
        <v>93731.840368005447</v>
      </c>
      <c r="T41" s="730">
        <f t="shared" si="44"/>
        <v>-58770.072040014376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ref="N42:O42" si="45">N41+1</f>
        <v>26</v>
      </c>
      <c r="O42" s="749">
        <f t="shared" si="45"/>
        <v>2047</v>
      </c>
      <c r="P42" s="739">
        <f t="shared" si="41"/>
        <v>0</v>
      </c>
      <c r="Q42" s="730">
        <f t="shared" ref="Q42:T42" si="46">IF($N42&lt;=TRUNC($P$12),Q41*(1+Q$13),0)</f>
        <v>0</v>
      </c>
      <c r="R42" s="730">
        <f t="shared" si="46"/>
        <v>0</v>
      </c>
      <c r="S42" s="730">
        <f t="shared" si="46"/>
        <v>0</v>
      </c>
      <c r="T42" s="730">
        <f t="shared" si="46"/>
        <v>0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ref="N43:O43" si="47">N42+1</f>
        <v>27</v>
      </c>
      <c r="O43" s="749">
        <f t="shared" si="47"/>
        <v>2048</v>
      </c>
      <c r="P43" s="739">
        <f t="shared" si="41"/>
        <v>0</v>
      </c>
      <c r="Q43" s="730">
        <f t="shared" ref="Q43:T43" si="48">IF($N43&lt;=TRUNC($P$12),Q42*(1+Q$13),0)</f>
        <v>0</v>
      </c>
      <c r="R43" s="730">
        <f t="shared" si="48"/>
        <v>0</v>
      </c>
      <c r="S43" s="730">
        <f t="shared" si="48"/>
        <v>0</v>
      </c>
      <c r="T43" s="730">
        <f t="shared" si="48"/>
        <v>0</v>
      </c>
      <c r="U43" s="748"/>
      <c r="V43" s="748"/>
      <c r="W43" s="748"/>
      <c r="X43" s="748"/>
      <c r="Y43" s="748"/>
      <c r="Z43" s="739"/>
    </row>
    <row r="44" spans="13:26" x14ac:dyDescent="0.2">
      <c r="M44" s="614"/>
      <c r="N44" s="748">
        <f t="shared" ref="N44:O44" si="49">N43+1</f>
        <v>28</v>
      </c>
      <c r="O44" s="749">
        <f t="shared" si="49"/>
        <v>2049</v>
      </c>
      <c r="P44" s="739">
        <f t="shared" si="41"/>
        <v>0</v>
      </c>
      <c r="Q44" s="730">
        <f t="shared" ref="Q44:T44" si="50">IF($N44&lt;=TRUNC($P$12),Q43*(1+Q$13),0)</f>
        <v>0</v>
      </c>
      <c r="R44" s="730">
        <f t="shared" si="50"/>
        <v>0</v>
      </c>
      <c r="S44" s="730">
        <f t="shared" si="50"/>
        <v>0</v>
      </c>
      <c r="T44" s="730">
        <f t="shared" si="50"/>
        <v>0</v>
      </c>
      <c r="U44" s="724">
        <f>SUM(Q41:T44)/4</f>
        <v>91526.653019008794</v>
      </c>
      <c r="V44" s="730">
        <f>SUM(Q41:Q44)/4</f>
        <v>42051.702468300784</v>
      </c>
      <c r="W44" s="730">
        <f>SUM(R41:R44)/4</f>
        <v>40734.508468710243</v>
      </c>
      <c r="X44" s="730">
        <f>SUM(S41:S44)/4</f>
        <v>23432.960092001362</v>
      </c>
      <c r="Y44" s="730">
        <f>SUM(T41:T44)/4</f>
        <v>-14692.518010003594</v>
      </c>
      <c r="Z44" s="742">
        <f>SUM(Q44:T44)-P44</f>
        <v>0</v>
      </c>
    </row>
    <row r="45" spans="13:26" x14ac:dyDescent="0.2">
      <c r="M45" s="614"/>
      <c r="N45" s="748">
        <f t="shared" ref="N45:O45" si="51">N44+1</f>
        <v>29</v>
      </c>
      <c r="O45" s="749">
        <f t="shared" si="51"/>
        <v>2050</v>
      </c>
      <c r="P45" s="739">
        <f t="shared" si="41"/>
        <v>0</v>
      </c>
      <c r="Q45" s="730">
        <f t="shared" ref="Q45:T45" si="52">IF($N45&lt;=TRUNC($P$12),Q44*(1+Q$13),0)</f>
        <v>0</v>
      </c>
      <c r="R45" s="730">
        <f t="shared" si="52"/>
        <v>0</v>
      </c>
      <c r="S45" s="730">
        <f t="shared" si="52"/>
        <v>0</v>
      </c>
      <c r="T45" s="730">
        <f t="shared" si="52"/>
        <v>0</v>
      </c>
      <c r="U45" s="748"/>
      <c r="V45" s="748"/>
      <c r="W45" s="748"/>
      <c r="X45" s="748"/>
      <c r="Y45" s="748"/>
      <c r="Z45" s="614"/>
    </row>
    <row r="46" spans="13:26" x14ac:dyDescent="0.2">
      <c r="M46" s="614"/>
      <c r="N46" s="748">
        <f t="shared" ref="N46:O46" si="53">N45+1</f>
        <v>30</v>
      </c>
      <c r="O46" s="749">
        <f t="shared" si="53"/>
        <v>2051</v>
      </c>
      <c r="P46" s="739">
        <f t="shared" si="41"/>
        <v>0</v>
      </c>
      <c r="Q46" s="730">
        <f t="shared" ref="Q46:T46" si="54">IF($N46&lt;=TRUNC($P$12),Q45*(1+Q$13),0)</f>
        <v>0</v>
      </c>
      <c r="R46" s="730">
        <f t="shared" si="54"/>
        <v>0</v>
      </c>
      <c r="S46" s="730">
        <f t="shared" si="54"/>
        <v>0</v>
      </c>
      <c r="T46" s="730">
        <f t="shared" si="54"/>
        <v>0</v>
      </c>
      <c r="U46" s="748"/>
      <c r="V46" s="748"/>
      <c r="W46" s="748"/>
      <c r="X46" s="748"/>
      <c r="Y46" s="748"/>
      <c r="Z46" s="614"/>
    </row>
    <row r="47" spans="13:26" x14ac:dyDescent="0.2">
      <c r="M47" s="614"/>
      <c r="N47" s="748">
        <f t="shared" ref="N47:O47" si="55">N46+1</f>
        <v>31</v>
      </c>
      <c r="O47" s="749">
        <f t="shared" si="55"/>
        <v>2052</v>
      </c>
      <c r="P47" s="739">
        <f t="shared" si="41"/>
        <v>0</v>
      </c>
      <c r="Q47" s="730">
        <f t="shared" ref="Q47:T47" si="56">IF($N47&lt;=TRUNC($P$12),Q46*(1+Q$13),0)</f>
        <v>0</v>
      </c>
      <c r="R47" s="730">
        <f t="shared" si="56"/>
        <v>0</v>
      </c>
      <c r="S47" s="730">
        <f t="shared" si="56"/>
        <v>0</v>
      </c>
      <c r="T47" s="730">
        <f t="shared" si="56"/>
        <v>0</v>
      </c>
      <c r="U47" s="748"/>
      <c r="V47" s="748"/>
      <c r="W47" s="748"/>
      <c r="X47" s="748"/>
      <c r="Y47" s="748"/>
      <c r="Z47" s="739"/>
    </row>
    <row r="48" spans="13:26" x14ac:dyDescent="0.2">
      <c r="M48" s="614"/>
      <c r="N48" s="748"/>
      <c r="O48" s="615" t="s">
        <v>18</v>
      </c>
      <c r="P48" s="615" t="s">
        <v>18</v>
      </c>
      <c r="Q48" s="615" t="s">
        <v>18</v>
      </c>
      <c r="R48" s="615" t="s">
        <v>18</v>
      </c>
      <c r="S48" s="615" t="s">
        <v>18</v>
      </c>
      <c r="T48" s="615" t="s">
        <v>18</v>
      </c>
      <c r="U48" s="724"/>
      <c r="V48" s="724"/>
      <c r="W48" s="724"/>
      <c r="X48" s="724"/>
      <c r="Y48" s="724"/>
      <c r="Z48" s="614"/>
    </row>
    <row r="49" spans="13:26" x14ac:dyDescent="0.2">
      <c r="M49" s="614"/>
      <c r="O49" s="605" t="s">
        <v>111</v>
      </c>
      <c r="P49" s="726">
        <f>SUM(Q49:T49)</f>
        <v>6957583.7196011348</v>
      </c>
      <c r="Q49" s="724">
        <f>SUM(Q$17:Q$47)</f>
        <v>3146979.7682412062</v>
      </c>
      <c r="R49" s="724">
        <f>SUM(R$17:R$47)</f>
        <v>3056942.3872975218</v>
      </c>
      <c r="S49" s="724">
        <f>SUM(S$17:S$47)</f>
        <v>1856269.2244791891</v>
      </c>
      <c r="T49" s="724">
        <f>SUM(T$17:T$47)</f>
        <v>-1102607.6604167831</v>
      </c>
      <c r="U49" s="730"/>
      <c r="V49" s="724"/>
      <c r="W49" s="724"/>
      <c r="X49" s="724"/>
      <c r="Y49" s="724"/>
      <c r="Z49" s="614"/>
    </row>
    <row r="50" spans="13:26" x14ac:dyDescent="0.2">
      <c r="M50" s="614"/>
      <c r="N50" s="614"/>
      <c r="O50" s="614"/>
      <c r="P50" s="742">
        <f>P49-P$10</f>
        <v>0</v>
      </c>
      <c r="Q50" s="742">
        <f t="shared" ref="Q50:T50" si="57">Q49-Q$10</f>
        <v>4.1909515857696533E-9</v>
      </c>
      <c r="R50" s="742">
        <f t="shared" si="57"/>
        <v>0</v>
      </c>
      <c r="S50" s="742">
        <f t="shared" si="57"/>
        <v>0</v>
      </c>
      <c r="T50" s="742">
        <f t="shared" si="57"/>
        <v>0</v>
      </c>
      <c r="U50" s="742">
        <f>SUM(Q49:T49)-P$10</f>
        <v>0</v>
      </c>
      <c r="V50" s="614"/>
      <c r="W50" s="614"/>
      <c r="X50" s="614"/>
      <c r="Y50" s="614"/>
      <c r="Z50" s="614"/>
    </row>
    <row r="51" spans="13:26" x14ac:dyDescent="0.2">
      <c r="M51" s="614"/>
      <c r="O51" s="719" t="s">
        <v>112</v>
      </c>
      <c r="P51" s="752">
        <f>$P$13</f>
        <v>2.4314997922651793E-2</v>
      </c>
      <c r="Z51" s="614"/>
    </row>
    <row r="52" spans="13:26" x14ac:dyDescent="0.2">
      <c r="M52" s="614"/>
      <c r="O52" s="720" t="s">
        <v>113</v>
      </c>
      <c r="P52" s="752">
        <f>((1+P51)^(1/12))-1</f>
        <v>2.0040132284766532E-3</v>
      </c>
      <c r="Z52" s="614"/>
    </row>
    <row r="53" spans="13:26" x14ac:dyDescent="0.2">
      <c r="M53" s="614"/>
      <c r="O53" s="720" t="s">
        <v>20</v>
      </c>
      <c r="P53" s="726">
        <f>P10</f>
        <v>6957583.7196011292</v>
      </c>
      <c r="Z53" s="614"/>
    </row>
    <row r="54" spans="13:26" x14ac:dyDescent="0.2">
      <c r="M54" s="614"/>
      <c r="O54" s="720" t="s">
        <v>21</v>
      </c>
      <c r="P54" s="724">
        <f>P53/(1+P52)^P55</f>
        <v>3816103.5369339632</v>
      </c>
      <c r="Z54" s="614"/>
    </row>
    <row r="55" spans="13:26" x14ac:dyDescent="0.2">
      <c r="M55" s="614"/>
      <c r="O55" s="720" t="s">
        <v>114</v>
      </c>
      <c r="P55" s="730">
        <f>$P$12*12</f>
        <v>300</v>
      </c>
      <c r="Q55" s="753"/>
      <c r="Z55" s="614"/>
    </row>
    <row r="56" spans="13:26" x14ac:dyDescent="0.2">
      <c r="M56" s="614"/>
      <c r="O56" s="720" t="s">
        <v>115</v>
      </c>
      <c r="P56" s="724">
        <f>PMT(P52,P55,-P54)</f>
        <v>16937.326118475681</v>
      </c>
      <c r="Z56" s="614"/>
    </row>
    <row r="57" spans="13:26" x14ac:dyDescent="0.2">
      <c r="M57" s="614"/>
      <c r="N57" s="615"/>
      <c r="O57" s="615" t="s">
        <v>18</v>
      </c>
      <c r="P57" s="615" t="s">
        <v>18</v>
      </c>
      <c r="Q57" s="615" t="s">
        <v>18</v>
      </c>
      <c r="R57" s="615" t="s">
        <v>18</v>
      </c>
      <c r="Z57" s="614"/>
    </row>
    <row r="58" spans="13:26" x14ac:dyDescent="0.2">
      <c r="M58" s="614"/>
      <c r="N58" s="748">
        <v>1</v>
      </c>
      <c r="O58" s="730">
        <v>0</v>
      </c>
      <c r="P58" s="730">
        <f>P56</f>
        <v>16937.326118475681</v>
      </c>
      <c r="Q58" s="730">
        <f>O58*$P$52</f>
        <v>0</v>
      </c>
      <c r="R58" s="730">
        <f>O58+P58+Q58</f>
        <v>16937.326118475681</v>
      </c>
      <c r="Z58" s="614"/>
    </row>
    <row r="59" spans="13:26" x14ac:dyDescent="0.2">
      <c r="M59" s="614"/>
      <c r="N59" s="748">
        <f>N58+1</f>
        <v>2</v>
      </c>
      <c r="O59" s="730">
        <f t="shared" ref="O59:O60" si="58">R58</f>
        <v>16937.326118475681</v>
      </c>
      <c r="P59" s="730">
        <f>P58</f>
        <v>16937.326118475681</v>
      </c>
      <c r="Q59" s="730">
        <f t="shared" ref="Q59:Q60" si="59">O59*$P$52</f>
        <v>33.942625596448394</v>
      </c>
      <c r="R59" s="730">
        <f t="shared" ref="R59:R60" si="60">O59+P59+Q59</f>
        <v>33908.594862547812</v>
      </c>
      <c r="Z59" s="614"/>
    </row>
    <row r="60" spans="13:26" x14ac:dyDescent="0.2">
      <c r="M60" s="614"/>
      <c r="N60" s="748">
        <f t="shared" ref="N60:N123" si="61">N59+1</f>
        <v>3</v>
      </c>
      <c r="O60" s="730">
        <f t="shared" si="58"/>
        <v>33908.594862547812</v>
      </c>
      <c r="P60" s="730">
        <f t="shared" ref="P60:P123" si="62">P59</f>
        <v>16937.326118475681</v>
      </c>
      <c r="Q60" s="730">
        <f t="shared" si="59"/>
        <v>67.953272663601297</v>
      </c>
      <c r="R60" s="730">
        <f t="shared" si="60"/>
        <v>50913.874253687092</v>
      </c>
      <c r="Z60" s="614"/>
    </row>
    <row r="61" spans="13:26" x14ac:dyDescent="0.2">
      <c r="M61" s="614"/>
      <c r="N61" s="748">
        <f t="shared" si="61"/>
        <v>4</v>
      </c>
      <c r="O61" s="730">
        <f t="shared" ref="O61:O124" si="63">R60</f>
        <v>50913.874253687092</v>
      </c>
      <c r="P61" s="730">
        <f t="shared" si="62"/>
        <v>16937.326118475681</v>
      </c>
      <c r="Q61" s="730">
        <f t="shared" ref="Q61:Q124" si="64">O61*$P$52</f>
        <v>102.03207751738582</v>
      </c>
      <c r="R61" s="730">
        <f t="shared" ref="R61:R124" si="65">O61+P61+Q61</f>
        <v>67953.232449680159</v>
      </c>
      <c r="Z61" s="614"/>
    </row>
    <row r="62" spans="13:26" x14ac:dyDescent="0.2">
      <c r="M62" s="614"/>
      <c r="N62" s="748">
        <f t="shared" si="61"/>
        <v>5</v>
      </c>
      <c r="O62" s="730">
        <f t="shared" si="63"/>
        <v>67953.232449680159</v>
      </c>
      <c r="P62" s="730">
        <f t="shared" si="62"/>
        <v>16937.326118475681</v>
      </c>
      <c r="Q62" s="730">
        <f t="shared" si="64"/>
        <v>136.17917674690801</v>
      </c>
      <c r="R62" s="730">
        <f t="shared" si="65"/>
        <v>85026.737744902755</v>
      </c>
      <c r="Z62" s="614"/>
    </row>
    <row r="63" spans="13:26" x14ac:dyDescent="0.2">
      <c r="M63" s="614"/>
      <c r="N63" s="748">
        <f t="shared" si="61"/>
        <v>6</v>
      </c>
      <c r="O63" s="730">
        <f t="shared" si="63"/>
        <v>85026.737744902755</v>
      </c>
      <c r="P63" s="730">
        <f t="shared" si="62"/>
        <v>16937.326118475681</v>
      </c>
      <c r="Q63" s="730">
        <f t="shared" si="64"/>
        <v>170.39470721500027</v>
      </c>
      <c r="R63" s="730">
        <f t="shared" si="65"/>
        <v>102134.45857059344</v>
      </c>
      <c r="Z63" s="614"/>
    </row>
    <row r="64" spans="13:26" x14ac:dyDescent="0.2">
      <c r="M64" s="614"/>
      <c r="N64" s="748">
        <f t="shared" si="61"/>
        <v>7</v>
      </c>
      <c r="O64" s="730">
        <f t="shared" si="63"/>
        <v>102134.45857059344</v>
      </c>
      <c r="P64" s="730">
        <f t="shared" si="62"/>
        <v>16937.326118475681</v>
      </c>
      <c r="Q64" s="730">
        <f t="shared" si="64"/>
        <v>204.67880605876994</v>
      </c>
      <c r="R64" s="730">
        <f t="shared" si="65"/>
        <v>119276.4634951279</v>
      </c>
      <c r="Z64" s="614"/>
    </row>
    <row r="65" spans="13:26" x14ac:dyDescent="0.2">
      <c r="M65" s="614"/>
      <c r="N65" s="748">
        <f t="shared" si="61"/>
        <v>8</v>
      </c>
      <c r="O65" s="730">
        <f t="shared" si="63"/>
        <v>119276.4634951279</v>
      </c>
      <c r="P65" s="730">
        <f t="shared" si="62"/>
        <v>16937.326118475681</v>
      </c>
      <c r="Q65" s="730">
        <f t="shared" si="64"/>
        <v>239.03161069014894</v>
      </c>
      <c r="R65" s="730">
        <f t="shared" si="65"/>
        <v>136452.82122429373</v>
      </c>
      <c r="Z65" s="614"/>
    </row>
    <row r="66" spans="13:26" x14ac:dyDescent="0.2">
      <c r="M66" s="614"/>
      <c r="N66" s="748">
        <f t="shared" si="61"/>
        <v>9</v>
      </c>
      <c r="O66" s="730">
        <f t="shared" si="63"/>
        <v>136452.82122429373</v>
      </c>
      <c r="P66" s="730">
        <f t="shared" si="62"/>
        <v>16937.326118475681</v>
      </c>
      <c r="Q66" s="730">
        <f t="shared" si="64"/>
        <v>273.45325879644446</v>
      </c>
      <c r="R66" s="730">
        <f t="shared" si="65"/>
        <v>153663.60060156585</v>
      </c>
      <c r="Z66" s="614"/>
    </row>
    <row r="67" spans="13:26" x14ac:dyDescent="0.2">
      <c r="M67" s="614"/>
      <c r="N67" s="748">
        <f t="shared" si="61"/>
        <v>10</v>
      </c>
      <c r="O67" s="730">
        <f t="shared" si="63"/>
        <v>153663.60060156585</v>
      </c>
      <c r="P67" s="730">
        <f t="shared" si="62"/>
        <v>16937.326118475681</v>
      </c>
      <c r="Q67" s="730">
        <f t="shared" si="64"/>
        <v>307.94388834089096</v>
      </c>
      <c r="R67" s="730">
        <f t="shared" si="65"/>
        <v>170908.87060838242</v>
      </c>
      <c r="Z67" s="614"/>
    </row>
    <row r="68" spans="13:26" x14ac:dyDescent="0.2">
      <c r="M68" s="614"/>
      <c r="N68" s="748">
        <f t="shared" si="61"/>
        <v>11</v>
      </c>
      <c r="O68" s="730">
        <f t="shared" si="63"/>
        <v>170908.87060838242</v>
      </c>
      <c r="P68" s="730">
        <f t="shared" si="62"/>
        <v>16937.326118475681</v>
      </c>
      <c r="Q68" s="730">
        <f t="shared" si="64"/>
        <v>342.50363756320303</v>
      </c>
      <c r="R68" s="730">
        <f t="shared" si="65"/>
        <v>188188.7003644213</v>
      </c>
      <c r="Z68" s="614"/>
    </row>
    <row r="69" spans="13:26" x14ac:dyDescent="0.2">
      <c r="M69" s="614"/>
      <c r="N69" s="748">
        <f t="shared" si="61"/>
        <v>12</v>
      </c>
      <c r="O69" s="730">
        <f t="shared" si="63"/>
        <v>188188.7003644213</v>
      </c>
      <c r="P69" s="730">
        <f t="shared" si="62"/>
        <v>16937.326118475681</v>
      </c>
      <c r="Q69" s="730">
        <f t="shared" si="64"/>
        <v>377.13264498012944</v>
      </c>
      <c r="R69" s="730">
        <f t="shared" si="65"/>
        <v>205503.15912787709</v>
      </c>
      <c r="Z69" s="614"/>
    </row>
    <row r="70" spans="13:26" x14ac:dyDescent="0.2">
      <c r="M70" s="614"/>
      <c r="N70" s="748">
        <f t="shared" si="61"/>
        <v>13</v>
      </c>
      <c r="O70" s="730">
        <f t="shared" si="63"/>
        <v>205503.15912787709</v>
      </c>
      <c r="P70" s="730">
        <f t="shared" si="62"/>
        <v>16937.326118475681</v>
      </c>
      <c r="Q70" s="730">
        <f t="shared" si="64"/>
        <v>411.83104938600837</v>
      </c>
      <c r="R70" s="730">
        <f t="shared" si="65"/>
        <v>222852.31629573877</v>
      </c>
      <c r="Z70" s="614"/>
    </row>
    <row r="71" spans="13:26" x14ac:dyDescent="0.2">
      <c r="M71" s="614"/>
      <c r="N71" s="748">
        <f t="shared" si="61"/>
        <v>14</v>
      </c>
      <c r="O71" s="730">
        <f t="shared" si="63"/>
        <v>222852.31629573877</v>
      </c>
      <c r="P71" s="730">
        <f t="shared" si="62"/>
        <v>16937.326118475681</v>
      </c>
      <c r="Q71" s="730">
        <f t="shared" si="64"/>
        <v>446.5989898533237</v>
      </c>
      <c r="R71" s="730">
        <f t="shared" si="65"/>
        <v>240236.24140406775</v>
      </c>
      <c r="Z71" s="614"/>
    </row>
    <row r="72" spans="13:26" x14ac:dyDescent="0.2">
      <c r="M72" s="614"/>
      <c r="N72" s="748">
        <f t="shared" si="61"/>
        <v>15</v>
      </c>
      <c r="O72" s="730">
        <f t="shared" si="63"/>
        <v>240236.24140406775</v>
      </c>
      <c r="P72" s="730">
        <f t="shared" si="62"/>
        <v>16937.326118475681</v>
      </c>
      <c r="Q72" s="730">
        <f t="shared" si="64"/>
        <v>481.43660573326247</v>
      </c>
      <c r="R72" s="730">
        <f t="shared" si="65"/>
        <v>257655.00412827669</v>
      </c>
      <c r="Z72" s="614"/>
    </row>
    <row r="73" spans="13:26" x14ac:dyDescent="0.2">
      <c r="M73" s="614"/>
      <c r="N73" s="748">
        <f t="shared" si="61"/>
        <v>16</v>
      </c>
      <c r="O73" s="730">
        <f t="shared" si="63"/>
        <v>257655.00412827669</v>
      </c>
      <c r="P73" s="730">
        <f t="shared" si="62"/>
        <v>16937.326118475681</v>
      </c>
      <c r="Q73" s="730">
        <f t="shared" si="64"/>
        <v>516.34403665627315</v>
      </c>
      <c r="R73" s="730">
        <f t="shared" si="65"/>
        <v>275108.67428340862</v>
      </c>
      <c r="Z73" s="614"/>
    </row>
    <row r="74" spans="13:26" x14ac:dyDescent="0.2">
      <c r="M74" s="614"/>
      <c r="N74" s="748">
        <f t="shared" si="61"/>
        <v>17</v>
      </c>
      <c r="O74" s="730">
        <f t="shared" si="63"/>
        <v>275108.67428340862</v>
      </c>
      <c r="P74" s="730">
        <f t="shared" si="62"/>
        <v>16937.326118475681</v>
      </c>
      <c r="Q74" s="730">
        <f t="shared" si="64"/>
        <v>551.32142253262577</v>
      </c>
      <c r="R74" s="730">
        <f t="shared" si="65"/>
        <v>292597.32182441693</v>
      </c>
      <c r="Z74" s="614"/>
    </row>
    <row r="75" spans="13:26" x14ac:dyDescent="0.2">
      <c r="M75" s="614"/>
      <c r="N75" s="748">
        <f t="shared" si="61"/>
        <v>18</v>
      </c>
      <c r="O75" s="730">
        <f t="shared" si="63"/>
        <v>292597.32182441693</v>
      </c>
      <c r="P75" s="730">
        <f t="shared" si="62"/>
        <v>16937.326118475681</v>
      </c>
      <c r="Q75" s="730">
        <f t="shared" si="64"/>
        <v>586.36890355297203</v>
      </c>
      <c r="R75" s="730">
        <f t="shared" si="65"/>
        <v>310121.01684644562</v>
      </c>
      <c r="Z75" s="614"/>
    </row>
    <row r="76" spans="13:26" x14ac:dyDescent="0.2">
      <c r="M76" s="614"/>
      <c r="N76" s="748">
        <f t="shared" si="61"/>
        <v>19</v>
      </c>
      <c r="O76" s="730">
        <f t="shared" si="63"/>
        <v>310121.01684644562</v>
      </c>
      <c r="P76" s="730">
        <f t="shared" si="62"/>
        <v>16937.326118475681</v>
      </c>
      <c r="Q76" s="730">
        <f t="shared" si="64"/>
        <v>621.48662018890809</v>
      </c>
      <c r="R76" s="730">
        <f t="shared" si="65"/>
        <v>327679.82958511024</v>
      </c>
      <c r="Z76" s="614"/>
    </row>
    <row r="77" spans="13:26" x14ac:dyDescent="0.2">
      <c r="M77" s="614"/>
      <c r="N77" s="748">
        <f t="shared" si="61"/>
        <v>20</v>
      </c>
      <c r="O77" s="730">
        <f t="shared" si="63"/>
        <v>327679.82958511024</v>
      </c>
      <c r="P77" s="730">
        <f t="shared" si="62"/>
        <v>16937.326118475681</v>
      </c>
      <c r="Q77" s="730">
        <f t="shared" si="64"/>
        <v>656.67471319353638</v>
      </c>
      <c r="R77" s="730">
        <f t="shared" si="65"/>
        <v>345273.8304167795</v>
      </c>
      <c r="Z77" s="614"/>
    </row>
    <row r="78" spans="13:26" x14ac:dyDescent="0.2">
      <c r="M78" s="614"/>
      <c r="N78" s="748">
        <f t="shared" si="61"/>
        <v>21</v>
      </c>
      <c r="O78" s="730">
        <f t="shared" si="63"/>
        <v>345273.8304167795</v>
      </c>
      <c r="P78" s="730">
        <f t="shared" si="62"/>
        <v>16937.326118475681</v>
      </c>
      <c r="Q78" s="730">
        <f t="shared" si="64"/>
        <v>691.93332360203078</v>
      </c>
      <c r="R78" s="730">
        <f t="shared" si="65"/>
        <v>362903.08985885722</v>
      </c>
      <c r="Z78" s="614"/>
    </row>
    <row r="79" spans="13:26" x14ac:dyDescent="0.2">
      <c r="M79" s="614"/>
      <c r="N79" s="748">
        <f t="shared" si="61"/>
        <v>22</v>
      </c>
      <c r="O79" s="730">
        <f t="shared" si="63"/>
        <v>362903.08985885722</v>
      </c>
      <c r="P79" s="730">
        <f t="shared" si="62"/>
        <v>16937.326118475681</v>
      </c>
      <c r="Q79" s="730">
        <f t="shared" si="64"/>
        <v>727.26259273220148</v>
      </c>
      <c r="R79" s="730">
        <f t="shared" si="65"/>
        <v>380567.67857006512</v>
      </c>
      <c r="Z79" s="614"/>
    </row>
    <row r="80" spans="13:26" x14ac:dyDescent="0.2">
      <c r="M80" s="614"/>
      <c r="N80" s="748">
        <f t="shared" si="61"/>
        <v>23</v>
      </c>
      <c r="O80" s="730">
        <f t="shared" si="63"/>
        <v>380567.67857006512</v>
      </c>
      <c r="P80" s="730">
        <f t="shared" si="62"/>
        <v>16937.326118475681</v>
      </c>
      <c r="Q80" s="730">
        <f t="shared" si="64"/>
        <v>762.66266218506144</v>
      </c>
      <c r="R80" s="730">
        <f t="shared" si="65"/>
        <v>398267.66735072591</v>
      </c>
      <c r="Z80" s="614"/>
    </row>
    <row r="81" spans="13:26" x14ac:dyDescent="0.2">
      <c r="M81" s="614"/>
      <c r="N81" s="748">
        <f t="shared" si="61"/>
        <v>24</v>
      </c>
      <c r="O81" s="730">
        <f t="shared" si="63"/>
        <v>398267.66735072591</v>
      </c>
      <c r="P81" s="730">
        <f t="shared" si="62"/>
        <v>16937.326118475681</v>
      </c>
      <c r="Q81" s="730">
        <f t="shared" si="64"/>
        <v>798.13367384539401</v>
      </c>
      <c r="R81" s="730">
        <f t="shared" si="65"/>
        <v>416003.12714304699</v>
      </c>
      <c r="Z81" s="614"/>
    </row>
    <row r="82" spans="13:26" x14ac:dyDescent="0.2">
      <c r="M82" s="614"/>
      <c r="N82" s="748">
        <f t="shared" si="61"/>
        <v>25</v>
      </c>
      <c r="O82" s="730">
        <f t="shared" si="63"/>
        <v>416003.12714304699</v>
      </c>
      <c r="P82" s="730">
        <f t="shared" si="62"/>
        <v>16937.326118475681</v>
      </c>
      <c r="Q82" s="730">
        <f t="shared" si="64"/>
        <v>833.67576988232122</v>
      </c>
      <c r="R82" s="730">
        <f t="shared" si="65"/>
        <v>433774.12903140503</v>
      </c>
      <c r="Z82" s="614"/>
    </row>
    <row r="83" spans="13:26" x14ac:dyDescent="0.2">
      <c r="M83" s="614"/>
      <c r="N83" s="748">
        <f t="shared" si="61"/>
        <v>26</v>
      </c>
      <c r="O83" s="730">
        <f t="shared" si="63"/>
        <v>433774.12903140503</v>
      </c>
      <c r="P83" s="730">
        <f t="shared" si="62"/>
        <v>16937.326118475681</v>
      </c>
      <c r="Q83" s="730">
        <f t="shared" si="64"/>
        <v>869.28909274987427</v>
      </c>
      <c r="R83" s="730">
        <f t="shared" si="65"/>
        <v>451580.74424263061</v>
      </c>
      <c r="Z83" s="614"/>
    </row>
    <row r="84" spans="13:26" x14ac:dyDescent="0.2">
      <c r="M84" s="614"/>
      <c r="N84" s="748">
        <f t="shared" si="61"/>
        <v>27</v>
      </c>
      <c r="O84" s="730">
        <f t="shared" si="63"/>
        <v>451580.74424263061</v>
      </c>
      <c r="P84" s="730">
        <f t="shared" si="62"/>
        <v>16937.326118475681</v>
      </c>
      <c r="Q84" s="730">
        <f t="shared" si="64"/>
        <v>904.97378518756398</v>
      </c>
      <c r="R84" s="730">
        <f t="shared" si="65"/>
        <v>469423.04414629389</v>
      </c>
      <c r="Z84" s="614"/>
    </row>
    <row r="85" spans="13:26" x14ac:dyDescent="0.2">
      <c r="M85" s="614"/>
      <c r="N85" s="748">
        <f t="shared" si="61"/>
        <v>28</v>
      </c>
      <c r="O85" s="730">
        <f t="shared" si="63"/>
        <v>469423.04414629389</v>
      </c>
      <c r="P85" s="730">
        <f t="shared" si="62"/>
        <v>16937.326118475681</v>
      </c>
      <c r="Q85" s="730">
        <f t="shared" si="64"/>
        <v>940.72999022095291</v>
      </c>
      <c r="R85" s="730">
        <f t="shared" si="65"/>
        <v>487301.10025499057</v>
      </c>
      <c r="Z85" s="614"/>
    </row>
    <row r="86" spans="13:26" x14ac:dyDescent="0.2">
      <c r="M86" s="614"/>
      <c r="N86" s="748">
        <f t="shared" si="61"/>
        <v>29</v>
      </c>
      <c r="O86" s="730">
        <f t="shared" si="63"/>
        <v>487301.10025499057</v>
      </c>
      <c r="P86" s="730">
        <f t="shared" si="62"/>
        <v>16937.326118475681</v>
      </c>
      <c r="Q86" s="730">
        <f t="shared" si="64"/>
        <v>976.55785116222887</v>
      </c>
      <c r="R86" s="730">
        <f t="shared" si="65"/>
        <v>505214.98422462848</v>
      </c>
      <c r="Z86" s="614"/>
    </row>
    <row r="87" spans="13:26" x14ac:dyDescent="0.2">
      <c r="M87" s="614"/>
      <c r="N87" s="748">
        <f t="shared" si="61"/>
        <v>30</v>
      </c>
      <c r="O87" s="730">
        <f t="shared" si="63"/>
        <v>505214.98422462848</v>
      </c>
      <c r="P87" s="730">
        <f t="shared" si="62"/>
        <v>16937.326118475681</v>
      </c>
      <c r="Q87" s="730">
        <f t="shared" si="64"/>
        <v>1012.4575116107792</v>
      </c>
      <c r="R87" s="730">
        <f t="shared" si="65"/>
        <v>523164.76785471494</v>
      </c>
      <c r="Z87" s="614"/>
    </row>
    <row r="88" spans="13:26" x14ac:dyDescent="0.2">
      <c r="M88" s="614"/>
      <c r="N88" s="748">
        <f t="shared" si="61"/>
        <v>31</v>
      </c>
      <c r="O88" s="730">
        <f t="shared" si="63"/>
        <v>523164.76785471494</v>
      </c>
      <c r="P88" s="730">
        <f t="shared" si="62"/>
        <v>16937.326118475681</v>
      </c>
      <c r="Q88" s="730">
        <f t="shared" si="64"/>
        <v>1048.4291154537661</v>
      </c>
      <c r="R88" s="730">
        <f t="shared" si="65"/>
        <v>541150.52308864438</v>
      </c>
      <c r="Z88" s="614"/>
    </row>
    <row r="89" spans="13:26" x14ac:dyDescent="0.2">
      <c r="M89" s="614"/>
      <c r="N89" s="748">
        <f t="shared" si="61"/>
        <v>32</v>
      </c>
      <c r="O89" s="730">
        <f t="shared" si="63"/>
        <v>541150.52308864438</v>
      </c>
      <c r="P89" s="730">
        <f t="shared" si="62"/>
        <v>16937.326118475681</v>
      </c>
      <c r="Q89" s="730">
        <f t="shared" si="64"/>
        <v>1084.4728068667039</v>
      </c>
      <c r="R89" s="730">
        <f t="shared" si="65"/>
        <v>559172.32201398676</v>
      </c>
      <c r="Z89" s="614"/>
    </row>
    <row r="90" spans="13:26" x14ac:dyDescent="0.2">
      <c r="M90" s="614"/>
      <c r="N90" s="748">
        <f t="shared" si="61"/>
        <v>33</v>
      </c>
      <c r="O90" s="730">
        <f t="shared" si="63"/>
        <v>559172.32201398676</v>
      </c>
      <c r="P90" s="730">
        <f t="shared" si="62"/>
        <v>16937.326118475681</v>
      </c>
      <c r="Q90" s="730">
        <f t="shared" si="64"/>
        <v>1120.5887303140364</v>
      </c>
      <c r="R90" s="730">
        <f t="shared" si="65"/>
        <v>577230.23686277645</v>
      </c>
      <c r="Z90" s="614"/>
    </row>
    <row r="91" spans="13:26" x14ac:dyDescent="0.2">
      <c r="M91" s="614"/>
      <c r="N91" s="748">
        <f t="shared" si="61"/>
        <v>34</v>
      </c>
      <c r="O91" s="730">
        <f t="shared" si="63"/>
        <v>577230.23686277645</v>
      </c>
      <c r="P91" s="730">
        <f t="shared" si="62"/>
        <v>16937.326118475681</v>
      </c>
      <c r="Q91" s="730">
        <f t="shared" si="64"/>
        <v>1156.7770305497158</v>
      </c>
      <c r="R91" s="730">
        <f t="shared" si="65"/>
        <v>595324.3400118018</v>
      </c>
      <c r="Z91" s="614"/>
    </row>
    <row r="92" spans="13:26" x14ac:dyDescent="0.2">
      <c r="M92" s="614"/>
      <c r="N92" s="748">
        <f t="shared" si="61"/>
        <v>35</v>
      </c>
      <c r="O92" s="730">
        <f t="shared" si="63"/>
        <v>595324.3400118018</v>
      </c>
      <c r="P92" s="730">
        <f t="shared" si="62"/>
        <v>16937.326118475681</v>
      </c>
      <c r="Q92" s="730">
        <f t="shared" si="64"/>
        <v>1193.0378526177838</v>
      </c>
      <c r="R92" s="730">
        <f t="shared" si="65"/>
        <v>613454.70398289524</v>
      </c>
      <c r="Z92" s="614"/>
    </row>
    <row r="93" spans="13:26" x14ac:dyDescent="0.2">
      <c r="M93" s="614"/>
      <c r="N93" s="748">
        <f t="shared" si="61"/>
        <v>36</v>
      </c>
      <c r="O93" s="730">
        <f t="shared" si="63"/>
        <v>613454.70398289524</v>
      </c>
      <c r="P93" s="730">
        <f t="shared" si="62"/>
        <v>16937.326118475681</v>
      </c>
      <c r="Q93" s="730">
        <f t="shared" si="64"/>
        <v>1229.3713418529514</v>
      </c>
      <c r="R93" s="730">
        <f t="shared" si="65"/>
        <v>631621.40144322382</v>
      </c>
      <c r="Z93" s="614"/>
    </row>
    <row r="94" spans="13:26" x14ac:dyDescent="0.2">
      <c r="M94" s="614"/>
      <c r="N94" s="748">
        <f t="shared" si="61"/>
        <v>37</v>
      </c>
      <c r="O94" s="730">
        <f t="shared" si="63"/>
        <v>631621.40144322382</v>
      </c>
      <c r="P94" s="730">
        <f t="shared" si="62"/>
        <v>16937.326118475681</v>
      </c>
      <c r="Q94" s="730">
        <f t="shared" si="64"/>
        <v>1265.7776438811832</v>
      </c>
      <c r="R94" s="730">
        <f t="shared" si="65"/>
        <v>649824.50520558062</v>
      </c>
      <c r="Z94" s="614"/>
    </row>
    <row r="95" spans="13:26" x14ac:dyDescent="0.2">
      <c r="M95" s="614"/>
      <c r="N95" s="748">
        <f t="shared" si="61"/>
        <v>38</v>
      </c>
      <c r="O95" s="730">
        <f t="shared" si="63"/>
        <v>649824.50520558062</v>
      </c>
      <c r="P95" s="730">
        <f t="shared" si="62"/>
        <v>16937.326118475681</v>
      </c>
      <c r="Q95" s="730">
        <f t="shared" si="64"/>
        <v>1302.2569046202793</v>
      </c>
      <c r="R95" s="730">
        <f t="shared" si="65"/>
        <v>668064.08822867658</v>
      </c>
      <c r="Z95" s="614"/>
    </row>
    <row r="96" spans="13:26" x14ac:dyDescent="0.2">
      <c r="M96" s="614"/>
      <c r="N96" s="748">
        <f t="shared" si="61"/>
        <v>39</v>
      </c>
      <c r="O96" s="730">
        <f t="shared" si="63"/>
        <v>668064.08822867658</v>
      </c>
      <c r="P96" s="730">
        <f t="shared" si="62"/>
        <v>16937.326118475681</v>
      </c>
      <c r="Q96" s="730">
        <f t="shared" si="64"/>
        <v>1338.8092702804618</v>
      </c>
      <c r="R96" s="730">
        <f t="shared" si="65"/>
        <v>686340.22361743264</v>
      </c>
      <c r="Z96" s="614"/>
    </row>
    <row r="97" spans="13:26" x14ac:dyDescent="0.2">
      <c r="M97" s="614"/>
      <c r="N97" s="748">
        <f t="shared" si="61"/>
        <v>40</v>
      </c>
      <c r="O97" s="730">
        <f t="shared" si="63"/>
        <v>686340.22361743264</v>
      </c>
      <c r="P97" s="730">
        <f t="shared" si="62"/>
        <v>16937.326118475681</v>
      </c>
      <c r="Q97" s="730">
        <f t="shared" si="64"/>
        <v>1375.4348873649592</v>
      </c>
      <c r="R97" s="730">
        <f t="shared" si="65"/>
        <v>704652.98462327325</v>
      </c>
      <c r="Z97" s="614"/>
    </row>
    <row r="98" spans="13:26" x14ac:dyDescent="0.2">
      <c r="M98" s="614"/>
      <c r="N98" s="748">
        <f t="shared" si="61"/>
        <v>41</v>
      </c>
      <c r="O98" s="730">
        <f t="shared" si="63"/>
        <v>704652.98462327325</v>
      </c>
      <c r="P98" s="730">
        <f t="shared" si="62"/>
        <v>16937.326118475681</v>
      </c>
      <c r="Q98" s="730">
        <f t="shared" si="64"/>
        <v>1412.1339026705953</v>
      </c>
      <c r="R98" s="730">
        <f t="shared" si="65"/>
        <v>723002.44464441948</v>
      </c>
      <c r="Z98" s="614"/>
    </row>
    <row r="99" spans="13:26" x14ac:dyDescent="0.2">
      <c r="M99" s="614"/>
      <c r="N99" s="748">
        <f t="shared" si="61"/>
        <v>42</v>
      </c>
      <c r="O99" s="730">
        <f t="shared" si="63"/>
        <v>723002.44464441948</v>
      </c>
      <c r="P99" s="730">
        <f t="shared" si="62"/>
        <v>16937.326118475681</v>
      </c>
      <c r="Q99" s="730">
        <f t="shared" si="64"/>
        <v>1448.9064632883758</v>
      </c>
      <c r="R99" s="730">
        <f t="shared" si="65"/>
        <v>741388.67722618347</v>
      </c>
      <c r="Z99" s="614"/>
    </row>
    <row r="100" spans="13:26" x14ac:dyDescent="0.2">
      <c r="M100" s="614"/>
      <c r="N100" s="748">
        <f t="shared" si="61"/>
        <v>43</v>
      </c>
      <c r="O100" s="730">
        <f t="shared" si="63"/>
        <v>741388.67722618347</v>
      </c>
      <c r="P100" s="730">
        <f t="shared" si="62"/>
        <v>16937.326118475681</v>
      </c>
      <c r="Q100" s="730">
        <f t="shared" si="64"/>
        <v>1485.7527166040793</v>
      </c>
      <c r="R100" s="730">
        <f t="shared" si="65"/>
        <v>759811.75606126315</v>
      </c>
      <c r="Z100" s="614"/>
    </row>
    <row r="101" spans="13:26" x14ac:dyDescent="0.2">
      <c r="M101" s="614"/>
      <c r="N101" s="748">
        <f t="shared" si="61"/>
        <v>44</v>
      </c>
      <c r="O101" s="730">
        <f t="shared" si="63"/>
        <v>759811.75606126315</v>
      </c>
      <c r="P101" s="730">
        <f t="shared" si="62"/>
        <v>16937.326118475681</v>
      </c>
      <c r="Q101" s="730">
        <f t="shared" si="64"/>
        <v>1522.6728102988473</v>
      </c>
      <c r="R101" s="730">
        <f t="shared" si="65"/>
        <v>778271.75499003765</v>
      </c>
      <c r="Z101" s="614"/>
    </row>
    <row r="102" spans="13:26" x14ac:dyDescent="0.2">
      <c r="M102" s="614"/>
      <c r="N102" s="748">
        <f t="shared" si="61"/>
        <v>45</v>
      </c>
      <c r="O102" s="730">
        <f t="shared" si="63"/>
        <v>778271.75499003765</v>
      </c>
      <c r="P102" s="730">
        <f t="shared" si="62"/>
        <v>16937.326118475681</v>
      </c>
      <c r="Q102" s="730">
        <f t="shared" si="64"/>
        <v>1559.6668923497762</v>
      </c>
      <c r="R102" s="730">
        <f t="shared" si="65"/>
        <v>796768.74800086301</v>
      </c>
      <c r="Z102" s="614"/>
    </row>
    <row r="103" spans="13:26" x14ac:dyDescent="0.2">
      <c r="M103" s="614"/>
      <c r="N103" s="748">
        <f t="shared" si="61"/>
        <v>46</v>
      </c>
      <c r="O103" s="730">
        <f t="shared" si="63"/>
        <v>796768.74800086301</v>
      </c>
      <c r="P103" s="730">
        <f t="shared" si="62"/>
        <v>16937.326118475681</v>
      </c>
      <c r="Q103" s="730">
        <f t="shared" si="64"/>
        <v>1596.7351110305103</v>
      </c>
      <c r="R103" s="730">
        <f t="shared" si="65"/>
        <v>815302.80923036917</v>
      </c>
      <c r="Z103" s="614"/>
    </row>
    <row r="104" spans="13:26" x14ac:dyDescent="0.2">
      <c r="M104" s="614"/>
      <c r="N104" s="748">
        <f t="shared" si="61"/>
        <v>47</v>
      </c>
      <c r="O104" s="730">
        <f t="shared" si="63"/>
        <v>815302.80923036917</v>
      </c>
      <c r="P104" s="730">
        <f t="shared" si="62"/>
        <v>16937.326118475681</v>
      </c>
      <c r="Q104" s="730">
        <f t="shared" si="64"/>
        <v>1633.8776149118371</v>
      </c>
      <c r="R104" s="730">
        <f t="shared" si="65"/>
        <v>833874.01296375669</v>
      </c>
      <c r="Z104" s="614"/>
    </row>
    <row r="105" spans="13:26" x14ac:dyDescent="0.2">
      <c r="M105" s="614"/>
      <c r="N105" s="748">
        <f t="shared" si="61"/>
        <v>48</v>
      </c>
      <c r="O105" s="730">
        <f t="shared" si="63"/>
        <v>833874.01296375669</v>
      </c>
      <c r="P105" s="730">
        <f t="shared" si="62"/>
        <v>16937.326118475681</v>
      </c>
      <c r="Q105" s="730">
        <f t="shared" si="64"/>
        <v>1671.0945528622806</v>
      </c>
      <c r="R105" s="730">
        <f t="shared" si="65"/>
        <v>852482.43363509455</v>
      </c>
      <c r="Z105" s="614"/>
    </row>
    <row r="106" spans="13:26" x14ac:dyDescent="0.2">
      <c r="M106" s="614"/>
      <c r="N106" s="748">
        <f t="shared" si="61"/>
        <v>49</v>
      </c>
      <c r="O106" s="730">
        <f t="shared" si="63"/>
        <v>852482.43363509455</v>
      </c>
      <c r="P106" s="730">
        <f t="shared" si="62"/>
        <v>16937.326118475681</v>
      </c>
      <c r="Q106" s="730">
        <f t="shared" si="64"/>
        <v>1708.3860740487</v>
      </c>
      <c r="R106" s="730">
        <f t="shared" si="65"/>
        <v>871128.14582761889</v>
      </c>
      <c r="Z106" s="614"/>
    </row>
    <row r="107" spans="13:26" x14ac:dyDescent="0.2">
      <c r="M107" s="614"/>
      <c r="N107" s="748">
        <f t="shared" si="61"/>
        <v>50</v>
      </c>
      <c r="O107" s="730">
        <f t="shared" si="63"/>
        <v>871128.14582761889</v>
      </c>
      <c r="P107" s="730">
        <f t="shared" si="62"/>
        <v>16937.326118475681</v>
      </c>
      <c r="Q107" s="730">
        <f t="shared" si="64"/>
        <v>1745.7523279368872</v>
      </c>
      <c r="R107" s="730">
        <f t="shared" si="65"/>
        <v>889811.22427403147</v>
      </c>
      <c r="Z107" s="614"/>
    </row>
    <row r="108" spans="13:26" x14ac:dyDescent="0.2">
      <c r="M108" s="614"/>
      <c r="N108" s="748">
        <f t="shared" si="61"/>
        <v>51</v>
      </c>
      <c r="O108" s="730">
        <f t="shared" si="63"/>
        <v>889811.22427403147</v>
      </c>
      <c r="P108" s="730">
        <f t="shared" si="62"/>
        <v>16937.326118475681</v>
      </c>
      <c r="Q108" s="730">
        <f t="shared" si="64"/>
        <v>1783.1934642921651</v>
      </c>
      <c r="R108" s="730">
        <f t="shared" si="65"/>
        <v>908531.74385679932</v>
      </c>
      <c r="Z108" s="614"/>
    </row>
    <row r="109" spans="13:26" x14ac:dyDescent="0.2">
      <c r="M109" s="614"/>
      <c r="N109" s="748">
        <f t="shared" si="61"/>
        <v>52</v>
      </c>
      <c r="O109" s="730">
        <f t="shared" si="63"/>
        <v>908531.74385679932</v>
      </c>
      <c r="P109" s="730">
        <f t="shared" si="62"/>
        <v>16937.326118475681</v>
      </c>
      <c r="Q109" s="730">
        <f t="shared" si="64"/>
        <v>1820.709633179988</v>
      </c>
      <c r="R109" s="730">
        <f t="shared" si="65"/>
        <v>927289.7796084549</v>
      </c>
      <c r="Z109" s="614"/>
    </row>
    <row r="110" spans="13:26" x14ac:dyDescent="0.2">
      <c r="M110" s="614"/>
      <c r="N110" s="748">
        <f t="shared" si="61"/>
        <v>53</v>
      </c>
      <c r="O110" s="730">
        <f t="shared" si="63"/>
        <v>927289.7796084549</v>
      </c>
      <c r="P110" s="730">
        <f t="shared" si="62"/>
        <v>16937.326118475681</v>
      </c>
      <c r="Q110" s="730">
        <f t="shared" si="64"/>
        <v>1858.3009849665439</v>
      </c>
      <c r="R110" s="730">
        <f t="shared" si="65"/>
        <v>946085.40671189711</v>
      </c>
      <c r="Z110" s="614"/>
    </row>
    <row r="111" spans="13:26" x14ac:dyDescent="0.2">
      <c r="M111" s="614"/>
      <c r="N111" s="748">
        <f t="shared" si="61"/>
        <v>54</v>
      </c>
      <c r="O111" s="730">
        <f t="shared" si="63"/>
        <v>946085.40671189711</v>
      </c>
      <c r="P111" s="730">
        <f t="shared" si="62"/>
        <v>16937.326118475681</v>
      </c>
      <c r="Q111" s="730">
        <f t="shared" si="64"/>
        <v>1895.9676703193563</v>
      </c>
      <c r="R111" s="730">
        <f t="shared" si="65"/>
        <v>964918.70050069212</v>
      </c>
      <c r="Z111" s="614"/>
    </row>
    <row r="112" spans="13:26" x14ac:dyDescent="0.2">
      <c r="M112" s="614"/>
      <c r="N112" s="748">
        <f t="shared" si="61"/>
        <v>55</v>
      </c>
      <c r="O112" s="730">
        <f t="shared" si="63"/>
        <v>964918.70050069212</v>
      </c>
      <c r="P112" s="730">
        <f t="shared" si="62"/>
        <v>16937.326118475681</v>
      </c>
      <c r="Q112" s="730">
        <f t="shared" si="64"/>
        <v>1933.7098402078889</v>
      </c>
      <c r="R112" s="730">
        <f t="shared" si="65"/>
        <v>983789.73645937571</v>
      </c>
      <c r="Z112" s="614"/>
    </row>
    <row r="113" spans="13:26" x14ac:dyDescent="0.2">
      <c r="M113" s="614"/>
      <c r="N113" s="748">
        <f t="shared" si="61"/>
        <v>56</v>
      </c>
      <c r="O113" s="730">
        <f t="shared" si="63"/>
        <v>983789.73645937571</v>
      </c>
      <c r="P113" s="730">
        <f t="shared" si="62"/>
        <v>16937.326118475681</v>
      </c>
      <c r="Q113" s="730">
        <f t="shared" si="64"/>
        <v>1971.5276459041493</v>
      </c>
      <c r="R113" s="730">
        <f t="shared" si="65"/>
        <v>1002698.5902237555</v>
      </c>
      <c r="Z113" s="614"/>
    </row>
    <row r="114" spans="13:26" x14ac:dyDescent="0.2">
      <c r="M114" s="614"/>
      <c r="N114" s="748">
        <f t="shared" si="61"/>
        <v>57</v>
      </c>
      <c r="O114" s="730">
        <f t="shared" si="63"/>
        <v>1002698.5902237555</v>
      </c>
      <c r="P114" s="730">
        <f t="shared" si="62"/>
        <v>16937.326118475681</v>
      </c>
      <c r="Q114" s="730">
        <f t="shared" si="64"/>
        <v>2009.4212389832969</v>
      </c>
      <c r="R114" s="730">
        <f t="shared" si="65"/>
        <v>1021645.3375812144</v>
      </c>
      <c r="Z114" s="614"/>
    </row>
    <row r="115" spans="13:26" x14ac:dyDescent="0.2">
      <c r="M115" s="614"/>
      <c r="N115" s="748">
        <f t="shared" si="61"/>
        <v>58</v>
      </c>
      <c r="O115" s="730">
        <f t="shared" si="63"/>
        <v>1021645.3375812144</v>
      </c>
      <c r="P115" s="730">
        <f t="shared" si="62"/>
        <v>16937.326118475681</v>
      </c>
      <c r="Q115" s="730">
        <f t="shared" si="64"/>
        <v>2047.3907713242497</v>
      </c>
      <c r="R115" s="730">
        <f t="shared" si="65"/>
        <v>1040630.0544710143</v>
      </c>
      <c r="Z115" s="614"/>
    </row>
    <row r="116" spans="13:26" x14ac:dyDescent="0.2">
      <c r="M116" s="614"/>
      <c r="N116" s="748">
        <f t="shared" si="61"/>
        <v>59</v>
      </c>
      <c r="O116" s="730">
        <f t="shared" si="63"/>
        <v>1040630.0544710143</v>
      </c>
      <c r="P116" s="730">
        <f t="shared" si="62"/>
        <v>16937.326118475681</v>
      </c>
      <c r="Q116" s="730">
        <f t="shared" si="64"/>
        <v>2085.4363951102928</v>
      </c>
      <c r="R116" s="730">
        <f t="shared" si="65"/>
        <v>1059652.8169846004</v>
      </c>
      <c r="Z116" s="614"/>
    </row>
    <row r="117" spans="13:26" x14ac:dyDescent="0.2">
      <c r="M117" s="614"/>
      <c r="N117" s="748">
        <f t="shared" si="61"/>
        <v>60</v>
      </c>
      <c r="O117" s="730">
        <f t="shared" si="63"/>
        <v>1059652.8169846004</v>
      </c>
      <c r="P117" s="730">
        <f t="shared" si="62"/>
        <v>16937.326118475681</v>
      </c>
      <c r="Q117" s="730">
        <f t="shared" si="64"/>
        <v>2123.5582628296893</v>
      </c>
      <c r="R117" s="730">
        <f t="shared" si="65"/>
        <v>1078713.7013659058</v>
      </c>
      <c r="Z117" s="614"/>
    </row>
    <row r="118" spans="13:26" x14ac:dyDescent="0.2">
      <c r="M118" s="614"/>
      <c r="N118" s="748">
        <f t="shared" si="61"/>
        <v>61</v>
      </c>
      <c r="O118" s="730">
        <f t="shared" si="63"/>
        <v>1078713.7013659058</v>
      </c>
      <c r="P118" s="730">
        <f t="shared" si="62"/>
        <v>16937.326118475681</v>
      </c>
      <c r="Q118" s="730">
        <f t="shared" si="64"/>
        <v>2161.756527276289</v>
      </c>
      <c r="R118" s="730">
        <f t="shared" si="65"/>
        <v>1097812.7840116578</v>
      </c>
      <c r="Z118" s="614"/>
    </row>
    <row r="119" spans="13:26" x14ac:dyDescent="0.2">
      <c r="M119" s="614"/>
      <c r="N119" s="748">
        <f t="shared" si="61"/>
        <v>62</v>
      </c>
      <c r="O119" s="730">
        <f t="shared" si="63"/>
        <v>1097812.7840116578</v>
      </c>
      <c r="P119" s="730">
        <f t="shared" si="62"/>
        <v>16937.326118475681</v>
      </c>
      <c r="Q119" s="730">
        <f t="shared" si="64"/>
        <v>2200.031341550145</v>
      </c>
      <c r="R119" s="730">
        <f t="shared" si="65"/>
        <v>1116950.1414716837</v>
      </c>
      <c r="Z119" s="614"/>
    </row>
    <row r="120" spans="13:26" x14ac:dyDescent="0.2">
      <c r="M120" s="614"/>
      <c r="N120" s="748">
        <f t="shared" si="61"/>
        <v>63</v>
      </c>
      <c r="O120" s="730">
        <f t="shared" si="63"/>
        <v>1116950.1414716837</v>
      </c>
      <c r="P120" s="730">
        <f t="shared" si="62"/>
        <v>16937.326118475681</v>
      </c>
      <c r="Q120" s="730">
        <f t="shared" si="64"/>
        <v>2238.3828590581234</v>
      </c>
      <c r="R120" s="730">
        <f t="shared" si="65"/>
        <v>1136125.8504492177</v>
      </c>
      <c r="Z120" s="614"/>
    </row>
    <row r="121" spans="13:26" x14ac:dyDescent="0.2">
      <c r="M121" s="614"/>
      <c r="N121" s="748">
        <f t="shared" si="61"/>
        <v>64</v>
      </c>
      <c r="O121" s="730">
        <f t="shared" si="63"/>
        <v>1136125.8504492177</v>
      </c>
      <c r="P121" s="730">
        <f t="shared" si="62"/>
        <v>16937.326118475681</v>
      </c>
      <c r="Q121" s="730">
        <f t="shared" si="64"/>
        <v>2276.8112335145202</v>
      </c>
      <c r="R121" s="730">
        <f t="shared" si="65"/>
        <v>1155339.9878012079</v>
      </c>
      <c r="Z121" s="614"/>
    </row>
    <row r="122" spans="13:26" x14ac:dyDescent="0.2">
      <c r="M122" s="614"/>
      <c r="N122" s="748">
        <f t="shared" si="61"/>
        <v>65</v>
      </c>
      <c r="O122" s="730">
        <f t="shared" si="63"/>
        <v>1155339.9878012079</v>
      </c>
      <c r="P122" s="730">
        <f t="shared" si="62"/>
        <v>16937.326118475681</v>
      </c>
      <c r="Q122" s="730">
        <f t="shared" si="64"/>
        <v>2315.3166189416756</v>
      </c>
      <c r="R122" s="730">
        <f t="shared" si="65"/>
        <v>1174592.6305386254</v>
      </c>
      <c r="Z122" s="614"/>
    </row>
    <row r="123" spans="13:26" x14ac:dyDescent="0.2">
      <c r="M123" s="614"/>
      <c r="N123" s="748">
        <f t="shared" si="61"/>
        <v>66</v>
      </c>
      <c r="O123" s="730">
        <f t="shared" si="63"/>
        <v>1174592.6305386254</v>
      </c>
      <c r="P123" s="730">
        <f t="shared" si="62"/>
        <v>16937.326118475681</v>
      </c>
      <c r="Q123" s="730">
        <f t="shared" si="64"/>
        <v>2353.8991696705953</v>
      </c>
      <c r="R123" s="730">
        <f t="shared" si="65"/>
        <v>1193883.8558267718</v>
      </c>
      <c r="Z123" s="614"/>
    </row>
    <row r="124" spans="13:26" x14ac:dyDescent="0.2">
      <c r="M124" s="614"/>
      <c r="N124" s="748">
        <f t="shared" ref="N124:N187" si="66">N123+1</f>
        <v>67</v>
      </c>
      <c r="O124" s="730">
        <f t="shared" si="63"/>
        <v>1193883.8558267718</v>
      </c>
      <c r="P124" s="730">
        <f t="shared" ref="P124:P187" si="67">P123</f>
        <v>16937.326118475681</v>
      </c>
      <c r="Q124" s="730">
        <f t="shared" si="64"/>
        <v>2392.559040341564</v>
      </c>
      <c r="R124" s="730">
        <f t="shared" si="65"/>
        <v>1213213.7409855891</v>
      </c>
      <c r="Z124" s="614"/>
    </row>
    <row r="125" spans="13:26" x14ac:dyDescent="0.2">
      <c r="M125" s="614"/>
      <c r="N125" s="748">
        <f t="shared" si="66"/>
        <v>68</v>
      </c>
      <c r="O125" s="730">
        <f t="shared" ref="O125:O188" si="68">R124</f>
        <v>1213213.7409855891</v>
      </c>
      <c r="P125" s="730">
        <f t="shared" si="67"/>
        <v>16937.326118475681</v>
      </c>
      <c r="Q125" s="730">
        <f t="shared" ref="Q125:Q188" si="69">O125*$P$52</f>
        <v>2431.2963859047686</v>
      </c>
      <c r="R125" s="730">
        <f t="shared" ref="R125:R188" si="70">O125+P125+Q125</f>
        <v>1232582.3634899696</v>
      </c>
      <c r="Z125" s="614"/>
    </row>
    <row r="126" spans="13:26" x14ac:dyDescent="0.2">
      <c r="M126" s="614"/>
      <c r="N126" s="748">
        <f t="shared" si="66"/>
        <v>69</v>
      </c>
      <c r="O126" s="730">
        <f t="shared" si="68"/>
        <v>1232582.3634899696</v>
      </c>
      <c r="P126" s="730">
        <f t="shared" si="67"/>
        <v>16937.326118475681</v>
      </c>
      <c r="Q126" s="730">
        <f t="shared" si="69"/>
        <v>2470.1113616209177</v>
      </c>
      <c r="R126" s="730">
        <f t="shared" si="70"/>
        <v>1251989.8009700663</v>
      </c>
      <c r="Z126" s="614"/>
    </row>
    <row r="127" spans="13:26" x14ac:dyDescent="0.2">
      <c r="M127" s="614"/>
      <c r="N127" s="748">
        <f t="shared" si="66"/>
        <v>70</v>
      </c>
      <c r="O127" s="730">
        <f t="shared" si="68"/>
        <v>1251989.8009700663</v>
      </c>
      <c r="P127" s="730">
        <f t="shared" si="67"/>
        <v>16937.326118475681</v>
      </c>
      <c r="Q127" s="730">
        <f t="shared" si="69"/>
        <v>2509.0041230618649</v>
      </c>
      <c r="R127" s="730">
        <f t="shared" si="70"/>
        <v>1271436.131211604</v>
      </c>
      <c r="Z127" s="614"/>
    </row>
    <row r="128" spans="13:26" x14ac:dyDescent="0.2">
      <c r="M128" s="614"/>
      <c r="N128" s="748">
        <f t="shared" si="66"/>
        <v>71</v>
      </c>
      <c r="O128" s="730">
        <f t="shared" si="68"/>
        <v>1271436.131211604</v>
      </c>
      <c r="P128" s="730">
        <f t="shared" si="67"/>
        <v>16937.326118475681</v>
      </c>
      <c r="Q128" s="730">
        <f t="shared" si="69"/>
        <v>2547.9748261112322</v>
      </c>
      <c r="R128" s="730">
        <f t="shared" si="70"/>
        <v>1290921.432156191</v>
      </c>
      <c r="Z128" s="614"/>
    </row>
    <row r="129" spans="13:26" x14ac:dyDescent="0.2">
      <c r="M129" s="614"/>
      <c r="N129" s="748">
        <f t="shared" si="66"/>
        <v>72</v>
      </c>
      <c r="O129" s="730">
        <f t="shared" si="68"/>
        <v>1290921.432156191</v>
      </c>
      <c r="P129" s="730">
        <f t="shared" si="67"/>
        <v>16937.326118475681</v>
      </c>
      <c r="Q129" s="730">
        <f t="shared" si="69"/>
        <v>2587.0236269650331</v>
      </c>
      <c r="R129" s="730">
        <f t="shared" si="70"/>
        <v>1310445.7819016317</v>
      </c>
      <c r="Z129" s="614"/>
    </row>
    <row r="130" spans="13:26" x14ac:dyDescent="0.2">
      <c r="M130" s="614"/>
      <c r="N130" s="748">
        <f t="shared" si="66"/>
        <v>73</v>
      </c>
      <c r="O130" s="730">
        <f t="shared" si="68"/>
        <v>1310445.7819016317</v>
      </c>
      <c r="P130" s="730">
        <f t="shared" si="67"/>
        <v>16937.326118475681</v>
      </c>
      <c r="Q130" s="730">
        <f t="shared" si="69"/>
        <v>2626.150682132301</v>
      </c>
      <c r="R130" s="730">
        <f t="shared" si="70"/>
        <v>1330009.2587022397</v>
      </c>
      <c r="Z130" s="614"/>
    </row>
    <row r="131" spans="13:26" x14ac:dyDescent="0.2">
      <c r="M131" s="614"/>
      <c r="N131" s="748">
        <f t="shared" si="66"/>
        <v>74</v>
      </c>
      <c r="O131" s="730">
        <f t="shared" si="68"/>
        <v>1330009.2587022397</v>
      </c>
      <c r="P131" s="730">
        <f t="shared" si="67"/>
        <v>16937.326118475681</v>
      </c>
      <c r="Q131" s="730">
        <f t="shared" si="69"/>
        <v>2665.3561484357156</v>
      </c>
      <c r="R131" s="730">
        <f t="shared" si="70"/>
        <v>1349611.9409691512</v>
      </c>
      <c r="Z131" s="614"/>
    </row>
    <row r="132" spans="13:26" x14ac:dyDescent="0.2">
      <c r="M132" s="614"/>
      <c r="N132" s="748">
        <f t="shared" si="66"/>
        <v>75</v>
      </c>
      <c r="O132" s="730">
        <f t="shared" si="68"/>
        <v>1349611.9409691512</v>
      </c>
      <c r="P132" s="730">
        <f t="shared" si="67"/>
        <v>16937.326118475681</v>
      </c>
      <c r="Q132" s="730">
        <f t="shared" si="69"/>
        <v>2704.6401830122309</v>
      </c>
      <c r="R132" s="730">
        <f t="shared" si="70"/>
        <v>1369253.9072706392</v>
      </c>
      <c r="Z132" s="614"/>
    </row>
    <row r="133" spans="13:26" x14ac:dyDescent="0.2">
      <c r="M133" s="614"/>
      <c r="N133" s="748">
        <f t="shared" si="66"/>
        <v>76</v>
      </c>
      <c r="O133" s="730">
        <f t="shared" si="68"/>
        <v>1369253.9072706392</v>
      </c>
      <c r="P133" s="730">
        <f t="shared" si="67"/>
        <v>16937.326118475681</v>
      </c>
      <c r="Q133" s="730">
        <f t="shared" si="69"/>
        <v>2744.0029433137056</v>
      </c>
      <c r="R133" s="730">
        <f t="shared" si="70"/>
        <v>1388935.2363324286</v>
      </c>
      <c r="Z133" s="614"/>
    </row>
    <row r="134" spans="13:26" x14ac:dyDescent="0.2">
      <c r="M134" s="614"/>
      <c r="N134" s="748">
        <f t="shared" si="66"/>
        <v>77</v>
      </c>
      <c r="O134" s="730">
        <f t="shared" si="68"/>
        <v>1388935.2363324286</v>
      </c>
      <c r="P134" s="730">
        <f t="shared" si="67"/>
        <v>16937.326118475681</v>
      </c>
      <c r="Q134" s="730">
        <f t="shared" si="69"/>
        <v>2783.4445871075336</v>
      </c>
      <c r="R134" s="730">
        <f t="shared" si="70"/>
        <v>1408656.0070380119</v>
      </c>
      <c r="Z134" s="614"/>
    </row>
    <row r="135" spans="13:26" x14ac:dyDescent="0.2">
      <c r="M135" s="614"/>
      <c r="N135" s="748">
        <f t="shared" si="66"/>
        <v>78</v>
      </c>
      <c r="O135" s="730">
        <f t="shared" si="68"/>
        <v>1408656.0070380119</v>
      </c>
      <c r="P135" s="730">
        <f t="shared" si="67"/>
        <v>16937.326118475681</v>
      </c>
      <c r="Q135" s="730">
        <f t="shared" si="69"/>
        <v>2822.9652724772773</v>
      </c>
      <c r="R135" s="730">
        <f t="shared" si="70"/>
        <v>1428416.298428965</v>
      </c>
      <c r="Z135" s="614"/>
    </row>
    <row r="136" spans="13:26" x14ac:dyDescent="0.2">
      <c r="M136" s="614"/>
      <c r="N136" s="748">
        <f t="shared" si="66"/>
        <v>79</v>
      </c>
      <c r="O136" s="730">
        <f t="shared" si="68"/>
        <v>1428416.298428965</v>
      </c>
      <c r="P136" s="730">
        <f t="shared" si="67"/>
        <v>16937.326118475681</v>
      </c>
      <c r="Q136" s="730">
        <f t="shared" si="69"/>
        <v>2862.5651578233005</v>
      </c>
      <c r="R136" s="730">
        <f t="shared" si="70"/>
        <v>1448216.1897052641</v>
      </c>
      <c r="Z136" s="614"/>
    </row>
    <row r="137" spans="13:26" x14ac:dyDescent="0.2">
      <c r="M137" s="614"/>
      <c r="N137" s="748">
        <f t="shared" si="66"/>
        <v>80</v>
      </c>
      <c r="O137" s="730">
        <f t="shared" si="68"/>
        <v>1448216.1897052641</v>
      </c>
      <c r="P137" s="730">
        <f t="shared" si="67"/>
        <v>16937.326118475681</v>
      </c>
      <c r="Q137" s="730">
        <f t="shared" si="69"/>
        <v>2902.2444018634033</v>
      </c>
      <c r="R137" s="730">
        <f t="shared" si="70"/>
        <v>1468055.7602256031</v>
      </c>
      <c r="Z137" s="614"/>
    </row>
    <row r="138" spans="13:26" x14ac:dyDescent="0.2">
      <c r="M138" s="614"/>
      <c r="N138" s="748">
        <f t="shared" si="66"/>
        <v>81</v>
      </c>
      <c r="O138" s="730">
        <f t="shared" si="68"/>
        <v>1468055.7602256031</v>
      </c>
      <c r="P138" s="730">
        <f t="shared" si="67"/>
        <v>16937.326118475681</v>
      </c>
      <c r="Q138" s="730">
        <f t="shared" si="69"/>
        <v>2942.0031636334584</v>
      </c>
      <c r="R138" s="730">
        <f t="shared" si="70"/>
        <v>1487935.0895077123</v>
      </c>
      <c r="Z138" s="614"/>
    </row>
    <row r="139" spans="13:26" x14ac:dyDescent="0.2">
      <c r="M139" s="614"/>
      <c r="N139" s="748">
        <f t="shared" si="66"/>
        <v>82</v>
      </c>
      <c r="O139" s="730">
        <f t="shared" si="68"/>
        <v>1487935.0895077123</v>
      </c>
      <c r="P139" s="730">
        <f t="shared" si="67"/>
        <v>16937.326118475681</v>
      </c>
      <c r="Q139" s="730">
        <f t="shared" si="69"/>
        <v>2981.8416024880485</v>
      </c>
      <c r="R139" s="730">
        <f t="shared" si="70"/>
        <v>1507854.257228676</v>
      </c>
      <c r="Z139" s="614"/>
    </row>
    <row r="140" spans="13:26" x14ac:dyDescent="0.2">
      <c r="M140" s="614"/>
      <c r="N140" s="748">
        <f t="shared" si="66"/>
        <v>83</v>
      </c>
      <c r="O140" s="730">
        <f t="shared" si="68"/>
        <v>1507854.257228676</v>
      </c>
      <c r="P140" s="730">
        <f t="shared" si="67"/>
        <v>16937.326118475681</v>
      </c>
      <c r="Q140" s="730">
        <f t="shared" si="69"/>
        <v>3021.7598781011047</v>
      </c>
      <c r="R140" s="730">
        <f t="shared" si="70"/>
        <v>1527813.3432252528</v>
      </c>
      <c r="Z140" s="614"/>
    </row>
    <row r="141" spans="13:26" x14ac:dyDescent="0.2">
      <c r="M141" s="614"/>
      <c r="N141" s="748">
        <f t="shared" si="66"/>
        <v>84</v>
      </c>
      <c r="O141" s="730">
        <f t="shared" si="68"/>
        <v>1527813.3432252528</v>
      </c>
      <c r="P141" s="730">
        <f t="shared" si="67"/>
        <v>16937.326118475681</v>
      </c>
      <c r="Q141" s="730">
        <f t="shared" si="69"/>
        <v>3061.7581504665482</v>
      </c>
      <c r="R141" s="730">
        <f t="shared" si="70"/>
        <v>1547812.4274941951</v>
      </c>
      <c r="Z141" s="614"/>
    </row>
    <row r="142" spans="13:26" x14ac:dyDescent="0.2">
      <c r="M142" s="614"/>
      <c r="N142" s="748">
        <f t="shared" si="66"/>
        <v>85</v>
      </c>
      <c r="O142" s="730">
        <f t="shared" si="68"/>
        <v>1547812.4274941951</v>
      </c>
      <c r="P142" s="730">
        <f t="shared" si="67"/>
        <v>16937.326118475681</v>
      </c>
      <c r="Q142" s="730">
        <f t="shared" si="69"/>
        <v>3101.8365798989275</v>
      </c>
      <c r="R142" s="730">
        <f t="shared" si="70"/>
        <v>1567851.5901925697</v>
      </c>
      <c r="Z142" s="614"/>
    </row>
    <row r="143" spans="13:26" x14ac:dyDescent="0.2">
      <c r="M143" s="614"/>
      <c r="N143" s="748">
        <f t="shared" si="66"/>
        <v>86</v>
      </c>
      <c r="O143" s="730">
        <f t="shared" si="68"/>
        <v>1567851.5901925697</v>
      </c>
      <c r="P143" s="730">
        <f t="shared" si="67"/>
        <v>16937.326118475681</v>
      </c>
      <c r="Q143" s="730">
        <f t="shared" si="69"/>
        <v>3141.9953270340661</v>
      </c>
      <c r="R143" s="730">
        <f t="shared" si="70"/>
        <v>1587930.9116380794</v>
      </c>
      <c r="Z143" s="614"/>
    </row>
    <row r="144" spans="13:26" x14ac:dyDescent="0.2">
      <c r="M144" s="614"/>
      <c r="N144" s="748">
        <f t="shared" si="66"/>
        <v>87</v>
      </c>
      <c r="O144" s="730">
        <f t="shared" si="68"/>
        <v>1587930.9116380794</v>
      </c>
      <c r="P144" s="730">
        <f t="shared" si="67"/>
        <v>16937.326118475681</v>
      </c>
      <c r="Q144" s="730">
        <f t="shared" si="69"/>
        <v>3182.2345528297028</v>
      </c>
      <c r="R144" s="730">
        <f t="shared" si="70"/>
        <v>1608050.472309385</v>
      </c>
      <c r="Z144" s="614"/>
    </row>
    <row r="145" spans="13:26" x14ac:dyDescent="0.2">
      <c r="M145" s="614"/>
      <c r="N145" s="748">
        <f t="shared" si="66"/>
        <v>88</v>
      </c>
      <c r="O145" s="730">
        <f t="shared" si="68"/>
        <v>1608050.472309385</v>
      </c>
      <c r="P145" s="730">
        <f t="shared" si="67"/>
        <v>16937.326118475681</v>
      </c>
      <c r="Q145" s="730">
        <f t="shared" si="69"/>
        <v>3222.5544185661374</v>
      </c>
      <c r="R145" s="730">
        <f t="shared" si="70"/>
        <v>1628210.3528464269</v>
      </c>
      <c r="Z145" s="614"/>
    </row>
    <row r="146" spans="13:26" x14ac:dyDescent="0.2">
      <c r="M146" s="614"/>
      <c r="N146" s="748">
        <f t="shared" si="66"/>
        <v>89</v>
      </c>
      <c r="O146" s="730">
        <f t="shared" si="68"/>
        <v>1628210.3528464269</v>
      </c>
      <c r="P146" s="730">
        <f t="shared" si="67"/>
        <v>16937.326118475681</v>
      </c>
      <c r="Q146" s="730">
        <f t="shared" si="69"/>
        <v>3262.9550858468788</v>
      </c>
      <c r="R146" s="730">
        <f t="shared" si="70"/>
        <v>1648410.6340507495</v>
      </c>
      <c r="Z146" s="614"/>
    </row>
    <row r="147" spans="13:26" x14ac:dyDescent="0.2">
      <c r="M147" s="614"/>
      <c r="N147" s="748">
        <f t="shared" si="66"/>
        <v>90</v>
      </c>
      <c r="O147" s="730">
        <f t="shared" si="68"/>
        <v>1648410.6340507495</v>
      </c>
      <c r="P147" s="730">
        <f t="shared" si="67"/>
        <v>16937.326118475681</v>
      </c>
      <c r="Q147" s="730">
        <f t="shared" si="69"/>
        <v>3303.4367165992894</v>
      </c>
      <c r="R147" s="730">
        <f t="shared" si="70"/>
        <v>1668651.3968858246</v>
      </c>
      <c r="Z147" s="614"/>
    </row>
    <row r="148" spans="13:26" x14ac:dyDescent="0.2">
      <c r="M148" s="614"/>
      <c r="N148" s="748">
        <f t="shared" si="66"/>
        <v>91</v>
      </c>
      <c r="O148" s="730">
        <f t="shared" si="68"/>
        <v>1668651.3968858246</v>
      </c>
      <c r="P148" s="730">
        <f t="shared" si="67"/>
        <v>16937.326118475681</v>
      </c>
      <c r="Q148" s="730">
        <f t="shared" si="69"/>
        <v>3343.9994730752387</v>
      </c>
      <c r="R148" s="730">
        <f t="shared" si="70"/>
        <v>1688932.7224773755</v>
      </c>
      <c r="Z148" s="614"/>
    </row>
    <row r="149" spans="13:26" x14ac:dyDescent="0.2">
      <c r="M149" s="614"/>
      <c r="N149" s="748">
        <f t="shared" si="66"/>
        <v>92</v>
      </c>
      <c r="O149" s="730">
        <f t="shared" si="68"/>
        <v>1688932.7224773755</v>
      </c>
      <c r="P149" s="730">
        <f t="shared" si="67"/>
        <v>16937.326118475681</v>
      </c>
      <c r="Q149" s="730">
        <f t="shared" si="69"/>
        <v>3384.6435178517486</v>
      </c>
      <c r="R149" s="730">
        <f t="shared" si="70"/>
        <v>1709254.6921137031</v>
      </c>
      <c r="Z149" s="614"/>
    </row>
    <row r="150" spans="13:26" x14ac:dyDescent="0.2">
      <c r="M150" s="614"/>
      <c r="N150" s="748">
        <f t="shared" si="66"/>
        <v>93</v>
      </c>
      <c r="O150" s="730">
        <f t="shared" si="68"/>
        <v>1709254.6921137031</v>
      </c>
      <c r="P150" s="730">
        <f t="shared" si="67"/>
        <v>16937.326118475681</v>
      </c>
      <c r="Q150" s="730">
        <f t="shared" si="69"/>
        <v>3425.3690138316501</v>
      </c>
      <c r="R150" s="730">
        <f t="shared" si="70"/>
        <v>1729617.3872460106</v>
      </c>
      <c r="Z150" s="614"/>
    </row>
    <row r="151" spans="13:26" x14ac:dyDescent="0.2">
      <c r="M151" s="614"/>
      <c r="N151" s="748">
        <f t="shared" si="66"/>
        <v>94</v>
      </c>
      <c r="O151" s="730">
        <f t="shared" si="68"/>
        <v>1729617.3872460106</v>
      </c>
      <c r="P151" s="730">
        <f t="shared" si="67"/>
        <v>16937.326118475681</v>
      </c>
      <c r="Q151" s="730">
        <f t="shared" si="69"/>
        <v>3466.1761242442312</v>
      </c>
      <c r="R151" s="730">
        <f t="shared" si="70"/>
        <v>1750020.8894887306</v>
      </c>
      <c r="Z151" s="614"/>
    </row>
    <row r="152" spans="13:26" x14ac:dyDescent="0.2">
      <c r="M152" s="614"/>
      <c r="N152" s="748">
        <f t="shared" si="66"/>
        <v>95</v>
      </c>
      <c r="O152" s="730">
        <f t="shared" si="68"/>
        <v>1750020.8894887306</v>
      </c>
      <c r="P152" s="730">
        <f t="shared" si="67"/>
        <v>16937.326118475681</v>
      </c>
      <c r="Q152" s="730">
        <f t="shared" si="69"/>
        <v>3507.0650126458954</v>
      </c>
      <c r="R152" s="730">
        <f t="shared" si="70"/>
        <v>1770465.2806198522</v>
      </c>
      <c r="Z152" s="614"/>
    </row>
    <row r="153" spans="13:26" x14ac:dyDescent="0.2">
      <c r="M153" s="614"/>
      <c r="N153" s="748">
        <f t="shared" si="66"/>
        <v>96</v>
      </c>
      <c r="O153" s="730">
        <f t="shared" si="68"/>
        <v>1770465.2806198522</v>
      </c>
      <c r="P153" s="730">
        <f t="shared" si="67"/>
        <v>16937.326118475681</v>
      </c>
      <c r="Q153" s="730">
        <f t="shared" si="69"/>
        <v>3548.035842920814</v>
      </c>
      <c r="R153" s="730">
        <f t="shared" si="70"/>
        <v>1790950.6425812489</v>
      </c>
      <c r="Z153" s="614"/>
    </row>
    <row r="154" spans="13:26" x14ac:dyDescent="0.2">
      <c r="M154" s="614"/>
      <c r="N154" s="748">
        <f t="shared" si="66"/>
        <v>97</v>
      </c>
      <c r="O154" s="730">
        <f t="shared" si="68"/>
        <v>1790950.6425812489</v>
      </c>
      <c r="P154" s="730">
        <f t="shared" si="67"/>
        <v>16937.326118475681</v>
      </c>
      <c r="Q154" s="730">
        <f t="shared" si="69"/>
        <v>3589.0887792815852</v>
      </c>
      <c r="R154" s="730">
        <f t="shared" si="70"/>
        <v>1811477.0574790062</v>
      </c>
      <c r="Z154" s="614"/>
    </row>
    <row r="155" spans="13:26" x14ac:dyDescent="0.2">
      <c r="M155" s="614"/>
      <c r="N155" s="748">
        <f t="shared" si="66"/>
        <v>98</v>
      </c>
      <c r="O155" s="730">
        <f t="shared" si="68"/>
        <v>1811477.0574790062</v>
      </c>
      <c r="P155" s="730">
        <f t="shared" si="67"/>
        <v>16937.326118475681</v>
      </c>
      <c r="Q155" s="730">
        <f t="shared" si="69"/>
        <v>3630.2239862698912</v>
      </c>
      <c r="R155" s="730">
        <f t="shared" si="70"/>
        <v>1832044.6075837519</v>
      </c>
      <c r="Z155" s="614"/>
    </row>
    <row r="156" spans="13:26" x14ac:dyDescent="0.2">
      <c r="M156" s="614"/>
      <c r="N156" s="748">
        <f t="shared" si="66"/>
        <v>99</v>
      </c>
      <c r="O156" s="730">
        <f t="shared" si="68"/>
        <v>1832044.6075837519</v>
      </c>
      <c r="P156" s="730">
        <f t="shared" si="67"/>
        <v>16937.326118475681</v>
      </c>
      <c r="Q156" s="730">
        <f t="shared" si="69"/>
        <v>3671.441628757158</v>
      </c>
      <c r="R156" s="730">
        <f t="shared" si="70"/>
        <v>1852653.3753309848</v>
      </c>
      <c r="Z156" s="614"/>
    </row>
    <row r="157" spans="13:26" x14ac:dyDescent="0.2">
      <c r="M157" s="614"/>
      <c r="N157" s="748">
        <f t="shared" si="66"/>
        <v>100</v>
      </c>
      <c r="O157" s="730">
        <f t="shared" si="68"/>
        <v>1852653.3753309848</v>
      </c>
      <c r="P157" s="730">
        <f t="shared" si="67"/>
        <v>16937.326118475681</v>
      </c>
      <c r="Q157" s="730">
        <f t="shared" si="69"/>
        <v>3712.7418719452157</v>
      </c>
      <c r="R157" s="730">
        <f t="shared" si="70"/>
        <v>1873303.4433214059</v>
      </c>
      <c r="Z157" s="614"/>
    </row>
    <row r="158" spans="13:26" x14ac:dyDescent="0.2">
      <c r="M158" s="614"/>
      <c r="N158" s="748">
        <f t="shared" si="66"/>
        <v>101</v>
      </c>
      <c r="O158" s="730">
        <f t="shared" si="68"/>
        <v>1873303.4433214059</v>
      </c>
      <c r="P158" s="730">
        <f t="shared" si="67"/>
        <v>16937.326118475681</v>
      </c>
      <c r="Q158" s="730">
        <f t="shared" si="69"/>
        <v>3754.1248813669617</v>
      </c>
      <c r="R158" s="730">
        <f t="shared" si="70"/>
        <v>1893994.8943212486</v>
      </c>
      <c r="Z158" s="614"/>
    </row>
    <row r="159" spans="13:26" x14ac:dyDescent="0.2">
      <c r="M159" s="614"/>
      <c r="N159" s="748">
        <f t="shared" si="66"/>
        <v>102</v>
      </c>
      <c r="O159" s="730">
        <f t="shared" si="68"/>
        <v>1893994.8943212486</v>
      </c>
      <c r="P159" s="730">
        <f t="shared" si="67"/>
        <v>16937.326118475681</v>
      </c>
      <c r="Q159" s="730">
        <f t="shared" si="69"/>
        <v>3795.590822887023</v>
      </c>
      <c r="R159" s="730">
        <f t="shared" si="70"/>
        <v>1914727.8112626113</v>
      </c>
      <c r="Z159" s="614"/>
    </row>
    <row r="160" spans="13:26" x14ac:dyDescent="0.2">
      <c r="M160" s="614"/>
      <c r="N160" s="748">
        <f t="shared" si="66"/>
        <v>103</v>
      </c>
      <c r="O160" s="730">
        <f t="shared" si="68"/>
        <v>1914727.8112626113</v>
      </c>
      <c r="P160" s="730">
        <f t="shared" si="67"/>
        <v>16937.326118475681</v>
      </c>
      <c r="Q160" s="730">
        <f t="shared" si="69"/>
        <v>3837.1398627024214</v>
      </c>
      <c r="R160" s="730">
        <f t="shared" si="70"/>
        <v>1935502.2772437895</v>
      </c>
      <c r="Z160" s="614"/>
    </row>
    <row r="161" spans="13:26" x14ac:dyDescent="0.2">
      <c r="M161" s="614"/>
      <c r="N161" s="748">
        <f t="shared" si="66"/>
        <v>104</v>
      </c>
      <c r="O161" s="730">
        <f t="shared" si="68"/>
        <v>1935502.2772437895</v>
      </c>
      <c r="P161" s="730">
        <f t="shared" si="67"/>
        <v>16937.326118475681</v>
      </c>
      <c r="Q161" s="730">
        <f t="shared" si="69"/>
        <v>3878.7721673432411</v>
      </c>
      <c r="R161" s="730">
        <f t="shared" si="70"/>
        <v>1956318.3755296085</v>
      </c>
      <c r="Z161" s="614"/>
    </row>
    <row r="162" spans="13:26" x14ac:dyDescent="0.2">
      <c r="M162" s="614"/>
      <c r="N162" s="748">
        <f t="shared" si="66"/>
        <v>105</v>
      </c>
      <c r="O162" s="730">
        <f t="shared" si="68"/>
        <v>1956318.3755296085</v>
      </c>
      <c r="P162" s="730">
        <f t="shared" si="67"/>
        <v>16937.326118475681</v>
      </c>
      <c r="Q162" s="730">
        <f t="shared" si="69"/>
        <v>3920.4879036732923</v>
      </c>
      <c r="R162" s="730">
        <f t="shared" si="70"/>
        <v>1977176.1895517574</v>
      </c>
      <c r="Z162" s="614"/>
    </row>
    <row r="163" spans="13:26" x14ac:dyDescent="0.2">
      <c r="M163" s="614"/>
      <c r="N163" s="748">
        <f t="shared" si="66"/>
        <v>106</v>
      </c>
      <c r="O163" s="730">
        <f t="shared" si="68"/>
        <v>1977176.1895517574</v>
      </c>
      <c r="P163" s="730">
        <f t="shared" si="67"/>
        <v>16937.326118475681</v>
      </c>
      <c r="Q163" s="730">
        <f t="shared" si="69"/>
        <v>3962.2872388907845</v>
      </c>
      <c r="R163" s="730">
        <f t="shared" si="70"/>
        <v>1998075.8029091239</v>
      </c>
      <c r="Z163" s="614"/>
    </row>
    <row r="164" spans="13:26" x14ac:dyDescent="0.2">
      <c r="M164" s="614"/>
      <c r="N164" s="748">
        <f t="shared" si="66"/>
        <v>107</v>
      </c>
      <c r="O164" s="730">
        <f t="shared" si="68"/>
        <v>1998075.8029091239</v>
      </c>
      <c r="P164" s="730">
        <f t="shared" si="67"/>
        <v>16937.326118475681</v>
      </c>
      <c r="Q164" s="730">
        <f t="shared" si="69"/>
        <v>4004.1703405289945</v>
      </c>
      <c r="R164" s="730">
        <f t="shared" si="70"/>
        <v>2019017.2993681286</v>
      </c>
      <c r="Z164" s="614"/>
    </row>
    <row r="165" spans="13:26" x14ac:dyDescent="0.2">
      <c r="M165" s="614"/>
      <c r="N165" s="748">
        <f t="shared" si="66"/>
        <v>108</v>
      </c>
      <c r="O165" s="730">
        <f t="shared" si="68"/>
        <v>2019017.2993681286</v>
      </c>
      <c r="P165" s="730">
        <f t="shared" si="67"/>
        <v>16937.326118475681</v>
      </c>
      <c r="Q165" s="730">
        <f t="shared" si="69"/>
        <v>4046.1373764569371</v>
      </c>
      <c r="R165" s="730">
        <f t="shared" si="70"/>
        <v>2040000.7628630614</v>
      </c>
      <c r="Z165" s="614"/>
    </row>
    <row r="166" spans="13:26" x14ac:dyDescent="0.2">
      <c r="M166" s="614"/>
      <c r="N166" s="748">
        <f t="shared" si="66"/>
        <v>109</v>
      </c>
      <c r="O166" s="730">
        <f t="shared" si="68"/>
        <v>2040000.7628630614</v>
      </c>
      <c r="P166" s="730">
        <f t="shared" si="67"/>
        <v>16937.326118475681</v>
      </c>
      <c r="Q166" s="730">
        <f t="shared" si="69"/>
        <v>4088.1885148800388</v>
      </c>
      <c r="R166" s="730">
        <f t="shared" si="70"/>
        <v>2061026.2774964173</v>
      </c>
      <c r="Z166" s="614"/>
    </row>
    <row r="167" spans="13:26" x14ac:dyDescent="0.2">
      <c r="M167" s="614"/>
      <c r="N167" s="748">
        <f t="shared" si="66"/>
        <v>110</v>
      </c>
      <c r="O167" s="730">
        <f t="shared" si="68"/>
        <v>2061026.2774964173</v>
      </c>
      <c r="P167" s="730">
        <f t="shared" si="67"/>
        <v>16937.326118475681</v>
      </c>
      <c r="Q167" s="730">
        <f t="shared" si="69"/>
        <v>4130.3239243408134</v>
      </c>
      <c r="R167" s="730">
        <f t="shared" si="70"/>
        <v>2082093.9275392338</v>
      </c>
      <c r="Z167" s="614"/>
    </row>
    <row r="168" spans="13:26" x14ac:dyDescent="0.2">
      <c r="M168" s="614"/>
      <c r="N168" s="748">
        <f t="shared" si="66"/>
        <v>111</v>
      </c>
      <c r="O168" s="730">
        <f t="shared" si="68"/>
        <v>2082093.9275392338</v>
      </c>
      <c r="P168" s="730">
        <f t="shared" si="67"/>
        <v>16937.326118475681</v>
      </c>
      <c r="Q168" s="730">
        <f t="shared" si="69"/>
        <v>4172.5437737195352</v>
      </c>
      <c r="R168" s="730">
        <f t="shared" si="70"/>
        <v>2103203.7974314289</v>
      </c>
      <c r="Z168" s="614"/>
    </row>
    <row r="169" spans="13:26" x14ac:dyDescent="0.2">
      <c r="M169" s="614"/>
      <c r="N169" s="748">
        <f t="shared" si="66"/>
        <v>112</v>
      </c>
      <c r="O169" s="730">
        <f t="shared" si="68"/>
        <v>2103203.7974314289</v>
      </c>
      <c r="P169" s="730">
        <f t="shared" si="67"/>
        <v>16937.326118475681</v>
      </c>
      <c r="Q169" s="730">
        <f t="shared" si="69"/>
        <v>4214.8482322349146</v>
      </c>
      <c r="R169" s="730">
        <f t="shared" si="70"/>
        <v>2124355.9717821395</v>
      </c>
      <c r="Z169" s="614"/>
    </row>
    <row r="170" spans="13:26" x14ac:dyDescent="0.2">
      <c r="M170" s="614"/>
      <c r="N170" s="748">
        <f t="shared" si="66"/>
        <v>113</v>
      </c>
      <c r="O170" s="730">
        <f t="shared" si="68"/>
        <v>2124355.9717821395</v>
      </c>
      <c r="P170" s="730">
        <f t="shared" si="67"/>
        <v>16937.326118475681</v>
      </c>
      <c r="Q170" s="730">
        <f t="shared" si="69"/>
        <v>4257.2374694447835</v>
      </c>
      <c r="R170" s="730">
        <f t="shared" si="70"/>
        <v>2145550.5353700602</v>
      </c>
      <c r="Z170" s="614"/>
    </row>
    <row r="171" spans="13:26" x14ac:dyDescent="0.2">
      <c r="M171" s="614"/>
      <c r="N171" s="748">
        <f t="shared" si="66"/>
        <v>114</v>
      </c>
      <c r="O171" s="730">
        <f t="shared" si="68"/>
        <v>2145550.5353700602</v>
      </c>
      <c r="P171" s="730">
        <f t="shared" si="67"/>
        <v>16937.326118475681</v>
      </c>
      <c r="Q171" s="730">
        <f t="shared" si="69"/>
        <v>4299.711655246766</v>
      </c>
      <c r="R171" s="730">
        <f t="shared" si="70"/>
        <v>2166787.5731437826</v>
      </c>
      <c r="Z171" s="614"/>
    </row>
    <row r="172" spans="13:26" x14ac:dyDescent="0.2">
      <c r="M172" s="614"/>
      <c r="N172" s="748">
        <f t="shared" si="66"/>
        <v>115</v>
      </c>
      <c r="O172" s="730">
        <f t="shared" si="68"/>
        <v>2166787.5731437826</v>
      </c>
      <c r="P172" s="730">
        <f t="shared" si="67"/>
        <v>16937.326118475681</v>
      </c>
      <c r="Q172" s="730">
        <f t="shared" si="69"/>
        <v>4342.2709598789643</v>
      </c>
      <c r="R172" s="730">
        <f t="shared" si="70"/>
        <v>2188067.1702221371</v>
      </c>
      <c r="Z172" s="614"/>
    </row>
    <row r="173" spans="13:26" x14ac:dyDescent="0.2">
      <c r="M173" s="614"/>
      <c r="N173" s="748">
        <f t="shared" si="66"/>
        <v>116</v>
      </c>
      <c r="O173" s="730">
        <f t="shared" si="68"/>
        <v>2188067.1702221371</v>
      </c>
      <c r="P173" s="730">
        <f t="shared" si="67"/>
        <v>16937.326118475681</v>
      </c>
      <c r="Q173" s="730">
        <f t="shared" si="69"/>
        <v>4384.9155539206395</v>
      </c>
      <c r="R173" s="730">
        <f t="shared" si="70"/>
        <v>2209389.4118945333</v>
      </c>
      <c r="Z173" s="614"/>
    </row>
    <row r="174" spans="13:26" x14ac:dyDescent="0.2">
      <c r="M174" s="614"/>
      <c r="N174" s="748">
        <f t="shared" si="66"/>
        <v>117</v>
      </c>
      <c r="O174" s="730">
        <f t="shared" si="68"/>
        <v>2209389.4118945333</v>
      </c>
      <c r="P174" s="730">
        <f t="shared" si="67"/>
        <v>16937.326118475681</v>
      </c>
      <c r="Q174" s="730">
        <f t="shared" si="69"/>
        <v>4427.645608292898</v>
      </c>
      <c r="R174" s="730">
        <f t="shared" si="70"/>
        <v>2230754.383621302</v>
      </c>
      <c r="Z174" s="614"/>
    </row>
    <row r="175" spans="13:26" x14ac:dyDescent="0.2">
      <c r="M175" s="614"/>
      <c r="N175" s="748">
        <f t="shared" si="66"/>
        <v>118</v>
      </c>
      <c r="O175" s="730">
        <f t="shared" si="68"/>
        <v>2230754.383621302</v>
      </c>
      <c r="P175" s="730">
        <f t="shared" si="67"/>
        <v>16937.326118475681</v>
      </c>
      <c r="Q175" s="730">
        <f t="shared" si="69"/>
        <v>4470.4612942593722</v>
      </c>
      <c r="R175" s="730">
        <f t="shared" si="70"/>
        <v>2252162.1710340371</v>
      </c>
      <c r="Z175" s="614"/>
    </row>
    <row r="176" spans="13:26" x14ac:dyDescent="0.2">
      <c r="M176" s="614"/>
      <c r="N176" s="748">
        <f t="shared" si="66"/>
        <v>119</v>
      </c>
      <c r="O176" s="730">
        <f t="shared" si="68"/>
        <v>2252162.1710340371</v>
      </c>
      <c r="P176" s="730">
        <f t="shared" si="67"/>
        <v>16937.326118475681</v>
      </c>
      <c r="Q176" s="730">
        <f t="shared" si="69"/>
        <v>4513.3627834269091</v>
      </c>
      <c r="R176" s="730">
        <f t="shared" si="70"/>
        <v>2273612.8599359398</v>
      </c>
      <c r="Z176" s="614"/>
    </row>
    <row r="177" spans="13:26" x14ac:dyDescent="0.2">
      <c r="M177" s="614"/>
      <c r="N177" s="748">
        <f t="shared" si="66"/>
        <v>120</v>
      </c>
      <c r="O177" s="730">
        <f t="shared" si="68"/>
        <v>2273612.8599359398</v>
      </c>
      <c r="P177" s="730">
        <f t="shared" si="67"/>
        <v>16937.326118475681</v>
      </c>
      <c r="Q177" s="730">
        <f t="shared" si="69"/>
        <v>4556.3502477462598</v>
      </c>
      <c r="R177" s="730">
        <f t="shared" si="70"/>
        <v>2295106.5363021619</v>
      </c>
      <c r="Z177" s="614"/>
    </row>
    <row r="178" spans="13:26" x14ac:dyDescent="0.2">
      <c r="M178" s="614"/>
      <c r="N178" s="748">
        <f t="shared" si="66"/>
        <v>121</v>
      </c>
      <c r="O178" s="730">
        <f t="shared" si="68"/>
        <v>2295106.5363021619</v>
      </c>
      <c r="P178" s="730">
        <f t="shared" si="67"/>
        <v>16937.326118475681</v>
      </c>
      <c r="Q178" s="730">
        <f t="shared" si="69"/>
        <v>4599.4238595127645</v>
      </c>
      <c r="R178" s="730">
        <f t="shared" si="70"/>
        <v>2316643.2862801505</v>
      </c>
      <c r="Z178" s="614"/>
    </row>
    <row r="179" spans="13:26" x14ac:dyDescent="0.2">
      <c r="M179" s="614"/>
      <c r="N179" s="748">
        <f t="shared" si="66"/>
        <v>122</v>
      </c>
      <c r="O179" s="730">
        <f t="shared" si="68"/>
        <v>2316643.2862801505</v>
      </c>
      <c r="P179" s="730">
        <f t="shared" si="67"/>
        <v>16937.326118475681</v>
      </c>
      <c r="Q179" s="730">
        <f t="shared" si="69"/>
        <v>4642.5837913670484</v>
      </c>
      <c r="R179" s="730">
        <f t="shared" si="70"/>
        <v>2338223.1961899935</v>
      </c>
      <c r="Z179" s="614"/>
    </row>
    <row r="180" spans="13:26" x14ac:dyDescent="0.2">
      <c r="M180" s="614"/>
      <c r="N180" s="748">
        <f t="shared" si="66"/>
        <v>123</v>
      </c>
      <c r="O180" s="730">
        <f t="shared" si="68"/>
        <v>2338223.1961899935</v>
      </c>
      <c r="P180" s="730">
        <f t="shared" si="67"/>
        <v>16937.326118475681</v>
      </c>
      <c r="Q180" s="730">
        <f t="shared" si="69"/>
        <v>4685.8302162957079</v>
      </c>
      <c r="R180" s="730">
        <f t="shared" si="70"/>
        <v>2359846.3525247648</v>
      </c>
      <c r="Z180" s="614"/>
    </row>
    <row r="181" spans="13:26" x14ac:dyDescent="0.2">
      <c r="M181" s="614"/>
      <c r="N181" s="748">
        <f t="shared" si="66"/>
        <v>124</v>
      </c>
      <c r="O181" s="730">
        <f t="shared" si="68"/>
        <v>2359846.3525247648</v>
      </c>
      <c r="P181" s="730">
        <f t="shared" si="67"/>
        <v>16937.326118475681</v>
      </c>
      <c r="Q181" s="730">
        <f t="shared" si="69"/>
        <v>4729.1633076320086</v>
      </c>
      <c r="R181" s="730">
        <f t="shared" si="70"/>
        <v>2381512.8419508724</v>
      </c>
      <c r="Z181" s="614"/>
    </row>
    <row r="182" spans="13:26" x14ac:dyDescent="0.2">
      <c r="M182" s="614"/>
      <c r="N182" s="748">
        <f t="shared" si="66"/>
        <v>125</v>
      </c>
      <c r="O182" s="730">
        <f t="shared" si="68"/>
        <v>2381512.8419508724</v>
      </c>
      <c r="P182" s="730">
        <f t="shared" si="67"/>
        <v>16937.326118475681</v>
      </c>
      <c r="Q182" s="730">
        <f t="shared" si="69"/>
        <v>4772.5832390565774</v>
      </c>
      <c r="R182" s="730">
        <f t="shared" si="70"/>
        <v>2403222.7513084048</v>
      </c>
      <c r="Z182" s="614"/>
    </row>
    <row r="183" spans="13:26" x14ac:dyDescent="0.2">
      <c r="M183" s="614"/>
      <c r="N183" s="748">
        <f t="shared" si="66"/>
        <v>126</v>
      </c>
      <c r="O183" s="730">
        <f t="shared" si="68"/>
        <v>2403222.7513084048</v>
      </c>
      <c r="P183" s="730">
        <f t="shared" si="67"/>
        <v>16937.326118475681</v>
      </c>
      <c r="Q183" s="730">
        <f t="shared" si="69"/>
        <v>4816.0901845981016</v>
      </c>
      <c r="R183" s="730">
        <f t="shared" si="70"/>
        <v>2424976.1676114788</v>
      </c>
      <c r="Z183" s="614"/>
    </row>
    <row r="184" spans="13:26" x14ac:dyDescent="0.2">
      <c r="M184" s="614"/>
      <c r="N184" s="748">
        <f t="shared" si="66"/>
        <v>127</v>
      </c>
      <c r="O184" s="730">
        <f t="shared" si="68"/>
        <v>2424976.1676114788</v>
      </c>
      <c r="P184" s="730">
        <f t="shared" si="67"/>
        <v>16937.326118475681</v>
      </c>
      <c r="Q184" s="730">
        <f t="shared" si="69"/>
        <v>4859.6843186340211</v>
      </c>
      <c r="R184" s="730">
        <f t="shared" si="70"/>
        <v>2446773.1780485888</v>
      </c>
      <c r="Z184" s="614"/>
    </row>
    <row r="185" spans="13:26" x14ac:dyDescent="0.2">
      <c r="M185" s="614"/>
      <c r="N185" s="748">
        <f t="shared" si="66"/>
        <v>128</v>
      </c>
      <c r="O185" s="730">
        <f t="shared" si="68"/>
        <v>2446773.1780485888</v>
      </c>
      <c r="P185" s="730">
        <f t="shared" si="67"/>
        <v>16937.326118475681</v>
      </c>
      <c r="Q185" s="730">
        <f t="shared" si="69"/>
        <v>4903.3658158912331</v>
      </c>
      <c r="R185" s="730">
        <f t="shared" si="70"/>
        <v>2468613.869982956</v>
      </c>
      <c r="Z185" s="614"/>
    </row>
    <row r="186" spans="13:26" x14ac:dyDescent="0.2">
      <c r="M186" s="614"/>
      <c r="N186" s="748">
        <f t="shared" si="66"/>
        <v>129</v>
      </c>
      <c r="O186" s="730">
        <f t="shared" si="68"/>
        <v>2468613.869982956</v>
      </c>
      <c r="P186" s="730">
        <f t="shared" si="67"/>
        <v>16937.326118475681</v>
      </c>
      <c r="Q186" s="730">
        <f t="shared" si="69"/>
        <v>4947.1348514467882</v>
      </c>
      <c r="R186" s="730">
        <f t="shared" si="70"/>
        <v>2490498.3309528786</v>
      </c>
      <c r="Z186" s="614"/>
    </row>
    <row r="187" spans="13:26" x14ac:dyDescent="0.2">
      <c r="M187" s="614"/>
      <c r="N187" s="748">
        <f t="shared" si="66"/>
        <v>130</v>
      </c>
      <c r="O187" s="730">
        <f t="shared" si="68"/>
        <v>2490498.3309528786</v>
      </c>
      <c r="P187" s="730">
        <f t="shared" si="67"/>
        <v>16937.326118475681</v>
      </c>
      <c r="Q187" s="730">
        <f t="shared" si="69"/>
        <v>4990.9916007285947</v>
      </c>
      <c r="R187" s="730">
        <f t="shared" si="70"/>
        <v>2512426.6486720829</v>
      </c>
      <c r="Z187" s="614"/>
    </row>
    <row r="188" spans="13:26" x14ac:dyDescent="0.2">
      <c r="M188" s="614"/>
      <c r="N188" s="748">
        <f t="shared" ref="N188:N251" si="71">N187+1</f>
        <v>131</v>
      </c>
      <c r="O188" s="730">
        <f t="shared" si="68"/>
        <v>2512426.6486720829</v>
      </c>
      <c r="P188" s="730">
        <f t="shared" ref="P188:P251" si="72">P187</f>
        <v>16937.326118475681</v>
      </c>
      <c r="Q188" s="730">
        <f t="shared" si="69"/>
        <v>5034.9362395161188</v>
      </c>
      <c r="R188" s="730">
        <f t="shared" si="70"/>
        <v>2534398.9110300746</v>
      </c>
      <c r="Z188" s="614"/>
    </row>
    <row r="189" spans="13:26" x14ac:dyDescent="0.2">
      <c r="M189" s="614"/>
      <c r="N189" s="748">
        <f t="shared" si="71"/>
        <v>132</v>
      </c>
      <c r="O189" s="730">
        <f t="shared" ref="O189:O252" si="73">R188</f>
        <v>2534398.9110300746</v>
      </c>
      <c r="P189" s="730">
        <f t="shared" si="72"/>
        <v>16937.326118475681</v>
      </c>
      <c r="Q189" s="730">
        <f t="shared" ref="Q189:Q252" si="74">O189*$P$52</f>
        <v>5078.968943941094</v>
      </c>
      <c r="R189" s="730">
        <f t="shared" ref="R189:R252" si="75">O189+P189+Q189</f>
        <v>2556415.2060924913</v>
      </c>
      <c r="Z189" s="614"/>
    </row>
    <row r="190" spans="13:26" x14ac:dyDescent="0.2">
      <c r="M190" s="614"/>
      <c r="N190" s="748">
        <f t="shared" si="71"/>
        <v>133</v>
      </c>
      <c r="O190" s="730">
        <f t="shared" si="73"/>
        <v>2556415.2060924913</v>
      </c>
      <c r="P190" s="730">
        <f t="shared" si="72"/>
        <v>16937.326118475681</v>
      </c>
      <c r="Q190" s="730">
        <f t="shared" si="74"/>
        <v>5123.0898904882224</v>
      </c>
      <c r="R190" s="730">
        <f t="shared" si="75"/>
        <v>2578475.6221014555</v>
      </c>
      <c r="Z190" s="614"/>
    </row>
    <row r="191" spans="13:26" x14ac:dyDescent="0.2">
      <c r="M191" s="614"/>
      <c r="N191" s="748">
        <f t="shared" si="71"/>
        <v>134</v>
      </c>
      <c r="O191" s="730">
        <f t="shared" si="73"/>
        <v>2578475.6221014555</v>
      </c>
      <c r="P191" s="730">
        <f t="shared" si="72"/>
        <v>16937.326118475681</v>
      </c>
      <c r="Q191" s="730">
        <f t="shared" si="74"/>
        <v>5167.2992559958848</v>
      </c>
      <c r="R191" s="730">
        <f t="shared" si="75"/>
        <v>2600580.2474759272</v>
      </c>
      <c r="Z191" s="614"/>
    </row>
    <row r="192" spans="13:26" x14ac:dyDescent="0.2">
      <c r="M192" s="614"/>
      <c r="N192" s="748">
        <f t="shared" si="71"/>
        <v>135</v>
      </c>
      <c r="O192" s="730">
        <f t="shared" si="73"/>
        <v>2600580.2474759272</v>
      </c>
      <c r="P192" s="730">
        <f t="shared" si="72"/>
        <v>16937.326118475681</v>
      </c>
      <c r="Q192" s="730">
        <f t="shared" si="74"/>
        <v>5211.5972176568466</v>
      </c>
      <c r="R192" s="730">
        <f t="shared" si="75"/>
        <v>2622729.1708120597</v>
      </c>
      <c r="Z192" s="614"/>
    </row>
    <row r="193" spans="13:26" x14ac:dyDescent="0.2">
      <c r="M193" s="614"/>
      <c r="N193" s="748">
        <f t="shared" si="71"/>
        <v>136</v>
      </c>
      <c r="O193" s="730">
        <f t="shared" si="73"/>
        <v>2622729.1708120597</v>
      </c>
      <c r="P193" s="730">
        <f t="shared" si="72"/>
        <v>16937.326118475681</v>
      </c>
      <c r="Q193" s="730">
        <f t="shared" si="74"/>
        <v>5255.9839530189711</v>
      </c>
      <c r="R193" s="730">
        <f t="shared" si="75"/>
        <v>2644922.4808835546</v>
      </c>
      <c r="Z193" s="614"/>
    </row>
    <row r="194" spans="13:26" x14ac:dyDescent="0.2">
      <c r="M194" s="614"/>
      <c r="N194" s="748">
        <f t="shared" si="71"/>
        <v>137</v>
      </c>
      <c r="O194" s="730">
        <f t="shared" si="73"/>
        <v>2644922.4808835546</v>
      </c>
      <c r="P194" s="730">
        <f t="shared" si="72"/>
        <v>16937.326118475681</v>
      </c>
      <c r="Q194" s="730">
        <f t="shared" si="74"/>
        <v>5300.4596399859311</v>
      </c>
      <c r="R194" s="730">
        <f t="shared" si="75"/>
        <v>2667160.2666420164</v>
      </c>
      <c r="Z194" s="614"/>
    </row>
    <row r="195" spans="13:26" x14ac:dyDescent="0.2">
      <c r="M195" s="614"/>
      <c r="N195" s="748">
        <f t="shared" si="71"/>
        <v>138</v>
      </c>
      <c r="O195" s="730">
        <f t="shared" si="73"/>
        <v>2667160.2666420164</v>
      </c>
      <c r="P195" s="730">
        <f t="shared" si="72"/>
        <v>16937.326118475681</v>
      </c>
      <c r="Q195" s="730">
        <f t="shared" si="74"/>
        <v>5345.0244568179187</v>
      </c>
      <c r="R195" s="730">
        <f t="shared" si="75"/>
        <v>2689442.6172173102</v>
      </c>
      <c r="Z195" s="614"/>
    </row>
    <row r="196" spans="13:26" x14ac:dyDescent="0.2">
      <c r="M196" s="614"/>
      <c r="N196" s="748">
        <f t="shared" si="71"/>
        <v>139</v>
      </c>
      <c r="O196" s="730">
        <f t="shared" si="73"/>
        <v>2689442.6172173102</v>
      </c>
      <c r="P196" s="730">
        <f t="shared" si="72"/>
        <v>16937.326118475681</v>
      </c>
      <c r="Q196" s="730">
        <f t="shared" si="74"/>
        <v>5389.678582132362</v>
      </c>
      <c r="R196" s="730">
        <f t="shared" si="75"/>
        <v>2711769.6219179183</v>
      </c>
      <c r="Z196" s="614"/>
    </row>
    <row r="197" spans="13:26" x14ac:dyDescent="0.2">
      <c r="M197" s="614"/>
      <c r="N197" s="748">
        <f t="shared" si="71"/>
        <v>140</v>
      </c>
      <c r="O197" s="730">
        <f t="shared" si="73"/>
        <v>2711769.6219179183</v>
      </c>
      <c r="P197" s="730">
        <f t="shared" si="72"/>
        <v>16937.326118475681</v>
      </c>
      <c r="Q197" s="730">
        <f t="shared" si="74"/>
        <v>5434.4221949046405</v>
      </c>
      <c r="R197" s="730">
        <f t="shared" si="75"/>
        <v>2734141.3702312987</v>
      </c>
      <c r="Z197" s="614"/>
    </row>
    <row r="198" spans="13:26" x14ac:dyDescent="0.2">
      <c r="M198" s="614"/>
      <c r="N198" s="748">
        <f t="shared" si="71"/>
        <v>141</v>
      </c>
      <c r="O198" s="730">
        <f t="shared" si="73"/>
        <v>2734141.3702312987</v>
      </c>
      <c r="P198" s="730">
        <f t="shared" si="72"/>
        <v>16937.326118475681</v>
      </c>
      <c r="Q198" s="730">
        <f t="shared" si="74"/>
        <v>5479.255474468805</v>
      </c>
      <c r="R198" s="730">
        <f t="shared" si="75"/>
        <v>2756557.9518242432</v>
      </c>
      <c r="Z198" s="614"/>
    </row>
    <row r="199" spans="13:26" x14ac:dyDescent="0.2">
      <c r="M199" s="614"/>
      <c r="N199" s="748">
        <f t="shared" si="71"/>
        <v>142</v>
      </c>
      <c r="O199" s="730">
        <f t="shared" si="73"/>
        <v>2756557.9518242432</v>
      </c>
      <c r="P199" s="730">
        <f t="shared" si="72"/>
        <v>16937.326118475681</v>
      </c>
      <c r="Q199" s="730">
        <f t="shared" si="74"/>
        <v>5524.1786005182921</v>
      </c>
      <c r="R199" s="730">
        <f t="shared" si="75"/>
        <v>2779019.4565432374</v>
      </c>
      <c r="Z199" s="614"/>
    </row>
    <row r="200" spans="13:26" x14ac:dyDescent="0.2">
      <c r="M200" s="614"/>
      <c r="N200" s="748">
        <f t="shared" si="71"/>
        <v>143</v>
      </c>
      <c r="O200" s="730">
        <f t="shared" si="73"/>
        <v>2779019.4565432374</v>
      </c>
      <c r="P200" s="730">
        <f t="shared" si="72"/>
        <v>16937.326118475681</v>
      </c>
      <c r="Q200" s="730">
        <f t="shared" si="74"/>
        <v>5569.1917531066474</v>
      </c>
      <c r="R200" s="730">
        <f t="shared" si="75"/>
        <v>2801525.9744148199</v>
      </c>
      <c r="Z200" s="614"/>
    </row>
    <row r="201" spans="13:26" x14ac:dyDescent="0.2">
      <c r="M201" s="614"/>
      <c r="N201" s="748">
        <f t="shared" si="71"/>
        <v>144</v>
      </c>
      <c r="O201" s="730">
        <f t="shared" si="73"/>
        <v>2801525.9744148199</v>
      </c>
      <c r="P201" s="730">
        <f t="shared" si="72"/>
        <v>16937.326118475681</v>
      </c>
      <c r="Q201" s="730">
        <f t="shared" si="74"/>
        <v>5614.2951126482449</v>
      </c>
      <c r="R201" s="730">
        <f t="shared" si="75"/>
        <v>2824077.5956459437</v>
      </c>
      <c r="Z201" s="614"/>
    </row>
    <row r="202" spans="13:26" x14ac:dyDescent="0.2">
      <c r="M202" s="614"/>
      <c r="N202" s="748">
        <f t="shared" si="71"/>
        <v>145</v>
      </c>
      <c r="O202" s="730">
        <f t="shared" si="73"/>
        <v>2824077.5956459437</v>
      </c>
      <c r="P202" s="730">
        <f t="shared" si="72"/>
        <v>16937.326118475681</v>
      </c>
      <c r="Q202" s="730">
        <f t="shared" si="74"/>
        <v>5659.4888599190117</v>
      </c>
      <c r="R202" s="730">
        <f t="shared" si="75"/>
        <v>2846674.4106243383</v>
      </c>
      <c r="Z202" s="614"/>
    </row>
    <row r="203" spans="13:26" x14ac:dyDescent="0.2">
      <c r="M203" s="614"/>
      <c r="N203" s="748">
        <f t="shared" si="71"/>
        <v>146</v>
      </c>
      <c r="O203" s="730">
        <f t="shared" si="73"/>
        <v>2846674.4106243383</v>
      </c>
      <c r="P203" s="730">
        <f t="shared" si="72"/>
        <v>16937.326118475681</v>
      </c>
      <c r="Q203" s="730">
        <f t="shared" si="74"/>
        <v>5704.7731760571542</v>
      </c>
      <c r="R203" s="730">
        <f t="shared" si="75"/>
        <v>2869316.5099188713</v>
      </c>
      <c r="Z203" s="614"/>
    </row>
    <row r="204" spans="13:26" x14ac:dyDescent="0.2">
      <c r="M204" s="614"/>
      <c r="N204" s="748">
        <f t="shared" si="71"/>
        <v>147</v>
      </c>
      <c r="O204" s="730">
        <f t="shared" si="73"/>
        <v>2869316.5099188713</v>
      </c>
      <c r="P204" s="730">
        <f t="shared" si="72"/>
        <v>16937.326118475681</v>
      </c>
      <c r="Q204" s="730">
        <f t="shared" si="74"/>
        <v>5750.1482425638806</v>
      </c>
      <c r="R204" s="730">
        <f t="shared" si="75"/>
        <v>2892003.984279911</v>
      </c>
      <c r="Z204" s="614"/>
    </row>
    <row r="205" spans="13:26" x14ac:dyDescent="0.2">
      <c r="M205" s="614"/>
      <c r="N205" s="748">
        <f t="shared" si="71"/>
        <v>148</v>
      </c>
      <c r="O205" s="730">
        <f t="shared" si="73"/>
        <v>2892003.984279911</v>
      </c>
      <c r="P205" s="730">
        <f t="shared" si="72"/>
        <v>16937.326118475681</v>
      </c>
      <c r="Q205" s="730">
        <f t="shared" si="74"/>
        <v>5795.6142413041289</v>
      </c>
      <c r="R205" s="730">
        <f t="shared" si="75"/>
        <v>2914736.9246396911</v>
      </c>
      <c r="Z205" s="614"/>
    </row>
    <row r="206" spans="13:26" x14ac:dyDescent="0.2">
      <c r="M206" s="614"/>
      <c r="N206" s="748">
        <f t="shared" si="71"/>
        <v>149</v>
      </c>
      <c r="O206" s="730">
        <f t="shared" si="73"/>
        <v>2914736.9246396911</v>
      </c>
      <c r="P206" s="730">
        <f t="shared" si="72"/>
        <v>16937.326118475681</v>
      </c>
      <c r="Q206" s="730">
        <f t="shared" si="74"/>
        <v>5841.1713545072989</v>
      </c>
      <c r="R206" s="730">
        <f t="shared" si="75"/>
        <v>2937515.422112674</v>
      </c>
      <c r="Z206" s="614"/>
    </row>
    <row r="207" spans="13:26" x14ac:dyDescent="0.2">
      <c r="M207" s="614"/>
      <c r="N207" s="748">
        <f t="shared" si="71"/>
        <v>150</v>
      </c>
      <c r="O207" s="730">
        <f t="shared" si="73"/>
        <v>2937515.422112674</v>
      </c>
      <c r="P207" s="730">
        <f t="shared" si="72"/>
        <v>16937.326118475681</v>
      </c>
      <c r="Q207" s="730">
        <f t="shared" si="74"/>
        <v>5886.8197647679781</v>
      </c>
      <c r="R207" s="730">
        <f t="shared" si="75"/>
        <v>2960339.5679959175</v>
      </c>
      <c r="Z207" s="614"/>
    </row>
    <row r="208" spans="13:26" x14ac:dyDescent="0.2">
      <c r="M208" s="614"/>
      <c r="N208" s="748">
        <f t="shared" si="71"/>
        <v>151</v>
      </c>
      <c r="O208" s="730">
        <f t="shared" si="73"/>
        <v>2960339.5679959175</v>
      </c>
      <c r="P208" s="730">
        <f t="shared" si="72"/>
        <v>16937.326118475681</v>
      </c>
      <c r="Q208" s="730">
        <f t="shared" si="74"/>
        <v>5932.5596550466798</v>
      </c>
      <c r="R208" s="730">
        <f t="shared" si="75"/>
        <v>2983209.4537694398</v>
      </c>
      <c r="Z208" s="614"/>
    </row>
    <row r="209" spans="13:26" x14ac:dyDescent="0.2">
      <c r="M209" s="614"/>
      <c r="N209" s="748">
        <f t="shared" si="71"/>
        <v>152</v>
      </c>
      <c r="O209" s="730">
        <f t="shared" si="73"/>
        <v>2983209.4537694398</v>
      </c>
      <c r="P209" s="730">
        <f t="shared" si="72"/>
        <v>16937.326118475681</v>
      </c>
      <c r="Q209" s="730">
        <f t="shared" si="74"/>
        <v>5978.3912086705686</v>
      </c>
      <c r="R209" s="730">
        <f t="shared" si="75"/>
        <v>3006125.1710965862</v>
      </c>
      <c r="Z209" s="614"/>
    </row>
    <row r="210" spans="13:26" x14ac:dyDescent="0.2">
      <c r="M210" s="614"/>
      <c r="N210" s="748">
        <f t="shared" si="71"/>
        <v>153</v>
      </c>
      <c r="O210" s="730">
        <f t="shared" si="73"/>
        <v>3006125.1710965862</v>
      </c>
      <c r="P210" s="730">
        <f t="shared" si="72"/>
        <v>16937.326118475681</v>
      </c>
      <c r="Q210" s="730">
        <f t="shared" si="74"/>
        <v>6024.3146093342011</v>
      </c>
      <c r="R210" s="730">
        <f t="shared" si="75"/>
        <v>3029086.8118243963</v>
      </c>
      <c r="Z210" s="614"/>
    </row>
    <row r="211" spans="13:26" x14ac:dyDescent="0.2">
      <c r="M211" s="614"/>
      <c r="N211" s="748">
        <f t="shared" si="71"/>
        <v>154</v>
      </c>
      <c r="O211" s="730">
        <f t="shared" si="73"/>
        <v>3029086.8118243963</v>
      </c>
      <c r="P211" s="730">
        <f t="shared" si="72"/>
        <v>16937.326118475681</v>
      </c>
      <c r="Q211" s="730">
        <f t="shared" si="74"/>
        <v>6070.330041100261</v>
      </c>
      <c r="R211" s="730">
        <f t="shared" si="75"/>
        <v>3052094.4679839723</v>
      </c>
      <c r="Z211" s="614"/>
    </row>
    <row r="212" spans="13:26" x14ac:dyDescent="0.2">
      <c r="M212" s="614"/>
      <c r="N212" s="748">
        <f t="shared" si="71"/>
        <v>155</v>
      </c>
      <c r="O212" s="730">
        <f t="shared" si="73"/>
        <v>3052094.4679839723</v>
      </c>
      <c r="P212" s="730">
        <f t="shared" si="72"/>
        <v>16937.326118475681</v>
      </c>
      <c r="Q212" s="730">
        <f t="shared" si="74"/>
        <v>6116.4376884002932</v>
      </c>
      <c r="R212" s="730">
        <f t="shared" si="75"/>
        <v>3075148.2317908485</v>
      </c>
      <c r="Z212" s="614"/>
    </row>
    <row r="213" spans="13:26" x14ac:dyDescent="0.2">
      <c r="M213" s="614"/>
      <c r="N213" s="748">
        <f t="shared" si="71"/>
        <v>156</v>
      </c>
      <c r="O213" s="730">
        <f t="shared" si="73"/>
        <v>3075148.2317908485</v>
      </c>
      <c r="P213" s="730">
        <f t="shared" si="72"/>
        <v>16937.326118475681</v>
      </c>
      <c r="Q213" s="730">
        <f t="shared" si="74"/>
        <v>6162.63773603545</v>
      </c>
      <c r="R213" s="730">
        <f t="shared" si="75"/>
        <v>3098248.1956453598</v>
      </c>
      <c r="Z213" s="614"/>
    </row>
    <row r="214" spans="13:26" x14ac:dyDescent="0.2">
      <c r="M214" s="614"/>
      <c r="N214" s="748">
        <f t="shared" si="71"/>
        <v>157</v>
      </c>
      <c r="O214" s="730">
        <f t="shared" si="73"/>
        <v>3098248.1956453598</v>
      </c>
      <c r="P214" s="730">
        <f t="shared" si="72"/>
        <v>16937.326118475681</v>
      </c>
      <c r="Q214" s="730">
        <f t="shared" si="74"/>
        <v>6208.9303691772229</v>
      </c>
      <c r="R214" s="730">
        <f t="shared" si="75"/>
        <v>3121394.4521330129</v>
      </c>
      <c r="Z214" s="614"/>
    </row>
    <row r="215" spans="13:26" x14ac:dyDescent="0.2">
      <c r="M215" s="614"/>
      <c r="N215" s="748">
        <f t="shared" si="71"/>
        <v>158</v>
      </c>
      <c r="O215" s="730">
        <f t="shared" si="73"/>
        <v>3121394.4521330129</v>
      </c>
      <c r="P215" s="730">
        <f t="shared" si="72"/>
        <v>16937.326118475681</v>
      </c>
      <c r="Q215" s="730">
        <f t="shared" si="74"/>
        <v>6255.3157733681937</v>
      </c>
      <c r="R215" s="730">
        <f t="shared" si="75"/>
        <v>3144587.094024857</v>
      </c>
      <c r="Z215" s="614"/>
    </row>
    <row r="216" spans="13:26" x14ac:dyDescent="0.2">
      <c r="M216" s="614"/>
      <c r="N216" s="748">
        <f t="shared" si="71"/>
        <v>159</v>
      </c>
      <c r="O216" s="730">
        <f t="shared" si="73"/>
        <v>3144587.094024857</v>
      </c>
      <c r="P216" s="730">
        <f t="shared" si="72"/>
        <v>16937.326118475681</v>
      </c>
      <c r="Q216" s="730">
        <f t="shared" si="74"/>
        <v>6301.7941345227709</v>
      </c>
      <c r="R216" s="730">
        <f t="shared" si="75"/>
        <v>3167826.2142778556</v>
      </c>
      <c r="Z216" s="614"/>
    </row>
    <row r="217" spans="13:26" x14ac:dyDescent="0.2">
      <c r="M217" s="614"/>
      <c r="N217" s="748">
        <f t="shared" si="71"/>
        <v>160</v>
      </c>
      <c r="O217" s="730">
        <f t="shared" si="73"/>
        <v>3167826.2142778556</v>
      </c>
      <c r="P217" s="730">
        <f t="shared" si="72"/>
        <v>16937.326118475681</v>
      </c>
      <c r="Q217" s="730">
        <f t="shared" si="74"/>
        <v>6348.3656389279395</v>
      </c>
      <c r="R217" s="730">
        <f t="shared" si="75"/>
        <v>3191111.9060352594</v>
      </c>
      <c r="Z217" s="614"/>
    </row>
    <row r="218" spans="13:26" x14ac:dyDescent="0.2">
      <c r="M218" s="614"/>
      <c r="N218" s="748">
        <f t="shared" si="71"/>
        <v>161</v>
      </c>
      <c r="O218" s="730">
        <f t="shared" si="73"/>
        <v>3191111.9060352594</v>
      </c>
      <c r="P218" s="730">
        <f t="shared" si="72"/>
        <v>16937.326118475681</v>
      </c>
      <c r="Q218" s="730">
        <f t="shared" si="74"/>
        <v>6395.0304732440063</v>
      </c>
      <c r="R218" s="730">
        <f t="shared" si="75"/>
        <v>3214444.262626979</v>
      </c>
      <c r="Z218" s="614"/>
    </row>
    <row r="219" spans="13:26" x14ac:dyDescent="0.2">
      <c r="M219" s="614"/>
      <c r="N219" s="748">
        <f t="shared" si="71"/>
        <v>162</v>
      </c>
      <c r="O219" s="730">
        <f t="shared" si="73"/>
        <v>3214444.262626979</v>
      </c>
      <c r="P219" s="730">
        <f t="shared" si="72"/>
        <v>16937.326118475681</v>
      </c>
      <c r="Q219" s="730">
        <f t="shared" si="74"/>
        <v>6441.7888245053473</v>
      </c>
      <c r="R219" s="730">
        <f t="shared" si="75"/>
        <v>3237823.37756996</v>
      </c>
      <c r="Z219" s="614"/>
    </row>
    <row r="220" spans="13:26" x14ac:dyDescent="0.2">
      <c r="M220" s="614"/>
      <c r="N220" s="748">
        <f t="shared" si="71"/>
        <v>163</v>
      </c>
      <c r="O220" s="730">
        <f t="shared" si="73"/>
        <v>3237823.37756996</v>
      </c>
      <c r="P220" s="730">
        <f t="shared" si="72"/>
        <v>16937.326118475681</v>
      </c>
      <c r="Q220" s="730">
        <f t="shared" si="74"/>
        <v>6488.6408801211574</v>
      </c>
      <c r="R220" s="730">
        <f t="shared" si="75"/>
        <v>3261249.3445685571</v>
      </c>
      <c r="Z220" s="614"/>
    </row>
    <row r="221" spans="13:26" x14ac:dyDescent="0.2">
      <c r="M221" s="614"/>
      <c r="N221" s="748">
        <f t="shared" si="71"/>
        <v>164</v>
      </c>
      <c r="O221" s="730">
        <f t="shared" si="73"/>
        <v>3261249.3445685571</v>
      </c>
      <c r="P221" s="730">
        <f t="shared" si="72"/>
        <v>16937.326118475681</v>
      </c>
      <c r="Q221" s="730">
        <f t="shared" si="74"/>
        <v>6535.5868278762036</v>
      </c>
      <c r="R221" s="730">
        <f t="shared" si="75"/>
        <v>3284722.2575149089</v>
      </c>
      <c r="Z221" s="614"/>
    </row>
    <row r="222" spans="13:26" x14ac:dyDescent="0.2">
      <c r="M222" s="614"/>
      <c r="N222" s="748">
        <f t="shared" si="71"/>
        <v>165</v>
      </c>
      <c r="O222" s="730">
        <f t="shared" si="73"/>
        <v>3284722.2575149089</v>
      </c>
      <c r="P222" s="730">
        <f t="shared" si="72"/>
        <v>16937.326118475681</v>
      </c>
      <c r="Q222" s="730">
        <f t="shared" si="74"/>
        <v>6582.6268559315731</v>
      </c>
      <c r="R222" s="730">
        <f t="shared" si="75"/>
        <v>3308242.2104893164</v>
      </c>
      <c r="Z222" s="614"/>
    </row>
    <row r="223" spans="13:26" x14ac:dyDescent="0.2">
      <c r="M223" s="614"/>
      <c r="N223" s="748">
        <f t="shared" si="71"/>
        <v>166</v>
      </c>
      <c r="O223" s="730">
        <f t="shared" si="73"/>
        <v>3308242.2104893164</v>
      </c>
      <c r="P223" s="730">
        <f t="shared" si="72"/>
        <v>16937.326118475681</v>
      </c>
      <c r="Q223" s="730">
        <f t="shared" si="74"/>
        <v>6629.7611528254347</v>
      </c>
      <c r="R223" s="730">
        <f t="shared" si="75"/>
        <v>3331809.2977606175</v>
      </c>
      <c r="Z223" s="614"/>
    </row>
    <row r="224" spans="13:26" x14ac:dyDescent="0.2">
      <c r="M224" s="614"/>
      <c r="N224" s="748">
        <f t="shared" si="71"/>
        <v>167</v>
      </c>
      <c r="O224" s="730">
        <f t="shared" si="73"/>
        <v>3331809.2977606175</v>
      </c>
      <c r="P224" s="730">
        <f t="shared" si="72"/>
        <v>16937.326118475681</v>
      </c>
      <c r="Q224" s="730">
        <f t="shared" si="74"/>
        <v>6676.9899074737859</v>
      </c>
      <c r="R224" s="730">
        <f t="shared" si="75"/>
        <v>3355423.613786567</v>
      </c>
      <c r="Z224" s="614"/>
    </row>
    <row r="225" spans="13:26" x14ac:dyDescent="0.2">
      <c r="M225" s="614"/>
      <c r="N225" s="748">
        <f t="shared" si="71"/>
        <v>168</v>
      </c>
      <c r="O225" s="730">
        <f t="shared" si="73"/>
        <v>3355423.613786567</v>
      </c>
      <c r="P225" s="730">
        <f t="shared" si="72"/>
        <v>16937.326118475681</v>
      </c>
      <c r="Q225" s="730">
        <f t="shared" si="74"/>
        <v>6724.313309171217</v>
      </c>
      <c r="R225" s="730">
        <f t="shared" si="75"/>
        <v>3379085.253214214</v>
      </c>
      <c r="Z225" s="614"/>
    </row>
    <row r="226" spans="13:26" x14ac:dyDescent="0.2">
      <c r="M226" s="614"/>
      <c r="N226" s="748">
        <f t="shared" si="71"/>
        <v>169</v>
      </c>
      <c r="O226" s="730">
        <f t="shared" si="73"/>
        <v>3379085.253214214</v>
      </c>
      <c r="P226" s="730">
        <f t="shared" si="72"/>
        <v>16937.326118475681</v>
      </c>
      <c r="Q226" s="730">
        <f t="shared" si="74"/>
        <v>6771.7315475916657</v>
      </c>
      <c r="R226" s="730">
        <f t="shared" si="75"/>
        <v>3402794.3108802815</v>
      </c>
      <c r="Z226" s="614"/>
    </row>
    <row r="227" spans="13:26" x14ac:dyDescent="0.2">
      <c r="M227" s="614"/>
      <c r="N227" s="748">
        <f t="shared" si="71"/>
        <v>170</v>
      </c>
      <c r="O227" s="730">
        <f t="shared" si="73"/>
        <v>3402794.3108802815</v>
      </c>
      <c r="P227" s="730">
        <f t="shared" si="72"/>
        <v>16937.326118475681</v>
      </c>
      <c r="Q227" s="730">
        <f t="shared" si="74"/>
        <v>6819.2448127891812</v>
      </c>
      <c r="R227" s="730">
        <f t="shared" si="75"/>
        <v>3426550.8818115466</v>
      </c>
      <c r="Z227" s="614"/>
    </row>
    <row r="228" spans="13:26" x14ac:dyDescent="0.2">
      <c r="M228" s="614"/>
      <c r="N228" s="748">
        <f t="shared" si="71"/>
        <v>171</v>
      </c>
      <c r="O228" s="730">
        <f t="shared" si="73"/>
        <v>3426550.8818115466</v>
      </c>
      <c r="P228" s="730">
        <f t="shared" si="72"/>
        <v>16937.326118475681</v>
      </c>
      <c r="Q228" s="730">
        <f t="shared" si="74"/>
        <v>6866.8532951986808</v>
      </c>
      <c r="R228" s="730">
        <f t="shared" si="75"/>
        <v>3450355.061225221</v>
      </c>
      <c r="Z228" s="614"/>
    </row>
    <row r="229" spans="13:26" x14ac:dyDescent="0.2">
      <c r="M229" s="614"/>
      <c r="N229" s="748">
        <f t="shared" si="71"/>
        <v>172</v>
      </c>
      <c r="O229" s="730">
        <f t="shared" si="73"/>
        <v>3450355.061225221</v>
      </c>
      <c r="P229" s="730">
        <f t="shared" si="72"/>
        <v>16937.326118475681</v>
      </c>
      <c r="Q229" s="730">
        <f t="shared" si="74"/>
        <v>6914.557185636716</v>
      </c>
      <c r="R229" s="730">
        <f t="shared" si="75"/>
        <v>3474206.9445293336</v>
      </c>
      <c r="Z229" s="614"/>
    </row>
    <row r="230" spans="13:26" x14ac:dyDescent="0.2">
      <c r="M230" s="614"/>
      <c r="N230" s="748">
        <f t="shared" si="71"/>
        <v>173</v>
      </c>
      <c r="O230" s="730">
        <f t="shared" si="73"/>
        <v>3474206.9445293336</v>
      </c>
      <c r="P230" s="730">
        <f t="shared" si="72"/>
        <v>16937.326118475681</v>
      </c>
      <c r="Q230" s="730">
        <f t="shared" si="74"/>
        <v>6962.3566753022387</v>
      </c>
      <c r="R230" s="730">
        <f t="shared" si="75"/>
        <v>3498106.6273231115</v>
      </c>
      <c r="Z230" s="614"/>
    </row>
    <row r="231" spans="13:26" x14ac:dyDescent="0.2">
      <c r="M231" s="614"/>
      <c r="N231" s="748">
        <f t="shared" si="71"/>
        <v>174</v>
      </c>
      <c r="O231" s="730">
        <f t="shared" si="73"/>
        <v>3498106.6273231115</v>
      </c>
      <c r="P231" s="730">
        <f t="shared" si="72"/>
        <v>16937.326118475681</v>
      </c>
      <c r="Q231" s="730">
        <f t="shared" si="74"/>
        <v>7010.2519557773658</v>
      </c>
      <c r="R231" s="730">
        <f t="shared" si="75"/>
        <v>3522054.2053973647</v>
      </c>
      <c r="Z231" s="614"/>
    </row>
    <row r="232" spans="13:26" x14ac:dyDescent="0.2">
      <c r="M232" s="614"/>
      <c r="N232" s="748">
        <f t="shared" si="71"/>
        <v>175</v>
      </c>
      <c r="O232" s="730">
        <f t="shared" si="73"/>
        <v>3522054.2053973647</v>
      </c>
      <c r="P232" s="730">
        <f t="shared" si="72"/>
        <v>16937.326118475681</v>
      </c>
      <c r="Q232" s="730">
        <f t="shared" si="74"/>
        <v>7058.2432190281461</v>
      </c>
      <c r="R232" s="730">
        <f t="shared" si="75"/>
        <v>3546049.7747348687</v>
      </c>
      <c r="Z232" s="614"/>
    </row>
    <row r="233" spans="13:26" x14ac:dyDescent="0.2">
      <c r="M233" s="614"/>
      <c r="N233" s="748">
        <f t="shared" si="71"/>
        <v>176</v>
      </c>
      <c r="O233" s="730">
        <f t="shared" si="73"/>
        <v>3546049.7747348687</v>
      </c>
      <c r="P233" s="730">
        <f t="shared" si="72"/>
        <v>16937.326118475681</v>
      </c>
      <c r="Q233" s="730">
        <f t="shared" si="74"/>
        <v>7106.3306574053331</v>
      </c>
      <c r="R233" s="730">
        <f t="shared" si="75"/>
        <v>3570093.4315107497</v>
      </c>
      <c r="Z233" s="614"/>
    </row>
    <row r="234" spans="13:26" x14ac:dyDescent="0.2">
      <c r="M234" s="614"/>
      <c r="N234" s="748">
        <f t="shared" si="71"/>
        <v>177</v>
      </c>
      <c r="O234" s="730">
        <f t="shared" si="73"/>
        <v>3570093.4315107497</v>
      </c>
      <c r="P234" s="730">
        <f t="shared" si="72"/>
        <v>16937.326118475681</v>
      </c>
      <c r="Q234" s="730">
        <f t="shared" si="74"/>
        <v>7154.5144636451505</v>
      </c>
      <c r="R234" s="730">
        <f t="shared" si="75"/>
        <v>3594185.2720928704</v>
      </c>
      <c r="Z234" s="614"/>
    </row>
    <row r="235" spans="13:26" x14ac:dyDescent="0.2">
      <c r="M235" s="614"/>
      <c r="N235" s="748">
        <f t="shared" si="71"/>
        <v>178</v>
      </c>
      <c r="O235" s="730">
        <f t="shared" si="73"/>
        <v>3594185.2720928704</v>
      </c>
      <c r="P235" s="730">
        <f t="shared" si="72"/>
        <v>16937.326118475681</v>
      </c>
      <c r="Q235" s="730">
        <f t="shared" si="74"/>
        <v>7202.7948308700716</v>
      </c>
      <c r="R235" s="730">
        <f t="shared" si="75"/>
        <v>3618325.3930422161</v>
      </c>
      <c r="Z235" s="614"/>
    </row>
    <row r="236" spans="13:26" x14ac:dyDescent="0.2">
      <c r="M236" s="614"/>
      <c r="N236" s="748">
        <f t="shared" si="71"/>
        <v>179</v>
      </c>
      <c r="O236" s="730">
        <f t="shared" si="73"/>
        <v>3618325.3930422161</v>
      </c>
      <c r="P236" s="730">
        <f t="shared" si="72"/>
        <v>16937.326118475681</v>
      </c>
      <c r="Q236" s="730">
        <f t="shared" si="74"/>
        <v>7251.1719525895869</v>
      </c>
      <c r="R236" s="730">
        <f t="shared" si="75"/>
        <v>3642513.8911132813</v>
      </c>
      <c r="Z236" s="614"/>
    </row>
    <row r="237" spans="13:26" x14ac:dyDescent="0.2">
      <c r="M237" s="614"/>
      <c r="N237" s="748">
        <f t="shared" si="71"/>
        <v>180</v>
      </c>
      <c r="O237" s="730">
        <f t="shared" si="73"/>
        <v>3642513.8911132813</v>
      </c>
      <c r="P237" s="730">
        <f t="shared" si="72"/>
        <v>16937.326118475681</v>
      </c>
      <c r="Q237" s="730">
        <f t="shared" si="74"/>
        <v>7299.6460227009829</v>
      </c>
      <c r="R237" s="730">
        <f t="shared" si="75"/>
        <v>3666750.8632544582</v>
      </c>
      <c r="Z237" s="614"/>
    </row>
    <row r="238" spans="13:26" x14ac:dyDescent="0.2">
      <c r="M238" s="614"/>
      <c r="N238" s="748">
        <f t="shared" si="71"/>
        <v>181</v>
      </c>
      <c r="O238" s="730">
        <f t="shared" si="73"/>
        <v>3666750.8632544582</v>
      </c>
      <c r="P238" s="730">
        <f t="shared" si="72"/>
        <v>16937.326118475681</v>
      </c>
      <c r="Q238" s="730">
        <f t="shared" si="74"/>
        <v>7348.2172354901222</v>
      </c>
      <c r="R238" s="730">
        <f t="shared" si="75"/>
        <v>3691036.4066084241</v>
      </c>
      <c r="Z238" s="614"/>
    </row>
    <row r="239" spans="13:26" x14ac:dyDescent="0.2">
      <c r="M239" s="614"/>
      <c r="N239" s="748">
        <f t="shared" si="71"/>
        <v>182</v>
      </c>
      <c r="O239" s="730">
        <f t="shared" si="73"/>
        <v>3691036.4066084241</v>
      </c>
      <c r="P239" s="730">
        <f t="shared" si="72"/>
        <v>16937.326118475681</v>
      </c>
      <c r="Q239" s="730">
        <f t="shared" si="74"/>
        <v>7396.8857856322129</v>
      </c>
      <c r="R239" s="730">
        <f t="shared" si="75"/>
        <v>3715370.6185125322</v>
      </c>
      <c r="Z239" s="614"/>
    </row>
    <row r="240" spans="13:26" x14ac:dyDescent="0.2">
      <c r="M240" s="614"/>
      <c r="N240" s="748">
        <f t="shared" si="71"/>
        <v>183</v>
      </c>
      <c r="O240" s="730">
        <f t="shared" si="73"/>
        <v>3715370.6185125322</v>
      </c>
      <c r="P240" s="730">
        <f t="shared" si="72"/>
        <v>16937.326118475681</v>
      </c>
      <c r="Q240" s="730">
        <f t="shared" si="74"/>
        <v>7445.6518681925991</v>
      </c>
      <c r="R240" s="730">
        <f t="shared" si="75"/>
        <v>3739753.5964992004</v>
      </c>
      <c r="Z240" s="614"/>
    </row>
    <row r="241" spans="13:26" x14ac:dyDescent="0.2">
      <c r="M241" s="614"/>
      <c r="N241" s="748">
        <f t="shared" si="71"/>
        <v>184</v>
      </c>
      <c r="O241" s="730">
        <f t="shared" si="73"/>
        <v>3739753.5964992004</v>
      </c>
      <c r="P241" s="730">
        <f t="shared" si="72"/>
        <v>16937.326118475681</v>
      </c>
      <c r="Q241" s="730">
        <f t="shared" si="74"/>
        <v>7494.5156786275375</v>
      </c>
      <c r="R241" s="730">
        <f t="shared" si="75"/>
        <v>3764185.4382963036</v>
      </c>
      <c r="Z241" s="614"/>
    </row>
    <row r="242" spans="13:26" x14ac:dyDescent="0.2">
      <c r="M242" s="614"/>
      <c r="N242" s="748">
        <f t="shared" si="71"/>
        <v>185</v>
      </c>
      <c r="O242" s="730">
        <f t="shared" si="73"/>
        <v>3764185.4382963036</v>
      </c>
      <c r="P242" s="730">
        <f t="shared" si="72"/>
        <v>16937.326118475681</v>
      </c>
      <c r="Q242" s="730">
        <f t="shared" si="74"/>
        <v>7543.4774127849814</v>
      </c>
      <c r="R242" s="730">
        <f t="shared" si="75"/>
        <v>3788666.2418275643</v>
      </c>
      <c r="Z242" s="614"/>
    </row>
    <row r="243" spans="13:26" x14ac:dyDescent="0.2">
      <c r="M243" s="614"/>
      <c r="N243" s="748">
        <f t="shared" si="71"/>
        <v>186</v>
      </c>
      <c r="O243" s="730">
        <f t="shared" si="73"/>
        <v>3788666.2418275643</v>
      </c>
      <c r="P243" s="730">
        <f t="shared" si="72"/>
        <v>16937.326118475681</v>
      </c>
      <c r="Q243" s="730">
        <f t="shared" si="74"/>
        <v>7592.5372669053659</v>
      </c>
      <c r="R243" s="730">
        <f t="shared" si="75"/>
        <v>3813196.1052129455</v>
      </c>
      <c r="Z243" s="614"/>
    </row>
    <row r="244" spans="13:26" x14ac:dyDescent="0.2">
      <c r="M244" s="614"/>
      <c r="N244" s="748">
        <f t="shared" si="71"/>
        <v>187</v>
      </c>
      <c r="O244" s="730">
        <f t="shared" si="73"/>
        <v>3813196.1052129455</v>
      </c>
      <c r="P244" s="730">
        <f t="shared" si="72"/>
        <v>16937.326118475681</v>
      </c>
      <c r="Q244" s="730">
        <f t="shared" si="74"/>
        <v>7641.6954376223948</v>
      </c>
      <c r="R244" s="730">
        <f t="shared" si="75"/>
        <v>3837775.1267690435</v>
      </c>
      <c r="Z244" s="614"/>
    </row>
    <row r="245" spans="13:26" x14ac:dyDescent="0.2">
      <c r="M245" s="614"/>
      <c r="N245" s="748">
        <f t="shared" si="71"/>
        <v>188</v>
      </c>
      <c r="O245" s="730">
        <f t="shared" si="73"/>
        <v>3837775.1267690435</v>
      </c>
      <c r="P245" s="730">
        <f t="shared" si="72"/>
        <v>16937.326118475681</v>
      </c>
      <c r="Q245" s="730">
        <f t="shared" si="74"/>
        <v>7690.9521219638282</v>
      </c>
      <c r="R245" s="730">
        <f t="shared" si="75"/>
        <v>3862403.405009483</v>
      </c>
      <c r="Z245" s="614"/>
    </row>
    <row r="246" spans="13:26" x14ac:dyDescent="0.2">
      <c r="M246" s="614"/>
      <c r="N246" s="748">
        <f t="shared" si="71"/>
        <v>189</v>
      </c>
      <c r="O246" s="730">
        <f t="shared" si="73"/>
        <v>3862403.405009483</v>
      </c>
      <c r="P246" s="730">
        <f t="shared" si="72"/>
        <v>16937.326118475681</v>
      </c>
      <c r="Q246" s="730">
        <f t="shared" si="74"/>
        <v>7740.307517352272</v>
      </c>
      <c r="R246" s="730">
        <f t="shared" si="75"/>
        <v>3887081.0386453108</v>
      </c>
      <c r="Z246" s="614"/>
    </row>
    <row r="247" spans="13:26" x14ac:dyDescent="0.2">
      <c r="M247" s="614"/>
      <c r="N247" s="748">
        <f t="shared" si="71"/>
        <v>190</v>
      </c>
      <c r="O247" s="730">
        <f t="shared" si="73"/>
        <v>3887081.0386453108</v>
      </c>
      <c r="P247" s="730">
        <f t="shared" si="72"/>
        <v>16937.326118475681</v>
      </c>
      <c r="Q247" s="730">
        <f t="shared" si="74"/>
        <v>7789.7618216059718</v>
      </c>
      <c r="R247" s="730">
        <f t="shared" si="75"/>
        <v>3911808.1265853927</v>
      </c>
      <c r="Z247" s="614"/>
    </row>
    <row r="248" spans="13:26" x14ac:dyDescent="0.2">
      <c r="M248" s="614"/>
      <c r="N248" s="748">
        <f t="shared" si="71"/>
        <v>191</v>
      </c>
      <c r="O248" s="730">
        <f t="shared" si="73"/>
        <v>3911808.1265853927</v>
      </c>
      <c r="P248" s="730">
        <f t="shared" si="72"/>
        <v>16937.326118475681</v>
      </c>
      <c r="Q248" s="730">
        <f t="shared" si="74"/>
        <v>7839.3152329396016</v>
      </c>
      <c r="R248" s="730">
        <f t="shared" si="75"/>
        <v>3936584.7679368081</v>
      </c>
      <c r="Z248" s="614"/>
    </row>
    <row r="249" spans="13:26" x14ac:dyDescent="0.2">
      <c r="M249" s="614"/>
      <c r="N249" s="748">
        <f t="shared" si="71"/>
        <v>192</v>
      </c>
      <c r="O249" s="730">
        <f t="shared" si="73"/>
        <v>3936584.7679368081</v>
      </c>
      <c r="P249" s="730">
        <f t="shared" si="72"/>
        <v>16937.326118475681</v>
      </c>
      <c r="Q249" s="730">
        <f t="shared" si="74"/>
        <v>7888.9679499650592</v>
      </c>
      <c r="R249" s="730">
        <f t="shared" si="75"/>
        <v>3961411.0620052489</v>
      </c>
      <c r="Z249" s="614"/>
    </row>
    <row r="250" spans="13:26" x14ac:dyDescent="0.2">
      <c r="M250" s="614"/>
      <c r="N250" s="748">
        <f t="shared" si="71"/>
        <v>193</v>
      </c>
      <c r="O250" s="730">
        <f t="shared" si="73"/>
        <v>3961411.0620052489</v>
      </c>
      <c r="P250" s="730">
        <f t="shared" si="72"/>
        <v>16937.326118475681</v>
      </c>
      <c r="Q250" s="730">
        <f t="shared" si="74"/>
        <v>7938.7201716922664</v>
      </c>
      <c r="R250" s="730">
        <f t="shared" si="75"/>
        <v>3986287.1082954169</v>
      </c>
      <c r="Z250" s="614"/>
    </row>
    <row r="251" spans="13:26" x14ac:dyDescent="0.2">
      <c r="M251" s="614"/>
      <c r="N251" s="748">
        <f t="shared" si="71"/>
        <v>194</v>
      </c>
      <c r="O251" s="730">
        <f t="shared" si="73"/>
        <v>3986287.1082954169</v>
      </c>
      <c r="P251" s="730">
        <f t="shared" si="72"/>
        <v>16937.326118475681</v>
      </c>
      <c r="Q251" s="730">
        <f t="shared" si="74"/>
        <v>7988.572097529961</v>
      </c>
      <c r="R251" s="730">
        <f t="shared" si="75"/>
        <v>4011213.0065114228</v>
      </c>
      <c r="Z251" s="614"/>
    </row>
    <row r="252" spans="13:26" x14ac:dyDescent="0.2">
      <c r="M252" s="614"/>
      <c r="N252" s="748">
        <f t="shared" ref="N252:N315" si="76">N251+1</f>
        <v>195</v>
      </c>
      <c r="O252" s="730">
        <f t="shared" si="73"/>
        <v>4011213.0065114228</v>
      </c>
      <c r="P252" s="730">
        <f t="shared" ref="P252:P315" si="77">P251</f>
        <v>16937.326118475681</v>
      </c>
      <c r="Q252" s="730">
        <f t="shared" si="74"/>
        <v>8038.5239272864992</v>
      </c>
      <c r="R252" s="730">
        <f t="shared" si="75"/>
        <v>4036188.8565571848</v>
      </c>
      <c r="Z252" s="614"/>
    </row>
    <row r="253" spans="13:26" x14ac:dyDescent="0.2">
      <c r="M253" s="614"/>
      <c r="N253" s="748">
        <f t="shared" si="76"/>
        <v>196</v>
      </c>
      <c r="O253" s="730">
        <f t="shared" ref="O253:O316" si="78">R252</f>
        <v>4036188.8565571848</v>
      </c>
      <c r="P253" s="730">
        <f t="shared" si="77"/>
        <v>16937.326118475681</v>
      </c>
      <c r="Q253" s="730">
        <f t="shared" ref="Q253:Q316" si="79">O253*$P$52</f>
        <v>8088.5758611706551</v>
      </c>
      <c r="R253" s="730">
        <f t="shared" ref="R253:R316" si="80">O253+P253+Q253</f>
        <v>4061214.7585368315</v>
      </c>
      <c r="Z253" s="614"/>
    </row>
    <row r="254" spans="13:26" x14ac:dyDescent="0.2">
      <c r="M254" s="614"/>
      <c r="N254" s="748">
        <f t="shared" si="76"/>
        <v>197</v>
      </c>
      <c r="O254" s="730">
        <f t="shared" si="78"/>
        <v>4061214.7585368315</v>
      </c>
      <c r="P254" s="730">
        <f t="shared" si="77"/>
        <v>16937.326118475681</v>
      </c>
      <c r="Q254" s="730">
        <f t="shared" si="79"/>
        <v>8138.7280997924272</v>
      </c>
      <c r="R254" s="730">
        <f t="shared" si="80"/>
        <v>4086290.8127550995</v>
      </c>
      <c r="Z254" s="614"/>
    </row>
    <row r="255" spans="13:26" x14ac:dyDescent="0.2">
      <c r="M255" s="614"/>
      <c r="N255" s="748">
        <f t="shared" si="76"/>
        <v>198</v>
      </c>
      <c r="O255" s="730">
        <f t="shared" si="78"/>
        <v>4086290.8127550995</v>
      </c>
      <c r="P255" s="730">
        <f t="shared" si="77"/>
        <v>16937.326118475681</v>
      </c>
      <c r="Q255" s="730">
        <f t="shared" si="79"/>
        <v>8188.9808441638343</v>
      </c>
      <c r="R255" s="730">
        <f t="shared" si="80"/>
        <v>4111417.1197177391</v>
      </c>
      <c r="Z255" s="614"/>
    </row>
    <row r="256" spans="13:26" x14ac:dyDescent="0.2">
      <c r="M256" s="614"/>
      <c r="N256" s="748">
        <f t="shared" si="76"/>
        <v>199</v>
      </c>
      <c r="O256" s="730">
        <f t="shared" si="78"/>
        <v>4111417.1197177391</v>
      </c>
      <c r="P256" s="730">
        <f t="shared" si="77"/>
        <v>16937.326118475681</v>
      </c>
      <c r="Q256" s="730">
        <f t="shared" si="79"/>
        <v>8239.3342956997294</v>
      </c>
      <c r="R256" s="730">
        <f t="shared" si="80"/>
        <v>4136593.7801319147</v>
      </c>
      <c r="Z256" s="614"/>
    </row>
    <row r="257" spans="13:26" x14ac:dyDescent="0.2">
      <c r="M257" s="614"/>
      <c r="N257" s="748">
        <f t="shared" si="76"/>
        <v>200</v>
      </c>
      <c r="O257" s="730">
        <f t="shared" si="78"/>
        <v>4136593.7801319147</v>
      </c>
      <c r="P257" s="730">
        <f t="shared" si="77"/>
        <v>16937.326118475681</v>
      </c>
      <c r="Q257" s="730">
        <f t="shared" si="79"/>
        <v>8289.7886562186013</v>
      </c>
      <c r="R257" s="730">
        <f t="shared" si="80"/>
        <v>4161820.8949066089</v>
      </c>
      <c r="Z257" s="614"/>
    </row>
    <row r="258" spans="13:26" x14ac:dyDescent="0.2">
      <c r="M258" s="614"/>
      <c r="N258" s="748">
        <f t="shared" si="76"/>
        <v>201</v>
      </c>
      <c r="O258" s="730">
        <f t="shared" si="78"/>
        <v>4161820.8949066089</v>
      </c>
      <c r="P258" s="730">
        <f t="shared" si="77"/>
        <v>16937.326118475681</v>
      </c>
      <c r="Q258" s="730">
        <f t="shared" si="79"/>
        <v>8340.3441279433864</v>
      </c>
      <c r="R258" s="730">
        <f t="shared" si="80"/>
        <v>4187098.5651530279</v>
      </c>
      <c r="Z258" s="614"/>
    </row>
    <row r="259" spans="13:26" x14ac:dyDescent="0.2">
      <c r="M259" s="614"/>
      <c r="N259" s="748">
        <f t="shared" si="76"/>
        <v>202</v>
      </c>
      <c r="O259" s="730">
        <f t="shared" si="78"/>
        <v>4187098.5651530279</v>
      </c>
      <c r="P259" s="730">
        <f t="shared" si="77"/>
        <v>16937.326118475681</v>
      </c>
      <c r="Q259" s="730">
        <f t="shared" si="79"/>
        <v>8391.000913502281</v>
      </c>
      <c r="R259" s="730">
        <f t="shared" si="80"/>
        <v>4212426.8921850063</v>
      </c>
      <c r="Z259" s="614"/>
    </row>
    <row r="260" spans="13:26" x14ac:dyDescent="0.2">
      <c r="M260" s="614"/>
      <c r="N260" s="748">
        <f t="shared" si="76"/>
        <v>203</v>
      </c>
      <c r="O260" s="730">
        <f t="shared" si="78"/>
        <v>4212426.8921850063</v>
      </c>
      <c r="P260" s="730">
        <f t="shared" si="77"/>
        <v>16937.326118475681</v>
      </c>
      <c r="Q260" s="730">
        <f t="shared" si="79"/>
        <v>8441.7592159295491</v>
      </c>
      <c r="R260" s="730">
        <f t="shared" si="80"/>
        <v>4237805.9775194116</v>
      </c>
      <c r="Z260" s="614"/>
    </row>
    <row r="261" spans="13:26" x14ac:dyDescent="0.2">
      <c r="M261" s="614"/>
      <c r="N261" s="748">
        <f t="shared" si="76"/>
        <v>204</v>
      </c>
      <c r="O261" s="730">
        <f t="shared" si="78"/>
        <v>4237805.9775194116</v>
      </c>
      <c r="P261" s="730">
        <f t="shared" si="77"/>
        <v>16937.326118475681</v>
      </c>
      <c r="Q261" s="730">
        <f t="shared" si="79"/>
        <v>8492.6192386663351</v>
      </c>
      <c r="R261" s="730">
        <f t="shared" si="80"/>
        <v>4263235.9228765536</v>
      </c>
      <c r="Z261" s="614"/>
    </row>
    <row r="262" spans="13:26" x14ac:dyDescent="0.2">
      <c r="M262" s="614"/>
      <c r="N262" s="748">
        <f t="shared" si="76"/>
        <v>205</v>
      </c>
      <c r="O262" s="730">
        <f t="shared" si="78"/>
        <v>4263235.9228765536</v>
      </c>
      <c r="P262" s="730">
        <f t="shared" si="77"/>
        <v>16937.326118475681</v>
      </c>
      <c r="Q262" s="730">
        <f t="shared" si="79"/>
        <v>8543.5811855614866</v>
      </c>
      <c r="R262" s="730">
        <f t="shared" si="80"/>
        <v>4288716.830180591</v>
      </c>
      <c r="Z262" s="614"/>
    </row>
    <row r="263" spans="13:26" x14ac:dyDescent="0.2">
      <c r="M263" s="614"/>
      <c r="N263" s="748">
        <f t="shared" si="76"/>
        <v>206</v>
      </c>
      <c r="O263" s="730">
        <f t="shared" si="78"/>
        <v>4288716.830180591</v>
      </c>
      <c r="P263" s="730">
        <f t="shared" si="77"/>
        <v>16937.326118475681</v>
      </c>
      <c r="Q263" s="730">
        <f t="shared" si="79"/>
        <v>8594.6452608723648</v>
      </c>
      <c r="R263" s="730">
        <f t="shared" si="80"/>
        <v>4314248.801559939</v>
      </c>
      <c r="Z263" s="614"/>
    </row>
    <row r="264" spans="13:26" x14ac:dyDescent="0.2">
      <c r="M264" s="614"/>
      <c r="N264" s="748">
        <f t="shared" si="76"/>
        <v>207</v>
      </c>
      <c r="O264" s="730">
        <f t="shared" si="78"/>
        <v>4314248.801559939</v>
      </c>
      <c r="P264" s="730">
        <f t="shared" si="77"/>
        <v>16937.326118475681</v>
      </c>
      <c r="Q264" s="730">
        <f t="shared" si="79"/>
        <v>8645.8116692656658</v>
      </c>
      <c r="R264" s="730">
        <f t="shared" si="80"/>
        <v>4339831.9393476807</v>
      </c>
      <c r="Z264" s="614"/>
    </row>
    <row r="265" spans="13:26" x14ac:dyDescent="0.2">
      <c r="M265" s="614"/>
      <c r="N265" s="748">
        <f t="shared" si="76"/>
        <v>208</v>
      </c>
      <c r="O265" s="730">
        <f t="shared" si="78"/>
        <v>4339831.9393476807</v>
      </c>
      <c r="P265" s="730">
        <f t="shared" si="77"/>
        <v>16937.326118475681</v>
      </c>
      <c r="Q265" s="730">
        <f t="shared" si="79"/>
        <v>8697.0806158182404</v>
      </c>
      <c r="R265" s="730">
        <f t="shared" si="80"/>
        <v>4365466.3460819749</v>
      </c>
      <c r="Z265" s="614"/>
    </row>
    <row r="266" spans="13:26" x14ac:dyDescent="0.2">
      <c r="M266" s="614"/>
      <c r="N266" s="748">
        <f t="shared" si="76"/>
        <v>209</v>
      </c>
      <c r="O266" s="730">
        <f t="shared" si="78"/>
        <v>4365466.3460819749</v>
      </c>
      <c r="P266" s="730">
        <f t="shared" si="77"/>
        <v>16937.326118475681</v>
      </c>
      <c r="Q266" s="730">
        <f t="shared" si="79"/>
        <v>8748.4523060179181</v>
      </c>
      <c r="R266" s="730">
        <f t="shared" si="80"/>
        <v>4391152.1245064689</v>
      </c>
      <c r="Z266" s="614"/>
    </row>
    <row r="267" spans="13:26" x14ac:dyDescent="0.2">
      <c r="M267" s="614"/>
      <c r="N267" s="748">
        <f t="shared" si="76"/>
        <v>210</v>
      </c>
      <c r="O267" s="730">
        <f t="shared" si="78"/>
        <v>4391152.1245064689</v>
      </c>
      <c r="P267" s="730">
        <f t="shared" si="77"/>
        <v>16937.326118475681</v>
      </c>
      <c r="Q267" s="730">
        <f t="shared" si="79"/>
        <v>8799.926945764324</v>
      </c>
      <c r="R267" s="730">
        <f t="shared" si="80"/>
        <v>4416889.3775707092</v>
      </c>
      <c r="Z267" s="614"/>
    </row>
    <row r="268" spans="13:26" x14ac:dyDescent="0.2">
      <c r="M268" s="614"/>
      <c r="N268" s="748">
        <f t="shared" si="76"/>
        <v>211</v>
      </c>
      <c r="O268" s="730">
        <f t="shared" si="78"/>
        <v>4416889.3775707092</v>
      </c>
      <c r="P268" s="730">
        <f t="shared" si="77"/>
        <v>16937.326118475681</v>
      </c>
      <c r="Q268" s="730">
        <f t="shared" si="79"/>
        <v>8851.5047413697121</v>
      </c>
      <c r="R268" s="730">
        <f t="shared" si="80"/>
        <v>4442678.2084305547</v>
      </c>
      <c r="Z268" s="614"/>
    </row>
    <row r="269" spans="13:26" x14ac:dyDescent="0.2">
      <c r="M269" s="614"/>
      <c r="N269" s="748">
        <f t="shared" si="76"/>
        <v>212</v>
      </c>
      <c r="O269" s="730">
        <f t="shared" si="78"/>
        <v>4442678.2084305547</v>
      </c>
      <c r="P269" s="730">
        <f t="shared" si="77"/>
        <v>16937.326118475681</v>
      </c>
      <c r="Q269" s="730">
        <f t="shared" si="79"/>
        <v>8903.1858995597904</v>
      </c>
      <c r="R269" s="730">
        <f t="shared" si="80"/>
        <v>4468518.7204485899</v>
      </c>
      <c r="Z269" s="614"/>
    </row>
    <row r="270" spans="13:26" x14ac:dyDescent="0.2">
      <c r="M270" s="614"/>
      <c r="N270" s="748">
        <f t="shared" si="76"/>
        <v>213</v>
      </c>
      <c r="O270" s="730">
        <f t="shared" si="78"/>
        <v>4468518.7204485899</v>
      </c>
      <c r="P270" s="730">
        <f t="shared" si="77"/>
        <v>16937.326118475681</v>
      </c>
      <c r="Q270" s="730">
        <f t="shared" si="79"/>
        <v>8954.9706274745422</v>
      </c>
      <c r="R270" s="730">
        <f t="shared" si="80"/>
        <v>4494411.0171945402</v>
      </c>
      <c r="Z270" s="614"/>
    </row>
    <row r="271" spans="13:26" x14ac:dyDescent="0.2">
      <c r="M271" s="614"/>
      <c r="N271" s="748">
        <f t="shared" si="76"/>
        <v>214</v>
      </c>
      <c r="O271" s="730">
        <f t="shared" si="78"/>
        <v>4494411.0171945402</v>
      </c>
      <c r="P271" s="730">
        <f t="shared" si="77"/>
        <v>16937.326118475681</v>
      </c>
      <c r="Q271" s="730">
        <f t="shared" si="79"/>
        <v>9006.8591326690694</v>
      </c>
      <c r="R271" s="730">
        <f t="shared" si="80"/>
        <v>4520355.2024456849</v>
      </c>
      <c r="Z271" s="614"/>
    </row>
    <row r="272" spans="13:26" x14ac:dyDescent="0.2">
      <c r="M272" s="614"/>
      <c r="N272" s="748">
        <f t="shared" si="76"/>
        <v>215</v>
      </c>
      <c r="O272" s="730">
        <f t="shared" si="78"/>
        <v>4520355.2024456849</v>
      </c>
      <c r="P272" s="730">
        <f t="shared" si="77"/>
        <v>16937.326118475681</v>
      </c>
      <c r="Q272" s="730">
        <f t="shared" si="79"/>
        <v>9058.8516231144131</v>
      </c>
      <c r="R272" s="730">
        <f t="shared" si="80"/>
        <v>4546351.3801872749</v>
      </c>
      <c r="Z272" s="614"/>
    </row>
    <row r="273" spans="13:26" x14ac:dyDescent="0.2">
      <c r="M273" s="614"/>
      <c r="N273" s="748">
        <f t="shared" si="76"/>
        <v>216</v>
      </c>
      <c r="O273" s="730">
        <f t="shared" si="78"/>
        <v>4546351.3801872749</v>
      </c>
      <c r="P273" s="730">
        <f t="shared" si="77"/>
        <v>16937.326118475681</v>
      </c>
      <c r="Q273" s="730">
        <f t="shared" si="79"/>
        <v>9110.9483071983886</v>
      </c>
      <c r="R273" s="730">
        <f t="shared" si="80"/>
        <v>4572399.6546129491</v>
      </c>
      <c r="Z273" s="614"/>
    </row>
    <row r="274" spans="13:26" x14ac:dyDescent="0.2">
      <c r="M274" s="614"/>
      <c r="N274" s="748">
        <f t="shared" si="76"/>
        <v>217</v>
      </c>
      <c r="O274" s="730">
        <f t="shared" si="78"/>
        <v>4572399.6546129491</v>
      </c>
      <c r="P274" s="730">
        <f t="shared" si="77"/>
        <v>16937.326118475681</v>
      </c>
      <c r="Q274" s="730">
        <f t="shared" si="79"/>
        <v>9163.1493937264295</v>
      </c>
      <c r="R274" s="730">
        <f t="shared" si="80"/>
        <v>4598500.130125151</v>
      </c>
      <c r="Z274" s="614"/>
    </row>
    <row r="275" spans="13:26" x14ac:dyDescent="0.2">
      <c r="M275" s="614"/>
      <c r="N275" s="748">
        <f t="shared" si="76"/>
        <v>218</v>
      </c>
      <c r="O275" s="730">
        <f t="shared" si="78"/>
        <v>4598500.130125151</v>
      </c>
      <c r="P275" s="730">
        <f t="shared" si="77"/>
        <v>16937.326118475681</v>
      </c>
      <c r="Q275" s="730">
        <f t="shared" si="79"/>
        <v>9215.455091922413</v>
      </c>
      <c r="R275" s="730">
        <f t="shared" si="80"/>
        <v>4624652.9113355493</v>
      </c>
      <c r="Z275" s="614"/>
    </row>
    <row r="276" spans="13:26" x14ac:dyDescent="0.2">
      <c r="M276" s="614"/>
      <c r="N276" s="748">
        <f t="shared" si="76"/>
        <v>219</v>
      </c>
      <c r="O276" s="730">
        <f t="shared" si="78"/>
        <v>4624652.9113355493</v>
      </c>
      <c r="P276" s="730">
        <f t="shared" si="77"/>
        <v>16937.326118475681</v>
      </c>
      <c r="Q276" s="730">
        <f t="shared" si="79"/>
        <v>9267.8656114295081</v>
      </c>
      <c r="R276" s="730">
        <f t="shared" si="80"/>
        <v>4650858.1030654544</v>
      </c>
      <c r="Z276" s="614"/>
    </row>
    <row r="277" spans="13:26" x14ac:dyDescent="0.2">
      <c r="M277" s="614"/>
      <c r="N277" s="748">
        <f t="shared" si="76"/>
        <v>220</v>
      </c>
      <c r="O277" s="730">
        <f t="shared" si="78"/>
        <v>4650858.1030654544</v>
      </c>
      <c r="P277" s="730">
        <f t="shared" si="77"/>
        <v>16937.326118475681</v>
      </c>
      <c r="Q277" s="730">
        <f t="shared" si="79"/>
        <v>9320.381162311005</v>
      </c>
      <c r="R277" s="730">
        <f t="shared" si="80"/>
        <v>4677115.8103462411</v>
      </c>
      <c r="Z277" s="614"/>
    </row>
    <row r="278" spans="13:26" x14ac:dyDescent="0.2">
      <c r="M278" s="614"/>
      <c r="N278" s="748">
        <f t="shared" si="76"/>
        <v>221</v>
      </c>
      <c r="O278" s="730">
        <f t="shared" si="78"/>
        <v>4677115.8103462411</v>
      </c>
      <c r="P278" s="730">
        <f t="shared" si="77"/>
        <v>16937.326118475681</v>
      </c>
      <c r="Q278" s="730">
        <f t="shared" si="79"/>
        <v>9373.0019550511679</v>
      </c>
      <c r="R278" s="730">
        <f t="shared" si="80"/>
        <v>4703426.1384197678</v>
      </c>
      <c r="Z278" s="614"/>
    </row>
    <row r="279" spans="13:26" x14ac:dyDescent="0.2">
      <c r="M279" s="614"/>
      <c r="N279" s="748">
        <f t="shared" si="76"/>
        <v>222</v>
      </c>
      <c r="O279" s="730">
        <f t="shared" si="78"/>
        <v>4703426.1384197678</v>
      </c>
      <c r="P279" s="730">
        <f t="shared" si="77"/>
        <v>16937.326118475681</v>
      </c>
      <c r="Q279" s="730">
        <f t="shared" si="79"/>
        <v>9425.7282005560774</v>
      </c>
      <c r="R279" s="730">
        <f t="shared" si="80"/>
        <v>4729789.1927387994</v>
      </c>
      <c r="Z279" s="614"/>
    </row>
    <row r="280" spans="13:26" x14ac:dyDescent="0.2">
      <c r="M280" s="614"/>
      <c r="N280" s="748">
        <f t="shared" si="76"/>
        <v>223</v>
      </c>
      <c r="O280" s="730">
        <f t="shared" si="78"/>
        <v>4729789.1927387994</v>
      </c>
      <c r="P280" s="730">
        <f t="shared" si="77"/>
        <v>16937.326118475681</v>
      </c>
      <c r="Q280" s="730">
        <f t="shared" si="79"/>
        <v>9478.5601101544653</v>
      </c>
      <c r="R280" s="730">
        <f t="shared" si="80"/>
        <v>4756205.0789674297</v>
      </c>
      <c r="Z280" s="614"/>
    </row>
    <row r="281" spans="13:26" x14ac:dyDescent="0.2">
      <c r="M281" s="614"/>
      <c r="N281" s="748">
        <f t="shared" si="76"/>
        <v>224</v>
      </c>
      <c r="O281" s="730">
        <f t="shared" si="78"/>
        <v>4756205.0789674297</v>
      </c>
      <c r="P281" s="730">
        <f t="shared" si="77"/>
        <v>16937.326118475681</v>
      </c>
      <c r="Q281" s="730">
        <f t="shared" si="79"/>
        <v>9531.4978955985735</v>
      </c>
      <c r="R281" s="730">
        <f t="shared" si="80"/>
        <v>4782673.9029815039</v>
      </c>
      <c r="Z281" s="614"/>
    </row>
    <row r="282" spans="13:26" x14ac:dyDescent="0.2">
      <c r="M282" s="614"/>
      <c r="N282" s="748">
        <f t="shared" si="76"/>
        <v>225</v>
      </c>
      <c r="O282" s="730">
        <f t="shared" si="78"/>
        <v>4782673.9029815039</v>
      </c>
      <c r="P282" s="730">
        <f t="shared" si="77"/>
        <v>16937.326118475681</v>
      </c>
      <c r="Q282" s="730">
        <f t="shared" si="79"/>
        <v>9584.5417690649992</v>
      </c>
      <c r="R282" s="730">
        <f t="shared" si="80"/>
        <v>4809195.7708690446</v>
      </c>
      <c r="Z282" s="614"/>
    </row>
    <row r="283" spans="13:26" x14ac:dyDescent="0.2">
      <c r="M283" s="614"/>
      <c r="N283" s="748">
        <f t="shared" si="76"/>
        <v>226</v>
      </c>
      <c r="O283" s="730">
        <f t="shared" si="78"/>
        <v>4809195.7708690446</v>
      </c>
      <c r="P283" s="730">
        <f t="shared" si="77"/>
        <v>16937.326118475681</v>
      </c>
      <c r="Q283" s="730">
        <f t="shared" si="79"/>
        <v>9637.6919431555416</v>
      </c>
      <c r="R283" s="730">
        <f t="shared" si="80"/>
        <v>4835770.7889306759</v>
      </c>
      <c r="Z283" s="614"/>
    </row>
    <row r="284" spans="13:26" x14ac:dyDescent="0.2">
      <c r="M284" s="614"/>
      <c r="N284" s="748">
        <f t="shared" si="76"/>
        <v>227</v>
      </c>
      <c r="O284" s="730">
        <f t="shared" si="78"/>
        <v>4835770.7889306759</v>
      </c>
      <c r="P284" s="730">
        <f t="shared" si="77"/>
        <v>16937.326118475681</v>
      </c>
      <c r="Q284" s="730">
        <f t="shared" si="79"/>
        <v>9690.9486308980559</v>
      </c>
      <c r="R284" s="730">
        <f t="shared" si="80"/>
        <v>4862399.06368005</v>
      </c>
      <c r="Z284" s="614"/>
    </row>
    <row r="285" spans="13:26" x14ac:dyDescent="0.2">
      <c r="M285" s="614"/>
      <c r="N285" s="748">
        <f t="shared" si="76"/>
        <v>228</v>
      </c>
      <c r="O285" s="730">
        <f t="shared" si="78"/>
        <v>4862399.06368005</v>
      </c>
      <c r="P285" s="730">
        <f t="shared" si="77"/>
        <v>16937.326118475681</v>
      </c>
      <c r="Q285" s="730">
        <f t="shared" si="79"/>
        <v>9744.3120457473124</v>
      </c>
      <c r="R285" s="730">
        <f t="shared" si="80"/>
        <v>4889080.7018442731</v>
      </c>
      <c r="Z285" s="614"/>
    </row>
    <row r="286" spans="13:26" x14ac:dyDescent="0.2">
      <c r="M286" s="614"/>
      <c r="N286" s="748">
        <f t="shared" si="76"/>
        <v>229</v>
      </c>
      <c r="O286" s="730">
        <f t="shared" si="78"/>
        <v>4889080.7018442731</v>
      </c>
      <c r="P286" s="730">
        <f t="shared" si="77"/>
        <v>16937.326118475681</v>
      </c>
      <c r="Q286" s="730">
        <f t="shared" si="79"/>
        <v>9797.7824015858441</v>
      </c>
      <c r="R286" s="730">
        <f t="shared" si="80"/>
        <v>4915815.8103643348</v>
      </c>
      <c r="Z286" s="614"/>
    </row>
    <row r="287" spans="13:26" x14ac:dyDescent="0.2">
      <c r="M287" s="614"/>
      <c r="N287" s="748">
        <f t="shared" si="76"/>
        <v>230</v>
      </c>
      <c r="O287" s="730">
        <f t="shared" si="78"/>
        <v>4915815.8103643348</v>
      </c>
      <c r="P287" s="730">
        <f t="shared" si="77"/>
        <v>16937.326118475681</v>
      </c>
      <c r="Q287" s="730">
        <f t="shared" si="79"/>
        <v>9851.3599127248053</v>
      </c>
      <c r="R287" s="730">
        <f t="shared" si="80"/>
        <v>4942604.4963955358</v>
      </c>
      <c r="Z287" s="614"/>
    </row>
    <row r="288" spans="13:26" x14ac:dyDescent="0.2">
      <c r="M288" s="614"/>
      <c r="N288" s="748">
        <f t="shared" si="76"/>
        <v>231</v>
      </c>
      <c r="O288" s="730">
        <f t="shared" si="78"/>
        <v>4942604.4963955358</v>
      </c>
      <c r="P288" s="730">
        <f t="shared" si="77"/>
        <v>16937.326118475681</v>
      </c>
      <c r="Q288" s="730">
        <f t="shared" si="79"/>
        <v>9905.0447939048408</v>
      </c>
      <c r="R288" s="730">
        <f t="shared" si="80"/>
        <v>4969446.8673079163</v>
      </c>
      <c r="Z288" s="614"/>
    </row>
    <row r="289" spans="13:26" x14ac:dyDescent="0.2">
      <c r="M289" s="614"/>
      <c r="N289" s="748">
        <f t="shared" si="76"/>
        <v>232</v>
      </c>
      <c r="O289" s="730">
        <f t="shared" si="78"/>
        <v>4969446.8673079163</v>
      </c>
      <c r="P289" s="730">
        <f t="shared" si="77"/>
        <v>16937.326118475681</v>
      </c>
      <c r="Q289" s="730">
        <f t="shared" si="79"/>
        <v>9958.8372602969284</v>
      </c>
      <c r="R289" s="730">
        <f t="shared" si="80"/>
        <v>4996343.0306866886</v>
      </c>
      <c r="Z289" s="614"/>
    </row>
    <row r="290" spans="13:26" x14ac:dyDescent="0.2">
      <c r="M290" s="614"/>
      <c r="N290" s="748">
        <f t="shared" si="76"/>
        <v>233</v>
      </c>
      <c r="O290" s="730">
        <f t="shared" si="78"/>
        <v>4996343.0306866886</v>
      </c>
      <c r="P290" s="730">
        <f t="shared" si="77"/>
        <v>16937.326118475681</v>
      </c>
      <c r="Q290" s="730">
        <f t="shared" si="79"/>
        <v>10012.737527503257</v>
      </c>
      <c r="R290" s="730">
        <f t="shared" si="80"/>
        <v>5023293.094332668</v>
      </c>
      <c r="Z290" s="614"/>
    </row>
    <row r="291" spans="13:26" x14ac:dyDescent="0.2">
      <c r="M291" s="614"/>
      <c r="N291" s="748">
        <f t="shared" si="76"/>
        <v>234</v>
      </c>
      <c r="O291" s="730">
        <f t="shared" si="78"/>
        <v>5023293.094332668</v>
      </c>
      <c r="P291" s="730">
        <f t="shared" si="77"/>
        <v>16937.326118475681</v>
      </c>
      <c r="Q291" s="730">
        <f t="shared" si="79"/>
        <v>10066.745811558087</v>
      </c>
      <c r="R291" s="730">
        <f t="shared" si="80"/>
        <v>5050297.1662627021</v>
      </c>
      <c r="Z291" s="614"/>
    </row>
    <row r="292" spans="13:26" x14ac:dyDescent="0.2">
      <c r="M292" s="614"/>
      <c r="N292" s="748">
        <f t="shared" si="76"/>
        <v>235</v>
      </c>
      <c r="O292" s="730">
        <f t="shared" si="78"/>
        <v>5050297.1662627021</v>
      </c>
      <c r="P292" s="730">
        <f t="shared" si="77"/>
        <v>16937.326118475681</v>
      </c>
      <c r="Q292" s="730">
        <f t="shared" si="79"/>
        <v>10120.86232892861</v>
      </c>
      <c r="R292" s="730">
        <f t="shared" si="80"/>
        <v>5077355.3547101067</v>
      </c>
      <c r="Z292" s="614"/>
    </row>
    <row r="293" spans="13:26" x14ac:dyDescent="0.2">
      <c r="M293" s="614"/>
      <c r="N293" s="748">
        <f t="shared" si="76"/>
        <v>236</v>
      </c>
      <c r="O293" s="730">
        <f t="shared" si="78"/>
        <v>5077355.3547101067</v>
      </c>
      <c r="P293" s="730">
        <f t="shared" si="77"/>
        <v>16937.326118475681</v>
      </c>
      <c r="Q293" s="730">
        <f t="shared" si="79"/>
        <v>10175.087296515823</v>
      </c>
      <c r="R293" s="730">
        <f t="shared" si="80"/>
        <v>5104467.7681250982</v>
      </c>
      <c r="Z293" s="614"/>
    </row>
    <row r="294" spans="13:26" x14ac:dyDescent="0.2">
      <c r="M294" s="614"/>
      <c r="N294" s="748">
        <f t="shared" si="76"/>
        <v>237</v>
      </c>
      <c r="O294" s="730">
        <f t="shared" si="78"/>
        <v>5104467.7681250982</v>
      </c>
      <c r="P294" s="730">
        <f t="shared" si="77"/>
        <v>16937.326118475681</v>
      </c>
      <c r="Q294" s="730">
        <f t="shared" si="79"/>
        <v>10229.420931655395</v>
      </c>
      <c r="R294" s="730">
        <f t="shared" si="80"/>
        <v>5131634.5151752289</v>
      </c>
      <c r="Z294" s="614"/>
    </row>
    <row r="295" spans="13:26" x14ac:dyDescent="0.2">
      <c r="M295" s="614"/>
      <c r="N295" s="748">
        <f t="shared" si="76"/>
        <v>238</v>
      </c>
      <c r="O295" s="730">
        <f t="shared" si="78"/>
        <v>5131634.5151752289</v>
      </c>
      <c r="P295" s="730">
        <f t="shared" si="77"/>
        <v>16937.326118475681</v>
      </c>
      <c r="Q295" s="730">
        <f t="shared" si="79"/>
        <v>10283.863452118536</v>
      </c>
      <c r="R295" s="730">
        <f t="shared" si="80"/>
        <v>5158855.7047458235</v>
      </c>
      <c r="Z295" s="614"/>
    </row>
    <row r="296" spans="13:26" x14ac:dyDescent="0.2">
      <c r="M296" s="614"/>
      <c r="N296" s="748">
        <f t="shared" si="76"/>
        <v>239</v>
      </c>
      <c r="O296" s="730">
        <f t="shared" si="78"/>
        <v>5158855.7047458235</v>
      </c>
      <c r="P296" s="730">
        <f t="shared" si="77"/>
        <v>16937.326118475681</v>
      </c>
      <c r="Q296" s="730">
        <f t="shared" si="79"/>
        <v>10338.415076112879</v>
      </c>
      <c r="R296" s="730">
        <f t="shared" si="80"/>
        <v>5186131.4459404126</v>
      </c>
      <c r="Z296" s="614"/>
    </row>
    <row r="297" spans="13:26" x14ac:dyDescent="0.2">
      <c r="M297" s="614"/>
      <c r="N297" s="748">
        <f t="shared" si="76"/>
        <v>240</v>
      </c>
      <c r="O297" s="730">
        <f t="shared" si="78"/>
        <v>5186131.4459404126</v>
      </c>
      <c r="P297" s="730">
        <f t="shared" si="77"/>
        <v>16937.326118475681</v>
      </c>
      <c r="Q297" s="730">
        <f t="shared" si="79"/>
        <v>10393.07602228334</v>
      </c>
      <c r="R297" s="730">
        <f t="shared" si="80"/>
        <v>5213461.8480811715</v>
      </c>
      <c r="Z297" s="614"/>
    </row>
    <row r="298" spans="13:26" x14ac:dyDescent="0.2">
      <c r="M298" s="614"/>
      <c r="N298" s="748">
        <f t="shared" si="76"/>
        <v>241</v>
      </c>
      <c r="O298" s="730">
        <f t="shared" si="78"/>
        <v>5213461.8480811715</v>
      </c>
      <c r="P298" s="730">
        <f t="shared" si="77"/>
        <v>16937.326118475681</v>
      </c>
      <c r="Q298" s="730">
        <f t="shared" si="79"/>
        <v>10447.846509713007</v>
      </c>
      <c r="R298" s="730">
        <f t="shared" si="80"/>
        <v>5240847.02070936</v>
      </c>
      <c r="Z298" s="614"/>
    </row>
    <row r="299" spans="13:26" x14ac:dyDescent="0.2">
      <c r="M299" s="614"/>
      <c r="N299" s="748">
        <f t="shared" si="76"/>
        <v>242</v>
      </c>
      <c r="O299" s="730">
        <f t="shared" si="78"/>
        <v>5240847.02070936</v>
      </c>
      <c r="P299" s="730">
        <f t="shared" si="77"/>
        <v>16937.326118475681</v>
      </c>
      <c r="Q299" s="730">
        <f t="shared" si="79"/>
        <v>10502.726757924014</v>
      </c>
      <c r="R299" s="730">
        <f t="shared" si="80"/>
        <v>5268287.0735857598</v>
      </c>
      <c r="Z299" s="614"/>
    </row>
    <row r="300" spans="13:26" x14ac:dyDescent="0.2">
      <c r="M300" s="614"/>
      <c r="N300" s="748">
        <f t="shared" si="76"/>
        <v>243</v>
      </c>
      <c r="O300" s="730">
        <f t="shared" si="78"/>
        <v>5268287.0735857598</v>
      </c>
      <c r="P300" s="730">
        <f t="shared" si="77"/>
        <v>16937.326118475681</v>
      </c>
      <c r="Q300" s="730">
        <f t="shared" si="79"/>
        <v>10557.716986878419</v>
      </c>
      <c r="R300" s="730">
        <f t="shared" si="80"/>
        <v>5295782.1166911144</v>
      </c>
      <c r="Z300" s="614"/>
    </row>
    <row r="301" spans="13:26" x14ac:dyDescent="0.2">
      <c r="M301" s="614"/>
      <c r="N301" s="748">
        <f t="shared" si="76"/>
        <v>244</v>
      </c>
      <c r="O301" s="730">
        <f t="shared" si="78"/>
        <v>5295782.1166911144</v>
      </c>
      <c r="P301" s="730">
        <f t="shared" si="77"/>
        <v>16937.326118475681</v>
      </c>
      <c r="Q301" s="730">
        <f t="shared" si="79"/>
        <v>10612.817416979084</v>
      </c>
      <c r="R301" s="730">
        <f t="shared" si="80"/>
        <v>5323332.2602265691</v>
      </c>
      <c r="Z301" s="614"/>
    </row>
    <row r="302" spans="13:26" x14ac:dyDescent="0.2">
      <c r="M302" s="614"/>
      <c r="N302" s="748">
        <f t="shared" si="76"/>
        <v>245</v>
      </c>
      <c r="O302" s="730">
        <f t="shared" si="78"/>
        <v>5323332.2602265691</v>
      </c>
      <c r="P302" s="730">
        <f t="shared" si="77"/>
        <v>16937.326118475681</v>
      </c>
      <c r="Q302" s="730">
        <f t="shared" si="79"/>
        <v>10668.028269070566</v>
      </c>
      <c r="R302" s="730">
        <f t="shared" si="80"/>
        <v>5350937.6146141151</v>
      </c>
      <c r="Z302" s="614"/>
    </row>
    <row r="303" spans="13:26" x14ac:dyDescent="0.2">
      <c r="M303" s="614"/>
      <c r="N303" s="748">
        <f t="shared" si="76"/>
        <v>246</v>
      </c>
      <c r="O303" s="730">
        <f t="shared" si="78"/>
        <v>5350937.6146141151</v>
      </c>
      <c r="P303" s="730">
        <f t="shared" si="77"/>
        <v>16937.326118475681</v>
      </c>
      <c r="Q303" s="730">
        <f t="shared" si="79"/>
        <v>10723.349764439994</v>
      </c>
      <c r="R303" s="730">
        <f t="shared" si="80"/>
        <v>5378598.2904970311</v>
      </c>
      <c r="Z303" s="614"/>
    </row>
    <row r="304" spans="13:26" x14ac:dyDescent="0.2">
      <c r="M304" s="614"/>
      <c r="N304" s="748">
        <f t="shared" si="76"/>
        <v>247</v>
      </c>
      <c r="O304" s="730">
        <f t="shared" si="78"/>
        <v>5378598.2904970311</v>
      </c>
      <c r="P304" s="730">
        <f t="shared" si="77"/>
        <v>16937.326118475681</v>
      </c>
      <c r="Q304" s="730">
        <f t="shared" si="79"/>
        <v>10778.782124817963</v>
      </c>
      <c r="R304" s="730">
        <f t="shared" si="80"/>
        <v>5406314.3987403251</v>
      </c>
      <c r="Z304" s="614"/>
    </row>
    <row r="305" spans="13:26" x14ac:dyDescent="0.2">
      <c r="M305" s="614"/>
      <c r="N305" s="748">
        <f t="shared" si="76"/>
        <v>248</v>
      </c>
      <c r="O305" s="730">
        <f t="shared" si="78"/>
        <v>5406314.3987403251</v>
      </c>
      <c r="P305" s="730">
        <f t="shared" si="77"/>
        <v>16937.326118475681</v>
      </c>
      <c r="Q305" s="730">
        <f t="shared" si="79"/>
        <v>10834.325572379415</v>
      </c>
      <c r="R305" s="730">
        <f t="shared" si="80"/>
        <v>5434086.0504311807</v>
      </c>
      <c r="Z305" s="614"/>
    </row>
    <row r="306" spans="13:26" x14ac:dyDescent="0.2">
      <c r="M306" s="614"/>
      <c r="N306" s="748">
        <f t="shared" si="76"/>
        <v>249</v>
      </c>
      <c r="O306" s="730">
        <f t="shared" si="78"/>
        <v>5434086.0504311807</v>
      </c>
      <c r="P306" s="730">
        <f t="shared" si="77"/>
        <v>16937.326118475681</v>
      </c>
      <c r="Q306" s="730">
        <f t="shared" si="79"/>
        <v>10889.980329744536</v>
      </c>
      <c r="R306" s="730">
        <f t="shared" si="80"/>
        <v>5461913.356879401</v>
      </c>
      <c r="Z306" s="614"/>
    </row>
    <row r="307" spans="13:26" x14ac:dyDescent="0.2">
      <c r="M307" s="614"/>
      <c r="N307" s="748">
        <f t="shared" si="76"/>
        <v>250</v>
      </c>
      <c r="O307" s="730">
        <f t="shared" si="78"/>
        <v>5461913.356879401</v>
      </c>
      <c r="P307" s="730">
        <f t="shared" si="77"/>
        <v>16937.326118475681</v>
      </c>
      <c r="Q307" s="730">
        <f t="shared" si="79"/>
        <v>10945.746619979644</v>
      </c>
      <c r="R307" s="730">
        <f t="shared" si="80"/>
        <v>5489796.4296178566</v>
      </c>
      <c r="Z307" s="614"/>
    </row>
    <row r="308" spans="13:26" x14ac:dyDescent="0.2">
      <c r="M308" s="614"/>
      <c r="N308" s="748">
        <f t="shared" si="76"/>
        <v>251</v>
      </c>
      <c r="O308" s="730">
        <f t="shared" si="78"/>
        <v>5489796.4296178566</v>
      </c>
      <c r="P308" s="730">
        <f t="shared" si="77"/>
        <v>16937.326118475681</v>
      </c>
      <c r="Q308" s="730">
        <f t="shared" si="79"/>
        <v>11001.624666598085</v>
      </c>
      <c r="R308" s="730">
        <f t="shared" si="80"/>
        <v>5517735.3804029301</v>
      </c>
      <c r="Z308" s="614"/>
    </row>
    <row r="309" spans="13:26" x14ac:dyDescent="0.2">
      <c r="M309" s="614"/>
      <c r="N309" s="748">
        <f t="shared" si="76"/>
        <v>252</v>
      </c>
      <c r="O309" s="730">
        <f t="shared" si="78"/>
        <v>5517735.3804029301</v>
      </c>
      <c r="P309" s="730">
        <f t="shared" si="77"/>
        <v>16937.326118475681</v>
      </c>
      <c r="Q309" s="730">
        <f t="shared" si="79"/>
        <v>11057.61469356113</v>
      </c>
      <c r="R309" s="730">
        <f t="shared" si="80"/>
        <v>5545730.3212149674</v>
      </c>
      <c r="Z309" s="614"/>
    </row>
    <row r="310" spans="13:26" x14ac:dyDescent="0.2">
      <c r="M310" s="614"/>
      <c r="N310" s="748">
        <f t="shared" si="76"/>
        <v>253</v>
      </c>
      <c r="O310" s="730">
        <f t="shared" si="78"/>
        <v>5545730.3212149674</v>
      </c>
      <c r="P310" s="730">
        <f t="shared" si="77"/>
        <v>16937.326118475681</v>
      </c>
      <c r="Q310" s="730">
        <f t="shared" si="79"/>
        <v>11113.716925278874</v>
      </c>
      <c r="R310" s="730">
        <f t="shared" si="80"/>
        <v>5573781.3642587224</v>
      </c>
      <c r="Z310" s="614"/>
    </row>
    <row r="311" spans="13:26" x14ac:dyDescent="0.2">
      <c r="M311" s="614"/>
      <c r="N311" s="748">
        <f t="shared" si="76"/>
        <v>254</v>
      </c>
      <c r="O311" s="730">
        <f t="shared" si="78"/>
        <v>5573781.3642587224</v>
      </c>
      <c r="P311" s="730">
        <f t="shared" si="77"/>
        <v>16937.326118475681</v>
      </c>
      <c r="Q311" s="730">
        <f t="shared" si="79"/>
        <v>11169.931586611126</v>
      </c>
      <c r="R311" s="730">
        <f t="shared" si="80"/>
        <v>5601888.6219638092</v>
      </c>
      <c r="Z311" s="614"/>
    </row>
    <row r="312" spans="13:26" x14ac:dyDescent="0.2">
      <c r="M312" s="614"/>
      <c r="N312" s="748">
        <f t="shared" si="76"/>
        <v>255</v>
      </c>
      <c r="O312" s="730">
        <f t="shared" si="78"/>
        <v>5601888.6219638092</v>
      </c>
      <c r="P312" s="730">
        <f t="shared" si="77"/>
        <v>16937.326118475681</v>
      </c>
      <c r="Q312" s="730">
        <f t="shared" si="79"/>
        <v>11226.258902868323</v>
      </c>
      <c r="R312" s="730">
        <f t="shared" si="80"/>
        <v>5630052.2069851533</v>
      </c>
      <c r="Z312" s="614"/>
    </row>
    <row r="313" spans="13:26" x14ac:dyDescent="0.2">
      <c r="M313" s="614"/>
      <c r="N313" s="748">
        <f t="shared" si="76"/>
        <v>256</v>
      </c>
      <c r="O313" s="730">
        <f t="shared" si="78"/>
        <v>5630052.2069851533</v>
      </c>
      <c r="P313" s="730">
        <f t="shared" si="77"/>
        <v>16937.326118475681</v>
      </c>
      <c r="Q313" s="730">
        <f t="shared" si="79"/>
        <v>11282.699099812424</v>
      </c>
      <c r="R313" s="730">
        <f t="shared" si="80"/>
        <v>5658272.2322034417</v>
      </c>
      <c r="Z313" s="614"/>
    </row>
    <row r="314" spans="13:26" x14ac:dyDescent="0.2">
      <c r="M314" s="614"/>
      <c r="N314" s="748">
        <f t="shared" si="76"/>
        <v>257</v>
      </c>
      <c r="O314" s="730">
        <f t="shared" si="78"/>
        <v>5658272.2322034417</v>
      </c>
      <c r="P314" s="730">
        <f t="shared" si="77"/>
        <v>16937.326118475681</v>
      </c>
      <c r="Q314" s="730">
        <f t="shared" si="79"/>
        <v>11339.252403657818</v>
      </c>
      <c r="R314" s="730">
        <f t="shared" si="80"/>
        <v>5686548.8107255753</v>
      </c>
      <c r="Z314" s="614"/>
    </row>
    <row r="315" spans="13:26" x14ac:dyDescent="0.2">
      <c r="M315" s="614"/>
      <c r="N315" s="748">
        <f t="shared" si="76"/>
        <v>258</v>
      </c>
      <c r="O315" s="730">
        <f t="shared" si="78"/>
        <v>5686548.8107255753</v>
      </c>
      <c r="P315" s="730">
        <f t="shared" si="77"/>
        <v>16937.326118475681</v>
      </c>
      <c r="Q315" s="730">
        <f t="shared" si="79"/>
        <v>11395.919041072233</v>
      </c>
      <c r="R315" s="730">
        <f t="shared" si="80"/>
        <v>5714882.0558851231</v>
      </c>
      <c r="Z315" s="614"/>
    </row>
    <row r="316" spans="13:26" x14ac:dyDescent="0.2">
      <c r="M316" s="614"/>
      <c r="N316" s="748">
        <f t="shared" ref="N316:N357" si="81">N315+1</f>
        <v>259</v>
      </c>
      <c r="O316" s="730">
        <f t="shared" si="78"/>
        <v>5714882.0558851231</v>
      </c>
      <c r="P316" s="730">
        <f t="shared" ref="P316:P357" si="82">P315</f>
        <v>16937.326118475681</v>
      </c>
      <c r="Q316" s="730">
        <f t="shared" si="79"/>
        <v>11452.699239177638</v>
      </c>
      <c r="R316" s="730">
        <f t="shared" si="80"/>
        <v>5743272.0812427765</v>
      </c>
      <c r="Z316" s="614"/>
    </row>
    <row r="317" spans="13:26" x14ac:dyDescent="0.2">
      <c r="M317" s="614"/>
      <c r="N317" s="748">
        <f t="shared" si="81"/>
        <v>260</v>
      </c>
      <c r="O317" s="730">
        <f t="shared" ref="O317:O326" si="83">R316</f>
        <v>5743272.0812427765</v>
      </c>
      <c r="P317" s="730">
        <f t="shared" si="82"/>
        <v>16937.326118475681</v>
      </c>
      <c r="Q317" s="730">
        <f t="shared" ref="Q317:Q326" si="84">O317*$P$52</f>
        <v>11509.593225551163</v>
      </c>
      <c r="R317" s="730">
        <f t="shared" ref="R317:R326" si="85">O317+P317+Q317</f>
        <v>5771719.0005868031</v>
      </c>
      <c r="Z317" s="614"/>
    </row>
    <row r="318" spans="13:26" x14ac:dyDescent="0.2">
      <c r="M318" s="614"/>
      <c r="N318" s="748">
        <f t="shared" si="81"/>
        <v>261</v>
      </c>
      <c r="O318" s="730">
        <f t="shared" si="83"/>
        <v>5771719.0005868031</v>
      </c>
      <c r="P318" s="730">
        <f t="shared" si="82"/>
        <v>16937.326118475681</v>
      </c>
      <c r="Q318" s="730">
        <f t="shared" si="84"/>
        <v>11566.601228226002</v>
      </c>
      <c r="R318" s="730">
        <f t="shared" si="85"/>
        <v>5800222.9279335048</v>
      </c>
      <c r="Z318" s="614"/>
    </row>
    <row r="319" spans="13:26" x14ac:dyDescent="0.2">
      <c r="M319" s="614"/>
      <c r="N319" s="748">
        <f t="shared" si="81"/>
        <v>262</v>
      </c>
      <c r="O319" s="730">
        <f t="shared" si="83"/>
        <v>5800222.9279335048</v>
      </c>
      <c r="P319" s="730">
        <f t="shared" si="82"/>
        <v>16937.326118475681</v>
      </c>
      <c r="Q319" s="730">
        <f t="shared" si="84"/>
        <v>11623.72347569233</v>
      </c>
      <c r="R319" s="730">
        <f t="shared" si="85"/>
        <v>5828783.9775276734</v>
      </c>
      <c r="Z319" s="614"/>
    </row>
    <row r="320" spans="13:26" x14ac:dyDescent="0.2">
      <c r="M320" s="614"/>
      <c r="N320" s="748">
        <f t="shared" si="81"/>
        <v>263</v>
      </c>
      <c r="O320" s="730">
        <f t="shared" si="83"/>
        <v>5828783.9775276734</v>
      </c>
      <c r="P320" s="730">
        <f t="shared" si="82"/>
        <v>16937.326118475681</v>
      </c>
      <c r="Q320" s="730">
        <f t="shared" si="84"/>
        <v>11680.960196898221</v>
      </c>
      <c r="R320" s="730">
        <f t="shared" si="85"/>
        <v>5857402.2638430474</v>
      </c>
      <c r="Z320" s="614"/>
    </row>
    <row r="321" spans="13:26" x14ac:dyDescent="0.2">
      <c r="M321" s="614"/>
      <c r="N321" s="748">
        <f t="shared" si="81"/>
        <v>264</v>
      </c>
      <c r="O321" s="730">
        <f t="shared" si="83"/>
        <v>5857402.2638430474</v>
      </c>
      <c r="P321" s="730">
        <f t="shared" si="82"/>
        <v>16937.326118475681</v>
      </c>
      <c r="Q321" s="730">
        <f t="shared" si="84"/>
        <v>11738.311621250563</v>
      </c>
      <c r="R321" s="730">
        <f t="shared" si="85"/>
        <v>5886077.9015827738</v>
      </c>
      <c r="Z321" s="614"/>
    </row>
    <row r="322" spans="13:26" x14ac:dyDescent="0.2">
      <c r="M322" s="614"/>
      <c r="N322" s="748">
        <f t="shared" si="81"/>
        <v>265</v>
      </c>
      <c r="O322" s="730">
        <f t="shared" si="83"/>
        <v>5886077.9015827738</v>
      </c>
      <c r="P322" s="730">
        <f t="shared" si="82"/>
        <v>16937.326118475681</v>
      </c>
      <c r="Q322" s="730">
        <f t="shared" si="84"/>
        <v>11795.777978615979</v>
      </c>
      <c r="R322" s="730">
        <f t="shared" si="85"/>
        <v>5914811.0056798654</v>
      </c>
      <c r="Z322" s="614"/>
    </row>
    <row r="323" spans="13:26" x14ac:dyDescent="0.2">
      <c r="M323" s="614"/>
      <c r="N323" s="748">
        <f t="shared" si="81"/>
        <v>266</v>
      </c>
      <c r="O323" s="730">
        <f t="shared" si="83"/>
        <v>5914811.0056798654</v>
      </c>
      <c r="P323" s="730">
        <f t="shared" si="82"/>
        <v>16937.326118475681</v>
      </c>
      <c r="Q323" s="730">
        <f t="shared" si="84"/>
        <v>11853.359499321747</v>
      </c>
      <c r="R323" s="730">
        <f t="shared" si="85"/>
        <v>5943601.6912976624</v>
      </c>
      <c r="Z323" s="614"/>
    </row>
    <row r="324" spans="13:26" x14ac:dyDescent="0.2">
      <c r="M324" s="614"/>
      <c r="N324" s="748">
        <f t="shared" si="81"/>
        <v>267</v>
      </c>
      <c r="O324" s="730">
        <f t="shared" si="83"/>
        <v>5943601.6912976624</v>
      </c>
      <c r="P324" s="730">
        <f t="shared" si="82"/>
        <v>16937.326118475681</v>
      </c>
      <c r="Q324" s="730">
        <f t="shared" si="84"/>
        <v>11911.056414156725</v>
      </c>
      <c r="R324" s="730">
        <f t="shared" si="85"/>
        <v>5972450.0738302954</v>
      </c>
      <c r="Z324" s="614"/>
    </row>
    <row r="325" spans="13:26" x14ac:dyDescent="0.2">
      <c r="M325" s="614"/>
      <c r="N325" s="748">
        <f t="shared" si="81"/>
        <v>268</v>
      </c>
      <c r="O325" s="730">
        <f t="shared" si="83"/>
        <v>5972450.0738302954</v>
      </c>
      <c r="P325" s="730">
        <f t="shared" si="82"/>
        <v>16937.326118475681</v>
      </c>
      <c r="Q325" s="730">
        <f t="shared" si="84"/>
        <v>11968.868954372276</v>
      </c>
      <c r="R325" s="730">
        <f t="shared" si="85"/>
        <v>6001356.2689031437</v>
      </c>
      <c r="Z325" s="614"/>
    </row>
    <row r="326" spans="13:26" x14ac:dyDescent="0.2">
      <c r="M326" s="614"/>
      <c r="N326" s="748">
        <f t="shared" si="81"/>
        <v>269</v>
      </c>
      <c r="O326" s="730">
        <f t="shared" si="83"/>
        <v>6001356.2689031437</v>
      </c>
      <c r="P326" s="730">
        <f t="shared" si="82"/>
        <v>16937.326118475681</v>
      </c>
      <c r="Q326" s="730">
        <f t="shared" si="84"/>
        <v>12026.79735168319</v>
      </c>
      <c r="R326" s="730">
        <f t="shared" si="85"/>
        <v>6030320.392373303</v>
      </c>
      <c r="Z326" s="614"/>
    </row>
    <row r="327" spans="13:26" x14ac:dyDescent="0.2">
      <c r="M327" s="614"/>
      <c r="N327" s="748">
        <f t="shared" si="81"/>
        <v>270</v>
      </c>
      <c r="O327" s="730">
        <f t="shared" ref="O327:O357" si="86">R326</f>
        <v>6030320.392373303</v>
      </c>
      <c r="P327" s="730">
        <f t="shared" si="82"/>
        <v>16937.326118475681</v>
      </c>
      <c r="Q327" s="730">
        <f t="shared" ref="Q327:Q357" si="87">O327*$P$52</f>
        <v>12084.841838268621</v>
      </c>
      <c r="R327" s="730">
        <f t="shared" ref="R327:R357" si="88">O327+P327+Q327</f>
        <v>6059342.5603300473</v>
      </c>
      <c r="Z327" s="614"/>
    </row>
    <row r="328" spans="13:26" x14ac:dyDescent="0.2">
      <c r="M328" s="614"/>
      <c r="N328" s="748">
        <f t="shared" si="81"/>
        <v>271</v>
      </c>
      <c r="O328" s="730">
        <f t="shared" si="86"/>
        <v>6059342.5603300473</v>
      </c>
      <c r="P328" s="730">
        <f t="shared" si="82"/>
        <v>16937.326118475681</v>
      </c>
      <c r="Q328" s="730">
        <f t="shared" si="87"/>
        <v>12143.002646773008</v>
      </c>
      <c r="R328" s="730">
        <f t="shared" si="88"/>
        <v>6088422.8890952962</v>
      </c>
      <c r="Z328" s="614"/>
    </row>
    <row r="329" spans="13:26" x14ac:dyDescent="0.2">
      <c r="M329" s="614"/>
      <c r="N329" s="748">
        <f t="shared" si="81"/>
        <v>272</v>
      </c>
      <c r="O329" s="730">
        <f t="shared" si="86"/>
        <v>6088422.8890952962</v>
      </c>
      <c r="P329" s="730">
        <f t="shared" si="82"/>
        <v>16937.326118475681</v>
      </c>
      <c r="Q329" s="730">
        <f t="shared" si="87"/>
        <v>12201.280010307017</v>
      </c>
      <c r="R329" s="730">
        <f t="shared" si="88"/>
        <v>6117561.4952240791</v>
      </c>
      <c r="Z329" s="614"/>
    </row>
    <row r="330" spans="13:26" x14ac:dyDescent="0.2">
      <c r="M330" s="614"/>
      <c r="N330" s="748">
        <f t="shared" si="81"/>
        <v>273</v>
      </c>
      <c r="O330" s="730">
        <f t="shared" si="86"/>
        <v>6117561.4952240791</v>
      </c>
      <c r="P330" s="730">
        <f t="shared" si="82"/>
        <v>16937.326118475681</v>
      </c>
      <c r="Q330" s="730">
        <f t="shared" si="87"/>
        <v>12259.674162448469</v>
      </c>
      <c r="R330" s="730">
        <f t="shared" si="88"/>
        <v>6146758.4955050033</v>
      </c>
      <c r="Z330" s="614"/>
    </row>
    <row r="331" spans="13:26" x14ac:dyDescent="0.2">
      <c r="M331" s="614"/>
      <c r="N331" s="748">
        <f t="shared" si="81"/>
        <v>274</v>
      </c>
      <c r="O331" s="730">
        <f t="shared" si="86"/>
        <v>6146758.4955050033</v>
      </c>
      <c r="P331" s="730">
        <f t="shared" si="82"/>
        <v>16937.326118475681</v>
      </c>
      <c r="Q331" s="730">
        <f t="shared" si="87"/>
        <v>12318.185337243278</v>
      </c>
      <c r="R331" s="730">
        <f t="shared" si="88"/>
        <v>6176014.0069607226</v>
      </c>
      <c r="Z331" s="614"/>
    </row>
    <row r="332" spans="13:26" x14ac:dyDescent="0.2">
      <c r="M332" s="614"/>
      <c r="N332" s="748">
        <f t="shared" si="81"/>
        <v>275</v>
      </c>
      <c r="O332" s="730">
        <f t="shared" si="86"/>
        <v>6176014.0069607226</v>
      </c>
      <c r="P332" s="730">
        <f t="shared" si="82"/>
        <v>16937.326118475681</v>
      </c>
      <c r="Q332" s="730">
        <f t="shared" si="87"/>
        <v>12376.813769206388</v>
      </c>
      <c r="R332" s="730">
        <f t="shared" si="88"/>
        <v>6205328.1468484048</v>
      </c>
      <c r="Z332" s="614"/>
    </row>
    <row r="333" spans="13:26" x14ac:dyDescent="0.2">
      <c r="M333" s="614"/>
      <c r="N333" s="748">
        <f t="shared" si="81"/>
        <v>276</v>
      </c>
      <c r="O333" s="730">
        <f t="shared" si="86"/>
        <v>6205328.1468484048</v>
      </c>
      <c r="P333" s="730">
        <f t="shared" si="82"/>
        <v>16937.326118475681</v>
      </c>
      <c r="Q333" s="730">
        <f t="shared" si="87"/>
        <v>12435.559693322719</v>
      </c>
      <c r="R333" s="730">
        <f t="shared" si="88"/>
        <v>6234701.0326602031</v>
      </c>
      <c r="Z333" s="614"/>
    </row>
    <row r="334" spans="13:26" x14ac:dyDescent="0.2">
      <c r="M334" s="614"/>
      <c r="N334" s="748">
        <f t="shared" si="81"/>
        <v>277</v>
      </c>
      <c r="O334" s="730">
        <f t="shared" si="86"/>
        <v>6234701.0326602031</v>
      </c>
      <c r="P334" s="730">
        <f t="shared" si="82"/>
        <v>16937.326118475681</v>
      </c>
      <c r="Q334" s="730">
        <f t="shared" si="87"/>
        <v>12494.423345048097</v>
      </c>
      <c r="R334" s="730">
        <f t="shared" si="88"/>
        <v>6264132.7821237268</v>
      </c>
      <c r="Z334" s="614"/>
    </row>
    <row r="335" spans="13:26" x14ac:dyDescent="0.2">
      <c r="M335" s="614"/>
      <c r="N335" s="748">
        <f t="shared" si="81"/>
        <v>278</v>
      </c>
      <c r="O335" s="730">
        <f t="shared" si="86"/>
        <v>6264132.7821237268</v>
      </c>
      <c r="P335" s="730">
        <f t="shared" si="82"/>
        <v>16937.326118475681</v>
      </c>
      <c r="Q335" s="730">
        <f t="shared" si="87"/>
        <v>12553.404960310208</v>
      </c>
      <c r="R335" s="730">
        <f t="shared" si="88"/>
        <v>6293623.5132025126</v>
      </c>
      <c r="Z335" s="614"/>
    </row>
    <row r="336" spans="13:26" x14ac:dyDescent="0.2">
      <c r="M336" s="614"/>
      <c r="N336" s="748">
        <f t="shared" si="81"/>
        <v>279</v>
      </c>
      <c r="O336" s="730">
        <f t="shared" si="86"/>
        <v>6293623.5132025126</v>
      </c>
      <c r="P336" s="730">
        <f t="shared" si="82"/>
        <v>16937.326118475681</v>
      </c>
      <c r="Q336" s="730">
        <f t="shared" si="87"/>
        <v>12612.504775509544</v>
      </c>
      <c r="R336" s="730">
        <f t="shared" si="88"/>
        <v>6323173.3440964976</v>
      </c>
      <c r="Z336" s="614"/>
    </row>
    <row r="337" spans="13:26" x14ac:dyDescent="0.2">
      <c r="M337" s="614"/>
      <c r="N337" s="748">
        <f t="shared" si="81"/>
        <v>280</v>
      </c>
      <c r="O337" s="730">
        <f t="shared" si="86"/>
        <v>6323173.3440964976</v>
      </c>
      <c r="P337" s="730">
        <f t="shared" si="82"/>
        <v>16937.326118475681</v>
      </c>
      <c r="Q337" s="730">
        <f t="shared" si="87"/>
        <v>12671.723027520338</v>
      </c>
      <c r="R337" s="730">
        <f t="shared" si="88"/>
        <v>6352782.3932424933</v>
      </c>
      <c r="Z337" s="614"/>
    </row>
    <row r="338" spans="13:26" x14ac:dyDescent="0.2">
      <c r="M338" s="614"/>
      <c r="N338" s="748">
        <f t="shared" si="81"/>
        <v>281</v>
      </c>
      <c r="O338" s="730">
        <f t="shared" si="86"/>
        <v>6352782.3932424933</v>
      </c>
      <c r="P338" s="730">
        <f t="shared" si="82"/>
        <v>16937.326118475681</v>
      </c>
      <c r="Q338" s="730">
        <f t="shared" si="87"/>
        <v>12731.059953691529</v>
      </c>
      <c r="R338" s="730">
        <f t="shared" si="88"/>
        <v>6382450.7793146605</v>
      </c>
      <c r="Z338" s="614"/>
    </row>
    <row r="339" spans="13:26" x14ac:dyDescent="0.2">
      <c r="M339" s="614"/>
      <c r="N339" s="748">
        <f t="shared" si="81"/>
        <v>282</v>
      </c>
      <c r="O339" s="730">
        <f t="shared" si="86"/>
        <v>6382450.7793146605</v>
      </c>
      <c r="P339" s="730">
        <f t="shared" si="82"/>
        <v>16937.326118475681</v>
      </c>
      <c r="Q339" s="730">
        <f t="shared" si="87"/>
        <v>12790.515791847703</v>
      </c>
      <c r="R339" s="730">
        <f t="shared" si="88"/>
        <v>6412178.6212249836</v>
      </c>
      <c r="Z339" s="614"/>
    </row>
    <row r="340" spans="13:26" x14ac:dyDescent="0.2">
      <c r="M340" s="614"/>
      <c r="N340" s="748">
        <f t="shared" si="81"/>
        <v>283</v>
      </c>
      <c r="O340" s="730">
        <f t="shared" si="86"/>
        <v>6412178.6212249836</v>
      </c>
      <c r="P340" s="730">
        <f t="shared" si="82"/>
        <v>16937.326118475681</v>
      </c>
      <c r="Q340" s="730">
        <f t="shared" si="87"/>
        <v>12850.090780290055</v>
      </c>
      <c r="R340" s="730">
        <f t="shared" si="88"/>
        <v>6441966.0381237492</v>
      </c>
      <c r="Z340" s="614"/>
    </row>
    <row r="341" spans="13:26" x14ac:dyDescent="0.2">
      <c r="M341" s="614"/>
      <c r="N341" s="748">
        <f t="shared" si="81"/>
        <v>284</v>
      </c>
      <c r="O341" s="730">
        <f t="shared" si="86"/>
        <v>6441966.0381237492</v>
      </c>
      <c r="P341" s="730">
        <f t="shared" si="82"/>
        <v>16937.326118475681</v>
      </c>
      <c r="Q341" s="730">
        <f t="shared" si="87"/>
        <v>12909.785157797329</v>
      </c>
      <c r="R341" s="730">
        <f t="shared" si="88"/>
        <v>6471813.1494000219</v>
      </c>
      <c r="Z341" s="614"/>
    </row>
    <row r="342" spans="13:26" x14ac:dyDescent="0.2">
      <c r="M342" s="614"/>
      <c r="N342" s="748">
        <f t="shared" si="81"/>
        <v>285</v>
      </c>
      <c r="O342" s="730">
        <f t="shared" si="86"/>
        <v>6471813.1494000219</v>
      </c>
      <c r="P342" s="730">
        <f t="shared" si="82"/>
        <v>16937.326118475681</v>
      </c>
      <c r="Q342" s="730">
        <f t="shared" si="87"/>
        <v>12969.599163626795</v>
      </c>
      <c r="R342" s="730">
        <f t="shared" si="88"/>
        <v>6501720.0746821249</v>
      </c>
      <c r="Z342" s="614"/>
    </row>
    <row r="343" spans="13:26" x14ac:dyDescent="0.2">
      <c r="M343" s="614"/>
      <c r="N343" s="748">
        <f t="shared" si="81"/>
        <v>286</v>
      </c>
      <c r="O343" s="730">
        <f t="shared" si="86"/>
        <v>6501720.0746821249</v>
      </c>
      <c r="P343" s="730">
        <f t="shared" si="82"/>
        <v>16937.326118475681</v>
      </c>
      <c r="Q343" s="730">
        <f t="shared" si="87"/>
        <v>13029.533037515192</v>
      </c>
      <c r="R343" s="730">
        <f t="shared" si="88"/>
        <v>6531686.933838116</v>
      </c>
      <c r="Z343" s="614"/>
    </row>
    <row r="344" spans="13:26" x14ac:dyDescent="0.2">
      <c r="M344" s="614"/>
      <c r="N344" s="748">
        <f t="shared" si="81"/>
        <v>287</v>
      </c>
      <c r="O344" s="730">
        <f t="shared" si="86"/>
        <v>6531686.933838116</v>
      </c>
      <c r="P344" s="730">
        <f t="shared" si="82"/>
        <v>16937.326118475681</v>
      </c>
      <c r="Q344" s="730">
        <f t="shared" si="87"/>
        <v>13089.587019679695</v>
      </c>
      <c r="R344" s="730">
        <f t="shared" si="88"/>
        <v>6561713.8469762718</v>
      </c>
      <c r="Z344" s="614"/>
    </row>
    <row r="345" spans="13:26" x14ac:dyDescent="0.2">
      <c r="M345" s="614"/>
      <c r="N345" s="748">
        <f t="shared" si="81"/>
        <v>288</v>
      </c>
      <c r="O345" s="730">
        <f t="shared" si="86"/>
        <v>6561713.8469762718</v>
      </c>
      <c r="P345" s="730">
        <f t="shared" si="82"/>
        <v>16937.326118475681</v>
      </c>
      <c r="Q345" s="730">
        <f t="shared" si="87"/>
        <v>13149.761350818879</v>
      </c>
      <c r="R345" s="730">
        <f t="shared" si="88"/>
        <v>6591800.9344455665</v>
      </c>
      <c r="Z345" s="614"/>
    </row>
    <row r="346" spans="13:26" x14ac:dyDescent="0.2">
      <c r="M346" s="614"/>
      <c r="N346" s="748">
        <f t="shared" si="81"/>
        <v>289</v>
      </c>
      <c r="O346" s="730">
        <f t="shared" si="86"/>
        <v>6591800.9344455665</v>
      </c>
      <c r="P346" s="730">
        <f t="shared" si="82"/>
        <v>16937.326118475681</v>
      </c>
      <c r="Q346" s="730">
        <f t="shared" si="87"/>
        <v>13210.056272113679</v>
      </c>
      <c r="R346" s="730">
        <f t="shared" si="88"/>
        <v>6621948.316836156</v>
      </c>
      <c r="Z346" s="614"/>
    </row>
    <row r="347" spans="13:26" x14ac:dyDescent="0.2">
      <c r="M347" s="614"/>
      <c r="N347" s="748">
        <f t="shared" si="81"/>
        <v>290</v>
      </c>
      <c r="O347" s="730">
        <f t="shared" si="86"/>
        <v>6621948.316836156</v>
      </c>
      <c r="P347" s="730">
        <f t="shared" si="82"/>
        <v>16937.326118475681</v>
      </c>
      <c r="Q347" s="730">
        <f t="shared" si="87"/>
        <v>13270.472025228364</v>
      </c>
      <c r="R347" s="730">
        <f t="shared" si="88"/>
        <v>6652156.1149798604</v>
      </c>
      <c r="Z347" s="614"/>
    </row>
    <row r="348" spans="13:26" x14ac:dyDescent="0.2">
      <c r="M348" s="614"/>
      <c r="N348" s="748">
        <f t="shared" si="81"/>
        <v>291</v>
      </c>
      <c r="O348" s="730">
        <f t="shared" si="86"/>
        <v>6652156.1149798604</v>
      </c>
      <c r="P348" s="730">
        <f t="shared" si="82"/>
        <v>16937.326118475681</v>
      </c>
      <c r="Q348" s="730">
        <f t="shared" si="87"/>
        <v>13331.008852311501</v>
      </c>
      <c r="R348" s="730">
        <f t="shared" si="88"/>
        <v>6682424.4499506475</v>
      </c>
      <c r="Z348" s="614"/>
    </row>
    <row r="349" spans="13:26" x14ac:dyDescent="0.2">
      <c r="M349" s="614"/>
      <c r="N349" s="748">
        <f t="shared" si="81"/>
        <v>292</v>
      </c>
      <c r="O349" s="730">
        <f t="shared" si="86"/>
        <v>6682424.4499506475</v>
      </c>
      <c r="P349" s="730">
        <f t="shared" si="82"/>
        <v>16937.326118475681</v>
      </c>
      <c r="Q349" s="730">
        <f t="shared" si="87"/>
        <v>13391.66699599692</v>
      </c>
      <c r="R349" s="730">
        <f t="shared" si="88"/>
        <v>6712753.4430651199</v>
      </c>
      <c r="Z349" s="614"/>
    </row>
    <row r="350" spans="13:26" x14ac:dyDescent="0.2">
      <c r="M350" s="614"/>
      <c r="N350" s="748">
        <f t="shared" si="81"/>
        <v>293</v>
      </c>
      <c r="O350" s="730">
        <f t="shared" si="86"/>
        <v>6712753.4430651199</v>
      </c>
      <c r="P350" s="730">
        <f t="shared" si="82"/>
        <v>16937.326118475681</v>
      </c>
      <c r="Q350" s="730">
        <f t="shared" si="87"/>
        <v>13452.4466994047</v>
      </c>
      <c r="R350" s="730">
        <f t="shared" si="88"/>
        <v>6743143.2158830008</v>
      </c>
      <c r="Z350" s="614"/>
    </row>
    <row r="351" spans="13:26" x14ac:dyDescent="0.2">
      <c r="M351" s="614"/>
      <c r="N351" s="748">
        <f t="shared" si="81"/>
        <v>294</v>
      </c>
      <c r="O351" s="730">
        <f t="shared" si="86"/>
        <v>6743143.2158830008</v>
      </c>
      <c r="P351" s="730">
        <f t="shared" si="82"/>
        <v>16937.326118475681</v>
      </c>
      <c r="Q351" s="730">
        <f t="shared" si="87"/>
        <v>13513.348206142135</v>
      </c>
      <c r="R351" s="730">
        <f t="shared" si="88"/>
        <v>6773593.8902076185</v>
      </c>
      <c r="Z351" s="614"/>
    </row>
    <row r="352" spans="13:26" x14ac:dyDescent="0.2">
      <c r="M352" s="614"/>
      <c r="N352" s="748">
        <f t="shared" si="81"/>
        <v>295</v>
      </c>
      <c r="O352" s="730">
        <f t="shared" si="86"/>
        <v>6773593.8902076185</v>
      </c>
      <c r="P352" s="730">
        <f t="shared" si="82"/>
        <v>16937.326118475681</v>
      </c>
      <c r="Q352" s="730">
        <f t="shared" si="87"/>
        <v>13574.371760304703</v>
      </c>
      <c r="R352" s="730">
        <f t="shared" si="88"/>
        <v>6804105.5880863992</v>
      </c>
      <c r="Z352" s="614"/>
    </row>
    <row r="353" spans="13:26" x14ac:dyDescent="0.2">
      <c r="M353" s="614"/>
      <c r="N353" s="748">
        <f t="shared" si="81"/>
        <v>296</v>
      </c>
      <c r="O353" s="730">
        <f t="shared" si="86"/>
        <v>6804105.5880863992</v>
      </c>
      <c r="P353" s="730">
        <f t="shared" si="82"/>
        <v>16937.326118475681</v>
      </c>
      <c r="Q353" s="730">
        <f t="shared" si="87"/>
        <v>13635.517606477062</v>
      </c>
      <c r="R353" s="730">
        <f t="shared" si="88"/>
        <v>6834678.4318113523</v>
      </c>
      <c r="Z353" s="614"/>
    </row>
    <row r="354" spans="13:26" x14ac:dyDescent="0.2">
      <c r="M354" s="614"/>
      <c r="N354" s="748">
        <f t="shared" si="81"/>
        <v>297</v>
      </c>
      <c r="O354" s="730">
        <f t="shared" si="86"/>
        <v>6834678.4318113523</v>
      </c>
      <c r="P354" s="730">
        <f t="shared" si="82"/>
        <v>16937.326118475681</v>
      </c>
      <c r="Q354" s="730">
        <f t="shared" si="87"/>
        <v>13696.785989734017</v>
      </c>
      <c r="R354" s="730">
        <f t="shared" si="88"/>
        <v>6865312.5439195624</v>
      </c>
      <c r="Z354" s="614"/>
    </row>
    <row r="355" spans="13:26" x14ac:dyDescent="0.2">
      <c r="M355" s="614"/>
      <c r="N355" s="748">
        <f t="shared" si="81"/>
        <v>298</v>
      </c>
      <c r="O355" s="730">
        <f t="shared" si="86"/>
        <v>6865312.5439195624</v>
      </c>
      <c r="P355" s="730">
        <f t="shared" si="82"/>
        <v>16937.326118475681</v>
      </c>
      <c r="Q355" s="730">
        <f t="shared" si="87"/>
        <v>13758.177155641508</v>
      </c>
      <c r="R355" s="730">
        <f t="shared" si="88"/>
        <v>6896008.04719368</v>
      </c>
      <c r="Z355" s="614"/>
    </row>
    <row r="356" spans="13:26" x14ac:dyDescent="0.2">
      <c r="M356" s="614"/>
      <c r="N356" s="748">
        <f t="shared" si="81"/>
        <v>299</v>
      </c>
      <c r="O356" s="730">
        <f t="shared" si="86"/>
        <v>6896008.04719368</v>
      </c>
      <c r="P356" s="730">
        <f t="shared" si="82"/>
        <v>16937.326118475681</v>
      </c>
      <c r="Q356" s="730">
        <f t="shared" si="87"/>
        <v>13819.691350257588</v>
      </c>
      <c r="R356" s="730">
        <f t="shared" si="88"/>
        <v>6926765.0646624137</v>
      </c>
      <c r="Z356" s="614"/>
    </row>
    <row r="357" spans="13:26" x14ac:dyDescent="0.2">
      <c r="M357" s="614"/>
      <c r="N357" s="748">
        <f t="shared" si="81"/>
        <v>300</v>
      </c>
      <c r="O357" s="730">
        <f t="shared" si="86"/>
        <v>6926765.0646624137</v>
      </c>
      <c r="P357" s="730">
        <f t="shared" si="82"/>
        <v>16937.326118475681</v>
      </c>
      <c r="Q357" s="730">
        <f t="shared" si="87"/>
        <v>13881.328820133416</v>
      </c>
      <c r="R357" s="730">
        <f t="shared" si="88"/>
        <v>6957583.719601023</v>
      </c>
      <c r="Z357" s="614"/>
    </row>
    <row r="358" spans="13:26" x14ac:dyDescent="0.2">
      <c r="M358" s="614"/>
      <c r="N358" s="615" t="s">
        <v>18</v>
      </c>
      <c r="O358" s="615" t="s">
        <v>18</v>
      </c>
      <c r="P358" s="615" t="s">
        <v>18</v>
      </c>
      <c r="Q358" s="615" t="s">
        <v>18</v>
      </c>
      <c r="R358" s="615" t="s">
        <v>18</v>
      </c>
      <c r="Z358" s="614"/>
    </row>
    <row r="359" spans="13:26" x14ac:dyDescent="0.2">
      <c r="M359" s="614"/>
      <c r="N359" s="605"/>
      <c r="O359" s="605" t="s">
        <v>111</v>
      </c>
      <c r="P359" s="724">
        <f>SUM(P58:P357)</f>
        <v>5081197.8355427207</v>
      </c>
      <c r="Q359" s="724">
        <f>SUM(Q58:Q357)</f>
        <v>1876385.8840582969</v>
      </c>
      <c r="R359" s="731">
        <f>P359+Q359</f>
        <v>6957583.7196010174</v>
      </c>
      <c r="S359" s="497">
        <f>R359-P53</f>
        <v>-1.1175870895385742E-7</v>
      </c>
      <c r="Z359" s="614"/>
    </row>
    <row r="360" spans="13:26" x14ac:dyDescent="0.2">
      <c r="M360" s="614"/>
      <c r="N360" s="614"/>
      <c r="O360" s="614"/>
      <c r="P360" s="614"/>
      <c r="Q360" s="614"/>
      <c r="R360" s="614"/>
      <c r="S360" s="614"/>
      <c r="T360" s="614"/>
      <c r="U360" s="614"/>
      <c r="V360" s="614"/>
      <c r="W360" s="614"/>
      <c r="X360" s="614"/>
      <c r="Y360" s="614"/>
      <c r="Z360" s="614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B6594-3EC5-488C-9B7C-08D25C829C67}">
  <sheetPr>
    <tabColor theme="2" tint="-0.499984740745262"/>
    <pageSetUpPr fitToPage="1"/>
  </sheetPr>
  <dimension ref="A1:AH345"/>
  <sheetViews>
    <sheetView view="pageBreakPreview" zoomScaleNormal="100" zoomScaleSheetLayoutView="100" workbookViewId="0"/>
  </sheetViews>
  <sheetFormatPr defaultRowHeight="12.75" x14ac:dyDescent="0.2"/>
  <cols>
    <col min="1" max="1" width="16.2851562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16.2851562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Legoland Solar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 t="str">
        <f>C10</f>
        <v>2046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140814.98315170151</v>
      </c>
      <c r="Q8" s="739">
        <f>G10</f>
        <v>67616.003864149403</v>
      </c>
      <c r="R8" s="739">
        <f>G11</f>
        <v>66076.403048237335</v>
      </c>
      <c r="S8" s="739">
        <f>G12</f>
        <v>26063.526108214566</v>
      </c>
      <c r="T8" s="739">
        <f>G13</f>
        <v>-18940.949868899803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254092.37727673413</v>
      </c>
      <c r="Q9" s="723">
        <f>L10</f>
        <v>124898.84977153222</v>
      </c>
      <c r="R9" s="723">
        <f>L11</f>
        <v>121455.44884918329</v>
      </c>
      <c r="S9" s="723">
        <f>L12</f>
        <v>42553.556827215354</v>
      </c>
      <c r="T9" s="723">
        <f>L13</f>
        <v>-34815.478171196744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55" t="s">
        <v>4737</v>
      </c>
      <c r="B10" s="619">
        <f>'Escalation Factors'!$A$10</f>
        <v>2020</v>
      </c>
      <c r="C10" s="756" t="s">
        <v>4831</v>
      </c>
      <c r="D10" s="41" t="s">
        <v>9</v>
      </c>
      <c r="E10" s="740">
        <f>'Cost Estimates in 2020'!B32</f>
        <v>63940</v>
      </c>
      <c r="F10" s="621">
        <f>VLOOKUP(G$7,Multiplier_Labor,3,FALSE)</f>
        <v>1.0574914586197905</v>
      </c>
      <c r="G10" s="42">
        <f>E10*F10</f>
        <v>67616.003864149403</v>
      </c>
      <c r="H10" s="664"/>
      <c r="J10" s="620">
        <f>C10+1</f>
        <v>2047</v>
      </c>
      <c r="K10" s="621">
        <f>VLOOKUP(J$10,Multiplier_Labor,4,FALSE)</f>
        <v>1.8471788132063018</v>
      </c>
      <c r="L10" s="724">
        <f>G10*K10</f>
        <v>124898.84977153222</v>
      </c>
      <c r="M10" s="614"/>
      <c r="O10" s="720" t="s">
        <v>20</v>
      </c>
      <c r="P10" s="739">
        <f t="shared" si="0"/>
        <v>254092.37727673413</v>
      </c>
      <c r="Q10" s="739">
        <f>Q9-Q16</f>
        <v>124898.84977153222</v>
      </c>
      <c r="R10" s="739">
        <f>R9-R16</f>
        <v>121455.44884918329</v>
      </c>
      <c r="S10" s="739">
        <f>S9-S16</f>
        <v>42553.556827215354</v>
      </c>
      <c r="T10" s="739">
        <f>T9-T16</f>
        <v>-34815.478171196744</v>
      </c>
      <c r="Z10" s="614"/>
      <c r="AA10" s="725" t="str">
        <f>A10</f>
        <v>Legoland Solar</v>
      </c>
      <c r="AB10" s="741">
        <f>P12</f>
        <v>24</v>
      </c>
      <c r="AC10" s="741">
        <f>G7</f>
        <v>2022</v>
      </c>
      <c r="AD10" s="616" t="str">
        <f>C10</f>
        <v>2046</v>
      </c>
      <c r="AE10" s="742">
        <f>G15</f>
        <v>140814.98315170151</v>
      </c>
      <c r="AF10" s="742">
        <f>P16</f>
        <v>0</v>
      </c>
      <c r="AG10" s="742">
        <f>L15</f>
        <v>254092.37727673413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2020'!C32</f>
        <v>62445</v>
      </c>
      <c r="F11" s="621">
        <f>VLOOKUP(G$7,Multiplier_Materials,3,FALSE)</f>
        <v>1.0581536239608829</v>
      </c>
      <c r="G11" s="42">
        <f>E11*F11</f>
        <v>66076.403048237335</v>
      </c>
      <c r="H11" s="664"/>
      <c r="K11" s="621">
        <f>VLOOKUP(J$10,Multiplier_Materials,4,FALSE)</f>
        <v>1.838106241353936</v>
      </c>
      <c r="L11" s="724">
        <f t="shared" ref="L11:L13" si="1">G11*K11</f>
        <v>121455.44884918329</v>
      </c>
      <c r="M11" s="614"/>
      <c r="O11" s="720" t="s">
        <v>21</v>
      </c>
      <c r="P11" s="739">
        <f>SUM(Q11:T11)</f>
        <v>140814.98315170131</v>
      </c>
      <c r="Q11" s="739">
        <f>Q10/((1+Q13)^(P12))</f>
        <v>67616.003864149345</v>
      </c>
      <c r="R11" s="739">
        <f>R10/((1+R13)^(P12))</f>
        <v>66076.403048237247</v>
      </c>
      <c r="S11" s="739">
        <f>S10/((1+S13)^(P12))</f>
        <v>26063.526108214497</v>
      </c>
      <c r="T11" s="739">
        <f>T10/((1+T13)^(P12))</f>
        <v>-18940.949868899777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2020'!D32</f>
        <v>25070</v>
      </c>
      <c r="F12" s="621">
        <f>VLOOKUP(G$7,Multiplier_GDP,3,FALSE)</f>
        <v>1.0396300801042906</v>
      </c>
      <c r="G12" s="42">
        <f>E12*F12</f>
        <v>26063.526108214566</v>
      </c>
      <c r="H12" s="664"/>
      <c r="K12" s="621">
        <f>VLOOKUP(J$10,Multiplier_GDP,4,FALSE)</f>
        <v>1.6326861012794254</v>
      </c>
      <c r="L12" s="724">
        <f t="shared" si="1"/>
        <v>42553.556827215354</v>
      </c>
      <c r="M12" s="614"/>
      <c r="O12" s="720" t="s">
        <v>22</v>
      </c>
      <c r="P12" s="738">
        <f>(P7-P6)</f>
        <v>24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2020'!E32</f>
        <v>-17900</v>
      </c>
      <c r="F13" s="621">
        <f>F11</f>
        <v>1.0581536239608829</v>
      </c>
      <c r="G13" s="724">
        <f>E13*F13</f>
        <v>-18940.949868899803</v>
      </c>
      <c r="H13" s="664"/>
      <c r="K13" s="621">
        <f>K11</f>
        <v>1.838106241353936</v>
      </c>
      <c r="L13" s="724">
        <f t="shared" si="1"/>
        <v>-34815.478171196744</v>
      </c>
      <c r="M13" s="614"/>
      <c r="O13" s="719" t="s">
        <v>4708</v>
      </c>
      <c r="P13" s="744">
        <f>IF(P8=0,0,((P9/P8)^(1/($P7-$P6))-1))</f>
        <v>2.4898715200858401E-2</v>
      </c>
      <c r="Q13" s="744">
        <f>IF(Q8=0,0,((Q9/Q8)^(1/($P7-$P6))-1))</f>
        <v>2.5898840846299453E-2</v>
      </c>
      <c r="R13" s="744">
        <f>IF(R8=0,0,((R9/R8)^(1/($P7-$P6))-1))</f>
        <v>2.5688395680856901E-2</v>
      </c>
      <c r="S13" s="744">
        <f>IF(S8=0,0,((S9/S8)^(1/($P7-$P6))-1))</f>
        <v>2.0636147819153683E-2</v>
      </c>
      <c r="T13" s="744">
        <f>IF(T8=0,0,((T9/T8)^(1/($P7-$P6))-1))</f>
        <v>2.5688395680856901E-2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7861.7621465432012</v>
      </c>
      <c r="Q14" s="726">
        <f>PMT(Q13,$P12,-Q11)</f>
        <v>3818.2440137712215</v>
      </c>
      <c r="R14" s="726">
        <f>PMT(R13,$P12,-R11)</f>
        <v>3722.6731811394529</v>
      </c>
      <c r="S14" s="726">
        <f>PMT(S13,$P12,-S11)</f>
        <v>1387.9576098500959</v>
      </c>
      <c r="T14" s="726">
        <f>PMT(T13,$P12,-T11)</f>
        <v>-1067.1126582175705</v>
      </c>
      <c r="U14" s="745"/>
      <c r="Z14" s="614"/>
    </row>
    <row r="15" spans="1:34" x14ac:dyDescent="0.2">
      <c r="E15" s="42">
        <f>SUM(E10:E13)</f>
        <v>133555</v>
      </c>
      <c r="F15" s="497"/>
      <c r="G15" s="42">
        <f>SUM(G10:G13)</f>
        <v>140814.98315170151</v>
      </c>
      <c r="H15" s="664"/>
      <c r="L15" s="42">
        <f>SUM(L10:L13)</f>
        <v>254092.37727673413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19" si="2">SUM(Q16:T16)</f>
        <v>0</v>
      </c>
      <c r="Q16" s="724">
        <f>'Reserves Dec 31, 2021'!B32</f>
        <v>0</v>
      </c>
      <c r="R16" s="724">
        <f>'Reserves Dec 31, 2021'!C32</f>
        <v>0</v>
      </c>
      <c r="S16" s="724">
        <f>'Reserves Dec 31, 2021'!D32</f>
        <v>0</v>
      </c>
      <c r="T16" s="724">
        <f>'Reserves Dec 31, 2021'!E32</f>
        <v>0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O32" si="3">N16+1</f>
        <v>1</v>
      </c>
      <c r="O17" s="749">
        <f>P6</f>
        <v>2022</v>
      </c>
      <c r="P17" s="739">
        <f>SUM(Q17:T17)</f>
        <v>7861.7621465432012</v>
      </c>
      <c r="Q17" s="730">
        <f>IF($N17&lt;=TRUNC($P$12),Q14*(1+0),0)</f>
        <v>3818.2440137712215</v>
      </c>
      <c r="R17" s="730">
        <f>IF($N17&lt;=TRUNC($P$12),R14*(1+0),0)</f>
        <v>3722.6731811394529</v>
      </c>
      <c r="S17" s="730">
        <f>IF($N17&lt;=TRUNC($P$12),S14*(1+0),0)</f>
        <v>1387.9576098500959</v>
      </c>
      <c r="T17" s="730">
        <f>IF($N17&lt;=TRUNC($P$12),T14*(1+0),0)</f>
        <v>-1067.1126582175705</v>
      </c>
      <c r="U17" s="748"/>
      <c r="V17" s="748"/>
      <c r="W17" s="748"/>
      <c r="X17" s="748"/>
      <c r="Y17" s="748"/>
      <c r="Z17" s="614"/>
    </row>
    <row r="18" spans="2:26" x14ac:dyDescent="0.2">
      <c r="B18" s="605"/>
      <c r="M18" s="614"/>
      <c r="N18" s="748">
        <f t="shared" si="3"/>
        <v>2</v>
      </c>
      <c r="O18" s="749">
        <f t="shared" si="3"/>
        <v>2023</v>
      </c>
      <c r="P18" s="739">
        <f t="shared" si="2"/>
        <v>8057.5094284390634</v>
      </c>
      <c r="Q18" s="730">
        <f t="shared" ref="Q18:T19" si="4">IF($N18&lt;=TRUNC($P$12),Q17*(1+Q$13),0)</f>
        <v>3917.132107796218</v>
      </c>
      <c r="R18" s="730">
        <f t="shared" si="4"/>
        <v>3818.3026828070774</v>
      </c>
      <c r="S18" s="730">
        <f t="shared" si="4"/>
        <v>1416.5997082536817</v>
      </c>
      <c r="T18" s="730">
        <f t="shared" si="4"/>
        <v>-1094.5250704179143</v>
      </c>
      <c r="Z18" s="614"/>
    </row>
    <row r="19" spans="2:26" x14ac:dyDescent="0.2">
      <c r="M19" s="614"/>
      <c r="N19" s="748">
        <f t="shared" si="3"/>
        <v>3</v>
      </c>
      <c r="O19" s="749">
        <f t="shared" si="3"/>
        <v>2024</v>
      </c>
      <c r="P19" s="739">
        <f t="shared" si="2"/>
        <v>8258.1612475066104</v>
      </c>
      <c r="Q19" s="730">
        <f t="shared" si="4"/>
        <v>4018.5812888299615</v>
      </c>
      <c r="R19" s="730">
        <f t="shared" si="4"/>
        <v>3916.3887529523031</v>
      </c>
      <c r="S19" s="730">
        <f t="shared" si="4"/>
        <v>1445.8328692337745</v>
      </c>
      <c r="T19" s="730">
        <f t="shared" si="4"/>
        <v>-1122.6416635094274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ref="O20" si="5">O19+1</f>
        <v>2025</v>
      </c>
      <c r="P20" s="739">
        <f t="shared" ref="P20:P44" si="6">SUM(Q20:T20)</f>
        <v>8463.8411462110853</v>
      </c>
      <c r="Q20" s="730">
        <f t="shared" ref="Q20:T20" si="7">IF($N20&lt;=TRUNC($P$12),Q19*(1+Q$13),0)</f>
        <v>4122.6578860572854</v>
      </c>
      <c r="R20" s="730">
        <f t="shared" si="7"/>
        <v>4016.9944968781997</v>
      </c>
      <c r="S20" s="730">
        <f t="shared" si="7"/>
        <v>1475.6692900450739</v>
      </c>
      <c r="T20" s="730">
        <f t="shared" si="7"/>
        <v>-1151.480526769473</v>
      </c>
      <c r="U20" s="724">
        <f>SUM(Q17:T20)/4</f>
        <v>8160.3184921749898</v>
      </c>
      <c r="V20" s="730">
        <f>SUM(Q17:Q20)/4</f>
        <v>3969.1538241136714</v>
      </c>
      <c r="W20" s="730">
        <f>SUM(R17:R20)/4</f>
        <v>3868.5897784442586</v>
      </c>
      <c r="X20" s="730">
        <f>SUM(S17:S20)/4</f>
        <v>1431.5148693456567</v>
      </c>
      <c r="Y20" s="730">
        <f>SUM(T17:T20)/4</f>
        <v>-1108.9399797285962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ref="O21" si="8">O20+1</f>
        <v>2026</v>
      </c>
      <c r="P21" s="739">
        <f t="shared" si="6"/>
        <v>8674.6757929605592</v>
      </c>
      <c r="Q21" s="730">
        <f t="shared" ref="Q21:T21" si="9">IF($N21&lt;=TRUNC($P$12),Q20*(1+Q$13),0)</f>
        <v>4229.4299465120248</v>
      </c>
      <c r="R21" s="730">
        <f t="shared" si="9"/>
        <v>4120.184640961832</v>
      </c>
      <c r="S21" s="730">
        <f t="shared" si="9"/>
        <v>1506.1214196466296</v>
      </c>
      <c r="T21" s="730">
        <f t="shared" si="9"/>
        <v>-1181.0602141599288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ref="O22" si="10">O21+1</f>
        <v>2027</v>
      </c>
      <c r="P22" s="739">
        <f t="shared" si="6"/>
        <v>8890.7950614962265</v>
      </c>
      <c r="Q22" s="730">
        <f t="shared" ref="Q22:T22" si="11">IF($N22&lt;=TRUNC($P$12),Q21*(1+Q$13),0)</f>
        <v>4338.9672795673123</v>
      </c>
      <c r="R22" s="730">
        <f t="shared" si="11"/>
        <v>4226.0255742970485</v>
      </c>
      <c r="S22" s="730">
        <f t="shared" si="11"/>
        <v>1537.201963896051</v>
      </c>
      <c r="T22" s="730">
        <f t="shared" si="11"/>
        <v>-1211.3997562641866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ref="O23" si="12">O22+1</f>
        <v>2028</v>
      </c>
      <c r="P23" s="739">
        <f t="shared" si="6"/>
        <v>9112.3321123052483</v>
      </c>
      <c r="Q23" s="730">
        <f t="shared" ref="Q23:T23" si="13">IF($N23&lt;=TRUNC($P$12),Q22*(1+Q$13),0)</f>
        <v>4451.3415025781269</v>
      </c>
      <c r="R23" s="730">
        <f t="shared" si="13"/>
        <v>4334.5853914070112</v>
      </c>
      <c r="S23" s="730">
        <f t="shared" si="13"/>
        <v>1568.9238908509033</v>
      </c>
      <c r="T23" s="730">
        <f t="shared" si="13"/>
        <v>-1242.5186725307947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ref="O24" si="14">O23+1</f>
        <v>2029</v>
      </c>
      <c r="P24" s="739">
        <f t="shared" si="6"/>
        <v>9339.423476107746</v>
      </c>
      <c r="Q24" s="730">
        <f t="shared" ref="Q24:T24" si="15">IF($N24&lt;=TRUNC($P$12),Q23*(1+Q$13),0)</f>
        <v>4566.6260877059249</v>
      </c>
      <c r="R24" s="730">
        <f t="shared" si="15"/>
        <v>4445.9339360539361</v>
      </c>
      <c r="S24" s="730">
        <f t="shared" si="15"/>
        <v>1601.3004361795042</v>
      </c>
      <c r="T24" s="730">
        <f t="shared" si="15"/>
        <v>-1274.4369838316188</v>
      </c>
      <c r="U24" s="724">
        <f>SUM(Q21:T24)/4</f>
        <v>9004.3066107174436</v>
      </c>
      <c r="V24" s="730">
        <f>SUM(Q21:Q24)/4</f>
        <v>4396.5912040908479</v>
      </c>
      <c r="W24" s="730">
        <f>SUM(R21:R24)/4</f>
        <v>4281.6823856799565</v>
      </c>
      <c r="X24" s="730">
        <f>SUM(S21:S24)/4</f>
        <v>1553.386927643272</v>
      </c>
      <c r="Y24" s="730">
        <f>SUM(T21:T24)/4</f>
        <v>-1227.3539066966323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ref="O25" si="16">O24+1</f>
        <v>2030</v>
      </c>
      <c r="P25" s="739">
        <f t="shared" si="6"/>
        <v>9572.2091394709933</v>
      </c>
      <c r="Q25" s="730">
        <f t="shared" ref="Q25:T25" si="17">IF($N25&lt;=TRUNC($P$12),Q24*(1+Q$13),0)</f>
        <v>4684.8964099559798</v>
      </c>
      <c r="R25" s="730">
        <f t="shared" si="17"/>
        <v>4560.1428461742389</v>
      </c>
      <c r="S25" s="730">
        <f t="shared" si="17"/>
        <v>1634.3451086833797</v>
      </c>
      <c r="T25" s="730">
        <f t="shared" si="17"/>
        <v>-1307.1752253426032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ref="O26" si="18">O25+1</f>
        <v>2031</v>
      </c>
      <c r="P26" s="739">
        <f t="shared" si="6"/>
        <v>9810.8326326050847</v>
      </c>
      <c r="Q26" s="730">
        <f t="shared" ref="Q26:T26" si="19">IF($N26&lt;=TRUNC($P$12),Q25*(1+Q$13),0)</f>
        <v>4806.2297964588297</v>
      </c>
      <c r="R26" s="730">
        <f t="shared" si="19"/>
        <v>4677.2855999679914</v>
      </c>
      <c r="S26" s="730">
        <f t="shared" si="19"/>
        <v>1668.0716959336808</v>
      </c>
      <c r="T26" s="730">
        <f t="shared" si="19"/>
        <v>-1340.7544597554172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ref="O27" si="20">O26+1</f>
        <v>2032</v>
      </c>
      <c r="P27" s="739">
        <f t="shared" si="6"/>
        <v>10055.441119395829</v>
      </c>
      <c r="Q27" s="730">
        <f t="shared" ref="Q27:T27" si="21">IF($N27&lt;=TRUNC($P$12),Q26*(1+Q$13),0)</f>
        <v>4930.7055770280595</v>
      </c>
      <c r="R27" s="730">
        <f t="shared" si="21"/>
        <v>4797.4375631723433</v>
      </c>
      <c r="S27" s="730">
        <f t="shared" si="21"/>
        <v>1702.4942700239146</v>
      </c>
      <c r="T27" s="730">
        <f t="shared" si="21"/>
        <v>-1375.1962908284879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ref="O28" si="22">O27+1</f>
        <v>2033</v>
      </c>
      <c r="P28" s="739">
        <f t="shared" si="6"/>
        <v>10306.185489732045</v>
      </c>
      <c r="Q28" s="730">
        <f t="shared" ref="Q28:T28" si="23">IF($N28&lt;=TRUNC($P$12),Q27*(1+Q$13),0)</f>
        <v>5058.4051360274707</v>
      </c>
      <c r="R28" s="730">
        <f t="shared" si="23"/>
        <v>4920.6760375493204</v>
      </c>
      <c r="S28" s="730">
        <f t="shared" si="23"/>
        <v>1737.6271934413903</v>
      </c>
      <c r="T28" s="730">
        <f t="shared" si="23"/>
        <v>-1410.5228772861369</v>
      </c>
      <c r="U28" s="724">
        <f>SUM(Q25:T28)/4</f>
        <v>9936.1670953009871</v>
      </c>
      <c r="V28" s="730">
        <f>SUM(Q25:Q28)/4</f>
        <v>4870.0592298675856</v>
      </c>
      <c r="W28" s="730">
        <f>SUM(R25:R28)/4</f>
        <v>4738.8855117159737</v>
      </c>
      <c r="X28" s="730">
        <f>SUM(S25:S28)/4</f>
        <v>1685.6345670205915</v>
      </c>
      <c r="Y28" s="730">
        <f>SUM(T25:T28)/4</f>
        <v>-1358.4122133031615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ref="O29" si="24">O28+1</f>
        <v>2034</v>
      </c>
      <c r="P29" s="739">
        <f t="shared" si="6"/>
        <v>10563.220454185812</v>
      </c>
      <c r="Q29" s="730">
        <f t="shared" ref="Q29:T29" si="25">IF($N29&lt;=TRUNC($P$12),Q28*(1+Q$13),0)</f>
        <v>5189.4119655815502</v>
      </c>
      <c r="R29" s="730">
        <f t="shared" si="25"/>
        <v>5047.0803106191988</v>
      </c>
      <c r="S29" s="730">
        <f t="shared" si="25"/>
        <v>1773.4851250598281</v>
      </c>
      <c r="T29" s="730">
        <f t="shared" si="25"/>
        <v>-1446.756947074764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ref="O30" si="26">O29+1</f>
        <v>2035</v>
      </c>
      <c r="P30" s="739">
        <f t="shared" si="6"/>
        <v>10826.704641105862</v>
      </c>
      <c r="Q30" s="730">
        <f t="shared" ref="Q30:T30" si="27">IF($N30&lt;=TRUNC($P$12),Q29*(1+Q$13),0)</f>
        <v>5323.8117201640289</v>
      </c>
      <c r="R30" s="730">
        <f t="shared" si="27"/>
        <v>5176.7317066714468</v>
      </c>
      <c r="S30" s="730">
        <f t="shared" si="27"/>
        <v>1810.0830262556331</v>
      </c>
      <c r="T30" s="730">
        <f t="shared" si="27"/>
        <v>-1483.921811985249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ref="O31" si="28">O30+1</f>
        <v>2036</v>
      </c>
      <c r="P31" s="739">
        <f t="shared" si="6"/>
        <v>11096.800696185685</v>
      </c>
      <c r="Q31" s="730">
        <f t="shared" ref="Q31:T31" si="29">IF($N31&lt;=TRUNC($P$12),Q30*(1+Q$13),0)</f>
        <v>5461.6922726002203</v>
      </c>
      <c r="R31" s="730">
        <f t="shared" si="29"/>
        <v>5309.7136390860605</v>
      </c>
      <c r="S31" s="730">
        <f t="shared" si="29"/>
        <v>1847.4361671503852</v>
      </c>
      <c r="T31" s="730">
        <f t="shared" si="29"/>
        <v>-1522.0413826509803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ref="O32" si="30">O31+1</f>
        <v>2037</v>
      </c>
      <c r="P32" s="739">
        <f t="shared" si="6"/>
        <v>11373.675384569697</v>
      </c>
      <c r="Q32" s="730">
        <f t="shared" ref="Q32:T32" si="31">IF($N32&lt;=TRUNC($P$12),Q31*(1+Q$13),0)</f>
        <v>5603.1437715197571</v>
      </c>
      <c r="R32" s="730">
        <f t="shared" si="31"/>
        <v>5446.1116639989459</v>
      </c>
      <c r="S32" s="730">
        <f t="shared" si="31"/>
        <v>1885.5601329821513</v>
      </c>
      <c r="T32" s="730">
        <f t="shared" si="31"/>
        <v>-1561.1401839311573</v>
      </c>
      <c r="U32" s="724">
        <f>SUM(Q29:T32)/4</f>
        <v>10965.100294011765</v>
      </c>
      <c r="V32" s="730">
        <f>SUM(Q29:Q32)/4</f>
        <v>5394.5149324663889</v>
      </c>
      <c r="W32" s="730">
        <f>SUM(R29:R32)/4</f>
        <v>5244.909330093913</v>
      </c>
      <c r="X32" s="730">
        <f>SUM(S29:S32)/4</f>
        <v>1829.1411128619993</v>
      </c>
      <c r="Y32" s="730">
        <f>SUM(T29:T32)/4</f>
        <v>-1503.4650814105378</v>
      </c>
      <c r="Z32" s="742">
        <f>SUM(Q32:T32)-P32</f>
        <v>0</v>
      </c>
    </row>
    <row r="33" spans="13:26" x14ac:dyDescent="0.2">
      <c r="M33" s="614"/>
      <c r="N33" s="748">
        <f t="shared" ref="N33:O44" si="32">N32+1</f>
        <v>17</v>
      </c>
      <c r="O33" s="749">
        <f t="shared" si="32"/>
        <v>2038</v>
      </c>
      <c r="P33" s="739">
        <f t="shared" si="6"/>
        <v>11657.49969556217</v>
      </c>
      <c r="Q33" s="730">
        <f t="shared" ref="Q33:T33" si="33">IF($N33&lt;=TRUNC($P$12),Q32*(1+Q$13),0)</f>
        <v>5748.2587002972814</v>
      </c>
      <c r="R33" s="730">
        <f t="shared" si="33"/>
        <v>5586.0135353458809</v>
      </c>
      <c r="S33" s="730">
        <f t="shared" si="33"/>
        <v>1924.4708306082741</v>
      </c>
      <c r="T33" s="730">
        <f t="shared" si="33"/>
        <v>-1601.2433706892666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32"/>
        <v>18</v>
      </c>
      <c r="O34" s="749">
        <f t="shared" si="32"/>
        <v>2039</v>
      </c>
      <c r="P34" s="739">
        <f t="shared" si="6"/>
        <v>11948.448950005579</v>
      </c>
      <c r="Q34" s="730">
        <f t="shared" ref="Q34:T34" si="34">IF($N34&lt;=TRUNC($P$12),Q33*(1+Q$13),0)</f>
        <v>5897.1319375196372</v>
      </c>
      <c r="R34" s="730">
        <f t="shared" si="34"/>
        <v>5729.5092613204679</v>
      </c>
      <c r="S34" s="730">
        <f t="shared" si="34"/>
        <v>1964.1844951423559</v>
      </c>
      <c r="T34" s="730">
        <f t="shared" si="34"/>
        <v>-1642.3767439768815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32"/>
        <v>19</v>
      </c>
      <c r="O35" s="749">
        <f t="shared" si="32"/>
        <v>2040</v>
      </c>
      <c r="P35" s="739">
        <f t="shared" si="6"/>
        <v>12246.702910396496</v>
      </c>
      <c r="Q35" s="730">
        <f t="shared" ref="Q35:T35" si="35">IF($N35&lt;=TRUNC($P$12),Q34*(1+Q$13),0)</f>
        <v>6049.860819019088</v>
      </c>
      <c r="R35" s="730">
        <f t="shared" si="35"/>
        <v>5876.6911622824018</v>
      </c>
      <c r="S35" s="730">
        <f t="shared" si="35"/>
        <v>2004.7176967282032</v>
      </c>
      <c r="T35" s="730">
        <f t="shared" si="35"/>
        <v>-1684.5667676331971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32"/>
        <v>20</v>
      </c>
      <c r="O36" s="749">
        <f t="shared" si="32"/>
        <v>2041</v>
      </c>
      <c r="P36" s="739">
        <f t="shared" si="6"/>
        <v>12552.44589380901</v>
      </c>
      <c r="Q36" s="730">
        <f t="shared" ref="Q36:T36" si="36">IF($N36&lt;=TRUNC($P$12),Q35*(1+Q$13),0)</f>
        <v>6206.5452015131259</v>
      </c>
      <c r="R36" s="730">
        <f t="shared" si="36"/>
        <v>6027.6539301533066</v>
      </c>
      <c r="S36" s="730">
        <f t="shared" si="36"/>
        <v>2046.0873474535597</v>
      </c>
      <c r="T36" s="730">
        <f t="shared" si="36"/>
        <v>-1727.8405853109807</v>
      </c>
      <c r="U36" s="724">
        <f>SUM(Q33:T36)/4</f>
        <v>12101.274362443317</v>
      </c>
      <c r="V36" s="730">
        <f>SUM(Q33:Q36)/4</f>
        <v>5975.4491645872831</v>
      </c>
      <c r="W36" s="730">
        <f>SUM(R33:R36)/4</f>
        <v>5804.9669722755134</v>
      </c>
      <c r="X36" s="730">
        <f>SUM(S33:S36)/4</f>
        <v>1984.8650924830981</v>
      </c>
      <c r="Y36" s="730">
        <f>SUM(T33:T36)/4</f>
        <v>-1664.0068669025814</v>
      </c>
      <c r="Z36" s="742">
        <f>SUM(Q36:T36)-P36</f>
        <v>0</v>
      </c>
    </row>
    <row r="37" spans="13:26" x14ac:dyDescent="0.2">
      <c r="M37" s="614"/>
      <c r="N37" s="748">
        <f t="shared" si="32"/>
        <v>21</v>
      </c>
      <c r="O37" s="749">
        <f t="shared" si="32"/>
        <v>2042</v>
      </c>
      <c r="P37" s="739">
        <f t="shared" si="6"/>
        <v>12865.866887697453</v>
      </c>
      <c r="Q37" s="730">
        <f t="shared" ref="Q37:T37" si="37">IF($N37&lt;=TRUNC($P$12),Q36*(1+Q$13),0)</f>
        <v>6367.2875278924776</v>
      </c>
      <c r="R37" s="730">
        <f t="shared" si="37"/>
        <v>6182.4946893383567</v>
      </c>
      <c r="S37" s="730">
        <f t="shared" si="37"/>
        <v>2088.3107084065114</v>
      </c>
      <c r="T37" s="730">
        <f t="shared" si="37"/>
        <v>-1772.2260379398926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32"/>
        <v>22</v>
      </c>
      <c r="O38" s="749">
        <f t="shared" si="32"/>
        <v>2043</v>
      </c>
      <c r="P38" s="739">
        <f t="shared" si="6"/>
        <v>13187.15966865197</v>
      </c>
      <c r="Q38" s="730">
        <f t="shared" ref="Q38:T38" si="38">IF($N38&lt;=TRUNC($P$12),Q37*(1+Q$13),0)</f>
        <v>6532.1928941999922</v>
      </c>
      <c r="R38" s="730">
        <f t="shared" si="38"/>
        <v>6341.3130592128773</v>
      </c>
      <c r="S38" s="730">
        <f t="shared" si="38"/>
        <v>2131.4053968775097</v>
      </c>
      <c r="T38" s="730">
        <f t="shared" si="38"/>
        <v>-1817.75168163841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32"/>
        <v>23</v>
      </c>
      <c r="O39" s="749">
        <f t="shared" si="32"/>
        <v>2044</v>
      </c>
      <c r="P39" s="739">
        <f t="shared" si="6"/>
        <v>13516.522924182465</v>
      </c>
      <c r="Q39" s="730">
        <f t="shared" ref="Q39:T39" si="39">IF($N39&lt;=TRUNC($P$12),Q38*(1+Q$13),0)</f>
        <v>6701.3691183442061</v>
      </c>
      <c r="R39" s="730">
        <f t="shared" si="39"/>
        <v>6504.2112182141227</v>
      </c>
      <c r="S39" s="730">
        <f t="shared" si="39"/>
        <v>2175.3893937100161</v>
      </c>
      <c r="T39" s="730">
        <f t="shared" si="39"/>
        <v>-1864.4468060858806</v>
      </c>
      <c r="U39" s="748"/>
      <c r="V39" s="748"/>
      <c r="W39" s="748"/>
      <c r="X39" s="748"/>
      <c r="Y39" s="748"/>
      <c r="Z39" s="739"/>
    </row>
    <row r="40" spans="13:26" x14ac:dyDescent="0.2">
      <c r="M40" s="614"/>
      <c r="N40" s="748">
        <f t="shared" si="32"/>
        <v>24</v>
      </c>
      <c r="O40" s="749">
        <f t="shared" si="32"/>
        <v>2045</v>
      </c>
      <c r="P40" s="739">
        <f t="shared" si="6"/>
        <v>13854.160377608296</v>
      </c>
      <c r="Q40" s="730">
        <f t="shared" ref="Q40:T40" si="40">IF($N40&lt;=TRUNC($P$12),Q39*(1+Q$13),0)</f>
        <v>6874.9268105925084</v>
      </c>
      <c r="R40" s="730">
        <f t="shared" si="40"/>
        <v>6671.2939695794757</v>
      </c>
      <c r="S40" s="730">
        <f t="shared" si="40"/>
        <v>2220.2810508028351</v>
      </c>
      <c r="T40" s="730">
        <f t="shared" si="40"/>
        <v>-1912.3414533665245</v>
      </c>
      <c r="U40" s="724">
        <f>SUM(Q37:T40)/4</f>
        <v>13355.927464535045</v>
      </c>
      <c r="V40" s="730">
        <f>SUM(Q37:Q40)/4</f>
        <v>6618.9440877572961</v>
      </c>
      <c r="W40" s="730">
        <f>SUM(R37:R40)/4</f>
        <v>6424.8282340862079</v>
      </c>
      <c r="X40" s="730">
        <f>SUM(S37:S40)/4</f>
        <v>2153.8466374492182</v>
      </c>
      <c r="Y40" s="730">
        <f>SUM(T37:T40)/4</f>
        <v>-1841.691494757677</v>
      </c>
      <c r="Z40" s="742">
        <f>SUM(Q40:T40)-P40</f>
        <v>0</v>
      </c>
    </row>
    <row r="41" spans="13:26" x14ac:dyDescent="0.2">
      <c r="M41" s="614"/>
      <c r="N41" s="748">
        <f t="shared" si="32"/>
        <v>25</v>
      </c>
      <c r="O41" s="749">
        <f t="shared" si="32"/>
        <v>2046</v>
      </c>
      <c r="P41" s="739">
        <f t="shared" si="6"/>
        <v>0</v>
      </c>
      <c r="Q41" s="730">
        <f t="shared" ref="Q41:T41" si="41">IF($N41&lt;=TRUNC($P$12),Q40*(1+Q$13),0)</f>
        <v>0</v>
      </c>
      <c r="R41" s="730">
        <f t="shared" si="41"/>
        <v>0</v>
      </c>
      <c r="S41" s="730">
        <f t="shared" si="41"/>
        <v>0</v>
      </c>
      <c r="T41" s="730">
        <f t="shared" si="41"/>
        <v>0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si="32"/>
        <v>26</v>
      </c>
      <c r="O42" s="749">
        <f t="shared" si="32"/>
        <v>2047</v>
      </c>
      <c r="P42" s="739">
        <f t="shared" si="6"/>
        <v>0</v>
      </c>
      <c r="Q42" s="730">
        <f t="shared" ref="Q42:T42" si="42">IF($N42&lt;=TRUNC($P$12),Q41*(1+Q$13),0)</f>
        <v>0</v>
      </c>
      <c r="R42" s="730">
        <f t="shared" si="42"/>
        <v>0</v>
      </c>
      <c r="S42" s="730">
        <f t="shared" si="42"/>
        <v>0</v>
      </c>
      <c r="T42" s="730">
        <f t="shared" si="42"/>
        <v>0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si="32"/>
        <v>27</v>
      </c>
      <c r="O43" s="749">
        <f t="shared" si="32"/>
        <v>2048</v>
      </c>
      <c r="P43" s="739">
        <f t="shared" si="6"/>
        <v>0</v>
      </c>
      <c r="Q43" s="730">
        <f t="shared" ref="Q43:T43" si="43">IF($N43&lt;=TRUNC($P$12),Q42*(1+Q$13),0)</f>
        <v>0</v>
      </c>
      <c r="R43" s="730">
        <f t="shared" si="43"/>
        <v>0</v>
      </c>
      <c r="S43" s="730">
        <f t="shared" si="43"/>
        <v>0</v>
      </c>
      <c r="T43" s="730">
        <f t="shared" si="43"/>
        <v>0</v>
      </c>
      <c r="U43" s="748"/>
      <c r="V43" s="748"/>
      <c r="W43" s="748"/>
      <c r="X43" s="748"/>
      <c r="Y43" s="748"/>
      <c r="Z43" s="739"/>
    </row>
    <row r="44" spans="13:26" x14ac:dyDescent="0.2">
      <c r="M44" s="614"/>
      <c r="N44" s="748">
        <f t="shared" si="32"/>
        <v>28</v>
      </c>
      <c r="O44" s="749">
        <f t="shared" si="32"/>
        <v>2049</v>
      </c>
      <c r="P44" s="739">
        <f t="shared" si="6"/>
        <v>0</v>
      </c>
      <c r="Q44" s="730">
        <f t="shared" ref="Q44:T44" si="44">IF($N44&lt;=TRUNC($P$12),Q43*(1+Q$13),0)</f>
        <v>0</v>
      </c>
      <c r="R44" s="730">
        <f t="shared" si="44"/>
        <v>0</v>
      </c>
      <c r="S44" s="730">
        <f t="shared" si="44"/>
        <v>0</v>
      </c>
      <c r="T44" s="730">
        <f t="shared" si="44"/>
        <v>0</v>
      </c>
      <c r="U44" s="724">
        <f>SUM(Q41:T44)/4</f>
        <v>0</v>
      </c>
      <c r="V44" s="730">
        <f>SUM(Q41:Q44)/4</f>
        <v>0</v>
      </c>
      <c r="W44" s="730">
        <f>SUM(R41:R44)/4</f>
        <v>0</v>
      </c>
      <c r="X44" s="730">
        <f>SUM(S41:S44)/4</f>
        <v>0</v>
      </c>
      <c r="Y44" s="730">
        <f>SUM(T41:T44)/4</f>
        <v>0</v>
      </c>
      <c r="Z44" s="742">
        <f>SUM(Q44:T44)-P44</f>
        <v>0</v>
      </c>
    </row>
    <row r="45" spans="13:26" x14ac:dyDescent="0.2">
      <c r="M45" s="614"/>
      <c r="N45" s="748"/>
      <c r="O45" s="615" t="s">
        <v>18</v>
      </c>
      <c r="P45" s="615" t="s">
        <v>18</v>
      </c>
      <c r="Q45" s="615" t="s">
        <v>18</v>
      </c>
      <c r="R45" s="615" t="s">
        <v>18</v>
      </c>
      <c r="S45" s="615" t="s">
        <v>18</v>
      </c>
      <c r="T45" s="615" t="s">
        <v>18</v>
      </c>
      <c r="U45" s="724"/>
      <c r="V45" s="724"/>
      <c r="W45" s="724"/>
      <c r="X45" s="724"/>
      <c r="Y45" s="724"/>
      <c r="Z45" s="614"/>
    </row>
    <row r="46" spans="13:26" x14ac:dyDescent="0.2">
      <c r="M46" s="614"/>
      <c r="O46" s="605" t="s">
        <v>111</v>
      </c>
      <c r="P46" s="726">
        <f>SUM(Q46:T46)</f>
        <v>254092.37727673419</v>
      </c>
      <c r="Q46" s="724">
        <f>SUM(Q$17:Q$44)</f>
        <v>124898.8497715323</v>
      </c>
      <c r="R46" s="724">
        <f>SUM(R$17:R$44)</f>
        <v>121455.44884918327</v>
      </c>
      <c r="S46" s="724">
        <f>SUM(S$17:S$44)</f>
        <v>42553.556827215347</v>
      </c>
      <c r="T46" s="724">
        <f>SUM(T$17:T$44)</f>
        <v>-34815.478171196744</v>
      </c>
      <c r="U46" s="730"/>
      <c r="V46" s="724"/>
      <c r="W46" s="724"/>
      <c r="X46" s="724"/>
      <c r="Y46" s="724"/>
      <c r="Z46" s="614"/>
    </row>
    <row r="47" spans="13:26" x14ac:dyDescent="0.2">
      <c r="M47" s="614"/>
      <c r="N47" s="614"/>
      <c r="O47" s="614"/>
      <c r="P47" s="742">
        <f>P46-P$10</f>
        <v>0</v>
      </c>
      <c r="Q47" s="742">
        <f t="shared" ref="Q47:T47" si="45">Q46-Q$10</f>
        <v>0</v>
      </c>
      <c r="R47" s="742">
        <f t="shared" si="45"/>
        <v>0</v>
      </c>
      <c r="S47" s="742">
        <f t="shared" si="45"/>
        <v>0</v>
      </c>
      <c r="T47" s="742">
        <f t="shared" si="45"/>
        <v>0</v>
      </c>
      <c r="U47" s="742">
        <f>SUM(Q46:T46)-P$10</f>
        <v>0</v>
      </c>
      <c r="V47" s="614"/>
      <c r="W47" s="614"/>
      <c r="X47" s="614"/>
      <c r="Y47" s="614"/>
      <c r="Z47" s="614"/>
    </row>
    <row r="48" spans="13:26" x14ac:dyDescent="0.2">
      <c r="M48" s="614"/>
      <c r="O48" s="719" t="s">
        <v>112</v>
      </c>
      <c r="P48" s="752">
        <f>$P$13</f>
        <v>2.4898715200858401E-2</v>
      </c>
      <c r="Z48" s="614"/>
    </row>
    <row r="49" spans="13:26" x14ac:dyDescent="0.2">
      <c r="M49" s="614"/>
      <c r="O49" s="720" t="s">
        <v>113</v>
      </c>
      <c r="P49" s="752">
        <f>((1+P48)^(1/12))-1</f>
        <v>2.0515843977968462E-3</v>
      </c>
      <c r="Z49" s="614"/>
    </row>
    <row r="50" spans="13:26" x14ac:dyDescent="0.2">
      <c r="M50" s="614"/>
      <c r="O50" s="720" t="s">
        <v>20</v>
      </c>
      <c r="P50" s="726">
        <f>P10</f>
        <v>254092.37727673413</v>
      </c>
      <c r="Z50" s="614"/>
    </row>
    <row r="51" spans="13:26" x14ac:dyDescent="0.2">
      <c r="M51" s="614"/>
      <c r="O51" s="720" t="s">
        <v>21</v>
      </c>
      <c r="P51" s="724">
        <f>P50/(1+P49)^P52</f>
        <v>140814.9831516977</v>
      </c>
      <c r="Z51" s="614"/>
    </row>
    <row r="52" spans="13:26" x14ac:dyDescent="0.2">
      <c r="M52" s="614"/>
      <c r="O52" s="720" t="s">
        <v>114</v>
      </c>
      <c r="P52" s="730">
        <f>$P$12*12</f>
        <v>288</v>
      </c>
      <c r="Q52" s="753"/>
      <c r="Z52" s="614"/>
    </row>
    <row r="53" spans="13:26" x14ac:dyDescent="0.2">
      <c r="M53" s="614"/>
      <c r="O53" s="720" t="s">
        <v>115</v>
      </c>
      <c r="P53" s="724">
        <f>PMT(P49,P52,-P51)</f>
        <v>648.0173620140489</v>
      </c>
      <c r="Z53" s="614"/>
    </row>
    <row r="54" spans="13:26" x14ac:dyDescent="0.2">
      <c r="M54" s="614"/>
      <c r="N54" s="615"/>
      <c r="O54" s="615" t="s">
        <v>18</v>
      </c>
      <c r="P54" s="615" t="s">
        <v>18</v>
      </c>
      <c r="Q54" s="615" t="s">
        <v>18</v>
      </c>
      <c r="R54" s="615" t="s">
        <v>18</v>
      </c>
      <c r="Z54" s="614"/>
    </row>
    <row r="55" spans="13:26" x14ac:dyDescent="0.2">
      <c r="M55" s="614"/>
      <c r="N55" s="748">
        <v>1</v>
      </c>
      <c r="O55" s="730">
        <v>0</v>
      </c>
      <c r="P55" s="730">
        <f>P53</f>
        <v>648.0173620140489</v>
      </c>
      <c r="Q55" s="730">
        <f>O55*$P$49</f>
        <v>0</v>
      </c>
      <c r="R55" s="730">
        <f>O55+P55+Q55</f>
        <v>648.0173620140489</v>
      </c>
      <c r="Z55" s="614"/>
    </row>
    <row r="56" spans="13:26" x14ac:dyDescent="0.2">
      <c r="M56" s="614"/>
      <c r="N56" s="748">
        <f>N55+1</f>
        <v>2</v>
      </c>
      <c r="O56" s="730">
        <f t="shared" ref="O56:O57" si="46">R55</f>
        <v>648.0173620140489</v>
      </c>
      <c r="P56" s="730">
        <f>P55</f>
        <v>648.0173620140489</v>
      </c>
      <c r="Q56" s="730">
        <f t="shared" ref="Q56:Q57" si="47">O56*$P$49</f>
        <v>1.3294623094094933</v>
      </c>
      <c r="R56" s="730">
        <f t="shared" ref="R56:R57" si="48">O56+P56+Q56</f>
        <v>1297.3641863375074</v>
      </c>
      <c r="Z56" s="614"/>
    </row>
    <row r="57" spans="13:26" x14ac:dyDescent="0.2">
      <c r="M57" s="614"/>
      <c r="N57" s="748">
        <f t="shared" ref="N57:N120" si="49">N56+1</f>
        <v>3</v>
      </c>
      <c r="O57" s="730">
        <f t="shared" si="46"/>
        <v>1297.3641863375074</v>
      </c>
      <c r="P57" s="730">
        <f t="shared" ref="P57:P120" si="50">P56</f>
        <v>648.0173620140489</v>
      </c>
      <c r="Q57" s="730">
        <f t="shared" si="47"/>
        <v>2.6616521229504304</v>
      </c>
      <c r="R57" s="730">
        <f t="shared" si="48"/>
        <v>1948.0432004745069</v>
      </c>
      <c r="Z57" s="614"/>
    </row>
    <row r="58" spans="13:26" x14ac:dyDescent="0.2">
      <c r="M58" s="614"/>
      <c r="N58" s="748">
        <f t="shared" si="49"/>
        <v>4</v>
      </c>
      <c r="O58" s="730">
        <f t="shared" ref="O58:O121" si="51">R57</f>
        <v>1948.0432004745069</v>
      </c>
      <c r="P58" s="730">
        <f t="shared" si="50"/>
        <v>648.0173620140489</v>
      </c>
      <c r="Q58" s="730">
        <f t="shared" ref="Q58:Q121" si="52">O58*$P$49</f>
        <v>3.9965750363277319</v>
      </c>
      <c r="R58" s="730">
        <f t="shared" ref="R58:R121" si="53">O58+P58+Q58</f>
        <v>2600.0571375248833</v>
      </c>
      <c r="Z58" s="614"/>
    </row>
    <row r="59" spans="13:26" x14ac:dyDescent="0.2">
      <c r="M59" s="614"/>
      <c r="N59" s="748">
        <f t="shared" si="49"/>
        <v>5</v>
      </c>
      <c r="O59" s="730">
        <f t="shared" si="51"/>
        <v>2600.0571375248833</v>
      </c>
      <c r="P59" s="730">
        <f t="shared" si="50"/>
        <v>648.0173620140489</v>
      </c>
      <c r="Q59" s="730">
        <f t="shared" si="52"/>
        <v>5.3342366567263797</v>
      </c>
      <c r="R59" s="730">
        <f t="shared" si="53"/>
        <v>3253.4087361956585</v>
      </c>
      <c r="Z59" s="614"/>
    </row>
    <row r="60" spans="13:26" x14ac:dyDescent="0.2">
      <c r="M60" s="614"/>
      <c r="N60" s="748">
        <f t="shared" si="49"/>
        <v>6</v>
      </c>
      <c r="O60" s="730">
        <f t="shared" si="51"/>
        <v>3253.4087361956585</v>
      </c>
      <c r="P60" s="730">
        <f t="shared" si="50"/>
        <v>648.0173620140489</v>
      </c>
      <c r="Q60" s="730">
        <f t="shared" si="52"/>
        <v>6.674642602834969</v>
      </c>
      <c r="R60" s="730">
        <f t="shared" si="53"/>
        <v>3908.1007408125424</v>
      </c>
      <c r="Z60" s="614"/>
    </row>
    <row r="61" spans="13:26" x14ac:dyDescent="0.2">
      <c r="M61" s="614"/>
      <c r="N61" s="748">
        <f t="shared" si="49"/>
        <v>7</v>
      </c>
      <c r="O61" s="730">
        <f t="shared" si="51"/>
        <v>3908.1007408125424</v>
      </c>
      <c r="P61" s="730">
        <f t="shared" si="50"/>
        <v>648.0173620140489</v>
      </c>
      <c r="Q61" s="730">
        <f t="shared" si="52"/>
        <v>8.0177985048693081</v>
      </c>
      <c r="R61" s="730">
        <f t="shared" si="53"/>
        <v>4564.1359013314604</v>
      </c>
      <c r="Z61" s="614"/>
    </row>
    <row r="62" spans="13:26" x14ac:dyDescent="0.2">
      <c r="M62" s="614"/>
      <c r="N62" s="748">
        <f t="shared" si="49"/>
        <v>8</v>
      </c>
      <c r="O62" s="730">
        <f t="shared" si="51"/>
        <v>4564.1359013314604</v>
      </c>
      <c r="P62" s="730">
        <f t="shared" si="50"/>
        <v>648.0173620140489</v>
      </c>
      <c r="Q62" s="730">
        <f t="shared" si="52"/>
        <v>9.3637100045960704</v>
      </c>
      <c r="R62" s="730">
        <f t="shared" si="53"/>
        <v>5221.5169733501052</v>
      </c>
      <c r="Z62" s="614"/>
    </row>
    <row r="63" spans="13:26" x14ac:dyDescent="0.2">
      <c r="M63" s="614"/>
      <c r="N63" s="748">
        <f t="shared" si="49"/>
        <v>9</v>
      </c>
      <c r="O63" s="730">
        <f t="shared" si="51"/>
        <v>5221.5169733501052</v>
      </c>
      <c r="P63" s="730">
        <f t="shared" si="50"/>
        <v>648.0173620140489</v>
      </c>
      <c r="Q63" s="730">
        <f t="shared" si="52"/>
        <v>10.712382755356487</v>
      </c>
      <c r="R63" s="730">
        <f t="shared" si="53"/>
        <v>5880.2467181195107</v>
      </c>
      <c r="Z63" s="614"/>
    </row>
    <row r="64" spans="13:26" x14ac:dyDescent="0.2">
      <c r="M64" s="614"/>
      <c r="N64" s="748">
        <f t="shared" si="49"/>
        <v>10</v>
      </c>
      <c r="O64" s="730">
        <f t="shared" si="51"/>
        <v>5880.2467181195107</v>
      </c>
      <c r="P64" s="730">
        <f t="shared" si="50"/>
        <v>648.0173620140489</v>
      </c>
      <c r="Q64" s="730">
        <f t="shared" si="52"/>
        <v>12.063822422090098</v>
      </c>
      <c r="R64" s="730">
        <f t="shared" si="53"/>
        <v>6540.3279025556494</v>
      </c>
      <c r="Z64" s="614"/>
    </row>
    <row r="65" spans="13:26" x14ac:dyDescent="0.2">
      <c r="M65" s="614"/>
      <c r="N65" s="748">
        <f t="shared" si="49"/>
        <v>11</v>
      </c>
      <c r="O65" s="730">
        <f t="shared" si="51"/>
        <v>6540.3279025556494</v>
      </c>
      <c r="P65" s="730">
        <f t="shared" si="50"/>
        <v>648.0173620140489</v>
      </c>
      <c r="Q65" s="730">
        <f t="shared" si="52"/>
        <v>13.418034681358542</v>
      </c>
      <c r="R65" s="730">
        <f t="shared" si="53"/>
        <v>7201.7632992510562</v>
      </c>
      <c r="Z65" s="614"/>
    </row>
    <row r="66" spans="13:26" x14ac:dyDescent="0.2">
      <c r="M66" s="614"/>
      <c r="N66" s="748">
        <f t="shared" si="49"/>
        <v>12</v>
      </c>
      <c r="O66" s="730">
        <f t="shared" si="51"/>
        <v>7201.7632992510562</v>
      </c>
      <c r="P66" s="730">
        <f t="shared" si="50"/>
        <v>648.0173620140489</v>
      </c>
      <c r="Q66" s="730">
        <f t="shared" si="52"/>
        <v>14.775025221369406</v>
      </c>
      <c r="R66" s="730">
        <f t="shared" si="53"/>
        <v>7864.5556864864739</v>
      </c>
      <c r="Z66" s="614"/>
    </row>
    <row r="67" spans="13:26" x14ac:dyDescent="0.2">
      <c r="M67" s="614"/>
      <c r="N67" s="748">
        <f t="shared" si="49"/>
        <v>13</v>
      </c>
      <c r="O67" s="730">
        <f t="shared" si="51"/>
        <v>7864.5556864864739</v>
      </c>
      <c r="P67" s="730">
        <f t="shared" si="50"/>
        <v>648.0173620140489</v>
      </c>
      <c r="Q67" s="730">
        <f t="shared" si="52"/>
        <v>16.134799742000116</v>
      </c>
      <c r="R67" s="730">
        <f t="shared" si="53"/>
        <v>8528.7078482425222</v>
      </c>
      <c r="Z67" s="614"/>
    </row>
    <row r="68" spans="13:26" x14ac:dyDescent="0.2">
      <c r="M68" s="614"/>
      <c r="N68" s="748">
        <f t="shared" si="49"/>
        <v>14</v>
      </c>
      <c r="O68" s="730">
        <f t="shared" si="51"/>
        <v>8528.7078482425222</v>
      </c>
      <c r="P68" s="730">
        <f t="shared" si="50"/>
        <v>648.0173620140489</v>
      </c>
      <c r="Q68" s="730">
        <f t="shared" si="52"/>
        <v>17.497363954821871</v>
      </c>
      <c r="R68" s="730">
        <f t="shared" si="53"/>
        <v>9194.2225742113933</v>
      </c>
      <c r="Z68" s="614"/>
    </row>
    <row r="69" spans="13:26" x14ac:dyDescent="0.2">
      <c r="M69" s="614"/>
      <c r="N69" s="748">
        <f t="shared" si="49"/>
        <v>15</v>
      </c>
      <c r="O69" s="730">
        <f t="shared" si="51"/>
        <v>9194.2225742113933</v>
      </c>
      <c r="P69" s="730">
        <f t="shared" si="50"/>
        <v>648.0173620140489</v>
      </c>
      <c r="Q69" s="730">
        <f t="shared" si="52"/>
        <v>18.86272358312365</v>
      </c>
      <c r="R69" s="730">
        <f t="shared" si="53"/>
        <v>9861.1026598085664</v>
      </c>
      <c r="Z69" s="614"/>
    </row>
    <row r="70" spans="13:26" x14ac:dyDescent="0.2">
      <c r="M70" s="614"/>
      <c r="N70" s="748">
        <f t="shared" si="49"/>
        <v>16</v>
      </c>
      <c r="O70" s="730">
        <f t="shared" si="51"/>
        <v>9861.1026598085664</v>
      </c>
      <c r="P70" s="730">
        <f t="shared" si="50"/>
        <v>648.0173620140489</v>
      </c>
      <c r="Q70" s="730">
        <f t="shared" si="52"/>
        <v>20.230884361936237</v>
      </c>
      <c r="R70" s="730">
        <f t="shared" si="53"/>
        <v>10529.350906184551</v>
      </c>
      <c r="Z70" s="614"/>
    </row>
    <row r="71" spans="13:26" x14ac:dyDescent="0.2">
      <c r="M71" s="614"/>
      <c r="N71" s="748">
        <f t="shared" si="49"/>
        <v>17</v>
      </c>
      <c r="O71" s="730">
        <f t="shared" si="51"/>
        <v>10529.350906184551</v>
      </c>
      <c r="P71" s="730">
        <f t="shared" si="50"/>
        <v>648.0173620140489</v>
      </c>
      <c r="Q71" s="730">
        <f t="shared" si="52"/>
        <v>21.601852038056307</v>
      </c>
      <c r="R71" s="730">
        <f t="shared" si="53"/>
        <v>11198.970120236656</v>
      </c>
      <c r="Z71" s="614"/>
    </row>
    <row r="72" spans="13:26" x14ac:dyDescent="0.2">
      <c r="M72" s="614"/>
      <c r="N72" s="748">
        <f t="shared" si="49"/>
        <v>18</v>
      </c>
      <c r="O72" s="730">
        <f t="shared" si="51"/>
        <v>11198.970120236656</v>
      </c>
      <c r="P72" s="730">
        <f t="shared" si="50"/>
        <v>648.0173620140489</v>
      </c>
      <c r="Q72" s="730">
        <f t="shared" si="52"/>
        <v>22.975632370070596</v>
      </c>
      <c r="R72" s="730">
        <f t="shared" si="53"/>
        <v>11869.963114620776</v>
      </c>
      <c r="Z72" s="614"/>
    </row>
    <row r="73" spans="13:26" x14ac:dyDescent="0.2">
      <c r="M73" s="614"/>
      <c r="N73" s="748">
        <f t="shared" si="49"/>
        <v>19</v>
      </c>
      <c r="O73" s="730">
        <f t="shared" si="51"/>
        <v>11869.963114620776</v>
      </c>
      <c r="P73" s="730">
        <f t="shared" si="50"/>
        <v>648.0173620140489</v>
      </c>
      <c r="Q73" s="730">
        <f t="shared" si="52"/>
        <v>24.352231128380041</v>
      </c>
      <c r="R73" s="730">
        <f t="shared" si="53"/>
        <v>12542.332707763204</v>
      </c>
      <c r="Z73" s="614"/>
    </row>
    <row r="74" spans="13:26" x14ac:dyDescent="0.2">
      <c r="M74" s="614"/>
      <c r="N74" s="748">
        <f t="shared" si="49"/>
        <v>20</v>
      </c>
      <c r="O74" s="730">
        <f t="shared" si="51"/>
        <v>12542.332707763204</v>
      </c>
      <c r="P74" s="730">
        <f t="shared" si="50"/>
        <v>648.0173620140489</v>
      </c>
      <c r="Q74" s="730">
        <f t="shared" si="52"/>
        <v>25.731654095224059</v>
      </c>
      <c r="R74" s="730">
        <f t="shared" si="53"/>
        <v>13216.081723872476</v>
      </c>
      <c r="Z74" s="614"/>
    </row>
    <row r="75" spans="13:26" x14ac:dyDescent="0.2">
      <c r="M75" s="614"/>
      <c r="N75" s="748">
        <f t="shared" si="49"/>
        <v>21</v>
      </c>
      <c r="O75" s="730">
        <f t="shared" si="51"/>
        <v>13216.081723872476</v>
      </c>
      <c r="P75" s="730">
        <f t="shared" si="50"/>
        <v>648.0173620140489</v>
      </c>
      <c r="Q75" s="730">
        <f t="shared" si="52"/>
        <v>27.113907064704819</v>
      </c>
      <c r="R75" s="730">
        <f t="shared" si="53"/>
        <v>13891.212992951228</v>
      </c>
      <c r="Z75" s="614"/>
    </row>
    <row r="76" spans="13:26" x14ac:dyDescent="0.2">
      <c r="M76" s="614"/>
      <c r="N76" s="748">
        <f t="shared" si="49"/>
        <v>22</v>
      </c>
      <c r="O76" s="730">
        <f t="shared" si="51"/>
        <v>13891.212992951228</v>
      </c>
      <c r="P76" s="730">
        <f t="shared" si="50"/>
        <v>648.0173620140489</v>
      </c>
      <c r="Q76" s="730">
        <f t="shared" si="52"/>
        <v>28.498995842811571</v>
      </c>
      <c r="R76" s="730">
        <f t="shared" si="53"/>
        <v>14567.729350808089</v>
      </c>
      <c r="Z76" s="614"/>
    </row>
    <row r="77" spans="13:26" x14ac:dyDescent="0.2">
      <c r="M77" s="614"/>
      <c r="N77" s="748">
        <f t="shared" si="49"/>
        <v>23</v>
      </c>
      <c r="O77" s="730">
        <f t="shared" si="51"/>
        <v>14567.729350808089</v>
      </c>
      <c r="P77" s="730">
        <f t="shared" si="50"/>
        <v>648.0173620140489</v>
      </c>
      <c r="Q77" s="730">
        <f t="shared" si="52"/>
        <v>29.886926247445054</v>
      </c>
      <c r="R77" s="730">
        <f t="shared" si="53"/>
        <v>15245.633639069583</v>
      </c>
      <c r="Z77" s="614"/>
    </row>
    <row r="78" spans="13:26" x14ac:dyDescent="0.2">
      <c r="M78" s="614"/>
      <c r="N78" s="748">
        <f t="shared" si="49"/>
        <v>24</v>
      </c>
      <c r="O78" s="730">
        <f t="shared" si="51"/>
        <v>15245.633639069583</v>
      </c>
      <c r="P78" s="730">
        <f t="shared" si="50"/>
        <v>648.0173620140489</v>
      </c>
      <c r="Q78" s="730">
        <f t="shared" si="52"/>
        <v>31.277704108441913</v>
      </c>
      <c r="R78" s="730">
        <f t="shared" si="53"/>
        <v>15924.928705192075</v>
      </c>
      <c r="Z78" s="614"/>
    </row>
    <row r="79" spans="13:26" x14ac:dyDescent="0.2">
      <c r="M79" s="614"/>
      <c r="N79" s="748">
        <f t="shared" si="49"/>
        <v>25</v>
      </c>
      <c r="O79" s="730">
        <f t="shared" si="51"/>
        <v>15924.928705192075</v>
      </c>
      <c r="P79" s="730">
        <f t="shared" si="50"/>
        <v>648.0173620140489</v>
      </c>
      <c r="Q79" s="730">
        <f t="shared" si="52"/>
        <v>32.67133526759919</v>
      </c>
      <c r="R79" s="730">
        <f t="shared" si="53"/>
        <v>16605.617402473723</v>
      </c>
      <c r="Z79" s="614"/>
    </row>
    <row r="80" spans="13:26" x14ac:dyDescent="0.2">
      <c r="M80" s="614"/>
      <c r="N80" s="748">
        <f t="shared" si="49"/>
        <v>26</v>
      </c>
      <c r="O80" s="730">
        <f t="shared" si="51"/>
        <v>16605.617402473723</v>
      </c>
      <c r="P80" s="730">
        <f t="shared" si="50"/>
        <v>648.0173620140489</v>
      </c>
      <c r="Q80" s="730">
        <f t="shared" si="52"/>
        <v>34.06782557869888</v>
      </c>
      <c r="R80" s="730">
        <f t="shared" si="53"/>
        <v>17287.70259006647</v>
      </c>
      <c r="Z80" s="614"/>
    </row>
    <row r="81" spans="13:26" x14ac:dyDescent="0.2">
      <c r="M81" s="614"/>
      <c r="N81" s="748">
        <f t="shared" si="49"/>
        <v>27</v>
      </c>
      <c r="O81" s="730">
        <f t="shared" si="51"/>
        <v>17287.70259006647</v>
      </c>
      <c r="P81" s="730">
        <f t="shared" si="50"/>
        <v>648.0173620140489</v>
      </c>
      <c r="Q81" s="730">
        <f t="shared" si="52"/>
        <v>35.467180907532494</v>
      </c>
      <c r="R81" s="730">
        <f t="shared" si="53"/>
        <v>17971.187132988052</v>
      </c>
      <c r="Z81" s="614"/>
    </row>
    <row r="82" spans="13:26" x14ac:dyDescent="0.2">
      <c r="M82" s="614"/>
      <c r="N82" s="748">
        <f t="shared" si="49"/>
        <v>28</v>
      </c>
      <c r="O82" s="730">
        <f t="shared" si="51"/>
        <v>17971.187132988052</v>
      </c>
      <c r="P82" s="730">
        <f t="shared" si="50"/>
        <v>648.0173620140489</v>
      </c>
      <c r="Q82" s="730">
        <f t="shared" si="52"/>
        <v>36.869407131925726</v>
      </c>
      <c r="R82" s="730">
        <f t="shared" si="53"/>
        <v>18656.073902134027</v>
      </c>
      <c r="Z82" s="614"/>
    </row>
    <row r="83" spans="13:26" x14ac:dyDescent="0.2">
      <c r="M83" s="614"/>
      <c r="N83" s="748">
        <f t="shared" si="49"/>
        <v>29</v>
      </c>
      <c r="O83" s="730">
        <f t="shared" si="51"/>
        <v>18656.073902134027</v>
      </c>
      <c r="P83" s="730">
        <f t="shared" si="50"/>
        <v>648.0173620140489</v>
      </c>
      <c r="Q83" s="730">
        <f t="shared" si="52"/>
        <v>38.274510141763095</v>
      </c>
      <c r="R83" s="730">
        <f t="shared" si="53"/>
        <v>19342.365774289839</v>
      </c>
      <c r="Z83" s="614"/>
    </row>
    <row r="84" spans="13:26" x14ac:dyDescent="0.2">
      <c r="M84" s="614"/>
      <c r="N84" s="748">
        <f t="shared" si="49"/>
        <v>30</v>
      </c>
      <c r="O84" s="730">
        <f t="shared" si="51"/>
        <v>19342.365774289839</v>
      </c>
      <c r="P84" s="730">
        <f t="shared" si="50"/>
        <v>648.0173620140489</v>
      </c>
      <c r="Q84" s="730">
        <f t="shared" si="52"/>
        <v>39.682495839012752</v>
      </c>
      <c r="R84" s="730">
        <f t="shared" si="53"/>
        <v>20030.065632142901</v>
      </c>
      <c r="Z84" s="614"/>
    </row>
    <row r="85" spans="13:26" x14ac:dyDescent="0.2">
      <c r="M85" s="614"/>
      <c r="N85" s="748">
        <f t="shared" si="49"/>
        <v>31</v>
      </c>
      <c r="O85" s="730">
        <f t="shared" si="51"/>
        <v>20030.065632142901</v>
      </c>
      <c r="P85" s="730">
        <f t="shared" si="50"/>
        <v>648.0173620140489</v>
      </c>
      <c r="Q85" s="730">
        <f t="shared" si="52"/>
        <v>41.093370137751201</v>
      </c>
      <c r="R85" s="730">
        <f t="shared" si="53"/>
        <v>20719.176364294701</v>
      </c>
      <c r="Z85" s="614"/>
    </row>
    <row r="86" spans="13:26" x14ac:dyDescent="0.2">
      <c r="M86" s="614"/>
      <c r="N86" s="748">
        <f t="shared" si="49"/>
        <v>32</v>
      </c>
      <c r="O86" s="730">
        <f t="shared" si="51"/>
        <v>20719.176364294701</v>
      </c>
      <c r="P86" s="730">
        <f t="shared" si="50"/>
        <v>648.0173620140489</v>
      </c>
      <c r="Q86" s="730">
        <f t="shared" si="52"/>
        <v>42.507138964188194</v>
      </c>
      <c r="R86" s="730">
        <f t="shared" si="53"/>
        <v>21409.700865272938</v>
      </c>
      <c r="Z86" s="614"/>
    </row>
    <row r="87" spans="13:26" x14ac:dyDescent="0.2">
      <c r="M87" s="614"/>
      <c r="N87" s="748">
        <f t="shared" si="49"/>
        <v>33</v>
      </c>
      <c r="O87" s="730">
        <f t="shared" si="51"/>
        <v>21409.700865272938</v>
      </c>
      <c r="P87" s="730">
        <f t="shared" si="50"/>
        <v>648.0173620140489</v>
      </c>
      <c r="Q87" s="730">
        <f t="shared" si="52"/>
        <v>43.923808256691601</v>
      </c>
      <c r="R87" s="730">
        <f t="shared" si="53"/>
        <v>22101.642035543679</v>
      </c>
      <c r="Z87" s="614"/>
    </row>
    <row r="88" spans="13:26" x14ac:dyDescent="0.2">
      <c r="M88" s="614"/>
      <c r="N88" s="748">
        <f t="shared" si="49"/>
        <v>34</v>
      </c>
      <c r="O88" s="730">
        <f t="shared" si="51"/>
        <v>22101.642035543679</v>
      </c>
      <c r="P88" s="730">
        <f t="shared" si="50"/>
        <v>648.0173620140489</v>
      </c>
      <c r="Q88" s="730">
        <f t="shared" si="52"/>
        <v>45.343383965812343</v>
      </c>
      <c r="R88" s="730">
        <f t="shared" si="53"/>
        <v>22795.002781523541</v>
      </c>
      <c r="Z88" s="614"/>
    </row>
    <row r="89" spans="13:26" x14ac:dyDescent="0.2">
      <c r="M89" s="614"/>
      <c r="N89" s="748">
        <f t="shared" si="49"/>
        <v>35</v>
      </c>
      <c r="O89" s="730">
        <f t="shared" si="51"/>
        <v>22795.002781523541</v>
      </c>
      <c r="P89" s="730">
        <f t="shared" si="50"/>
        <v>648.0173620140489</v>
      </c>
      <c r="Q89" s="730">
        <f t="shared" si="52"/>
        <v>46.765872054309405</v>
      </c>
      <c r="R89" s="730">
        <f t="shared" si="53"/>
        <v>23489.786015591897</v>
      </c>
      <c r="Z89" s="614"/>
    </row>
    <row r="90" spans="13:26" x14ac:dyDescent="0.2">
      <c r="M90" s="614"/>
      <c r="N90" s="748">
        <f t="shared" si="49"/>
        <v>36</v>
      </c>
      <c r="O90" s="730">
        <f t="shared" si="51"/>
        <v>23489.786015591897</v>
      </c>
      <c r="P90" s="730">
        <f t="shared" si="50"/>
        <v>648.0173620140489</v>
      </c>
      <c r="Q90" s="730">
        <f t="shared" si="52"/>
        <v>48.191278497174885</v>
      </c>
      <c r="R90" s="730">
        <f t="shared" si="53"/>
        <v>24185.994656103121</v>
      </c>
      <c r="Z90" s="614"/>
    </row>
    <row r="91" spans="13:26" x14ac:dyDescent="0.2">
      <c r="M91" s="614"/>
      <c r="N91" s="748">
        <f t="shared" si="49"/>
        <v>37</v>
      </c>
      <c r="O91" s="730">
        <f t="shared" si="51"/>
        <v>24185.994656103121</v>
      </c>
      <c r="P91" s="730">
        <f t="shared" si="50"/>
        <v>648.0173620140489</v>
      </c>
      <c r="Q91" s="730">
        <f t="shared" si="52"/>
        <v>49.619609281659059</v>
      </c>
      <c r="R91" s="730">
        <f t="shared" si="53"/>
        <v>24883.63162739883</v>
      </c>
      <c r="Z91" s="614"/>
    </row>
    <row r="92" spans="13:26" x14ac:dyDescent="0.2">
      <c r="M92" s="614"/>
      <c r="N92" s="748">
        <f t="shared" si="49"/>
        <v>38</v>
      </c>
      <c r="O92" s="730">
        <f t="shared" si="51"/>
        <v>24883.63162739883</v>
      </c>
      <c r="P92" s="730">
        <f t="shared" si="50"/>
        <v>648.0173620140489</v>
      </c>
      <c r="Q92" s="730">
        <f t="shared" si="52"/>
        <v>51.050870407295584</v>
      </c>
      <c r="R92" s="730">
        <f t="shared" si="53"/>
        <v>25582.699859820175</v>
      </c>
      <c r="Z92" s="614"/>
    </row>
    <row r="93" spans="13:26" x14ac:dyDescent="0.2">
      <c r="M93" s="614"/>
      <c r="N93" s="748">
        <f t="shared" si="49"/>
        <v>39</v>
      </c>
      <c r="O93" s="730">
        <f t="shared" si="51"/>
        <v>25582.699859820175</v>
      </c>
      <c r="P93" s="730">
        <f t="shared" si="50"/>
        <v>648.0173620140489</v>
      </c>
      <c r="Q93" s="730">
        <f t="shared" si="52"/>
        <v>52.48506788592664</v>
      </c>
      <c r="R93" s="730">
        <f t="shared" si="53"/>
        <v>26283.20228972015</v>
      </c>
      <c r="Z93" s="614"/>
    </row>
    <row r="94" spans="13:26" x14ac:dyDescent="0.2">
      <c r="M94" s="614"/>
      <c r="N94" s="748">
        <f t="shared" si="49"/>
        <v>40</v>
      </c>
      <c r="O94" s="730">
        <f t="shared" si="51"/>
        <v>26283.20228972015</v>
      </c>
      <c r="P94" s="730">
        <f t="shared" si="50"/>
        <v>648.0173620140489</v>
      </c>
      <c r="Q94" s="730">
        <f t="shared" si="52"/>
        <v>53.922207741728201</v>
      </c>
      <c r="R94" s="730">
        <f t="shared" si="53"/>
        <v>26985.141859475927</v>
      </c>
      <c r="Z94" s="614"/>
    </row>
    <row r="95" spans="13:26" x14ac:dyDescent="0.2">
      <c r="M95" s="614"/>
      <c r="N95" s="748">
        <f t="shared" si="49"/>
        <v>41</v>
      </c>
      <c r="O95" s="730">
        <f t="shared" si="51"/>
        <v>26985.141859475927</v>
      </c>
      <c r="P95" s="730">
        <f t="shared" si="50"/>
        <v>648.0173620140489</v>
      </c>
      <c r="Q95" s="730">
        <f t="shared" si="52"/>
        <v>55.362296011235387</v>
      </c>
      <c r="R95" s="730">
        <f t="shared" si="53"/>
        <v>27688.521517501213</v>
      </c>
      <c r="Z95" s="614"/>
    </row>
    <row r="96" spans="13:26" x14ac:dyDescent="0.2">
      <c r="M96" s="614"/>
      <c r="N96" s="748">
        <f t="shared" si="49"/>
        <v>42</v>
      </c>
      <c r="O96" s="730">
        <f t="shared" si="51"/>
        <v>27688.521517501213</v>
      </c>
      <c r="P96" s="730">
        <f t="shared" si="50"/>
        <v>648.0173620140489</v>
      </c>
      <c r="Q96" s="730">
        <f t="shared" si="52"/>
        <v>56.805338743367741</v>
      </c>
      <c r="R96" s="730">
        <f t="shared" si="53"/>
        <v>28393.34421825863</v>
      </c>
      <c r="Z96" s="614"/>
    </row>
    <row r="97" spans="13:26" x14ac:dyDescent="0.2">
      <c r="M97" s="614"/>
      <c r="N97" s="748">
        <f t="shared" si="49"/>
        <v>43</v>
      </c>
      <c r="O97" s="730">
        <f t="shared" si="51"/>
        <v>28393.34421825863</v>
      </c>
      <c r="P97" s="730">
        <f t="shared" si="50"/>
        <v>648.0173620140489</v>
      </c>
      <c r="Q97" s="730">
        <f t="shared" si="52"/>
        <v>58.251341999454695</v>
      </c>
      <c r="R97" s="730">
        <f t="shared" si="53"/>
        <v>29099.612922272132</v>
      </c>
      <c r="Z97" s="614"/>
    </row>
    <row r="98" spans="13:26" x14ac:dyDescent="0.2">
      <c r="M98" s="614"/>
      <c r="N98" s="748">
        <f t="shared" si="49"/>
        <v>44</v>
      </c>
      <c r="O98" s="730">
        <f t="shared" si="51"/>
        <v>29099.612922272132</v>
      </c>
      <c r="P98" s="730">
        <f t="shared" si="50"/>
        <v>648.0173620140489</v>
      </c>
      <c r="Q98" s="730">
        <f t="shared" si="52"/>
        <v>59.700311853260999</v>
      </c>
      <c r="R98" s="730">
        <f t="shared" si="53"/>
        <v>29807.33059613944</v>
      </c>
      <c r="Z98" s="614"/>
    </row>
    <row r="99" spans="13:26" x14ac:dyDescent="0.2">
      <c r="M99" s="614"/>
      <c r="N99" s="748">
        <f t="shared" si="49"/>
        <v>45</v>
      </c>
      <c r="O99" s="730">
        <f t="shared" si="51"/>
        <v>29807.33059613944</v>
      </c>
      <c r="P99" s="730">
        <f t="shared" si="50"/>
        <v>648.0173620140489</v>
      </c>
      <c r="Q99" s="730">
        <f t="shared" si="52"/>
        <v>61.152254391012242</v>
      </c>
      <c r="R99" s="730">
        <f t="shared" si="53"/>
        <v>30516.500212544499</v>
      </c>
      <c r="Z99" s="614"/>
    </row>
    <row r="100" spans="13:26" x14ac:dyDescent="0.2">
      <c r="M100" s="614"/>
      <c r="N100" s="748">
        <f t="shared" si="49"/>
        <v>46</v>
      </c>
      <c r="O100" s="730">
        <f t="shared" si="51"/>
        <v>30516.500212544499</v>
      </c>
      <c r="P100" s="730">
        <f t="shared" si="50"/>
        <v>648.0173620140489</v>
      </c>
      <c r="Q100" s="730">
        <f t="shared" si="52"/>
        <v>62.607175711420432</v>
      </c>
      <c r="R100" s="730">
        <f t="shared" si="53"/>
        <v>31227.124750269966</v>
      </c>
      <c r="Z100" s="614"/>
    </row>
    <row r="101" spans="13:26" x14ac:dyDescent="0.2">
      <c r="M101" s="614"/>
      <c r="N101" s="748">
        <f t="shared" si="49"/>
        <v>47</v>
      </c>
      <c r="O101" s="730">
        <f t="shared" si="51"/>
        <v>31227.124750269966</v>
      </c>
      <c r="P101" s="730">
        <f t="shared" si="50"/>
        <v>648.0173620140489</v>
      </c>
      <c r="Q101" s="730">
        <f t="shared" si="52"/>
        <v>64.065081925709606</v>
      </c>
      <c r="R101" s="730">
        <f t="shared" si="53"/>
        <v>31939.207194209725</v>
      </c>
      <c r="Z101" s="614"/>
    </row>
    <row r="102" spans="13:26" x14ac:dyDescent="0.2">
      <c r="M102" s="614"/>
      <c r="N102" s="748">
        <f t="shared" si="49"/>
        <v>48</v>
      </c>
      <c r="O102" s="730">
        <f t="shared" si="51"/>
        <v>31939.207194209725</v>
      </c>
      <c r="P102" s="730">
        <f t="shared" si="50"/>
        <v>648.0173620140489</v>
      </c>
      <c r="Q102" s="730">
        <f t="shared" si="52"/>
        <v>65.525979157641459</v>
      </c>
      <c r="R102" s="730">
        <f t="shared" si="53"/>
        <v>32652.750535381416</v>
      </c>
      <c r="Z102" s="614"/>
    </row>
    <row r="103" spans="13:26" x14ac:dyDescent="0.2">
      <c r="M103" s="614"/>
      <c r="N103" s="748">
        <f t="shared" si="49"/>
        <v>49</v>
      </c>
      <c r="O103" s="730">
        <f t="shared" si="51"/>
        <v>32652.750535381416</v>
      </c>
      <c r="P103" s="730">
        <f t="shared" si="50"/>
        <v>648.0173620140489</v>
      </c>
      <c r="Q103" s="730">
        <f t="shared" si="52"/>
        <v>66.989873543541123</v>
      </c>
      <c r="R103" s="730">
        <f t="shared" si="53"/>
        <v>33367.75777093901</v>
      </c>
      <c r="Z103" s="614"/>
    </row>
    <row r="104" spans="13:26" x14ac:dyDescent="0.2">
      <c r="M104" s="614"/>
      <c r="N104" s="748">
        <f t="shared" si="49"/>
        <v>50</v>
      </c>
      <c r="O104" s="730">
        <f t="shared" si="51"/>
        <v>33367.75777093901</v>
      </c>
      <c r="P104" s="730">
        <f t="shared" si="50"/>
        <v>648.0173620140489</v>
      </c>
      <c r="Q104" s="730">
        <f t="shared" si="52"/>
        <v>68.45677123232295</v>
      </c>
      <c r="R104" s="730">
        <f t="shared" si="53"/>
        <v>34084.231904185384</v>
      </c>
      <c r="Z104" s="614"/>
    </row>
    <row r="105" spans="13:26" x14ac:dyDescent="0.2">
      <c r="M105" s="614"/>
      <c r="N105" s="748">
        <f t="shared" si="49"/>
        <v>51</v>
      </c>
      <c r="O105" s="730">
        <f t="shared" si="51"/>
        <v>34084.231904185384</v>
      </c>
      <c r="P105" s="730">
        <f t="shared" si="50"/>
        <v>648.0173620140489</v>
      </c>
      <c r="Q105" s="730">
        <f t="shared" si="52"/>
        <v>69.926678385516226</v>
      </c>
      <c r="R105" s="730">
        <f t="shared" si="53"/>
        <v>34802.175944584946</v>
      </c>
      <c r="Z105" s="614"/>
    </row>
    <row r="106" spans="13:26" x14ac:dyDescent="0.2">
      <c r="M106" s="614"/>
      <c r="N106" s="748">
        <f t="shared" si="49"/>
        <v>52</v>
      </c>
      <c r="O106" s="730">
        <f t="shared" si="51"/>
        <v>34802.175944584946</v>
      </c>
      <c r="P106" s="730">
        <f t="shared" si="50"/>
        <v>648.0173620140489</v>
      </c>
      <c r="Q106" s="730">
        <f t="shared" si="52"/>
        <v>71.399601177291188</v>
      </c>
      <c r="R106" s="730">
        <f t="shared" si="53"/>
        <v>35521.592907776285</v>
      </c>
      <c r="Z106" s="614"/>
    </row>
    <row r="107" spans="13:26" x14ac:dyDescent="0.2">
      <c r="M107" s="614"/>
      <c r="N107" s="748">
        <f t="shared" si="49"/>
        <v>53</v>
      </c>
      <c r="O107" s="730">
        <f t="shared" si="51"/>
        <v>35521.592907776285</v>
      </c>
      <c r="P107" s="730">
        <f t="shared" si="50"/>
        <v>648.0173620140489</v>
      </c>
      <c r="Q107" s="730">
        <f t="shared" si="52"/>
        <v>72.875545794484935</v>
      </c>
      <c r="R107" s="730">
        <f t="shared" si="53"/>
        <v>36242.48581558482</v>
      </c>
      <c r="Z107" s="614"/>
    </row>
    <row r="108" spans="13:26" x14ac:dyDescent="0.2">
      <c r="M108" s="614"/>
      <c r="N108" s="748">
        <f t="shared" si="49"/>
        <v>54</v>
      </c>
      <c r="O108" s="730">
        <f t="shared" si="51"/>
        <v>36242.48581558482</v>
      </c>
      <c r="P108" s="730">
        <f t="shared" si="50"/>
        <v>648.0173620140489</v>
      </c>
      <c r="Q108" s="730">
        <f t="shared" si="52"/>
        <v>74.354518436627316</v>
      </c>
      <c r="R108" s="730">
        <f t="shared" si="53"/>
        <v>36964.857696035499</v>
      </c>
      <c r="Z108" s="614"/>
    </row>
    <row r="109" spans="13:26" x14ac:dyDescent="0.2">
      <c r="M109" s="614"/>
      <c r="N109" s="748">
        <f t="shared" si="49"/>
        <v>55</v>
      </c>
      <c r="O109" s="730">
        <f t="shared" si="51"/>
        <v>36964.857696035499</v>
      </c>
      <c r="P109" s="730">
        <f t="shared" si="50"/>
        <v>648.0173620140489</v>
      </c>
      <c r="Q109" s="730">
        <f t="shared" si="52"/>
        <v>75.836525315967108</v>
      </c>
      <c r="R109" s="730">
        <f t="shared" si="53"/>
        <v>37688.711583365512</v>
      </c>
      <c r="Z109" s="614"/>
    </row>
    <row r="110" spans="13:26" x14ac:dyDescent="0.2">
      <c r="M110" s="614"/>
      <c r="N110" s="748">
        <f t="shared" si="49"/>
        <v>56</v>
      </c>
      <c r="O110" s="730">
        <f t="shared" si="51"/>
        <v>37688.711583365512</v>
      </c>
      <c r="P110" s="730">
        <f t="shared" si="50"/>
        <v>648.0173620140489</v>
      </c>
      <c r="Q110" s="730">
        <f t="shared" si="52"/>
        <v>77.321572657497953</v>
      </c>
      <c r="R110" s="730">
        <f t="shared" si="53"/>
        <v>38414.05051803706</v>
      </c>
      <c r="Z110" s="614"/>
    </row>
    <row r="111" spans="13:26" x14ac:dyDescent="0.2">
      <c r="M111" s="614"/>
      <c r="N111" s="748">
        <f t="shared" si="49"/>
        <v>57</v>
      </c>
      <c r="O111" s="730">
        <f t="shared" si="51"/>
        <v>38414.05051803706</v>
      </c>
      <c r="P111" s="730">
        <f t="shared" si="50"/>
        <v>648.0173620140489</v>
      </c>
      <c r="Q111" s="730">
        <f t="shared" si="52"/>
        <v>78.809666698984685</v>
      </c>
      <c r="R111" s="730">
        <f t="shared" si="53"/>
        <v>39140.877546750096</v>
      </c>
      <c r="Z111" s="614"/>
    </row>
    <row r="112" spans="13:26" x14ac:dyDescent="0.2">
      <c r="M112" s="614"/>
      <c r="N112" s="748">
        <f t="shared" si="49"/>
        <v>58</v>
      </c>
      <c r="O112" s="730">
        <f t="shared" si="51"/>
        <v>39140.877546750096</v>
      </c>
      <c r="P112" s="730">
        <f t="shared" si="50"/>
        <v>648.0173620140489</v>
      </c>
      <c r="Q112" s="730">
        <f t="shared" si="52"/>
        <v>80.300813690989401</v>
      </c>
      <c r="R112" s="730">
        <f t="shared" si="53"/>
        <v>39869.195722455137</v>
      </c>
      <c r="Z112" s="614"/>
    </row>
    <row r="113" spans="13:26" x14ac:dyDescent="0.2">
      <c r="M113" s="614"/>
      <c r="N113" s="748">
        <f t="shared" si="49"/>
        <v>59</v>
      </c>
      <c r="O113" s="730">
        <f t="shared" si="51"/>
        <v>39869.195722455137</v>
      </c>
      <c r="P113" s="730">
        <f t="shared" si="50"/>
        <v>648.0173620140489</v>
      </c>
      <c r="Q113" s="730">
        <f t="shared" si="52"/>
        <v>81.795019896897713</v>
      </c>
      <c r="R113" s="730">
        <f t="shared" si="53"/>
        <v>40599.008104366083</v>
      </c>
      <c r="Z113" s="614"/>
    </row>
    <row r="114" spans="13:26" x14ac:dyDescent="0.2">
      <c r="M114" s="614"/>
      <c r="N114" s="748">
        <f t="shared" si="49"/>
        <v>60</v>
      </c>
      <c r="O114" s="730">
        <f t="shared" si="51"/>
        <v>40599.008104366083</v>
      </c>
      <c r="P114" s="730">
        <f t="shared" si="50"/>
        <v>648.0173620140489</v>
      </c>
      <c r="Q114" s="730">
        <f t="shared" si="52"/>
        <v>83.292291592945162</v>
      </c>
      <c r="R114" s="730">
        <f t="shared" si="53"/>
        <v>41330.317757973076</v>
      </c>
      <c r="Z114" s="614"/>
    </row>
    <row r="115" spans="13:26" x14ac:dyDescent="0.2">
      <c r="M115" s="614"/>
      <c r="N115" s="748">
        <f t="shared" si="49"/>
        <v>61</v>
      </c>
      <c r="O115" s="730">
        <f t="shared" si="51"/>
        <v>41330.317757973076</v>
      </c>
      <c r="P115" s="730">
        <f t="shared" si="50"/>
        <v>648.0173620140489</v>
      </c>
      <c r="Q115" s="730">
        <f t="shared" si="52"/>
        <v>84.792635068243499</v>
      </c>
      <c r="R115" s="730">
        <f t="shared" si="53"/>
        <v>42063.127755055371</v>
      </c>
      <c r="Z115" s="614"/>
    </row>
    <row r="116" spans="13:26" x14ac:dyDescent="0.2">
      <c r="M116" s="614"/>
      <c r="N116" s="748">
        <f t="shared" si="49"/>
        <v>62</v>
      </c>
      <c r="O116" s="730">
        <f t="shared" si="51"/>
        <v>42063.127755055371</v>
      </c>
      <c r="P116" s="730">
        <f t="shared" si="50"/>
        <v>648.0173620140489</v>
      </c>
      <c r="Q116" s="730">
        <f t="shared" si="52"/>
        <v>86.296056624807079</v>
      </c>
      <c r="R116" s="730">
        <f t="shared" si="53"/>
        <v>42797.441173694227</v>
      </c>
      <c r="Z116" s="614"/>
    </row>
    <row r="117" spans="13:26" x14ac:dyDescent="0.2">
      <c r="M117" s="614"/>
      <c r="N117" s="748">
        <f t="shared" si="49"/>
        <v>63</v>
      </c>
      <c r="O117" s="730">
        <f t="shared" si="51"/>
        <v>42797.441173694227</v>
      </c>
      <c r="P117" s="730">
        <f t="shared" si="50"/>
        <v>648.0173620140489</v>
      </c>
      <c r="Q117" s="730">
        <f t="shared" si="52"/>
        <v>87.802562577579423</v>
      </c>
      <c r="R117" s="730">
        <f t="shared" si="53"/>
        <v>43533.261098285853</v>
      </c>
      <c r="Z117" s="614"/>
    </row>
    <row r="118" spans="13:26" x14ac:dyDescent="0.2">
      <c r="M118" s="614"/>
      <c r="N118" s="748">
        <f t="shared" si="49"/>
        <v>64</v>
      </c>
      <c r="O118" s="730">
        <f t="shared" si="51"/>
        <v>43533.261098285853</v>
      </c>
      <c r="P118" s="730">
        <f t="shared" si="50"/>
        <v>648.0173620140489</v>
      </c>
      <c r="Q118" s="730">
        <f t="shared" si="52"/>
        <v>89.312159254459658</v>
      </c>
      <c r="R118" s="730">
        <f t="shared" si="53"/>
        <v>44270.590619554365</v>
      </c>
      <c r="Z118" s="614"/>
    </row>
    <row r="119" spans="13:26" x14ac:dyDescent="0.2">
      <c r="M119" s="614"/>
      <c r="N119" s="748">
        <f t="shared" si="49"/>
        <v>65</v>
      </c>
      <c r="O119" s="730">
        <f t="shared" si="51"/>
        <v>44270.590619554365</v>
      </c>
      <c r="P119" s="730">
        <f t="shared" si="50"/>
        <v>648.0173620140489</v>
      </c>
      <c r="Q119" s="730">
        <f t="shared" si="52"/>
        <v>90.824852996329156</v>
      </c>
      <c r="R119" s="730">
        <f t="shared" si="53"/>
        <v>45009.432834564745</v>
      </c>
      <c r="Z119" s="614"/>
    </row>
    <row r="120" spans="13:26" x14ac:dyDescent="0.2">
      <c r="M120" s="614"/>
      <c r="N120" s="748">
        <f t="shared" si="49"/>
        <v>66</v>
      </c>
      <c r="O120" s="730">
        <f t="shared" si="51"/>
        <v>45009.432834564745</v>
      </c>
      <c r="P120" s="730">
        <f t="shared" si="50"/>
        <v>648.0173620140489</v>
      </c>
      <c r="Q120" s="730">
        <f t="shared" si="52"/>
        <v>92.340650157078102</v>
      </c>
      <c r="R120" s="730">
        <f t="shared" si="53"/>
        <v>45749.790846735872</v>
      </c>
      <c r="Z120" s="614"/>
    </row>
    <row r="121" spans="13:26" x14ac:dyDescent="0.2">
      <c r="M121" s="614"/>
      <c r="N121" s="748">
        <f t="shared" ref="N121:N184" si="54">N120+1</f>
        <v>67</v>
      </c>
      <c r="O121" s="730">
        <f t="shared" si="51"/>
        <v>45749.790846735872</v>
      </c>
      <c r="P121" s="730">
        <f t="shared" ref="P121:P184" si="55">P120</f>
        <v>648.0173620140489</v>
      </c>
      <c r="Q121" s="730">
        <f t="shared" si="52"/>
        <v>93.859557103632284</v>
      </c>
      <c r="R121" s="730">
        <f t="shared" si="53"/>
        <v>46491.667765853555</v>
      </c>
      <c r="Z121" s="614"/>
    </row>
    <row r="122" spans="13:26" x14ac:dyDescent="0.2">
      <c r="M122" s="614"/>
      <c r="N122" s="748">
        <f t="shared" si="54"/>
        <v>68</v>
      </c>
      <c r="O122" s="730">
        <f t="shared" ref="O122:O185" si="56">R121</f>
        <v>46491.667765853555</v>
      </c>
      <c r="P122" s="730">
        <f t="shared" si="55"/>
        <v>648.0173620140489</v>
      </c>
      <c r="Q122" s="730">
        <f t="shared" ref="Q122:Q185" si="57">O122*$P$49</f>
        <v>95.38158021597971</v>
      </c>
      <c r="R122" s="730">
        <f t="shared" ref="R122:R185" si="58">O122+P122+Q122</f>
        <v>47235.066708083585</v>
      </c>
      <c r="Z122" s="614"/>
    </row>
    <row r="123" spans="13:26" x14ac:dyDescent="0.2">
      <c r="M123" s="614"/>
      <c r="N123" s="748">
        <f t="shared" si="54"/>
        <v>69</v>
      </c>
      <c r="O123" s="730">
        <f t="shared" si="56"/>
        <v>47235.066708083585</v>
      </c>
      <c r="P123" s="730">
        <f t="shared" si="55"/>
        <v>648.0173620140489</v>
      </c>
      <c r="Q123" s="730">
        <f t="shared" si="57"/>
        <v>96.906725887197524</v>
      </c>
      <c r="R123" s="730">
        <f t="shared" si="58"/>
        <v>47979.990795984828</v>
      </c>
      <c r="Z123" s="614"/>
    </row>
    <row r="124" spans="13:26" x14ac:dyDescent="0.2">
      <c r="M124" s="614"/>
      <c r="N124" s="748">
        <f t="shared" si="54"/>
        <v>70</v>
      </c>
      <c r="O124" s="730">
        <f t="shared" si="56"/>
        <v>47979.990795984828</v>
      </c>
      <c r="P124" s="730">
        <f t="shared" si="55"/>
        <v>648.0173620140489</v>
      </c>
      <c r="Q124" s="730">
        <f t="shared" si="57"/>
        <v>98.435000523478763</v>
      </c>
      <c r="R124" s="730">
        <f t="shared" si="58"/>
        <v>48726.443158522357</v>
      </c>
      <c r="Z124" s="614"/>
    </row>
    <row r="125" spans="13:26" x14ac:dyDescent="0.2">
      <c r="M125" s="614"/>
      <c r="N125" s="748">
        <f t="shared" si="54"/>
        <v>71</v>
      </c>
      <c r="O125" s="730">
        <f t="shared" si="56"/>
        <v>48726.443158522357</v>
      </c>
      <c r="P125" s="730">
        <f t="shared" si="55"/>
        <v>648.0173620140489</v>
      </c>
      <c r="Q125" s="730">
        <f t="shared" si="57"/>
        <v>99.966410544159345</v>
      </c>
      <c r="R125" s="730">
        <f t="shared" si="58"/>
        <v>49474.426931080568</v>
      </c>
      <c r="Z125" s="614"/>
    </row>
    <row r="126" spans="13:26" x14ac:dyDescent="0.2">
      <c r="M126" s="614"/>
      <c r="N126" s="748">
        <f t="shared" si="54"/>
        <v>72</v>
      </c>
      <c r="O126" s="730">
        <f t="shared" si="56"/>
        <v>49474.426931080568</v>
      </c>
      <c r="P126" s="730">
        <f t="shared" si="55"/>
        <v>648.0173620140489</v>
      </c>
      <c r="Q126" s="730">
        <f t="shared" si="57"/>
        <v>101.500962381745</v>
      </c>
      <c r="R126" s="730">
        <f t="shared" si="58"/>
        <v>50223.945255476363</v>
      </c>
      <c r="Z126" s="614"/>
    </row>
    <row r="127" spans="13:26" x14ac:dyDescent="0.2">
      <c r="M127" s="614"/>
      <c r="N127" s="748">
        <f t="shared" si="54"/>
        <v>73</v>
      </c>
      <c r="O127" s="730">
        <f t="shared" si="56"/>
        <v>50223.945255476363</v>
      </c>
      <c r="P127" s="730">
        <f t="shared" si="55"/>
        <v>648.0173620140489</v>
      </c>
      <c r="Q127" s="730">
        <f t="shared" si="57"/>
        <v>103.03866248193825</v>
      </c>
      <c r="R127" s="730">
        <f t="shared" si="58"/>
        <v>50975.001279972348</v>
      </c>
      <c r="Z127" s="614"/>
    </row>
    <row r="128" spans="13:26" x14ac:dyDescent="0.2">
      <c r="M128" s="614"/>
      <c r="N128" s="748">
        <f t="shared" si="54"/>
        <v>74</v>
      </c>
      <c r="O128" s="730">
        <f t="shared" si="56"/>
        <v>50975.001279972348</v>
      </c>
      <c r="P128" s="730">
        <f t="shared" si="55"/>
        <v>648.0173620140489</v>
      </c>
      <c r="Q128" s="730">
        <f t="shared" si="57"/>
        <v>104.57951730366554</v>
      </c>
      <c r="R128" s="730">
        <f t="shared" si="58"/>
        <v>51727.598159290064</v>
      </c>
      <c r="Z128" s="614"/>
    </row>
    <row r="129" spans="13:26" x14ac:dyDescent="0.2">
      <c r="M129" s="614"/>
      <c r="N129" s="748">
        <f t="shared" si="54"/>
        <v>75</v>
      </c>
      <c r="O129" s="730">
        <f t="shared" si="56"/>
        <v>51727.598159290064</v>
      </c>
      <c r="P129" s="730">
        <f t="shared" si="55"/>
        <v>648.0173620140489</v>
      </c>
      <c r="Q129" s="730">
        <f t="shared" si="57"/>
        <v>106.12353331910435</v>
      </c>
      <c r="R129" s="730">
        <f t="shared" si="58"/>
        <v>52481.73905462322</v>
      </c>
      <c r="Z129" s="614"/>
    </row>
    <row r="130" spans="13:26" x14ac:dyDescent="0.2">
      <c r="M130" s="614"/>
      <c r="N130" s="748">
        <f t="shared" si="54"/>
        <v>76</v>
      </c>
      <c r="O130" s="730">
        <f t="shared" si="56"/>
        <v>52481.73905462322</v>
      </c>
      <c r="P130" s="730">
        <f t="shared" si="55"/>
        <v>648.0173620140489</v>
      </c>
      <c r="Q130" s="730">
        <f t="shared" si="57"/>
        <v>107.6707170137104</v>
      </c>
      <c r="R130" s="730">
        <f t="shared" si="58"/>
        <v>53237.427133650977</v>
      </c>
      <c r="Z130" s="614"/>
    </row>
    <row r="131" spans="13:26" x14ac:dyDescent="0.2">
      <c r="M131" s="614"/>
      <c r="N131" s="748">
        <f t="shared" si="54"/>
        <v>77</v>
      </c>
      <c r="O131" s="730">
        <f t="shared" si="56"/>
        <v>53237.427133650977</v>
      </c>
      <c r="P131" s="730">
        <f t="shared" si="55"/>
        <v>648.0173620140489</v>
      </c>
      <c r="Q131" s="730">
        <f t="shared" si="57"/>
        <v>109.22107488624482</v>
      </c>
      <c r="R131" s="730">
        <f t="shared" si="58"/>
        <v>53994.665570551268</v>
      </c>
      <c r="Z131" s="614"/>
    </row>
    <row r="132" spans="13:26" x14ac:dyDescent="0.2">
      <c r="M132" s="614"/>
      <c r="N132" s="748">
        <f t="shared" si="54"/>
        <v>78</v>
      </c>
      <c r="O132" s="730">
        <f t="shared" si="56"/>
        <v>53994.665570551268</v>
      </c>
      <c r="P132" s="730">
        <f t="shared" si="55"/>
        <v>648.0173620140489</v>
      </c>
      <c r="Q132" s="730">
        <f t="shared" si="57"/>
        <v>110.77461344880153</v>
      </c>
      <c r="R132" s="730">
        <f t="shared" si="58"/>
        <v>54753.45754601412</v>
      </c>
      <c r="Z132" s="614"/>
    </row>
    <row r="133" spans="13:26" x14ac:dyDescent="0.2">
      <c r="M133" s="614"/>
      <c r="N133" s="748">
        <f t="shared" si="54"/>
        <v>79</v>
      </c>
      <c r="O133" s="730">
        <f t="shared" si="56"/>
        <v>54753.45754601412</v>
      </c>
      <c r="P133" s="730">
        <f t="shared" si="55"/>
        <v>648.0173620140489</v>
      </c>
      <c r="Q133" s="730">
        <f t="shared" si="57"/>
        <v>112.33133922683456</v>
      </c>
      <c r="R133" s="730">
        <f t="shared" si="58"/>
        <v>55513.806247255001</v>
      </c>
      <c r="Z133" s="614"/>
    </row>
    <row r="134" spans="13:26" x14ac:dyDescent="0.2">
      <c r="M134" s="614"/>
      <c r="N134" s="748">
        <f t="shared" si="54"/>
        <v>80</v>
      </c>
      <c r="O134" s="730">
        <f t="shared" si="56"/>
        <v>55513.806247255001</v>
      </c>
      <c r="P134" s="730">
        <f t="shared" si="55"/>
        <v>648.0173620140489</v>
      </c>
      <c r="Q134" s="730">
        <f t="shared" si="57"/>
        <v>113.89125875918545</v>
      </c>
      <c r="R134" s="730">
        <f t="shared" si="58"/>
        <v>56275.714868028233</v>
      </c>
      <c r="Z134" s="614"/>
    </row>
    <row r="135" spans="13:26" x14ac:dyDescent="0.2">
      <c r="M135" s="614"/>
      <c r="N135" s="748">
        <f t="shared" si="54"/>
        <v>81</v>
      </c>
      <c r="O135" s="730">
        <f t="shared" si="56"/>
        <v>56275.714868028233</v>
      </c>
      <c r="P135" s="730">
        <f t="shared" si="55"/>
        <v>648.0173620140489</v>
      </c>
      <c r="Q135" s="730">
        <f t="shared" si="57"/>
        <v>115.45437859811072</v>
      </c>
      <c r="R135" s="730">
        <f t="shared" si="58"/>
        <v>57039.18660864039</v>
      </c>
      <c r="Z135" s="614"/>
    </row>
    <row r="136" spans="13:26" x14ac:dyDescent="0.2">
      <c r="M136" s="614"/>
      <c r="N136" s="748">
        <f t="shared" si="54"/>
        <v>82</v>
      </c>
      <c r="O136" s="730">
        <f t="shared" si="56"/>
        <v>57039.18660864039</v>
      </c>
      <c r="P136" s="730">
        <f t="shared" si="55"/>
        <v>648.0173620140489</v>
      </c>
      <c r="Q136" s="730">
        <f t="shared" si="57"/>
        <v>117.02070530930943</v>
      </c>
      <c r="R136" s="730">
        <f t="shared" si="58"/>
        <v>57804.224675963749</v>
      </c>
      <c r="Z136" s="614"/>
    </row>
    <row r="137" spans="13:26" x14ac:dyDescent="0.2">
      <c r="M137" s="614"/>
      <c r="N137" s="748">
        <f t="shared" si="54"/>
        <v>83</v>
      </c>
      <c r="O137" s="730">
        <f t="shared" si="56"/>
        <v>57804.224675963749</v>
      </c>
      <c r="P137" s="730">
        <f t="shared" si="55"/>
        <v>648.0173620140489</v>
      </c>
      <c r="Q137" s="730">
        <f t="shared" si="57"/>
        <v>118.59024547195068</v>
      </c>
      <c r="R137" s="730">
        <f t="shared" si="58"/>
        <v>58570.832283449745</v>
      </c>
      <c r="Z137" s="614"/>
    </row>
    <row r="138" spans="13:26" x14ac:dyDescent="0.2">
      <c r="M138" s="614"/>
      <c r="N138" s="748">
        <f t="shared" si="54"/>
        <v>84</v>
      </c>
      <c r="O138" s="730">
        <f t="shared" si="56"/>
        <v>58570.832283449745</v>
      </c>
      <c r="P138" s="730">
        <f t="shared" si="55"/>
        <v>648.0173620140489</v>
      </c>
      <c r="Q138" s="730">
        <f t="shared" si="57"/>
        <v>120.16300567870132</v>
      </c>
      <c r="R138" s="730">
        <f t="shared" si="58"/>
        <v>59339.012651142497</v>
      </c>
      <c r="Z138" s="614"/>
    </row>
    <row r="139" spans="13:26" x14ac:dyDescent="0.2">
      <c r="M139" s="614"/>
      <c r="N139" s="748">
        <f t="shared" si="54"/>
        <v>85</v>
      </c>
      <c r="O139" s="730">
        <f t="shared" si="56"/>
        <v>59339.012651142497</v>
      </c>
      <c r="P139" s="730">
        <f t="shared" si="55"/>
        <v>648.0173620140489</v>
      </c>
      <c r="Q139" s="730">
        <f t="shared" si="57"/>
        <v>121.73899253575362</v>
      </c>
      <c r="R139" s="730">
        <f t="shared" si="58"/>
        <v>60108.769005692302</v>
      </c>
      <c r="Z139" s="614"/>
    </row>
    <row r="140" spans="13:26" x14ac:dyDescent="0.2">
      <c r="M140" s="614"/>
      <c r="N140" s="748">
        <f t="shared" si="54"/>
        <v>86</v>
      </c>
      <c r="O140" s="730">
        <f t="shared" si="56"/>
        <v>60108.769005692302</v>
      </c>
      <c r="P140" s="730">
        <f t="shared" si="55"/>
        <v>648.0173620140489</v>
      </c>
      <c r="Q140" s="730">
        <f t="shared" si="57"/>
        <v>123.31821266285297</v>
      </c>
      <c r="R140" s="730">
        <f t="shared" si="58"/>
        <v>60880.104580369203</v>
      </c>
      <c r="Z140" s="614"/>
    </row>
    <row r="141" spans="13:26" x14ac:dyDescent="0.2">
      <c r="M141" s="614"/>
      <c r="N141" s="748">
        <f t="shared" si="54"/>
        <v>87</v>
      </c>
      <c r="O141" s="730">
        <f t="shared" si="56"/>
        <v>60880.104580369203</v>
      </c>
      <c r="P141" s="730">
        <f t="shared" si="55"/>
        <v>648.0173620140489</v>
      </c>
      <c r="Q141" s="730">
        <f t="shared" si="57"/>
        <v>124.90067269332577</v>
      </c>
      <c r="R141" s="730">
        <f t="shared" si="58"/>
        <v>61653.022615076581</v>
      </c>
      <c r="Z141" s="614"/>
    </row>
    <row r="142" spans="13:26" x14ac:dyDescent="0.2">
      <c r="M142" s="614"/>
      <c r="N142" s="748">
        <f t="shared" si="54"/>
        <v>88</v>
      </c>
      <c r="O142" s="730">
        <f t="shared" si="56"/>
        <v>61653.022615076581</v>
      </c>
      <c r="P142" s="730">
        <f t="shared" si="55"/>
        <v>648.0173620140489</v>
      </c>
      <c r="Q142" s="730">
        <f t="shared" si="57"/>
        <v>126.48637927410722</v>
      </c>
      <c r="R142" s="730">
        <f t="shared" si="58"/>
        <v>62427.526356364739</v>
      </c>
      <c r="Z142" s="614"/>
    </row>
    <row r="143" spans="13:26" x14ac:dyDescent="0.2">
      <c r="M143" s="614"/>
      <c r="N143" s="748">
        <f t="shared" si="54"/>
        <v>89</v>
      </c>
      <c r="O143" s="730">
        <f t="shared" si="56"/>
        <v>62427.526356364739</v>
      </c>
      <c r="P143" s="730">
        <f t="shared" si="55"/>
        <v>648.0173620140489</v>
      </c>
      <c r="Q143" s="730">
        <f t="shared" si="57"/>
        <v>128.0753390657693</v>
      </c>
      <c r="R143" s="730">
        <f t="shared" si="58"/>
        <v>63203.619057444557</v>
      </c>
      <c r="Z143" s="614"/>
    </row>
    <row r="144" spans="13:26" x14ac:dyDescent="0.2">
      <c r="M144" s="614"/>
      <c r="N144" s="748">
        <f t="shared" si="54"/>
        <v>90</v>
      </c>
      <c r="O144" s="730">
        <f t="shared" si="56"/>
        <v>63203.619057444557</v>
      </c>
      <c r="P144" s="730">
        <f t="shared" si="55"/>
        <v>648.0173620140489</v>
      </c>
      <c r="Q144" s="730">
        <f t="shared" si="57"/>
        <v>129.66755874254866</v>
      </c>
      <c r="R144" s="730">
        <f t="shared" si="58"/>
        <v>63981.303978201155</v>
      </c>
      <c r="Z144" s="614"/>
    </row>
    <row r="145" spans="13:26" x14ac:dyDescent="0.2">
      <c r="M145" s="614"/>
      <c r="N145" s="748">
        <f t="shared" si="54"/>
        <v>91</v>
      </c>
      <c r="O145" s="730">
        <f t="shared" si="56"/>
        <v>63981.303978201155</v>
      </c>
      <c r="P145" s="730">
        <f t="shared" si="55"/>
        <v>648.0173620140489</v>
      </c>
      <c r="Q145" s="730">
        <f t="shared" si="57"/>
        <v>131.26304499237477</v>
      </c>
      <c r="R145" s="730">
        <f t="shared" si="58"/>
        <v>64760.584385207578</v>
      </c>
      <c r="Z145" s="614"/>
    </row>
    <row r="146" spans="13:26" x14ac:dyDescent="0.2">
      <c r="M146" s="614"/>
      <c r="N146" s="748">
        <f t="shared" si="54"/>
        <v>92</v>
      </c>
      <c r="O146" s="730">
        <f t="shared" si="56"/>
        <v>64760.584385207578</v>
      </c>
      <c r="P146" s="730">
        <f t="shared" si="55"/>
        <v>648.0173620140489</v>
      </c>
      <c r="Q146" s="730">
        <f t="shared" si="57"/>
        <v>132.86180451689793</v>
      </c>
      <c r="R146" s="730">
        <f t="shared" si="58"/>
        <v>65541.463551738518</v>
      </c>
      <c r="Z146" s="614"/>
    </row>
    <row r="147" spans="13:26" x14ac:dyDescent="0.2">
      <c r="M147" s="614"/>
      <c r="N147" s="748">
        <f t="shared" si="54"/>
        <v>93</v>
      </c>
      <c r="O147" s="730">
        <f t="shared" si="56"/>
        <v>65541.463551738518</v>
      </c>
      <c r="P147" s="730">
        <f t="shared" si="55"/>
        <v>648.0173620140489</v>
      </c>
      <c r="Q147" s="730">
        <f t="shared" si="57"/>
        <v>134.46384403151743</v>
      </c>
      <c r="R147" s="730">
        <f t="shared" si="58"/>
        <v>66323.944757784091</v>
      </c>
      <c r="Z147" s="614"/>
    </row>
    <row r="148" spans="13:26" x14ac:dyDescent="0.2">
      <c r="M148" s="614"/>
      <c r="N148" s="748">
        <f t="shared" si="54"/>
        <v>94</v>
      </c>
      <c r="O148" s="730">
        <f t="shared" si="56"/>
        <v>66323.944757784091</v>
      </c>
      <c r="P148" s="730">
        <f t="shared" si="55"/>
        <v>648.0173620140489</v>
      </c>
      <c r="Q148" s="730">
        <f t="shared" si="57"/>
        <v>136.06917026540978</v>
      </c>
      <c r="R148" s="730">
        <f t="shared" si="58"/>
        <v>67108.031290063562</v>
      </c>
      <c r="Z148" s="614"/>
    </row>
    <row r="149" spans="13:26" x14ac:dyDescent="0.2">
      <c r="M149" s="614"/>
      <c r="N149" s="748">
        <f t="shared" si="54"/>
        <v>95</v>
      </c>
      <c r="O149" s="730">
        <f t="shared" si="56"/>
        <v>67108.031290063562</v>
      </c>
      <c r="P149" s="730">
        <f t="shared" si="55"/>
        <v>648.0173620140489</v>
      </c>
      <c r="Q149" s="730">
        <f t="shared" si="57"/>
        <v>137.67778996155695</v>
      </c>
      <c r="R149" s="730">
        <f t="shared" si="58"/>
        <v>67893.726442039173</v>
      </c>
      <c r="Z149" s="614"/>
    </row>
    <row r="150" spans="13:26" x14ac:dyDescent="0.2">
      <c r="M150" s="614"/>
      <c r="N150" s="748">
        <f t="shared" si="54"/>
        <v>96</v>
      </c>
      <c r="O150" s="730">
        <f t="shared" si="56"/>
        <v>67893.726442039173</v>
      </c>
      <c r="P150" s="730">
        <f t="shared" si="55"/>
        <v>648.0173620140489</v>
      </c>
      <c r="Q150" s="730">
        <f t="shared" si="57"/>
        <v>139.28970987677474</v>
      </c>
      <c r="R150" s="730">
        <f t="shared" si="58"/>
        <v>68681.03351393</v>
      </c>
      <c r="Z150" s="614"/>
    </row>
    <row r="151" spans="13:26" x14ac:dyDescent="0.2">
      <c r="M151" s="614"/>
      <c r="N151" s="748">
        <f t="shared" si="54"/>
        <v>97</v>
      </c>
      <c r="O151" s="730">
        <f t="shared" si="56"/>
        <v>68681.03351393</v>
      </c>
      <c r="P151" s="730">
        <f t="shared" si="55"/>
        <v>648.0173620140489</v>
      </c>
      <c r="Q151" s="730">
        <f t="shared" si="57"/>
        <v>140.9049367817411</v>
      </c>
      <c r="R151" s="730">
        <f t="shared" si="58"/>
        <v>69469.955812725791</v>
      </c>
      <c r="Z151" s="614"/>
    </row>
    <row r="152" spans="13:26" x14ac:dyDescent="0.2">
      <c r="M152" s="614"/>
      <c r="N152" s="748">
        <f t="shared" si="54"/>
        <v>98</v>
      </c>
      <c r="O152" s="730">
        <f t="shared" si="56"/>
        <v>69469.955812725791</v>
      </c>
      <c r="P152" s="730">
        <f t="shared" si="55"/>
        <v>648.0173620140489</v>
      </c>
      <c r="Q152" s="730">
        <f t="shared" si="57"/>
        <v>142.52347746102456</v>
      </c>
      <c r="R152" s="730">
        <f t="shared" si="58"/>
        <v>70260.496652200876</v>
      </c>
      <c r="Z152" s="614"/>
    </row>
    <row r="153" spans="13:26" x14ac:dyDescent="0.2">
      <c r="M153" s="614"/>
      <c r="N153" s="748">
        <f t="shared" si="54"/>
        <v>99</v>
      </c>
      <c r="O153" s="730">
        <f t="shared" si="56"/>
        <v>70260.496652200876</v>
      </c>
      <c r="P153" s="730">
        <f t="shared" si="55"/>
        <v>648.0173620140489</v>
      </c>
      <c r="Q153" s="730">
        <f t="shared" si="57"/>
        <v>144.14533871311286</v>
      </c>
      <c r="R153" s="730">
        <f t="shared" si="58"/>
        <v>71052.659352928051</v>
      </c>
      <c r="Z153" s="614"/>
    </row>
    <row r="154" spans="13:26" x14ac:dyDescent="0.2">
      <c r="M154" s="614"/>
      <c r="N154" s="748">
        <f t="shared" si="54"/>
        <v>100</v>
      </c>
      <c r="O154" s="730">
        <f t="shared" si="56"/>
        <v>71052.659352928051</v>
      </c>
      <c r="P154" s="730">
        <f t="shared" si="55"/>
        <v>648.0173620140489</v>
      </c>
      <c r="Q154" s="730">
        <f t="shared" si="57"/>
        <v>145.77052735044134</v>
      </c>
      <c r="R154" s="730">
        <f t="shared" si="58"/>
        <v>71846.447242292546</v>
      </c>
      <c r="Z154" s="614"/>
    </row>
    <row r="155" spans="13:26" x14ac:dyDescent="0.2">
      <c r="M155" s="614"/>
      <c r="N155" s="748">
        <f t="shared" si="54"/>
        <v>101</v>
      </c>
      <c r="O155" s="730">
        <f t="shared" si="56"/>
        <v>71846.447242292546</v>
      </c>
      <c r="P155" s="730">
        <f t="shared" si="55"/>
        <v>648.0173620140489</v>
      </c>
      <c r="Q155" s="730">
        <f t="shared" si="57"/>
        <v>147.39905019942162</v>
      </c>
      <c r="R155" s="730">
        <f t="shared" si="58"/>
        <v>72641.863654506029</v>
      </c>
      <c r="Z155" s="614"/>
    </row>
    <row r="156" spans="13:26" x14ac:dyDescent="0.2">
      <c r="M156" s="614"/>
      <c r="N156" s="748">
        <f t="shared" si="54"/>
        <v>102</v>
      </c>
      <c r="O156" s="730">
        <f t="shared" si="56"/>
        <v>72641.863654506029</v>
      </c>
      <c r="P156" s="730">
        <f t="shared" si="55"/>
        <v>648.0173620140489</v>
      </c>
      <c r="Q156" s="730">
        <f t="shared" si="57"/>
        <v>149.03091410047037</v>
      </c>
      <c r="R156" s="730">
        <f t="shared" si="58"/>
        <v>73438.911930620554</v>
      </c>
      <c r="Z156" s="614"/>
    </row>
    <row r="157" spans="13:26" x14ac:dyDescent="0.2">
      <c r="M157" s="614"/>
      <c r="N157" s="748">
        <f t="shared" si="54"/>
        <v>103</v>
      </c>
      <c r="O157" s="730">
        <f t="shared" si="56"/>
        <v>73438.911930620554</v>
      </c>
      <c r="P157" s="730">
        <f t="shared" si="55"/>
        <v>648.0173620140489</v>
      </c>
      <c r="Q157" s="730">
        <f t="shared" si="57"/>
        <v>150.6661259080378</v>
      </c>
      <c r="R157" s="730">
        <f t="shared" si="58"/>
        <v>74237.595418542653</v>
      </c>
      <c r="Z157" s="614"/>
    </row>
    <row r="158" spans="13:26" x14ac:dyDescent="0.2">
      <c r="M158" s="614"/>
      <c r="N158" s="748">
        <f t="shared" si="54"/>
        <v>104</v>
      </c>
      <c r="O158" s="730">
        <f t="shared" si="56"/>
        <v>74237.595418542653</v>
      </c>
      <c r="P158" s="730">
        <f t="shared" si="55"/>
        <v>648.0173620140489</v>
      </c>
      <c r="Q158" s="730">
        <f t="shared" si="57"/>
        <v>152.30469249063674</v>
      </c>
      <c r="R158" s="730">
        <f t="shared" si="58"/>
        <v>75037.917473047346</v>
      </c>
      <c r="Z158" s="614"/>
    </row>
    <row r="159" spans="13:26" x14ac:dyDescent="0.2">
      <c r="M159" s="614"/>
      <c r="N159" s="748">
        <f t="shared" si="54"/>
        <v>105</v>
      </c>
      <c r="O159" s="730">
        <f t="shared" si="56"/>
        <v>75037.917473047346</v>
      </c>
      <c r="P159" s="730">
        <f t="shared" si="55"/>
        <v>648.0173620140489</v>
      </c>
      <c r="Q159" s="730">
        <f t="shared" si="57"/>
        <v>153.94662073087127</v>
      </c>
      <c r="R159" s="730">
        <f t="shared" si="58"/>
        <v>75839.881455792274</v>
      </c>
      <c r="Z159" s="614"/>
    </row>
    <row r="160" spans="13:26" x14ac:dyDescent="0.2">
      <c r="M160" s="614"/>
      <c r="N160" s="748">
        <f t="shared" si="54"/>
        <v>106</v>
      </c>
      <c r="O160" s="730">
        <f t="shared" si="56"/>
        <v>75839.881455792274</v>
      </c>
      <c r="P160" s="730">
        <f t="shared" si="55"/>
        <v>648.0173620140489</v>
      </c>
      <c r="Q160" s="730">
        <f t="shared" si="57"/>
        <v>155.59191752546579</v>
      </c>
      <c r="R160" s="730">
        <f t="shared" si="58"/>
        <v>76643.490735331798</v>
      </c>
      <c r="Z160" s="614"/>
    </row>
    <row r="161" spans="13:26" x14ac:dyDescent="0.2">
      <c r="M161" s="614"/>
      <c r="N161" s="748">
        <f t="shared" si="54"/>
        <v>107</v>
      </c>
      <c r="O161" s="730">
        <f t="shared" si="56"/>
        <v>76643.490735331798</v>
      </c>
      <c r="P161" s="730">
        <f t="shared" si="55"/>
        <v>648.0173620140489</v>
      </c>
      <c r="Q161" s="730">
        <f t="shared" si="57"/>
        <v>157.24058978529385</v>
      </c>
      <c r="R161" s="730">
        <f t="shared" si="58"/>
        <v>77448.748687131141</v>
      </c>
      <c r="Z161" s="614"/>
    </row>
    <row r="162" spans="13:26" x14ac:dyDescent="0.2">
      <c r="M162" s="614"/>
      <c r="N162" s="748">
        <f t="shared" si="54"/>
        <v>108</v>
      </c>
      <c r="O162" s="730">
        <f t="shared" si="56"/>
        <v>77448.748687131141</v>
      </c>
      <c r="P162" s="730">
        <f t="shared" si="55"/>
        <v>648.0173620140489</v>
      </c>
      <c r="Q162" s="730">
        <f t="shared" si="57"/>
        <v>158.89264443540722</v>
      </c>
      <c r="R162" s="730">
        <f t="shared" si="58"/>
        <v>78255.658693580597</v>
      </c>
      <c r="Z162" s="614"/>
    </row>
    <row r="163" spans="13:26" x14ac:dyDescent="0.2">
      <c r="M163" s="614"/>
      <c r="N163" s="748">
        <f t="shared" si="54"/>
        <v>109</v>
      </c>
      <c r="O163" s="730">
        <f t="shared" si="56"/>
        <v>78255.658693580597</v>
      </c>
      <c r="P163" s="730">
        <f t="shared" si="55"/>
        <v>648.0173620140489</v>
      </c>
      <c r="Q163" s="730">
        <f t="shared" si="57"/>
        <v>160.54808841506508</v>
      </c>
      <c r="R163" s="730">
        <f t="shared" si="58"/>
        <v>79064.224144009713</v>
      </c>
      <c r="Z163" s="614"/>
    </row>
    <row r="164" spans="13:26" x14ac:dyDescent="0.2">
      <c r="M164" s="614"/>
      <c r="N164" s="748">
        <f t="shared" si="54"/>
        <v>110</v>
      </c>
      <c r="O164" s="730">
        <f t="shared" si="56"/>
        <v>79064.224144009713</v>
      </c>
      <c r="P164" s="730">
        <f t="shared" si="55"/>
        <v>648.0173620140489</v>
      </c>
      <c r="Q164" s="730">
        <f t="shared" si="57"/>
        <v>162.20692867776305</v>
      </c>
      <c r="R164" s="730">
        <f t="shared" si="58"/>
        <v>79874.448434701539</v>
      </c>
      <c r="Z164" s="614"/>
    </row>
    <row r="165" spans="13:26" x14ac:dyDescent="0.2">
      <c r="M165" s="614"/>
      <c r="N165" s="748">
        <f t="shared" si="54"/>
        <v>111</v>
      </c>
      <c r="O165" s="730">
        <f t="shared" si="56"/>
        <v>79874.448434701539</v>
      </c>
      <c r="P165" s="730">
        <f t="shared" si="55"/>
        <v>648.0173620140489</v>
      </c>
      <c r="Q165" s="730">
        <f t="shared" si="57"/>
        <v>163.86917219126241</v>
      </c>
      <c r="R165" s="730">
        <f t="shared" si="58"/>
        <v>80686.334968906856</v>
      </c>
      <c r="Z165" s="614"/>
    </row>
    <row r="166" spans="13:26" x14ac:dyDescent="0.2">
      <c r="M166" s="614"/>
      <c r="N166" s="748">
        <f t="shared" si="54"/>
        <v>112</v>
      </c>
      <c r="O166" s="730">
        <f t="shared" si="56"/>
        <v>80686.334968906856</v>
      </c>
      <c r="P166" s="730">
        <f t="shared" si="55"/>
        <v>648.0173620140489</v>
      </c>
      <c r="Q166" s="730">
        <f t="shared" si="57"/>
        <v>165.53482593761939</v>
      </c>
      <c r="R166" s="730">
        <f t="shared" si="58"/>
        <v>81499.887156858531</v>
      </c>
      <c r="Z166" s="614"/>
    </row>
    <row r="167" spans="13:26" x14ac:dyDescent="0.2">
      <c r="M167" s="614"/>
      <c r="N167" s="748">
        <f t="shared" si="54"/>
        <v>113</v>
      </c>
      <c r="O167" s="730">
        <f t="shared" si="56"/>
        <v>81499.887156858531</v>
      </c>
      <c r="P167" s="730">
        <f t="shared" si="55"/>
        <v>648.0173620140489</v>
      </c>
      <c r="Q167" s="730">
        <f t="shared" si="57"/>
        <v>167.20389691321452</v>
      </c>
      <c r="R167" s="730">
        <f t="shared" si="58"/>
        <v>82315.108415785799</v>
      </c>
      <c r="Z167" s="614"/>
    </row>
    <row r="168" spans="13:26" x14ac:dyDescent="0.2">
      <c r="M168" s="614"/>
      <c r="N168" s="748">
        <f t="shared" si="54"/>
        <v>114</v>
      </c>
      <c r="O168" s="730">
        <f t="shared" si="56"/>
        <v>82315.108415785799</v>
      </c>
      <c r="P168" s="730">
        <f t="shared" si="55"/>
        <v>648.0173620140489</v>
      </c>
      <c r="Q168" s="730">
        <f t="shared" si="57"/>
        <v>168.87639212878202</v>
      </c>
      <c r="R168" s="730">
        <f t="shared" si="58"/>
        <v>83132.00216992863</v>
      </c>
      <c r="Z168" s="614"/>
    </row>
    <row r="169" spans="13:26" x14ac:dyDescent="0.2">
      <c r="M169" s="614"/>
      <c r="N169" s="748">
        <f t="shared" si="54"/>
        <v>115</v>
      </c>
      <c r="O169" s="730">
        <f t="shared" si="56"/>
        <v>83132.00216992863</v>
      </c>
      <c r="P169" s="730">
        <f t="shared" si="55"/>
        <v>648.0173620140489</v>
      </c>
      <c r="Q169" s="730">
        <f t="shared" si="57"/>
        <v>170.55231860943914</v>
      </c>
      <c r="R169" s="730">
        <f t="shared" si="58"/>
        <v>83950.571850552122</v>
      </c>
      <c r="Z169" s="614"/>
    </row>
    <row r="170" spans="13:26" x14ac:dyDescent="0.2">
      <c r="M170" s="614"/>
      <c r="N170" s="748">
        <f t="shared" si="54"/>
        <v>116</v>
      </c>
      <c r="O170" s="730">
        <f t="shared" si="56"/>
        <v>83950.571850552122</v>
      </c>
      <c r="P170" s="730">
        <f t="shared" si="55"/>
        <v>648.0173620140489</v>
      </c>
      <c r="Q170" s="730">
        <f t="shared" si="57"/>
        <v>172.23168339471584</v>
      </c>
      <c r="R170" s="730">
        <f t="shared" si="58"/>
        <v>84770.820895960889</v>
      </c>
      <c r="Z170" s="614"/>
    </row>
    <row r="171" spans="13:26" x14ac:dyDescent="0.2">
      <c r="M171" s="614"/>
      <c r="N171" s="748">
        <f t="shared" si="54"/>
        <v>117</v>
      </c>
      <c r="O171" s="730">
        <f t="shared" si="56"/>
        <v>84770.820895960889</v>
      </c>
      <c r="P171" s="730">
        <f t="shared" si="55"/>
        <v>648.0173620140489</v>
      </c>
      <c r="Q171" s="730">
        <f t="shared" si="57"/>
        <v>173.91449353858422</v>
      </c>
      <c r="R171" s="730">
        <f t="shared" si="58"/>
        <v>85592.75275151353</v>
      </c>
      <c r="Z171" s="614"/>
    </row>
    <row r="172" spans="13:26" x14ac:dyDescent="0.2">
      <c r="M172" s="614"/>
      <c r="N172" s="748">
        <f t="shared" si="54"/>
        <v>118</v>
      </c>
      <c r="O172" s="730">
        <f t="shared" si="56"/>
        <v>85592.75275151353</v>
      </c>
      <c r="P172" s="730">
        <f t="shared" si="55"/>
        <v>648.0173620140489</v>
      </c>
      <c r="Q172" s="730">
        <f t="shared" si="57"/>
        <v>175.60075610948823</v>
      </c>
      <c r="R172" s="730">
        <f t="shared" si="58"/>
        <v>86416.370869637074</v>
      </c>
      <c r="Z172" s="614"/>
    </row>
    <row r="173" spans="13:26" x14ac:dyDescent="0.2">
      <c r="M173" s="614"/>
      <c r="N173" s="748">
        <f t="shared" si="54"/>
        <v>119</v>
      </c>
      <c r="O173" s="730">
        <f t="shared" si="56"/>
        <v>86416.370869637074</v>
      </c>
      <c r="P173" s="730">
        <f t="shared" si="55"/>
        <v>648.0173620140489</v>
      </c>
      <c r="Q173" s="730">
        <f t="shared" si="57"/>
        <v>177.29047819037331</v>
      </c>
      <c r="R173" s="730">
        <f t="shared" si="58"/>
        <v>87241.678709841508</v>
      </c>
      <c r="Z173" s="614"/>
    </row>
    <row r="174" spans="13:26" x14ac:dyDescent="0.2">
      <c r="M174" s="614"/>
      <c r="N174" s="748">
        <f t="shared" si="54"/>
        <v>120</v>
      </c>
      <c r="O174" s="730">
        <f t="shared" si="56"/>
        <v>87241.678709841508</v>
      </c>
      <c r="P174" s="730">
        <f t="shared" si="55"/>
        <v>648.0173620140489</v>
      </c>
      <c r="Q174" s="730">
        <f t="shared" si="57"/>
        <v>178.98366687871612</v>
      </c>
      <c r="R174" s="730">
        <f t="shared" si="58"/>
        <v>88068.679738734281</v>
      </c>
      <c r="Z174" s="614"/>
    </row>
    <row r="175" spans="13:26" x14ac:dyDescent="0.2">
      <c r="M175" s="614"/>
      <c r="N175" s="748">
        <f t="shared" si="54"/>
        <v>121</v>
      </c>
      <c r="O175" s="730">
        <f t="shared" si="56"/>
        <v>88068.679738734281</v>
      </c>
      <c r="P175" s="730">
        <f t="shared" si="55"/>
        <v>648.0173620140489</v>
      </c>
      <c r="Q175" s="730">
        <f t="shared" si="57"/>
        <v>180.68032928655447</v>
      </c>
      <c r="R175" s="730">
        <f t="shared" si="58"/>
        <v>88897.377430034889</v>
      </c>
      <c r="Z175" s="614"/>
    </row>
    <row r="176" spans="13:26" x14ac:dyDescent="0.2">
      <c r="M176" s="614"/>
      <c r="N176" s="748">
        <f t="shared" si="54"/>
        <v>122</v>
      </c>
      <c r="O176" s="730">
        <f t="shared" si="56"/>
        <v>88897.377430034889</v>
      </c>
      <c r="P176" s="730">
        <f t="shared" si="55"/>
        <v>648.0173620140489</v>
      </c>
      <c r="Q176" s="730">
        <f t="shared" si="57"/>
        <v>182.38047254051708</v>
      </c>
      <c r="R176" s="730">
        <f t="shared" si="58"/>
        <v>89727.775264589465</v>
      </c>
      <c r="Z176" s="614"/>
    </row>
    <row r="177" spans="13:26" x14ac:dyDescent="0.2">
      <c r="M177" s="614"/>
      <c r="N177" s="748">
        <f t="shared" si="54"/>
        <v>123</v>
      </c>
      <c r="O177" s="730">
        <f t="shared" si="56"/>
        <v>89727.775264589465</v>
      </c>
      <c r="P177" s="730">
        <f t="shared" si="55"/>
        <v>648.0173620140489</v>
      </c>
      <c r="Q177" s="730">
        <f t="shared" si="57"/>
        <v>184.08410378185354</v>
      </c>
      <c r="R177" s="730">
        <f t="shared" si="58"/>
        <v>90559.876730385367</v>
      </c>
      <c r="Z177" s="614"/>
    </row>
    <row r="178" spans="13:26" x14ac:dyDescent="0.2">
      <c r="M178" s="614"/>
      <c r="N178" s="748">
        <f t="shared" si="54"/>
        <v>124</v>
      </c>
      <c r="O178" s="730">
        <f t="shared" si="56"/>
        <v>90559.876730385367</v>
      </c>
      <c r="P178" s="730">
        <f t="shared" si="55"/>
        <v>648.0173620140489</v>
      </c>
      <c r="Q178" s="730">
        <f t="shared" si="57"/>
        <v>185.79123016646429</v>
      </c>
      <c r="R178" s="730">
        <f t="shared" si="58"/>
        <v>91393.685322565885</v>
      </c>
      <c r="Z178" s="614"/>
    </row>
    <row r="179" spans="13:26" x14ac:dyDescent="0.2">
      <c r="M179" s="614"/>
      <c r="N179" s="748">
        <f t="shared" si="54"/>
        <v>125</v>
      </c>
      <c r="O179" s="730">
        <f t="shared" si="56"/>
        <v>91393.685322565885</v>
      </c>
      <c r="P179" s="730">
        <f t="shared" si="55"/>
        <v>648.0173620140489</v>
      </c>
      <c r="Q179" s="730">
        <f t="shared" si="57"/>
        <v>187.5018588649308</v>
      </c>
      <c r="R179" s="730">
        <f t="shared" si="58"/>
        <v>92229.204543444866</v>
      </c>
      <c r="Z179" s="614"/>
    </row>
    <row r="180" spans="13:26" x14ac:dyDescent="0.2">
      <c r="M180" s="614"/>
      <c r="N180" s="748">
        <f t="shared" si="54"/>
        <v>126</v>
      </c>
      <c r="O180" s="730">
        <f t="shared" si="56"/>
        <v>92229.204543444866</v>
      </c>
      <c r="P180" s="730">
        <f t="shared" si="55"/>
        <v>648.0173620140489</v>
      </c>
      <c r="Q180" s="730">
        <f t="shared" si="57"/>
        <v>189.21599706254548</v>
      </c>
      <c r="R180" s="730">
        <f t="shared" si="58"/>
        <v>93066.437902521473</v>
      </c>
      <c r="Z180" s="614"/>
    </row>
    <row r="181" spans="13:26" x14ac:dyDescent="0.2">
      <c r="M181" s="614"/>
      <c r="N181" s="748">
        <f t="shared" si="54"/>
        <v>127</v>
      </c>
      <c r="O181" s="730">
        <f t="shared" si="56"/>
        <v>93066.437902521473</v>
      </c>
      <c r="P181" s="730">
        <f t="shared" si="55"/>
        <v>648.0173620140489</v>
      </c>
      <c r="Q181" s="730">
        <f t="shared" si="57"/>
        <v>190.93365195934209</v>
      </c>
      <c r="R181" s="730">
        <f t="shared" si="58"/>
        <v>93905.388916494878</v>
      </c>
      <c r="Z181" s="614"/>
    </row>
    <row r="182" spans="13:26" x14ac:dyDescent="0.2">
      <c r="M182" s="614"/>
      <c r="N182" s="748">
        <f t="shared" si="54"/>
        <v>128</v>
      </c>
      <c r="O182" s="730">
        <f t="shared" si="56"/>
        <v>93905.388916494878</v>
      </c>
      <c r="P182" s="730">
        <f t="shared" si="55"/>
        <v>648.0173620140489</v>
      </c>
      <c r="Q182" s="730">
        <f t="shared" si="57"/>
        <v>192.65483077012578</v>
      </c>
      <c r="R182" s="730">
        <f t="shared" si="58"/>
        <v>94746.061109279064</v>
      </c>
      <c r="Z182" s="614"/>
    </row>
    <row r="183" spans="13:26" x14ac:dyDescent="0.2">
      <c r="M183" s="614"/>
      <c r="N183" s="748">
        <f t="shared" si="54"/>
        <v>129</v>
      </c>
      <c r="O183" s="730">
        <f t="shared" si="56"/>
        <v>94746.061109279064</v>
      </c>
      <c r="P183" s="730">
        <f t="shared" si="55"/>
        <v>648.0173620140489</v>
      </c>
      <c r="Q183" s="730">
        <f t="shared" si="57"/>
        <v>194.37954072450347</v>
      </c>
      <c r="R183" s="730">
        <f t="shared" si="58"/>
        <v>95588.458012017625</v>
      </c>
      <c r="Z183" s="614"/>
    </row>
    <row r="184" spans="13:26" x14ac:dyDescent="0.2">
      <c r="M184" s="614"/>
      <c r="N184" s="748">
        <f t="shared" si="54"/>
        <v>130</v>
      </c>
      <c r="O184" s="730">
        <f t="shared" si="56"/>
        <v>95588.458012017625</v>
      </c>
      <c r="P184" s="730">
        <f t="shared" si="55"/>
        <v>648.0173620140489</v>
      </c>
      <c r="Q184" s="730">
        <f t="shared" si="57"/>
        <v>196.10778906691431</v>
      </c>
      <c r="R184" s="730">
        <f t="shared" si="58"/>
        <v>96432.583163098592</v>
      </c>
      <c r="Z184" s="614"/>
    </row>
    <row r="185" spans="13:26" x14ac:dyDescent="0.2">
      <c r="M185" s="614"/>
      <c r="N185" s="748">
        <f t="shared" ref="N185:N248" si="59">N184+1</f>
        <v>131</v>
      </c>
      <c r="O185" s="730">
        <f t="shared" si="56"/>
        <v>96432.583163098592</v>
      </c>
      <c r="P185" s="730">
        <f t="shared" ref="P185:P248" si="60">P184</f>
        <v>648.0173620140489</v>
      </c>
      <c r="Q185" s="730">
        <f t="shared" si="57"/>
        <v>197.8395830566599</v>
      </c>
      <c r="R185" s="730">
        <f t="shared" si="58"/>
        <v>97278.440108169307</v>
      </c>
      <c r="Z185" s="614"/>
    </row>
    <row r="186" spans="13:26" x14ac:dyDescent="0.2">
      <c r="M186" s="614"/>
      <c r="N186" s="748">
        <f t="shared" si="59"/>
        <v>132</v>
      </c>
      <c r="O186" s="730">
        <f t="shared" ref="O186:O249" si="61">R185</f>
        <v>97278.440108169307</v>
      </c>
      <c r="P186" s="730">
        <f t="shared" si="60"/>
        <v>648.0173620140489</v>
      </c>
      <c r="Q186" s="730">
        <f t="shared" ref="Q186:Q249" si="62">O186*$P$49</f>
        <v>199.57492996793511</v>
      </c>
      <c r="R186" s="730">
        <f t="shared" ref="R186:R249" si="63">O186+P186+Q186</f>
        <v>98126.032400151293</v>
      </c>
      <c r="Z186" s="614"/>
    </row>
    <row r="187" spans="13:26" x14ac:dyDescent="0.2">
      <c r="M187" s="614"/>
      <c r="N187" s="748">
        <f t="shared" si="59"/>
        <v>133</v>
      </c>
      <c r="O187" s="730">
        <f t="shared" si="61"/>
        <v>98126.032400151293</v>
      </c>
      <c r="P187" s="730">
        <f t="shared" si="60"/>
        <v>648.0173620140489</v>
      </c>
      <c r="Q187" s="730">
        <f t="shared" si="62"/>
        <v>201.3138370898582</v>
      </c>
      <c r="R187" s="730">
        <f t="shared" si="63"/>
        <v>98975.363599255201</v>
      </c>
      <c r="Z187" s="614"/>
    </row>
    <row r="188" spans="13:26" x14ac:dyDescent="0.2">
      <c r="M188" s="614"/>
      <c r="N188" s="748">
        <f t="shared" si="59"/>
        <v>134</v>
      </c>
      <c r="O188" s="730">
        <f t="shared" si="61"/>
        <v>98975.363599255201</v>
      </c>
      <c r="P188" s="730">
        <f t="shared" si="60"/>
        <v>648.0173620140489</v>
      </c>
      <c r="Q188" s="730">
        <f t="shared" si="62"/>
        <v>203.05631172650186</v>
      </c>
      <c r="R188" s="730">
        <f t="shared" si="63"/>
        <v>99826.437272995754</v>
      </c>
      <c r="Z188" s="614"/>
    </row>
    <row r="189" spans="13:26" x14ac:dyDescent="0.2">
      <c r="M189" s="614"/>
      <c r="N189" s="748">
        <f t="shared" si="59"/>
        <v>135</v>
      </c>
      <c r="O189" s="730">
        <f t="shared" si="61"/>
        <v>99826.437272995754</v>
      </c>
      <c r="P189" s="730">
        <f t="shared" si="60"/>
        <v>648.0173620140489</v>
      </c>
      <c r="Q189" s="730">
        <f t="shared" si="62"/>
        <v>204.80236119692364</v>
      </c>
      <c r="R189" s="730">
        <f t="shared" si="63"/>
        <v>100679.25699620674</v>
      </c>
      <c r="Z189" s="614"/>
    </row>
    <row r="190" spans="13:26" x14ac:dyDescent="0.2">
      <c r="M190" s="614"/>
      <c r="N190" s="748">
        <f t="shared" si="59"/>
        <v>136</v>
      </c>
      <c r="O190" s="730">
        <f t="shared" si="61"/>
        <v>100679.25699620674</v>
      </c>
      <c r="P190" s="730">
        <f t="shared" si="60"/>
        <v>648.0173620140489</v>
      </c>
      <c r="Q190" s="730">
        <f t="shared" si="62"/>
        <v>206.5519928351967</v>
      </c>
      <c r="R190" s="730">
        <f t="shared" si="63"/>
        <v>101533.82635105599</v>
      </c>
      <c r="Z190" s="614"/>
    </row>
    <row r="191" spans="13:26" x14ac:dyDescent="0.2">
      <c r="M191" s="614"/>
      <c r="N191" s="748">
        <f t="shared" si="59"/>
        <v>137</v>
      </c>
      <c r="O191" s="730">
        <f t="shared" si="61"/>
        <v>101533.82635105599</v>
      </c>
      <c r="P191" s="730">
        <f t="shared" si="60"/>
        <v>648.0173620140489</v>
      </c>
      <c r="Q191" s="730">
        <f t="shared" si="62"/>
        <v>208.30521399044076</v>
      </c>
      <c r="R191" s="730">
        <f t="shared" si="63"/>
        <v>102390.14892706049</v>
      </c>
      <c r="Z191" s="614"/>
    </row>
    <row r="192" spans="13:26" x14ac:dyDescent="0.2">
      <c r="M192" s="614"/>
      <c r="N192" s="748">
        <f t="shared" si="59"/>
        <v>138</v>
      </c>
      <c r="O192" s="730">
        <f t="shared" si="61"/>
        <v>102390.14892706049</v>
      </c>
      <c r="P192" s="730">
        <f t="shared" si="60"/>
        <v>648.0173620140489</v>
      </c>
      <c r="Q192" s="730">
        <f t="shared" si="62"/>
        <v>210.06203202685279</v>
      </c>
      <c r="R192" s="730">
        <f t="shared" si="63"/>
        <v>103248.2283211014</v>
      </c>
      <c r="Z192" s="614"/>
    </row>
    <row r="193" spans="13:26" x14ac:dyDescent="0.2">
      <c r="M193" s="614"/>
      <c r="N193" s="748">
        <f t="shared" si="59"/>
        <v>139</v>
      </c>
      <c r="O193" s="730">
        <f t="shared" si="61"/>
        <v>103248.2283211014</v>
      </c>
      <c r="P193" s="730">
        <f t="shared" si="60"/>
        <v>648.0173620140489</v>
      </c>
      <c r="Q193" s="730">
        <f t="shared" si="62"/>
        <v>211.8224543237381</v>
      </c>
      <c r="R193" s="730">
        <f t="shared" si="63"/>
        <v>104108.0681374392</v>
      </c>
      <c r="Z193" s="614"/>
    </row>
    <row r="194" spans="13:26" x14ac:dyDescent="0.2">
      <c r="M194" s="614"/>
      <c r="N194" s="748">
        <f t="shared" si="59"/>
        <v>140</v>
      </c>
      <c r="O194" s="730">
        <f t="shared" si="61"/>
        <v>104108.0681374392</v>
      </c>
      <c r="P194" s="730">
        <f t="shared" si="60"/>
        <v>648.0173620140489</v>
      </c>
      <c r="Q194" s="730">
        <f t="shared" si="62"/>
        <v>213.58648827554123</v>
      </c>
      <c r="R194" s="730">
        <f t="shared" si="63"/>
        <v>104969.6719877288</v>
      </c>
      <c r="Z194" s="614"/>
    </row>
    <row r="195" spans="13:26" x14ac:dyDescent="0.2">
      <c r="M195" s="614"/>
      <c r="N195" s="748">
        <f t="shared" si="59"/>
        <v>141</v>
      </c>
      <c r="O195" s="730">
        <f t="shared" si="61"/>
        <v>104969.6719877288</v>
      </c>
      <c r="P195" s="730">
        <f t="shared" si="60"/>
        <v>648.0173620140489</v>
      </c>
      <c r="Q195" s="730">
        <f t="shared" si="62"/>
        <v>215.35414129187706</v>
      </c>
      <c r="R195" s="730">
        <f t="shared" si="63"/>
        <v>105833.04349103472</v>
      </c>
      <c r="Z195" s="614"/>
    </row>
    <row r="196" spans="13:26" x14ac:dyDescent="0.2">
      <c r="M196" s="614"/>
      <c r="N196" s="748">
        <f t="shared" si="59"/>
        <v>142</v>
      </c>
      <c r="O196" s="730">
        <f t="shared" si="61"/>
        <v>105833.04349103472</v>
      </c>
      <c r="P196" s="730">
        <f t="shared" si="60"/>
        <v>648.0173620140489</v>
      </c>
      <c r="Q196" s="730">
        <f t="shared" si="62"/>
        <v>217.1254207975619</v>
      </c>
      <c r="R196" s="730">
        <f t="shared" si="63"/>
        <v>106698.18627384634</v>
      </c>
      <c r="Z196" s="614"/>
    </row>
    <row r="197" spans="13:26" x14ac:dyDescent="0.2">
      <c r="M197" s="614"/>
      <c r="N197" s="748">
        <f t="shared" si="59"/>
        <v>143</v>
      </c>
      <c r="O197" s="730">
        <f t="shared" si="61"/>
        <v>106698.18627384634</v>
      </c>
      <c r="P197" s="730">
        <f t="shared" si="60"/>
        <v>648.0173620140489</v>
      </c>
      <c r="Q197" s="730">
        <f t="shared" si="62"/>
        <v>218.90033423264475</v>
      </c>
      <c r="R197" s="730">
        <f t="shared" si="63"/>
        <v>107565.10397009304</v>
      </c>
      <c r="Z197" s="614"/>
    </row>
    <row r="198" spans="13:26" x14ac:dyDescent="0.2">
      <c r="M198" s="614"/>
      <c r="N198" s="748">
        <f t="shared" si="59"/>
        <v>144</v>
      </c>
      <c r="O198" s="730">
        <f t="shared" si="61"/>
        <v>107565.10397009304</v>
      </c>
      <c r="P198" s="730">
        <f t="shared" si="60"/>
        <v>648.0173620140489</v>
      </c>
      <c r="Q198" s="730">
        <f t="shared" si="62"/>
        <v>220.67888905243848</v>
      </c>
      <c r="R198" s="730">
        <f t="shared" si="63"/>
        <v>108433.80022115953</v>
      </c>
      <c r="Z198" s="614"/>
    </row>
    <row r="199" spans="13:26" x14ac:dyDescent="0.2">
      <c r="M199" s="614"/>
      <c r="N199" s="748">
        <f t="shared" si="59"/>
        <v>145</v>
      </c>
      <c r="O199" s="730">
        <f t="shared" si="61"/>
        <v>108433.80022115953</v>
      </c>
      <c r="P199" s="730">
        <f t="shared" si="60"/>
        <v>648.0173620140489</v>
      </c>
      <c r="Q199" s="730">
        <f t="shared" si="62"/>
        <v>222.46109272755109</v>
      </c>
      <c r="R199" s="730">
        <f t="shared" si="63"/>
        <v>109304.27867590114</v>
      </c>
      <c r="Z199" s="614"/>
    </row>
    <row r="200" spans="13:26" x14ac:dyDescent="0.2">
      <c r="M200" s="614"/>
      <c r="N200" s="748">
        <f t="shared" si="59"/>
        <v>146</v>
      </c>
      <c r="O200" s="730">
        <f t="shared" si="61"/>
        <v>109304.27867590114</v>
      </c>
      <c r="P200" s="730">
        <f t="shared" si="60"/>
        <v>648.0173620140489</v>
      </c>
      <c r="Q200" s="730">
        <f t="shared" si="62"/>
        <v>224.24695274391729</v>
      </c>
      <c r="R200" s="730">
        <f t="shared" si="63"/>
        <v>110176.54299065912</v>
      </c>
      <c r="Z200" s="614"/>
    </row>
    <row r="201" spans="13:26" x14ac:dyDescent="0.2">
      <c r="M201" s="614"/>
      <c r="N201" s="748">
        <f t="shared" si="59"/>
        <v>147</v>
      </c>
      <c r="O201" s="730">
        <f t="shared" si="61"/>
        <v>110176.54299065912</v>
      </c>
      <c r="P201" s="730">
        <f t="shared" si="60"/>
        <v>648.0173620140489</v>
      </c>
      <c r="Q201" s="730">
        <f t="shared" si="62"/>
        <v>226.03647660282971</v>
      </c>
      <c r="R201" s="730">
        <f t="shared" si="63"/>
        <v>111050.59682927601</v>
      </c>
      <c r="Z201" s="614"/>
    </row>
    <row r="202" spans="13:26" x14ac:dyDescent="0.2">
      <c r="M202" s="614"/>
      <c r="N202" s="748">
        <f t="shared" si="59"/>
        <v>148</v>
      </c>
      <c r="O202" s="730">
        <f t="shared" si="61"/>
        <v>111050.59682927601</v>
      </c>
      <c r="P202" s="730">
        <f t="shared" si="60"/>
        <v>648.0173620140489</v>
      </c>
      <c r="Q202" s="730">
        <f t="shared" si="62"/>
        <v>227.82967182097059</v>
      </c>
      <c r="R202" s="730">
        <f t="shared" si="63"/>
        <v>111926.44386311104</v>
      </c>
      <c r="Z202" s="614"/>
    </row>
    <row r="203" spans="13:26" x14ac:dyDescent="0.2">
      <c r="M203" s="614"/>
      <c r="N203" s="748">
        <f t="shared" si="59"/>
        <v>149</v>
      </c>
      <c r="O203" s="730">
        <f t="shared" si="61"/>
        <v>111926.44386311104</v>
      </c>
      <c r="P203" s="730">
        <f t="shared" si="60"/>
        <v>648.0173620140489</v>
      </c>
      <c r="Q203" s="730">
        <f t="shared" si="62"/>
        <v>229.62654593044317</v>
      </c>
      <c r="R203" s="730">
        <f t="shared" si="63"/>
        <v>112804.08777105554</v>
      </c>
      <c r="Z203" s="614"/>
    </row>
    <row r="204" spans="13:26" x14ac:dyDescent="0.2">
      <c r="M204" s="614"/>
      <c r="N204" s="748">
        <f t="shared" si="59"/>
        <v>150</v>
      </c>
      <c r="O204" s="730">
        <f t="shared" si="61"/>
        <v>112804.08777105554</v>
      </c>
      <c r="P204" s="730">
        <f t="shared" si="60"/>
        <v>648.0173620140489</v>
      </c>
      <c r="Q204" s="730">
        <f t="shared" si="62"/>
        <v>231.42710647880355</v>
      </c>
      <c r="R204" s="730">
        <f t="shared" si="63"/>
        <v>113683.5322395484</v>
      </c>
      <c r="Z204" s="614"/>
    </row>
    <row r="205" spans="13:26" x14ac:dyDescent="0.2">
      <c r="M205" s="614"/>
      <c r="N205" s="748">
        <f t="shared" si="59"/>
        <v>151</v>
      </c>
      <c r="O205" s="730">
        <f t="shared" si="61"/>
        <v>113683.5322395484</v>
      </c>
      <c r="P205" s="730">
        <f t="shared" si="60"/>
        <v>648.0173620140489</v>
      </c>
      <c r="Q205" s="730">
        <f t="shared" si="62"/>
        <v>233.23136102909226</v>
      </c>
      <c r="R205" s="730">
        <f t="shared" si="63"/>
        <v>114564.78096259154</v>
      </c>
      <c r="Z205" s="614"/>
    </row>
    <row r="206" spans="13:26" x14ac:dyDescent="0.2">
      <c r="M206" s="614"/>
      <c r="N206" s="748">
        <f t="shared" si="59"/>
        <v>152</v>
      </c>
      <c r="O206" s="730">
        <f t="shared" si="61"/>
        <v>114564.78096259154</v>
      </c>
      <c r="P206" s="730">
        <f t="shared" si="60"/>
        <v>648.0173620140489</v>
      </c>
      <c r="Q206" s="730">
        <f t="shared" si="62"/>
        <v>235.03931715986596</v>
      </c>
      <c r="R206" s="730">
        <f t="shared" si="63"/>
        <v>115447.83764176547</v>
      </c>
      <c r="Z206" s="614"/>
    </row>
    <row r="207" spans="13:26" x14ac:dyDescent="0.2">
      <c r="M207" s="614"/>
      <c r="N207" s="748">
        <f t="shared" si="59"/>
        <v>153</v>
      </c>
      <c r="O207" s="730">
        <f t="shared" si="61"/>
        <v>115447.83764176547</v>
      </c>
      <c r="P207" s="730">
        <f t="shared" si="60"/>
        <v>648.0173620140489</v>
      </c>
      <c r="Q207" s="730">
        <f t="shared" si="62"/>
        <v>236.85098246522946</v>
      </c>
      <c r="R207" s="730">
        <f t="shared" si="63"/>
        <v>116332.70598624475</v>
      </c>
      <c r="Z207" s="614"/>
    </row>
    <row r="208" spans="13:26" x14ac:dyDescent="0.2">
      <c r="M208" s="614"/>
      <c r="N208" s="748">
        <f t="shared" si="59"/>
        <v>154</v>
      </c>
      <c r="O208" s="730">
        <f t="shared" si="61"/>
        <v>116332.70598624475</v>
      </c>
      <c r="P208" s="730">
        <f t="shared" si="60"/>
        <v>648.0173620140489</v>
      </c>
      <c r="Q208" s="730">
        <f t="shared" si="62"/>
        <v>238.6663645548675</v>
      </c>
      <c r="R208" s="730">
        <f t="shared" si="63"/>
        <v>117219.38971281367</v>
      </c>
      <c r="Z208" s="614"/>
    </row>
    <row r="209" spans="13:26" x14ac:dyDescent="0.2">
      <c r="M209" s="614"/>
      <c r="N209" s="748">
        <f t="shared" si="59"/>
        <v>155</v>
      </c>
      <c r="O209" s="730">
        <f t="shared" si="61"/>
        <v>117219.38971281367</v>
      </c>
      <c r="P209" s="730">
        <f t="shared" si="60"/>
        <v>648.0173620140489</v>
      </c>
      <c r="Q209" s="730">
        <f t="shared" si="62"/>
        <v>240.48547105407667</v>
      </c>
      <c r="R209" s="730">
        <f t="shared" si="63"/>
        <v>118107.89254588181</v>
      </c>
      <c r="Z209" s="614"/>
    </row>
    <row r="210" spans="13:26" x14ac:dyDescent="0.2">
      <c r="M210" s="614"/>
      <c r="N210" s="748">
        <f t="shared" si="59"/>
        <v>156</v>
      </c>
      <c r="O210" s="730">
        <f t="shared" si="61"/>
        <v>118107.89254588181</v>
      </c>
      <c r="P210" s="730">
        <f t="shared" si="60"/>
        <v>648.0173620140489</v>
      </c>
      <c r="Q210" s="730">
        <f t="shared" si="62"/>
        <v>242.30830960379757</v>
      </c>
      <c r="R210" s="730">
        <f t="shared" si="63"/>
        <v>118998.21821749967</v>
      </c>
      <c r="Z210" s="614"/>
    </row>
    <row r="211" spans="13:26" x14ac:dyDescent="0.2">
      <c r="M211" s="614"/>
      <c r="N211" s="748">
        <f t="shared" si="59"/>
        <v>157</v>
      </c>
      <c r="O211" s="730">
        <f t="shared" si="61"/>
        <v>118998.21821749967</v>
      </c>
      <c r="P211" s="730">
        <f t="shared" si="60"/>
        <v>648.0173620140489</v>
      </c>
      <c r="Q211" s="730">
        <f t="shared" si="62"/>
        <v>244.13488786064676</v>
      </c>
      <c r="R211" s="730">
        <f t="shared" si="63"/>
        <v>119890.37046737438</v>
      </c>
      <c r="Z211" s="614"/>
    </row>
    <row r="212" spans="13:26" x14ac:dyDescent="0.2">
      <c r="M212" s="614"/>
      <c r="N212" s="748">
        <f t="shared" si="59"/>
        <v>158</v>
      </c>
      <c r="O212" s="730">
        <f t="shared" si="61"/>
        <v>119890.37046737438</v>
      </c>
      <c r="P212" s="730">
        <f t="shared" si="60"/>
        <v>648.0173620140489</v>
      </c>
      <c r="Q212" s="730">
        <f t="shared" si="62"/>
        <v>245.96521349694905</v>
      </c>
      <c r="R212" s="730">
        <f t="shared" si="63"/>
        <v>120784.35304288538</v>
      </c>
      <c r="Z212" s="614"/>
    </row>
    <row r="213" spans="13:26" x14ac:dyDescent="0.2">
      <c r="M213" s="614"/>
      <c r="N213" s="748">
        <f t="shared" si="59"/>
        <v>159</v>
      </c>
      <c r="O213" s="730">
        <f t="shared" si="61"/>
        <v>120784.35304288538</v>
      </c>
      <c r="P213" s="730">
        <f t="shared" si="60"/>
        <v>648.0173620140489</v>
      </c>
      <c r="Q213" s="730">
        <f t="shared" si="62"/>
        <v>247.79929420076968</v>
      </c>
      <c r="R213" s="730">
        <f t="shared" si="63"/>
        <v>121680.16969910021</v>
      </c>
      <c r="Z213" s="614"/>
    </row>
    <row r="214" spans="13:26" x14ac:dyDescent="0.2">
      <c r="M214" s="614"/>
      <c r="N214" s="748">
        <f t="shared" si="59"/>
        <v>160</v>
      </c>
      <c r="O214" s="730">
        <f t="shared" si="61"/>
        <v>121680.16969910021</v>
      </c>
      <c r="P214" s="730">
        <f t="shared" si="60"/>
        <v>648.0173620140489</v>
      </c>
      <c r="Q214" s="730">
        <f t="shared" si="62"/>
        <v>249.63713767594655</v>
      </c>
      <c r="R214" s="730">
        <f t="shared" si="63"/>
        <v>122577.82419879021</v>
      </c>
      <c r="Z214" s="614"/>
    </row>
    <row r="215" spans="13:26" x14ac:dyDescent="0.2">
      <c r="M215" s="614"/>
      <c r="N215" s="748">
        <f t="shared" si="59"/>
        <v>161</v>
      </c>
      <c r="O215" s="730">
        <f t="shared" si="61"/>
        <v>122577.82419879021</v>
      </c>
      <c r="P215" s="730">
        <f t="shared" si="60"/>
        <v>648.0173620140489</v>
      </c>
      <c r="Q215" s="730">
        <f t="shared" si="62"/>
        <v>251.47875164212272</v>
      </c>
      <c r="R215" s="730">
        <f t="shared" si="63"/>
        <v>123477.32031244639</v>
      </c>
      <c r="Z215" s="614"/>
    </row>
    <row r="216" spans="13:26" x14ac:dyDescent="0.2">
      <c r="M216" s="614"/>
      <c r="N216" s="748">
        <f t="shared" si="59"/>
        <v>162</v>
      </c>
      <c r="O216" s="730">
        <f t="shared" si="61"/>
        <v>123477.32031244639</v>
      </c>
      <c r="P216" s="730">
        <f t="shared" si="60"/>
        <v>648.0173620140489</v>
      </c>
      <c r="Q216" s="730">
        <f t="shared" si="62"/>
        <v>253.32414383477862</v>
      </c>
      <c r="R216" s="730">
        <f t="shared" si="63"/>
        <v>124378.66181829522</v>
      </c>
      <c r="Z216" s="614"/>
    </row>
    <row r="217" spans="13:26" x14ac:dyDescent="0.2">
      <c r="M217" s="614"/>
      <c r="N217" s="748">
        <f t="shared" si="59"/>
        <v>163</v>
      </c>
      <c r="O217" s="730">
        <f t="shared" si="61"/>
        <v>124378.66181829522</v>
      </c>
      <c r="P217" s="730">
        <f t="shared" si="60"/>
        <v>648.0173620140489</v>
      </c>
      <c r="Q217" s="730">
        <f t="shared" si="62"/>
        <v>255.17332200526479</v>
      </c>
      <c r="R217" s="730">
        <f t="shared" si="63"/>
        <v>125281.85250231455</v>
      </c>
      <c r="Z217" s="614"/>
    </row>
    <row r="218" spans="13:26" x14ac:dyDescent="0.2">
      <c r="M218" s="614"/>
      <c r="N218" s="748">
        <f t="shared" si="59"/>
        <v>164</v>
      </c>
      <c r="O218" s="730">
        <f t="shared" si="61"/>
        <v>125281.85250231455</v>
      </c>
      <c r="P218" s="730">
        <f t="shared" si="60"/>
        <v>648.0173620140489</v>
      </c>
      <c r="Q218" s="730">
        <f t="shared" si="62"/>
        <v>257.02629392083429</v>
      </c>
      <c r="R218" s="730">
        <f t="shared" si="63"/>
        <v>126186.89615824944</v>
      </c>
      <c r="Z218" s="614"/>
    </row>
    <row r="219" spans="13:26" x14ac:dyDescent="0.2">
      <c r="M219" s="614"/>
      <c r="N219" s="748">
        <f t="shared" si="59"/>
        <v>165</v>
      </c>
      <c r="O219" s="730">
        <f t="shared" si="61"/>
        <v>126186.89615824944</v>
      </c>
      <c r="P219" s="730">
        <f t="shared" si="60"/>
        <v>648.0173620140489</v>
      </c>
      <c r="Q219" s="730">
        <f t="shared" si="62"/>
        <v>258.88306736467536</v>
      </c>
      <c r="R219" s="730">
        <f t="shared" si="63"/>
        <v>127093.79658762817</v>
      </c>
      <c r="Z219" s="614"/>
    </row>
    <row r="220" spans="13:26" x14ac:dyDescent="0.2">
      <c r="M220" s="614"/>
      <c r="N220" s="748">
        <f t="shared" si="59"/>
        <v>166</v>
      </c>
      <c r="O220" s="730">
        <f t="shared" si="61"/>
        <v>127093.79658762817</v>
      </c>
      <c r="P220" s="730">
        <f t="shared" si="60"/>
        <v>648.0173620140489</v>
      </c>
      <c r="Q220" s="730">
        <f t="shared" si="62"/>
        <v>260.74365013594399</v>
      </c>
      <c r="R220" s="730">
        <f t="shared" si="63"/>
        <v>128002.55759977817</v>
      </c>
      <c r="Z220" s="614"/>
    </row>
    <row r="221" spans="13:26" x14ac:dyDescent="0.2">
      <c r="M221" s="614"/>
      <c r="N221" s="748">
        <f t="shared" si="59"/>
        <v>167</v>
      </c>
      <c r="O221" s="730">
        <f t="shared" si="61"/>
        <v>128002.55759977817</v>
      </c>
      <c r="P221" s="730">
        <f t="shared" si="60"/>
        <v>648.0173620140489</v>
      </c>
      <c r="Q221" s="730">
        <f t="shared" si="62"/>
        <v>262.60805004979704</v>
      </c>
      <c r="R221" s="730">
        <f t="shared" si="63"/>
        <v>128913.18301184202</v>
      </c>
      <c r="Z221" s="614"/>
    </row>
    <row r="222" spans="13:26" x14ac:dyDescent="0.2">
      <c r="M222" s="614"/>
      <c r="N222" s="748">
        <f t="shared" si="59"/>
        <v>168</v>
      </c>
      <c r="O222" s="730">
        <f t="shared" si="61"/>
        <v>128913.18301184202</v>
      </c>
      <c r="P222" s="730">
        <f t="shared" si="60"/>
        <v>648.0173620140489</v>
      </c>
      <c r="Q222" s="730">
        <f t="shared" si="62"/>
        <v>264.47627493742453</v>
      </c>
      <c r="R222" s="730">
        <f t="shared" si="63"/>
        <v>129825.67664879349</v>
      </c>
      <c r="Z222" s="614"/>
    </row>
    <row r="223" spans="13:26" x14ac:dyDescent="0.2">
      <c r="M223" s="614"/>
      <c r="N223" s="748">
        <f t="shared" si="59"/>
        <v>169</v>
      </c>
      <c r="O223" s="730">
        <f t="shared" si="61"/>
        <v>129825.67664879349</v>
      </c>
      <c r="P223" s="730">
        <f t="shared" si="60"/>
        <v>648.0173620140489</v>
      </c>
      <c r="Q223" s="730">
        <f t="shared" si="62"/>
        <v>266.34833264608307</v>
      </c>
      <c r="R223" s="730">
        <f t="shared" si="63"/>
        <v>130740.04234345364</v>
      </c>
      <c r="Z223" s="614"/>
    </row>
    <row r="224" spans="13:26" x14ac:dyDescent="0.2">
      <c r="M224" s="614"/>
      <c r="N224" s="748">
        <f t="shared" si="59"/>
        <v>170</v>
      </c>
      <c r="O224" s="730">
        <f t="shared" si="61"/>
        <v>130740.04234345364</v>
      </c>
      <c r="P224" s="730">
        <f t="shared" si="60"/>
        <v>648.0173620140489</v>
      </c>
      <c r="Q224" s="730">
        <f t="shared" si="62"/>
        <v>268.22423103912848</v>
      </c>
      <c r="R224" s="730">
        <f t="shared" si="63"/>
        <v>131656.28393650681</v>
      </c>
      <c r="Z224" s="614"/>
    </row>
    <row r="225" spans="13:26" x14ac:dyDescent="0.2">
      <c r="M225" s="614"/>
      <c r="N225" s="748">
        <f t="shared" si="59"/>
        <v>171</v>
      </c>
      <c r="O225" s="730">
        <f t="shared" si="61"/>
        <v>131656.28393650681</v>
      </c>
      <c r="P225" s="730">
        <f t="shared" si="60"/>
        <v>648.0173620140489</v>
      </c>
      <c r="Q225" s="730">
        <f t="shared" si="62"/>
        <v>270.10397799604891</v>
      </c>
      <c r="R225" s="730">
        <f t="shared" si="63"/>
        <v>132574.40527651689</v>
      </c>
      <c r="Z225" s="614"/>
    </row>
    <row r="226" spans="13:26" x14ac:dyDescent="0.2">
      <c r="M226" s="614"/>
      <c r="N226" s="748">
        <f t="shared" si="59"/>
        <v>172</v>
      </c>
      <c r="O226" s="730">
        <f t="shared" si="61"/>
        <v>132574.40527651689</v>
      </c>
      <c r="P226" s="730">
        <f t="shared" si="60"/>
        <v>648.0173620140489</v>
      </c>
      <c r="Q226" s="730">
        <f t="shared" si="62"/>
        <v>271.98758141249795</v>
      </c>
      <c r="R226" s="730">
        <f t="shared" si="63"/>
        <v>133494.41021994344</v>
      </c>
      <c r="Z226" s="614"/>
    </row>
    <row r="227" spans="13:26" x14ac:dyDescent="0.2">
      <c r="M227" s="614"/>
      <c r="N227" s="748">
        <f t="shared" si="59"/>
        <v>173</v>
      </c>
      <c r="O227" s="730">
        <f t="shared" si="61"/>
        <v>133494.41021994344</v>
      </c>
      <c r="P227" s="730">
        <f t="shared" si="60"/>
        <v>648.0173620140489</v>
      </c>
      <c r="Q227" s="730">
        <f t="shared" si="62"/>
        <v>273.87504920032779</v>
      </c>
      <c r="R227" s="730">
        <f t="shared" si="63"/>
        <v>134416.3026311578</v>
      </c>
      <c r="Z227" s="614"/>
    </row>
    <row r="228" spans="13:26" x14ac:dyDescent="0.2">
      <c r="M228" s="614"/>
      <c r="N228" s="748">
        <f t="shared" si="59"/>
        <v>174</v>
      </c>
      <c r="O228" s="730">
        <f t="shared" si="61"/>
        <v>134416.3026311578</v>
      </c>
      <c r="P228" s="730">
        <f t="shared" si="60"/>
        <v>648.0173620140489</v>
      </c>
      <c r="Q228" s="730">
        <f t="shared" si="62"/>
        <v>275.76638928762253</v>
      </c>
      <c r="R228" s="730">
        <f t="shared" si="63"/>
        <v>135340.08638245947</v>
      </c>
      <c r="Z228" s="614"/>
    </row>
    <row r="229" spans="13:26" x14ac:dyDescent="0.2">
      <c r="M229" s="614"/>
      <c r="N229" s="748">
        <f t="shared" si="59"/>
        <v>175</v>
      </c>
      <c r="O229" s="730">
        <f t="shared" si="61"/>
        <v>135340.08638245947</v>
      </c>
      <c r="P229" s="730">
        <f t="shared" si="60"/>
        <v>648.0173620140489</v>
      </c>
      <c r="Q229" s="730">
        <f t="shared" si="62"/>
        <v>277.66160961873123</v>
      </c>
      <c r="R229" s="730">
        <f t="shared" si="63"/>
        <v>136265.76535409223</v>
      </c>
      <c r="Z229" s="614"/>
    </row>
    <row r="230" spans="13:26" x14ac:dyDescent="0.2">
      <c r="M230" s="614"/>
      <c r="N230" s="748">
        <f t="shared" si="59"/>
        <v>176</v>
      </c>
      <c r="O230" s="730">
        <f t="shared" si="61"/>
        <v>136265.76535409223</v>
      </c>
      <c r="P230" s="730">
        <f t="shared" si="60"/>
        <v>648.0173620140489</v>
      </c>
      <c r="Q230" s="730">
        <f t="shared" si="62"/>
        <v>279.56071815430164</v>
      </c>
      <c r="R230" s="730">
        <f t="shared" si="63"/>
        <v>137193.34343426058</v>
      </c>
      <c r="Z230" s="614"/>
    </row>
    <row r="231" spans="13:26" x14ac:dyDescent="0.2">
      <c r="M231" s="614"/>
      <c r="N231" s="748">
        <f t="shared" si="59"/>
        <v>177</v>
      </c>
      <c r="O231" s="730">
        <f t="shared" si="61"/>
        <v>137193.34343426058</v>
      </c>
      <c r="P231" s="730">
        <f t="shared" si="60"/>
        <v>648.0173620140489</v>
      </c>
      <c r="Q231" s="730">
        <f t="shared" si="62"/>
        <v>281.46372287131339</v>
      </c>
      <c r="R231" s="730">
        <f t="shared" si="63"/>
        <v>138122.82451914594</v>
      </c>
      <c r="Z231" s="614"/>
    </row>
    <row r="232" spans="13:26" x14ac:dyDescent="0.2">
      <c r="M232" s="614"/>
      <c r="N232" s="748">
        <f t="shared" si="59"/>
        <v>178</v>
      </c>
      <c r="O232" s="730">
        <f t="shared" si="61"/>
        <v>138122.82451914594</v>
      </c>
      <c r="P232" s="730">
        <f t="shared" si="60"/>
        <v>648.0173620140489</v>
      </c>
      <c r="Q232" s="730">
        <f t="shared" si="62"/>
        <v>283.37063176311148</v>
      </c>
      <c r="R232" s="730">
        <f t="shared" si="63"/>
        <v>139054.21251292308</v>
      </c>
      <c r="Z232" s="614"/>
    </row>
    <row r="233" spans="13:26" x14ac:dyDescent="0.2">
      <c r="M233" s="614"/>
      <c r="N233" s="748">
        <f t="shared" si="59"/>
        <v>179</v>
      </c>
      <c r="O233" s="730">
        <f t="shared" si="61"/>
        <v>139054.21251292308</v>
      </c>
      <c r="P233" s="730">
        <f t="shared" si="60"/>
        <v>648.0173620140489</v>
      </c>
      <c r="Q233" s="730">
        <f t="shared" si="62"/>
        <v>285.28145283943996</v>
      </c>
      <c r="R233" s="730">
        <f t="shared" si="63"/>
        <v>139987.51132777656</v>
      </c>
      <c r="Z233" s="614"/>
    </row>
    <row r="234" spans="13:26" x14ac:dyDescent="0.2">
      <c r="M234" s="614"/>
      <c r="N234" s="748">
        <f t="shared" si="59"/>
        <v>180</v>
      </c>
      <c r="O234" s="730">
        <f t="shared" si="61"/>
        <v>139987.51132777656</v>
      </c>
      <c r="P234" s="730">
        <f t="shared" si="60"/>
        <v>648.0173620140489</v>
      </c>
      <c r="Q234" s="730">
        <f t="shared" si="62"/>
        <v>287.19619412647569</v>
      </c>
      <c r="R234" s="730">
        <f t="shared" si="63"/>
        <v>140922.72488391708</v>
      </c>
      <c r="Z234" s="614"/>
    </row>
    <row r="235" spans="13:26" x14ac:dyDescent="0.2">
      <c r="M235" s="614"/>
      <c r="N235" s="748">
        <f t="shared" si="59"/>
        <v>181</v>
      </c>
      <c r="O235" s="730">
        <f t="shared" si="61"/>
        <v>140922.72488391708</v>
      </c>
      <c r="P235" s="730">
        <f t="shared" si="60"/>
        <v>648.0173620140489</v>
      </c>
      <c r="Q235" s="730">
        <f t="shared" si="62"/>
        <v>289.11486366686165</v>
      </c>
      <c r="R235" s="730">
        <f t="shared" si="63"/>
        <v>141859.85710959797</v>
      </c>
      <c r="Z235" s="614"/>
    </row>
    <row r="236" spans="13:26" x14ac:dyDescent="0.2">
      <c r="M236" s="614"/>
      <c r="N236" s="748">
        <f t="shared" si="59"/>
        <v>182</v>
      </c>
      <c r="O236" s="730">
        <f t="shared" si="61"/>
        <v>141859.85710959797</v>
      </c>
      <c r="P236" s="730">
        <f t="shared" si="60"/>
        <v>648.0173620140489</v>
      </c>
      <c r="Q236" s="730">
        <f t="shared" si="62"/>
        <v>291.03746951974119</v>
      </c>
      <c r="R236" s="730">
        <f t="shared" si="63"/>
        <v>142798.91194113175</v>
      </c>
      <c r="Z236" s="614"/>
    </row>
    <row r="237" spans="13:26" x14ac:dyDescent="0.2">
      <c r="M237" s="614"/>
      <c r="N237" s="748">
        <f t="shared" si="59"/>
        <v>183</v>
      </c>
      <c r="O237" s="730">
        <f t="shared" si="61"/>
        <v>142798.91194113175</v>
      </c>
      <c r="P237" s="730">
        <f t="shared" si="60"/>
        <v>648.0173620140489</v>
      </c>
      <c r="Q237" s="730">
        <f t="shared" si="62"/>
        <v>292.96401976079164</v>
      </c>
      <c r="R237" s="730">
        <f t="shared" si="63"/>
        <v>143739.89332290657</v>
      </c>
      <c r="Z237" s="614"/>
    </row>
    <row r="238" spans="13:26" x14ac:dyDescent="0.2">
      <c r="M238" s="614"/>
      <c r="N238" s="748">
        <f t="shared" si="59"/>
        <v>184</v>
      </c>
      <c r="O238" s="730">
        <f t="shared" si="61"/>
        <v>143739.89332290657</v>
      </c>
      <c r="P238" s="730">
        <f t="shared" si="60"/>
        <v>648.0173620140489</v>
      </c>
      <c r="Q238" s="730">
        <f t="shared" si="62"/>
        <v>294.8945224822582</v>
      </c>
      <c r="R238" s="730">
        <f t="shared" si="63"/>
        <v>144682.80520740288</v>
      </c>
      <c r="Z238" s="614"/>
    </row>
    <row r="239" spans="13:26" x14ac:dyDescent="0.2">
      <c r="M239" s="614"/>
      <c r="N239" s="748">
        <f t="shared" si="59"/>
        <v>185</v>
      </c>
      <c r="O239" s="730">
        <f t="shared" si="61"/>
        <v>144682.80520740288</v>
      </c>
      <c r="P239" s="730">
        <f t="shared" si="60"/>
        <v>648.0173620140489</v>
      </c>
      <c r="Q239" s="730">
        <f t="shared" si="62"/>
        <v>296.82898579298802</v>
      </c>
      <c r="R239" s="730">
        <f t="shared" si="63"/>
        <v>145627.65155520992</v>
      </c>
      <c r="Z239" s="614"/>
    </row>
    <row r="240" spans="13:26" x14ac:dyDescent="0.2">
      <c r="M240" s="614"/>
      <c r="N240" s="748">
        <f t="shared" si="59"/>
        <v>186</v>
      </c>
      <c r="O240" s="730">
        <f t="shared" si="61"/>
        <v>145627.65155520992</v>
      </c>
      <c r="P240" s="730">
        <f t="shared" si="60"/>
        <v>648.0173620140489</v>
      </c>
      <c r="Q240" s="730">
        <f t="shared" si="62"/>
        <v>298.76741781846431</v>
      </c>
      <c r="R240" s="730">
        <f t="shared" si="63"/>
        <v>146574.43633504241</v>
      </c>
      <c r="Z240" s="614"/>
    </row>
    <row r="241" spans="13:26" x14ac:dyDescent="0.2">
      <c r="M241" s="614"/>
      <c r="N241" s="748">
        <f t="shared" si="59"/>
        <v>187</v>
      </c>
      <c r="O241" s="730">
        <f t="shared" si="61"/>
        <v>146574.43633504241</v>
      </c>
      <c r="P241" s="730">
        <f t="shared" si="60"/>
        <v>648.0173620140489</v>
      </c>
      <c r="Q241" s="730">
        <f t="shared" si="62"/>
        <v>300.70982670084015</v>
      </c>
      <c r="R241" s="730">
        <f t="shared" si="63"/>
        <v>147523.16352375728</v>
      </c>
      <c r="Z241" s="614"/>
    </row>
    <row r="242" spans="13:26" x14ac:dyDescent="0.2">
      <c r="M242" s="614"/>
      <c r="N242" s="748">
        <f t="shared" si="59"/>
        <v>188</v>
      </c>
      <c r="O242" s="730">
        <f t="shared" si="61"/>
        <v>147523.16352375728</v>
      </c>
      <c r="P242" s="730">
        <f t="shared" si="60"/>
        <v>648.0173620140489</v>
      </c>
      <c r="Q242" s="730">
        <f t="shared" si="62"/>
        <v>302.65622059897322</v>
      </c>
      <c r="R242" s="730">
        <f t="shared" si="63"/>
        <v>148473.83710637028</v>
      </c>
      <c r="Z242" s="614"/>
    </row>
    <row r="243" spans="13:26" x14ac:dyDescent="0.2">
      <c r="M243" s="614"/>
      <c r="N243" s="748">
        <f t="shared" si="59"/>
        <v>189</v>
      </c>
      <c r="O243" s="730">
        <f t="shared" si="61"/>
        <v>148473.83710637028</v>
      </c>
      <c r="P243" s="730">
        <f t="shared" si="60"/>
        <v>648.0173620140489</v>
      </c>
      <c r="Q243" s="730">
        <f t="shared" si="62"/>
        <v>304.60660768845969</v>
      </c>
      <c r="R243" s="730">
        <f t="shared" si="63"/>
        <v>149426.46107607277</v>
      </c>
      <c r="Z243" s="614"/>
    </row>
    <row r="244" spans="13:26" x14ac:dyDescent="0.2">
      <c r="M244" s="614"/>
      <c r="N244" s="748">
        <f t="shared" si="59"/>
        <v>190</v>
      </c>
      <c r="O244" s="730">
        <f t="shared" si="61"/>
        <v>149426.46107607277</v>
      </c>
      <c r="P244" s="730">
        <f t="shared" si="60"/>
        <v>648.0173620140489</v>
      </c>
      <c r="Q244" s="730">
        <f t="shared" si="62"/>
        <v>306.56099616166864</v>
      </c>
      <c r="R244" s="730">
        <f t="shared" si="63"/>
        <v>150381.03943424847</v>
      </c>
      <c r="Z244" s="614"/>
    </row>
    <row r="245" spans="13:26" x14ac:dyDescent="0.2">
      <c r="M245" s="614"/>
      <c r="N245" s="748">
        <f t="shared" si="59"/>
        <v>191</v>
      </c>
      <c r="O245" s="730">
        <f t="shared" si="61"/>
        <v>150381.03943424847</v>
      </c>
      <c r="P245" s="730">
        <f t="shared" si="60"/>
        <v>648.0173620140489</v>
      </c>
      <c r="Q245" s="730">
        <f t="shared" si="62"/>
        <v>308.51939422777644</v>
      </c>
      <c r="R245" s="730">
        <f t="shared" si="63"/>
        <v>151337.57619049028</v>
      </c>
      <c r="Z245" s="614"/>
    </row>
    <row r="246" spans="13:26" x14ac:dyDescent="0.2">
      <c r="M246" s="614"/>
      <c r="N246" s="748">
        <f t="shared" si="59"/>
        <v>192</v>
      </c>
      <c r="O246" s="730">
        <f t="shared" si="61"/>
        <v>151337.57619049028</v>
      </c>
      <c r="P246" s="730">
        <f t="shared" si="60"/>
        <v>648.0173620140489</v>
      </c>
      <c r="Q246" s="730">
        <f t="shared" si="62"/>
        <v>310.48181011280133</v>
      </c>
      <c r="R246" s="730">
        <f t="shared" si="63"/>
        <v>152296.07536261712</v>
      </c>
      <c r="Z246" s="614"/>
    </row>
    <row r="247" spans="13:26" x14ac:dyDescent="0.2">
      <c r="M247" s="614"/>
      <c r="N247" s="748">
        <f t="shared" si="59"/>
        <v>193</v>
      </c>
      <c r="O247" s="730">
        <f t="shared" si="61"/>
        <v>152296.07536261712</v>
      </c>
      <c r="P247" s="730">
        <f t="shared" si="60"/>
        <v>648.0173620140489</v>
      </c>
      <c r="Q247" s="730">
        <f t="shared" si="62"/>
        <v>312.44825205963798</v>
      </c>
      <c r="R247" s="730">
        <f t="shared" si="63"/>
        <v>153256.5409766908</v>
      </c>
      <c r="Z247" s="614"/>
    </row>
    <row r="248" spans="13:26" x14ac:dyDescent="0.2">
      <c r="M248" s="614"/>
      <c r="N248" s="748">
        <f t="shared" si="59"/>
        <v>194</v>
      </c>
      <c r="O248" s="730">
        <f t="shared" si="61"/>
        <v>153256.5409766908</v>
      </c>
      <c r="P248" s="730">
        <f t="shared" si="60"/>
        <v>648.0173620140489</v>
      </c>
      <c r="Q248" s="730">
        <f t="shared" si="62"/>
        <v>314.4187283280919</v>
      </c>
      <c r="R248" s="730">
        <f t="shared" si="63"/>
        <v>154218.97706703295</v>
      </c>
      <c r="Z248" s="614"/>
    </row>
    <row r="249" spans="13:26" x14ac:dyDescent="0.2">
      <c r="M249" s="614"/>
      <c r="N249" s="748">
        <f t="shared" ref="N249:N312" si="64">N248+1</f>
        <v>195</v>
      </c>
      <c r="O249" s="730">
        <f t="shared" si="61"/>
        <v>154218.97706703295</v>
      </c>
      <c r="P249" s="730">
        <f t="shared" ref="P249:P312" si="65">P248</f>
        <v>648.0173620140489</v>
      </c>
      <c r="Q249" s="730">
        <f t="shared" si="62"/>
        <v>316.39324719491441</v>
      </c>
      <c r="R249" s="730">
        <f t="shared" si="63"/>
        <v>155183.38767624189</v>
      </c>
      <c r="Z249" s="614"/>
    </row>
    <row r="250" spans="13:26" x14ac:dyDescent="0.2">
      <c r="M250" s="614"/>
      <c r="N250" s="748">
        <f t="shared" si="64"/>
        <v>196</v>
      </c>
      <c r="O250" s="730">
        <f t="shared" ref="O250:O313" si="66">R249</f>
        <v>155183.38767624189</v>
      </c>
      <c r="P250" s="730">
        <f t="shared" si="65"/>
        <v>648.0173620140489</v>
      </c>
      <c r="Q250" s="730">
        <f t="shared" ref="Q250:Q313" si="67">O250*$P$49</f>
        <v>318.37181695383725</v>
      </c>
      <c r="R250" s="730">
        <f t="shared" ref="R250:R313" si="68">O250+P250+Q250</f>
        <v>156149.77685520978</v>
      </c>
      <c r="Z250" s="614"/>
    </row>
    <row r="251" spans="13:26" x14ac:dyDescent="0.2">
      <c r="M251" s="614"/>
      <c r="N251" s="748">
        <f t="shared" si="64"/>
        <v>197</v>
      </c>
      <c r="O251" s="730">
        <f t="shared" si="66"/>
        <v>156149.77685520978</v>
      </c>
      <c r="P251" s="730">
        <f t="shared" si="65"/>
        <v>648.0173620140489</v>
      </c>
      <c r="Q251" s="730">
        <f t="shared" si="67"/>
        <v>320.35444591560747</v>
      </c>
      <c r="R251" s="730">
        <f t="shared" si="68"/>
        <v>157118.14866313944</v>
      </c>
      <c r="Z251" s="614"/>
    </row>
    <row r="252" spans="13:26" x14ac:dyDescent="0.2">
      <c r="M252" s="614"/>
      <c r="N252" s="748">
        <f t="shared" si="64"/>
        <v>198</v>
      </c>
      <c r="O252" s="730">
        <f t="shared" si="66"/>
        <v>157118.14866313944</v>
      </c>
      <c r="P252" s="730">
        <f t="shared" si="65"/>
        <v>648.0173620140489</v>
      </c>
      <c r="Q252" s="730">
        <f t="shared" si="67"/>
        <v>322.34114240802228</v>
      </c>
      <c r="R252" s="730">
        <f t="shared" si="68"/>
        <v>158088.5071675615</v>
      </c>
      <c r="Z252" s="614"/>
    </row>
    <row r="253" spans="13:26" x14ac:dyDescent="0.2">
      <c r="M253" s="614"/>
      <c r="N253" s="748">
        <f t="shared" si="64"/>
        <v>199</v>
      </c>
      <c r="O253" s="730">
        <f t="shared" si="66"/>
        <v>158088.5071675615</v>
      </c>
      <c r="P253" s="730">
        <f t="shared" si="65"/>
        <v>648.0173620140489</v>
      </c>
      <c r="Q253" s="730">
        <f t="shared" si="67"/>
        <v>324.33191477596409</v>
      </c>
      <c r="R253" s="730">
        <f t="shared" si="68"/>
        <v>159060.85644435152</v>
      </c>
      <c r="Z253" s="614"/>
    </row>
    <row r="254" spans="13:26" x14ac:dyDescent="0.2">
      <c r="M254" s="614"/>
      <c r="N254" s="748">
        <f t="shared" si="64"/>
        <v>200</v>
      </c>
      <c r="O254" s="730">
        <f t="shared" si="66"/>
        <v>159060.85644435152</v>
      </c>
      <c r="P254" s="730">
        <f t="shared" si="65"/>
        <v>648.0173620140489</v>
      </c>
      <c r="Q254" s="730">
        <f t="shared" si="67"/>
        <v>326.32677138143549</v>
      </c>
      <c r="R254" s="730">
        <f t="shared" si="68"/>
        <v>160035.20057774699</v>
      </c>
      <c r="Z254" s="614"/>
    </row>
    <row r="255" spans="13:26" x14ac:dyDescent="0.2">
      <c r="M255" s="614"/>
      <c r="N255" s="748">
        <f t="shared" si="64"/>
        <v>201</v>
      </c>
      <c r="O255" s="730">
        <f t="shared" si="66"/>
        <v>160035.20057774699</v>
      </c>
      <c r="P255" s="730">
        <f t="shared" si="65"/>
        <v>648.0173620140489</v>
      </c>
      <c r="Q255" s="730">
        <f t="shared" si="67"/>
        <v>328.32572060359456</v>
      </c>
      <c r="R255" s="730">
        <f t="shared" si="68"/>
        <v>161011.54366036464</v>
      </c>
      <c r="Z255" s="614"/>
    </row>
    <row r="256" spans="13:26" x14ac:dyDescent="0.2">
      <c r="M256" s="614"/>
      <c r="N256" s="748">
        <f t="shared" si="64"/>
        <v>202</v>
      </c>
      <c r="O256" s="730">
        <f t="shared" si="66"/>
        <v>161011.54366036464</v>
      </c>
      <c r="P256" s="730">
        <f t="shared" si="65"/>
        <v>648.0173620140489</v>
      </c>
      <c r="Q256" s="730">
        <f t="shared" si="67"/>
        <v>330.32877083878981</v>
      </c>
      <c r="R256" s="730">
        <f t="shared" si="68"/>
        <v>161989.88979321747</v>
      </c>
      <c r="Z256" s="614"/>
    </row>
    <row r="257" spans="13:26" x14ac:dyDescent="0.2">
      <c r="M257" s="614"/>
      <c r="N257" s="748">
        <f t="shared" si="64"/>
        <v>203</v>
      </c>
      <c r="O257" s="730">
        <f t="shared" si="66"/>
        <v>161989.88979321747</v>
      </c>
      <c r="P257" s="730">
        <f t="shared" si="65"/>
        <v>648.0173620140489</v>
      </c>
      <c r="Q257" s="730">
        <f t="shared" si="67"/>
        <v>332.33593050059557</v>
      </c>
      <c r="R257" s="730">
        <f t="shared" si="68"/>
        <v>162970.2430857321</v>
      </c>
      <c r="Z257" s="614"/>
    </row>
    <row r="258" spans="13:26" x14ac:dyDescent="0.2">
      <c r="M258" s="614"/>
      <c r="N258" s="748">
        <f t="shared" si="64"/>
        <v>204</v>
      </c>
      <c r="O258" s="730">
        <f t="shared" si="66"/>
        <v>162970.2430857321</v>
      </c>
      <c r="P258" s="730">
        <f t="shared" si="65"/>
        <v>648.0173620140489</v>
      </c>
      <c r="Q258" s="730">
        <f t="shared" si="67"/>
        <v>334.34720801984736</v>
      </c>
      <c r="R258" s="730">
        <f t="shared" si="68"/>
        <v>163952.60765576598</v>
      </c>
      <c r="Z258" s="614"/>
    </row>
    <row r="259" spans="13:26" x14ac:dyDescent="0.2">
      <c r="M259" s="614"/>
      <c r="N259" s="748">
        <f t="shared" si="64"/>
        <v>205</v>
      </c>
      <c r="O259" s="730">
        <f t="shared" si="66"/>
        <v>163952.60765576598</v>
      </c>
      <c r="P259" s="730">
        <f t="shared" si="65"/>
        <v>648.0173620140489</v>
      </c>
      <c r="Q259" s="730">
        <f t="shared" si="67"/>
        <v>336.36261184467725</v>
      </c>
      <c r="R259" s="730">
        <f t="shared" si="68"/>
        <v>164936.98762962469</v>
      </c>
      <c r="Z259" s="614"/>
    </row>
    <row r="260" spans="13:26" x14ac:dyDescent="0.2">
      <c r="M260" s="614"/>
      <c r="N260" s="748">
        <f t="shared" si="64"/>
        <v>206</v>
      </c>
      <c r="O260" s="730">
        <f t="shared" si="66"/>
        <v>164936.98762962469</v>
      </c>
      <c r="P260" s="730">
        <f t="shared" si="65"/>
        <v>648.0173620140489</v>
      </c>
      <c r="Q260" s="730">
        <f t="shared" si="67"/>
        <v>338.38215044054942</v>
      </c>
      <c r="R260" s="730">
        <f t="shared" si="68"/>
        <v>165923.38714207927</v>
      </c>
      <c r="Z260" s="614"/>
    </row>
    <row r="261" spans="13:26" x14ac:dyDescent="0.2">
      <c r="M261" s="614"/>
      <c r="N261" s="748">
        <f t="shared" si="64"/>
        <v>207</v>
      </c>
      <c r="O261" s="730">
        <f t="shared" si="66"/>
        <v>165923.38714207927</v>
      </c>
      <c r="P261" s="730">
        <f t="shared" si="65"/>
        <v>648.0173620140489</v>
      </c>
      <c r="Q261" s="730">
        <f t="shared" si="67"/>
        <v>340.40583229029568</v>
      </c>
      <c r="R261" s="730">
        <f t="shared" si="68"/>
        <v>166911.81033638361</v>
      </c>
      <c r="Z261" s="614"/>
    </row>
    <row r="262" spans="13:26" x14ac:dyDescent="0.2">
      <c r="M262" s="614"/>
      <c r="N262" s="748">
        <f t="shared" si="64"/>
        <v>208</v>
      </c>
      <c r="O262" s="730">
        <f t="shared" si="66"/>
        <v>166911.81033638361</v>
      </c>
      <c r="P262" s="730">
        <f t="shared" si="65"/>
        <v>648.0173620140489</v>
      </c>
      <c r="Q262" s="730">
        <f t="shared" si="67"/>
        <v>342.43366589415098</v>
      </c>
      <c r="R262" s="730">
        <f t="shared" si="68"/>
        <v>167902.2613642918</v>
      </c>
      <c r="Z262" s="614"/>
    </row>
    <row r="263" spans="13:26" x14ac:dyDescent="0.2">
      <c r="M263" s="614"/>
      <c r="N263" s="748">
        <f t="shared" si="64"/>
        <v>209</v>
      </c>
      <c r="O263" s="730">
        <f t="shared" si="66"/>
        <v>167902.2613642918</v>
      </c>
      <c r="P263" s="730">
        <f t="shared" si="65"/>
        <v>648.0173620140489</v>
      </c>
      <c r="Q263" s="730">
        <f t="shared" si="67"/>
        <v>344.46565976978928</v>
      </c>
      <c r="R263" s="730">
        <f t="shared" si="68"/>
        <v>168894.74438607562</v>
      </c>
      <c r="Z263" s="614"/>
    </row>
    <row r="264" spans="13:26" x14ac:dyDescent="0.2">
      <c r="M264" s="614"/>
      <c r="N264" s="748">
        <f t="shared" si="64"/>
        <v>210</v>
      </c>
      <c r="O264" s="730">
        <f t="shared" si="66"/>
        <v>168894.74438607562</v>
      </c>
      <c r="P264" s="730">
        <f t="shared" si="65"/>
        <v>648.0173620140489</v>
      </c>
      <c r="Q264" s="730">
        <f t="shared" si="67"/>
        <v>346.50182245235919</v>
      </c>
      <c r="R264" s="730">
        <f t="shared" si="68"/>
        <v>169889.26357054201</v>
      </c>
      <c r="Z264" s="614"/>
    </row>
    <row r="265" spans="13:26" x14ac:dyDescent="0.2">
      <c r="M265" s="614"/>
      <c r="N265" s="748">
        <f t="shared" si="64"/>
        <v>211</v>
      </c>
      <c r="O265" s="730">
        <f t="shared" si="66"/>
        <v>169889.26357054201</v>
      </c>
      <c r="P265" s="730">
        <f t="shared" si="65"/>
        <v>648.0173620140489</v>
      </c>
      <c r="Q265" s="730">
        <f t="shared" si="67"/>
        <v>348.54216249452008</v>
      </c>
      <c r="R265" s="730">
        <f t="shared" si="68"/>
        <v>170885.82309505058</v>
      </c>
      <c r="Z265" s="614"/>
    </row>
    <row r="266" spans="13:26" x14ac:dyDescent="0.2">
      <c r="M266" s="614"/>
      <c r="N266" s="748">
        <f t="shared" si="64"/>
        <v>212</v>
      </c>
      <c r="O266" s="730">
        <f t="shared" si="66"/>
        <v>170885.82309505058</v>
      </c>
      <c r="P266" s="730">
        <f t="shared" si="65"/>
        <v>648.0173620140489</v>
      </c>
      <c r="Q266" s="730">
        <f t="shared" si="67"/>
        <v>350.58668846647777</v>
      </c>
      <c r="R266" s="730">
        <f t="shared" si="68"/>
        <v>171884.42714553111</v>
      </c>
      <c r="Z266" s="614"/>
    </row>
    <row r="267" spans="13:26" x14ac:dyDescent="0.2">
      <c r="M267" s="614"/>
      <c r="N267" s="748">
        <f t="shared" si="64"/>
        <v>213</v>
      </c>
      <c r="O267" s="730">
        <f t="shared" si="66"/>
        <v>171884.42714553111</v>
      </c>
      <c r="P267" s="730">
        <f t="shared" si="65"/>
        <v>648.0173620140489</v>
      </c>
      <c r="Q267" s="730">
        <f t="shared" si="67"/>
        <v>352.63540895602034</v>
      </c>
      <c r="R267" s="730">
        <f t="shared" si="68"/>
        <v>172885.07991650118</v>
      </c>
      <c r="Z267" s="614"/>
    </row>
    <row r="268" spans="13:26" x14ac:dyDescent="0.2">
      <c r="M268" s="614"/>
      <c r="N268" s="748">
        <f t="shared" si="64"/>
        <v>214</v>
      </c>
      <c r="O268" s="730">
        <f t="shared" si="66"/>
        <v>172885.07991650118</v>
      </c>
      <c r="P268" s="730">
        <f t="shared" si="65"/>
        <v>648.0173620140489</v>
      </c>
      <c r="Q268" s="730">
        <f t="shared" si="67"/>
        <v>354.6883325685547</v>
      </c>
      <c r="R268" s="730">
        <f t="shared" si="68"/>
        <v>173887.78561108379</v>
      </c>
      <c r="Z268" s="614"/>
    </row>
    <row r="269" spans="13:26" x14ac:dyDescent="0.2">
      <c r="M269" s="614"/>
      <c r="N269" s="748">
        <f t="shared" si="64"/>
        <v>215</v>
      </c>
      <c r="O269" s="730">
        <f t="shared" si="66"/>
        <v>173887.78561108379</v>
      </c>
      <c r="P269" s="730">
        <f t="shared" si="65"/>
        <v>648.0173620140489</v>
      </c>
      <c r="Q269" s="730">
        <f t="shared" si="67"/>
        <v>356.74546792714244</v>
      </c>
      <c r="R269" s="730">
        <f t="shared" si="68"/>
        <v>174892.54844102496</v>
      </c>
      <c r="Z269" s="614"/>
    </row>
    <row r="270" spans="13:26" x14ac:dyDescent="0.2">
      <c r="M270" s="614"/>
      <c r="N270" s="748">
        <f t="shared" si="64"/>
        <v>216</v>
      </c>
      <c r="O270" s="730">
        <f t="shared" si="66"/>
        <v>174892.54844102496</v>
      </c>
      <c r="P270" s="730">
        <f t="shared" si="65"/>
        <v>648.0173620140489</v>
      </c>
      <c r="Q270" s="730">
        <f t="shared" si="67"/>
        <v>358.80682367253593</v>
      </c>
      <c r="R270" s="730">
        <f t="shared" si="68"/>
        <v>175899.37262671153</v>
      </c>
      <c r="Z270" s="614"/>
    </row>
    <row r="271" spans="13:26" x14ac:dyDescent="0.2">
      <c r="M271" s="614"/>
      <c r="N271" s="748">
        <f t="shared" si="64"/>
        <v>217</v>
      </c>
      <c r="O271" s="730">
        <f t="shared" si="66"/>
        <v>175899.37262671153</v>
      </c>
      <c r="P271" s="730">
        <f t="shared" si="65"/>
        <v>648.0173620140489</v>
      </c>
      <c r="Q271" s="730">
        <f t="shared" si="67"/>
        <v>360.87240846321504</v>
      </c>
      <c r="R271" s="730">
        <f t="shared" si="68"/>
        <v>176908.26239718878</v>
      </c>
      <c r="Z271" s="614"/>
    </row>
    <row r="272" spans="13:26" x14ac:dyDescent="0.2">
      <c r="M272" s="614"/>
      <c r="N272" s="748">
        <f t="shared" si="64"/>
        <v>218</v>
      </c>
      <c r="O272" s="730">
        <f t="shared" si="66"/>
        <v>176908.26239718878</v>
      </c>
      <c r="P272" s="730">
        <f t="shared" si="65"/>
        <v>648.0173620140489</v>
      </c>
      <c r="Q272" s="730">
        <f t="shared" si="67"/>
        <v>362.942230975423</v>
      </c>
      <c r="R272" s="730">
        <f t="shared" si="68"/>
        <v>177919.22199017825</v>
      </c>
      <c r="Z272" s="614"/>
    </row>
    <row r="273" spans="13:26" x14ac:dyDescent="0.2">
      <c r="M273" s="614"/>
      <c r="N273" s="748">
        <f t="shared" si="64"/>
        <v>219</v>
      </c>
      <c r="O273" s="730">
        <f t="shared" si="66"/>
        <v>177919.22199017825</v>
      </c>
      <c r="P273" s="730">
        <f t="shared" si="65"/>
        <v>648.0173620140489</v>
      </c>
      <c r="Q273" s="730">
        <f t="shared" si="67"/>
        <v>365.01629990320322</v>
      </c>
      <c r="R273" s="730">
        <f t="shared" si="68"/>
        <v>178932.25565209548</v>
      </c>
      <c r="Z273" s="614"/>
    </row>
    <row r="274" spans="13:26" x14ac:dyDescent="0.2">
      <c r="M274" s="614"/>
      <c r="N274" s="748">
        <f t="shared" si="64"/>
        <v>220</v>
      </c>
      <c r="O274" s="730">
        <f t="shared" si="66"/>
        <v>178932.25565209548</v>
      </c>
      <c r="P274" s="730">
        <f t="shared" si="65"/>
        <v>648.0173620140489</v>
      </c>
      <c r="Q274" s="730">
        <f t="shared" si="67"/>
        <v>367.09462395843565</v>
      </c>
      <c r="R274" s="730">
        <f t="shared" si="68"/>
        <v>179947.36763806795</v>
      </c>
      <c r="Z274" s="614"/>
    </row>
    <row r="275" spans="13:26" x14ac:dyDescent="0.2">
      <c r="M275" s="614"/>
      <c r="N275" s="748">
        <f t="shared" si="64"/>
        <v>221</v>
      </c>
      <c r="O275" s="730">
        <f t="shared" si="66"/>
        <v>179947.36763806795</v>
      </c>
      <c r="P275" s="730">
        <f t="shared" si="65"/>
        <v>648.0173620140489</v>
      </c>
      <c r="Q275" s="730">
        <f t="shared" si="67"/>
        <v>369.17721187087335</v>
      </c>
      <c r="R275" s="730">
        <f t="shared" si="68"/>
        <v>180964.56221195287</v>
      </c>
      <c r="Z275" s="614"/>
    </row>
    <row r="276" spans="13:26" x14ac:dyDescent="0.2">
      <c r="M276" s="614"/>
      <c r="N276" s="748">
        <f t="shared" si="64"/>
        <v>222</v>
      </c>
      <c r="O276" s="730">
        <f t="shared" si="66"/>
        <v>180964.56221195287</v>
      </c>
      <c r="P276" s="730">
        <f t="shared" si="65"/>
        <v>648.0173620140489</v>
      </c>
      <c r="Q276" s="730">
        <f t="shared" si="67"/>
        <v>371.26407238817922</v>
      </c>
      <c r="R276" s="730">
        <f t="shared" si="68"/>
        <v>181983.84364635509</v>
      </c>
      <c r="Z276" s="614"/>
    </row>
    <row r="277" spans="13:26" x14ac:dyDescent="0.2">
      <c r="M277" s="614"/>
      <c r="N277" s="748">
        <f t="shared" si="64"/>
        <v>223</v>
      </c>
      <c r="O277" s="730">
        <f t="shared" si="66"/>
        <v>181983.84364635509</v>
      </c>
      <c r="P277" s="730">
        <f t="shared" si="65"/>
        <v>648.0173620140489</v>
      </c>
      <c r="Q277" s="730">
        <f t="shared" si="67"/>
        <v>373.35521427596285</v>
      </c>
      <c r="R277" s="730">
        <f t="shared" si="68"/>
        <v>183005.2162226451</v>
      </c>
      <c r="Z277" s="614"/>
    </row>
    <row r="278" spans="13:26" x14ac:dyDescent="0.2">
      <c r="M278" s="614"/>
      <c r="N278" s="748">
        <f t="shared" si="64"/>
        <v>224</v>
      </c>
      <c r="O278" s="730">
        <f t="shared" si="66"/>
        <v>183005.2162226451</v>
      </c>
      <c r="P278" s="730">
        <f t="shared" si="65"/>
        <v>648.0173620140489</v>
      </c>
      <c r="Q278" s="730">
        <f t="shared" si="67"/>
        <v>375.45064631781696</v>
      </c>
      <c r="R278" s="730">
        <f t="shared" si="68"/>
        <v>184028.68423097697</v>
      </c>
      <c r="Z278" s="614"/>
    </row>
    <row r="279" spans="13:26" x14ac:dyDescent="0.2">
      <c r="M279" s="614"/>
      <c r="N279" s="748">
        <f t="shared" si="64"/>
        <v>225</v>
      </c>
      <c r="O279" s="730">
        <f t="shared" si="66"/>
        <v>184028.68423097697</v>
      </c>
      <c r="P279" s="730">
        <f t="shared" si="65"/>
        <v>648.0173620140489</v>
      </c>
      <c r="Q279" s="730">
        <f t="shared" si="67"/>
        <v>377.55037731535487</v>
      </c>
      <c r="R279" s="730">
        <f t="shared" si="68"/>
        <v>185054.25197030636</v>
      </c>
      <c r="Z279" s="614"/>
    </row>
    <row r="280" spans="13:26" x14ac:dyDescent="0.2">
      <c r="M280" s="614"/>
      <c r="N280" s="748">
        <f t="shared" si="64"/>
        <v>226</v>
      </c>
      <c r="O280" s="730">
        <f t="shared" si="66"/>
        <v>185054.25197030636</v>
      </c>
      <c r="P280" s="730">
        <f t="shared" si="65"/>
        <v>648.0173620140489</v>
      </c>
      <c r="Q280" s="730">
        <f t="shared" si="67"/>
        <v>379.65441608824682</v>
      </c>
      <c r="R280" s="730">
        <f t="shared" si="68"/>
        <v>186081.92374840865</v>
      </c>
      <c r="Z280" s="614"/>
    </row>
    <row r="281" spans="13:26" x14ac:dyDescent="0.2">
      <c r="M281" s="614"/>
      <c r="N281" s="748">
        <f t="shared" si="64"/>
        <v>227</v>
      </c>
      <c r="O281" s="730">
        <f t="shared" si="66"/>
        <v>186081.92374840865</v>
      </c>
      <c r="P281" s="730">
        <f t="shared" si="65"/>
        <v>648.0173620140489</v>
      </c>
      <c r="Q281" s="730">
        <f t="shared" si="67"/>
        <v>381.76277147425759</v>
      </c>
      <c r="R281" s="730">
        <f t="shared" si="68"/>
        <v>187111.70388189694</v>
      </c>
      <c r="Z281" s="614"/>
    </row>
    <row r="282" spans="13:26" x14ac:dyDescent="0.2">
      <c r="M282" s="614"/>
      <c r="N282" s="748">
        <f t="shared" si="64"/>
        <v>228</v>
      </c>
      <c r="O282" s="730">
        <f t="shared" si="66"/>
        <v>187111.70388189694</v>
      </c>
      <c r="P282" s="730">
        <f t="shared" si="65"/>
        <v>648.0173620140489</v>
      </c>
      <c r="Q282" s="730">
        <f t="shared" si="67"/>
        <v>383.87545232928335</v>
      </c>
      <c r="R282" s="730">
        <f t="shared" si="68"/>
        <v>188143.59669624027</v>
      </c>
      <c r="Z282" s="614"/>
    </row>
    <row r="283" spans="13:26" x14ac:dyDescent="0.2">
      <c r="M283" s="614"/>
      <c r="N283" s="748">
        <f t="shared" si="64"/>
        <v>229</v>
      </c>
      <c r="O283" s="730">
        <f t="shared" si="66"/>
        <v>188143.59669624027</v>
      </c>
      <c r="P283" s="730">
        <f t="shared" si="65"/>
        <v>648.0173620140489</v>
      </c>
      <c r="Q283" s="730">
        <f t="shared" si="67"/>
        <v>385.99246752738878</v>
      </c>
      <c r="R283" s="730">
        <f t="shared" si="68"/>
        <v>189177.60652578171</v>
      </c>
      <c r="Z283" s="614"/>
    </row>
    <row r="284" spans="13:26" x14ac:dyDescent="0.2">
      <c r="M284" s="614"/>
      <c r="N284" s="748">
        <f t="shared" si="64"/>
        <v>230</v>
      </c>
      <c r="O284" s="730">
        <f t="shared" si="66"/>
        <v>189177.60652578171</v>
      </c>
      <c r="P284" s="730">
        <f t="shared" si="65"/>
        <v>648.0173620140489</v>
      </c>
      <c r="Q284" s="730">
        <f t="shared" si="67"/>
        <v>388.11382596084457</v>
      </c>
      <c r="R284" s="730">
        <f t="shared" si="68"/>
        <v>190213.73771375659</v>
      </c>
      <c r="Z284" s="614"/>
    </row>
    <row r="285" spans="13:26" x14ac:dyDescent="0.2">
      <c r="M285" s="614"/>
      <c r="N285" s="748">
        <f t="shared" si="64"/>
        <v>231</v>
      </c>
      <c r="O285" s="730">
        <f t="shared" si="66"/>
        <v>190213.73771375659</v>
      </c>
      <c r="P285" s="730">
        <f t="shared" si="65"/>
        <v>648.0173620140489</v>
      </c>
      <c r="Q285" s="730">
        <f t="shared" si="67"/>
        <v>390.23953654016458</v>
      </c>
      <c r="R285" s="730">
        <f t="shared" si="68"/>
        <v>191251.99461231081</v>
      </c>
      <c r="Z285" s="614"/>
    </row>
    <row r="286" spans="13:26" x14ac:dyDescent="0.2">
      <c r="M286" s="614"/>
      <c r="N286" s="748">
        <f t="shared" si="64"/>
        <v>232</v>
      </c>
      <c r="O286" s="730">
        <f t="shared" si="66"/>
        <v>191251.99461231081</v>
      </c>
      <c r="P286" s="730">
        <f t="shared" si="65"/>
        <v>648.0173620140489</v>
      </c>
      <c r="Q286" s="730">
        <f t="shared" si="67"/>
        <v>392.36960819414332</v>
      </c>
      <c r="R286" s="730">
        <f t="shared" si="68"/>
        <v>192292.38158251898</v>
      </c>
      <c r="Z286" s="614"/>
    </row>
    <row r="287" spans="13:26" x14ac:dyDescent="0.2">
      <c r="M287" s="614"/>
      <c r="N287" s="748">
        <f t="shared" si="64"/>
        <v>233</v>
      </c>
      <c r="O287" s="730">
        <f t="shared" si="66"/>
        <v>192292.38158251898</v>
      </c>
      <c r="P287" s="730">
        <f t="shared" si="65"/>
        <v>648.0173620140489</v>
      </c>
      <c r="Q287" s="730">
        <f t="shared" si="67"/>
        <v>394.50404986989355</v>
      </c>
      <c r="R287" s="730">
        <f t="shared" si="68"/>
        <v>193334.90299440292</v>
      </c>
      <c r="Z287" s="614"/>
    </row>
    <row r="288" spans="13:26" x14ac:dyDescent="0.2">
      <c r="M288" s="614"/>
      <c r="N288" s="748">
        <f t="shared" si="64"/>
        <v>234</v>
      </c>
      <c r="O288" s="730">
        <f t="shared" si="66"/>
        <v>193334.90299440292</v>
      </c>
      <c r="P288" s="730">
        <f t="shared" si="65"/>
        <v>648.0173620140489</v>
      </c>
      <c r="Q288" s="730">
        <f t="shared" si="67"/>
        <v>396.64287053288376</v>
      </c>
      <c r="R288" s="730">
        <f t="shared" si="68"/>
        <v>194379.56322694983</v>
      </c>
      <c r="Z288" s="614"/>
    </row>
    <row r="289" spans="13:26" x14ac:dyDescent="0.2">
      <c r="M289" s="614"/>
      <c r="N289" s="748">
        <f t="shared" si="64"/>
        <v>235</v>
      </c>
      <c r="O289" s="730">
        <f t="shared" si="66"/>
        <v>194379.56322694983</v>
      </c>
      <c r="P289" s="730">
        <f t="shared" si="65"/>
        <v>648.0173620140489</v>
      </c>
      <c r="Q289" s="730">
        <f t="shared" si="67"/>
        <v>398.78607916697587</v>
      </c>
      <c r="R289" s="730">
        <f t="shared" si="68"/>
        <v>195426.36666813085</v>
      </c>
      <c r="Z289" s="614"/>
    </row>
    <row r="290" spans="13:26" x14ac:dyDescent="0.2">
      <c r="M290" s="614"/>
      <c r="N290" s="748">
        <f t="shared" si="64"/>
        <v>236</v>
      </c>
      <c r="O290" s="730">
        <f t="shared" si="66"/>
        <v>195426.36666813085</v>
      </c>
      <c r="P290" s="730">
        <f t="shared" si="65"/>
        <v>648.0173620140489</v>
      </c>
      <c r="Q290" s="730">
        <f t="shared" si="67"/>
        <v>400.9336847744629</v>
      </c>
      <c r="R290" s="730">
        <f t="shared" si="68"/>
        <v>196475.31771491937</v>
      </c>
      <c r="Z290" s="614"/>
    </row>
    <row r="291" spans="13:26" x14ac:dyDescent="0.2">
      <c r="M291" s="614"/>
      <c r="N291" s="748">
        <f t="shared" si="64"/>
        <v>237</v>
      </c>
      <c r="O291" s="730">
        <f t="shared" si="66"/>
        <v>196475.31771491937</v>
      </c>
      <c r="P291" s="730">
        <f t="shared" si="65"/>
        <v>648.0173620140489</v>
      </c>
      <c r="Q291" s="730">
        <f t="shared" si="67"/>
        <v>403.08569637610685</v>
      </c>
      <c r="R291" s="730">
        <f t="shared" si="68"/>
        <v>197526.42077330951</v>
      </c>
      <c r="Z291" s="614"/>
    </row>
    <row r="292" spans="13:26" x14ac:dyDescent="0.2">
      <c r="M292" s="614"/>
      <c r="N292" s="748">
        <f t="shared" si="64"/>
        <v>238</v>
      </c>
      <c r="O292" s="730">
        <f t="shared" si="66"/>
        <v>197526.42077330951</v>
      </c>
      <c r="P292" s="730">
        <f t="shared" si="65"/>
        <v>648.0173620140489</v>
      </c>
      <c r="Q292" s="730">
        <f t="shared" si="67"/>
        <v>405.24212301117666</v>
      </c>
      <c r="R292" s="730">
        <f t="shared" si="68"/>
        <v>198579.68025833473</v>
      </c>
      <c r="Z292" s="614"/>
    </row>
    <row r="293" spans="13:26" x14ac:dyDescent="0.2">
      <c r="M293" s="614"/>
      <c r="N293" s="748">
        <f t="shared" si="64"/>
        <v>239</v>
      </c>
      <c r="O293" s="730">
        <f t="shared" si="66"/>
        <v>198579.68025833473</v>
      </c>
      <c r="P293" s="730">
        <f t="shared" si="65"/>
        <v>648.0173620140489</v>
      </c>
      <c r="Q293" s="730">
        <f t="shared" si="67"/>
        <v>407.40297373748592</v>
      </c>
      <c r="R293" s="730">
        <f t="shared" si="68"/>
        <v>199635.10059408625</v>
      </c>
      <c r="Z293" s="614"/>
    </row>
    <row r="294" spans="13:26" x14ac:dyDescent="0.2">
      <c r="M294" s="614"/>
      <c r="N294" s="748">
        <f t="shared" si="64"/>
        <v>240</v>
      </c>
      <c r="O294" s="730">
        <f t="shared" si="66"/>
        <v>199635.10059408625</v>
      </c>
      <c r="P294" s="730">
        <f t="shared" si="65"/>
        <v>648.0173620140489</v>
      </c>
      <c r="Q294" s="730">
        <f t="shared" si="67"/>
        <v>409.56825763143127</v>
      </c>
      <c r="R294" s="730">
        <f t="shared" si="68"/>
        <v>200692.68621373174</v>
      </c>
      <c r="Z294" s="614"/>
    </row>
    <row r="295" spans="13:26" x14ac:dyDescent="0.2">
      <c r="M295" s="614"/>
      <c r="N295" s="748">
        <f t="shared" si="64"/>
        <v>241</v>
      </c>
      <c r="O295" s="730">
        <f t="shared" si="66"/>
        <v>200692.68621373174</v>
      </c>
      <c r="P295" s="730">
        <f t="shared" si="65"/>
        <v>648.0173620140489</v>
      </c>
      <c r="Q295" s="730">
        <f t="shared" si="67"/>
        <v>411.73798378803025</v>
      </c>
      <c r="R295" s="730">
        <f t="shared" si="68"/>
        <v>201752.44155953382</v>
      </c>
      <c r="Z295" s="614"/>
    </row>
    <row r="296" spans="13:26" x14ac:dyDescent="0.2">
      <c r="M296" s="614"/>
      <c r="N296" s="748">
        <f t="shared" si="64"/>
        <v>242</v>
      </c>
      <c r="O296" s="730">
        <f t="shared" si="66"/>
        <v>201752.44155953382</v>
      </c>
      <c r="P296" s="730">
        <f t="shared" si="65"/>
        <v>648.0173620140489</v>
      </c>
      <c r="Q296" s="730">
        <f t="shared" si="67"/>
        <v>413.91216132095963</v>
      </c>
      <c r="R296" s="730">
        <f t="shared" si="68"/>
        <v>202814.37108286883</v>
      </c>
      <c r="Z296" s="614"/>
    </row>
    <row r="297" spans="13:26" x14ac:dyDescent="0.2">
      <c r="M297" s="614"/>
      <c r="N297" s="748">
        <f t="shared" si="64"/>
        <v>243</v>
      </c>
      <c r="O297" s="730">
        <f t="shared" si="66"/>
        <v>202814.37108286883</v>
      </c>
      <c r="P297" s="730">
        <f t="shared" si="65"/>
        <v>648.0173620140489</v>
      </c>
      <c r="Q297" s="730">
        <f t="shared" si="67"/>
        <v>416.09079936259354</v>
      </c>
      <c r="R297" s="730">
        <f t="shared" si="68"/>
        <v>203878.47924424548</v>
      </c>
      <c r="Z297" s="614"/>
    </row>
    <row r="298" spans="13:26" x14ac:dyDescent="0.2">
      <c r="M298" s="614"/>
      <c r="N298" s="748">
        <f t="shared" si="64"/>
        <v>244</v>
      </c>
      <c r="O298" s="730">
        <f t="shared" si="66"/>
        <v>203878.47924424548</v>
      </c>
      <c r="P298" s="730">
        <f t="shared" si="65"/>
        <v>648.0173620140489</v>
      </c>
      <c r="Q298" s="730">
        <f t="shared" si="67"/>
        <v>418.27390706404219</v>
      </c>
      <c r="R298" s="730">
        <f t="shared" si="68"/>
        <v>204944.77051332357</v>
      </c>
      <c r="Z298" s="614"/>
    </row>
    <row r="299" spans="13:26" x14ac:dyDescent="0.2">
      <c r="M299" s="614"/>
      <c r="N299" s="748">
        <f t="shared" si="64"/>
        <v>245</v>
      </c>
      <c r="O299" s="730">
        <f t="shared" si="66"/>
        <v>204944.77051332357</v>
      </c>
      <c r="P299" s="730">
        <f t="shared" si="65"/>
        <v>648.0173620140489</v>
      </c>
      <c r="Q299" s="730">
        <f t="shared" si="67"/>
        <v>420.46149359518978</v>
      </c>
      <c r="R299" s="730">
        <f t="shared" si="68"/>
        <v>206013.2493689328</v>
      </c>
      <c r="Z299" s="614"/>
    </row>
    <row r="300" spans="13:26" x14ac:dyDescent="0.2">
      <c r="M300" s="614"/>
      <c r="N300" s="748">
        <f t="shared" si="64"/>
        <v>246</v>
      </c>
      <c r="O300" s="730">
        <f t="shared" si="66"/>
        <v>206013.2493689328</v>
      </c>
      <c r="P300" s="730">
        <f t="shared" si="65"/>
        <v>648.0173620140489</v>
      </c>
      <c r="Q300" s="730">
        <f t="shared" si="67"/>
        <v>422.65356814473347</v>
      </c>
      <c r="R300" s="730">
        <f t="shared" si="68"/>
        <v>207083.92029909158</v>
      </c>
      <c r="Z300" s="614"/>
    </row>
    <row r="301" spans="13:26" x14ac:dyDescent="0.2">
      <c r="M301" s="614"/>
      <c r="N301" s="748">
        <f t="shared" si="64"/>
        <v>247</v>
      </c>
      <c r="O301" s="730">
        <f t="shared" si="66"/>
        <v>207083.92029909158</v>
      </c>
      <c r="P301" s="730">
        <f t="shared" si="65"/>
        <v>648.0173620140489</v>
      </c>
      <c r="Q301" s="730">
        <f t="shared" si="67"/>
        <v>424.85013992022192</v>
      </c>
      <c r="R301" s="730">
        <f t="shared" si="68"/>
        <v>208156.78780102584</v>
      </c>
      <c r="Z301" s="614"/>
    </row>
    <row r="302" spans="13:26" x14ac:dyDescent="0.2">
      <c r="M302" s="614"/>
      <c r="N302" s="748">
        <f t="shared" si="64"/>
        <v>248</v>
      </c>
      <c r="O302" s="730">
        <f t="shared" si="66"/>
        <v>208156.78780102584</v>
      </c>
      <c r="P302" s="730">
        <f t="shared" si="65"/>
        <v>648.0173620140489</v>
      </c>
      <c r="Q302" s="730">
        <f t="shared" si="67"/>
        <v>427.05121814809348</v>
      </c>
      <c r="R302" s="730">
        <f t="shared" si="68"/>
        <v>209231.85638118797</v>
      </c>
      <c r="Z302" s="614"/>
    </row>
    <row r="303" spans="13:26" x14ac:dyDescent="0.2">
      <c r="M303" s="614"/>
      <c r="N303" s="748">
        <f t="shared" si="64"/>
        <v>249</v>
      </c>
      <c r="O303" s="730">
        <f t="shared" si="66"/>
        <v>209231.85638118797</v>
      </c>
      <c r="P303" s="730">
        <f t="shared" si="65"/>
        <v>648.0173620140489</v>
      </c>
      <c r="Q303" s="730">
        <f t="shared" si="67"/>
        <v>429.25681207371576</v>
      </c>
      <c r="R303" s="730">
        <f t="shared" si="68"/>
        <v>210309.13055527574</v>
      </c>
      <c r="Z303" s="614"/>
    </row>
    <row r="304" spans="13:26" x14ac:dyDescent="0.2">
      <c r="M304" s="614"/>
      <c r="N304" s="748">
        <f t="shared" si="64"/>
        <v>250</v>
      </c>
      <c r="O304" s="730">
        <f t="shared" si="66"/>
        <v>210309.13055527574</v>
      </c>
      <c r="P304" s="730">
        <f t="shared" si="65"/>
        <v>648.0173620140489</v>
      </c>
      <c r="Q304" s="730">
        <f t="shared" si="67"/>
        <v>431.46693096142371</v>
      </c>
      <c r="R304" s="730">
        <f t="shared" si="68"/>
        <v>211388.61484825119</v>
      </c>
      <c r="Z304" s="614"/>
    </row>
    <row r="305" spans="13:26" x14ac:dyDescent="0.2">
      <c r="M305" s="614"/>
      <c r="N305" s="748">
        <f t="shared" si="64"/>
        <v>251</v>
      </c>
      <c r="O305" s="730">
        <f t="shared" si="66"/>
        <v>211388.61484825119</v>
      </c>
      <c r="P305" s="730">
        <f t="shared" si="65"/>
        <v>648.0173620140489</v>
      </c>
      <c r="Q305" s="730">
        <f t="shared" si="67"/>
        <v>433.6815840945589</v>
      </c>
      <c r="R305" s="730">
        <f t="shared" si="68"/>
        <v>212470.3137943598</v>
      </c>
      <c r="Z305" s="614"/>
    </row>
    <row r="306" spans="13:26" x14ac:dyDescent="0.2">
      <c r="M306" s="614"/>
      <c r="N306" s="748">
        <f t="shared" si="64"/>
        <v>252</v>
      </c>
      <c r="O306" s="730">
        <f t="shared" si="66"/>
        <v>212470.3137943598</v>
      </c>
      <c r="P306" s="730">
        <f t="shared" si="65"/>
        <v>648.0173620140489</v>
      </c>
      <c r="Q306" s="730">
        <f t="shared" si="67"/>
        <v>435.90078077550857</v>
      </c>
      <c r="R306" s="730">
        <f t="shared" si="68"/>
        <v>213554.23193714934</v>
      </c>
      <c r="Z306" s="614"/>
    </row>
    <row r="307" spans="13:26" x14ac:dyDescent="0.2">
      <c r="M307" s="614"/>
      <c r="N307" s="748">
        <f t="shared" si="64"/>
        <v>253</v>
      </c>
      <c r="O307" s="730">
        <f t="shared" si="66"/>
        <v>213554.23193714934</v>
      </c>
      <c r="P307" s="730">
        <f t="shared" si="65"/>
        <v>648.0173620140489</v>
      </c>
      <c r="Q307" s="730">
        <f t="shared" si="67"/>
        <v>438.12453032574456</v>
      </c>
      <c r="R307" s="730">
        <f t="shared" si="68"/>
        <v>214640.37382948911</v>
      </c>
      <c r="Z307" s="614"/>
    </row>
    <row r="308" spans="13:26" x14ac:dyDescent="0.2">
      <c r="M308" s="614"/>
      <c r="N308" s="748">
        <f t="shared" si="64"/>
        <v>254</v>
      </c>
      <c r="O308" s="730">
        <f t="shared" si="66"/>
        <v>214640.37382948911</v>
      </c>
      <c r="P308" s="730">
        <f t="shared" si="65"/>
        <v>648.0173620140489</v>
      </c>
      <c r="Q308" s="730">
        <f t="shared" si="67"/>
        <v>440.35284208586233</v>
      </c>
      <c r="R308" s="730">
        <f t="shared" si="68"/>
        <v>215728.744033589</v>
      </c>
      <c r="Z308" s="614"/>
    </row>
    <row r="309" spans="13:26" x14ac:dyDescent="0.2">
      <c r="M309" s="614"/>
      <c r="N309" s="748">
        <f t="shared" si="64"/>
        <v>255</v>
      </c>
      <c r="O309" s="730">
        <f t="shared" si="66"/>
        <v>215728.744033589</v>
      </c>
      <c r="P309" s="730">
        <f t="shared" si="65"/>
        <v>648.0173620140489</v>
      </c>
      <c r="Q309" s="730">
        <f t="shared" si="67"/>
        <v>442.58572541562069</v>
      </c>
      <c r="R309" s="730">
        <f t="shared" si="68"/>
        <v>216819.34712101865</v>
      </c>
      <c r="Z309" s="614"/>
    </row>
    <row r="310" spans="13:26" x14ac:dyDescent="0.2">
      <c r="M310" s="614"/>
      <c r="N310" s="748">
        <f t="shared" si="64"/>
        <v>256</v>
      </c>
      <c r="O310" s="730">
        <f t="shared" si="66"/>
        <v>216819.34712101865</v>
      </c>
      <c r="P310" s="730">
        <f t="shared" si="65"/>
        <v>648.0173620140489</v>
      </c>
      <c r="Q310" s="730">
        <f t="shared" si="67"/>
        <v>444.8231896939804</v>
      </c>
      <c r="R310" s="730">
        <f t="shared" si="68"/>
        <v>217912.18767272666</v>
      </c>
      <c r="Z310" s="614"/>
    </row>
    <row r="311" spans="13:26" x14ac:dyDescent="0.2">
      <c r="M311" s="614"/>
      <c r="N311" s="748">
        <f t="shared" si="64"/>
        <v>257</v>
      </c>
      <c r="O311" s="730">
        <f t="shared" si="66"/>
        <v>217912.18767272666</v>
      </c>
      <c r="P311" s="730">
        <f t="shared" si="65"/>
        <v>648.0173620140489</v>
      </c>
      <c r="Q311" s="730">
        <f t="shared" si="67"/>
        <v>447.06524431914426</v>
      </c>
      <c r="R311" s="730">
        <f t="shared" si="68"/>
        <v>219007.27027905986</v>
      </c>
      <c r="Z311" s="614"/>
    </row>
    <row r="312" spans="13:26" x14ac:dyDescent="0.2">
      <c r="M312" s="614"/>
      <c r="N312" s="748">
        <f t="shared" si="64"/>
        <v>258</v>
      </c>
      <c r="O312" s="730">
        <f t="shared" si="66"/>
        <v>219007.27027905986</v>
      </c>
      <c r="P312" s="730">
        <f t="shared" si="65"/>
        <v>648.0173620140489</v>
      </c>
      <c r="Q312" s="730">
        <f t="shared" si="67"/>
        <v>449.31189870859617</v>
      </c>
      <c r="R312" s="730">
        <f t="shared" si="68"/>
        <v>220104.5995397825</v>
      </c>
      <c r="Z312" s="614"/>
    </row>
    <row r="313" spans="13:26" x14ac:dyDescent="0.2">
      <c r="M313" s="614"/>
      <c r="N313" s="748">
        <f t="shared" ref="N313:N342" si="69">N312+1</f>
        <v>259</v>
      </c>
      <c r="O313" s="730">
        <f t="shared" si="66"/>
        <v>220104.5995397825</v>
      </c>
      <c r="P313" s="730">
        <f t="shared" ref="P313:P342" si="70">P312</f>
        <v>648.0173620140489</v>
      </c>
      <c r="Q313" s="730">
        <f t="shared" si="67"/>
        <v>451.56316229914069</v>
      </c>
      <c r="R313" s="730">
        <f t="shared" si="68"/>
        <v>221204.18006409568</v>
      </c>
      <c r="Z313" s="614"/>
    </row>
    <row r="314" spans="13:26" x14ac:dyDescent="0.2">
      <c r="M314" s="614"/>
      <c r="N314" s="748">
        <f t="shared" si="69"/>
        <v>260</v>
      </c>
      <c r="O314" s="730">
        <f t="shared" ref="O314:O322" si="71">R313</f>
        <v>221204.18006409568</v>
      </c>
      <c r="P314" s="730">
        <f t="shared" si="70"/>
        <v>648.0173620140489</v>
      </c>
      <c r="Q314" s="730">
        <f t="shared" ref="Q314:Q322" si="72">O314*$P$49</f>
        <v>453.81904454694285</v>
      </c>
      <c r="R314" s="730">
        <f t="shared" ref="R314:R322" si="73">O314+P314+Q314</f>
        <v>222306.01647065667</v>
      </c>
      <c r="Z314" s="614"/>
    </row>
    <row r="315" spans="13:26" x14ac:dyDescent="0.2">
      <c r="M315" s="614"/>
      <c r="N315" s="748">
        <f t="shared" si="69"/>
        <v>261</v>
      </c>
      <c r="O315" s="730">
        <f t="shared" si="71"/>
        <v>222306.01647065667</v>
      </c>
      <c r="P315" s="730">
        <f t="shared" si="70"/>
        <v>648.0173620140489</v>
      </c>
      <c r="Q315" s="730">
        <f t="shared" si="72"/>
        <v>456.07955492756793</v>
      </c>
      <c r="R315" s="730">
        <f t="shared" si="73"/>
        <v>223410.11338759828</v>
      </c>
      <c r="Z315" s="614"/>
    </row>
    <row r="316" spans="13:26" x14ac:dyDescent="0.2">
      <c r="M316" s="614"/>
      <c r="N316" s="748">
        <f t="shared" si="69"/>
        <v>262</v>
      </c>
      <c r="O316" s="730">
        <f t="shared" si="71"/>
        <v>223410.11338759828</v>
      </c>
      <c r="P316" s="730">
        <f t="shared" si="70"/>
        <v>648.0173620140489</v>
      </c>
      <c r="Q316" s="730">
        <f t="shared" si="72"/>
        <v>458.34470293602095</v>
      </c>
      <c r="R316" s="730">
        <f t="shared" si="73"/>
        <v>224516.47545254833</v>
      </c>
      <c r="Z316" s="614"/>
    </row>
    <row r="317" spans="13:26" x14ac:dyDescent="0.2">
      <c r="M317" s="614"/>
      <c r="N317" s="748">
        <f t="shared" si="69"/>
        <v>263</v>
      </c>
      <c r="O317" s="730">
        <f t="shared" si="71"/>
        <v>224516.47545254833</v>
      </c>
      <c r="P317" s="730">
        <f t="shared" si="70"/>
        <v>648.0173620140489</v>
      </c>
      <c r="Q317" s="730">
        <f t="shared" si="72"/>
        <v>460.6144980867868</v>
      </c>
      <c r="R317" s="730">
        <f t="shared" si="73"/>
        <v>225625.10731264917</v>
      </c>
      <c r="Z317" s="614"/>
    </row>
    <row r="318" spans="13:26" x14ac:dyDescent="0.2">
      <c r="M318" s="614"/>
      <c r="N318" s="748">
        <f t="shared" si="69"/>
        <v>264</v>
      </c>
      <c r="O318" s="730">
        <f t="shared" si="71"/>
        <v>225625.10731264917</v>
      </c>
      <c r="P318" s="730">
        <f t="shared" si="70"/>
        <v>648.0173620140489</v>
      </c>
      <c r="Q318" s="730">
        <f t="shared" si="72"/>
        <v>462.88894991387014</v>
      </c>
      <c r="R318" s="730">
        <f t="shared" si="73"/>
        <v>226736.01362457708</v>
      </c>
      <c r="Z318" s="614"/>
    </row>
    <row r="319" spans="13:26" x14ac:dyDescent="0.2">
      <c r="M319" s="614"/>
      <c r="N319" s="748">
        <f t="shared" si="69"/>
        <v>265</v>
      </c>
      <c r="O319" s="730">
        <f t="shared" si="71"/>
        <v>226736.01362457708</v>
      </c>
      <c r="P319" s="730">
        <f t="shared" si="70"/>
        <v>648.0173620140489</v>
      </c>
      <c r="Q319" s="730">
        <f t="shared" si="72"/>
        <v>465.16806797083547</v>
      </c>
      <c r="R319" s="730">
        <f t="shared" si="73"/>
        <v>227849.19905456196</v>
      </c>
      <c r="Z319" s="614"/>
    </row>
    <row r="320" spans="13:26" x14ac:dyDescent="0.2">
      <c r="M320" s="614"/>
      <c r="N320" s="748">
        <f t="shared" si="69"/>
        <v>266</v>
      </c>
      <c r="O320" s="730">
        <f t="shared" si="71"/>
        <v>227849.19905456196</v>
      </c>
      <c r="P320" s="730">
        <f t="shared" si="70"/>
        <v>648.0173620140489</v>
      </c>
      <c r="Q320" s="730">
        <f t="shared" si="72"/>
        <v>467.45186183084724</v>
      </c>
      <c r="R320" s="730">
        <f t="shared" si="73"/>
        <v>228964.66827840684</v>
      </c>
      <c r="Z320" s="614"/>
    </row>
    <row r="321" spans="13:26" x14ac:dyDescent="0.2">
      <c r="M321" s="614"/>
      <c r="N321" s="748">
        <f t="shared" si="69"/>
        <v>267</v>
      </c>
      <c r="O321" s="730">
        <f t="shared" si="71"/>
        <v>228964.66827840684</v>
      </c>
      <c r="P321" s="730">
        <f t="shared" si="70"/>
        <v>648.0173620140489</v>
      </c>
      <c r="Q321" s="730">
        <f t="shared" si="72"/>
        <v>469.74034108670998</v>
      </c>
      <c r="R321" s="730">
        <f t="shared" si="73"/>
        <v>230082.42598150758</v>
      </c>
      <c r="Z321" s="614"/>
    </row>
    <row r="322" spans="13:26" x14ac:dyDescent="0.2">
      <c r="M322" s="614"/>
      <c r="N322" s="748">
        <f t="shared" si="69"/>
        <v>268</v>
      </c>
      <c r="O322" s="730">
        <f t="shared" si="71"/>
        <v>230082.42598150758</v>
      </c>
      <c r="P322" s="730">
        <f t="shared" si="70"/>
        <v>648.0173620140489</v>
      </c>
      <c r="Q322" s="730">
        <f t="shared" si="72"/>
        <v>472.03351535090866</v>
      </c>
      <c r="R322" s="730">
        <f t="shared" si="73"/>
        <v>231202.47685887254</v>
      </c>
      <c r="Z322" s="614"/>
    </row>
    <row r="323" spans="13:26" x14ac:dyDescent="0.2">
      <c r="M323" s="614"/>
      <c r="N323" s="748">
        <f t="shared" si="69"/>
        <v>269</v>
      </c>
      <c r="O323" s="730">
        <f t="shared" ref="O323:O342" si="74">R322</f>
        <v>231202.47685887254</v>
      </c>
      <c r="P323" s="730">
        <f t="shared" si="70"/>
        <v>648.0173620140489</v>
      </c>
      <c r="Q323" s="730">
        <f t="shared" ref="Q323:Q342" si="75">O323*$P$49</f>
        <v>474.33139425564929</v>
      </c>
      <c r="R323" s="730">
        <f t="shared" ref="R323:R342" si="76">O323+P323+Q323</f>
        <v>232324.82561514224</v>
      </c>
      <c r="Z323" s="614"/>
    </row>
    <row r="324" spans="13:26" x14ac:dyDescent="0.2">
      <c r="M324" s="614"/>
      <c r="N324" s="748">
        <f t="shared" si="69"/>
        <v>270</v>
      </c>
      <c r="O324" s="730">
        <f t="shared" si="74"/>
        <v>232324.82561514224</v>
      </c>
      <c r="P324" s="730">
        <f t="shared" si="70"/>
        <v>648.0173620140489</v>
      </c>
      <c r="Q324" s="730">
        <f t="shared" si="75"/>
        <v>476.63398745289891</v>
      </c>
      <c r="R324" s="730">
        <f t="shared" si="76"/>
        <v>233449.47696460917</v>
      </c>
      <c r="Z324" s="614"/>
    </row>
    <row r="325" spans="13:26" x14ac:dyDescent="0.2">
      <c r="M325" s="614"/>
      <c r="N325" s="748">
        <f t="shared" si="69"/>
        <v>271</v>
      </c>
      <c r="O325" s="730">
        <f t="shared" si="74"/>
        <v>233449.47696460917</v>
      </c>
      <c r="P325" s="730">
        <f t="shared" si="70"/>
        <v>648.0173620140489</v>
      </c>
      <c r="Q325" s="730">
        <f t="shared" si="75"/>
        <v>478.94130461442643</v>
      </c>
      <c r="R325" s="730">
        <f t="shared" si="76"/>
        <v>234576.43563123763</v>
      </c>
      <c r="Z325" s="614"/>
    </row>
    <row r="326" spans="13:26" x14ac:dyDescent="0.2">
      <c r="M326" s="614"/>
      <c r="N326" s="748">
        <f t="shared" si="69"/>
        <v>272</v>
      </c>
      <c r="O326" s="730">
        <f t="shared" si="74"/>
        <v>234576.43563123763</v>
      </c>
      <c r="P326" s="730">
        <f t="shared" si="70"/>
        <v>648.0173620140489</v>
      </c>
      <c r="Q326" s="730">
        <f t="shared" si="75"/>
        <v>481.25335543184332</v>
      </c>
      <c r="R326" s="730">
        <f t="shared" si="76"/>
        <v>235705.70634868351</v>
      </c>
      <c r="Z326" s="614"/>
    </row>
    <row r="327" spans="13:26" x14ac:dyDescent="0.2">
      <c r="M327" s="614"/>
      <c r="N327" s="748">
        <f t="shared" si="69"/>
        <v>273</v>
      </c>
      <c r="O327" s="730">
        <f t="shared" si="74"/>
        <v>235705.70634868351</v>
      </c>
      <c r="P327" s="730">
        <f t="shared" si="70"/>
        <v>648.0173620140489</v>
      </c>
      <c r="Q327" s="730">
        <f t="shared" si="75"/>
        <v>483.57014961664413</v>
      </c>
      <c r="R327" s="730">
        <f t="shared" si="76"/>
        <v>236837.29386031421</v>
      </c>
      <c r="Z327" s="614"/>
    </row>
    <row r="328" spans="13:26" x14ac:dyDescent="0.2">
      <c r="M328" s="614"/>
      <c r="N328" s="748">
        <f t="shared" si="69"/>
        <v>274</v>
      </c>
      <c r="O328" s="730">
        <f t="shared" si="74"/>
        <v>236837.29386031421</v>
      </c>
      <c r="P328" s="730">
        <f t="shared" si="70"/>
        <v>648.0173620140489</v>
      </c>
      <c r="Q328" s="730">
        <f t="shared" si="75"/>
        <v>485.89169690024744</v>
      </c>
      <c r="R328" s="730">
        <f t="shared" si="76"/>
        <v>237971.2029192285</v>
      </c>
      <c r="Z328" s="614"/>
    </row>
    <row r="329" spans="13:26" x14ac:dyDescent="0.2">
      <c r="M329" s="614"/>
      <c r="N329" s="748">
        <f t="shared" si="69"/>
        <v>275</v>
      </c>
      <c r="O329" s="730">
        <f t="shared" si="74"/>
        <v>237971.2029192285</v>
      </c>
      <c r="P329" s="730">
        <f t="shared" si="70"/>
        <v>648.0173620140489</v>
      </c>
      <c r="Q329" s="730">
        <f t="shared" si="75"/>
        <v>488.21800703403648</v>
      </c>
      <c r="R329" s="730">
        <f t="shared" si="76"/>
        <v>239107.43828827658</v>
      </c>
      <c r="Z329" s="614"/>
    </row>
    <row r="330" spans="13:26" x14ac:dyDescent="0.2">
      <c r="M330" s="614"/>
      <c r="N330" s="748">
        <f t="shared" si="69"/>
        <v>276</v>
      </c>
      <c r="O330" s="730">
        <f t="shared" si="74"/>
        <v>239107.43828827658</v>
      </c>
      <c r="P330" s="730">
        <f t="shared" si="70"/>
        <v>648.0173620140489</v>
      </c>
      <c r="Q330" s="730">
        <f t="shared" si="75"/>
        <v>490.54908978940045</v>
      </c>
      <c r="R330" s="730">
        <f t="shared" si="76"/>
        <v>240246.00474008001</v>
      </c>
      <c r="Z330" s="614"/>
    </row>
    <row r="331" spans="13:26" x14ac:dyDescent="0.2">
      <c r="M331" s="614"/>
      <c r="N331" s="748">
        <f t="shared" si="69"/>
        <v>277</v>
      </c>
      <c r="O331" s="730">
        <f t="shared" si="74"/>
        <v>240246.00474008001</v>
      </c>
      <c r="P331" s="730">
        <f t="shared" si="70"/>
        <v>648.0173620140489</v>
      </c>
      <c r="Q331" s="730">
        <f t="shared" si="75"/>
        <v>492.88495495777534</v>
      </c>
      <c r="R331" s="730">
        <f t="shared" si="76"/>
        <v>241386.90705705184</v>
      </c>
      <c r="Z331" s="614"/>
    </row>
    <row r="332" spans="13:26" x14ac:dyDescent="0.2">
      <c r="M332" s="614"/>
      <c r="N332" s="748">
        <f t="shared" si="69"/>
        <v>278</v>
      </c>
      <c r="O332" s="730">
        <f t="shared" si="74"/>
        <v>241386.90705705184</v>
      </c>
      <c r="P332" s="730">
        <f t="shared" si="70"/>
        <v>648.0173620140489</v>
      </c>
      <c r="Q332" s="730">
        <f t="shared" si="75"/>
        <v>495.22561235068497</v>
      </c>
      <c r="R332" s="730">
        <f t="shared" si="76"/>
        <v>242530.15003141656</v>
      </c>
      <c r="Z332" s="614"/>
    </row>
    <row r="333" spans="13:26" x14ac:dyDescent="0.2">
      <c r="M333" s="614"/>
      <c r="N333" s="748">
        <f t="shared" si="69"/>
        <v>279</v>
      </c>
      <c r="O333" s="730">
        <f t="shared" si="74"/>
        <v>242530.15003141656</v>
      </c>
      <c r="P333" s="730">
        <f t="shared" si="70"/>
        <v>648.0173620140489</v>
      </c>
      <c r="Q333" s="730">
        <f t="shared" si="75"/>
        <v>497.57107179978249</v>
      </c>
      <c r="R333" s="730">
        <f t="shared" si="76"/>
        <v>243675.73846523039</v>
      </c>
      <c r="Z333" s="614"/>
    </row>
    <row r="334" spans="13:26" x14ac:dyDescent="0.2">
      <c r="M334" s="614"/>
      <c r="N334" s="748">
        <f t="shared" si="69"/>
        <v>280</v>
      </c>
      <c r="O334" s="730">
        <f t="shared" si="74"/>
        <v>243675.73846523039</v>
      </c>
      <c r="P334" s="730">
        <f t="shared" si="70"/>
        <v>648.0173620140489</v>
      </c>
      <c r="Q334" s="730">
        <f t="shared" si="75"/>
        <v>499.92134315689145</v>
      </c>
      <c r="R334" s="730">
        <f t="shared" si="76"/>
        <v>244823.67717040132</v>
      </c>
      <c r="Z334" s="614"/>
    </row>
    <row r="335" spans="13:26" x14ac:dyDescent="0.2">
      <c r="M335" s="614"/>
      <c r="N335" s="748">
        <f t="shared" si="69"/>
        <v>281</v>
      </c>
      <c r="O335" s="730">
        <f t="shared" si="74"/>
        <v>244823.67717040132</v>
      </c>
      <c r="P335" s="730">
        <f t="shared" si="70"/>
        <v>648.0173620140489</v>
      </c>
      <c r="Q335" s="730">
        <f t="shared" si="75"/>
        <v>502.2764362940473</v>
      </c>
      <c r="R335" s="730">
        <f t="shared" si="76"/>
        <v>245973.97096870941</v>
      </c>
      <c r="Z335" s="614"/>
    </row>
    <row r="336" spans="13:26" x14ac:dyDescent="0.2">
      <c r="M336" s="614"/>
      <c r="N336" s="748">
        <f t="shared" si="69"/>
        <v>282</v>
      </c>
      <c r="O336" s="730">
        <f t="shared" si="74"/>
        <v>245973.97096870941</v>
      </c>
      <c r="P336" s="730">
        <f t="shared" si="70"/>
        <v>648.0173620140489</v>
      </c>
      <c r="Q336" s="730">
        <f t="shared" si="75"/>
        <v>504.63636110353866</v>
      </c>
      <c r="R336" s="730">
        <f t="shared" si="76"/>
        <v>247126.62469182699</v>
      </c>
      <c r="Z336" s="614"/>
    </row>
    <row r="337" spans="13:26" x14ac:dyDescent="0.2">
      <c r="M337" s="614"/>
      <c r="N337" s="748">
        <f t="shared" si="69"/>
        <v>283</v>
      </c>
      <c r="O337" s="730">
        <f t="shared" si="74"/>
        <v>247126.62469182699</v>
      </c>
      <c r="P337" s="730">
        <f t="shared" si="70"/>
        <v>648.0173620140489</v>
      </c>
      <c r="Q337" s="730">
        <f t="shared" si="75"/>
        <v>507.00112749794908</v>
      </c>
      <c r="R337" s="730">
        <f t="shared" si="76"/>
        <v>248281.64318133899</v>
      </c>
      <c r="Z337" s="614"/>
    </row>
    <row r="338" spans="13:26" x14ac:dyDescent="0.2">
      <c r="M338" s="614"/>
      <c r="N338" s="748">
        <f t="shared" si="69"/>
        <v>284</v>
      </c>
      <c r="O338" s="730">
        <f t="shared" si="74"/>
        <v>248281.64318133899</v>
      </c>
      <c r="P338" s="730">
        <f t="shared" si="70"/>
        <v>648.0173620140489</v>
      </c>
      <c r="Q338" s="730">
        <f t="shared" si="75"/>
        <v>509.37074541019882</v>
      </c>
      <c r="R338" s="730">
        <f t="shared" si="76"/>
        <v>249439.03128876325</v>
      </c>
      <c r="Z338" s="614"/>
    </row>
    <row r="339" spans="13:26" x14ac:dyDescent="0.2">
      <c r="M339" s="614"/>
      <c r="N339" s="748">
        <f t="shared" si="69"/>
        <v>285</v>
      </c>
      <c r="O339" s="730">
        <f t="shared" si="74"/>
        <v>249439.03128876325</v>
      </c>
      <c r="P339" s="730">
        <f t="shared" si="70"/>
        <v>648.0173620140489</v>
      </c>
      <c r="Q339" s="730">
        <f t="shared" si="75"/>
        <v>511.74522479358603</v>
      </c>
      <c r="R339" s="730">
        <f t="shared" si="76"/>
        <v>250598.79387557087</v>
      </c>
      <c r="Z339" s="614"/>
    </row>
    <row r="340" spans="13:26" x14ac:dyDescent="0.2">
      <c r="M340" s="614"/>
      <c r="N340" s="748">
        <f t="shared" si="69"/>
        <v>286</v>
      </c>
      <c r="O340" s="730">
        <f t="shared" si="74"/>
        <v>250598.79387557087</v>
      </c>
      <c r="P340" s="730">
        <f t="shared" si="70"/>
        <v>648.0173620140489</v>
      </c>
      <c r="Q340" s="730">
        <f t="shared" si="75"/>
        <v>514.12457562182908</v>
      </c>
      <c r="R340" s="730">
        <f t="shared" si="76"/>
        <v>251760.93581320674</v>
      </c>
      <c r="Z340" s="614"/>
    </row>
    <row r="341" spans="13:26" x14ac:dyDescent="0.2">
      <c r="M341" s="614"/>
      <c r="N341" s="748">
        <f t="shared" si="69"/>
        <v>287</v>
      </c>
      <c r="O341" s="730">
        <f t="shared" si="74"/>
        <v>251760.93581320674</v>
      </c>
      <c r="P341" s="730">
        <f t="shared" si="70"/>
        <v>648.0173620140489</v>
      </c>
      <c r="Q341" s="730">
        <f t="shared" si="75"/>
        <v>516.5088078891082</v>
      </c>
      <c r="R341" s="730">
        <f t="shared" si="76"/>
        <v>252925.46198310988</v>
      </c>
      <c r="Z341" s="614"/>
    </row>
    <row r="342" spans="13:26" x14ac:dyDescent="0.2">
      <c r="M342" s="614"/>
      <c r="N342" s="748">
        <f t="shared" si="69"/>
        <v>288</v>
      </c>
      <c r="O342" s="730">
        <f t="shared" si="74"/>
        <v>252925.46198310988</v>
      </c>
      <c r="P342" s="730">
        <f t="shared" si="70"/>
        <v>648.0173620140489</v>
      </c>
      <c r="Q342" s="730">
        <f t="shared" si="75"/>
        <v>518.89793161010766</v>
      </c>
      <c r="R342" s="730">
        <f t="shared" si="76"/>
        <v>254092.37727673404</v>
      </c>
      <c r="Z342" s="614"/>
    </row>
    <row r="343" spans="13:26" x14ac:dyDescent="0.2">
      <c r="M343" s="614"/>
      <c r="N343" s="615" t="s">
        <v>18</v>
      </c>
      <c r="O343" s="615" t="s">
        <v>18</v>
      </c>
      <c r="P343" s="615" t="s">
        <v>18</v>
      </c>
      <c r="Q343" s="615" t="s">
        <v>18</v>
      </c>
      <c r="R343" s="615" t="s">
        <v>18</v>
      </c>
      <c r="Z343" s="614"/>
    </row>
    <row r="344" spans="13:26" x14ac:dyDescent="0.2">
      <c r="M344" s="614"/>
      <c r="N344" s="605"/>
      <c r="O344" s="605" t="s">
        <v>111</v>
      </c>
      <c r="P344" s="724">
        <f>SUM(P55:P342)</f>
        <v>186629.0002600461</v>
      </c>
      <c r="Q344" s="724">
        <f>SUM(Q55:Q342)</f>
        <v>67463.377016688391</v>
      </c>
      <c r="R344" s="731">
        <f>P344+Q344</f>
        <v>254092.37727673451</v>
      </c>
      <c r="S344" s="497">
        <f>R344-P50</f>
        <v>3.7834979593753815E-10</v>
      </c>
      <c r="Z344" s="614"/>
    </row>
    <row r="345" spans="13:26" x14ac:dyDescent="0.2">
      <c r="M345" s="614"/>
      <c r="N345" s="614"/>
      <c r="O345" s="614"/>
      <c r="P345" s="614"/>
      <c r="Q345" s="614"/>
      <c r="R345" s="614"/>
      <c r="S345" s="614"/>
      <c r="T345" s="614"/>
      <c r="U345" s="614"/>
      <c r="V345" s="614"/>
      <c r="W345" s="614"/>
      <c r="X345" s="614"/>
      <c r="Y345" s="614"/>
      <c r="Z345" s="614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F60AD-0146-4AED-BB5C-6B91D7373C87}">
  <sheetPr>
    <tabColor theme="2" tint="-0.499984740745262"/>
    <pageSetUpPr fitToPage="1"/>
  </sheetPr>
  <dimension ref="A1:AH376"/>
  <sheetViews>
    <sheetView view="pageBreakPreview" zoomScaleNormal="100" zoomScaleSheetLayoutView="100" workbookViewId="0"/>
  </sheetViews>
  <sheetFormatPr defaultRowHeight="12.75" x14ac:dyDescent="0.2"/>
  <cols>
    <col min="1" max="1" width="12.2851562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12.2851562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Balm Solar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2048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13273121.746086294</v>
      </c>
      <c r="Q8" s="739">
        <f>G10</f>
        <v>8148214.9117009686</v>
      </c>
      <c r="R8" s="739">
        <f>G11</f>
        <v>7967013.2301494405</v>
      </c>
      <c r="S8" s="739">
        <f>G12</f>
        <v>2520510.355107245</v>
      </c>
      <c r="T8" s="739">
        <f>G13</f>
        <v>-5362616.7508713584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25126789.631189868</v>
      </c>
      <c r="Q9" s="723">
        <f>L10</f>
        <v>15844770.706482438</v>
      </c>
      <c r="R9" s="723">
        <f>L11</f>
        <v>15357961.535437489</v>
      </c>
      <c r="S9" s="723">
        <f>L12</f>
        <v>4261540.1334313015</v>
      </c>
      <c r="T9" s="723">
        <f>L13</f>
        <v>-10337482.744161358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3984</v>
      </c>
      <c r="B10" s="619">
        <f>'Escalation Factors'!$A$10</f>
        <v>2020</v>
      </c>
      <c r="C10" s="729">
        <v>2048</v>
      </c>
      <c r="D10" s="41" t="s">
        <v>9</v>
      </c>
      <c r="E10" s="740">
        <f>'Cost Estimates in 2020'!B33</f>
        <v>7705230</v>
      </c>
      <c r="F10" s="621">
        <f>VLOOKUP(G$7,Multiplier_Labor,3,FALSE)</f>
        <v>1.0574914586197905</v>
      </c>
      <c r="G10" s="42">
        <f>E10*F10</f>
        <v>8148214.9117009686</v>
      </c>
      <c r="H10" s="664"/>
      <c r="J10" s="620">
        <f>C10+1</f>
        <v>2049</v>
      </c>
      <c r="K10" s="621">
        <f>VLOOKUP(J$10,Multiplier_Labor,4,FALSE)</f>
        <v>1.9445695625589221</v>
      </c>
      <c r="L10" s="724">
        <f>G10*K10</f>
        <v>15844770.706482438</v>
      </c>
      <c r="M10" s="614"/>
      <c r="O10" s="720" t="s">
        <v>20</v>
      </c>
      <c r="P10" s="739">
        <f t="shared" si="0"/>
        <v>25126789.631189868</v>
      </c>
      <c r="Q10" s="739">
        <f>Q9-Q16</f>
        <v>15844770.706482438</v>
      </c>
      <c r="R10" s="739">
        <f>R9-R16</f>
        <v>15357961.535437489</v>
      </c>
      <c r="S10" s="739">
        <f>S9-S16</f>
        <v>4261540.1334313015</v>
      </c>
      <c r="T10" s="739">
        <f>T9-T16</f>
        <v>-10337482.744161358</v>
      </c>
      <c r="Z10" s="614"/>
      <c r="AA10" s="725" t="str">
        <f>A10</f>
        <v>Balm Solar</v>
      </c>
      <c r="AB10" s="741">
        <f>P12</f>
        <v>26</v>
      </c>
      <c r="AC10" s="741">
        <f>G7</f>
        <v>2022</v>
      </c>
      <c r="AD10" s="616">
        <f>C10</f>
        <v>2048</v>
      </c>
      <c r="AE10" s="742">
        <f>G15</f>
        <v>13273121.746086294</v>
      </c>
      <c r="AF10" s="742">
        <f>P16</f>
        <v>0</v>
      </c>
      <c r="AG10" s="742">
        <f>L15</f>
        <v>25126789.631189868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2020'!C33</f>
        <v>7529165</v>
      </c>
      <c r="F11" s="621">
        <f>VLOOKUP(G$7,Multiplier_Materials,3,FALSE)</f>
        <v>1.0581536239608829</v>
      </c>
      <c r="G11" s="42">
        <f>E11*F11</f>
        <v>7967013.2301494405</v>
      </c>
      <c r="H11" s="664"/>
      <c r="K11" s="621">
        <f>VLOOKUP(J$10,Multiplier_Materials,4,FALSE)</f>
        <v>1.9276937406503358</v>
      </c>
      <c r="L11" s="724">
        <f t="shared" ref="L11:L13" si="1">G11*K11</f>
        <v>15357961.535437489</v>
      </c>
      <c r="M11" s="614"/>
      <c r="O11" s="720" t="s">
        <v>21</v>
      </c>
      <c r="P11" s="739">
        <f>SUM(Q11:T11)</f>
        <v>13273121.746086292</v>
      </c>
      <c r="Q11" s="739">
        <f>Q10/((1+Q13)^(P12))</f>
        <v>8148214.9117009602</v>
      </c>
      <c r="R11" s="739">
        <f>R10/((1+R13)^(P12))</f>
        <v>7967013.2301494554</v>
      </c>
      <c r="S11" s="739">
        <f>S10/((1+S13)^(P12))</f>
        <v>2520510.3551072455</v>
      </c>
      <c r="T11" s="739">
        <f>T10/((1+T13)^(P12))</f>
        <v>-5362616.7508713687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2020'!D33</f>
        <v>2424430</v>
      </c>
      <c r="F12" s="621">
        <f>VLOOKUP(G$7,Multiplier_GDP,3,FALSE)</f>
        <v>1.0396300801042906</v>
      </c>
      <c r="G12" s="42">
        <f>E12*F12</f>
        <v>2520510.355107245</v>
      </c>
      <c r="H12" s="664"/>
      <c r="K12" s="621">
        <f>VLOOKUP(J$10,Multiplier_GDP,4,FALSE)</f>
        <v>1.6907449417124008</v>
      </c>
      <c r="L12" s="724">
        <f t="shared" si="1"/>
        <v>4261540.1334313015</v>
      </c>
      <c r="M12" s="614"/>
      <c r="O12" s="720" t="s">
        <v>22</v>
      </c>
      <c r="P12" s="738">
        <f>(P7-P6)</f>
        <v>26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2020'!E33</f>
        <v>-5067900</v>
      </c>
      <c r="F13" s="621">
        <f>F11</f>
        <v>1.0581536239608829</v>
      </c>
      <c r="G13" s="724">
        <f>E13*F13</f>
        <v>-5362616.7508713584</v>
      </c>
      <c r="H13" s="664"/>
      <c r="K13" s="621">
        <f>K11</f>
        <v>1.9276937406503358</v>
      </c>
      <c r="L13" s="724">
        <f t="shared" si="1"/>
        <v>-10337482.744161358</v>
      </c>
      <c r="M13" s="614"/>
      <c r="O13" s="719" t="s">
        <v>4708</v>
      </c>
      <c r="P13" s="744">
        <f>IF(P8=0,0,((P9/P8)^(1/($P7-$P6))-1))</f>
        <v>2.4849635508724655E-2</v>
      </c>
      <c r="Q13" s="744">
        <f>IF(Q8=0,0,((Q9/Q8)^(1/($P7-$P6))-1))</f>
        <v>2.5908423031940631E-2</v>
      </c>
      <c r="R13" s="744">
        <f>IF(R8=0,0,((R9/R8)^(1/($P7-$P6))-1))</f>
        <v>2.5564552270011198E-2</v>
      </c>
      <c r="S13" s="744">
        <f>IF(S8=0,0,((S9/S8)^(1/($P7-$P6))-1))</f>
        <v>2.0404192922600206E-2</v>
      </c>
      <c r="T13" s="744">
        <f>IF(T8=0,0,((T9/T8)^(1/($P7-$P6))-1))</f>
        <v>2.5564552270011198E-2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698836.47426384152</v>
      </c>
      <c r="Q14" s="726">
        <f>PMT(Q13,$P12,-Q11)</f>
        <v>434603.27177548537</v>
      </c>
      <c r="R14" s="726">
        <f>PMT(R13,$P12,-R11)</f>
        <v>423220.93297544401</v>
      </c>
      <c r="S14" s="726">
        <f>PMT(S13,$P12,-S11)</f>
        <v>125883.34966937744</v>
      </c>
      <c r="T14" s="726">
        <f>PMT(T13,$P12,-T11)</f>
        <v>-284871.08015646529</v>
      </c>
      <c r="U14" s="745"/>
      <c r="Z14" s="614"/>
    </row>
    <row r="15" spans="1:34" x14ac:dyDescent="0.2">
      <c r="E15" s="42">
        <f>SUM(E10:E13)</f>
        <v>12590925</v>
      </c>
      <c r="F15" s="497"/>
      <c r="G15" s="42">
        <f>SUM(G10:G13)</f>
        <v>13273121.746086294</v>
      </c>
      <c r="H15" s="664"/>
      <c r="L15" s="42">
        <f>SUM(L10:L13)</f>
        <v>25126789.631189868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20" si="2">SUM(Q16:T16)</f>
        <v>0</v>
      </c>
      <c r="Q16" s="724">
        <f>'Reserves Dec 31, 2021'!B33</f>
        <v>0</v>
      </c>
      <c r="R16" s="724">
        <f>'Reserves Dec 31, 2021'!C33</f>
        <v>0</v>
      </c>
      <c r="S16" s="724">
        <f>'Reserves Dec 31, 2021'!D33</f>
        <v>0</v>
      </c>
      <c r="T16" s="724">
        <f>'Reserves Dec 31, 2021'!E33</f>
        <v>0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O32" si="3">N16+1</f>
        <v>1</v>
      </c>
      <c r="O17" s="749">
        <f>P6</f>
        <v>2022</v>
      </c>
      <c r="P17" s="739">
        <f>SUM(Q17:T17)</f>
        <v>698836.47426384152</v>
      </c>
      <c r="Q17" s="730">
        <f>IF($N17&lt;=TRUNC($P$12),Q14*(1+0),0)</f>
        <v>434603.27177548537</v>
      </c>
      <c r="R17" s="730">
        <f>IF($N17&lt;=TRUNC($P$12),R14*(1+0),0)</f>
        <v>423220.93297544401</v>
      </c>
      <c r="S17" s="730">
        <f>IF($N17&lt;=TRUNC($P$12),S14*(1+0),0)</f>
        <v>125883.34966937744</v>
      </c>
      <c r="T17" s="730">
        <f>IF($N17&lt;=TRUNC($P$12),T14*(1+0),0)</f>
        <v>-284871.08015646529</v>
      </c>
      <c r="U17" s="748"/>
      <c r="V17" s="748"/>
      <c r="W17" s="748"/>
      <c r="X17" s="748"/>
      <c r="Y17" s="748"/>
      <c r="Z17" s="614"/>
    </row>
    <row r="18" spans="2:26" x14ac:dyDescent="0.2">
      <c r="B18" s="605"/>
      <c r="M18" s="614"/>
      <c r="N18" s="748">
        <f t="shared" si="3"/>
        <v>2</v>
      </c>
      <c r="O18" s="749">
        <f t="shared" si="3"/>
        <v>2023</v>
      </c>
      <c r="P18" s="739">
        <f t="shared" si="2"/>
        <v>716201.75987640256</v>
      </c>
      <c r="Q18" s="730">
        <f t="shared" ref="Q18:T20" si="4">IF($N18&lt;=TRUNC($P$12),Q17*(1+Q$13),0)</f>
        <v>445863.15719171008</v>
      </c>
      <c r="R18" s="730">
        <f t="shared" si="4"/>
        <v>434040.38663825765</v>
      </c>
      <c r="S18" s="730">
        <f t="shared" si="4"/>
        <v>128451.89782177456</v>
      </c>
      <c r="T18" s="730">
        <f t="shared" si="4"/>
        <v>-292153.68177533982</v>
      </c>
      <c r="Z18" s="614"/>
    </row>
    <row r="19" spans="2:26" x14ac:dyDescent="0.2">
      <c r="M19" s="614"/>
      <c r="N19" s="748">
        <f t="shared" si="3"/>
        <v>3</v>
      </c>
      <c r="O19" s="749">
        <f t="shared" si="3"/>
        <v>2024</v>
      </c>
      <c r="P19" s="739">
        <f t="shared" si="2"/>
        <v>734001.59855459933</v>
      </c>
      <c r="Q19" s="730">
        <f t="shared" si="4"/>
        <v>457414.76848258957</v>
      </c>
      <c r="R19" s="730">
        <f t="shared" si="4"/>
        <v>445136.43478976726</v>
      </c>
      <c r="S19" s="730">
        <f t="shared" si="4"/>
        <v>131072.85512620417</v>
      </c>
      <c r="T19" s="730">
        <f t="shared" si="4"/>
        <v>-299622.4598439617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si="3"/>
        <v>2025</v>
      </c>
      <c r="P20" s="739">
        <f t="shared" si="2"/>
        <v>752246.92931893363</v>
      </c>
      <c r="Q20" s="730">
        <f t="shared" si="4"/>
        <v>469265.66380549368</v>
      </c>
      <c r="R20" s="730">
        <f t="shared" si="4"/>
        <v>456516.14844423666</v>
      </c>
      <c r="S20" s="730">
        <f t="shared" si="4"/>
        <v>133747.29094911527</v>
      </c>
      <c r="T20" s="730">
        <f t="shared" si="4"/>
        <v>-307282.17387991201</v>
      </c>
      <c r="U20" s="724">
        <f>SUM(Q17:T20)/4</f>
        <v>725321.69050344417</v>
      </c>
      <c r="V20" s="730">
        <f>SUM(Q17:Q20)/4</f>
        <v>451786.71531381964</v>
      </c>
      <c r="W20" s="730">
        <f>SUM(R17:R20)/4</f>
        <v>439728.47571192641</v>
      </c>
      <c r="X20" s="730">
        <f>SUM(S17:S20)/4</f>
        <v>129788.84839161785</v>
      </c>
      <c r="Y20" s="730">
        <f>SUM(T17:T20)/4</f>
        <v>-295982.34891391976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ref="O21" si="5">O20+1</f>
        <v>2026</v>
      </c>
      <c r="P21" s="739">
        <f t="shared" ref="P21:P39" si="6">SUM(Q21:T21)</f>
        <v>770948.96792178275</v>
      </c>
      <c r="Q21" s="730">
        <f t="shared" ref="Q21:T21" si="7">IF($N21&lt;=TRUNC($P$12),Q20*(1+Q$13),0)</f>
        <v>481423.59713773086</v>
      </c>
      <c r="R21" s="730">
        <f t="shared" si="7"/>
        <v>468186.77938324353</v>
      </c>
      <c r="S21" s="730">
        <f t="shared" si="7"/>
        <v>136476.29647651615</v>
      </c>
      <c r="T21" s="730">
        <f t="shared" si="7"/>
        <v>-315137.70507570769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ref="O22" si="8">O21+1</f>
        <v>2027</v>
      </c>
      <c r="P22" s="739">
        <f t="shared" si="6"/>
        <v>790119.2138766665</v>
      </c>
      <c r="Q22" s="730">
        <f t="shared" ref="Q22:T22" si="9">IF($N22&lt;=TRUNC($P$12),Q21*(1+Q$13),0)</f>
        <v>493896.52334993373</v>
      </c>
      <c r="R22" s="730">
        <f t="shared" si="9"/>
        <v>480155.76477691467</v>
      </c>
      <c r="S22" s="730">
        <f t="shared" si="9"/>
        <v>139260.98515918496</v>
      </c>
      <c r="T22" s="730">
        <f t="shared" si="9"/>
        <v>-323194.05940936698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ref="O23" si="10">O22+1</f>
        <v>2028</v>
      </c>
      <c r="P23" s="739">
        <f t="shared" si="6"/>
        <v>809769.45766665938</v>
      </c>
      <c r="Q23" s="730">
        <f t="shared" ref="Q23:T23" si="11">IF($N23&lt;=TRUNC($P$12),Q22*(1+Q$13),0)</f>
        <v>506692.60341088858</v>
      </c>
      <c r="R23" s="730">
        <f t="shared" si="11"/>
        <v>492430.7319233013</v>
      </c>
      <c r="S23" s="730">
        <f t="shared" si="11"/>
        <v>142102.49316696433</v>
      </c>
      <c r="T23" s="730">
        <f t="shared" si="11"/>
        <v>-331456.37083449482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ref="O24" si="12">O23+1</f>
        <v>2029</v>
      </c>
      <c r="P24" s="739">
        <f t="shared" si="6"/>
        <v>829911.78813653183</v>
      </c>
      <c r="Q24" s="730">
        <f t="shared" ref="Q24:T24" si="13">IF($N24&lt;=TRUNC($P$12),Q23*(1+Q$13),0)</f>
        <v>519820.20972721319</v>
      </c>
      <c r="R24" s="730">
        <f t="shared" si="13"/>
        <v>505019.50310891442</v>
      </c>
      <c r="S24" s="730">
        <f t="shared" si="13"/>
        <v>145001.97985232554</v>
      </c>
      <c r="T24" s="730">
        <f t="shared" si="13"/>
        <v>-339929.90455192147</v>
      </c>
      <c r="U24" s="724">
        <f>SUM(Q21:T24)/4</f>
        <v>800187.35690041014</v>
      </c>
      <c r="V24" s="730">
        <f>SUM(Q21:Q24)/4</f>
        <v>500458.23340644164</v>
      </c>
      <c r="W24" s="730">
        <f>SUM(R21:R24)/4</f>
        <v>486448.19479809346</v>
      </c>
      <c r="X24" s="730">
        <f>SUM(S21:S24)/4</f>
        <v>140710.43866374774</v>
      </c>
      <c r="Y24" s="730">
        <f>SUM(T21:T24)/4</f>
        <v>-327429.50996787276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ref="O25" si="14">O24+1</f>
        <v>2030</v>
      </c>
      <c r="P25" s="739">
        <f t="shared" si="6"/>
        <v>850558.60007330787</v>
      </c>
      <c r="Q25" s="730">
        <f t="shared" ref="Q25:T25" si="15">IF($N25&lt;=TRUNC($P$12),Q24*(1+Q$13),0)</f>
        <v>533287.93162137794</v>
      </c>
      <c r="R25" s="730">
        <f t="shared" si="15"/>
        <v>517930.10059351736</v>
      </c>
      <c r="S25" s="730">
        <f t="shared" si="15"/>
        <v>147960.6282233914</v>
      </c>
      <c r="T25" s="730">
        <f t="shared" si="15"/>
        <v>-348620.06036497897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ref="O26" si="16">O25+1</f>
        <v>2031</v>
      </c>
      <c r="P26" s="739">
        <f t="shared" si="6"/>
        <v>871722.60198006209</v>
      </c>
      <c r="Q26" s="730">
        <f t="shared" ref="Q26:T26" si="17">IF($N26&lt;=TRUNC($P$12),Q25*(1+Q$13),0)</f>
        <v>547104.58095165319</v>
      </c>
      <c r="R26" s="730">
        <f t="shared" si="17"/>
        <v>531170.75172235246</v>
      </c>
      <c r="S26" s="730">
        <f t="shared" si="17"/>
        <v>150979.6454266106</v>
      </c>
      <c r="T26" s="730">
        <f t="shared" si="17"/>
        <v>-357532.37612055393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ref="O27" si="18">O26+1</f>
        <v>2032</v>
      </c>
      <c r="P27" s="739">
        <f t="shared" si="6"/>
        <v>893416.82404789282</v>
      </c>
      <c r="Q27" s="730">
        <f t="shared" ref="Q27:T27" si="19">IF($N27&lt;=TRUNC($P$12),Q26*(1+Q$13),0)</f>
        <v>561279.19787766121</v>
      </c>
      <c r="R27" s="730">
        <f t="shared" si="19"/>
        <v>544749.8941690597</v>
      </c>
      <c r="S27" s="730">
        <f t="shared" si="19"/>
        <v>154060.26323928093</v>
      </c>
      <c r="T27" s="730">
        <f t="shared" si="19"/>
        <v>-366672.53123810916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ref="O28" si="20">O27+1</f>
        <v>2033</v>
      </c>
      <c r="P28" s="739">
        <f t="shared" si="6"/>
        <v>915654.62633113028</v>
      </c>
      <c r="Q28" s="730">
        <f t="shared" ref="Q28:T28" si="21">IF($N28&lt;=TRUNC($P$12),Q27*(1+Q$13),0)</f>
        <v>575821.05677530402</v>
      </c>
      <c r="R28" s="730">
        <f t="shared" si="21"/>
        <v>558676.18131262774</v>
      </c>
      <c r="S28" s="730">
        <f t="shared" si="21"/>
        <v>157203.7385721218</v>
      </c>
      <c r="T28" s="730">
        <f t="shared" si="21"/>
        <v>-376046.35032892314</v>
      </c>
      <c r="U28" s="724">
        <f>SUM(Q25:T28)/4</f>
        <v>882838.1631080982</v>
      </c>
      <c r="V28" s="730">
        <f>SUM(Q25:Q28)/4</f>
        <v>554373.19180649915</v>
      </c>
      <c r="W28" s="730">
        <f>SUM(R25:R28)/4</f>
        <v>538131.73194938933</v>
      </c>
      <c r="X28" s="730">
        <f>SUM(S25:S28)/4</f>
        <v>152551.06886535118</v>
      </c>
      <c r="Y28" s="730">
        <f>SUM(T25:T28)/4</f>
        <v>-362217.8295131413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ref="O29" si="22">O28+1</f>
        <v>2034</v>
      </c>
      <c r="P29" s="739">
        <f t="shared" si="6"/>
        <v>938449.70713098999</v>
      </c>
      <c r="Q29" s="730">
        <f t="shared" ref="Q29:T29" si="23">IF($N29&lt;=TRUNC($P$12),Q28*(1+Q$13),0)</f>
        <v>590739.67230493773</v>
      </c>
      <c r="R29" s="730">
        <f t="shared" si="23"/>
        <v>572958.48775180464</v>
      </c>
      <c r="S29" s="730">
        <f t="shared" si="23"/>
        <v>160411.35398210137</v>
      </c>
      <c r="T29" s="730">
        <f t="shared" si="23"/>
        <v>-385659.80690785387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ref="O30" si="24">O29+1</f>
        <v>2035</v>
      </c>
      <c r="P30" s="739">
        <f t="shared" si="6"/>
        <v>961816.11159298173</v>
      </c>
      <c r="Q30" s="730">
        <f t="shared" ref="Q30:T30" si="25">IF($N30&lt;=TRUNC($P$12),Q29*(1+Q$13),0)</f>
        <v>606044.80563676404</v>
      </c>
      <c r="R30" s="730">
        <f t="shared" si="25"/>
        <v>587605.91496048227</v>
      </c>
      <c r="S30" s="730">
        <f t="shared" si="25"/>
        <v>163684.41819572769</v>
      </c>
      <c r="T30" s="730">
        <f t="shared" si="25"/>
        <v>-395519.02719999215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ref="O31" si="26">O30+1</f>
        <v>2036</v>
      </c>
      <c r="P31" s="739">
        <f t="shared" si="6"/>
        <v>985768.24052355532</v>
      </c>
      <c r="Q31" s="730">
        <f t="shared" ref="Q31:T31" si="27">IF($N31&lt;=TRUNC($P$12),Q30*(1+Q$13),0)</f>
        <v>621746.47083751159</v>
      </c>
      <c r="R31" s="730">
        <f t="shared" si="27"/>
        <v>602627.79708765727</v>
      </c>
      <c r="S31" s="730">
        <f t="shared" si="27"/>
        <v>167024.26664301689</v>
      </c>
      <c r="T31" s="730">
        <f t="shared" si="27"/>
        <v>-405630.29404463031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ref="O32" si="28">O31+1</f>
        <v>2037</v>
      </c>
      <c r="P32" s="739">
        <f t="shared" si="6"/>
        <v>1010320.8594315749</v>
      </c>
      <c r="Q32" s="730">
        <f t="shared" ref="Q32:T32" si="29">IF($N32&lt;=TRUNC($P$12),Q31*(1+Q$13),0)</f>
        <v>637854.94142258598</v>
      </c>
      <c r="R32" s="730">
        <f t="shared" si="29"/>
        <v>618033.70690566639</v>
      </c>
      <c r="S32" s="730">
        <f t="shared" si="29"/>
        <v>170432.26200235682</v>
      </c>
      <c r="T32" s="730">
        <f t="shared" si="29"/>
        <v>-416000.05089903425</v>
      </c>
      <c r="U32" s="724">
        <f>SUM(Q29:T32)/4</f>
        <v>974088.72966977535</v>
      </c>
      <c r="V32" s="730">
        <f>SUM(Q29:Q32)/4</f>
        <v>614096.47255044978</v>
      </c>
      <c r="W32" s="730">
        <f>SUM(R29:R32)/4</f>
        <v>595306.47667640261</v>
      </c>
      <c r="X32" s="730">
        <f>SUM(S29:S32)/4</f>
        <v>165388.07520580071</v>
      </c>
      <c r="Y32" s="730">
        <f>SUM(T29:T32)/4</f>
        <v>-400702.29476287763</v>
      </c>
      <c r="Z32" s="742">
        <f>SUM(Q32:T32)-P32</f>
        <v>0</v>
      </c>
    </row>
    <row r="33" spans="13:26" x14ac:dyDescent="0.2">
      <c r="M33" s="614"/>
      <c r="N33" s="748">
        <f t="shared" ref="N33:O39" si="30">N32+1</f>
        <v>17</v>
      </c>
      <c r="O33" s="749">
        <f t="shared" si="30"/>
        <v>2038</v>
      </c>
      <c r="P33" s="739">
        <f t="shared" si="6"/>
        <v>1035489.1078003789</v>
      </c>
      <c r="Q33" s="730">
        <f t="shared" ref="Q33:T33" si="31">IF($N33&lt;=TRUNC($P$12),Q32*(1+Q$13),0)</f>
        <v>654380.75707797601</v>
      </c>
      <c r="R33" s="730">
        <f t="shared" si="31"/>
        <v>633833.46191048506</v>
      </c>
      <c r="S33" s="730">
        <f t="shared" si="31"/>
        <v>173909.79475648806</v>
      </c>
      <c r="T33" s="730">
        <f t="shared" si="31"/>
        <v>-426634.90594456991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30"/>
        <v>18</v>
      </c>
      <c r="O34" s="749">
        <f t="shared" si="30"/>
        <v>2039</v>
      </c>
      <c r="P34" s="739">
        <f t="shared" si="6"/>
        <v>1061288.5085963197</v>
      </c>
      <c r="Q34" s="730">
        <f t="shared" ref="Q34:T34" si="32">IF($N34&lt;=TRUNC($P$12),Q33*(1+Q$13),0)</f>
        <v>671334.73055631376</v>
      </c>
      <c r="R34" s="730">
        <f t="shared" si="32"/>
        <v>650037.13057797775</v>
      </c>
      <c r="S34" s="730">
        <f t="shared" si="32"/>
        <v>177458.28375982924</v>
      </c>
      <c r="T34" s="730">
        <f t="shared" si="32"/>
        <v>-437541.63629780116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30"/>
        <v>19</v>
      </c>
      <c r="O35" s="749">
        <f t="shared" si="30"/>
        <v>2040</v>
      </c>
      <c r="P35" s="739">
        <f t="shared" si="6"/>
        <v>1087734.9780198229</v>
      </c>
      <c r="Q35" s="730">
        <f t="shared" ref="Q35:T35" si="33">IF($N35&lt;=TRUNC($P$12),Q34*(1+Q$13),0)</f>
        <v>688727.95475160063</v>
      </c>
      <c r="R35" s="730">
        <f t="shared" si="33"/>
        <v>666655.03878008656</v>
      </c>
      <c r="S35" s="730">
        <f t="shared" si="33"/>
        <v>181079.17681737832</v>
      </c>
      <c r="T35" s="730">
        <f t="shared" si="33"/>
        <v>-448727.19232924253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30"/>
        <v>20</v>
      </c>
      <c r="O36" s="749">
        <f t="shared" si="30"/>
        <v>2041</v>
      </c>
      <c r="P36" s="739">
        <f t="shared" si="6"/>
        <v>1114844.8355051817</v>
      </c>
      <c r="Q36" s="730">
        <f t="shared" ref="Q36:T36" si="34">IF($N36&lt;=TRUNC($P$12),Q35*(1+Q$13),0)</f>
        <v>706571.80995722837</v>
      </c>
      <c r="R36" s="730">
        <f t="shared" si="34"/>
        <v>683697.77636504639</v>
      </c>
      <c r="S36" s="730">
        <f t="shared" si="34"/>
        <v>184773.95127542573</v>
      </c>
      <c r="T36" s="730">
        <f t="shared" si="34"/>
        <v>-460198.7020925188</v>
      </c>
      <c r="U36" s="724">
        <f>SUM(Q33:T36)/4</f>
        <v>1074839.3574804259</v>
      </c>
      <c r="V36" s="730">
        <f>SUM(Q33:Q36)/4</f>
        <v>680253.81308577978</v>
      </c>
      <c r="W36" s="730">
        <f>SUM(R33:R36)/4</f>
        <v>658555.85190839891</v>
      </c>
      <c r="X36" s="730">
        <f>SUM(S33:S36)/4</f>
        <v>179305.30165228032</v>
      </c>
      <c r="Y36" s="730">
        <f>SUM(T33:T36)/4</f>
        <v>-443275.6091660331</v>
      </c>
      <c r="Z36" s="742">
        <f>SUM(Q36:T36)-P36</f>
        <v>0</v>
      </c>
    </row>
    <row r="37" spans="13:26" x14ac:dyDescent="0.2">
      <c r="M37" s="614"/>
      <c r="N37" s="748">
        <f t="shared" si="30"/>
        <v>21</v>
      </c>
      <c r="O37" s="749">
        <f t="shared" si="30"/>
        <v>2042</v>
      </c>
      <c r="P37" s="739">
        <f t="shared" si="6"/>
        <v>1142634.8139754317</v>
      </c>
      <c r="Q37" s="730">
        <f t="shared" ref="Q37:T37" si="35">IF($N37&lt;=TRUNC($P$12),Q36*(1+Q$13),0)</f>
        <v>724877.97131204419</v>
      </c>
      <c r="R37" s="730">
        <f t="shared" si="35"/>
        <v>701176.20390582108</v>
      </c>
      <c r="S37" s="730">
        <f t="shared" si="35"/>
        <v>188544.11462432065</v>
      </c>
      <c r="T37" s="730">
        <f t="shared" si="35"/>
        <v>-471963.47586675431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30"/>
        <v>22</v>
      </c>
      <c r="O38" s="749">
        <f t="shared" si="30"/>
        <v>2043</v>
      </c>
      <c r="P38" s="739">
        <f t="shared" si="6"/>
        <v>1171122.0703588412</v>
      </c>
      <c r="Q38" s="730">
        <f t="shared" ref="Q38:T38" si="36">IF($N38&lt;=TRUNC($P$12),Q37*(1+Q$13),0)</f>
        <v>743658.4164393316</v>
      </c>
      <c r="R38" s="730">
        <f t="shared" si="36"/>
        <v>719101.45962105948</v>
      </c>
      <c r="S38" s="730">
        <f t="shared" si="36"/>
        <v>192391.20511353613</v>
      </c>
      <c r="T38" s="730">
        <f t="shared" si="36"/>
        <v>-484029.01081508613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30"/>
        <v>23</v>
      </c>
      <c r="O39" s="749">
        <f t="shared" si="30"/>
        <v>2044</v>
      </c>
      <c r="P39" s="739">
        <f t="shared" si="6"/>
        <v>1200324.1963737023</v>
      </c>
      <c r="Q39" s="730">
        <f t="shared" ref="Q39:T39" si="37">IF($N39&lt;=TRUNC($P$12),Q38*(1+Q$13),0)</f>
        <v>762925.43328370492</v>
      </c>
      <c r="R39" s="730">
        <f t="shared" si="37"/>
        <v>737484.96647298336</v>
      </c>
      <c r="S39" s="730">
        <f t="shared" si="37"/>
        <v>196316.79237928428</v>
      </c>
      <c r="T39" s="730">
        <f t="shared" si="37"/>
        <v>-496402.99576227023</v>
      </c>
      <c r="U39" s="748"/>
      <c r="V39" s="748"/>
      <c r="W39" s="748"/>
      <c r="X39" s="748"/>
      <c r="Y39" s="748"/>
      <c r="Z39" s="739"/>
    </row>
    <row r="40" spans="13:26" x14ac:dyDescent="0.2">
      <c r="M40" s="614"/>
      <c r="N40" s="748">
        <f t="shared" ref="N40:O40" si="38">N39+1</f>
        <v>24</v>
      </c>
      <c r="O40" s="749">
        <f t="shared" si="38"/>
        <v>2045</v>
      </c>
      <c r="P40" s="739">
        <f t="shared" ref="P40:P43" si="39">SUM(Q40:T40)</f>
        <v>1230259.2295882874</v>
      </c>
      <c r="Q40" s="730">
        <f t="shared" ref="Q40:T40" si="40">IF($N40&lt;=TRUNC($P$12),Q39*(1+Q$13),0)</f>
        <v>782691.62815104576</v>
      </c>
      <c r="R40" s="730">
        <f t="shared" si="40"/>
        <v>756338.43944672938</v>
      </c>
      <c r="S40" s="730">
        <f t="shared" si="40"/>
        <v>200322.47808493723</v>
      </c>
      <c r="T40" s="730">
        <f t="shared" si="40"/>
        <v>-509093.31609442492</v>
      </c>
      <c r="U40" s="724">
        <f>SUM(Q37:T40)/4</f>
        <v>1186085.0775740659</v>
      </c>
      <c r="V40" s="730">
        <f>SUM(Q37:Q40)/4</f>
        <v>753538.36229653156</v>
      </c>
      <c r="W40" s="730">
        <f>SUM(R37:R40)/4</f>
        <v>728525.26736164838</v>
      </c>
      <c r="X40" s="730">
        <f>SUM(S37:S40)/4</f>
        <v>194393.64755051956</v>
      </c>
      <c r="Y40" s="730">
        <f>SUM(T37:T40)/4</f>
        <v>-490372.19963463384</v>
      </c>
      <c r="Z40" s="742">
        <f>SUM(Q40:T40)-P40</f>
        <v>0</v>
      </c>
    </row>
    <row r="41" spans="13:26" x14ac:dyDescent="0.2">
      <c r="M41" s="614"/>
      <c r="N41" s="748">
        <f t="shared" ref="N41:O41" si="41">N40+1</f>
        <v>25</v>
      </c>
      <c r="O41" s="749">
        <f t="shared" si="41"/>
        <v>2046</v>
      </c>
      <c r="P41" s="739">
        <f t="shared" si="39"/>
        <v>1260945.6647630071</v>
      </c>
      <c r="Q41" s="730">
        <f t="shared" ref="Q41:T41" si="42">IF($N41&lt;=TRUNC($P$12),Q40*(1+Q$13),0)</f>
        <v>802969.93395674147</v>
      </c>
      <c r="R41" s="730">
        <f t="shared" si="42"/>
        <v>775673.89301578398</v>
      </c>
      <c r="S41" s="730">
        <f t="shared" si="42"/>
        <v>204409.89657451565</v>
      </c>
      <c r="T41" s="730">
        <f t="shared" si="42"/>
        <v>-522108.05878403416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ref="N42:O42" si="43">N41+1</f>
        <v>26</v>
      </c>
      <c r="O42" s="749">
        <f t="shared" si="43"/>
        <v>2047</v>
      </c>
      <c r="P42" s="739">
        <f t="shared" si="39"/>
        <v>1292402.4654819896</v>
      </c>
      <c r="Q42" s="730">
        <f t="shared" ref="Q42:T42" si="44">IF($N42&lt;=TRUNC($P$12),Q41*(1+Q$13),0)</f>
        <v>823773.61868762213</v>
      </c>
      <c r="R42" s="730">
        <f t="shared" si="44"/>
        <v>795503.6487982691</v>
      </c>
      <c r="S42" s="730">
        <f t="shared" si="44"/>
        <v>208580.71553951083</v>
      </c>
      <c r="T42" s="730">
        <f t="shared" si="44"/>
        <v>-535455.51754341263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ref="N43:O43" si="45">N42+1</f>
        <v>27</v>
      </c>
      <c r="O43" s="749">
        <f t="shared" si="45"/>
        <v>2048</v>
      </c>
      <c r="P43" s="739">
        <f t="shared" si="39"/>
        <v>0</v>
      </c>
      <c r="Q43" s="730">
        <f t="shared" ref="Q43:T43" si="46">IF($N43&lt;=TRUNC($P$12),Q42*(1+Q$13),0)</f>
        <v>0</v>
      </c>
      <c r="R43" s="730">
        <f t="shared" si="46"/>
        <v>0</v>
      </c>
      <c r="S43" s="730">
        <f t="shared" si="46"/>
        <v>0</v>
      </c>
      <c r="T43" s="730">
        <f t="shared" si="46"/>
        <v>0</v>
      </c>
      <c r="U43" s="748"/>
      <c r="V43" s="748"/>
      <c r="W43" s="748"/>
      <c r="X43" s="748"/>
      <c r="Y43" s="748"/>
      <c r="Z43" s="739"/>
    </row>
    <row r="44" spans="13:26" x14ac:dyDescent="0.2">
      <c r="M44" s="614"/>
      <c r="N44" s="748">
        <f t="shared" ref="N44:O44" si="47">N43+1</f>
        <v>28</v>
      </c>
      <c r="O44" s="749">
        <f t="shared" si="47"/>
        <v>2049</v>
      </c>
      <c r="P44" s="739">
        <f t="shared" ref="P44:P47" si="48">SUM(Q44:T44)</f>
        <v>0</v>
      </c>
      <c r="Q44" s="730">
        <f t="shared" ref="Q44:T44" si="49">IF($N44&lt;=TRUNC($P$12),Q43*(1+Q$13),0)</f>
        <v>0</v>
      </c>
      <c r="R44" s="730">
        <f t="shared" si="49"/>
        <v>0</v>
      </c>
      <c r="S44" s="730">
        <f t="shared" si="49"/>
        <v>0</v>
      </c>
      <c r="T44" s="730">
        <f t="shared" si="49"/>
        <v>0</v>
      </c>
      <c r="U44" s="724">
        <f>SUM(Q41:T44)/4</f>
        <v>638337.0325612491</v>
      </c>
      <c r="V44" s="730">
        <f>SUM(Q41:Q44)/4</f>
        <v>406685.8881610909</v>
      </c>
      <c r="W44" s="730">
        <f>SUM(R41:R44)/4</f>
        <v>392794.38545351324</v>
      </c>
      <c r="X44" s="730">
        <f>SUM(S41:S44)/4</f>
        <v>103247.65302850661</v>
      </c>
      <c r="Y44" s="730">
        <f>SUM(T41:T44)/4</f>
        <v>-264390.89408186171</v>
      </c>
      <c r="Z44" s="742">
        <f>SUM(Q44:T44)-P44</f>
        <v>0</v>
      </c>
    </row>
    <row r="45" spans="13:26" x14ac:dyDescent="0.2">
      <c r="M45" s="614"/>
      <c r="N45" s="748">
        <f t="shared" ref="N45:O45" si="50">N44+1</f>
        <v>29</v>
      </c>
      <c r="O45" s="749">
        <f t="shared" si="50"/>
        <v>2050</v>
      </c>
      <c r="P45" s="739">
        <f t="shared" si="48"/>
        <v>0</v>
      </c>
      <c r="Q45" s="730">
        <f t="shared" ref="Q45:T45" si="51">IF($N45&lt;=TRUNC($P$12),Q44*(1+Q$13),0)</f>
        <v>0</v>
      </c>
      <c r="R45" s="730">
        <f t="shared" si="51"/>
        <v>0</v>
      </c>
      <c r="S45" s="730">
        <f t="shared" si="51"/>
        <v>0</v>
      </c>
      <c r="T45" s="730">
        <f t="shared" si="51"/>
        <v>0</v>
      </c>
      <c r="U45" s="748"/>
      <c r="V45" s="748"/>
      <c r="W45" s="748"/>
      <c r="X45" s="748"/>
      <c r="Y45" s="748"/>
      <c r="Z45" s="614"/>
    </row>
    <row r="46" spans="13:26" x14ac:dyDescent="0.2">
      <c r="M46" s="614"/>
      <c r="N46" s="748">
        <f t="shared" ref="N46:O46" si="52">N45+1</f>
        <v>30</v>
      </c>
      <c r="O46" s="749">
        <f t="shared" si="52"/>
        <v>2051</v>
      </c>
      <c r="P46" s="739">
        <f t="shared" si="48"/>
        <v>0</v>
      </c>
      <c r="Q46" s="730">
        <f t="shared" ref="Q46:T46" si="53">IF($N46&lt;=TRUNC($P$12),Q45*(1+Q$13),0)</f>
        <v>0</v>
      </c>
      <c r="R46" s="730">
        <f t="shared" si="53"/>
        <v>0</v>
      </c>
      <c r="S46" s="730">
        <f t="shared" si="53"/>
        <v>0</v>
      </c>
      <c r="T46" s="730">
        <f t="shared" si="53"/>
        <v>0</v>
      </c>
      <c r="U46" s="748"/>
      <c r="V46" s="748"/>
      <c r="W46" s="748"/>
      <c r="X46" s="748"/>
      <c r="Y46" s="748"/>
      <c r="Z46" s="614"/>
    </row>
    <row r="47" spans="13:26" x14ac:dyDescent="0.2">
      <c r="M47" s="614"/>
      <c r="N47" s="748">
        <f t="shared" ref="N47:O47" si="54">N46+1</f>
        <v>31</v>
      </c>
      <c r="O47" s="749">
        <f t="shared" si="54"/>
        <v>2052</v>
      </c>
      <c r="P47" s="739">
        <f t="shared" si="48"/>
        <v>0</v>
      </c>
      <c r="Q47" s="730">
        <f t="shared" ref="Q47:T47" si="55">IF($N47&lt;=TRUNC($P$12),Q46*(1+Q$13),0)</f>
        <v>0</v>
      </c>
      <c r="R47" s="730">
        <f t="shared" si="55"/>
        <v>0</v>
      </c>
      <c r="S47" s="730">
        <f t="shared" si="55"/>
        <v>0</v>
      </c>
      <c r="T47" s="730">
        <f t="shared" si="55"/>
        <v>0</v>
      </c>
      <c r="U47" s="748"/>
      <c r="V47" s="748"/>
      <c r="W47" s="748"/>
      <c r="X47" s="748"/>
      <c r="Y47" s="748"/>
      <c r="Z47" s="739"/>
    </row>
    <row r="48" spans="13:26" x14ac:dyDescent="0.2">
      <c r="M48" s="614"/>
      <c r="N48" s="748">
        <f t="shared" ref="N48:O48" si="56">N47+1</f>
        <v>32</v>
      </c>
      <c r="O48" s="749">
        <f t="shared" si="56"/>
        <v>2053</v>
      </c>
      <c r="P48" s="739">
        <f t="shared" ref="P48:P51" si="57">SUM(Q48:T48)</f>
        <v>0</v>
      </c>
      <c r="Q48" s="730">
        <f t="shared" ref="Q48:T48" si="58">IF($N48&lt;=TRUNC($P$12),Q47*(1+Q$13),0)</f>
        <v>0</v>
      </c>
      <c r="R48" s="730">
        <f t="shared" si="58"/>
        <v>0</v>
      </c>
      <c r="S48" s="730">
        <f t="shared" si="58"/>
        <v>0</v>
      </c>
      <c r="T48" s="730">
        <f t="shared" si="58"/>
        <v>0</v>
      </c>
      <c r="U48" s="724">
        <f>SUM(Q45:T48)/4</f>
        <v>0</v>
      </c>
      <c r="V48" s="730">
        <f>SUM(Q45:Q48)/4</f>
        <v>0</v>
      </c>
      <c r="W48" s="730">
        <f>SUM(R45:R48)/4</f>
        <v>0</v>
      </c>
      <c r="X48" s="730">
        <f>SUM(S45:S48)/4</f>
        <v>0</v>
      </c>
      <c r="Y48" s="730">
        <f>SUM(T45:T48)/4</f>
        <v>0</v>
      </c>
      <c r="Z48" s="742">
        <f>SUM(Q48:T48)-P48</f>
        <v>0</v>
      </c>
    </row>
    <row r="49" spans="13:26" x14ac:dyDescent="0.2">
      <c r="M49" s="614"/>
      <c r="N49" s="748">
        <f t="shared" ref="N49:O49" si="59">N48+1</f>
        <v>33</v>
      </c>
      <c r="O49" s="749">
        <f t="shared" si="59"/>
        <v>2054</v>
      </c>
      <c r="P49" s="739">
        <f t="shared" si="57"/>
        <v>0</v>
      </c>
      <c r="Q49" s="730">
        <f t="shared" ref="Q49:T49" si="60">IF($N49&lt;=TRUNC($P$12),Q48*(1+Q$13),0)</f>
        <v>0</v>
      </c>
      <c r="R49" s="730">
        <f t="shared" si="60"/>
        <v>0</v>
      </c>
      <c r="S49" s="730">
        <f t="shared" si="60"/>
        <v>0</v>
      </c>
      <c r="T49" s="730">
        <f t="shared" si="60"/>
        <v>0</v>
      </c>
      <c r="U49" s="748"/>
      <c r="V49" s="748"/>
      <c r="W49" s="748"/>
      <c r="X49" s="748"/>
      <c r="Y49" s="748"/>
      <c r="Z49" s="614"/>
    </row>
    <row r="50" spans="13:26" x14ac:dyDescent="0.2">
      <c r="M50" s="614"/>
      <c r="N50" s="748">
        <f t="shared" ref="N50:O50" si="61">N49+1</f>
        <v>34</v>
      </c>
      <c r="O50" s="749">
        <f t="shared" si="61"/>
        <v>2055</v>
      </c>
      <c r="P50" s="739">
        <f t="shared" si="57"/>
        <v>0</v>
      </c>
      <c r="Q50" s="730">
        <f t="shared" ref="Q50:T50" si="62">IF($N50&lt;=TRUNC($P$12),Q49*(1+Q$13),0)</f>
        <v>0</v>
      </c>
      <c r="R50" s="730">
        <f t="shared" si="62"/>
        <v>0</v>
      </c>
      <c r="S50" s="730">
        <f t="shared" si="62"/>
        <v>0</v>
      </c>
      <c r="T50" s="730">
        <f t="shared" si="62"/>
        <v>0</v>
      </c>
      <c r="U50" s="748"/>
      <c r="V50" s="748"/>
      <c r="W50" s="748"/>
      <c r="X50" s="748"/>
      <c r="Y50" s="748"/>
      <c r="Z50" s="614"/>
    </row>
    <row r="51" spans="13:26" x14ac:dyDescent="0.2">
      <c r="M51" s="614"/>
      <c r="N51" s="748">
        <f t="shared" ref="N51:O51" si="63">N50+1</f>
        <v>35</v>
      </c>
      <c r="O51" s="749">
        <f t="shared" si="63"/>
        <v>2056</v>
      </c>
      <c r="P51" s="739">
        <f t="shared" si="57"/>
        <v>0</v>
      </c>
      <c r="Q51" s="730">
        <f t="shared" ref="Q51:T51" si="64">IF($N51&lt;=TRUNC($P$12),Q50*(1+Q$13),0)</f>
        <v>0</v>
      </c>
      <c r="R51" s="730">
        <f t="shared" si="64"/>
        <v>0</v>
      </c>
      <c r="S51" s="730">
        <f t="shared" si="64"/>
        <v>0</v>
      </c>
      <c r="T51" s="730">
        <f t="shared" si="64"/>
        <v>0</v>
      </c>
      <c r="U51" s="748"/>
      <c r="V51" s="748"/>
      <c r="W51" s="748"/>
      <c r="X51" s="748"/>
      <c r="Y51" s="748"/>
      <c r="Z51" s="739"/>
    </row>
    <row r="52" spans="13:26" x14ac:dyDescent="0.2">
      <c r="M52" s="614"/>
      <c r="N52" s="748"/>
      <c r="O52" s="615" t="s">
        <v>18</v>
      </c>
      <c r="P52" s="615" t="s">
        <v>18</v>
      </c>
      <c r="Q52" s="615" t="s">
        <v>18</v>
      </c>
      <c r="R52" s="615" t="s">
        <v>18</v>
      </c>
      <c r="S52" s="615" t="s">
        <v>18</v>
      </c>
      <c r="T52" s="615" t="s">
        <v>18</v>
      </c>
      <c r="U52" s="724"/>
      <c r="V52" s="724"/>
      <c r="W52" s="724"/>
      <c r="X52" s="724"/>
      <c r="Y52" s="724"/>
      <c r="Z52" s="614"/>
    </row>
    <row r="53" spans="13:26" x14ac:dyDescent="0.2">
      <c r="M53" s="614"/>
      <c r="O53" s="605" t="s">
        <v>111</v>
      </c>
      <c r="P53" s="726">
        <f>SUM(Q53:T53)</f>
        <v>25126789.631189875</v>
      </c>
      <c r="Q53" s="724">
        <f>SUM(Q$17:Q$51)</f>
        <v>15844770.70648245</v>
      </c>
      <c r="R53" s="724">
        <f>SUM(R$17:R$51)</f>
        <v>15357961.535437485</v>
      </c>
      <c r="S53" s="724">
        <f>SUM(S$17:S$51)</f>
        <v>4261540.1334312968</v>
      </c>
      <c r="T53" s="724">
        <f>SUM(T$17:T$51)</f>
        <v>-10337482.744161362</v>
      </c>
      <c r="U53" s="730"/>
      <c r="V53" s="724"/>
      <c r="W53" s="724"/>
      <c r="X53" s="724"/>
      <c r="Y53" s="724"/>
      <c r="Z53" s="614"/>
    </row>
    <row r="54" spans="13:26" x14ac:dyDescent="0.2">
      <c r="M54" s="614"/>
      <c r="N54" s="614"/>
      <c r="O54" s="614"/>
      <c r="P54" s="742">
        <f>P53-P$10</f>
        <v>0</v>
      </c>
      <c r="Q54" s="742">
        <f t="shared" ref="Q54:T54" si="65">Q53-Q$10</f>
        <v>0</v>
      </c>
      <c r="R54" s="742">
        <f t="shared" si="65"/>
        <v>0</v>
      </c>
      <c r="S54" s="742">
        <f t="shared" si="65"/>
        <v>0</v>
      </c>
      <c r="T54" s="742">
        <f t="shared" si="65"/>
        <v>0</v>
      </c>
      <c r="U54" s="742">
        <f>SUM(Q53:T53)-P$10</f>
        <v>0</v>
      </c>
      <c r="V54" s="614"/>
      <c r="W54" s="614"/>
      <c r="X54" s="614"/>
      <c r="Y54" s="614"/>
      <c r="Z54" s="614"/>
    </row>
    <row r="55" spans="13:26" x14ac:dyDescent="0.2">
      <c r="M55" s="614"/>
      <c r="O55" s="719" t="s">
        <v>112</v>
      </c>
      <c r="P55" s="752">
        <f>$P$13</f>
        <v>2.4849635508724655E-2</v>
      </c>
      <c r="Z55" s="614"/>
    </row>
    <row r="56" spans="13:26" x14ac:dyDescent="0.2">
      <c r="M56" s="614"/>
      <c r="O56" s="720" t="s">
        <v>113</v>
      </c>
      <c r="P56" s="752">
        <f>((1+P55)^(1/12))-1</f>
        <v>2.0475855097441542E-3</v>
      </c>
      <c r="Z56" s="614"/>
    </row>
    <row r="57" spans="13:26" x14ac:dyDescent="0.2">
      <c r="M57" s="614"/>
      <c r="O57" s="720" t="s">
        <v>20</v>
      </c>
      <c r="P57" s="726">
        <f>P10</f>
        <v>25126789.631189868</v>
      </c>
      <c r="Z57" s="614"/>
    </row>
    <row r="58" spans="13:26" x14ac:dyDescent="0.2">
      <c r="M58" s="614"/>
      <c r="O58" s="720" t="s">
        <v>21</v>
      </c>
      <c r="P58" s="724">
        <f>P57/(1+P56)^P59</f>
        <v>13273121.746086597</v>
      </c>
      <c r="Z58" s="614"/>
    </row>
    <row r="59" spans="13:26" x14ac:dyDescent="0.2">
      <c r="M59" s="614"/>
      <c r="O59" s="720" t="s">
        <v>114</v>
      </c>
      <c r="P59" s="730">
        <f>$P$12*12</f>
        <v>312</v>
      </c>
      <c r="Q59" s="753"/>
      <c r="Z59" s="614"/>
    </row>
    <row r="60" spans="13:26" x14ac:dyDescent="0.2">
      <c r="M60" s="614"/>
      <c r="O60" s="720" t="s">
        <v>115</v>
      </c>
      <c r="P60" s="724">
        <f>PMT(P56,P59,-P58)</f>
        <v>57610.198828655914</v>
      </c>
      <c r="Z60" s="614"/>
    </row>
    <row r="61" spans="13:26" x14ac:dyDescent="0.2">
      <c r="M61" s="614"/>
      <c r="N61" s="615"/>
      <c r="O61" s="615" t="s">
        <v>18</v>
      </c>
      <c r="P61" s="615" t="s">
        <v>18</v>
      </c>
      <c r="Q61" s="615" t="s">
        <v>18</v>
      </c>
      <c r="R61" s="615" t="s">
        <v>18</v>
      </c>
      <c r="Z61" s="614"/>
    </row>
    <row r="62" spans="13:26" x14ac:dyDescent="0.2">
      <c r="M62" s="614"/>
      <c r="N62" s="748">
        <v>1</v>
      </c>
      <c r="O62" s="730">
        <v>0</v>
      </c>
      <c r="P62" s="730">
        <f>P60</f>
        <v>57610.198828655914</v>
      </c>
      <c r="Q62" s="730">
        <f>O62*$P$56</f>
        <v>0</v>
      </c>
      <c r="R62" s="730">
        <f>O62+P62+Q62</f>
        <v>57610.198828655914</v>
      </c>
      <c r="Z62" s="614"/>
    </row>
    <row r="63" spans="13:26" x14ac:dyDescent="0.2">
      <c r="M63" s="614"/>
      <c r="N63" s="748">
        <f>N62+1</f>
        <v>2</v>
      </c>
      <c r="O63" s="730">
        <f t="shared" ref="O63:O64" si="66">R62</f>
        <v>57610.198828655914</v>
      </c>
      <c r="P63" s="730">
        <f>P62</f>
        <v>57610.198828655914</v>
      </c>
      <c r="Q63" s="730">
        <f t="shared" ref="Q63:Q64" si="67">O63*$P$56</f>
        <v>117.9618083350355</v>
      </c>
      <c r="R63" s="730">
        <f t="shared" ref="R63:R64" si="68">O63+P63+Q63</f>
        <v>115338.35946564686</v>
      </c>
      <c r="Z63" s="614"/>
    </row>
    <row r="64" spans="13:26" x14ac:dyDescent="0.2">
      <c r="M64" s="614"/>
      <c r="N64" s="748">
        <f t="shared" ref="N64:N127" si="69">N63+1</f>
        <v>3</v>
      </c>
      <c r="O64" s="730">
        <f t="shared" si="66"/>
        <v>115338.35946564686</v>
      </c>
      <c r="P64" s="730">
        <f t="shared" ref="P64:P127" si="70">P63</f>
        <v>57610.198828655914</v>
      </c>
      <c r="Q64" s="730">
        <f t="shared" si="67"/>
        <v>236.16515355952103</v>
      </c>
      <c r="R64" s="730">
        <f t="shared" si="68"/>
        <v>173184.72344786231</v>
      </c>
      <c r="Z64" s="614"/>
    </row>
    <row r="65" spans="13:26" x14ac:dyDescent="0.2">
      <c r="M65" s="614"/>
      <c r="N65" s="748">
        <f t="shared" si="69"/>
        <v>4</v>
      </c>
      <c r="O65" s="730">
        <f t="shared" ref="O65:O128" si="71">R64</f>
        <v>173184.72344786231</v>
      </c>
      <c r="P65" s="730">
        <f t="shared" si="70"/>
        <v>57610.198828655914</v>
      </c>
      <c r="Q65" s="730">
        <f t="shared" ref="Q65:Q128" si="72">O65*$P$56</f>
        <v>354.61053024089153</v>
      </c>
      <c r="R65" s="730">
        <f t="shared" ref="R65:R128" si="73">O65+P65+Q65</f>
        <v>231149.53280675912</v>
      </c>
      <c r="Z65" s="614"/>
    </row>
    <row r="66" spans="13:26" x14ac:dyDescent="0.2">
      <c r="M66" s="614"/>
      <c r="N66" s="748">
        <f t="shared" si="69"/>
        <v>5</v>
      </c>
      <c r="O66" s="730">
        <f t="shared" si="71"/>
        <v>231149.53280675912</v>
      </c>
      <c r="P66" s="730">
        <f t="shared" si="70"/>
        <v>57610.198828655914</v>
      </c>
      <c r="Q66" s="730">
        <f t="shared" si="72"/>
        <v>473.29843395925099</v>
      </c>
      <c r="R66" s="730">
        <f t="shared" si="73"/>
        <v>289233.0300693743</v>
      </c>
      <c r="Z66" s="614"/>
    </row>
    <row r="67" spans="13:26" x14ac:dyDescent="0.2">
      <c r="M67" s="614"/>
      <c r="N67" s="748">
        <f t="shared" si="69"/>
        <v>6</v>
      </c>
      <c r="O67" s="730">
        <f t="shared" si="71"/>
        <v>289233.0300693743</v>
      </c>
      <c r="P67" s="730">
        <f t="shared" si="70"/>
        <v>57610.198828655914</v>
      </c>
      <c r="Q67" s="730">
        <f t="shared" si="72"/>
        <v>592.22936130944606</v>
      </c>
      <c r="R67" s="730">
        <f t="shared" si="73"/>
        <v>347435.45825933968</v>
      </c>
      <c r="Z67" s="614"/>
    </row>
    <row r="68" spans="13:26" x14ac:dyDescent="0.2">
      <c r="M68" s="614"/>
      <c r="N68" s="748">
        <f t="shared" si="69"/>
        <v>7</v>
      </c>
      <c r="O68" s="730">
        <f t="shared" si="71"/>
        <v>347435.45825933968</v>
      </c>
      <c r="P68" s="730">
        <f t="shared" si="70"/>
        <v>57610.198828655914</v>
      </c>
      <c r="Q68" s="730">
        <f t="shared" si="72"/>
        <v>711.40380990314384</v>
      </c>
      <c r="R68" s="730">
        <f t="shared" si="73"/>
        <v>405757.06089789874</v>
      </c>
      <c r="Z68" s="614"/>
    </row>
    <row r="69" spans="13:26" x14ac:dyDescent="0.2">
      <c r="M69" s="614"/>
      <c r="N69" s="748">
        <f t="shared" si="69"/>
        <v>8</v>
      </c>
      <c r="O69" s="730">
        <f t="shared" si="71"/>
        <v>405757.06089789874</v>
      </c>
      <c r="P69" s="730">
        <f t="shared" si="70"/>
        <v>57610.198828655914</v>
      </c>
      <c r="Q69" s="730">
        <f t="shared" si="72"/>
        <v>830.82227837091386</v>
      </c>
      <c r="R69" s="730">
        <f t="shared" si="73"/>
        <v>464198.08200492559</v>
      </c>
      <c r="Z69" s="614"/>
    </row>
    <row r="70" spans="13:26" x14ac:dyDescent="0.2">
      <c r="M70" s="614"/>
      <c r="N70" s="748">
        <f t="shared" si="69"/>
        <v>9</v>
      </c>
      <c r="O70" s="730">
        <f t="shared" si="71"/>
        <v>464198.08200492559</v>
      </c>
      <c r="P70" s="730">
        <f t="shared" si="70"/>
        <v>57610.198828655914</v>
      </c>
      <c r="Q70" s="730">
        <f t="shared" si="72"/>
        <v>950.48526636431427</v>
      </c>
      <c r="R70" s="730">
        <f t="shared" si="73"/>
        <v>522758.76609994582</v>
      </c>
      <c r="Z70" s="614"/>
    </row>
    <row r="71" spans="13:26" x14ac:dyDescent="0.2">
      <c r="M71" s="614"/>
      <c r="N71" s="748">
        <f t="shared" si="69"/>
        <v>10</v>
      </c>
      <c r="O71" s="730">
        <f t="shared" si="71"/>
        <v>522758.76609994582</v>
      </c>
      <c r="P71" s="730">
        <f t="shared" si="70"/>
        <v>57610.198828655914</v>
      </c>
      <c r="Q71" s="730">
        <f t="shared" si="72"/>
        <v>1070.3932745579825</v>
      </c>
      <c r="R71" s="730">
        <f t="shared" si="73"/>
        <v>581439.35820315976</v>
      </c>
      <c r="Z71" s="614"/>
    </row>
    <row r="72" spans="13:26" x14ac:dyDescent="0.2">
      <c r="M72" s="614"/>
      <c r="N72" s="748">
        <f t="shared" si="69"/>
        <v>11</v>
      </c>
      <c r="O72" s="730">
        <f t="shared" si="71"/>
        <v>581439.35820315976</v>
      </c>
      <c r="P72" s="730">
        <f t="shared" si="70"/>
        <v>57610.198828655914</v>
      </c>
      <c r="Q72" s="730">
        <f t="shared" si="72"/>
        <v>1190.5468046517308</v>
      </c>
      <c r="R72" s="730">
        <f t="shared" si="73"/>
        <v>640240.10383646737</v>
      </c>
      <c r="Z72" s="614"/>
    </row>
    <row r="73" spans="13:26" x14ac:dyDescent="0.2">
      <c r="M73" s="614"/>
      <c r="N73" s="748">
        <f t="shared" si="69"/>
        <v>12</v>
      </c>
      <c r="O73" s="730">
        <f t="shared" si="71"/>
        <v>640240.10383646737</v>
      </c>
      <c r="P73" s="730">
        <f t="shared" si="70"/>
        <v>57610.198828655914</v>
      </c>
      <c r="Q73" s="730">
        <f t="shared" si="72"/>
        <v>1310.9463593726432</v>
      </c>
      <c r="R73" s="730">
        <f t="shared" si="73"/>
        <v>699161.24902449595</v>
      </c>
      <c r="Z73" s="614"/>
    </row>
    <row r="74" spans="13:26" x14ac:dyDescent="0.2">
      <c r="M74" s="614"/>
      <c r="N74" s="748">
        <f t="shared" si="69"/>
        <v>13</v>
      </c>
      <c r="O74" s="730">
        <f t="shared" si="71"/>
        <v>699161.24902449595</v>
      </c>
      <c r="P74" s="730">
        <f t="shared" si="70"/>
        <v>57610.198828655914</v>
      </c>
      <c r="Q74" s="730">
        <f t="shared" si="72"/>
        <v>1431.592442477182</v>
      </c>
      <c r="R74" s="730">
        <f t="shared" si="73"/>
        <v>758203.04029562906</v>
      </c>
      <c r="Z74" s="614"/>
    </row>
    <row r="75" spans="13:26" x14ac:dyDescent="0.2">
      <c r="M75" s="614"/>
      <c r="N75" s="748">
        <f t="shared" si="69"/>
        <v>14</v>
      </c>
      <c r="O75" s="730">
        <f t="shared" si="71"/>
        <v>758203.04029562906</v>
      </c>
      <c r="P75" s="730">
        <f t="shared" si="70"/>
        <v>57610.198828655914</v>
      </c>
      <c r="Q75" s="730">
        <f t="shared" si="72"/>
        <v>1552.4855587532932</v>
      </c>
      <c r="R75" s="730">
        <f t="shared" si="73"/>
        <v>817365.72468303819</v>
      </c>
      <c r="Z75" s="614"/>
    </row>
    <row r="76" spans="13:26" x14ac:dyDescent="0.2">
      <c r="M76" s="614"/>
      <c r="N76" s="748">
        <f t="shared" si="69"/>
        <v>15</v>
      </c>
      <c r="O76" s="730">
        <f t="shared" si="71"/>
        <v>817365.72468303819</v>
      </c>
      <c r="P76" s="730">
        <f t="shared" si="70"/>
        <v>57610.198828655914</v>
      </c>
      <c r="Q76" s="730">
        <f t="shared" si="72"/>
        <v>1673.6262140225188</v>
      </c>
      <c r="R76" s="730">
        <f t="shared" si="73"/>
        <v>876649.54972571658</v>
      </c>
      <c r="Z76" s="614"/>
    </row>
    <row r="77" spans="13:26" x14ac:dyDescent="0.2">
      <c r="M77" s="614"/>
      <c r="N77" s="748">
        <f t="shared" si="69"/>
        <v>16</v>
      </c>
      <c r="O77" s="730">
        <f t="shared" si="71"/>
        <v>876649.54972571658</v>
      </c>
      <c r="P77" s="730">
        <f t="shared" si="70"/>
        <v>57610.198828655914</v>
      </c>
      <c r="Q77" s="730">
        <f t="shared" si="72"/>
        <v>1795.0149151421147</v>
      </c>
      <c r="R77" s="730">
        <f t="shared" si="73"/>
        <v>936054.76346951455</v>
      </c>
      <c r="Z77" s="614"/>
    </row>
    <row r="78" spans="13:26" x14ac:dyDescent="0.2">
      <c r="M78" s="614"/>
      <c r="N78" s="748">
        <f t="shared" si="69"/>
        <v>17</v>
      </c>
      <c r="O78" s="730">
        <f t="shared" si="71"/>
        <v>936054.76346951455</v>
      </c>
      <c r="P78" s="730">
        <f t="shared" si="70"/>
        <v>57610.198828655914</v>
      </c>
      <c r="Q78" s="730">
        <f t="shared" si="72"/>
        <v>1916.6521700071696</v>
      </c>
      <c r="R78" s="730">
        <f t="shared" si="73"/>
        <v>995581.61446817755</v>
      </c>
      <c r="Z78" s="614"/>
    </row>
    <row r="79" spans="13:26" x14ac:dyDescent="0.2">
      <c r="M79" s="614"/>
      <c r="N79" s="748">
        <f t="shared" si="69"/>
        <v>18</v>
      </c>
      <c r="O79" s="730">
        <f t="shared" si="71"/>
        <v>995581.61446817755</v>
      </c>
      <c r="P79" s="730">
        <f t="shared" si="70"/>
        <v>57610.198828655914</v>
      </c>
      <c r="Q79" s="730">
        <f t="shared" si="72"/>
        <v>2038.5384875527313</v>
      </c>
      <c r="R79" s="730">
        <f t="shared" si="73"/>
        <v>1055230.3517843862</v>
      </c>
      <c r="Z79" s="614"/>
    </row>
    <row r="80" spans="13:26" x14ac:dyDescent="0.2">
      <c r="M80" s="614"/>
      <c r="N80" s="748">
        <f t="shared" si="69"/>
        <v>19</v>
      </c>
      <c r="O80" s="730">
        <f t="shared" si="71"/>
        <v>1055230.3517843862</v>
      </c>
      <c r="P80" s="730">
        <f t="shared" si="70"/>
        <v>57610.198828655914</v>
      </c>
      <c r="Q80" s="730">
        <f t="shared" si="72"/>
        <v>2160.6743777559354</v>
      </c>
      <c r="R80" s="730">
        <f t="shared" si="73"/>
        <v>1115001.2249907982</v>
      </c>
      <c r="Z80" s="614"/>
    </row>
    <row r="81" spans="13:26" x14ac:dyDescent="0.2">
      <c r="M81" s="614"/>
      <c r="N81" s="748">
        <f t="shared" si="69"/>
        <v>20</v>
      </c>
      <c r="O81" s="730">
        <f t="shared" si="71"/>
        <v>1115001.2249907982</v>
      </c>
      <c r="P81" s="730">
        <f t="shared" si="70"/>
        <v>57610.198828655914</v>
      </c>
      <c r="Q81" s="730">
        <f t="shared" si="72"/>
        <v>2283.0603516381398</v>
      </c>
      <c r="R81" s="730">
        <f t="shared" si="73"/>
        <v>1174894.4841710923</v>
      </c>
      <c r="Z81" s="614"/>
    </row>
    <row r="82" spans="13:26" x14ac:dyDescent="0.2">
      <c r="M82" s="614"/>
      <c r="N82" s="748">
        <f t="shared" si="69"/>
        <v>21</v>
      </c>
      <c r="O82" s="730">
        <f t="shared" si="71"/>
        <v>1174894.4841710923</v>
      </c>
      <c r="P82" s="730">
        <f t="shared" si="70"/>
        <v>57610.198828655914</v>
      </c>
      <c r="Q82" s="730">
        <f t="shared" si="72"/>
        <v>2405.696921267061</v>
      </c>
      <c r="R82" s="730">
        <f t="shared" si="73"/>
        <v>1234910.3799210154</v>
      </c>
      <c r="Z82" s="614"/>
    </row>
    <row r="83" spans="13:26" x14ac:dyDescent="0.2">
      <c r="M83" s="614"/>
      <c r="N83" s="748">
        <f t="shared" si="69"/>
        <v>22</v>
      </c>
      <c r="O83" s="730">
        <f t="shared" si="71"/>
        <v>1234910.3799210154</v>
      </c>
      <c r="P83" s="730">
        <f t="shared" si="70"/>
        <v>57610.198828655914</v>
      </c>
      <c r="Q83" s="730">
        <f t="shared" si="72"/>
        <v>2528.5845997589195</v>
      </c>
      <c r="R83" s="730">
        <f t="shared" si="73"/>
        <v>1295049.1633494303</v>
      </c>
      <c r="Z83" s="614"/>
    </row>
    <row r="84" spans="13:26" x14ac:dyDescent="0.2">
      <c r="M84" s="614"/>
      <c r="N84" s="748">
        <f t="shared" si="69"/>
        <v>23</v>
      </c>
      <c r="O84" s="730">
        <f t="shared" si="71"/>
        <v>1295049.1633494303</v>
      </c>
      <c r="P84" s="730">
        <f t="shared" si="70"/>
        <v>57610.198828655914</v>
      </c>
      <c r="Q84" s="730">
        <f t="shared" si="72"/>
        <v>2651.7239012805835</v>
      </c>
      <c r="R84" s="730">
        <f t="shared" si="73"/>
        <v>1355311.086079367</v>
      </c>
      <c r="Z84" s="614"/>
    </row>
    <row r="85" spans="13:26" x14ac:dyDescent="0.2">
      <c r="M85" s="614"/>
      <c r="N85" s="748">
        <f t="shared" si="69"/>
        <v>24</v>
      </c>
      <c r="O85" s="730">
        <f t="shared" si="71"/>
        <v>1355311.086079367</v>
      </c>
      <c r="P85" s="730">
        <f t="shared" si="70"/>
        <v>57610.198828655914</v>
      </c>
      <c r="Q85" s="730">
        <f t="shared" si="72"/>
        <v>2775.115341051724</v>
      </c>
      <c r="R85" s="730">
        <f t="shared" si="73"/>
        <v>1415696.4002490747</v>
      </c>
      <c r="Z85" s="614"/>
    </row>
    <row r="86" spans="13:26" x14ac:dyDescent="0.2">
      <c r="M86" s="614"/>
      <c r="N86" s="748">
        <f t="shared" si="69"/>
        <v>25</v>
      </c>
      <c r="O86" s="730">
        <f t="shared" si="71"/>
        <v>1415696.4002490747</v>
      </c>
      <c r="P86" s="730">
        <f t="shared" si="70"/>
        <v>57610.198828655914</v>
      </c>
      <c r="Q86" s="730">
        <f t="shared" si="72"/>
        <v>2898.7594353469658</v>
      </c>
      <c r="R86" s="730">
        <f t="shared" si="73"/>
        <v>1476205.3585130777</v>
      </c>
      <c r="Z86" s="614"/>
    </row>
    <row r="87" spans="13:26" x14ac:dyDescent="0.2">
      <c r="M87" s="614"/>
      <c r="N87" s="748">
        <f t="shared" si="69"/>
        <v>26</v>
      </c>
      <c r="O87" s="730">
        <f t="shared" si="71"/>
        <v>1476205.3585130777</v>
      </c>
      <c r="P87" s="730">
        <f t="shared" si="70"/>
        <v>57610.198828655914</v>
      </c>
      <c r="Q87" s="730">
        <f t="shared" si="72"/>
        <v>3022.6567014980524</v>
      </c>
      <c r="R87" s="730">
        <f t="shared" si="73"/>
        <v>1536838.2140432317</v>
      </c>
      <c r="Z87" s="614"/>
    </row>
    <row r="88" spans="13:26" x14ac:dyDescent="0.2">
      <c r="M88" s="614"/>
      <c r="N88" s="748">
        <f t="shared" si="69"/>
        <v>27</v>
      </c>
      <c r="O88" s="730">
        <f t="shared" si="71"/>
        <v>1536838.2140432317</v>
      </c>
      <c r="P88" s="730">
        <f t="shared" si="70"/>
        <v>57610.198828655914</v>
      </c>
      <c r="Q88" s="730">
        <f t="shared" si="72"/>
        <v>3146.8076578960063</v>
      </c>
      <c r="R88" s="730">
        <f t="shared" si="73"/>
        <v>1597595.2205297837</v>
      </c>
      <c r="Z88" s="614"/>
    </row>
    <row r="89" spans="13:26" x14ac:dyDescent="0.2">
      <c r="M89" s="614"/>
      <c r="N89" s="748">
        <f t="shared" si="69"/>
        <v>28</v>
      </c>
      <c r="O89" s="730">
        <f t="shared" si="71"/>
        <v>1597595.2205297837</v>
      </c>
      <c r="P89" s="730">
        <f t="shared" si="70"/>
        <v>57610.198828655914</v>
      </c>
      <c r="Q89" s="730">
        <f t="shared" si="72"/>
        <v>3271.2128239933018</v>
      </c>
      <c r="R89" s="730">
        <f t="shared" si="73"/>
        <v>1658476.632182433</v>
      </c>
      <c r="Z89" s="614"/>
    </row>
    <row r="90" spans="13:26" x14ac:dyDescent="0.2">
      <c r="M90" s="614"/>
      <c r="N90" s="748">
        <f t="shared" si="69"/>
        <v>29</v>
      </c>
      <c r="O90" s="730">
        <f t="shared" si="71"/>
        <v>1658476.632182433</v>
      </c>
      <c r="P90" s="730">
        <f t="shared" si="70"/>
        <v>57610.198828655914</v>
      </c>
      <c r="Q90" s="730">
        <f t="shared" si="72"/>
        <v>3395.8727203060353</v>
      </c>
      <c r="R90" s="730">
        <f t="shared" si="73"/>
        <v>1719482.7037313951</v>
      </c>
      <c r="Z90" s="614"/>
    </row>
    <row r="91" spans="13:26" x14ac:dyDescent="0.2">
      <c r="M91" s="614"/>
      <c r="N91" s="748">
        <f t="shared" si="69"/>
        <v>30</v>
      </c>
      <c r="O91" s="730">
        <f t="shared" si="71"/>
        <v>1719482.7037313951</v>
      </c>
      <c r="P91" s="730">
        <f t="shared" si="70"/>
        <v>57610.198828655914</v>
      </c>
      <c r="Q91" s="730">
        <f t="shared" si="72"/>
        <v>3520.7878684161051</v>
      </c>
      <c r="R91" s="730">
        <f t="shared" si="73"/>
        <v>1780613.6904284672</v>
      </c>
      <c r="Z91" s="614"/>
    </row>
    <row r="92" spans="13:26" x14ac:dyDescent="0.2">
      <c r="M92" s="614"/>
      <c r="N92" s="748">
        <f t="shared" si="69"/>
        <v>31</v>
      </c>
      <c r="O92" s="730">
        <f t="shared" si="71"/>
        <v>1780613.6904284672</v>
      </c>
      <c r="P92" s="730">
        <f t="shared" si="70"/>
        <v>57610.198828655914</v>
      </c>
      <c r="Q92" s="730">
        <f t="shared" si="72"/>
        <v>3645.9587909733928</v>
      </c>
      <c r="R92" s="730">
        <f t="shared" si="73"/>
        <v>1841869.8480480965</v>
      </c>
      <c r="Z92" s="614"/>
    </row>
    <row r="93" spans="13:26" x14ac:dyDescent="0.2">
      <c r="M93" s="614"/>
      <c r="N93" s="748">
        <f t="shared" si="69"/>
        <v>32</v>
      </c>
      <c r="O93" s="730">
        <f t="shared" si="71"/>
        <v>1841869.8480480965</v>
      </c>
      <c r="P93" s="730">
        <f t="shared" si="70"/>
        <v>57610.198828655914</v>
      </c>
      <c r="Q93" s="730">
        <f t="shared" si="72"/>
        <v>3771.3860116979495</v>
      </c>
      <c r="R93" s="730">
        <f t="shared" si="73"/>
        <v>1903251.4328884506</v>
      </c>
      <c r="Z93" s="614"/>
    </row>
    <row r="94" spans="13:26" x14ac:dyDescent="0.2">
      <c r="M94" s="614"/>
      <c r="N94" s="748">
        <f t="shared" si="69"/>
        <v>33</v>
      </c>
      <c r="O94" s="730">
        <f t="shared" si="71"/>
        <v>1903251.4328884506</v>
      </c>
      <c r="P94" s="730">
        <f t="shared" si="70"/>
        <v>57610.198828655914</v>
      </c>
      <c r="Q94" s="730">
        <f t="shared" si="72"/>
        <v>3897.0700553821898</v>
      </c>
      <c r="R94" s="730">
        <f t="shared" si="73"/>
        <v>1964758.7017724887</v>
      </c>
      <c r="Z94" s="614"/>
    </row>
    <row r="95" spans="13:26" x14ac:dyDescent="0.2">
      <c r="M95" s="614"/>
      <c r="N95" s="748">
        <f t="shared" si="69"/>
        <v>34</v>
      </c>
      <c r="O95" s="730">
        <f t="shared" si="71"/>
        <v>1964758.7017724887</v>
      </c>
      <c r="P95" s="730">
        <f t="shared" si="70"/>
        <v>57610.198828655914</v>
      </c>
      <c r="Q95" s="730">
        <f t="shared" si="72"/>
        <v>4023.0114478930836</v>
      </c>
      <c r="R95" s="730">
        <f t="shared" si="73"/>
        <v>2026391.9120490376</v>
      </c>
      <c r="Z95" s="614"/>
    </row>
    <row r="96" spans="13:26" x14ac:dyDescent="0.2">
      <c r="M96" s="614"/>
      <c r="N96" s="748">
        <f t="shared" si="69"/>
        <v>35</v>
      </c>
      <c r="O96" s="730">
        <f t="shared" si="71"/>
        <v>2026391.9120490376</v>
      </c>
      <c r="P96" s="730">
        <f t="shared" si="70"/>
        <v>57610.198828655914</v>
      </c>
      <c r="Q96" s="730">
        <f t="shared" si="72"/>
        <v>4149.2107161743597</v>
      </c>
      <c r="R96" s="730">
        <f t="shared" si="73"/>
        <v>2088151.3215938681</v>
      </c>
      <c r="Z96" s="614"/>
    </row>
    <row r="97" spans="13:26" x14ac:dyDescent="0.2">
      <c r="M97" s="614"/>
      <c r="N97" s="748">
        <f t="shared" si="69"/>
        <v>36</v>
      </c>
      <c r="O97" s="730">
        <f t="shared" si="71"/>
        <v>2088151.3215938681</v>
      </c>
      <c r="P97" s="730">
        <f t="shared" si="70"/>
        <v>57610.198828655914</v>
      </c>
      <c r="Q97" s="730">
        <f t="shared" si="72"/>
        <v>4275.6683882487096</v>
      </c>
      <c r="R97" s="730">
        <f t="shared" si="73"/>
        <v>2150037.1888107727</v>
      </c>
      <c r="Z97" s="614"/>
    </row>
    <row r="98" spans="13:26" x14ac:dyDescent="0.2">
      <c r="M98" s="614"/>
      <c r="N98" s="748">
        <f t="shared" si="69"/>
        <v>37</v>
      </c>
      <c r="O98" s="730">
        <f t="shared" si="71"/>
        <v>2150037.1888107727</v>
      </c>
      <c r="P98" s="730">
        <f t="shared" si="70"/>
        <v>57610.198828655914</v>
      </c>
      <c r="Q98" s="730">
        <f t="shared" si="72"/>
        <v>4402.3849932199946</v>
      </c>
      <c r="R98" s="730">
        <f t="shared" si="73"/>
        <v>2212049.7726326487</v>
      </c>
      <c r="Z98" s="614"/>
    </row>
    <row r="99" spans="13:26" x14ac:dyDescent="0.2">
      <c r="M99" s="614"/>
      <c r="N99" s="748">
        <f t="shared" si="69"/>
        <v>38</v>
      </c>
      <c r="O99" s="730">
        <f t="shared" si="71"/>
        <v>2212049.7726326487</v>
      </c>
      <c r="P99" s="730">
        <f t="shared" si="70"/>
        <v>57610.198828655914</v>
      </c>
      <c r="Q99" s="730">
        <f t="shared" si="72"/>
        <v>4529.3610612754628</v>
      </c>
      <c r="R99" s="730">
        <f t="shared" si="73"/>
        <v>2274189.3325225799</v>
      </c>
      <c r="Z99" s="614"/>
    </row>
    <row r="100" spans="13:26" x14ac:dyDescent="0.2">
      <c r="M100" s="614"/>
      <c r="N100" s="748">
        <f t="shared" si="69"/>
        <v>39</v>
      </c>
      <c r="O100" s="730">
        <f t="shared" si="71"/>
        <v>2274189.3325225799</v>
      </c>
      <c r="P100" s="730">
        <f t="shared" si="70"/>
        <v>57610.198828655914</v>
      </c>
      <c r="Q100" s="730">
        <f t="shared" si="72"/>
        <v>4656.597123687965</v>
      </c>
      <c r="R100" s="730">
        <f t="shared" si="73"/>
        <v>2336456.1284749238</v>
      </c>
      <c r="Z100" s="614"/>
    </row>
    <row r="101" spans="13:26" x14ac:dyDescent="0.2">
      <c r="M101" s="614"/>
      <c r="N101" s="748">
        <f t="shared" si="69"/>
        <v>40</v>
      </c>
      <c r="O101" s="730">
        <f t="shared" si="71"/>
        <v>2336456.1284749238</v>
      </c>
      <c r="P101" s="730">
        <f t="shared" si="70"/>
        <v>57610.198828655914</v>
      </c>
      <c r="Q101" s="730">
        <f t="shared" si="72"/>
        <v>4784.0937128181795</v>
      </c>
      <c r="R101" s="730">
        <f t="shared" si="73"/>
        <v>2398850.4210163979</v>
      </c>
      <c r="Z101" s="614"/>
    </row>
    <row r="102" spans="13:26" x14ac:dyDescent="0.2">
      <c r="M102" s="614"/>
      <c r="N102" s="748">
        <f t="shared" si="69"/>
        <v>41</v>
      </c>
      <c r="O102" s="730">
        <f t="shared" si="71"/>
        <v>2398850.4210163979</v>
      </c>
      <c r="P102" s="730">
        <f t="shared" si="70"/>
        <v>57610.198828655914</v>
      </c>
      <c r="Q102" s="730">
        <f t="shared" si="72"/>
        <v>4911.8513621168404</v>
      </c>
      <c r="R102" s="730">
        <f t="shared" si="73"/>
        <v>2461372.4712071703</v>
      </c>
      <c r="Z102" s="614"/>
    </row>
    <row r="103" spans="13:26" x14ac:dyDescent="0.2">
      <c r="M103" s="614"/>
      <c r="N103" s="748">
        <f t="shared" si="69"/>
        <v>42</v>
      </c>
      <c r="O103" s="730">
        <f t="shared" si="71"/>
        <v>2461372.4712071703</v>
      </c>
      <c r="P103" s="730">
        <f t="shared" si="70"/>
        <v>57610.198828655914</v>
      </c>
      <c r="Q103" s="730">
        <f t="shared" si="72"/>
        <v>5039.8706061269622</v>
      </c>
      <c r="R103" s="730">
        <f t="shared" si="73"/>
        <v>2524022.5406419532</v>
      </c>
      <c r="Z103" s="614"/>
    </row>
    <row r="104" spans="13:26" x14ac:dyDescent="0.2">
      <c r="M104" s="614"/>
      <c r="N104" s="748">
        <f t="shared" si="69"/>
        <v>43</v>
      </c>
      <c r="O104" s="730">
        <f t="shared" si="71"/>
        <v>2524022.5406419532</v>
      </c>
      <c r="P104" s="730">
        <f t="shared" si="70"/>
        <v>57610.198828655914</v>
      </c>
      <c r="Q104" s="730">
        <f t="shared" si="72"/>
        <v>5168.1519804860891</v>
      </c>
      <c r="R104" s="730">
        <f t="shared" si="73"/>
        <v>2586800.8914510952</v>
      </c>
      <c r="Z104" s="614"/>
    </row>
    <row r="105" spans="13:26" x14ac:dyDescent="0.2">
      <c r="M105" s="614"/>
      <c r="N105" s="748">
        <f t="shared" si="69"/>
        <v>44</v>
      </c>
      <c r="O105" s="730">
        <f t="shared" si="71"/>
        <v>2586800.8914510952</v>
      </c>
      <c r="P105" s="730">
        <f t="shared" si="70"/>
        <v>57610.198828655914</v>
      </c>
      <c r="Q105" s="730">
        <f t="shared" si="72"/>
        <v>5296.6960219285229</v>
      </c>
      <c r="R105" s="730">
        <f t="shared" si="73"/>
        <v>2649707.7863016794</v>
      </c>
      <c r="Z105" s="614"/>
    </row>
    <row r="106" spans="13:26" x14ac:dyDescent="0.2">
      <c r="M106" s="614"/>
      <c r="N106" s="748">
        <f t="shared" si="69"/>
        <v>45</v>
      </c>
      <c r="O106" s="730">
        <f t="shared" si="71"/>
        <v>2649707.7863016794</v>
      </c>
      <c r="P106" s="730">
        <f t="shared" si="70"/>
        <v>57610.198828655914</v>
      </c>
      <c r="Q106" s="730">
        <f t="shared" si="72"/>
        <v>5425.503268287579</v>
      </c>
      <c r="R106" s="730">
        <f t="shared" si="73"/>
        <v>2712743.4883986227</v>
      </c>
      <c r="Z106" s="614"/>
    </row>
    <row r="107" spans="13:26" x14ac:dyDescent="0.2">
      <c r="M107" s="614"/>
      <c r="N107" s="748">
        <f t="shared" si="69"/>
        <v>46</v>
      </c>
      <c r="O107" s="730">
        <f t="shared" si="71"/>
        <v>2712743.4883986227</v>
      </c>
      <c r="P107" s="730">
        <f t="shared" si="70"/>
        <v>57610.198828655914</v>
      </c>
      <c r="Q107" s="730">
        <f t="shared" si="72"/>
        <v>5554.5742584978289</v>
      </c>
      <c r="R107" s="730">
        <f t="shared" si="73"/>
        <v>2775908.2614857764</v>
      </c>
      <c r="Z107" s="614"/>
    </row>
    <row r="108" spans="13:26" x14ac:dyDescent="0.2">
      <c r="M108" s="614"/>
      <c r="N108" s="748">
        <f t="shared" si="69"/>
        <v>47</v>
      </c>
      <c r="O108" s="730">
        <f t="shared" si="71"/>
        <v>2775908.2614857764</v>
      </c>
      <c r="P108" s="730">
        <f t="shared" si="70"/>
        <v>57610.198828655914</v>
      </c>
      <c r="Q108" s="730">
        <f t="shared" si="72"/>
        <v>5683.9095325973622</v>
      </c>
      <c r="R108" s="730">
        <f t="shared" si="73"/>
        <v>2839202.3698470294</v>
      </c>
      <c r="Z108" s="614"/>
    </row>
    <row r="109" spans="13:26" x14ac:dyDescent="0.2">
      <c r="M109" s="614"/>
      <c r="N109" s="748">
        <f t="shared" si="69"/>
        <v>48</v>
      </c>
      <c r="O109" s="730">
        <f t="shared" si="71"/>
        <v>2839202.3698470294</v>
      </c>
      <c r="P109" s="730">
        <f t="shared" si="70"/>
        <v>57610.198828655914</v>
      </c>
      <c r="Q109" s="730">
        <f t="shared" si="72"/>
        <v>5813.5096317300404</v>
      </c>
      <c r="R109" s="730">
        <f t="shared" si="73"/>
        <v>2902626.0783074154</v>
      </c>
      <c r="Z109" s="614"/>
    </row>
    <row r="110" spans="13:26" x14ac:dyDescent="0.2">
      <c r="M110" s="614"/>
      <c r="N110" s="748">
        <f t="shared" si="69"/>
        <v>49</v>
      </c>
      <c r="O110" s="730">
        <f t="shared" si="71"/>
        <v>2902626.0783074154</v>
      </c>
      <c r="P110" s="730">
        <f t="shared" si="70"/>
        <v>57610.198828655914</v>
      </c>
      <c r="Q110" s="730">
        <f t="shared" si="72"/>
        <v>5943.3750981477642</v>
      </c>
      <c r="R110" s="730">
        <f t="shared" si="73"/>
        <v>2966179.652234219</v>
      </c>
      <c r="Z110" s="614"/>
    </row>
    <row r="111" spans="13:26" x14ac:dyDescent="0.2">
      <c r="M111" s="614"/>
      <c r="N111" s="748">
        <f t="shared" si="69"/>
        <v>50</v>
      </c>
      <c r="O111" s="730">
        <f t="shared" si="71"/>
        <v>2966179.652234219</v>
      </c>
      <c r="P111" s="730">
        <f t="shared" si="70"/>
        <v>57610.198828655914</v>
      </c>
      <c r="Q111" s="730">
        <f t="shared" si="72"/>
        <v>6073.506475212741</v>
      </c>
      <c r="R111" s="730">
        <f t="shared" si="73"/>
        <v>3029863.3575380873</v>
      </c>
      <c r="Z111" s="614"/>
    </row>
    <row r="112" spans="13:26" x14ac:dyDescent="0.2">
      <c r="M112" s="614"/>
      <c r="N112" s="748">
        <f t="shared" si="69"/>
        <v>51</v>
      </c>
      <c r="O112" s="730">
        <f t="shared" si="71"/>
        <v>3029863.3575380873</v>
      </c>
      <c r="P112" s="730">
        <f t="shared" si="70"/>
        <v>57610.198828655914</v>
      </c>
      <c r="Q112" s="730">
        <f t="shared" si="72"/>
        <v>6203.9043073997591</v>
      </c>
      <c r="R112" s="730">
        <f t="shared" si="73"/>
        <v>3093677.4606741429</v>
      </c>
      <c r="Z112" s="614"/>
    </row>
    <row r="113" spans="13:26" x14ac:dyDescent="0.2">
      <c r="M113" s="614"/>
      <c r="N113" s="748">
        <f t="shared" si="69"/>
        <v>52</v>
      </c>
      <c r="O113" s="730">
        <f t="shared" si="71"/>
        <v>3093677.4606741429</v>
      </c>
      <c r="P113" s="730">
        <f t="shared" si="70"/>
        <v>57610.198828655914</v>
      </c>
      <c r="Q113" s="730">
        <f t="shared" si="72"/>
        <v>6334.5691402984658</v>
      </c>
      <c r="R113" s="730">
        <f t="shared" si="73"/>
        <v>3157622.228643097</v>
      </c>
      <c r="Z113" s="614"/>
    </row>
    <row r="114" spans="13:26" x14ac:dyDescent="0.2">
      <c r="M114" s="614"/>
      <c r="N114" s="748">
        <f t="shared" si="69"/>
        <v>53</v>
      </c>
      <c r="O114" s="730">
        <f t="shared" si="71"/>
        <v>3157622.228643097</v>
      </c>
      <c r="P114" s="730">
        <f t="shared" si="70"/>
        <v>57610.198828655914</v>
      </c>
      <c r="Q114" s="730">
        <f t="shared" si="72"/>
        <v>6465.5015206156477</v>
      </c>
      <c r="R114" s="730">
        <f t="shared" si="73"/>
        <v>3221697.9289923683</v>
      </c>
      <c r="Z114" s="614"/>
    </row>
    <row r="115" spans="13:26" x14ac:dyDescent="0.2">
      <c r="M115" s="614"/>
      <c r="N115" s="748">
        <f t="shared" si="69"/>
        <v>54</v>
      </c>
      <c r="O115" s="730">
        <f t="shared" si="71"/>
        <v>3221697.9289923683</v>
      </c>
      <c r="P115" s="730">
        <f t="shared" si="70"/>
        <v>57610.198828655914</v>
      </c>
      <c r="Q115" s="730">
        <f t="shared" si="72"/>
        <v>6596.7019961775241</v>
      </c>
      <c r="R115" s="730">
        <f t="shared" si="73"/>
        <v>3285904.8298172015</v>
      </c>
      <c r="Z115" s="614"/>
    </row>
    <row r="116" spans="13:26" x14ac:dyDescent="0.2">
      <c r="M116" s="614"/>
      <c r="N116" s="748">
        <f t="shared" si="69"/>
        <v>55</v>
      </c>
      <c r="O116" s="730">
        <f t="shared" si="71"/>
        <v>3285904.8298172015</v>
      </c>
      <c r="P116" s="730">
        <f t="shared" si="70"/>
        <v>57610.198828655914</v>
      </c>
      <c r="Q116" s="730">
        <f t="shared" si="72"/>
        <v>6728.171115932033</v>
      </c>
      <c r="R116" s="730">
        <f t="shared" si="73"/>
        <v>3350243.1997617893</v>
      </c>
      <c r="Z116" s="614"/>
    </row>
    <row r="117" spans="13:26" x14ac:dyDescent="0.2">
      <c r="M117" s="614"/>
      <c r="N117" s="748">
        <f t="shared" si="69"/>
        <v>56</v>
      </c>
      <c r="O117" s="730">
        <f t="shared" si="71"/>
        <v>3350243.1997617893</v>
      </c>
      <c r="P117" s="730">
        <f t="shared" si="70"/>
        <v>57610.198828655914</v>
      </c>
      <c r="Q117" s="730">
        <f t="shared" si="72"/>
        <v>6859.9094299511298</v>
      </c>
      <c r="R117" s="730">
        <f t="shared" si="73"/>
        <v>3414713.3080203962</v>
      </c>
      <c r="Z117" s="614"/>
    </row>
    <row r="118" spans="13:26" x14ac:dyDescent="0.2">
      <c r="M118" s="614"/>
      <c r="N118" s="748">
        <f t="shared" si="69"/>
        <v>57</v>
      </c>
      <c r="O118" s="730">
        <f t="shared" si="71"/>
        <v>3414713.3080203962</v>
      </c>
      <c r="P118" s="730">
        <f t="shared" si="70"/>
        <v>57610.198828655914</v>
      </c>
      <c r="Q118" s="730">
        <f t="shared" si="72"/>
        <v>6991.9174894330899</v>
      </c>
      <c r="R118" s="730">
        <f t="shared" si="73"/>
        <v>3479315.4243384851</v>
      </c>
      <c r="Z118" s="614"/>
    </row>
    <row r="119" spans="13:26" x14ac:dyDescent="0.2">
      <c r="M119" s="614"/>
      <c r="N119" s="748">
        <f t="shared" si="69"/>
        <v>58</v>
      </c>
      <c r="O119" s="730">
        <f t="shared" si="71"/>
        <v>3479315.4243384851</v>
      </c>
      <c r="P119" s="730">
        <f t="shared" si="70"/>
        <v>57610.198828655914</v>
      </c>
      <c r="Q119" s="730">
        <f t="shared" si="72"/>
        <v>7124.1958467048153</v>
      </c>
      <c r="R119" s="730">
        <f t="shared" si="73"/>
        <v>3544049.8190138456</v>
      </c>
      <c r="Z119" s="614"/>
    </row>
    <row r="120" spans="13:26" x14ac:dyDescent="0.2">
      <c r="M120" s="614"/>
      <c r="N120" s="748">
        <f t="shared" si="69"/>
        <v>59</v>
      </c>
      <c r="O120" s="730">
        <f t="shared" si="71"/>
        <v>3544049.8190138456</v>
      </c>
      <c r="P120" s="730">
        <f t="shared" si="70"/>
        <v>57610.198828655914</v>
      </c>
      <c r="Q120" s="730">
        <f t="shared" si="72"/>
        <v>7256.7450552241426</v>
      </c>
      <c r="R120" s="730">
        <f t="shared" si="73"/>
        <v>3608916.7628977257</v>
      </c>
      <c r="Z120" s="614"/>
    </row>
    <row r="121" spans="13:26" x14ac:dyDescent="0.2">
      <c r="M121" s="614"/>
      <c r="N121" s="748">
        <f t="shared" si="69"/>
        <v>60</v>
      </c>
      <c r="O121" s="730">
        <f t="shared" si="71"/>
        <v>3608916.7628977257</v>
      </c>
      <c r="P121" s="730">
        <f t="shared" si="70"/>
        <v>57610.198828655914</v>
      </c>
      <c r="Q121" s="730">
        <f t="shared" si="72"/>
        <v>7389.5656695821626</v>
      </c>
      <c r="R121" s="730">
        <f t="shared" si="73"/>
        <v>3673916.5273959637</v>
      </c>
      <c r="Z121" s="614"/>
    </row>
    <row r="122" spans="13:26" x14ac:dyDescent="0.2">
      <c r="M122" s="614"/>
      <c r="N122" s="748">
        <f t="shared" si="69"/>
        <v>61</v>
      </c>
      <c r="O122" s="730">
        <f t="shared" si="71"/>
        <v>3673916.5273959637</v>
      </c>
      <c r="P122" s="730">
        <f t="shared" si="70"/>
        <v>57610.198828655914</v>
      </c>
      <c r="Q122" s="730">
        <f t="shared" si="72"/>
        <v>7522.6582455055368</v>
      </c>
      <c r="R122" s="730">
        <f t="shared" si="73"/>
        <v>3739049.3844701252</v>
      </c>
      <c r="Z122" s="614"/>
    </row>
    <row r="123" spans="13:26" x14ac:dyDescent="0.2">
      <c r="M123" s="614"/>
      <c r="N123" s="748">
        <f t="shared" si="69"/>
        <v>62</v>
      </c>
      <c r="O123" s="730">
        <f t="shared" si="71"/>
        <v>3739049.3844701252</v>
      </c>
      <c r="P123" s="730">
        <f t="shared" si="70"/>
        <v>57610.198828655914</v>
      </c>
      <c r="Q123" s="730">
        <f t="shared" si="72"/>
        <v>7656.0233398588271</v>
      </c>
      <c r="R123" s="730">
        <f t="shared" si="73"/>
        <v>3804315.6066386397</v>
      </c>
      <c r="Z123" s="614"/>
    </row>
    <row r="124" spans="13:26" x14ac:dyDescent="0.2">
      <c r="M124" s="614"/>
      <c r="N124" s="748">
        <f t="shared" si="69"/>
        <v>63</v>
      </c>
      <c r="O124" s="730">
        <f t="shared" si="71"/>
        <v>3804315.6066386397</v>
      </c>
      <c r="P124" s="730">
        <f t="shared" si="70"/>
        <v>57610.198828655914</v>
      </c>
      <c r="Q124" s="730">
        <f t="shared" si="72"/>
        <v>7789.6615106468207</v>
      </c>
      <c r="R124" s="730">
        <f t="shared" si="73"/>
        <v>3869715.4669779423</v>
      </c>
      <c r="Z124" s="614"/>
    </row>
    <row r="125" spans="13:26" x14ac:dyDescent="0.2">
      <c r="M125" s="614"/>
      <c r="N125" s="748">
        <f t="shared" si="69"/>
        <v>64</v>
      </c>
      <c r="O125" s="730">
        <f t="shared" si="71"/>
        <v>3869715.4669779423</v>
      </c>
      <c r="P125" s="730">
        <f t="shared" si="70"/>
        <v>57610.198828655914</v>
      </c>
      <c r="Q125" s="730">
        <f t="shared" si="72"/>
        <v>7923.5733170168678</v>
      </c>
      <c r="R125" s="730">
        <f t="shared" si="73"/>
        <v>3935249.239123615</v>
      </c>
      <c r="Z125" s="614"/>
    </row>
    <row r="126" spans="13:26" x14ac:dyDescent="0.2">
      <c r="M126" s="614"/>
      <c r="N126" s="748">
        <f t="shared" si="69"/>
        <v>65</v>
      </c>
      <c r="O126" s="730">
        <f t="shared" si="71"/>
        <v>3935249.239123615</v>
      </c>
      <c r="P126" s="730">
        <f t="shared" si="70"/>
        <v>57610.198828655914</v>
      </c>
      <c r="Q126" s="730">
        <f t="shared" si="72"/>
        <v>8057.7593192612221</v>
      </c>
      <c r="R126" s="730">
        <f t="shared" si="73"/>
        <v>4000917.1972715319</v>
      </c>
      <c r="Z126" s="614"/>
    </row>
    <row r="127" spans="13:26" x14ac:dyDescent="0.2">
      <c r="M127" s="614"/>
      <c r="N127" s="748">
        <f t="shared" si="69"/>
        <v>66</v>
      </c>
      <c r="O127" s="730">
        <f t="shared" si="71"/>
        <v>4000917.1972715319</v>
      </c>
      <c r="P127" s="730">
        <f t="shared" si="70"/>
        <v>57610.198828655914</v>
      </c>
      <c r="Q127" s="730">
        <f t="shared" si="72"/>
        <v>8192.2200788193823</v>
      </c>
      <c r="R127" s="730">
        <f t="shared" si="73"/>
        <v>4066719.6161790071</v>
      </c>
      <c r="Z127" s="614"/>
    </row>
    <row r="128" spans="13:26" x14ac:dyDescent="0.2">
      <c r="M128" s="614"/>
      <c r="N128" s="748">
        <f t="shared" ref="N128:N191" si="74">N127+1</f>
        <v>67</v>
      </c>
      <c r="O128" s="730">
        <f t="shared" si="71"/>
        <v>4066719.6161790071</v>
      </c>
      <c r="P128" s="730">
        <f t="shared" ref="P128:P191" si="75">P127</f>
        <v>57610.198828655914</v>
      </c>
      <c r="Q128" s="730">
        <f t="shared" si="72"/>
        <v>8326.9561582804436</v>
      </c>
      <c r="R128" s="730">
        <f t="shared" si="73"/>
        <v>4132656.7711659432</v>
      </c>
      <c r="Z128" s="614"/>
    </row>
    <row r="129" spans="13:26" x14ac:dyDescent="0.2">
      <c r="M129" s="614"/>
      <c r="N129" s="748">
        <f t="shared" si="74"/>
        <v>68</v>
      </c>
      <c r="O129" s="730">
        <f t="shared" ref="O129:O192" si="76">R128</f>
        <v>4132656.7711659432</v>
      </c>
      <c r="P129" s="730">
        <f t="shared" si="75"/>
        <v>57610.198828655914</v>
      </c>
      <c r="Q129" s="730">
        <f t="shared" ref="Q129:Q192" si="77">O129*$P$56</f>
        <v>8461.9681213854492</v>
      </c>
      <c r="R129" s="730">
        <f t="shared" ref="R129:R192" si="78">O129+P129+Q129</f>
        <v>4198728.9381159842</v>
      </c>
      <c r="Z129" s="614"/>
    </row>
    <row r="130" spans="13:26" x14ac:dyDescent="0.2">
      <c r="M130" s="614"/>
      <c r="N130" s="748">
        <f t="shared" si="74"/>
        <v>69</v>
      </c>
      <c r="O130" s="730">
        <f t="shared" si="76"/>
        <v>4198728.9381159842</v>
      </c>
      <c r="P130" s="730">
        <f t="shared" si="75"/>
        <v>57610.198828655914</v>
      </c>
      <c r="Q130" s="730">
        <f t="shared" si="77"/>
        <v>8597.2565330297493</v>
      </c>
      <c r="R130" s="730">
        <f t="shared" si="78"/>
        <v>4264936.3934776699</v>
      </c>
      <c r="Z130" s="614"/>
    </row>
    <row r="131" spans="13:26" x14ac:dyDescent="0.2">
      <c r="M131" s="614"/>
      <c r="N131" s="748">
        <f t="shared" si="74"/>
        <v>70</v>
      </c>
      <c r="O131" s="730">
        <f t="shared" si="76"/>
        <v>4264936.3934776699</v>
      </c>
      <c r="P131" s="730">
        <f t="shared" si="75"/>
        <v>57610.198828655914</v>
      </c>
      <c r="Q131" s="730">
        <f t="shared" si="77"/>
        <v>8732.8219592653695</v>
      </c>
      <c r="R131" s="730">
        <f t="shared" si="78"/>
        <v>4331279.4142655917</v>
      </c>
      <c r="Z131" s="614"/>
    </row>
    <row r="132" spans="13:26" x14ac:dyDescent="0.2">
      <c r="M132" s="614"/>
      <c r="N132" s="748">
        <f t="shared" si="74"/>
        <v>71</v>
      </c>
      <c r="O132" s="730">
        <f t="shared" si="76"/>
        <v>4331279.4142655917</v>
      </c>
      <c r="P132" s="730">
        <f t="shared" si="75"/>
        <v>57610.198828655914</v>
      </c>
      <c r="Q132" s="730">
        <f t="shared" si="77"/>
        <v>8868.6649673033735</v>
      </c>
      <c r="R132" s="730">
        <f t="shared" si="78"/>
        <v>4397758.278061551</v>
      </c>
      <c r="Z132" s="614"/>
    </row>
    <row r="133" spans="13:26" x14ac:dyDescent="0.2">
      <c r="M133" s="614"/>
      <c r="N133" s="748">
        <f t="shared" si="74"/>
        <v>72</v>
      </c>
      <c r="O133" s="730">
        <f t="shared" si="76"/>
        <v>4397758.278061551</v>
      </c>
      <c r="P133" s="730">
        <f t="shared" si="75"/>
        <v>57610.198828655914</v>
      </c>
      <c r="Q133" s="730">
        <f t="shared" si="77"/>
        <v>9004.7861255162352</v>
      </c>
      <c r="R133" s="730">
        <f t="shared" si="78"/>
        <v>4464373.2630157238</v>
      </c>
      <c r="Z133" s="614"/>
    </row>
    <row r="134" spans="13:26" x14ac:dyDescent="0.2">
      <c r="M134" s="614"/>
      <c r="N134" s="748">
        <f t="shared" si="74"/>
        <v>73</v>
      </c>
      <c r="O134" s="730">
        <f t="shared" si="76"/>
        <v>4464373.2630157238</v>
      </c>
      <c r="P134" s="730">
        <f t="shared" si="75"/>
        <v>57610.198828655914</v>
      </c>
      <c r="Q134" s="730">
        <f t="shared" si="77"/>
        <v>9141.1860034402234</v>
      </c>
      <c r="R134" s="730">
        <f t="shared" si="78"/>
        <v>4531124.6478478201</v>
      </c>
      <c r="Z134" s="614"/>
    </row>
    <row r="135" spans="13:26" x14ac:dyDescent="0.2">
      <c r="M135" s="614"/>
      <c r="N135" s="748">
        <f t="shared" si="74"/>
        <v>74</v>
      </c>
      <c r="O135" s="730">
        <f t="shared" si="76"/>
        <v>4531124.6478478201</v>
      </c>
      <c r="P135" s="730">
        <f t="shared" si="75"/>
        <v>57610.198828655914</v>
      </c>
      <c r="Q135" s="730">
        <f t="shared" si="77"/>
        <v>9277.8651717777793</v>
      </c>
      <c r="R135" s="730">
        <f t="shared" si="78"/>
        <v>4598012.7118482543</v>
      </c>
      <c r="Z135" s="614"/>
    </row>
    <row r="136" spans="13:26" x14ac:dyDescent="0.2">
      <c r="M136" s="614"/>
      <c r="N136" s="748">
        <f t="shared" si="74"/>
        <v>75</v>
      </c>
      <c r="O136" s="730">
        <f t="shared" si="76"/>
        <v>4598012.7118482543</v>
      </c>
      <c r="P136" s="730">
        <f t="shared" si="75"/>
        <v>57610.198828655914</v>
      </c>
      <c r="Q136" s="730">
        <f t="shared" si="77"/>
        <v>9414.8242023999082</v>
      </c>
      <c r="R136" s="730">
        <f t="shared" si="78"/>
        <v>4665037.7348793102</v>
      </c>
      <c r="Z136" s="614"/>
    </row>
    <row r="137" spans="13:26" x14ac:dyDescent="0.2">
      <c r="M137" s="614"/>
      <c r="N137" s="748">
        <f t="shared" si="74"/>
        <v>76</v>
      </c>
      <c r="O137" s="730">
        <f t="shared" si="76"/>
        <v>4665037.7348793102</v>
      </c>
      <c r="P137" s="730">
        <f t="shared" si="75"/>
        <v>57610.198828655914</v>
      </c>
      <c r="Q137" s="730">
        <f t="shared" si="77"/>
        <v>9552.0636683485664</v>
      </c>
      <c r="R137" s="730">
        <f t="shared" si="78"/>
        <v>4732199.9973763153</v>
      </c>
      <c r="Z137" s="614"/>
    </row>
    <row r="138" spans="13:26" x14ac:dyDescent="0.2">
      <c r="M138" s="614"/>
      <c r="N138" s="748">
        <f t="shared" si="74"/>
        <v>77</v>
      </c>
      <c r="O138" s="730">
        <f t="shared" si="76"/>
        <v>4732199.9973763153</v>
      </c>
      <c r="P138" s="730">
        <f t="shared" si="75"/>
        <v>57610.198828655914</v>
      </c>
      <c r="Q138" s="730">
        <f t="shared" si="77"/>
        <v>9689.5841438390671</v>
      </c>
      <c r="R138" s="730">
        <f t="shared" si="78"/>
        <v>4799499.7803488104</v>
      </c>
      <c r="Z138" s="614"/>
    </row>
    <row r="139" spans="13:26" x14ac:dyDescent="0.2">
      <c r="M139" s="614"/>
      <c r="N139" s="748">
        <f t="shared" si="74"/>
        <v>78</v>
      </c>
      <c r="O139" s="730">
        <f t="shared" si="76"/>
        <v>4799499.7803488104</v>
      </c>
      <c r="P139" s="730">
        <f t="shared" si="75"/>
        <v>57610.198828655914</v>
      </c>
      <c r="Q139" s="730">
        <f t="shared" si="77"/>
        <v>9827.3862042624751</v>
      </c>
      <c r="R139" s="730">
        <f t="shared" si="78"/>
        <v>4866937.3653817289</v>
      </c>
      <c r="Z139" s="614"/>
    </row>
    <row r="140" spans="13:26" x14ac:dyDescent="0.2">
      <c r="M140" s="614"/>
      <c r="N140" s="748">
        <f t="shared" si="74"/>
        <v>79</v>
      </c>
      <c r="O140" s="730">
        <f t="shared" si="76"/>
        <v>4866937.3653817289</v>
      </c>
      <c r="P140" s="730">
        <f t="shared" si="75"/>
        <v>57610.198828655914</v>
      </c>
      <c r="Q140" s="730">
        <f t="shared" si="77"/>
        <v>9965.4704261880179</v>
      </c>
      <c r="R140" s="730">
        <f t="shared" si="78"/>
        <v>4934513.0346365729</v>
      </c>
      <c r="Z140" s="614"/>
    </row>
    <row r="141" spans="13:26" x14ac:dyDescent="0.2">
      <c r="M141" s="614"/>
      <c r="N141" s="748">
        <f t="shared" si="74"/>
        <v>80</v>
      </c>
      <c r="O141" s="730">
        <f t="shared" si="76"/>
        <v>4934513.0346365729</v>
      </c>
      <c r="P141" s="730">
        <f t="shared" si="75"/>
        <v>57610.198828655914</v>
      </c>
      <c r="Q141" s="730">
        <f t="shared" si="77"/>
        <v>10103.8373873655</v>
      </c>
      <c r="R141" s="730">
        <f t="shared" si="78"/>
        <v>5002227.0708525945</v>
      </c>
      <c r="Z141" s="614"/>
    </row>
    <row r="142" spans="13:26" x14ac:dyDescent="0.2">
      <c r="M142" s="614"/>
      <c r="N142" s="748">
        <f t="shared" si="74"/>
        <v>81</v>
      </c>
      <c r="O142" s="730">
        <f t="shared" si="76"/>
        <v>5002227.0708525945</v>
      </c>
      <c r="P142" s="730">
        <f t="shared" si="75"/>
        <v>57610.198828655914</v>
      </c>
      <c r="Q142" s="730">
        <f t="shared" si="77"/>
        <v>10242.487666727717</v>
      </c>
      <c r="R142" s="730">
        <f t="shared" si="78"/>
        <v>5070079.7573479787</v>
      </c>
      <c r="Z142" s="614"/>
    </row>
    <row r="143" spans="13:26" x14ac:dyDescent="0.2">
      <c r="M143" s="614"/>
      <c r="N143" s="748">
        <f t="shared" si="74"/>
        <v>82</v>
      </c>
      <c r="O143" s="730">
        <f t="shared" si="76"/>
        <v>5070079.7573479787</v>
      </c>
      <c r="P143" s="730">
        <f t="shared" si="75"/>
        <v>57610.198828655914</v>
      </c>
      <c r="Q143" s="730">
        <f t="shared" si="77"/>
        <v>10381.421844392878</v>
      </c>
      <c r="R143" s="730">
        <f t="shared" si="78"/>
        <v>5138071.3780210279</v>
      </c>
      <c r="Z143" s="614"/>
    </row>
    <row r="144" spans="13:26" x14ac:dyDescent="0.2">
      <c r="M144" s="614"/>
      <c r="N144" s="748">
        <f t="shared" si="74"/>
        <v>83</v>
      </c>
      <c r="O144" s="730">
        <f t="shared" si="76"/>
        <v>5138071.3780210279</v>
      </c>
      <c r="P144" s="730">
        <f t="shared" si="75"/>
        <v>57610.198828655914</v>
      </c>
      <c r="Q144" s="730">
        <f t="shared" si="77"/>
        <v>10520.640501667036</v>
      </c>
      <c r="R144" s="730">
        <f t="shared" si="78"/>
        <v>5206202.2173513509</v>
      </c>
      <c r="Z144" s="614"/>
    </row>
    <row r="145" spans="13:26" x14ac:dyDescent="0.2">
      <c r="M145" s="614"/>
      <c r="N145" s="748">
        <f t="shared" si="74"/>
        <v>84</v>
      </c>
      <c r="O145" s="730">
        <f t="shared" si="76"/>
        <v>5206202.2173513509</v>
      </c>
      <c r="P145" s="730">
        <f t="shared" si="75"/>
        <v>57610.198828655914</v>
      </c>
      <c r="Q145" s="730">
        <f t="shared" si="77"/>
        <v>10660.144221046512</v>
      </c>
      <c r="R145" s="730">
        <f t="shared" si="78"/>
        <v>5274472.5604010541</v>
      </c>
      <c r="Z145" s="614"/>
    </row>
    <row r="146" spans="13:26" x14ac:dyDescent="0.2">
      <c r="M146" s="614"/>
      <c r="N146" s="748">
        <f t="shared" si="74"/>
        <v>85</v>
      </c>
      <c r="O146" s="730">
        <f t="shared" si="76"/>
        <v>5274472.5604010541</v>
      </c>
      <c r="P146" s="730">
        <f t="shared" si="75"/>
        <v>57610.198828655914</v>
      </c>
      <c r="Q146" s="730">
        <f t="shared" si="77"/>
        <v>10799.933586220346</v>
      </c>
      <c r="R146" s="730">
        <f t="shared" si="78"/>
        <v>5342882.6928159306</v>
      </c>
      <c r="Z146" s="614"/>
    </row>
    <row r="147" spans="13:26" x14ac:dyDescent="0.2">
      <c r="M147" s="614"/>
      <c r="N147" s="748">
        <f t="shared" si="74"/>
        <v>86</v>
      </c>
      <c r="O147" s="730">
        <f t="shared" si="76"/>
        <v>5342882.6928159306</v>
      </c>
      <c r="P147" s="730">
        <f t="shared" si="75"/>
        <v>57610.198828655914</v>
      </c>
      <c r="Q147" s="730">
        <f t="shared" si="77"/>
        <v>10940.009182072727</v>
      </c>
      <c r="R147" s="730">
        <f t="shared" si="78"/>
        <v>5411432.90082666</v>
      </c>
      <c r="Z147" s="614"/>
    </row>
    <row r="148" spans="13:26" x14ac:dyDescent="0.2">
      <c r="M148" s="614"/>
      <c r="N148" s="748">
        <f t="shared" si="74"/>
        <v>87</v>
      </c>
      <c r="O148" s="730">
        <f t="shared" si="76"/>
        <v>5411432.90082666</v>
      </c>
      <c r="P148" s="730">
        <f t="shared" si="75"/>
        <v>57610.198828655914</v>
      </c>
      <c r="Q148" s="730">
        <f t="shared" si="77"/>
        <v>11080.371594685445</v>
      </c>
      <c r="R148" s="730">
        <f t="shared" si="78"/>
        <v>5480123.4712500013</v>
      </c>
      <c r="Z148" s="614"/>
    </row>
    <row r="149" spans="13:26" x14ac:dyDescent="0.2">
      <c r="M149" s="614"/>
      <c r="N149" s="748">
        <f t="shared" si="74"/>
        <v>88</v>
      </c>
      <c r="O149" s="730">
        <f t="shared" si="76"/>
        <v>5480123.4712500013</v>
      </c>
      <c r="P149" s="730">
        <f t="shared" si="75"/>
        <v>57610.198828655914</v>
      </c>
      <c r="Q149" s="730">
        <f t="shared" si="77"/>
        <v>11221.021411340338</v>
      </c>
      <c r="R149" s="730">
        <f t="shared" si="78"/>
        <v>5548954.6914899983</v>
      </c>
      <c r="Z149" s="614"/>
    </row>
    <row r="150" spans="13:26" x14ac:dyDescent="0.2">
      <c r="M150" s="614"/>
      <c r="N150" s="748">
        <f t="shared" si="74"/>
        <v>89</v>
      </c>
      <c r="O150" s="730">
        <f t="shared" si="76"/>
        <v>5548954.6914899983</v>
      </c>
      <c r="P150" s="730">
        <f t="shared" si="75"/>
        <v>57610.198828655914</v>
      </c>
      <c r="Q150" s="730">
        <f t="shared" si="77"/>
        <v>11361.959220521763</v>
      </c>
      <c r="R150" s="730">
        <f t="shared" si="78"/>
        <v>5617926.8495391766</v>
      </c>
      <c r="Z150" s="614"/>
    </row>
    <row r="151" spans="13:26" x14ac:dyDescent="0.2">
      <c r="M151" s="614"/>
      <c r="N151" s="748">
        <f t="shared" si="74"/>
        <v>90</v>
      </c>
      <c r="O151" s="730">
        <f t="shared" si="76"/>
        <v>5617926.8495391766</v>
      </c>
      <c r="P151" s="730">
        <f t="shared" si="75"/>
        <v>57610.198828655914</v>
      </c>
      <c r="Q151" s="730">
        <f t="shared" si="77"/>
        <v>11503.185611919045</v>
      </c>
      <c r="R151" s="730">
        <f t="shared" si="78"/>
        <v>5687040.2339797523</v>
      </c>
      <c r="Z151" s="614"/>
    </row>
    <row r="152" spans="13:26" x14ac:dyDescent="0.2">
      <c r="M152" s="614"/>
      <c r="N152" s="748">
        <f t="shared" si="74"/>
        <v>91</v>
      </c>
      <c r="O152" s="730">
        <f t="shared" si="76"/>
        <v>5687040.2339797523</v>
      </c>
      <c r="P152" s="730">
        <f t="shared" si="75"/>
        <v>57610.198828655914</v>
      </c>
      <c r="Q152" s="730">
        <f t="shared" si="77"/>
        <v>11644.701176428945</v>
      </c>
      <c r="R152" s="730">
        <f t="shared" si="78"/>
        <v>5756295.1339848377</v>
      </c>
      <c r="Z152" s="614"/>
    </row>
    <row r="153" spans="13:26" x14ac:dyDescent="0.2">
      <c r="M153" s="614"/>
      <c r="N153" s="748">
        <f t="shared" si="74"/>
        <v>92</v>
      </c>
      <c r="O153" s="730">
        <f t="shared" si="76"/>
        <v>5756295.1339848377</v>
      </c>
      <c r="P153" s="730">
        <f t="shared" si="75"/>
        <v>57610.198828655914</v>
      </c>
      <c r="Q153" s="730">
        <f t="shared" si="77"/>
        <v>11786.506506158139</v>
      </c>
      <c r="R153" s="730">
        <f t="shared" si="78"/>
        <v>5825691.8393196519</v>
      </c>
      <c r="Z153" s="614"/>
    </row>
    <row r="154" spans="13:26" x14ac:dyDescent="0.2">
      <c r="M154" s="614"/>
      <c r="N154" s="748">
        <f t="shared" si="74"/>
        <v>93</v>
      </c>
      <c r="O154" s="730">
        <f t="shared" si="76"/>
        <v>5825691.8393196519</v>
      </c>
      <c r="P154" s="730">
        <f t="shared" si="75"/>
        <v>57610.198828655914</v>
      </c>
      <c r="Q154" s="730">
        <f t="shared" si="77"/>
        <v>11928.602194425688</v>
      </c>
      <c r="R154" s="730">
        <f t="shared" si="78"/>
        <v>5895230.6403427338</v>
      </c>
      <c r="Z154" s="614"/>
    </row>
    <row r="155" spans="13:26" x14ac:dyDescent="0.2">
      <c r="M155" s="614"/>
      <c r="N155" s="748">
        <f t="shared" si="74"/>
        <v>94</v>
      </c>
      <c r="O155" s="730">
        <f t="shared" si="76"/>
        <v>5895230.6403427338</v>
      </c>
      <c r="P155" s="730">
        <f t="shared" si="75"/>
        <v>57610.198828655914</v>
      </c>
      <c r="Q155" s="730">
        <f t="shared" si="77"/>
        <v>12070.988835765533</v>
      </c>
      <c r="R155" s="730">
        <f t="shared" si="78"/>
        <v>5964911.828007156</v>
      </c>
      <c r="Z155" s="614"/>
    </row>
    <row r="156" spans="13:26" x14ac:dyDescent="0.2">
      <c r="M156" s="614"/>
      <c r="N156" s="748">
        <f t="shared" si="74"/>
        <v>95</v>
      </c>
      <c r="O156" s="730">
        <f t="shared" si="76"/>
        <v>5964911.828007156</v>
      </c>
      <c r="P156" s="730">
        <f t="shared" si="75"/>
        <v>57610.198828655914</v>
      </c>
      <c r="Q156" s="730">
        <f t="shared" si="77"/>
        <v>12213.667025928968</v>
      </c>
      <c r="R156" s="730">
        <f t="shared" si="78"/>
        <v>6034735.6938617416</v>
      </c>
      <c r="Z156" s="614"/>
    </row>
    <row r="157" spans="13:26" x14ac:dyDescent="0.2">
      <c r="M157" s="614"/>
      <c r="N157" s="748">
        <f t="shared" si="74"/>
        <v>96</v>
      </c>
      <c r="O157" s="730">
        <f t="shared" si="76"/>
        <v>6034735.6938617416</v>
      </c>
      <c r="P157" s="730">
        <f t="shared" si="75"/>
        <v>57610.198828655914</v>
      </c>
      <c r="Q157" s="730">
        <f t="shared" si="77"/>
        <v>12356.637361887137</v>
      </c>
      <c r="R157" s="730">
        <f t="shared" si="78"/>
        <v>6104702.5300522847</v>
      </c>
      <c r="Z157" s="614"/>
    </row>
    <row r="158" spans="13:26" x14ac:dyDescent="0.2">
      <c r="M158" s="614"/>
      <c r="N158" s="748">
        <f t="shared" si="74"/>
        <v>97</v>
      </c>
      <c r="O158" s="730">
        <f t="shared" si="76"/>
        <v>6104702.5300522847</v>
      </c>
      <c r="P158" s="730">
        <f t="shared" si="75"/>
        <v>57610.198828655914</v>
      </c>
      <c r="Q158" s="730">
        <f t="shared" si="77"/>
        <v>12499.900441833535</v>
      </c>
      <c r="R158" s="730">
        <f t="shared" si="78"/>
        <v>6174812.6293227747</v>
      </c>
      <c r="Z158" s="614"/>
    </row>
    <row r="159" spans="13:26" x14ac:dyDescent="0.2">
      <c r="M159" s="614"/>
      <c r="N159" s="748">
        <f t="shared" si="74"/>
        <v>98</v>
      </c>
      <c r="O159" s="730">
        <f t="shared" si="76"/>
        <v>6174812.6293227747</v>
      </c>
      <c r="P159" s="730">
        <f t="shared" si="75"/>
        <v>57610.198828655914</v>
      </c>
      <c r="Q159" s="730">
        <f t="shared" si="77"/>
        <v>12643.456865186516</v>
      </c>
      <c r="R159" s="730">
        <f t="shared" si="78"/>
        <v>6245066.2850166177</v>
      </c>
      <c r="Z159" s="614"/>
    </row>
    <row r="160" spans="13:26" x14ac:dyDescent="0.2">
      <c r="M160" s="614"/>
      <c r="N160" s="748">
        <f t="shared" si="74"/>
        <v>99</v>
      </c>
      <c r="O160" s="730">
        <f t="shared" si="76"/>
        <v>6245066.2850166177</v>
      </c>
      <c r="P160" s="730">
        <f t="shared" si="75"/>
        <v>57610.198828655914</v>
      </c>
      <c r="Q160" s="730">
        <f t="shared" si="77"/>
        <v>12787.307232591782</v>
      </c>
      <c r="R160" s="730">
        <f t="shared" si="78"/>
        <v>6315463.7910778653</v>
      </c>
      <c r="Z160" s="614"/>
    </row>
    <row r="161" spans="13:26" x14ac:dyDescent="0.2">
      <c r="M161" s="614"/>
      <c r="N161" s="748">
        <f t="shared" si="74"/>
        <v>100</v>
      </c>
      <c r="O161" s="730">
        <f t="shared" si="76"/>
        <v>6315463.7910778653</v>
      </c>
      <c r="P161" s="730">
        <f t="shared" si="75"/>
        <v>57610.198828655914</v>
      </c>
      <c r="Q161" s="730">
        <f t="shared" si="77"/>
        <v>12931.452145924919</v>
      </c>
      <c r="R161" s="730">
        <f t="shared" si="78"/>
        <v>6386005.4420524463</v>
      </c>
      <c r="Z161" s="614"/>
    </row>
    <row r="162" spans="13:26" x14ac:dyDescent="0.2">
      <c r="M162" s="614"/>
      <c r="N162" s="748">
        <f t="shared" si="74"/>
        <v>101</v>
      </c>
      <c r="O162" s="730">
        <f t="shared" si="76"/>
        <v>6386005.4420524463</v>
      </c>
      <c r="P162" s="730">
        <f t="shared" si="75"/>
        <v>57610.198828655914</v>
      </c>
      <c r="Q162" s="730">
        <f t="shared" si="77"/>
        <v>13075.892208293901</v>
      </c>
      <c r="R162" s="730">
        <f t="shared" si="78"/>
        <v>6456691.5330893965</v>
      </c>
      <c r="Z162" s="614"/>
    </row>
    <row r="163" spans="13:26" x14ac:dyDescent="0.2">
      <c r="M163" s="614"/>
      <c r="N163" s="748">
        <f t="shared" si="74"/>
        <v>102</v>
      </c>
      <c r="O163" s="730">
        <f t="shared" si="76"/>
        <v>6456691.5330893965</v>
      </c>
      <c r="P163" s="730">
        <f t="shared" si="75"/>
        <v>57610.198828655914</v>
      </c>
      <c r="Q163" s="730">
        <f t="shared" si="77"/>
        <v>13220.628024041616</v>
      </c>
      <c r="R163" s="730">
        <f t="shared" si="78"/>
        <v>6527522.3599420944</v>
      </c>
      <c r="Z163" s="614"/>
    </row>
    <row r="164" spans="13:26" x14ac:dyDescent="0.2">
      <c r="M164" s="614"/>
      <c r="N164" s="748">
        <f t="shared" si="74"/>
        <v>103</v>
      </c>
      <c r="O164" s="730">
        <f t="shared" si="76"/>
        <v>6527522.3599420944</v>
      </c>
      <c r="P164" s="730">
        <f t="shared" si="75"/>
        <v>57610.198828655914</v>
      </c>
      <c r="Q164" s="730">
        <f t="shared" si="77"/>
        <v>13365.660198748397</v>
      </c>
      <c r="R164" s="730">
        <f t="shared" si="78"/>
        <v>6598498.2189694988</v>
      </c>
      <c r="Z164" s="614"/>
    </row>
    <row r="165" spans="13:26" x14ac:dyDescent="0.2">
      <c r="M165" s="614"/>
      <c r="N165" s="748">
        <f t="shared" si="74"/>
        <v>104</v>
      </c>
      <c r="O165" s="730">
        <f t="shared" si="76"/>
        <v>6598498.2189694988</v>
      </c>
      <c r="P165" s="730">
        <f t="shared" si="75"/>
        <v>57610.198828655914</v>
      </c>
      <c r="Q165" s="730">
        <f t="shared" si="77"/>
        <v>13510.989339234555</v>
      </c>
      <c r="R165" s="730">
        <f t="shared" si="78"/>
        <v>6669619.4071373893</v>
      </c>
      <c r="Z165" s="614"/>
    </row>
    <row r="166" spans="13:26" x14ac:dyDescent="0.2">
      <c r="M166" s="614"/>
      <c r="N166" s="748">
        <f t="shared" si="74"/>
        <v>105</v>
      </c>
      <c r="O166" s="730">
        <f t="shared" si="76"/>
        <v>6669619.4071373893</v>
      </c>
      <c r="P166" s="730">
        <f t="shared" si="75"/>
        <v>57610.198828655914</v>
      </c>
      <c r="Q166" s="730">
        <f t="shared" si="77"/>
        <v>13656.616053562915</v>
      </c>
      <c r="R166" s="730">
        <f t="shared" si="78"/>
        <v>6740886.2220196081</v>
      </c>
      <c r="Z166" s="614"/>
    </row>
    <row r="167" spans="13:26" x14ac:dyDescent="0.2">
      <c r="M167" s="614"/>
      <c r="N167" s="748">
        <f t="shared" si="74"/>
        <v>106</v>
      </c>
      <c r="O167" s="730">
        <f t="shared" si="76"/>
        <v>6740886.2220196081</v>
      </c>
      <c r="P167" s="730">
        <f t="shared" si="75"/>
        <v>57610.198828655914</v>
      </c>
      <c r="Q167" s="730">
        <f t="shared" si="77"/>
        <v>13802.540951041365</v>
      </c>
      <c r="R167" s="730">
        <f t="shared" si="78"/>
        <v>6812298.9617993059</v>
      </c>
      <c r="Z167" s="614"/>
    </row>
    <row r="168" spans="13:26" x14ac:dyDescent="0.2">
      <c r="M168" s="614"/>
      <c r="N168" s="748">
        <f t="shared" si="74"/>
        <v>107</v>
      </c>
      <c r="O168" s="730">
        <f t="shared" si="76"/>
        <v>6812298.9617993059</v>
      </c>
      <c r="P168" s="730">
        <f t="shared" si="75"/>
        <v>57610.198828655914</v>
      </c>
      <c r="Q168" s="730">
        <f t="shared" si="77"/>
        <v>13948.764642225404</v>
      </c>
      <c r="R168" s="730">
        <f t="shared" si="78"/>
        <v>6883857.9252701877</v>
      </c>
      <c r="Z168" s="614"/>
    </row>
    <row r="169" spans="13:26" x14ac:dyDescent="0.2">
      <c r="M169" s="614"/>
      <c r="N169" s="748">
        <f t="shared" si="74"/>
        <v>108</v>
      </c>
      <c r="O169" s="730">
        <f t="shared" si="76"/>
        <v>6883857.9252701877</v>
      </c>
      <c r="P169" s="730">
        <f t="shared" si="75"/>
        <v>57610.198828655914</v>
      </c>
      <c r="Q169" s="730">
        <f t="shared" si="77"/>
        <v>14095.287738920693</v>
      </c>
      <c r="R169" s="730">
        <f t="shared" si="78"/>
        <v>6955563.411837765</v>
      </c>
      <c r="Z169" s="614"/>
    </row>
    <row r="170" spans="13:26" x14ac:dyDescent="0.2">
      <c r="M170" s="614"/>
      <c r="N170" s="748">
        <f t="shared" si="74"/>
        <v>109</v>
      </c>
      <c r="O170" s="730">
        <f t="shared" si="76"/>
        <v>6955563.411837765</v>
      </c>
      <c r="P170" s="730">
        <f t="shared" si="75"/>
        <v>57610.198828655914</v>
      </c>
      <c r="Q170" s="730">
        <f t="shared" si="77"/>
        <v>14242.110854185619</v>
      </c>
      <c r="R170" s="730">
        <f t="shared" si="78"/>
        <v>7027415.7215206064</v>
      </c>
      <c r="Z170" s="614"/>
    </row>
    <row r="171" spans="13:26" x14ac:dyDescent="0.2">
      <c r="M171" s="614"/>
      <c r="N171" s="748">
        <f t="shared" si="74"/>
        <v>110</v>
      </c>
      <c r="O171" s="730">
        <f t="shared" si="76"/>
        <v>7027415.7215206064</v>
      </c>
      <c r="P171" s="730">
        <f t="shared" si="75"/>
        <v>57610.198828655914</v>
      </c>
      <c r="Q171" s="730">
        <f t="shared" si="77"/>
        <v>14389.234602333854</v>
      </c>
      <c r="R171" s="730">
        <f t="shared" si="78"/>
        <v>7099415.1549515966</v>
      </c>
      <c r="Z171" s="614"/>
    </row>
    <row r="172" spans="13:26" x14ac:dyDescent="0.2">
      <c r="M172" s="614"/>
      <c r="N172" s="748">
        <f t="shared" si="74"/>
        <v>111</v>
      </c>
      <c r="O172" s="730">
        <f t="shared" si="76"/>
        <v>7099415.1549515966</v>
      </c>
      <c r="P172" s="730">
        <f t="shared" si="75"/>
        <v>57610.198828655914</v>
      </c>
      <c r="Q172" s="730">
        <f t="shared" si="77"/>
        <v>14536.659598936938</v>
      </c>
      <c r="R172" s="730">
        <f t="shared" si="78"/>
        <v>7171562.0133791901</v>
      </c>
      <c r="Z172" s="614"/>
    </row>
    <row r="173" spans="13:26" x14ac:dyDescent="0.2">
      <c r="M173" s="614"/>
      <c r="N173" s="748">
        <f t="shared" si="74"/>
        <v>112</v>
      </c>
      <c r="O173" s="730">
        <f t="shared" si="76"/>
        <v>7171562.0133791901</v>
      </c>
      <c r="P173" s="730">
        <f t="shared" si="75"/>
        <v>57610.198828655914</v>
      </c>
      <c r="Q173" s="730">
        <f t="shared" si="77"/>
        <v>14684.386460826841</v>
      </c>
      <c r="R173" s="730">
        <f t="shared" si="78"/>
        <v>7243856.5986686731</v>
      </c>
      <c r="Z173" s="614"/>
    </row>
    <row r="174" spans="13:26" x14ac:dyDescent="0.2">
      <c r="M174" s="614"/>
      <c r="N174" s="748">
        <f t="shared" si="74"/>
        <v>113</v>
      </c>
      <c r="O174" s="730">
        <f t="shared" si="76"/>
        <v>7243856.5986686731</v>
      </c>
      <c r="P174" s="730">
        <f t="shared" si="75"/>
        <v>57610.198828655914</v>
      </c>
      <c r="Q174" s="730">
        <f t="shared" si="77"/>
        <v>14832.41580609855</v>
      </c>
      <c r="R174" s="730">
        <f t="shared" si="78"/>
        <v>7316299.2133034281</v>
      </c>
      <c r="Z174" s="614"/>
    </row>
    <row r="175" spans="13:26" x14ac:dyDescent="0.2">
      <c r="M175" s="614"/>
      <c r="N175" s="748">
        <f t="shared" si="74"/>
        <v>114</v>
      </c>
      <c r="O175" s="730">
        <f t="shared" si="76"/>
        <v>7316299.2133034281</v>
      </c>
      <c r="P175" s="730">
        <f t="shared" si="75"/>
        <v>57610.198828655914</v>
      </c>
      <c r="Q175" s="730">
        <f t="shared" si="77"/>
        <v>14980.748254112654</v>
      </c>
      <c r="R175" s="730">
        <f t="shared" si="78"/>
        <v>7388890.1603861973</v>
      </c>
      <c r="Z175" s="614"/>
    </row>
    <row r="176" spans="13:26" x14ac:dyDescent="0.2">
      <c r="M176" s="614"/>
      <c r="N176" s="748">
        <f t="shared" si="74"/>
        <v>115</v>
      </c>
      <c r="O176" s="730">
        <f t="shared" si="76"/>
        <v>7388890.1603861973</v>
      </c>
      <c r="P176" s="730">
        <f t="shared" si="75"/>
        <v>57610.198828655914</v>
      </c>
      <c r="Q176" s="730">
        <f t="shared" si="77"/>
        <v>15129.384425497938</v>
      </c>
      <c r="R176" s="730">
        <f t="shared" si="78"/>
        <v>7461629.7436403511</v>
      </c>
      <c r="Z176" s="614"/>
    </row>
    <row r="177" spans="13:26" x14ac:dyDescent="0.2">
      <c r="M177" s="614"/>
      <c r="N177" s="748">
        <f t="shared" si="74"/>
        <v>116</v>
      </c>
      <c r="O177" s="730">
        <f t="shared" si="76"/>
        <v>7461629.7436403511</v>
      </c>
      <c r="P177" s="730">
        <f t="shared" si="75"/>
        <v>57610.198828655914</v>
      </c>
      <c r="Q177" s="730">
        <f t="shared" si="77"/>
        <v>15278.324942153971</v>
      </c>
      <c r="R177" s="730">
        <f t="shared" si="78"/>
        <v>7534518.2674111612</v>
      </c>
      <c r="Z177" s="614"/>
    </row>
    <row r="178" spans="13:26" x14ac:dyDescent="0.2">
      <c r="M178" s="614"/>
      <c r="N178" s="748">
        <f t="shared" si="74"/>
        <v>117</v>
      </c>
      <c r="O178" s="730">
        <f t="shared" si="76"/>
        <v>7534518.2674111612</v>
      </c>
      <c r="P178" s="730">
        <f t="shared" si="75"/>
        <v>57610.198828655914</v>
      </c>
      <c r="Q178" s="730">
        <f t="shared" si="77"/>
        <v>15427.570427253724</v>
      </c>
      <c r="R178" s="730">
        <f t="shared" si="78"/>
        <v>7607556.0366670713</v>
      </c>
      <c r="Z178" s="614"/>
    </row>
    <row r="179" spans="13:26" x14ac:dyDescent="0.2">
      <c r="M179" s="614"/>
      <c r="N179" s="748">
        <f t="shared" si="74"/>
        <v>118</v>
      </c>
      <c r="O179" s="730">
        <f t="shared" si="76"/>
        <v>7607556.0366670713</v>
      </c>
      <c r="P179" s="730">
        <f t="shared" si="75"/>
        <v>57610.198828655914</v>
      </c>
      <c r="Q179" s="730">
        <f t="shared" si="77"/>
        <v>15577.121505246163</v>
      </c>
      <c r="R179" s="730">
        <f t="shared" si="78"/>
        <v>7680743.357000974</v>
      </c>
      <c r="Z179" s="614"/>
    </row>
    <row r="180" spans="13:26" x14ac:dyDescent="0.2">
      <c r="M180" s="614"/>
      <c r="N180" s="748">
        <f t="shared" si="74"/>
        <v>119</v>
      </c>
      <c r="O180" s="730">
        <f t="shared" si="76"/>
        <v>7680743.357000974</v>
      </c>
      <c r="P180" s="730">
        <f t="shared" si="75"/>
        <v>57610.198828655914</v>
      </c>
      <c r="Q180" s="730">
        <f t="shared" si="77"/>
        <v>15726.978801858866</v>
      </c>
      <c r="R180" s="730">
        <f t="shared" si="78"/>
        <v>7754080.5346314888</v>
      </c>
      <c r="Z180" s="614"/>
    </row>
    <row r="181" spans="13:26" x14ac:dyDescent="0.2">
      <c r="M181" s="614"/>
      <c r="N181" s="748">
        <f t="shared" si="74"/>
        <v>120</v>
      </c>
      <c r="O181" s="730">
        <f t="shared" si="76"/>
        <v>7754080.5346314888</v>
      </c>
      <c r="P181" s="730">
        <f t="shared" si="75"/>
        <v>57610.198828655914</v>
      </c>
      <c r="Q181" s="730">
        <f t="shared" si="77"/>
        <v>15877.14294410064</v>
      </c>
      <c r="R181" s="730">
        <f t="shared" si="78"/>
        <v>7827567.8764042454</v>
      </c>
      <c r="Z181" s="614"/>
    </row>
    <row r="182" spans="13:26" x14ac:dyDescent="0.2">
      <c r="M182" s="614"/>
      <c r="N182" s="748">
        <f t="shared" si="74"/>
        <v>121</v>
      </c>
      <c r="O182" s="730">
        <f t="shared" si="76"/>
        <v>7827567.8764042454</v>
      </c>
      <c r="P182" s="730">
        <f t="shared" si="75"/>
        <v>57610.198828655914</v>
      </c>
      <c r="Q182" s="730">
        <f t="shared" si="77"/>
        <v>16027.614560264154</v>
      </c>
      <c r="R182" s="730">
        <f t="shared" si="78"/>
        <v>7901205.6897931658</v>
      </c>
      <c r="Z182" s="614"/>
    </row>
    <row r="183" spans="13:26" x14ac:dyDescent="0.2">
      <c r="M183" s="614"/>
      <c r="N183" s="748">
        <f t="shared" si="74"/>
        <v>122</v>
      </c>
      <c r="O183" s="730">
        <f t="shared" si="76"/>
        <v>7901205.6897931658</v>
      </c>
      <c r="P183" s="730">
        <f t="shared" si="75"/>
        <v>57610.198828655914</v>
      </c>
      <c r="Q183" s="730">
        <f t="shared" si="77"/>
        <v>16178.394279928551</v>
      </c>
      <c r="R183" s="730">
        <f t="shared" si="78"/>
        <v>7974994.2829017509</v>
      </c>
      <c r="Z183" s="614"/>
    </row>
    <row r="184" spans="13:26" x14ac:dyDescent="0.2">
      <c r="M184" s="614"/>
      <c r="N184" s="748">
        <f t="shared" si="74"/>
        <v>123</v>
      </c>
      <c r="O184" s="730">
        <f t="shared" si="76"/>
        <v>7974994.2829017509</v>
      </c>
      <c r="P184" s="730">
        <f t="shared" si="75"/>
        <v>57610.198828655914</v>
      </c>
      <c r="Q184" s="730">
        <f t="shared" si="77"/>
        <v>16329.482733962097</v>
      </c>
      <c r="R184" s="730">
        <f t="shared" si="78"/>
        <v>8048933.9644643692</v>
      </c>
      <c r="Z184" s="614"/>
    </row>
    <row r="185" spans="13:26" x14ac:dyDescent="0.2">
      <c r="M185" s="614"/>
      <c r="N185" s="748">
        <f t="shared" si="74"/>
        <v>124</v>
      </c>
      <c r="O185" s="730">
        <f t="shared" si="76"/>
        <v>8048933.9644643692</v>
      </c>
      <c r="P185" s="730">
        <f t="shared" si="75"/>
        <v>57610.198828655914</v>
      </c>
      <c r="Q185" s="730">
        <f t="shared" si="77"/>
        <v>16480.880554524811</v>
      </c>
      <c r="R185" s="730">
        <f t="shared" si="78"/>
        <v>8123025.0438475506</v>
      </c>
      <c r="Z185" s="614"/>
    </row>
    <row r="186" spans="13:26" x14ac:dyDescent="0.2">
      <c r="M186" s="614"/>
      <c r="N186" s="748">
        <f t="shared" si="74"/>
        <v>125</v>
      </c>
      <c r="O186" s="730">
        <f t="shared" si="76"/>
        <v>8123025.0438475506</v>
      </c>
      <c r="P186" s="730">
        <f t="shared" si="75"/>
        <v>57610.198828655914</v>
      </c>
      <c r="Q186" s="730">
        <f t="shared" si="77"/>
        <v>16632.588375071118</v>
      </c>
      <c r="R186" s="730">
        <f t="shared" si="78"/>
        <v>8197267.8310512779</v>
      </c>
      <c r="Z186" s="614"/>
    </row>
    <row r="187" spans="13:26" x14ac:dyDescent="0.2">
      <c r="M187" s="614"/>
      <c r="N187" s="748">
        <f t="shared" si="74"/>
        <v>126</v>
      </c>
      <c r="O187" s="730">
        <f t="shared" si="76"/>
        <v>8197267.8310512779</v>
      </c>
      <c r="P187" s="730">
        <f t="shared" si="75"/>
        <v>57610.198828655914</v>
      </c>
      <c r="Q187" s="730">
        <f t="shared" si="77"/>
        <v>16784.606830352488</v>
      </c>
      <c r="R187" s="730">
        <f t="shared" si="78"/>
        <v>8271662.6367102871</v>
      </c>
      <c r="Z187" s="614"/>
    </row>
    <row r="188" spans="13:26" x14ac:dyDescent="0.2">
      <c r="M188" s="614"/>
      <c r="N188" s="748">
        <f t="shared" si="74"/>
        <v>127</v>
      </c>
      <c r="O188" s="730">
        <f t="shared" si="76"/>
        <v>8271662.6367102871</v>
      </c>
      <c r="P188" s="730">
        <f t="shared" si="75"/>
        <v>57610.198828655914</v>
      </c>
      <c r="Q188" s="730">
        <f t="shared" si="77"/>
        <v>16936.936556420107</v>
      </c>
      <c r="R188" s="730">
        <f t="shared" si="78"/>
        <v>8346209.7720953636</v>
      </c>
      <c r="Z188" s="614"/>
    </row>
    <row r="189" spans="13:26" x14ac:dyDescent="0.2">
      <c r="M189" s="614"/>
      <c r="N189" s="748">
        <f t="shared" si="74"/>
        <v>128</v>
      </c>
      <c r="O189" s="730">
        <f t="shared" si="76"/>
        <v>8346209.7720953636</v>
      </c>
      <c r="P189" s="730">
        <f t="shared" si="75"/>
        <v>57610.198828655914</v>
      </c>
      <c r="Q189" s="730">
        <f t="shared" si="77"/>
        <v>17089.578190627526</v>
      </c>
      <c r="R189" s="730">
        <f t="shared" si="78"/>
        <v>8420909.5491146483</v>
      </c>
      <c r="Z189" s="614"/>
    </row>
    <row r="190" spans="13:26" x14ac:dyDescent="0.2">
      <c r="M190" s="614"/>
      <c r="N190" s="748">
        <f t="shared" si="74"/>
        <v>129</v>
      </c>
      <c r="O190" s="730">
        <f t="shared" si="76"/>
        <v>8420909.5491146483</v>
      </c>
      <c r="P190" s="730">
        <f t="shared" si="75"/>
        <v>57610.198828655914</v>
      </c>
      <c r="Q190" s="730">
        <f t="shared" si="77"/>
        <v>17242.532371633333</v>
      </c>
      <c r="R190" s="730">
        <f t="shared" si="78"/>
        <v>8495762.2803149372</v>
      </c>
      <c r="Z190" s="614"/>
    </row>
    <row r="191" spans="13:26" x14ac:dyDescent="0.2">
      <c r="M191" s="614"/>
      <c r="N191" s="748">
        <f t="shared" si="74"/>
        <v>130</v>
      </c>
      <c r="O191" s="730">
        <f t="shared" si="76"/>
        <v>8495762.2803149372</v>
      </c>
      <c r="P191" s="730">
        <f t="shared" si="75"/>
        <v>57610.198828655914</v>
      </c>
      <c r="Q191" s="730">
        <f t="shared" si="77"/>
        <v>17395.799739403818</v>
      </c>
      <c r="R191" s="730">
        <f t="shared" si="78"/>
        <v>8570768.2788829971</v>
      </c>
      <c r="Z191" s="614"/>
    </row>
    <row r="192" spans="13:26" x14ac:dyDescent="0.2">
      <c r="M192" s="614"/>
      <c r="N192" s="748">
        <f t="shared" ref="N192:N255" si="79">N191+1</f>
        <v>131</v>
      </c>
      <c r="O192" s="730">
        <f t="shared" si="76"/>
        <v>8570768.2788829971</v>
      </c>
      <c r="P192" s="730">
        <f t="shared" ref="P192:P255" si="80">P191</f>
        <v>57610.198828655914</v>
      </c>
      <c r="Q192" s="730">
        <f t="shared" si="77"/>
        <v>17549.380935215668</v>
      </c>
      <c r="R192" s="730">
        <f t="shared" si="78"/>
        <v>8645927.8586468697</v>
      </c>
      <c r="Z192" s="614"/>
    </row>
    <row r="193" spans="13:26" x14ac:dyDescent="0.2">
      <c r="M193" s="614"/>
      <c r="N193" s="748">
        <f t="shared" si="79"/>
        <v>132</v>
      </c>
      <c r="O193" s="730">
        <f t="shared" ref="O193:O256" si="81">R192</f>
        <v>8645927.8586468697</v>
      </c>
      <c r="P193" s="730">
        <f t="shared" si="80"/>
        <v>57610.198828655914</v>
      </c>
      <c r="Q193" s="730">
        <f t="shared" ref="Q193:Q256" si="82">O193*$P$56</f>
        <v>17703.276601658636</v>
      </c>
      <c r="R193" s="730">
        <f t="shared" ref="R193:R256" si="83">O193+P193+Q193</f>
        <v>8721241.334077185</v>
      </c>
      <c r="Z193" s="614"/>
    </row>
    <row r="194" spans="13:26" x14ac:dyDescent="0.2">
      <c r="M194" s="614"/>
      <c r="N194" s="748">
        <f t="shared" si="79"/>
        <v>133</v>
      </c>
      <c r="O194" s="730">
        <f t="shared" si="81"/>
        <v>8721241.334077185</v>
      </c>
      <c r="P194" s="730">
        <f t="shared" si="80"/>
        <v>57610.198828655914</v>
      </c>
      <c r="Q194" s="730">
        <f t="shared" si="82"/>
        <v>17857.487382638221</v>
      </c>
      <c r="R194" s="730">
        <f t="shared" si="83"/>
        <v>8796709.0202884786</v>
      </c>
      <c r="Z194" s="614"/>
    </row>
    <row r="195" spans="13:26" x14ac:dyDescent="0.2">
      <c r="M195" s="614"/>
      <c r="N195" s="748">
        <f t="shared" si="79"/>
        <v>134</v>
      </c>
      <c r="O195" s="730">
        <f t="shared" si="81"/>
        <v>8796709.0202884786</v>
      </c>
      <c r="P195" s="730">
        <f t="shared" si="80"/>
        <v>57610.198828655914</v>
      </c>
      <c r="Q195" s="730">
        <f t="shared" si="82"/>
        <v>18012.013923378385</v>
      </c>
      <c r="R195" s="730">
        <f t="shared" si="83"/>
        <v>8872331.2330405135</v>
      </c>
      <c r="Z195" s="614"/>
    </row>
    <row r="196" spans="13:26" x14ac:dyDescent="0.2">
      <c r="M196" s="614"/>
      <c r="N196" s="748">
        <f t="shared" si="79"/>
        <v>135</v>
      </c>
      <c r="O196" s="730">
        <f t="shared" si="81"/>
        <v>8872331.2330405135</v>
      </c>
      <c r="P196" s="730">
        <f t="shared" si="80"/>
        <v>57610.198828655914</v>
      </c>
      <c r="Q196" s="730">
        <f t="shared" si="82"/>
        <v>18166.856870424239</v>
      </c>
      <c r="R196" s="730">
        <f t="shared" si="83"/>
        <v>8948108.2887395937</v>
      </c>
      <c r="Z196" s="614"/>
    </row>
    <row r="197" spans="13:26" x14ac:dyDescent="0.2">
      <c r="M197" s="614"/>
      <c r="N197" s="748">
        <f t="shared" si="79"/>
        <v>136</v>
      </c>
      <c r="O197" s="730">
        <f t="shared" si="81"/>
        <v>8948108.2887395937</v>
      </c>
      <c r="P197" s="730">
        <f t="shared" si="80"/>
        <v>57610.198828655914</v>
      </c>
      <c r="Q197" s="730">
        <f t="shared" si="82"/>
        <v>18322.016871644752</v>
      </c>
      <c r="R197" s="730">
        <f t="shared" si="83"/>
        <v>9024040.5044398941</v>
      </c>
      <c r="Z197" s="614"/>
    </row>
    <row r="198" spans="13:26" x14ac:dyDescent="0.2">
      <c r="M198" s="614"/>
      <c r="N198" s="748">
        <f t="shared" si="79"/>
        <v>137</v>
      </c>
      <c r="O198" s="730">
        <f t="shared" si="81"/>
        <v>9024040.5044398941</v>
      </c>
      <c r="P198" s="730">
        <f t="shared" si="80"/>
        <v>57610.198828655914</v>
      </c>
      <c r="Q198" s="730">
        <f t="shared" si="82"/>
        <v>18477.494576235455</v>
      </c>
      <c r="R198" s="730">
        <f t="shared" si="83"/>
        <v>9100128.1978447866</v>
      </c>
      <c r="Z198" s="614"/>
    </row>
    <row r="199" spans="13:26" x14ac:dyDescent="0.2">
      <c r="M199" s="614"/>
      <c r="N199" s="748">
        <f t="shared" si="79"/>
        <v>138</v>
      </c>
      <c r="O199" s="730">
        <f t="shared" si="81"/>
        <v>9100128.1978447866</v>
      </c>
      <c r="P199" s="730">
        <f t="shared" si="80"/>
        <v>57610.198828655914</v>
      </c>
      <c r="Q199" s="730">
        <f t="shared" si="82"/>
        <v>18633.290634721168</v>
      </c>
      <c r="R199" s="730">
        <f t="shared" si="83"/>
        <v>9176371.6873081643</v>
      </c>
      <c r="Z199" s="614"/>
    </row>
    <row r="200" spans="13:26" x14ac:dyDescent="0.2">
      <c r="M200" s="614"/>
      <c r="N200" s="748">
        <f t="shared" si="79"/>
        <v>139</v>
      </c>
      <c r="O200" s="730">
        <f t="shared" si="81"/>
        <v>9176371.6873081643</v>
      </c>
      <c r="P200" s="730">
        <f t="shared" si="80"/>
        <v>57610.198828655914</v>
      </c>
      <c r="Q200" s="730">
        <f t="shared" si="82"/>
        <v>18789.405698958712</v>
      </c>
      <c r="R200" s="730">
        <f t="shared" si="83"/>
        <v>9252771.2918357793</v>
      </c>
      <c r="Z200" s="614"/>
    </row>
    <row r="201" spans="13:26" x14ac:dyDescent="0.2">
      <c r="M201" s="614"/>
      <c r="N201" s="748">
        <f t="shared" si="79"/>
        <v>140</v>
      </c>
      <c r="O201" s="730">
        <f t="shared" si="81"/>
        <v>9252771.2918357793</v>
      </c>
      <c r="P201" s="730">
        <f t="shared" si="80"/>
        <v>57610.198828655914</v>
      </c>
      <c r="Q201" s="730">
        <f t="shared" si="82"/>
        <v>18945.840422139641</v>
      </c>
      <c r="R201" s="730">
        <f t="shared" si="83"/>
        <v>9329327.331086576</v>
      </c>
      <c r="Z201" s="614"/>
    </row>
    <row r="202" spans="13:26" x14ac:dyDescent="0.2">
      <c r="M202" s="614"/>
      <c r="N202" s="748">
        <f t="shared" si="79"/>
        <v>141</v>
      </c>
      <c r="O202" s="730">
        <f t="shared" si="81"/>
        <v>9329327.331086576</v>
      </c>
      <c r="P202" s="730">
        <f t="shared" si="80"/>
        <v>57610.198828655914</v>
      </c>
      <c r="Q202" s="730">
        <f t="shared" si="82"/>
        <v>19102.595458792977</v>
      </c>
      <c r="R202" s="730">
        <f t="shared" si="83"/>
        <v>9406040.1253740247</v>
      </c>
      <c r="Z202" s="614"/>
    </row>
    <row r="203" spans="13:26" x14ac:dyDescent="0.2">
      <c r="M203" s="614"/>
      <c r="N203" s="748">
        <f t="shared" si="79"/>
        <v>142</v>
      </c>
      <c r="O203" s="730">
        <f t="shared" si="81"/>
        <v>9406040.1253740247</v>
      </c>
      <c r="P203" s="730">
        <f t="shared" si="80"/>
        <v>57610.198828655914</v>
      </c>
      <c r="Q203" s="730">
        <f t="shared" si="82"/>
        <v>19259.671464787942</v>
      </c>
      <c r="R203" s="730">
        <f t="shared" si="83"/>
        <v>9482909.9956674688</v>
      </c>
      <c r="Z203" s="614"/>
    </row>
    <row r="204" spans="13:26" x14ac:dyDescent="0.2">
      <c r="M204" s="614"/>
      <c r="N204" s="748">
        <f t="shared" si="79"/>
        <v>143</v>
      </c>
      <c r="O204" s="730">
        <f t="shared" si="81"/>
        <v>9482909.9956674688</v>
      </c>
      <c r="P204" s="730">
        <f t="shared" si="80"/>
        <v>57610.198828655914</v>
      </c>
      <c r="Q204" s="730">
        <f t="shared" si="82"/>
        <v>19417.069097336709</v>
      </c>
      <c r="R204" s="730">
        <f t="shared" si="83"/>
        <v>9559937.2635934614</v>
      </c>
      <c r="Z204" s="614"/>
    </row>
    <row r="205" spans="13:26" x14ac:dyDescent="0.2">
      <c r="M205" s="614"/>
      <c r="N205" s="748">
        <f t="shared" si="79"/>
        <v>144</v>
      </c>
      <c r="O205" s="730">
        <f t="shared" si="81"/>
        <v>9559937.2635934614</v>
      </c>
      <c r="P205" s="730">
        <f t="shared" si="80"/>
        <v>57610.198828655914</v>
      </c>
      <c r="Q205" s="730">
        <f t="shared" si="82"/>
        <v>19574.789014997154</v>
      </c>
      <c r="R205" s="730">
        <f t="shared" si="83"/>
        <v>9637122.2514371146</v>
      </c>
      <c r="Z205" s="614"/>
    </row>
    <row r="206" spans="13:26" x14ac:dyDescent="0.2">
      <c r="M206" s="614"/>
      <c r="N206" s="748">
        <f t="shared" si="79"/>
        <v>145</v>
      </c>
      <c r="O206" s="730">
        <f t="shared" si="81"/>
        <v>9637122.2514371146</v>
      </c>
      <c r="P206" s="730">
        <f t="shared" si="80"/>
        <v>57610.198828655914</v>
      </c>
      <c r="Q206" s="730">
        <f t="shared" si="82"/>
        <v>19732.831877675595</v>
      </c>
      <c r="R206" s="730">
        <f t="shared" si="83"/>
        <v>9714465.2821434457</v>
      </c>
      <c r="Z206" s="614"/>
    </row>
    <row r="207" spans="13:26" x14ac:dyDescent="0.2">
      <c r="M207" s="614"/>
      <c r="N207" s="748">
        <f t="shared" si="79"/>
        <v>146</v>
      </c>
      <c r="O207" s="730">
        <f t="shared" si="81"/>
        <v>9714465.2821434457</v>
      </c>
      <c r="P207" s="730">
        <f t="shared" si="80"/>
        <v>57610.198828655914</v>
      </c>
      <c r="Q207" s="730">
        <f t="shared" si="82"/>
        <v>19891.198346629575</v>
      </c>
      <c r="R207" s="730">
        <f t="shared" si="83"/>
        <v>9791966.6793187317</v>
      </c>
      <c r="Z207" s="614"/>
    </row>
    <row r="208" spans="13:26" x14ac:dyDescent="0.2">
      <c r="M208" s="614"/>
      <c r="N208" s="748">
        <f t="shared" si="79"/>
        <v>147</v>
      </c>
      <c r="O208" s="730">
        <f t="shared" si="81"/>
        <v>9791966.6793187317</v>
      </c>
      <c r="P208" s="730">
        <f t="shared" si="80"/>
        <v>57610.198828655914</v>
      </c>
      <c r="Q208" s="730">
        <f t="shared" si="82"/>
        <v>20049.889084470618</v>
      </c>
      <c r="R208" s="730">
        <f t="shared" si="83"/>
        <v>9869626.7672318593</v>
      </c>
      <c r="Z208" s="614"/>
    </row>
    <row r="209" spans="13:26" x14ac:dyDescent="0.2">
      <c r="M209" s="614"/>
      <c r="N209" s="748">
        <f t="shared" si="79"/>
        <v>148</v>
      </c>
      <c r="O209" s="730">
        <f t="shared" si="81"/>
        <v>9869626.7672318593</v>
      </c>
      <c r="P209" s="730">
        <f t="shared" si="80"/>
        <v>57610.198828655914</v>
      </c>
      <c r="Q209" s="730">
        <f t="shared" si="82"/>
        <v>20208.904755166994</v>
      </c>
      <c r="R209" s="730">
        <f t="shared" si="83"/>
        <v>9947445.8708156832</v>
      </c>
      <c r="Z209" s="614"/>
    </row>
    <row r="210" spans="13:26" x14ac:dyDescent="0.2">
      <c r="M210" s="614"/>
      <c r="N210" s="748">
        <f t="shared" si="79"/>
        <v>149</v>
      </c>
      <c r="O210" s="730">
        <f t="shared" si="81"/>
        <v>9947445.8708156832</v>
      </c>
      <c r="P210" s="730">
        <f t="shared" si="80"/>
        <v>57610.198828655914</v>
      </c>
      <c r="Q210" s="730">
        <f t="shared" si="82"/>
        <v>20368.246024046512</v>
      </c>
      <c r="R210" s="730">
        <f t="shared" si="83"/>
        <v>10025424.315668385</v>
      </c>
      <c r="Z210" s="614"/>
    </row>
    <row r="211" spans="13:26" x14ac:dyDescent="0.2">
      <c r="M211" s="614"/>
      <c r="N211" s="748">
        <f t="shared" si="79"/>
        <v>150</v>
      </c>
      <c r="O211" s="730">
        <f t="shared" si="81"/>
        <v>10025424.315668385</v>
      </c>
      <c r="P211" s="730">
        <f t="shared" si="80"/>
        <v>57610.198828655914</v>
      </c>
      <c r="Q211" s="730">
        <f t="shared" si="82"/>
        <v>20527.913557799289</v>
      </c>
      <c r="R211" s="730">
        <f t="shared" si="83"/>
        <v>10103562.428054841</v>
      </c>
      <c r="Z211" s="614"/>
    </row>
    <row r="212" spans="13:26" x14ac:dyDescent="0.2">
      <c r="M212" s="614"/>
      <c r="N212" s="748">
        <f t="shared" si="79"/>
        <v>151</v>
      </c>
      <c r="O212" s="730">
        <f t="shared" si="81"/>
        <v>10103562.428054841</v>
      </c>
      <c r="P212" s="730">
        <f t="shared" si="80"/>
        <v>57610.198828655914</v>
      </c>
      <c r="Q212" s="730">
        <f t="shared" si="82"/>
        <v>20687.908024480555</v>
      </c>
      <c r="R212" s="730">
        <f t="shared" si="83"/>
        <v>10181860.534907978</v>
      </c>
      <c r="Z212" s="614"/>
    </row>
    <row r="213" spans="13:26" x14ac:dyDescent="0.2">
      <c r="M213" s="614"/>
      <c r="N213" s="748">
        <f t="shared" si="79"/>
        <v>152</v>
      </c>
      <c r="O213" s="730">
        <f t="shared" si="81"/>
        <v>10181860.534907978</v>
      </c>
      <c r="P213" s="730">
        <f t="shared" si="80"/>
        <v>57610.198828655914</v>
      </c>
      <c r="Q213" s="730">
        <f t="shared" si="82"/>
        <v>20848.230093513437</v>
      </c>
      <c r="R213" s="730">
        <f t="shared" si="83"/>
        <v>10260318.963830147</v>
      </c>
      <c r="Z213" s="614"/>
    </row>
    <row r="214" spans="13:26" x14ac:dyDescent="0.2">
      <c r="M214" s="614"/>
      <c r="N214" s="748">
        <f t="shared" si="79"/>
        <v>153</v>
      </c>
      <c r="O214" s="730">
        <f t="shared" si="81"/>
        <v>10260318.963830147</v>
      </c>
      <c r="P214" s="730">
        <f t="shared" si="80"/>
        <v>57610.198828655914</v>
      </c>
      <c r="Q214" s="730">
        <f t="shared" si="82"/>
        <v>21008.880435691764</v>
      </c>
      <c r="R214" s="730">
        <f t="shared" si="83"/>
        <v>10338938.043094495</v>
      </c>
      <c r="Z214" s="614"/>
    </row>
    <row r="215" spans="13:26" x14ac:dyDescent="0.2">
      <c r="M215" s="614"/>
      <c r="N215" s="748">
        <f t="shared" si="79"/>
        <v>154</v>
      </c>
      <c r="O215" s="730">
        <f t="shared" si="81"/>
        <v>10338938.043094495</v>
      </c>
      <c r="P215" s="730">
        <f t="shared" si="80"/>
        <v>57610.198828655914</v>
      </c>
      <c r="Q215" s="730">
        <f t="shared" si="82"/>
        <v>21169.859723182872</v>
      </c>
      <c r="R215" s="730">
        <f t="shared" si="83"/>
        <v>10417718.101646334</v>
      </c>
      <c r="Z215" s="614"/>
    </row>
    <row r="216" spans="13:26" x14ac:dyDescent="0.2">
      <c r="M216" s="614"/>
      <c r="N216" s="748">
        <f t="shared" si="79"/>
        <v>155</v>
      </c>
      <c r="O216" s="730">
        <f t="shared" si="81"/>
        <v>10417718.101646334</v>
      </c>
      <c r="P216" s="730">
        <f t="shared" si="80"/>
        <v>57610.198828655914</v>
      </c>
      <c r="Q216" s="730">
        <f t="shared" si="82"/>
        <v>21331.16862953041</v>
      </c>
      <c r="R216" s="730">
        <f t="shared" si="83"/>
        <v>10496659.469104521</v>
      </c>
      <c r="Z216" s="614"/>
    </row>
    <row r="217" spans="13:26" x14ac:dyDescent="0.2">
      <c r="M217" s="614"/>
      <c r="N217" s="748">
        <f t="shared" si="79"/>
        <v>156</v>
      </c>
      <c r="O217" s="730">
        <f t="shared" si="81"/>
        <v>10496659.469104521</v>
      </c>
      <c r="P217" s="730">
        <f t="shared" si="80"/>
        <v>57610.198828655914</v>
      </c>
      <c r="Q217" s="730">
        <f t="shared" si="82"/>
        <v>21492.807829657184</v>
      </c>
      <c r="R217" s="730">
        <f t="shared" si="83"/>
        <v>10575762.475762835</v>
      </c>
      <c r="Z217" s="614"/>
    </row>
    <row r="218" spans="13:26" x14ac:dyDescent="0.2">
      <c r="M218" s="614"/>
      <c r="N218" s="748">
        <f t="shared" si="79"/>
        <v>157</v>
      </c>
      <c r="O218" s="730">
        <f t="shared" si="81"/>
        <v>10575762.475762835</v>
      </c>
      <c r="P218" s="730">
        <f t="shared" si="80"/>
        <v>57610.198828655914</v>
      </c>
      <c r="Q218" s="730">
        <f t="shared" si="82"/>
        <v>21654.777999867943</v>
      </c>
      <c r="R218" s="730">
        <f t="shared" si="83"/>
        <v>10655027.45259136</v>
      </c>
      <c r="Z218" s="614"/>
    </row>
    <row r="219" spans="13:26" x14ac:dyDescent="0.2">
      <c r="M219" s="614"/>
      <c r="N219" s="748">
        <f t="shared" si="79"/>
        <v>158</v>
      </c>
      <c r="O219" s="730">
        <f t="shared" si="81"/>
        <v>10655027.45259136</v>
      </c>
      <c r="P219" s="730">
        <f t="shared" si="80"/>
        <v>57610.198828655914</v>
      </c>
      <c r="Q219" s="730">
        <f t="shared" si="82"/>
        <v>21817.079817852235</v>
      </c>
      <c r="R219" s="730">
        <f t="shared" si="83"/>
        <v>10734454.731237868</v>
      </c>
      <c r="Z219" s="614"/>
    </row>
    <row r="220" spans="13:26" x14ac:dyDescent="0.2">
      <c r="M220" s="614"/>
      <c r="N220" s="748">
        <f t="shared" si="79"/>
        <v>159</v>
      </c>
      <c r="O220" s="730">
        <f t="shared" si="81"/>
        <v>10734454.731237868</v>
      </c>
      <c r="P220" s="730">
        <f t="shared" si="80"/>
        <v>57610.198828655914</v>
      </c>
      <c r="Q220" s="730">
        <f t="shared" si="82"/>
        <v>21979.713962687238</v>
      </c>
      <c r="R220" s="730">
        <f t="shared" si="83"/>
        <v>10814044.644029211</v>
      </c>
      <c r="Z220" s="614"/>
    </row>
    <row r="221" spans="13:26" x14ac:dyDescent="0.2">
      <c r="M221" s="614"/>
      <c r="N221" s="748">
        <f t="shared" si="79"/>
        <v>160</v>
      </c>
      <c r="O221" s="730">
        <f t="shared" si="81"/>
        <v>10814044.644029211</v>
      </c>
      <c r="P221" s="730">
        <f t="shared" si="80"/>
        <v>57610.198828655914</v>
      </c>
      <c r="Q221" s="730">
        <f t="shared" si="82"/>
        <v>22142.681114840594</v>
      </c>
      <c r="R221" s="730">
        <f t="shared" si="83"/>
        <v>10893797.523972709</v>
      </c>
      <c r="Z221" s="614"/>
    </row>
    <row r="222" spans="13:26" x14ac:dyDescent="0.2">
      <c r="M222" s="614"/>
      <c r="N222" s="748">
        <f t="shared" si="79"/>
        <v>161</v>
      </c>
      <c r="O222" s="730">
        <f t="shared" si="81"/>
        <v>10893797.523972709</v>
      </c>
      <c r="P222" s="730">
        <f t="shared" si="80"/>
        <v>57610.198828655914</v>
      </c>
      <c r="Q222" s="730">
        <f t="shared" si="82"/>
        <v>22305.981956173262</v>
      </c>
      <c r="R222" s="730">
        <f t="shared" si="83"/>
        <v>10973713.704757538</v>
      </c>
      <c r="Z222" s="614"/>
    </row>
    <row r="223" spans="13:26" x14ac:dyDescent="0.2">
      <c r="M223" s="614"/>
      <c r="N223" s="748">
        <f t="shared" si="79"/>
        <v>162</v>
      </c>
      <c r="O223" s="730">
        <f t="shared" si="81"/>
        <v>10973713.704757538</v>
      </c>
      <c r="P223" s="730">
        <f t="shared" si="80"/>
        <v>57610.198828655914</v>
      </c>
      <c r="Q223" s="730">
        <f t="shared" si="82"/>
        <v>22469.617169942372</v>
      </c>
      <c r="R223" s="730">
        <f t="shared" si="83"/>
        <v>11053793.520756137</v>
      </c>
      <c r="Z223" s="614"/>
    </row>
    <row r="224" spans="13:26" x14ac:dyDescent="0.2">
      <c r="M224" s="614"/>
      <c r="N224" s="748">
        <f t="shared" si="79"/>
        <v>163</v>
      </c>
      <c r="O224" s="730">
        <f t="shared" si="81"/>
        <v>11053793.520756137</v>
      </c>
      <c r="P224" s="730">
        <f t="shared" si="80"/>
        <v>57610.198828655914</v>
      </c>
      <c r="Q224" s="730">
        <f t="shared" si="82"/>
        <v>22633.587440804084</v>
      </c>
      <c r="R224" s="730">
        <f t="shared" si="83"/>
        <v>11134037.307025596</v>
      </c>
      <c r="Z224" s="614"/>
    </row>
    <row r="225" spans="13:26" x14ac:dyDescent="0.2">
      <c r="M225" s="614"/>
      <c r="N225" s="748">
        <f t="shared" si="79"/>
        <v>164</v>
      </c>
      <c r="O225" s="730">
        <f t="shared" si="81"/>
        <v>11134037.307025596</v>
      </c>
      <c r="P225" s="730">
        <f t="shared" si="80"/>
        <v>57610.198828655914</v>
      </c>
      <c r="Q225" s="730">
        <f t="shared" si="82"/>
        <v>22797.893454816436</v>
      </c>
      <c r="R225" s="730">
        <f t="shared" si="83"/>
        <v>11214445.399309069</v>
      </c>
      <c r="Z225" s="614"/>
    </row>
    <row r="226" spans="13:26" x14ac:dyDescent="0.2">
      <c r="M226" s="614"/>
      <c r="N226" s="748">
        <f t="shared" si="79"/>
        <v>165</v>
      </c>
      <c r="O226" s="730">
        <f t="shared" si="81"/>
        <v>11214445.399309069</v>
      </c>
      <c r="P226" s="730">
        <f t="shared" si="80"/>
        <v>57610.198828655914</v>
      </c>
      <c r="Q226" s="730">
        <f t="shared" si="82"/>
        <v>22962.535899442246</v>
      </c>
      <c r="R226" s="730">
        <f t="shared" si="83"/>
        <v>11295018.134037167</v>
      </c>
      <c r="Z226" s="614"/>
    </row>
    <row r="227" spans="13:26" x14ac:dyDescent="0.2">
      <c r="M227" s="614"/>
      <c r="N227" s="748">
        <f t="shared" si="79"/>
        <v>166</v>
      </c>
      <c r="O227" s="730">
        <f t="shared" si="81"/>
        <v>11295018.134037167</v>
      </c>
      <c r="P227" s="730">
        <f t="shared" si="80"/>
        <v>57610.198828655914</v>
      </c>
      <c r="Q227" s="730">
        <f t="shared" si="82"/>
        <v>23127.515463551958</v>
      </c>
      <c r="R227" s="730">
        <f t="shared" si="83"/>
        <v>11375755.848329375</v>
      </c>
      <c r="Z227" s="614"/>
    </row>
    <row r="228" spans="13:26" x14ac:dyDescent="0.2">
      <c r="M228" s="614"/>
      <c r="N228" s="748">
        <f t="shared" si="79"/>
        <v>167</v>
      </c>
      <c r="O228" s="730">
        <f t="shared" si="81"/>
        <v>11375755.848329375</v>
      </c>
      <c r="P228" s="730">
        <f t="shared" si="80"/>
        <v>57610.198828655914</v>
      </c>
      <c r="Q228" s="730">
        <f t="shared" si="82"/>
        <v>23292.832837426547</v>
      </c>
      <c r="R228" s="730">
        <f t="shared" si="83"/>
        <v>11456658.879995458</v>
      </c>
      <c r="Z228" s="614"/>
    </row>
    <row r="229" spans="13:26" x14ac:dyDescent="0.2">
      <c r="M229" s="614"/>
      <c r="N229" s="748">
        <f t="shared" si="79"/>
        <v>168</v>
      </c>
      <c r="O229" s="730">
        <f t="shared" si="81"/>
        <v>11456658.879995458</v>
      </c>
      <c r="P229" s="730">
        <f t="shared" si="80"/>
        <v>57610.198828655914</v>
      </c>
      <c r="Q229" s="730">
        <f t="shared" si="82"/>
        <v>23458.488712760391</v>
      </c>
      <c r="R229" s="730">
        <f t="shared" si="83"/>
        <v>11537727.567536874</v>
      </c>
      <c r="Z229" s="614"/>
    </row>
    <row r="230" spans="13:26" x14ac:dyDescent="0.2">
      <c r="M230" s="614"/>
      <c r="N230" s="748">
        <f t="shared" si="79"/>
        <v>169</v>
      </c>
      <c r="O230" s="730">
        <f t="shared" si="81"/>
        <v>11537727.567536874</v>
      </c>
      <c r="P230" s="730">
        <f t="shared" si="80"/>
        <v>57610.198828655914</v>
      </c>
      <c r="Q230" s="730">
        <f t="shared" si="82"/>
        <v>23624.483782664171</v>
      </c>
      <c r="R230" s="730">
        <f t="shared" si="83"/>
        <v>11618962.250148194</v>
      </c>
      <c r="Z230" s="614"/>
    </row>
    <row r="231" spans="13:26" x14ac:dyDescent="0.2">
      <c r="M231" s="614"/>
      <c r="N231" s="748">
        <f t="shared" si="79"/>
        <v>170</v>
      </c>
      <c r="O231" s="730">
        <f t="shared" si="81"/>
        <v>11618962.250148194</v>
      </c>
      <c r="P231" s="730">
        <f t="shared" si="80"/>
        <v>57610.198828655914</v>
      </c>
      <c r="Q231" s="730">
        <f t="shared" si="82"/>
        <v>23790.818741667776</v>
      </c>
      <c r="R231" s="730">
        <f t="shared" si="83"/>
        <v>11700363.267718518</v>
      </c>
      <c r="Z231" s="614"/>
    </row>
    <row r="232" spans="13:26" x14ac:dyDescent="0.2">
      <c r="M232" s="614"/>
      <c r="N232" s="748">
        <f t="shared" si="79"/>
        <v>171</v>
      </c>
      <c r="O232" s="730">
        <f t="shared" si="81"/>
        <v>11700363.267718518</v>
      </c>
      <c r="P232" s="730">
        <f t="shared" si="80"/>
        <v>57610.198828655914</v>
      </c>
      <c r="Q232" s="730">
        <f t="shared" si="82"/>
        <v>23957.494285723198</v>
      </c>
      <c r="R232" s="730">
        <f t="shared" si="83"/>
        <v>11781930.960832898</v>
      </c>
      <c r="Z232" s="614"/>
    </row>
    <row r="233" spans="13:26" x14ac:dyDescent="0.2">
      <c r="M233" s="614"/>
      <c r="N233" s="748">
        <f t="shared" si="79"/>
        <v>172</v>
      </c>
      <c r="O233" s="730">
        <f t="shared" si="81"/>
        <v>11781930.960832898</v>
      </c>
      <c r="P233" s="730">
        <f t="shared" si="80"/>
        <v>57610.198828655914</v>
      </c>
      <c r="Q233" s="730">
        <f t="shared" si="82"/>
        <v>24124.51111220746</v>
      </c>
      <c r="R233" s="730">
        <f t="shared" si="83"/>
        <v>11863665.670773761</v>
      </c>
      <c r="Z233" s="614"/>
    </row>
    <row r="234" spans="13:26" x14ac:dyDescent="0.2">
      <c r="M234" s="614"/>
      <c r="N234" s="748">
        <f t="shared" si="79"/>
        <v>173</v>
      </c>
      <c r="O234" s="730">
        <f t="shared" si="81"/>
        <v>11863665.670773761</v>
      </c>
      <c r="P234" s="730">
        <f t="shared" si="80"/>
        <v>57610.198828655914</v>
      </c>
      <c r="Q234" s="730">
        <f t="shared" si="82"/>
        <v>24291.869919925517</v>
      </c>
      <c r="R234" s="730">
        <f t="shared" si="83"/>
        <v>11945567.739522344</v>
      </c>
      <c r="Z234" s="614"/>
    </row>
    <row r="235" spans="13:26" x14ac:dyDescent="0.2">
      <c r="M235" s="614"/>
      <c r="N235" s="748">
        <f t="shared" si="79"/>
        <v>174</v>
      </c>
      <c r="O235" s="730">
        <f t="shared" si="81"/>
        <v>11945567.739522344</v>
      </c>
      <c r="P235" s="730">
        <f t="shared" si="80"/>
        <v>57610.198828655914</v>
      </c>
      <c r="Q235" s="730">
        <f t="shared" si="82"/>
        <v>24459.571409113181</v>
      </c>
      <c r="R235" s="730">
        <f t="shared" si="83"/>
        <v>12027637.509760113</v>
      </c>
      <c r="Z235" s="614"/>
    </row>
    <row r="236" spans="13:26" x14ac:dyDescent="0.2">
      <c r="M236" s="614"/>
      <c r="N236" s="748">
        <f t="shared" si="79"/>
        <v>175</v>
      </c>
      <c r="O236" s="730">
        <f t="shared" si="81"/>
        <v>12027637.509760113</v>
      </c>
      <c r="P236" s="730">
        <f t="shared" si="80"/>
        <v>57610.198828655914</v>
      </c>
      <c r="Q236" s="730">
        <f t="shared" si="82"/>
        <v>24627.61628144007</v>
      </c>
      <c r="R236" s="730">
        <f t="shared" si="83"/>
        <v>12109875.32487021</v>
      </c>
      <c r="Z236" s="614"/>
    </row>
    <row r="237" spans="13:26" x14ac:dyDescent="0.2">
      <c r="M237" s="614"/>
      <c r="N237" s="748">
        <f t="shared" si="79"/>
        <v>176</v>
      </c>
      <c r="O237" s="730">
        <f t="shared" si="81"/>
        <v>12109875.32487021</v>
      </c>
      <c r="P237" s="730">
        <f t="shared" si="80"/>
        <v>57610.198828655914</v>
      </c>
      <c r="Q237" s="730">
        <f t="shared" si="82"/>
        <v>24796.005240012524</v>
      </c>
      <c r="R237" s="730">
        <f t="shared" si="83"/>
        <v>12192281.528938878</v>
      </c>
      <c r="Z237" s="614"/>
    </row>
    <row r="238" spans="13:26" x14ac:dyDescent="0.2">
      <c r="M238" s="614"/>
      <c r="N238" s="748">
        <f t="shared" si="79"/>
        <v>177</v>
      </c>
      <c r="O238" s="730">
        <f t="shared" si="81"/>
        <v>12192281.528938878</v>
      </c>
      <c r="P238" s="730">
        <f t="shared" si="80"/>
        <v>57610.198828655914</v>
      </c>
      <c r="Q238" s="730">
        <f t="shared" si="82"/>
        <v>24964.73898937655</v>
      </c>
      <c r="R238" s="730">
        <f t="shared" si="83"/>
        <v>12274856.466756912</v>
      </c>
      <c r="Z238" s="614"/>
    </row>
    <row r="239" spans="13:26" x14ac:dyDescent="0.2">
      <c r="M239" s="614"/>
      <c r="N239" s="748">
        <f t="shared" si="79"/>
        <v>178</v>
      </c>
      <c r="O239" s="730">
        <f t="shared" si="81"/>
        <v>12274856.466756912</v>
      </c>
      <c r="P239" s="730">
        <f t="shared" si="80"/>
        <v>57610.198828655914</v>
      </c>
      <c r="Q239" s="730">
        <f t="shared" si="82"/>
        <v>25133.818235520779</v>
      </c>
      <c r="R239" s="730">
        <f t="shared" si="83"/>
        <v>12357600.483821088</v>
      </c>
      <c r="Z239" s="614"/>
    </row>
    <row r="240" spans="13:26" x14ac:dyDescent="0.2">
      <c r="M240" s="614"/>
      <c r="N240" s="748">
        <f t="shared" si="79"/>
        <v>179</v>
      </c>
      <c r="O240" s="730">
        <f t="shared" si="81"/>
        <v>12357600.483821088</v>
      </c>
      <c r="P240" s="730">
        <f t="shared" si="80"/>
        <v>57610.198828655914</v>
      </c>
      <c r="Q240" s="730">
        <f t="shared" si="82"/>
        <v>25303.24368587941</v>
      </c>
      <c r="R240" s="730">
        <f t="shared" si="83"/>
        <v>12440513.926335623</v>
      </c>
      <c r="Z240" s="614"/>
    </row>
    <row r="241" spans="13:26" x14ac:dyDescent="0.2">
      <c r="M241" s="614"/>
      <c r="N241" s="748">
        <f t="shared" si="79"/>
        <v>180</v>
      </c>
      <c r="O241" s="730">
        <f t="shared" si="81"/>
        <v>12440513.926335623</v>
      </c>
      <c r="P241" s="730">
        <f t="shared" si="80"/>
        <v>57610.198828655914</v>
      </c>
      <c r="Q241" s="730">
        <f t="shared" si="82"/>
        <v>25473.016049335176</v>
      </c>
      <c r="R241" s="730">
        <f t="shared" si="83"/>
        <v>12523597.141213614</v>
      </c>
      <c r="Z241" s="614"/>
    </row>
    <row r="242" spans="13:26" x14ac:dyDescent="0.2">
      <c r="M242" s="614"/>
      <c r="N242" s="748">
        <f t="shared" si="79"/>
        <v>181</v>
      </c>
      <c r="O242" s="730">
        <f t="shared" si="81"/>
        <v>12523597.141213614</v>
      </c>
      <c r="P242" s="730">
        <f t="shared" si="80"/>
        <v>57610.198828655914</v>
      </c>
      <c r="Q242" s="730">
        <f t="shared" si="82"/>
        <v>25643.136036222309</v>
      </c>
      <c r="R242" s="730">
        <f t="shared" si="83"/>
        <v>12606850.476078494</v>
      </c>
      <c r="Z242" s="614"/>
    </row>
    <row r="243" spans="13:26" x14ac:dyDescent="0.2">
      <c r="M243" s="614"/>
      <c r="N243" s="748">
        <f t="shared" si="79"/>
        <v>182</v>
      </c>
      <c r="O243" s="730">
        <f t="shared" si="81"/>
        <v>12606850.476078494</v>
      </c>
      <c r="P243" s="730">
        <f t="shared" si="80"/>
        <v>57610.198828655914</v>
      </c>
      <c r="Q243" s="730">
        <f t="shared" si="82"/>
        <v>25813.604358329514</v>
      </c>
      <c r="R243" s="730">
        <f t="shared" si="83"/>
        <v>12690274.27926548</v>
      </c>
      <c r="Z243" s="614"/>
    </row>
    <row r="244" spans="13:26" x14ac:dyDescent="0.2">
      <c r="M244" s="614"/>
      <c r="N244" s="748">
        <f t="shared" si="79"/>
        <v>183</v>
      </c>
      <c r="O244" s="730">
        <f t="shared" si="81"/>
        <v>12690274.27926548</v>
      </c>
      <c r="P244" s="730">
        <f t="shared" si="80"/>
        <v>57610.198828655914</v>
      </c>
      <c r="Q244" s="730">
        <f t="shared" si="82"/>
        <v>25984.421728902937</v>
      </c>
      <c r="R244" s="730">
        <f t="shared" si="83"/>
        <v>12773868.89982304</v>
      </c>
      <c r="Z244" s="614"/>
    </row>
    <row r="245" spans="13:26" x14ac:dyDescent="0.2">
      <c r="M245" s="614"/>
      <c r="N245" s="748">
        <f t="shared" si="79"/>
        <v>184</v>
      </c>
      <c r="O245" s="730">
        <f t="shared" si="81"/>
        <v>12773868.89982304</v>
      </c>
      <c r="P245" s="730">
        <f t="shared" si="80"/>
        <v>57610.198828655914</v>
      </c>
      <c r="Q245" s="730">
        <f t="shared" si="82"/>
        <v>26155.588862649158</v>
      </c>
      <c r="R245" s="730">
        <f t="shared" si="83"/>
        <v>12857634.687514344</v>
      </c>
      <c r="Z245" s="614"/>
    </row>
    <row r="246" spans="13:26" x14ac:dyDescent="0.2">
      <c r="M246" s="614"/>
      <c r="N246" s="748">
        <f t="shared" si="79"/>
        <v>185</v>
      </c>
      <c r="O246" s="730">
        <f t="shared" si="81"/>
        <v>12857634.687514344</v>
      </c>
      <c r="P246" s="730">
        <f t="shared" si="80"/>
        <v>57610.198828655914</v>
      </c>
      <c r="Q246" s="730">
        <f t="shared" si="82"/>
        <v>26327.106475738179</v>
      </c>
      <c r="R246" s="730">
        <f t="shared" si="83"/>
        <v>12941571.992818739</v>
      </c>
      <c r="Z246" s="614"/>
    </row>
    <row r="247" spans="13:26" x14ac:dyDescent="0.2">
      <c r="M247" s="614"/>
      <c r="N247" s="748">
        <f t="shared" si="79"/>
        <v>186</v>
      </c>
      <c r="O247" s="730">
        <f t="shared" si="81"/>
        <v>12941571.992818739</v>
      </c>
      <c r="P247" s="730">
        <f t="shared" si="80"/>
        <v>57610.198828655914</v>
      </c>
      <c r="Q247" s="730">
        <f t="shared" si="82"/>
        <v>26498.975285806428</v>
      </c>
      <c r="R247" s="730">
        <f t="shared" si="83"/>
        <v>13025681.166933201</v>
      </c>
      <c r="Z247" s="614"/>
    </row>
    <row r="248" spans="13:26" x14ac:dyDescent="0.2">
      <c r="M248" s="614"/>
      <c r="N248" s="748">
        <f t="shared" si="79"/>
        <v>187</v>
      </c>
      <c r="O248" s="730">
        <f t="shared" si="81"/>
        <v>13025681.166933201</v>
      </c>
      <c r="P248" s="730">
        <f t="shared" si="80"/>
        <v>57610.198828655914</v>
      </c>
      <c r="Q248" s="730">
        <f t="shared" si="82"/>
        <v>26671.19601195975</v>
      </c>
      <c r="R248" s="730">
        <f t="shared" si="83"/>
        <v>13109962.561773818</v>
      </c>
      <c r="Z248" s="614"/>
    </row>
    <row r="249" spans="13:26" x14ac:dyDescent="0.2">
      <c r="M249" s="614"/>
      <c r="N249" s="748">
        <f t="shared" si="79"/>
        <v>188</v>
      </c>
      <c r="O249" s="730">
        <f t="shared" si="81"/>
        <v>13109962.561773818</v>
      </c>
      <c r="P249" s="730">
        <f t="shared" si="80"/>
        <v>57610.198828655914</v>
      </c>
      <c r="Q249" s="730">
        <f t="shared" si="82"/>
        <v>26843.769374776421</v>
      </c>
      <c r="R249" s="730">
        <f t="shared" si="83"/>
        <v>13194416.529977251</v>
      </c>
      <c r="Z249" s="614"/>
    </row>
    <row r="250" spans="13:26" x14ac:dyDescent="0.2">
      <c r="M250" s="614"/>
      <c r="N250" s="748">
        <f t="shared" si="79"/>
        <v>189</v>
      </c>
      <c r="O250" s="730">
        <f t="shared" si="81"/>
        <v>13194416.529977251</v>
      </c>
      <c r="P250" s="730">
        <f t="shared" si="80"/>
        <v>57610.198828655914</v>
      </c>
      <c r="Q250" s="730">
        <f t="shared" si="82"/>
        <v>27016.696096310163</v>
      </c>
      <c r="R250" s="730">
        <f t="shared" si="83"/>
        <v>13279043.424902217</v>
      </c>
      <c r="Z250" s="614"/>
    </row>
    <row r="251" spans="13:26" x14ac:dyDescent="0.2">
      <c r="M251" s="614"/>
      <c r="N251" s="748">
        <f t="shared" si="79"/>
        <v>190</v>
      </c>
      <c r="O251" s="730">
        <f t="shared" si="81"/>
        <v>13279043.424902217</v>
      </c>
      <c r="P251" s="730">
        <f t="shared" si="80"/>
        <v>57610.198828655914</v>
      </c>
      <c r="Q251" s="730">
        <f t="shared" si="82"/>
        <v>27189.976900093166</v>
      </c>
      <c r="R251" s="730">
        <f t="shared" si="83"/>
        <v>13363843.600630967</v>
      </c>
      <c r="Z251" s="614"/>
    </row>
    <row r="252" spans="13:26" x14ac:dyDescent="0.2">
      <c r="M252" s="614"/>
      <c r="N252" s="748">
        <f t="shared" si="79"/>
        <v>191</v>
      </c>
      <c r="O252" s="730">
        <f t="shared" si="81"/>
        <v>13363843.600630967</v>
      </c>
      <c r="P252" s="730">
        <f t="shared" si="80"/>
        <v>57610.198828655914</v>
      </c>
      <c r="Q252" s="730">
        <f t="shared" si="82"/>
        <v>27363.612511139112</v>
      </c>
      <c r="R252" s="730">
        <f t="shared" si="83"/>
        <v>13448817.411970763</v>
      </c>
      <c r="Z252" s="614"/>
    </row>
    <row r="253" spans="13:26" x14ac:dyDescent="0.2">
      <c r="M253" s="614"/>
      <c r="N253" s="748">
        <f t="shared" si="79"/>
        <v>192</v>
      </c>
      <c r="O253" s="730">
        <f t="shared" si="81"/>
        <v>13448817.411970763</v>
      </c>
      <c r="P253" s="730">
        <f t="shared" si="80"/>
        <v>57610.198828655914</v>
      </c>
      <c r="Q253" s="730">
        <f t="shared" si="82"/>
        <v>27537.603655946212</v>
      </c>
      <c r="R253" s="730">
        <f t="shared" si="83"/>
        <v>13533965.214455364</v>
      </c>
      <c r="Z253" s="614"/>
    </row>
    <row r="254" spans="13:26" x14ac:dyDescent="0.2">
      <c r="M254" s="614"/>
      <c r="N254" s="748">
        <f t="shared" si="79"/>
        <v>193</v>
      </c>
      <c r="O254" s="730">
        <f t="shared" si="81"/>
        <v>13533965.214455364</v>
      </c>
      <c r="P254" s="730">
        <f t="shared" si="80"/>
        <v>57610.198828655914</v>
      </c>
      <c r="Q254" s="730">
        <f t="shared" si="82"/>
        <v>27711.951062500237</v>
      </c>
      <c r="R254" s="730">
        <f t="shared" si="83"/>
        <v>13619287.364346521</v>
      </c>
      <c r="Z254" s="614"/>
    </row>
    <row r="255" spans="13:26" x14ac:dyDescent="0.2">
      <c r="M255" s="614"/>
      <c r="N255" s="748">
        <f t="shared" si="79"/>
        <v>194</v>
      </c>
      <c r="O255" s="730">
        <f t="shared" si="81"/>
        <v>13619287.364346521</v>
      </c>
      <c r="P255" s="730">
        <f t="shared" si="80"/>
        <v>57610.198828655914</v>
      </c>
      <c r="Q255" s="730">
        <f t="shared" si="82"/>
        <v>27886.65546027759</v>
      </c>
      <c r="R255" s="730">
        <f t="shared" si="83"/>
        <v>13704784.218635455</v>
      </c>
      <c r="Z255" s="614"/>
    </row>
    <row r="256" spans="13:26" x14ac:dyDescent="0.2">
      <c r="M256" s="614"/>
      <c r="N256" s="748">
        <f t="shared" ref="N256:N319" si="84">N255+1</f>
        <v>195</v>
      </c>
      <c r="O256" s="730">
        <f t="shared" si="81"/>
        <v>13704784.218635455</v>
      </c>
      <c r="P256" s="730">
        <f t="shared" ref="P256:P319" si="85">P255</f>
        <v>57610.198828655914</v>
      </c>
      <c r="Q256" s="730">
        <f t="shared" si="82"/>
        <v>28061.717580248318</v>
      </c>
      <c r="R256" s="730">
        <f t="shared" si="83"/>
        <v>13790456.135044359</v>
      </c>
      <c r="Z256" s="614"/>
    </row>
    <row r="257" spans="13:26" x14ac:dyDescent="0.2">
      <c r="M257" s="614"/>
      <c r="N257" s="748">
        <f t="shared" si="84"/>
        <v>196</v>
      </c>
      <c r="O257" s="730">
        <f t="shared" ref="O257:O320" si="86">R256</f>
        <v>13790456.135044359</v>
      </c>
      <c r="P257" s="730">
        <f t="shared" si="85"/>
        <v>57610.198828655914</v>
      </c>
      <c r="Q257" s="730">
        <f t="shared" ref="Q257:Q320" si="87">O257*$P$56</f>
        <v>28237.138154879201</v>
      </c>
      <c r="R257" s="730">
        <f t="shared" ref="R257:R320" si="88">O257+P257+Q257</f>
        <v>13876303.472027894</v>
      </c>
      <c r="Z257" s="614"/>
    </row>
    <row r="258" spans="13:26" x14ac:dyDescent="0.2">
      <c r="M258" s="614"/>
      <c r="N258" s="748">
        <f t="shared" si="84"/>
        <v>197</v>
      </c>
      <c r="O258" s="730">
        <f t="shared" si="86"/>
        <v>13876303.472027894</v>
      </c>
      <c r="P258" s="730">
        <f t="shared" si="85"/>
        <v>57610.198828655914</v>
      </c>
      <c r="Q258" s="730">
        <f t="shared" si="87"/>
        <v>28412.917918136813</v>
      </c>
      <c r="R258" s="730">
        <f t="shared" si="88"/>
        <v>13962326.588774687</v>
      </c>
      <c r="Z258" s="614"/>
    </row>
    <row r="259" spans="13:26" x14ac:dyDescent="0.2">
      <c r="M259" s="614"/>
      <c r="N259" s="748">
        <f t="shared" si="84"/>
        <v>198</v>
      </c>
      <c r="O259" s="730">
        <f t="shared" si="86"/>
        <v>13962326.588774687</v>
      </c>
      <c r="P259" s="730">
        <f t="shared" si="85"/>
        <v>57610.198828655914</v>
      </c>
      <c r="Q259" s="730">
        <f t="shared" si="87"/>
        <v>28589.057605490576</v>
      </c>
      <c r="R259" s="730">
        <f t="shared" si="88"/>
        <v>14048525.845208833</v>
      </c>
      <c r="Z259" s="614"/>
    </row>
    <row r="260" spans="13:26" x14ac:dyDescent="0.2">
      <c r="M260" s="614"/>
      <c r="N260" s="748">
        <f t="shared" si="84"/>
        <v>199</v>
      </c>
      <c r="O260" s="730">
        <f t="shared" si="86"/>
        <v>14048525.845208833</v>
      </c>
      <c r="P260" s="730">
        <f t="shared" si="85"/>
        <v>57610.198828655914</v>
      </c>
      <c r="Q260" s="730">
        <f t="shared" si="87"/>
        <v>28765.557953915853</v>
      </c>
      <c r="R260" s="730">
        <f t="shared" si="88"/>
        <v>14134901.601991406</v>
      </c>
      <c r="Z260" s="614"/>
    </row>
    <row r="261" spans="13:26" x14ac:dyDescent="0.2">
      <c r="M261" s="614"/>
      <c r="N261" s="748">
        <f t="shared" si="84"/>
        <v>200</v>
      </c>
      <c r="O261" s="730">
        <f t="shared" si="86"/>
        <v>14134901.601991406</v>
      </c>
      <c r="P261" s="730">
        <f t="shared" si="85"/>
        <v>57610.198828655914</v>
      </c>
      <c r="Q261" s="730">
        <f t="shared" si="87"/>
        <v>28942.419701897034</v>
      </c>
      <c r="R261" s="730">
        <f t="shared" si="88"/>
        <v>14221454.220521959</v>
      </c>
      <c r="Z261" s="614"/>
    </row>
    <row r="262" spans="13:26" x14ac:dyDescent="0.2">
      <c r="M262" s="614"/>
      <c r="N262" s="748">
        <f t="shared" si="84"/>
        <v>201</v>
      </c>
      <c r="O262" s="730">
        <f t="shared" si="86"/>
        <v>14221454.220521959</v>
      </c>
      <c r="P262" s="730">
        <f t="shared" si="85"/>
        <v>57610.198828655914</v>
      </c>
      <c r="Q262" s="730">
        <f t="shared" si="87"/>
        <v>29119.643589430609</v>
      </c>
      <c r="R262" s="730">
        <f t="shared" si="88"/>
        <v>14308184.062940046</v>
      </c>
      <c r="Z262" s="614"/>
    </row>
    <row r="263" spans="13:26" x14ac:dyDescent="0.2">
      <c r="M263" s="614"/>
      <c r="N263" s="748">
        <f t="shared" si="84"/>
        <v>202</v>
      </c>
      <c r="O263" s="730">
        <f t="shared" si="86"/>
        <v>14308184.062940046</v>
      </c>
      <c r="P263" s="730">
        <f t="shared" si="85"/>
        <v>57610.198828655914</v>
      </c>
      <c r="Q263" s="730">
        <f t="shared" si="87"/>
        <v>29297.230358028279</v>
      </c>
      <c r="R263" s="730">
        <f t="shared" si="88"/>
        <v>14395091.492126731</v>
      </c>
      <c r="Z263" s="614"/>
    </row>
    <row r="264" spans="13:26" x14ac:dyDescent="0.2">
      <c r="M264" s="614"/>
      <c r="N264" s="748">
        <f t="shared" si="84"/>
        <v>203</v>
      </c>
      <c r="O264" s="730">
        <f t="shared" si="86"/>
        <v>14395091.492126731</v>
      </c>
      <c r="P264" s="730">
        <f t="shared" si="85"/>
        <v>57610.198828655914</v>
      </c>
      <c r="Q264" s="730">
        <f t="shared" si="87"/>
        <v>29475.18075072005</v>
      </c>
      <c r="R264" s="730">
        <f t="shared" si="88"/>
        <v>14482176.871706108</v>
      </c>
      <c r="Z264" s="614"/>
    </row>
    <row r="265" spans="13:26" x14ac:dyDescent="0.2">
      <c r="M265" s="614"/>
      <c r="N265" s="748">
        <f t="shared" si="84"/>
        <v>204</v>
      </c>
      <c r="O265" s="730">
        <f t="shared" si="86"/>
        <v>14482176.871706108</v>
      </c>
      <c r="P265" s="730">
        <f t="shared" si="85"/>
        <v>57610.198828655914</v>
      </c>
      <c r="Q265" s="730">
        <f t="shared" si="87"/>
        <v>29653.49551205735</v>
      </c>
      <c r="R265" s="730">
        <f t="shared" si="88"/>
        <v>14569440.566046821</v>
      </c>
      <c r="Z265" s="614"/>
    </row>
    <row r="266" spans="13:26" x14ac:dyDescent="0.2">
      <c r="M266" s="614"/>
      <c r="N266" s="748">
        <f t="shared" si="84"/>
        <v>205</v>
      </c>
      <c r="O266" s="730">
        <f t="shared" si="86"/>
        <v>14569440.566046821</v>
      </c>
      <c r="P266" s="730">
        <f t="shared" si="85"/>
        <v>57610.198828655914</v>
      </c>
      <c r="Q266" s="730">
        <f t="shared" si="87"/>
        <v>29832.175388116138</v>
      </c>
      <c r="R266" s="730">
        <f t="shared" si="88"/>
        <v>14656882.940263594</v>
      </c>
      <c r="Z266" s="614"/>
    </row>
    <row r="267" spans="13:26" x14ac:dyDescent="0.2">
      <c r="M267" s="614"/>
      <c r="N267" s="748">
        <f t="shared" si="84"/>
        <v>206</v>
      </c>
      <c r="O267" s="730">
        <f t="shared" si="86"/>
        <v>14656882.940263594</v>
      </c>
      <c r="P267" s="730">
        <f t="shared" si="85"/>
        <v>57610.198828655914</v>
      </c>
      <c r="Q267" s="730">
        <f t="shared" si="87"/>
        <v>30011.22112650003</v>
      </c>
      <c r="R267" s="730">
        <f t="shared" si="88"/>
        <v>14744504.36021875</v>
      </c>
      <c r="Z267" s="614"/>
    </row>
    <row r="268" spans="13:26" x14ac:dyDescent="0.2">
      <c r="M268" s="614"/>
      <c r="N268" s="748">
        <f t="shared" si="84"/>
        <v>207</v>
      </c>
      <c r="O268" s="730">
        <f t="shared" si="86"/>
        <v>14744504.36021875</v>
      </c>
      <c r="P268" s="730">
        <f t="shared" si="85"/>
        <v>57610.198828655914</v>
      </c>
      <c r="Q268" s="730">
        <f t="shared" si="87"/>
        <v>30190.633476343413</v>
      </c>
      <c r="R268" s="730">
        <f t="shared" si="88"/>
        <v>14832305.19252375</v>
      </c>
      <c r="Z268" s="614"/>
    </row>
    <row r="269" spans="13:26" x14ac:dyDescent="0.2">
      <c r="M269" s="614"/>
      <c r="N269" s="748">
        <f t="shared" si="84"/>
        <v>208</v>
      </c>
      <c r="O269" s="730">
        <f t="shared" si="86"/>
        <v>14832305.19252375</v>
      </c>
      <c r="P269" s="730">
        <f t="shared" si="85"/>
        <v>57610.198828655914</v>
      </c>
      <c r="Q269" s="730">
        <f t="shared" si="87"/>
        <v>30370.413188314607</v>
      </c>
      <c r="R269" s="730">
        <f t="shared" si="88"/>
        <v>14920285.80454072</v>
      </c>
      <c r="Z269" s="614"/>
    </row>
    <row r="270" spans="13:26" x14ac:dyDescent="0.2">
      <c r="M270" s="614"/>
      <c r="N270" s="748">
        <f t="shared" si="84"/>
        <v>209</v>
      </c>
      <c r="O270" s="730">
        <f t="shared" si="86"/>
        <v>14920285.80454072</v>
      </c>
      <c r="P270" s="730">
        <f t="shared" si="85"/>
        <v>57610.198828655914</v>
      </c>
      <c r="Q270" s="730">
        <f t="shared" si="87"/>
        <v>30550.561014618979</v>
      </c>
      <c r="R270" s="730">
        <f t="shared" si="88"/>
        <v>15008446.564383995</v>
      </c>
      <c r="Z270" s="614"/>
    </row>
    <row r="271" spans="13:26" x14ac:dyDescent="0.2">
      <c r="M271" s="614"/>
      <c r="N271" s="748">
        <f t="shared" si="84"/>
        <v>210</v>
      </c>
      <c r="O271" s="730">
        <f t="shared" si="86"/>
        <v>15008446.564383995</v>
      </c>
      <c r="P271" s="730">
        <f t="shared" si="85"/>
        <v>57610.198828655914</v>
      </c>
      <c r="Q271" s="730">
        <f t="shared" si="87"/>
        <v>30731.0777090021</v>
      </c>
      <c r="R271" s="730">
        <f t="shared" si="88"/>
        <v>15096787.840921653</v>
      </c>
      <c r="Z271" s="614"/>
    </row>
    <row r="272" spans="13:26" x14ac:dyDescent="0.2">
      <c r="M272" s="614"/>
      <c r="N272" s="748">
        <f t="shared" si="84"/>
        <v>211</v>
      </c>
      <c r="O272" s="730">
        <f t="shared" si="86"/>
        <v>15096787.840921653</v>
      </c>
      <c r="P272" s="730">
        <f t="shared" si="85"/>
        <v>57610.198828655914</v>
      </c>
      <c r="Q272" s="730">
        <f t="shared" si="87"/>
        <v>30911.964026752914</v>
      </c>
      <c r="R272" s="730">
        <f t="shared" si="88"/>
        <v>15185310.003777063</v>
      </c>
      <c r="Z272" s="614"/>
    </row>
    <row r="273" spans="13:26" x14ac:dyDescent="0.2">
      <c r="M273" s="614"/>
      <c r="N273" s="748">
        <f t="shared" si="84"/>
        <v>212</v>
      </c>
      <c r="O273" s="730">
        <f t="shared" si="86"/>
        <v>15185310.003777063</v>
      </c>
      <c r="P273" s="730">
        <f t="shared" si="85"/>
        <v>57610.198828655914</v>
      </c>
      <c r="Q273" s="730">
        <f t="shared" si="87"/>
        <v>31093.220724706862</v>
      </c>
      <c r="R273" s="730">
        <f t="shared" si="88"/>
        <v>15274013.423330426</v>
      </c>
      <c r="Z273" s="614"/>
    </row>
    <row r="274" spans="13:26" x14ac:dyDescent="0.2">
      <c r="M274" s="614"/>
      <c r="N274" s="748">
        <f t="shared" si="84"/>
        <v>213</v>
      </c>
      <c r="O274" s="730">
        <f t="shared" si="86"/>
        <v>15274013.423330426</v>
      </c>
      <c r="P274" s="730">
        <f t="shared" si="85"/>
        <v>57610.198828655914</v>
      </c>
      <c r="Q274" s="730">
        <f t="shared" si="87"/>
        <v>31274.848561249084</v>
      </c>
      <c r="R274" s="730">
        <f t="shared" si="88"/>
        <v>15362898.470720332</v>
      </c>
      <c r="Z274" s="614"/>
    </row>
    <row r="275" spans="13:26" x14ac:dyDescent="0.2">
      <c r="M275" s="614"/>
      <c r="N275" s="748">
        <f t="shared" si="84"/>
        <v>214</v>
      </c>
      <c r="O275" s="730">
        <f t="shared" si="86"/>
        <v>15362898.470720332</v>
      </c>
      <c r="P275" s="730">
        <f t="shared" si="85"/>
        <v>57610.198828655914</v>
      </c>
      <c r="Q275" s="730">
        <f t="shared" si="87"/>
        <v>31456.848296317577</v>
      </c>
      <c r="R275" s="730">
        <f t="shared" si="88"/>
        <v>15451965.517845307</v>
      </c>
      <c r="Z275" s="614"/>
    </row>
    <row r="276" spans="13:26" x14ac:dyDescent="0.2">
      <c r="M276" s="614"/>
      <c r="N276" s="748">
        <f t="shared" si="84"/>
        <v>215</v>
      </c>
      <c r="O276" s="730">
        <f t="shared" si="86"/>
        <v>15451965.517845307</v>
      </c>
      <c r="P276" s="730">
        <f t="shared" si="85"/>
        <v>57610.198828655914</v>
      </c>
      <c r="Q276" s="730">
        <f t="shared" si="87"/>
        <v>31639.220691406375</v>
      </c>
      <c r="R276" s="730">
        <f t="shared" si="88"/>
        <v>15541214.93736537</v>
      </c>
      <c r="Z276" s="614"/>
    </row>
    <row r="277" spans="13:26" x14ac:dyDescent="0.2">
      <c r="M277" s="614"/>
      <c r="N277" s="748">
        <f t="shared" si="84"/>
        <v>216</v>
      </c>
      <c r="O277" s="730">
        <f t="shared" si="86"/>
        <v>15541214.93736537</v>
      </c>
      <c r="P277" s="730">
        <f t="shared" si="85"/>
        <v>57610.198828655914</v>
      </c>
      <c r="Q277" s="730">
        <f t="shared" si="87"/>
        <v>31821.966509568734</v>
      </c>
      <c r="R277" s="730">
        <f t="shared" si="88"/>
        <v>15630647.102703596</v>
      </c>
      <c r="Z277" s="614"/>
    </row>
    <row r="278" spans="13:26" x14ac:dyDescent="0.2">
      <c r="M278" s="614"/>
      <c r="N278" s="748">
        <f t="shared" si="84"/>
        <v>217</v>
      </c>
      <c r="O278" s="730">
        <f t="shared" si="86"/>
        <v>15630647.102703596</v>
      </c>
      <c r="P278" s="730">
        <f t="shared" si="85"/>
        <v>57610.198828655914</v>
      </c>
      <c r="Q278" s="730">
        <f t="shared" si="87"/>
        <v>32005.086515420327</v>
      </c>
      <c r="R278" s="730">
        <f t="shared" si="88"/>
        <v>15720262.388047673</v>
      </c>
      <c r="Z278" s="614"/>
    </row>
    <row r="279" spans="13:26" x14ac:dyDescent="0.2">
      <c r="M279" s="614"/>
      <c r="N279" s="748">
        <f t="shared" si="84"/>
        <v>218</v>
      </c>
      <c r="O279" s="730">
        <f t="shared" si="86"/>
        <v>15720262.388047673</v>
      </c>
      <c r="P279" s="730">
        <f t="shared" si="85"/>
        <v>57610.198828655914</v>
      </c>
      <c r="Q279" s="730">
        <f t="shared" si="87"/>
        <v>32188.581475142448</v>
      </c>
      <c r="R279" s="730">
        <f t="shared" si="88"/>
        <v>15810061.168351471</v>
      </c>
      <c r="Z279" s="614"/>
    </row>
    <row r="280" spans="13:26" x14ac:dyDescent="0.2">
      <c r="M280" s="614"/>
      <c r="N280" s="748">
        <f t="shared" si="84"/>
        <v>219</v>
      </c>
      <c r="O280" s="730">
        <f t="shared" si="86"/>
        <v>15810061.168351471</v>
      </c>
      <c r="P280" s="730">
        <f t="shared" si="85"/>
        <v>57610.198828655914</v>
      </c>
      <c r="Q280" s="730">
        <f t="shared" si="87"/>
        <v>32372.452156485208</v>
      </c>
      <c r="R280" s="730">
        <f t="shared" si="88"/>
        <v>15900043.819336614</v>
      </c>
      <c r="Z280" s="614"/>
    </row>
    <row r="281" spans="13:26" x14ac:dyDescent="0.2">
      <c r="M281" s="614"/>
      <c r="N281" s="748">
        <f t="shared" si="84"/>
        <v>220</v>
      </c>
      <c r="O281" s="730">
        <f t="shared" si="86"/>
        <v>15900043.819336614</v>
      </c>
      <c r="P281" s="730">
        <f t="shared" si="85"/>
        <v>57610.198828655914</v>
      </c>
      <c r="Q281" s="730">
        <f t="shared" si="87"/>
        <v>32556.699328770748</v>
      </c>
      <c r="R281" s="730">
        <f t="shared" si="88"/>
        <v>15990210.717494041</v>
      </c>
      <c r="Z281" s="614"/>
    </row>
    <row r="282" spans="13:26" x14ac:dyDescent="0.2">
      <c r="M282" s="614"/>
      <c r="N282" s="748">
        <f t="shared" si="84"/>
        <v>221</v>
      </c>
      <c r="O282" s="730">
        <f t="shared" si="86"/>
        <v>15990210.717494041</v>
      </c>
      <c r="P282" s="730">
        <f t="shared" si="85"/>
        <v>57610.198828655914</v>
      </c>
      <c r="Q282" s="730">
        <f t="shared" si="87"/>
        <v>32741.323762896474</v>
      </c>
      <c r="R282" s="730">
        <f t="shared" si="88"/>
        <v>16080562.240085594</v>
      </c>
      <c r="Z282" s="614"/>
    </row>
    <row r="283" spans="13:26" x14ac:dyDescent="0.2">
      <c r="M283" s="614"/>
      <c r="N283" s="748">
        <f t="shared" si="84"/>
        <v>222</v>
      </c>
      <c r="O283" s="730">
        <f t="shared" si="86"/>
        <v>16080562.240085594</v>
      </c>
      <c r="P283" s="730">
        <f t="shared" si="85"/>
        <v>57610.198828655914</v>
      </c>
      <c r="Q283" s="730">
        <f t="shared" si="87"/>
        <v>32926.326231338258</v>
      </c>
      <c r="R283" s="730">
        <f t="shared" si="88"/>
        <v>16171098.765145589</v>
      </c>
      <c r="Z283" s="614"/>
    </row>
    <row r="284" spans="13:26" x14ac:dyDescent="0.2">
      <c r="M284" s="614"/>
      <c r="N284" s="748">
        <f t="shared" si="84"/>
        <v>223</v>
      </c>
      <c r="O284" s="730">
        <f t="shared" si="86"/>
        <v>16171098.765145589</v>
      </c>
      <c r="P284" s="730">
        <f t="shared" si="85"/>
        <v>57610.198828655914</v>
      </c>
      <c r="Q284" s="730">
        <f t="shared" si="87"/>
        <v>33111.70750815369</v>
      </c>
      <c r="R284" s="730">
        <f t="shared" si="88"/>
        <v>16261820.671482399</v>
      </c>
      <c r="Z284" s="614"/>
    </row>
    <row r="285" spans="13:26" x14ac:dyDescent="0.2">
      <c r="M285" s="614"/>
      <c r="N285" s="748">
        <f t="shared" si="84"/>
        <v>224</v>
      </c>
      <c r="O285" s="730">
        <f t="shared" si="86"/>
        <v>16261820.671482399</v>
      </c>
      <c r="P285" s="730">
        <f t="shared" si="85"/>
        <v>57610.198828655914</v>
      </c>
      <c r="Q285" s="730">
        <f t="shared" si="87"/>
        <v>33297.468368985312</v>
      </c>
      <c r="R285" s="730">
        <f t="shared" si="88"/>
        <v>16352728.33868004</v>
      </c>
      <c r="Z285" s="614"/>
    </row>
    <row r="286" spans="13:26" x14ac:dyDescent="0.2">
      <c r="M286" s="614"/>
      <c r="N286" s="748">
        <f t="shared" si="84"/>
        <v>225</v>
      </c>
      <c r="O286" s="730">
        <f t="shared" si="86"/>
        <v>16352728.33868004</v>
      </c>
      <c r="P286" s="730">
        <f t="shared" si="85"/>
        <v>57610.198828655914</v>
      </c>
      <c r="Q286" s="730">
        <f t="shared" si="87"/>
        <v>33483.609591063847</v>
      </c>
      <c r="R286" s="730">
        <f t="shared" si="88"/>
        <v>16443822.147099759</v>
      </c>
      <c r="Z286" s="614"/>
    </row>
    <row r="287" spans="13:26" x14ac:dyDescent="0.2">
      <c r="M287" s="614"/>
      <c r="N287" s="748">
        <f t="shared" si="84"/>
        <v>226</v>
      </c>
      <c r="O287" s="730">
        <f t="shared" si="86"/>
        <v>16443822.147099759</v>
      </c>
      <c r="P287" s="730">
        <f t="shared" si="85"/>
        <v>57610.198828655914</v>
      </c>
      <c r="Q287" s="730">
        <f t="shared" si="87"/>
        <v>33670.131953211472</v>
      </c>
      <c r="R287" s="730">
        <f t="shared" si="88"/>
        <v>16535102.477881627</v>
      </c>
      <c r="Z287" s="614"/>
    </row>
    <row r="288" spans="13:26" x14ac:dyDescent="0.2">
      <c r="M288" s="614"/>
      <c r="N288" s="748">
        <f t="shared" si="84"/>
        <v>227</v>
      </c>
      <c r="O288" s="730">
        <f t="shared" si="86"/>
        <v>16535102.477881627</v>
      </c>
      <c r="P288" s="730">
        <f t="shared" si="85"/>
        <v>57610.198828655914</v>
      </c>
      <c r="Q288" s="730">
        <f t="shared" si="87"/>
        <v>33857.03623584508</v>
      </c>
      <c r="R288" s="730">
        <f t="shared" si="88"/>
        <v>16626569.712946128</v>
      </c>
      <c r="Z288" s="614"/>
    </row>
    <row r="289" spans="13:26" x14ac:dyDescent="0.2">
      <c r="M289" s="614"/>
      <c r="N289" s="748">
        <f t="shared" si="84"/>
        <v>228</v>
      </c>
      <c r="O289" s="730">
        <f t="shared" si="86"/>
        <v>16626569.712946128</v>
      </c>
      <c r="P289" s="730">
        <f t="shared" si="85"/>
        <v>57610.198828655914</v>
      </c>
      <c r="Q289" s="730">
        <f t="shared" si="87"/>
        <v>34044.323220979517</v>
      </c>
      <c r="R289" s="730">
        <f t="shared" si="88"/>
        <v>16718224.234995764</v>
      </c>
      <c r="Z289" s="614"/>
    </row>
    <row r="290" spans="13:26" x14ac:dyDescent="0.2">
      <c r="M290" s="614"/>
      <c r="N290" s="748">
        <f t="shared" si="84"/>
        <v>229</v>
      </c>
      <c r="O290" s="730">
        <f t="shared" si="86"/>
        <v>16718224.234995764</v>
      </c>
      <c r="P290" s="730">
        <f t="shared" si="85"/>
        <v>57610.198828655914</v>
      </c>
      <c r="Q290" s="730">
        <f t="shared" si="87"/>
        <v>34231.993692230877</v>
      </c>
      <c r="R290" s="730">
        <f t="shared" si="88"/>
        <v>16810066.42751665</v>
      </c>
      <c r="Z290" s="614"/>
    </row>
    <row r="291" spans="13:26" x14ac:dyDescent="0.2">
      <c r="M291" s="614"/>
      <c r="N291" s="748">
        <f t="shared" si="84"/>
        <v>230</v>
      </c>
      <c r="O291" s="730">
        <f t="shared" si="86"/>
        <v>16810066.42751665</v>
      </c>
      <c r="P291" s="730">
        <f t="shared" si="85"/>
        <v>57610.198828655914</v>
      </c>
      <c r="Q291" s="730">
        <f t="shared" si="87"/>
        <v>34420.048434819772</v>
      </c>
      <c r="R291" s="730">
        <f t="shared" si="88"/>
        <v>16902096.674780127</v>
      </c>
      <c r="Z291" s="614"/>
    </row>
    <row r="292" spans="13:26" x14ac:dyDescent="0.2">
      <c r="M292" s="614"/>
      <c r="N292" s="748">
        <f t="shared" si="84"/>
        <v>231</v>
      </c>
      <c r="O292" s="730">
        <f t="shared" si="86"/>
        <v>16902096.674780127</v>
      </c>
      <c r="P292" s="730">
        <f t="shared" si="85"/>
        <v>57610.198828655914</v>
      </c>
      <c r="Q292" s="730">
        <f t="shared" si="87"/>
        <v>34608.488235574638</v>
      </c>
      <c r="R292" s="730">
        <f t="shared" si="88"/>
        <v>16994315.361844357</v>
      </c>
      <c r="Z292" s="614"/>
    </row>
    <row r="293" spans="13:26" x14ac:dyDescent="0.2">
      <c r="M293" s="614"/>
      <c r="N293" s="748">
        <f t="shared" si="84"/>
        <v>232</v>
      </c>
      <c r="O293" s="730">
        <f t="shared" si="86"/>
        <v>16994315.361844357</v>
      </c>
      <c r="P293" s="730">
        <f t="shared" si="85"/>
        <v>57610.198828655914</v>
      </c>
      <c r="Q293" s="730">
        <f t="shared" si="87"/>
        <v>34797.313882934992</v>
      </c>
      <c r="R293" s="730">
        <f t="shared" si="88"/>
        <v>17086722.874555949</v>
      </c>
      <c r="Z293" s="614"/>
    </row>
    <row r="294" spans="13:26" x14ac:dyDescent="0.2">
      <c r="M294" s="614"/>
      <c r="N294" s="748">
        <f t="shared" si="84"/>
        <v>233</v>
      </c>
      <c r="O294" s="730">
        <f t="shared" si="86"/>
        <v>17086722.874555949</v>
      </c>
      <c r="P294" s="730">
        <f t="shared" si="85"/>
        <v>57610.198828655914</v>
      </c>
      <c r="Q294" s="730">
        <f t="shared" si="87"/>
        <v>34986.52616695474</v>
      </c>
      <c r="R294" s="730">
        <f t="shared" si="88"/>
        <v>17179319.599551558</v>
      </c>
      <c r="Z294" s="614"/>
    </row>
    <row r="295" spans="13:26" x14ac:dyDescent="0.2">
      <c r="M295" s="614"/>
      <c r="N295" s="748">
        <f t="shared" si="84"/>
        <v>234</v>
      </c>
      <c r="O295" s="730">
        <f t="shared" si="86"/>
        <v>17179319.599551558</v>
      </c>
      <c r="P295" s="730">
        <f t="shared" si="85"/>
        <v>57610.198828655914</v>
      </c>
      <c r="Q295" s="730">
        <f t="shared" si="87"/>
        <v>35176.125879305517</v>
      </c>
      <c r="R295" s="730">
        <f t="shared" si="88"/>
        <v>17272105.924259521</v>
      </c>
      <c r="Z295" s="614"/>
    </row>
    <row r="296" spans="13:26" x14ac:dyDescent="0.2">
      <c r="M296" s="614"/>
      <c r="N296" s="748">
        <f t="shared" si="84"/>
        <v>235</v>
      </c>
      <c r="O296" s="730">
        <f t="shared" si="86"/>
        <v>17272105.924259521</v>
      </c>
      <c r="P296" s="730">
        <f t="shared" si="85"/>
        <v>57610.198828655914</v>
      </c>
      <c r="Q296" s="730">
        <f t="shared" si="87"/>
        <v>35366.113813279961</v>
      </c>
      <c r="R296" s="730">
        <f t="shared" si="88"/>
        <v>17365082.236901458</v>
      </c>
      <c r="Z296" s="614"/>
    </row>
    <row r="297" spans="13:26" x14ac:dyDescent="0.2">
      <c r="M297" s="614"/>
      <c r="N297" s="748">
        <f t="shared" si="84"/>
        <v>236</v>
      </c>
      <c r="O297" s="730">
        <f t="shared" si="86"/>
        <v>17365082.236901458</v>
      </c>
      <c r="P297" s="730">
        <f t="shared" si="85"/>
        <v>57610.198828655914</v>
      </c>
      <c r="Q297" s="730">
        <f t="shared" si="87"/>
        <v>35556.490763795031</v>
      </c>
      <c r="R297" s="730">
        <f t="shared" si="88"/>
        <v>17458248.926493909</v>
      </c>
      <c r="Z297" s="614"/>
    </row>
    <row r="298" spans="13:26" x14ac:dyDescent="0.2">
      <c r="M298" s="614"/>
      <c r="N298" s="748">
        <f t="shared" si="84"/>
        <v>237</v>
      </c>
      <c r="O298" s="730">
        <f t="shared" si="86"/>
        <v>17458248.926493909</v>
      </c>
      <c r="P298" s="730">
        <f t="shared" si="85"/>
        <v>57610.198828655914</v>
      </c>
      <c r="Q298" s="730">
        <f t="shared" si="87"/>
        <v>35747.257527395363</v>
      </c>
      <c r="R298" s="730">
        <f t="shared" si="88"/>
        <v>17551606.382849962</v>
      </c>
      <c r="Z298" s="614"/>
    </row>
    <row r="299" spans="13:26" x14ac:dyDescent="0.2">
      <c r="M299" s="614"/>
      <c r="N299" s="748">
        <f t="shared" si="84"/>
        <v>238</v>
      </c>
      <c r="O299" s="730">
        <f t="shared" si="86"/>
        <v>17551606.382849962</v>
      </c>
      <c r="P299" s="730">
        <f t="shared" si="85"/>
        <v>57610.198828655914</v>
      </c>
      <c r="Q299" s="730">
        <f t="shared" si="87"/>
        <v>35938.414902256591</v>
      </c>
      <c r="R299" s="730">
        <f t="shared" si="88"/>
        <v>17645154.996580873</v>
      </c>
      <c r="Z299" s="614"/>
    </row>
    <row r="300" spans="13:26" x14ac:dyDescent="0.2">
      <c r="M300" s="614"/>
      <c r="N300" s="748">
        <f t="shared" si="84"/>
        <v>239</v>
      </c>
      <c r="O300" s="730">
        <f t="shared" si="86"/>
        <v>17645154.996580873</v>
      </c>
      <c r="P300" s="730">
        <f t="shared" si="85"/>
        <v>57610.198828655914</v>
      </c>
      <c r="Q300" s="730">
        <f t="shared" si="87"/>
        <v>36129.963688188654</v>
      </c>
      <c r="R300" s="730">
        <f t="shared" si="88"/>
        <v>17738895.159097716</v>
      </c>
      <c r="Z300" s="614"/>
    </row>
    <row r="301" spans="13:26" x14ac:dyDescent="0.2">
      <c r="M301" s="614"/>
      <c r="N301" s="748">
        <f t="shared" si="84"/>
        <v>240</v>
      </c>
      <c r="O301" s="730">
        <f t="shared" si="86"/>
        <v>17738895.159097716</v>
      </c>
      <c r="P301" s="730">
        <f t="shared" si="85"/>
        <v>57610.198828655914</v>
      </c>
      <c r="Q301" s="730">
        <f t="shared" si="87"/>
        <v>36321.904686639209</v>
      </c>
      <c r="R301" s="730">
        <f t="shared" si="88"/>
        <v>17832827.262613013</v>
      </c>
      <c r="Z301" s="614"/>
    </row>
    <row r="302" spans="13:26" x14ac:dyDescent="0.2">
      <c r="M302" s="614"/>
      <c r="N302" s="748">
        <f t="shared" si="84"/>
        <v>241</v>
      </c>
      <c r="O302" s="730">
        <f t="shared" si="86"/>
        <v>17832827.262613013</v>
      </c>
      <c r="P302" s="730">
        <f t="shared" si="85"/>
        <v>57610.198828655914</v>
      </c>
      <c r="Q302" s="730">
        <f t="shared" si="87"/>
        <v>36514.238700696915</v>
      </c>
      <c r="R302" s="730">
        <f t="shared" si="88"/>
        <v>17926951.700142365</v>
      </c>
      <c r="Z302" s="614"/>
    </row>
    <row r="303" spans="13:26" x14ac:dyDescent="0.2">
      <c r="M303" s="614"/>
      <c r="N303" s="748">
        <f t="shared" si="84"/>
        <v>242</v>
      </c>
      <c r="O303" s="730">
        <f t="shared" si="86"/>
        <v>17926951.700142365</v>
      </c>
      <c r="P303" s="730">
        <f t="shared" si="85"/>
        <v>57610.198828655914</v>
      </c>
      <c r="Q303" s="730">
        <f t="shared" si="87"/>
        <v>36706.966535094834</v>
      </c>
      <c r="R303" s="730">
        <f t="shared" si="88"/>
        <v>18021268.865506116</v>
      </c>
      <c r="Z303" s="614"/>
    </row>
    <row r="304" spans="13:26" x14ac:dyDescent="0.2">
      <c r="M304" s="614"/>
      <c r="N304" s="748">
        <f t="shared" si="84"/>
        <v>243</v>
      </c>
      <c r="O304" s="730">
        <f t="shared" si="86"/>
        <v>18021268.865506116</v>
      </c>
      <c r="P304" s="730">
        <f t="shared" si="85"/>
        <v>57610.198828655914</v>
      </c>
      <c r="Q304" s="730">
        <f t="shared" si="87"/>
        <v>36900.088996213795</v>
      </c>
      <c r="R304" s="730">
        <f t="shared" si="88"/>
        <v>18115779.153330985</v>
      </c>
      <c r="Z304" s="614"/>
    </row>
    <row r="305" spans="13:26" x14ac:dyDescent="0.2">
      <c r="M305" s="614"/>
      <c r="N305" s="748">
        <f t="shared" si="84"/>
        <v>244</v>
      </c>
      <c r="O305" s="730">
        <f t="shared" si="86"/>
        <v>18115779.153330985</v>
      </c>
      <c r="P305" s="730">
        <f t="shared" si="85"/>
        <v>57610.198828655914</v>
      </c>
      <c r="Q305" s="730">
        <f t="shared" si="87"/>
        <v>37093.606892085751</v>
      </c>
      <c r="R305" s="730">
        <f t="shared" si="88"/>
        <v>18210482.959051728</v>
      </c>
      <c r="Z305" s="614"/>
    </row>
    <row r="306" spans="13:26" x14ac:dyDescent="0.2">
      <c r="M306" s="614"/>
      <c r="N306" s="748">
        <f t="shared" si="84"/>
        <v>245</v>
      </c>
      <c r="O306" s="730">
        <f t="shared" si="86"/>
        <v>18210482.959051728</v>
      </c>
      <c r="P306" s="730">
        <f t="shared" si="85"/>
        <v>57610.198828655914</v>
      </c>
      <c r="Q306" s="730">
        <f t="shared" si="87"/>
        <v>37287.52103239717</v>
      </c>
      <c r="R306" s="730">
        <f t="shared" si="88"/>
        <v>18305380.678912781</v>
      </c>
      <c r="Z306" s="614"/>
    </row>
    <row r="307" spans="13:26" x14ac:dyDescent="0.2">
      <c r="M307" s="614"/>
      <c r="N307" s="748">
        <f t="shared" si="84"/>
        <v>246</v>
      </c>
      <c r="O307" s="730">
        <f t="shared" si="86"/>
        <v>18305380.678912781</v>
      </c>
      <c r="P307" s="730">
        <f t="shared" si="85"/>
        <v>57610.198828655914</v>
      </c>
      <c r="Q307" s="730">
        <f t="shared" si="87"/>
        <v>37481.832228492422</v>
      </c>
      <c r="R307" s="730">
        <f t="shared" si="88"/>
        <v>18400472.70996993</v>
      </c>
      <c r="Z307" s="614"/>
    </row>
    <row r="308" spans="13:26" x14ac:dyDescent="0.2">
      <c r="M308" s="614"/>
      <c r="N308" s="748">
        <f t="shared" si="84"/>
        <v>247</v>
      </c>
      <c r="O308" s="730">
        <f t="shared" si="86"/>
        <v>18400472.70996993</v>
      </c>
      <c r="P308" s="730">
        <f t="shared" si="85"/>
        <v>57610.198828655914</v>
      </c>
      <c r="Q308" s="730">
        <f t="shared" si="87"/>
        <v>37676.54129337718</v>
      </c>
      <c r="R308" s="730">
        <f t="shared" si="88"/>
        <v>18495759.450091965</v>
      </c>
      <c r="Z308" s="614"/>
    </row>
    <row r="309" spans="13:26" x14ac:dyDescent="0.2">
      <c r="M309" s="614"/>
      <c r="N309" s="748">
        <f t="shared" si="84"/>
        <v>248</v>
      </c>
      <c r="O309" s="730">
        <f t="shared" si="86"/>
        <v>18495759.450091965</v>
      </c>
      <c r="P309" s="730">
        <f t="shared" si="85"/>
        <v>57610.198828655914</v>
      </c>
      <c r="Q309" s="730">
        <f t="shared" si="87"/>
        <v>37871.649041721816</v>
      </c>
      <c r="R309" s="730">
        <f t="shared" si="88"/>
        <v>18591241.297962345</v>
      </c>
      <c r="Z309" s="614"/>
    </row>
    <row r="310" spans="13:26" x14ac:dyDescent="0.2">
      <c r="M310" s="614"/>
      <c r="N310" s="748">
        <f t="shared" si="84"/>
        <v>249</v>
      </c>
      <c r="O310" s="730">
        <f t="shared" si="86"/>
        <v>18591241.297962345</v>
      </c>
      <c r="P310" s="730">
        <f t="shared" si="85"/>
        <v>57610.198828655914</v>
      </c>
      <c r="Q310" s="730">
        <f t="shared" si="87"/>
        <v>38067.156289864797</v>
      </c>
      <c r="R310" s="730">
        <f t="shared" si="88"/>
        <v>18686918.653080866</v>
      </c>
      <c r="Z310" s="614"/>
    </row>
    <row r="311" spans="13:26" x14ac:dyDescent="0.2">
      <c r="M311" s="614"/>
      <c r="N311" s="748">
        <f t="shared" si="84"/>
        <v>250</v>
      </c>
      <c r="O311" s="730">
        <f t="shared" si="86"/>
        <v>18686918.653080866</v>
      </c>
      <c r="P311" s="730">
        <f t="shared" si="85"/>
        <v>57610.198828655914</v>
      </c>
      <c r="Q311" s="730">
        <f t="shared" si="87"/>
        <v>38263.06385581613</v>
      </c>
      <c r="R311" s="730">
        <f t="shared" si="88"/>
        <v>18782791.915765338</v>
      </c>
      <c r="Z311" s="614"/>
    </row>
    <row r="312" spans="13:26" x14ac:dyDescent="0.2">
      <c r="M312" s="614"/>
      <c r="N312" s="748">
        <f t="shared" si="84"/>
        <v>251</v>
      </c>
      <c r="O312" s="730">
        <f t="shared" si="86"/>
        <v>18782791.915765338</v>
      </c>
      <c r="P312" s="730">
        <f t="shared" si="85"/>
        <v>57610.198828655914</v>
      </c>
      <c r="Q312" s="730">
        <f t="shared" si="87"/>
        <v>38459.372559260744</v>
      </c>
      <c r="R312" s="730">
        <f t="shared" si="88"/>
        <v>18878861.487153254</v>
      </c>
      <c r="Z312" s="614"/>
    </row>
    <row r="313" spans="13:26" x14ac:dyDescent="0.2">
      <c r="M313" s="614"/>
      <c r="N313" s="748">
        <f t="shared" si="84"/>
        <v>252</v>
      </c>
      <c r="O313" s="730">
        <f t="shared" si="86"/>
        <v>18878861.487153254</v>
      </c>
      <c r="P313" s="730">
        <f t="shared" si="85"/>
        <v>57610.198828655914</v>
      </c>
      <c r="Q313" s="730">
        <f t="shared" si="87"/>
        <v>38656.083221561981</v>
      </c>
      <c r="R313" s="730">
        <f t="shared" si="88"/>
        <v>18975127.769203473</v>
      </c>
      <c r="Z313" s="614"/>
    </row>
    <row r="314" spans="13:26" x14ac:dyDescent="0.2">
      <c r="M314" s="614"/>
      <c r="N314" s="748">
        <f t="shared" si="84"/>
        <v>253</v>
      </c>
      <c r="O314" s="730">
        <f t="shared" si="86"/>
        <v>18975127.769203473</v>
      </c>
      <c r="P314" s="730">
        <f t="shared" si="85"/>
        <v>57610.198828655914</v>
      </c>
      <c r="Q314" s="730">
        <f t="shared" si="87"/>
        <v>38853.196665764946</v>
      </c>
      <c r="R314" s="730">
        <f t="shared" si="88"/>
        <v>19071591.164697893</v>
      </c>
      <c r="Z314" s="614"/>
    </row>
    <row r="315" spans="13:26" x14ac:dyDescent="0.2">
      <c r="M315" s="614"/>
      <c r="N315" s="748">
        <f t="shared" si="84"/>
        <v>254</v>
      </c>
      <c r="O315" s="730">
        <f t="shared" si="86"/>
        <v>19071591.164697893</v>
      </c>
      <c r="P315" s="730">
        <f t="shared" si="85"/>
        <v>57610.198828655914</v>
      </c>
      <c r="Q315" s="730">
        <f t="shared" si="87"/>
        <v>39050.713716600039</v>
      </c>
      <c r="R315" s="730">
        <f t="shared" si="88"/>
        <v>19168252.077243149</v>
      </c>
      <c r="Z315" s="614"/>
    </row>
    <row r="316" spans="13:26" x14ac:dyDescent="0.2">
      <c r="M316" s="614"/>
      <c r="N316" s="748">
        <f t="shared" si="84"/>
        <v>255</v>
      </c>
      <c r="O316" s="730">
        <f t="shared" si="86"/>
        <v>19168252.077243149</v>
      </c>
      <c r="P316" s="730">
        <f t="shared" si="85"/>
        <v>57610.198828655914</v>
      </c>
      <c r="Q316" s="730">
        <f t="shared" si="87"/>
        <v>39248.635200486358</v>
      </c>
      <c r="R316" s="730">
        <f t="shared" si="88"/>
        <v>19265110.911272291</v>
      </c>
      <c r="Z316" s="614"/>
    </row>
    <row r="317" spans="13:26" x14ac:dyDescent="0.2">
      <c r="M317" s="614"/>
      <c r="N317" s="748">
        <f t="shared" si="84"/>
        <v>256</v>
      </c>
      <c r="O317" s="730">
        <f t="shared" si="86"/>
        <v>19265110.911272291</v>
      </c>
      <c r="P317" s="730">
        <f t="shared" si="85"/>
        <v>57610.198828655914</v>
      </c>
      <c r="Q317" s="730">
        <f t="shared" si="87"/>
        <v>39446.961945535142</v>
      </c>
      <c r="R317" s="730">
        <f t="shared" si="88"/>
        <v>19362168.072046481</v>
      </c>
      <c r="Z317" s="614"/>
    </row>
    <row r="318" spans="13:26" x14ac:dyDescent="0.2">
      <c r="M318" s="614"/>
      <c r="N318" s="748">
        <f t="shared" si="84"/>
        <v>257</v>
      </c>
      <c r="O318" s="730">
        <f t="shared" si="86"/>
        <v>19362168.072046481</v>
      </c>
      <c r="P318" s="730">
        <f t="shared" si="85"/>
        <v>57610.198828655914</v>
      </c>
      <c r="Q318" s="730">
        <f t="shared" si="87"/>
        <v>39645.694781553284</v>
      </c>
      <c r="R318" s="730">
        <f t="shared" si="88"/>
        <v>19459423.96565669</v>
      </c>
      <c r="Z318" s="614"/>
    </row>
    <row r="319" spans="13:26" x14ac:dyDescent="0.2">
      <c r="M319" s="614"/>
      <c r="N319" s="748">
        <f t="shared" si="84"/>
        <v>258</v>
      </c>
      <c r="O319" s="730">
        <f t="shared" si="86"/>
        <v>19459423.96565669</v>
      </c>
      <c r="P319" s="730">
        <f t="shared" si="85"/>
        <v>57610.198828655914</v>
      </c>
      <c r="Q319" s="730">
        <f t="shared" si="87"/>
        <v>39844.834540046766</v>
      </c>
      <c r="R319" s="730">
        <f t="shared" si="88"/>
        <v>19556878.999025393</v>
      </c>
      <c r="Z319" s="614"/>
    </row>
    <row r="320" spans="13:26" x14ac:dyDescent="0.2">
      <c r="M320" s="614"/>
      <c r="N320" s="748">
        <f t="shared" ref="N320:N373" si="89">N319+1</f>
        <v>259</v>
      </c>
      <c r="O320" s="730">
        <f t="shared" si="86"/>
        <v>19556878.999025393</v>
      </c>
      <c r="P320" s="730">
        <f t="shared" ref="P320:P373" si="90">P319</f>
        <v>57610.198828655914</v>
      </c>
      <c r="Q320" s="730">
        <f t="shared" si="87"/>
        <v>40044.382054224152</v>
      </c>
      <c r="R320" s="730">
        <f t="shared" si="88"/>
        <v>19654533.579908274</v>
      </c>
      <c r="Z320" s="614"/>
    </row>
    <row r="321" spans="13:26" x14ac:dyDescent="0.2">
      <c r="M321" s="614"/>
      <c r="N321" s="748">
        <f t="shared" si="89"/>
        <v>260</v>
      </c>
      <c r="O321" s="730">
        <f t="shared" ref="O321:O335" si="91">R320</f>
        <v>19654533.579908274</v>
      </c>
      <c r="P321" s="730">
        <f t="shared" si="90"/>
        <v>57610.198828655914</v>
      </c>
      <c r="Q321" s="730">
        <f t="shared" ref="Q321:Q335" si="92">O321*$P$56</f>
        <v>40244.338159000079</v>
      </c>
      <c r="R321" s="730">
        <f t="shared" ref="R321:R335" si="93">O321+P321+Q321</f>
        <v>19752388.116895929</v>
      </c>
      <c r="Z321" s="614"/>
    </row>
    <row r="322" spans="13:26" x14ac:dyDescent="0.2">
      <c r="M322" s="614"/>
      <c r="N322" s="748">
        <f t="shared" si="89"/>
        <v>261</v>
      </c>
      <c r="O322" s="730">
        <f t="shared" si="91"/>
        <v>19752388.116895929</v>
      </c>
      <c r="P322" s="730">
        <f t="shared" si="90"/>
        <v>57610.198828655914</v>
      </c>
      <c r="Q322" s="730">
        <f t="shared" si="92"/>
        <v>40444.703690998722</v>
      </c>
      <c r="R322" s="730">
        <f t="shared" si="93"/>
        <v>19850443.019415583</v>
      </c>
      <c r="Z322" s="614"/>
    </row>
    <row r="323" spans="13:26" x14ac:dyDescent="0.2">
      <c r="M323" s="614"/>
      <c r="N323" s="748">
        <f t="shared" si="89"/>
        <v>262</v>
      </c>
      <c r="O323" s="730">
        <f t="shared" si="91"/>
        <v>19850443.019415583</v>
      </c>
      <c r="P323" s="730">
        <f t="shared" si="90"/>
        <v>57610.198828655914</v>
      </c>
      <c r="Q323" s="730">
        <f t="shared" si="92"/>
        <v>40645.479488557343</v>
      </c>
      <c r="R323" s="730">
        <f t="shared" si="93"/>
        <v>19948698.697732799</v>
      </c>
      <c r="Z323" s="614"/>
    </row>
    <row r="324" spans="13:26" x14ac:dyDescent="0.2">
      <c r="M324" s="614"/>
      <c r="N324" s="748">
        <f t="shared" si="89"/>
        <v>263</v>
      </c>
      <c r="O324" s="730">
        <f t="shared" si="91"/>
        <v>19948698.697732799</v>
      </c>
      <c r="P324" s="730">
        <f t="shared" si="90"/>
        <v>57610.198828655914</v>
      </c>
      <c r="Q324" s="730">
        <f t="shared" si="92"/>
        <v>40846.666391729756</v>
      </c>
      <c r="R324" s="730">
        <f t="shared" si="93"/>
        <v>20047155.562953185</v>
      </c>
      <c r="Z324" s="614"/>
    </row>
    <row r="325" spans="13:26" x14ac:dyDescent="0.2">
      <c r="M325" s="614"/>
      <c r="N325" s="748">
        <f t="shared" si="89"/>
        <v>264</v>
      </c>
      <c r="O325" s="730">
        <f t="shared" si="91"/>
        <v>20047155.562953185</v>
      </c>
      <c r="P325" s="730">
        <f t="shared" si="90"/>
        <v>57610.198828655914</v>
      </c>
      <c r="Q325" s="730">
        <f t="shared" si="92"/>
        <v>41048.265242289854</v>
      </c>
      <c r="R325" s="730">
        <f t="shared" si="93"/>
        <v>20145814.027024131</v>
      </c>
      <c r="Z325" s="614"/>
    </row>
    <row r="326" spans="13:26" x14ac:dyDescent="0.2">
      <c r="M326" s="614"/>
      <c r="N326" s="748">
        <f t="shared" si="89"/>
        <v>265</v>
      </c>
      <c r="O326" s="730">
        <f t="shared" si="91"/>
        <v>20145814.027024131</v>
      </c>
      <c r="P326" s="730">
        <f t="shared" si="90"/>
        <v>57610.198828655914</v>
      </c>
      <c r="Q326" s="730">
        <f t="shared" si="92"/>
        <v>41250.27688373514</v>
      </c>
      <c r="R326" s="730">
        <f t="shared" si="93"/>
        <v>20244674.502736524</v>
      </c>
      <c r="Z326" s="614"/>
    </row>
    <row r="327" spans="13:26" x14ac:dyDescent="0.2">
      <c r="M327" s="614"/>
      <c r="N327" s="748">
        <f t="shared" si="89"/>
        <v>266</v>
      </c>
      <c r="O327" s="730">
        <f t="shared" si="91"/>
        <v>20244674.502736524</v>
      </c>
      <c r="P327" s="730">
        <f t="shared" si="90"/>
        <v>57610.198828655914</v>
      </c>
      <c r="Q327" s="730">
        <f t="shared" si="92"/>
        <v>41452.702161290246</v>
      </c>
      <c r="R327" s="730">
        <f t="shared" si="93"/>
        <v>20343737.40372647</v>
      </c>
      <c r="Z327" s="614"/>
    </row>
    <row r="328" spans="13:26" x14ac:dyDescent="0.2">
      <c r="M328" s="614"/>
      <c r="N328" s="748">
        <f t="shared" si="89"/>
        <v>267</v>
      </c>
      <c r="O328" s="730">
        <f t="shared" si="91"/>
        <v>20343737.40372647</v>
      </c>
      <c r="P328" s="730">
        <f t="shared" si="90"/>
        <v>57610.198828655914</v>
      </c>
      <c r="Q328" s="730">
        <f t="shared" si="92"/>
        <v>41655.541921910481</v>
      </c>
      <c r="R328" s="730">
        <f t="shared" si="93"/>
        <v>20443003.144477036</v>
      </c>
      <c r="Z328" s="614"/>
    </row>
    <row r="329" spans="13:26" x14ac:dyDescent="0.2">
      <c r="M329" s="614"/>
      <c r="N329" s="748">
        <f t="shared" si="89"/>
        <v>268</v>
      </c>
      <c r="O329" s="730">
        <f t="shared" si="91"/>
        <v>20443003.144477036</v>
      </c>
      <c r="P329" s="730">
        <f t="shared" si="90"/>
        <v>57610.198828655914</v>
      </c>
      <c r="Q329" s="730">
        <f t="shared" si="92"/>
        <v>41858.797014285359</v>
      </c>
      <c r="R329" s="730">
        <f t="shared" si="93"/>
        <v>20542472.140319977</v>
      </c>
      <c r="Z329" s="614"/>
    </row>
    <row r="330" spans="13:26" x14ac:dyDescent="0.2">
      <c r="M330" s="614"/>
      <c r="N330" s="748">
        <f t="shared" si="89"/>
        <v>269</v>
      </c>
      <c r="O330" s="730">
        <f t="shared" si="91"/>
        <v>20542472.140319977</v>
      </c>
      <c r="P330" s="730">
        <f t="shared" si="90"/>
        <v>57610.198828655914</v>
      </c>
      <c r="Q330" s="730">
        <f t="shared" si="92"/>
        <v>42062.468288842167</v>
      </c>
      <c r="R330" s="730">
        <f t="shared" si="93"/>
        <v>20642144.807437476</v>
      </c>
      <c r="Z330" s="614"/>
    </row>
    <row r="331" spans="13:26" x14ac:dyDescent="0.2">
      <c r="M331" s="614"/>
      <c r="N331" s="748">
        <f t="shared" si="89"/>
        <v>270</v>
      </c>
      <c r="O331" s="730">
        <f t="shared" si="91"/>
        <v>20642144.807437476</v>
      </c>
      <c r="P331" s="730">
        <f t="shared" si="90"/>
        <v>57610.198828655914</v>
      </c>
      <c r="Q331" s="730">
        <f t="shared" si="92"/>
        <v>42266.556597749506</v>
      </c>
      <c r="R331" s="730">
        <f t="shared" si="93"/>
        <v>20742021.562863883</v>
      </c>
      <c r="Z331" s="614"/>
    </row>
    <row r="332" spans="13:26" x14ac:dyDescent="0.2">
      <c r="M332" s="614"/>
      <c r="N332" s="748">
        <f t="shared" si="89"/>
        <v>271</v>
      </c>
      <c r="O332" s="730">
        <f t="shared" si="91"/>
        <v>20742021.562863883</v>
      </c>
      <c r="P332" s="730">
        <f t="shared" si="90"/>
        <v>57610.198828655914</v>
      </c>
      <c r="Q332" s="730">
        <f t="shared" si="92"/>
        <v>42471.062794920879</v>
      </c>
      <c r="R332" s="730">
        <f t="shared" si="93"/>
        <v>20842102.824487459</v>
      </c>
      <c r="Z332" s="614"/>
    </row>
    <row r="333" spans="13:26" x14ac:dyDescent="0.2">
      <c r="M333" s="614"/>
      <c r="N333" s="748">
        <f t="shared" si="89"/>
        <v>272</v>
      </c>
      <c r="O333" s="730">
        <f t="shared" si="91"/>
        <v>20842102.824487459</v>
      </c>
      <c r="P333" s="730">
        <f t="shared" si="90"/>
        <v>57610.198828655914</v>
      </c>
      <c r="Q333" s="730">
        <f t="shared" si="92"/>
        <v>42675.987736018229</v>
      </c>
      <c r="R333" s="730">
        <f t="shared" si="93"/>
        <v>20942389.011052132</v>
      </c>
      <c r="Z333" s="614"/>
    </row>
    <row r="334" spans="13:26" x14ac:dyDescent="0.2">
      <c r="M334" s="614"/>
      <c r="N334" s="748">
        <f t="shared" si="89"/>
        <v>273</v>
      </c>
      <c r="O334" s="730">
        <f t="shared" si="91"/>
        <v>20942389.011052132</v>
      </c>
      <c r="P334" s="730">
        <f t="shared" si="90"/>
        <v>57610.198828655914</v>
      </c>
      <c r="Q334" s="730">
        <f t="shared" si="92"/>
        <v>42881.332278455549</v>
      </c>
      <c r="R334" s="730">
        <f t="shared" si="93"/>
        <v>21042880.542159244</v>
      </c>
      <c r="Z334" s="614"/>
    </row>
    <row r="335" spans="13:26" x14ac:dyDescent="0.2">
      <c r="M335" s="614"/>
      <c r="N335" s="748">
        <f t="shared" si="89"/>
        <v>274</v>
      </c>
      <c r="O335" s="730">
        <f t="shared" si="91"/>
        <v>21042880.542159244</v>
      </c>
      <c r="P335" s="730">
        <f t="shared" si="90"/>
        <v>57610.198828655914</v>
      </c>
      <c r="Q335" s="730">
        <f t="shared" si="92"/>
        <v>43087.097281402479</v>
      </c>
      <c r="R335" s="730">
        <f t="shared" si="93"/>
        <v>21143577.838269304</v>
      </c>
      <c r="Z335" s="614"/>
    </row>
    <row r="336" spans="13:26" x14ac:dyDescent="0.2">
      <c r="M336" s="614"/>
      <c r="N336" s="748">
        <f t="shared" si="89"/>
        <v>275</v>
      </c>
      <c r="O336" s="730">
        <f t="shared" ref="O336:O342" si="94">R335</f>
        <v>21143577.838269304</v>
      </c>
      <c r="P336" s="730">
        <f t="shared" si="90"/>
        <v>57610.198828655914</v>
      </c>
      <c r="Q336" s="730">
        <f t="shared" ref="Q336:Q342" si="95">O336*$P$56</f>
        <v>43293.283605787859</v>
      </c>
      <c r="R336" s="730">
        <f t="shared" ref="R336:R342" si="96">O336+P336+Q336</f>
        <v>21244481.320703749</v>
      </c>
      <c r="Z336" s="614"/>
    </row>
    <row r="337" spans="13:26" x14ac:dyDescent="0.2">
      <c r="M337" s="614"/>
      <c r="N337" s="748">
        <f t="shared" si="89"/>
        <v>276</v>
      </c>
      <c r="O337" s="730">
        <f t="shared" si="94"/>
        <v>21244481.320703749</v>
      </c>
      <c r="P337" s="730">
        <f t="shared" si="90"/>
        <v>57610.198828655914</v>
      </c>
      <c r="Q337" s="730">
        <f t="shared" si="95"/>
        <v>43499.892114303344</v>
      </c>
      <c r="R337" s="730">
        <f t="shared" si="96"/>
        <v>21345591.411646709</v>
      </c>
      <c r="Z337" s="614"/>
    </row>
    <row r="338" spans="13:26" x14ac:dyDescent="0.2">
      <c r="M338" s="614"/>
      <c r="N338" s="748">
        <f t="shared" si="89"/>
        <v>277</v>
      </c>
      <c r="O338" s="730">
        <f t="shared" si="94"/>
        <v>21345591.411646709</v>
      </c>
      <c r="P338" s="730">
        <f t="shared" si="90"/>
        <v>57610.198828655914</v>
      </c>
      <c r="Q338" s="730">
        <f t="shared" si="95"/>
        <v>43706.923671407065</v>
      </c>
      <c r="R338" s="730">
        <f t="shared" si="96"/>
        <v>21446908.534146771</v>
      </c>
      <c r="Z338" s="614"/>
    </row>
    <row r="339" spans="13:26" x14ac:dyDescent="0.2">
      <c r="M339" s="614"/>
      <c r="N339" s="748">
        <f t="shared" si="89"/>
        <v>278</v>
      </c>
      <c r="O339" s="730">
        <f t="shared" si="94"/>
        <v>21446908.534146771</v>
      </c>
      <c r="P339" s="730">
        <f t="shared" si="90"/>
        <v>57610.198828655914</v>
      </c>
      <c r="Q339" s="730">
        <f t="shared" si="95"/>
        <v>43914.379143327169</v>
      </c>
      <c r="R339" s="730">
        <f t="shared" si="96"/>
        <v>21548433.112118755</v>
      </c>
      <c r="Z339" s="614"/>
    </row>
    <row r="340" spans="13:26" x14ac:dyDescent="0.2">
      <c r="M340" s="614"/>
      <c r="N340" s="748">
        <f t="shared" si="89"/>
        <v>279</v>
      </c>
      <c r="O340" s="730">
        <f t="shared" si="94"/>
        <v>21548433.112118755</v>
      </c>
      <c r="P340" s="730">
        <f t="shared" si="90"/>
        <v>57610.198828655914</v>
      </c>
      <c r="Q340" s="730">
        <f t="shared" si="95"/>
        <v>44122.259398065493</v>
      </c>
      <c r="R340" s="730">
        <f t="shared" si="96"/>
        <v>21650165.570345476</v>
      </c>
      <c r="Z340" s="614"/>
    </row>
    <row r="341" spans="13:26" x14ac:dyDescent="0.2">
      <c r="M341" s="614"/>
      <c r="N341" s="748">
        <f t="shared" si="89"/>
        <v>280</v>
      </c>
      <c r="O341" s="730">
        <f t="shared" si="94"/>
        <v>21650165.570345476</v>
      </c>
      <c r="P341" s="730">
        <f t="shared" si="90"/>
        <v>57610.198828655914</v>
      </c>
      <c r="Q341" s="730">
        <f t="shared" si="95"/>
        <v>44330.565305401178</v>
      </c>
      <c r="R341" s="730">
        <f t="shared" si="96"/>
        <v>21752106.334479533</v>
      </c>
      <c r="Z341" s="614"/>
    </row>
    <row r="342" spans="13:26" x14ac:dyDescent="0.2">
      <c r="M342" s="614"/>
      <c r="N342" s="748">
        <f t="shared" si="89"/>
        <v>281</v>
      </c>
      <c r="O342" s="730">
        <f t="shared" si="94"/>
        <v>21752106.334479533</v>
      </c>
      <c r="P342" s="730">
        <f t="shared" si="90"/>
        <v>57610.198828655914</v>
      </c>
      <c r="Q342" s="730">
        <f t="shared" si="95"/>
        <v>44539.297736894317</v>
      </c>
      <c r="R342" s="730">
        <f t="shared" si="96"/>
        <v>21854255.831045084</v>
      </c>
      <c r="Z342" s="614"/>
    </row>
    <row r="343" spans="13:26" x14ac:dyDescent="0.2">
      <c r="M343" s="614"/>
      <c r="N343" s="748">
        <f t="shared" si="89"/>
        <v>282</v>
      </c>
      <c r="O343" s="730">
        <f t="shared" ref="O343:O373" si="97">R342</f>
        <v>21854255.831045084</v>
      </c>
      <c r="P343" s="730">
        <f t="shared" si="90"/>
        <v>57610.198828655914</v>
      </c>
      <c r="Q343" s="730">
        <f t="shared" ref="Q343:Q373" si="98">O343*$P$56</f>
        <v>44748.457565889599</v>
      </c>
      <c r="R343" s="730">
        <f t="shared" ref="R343:R373" si="99">O343+P343+Q343</f>
        <v>21956614.487439629</v>
      </c>
      <c r="Z343" s="614"/>
    </row>
    <row r="344" spans="13:26" x14ac:dyDescent="0.2">
      <c r="M344" s="614"/>
      <c r="N344" s="748">
        <f t="shared" si="89"/>
        <v>283</v>
      </c>
      <c r="O344" s="730">
        <f t="shared" si="97"/>
        <v>21956614.487439629</v>
      </c>
      <c r="P344" s="730">
        <f t="shared" si="90"/>
        <v>57610.198828655914</v>
      </c>
      <c r="Q344" s="730">
        <f t="shared" si="98"/>
        <v>44958.045667519953</v>
      </c>
      <c r="R344" s="730">
        <f t="shared" si="99"/>
        <v>22059182.731935807</v>
      </c>
      <c r="Z344" s="614"/>
    </row>
    <row r="345" spans="13:26" x14ac:dyDescent="0.2">
      <c r="M345" s="614"/>
      <c r="N345" s="748">
        <f t="shared" si="89"/>
        <v>284</v>
      </c>
      <c r="O345" s="730">
        <f t="shared" si="97"/>
        <v>22059182.731935807</v>
      </c>
      <c r="P345" s="730">
        <f t="shared" si="90"/>
        <v>57610.198828655914</v>
      </c>
      <c r="Q345" s="730">
        <f t="shared" si="98"/>
        <v>45168.062918710224</v>
      </c>
      <c r="R345" s="730">
        <f t="shared" si="99"/>
        <v>22161960.993683174</v>
      </c>
      <c r="Z345" s="614"/>
    </row>
    <row r="346" spans="13:26" x14ac:dyDescent="0.2">
      <c r="M346" s="614"/>
      <c r="N346" s="748">
        <f t="shared" si="89"/>
        <v>285</v>
      </c>
      <c r="O346" s="730">
        <f t="shared" si="97"/>
        <v>22161960.993683174</v>
      </c>
      <c r="P346" s="730">
        <f t="shared" si="90"/>
        <v>57610.198828655914</v>
      </c>
      <c r="Q346" s="730">
        <f t="shared" si="98"/>
        <v>45378.510198180826</v>
      </c>
      <c r="R346" s="730">
        <f t="shared" si="99"/>
        <v>22264949.70271001</v>
      </c>
      <c r="Z346" s="614"/>
    </row>
    <row r="347" spans="13:26" x14ac:dyDescent="0.2">
      <c r="M347" s="614"/>
      <c r="N347" s="748">
        <f t="shared" si="89"/>
        <v>286</v>
      </c>
      <c r="O347" s="730">
        <f t="shared" si="97"/>
        <v>22264949.70271001</v>
      </c>
      <c r="P347" s="730">
        <f t="shared" si="90"/>
        <v>57610.198828655914</v>
      </c>
      <c r="Q347" s="730">
        <f t="shared" si="98"/>
        <v>45589.388386451428</v>
      </c>
      <c r="R347" s="730">
        <f t="shared" si="99"/>
        <v>22368149.289925117</v>
      </c>
      <c r="Z347" s="614"/>
    </row>
    <row r="348" spans="13:26" x14ac:dyDescent="0.2">
      <c r="M348" s="614"/>
      <c r="N348" s="748">
        <f t="shared" si="89"/>
        <v>287</v>
      </c>
      <c r="O348" s="730">
        <f t="shared" si="97"/>
        <v>22368149.289925117</v>
      </c>
      <c r="P348" s="730">
        <f t="shared" si="90"/>
        <v>57610.198828655914</v>
      </c>
      <c r="Q348" s="730">
        <f t="shared" si="98"/>
        <v>45800.698365844662</v>
      </c>
      <c r="R348" s="730">
        <f t="shared" si="99"/>
        <v>22471560.187119618</v>
      </c>
      <c r="Z348" s="614"/>
    </row>
    <row r="349" spans="13:26" x14ac:dyDescent="0.2">
      <c r="M349" s="614"/>
      <c r="N349" s="748">
        <f t="shared" si="89"/>
        <v>288</v>
      </c>
      <c r="O349" s="730">
        <f t="shared" si="97"/>
        <v>22471560.187119618</v>
      </c>
      <c r="P349" s="730">
        <f t="shared" si="90"/>
        <v>57610.198828655914</v>
      </c>
      <c r="Q349" s="730">
        <f t="shared" si="98"/>
        <v>46012.441020489765</v>
      </c>
      <c r="R349" s="730">
        <f t="shared" si="99"/>
        <v>22575182.826968763</v>
      </c>
      <c r="Z349" s="614"/>
    </row>
    <row r="350" spans="13:26" x14ac:dyDescent="0.2">
      <c r="M350" s="614"/>
      <c r="N350" s="748">
        <f t="shared" si="89"/>
        <v>289</v>
      </c>
      <c r="O350" s="730">
        <f t="shared" si="97"/>
        <v>22575182.826968763</v>
      </c>
      <c r="P350" s="730">
        <f t="shared" si="90"/>
        <v>57610.198828655914</v>
      </c>
      <c r="Q350" s="730">
        <f t="shared" si="98"/>
        <v>46224.61723632631</v>
      </c>
      <c r="R350" s="730">
        <f t="shared" si="99"/>
        <v>22679017.643033747</v>
      </c>
      <c r="Z350" s="614"/>
    </row>
    <row r="351" spans="13:26" x14ac:dyDescent="0.2">
      <c r="M351" s="614"/>
      <c r="N351" s="748">
        <f t="shared" si="89"/>
        <v>290</v>
      </c>
      <c r="O351" s="730">
        <f t="shared" si="97"/>
        <v>22679017.643033747</v>
      </c>
      <c r="P351" s="730">
        <f t="shared" si="90"/>
        <v>57610.198828655914</v>
      </c>
      <c r="Q351" s="730">
        <f t="shared" si="98"/>
        <v>46437.227901107923</v>
      </c>
      <c r="R351" s="730">
        <f t="shared" si="99"/>
        <v>22783065.069763511</v>
      </c>
      <c r="Z351" s="614"/>
    </row>
    <row r="352" spans="13:26" x14ac:dyDescent="0.2">
      <c r="M352" s="614"/>
      <c r="N352" s="748">
        <f t="shared" si="89"/>
        <v>291</v>
      </c>
      <c r="O352" s="730">
        <f t="shared" si="97"/>
        <v>22783065.069763511</v>
      </c>
      <c r="P352" s="730">
        <f t="shared" si="90"/>
        <v>57610.198828655914</v>
      </c>
      <c r="Q352" s="730">
        <f t="shared" si="98"/>
        <v>46650.273904405956</v>
      </c>
      <c r="R352" s="730">
        <f t="shared" si="99"/>
        <v>22887325.542496573</v>
      </c>
      <c r="Z352" s="614"/>
    </row>
    <row r="353" spans="13:26" x14ac:dyDescent="0.2">
      <c r="M353" s="614"/>
      <c r="N353" s="748">
        <f t="shared" si="89"/>
        <v>292</v>
      </c>
      <c r="O353" s="730">
        <f t="shared" si="97"/>
        <v>22887325.542496573</v>
      </c>
      <c r="P353" s="730">
        <f t="shared" si="90"/>
        <v>57610.198828655914</v>
      </c>
      <c r="Q353" s="730">
        <f t="shared" si="98"/>
        <v>46863.756137613243</v>
      </c>
      <c r="R353" s="730">
        <f t="shared" si="99"/>
        <v>22991799.497462843</v>
      </c>
      <c r="Z353" s="614"/>
    </row>
    <row r="354" spans="13:26" x14ac:dyDescent="0.2">
      <c r="M354" s="614"/>
      <c r="N354" s="748">
        <f t="shared" si="89"/>
        <v>293</v>
      </c>
      <c r="O354" s="730">
        <f t="shared" si="97"/>
        <v>22991799.497462843</v>
      </c>
      <c r="P354" s="730">
        <f t="shared" si="90"/>
        <v>57610.198828655914</v>
      </c>
      <c r="Q354" s="730">
        <f t="shared" si="98"/>
        <v>47077.675493947841</v>
      </c>
      <c r="R354" s="730">
        <f t="shared" si="99"/>
        <v>23096487.371785447</v>
      </c>
      <c r="Z354" s="614"/>
    </row>
    <row r="355" spans="13:26" x14ac:dyDescent="0.2">
      <c r="M355" s="614"/>
      <c r="N355" s="748">
        <f t="shared" si="89"/>
        <v>294</v>
      </c>
      <c r="O355" s="730">
        <f t="shared" si="97"/>
        <v>23096487.371785447</v>
      </c>
      <c r="P355" s="730">
        <f t="shared" si="90"/>
        <v>57610.198828655914</v>
      </c>
      <c r="Q355" s="730">
        <f t="shared" si="98"/>
        <v>47292.032868456728</v>
      </c>
      <c r="R355" s="730">
        <f t="shared" si="99"/>
        <v>23201389.603482559</v>
      </c>
      <c r="Z355" s="614"/>
    </row>
    <row r="356" spans="13:26" x14ac:dyDescent="0.2">
      <c r="M356" s="614"/>
      <c r="N356" s="748">
        <f t="shared" si="89"/>
        <v>295</v>
      </c>
      <c r="O356" s="730">
        <f t="shared" si="97"/>
        <v>23201389.603482559</v>
      </c>
      <c r="P356" s="730">
        <f t="shared" si="90"/>
        <v>57610.198828655914</v>
      </c>
      <c r="Q356" s="730">
        <f t="shared" si="98"/>
        <v>47506.829158019558</v>
      </c>
      <c r="R356" s="730">
        <f t="shared" si="99"/>
        <v>23306506.631469235</v>
      </c>
      <c r="Z356" s="614"/>
    </row>
    <row r="357" spans="13:26" x14ac:dyDescent="0.2">
      <c r="M357" s="614"/>
      <c r="N357" s="748">
        <f t="shared" si="89"/>
        <v>296</v>
      </c>
      <c r="O357" s="730">
        <f t="shared" si="97"/>
        <v>23306506.631469235</v>
      </c>
      <c r="P357" s="730">
        <f t="shared" si="90"/>
        <v>57610.198828655914</v>
      </c>
      <c r="Q357" s="730">
        <f t="shared" si="98"/>
        <v>47722.065261352443</v>
      </c>
      <c r="R357" s="730">
        <f t="shared" si="99"/>
        <v>23411838.895559244</v>
      </c>
      <c r="Z357" s="614"/>
    </row>
    <row r="358" spans="13:26" x14ac:dyDescent="0.2">
      <c r="M358" s="614"/>
      <c r="N358" s="748">
        <f t="shared" si="89"/>
        <v>297</v>
      </c>
      <c r="O358" s="730">
        <f t="shared" si="97"/>
        <v>23411838.895559244</v>
      </c>
      <c r="P358" s="730">
        <f t="shared" si="90"/>
        <v>57610.198828655914</v>
      </c>
      <c r="Q358" s="730">
        <f t="shared" si="98"/>
        <v>47937.742079011688</v>
      </c>
      <c r="R358" s="730">
        <f t="shared" si="99"/>
        <v>23517386.836466912</v>
      </c>
      <c r="Z358" s="614"/>
    </row>
    <row r="359" spans="13:26" x14ac:dyDescent="0.2">
      <c r="M359" s="614"/>
      <c r="N359" s="748">
        <f t="shared" si="89"/>
        <v>298</v>
      </c>
      <c r="O359" s="730">
        <f t="shared" si="97"/>
        <v>23517386.836466912</v>
      </c>
      <c r="P359" s="730">
        <f t="shared" si="90"/>
        <v>57610.198828655914</v>
      </c>
      <c r="Q359" s="730">
        <f t="shared" si="98"/>
        <v>48153.860513397565</v>
      </c>
      <c r="R359" s="730">
        <f t="shared" si="99"/>
        <v>23623150.895808965</v>
      </c>
      <c r="Z359" s="614"/>
    </row>
    <row r="360" spans="13:26" x14ac:dyDescent="0.2">
      <c r="M360" s="614"/>
      <c r="N360" s="748">
        <f t="shared" si="89"/>
        <v>299</v>
      </c>
      <c r="O360" s="730">
        <f t="shared" si="97"/>
        <v>23623150.895808965</v>
      </c>
      <c r="P360" s="730">
        <f t="shared" si="90"/>
        <v>57610.198828655914</v>
      </c>
      <c r="Q360" s="730">
        <f t="shared" si="98"/>
        <v>48370.421468758075</v>
      </c>
      <c r="R360" s="730">
        <f t="shared" si="99"/>
        <v>23729131.516106378</v>
      </c>
      <c r="Z360" s="614"/>
    </row>
    <row r="361" spans="13:26" x14ac:dyDescent="0.2">
      <c r="M361" s="614"/>
      <c r="N361" s="748">
        <f t="shared" si="89"/>
        <v>300</v>
      </c>
      <c r="O361" s="730">
        <f t="shared" si="97"/>
        <v>23729131.516106378</v>
      </c>
      <c r="P361" s="730">
        <f t="shared" si="90"/>
        <v>57610.198828655914</v>
      </c>
      <c r="Q361" s="730">
        <f t="shared" si="98"/>
        <v>48587.425851192755</v>
      </c>
      <c r="R361" s="730">
        <f t="shared" si="99"/>
        <v>23835329.140786227</v>
      </c>
      <c r="Z361" s="614"/>
    </row>
    <row r="362" spans="13:26" x14ac:dyDescent="0.2">
      <c r="M362" s="614"/>
      <c r="N362" s="748">
        <f t="shared" si="89"/>
        <v>301</v>
      </c>
      <c r="O362" s="730">
        <f t="shared" si="97"/>
        <v>23835329.140786227</v>
      </c>
      <c r="P362" s="730">
        <f t="shared" si="90"/>
        <v>57610.198828655914</v>
      </c>
      <c r="Q362" s="730">
        <f t="shared" si="98"/>
        <v>48804.874568656458</v>
      </c>
      <c r="R362" s="730">
        <f t="shared" si="99"/>
        <v>23941744.214183539</v>
      </c>
      <c r="Z362" s="614"/>
    </row>
    <row r="363" spans="13:26" x14ac:dyDescent="0.2">
      <c r="M363" s="614"/>
      <c r="N363" s="748">
        <f t="shared" si="89"/>
        <v>302</v>
      </c>
      <c r="O363" s="730">
        <f t="shared" si="97"/>
        <v>23941744.214183539</v>
      </c>
      <c r="P363" s="730">
        <f t="shared" si="90"/>
        <v>57610.198828655914</v>
      </c>
      <c r="Q363" s="730">
        <f t="shared" si="98"/>
        <v>49022.768530963156</v>
      </c>
      <c r="R363" s="730">
        <f t="shared" si="99"/>
        <v>24048377.18154316</v>
      </c>
      <c r="Z363" s="614"/>
    </row>
    <row r="364" spans="13:26" x14ac:dyDescent="0.2">
      <c r="M364" s="614"/>
      <c r="N364" s="748">
        <f t="shared" si="89"/>
        <v>303</v>
      </c>
      <c r="O364" s="730">
        <f t="shared" si="97"/>
        <v>24048377.18154316</v>
      </c>
      <c r="P364" s="730">
        <f t="shared" si="90"/>
        <v>57610.198828655914</v>
      </c>
      <c r="Q364" s="730">
        <f t="shared" si="98"/>
        <v>49241.108649789741</v>
      </c>
      <c r="R364" s="730">
        <f t="shared" si="99"/>
        <v>24155228.489021607</v>
      </c>
      <c r="Z364" s="614"/>
    </row>
    <row r="365" spans="13:26" x14ac:dyDescent="0.2">
      <c r="M365" s="614"/>
      <c r="N365" s="748">
        <f t="shared" si="89"/>
        <v>304</v>
      </c>
      <c r="O365" s="730">
        <f t="shared" si="97"/>
        <v>24155228.489021607</v>
      </c>
      <c r="P365" s="730">
        <f t="shared" si="90"/>
        <v>57610.198828655914</v>
      </c>
      <c r="Q365" s="730">
        <f t="shared" si="98"/>
        <v>49459.895838679826</v>
      </c>
      <c r="R365" s="730">
        <f t="shared" si="99"/>
        <v>24262298.583688945</v>
      </c>
      <c r="Z365" s="614"/>
    </row>
    <row r="366" spans="13:26" x14ac:dyDescent="0.2">
      <c r="M366" s="614"/>
      <c r="N366" s="748">
        <f t="shared" si="89"/>
        <v>305</v>
      </c>
      <c r="O366" s="730">
        <f t="shared" si="97"/>
        <v>24262298.583688945</v>
      </c>
      <c r="P366" s="730">
        <f t="shared" si="90"/>
        <v>57610.198828655914</v>
      </c>
      <c r="Q366" s="730">
        <f t="shared" si="98"/>
        <v>49679.131013047598</v>
      </c>
      <c r="R366" s="730">
        <f t="shared" si="99"/>
        <v>24369587.913530648</v>
      </c>
      <c r="Z366" s="614"/>
    </row>
    <row r="367" spans="13:26" x14ac:dyDescent="0.2">
      <c r="M367" s="614"/>
      <c r="N367" s="748">
        <f t="shared" si="89"/>
        <v>306</v>
      </c>
      <c r="O367" s="730">
        <f t="shared" si="97"/>
        <v>24369587.913530648</v>
      </c>
      <c r="P367" s="730">
        <f t="shared" si="90"/>
        <v>57610.198828655914</v>
      </c>
      <c r="Q367" s="730">
        <f t="shared" si="98"/>
        <v>49898.815090181633</v>
      </c>
      <c r="R367" s="730">
        <f t="shared" si="99"/>
        <v>24477096.927449487</v>
      </c>
      <c r="Z367" s="614"/>
    </row>
    <row r="368" spans="13:26" x14ac:dyDescent="0.2">
      <c r="M368" s="614"/>
      <c r="N368" s="748">
        <f t="shared" si="89"/>
        <v>307</v>
      </c>
      <c r="O368" s="730">
        <f t="shared" si="97"/>
        <v>24477096.927449487</v>
      </c>
      <c r="P368" s="730">
        <f t="shared" si="90"/>
        <v>57610.198828655914</v>
      </c>
      <c r="Q368" s="730">
        <f t="shared" si="98"/>
        <v>50118.948989248725</v>
      </c>
      <c r="R368" s="730">
        <f t="shared" si="99"/>
        <v>24584826.075267393</v>
      </c>
      <c r="Z368" s="614"/>
    </row>
    <row r="369" spans="13:26" x14ac:dyDescent="0.2">
      <c r="M369" s="614"/>
      <c r="N369" s="748">
        <f t="shared" si="89"/>
        <v>308</v>
      </c>
      <c r="O369" s="730">
        <f t="shared" si="97"/>
        <v>24584826.075267393</v>
      </c>
      <c r="P369" s="730">
        <f t="shared" si="90"/>
        <v>57610.198828655914</v>
      </c>
      <c r="Q369" s="730">
        <f t="shared" si="98"/>
        <v>50339.53363129776</v>
      </c>
      <c r="R369" s="730">
        <f t="shared" si="99"/>
        <v>24692775.807727348</v>
      </c>
      <c r="Z369" s="614"/>
    </row>
    <row r="370" spans="13:26" x14ac:dyDescent="0.2">
      <c r="M370" s="614"/>
      <c r="N370" s="748">
        <f t="shared" si="89"/>
        <v>309</v>
      </c>
      <c r="O370" s="730">
        <f t="shared" si="97"/>
        <v>24692775.807727348</v>
      </c>
      <c r="P370" s="730">
        <f t="shared" si="90"/>
        <v>57610.198828655914</v>
      </c>
      <c r="Q370" s="730">
        <f t="shared" si="98"/>
        <v>50560.569939263522</v>
      </c>
      <c r="R370" s="730">
        <f t="shared" si="99"/>
        <v>24800946.576495267</v>
      </c>
      <c r="Z370" s="614"/>
    </row>
    <row r="371" spans="13:26" x14ac:dyDescent="0.2">
      <c r="M371" s="614"/>
      <c r="N371" s="748">
        <f t="shared" si="89"/>
        <v>310</v>
      </c>
      <c r="O371" s="730">
        <f t="shared" si="97"/>
        <v>24800946.576495267</v>
      </c>
      <c r="P371" s="730">
        <f t="shared" si="90"/>
        <v>57610.198828655914</v>
      </c>
      <c r="Q371" s="730">
        <f t="shared" si="98"/>
        <v>50782.058837970595</v>
      </c>
      <c r="R371" s="730">
        <f t="shared" si="99"/>
        <v>24909338.834161893</v>
      </c>
      <c r="Z371" s="614"/>
    </row>
    <row r="372" spans="13:26" x14ac:dyDescent="0.2">
      <c r="M372" s="614"/>
      <c r="N372" s="748">
        <f t="shared" si="89"/>
        <v>311</v>
      </c>
      <c r="O372" s="730">
        <f t="shared" si="97"/>
        <v>24909338.834161893</v>
      </c>
      <c r="P372" s="730">
        <f t="shared" si="90"/>
        <v>57610.198828655914</v>
      </c>
      <c r="Q372" s="730">
        <f t="shared" si="98"/>
        <v>51004.001254137234</v>
      </c>
      <c r="R372" s="730">
        <f t="shared" si="99"/>
        <v>25017953.034244686</v>
      </c>
      <c r="Z372" s="614"/>
    </row>
    <row r="373" spans="13:26" x14ac:dyDescent="0.2">
      <c r="M373" s="614"/>
      <c r="N373" s="748">
        <f t="shared" si="89"/>
        <v>312</v>
      </c>
      <c r="O373" s="730">
        <f t="shared" si="97"/>
        <v>25017953.034244686</v>
      </c>
      <c r="P373" s="730">
        <f t="shared" si="90"/>
        <v>57610.198828655914</v>
      </c>
      <c r="Q373" s="730">
        <f t="shared" si="98"/>
        <v>51226.398116379212</v>
      </c>
      <c r="R373" s="730">
        <f t="shared" si="99"/>
        <v>25126789.631189723</v>
      </c>
      <c r="Z373" s="614"/>
    </row>
    <row r="374" spans="13:26" x14ac:dyDescent="0.2">
      <c r="M374" s="614"/>
      <c r="N374" s="615" t="s">
        <v>18</v>
      </c>
      <c r="O374" s="615" t="s">
        <v>18</v>
      </c>
      <c r="P374" s="615" t="s">
        <v>18</v>
      </c>
      <c r="Q374" s="615" t="s">
        <v>18</v>
      </c>
      <c r="R374" s="615" t="s">
        <v>18</v>
      </c>
      <c r="Z374" s="614"/>
    </row>
    <row r="375" spans="13:26" x14ac:dyDescent="0.2">
      <c r="M375" s="614"/>
      <c r="N375" s="605"/>
      <c r="O375" s="605" t="s">
        <v>111</v>
      </c>
      <c r="P375" s="724">
        <f>SUM(P62:P373)</f>
        <v>17974382.034540713</v>
      </c>
      <c r="Q375" s="724">
        <f>SUM(Q62:Q373)</f>
        <v>7152407.596648992</v>
      </c>
      <c r="R375" s="731">
        <f>P375+Q375</f>
        <v>25126789.631189704</v>
      </c>
      <c r="S375" s="497">
        <f>R375-P57</f>
        <v>-1.6391277313232422E-7</v>
      </c>
      <c r="Z375" s="614"/>
    </row>
    <row r="376" spans="13:26" x14ac:dyDescent="0.2">
      <c r="M376" s="614"/>
      <c r="N376" s="614"/>
      <c r="O376" s="614"/>
      <c r="P376" s="614"/>
      <c r="Q376" s="614"/>
      <c r="R376" s="614"/>
      <c r="S376" s="614"/>
      <c r="T376" s="614"/>
      <c r="U376" s="614"/>
      <c r="V376" s="614"/>
      <c r="W376" s="614"/>
      <c r="X376" s="614"/>
      <c r="Y376" s="614"/>
      <c r="Z376" s="614"/>
    </row>
  </sheetData>
  <mergeCells count="1">
    <mergeCell ref="AF7:AF8"/>
  </mergeCells>
  <printOptions horizontalCentered="1"/>
  <pageMargins left="0.75" right="0.75" top="0.75" bottom="0.75" header="1" footer="1"/>
  <pageSetup scale="74" orientation="portrait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F35F9-A680-4E81-9FE9-639D12B22499}">
  <sheetPr>
    <tabColor theme="2" tint="-0.499984740745262"/>
    <pageSetUpPr fitToPage="1"/>
  </sheetPr>
  <dimension ref="A1:AH385"/>
  <sheetViews>
    <sheetView view="pageBreakPreview" zoomScaleNormal="100" zoomScaleSheetLayoutView="100" workbookViewId="0"/>
  </sheetViews>
  <sheetFormatPr defaultRowHeight="12.75" x14ac:dyDescent="0.2"/>
  <cols>
    <col min="1" max="1" width="19.2851562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19.2851562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Bonnie Mine Solar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2049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5491083.6617355701</v>
      </c>
      <c r="Q8" s="739">
        <f>G10</f>
        <v>2791349.166715506</v>
      </c>
      <c r="R8" s="739">
        <f>G11</f>
        <v>2729454.3653258993</v>
      </c>
      <c r="S8" s="739">
        <f>G12</f>
        <v>1697715.9208103064</v>
      </c>
      <c r="T8" s="739">
        <f>G13</f>
        <v>-1727435.7911161412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10469722.442092722</v>
      </c>
      <c r="Q9" s="723">
        <f>L10</f>
        <v>5571123.2724225344</v>
      </c>
      <c r="R9" s="723">
        <f>L11</f>
        <v>5386941.1304006847</v>
      </c>
      <c r="S9" s="723">
        <f>L12</f>
        <v>2920982.2732647802</v>
      </c>
      <c r="T9" s="723">
        <f>L13</f>
        <v>-3409324.2339952774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3985</v>
      </c>
      <c r="B10" s="619">
        <f>'Escalation Factors'!$A$10</f>
        <v>2020</v>
      </c>
      <c r="C10" s="729">
        <v>2049</v>
      </c>
      <c r="D10" s="41" t="s">
        <v>9</v>
      </c>
      <c r="E10" s="740">
        <f>'Cost Estimates in 2020'!B34</f>
        <v>2639595</v>
      </c>
      <c r="F10" s="621">
        <f>VLOOKUP(G$7,Multiplier_Labor,3,FALSE)</f>
        <v>1.0574914586197905</v>
      </c>
      <c r="G10" s="42">
        <f>E10*F10</f>
        <v>2791349.166715506</v>
      </c>
      <c r="H10" s="664"/>
      <c r="J10" s="620">
        <f>C10+1</f>
        <v>2050</v>
      </c>
      <c r="K10" s="621">
        <f>VLOOKUP(J$10,Multiplier_Labor,4,FALSE)</f>
        <v>1.995853237872746</v>
      </c>
      <c r="L10" s="724">
        <f>G10*K10</f>
        <v>5571123.2724225344</v>
      </c>
      <c r="M10" s="614"/>
      <c r="O10" s="720" t="s">
        <v>20</v>
      </c>
      <c r="P10" s="739">
        <f t="shared" si="0"/>
        <v>10469722.442092722</v>
      </c>
      <c r="Q10" s="739">
        <f>Q9-Q16</f>
        <v>5571123.2724225344</v>
      </c>
      <c r="R10" s="739">
        <f>R9-R16</f>
        <v>5386941.1304006847</v>
      </c>
      <c r="S10" s="739">
        <f>S9-S16</f>
        <v>2920982.2732647802</v>
      </c>
      <c r="T10" s="739">
        <f>T9-T16</f>
        <v>-3409324.2339952774</v>
      </c>
      <c r="Z10" s="614"/>
      <c r="AA10" s="725" t="str">
        <f>A10</f>
        <v>Bonnie Mine Solar</v>
      </c>
      <c r="AB10" s="741">
        <f>P12</f>
        <v>27</v>
      </c>
      <c r="AC10" s="741">
        <f>G7</f>
        <v>2022</v>
      </c>
      <c r="AD10" s="616">
        <f>C10</f>
        <v>2049</v>
      </c>
      <c r="AE10" s="742">
        <f>G15</f>
        <v>5491083.6617355701</v>
      </c>
      <c r="AF10" s="742">
        <f>P16</f>
        <v>0</v>
      </c>
      <c r="AG10" s="742">
        <f>L15</f>
        <v>10469722.442092722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2020'!C34</f>
        <v>2579450</v>
      </c>
      <c r="F11" s="621">
        <f>VLOOKUP(G$7,Multiplier_Materials,3,FALSE)</f>
        <v>1.0581536239608829</v>
      </c>
      <c r="G11" s="42">
        <f>E11*F11</f>
        <v>2729454.3653258993</v>
      </c>
      <c r="H11" s="664"/>
      <c r="K11" s="621">
        <f>VLOOKUP(J$10,Multiplier_Materials,4,FALSE)</f>
        <v>1.9736329717890262</v>
      </c>
      <c r="L11" s="724">
        <f t="shared" ref="L11:L13" si="1">G11*K11</f>
        <v>5386941.1304006847</v>
      </c>
      <c r="M11" s="614"/>
      <c r="O11" s="720" t="s">
        <v>21</v>
      </c>
      <c r="P11" s="739">
        <f>SUM(Q11:T11)</f>
        <v>5491083.6617355719</v>
      </c>
      <c r="Q11" s="739">
        <f>Q10/((1+Q13)^(P12))</f>
        <v>2791349.1667155116</v>
      </c>
      <c r="R11" s="739">
        <f>R10/((1+R13)^(P12))</f>
        <v>2729454.3653258947</v>
      </c>
      <c r="S11" s="739">
        <f>S10/((1+S13)^(P12))</f>
        <v>1697715.9208103039</v>
      </c>
      <c r="T11" s="739">
        <f>T10/((1+T13)^(P12))</f>
        <v>-1727435.7911161385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2020'!D34</f>
        <v>1633000</v>
      </c>
      <c r="F12" s="621">
        <f>VLOOKUP(G$7,Multiplier_GDP,3,FALSE)</f>
        <v>1.0396300801042906</v>
      </c>
      <c r="G12" s="42">
        <f>E12*F12</f>
        <v>1697715.9208103064</v>
      </c>
      <c r="H12" s="664"/>
      <c r="K12" s="621">
        <f>VLOOKUP(J$10,Multiplier_GDP,4,FALSE)</f>
        <v>1.7205365382157802</v>
      </c>
      <c r="L12" s="724">
        <f t="shared" si="1"/>
        <v>2920982.2732647802</v>
      </c>
      <c r="M12" s="614"/>
      <c r="O12" s="720" t="s">
        <v>22</v>
      </c>
      <c r="P12" s="738">
        <f>(P7-P6)</f>
        <v>27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2020'!E34</f>
        <v>-1632500</v>
      </c>
      <c r="F13" s="621">
        <f>F11</f>
        <v>1.0581536239608829</v>
      </c>
      <c r="G13" s="724">
        <f>E13*F13</f>
        <v>-1727435.7911161412</v>
      </c>
      <c r="H13" s="664"/>
      <c r="K13" s="621">
        <f>K11</f>
        <v>1.9736329717890262</v>
      </c>
      <c r="L13" s="724">
        <f t="shared" si="1"/>
        <v>-3409324.2339952774</v>
      </c>
      <c r="M13" s="614"/>
      <c r="O13" s="719" t="s">
        <v>4708</v>
      </c>
      <c r="P13" s="744">
        <f>IF(P8=0,0,((P9/P8)^(1/($P7-$P6))-1))</f>
        <v>2.4190241662902512E-2</v>
      </c>
      <c r="Q13" s="744">
        <f>IF(Q8=0,0,((Q9/Q8)^(1/($P7-$P6))-1))</f>
        <v>2.5925617120903022E-2</v>
      </c>
      <c r="R13" s="744">
        <f>IF(R8=0,0,((R9/R8)^(1/($P7-$P6))-1))</f>
        <v>2.5500301276548676E-2</v>
      </c>
      <c r="S13" s="744">
        <f>IF(S8=0,0,((S9/S8)^(1/($P7-$P6))-1))</f>
        <v>2.0300953683500378E-2</v>
      </c>
      <c r="T13" s="744">
        <f>IF(T8=0,0,((T9/T8)^(1/($P7-$P6))-1))</f>
        <v>2.5500301276548676E-2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279129.7739269876</v>
      </c>
      <c r="Q14" s="726">
        <f>PMT(Q13,$P12,-Q11)</f>
        <v>145036.23967996359</v>
      </c>
      <c r="R14" s="726">
        <f>PMT(R13,$P12,-R11)</f>
        <v>141088.71182930178</v>
      </c>
      <c r="S14" s="726">
        <f>PMT(S13,$P12,-S11)</f>
        <v>82298.013625667838</v>
      </c>
      <c r="T14" s="726">
        <f>PMT(T13,$P12,-T11)</f>
        <v>-89293.191207945565</v>
      </c>
      <c r="U14" s="745"/>
      <c r="Z14" s="614"/>
    </row>
    <row r="15" spans="1:34" x14ac:dyDescent="0.2">
      <c r="E15" s="42">
        <f>SUM(E10:E13)</f>
        <v>5219545</v>
      </c>
      <c r="F15" s="497"/>
      <c r="G15" s="42">
        <f>SUM(G10:G13)</f>
        <v>5491083.6617355701</v>
      </c>
      <c r="H15" s="664"/>
      <c r="L15" s="42">
        <f>SUM(L10:L13)</f>
        <v>10469722.442092722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48" si="2">SUM(Q16:T16)</f>
        <v>0</v>
      </c>
      <c r="Q16" s="724">
        <f>'Reserves Dec 31, 2021'!B34</f>
        <v>0</v>
      </c>
      <c r="R16" s="724">
        <f>'Reserves Dec 31, 2021'!C34</f>
        <v>0</v>
      </c>
      <c r="S16" s="724">
        <f>'Reserves Dec 31, 2021'!D34</f>
        <v>0</v>
      </c>
      <c r="T16" s="724">
        <f>'Reserves Dec 31, 2021'!E34</f>
        <v>0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O32" si="3">N16+1</f>
        <v>1</v>
      </c>
      <c r="O17" s="749">
        <f>P6</f>
        <v>2022</v>
      </c>
      <c r="P17" s="739">
        <f>SUM(Q17:T17)</f>
        <v>279129.7739269876</v>
      </c>
      <c r="Q17" s="730">
        <f>IF($N17&lt;=TRUNC($P$12),Q14*(1+0),0)</f>
        <v>145036.23967996359</v>
      </c>
      <c r="R17" s="730">
        <f>IF($N17&lt;=TRUNC($P$12),R14*(1+0),0)</f>
        <v>141088.71182930178</v>
      </c>
      <c r="S17" s="730">
        <f>IF($N17&lt;=TRUNC($P$12),S14*(1+0),0)</f>
        <v>82298.013625667838</v>
      </c>
      <c r="T17" s="730">
        <f>IF($N17&lt;=TRUNC($P$12),T14*(1+0),0)</f>
        <v>-89293.191207945565</v>
      </c>
      <c r="U17" s="748"/>
      <c r="V17" s="748"/>
      <c r="W17" s="748"/>
      <c r="X17" s="748"/>
      <c r="Y17" s="748"/>
      <c r="Z17" s="614"/>
    </row>
    <row r="18" spans="2:26" x14ac:dyDescent="0.2">
      <c r="B18" s="605"/>
      <c r="M18" s="614"/>
      <c r="N18" s="748">
        <f t="shared" si="3"/>
        <v>2</v>
      </c>
      <c r="O18" s="749">
        <f t="shared" si="3"/>
        <v>2023</v>
      </c>
      <c r="P18" s="739">
        <f t="shared" si="2"/>
        <v>285881.45748906495</v>
      </c>
      <c r="Q18" s="730">
        <f t="shared" ref="Q18:T33" si="4">IF($N18&lt;=TRUNC($P$12),Q17*(1+Q$13),0)</f>
        <v>148796.39369856185</v>
      </c>
      <c r="R18" s="730">
        <f t="shared" si="4"/>
        <v>144686.51648766914</v>
      </c>
      <c r="S18" s="730">
        <f t="shared" si="4"/>
        <v>83968.741788526604</v>
      </c>
      <c r="T18" s="730">
        <f t="shared" si="4"/>
        <v>-91570.194485692642</v>
      </c>
      <c r="Z18" s="614"/>
    </row>
    <row r="19" spans="2:26" x14ac:dyDescent="0.2">
      <c r="M19" s="614"/>
      <c r="N19" s="748">
        <f t="shared" si="3"/>
        <v>3</v>
      </c>
      <c r="O19" s="749">
        <f t="shared" si="3"/>
        <v>2024</v>
      </c>
      <c r="P19" s="739">
        <f t="shared" si="2"/>
        <v>292798.22357272834</v>
      </c>
      <c r="Q19" s="730">
        <f t="shared" si="4"/>
        <v>152654.03203056191</v>
      </c>
      <c r="R19" s="730">
        <f t="shared" si="4"/>
        <v>148376.06624875905</v>
      </c>
      <c r="S19" s="730">
        <f t="shared" si="4"/>
        <v>85673.387326437281</v>
      </c>
      <c r="T19" s="730">
        <f t="shared" si="4"/>
        <v>-93905.262033029954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si="3"/>
        <v>2025</v>
      </c>
      <c r="P20" s="739">
        <f t="shared" si="2"/>
        <v>299884.14694541425</v>
      </c>
      <c r="Q20" s="730">
        <f t="shared" si="4"/>
        <v>156611.68201694833</v>
      </c>
      <c r="R20" s="730">
        <f t="shared" si="4"/>
        <v>152159.70064033155</v>
      </c>
      <c r="S20" s="730">
        <f t="shared" si="4"/>
        <v>87412.638794459868</v>
      </c>
      <c r="T20" s="730">
        <f t="shared" si="4"/>
        <v>-96299.874506325461</v>
      </c>
      <c r="U20" s="724">
        <f>SUM(Q17:T20)/4</f>
        <v>289423.40048354882</v>
      </c>
      <c r="V20" s="730">
        <f>SUM(Q17:Q20)/4</f>
        <v>150774.58685650892</v>
      </c>
      <c r="W20" s="730">
        <f>SUM(R17:R20)/4</f>
        <v>146577.74880151538</v>
      </c>
      <c r="X20" s="730">
        <f>SUM(S17:S20)/4</f>
        <v>84838.195383772894</v>
      </c>
      <c r="Y20" s="730">
        <f>SUM(T17:T20)/4</f>
        <v>-92767.130558248406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si="3"/>
        <v>2026</v>
      </c>
      <c r="P21" s="739">
        <f t="shared" si="2"/>
        <v>307143.40377723792</v>
      </c>
      <c r="Q21" s="730">
        <f t="shared" si="4"/>
        <v>160671.93652158033</v>
      </c>
      <c r="R21" s="730">
        <f t="shared" si="4"/>
        <v>156039.81884880946</v>
      </c>
      <c r="S21" s="730">
        <f t="shared" si="4"/>
        <v>89187.198725978742</v>
      </c>
      <c r="T21" s="730">
        <f t="shared" si="4"/>
        <v>-98755.550319130591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si="3"/>
        <v>2027</v>
      </c>
      <c r="P22" s="739">
        <f t="shared" si="2"/>
        <v>314580.27418198116</v>
      </c>
      <c r="Q22" s="730">
        <f t="shared" si="4"/>
        <v>164837.45562991285</v>
      </c>
      <c r="R22" s="730">
        <f t="shared" si="4"/>
        <v>160018.88124059219</v>
      </c>
      <c r="S22" s="730">
        <f t="shared" si="4"/>
        <v>90997.783916475979</v>
      </c>
      <c r="T22" s="730">
        <f t="shared" si="4"/>
        <v>-101273.84660499978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si="3"/>
        <v>2028</v>
      </c>
      <c r="P23" s="739">
        <f t="shared" si="2"/>
        <v>322199.14482212457</v>
      </c>
      <c r="Q23" s="730">
        <f t="shared" si="4"/>
        <v>169110.96839175781</v>
      </c>
      <c r="R23" s="730">
        <f t="shared" si="4"/>
        <v>164099.41092216354</v>
      </c>
      <c r="S23" s="730">
        <f t="shared" si="4"/>
        <v>92845.125713065529</v>
      </c>
      <c r="T23" s="730">
        <f t="shared" si="4"/>
        <v>-103856.36020486226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si="3"/>
        <v>2029</v>
      </c>
      <c r="P24" s="739">
        <f t="shared" si="2"/>
        <v>330004.51157954382</v>
      </c>
      <c r="Q24" s="730">
        <f t="shared" si="4"/>
        <v>173495.27460922766</v>
      </c>
      <c r="R24" s="730">
        <f t="shared" si="4"/>
        <v>168283.99533998288</v>
      </c>
      <c r="S24" s="730">
        <f t="shared" si="4"/>
        <v>94729.970309905242</v>
      </c>
      <c r="T24" s="730">
        <f t="shared" si="4"/>
        <v>-106504.728679572</v>
      </c>
      <c r="U24" s="724">
        <f>SUM(Q21:T24)/4</f>
        <v>318481.83359022188</v>
      </c>
      <c r="V24" s="730">
        <f>SUM(Q21:Q24)/4</f>
        <v>167028.90878811968</v>
      </c>
      <c r="W24" s="730">
        <f>SUM(R21:R24)/4</f>
        <v>162110.52658788703</v>
      </c>
      <c r="X24" s="730">
        <f>SUM(S21:S24)/4</f>
        <v>91940.019666356384</v>
      </c>
      <c r="Y24" s="730">
        <f>SUM(T21:T24)/4</f>
        <v>-102597.62145214116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si="3"/>
        <v>2030</v>
      </c>
      <c r="P25" s="739">
        <f t="shared" si="2"/>
        <v>338000.98229353403</v>
      </c>
      <c r="Q25" s="730">
        <f t="shared" si="4"/>
        <v>177993.24667103242</v>
      </c>
      <c r="R25" s="730">
        <f t="shared" si="4"/>
        <v>172575.28792117376</v>
      </c>
      <c r="S25" s="730">
        <f t="shared" si="4"/>
        <v>96653.079049605993</v>
      </c>
      <c r="T25" s="730">
        <f t="shared" si="4"/>
        <v>-109220.63134827816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si="3"/>
        <v>2031</v>
      </c>
      <c r="P26" s="739">
        <f t="shared" si="2"/>
        <v>346193.27956786857</v>
      </c>
      <c r="Q26" s="730">
        <f t="shared" si="4"/>
        <v>182607.83143433207</v>
      </c>
      <c r="R26" s="730">
        <f t="shared" si="4"/>
        <v>176976.00975605083</v>
      </c>
      <c r="S26" s="730">
        <f t="shared" si="4"/>
        <v>98615.228730759743</v>
      </c>
      <c r="T26" s="730">
        <f t="shared" si="4"/>
        <v>-112005.7903532741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si="3"/>
        <v>2032</v>
      </c>
      <c r="P27" s="739">
        <f t="shared" si="2"/>
        <v>354586.2436486386</v>
      </c>
      <c r="Q27" s="730">
        <f t="shared" si="4"/>
        <v>187342.05215537696</v>
      </c>
      <c r="R27" s="730">
        <f t="shared" si="4"/>
        <v>181488.95132355153</v>
      </c>
      <c r="S27" s="730">
        <f t="shared" si="4"/>
        <v>100617.2119217107</v>
      </c>
      <c r="T27" s="730">
        <f t="shared" si="4"/>
        <v>-114861.97175200054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si="3"/>
        <v>2033</v>
      </c>
      <c r="P28" s="739">
        <f t="shared" si="2"/>
        <v>363184.83537466975</v>
      </c>
      <c r="Q28" s="730">
        <f t="shared" si="4"/>
        <v>192199.01047020152</v>
      </c>
      <c r="R28" s="730">
        <f t="shared" si="4"/>
        <v>186116.97426066696</v>
      </c>
      <c r="S28" s="730">
        <f t="shared" si="4"/>
        <v>102659.83728069629</v>
      </c>
      <c r="T28" s="730">
        <f t="shared" si="4"/>
        <v>-117790.98663689497</v>
      </c>
      <c r="U28" s="724">
        <f>SUM(Q25:T28)/4</f>
        <v>350491.33522117772</v>
      </c>
      <c r="V28" s="730">
        <f>SUM(Q25:Q28)/4</f>
        <v>185035.53518273574</v>
      </c>
      <c r="W28" s="730">
        <f>SUM(R25:R28)/4</f>
        <v>179289.30581536077</v>
      </c>
      <c r="X28" s="730">
        <f>SUM(S25:S28)/4</f>
        <v>99636.339245693176</v>
      </c>
      <c r="Y28" s="730">
        <f>SUM(T25:T28)/4</f>
        <v>-113469.84502261195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si="3"/>
        <v>2034</v>
      </c>
      <c r="P29" s="739">
        <f t="shared" si="2"/>
        <v>371994.13920235168</v>
      </c>
      <c r="Q29" s="730">
        <f t="shared" si="4"/>
        <v>197181.88842666839</v>
      </c>
      <c r="R29" s="730">
        <f t="shared" si="4"/>
        <v>190863.01317699361</v>
      </c>
      <c r="S29" s="730">
        <f t="shared" si="4"/>
        <v>104743.92988248738</v>
      </c>
      <c r="T29" s="730">
        <f t="shared" si="4"/>
        <v>-120794.69228379772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si="3"/>
        <v>2035</v>
      </c>
      <c r="P30" s="739">
        <f t="shared" si="2"/>
        <v>381019.36630676861</v>
      </c>
      <c r="Q30" s="730">
        <f t="shared" si="4"/>
        <v>202293.9505691948</v>
      </c>
      <c r="R30" s="730">
        <f t="shared" si="4"/>
        <v>195730.07751555683</v>
      </c>
      <c r="S30" s="730">
        <f t="shared" si="4"/>
        <v>106870.33155165958</v>
      </c>
      <c r="T30" s="730">
        <f t="shared" si="4"/>
        <v>-123874.99332964254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si="3"/>
        <v>2036</v>
      </c>
      <c r="P31" s="739">
        <f t="shared" si="2"/>
        <v>390265.85776106361</v>
      </c>
      <c r="Q31" s="730">
        <f t="shared" si="4"/>
        <v>207538.54607752664</v>
      </c>
      <c r="R31" s="730">
        <f t="shared" si="4"/>
        <v>200721.25346108575</v>
      </c>
      <c r="S31" s="730">
        <f t="shared" si="4"/>
        <v>109039.90120263015</v>
      </c>
      <c r="T31" s="730">
        <f t="shared" si="4"/>
        <v>-127033.84298017889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si="3"/>
        <v>2037</v>
      </c>
      <c r="P32" s="739">
        <f t="shared" si="2"/>
        <v>399739.08779601834</v>
      </c>
      <c r="Q32" s="730">
        <f t="shared" si="4"/>
        <v>212919.11096096149</v>
      </c>
      <c r="R32" s="730">
        <f t="shared" si="4"/>
        <v>205839.70589694992</v>
      </c>
      <c r="S32" s="730">
        <f t="shared" si="4"/>
        <v>111253.5151865982</v>
      </c>
      <c r="T32" s="730">
        <f t="shared" si="4"/>
        <v>-130273.24424849123</v>
      </c>
      <c r="U32" s="724">
        <f>SUM(Q29:T32)/4</f>
        <v>385754.61276655062</v>
      </c>
      <c r="V32" s="730">
        <f>SUM(Q29:Q32)/4</f>
        <v>204983.37400858785</v>
      </c>
      <c r="W32" s="730">
        <f>SUM(R29:R32)/4</f>
        <v>198288.5125126465</v>
      </c>
      <c r="X32" s="730">
        <f>SUM(S29:S32)/4</f>
        <v>107976.91945584383</v>
      </c>
      <c r="Y32" s="730">
        <f>SUM(T29:T32)/4</f>
        <v>-125494.19321052759</v>
      </c>
      <c r="Z32" s="742">
        <f>SUM(Q32:T32)-P32</f>
        <v>0</v>
      </c>
    </row>
    <row r="33" spans="13:26" x14ac:dyDescent="0.2">
      <c r="M33" s="614"/>
      <c r="N33" s="748">
        <f t="shared" ref="N33:O48" si="5">N32+1</f>
        <v>17</v>
      </c>
      <c r="O33" s="749">
        <f t="shared" si="5"/>
        <v>2038</v>
      </c>
      <c r="P33" s="739">
        <f t="shared" si="2"/>
        <v>409444.66714188352</v>
      </c>
      <c r="Q33" s="730">
        <f t="shared" si="4"/>
        <v>218439.17030945845</v>
      </c>
      <c r="R33" s="730">
        <f t="shared" si="4"/>
        <v>211088.68041199833</v>
      </c>
      <c r="S33" s="730">
        <f t="shared" si="4"/>
        <v>113512.06764552795</v>
      </c>
      <c r="T33" s="730">
        <f t="shared" si="4"/>
        <v>-133595.25122510118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5"/>
        <v>18</v>
      </c>
      <c r="O34" s="749">
        <f t="shared" si="5"/>
        <v>2039</v>
      </c>
      <c r="P34" s="739">
        <f t="shared" si="2"/>
        <v>419388.34645454329</v>
      </c>
      <c r="Q34" s="730">
        <f t="shared" ref="Q34:T48" si="6">IF($N34&lt;=TRUNC($P$12),Q33*(1+Q$13),0)</f>
        <v>224102.34060310919</v>
      </c>
      <c r="R34" s="730">
        <f t="shared" si="6"/>
        <v>216471.5053585734</v>
      </c>
      <c r="S34" s="730">
        <f t="shared" si="6"/>
        <v>115816.47087331818</v>
      </c>
      <c r="T34" s="730">
        <f t="shared" si="6"/>
        <v>-137001.97038045747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5"/>
        <v>19</v>
      </c>
      <c r="O35" s="749">
        <f t="shared" si="5"/>
        <v>2040</v>
      </c>
      <c r="P35" s="739">
        <f t="shared" si="2"/>
        <v>429576.01982815261</v>
      </c>
      <c r="Q35" s="730">
        <f t="shared" si="6"/>
        <v>229912.33208148359</v>
      </c>
      <c r="R35" s="730">
        <f t="shared" si="6"/>
        <v>221991.59396300503</v>
      </c>
      <c r="S35" s="730">
        <f t="shared" si="6"/>
        <v>118167.65568430389</v>
      </c>
      <c r="T35" s="730">
        <f t="shared" si="6"/>
        <v>-140495.56190063994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5"/>
        <v>20</v>
      </c>
      <c r="O36" s="749">
        <f t="shared" si="5"/>
        <v>2041</v>
      </c>
      <c r="P36" s="739">
        <f t="shared" si="2"/>
        <v>440013.72839643946</v>
      </c>
      <c r="Q36" s="730">
        <f t="shared" si="6"/>
        <v>235872.95117440203</v>
      </c>
      <c r="R36" s="730">
        <f t="shared" si="6"/>
        <v>227652.44648992291</v>
      </c>
      <c r="S36" s="730">
        <f t="shared" si="6"/>
        <v>120566.57178923876</v>
      </c>
      <c r="T36" s="730">
        <f t="shared" si="6"/>
        <v>-144078.24105712425</v>
      </c>
      <c r="U36" s="724">
        <f>SUM(Q33:T36)/4</f>
        <v>424605.69045525481</v>
      </c>
      <c r="V36" s="730">
        <f>SUM(Q33:Q36)/4</f>
        <v>227081.6985421133</v>
      </c>
      <c r="W36" s="730">
        <f>SUM(R33:R36)/4</f>
        <v>219301.05655587491</v>
      </c>
      <c r="X36" s="730">
        <f>SUM(S33:S36)/4</f>
        <v>117015.69149809719</v>
      </c>
      <c r="Y36" s="730">
        <f>SUM(T33:T36)/4</f>
        <v>-138792.75614083069</v>
      </c>
      <c r="Z36" s="742">
        <f>SUM(Q36:T36)-P36</f>
        <v>0</v>
      </c>
    </row>
    <row r="37" spans="13:26" x14ac:dyDescent="0.2">
      <c r="M37" s="614"/>
      <c r="N37" s="748">
        <f t="shared" si="5"/>
        <v>21</v>
      </c>
      <c r="O37" s="749">
        <f t="shared" si="5"/>
        <v>2042</v>
      </c>
      <c r="P37" s="739">
        <f t="shared" si="2"/>
        <v>450707.66402492078</v>
      </c>
      <c r="Q37" s="730">
        <f t="shared" si="6"/>
        <v>241988.10299572704</v>
      </c>
      <c r="R37" s="730">
        <f t="shared" si="6"/>
        <v>233457.65246175931</v>
      </c>
      <c r="S37" s="730">
        <f t="shared" si="6"/>
        <v>123014.18817891052</v>
      </c>
      <c r="T37" s="730">
        <f t="shared" si="6"/>
        <v>-147752.27961147611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5"/>
        <v>22</v>
      </c>
      <c r="O38" s="749">
        <f t="shared" si="5"/>
        <v>2043</v>
      </c>
      <c r="P38" s="739">
        <f t="shared" si="2"/>
        <v>461664.17309633631</v>
      </c>
      <c r="Q38" s="730">
        <f t="shared" si="6"/>
        <v>248261.79390180789</v>
      </c>
      <c r="R38" s="730">
        <f t="shared" si="6"/>
        <v>239410.89293484998</v>
      </c>
      <c r="S38" s="730">
        <f t="shared" si="6"/>
        <v>125511.49351554399</v>
      </c>
      <c r="T38" s="730">
        <f t="shared" si="6"/>
        <v>-151520.00725586561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5"/>
        <v>23</v>
      </c>
      <c r="O39" s="749">
        <f t="shared" si="5"/>
        <v>2044</v>
      </c>
      <c r="P39" s="739">
        <f t="shared" si="2"/>
        <v>472889.7603916658</v>
      </c>
      <c r="Q39" s="730">
        <f t="shared" si="6"/>
        <v>254698.13411625469</v>
      </c>
      <c r="R39" s="730">
        <f t="shared" si="6"/>
        <v>245515.94283357621</v>
      </c>
      <c r="S39" s="730">
        <f t="shared" si="6"/>
        <v>128059.49653215001</v>
      </c>
      <c r="T39" s="730">
        <f t="shared" si="6"/>
        <v>-155383.81309031503</v>
      </c>
      <c r="U39" s="748"/>
      <c r="V39" s="748"/>
      <c r="W39" s="748"/>
      <c r="X39" s="748"/>
      <c r="Y39" s="748"/>
      <c r="Z39" s="739"/>
    </row>
    <row r="40" spans="13:26" x14ac:dyDescent="0.2">
      <c r="M40" s="614"/>
      <c r="N40" s="748">
        <f t="shared" si="5"/>
        <v>24</v>
      </c>
      <c r="O40" s="749">
        <f t="shared" si="5"/>
        <v>2045</v>
      </c>
      <c r="P40" s="739">
        <f t="shared" si="2"/>
        <v>484391.09306915395</v>
      </c>
      <c r="Q40" s="730">
        <f t="shared" si="6"/>
        <v>261301.3404227611</v>
      </c>
      <c r="R40" s="730">
        <f t="shared" si="6"/>
        <v>251776.6733440283</v>
      </c>
      <c r="S40" s="730">
        <f t="shared" si="6"/>
        <v>130659.22643998156</v>
      </c>
      <c r="T40" s="730">
        <f t="shared" si="6"/>
        <v>-159346.14713761699</v>
      </c>
      <c r="U40" s="724">
        <f>SUM(Q37:T40)/4</f>
        <v>467413.17264551914</v>
      </c>
      <c r="V40" s="730">
        <f>SUM(Q37:Q40)/4</f>
        <v>251562.34285913769</v>
      </c>
      <c r="W40" s="730">
        <f>SUM(R37:R40)/4</f>
        <v>242540.29039355344</v>
      </c>
      <c r="X40" s="730">
        <f>SUM(S37:S40)/4</f>
        <v>126811.10116664652</v>
      </c>
      <c r="Y40" s="730">
        <f>SUM(T37:T40)/4</f>
        <v>-153500.56177381845</v>
      </c>
      <c r="Z40" s="742">
        <f>SUM(Q40:T40)-P40</f>
        <v>0</v>
      </c>
    </row>
    <row r="41" spans="13:26" x14ac:dyDescent="0.2">
      <c r="M41" s="614"/>
      <c r="N41" s="748">
        <f t="shared" si="5"/>
        <v>25</v>
      </c>
      <c r="O41" s="749">
        <f t="shared" si="5"/>
        <v>2046</v>
      </c>
      <c r="P41" s="739">
        <f t="shared" si="2"/>
        <v>496175.00474382669</v>
      </c>
      <c r="Q41" s="730">
        <f t="shared" si="6"/>
        <v>268075.73892774037</v>
      </c>
      <c r="R41" s="730">
        <f t="shared" si="6"/>
        <v>258197.0543687082</v>
      </c>
      <c r="S41" s="730">
        <f t="shared" si="6"/>
        <v>133311.73334426162</v>
      </c>
      <c r="T41" s="730">
        <f t="shared" si="6"/>
        <v>-163409.5218968835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si="5"/>
        <v>26</v>
      </c>
      <c r="O42" s="749">
        <f t="shared" si="5"/>
        <v>2047</v>
      </c>
      <c r="P42" s="739">
        <f t="shared" si="2"/>
        <v>508248.49967005162</v>
      </c>
      <c r="Q42" s="730">
        <f t="shared" si="6"/>
        <v>275025.7678945841</v>
      </c>
      <c r="R42" s="730">
        <f t="shared" si="6"/>
        <v>264781.1570438277</v>
      </c>
      <c r="S42" s="730">
        <f t="shared" si="6"/>
        <v>136018.08866835063</v>
      </c>
      <c r="T42" s="730">
        <f t="shared" si="6"/>
        <v>-167576.51393671081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si="5"/>
        <v>27</v>
      </c>
      <c r="O43" s="749">
        <f t="shared" si="5"/>
        <v>2048</v>
      </c>
      <c r="P43" s="739">
        <f t="shared" si="2"/>
        <v>520618.75702975428</v>
      </c>
      <c r="Q43" s="730">
        <f t="shared" si="6"/>
        <v>282155.98065140145</v>
      </c>
      <c r="R43" s="730">
        <f t="shared" si="6"/>
        <v>271533.15632079844</v>
      </c>
      <c r="S43" s="730">
        <f t="shared" si="6"/>
        <v>138779.38558652505</v>
      </c>
      <c r="T43" s="730">
        <f t="shared" si="6"/>
        <v>-171849.76552897069</v>
      </c>
      <c r="U43" s="748"/>
      <c r="V43" s="748"/>
      <c r="W43" s="748"/>
      <c r="X43" s="748"/>
      <c r="Y43" s="748"/>
      <c r="Z43" s="739"/>
    </row>
    <row r="44" spans="13:26" x14ac:dyDescent="0.2">
      <c r="M44" s="614"/>
      <c r="N44" s="748">
        <f t="shared" si="5"/>
        <v>28</v>
      </c>
      <c r="O44" s="749">
        <f t="shared" si="5"/>
        <v>2049</v>
      </c>
      <c r="P44" s="739">
        <f t="shared" si="2"/>
        <v>0</v>
      </c>
      <c r="Q44" s="730">
        <f t="shared" si="6"/>
        <v>0</v>
      </c>
      <c r="R44" s="730">
        <f t="shared" si="6"/>
        <v>0</v>
      </c>
      <c r="S44" s="730">
        <f t="shared" si="6"/>
        <v>0</v>
      </c>
      <c r="T44" s="730">
        <f t="shared" si="6"/>
        <v>0</v>
      </c>
      <c r="U44" s="724">
        <f>SUM(Q41:T44)/4</f>
        <v>381260.56536090816</v>
      </c>
      <c r="V44" s="730">
        <f>SUM(Q41:Q44)/4</f>
        <v>206314.37186843148</v>
      </c>
      <c r="W44" s="730">
        <f>SUM(R41:R44)/4</f>
        <v>198627.84193333358</v>
      </c>
      <c r="X44" s="730">
        <f>SUM(S41:S44)/4</f>
        <v>102027.30189978433</v>
      </c>
      <c r="Y44" s="730">
        <f>SUM(T41:T44)/4</f>
        <v>-125708.95034064124</v>
      </c>
      <c r="Z44" s="742">
        <f>SUM(Q44:T44)-P44</f>
        <v>0</v>
      </c>
    </row>
    <row r="45" spans="13:26" x14ac:dyDescent="0.2">
      <c r="M45" s="614"/>
      <c r="N45" s="748">
        <f t="shared" si="5"/>
        <v>29</v>
      </c>
      <c r="O45" s="749">
        <f t="shared" si="5"/>
        <v>2050</v>
      </c>
      <c r="P45" s="739">
        <f t="shared" si="2"/>
        <v>0</v>
      </c>
      <c r="Q45" s="730">
        <f t="shared" si="6"/>
        <v>0</v>
      </c>
      <c r="R45" s="730">
        <f t="shared" si="6"/>
        <v>0</v>
      </c>
      <c r="S45" s="730">
        <f t="shared" si="6"/>
        <v>0</v>
      </c>
      <c r="T45" s="730">
        <f t="shared" si="6"/>
        <v>0</v>
      </c>
      <c r="U45" s="748"/>
      <c r="V45" s="748"/>
      <c r="W45" s="748"/>
      <c r="X45" s="748"/>
      <c r="Y45" s="748"/>
      <c r="Z45" s="614"/>
    </row>
    <row r="46" spans="13:26" x14ac:dyDescent="0.2">
      <c r="M46" s="614"/>
      <c r="N46" s="748">
        <f t="shared" si="5"/>
        <v>30</v>
      </c>
      <c r="O46" s="749">
        <f t="shared" si="5"/>
        <v>2051</v>
      </c>
      <c r="P46" s="739">
        <f t="shared" si="2"/>
        <v>0</v>
      </c>
      <c r="Q46" s="730">
        <f t="shared" si="6"/>
        <v>0</v>
      </c>
      <c r="R46" s="730">
        <f t="shared" si="6"/>
        <v>0</v>
      </c>
      <c r="S46" s="730">
        <f t="shared" si="6"/>
        <v>0</v>
      </c>
      <c r="T46" s="730">
        <f t="shared" si="6"/>
        <v>0</v>
      </c>
      <c r="U46" s="748"/>
      <c r="V46" s="748"/>
      <c r="W46" s="748"/>
      <c r="X46" s="748"/>
      <c r="Y46" s="748"/>
      <c r="Z46" s="614"/>
    </row>
    <row r="47" spans="13:26" x14ac:dyDescent="0.2">
      <c r="M47" s="614"/>
      <c r="N47" s="748">
        <f t="shared" si="5"/>
        <v>31</v>
      </c>
      <c r="O47" s="749">
        <f t="shared" si="5"/>
        <v>2052</v>
      </c>
      <c r="P47" s="739">
        <f t="shared" si="2"/>
        <v>0</v>
      </c>
      <c r="Q47" s="730">
        <f t="shared" si="6"/>
        <v>0</v>
      </c>
      <c r="R47" s="730">
        <f t="shared" si="6"/>
        <v>0</v>
      </c>
      <c r="S47" s="730">
        <f t="shared" si="6"/>
        <v>0</v>
      </c>
      <c r="T47" s="730">
        <f t="shared" si="6"/>
        <v>0</v>
      </c>
      <c r="U47" s="748"/>
      <c r="V47" s="748"/>
      <c r="W47" s="748"/>
      <c r="X47" s="748"/>
      <c r="Y47" s="748"/>
      <c r="Z47" s="614"/>
    </row>
    <row r="48" spans="13:26" x14ac:dyDescent="0.2">
      <c r="M48" s="614"/>
      <c r="N48" s="748">
        <f t="shared" si="5"/>
        <v>32</v>
      </c>
      <c r="O48" s="749">
        <f t="shared" si="5"/>
        <v>2053</v>
      </c>
      <c r="P48" s="739">
        <f t="shared" si="2"/>
        <v>0</v>
      </c>
      <c r="Q48" s="730">
        <f t="shared" si="6"/>
        <v>0</v>
      </c>
      <c r="R48" s="730">
        <f t="shared" si="6"/>
        <v>0</v>
      </c>
      <c r="S48" s="730">
        <f t="shared" si="6"/>
        <v>0</v>
      </c>
      <c r="T48" s="730">
        <f t="shared" si="6"/>
        <v>0</v>
      </c>
      <c r="U48" s="748"/>
      <c r="V48" s="748"/>
      <c r="W48" s="748"/>
      <c r="X48" s="748"/>
      <c r="Y48" s="748"/>
      <c r="Z48" s="614"/>
    </row>
    <row r="49" spans="13:26" x14ac:dyDescent="0.2">
      <c r="M49" s="614"/>
      <c r="N49" s="748"/>
      <c r="O49" s="615" t="s">
        <v>18</v>
      </c>
      <c r="P49" s="615" t="s">
        <v>18</v>
      </c>
      <c r="Q49" s="615" t="s">
        <v>18</v>
      </c>
      <c r="R49" s="615" t="s">
        <v>18</v>
      </c>
      <c r="S49" s="615" t="s">
        <v>18</v>
      </c>
      <c r="T49" s="615" t="s">
        <v>18</v>
      </c>
      <c r="U49" s="724"/>
      <c r="V49" s="724"/>
      <c r="W49" s="724"/>
      <c r="X49" s="724"/>
      <c r="Y49" s="724"/>
      <c r="Z49" s="614"/>
    </row>
    <row r="50" spans="13:26" x14ac:dyDescent="0.2">
      <c r="M50" s="614"/>
      <c r="O50" s="605" t="s">
        <v>111</v>
      </c>
      <c r="P50" s="726">
        <f>SUM(Q50:T50)</f>
        <v>10469722.44209272</v>
      </c>
      <c r="Q50" s="724">
        <f>SUM(Q$17:Q$48)</f>
        <v>5571123.2724225372</v>
      </c>
      <c r="R50" s="724">
        <f>SUM(R$17:R$48)</f>
        <v>5386941.1304006856</v>
      </c>
      <c r="S50" s="724">
        <f>SUM(S$17:S$48)</f>
        <v>2920982.2732647774</v>
      </c>
      <c r="T50" s="724">
        <f>SUM(T$17:T$48)</f>
        <v>-3409324.2339952788</v>
      </c>
      <c r="U50" s="730"/>
      <c r="V50" s="724"/>
      <c r="W50" s="724"/>
      <c r="X50" s="724"/>
      <c r="Y50" s="724"/>
      <c r="Z50" s="614"/>
    </row>
    <row r="51" spans="13:26" x14ac:dyDescent="0.2">
      <c r="M51" s="614"/>
      <c r="N51" s="614"/>
      <c r="O51" s="614"/>
      <c r="P51" s="742">
        <f>P50-P$10</f>
        <v>0</v>
      </c>
      <c r="Q51" s="742">
        <f t="shared" ref="Q51:T51" si="7">Q50-Q$10</f>
        <v>0</v>
      </c>
      <c r="R51" s="742">
        <f t="shared" si="7"/>
        <v>0</v>
      </c>
      <c r="S51" s="742">
        <f t="shared" si="7"/>
        <v>0</v>
      </c>
      <c r="T51" s="742">
        <f t="shared" si="7"/>
        <v>0</v>
      </c>
      <c r="U51" s="742">
        <f>SUM(Q50:T50)-P$10</f>
        <v>0</v>
      </c>
      <c r="V51" s="614"/>
      <c r="W51" s="614"/>
      <c r="X51" s="614"/>
      <c r="Y51" s="614"/>
      <c r="Z51" s="614"/>
    </row>
    <row r="52" spans="13:26" x14ac:dyDescent="0.2">
      <c r="M52" s="614"/>
      <c r="O52" s="719" t="s">
        <v>112</v>
      </c>
      <c r="P52" s="752">
        <f>$P$13</f>
        <v>2.4190241662902512E-2</v>
      </c>
      <c r="Z52" s="614"/>
    </row>
    <row r="53" spans="13:26" x14ac:dyDescent="0.2">
      <c r="M53" s="614"/>
      <c r="O53" s="720" t="s">
        <v>113</v>
      </c>
      <c r="P53" s="752">
        <f>((1+P52)^(1/12))-1</f>
        <v>1.9938427526042801E-3</v>
      </c>
      <c r="Z53" s="614"/>
    </row>
    <row r="54" spans="13:26" x14ac:dyDescent="0.2">
      <c r="M54" s="614"/>
      <c r="O54" s="720" t="s">
        <v>20</v>
      </c>
      <c r="P54" s="726">
        <f>P10</f>
        <v>10469722.442092722</v>
      </c>
      <c r="Z54" s="614"/>
    </row>
    <row r="55" spans="13:26" x14ac:dyDescent="0.2">
      <c r="M55" s="614"/>
      <c r="O55" s="720" t="s">
        <v>21</v>
      </c>
      <c r="P55" s="724">
        <f>P54/(1+P53)^P56</f>
        <v>5491083.6617355831</v>
      </c>
      <c r="Z55" s="614"/>
    </row>
    <row r="56" spans="13:26" x14ac:dyDescent="0.2">
      <c r="M56" s="614"/>
      <c r="O56" s="720" t="s">
        <v>114</v>
      </c>
      <c r="P56" s="730">
        <f>$P$12*12</f>
        <v>324</v>
      </c>
      <c r="Q56" s="753"/>
      <c r="Z56" s="614"/>
    </row>
    <row r="57" spans="13:26" x14ac:dyDescent="0.2">
      <c r="M57" s="614"/>
      <c r="O57" s="720" t="s">
        <v>115</v>
      </c>
      <c r="P57" s="724">
        <f>PMT(P53,P56,-P55)</f>
        <v>23023.615056911553</v>
      </c>
      <c r="Z57" s="614"/>
    </row>
    <row r="58" spans="13:26" x14ac:dyDescent="0.2">
      <c r="M58" s="614"/>
      <c r="N58" s="615"/>
      <c r="O58" s="615" t="s">
        <v>18</v>
      </c>
      <c r="P58" s="615" t="s">
        <v>18</v>
      </c>
      <c r="Q58" s="615" t="s">
        <v>18</v>
      </c>
      <c r="R58" s="615" t="s">
        <v>18</v>
      </c>
      <c r="Z58" s="614"/>
    </row>
    <row r="59" spans="13:26" x14ac:dyDescent="0.2">
      <c r="M59" s="614"/>
      <c r="N59" s="748">
        <v>1</v>
      </c>
      <c r="O59" s="730">
        <v>0</v>
      </c>
      <c r="P59" s="730">
        <f>P57</f>
        <v>23023.615056911553</v>
      </c>
      <c r="Q59" s="730">
        <f>O59*$P$53</f>
        <v>0</v>
      </c>
      <c r="R59" s="730">
        <f>O59+P59+Q59</f>
        <v>23023.615056911553</v>
      </c>
      <c r="Z59" s="614"/>
    </row>
    <row r="60" spans="13:26" x14ac:dyDescent="0.2">
      <c r="M60" s="614"/>
      <c r="N60" s="748">
        <f>N59+1</f>
        <v>2</v>
      </c>
      <c r="O60" s="730">
        <f t="shared" ref="O60:O123" si="8">R59</f>
        <v>23023.615056911553</v>
      </c>
      <c r="P60" s="730">
        <f>P59</f>
        <v>23023.615056911553</v>
      </c>
      <c r="Q60" s="730">
        <f t="shared" ref="Q60:Q123" si="9">O60*$P$53</f>
        <v>45.905468019973881</v>
      </c>
      <c r="R60" s="730">
        <f t="shared" ref="R60:R123" si="10">O60+P60+Q60</f>
        <v>46093.135581843082</v>
      </c>
      <c r="Z60" s="614"/>
    </row>
    <row r="61" spans="13:26" x14ac:dyDescent="0.2">
      <c r="M61" s="614"/>
      <c r="N61" s="748">
        <f t="shared" ref="N61:N124" si="11">N60+1</f>
        <v>3</v>
      </c>
      <c r="O61" s="730">
        <f t="shared" si="8"/>
        <v>46093.135581843082</v>
      </c>
      <c r="P61" s="730">
        <f t="shared" ref="P61:P124" si="12">P60</f>
        <v>23023.615056911553</v>
      </c>
      <c r="Q61" s="730">
        <f t="shared" si="9"/>
        <v>91.902464324664294</v>
      </c>
      <c r="R61" s="730">
        <f t="shared" si="10"/>
        <v>69208.653103079298</v>
      </c>
      <c r="Z61" s="614"/>
    </row>
    <row r="62" spans="13:26" x14ac:dyDescent="0.2">
      <c r="M62" s="614"/>
      <c r="N62" s="748">
        <f t="shared" si="11"/>
        <v>4</v>
      </c>
      <c r="O62" s="730">
        <f t="shared" si="8"/>
        <v>69208.653103079298</v>
      </c>
      <c r="P62" s="730">
        <f t="shared" si="12"/>
        <v>23023.615056911553</v>
      </c>
      <c r="Q62" s="730">
        <f t="shared" si="9"/>
        <v>137.99117140707838</v>
      </c>
      <c r="R62" s="730">
        <f t="shared" si="10"/>
        <v>92370.259331397931</v>
      </c>
      <c r="Z62" s="614"/>
    </row>
    <row r="63" spans="13:26" x14ac:dyDescent="0.2">
      <c r="M63" s="614"/>
      <c r="N63" s="748">
        <f t="shared" si="11"/>
        <v>5</v>
      </c>
      <c r="O63" s="730">
        <f t="shared" si="8"/>
        <v>92370.259331397931</v>
      </c>
      <c r="P63" s="730">
        <f t="shared" si="12"/>
        <v>23023.615056911553</v>
      </c>
      <c r="Q63" s="730">
        <f t="shared" si="9"/>
        <v>184.17177212408563</v>
      </c>
      <c r="R63" s="730">
        <f t="shared" si="10"/>
        <v>115578.04616043357</v>
      </c>
      <c r="Z63" s="614"/>
    </row>
    <row r="64" spans="13:26" x14ac:dyDescent="0.2">
      <c r="M64" s="614"/>
      <c r="N64" s="748">
        <f t="shared" si="11"/>
        <v>6</v>
      </c>
      <c r="O64" s="730">
        <f t="shared" si="8"/>
        <v>115578.04616043357</v>
      </c>
      <c r="P64" s="730">
        <f t="shared" si="12"/>
        <v>23023.615056911553</v>
      </c>
      <c r="Q64" s="730">
        <f t="shared" si="9"/>
        <v>230.44444969714343</v>
      </c>
      <c r="R64" s="730">
        <f t="shared" si="10"/>
        <v>138832.10566704228</v>
      </c>
      <c r="Z64" s="614"/>
    </row>
    <row r="65" spans="13:26" x14ac:dyDescent="0.2">
      <c r="M65" s="614"/>
      <c r="N65" s="748">
        <f t="shared" si="11"/>
        <v>7</v>
      </c>
      <c r="O65" s="730">
        <f t="shared" si="8"/>
        <v>138832.10566704228</v>
      </c>
      <c r="P65" s="730">
        <f t="shared" si="12"/>
        <v>23023.615056911553</v>
      </c>
      <c r="Q65" s="730">
        <f t="shared" si="9"/>
        <v>276.80938771302385</v>
      </c>
      <c r="R65" s="730">
        <f t="shared" si="10"/>
        <v>162132.53011166686</v>
      </c>
      <c r="Z65" s="614"/>
    </row>
    <row r="66" spans="13:26" x14ac:dyDescent="0.2">
      <c r="M66" s="614"/>
      <c r="N66" s="748">
        <f t="shared" si="11"/>
        <v>8</v>
      </c>
      <c r="O66" s="730">
        <f t="shared" si="8"/>
        <v>162132.53011166686</v>
      </c>
      <c r="P66" s="730">
        <f t="shared" si="12"/>
        <v>23023.615056911553</v>
      </c>
      <c r="Q66" s="730">
        <f t="shared" si="9"/>
        <v>323.26677012454218</v>
      </c>
      <c r="R66" s="730">
        <f t="shared" si="10"/>
        <v>185479.41193870295</v>
      </c>
      <c r="Z66" s="614"/>
    </row>
    <row r="67" spans="13:26" x14ac:dyDescent="0.2">
      <c r="M67" s="614"/>
      <c r="N67" s="748">
        <f t="shared" si="11"/>
        <v>9</v>
      </c>
      <c r="O67" s="730">
        <f t="shared" si="8"/>
        <v>185479.41193870295</v>
      </c>
      <c r="P67" s="730">
        <f t="shared" si="12"/>
        <v>23023.615056911553</v>
      </c>
      <c r="Q67" s="730">
        <f t="shared" si="9"/>
        <v>369.81678125128667</v>
      </c>
      <c r="R67" s="730">
        <f t="shared" si="10"/>
        <v>208872.84377686577</v>
      </c>
      <c r="Z67" s="614"/>
    </row>
    <row r="68" spans="13:26" x14ac:dyDescent="0.2">
      <c r="M68" s="614"/>
      <c r="N68" s="748">
        <f t="shared" si="11"/>
        <v>10</v>
      </c>
      <c r="O68" s="730">
        <f t="shared" si="8"/>
        <v>208872.84377686577</v>
      </c>
      <c r="P68" s="730">
        <f t="shared" si="12"/>
        <v>23023.615056911553</v>
      </c>
      <c r="Q68" s="730">
        <f t="shared" si="9"/>
        <v>416.45960578034982</v>
      </c>
      <c r="R68" s="730">
        <f t="shared" si="10"/>
        <v>232312.91843955766</v>
      </c>
      <c r="Z68" s="614"/>
    </row>
    <row r="69" spans="13:26" x14ac:dyDescent="0.2">
      <c r="M69" s="614"/>
      <c r="N69" s="748">
        <f t="shared" si="11"/>
        <v>11</v>
      </c>
      <c r="O69" s="730">
        <f t="shared" si="8"/>
        <v>232312.91843955766</v>
      </c>
      <c r="P69" s="730">
        <f t="shared" si="12"/>
        <v>23023.615056911553</v>
      </c>
      <c r="Q69" s="730">
        <f t="shared" si="9"/>
        <v>463.19542876706129</v>
      </c>
      <c r="R69" s="730">
        <f t="shared" si="10"/>
        <v>255799.72892523627</v>
      </c>
      <c r="Z69" s="614"/>
    </row>
    <row r="70" spans="13:26" x14ac:dyDescent="0.2">
      <c r="M70" s="614"/>
      <c r="N70" s="748">
        <f t="shared" si="11"/>
        <v>12</v>
      </c>
      <c r="O70" s="730">
        <f t="shared" si="8"/>
        <v>255799.72892523627</v>
      </c>
      <c r="P70" s="730">
        <f t="shared" si="12"/>
        <v>23023.615056911553</v>
      </c>
      <c r="Q70" s="730">
        <f t="shared" si="9"/>
        <v>510.02443563572177</v>
      </c>
      <c r="R70" s="730">
        <f t="shared" si="10"/>
        <v>279333.36841778352</v>
      </c>
      <c r="Z70" s="614"/>
    </row>
    <row r="71" spans="13:26" x14ac:dyDescent="0.2">
      <c r="M71" s="614"/>
      <c r="N71" s="748">
        <f t="shared" si="11"/>
        <v>13</v>
      </c>
      <c r="O71" s="730">
        <f t="shared" si="8"/>
        <v>279333.36841778352</v>
      </c>
      <c r="P71" s="730">
        <f t="shared" si="12"/>
        <v>23023.615056911553</v>
      </c>
      <c r="Q71" s="730">
        <f t="shared" si="9"/>
        <v>556.94681218033895</v>
      </c>
      <c r="R71" s="730">
        <f t="shared" si="10"/>
        <v>302913.9302868754</v>
      </c>
      <c r="Z71" s="614"/>
    </row>
    <row r="72" spans="13:26" x14ac:dyDescent="0.2">
      <c r="M72" s="614"/>
      <c r="N72" s="748">
        <f t="shared" si="11"/>
        <v>14</v>
      </c>
      <c r="O72" s="730">
        <f t="shared" si="8"/>
        <v>302913.9302868754</v>
      </c>
      <c r="P72" s="730">
        <f t="shared" si="12"/>
        <v>23023.615056911553</v>
      </c>
      <c r="Q72" s="730">
        <f t="shared" si="9"/>
        <v>603.96274456536469</v>
      </c>
      <c r="R72" s="730">
        <f t="shared" si="10"/>
        <v>326541.50808835233</v>
      </c>
      <c r="Z72" s="614"/>
    </row>
    <row r="73" spans="13:26" x14ac:dyDescent="0.2">
      <c r="M73" s="614"/>
      <c r="N73" s="748">
        <f t="shared" si="11"/>
        <v>15</v>
      </c>
      <c r="O73" s="730">
        <f t="shared" si="8"/>
        <v>326541.50808835233</v>
      </c>
      <c r="P73" s="730">
        <f t="shared" si="12"/>
        <v>23023.615056911553</v>
      </c>
      <c r="Q73" s="730">
        <f t="shared" si="9"/>
        <v>651.07241932643319</v>
      </c>
      <c r="R73" s="730">
        <f t="shared" si="10"/>
        <v>350216.19556459034</v>
      </c>
      <c r="Z73" s="614"/>
    </row>
    <row r="74" spans="13:26" x14ac:dyDescent="0.2">
      <c r="M74" s="614"/>
      <c r="N74" s="748">
        <f t="shared" si="11"/>
        <v>16</v>
      </c>
      <c r="O74" s="730">
        <f t="shared" si="8"/>
        <v>350216.19556459034</v>
      </c>
      <c r="P74" s="730">
        <f t="shared" si="12"/>
        <v>23023.615056911553</v>
      </c>
      <c r="Q74" s="730">
        <f t="shared" si="9"/>
        <v>698.2760233711017</v>
      </c>
      <c r="R74" s="730">
        <f t="shared" si="10"/>
        <v>373938.08664487296</v>
      </c>
      <c r="Z74" s="614"/>
    </row>
    <row r="75" spans="13:26" x14ac:dyDescent="0.2">
      <c r="M75" s="614"/>
      <c r="N75" s="748">
        <f t="shared" si="11"/>
        <v>17</v>
      </c>
      <c r="O75" s="730">
        <f t="shared" si="8"/>
        <v>373938.08664487296</v>
      </c>
      <c r="P75" s="730">
        <f t="shared" si="12"/>
        <v>23023.615056911553</v>
      </c>
      <c r="Q75" s="730">
        <f t="shared" si="9"/>
        <v>745.57374397959131</v>
      </c>
      <c r="R75" s="730">
        <f t="shared" si="10"/>
        <v>397707.27544576407</v>
      </c>
      <c r="Z75" s="614"/>
    </row>
    <row r="76" spans="13:26" x14ac:dyDescent="0.2">
      <c r="M76" s="614"/>
      <c r="N76" s="748">
        <f t="shared" si="11"/>
        <v>18</v>
      </c>
      <c r="O76" s="730">
        <f t="shared" si="8"/>
        <v>397707.27544576407</v>
      </c>
      <c r="P76" s="730">
        <f t="shared" si="12"/>
        <v>23023.615056911553</v>
      </c>
      <c r="Q76" s="730">
        <f t="shared" si="9"/>
        <v>792.96576880553084</v>
      </c>
      <c r="R76" s="730">
        <f t="shared" si="10"/>
        <v>421523.85627148114</v>
      </c>
      <c r="Z76" s="614"/>
    </row>
    <row r="77" spans="13:26" x14ac:dyDescent="0.2">
      <c r="M77" s="614"/>
      <c r="N77" s="748">
        <f t="shared" si="11"/>
        <v>19</v>
      </c>
      <c r="O77" s="730">
        <f t="shared" si="8"/>
        <v>421523.85627148114</v>
      </c>
      <c r="P77" s="730">
        <f t="shared" si="12"/>
        <v>23023.615056911553</v>
      </c>
      <c r="Q77" s="730">
        <f t="shared" si="9"/>
        <v>840.4522858767009</v>
      </c>
      <c r="R77" s="730">
        <f t="shared" si="10"/>
        <v>445387.92361426936</v>
      </c>
      <c r="Z77" s="614"/>
    </row>
    <row r="78" spans="13:26" x14ac:dyDescent="0.2">
      <c r="M78" s="614"/>
      <c r="N78" s="748">
        <f t="shared" si="11"/>
        <v>20</v>
      </c>
      <c r="O78" s="730">
        <f t="shared" si="8"/>
        <v>445387.92361426936</v>
      </c>
      <c r="P78" s="730">
        <f t="shared" si="12"/>
        <v>23023.615056911553</v>
      </c>
      <c r="Q78" s="730">
        <f t="shared" si="9"/>
        <v>888.03348359577967</v>
      </c>
      <c r="R78" s="730">
        <f t="shared" si="10"/>
        <v>469299.57215477666</v>
      </c>
      <c r="Z78" s="614"/>
    </row>
    <row r="79" spans="13:26" x14ac:dyDescent="0.2">
      <c r="M79" s="614"/>
      <c r="N79" s="748">
        <f t="shared" si="11"/>
        <v>21</v>
      </c>
      <c r="O79" s="730">
        <f t="shared" si="8"/>
        <v>469299.57215477666</v>
      </c>
      <c r="P79" s="730">
        <f t="shared" si="12"/>
        <v>23023.615056911553</v>
      </c>
      <c r="Q79" s="730">
        <f t="shared" si="9"/>
        <v>935.70955074109088</v>
      </c>
      <c r="R79" s="730">
        <f t="shared" si="10"/>
        <v>493258.89676242927</v>
      </c>
      <c r="Z79" s="614"/>
    </row>
    <row r="80" spans="13:26" x14ac:dyDescent="0.2">
      <c r="M80" s="614"/>
      <c r="N80" s="748">
        <f t="shared" si="11"/>
        <v>22</v>
      </c>
      <c r="O80" s="730">
        <f t="shared" si="8"/>
        <v>493258.89676242927</v>
      </c>
      <c r="P80" s="730">
        <f t="shared" si="12"/>
        <v>23023.615056911553</v>
      </c>
      <c r="Q80" s="730">
        <f t="shared" si="9"/>
        <v>983.4806764673524</v>
      </c>
      <c r="R80" s="730">
        <f t="shared" si="10"/>
        <v>517265.99249580817</v>
      </c>
      <c r="Z80" s="614"/>
    </row>
    <row r="81" spans="13:26" x14ac:dyDescent="0.2">
      <c r="M81" s="614"/>
      <c r="N81" s="748">
        <f t="shared" si="11"/>
        <v>23</v>
      </c>
      <c r="O81" s="730">
        <f t="shared" si="8"/>
        <v>517265.99249580817</v>
      </c>
      <c r="P81" s="730">
        <f t="shared" si="12"/>
        <v>23023.615056911553</v>
      </c>
      <c r="Q81" s="730">
        <f t="shared" si="9"/>
        <v>1031.347050306427</v>
      </c>
      <c r="R81" s="730">
        <f t="shared" si="10"/>
        <v>541320.95460302616</v>
      </c>
      <c r="Z81" s="614"/>
    </row>
    <row r="82" spans="13:26" x14ac:dyDescent="0.2">
      <c r="M82" s="614"/>
      <c r="N82" s="748">
        <f t="shared" si="11"/>
        <v>24</v>
      </c>
      <c r="O82" s="730">
        <f t="shared" si="8"/>
        <v>541320.95460302616</v>
      </c>
      <c r="P82" s="730">
        <f t="shared" si="12"/>
        <v>23023.615056911553</v>
      </c>
      <c r="Q82" s="730">
        <f t="shared" si="9"/>
        <v>1079.3088621680743</v>
      </c>
      <c r="R82" s="730">
        <f t="shared" si="10"/>
        <v>565423.87852210586</v>
      </c>
      <c r="Z82" s="614"/>
    </row>
    <row r="83" spans="13:26" x14ac:dyDescent="0.2">
      <c r="M83" s="614"/>
      <c r="N83" s="748">
        <f t="shared" si="11"/>
        <v>25</v>
      </c>
      <c r="O83" s="730">
        <f t="shared" si="8"/>
        <v>565423.87852210586</v>
      </c>
      <c r="P83" s="730">
        <f t="shared" si="12"/>
        <v>23023.615056911553</v>
      </c>
      <c r="Q83" s="730">
        <f t="shared" si="9"/>
        <v>1127.3663023407037</v>
      </c>
      <c r="R83" s="730">
        <f t="shared" si="10"/>
        <v>589574.85988135822</v>
      </c>
      <c r="Z83" s="614"/>
    </row>
    <row r="84" spans="13:26" x14ac:dyDescent="0.2">
      <c r="M84" s="614"/>
      <c r="N84" s="748">
        <f t="shared" si="11"/>
        <v>26</v>
      </c>
      <c r="O84" s="730">
        <f t="shared" si="8"/>
        <v>589574.85988135822</v>
      </c>
      <c r="P84" s="730">
        <f t="shared" si="12"/>
        <v>23023.615056911553</v>
      </c>
      <c r="Q84" s="730">
        <f t="shared" si="9"/>
        <v>1175.5195614921299</v>
      </c>
      <c r="R84" s="730">
        <f t="shared" si="10"/>
        <v>613773.99449976196</v>
      </c>
      <c r="Z84" s="614"/>
    </row>
    <row r="85" spans="13:26" x14ac:dyDescent="0.2">
      <c r="M85" s="614"/>
      <c r="N85" s="748">
        <f t="shared" si="11"/>
        <v>27</v>
      </c>
      <c r="O85" s="730">
        <f t="shared" si="8"/>
        <v>613773.99449976196</v>
      </c>
      <c r="P85" s="730">
        <f t="shared" si="12"/>
        <v>23023.615056911553</v>
      </c>
      <c r="Q85" s="730">
        <f t="shared" si="9"/>
        <v>1223.7688306703296</v>
      </c>
      <c r="R85" s="730">
        <f t="shared" si="10"/>
        <v>638021.37838734384</v>
      </c>
      <c r="Z85" s="614"/>
    </row>
    <row r="86" spans="13:26" x14ac:dyDescent="0.2">
      <c r="M86" s="614"/>
      <c r="N86" s="748">
        <f t="shared" si="11"/>
        <v>28</v>
      </c>
      <c r="O86" s="730">
        <f t="shared" si="8"/>
        <v>638021.37838734384</v>
      </c>
      <c r="P86" s="730">
        <f t="shared" si="12"/>
        <v>23023.615056911553</v>
      </c>
      <c r="Q86" s="730">
        <f t="shared" si="9"/>
        <v>1272.1143013041985</v>
      </c>
      <c r="R86" s="730">
        <f t="shared" si="10"/>
        <v>662317.10774555965</v>
      </c>
      <c r="Z86" s="614"/>
    </row>
    <row r="87" spans="13:26" x14ac:dyDescent="0.2">
      <c r="M87" s="614"/>
      <c r="N87" s="748">
        <f t="shared" si="11"/>
        <v>29</v>
      </c>
      <c r="O87" s="730">
        <f t="shared" si="8"/>
        <v>662317.10774555965</v>
      </c>
      <c r="P87" s="730">
        <f t="shared" si="12"/>
        <v>23023.615056911553</v>
      </c>
      <c r="Q87" s="730">
        <f t="shared" si="9"/>
        <v>1320.5561652043123</v>
      </c>
      <c r="R87" s="730">
        <f t="shared" si="10"/>
        <v>686661.27896767552</v>
      </c>
      <c r="Z87" s="614"/>
    </row>
    <row r="88" spans="13:26" x14ac:dyDescent="0.2">
      <c r="M88" s="614"/>
      <c r="N88" s="748">
        <f t="shared" si="11"/>
        <v>30</v>
      </c>
      <c r="O88" s="730">
        <f t="shared" si="8"/>
        <v>686661.27896767552</v>
      </c>
      <c r="P88" s="730">
        <f t="shared" si="12"/>
        <v>23023.615056911553</v>
      </c>
      <c r="Q88" s="730">
        <f t="shared" si="9"/>
        <v>1369.0946145636856</v>
      </c>
      <c r="R88" s="730">
        <f t="shared" si="10"/>
        <v>711053.98863915086</v>
      </c>
      <c r="Z88" s="614"/>
    </row>
    <row r="89" spans="13:26" x14ac:dyDescent="0.2">
      <c r="M89" s="614"/>
      <c r="N89" s="748">
        <f t="shared" si="11"/>
        <v>31</v>
      </c>
      <c r="O89" s="730">
        <f t="shared" si="8"/>
        <v>711053.98863915086</v>
      </c>
      <c r="P89" s="730">
        <f t="shared" si="12"/>
        <v>23023.615056911553</v>
      </c>
      <c r="Q89" s="730">
        <f t="shared" si="9"/>
        <v>1417.729841958537</v>
      </c>
      <c r="R89" s="730">
        <f t="shared" si="10"/>
        <v>735495.33353802096</v>
      </c>
      <c r="Z89" s="614"/>
    </row>
    <row r="90" spans="13:26" x14ac:dyDescent="0.2">
      <c r="M90" s="614"/>
      <c r="N90" s="748">
        <f t="shared" si="11"/>
        <v>32</v>
      </c>
      <c r="O90" s="730">
        <f t="shared" si="8"/>
        <v>735495.33353802096</v>
      </c>
      <c r="P90" s="730">
        <f t="shared" si="12"/>
        <v>23023.615056911553</v>
      </c>
      <c r="Q90" s="730">
        <f t="shared" si="9"/>
        <v>1466.4620403490508</v>
      </c>
      <c r="R90" s="730">
        <f t="shared" si="10"/>
        <v>759985.41063528159</v>
      </c>
      <c r="Z90" s="614"/>
    </row>
    <row r="91" spans="13:26" x14ac:dyDescent="0.2">
      <c r="M91" s="614"/>
      <c r="N91" s="748">
        <f t="shared" si="11"/>
        <v>33</v>
      </c>
      <c r="O91" s="730">
        <f t="shared" si="8"/>
        <v>759985.41063528159</v>
      </c>
      <c r="P91" s="730">
        <f t="shared" si="12"/>
        <v>23023.615056911553</v>
      </c>
      <c r="Q91" s="730">
        <f t="shared" si="9"/>
        <v>1515.2914030801439</v>
      </c>
      <c r="R91" s="730">
        <f t="shared" si="10"/>
        <v>784524.31709527329</v>
      </c>
      <c r="Z91" s="614"/>
    </row>
    <row r="92" spans="13:26" x14ac:dyDescent="0.2">
      <c r="M92" s="614"/>
      <c r="N92" s="748">
        <f t="shared" si="11"/>
        <v>34</v>
      </c>
      <c r="O92" s="730">
        <f t="shared" si="8"/>
        <v>784524.31709527329</v>
      </c>
      <c r="P92" s="730">
        <f t="shared" si="12"/>
        <v>23023.615056911553</v>
      </c>
      <c r="Q92" s="730">
        <f t="shared" si="9"/>
        <v>1564.2181238822327</v>
      </c>
      <c r="R92" s="730">
        <f t="shared" si="10"/>
        <v>809112.15027606708</v>
      </c>
      <c r="Z92" s="614"/>
    </row>
    <row r="93" spans="13:26" x14ac:dyDescent="0.2">
      <c r="M93" s="614"/>
      <c r="N93" s="748">
        <f t="shared" si="11"/>
        <v>35</v>
      </c>
      <c r="O93" s="730">
        <f t="shared" si="8"/>
        <v>809112.15027606708</v>
      </c>
      <c r="P93" s="730">
        <f t="shared" si="12"/>
        <v>23023.615056911553</v>
      </c>
      <c r="Q93" s="730">
        <f t="shared" si="9"/>
        <v>1613.2423968720016</v>
      </c>
      <c r="R93" s="730">
        <f t="shared" si="10"/>
        <v>833749.00772985071</v>
      </c>
      <c r="Z93" s="614"/>
    </row>
    <row r="94" spans="13:26" x14ac:dyDescent="0.2">
      <c r="M94" s="614"/>
      <c r="N94" s="748">
        <f t="shared" si="11"/>
        <v>36</v>
      </c>
      <c r="O94" s="730">
        <f t="shared" si="8"/>
        <v>833749.00772985071</v>
      </c>
      <c r="P94" s="730">
        <f t="shared" si="12"/>
        <v>23023.615056911553</v>
      </c>
      <c r="Q94" s="730">
        <f t="shared" si="9"/>
        <v>1662.3644165531728</v>
      </c>
      <c r="R94" s="730">
        <f t="shared" si="10"/>
        <v>858434.98720331548</v>
      </c>
      <c r="Z94" s="614"/>
    </row>
    <row r="95" spans="13:26" x14ac:dyDescent="0.2">
      <c r="M95" s="614"/>
      <c r="N95" s="748">
        <f t="shared" si="11"/>
        <v>37</v>
      </c>
      <c r="O95" s="730">
        <f t="shared" si="8"/>
        <v>858434.98720331548</v>
      </c>
      <c r="P95" s="730">
        <f t="shared" si="12"/>
        <v>23023.615056911553</v>
      </c>
      <c r="Q95" s="730">
        <f t="shared" si="9"/>
        <v>1711.5843778172784</v>
      </c>
      <c r="R95" s="730">
        <f t="shared" si="10"/>
        <v>883170.18663804431</v>
      </c>
      <c r="Z95" s="614"/>
    </row>
    <row r="96" spans="13:26" x14ac:dyDescent="0.2">
      <c r="M96" s="614"/>
      <c r="N96" s="748">
        <f t="shared" si="11"/>
        <v>38</v>
      </c>
      <c r="O96" s="730">
        <f t="shared" si="8"/>
        <v>883170.18663804431</v>
      </c>
      <c r="P96" s="730">
        <f t="shared" si="12"/>
        <v>23023.615056911553</v>
      </c>
      <c r="Q96" s="730">
        <f t="shared" si="9"/>
        <v>1760.9024759444342</v>
      </c>
      <c r="R96" s="730">
        <f t="shared" si="10"/>
        <v>907954.7041709004</v>
      </c>
      <c r="Z96" s="614"/>
    </row>
    <row r="97" spans="13:26" x14ac:dyDescent="0.2">
      <c r="M97" s="614"/>
      <c r="N97" s="748">
        <f t="shared" si="11"/>
        <v>39</v>
      </c>
      <c r="O97" s="730">
        <f t="shared" si="8"/>
        <v>907954.7041709004</v>
      </c>
      <c r="P97" s="730">
        <f t="shared" si="12"/>
        <v>23023.615056911553</v>
      </c>
      <c r="Q97" s="730">
        <f t="shared" si="9"/>
        <v>1810.318906604113</v>
      </c>
      <c r="R97" s="730">
        <f t="shared" si="10"/>
        <v>932788.63813441608</v>
      </c>
      <c r="Z97" s="614"/>
    </row>
    <row r="98" spans="13:26" x14ac:dyDescent="0.2">
      <c r="M98" s="614"/>
      <c r="N98" s="748">
        <f t="shared" si="11"/>
        <v>40</v>
      </c>
      <c r="O98" s="730">
        <f t="shared" si="8"/>
        <v>932788.63813441608</v>
      </c>
      <c r="P98" s="730">
        <f t="shared" si="12"/>
        <v>23023.615056911553</v>
      </c>
      <c r="Q98" s="730">
        <f t="shared" si="9"/>
        <v>1859.8338658559219</v>
      </c>
      <c r="R98" s="730">
        <f t="shared" si="10"/>
        <v>957672.08705718361</v>
      </c>
      <c r="Z98" s="614"/>
    </row>
    <row r="99" spans="13:26" x14ac:dyDescent="0.2">
      <c r="M99" s="614"/>
      <c r="N99" s="748">
        <f t="shared" si="11"/>
        <v>41</v>
      </c>
      <c r="O99" s="730">
        <f t="shared" si="8"/>
        <v>957672.08705718361</v>
      </c>
      <c r="P99" s="730">
        <f t="shared" si="12"/>
        <v>23023.615056911553</v>
      </c>
      <c r="Q99" s="730">
        <f t="shared" si="9"/>
        <v>1909.4475501503807</v>
      </c>
      <c r="R99" s="730">
        <f t="shared" si="10"/>
        <v>982605.14966424555</v>
      </c>
      <c r="Z99" s="614"/>
    </row>
    <row r="100" spans="13:26" x14ac:dyDescent="0.2">
      <c r="M100" s="614"/>
      <c r="N100" s="748">
        <f t="shared" si="11"/>
        <v>42</v>
      </c>
      <c r="O100" s="730">
        <f t="shared" si="8"/>
        <v>982605.14966424555</v>
      </c>
      <c r="P100" s="730">
        <f t="shared" si="12"/>
        <v>23023.615056911553</v>
      </c>
      <c r="Q100" s="730">
        <f t="shared" si="9"/>
        <v>1959.1601563296999</v>
      </c>
      <c r="R100" s="730">
        <f t="shared" si="10"/>
        <v>1007587.9248774869</v>
      </c>
      <c r="Z100" s="614"/>
    </row>
    <row r="101" spans="13:26" x14ac:dyDescent="0.2">
      <c r="M101" s="614"/>
      <c r="N101" s="748">
        <f t="shared" si="11"/>
        <v>43</v>
      </c>
      <c r="O101" s="730">
        <f t="shared" si="8"/>
        <v>1007587.9248774869</v>
      </c>
      <c r="P101" s="730">
        <f t="shared" si="12"/>
        <v>23023.615056911553</v>
      </c>
      <c r="Q101" s="730">
        <f t="shared" si="9"/>
        <v>2008.9718816285631</v>
      </c>
      <c r="R101" s="730">
        <f t="shared" si="10"/>
        <v>1032620.5118160271</v>
      </c>
      <c r="Z101" s="614"/>
    </row>
    <row r="102" spans="13:26" x14ac:dyDescent="0.2">
      <c r="M102" s="614"/>
      <c r="N102" s="748">
        <f t="shared" si="11"/>
        <v>44</v>
      </c>
      <c r="O102" s="730">
        <f t="shared" si="8"/>
        <v>1032620.5118160271</v>
      </c>
      <c r="P102" s="730">
        <f t="shared" si="12"/>
        <v>23023.615056911553</v>
      </c>
      <c r="Q102" s="730">
        <f t="shared" si="9"/>
        <v>2058.8829236749079</v>
      </c>
      <c r="R102" s="730">
        <f t="shared" si="10"/>
        <v>1057703.0097966136</v>
      </c>
      <c r="Z102" s="614"/>
    </row>
    <row r="103" spans="13:26" x14ac:dyDescent="0.2">
      <c r="M103" s="614"/>
      <c r="N103" s="748">
        <f t="shared" si="11"/>
        <v>45</v>
      </c>
      <c r="O103" s="730">
        <f t="shared" si="8"/>
        <v>1057703.0097966136</v>
      </c>
      <c r="P103" s="730">
        <f t="shared" si="12"/>
        <v>23023.615056911553</v>
      </c>
      <c r="Q103" s="730">
        <f t="shared" si="9"/>
        <v>2108.8934804907121</v>
      </c>
      <c r="R103" s="730">
        <f t="shared" si="10"/>
        <v>1082835.5183340157</v>
      </c>
      <c r="Z103" s="614"/>
    </row>
    <row r="104" spans="13:26" x14ac:dyDescent="0.2">
      <c r="M104" s="614"/>
      <c r="N104" s="748">
        <f t="shared" si="11"/>
        <v>46</v>
      </c>
      <c r="O104" s="730">
        <f t="shared" si="8"/>
        <v>1082835.5183340157</v>
      </c>
      <c r="P104" s="730">
        <f t="shared" si="12"/>
        <v>23023.615056911553</v>
      </c>
      <c r="Q104" s="730">
        <f t="shared" si="9"/>
        <v>2159.0037504927764</v>
      </c>
      <c r="R104" s="730">
        <f t="shared" si="10"/>
        <v>1108018.13714142</v>
      </c>
      <c r="Z104" s="614"/>
    </row>
    <row r="105" spans="13:26" x14ac:dyDescent="0.2">
      <c r="M105" s="614"/>
      <c r="N105" s="748">
        <f t="shared" si="11"/>
        <v>47</v>
      </c>
      <c r="O105" s="730">
        <f t="shared" si="8"/>
        <v>1108018.13714142</v>
      </c>
      <c r="P105" s="730">
        <f t="shared" si="12"/>
        <v>23023.615056911553</v>
      </c>
      <c r="Q105" s="730">
        <f t="shared" si="9"/>
        <v>2209.2139324935156</v>
      </c>
      <c r="R105" s="730">
        <f t="shared" si="10"/>
        <v>1133250.966130825</v>
      </c>
      <c r="Z105" s="614"/>
    </row>
    <row r="106" spans="13:26" x14ac:dyDescent="0.2">
      <c r="M106" s="614"/>
      <c r="N106" s="748">
        <f t="shared" si="11"/>
        <v>48</v>
      </c>
      <c r="O106" s="730">
        <f t="shared" si="8"/>
        <v>1133250.966130825</v>
      </c>
      <c r="P106" s="730">
        <f t="shared" si="12"/>
        <v>23023.615056911553</v>
      </c>
      <c r="Q106" s="730">
        <f t="shared" si="9"/>
        <v>2259.5242257017439</v>
      </c>
      <c r="R106" s="730">
        <f t="shared" si="10"/>
        <v>1158534.1054134383</v>
      </c>
      <c r="Z106" s="614"/>
    </row>
    <row r="107" spans="13:26" x14ac:dyDescent="0.2">
      <c r="M107" s="614"/>
      <c r="N107" s="748">
        <f t="shared" si="11"/>
        <v>49</v>
      </c>
      <c r="O107" s="730">
        <f t="shared" si="8"/>
        <v>1158534.1054134383</v>
      </c>
      <c r="P107" s="730">
        <f t="shared" si="12"/>
        <v>23023.615056911553</v>
      </c>
      <c r="Q107" s="730">
        <f t="shared" si="9"/>
        <v>2309.9348297234669</v>
      </c>
      <c r="R107" s="730">
        <f t="shared" si="10"/>
        <v>1183867.6553000733</v>
      </c>
      <c r="Z107" s="614"/>
    </row>
    <row r="108" spans="13:26" x14ac:dyDescent="0.2">
      <c r="M108" s="614"/>
      <c r="N108" s="748">
        <f t="shared" si="11"/>
        <v>50</v>
      </c>
      <c r="O108" s="730">
        <f t="shared" si="8"/>
        <v>1183867.6553000733</v>
      </c>
      <c r="P108" s="730">
        <f t="shared" si="12"/>
        <v>23023.615056911553</v>
      </c>
      <c r="Q108" s="730">
        <f t="shared" si="9"/>
        <v>2360.4459445626735</v>
      </c>
      <c r="R108" s="730">
        <f t="shared" si="10"/>
        <v>1209251.7163015476</v>
      </c>
      <c r="Z108" s="614"/>
    </row>
    <row r="109" spans="13:26" x14ac:dyDescent="0.2">
      <c r="M109" s="614"/>
      <c r="N109" s="748">
        <f t="shared" si="11"/>
        <v>51</v>
      </c>
      <c r="O109" s="730">
        <f t="shared" si="8"/>
        <v>1209251.7163015476</v>
      </c>
      <c r="P109" s="730">
        <f t="shared" si="12"/>
        <v>23023.615056911553</v>
      </c>
      <c r="Q109" s="730">
        <f t="shared" si="9"/>
        <v>2411.0577706221279</v>
      </c>
      <c r="R109" s="730">
        <f t="shared" si="10"/>
        <v>1234686.3891290813</v>
      </c>
      <c r="Z109" s="614"/>
    </row>
    <row r="110" spans="13:26" x14ac:dyDescent="0.2">
      <c r="M110" s="614"/>
      <c r="N110" s="748">
        <f t="shared" si="11"/>
        <v>52</v>
      </c>
      <c r="O110" s="730">
        <f t="shared" si="8"/>
        <v>1234686.3891290813</v>
      </c>
      <c r="P110" s="730">
        <f t="shared" si="12"/>
        <v>23023.615056911553</v>
      </c>
      <c r="Q110" s="730">
        <f t="shared" si="9"/>
        <v>2461.7705087041668</v>
      </c>
      <c r="R110" s="730">
        <f t="shared" si="10"/>
        <v>1260171.774694697</v>
      </c>
      <c r="Z110" s="614"/>
    </row>
    <row r="111" spans="13:26" x14ac:dyDescent="0.2">
      <c r="M111" s="614"/>
      <c r="N111" s="748">
        <f t="shared" si="11"/>
        <v>53</v>
      </c>
      <c r="O111" s="730">
        <f t="shared" si="8"/>
        <v>1260171.774694697</v>
      </c>
      <c r="P111" s="730">
        <f t="shared" si="12"/>
        <v>23023.615056911553</v>
      </c>
      <c r="Q111" s="730">
        <f t="shared" si="9"/>
        <v>2512.5843600114954</v>
      </c>
      <c r="R111" s="730">
        <f t="shared" si="10"/>
        <v>1285707.9741116199</v>
      </c>
      <c r="Z111" s="614"/>
    </row>
    <row r="112" spans="13:26" x14ac:dyDescent="0.2">
      <c r="M112" s="614"/>
      <c r="N112" s="748">
        <f t="shared" si="11"/>
        <v>54</v>
      </c>
      <c r="O112" s="730">
        <f t="shared" si="8"/>
        <v>1285707.9741116199</v>
      </c>
      <c r="P112" s="730">
        <f t="shared" si="12"/>
        <v>23023.615056911553</v>
      </c>
      <c r="Q112" s="730">
        <f t="shared" si="9"/>
        <v>2563.4995261479849</v>
      </c>
      <c r="R112" s="730">
        <f t="shared" si="10"/>
        <v>1311295.0886946793</v>
      </c>
      <c r="Z112" s="614"/>
    </row>
    <row r="113" spans="13:26" x14ac:dyDescent="0.2">
      <c r="M113" s="614"/>
      <c r="N113" s="748">
        <f t="shared" si="11"/>
        <v>55</v>
      </c>
      <c r="O113" s="730">
        <f t="shared" si="8"/>
        <v>1311295.0886946793</v>
      </c>
      <c r="P113" s="730">
        <f t="shared" si="12"/>
        <v>23023.615056911553</v>
      </c>
      <c r="Q113" s="730">
        <f t="shared" si="9"/>
        <v>2614.5162091194729</v>
      </c>
      <c r="R113" s="730">
        <f t="shared" si="10"/>
        <v>1336933.2199607103</v>
      </c>
      <c r="Z113" s="614"/>
    </row>
    <row r="114" spans="13:26" x14ac:dyDescent="0.2">
      <c r="M114" s="614"/>
      <c r="N114" s="748">
        <f t="shared" si="11"/>
        <v>56</v>
      </c>
      <c r="O114" s="730">
        <f t="shared" si="8"/>
        <v>1336933.2199607103</v>
      </c>
      <c r="P114" s="730">
        <f t="shared" si="12"/>
        <v>23023.615056911553</v>
      </c>
      <c r="Q114" s="730">
        <f t="shared" si="9"/>
        <v>2665.6346113345662</v>
      </c>
      <c r="R114" s="730">
        <f t="shared" si="10"/>
        <v>1362622.4696289564</v>
      </c>
      <c r="Z114" s="614"/>
    </row>
    <row r="115" spans="13:26" x14ac:dyDescent="0.2">
      <c r="M115" s="614"/>
      <c r="N115" s="748">
        <f t="shared" si="11"/>
        <v>57</v>
      </c>
      <c r="O115" s="730">
        <f t="shared" si="8"/>
        <v>1362622.4696289564</v>
      </c>
      <c r="P115" s="730">
        <f t="shared" si="12"/>
        <v>23023.615056911553</v>
      </c>
      <c r="Q115" s="730">
        <f t="shared" si="9"/>
        <v>2716.8549356054405</v>
      </c>
      <c r="R115" s="730">
        <f t="shared" si="10"/>
        <v>1388362.9396214734</v>
      </c>
      <c r="Z115" s="614"/>
    </row>
    <row r="116" spans="13:26" x14ac:dyDescent="0.2">
      <c r="M116" s="614"/>
      <c r="N116" s="748">
        <f t="shared" si="11"/>
        <v>58</v>
      </c>
      <c r="O116" s="730">
        <f t="shared" si="8"/>
        <v>1388362.9396214734</v>
      </c>
      <c r="P116" s="730">
        <f t="shared" si="12"/>
        <v>23023.615056911553</v>
      </c>
      <c r="Q116" s="730">
        <f t="shared" si="9"/>
        <v>2768.1773851486487</v>
      </c>
      <c r="R116" s="730">
        <f t="shared" si="10"/>
        <v>1414154.7320635335</v>
      </c>
      <c r="Z116" s="614"/>
    </row>
    <row r="117" spans="13:26" x14ac:dyDescent="0.2">
      <c r="M117" s="614"/>
      <c r="N117" s="748">
        <f t="shared" si="11"/>
        <v>59</v>
      </c>
      <c r="O117" s="730">
        <f t="shared" si="8"/>
        <v>1414154.7320635335</v>
      </c>
      <c r="P117" s="730">
        <f t="shared" si="12"/>
        <v>23023.615056911553</v>
      </c>
      <c r="Q117" s="730">
        <f t="shared" si="9"/>
        <v>2819.6021635859238</v>
      </c>
      <c r="R117" s="730">
        <f t="shared" si="10"/>
        <v>1439997.9492840308</v>
      </c>
      <c r="Z117" s="614"/>
    </row>
    <row r="118" spans="13:26" x14ac:dyDescent="0.2">
      <c r="M118" s="614"/>
      <c r="N118" s="748">
        <f t="shared" si="11"/>
        <v>60</v>
      </c>
      <c r="O118" s="730">
        <f t="shared" si="8"/>
        <v>1439997.9492840308</v>
      </c>
      <c r="P118" s="730">
        <f t="shared" si="12"/>
        <v>23023.615056911553</v>
      </c>
      <c r="Q118" s="730">
        <f t="shared" si="9"/>
        <v>2871.1294749449908</v>
      </c>
      <c r="R118" s="730">
        <f t="shared" si="10"/>
        <v>1465892.6938158872</v>
      </c>
      <c r="Z118" s="614"/>
    </row>
    <row r="119" spans="13:26" x14ac:dyDescent="0.2">
      <c r="M119" s="614"/>
      <c r="N119" s="748">
        <f t="shared" si="11"/>
        <v>61</v>
      </c>
      <c r="O119" s="730">
        <f t="shared" si="8"/>
        <v>1465892.6938158872</v>
      </c>
      <c r="P119" s="730">
        <f t="shared" si="12"/>
        <v>23023.615056911553</v>
      </c>
      <c r="Q119" s="730">
        <f t="shared" si="9"/>
        <v>2922.7595236603715</v>
      </c>
      <c r="R119" s="730">
        <f t="shared" si="10"/>
        <v>1491839.0683964591</v>
      </c>
      <c r="Z119" s="614"/>
    </row>
    <row r="120" spans="13:26" x14ac:dyDescent="0.2">
      <c r="M120" s="614"/>
      <c r="N120" s="748">
        <f t="shared" si="11"/>
        <v>62</v>
      </c>
      <c r="O120" s="730">
        <f t="shared" si="8"/>
        <v>1491839.0683964591</v>
      </c>
      <c r="P120" s="730">
        <f t="shared" si="12"/>
        <v>23023.615056911553</v>
      </c>
      <c r="Q120" s="730">
        <f t="shared" si="9"/>
        <v>2974.4925145742009</v>
      </c>
      <c r="R120" s="730">
        <f t="shared" si="10"/>
        <v>1517837.1759679448</v>
      </c>
      <c r="Z120" s="614"/>
    </row>
    <row r="121" spans="13:26" x14ac:dyDescent="0.2">
      <c r="M121" s="614"/>
      <c r="N121" s="748">
        <f t="shared" si="11"/>
        <v>63</v>
      </c>
      <c r="O121" s="730">
        <f t="shared" si="8"/>
        <v>1517837.1759679448</v>
      </c>
      <c r="P121" s="730">
        <f t="shared" si="12"/>
        <v>23023.615056911553</v>
      </c>
      <c r="Q121" s="730">
        <f t="shared" si="9"/>
        <v>3026.3286529370343</v>
      </c>
      <c r="R121" s="730">
        <f t="shared" si="10"/>
        <v>1543887.1196777932</v>
      </c>
      <c r="Z121" s="614"/>
    </row>
    <row r="122" spans="13:26" x14ac:dyDescent="0.2">
      <c r="M122" s="614"/>
      <c r="N122" s="748">
        <f t="shared" si="11"/>
        <v>64</v>
      </c>
      <c r="O122" s="730">
        <f t="shared" si="8"/>
        <v>1543887.1196777932</v>
      </c>
      <c r="P122" s="730">
        <f t="shared" si="12"/>
        <v>23023.615056911553</v>
      </c>
      <c r="Q122" s="730">
        <f t="shared" si="9"/>
        <v>3078.2681444086647</v>
      </c>
      <c r="R122" s="730">
        <f t="shared" si="10"/>
        <v>1569989.0028791134</v>
      </c>
      <c r="Z122" s="614"/>
    </row>
    <row r="123" spans="13:26" x14ac:dyDescent="0.2">
      <c r="M123" s="614"/>
      <c r="N123" s="748">
        <f t="shared" si="11"/>
        <v>65</v>
      </c>
      <c r="O123" s="730">
        <f t="shared" si="8"/>
        <v>1569989.0028791134</v>
      </c>
      <c r="P123" s="730">
        <f t="shared" si="12"/>
        <v>23023.615056911553</v>
      </c>
      <c r="Q123" s="730">
        <f t="shared" si="9"/>
        <v>3130.3111950589405</v>
      </c>
      <c r="R123" s="730">
        <f t="shared" si="10"/>
        <v>1596142.9291310839</v>
      </c>
      <c r="Z123" s="614"/>
    </row>
    <row r="124" spans="13:26" x14ac:dyDescent="0.2">
      <c r="M124" s="614"/>
      <c r="N124" s="748">
        <f t="shared" si="11"/>
        <v>66</v>
      </c>
      <c r="O124" s="730">
        <f t="shared" ref="O124:O187" si="13">R123</f>
        <v>1596142.9291310839</v>
      </c>
      <c r="P124" s="730">
        <f t="shared" si="12"/>
        <v>23023.615056911553</v>
      </c>
      <c r="Q124" s="730">
        <f t="shared" ref="Q124:Q187" si="14">O124*$P$53</f>
        <v>3182.4580113685788</v>
      </c>
      <c r="R124" s="730">
        <f t="shared" ref="R124:R187" si="15">O124+P124+Q124</f>
        <v>1622349.0021993639</v>
      </c>
      <c r="Z124" s="614"/>
    </row>
    <row r="125" spans="13:26" x14ac:dyDescent="0.2">
      <c r="M125" s="614"/>
      <c r="N125" s="748">
        <f t="shared" ref="N125:N188" si="16">N124+1</f>
        <v>67</v>
      </c>
      <c r="O125" s="730">
        <f t="shared" si="13"/>
        <v>1622349.0021993639</v>
      </c>
      <c r="P125" s="730">
        <f t="shared" ref="P125:P188" si="17">P124</f>
        <v>23023.615056911553</v>
      </c>
      <c r="Q125" s="730">
        <f t="shared" si="14"/>
        <v>3234.708800229987</v>
      </c>
      <c r="R125" s="730">
        <f t="shared" si="15"/>
        <v>1648607.3260565053</v>
      </c>
      <c r="Z125" s="614"/>
    </row>
    <row r="126" spans="13:26" x14ac:dyDescent="0.2">
      <c r="M126" s="614"/>
      <c r="N126" s="748">
        <f t="shared" si="16"/>
        <v>68</v>
      </c>
      <c r="O126" s="730">
        <f t="shared" si="13"/>
        <v>1648607.3260565053</v>
      </c>
      <c r="P126" s="730">
        <f t="shared" si="17"/>
        <v>23023.615056911553</v>
      </c>
      <c r="Q126" s="730">
        <f t="shared" si="14"/>
        <v>3287.0637689480845</v>
      </c>
      <c r="R126" s="730">
        <f t="shared" si="15"/>
        <v>1674918.004882365</v>
      </c>
      <c r="Z126" s="614"/>
    </row>
    <row r="127" spans="13:26" x14ac:dyDescent="0.2">
      <c r="M127" s="614"/>
      <c r="N127" s="748">
        <f t="shared" si="16"/>
        <v>69</v>
      </c>
      <c r="O127" s="730">
        <f t="shared" si="13"/>
        <v>1674918.004882365</v>
      </c>
      <c r="P127" s="730">
        <f t="shared" si="17"/>
        <v>23023.615056911553</v>
      </c>
      <c r="Q127" s="730">
        <f t="shared" si="14"/>
        <v>3339.5231252411236</v>
      </c>
      <c r="R127" s="730">
        <f t="shared" si="15"/>
        <v>1701281.1430645175</v>
      </c>
      <c r="Z127" s="614"/>
    </row>
    <row r="128" spans="13:26" x14ac:dyDescent="0.2">
      <c r="M128" s="614"/>
      <c r="N128" s="748">
        <f t="shared" si="16"/>
        <v>70</v>
      </c>
      <c r="O128" s="730">
        <f t="shared" si="13"/>
        <v>1701281.1430645175</v>
      </c>
      <c r="P128" s="730">
        <f t="shared" si="17"/>
        <v>23023.615056911553</v>
      </c>
      <c r="Q128" s="730">
        <f t="shared" si="14"/>
        <v>3392.0870772415137</v>
      </c>
      <c r="R128" s="730">
        <f t="shared" si="15"/>
        <v>1727696.8451986706</v>
      </c>
      <c r="Z128" s="614"/>
    </row>
    <row r="129" spans="13:26" x14ac:dyDescent="0.2">
      <c r="M129" s="614"/>
      <c r="N129" s="748">
        <f t="shared" si="16"/>
        <v>71</v>
      </c>
      <c r="O129" s="730">
        <f t="shared" si="13"/>
        <v>1727696.8451986706</v>
      </c>
      <c r="P129" s="730">
        <f t="shared" si="17"/>
        <v>23023.615056911553</v>
      </c>
      <c r="Q129" s="730">
        <f t="shared" si="14"/>
        <v>3444.7558334966484</v>
      </c>
      <c r="R129" s="730">
        <f t="shared" si="15"/>
        <v>1754165.2160890787</v>
      </c>
      <c r="Z129" s="614"/>
    </row>
    <row r="130" spans="13:26" x14ac:dyDescent="0.2">
      <c r="M130" s="614"/>
      <c r="N130" s="748">
        <f t="shared" si="16"/>
        <v>72</v>
      </c>
      <c r="O130" s="730">
        <f t="shared" si="13"/>
        <v>1754165.2160890787</v>
      </c>
      <c r="P130" s="730">
        <f t="shared" si="17"/>
        <v>23023.615056911553</v>
      </c>
      <c r="Q130" s="730">
        <f t="shared" si="14"/>
        <v>3497.5296029697306</v>
      </c>
      <c r="R130" s="730">
        <f t="shared" si="15"/>
        <v>1780686.3607489599</v>
      </c>
      <c r="Z130" s="614"/>
    </row>
    <row r="131" spans="13:26" x14ac:dyDescent="0.2">
      <c r="M131" s="614"/>
      <c r="N131" s="748">
        <f t="shared" si="16"/>
        <v>73</v>
      </c>
      <c r="O131" s="730">
        <f t="shared" si="13"/>
        <v>1780686.3607489599</v>
      </c>
      <c r="P131" s="730">
        <f t="shared" si="17"/>
        <v>23023.615056911553</v>
      </c>
      <c r="Q131" s="730">
        <f t="shared" si="14"/>
        <v>3550.4085950406043</v>
      </c>
      <c r="R131" s="730">
        <f t="shared" si="15"/>
        <v>1807260.3844009121</v>
      </c>
      <c r="Z131" s="614"/>
    </row>
    <row r="132" spans="13:26" x14ac:dyDescent="0.2">
      <c r="M132" s="614"/>
      <c r="N132" s="748">
        <f t="shared" si="16"/>
        <v>74</v>
      </c>
      <c r="O132" s="730">
        <f t="shared" si="13"/>
        <v>1807260.3844009121</v>
      </c>
      <c r="P132" s="730">
        <f t="shared" si="17"/>
        <v>23023.615056911553</v>
      </c>
      <c r="Q132" s="730">
        <f t="shared" si="14"/>
        <v>3603.3930195065841</v>
      </c>
      <c r="R132" s="730">
        <f t="shared" si="15"/>
        <v>1833887.3924773301</v>
      </c>
      <c r="Z132" s="614"/>
    </row>
    <row r="133" spans="13:26" x14ac:dyDescent="0.2">
      <c r="M133" s="614"/>
      <c r="N133" s="748">
        <f t="shared" si="16"/>
        <v>75</v>
      </c>
      <c r="O133" s="730">
        <f t="shared" si="13"/>
        <v>1833887.3924773301</v>
      </c>
      <c r="P133" s="730">
        <f t="shared" si="17"/>
        <v>23023.615056911553</v>
      </c>
      <c r="Q133" s="730">
        <f t="shared" si="14"/>
        <v>3656.4830865832855</v>
      </c>
      <c r="R133" s="730">
        <f t="shared" si="15"/>
        <v>1860567.4906208247</v>
      </c>
      <c r="Z133" s="614"/>
    </row>
    <row r="134" spans="13:26" x14ac:dyDescent="0.2">
      <c r="M134" s="614"/>
      <c r="N134" s="748">
        <f t="shared" si="16"/>
        <v>76</v>
      </c>
      <c r="O134" s="730">
        <f t="shared" si="13"/>
        <v>1860567.4906208247</v>
      </c>
      <c r="P134" s="730">
        <f t="shared" si="17"/>
        <v>23023.615056911553</v>
      </c>
      <c r="Q134" s="730">
        <f t="shared" si="14"/>
        <v>3709.6790069054632</v>
      </c>
      <c r="R134" s="730">
        <f t="shared" si="15"/>
        <v>1887300.7846846418</v>
      </c>
      <c r="Z134" s="614"/>
    </row>
    <row r="135" spans="13:26" x14ac:dyDescent="0.2">
      <c r="M135" s="614"/>
      <c r="N135" s="748">
        <f t="shared" si="16"/>
        <v>77</v>
      </c>
      <c r="O135" s="730">
        <f t="shared" si="13"/>
        <v>1887300.7846846418</v>
      </c>
      <c r="P135" s="730">
        <f t="shared" si="17"/>
        <v>23023.615056911553</v>
      </c>
      <c r="Q135" s="730">
        <f t="shared" si="14"/>
        <v>3762.9809915278438</v>
      </c>
      <c r="R135" s="730">
        <f t="shared" si="15"/>
        <v>1914087.3807330811</v>
      </c>
      <c r="Z135" s="614"/>
    </row>
    <row r="136" spans="13:26" x14ac:dyDescent="0.2">
      <c r="M136" s="614"/>
      <c r="N136" s="748">
        <f t="shared" si="16"/>
        <v>78</v>
      </c>
      <c r="O136" s="730">
        <f t="shared" si="13"/>
        <v>1914087.3807330811</v>
      </c>
      <c r="P136" s="730">
        <f t="shared" si="17"/>
        <v>23023.615056911553</v>
      </c>
      <c r="Q136" s="730">
        <f t="shared" si="14"/>
        <v>3816.3892519259634</v>
      </c>
      <c r="R136" s="730">
        <f t="shared" si="15"/>
        <v>1940927.3850419186</v>
      </c>
      <c r="Z136" s="614"/>
    </row>
    <row r="137" spans="13:26" x14ac:dyDescent="0.2">
      <c r="M137" s="614"/>
      <c r="N137" s="748">
        <f t="shared" si="16"/>
        <v>79</v>
      </c>
      <c r="O137" s="730">
        <f t="shared" si="13"/>
        <v>1940927.3850419186</v>
      </c>
      <c r="P137" s="730">
        <f t="shared" si="17"/>
        <v>23023.615056911553</v>
      </c>
      <c r="Q137" s="730">
        <f t="shared" si="14"/>
        <v>3869.9039999970064</v>
      </c>
      <c r="R137" s="730">
        <f t="shared" si="15"/>
        <v>1967820.9040988272</v>
      </c>
      <c r="Z137" s="614"/>
    </row>
    <row r="138" spans="13:26" x14ac:dyDescent="0.2">
      <c r="M138" s="614"/>
      <c r="N138" s="748">
        <f t="shared" si="16"/>
        <v>80</v>
      </c>
      <c r="O138" s="730">
        <f t="shared" si="13"/>
        <v>1967820.9040988272</v>
      </c>
      <c r="P138" s="730">
        <f t="shared" si="17"/>
        <v>23023.615056911553</v>
      </c>
      <c r="Q138" s="730">
        <f t="shared" si="14"/>
        <v>3923.5254480606486</v>
      </c>
      <c r="R138" s="730">
        <f t="shared" si="15"/>
        <v>1994768.0446037992</v>
      </c>
      <c r="Z138" s="614"/>
    </row>
    <row r="139" spans="13:26" x14ac:dyDescent="0.2">
      <c r="M139" s="614"/>
      <c r="N139" s="748">
        <f t="shared" si="16"/>
        <v>81</v>
      </c>
      <c r="O139" s="730">
        <f t="shared" si="13"/>
        <v>1994768.0446037992</v>
      </c>
      <c r="P139" s="730">
        <f t="shared" si="17"/>
        <v>23023.615056911553</v>
      </c>
      <c r="Q139" s="730">
        <f t="shared" si="14"/>
        <v>3977.2538088598967</v>
      </c>
      <c r="R139" s="730">
        <f t="shared" si="15"/>
        <v>2021768.9134695707</v>
      </c>
      <c r="Z139" s="614"/>
    </row>
    <row r="140" spans="13:26" x14ac:dyDescent="0.2">
      <c r="M140" s="614"/>
      <c r="N140" s="748">
        <f t="shared" si="16"/>
        <v>82</v>
      </c>
      <c r="O140" s="730">
        <f t="shared" si="13"/>
        <v>2021768.9134695707</v>
      </c>
      <c r="P140" s="730">
        <f t="shared" si="17"/>
        <v>23023.615056911553</v>
      </c>
      <c r="Q140" s="730">
        <f t="shared" si="14"/>
        <v>4031.0892955619333</v>
      </c>
      <c r="R140" s="730">
        <f t="shared" si="15"/>
        <v>2048823.6178220441</v>
      </c>
      <c r="Z140" s="614"/>
    </row>
    <row r="141" spans="13:26" x14ac:dyDescent="0.2">
      <c r="M141" s="614"/>
      <c r="N141" s="748">
        <f t="shared" si="16"/>
        <v>83</v>
      </c>
      <c r="O141" s="730">
        <f t="shared" si="13"/>
        <v>2048823.6178220441</v>
      </c>
      <c r="P141" s="730">
        <f t="shared" si="17"/>
        <v>23023.615056911553</v>
      </c>
      <c r="Q141" s="730">
        <f t="shared" si="14"/>
        <v>4085.032121758964</v>
      </c>
      <c r="R141" s="730">
        <f t="shared" si="15"/>
        <v>2075932.2650007145</v>
      </c>
      <c r="Z141" s="614"/>
    </row>
    <row r="142" spans="13:26" x14ac:dyDescent="0.2">
      <c r="M142" s="614"/>
      <c r="N142" s="748">
        <f t="shared" si="16"/>
        <v>84</v>
      </c>
      <c r="O142" s="730">
        <f t="shared" si="13"/>
        <v>2075932.2650007145</v>
      </c>
      <c r="P142" s="730">
        <f t="shared" si="17"/>
        <v>23023.615056911553</v>
      </c>
      <c r="Q142" s="730">
        <f t="shared" si="14"/>
        <v>4139.0825014690627</v>
      </c>
      <c r="R142" s="730">
        <f t="shared" si="15"/>
        <v>2103094.9625590951</v>
      </c>
      <c r="Z142" s="614"/>
    </row>
    <row r="143" spans="13:26" x14ac:dyDescent="0.2">
      <c r="M143" s="614"/>
      <c r="N143" s="748">
        <f t="shared" si="16"/>
        <v>85</v>
      </c>
      <c r="O143" s="730">
        <f t="shared" si="13"/>
        <v>2103094.9625590951</v>
      </c>
      <c r="P143" s="730">
        <f t="shared" si="17"/>
        <v>23023.615056911553</v>
      </c>
      <c r="Q143" s="730">
        <f t="shared" si="14"/>
        <v>4193.240649137022</v>
      </c>
      <c r="R143" s="730">
        <f t="shared" si="15"/>
        <v>2130311.8182651438</v>
      </c>
      <c r="Z143" s="614"/>
    </row>
    <row r="144" spans="13:26" x14ac:dyDescent="0.2">
      <c r="M144" s="614"/>
      <c r="N144" s="748">
        <f t="shared" si="16"/>
        <v>86</v>
      </c>
      <c r="O144" s="730">
        <f t="shared" si="13"/>
        <v>2130311.8182651438</v>
      </c>
      <c r="P144" s="730">
        <f t="shared" si="17"/>
        <v>23023.615056911553</v>
      </c>
      <c r="Q144" s="730">
        <f t="shared" si="14"/>
        <v>4247.5067796352032</v>
      </c>
      <c r="R144" s="730">
        <f t="shared" si="15"/>
        <v>2157582.9401016906</v>
      </c>
      <c r="Z144" s="614"/>
    </row>
    <row r="145" spans="13:26" x14ac:dyDescent="0.2">
      <c r="M145" s="614"/>
      <c r="N145" s="748">
        <f t="shared" si="16"/>
        <v>87</v>
      </c>
      <c r="O145" s="730">
        <f t="shared" si="13"/>
        <v>2157582.9401016906</v>
      </c>
      <c r="P145" s="730">
        <f t="shared" si="17"/>
        <v>23023.615056911553</v>
      </c>
      <c r="Q145" s="730">
        <f t="shared" si="14"/>
        <v>4301.8811082643906</v>
      </c>
      <c r="R145" s="730">
        <f t="shared" si="15"/>
        <v>2184908.4362668665</v>
      </c>
      <c r="Z145" s="614"/>
    </row>
    <row r="146" spans="13:26" x14ac:dyDescent="0.2">
      <c r="M146" s="614"/>
      <c r="N146" s="748">
        <f t="shared" si="16"/>
        <v>88</v>
      </c>
      <c r="O146" s="730">
        <f t="shared" si="13"/>
        <v>2184908.4362668665</v>
      </c>
      <c r="P146" s="730">
        <f t="shared" si="17"/>
        <v>23023.615056911553</v>
      </c>
      <c r="Q146" s="730">
        <f t="shared" si="14"/>
        <v>4356.363850754642</v>
      </c>
      <c r="R146" s="730">
        <f t="shared" si="15"/>
        <v>2212288.4151745327</v>
      </c>
      <c r="Z146" s="614"/>
    </row>
    <row r="147" spans="13:26" x14ac:dyDescent="0.2">
      <c r="M147" s="614"/>
      <c r="N147" s="748">
        <f t="shared" si="16"/>
        <v>89</v>
      </c>
      <c r="O147" s="730">
        <f t="shared" si="13"/>
        <v>2212288.4151745327</v>
      </c>
      <c r="P147" s="730">
        <f t="shared" si="17"/>
        <v>23023.615056911553</v>
      </c>
      <c r="Q147" s="730">
        <f t="shared" si="14"/>
        <v>4410.9552232661508</v>
      </c>
      <c r="R147" s="730">
        <f t="shared" si="15"/>
        <v>2239722.9854547102</v>
      </c>
      <c r="Z147" s="614"/>
    </row>
    <row r="148" spans="13:26" x14ac:dyDescent="0.2">
      <c r="M148" s="614"/>
      <c r="N148" s="748">
        <f t="shared" si="16"/>
        <v>90</v>
      </c>
      <c r="O148" s="730">
        <f t="shared" si="13"/>
        <v>2239722.9854547102</v>
      </c>
      <c r="P148" s="730">
        <f t="shared" si="17"/>
        <v>23023.615056911553</v>
      </c>
      <c r="Q148" s="730">
        <f t="shared" si="14"/>
        <v>4465.6554423900952</v>
      </c>
      <c r="R148" s="730">
        <f t="shared" si="15"/>
        <v>2267212.2559540118</v>
      </c>
      <c r="Z148" s="614"/>
    </row>
    <row r="149" spans="13:26" x14ac:dyDescent="0.2">
      <c r="M149" s="614"/>
      <c r="N149" s="748">
        <f t="shared" si="16"/>
        <v>91</v>
      </c>
      <c r="O149" s="730">
        <f t="shared" si="13"/>
        <v>2267212.2559540118</v>
      </c>
      <c r="P149" s="730">
        <f t="shared" si="17"/>
        <v>23023.615056911553</v>
      </c>
      <c r="Q149" s="730">
        <f t="shared" si="14"/>
        <v>4520.4647251495062</v>
      </c>
      <c r="R149" s="730">
        <f t="shared" si="15"/>
        <v>2294756.3357360726</v>
      </c>
      <c r="Z149" s="614"/>
    </row>
    <row r="150" spans="13:26" x14ac:dyDescent="0.2">
      <c r="M150" s="614"/>
      <c r="N150" s="748">
        <f t="shared" si="16"/>
        <v>92</v>
      </c>
      <c r="O150" s="730">
        <f t="shared" si="13"/>
        <v>2294756.3357360726</v>
      </c>
      <c r="P150" s="730">
        <f t="shared" si="17"/>
        <v>23023.615056911553</v>
      </c>
      <c r="Q150" s="730">
        <f t="shared" si="14"/>
        <v>4575.3832890001222</v>
      </c>
      <c r="R150" s="730">
        <f t="shared" si="15"/>
        <v>2322355.3340819841</v>
      </c>
      <c r="Z150" s="614"/>
    </row>
    <row r="151" spans="13:26" x14ac:dyDescent="0.2">
      <c r="M151" s="614"/>
      <c r="N151" s="748">
        <f t="shared" si="16"/>
        <v>93</v>
      </c>
      <c r="O151" s="730">
        <f t="shared" si="13"/>
        <v>2322355.3340819841</v>
      </c>
      <c r="P151" s="730">
        <f t="shared" si="17"/>
        <v>23023.615056911553</v>
      </c>
      <c r="Q151" s="730">
        <f t="shared" si="14"/>
        <v>4630.4113518312561</v>
      </c>
      <c r="R151" s="730">
        <f t="shared" si="15"/>
        <v>2350009.3604907268</v>
      </c>
      <c r="Z151" s="614"/>
    </row>
    <row r="152" spans="13:26" x14ac:dyDescent="0.2">
      <c r="M152" s="614"/>
      <c r="N152" s="748">
        <f t="shared" si="16"/>
        <v>94</v>
      </c>
      <c r="O152" s="730">
        <f t="shared" si="13"/>
        <v>2350009.3604907268</v>
      </c>
      <c r="P152" s="730">
        <f t="shared" si="17"/>
        <v>23023.615056911553</v>
      </c>
      <c r="Q152" s="730">
        <f t="shared" si="14"/>
        <v>4685.5491319666544</v>
      </c>
      <c r="R152" s="730">
        <f t="shared" si="15"/>
        <v>2377718.5246796049</v>
      </c>
      <c r="Z152" s="614"/>
    </row>
    <row r="153" spans="13:26" x14ac:dyDescent="0.2">
      <c r="M153" s="614"/>
      <c r="N153" s="748">
        <f t="shared" si="16"/>
        <v>95</v>
      </c>
      <c r="O153" s="730">
        <f t="shared" si="13"/>
        <v>2377718.5246796049</v>
      </c>
      <c r="P153" s="730">
        <f t="shared" si="17"/>
        <v>23023.615056911553</v>
      </c>
      <c r="Q153" s="730">
        <f t="shared" si="14"/>
        <v>4740.7968481653716</v>
      </c>
      <c r="R153" s="730">
        <f t="shared" si="15"/>
        <v>2405482.9365846817</v>
      </c>
      <c r="Z153" s="614"/>
    </row>
    <row r="154" spans="13:26" x14ac:dyDescent="0.2">
      <c r="M154" s="614"/>
      <c r="N154" s="748">
        <f t="shared" si="16"/>
        <v>96</v>
      </c>
      <c r="O154" s="730">
        <f t="shared" si="13"/>
        <v>2405482.9365846817</v>
      </c>
      <c r="P154" s="730">
        <f t="shared" si="17"/>
        <v>23023.615056911553</v>
      </c>
      <c r="Q154" s="730">
        <f t="shared" si="14"/>
        <v>4796.1547196226293</v>
      </c>
      <c r="R154" s="730">
        <f t="shared" si="15"/>
        <v>2433302.706361216</v>
      </c>
      <c r="Z154" s="614"/>
    </row>
    <row r="155" spans="13:26" x14ac:dyDescent="0.2">
      <c r="M155" s="614"/>
      <c r="N155" s="748">
        <f t="shared" si="16"/>
        <v>97</v>
      </c>
      <c r="O155" s="730">
        <f t="shared" si="13"/>
        <v>2433302.706361216</v>
      </c>
      <c r="P155" s="730">
        <f t="shared" si="17"/>
        <v>23023.615056911553</v>
      </c>
      <c r="Q155" s="730">
        <f t="shared" si="14"/>
        <v>4851.6229659706914</v>
      </c>
      <c r="R155" s="730">
        <f t="shared" si="15"/>
        <v>2461177.9443840981</v>
      </c>
      <c r="Z155" s="614"/>
    </row>
    <row r="156" spans="13:26" x14ac:dyDescent="0.2">
      <c r="M156" s="614"/>
      <c r="N156" s="748">
        <f t="shared" si="16"/>
        <v>98</v>
      </c>
      <c r="O156" s="730">
        <f t="shared" si="13"/>
        <v>2461177.9443840981</v>
      </c>
      <c r="P156" s="730">
        <f t="shared" si="17"/>
        <v>23023.615056911553</v>
      </c>
      <c r="Q156" s="730">
        <f t="shared" si="14"/>
        <v>4907.2018072797337</v>
      </c>
      <c r="R156" s="730">
        <f t="shared" si="15"/>
        <v>2489108.7612482891</v>
      </c>
      <c r="Z156" s="614"/>
    </row>
    <row r="157" spans="13:26" x14ac:dyDescent="0.2">
      <c r="M157" s="614"/>
      <c r="N157" s="748">
        <f t="shared" si="16"/>
        <v>99</v>
      </c>
      <c r="O157" s="730">
        <f t="shared" si="13"/>
        <v>2489108.7612482891</v>
      </c>
      <c r="P157" s="730">
        <f t="shared" si="17"/>
        <v>23023.615056911553</v>
      </c>
      <c r="Q157" s="730">
        <f t="shared" si="14"/>
        <v>4962.8914640587191</v>
      </c>
      <c r="R157" s="730">
        <f t="shared" si="15"/>
        <v>2517095.2677692594</v>
      </c>
      <c r="Z157" s="614"/>
    </row>
    <row r="158" spans="13:26" x14ac:dyDescent="0.2">
      <c r="M158" s="614"/>
      <c r="N158" s="748">
        <f t="shared" si="16"/>
        <v>100</v>
      </c>
      <c r="O158" s="730">
        <f t="shared" si="13"/>
        <v>2517095.2677692594</v>
      </c>
      <c r="P158" s="730">
        <f t="shared" si="17"/>
        <v>23023.615056911553</v>
      </c>
      <c r="Q158" s="730">
        <f t="shared" si="14"/>
        <v>5018.6921572562678</v>
      </c>
      <c r="R158" s="730">
        <f t="shared" si="15"/>
        <v>2545137.5749834273</v>
      </c>
      <c r="Z158" s="614"/>
    </row>
    <row r="159" spans="13:26" x14ac:dyDescent="0.2">
      <c r="M159" s="614"/>
      <c r="N159" s="748">
        <f t="shared" si="16"/>
        <v>101</v>
      </c>
      <c r="O159" s="730">
        <f t="shared" si="13"/>
        <v>2545137.5749834273</v>
      </c>
      <c r="P159" s="730">
        <f t="shared" si="17"/>
        <v>23023.615056911553</v>
      </c>
      <c r="Q159" s="730">
        <f t="shared" si="14"/>
        <v>5074.6041082615393</v>
      </c>
      <c r="R159" s="730">
        <f t="shared" si="15"/>
        <v>2573235.7941486002</v>
      </c>
      <c r="Z159" s="614"/>
    </row>
    <row r="160" spans="13:26" x14ac:dyDescent="0.2">
      <c r="M160" s="614"/>
      <c r="N160" s="748">
        <f t="shared" si="16"/>
        <v>102</v>
      </c>
      <c r="O160" s="730">
        <f t="shared" si="13"/>
        <v>2573235.7941486002</v>
      </c>
      <c r="P160" s="730">
        <f t="shared" si="17"/>
        <v>23023.615056911553</v>
      </c>
      <c r="Q160" s="730">
        <f t="shared" si="14"/>
        <v>5130.6275389051061</v>
      </c>
      <c r="R160" s="730">
        <f t="shared" si="15"/>
        <v>2601390.0367444167</v>
      </c>
      <c r="Z160" s="614"/>
    </row>
    <row r="161" spans="13:26" x14ac:dyDescent="0.2">
      <c r="M161" s="614"/>
      <c r="N161" s="748">
        <f t="shared" si="16"/>
        <v>103</v>
      </c>
      <c r="O161" s="730">
        <f t="shared" si="13"/>
        <v>2601390.0367444167</v>
      </c>
      <c r="P161" s="730">
        <f t="shared" si="17"/>
        <v>23023.615056911553</v>
      </c>
      <c r="Q161" s="730">
        <f t="shared" si="14"/>
        <v>5186.7626714598373</v>
      </c>
      <c r="R161" s="730">
        <f t="shared" si="15"/>
        <v>2629600.4144727881</v>
      </c>
      <c r="Z161" s="614"/>
    </row>
    <row r="162" spans="13:26" x14ac:dyDescent="0.2">
      <c r="M162" s="614"/>
      <c r="N162" s="748">
        <f t="shared" si="16"/>
        <v>104</v>
      </c>
      <c r="O162" s="730">
        <f t="shared" si="13"/>
        <v>2629600.4144727881</v>
      </c>
      <c r="P162" s="730">
        <f t="shared" si="17"/>
        <v>23023.615056911553</v>
      </c>
      <c r="Q162" s="730">
        <f t="shared" si="14"/>
        <v>5243.0097286417795</v>
      </c>
      <c r="R162" s="730">
        <f t="shared" si="15"/>
        <v>2657867.0392583413</v>
      </c>
      <c r="Z162" s="614"/>
    </row>
    <row r="163" spans="13:26" x14ac:dyDescent="0.2">
      <c r="M163" s="614"/>
      <c r="N163" s="748">
        <f t="shared" si="16"/>
        <v>105</v>
      </c>
      <c r="O163" s="730">
        <f t="shared" si="13"/>
        <v>2657867.0392583413</v>
      </c>
      <c r="P163" s="730">
        <f t="shared" si="17"/>
        <v>23023.615056911553</v>
      </c>
      <c r="Q163" s="730">
        <f t="shared" si="14"/>
        <v>5299.3689336110392</v>
      </c>
      <c r="R163" s="730">
        <f t="shared" si="15"/>
        <v>2686190.0232488639</v>
      </c>
      <c r="Z163" s="614"/>
    </row>
    <row r="164" spans="13:26" x14ac:dyDescent="0.2">
      <c r="M164" s="614"/>
      <c r="N164" s="748">
        <f t="shared" si="16"/>
        <v>106</v>
      </c>
      <c r="O164" s="730">
        <f t="shared" si="13"/>
        <v>2686190.0232488639</v>
      </c>
      <c r="P164" s="730">
        <f t="shared" si="17"/>
        <v>23023.615056911553</v>
      </c>
      <c r="Q164" s="730">
        <f t="shared" si="14"/>
        <v>5355.8405099726697</v>
      </c>
      <c r="R164" s="730">
        <f t="shared" si="15"/>
        <v>2714569.4788157479</v>
      </c>
      <c r="Z164" s="614"/>
    </row>
    <row r="165" spans="13:26" x14ac:dyDescent="0.2">
      <c r="M165" s="614"/>
      <c r="N165" s="748">
        <f t="shared" si="16"/>
        <v>107</v>
      </c>
      <c r="O165" s="730">
        <f t="shared" si="13"/>
        <v>2714569.4788157479</v>
      </c>
      <c r="P165" s="730">
        <f t="shared" si="17"/>
        <v>23023.615056911553</v>
      </c>
      <c r="Q165" s="730">
        <f t="shared" si="14"/>
        <v>5412.4246817775565</v>
      </c>
      <c r="R165" s="730">
        <f t="shared" si="15"/>
        <v>2743005.518554437</v>
      </c>
      <c r="Z165" s="614"/>
    </row>
    <row r="166" spans="13:26" x14ac:dyDescent="0.2">
      <c r="M166" s="614"/>
      <c r="N166" s="748">
        <f t="shared" si="16"/>
        <v>108</v>
      </c>
      <c r="O166" s="730">
        <f t="shared" si="13"/>
        <v>2743005.518554437</v>
      </c>
      <c r="P166" s="730">
        <f t="shared" si="17"/>
        <v>23023.615056911553</v>
      </c>
      <c r="Q166" s="730">
        <f t="shared" si="14"/>
        <v>5469.1216735233093</v>
      </c>
      <c r="R166" s="730">
        <f t="shared" si="15"/>
        <v>2771498.2552848719</v>
      </c>
      <c r="Z166" s="614"/>
    </row>
    <row r="167" spans="13:26" x14ac:dyDescent="0.2">
      <c r="M167" s="614"/>
      <c r="N167" s="748">
        <f t="shared" si="16"/>
        <v>109</v>
      </c>
      <c r="O167" s="730">
        <f t="shared" si="13"/>
        <v>2771498.2552848719</v>
      </c>
      <c r="P167" s="730">
        <f t="shared" si="17"/>
        <v>23023.615056911553</v>
      </c>
      <c r="Q167" s="730">
        <f t="shared" si="14"/>
        <v>5525.9317101551487</v>
      </c>
      <c r="R167" s="730">
        <f t="shared" si="15"/>
        <v>2800047.8020519386</v>
      </c>
      <c r="Z167" s="614"/>
    </row>
    <row r="168" spans="13:26" x14ac:dyDescent="0.2">
      <c r="M168" s="614"/>
      <c r="N168" s="748">
        <f t="shared" si="16"/>
        <v>110</v>
      </c>
      <c r="O168" s="730">
        <f t="shared" si="13"/>
        <v>2800047.8020519386</v>
      </c>
      <c r="P168" s="730">
        <f t="shared" si="17"/>
        <v>23023.615056911553</v>
      </c>
      <c r="Q168" s="730">
        <f t="shared" si="14"/>
        <v>5582.8550170668013</v>
      </c>
      <c r="R168" s="730">
        <f t="shared" si="15"/>
        <v>2828654.272125917</v>
      </c>
      <c r="Z168" s="614"/>
    </row>
    <row r="169" spans="13:26" x14ac:dyDescent="0.2">
      <c r="M169" s="614"/>
      <c r="N169" s="748">
        <f t="shared" si="16"/>
        <v>111</v>
      </c>
      <c r="O169" s="730">
        <f t="shared" si="13"/>
        <v>2828654.272125917</v>
      </c>
      <c r="P169" s="730">
        <f t="shared" si="17"/>
        <v>23023.615056911553</v>
      </c>
      <c r="Q169" s="730">
        <f t="shared" si="14"/>
        <v>5639.8918201013948</v>
      </c>
      <c r="R169" s="730">
        <f t="shared" si="15"/>
        <v>2857317.77900293</v>
      </c>
      <c r="Z169" s="614"/>
    </row>
    <row r="170" spans="13:26" x14ac:dyDescent="0.2">
      <c r="M170" s="614"/>
      <c r="N170" s="748">
        <f t="shared" si="16"/>
        <v>112</v>
      </c>
      <c r="O170" s="730">
        <f t="shared" si="13"/>
        <v>2857317.77900293</v>
      </c>
      <c r="P170" s="730">
        <f t="shared" si="17"/>
        <v>23023.615056911553</v>
      </c>
      <c r="Q170" s="730">
        <f t="shared" si="14"/>
        <v>5697.0423455523505</v>
      </c>
      <c r="R170" s="730">
        <f t="shared" si="15"/>
        <v>2886038.4364053938</v>
      </c>
      <c r="Z170" s="614"/>
    </row>
    <row r="171" spans="13:26" x14ac:dyDescent="0.2">
      <c r="M171" s="614"/>
      <c r="N171" s="748">
        <f t="shared" si="16"/>
        <v>113</v>
      </c>
      <c r="O171" s="730">
        <f t="shared" si="13"/>
        <v>2886038.4364053938</v>
      </c>
      <c r="P171" s="730">
        <f t="shared" si="17"/>
        <v>23023.615056911553</v>
      </c>
      <c r="Q171" s="730">
        <f t="shared" si="14"/>
        <v>5754.3068201642827</v>
      </c>
      <c r="R171" s="730">
        <f t="shared" si="15"/>
        <v>2914816.3582824697</v>
      </c>
      <c r="Z171" s="614"/>
    </row>
    <row r="172" spans="13:26" x14ac:dyDescent="0.2">
      <c r="M172" s="614"/>
      <c r="N172" s="748">
        <f t="shared" si="16"/>
        <v>114</v>
      </c>
      <c r="O172" s="730">
        <f t="shared" si="13"/>
        <v>2914816.3582824697</v>
      </c>
      <c r="P172" s="730">
        <f t="shared" si="17"/>
        <v>23023.615056911553</v>
      </c>
      <c r="Q172" s="730">
        <f t="shared" si="14"/>
        <v>5811.6854711339029</v>
      </c>
      <c r="R172" s="730">
        <f t="shared" si="15"/>
        <v>2943651.658810515</v>
      </c>
      <c r="Z172" s="614"/>
    </row>
    <row r="173" spans="13:26" x14ac:dyDescent="0.2">
      <c r="M173" s="614"/>
      <c r="N173" s="748">
        <f t="shared" si="16"/>
        <v>115</v>
      </c>
      <c r="O173" s="730">
        <f t="shared" si="13"/>
        <v>2943651.658810515</v>
      </c>
      <c r="P173" s="730">
        <f t="shared" si="17"/>
        <v>23023.615056911553</v>
      </c>
      <c r="Q173" s="730">
        <f t="shared" si="14"/>
        <v>5869.1785261109126</v>
      </c>
      <c r="R173" s="730">
        <f t="shared" si="15"/>
        <v>2972544.4523935374</v>
      </c>
      <c r="Z173" s="614"/>
    </row>
    <row r="174" spans="13:26" x14ac:dyDescent="0.2">
      <c r="M174" s="614"/>
      <c r="N174" s="748">
        <f t="shared" si="16"/>
        <v>116</v>
      </c>
      <c r="O174" s="730">
        <f t="shared" si="13"/>
        <v>2972544.4523935374</v>
      </c>
      <c r="P174" s="730">
        <f t="shared" si="17"/>
        <v>23023.615056911553</v>
      </c>
      <c r="Q174" s="730">
        <f t="shared" si="14"/>
        <v>5926.7862131989132</v>
      </c>
      <c r="R174" s="730">
        <f t="shared" si="15"/>
        <v>3001494.853663648</v>
      </c>
      <c r="Z174" s="614"/>
    </row>
    <row r="175" spans="13:26" x14ac:dyDescent="0.2">
      <c r="M175" s="614"/>
      <c r="N175" s="748">
        <f t="shared" si="16"/>
        <v>117</v>
      </c>
      <c r="O175" s="730">
        <f t="shared" si="13"/>
        <v>3001494.853663648</v>
      </c>
      <c r="P175" s="730">
        <f t="shared" si="17"/>
        <v>23023.615056911553</v>
      </c>
      <c r="Q175" s="730">
        <f t="shared" si="14"/>
        <v>5984.5087609563088</v>
      </c>
      <c r="R175" s="730">
        <f t="shared" si="15"/>
        <v>3030502.9774815156</v>
      </c>
      <c r="Z175" s="614"/>
    </row>
    <row r="176" spans="13:26" x14ac:dyDescent="0.2">
      <c r="M176" s="614"/>
      <c r="N176" s="748">
        <f t="shared" si="16"/>
        <v>118</v>
      </c>
      <c r="O176" s="730">
        <f t="shared" si="13"/>
        <v>3030502.9774815156</v>
      </c>
      <c r="P176" s="730">
        <f t="shared" si="17"/>
        <v>23023.615056911553</v>
      </c>
      <c r="Q176" s="730">
        <f t="shared" si="14"/>
        <v>6042.3463983972115</v>
      </c>
      <c r="R176" s="730">
        <f t="shared" si="15"/>
        <v>3059568.9389368244</v>
      </c>
      <c r="Z176" s="614"/>
    </row>
    <row r="177" spans="13:26" x14ac:dyDescent="0.2">
      <c r="M177" s="614"/>
      <c r="N177" s="748">
        <f t="shared" si="16"/>
        <v>119</v>
      </c>
      <c r="O177" s="730">
        <f t="shared" si="13"/>
        <v>3059568.9389368244</v>
      </c>
      <c r="P177" s="730">
        <f t="shared" si="17"/>
        <v>23023.615056911553</v>
      </c>
      <c r="Q177" s="730">
        <f t="shared" si="14"/>
        <v>6100.2993549923549</v>
      </c>
      <c r="R177" s="730">
        <f t="shared" si="15"/>
        <v>3088692.8533487283</v>
      </c>
      <c r="Z177" s="614"/>
    </row>
    <row r="178" spans="13:26" x14ac:dyDescent="0.2">
      <c r="M178" s="614"/>
      <c r="N178" s="748">
        <f t="shared" si="16"/>
        <v>120</v>
      </c>
      <c r="O178" s="730">
        <f t="shared" si="13"/>
        <v>3088692.8533487283</v>
      </c>
      <c r="P178" s="730">
        <f t="shared" si="17"/>
        <v>23023.615056911553</v>
      </c>
      <c r="Q178" s="730">
        <f t="shared" si="14"/>
        <v>6158.3678606699968</v>
      </c>
      <c r="R178" s="730">
        <f t="shared" si="15"/>
        <v>3117874.83626631</v>
      </c>
      <c r="Z178" s="614"/>
    </row>
    <row r="179" spans="13:26" x14ac:dyDescent="0.2">
      <c r="M179" s="614"/>
      <c r="N179" s="748">
        <f t="shared" si="16"/>
        <v>121</v>
      </c>
      <c r="O179" s="730">
        <f t="shared" si="13"/>
        <v>3117874.83626631</v>
      </c>
      <c r="P179" s="730">
        <f t="shared" si="17"/>
        <v>23023.615056911553</v>
      </c>
      <c r="Q179" s="730">
        <f t="shared" si="14"/>
        <v>6216.5521458168387</v>
      </c>
      <c r="R179" s="730">
        <f t="shared" si="15"/>
        <v>3147115.0034690383</v>
      </c>
      <c r="Z179" s="614"/>
    </row>
    <row r="180" spans="13:26" x14ac:dyDescent="0.2">
      <c r="M180" s="614"/>
      <c r="N180" s="748">
        <f t="shared" si="16"/>
        <v>122</v>
      </c>
      <c r="O180" s="730">
        <f t="shared" si="13"/>
        <v>3147115.0034690383</v>
      </c>
      <c r="P180" s="730">
        <f t="shared" si="17"/>
        <v>23023.615056911553</v>
      </c>
      <c r="Q180" s="730">
        <f t="shared" si="14"/>
        <v>6274.8524412789357</v>
      </c>
      <c r="R180" s="730">
        <f t="shared" si="15"/>
        <v>3176413.4709672285</v>
      </c>
      <c r="Z180" s="614"/>
    </row>
    <row r="181" spans="13:26" x14ac:dyDescent="0.2">
      <c r="M181" s="614"/>
      <c r="N181" s="748">
        <f t="shared" si="16"/>
        <v>123</v>
      </c>
      <c r="O181" s="730">
        <f t="shared" si="13"/>
        <v>3176413.4709672285</v>
      </c>
      <c r="P181" s="730">
        <f t="shared" si="17"/>
        <v>23023.615056911553</v>
      </c>
      <c r="Q181" s="730">
        <f t="shared" si="14"/>
        <v>6333.2689783626147</v>
      </c>
      <c r="R181" s="730">
        <f t="shared" si="15"/>
        <v>3205770.3550025024</v>
      </c>
      <c r="Z181" s="614"/>
    </row>
    <row r="182" spans="13:26" x14ac:dyDescent="0.2">
      <c r="M182" s="614"/>
      <c r="N182" s="748">
        <f t="shared" si="16"/>
        <v>124</v>
      </c>
      <c r="O182" s="730">
        <f t="shared" si="13"/>
        <v>3205770.3550025024</v>
      </c>
      <c r="P182" s="730">
        <f t="shared" si="17"/>
        <v>23023.615056911553</v>
      </c>
      <c r="Q182" s="730">
        <f t="shared" si="14"/>
        <v>6391.8019888353901</v>
      </c>
      <c r="R182" s="730">
        <f t="shared" si="15"/>
        <v>3235185.7720482494</v>
      </c>
      <c r="Z182" s="614"/>
    </row>
    <row r="183" spans="13:26" x14ac:dyDescent="0.2">
      <c r="M183" s="614"/>
      <c r="N183" s="748">
        <f t="shared" si="16"/>
        <v>125</v>
      </c>
      <c r="O183" s="730">
        <f t="shared" si="13"/>
        <v>3235185.7720482494</v>
      </c>
      <c r="P183" s="730">
        <f t="shared" si="17"/>
        <v>23023.615056911553</v>
      </c>
      <c r="Q183" s="730">
        <f t="shared" si="14"/>
        <v>6450.4517049268843</v>
      </c>
      <c r="R183" s="730">
        <f t="shared" si="15"/>
        <v>3264659.8388100876</v>
      </c>
      <c r="Z183" s="614"/>
    </row>
    <row r="184" spans="13:26" x14ac:dyDescent="0.2">
      <c r="M184" s="614"/>
      <c r="N184" s="748">
        <f t="shared" si="16"/>
        <v>126</v>
      </c>
      <c r="O184" s="730">
        <f t="shared" si="13"/>
        <v>3264659.8388100876</v>
      </c>
      <c r="P184" s="730">
        <f t="shared" si="17"/>
        <v>23023.615056911553</v>
      </c>
      <c r="Q184" s="730">
        <f t="shared" si="14"/>
        <v>6509.2183593297505</v>
      </c>
      <c r="R184" s="730">
        <f t="shared" si="15"/>
        <v>3294192.6722263289</v>
      </c>
      <c r="Z184" s="614"/>
    </row>
    <row r="185" spans="13:26" x14ac:dyDescent="0.2">
      <c r="M185" s="614"/>
      <c r="N185" s="748">
        <f t="shared" si="16"/>
        <v>127</v>
      </c>
      <c r="O185" s="730">
        <f t="shared" si="13"/>
        <v>3294192.6722263289</v>
      </c>
      <c r="P185" s="730">
        <f t="shared" si="17"/>
        <v>23023.615056911553</v>
      </c>
      <c r="Q185" s="730">
        <f t="shared" si="14"/>
        <v>6568.1021852005924</v>
      </c>
      <c r="R185" s="730">
        <f t="shared" si="15"/>
        <v>3323784.3894684408</v>
      </c>
      <c r="Z185" s="614"/>
    </row>
    <row r="186" spans="13:26" x14ac:dyDescent="0.2">
      <c r="M186" s="614"/>
      <c r="N186" s="748">
        <f t="shared" si="16"/>
        <v>128</v>
      </c>
      <c r="O186" s="730">
        <f t="shared" si="13"/>
        <v>3323784.3894684408</v>
      </c>
      <c r="P186" s="730">
        <f t="shared" si="17"/>
        <v>23023.615056911553</v>
      </c>
      <c r="Q186" s="730">
        <f t="shared" si="14"/>
        <v>6627.1034161608923</v>
      </c>
      <c r="R186" s="730">
        <f t="shared" si="15"/>
        <v>3353435.1079415129</v>
      </c>
      <c r="Z186" s="614"/>
    </row>
    <row r="187" spans="13:26" x14ac:dyDescent="0.2">
      <c r="M187" s="614"/>
      <c r="N187" s="748">
        <f t="shared" si="16"/>
        <v>129</v>
      </c>
      <c r="O187" s="730">
        <f t="shared" si="13"/>
        <v>3353435.1079415129</v>
      </c>
      <c r="P187" s="730">
        <f t="shared" si="17"/>
        <v>23023.615056911553</v>
      </c>
      <c r="Q187" s="730">
        <f t="shared" si="14"/>
        <v>6686.222286297937</v>
      </c>
      <c r="R187" s="730">
        <f t="shared" si="15"/>
        <v>3383144.9452847224</v>
      </c>
      <c r="Z187" s="614"/>
    </row>
    <row r="188" spans="13:26" x14ac:dyDescent="0.2">
      <c r="M188" s="614"/>
      <c r="N188" s="748">
        <f t="shared" si="16"/>
        <v>130</v>
      </c>
      <c r="O188" s="730">
        <f t="shared" ref="O188:O251" si="18">R187</f>
        <v>3383144.9452847224</v>
      </c>
      <c r="P188" s="730">
        <f t="shared" si="17"/>
        <v>23023.615056911553</v>
      </c>
      <c r="Q188" s="730">
        <f t="shared" ref="Q188:Q251" si="19">O188*$P$53</f>
        <v>6745.4590301657472</v>
      </c>
      <c r="R188" s="730">
        <f t="shared" ref="R188:R251" si="20">O188+P188+Q188</f>
        <v>3412914.0193717997</v>
      </c>
      <c r="Z188" s="614"/>
    </row>
    <row r="189" spans="13:26" x14ac:dyDescent="0.2">
      <c r="M189" s="614"/>
      <c r="N189" s="748">
        <f t="shared" ref="N189:N252" si="21">N188+1</f>
        <v>131</v>
      </c>
      <c r="O189" s="730">
        <f t="shared" si="18"/>
        <v>3412914.0193717997</v>
      </c>
      <c r="P189" s="730">
        <f t="shared" ref="P189:P252" si="22">P188</f>
        <v>23023.615056911553</v>
      </c>
      <c r="Q189" s="730">
        <f t="shared" si="19"/>
        <v>6804.8138827860066</v>
      </c>
      <c r="R189" s="730">
        <f t="shared" si="20"/>
        <v>3442742.448311497</v>
      </c>
      <c r="Z189" s="614"/>
    </row>
    <row r="190" spans="13:26" x14ac:dyDescent="0.2">
      <c r="M190" s="614"/>
      <c r="N190" s="748">
        <f t="shared" si="21"/>
        <v>132</v>
      </c>
      <c r="O190" s="730">
        <f t="shared" si="18"/>
        <v>3442742.448311497</v>
      </c>
      <c r="P190" s="730">
        <f t="shared" si="22"/>
        <v>23023.615056911553</v>
      </c>
      <c r="Q190" s="730">
        <f t="shared" si="19"/>
        <v>6864.2870796489933</v>
      </c>
      <c r="R190" s="730">
        <f t="shared" si="20"/>
        <v>3472630.3504480575</v>
      </c>
      <c r="Z190" s="614"/>
    </row>
    <row r="191" spans="13:26" x14ac:dyDescent="0.2">
      <c r="M191" s="614"/>
      <c r="N191" s="748">
        <f t="shared" si="21"/>
        <v>133</v>
      </c>
      <c r="O191" s="730">
        <f t="shared" si="18"/>
        <v>3472630.3504480575</v>
      </c>
      <c r="P191" s="730">
        <f t="shared" si="22"/>
        <v>23023.615056911553</v>
      </c>
      <c r="Q191" s="730">
        <f t="shared" si="19"/>
        <v>6923.8788567145211</v>
      </c>
      <c r="R191" s="730">
        <f t="shared" si="20"/>
        <v>3502577.8443616834</v>
      </c>
      <c r="Z191" s="614"/>
    </row>
    <row r="192" spans="13:26" x14ac:dyDescent="0.2">
      <c r="M192" s="614"/>
      <c r="N192" s="748">
        <f t="shared" si="21"/>
        <v>134</v>
      </c>
      <c r="O192" s="730">
        <f t="shared" si="18"/>
        <v>3502577.8443616834</v>
      </c>
      <c r="P192" s="730">
        <f t="shared" si="22"/>
        <v>23023.615056911553</v>
      </c>
      <c r="Q192" s="730">
        <f t="shared" si="19"/>
        <v>6983.5894504128646</v>
      </c>
      <c r="R192" s="730">
        <f t="shared" si="20"/>
        <v>3532585.0488690077</v>
      </c>
      <c r="Z192" s="614"/>
    </row>
    <row r="193" spans="13:26" x14ac:dyDescent="0.2">
      <c r="M193" s="614"/>
      <c r="N193" s="748">
        <f t="shared" si="21"/>
        <v>135</v>
      </c>
      <c r="O193" s="730">
        <f t="shared" si="18"/>
        <v>3532585.0488690077</v>
      </c>
      <c r="P193" s="730">
        <f t="shared" si="22"/>
        <v>23023.615056911553</v>
      </c>
      <c r="Q193" s="730">
        <f t="shared" si="19"/>
        <v>7043.4190976457076</v>
      </c>
      <c r="R193" s="730">
        <f t="shared" si="20"/>
        <v>3562652.0830235649</v>
      </c>
      <c r="Z193" s="614"/>
    </row>
    <row r="194" spans="13:26" x14ac:dyDescent="0.2">
      <c r="M194" s="614"/>
      <c r="N194" s="748">
        <f t="shared" si="21"/>
        <v>136</v>
      </c>
      <c r="O194" s="730">
        <f t="shared" si="18"/>
        <v>3562652.0830235649</v>
      </c>
      <c r="P194" s="730">
        <f t="shared" si="22"/>
        <v>23023.615056911553</v>
      </c>
      <c r="Q194" s="730">
        <f t="shared" si="19"/>
        <v>7103.3680357870771</v>
      </c>
      <c r="R194" s="730">
        <f t="shared" si="20"/>
        <v>3592779.0661162636</v>
      </c>
      <c r="Z194" s="614"/>
    </row>
    <row r="195" spans="13:26" x14ac:dyDescent="0.2">
      <c r="M195" s="614"/>
      <c r="N195" s="748">
        <f t="shared" si="21"/>
        <v>137</v>
      </c>
      <c r="O195" s="730">
        <f t="shared" si="18"/>
        <v>3592779.0661162636</v>
      </c>
      <c r="P195" s="730">
        <f t="shared" si="22"/>
        <v>23023.615056911553</v>
      </c>
      <c r="Q195" s="730">
        <f t="shared" si="19"/>
        <v>7163.4365026842861</v>
      </c>
      <c r="R195" s="730">
        <f t="shared" si="20"/>
        <v>3622966.1176758595</v>
      </c>
      <c r="Z195" s="614"/>
    </row>
    <row r="196" spans="13:26" x14ac:dyDescent="0.2">
      <c r="M196" s="614"/>
      <c r="N196" s="748">
        <f t="shared" si="21"/>
        <v>138</v>
      </c>
      <c r="O196" s="730">
        <f t="shared" si="18"/>
        <v>3622966.1176758595</v>
      </c>
      <c r="P196" s="730">
        <f t="shared" si="22"/>
        <v>23023.615056911553</v>
      </c>
      <c r="Q196" s="730">
        <f t="shared" si="19"/>
        <v>7223.6247366588777</v>
      </c>
      <c r="R196" s="730">
        <f t="shared" si="20"/>
        <v>3653213.3574694297</v>
      </c>
      <c r="Z196" s="614"/>
    </row>
    <row r="197" spans="13:26" x14ac:dyDescent="0.2">
      <c r="M197" s="614"/>
      <c r="N197" s="748">
        <f t="shared" si="21"/>
        <v>139</v>
      </c>
      <c r="O197" s="730">
        <f t="shared" si="18"/>
        <v>3653213.3574694297</v>
      </c>
      <c r="P197" s="730">
        <f t="shared" si="22"/>
        <v>23023.615056911553</v>
      </c>
      <c r="Q197" s="730">
        <f t="shared" si="19"/>
        <v>7283.9329765075718</v>
      </c>
      <c r="R197" s="730">
        <f t="shared" si="20"/>
        <v>3683520.9055028488</v>
      </c>
      <c r="Z197" s="614"/>
    </row>
    <row r="198" spans="13:26" x14ac:dyDescent="0.2">
      <c r="M198" s="614"/>
      <c r="N198" s="748">
        <f t="shared" si="21"/>
        <v>140</v>
      </c>
      <c r="O198" s="730">
        <f t="shared" si="18"/>
        <v>3683520.9055028488</v>
      </c>
      <c r="P198" s="730">
        <f t="shared" si="22"/>
        <v>23023.615056911553</v>
      </c>
      <c r="Q198" s="730">
        <f t="shared" si="19"/>
        <v>7344.3614615032102</v>
      </c>
      <c r="R198" s="730">
        <f t="shared" si="20"/>
        <v>3713888.8820212637</v>
      </c>
      <c r="Z198" s="614"/>
    </row>
    <row r="199" spans="13:26" x14ac:dyDescent="0.2">
      <c r="M199" s="614"/>
      <c r="N199" s="748">
        <f t="shared" si="21"/>
        <v>141</v>
      </c>
      <c r="O199" s="730">
        <f t="shared" si="18"/>
        <v>3713888.8820212637</v>
      </c>
      <c r="P199" s="730">
        <f t="shared" si="22"/>
        <v>23023.615056911553</v>
      </c>
      <c r="Q199" s="730">
        <f t="shared" si="19"/>
        <v>7404.9104313957087</v>
      </c>
      <c r="R199" s="730">
        <f t="shared" si="20"/>
        <v>3744317.4075095709</v>
      </c>
      <c r="Z199" s="614"/>
    </row>
    <row r="200" spans="13:26" x14ac:dyDescent="0.2">
      <c r="M200" s="614"/>
      <c r="N200" s="748">
        <f t="shared" si="21"/>
        <v>142</v>
      </c>
      <c r="O200" s="730">
        <f t="shared" si="18"/>
        <v>3744317.4075095709</v>
      </c>
      <c r="P200" s="730">
        <f t="shared" si="22"/>
        <v>23023.615056911553</v>
      </c>
      <c r="Q200" s="730">
        <f t="shared" si="19"/>
        <v>7465.580126413005</v>
      </c>
      <c r="R200" s="730">
        <f t="shared" si="20"/>
        <v>3774806.6026928956</v>
      </c>
      <c r="Z200" s="614"/>
    </row>
    <row r="201" spans="13:26" x14ac:dyDescent="0.2">
      <c r="M201" s="614"/>
      <c r="N201" s="748">
        <f t="shared" si="21"/>
        <v>143</v>
      </c>
      <c r="O201" s="730">
        <f t="shared" si="18"/>
        <v>3774806.6026928956</v>
      </c>
      <c r="P201" s="730">
        <f t="shared" si="22"/>
        <v>23023.615056911553</v>
      </c>
      <c r="Q201" s="730">
        <f t="shared" si="19"/>
        <v>7526.3707872620143</v>
      </c>
      <c r="R201" s="730">
        <f t="shared" si="20"/>
        <v>3805356.588537069</v>
      </c>
      <c r="Z201" s="614"/>
    </row>
    <row r="202" spans="13:26" x14ac:dyDescent="0.2">
      <c r="M202" s="614"/>
      <c r="N202" s="748">
        <f t="shared" si="21"/>
        <v>144</v>
      </c>
      <c r="O202" s="730">
        <f t="shared" si="18"/>
        <v>3805356.588537069</v>
      </c>
      <c r="P202" s="730">
        <f t="shared" si="22"/>
        <v>23023.615056911553</v>
      </c>
      <c r="Q202" s="730">
        <f t="shared" si="19"/>
        <v>7587.282655129583</v>
      </c>
      <c r="R202" s="730">
        <f t="shared" si="20"/>
        <v>3835967.4862491102</v>
      </c>
      <c r="Z202" s="614"/>
    </row>
    <row r="203" spans="13:26" x14ac:dyDescent="0.2">
      <c r="M203" s="614"/>
      <c r="N203" s="748">
        <f t="shared" si="21"/>
        <v>145</v>
      </c>
      <c r="O203" s="730">
        <f t="shared" si="18"/>
        <v>3835967.4862491102</v>
      </c>
      <c r="P203" s="730">
        <f t="shared" si="22"/>
        <v>23023.615056911553</v>
      </c>
      <c r="Q203" s="730">
        <f t="shared" si="19"/>
        <v>7648.3159716834471</v>
      </c>
      <c r="R203" s="730">
        <f t="shared" si="20"/>
        <v>3866639.4172777049</v>
      </c>
      <c r="Z203" s="614"/>
    </row>
    <row r="204" spans="13:26" x14ac:dyDescent="0.2">
      <c r="M204" s="614"/>
      <c r="N204" s="748">
        <f t="shared" si="21"/>
        <v>146</v>
      </c>
      <c r="O204" s="730">
        <f t="shared" si="18"/>
        <v>3866639.4172777049</v>
      </c>
      <c r="P204" s="730">
        <f t="shared" si="22"/>
        <v>23023.615056911553</v>
      </c>
      <c r="Q204" s="730">
        <f t="shared" si="19"/>
        <v>7709.4709790731886</v>
      </c>
      <c r="R204" s="730">
        <f t="shared" si="20"/>
        <v>3897372.5033136895</v>
      </c>
      <c r="Z204" s="614"/>
    </row>
    <row r="205" spans="13:26" x14ac:dyDescent="0.2">
      <c r="M205" s="614"/>
      <c r="N205" s="748">
        <f t="shared" si="21"/>
        <v>147</v>
      </c>
      <c r="O205" s="730">
        <f t="shared" si="18"/>
        <v>3897372.5033136895</v>
      </c>
      <c r="P205" s="730">
        <f t="shared" si="22"/>
        <v>23023.615056911553</v>
      </c>
      <c r="Q205" s="730">
        <f t="shared" si="19"/>
        <v>7770.7479199312002</v>
      </c>
      <c r="R205" s="730">
        <f t="shared" si="20"/>
        <v>3928166.8662905321</v>
      </c>
      <c r="Z205" s="614"/>
    </row>
    <row r="206" spans="13:26" x14ac:dyDescent="0.2">
      <c r="M206" s="614"/>
      <c r="N206" s="748">
        <f t="shared" si="21"/>
        <v>148</v>
      </c>
      <c r="O206" s="730">
        <f t="shared" si="18"/>
        <v>3928166.8662905321</v>
      </c>
      <c r="P206" s="730">
        <f t="shared" si="22"/>
        <v>23023.615056911553</v>
      </c>
      <c r="Q206" s="730">
        <f t="shared" si="19"/>
        <v>7832.1470373736438</v>
      </c>
      <c r="R206" s="730">
        <f t="shared" si="20"/>
        <v>3959022.6283848174</v>
      </c>
      <c r="Z206" s="614"/>
    </row>
    <row r="207" spans="13:26" x14ac:dyDescent="0.2">
      <c r="M207" s="614"/>
      <c r="N207" s="748">
        <f t="shared" si="21"/>
        <v>149</v>
      </c>
      <c r="O207" s="730">
        <f t="shared" si="18"/>
        <v>3959022.6283848174</v>
      </c>
      <c r="P207" s="730">
        <f t="shared" si="22"/>
        <v>23023.615056911553</v>
      </c>
      <c r="Q207" s="730">
        <f t="shared" si="19"/>
        <v>7893.6685750014167</v>
      </c>
      <c r="R207" s="730">
        <f t="shared" si="20"/>
        <v>3989939.9120167303</v>
      </c>
      <c r="Z207" s="614"/>
    </row>
    <row r="208" spans="13:26" x14ac:dyDescent="0.2">
      <c r="M208" s="614"/>
      <c r="N208" s="748">
        <f t="shared" si="21"/>
        <v>150</v>
      </c>
      <c r="O208" s="730">
        <f t="shared" si="18"/>
        <v>3989939.9120167303</v>
      </c>
      <c r="P208" s="730">
        <f t="shared" si="22"/>
        <v>23023.615056911553</v>
      </c>
      <c r="Q208" s="730">
        <f t="shared" si="19"/>
        <v>7955.3127769011171</v>
      </c>
      <c r="R208" s="730">
        <f t="shared" si="20"/>
        <v>4020918.8398505431</v>
      </c>
      <c r="Z208" s="614"/>
    </row>
    <row r="209" spans="13:26" x14ac:dyDescent="0.2">
      <c r="M209" s="614"/>
      <c r="N209" s="748">
        <f t="shared" si="21"/>
        <v>151</v>
      </c>
      <c r="O209" s="730">
        <f t="shared" si="18"/>
        <v>4020918.8398505431</v>
      </c>
      <c r="P209" s="730">
        <f t="shared" si="22"/>
        <v>23023.615056911553</v>
      </c>
      <c r="Q209" s="730">
        <f t="shared" si="19"/>
        <v>8017.0798876460158</v>
      </c>
      <c r="R209" s="730">
        <f t="shared" si="20"/>
        <v>4051959.5347951003</v>
      </c>
      <c r="Z209" s="614"/>
    </row>
    <row r="210" spans="13:26" x14ac:dyDescent="0.2">
      <c r="M210" s="614"/>
      <c r="N210" s="748">
        <f t="shared" si="21"/>
        <v>152</v>
      </c>
      <c r="O210" s="730">
        <f t="shared" si="18"/>
        <v>4051959.5347951003</v>
      </c>
      <c r="P210" s="730">
        <f t="shared" si="22"/>
        <v>23023.615056911553</v>
      </c>
      <c r="Q210" s="730">
        <f t="shared" si="19"/>
        <v>8078.9701522970208</v>
      </c>
      <c r="R210" s="730">
        <f t="shared" si="20"/>
        <v>4083062.1200043089</v>
      </c>
      <c r="Z210" s="614"/>
    </row>
    <row r="211" spans="13:26" x14ac:dyDescent="0.2">
      <c r="M211" s="614"/>
      <c r="N211" s="748">
        <f t="shared" si="21"/>
        <v>153</v>
      </c>
      <c r="O211" s="730">
        <f t="shared" si="18"/>
        <v>4083062.1200043089</v>
      </c>
      <c r="P211" s="730">
        <f t="shared" si="22"/>
        <v>23023.615056911553</v>
      </c>
      <c r="Q211" s="730">
        <f t="shared" si="19"/>
        <v>8140.9838164036591</v>
      </c>
      <c r="R211" s="730">
        <f t="shared" si="20"/>
        <v>4114226.7188776238</v>
      </c>
      <c r="Z211" s="614"/>
    </row>
    <row r="212" spans="13:26" x14ac:dyDescent="0.2">
      <c r="M212" s="614"/>
      <c r="N212" s="748">
        <f t="shared" si="21"/>
        <v>154</v>
      </c>
      <c r="O212" s="730">
        <f t="shared" si="18"/>
        <v>4114226.7188776238</v>
      </c>
      <c r="P212" s="730">
        <f t="shared" si="22"/>
        <v>23023.615056911553</v>
      </c>
      <c r="Q212" s="730">
        <f t="shared" si="19"/>
        <v>8203.1211260050368</v>
      </c>
      <c r="R212" s="730">
        <f t="shared" si="20"/>
        <v>4145453.4550605402</v>
      </c>
      <c r="Z212" s="614"/>
    </row>
    <row r="213" spans="13:26" x14ac:dyDescent="0.2">
      <c r="M213" s="614"/>
      <c r="N213" s="748">
        <f t="shared" si="21"/>
        <v>155</v>
      </c>
      <c r="O213" s="730">
        <f t="shared" si="18"/>
        <v>4145453.4550605402</v>
      </c>
      <c r="P213" s="730">
        <f t="shared" si="22"/>
        <v>23023.615056911553</v>
      </c>
      <c r="Q213" s="730">
        <f t="shared" si="19"/>
        <v>8265.3823276308303</v>
      </c>
      <c r="R213" s="730">
        <f t="shared" si="20"/>
        <v>4176742.4524450824</v>
      </c>
      <c r="Z213" s="614"/>
    </row>
    <row r="214" spans="13:26" x14ac:dyDescent="0.2">
      <c r="M214" s="614"/>
      <c r="N214" s="748">
        <f t="shared" si="21"/>
        <v>156</v>
      </c>
      <c r="O214" s="730">
        <f t="shared" si="18"/>
        <v>4176742.4524450824</v>
      </c>
      <c r="P214" s="730">
        <f t="shared" si="22"/>
        <v>23023.615056911553</v>
      </c>
      <c r="Q214" s="730">
        <f t="shared" si="19"/>
        <v>8327.7676683022546</v>
      </c>
      <c r="R214" s="730">
        <f t="shared" si="20"/>
        <v>4208093.835170296</v>
      </c>
      <c r="Z214" s="614"/>
    </row>
    <row r="215" spans="13:26" x14ac:dyDescent="0.2">
      <c r="M215" s="614"/>
      <c r="N215" s="748">
        <f t="shared" si="21"/>
        <v>157</v>
      </c>
      <c r="O215" s="730">
        <f t="shared" si="18"/>
        <v>4208093.835170296</v>
      </c>
      <c r="P215" s="730">
        <f t="shared" si="22"/>
        <v>23023.615056911553</v>
      </c>
      <c r="Q215" s="730">
        <f t="shared" si="19"/>
        <v>8390.2773955330449</v>
      </c>
      <c r="R215" s="730">
        <f t="shared" si="20"/>
        <v>4239507.7276227409</v>
      </c>
      <c r="Z215" s="614"/>
    </row>
    <row r="216" spans="13:26" x14ac:dyDescent="0.2">
      <c r="M216" s="614"/>
      <c r="N216" s="748">
        <f t="shared" si="21"/>
        <v>158</v>
      </c>
      <c r="O216" s="730">
        <f t="shared" si="18"/>
        <v>4239507.7276227409</v>
      </c>
      <c r="P216" s="730">
        <f t="shared" si="22"/>
        <v>23023.615056911553</v>
      </c>
      <c r="Q216" s="730">
        <f t="shared" si="19"/>
        <v>8452.9117573304429</v>
      </c>
      <c r="R216" s="730">
        <f t="shared" si="20"/>
        <v>4270984.2544369828</v>
      </c>
      <c r="Z216" s="614"/>
    </row>
    <row r="217" spans="13:26" x14ac:dyDescent="0.2">
      <c r="M217" s="614"/>
      <c r="N217" s="748">
        <f t="shared" si="21"/>
        <v>159</v>
      </c>
      <c r="O217" s="730">
        <f t="shared" si="18"/>
        <v>4270984.2544369828</v>
      </c>
      <c r="P217" s="730">
        <f t="shared" si="22"/>
        <v>23023.615056911553</v>
      </c>
      <c r="Q217" s="730">
        <f t="shared" si="19"/>
        <v>8515.6710021961735</v>
      </c>
      <c r="R217" s="730">
        <f t="shared" si="20"/>
        <v>4302523.5404960904</v>
      </c>
      <c r="Z217" s="614"/>
    </row>
    <row r="218" spans="13:26" x14ac:dyDescent="0.2">
      <c r="M218" s="614"/>
      <c r="N218" s="748">
        <f t="shared" si="21"/>
        <v>160</v>
      </c>
      <c r="O218" s="730">
        <f t="shared" si="18"/>
        <v>4302523.5404960904</v>
      </c>
      <c r="P218" s="730">
        <f t="shared" si="22"/>
        <v>23023.615056911553</v>
      </c>
      <c r="Q218" s="730">
        <f t="shared" si="19"/>
        <v>8578.5553791274378</v>
      </c>
      <c r="R218" s="730">
        <f t="shared" si="20"/>
        <v>4334125.7109321291</v>
      </c>
      <c r="Z218" s="614"/>
    </row>
    <row r="219" spans="13:26" x14ac:dyDescent="0.2">
      <c r="M219" s="614"/>
      <c r="N219" s="748">
        <f t="shared" si="21"/>
        <v>161</v>
      </c>
      <c r="O219" s="730">
        <f t="shared" si="18"/>
        <v>4334125.7109321291</v>
      </c>
      <c r="P219" s="730">
        <f t="shared" si="22"/>
        <v>23023.615056911553</v>
      </c>
      <c r="Q219" s="730">
        <f t="shared" si="19"/>
        <v>8641.5651376178994</v>
      </c>
      <c r="R219" s="730">
        <f t="shared" si="20"/>
        <v>4365790.8911266588</v>
      </c>
      <c r="Z219" s="614"/>
    </row>
    <row r="220" spans="13:26" x14ac:dyDescent="0.2">
      <c r="M220" s="614"/>
      <c r="N220" s="748">
        <f t="shared" si="21"/>
        <v>162</v>
      </c>
      <c r="O220" s="730">
        <f t="shared" si="18"/>
        <v>4365790.8911266588</v>
      </c>
      <c r="P220" s="730">
        <f t="shared" si="22"/>
        <v>23023.615056911553</v>
      </c>
      <c r="Q220" s="730">
        <f t="shared" si="19"/>
        <v>8704.7005276586697</v>
      </c>
      <c r="R220" s="730">
        <f t="shared" si="20"/>
        <v>4397519.2067112289</v>
      </c>
      <c r="Z220" s="614"/>
    </row>
    <row r="221" spans="13:26" x14ac:dyDescent="0.2">
      <c r="M221" s="614"/>
      <c r="N221" s="748">
        <f t="shared" si="21"/>
        <v>163</v>
      </c>
      <c r="O221" s="730">
        <f t="shared" si="18"/>
        <v>4397519.2067112289</v>
      </c>
      <c r="P221" s="730">
        <f t="shared" si="22"/>
        <v>23023.615056911553</v>
      </c>
      <c r="Q221" s="730">
        <f t="shared" si="19"/>
        <v>8767.961799739307</v>
      </c>
      <c r="R221" s="730">
        <f t="shared" si="20"/>
        <v>4429310.7835678793</v>
      </c>
      <c r="Z221" s="614"/>
    </row>
    <row r="222" spans="13:26" x14ac:dyDescent="0.2">
      <c r="M222" s="614"/>
      <c r="N222" s="748">
        <f t="shared" si="21"/>
        <v>164</v>
      </c>
      <c r="O222" s="730">
        <f t="shared" si="18"/>
        <v>4429310.7835678793</v>
      </c>
      <c r="P222" s="730">
        <f t="shared" si="22"/>
        <v>23023.615056911553</v>
      </c>
      <c r="Q222" s="730">
        <f t="shared" si="19"/>
        <v>8831.3492048488006</v>
      </c>
      <c r="R222" s="730">
        <f t="shared" si="20"/>
        <v>4461165.7478296394</v>
      </c>
      <c r="Z222" s="614"/>
    </row>
    <row r="223" spans="13:26" x14ac:dyDescent="0.2">
      <c r="M223" s="614"/>
      <c r="N223" s="748">
        <f t="shared" si="21"/>
        <v>165</v>
      </c>
      <c r="O223" s="730">
        <f t="shared" si="18"/>
        <v>4461165.7478296394</v>
      </c>
      <c r="P223" s="730">
        <f t="shared" si="22"/>
        <v>23023.615056911553</v>
      </c>
      <c r="Q223" s="730">
        <f t="shared" si="19"/>
        <v>8894.8629944765798</v>
      </c>
      <c r="R223" s="730">
        <f t="shared" si="20"/>
        <v>4493084.2258810271</v>
      </c>
      <c r="Z223" s="614"/>
    </row>
    <row r="224" spans="13:26" x14ac:dyDescent="0.2">
      <c r="M224" s="614"/>
      <c r="N224" s="748">
        <f t="shared" si="21"/>
        <v>166</v>
      </c>
      <c r="O224" s="730">
        <f t="shared" si="18"/>
        <v>4493084.2258810271</v>
      </c>
      <c r="P224" s="730">
        <f t="shared" si="22"/>
        <v>23023.615056911553</v>
      </c>
      <c r="Q224" s="730">
        <f t="shared" si="19"/>
        <v>8958.5034206134987</v>
      </c>
      <c r="R224" s="730">
        <f t="shared" si="20"/>
        <v>4525066.3443585522</v>
      </c>
      <c r="Z224" s="614"/>
    </row>
    <row r="225" spans="13:26" x14ac:dyDescent="0.2">
      <c r="M225" s="614"/>
      <c r="N225" s="748">
        <f t="shared" si="21"/>
        <v>167</v>
      </c>
      <c r="O225" s="730">
        <f t="shared" si="18"/>
        <v>4525066.3443585522</v>
      </c>
      <c r="P225" s="730">
        <f t="shared" si="22"/>
        <v>23023.615056911553</v>
      </c>
      <c r="Q225" s="730">
        <f t="shared" si="19"/>
        <v>9022.2707357528434</v>
      </c>
      <c r="R225" s="730">
        <f t="shared" si="20"/>
        <v>4557112.2301512165</v>
      </c>
      <c r="Z225" s="614"/>
    </row>
    <row r="226" spans="13:26" x14ac:dyDescent="0.2">
      <c r="M226" s="614"/>
      <c r="N226" s="748">
        <f t="shared" si="21"/>
        <v>168</v>
      </c>
      <c r="O226" s="730">
        <f t="shared" si="18"/>
        <v>4557112.2301512165</v>
      </c>
      <c r="P226" s="730">
        <f t="shared" si="22"/>
        <v>23023.615056911553</v>
      </c>
      <c r="Q226" s="730">
        <f t="shared" si="19"/>
        <v>9086.1651928913307</v>
      </c>
      <c r="R226" s="730">
        <f t="shared" si="20"/>
        <v>4589222.0104010189</v>
      </c>
      <c r="Z226" s="614"/>
    </row>
    <row r="227" spans="13:26" x14ac:dyDescent="0.2">
      <c r="M227" s="614"/>
      <c r="N227" s="748">
        <f t="shared" si="21"/>
        <v>169</v>
      </c>
      <c r="O227" s="730">
        <f t="shared" si="18"/>
        <v>4589222.0104010189</v>
      </c>
      <c r="P227" s="730">
        <f t="shared" si="22"/>
        <v>23023.615056911553</v>
      </c>
      <c r="Q227" s="730">
        <f t="shared" si="19"/>
        <v>9150.1870455301159</v>
      </c>
      <c r="R227" s="730">
        <f t="shared" si="20"/>
        <v>4621395.8125034608</v>
      </c>
      <c r="Z227" s="614"/>
    </row>
    <row r="228" spans="13:26" x14ac:dyDescent="0.2">
      <c r="M228" s="614"/>
      <c r="N228" s="748">
        <f t="shared" si="21"/>
        <v>170</v>
      </c>
      <c r="O228" s="730">
        <f t="shared" si="18"/>
        <v>4621395.8125034608</v>
      </c>
      <c r="P228" s="730">
        <f t="shared" si="22"/>
        <v>23023.615056911553</v>
      </c>
      <c r="Q228" s="730">
        <f t="shared" si="19"/>
        <v>9214.3365476757936</v>
      </c>
      <c r="R228" s="730">
        <f t="shared" si="20"/>
        <v>4653633.7641080478</v>
      </c>
      <c r="Z228" s="614"/>
    </row>
    <row r="229" spans="13:26" x14ac:dyDescent="0.2">
      <c r="M229" s="614"/>
      <c r="N229" s="748">
        <f t="shared" si="21"/>
        <v>171</v>
      </c>
      <c r="O229" s="730">
        <f t="shared" si="18"/>
        <v>4653633.7641080478</v>
      </c>
      <c r="P229" s="730">
        <f t="shared" si="22"/>
        <v>23023.615056911553</v>
      </c>
      <c r="Q229" s="730">
        <f t="shared" si="19"/>
        <v>9278.6139538414081</v>
      </c>
      <c r="R229" s="730">
        <f t="shared" si="20"/>
        <v>4685935.9931188012</v>
      </c>
      <c r="Z229" s="614"/>
    </row>
    <row r="230" spans="13:26" x14ac:dyDescent="0.2">
      <c r="M230" s="614"/>
      <c r="N230" s="748">
        <f t="shared" si="21"/>
        <v>172</v>
      </c>
      <c r="O230" s="730">
        <f t="shared" si="18"/>
        <v>4685935.9931188012</v>
      </c>
      <c r="P230" s="730">
        <f t="shared" si="22"/>
        <v>23023.615056911553</v>
      </c>
      <c r="Q230" s="730">
        <f t="shared" si="19"/>
        <v>9343.0195190474624</v>
      </c>
      <c r="R230" s="730">
        <f t="shared" si="20"/>
        <v>4718302.6276947604</v>
      </c>
      <c r="Z230" s="614"/>
    </row>
    <row r="231" spans="13:26" x14ac:dyDescent="0.2">
      <c r="M231" s="614"/>
      <c r="N231" s="748">
        <f t="shared" si="21"/>
        <v>173</v>
      </c>
      <c r="O231" s="730">
        <f t="shared" si="18"/>
        <v>4718302.6276947604</v>
      </c>
      <c r="P231" s="730">
        <f t="shared" si="22"/>
        <v>23023.615056911553</v>
      </c>
      <c r="Q231" s="730">
        <f t="shared" si="19"/>
        <v>9407.5534988229283</v>
      </c>
      <c r="R231" s="730">
        <f t="shared" si="20"/>
        <v>4750733.7962504951</v>
      </c>
      <c r="Z231" s="614"/>
    </row>
    <row r="232" spans="13:26" x14ac:dyDescent="0.2">
      <c r="M232" s="614"/>
      <c r="N232" s="748">
        <f t="shared" si="21"/>
        <v>174</v>
      </c>
      <c r="O232" s="730">
        <f t="shared" si="18"/>
        <v>4750733.7962504951</v>
      </c>
      <c r="P232" s="730">
        <f t="shared" si="22"/>
        <v>23023.615056911553</v>
      </c>
      <c r="Q232" s="730">
        <f t="shared" si="19"/>
        <v>9472.2161492062678</v>
      </c>
      <c r="R232" s="730">
        <f t="shared" si="20"/>
        <v>4783229.6274566129</v>
      </c>
      <c r="Z232" s="614"/>
    </row>
    <row r="233" spans="13:26" x14ac:dyDescent="0.2">
      <c r="M233" s="614"/>
      <c r="N233" s="748">
        <f t="shared" si="21"/>
        <v>175</v>
      </c>
      <c r="O233" s="730">
        <f t="shared" si="18"/>
        <v>4783229.6274566129</v>
      </c>
      <c r="P233" s="730">
        <f t="shared" si="22"/>
        <v>23023.615056911553</v>
      </c>
      <c r="Q233" s="730">
        <f t="shared" si="19"/>
        <v>9537.0077267464385</v>
      </c>
      <c r="R233" s="730">
        <f t="shared" si="20"/>
        <v>4815790.250240271</v>
      </c>
      <c r="Z233" s="614"/>
    </row>
    <row r="234" spans="13:26" x14ac:dyDescent="0.2">
      <c r="M234" s="614"/>
      <c r="N234" s="748">
        <f t="shared" si="21"/>
        <v>176</v>
      </c>
      <c r="O234" s="730">
        <f t="shared" si="18"/>
        <v>4815790.250240271</v>
      </c>
      <c r="P234" s="730">
        <f t="shared" si="22"/>
        <v>23023.615056911553</v>
      </c>
      <c r="Q234" s="730">
        <f t="shared" si="19"/>
        <v>9601.928488503916</v>
      </c>
      <c r="R234" s="730">
        <f t="shared" si="20"/>
        <v>4848415.7937856866</v>
      </c>
      <c r="Z234" s="614"/>
    </row>
    <row r="235" spans="13:26" x14ac:dyDescent="0.2">
      <c r="M235" s="614"/>
      <c r="N235" s="748">
        <f t="shared" si="21"/>
        <v>177</v>
      </c>
      <c r="O235" s="730">
        <f t="shared" si="18"/>
        <v>4848415.7937856866</v>
      </c>
      <c r="P235" s="730">
        <f t="shared" si="22"/>
        <v>23023.615056911553</v>
      </c>
      <c r="Q235" s="730">
        <f t="shared" si="19"/>
        <v>9666.9786920517199</v>
      </c>
      <c r="R235" s="730">
        <f t="shared" si="20"/>
        <v>4881106.38753465</v>
      </c>
      <c r="Z235" s="614"/>
    </row>
    <row r="236" spans="13:26" x14ac:dyDescent="0.2">
      <c r="M236" s="614"/>
      <c r="N236" s="748">
        <f t="shared" si="21"/>
        <v>178</v>
      </c>
      <c r="O236" s="730">
        <f t="shared" si="18"/>
        <v>4881106.38753465</v>
      </c>
      <c r="P236" s="730">
        <f t="shared" si="22"/>
        <v>23023.615056911553</v>
      </c>
      <c r="Q236" s="730">
        <f t="shared" si="19"/>
        <v>9732.1585954764214</v>
      </c>
      <c r="R236" s="730">
        <f t="shared" si="20"/>
        <v>4913862.1611870378</v>
      </c>
      <c r="Z236" s="614"/>
    </row>
    <row r="237" spans="13:26" x14ac:dyDescent="0.2">
      <c r="M237" s="614"/>
      <c r="N237" s="748">
        <f t="shared" si="21"/>
        <v>179</v>
      </c>
      <c r="O237" s="730">
        <f t="shared" si="18"/>
        <v>4913862.1611870378</v>
      </c>
      <c r="P237" s="730">
        <f t="shared" si="22"/>
        <v>23023.615056911553</v>
      </c>
      <c r="Q237" s="730">
        <f t="shared" si="19"/>
        <v>9797.4684573791801</v>
      </c>
      <c r="R237" s="730">
        <f t="shared" si="20"/>
        <v>4946683.2447013287</v>
      </c>
      <c r="Z237" s="614"/>
    </row>
    <row r="238" spans="13:26" x14ac:dyDescent="0.2">
      <c r="M238" s="614"/>
      <c r="N238" s="748">
        <f t="shared" si="21"/>
        <v>180</v>
      </c>
      <c r="O238" s="730">
        <f t="shared" si="18"/>
        <v>4946683.2447013287</v>
      </c>
      <c r="P238" s="730">
        <f t="shared" si="22"/>
        <v>23023.615056911553</v>
      </c>
      <c r="Q238" s="730">
        <f t="shared" si="19"/>
        <v>9862.9085368767683</v>
      </c>
      <c r="R238" s="730">
        <f t="shared" si="20"/>
        <v>4979569.7682951167</v>
      </c>
      <c r="Z238" s="614"/>
    </row>
    <row r="239" spans="13:26" x14ac:dyDescent="0.2">
      <c r="M239" s="614"/>
      <c r="N239" s="748">
        <f t="shared" si="21"/>
        <v>181</v>
      </c>
      <c r="O239" s="730">
        <f t="shared" si="18"/>
        <v>4979569.7682951167</v>
      </c>
      <c r="P239" s="730">
        <f t="shared" si="22"/>
        <v>23023.615056911553</v>
      </c>
      <c r="Q239" s="730">
        <f t="shared" si="19"/>
        <v>9928.4790936025929</v>
      </c>
      <c r="R239" s="730">
        <f t="shared" si="20"/>
        <v>5012521.8624456311</v>
      </c>
      <c r="Z239" s="614"/>
    </row>
    <row r="240" spans="13:26" x14ac:dyDescent="0.2">
      <c r="M240" s="614"/>
      <c r="N240" s="748">
        <f t="shared" si="21"/>
        <v>182</v>
      </c>
      <c r="O240" s="730">
        <f t="shared" si="18"/>
        <v>5012521.8624456311</v>
      </c>
      <c r="P240" s="730">
        <f t="shared" si="22"/>
        <v>23023.615056911553</v>
      </c>
      <c r="Q240" s="730">
        <f t="shared" si="19"/>
        <v>9994.1803877077291</v>
      </c>
      <c r="R240" s="730">
        <f t="shared" si="20"/>
        <v>5045539.65789025</v>
      </c>
      <c r="Z240" s="614"/>
    </row>
    <row r="241" spans="13:26" x14ac:dyDescent="0.2">
      <c r="M241" s="614"/>
      <c r="N241" s="748">
        <f t="shared" si="21"/>
        <v>183</v>
      </c>
      <c r="O241" s="730">
        <f t="shared" si="18"/>
        <v>5045539.65789025</v>
      </c>
      <c r="P241" s="730">
        <f t="shared" si="22"/>
        <v>23023.615056911553</v>
      </c>
      <c r="Q241" s="730">
        <f t="shared" si="19"/>
        <v>10060.012679861953</v>
      </c>
      <c r="R241" s="730">
        <f t="shared" si="20"/>
        <v>5078623.2856270233</v>
      </c>
      <c r="Z241" s="614"/>
    </row>
    <row r="242" spans="13:26" x14ac:dyDescent="0.2">
      <c r="M242" s="614"/>
      <c r="N242" s="748">
        <f t="shared" si="21"/>
        <v>184</v>
      </c>
      <c r="O242" s="730">
        <f t="shared" si="18"/>
        <v>5078623.2856270233</v>
      </c>
      <c r="P242" s="730">
        <f t="shared" si="22"/>
        <v>23023.615056911553</v>
      </c>
      <c r="Q242" s="730">
        <f t="shared" si="19"/>
        <v>10125.976231254777</v>
      </c>
      <c r="R242" s="730">
        <f t="shared" si="20"/>
        <v>5111772.8769151894</v>
      </c>
      <c r="Z242" s="614"/>
    </row>
    <row r="243" spans="13:26" x14ac:dyDescent="0.2">
      <c r="M243" s="614"/>
      <c r="N243" s="748">
        <f t="shared" si="21"/>
        <v>185</v>
      </c>
      <c r="O243" s="730">
        <f t="shared" si="18"/>
        <v>5111772.8769151894</v>
      </c>
      <c r="P243" s="730">
        <f t="shared" si="22"/>
        <v>23023.615056911553</v>
      </c>
      <c r="Q243" s="730">
        <f t="shared" si="19"/>
        <v>10192.071303596482</v>
      </c>
      <c r="R243" s="730">
        <f t="shared" si="20"/>
        <v>5144988.5632756976</v>
      </c>
      <c r="Z243" s="614"/>
    </row>
    <row r="244" spans="13:26" x14ac:dyDescent="0.2">
      <c r="M244" s="614"/>
      <c r="N244" s="748">
        <f t="shared" si="21"/>
        <v>186</v>
      </c>
      <c r="O244" s="730">
        <f t="shared" si="18"/>
        <v>5144988.5632756976</v>
      </c>
      <c r="P244" s="730">
        <f t="shared" si="22"/>
        <v>23023.615056911553</v>
      </c>
      <c r="Q244" s="730">
        <f t="shared" si="19"/>
        <v>10258.298159119158</v>
      </c>
      <c r="R244" s="730">
        <f t="shared" si="20"/>
        <v>5178270.4764917279</v>
      </c>
      <c r="Z244" s="614"/>
    </row>
    <row r="245" spans="13:26" x14ac:dyDescent="0.2">
      <c r="M245" s="614"/>
      <c r="N245" s="748">
        <f t="shared" si="21"/>
        <v>187</v>
      </c>
      <c r="O245" s="730">
        <f t="shared" si="18"/>
        <v>5178270.4764917279</v>
      </c>
      <c r="P245" s="730">
        <f t="shared" si="22"/>
        <v>23023.615056911553</v>
      </c>
      <c r="Q245" s="730">
        <f t="shared" si="19"/>
        <v>10324.657060577743</v>
      </c>
      <c r="R245" s="730">
        <f t="shared" si="20"/>
        <v>5211618.7486092169</v>
      </c>
      <c r="Z245" s="614"/>
    </row>
    <row r="246" spans="13:26" x14ac:dyDescent="0.2">
      <c r="M246" s="614"/>
      <c r="N246" s="748">
        <f t="shared" si="21"/>
        <v>188</v>
      </c>
      <c r="O246" s="730">
        <f t="shared" si="18"/>
        <v>5211618.7486092169</v>
      </c>
      <c r="P246" s="730">
        <f t="shared" si="22"/>
        <v>23023.615056911553</v>
      </c>
      <c r="Q246" s="730">
        <f t="shared" si="19"/>
        <v>10391.148271251075</v>
      </c>
      <c r="R246" s="730">
        <f t="shared" si="20"/>
        <v>5245033.5119373798</v>
      </c>
      <c r="Z246" s="614"/>
    </row>
    <row r="247" spans="13:26" x14ac:dyDescent="0.2">
      <c r="M247" s="614"/>
      <c r="N247" s="748">
        <f t="shared" si="21"/>
        <v>189</v>
      </c>
      <c r="O247" s="730">
        <f t="shared" si="18"/>
        <v>5245033.5119373798</v>
      </c>
      <c r="P247" s="730">
        <f t="shared" si="22"/>
        <v>23023.615056911553</v>
      </c>
      <c r="Q247" s="730">
        <f t="shared" si="19"/>
        <v>10457.77205494292</v>
      </c>
      <c r="R247" s="730">
        <f t="shared" si="20"/>
        <v>5278514.8990492346</v>
      </c>
      <c r="Z247" s="614"/>
    </row>
    <row r="248" spans="13:26" x14ac:dyDescent="0.2">
      <c r="M248" s="614"/>
      <c r="N248" s="748">
        <f t="shared" si="21"/>
        <v>190</v>
      </c>
      <c r="O248" s="730">
        <f t="shared" si="18"/>
        <v>5278514.8990492346</v>
      </c>
      <c r="P248" s="730">
        <f t="shared" si="22"/>
        <v>23023.615056911553</v>
      </c>
      <c r="Q248" s="730">
        <f t="shared" si="19"/>
        <v>10524.528675983031</v>
      </c>
      <c r="R248" s="730">
        <f t="shared" si="20"/>
        <v>5312063.0427821288</v>
      </c>
      <c r="Z248" s="614"/>
    </row>
    <row r="249" spans="13:26" x14ac:dyDescent="0.2">
      <c r="M249" s="614"/>
      <c r="N249" s="748">
        <f t="shared" si="21"/>
        <v>191</v>
      </c>
      <c r="O249" s="730">
        <f t="shared" si="18"/>
        <v>5312063.0427821288</v>
      </c>
      <c r="P249" s="730">
        <f t="shared" si="22"/>
        <v>23023.615056911553</v>
      </c>
      <c r="Q249" s="730">
        <f t="shared" si="19"/>
        <v>10591.418399228187</v>
      </c>
      <c r="R249" s="730">
        <f t="shared" si="20"/>
        <v>5345678.0762382681</v>
      </c>
      <c r="Z249" s="614"/>
    </row>
    <row r="250" spans="13:26" x14ac:dyDescent="0.2">
      <c r="M250" s="614"/>
      <c r="N250" s="748">
        <f t="shared" si="21"/>
        <v>192</v>
      </c>
      <c r="O250" s="730">
        <f t="shared" si="18"/>
        <v>5345678.0762382681</v>
      </c>
      <c r="P250" s="730">
        <f t="shared" si="22"/>
        <v>23023.615056911553</v>
      </c>
      <c r="Q250" s="730">
        <f t="shared" si="19"/>
        <v>10658.441490063262</v>
      </c>
      <c r="R250" s="730">
        <f t="shared" si="20"/>
        <v>5379360.132785243</v>
      </c>
      <c r="Z250" s="614"/>
    </row>
    <row r="251" spans="13:26" x14ac:dyDescent="0.2">
      <c r="M251" s="614"/>
      <c r="N251" s="748">
        <f t="shared" si="21"/>
        <v>193</v>
      </c>
      <c r="O251" s="730">
        <f t="shared" si="18"/>
        <v>5379360.132785243</v>
      </c>
      <c r="P251" s="730">
        <f t="shared" si="22"/>
        <v>23023.615056911553</v>
      </c>
      <c r="Q251" s="730">
        <f t="shared" si="19"/>
        <v>10725.598214402255</v>
      </c>
      <c r="R251" s="730">
        <f t="shared" si="20"/>
        <v>5413109.3460565563</v>
      </c>
      <c r="Z251" s="614"/>
    </row>
    <row r="252" spans="13:26" x14ac:dyDescent="0.2">
      <c r="M252" s="614"/>
      <c r="N252" s="748">
        <f t="shared" si="21"/>
        <v>194</v>
      </c>
      <c r="O252" s="730">
        <f t="shared" ref="O252:O315" si="23">R251</f>
        <v>5413109.3460565563</v>
      </c>
      <c r="P252" s="730">
        <f t="shared" si="22"/>
        <v>23023.615056911553</v>
      </c>
      <c r="Q252" s="730">
        <f t="shared" ref="Q252:Q315" si="24">O252*$P$53</f>
        <v>10792.88883868936</v>
      </c>
      <c r="R252" s="730">
        <f t="shared" ref="R252:R315" si="25">O252+P252+Q252</f>
        <v>5446925.8499521576</v>
      </c>
      <c r="Z252" s="614"/>
    </row>
    <row r="253" spans="13:26" x14ac:dyDescent="0.2">
      <c r="M253" s="614"/>
      <c r="N253" s="748">
        <f t="shared" ref="N253:N316" si="26">N252+1</f>
        <v>195</v>
      </c>
      <c r="O253" s="730">
        <f t="shared" si="23"/>
        <v>5446925.8499521576</v>
      </c>
      <c r="P253" s="730">
        <f t="shared" ref="P253:P316" si="27">P252</f>
        <v>23023.615056911553</v>
      </c>
      <c r="Q253" s="730">
        <f t="shared" si="24"/>
        <v>10860.313629900018</v>
      </c>
      <c r="R253" s="730">
        <f t="shared" si="25"/>
        <v>5480809.7786389692</v>
      </c>
      <c r="Z253" s="614"/>
    </row>
    <row r="254" spans="13:26" x14ac:dyDescent="0.2">
      <c r="M254" s="614"/>
      <c r="N254" s="748">
        <f t="shared" si="26"/>
        <v>196</v>
      </c>
      <c r="O254" s="730">
        <f t="shared" si="23"/>
        <v>5480809.7786389692</v>
      </c>
      <c r="P254" s="730">
        <f t="shared" si="27"/>
        <v>23023.615056911553</v>
      </c>
      <c r="Q254" s="730">
        <f t="shared" si="24"/>
        <v>10927.872855541978</v>
      </c>
      <c r="R254" s="730">
        <f t="shared" si="25"/>
        <v>5514761.2665514229</v>
      </c>
      <c r="Z254" s="614"/>
    </row>
    <row r="255" spans="13:26" x14ac:dyDescent="0.2">
      <c r="M255" s="614"/>
      <c r="N255" s="748">
        <f t="shared" si="26"/>
        <v>197</v>
      </c>
      <c r="O255" s="730">
        <f t="shared" si="23"/>
        <v>5514761.2665514229</v>
      </c>
      <c r="P255" s="730">
        <f t="shared" si="27"/>
        <v>23023.615056911553</v>
      </c>
      <c r="Q255" s="730">
        <f t="shared" si="24"/>
        <v>10995.566783656355</v>
      </c>
      <c r="R255" s="730">
        <f t="shared" si="25"/>
        <v>5548780.4483919907</v>
      </c>
      <c r="Z255" s="614"/>
    </row>
    <row r="256" spans="13:26" x14ac:dyDescent="0.2">
      <c r="M256" s="614"/>
      <c r="N256" s="748">
        <f t="shared" si="26"/>
        <v>198</v>
      </c>
      <c r="O256" s="730">
        <f t="shared" si="23"/>
        <v>5548780.4483919907</v>
      </c>
      <c r="P256" s="730">
        <f t="shared" si="27"/>
        <v>23023.615056911553</v>
      </c>
      <c r="Q256" s="730">
        <f t="shared" si="24"/>
        <v>11063.395682818698</v>
      </c>
      <c r="R256" s="730">
        <f t="shared" si="25"/>
        <v>5582867.4591317205</v>
      </c>
      <c r="Z256" s="614"/>
    </row>
    <row r="257" spans="13:26" x14ac:dyDescent="0.2">
      <c r="M257" s="614"/>
      <c r="N257" s="748">
        <f t="shared" si="26"/>
        <v>199</v>
      </c>
      <c r="O257" s="730">
        <f t="shared" si="23"/>
        <v>5582867.4591317205</v>
      </c>
      <c r="P257" s="730">
        <f t="shared" si="27"/>
        <v>23023.615056911553</v>
      </c>
      <c r="Q257" s="730">
        <f t="shared" si="24"/>
        <v>11131.359822140053</v>
      </c>
      <c r="R257" s="730">
        <f t="shared" si="25"/>
        <v>5617022.434010772</v>
      </c>
      <c r="Z257" s="614"/>
    </row>
    <row r="258" spans="13:26" x14ac:dyDescent="0.2">
      <c r="M258" s="614"/>
      <c r="N258" s="748">
        <f t="shared" si="26"/>
        <v>200</v>
      </c>
      <c r="O258" s="730">
        <f t="shared" si="23"/>
        <v>5617022.434010772</v>
      </c>
      <c r="P258" s="730">
        <f t="shared" si="27"/>
        <v>23023.615056911553</v>
      </c>
      <c r="Q258" s="730">
        <f t="shared" si="24"/>
        <v>11199.459471268032</v>
      </c>
      <c r="R258" s="730">
        <f t="shared" si="25"/>
        <v>5651245.5085389512</v>
      </c>
      <c r="Z258" s="614"/>
    </row>
    <row r="259" spans="13:26" x14ac:dyDescent="0.2">
      <c r="M259" s="614"/>
      <c r="N259" s="748">
        <f t="shared" si="26"/>
        <v>201</v>
      </c>
      <c r="O259" s="730">
        <f t="shared" si="23"/>
        <v>5651245.5085389512</v>
      </c>
      <c r="P259" s="730">
        <f t="shared" si="27"/>
        <v>23023.615056911553</v>
      </c>
      <c r="Q259" s="730">
        <f t="shared" si="24"/>
        <v>11267.694900387878</v>
      </c>
      <c r="R259" s="730">
        <f t="shared" si="25"/>
        <v>5685536.8184962505</v>
      </c>
      <c r="Z259" s="614"/>
    </row>
    <row r="260" spans="13:26" x14ac:dyDescent="0.2">
      <c r="M260" s="614"/>
      <c r="N260" s="748">
        <f t="shared" si="26"/>
        <v>202</v>
      </c>
      <c r="O260" s="730">
        <f t="shared" si="23"/>
        <v>5685536.8184962505</v>
      </c>
      <c r="P260" s="730">
        <f t="shared" si="27"/>
        <v>23023.615056911553</v>
      </c>
      <c r="Q260" s="730">
        <f t="shared" si="24"/>
        <v>11336.066380223545</v>
      </c>
      <c r="R260" s="730">
        <f t="shared" si="25"/>
        <v>5719896.4999333853</v>
      </c>
      <c r="Z260" s="614"/>
    </row>
    <row r="261" spans="13:26" x14ac:dyDescent="0.2">
      <c r="M261" s="614"/>
      <c r="N261" s="748">
        <f t="shared" si="26"/>
        <v>203</v>
      </c>
      <c r="O261" s="730">
        <f t="shared" si="23"/>
        <v>5719896.4999333853</v>
      </c>
      <c r="P261" s="730">
        <f t="shared" si="27"/>
        <v>23023.615056911553</v>
      </c>
      <c r="Q261" s="730">
        <f t="shared" si="24"/>
        <v>11404.574182038768</v>
      </c>
      <c r="R261" s="730">
        <f t="shared" si="25"/>
        <v>5754324.6891723359</v>
      </c>
      <c r="Z261" s="614"/>
    </row>
    <row r="262" spans="13:26" x14ac:dyDescent="0.2">
      <c r="M262" s="614"/>
      <c r="N262" s="748">
        <f t="shared" si="26"/>
        <v>204</v>
      </c>
      <c r="O262" s="730">
        <f t="shared" si="23"/>
        <v>5754324.6891723359</v>
      </c>
      <c r="P262" s="730">
        <f t="shared" si="27"/>
        <v>23023.615056911553</v>
      </c>
      <c r="Q262" s="730">
        <f t="shared" si="24"/>
        <v>11473.218577638139</v>
      </c>
      <c r="R262" s="730">
        <f t="shared" si="25"/>
        <v>5788821.5228068857</v>
      </c>
      <c r="Z262" s="614"/>
    </row>
    <row r="263" spans="13:26" x14ac:dyDescent="0.2">
      <c r="M263" s="614"/>
      <c r="N263" s="748">
        <f t="shared" si="26"/>
        <v>205</v>
      </c>
      <c r="O263" s="730">
        <f t="shared" si="23"/>
        <v>5788821.5228068857</v>
      </c>
      <c r="P263" s="730">
        <f t="shared" si="27"/>
        <v>23023.615056911553</v>
      </c>
      <c r="Q263" s="730">
        <f t="shared" si="24"/>
        <v>11541.999839368182</v>
      </c>
      <c r="R263" s="730">
        <f t="shared" si="25"/>
        <v>5823387.1377031654</v>
      </c>
      <c r="Z263" s="614"/>
    </row>
    <row r="264" spans="13:26" x14ac:dyDescent="0.2">
      <c r="M264" s="614"/>
      <c r="N264" s="748">
        <f t="shared" si="26"/>
        <v>206</v>
      </c>
      <c r="O264" s="730">
        <f t="shared" si="23"/>
        <v>5823387.1377031654</v>
      </c>
      <c r="P264" s="730">
        <f t="shared" si="27"/>
        <v>23023.615056911553</v>
      </c>
      <c r="Q264" s="730">
        <f t="shared" si="24"/>
        <v>11610.918240118439</v>
      </c>
      <c r="R264" s="730">
        <f t="shared" si="25"/>
        <v>5858021.6710001957</v>
      </c>
      <c r="Z264" s="614"/>
    </row>
    <row r="265" spans="13:26" x14ac:dyDescent="0.2">
      <c r="M265" s="614"/>
      <c r="N265" s="748">
        <f t="shared" si="26"/>
        <v>207</v>
      </c>
      <c r="O265" s="730">
        <f t="shared" si="23"/>
        <v>5858021.6710001957</v>
      </c>
      <c r="P265" s="730">
        <f t="shared" si="27"/>
        <v>23023.615056911553</v>
      </c>
      <c r="Q265" s="730">
        <f t="shared" si="24"/>
        <v>11679.974053322554</v>
      </c>
      <c r="R265" s="730">
        <f t="shared" si="25"/>
        <v>5892725.2601104295</v>
      </c>
      <c r="Z265" s="614"/>
    </row>
    <row r="266" spans="13:26" x14ac:dyDescent="0.2">
      <c r="M266" s="614"/>
      <c r="N266" s="748">
        <f t="shared" si="26"/>
        <v>208</v>
      </c>
      <c r="O266" s="730">
        <f t="shared" si="23"/>
        <v>5892725.2601104295</v>
      </c>
      <c r="P266" s="730">
        <f t="shared" si="27"/>
        <v>23023.615056911553</v>
      </c>
      <c r="Q266" s="730">
        <f t="shared" si="24"/>
        <v>11749.167552959352</v>
      </c>
      <c r="R266" s="730">
        <f t="shared" si="25"/>
        <v>5927498.0427203001</v>
      </c>
      <c r="Z266" s="614"/>
    </row>
    <row r="267" spans="13:26" x14ac:dyDescent="0.2">
      <c r="M267" s="614"/>
      <c r="N267" s="748">
        <f t="shared" si="26"/>
        <v>209</v>
      </c>
      <c r="O267" s="730">
        <f t="shared" si="23"/>
        <v>5927498.0427203001</v>
      </c>
      <c r="P267" s="730">
        <f t="shared" si="27"/>
        <v>23023.615056911553</v>
      </c>
      <c r="Q267" s="730">
        <f t="shared" si="24"/>
        <v>11818.499013553926</v>
      </c>
      <c r="R267" s="730">
        <f t="shared" si="25"/>
        <v>5962340.1567907659</v>
      </c>
      <c r="Z267" s="614"/>
    </row>
    <row r="268" spans="13:26" x14ac:dyDescent="0.2">
      <c r="M268" s="614"/>
      <c r="N268" s="748">
        <f t="shared" si="26"/>
        <v>210</v>
      </c>
      <c r="O268" s="730">
        <f t="shared" si="23"/>
        <v>5962340.1567907659</v>
      </c>
      <c r="P268" s="730">
        <f t="shared" si="27"/>
        <v>23023.615056911553</v>
      </c>
      <c r="Q268" s="730">
        <f t="shared" si="24"/>
        <v>11887.968710178737</v>
      </c>
      <c r="R268" s="730">
        <f t="shared" si="25"/>
        <v>5997251.7405578559</v>
      </c>
      <c r="Z268" s="614"/>
    </row>
    <row r="269" spans="13:26" x14ac:dyDescent="0.2">
      <c r="M269" s="614"/>
      <c r="N269" s="748">
        <f t="shared" si="26"/>
        <v>211</v>
      </c>
      <c r="O269" s="730">
        <f t="shared" si="23"/>
        <v>5997251.7405578559</v>
      </c>
      <c r="P269" s="730">
        <f t="shared" si="27"/>
        <v>23023.615056911553</v>
      </c>
      <c r="Q269" s="730">
        <f t="shared" si="24"/>
        <v>11957.576918454686</v>
      </c>
      <c r="R269" s="730">
        <f t="shared" si="25"/>
        <v>6032232.9325332223</v>
      </c>
      <c r="Z269" s="614"/>
    </row>
    <row r="270" spans="13:26" x14ac:dyDescent="0.2">
      <c r="M270" s="614"/>
      <c r="N270" s="748">
        <f t="shared" si="26"/>
        <v>212</v>
      </c>
      <c r="O270" s="730">
        <f t="shared" si="23"/>
        <v>6032232.9325332223</v>
      </c>
      <c r="P270" s="730">
        <f t="shared" si="27"/>
        <v>23023.615056911553</v>
      </c>
      <c r="Q270" s="730">
        <f t="shared" si="24"/>
        <v>12027.323914552229</v>
      </c>
      <c r="R270" s="730">
        <f t="shared" si="25"/>
        <v>6067283.8715046858</v>
      </c>
      <c r="Z270" s="614"/>
    </row>
    <row r="271" spans="13:26" x14ac:dyDescent="0.2">
      <c r="M271" s="614"/>
      <c r="N271" s="748">
        <f t="shared" si="26"/>
        <v>213</v>
      </c>
      <c r="O271" s="730">
        <f t="shared" si="23"/>
        <v>6067283.8715046858</v>
      </c>
      <c r="P271" s="730">
        <f t="shared" si="27"/>
        <v>23023.615056911553</v>
      </c>
      <c r="Q271" s="730">
        <f t="shared" si="24"/>
        <v>12097.209975192456</v>
      </c>
      <c r="R271" s="730">
        <f t="shared" si="25"/>
        <v>6102404.6965367896</v>
      </c>
      <c r="Z271" s="614"/>
    </row>
    <row r="272" spans="13:26" x14ac:dyDescent="0.2">
      <c r="M272" s="614"/>
      <c r="N272" s="748">
        <f t="shared" si="26"/>
        <v>214</v>
      </c>
      <c r="O272" s="730">
        <f t="shared" si="23"/>
        <v>6102404.6965367896</v>
      </c>
      <c r="P272" s="730">
        <f t="shared" si="27"/>
        <v>23023.615056911553</v>
      </c>
      <c r="Q272" s="730">
        <f t="shared" si="24"/>
        <v>12167.2353776482</v>
      </c>
      <c r="R272" s="730">
        <f t="shared" si="25"/>
        <v>6137595.546971349</v>
      </c>
      <c r="Z272" s="614"/>
    </row>
    <row r="273" spans="13:26" x14ac:dyDescent="0.2">
      <c r="M273" s="614"/>
      <c r="N273" s="748">
        <f t="shared" si="26"/>
        <v>215</v>
      </c>
      <c r="O273" s="730">
        <f t="shared" si="23"/>
        <v>6137595.546971349</v>
      </c>
      <c r="P273" s="730">
        <f t="shared" si="27"/>
        <v>23023.615056911553</v>
      </c>
      <c r="Q273" s="730">
        <f t="shared" si="24"/>
        <v>12237.400399745127</v>
      </c>
      <c r="R273" s="730">
        <f t="shared" si="25"/>
        <v>6172856.562428006</v>
      </c>
      <c r="Z273" s="614"/>
    </row>
    <row r="274" spans="13:26" x14ac:dyDescent="0.2">
      <c r="M274" s="614"/>
      <c r="N274" s="748">
        <f t="shared" si="26"/>
        <v>216</v>
      </c>
      <c r="O274" s="730">
        <f t="shared" si="23"/>
        <v>6172856.562428006</v>
      </c>
      <c r="P274" s="730">
        <f t="shared" si="27"/>
        <v>23023.615056911553</v>
      </c>
      <c r="Q274" s="730">
        <f t="shared" si="24"/>
        <v>12307.705319862849</v>
      </c>
      <c r="R274" s="730">
        <f t="shared" si="25"/>
        <v>6208187.8828047803</v>
      </c>
      <c r="Z274" s="614"/>
    </row>
    <row r="275" spans="13:26" x14ac:dyDescent="0.2">
      <c r="M275" s="614"/>
      <c r="N275" s="748">
        <f t="shared" si="26"/>
        <v>217</v>
      </c>
      <c r="O275" s="730">
        <f t="shared" si="23"/>
        <v>6208187.8828047803</v>
      </c>
      <c r="P275" s="730">
        <f t="shared" si="27"/>
        <v>23023.615056911553</v>
      </c>
      <c r="Q275" s="730">
        <f t="shared" si="24"/>
        <v>12378.150416936021</v>
      </c>
      <c r="R275" s="730">
        <f t="shared" si="25"/>
        <v>6243589.6482786275</v>
      </c>
      <c r="Z275" s="614"/>
    </row>
    <row r="276" spans="13:26" x14ac:dyDescent="0.2">
      <c r="M276" s="614"/>
      <c r="N276" s="748">
        <f t="shared" si="26"/>
        <v>218</v>
      </c>
      <c r="O276" s="730">
        <f t="shared" si="23"/>
        <v>6243589.6482786275</v>
      </c>
      <c r="P276" s="730">
        <f t="shared" si="27"/>
        <v>23023.615056911553</v>
      </c>
      <c r="Q276" s="730">
        <f t="shared" si="24"/>
        <v>12448.735970455447</v>
      </c>
      <c r="R276" s="730">
        <f t="shared" si="25"/>
        <v>6279061.9993059942</v>
      </c>
      <c r="Z276" s="614"/>
    </row>
    <row r="277" spans="13:26" x14ac:dyDescent="0.2">
      <c r="M277" s="614"/>
      <c r="N277" s="748">
        <f t="shared" si="26"/>
        <v>219</v>
      </c>
      <c r="O277" s="730">
        <f t="shared" si="23"/>
        <v>6279061.9993059942</v>
      </c>
      <c r="P277" s="730">
        <f t="shared" si="27"/>
        <v>23023.615056911553</v>
      </c>
      <c r="Q277" s="730">
        <f t="shared" si="24"/>
        <v>12519.462260469198</v>
      </c>
      <c r="R277" s="730">
        <f t="shared" si="25"/>
        <v>6314605.0766233746</v>
      </c>
      <c r="Z277" s="614"/>
    </row>
    <row r="278" spans="13:26" x14ac:dyDescent="0.2">
      <c r="M278" s="614"/>
      <c r="N278" s="748">
        <f t="shared" si="26"/>
        <v>220</v>
      </c>
      <c r="O278" s="730">
        <f t="shared" si="23"/>
        <v>6314605.0766233746</v>
      </c>
      <c r="P278" s="730">
        <f t="shared" si="27"/>
        <v>23023.615056911553</v>
      </c>
      <c r="Q278" s="730">
        <f t="shared" si="24"/>
        <v>12590.329567583711</v>
      </c>
      <c r="R278" s="730">
        <f t="shared" si="25"/>
        <v>6350219.0212478694</v>
      </c>
      <c r="Z278" s="614"/>
    </row>
    <row r="279" spans="13:26" x14ac:dyDescent="0.2">
      <c r="M279" s="614"/>
      <c r="N279" s="748">
        <f t="shared" si="26"/>
        <v>221</v>
      </c>
      <c r="O279" s="730">
        <f t="shared" si="23"/>
        <v>6350219.0212478694</v>
      </c>
      <c r="P279" s="730">
        <f t="shared" si="27"/>
        <v>23023.615056911553</v>
      </c>
      <c r="Q279" s="730">
        <f t="shared" si="24"/>
        <v>12661.33817296491</v>
      </c>
      <c r="R279" s="730">
        <f t="shared" si="25"/>
        <v>6385903.9744777456</v>
      </c>
      <c r="Z279" s="614"/>
    </row>
    <row r="280" spans="13:26" x14ac:dyDescent="0.2">
      <c r="M280" s="614"/>
      <c r="N280" s="748">
        <f t="shared" si="26"/>
        <v>222</v>
      </c>
      <c r="O280" s="730">
        <f t="shared" si="23"/>
        <v>6385903.9744777456</v>
      </c>
      <c r="P280" s="730">
        <f t="shared" si="27"/>
        <v>23023.615056911553</v>
      </c>
      <c r="Q280" s="730">
        <f t="shared" si="24"/>
        <v>12732.48835833932</v>
      </c>
      <c r="R280" s="730">
        <f t="shared" si="25"/>
        <v>6421660.0778929964</v>
      </c>
      <c r="Z280" s="614"/>
    </row>
    <row r="281" spans="13:26" x14ac:dyDescent="0.2">
      <c r="M281" s="614"/>
      <c r="N281" s="748">
        <f t="shared" si="26"/>
        <v>223</v>
      </c>
      <c r="O281" s="730">
        <f t="shared" si="23"/>
        <v>6421660.0778929964</v>
      </c>
      <c r="P281" s="730">
        <f t="shared" si="27"/>
        <v>23023.615056911553</v>
      </c>
      <c r="Q281" s="730">
        <f t="shared" si="24"/>
        <v>12803.780405995189</v>
      </c>
      <c r="R281" s="730">
        <f t="shared" si="25"/>
        <v>6457487.4733559033</v>
      </c>
      <c r="Z281" s="614"/>
    </row>
    <row r="282" spans="13:26" x14ac:dyDescent="0.2">
      <c r="M282" s="614"/>
      <c r="N282" s="748">
        <f t="shared" si="26"/>
        <v>224</v>
      </c>
      <c r="O282" s="730">
        <f t="shared" si="23"/>
        <v>6457487.4733559033</v>
      </c>
      <c r="P282" s="730">
        <f t="shared" si="27"/>
        <v>23023.615056911553</v>
      </c>
      <c r="Q282" s="730">
        <f t="shared" si="24"/>
        <v>12875.214598783592</v>
      </c>
      <c r="R282" s="730">
        <f t="shared" si="25"/>
        <v>6493386.3030115981</v>
      </c>
      <c r="Z282" s="614"/>
    </row>
    <row r="283" spans="13:26" x14ac:dyDescent="0.2">
      <c r="M283" s="614"/>
      <c r="N283" s="748">
        <f t="shared" si="26"/>
        <v>225</v>
      </c>
      <c r="O283" s="730">
        <f t="shared" si="23"/>
        <v>6493386.3030115981</v>
      </c>
      <c r="P283" s="730">
        <f t="shared" si="27"/>
        <v>23023.615056911553</v>
      </c>
      <c r="Q283" s="730">
        <f t="shared" si="24"/>
        <v>12946.791220119574</v>
      </c>
      <c r="R283" s="730">
        <f t="shared" si="25"/>
        <v>6529356.7092886288</v>
      </c>
      <c r="Z283" s="614"/>
    </row>
    <row r="284" spans="13:26" x14ac:dyDescent="0.2">
      <c r="M284" s="614"/>
      <c r="N284" s="748">
        <f t="shared" si="26"/>
        <v>226</v>
      </c>
      <c r="O284" s="730">
        <f t="shared" si="23"/>
        <v>6529356.7092886288</v>
      </c>
      <c r="P284" s="730">
        <f t="shared" si="27"/>
        <v>23023.615056911553</v>
      </c>
      <c r="Q284" s="730">
        <f t="shared" si="24"/>
        <v>13018.510553983264</v>
      </c>
      <c r="R284" s="730">
        <f t="shared" si="25"/>
        <v>6565398.8348995233</v>
      </c>
      <c r="Z284" s="614"/>
    </row>
    <row r="285" spans="13:26" x14ac:dyDescent="0.2">
      <c r="M285" s="614"/>
      <c r="N285" s="748">
        <f t="shared" si="26"/>
        <v>227</v>
      </c>
      <c r="O285" s="730">
        <f t="shared" si="23"/>
        <v>6565398.8348995233</v>
      </c>
      <c r="P285" s="730">
        <f t="shared" si="27"/>
        <v>23023.615056911553</v>
      </c>
      <c r="Q285" s="730">
        <f t="shared" si="24"/>
        <v>13090.372884920998</v>
      </c>
      <c r="R285" s="730">
        <f t="shared" si="25"/>
        <v>6601512.8228413556</v>
      </c>
      <c r="Z285" s="614"/>
    </row>
    <row r="286" spans="13:26" x14ac:dyDescent="0.2">
      <c r="M286" s="614"/>
      <c r="N286" s="748">
        <f t="shared" si="26"/>
        <v>228</v>
      </c>
      <c r="O286" s="730">
        <f t="shared" si="23"/>
        <v>6601512.8228413556</v>
      </c>
      <c r="P286" s="730">
        <f t="shared" si="27"/>
        <v>23023.615056911553</v>
      </c>
      <c r="Q286" s="730">
        <f t="shared" si="24"/>
        <v>13162.378498046461</v>
      </c>
      <c r="R286" s="730">
        <f t="shared" si="25"/>
        <v>6637698.8163963137</v>
      </c>
      <c r="Z286" s="614"/>
    </row>
    <row r="287" spans="13:26" x14ac:dyDescent="0.2">
      <c r="M287" s="614"/>
      <c r="N287" s="748">
        <f t="shared" si="26"/>
        <v>229</v>
      </c>
      <c r="O287" s="730">
        <f t="shared" si="23"/>
        <v>6637698.8163963137</v>
      </c>
      <c r="P287" s="730">
        <f t="shared" si="27"/>
        <v>23023.615056911553</v>
      </c>
      <c r="Q287" s="730">
        <f t="shared" si="24"/>
        <v>13234.527679041797</v>
      </c>
      <c r="R287" s="730">
        <f t="shared" si="25"/>
        <v>6673956.9591322672</v>
      </c>
      <c r="Z287" s="614"/>
    </row>
    <row r="288" spans="13:26" x14ac:dyDescent="0.2">
      <c r="M288" s="614"/>
      <c r="N288" s="748">
        <f t="shared" si="26"/>
        <v>230</v>
      </c>
      <c r="O288" s="730">
        <f t="shared" si="23"/>
        <v>6673956.9591322672</v>
      </c>
      <c r="P288" s="730">
        <f t="shared" si="27"/>
        <v>23023.615056911553</v>
      </c>
      <c r="Q288" s="730">
        <f t="shared" si="24"/>
        <v>13306.82071415877</v>
      </c>
      <c r="R288" s="730">
        <f t="shared" si="25"/>
        <v>6710287.3949033376</v>
      </c>
      <c r="Z288" s="614"/>
    </row>
    <row r="289" spans="13:26" x14ac:dyDescent="0.2">
      <c r="M289" s="614"/>
      <c r="N289" s="748">
        <f t="shared" si="26"/>
        <v>231</v>
      </c>
      <c r="O289" s="730">
        <f t="shared" si="23"/>
        <v>6710287.3949033376</v>
      </c>
      <c r="P289" s="730">
        <f t="shared" si="27"/>
        <v>23023.615056911553</v>
      </c>
      <c r="Q289" s="730">
        <f t="shared" si="24"/>
        <v>13379.257890219875</v>
      </c>
      <c r="R289" s="730">
        <f t="shared" si="25"/>
        <v>6746690.2678504689</v>
      </c>
      <c r="Z289" s="614"/>
    </row>
    <row r="290" spans="13:26" x14ac:dyDescent="0.2">
      <c r="M290" s="614"/>
      <c r="N290" s="748">
        <f t="shared" si="26"/>
        <v>232</v>
      </c>
      <c r="O290" s="730">
        <f t="shared" si="23"/>
        <v>6746690.2678504689</v>
      </c>
      <c r="P290" s="730">
        <f t="shared" si="27"/>
        <v>23023.615056911553</v>
      </c>
      <c r="Q290" s="730">
        <f t="shared" si="24"/>
        <v>13451.839494619488</v>
      </c>
      <c r="R290" s="730">
        <f t="shared" si="25"/>
        <v>6783165.7224019999</v>
      </c>
      <c r="Z290" s="614"/>
    </row>
    <row r="291" spans="13:26" x14ac:dyDescent="0.2">
      <c r="M291" s="614"/>
      <c r="N291" s="748">
        <f t="shared" si="26"/>
        <v>233</v>
      </c>
      <c r="O291" s="730">
        <f t="shared" si="23"/>
        <v>6783165.7224019999</v>
      </c>
      <c r="P291" s="730">
        <f t="shared" si="27"/>
        <v>23023.615056911553</v>
      </c>
      <c r="Q291" s="730">
        <f t="shared" si="24"/>
        <v>13524.565815325004</v>
      </c>
      <c r="R291" s="730">
        <f t="shared" si="25"/>
        <v>6819713.9032742362</v>
      </c>
      <c r="Z291" s="614"/>
    </row>
    <row r="292" spans="13:26" x14ac:dyDescent="0.2">
      <c r="M292" s="614"/>
      <c r="N292" s="748">
        <f t="shared" si="26"/>
        <v>234</v>
      </c>
      <c r="O292" s="730">
        <f t="shared" si="23"/>
        <v>6819713.9032742362</v>
      </c>
      <c r="P292" s="730">
        <f t="shared" si="27"/>
        <v>23023.615056911553</v>
      </c>
      <c r="Q292" s="730">
        <f t="shared" si="24"/>
        <v>13597.437140877983</v>
      </c>
      <c r="R292" s="730">
        <f t="shared" si="25"/>
        <v>6856334.955472026</v>
      </c>
      <c r="Z292" s="614"/>
    </row>
    <row r="293" spans="13:26" x14ac:dyDescent="0.2">
      <c r="M293" s="614"/>
      <c r="N293" s="748">
        <f t="shared" si="26"/>
        <v>235</v>
      </c>
      <c r="O293" s="730">
        <f t="shared" si="23"/>
        <v>6856334.955472026</v>
      </c>
      <c r="P293" s="730">
        <f t="shared" si="27"/>
        <v>23023.615056911553</v>
      </c>
      <c r="Q293" s="730">
        <f t="shared" si="24"/>
        <v>13670.453760395289</v>
      </c>
      <c r="R293" s="730">
        <f t="shared" si="25"/>
        <v>6893029.0242893323</v>
      </c>
      <c r="Z293" s="614"/>
    </row>
    <row r="294" spans="13:26" x14ac:dyDescent="0.2">
      <c r="M294" s="614"/>
      <c r="N294" s="748">
        <f t="shared" si="26"/>
        <v>236</v>
      </c>
      <c r="O294" s="730">
        <f t="shared" si="23"/>
        <v>6893029.0242893323</v>
      </c>
      <c r="P294" s="730">
        <f t="shared" si="27"/>
        <v>23023.615056911553</v>
      </c>
      <c r="Q294" s="730">
        <f t="shared" si="24"/>
        <v>13743.615963570237</v>
      </c>
      <c r="R294" s="730">
        <f t="shared" si="25"/>
        <v>6929796.2553098137</v>
      </c>
      <c r="Z294" s="614"/>
    </row>
    <row r="295" spans="13:26" x14ac:dyDescent="0.2">
      <c r="M295" s="614"/>
      <c r="N295" s="748">
        <f t="shared" si="26"/>
        <v>237</v>
      </c>
      <c r="O295" s="730">
        <f t="shared" si="23"/>
        <v>6929796.2553098137</v>
      </c>
      <c r="P295" s="730">
        <f t="shared" si="27"/>
        <v>23023.615056911553</v>
      </c>
      <c r="Q295" s="730">
        <f t="shared" si="24"/>
        <v>13816.924040673752</v>
      </c>
      <c r="R295" s="730">
        <f t="shared" si="25"/>
        <v>6966636.7944073984</v>
      </c>
      <c r="Z295" s="614"/>
    </row>
    <row r="296" spans="13:26" x14ac:dyDescent="0.2">
      <c r="M296" s="614"/>
      <c r="N296" s="748">
        <f t="shared" si="26"/>
        <v>238</v>
      </c>
      <c r="O296" s="730">
        <f t="shared" si="23"/>
        <v>6966636.7944073984</v>
      </c>
      <c r="P296" s="730">
        <f t="shared" si="27"/>
        <v>23023.615056911553</v>
      </c>
      <c r="Q296" s="730">
        <f t="shared" si="24"/>
        <v>13890.378282555506</v>
      </c>
      <c r="R296" s="730">
        <f t="shared" si="25"/>
        <v>7003550.7877468653</v>
      </c>
      <c r="Z296" s="614"/>
    </row>
    <row r="297" spans="13:26" x14ac:dyDescent="0.2">
      <c r="M297" s="614"/>
      <c r="N297" s="748">
        <f t="shared" si="26"/>
        <v>239</v>
      </c>
      <c r="O297" s="730">
        <f t="shared" si="23"/>
        <v>7003550.7877468653</v>
      </c>
      <c r="P297" s="730">
        <f t="shared" si="27"/>
        <v>23023.615056911553</v>
      </c>
      <c r="Q297" s="730">
        <f t="shared" si="24"/>
        <v>13963.978980645084</v>
      </c>
      <c r="R297" s="730">
        <f t="shared" si="25"/>
        <v>7040538.3817844223</v>
      </c>
      <c r="Z297" s="614"/>
    </row>
    <row r="298" spans="13:26" x14ac:dyDescent="0.2">
      <c r="M298" s="614"/>
      <c r="N298" s="748">
        <f t="shared" si="26"/>
        <v>240</v>
      </c>
      <c r="O298" s="730">
        <f t="shared" si="23"/>
        <v>7040538.3817844223</v>
      </c>
      <c r="P298" s="730">
        <f t="shared" si="27"/>
        <v>23023.615056911553</v>
      </c>
      <c r="Q298" s="730">
        <f t="shared" si="24"/>
        <v>14037.726426953137</v>
      </c>
      <c r="R298" s="730">
        <f t="shared" si="25"/>
        <v>7077599.7232682873</v>
      </c>
      <c r="Z298" s="614"/>
    </row>
    <row r="299" spans="13:26" x14ac:dyDescent="0.2">
      <c r="M299" s="614"/>
      <c r="N299" s="748">
        <f t="shared" si="26"/>
        <v>241</v>
      </c>
      <c r="O299" s="730">
        <f t="shared" si="23"/>
        <v>7077599.7232682873</v>
      </c>
      <c r="P299" s="730">
        <f t="shared" si="27"/>
        <v>23023.615056911553</v>
      </c>
      <c r="Q299" s="730">
        <f t="shared" si="24"/>
        <v>14111.620914072533</v>
      </c>
      <c r="R299" s="730">
        <f t="shared" si="25"/>
        <v>7114734.9592392715</v>
      </c>
      <c r="Z299" s="614"/>
    </row>
    <row r="300" spans="13:26" x14ac:dyDescent="0.2">
      <c r="M300" s="614"/>
      <c r="N300" s="748">
        <f t="shared" si="26"/>
        <v>242</v>
      </c>
      <c r="O300" s="730">
        <f t="shared" si="23"/>
        <v>7114734.9592392715</v>
      </c>
      <c r="P300" s="730">
        <f t="shared" si="27"/>
        <v>23023.615056911553</v>
      </c>
      <c r="Q300" s="730">
        <f t="shared" si="24"/>
        <v>14185.662735179531</v>
      </c>
      <c r="R300" s="730">
        <f t="shared" si="25"/>
        <v>7151944.237031362</v>
      </c>
      <c r="Z300" s="614"/>
    </row>
    <row r="301" spans="13:26" x14ac:dyDescent="0.2">
      <c r="M301" s="614"/>
      <c r="N301" s="748">
        <f t="shared" si="26"/>
        <v>243</v>
      </c>
      <c r="O301" s="730">
        <f t="shared" si="23"/>
        <v>7151944.237031362</v>
      </c>
      <c r="P301" s="730">
        <f t="shared" si="27"/>
        <v>23023.615056911553</v>
      </c>
      <c r="Q301" s="730">
        <f t="shared" si="24"/>
        <v>14259.852184034929</v>
      </c>
      <c r="R301" s="730">
        <f t="shared" si="25"/>
        <v>7189227.7042723084</v>
      </c>
      <c r="Z301" s="614"/>
    </row>
    <row r="302" spans="13:26" x14ac:dyDescent="0.2">
      <c r="M302" s="614"/>
      <c r="N302" s="748">
        <f t="shared" si="26"/>
        <v>244</v>
      </c>
      <c r="O302" s="730">
        <f t="shared" si="23"/>
        <v>7189227.7042723084</v>
      </c>
      <c r="P302" s="730">
        <f t="shared" si="27"/>
        <v>23023.615056911553</v>
      </c>
      <c r="Q302" s="730">
        <f t="shared" si="24"/>
        <v>14334.189554985249</v>
      </c>
      <c r="R302" s="730">
        <f t="shared" si="25"/>
        <v>7226585.5088842055</v>
      </c>
      <c r="Z302" s="614"/>
    </row>
    <row r="303" spans="13:26" x14ac:dyDescent="0.2">
      <c r="M303" s="614"/>
      <c r="N303" s="748">
        <f t="shared" si="26"/>
        <v>245</v>
      </c>
      <c r="O303" s="730">
        <f t="shared" si="23"/>
        <v>7226585.5088842055</v>
      </c>
      <c r="P303" s="730">
        <f t="shared" si="27"/>
        <v>23023.615056911553</v>
      </c>
      <c r="Q303" s="730">
        <f t="shared" si="24"/>
        <v>14408.675142963886</v>
      </c>
      <c r="R303" s="730">
        <f t="shared" si="25"/>
        <v>7264017.7990840813</v>
      </c>
      <c r="Z303" s="614"/>
    </row>
    <row r="304" spans="13:26" x14ac:dyDescent="0.2">
      <c r="M304" s="614"/>
      <c r="N304" s="748">
        <f t="shared" si="26"/>
        <v>246</v>
      </c>
      <c r="O304" s="730">
        <f t="shared" si="23"/>
        <v>7264017.7990840813</v>
      </c>
      <c r="P304" s="730">
        <f t="shared" si="27"/>
        <v>23023.615056911553</v>
      </c>
      <c r="Q304" s="730">
        <f t="shared" si="24"/>
        <v>14483.309243492289</v>
      </c>
      <c r="R304" s="730">
        <f t="shared" si="25"/>
        <v>7301524.7233844846</v>
      </c>
      <c r="Z304" s="614"/>
    </row>
    <row r="305" spans="13:26" x14ac:dyDescent="0.2">
      <c r="M305" s="614"/>
      <c r="N305" s="748">
        <f t="shared" si="26"/>
        <v>247</v>
      </c>
      <c r="O305" s="730">
        <f t="shared" si="23"/>
        <v>7301524.7233844846</v>
      </c>
      <c r="P305" s="730">
        <f t="shared" si="27"/>
        <v>23023.615056911553</v>
      </c>
      <c r="Q305" s="730">
        <f t="shared" si="24"/>
        <v>14558.092152681125</v>
      </c>
      <c r="R305" s="730">
        <f t="shared" si="25"/>
        <v>7339106.4305940773</v>
      </c>
      <c r="Z305" s="614"/>
    </row>
    <row r="306" spans="13:26" x14ac:dyDescent="0.2">
      <c r="M306" s="614"/>
      <c r="N306" s="748">
        <f t="shared" si="26"/>
        <v>248</v>
      </c>
      <c r="O306" s="730">
        <f t="shared" si="23"/>
        <v>7339106.4305940773</v>
      </c>
      <c r="P306" s="730">
        <f t="shared" si="27"/>
        <v>23023.615056911553</v>
      </c>
      <c r="Q306" s="730">
        <f t="shared" si="24"/>
        <v>14633.024167231468</v>
      </c>
      <c r="R306" s="730">
        <f t="shared" si="25"/>
        <v>7376763.0698182201</v>
      </c>
      <c r="Z306" s="614"/>
    </row>
    <row r="307" spans="13:26" x14ac:dyDescent="0.2">
      <c r="M307" s="614"/>
      <c r="N307" s="748">
        <f t="shared" si="26"/>
        <v>249</v>
      </c>
      <c r="O307" s="730">
        <f t="shared" si="23"/>
        <v>7376763.0698182201</v>
      </c>
      <c r="P307" s="730">
        <f t="shared" si="27"/>
        <v>23023.615056911553</v>
      </c>
      <c r="Q307" s="730">
        <f t="shared" si="24"/>
        <v>14708.10558443596</v>
      </c>
      <c r="R307" s="730">
        <f t="shared" si="25"/>
        <v>7414494.7904595677</v>
      </c>
      <c r="Z307" s="614"/>
    </row>
    <row r="308" spans="13:26" x14ac:dyDescent="0.2">
      <c r="M308" s="614"/>
      <c r="N308" s="748">
        <f t="shared" si="26"/>
        <v>250</v>
      </c>
      <c r="O308" s="730">
        <f t="shared" si="23"/>
        <v>7414494.7904595677</v>
      </c>
      <c r="P308" s="730">
        <f t="shared" si="27"/>
        <v>23023.615056911553</v>
      </c>
      <c r="Q308" s="730">
        <f t="shared" si="24"/>
        <v>14783.33670218</v>
      </c>
      <c r="R308" s="730">
        <f t="shared" si="25"/>
        <v>7452301.7422186593</v>
      </c>
      <c r="Z308" s="614"/>
    </row>
    <row r="309" spans="13:26" x14ac:dyDescent="0.2">
      <c r="M309" s="614"/>
      <c r="N309" s="748">
        <f t="shared" si="26"/>
        <v>251</v>
      </c>
      <c r="O309" s="730">
        <f t="shared" si="23"/>
        <v>7452301.7422186593</v>
      </c>
      <c r="P309" s="730">
        <f t="shared" si="27"/>
        <v>23023.615056911553</v>
      </c>
      <c r="Q309" s="730">
        <f t="shared" si="24"/>
        <v>14858.717818942923</v>
      </c>
      <c r="R309" s="730">
        <f t="shared" si="25"/>
        <v>7490184.0750945136</v>
      </c>
      <c r="Z309" s="614"/>
    </row>
    <row r="310" spans="13:26" x14ac:dyDescent="0.2">
      <c r="M310" s="614"/>
      <c r="N310" s="748">
        <f t="shared" si="26"/>
        <v>252</v>
      </c>
      <c r="O310" s="730">
        <f t="shared" si="23"/>
        <v>7490184.0750945136</v>
      </c>
      <c r="P310" s="730">
        <f t="shared" si="27"/>
        <v>23023.615056911553</v>
      </c>
      <c r="Q310" s="730">
        <f t="shared" si="24"/>
        <v>14934.24923379919</v>
      </c>
      <c r="R310" s="730">
        <f t="shared" si="25"/>
        <v>7528141.9393852241</v>
      </c>
      <c r="Z310" s="614"/>
    </row>
    <row r="311" spans="13:26" x14ac:dyDescent="0.2">
      <c r="M311" s="614"/>
      <c r="N311" s="748">
        <f t="shared" si="26"/>
        <v>253</v>
      </c>
      <c r="O311" s="730">
        <f t="shared" si="23"/>
        <v>7528141.9393852241</v>
      </c>
      <c r="P311" s="730">
        <f t="shared" si="27"/>
        <v>23023.615056911553</v>
      </c>
      <c r="Q311" s="730">
        <f t="shared" si="24"/>
        <v>15009.931246419559</v>
      </c>
      <c r="R311" s="730">
        <f t="shared" si="25"/>
        <v>7566175.4856885551</v>
      </c>
      <c r="Z311" s="614"/>
    </row>
    <row r="312" spans="13:26" x14ac:dyDescent="0.2">
      <c r="M312" s="614"/>
      <c r="N312" s="748">
        <f t="shared" si="26"/>
        <v>254</v>
      </c>
      <c r="O312" s="730">
        <f t="shared" si="23"/>
        <v>7566175.4856885551</v>
      </c>
      <c r="P312" s="730">
        <f t="shared" si="27"/>
        <v>23023.615056911553</v>
      </c>
      <c r="Q312" s="730">
        <f t="shared" si="24"/>
        <v>15085.764157072295</v>
      </c>
      <c r="R312" s="730">
        <f t="shared" si="25"/>
        <v>7604284.8649025392</v>
      </c>
      <c r="Z312" s="614"/>
    </row>
    <row r="313" spans="13:26" x14ac:dyDescent="0.2">
      <c r="M313" s="614"/>
      <c r="N313" s="748">
        <f t="shared" si="26"/>
        <v>255</v>
      </c>
      <c r="O313" s="730">
        <f t="shared" si="23"/>
        <v>7604284.8649025392</v>
      </c>
      <c r="P313" s="730">
        <f t="shared" si="27"/>
        <v>23023.615056911553</v>
      </c>
      <c r="Q313" s="730">
        <f t="shared" si="24"/>
        <v>15161.748266624345</v>
      </c>
      <c r="R313" s="730">
        <f t="shared" si="25"/>
        <v>7642470.2282260749</v>
      </c>
      <c r="Z313" s="614"/>
    </row>
    <row r="314" spans="13:26" x14ac:dyDescent="0.2">
      <c r="M314" s="614"/>
      <c r="N314" s="748">
        <f t="shared" si="26"/>
        <v>256</v>
      </c>
      <c r="O314" s="730">
        <f t="shared" si="23"/>
        <v>7642470.2282260749</v>
      </c>
      <c r="P314" s="730">
        <f t="shared" si="27"/>
        <v>23023.615056911553</v>
      </c>
      <c r="Q314" s="730">
        <f t="shared" si="24"/>
        <v>15237.883876542539</v>
      </c>
      <c r="R314" s="730">
        <f t="shared" si="25"/>
        <v>7680731.727159529</v>
      </c>
      <c r="Z314" s="614"/>
    </row>
    <row r="315" spans="13:26" x14ac:dyDescent="0.2">
      <c r="M315" s="614"/>
      <c r="N315" s="748">
        <f t="shared" si="26"/>
        <v>257</v>
      </c>
      <c r="O315" s="730">
        <f t="shared" si="23"/>
        <v>7680731.727159529</v>
      </c>
      <c r="P315" s="730">
        <f t="shared" si="27"/>
        <v>23023.615056911553</v>
      </c>
      <c r="Q315" s="730">
        <f t="shared" si="24"/>
        <v>15314.171288894782</v>
      </c>
      <c r="R315" s="730">
        <f t="shared" si="25"/>
        <v>7719069.513505335</v>
      </c>
      <c r="Z315" s="614"/>
    </row>
    <row r="316" spans="13:26" x14ac:dyDescent="0.2">
      <c r="M316" s="614"/>
      <c r="N316" s="748">
        <f t="shared" si="26"/>
        <v>258</v>
      </c>
      <c r="O316" s="730">
        <f t="shared" ref="O316:O379" si="28">R315</f>
        <v>7719069.513505335</v>
      </c>
      <c r="P316" s="730">
        <f t="shared" si="27"/>
        <v>23023.615056911553</v>
      </c>
      <c r="Q316" s="730">
        <f t="shared" ref="Q316:Q379" si="29">O316*$P$53</f>
        <v>15390.610806351258</v>
      </c>
      <c r="R316" s="730">
        <f t="shared" ref="R316:R379" si="30">O316+P316+Q316</f>
        <v>7757483.739368598</v>
      </c>
      <c r="Z316" s="614"/>
    </row>
    <row r="317" spans="13:26" x14ac:dyDescent="0.2">
      <c r="M317" s="614"/>
      <c r="N317" s="748">
        <f t="shared" ref="N317:N380" si="31">N316+1</f>
        <v>259</v>
      </c>
      <c r="O317" s="730">
        <f t="shared" si="28"/>
        <v>7757483.739368598</v>
      </c>
      <c r="P317" s="730">
        <f t="shared" ref="P317:P380" si="32">P316</f>
        <v>23023.615056911553</v>
      </c>
      <c r="Q317" s="730">
        <f t="shared" si="29"/>
        <v>15467.202732185629</v>
      </c>
      <c r="R317" s="730">
        <f t="shared" si="30"/>
        <v>7795974.5571576953</v>
      </c>
      <c r="Z317" s="614"/>
    </row>
    <row r="318" spans="13:26" x14ac:dyDescent="0.2">
      <c r="M318" s="614"/>
      <c r="N318" s="748">
        <f t="shared" si="31"/>
        <v>260</v>
      </c>
      <c r="O318" s="730">
        <f t="shared" si="28"/>
        <v>7795974.5571576953</v>
      </c>
      <c r="P318" s="730">
        <f t="shared" si="32"/>
        <v>23023.615056911553</v>
      </c>
      <c r="Q318" s="730">
        <f t="shared" si="29"/>
        <v>15543.947370276233</v>
      </c>
      <c r="R318" s="730">
        <f t="shared" si="30"/>
        <v>7834542.1195848826</v>
      </c>
      <c r="Z318" s="614"/>
    </row>
    <row r="319" spans="13:26" x14ac:dyDescent="0.2">
      <c r="M319" s="614"/>
      <c r="N319" s="748">
        <f t="shared" si="31"/>
        <v>261</v>
      </c>
      <c r="O319" s="730">
        <f t="shared" si="28"/>
        <v>7834542.1195848826</v>
      </c>
      <c r="P319" s="730">
        <f t="shared" si="32"/>
        <v>23023.615056911553</v>
      </c>
      <c r="Q319" s="730">
        <f t="shared" si="29"/>
        <v>15620.845025107294</v>
      </c>
      <c r="R319" s="730">
        <f t="shared" si="30"/>
        <v>7873186.5796669014</v>
      </c>
      <c r="Z319" s="614"/>
    </row>
    <row r="320" spans="13:26" x14ac:dyDescent="0.2">
      <c r="M320" s="614"/>
      <c r="N320" s="748">
        <f t="shared" si="31"/>
        <v>262</v>
      </c>
      <c r="O320" s="730">
        <f t="shared" si="28"/>
        <v>7873186.5796669014</v>
      </c>
      <c r="P320" s="730">
        <f t="shared" si="32"/>
        <v>23023.615056911553</v>
      </c>
      <c r="Q320" s="730">
        <f t="shared" si="29"/>
        <v>15697.896001770132</v>
      </c>
      <c r="R320" s="730">
        <f t="shared" si="30"/>
        <v>7911908.090725583</v>
      </c>
      <c r="Z320" s="614"/>
    </row>
    <row r="321" spans="13:26" x14ac:dyDescent="0.2">
      <c r="M321" s="614"/>
      <c r="N321" s="748">
        <f t="shared" si="31"/>
        <v>263</v>
      </c>
      <c r="O321" s="730">
        <f t="shared" si="28"/>
        <v>7911908.090725583</v>
      </c>
      <c r="P321" s="730">
        <f t="shared" si="32"/>
        <v>23023.615056911553</v>
      </c>
      <c r="Q321" s="730">
        <f t="shared" si="29"/>
        <v>15775.100605964371</v>
      </c>
      <c r="R321" s="730">
        <f t="shared" si="30"/>
        <v>7950706.8063884592</v>
      </c>
      <c r="Z321" s="614"/>
    </row>
    <row r="322" spans="13:26" x14ac:dyDescent="0.2">
      <c r="M322" s="614"/>
      <c r="N322" s="748">
        <f t="shared" si="31"/>
        <v>264</v>
      </c>
      <c r="O322" s="730">
        <f t="shared" si="28"/>
        <v>7950706.8063884592</v>
      </c>
      <c r="P322" s="730">
        <f t="shared" si="32"/>
        <v>23023.615056911553</v>
      </c>
      <c r="Q322" s="730">
        <f t="shared" si="29"/>
        <v>15852.459143999151</v>
      </c>
      <c r="R322" s="730">
        <f t="shared" si="30"/>
        <v>7989582.8805893697</v>
      </c>
      <c r="Z322" s="614"/>
    </row>
    <row r="323" spans="13:26" x14ac:dyDescent="0.2">
      <c r="M323" s="614"/>
      <c r="N323" s="748">
        <f t="shared" si="31"/>
        <v>265</v>
      </c>
      <c r="O323" s="730">
        <f t="shared" si="28"/>
        <v>7989582.8805893697</v>
      </c>
      <c r="P323" s="730">
        <f t="shared" si="32"/>
        <v>23023.615056911553</v>
      </c>
      <c r="Q323" s="730">
        <f t="shared" si="29"/>
        <v>15929.971922794342</v>
      </c>
      <c r="R323" s="730">
        <f t="shared" si="30"/>
        <v>8028536.4675690755</v>
      </c>
      <c r="Z323" s="614"/>
    </row>
    <row r="324" spans="13:26" x14ac:dyDescent="0.2">
      <c r="M324" s="614"/>
      <c r="N324" s="748">
        <f t="shared" si="31"/>
        <v>266</v>
      </c>
      <c r="O324" s="730">
        <f t="shared" si="28"/>
        <v>8028536.4675690755</v>
      </c>
      <c r="P324" s="730">
        <f t="shared" si="32"/>
        <v>23023.615056911553</v>
      </c>
      <c r="Q324" s="730">
        <f t="shared" si="29"/>
        <v>16007.63924988177</v>
      </c>
      <c r="R324" s="730">
        <f t="shared" si="30"/>
        <v>8067567.7218758687</v>
      </c>
      <c r="Z324" s="614"/>
    </row>
    <row r="325" spans="13:26" x14ac:dyDescent="0.2">
      <c r="M325" s="614"/>
      <c r="N325" s="748">
        <f t="shared" si="31"/>
        <v>267</v>
      </c>
      <c r="O325" s="730">
        <f t="shared" si="28"/>
        <v>8067567.7218758687</v>
      </c>
      <c r="P325" s="730">
        <f t="shared" si="32"/>
        <v>23023.615056911553</v>
      </c>
      <c r="Q325" s="730">
        <f t="shared" si="29"/>
        <v>16085.461433406423</v>
      </c>
      <c r="R325" s="730">
        <f t="shared" si="30"/>
        <v>8106676.7983661862</v>
      </c>
      <c r="Z325" s="614"/>
    </row>
    <row r="326" spans="13:26" x14ac:dyDescent="0.2">
      <c r="M326" s="614"/>
      <c r="N326" s="748">
        <f t="shared" si="31"/>
        <v>268</v>
      </c>
      <c r="O326" s="730">
        <f t="shared" si="28"/>
        <v>8106676.7983661862</v>
      </c>
      <c r="P326" s="730">
        <f t="shared" si="32"/>
        <v>23023.615056911553</v>
      </c>
      <c r="Q326" s="730">
        <f t="shared" si="29"/>
        <v>16163.438782127689</v>
      </c>
      <c r="R326" s="730">
        <f t="shared" si="30"/>
        <v>8145863.8522052253</v>
      </c>
      <c r="Z326" s="614"/>
    </row>
    <row r="327" spans="13:26" x14ac:dyDescent="0.2">
      <c r="M327" s="614"/>
      <c r="N327" s="748">
        <f t="shared" si="31"/>
        <v>269</v>
      </c>
      <c r="O327" s="730">
        <f t="shared" si="28"/>
        <v>8145863.8522052253</v>
      </c>
      <c r="P327" s="730">
        <f t="shared" si="32"/>
        <v>23023.615056911553</v>
      </c>
      <c r="Q327" s="730">
        <f t="shared" si="29"/>
        <v>16241.571605420571</v>
      </c>
      <c r="R327" s="730">
        <f t="shared" si="30"/>
        <v>8185129.0388675574</v>
      </c>
      <c r="Z327" s="614"/>
    </row>
    <row r="328" spans="13:26" x14ac:dyDescent="0.2">
      <c r="M328" s="614"/>
      <c r="N328" s="748">
        <f t="shared" si="31"/>
        <v>270</v>
      </c>
      <c r="O328" s="730">
        <f t="shared" si="28"/>
        <v>8185129.0388675574</v>
      </c>
      <c r="P328" s="730">
        <f t="shared" si="32"/>
        <v>23023.615056911553</v>
      </c>
      <c r="Q328" s="730">
        <f t="shared" si="29"/>
        <v>16319.860213276916</v>
      </c>
      <c r="R328" s="730">
        <f t="shared" si="30"/>
        <v>8224472.5141377458</v>
      </c>
      <c r="Z328" s="614"/>
    </row>
    <row r="329" spans="13:26" x14ac:dyDescent="0.2">
      <c r="M329" s="614"/>
      <c r="N329" s="748">
        <f t="shared" si="31"/>
        <v>271</v>
      </c>
      <c r="O329" s="730">
        <f t="shared" si="28"/>
        <v>8224472.5141377458</v>
      </c>
      <c r="P329" s="730">
        <f t="shared" si="32"/>
        <v>23023.615056911553</v>
      </c>
      <c r="Q329" s="730">
        <f t="shared" si="29"/>
        <v>16398.304916306646</v>
      </c>
      <c r="R329" s="730">
        <f t="shared" si="30"/>
        <v>8263894.4341109637</v>
      </c>
      <c r="Z329" s="614"/>
    </row>
    <row r="330" spans="13:26" x14ac:dyDescent="0.2">
      <c r="M330" s="614"/>
      <c r="N330" s="748">
        <f t="shared" si="31"/>
        <v>272</v>
      </c>
      <c r="O330" s="730">
        <f t="shared" si="28"/>
        <v>8263894.4341109637</v>
      </c>
      <c r="P330" s="730">
        <f t="shared" si="32"/>
        <v>23023.615056911553</v>
      </c>
      <c r="Q330" s="730">
        <f t="shared" si="29"/>
        <v>16476.906025738994</v>
      </c>
      <c r="R330" s="730">
        <f t="shared" si="30"/>
        <v>8303394.9551936146</v>
      </c>
      <c r="Z330" s="614"/>
    </row>
    <row r="331" spans="13:26" x14ac:dyDescent="0.2">
      <c r="M331" s="614"/>
      <c r="N331" s="748">
        <f t="shared" si="31"/>
        <v>273</v>
      </c>
      <c r="O331" s="730">
        <f t="shared" si="28"/>
        <v>8303394.9551936146</v>
      </c>
      <c r="P331" s="730">
        <f t="shared" si="32"/>
        <v>23023.615056911553</v>
      </c>
      <c r="Q331" s="730">
        <f t="shared" si="29"/>
        <v>16555.663853423728</v>
      </c>
      <c r="R331" s="730">
        <f t="shared" si="30"/>
        <v>8342974.2341039497</v>
      </c>
      <c r="Z331" s="614"/>
    </row>
    <row r="332" spans="13:26" x14ac:dyDescent="0.2">
      <c r="M332" s="614"/>
      <c r="N332" s="748">
        <f t="shared" si="31"/>
        <v>274</v>
      </c>
      <c r="O332" s="730">
        <f t="shared" si="28"/>
        <v>8342974.2341039497</v>
      </c>
      <c r="P332" s="730">
        <f t="shared" si="32"/>
        <v>23023.615056911553</v>
      </c>
      <c r="Q332" s="730">
        <f t="shared" si="29"/>
        <v>16634.578711832404</v>
      </c>
      <c r="R332" s="730">
        <f t="shared" si="30"/>
        <v>8382632.4278726932</v>
      </c>
      <c r="Z332" s="614"/>
    </row>
    <row r="333" spans="13:26" x14ac:dyDescent="0.2">
      <c r="M333" s="614"/>
      <c r="N333" s="748">
        <f t="shared" si="31"/>
        <v>275</v>
      </c>
      <c r="O333" s="730">
        <f t="shared" si="28"/>
        <v>8382632.4278726932</v>
      </c>
      <c r="P333" s="730">
        <f t="shared" si="32"/>
        <v>23023.615056911553</v>
      </c>
      <c r="Q333" s="730">
        <f t="shared" si="29"/>
        <v>16713.650914059592</v>
      </c>
      <c r="R333" s="730">
        <f t="shared" si="30"/>
        <v>8422369.6938436646</v>
      </c>
      <c r="Z333" s="614"/>
    </row>
    <row r="334" spans="13:26" x14ac:dyDescent="0.2">
      <c r="M334" s="614"/>
      <c r="N334" s="748">
        <f t="shared" si="31"/>
        <v>276</v>
      </c>
      <c r="O334" s="730">
        <f t="shared" si="28"/>
        <v>8422369.6938436646</v>
      </c>
      <c r="P334" s="730">
        <f t="shared" si="32"/>
        <v>23023.615056911553</v>
      </c>
      <c r="Q334" s="730">
        <f t="shared" si="29"/>
        <v>16792.880773824119</v>
      </c>
      <c r="R334" s="730">
        <f t="shared" si="30"/>
        <v>8462186.1896743998</v>
      </c>
      <c r="Z334" s="614"/>
    </row>
    <row r="335" spans="13:26" x14ac:dyDescent="0.2">
      <c r="M335" s="614"/>
      <c r="N335" s="748">
        <f t="shared" si="31"/>
        <v>277</v>
      </c>
      <c r="O335" s="730">
        <f t="shared" si="28"/>
        <v>8462186.1896743998</v>
      </c>
      <c r="P335" s="730">
        <f t="shared" si="32"/>
        <v>23023.615056911553</v>
      </c>
      <c r="Q335" s="730">
        <f t="shared" si="29"/>
        <v>16872.26860547033</v>
      </c>
      <c r="R335" s="730">
        <f t="shared" si="30"/>
        <v>8502082.0733367819</v>
      </c>
      <c r="Z335" s="614"/>
    </row>
    <row r="336" spans="13:26" x14ac:dyDescent="0.2">
      <c r="M336" s="614"/>
      <c r="N336" s="748">
        <f t="shared" si="31"/>
        <v>278</v>
      </c>
      <c r="O336" s="730">
        <f t="shared" si="28"/>
        <v>8502082.0733367819</v>
      </c>
      <c r="P336" s="730">
        <f t="shared" si="32"/>
        <v>23023.615056911553</v>
      </c>
      <c r="Q336" s="730">
        <f t="shared" si="29"/>
        <v>16951.814723969313</v>
      </c>
      <c r="R336" s="730">
        <f t="shared" si="30"/>
        <v>8542057.5031176619</v>
      </c>
      <c r="Z336" s="614"/>
    </row>
    <row r="337" spans="13:26" x14ac:dyDescent="0.2">
      <c r="M337" s="614"/>
      <c r="N337" s="748">
        <f t="shared" si="31"/>
        <v>279</v>
      </c>
      <c r="O337" s="730">
        <f t="shared" si="28"/>
        <v>8542057.5031176619</v>
      </c>
      <c r="P337" s="730">
        <f t="shared" si="32"/>
        <v>23023.615056911553</v>
      </c>
      <c r="Q337" s="730">
        <f t="shared" si="29"/>
        <v>17031.519444920163</v>
      </c>
      <c r="R337" s="730">
        <f t="shared" si="30"/>
        <v>8582112.6376194935</v>
      </c>
      <c r="Z337" s="614"/>
    </row>
    <row r="338" spans="13:26" x14ac:dyDescent="0.2">
      <c r="M338" s="614"/>
      <c r="N338" s="748">
        <f t="shared" si="31"/>
        <v>280</v>
      </c>
      <c r="O338" s="730">
        <f t="shared" si="28"/>
        <v>8582112.6376194935</v>
      </c>
      <c r="P338" s="730">
        <f t="shared" si="32"/>
        <v>23023.615056911553</v>
      </c>
      <c r="Q338" s="730">
        <f t="shared" si="29"/>
        <v>17111.383084551231</v>
      </c>
      <c r="R338" s="730">
        <f t="shared" si="30"/>
        <v>8622247.6357609555</v>
      </c>
      <c r="Z338" s="614"/>
    </row>
    <row r="339" spans="13:26" x14ac:dyDescent="0.2">
      <c r="M339" s="614"/>
      <c r="N339" s="748">
        <f t="shared" si="31"/>
        <v>281</v>
      </c>
      <c r="O339" s="730">
        <f t="shared" si="28"/>
        <v>8622247.6357609555</v>
      </c>
      <c r="P339" s="730">
        <f t="shared" si="32"/>
        <v>23023.615056911553</v>
      </c>
      <c r="Q339" s="730">
        <f t="shared" si="29"/>
        <v>17191.405959721371</v>
      </c>
      <c r="R339" s="730">
        <f t="shared" si="30"/>
        <v>8662462.6567775887</v>
      </c>
      <c r="Z339" s="614"/>
    </row>
    <row r="340" spans="13:26" x14ac:dyDescent="0.2">
      <c r="M340" s="614"/>
      <c r="N340" s="748">
        <f t="shared" si="31"/>
        <v>282</v>
      </c>
      <c r="O340" s="730">
        <f t="shared" si="28"/>
        <v>8662462.6567775887</v>
      </c>
      <c r="P340" s="730">
        <f t="shared" si="32"/>
        <v>23023.615056911553</v>
      </c>
      <c r="Q340" s="730">
        <f t="shared" si="29"/>
        <v>17271.588387921212</v>
      </c>
      <c r="R340" s="730">
        <f t="shared" si="30"/>
        <v>8702757.8602224216</v>
      </c>
      <c r="Z340" s="614"/>
    </row>
    <row r="341" spans="13:26" x14ac:dyDescent="0.2">
      <c r="M341" s="614"/>
      <c r="N341" s="748">
        <f t="shared" si="31"/>
        <v>283</v>
      </c>
      <c r="O341" s="730">
        <f t="shared" si="28"/>
        <v>8702757.8602224216</v>
      </c>
      <c r="P341" s="730">
        <f t="shared" si="32"/>
        <v>23023.615056911553</v>
      </c>
      <c r="Q341" s="730">
        <f t="shared" si="29"/>
        <v>17351.930687274409</v>
      </c>
      <c r="R341" s="730">
        <f t="shared" si="30"/>
        <v>8743133.4059666079</v>
      </c>
      <c r="Z341" s="614"/>
    </row>
    <row r="342" spans="13:26" x14ac:dyDescent="0.2">
      <c r="M342" s="614"/>
      <c r="N342" s="748">
        <f t="shared" si="31"/>
        <v>284</v>
      </c>
      <c r="O342" s="730">
        <f t="shared" si="28"/>
        <v>8743133.4059666079</v>
      </c>
      <c r="P342" s="730">
        <f t="shared" si="32"/>
        <v>23023.615056911553</v>
      </c>
      <c r="Q342" s="730">
        <f t="shared" si="29"/>
        <v>17432.433176538896</v>
      </c>
      <c r="R342" s="730">
        <f t="shared" si="30"/>
        <v>8783589.4542000573</v>
      </c>
      <c r="Z342" s="614"/>
    </row>
    <row r="343" spans="13:26" x14ac:dyDescent="0.2">
      <c r="M343" s="614"/>
      <c r="N343" s="748">
        <f t="shared" si="31"/>
        <v>285</v>
      </c>
      <c r="O343" s="730">
        <f t="shared" si="28"/>
        <v>8783589.4542000573</v>
      </c>
      <c r="P343" s="730">
        <f t="shared" si="32"/>
        <v>23023.615056911553</v>
      </c>
      <c r="Q343" s="730">
        <f t="shared" si="29"/>
        <v>17513.09617510817</v>
      </c>
      <c r="R343" s="730">
        <f t="shared" si="30"/>
        <v>8824126.1654320769</v>
      </c>
      <c r="Z343" s="614"/>
    </row>
    <row r="344" spans="13:26" x14ac:dyDescent="0.2">
      <c r="M344" s="614"/>
      <c r="N344" s="748">
        <f t="shared" si="31"/>
        <v>286</v>
      </c>
      <c r="O344" s="730">
        <f t="shared" si="28"/>
        <v>8824126.1654320769</v>
      </c>
      <c r="P344" s="730">
        <f t="shared" si="32"/>
        <v>23023.615056911553</v>
      </c>
      <c r="Q344" s="730">
        <f t="shared" si="29"/>
        <v>17593.920003012543</v>
      </c>
      <c r="R344" s="730">
        <f t="shared" si="30"/>
        <v>8864743.7004920002</v>
      </c>
      <c r="Z344" s="614"/>
    </row>
    <row r="345" spans="13:26" x14ac:dyDescent="0.2">
      <c r="M345" s="614"/>
      <c r="N345" s="748">
        <f t="shared" si="31"/>
        <v>287</v>
      </c>
      <c r="O345" s="730">
        <f t="shared" si="28"/>
        <v>8864743.7004920002</v>
      </c>
      <c r="P345" s="730">
        <f t="shared" si="32"/>
        <v>23023.615056911553</v>
      </c>
      <c r="Q345" s="730">
        <f t="shared" si="29"/>
        <v>17674.904980920423</v>
      </c>
      <c r="R345" s="730">
        <f t="shared" si="30"/>
        <v>8905442.2205298319</v>
      </c>
      <c r="Z345" s="614"/>
    </row>
    <row r="346" spans="13:26" x14ac:dyDescent="0.2">
      <c r="M346" s="614"/>
      <c r="N346" s="748">
        <f t="shared" si="31"/>
        <v>288</v>
      </c>
      <c r="O346" s="730">
        <f t="shared" si="28"/>
        <v>8905442.2205298319</v>
      </c>
      <c r="P346" s="730">
        <f t="shared" si="32"/>
        <v>23023.615056911553</v>
      </c>
      <c r="Q346" s="730">
        <f t="shared" si="29"/>
        <v>17756.051430139574</v>
      </c>
      <c r="R346" s="730">
        <f t="shared" si="30"/>
        <v>8946221.8870168831</v>
      </c>
      <c r="Z346" s="614"/>
    </row>
    <row r="347" spans="13:26" x14ac:dyDescent="0.2">
      <c r="M347" s="614"/>
      <c r="N347" s="748">
        <f t="shared" si="31"/>
        <v>289</v>
      </c>
      <c r="O347" s="730">
        <f t="shared" si="28"/>
        <v>8946221.8870168831</v>
      </c>
      <c r="P347" s="730">
        <f t="shared" si="32"/>
        <v>23023.615056911553</v>
      </c>
      <c r="Q347" s="730">
        <f t="shared" si="29"/>
        <v>17837.359672618401</v>
      </c>
      <c r="R347" s="730">
        <f t="shared" si="30"/>
        <v>8987082.8617464136</v>
      </c>
      <c r="Z347" s="614"/>
    </row>
    <row r="348" spans="13:26" x14ac:dyDescent="0.2">
      <c r="M348" s="614"/>
      <c r="N348" s="748">
        <f t="shared" si="31"/>
        <v>290</v>
      </c>
      <c r="O348" s="730">
        <f t="shared" si="28"/>
        <v>8987082.8617464136</v>
      </c>
      <c r="P348" s="730">
        <f t="shared" si="32"/>
        <v>23023.615056911553</v>
      </c>
      <c r="Q348" s="730">
        <f t="shared" si="29"/>
        <v>17918.830030947222</v>
      </c>
      <c r="R348" s="730">
        <f t="shared" si="30"/>
        <v>9028025.306834273</v>
      </c>
      <c r="Z348" s="614"/>
    </row>
    <row r="349" spans="13:26" x14ac:dyDescent="0.2">
      <c r="M349" s="614"/>
      <c r="N349" s="748">
        <f t="shared" si="31"/>
        <v>291</v>
      </c>
      <c r="O349" s="730">
        <f t="shared" si="28"/>
        <v>9028025.306834273</v>
      </c>
      <c r="P349" s="730">
        <f t="shared" si="32"/>
        <v>23023.615056911553</v>
      </c>
      <c r="Q349" s="730">
        <f t="shared" si="29"/>
        <v>18000.462828359548</v>
      </c>
      <c r="R349" s="730">
        <f t="shared" si="30"/>
        <v>9069049.3847195432</v>
      </c>
      <c r="Z349" s="614"/>
    </row>
    <row r="350" spans="13:26" x14ac:dyDescent="0.2">
      <c r="M350" s="614"/>
      <c r="N350" s="748">
        <f t="shared" si="31"/>
        <v>292</v>
      </c>
      <c r="O350" s="730">
        <f t="shared" si="28"/>
        <v>9069049.3847195432</v>
      </c>
      <c r="P350" s="730">
        <f t="shared" si="32"/>
        <v>23023.615056911553</v>
      </c>
      <c r="Q350" s="730">
        <f t="shared" si="29"/>
        <v>18082.258388733368</v>
      </c>
      <c r="R350" s="730">
        <f t="shared" si="30"/>
        <v>9110155.2581651881</v>
      </c>
      <c r="Z350" s="614"/>
    </row>
    <row r="351" spans="13:26" x14ac:dyDescent="0.2">
      <c r="M351" s="614"/>
      <c r="N351" s="748">
        <f t="shared" si="31"/>
        <v>293</v>
      </c>
      <c r="O351" s="730">
        <f t="shared" si="28"/>
        <v>9110155.2581651881</v>
      </c>
      <c r="P351" s="730">
        <f t="shared" si="32"/>
        <v>23023.615056911553</v>
      </c>
      <c r="Q351" s="730">
        <f t="shared" si="29"/>
        <v>18164.217036592436</v>
      </c>
      <c r="R351" s="730">
        <f t="shared" si="30"/>
        <v>9151343.0902586915</v>
      </c>
      <c r="Z351" s="614"/>
    </row>
    <row r="352" spans="13:26" x14ac:dyDescent="0.2">
      <c r="M352" s="614"/>
      <c r="N352" s="748">
        <f t="shared" si="31"/>
        <v>294</v>
      </c>
      <c r="O352" s="730">
        <f t="shared" si="28"/>
        <v>9151343.0902586915</v>
      </c>
      <c r="P352" s="730">
        <f t="shared" si="32"/>
        <v>23023.615056911553</v>
      </c>
      <c r="Q352" s="730">
        <f t="shared" si="29"/>
        <v>18246.33909710755</v>
      </c>
      <c r="R352" s="730">
        <f t="shared" si="30"/>
        <v>9192613.0444127098</v>
      </c>
      <c r="Z352" s="614"/>
    </row>
    <row r="353" spans="13:26" x14ac:dyDescent="0.2">
      <c r="M353" s="614"/>
      <c r="N353" s="748">
        <f t="shared" si="31"/>
        <v>295</v>
      </c>
      <c r="O353" s="730">
        <f t="shared" si="28"/>
        <v>9192613.0444127098</v>
      </c>
      <c r="P353" s="730">
        <f t="shared" si="32"/>
        <v>23023.615056911553</v>
      </c>
      <c r="Q353" s="730">
        <f t="shared" si="29"/>
        <v>18328.624896097848</v>
      </c>
      <c r="R353" s="730">
        <f t="shared" si="30"/>
        <v>9233965.2843657192</v>
      </c>
      <c r="Z353" s="614"/>
    </row>
    <row r="354" spans="13:26" x14ac:dyDescent="0.2">
      <c r="M354" s="614"/>
      <c r="N354" s="748">
        <f t="shared" si="31"/>
        <v>296</v>
      </c>
      <c r="O354" s="730">
        <f t="shared" si="28"/>
        <v>9233965.2843657192</v>
      </c>
      <c r="P354" s="730">
        <f t="shared" si="32"/>
        <v>23023.615056911553</v>
      </c>
      <c r="Q354" s="730">
        <f t="shared" si="29"/>
        <v>18411.074760032108</v>
      </c>
      <c r="R354" s="730">
        <f t="shared" si="30"/>
        <v>9275399.9741826635</v>
      </c>
      <c r="Z354" s="614"/>
    </row>
    <row r="355" spans="13:26" x14ac:dyDescent="0.2">
      <c r="M355" s="614"/>
      <c r="N355" s="748">
        <f t="shared" si="31"/>
        <v>297</v>
      </c>
      <c r="O355" s="730">
        <f t="shared" si="28"/>
        <v>9275399.9741826635</v>
      </c>
      <c r="P355" s="730">
        <f t="shared" si="32"/>
        <v>23023.615056911553</v>
      </c>
      <c r="Q355" s="730">
        <f t="shared" si="29"/>
        <v>18493.689016030032</v>
      </c>
      <c r="R355" s="730">
        <f t="shared" si="30"/>
        <v>9316917.2782556042</v>
      </c>
      <c r="Z355" s="614"/>
    </row>
    <row r="356" spans="13:26" x14ac:dyDescent="0.2">
      <c r="M356" s="614"/>
      <c r="N356" s="748">
        <f t="shared" si="31"/>
        <v>298</v>
      </c>
      <c r="O356" s="730">
        <f t="shared" si="28"/>
        <v>9316917.2782556042</v>
      </c>
      <c r="P356" s="730">
        <f t="shared" si="32"/>
        <v>23023.615056911553</v>
      </c>
      <c r="Q356" s="730">
        <f t="shared" si="29"/>
        <v>18576.46799186353</v>
      </c>
      <c r="R356" s="730">
        <f t="shared" si="30"/>
        <v>9358517.36130438</v>
      </c>
      <c r="Z356" s="614"/>
    </row>
    <row r="357" spans="13:26" x14ac:dyDescent="0.2">
      <c r="M357" s="614"/>
      <c r="N357" s="748">
        <f t="shared" si="31"/>
        <v>299</v>
      </c>
      <c r="O357" s="730">
        <f t="shared" si="28"/>
        <v>9358517.36130438</v>
      </c>
      <c r="P357" s="730">
        <f t="shared" si="32"/>
        <v>23023.615056911553</v>
      </c>
      <c r="Q357" s="730">
        <f t="shared" si="29"/>
        <v>18659.412015958071</v>
      </c>
      <c r="R357" s="730">
        <f t="shared" si="30"/>
        <v>9400200.3883772492</v>
      </c>
      <c r="Z357" s="614"/>
    </row>
    <row r="358" spans="13:26" x14ac:dyDescent="0.2">
      <c r="M358" s="614"/>
      <c r="N358" s="748">
        <f t="shared" si="31"/>
        <v>300</v>
      </c>
      <c r="O358" s="730">
        <f t="shared" si="28"/>
        <v>9400200.3883772492</v>
      </c>
      <c r="P358" s="730">
        <f t="shared" si="32"/>
        <v>23023.615056911553</v>
      </c>
      <c r="Q358" s="730">
        <f t="shared" si="29"/>
        <v>18742.521417393917</v>
      </c>
      <c r="R358" s="730">
        <f t="shared" si="30"/>
        <v>9441966.524851555</v>
      </c>
      <c r="Z358" s="614"/>
    </row>
    <row r="359" spans="13:26" x14ac:dyDescent="0.2">
      <c r="M359" s="614"/>
      <c r="N359" s="748">
        <f t="shared" si="31"/>
        <v>301</v>
      </c>
      <c r="O359" s="730">
        <f t="shared" si="28"/>
        <v>9441966.524851555</v>
      </c>
      <c r="P359" s="730">
        <f t="shared" si="32"/>
        <v>23023.615056911553</v>
      </c>
      <c r="Q359" s="730">
        <f t="shared" si="29"/>
        <v>18825.796525907492</v>
      </c>
      <c r="R359" s="730">
        <f t="shared" si="30"/>
        <v>9483815.9364343733</v>
      </c>
      <c r="Z359" s="614"/>
    </row>
    <row r="360" spans="13:26" x14ac:dyDescent="0.2">
      <c r="M360" s="614"/>
      <c r="N360" s="748">
        <f t="shared" si="31"/>
        <v>302</v>
      </c>
      <c r="O360" s="730">
        <f t="shared" si="28"/>
        <v>9483815.9364343733</v>
      </c>
      <c r="P360" s="730">
        <f t="shared" si="32"/>
        <v>23023.615056911553</v>
      </c>
      <c r="Q360" s="730">
        <f t="shared" si="29"/>
        <v>18909.23767189265</v>
      </c>
      <c r="R360" s="730">
        <f t="shared" si="30"/>
        <v>9525748.7891631778</v>
      </c>
      <c r="Z360" s="614"/>
    </row>
    <row r="361" spans="13:26" x14ac:dyDescent="0.2">
      <c r="M361" s="614"/>
      <c r="N361" s="748">
        <f t="shared" si="31"/>
        <v>303</v>
      </c>
      <c r="O361" s="730">
        <f t="shared" si="28"/>
        <v>9525748.7891631778</v>
      </c>
      <c r="P361" s="730">
        <f t="shared" si="32"/>
        <v>23023.615056911553</v>
      </c>
      <c r="Q361" s="730">
        <f t="shared" si="29"/>
        <v>18992.845186401999</v>
      </c>
      <c r="R361" s="730">
        <f t="shared" si="30"/>
        <v>9567765.2494064905</v>
      </c>
      <c r="Z361" s="614"/>
    </row>
    <row r="362" spans="13:26" x14ac:dyDescent="0.2">
      <c r="M362" s="614"/>
      <c r="N362" s="748">
        <f t="shared" si="31"/>
        <v>304</v>
      </c>
      <c r="O362" s="730">
        <f t="shared" si="28"/>
        <v>9567765.2494064905</v>
      </c>
      <c r="P362" s="730">
        <f t="shared" si="32"/>
        <v>23023.615056911553</v>
      </c>
      <c r="Q362" s="730">
        <f t="shared" si="29"/>
        <v>19076.619401148215</v>
      </c>
      <c r="R362" s="730">
        <f t="shared" si="30"/>
        <v>9609865.4838645495</v>
      </c>
      <c r="Z362" s="614"/>
    </row>
    <row r="363" spans="13:26" x14ac:dyDescent="0.2">
      <c r="M363" s="614"/>
      <c r="N363" s="748">
        <f t="shared" si="31"/>
        <v>305</v>
      </c>
      <c r="O363" s="730">
        <f t="shared" si="28"/>
        <v>9609865.4838645495</v>
      </c>
      <c r="P363" s="730">
        <f t="shared" si="32"/>
        <v>23023.615056911553</v>
      </c>
      <c r="Q363" s="730">
        <f t="shared" si="29"/>
        <v>19160.560648505354</v>
      </c>
      <c r="R363" s="730">
        <f t="shared" si="30"/>
        <v>9652049.6595699657</v>
      </c>
      <c r="Z363" s="614"/>
    </row>
    <row r="364" spans="13:26" x14ac:dyDescent="0.2">
      <c r="M364" s="614"/>
      <c r="N364" s="748">
        <f t="shared" si="31"/>
        <v>306</v>
      </c>
      <c r="O364" s="730">
        <f t="shared" si="28"/>
        <v>9652049.6595699657</v>
      </c>
      <c r="P364" s="730">
        <f t="shared" si="32"/>
        <v>23023.615056911553</v>
      </c>
      <c r="Q364" s="730">
        <f t="shared" si="29"/>
        <v>19244.669261510186</v>
      </c>
      <c r="R364" s="730">
        <f t="shared" si="30"/>
        <v>9694317.9438883867</v>
      </c>
      <c r="Z364" s="614"/>
    </row>
    <row r="365" spans="13:26" x14ac:dyDescent="0.2">
      <c r="M365" s="614"/>
      <c r="N365" s="748">
        <f t="shared" si="31"/>
        <v>307</v>
      </c>
      <c r="O365" s="730">
        <f t="shared" si="28"/>
        <v>9694317.9438883867</v>
      </c>
      <c r="P365" s="730">
        <f t="shared" si="32"/>
        <v>23023.615056911553</v>
      </c>
      <c r="Q365" s="730">
        <f t="shared" si="29"/>
        <v>19328.945573863486</v>
      </c>
      <c r="R365" s="730">
        <f t="shared" si="30"/>
        <v>9736670.5045191608</v>
      </c>
      <c r="Z365" s="614"/>
    </row>
    <row r="366" spans="13:26" x14ac:dyDescent="0.2">
      <c r="M366" s="614"/>
      <c r="N366" s="748">
        <f t="shared" si="31"/>
        <v>308</v>
      </c>
      <c r="O366" s="730">
        <f t="shared" si="28"/>
        <v>9736670.5045191608</v>
      </c>
      <c r="P366" s="730">
        <f t="shared" si="32"/>
        <v>23023.615056911553</v>
      </c>
      <c r="Q366" s="730">
        <f t="shared" si="29"/>
        <v>19413.389919931389</v>
      </c>
      <c r="R366" s="730">
        <f t="shared" si="30"/>
        <v>9779107.5094960034</v>
      </c>
      <c r="Z366" s="614"/>
    </row>
    <row r="367" spans="13:26" x14ac:dyDescent="0.2">
      <c r="M367" s="614"/>
      <c r="N367" s="748">
        <f t="shared" si="31"/>
        <v>309</v>
      </c>
      <c r="O367" s="730">
        <f t="shared" si="28"/>
        <v>9779107.5094960034</v>
      </c>
      <c r="P367" s="730">
        <f t="shared" si="32"/>
        <v>23023.615056911553</v>
      </c>
      <c r="Q367" s="730">
        <f t="shared" si="29"/>
        <v>19498.002634746699</v>
      </c>
      <c r="R367" s="730">
        <f t="shared" si="30"/>
        <v>9821629.1271876618</v>
      </c>
      <c r="Z367" s="614"/>
    </row>
    <row r="368" spans="13:26" x14ac:dyDescent="0.2">
      <c r="M368" s="614"/>
      <c r="N368" s="748">
        <f t="shared" si="31"/>
        <v>310</v>
      </c>
      <c r="O368" s="730">
        <f t="shared" si="28"/>
        <v>9821629.1271876618</v>
      </c>
      <c r="P368" s="730">
        <f t="shared" si="32"/>
        <v>23023.615056911553</v>
      </c>
      <c r="Q368" s="730">
        <f t="shared" si="29"/>
        <v>19582.784054010222</v>
      </c>
      <c r="R368" s="730">
        <f t="shared" si="30"/>
        <v>9864235.5262985844</v>
      </c>
      <c r="Z368" s="614"/>
    </row>
    <row r="369" spans="13:26" x14ac:dyDescent="0.2">
      <c r="M369" s="614"/>
      <c r="N369" s="748">
        <f t="shared" si="31"/>
        <v>311</v>
      </c>
      <c r="O369" s="730">
        <f t="shared" si="28"/>
        <v>9864235.5262985844</v>
      </c>
      <c r="P369" s="730">
        <f t="shared" si="32"/>
        <v>23023.615056911553</v>
      </c>
      <c r="Q369" s="730">
        <f t="shared" si="29"/>
        <v>19667.734514092099</v>
      </c>
      <c r="R369" s="730">
        <f t="shared" si="30"/>
        <v>9906926.8758695889</v>
      </c>
      <c r="Z369" s="614"/>
    </row>
    <row r="370" spans="13:26" x14ac:dyDescent="0.2">
      <c r="M370" s="614"/>
      <c r="N370" s="748">
        <f t="shared" si="31"/>
        <v>312</v>
      </c>
      <c r="O370" s="730">
        <f t="shared" si="28"/>
        <v>9906926.8758695889</v>
      </c>
      <c r="P370" s="730">
        <f t="shared" si="32"/>
        <v>23023.615056911553</v>
      </c>
      <c r="Q370" s="730">
        <f t="shared" si="29"/>
        <v>19752.854352033144</v>
      </c>
      <c r="R370" s="730">
        <f t="shared" si="30"/>
        <v>9949703.3452785332</v>
      </c>
      <c r="Z370" s="614"/>
    </row>
    <row r="371" spans="13:26" x14ac:dyDescent="0.2">
      <c r="M371" s="614"/>
      <c r="N371" s="748">
        <f t="shared" si="31"/>
        <v>313</v>
      </c>
      <c r="O371" s="730">
        <f t="shared" si="28"/>
        <v>9949703.3452785332</v>
      </c>
      <c r="P371" s="730">
        <f t="shared" si="32"/>
        <v>23023.615056911553</v>
      </c>
      <c r="Q371" s="730">
        <f t="shared" si="29"/>
        <v>19838.143905546163</v>
      </c>
      <c r="R371" s="730">
        <f t="shared" si="30"/>
        <v>9992565.1042409912</v>
      </c>
      <c r="Z371" s="614"/>
    </row>
    <row r="372" spans="13:26" x14ac:dyDescent="0.2">
      <c r="M372" s="614"/>
      <c r="N372" s="748">
        <f t="shared" si="31"/>
        <v>314</v>
      </c>
      <c r="O372" s="730">
        <f t="shared" si="28"/>
        <v>9992565.1042409912</v>
      </c>
      <c r="P372" s="730">
        <f t="shared" si="32"/>
        <v>23023.615056911553</v>
      </c>
      <c r="Q372" s="730">
        <f t="shared" si="29"/>
        <v>19923.603513017333</v>
      </c>
      <c r="R372" s="730">
        <f t="shared" si="30"/>
        <v>10035512.32281092</v>
      </c>
      <c r="Z372" s="614"/>
    </row>
    <row r="373" spans="13:26" x14ac:dyDescent="0.2">
      <c r="M373" s="614"/>
      <c r="N373" s="748">
        <f t="shared" si="31"/>
        <v>315</v>
      </c>
      <c r="O373" s="730">
        <f t="shared" si="28"/>
        <v>10035512.32281092</v>
      </c>
      <c r="P373" s="730">
        <f t="shared" si="32"/>
        <v>23023.615056911553</v>
      </c>
      <c r="Q373" s="730">
        <f t="shared" si="29"/>
        <v>20009.233513507497</v>
      </c>
      <c r="R373" s="730">
        <f t="shared" si="30"/>
        <v>10078545.171381339</v>
      </c>
      <c r="Z373" s="614"/>
    </row>
    <row r="374" spans="13:26" x14ac:dyDescent="0.2">
      <c r="M374" s="614"/>
      <c r="N374" s="748">
        <f t="shared" si="31"/>
        <v>316</v>
      </c>
      <c r="O374" s="730">
        <f t="shared" si="28"/>
        <v>10078545.171381339</v>
      </c>
      <c r="P374" s="730">
        <f t="shared" si="32"/>
        <v>23023.615056911553</v>
      </c>
      <c r="Q374" s="730">
        <f t="shared" si="29"/>
        <v>20095.034246753545</v>
      </c>
      <c r="R374" s="730">
        <f t="shared" si="30"/>
        <v>10121663.820685005</v>
      </c>
      <c r="Z374" s="614"/>
    </row>
    <row r="375" spans="13:26" x14ac:dyDescent="0.2">
      <c r="M375" s="614"/>
      <c r="N375" s="748">
        <f t="shared" si="31"/>
        <v>317</v>
      </c>
      <c r="O375" s="730">
        <f t="shared" si="28"/>
        <v>10121663.820685005</v>
      </c>
      <c r="P375" s="730">
        <f t="shared" si="32"/>
        <v>23023.615056911553</v>
      </c>
      <c r="Q375" s="730">
        <f t="shared" si="29"/>
        <v>20181.006053169745</v>
      </c>
      <c r="R375" s="730">
        <f t="shared" si="30"/>
        <v>10164868.441795086</v>
      </c>
      <c r="Z375" s="614"/>
    </row>
    <row r="376" spans="13:26" x14ac:dyDescent="0.2">
      <c r="M376" s="614"/>
      <c r="N376" s="748">
        <f t="shared" si="31"/>
        <v>318</v>
      </c>
      <c r="O376" s="730">
        <f t="shared" si="28"/>
        <v>10164868.441795086</v>
      </c>
      <c r="P376" s="730">
        <f t="shared" si="32"/>
        <v>23023.615056911553</v>
      </c>
      <c r="Q376" s="730">
        <f t="shared" si="29"/>
        <v>20267.149273849096</v>
      </c>
      <c r="R376" s="730">
        <f t="shared" si="30"/>
        <v>10208159.206125848</v>
      </c>
      <c r="Z376" s="614"/>
    </row>
    <row r="377" spans="13:26" x14ac:dyDescent="0.2">
      <c r="M377" s="614"/>
      <c r="N377" s="748">
        <f t="shared" si="31"/>
        <v>319</v>
      </c>
      <c r="O377" s="730">
        <f t="shared" si="28"/>
        <v>10208159.206125848</v>
      </c>
      <c r="P377" s="730">
        <f t="shared" si="32"/>
        <v>23023.615056911553</v>
      </c>
      <c r="Q377" s="730">
        <f t="shared" si="29"/>
        <v>20353.464250564684</v>
      </c>
      <c r="R377" s="730">
        <f t="shared" si="30"/>
        <v>10251536.285433324</v>
      </c>
      <c r="Z377" s="614"/>
    </row>
    <row r="378" spans="13:26" x14ac:dyDescent="0.2">
      <c r="M378" s="614"/>
      <c r="N378" s="748">
        <f t="shared" si="31"/>
        <v>320</v>
      </c>
      <c r="O378" s="730">
        <f t="shared" si="28"/>
        <v>10251536.285433324</v>
      </c>
      <c r="P378" s="730">
        <f t="shared" si="32"/>
        <v>23023.615056911553</v>
      </c>
      <c r="Q378" s="730">
        <f t="shared" si="29"/>
        <v>20439.951325771035</v>
      </c>
      <c r="R378" s="730">
        <f t="shared" si="30"/>
        <v>10294999.851816006</v>
      </c>
      <c r="Z378" s="614"/>
    </row>
    <row r="379" spans="13:26" x14ac:dyDescent="0.2">
      <c r="M379" s="614"/>
      <c r="N379" s="748">
        <f t="shared" si="31"/>
        <v>321</v>
      </c>
      <c r="O379" s="730">
        <f t="shared" si="28"/>
        <v>10294999.851816006</v>
      </c>
      <c r="P379" s="730">
        <f t="shared" si="32"/>
        <v>23023.615056911553</v>
      </c>
      <c r="Q379" s="730">
        <f t="shared" si="29"/>
        <v>20526.610842605482</v>
      </c>
      <c r="R379" s="730">
        <f t="shared" si="30"/>
        <v>10338550.077715524</v>
      </c>
      <c r="Z379" s="614"/>
    </row>
    <row r="380" spans="13:26" x14ac:dyDescent="0.2">
      <c r="M380" s="614"/>
      <c r="N380" s="748">
        <f t="shared" si="31"/>
        <v>322</v>
      </c>
      <c r="O380" s="730">
        <f t="shared" ref="O380:O382" si="33">R379</f>
        <v>10338550.077715524</v>
      </c>
      <c r="P380" s="730">
        <f t="shared" si="32"/>
        <v>23023.615056911553</v>
      </c>
      <c r="Q380" s="730">
        <f t="shared" ref="Q380:Q382" si="34">O380*$P$53</f>
        <v>20613.443144889512</v>
      </c>
      <c r="R380" s="730">
        <f t="shared" ref="R380:R382" si="35">O380+P380+Q380</f>
        <v>10382187.135917325</v>
      </c>
      <c r="Z380" s="614"/>
    </row>
    <row r="381" spans="13:26" x14ac:dyDescent="0.2">
      <c r="M381" s="614"/>
      <c r="N381" s="748">
        <f t="shared" ref="N381:N382" si="36">N380+1</f>
        <v>323</v>
      </c>
      <c r="O381" s="730">
        <f t="shared" si="33"/>
        <v>10382187.135917325</v>
      </c>
      <c r="P381" s="730">
        <f t="shared" ref="P381:P382" si="37">P380</f>
        <v>23023.615056911553</v>
      </c>
      <c r="Q381" s="730">
        <f t="shared" si="34"/>
        <v>20700.448577130144</v>
      </c>
      <c r="R381" s="730">
        <f t="shared" si="35"/>
        <v>10425911.199551366</v>
      </c>
      <c r="Z381" s="614"/>
    </row>
    <row r="382" spans="13:26" x14ac:dyDescent="0.2">
      <c r="M382" s="614"/>
      <c r="N382" s="748">
        <f t="shared" si="36"/>
        <v>324</v>
      </c>
      <c r="O382" s="730">
        <f t="shared" si="33"/>
        <v>10425911.199551366</v>
      </c>
      <c r="P382" s="730">
        <f t="shared" si="37"/>
        <v>23023.615056911553</v>
      </c>
      <c r="Q382" s="730">
        <f t="shared" si="34"/>
        <v>20787.627484521287</v>
      </c>
      <c r="R382" s="730">
        <f t="shared" si="35"/>
        <v>10469722.442092799</v>
      </c>
      <c r="Z382" s="614"/>
    </row>
    <row r="383" spans="13:26" x14ac:dyDescent="0.2">
      <c r="M383" s="614"/>
      <c r="N383" s="615" t="s">
        <v>18</v>
      </c>
      <c r="O383" s="615" t="s">
        <v>18</v>
      </c>
      <c r="P383" s="615" t="s">
        <v>18</v>
      </c>
      <c r="Q383" s="615" t="s">
        <v>18</v>
      </c>
      <c r="R383" s="615" t="s">
        <v>18</v>
      </c>
      <c r="Z383" s="614"/>
    </row>
    <row r="384" spans="13:26" x14ac:dyDescent="0.2">
      <c r="M384" s="614"/>
      <c r="N384" s="605"/>
      <c r="O384" s="605" t="s">
        <v>111</v>
      </c>
      <c r="P384" s="724">
        <f>SUM(P59:P382)</f>
        <v>7459651.2784393253</v>
      </c>
      <c r="Q384" s="724">
        <f>SUM(Q59:Q382)</f>
        <v>3010071.1636534799</v>
      </c>
      <c r="R384" s="731">
        <f>P384+Q384</f>
        <v>10469722.442092806</v>
      </c>
      <c r="S384" s="497">
        <f>R384-P54</f>
        <v>8.3819031715393066E-8</v>
      </c>
      <c r="Z384" s="614"/>
    </row>
    <row r="385" spans="13:26" x14ac:dyDescent="0.2">
      <c r="M385" s="614"/>
      <c r="N385" s="614"/>
      <c r="O385" s="614"/>
      <c r="P385" s="614"/>
      <c r="Q385" s="614"/>
      <c r="R385" s="614"/>
      <c r="S385" s="614"/>
      <c r="T385" s="614"/>
      <c r="U385" s="614"/>
      <c r="V385" s="614"/>
      <c r="W385" s="614"/>
      <c r="X385" s="614"/>
      <c r="Y385" s="614"/>
      <c r="Z385" s="614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1238B-2943-4957-909B-DA3AFB48B679}">
  <sheetPr>
    <tabColor theme="2" tint="-0.499984740745262"/>
    <pageSetUpPr fitToPage="1"/>
  </sheetPr>
  <dimension ref="A1:AH385"/>
  <sheetViews>
    <sheetView view="pageBreakPreview" zoomScaleNormal="100" zoomScaleSheetLayoutView="100" workbookViewId="0"/>
  </sheetViews>
  <sheetFormatPr defaultRowHeight="12.75" x14ac:dyDescent="0.2"/>
  <cols>
    <col min="1" max="1" width="18.710937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18.710937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Grange Hall Solar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2049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8137965.5582322665</v>
      </c>
      <c r="Q8" s="739">
        <f>G10</f>
        <v>4542555.0221898789</v>
      </c>
      <c r="R8" s="739">
        <f>G11</f>
        <v>4441478.14890905</v>
      </c>
      <c r="S8" s="739">
        <f>G12</f>
        <v>1763233.408458479</v>
      </c>
      <c r="T8" s="739">
        <f>G13</f>
        <v>-2609301.0213251412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15716025.843065649</v>
      </c>
      <c r="Q9" s="723">
        <f>L10</f>
        <v>9066273.1492527742</v>
      </c>
      <c r="R9" s="723">
        <f>L11</f>
        <v>8765847.7181673907</v>
      </c>
      <c r="S9" s="723">
        <f>L12</f>
        <v>3033707.5046555623</v>
      </c>
      <c r="T9" s="723">
        <f>L13</f>
        <v>-5149802.5290100798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3986</v>
      </c>
      <c r="B10" s="619">
        <f>'Escalation Factors'!$A$10</f>
        <v>2020</v>
      </c>
      <c r="C10" s="729">
        <v>2049</v>
      </c>
      <c r="D10" s="41" t="s">
        <v>9</v>
      </c>
      <c r="E10" s="740">
        <f>'Cost Estimates in 2020'!B35</f>
        <v>4295595</v>
      </c>
      <c r="F10" s="621">
        <f>VLOOKUP(G$7,Multiplier_Labor,3,FALSE)</f>
        <v>1.0574914586197905</v>
      </c>
      <c r="G10" s="42">
        <f>E10*F10</f>
        <v>4542555.0221898789</v>
      </c>
      <c r="H10" s="664"/>
      <c r="J10" s="620">
        <f>C10+1</f>
        <v>2050</v>
      </c>
      <c r="K10" s="621">
        <f>VLOOKUP(J$10,Multiplier_Labor,4,FALSE)</f>
        <v>1.995853237872746</v>
      </c>
      <c r="L10" s="724">
        <f>G10*K10</f>
        <v>9066273.1492527742</v>
      </c>
      <c r="M10" s="614"/>
      <c r="O10" s="720" t="s">
        <v>20</v>
      </c>
      <c r="P10" s="739">
        <f t="shared" si="0"/>
        <v>15716025.843065649</v>
      </c>
      <c r="Q10" s="739">
        <f>Q9-Q16</f>
        <v>9066273.1492527742</v>
      </c>
      <c r="R10" s="739">
        <f>R9-R16</f>
        <v>8765847.7181673907</v>
      </c>
      <c r="S10" s="739">
        <f>S9-S16</f>
        <v>3033707.5046555623</v>
      </c>
      <c r="T10" s="739">
        <f>T9-T16</f>
        <v>-5149802.5290100798</v>
      </c>
      <c r="Z10" s="614"/>
      <c r="AA10" s="725" t="str">
        <f>A10</f>
        <v>Grange Hall Solar</v>
      </c>
      <c r="AB10" s="741">
        <f>P12</f>
        <v>27</v>
      </c>
      <c r="AC10" s="741">
        <f>G7</f>
        <v>2022</v>
      </c>
      <c r="AD10" s="616">
        <f>C10</f>
        <v>2049</v>
      </c>
      <c r="AE10" s="742">
        <f>G15</f>
        <v>8137965.5582322665</v>
      </c>
      <c r="AF10" s="742">
        <f>P16</f>
        <v>0</v>
      </c>
      <c r="AG10" s="742">
        <f>L15</f>
        <v>15716025.843065649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2020'!C35</f>
        <v>4197385</v>
      </c>
      <c r="F11" s="621">
        <f>VLOOKUP(G$7,Multiplier_Materials,3,FALSE)</f>
        <v>1.0581536239608829</v>
      </c>
      <c r="G11" s="42">
        <f>E11*F11</f>
        <v>4441478.14890905</v>
      </c>
      <c r="H11" s="664"/>
      <c r="K11" s="621">
        <f>VLOOKUP(J$10,Multiplier_Materials,4,FALSE)</f>
        <v>1.9736329717890262</v>
      </c>
      <c r="L11" s="724">
        <f t="shared" ref="L11:L13" si="1">G11*K11</f>
        <v>8765847.7181673907</v>
      </c>
      <c r="M11" s="614"/>
      <c r="O11" s="720" t="s">
        <v>21</v>
      </c>
      <c r="P11" s="739">
        <f>SUM(Q11:T11)</f>
        <v>8137965.5582322702</v>
      </c>
      <c r="Q11" s="739">
        <f>Q10/((1+Q13)^(P12))</f>
        <v>4542555.0221898882</v>
      </c>
      <c r="R11" s="739">
        <f>R10/((1+R13)^(P12))</f>
        <v>4441478.1489090426</v>
      </c>
      <c r="S11" s="739">
        <f>S10/((1+S13)^(P12))</f>
        <v>1763233.4084584764</v>
      </c>
      <c r="T11" s="739">
        <f>T10/((1+T13)^(P12))</f>
        <v>-2609301.021325137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2020'!D35</f>
        <v>1696020</v>
      </c>
      <c r="F12" s="621">
        <f>VLOOKUP(G$7,Multiplier_GDP,3,FALSE)</f>
        <v>1.0396300801042906</v>
      </c>
      <c r="G12" s="42">
        <f>E12*F12</f>
        <v>1763233.408458479</v>
      </c>
      <c r="H12" s="664"/>
      <c r="K12" s="621">
        <f>VLOOKUP(J$10,Multiplier_GDP,4,FALSE)</f>
        <v>1.7205365382157802</v>
      </c>
      <c r="L12" s="724">
        <f t="shared" si="1"/>
        <v>3033707.5046555623</v>
      </c>
      <c r="M12" s="614"/>
      <c r="O12" s="720" t="s">
        <v>22</v>
      </c>
      <c r="P12" s="738">
        <f>(P7-P6)</f>
        <v>27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2020'!E35</f>
        <v>-2465900</v>
      </c>
      <c r="F13" s="621">
        <f>F11</f>
        <v>1.0581536239608829</v>
      </c>
      <c r="G13" s="724">
        <f>E13*F13</f>
        <v>-2609301.0213251412</v>
      </c>
      <c r="H13" s="664"/>
      <c r="K13" s="621">
        <f>K11</f>
        <v>1.9736329717890262</v>
      </c>
      <c r="L13" s="724">
        <f t="shared" si="1"/>
        <v>-5149802.5290100798</v>
      </c>
      <c r="M13" s="614"/>
      <c r="O13" s="719" t="s">
        <v>4708</v>
      </c>
      <c r="P13" s="744">
        <f>IF(P8=0,0,((P9/P8)^(1/($P7-$P6))-1))</f>
        <v>2.4675095708575068E-2</v>
      </c>
      <c r="Q13" s="744">
        <f>IF(Q8=0,0,((Q9/Q8)^(1/($P7-$P6))-1))</f>
        <v>2.5925617120903022E-2</v>
      </c>
      <c r="R13" s="744">
        <f>IF(R8=0,0,((R9/R8)^(1/($P7-$P6))-1))</f>
        <v>2.5500301276548676E-2</v>
      </c>
      <c r="S13" s="744">
        <f>IF(S8=0,0,((S9/S8)^(1/($P7-$P6))-1))</f>
        <v>2.0300953683500378E-2</v>
      </c>
      <c r="T13" s="744">
        <f>IF(T8=0,0,((T9/T8)^(1/($P7-$P6))-1))</f>
        <v>2.5500301276548676E-2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416208.89194587659</v>
      </c>
      <c r="Q14" s="726">
        <f>PMT(Q13,$P12,-Q11)</f>
        <v>236027.47618026746</v>
      </c>
      <c r="R14" s="726">
        <f>PMT(R13,$P12,-R11)</f>
        <v>229585.23821032929</v>
      </c>
      <c r="S14" s="726">
        <f>PMT(S13,$P12,-S11)</f>
        <v>85474.021475447138</v>
      </c>
      <c r="T14" s="726">
        <f>PMT(T13,$P12,-T11)</f>
        <v>-134877.84392016724</v>
      </c>
      <c r="U14" s="745"/>
      <c r="Z14" s="614"/>
    </row>
    <row r="15" spans="1:34" x14ac:dyDescent="0.2">
      <c r="E15" s="42">
        <f>SUM(E10:E13)</f>
        <v>7723100</v>
      </c>
      <c r="F15" s="497"/>
      <c r="G15" s="42">
        <f>SUM(G10:G13)</f>
        <v>8137965.5582322665</v>
      </c>
      <c r="H15" s="664"/>
      <c r="L15" s="42">
        <f>SUM(L10:L13)</f>
        <v>15716025.843065649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48" si="2">SUM(Q16:T16)</f>
        <v>0</v>
      </c>
      <c r="Q16" s="724">
        <f>'Reserves Dec 31, 2021'!B34</f>
        <v>0</v>
      </c>
      <c r="R16" s="724">
        <f>'Reserves Dec 31, 2021'!C34</f>
        <v>0</v>
      </c>
      <c r="S16" s="724">
        <f>'Reserves Dec 31, 2021'!D34</f>
        <v>0</v>
      </c>
      <c r="T16" s="724">
        <f>'Reserves Dec 31, 2021'!E34</f>
        <v>0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O32" si="3">N16+1</f>
        <v>1</v>
      </c>
      <c r="O17" s="749">
        <f>P6</f>
        <v>2022</v>
      </c>
      <c r="P17" s="739">
        <f>SUM(Q17:T17)</f>
        <v>416208.89194587659</v>
      </c>
      <c r="Q17" s="730">
        <f>IF($N17&lt;=TRUNC($P$12),Q14*(1+0),0)</f>
        <v>236027.47618026746</v>
      </c>
      <c r="R17" s="730">
        <f>IF($N17&lt;=TRUNC($P$12),R14*(1+0),0)</f>
        <v>229585.23821032929</v>
      </c>
      <c r="S17" s="730">
        <f>IF($N17&lt;=TRUNC($P$12),S14*(1+0),0)</f>
        <v>85474.021475447138</v>
      </c>
      <c r="T17" s="730">
        <f>IF($N17&lt;=TRUNC($P$12),T14*(1+0),0)</f>
        <v>-134877.84392016724</v>
      </c>
      <c r="U17" s="748"/>
      <c r="V17" s="748"/>
      <c r="W17" s="748"/>
      <c r="X17" s="748"/>
      <c r="Y17" s="748"/>
      <c r="Z17" s="614"/>
    </row>
    <row r="18" spans="2:26" x14ac:dyDescent="0.2">
      <c r="B18" s="605"/>
      <c r="M18" s="614"/>
      <c r="N18" s="748">
        <f t="shared" si="3"/>
        <v>2</v>
      </c>
      <c r="O18" s="749">
        <f t="shared" si="3"/>
        <v>2023</v>
      </c>
      <c r="P18" s="739">
        <f t="shared" si="2"/>
        <v>426478.32116197096</v>
      </c>
      <c r="Q18" s="730">
        <f t="shared" ref="Q18:T33" si="4">IF($N18&lt;=TRUNC($P$12),Q17*(1+Q$13),0)</f>
        <v>242146.63415773012</v>
      </c>
      <c r="R18" s="730">
        <f t="shared" si="4"/>
        <v>235439.73095334088</v>
      </c>
      <c r="S18" s="730">
        <f t="shared" si="4"/>
        <v>87209.225626562707</v>
      </c>
      <c r="T18" s="730">
        <f t="shared" si="4"/>
        <v>-138317.26957566282</v>
      </c>
      <c r="Z18" s="614"/>
    </row>
    <row r="19" spans="2:26" x14ac:dyDescent="0.2">
      <c r="M19" s="614"/>
      <c r="N19" s="748">
        <f t="shared" si="3"/>
        <v>3</v>
      </c>
      <c r="O19" s="749">
        <f t="shared" si="3"/>
        <v>2024</v>
      </c>
      <c r="P19" s="739">
        <f t="shared" si="2"/>
        <v>437003.20456232905</v>
      </c>
      <c r="Q19" s="730">
        <f t="shared" si="4"/>
        <v>248424.43508201881</v>
      </c>
      <c r="R19" s="730">
        <f t="shared" si="4"/>
        <v>241443.51502512064</v>
      </c>
      <c r="S19" s="730">
        <f t="shared" si="4"/>
        <v>88979.656076781495</v>
      </c>
      <c r="T19" s="730">
        <f t="shared" si="4"/>
        <v>-141844.40162159182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si="3"/>
        <v>2025</v>
      </c>
      <c r="P20" s="739">
        <f t="shared" si="2"/>
        <v>447789.94062519784</v>
      </c>
      <c r="Q20" s="730">
        <f t="shared" si="4"/>
        <v>254864.99186943186</v>
      </c>
      <c r="R20" s="730">
        <f t="shared" si="4"/>
        <v>247600.39739953011</v>
      </c>
      <c r="S20" s="730">
        <f t="shared" si="4"/>
        <v>90786.027953570025</v>
      </c>
      <c r="T20" s="730">
        <f t="shared" si="4"/>
        <v>-145461.47659733417</v>
      </c>
      <c r="U20" s="724">
        <f>SUM(Q17:T20)/4</f>
        <v>431870.08957384358</v>
      </c>
      <c r="V20" s="730">
        <f>SUM(Q17:Q20)/4</f>
        <v>245365.88432236208</v>
      </c>
      <c r="W20" s="730">
        <f>SUM(R17:R20)/4</f>
        <v>238517.22039708024</v>
      </c>
      <c r="X20" s="730">
        <f>SUM(S17:S20)/4</f>
        <v>88112.232783090338</v>
      </c>
      <c r="Y20" s="730">
        <f>SUM(T17:T20)/4</f>
        <v>-140125.24792868903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si="3"/>
        <v>2026</v>
      </c>
      <c r="P21" s="739">
        <f t="shared" si="2"/>
        <v>458845.08902303874</v>
      </c>
      <c r="Q21" s="730">
        <f t="shared" si="4"/>
        <v>261472.52406616081</v>
      </c>
      <c r="R21" s="730">
        <f t="shared" si="4"/>
        <v>253914.28212941129</v>
      </c>
      <c r="S21" s="730">
        <f t="shared" si="4"/>
        <v>92629.070902164414</v>
      </c>
      <c r="T21" s="730">
        <f t="shared" si="4"/>
        <v>-149170.78807469783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si="3"/>
        <v>2027</v>
      </c>
      <c r="P22" s="739">
        <f t="shared" si="2"/>
        <v>470175.37470289815</v>
      </c>
      <c r="Q22" s="730">
        <f t="shared" si="4"/>
        <v>268251.3606127362</v>
      </c>
      <c r="R22" s="730">
        <f t="shared" si="4"/>
        <v>260389.17282212985</v>
      </c>
      <c r="S22" s="730">
        <f t="shared" si="4"/>
        <v>94509.529380294931</v>
      </c>
      <c r="T22" s="730">
        <f t="shared" si="4"/>
        <v>-152974.68811226281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si="3"/>
        <v>2028</v>
      </c>
      <c r="P23" s="739">
        <f t="shared" si="2"/>
        <v>481787.69207047077</v>
      </c>
      <c r="Q23" s="730">
        <f t="shared" si="4"/>
        <v>275205.94268014329</v>
      </c>
      <c r="R23" s="730">
        <f t="shared" si="4"/>
        <v>267029.17517824547</v>
      </c>
      <c r="S23" s="730">
        <f t="shared" si="4"/>
        <v>96428.162958893721</v>
      </c>
      <c r="T23" s="730">
        <f t="shared" si="4"/>
        <v>-156875.58874681158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si="3"/>
        <v>2029</v>
      </c>
      <c r="P24" s="739">
        <f t="shared" si="2"/>
        <v>493689.10928050097</v>
      </c>
      <c r="Q24" s="730">
        <f t="shared" si="4"/>
        <v>282340.82657946588</v>
      </c>
      <c r="R24" s="730">
        <f t="shared" si="4"/>
        <v>273838.49959491903</v>
      </c>
      <c r="S24" s="730">
        <f t="shared" si="4"/>
        <v>98385.746628907247</v>
      </c>
      <c r="T24" s="730">
        <f t="shared" si="4"/>
        <v>-160875.96352279122</v>
      </c>
      <c r="U24" s="724">
        <f>SUM(Q21:T24)/4</f>
        <v>476124.31626922719</v>
      </c>
      <c r="V24" s="730">
        <f>SUM(Q21:Q24)/4</f>
        <v>271817.66348462657</v>
      </c>
      <c r="W24" s="730">
        <f>SUM(R21:R24)/4</f>
        <v>263792.7824311764</v>
      </c>
      <c r="X24" s="730">
        <f>SUM(S21:S24)/4</f>
        <v>95488.127467565093</v>
      </c>
      <c r="Y24" s="730">
        <f>SUM(T21:T24)/4</f>
        <v>-154974.25711414084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si="3"/>
        <v>2030</v>
      </c>
      <c r="P25" s="739">
        <f t="shared" si="2"/>
        <v>505886.87263623171</v>
      </c>
      <c r="Q25" s="730">
        <f t="shared" si="4"/>
        <v>289660.68674696441</v>
      </c>
      <c r="R25" s="730">
        <f t="shared" si="4"/>
        <v>280821.46383570752</v>
      </c>
      <c r="S25" s="730">
        <f t="shared" si="4"/>
        <v>100383.07111433729</v>
      </c>
      <c r="T25" s="730">
        <f t="shared" si="4"/>
        <v>-164978.34906077746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si="3"/>
        <v>2031</v>
      </c>
      <c r="P26" s="739">
        <f t="shared" si="2"/>
        <v>518388.41110068548</v>
      </c>
      <c r="Q26" s="730">
        <f t="shared" si="4"/>
        <v>297170.318806544</v>
      </c>
      <c r="R26" s="730">
        <f t="shared" si="4"/>
        <v>287982.49576843949</v>
      </c>
      <c r="S26" s="730">
        <f t="shared" si="4"/>
        <v>102420.94319163698</v>
      </c>
      <c r="T26" s="730">
        <f t="shared" si="4"/>
        <v>-169185.34666593489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si="3"/>
        <v>2032</v>
      </c>
      <c r="P27" s="739">
        <f t="shared" si="2"/>
        <v>531201.34092262341</v>
      </c>
      <c r="Q27" s="730">
        <f t="shared" si="4"/>
        <v>304874.64271161915</v>
      </c>
      <c r="R27" s="730">
        <f t="shared" si="4"/>
        <v>295326.13617290708</v>
      </c>
      <c r="S27" s="730">
        <f t="shared" si="4"/>
        <v>104500.18601559082</v>
      </c>
      <c r="T27" s="730">
        <f t="shared" si="4"/>
        <v>-173499.62397749355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si="3"/>
        <v>2033</v>
      </c>
      <c r="P28" s="739">
        <f t="shared" si="2"/>
        <v>544333.4703801109</v>
      </c>
      <c r="Q28" s="730">
        <f t="shared" si="4"/>
        <v>312778.70596843271</v>
      </c>
      <c r="R28" s="730">
        <f t="shared" si="4"/>
        <v>302857.04162015527</v>
      </c>
      <c r="S28" s="730">
        <f t="shared" si="4"/>
        <v>106621.63945181051</v>
      </c>
      <c r="T28" s="730">
        <f t="shared" si="4"/>
        <v>-177923.91666028753</v>
      </c>
      <c r="U28" s="724">
        <f>SUM(Q25:T28)/4</f>
        <v>524952.52375991305</v>
      </c>
      <c r="V28" s="730">
        <f>SUM(Q25:Q28)/4</f>
        <v>301121.08855839004</v>
      </c>
      <c r="W28" s="730">
        <f>SUM(R25:R28)/4</f>
        <v>291746.78434930235</v>
      </c>
      <c r="X28" s="730">
        <f>SUM(S25:S28)/4</f>
        <v>103481.4599433439</v>
      </c>
      <c r="Y28" s="730">
        <f>SUM(T25:T28)/4</f>
        <v>-171396.80909112334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si="3"/>
        <v>2034</v>
      </c>
      <c r="P29" s="739">
        <f t="shared" si="2"/>
        <v>557792.80464468745</v>
      </c>
      <c r="Q29" s="730">
        <f t="shared" si="4"/>
        <v>320887.6869429418</v>
      </c>
      <c r="R29" s="730">
        <f t="shared" si="4"/>
        <v>310579.98742519348</v>
      </c>
      <c r="S29" s="730">
        <f t="shared" si="4"/>
        <v>108786.16041598059</v>
      </c>
      <c r="T29" s="730">
        <f t="shared" si="4"/>
        <v>-182461.03013942842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si="3"/>
        <v>2035</v>
      </c>
      <c r="P30" s="739">
        <f t="shared" si="2"/>
        <v>571587.55076921731</v>
      </c>
      <c r="Q30" s="730">
        <f t="shared" si="4"/>
        <v>329206.89825343672</v>
      </c>
      <c r="R30" s="730">
        <f t="shared" si="4"/>
        <v>318499.87067500263</v>
      </c>
      <c r="S30" s="730">
        <f t="shared" si="4"/>
        <v>110994.62321999125</v>
      </c>
      <c r="T30" s="730">
        <f t="shared" si="4"/>
        <v>-187113.84137921326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si="3"/>
        <v>2036</v>
      </c>
      <c r="P31" s="739">
        <f t="shared" si="2"/>
        <v>585726.12280257477</v>
      </c>
      <c r="Q31" s="730">
        <f t="shared" si="4"/>
        <v>337741.7902511154</v>
      </c>
      <c r="R31" s="730">
        <f t="shared" si="4"/>
        <v>326621.71333375701</v>
      </c>
      <c r="S31" s="730">
        <f t="shared" si="4"/>
        <v>113247.91992509787</v>
      </c>
      <c r="T31" s="730">
        <f t="shared" si="4"/>
        <v>-191885.30070739554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si="3"/>
        <v>2037</v>
      </c>
      <c r="P32" s="739">
        <f t="shared" si="2"/>
        <v>600217.14703439933</v>
      </c>
      <c r="Q32" s="730">
        <f t="shared" si="4"/>
        <v>346497.95459089417</v>
      </c>
      <c r="R32" s="730">
        <f t="shared" si="4"/>
        <v>334950.66542723036</v>
      </c>
      <c r="S32" s="730">
        <f t="shared" si="4"/>
        <v>115546.96070225004</v>
      </c>
      <c r="T32" s="730">
        <f t="shared" si="4"/>
        <v>-196778.43368597527</v>
      </c>
      <c r="U32" s="724">
        <f>SUM(Q29:T32)/4</f>
        <v>578830.9063127198</v>
      </c>
      <c r="V32" s="730">
        <f>SUM(Q29:Q32)/4</f>
        <v>333583.58250959706</v>
      </c>
      <c r="W32" s="730">
        <f>SUM(R29:R32)/4</f>
        <v>322663.05921529589</v>
      </c>
      <c r="X32" s="730">
        <f>SUM(S29:S32)/4</f>
        <v>112143.91606582992</v>
      </c>
      <c r="Y32" s="730">
        <f>SUM(T29:T32)/4</f>
        <v>-189559.65147800313</v>
      </c>
      <c r="Z32" s="742">
        <f>SUM(Q32:T32)-P32</f>
        <v>0</v>
      </c>
    </row>
    <row r="33" spans="13:26" x14ac:dyDescent="0.2">
      <c r="M33" s="614"/>
      <c r="N33" s="748">
        <f t="shared" ref="N33:O48" si="5">N32+1</f>
        <v>17</v>
      </c>
      <c r="O33" s="749">
        <f t="shared" si="5"/>
        <v>2038</v>
      </c>
      <c r="P33" s="739">
        <f t="shared" si="2"/>
        <v>615069.46737323957</v>
      </c>
      <c r="Q33" s="730">
        <f t="shared" si="4"/>
        <v>355481.12789479375</v>
      </c>
      <c r="R33" s="730">
        <f t="shared" si="4"/>
        <v>343492.00830840517</v>
      </c>
      <c r="S33" s="730">
        <f t="shared" si="4"/>
        <v>117892.67419973566</v>
      </c>
      <c r="T33" s="730">
        <f t="shared" si="4"/>
        <v>-201796.34302969498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5"/>
        <v>18</v>
      </c>
      <c r="O34" s="749">
        <f t="shared" si="5"/>
        <v>2039</v>
      </c>
      <c r="P34" s="739">
        <f t="shared" si="2"/>
        <v>630292.15086148761</v>
      </c>
      <c r="Q34" s="730">
        <f t="shared" ref="Q34:T48" si="6">IF($N34&lt;=TRUNC($P$12),Q33*(1+Q$13),0)</f>
        <v>364697.19551030092</v>
      </c>
      <c r="R34" s="730">
        <f t="shared" si="6"/>
        <v>352251.15800635627</v>
      </c>
      <c r="S34" s="730">
        <f t="shared" si="6"/>
        <v>120286.00791828849</v>
      </c>
      <c r="T34" s="730">
        <f t="shared" si="6"/>
        <v>-206942.21057345797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5"/>
        <v>19</v>
      </c>
      <c r="O35" s="749">
        <f t="shared" si="5"/>
        <v>2040</v>
      </c>
      <c r="P35" s="739">
        <f t="shared" si="2"/>
        <v>645894.49333059439</v>
      </c>
      <c r="Q35" s="730">
        <f t="shared" si="6"/>
        <v>374152.1953661681</v>
      </c>
      <c r="R35" s="730">
        <f t="shared" si="6"/>
        <v>361233.66866053152</v>
      </c>
      <c r="S35" s="730">
        <f t="shared" si="6"/>
        <v>122727.92859381082</v>
      </c>
      <c r="T35" s="730">
        <f t="shared" si="6"/>
        <v>-212219.29928991612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5"/>
        <v>20</v>
      </c>
      <c r="O36" s="749">
        <f t="shared" si="5"/>
        <v>2041</v>
      </c>
      <c r="P36" s="739">
        <f t="shared" si="2"/>
        <v>661886.02520014346</v>
      </c>
      <c r="Q36" s="730">
        <f t="shared" si="6"/>
        <v>383852.32192817668</v>
      </c>
      <c r="R36" s="730">
        <f t="shared" si="6"/>
        <v>370445.23604260804</v>
      </c>
      <c r="S36" s="730">
        <f t="shared" si="6"/>
        <v>125219.42258786572</v>
      </c>
      <c r="T36" s="730">
        <f t="shared" si="6"/>
        <v>-217630.95535850702</v>
      </c>
      <c r="U36" s="724">
        <f>SUM(Q33:T36)/4</f>
        <v>638285.53419136617</v>
      </c>
      <c r="V36" s="730">
        <f>SUM(Q33:Q36)/4</f>
        <v>369545.71017485985</v>
      </c>
      <c r="W36" s="730">
        <f>SUM(R33:R36)/4</f>
        <v>356855.51775447524</v>
      </c>
      <c r="X36" s="730">
        <f>SUM(S33:S36)/4</f>
        <v>121531.50832492518</v>
      </c>
      <c r="Y36" s="730">
        <f>SUM(T33:T36)/4</f>
        <v>-209647.20206289404</v>
      </c>
      <c r="Z36" s="742">
        <f>SUM(Q36:T36)-P36</f>
        <v>0</v>
      </c>
    </row>
    <row r="37" spans="13:26" x14ac:dyDescent="0.2">
      <c r="M37" s="614"/>
      <c r="N37" s="748">
        <f t="shared" si="5"/>
        <v>21</v>
      </c>
      <c r="O37" s="749">
        <f t="shared" si="5"/>
        <v>2042</v>
      </c>
      <c r="P37" s="739">
        <f t="shared" si="2"/>
        <v>678276.51742445747</v>
      </c>
      <c r="Q37" s="730">
        <f t="shared" si="6"/>
        <v>393803.9302574562</v>
      </c>
      <c r="R37" s="730">
        <f t="shared" si="6"/>
        <v>379891.70116815675</v>
      </c>
      <c r="S37" s="730">
        <f t="shared" si="6"/>
        <v>127761.49628609663</v>
      </c>
      <c r="T37" s="730">
        <f t="shared" si="6"/>
        <v>-223180.61028725206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5"/>
        <v>22</v>
      </c>
      <c r="O38" s="749">
        <f t="shared" si="5"/>
        <v>2043</v>
      </c>
      <c r="P38" s="739">
        <f t="shared" si="2"/>
        <v>695075.98759049759</v>
      </c>
      <c r="Q38" s="730">
        <f t="shared" si="6"/>
        <v>404013.54017401783</v>
      </c>
      <c r="R38" s="730">
        <f t="shared" si="6"/>
        <v>389579.05400040536</v>
      </c>
      <c r="S38" s="730">
        <f t="shared" si="6"/>
        <v>130355.17650473538</v>
      </c>
      <c r="T38" s="730">
        <f t="shared" si="6"/>
        <v>-228871.78308866097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5"/>
        <v>23</v>
      </c>
      <c r="O39" s="749">
        <f t="shared" si="5"/>
        <v>2044</v>
      </c>
      <c r="P39" s="739">
        <f t="shared" si="2"/>
        <v>712294.70617091842</v>
      </c>
      <c r="Q39" s="730">
        <f t="shared" si="6"/>
        <v>414487.84052823001</v>
      </c>
      <c r="R39" s="730">
        <f t="shared" si="6"/>
        <v>399513.43724844855</v>
      </c>
      <c r="S39" s="730">
        <f t="shared" si="6"/>
        <v>133001.51090536252</v>
      </c>
      <c r="T39" s="730">
        <f t="shared" si="6"/>
        <v>-234708.08251112272</v>
      </c>
      <c r="U39" s="748"/>
      <c r="V39" s="748"/>
      <c r="W39" s="748"/>
      <c r="X39" s="748"/>
      <c r="Y39" s="748"/>
      <c r="Z39" s="739"/>
    </row>
    <row r="40" spans="13:26" x14ac:dyDescent="0.2">
      <c r="M40" s="614"/>
      <c r="N40" s="748">
        <f t="shared" si="5"/>
        <v>24</v>
      </c>
      <c r="O40" s="749">
        <f t="shared" si="5"/>
        <v>2045</v>
      </c>
      <c r="P40" s="739">
        <f t="shared" si="2"/>
        <v>729943.20293623884</v>
      </c>
      <c r="Q40" s="730">
        <f t="shared" si="6"/>
        <v>425233.69358303479</v>
      </c>
      <c r="R40" s="730">
        <f t="shared" si="6"/>
        <v>409701.15026231349</v>
      </c>
      <c r="S40" s="730">
        <f t="shared" si="6"/>
        <v>135701.56841808785</v>
      </c>
      <c r="T40" s="730">
        <f t="shared" si="6"/>
        <v>-240693.2093271974</v>
      </c>
      <c r="U40" s="724">
        <f>SUM(Q37:T40)/4</f>
        <v>703897.60353052802</v>
      </c>
      <c r="V40" s="730">
        <f>SUM(Q37:Q40)/4</f>
        <v>409384.75113568467</v>
      </c>
      <c r="W40" s="730">
        <f>SUM(R37:R40)/4</f>
        <v>394671.33566983102</v>
      </c>
      <c r="X40" s="730">
        <f>SUM(S37:S40)/4</f>
        <v>131704.93802857061</v>
      </c>
      <c r="Y40" s="730">
        <f>SUM(T37:T40)/4</f>
        <v>-231863.42130355828</v>
      </c>
      <c r="Z40" s="742">
        <f>SUM(Q40:T40)-P40</f>
        <v>0</v>
      </c>
    </row>
    <row r="41" spans="13:26" x14ac:dyDescent="0.2">
      <c r="M41" s="614"/>
      <c r="N41" s="748">
        <f t="shared" si="5"/>
        <v>25</v>
      </c>
      <c r="O41" s="749">
        <f t="shared" si="5"/>
        <v>2046</v>
      </c>
      <c r="P41" s="739">
        <f t="shared" si="2"/>
        <v>748032.27353018837</v>
      </c>
      <c r="Q41" s="730">
        <f t="shared" si="6"/>
        <v>436258.13950977597</v>
      </c>
      <c r="R41" s="730">
        <f t="shared" si="6"/>
        <v>420148.65302735101</v>
      </c>
      <c r="S41" s="730">
        <f t="shared" si="6"/>
        <v>138456.43967332182</v>
      </c>
      <c r="T41" s="730">
        <f t="shared" si="6"/>
        <v>-246830.95868026034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si="5"/>
        <v>26</v>
      </c>
      <c r="O42" s="749">
        <f t="shared" si="5"/>
        <v>2047</v>
      </c>
      <c r="P42" s="739">
        <f t="shared" si="2"/>
        <v>766572.98621239443</v>
      </c>
      <c r="Q42" s="730">
        <f t="shared" si="6"/>
        <v>447568.40100058389</v>
      </c>
      <c r="R42" s="730">
        <f t="shared" si="6"/>
        <v>430862.57026048459</v>
      </c>
      <c r="S42" s="730">
        <f t="shared" si="6"/>
        <v>141267.2374423123</v>
      </c>
      <c r="T42" s="730">
        <f t="shared" si="6"/>
        <v>-253125.22249098631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si="5"/>
        <v>27</v>
      </c>
      <c r="O43" s="749">
        <f t="shared" si="5"/>
        <v>2048</v>
      </c>
      <c r="P43" s="739">
        <f t="shared" si="2"/>
        <v>785576.68877267966</v>
      </c>
      <c r="Q43" s="730">
        <f t="shared" si="6"/>
        <v>459171.88800033979</v>
      </c>
      <c r="R43" s="730">
        <f t="shared" si="6"/>
        <v>441849.69561091508</v>
      </c>
      <c r="S43" s="730">
        <f t="shared" si="6"/>
        <v>144135.09708662474</v>
      </c>
      <c r="T43" s="730">
        <f t="shared" si="6"/>
        <v>-259579.99192519989</v>
      </c>
      <c r="U43" s="748"/>
      <c r="V43" s="748"/>
      <c r="W43" s="748"/>
      <c r="X43" s="748"/>
      <c r="Y43" s="748"/>
      <c r="Z43" s="739"/>
    </row>
    <row r="44" spans="13:26" x14ac:dyDescent="0.2">
      <c r="M44" s="614"/>
      <c r="N44" s="748">
        <f t="shared" si="5"/>
        <v>28</v>
      </c>
      <c r="O44" s="749">
        <f t="shared" si="5"/>
        <v>2049</v>
      </c>
      <c r="P44" s="739">
        <f t="shared" si="2"/>
        <v>0</v>
      </c>
      <c r="Q44" s="730">
        <f t="shared" si="6"/>
        <v>0</v>
      </c>
      <c r="R44" s="730">
        <f t="shared" si="6"/>
        <v>0</v>
      </c>
      <c r="S44" s="730">
        <f t="shared" si="6"/>
        <v>0</v>
      </c>
      <c r="T44" s="730">
        <f t="shared" si="6"/>
        <v>0</v>
      </c>
      <c r="U44" s="724">
        <f>SUM(Q41:T44)/4</f>
        <v>575045.48712881561</v>
      </c>
      <c r="V44" s="730">
        <f>SUM(Q41:Q44)/4</f>
        <v>335749.60712767491</v>
      </c>
      <c r="W44" s="730">
        <f>SUM(R41:R44)/4</f>
        <v>323215.22972468764</v>
      </c>
      <c r="X44" s="730">
        <f>SUM(S41:S44)/4</f>
        <v>105964.6935505647</v>
      </c>
      <c r="Y44" s="730">
        <f>SUM(T41:T44)/4</f>
        <v>-189884.04327411164</v>
      </c>
      <c r="Z44" s="742">
        <f>SUM(Q44:T44)-P44</f>
        <v>0</v>
      </c>
    </row>
    <row r="45" spans="13:26" x14ac:dyDescent="0.2">
      <c r="M45" s="614"/>
      <c r="N45" s="748">
        <f t="shared" si="5"/>
        <v>29</v>
      </c>
      <c r="O45" s="749">
        <f t="shared" si="5"/>
        <v>2050</v>
      </c>
      <c r="P45" s="739">
        <f t="shared" si="2"/>
        <v>0</v>
      </c>
      <c r="Q45" s="730">
        <f t="shared" si="6"/>
        <v>0</v>
      </c>
      <c r="R45" s="730">
        <f t="shared" si="6"/>
        <v>0</v>
      </c>
      <c r="S45" s="730">
        <f t="shared" si="6"/>
        <v>0</v>
      </c>
      <c r="T45" s="730">
        <f t="shared" si="6"/>
        <v>0</v>
      </c>
      <c r="U45" s="748"/>
      <c r="V45" s="748"/>
      <c r="W45" s="748"/>
      <c r="X45" s="748"/>
      <c r="Y45" s="748"/>
      <c r="Z45" s="614"/>
    </row>
    <row r="46" spans="13:26" x14ac:dyDescent="0.2">
      <c r="M46" s="614"/>
      <c r="N46" s="748">
        <f t="shared" si="5"/>
        <v>30</v>
      </c>
      <c r="O46" s="749">
        <f t="shared" si="5"/>
        <v>2051</v>
      </c>
      <c r="P46" s="739">
        <f t="shared" si="2"/>
        <v>0</v>
      </c>
      <c r="Q46" s="730">
        <f t="shared" si="6"/>
        <v>0</v>
      </c>
      <c r="R46" s="730">
        <f t="shared" si="6"/>
        <v>0</v>
      </c>
      <c r="S46" s="730">
        <f t="shared" si="6"/>
        <v>0</v>
      </c>
      <c r="T46" s="730">
        <f t="shared" si="6"/>
        <v>0</v>
      </c>
      <c r="U46" s="748"/>
      <c r="V46" s="748"/>
      <c r="W46" s="748"/>
      <c r="X46" s="748"/>
      <c r="Y46" s="748"/>
      <c r="Z46" s="614"/>
    </row>
    <row r="47" spans="13:26" x14ac:dyDescent="0.2">
      <c r="M47" s="614"/>
      <c r="N47" s="748">
        <f t="shared" si="5"/>
        <v>31</v>
      </c>
      <c r="O47" s="749">
        <f t="shared" si="5"/>
        <v>2052</v>
      </c>
      <c r="P47" s="739">
        <f t="shared" si="2"/>
        <v>0</v>
      </c>
      <c r="Q47" s="730">
        <f t="shared" si="6"/>
        <v>0</v>
      </c>
      <c r="R47" s="730">
        <f t="shared" si="6"/>
        <v>0</v>
      </c>
      <c r="S47" s="730">
        <f t="shared" si="6"/>
        <v>0</v>
      </c>
      <c r="T47" s="730">
        <f t="shared" si="6"/>
        <v>0</v>
      </c>
      <c r="U47" s="748"/>
      <c r="V47" s="748"/>
      <c r="W47" s="748"/>
      <c r="X47" s="748"/>
      <c r="Y47" s="748"/>
      <c r="Z47" s="614"/>
    </row>
    <row r="48" spans="13:26" x14ac:dyDescent="0.2">
      <c r="M48" s="614"/>
      <c r="N48" s="748">
        <f t="shared" si="5"/>
        <v>32</v>
      </c>
      <c r="O48" s="749">
        <f t="shared" si="5"/>
        <v>2053</v>
      </c>
      <c r="P48" s="739">
        <f t="shared" si="2"/>
        <v>0</v>
      </c>
      <c r="Q48" s="730">
        <f t="shared" si="6"/>
        <v>0</v>
      </c>
      <c r="R48" s="730">
        <f t="shared" si="6"/>
        <v>0</v>
      </c>
      <c r="S48" s="730">
        <f t="shared" si="6"/>
        <v>0</v>
      </c>
      <c r="T48" s="730">
        <f t="shared" si="6"/>
        <v>0</v>
      </c>
      <c r="U48" s="748"/>
      <c r="V48" s="748"/>
      <c r="W48" s="748"/>
      <c r="X48" s="748"/>
      <c r="Y48" s="748"/>
      <c r="Z48" s="614"/>
    </row>
    <row r="49" spans="13:26" x14ac:dyDescent="0.2">
      <c r="M49" s="614"/>
      <c r="N49" s="748"/>
      <c r="O49" s="615" t="s">
        <v>18</v>
      </c>
      <c r="P49" s="615" t="s">
        <v>18</v>
      </c>
      <c r="Q49" s="615" t="s">
        <v>18</v>
      </c>
      <c r="R49" s="615" t="s">
        <v>18</v>
      </c>
      <c r="S49" s="615" t="s">
        <v>18</v>
      </c>
      <c r="T49" s="615" t="s">
        <v>18</v>
      </c>
      <c r="U49" s="724"/>
      <c r="V49" s="724"/>
      <c r="W49" s="724"/>
      <c r="X49" s="724"/>
      <c r="Y49" s="724"/>
      <c r="Z49" s="614"/>
    </row>
    <row r="50" spans="13:26" x14ac:dyDescent="0.2">
      <c r="M50" s="614"/>
      <c r="O50" s="605" t="s">
        <v>111</v>
      </c>
      <c r="P50" s="726">
        <f>SUM(Q50:T50)</f>
        <v>15716025.843065657</v>
      </c>
      <c r="Q50" s="724">
        <f>SUM(Q$17:Q$48)</f>
        <v>9066273.1492527816</v>
      </c>
      <c r="R50" s="724">
        <f>SUM(R$17:R$48)</f>
        <v>8765847.7181673963</v>
      </c>
      <c r="S50" s="724">
        <f>SUM(S$17:S$48)</f>
        <v>3033707.5046555591</v>
      </c>
      <c r="T50" s="724">
        <f>SUM(T$17:T$48)</f>
        <v>-5149802.5290100807</v>
      </c>
      <c r="U50" s="730"/>
      <c r="V50" s="724"/>
      <c r="W50" s="724"/>
      <c r="X50" s="724"/>
      <c r="Y50" s="724"/>
      <c r="Z50" s="614"/>
    </row>
    <row r="51" spans="13:26" x14ac:dyDescent="0.2">
      <c r="M51" s="614"/>
      <c r="N51" s="614"/>
      <c r="O51" s="614"/>
      <c r="P51" s="742">
        <f>P50-P$10</f>
        <v>0</v>
      </c>
      <c r="Q51" s="742">
        <f t="shared" ref="Q51:T51" si="7">Q50-Q$10</f>
        <v>0</v>
      </c>
      <c r="R51" s="742">
        <f t="shared" si="7"/>
        <v>0</v>
      </c>
      <c r="S51" s="742">
        <f t="shared" si="7"/>
        <v>0</v>
      </c>
      <c r="T51" s="742">
        <f t="shared" si="7"/>
        <v>0</v>
      </c>
      <c r="U51" s="742">
        <f>SUM(Q50:T50)-P$10</f>
        <v>0</v>
      </c>
      <c r="V51" s="614"/>
      <c r="W51" s="614"/>
      <c r="X51" s="614"/>
      <c r="Y51" s="614"/>
      <c r="Z51" s="614"/>
    </row>
    <row r="52" spans="13:26" x14ac:dyDescent="0.2">
      <c r="M52" s="614"/>
      <c r="O52" s="719" t="s">
        <v>112</v>
      </c>
      <c r="P52" s="752">
        <f>$P$13</f>
        <v>2.4675095708575068E-2</v>
      </c>
      <c r="Z52" s="614"/>
    </row>
    <row r="53" spans="13:26" x14ac:dyDescent="0.2">
      <c r="M53" s="614"/>
      <c r="O53" s="720" t="s">
        <v>113</v>
      </c>
      <c r="P53" s="752">
        <f>((1+P52)^(1/12))-1</f>
        <v>2.0333630299438354E-3</v>
      </c>
      <c r="Z53" s="614"/>
    </row>
    <row r="54" spans="13:26" x14ac:dyDescent="0.2">
      <c r="M54" s="614"/>
      <c r="O54" s="720" t="s">
        <v>20</v>
      </c>
      <c r="P54" s="726">
        <f>P10</f>
        <v>15716025.843065649</v>
      </c>
      <c r="Z54" s="614"/>
    </row>
    <row r="55" spans="13:26" x14ac:dyDescent="0.2">
      <c r="M55" s="614"/>
      <c r="O55" s="720" t="s">
        <v>21</v>
      </c>
      <c r="P55" s="724">
        <f>P54/(1+P53)^P56</f>
        <v>8137965.5582323065</v>
      </c>
      <c r="Z55" s="614"/>
    </row>
    <row r="56" spans="13:26" x14ac:dyDescent="0.2">
      <c r="M56" s="614"/>
      <c r="O56" s="720" t="s">
        <v>114</v>
      </c>
      <c r="P56" s="730">
        <f>$P$12*12</f>
        <v>324</v>
      </c>
      <c r="Q56" s="753"/>
      <c r="Z56" s="614"/>
    </row>
    <row r="57" spans="13:26" x14ac:dyDescent="0.2">
      <c r="M57" s="614"/>
      <c r="O57" s="720" t="s">
        <v>115</v>
      </c>
      <c r="P57" s="724">
        <f>PMT(P53,P56,-P55)</f>
        <v>34317.484720916269</v>
      </c>
      <c r="Z57" s="614"/>
    </row>
    <row r="58" spans="13:26" x14ac:dyDescent="0.2">
      <c r="M58" s="614"/>
      <c r="N58" s="615"/>
      <c r="O58" s="615" t="s">
        <v>18</v>
      </c>
      <c r="P58" s="615" t="s">
        <v>18</v>
      </c>
      <c r="Q58" s="615" t="s">
        <v>18</v>
      </c>
      <c r="R58" s="615" t="s">
        <v>18</v>
      </c>
      <c r="Z58" s="614"/>
    </row>
    <row r="59" spans="13:26" x14ac:dyDescent="0.2">
      <c r="M59" s="614"/>
      <c r="N59" s="748">
        <v>1</v>
      </c>
      <c r="O59" s="730">
        <v>0</v>
      </c>
      <c r="P59" s="730">
        <f>P57</f>
        <v>34317.484720916269</v>
      </c>
      <c r="Q59" s="730">
        <f>O59*$P$53</f>
        <v>0</v>
      </c>
      <c r="R59" s="730">
        <f>O59+P59+Q59</f>
        <v>34317.484720916269</v>
      </c>
      <c r="Z59" s="614"/>
    </row>
    <row r="60" spans="13:26" x14ac:dyDescent="0.2">
      <c r="M60" s="614"/>
      <c r="N60" s="748">
        <f>N59+1</f>
        <v>2</v>
      </c>
      <c r="O60" s="730">
        <f t="shared" ref="O60:O123" si="8">R59</f>
        <v>34317.484720916269</v>
      </c>
      <c r="P60" s="730">
        <f>P59</f>
        <v>34317.484720916269</v>
      </c>
      <c r="Q60" s="730">
        <f t="shared" ref="Q60:Q123" si="9">O60*$P$53</f>
        <v>69.77990471217359</v>
      </c>
      <c r="R60" s="730">
        <f t="shared" ref="R60:R123" si="10">O60+P60+Q60</f>
        <v>68704.749346544719</v>
      </c>
      <c r="Z60" s="614"/>
    </row>
    <row r="61" spans="13:26" x14ac:dyDescent="0.2">
      <c r="M61" s="614"/>
      <c r="N61" s="748">
        <f t="shared" ref="N61:N124" si="11">N60+1</f>
        <v>3</v>
      </c>
      <c r="O61" s="730">
        <f t="shared" si="8"/>
        <v>68704.749346544719</v>
      </c>
      <c r="P61" s="730">
        <f t="shared" ref="P61:P124" si="12">P60</f>
        <v>34317.484720916269</v>
      </c>
      <c r="Q61" s="730">
        <f t="shared" si="9"/>
        <v>139.70169730282191</v>
      </c>
      <c r="R61" s="730">
        <f t="shared" si="10"/>
        <v>103161.93576476381</v>
      </c>
      <c r="Z61" s="614"/>
    </row>
    <row r="62" spans="13:26" x14ac:dyDescent="0.2">
      <c r="M62" s="614"/>
      <c r="N62" s="748">
        <f t="shared" si="11"/>
        <v>4</v>
      </c>
      <c r="O62" s="730">
        <f t="shared" si="8"/>
        <v>103161.93576476381</v>
      </c>
      <c r="P62" s="730">
        <f t="shared" si="12"/>
        <v>34317.484720916269</v>
      </c>
      <c r="Q62" s="730">
        <f t="shared" si="9"/>
        <v>209.76566628151147</v>
      </c>
      <c r="R62" s="730">
        <f t="shared" si="10"/>
        <v>137689.18615196159</v>
      </c>
      <c r="Z62" s="614"/>
    </row>
    <row r="63" spans="13:26" x14ac:dyDescent="0.2">
      <c r="M63" s="614"/>
      <c r="N63" s="748">
        <f t="shared" si="11"/>
        <v>5</v>
      </c>
      <c r="O63" s="730">
        <f t="shared" si="8"/>
        <v>137689.18615196159</v>
      </c>
      <c r="P63" s="730">
        <f t="shared" si="12"/>
        <v>34317.484720916269</v>
      </c>
      <c r="Q63" s="730">
        <f t="shared" si="9"/>
        <v>279.97210074445343</v>
      </c>
      <c r="R63" s="730">
        <f t="shared" si="10"/>
        <v>172286.64297362234</v>
      </c>
      <c r="Z63" s="614"/>
    </row>
    <row r="64" spans="13:26" x14ac:dyDescent="0.2">
      <c r="M64" s="614"/>
      <c r="N64" s="748">
        <f t="shared" si="11"/>
        <v>6</v>
      </c>
      <c r="O64" s="730">
        <f t="shared" si="8"/>
        <v>172286.64297362234</v>
      </c>
      <c r="P64" s="730">
        <f t="shared" si="12"/>
        <v>34317.484720916269</v>
      </c>
      <c r="Q64" s="730">
        <f t="shared" si="9"/>
        <v>350.32129037569655</v>
      </c>
      <c r="R64" s="730">
        <f t="shared" si="10"/>
        <v>206954.44898491431</v>
      </c>
      <c r="Z64" s="614"/>
    </row>
    <row r="65" spans="13:26" x14ac:dyDescent="0.2">
      <c r="M65" s="614"/>
      <c r="N65" s="748">
        <f t="shared" si="11"/>
        <v>7</v>
      </c>
      <c r="O65" s="730">
        <f t="shared" si="8"/>
        <v>206954.44898491431</v>
      </c>
      <c r="P65" s="730">
        <f t="shared" si="12"/>
        <v>34317.484720916269</v>
      </c>
      <c r="Q65" s="730">
        <f t="shared" si="9"/>
        <v>420.81352544832231</v>
      </c>
      <c r="R65" s="730">
        <f t="shared" si="10"/>
        <v>241692.74723127892</v>
      </c>
      <c r="Z65" s="614"/>
    </row>
    <row r="66" spans="13:26" x14ac:dyDescent="0.2">
      <c r="M66" s="614"/>
      <c r="N66" s="748">
        <f t="shared" si="11"/>
        <v>8</v>
      </c>
      <c r="O66" s="730">
        <f t="shared" si="8"/>
        <v>241692.74723127892</v>
      </c>
      <c r="P66" s="730">
        <f t="shared" si="12"/>
        <v>34317.484720916269</v>
      </c>
      <c r="Q66" s="730">
        <f t="shared" si="9"/>
        <v>491.44909682564287</v>
      </c>
      <c r="R66" s="730">
        <f t="shared" si="10"/>
        <v>276501.68104902079</v>
      </c>
      <c r="Z66" s="614"/>
    </row>
    <row r="67" spans="13:26" x14ac:dyDescent="0.2">
      <c r="M67" s="614"/>
      <c r="N67" s="748">
        <f t="shared" si="11"/>
        <v>9</v>
      </c>
      <c r="O67" s="730">
        <f t="shared" si="8"/>
        <v>276501.68104902079</v>
      </c>
      <c r="P67" s="730">
        <f t="shared" si="12"/>
        <v>34317.484720916269</v>
      </c>
      <c r="Q67" s="730">
        <f t="shared" si="9"/>
        <v>562.22829596240092</v>
      </c>
      <c r="R67" s="730">
        <f t="shared" si="10"/>
        <v>311381.39406589943</v>
      </c>
      <c r="Z67" s="614"/>
    </row>
    <row r="68" spans="13:26" x14ac:dyDescent="0.2">
      <c r="M68" s="614"/>
      <c r="N68" s="748">
        <f t="shared" si="11"/>
        <v>10</v>
      </c>
      <c r="O68" s="730">
        <f t="shared" si="8"/>
        <v>311381.39406589943</v>
      </c>
      <c r="P68" s="730">
        <f t="shared" si="12"/>
        <v>34317.484720916269</v>
      </c>
      <c r="Q68" s="730">
        <f t="shared" si="9"/>
        <v>633.15141490597273</v>
      </c>
      <c r="R68" s="730">
        <f t="shared" si="10"/>
        <v>346332.03020172165</v>
      </c>
      <c r="Z68" s="614"/>
    </row>
    <row r="69" spans="13:26" x14ac:dyDescent="0.2">
      <c r="M69" s="614"/>
      <c r="N69" s="748">
        <f t="shared" si="11"/>
        <v>11</v>
      </c>
      <c r="O69" s="730">
        <f t="shared" si="8"/>
        <v>346332.03020172165</v>
      </c>
      <c r="P69" s="730">
        <f t="shared" si="12"/>
        <v>34317.484720916269</v>
      </c>
      <c r="Q69" s="730">
        <f t="shared" si="9"/>
        <v>704.21874629757269</v>
      </c>
      <c r="R69" s="730">
        <f t="shared" si="10"/>
        <v>381353.73366893549</v>
      </c>
      <c r="Z69" s="614"/>
    </row>
    <row r="70" spans="13:26" x14ac:dyDescent="0.2">
      <c r="M70" s="614"/>
      <c r="N70" s="748">
        <f t="shared" si="11"/>
        <v>12</v>
      </c>
      <c r="O70" s="730">
        <f t="shared" si="8"/>
        <v>381353.73366893549</v>
      </c>
      <c r="P70" s="730">
        <f t="shared" si="12"/>
        <v>34317.484720916269</v>
      </c>
      <c r="Q70" s="730">
        <f t="shared" si="9"/>
        <v>775.4305833734611</v>
      </c>
      <c r="R70" s="730">
        <f t="shared" si="10"/>
        <v>416446.64897322521</v>
      </c>
      <c r="Z70" s="614"/>
    </row>
    <row r="71" spans="13:26" x14ac:dyDescent="0.2">
      <c r="M71" s="614"/>
      <c r="N71" s="748">
        <f t="shared" si="11"/>
        <v>13</v>
      </c>
      <c r="O71" s="730">
        <f t="shared" si="8"/>
        <v>416446.64897322521</v>
      </c>
      <c r="P71" s="730">
        <f t="shared" si="12"/>
        <v>34317.484720916269</v>
      </c>
      <c r="Q71" s="730">
        <f t="shared" si="9"/>
        <v>846.78721996615411</v>
      </c>
      <c r="R71" s="730">
        <f t="shared" si="10"/>
        <v>451610.92091410764</v>
      </c>
      <c r="Z71" s="614"/>
    </row>
    <row r="72" spans="13:26" x14ac:dyDescent="0.2">
      <c r="M72" s="614"/>
      <c r="N72" s="748">
        <f t="shared" si="11"/>
        <v>14</v>
      </c>
      <c r="O72" s="730">
        <f t="shared" si="8"/>
        <v>451610.92091410764</v>
      </c>
      <c r="P72" s="730">
        <f t="shared" si="12"/>
        <v>34317.484720916269</v>
      </c>
      <c r="Q72" s="730">
        <f t="shared" si="9"/>
        <v>918.28895050563574</v>
      </c>
      <c r="R72" s="730">
        <f t="shared" si="10"/>
        <v>486846.69458552951</v>
      </c>
      <c r="Z72" s="614"/>
    </row>
    <row r="73" spans="13:26" x14ac:dyDescent="0.2">
      <c r="M73" s="614"/>
      <c r="N73" s="748">
        <f t="shared" si="11"/>
        <v>15</v>
      </c>
      <c r="O73" s="730">
        <f t="shared" si="8"/>
        <v>486846.69458552951</v>
      </c>
      <c r="P73" s="730">
        <f t="shared" si="12"/>
        <v>34317.484720916269</v>
      </c>
      <c r="Q73" s="730">
        <f t="shared" si="9"/>
        <v>989.93607002057331</v>
      </c>
      <c r="R73" s="730">
        <f t="shared" si="10"/>
        <v>522154.11537646636</v>
      </c>
      <c r="Z73" s="614"/>
    </row>
    <row r="74" spans="13:26" x14ac:dyDescent="0.2">
      <c r="M74" s="614"/>
      <c r="N74" s="748">
        <f t="shared" si="11"/>
        <v>16</v>
      </c>
      <c r="O74" s="730">
        <f t="shared" si="8"/>
        <v>522154.11537646636</v>
      </c>
      <c r="P74" s="730">
        <f t="shared" si="12"/>
        <v>34317.484720916269</v>
      </c>
      <c r="Q74" s="730">
        <f t="shared" si="9"/>
        <v>1061.7288741395346</v>
      </c>
      <c r="R74" s="730">
        <f t="shared" si="10"/>
        <v>557533.32897152216</v>
      </c>
      <c r="Z74" s="614"/>
    </row>
    <row r="75" spans="13:26" x14ac:dyDescent="0.2">
      <c r="M75" s="614"/>
      <c r="N75" s="748">
        <f t="shared" si="11"/>
        <v>17</v>
      </c>
      <c r="O75" s="730">
        <f t="shared" si="8"/>
        <v>557533.32897152216</v>
      </c>
      <c r="P75" s="730">
        <f t="shared" si="12"/>
        <v>34317.484720916269</v>
      </c>
      <c r="Q75" s="730">
        <f t="shared" si="9"/>
        <v>1133.6676590922075</v>
      </c>
      <c r="R75" s="730">
        <f t="shared" si="10"/>
        <v>592984.48135153065</v>
      </c>
      <c r="Z75" s="614"/>
    </row>
    <row r="76" spans="13:26" x14ac:dyDescent="0.2">
      <c r="M76" s="614"/>
      <c r="N76" s="748">
        <f t="shared" si="11"/>
        <v>18</v>
      </c>
      <c r="O76" s="730">
        <f t="shared" si="8"/>
        <v>592984.48135153065</v>
      </c>
      <c r="P76" s="730">
        <f t="shared" si="12"/>
        <v>34317.484720916269</v>
      </c>
      <c r="Q76" s="730">
        <f t="shared" si="9"/>
        <v>1205.7527217106222</v>
      </c>
      <c r="R76" s="730">
        <f t="shared" si="10"/>
        <v>628507.7187941575</v>
      </c>
      <c r="Z76" s="614"/>
    </row>
    <row r="77" spans="13:26" x14ac:dyDescent="0.2">
      <c r="M77" s="614"/>
      <c r="N77" s="748">
        <f t="shared" si="11"/>
        <v>19</v>
      </c>
      <c r="O77" s="730">
        <f t="shared" si="8"/>
        <v>628507.7187941575</v>
      </c>
      <c r="P77" s="730">
        <f t="shared" si="12"/>
        <v>34317.484720916269</v>
      </c>
      <c r="Q77" s="730">
        <f t="shared" si="9"/>
        <v>1277.9843594303761</v>
      </c>
      <c r="R77" s="730">
        <f t="shared" si="10"/>
        <v>664103.18787450413</v>
      </c>
      <c r="Z77" s="614"/>
    </row>
    <row r="78" spans="13:26" x14ac:dyDescent="0.2">
      <c r="M78" s="614"/>
      <c r="N78" s="748">
        <f t="shared" si="11"/>
        <v>20</v>
      </c>
      <c r="O78" s="730">
        <f t="shared" si="8"/>
        <v>664103.18787450413</v>
      </c>
      <c r="P78" s="730">
        <f t="shared" si="12"/>
        <v>34317.484720916269</v>
      </c>
      <c r="Q78" s="730">
        <f t="shared" si="9"/>
        <v>1350.362870291862</v>
      </c>
      <c r="R78" s="730">
        <f t="shared" si="10"/>
        <v>699771.03546571219</v>
      </c>
      <c r="Z78" s="614"/>
    </row>
    <row r="79" spans="13:26" x14ac:dyDescent="0.2">
      <c r="M79" s="614"/>
      <c r="N79" s="748">
        <f t="shared" si="11"/>
        <v>21</v>
      </c>
      <c r="O79" s="730">
        <f t="shared" si="8"/>
        <v>699771.03546571219</v>
      </c>
      <c r="P79" s="730">
        <f t="shared" si="12"/>
        <v>34317.484720916269</v>
      </c>
      <c r="Q79" s="730">
        <f t="shared" si="9"/>
        <v>1422.8885529414956</v>
      </c>
      <c r="R79" s="730">
        <f t="shared" si="10"/>
        <v>735511.40873956995</v>
      </c>
      <c r="Z79" s="614"/>
    </row>
    <row r="80" spans="13:26" x14ac:dyDescent="0.2">
      <c r="M80" s="614"/>
      <c r="N80" s="748">
        <f t="shared" si="11"/>
        <v>22</v>
      </c>
      <c r="O80" s="730">
        <f t="shared" si="8"/>
        <v>735511.40873956995</v>
      </c>
      <c r="P80" s="730">
        <f t="shared" si="12"/>
        <v>34317.484720916269</v>
      </c>
      <c r="Q80" s="730">
        <f t="shared" si="9"/>
        <v>1495.5617066329507</v>
      </c>
      <c r="R80" s="730">
        <f t="shared" si="10"/>
        <v>771324.45516711916</v>
      </c>
      <c r="Z80" s="614"/>
    </row>
    <row r="81" spans="13:26" x14ac:dyDescent="0.2">
      <c r="M81" s="614"/>
      <c r="N81" s="748">
        <f t="shared" si="11"/>
        <v>23</v>
      </c>
      <c r="O81" s="730">
        <f t="shared" si="8"/>
        <v>771324.45516711916</v>
      </c>
      <c r="P81" s="730">
        <f t="shared" si="12"/>
        <v>34317.484720916269</v>
      </c>
      <c r="Q81" s="730">
        <f t="shared" si="9"/>
        <v>1568.3826312283916</v>
      </c>
      <c r="R81" s="730">
        <f t="shared" si="10"/>
        <v>807210.32251926383</v>
      </c>
      <c r="Z81" s="614"/>
    </row>
    <row r="82" spans="13:26" x14ac:dyDescent="0.2">
      <c r="M82" s="614"/>
      <c r="N82" s="748">
        <f t="shared" si="11"/>
        <v>24</v>
      </c>
      <c r="O82" s="730">
        <f t="shared" si="8"/>
        <v>807210.32251926383</v>
      </c>
      <c r="P82" s="730">
        <f t="shared" si="12"/>
        <v>34317.484720916269</v>
      </c>
      <c r="Q82" s="730">
        <f t="shared" si="9"/>
        <v>1641.3516271997109</v>
      </c>
      <c r="R82" s="730">
        <f t="shared" si="10"/>
        <v>843169.15886737977</v>
      </c>
      <c r="Z82" s="614"/>
    </row>
    <row r="83" spans="13:26" x14ac:dyDescent="0.2">
      <c r="M83" s="614"/>
      <c r="N83" s="748">
        <f t="shared" si="11"/>
        <v>25</v>
      </c>
      <c r="O83" s="730">
        <f t="shared" si="8"/>
        <v>843169.15886737977</v>
      </c>
      <c r="P83" s="730">
        <f t="shared" si="12"/>
        <v>34317.484720916269</v>
      </c>
      <c r="Q83" s="730">
        <f t="shared" si="9"/>
        <v>1714.4689956297705</v>
      </c>
      <c r="R83" s="730">
        <f t="shared" si="10"/>
        <v>879201.11258392583</v>
      </c>
      <c r="Z83" s="614"/>
    </row>
    <row r="84" spans="13:26" x14ac:dyDescent="0.2">
      <c r="M84" s="614"/>
      <c r="N84" s="748">
        <f t="shared" si="11"/>
        <v>26</v>
      </c>
      <c r="O84" s="730">
        <f t="shared" si="8"/>
        <v>879201.11258392583</v>
      </c>
      <c r="P84" s="730">
        <f t="shared" si="12"/>
        <v>34317.484720916269</v>
      </c>
      <c r="Q84" s="730">
        <f t="shared" si="9"/>
        <v>1787.7350382136426</v>
      </c>
      <c r="R84" s="730">
        <f t="shared" si="10"/>
        <v>915306.33234305575</v>
      </c>
      <c r="Z84" s="614"/>
    </row>
    <row r="85" spans="13:26" x14ac:dyDescent="0.2">
      <c r="M85" s="614"/>
      <c r="N85" s="748">
        <f t="shared" si="11"/>
        <v>27</v>
      </c>
      <c r="O85" s="730">
        <f t="shared" si="8"/>
        <v>915306.33234305575</v>
      </c>
      <c r="P85" s="730">
        <f t="shared" si="12"/>
        <v>34317.484720916269</v>
      </c>
      <c r="Q85" s="730">
        <f t="shared" si="9"/>
        <v>1861.150057259855</v>
      </c>
      <c r="R85" s="730">
        <f t="shared" si="10"/>
        <v>951484.96712123184</v>
      </c>
      <c r="Z85" s="614"/>
    </row>
    <row r="86" spans="13:26" x14ac:dyDescent="0.2">
      <c r="M86" s="614"/>
      <c r="N86" s="748">
        <f t="shared" si="11"/>
        <v>28</v>
      </c>
      <c r="O86" s="730">
        <f t="shared" si="8"/>
        <v>951484.96712123184</v>
      </c>
      <c r="P86" s="730">
        <f t="shared" si="12"/>
        <v>34317.484720916269</v>
      </c>
      <c r="Q86" s="730">
        <f t="shared" si="9"/>
        <v>1934.7143556916385</v>
      </c>
      <c r="R86" s="730">
        <f t="shared" si="10"/>
        <v>987737.16619783978</v>
      </c>
      <c r="Z86" s="614"/>
    </row>
    <row r="87" spans="13:26" x14ac:dyDescent="0.2">
      <c r="M87" s="614"/>
      <c r="N87" s="748">
        <f t="shared" si="11"/>
        <v>29</v>
      </c>
      <c r="O87" s="730">
        <f t="shared" si="8"/>
        <v>987737.16619783978</v>
      </c>
      <c r="P87" s="730">
        <f t="shared" si="12"/>
        <v>34317.484720916269</v>
      </c>
      <c r="Q87" s="730">
        <f t="shared" si="9"/>
        <v>2008.4282370481772</v>
      </c>
      <c r="R87" s="730">
        <f t="shared" si="10"/>
        <v>1024063.0791558042</v>
      </c>
      <c r="Z87" s="614"/>
    </row>
    <row r="88" spans="13:26" x14ac:dyDescent="0.2">
      <c r="M88" s="614"/>
      <c r="N88" s="748">
        <f t="shared" si="11"/>
        <v>30</v>
      </c>
      <c r="O88" s="730">
        <f t="shared" si="8"/>
        <v>1024063.0791558042</v>
      </c>
      <c r="P88" s="730">
        <f t="shared" si="12"/>
        <v>34317.484720916269</v>
      </c>
      <c r="Q88" s="730">
        <f t="shared" si="9"/>
        <v>2082.29200548586</v>
      </c>
      <c r="R88" s="730">
        <f t="shared" si="10"/>
        <v>1060462.8558822065</v>
      </c>
      <c r="Z88" s="614"/>
    </row>
    <row r="89" spans="13:26" x14ac:dyDescent="0.2">
      <c r="M89" s="614"/>
      <c r="N89" s="748">
        <f t="shared" si="11"/>
        <v>31</v>
      </c>
      <c r="O89" s="730">
        <f t="shared" si="8"/>
        <v>1060462.8558822065</v>
      </c>
      <c r="P89" s="730">
        <f t="shared" si="12"/>
        <v>34317.484720916269</v>
      </c>
      <c r="Q89" s="730">
        <f t="shared" si="9"/>
        <v>2156.3059657795361</v>
      </c>
      <c r="R89" s="730">
        <f t="shared" si="10"/>
        <v>1096936.6465689023</v>
      </c>
      <c r="Z89" s="614"/>
    </row>
    <row r="90" spans="13:26" x14ac:dyDescent="0.2">
      <c r="M90" s="614"/>
      <c r="N90" s="748">
        <f t="shared" si="11"/>
        <v>32</v>
      </c>
      <c r="O90" s="730">
        <f t="shared" si="8"/>
        <v>1096936.6465689023</v>
      </c>
      <c r="P90" s="730">
        <f t="shared" si="12"/>
        <v>34317.484720916269</v>
      </c>
      <c r="Q90" s="730">
        <f t="shared" si="9"/>
        <v>2230.4704233237735</v>
      </c>
      <c r="R90" s="730">
        <f t="shared" si="10"/>
        <v>1133484.6017131424</v>
      </c>
      <c r="Z90" s="614"/>
    </row>
    <row r="91" spans="13:26" x14ac:dyDescent="0.2">
      <c r="M91" s="614"/>
      <c r="N91" s="748">
        <f t="shared" si="11"/>
        <v>33</v>
      </c>
      <c r="O91" s="730">
        <f t="shared" si="8"/>
        <v>1133484.6017131424</v>
      </c>
      <c r="P91" s="730">
        <f t="shared" si="12"/>
        <v>34317.484720916269</v>
      </c>
      <c r="Q91" s="730">
        <f t="shared" si="9"/>
        <v>2304.7856841341168</v>
      </c>
      <c r="R91" s="730">
        <f t="shared" si="10"/>
        <v>1170106.8721181927</v>
      </c>
      <c r="Z91" s="614"/>
    </row>
    <row r="92" spans="13:26" x14ac:dyDescent="0.2">
      <c r="M92" s="614"/>
      <c r="N92" s="748">
        <f t="shared" si="11"/>
        <v>34</v>
      </c>
      <c r="O92" s="730">
        <f t="shared" si="8"/>
        <v>1170106.8721181927</v>
      </c>
      <c r="P92" s="730">
        <f t="shared" si="12"/>
        <v>34317.484720916269</v>
      </c>
      <c r="Q92" s="730">
        <f t="shared" si="9"/>
        <v>2379.2520548483521</v>
      </c>
      <c r="R92" s="730">
        <f t="shared" si="10"/>
        <v>1206803.6088939572</v>
      </c>
      <c r="Z92" s="614"/>
    </row>
    <row r="93" spans="13:26" x14ac:dyDescent="0.2">
      <c r="M93" s="614"/>
      <c r="N93" s="748">
        <f t="shared" si="11"/>
        <v>35</v>
      </c>
      <c r="O93" s="730">
        <f t="shared" si="8"/>
        <v>1206803.6088939572</v>
      </c>
      <c r="P93" s="730">
        <f t="shared" si="12"/>
        <v>34317.484720916269</v>
      </c>
      <c r="Q93" s="730">
        <f t="shared" si="9"/>
        <v>2453.8698427277723</v>
      </c>
      <c r="R93" s="730">
        <f t="shared" si="10"/>
        <v>1243574.9634576011</v>
      </c>
      <c r="Z93" s="614"/>
    </row>
    <row r="94" spans="13:26" x14ac:dyDescent="0.2">
      <c r="M94" s="614"/>
      <c r="N94" s="748">
        <f t="shared" si="11"/>
        <v>36</v>
      </c>
      <c r="O94" s="730">
        <f t="shared" si="8"/>
        <v>1243574.9634576011</v>
      </c>
      <c r="P94" s="730">
        <f t="shared" si="12"/>
        <v>34317.484720916269</v>
      </c>
      <c r="Q94" s="730">
        <f t="shared" si="9"/>
        <v>2528.6393556584421</v>
      </c>
      <c r="R94" s="730">
        <f t="shared" si="10"/>
        <v>1280421.087534176</v>
      </c>
      <c r="Z94" s="614"/>
    </row>
    <row r="95" spans="13:26" x14ac:dyDescent="0.2">
      <c r="M95" s="614"/>
      <c r="N95" s="748">
        <f t="shared" si="11"/>
        <v>37</v>
      </c>
      <c r="O95" s="730">
        <f t="shared" si="8"/>
        <v>1280421.087534176</v>
      </c>
      <c r="P95" s="730">
        <f t="shared" si="12"/>
        <v>34317.484720916269</v>
      </c>
      <c r="Q95" s="730">
        <f t="shared" si="9"/>
        <v>2603.5609021524729</v>
      </c>
      <c r="R95" s="730">
        <f t="shared" si="10"/>
        <v>1317342.1331572447</v>
      </c>
      <c r="Z95" s="614"/>
    </row>
    <row r="96" spans="13:26" x14ac:dyDescent="0.2">
      <c r="M96" s="614"/>
      <c r="N96" s="748">
        <f t="shared" si="11"/>
        <v>38</v>
      </c>
      <c r="O96" s="730">
        <f t="shared" si="8"/>
        <v>1317342.1331572447</v>
      </c>
      <c r="P96" s="730">
        <f t="shared" si="12"/>
        <v>34317.484720916269</v>
      </c>
      <c r="Q96" s="730">
        <f t="shared" si="9"/>
        <v>2678.6347913492905</v>
      </c>
      <c r="R96" s="730">
        <f t="shared" si="10"/>
        <v>1354338.2526695102</v>
      </c>
      <c r="Z96" s="614"/>
    </row>
    <row r="97" spans="13:26" x14ac:dyDescent="0.2">
      <c r="M97" s="614"/>
      <c r="N97" s="748">
        <f t="shared" si="11"/>
        <v>39</v>
      </c>
      <c r="O97" s="730">
        <f t="shared" si="8"/>
        <v>1354338.2526695102</v>
      </c>
      <c r="P97" s="730">
        <f t="shared" si="12"/>
        <v>34317.484720916269</v>
      </c>
      <c r="Q97" s="730">
        <f t="shared" si="9"/>
        <v>2753.8613330169151</v>
      </c>
      <c r="R97" s="730">
        <f t="shared" si="10"/>
        <v>1391409.5987234435</v>
      </c>
      <c r="Z97" s="614"/>
    </row>
    <row r="98" spans="13:26" x14ac:dyDescent="0.2">
      <c r="M98" s="614"/>
      <c r="N98" s="748">
        <f t="shared" si="11"/>
        <v>40</v>
      </c>
      <c r="O98" s="730">
        <f t="shared" si="8"/>
        <v>1391409.5987234435</v>
      </c>
      <c r="P98" s="730">
        <f t="shared" si="12"/>
        <v>34317.484720916269</v>
      </c>
      <c r="Q98" s="730">
        <f t="shared" si="9"/>
        <v>2829.2408375532373</v>
      </c>
      <c r="R98" s="730">
        <f t="shared" si="10"/>
        <v>1428556.324281913</v>
      </c>
      <c r="Z98" s="614"/>
    </row>
    <row r="99" spans="13:26" x14ac:dyDescent="0.2">
      <c r="M99" s="614"/>
      <c r="N99" s="748">
        <f t="shared" si="11"/>
        <v>41</v>
      </c>
      <c r="O99" s="730">
        <f t="shared" si="8"/>
        <v>1428556.324281913</v>
      </c>
      <c r="P99" s="730">
        <f t="shared" si="12"/>
        <v>34317.484720916269</v>
      </c>
      <c r="Q99" s="730">
        <f t="shared" si="9"/>
        <v>2904.7736159872989</v>
      </c>
      <c r="R99" s="730">
        <f t="shared" si="10"/>
        <v>1465778.5826188165</v>
      </c>
      <c r="Z99" s="614"/>
    </row>
    <row r="100" spans="13:26" x14ac:dyDescent="0.2">
      <c r="M100" s="614"/>
      <c r="N100" s="748">
        <f t="shared" si="11"/>
        <v>42</v>
      </c>
      <c r="O100" s="730">
        <f t="shared" si="8"/>
        <v>1465778.5826188165</v>
      </c>
      <c r="P100" s="730">
        <f t="shared" si="12"/>
        <v>34317.484720916269</v>
      </c>
      <c r="Q100" s="730">
        <f t="shared" si="9"/>
        <v>2980.4599799805774</v>
      </c>
      <c r="R100" s="730">
        <f t="shared" si="10"/>
        <v>1503076.5273197133</v>
      </c>
      <c r="Z100" s="614"/>
    </row>
    <row r="101" spans="13:26" x14ac:dyDescent="0.2">
      <c r="M101" s="614"/>
      <c r="N101" s="748">
        <f t="shared" si="11"/>
        <v>43</v>
      </c>
      <c r="O101" s="730">
        <f t="shared" si="8"/>
        <v>1503076.5273197133</v>
      </c>
      <c r="P101" s="730">
        <f t="shared" si="12"/>
        <v>34317.484720916269</v>
      </c>
      <c r="Q101" s="730">
        <f t="shared" si="9"/>
        <v>3056.3002418282704</v>
      </c>
      <c r="R101" s="730">
        <f t="shared" si="10"/>
        <v>1540450.3122824577</v>
      </c>
      <c r="Z101" s="614"/>
    </row>
    <row r="102" spans="13:26" x14ac:dyDescent="0.2">
      <c r="M102" s="614"/>
      <c r="N102" s="748">
        <f t="shared" si="11"/>
        <v>44</v>
      </c>
      <c r="O102" s="730">
        <f t="shared" si="8"/>
        <v>1540450.3122824577</v>
      </c>
      <c r="P102" s="730">
        <f t="shared" si="12"/>
        <v>34317.484720916269</v>
      </c>
      <c r="Q102" s="730">
        <f t="shared" si="9"/>
        <v>3132.2947144605855</v>
      </c>
      <c r="R102" s="730">
        <f t="shared" si="10"/>
        <v>1577900.0917178346</v>
      </c>
      <c r="Z102" s="614"/>
    </row>
    <row r="103" spans="13:26" x14ac:dyDescent="0.2">
      <c r="M103" s="614"/>
      <c r="N103" s="748">
        <f t="shared" si="11"/>
        <v>45</v>
      </c>
      <c r="O103" s="730">
        <f t="shared" si="8"/>
        <v>1577900.0917178346</v>
      </c>
      <c r="P103" s="730">
        <f t="shared" si="12"/>
        <v>34317.484720916269</v>
      </c>
      <c r="Q103" s="730">
        <f t="shared" si="9"/>
        <v>3208.443711444032</v>
      </c>
      <c r="R103" s="730">
        <f t="shared" si="10"/>
        <v>1615426.0201501949</v>
      </c>
      <c r="Z103" s="614"/>
    </row>
    <row r="104" spans="13:26" x14ac:dyDescent="0.2">
      <c r="M104" s="614"/>
      <c r="N104" s="748">
        <f t="shared" si="11"/>
        <v>46</v>
      </c>
      <c r="O104" s="730">
        <f t="shared" si="8"/>
        <v>1615426.0201501949</v>
      </c>
      <c r="P104" s="730">
        <f t="shared" si="12"/>
        <v>34317.484720916269</v>
      </c>
      <c r="Q104" s="730">
        <f t="shared" si="9"/>
        <v>3284.7475469827118</v>
      </c>
      <c r="R104" s="730">
        <f t="shared" si="10"/>
        <v>1653028.2524180938</v>
      </c>
      <c r="Z104" s="614"/>
    </row>
    <row r="105" spans="13:26" x14ac:dyDescent="0.2">
      <c r="M105" s="614"/>
      <c r="N105" s="748">
        <f t="shared" si="11"/>
        <v>47</v>
      </c>
      <c r="O105" s="730">
        <f t="shared" si="8"/>
        <v>1653028.2524180938</v>
      </c>
      <c r="P105" s="730">
        <f t="shared" si="12"/>
        <v>34317.484720916269</v>
      </c>
      <c r="Q105" s="730">
        <f t="shared" si="9"/>
        <v>3361.2065359196185</v>
      </c>
      <c r="R105" s="730">
        <f t="shared" si="10"/>
        <v>1690706.9436749297</v>
      </c>
      <c r="Z105" s="614"/>
    </row>
    <row r="106" spans="13:26" x14ac:dyDescent="0.2">
      <c r="M106" s="614"/>
      <c r="N106" s="748">
        <f t="shared" si="11"/>
        <v>48</v>
      </c>
      <c r="O106" s="730">
        <f t="shared" si="8"/>
        <v>1690706.9436749297</v>
      </c>
      <c r="P106" s="730">
        <f t="shared" si="12"/>
        <v>34317.484720916269</v>
      </c>
      <c r="Q106" s="730">
        <f t="shared" si="9"/>
        <v>3437.8209937379365</v>
      </c>
      <c r="R106" s="730">
        <f t="shared" si="10"/>
        <v>1728462.2493895839</v>
      </c>
      <c r="Z106" s="614"/>
    </row>
    <row r="107" spans="13:26" x14ac:dyDescent="0.2">
      <c r="M107" s="614"/>
      <c r="N107" s="748">
        <f t="shared" si="11"/>
        <v>49</v>
      </c>
      <c r="O107" s="730">
        <f t="shared" si="8"/>
        <v>1728462.2493895839</v>
      </c>
      <c r="P107" s="730">
        <f t="shared" si="12"/>
        <v>34317.484720916269</v>
      </c>
      <c r="Q107" s="730">
        <f t="shared" si="9"/>
        <v>3514.5912365623417</v>
      </c>
      <c r="R107" s="730">
        <f t="shared" si="10"/>
        <v>1766294.3253470624</v>
      </c>
      <c r="Z107" s="614"/>
    </row>
    <row r="108" spans="13:26" x14ac:dyDescent="0.2">
      <c r="M108" s="614"/>
      <c r="N108" s="748">
        <f t="shared" si="11"/>
        <v>50</v>
      </c>
      <c r="O108" s="730">
        <f t="shared" si="8"/>
        <v>1766294.3253470624</v>
      </c>
      <c r="P108" s="730">
        <f t="shared" si="12"/>
        <v>34317.484720916269</v>
      </c>
      <c r="Q108" s="730">
        <f t="shared" si="9"/>
        <v>3591.5175811603053</v>
      </c>
      <c r="R108" s="730">
        <f t="shared" si="10"/>
        <v>1804203.3276491391</v>
      </c>
      <c r="Z108" s="614"/>
    </row>
    <row r="109" spans="13:26" x14ac:dyDescent="0.2">
      <c r="M109" s="614"/>
      <c r="N109" s="748">
        <f t="shared" si="11"/>
        <v>51</v>
      </c>
      <c r="O109" s="730">
        <f t="shared" si="8"/>
        <v>1804203.3276491391</v>
      </c>
      <c r="P109" s="730">
        <f t="shared" si="12"/>
        <v>34317.484720916269</v>
      </c>
      <c r="Q109" s="730">
        <f t="shared" si="9"/>
        <v>3668.6003449434038</v>
      </c>
      <c r="R109" s="730">
        <f t="shared" si="10"/>
        <v>1842189.4127149987</v>
      </c>
      <c r="Z109" s="614"/>
    </row>
    <row r="110" spans="13:26" x14ac:dyDescent="0.2">
      <c r="M110" s="614"/>
      <c r="N110" s="748">
        <f t="shared" si="11"/>
        <v>52</v>
      </c>
      <c r="O110" s="730">
        <f t="shared" si="8"/>
        <v>1842189.4127149987</v>
      </c>
      <c r="P110" s="730">
        <f t="shared" si="12"/>
        <v>34317.484720916269</v>
      </c>
      <c r="Q110" s="730">
        <f t="shared" si="9"/>
        <v>3745.8398459686246</v>
      </c>
      <c r="R110" s="730">
        <f t="shared" si="10"/>
        <v>1880252.7372818836</v>
      </c>
      <c r="Z110" s="614"/>
    </row>
    <row r="111" spans="13:26" x14ac:dyDescent="0.2">
      <c r="M111" s="614"/>
      <c r="N111" s="748">
        <f t="shared" si="11"/>
        <v>53</v>
      </c>
      <c r="O111" s="730">
        <f t="shared" si="8"/>
        <v>1880252.7372818836</v>
      </c>
      <c r="P111" s="730">
        <f t="shared" si="12"/>
        <v>34317.484720916269</v>
      </c>
      <c r="Q111" s="730">
        <f t="shared" si="9"/>
        <v>3823.2364029396813</v>
      </c>
      <c r="R111" s="730">
        <f t="shared" si="10"/>
        <v>1918393.4584057396</v>
      </c>
      <c r="Z111" s="614"/>
    </row>
    <row r="112" spans="13:26" x14ac:dyDescent="0.2">
      <c r="M112" s="614"/>
      <c r="N112" s="748">
        <f t="shared" si="11"/>
        <v>54</v>
      </c>
      <c r="O112" s="730">
        <f t="shared" si="8"/>
        <v>1918393.4584057396</v>
      </c>
      <c r="P112" s="730">
        <f t="shared" si="12"/>
        <v>34317.484720916269</v>
      </c>
      <c r="Q112" s="730">
        <f t="shared" si="9"/>
        <v>3900.7903352083281</v>
      </c>
      <c r="R112" s="730">
        <f t="shared" si="10"/>
        <v>1956611.7334618643</v>
      </c>
      <c r="Z112" s="614"/>
    </row>
    <row r="113" spans="13:26" x14ac:dyDescent="0.2">
      <c r="M113" s="614"/>
      <c r="N113" s="748">
        <f t="shared" si="11"/>
        <v>55</v>
      </c>
      <c r="O113" s="730">
        <f t="shared" si="8"/>
        <v>1956611.7334618643</v>
      </c>
      <c r="P113" s="730">
        <f t="shared" si="12"/>
        <v>34317.484720916269</v>
      </c>
      <c r="Q113" s="730">
        <f t="shared" si="9"/>
        <v>3978.5019627756765</v>
      </c>
      <c r="R113" s="730">
        <f t="shared" si="10"/>
        <v>1994907.7201455561</v>
      </c>
      <c r="Z113" s="614"/>
    </row>
    <row r="114" spans="13:26" x14ac:dyDescent="0.2">
      <c r="M114" s="614"/>
      <c r="N114" s="748">
        <f t="shared" si="11"/>
        <v>56</v>
      </c>
      <c r="O114" s="730">
        <f t="shared" si="8"/>
        <v>1994907.7201455561</v>
      </c>
      <c r="P114" s="730">
        <f t="shared" si="12"/>
        <v>34317.484720916269</v>
      </c>
      <c r="Q114" s="730">
        <f t="shared" si="9"/>
        <v>4056.3716062935168</v>
      </c>
      <c r="R114" s="730">
        <f t="shared" si="10"/>
        <v>2033281.576472766</v>
      </c>
      <c r="Z114" s="614"/>
    </row>
    <row r="115" spans="13:26" x14ac:dyDescent="0.2">
      <c r="M115" s="614"/>
      <c r="N115" s="748">
        <f t="shared" si="11"/>
        <v>57</v>
      </c>
      <c r="O115" s="730">
        <f t="shared" si="8"/>
        <v>2033281.576472766</v>
      </c>
      <c r="P115" s="730">
        <f t="shared" si="12"/>
        <v>34317.484720916269</v>
      </c>
      <c r="Q115" s="730">
        <f t="shared" si="9"/>
        <v>4134.3995870656418</v>
      </c>
      <c r="R115" s="730">
        <f t="shared" si="10"/>
        <v>2071733.4607807479</v>
      </c>
      <c r="Z115" s="614"/>
    </row>
    <row r="116" spans="13:26" x14ac:dyDescent="0.2">
      <c r="M116" s="614"/>
      <c r="N116" s="748">
        <f t="shared" si="11"/>
        <v>58</v>
      </c>
      <c r="O116" s="730">
        <f t="shared" si="8"/>
        <v>2071733.4607807479</v>
      </c>
      <c r="P116" s="730">
        <f t="shared" si="12"/>
        <v>34317.484720916269</v>
      </c>
      <c r="Q116" s="730">
        <f t="shared" si="9"/>
        <v>4212.5862270491698</v>
      </c>
      <c r="R116" s="730">
        <f t="shared" si="10"/>
        <v>2110263.5317287133</v>
      </c>
      <c r="Z116" s="614"/>
    </row>
    <row r="117" spans="13:26" x14ac:dyDescent="0.2">
      <c r="M117" s="614"/>
      <c r="N117" s="748">
        <f t="shared" si="11"/>
        <v>59</v>
      </c>
      <c r="O117" s="730">
        <f t="shared" si="8"/>
        <v>2110263.5317287133</v>
      </c>
      <c r="P117" s="730">
        <f t="shared" si="12"/>
        <v>34317.484720916269</v>
      </c>
      <c r="Q117" s="730">
        <f t="shared" si="9"/>
        <v>4290.9318488558756</v>
      </c>
      <c r="R117" s="730">
        <f t="shared" si="10"/>
        <v>2148871.9482984855</v>
      </c>
      <c r="Z117" s="614"/>
    </row>
    <row r="118" spans="13:26" x14ac:dyDescent="0.2">
      <c r="M118" s="614"/>
      <c r="N118" s="748">
        <f t="shared" si="11"/>
        <v>60</v>
      </c>
      <c r="O118" s="730">
        <f t="shared" si="8"/>
        <v>2148871.9482984855</v>
      </c>
      <c r="P118" s="730">
        <f t="shared" si="12"/>
        <v>34317.484720916269</v>
      </c>
      <c r="Q118" s="730">
        <f t="shared" si="9"/>
        <v>4369.436775753521</v>
      </c>
      <c r="R118" s="730">
        <f t="shared" si="10"/>
        <v>2187558.8697951557</v>
      </c>
      <c r="Z118" s="614"/>
    </row>
    <row r="119" spans="13:26" x14ac:dyDescent="0.2">
      <c r="M119" s="614"/>
      <c r="N119" s="748">
        <f t="shared" si="11"/>
        <v>61</v>
      </c>
      <c r="O119" s="730">
        <f t="shared" si="8"/>
        <v>2187558.8697951557</v>
      </c>
      <c r="P119" s="730">
        <f t="shared" si="12"/>
        <v>34317.484720916269</v>
      </c>
      <c r="Q119" s="730">
        <f t="shared" si="9"/>
        <v>4448.1013316671897</v>
      </c>
      <c r="R119" s="730">
        <f t="shared" si="10"/>
        <v>2226324.4558477392</v>
      </c>
      <c r="Z119" s="614"/>
    </row>
    <row r="120" spans="13:26" x14ac:dyDescent="0.2">
      <c r="M120" s="614"/>
      <c r="N120" s="748">
        <f t="shared" si="11"/>
        <v>62</v>
      </c>
      <c r="O120" s="730">
        <f t="shared" si="8"/>
        <v>2226324.4558477392</v>
      </c>
      <c r="P120" s="730">
        <f t="shared" si="12"/>
        <v>34317.484720916269</v>
      </c>
      <c r="Q120" s="730">
        <f t="shared" si="9"/>
        <v>4526.9258411806195</v>
      </c>
      <c r="R120" s="730">
        <f t="shared" si="10"/>
        <v>2265168.8664098363</v>
      </c>
      <c r="Z120" s="614"/>
    </row>
    <row r="121" spans="13:26" x14ac:dyDescent="0.2">
      <c r="M121" s="614"/>
      <c r="N121" s="748">
        <f t="shared" si="11"/>
        <v>63</v>
      </c>
      <c r="O121" s="730">
        <f t="shared" si="8"/>
        <v>2265168.8664098363</v>
      </c>
      <c r="P121" s="730">
        <f t="shared" si="12"/>
        <v>34317.484720916269</v>
      </c>
      <c r="Q121" s="730">
        <f t="shared" si="9"/>
        <v>4605.9106295375477</v>
      </c>
      <c r="R121" s="730">
        <f t="shared" si="10"/>
        <v>2304092.2617602902</v>
      </c>
      <c r="Z121" s="614"/>
    </row>
    <row r="122" spans="13:26" x14ac:dyDescent="0.2">
      <c r="M122" s="614"/>
      <c r="N122" s="748">
        <f t="shared" si="11"/>
        <v>64</v>
      </c>
      <c r="O122" s="730">
        <f t="shared" si="8"/>
        <v>2304092.2617602902</v>
      </c>
      <c r="P122" s="730">
        <f t="shared" si="12"/>
        <v>34317.484720916269</v>
      </c>
      <c r="Q122" s="730">
        <f t="shared" si="9"/>
        <v>4685.0560226430489</v>
      </c>
      <c r="R122" s="730">
        <f t="shared" si="10"/>
        <v>2343094.8025038498</v>
      </c>
      <c r="Z122" s="614"/>
    </row>
    <row r="123" spans="13:26" x14ac:dyDescent="0.2">
      <c r="M123" s="614"/>
      <c r="N123" s="748">
        <f t="shared" si="11"/>
        <v>65</v>
      </c>
      <c r="O123" s="730">
        <f t="shared" si="8"/>
        <v>2343094.8025038498</v>
      </c>
      <c r="P123" s="730">
        <f t="shared" si="12"/>
        <v>34317.484720916269</v>
      </c>
      <c r="Q123" s="730">
        <f t="shared" si="9"/>
        <v>4764.3623470648809</v>
      </c>
      <c r="R123" s="730">
        <f t="shared" si="10"/>
        <v>2382176.6495718313</v>
      </c>
      <c r="Z123" s="614"/>
    </row>
    <row r="124" spans="13:26" x14ac:dyDescent="0.2">
      <c r="M124" s="614"/>
      <c r="N124" s="748">
        <f t="shared" si="11"/>
        <v>66</v>
      </c>
      <c r="O124" s="730">
        <f t="shared" ref="O124:O187" si="13">R123</f>
        <v>2382176.6495718313</v>
      </c>
      <c r="P124" s="730">
        <f t="shared" si="12"/>
        <v>34317.484720916269</v>
      </c>
      <c r="Q124" s="730">
        <f t="shared" ref="Q124:Q187" si="14">O124*$P$53</f>
        <v>4843.8299300348335</v>
      </c>
      <c r="R124" s="730">
        <f t="shared" ref="R124:R187" si="15">O124+P124+Q124</f>
        <v>2421337.9642227828</v>
      </c>
      <c r="Z124" s="614"/>
    </row>
    <row r="125" spans="13:26" x14ac:dyDescent="0.2">
      <c r="M125" s="614"/>
      <c r="N125" s="748">
        <f t="shared" ref="N125:N188" si="16">N124+1</f>
        <v>67</v>
      </c>
      <c r="O125" s="730">
        <f t="shared" si="13"/>
        <v>2421337.9642227828</v>
      </c>
      <c r="P125" s="730">
        <f t="shared" ref="P125:P188" si="17">P124</f>
        <v>34317.484720916269</v>
      </c>
      <c r="Q125" s="730">
        <f t="shared" si="14"/>
        <v>4923.4590994500759</v>
      </c>
      <c r="R125" s="730">
        <f t="shared" si="15"/>
        <v>2460578.9080431494</v>
      </c>
      <c r="Z125" s="614"/>
    </row>
    <row r="126" spans="13:26" x14ac:dyDescent="0.2">
      <c r="M126" s="614"/>
      <c r="N126" s="748">
        <f t="shared" si="16"/>
        <v>68</v>
      </c>
      <c r="O126" s="730">
        <f t="shared" si="13"/>
        <v>2460578.9080431494</v>
      </c>
      <c r="P126" s="730">
        <f t="shared" si="17"/>
        <v>34317.484720916269</v>
      </c>
      <c r="Q126" s="730">
        <f t="shared" si="14"/>
        <v>5003.250183874512</v>
      </c>
      <c r="R126" s="730">
        <f t="shared" si="15"/>
        <v>2499899.6429479406</v>
      </c>
      <c r="Z126" s="614"/>
    </row>
    <row r="127" spans="13:26" x14ac:dyDescent="0.2">
      <c r="M127" s="614"/>
      <c r="N127" s="748">
        <f t="shared" si="16"/>
        <v>69</v>
      </c>
      <c r="O127" s="730">
        <f t="shared" si="13"/>
        <v>2499899.6429479406</v>
      </c>
      <c r="P127" s="730">
        <f t="shared" si="17"/>
        <v>34317.484720916269</v>
      </c>
      <c r="Q127" s="730">
        <f t="shared" si="14"/>
        <v>5083.2035125401371</v>
      </c>
      <c r="R127" s="730">
        <f t="shared" si="15"/>
        <v>2539300.3311813972</v>
      </c>
      <c r="Z127" s="614"/>
    </row>
    <row r="128" spans="13:26" x14ac:dyDescent="0.2">
      <c r="M128" s="614"/>
      <c r="N128" s="748">
        <f t="shared" si="16"/>
        <v>70</v>
      </c>
      <c r="O128" s="730">
        <f t="shared" si="13"/>
        <v>2539300.3311813972</v>
      </c>
      <c r="P128" s="730">
        <f t="shared" si="17"/>
        <v>34317.484720916269</v>
      </c>
      <c r="Q128" s="730">
        <f t="shared" si="14"/>
        <v>5163.319415348391</v>
      </c>
      <c r="R128" s="730">
        <f t="shared" si="15"/>
        <v>2578781.1353176623</v>
      </c>
      <c r="Z128" s="614"/>
    </row>
    <row r="129" spans="13:26" x14ac:dyDescent="0.2">
      <c r="M129" s="614"/>
      <c r="N129" s="748">
        <f t="shared" si="16"/>
        <v>71</v>
      </c>
      <c r="O129" s="730">
        <f t="shared" si="13"/>
        <v>2578781.1353176623</v>
      </c>
      <c r="P129" s="730">
        <f t="shared" si="17"/>
        <v>34317.484720916269</v>
      </c>
      <c r="Q129" s="730">
        <f t="shared" si="14"/>
        <v>5243.5982228715256</v>
      </c>
      <c r="R129" s="730">
        <f t="shared" si="15"/>
        <v>2618342.2182614501</v>
      </c>
      <c r="Z129" s="614"/>
    </row>
    <row r="130" spans="13:26" x14ac:dyDescent="0.2">
      <c r="M130" s="614"/>
      <c r="N130" s="748">
        <f t="shared" si="16"/>
        <v>72</v>
      </c>
      <c r="O130" s="730">
        <f t="shared" si="13"/>
        <v>2618342.2182614501</v>
      </c>
      <c r="P130" s="730">
        <f t="shared" si="17"/>
        <v>34317.484720916269</v>
      </c>
      <c r="Q130" s="730">
        <f t="shared" si="14"/>
        <v>5324.0402663539653</v>
      </c>
      <c r="R130" s="730">
        <f t="shared" si="15"/>
        <v>2657983.7432487207</v>
      </c>
      <c r="Z130" s="614"/>
    </row>
    <row r="131" spans="13:26" x14ac:dyDescent="0.2">
      <c r="M131" s="614"/>
      <c r="N131" s="748">
        <f t="shared" si="16"/>
        <v>73</v>
      </c>
      <c r="O131" s="730">
        <f t="shared" si="13"/>
        <v>2657983.7432487207</v>
      </c>
      <c r="P131" s="730">
        <f t="shared" si="17"/>
        <v>34317.484720916269</v>
      </c>
      <c r="Q131" s="730">
        <f t="shared" si="14"/>
        <v>5404.6458777136759</v>
      </c>
      <c r="R131" s="730">
        <f t="shared" si="15"/>
        <v>2697705.8738473509</v>
      </c>
      <c r="Z131" s="614"/>
    </row>
    <row r="132" spans="13:26" x14ac:dyDescent="0.2">
      <c r="M132" s="614"/>
      <c r="N132" s="748">
        <f t="shared" si="16"/>
        <v>74</v>
      </c>
      <c r="O132" s="730">
        <f t="shared" si="13"/>
        <v>2697705.8738473509</v>
      </c>
      <c r="P132" s="730">
        <f t="shared" si="17"/>
        <v>34317.484720916269</v>
      </c>
      <c r="Q132" s="730">
        <f t="shared" si="14"/>
        <v>5485.415389543532</v>
      </c>
      <c r="R132" s="730">
        <f t="shared" si="15"/>
        <v>2737508.7739578108</v>
      </c>
      <c r="Z132" s="614"/>
    </row>
    <row r="133" spans="13:26" x14ac:dyDescent="0.2">
      <c r="M133" s="614"/>
      <c r="N133" s="748">
        <f t="shared" si="16"/>
        <v>75</v>
      </c>
      <c r="O133" s="730">
        <f t="shared" si="13"/>
        <v>2737508.7739578108</v>
      </c>
      <c r="P133" s="730">
        <f t="shared" si="17"/>
        <v>34317.484720916269</v>
      </c>
      <c r="Q133" s="730">
        <f t="shared" si="14"/>
        <v>5566.3491351126886</v>
      </c>
      <c r="R133" s="730">
        <f t="shared" si="15"/>
        <v>2777392.6078138398</v>
      </c>
      <c r="Z133" s="614"/>
    </row>
    <row r="134" spans="13:26" x14ac:dyDescent="0.2">
      <c r="M134" s="614"/>
      <c r="N134" s="748">
        <f t="shared" si="16"/>
        <v>76</v>
      </c>
      <c r="O134" s="730">
        <f t="shared" si="13"/>
        <v>2777392.6078138398</v>
      </c>
      <c r="P134" s="730">
        <f t="shared" si="17"/>
        <v>34317.484720916269</v>
      </c>
      <c r="Q134" s="730">
        <f t="shared" si="14"/>
        <v>5647.4474483679596</v>
      </c>
      <c r="R134" s="730">
        <f t="shared" si="15"/>
        <v>2817357.5399831245</v>
      </c>
      <c r="Z134" s="614"/>
    </row>
    <row r="135" spans="13:26" x14ac:dyDescent="0.2">
      <c r="M135" s="614"/>
      <c r="N135" s="748">
        <f t="shared" si="16"/>
        <v>77</v>
      </c>
      <c r="O135" s="730">
        <f t="shared" si="13"/>
        <v>2817357.5399831245</v>
      </c>
      <c r="P135" s="730">
        <f t="shared" si="17"/>
        <v>34317.484720916269</v>
      </c>
      <c r="Q135" s="730">
        <f t="shared" si="14"/>
        <v>5728.7106639351969</v>
      </c>
      <c r="R135" s="730">
        <f t="shared" si="15"/>
        <v>2857403.7353679761</v>
      </c>
      <c r="Z135" s="614"/>
    </row>
    <row r="136" spans="13:26" x14ac:dyDescent="0.2">
      <c r="M136" s="614"/>
      <c r="N136" s="748">
        <f t="shared" si="16"/>
        <v>78</v>
      </c>
      <c r="O136" s="730">
        <f t="shared" si="13"/>
        <v>2857403.7353679761</v>
      </c>
      <c r="P136" s="730">
        <f t="shared" si="17"/>
        <v>34317.484720916269</v>
      </c>
      <c r="Q136" s="730">
        <f t="shared" si="14"/>
        <v>5810.1391171206615</v>
      </c>
      <c r="R136" s="730">
        <f t="shared" si="15"/>
        <v>2897531.3592060134</v>
      </c>
      <c r="Z136" s="614"/>
    </row>
    <row r="137" spans="13:26" x14ac:dyDescent="0.2">
      <c r="M137" s="614"/>
      <c r="N137" s="748">
        <f t="shared" si="16"/>
        <v>79</v>
      </c>
      <c r="O137" s="730">
        <f t="shared" si="13"/>
        <v>2897531.3592060134</v>
      </c>
      <c r="P137" s="730">
        <f t="shared" si="17"/>
        <v>34317.484720916269</v>
      </c>
      <c r="Q137" s="730">
        <f t="shared" si="14"/>
        <v>5891.7331439124191</v>
      </c>
      <c r="R137" s="730">
        <f t="shared" si="15"/>
        <v>2937740.5770708425</v>
      </c>
      <c r="Z137" s="614"/>
    </row>
    <row r="138" spans="13:26" x14ac:dyDescent="0.2">
      <c r="M138" s="614"/>
      <c r="N138" s="748">
        <f t="shared" si="16"/>
        <v>80</v>
      </c>
      <c r="O138" s="730">
        <f t="shared" si="13"/>
        <v>2937740.5770708425</v>
      </c>
      <c r="P138" s="730">
        <f t="shared" si="17"/>
        <v>34317.484720916269</v>
      </c>
      <c r="Q138" s="730">
        <f t="shared" si="14"/>
        <v>5973.4930809817197</v>
      </c>
      <c r="R138" s="730">
        <f t="shared" si="15"/>
        <v>2978031.5548727405</v>
      </c>
      <c r="Z138" s="614"/>
    </row>
    <row r="139" spans="13:26" x14ac:dyDescent="0.2">
      <c r="M139" s="614"/>
      <c r="N139" s="748">
        <f t="shared" si="16"/>
        <v>81</v>
      </c>
      <c r="O139" s="730">
        <f t="shared" si="13"/>
        <v>2978031.5548727405</v>
      </c>
      <c r="P139" s="730">
        <f t="shared" si="17"/>
        <v>34317.484720916269</v>
      </c>
      <c r="Q139" s="730">
        <f t="shared" si="14"/>
        <v>6055.419265684387</v>
      </c>
      <c r="R139" s="730">
        <f t="shared" si="15"/>
        <v>3018404.4588593412</v>
      </c>
      <c r="Z139" s="614"/>
    </row>
    <row r="140" spans="13:26" x14ac:dyDescent="0.2">
      <c r="M140" s="614"/>
      <c r="N140" s="748">
        <f t="shared" si="16"/>
        <v>82</v>
      </c>
      <c r="O140" s="730">
        <f t="shared" si="13"/>
        <v>3018404.4588593412</v>
      </c>
      <c r="P140" s="730">
        <f t="shared" si="17"/>
        <v>34317.484720916269</v>
      </c>
      <c r="Q140" s="730">
        <f t="shared" si="14"/>
        <v>6137.5120360622132</v>
      </c>
      <c r="R140" s="730">
        <f t="shared" si="15"/>
        <v>3058859.45561632</v>
      </c>
      <c r="Z140" s="614"/>
    </row>
    <row r="141" spans="13:26" x14ac:dyDescent="0.2">
      <c r="M141" s="614"/>
      <c r="N141" s="748">
        <f t="shared" si="16"/>
        <v>83</v>
      </c>
      <c r="O141" s="730">
        <f t="shared" si="13"/>
        <v>3058859.45561632</v>
      </c>
      <c r="P141" s="730">
        <f t="shared" si="17"/>
        <v>34317.484720916269</v>
      </c>
      <c r="Q141" s="730">
        <f t="shared" si="14"/>
        <v>6219.7717308443516</v>
      </c>
      <c r="R141" s="730">
        <f t="shared" si="15"/>
        <v>3099396.7120680809</v>
      </c>
      <c r="Z141" s="614"/>
    </row>
    <row r="142" spans="13:26" x14ac:dyDescent="0.2">
      <c r="M142" s="614"/>
      <c r="N142" s="748">
        <f t="shared" si="16"/>
        <v>84</v>
      </c>
      <c r="O142" s="730">
        <f t="shared" si="13"/>
        <v>3099396.7120680809</v>
      </c>
      <c r="P142" s="730">
        <f t="shared" si="17"/>
        <v>34317.484720916269</v>
      </c>
      <c r="Q142" s="730">
        <f t="shared" si="14"/>
        <v>6302.1986894487145</v>
      </c>
      <c r="R142" s="730">
        <f t="shared" si="15"/>
        <v>3140016.395478446</v>
      </c>
      <c r="Z142" s="614"/>
    </row>
    <row r="143" spans="13:26" x14ac:dyDescent="0.2">
      <c r="M143" s="614"/>
      <c r="N143" s="748">
        <f t="shared" si="16"/>
        <v>85</v>
      </c>
      <c r="O143" s="730">
        <f t="shared" si="13"/>
        <v>3140016.395478446</v>
      </c>
      <c r="P143" s="730">
        <f t="shared" si="17"/>
        <v>34317.484720916269</v>
      </c>
      <c r="Q143" s="730">
        <f t="shared" si="14"/>
        <v>6384.7932519833739</v>
      </c>
      <c r="R143" s="730">
        <f t="shared" si="15"/>
        <v>3180718.6734513459</v>
      </c>
      <c r="Z143" s="614"/>
    </row>
    <row r="144" spans="13:26" x14ac:dyDescent="0.2">
      <c r="M144" s="614"/>
      <c r="N144" s="748">
        <f t="shared" si="16"/>
        <v>86</v>
      </c>
      <c r="O144" s="730">
        <f t="shared" si="13"/>
        <v>3180718.6734513459</v>
      </c>
      <c r="P144" s="730">
        <f t="shared" si="17"/>
        <v>34317.484720916269</v>
      </c>
      <c r="Q144" s="730">
        <f t="shared" si="14"/>
        <v>6467.5557592479654</v>
      </c>
      <c r="R144" s="730">
        <f t="shared" si="15"/>
        <v>3221503.7139315102</v>
      </c>
      <c r="Z144" s="614"/>
    </row>
    <row r="145" spans="13:26" x14ac:dyDescent="0.2">
      <c r="M145" s="614"/>
      <c r="N145" s="748">
        <f t="shared" si="16"/>
        <v>87</v>
      </c>
      <c r="O145" s="730">
        <f t="shared" si="13"/>
        <v>3221503.7139315102</v>
      </c>
      <c r="P145" s="730">
        <f t="shared" si="17"/>
        <v>34317.484720916269</v>
      </c>
      <c r="Q145" s="730">
        <f t="shared" si="14"/>
        <v>6550.4865527350948</v>
      </c>
      <c r="R145" s="730">
        <f t="shared" si="15"/>
        <v>3262371.685205162</v>
      </c>
      <c r="Z145" s="614"/>
    </row>
    <row r="146" spans="13:26" x14ac:dyDescent="0.2">
      <c r="M146" s="614"/>
      <c r="N146" s="748">
        <f t="shared" si="16"/>
        <v>88</v>
      </c>
      <c r="O146" s="730">
        <f t="shared" si="13"/>
        <v>3262371.685205162</v>
      </c>
      <c r="P146" s="730">
        <f t="shared" si="17"/>
        <v>34317.484720916269</v>
      </c>
      <c r="Q146" s="730">
        <f t="shared" si="14"/>
        <v>6633.5859746317446</v>
      </c>
      <c r="R146" s="730">
        <f t="shared" si="15"/>
        <v>3303322.7559007104</v>
      </c>
      <c r="Z146" s="614"/>
    </row>
    <row r="147" spans="13:26" x14ac:dyDescent="0.2">
      <c r="M147" s="614"/>
      <c r="N147" s="748">
        <f t="shared" si="16"/>
        <v>89</v>
      </c>
      <c r="O147" s="730">
        <f t="shared" si="13"/>
        <v>3303322.7559007104</v>
      </c>
      <c r="P147" s="730">
        <f t="shared" si="17"/>
        <v>34317.484720916269</v>
      </c>
      <c r="Q147" s="730">
        <f t="shared" si="14"/>
        <v>6716.8543678206888</v>
      </c>
      <c r="R147" s="730">
        <f t="shared" si="15"/>
        <v>3344357.0949894474</v>
      </c>
      <c r="Z147" s="614"/>
    </row>
    <row r="148" spans="13:26" x14ac:dyDescent="0.2">
      <c r="M148" s="614"/>
      <c r="N148" s="748">
        <f t="shared" si="16"/>
        <v>90</v>
      </c>
      <c r="O148" s="730">
        <f t="shared" si="13"/>
        <v>3344357.0949894474</v>
      </c>
      <c r="P148" s="730">
        <f t="shared" si="17"/>
        <v>34317.484720916269</v>
      </c>
      <c r="Q148" s="730">
        <f t="shared" si="14"/>
        <v>6800.2920758819064</v>
      </c>
      <c r="R148" s="730">
        <f t="shared" si="15"/>
        <v>3385474.8717862456</v>
      </c>
      <c r="Z148" s="614"/>
    </row>
    <row r="149" spans="13:26" x14ac:dyDescent="0.2">
      <c r="M149" s="614"/>
      <c r="N149" s="748">
        <f t="shared" si="16"/>
        <v>91</v>
      </c>
      <c r="O149" s="730">
        <f t="shared" si="13"/>
        <v>3385474.8717862456</v>
      </c>
      <c r="P149" s="730">
        <f t="shared" si="17"/>
        <v>34317.484720916269</v>
      </c>
      <c r="Q149" s="730">
        <f t="shared" si="14"/>
        <v>6883.8994430939983</v>
      </c>
      <c r="R149" s="730">
        <f t="shared" si="15"/>
        <v>3426676.2559502563</v>
      </c>
      <c r="Z149" s="614"/>
    </row>
    <row r="150" spans="13:26" x14ac:dyDescent="0.2">
      <c r="M150" s="614"/>
      <c r="N150" s="748">
        <f t="shared" si="16"/>
        <v>92</v>
      </c>
      <c r="O150" s="730">
        <f t="shared" si="13"/>
        <v>3426676.2559502563</v>
      </c>
      <c r="P150" s="730">
        <f t="shared" si="17"/>
        <v>34317.484720916269</v>
      </c>
      <c r="Q150" s="730">
        <f t="shared" si="14"/>
        <v>6967.676814435611</v>
      </c>
      <c r="R150" s="730">
        <f t="shared" si="15"/>
        <v>3467961.4174856083</v>
      </c>
      <c r="Z150" s="614"/>
    </row>
    <row r="151" spans="13:26" x14ac:dyDescent="0.2">
      <c r="M151" s="614"/>
      <c r="N151" s="748">
        <f t="shared" si="16"/>
        <v>93</v>
      </c>
      <c r="O151" s="730">
        <f t="shared" si="13"/>
        <v>3467961.4174856083</v>
      </c>
      <c r="P151" s="730">
        <f t="shared" si="17"/>
        <v>34317.484720916269</v>
      </c>
      <c r="Q151" s="730">
        <f t="shared" si="14"/>
        <v>7051.624535586855</v>
      </c>
      <c r="R151" s="730">
        <f t="shared" si="15"/>
        <v>3509330.5267421114</v>
      </c>
      <c r="Z151" s="614"/>
    </row>
    <row r="152" spans="13:26" x14ac:dyDescent="0.2">
      <c r="M152" s="614"/>
      <c r="N152" s="748">
        <f t="shared" si="16"/>
        <v>94</v>
      </c>
      <c r="O152" s="730">
        <f t="shared" si="13"/>
        <v>3509330.5267421114</v>
      </c>
      <c r="P152" s="730">
        <f t="shared" si="17"/>
        <v>34317.484720916269</v>
      </c>
      <c r="Q152" s="730">
        <f t="shared" si="14"/>
        <v>7135.7429529307356</v>
      </c>
      <c r="R152" s="730">
        <f t="shared" si="15"/>
        <v>3550783.7544159587</v>
      </c>
      <c r="Z152" s="614"/>
    </row>
    <row r="153" spans="13:26" x14ac:dyDescent="0.2">
      <c r="M153" s="614"/>
      <c r="N153" s="748">
        <f t="shared" si="16"/>
        <v>95</v>
      </c>
      <c r="O153" s="730">
        <f t="shared" si="13"/>
        <v>3550783.7544159587</v>
      </c>
      <c r="P153" s="730">
        <f t="shared" si="17"/>
        <v>34317.484720916269</v>
      </c>
      <c r="Q153" s="730">
        <f t="shared" si="14"/>
        <v>7220.0324135545816</v>
      </c>
      <c r="R153" s="730">
        <f t="shared" si="15"/>
        <v>3592321.2715504295</v>
      </c>
      <c r="Z153" s="614"/>
    </row>
    <row r="154" spans="13:26" x14ac:dyDescent="0.2">
      <c r="M154" s="614"/>
      <c r="N154" s="748">
        <f t="shared" si="16"/>
        <v>96</v>
      </c>
      <c r="O154" s="730">
        <f t="shared" si="13"/>
        <v>3592321.2715504295</v>
      </c>
      <c r="P154" s="730">
        <f t="shared" si="17"/>
        <v>34317.484720916269</v>
      </c>
      <c r="Q154" s="730">
        <f t="shared" si="14"/>
        <v>7304.4932652514726</v>
      </c>
      <c r="R154" s="730">
        <f t="shared" si="15"/>
        <v>3633943.2495365976</v>
      </c>
      <c r="Z154" s="614"/>
    </row>
    <row r="155" spans="13:26" x14ac:dyDescent="0.2">
      <c r="M155" s="614"/>
      <c r="N155" s="748">
        <f t="shared" si="16"/>
        <v>97</v>
      </c>
      <c r="O155" s="730">
        <f t="shared" si="13"/>
        <v>3633943.2495365976</v>
      </c>
      <c r="P155" s="730">
        <f t="shared" si="17"/>
        <v>34317.484720916269</v>
      </c>
      <c r="Q155" s="730">
        <f t="shared" si="14"/>
        <v>7389.1258565216831</v>
      </c>
      <c r="R155" s="730">
        <f t="shared" si="15"/>
        <v>3675649.8601140357</v>
      </c>
      <c r="Z155" s="614"/>
    </row>
    <row r="156" spans="13:26" x14ac:dyDescent="0.2">
      <c r="M156" s="614"/>
      <c r="N156" s="748">
        <f t="shared" si="16"/>
        <v>98</v>
      </c>
      <c r="O156" s="730">
        <f t="shared" si="13"/>
        <v>3675649.8601140357</v>
      </c>
      <c r="P156" s="730">
        <f t="shared" si="17"/>
        <v>34317.484720916269</v>
      </c>
      <c r="Q156" s="730">
        <f t="shared" si="14"/>
        <v>7473.9305365741102</v>
      </c>
      <c r="R156" s="730">
        <f t="shared" si="15"/>
        <v>3717441.2753715264</v>
      </c>
      <c r="Z156" s="614"/>
    </row>
    <row r="157" spans="13:26" x14ac:dyDescent="0.2">
      <c r="M157" s="614"/>
      <c r="N157" s="748">
        <f t="shared" si="16"/>
        <v>99</v>
      </c>
      <c r="O157" s="730">
        <f t="shared" si="13"/>
        <v>3717441.2753715264</v>
      </c>
      <c r="P157" s="730">
        <f t="shared" si="17"/>
        <v>34317.484720916269</v>
      </c>
      <c r="Q157" s="730">
        <f t="shared" si="14"/>
        <v>7558.9076553277228</v>
      </c>
      <c r="R157" s="730">
        <f t="shared" si="15"/>
        <v>3759317.6677477704</v>
      </c>
      <c r="Z157" s="614"/>
    </row>
    <row r="158" spans="13:26" x14ac:dyDescent="0.2">
      <c r="M158" s="614"/>
      <c r="N158" s="748">
        <f t="shared" si="16"/>
        <v>100</v>
      </c>
      <c r="O158" s="730">
        <f t="shared" si="13"/>
        <v>3759317.6677477704</v>
      </c>
      <c r="P158" s="730">
        <f t="shared" si="17"/>
        <v>34317.484720916269</v>
      </c>
      <c r="Q158" s="730">
        <f t="shared" si="14"/>
        <v>7644.0575634129991</v>
      </c>
      <c r="R158" s="730">
        <f t="shared" si="15"/>
        <v>3801279.2100320999</v>
      </c>
      <c r="Z158" s="614"/>
    </row>
    <row r="159" spans="13:26" x14ac:dyDescent="0.2">
      <c r="M159" s="614"/>
      <c r="N159" s="748">
        <f t="shared" si="16"/>
        <v>101</v>
      </c>
      <c r="O159" s="730">
        <f t="shared" si="13"/>
        <v>3801279.2100320999</v>
      </c>
      <c r="P159" s="730">
        <f t="shared" si="17"/>
        <v>34317.484720916269</v>
      </c>
      <c r="Q159" s="730">
        <f t="shared" si="14"/>
        <v>7729.3806121733796</v>
      </c>
      <c r="R159" s="730">
        <f t="shared" si="15"/>
        <v>3843326.0753651899</v>
      </c>
      <c r="Z159" s="614"/>
    </row>
    <row r="160" spans="13:26" x14ac:dyDescent="0.2">
      <c r="M160" s="614"/>
      <c r="N160" s="748">
        <f t="shared" si="16"/>
        <v>102</v>
      </c>
      <c r="O160" s="730">
        <f t="shared" si="13"/>
        <v>3843326.0753651899</v>
      </c>
      <c r="P160" s="730">
        <f t="shared" si="17"/>
        <v>34317.484720916269</v>
      </c>
      <c r="Q160" s="730">
        <f t="shared" si="14"/>
        <v>7814.8771536667118</v>
      </c>
      <c r="R160" s="730">
        <f t="shared" si="15"/>
        <v>3885458.4372397731</v>
      </c>
      <c r="Z160" s="614"/>
    </row>
    <row r="161" spans="13:26" x14ac:dyDescent="0.2">
      <c r="M161" s="614"/>
      <c r="N161" s="748">
        <f t="shared" si="16"/>
        <v>103</v>
      </c>
      <c r="O161" s="730">
        <f t="shared" si="13"/>
        <v>3885458.4372397731</v>
      </c>
      <c r="P161" s="730">
        <f t="shared" si="17"/>
        <v>34317.484720916269</v>
      </c>
      <c r="Q161" s="730">
        <f t="shared" si="14"/>
        <v>7900.5475406667047</v>
      </c>
      <c r="R161" s="730">
        <f t="shared" si="15"/>
        <v>3927676.4695013561</v>
      </c>
      <c r="Z161" s="614"/>
    </row>
    <row r="162" spans="13:26" x14ac:dyDescent="0.2">
      <c r="M162" s="614"/>
      <c r="N162" s="748">
        <f t="shared" si="16"/>
        <v>104</v>
      </c>
      <c r="O162" s="730">
        <f t="shared" si="13"/>
        <v>3927676.4695013561</v>
      </c>
      <c r="P162" s="730">
        <f t="shared" si="17"/>
        <v>34317.484720916269</v>
      </c>
      <c r="Q162" s="730">
        <f t="shared" si="14"/>
        <v>7986.3921266643838</v>
      </c>
      <c r="R162" s="730">
        <f t="shared" si="15"/>
        <v>3969980.3463489371</v>
      </c>
      <c r="Z162" s="614"/>
    </row>
    <row r="163" spans="13:26" x14ac:dyDescent="0.2">
      <c r="M163" s="614"/>
      <c r="N163" s="748">
        <f t="shared" si="16"/>
        <v>105</v>
      </c>
      <c r="O163" s="730">
        <f t="shared" si="13"/>
        <v>3969980.3463489371</v>
      </c>
      <c r="P163" s="730">
        <f t="shared" si="17"/>
        <v>34317.484720916269</v>
      </c>
      <c r="Q163" s="730">
        <f t="shared" si="14"/>
        <v>8072.4112658695522</v>
      </c>
      <c r="R163" s="730">
        <f t="shared" si="15"/>
        <v>4012370.2423357232</v>
      </c>
      <c r="Z163" s="614"/>
    </row>
    <row r="164" spans="13:26" x14ac:dyDescent="0.2">
      <c r="M164" s="614"/>
      <c r="N164" s="748">
        <f t="shared" si="16"/>
        <v>106</v>
      </c>
      <c r="O164" s="730">
        <f t="shared" si="13"/>
        <v>4012370.2423357232</v>
      </c>
      <c r="P164" s="730">
        <f t="shared" si="17"/>
        <v>34317.484720916269</v>
      </c>
      <c r="Q164" s="730">
        <f t="shared" si="14"/>
        <v>8158.6053132122479</v>
      </c>
      <c r="R164" s="730">
        <f t="shared" si="15"/>
        <v>4054846.3323698519</v>
      </c>
      <c r="Z164" s="614"/>
    </row>
    <row r="165" spans="13:26" x14ac:dyDescent="0.2">
      <c r="M165" s="614"/>
      <c r="N165" s="748">
        <f t="shared" si="16"/>
        <v>107</v>
      </c>
      <c r="O165" s="730">
        <f t="shared" si="13"/>
        <v>4054846.3323698519</v>
      </c>
      <c r="P165" s="730">
        <f t="shared" si="17"/>
        <v>34317.484720916269</v>
      </c>
      <c r="Q165" s="730">
        <f t="shared" si="14"/>
        <v>8244.9746243442096</v>
      </c>
      <c r="R165" s="730">
        <f t="shared" si="15"/>
        <v>4097408.7917151125</v>
      </c>
      <c r="Z165" s="614"/>
    </row>
    <row r="166" spans="13:26" x14ac:dyDescent="0.2">
      <c r="M166" s="614"/>
      <c r="N166" s="748">
        <f t="shared" si="16"/>
        <v>108</v>
      </c>
      <c r="O166" s="730">
        <f t="shared" si="13"/>
        <v>4097408.7917151125</v>
      </c>
      <c r="P166" s="730">
        <f t="shared" si="17"/>
        <v>34317.484720916269</v>
      </c>
      <c r="Q166" s="730">
        <f t="shared" si="14"/>
        <v>8331.5195556403505</v>
      </c>
      <c r="R166" s="730">
        <f t="shared" si="15"/>
        <v>4140057.7959916694</v>
      </c>
      <c r="Z166" s="614"/>
    </row>
    <row r="167" spans="13:26" x14ac:dyDescent="0.2">
      <c r="M167" s="614"/>
      <c r="N167" s="748">
        <f t="shared" si="16"/>
        <v>109</v>
      </c>
      <c r="O167" s="730">
        <f t="shared" si="13"/>
        <v>4140057.7959916694</v>
      </c>
      <c r="P167" s="730">
        <f t="shared" si="17"/>
        <v>34317.484720916269</v>
      </c>
      <c r="Q167" s="730">
        <f t="shared" si="14"/>
        <v>8418.2404642002184</v>
      </c>
      <c r="R167" s="730">
        <f t="shared" si="15"/>
        <v>4182793.5211767862</v>
      </c>
      <c r="Z167" s="614"/>
    </row>
    <row r="168" spans="13:26" x14ac:dyDescent="0.2">
      <c r="M168" s="614"/>
      <c r="N168" s="748">
        <f t="shared" si="16"/>
        <v>110</v>
      </c>
      <c r="O168" s="730">
        <f t="shared" si="13"/>
        <v>4182793.5211767862</v>
      </c>
      <c r="P168" s="730">
        <f t="shared" si="17"/>
        <v>34317.484720916269</v>
      </c>
      <c r="Q168" s="730">
        <f t="shared" si="14"/>
        <v>8505.1377078494752</v>
      </c>
      <c r="R168" s="730">
        <f t="shared" si="15"/>
        <v>4225616.1436055517</v>
      </c>
      <c r="Z168" s="614"/>
    </row>
    <row r="169" spans="13:26" x14ac:dyDescent="0.2">
      <c r="M169" s="614"/>
      <c r="N169" s="748">
        <f t="shared" si="16"/>
        <v>111</v>
      </c>
      <c r="O169" s="730">
        <f t="shared" si="13"/>
        <v>4225616.1436055517</v>
      </c>
      <c r="P169" s="730">
        <f t="shared" si="17"/>
        <v>34317.484720916269</v>
      </c>
      <c r="Q169" s="730">
        <f t="shared" si="14"/>
        <v>8592.2116451413694</v>
      </c>
      <c r="R169" s="730">
        <f t="shared" si="15"/>
        <v>4268525.8399716094</v>
      </c>
      <c r="Z169" s="614"/>
    </row>
    <row r="170" spans="13:26" x14ac:dyDescent="0.2">
      <c r="M170" s="614"/>
      <c r="N170" s="748">
        <f t="shared" si="16"/>
        <v>112</v>
      </c>
      <c r="O170" s="730">
        <f t="shared" si="13"/>
        <v>4268525.8399716094</v>
      </c>
      <c r="P170" s="730">
        <f t="shared" si="17"/>
        <v>34317.484720916269</v>
      </c>
      <c r="Q170" s="730">
        <f t="shared" si="14"/>
        <v>8679.4626353582262</v>
      </c>
      <c r="R170" s="730">
        <f t="shared" si="15"/>
        <v>4311522.7873278838</v>
      </c>
      <c r="Z170" s="614"/>
    </row>
    <row r="171" spans="13:26" x14ac:dyDescent="0.2">
      <c r="M171" s="614"/>
      <c r="N171" s="748">
        <f t="shared" si="16"/>
        <v>113</v>
      </c>
      <c r="O171" s="730">
        <f t="shared" si="13"/>
        <v>4311522.7873278838</v>
      </c>
      <c r="P171" s="730">
        <f t="shared" si="17"/>
        <v>34317.484720916269</v>
      </c>
      <c r="Q171" s="730">
        <f t="shared" si="14"/>
        <v>8766.8910385129166</v>
      </c>
      <c r="R171" s="730">
        <f t="shared" si="15"/>
        <v>4354607.1630873131</v>
      </c>
      <c r="Z171" s="614"/>
    </row>
    <row r="172" spans="13:26" x14ac:dyDescent="0.2">
      <c r="M172" s="614"/>
      <c r="N172" s="748">
        <f t="shared" si="16"/>
        <v>114</v>
      </c>
      <c r="O172" s="730">
        <f t="shared" si="13"/>
        <v>4354607.1630873131</v>
      </c>
      <c r="P172" s="730">
        <f t="shared" si="17"/>
        <v>34317.484720916269</v>
      </c>
      <c r="Q172" s="730">
        <f t="shared" si="14"/>
        <v>8854.4972153503477</v>
      </c>
      <c r="R172" s="730">
        <f t="shared" si="15"/>
        <v>4397779.1450235797</v>
      </c>
      <c r="Z172" s="614"/>
    </row>
    <row r="173" spans="13:26" x14ac:dyDescent="0.2">
      <c r="M173" s="614"/>
      <c r="N173" s="748">
        <f t="shared" si="16"/>
        <v>115</v>
      </c>
      <c r="O173" s="730">
        <f t="shared" si="13"/>
        <v>4397779.1450235797</v>
      </c>
      <c r="P173" s="730">
        <f t="shared" si="17"/>
        <v>34317.484720916269</v>
      </c>
      <c r="Q173" s="730">
        <f t="shared" si="14"/>
        <v>8942.2815273489559</v>
      </c>
      <c r="R173" s="730">
        <f t="shared" si="15"/>
        <v>4441038.911271845</v>
      </c>
      <c r="Z173" s="614"/>
    </row>
    <row r="174" spans="13:26" x14ac:dyDescent="0.2">
      <c r="M174" s="614"/>
      <c r="N174" s="748">
        <f t="shared" si="16"/>
        <v>116</v>
      </c>
      <c r="O174" s="730">
        <f t="shared" si="13"/>
        <v>4441038.911271845</v>
      </c>
      <c r="P174" s="730">
        <f t="shared" si="17"/>
        <v>34317.484720916269</v>
      </c>
      <c r="Q174" s="730">
        <f t="shared" si="14"/>
        <v>9030.2443367221913</v>
      </c>
      <c r="R174" s="730">
        <f t="shared" si="15"/>
        <v>4484386.6403294839</v>
      </c>
      <c r="Z174" s="614"/>
    </row>
    <row r="175" spans="13:26" x14ac:dyDescent="0.2">
      <c r="M175" s="614"/>
      <c r="N175" s="748">
        <f t="shared" si="16"/>
        <v>117</v>
      </c>
      <c r="O175" s="730">
        <f t="shared" si="13"/>
        <v>4484386.6403294839</v>
      </c>
      <c r="P175" s="730">
        <f t="shared" si="17"/>
        <v>34317.484720916269</v>
      </c>
      <c r="Q175" s="730">
        <f t="shared" si="14"/>
        <v>9118.3860064200162</v>
      </c>
      <c r="R175" s="730">
        <f t="shared" si="15"/>
        <v>4527822.5110568209</v>
      </c>
      <c r="Z175" s="614"/>
    </row>
    <row r="176" spans="13:26" x14ac:dyDescent="0.2">
      <c r="M176" s="614"/>
      <c r="N176" s="748">
        <f t="shared" si="16"/>
        <v>118</v>
      </c>
      <c r="O176" s="730">
        <f t="shared" si="13"/>
        <v>4527822.5110568209</v>
      </c>
      <c r="P176" s="730">
        <f t="shared" si="17"/>
        <v>34317.484720916269</v>
      </c>
      <c r="Q176" s="730">
        <f t="shared" si="14"/>
        <v>9206.7069001304026</v>
      </c>
      <c r="R176" s="730">
        <f t="shared" si="15"/>
        <v>4571346.7026778674</v>
      </c>
      <c r="Z176" s="614"/>
    </row>
    <row r="177" spans="13:26" x14ac:dyDescent="0.2">
      <c r="M177" s="614"/>
      <c r="N177" s="748">
        <f t="shared" si="16"/>
        <v>119</v>
      </c>
      <c r="O177" s="730">
        <f t="shared" si="13"/>
        <v>4571346.7026778674</v>
      </c>
      <c r="P177" s="730">
        <f t="shared" si="17"/>
        <v>34317.484720916269</v>
      </c>
      <c r="Q177" s="730">
        <f t="shared" si="14"/>
        <v>9295.2073822808306</v>
      </c>
      <c r="R177" s="730">
        <f t="shared" si="15"/>
        <v>4614959.3947810642</v>
      </c>
      <c r="Z177" s="614"/>
    </row>
    <row r="178" spans="13:26" x14ac:dyDescent="0.2">
      <c r="M178" s="614"/>
      <c r="N178" s="748">
        <f t="shared" si="16"/>
        <v>120</v>
      </c>
      <c r="O178" s="730">
        <f t="shared" si="13"/>
        <v>4614959.3947810642</v>
      </c>
      <c r="P178" s="730">
        <f t="shared" si="17"/>
        <v>34317.484720916269</v>
      </c>
      <c r="Q178" s="730">
        <f t="shared" si="14"/>
        <v>9383.8878180397933</v>
      </c>
      <c r="R178" s="730">
        <f t="shared" si="15"/>
        <v>4658660.7673200201</v>
      </c>
      <c r="Z178" s="614"/>
    </row>
    <row r="179" spans="13:26" x14ac:dyDescent="0.2">
      <c r="M179" s="614"/>
      <c r="N179" s="748">
        <f t="shared" si="16"/>
        <v>121</v>
      </c>
      <c r="O179" s="730">
        <f t="shared" si="13"/>
        <v>4658660.7673200201</v>
      </c>
      <c r="P179" s="730">
        <f t="shared" si="17"/>
        <v>34317.484720916269</v>
      </c>
      <c r="Q179" s="730">
        <f t="shared" si="14"/>
        <v>9472.7485733183094</v>
      </c>
      <c r="R179" s="730">
        <f t="shared" si="15"/>
        <v>4702451.0006142547</v>
      </c>
      <c r="Z179" s="614"/>
    </row>
    <row r="180" spans="13:26" x14ac:dyDescent="0.2">
      <c r="M180" s="614"/>
      <c r="N180" s="748">
        <f t="shared" si="16"/>
        <v>122</v>
      </c>
      <c r="O180" s="730">
        <f t="shared" si="13"/>
        <v>4702451.0006142547</v>
      </c>
      <c r="P180" s="730">
        <f t="shared" si="17"/>
        <v>34317.484720916269</v>
      </c>
      <c r="Q180" s="730">
        <f t="shared" si="14"/>
        <v>9561.7900147714226</v>
      </c>
      <c r="R180" s="730">
        <f t="shared" si="15"/>
        <v>4746330.275349943</v>
      </c>
      <c r="Z180" s="614"/>
    </row>
    <row r="181" spans="13:26" x14ac:dyDescent="0.2">
      <c r="M181" s="614"/>
      <c r="N181" s="748">
        <f t="shared" si="16"/>
        <v>123</v>
      </c>
      <c r="O181" s="730">
        <f t="shared" si="13"/>
        <v>4746330.275349943</v>
      </c>
      <c r="P181" s="730">
        <f t="shared" si="17"/>
        <v>34317.484720916269</v>
      </c>
      <c r="Q181" s="730">
        <f t="shared" si="14"/>
        <v>9651.0125097997188</v>
      </c>
      <c r="R181" s="730">
        <f t="shared" si="15"/>
        <v>4790298.772580659</v>
      </c>
      <c r="Z181" s="614"/>
    </row>
    <row r="182" spans="13:26" x14ac:dyDescent="0.2">
      <c r="M182" s="614"/>
      <c r="N182" s="748">
        <f t="shared" si="16"/>
        <v>124</v>
      </c>
      <c r="O182" s="730">
        <f t="shared" si="13"/>
        <v>4790298.772580659</v>
      </c>
      <c r="P182" s="730">
        <f t="shared" si="17"/>
        <v>34317.484720916269</v>
      </c>
      <c r="Q182" s="730">
        <f t="shared" si="14"/>
        <v>9740.4164265508443</v>
      </c>
      <c r="R182" s="730">
        <f t="shared" si="15"/>
        <v>4834356.6737281261</v>
      </c>
      <c r="Z182" s="614"/>
    </row>
    <row r="183" spans="13:26" x14ac:dyDescent="0.2">
      <c r="M183" s="614"/>
      <c r="N183" s="748">
        <f t="shared" si="16"/>
        <v>125</v>
      </c>
      <c r="O183" s="730">
        <f t="shared" si="13"/>
        <v>4834356.6737281261</v>
      </c>
      <c r="P183" s="730">
        <f t="shared" si="17"/>
        <v>34317.484720916269</v>
      </c>
      <c r="Q183" s="730">
        <f t="shared" si="14"/>
        <v>9830.0021339210252</v>
      </c>
      <c r="R183" s="730">
        <f t="shared" si="15"/>
        <v>4878504.1605829634</v>
      </c>
      <c r="Z183" s="614"/>
    </row>
    <row r="184" spans="13:26" x14ac:dyDescent="0.2">
      <c r="M184" s="614"/>
      <c r="N184" s="748">
        <f t="shared" si="16"/>
        <v>126</v>
      </c>
      <c r="O184" s="730">
        <f t="shared" si="13"/>
        <v>4878504.1605829634</v>
      </c>
      <c r="P184" s="730">
        <f t="shared" si="17"/>
        <v>34317.484720916269</v>
      </c>
      <c r="Q184" s="730">
        <f t="shared" si="14"/>
        <v>9919.7700015565824</v>
      </c>
      <c r="R184" s="730">
        <f t="shared" si="15"/>
        <v>4922741.4153054366</v>
      </c>
      <c r="Z184" s="614"/>
    </row>
    <row r="185" spans="13:26" x14ac:dyDescent="0.2">
      <c r="M185" s="614"/>
      <c r="N185" s="748">
        <f t="shared" si="16"/>
        <v>127</v>
      </c>
      <c r="O185" s="730">
        <f t="shared" si="13"/>
        <v>4922741.4153054366</v>
      </c>
      <c r="P185" s="730">
        <f t="shared" si="17"/>
        <v>34317.484720916269</v>
      </c>
      <c r="Q185" s="730">
        <f t="shared" si="14"/>
        <v>10009.720399855467</v>
      </c>
      <c r="R185" s="730">
        <f t="shared" si="15"/>
        <v>4967068.6204262087</v>
      </c>
      <c r="Z185" s="614"/>
    </row>
    <row r="186" spans="13:26" x14ac:dyDescent="0.2">
      <c r="M186" s="614"/>
      <c r="N186" s="748">
        <f t="shared" si="16"/>
        <v>128</v>
      </c>
      <c r="O186" s="730">
        <f t="shared" si="13"/>
        <v>4967068.6204262087</v>
      </c>
      <c r="P186" s="730">
        <f t="shared" si="17"/>
        <v>34317.484720916269</v>
      </c>
      <c r="Q186" s="730">
        <f t="shared" si="14"/>
        <v>10099.853699968782</v>
      </c>
      <c r="R186" s="730">
        <f t="shared" si="15"/>
        <v>5011485.9588470943</v>
      </c>
      <c r="Z186" s="614"/>
    </row>
    <row r="187" spans="13:26" x14ac:dyDescent="0.2">
      <c r="M187" s="614"/>
      <c r="N187" s="748">
        <f t="shared" si="16"/>
        <v>129</v>
      </c>
      <c r="O187" s="730">
        <f t="shared" si="13"/>
        <v>5011485.9588470943</v>
      </c>
      <c r="P187" s="730">
        <f t="shared" si="17"/>
        <v>34317.484720916269</v>
      </c>
      <c r="Q187" s="730">
        <f t="shared" si="14"/>
        <v>10190.170273802316</v>
      </c>
      <c r="R187" s="730">
        <f t="shared" si="15"/>
        <v>5055993.6138418131</v>
      </c>
      <c r="Z187" s="614"/>
    </row>
    <row r="188" spans="13:26" x14ac:dyDescent="0.2">
      <c r="M188" s="614"/>
      <c r="N188" s="748">
        <f t="shared" si="16"/>
        <v>130</v>
      </c>
      <c r="O188" s="730">
        <f t="shared" ref="O188:O251" si="18">R187</f>
        <v>5055993.6138418131</v>
      </c>
      <c r="P188" s="730">
        <f t="shared" si="17"/>
        <v>34317.484720916269</v>
      </c>
      <c r="Q188" s="730">
        <f t="shared" ref="Q188:Q251" si="19">O188*$P$53</f>
        <v>10280.670494018072</v>
      </c>
      <c r="R188" s="730">
        <f t="shared" ref="R188:R251" si="20">O188+P188+Q188</f>
        <v>5100591.7690567477</v>
      </c>
      <c r="Z188" s="614"/>
    </row>
    <row r="189" spans="13:26" x14ac:dyDescent="0.2">
      <c r="M189" s="614"/>
      <c r="N189" s="748">
        <f t="shared" ref="N189:N252" si="21">N188+1</f>
        <v>131</v>
      </c>
      <c r="O189" s="730">
        <f t="shared" si="18"/>
        <v>5100591.7690567477</v>
      </c>
      <c r="P189" s="730">
        <f t="shared" ref="P189:P252" si="22">P188</f>
        <v>34317.484720916269</v>
      </c>
      <c r="Q189" s="730">
        <f t="shared" si="19"/>
        <v>10371.354734035816</v>
      </c>
      <c r="R189" s="730">
        <f t="shared" si="20"/>
        <v>5145280.6085117003</v>
      </c>
      <c r="Z189" s="614"/>
    </row>
    <row r="190" spans="13:26" x14ac:dyDescent="0.2">
      <c r="M190" s="614"/>
      <c r="N190" s="748">
        <f t="shared" si="21"/>
        <v>132</v>
      </c>
      <c r="O190" s="730">
        <f t="shared" si="18"/>
        <v>5145280.6085117003</v>
      </c>
      <c r="P190" s="730">
        <f t="shared" si="22"/>
        <v>34317.484720916269</v>
      </c>
      <c r="Q190" s="730">
        <f t="shared" si="19"/>
        <v>10462.223368034613</v>
      </c>
      <c r="R190" s="730">
        <f t="shared" si="20"/>
        <v>5190060.3166006515</v>
      </c>
      <c r="Z190" s="614"/>
    </row>
    <row r="191" spans="13:26" x14ac:dyDescent="0.2">
      <c r="M191" s="614"/>
      <c r="N191" s="748">
        <f t="shared" si="21"/>
        <v>133</v>
      </c>
      <c r="O191" s="730">
        <f t="shared" si="18"/>
        <v>5190060.3166006515</v>
      </c>
      <c r="P191" s="730">
        <f t="shared" si="22"/>
        <v>34317.484720916269</v>
      </c>
      <c r="Q191" s="730">
        <f t="shared" si="19"/>
        <v>10553.276770954362</v>
      </c>
      <c r="R191" s="730">
        <f t="shared" si="20"/>
        <v>5234931.078092522</v>
      </c>
      <c r="Z191" s="614"/>
    </row>
    <row r="192" spans="13:26" x14ac:dyDescent="0.2">
      <c r="M192" s="614"/>
      <c r="N192" s="748">
        <f t="shared" si="21"/>
        <v>134</v>
      </c>
      <c r="O192" s="730">
        <f t="shared" si="18"/>
        <v>5234931.078092522</v>
      </c>
      <c r="P192" s="730">
        <f t="shared" si="22"/>
        <v>34317.484720916269</v>
      </c>
      <c r="Q192" s="730">
        <f t="shared" si="19"/>
        <v>10644.515318497359</v>
      </c>
      <c r="R192" s="730">
        <f t="shared" si="20"/>
        <v>5279893.0781319356</v>
      </c>
      <c r="Z192" s="614"/>
    </row>
    <row r="193" spans="13:26" x14ac:dyDescent="0.2">
      <c r="M193" s="614"/>
      <c r="N193" s="748">
        <f t="shared" si="21"/>
        <v>135</v>
      </c>
      <c r="O193" s="730">
        <f t="shared" si="18"/>
        <v>5279893.0781319356</v>
      </c>
      <c r="P193" s="730">
        <f t="shared" si="22"/>
        <v>34317.484720916269</v>
      </c>
      <c r="Q193" s="730">
        <f t="shared" si="19"/>
        <v>10735.939387129836</v>
      </c>
      <c r="R193" s="730">
        <f t="shared" si="20"/>
        <v>5324946.5022399817</v>
      </c>
      <c r="Z193" s="614"/>
    </row>
    <row r="194" spans="13:26" x14ac:dyDescent="0.2">
      <c r="M194" s="614"/>
      <c r="N194" s="748">
        <f t="shared" si="21"/>
        <v>136</v>
      </c>
      <c r="O194" s="730">
        <f t="shared" si="18"/>
        <v>5324946.5022399817</v>
      </c>
      <c r="P194" s="730">
        <f t="shared" si="22"/>
        <v>34317.484720916269</v>
      </c>
      <c r="Q194" s="730">
        <f t="shared" si="19"/>
        <v>10827.549354083518</v>
      </c>
      <c r="R194" s="730">
        <f t="shared" si="20"/>
        <v>5370091.536314982</v>
      </c>
      <c r="Z194" s="614"/>
    </row>
    <row r="195" spans="13:26" x14ac:dyDescent="0.2">
      <c r="M195" s="614"/>
      <c r="N195" s="748">
        <f t="shared" si="21"/>
        <v>137</v>
      </c>
      <c r="O195" s="730">
        <f t="shared" si="18"/>
        <v>5370091.536314982</v>
      </c>
      <c r="P195" s="730">
        <f t="shared" si="22"/>
        <v>34317.484720916269</v>
      </c>
      <c r="Q195" s="730">
        <f t="shared" si="19"/>
        <v>10919.345597357178</v>
      </c>
      <c r="R195" s="730">
        <f t="shared" si="20"/>
        <v>5415328.366633256</v>
      </c>
      <c r="Z195" s="614"/>
    </row>
    <row r="196" spans="13:26" x14ac:dyDescent="0.2">
      <c r="M196" s="614"/>
      <c r="N196" s="748">
        <f t="shared" si="21"/>
        <v>138</v>
      </c>
      <c r="O196" s="730">
        <f t="shared" si="18"/>
        <v>5415328.366633256</v>
      </c>
      <c r="P196" s="730">
        <f t="shared" si="22"/>
        <v>34317.484720916269</v>
      </c>
      <c r="Q196" s="730">
        <f t="shared" si="19"/>
        <v>11011.328495718199</v>
      </c>
      <c r="R196" s="730">
        <f t="shared" si="20"/>
        <v>5460657.179849891</v>
      </c>
      <c r="Z196" s="614"/>
    </row>
    <row r="197" spans="13:26" x14ac:dyDescent="0.2">
      <c r="M197" s="614"/>
      <c r="N197" s="748">
        <f t="shared" si="21"/>
        <v>139</v>
      </c>
      <c r="O197" s="730">
        <f t="shared" si="18"/>
        <v>5460657.179849891</v>
      </c>
      <c r="P197" s="730">
        <f t="shared" si="22"/>
        <v>34317.484720916269</v>
      </c>
      <c r="Q197" s="730">
        <f t="shared" si="19"/>
        <v>11103.498428704133</v>
      </c>
      <c r="R197" s="730">
        <f t="shared" si="20"/>
        <v>5506078.1629995117</v>
      </c>
      <c r="Z197" s="614"/>
    </row>
    <row r="198" spans="13:26" x14ac:dyDescent="0.2">
      <c r="M198" s="614"/>
      <c r="N198" s="748">
        <f t="shared" si="21"/>
        <v>140</v>
      </c>
      <c r="O198" s="730">
        <f t="shared" si="18"/>
        <v>5506078.1629995117</v>
      </c>
      <c r="P198" s="730">
        <f t="shared" si="22"/>
        <v>34317.484720916269</v>
      </c>
      <c r="Q198" s="730">
        <f t="shared" si="19"/>
        <v>11195.855776624274</v>
      </c>
      <c r="R198" s="730">
        <f t="shared" si="20"/>
        <v>5551591.503497052</v>
      </c>
      <c r="Z198" s="614"/>
    </row>
    <row r="199" spans="13:26" x14ac:dyDescent="0.2">
      <c r="M199" s="614"/>
      <c r="N199" s="748">
        <f t="shared" si="21"/>
        <v>141</v>
      </c>
      <c r="O199" s="730">
        <f t="shared" si="18"/>
        <v>5551591.503497052</v>
      </c>
      <c r="P199" s="730">
        <f t="shared" si="22"/>
        <v>34317.484720916269</v>
      </c>
      <c r="Q199" s="730">
        <f t="shared" si="19"/>
        <v>11288.400920561218</v>
      </c>
      <c r="R199" s="730">
        <f t="shared" si="20"/>
        <v>5597197.38913853</v>
      </c>
      <c r="Z199" s="614"/>
    </row>
    <row r="200" spans="13:26" x14ac:dyDescent="0.2">
      <c r="M200" s="614"/>
      <c r="N200" s="748">
        <f t="shared" si="21"/>
        <v>142</v>
      </c>
      <c r="O200" s="730">
        <f t="shared" si="18"/>
        <v>5597197.38913853</v>
      </c>
      <c r="P200" s="730">
        <f t="shared" si="22"/>
        <v>34317.484720916269</v>
      </c>
      <c r="Q200" s="730">
        <f t="shared" si="19"/>
        <v>11381.134242372447</v>
      </c>
      <c r="R200" s="730">
        <f t="shared" si="20"/>
        <v>5642896.0081018191</v>
      </c>
      <c r="Z200" s="614"/>
    </row>
    <row r="201" spans="13:26" x14ac:dyDescent="0.2">
      <c r="M201" s="614"/>
      <c r="N201" s="748">
        <f t="shared" si="21"/>
        <v>143</v>
      </c>
      <c r="O201" s="730">
        <f t="shared" si="18"/>
        <v>5642896.0081018191</v>
      </c>
      <c r="P201" s="730">
        <f t="shared" si="22"/>
        <v>34317.484720916269</v>
      </c>
      <c r="Q201" s="730">
        <f t="shared" si="19"/>
        <v>11474.056124691888</v>
      </c>
      <c r="R201" s="730">
        <f t="shared" si="20"/>
        <v>5688687.5489474274</v>
      </c>
      <c r="Z201" s="614"/>
    </row>
    <row r="202" spans="13:26" x14ac:dyDescent="0.2">
      <c r="M202" s="614"/>
      <c r="N202" s="748">
        <f t="shared" si="21"/>
        <v>144</v>
      </c>
      <c r="O202" s="730">
        <f t="shared" si="18"/>
        <v>5688687.5489474274</v>
      </c>
      <c r="P202" s="730">
        <f t="shared" si="22"/>
        <v>34317.484720916269</v>
      </c>
      <c r="Q202" s="730">
        <f t="shared" si="19"/>
        <v>11567.166950931512</v>
      </c>
      <c r="R202" s="730">
        <f t="shared" si="20"/>
        <v>5734572.2006192757</v>
      </c>
      <c r="Z202" s="614"/>
    </row>
    <row r="203" spans="13:26" x14ac:dyDescent="0.2">
      <c r="M203" s="614"/>
      <c r="N203" s="748">
        <f t="shared" si="21"/>
        <v>145</v>
      </c>
      <c r="O203" s="730">
        <f t="shared" si="18"/>
        <v>5734572.2006192757</v>
      </c>
      <c r="P203" s="730">
        <f t="shared" si="22"/>
        <v>34317.484720916269</v>
      </c>
      <c r="Q203" s="730">
        <f t="shared" si="19"/>
        <v>11660.467105282898</v>
      </c>
      <c r="R203" s="730">
        <f t="shared" si="20"/>
        <v>5780550.1524454746</v>
      </c>
      <c r="Z203" s="614"/>
    </row>
    <row r="204" spans="13:26" x14ac:dyDescent="0.2">
      <c r="M204" s="614"/>
      <c r="N204" s="748">
        <f t="shared" si="21"/>
        <v>146</v>
      </c>
      <c r="O204" s="730">
        <f t="shared" si="18"/>
        <v>5780550.1524454746</v>
      </c>
      <c r="P204" s="730">
        <f t="shared" si="22"/>
        <v>34317.484720916269</v>
      </c>
      <c r="Q204" s="730">
        <f t="shared" si="19"/>
        <v>11753.95697271883</v>
      </c>
      <c r="R204" s="730">
        <f t="shared" si="20"/>
        <v>5826621.5941391103</v>
      </c>
      <c r="Z204" s="614"/>
    </row>
    <row r="205" spans="13:26" x14ac:dyDescent="0.2">
      <c r="M205" s="614"/>
      <c r="N205" s="748">
        <f t="shared" si="21"/>
        <v>147</v>
      </c>
      <c r="O205" s="730">
        <f t="shared" si="18"/>
        <v>5826621.5941391103</v>
      </c>
      <c r="P205" s="730">
        <f t="shared" si="22"/>
        <v>34317.484720916269</v>
      </c>
      <c r="Q205" s="730">
        <f t="shared" si="19"/>
        <v>11847.636938994881</v>
      </c>
      <c r="R205" s="730">
        <f t="shared" si="20"/>
        <v>5872786.7157990215</v>
      </c>
      <c r="Z205" s="614"/>
    </row>
    <row r="206" spans="13:26" x14ac:dyDescent="0.2">
      <c r="M206" s="614"/>
      <c r="N206" s="748">
        <f t="shared" si="21"/>
        <v>148</v>
      </c>
      <c r="O206" s="730">
        <f t="shared" si="18"/>
        <v>5872786.7157990215</v>
      </c>
      <c r="P206" s="730">
        <f t="shared" si="22"/>
        <v>34317.484720916269</v>
      </c>
      <c r="Q206" s="730">
        <f t="shared" si="19"/>
        <v>11941.507390651004</v>
      </c>
      <c r="R206" s="730">
        <f t="shared" si="20"/>
        <v>5919045.7079105889</v>
      </c>
      <c r="Z206" s="614"/>
    </row>
    <row r="207" spans="13:26" x14ac:dyDescent="0.2">
      <c r="M207" s="614"/>
      <c r="N207" s="748">
        <f t="shared" si="21"/>
        <v>149</v>
      </c>
      <c r="O207" s="730">
        <f t="shared" si="18"/>
        <v>5919045.7079105889</v>
      </c>
      <c r="P207" s="730">
        <f t="shared" si="22"/>
        <v>34317.484720916269</v>
      </c>
      <c r="Q207" s="730">
        <f t="shared" si="19"/>
        <v>12035.568715013129</v>
      </c>
      <c r="R207" s="730">
        <f t="shared" si="20"/>
        <v>5965398.761346519</v>
      </c>
      <c r="Z207" s="614"/>
    </row>
    <row r="208" spans="13:26" x14ac:dyDescent="0.2">
      <c r="M208" s="614"/>
      <c r="N208" s="748">
        <f t="shared" si="21"/>
        <v>150</v>
      </c>
      <c r="O208" s="730">
        <f t="shared" si="18"/>
        <v>5965398.761346519</v>
      </c>
      <c r="P208" s="730">
        <f t="shared" si="22"/>
        <v>34317.484720916269</v>
      </c>
      <c r="Q208" s="730">
        <f t="shared" si="19"/>
        <v>12129.821300194761</v>
      </c>
      <c r="R208" s="730">
        <f t="shared" si="20"/>
        <v>6011846.0673676301</v>
      </c>
      <c r="Z208" s="614"/>
    </row>
    <row r="209" spans="13:26" x14ac:dyDescent="0.2">
      <c r="M209" s="614"/>
      <c r="N209" s="748">
        <f t="shared" si="21"/>
        <v>151</v>
      </c>
      <c r="O209" s="730">
        <f t="shared" si="18"/>
        <v>6011846.0673676301</v>
      </c>
      <c r="P209" s="730">
        <f t="shared" si="22"/>
        <v>34317.484720916269</v>
      </c>
      <c r="Q209" s="730">
        <f t="shared" si="19"/>
        <v>12224.265535098575</v>
      </c>
      <c r="R209" s="730">
        <f t="shared" si="20"/>
        <v>6058387.8176236451</v>
      </c>
      <c r="Z209" s="614"/>
    </row>
    <row r="210" spans="13:26" x14ac:dyDescent="0.2">
      <c r="M210" s="614"/>
      <c r="N210" s="748">
        <f t="shared" si="21"/>
        <v>152</v>
      </c>
      <c r="O210" s="730">
        <f t="shared" si="18"/>
        <v>6058387.8176236451</v>
      </c>
      <c r="P210" s="730">
        <f t="shared" si="22"/>
        <v>34317.484720916269</v>
      </c>
      <c r="Q210" s="730">
        <f t="shared" si="19"/>
        <v>12318.901809418036</v>
      </c>
      <c r="R210" s="730">
        <f t="shared" si="20"/>
        <v>6105024.2041539792</v>
      </c>
      <c r="Z210" s="614"/>
    </row>
    <row r="211" spans="13:26" x14ac:dyDescent="0.2">
      <c r="M211" s="614"/>
      <c r="N211" s="748">
        <f t="shared" si="21"/>
        <v>153</v>
      </c>
      <c r="O211" s="730">
        <f t="shared" si="18"/>
        <v>6105024.2041539792</v>
      </c>
      <c r="P211" s="730">
        <f t="shared" si="22"/>
        <v>34317.484720916269</v>
      </c>
      <c r="Q211" s="730">
        <f t="shared" si="19"/>
        <v>12413.730513638988</v>
      </c>
      <c r="R211" s="730">
        <f t="shared" si="20"/>
        <v>6151755.4193885345</v>
      </c>
      <c r="Z211" s="614"/>
    </row>
    <row r="212" spans="13:26" x14ac:dyDescent="0.2">
      <c r="M212" s="614"/>
      <c r="N212" s="748">
        <f t="shared" si="21"/>
        <v>154</v>
      </c>
      <c r="O212" s="730">
        <f t="shared" si="18"/>
        <v>6151755.4193885345</v>
      </c>
      <c r="P212" s="730">
        <f t="shared" si="22"/>
        <v>34317.484720916269</v>
      </c>
      <c r="Q212" s="730">
        <f t="shared" si="19"/>
        <v>12508.752039041281</v>
      </c>
      <c r="R212" s="730">
        <f t="shared" si="20"/>
        <v>6198581.6561484924</v>
      </c>
      <c r="Z212" s="614"/>
    </row>
    <row r="213" spans="13:26" x14ac:dyDescent="0.2">
      <c r="M213" s="614"/>
      <c r="N213" s="748">
        <f t="shared" si="21"/>
        <v>155</v>
      </c>
      <c r="O213" s="730">
        <f t="shared" si="18"/>
        <v>6198581.6561484924</v>
      </c>
      <c r="P213" s="730">
        <f t="shared" si="22"/>
        <v>34317.484720916269</v>
      </c>
      <c r="Q213" s="730">
        <f t="shared" si="19"/>
        <v>12603.966777700376</v>
      </c>
      <c r="R213" s="730">
        <f t="shared" si="20"/>
        <v>6245503.1076471088</v>
      </c>
      <c r="Z213" s="614"/>
    </row>
    <row r="214" spans="13:26" x14ac:dyDescent="0.2">
      <c r="M214" s="614"/>
      <c r="N214" s="748">
        <f t="shared" si="21"/>
        <v>156</v>
      </c>
      <c r="O214" s="730">
        <f t="shared" si="18"/>
        <v>6245503.1076471088</v>
      </c>
      <c r="P214" s="730">
        <f t="shared" si="22"/>
        <v>34317.484720916269</v>
      </c>
      <c r="Q214" s="730">
        <f t="shared" si="19"/>
        <v>12699.375122488966</v>
      </c>
      <c r="R214" s="730">
        <f t="shared" si="20"/>
        <v>6292519.9674905147</v>
      </c>
      <c r="Z214" s="614"/>
    </row>
    <row r="215" spans="13:26" x14ac:dyDescent="0.2">
      <c r="M215" s="614"/>
      <c r="N215" s="748">
        <f t="shared" si="21"/>
        <v>157</v>
      </c>
      <c r="O215" s="730">
        <f t="shared" si="18"/>
        <v>6292519.9674905147</v>
      </c>
      <c r="P215" s="730">
        <f t="shared" si="22"/>
        <v>34317.484720916269</v>
      </c>
      <c r="Q215" s="730">
        <f t="shared" si="19"/>
        <v>12794.977467078597</v>
      </c>
      <c r="R215" s="730">
        <f t="shared" si="20"/>
        <v>6339632.4296785099</v>
      </c>
      <c r="Z215" s="614"/>
    </row>
    <row r="216" spans="13:26" x14ac:dyDescent="0.2">
      <c r="M216" s="614"/>
      <c r="N216" s="748">
        <f t="shared" si="21"/>
        <v>158</v>
      </c>
      <c r="O216" s="730">
        <f t="shared" si="18"/>
        <v>6339632.4296785099</v>
      </c>
      <c r="P216" s="730">
        <f t="shared" si="22"/>
        <v>34317.484720916269</v>
      </c>
      <c r="Q216" s="730">
        <f t="shared" si="19"/>
        <v>12890.774205941294</v>
      </c>
      <c r="R216" s="730">
        <f t="shared" si="20"/>
        <v>6386840.6886053681</v>
      </c>
      <c r="Z216" s="614"/>
    </row>
    <row r="217" spans="13:26" x14ac:dyDescent="0.2">
      <c r="M217" s="614"/>
      <c r="N217" s="748">
        <f t="shared" si="21"/>
        <v>159</v>
      </c>
      <c r="O217" s="730">
        <f t="shared" si="18"/>
        <v>6386840.6886053681</v>
      </c>
      <c r="P217" s="730">
        <f t="shared" si="22"/>
        <v>34317.484720916269</v>
      </c>
      <c r="Q217" s="730">
        <f t="shared" si="19"/>
        <v>12986.765734351184</v>
      </c>
      <c r="R217" s="730">
        <f t="shared" si="20"/>
        <v>6434144.9390606359</v>
      </c>
      <c r="Z217" s="614"/>
    </row>
    <row r="218" spans="13:26" x14ac:dyDescent="0.2">
      <c r="M218" s="614"/>
      <c r="N218" s="748">
        <f t="shared" si="21"/>
        <v>160</v>
      </c>
      <c r="O218" s="730">
        <f t="shared" si="18"/>
        <v>6434144.9390606359</v>
      </c>
      <c r="P218" s="730">
        <f t="shared" si="22"/>
        <v>34317.484720916269</v>
      </c>
      <c r="Q218" s="730">
        <f t="shared" si="19"/>
        <v>13082.95244838613</v>
      </c>
      <c r="R218" s="730">
        <f t="shared" si="20"/>
        <v>6481545.3762299381</v>
      </c>
      <c r="Z218" s="614"/>
    </row>
    <row r="219" spans="13:26" x14ac:dyDescent="0.2">
      <c r="M219" s="614"/>
      <c r="N219" s="748">
        <f t="shared" si="21"/>
        <v>161</v>
      </c>
      <c r="O219" s="730">
        <f t="shared" si="18"/>
        <v>6481545.3762299381</v>
      </c>
      <c r="P219" s="730">
        <f t="shared" si="22"/>
        <v>34317.484720916269</v>
      </c>
      <c r="Q219" s="730">
        <f t="shared" si="19"/>
        <v>13179.334744929363</v>
      </c>
      <c r="R219" s="730">
        <f t="shared" si="20"/>
        <v>6529042.1956957839</v>
      </c>
      <c r="Z219" s="614"/>
    </row>
    <row r="220" spans="13:26" x14ac:dyDescent="0.2">
      <c r="M220" s="614"/>
      <c r="N220" s="748">
        <f t="shared" si="21"/>
        <v>162</v>
      </c>
      <c r="O220" s="730">
        <f t="shared" si="18"/>
        <v>6529042.1956957839</v>
      </c>
      <c r="P220" s="730">
        <f t="shared" si="22"/>
        <v>34317.484720916269</v>
      </c>
      <c r="Q220" s="730">
        <f t="shared" si="19"/>
        <v>13275.913021671131</v>
      </c>
      <c r="R220" s="730">
        <f t="shared" si="20"/>
        <v>6576635.593438372</v>
      </c>
      <c r="Z220" s="614"/>
    </row>
    <row r="221" spans="13:26" x14ac:dyDescent="0.2">
      <c r="M221" s="614"/>
      <c r="N221" s="748">
        <f t="shared" si="21"/>
        <v>163</v>
      </c>
      <c r="O221" s="730">
        <f t="shared" si="18"/>
        <v>6576635.593438372</v>
      </c>
      <c r="P221" s="730">
        <f t="shared" si="22"/>
        <v>34317.484720916269</v>
      </c>
      <c r="Q221" s="730">
        <f t="shared" si="19"/>
        <v>13372.687677110322</v>
      </c>
      <c r="R221" s="730">
        <f t="shared" si="20"/>
        <v>6624325.765836399</v>
      </c>
      <c r="Z221" s="614"/>
    </row>
    <row r="222" spans="13:26" x14ac:dyDescent="0.2">
      <c r="M222" s="614"/>
      <c r="N222" s="748">
        <f t="shared" si="21"/>
        <v>164</v>
      </c>
      <c r="O222" s="730">
        <f t="shared" si="18"/>
        <v>6624325.765836399</v>
      </c>
      <c r="P222" s="730">
        <f t="shared" si="22"/>
        <v>34317.484720916269</v>
      </c>
      <c r="Q222" s="730">
        <f t="shared" si="19"/>
        <v>13469.659110556118</v>
      </c>
      <c r="R222" s="730">
        <f t="shared" si="20"/>
        <v>6672112.9096678719</v>
      </c>
      <c r="Z222" s="614"/>
    </row>
    <row r="223" spans="13:26" x14ac:dyDescent="0.2">
      <c r="M223" s="614"/>
      <c r="N223" s="748">
        <f t="shared" si="21"/>
        <v>165</v>
      </c>
      <c r="O223" s="730">
        <f t="shared" si="18"/>
        <v>6672112.9096678719</v>
      </c>
      <c r="P223" s="730">
        <f t="shared" si="22"/>
        <v>34317.484720916269</v>
      </c>
      <c r="Q223" s="730">
        <f t="shared" si="19"/>
        <v>13566.827722129645</v>
      </c>
      <c r="R223" s="730">
        <f t="shared" si="20"/>
        <v>6719997.2221109178</v>
      </c>
      <c r="Z223" s="614"/>
    </row>
    <row r="224" spans="13:26" x14ac:dyDescent="0.2">
      <c r="M224" s="614"/>
      <c r="N224" s="748">
        <f t="shared" si="21"/>
        <v>166</v>
      </c>
      <c r="O224" s="730">
        <f t="shared" si="18"/>
        <v>6719997.2221109178</v>
      </c>
      <c r="P224" s="730">
        <f t="shared" si="22"/>
        <v>34317.484720916269</v>
      </c>
      <c r="Q224" s="730">
        <f t="shared" si="19"/>
        <v>13664.193912765613</v>
      </c>
      <c r="R224" s="730">
        <f t="shared" si="20"/>
        <v>6767978.9007446002</v>
      </c>
      <c r="Z224" s="614"/>
    </row>
    <row r="225" spans="13:26" x14ac:dyDescent="0.2">
      <c r="M225" s="614"/>
      <c r="N225" s="748">
        <f t="shared" si="21"/>
        <v>167</v>
      </c>
      <c r="O225" s="730">
        <f t="shared" si="18"/>
        <v>6767978.9007446002</v>
      </c>
      <c r="P225" s="730">
        <f t="shared" si="22"/>
        <v>34317.484720916269</v>
      </c>
      <c r="Q225" s="730">
        <f t="shared" si="19"/>
        <v>13761.758084213989</v>
      </c>
      <c r="R225" s="730">
        <f t="shared" si="20"/>
        <v>6816058.143549731</v>
      </c>
      <c r="Z225" s="614"/>
    </row>
    <row r="226" spans="13:26" x14ac:dyDescent="0.2">
      <c r="M226" s="614"/>
      <c r="N226" s="748">
        <f t="shared" si="21"/>
        <v>168</v>
      </c>
      <c r="O226" s="730">
        <f t="shared" si="18"/>
        <v>6816058.143549731</v>
      </c>
      <c r="P226" s="730">
        <f t="shared" si="22"/>
        <v>34317.484720916269</v>
      </c>
      <c r="Q226" s="730">
        <f t="shared" si="19"/>
        <v>13859.520639041635</v>
      </c>
      <c r="R226" s="730">
        <f t="shared" si="20"/>
        <v>6864235.1489096889</v>
      </c>
      <c r="Z226" s="614"/>
    </row>
    <row r="227" spans="13:26" x14ac:dyDescent="0.2">
      <c r="M227" s="614"/>
      <c r="N227" s="748">
        <f t="shared" si="21"/>
        <v>169</v>
      </c>
      <c r="O227" s="730">
        <f t="shared" si="18"/>
        <v>6864235.1489096889</v>
      </c>
      <c r="P227" s="730">
        <f t="shared" si="22"/>
        <v>34317.484720916269</v>
      </c>
      <c r="Q227" s="730">
        <f t="shared" si="19"/>
        <v>13957.48198063398</v>
      </c>
      <c r="R227" s="730">
        <f t="shared" si="20"/>
        <v>6912510.1156112393</v>
      </c>
      <c r="Z227" s="614"/>
    </row>
    <row r="228" spans="13:26" x14ac:dyDescent="0.2">
      <c r="M228" s="614"/>
      <c r="N228" s="748">
        <f t="shared" si="21"/>
        <v>170</v>
      </c>
      <c r="O228" s="730">
        <f t="shared" si="18"/>
        <v>6912510.1156112393</v>
      </c>
      <c r="P228" s="730">
        <f t="shared" si="22"/>
        <v>34317.484720916269</v>
      </c>
      <c r="Q228" s="730">
        <f t="shared" si="19"/>
        <v>14055.642513196683</v>
      </c>
      <c r="R228" s="730">
        <f t="shared" si="20"/>
        <v>6960883.2428453527</v>
      </c>
      <c r="Z228" s="614"/>
    </row>
    <row r="229" spans="13:26" x14ac:dyDescent="0.2">
      <c r="M229" s="614"/>
      <c r="N229" s="748">
        <f t="shared" si="21"/>
        <v>171</v>
      </c>
      <c r="O229" s="730">
        <f t="shared" si="18"/>
        <v>6960883.2428453527</v>
      </c>
      <c r="P229" s="730">
        <f t="shared" si="22"/>
        <v>34317.484720916269</v>
      </c>
      <c r="Q229" s="730">
        <f t="shared" si="19"/>
        <v>14154.002641757297</v>
      </c>
      <c r="R229" s="730">
        <f t="shared" si="20"/>
        <v>7009354.7302080262</v>
      </c>
      <c r="Z229" s="614"/>
    </row>
    <row r="230" spans="13:26" x14ac:dyDescent="0.2">
      <c r="M230" s="614"/>
      <c r="N230" s="748">
        <f t="shared" si="21"/>
        <v>172</v>
      </c>
      <c r="O230" s="730">
        <f t="shared" si="18"/>
        <v>7009354.7302080262</v>
      </c>
      <c r="P230" s="730">
        <f t="shared" si="22"/>
        <v>34317.484720916269</v>
      </c>
      <c r="Q230" s="730">
        <f t="shared" si="19"/>
        <v>14252.562772166948</v>
      </c>
      <c r="R230" s="730">
        <f t="shared" si="20"/>
        <v>7057924.7777011096</v>
      </c>
      <c r="Z230" s="614"/>
    </row>
    <row r="231" spans="13:26" x14ac:dyDescent="0.2">
      <c r="M231" s="614"/>
      <c r="N231" s="748">
        <f t="shared" si="21"/>
        <v>173</v>
      </c>
      <c r="O231" s="730">
        <f t="shared" si="18"/>
        <v>7057924.7777011096</v>
      </c>
      <c r="P231" s="730">
        <f t="shared" si="22"/>
        <v>34317.484720916269</v>
      </c>
      <c r="Q231" s="730">
        <f t="shared" si="19"/>
        <v>14351.323311102</v>
      </c>
      <c r="R231" s="730">
        <f t="shared" si="20"/>
        <v>7106593.5857331278</v>
      </c>
      <c r="Z231" s="614"/>
    </row>
    <row r="232" spans="13:26" x14ac:dyDescent="0.2">
      <c r="M232" s="614"/>
      <c r="N232" s="748">
        <f t="shared" si="21"/>
        <v>174</v>
      </c>
      <c r="O232" s="730">
        <f t="shared" si="18"/>
        <v>7106593.5857331278</v>
      </c>
      <c r="P232" s="730">
        <f t="shared" si="22"/>
        <v>34317.484720916269</v>
      </c>
      <c r="Q232" s="730">
        <f t="shared" si="19"/>
        <v>14450.28466606574</v>
      </c>
      <c r="R232" s="730">
        <f t="shared" si="20"/>
        <v>7155361.3551201103</v>
      </c>
      <c r="Z232" s="614"/>
    </row>
    <row r="233" spans="13:26" x14ac:dyDescent="0.2">
      <c r="M233" s="614"/>
      <c r="N233" s="748">
        <f t="shared" si="21"/>
        <v>175</v>
      </c>
      <c r="O233" s="730">
        <f t="shared" si="18"/>
        <v>7155361.3551201103</v>
      </c>
      <c r="P233" s="730">
        <f t="shared" si="22"/>
        <v>34317.484720916269</v>
      </c>
      <c r="Q233" s="730">
        <f t="shared" si="19"/>
        <v>14549.447245390056</v>
      </c>
      <c r="R233" s="730">
        <f t="shared" si="20"/>
        <v>7204228.287086417</v>
      </c>
      <c r="Z233" s="614"/>
    </row>
    <row r="234" spans="13:26" x14ac:dyDescent="0.2">
      <c r="M234" s="614"/>
      <c r="N234" s="748">
        <f t="shared" si="21"/>
        <v>176</v>
      </c>
      <c r="O234" s="730">
        <f t="shared" si="18"/>
        <v>7204228.287086417</v>
      </c>
      <c r="P234" s="730">
        <f t="shared" si="22"/>
        <v>34317.484720916269</v>
      </c>
      <c r="Q234" s="730">
        <f t="shared" si="19"/>
        <v>14648.811458237124</v>
      </c>
      <c r="R234" s="730">
        <f t="shared" si="20"/>
        <v>7253194.5832655709</v>
      </c>
      <c r="Z234" s="614"/>
    </row>
    <row r="235" spans="13:26" x14ac:dyDescent="0.2">
      <c r="M235" s="614"/>
      <c r="N235" s="748">
        <f t="shared" si="21"/>
        <v>177</v>
      </c>
      <c r="O235" s="730">
        <f t="shared" si="18"/>
        <v>7253194.5832655709</v>
      </c>
      <c r="P235" s="730">
        <f t="shared" si="22"/>
        <v>34317.484720916269</v>
      </c>
      <c r="Q235" s="730">
        <f t="shared" si="19"/>
        <v>14748.377714601096</v>
      </c>
      <c r="R235" s="730">
        <f t="shared" si="20"/>
        <v>7302260.4457010888</v>
      </c>
      <c r="Z235" s="614"/>
    </row>
    <row r="236" spans="13:26" x14ac:dyDescent="0.2">
      <c r="M236" s="614"/>
      <c r="N236" s="748">
        <f t="shared" si="21"/>
        <v>178</v>
      </c>
      <c r="O236" s="730">
        <f t="shared" si="18"/>
        <v>7302260.4457010888</v>
      </c>
      <c r="P236" s="730">
        <f t="shared" si="22"/>
        <v>34317.484720916269</v>
      </c>
      <c r="Q236" s="730">
        <f t="shared" si="19"/>
        <v>14848.146425309787</v>
      </c>
      <c r="R236" s="730">
        <f t="shared" si="20"/>
        <v>7351426.0768473148</v>
      </c>
      <c r="Z236" s="614"/>
    </row>
    <row r="237" spans="13:26" x14ac:dyDescent="0.2">
      <c r="M237" s="614"/>
      <c r="N237" s="748">
        <f t="shared" si="21"/>
        <v>179</v>
      </c>
      <c r="O237" s="730">
        <f t="shared" si="18"/>
        <v>7351426.0768473148</v>
      </c>
      <c r="P237" s="730">
        <f t="shared" si="22"/>
        <v>34317.484720916269</v>
      </c>
      <c r="Q237" s="730">
        <f t="shared" si="19"/>
        <v>14948.11800202638</v>
      </c>
      <c r="R237" s="730">
        <f t="shared" si="20"/>
        <v>7400691.6795702577</v>
      </c>
      <c r="Z237" s="614"/>
    </row>
    <row r="238" spans="13:26" x14ac:dyDescent="0.2">
      <c r="M238" s="614"/>
      <c r="N238" s="748">
        <f t="shared" si="21"/>
        <v>180</v>
      </c>
      <c r="O238" s="730">
        <f t="shared" si="18"/>
        <v>7400691.6795702577</v>
      </c>
      <c r="P238" s="730">
        <f t="shared" si="22"/>
        <v>34317.484720916269</v>
      </c>
      <c r="Q238" s="730">
        <f t="shared" si="19"/>
        <v>15048.292857251112</v>
      </c>
      <c r="R238" s="730">
        <f t="shared" si="20"/>
        <v>7450057.4571484253</v>
      </c>
      <c r="Z238" s="614"/>
    </row>
    <row r="239" spans="13:26" x14ac:dyDescent="0.2">
      <c r="M239" s="614"/>
      <c r="N239" s="748">
        <f t="shared" si="21"/>
        <v>181</v>
      </c>
      <c r="O239" s="730">
        <f t="shared" si="18"/>
        <v>7450057.4571484253</v>
      </c>
      <c r="P239" s="730">
        <f t="shared" si="22"/>
        <v>34317.484720916269</v>
      </c>
      <c r="Q239" s="730">
        <f t="shared" si="19"/>
        <v>15148.671404322988</v>
      </c>
      <c r="R239" s="730">
        <f t="shared" si="20"/>
        <v>7499523.6132736644</v>
      </c>
      <c r="Z239" s="614"/>
    </row>
    <row r="240" spans="13:26" x14ac:dyDescent="0.2">
      <c r="M240" s="614"/>
      <c r="N240" s="748">
        <f t="shared" si="21"/>
        <v>182</v>
      </c>
      <c r="O240" s="730">
        <f t="shared" si="18"/>
        <v>7499523.6132736644</v>
      </c>
      <c r="P240" s="730">
        <f t="shared" si="22"/>
        <v>34317.484720916269</v>
      </c>
      <c r="Q240" s="730">
        <f t="shared" si="19"/>
        <v>15249.254057421478</v>
      </c>
      <c r="R240" s="730">
        <f t="shared" si="20"/>
        <v>7549090.3520520022</v>
      </c>
      <c r="Z240" s="614"/>
    </row>
    <row r="241" spans="13:26" x14ac:dyDescent="0.2">
      <c r="M241" s="614"/>
      <c r="N241" s="748">
        <f t="shared" si="21"/>
        <v>183</v>
      </c>
      <c r="O241" s="730">
        <f t="shared" si="18"/>
        <v>7549090.3520520022</v>
      </c>
      <c r="P241" s="730">
        <f t="shared" si="22"/>
        <v>34317.484720916269</v>
      </c>
      <c r="Q241" s="730">
        <f t="shared" si="19"/>
        <v>15350.041231568235</v>
      </c>
      <c r="R241" s="730">
        <f t="shared" si="20"/>
        <v>7598757.8780044867</v>
      </c>
      <c r="Z241" s="614"/>
    </row>
    <row r="242" spans="13:26" x14ac:dyDescent="0.2">
      <c r="M242" s="614"/>
      <c r="N242" s="748">
        <f t="shared" si="21"/>
        <v>184</v>
      </c>
      <c r="O242" s="730">
        <f t="shared" si="18"/>
        <v>7598757.8780044867</v>
      </c>
      <c r="P242" s="730">
        <f t="shared" si="22"/>
        <v>34317.484720916269</v>
      </c>
      <c r="Q242" s="730">
        <f t="shared" si="19"/>
        <v>15451.033342628793</v>
      </c>
      <c r="R242" s="730">
        <f t="shared" si="20"/>
        <v>7648526.3960680319</v>
      </c>
      <c r="Z242" s="614"/>
    </row>
    <row r="243" spans="13:26" x14ac:dyDescent="0.2">
      <c r="M243" s="614"/>
      <c r="N243" s="748">
        <f t="shared" si="21"/>
        <v>185</v>
      </c>
      <c r="O243" s="730">
        <f t="shared" si="18"/>
        <v>7648526.3960680319</v>
      </c>
      <c r="P243" s="730">
        <f t="shared" si="22"/>
        <v>34317.484720916269</v>
      </c>
      <c r="Q243" s="730">
        <f t="shared" si="19"/>
        <v>15552.230807314298</v>
      </c>
      <c r="R243" s="730">
        <f t="shared" si="20"/>
        <v>7698396.111596263</v>
      </c>
      <c r="Z243" s="614"/>
    </row>
    <row r="244" spans="13:26" x14ac:dyDescent="0.2">
      <c r="M244" s="614"/>
      <c r="N244" s="748">
        <f t="shared" si="21"/>
        <v>186</v>
      </c>
      <c r="O244" s="730">
        <f t="shared" si="18"/>
        <v>7698396.111596263</v>
      </c>
      <c r="P244" s="730">
        <f t="shared" si="22"/>
        <v>34317.484720916269</v>
      </c>
      <c r="Q244" s="730">
        <f t="shared" si="19"/>
        <v>15653.634043183218</v>
      </c>
      <c r="R244" s="730">
        <f t="shared" si="20"/>
        <v>7748367.2303603627</v>
      </c>
      <c r="Z244" s="614"/>
    </row>
    <row r="245" spans="13:26" x14ac:dyDescent="0.2">
      <c r="M245" s="614"/>
      <c r="N245" s="748">
        <f t="shared" si="21"/>
        <v>187</v>
      </c>
      <c r="O245" s="730">
        <f t="shared" si="18"/>
        <v>7748367.2303603627</v>
      </c>
      <c r="P245" s="730">
        <f t="shared" si="22"/>
        <v>34317.484720916269</v>
      </c>
      <c r="Q245" s="730">
        <f t="shared" si="19"/>
        <v>15755.243468643072</v>
      </c>
      <c r="R245" s="730">
        <f t="shared" si="20"/>
        <v>7798439.9585499223</v>
      </c>
      <c r="Z245" s="614"/>
    </row>
    <row r="246" spans="13:26" x14ac:dyDescent="0.2">
      <c r="M246" s="614"/>
      <c r="N246" s="748">
        <f t="shared" si="21"/>
        <v>188</v>
      </c>
      <c r="O246" s="730">
        <f t="shared" si="18"/>
        <v>7798439.9585499223</v>
      </c>
      <c r="P246" s="730">
        <f t="shared" si="22"/>
        <v>34317.484720916269</v>
      </c>
      <c r="Q246" s="730">
        <f t="shared" si="19"/>
        <v>15857.059502952148</v>
      </c>
      <c r="R246" s="730">
        <f t="shared" si="20"/>
        <v>7848614.5027737906</v>
      </c>
      <c r="Z246" s="614"/>
    </row>
    <row r="247" spans="13:26" x14ac:dyDescent="0.2">
      <c r="M247" s="614"/>
      <c r="N247" s="748">
        <f t="shared" si="21"/>
        <v>189</v>
      </c>
      <c r="O247" s="730">
        <f t="shared" si="18"/>
        <v>7848614.5027737906</v>
      </c>
      <c r="P247" s="730">
        <f t="shared" si="22"/>
        <v>34317.484720916269</v>
      </c>
      <c r="Q247" s="730">
        <f t="shared" si="19"/>
        <v>15959.082566221245</v>
      </c>
      <c r="R247" s="730">
        <f t="shared" si="20"/>
        <v>7898891.0700609284</v>
      </c>
      <c r="Z247" s="614"/>
    </row>
    <row r="248" spans="13:26" x14ac:dyDescent="0.2">
      <c r="M248" s="614"/>
      <c r="N248" s="748">
        <f t="shared" si="21"/>
        <v>190</v>
      </c>
      <c r="O248" s="730">
        <f t="shared" si="18"/>
        <v>7898891.0700609284</v>
      </c>
      <c r="P248" s="730">
        <f t="shared" si="22"/>
        <v>34317.484720916269</v>
      </c>
      <c r="Q248" s="730">
        <f t="shared" si="19"/>
        <v>16061.313079415393</v>
      </c>
      <c r="R248" s="730">
        <f t="shared" si="20"/>
        <v>7949269.8678612607</v>
      </c>
      <c r="Z248" s="614"/>
    </row>
    <row r="249" spans="13:26" x14ac:dyDescent="0.2">
      <c r="M249" s="614"/>
      <c r="N249" s="748">
        <f t="shared" si="21"/>
        <v>191</v>
      </c>
      <c r="O249" s="730">
        <f t="shared" si="18"/>
        <v>7949269.8678612607</v>
      </c>
      <c r="P249" s="730">
        <f t="shared" si="22"/>
        <v>34317.484720916269</v>
      </c>
      <c r="Q249" s="730">
        <f t="shared" si="19"/>
        <v>16163.751464355606</v>
      </c>
      <c r="R249" s="730">
        <f t="shared" si="20"/>
        <v>7999751.1040465329</v>
      </c>
      <c r="Z249" s="614"/>
    </row>
    <row r="250" spans="13:26" x14ac:dyDescent="0.2">
      <c r="M250" s="614"/>
      <c r="N250" s="748">
        <f t="shared" si="21"/>
        <v>192</v>
      </c>
      <c r="O250" s="730">
        <f t="shared" si="18"/>
        <v>7999751.1040465329</v>
      </c>
      <c r="P250" s="730">
        <f t="shared" si="22"/>
        <v>34317.484720916269</v>
      </c>
      <c r="Q250" s="730">
        <f t="shared" si="19"/>
        <v>16266.3981437206</v>
      </c>
      <c r="R250" s="730">
        <f t="shared" si="20"/>
        <v>8050334.9869111702</v>
      </c>
      <c r="Z250" s="614"/>
    </row>
    <row r="251" spans="13:26" x14ac:dyDescent="0.2">
      <c r="M251" s="614"/>
      <c r="N251" s="748">
        <f t="shared" si="21"/>
        <v>193</v>
      </c>
      <c r="O251" s="730">
        <f t="shared" si="18"/>
        <v>8050334.9869111702</v>
      </c>
      <c r="P251" s="730">
        <f t="shared" si="22"/>
        <v>34317.484720916269</v>
      </c>
      <c r="Q251" s="730">
        <f t="shared" si="19"/>
        <v>16369.253541048563</v>
      </c>
      <c r="R251" s="730">
        <f t="shared" si="20"/>
        <v>8101021.7251731353</v>
      </c>
      <c r="Z251" s="614"/>
    </row>
    <row r="252" spans="13:26" x14ac:dyDescent="0.2">
      <c r="M252" s="614"/>
      <c r="N252" s="748">
        <f t="shared" si="21"/>
        <v>194</v>
      </c>
      <c r="O252" s="730">
        <f t="shared" ref="O252:O315" si="23">R251</f>
        <v>8101021.7251731353</v>
      </c>
      <c r="P252" s="730">
        <f t="shared" si="22"/>
        <v>34317.484720916269</v>
      </c>
      <c r="Q252" s="730">
        <f t="shared" ref="Q252:Q315" si="24">O252*$P$53</f>
        <v>16472.318080738882</v>
      </c>
      <c r="R252" s="730">
        <f t="shared" ref="R252:R315" si="25">O252+P252+Q252</f>
        <v>8151811.5279747909</v>
      </c>
      <c r="Z252" s="614"/>
    </row>
    <row r="253" spans="13:26" x14ac:dyDescent="0.2">
      <c r="M253" s="614"/>
      <c r="N253" s="748">
        <f t="shared" ref="N253:N316" si="26">N252+1</f>
        <v>195</v>
      </c>
      <c r="O253" s="730">
        <f t="shared" si="23"/>
        <v>8151811.5279747909</v>
      </c>
      <c r="P253" s="730">
        <f t="shared" ref="P253:P316" si="27">P252</f>
        <v>34317.484720916269</v>
      </c>
      <c r="Q253" s="730">
        <f t="shared" si="24"/>
        <v>16575.592188053906</v>
      </c>
      <c r="R253" s="730">
        <f t="shared" si="25"/>
        <v>8202704.6048837611</v>
      </c>
      <c r="Z253" s="614"/>
    </row>
    <row r="254" spans="13:26" x14ac:dyDescent="0.2">
      <c r="M254" s="614"/>
      <c r="N254" s="748">
        <f t="shared" si="26"/>
        <v>196</v>
      </c>
      <c r="O254" s="730">
        <f t="shared" si="23"/>
        <v>8202704.6048837611</v>
      </c>
      <c r="P254" s="730">
        <f t="shared" si="27"/>
        <v>34317.484720916269</v>
      </c>
      <c r="Q254" s="730">
        <f t="shared" si="24"/>
        <v>16679.076289120698</v>
      </c>
      <c r="R254" s="730">
        <f t="shared" si="25"/>
        <v>8253701.1658937987</v>
      </c>
      <c r="Z254" s="614"/>
    </row>
    <row r="255" spans="13:26" x14ac:dyDescent="0.2">
      <c r="M255" s="614"/>
      <c r="N255" s="748">
        <f t="shared" si="26"/>
        <v>197</v>
      </c>
      <c r="O255" s="730">
        <f t="shared" si="23"/>
        <v>8253701.1658937987</v>
      </c>
      <c r="P255" s="730">
        <f t="shared" si="27"/>
        <v>34317.484720916269</v>
      </c>
      <c r="Q255" s="730">
        <f t="shared" si="24"/>
        <v>16782.770810932783</v>
      </c>
      <c r="R255" s="730">
        <f t="shared" si="25"/>
        <v>8304801.421425648</v>
      </c>
      <c r="Z255" s="614"/>
    </row>
    <row r="256" spans="13:26" x14ac:dyDescent="0.2">
      <c r="M256" s="614"/>
      <c r="N256" s="748">
        <f t="shared" si="26"/>
        <v>198</v>
      </c>
      <c r="O256" s="730">
        <f t="shared" si="23"/>
        <v>8304801.421425648</v>
      </c>
      <c r="P256" s="730">
        <f t="shared" si="27"/>
        <v>34317.484720916269</v>
      </c>
      <c r="Q256" s="730">
        <f t="shared" si="24"/>
        <v>16886.676181351926</v>
      </c>
      <c r="R256" s="730">
        <f t="shared" si="25"/>
        <v>8356005.5823279163</v>
      </c>
      <c r="Z256" s="614"/>
    </row>
    <row r="257" spans="13:26" x14ac:dyDescent="0.2">
      <c r="M257" s="614"/>
      <c r="N257" s="748">
        <f t="shared" si="26"/>
        <v>199</v>
      </c>
      <c r="O257" s="730">
        <f t="shared" si="23"/>
        <v>8356005.5823279163</v>
      </c>
      <c r="P257" s="730">
        <f t="shared" si="27"/>
        <v>34317.484720916269</v>
      </c>
      <c r="Q257" s="730">
        <f t="shared" si="24"/>
        <v>16990.792829109894</v>
      </c>
      <c r="R257" s="730">
        <f t="shared" si="25"/>
        <v>8407313.8598779421</v>
      </c>
      <c r="Z257" s="614"/>
    </row>
    <row r="258" spans="13:26" x14ac:dyDescent="0.2">
      <c r="M258" s="614"/>
      <c r="N258" s="748">
        <f t="shared" si="26"/>
        <v>200</v>
      </c>
      <c r="O258" s="730">
        <f t="shared" si="23"/>
        <v>8407313.8598779421</v>
      </c>
      <c r="P258" s="730">
        <f t="shared" si="27"/>
        <v>34317.484720916269</v>
      </c>
      <c r="Q258" s="730">
        <f t="shared" si="24"/>
        <v>17095.121183810214</v>
      </c>
      <c r="R258" s="730">
        <f t="shared" si="25"/>
        <v>8458726.4657826684</v>
      </c>
      <c r="Z258" s="614"/>
    </row>
    <row r="259" spans="13:26" x14ac:dyDescent="0.2">
      <c r="M259" s="614"/>
      <c r="N259" s="748">
        <f t="shared" si="26"/>
        <v>201</v>
      </c>
      <c r="O259" s="730">
        <f t="shared" si="23"/>
        <v>8458726.4657826684</v>
      </c>
      <c r="P259" s="730">
        <f t="shared" si="27"/>
        <v>34317.484720916269</v>
      </c>
      <c r="Q259" s="730">
        <f t="shared" si="24"/>
        <v>17199.661675929958</v>
      </c>
      <c r="R259" s="730">
        <f t="shared" si="25"/>
        <v>8510243.612179514</v>
      </c>
      <c r="Z259" s="614"/>
    </row>
    <row r="260" spans="13:26" x14ac:dyDescent="0.2">
      <c r="M260" s="614"/>
      <c r="N260" s="748">
        <f t="shared" si="26"/>
        <v>202</v>
      </c>
      <c r="O260" s="730">
        <f t="shared" si="23"/>
        <v>8510243.612179514</v>
      </c>
      <c r="P260" s="730">
        <f t="shared" si="27"/>
        <v>34317.484720916269</v>
      </c>
      <c r="Q260" s="730">
        <f t="shared" si="24"/>
        <v>17304.414736821509</v>
      </c>
      <c r="R260" s="730">
        <f t="shared" si="25"/>
        <v>8561865.5116372518</v>
      </c>
      <c r="Z260" s="614"/>
    </row>
    <row r="261" spans="13:26" x14ac:dyDescent="0.2">
      <c r="M261" s="614"/>
      <c r="N261" s="748">
        <f t="shared" si="26"/>
        <v>203</v>
      </c>
      <c r="O261" s="730">
        <f t="shared" si="23"/>
        <v>8561865.5116372518</v>
      </c>
      <c r="P261" s="730">
        <f t="shared" si="27"/>
        <v>34317.484720916269</v>
      </c>
      <c r="Q261" s="730">
        <f t="shared" si="24"/>
        <v>17409.380798714348</v>
      </c>
      <c r="R261" s="730">
        <f t="shared" si="25"/>
        <v>8613592.3771568816</v>
      </c>
      <c r="Z261" s="614"/>
    </row>
    <row r="262" spans="13:26" x14ac:dyDescent="0.2">
      <c r="M262" s="614"/>
      <c r="N262" s="748">
        <f t="shared" si="26"/>
        <v>204</v>
      </c>
      <c r="O262" s="730">
        <f t="shared" si="23"/>
        <v>8613592.3771568816</v>
      </c>
      <c r="P262" s="730">
        <f t="shared" si="27"/>
        <v>34317.484720916269</v>
      </c>
      <c r="Q262" s="730">
        <f t="shared" si="24"/>
        <v>17514.560294716841</v>
      </c>
      <c r="R262" s="730">
        <f t="shared" si="25"/>
        <v>8665424.4221725147</v>
      </c>
      <c r="Z262" s="614"/>
    </row>
    <row r="263" spans="13:26" x14ac:dyDescent="0.2">
      <c r="M263" s="614"/>
      <c r="N263" s="748">
        <f t="shared" si="26"/>
        <v>205</v>
      </c>
      <c r="O263" s="730">
        <f t="shared" si="23"/>
        <v>8665424.4221725147</v>
      </c>
      <c r="P263" s="730">
        <f t="shared" si="27"/>
        <v>34317.484720916269</v>
      </c>
      <c r="Q263" s="730">
        <f t="shared" si="24"/>
        <v>17619.953658818013</v>
      </c>
      <c r="R263" s="730">
        <f t="shared" si="25"/>
        <v>8717361.8605522476</v>
      </c>
      <c r="Z263" s="614"/>
    </row>
    <row r="264" spans="13:26" x14ac:dyDescent="0.2">
      <c r="M264" s="614"/>
      <c r="N264" s="748">
        <f t="shared" si="26"/>
        <v>206</v>
      </c>
      <c r="O264" s="730">
        <f t="shared" si="23"/>
        <v>8717361.8605522476</v>
      </c>
      <c r="P264" s="730">
        <f t="shared" si="27"/>
        <v>34317.484720916269</v>
      </c>
      <c r="Q264" s="730">
        <f t="shared" si="24"/>
        <v>17725.56132588935</v>
      </c>
      <c r="R264" s="730">
        <f t="shared" si="25"/>
        <v>8769404.9065990523</v>
      </c>
      <c r="Z264" s="614"/>
    </row>
    <row r="265" spans="13:26" x14ac:dyDescent="0.2">
      <c r="M265" s="614"/>
      <c r="N265" s="748">
        <f t="shared" si="26"/>
        <v>207</v>
      </c>
      <c r="O265" s="730">
        <f t="shared" si="23"/>
        <v>8769404.9065990523</v>
      </c>
      <c r="P265" s="730">
        <f t="shared" si="27"/>
        <v>34317.484720916269</v>
      </c>
      <c r="Q265" s="730">
        <f t="shared" si="24"/>
        <v>17831.383731686587</v>
      </c>
      <c r="R265" s="730">
        <f t="shared" si="25"/>
        <v>8821553.7750516552</v>
      </c>
      <c r="Z265" s="614"/>
    </row>
    <row r="266" spans="13:26" x14ac:dyDescent="0.2">
      <c r="M266" s="614"/>
      <c r="N266" s="748">
        <f t="shared" si="26"/>
        <v>208</v>
      </c>
      <c r="O266" s="730">
        <f t="shared" si="23"/>
        <v>8821553.7750516552</v>
      </c>
      <c r="P266" s="730">
        <f t="shared" si="27"/>
        <v>34317.484720916269</v>
      </c>
      <c r="Q266" s="730">
        <f t="shared" si="24"/>
        <v>17937.421312851515</v>
      </c>
      <c r="R266" s="730">
        <f t="shared" si="25"/>
        <v>8873808.6810854226</v>
      </c>
      <c r="Z266" s="614"/>
    </row>
    <row r="267" spans="13:26" x14ac:dyDescent="0.2">
      <c r="M267" s="614"/>
      <c r="N267" s="748">
        <f t="shared" si="26"/>
        <v>209</v>
      </c>
      <c r="O267" s="730">
        <f t="shared" si="23"/>
        <v>8873808.6810854226</v>
      </c>
      <c r="P267" s="730">
        <f t="shared" si="27"/>
        <v>34317.484720916269</v>
      </c>
      <c r="Q267" s="730">
        <f t="shared" si="24"/>
        <v>18043.674506913765</v>
      </c>
      <c r="R267" s="730">
        <f t="shared" si="25"/>
        <v>8926169.8403132521</v>
      </c>
      <c r="Z267" s="614"/>
    </row>
    <row r="268" spans="13:26" x14ac:dyDescent="0.2">
      <c r="M268" s="614"/>
      <c r="N268" s="748">
        <f t="shared" si="26"/>
        <v>210</v>
      </c>
      <c r="O268" s="730">
        <f t="shared" si="23"/>
        <v>8926169.8403132521</v>
      </c>
      <c r="P268" s="730">
        <f t="shared" si="27"/>
        <v>34317.484720916269</v>
      </c>
      <c r="Q268" s="730">
        <f t="shared" si="24"/>
        <v>18150.143752292635</v>
      </c>
      <c r="R268" s="730">
        <f t="shared" si="25"/>
        <v>8978637.4687864594</v>
      </c>
      <c r="Z268" s="614"/>
    </row>
    <row r="269" spans="13:26" x14ac:dyDescent="0.2">
      <c r="M269" s="614"/>
      <c r="N269" s="748">
        <f t="shared" si="26"/>
        <v>211</v>
      </c>
      <c r="O269" s="730">
        <f t="shared" si="23"/>
        <v>8978637.4687864594</v>
      </c>
      <c r="P269" s="730">
        <f t="shared" si="27"/>
        <v>34317.484720916269</v>
      </c>
      <c r="Q269" s="730">
        <f t="shared" si="24"/>
        <v>18256.829488298885</v>
      </c>
      <c r="R269" s="730">
        <f t="shared" si="25"/>
        <v>9031211.7829956748</v>
      </c>
      <c r="Z269" s="614"/>
    </row>
    <row r="270" spans="13:26" x14ac:dyDescent="0.2">
      <c r="M270" s="614"/>
      <c r="N270" s="748">
        <f t="shared" si="26"/>
        <v>212</v>
      </c>
      <c r="O270" s="730">
        <f t="shared" si="23"/>
        <v>9031211.7829956748</v>
      </c>
      <c r="P270" s="730">
        <f t="shared" si="27"/>
        <v>34317.484720916269</v>
      </c>
      <c r="Q270" s="730">
        <f t="shared" si="24"/>
        <v>18363.732155136553</v>
      </c>
      <c r="R270" s="730">
        <f t="shared" si="25"/>
        <v>9083892.9998717271</v>
      </c>
      <c r="Z270" s="614"/>
    </row>
    <row r="271" spans="13:26" x14ac:dyDescent="0.2">
      <c r="M271" s="614"/>
      <c r="N271" s="748">
        <f t="shared" si="26"/>
        <v>213</v>
      </c>
      <c r="O271" s="730">
        <f t="shared" si="23"/>
        <v>9083892.9998717271</v>
      </c>
      <c r="P271" s="730">
        <f t="shared" si="27"/>
        <v>34317.484720916269</v>
      </c>
      <c r="Q271" s="730">
        <f t="shared" si="24"/>
        <v>18470.852193904771</v>
      </c>
      <c r="R271" s="730">
        <f t="shared" si="25"/>
        <v>9136681.3367865477</v>
      </c>
      <c r="Z271" s="614"/>
    </row>
    <row r="272" spans="13:26" x14ac:dyDescent="0.2">
      <c r="M272" s="614"/>
      <c r="N272" s="748">
        <f t="shared" si="26"/>
        <v>214</v>
      </c>
      <c r="O272" s="730">
        <f t="shared" si="23"/>
        <v>9136681.3367865477</v>
      </c>
      <c r="P272" s="730">
        <f t="shared" si="27"/>
        <v>34317.484720916269</v>
      </c>
      <c r="Q272" s="730">
        <f t="shared" si="24"/>
        <v>18578.190046599586</v>
      </c>
      <c r="R272" s="730">
        <f t="shared" si="25"/>
        <v>9189577.0115540624</v>
      </c>
      <c r="Z272" s="614"/>
    </row>
    <row r="273" spans="13:26" x14ac:dyDescent="0.2">
      <c r="M273" s="614"/>
      <c r="N273" s="748">
        <f t="shared" si="26"/>
        <v>215</v>
      </c>
      <c r="O273" s="730">
        <f t="shared" si="23"/>
        <v>9189577.0115540624</v>
      </c>
      <c r="P273" s="730">
        <f t="shared" si="27"/>
        <v>34317.484720916269</v>
      </c>
      <c r="Q273" s="730">
        <f t="shared" si="24"/>
        <v>18685.746156115783</v>
      </c>
      <c r="R273" s="730">
        <f t="shared" si="25"/>
        <v>9242580.242431093</v>
      </c>
      <c r="Z273" s="614"/>
    </row>
    <row r="274" spans="13:26" x14ac:dyDescent="0.2">
      <c r="M274" s="614"/>
      <c r="N274" s="748">
        <f t="shared" si="26"/>
        <v>216</v>
      </c>
      <c r="O274" s="730">
        <f t="shared" si="23"/>
        <v>9242580.242431093</v>
      </c>
      <c r="P274" s="730">
        <f t="shared" si="27"/>
        <v>34317.484720916269</v>
      </c>
      <c r="Q274" s="730">
        <f t="shared" si="24"/>
        <v>18793.520966248718</v>
      </c>
      <c r="R274" s="730">
        <f t="shared" si="25"/>
        <v>9295691.2481182572</v>
      </c>
      <c r="Z274" s="614"/>
    </row>
    <row r="275" spans="13:26" x14ac:dyDescent="0.2">
      <c r="M275" s="614"/>
      <c r="N275" s="748">
        <f t="shared" si="26"/>
        <v>217</v>
      </c>
      <c r="O275" s="730">
        <f t="shared" si="23"/>
        <v>9295691.2481182572</v>
      </c>
      <c r="P275" s="730">
        <f t="shared" si="27"/>
        <v>34317.484720916269</v>
      </c>
      <c r="Q275" s="730">
        <f t="shared" si="24"/>
        <v>18901.514921696133</v>
      </c>
      <c r="R275" s="730">
        <f t="shared" si="25"/>
        <v>9348910.2477608696</v>
      </c>
      <c r="Z275" s="614"/>
    </row>
    <row r="276" spans="13:26" x14ac:dyDescent="0.2">
      <c r="M276" s="614"/>
      <c r="N276" s="748">
        <f t="shared" si="26"/>
        <v>218</v>
      </c>
      <c r="O276" s="730">
        <f t="shared" si="23"/>
        <v>9348910.2477608696</v>
      </c>
      <c r="P276" s="730">
        <f t="shared" si="27"/>
        <v>34317.484720916269</v>
      </c>
      <c r="Q276" s="730">
        <f t="shared" si="24"/>
        <v>19009.728468060013</v>
      </c>
      <c r="R276" s="730">
        <f t="shared" si="25"/>
        <v>9402237.4609498456</v>
      </c>
      <c r="Z276" s="614"/>
    </row>
    <row r="277" spans="13:26" x14ac:dyDescent="0.2">
      <c r="M277" s="614"/>
      <c r="N277" s="748">
        <f t="shared" si="26"/>
        <v>219</v>
      </c>
      <c r="O277" s="730">
        <f t="shared" si="23"/>
        <v>9402237.4609498456</v>
      </c>
      <c r="P277" s="730">
        <f t="shared" si="27"/>
        <v>34317.484720916269</v>
      </c>
      <c r="Q277" s="730">
        <f t="shared" si="24"/>
        <v>19118.162051848412</v>
      </c>
      <c r="R277" s="730">
        <f t="shared" si="25"/>
        <v>9455673.1077226102</v>
      </c>
      <c r="Z277" s="614"/>
    </row>
    <row r="278" spans="13:26" x14ac:dyDescent="0.2">
      <c r="M278" s="614"/>
      <c r="N278" s="748">
        <f t="shared" si="26"/>
        <v>220</v>
      </c>
      <c r="O278" s="730">
        <f t="shared" si="23"/>
        <v>9455673.1077226102</v>
      </c>
      <c r="P278" s="730">
        <f t="shared" si="27"/>
        <v>34317.484720916269</v>
      </c>
      <c r="Q278" s="730">
        <f t="shared" si="24"/>
        <v>19226.816120477288</v>
      </c>
      <c r="R278" s="730">
        <f t="shared" si="25"/>
        <v>9509217.4085640032</v>
      </c>
      <c r="Z278" s="614"/>
    </row>
    <row r="279" spans="13:26" x14ac:dyDescent="0.2">
      <c r="M279" s="614"/>
      <c r="N279" s="748">
        <f t="shared" si="26"/>
        <v>221</v>
      </c>
      <c r="O279" s="730">
        <f t="shared" si="23"/>
        <v>9509217.4085640032</v>
      </c>
      <c r="P279" s="730">
        <f t="shared" si="27"/>
        <v>34317.484720916269</v>
      </c>
      <c r="Q279" s="730">
        <f t="shared" si="24"/>
        <v>19335.691122272368</v>
      </c>
      <c r="R279" s="730">
        <f t="shared" si="25"/>
        <v>9562870.5844071917</v>
      </c>
      <c r="Z279" s="614"/>
    </row>
    <row r="280" spans="13:26" x14ac:dyDescent="0.2">
      <c r="M280" s="614"/>
      <c r="N280" s="748">
        <f t="shared" si="26"/>
        <v>222</v>
      </c>
      <c r="O280" s="730">
        <f t="shared" si="23"/>
        <v>9562870.5844071917</v>
      </c>
      <c r="P280" s="730">
        <f t="shared" si="27"/>
        <v>34317.484720916269</v>
      </c>
      <c r="Q280" s="730">
        <f t="shared" si="24"/>
        <v>19444.787506470984</v>
      </c>
      <c r="R280" s="730">
        <f t="shared" si="25"/>
        <v>9616632.8566345777</v>
      </c>
      <c r="Z280" s="614"/>
    </row>
    <row r="281" spans="13:26" x14ac:dyDescent="0.2">
      <c r="M281" s="614"/>
      <c r="N281" s="748">
        <f t="shared" si="26"/>
        <v>223</v>
      </c>
      <c r="O281" s="730">
        <f t="shared" si="23"/>
        <v>9616632.8566345777</v>
      </c>
      <c r="P281" s="730">
        <f t="shared" si="27"/>
        <v>34317.484720916269</v>
      </c>
      <c r="Q281" s="730">
        <f t="shared" si="24"/>
        <v>19554.105723223925</v>
      </c>
      <c r="R281" s="730">
        <f t="shared" si="25"/>
        <v>9670504.4470787179</v>
      </c>
      <c r="Z281" s="614"/>
    </row>
    <row r="282" spans="13:26" x14ac:dyDescent="0.2">
      <c r="M282" s="614"/>
      <c r="N282" s="748">
        <f t="shared" si="26"/>
        <v>224</v>
      </c>
      <c r="O282" s="730">
        <f t="shared" si="23"/>
        <v>9670504.4470787179</v>
      </c>
      <c r="P282" s="730">
        <f t="shared" si="27"/>
        <v>34317.484720916269</v>
      </c>
      <c r="Q282" s="730">
        <f t="shared" si="24"/>
        <v>19663.646223597316</v>
      </c>
      <c r="R282" s="730">
        <f t="shared" si="25"/>
        <v>9724485.5780232307</v>
      </c>
      <c r="Z282" s="614"/>
    </row>
    <row r="283" spans="13:26" x14ac:dyDescent="0.2">
      <c r="M283" s="614"/>
      <c r="N283" s="748">
        <f t="shared" si="26"/>
        <v>225</v>
      </c>
      <c r="O283" s="730">
        <f t="shared" si="23"/>
        <v>9724485.5780232307</v>
      </c>
      <c r="P283" s="730">
        <f t="shared" si="27"/>
        <v>34317.484720916269</v>
      </c>
      <c r="Q283" s="730">
        <f t="shared" si="24"/>
        <v>19773.409459574446</v>
      </c>
      <c r="R283" s="730">
        <f t="shared" si="25"/>
        <v>9778576.4722037204</v>
      </c>
      <c r="Z283" s="614"/>
    </row>
    <row r="284" spans="13:26" x14ac:dyDescent="0.2">
      <c r="M284" s="614"/>
      <c r="N284" s="748">
        <f t="shared" si="26"/>
        <v>226</v>
      </c>
      <c r="O284" s="730">
        <f t="shared" si="23"/>
        <v>9778576.4722037204</v>
      </c>
      <c r="P284" s="730">
        <f t="shared" si="27"/>
        <v>34317.484720916269</v>
      </c>
      <c r="Q284" s="730">
        <f t="shared" si="24"/>
        <v>19883.39588405766</v>
      </c>
      <c r="R284" s="730">
        <f t="shared" si="25"/>
        <v>9832777.3528086934</v>
      </c>
      <c r="Z284" s="614"/>
    </row>
    <row r="285" spans="13:26" x14ac:dyDescent="0.2">
      <c r="M285" s="614"/>
      <c r="N285" s="748">
        <f t="shared" si="26"/>
        <v>227</v>
      </c>
      <c r="O285" s="730">
        <f t="shared" si="23"/>
        <v>9832777.3528086934</v>
      </c>
      <c r="P285" s="730">
        <f t="shared" si="27"/>
        <v>34317.484720916269</v>
      </c>
      <c r="Q285" s="730">
        <f t="shared" si="24"/>
        <v>19993.605950870209</v>
      </c>
      <c r="R285" s="730">
        <f t="shared" si="25"/>
        <v>9887088.4434804786</v>
      </c>
      <c r="Z285" s="614"/>
    </row>
    <row r="286" spans="13:26" x14ac:dyDescent="0.2">
      <c r="M286" s="614"/>
      <c r="N286" s="748">
        <f t="shared" si="26"/>
        <v>228</v>
      </c>
      <c r="O286" s="730">
        <f t="shared" si="23"/>
        <v>9887088.4434804786</v>
      </c>
      <c r="P286" s="730">
        <f t="shared" si="27"/>
        <v>34317.484720916269</v>
      </c>
      <c r="Q286" s="730">
        <f t="shared" si="24"/>
        <v>20104.040114758147</v>
      </c>
      <c r="R286" s="730">
        <f t="shared" si="25"/>
        <v>9941509.9683161527</v>
      </c>
      <c r="Z286" s="614"/>
    </row>
    <row r="287" spans="13:26" x14ac:dyDescent="0.2">
      <c r="M287" s="614"/>
      <c r="N287" s="748">
        <f t="shared" si="26"/>
        <v>229</v>
      </c>
      <c r="O287" s="730">
        <f t="shared" si="23"/>
        <v>9941509.9683161527</v>
      </c>
      <c r="P287" s="730">
        <f t="shared" si="27"/>
        <v>34317.484720916269</v>
      </c>
      <c r="Q287" s="730">
        <f t="shared" si="24"/>
        <v>20214.698831392176</v>
      </c>
      <c r="R287" s="730">
        <f t="shared" si="25"/>
        <v>9996042.1518684607</v>
      </c>
      <c r="Z287" s="614"/>
    </row>
    <row r="288" spans="13:26" x14ac:dyDescent="0.2">
      <c r="M288" s="614"/>
      <c r="N288" s="748">
        <f t="shared" si="26"/>
        <v>230</v>
      </c>
      <c r="O288" s="730">
        <f t="shared" si="23"/>
        <v>9996042.1518684607</v>
      </c>
      <c r="P288" s="730">
        <f t="shared" si="27"/>
        <v>34317.484720916269</v>
      </c>
      <c r="Q288" s="730">
        <f t="shared" si="24"/>
        <v>20325.582557369551</v>
      </c>
      <c r="R288" s="730">
        <f t="shared" si="25"/>
        <v>10050685.219146745</v>
      </c>
      <c r="Z288" s="614"/>
    </row>
    <row r="289" spans="13:26" x14ac:dyDescent="0.2">
      <c r="M289" s="614"/>
      <c r="N289" s="748">
        <f t="shared" si="26"/>
        <v>231</v>
      </c>
      <c r="O289" s="730">
        <f t="shared" si="23"/>
        <v>10050685.219146745</v>
      </c>
      <c r="P289" s="730">
        <f t="shared" si="27"/>
        <v>34317.484720916269</v>
      </c>
      <c r="Q289" s="730">
        <f t="shared" si="24"/>
        <v>20436.691750215949</v>
      </c>
      <c r="R289" s="730">
        <f t="shared" si="25"/>
        <v>10105439.395617876</v>
      </c>
      <c r="Z289" s="614"/>
    </row>
    <row r="290" spans="13:26" x14ac:dyDescent="0.2">
      <c r="M290" s="614"/>
      <c r="N290" s="748">
        <f t="shared" si="26"/>
        <v>232</v>
      </c>
      <c r="O290" s="730">
        <f t="shared" si="23"/>
        <v>10105439.395617876</v>
      </c>
      <c r="P290" s="730">
        <f t="shared" si="27"/>
        <v>34317.484720916269</v>
      </c>
      <c r="Q290" s="730">
        <f t="shared" si="24"/>
        <v>20548.026868387366</v>
      </c>
      <c r="R290" s="730">
        <f t="shared" si="25"/>
        <v>10160304.90720718</v>
      </c>
      <c r="Z290" s="614"/>
    </row>
    <row r="291" spans="13:26" x14ac:dyDescent="0.2">
      <c r="M291" s="614"/>
      <c r="N291" s="748">
        <f t="shared" si="26"/>
        <v>233</v>
      </c>
      <c r="O291" s="730">
        <f t="shared" si="23"/>
        <v>10160304.90720718</v>
      </c>
      <c r="P291" s="730">
        <f t="shared" si="27"/>
        <v>34317.484720916269</v>
      </c>
      <c r="Q291" s="730">
        <f t="shared" si="24"/>
        <v>20659.58837127201</v>
      </c>
      <c r="R291" s="730">
        <f t="shared" si="25"/>
        <v>10215281.980299367</v>
      </c>
      <c r="Z291" s="614"/>
    </row>
    <row r="292" spans="13:26" x14ac:dyDescent="0.2">
      <c r="M292" s="614"/>
      <c r="N292" s="748">
        <f t="shared" si="26"/>
        <v>234</v>
      </c>
      <c r="O292" s="730">
        <f t="shared" si="23"/>
        <v>10215281.980299367</v>
      </c>
      <c r="P292" s="730">
        <f t="shared" si="27"/>
        <v>34317.484720916269</v>
      </c>
      <c r="Q292" s="730">
        <f t="shared" si="24"/>
        <v>20771.376719192183</v>
      </c>
      <c r="R292" s="730">
        <f t="shared" si="25"/>
        <v>10270370.841739474</v>
      </c>
      <c r="Z292" s="614"/>
    </row>
    <row r="293" spans="13:26" x14ac:dyDescent="0.2">
      <c r="M293" s="614"/>
      <c r="N293" s="748">
        <f t="shared" si="26"/>
        <v>235</v>
      </c>
      <c r="O293" s="730">
        <f t="shared" si="23"/>
        <v>10270370.841739474</v>
      </c>
      <c r="P293" s="730">
        <f t="shared" si="27"/>
        <v>34317.484720916269</v>
      </c>
      <c r="Q293" s="730">
        <f t="shared" si="24"/>
        <v>20883.392373406197</v>
      </c>
      <c r="R293" s="730">
        <f t="shared" si="25"/>
        <v>10325571.718833795</v>
      </c>
      <c r="Z293" s="614"/>
    </row>
    <row r="294" spans="13:26" x14ac:dyDescent="0.2">
      <c r="M294" s="614"/>
      <c r="N294" s="748">
        <f t="shared" si="26"/>
        <v>236</v>
      </c>
      <c r="O294" s="730">
        <f t="shared" si="23"/>
        <v>10325571.718833795</v>
      </c>
      <c r="P294" s="730">
        <f t="shared" si="27"/>
        <v>34317.484720916269</v>
      </c>
      <c r="Q294" s="730">
        <f t="shared" si="24"/>
        <v>20995.635796110262</v>
      </c>
      <c r="R294" s="730">
        <f t="shared" si="25"/>
        <v>10380884.839350821</v>
      </c>
      <c r="Z294" s="614"/>
    </row>
    <row r="295" spans="13:26" x14ac:dyDescent="0.2">
      <c r="M295" s="614"/>
      <c r="N295" s="748">
        <f t="shared" si="26"/>
        <v>237</v>
      </c>
      <c r="O295" s="730">
        <f t="shared" si="23"/>
        <v>10380884.839350821</v>
      </c>
      <c r="P295" s="730">
        <f t="shared" si="27"/>
        <v>34317.484720916269</v>
      </c>
      <c r="Q295" s="730">
        <f t="shared" si="24"/>
        <v>21108.107450440413</v>
      </c>
      <c r="R295" s="730">
        <f t="shared" si="25"/>
        <v>10436310.431522178</v>
      </c>
      <c r="Z295" s="614"/>
    </row>
    <row r="296" spans="13:26" x14ac:dyDescent="0.2">
      <c r="M296" s="614"/>
      <c r="N296" s="748">
        <f t="shared" si="26"/>
        <v>238</v>
      </c>
      <c r="O296" s="730">
        <f t="shared" si="23"/>
        <v>10436310.431522178</v>
      </c>
      <c r="P296" s="730">
        <f t="shared" si="27"/>
        <v>34317.484720916269</v>
      </c>
      <c r="Q296" s="730">
        <f t="shared" si="24"/>
        <v>21220.807800474391</v>
      </c>
      <c r="R296" s="730">
        <f t="shared" si="25"/>
        <v>10491848.724043567</v>
      </c>
      <c r="Z296" s="614"/>
    </row>
    <row r="297" spans="13:26" x14ac:dyDescent="0.2">
      <c r="M297" s="614"/>
      <c r="N297" s="748">
        <f t="shared" si="26"/>
        <v>239</v>
      </c>
      <c r="O297" s="730">
        <f t="shared" si="23"/>
        <v>10491848.724043567</v>
      </c>
      <c r="P297" s="730">
        <f t="shared" si="27"/>
        <v>34317.484720916269</v>
      </c>
      <c r="Q297" s="730">
        <f t="shared" si="24"/>
        <v>21333.737311233592</v>
      </c>
      <c r="R297" s="730">
        <f t="shared" si="25"/>
        <v>10547499.946075715</v>
      </c>
      <c r="Z297" s="614"/>
    </row>
    <row r="298" spans="13:26" x14ac:dyDescent="0.2">
      <c r="M298" s="614"/>
      <c r="N298" s="748">
        <f t="shared" si="26"/>
        <v>240</v>
      </c>
      <c r="O298" s="730">
        <f t="shared" si="23"/>
        <v>10547499.946075715</v>
      </c>
      <c r="P298" s="730">
        <f t="shared" si="27"/>
        <v>34317.484720916269</v>
      </c>
      <c r="Q298" s="730">
        <f t="shared" si="24"/>
        <v>21446.896448684958</v>
      </c>
      <c r="R298" s="730">
        <f t="shared" si="25"/>
        <v>10603264.327245316</v>
      </c>
      <c r="Z298" s="614"/>
    </row>
    <row r="299" spans="13:26" x14ac:dyDescent="0.2">
      <c r="M299" s="614"/>
      <c r="N299" s="748">
        <f t="shared" si="26"/>
        <v>241</v>
      </c>
      <c r="O299" s="730">
        <f t="shared" si="23"/>
        <v>10603264.327245316</v>
      </c>
      <c r="P299" s="730">
        <f t="shared" si="27"/>
        <v>34317.484720916269</v>
      </c>
      <c r="Q299" s="730">
        <f t="shared" si="24"/>
        <v>21560.285679742919</v>
      </c>
      <c r="R299" s="730">
        <f t="shared" si="25"/>
        <v>10659142.097645974</v>
      </c>
      <c r="Z299" s="614"/>
    </row>
    <row r="300" spans="13:26" x14ac:dyDescent="0.2">
      <c r="M300" s="614"/>
      <c r="N300" s="748">
        <f t="shared" si="26"/>
        <v>242</v>
      </c>
      <c r="O300" s="730">
        <f t="shared" si="23"/>
        <v>10659142.097645974</v>
      </c>
      <c r="P300" s="730">
        <f t="shared" si="27"/>
        <v>34317.484720916269</v>
      </c>
      <c r="Q300" s="730">
        <f t="shared" si="24"/>
        <v>21673.905472271308</v>
      </c>
      <c r="R300" s="730">
        <f t="shared" si="25"/>
        <v>10715133.48783916</v>
      </c>
      <c r="Z300" s="614"/>
    </row>
    <row r="301" spans="13:26" x14ac:dyDescent="0.2">
      <c r="M301" s="614"/>
      <c r="N301" s="748">
        <f t="shared" si="26"/>
        <v>243</v>
      </c>
      <c r="O301" s="730">
        <f t="shared" si="23"/>
        <v>10715133.48783916</v>
      </c>
      <c r="P301" s="730">
        <f t="shared" si="27"/>
        <v>34317.484720916269</v>
      </c>
      <c r="Q301" s="730">
        <f t="shared" si="24"/>
        <v>21787.756295085292</v>
      </c>
      <c r="R301" s="730">
        <f t="shared" si="25"/>
        <v>10771238.728855161</v>
      </c>
      <c r="Z301" s="614"/>
    </row>
    <row r="302" spans="13:26" x14ac:dyDescent="0.2">
      <c r="M302" s="614"/>
      <c r="N302" s="748">
        <f t="shared" si="26"/>
        <v>244</v>
      </c>
      <c r="O302" s="730">
        <f t="shared" si="23"/>
        <v>10771238.728855161</v>
      </c>
      <c r="P302" s="730">
        <f t="shared" si="27"/>
        <v>34317.484720916269</v>
      </c>
      <c r="Q302" s="730">
        <f t="shared" si="24"/>
        <v>21901.838617953315</v>
      </c>
      <c r="R302" s="730">
        <f t="shared" si="25"/>
        <v>10827458.052194029</v>
      </c>
      <c r="Z302" s="614"/>
    </row>
    <row r="303" spans="13:26" x14ac:dyDescent="0.2">
      <c r="M303" s="614"/>
      <c r="N303" s="748">
        <f t="shared" si="26"/>
        <v>245</v>
      </c>
      <c r="O303" s="730">
        <f t="shared" si="23"/>
        <v>10827458.052194029</v>
      </c>
      <c r="P303" s="730">
        <f t="shared" si="27"/>
        <v>34317.484720916269</v>
      </c>
      <c r="Q303" s="730">
        <f t="shared" si="24"/>
        <v>22016.152911599031</v>
      </c>
      <c r="R303" s="730">
        <f t="shared" si="25"/>
        <v>10883791.689826544</v>
      </c>
      <c r="Z303" s="614"/>
    </row>
    <row r="304" spans="13:26" x14ac:dyDescent="0.2">
      <c r="M304" s="614"/>
      <c r="N304" s="748">
        <f t="shared" si="26"/>
        <v>246</v>
      </c>
      <c r="O304" s="730">
        <f t="shared" si="23"/>
        <v>10883791.689826544</v>
      </c>
      <c r="P304" s="730">
        <f t="shared" si="27"/>
        <v>34317.484720916269</v>
      </c>
      <c r="Q304" s="730">
        <f t="shared" si="24"/>
        <v>22130.699647703241</v>
      </c>
      <c r="R304" s="730">
        <f t="shared" si="25"/>
        <v>10940239.874195164</v>
      </c>
      <c r="Z304" s="614"/>
    </row>
    <row r="305" spans="13:26" x14ac:dyDescent="0.2">
      <c r="M305" s="614"/>
      <c r="N305" s="748">
        <f t="shared" si="26"/>
        <v>247</v>
      </c>
      <c r="O305" s="730">
        <f t="shared" si="23"/>
        <v>10940239.874195164</v>
      </c>
      <c r="P305" s="730">
        <f t="shared" si="27"/>
        <v>34317.484720916269</v>
      </c>
      <c r="Q305" s="730">
        <f t="shared" si="24"/>
        <v>22245.479298905844</v>
      </c>
      <c r="R305" s="730">
        <f t="shared" si="25"/>
        <v>10996802.838214986</v>
      </c>
      <c r="Z305" s="614"/>
    </row>
    <row r="306" spans="13:26" x14ac:dyDescent="0.2">
      <c r="M306" s="614"/>
      <c r="N306" s="748">
        <f t="shared" si="26"/>
        <v>248</v>
      </c>
      <c r="O306" s="730">
        <f t="shared" si="23"/>
        <v>10996802.838214986</v>
      </c>
      <c r="P306" s="730">
        <f t="shared" si="27"/>
        <v>34317.484720916269</v>
      </c>
      <c r="Q306" s="730">
        <f t="shared" si="24"/>
        <v>22360.492338807795</v>
      </c>
      <c r="R306" s="730">
        <f t="shared" si="25"/>
        <v>11053480.81527471</v>
      </c>
      <c r="Z306" s="614"/>
    </row>
    <row r="307" spans="13:26" x14ac:dyDescent="0.2">
      <c r="M307" s="614"/>
      <c r="N307" s="748">
        <f t="shared" si="26"/>
        <v>249</v>
      </c>
      <c r="O307" s="730">
        <f t="shared" si="23"/>
        <v>11053480.81527471</v>
      </c>
      <c r="P307" s="730">
        <f t="shared" si="27"/>
        <v>34317.484720916269</v>
      </c>
      <c r="Q307" s="730">
        <f t="shared" si="24"/>
        <v>22475.739241973042</v>
      </c>
      <c r="R307" s="730">
        <f t="shared" si="25"/>
        <v>11110274.039237598</v>
      </c>
      <c r="Z307" s="614"/>
    </row>
    <row r="308" spans="13:26" x14ac:dyDescent="0.2">
      <c r="M308" s="614"/>
      <c r="N308" s="748">
        <f t="shared" si="26"/>
        <v>250</v>
      </c>
      <c r="O308" s="730">
        <f t="shared" si="23"/>
        <v>11110274.039237598</v>
      </c>
      <c r="P308" s="730">
        <f t="shared" si="27"/>
        <v>34317.484720916269</v>
      </c>
      <c r="Q308" s="730">
        <f t="shared" si="24"/>
        <v>22591.220483930498</v>
      </c>
      <c r="R308" s="730">
        <f t="shared" si="25"/>
        <v>11167182.744442444</v>
      </c>
      <c r="Z308" s="614"/>
    </row>
    <row r="309" spans="13:26" x14ac:dyDescent="0.2">
      <c r="M309" s="614"/>
      <c r="N309" s="748">
        <f t="shared" si="26"/>
        <v>251</v>
      </c>
      <c r="O309" s="730">
        <f t="shared" si="23"/>
        <v>11167182.744442444</v>
      </c>
      <c r="P309" s="730">
        <f t="shared" si="27"/>
        <v>34317.484720916269</v>
      </c>
      <c r="Q309" s="730">
        <f t="shared" si="24"/>
        <v>22706.936541176005</v>
      </c>
      <c r="R309" s="730">
        <f t="shared" si="25"/>
        <v>11224207.165704535</v>
      </c>
      <c r="Z309" s="614"/>
    </row>
    <row r="310" spans="13:26" x14ac:dyDescent="0.2">
      <c r="M310" s="614"/>
      <c r="N310" s="748">
        <f t="shared" si="26"/>
        <v>252</v>
      </c>
      <c r="O310" s="730">
        <f t="shared" si="23"/>
        <v>11224207.165704535</v>
      </c>
      <c r="P310" s="730">
        <f t="shared" si="27"/>
        <v>34317.484720916269</v>
      </c>
      <c r="Q310" s="730">
        <f t="shared" si="24"/>
        <v>22822.887891174283</v>
      </c>
      <c r="R310" s="730">
        <f t="shared" si="25"/>
        <v>11281347.538316624</v>
      </c>
      <c r="Z310" s="614"/>
    </row>
    <row r="311" spans="13:26" x14ac:dyDescent="0.2">
      <c r="M311" s="614"/>
      <c r="N311" s="748">
        <f t="shared" si="26"/>
        <v>253</v>
      </c>
      <c r="O311" s="730">
        <f t="shared" si="23"/>
        <v>11281347.538316624</v>
      </c>
      <c r="P311" s="730">
        <f t="shared" si="27"/>
        <v>34317.484720916269</v>
      </c>
      <c r="Q311" s="730">
        <f t="shared" si="24"/>
        <v>22939.075012360921</v>
      </c>
      <c r="R311" s="730">
        <f t="shared" si="25"/>
        <v>11338604.098049901</v>
      </c>
      <c r="Z311" s="614"/>
    </row>
    <row r="312" spans="13:26" x14ac:dyDescent="0.2">
      <c r="M312" s="614"/>
      <c r="N312" s="748">
        <f t="shared" si="26"/>
        <v>254</v>
      </c>
      <c r="O312" s="730">
        <f t="shared" si="23"/>
        <v>11338604.098049901</v>
      </c>
      <c r="P312" s="730">
        <f t="shared" si="27"/>
        <v>34317.484720916269</v>
      </c>
      <c r="Q312" s="730">
        <f t="shared" si="24"/>
        <v>23055.498384144335</v>
      </c>
      <c r="R312" s="730">
        <f t="shared" si="25"/>
        <v>11395977.081154961</v>
      </c>
      <c r="Z312" s="614"/>
    </row>
    <row r="313" spans="13:26" x14ac:dyDescent="0.2">
      <c r="M313" s="614"/>
      <c r="N313" s="748">
        <f t="shared" si="26"/>
        <v>255</v>
      </c>
      <c r="O313" s="730">
        <f t="shared" si="23"/>
        <v>11395977.081154961</v>
      </c>
      <c r="P313" s="730">
        <f t="shared" si="27"/>
        <v>34317.484720916269</v>
      </c>
      <c r="Q313" s="730">
        <f t="shared" si="24"/>
        <v>23172.158486907756</v>
      </c>
      <c r="R313" s="730">
        <f t="shared" si="25"/>
        <v>11453466.724362785</v>
      </c>
      <c r="Z313" s="614"/>
    </row>
    <row r="314" spans="13:26" x14ac:dyDescent="0.2">
      <c r="M314" s="614"/>
      <c r="N314" s="748">
        <f t="shared" si="26"/>
        <v>256</v>
      </c>
      <c r="O314" s="730">
        <f t="shared" si="23"/>
        <v>11453466.724362785</v>
      </c>
      <c r="P314" s="730">
        <f t="shared" si="27"/>
        <v>34317.484720916269</v>
      </c>
      <c r="Q314" s="730">
        <f t="shared" si="24"/>
        <v>23289.055802011208</v>
      </c>
      <c r="R314" s="730">
        <f t="shared" si="25"/>
        <v>11511073.264885712</v>
      </c>
      <c r="Z314" s="614"/>
    </row>
    <row r="315" spans="13:26" x14ac:dyDescent="0.2">
      <c r="M315" s="614"/>
      <c r="N315" s="748">
        <f t="shared" si="26"/>
        <v>257</v>
      </c>
      <c r="O315" s="730">
        <f t="shared" si="23"/>
        <v>11511073.264885712</v>
      </c>
      <c r="P315" s="730">
        <f t="shared" si="27"/>
        <v>34317.484720916269</v>
      </c>
      <c r="Q315" s="730">
        <f t="shared" si="24"/>
        <v>23406.190811793491</v>
      </c>
      <c r="R315" s="730">
        <f t="shared" si="25"/>
        <v>11568796.940418422</v>
      </c>
      <c r="Z315" s="614"/>
    </row>
    <row r="316" spans="13:26" x14ac:dyDescent="0.2">
      <c r="M316" s="614"/>
      <c r="N316" s="748">
        <f t="shared" si="26"/>
        <v>258</v>
      </c>
      <c r="O316" s="730">
        <f t="shared" ref="O316:O379" si="28">R315</f>
        <v>11568796.940418422</v>
      </c>
      <c r="P316" s="730">
        <f t="shared" si="27"/>
        <v>34317.484720916269</v>
      </c>
      <c r="Q316" s="730">
        <f t="shared" ref="Q316:Q379" si="29">O316*$P$53</f>
        <v>23523.563999574177</v>
      </c>
      <c r="R316" s="730">
        <f t="shared" ref="R316:R379" si="30">O316+P316+Q316</f>
        <v>11626637.989138912</v>
      </c>
      <c r="Z316" s="614"/>
    </row>
    <row r="317" spans="13:26" x14ac:dyDescent="0.2">
      <c r="M317" s="614"/>
      <c r="N317" s="748">
        <f t="shared" ref="N317:N380" si="31">N316+1</f>
        <v>259</v>
      </c>
      <c r="O317" s="730">
        <f t="shared" si="28"/>
        <v>11626637.989138912</v>
      </c>
      <c r="P317" s="730">
        <f t="shared" ref="P317:P380" si="32">P316</f>
        <v>34317.484720916269</v>
      </c>
      <c r="Q317" s="730">
        <f t="shared" si="29"/>
        <v>23641.175849655599</v>
      </c>
      <c r="R317" s="730">
        <f t="shared" si="30"/>
        <v>11684596.649709484</v>
      </c>
      <c r="Z317" s="614"/>
    </row>
    <row r="318" spans="13:26" x14ac:dyDescent="0.2">
      <c r="M318" s="614"/>
      <c r="N318" s="748">
        <f t="shared" si="31"/>
        <v>260</v>
      </c>
      <c r="O318" s="730">
        <f t="shared" si="28"/>
        <v>11684596.649709484</v>
      </c>
      <c r="P318" s="730">
        <f t="shared" si="32"/>
        <v>34317.484720916269</v>
      </c>
      <c r="Q318" s="730">
        <f t="shared" si="29"/>
        <v>23759.026847324865</v>
      </c>
      <c r="R318" s="730">
        <f t="shared" si="30"/>
        <v>11742673.161277724</v>
      </c>
      <c r="Z318" s="614"/>
    </row>
    <row r="319" spans="13:26" x14ac:dyDescent="0.2">
      <c r="M319" s="614"/>
      <c r="N319" s="748">
        <f t="shared" si="31"/>
        <v>261</v>
      </c>
      <c r="O319" s="730">
        <f t="shared" si="28"/>
        <v>11742673.161277724</v>
      </c>
      <c r="P319" s="730">
        <f t="shared" si="32"/>
        <v>34317.484720916269</v>
      </c>
      <c r="Q319" s="730">
        <f t="shared" si="29"/>
        <v>23877.117478855831</v>
      </c>
      <c r="R319" s="730">
        <f t="shared" si="30"/>
        <v>11800867.763477495</v>
      </c>
      <c r="Z319" s="614"/>
    </row>
    <row r="320" spans="13:26" x14ac:dyDescent="0.2">
      <c r="M320" s="614"/>
      <c r="N320" s="748">
        <f t="shared" si="31"/>
        <v>262</v>
      </c>
      <c r="O320" s="730">
        <f t="shared" si="28"/>
        <v>11800867.763477495</v>
      </c>
      <c r="P320" s="730">
        <f t="shared" si="32"/>
        <v>34317.484720916269</v>
      </c>
      <c r="Q320" s="730">
        <f t="shared" si="29"/>
        <v>23995.448231511131</v>
      </c>
      <c r="R320" s="730">
        <f t="shared" si="30"/>
        <v>11859180.696429921</v>
      </c>
      <c r="Z320" s="614"/>
    </row>
    <row r="321" spans="13:26" x14ac:dyDescent="0.2">
      <c r="M321" s="614"/>
      <c r="N321" s="748">
        <f t="shared" si="31"/>
        <v>263</v>
      </c>
      <c r="O321" s="730">
        <f t="shared" si="28"/>
        <v>11859180.696429921</v>
      </c>
      <c r="P321" s="730">
        <f t="shared" si="32"/>
        <v>34317.484720916269</v>
      </c>
      <c r="Q321" s="730">
        <f t="shared" si="29"/>
        <v>24114.019593544188</v>
      </c>
      <c r="R321" s="730">
        <f t="shared" si="30"/>
        <v>11917612.200744381</v>
      </c>
      <c r="Z321" s="614"/>
    </row>
    <row r="322" spans="13:26" x14ac:dyDescent="0.2">
      <c r="M322" s="614"/>
      <c r="N322" s="748">
        <f t="shared" si="31"/>
        <v>264</v>
      </c>
      <c r="O322" s="730">
        <f t="shared" si="28"/>
        <v>11917612.200744381</v>
      </c>
      <c r="P322" s="730">
        <f t="shared" si="32"/>
        <v>34317.484720916269</v>
      </c>
      <c r="Q322" s="730">
        <f t="shared" si="29"/>
        <v>24232.832054201215</v>
      </c>
      <c r="R322" s="730">
        <f t="shared" si="30"/>
        <v>11976162.517519498</v>
      </c>
      <c r="Z322" s="614"/>
    </row>
    <row r="323" spans="13:26" x14ac:dyDescent="0.2">
      <c r="M323" s="614"/>
      <c r="N323" s="748">
        <f t="shared" si="31"/>
        <v>265</v>
      </c>
      <c r="O323" s="730">
        <f t="shared" si="28"/>
        <v>11976162.517519498</v>
      </c>
      <c r="P323" s="730">
        <f t="shared" si="32"/>
        <v>34317.484720916269</v>
      </c>
      <c r="Q323" s="730">
        <f t="shared" si="29"/>
        <v>24351.886103723238</v>
      </c>
      <c r="R323" s="730">
        <f t="shared" si="30"/>
        <v>12034831.888344137</v>
      </c>
      <c r="Z323" s="614"/>
    </row>
    <row r="324" spans="13:26" x14ac:dyDescent="0.2">
      <c r="M324" s="614"/>
      <c r="N324" s="748">
        <f t="shared" si="31"/>
        <v>266</v>
      </c>
      <c r="O324" s="730">
        <f t="shared" si="28"/>
        <v>12034831.888344137</v>
      </c>
      <c r="P324" s="730">
        <f t="shared" si="32"/>
        <v>34317.484720916269</v>
      </c>
      <c r="Q324" s="730">
        <f t="shared" si="29"/>
        <v>24471.182233348125</v>
      </c>
      <c r="R324" s="730">
        <f t="shared" si="30"/>
        <v>12093620.555298401</v>
      </c>
      <c r="Z324" s="614"/>
    </row>
    <row r="325" spans="13:26" x14ac:dyDescent="0.2">
      <c r="M325" s="614"/>
      <c r="N325" s="748">
        <f t="shared" si="31"/>
        <v>267</v>
      </c>
      <c r="O325" s="730">
        <f t="shared" si="28"/>
        <v>12093620.555298401</v>
      </c>
      <c r="P325" s="730">
        <f t="shared" si="32"/>
        <v>34317.484720916269</v>
      </c>
      <c r="Q325" s="730">
        <f t="shared" si="29"/>
        <v>24590.720935312605</v>
      </c>
      <c r="R325" s="730">
        <f t="shared" si="30"/>
        <v>12152528.76095463</v>
      </c>
      <c r="Z325" s="614"/>
    </row>
    <row r="326" spans="13:26" x14ac:dyDescent="0.2">
      <c r="M326" s="614"/>
      <c r="N326" s="748">
        <f t="shared" si="31"/>
        <v>268</v>
      </c>
      <c r="O326" s="730">
        <f t="shared" si="28"/>
        <v>12152528.76095463</v>
      </c>
      <c r="P326" s="730">
        <f t="shared" si="32"/>
        <v>34317.484720916269</v>
      </c>
      <c r="Q326" s="730">
        <f t="shared" si="29"/>
        <v>24710.502702854312</v>
      </c>
      <c r="R326" s="730">
        <f t="shared" si="30"/>
        <v>12211556.7483784</v>
      </c>
      <c r="Z326" s="614"/>
    </row>
    <row r="327" spans="13:26" x14ac:dyDescent="0.2">
      <c r="M327" s="614"/>
      <c r="N327" s="748">
        <f t="shared" si="31"/>
        <v>269</v>
      </c>
      <c r="O327" s="730">
        <f t="shared" si="28"/>
        <v>12211556.7483784</v>
      </c>
      <c r="P327" s="730">
        <f t="shared" si="32"/>
        <v>34317.484720916269</v>
      </c>
      <c r="Q327" s="730">
        <f t="shared" si="29"/>
        <v>24830.528030213794</v>
      </c>
      <c r="R327" s="730">
        <f t="shared" si="30"/>
        <v>12270704.761129528</v>
      </c>
      <c r="Z327" s="614"/>
    </row>
    <row r="328" spans="13:26" x14ac:dyDescent="0.2">
      <c r="M328" s="614"/>
      <c r="N328" s="748">
        <f t="shared" si="31"/>
        <v>270</v>
      </c>
      <c r="O328" s="730">
        <f t="shared" si="28"/>
        <v>12270704.761129528</v>
      </c>
      <c r="P328" s="730">
        <f t="shared" si="32"/>
        <v>34317.484720916269</v>
      </c>
      <c r="Q328" s="730">
        <f t="shared" si="29"/>
        <v>24950.797412636584</v>
      </c>
      <c r="R328" s="730">
        <f t="shared" si="30"/>
        <v>12329973.04326308</v>
      </c>
      <c r="Z328" s="614"/>
    </row>
    <row r="329" spans="13:26" x14ac:dyDescent="0.2">
      <c r="M329" s="614"/>
      <c r="N329" s="748">
        <f t="shared" si="31"/>
        <v>271</v>
      </c>
      <c r="O329" s="730">
        <f t="shared" si="28"/>
        <v>12329973.04326308</v>
      </c>
      <c r="P329" s="730">
        <f t="shared" si="32"/>
        <v>34317.484720916269</v>
      </c>
      <c r="Q329" s="730">
        <f t="shared" si="29"/>
        <v>25071.311346375231</v>
      </c>
      <c r="R329" s="730">
        <f t="shared" si="30"/>
        <v>12389361.83933037</v>
      </c>
      <c r="Z329" s="614"/>
    </row>
    <row r="330" spans="13:26" x14ac:dyDescent="0.2">
      <c r="M330" s="614"/>
      <c r="N330" s="748">
        <f t="shared" si="31"/>
        <v>272</v>
      </c>
      <c r="O330" s="730">
        <f t="shared" si="28"/>
        <v>12389361.83933037</v>
      </c>
      <c r="P330" s="730">
        <f t="shared" si="32"/>
        <v>34317.484720916269</v>
      </c>
      <c r="Q330" s="730">
        <f t="shared" si="29"/>
        <v>25192.07032869133</v>
      </c>
      <c r="R330" s="730">
        <f t="shared" si="30"/>
        <v>12448871.394379977</v>
      </c>
      <c r="Z330" s="614"/>
    </row>
    <row r="331" spans="13:26" x14ac:dyDescent="0.2">
      <c r="M331" s="614"/>
      <c r="N331" s="748">
        <f t="shared" si="31"/>
        <v>273</v>
      </c>
      <c r="O331" s="730">
        <f t="shared" si="28"/>
        <v>12448871.394379977</v>
      </c>
      <c r="P331" s="730">
        <f t="shared" si="32"/>
        <v>34317.484720916269</v>
      </c>
      <c r="Q331" s="730">
        <f t="shared" si="29"/>
        <v>25313.074857857609</v>
      </c>
      <c r="R331" s="730">
        <f t="shared" si="30"/>
        <v>12508501.95395875</v>
      </c>
      <c r="Z331" s="614"/>
    </row>
    <row r="332" spans="13:26" x14ac:dyDescent="0.2">
      <c r="M332" s="614"/>
      <c r="N332" s="748">
        <f t="shared" si="31"/>
        <v>274</v>
      </c>
      <c r="O332" s="730">
        <f t="shared" si="28"/>
        <v>12508501.95395875</v>
      </c>
      <c r="P332" s="730">
        <f t="shared" si="32"/>
        <v>34317.484720916269</v>
      </c>
      <c r="Q332" s="730">
        <f t="shared" si="29"/>
        <v>25434.325433159949</v>
      </c>
      <c r="R332" s="730">
        <f t="shared" si="30"/>
        <v>12568253.764112825</v>
      </c>
      <c r="Z332" s="614"/>
    </row>
    <row r="333" spans="13:26" x14ac:dyDescent="0.2">
      <c r="M333" s="614"/>
      <c r="N333" s="748">
        <f t="shared" si="31"/>
        <v>275</v>
      </c>
      <c r="O333" s="730">
        <f t="shared" si="28"/>
        <v>12568253.764112825</v>
      </c>
      <c r="P333" s="730">
        <f t="shared" si="32"/>
        <v>34317.484720916269</v>
      </c>
      <c r="Q333" s="730">
        <f t="shared" si="29"/>
        <v>25555.822554899467</v>
      </c>
      <c r="R333" s="730">
        <f t="shared" si="30"/>
        <v>12628127.07138864</v>
      </c>
      <c r="Z333" s="614"/>
    </row>
    <row r="334" spans="13:26" x14ac:dyDescent="0.2">
      <c r="M334" s="614"/>
      <c r="N334" s="748">
        <f t="shared" si="31"/>
        <v>276</v>
      </c>
      <c r="O334" s="730">
        <f t="shared" si="28"/>
        <v>12628127.07138864</v>
      </c>
      <c r="P334" s="730">
        <f t="shared" si="32"/>
        <v>34317.484720916269</v>
      </c>
      <c r="Q334" s="730">
        <f t="shared" si="29"/>
        <v>25677.566724394575</v>
      </c>
      <c r="R334" s="730">
        <f t="shared" si="30"/>
        <v>12688122.12283395</v>
      </c>
      <c r="Z334" s="614"/>
    </row>
    <row r="335" spans="13:26" x14ac:dyDescent="0.2">
      <c r="M335" s="614"/>
      <c r="N335" s="748">
        <f t="shared" si="31"/>
        <v>277</v>
      </c>
      <c r="O335" s="730">
        <f t="shared" si="28"/>
        <v>12688122.12283395</v>
      </c>
      <c r="P335" s="730">
        <f t="shared" si="32"/>
        <v>34317.484720916269</v>
      </c>
      <c r="Q335" s="730">
        <f t="shared" si="29"/>
        <v>25799.558443983053</v>
      </c>
      <c r="R335" s="730">
        <f t="shared" si="30"/>
        <v>12748239.165998848</v>
      </c>
      <c r="Z335" s="614"/>
    </row>
    <row r="336" spans="13:26" x14ac:dyDescent="0.2">
      <c r="M336" s="614"/>
      <c r="N336" s="748">
        <f t="shared" si="31"/>
        <v>278</v>
      </c>
      <c r="O336" s="730">
        <f t="shared" si="28"/>
        <v>12748239.165998848</v>
      </c>
      <c r="P336" s="730">
        <f t="shared" si="32"/>
        <v>34317.484720916269</v>
      </c>
      <c r="Q336" s="730">
        <f t="shared" si="29"/>
        <v>25921.79821702409</v>
      </c>
      <c r="R336" s="730">
        <f t="shared" si="30"/>
        <v>12808478.448936788</v>
      </c>
      <c r="Z336" s="614"/>
    </row>
    <row r="337" spans="13:26" x14ac:dyDescent="0.2">
      <c r="M337" s="614"/>
      <c r="N337" s="748">
        <f t="shared" si="31"/>
        <v>279</v>
      </c>
      <c r="O337" s="730">
        <f t="shared" si="28"/>
        <v>12808478.448936788</v>
      </c>
      <c r="P337" s="730">
        <f t="shared" si="32"/>
        <v>34317.484720916269</v>
      </c>
      <c r="Q337" s="730">
        <f t="shared" si="29"/>
        <v>26044.286547900425</v>
      </c>
      <c r="R337" s="730">
        <f t="shared" si="30"/>
        <v>12868840.220205605</v>
      </c>
      <c r="Z337" s="614"/>
    </row>
    <row r="338" spans="13:26" x14ac:dyDescent="0.2">
      <c r="M338" s="614"/>
      <c r="N338" s="748">
        <f t="shared" si="31"/>
        <v>280</v>
      </c>
      <c r="O338" s="730">
        <f t="shared" si="28"/>
        <v>12868840.220205605</v>
      </c>
      <c r="P338" s="730">
        <f t="shared" si="32"/>
        <v>34317.484720916269</v>
      </c>
      <c r="Q338" s="730">
        <f t="shared" si="29"/>
        <v>26167.023942020365</v>
      </c>
      <c r="R338" s="730">
        <f t="shared" si="30"/>
        <v>12929324.72886854</v>
      </c>
      <c r="Z338" s="614"/>
    </row>
    <row r="339" spans="13:26" x14ac:dyDescent="0.2">
      <c r="M339" s="614"/>
      <c r="N339" s="748">
        <f t="shared" si="31"/>
        <v>281</v>
      </c>
      <c r="O339" s="730">
        <f t="shared" si="28"/>
        <v>12929324.72886854</v>
      </c>
      <c r="P339" s="730">
        <f t="shared" si="32"/>
        <v>34317.484720916269</v>
      </c>
      <c r="Q339" s="730">
        <f t="shared" si="29"/>
        <v>26290.010905819894</v>
      </c>
      <c r="R339" s="730">
        <f t="shared" si="30"/>
        <v>12989932.224495275</v>
      </c>
      <c r="Z339" s="614"/>
    </row>
    <row r="340" spans="13:26" x14ac:dyDescent="0.2">
      <c r="M340" s="614"/>
      <c r="N340" s="748">
        <f t="shared" si="31"/>
        <v>282</v>
      </c>
      <c r="O340" s="730">
        <f t="shared" si="28"/>
        <v>12989932.224495275</v>
      </c>
      <c r="P340" s="730">
        <f t="shared" si="32"/>
        <v>34317.484720916269</v>
      </c>
      <c r="Q340" s="730">
        <f t="shared" si="29"/>
        <v>26413.247946764779</v>
      </c>
      <c r="R340" s="730">
        <f t="shared" si="30"/>
        <v>13050662.957162956</v>
      </c>
      <c r="Z340" s="614"/>
    </row>
    <row r="341" spans="13:26" x14ac:dyDescent="0.2">
      <c r="M341" s="614"/>
      <c r="N341" s="748">
        <f t="shared" si="31"/>
        <v>283</v>
      </c>
      <c r="O341" s="730">
        <f t="shared" si="28"/>
        <v>13050662.957162956</v>
      </c>
      <c r="P341" s="730">
        <f t="shared" si="32"/>
        <v>34317.484720916269</v>
      </c>
      <c r="Q341" s="730">
        <f t="shared" si="29"/>
        <v>26536.735573352642</v>
      </c>
      <c r="R341" s="730">
        <f t="shared" si="30"/>
        <v>13111517.177457225</v>
      </c>
      <c r="Z341" s="614"/>
    </row>
    <row r="342" spans="13:26" x14ac:dyDescent="0.2">
      <c r="M342" s="614"/>
      <c r="N342" s="748">
        <f t="shared" si="31"/>
        <v>284</v>
      </c>
      <c r="O342" s="730">
        <f t="shared" si="28"/>
        <v>13111517.177457225</v>
      </c>
      <c r="P342" s="730">
        <f t="shared" si="32"/>
        <v>34317.484720916269</v>
      </c>
      <c r="Q342" s="730">
        <f t="shared" si="29"/>
        <v>26660.474295115066</v>
      </c>
      <c r="R342" s="730">
        <f t="shared" si="30"/>
        <v>13172495.136473255</v>
      </c>
      <c r="Z342" s="614"/>
    </row>
    <row r="343" spans="13:26" x14ac:dyDescent="0.2">
      <c r="M343" s="614"/>
      <c r="N343" s="748">
        <f t="shared" si="31"/>
        <v>285</v>
      </c>
      <c r="O343" s="730">
        <f t="shared" si="28"/>
        <v>13172495.136473255</v>
      </c>
      <c r="P343" s="730">
        <f t="shared" si="32"/>
        <v>34317.484720916269</v>
      </c>
      <c r="Q343" s="730">
        <f t="shared" si="29"/>
        <v>26784.464622619693</v>
      </c>
      <c r="R343" s="730">
        <f t="shared" si="30"/>
        <v>13233597.085816791</v>
      </c>
      <c r="Z343" s="614"/>
    </row>
    <row r="344" spans="13:26" x14ac:dyDescent="0.2">
      <c r="M344" s="614"/>
      <c r="N344" s="748">
        <f t="shared" si="31"/>
        <v>286</v>
      </c>
      <c r="O344" s="730">
        <f t="shared" si="28"/>
        <v>13233597.085816791</v>
      </c>
      <c r="P344" s="730">
        <f t="shared" si="32"/>
        <v>34317.484720916269</v>
      </c>
      <c r="Q344" s="730">
        <f t="shared" si="29"/>
        <v>26908.70706747234</v>
      </c>
      <c r="R344" s="730">
        <f t="shared" si="30"/>
        <v>13294823.27760518</v>
      </c>
      <c r="Z344" s="614"/>
    </row>
    <row r="345" spans="13:26" x14ac:dyDescent="0.2">
      <c r="M345" s="614"/>
      <c r="N345" s="748">
        <f t="shared" si="31"/>
        <v>287</v>
      </c>
      <c r="O345" s="730">
        <f t="shared" si="28"/>
        <v>13294823.27760518</v>
      </c>
      <c r="P345" s="730">
        <f t="shared" si="32"/>
        <v>34317.484720916269</v>
      </c>
      <c r="Q345" s="730">
        <f t="shared" si="29"/>
        <v>27033.2021423191</v>
      </c>
      <c r="R345" s="730">
        <f t="shared" si="30"/>
        <v>13356173.964468414</v>
      </c>
      <c r="Z345" s="614"/>
    </row>
    <row r="346" spans="13:26" x14ac:dyDescent="0.2">
      <c r="M346" s="614"/>
      <c r="N346" s="748">
        <f t="shared" si="31"/>
        <v>288</v>
      </c>
      <c r="O346" s="730">
        <f t="shared" si="28"/>
        <v>13356173.964468414</v>
      </c>
      <c r="P346" s="730">
        <f t="shared" si="32"/>
        <v>34317.484720916269</v>
      </c>
      <c r="Q346" s="730">
        <f t="shared" si="29"/>
        <v>27157.950360848463</v>
      </c>
      <c r="R346" s="730">
        <f t="shared" si="30"/>
        <v>13417649.399550177</v>
      </c>
      <c r="Z346" s="614"/>
    </row>
    <row r="347" spans="13:26" x14ac:dyDescent="0.2">
      <c r="M347" s="614"/>
      <c r="N347" s="748">
        <f t="shared" si="31"/>
        <v>289</v>
      </c>
      <c r="O347" s="730">
        <f t="shared" si="28"/>
        <v>13417649.399550177</v>
      </c>
      <c r="P347" s="730">
        <f t="shared" si="32"/>
        <v>34317.484720916269</v>
      </c>
      <c r="Q347" s="730">
        <f t="shared" si="29"/>
        <v>27282.952237793434</v>
      </c>
      <c r="R347" s="730">
        <f t="shared" si="30"/>
        <v>13479249.836508887</v>
      </c>
      <c r="Z347" s="614"/>
    </row>
    <row r="348" spans="13:26" x14ac:dyDescent="0.2">
      <c r="M348" s="614"/>
      <c r="N348" s="748">
        <f t="shared" si="31"/>
        <v>290</v>
      </c>
      <c r="O348" s="730">
        <f t="shared" si="28"/>
        <v>13479249.836508887</v>
      </c>
      <c r="P348" s="730">
        <f t="shared" si="32"/>
        <v>34317.484720916269</v>
      </c>
      <c r="Q348" s="730">
        <f t="shared" si="29"/>
        <v>27408.20828893366</v>
      </c>
      <c r="R348" s="730">
        <f t="shared" si="30"/>
        <v>13540975.529518737</v>
      </c>
      <c r="Z348" s="614"/>
    </row>
    <row r="349" spans="13:26" x14ac:dyDescent="0.2">
      <c r="M349" s="614"/>
      <c r="N349" s="748">
        <f t="shared" si="31"/>
        <v>291</v>
      </c>
      <c r="O349" s="730">
        <f t="shared" si="28"/>
        <v>13540975.529518737</v>
      </c>
      <c r="P349" s="730">
        <f t="shared" si="32"/>
        <v>34317.484720916269</v>
      </c>
      <c r="Q349" s="730">
        <f t="shared" si="29"/>
        <v>27533.719031097549</v>
      </c>
      <c r="R349" s="730">
        <f t="shared" si="30"/>
        <v>13602826.733270749</v>
      </c>
      <c r="Z349" s="614"/>
    </row>
    <row r="350" spans="13:26" x14ac:dyDescent="0.2">
      <c r="M350" s="614"/>
      <c r="N350" s="748">
        <f t="shared" si="31"/>
        <v>292</v>
      </c>
      <c r="O350" s="730">
        <f t="shared" si="28"/>
        <v>13602826.733270749</v>
      </c>
      <c r="P350" s="730">
        <f t="shared" si="32"/>
        <v>34317.484720916269</v>
      </c>
      <c r="Q350" s="730">
        <f t="shared" si="29"/>
        <v>27659.484982164417</v>
      </c>
      <c r="R350" s="730">
        <f t="shared" si="30"/>
        <v>13664803.70297383</v>
      </c>
      <c r="Z350" s="614"/>
    </row>
    <row r="351" spans="13:26" x14ac:dyDescent="0.2">
      <c r="M351" s="614"/>
      <c r="N351" s="748">
        <f t="shared" si="31"/>
        <v>293</v>
      </c>
      <c r="O351" s="730">
        <f t="shared" si="28"/>
        <v>13664803.70297383</v>
      </c>
      <c r="P351" s="730">
        <f t="shared" si="32"/>
        <v>34317.484720916269</v>
      </c>
      <c r="Q351" s="730">
        <f t="shared" si="29"/>
        <v>27785.506661066607</v>
      </c>
      <c r="R351" s="730">
        <f t="shared" si="30"/>
        <v>13726906.694355812</v>
      </c>
      <c r="Z351" s="614"/>
    </row>
    <row r="352" spans="13:26" x14ac:dyDescent="0.2">
      <c r="M352" s="614"/>
      <c r="N352" s="748">
        <f t="shared" si="31"/>
        <v>294</v>
      </c>
      <c r="O352" s="730">
        <f t="shared" si="28"/>
        <v>13726906.694355812</v>
      </c>
      <c r="P352" s="730">
        <f t="shared" si="32"/>
        <v>34317.484720916269</v>
      </c>
      <c r="Q352" s="730">
        <f t="shared" si="29"/>
        <v>27911.784587791652</v>
      </c>
      <c r="R352" s="730">
        <f t="shared" si="30"/>
        <v>13789135.963664519</v>
      </c>
      <c r="Z352" s="614"/>
    </row>
    <row r="353" spans="13:26" x14ac:dyDescent="0.2">
      <c r="M353" s="614"/>
      <c r="N353" s="748">
        <f t="shared" si="31"/>
        <v>295</v>
      </c>
      <c r="O353" s="730">
        <f t="shared" si="28"/>
        <v>13789135.963664519</v>
      </c>
      <c r="P353" s="730">
        <f t="shared" si="32"/>
        <v>34317.484720916269</v>
      </c>
      <c r="Q353" s="730">
        <f t="shared" si="29"/>
        <v>28038.319283384393</v>
      </c>
      <c r="R353" s="730">
        <f t="shared" si="30"/>
        <v>13851491.767668819</v>
      </c>
      <c r="Z353" s="614"/>
    </row>
    <row r="354" spans="13:26" x14ac:dyDescent="0.2">
      <c r="M354" s="614"/>
      <c r="N354" s="748">
        <f t="shared" si="31"/>
        <v>296</v>
      </c>
      <c r="O354" s="730">
        <f t="shared" si="28"/>
        <v>13851491.767668819</v>
      </c>
      <c r="P354" s="730">
        <f t="shared" si="32"/>
        <v>34317.484720916269</v>
      </c>
      <c r="Q354" s="730">
        <f t="shared" si="29"/>
        <v>28165.111269949164</v>
      </c>
      <c r="R354" s="730">
        <f t="shared" si="30"/>
        <v>13913974.363659684</v>
      </c>
      <c r="Z354" s="614"/>
    </row>
    <row r="355" spans="13:26" x14ac:dyDescent="0.2">
      <c r="M355" s="614"/>
      <c r="N355" s="748">
        <f t="shared" si="31"/>
        <v>297</v>
      </c>
      <c r="O355" s="730">
        <f t="shared" si="28"/>
        <v>13913974.363659684</v>
      </c>
      <c r="P355" s="730">
        <f t="shared" si="32"/>
        <v>34317.484720916269</v>
      </c>
      <c r="Q355" s="730">
        <f t="shared" si="29"/>
        <v>28292.161070651902</v>
      </c>
      <c r="R355" s="730">
        <f t="shared" si="30"/>
        <v>13976584.009451251</v>
      </c>
      <c r="Z355" s="614"/>
    </row>
    <row r="356" spans="13:26" x14ac:dyDescent="0.2">
      <c r="M356" s="614"/>
      <c r="N356" s="748">
        <f t="shared" si="31"/>
        <v>298</v>
      </c>
      <c r="O356" s="730">
        <f t="shared" si="28"/>
        <v>13976584.009451251</v>
      </c>
      <c r="P356" s="730">
        <f t="shared" si="32"/>
        <v>34317.484720916269</v>
      </c>
      <c r="Q356" s="730">
        <f t="shared" si="29"/>
        <v>28419.469209722356</v>
      </c>
      <c r="R356" s="730">
        <f t="shared" si="30"/>
        <v>14039320.96338189</v>
      </c>
      <c r="Z356" s="614"/>
    </row>
    <row r="357" spans="13:26" x14ac:dyDescent="0.2">
      <c r="M357" s="614"/>
      <c r="N357" s="748">
        <f t="shared" si="31"/>
        <v>299</v>
      </c>
      <c r="O357" s="730">
        <f t="shared" si="28"/>
        <v>14039320.96338189</v>
      </c>
      <c r="P357" s="730">
        <f t="shared" si="32"/>
        <v>34317.484720916269</v>
      </c>
      <c r="Q357" s="730">
        <f t="shared" si="29"/>
        <v>28547.036212456209</v>
      </c>
      <c r="R357" s="730">
        <f t="shared" si="30"/>
        <v>14102185.484315261</v>
      </c>
      <c r="Z357" s="614"/>
    </row>
    <row r="358" spans="13:26" x14ac:dyDescent="0.2">
      <c r="M358" s="614"/>
      <c r="N358" s="748">
        <f t="shared" si="31"/>
        <v>300</v>
      </c>
      <c r="O358" s="730">
        <f t="shared" si="28"/>
        <v>14102185.484315261</v>
      </c>
      <c r="P358" s="730">
        <f t="shared" si="32"/>
        <v>34317.484720916269</v>
      </c>
      <c r="Q358" s="730">
        <f t="shared" si="29"/>
        <v>28674.862605217255</v>
      </c>
      <c r="R358" s="730">
        <f t="shared" si="30"/>
        <v>14165177.831641395</v>
      </c>
      <c r="Z358" s="614"/>
    </row>
    <row r="359" spans="13:26" x14ac:dyDescent="0.2">
      <c r="M359" s="614"/>
      <c r="N359" s="748">
        <f t="shared" si="31"/>
        <v>301</v>
      </c>
      <c r="O359" s="730">
        <f t="shared" si="28"/>
        <v>14165177.831641395</v>
      </c>
      <c r="P359" s="730">
        <f t="shared" si="32"/>
        <v>34317.484720916269</v>
      </c>
      <c r="Q359" s="730">
        <f t="shared" si="29"/>
        <v>28802.948915439596</v>
      </c>
      <c r="R359" s="730">
        <f t="shared" si="30"/>
        <v>14228298.265277749</v>
      </c>
      <c r="Z359" s="614"/>
    </row>
    <row r="360" spans="13:26" x14ac:dyDescent="0.2">
      <c r="M360" s="614"/>
      <c r="N360" s="748">
        <f t="shared" si="31"/>
        <v>302</v>
      </c>
      <c r="O360" s="730">
        <f t="shared" si="28"/>
        <v>14228298.265277749</v>
      </c>
      <c r="P360" s="730">
        <f t="shared" si="32"/>
        <v>34317.484720916269</v>
      </c>
      <c r="Q360" s="730">
        <f t="shared" si="29"/>
        <v>28931.295671629781</v>
      </c>
      <c r="R360" s="730">
        <f t="shared" si="30"/>
        <v>14291547.045670295</v>
      </c>
      <c r="Z360" s="614"/>
    </row>
    <row r="361" spans="13:26" x14ac:dyDescent="0.2">
      <c r="M361" s="614"/>
      <c r="N361" s="748">
        <f t="shared" si="31"/>
        <v>303</v>
      </c>
      <c r="O361" s="730">
        <f t="shared" si="28"/>
        <v>14291547.045670295</v>
      </c>
      <c r="P361" s="730">
        <f t="shared" si="32"/>
        <v>34317.484720916269</v>
      </c>
      <c r="Q361" s="730">
        <f t="shared" si="29"/>
        <v>29059.903403369022</v>
      </c>
      <c r="R361" s="730">
        <f t="shared" si="30"/>
        <v>14354924.43379458</v>
      </c>
      <c r="Z361" s="614"/>
    </row>
    <row r="362" spans="13:26" x14ac:dyDescent="0.2">
      <c r="M362" s="614"/>
      <c r="N362" s="748">
        <f t="shared" si="31"/>
        <v>304</v>
      </c>
      <c r="O362" s="730">
        <f t="shared" si="28"/>
        <v>14354924.43379458</v>
      </c>
      <c r="P362" s="730">
        <f t="shared" si="32"/>
        <v>34317.484720916269</v>
      </c>
      <c r="Q362" s="730">
        <f t="shared" si="29"/>
        <v>29188.772641315343</v>
      </c>
      <c r="R362" s="730">
        <f t="shared" si="30"/>
        <v>14418430.691156812</v>
      </c>
      <c r="Z362" s="614"/>
    </row>
    <row r="363" spans="13:26" x14ac:dyDescent="0.2">
      <c r="M363" s="614"/>
      <c r="N363" s="748">
        <f t="shared" si="31"/>
        <v>305</v>
      </c>
      <c r="O363" s="730">
        <f t="shared" si="28"/>
        <v>14418430.691156812</v>
      </c>
      <c r="P363" s="730">
        <f t="shared" si="32"/>
        <v>34317.484720916269</v>
      </c>
      <c r="Q363" s="730">
        <f t="shared" si="29"/>
        <v>29317.903917205804</v>
      </c>
      <c r="R363" s="730">
        <f t="shared" si="30"/>
        <v>14482066.079794934</v>
      </c>
      <c r="Z363" s="614"/>
    </row>
    <row r="364" spans="13:26" x14ac:dyDescent="0.2">
      <c r="M364" s="614"/>
      <c r="N364" s="748">
        <f t="shared" si="31"/>
        <v>306</v>
      </c>
      <c r="O364" s="730">
        <f t="shared" si="28"/>
        <v>14482066.079794934</v>
      </c>
      <c r="P364" s="730">
        <f t="shared" si="32"/>
        <v>34317.484720916269</v>
      </c>
      <c r="Q364" s="730">
        <f t="shared" si="29"/>
        <v>29447.297763858671</v>
      </c>
      <c r="R364" s="730">
        <f t="shared" si="30"/>
        <v>14545830.862279708</v>
      </c>
      <c r="Z364" s="614"/>
    </row>
    <row r="365" spans="13:26" x14ac:dyDescent="0.2">
      <c r="M365" s="614"/>
      <c r="N365" s="748">
        <f t="shared" si="31"/>
        <v>307</v>
      </c>
      <c r="O365" s="730">
        <f t="shared" si="28"/>
        <v>14545830.862279708</v>
      </c>
      <c r="P365" s="730">
        <f t="shared" si="32"/>
        <v>34317.484720916269</v>
      </c>
      <c r="Q365" s="730">
        <f t="shared" si="29"/>
        <v>29576.95471517562</v>
      </c>
      <c r="R365" s="730">
        <f t="shared" si="30"/>
        <v>14609725.301715799</v>
      </c>
      <c r="Z365" s="614"/>
    </row>
    <row r="366" spans="13:26" x14ac:dyDescent="0.2">
      <c r="M366" s="614"/>
      <c r="N366" s="748">
        <f t="shared" si="31"/>
        <v>308</v>
      </c>
      <c r="O366" s="730">
        <f t="shared" si="28"/>
        <v>14609725.301715799</v>
      </c>
      <c r="P366" s="730">
        <f t="shared" si="32"/>
        <v>34317.484720916269</v>
      </c>
      <c r="Q366" s="730">
        <f t="shared" si="29"/>
        <v>29706.875306143953</v>
      </c>
      <c r="R366" s="730">
        <f t="shared" si="30"/>
        <v>14673749.661742859</v>
      </c>
      <c r="Z366" s="614"/>
    </row>
    <row r="367" spans="13:26" x14ac:dyDescent="0.2">
      <c r="M367" s="614"/>
      <c r="N367" s="748">
        <f t="shared" si="31"/>
        <v>309</v>
      </c>
      <c r="O367" s="730">
        <f t="shared" si="28"/>
        <v>14673749.661742859</v>
      </c>
      <c r="P367" s="730">
        <f t="shared" si="32"/>
        <v>34317.484720916269</v>
      </c>
      <c r="Q367" s="730">
        <f t="shared" si="29"/>
        <v>29837.060072838791</v>
      </c>
      <c r="R367" s="730">
        <f t="shared" si="30"/>
        <v>14737904.206536613</v>
      </c>
      <c r="Z367" s="614"/>
    </row>
    <row r="368" spans="13:26" x14ac:dyDescent="0.2">
      <c r="M368" s="614"/>
      <c r="N368" s="748">
        <f t="shared" si="31"/>
        <v>310</v>
      </c>
      <c r="O368" s="730">
        <f t="shared" si="28"/>
        <v>14737904.206536613</v>
      </c>
      <c r="P368" s="730">
        <f t="shared" si="32"/>
        <v>34317.484720916269</v>
      </c>
      <c r="Q368" s="730">
        <f t="shared" si="29"/>
        <v>29967.509552425287</v>
      </c>
      <c r="R368" s="730">
        <f t="shared" si="30"/>
        <v>14802189.200809954</v>
      </c>
      <c r="Z368" s="614"/>
    </row>
    <row r="369" spans="13:26" x14ac:dyDescent="0.2">
      <c r="M369" s="614"/>
      <c r="N369" s="748">
        <f t="shared" si="31"/>
        <v>311</v>
      </c>
      <c r="O369" s="730">
        <f t="shared" si="28"/>
        <v>14802189.200809954</v>
      </c>
      <c r="P369" s="730">
        <f t="shared" si="32"/>
        <v>34317.484720916269</v>
      </c>
      <c r="Q369" s="730">
        <f t="shared" si="29"/>
        <v>30098.224283160849</v>
      </c>
      <c r="R369" s="730">
        <f t="shared" si="30"/>
        <v>14866604.90981403</v>
      </c>
      <c r="Z369" s="614"/>
    </row>
    <row r="370" spans="13:26" x14ac:dyDescent="0.2">
      <c r="M370" s="614"/>
      <c r="N370" s="748">
        <f t="shared" si="31"/>
        <v>312</v>
      </c>
      <c r="O370" s="730">
        <f t="shared" si="28"/>
        <v>14866604.90981403</v>
      </c>
      <c r="P370" s="730">
        <f t="shared" si="32"/>
        <v>34317.484720916269</v>
      </c>
      <c r="Q370" s="730">
        <f t="shared" si="29"/>
        <v>30229.204804397355</v>
      </c>
      <c r="R370" s="730">
        <f t="shared" si="30"/>
        <v>14931151.599339344</v>
      </c>
      <c r="Z370" s="614"/>
    </row>
    <row r="371" spans="13:26" x14ac:dyDescent="0.2">
      <c r="M371" s="614"/>
      <c r="N371" s="748">
        <f t="shared" si="31"/>
        <v>313</v>
      </c>
      <c r="O371" s="730">
        <f t="shared" si="28"/>
        <v>14931151.599339344</v>
      </c>
      <c r="P371" s="730">
        <f t="shared" si="32"/>
        <v>34317.484720916269</v>
      </c>
      <c r="Q371" s="730">
        <f t="shared" si="29"/>
        <v>30360.451656583391</v>
      </c>
      <c r="R371" s="730">
        <f t="shared" si="30"/>
        <v>14995829.535716843</v>
      </c>
      <c r="Z371" s="614"/>
    </row>
    <row r="372" spans="13:26" x14ac:dyDescent="0.2">
      <c r="M372" s="614"/>
      <c r="N372" s="748">
        <f t="shared" si="31"/>
        <v>314</v>
      </c>
      <c r="O372" s="730">
        <f t="shared" si="28"/>
        <v>14995829.535716843</v>
      </c>
      <c r="P372" s="730">
        <f t="shared" si="32"/>
        <v>34317.484720916269</v>
      </c>
      <c r="Q372" s="730">
        <f t="shared" si="29"/>
        <v>30491.965381266458</v>
      </c>
      <c r="R372" s="730">
        <f t="shared" si="30"/>
        <v>15060638.985819025</v>
      </c>
      <c r="Z372" s="614"/>
    </row>
    <row r="373" spans="13:26" x14ac:dyDescent="0.2">
      <c r="M373" s="614"/>
      <c r="N373" s="748">
        <f t="shared" si="31"/>
        <v>315</v>
      </c>
      <c r="O373" s="730">
        <f t="shared" si="28"/>
        <v>15060638.985819025</v>
      </c>
      <c r="P373" s="730">
        <f t="shared" si="32"/>
        <v>34317.484720916269</v>
      </c>
      <c r="Q373" s="730">
        <f t="shared" si="29"/>
        <v>30623.746521095225</v>
      </c>
      <c r="R373" s="730">
        <f t="shared" si="30"/>
        <v>15125580.217061035</v>
      </c>
      <c r="Z373" s="614"/>
    </row>
    <row r="374" spans="13:26" x14ac:dyDescent="0.2">
      <c r="M374" s="614"/>
      <c r="N374" s="748">
        <f t="shared" si="31"/>
        <v>316</v>
      </c>
      <c r="O374" s="730">
        <f t="shared" si="28"/>
        <v>15125580.217061035</v>
      </c>
      <c r="P374" s="730">
        <f t="shared" si="32"/>
        <v>34317.484720916269</v>
      </c>
      <c r="Q374" s="730">
        <f t="shared" si="29"/>
        <v>30755.795619821762</v>
      </c>
      <c r="R374" s="730">
        <f t="shared" si="30"/>
        <v>15190653.497401772</v>
      </c>
      <c r="Z374" s="614"/>
    </row>
    <row r="375" spans="13:26" x14ac:dyDescent="0.2">
      <c r="M375" s="614"/>
      <c r="N375" s="748">
        <f t="shared" si="31"/>
        <v>317</v>
      </c>
      <c r="O375" s="730">
        <f t="shared" si="28"/>
        <v>15190653.497401772</v>
      </c>
      <c r="P375" s="730">
        <f t="shared" si="32"/>
        <v>34317.484720916269</v>
      </c>
      <c r="Q375" s="730">
        <f t="shared" si="29"/>
        <v>30888.113222303789</v>
      </c>
      <c r="R375" s="730">
        <f t="shared" si="30"/>
        <v>15255859.09534499</v>
      </c>
      <c r="Z375" s="614"/>
    </row>
    <row r="376" spans="13:26" x14ac:dyDescent="0.2">
      <c r="M376" s="614"/>
      <c r="N376" s="748">
        <f t="shared" si="31"/>
        <v>318</v>
      </c>
      <c r="O376" s="730">
        <f t="shared" si="28"/>
        <v>15255859.09534499</v>
      </c>
      <c r="P376" s="730">
        <f t="shared" si="32"/>
        <v>34317.484720916269</v>
      </c>
      <c r="Q376" s="730">
        <f t="shared" si="29"/>
        <v>31020.69987450691</v>
      </c>
      <c r="R376" s="730">
        <f t="shared" si="30"/>
        <v>15321197.279940413</v>
      </c>
      <c r="Z376" s="614"/>
    </row>
    <row r="377" spans="13:26" x14ac:dyDescent="0.2">
      <c r="M377" s="614"/>
      <c r="N377" s="748">
        <f t="shared" si="31"/>
        <v>319</v>
      </c>
      <c r="O377" s="730">
        <f t="shared" si="28"/>
        <v>15321197.279940413</v>
      </c>
      <c r="P377" s="730">
        <f t="shared" si="32"/>
        <v>34317.484720916269</v>
      </c>
      <c r="Q377" s="730">
        <f t="shared" si="29"/>
        <v>31153.556123506889</v>
      </c>
      <c r="R377" s="730">
        <f t="shared" si="30"/>
        <v>15386668.320784835</v>
      </c>
      <c r="Z377" s="614"/>
    </row>
    <row r="378" spans="13:26" x14ac:dyDescent="0.2">
      <c r="M378" s="614"/>
      <c r="N378" s="748">
        <f t="shared" si="31"/>
        <v>320</v>
      </c>
      <c r="O378" s="730">
        <f t="shared" si="28"/>
        <v>15386668.320784835</v>
      </c>
      <c r="P378" s="730">
        <f t="shared" si="32"/>
        <v>34317.484720916269</v>
      </c>
      <c r="Q378" s="730">
        <f t="shared" si="29"/>
        <v>31286.682517491878</v>
      </c>
      <c r="R378" s="730">
        <f t="shared" si="30"/>
        <v>15452272.488023242</v>
      </c>
      <c r="Z378" s="614"/>
    </row>
    <row r="379" spans="13:26" x14ac:dyDescent="0.2">
      <c r="M379" s="614"/>
      <c r="N379" s="748">
        <f t="shared" si="31"/>
        <v>321</v>
      </c>
      <c r="O379" s="730">
        <f t="shared" si="28"/>
        <v>15452272.488023242</v>
      </c>
      <c r="P379" s="730">
        <f t="shared" si="32"/>
        <v>34317.484720916269</v>
      </c>
      <c r="Q379" s="730">
        <f t="shared" si="29"/>
        <v>31420.079605764709</v>
      </c>
      <c r="R379" s="730">
        <f t="shared" si="30"/>
        <v>15518010.052349921</v>
      </c>
      <c r="Z379" s="614"/>
    </row>
    <row r="380" spans="13:26" x14ac:dyDescent="0.2">
      <c r="M380" s="614"/>
      <c r="N380" s="748">
        <f t="shared" si="31"/>
        <v>322</v>
      </c>
      <c r="O380" s="730">
        <f t="shared" ref="O380:O382" si="33">R379</f>
        <v>15518010.052349921</v>
      </c>
      <c r="P380" s="730">
        <f t="shared" si="32"/>
        <v>34317.484720916269</v>
      </c>
      <c r="Q380" s="730">
        <f t="shared" ref="Q380:Q382" si="34">O380*$P$53</f>
        <v>31553.747938745131</v>
      </c>
      <c r="R380" s="730">
        <f t="shared" ref="R380:R382" si="35">O380+P380+Q380</f>
        <v>15583881.285009582</v>
      </c>
      <c r="Z380" s="614"/>
    </row>
    <row r="381" spans="13:26" x14ac:dyDescent="0.2">
      <c r="M381" s="614"/>
      <c r="N381" s="748">
        <f t="shared" ref="N381:N382" si="36">N380+1</f>
        <v>323</v>
      </c>
      <c r="O381" s="730">
        <f t="shared" si="33"/>
        <v>15583881.285009582</v>
      </c>
      <c r="P381" s="730">
        <f t="shared" ref="P381:P382" si="37">P380</f>
        <v>34317.484720916269</v>
      </c>
      <c r="Q381" s="730">
        <f t="shared" si="34"/>
        <v>31687.688067972114</v>
      </c>
      <c r="R381" s="730">
        <f t="shared" si="35"/>
        <v>15649886.45779847</v>
      </c>
      <c r="Z381" s="614"/>
    </row>
    <row r="382" spans="13:26" x14ac:dyDescent="0.2">
      <c r="M382" s="614"/>
      <c r="N382" s="748">
        <f t="shared" si="36"/>
        <v>324</v>
      </c>
      <c r="O382" s="730">
        <f t="shared" si="33"/>
        <v>15649886.45779847</v>
      </c>
      <c r="P382" s="730">
        <f t="shared" si="37"/>
        <v>34317.484720916269</v>
      </c>
      <c r="Q382" s="730">
        <f t="shared" si="34"/>
        <v>31821.900546106095</v>
      </c>
      <c r="R382" s="730">
        <f t="shared" si="35"/>
        <v>15716025.843065491</v>
      </c>
      <c r="Z382" s="614"/>
    </row>
    <row r="383" spans="13:26" x14ac:dyDescent="0.2">
      <c r="M383" s="614"/>
      <c r="N383" s="615" t="s">
        <v>18</v>
      </c>
      <c r="O383" s="615" t="s">
        <v>18</v>
      </c>
      <c r="P383" s="615" t="s">
        <v>18</v>
      </c>
      <c r="Q383" s="615" t="s">
        <v>18</v>
      </c>
      <c r="R383" s="615" t="s">
        <v>18</v>
      </c>
      <c r="Z383" s="614"/>
    </row>
    <row r="384" spans="13:26" x14ac:dyDescent="0.2">
      <c r="M384" s="614"/>
      <c r="N384" s="605"/>
      <c r="O384" s="605" t="s">
        <v>111</v>
      </c>
      <c r="P384" s="724">
        <f>SUM(P59:P382)</f>
        <v>11118865.049576854</v>
      </c>
      <c r="Q384" s="724">
        <f>SUM(Q59:Q382)</f>
        <v>4597160.7934886776</v>
      </c>
      <c r="R384" s="731">
        <f>P384+Q384</f>
        <v>15716025.843065532</v>
      </c>
      <c r="S384" s="497">
        <f>R384-P54</f>
        <v>-1.1734664440155029E-7</v>
      </c>
      <c r="Z384" s="614"/>
    </row>
    <row r="385" spans="13:26" x14ac:dyDescent="0.2">
      <c r="M385" s="614"/>
      <c r="N385" s="614"/>
      <c r="O385" s="614"/>
      <c r="P385" s="614"/>
      <c r="Q385" s="614"/>
      <c r="R385" s="614"/>
      <c r="S385" s="614"/>
      <c r="T385" s="614"/>
      <c r="U385" s="614"/>
      <c r="V385" s="614"/>
      <c r="W385" s="614"/>
      <c r="X385" s="614"/>
      <c r="Y385" s="614"/>
      <c r="Z385" s="614"/>
    </row>
  </sheetData>
  <mergeCells count="1">
    <mergeCell ref="AF7:AF8"/>
  </mergeCells>
  <printOptions horizontalCentered="1"/>
  <pageMargins left="0.75" right="0.75" top="0.75" bottom="0.75" header="1" footer="1"/>
  <pageSetup scale="71" orientation="portrait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fitToPage="1"/>
  </sheetPr>
  <dimension ref="A1:F41"/>
  <sheetViews>
    <sheetView workbookViewId="0">
      <selection activeCell="A85" sqref="A85"/>
    </sheetView>
  </sheetViews>
  <sheetFormatPr defaultRowHeight="12.75" x14ac:dyDescent="0.2"/>
  <cols>
    <col min="1" max="1" width="29.42578125" style="157" customWidth="1"/>
    <col min="2" max="4" width="12.42578125" style="157" customWidth="1"/>
    <col min="5" max="5" width="15.5703125" style="157" bestFit="1" customWidth="1"/>
    <col min="6" max="6" width="15.5703125" style="139" bestFit="1" customWidth="1"/>
    <col min="7" max="251" width="9.140625" style="139"/>
    <col min="252" max="252" width="29.42578125" style="139" customWidth="1"/>
    <col min="253" max="255" width="12.42578125" style="139" customWidth="1"/>
    <col min="256" max="257" width="15.5703125" style="139" bestFit="1" customWidth="1"/>
    <col min="258" max="507" width="9.140625" style="139"/>
    <col min="508" max="508" width="29.42578125" style="139" customWidth="1"/>
    <col min="509" max="511" width="12.42578125" style="139" customWidth="1"/>
    <col min="512" max="513" width="15.5703125" style="139" bestFit="1" customWidth="1"/>
    <col min="514" max="763" width="9.140625" style="139"/>
    <col min="764" max="764" width="29.42578125" style="139" customWidth="1"/>
    <col min="765" max="767" width="12.42578125" style="139" customWidth="1"/>
    <col min="768" max="769" width="15.5703125" style="139" bestFit="1" customWidth="1"/>
    <col min="770" max="1019" width="9.140625" style="139"/>
    <col min="1020" max="1020" width="29.42578125" style="139" customWidth="1"/>
    <col min="1021" max="1023" width="12.42578125" style="139" customWidth="1"/>
    <col min="1024" max="1025" width="15.5703125" style="139" bestFit="1" customWidth="1"/>
    <col min="1026" max="1275" width="9.140625" style="139"/>
    <col min="1276" max="1276" width="29.42578125" style="139" customWidth="1"/>
    <col min="1277" max="1279" width="12.42578125" style="139" customWidth="1"/>
    <col min="1280" max="1281" width="15.5703125" style="139" bestFit="1" customWidth="1"/>
    <col min="1282" max="1531" width="9.140625" style="139"/>
    <col min="1532" max="1532" width="29.42578125" style="139" customWidth="1"/>
    <col min="1533" max="1535" width="12.42578125" style="139" customWidth="1"/>
    <col min="1536" max="1537" width="15.5703125" style="139" bestFit="1" customWidth="1"/>
    <col min="1538" max="1787" width="9.140625" style="139"/>
    <col min="1788" max="1788" width="29.42578125" style="139" customWidth="1"/>
    <col min="1789" max="1791" width="12.42578125" style="139" customWidth="1"/>
    <col min="1792" max="1793" width="15.5703125" style="139" bestFit="1" customWidth="1"/>
    <col min="1794" max="2043" width="9.140625" style="139"/>
    <col min="2044" max="2044" width="29.42578125" style="139" customWidth="1"/>
    <col min="2045" max="2047" width="12.42578125" style="139" customWidth="1"/>
    <col min="2048" max="2049" width="15.5703125" style="139" bestFit="1" customWidth="1"/>
    <col min="2050" max="2299" width="9.140625" style="139"/>
    <col min="2300" max="2300" width="29.42578125" style="139" customWidth="1"/>
    <col min="2301" max="2303" width="12.42578125" style="139" customWidth="1"/>
    <col min="2304" max="2305" width="15.5703125" style="139" bestFit="1" customWidth="1"/>
    <col min="2306" max="2555" width="9.140625" style="139"/>
    <col min="2556" max="2556" width="29.42578125" style="139" customWidth="1"/>
    <col min="2557" max="2559" width="12.42578125" style="139" customWidth="1"/>
    <col min="2560" max="2561" width="15.5703125" style="139" bestFit="1" customWidth="1"/>
    <col min="2562" max="2811" width="9.140625" style="139"/>
    <col min="2812" max="2812" width="29.42578125" style="139" customWidth="1"/>
    <col min="2813" max="2815" width="12.42578125" style="139" customWidth="1"/>
    <col min="2816" max="2817" width="15.5703125" style="139" bestFit="1" customWidth="1"/>
    <col min="2818" max="3067" width="9.140625" style="139"/>
    <col min="3068" max="3068" width="29.42578125" style="139" customWidth="1"/>
    <col min="3069" max="3071" width="12.42578125" style="139" customWidth="1"/>
    <col min="3072" max="3073" width="15.5703125" style="139" bestFit="1" customWidth="1"/>
    <col min="3074" max="3323" width="9.140625" style="139"/>
    <col min="3324" max="3324" width="29.42578125" style="139" customWidth="1"/>
    <col min="3325" max="3327" width="12.42578125" style="139" customWidth="1"/>
    <col min="3328" max="3329" width="15.5703125" style="139" bestFit="1" customWidth="1"/>
    <col min="3330" max="3579" width="9.140625" style="139"/>
    <col min="3580" max="3580" width="29.42578125" style="139" customWidth="1"/>
    <col min="3581" max="3583" width="12.42578125" style="139" customWidth="1"/>
    <col min="3584" max="3585" width="15.5703125" style="139" bestFit="1" customWidth="1"/>
    <col min="3586" max="3835" width="9.140625" style="139"/>
    <col min="3836" max="3836" width="29.42578125" style="139" customWidth="1"/>
    <col min="3837" max="3839" width="12.42578125" style="139" customWidth="1"/>
    <col min="3840" max="3841" width="15.5703125" style="139" bestFit="1" customWidth="1"/>
    <col min="3842" max="4091" width="9.140625" style="139"/>
    <col min="4092" max="4092" width="29.42578125" style="139" customWidth="1"/>
    <col min="4093" max="4095" width="12.42578125" style="139" customWidth="1"/>
    <col min="4096" max="4097" width="15.5703125" style="139" bestFit="1" customWidth="1"/>
    <col min="4098" max="4347" width="9.140625" style="139"/>
    <col min="4348" max="4348" width="29.42578125" style="139" customWidth="1"/>
    <col min="4349" max="4351" width="12.42578125" style="139" customWidth="1"/>
    <col min="4352" max="4353" width="15.5703125" style="139" bestFit="1" customWidth="1"/>
    <col min="4354" max="4603" width="9.140625" style="139"/>
    <col min="4604" max="4604" width="29.42578125" style="139" customWidth="1"/>
    <col min="4605" max="4607" width="12.42578125" style="139" customWidth="1"/>
    <col min="4608" max="4609" width="15.5703125" style="139" bestFit="1" customWidth="1"/>
    <col min="4610" max="4859" width="9.140625" style="139"/>
    <col min="4860" max="4860" width="29.42578125" style="139" customWidth="1"/>
    <col min="4861" max="4863" width="12.42578125" style="139" customWidth="1"/>
    <col min="4864" max="4865" width="15.5703125" style="139" bestFit="1" customWidth="1"/>
    <col min="4866" max="5115" width="9.140625" style="139"/>
    <col min="5116" max="5116" width="29.42578125" style="139" customWidth="1"/>
    <col min="5117" max="5119" width="12.42578125" style="139" customWidth="1"/>
    <col min="5120" max="5121" width="15.5703125" style="139" bestFit="1" customWidth="1"/>
    <col min="5122" max="5371" width="9.140625" style="139"/>
    <col min="5372" max="5372" width="29.42578125" style="139" customWidth="1"/>
    <col min="5373" max="5375" width="12.42578125" style="139" customWidth="1"/>
    <col min="5376" max="5377" width="15.5703125" style="139" bestFit="1" customWidth="1"/>
    <col min="5378" max="5627" width="9.140625" style="139"/>
    <col min="5628" max="5628" width="29.42578125" style="139" customWidth="1"/>
    <col min="5629" max="5631" width="12.42578125" style="139" customWidth="1"/>
    <col min="5632" max="5633" width="15.5703125" style="139" bestFit="1" customWidth="1"/>
    <col min="5634" max="5883" width="9.140625" style="139"/>
    <col min="5884" max="5884" width="29.42578125" style="139" customWidth="1"/>
    <col min="5885" max="5887" width="12.42578125" style="139" customWidth="1"/>
    <col min="5888" max="5889" width="15.5703125" style="139" bestFit="1" customWidth="1"/>
    <col min="5890" max="6139" width="9.140625" style="139"/>
    <col min="6140" max="6140" width="29.42578125" style="139" customWidth="1"/>
    <col min="6141" max="6143" width="12.42578125" style="139" customWidth="1"/>
    <col min="6144" max="6145" width="15.5703125" style="139" bestFit="1" customWidth="1"/>
    <col min="6146" max="6395" width="9.140625" style="139"/>
    <col min="6396" max="6396" width="29.42578125" style="139" customWidth="1"/>
    <col min="6397" max="6399" width="12.42578125" style="139" customWidth="1"/>
    <col min="6400" max="6401" width="15.5703125" style="139" bestFit="1" customWidth="1"/>
    <col min="6402" max="6651" width="9.140625" style="139"/>
    <col min="6652" max="6652" width="29.42578125" style="139" customWidth="1"/>
    <col min="6653" max="6655" width="12.42578125" style="139" customWidth="1"/>
    <col min="6656" max="6657" width="15.5703125" style="139" bestFit="1" customWidth="1"/>
    <col min="6658" max="6907" width="9.140625" style="139"/>
    <col min="6908" max="6908" width="29.42578125" style="139" customWidth="1"/>
    <col min="6909" max="6911" width="12.42578125" style="139" customWidth="1"/>
    <col min="6912" max="6913" width="15.5703125" style="139" bestFit="1" customWidth="1"/>
    <col min="6914" max="7163" width="9.140625" style="139"/>
    <col min="7164" max="7164" width="29.42578125" style="139" customWidth="1"/>
    <col min="7165" max="7167" width="12.42578125" style="139" customWidth="1"/>
    <col min="7168" max="7169" width="15.5703125" style="139" bestFit="1" customWidth="1"/>
    <col min="7170" max="7419" width="9.140625" style="139"/>
    <col min="7420" max="7420" width="29.42578125" style="139" customWidth="1"/>
    <col min="7421" max="7423" width="12.42578125" style="139" customWidth="1"/>
    <col min="7424" max="7425" width="15.5703125" style="139" bestFit="1" customWidth="1"/>
    <col min="7426" max="7675" width="9.140625" style="139"/>
    <col min="7676" max="7676" width="29.42578125" style="139" customWidth="1"/>
    <col min="7677" max="7679" width="12.42578125" style="139" customWidth="1"/>
    <col min="7680" max="7681" width="15.5703125" style="139" bestFit="1" customWidth="1"/>
    <col min="7682" max="7931" width="9.140625" style="139"/>
    <col min="7932" max="7932" width="29.42578125" style="139" customWidth="1"/>
    <col min="7933" max="7935" width="12.42578125" style="139" customWidth="1"/>
    <col min="7936" max="7937" width="15.5703125" style="139" bestFit="1" customWidth="1"/>
    <col min="7938" max="8187" width="9.140625" style="139"/>
    <col min="8188" max="8188" width="29.42578125" style="139" customWidth="1"/>
    <col min="8189" max="8191" width="12.42578125" style="139" customWidth="1"/>
    <col min="8192" max="8193" width="15.5703125" style="139" bestFit="1" customWidth="1"/>
    <col min="8194" max="8443" width="9.140625" style="139"/>
    <col min="8444" max="8444" width="29.42578125" style="139" customWidth="1"/>
    <col min="8445" max="8447" width="12.42578125" style="139" customWidth="1"/>
    <col min="8448" max="8449" width="15.5703125" style="139" bestFit="1" customWidth="1"/>
    <col min="8450" max="8699" width="9.140625" style="139"/>
    <col min="8700" max="8700" width="29.42578125" style="139" customWidth="1"/>
    <col min="8701" max="8703" width="12.42578125" style="139" customWidth="1"/>
    <col min="8704" max="8705" width="15.5703125" style="139" bestFit="1" customWidth="1"/>
    <col min="8706" max="8955" width="9.140625" style="139"/>
    <col min="8956" max="8956" width="29.42578125" style="139" customWidth="1"/>
    <col min="8957" max="8959" width="12.42578125" style="139" customWidth="1"/>
    <col min="8960" max="8961" width="15.5703125" style="139" bestFit="1" customWidth="1"/>
    <col min="8962" max="9211" width="9.140625" style="139"/>
    <col min="9212" max="9212" width="29.42578125" style="139" customWidth="1"/>
    <col min="9213" max="9215" width="12.42578125" style="139" customWidth="1"/>
    <col min="9216" max="9217" width="15.5703125" style="139" bestFit="1" customWidth="1"/>
    <col min="9218" max="9467" width="9.140625" style="139"/>
    <col min="9468" max="9468" width="29.42578125" style="139" customWidth="1"/>
    <col min="9469" max="9471" width="12.42578125" style="139" customWidth="1"/>
    <col min="9472" max="9473" width="15.5703125" style="139" bestFit="1" customWidth="1"/>
    <col min="9474" max="9723" width="9.140625" style="139"/>
    <col min="9724" max="9724" width="29.42578125" style="139" customWidth="1"/>
    <col min="9725" max="9727" width="12.42578125" style="139" customWidth="1"/>
    <col min="9728" max="9729" width="15.5703125" style="139" bestFit="1" customWidth="1"/>
    <col min="9730" max="9979" width="9.140625" style="139"/>
    <col min="9980" max="9980" width="29.42578125" style="139" customWidth="1"/>
    <col min="9981" max="9983" width="12.42578125" style="139" customWidth="1"/>
    <col min="9984" max="9985" width="15.5703125" style="139" bestFit="1" customWidth="1"/>
    <col min="9986" max="10235" width="9.140625" style="139"/>
    <col min="10236" max="10236" width="29.42578125" style="139" customWidth="1"/>
    <col min="10237" max="10239" width="12.42578125" style="139" customWidth="1"/>
    <col min="10240" max="10241" width="15.5703125" style="139" bestFit="1" customWidth="1"/>
    <col min="10242" max="10491" width="9.140625" style="139"/>
    <col min="10492" max="10492" width="29.42578125" style="139" customWidth="1"/>
    <col min="10493" max="10495" width="12.42578125" style="139" customWidth="1"/>
    <col min="10496" max="10497" width="15.5703125" style="139" bestFit="1" customWidth="1"/>
    <col min="10498" max="10747" width="9.140625" style="139"/>
    <col min="10748" max="10748" width="29.42578125" style="139" customWidth="1"/>
    <col min="10749" max="10751" width="12.42578125" style="139" customWidth="1"/>
    <col min="10752" max="10753" width="15.5703125" style="139" bestFit="1" customWidth="1"/>
    <col min="10754" max="11003" width="9.140625" style="139"/>
    <col min="11004" max="11004" width="29.42578125" style="139" customWidth="1"/>
    <col min="11005" max="11007" width="12.42578125" style="139" customWidth="1"/>
    <col min="11008" max="11009" width="15.5703125" style="139" bestFit="1" customWidth="1"/>
    <col min="11010" max="11259" width="9.140625" style="139"/>
    <col min="11260" max="11260" width="29.42578125" style="139" customWidth="1"/>
    <col min="11261" max="11263" width="12.42578125" style="139" customWidth="1"/>
    <col min="11264" max="11265" width="15.5703125" style="139" bestFit="1" customWidth="1"/>
    <col min="11266" max="11515" width="9.140625" style="139"/>
    <col min="11516" max="11516" width="29.42578125" style="139" customWidth="1"/>
    <col min="11517" max="11519" width="12.42578125" style="139" customWidth="1"/>
    <col min="11520" max="11521" width="15.5703125" style="139" bestFit="1" customWidth="1"/>
    <col min="11522" max="11771" width="9.140625" style="139"/>
    <col min="11772" max="11772" width="29.42578125" style="139" customWidth="1"/>
    <col min="11773" max="11775" width="12.42578125" style="139" customWidth="1"/>
    <col min="11776" max="11777" width="15.5703125" style="139" bestFit="1" customWidth="1"/>
    <col min="11778" max="12027" width="9.140625" style="139"/>
    <col min="12028" max="12028" width="29.42578125" style="139" customWidth="1"/>
    <col min="12029" max="12031" width="12.42578125" style="139" customWidth="1"/>
    <col min="12032" max="12033" width="15.5703125" style="139" bestFit="1" customWidth="1"/>
    <col min="12034" max="12283" width="9.140625" style="139"/>
    <col min="12284" max="12284" width="29.42578125" style="139" customWidth="1"/>
    <col min="12285" max="12287" width="12.42578125" style="139" customWidth="1"/>
    <col min="12288" max="12289" width="15.5703125" style="139" bestFit="1" customWidth="1"/>
    <col min="12290" max="12539" width="9.140625" style="139"/>
    <col min="12540" max="12540" width="29.42578125" style="139" customWidth="1"/>
    <col min="12541" max="12543" width="12.42578125" style="139" customWidth="1"/>
    <col min="12544" max="12545" width="15.5703125" style="139" bestFit="1" customWidth="1"/>
    <col min="12546" max="12795" width="9.140625" style="139"/>
    <col min="12796" max="12796" width="29.42578125" style="139" customWidth="1"/>
    <col min="12797" max="12799" width="12.42578125" style="139" customWidth="1"/>
    <col min="12800" max="12801" width="15.5703125" style="139" bestFit="1" customWidth="1"/>
    <col min="12802" max="13051" width="9.140625" style="139"/>
    <col min="13052" max="13052" width="29.42578125" style="139" customWidth="1"/>
    <col min="13053" max="13055" width="12.42578125" style="139" customWidth="1"/>
    <col min="13056" max="13057" width="15.5703125" style="139" bestFit="1" customWidth="1"/>
    <col min="13058" max="13307" width="9.140625" style="139"/>
    <col min="13308" max="13308" width="29.42578125" style="139" customWidth="1"/>
    <col min="13309" max="13311" width="12.42578125" style="139" customWidth="1"/>
    <col min="13312" max="13313" width="15.5703125" style="139" bestFit="1" customWidth="1"/>
    <col min="13314" max="13563" width="9.140625" style="139"/>
    <col min="13564" max="13564" width="29.42578125" style="139" customWidth="1"/>
    <col min="13565" max="13567" width="12.42578125" style="139" customWidth="1"/>
    <col min="13568" max="13569" width="15.5703125" style="139" bestFit="1" customWidth="1"/>
    <col min="13570" max="13819" width="9.140625" style="139"/>
    <col min="13820" max="13820" width="29.42578125" style="139" customWidth="1"/>
    <col min="13821" max="13823" width="12.42578125" style="139" customWidth="1"/>
    <col min="13824" max="13825" width="15.5703125" style="139" bestFit="1" customWidth="1"/>
    <col min="13826" max="14075" width="9.140625" style="139"/>
    <col min="14076" max="14076" width="29.42578125" style="139" customWidth="1"/>
    <col min="14077" max="14079" width="12.42578125" style="139" customWidth="1"/>
    <col min="14080" max="14081" width="15.5703125" style="139" bestFit="1" customWidth="1"/>
    <col min="14082" max="14331" width="9.140625" style="139"/>
    <col min="14332" max="14332" width="29.42578125" style="139" customWidth="1"/>
    <col min="14333" max="14335" width="12.42578125" style="139" customWidth="1"/>
    <col min="14336" max="14337" width="15.5703125" style="139" bestFit="1" customWidth="1"/>
    <col min="14338" max="14587" width="9.140625" style="139"/>
    <col min="14588" max="14588" width="29.42578125" style="139" customWidth="1"/>
    <col min="14589" max="14591" width="12.42578125" style="139" customWidth="1"/>
    <col min="14592" max="14593" width="15.5703125" style="139" bestFit="1" customWidth="1"/>
    <col min="14594" max="14843" width="9.140625" style="139"/>
    <col min="14844" max="14844" width="29.42578125" style="139" customWidth="1"/>
    <col min="14845" max="14847" width="12.42578125" style="139" customWidth="1"/>
    <col min="14848" max="14849" width="15.5703125" style="139" bestFit="1" customWidth="1"/>
    <col min="14850" max="15099" width="9.140625" style="139"/>
    <col min="15100" max="15100" width="29.42578125" style="139" customWidth="1"/>
    <col min="15101" max="15103" width="12.42578125" style="139" customWidth="1"/>
    <col min="15104" max="15105" width="15.5703125" style="139" bestFit="1" customWidth="1"/>
    <col min="15106" max="15355" width="9.140625" style="139"/>
    <col min="15356" max="15356" width="29.42578125" style="139" customWidth="1"/>
    <col min="15357" max="15359" width="12.42578125" style="139" customWidth="1"/>
    <col min="15360" max="15361" width="15.5703125" style="139" bestFit="1" customWidth="1"/>
    <col min="15362" max="15611" width="9.140625" style="139"/>
    <col min="15612" max="15612" width="29.42578125" style="139" customWidth="1"/>
    <col min="15613" max="15615" width="12.42578125" style="139" customWidth="1"/>
    <col min="15616" max="15617" width="15.5703125" style="139" bestFit="1" customWidth="1"/>
    <col min="15618" max="15867" width="9.140625" style="139"/>
    <col min="15868" max="15868" width="29.42578125" style="139" customWidth="1"/>
    <col min="15869" max="15871" width="12.42578125" style="139" customWidth="1"/>
    <col min="15872" max="15873" width="15.5703125" style="139" bestFit="1" customWidth="1"/>
    <col min="15874" max="16123" width="9.140625" style="139"/>
    <col min="16124" max="16124" width="29.42578125" style="139" customWidth="1"/>
    <col min="16125" max="16127" width="12.42578125" style="139" customWidth="1"/>
    <col min="16128" max="16129" width="15.5703125" style="139" bestFit="1" customWidth="1"/>
    <col min="16130" max="16384" width="9.140625" style="139"/>
  </cols>
  <sheetData>
    <row r="1" spans="1:6" ht="15.75" x14ac:dyDescent="0.2">
      <c r="A1" s="136" t="s">
        <v>3952</v>
      </c>
      <c r="B1" s="137"/>
      <c r="C1" s="137"/>
      <c r="D1" s="137"/>
      <c r="E1" s="137"/>
      <c r="F1" s="138"/>
    </row>
    <row r="2" spans="1:6" ht="15.75" x14ac:dyDescent="0.2">
      <c r="A2" s="136" t="s">
        <v>3953</v>
      </c>
      <c r="B2" s="137"/>
      <c r="C2" s="137"/>
      <c r="D2" s="137"/>
      <c r="E2" s="137"/>
      <c r="F2" s="138"/>
    </row>
    <row r="3" spans="1:6" ht="51" x14ac:dyDescent="0.2">
      <c r="A3" s="140" t="s">
        <v>15</v>
      </c>
      <c r="B3" s="141" t="s">
        <v>3954</v>
      </c>
      <c r="C3" s="142" t="s">
        <v>3955</v>
      </c>
      <c r="D3" s="142" t="s">
        <v>3956</v>
      </c>
      <c r="E3" s="141" t="s">
        <v>3957</v>
      </c>
      <c r="F3" s="141" t="s">
        <v>3958</v>
      </c>
    </row>
    <row r="4" spans="1:6" x14ac:dyDescent="0.2">
      <c r="A4" s="143"/>
      <c r="B4" s="144" t="s">
        <v>233</v>
      </c>
      <c r="C4" s="145" t="s">
        <v>3959</v>
      </c>
      <c r="D4" s="145"/>
      <c r="E4" s="144" t="s">
        <v>3959</v>
      </c>
      <c r="F4" s="146"/>
    </row>
    <row r="5" spans="1:6" x14ac:dyDescent="0.2">
      <c r="A5" s="147"/>
      <c r="B5" s="148" t="s">
        <v>3960</v>
      </c>
      <c r="C5" s="137" t="s">
        <v>3960</v>
      </c>
      <c r="D5" s="137" t="s">
        <v>3960</v>
      </c>
      <c r="E5" s="148" t="s">
        <v>3960</v>
      </c>
      <c r="F5" s="148" t="s">
        <v>3960</v>
      </c>
    </row>
    <row r="6" spans="1:6" x14ac:dyDescent="0.2">
      <c r="A6" s="147"/>
      <c r="B6" s="148"/>
      <c r="C6" s="137"/>
      <c r="D6" s="137"/>
      <c r="E6" s="148"/>
      <c r="F6" s="149"/>
    </row>
    <row r="7" spans="1:6" ht="15" customHeight="1" x14ac:dyDescent="0.2">
      <c r="A7" s="150" t="s">
        <v>139</v>
      </c>
      <c r="B7" s="151">
        <v>47476</v>
      </c>
      <c r="C7" s="152">
        <v>128849</v>
      </c>
      <c r="D7" s="152">
        <v>81373</v>
      </c>
      <c r="E7" s="151">
        <v>130996</v>
      </c>
      <c r="F7" s="153">
        <v>83520</v>
      </c>
    </row>
    <row r="8" spans="1:6" ht="15" customHeight="1" x14ac:dyDescent="0.2">
      <c r="A8" s="150" t="s">
        <v>140</v>
      </c>
      <c r="B8" s="151">
        <v>68925</v>
      </c>
      <c r="C8" s="152">
        <v>69755</v>
      </c>
      <c r="D8" s="152">
        <v>830</v>
      </c>
      <c r="E8" s="151">
        <v>74301</v>
      </c>
      <c r="F8" s="153">
        <v>5376</v>
      </c>
    </row>
    <row r="9" spans="1:6" ht="15" customHeight="1" x14ac:dyDescent="0.2">
      <c r="A9" s="150" t="s">
        <v>3961</v>
      </c>
      <c r="B9" s="151">
        <v>8180</v>
      </c>
      <c r="C9" s="152">
        <v>0</v>
      </c>
      <c r="D9" s="152">
        <v>-8180</v>
      </c>
      <c r="E9" s="151">
        <v>0</v>
      </c>
      <c r="F9" s="153">
        <v>-8180</v>
      </c>
    </row>
    <row r="10" spans="1:6" ht="15" customHeight="1" x14ac:dyDescent="0.2">
      <c r="A10" s="150" t="s">
        <v>141</v>
      </c>
      <c r="B10" s="151">
        <v>91555</v>
      </c>
      <c r="C10" s="152">
        <v>95037</v>
      </c>
      <c r="D10" s="152">
        <v>3482</v>
      </c>
      <c r="E10" s="151">
        <v>101744</v>
      </c>
      <c r="F10" s="153">
        <v>10189</v>
      </c>
    </row>
    <row r="11" spans="1:6" ht="15" customHeight="1" x14ac:dyDescent="0.2">
      <c r="A11" s="150" t="s">
        <v>3962</v>
      </c>
      <c r="B11" s="151">
        <v>9781</v>
      </c>
      <c r="C11" s="152">
        <v>0</v>
      </c>
      <c r="D11" s="152">
        <v>-9781</v>
      </c>
      <c r="E11" s="151">
        <v>0</v>
      </c>
      <c r="F11" s="153">
        <v>-9781</v>
      </c>
    </row>
    <row r="12" spans="1:6" ht="15" customHeight="1" x14ac:dyDescent="0.2">
      <c r="A12" s="150" t="s">
        <v>245</v>
      </c>
      <c r="B12" s="151">
        <v>0</v>
      </c>
      <c r="C12" s="152">
        <v>19235</v>
      </c>
      <c r="D12" s="152">
        <v>19235</v>
      </c>
      <c r="E12" s="151">
        <v>20438</v>
      </c>
      <c r="F12" s="153">
        <v>20438</v>
      </c>
    </row>
    <row r="13" spans="1:6" ht="15" customHeight="1" thickBot="1" x14ac:dyDescent="0.25">
      <c r="A13" s="140" t="s">
        <v>68</v>
      </c>
      <c r="B13" s="154">
        <v>225917</v>
      </c>
      <c r="C13" s="155">
        <v>312876</v>
      </c>
      <c r="D13" s="155">
        <v>86959</v>
      </c>
      <c r="E13" s="154">
        <v>327479</v>
      </c>
      <c r="F13" s="156">
        <v>101562</v>
      </c>
    </row>
    <row r="14" spans="1:6" ht="15" customHeight="1" thickTop="1" x14ac:dyDescent="0.2">
      <c r="A14" s="140"/>
      <c r="B14" s="158"/>
      <c r="C14" s="159"/>
      <c r="D14" s="159"/>
      <c r="E14" s="158"/>
      <c r="F14" s="160"/>
    </row>
    <row r="15" spans="1:6" ht="15" customHeight="1" x14ac:dyDescent="0.2">
      <c r="A15" s="150" t="s">
        <v>142</v>
      </c>
      <c r="B15" s="151">
        <v>150035</v>
      </c>
      <c r="C15" s="152">
        <v>669456</v>
      </c>
      <c r="D15" s="152">
        <v>519421</v>
      </c>
      <c r="E15" s="151">
        <v>698900</v>
      </c>
      <c r="F15" s="153">
        <v>548865</v>
      </c>
    </row>
    <row r="16" spans="1:6" ht="15" customHeight="1" x14ac:dyDescent="0.2">
      <c r="A16" s="150" t="s">
        <v>144</v>
      </c>
      <c r="B16" s="151">
        <v>118595</v>
      </c>
      <c r="C16" s="152">
        <v>91598</v>
      </c>
      <c r="D16" s="152">
        <v>-26997</v>
      </c>
      <c r="E16" s="151">
        <v>91195</v>
      </c>
      <c r="F16" s="153">
        <v>-27400</v>
      </c>
    </row>
    <row r="17" spans="1:6" ht="15" customHeight="1" x14ac:dyDescent="0.2">
      <c r="A17" s="150" t="s">
        <v>145</v>
      </c>
      <c r="B17" s="151">
        <v>152438</v>
      </c>
      <c r="C17" s="152">
        <v>88552</v>
      </c>
      <c r="D17" s="152">
        <v>-63886</v>
      </c>
      <c r="E17" s="151">
        <v>89603</v>
      </c>
      <c r="F17" s="153">
        <v>-62835</v>
      </c>
    </row>
    <row r="18" spans="1:6" ht="15" customHeight="1" x14ac:dyDescent="0.2">
      <c r="A18" s="150" t="s">
        <v>169</v>
      </c>
      <c r="B18" s="151">
        <v>158925</v>
      </c>
      <c r="C18" s="152">
        <v>103406</v>
      </c>
      <c r="D18" s="152">
        <v>-55519</v>
      </c>
      <c r="E18" s="151">
        <v>106214</v>
      </c>
      <c r="F18" s="153">
        <v>-52711</v>
      </c>
    </row>
    <row r="19" spans="1:6" ht="15" customHeight="1" x14ac:dyDescent="0.2">
      <c r="A19" s="150" t="s">
        <v>147</v>
      </c>
      <c r="B19" s="151">
        <v>105539</v>
      </c>
      <c r="C19" s="152">
        <v>92556</v>
      </c>
      <c r="D19" s="152">
        <v>-12983</v>
      </c>
      <c r="E19" s="151">
        <v>102098</v>
      </c>
      <c r="F19" s="153">
        <v>-3441</v>
      </c>
    </row>
    <row r="20" spans="1:6" ht="15" customHeight="1" x14ac:dyDescent="0.2">
      <c r="A20" s="150" t="s">
        <v>143</v>
      </c>
      <c r="B20" s="151">
        <v>76961</v>
      </c>
      <c r="C20" s="152">
        <v>0</v>
      </c>
      <c r="D20" s="152">
        <v>-76961</v>
      </c>
      <c r="E20" s="151">
        <v>0</v>
      </c>
      <c r="F20" s="153">
        <v>-76961</v>
      </c>
    </row>
    <row r="21" spans="1:6" ht="15" customHeight="1" x14ac:dyDescent="0.2">
      <c r="A21" s="150" t="s">
        <v>146</v>
      </c>
      <c r="B21" s="151">
        <v>76959</v>
      </c>
      <c r="C21" s="152">
        <v>0</v>
      </c>
      <c r="D21" s="152">
        <v>-76959</v>
      </c>
      <c r="E21" s="151">
        <v>0</v>
      </c>
      <c r="F21" s="153">
        <v>-76959</v>
      </c>
    </row>
    <row r="22" spans="1:6" ht="15" customHeight="1" x14ac:dyDescent="0.2">
      <c r="A22" s="150" t="s">
        <v>3963</v>
      </c>
      <c r="B22" s="151">
        <v>25185</v>
      </c>
      <c r="C22" s="152">
        <v>6024</v>
      </c>
      <c r="D22" s="152">
        <v>-19161</v>
      </c>
      <c r="E22" s="151">
        <v>6339</v>
      </c>
      <c r="F22" s="153">
        <v>-18846</v>
      </c>
    </row>
    <row r="23" spans="1:6" ht="15" customHeight="1" thickBot="1" x14ac:dyDescent="0.25">
      <c r="A23" s="140" t="s">
        <v>67</v>
      </c>
      <c r="B23" s="154">
        <v>864637</v>
      </c>
      <c r="C23" s="155">
        <v>1051592</v>
      </c>
      <c r="D23" s="155">
        <v>186955</v>
      </c>
      <c r="E23" s="154">
        <v>1094349</v>
      </c>
      <c r="F23" s="156">
        <v>229712</v>
      </c>
    </row>
    <row r="24" spans="1:6" ht="15" customHeight="1" thickTop="1" x14ac:dyDescent="0.2">
      <c r="A24" s="140"/>
      <c r="B24" s="158"/>
      <c r="C24" s="159"/>
      <c r="D24" s="159"/>
      <c r="E24" s="158"/>
      <c r="F24" s="160"/>
    </row>
    <row r="25" spans="1:6" ht="15" customHeight="1" x14ac:dyDescent="0.2">
      <c r="A25" s="150" t="s">
        <v>151</v>
      </c>
      <c r="B25" s="151">
        <v>113229</v>
      </c>
      <c r="C25" s="152">
        <v>-297594</v>
      </c>
      <c r="D25" s="152">
        <v>-410823</v>
      </c>
      <c r="E25" s="151">
        <v>-283233</v>
      </c>
      <c r="F25" s="153">
        <v>-396462</v>
      </c>
    </row>
    <row r="26" spans="1:6" ht="15" customHeight="1" x14ac:dyDescent="0.2">
      <c r="A26" s="150" t="s">
        <v>152</v>
      </c>
      <c r="B26" s="151">
        <v>-12868</v>
      </c>
      <c r="C26" s="152">
        <v>-3105</v>
      </c>
      <c r="D26" s="152">
        <v>9763</v>
      </c>
      <c r="E26" s="151">
        <v>-2690</v>
      </c>
      <c r="F26" s="153">
        <v>10178</v>
      </c>
    </row>
    <row r="27" spans="1:6" ht="15" customHeight="1" x14ac:dyDescent="0.2">
      <c r="A27" s="150" t="s">
        <v>153</v>
      </c>
      <c r="B27" s="151">
        <v>26584</v>
      </c>
      <c r="C27" s="152">
        <v>-11922</v>
      </c>
      <c r="D27" s="152">
        <v>-38506</v>
      </c>
      <c r="E27" s="151">
        <v>-11439</v>
      </c>
      <c r="F27" s="153">
        <v>-38023</v>
      </c>
    </row>
    <row r="28" spans="1:6" ht="15" customHeight="1" x14ac:dyDescent="0.2">
      <c r="A28" s="150" t="s">
        <v>154</v>
      </c>
      <c r="B28" s="151">
        <v>28882</v>
      </c>
      <c r="C28" s="152">
        <v>-6263</v>
      </c>
      <c r="D28" s="152">
        <v>-35145</v>
      </c>
      <c r="E28" s="151">
        <v>-5680</v>
      </c>
      <c r="F28" s="153">
        <v>-34562</v>
      </c>
    </row>
    <row r="29" spans="1:6" ht="15" customHeight="1" x14ac:dyDescent="0.2">
      <c r="A29" s="150" t="s">
        <v>3964</v>
      </c>
      <c r="B29" s="151">
        <v>0</v>
      </c>
      <c r="C29" s="152">
        <v>-844</v>
      </c>
      <c r="D29" s="152">
        <v>-844</v>
      </c>
      <c r="E29" s="151">
        <v>24</v>
      </c>
      <c r="F29" s="153">
        <v>24</v>
      </c>
    </row>
    <row r="30" spans="1:6" ht="15" customHeight="1" x14ac:dyDescent="0.2">
      <c r="A30" s="150" t="s">
        <v>3965</v>
      </c>
      <c r="B30" s="151">
        <v>0</v>
      </c>
      <c r="C30" s="152">
        <v>-844</v>
      </c>
      <c r="D30" s="152">
        <v>-844</v>
      </c>
      <c r="E30" s="151">
        <v>24</v>
      </c>
      <c r="F30" s="153">
        <v>24</v>
      </c>
    </row>
    <row r="31" spans="1:6" ht="15" customHeight="1" thickBot="1" x14ac:dyDescent="0.25">
      <c r="A31" s="140" t="s">
        <v>69</v>
      </c>
      <c r="B31" s="154">
        <v>155827</v>
      </c>
      <c r="C31" s="155">
        <v>-318884</v>
      </c>
      <c r="D31" s="155">
        <v>-474711</v>
      </c>
      <c r="E31" s="154">
        <v>-303042</v>
      </c>
      <c r="F31" s="156">
        <v>-458869</v>
      </c>
    </row>
    <row r="32" spans="1:6" ht="15" customHeight="1" thickTop="1" x14ac:dyDescent="0.2">
      <c r="A32" s="140"/>
      <c r="B32" s="158"/>
      <c r="C32" s="159"/>
      <c r="D32" s="159"/>
      <c r="E32" s="158"/>
      <c r="F32" s="160"/>
    </row>
    <row r="33" spans="1:6" ht="15" customHeight="1" x14ac:dyDescent="0.2">
      <c r="A33" s="150" t="s">
        <v>148</v>
      </c>
      <c r="B33" s="151">
        <v>13173</v>
      </c>
      <c r="C33" s="152">
        <v>7364</v>
      </c>
      <c r="D33" s="152">
        <v>-5809</v>
      </c>
      <c r="E33" s="151">
        <v>7356</v>
      </c>
      <c r="F33" s="153">
        <v>-5817</v>
      </c>
    </row>
    <row r="34" spans="1:6" ht="15" customHeight="1" x14ac:dyDescent="0.2">
      <c r="A34" s="150"/>
      <c r="B34" s="151"/>
      <c r="C34" s="152"/>
      <c r="D34" s="152"/>
      <c r="E34" s="151"/>
      <c r="F34" s="153"/>
    </row>
    <row r="35" spans="1:6" ht="15" customHeight="1" x14ac:dyDescent="0.2">
      <c r="A35" s="150" t="s">
        <v>168</v>
      </c>
      <c r="B35" s="151">
        <v>77432</v>
      </c>
      <c r="C35" s="152">
        <v>64972</v>
      </c>
      <c r="D35" s="152">
        <v>-12460</v>
      </c>
      <c r="E35" s="151">
        <v>59952</v>
      </c>
      <c r="F35" s="153">
        <v>-17480</v>
      </c>
    </row>
    <row r="36" spans="1:6" ht="15" customHeight="1" x14ac:dyDescent="0.2">
      <c r="A36" s="150"/>
      <c r="B36" s="151"/>
      <c r="C36" s="152"/>
      <c r="D36" s="152"/>
      <c r="E36" s="151"/>
      <c r="F36" s="153"/>
    </row>
    <row r="37" spans="1:6" ht="15" customHeight="1" thickBot="1" x14ac:dyDescent="0.25">
      <c r="A37" s="140" t="s">
        <v>71</v>
      </c>
      <c r="B37" s="154">
        <v>1336986</v>
      </c>
      <c r="C37" s="155">
        <v>1117920</v>
      </c>
      <c r="D37" s="155">
        <v>-219066</v>
      </c>
      <c r="E37" s="154">
        <v>1186094</v>
      </c>
      <c r="F37" s="156">
        <v>-150892</v>
      </c>
    </row>
    <row r="38" spans="1:6" ht="13.5" thickTop="1" x14ac:dyDescent="0.2">
      <c r="A38" s="137"/>
      <c r="B38" s="152">
        <v>0</v>
      </c>
      <c r="C38" s="152">
        <v>0</v>
      </c>
      <c r="D38" s="152">
        <v>0</v>
      </c>
      <c r="E38" s="152">
        <v>0</v>
      </c>
      <c r="F38" s="152">
        <v>0</v>
      </c>
    </row>
    <row r="40" spans="1:6" x14ac:dyDescent="0.2">
      <c r="B40" s="161">
        <f>SUM(B37/12)</f>
        <v>111415.5</v>
      </c>
      <c r="C40" s="161">
        <f>SUM(C37/12)</f>
        <v>93160</v>
      </c>
      <c r="E40" s="161">
        <f>SUM(E37/12)</f>
        <v>98841.166666666672</v>
      </c>
      <c r="F40" s="162"/>
    </row>
    <row r="41" spans="1:6" x14ac:dyDescent="0.2">
      <c r="F41" s="162"/>
    </row>
  </sheetData>
  <printOptions horizontalCentered="1"/>
  <pageMargins left="0.7" right="0.7" top="0.75" bottom="0.75" header="0.3" footer="0.3"/>
  <pageSetup scale="83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652C0-4898-402A-BA1C-7BDFF6347562}">
  <sheetPr>
    <tabColor theme="2" tint="-0.499984740745262"/>
    <pageSetUpPr fitToPage="1"/>
  </sheetPr>
  <dimension ref="A1:AH385"/>
  <sheetViews>
    <sheetView view="pageBreakPreview" topLeftCell="H16" zoomScaleNormal="100" zoomScaleSheetLayoutView="100" workbookViewId="0"/>
  </sheetViews>
  <sheetFormatPr defaultRowHeight="12.75" x14ac:dyDescent="0.2"/>
  <cols>
    <col min="1" max="1" width="20.570312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20.570312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Lake Hancock Solar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2049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6368193.6726924274</v>
      </c>
      <c r="Q8" s="739">
        <f>G10</f>
        <v>3527585.2951211906</v>
      </c>
      <c r="R8" s="739">
        <f>G11</f>
        <v>3449236.9141846909</v>
      </c>
      <c r="S8" s="739">
        <f>G12</f>
        <v>1463024.6283771635</v>
      </c>
      <c r="T8" s="739">
        <f>G13</f>
        <v>-2071653.1649906165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12276574.571382558</v>
      </c>
      <c r="Q9" s="723">
        <f>L10</f>
        <v>7040542.5331399143</v>
      </c>
      <c r="R9" s="723">
        <f>L11</f>
        <v>6807527.701346742</v>
      </c>
      <c r="S9" s="723">
        <f>L12</f>
        <v>2517187.3294324735</v>
      </c>
      <c r="T9" s="723">
        <f>L13</f>
        <v>-4088682.9925365723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3987</v>
      </c>
      <c r="B10" s="619">
        <f>'Escalation Factors'!$A$10</f>
        <v>2020</v>
      </c>
      <c r="C10" s="729">
        <v>2049</v>
      </c>
      <c r="D10" s="41" t="s">
        <v>9</v>
      </c>
      <c r="E10" s="740">
        <f>'Cost Estimates in 2020'!B36</f>
        <v>3335805</v>
      </c>
      <c r="F10" s="621">
        <f>VLOOKUP(G$7,Multiplier_Labor,3,FALSE)</f>
        <v>1.0574914586197905</v>
      </c>
      <c r="G10" s="42">
        <f>E10*F10</f>
        <v>3527585.2951211906</v>
      </c>
      <c r="H10" s="664"/>
      <c r="J10" s="620">
        <f>C10+1</f>
        <v>2050</v>
      </c>
      <c r="K10" s="621">
        <f>VLOOKUP(J$10,Multiplier_Labor,4,FALSE)</f>
        <v>1.995853237872746</v>
      </c>
      <c r="L10" s="724">
        <f>G10*K10</f>
        <v>7040542.5331399143</v>
      </c>
      <c r="M10" s="614"/>
      <c r="O10" s="720" t="s">
        <v>20</v>
      </c>
      <c r="P10" s="739">
        <f t="shared" si="0"/>
        <v>12276574.571382558</v>
      </c>
      <c r="Q10" s="739">
        <f>Q9-Q16</f>
        <v>7040542.5331399143</v>
      </c>
      <c r="R10" s="739">
        <f>R9-R16</f>
        <v>6807527.701346742</v>
      </c>
      <c r="S10" s="739">
        <f>S9-S16</f>
        <v>2517187.3294324735</v>
      </c>
      <c r="T10" s="739">
        <f>T9-T16</f>
        <v>-4088682.9925365723</v>
      </c>
      <c r="Z10" s="614"/>
      <c r="AA10" s="725" t="str">
        <f>A10</f>
        <v>Lake Hancock Solar</v>
      </c>
      <c r="AB10" s="741">
        <f>P12</f>
        <v>27</v>
      </c>
      <c r="AC10" s="741">
        <f>G7</f>
        <v>2022</v>
      </c>
      <c r="AD10" s="616">
        <f>C10</f>
        <v>2049</v>
      </c>
      <c r="AE10" s="742">
        <f>G15</f>
        <v>6368193.6726924274</v>
      </c>
      <c r="AF10" s="742">
        <f>P16</f>
        <v>0</v>
      </c>
      <c r="AG10" s="742">
        <f>L15</f>
        <v>12276574.571382558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2020'!C36</f>
        <v>3259675</v>
      </c>
      <c r="F11" s="621">
        <f>VLOOKUP(G$7,Multiplier_Materials,3,FALSE)</f>
        <v>1.0581536239608829</v>
      </c>
      <c r="G11" s="42">
        <f>E11*F11</f>
        <v>3449236.9141846909</v>
      </c>
      <c r="H11" s="664"/>
      <c r="K11" s="621">
        <f>VLOOKUP(J$10,Multiplier_Materials,4,FALSE)</f>
        <v>1.9736329717890262</v>
      </c>
      <c r="L11" s="724">
        <f t="shared" ref="L11:L13" si="1">G11*K11</f>
        <v>6807527.701346742</v>
      </c>
      <c r="M11" s="614"/>
      <c r="O11" s="720" t="s">
        <v>21</v>
      </c>
      <c r="P11" s="739">
        <f>SUM(Q11:T11)</f>
        <v>6368193.6726924311</v>
      </c>
      <c r="Q11" s="739">
        <f>Q10/((1+Q13)^(P12))</f>
        <v>3527585.2951211976</v>
      </c>
      <c r="R11" s="739">
        <f>R10/((1+R13)^(P12))</f>
        <v>3449236.9141846853</v>
      </c>
      <c r="S11" s="739">
        <f>S10/((1+S13)^(P12))</f>
        <v>1463024.6283771617</v>
      </c>
      <c r="T11" s="739">
        <f>T10/((1+T13)^(P12))</f>
        <v>-2071653.164990613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2020'!D36</f>
        <v>1407255</v>
      </c>
      <c r="F12" s="621">
        <f>VLOOKUP(G$7,Multiplier_GDP,3,FALSE)</f>
        <v>1.0396300801042906</v>
      </c>
      <c r="G12" s="42">
        <f>E12*F12</f>
        <v>1463024.6283771635</v>
      </c>
      <c r="H12" s="664"/>
      <c r="K12" s="621">
        <f>VLOOKUP(J$10,Multiplier_GDP,4,FALSE)</f>
        <v>1.7205365382157802</v>
      </c>
      <c r="L12" s="724">
        <f t="shared" si="1"/>
        <v>2517187.3294324735</v>
      </c>
      <c r="M12" s="614"/>
      <c r="O12" s="720" t="s">
        <v>22</v>
      </c>
      <c r="P12" s="738">
        <f>(P7-P6)</f>
        <v>27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2020'!E36</f>
        <v>-1957800</v>
      </c>
      <c r="F13" s="621">
        <f>F11</f>
        <v>1.0581536239608829</v>
      </c>
      <c r="G13" s="724">
        <f>E13*F13</f>
        <v>-2071653.1649906165</v>
      </c>
      <c r="H13" s="664"/>
      <c r="K13" s="621">
        <f>K11</f>
        <v>1.9736329717890262</v>
      </c>
      <c r="L13" s="724">
        <f t="shared" si="1"/>
        <v>-4088682.9925365723</v>
      </c>
      <c r="M13" s="614"/>
      <c r="O13" s="719" t="s">
        <v>4708</v>
      </c>
      <c r="P13" s="744">
        <f>IF(P8=0,0,((P9/P8)^(1/($P7-$P6))-1))</f>
        <v>2.4608165733405629E-2</v>
      </c>
      <c r="Q13" s="744">
        <f>IF(Q8=0,0,((Q9/Q8)^(1/($P7-$P6))-1))</f>
        <v>2.5925617120903022E-2</v>
      </c>
      <c r="R13" s="744">
        <f>IF(R8=0,0,((R9/R8)^(1/($P7-$P6))-1))</f>
        <v>2.5500301276548676E-2</v>
      </c>
      <c r="S13" s="744">
        <f>IF(S8=0,0,((S9/S8)^(1/($P7-$P6))-1))</f>
        <v>2.0300953683500378E-2</v>
      </c>
      <c r="T13" s="744">
        <f>IF(T8=0,0,((T9/T8)^(1/($P7-$P6))-1))</f>
        <v>2.5500301276548676E-2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325420.58159794268</v>
      </c>
      <c r="Q14" s="726">
        <f>PMT(Q13,$P12,-Q11)</f>
        <v>183290.47202529968</v>
      </c>
      <c r="R14" s="726">
        <f>PMT(R13,$P12,-R11)</f>
        <v>178295.11978607043</v>
      </c>
      <c r="S14" s="726">
        <f>PMT(S13,$P12,-S11)</f>
        <v>70921.182587133633</v>
      </c>
      <c r="T14" s="726">
        <f>PMT(T13,$P12,-T11)</f>
        <v>-107086.19280056101</v>
      </c>
      <c r="U14" s="745"/>
      <c r="Z14" s="614"/>
    </row>
    <row r="15" spans="1:34" x14ac:dyDescent="0.2">
      <c r="E15" s="42">
        <f>SUM(E10:E13)</f>
        <v>6044935</v>
      </c>
      <c r="F15" s="497"/>
      <c r="G15" s="42">
        <f>SUM(G10:G13)</f>
        <v>6368193.6726924274</v>
      </c>
      <c r="H15" s="664"/>
      <c r="L15" s="42">
        <f>SUM(L10:L13)</f>
        <v>12276574.571382558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48" si="2">SUM(Q16:T16)</f>
        <v>0</v>
      </c>
      <c r="Q16" s="724">
        <f>'Reserves Dec 31, 2021'!B34</f>
        <v>0</v>
      </c>
      <c r="R16" s="724">
        <f>'Reserves Dec 31, 2021'!C34</f>
        <v>0</v>
      </c>
      <c r="S16" s="724">
        <f>'Reserves Dec 31, 2021'!D34</f>
        <v>0</v>
      </c>
      <c r="T16" s="724">
        <f>'Reserves Dec 31, 2021'!E34</f>
        <v>0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O32" si="3">N16+1</f>
        <v>1</v>
      </c>
      <c r="O17" s="749">
        <f>P6</f>
        <v>2022</v>
      </c>
      <c r="P17" s="739">
        <f>SUM(Q17:T17)</f>
        <v>325420.58159794268</v>
      </c>
      <c r="Q17" s="730">
        <f>IF($N17&lt;=TRUNC($P$12),Q14*(1+0),0)</f>
        <v>183290.47202529968</v>
      </c>
      <c r="R17" s="730">
        <f>IF($N17&lt;=TRUNC($P$12),R14*(1+0),0)</f>
        <v>178295.11978607043</v>
      </c>
      <c r="S17" s="730">
        <f>IF($N17&lt;=TRUNC($P$12),S14*(1+0),0)</f>
        <v>70921.182587133633</v>
      </c>
      <c r="T17" s="730">
        <f>IF($N17&lt;=TRUNC($P$12),T14*(1+0),0)</f>
        <v>-107086.19280056101</v>
      </c>
      <c r="U17" s="748"/>
      <c r="V17" s="748"/>
      <c r="W17" s="748"/>
      <c r="X17" s="748"/>
      <c r="Y17" s="748"/>
      <c r="Z17" s="614"/>
    </row>
    <row r="18" spans="2:26" x14ac:dyDescent="0.2">
      <c r="B18" s="605"/>
      <c r="M18" s="614"/>
      <c r="N18" s="748">
        <f t="shared" si="3"/>
        <v>2</v>
      </c>
      <c r="O18" s="749">
        <f t="shared" si="3"/>
        <v>2023</v>
      </c>
      <c r="P18" s="739">
        <f t="shared" si="2"/>
        <v>333428.11693217099</v>
      </c>
      <c r="Q18" s="730">
        <f t="shared" ref="Q18:T33" si="4">IF($N18&lt;=TRUNC($P$12),Q17*(1+Q$13),0)</f>
        <v>188042.39062493719</v>
      </c>
      <c r="R18" s="730">
        <f t="shared" si="4"/>
        <v>182841.69905675357</v>
      </c>
      <c r="S18" s="730">
        <f t="shared" si="4"/>
        <v>72360.950230014103</v>
      </c>
      <c r="T18" s="730">
        <f t="shared" si="4"/>
        <v>-109816.92297953389</v>
      </c>
      <c r="Z18" s="614"/>
    </row>
    <row r="19" spans="2:26" x14ac:dyDescent="0.2">
      <c r="M19" s="614"/>
      <c r="N19" s="748">
        <f t="shared" si="3"/>
        <v>3</v>
      </c>
      <c r="O19" s="749">
        <f t="shared" si="3"/>
        <v>2024</v>
      </c>
      <c r="P19" s="739">
        <f t="shared" si="2"/>
        <v>341634.38204374758</v>
      </c>
      <c r="Q19" s="730">
        <f t="shared" si="4"/>
        <v>192917.50564677859</v>
      </c>
      <c r="R19" s="730">
        <f t="shared" si="4"/>
        <v>187504.21746861684</v>
      </c>
      <c r="S19" s="730">
        <f t="shared" si="4"/>
        <v>73829.946529127701</v>
      </c>
      <c r="T19" s="730">
        <f t="shared" si="4"/>
        <v>-112617.28760077554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si="3"/>
        <v>2025</v>
      </c>
      <c r="P20" s="739">
        <f t="shared" si="2"/>
        <v>350044.34502931451</v>
      </c>
      <c r="Q20" s="730">
        <f t="shared" si="4"/>
        <v>197919.01103409662</v>
      </c>
      <c r="R20" s="730">
        <f t="shared" si="4"/>
        <v>192285.63150469007</v>
      </c>
      <c r="S20" s="730">
        <f t="shared" si="4"/>
        <v>75328.764854070832</v>
      </c>
      <c r="T20" s="730">
        <f t="shared" si="4"/>
        <v>-115489.06236354305</v>
      </c>
      <c r="U20" s="724">
        <f>SUM(Q17:T20)/4</f>
        <v>337631.85640079388</v>
      </c>
      <c r="V20" s="730">
        <f>SUM(Q17:Q20)/4</f>
        <v>190542.34483277801</v>
      </c>
      <c r="W20" s="730">
        <f>SUM(R17:R20)/4</f>
        <v>185231.66695403273</v>
      </c>
      <c r="X20" s="730">
        <f>SUM(S17:S20)/4</f>
        <v>73110.211050086567</v>
      </c>
      <c r="Y20" s="730">
        <f>SUM(T17:T20)/4</f>
        <v>-111252.36643610339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si="3"/>
        <v>2026</v>
      </c>
      <c r="P21" s="739">
        <f t="shared" si="2"/>
        <v>358663.09894677461</v>
      </c>
      <c r="Q21" s="730">
        <f t="shared" si="4"/>
        <v>203050.1835351144</v>
      </c>
      <c r="R21" s="730">
        <f t="shared" si="4"/>
        <v>197188.97303921109</v>
      </c>
      <c r="S21" s="730">
        <f t="shared" si="4"/>
        <v>76858.010620408619</v>
      </c>
      <c r="T21" s="730">
        <f t="shared" si="4"/>
        <v>-118434.06824795951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si="3"/>
        <v>2027</v>
      </c>
      <c r="P22" s="739">
        <f t="shared" si="2"/>
        <v>367495.86497442878</v>
      </c>
      <c r="Q22" s="730">
        <f t="shared" si="4"/>
        <v>208314.38484977485</v>
      </c>
      <c r="R22" s="730">
        <f t="shared" si="4"/>
        <v>202217.35126012421</v>
      </c>
      <c r="S22" s="730">
        <f t="shared" si="4"/>
        <v>78418.301534219514</v>
      </c>
      <c r="T22" s="730">
        <f t="shared" si="4"/>
        <v>-121454.17266968981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si="3"/>
        <v>2028</v>
      </c>
      <c r="P23" s="739">
        <f t="shared" si="2"/>
        <v>376547.99565031321</v>
      </c>
      <c r="Q23" s="730">
        <f t="shared" si="4"/>
        <v>213715.06383216655</v>
      </c>
      <c r="R23" s="730">
        <f t="shared" si="4"/>
        <v>207373.95464060304</v>
      </c>
      <c r="S23" s="730">
        <f t="shared" si="4"/>
        <v>80010.267841604466</v>
      </c>
      <c r="T23" s="730">
        <f t="shared" si="4"/>
        <v>-124551.29066406087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si="3"/>
        <v>2029</v>
      </c>
      <c r="P24" s="739">
        <f t="shared" si="2"/>
        <v>385824.97819378035</v>
      </c>
      <c r="Q24" s="730">
        <f t="shared" si="4"/>
        <v>219255.75875004864</v>
      </c>
      <c r="R24" s="730">
        <f t="shared" si="4"/>
        <v>212662.05296084777</v>
      </c>
      <c r="S24" s="730">
        <f t="shared" si="4"/>
        <v>81634.552583261335</v>
      </c>
      <c r="T24" s="730">
        <f t="shared" si="4"/>
        <v>-127727.38610037741</v>
      </c>
      <c r="U24" s="724">
        <f>SUM(Q21:T24)/4</f>
        <v>372132.98444132425</v>
      </c>
      <c r="V24" s="730">
        <f>SUM(Q21:Q24)/4</f>
        <v>211083.84774177615</v>
      </c>
      <c r="W24" s="730">
        <f>SUM(R21:R24)/4</f>
        <v>204860.58297519654</v>
      </c>
      <c r="X24" s="730">
        <f>SUM(S21:S24)/4</f>
        <v>79230.28314487348</v>
      </c>
      <c r="Y24" s="730">
        <f>SUM(T21:T24)/4</f>
        <v>-123041.72942052191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si="3"/>
        <v>2030</v>
      </c>
      <c r="P25" s="739">
        <f t="shared" si="2"/>
        <v>395332.43791141862</v>
      </c>
      <c r="Q25" s="730">
        <f t="shared" si="4"/>
        <v>224940.09960295548</v>
      </c>
      <c r="R25" s="730">
        <f t="shared" si="4"/>
        <v>218084.99938143874</v>
      </c>
      <c r="S25" s="730">
        <f t="shared" si="4"/>
        <v>83291.811854227402</v>
      </c>
      <c r="T25" s="730">
        <f t="shared" si="4"/>
        <v>-130984.47292720308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si="3"/>
        <v>2031</v>
      </c>
      <c r="P26" s="739">
        <f t="shared" si="2"/>
        <v>405076.14168945909</v>
      </c>
      <c r="Q26" s="730">
        <f t="shared" si="4"/>
        <v>230771.8105003995</v>
      </c>
      <c r="R26" s="730">
        <f t="shared" si="4"/>
        <v>223646.23256956137</v>
      </c>
      <c r="S26" s="730">
        <f t="shared" si="4"/>
        <v>84982.715068894904</v>
      </c>
      <c r="T26" s="730">
        <f t="shared" si="4"/>
        <v>-134324.61644939671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si="3"/>
        <v>2032</v>
      </c>
      <c r="P27" s="739">
        <f t="shared" si="2"/>
        <v>415062.00157487416</v>
      </c>
      <c r="Q27" s="730">
        <f t="shared" si="4"/>
        <v>236754.71210173046</v>
      </c>
      <c r="R27" s="730">
        <f t="shared" si="4"/>
        <v>229349.27887945026</v>
      </c>
      <c r="S27" s="730">
        <f t="shared" si="4"/>
        <v>86707.945231406644</v>
      </c>
      <c r="T27" s="730">
        <f t="shared" si="4"/>
        <v>-137749.93463771316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si="3"/>
        <v>2033</v>
      </c>
      <c r="P28" s="739">
        <f t="shared" si="2"/>
        <v>425296.07844742626</v>
      </c>
      <c r="Q28" s="730">
        <f t="shared" si="4"/>
        <v>242892.72411924956</v>
      </c>
      <c r="R28" s="730">
        <f t="shared" si="4"/>
        <v>235197.75458843543</v>
      </c>
      <c r="S28" s="730">
        <f t="shared" si="4"/>
        <v>88468.199211540923</v>
      </c>
      <c r="T28" s="730">
        <f t="shared" si="4"/>
        <v>-141262.59947179974</v>
      </c>
      <c r="U28" s="724">
        <f>SUM(Q25:T28)/4</f>
        <v>410191.66490579443</v>
      </c>
      <c r="V28" s="730">
        <f>SUM(Q25:Q28)/4</f>
        <v>233839.83658108371</v>
      </c>
      <c r="W28" s="730">
        <f>SUM(R25:R28)/4</f>
        <v>226569.56635472144</v>
      </c>
      <c r="X28" s="730">
        <f>SUM(S25:S28)/4</f>
        <v>85862.667841517468</v>
      </c>
      <c r="Y28" s="730">
        <f>SUM(T25:T28)/4</f>
        <v>-136080.40587152814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si="3"/>
        <v>2034</v>
      </c>
      <c r="P29" s="739">
        <f t="shared" si="2"/>
        <v>435784.58578498475</v>
      </c>
      <c r="Q29" s="730">
        <f t="shared" si="4"/>
        <v>249189.86788621836</v>
      </c>
      <c r="R29" s="730">
        <f t="shared" si="4"/>
        <v>241195.3681900083</v>
      </c>
      <c r="S29" s="730">
        <f t="shared" si="4"/>
        <v>90264.188026197095</v>
      </c>
      <c r="T29" s="730">
        <f t="shared" si="4"/>
        <v>-144864.83831743905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si="3"/>
        <v>2035</v>
      </c>
      <c r="P30" s="739">
        <f t="shared" si="2"/>
        <v>446533.89352448983</v>
      </c>
      <c r="Q30" s="730">
        <f t="shared" si="4"/>
        <v>255650.26899144487</v>
      </c>
      <c r="R30" s="730">
        <f t="shared" si="4"/>
        <v>247345.9227453616</v>
      </c>
      <c r="S30" s="730">
        <f t="shared" si="4"/>
        <v>92096.637126595684</v>
      </c>
      <c r="T30" s="730">
        <f t="shared" si="4"/>
        <v>-148558.93533891227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si="3"/>
        <v>2036</v>
      </c>
      <c r="P31" s="739">
        <f t="shared" si="2"/>
        <v>457550.53202099819</v>
      </c>
      <c r="Q31" s="730">
        <f t="shared" si="4"/>
        <v>262278.15998217295</v>
      </c>
      <c r="R31" s="730">
        <f t="shared" si="4"/>
        <v>253653.31829489427</v>
      </c>
      <c r="S31" s="730">
        <f t="shared" si="4"/>
        <v>93966.286691308851</v>
      </c>
      <c r="T31" s="730">
        <f t="shared" si="4"/>
        <v>-152347.23294737784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si="3"/>
        <v>2037</v>
      </c>
      <c r="P32" s="739">
        <f t="shared" si="2"/>
        <v>468841.19610731117</v>
      </c>
      <c r="Q32" s="730">
        <f t="shared" si="4"/>
        <v>269077.88313704572</v>
      </c>
      <c r="R32" s="730">
        <f t="shared" si="4"/>
        <v>260121.55433121038</v>
      </c>
      <c r="S32" s="730">
        <f t="shared" si="4"/>
        <v>95873.89192523963</v>
      </c>
      <c r="T32" s="730">
        <f t="shared" si="4"/>
        <v>-156232.13328618451</v>
      </c>
      <c r="U32" s="724">
        <f>SUM(Q29:T32)/4</f>
        <v>452177.55185944599</v>
      </c>
      <c r="V32" s="730">
        <f>SUM(Q29:Q32)/4</f>
        <v>259049.04499922047</v>
      </c>
      <c r="W32" s="730">
        <f>SUM(R29:R32)/4</f>
        <v>250579.04089036863</v>
      </c>
      <c r="X32" s="730">
        <f>SUM(S29:S32)/4</f>
        <v>93050.250942335319</v>
      </c>
      <c r="Y32" s="730">
        <f>SUM(T29:T32)/4</f>
        <v>-150500.7849724784</v>
      </c>
      <c r="Z32" s="742">
        <f>SUM(Q32:T32)-P32</f>
        <v>0</v>
      </c>
    </row>
    <row r="33" spans="13:26" x14ac:dyDescent="0.2">
      <c r="M33" s="614"/>
      <c r="N33" s="748">
        <f t="shared" ref="N33:O48" si="5">N32+1</f>
        <v>17</v>
      </c>
      <c r="O33" s="749">
        <f t="shared" si="5"/>
        <v>2038</v>
      </c>
      <c r="P33" s="739">
        <f t="shared" si="2"/>
        <v>480412.74925675092</v>
      </c>
      <c r="Q33" s="730">
        <f t="shared" si="4"/>
        <v>276053.89331095986</v>
      </c>
      <c r="R33" s="730">
        <f t="shared" si="4"/>
        <v>266754.73233518039</v>
      </c>
      <c r="S33" s="730">
        <f t="shared" si="4"/>
        <v>97820.223364670834</v>
      </c>
      <c r="T33" s="730">
        <f t="shared" si="4"/>
        <v>-160216.09975406012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5"/>
        <v>18</v>
      </c>
      <c r="O34" s="749">
        <f t="shared" si="5"/>
        <v>2039</v>
      </c>
      <c r="P34" s="739">
        <f t="shared" si="2"/>
        <v>492272.22785171156</v>
      </c>
      <c r="Q34" s="730">
        <f t="shared" ref="Q34:T48" si="6">IF($N34&lt;=TRUNC($P$12),Q33*(1+Q$13),0)</f>
        <v>283210.76085367444</v>
      </c>
      <c r="R34" s="730">
        <f t="shared" si="6"/>
        <v>273557.05837667262</v>
      </c>
      <c r="S34" s="730">
        <f t="shared" si="6"/>
        <v>99806.067188506684</v>
      </c>
      <c r="T34" s="730">
        <f t="shared" si="6"/>
        <v>-164301.65856714224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5"/>
        <v>19</v>
      </c>
      <c r="O35" s="749">
        <f t="shared" si="5"/>
        <v>2040</v>
      </c>
      <c r="P35" s="739">
        <f t="shared" si="2"/>
        <v>504426.84556068259</v>
      </c>
      <c r="Q35" s="730">
        <f t="shared" si="6"/>
        <v>290553.17460408644</v>
      </c>
      <c r="R35" s="730">
        <f t="shared" si="6"/>
        <v>280532.84578160418</v>
      </c>
      <c r="S35" s="730">
        <f t="shared" si="6"/>
        <v>101832.22553583288</v>
      </c>
      <c r="T35" s="730">
        <f t="shared" si="6"/>
        <v>-168491.40036084098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5"/>
        <v>20</v>
      </c>
      <c r="O36" s="749">
        <f t="shared" si="5"/>
        <v>2041</v>
      </c>
      <c r="P36" s="739">
        <f t="shared" si="2"/>
        <v>516883.99782651104</v>
      </c>
      <c r="Q36" s="730">
        <f t="shared" si="6"/>
        <v>298085.94496213488</v>
      </c>
      <c r="R36" s="730">
        <f t="shared" si="6"/>
        <v>287686.51786700264</v>
      </c>
      <c r="S36" s="730">
        <f t="shared" si="6"/>
        <v>103899.5168299236</v>
      </c>
      <c r="T36" s="730">
        <f t="shared" si="6"/>
        <v>-172787.98183255002</v>
      </c>
      <c r="U36" s="724">
        <f>SUM(Q33:T36)/4</f>
        <v>498498.95512391406</v>
      </c>
      <c r="V36" s="730">
        <f>SUM(Q33:Q36)/4</f>
        <v>286975.94343271392</v>
      </c>
      <c r="W36" s="730">
        <f>SUM(R33:R36)/4</f>
        <v>277132.78859011491</v>
      </c>
      <c r="X36" s="730">
        <f>SUM(S33:S36)/4</f>
        <v>100839.5082297335</v>
      </c>
      <c r="Y36" s="730">
        <f>SUM(T33:T36)/4</f>
        <v>-166449.28512864833</v>
      </c>
      <c r="Z36" s="742">
        <f>SUM(Q36:T36)-P36</f>
        <v>0</v>
      </c>
    </row>
    <row r="37" spans="13:26" x14ac:dyDescent="0.2">
      <c r="M37" s="614"/>
      <c r="N37" s="748">
        <f t="shared" si="5"/>
        <v>21</v>
      </c>
      <c r="O37" s="749">
        <f t="shared" si="5"/>
        <v>2042</v>
      </c>
      <c r="P37" s="739">
        <f t="shared" si="2"/>
        <v>529651.26646873716</v>
      </c>
      <c r="Q37" s="730">
        <f t="shared" si="6"/>
        <v>305814.00704034575</v>
      </c>
      <c r="R37" s="730">
        <f t="shared" si="6"/>
        <v>295022.61074581242</v>
      </c>
      <c r="S37" s="730">
        <f t="shared" si="6"/>
        <v>106008.77610882594</v>
      </c>
      <c r="T37" s="730">
        <f t="shared" si="6"/>
        <v>-177194.12742624688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5"/>
        <v>22</v>
      </c>
      <c r="O38" s="749">
        <f t="shared" si="5"/>
        <v>2043</v>
      </c>
      <c r="P38" s="739">
        <f t="shared" si="2"/>
        <v>542736.42440291191</v>
      </c>
      <c r="Q38" s="730">
        <f t="shared" si="6"/>
        <v>313742.42389708292</v>
      </c>
      <c r="R38" s="730">
        <f t="shared" si="6"/>
        <v>302545.77620322455</v>
      </c>
      <c r="S38" s="730">
        <f t="shared" si="6"/>
        <v>108160.85536265578</v>
      </c>
      <c r="T38" s="730">
        <f t="shared" si="6"/>
        <v>-181712.63106005132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5"/>
        <v>23</v>
      </c>
      <c r="O39" s="749">
        <f t="shared" si="5"/>
        <v>2044</v>
      </c>
      <c r="P39" s="739">
        <f t="shared" si="2"/>
        <v>556147.44047988066</v>
      </c>
      <c r="Q39" s="730">
        <f t="shared" si="6"/>
        <v>321876.38985362276</v>
      </c>
      <c r="R39" s="730">
        <f t="shared" si="6"/>
        <v>310260.78464635403</v>
      </c>
      <c r="S39" s="730">
        <f t="shared" si="6"/>
        <v>110356.62387774084</v>
      </c>
      <c r="T39" s="730">
        <f t="shared" si="6"/>
        <v>-186346.35789783698</v>
      </c>
      <c r="U39" s="748"/>
      <c r="V39" s="748"/>
      <c r="W39" s="748"/>
      <c r="X39" s="748"/>
      <c r="Y39" s="748"/>
      <c r="Z39" s="739"/>
    </row>
    <row r="40" spans="13:26" x14ac:dyDescent="0.2">
      <c r="M40" s="614"/>
      <c r="N40" s="748">
        <f t="shared" si="5"/>
        <v>24</v>
      </c>
      <c r="O40" s="749">
        <f t="shared" si="5"/>
        <v>2045</v>
      </c>
      <c r="P40" s="739">
        <f t="shared" si="2"/>
        <v>569892.48444809171</v>
      </c>
      <c r="Q40" s="730">
        <f t="shared" si="6"/>
        <v>330221.23389722628</v>
      </c>
      <c r="R40" s="730">
        <f t="shared" si="6"/>
        <v>318172.52812913444</v>
      </c>
      <c r="S40" s="730">
        <f t="shared" si="6"/>
        <v>112596.96858775034</v>
      </c>
      <c r="T40" s="730">
        <f t="shared" si="6"/>
        <v>-191098.24616601938</v>
      </c>
      <c r="U40" s="724">
        <f>SUM(Q37:T40)/4</f>
        <v>549606.9039499053</v>
      </c>
      <c r="V40" s="730">
        <f>SUM(Q37:Q40)/4</f>
        <v>317913.51367206941</v>
      </c>
      <c r="W40" s="730">
        <f>SUM(R37:R40)/4</f>
        <v>306500.42493113136</v>
      </c>
      <c r="X40" s="730">
        <f>SUM(S37:S40)/4</f>
        <v>109280.80598424323</v>
      </c>
      <c r="Y40" s="730">
        <f>SUM(T37:T40)/4</f>
        <v>-184087.84063753864</v>
      </c>
      <c r="Z40" s="742">
        <f>SUM(Q40:T40)-P40</f>
        <v>0</v>
      </c>
    </row>
    <row r="41" spans="13:26" x14ac:dyDescent="0.2">
      <c r="M41" s="614"/>
      <c r="N41" s="748">
        <f t="shared" si="5"/>
        <v>25</v>
      </c>
      <c r="O41" s="749">
        <f t="shared" si="5"/>
        <v>2046</v>
      </c>
      <c r="P41" s="739">
        <f t="shared" si="2"/>
        <v>583979.93204206636</v>
      </c>
      <c r="Q41" s="730">
        <f t="shared" si="6"/>
        <v>338782.42317243794</v>
      </c>
      <c r="R41" s="730">
        <f t="shared" si="6"/>
        <v>326286.02345434856</v>
      </c>
      <c r="S41" s="730">
        <f t="shared" si="6"/>
        <v>114882.7944319528</v>
      </c>
      <c r="T41" s="730">
        <f t="shared" si="6"/>
        <v>-195971.30901667292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si="5"/>
        <v>26</v>
      </c>
      <c r="O42" s="749">
        <f t="shared" si="5"/>
        <v>2047</v>
      </c>
      <c r="P42" s="739">
        <f t="shared" si="2"/>
        <v>598418.37020024913</v>
      </c>
      <c r="Q42" s="730">
        <f t="shared" si="6"/>
        <v>347565.56656289828</v>
      </c>
      <c r="R42" s="730">
        <f t="shared" si="6"/>
        <v>334606.41535476147</v>
      </c>
      <c r="S42" s="730">
        <f t="shared" si="6"/>
        <v>117215.02472074697</v>
      </c>
      <c r="T42" s="730">
        <f t="shared" si="6"/>
        <v>-200968.6364381577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si="5"/>
        <v>27</v>
      </c>
      <c r="O43" s="749">
        <f t="shared" si="5"/>
        <v>2048</v>
      </c>
      <c r="P43" s="739">
        <f t="shared" si="2"/>
        <v>613216.60241553688</v>
      </c>
      <c r="Q43" s="730">
        <f t="shared" si="6"/>
        <v>356576.41836601769</v>
      </c>
      <c r="R43" s="730">
        <f t="shared" si="6"/>
        <v>343138.97975537385</v>
      </c>
      <c r="S43" s="730">
        <f t="shared" si="6"/>
        <v>119594.6015086132</v>
      </c>
      <c r="T43" s="730">
        <f t="shared" si="6"/>
        <v>-206093.3972144679</v>
      </c>
      <c r="U43" s="748"/>
      <c r="V43" s="748"/>
      <c r="W43" s="748"/>
      <c r="X43" s="748"/>
      <c r="Y43" s="748"/>
      <c r="Z43" s="739"/>
    </row>
    <row r="44" spans="13:26" x14ac:dyDescent="0.2">
      <c r="M44" s="614"/>
      <c r="N44" s="748">
        <f t="shared" si="5"/>
        <v>28</v>
      </c>
      <c r="O44" s="749">
        <f t="shared" si="5"/>
        <v>2049</v>
      </c>
      <c r="P44" s="739">
        <f t="shared" si="2"/>
        <v>0</v>
      </c>
      <c r="Q44" s="730">
        <f t="shared" si="6"/>
        <v>0</v>
      </c>
      <c r="R44" s="730">
        <f t="shared" si="6"/>
        <v>0</v>
      </c>
      <c r="S44" s="730">
        <f t="shared" si="6"/>
        <v>0</v>
      </c>
      <c r="T44" s="730">
        <f t="shared" si="6"/>
        <v>0</v>
      </c>
      <c r="U44" s="724">
        <f>SUM(Q41:T44)/4</f>
        <v>448903.72616446315</v>
      </c>
      <c r="V44" s="730">
        <f>SUM(Q41:Q44)/4</f>
        <v>260731.10202533851</v>
      </c>
      <c r="W44" s="730">
        <f>SUM(R41:R44)/4</f>
        <v>251007.854641121</v>
      </c>
      <c r="X44" s="730">
        <f>SUM(S41:S44)/4</f>
        <v>87923.105165328248</v>
      </c>
      <c r="Y44" s="730">
        <f>SUM(T41:T44)/4</f>
        <v>-150758.33566732463</v>
      </c>
      <c r="Z44" s="742">
        <f>SUM(Q44:T44)-P44</f>
        <v>0</v>
      </c>
    </row>
    <row r="45" spans="13:26" x14ac:dyDescent="0.2">
      <c r="M45" s="614"/>
      <c r="N45" s="748">
        <f t="shared" si="5"/>
        <v>29</v>
      </c>
      <c r="O45" s="749">
        <f t="shared" si="5"/>
        <v>2050</v>
      </c>
      <c r="P45" s="739">
        <f t="shared" si="2"/>
        <v>0</v>
      </c>
      <c r="Q45" s="730">
        <f t="shared" si="6"/>
        <v>0</v>
      </c>
      <c r="R45" s="730">
        <f t="shared" si="6"/>
        <v>0</v>
      </c>
      <c r="S45" s="730">
        <f t="shared" si="6"/>
        <v>0</v>
      </c>
      <c r="T45" s="730">
        <f t="shared" si="6"/>
        <v>0</v>
      </c>
      <c r="U45" s="748"/>
      <c r="V45" s="748"/>
      <c r="W45" s="748"/>
      <c r="X45" s="748"/>
      <c r="Y45" s="748"/>
      <c r="Z45" s="614"/>
    </row>
    <row r="46" spans="13:26" x14ac:dyDescent="0.2">
      <c r="M46" s="614"/>
      <c r="N46" s="748">
        <f t="shared" si="5"/>
        <v>30</v>
      </c>
      <c r="O46" s="749">
        <f t="shared" si="5"/>
        <v>2051</v>
      </c>
      <c r="P46" s="739">
        <f t="shared" si="2"/>
        <v>0</v>
      </c>
      <c r="Q46" s="730">
        <f t="shared" si="6"/>
        <v>0</v>
      </c>
      <c r="R46" s="730">
        <f t="shared" si="6"/>
        <v>0</v>
      </c>
      <c r="S46" s="730">
        <f t="shared" si="6"/>
        <v>0</v>
      </c>
      <c r="T46" s="730">
        <f t="shared" si="6"/>
        <v>0</v>
      </c>
      <c r="U46" s="748"/>
      <c r="V46" s="748"/>
      <c r="W46" s="748"/>
      <c r="X46" s="748"/>
      <c r="Y46" s="748"/>
      <c r="Z46" s="614"/>
    </row>
    <row r="47" spans="13:26" x14ac:dyDescent="0.2">
      <c r="M47" s="614"/>
      <c r="N47" s="748">
        <f t="shared" si="5"/>
        <v>31</v>
      </c>
      <c r="O47" s="749">
        <f t="shared" si="5"/>
        <v>2052</v>
      </c>
      <c r="P47" s="739">
        <f t="shared" si="2"/>
        <v>0</v>
      </c>
      <c r="Q47" s="730">
        <f t="shared" si="6"/>
        <v>0</v>
      </c>
      <c r="R47" s="730">
        <f t="shared" si="6"/>
        <v>0</v>
      </c>
      <c r="S47" s="730">
        <f t="shared" si="6"/>
        <v>0</v>
      </c>
      <c r="T47" s="730">
        <f t="shared" si="6"/>
        <v>0</v>
      </c>
      <c r="U47" s="748"/>
      <c r="V47" s="748"/>
      <c r="W47" s="748"/>
      <c r="X47" s="748"/>
      <c r="Y47" s="748"/>
      <c r="Z47" s="614"/>
    </row>
    <row r="48" spans="13:26" x14ac:dyDescent="0.2">
      <c r="M48" s="614"/>
      <c r="N48" s="748">
        <f t="shared" si="5"/>
        <v>32</v>
      </c>
      <c r="O48" s="749">
        <f t="shared" si="5"/>
        <v>2053</v>
      </c>
      <c r="P48" s="739">
        <f t="shared" si="2"/>
        <v>0</v>
      </c>
      <c r="Q48" s="730">
        <f t="shared" si="6"/>
        <v>0</v>
      </c>
      <c r="R48" s="730">
        <f t="shared" si="6"/>
        <v>0</v>
      </c>
      <c r="S48" s="730">
        <f t="shared" si="6"/>
        <v>0</v>
      </c>
      <c r="T48" s="730">
        <f t="shared" si="6"/>
        <v>0</v>
      </c>
      <c r="U48" s="748"/>
      <c r="V48" s="748"/>
      <c r="W48" s="748"/>
      <c r="X48" s="748"/>
      <c r="Y48" s="748"/>
      <c r="Z48" s="614"/>
    </row>
    <row r="49" spans="13:26" x14ac:dyDescent="0.2">
      <c r="M49" s="614"/>
      <c r="N49" s="748"/>
      <c r="O49" s="615" t="s">
        <v>18</v>
      </c>
      <c r="P49" s="615" t="s">
        <v>18</v>
      </c>
      <c r="Q49" s="615" t="s">
        <v>18</v>
      </c>
      <c r="R49" s="615" t="s">
        <v>18</v>
      </c>
      <c r="S49" s="615" t="s">
        <v>18</v>
      </c>
      <c r="T49" s="615" t="s">
        <v>18</v>
      </c>
      <c r="U49" s="724"/>
      <c r="V49" s="724"/>
      <c r="W49" s="724"/>
      <c r="X49" s="724"/>
      <c r="Y49" s="724"/>
      <c r="Z49" s="614"/>
    </row>
    <row r="50" spans="13:26" x14ac:dyDescent="0.2">
      <c r="M50" s="614"/>
      <c r="O50" s="605" t="s">
        <v>111</v>
      </c>
      <c r="P50" s="726">
        <f>SUM(Q50:T50)</f>
        <v>12276574.571382562</v>
      </c>
      <c r="Q50" s="724">
        <f>SUM(Q$17:Q$48)</f>
        <v>7040542.5331399199</v>
      </c>
      <c r="R50" s="724">
        <f>SUM(R$17:R$48)</f>
        <v>6807527.7013467457</v>
      </c>
      <c r="S50" s="724">
        <f>SUM(S$17:S$48)</f>
        <v>2517187.3294324712</v>
      </c>
      <c r="T50" s="724">
        <f>SUM(T$17:T$48)</f>
        <v>-4088682.9925365741</v>
      </c>
      <c r="U50" s="730"/>
      <c r="V50" s="724"/>
      <c r="W50" s="724"/>
      <c r="X50" s="724"/>
      <c r="Y50" s="724"/>
      <c r="Z50" s="614"/>
    </row>
    <row r="51" spans="13:26" x14ac:dyDescent="0.2">
      <c r="M51" s="614"/>
      <c r="N51" s="614"/>
      <c r="O51" s="614"/>
      <c r="P51" s="742">
        <f>P50-P$10</f>
        <v>0</v>
      </c>
      <c r="Q51" s="742">
        <f t="shared" ref="Q51:T51" si="7">Q50-Q$10</f>
        <v>0</v>
      </c>
      <c r="R51" s="742">
        <f t="shared" si="7"/>
        <v>0</v>
      </c>
      <c r="S51" s="742">
        <f t="shared" si="7"/>
        <v>0</v>
      </c>
      <c r="T51" s="742">
        <f t="shared" si="7"/>
        <v>0</v>
      </c>
      <c r="U51" s="742">
        <f>SUM(Q50:T50)-P$10</f>
        <v>0</v>
      </c>
      <c r="V51" s="614"/>
      <c r="W51" s="614"/>
      <c r="X51" s="614"/>
      <c r="Y51" s="614"/>
      <c r="Z51" s="614"/>
    </row>
    <row r="52" spans="13:26" x14ac:dyDescent="0.2">
      <c r="M52" s="614"/>
      <c r="O52" s="719" t="s">
        <v>112</v>
      </c>
      <c r="P52" s="752">
        <f>$P$13</f>
        <v>2.4608165733405629E-2</v>
      </c>
      <c r="Z52" s="614"/>
    </row>
    <row r="53" spans="13:26" x14ac:dyDescent="0.2">
      <c r="M53" s="614"/>
      <c r="O53" s="720" t="s">
        <v>113</v>
      </c>
      <c r="P53" s="752">
        <f>((1+P52)^(1/12))-1</f>
        <v>2.0279086118992762E-3</v>
      </c>
      <c r="Z53" s="614"/>
    </row>
    <row r="54" spans="13:26" x14ac:dyDescent="0.2">
      <c r="M54" s="614"/>
      <c r="O54" s="720" t="s">
        <v>20</v>
      </c>
      <c r="P54" s="726">
        <f>P10</f>
        <v>12276574.571382558</v>
      </c>
      <c r="Z54" s="614"/>
    </row>
    <row r="55" spans="13:26" x14ac:dyDescent="0.2">
      <c r="M55" s="614"/>
      <c r="O55" s="720" t="s">
        <v>21</v>
      </c>
      <c r="P55" s="724">
        <f>P54/(1+P53)^P56</f>
        <v>6368193.6726923781</v>
      </c>
      <c r="Z55" s="614"/>
    </row>
    <row r="56" spans="13:26" x14ac:dyDescent="0.2">
      <c r="M56" s="614"/>
      <c r="O56" s="720" t="s">
        <v>114</v>
      </c>
      <c r="P56" s="730">
        <f>$P$12*12</f>
        <v>324</v>
      </c>
      <c r="Q56" s="753"/>
      <c r="Z56" s="614"/>
    </row>
    <row r="57" spans="13:26" x14ac:dyDescent="0.2">
      <c r="M57" s="614"/>
      <c r="O57" s="720" t="s">
        <v>115</v>
      </c>
      <c r="P57" s="724">
        <f>PMT(P53,P56,-P55)</f>
        <v>26833.255332509932</v>
      </c>
      <c r="Z57" s="614"/>
    </row>
    <row r="58" spans="13:26" x14ac:dyDescent="0.2">
      <c r="M58" s="614"/>
      <c r="N58" s="615"/>
      <c r="O58" s="615" t="s">
        <v>18</v>
      </c>
      <c r="P58" s="615" t="s">
        <v>18</v>
      </c>
      <c r="Q58" s="615" t="s">
        <v>18</v>
      </c>
      <c r="R58" s="615" t="s">
        <v>18</v>
      </c>
      <c r="Z58" s="614"/>
    </row>
    <row r="59" spans="13:26" x14ac:dyDescent="0.2">
      <c r="M59" s="614"/>
      <c r="N59" s="748">
        <v>1</v>
      </c>
      <c r="O59" s="730">
        <v>0</v>
      </c>
      <c r="P59" s="730">
        <f>P57</f>
        <v>26833.255332509932</v>
      </c>
      <c r="Q59" s="730">
        <f>O59*$P$53</f>
        <v>0</v>
      </c>
      <c r="R59" s="730">
        <f>O59+P59+Q59</f>
        <v>26833.255332509932</v>
      </c>
      <c r="Z59" s="614"/>
    </row>
    <row r="60" spans="13:26" x14ac:dyDescent="0.2">
      <c r="M60" s="614"/>
      <c r="N60" s="748">
        <f>N59+1</f>
        <v>2</v>
      </c>
      <c r="O60" s="730">
        <f t="shared" ref="O60:O123" si="8">R59</f>
        <v>26833.255332509932</v>
      </c>
      <c r="P60" s="730">
        <f>P59</f>
        <v>26833.255332509932</v>
      </c>
      <c r="Q60" s="730">
        <f t="shared" ref="Q60:Q123" si="9">O60*$P$53</f>
        <v>54.415389574089069</v>
      </c>
      <c r="R60" s="730">
        <f t="shared" ref="R60:R123" si="10">O60+P60+Q60</f>
        <v>53720.926054593954</v>
      </c>
      <c r="Z60" s="614"/>
    </row>
    <row r="61" spans="13:26" x14ac:dyDescent="0.2">
      <c r="M61" s="614"/>
      <c r="N61" s="748">
        <f t="shared" ref="N61:N124" si="11">N60+1</f>
        <v>3</v>
      </c>
      <c r="O61" s="730">
        <f t="shared" si="8"/>
        <v>53720.926054593954</v>
      </c>
      <c r="P61" s="730">
        <f t="shared" ref="P61:P124" si="12">P60</f>
        <v>26833.255332509932</v>
      </c>
      <c r="Q61" s="730">
        <f t="shared" si="9"/>
        <v>108.94112858531528</v>
      </c>
      <c r="R61" s="730">
        <f t="shared" si="10"/>
        <v>80663.122515689203</v>
      </c>
      <c r="Z61" s="614"/>
    </row>
    <row r="62" spans="13:26" x14ac:dyDescent="0.2">
      <c r="M62" s="614"/>
      <c r="N62" s="748">
        <f t="shared" si="11"/>
        <v>4</v>
      </c>
      <c r="O62" s="730">
        <f t="shared" si="8"/>
        <v>80663.122515689203</v>
      </c>
      <c r="P62" s="730">
        <f t="shared" si="12"/>
        <v>26833.255332509932</v>
      </c>
      <c r="Q62" s="730">
        <f t="shared" si="9"/>
        <v>163.57744081225255</v>
      </c>
      <c r="R62" s="730">
        <f t="shared" si="10"/>
        <v>107659.95528901138</v>
      </c>
      <c r="Z62" s="614"/>
    </row>
    <row r="63" spans="13:26" x14ac:dyDescent="0.2">
      <c r="M63" s="614"/>
      <c r="N63" s="748">
        <f t="shared" si="11"/>
        <v>5</v>
      </c>
      <c r="O63" s="730">
        <f t="shared" si="8"/>
        <v>107659.95528901138</v>
      </c>
      <c r="P63" s="730">
        <f t="shared" si="12"/>
        <v>26833.255332509932</v>
      </c>
      <c r="Q63" s="730">
        <f t="shared" si="9"/>
        <v>218.32455048727721</v>
      </c>
      <c r="R63" s="730">
        <f t="shared" si="10"/>
        <v>134711.53517200859</v>
      </c>
      <c r="Z63" s="614"/>
    </row>
    <row r="64" spans="13:26" x14ac:dyDescent="0.2">
      <c r="M64" s="614"/>
      <c r="N64" s="748">
        <f t="shared" si="11"/>
        <v>6</v>
      </c>
      <c r="O64" s="730">
        <f t="shared" si="8"/>
        <v>134711.53517200859</v>
      </c>
      <c r="P64" s="730">
        <f t="shared" si="12"/>
        <v>26833.255332509932</v>
      </c>
      <c r="Q64" s="730">
        <f t="shared" si="9"/>
        <v>273.18268229748844</v>
      </c>
      <c r="R64" s="730">
        <f t="shared" si="10"/>
        <v>161817.973186816</v>
      </c>
      <c r="Z64" s="614"/>
    </row>
    <row r="65" spans="13:26" x14ac:dyDescent="0.2">
      <c r="M65" s="614"/>
      <c r="N65" s="748">
        <f t="shared" si="11"/>
        <v>7</v>
      </c>
      <c r="O65" s="730">
        <f t="shared" si="8"/>
        <v>161817.973186816</v>
      </c>
      <c r="P65" s="730">
        <f t="shared" si="12"/>
        <v>26833.255332509932</v>
      </c>
      <c r="Q65" s="730">
        <f t="shared" si="9"/>
        <v>328.1520613856303</v>
      </c>
      <c r="R65" s="730">
        <f t="shared" si="10"/>
        <v>188979.38058071156</v>
      </c>
      <c r="Z65" s="614"/>
    </row>
    <row r="66" spans="13:26" x14ac:dyDescent="0.2">
      <c r="M66" s="614"/>
      <c r="N66" s="748">
        <f t="shared" si="11"/>
        <v>8</v>
      </c>
      <c r="O66" s="730">
        <f t="shared" si="8"/>
        <v>188979.38058071156</v>
      </c>
      <c r="P66" s="730">
        <f t="shared" si="12"/>
        <v>26833.255332509932</v>
      </c>
      <c r="Q66" s="730">
        <f t="shared" si="9"/>
        <v>383.23291335101578</v>
      </c>
      <c r="R66" s="730">
        <f t="shared" si="10"/>
        <v>216195.86882657249</v>
      </c>
      <c r="Z66" s="614"/>
    </row>
    <row r="67" spans="13:26" x14ac:dyDescent="0.2">
      <c r="M67" s="614"/>
      <c r="N67" s="748">
        <f t="shared" si="11"/>
        <v>9</v>
      </c>
      <c r="O67" s="730">
        <f t="shared" si="8"/>
        <v>216195.86882657249</v>
      </c>
      <c r="P67" s="730">
        <f t="shared" si="12"/>
        <v>26833.255332509932</v>
      </c>
      <c r="Q67" s="730">
        <f t="shared" si="9"/>
        <v>438.42546425045259</v>
      </c>
      <c r="R67" s="730">
        <f t="shared" si="10"/>
        <v>243467.54962333286</v>
      </c>
      <c r="Z67" s="614"/>
    </row>
    <row r="68" spans="13:26" x14ac:dyDescent="0.2">
      <c r="M68" s="614"/>
      <c r="N68" s="748">
        <f t="shared" si="11"/>
        <v>10</v>
      </c>
      <c r="O68" s="730">
        <f t="shared" si="8"/>
        <v>243467.54962333286</v>
      </c>
      <c r="P68" s="730">
        <f t="shared" si="12"/>
        <v>26833.255332509932</v>
      </c>
      <c r="Q68" s="730">
        <f t="shared" si="9"/>
        <v>493.72994059917107</v>
      </c>
      <c r="R68" s="730">
        <f t="shared" si="10"/>
        <v>270794.53489644197</v>
      </c>
      <c r="Z68" s="614"/>
    </row>
    <row r="69" spans="13:26" x14ac:dyDescent="0.2">
      <c r="M69" s="614"/>
      <c r="N69" s="748">
        <f t="shared" si="11"/>
        <v>11</v>
      </c>
      <c r="O69" s="730">
        <f t="shared" si="8"/>
        <v>270794.53489644197</v>
      </c>
      <c r="P69" s="730">
        <f t="shared" si="12"/>
        <v>26833.255332509932</v>
      </c>
      <c r="Q69" s="730">
        <f t="shared" si="9"/>
        <v>549.14656937175369</v>
      </c>
      <c r="R69" s="730">
        <f t="shared" si="10"/>
        <v>298176.93679832364</v>
      </c>
      <c r="Z69" s="614"/>
    </row>
    <row r="70" spans="13:26" x14ac:dyDescent="0.2">
      <c r="M70" s="614"/>
      <c r="N70" s="748">
        <f t="shared" si="11"/>
        <v>12</v>
      </c>
      <c r="O70" s="730">
        <f t="shared" si="8"/>
        <v>298176.93679832364</v>
      </c>
      <c r="P70" s="730">
        <f t="shared" si="12"/>
        <v>26833.255332509932</v>
      </c>
      <c r="Q70" s="730">
        <f t="shared" si="9"/>
        <v>604.67557800306668</v>
      </c>
      <c r="R70" s="730">
        <f t="shared" si="10"/>
        <v>325614.86770883662</v>
      </c>
      <c r="Z70" s="614"/>
    </row>
    <row r="71" spans="13:26" x14ac:dyDescent="0.2">
      <c r="M71" s="614"/>
      <c r="N71" s="748">
        <f t="shared" si="11"/>
        <v>13</v>
      </c>
      <c r="O71" s="730">
        <f t="shared" si="8"/>
        <v>325614.86770883662</v>
      </c>
      <c r="P71" s="730">
        <f t="shared" si="12"/>
        <v>26833.255332509932</v>
      </c>
      <c r="Q71" s="730">
        <f t="shared" si="9"/>
        <v>660.31719438919333</v>
      </c>
      <c r="R71" s="730">
        <f t="shared" si="10"/>
        <v>353108.44023573573</v>
      </c>
      <c r="Z71" s="614"/>
    </row>
    <row r="72" spans="13:26" x14ac:dyDescent="0.2">
      <c r="M72" s="614"/>
      <c r="N72" s="748">
        <f t="shared" si="11"/>
        <v>14</v>
      </c>
      <c r="O72" s="730">
        <f t="shared" si="8"/>
        <v>353108.44023573573</v>
      </c>
      <c r="P72" s="730">
        <f t="shared" si="12"/>
        <v>26833.255332509932</v>
      </c>
      <c r="Q72" s="730">
        <f t="shared" si="9"/>
        <v>716.0716468883694</v>
      </c>
      <c r="R72" s="730">
        <f t="shared" si="10"/>
        <v>380657.76721513405</v>
      </c>
      <c r="Z72" s="614"/>
    </row>
    <row r="73" spans="13:26" x14ac:dyDescent="0.2">
      <c r="M73" s="614"/>
      <c r="N73" s="748">
        <f t="shared" si="11"/>
        <v>15</v>
      </c>
      <c r="O73" s="730">
        <f t="shared" si="8"/>
        <v>380657.76721513405</v>
      </c>
      <c r="P73" s="730">
        <f t="shared" si="12"/>
        <v>26833.255332509932</v>
      </c>
      <c r="Q73" s="730">
        <f t="shared" si="9"/>
        <v>771.93916432192032</v>
      </c>
      <c r="R73" s="730">
        <f t="shared" si="10"/>
        <v>408262.96171196591</v>
      </c>
      <c r="Z73" s="614"/>
    </row>
    <row r="74" spans="13:26" x14ac:dyDescent="0.2">
      <c r="M74" s="614"/>
      <c r="N74" s="748">
        <f t="shared" si="11"/>
        <v>16</v>
      </c>
      <c r="O74" s="730">
        <f t="shared" si="8"/>
        <v>408262.96171196591</v>
      </c>
      <c r="P74" s="730">
        <f t="shared" si="12"/>
        <v>26833.255332509932</v>
      </c>
      <c r="Q74" s="730">
        <f t="shared" si="9"/>
        <v>827.91997597520015</v>
      </c>
      <c r="R74" s="730">
        <f t="shared" si="10"/>
        <v>435924.13702045102</v>
      </c>
      <c r="Z74" s="614"/>
    </row>
    <row r="75" spans="13:26" x14ac:dyDescent="0.2">
      <c r="M75" s="614"/>
      <c r="N75" s="748">
        <f t="shared" si="11"/>
        <v>17</v>
      </c>
      <c r="O75" s="730">
        <f t="shared" si="8"/>
        <v>435924.13702045102</v>
      </c>
      <c r="P75" s="730">
        <f t="shared" si="12"/>
        <v>26833.255332509932</v>
      </c>
      <c r="Q75" s="730">
        <f t="shared" si="9"/>
        <v>884.01431159853269</v>
      </c>
      <c r="R75" s="730">
        <f t="shared" si="10"/>
        <v>463641.4066645595</v>
      </c>
      <c r="Z75" s="614"/>
    </row>
    <row r="76" spans="13:26" x14ac:dyDescent="0.2">
      <c r="M76" s="614"/>
      <c r="N76" s="748">
        <f t="shared" si="11"/>
        <v>18</v>
      </c>
      <c r="O76" s="730">
        <f t="shared" si="8"/>
        <v>463641.4066645595</v>
      </c>
      <c r="P76" s="730">
        <f t="shared" si="12"/>
        <v>26833.255332509932</v>
      </c>
      <c r="Q76" s="730">
        <f t="shared" si="9"/>
        <v>940.22240140815472</v>
      </c>
      <c r="R76" s="730">
        <f t="shared" si="10"/>
        <v>491414.88439847756</v>
      </c>
      <c r="Z76" s="614"/>
    </row>
    <row r="77" spans="13:26" x14ac:dyDescent="0.2">
      <c r="M77" s="614"/>
      <c r="N77" s="748">
        <f t="shared" si="11"/>
        <v>19</v>
      </c>
      <c r="O77" s="730">
        <f t="shared" si="8"/>
        <v>491414.88439847756</v>
      </c>
      <c r="P77" s="730">
        <f t="shared" si="12"/>
        <v>26833.255332509932</v>
      </c>
      <c r="Q77" s="730">
        <f t="shared" si="9"/>
        <v>996.54447608715986</v>
      </c>
      <c r="R77" s="730">
        <f t="shared" si="10"/>
        <v>519244.68420707464</v>
      </c>
      <c r="Z77" s="614"/>
    </row>
    <row r="78" spans="13:26" x14ac:dyDescent="0.2">
      <c r="M78" s="614"/>
      <c r="N78" s="748">
        <f t="shared" si="11"/>
        <v>20</v>
      </c>
      <c r="O78" s="730">
        <f t="shared" si="8"/>
        <v>519244.68420707464</v>
      </c>
      <c r="P78" s="730">
        <f t="shared" si="12"/>
        <v>26833.255332509932</v>
      </c>
      <c r="Q78" s="730">
        <f t="shared" si="9"/>
        <v>1052.9807667864468</v>
      </c>
      <c r="R78" s="730">
        <f t="shared" si="10"/>
        <v>547130.92030637106</v>
      </c>
      <c r="Z78" s="614"/>
    </row>
    <row r="79" spans="13:26" x14ac:dyDescent="0.2">
      <c r="M79" s="614"/>
      <c r="N79" s="748">
        <f t="shared" si="11"/>
        <v>21</v>
      </c>
      <c r="O79" s="730">
        <f t="shared" si="8"/>
        <v>547130.92030637106</v>
      </c>
      <c r="P79" s="730">
        <f t="shared" si="12"/>
        <v>26833.255332509932</v>
      </c>
      <c r="Q79" s="730">
        <f t="shared" si="9"/>
        <v>1109.5315051256664</v>
      </c>
      <c r="R79" s="730">
        <f t="shared" si="10"/>
        <v>575073.70714400674</v>
      </c>
      <c r="Z79" s="614"/>
    </row>
    <row r="80" spans="13:26" x14ac:dyDescent="0.2">
      <c r="M80" s="614"/>
      <c r="N80" s="748">
        <f t="shared" si="11"/>
        <v>22</v>
      </c>
      <c r="O80" s="730">
        <f t="shared" si="8"/>
        <v>575073.70714400674</v>
      </c>
      <c r="P80" s="730">
        <f t="shared" si="12"/>
        <v>26833.255332509932</v>
      </c>
      <c r="Q80" s="730">
        <f t="shared" si="9"/>
        <v>1166.1969231941737</v>
      </c>
      <c r="R80" s="730">
        <f t="shared" si="10"/>
        <v>603073.15939971094</v>
      </c>
      <c r="Z80" s="614"/>
    </row>
    <row r="81" spans="13:26" x14ac:dyDescent="0.2">
      <c r="M81" s="614"/>
      <c r="N81" s="748">
        <f t="shared" si="11"/>
        <v>23</v>
      </c>
      <c r="O81" s="730">
        <f t="shared" si="8"/>
        <v>603073.15939971094</v>
      </c>
      <c r="P81" s="730">
        <f t="shared" si="12"/>
        <v>26833.255332509932</v>
      </c>
      <c r="Q81" s="730">
        <f t="shared" si="9"/>
        <v>1222.9772535519787</v>
      </c>
      <c r="R81" s="730">
        <f t="shared" si="10"/>
        <v>631129.39198577288</v>
      </c>
      <c r="Z81" s="614"/>
    </row>
    <row r="82" spans="13:26" x14ac:dyDescent="0.2">
      <c r="M82" s="614"/>
      <c r="N82" s="748">
        <f t="shared" si="11"/>
        <v>24</v>
      </c>
      <c r="O82" s="730">
        <f t="shared" si="8"/>
        <v>631129.39198577288</v>
      </c>
      <c r="P82" s="730">
        <f t="shared" si="12"/>
        <v>26833.255332509932</v>
      </c>
      <c r="Q82" s="730">
        <f t="shared" si="9"/>
        <v>1279.8727292307028</v>
      </c>
      <c r="R82" s="730">
        <f t="shared" si="10"/>
        <v>659242.52004751354</v>
      </c>
      <c r="Z82" s="614"/>
    </row>
    <row r="83" spans="13:26" x14ac:dyDescent="0.2">
      <c r="M83" s="614"/>
      <c r="N83" s="748">
        <f t="shared" si="11"/>
        <v>25</v>
      </c>
      <c r="O83" s="730">
        <f t="shared" si="8"/>
        <v>659242.52004751354</v>
      </c>
      <c r="P83" s="730">
        <f t="shared" si="12"/>
        <v>26833.255332509932</v>
      </c>
      <c r="Q83" s="730">
        <f t="shared" si="9"/>
        <v>1336.8835837345339</v>
      </c>
      <c r="R83" s="730">
        <f t="shared" si="10"/>
        <v>687412.65896375803</v>
      </c>
      <c r="Z83" s="614"/>
    </row>
    <row r="84" spans="13:26" x14ac:dyDescent="0.2">
      <c r="M84" s="614"/>
      <c r="N84" s="748">
        <f t="shared" si="11"/>
        <v>26</v>
      </c>
      <c r="O84" s="730">
        <f t="shared" si="8"/>
        <v>687412.65896375803</v>
      </c>
      <c r="P84" s="730">
        <f t="shared" si="12"/>
        <v>26833.255332509932</v>
      </c>
      <c r="Q84" s="730">
        <f t="shared" si="9"/>
        <v>1394.0100510411851</v>
      </c>
      <c r="R84" s="730">
        <f t="shared" si="10"/>
        <v>715639.92434730916</v>
      </c>
      <c r="Z84" s="614"/>
    </row>
    <row r="85" spans="13:26" x14ac:dyDescent="0.2">
      <c r="M85" s="614"/>
      <c r="N85" s="748">
        <f t="shared" si="11"/>
        <v>27</v>
      </c>
      <c r="O85" s="730">
        <f t="shared" si="8"/>
        <v>715639.92434730916</v>
      </c>
      <c r="P85" s="730">
        <f t="shared" si="12"/>
        <v>26833.255332509932</v>
      </c>
      <c r="Q85" s="730">
        <f t="shared" si="9"/>
        <v>1451.2523656028548</v>
      </c>
      <c r="R85" s="730">
        <f t="shared" si="10"/>
        <v>743924.43204542203</v>
      </c>
      <c r="Z85" s="614"/>
    </row>
    <row r="86" spans="13:26" x14ac:dyDescent="0.2">
      <c r="M86" s="614"/>
      <c r="N86" s="748">
        <f t="shared" si="11"/>
        <v>28</v>
      </c>
      <c r="O86" s="730">
        <f t="shared" si="8"/>
        <v>743924.43204542203</v>
      </c>
      <c r="P86" s="730">
        <f t="shared" si="12"/>
        <v>26833.255332509932</v>
      </c>
      <c r="Q86" s="730">
        <f t="shared" si="9"/>
        <v>1508.6107623471892</v>
      </c>
      <c r="R86" s="730">
        <f t="shared" si="10"/>
        <v>772266.29814027925</v>
      </c>
      <c r="Z86" s="614"/>
    </row>
    <row r="87" spans="13:26" x14ac:dyDescent="0.2">
      <c r="M87" s="614"/>
      <c r="N87" s="748">
        <f t="shared" si="11"/>
        <v>29</v>
      </c>
      <c r="O87" s="730">
        <f t="shared" si="8"/>
        <v>772266.29814027925</v>
      </c>
      <c r="P87" s="730">
        <f t="shared" si="12"/>
        <v>26833.255332509932</v>
      </c>
      <c r="Q87" s="730">
        <f t="shared" si="9"/>
        <v>1566.0854766782463</v>
      </c>
      <c r="R87" s="730">
        <f t="shared" si="10"/>
        <v>800665.63894946745</v>
      </c>
      <c r="Z87" s="614"/>
    </row>
    <row r="88" spans="13:26" x14ac:dyDescent="0.2">
      <c r="M88" s="614"/>
      <c r="N88" s="748">
        <f t="shared" si="11"/>
        <v>30</v>
      </c>
      <c r="O88" s="730">
        <f t="shared" si="8"/>
        <v>800665.63894946745</v>
      </c>
      <c r="P88" s="730">
        <f t="shared" si="12"/>
        <v>26833.255332509932</v>
      </c>
      <c r="Q88" s="730">
        <f t="shared" si="9"/>
        <v>1623.6767444774616</v>
      </c>
      <c r="R88" s="730">
        <f t="shared" si="10"/>
        <v>829122.57102645491</v>
      </c>
      <c r="Z88" s="614"/>
    </row>
    <row r="89" spans="13:26" x14ac:dyDescent="0.2">
      <c r="M89" s="614"/>
      <c r="N89" s="748">
        <f t="shared" si="11"/>
        <v>31</v>
      </c>
      <c r="O89" s="730">
        <f t="shared" si="8"/>
        <v>829122.57102645491</v>
      </c>
      <c r="P89" s="730">
        <f t="shared" si="12"/>
        <v>26833.255332509932</v>
      </c>
      <c r="Q89" s="730">
        <f t="shared" si="9"/>
        <v>1681.3848021046172</v>
      </c>
      <c r="R89" s="730">
        <f t="shared" si="10"/>
        <v>857637.21116106957</v>
      </c>
      <c r="Z89" s="614"/>
    </row>
    <row r="90" spans="13:26" x14ac:dyDescent="0.2">
      <c r="M90" s="614"/>
      <c r="N90" s="748">
        <f t="shared" si="11"/>
        <v>32</v>
      </c>
      <c r="O90" s="730">
        <f t="shared" si="8"/>
        <v>857637.21116106957</v>
      </c>
      <c r="P90" s="730">
        <f t="shared" si="12"/>
        <v>26833.255332509932</v>
      </c>
      <c r="Q90" s="730">
        <f t="shared" si="9"/>
        <v>1739.209886398811</v>
      </c>
      <c r="R90" s="730">
        <f t="shared" si="10"/>
        <v>886209.67637997842</v>
      </c>
      <c r="Z90" s="614"/>
    </row>
    <row r="91" spans="13:26" x14ac:dyDescent="0.2">
      <c r="M91" s="614"/>
      <c r="N91" s="748">
        <f t="shared" si="11"/>
        <v>33</v>
      </c>
      <c r="O91" s="730">
        <f t="shared" si="8"/>
        <v>886209.67637997842</v>
      </c>
      <c r="P91" s="730">
        <f t="shared" si="12"/>
        <v>26833.255332509932</v>
      </c>
      <c r="Q91" s="730">
        <f t="shared" si="9"/>
        <v>1797.1522346794288</v>
      </c>
      <c r="R91" s="730">
        <f t="shared" si="10"/>
        <v>914840.08394716785</v>
      </c>
      <c r="Z91" s="614"/>
    </row>
    <row r="92" spans="13:26" x14ac:dyDescent="0.2">
      <c r="M92" s="614"/>
      <c r="N92" s="748">
        <f t="shared" si="11"/>
        <v>34</v>
      </c>
      <c r="O92" s="730">
        <f t="shared" si="8"/>
        <v>914840.08394716785</v>
      </c>
      <c r="P92" s="730">
        <f t="shared" si="12"/>
        <v>26833.255332509932</v>
      </c>
      <c r="Q92" s="730">
        <f t="shared" si="9"/>
        <v>1855.2120847471185</v>
      </c>
      <c r="R92" s="730">
        <f t="shared" si="10"/>
        <v>943528.55136442499</v>
      </c>
      <c r="Z92" s="614"/>
    </row>
    <row r="93" spans="13:26" x14ac:dyDescent="0.2">
      <c r="M93" s="614"/>
      <c r="N93" s="748">
        <f t="shared" si="11"/>
        <v>35</v>
      </c>
      <c r="O93" s="730">
        <f t="shared" si="8"/>
        <v>943528.55136442499</v>
      </c>
      <c r="P93" s="730">
        <f t="shared" si="12"/>
        <v>26833.255332509932</v>
      </c>
      <c r="Q93" s="730">
        <f t="shared" si="9"/>
        <v>1913.389674884766</v>
      </c>
      <c r="R93" s="730">
        <f t="shared" si="10"/>
        <v>972275.19637181971</v>
      </c>
      <c r="Z93" s="614"/>
    </row>
    <row r="94" spans="13:26" x14ac:dyDescent="0.2">
      <c r="M94" s="614"/>
      <c r="N94" s="748">
        <f t="shared" si="11"/>
        <v>36</v>
      </c>
      <c r="O94" s="730">
        <f t="shared" si="8"/>
        <v>972275.19637181971</v>
      </c>
      <c r="P94" s="730">
        <f t="shared" si="12"/>
        <v>26833.255332509932</v>
      </c>
      <c r="Q94" s="730">
        <f t="shared" si="9"/>
        <v>1971.6852438584731</v>
      </c>
      <c r="R94" s="730">
        <f t="shared" si="10"/>
        <v>1001080.1369481882</v>
      </c>
      <c r="Z94" s="614"/>
    </row>
    <row r="95" spans="13:26" x14ac:dyDescent="0.2">
      <c r="M95" s="614"/>
      <c r="N95" s="748">
        <f t="shared" si="11"/>
        <v>37</v>
      </c>
      <c r="O95" s="730">
        <f t="shared" si="8"/>
        <v>1001080.1369481882</v>
      </c>
      <c r="P95" s="730">
        <f t="shared" si="12"/>
        <v>26833.255332509932</v>
      </c>
      <c r="Q95" s="730">
        <f t="shared" si="9"/>
        <v>2030.0990309185377</v>
      </c>
      <c r="R95" s="730">
        <f t="shared" si="10"/>
        <v>1029943.4913116167</v>
      </c>
      <c r="Z95" s="614"/>
    </row>
    <row r="96" spans="13:26" x14ac:dyDescent="0.2">
      <c r="M96" s="614"/>
      <c r="N96" s="748">
        <f t="shared" si="11"/>
        <v>38</v>
      </c>
      <c r="O96" s="730">
        <f t="shared" si="8"/>
        <v>1029943.4913116167</v>
      </c>
      <c r="P96" s="730">
        <f t="shared" si="12"/>
        <v>26833.255332509932</v>
      </c>
      <c r="Q96" s="730">
        <f t="shared" si="9"/>
        <v>2088.6312758004351</v>
      </c>
      <c r="R96" s="730">
        <f t="shared" si="10"/>
        <v>1058865.3779199272</v>
      </c>
      <c r="Z96" s="614"/>
    </row>
    <row r="97" spans="13:26" x14ac:dyDescent="0.2">
      <c r="M97" s="614"/>
      <c r="N97" s="748">
        <f t="shared" si="11"/>
        <v>39</v>
      </c>
      <c r="O97" s="730">
        <f t="shared" si="8"/>
        <v>1058865.3779199272</v>
      </c>
      <c r="P97" s="730">
        <f t="shared" si="12"/>
        <v>26833.255332509932</v>
      </c>
      <c r="Q97" s="730">
        <f t="shared" si="9"/>
        <v>2147.2822187258021</v>
      </c>
      <c r="R97" s="730">
        <f t="shared" si="10"/>
        <v>1087845.9154711631</v>
      </c>
      <c r="Z97" s="614"/>
    </row>
    <row r="98" spans="13:26" x14ac:dyDescent="0.2">
      <c r="M98" s="614"/>
      <c r="N98" s="748">
        <f t="shared" si="11"/>
        <v>40</v>
      </c>
      <c r="O98" s="730">
        <f t="shared" si="8"/>
        <v>1087845.9154711631</v>
      </c>
      <c r="P98" s="730">
        <f t="shared" si="12"/>
        <v>26833.255332509932</v>
      </c>
      <c r="Q98" s="730">
        <f t="shared" si="9"/>
        <v>2206.0521004034235</v>
      </c>
      <c r="R98" s="730">
        <f t="shared" si="10"/>
        <v>1116885.2229040766</v>
      </c>
      <c r="Z98" s="614"/>
    </row>
    <row r="99" spans="13:26" x14ac:dyDescent="0.2">
      <c r="M99" s="614"/>
      <c r="N99" s="748">
        <f t="shared" si="11"/>
        <v>41</v>
      </c>
      <c r="O99" s="730">
        <f t="shared" si="8"/>
        <v>1116885.2229040766</v>
      </c>
      <c r="P99" s="730">
        <f t="shared" si="12"/>
        <v>26833.255332509932</v>
      </c>
      <c r="Q99" s="730">
        <f t="shared" si="9"/>
        <v>2264.9411620302194</v>
      </c>
      <c r="R99" s="730">
        <f t="shared" si="10"/>
        <v>1145983.4193986168</v>
      </c>
      <c r="Z99" s="614"/>
    </row>
    <row r="100" spans="13:26" x14ac:dyDescent="0.2">
      <c r="M100" s="614"/>
      <c r="N100" s="748">
        <f t="shared" si="11"/>
        <v>42</v>
      </c>
      <c r="O100" s="730">
        <f t="shared" si="8"/>
        <v>1145983.4193986168</v>
      </c>
      <c r="P100" s="730">
        <f t="shared" si="12"/>
        <v>26833.255332509932</v>
      </c>
      <c r="Q100" s="730">
        <f t="shared" si="9"/>
        <v>2323.9496452922349</v>
      </c>
      <c r="R100" s="730">
        <f t="shared" si="10"/>
        <v>1175140.624376419</v>
      </c>
      <c r="Z100" s="614"/>
    </row>
    <row r="101" spans="13:26" x14ac:dyDescent="0.2">
      <c r="M101" s="614"/>
      <c r="N101" s="748">
        <f t="shared" si="11"/>
        <v>43</v>
      </c>
      <c r="O101" s="730">
        <f t="shared" si="8"/>
        <v>1175140.624376419</v>
      </c>
      <c r="P101" s="730">
        <f t="shared" si="12"/>
        <v>26833.255332509932</v>
      </c>
      <c r="Q101" s="730">
        <f t="shared" si="9"/>
        <v>2383.0777923656324</v>
      </c>
      <c r="R101" s="730">
        <f t="shared" si="10"/>
        <v>1204356.9575012946</v>
      </c>
      <c r="Z101" s="614"/>
    </row>
    <row r="102" spans="13:26" x14ac:dyDescent="0.2">
      <c r="M102" s="614"/>
      <c r="N102" s="748">
        <f t="shared" si="11"/>
        <v>44</v>
      </c>
      <c r="O102" s="730">
        <f t="shared" si="8"/>
        <v>1204356.9575012946</v>
      </c>
      <c r="P102" s="730">
        <f t="shared" si="12"/>
        <v>26833.255332509932</v>
      </c>
      <c r="Q102" s="730">
        <f t="shared" si="9"/>
        <v>2442.3258459176859</v>
      </c>
      <c r="R102" s="730">
        <f t="shared" si="10"/>
        <v>1233632.5386797222</v>
      </c>
      <c r="Z102" s="614"/>
    </row>
    <row r="103" spans="13:26" x14ac:dyDescent="0.2">
      <c r="M103" s="614"/>
      <c r="N103" s="748">
        <f t="shared" si="11"/>
        <v>45</v>
      </c>
      <c r="O103" s="730">
        <f t="shared" si="8"/>
        <v>1233632.5386797222</v>
      </c>
      <c r="P103" s="730">
        <f t="shared" si="12"/>
        <v>26833.255332509932</v>
      </c>
      <c r="Q103" s="730">
        <f t="shared" si="9"/>
        <v>2501.6940491077758</v>
      </c>
      <c r="R103" s="730">
        <f t="shared" si="10"/>
        <v>1262967.4880613401</v>
      </c>
      <c r="Z103" s="614"/>
    </row>
    <row r="104" spans="13:26" x14ac:dyDescent="0.2">
      <c r="M104" s="614"/>
      <c r="N104" s="748">
        <f t="shared" si="11"/>
        <v>46</v>
      </c>
      <c r="O104" s="730">
        <f t="shared" si="8"/>
        <v>1262967.4880613401</v>
      </c>
      <c r="P104" s="730">
        <f t="shared" si="12"/>
        <v>26833.255332509932</v>
      </c>
      <c r="Q104" s="730">
        <f t="shared" si="9"/>
        <v>2561.1826455883879</v>
      </c>
      <c r="R104" s="730">
        <f t="shared" si="10"/>
        <v>1292361.9260394385</v>
      </c>
      <c r="Z104" s="614"/>
    </row>
    <row r="105" spans="13:26" x14ac:dyDescent="0.2">
      <c r="M105" s="614"/>
      <c r="N105" s="748">
        <f t="shared" si="11"/>
        <v>47</v>
      </c>
      <c r="O105" s="730">
        <f t="shared" si="8"/>
        <v>1292361.9260394385</v>
      </c>
      <c r="P105" s="730">
        <f t="shared" si="12"/>
        <v>26833.255332509932</v>
      </c>
      <c r="Q105" s="730">
        <f t="shared" si="9"/>
        <v>2620.7918795061128</v>
      </c>
      <c r="R105" s="730">
        <f t="shared" si="10"/>
        <v>1321815.9732514545</v>
      </c>
      <c r="Z105" s="614"/>
    </row>
    <row r="106" spans="13:26" x14ac:dyDescent="0.2">
      <c r="M106" s="614"/>
      <c r="N106" s="748">
        <f t="shared" si="11"/>
        <v>48</v>
      </c>
      <c r="O106" s="730">
        <f t="shared" si="8"/>
        <v>1321815.9732514545</v>
      </c>
      <c r="P106" s="730">
        <f t="shared" si="12"/>
        <v>26833.255332509932</v>
      </c>
      <c r="Q106" s="730">
        <f t="shared" si="9"/>
        <v>2680.5219955026478</v>
      </c>
      <c r="R106" s="730">
        <f t="shared" si="10"/>
        <v>1351329.7505794673</v>
      </c>
      <c r="Z106" s="614"/>
    </row>
    <row r="107" spans="13:26" x14ac:dyDescent="0.2">
      <c r="M107" s="614"/>
      <c r="N107" s="748">
        <f t="shared" si="11"/>
        <v>49</v>
      </c>
      <c r="O107" s="730">
        <f t="shared" si="8"/>
        <v>1351329.7505794673</v>
      </c>
      <c r="P107" s="730">
        <f t="shared" si="12"/>
        <v>26833.255332509932</v>
      </c>
      <c r="Q107" s="730">
        <f t="shared" si="9"/>
        <v>2740.3732387158025</v>
      </c>
      <c r="R107" s="730">
        <f t="shared" si="10"/>
        <v>1380903.3791506931</v>
      </c>
      <c r="Z107" s="614"/>
    </row>
    <row r="108" spans="13:26" x14ac:dyDescent="0.2">
      <c r="M108" s="614"/>
      <c r="N108" s="748">
        <f t="shared" si="11"/>
        <v>50</v>
      </c>
      <c r="O108" s="730">
        <f t="shared" si="8"/>
        <v>1380903.3791506931</v>
      </c>
      <c r="P108" s="730">
        <f t="shared" si="12"/>
        <v>26833.255332509932</v>
      </c>
      <c r="Q108" s="730">
        <f t="shared" si="9"/>
        <v>2800.3458547805017</v>
      </c>
      <c r="R108" s="730">
        <f t="shared" si="10"/>
        <v>1410536.9803379835</v>
      </c>
      <c r="Z108" s="614"/>
    </row>
    <row r="109" spans="13:26" x14ac:dyDescent="0.2">
      <c r="M109" s="614"/>
      <c r="N109" s="748">
        <f t="shared" si="11"/>
        <v>51</v>
      </c>
      <c r="O109" s="730">
        <f t="shared" si="8"/>
        <v>1410536.9803379835</v>
      </c>
      <c r="P109" s="730">
        <f t="shared" si="12"/>
        <v>26833.255332509932</v>
      </c>
      <c r="Q109" s="730">
        <f t="shared" si="9"/>
        <v>2860.4400898297968</v>
      </c>
      <c r="R109" s="730">
        <f t="shared" si="10"/>
        <v>1440230.6757603232</v>
      </c>
      <c r="Z109" s="614"/>
    </row>
    <row r="110" spans="13:26" x14ac:dyDescent="0.2">
      <c r="M110" s="614"/>
      <c r="N110" s="748">
        <f t="shared" si="11"/>
        <v>52</v>
      </c>
      <c r="O110" s="730">
        <f t="shared" si="8"/>
        <v>1440230.6757603232</v>
      </c>
      <c r="P110" s="730">
        <f t="shared" si="12"/>
        <v>26833.255332509932</v>
      </c>
      <c r="Q110" s="730">
        <f t="shared" si="9"/>
        <v>2920.6561904958735</v>
      </c>
      <c r="R110" s="730">
        <f t="shared" si="10"/>
        <v>1469984.5872833291</v>
      </c>
      <c r="Z110" s="614"/>
    </row>
    <row r="111" spans="13:26" x14ac:dyDescent="0.2">
      <c r="M111" s="614"/>
      <c r="N111" s="748">
        <f t="shared" si="11"/>
        <v>53</v>
      </c>
      <c r="O111" s="730">
        <f t="shared" si="8"/>
        <v>1469984.5872833291</v>
      </c>
      <c r="P111" s="730">
        <f t="shared" si="12"/>
        <v>26833.255332509932</v>
      </c>
      <c r="Q111" s="730">
        <f t="shared" si="9"/>
        <v>2980.9944039110665</v>
      </c>
      <c r="R111" s="730">
        <f t="shared" si="10"/>
        <v>1499798.8370197501</v>
      </c>
      <c r="Z111" s="614"/>
    </row>
    <row r="112" spans="13:26" x14ac:dyDescent="0.2">
      <c r="M112" s="614"/>
      <c r="N112" s="748">
        <f t="shared" si="11"/>
        <v>54</v>
      </c>
      <c r="O112" s="730">
        <f t="shared" si="8"/>
        <v>1499798.8370197501</v>
      </c>
      <c r="P112" s="730">
        <f t="shared" si="12"/>
        <v>26833.255332509932</v>
      </c>
      <c r="Q112" s="730">
        <f t="shared" si="9"/>
        <v>3041.4549777088705</v>
      </c>
      <c r="R112" s="730">
        <f t="shared" si="10"/>
        <v>1529673.547329969</v>
      </c>
      <c r="Z112" s="614"/>
    </row>
    <row r="113" spans="13:26" x14ac:dyDescent="0.2">
      <c r="M113" s="614"/>
      <c r="N113" s="748">
        <f t="shared" si="11"/>
        <v>55</v>
      </c>
      <c r="O113" s="730">
        <f t="shared" si="8"/>
        <v>1529673.547329969</v>
      </c>
      <c r="P113" s="730">
        <f t="shared" si="12"/>
        <v>26833.255332509932</v>
      </c>
      <c r="Q113" s="730">
        <f t="shared" si="9"/>
        <v>3102.0381600249593</v>
      </c>
      <c r="R113" s="730">
        <f t="shared" si="10"/>
        <v>1559608.8408225039</v>
      </c>
      <c r="Z113" s="614"/>
    </row>
    <row r="114" spans="13:26" x14ac:dyDescent="0.2">
      <c r="M114" s="614"/>
      <c r="N114" s="748">
        <f t="shared" si="11"/>
        <v>56</v>
      </c>
      <c r="O114" s="730">
        <f t="shared" si="8"/>
        <v>1559608.8408225039</v>
      </c>
      <c r="P114" s="730">
        <f t="shared" si="12"/>
        <v>26833.255332509932</v>
      </c>
      <c r="Q114" s="730">
        <f t="shared" si="9"/>
        <v>3162.7441994982032</v>
      </c>
      <c r="R114" s="730">
        <f t="shared" si="10"/>
        <v>1589604.840354512</v>
      </c>
      <c r="Z114" s="614"/>
    </row>
    <row r="115" spans="13:26" x14ac:dyDescent="0.2">
      <c r="M115" s="614"/>
      <c r="N115" s="748">
        <f t="shared" si="11"/>
        <v>57</v>
      </c>
      <c r="O115" s="730">
        <f t="shared" si="8"/>
        <v>1589604.840354512</v>
      </c>
      <c r="P115" s="730">
        <f t="shared" si="12"/>
        <v>26833.255332509932</v>
      </c>
      <c r="Q115" s="730">
        <f t="shared" si="9"/>
        <v>3223.573345271689</v>
      </c>
      <c r="R115" s="730">
        <f t="shared" si="10"/>
        <v>1619661.6690322936</v>
      </c>
      <c r="Z115" s="614"/>
    </row>
    <row r="116" spans="13:26" x14ac:dyDescent="0.2">
      <c r="M116" s="614"/>
      <c r="N116" s="748">
        <f t="shared" si="11"/>
        <v>58</v>
      </c>
      <c r="O116" s="730">
        <f t="shared" si="8"/>
        <v>1619661.6690322936</v>
      </c>
      <c r="P116" s="730">
        <f t="shared" si="12"/>
        <v>26833.255332509932</v>
      </c>
      <c r="Q116" s="730">
        <f t="shared" si="9"/>
        <v>3284.5258469937435</v>
      </c>
      <c r="R116" s="730">
        <f t="shared" si="10"/>
        <v>1649779.4502117974</v>
      </c>
      <c r="Z116" s="614"/>
    </row>
    <row r="117" spans="13:26" x14ac:dyDescent="0.2">
      <c r="M117" s="614"/>
      <c r="N117" s="748">
        <f t="shared" si="11"/>
        <v>59</v>
      </c>
      <c r="O117" s="730">
        <f t="shared" si="8"/>
        <v>1649779.4502117974</v>
      </c>
      <c r="P117" s="730">
        <f t="shared" si="12"/>
        <v>26833.255332509932</v>
      </c>
      <c r="Q117" s="730">
        <f t="shared" si="9"/>
        <v>3345.601954818957</v>
      </c>
      <c r="R117" s="730">
        <f t="shared" si="10"/>
        <v>1679958.3074991263</v>
      </c>
      <c r="Z117" s="614"/>
    </row>
    <row r="118" spans="13:26" x14ac:dyDescent="0.2">
      <c r="M118" s="614"/>
      <c r="N118" s="748">
        <f t="shared" si="11"/>
        <v>60</v>
      </c>
      <c r="O118" s="730">
        <f t="shared" si="8"/>
        <v>1679958.3074991263</v>
      </c>
      <c r="P118" s="730">
        <f t="shared" si="12"/>
        <v>26833.255332509932</v>
      </c>
      <c r="Q118" s="730">
        <f t="shared" si="9"/>
        <v>3406.8019194092108</v>
      </c>
      <c r="R118" s="730">
        <f t="shared" si="10"/>
        <v>1710198.3647510456</v>
      </c>
      <c r="Z118" s="614"/>
    </row>
    <row r="119" spans="13:26" x14ac:dyDescent="0.2">
      <c r="M119" s="614"/>
      <c r="N119" s="748">
        <f t="shared" si="11"/>
        <v>61</v>
      </c>
      <c r="O119" s="730">
        <f t="shared" si="8"/>
        <v>1710198.3647510456</v>
      </c>
      <c r="P119" s="730">
        <f t="shared" si="12"/>
        <v>26833.255332509932</v>
      </c>
      <c r="Q119" s="730">
        <f t="shared" si="9"/>
        <v>3468.1259919347049</v>
      </c>
      <c r="R119" s="730">
        <f t="shared" si="10"/>
        <v>1740499.7460754903</v>
      </c>
      <c r="Z119" s="614"/>
    </row>
    <row r="120" spans="13:26" x14ac:dyDescent="0.2">
      <c r="M120" s="614"/>
      <c r="N120" s="748">
        <f t="shared" si="11"/>
        <v>62</v>
      </c>
      <c r="O120" s="730">
        <f t="shared" si="8"/>
        <v>1740499.7460754903</v>
      </c>
      <c r="P120" s="730">
        <f t="shared" si="12"/>
        <v>26833.255332509932</v>
      </c>
      <c r="Q120" s="730">
        <f t="shared" si="9"/>
        <v>3529.57442407499</v>
      </c>
      <c r="R120" s="730">
        <f t="shared" si="10"/>
        <v>1770862.5758320752</v>
      </c>
      <c r="Z120" s="614"/>
    </row>
    <row r="121" spans="13:26" x14ac:dyDescent="0.2">
      <c r="M121" s="614"/>
      <c r="N121" s="748">
        <f t="shared" si="11"/>
        <v>63</v>
      </c>
      <c r="O121" s="730">
        <f t="shared" si="8"/>
        <v>1770862.5758320752</v>
      </c>
      <c r="P121" s="730">
        <f t="shared" si="12"/>
        <v>26833.255332509932</v>
      </c>
      <c r="Q121" s="730">
        <f t="shared" si="9"/>
        <v>3591.1474680200004</v>
      </c>
      <c r="R121" s="730">
        <f t="shared" si="10"/>
        <v>1801286.9786326052</v>
      </c>
      <c r="Z121" s="614"/>
    </row>
    <row r="122" spans="13:26" x14ac:dyDescent="0.2">
      <c r="M122" s="614"/>
      <c r="N122" s="748">
        <f t="shared" si="11"/>
        <v>64</v>
      </c>
      <c r="O122" s="730">
        <f t="shared" si="8"/>
        <v>1801286.9786326052</v>
      </c>
      <c r="P122" s="730">
        <f t="shared" si="12"/>
        <v>26833.255332509932</v>
      </c>
      <c r="Q122" s="730">
        <f t="shared" si="9"/>
        <v>3652.8453764710875</v>
      </c>
      <c r="R122" s="730">
        <f t="shared" si="10"/>
        <v>1831773.0793415862</v>
      </c>
      <c r="Z122" s="614"/>
    </row>
    <row r="123" spans="13:26" x14ac:dyDescent="0.2">
      <c r="M123" s="614"/>
      <c r="N123" s="748">
        <f t="shared" si="11"/>
        <v>65</v>
      </c>
      <c r="O123" s="730">
        <f t="shared" si="8"/>
        <v>1831773.0793415862</v>
      </c>
      <c r="P123" s="730">
        <f t="shared" si="12"/>
        <v>26833.255332509932</v>
      </c>
      <c r="Q123" s="730">
        <f t="shared" si="9"/>
        <v>3714.6684026420589</v>
      </c>
      <c r="R123" s="730">
        <f t="shared" si="10"/>
        <v>1862321.0030767382</v>
      </c>
      <c r="Z123" s="614"/>
    </row>
    <row r="124" spans="13:26" x14ac:dyDescent="0.2">
      <c r="M124" s="614"/>
      <c r="N124" s="748">
        <f t="shared" si="11"/>
        <v>66</v>
      </c>
      <c r="O124" s="730">
        <f t="shared" ref="O124:O187" si="13">R123</f>
        <v>1862321.0030767382</v>
      </c>
      <c r="P124" s="730">
        <f t="shared" si="12"/>
        <v>26833.255332509932</v>
      </c>
      <c r="Q124" s="730">
        <f t="shared" ref="Q124:Q187" si="14">O124*$P$53</f>
        <v>3776.6168002602158</v>
      </c>
      <c r="R124" s="730">
        <f t="shared" ref="R124:R187" si="15">O124+P124+Q124</f>
        <v>1892930.8752095085</v>
      </c>
      <c r="Z124" s="614"/>
    </row>
    <row r="125" spans="13:26" x14ac:dyDescent="0.2">
      <c r="M125" s="614"/>
      <c r="N125" s="748">
        <f t="shared" ref="N125:N188" si="16">N124+1</f>
        <v>67</v>
      </c>
      <c r="O125" s="730">
        <f t="shared" si="13"/>
        <v>1892930.8752095085</v>
      </c>
      <c r="P125" s="730">
        <f t="shared" ref="P125:P188" si="17">P124</f>
        <v>26833.255332509932</v>
      </c>
      <c r="Q125" s="730">
        <f t="shared" si="14"/>
        <v>3838.6908235673964</v>
      </c>
      <c r="R125" s="730">
        <f t="shared" si="15"/>
        <v>1923602.8213655858</v>
      </c>
      <c r="Z125" s="614"/>
    </row>
    <row r="126" spans="13:26" x14ac:dyDescent="0.2">
      <c r="M126" s="614"/>
      <c r="N126" s="748">
        <f t="shared" si="16"/>
        <v>68</v>
      </c>
      <c r="O126" s="730">
        <f t="shared" si="13"/>
        <v>1923602.8213655858</v>
      </c>
      <c r="P126" s="730">
        <f t="shared" si="17"/>
        <v>26833.255332509932</v>
      </c>
      <c r="Q126" s="730">
        <f t="shared" si="14"/>
        <v>3900.8907273210166</v>
      </c>
      <c r="R126" s="730">
        <f t="shared" si="15"/>
        <v>1954336.9674254167</v>
      </c>
      <c r="Z126" s="614"/>
    </row>
    <row r="127" spans="13:26" x14ac:dyDescent="0.2">
      <c r="M127" s="614"/>
      <c r="N127" s="748">
        <f t="shared" si="16"/>
        <v>69</v>
      </c>
      <c r="O127" s="730">
        <f t="shared" si="13"/>
        <v>1954336.9674254167</v>
      </c>
      <c r="P127" s="730">
        <f t="shared" si="17"/>
        <v>26833.255332509932</v>
      </c>
      <c r="Q127" s="730">
        <f t="shared" si="14"/>
        <v>3963.2167667951176</v>
      </c>
      <c r="R127" s="730">
        <f t="shared" si="15"/>
        <v>1985133.4395247218</v>
      </c>
      <c r="Z127" s="614"/>
    </row>
    <row r="128" spans="13:26" x14ac:dyDescent="0.2">
      <c r="M128" s="614"/>
      <c r="N128" s="748">
        <f t="shared" si="16"/>
        <v>70</v>
      </c>
      <c r="O128" s="730">
        <f t="shared" si="13"/>
        <v>1985133.4395247218</v>
      </c>
      <c r="P128" s="730">
        <f t="shared" si="17"/>
        <v>26833.255332509932</v>
      </c>
      <c r="Q128" s="730">
        <f t="shared" si="14"/>
        <v>4025.6691977814144</v>
      </c>
      <c r="R128" s="730">
        <f t="shared" si="15"/>
        <v>2015992.3640550133</v>
      </c>
      <c r="Z128" s="614"/>
    </row>
    <row r="129" spans="13:26" x14ac:dyDescent="0.2">
      <c r="M129" s="614"/>
      <c r="N129" s="748">
        <f t="shared" si="16"/>
        <v>71</v>
      </c>
      <c r="O129" s="730">
        <f t="shared" si="13"/>
        <v>2015992.3640550133</v>
      </c>
      <c r="P129" s="730">
        <f t="shared" si="17"/>
        <v>26833.255332509932</v>
      </c>
      <c r="Q129" s="730">
        <f t="shared" si="14"/>
        <v>4088.2482765903424</v>
      </c>
      <c r="R129" s="730">
        <f t="shared" si="15"/>
        <v>2046913.8676641136</v>
      </c>
      <c r="Z129" s="614"/>
    </row>
    <row r="130" spans="13:26" x14ac:dyDescent="0.2">
      <c r="M130" s="614"/>
      <c r="N130" s="748">
        <f t="shared" si="16"/>
        <v>72</v>
      </c>
      <c r="O130" s="730">
        <f t="shared" si="13"/>
        <v>2046913.8676641136</v>
      </c>
      <c r="P130" s="730">
        <f t="shared" si="17"/>
        <v>26833.255332509932</v>
      </c>
      <c r="Q130" s="730">
        <f t="shared" si="14"/>
        <v>4150.9542600521117</v>
      </c>
      <c r="R130" s="730">
        <f t="shared" si="15"/>
        <v>2077898.0772566758</v>
      </c>
      <c r="Z130" s="614"/>
    </row>
    <row r="131" spans="13:26" x14ac:dyDescent="0.2">
      <c r="M131" s="614"/>
      <c r="N131" s="748">
        <f t="shared" si="16"/>
        <v>73</v>
      </c>
      <c r="O131" s="730">
        <f t="shared" si="13"/>
        <v>2077898.0772566758</v>
      </c>
      <c r="P131" s="730">
        <f t="shared" si="17"/>
        <v>26833.255332509932</v>
      </c>
      <c r="Q131" s="730">
        <f t="shared" si="14"/>
        <v>4213.7874055177608</v>
      </c>
      <c r="R131" s="730">
        <f t="shared" si="15"/>
        <v>2108945.1199947037</v>
      </c>
      <c r="Z131" s="614"/>
    </row>
    <row r="132" spans="13:26" x14ac:dyDescent="0.2">
      <c r="M132" s="614"/>
      <c r="N132" s="748">
        <f t="shared" si="16"/>
        <v>74</v>
      </c>
      <c r="O132" s="730">
        <f t="shared" si="13"/>
        <v>2108945.1199947037</v>
      </c>
      <c r="P132" s="730">
        <f t="shared" si="17"/>
        <v>26833.255332509932</v>
      </c>
      <c r="Q132" s="730">
        <f t="shared" si="14"/>
        <v>4276.7479708602123</v>
      </c>
      <c r="R132" s="730">
        <f t="shared" si="15"/>
        <v>2140055.1232980737</v>
      </c>
      <c r="Z132" s="614"/>
    </row>
    <row r="133" spans="13:26" x14ac:dyDescent="0.2">
      <c r="M133" s="614"/>
      <c r="N133" s="748">
        <f t="shared" si="16"/>
        <v>75</v>
      </c>
      <c r="O133" s="730">
        <f t="shared" si="13"/>
        <v>2140055.1232980737</v>
      </c>
      <c r="P133" s="730">
        <f t="shared" si="17"/>
        <v>26833.255332509932</v>
      </c>
      <c r="Q133" s="730">
        <f t="shared" si="14"/>
        <v>4339.836214475331</v>
      </c>
      <c r="R133" s="730">
        <f t="shared" si="15"/>
        <v>2171228.214845059</v>
      </c>
      <c r="Z133" s="614"/>
    </row>
    <row r="134" spans="13:26" x14ac:dyDescent="0.2">
      <c r="M134" s="614"/>
      <c r="N134" s="748">
        <f t="shared" si="16"/>
        <v>76</v>
      </c>
      <c r="O134" s="730">
        <f t="shared" si="13"/>
        <v>2171228.214845059</v>
      </c>
      <c r="P134" s="730">
        <f t="shared" si="17"/>
        <v>26833.255332509932</v>
      </c>
      <c r="Q134" s="730">
        <f t="shared" si="14"/>
        <v>4403.0523952829872</v>
      </c>
      <c r="R134" s="730">
        <f t="shared" si="15"/>
        <v>2202464.5225728517</v>
      </c>
      <c r="Z134" s="614"/>
    </row>
    <row r="135" spans="13:26" x14ac:dyDescent="0.2">
      <c r="M135" s="614"/>
      <c r="N135" s="748">
        <f t="shared" si="16"/>
        <v>77</v>
      </c>
      <c r="O135" s="730">
        <f t="shared" si="13"/>
        <v>2202464.5225728517</v>
      </c>
      <c r="P135" s="730">
        <f t="shared" si="17"/>
        <v>26833.255332509932</v>
      </c>
      <c r="Q135" s="730">
        <f t="shared" si="14"/>
        <v>4466.3967727281142</v>
      </c>
      <c r="R135" s="730">
        <f t="shared" si="15"/>
        <v>2233764.17467809</v>
      </c>
      <c r="Z135" s="614"/>
    </row>
    <row r="136" spans="13:26" x14ac:dyDescent="0.2">
      <c r="M136" s="614"/>
      <c r="N136" s="748">
        <f t="shared" si="16"/>
        <v>78</v>
      </c>
      <c r="O136" s="730">
        <f t="shared" si="13"/>
        <v>2233764.17467809</v>
      </c>
      <c r="P136" s="730">
        <f t="shared" si="17"/>
        <v>26833.255332509932</v>
      </c>
      <c r="Q136" s="730">
        <f t="shared" si="14"/>
        <v>4529.8696067817782</v>
      </c>
      <c r="R136" s="730">
        <f t="shared" si="15"/>
        <v>2265127.2996173818</v>
      </c>
      <c r="Z136" s="614"/>
    </row>
    <row r="137" spans="13:26" x14ac:dyDescent="0.2">
      <c r="M137" s="614"/>
      <c r="N137" s="748">
        <f t="shared" si="16"/>
        <v>79</v>
      </c>
      <c r="O137" s="730">
        <f t="shared" si="13"/>
        <v>2265127.2996173818</v>
      </c>
      <c r="P137" s="730">
        <f t="shared" si="17"/>
        <v>26833.255332509932</v>
      </c>
      <c r="Q137" s="730">
        <f t="shared" si="14"/>
        <v>4593.4711579422401</v>
      </c>
      <c r="R137" s="730">
        <f t="shared" si="15"/>
        <v>2296554.0261078342</v>
      </c>
      <c r="Z137" s="614"/>
    </row>
    <row r="138" spans="13:26" x14ac:dyDescent="0.2">
      <c r="M138" s="614"/>
      <c r="N138" s="748">
        <f t="shared" si="16"/>
        <v>80</v>
      </c>
      <c r="O138" s="730">
        <f t="shared" si="13"/>
        <v>2296554.0261078342</v>
      </c>
      <c r="P138" s="730">
        <f t="shared" si="17"/>
        <v>26833.255332509932</v>
      </c>
      <c r="Q138" s="730">
        <f t="shared" si="14"/>
        <v>4657.2016872360318</v>
      </c>
      <c r="R138" s="730">
        <f t="shared" si="15"/>
        <v>2328044.48312758</v>
      </c>
      <c r="Z138" s="614"/>
    </row>
    <row r="139" spans="13:26" x14ac:dyDescent="0.2">
      <c r="M139" s="614"/>
      <c r="N139" s="748">
        <f t="shared" si="16"/>
        <v>81</v>
      </c>
      <c r="O139" s="730">
        <f t="shared" si="13"/>
        <v>2328044.48312758</v>
      </c>
      <c r="P139" s="730">
        <f t="shared" si="17"/>
        <v>26833.255332509932</v>
      </c>
      <c r="Q139" s="730">
        <f t="shared" si="14"/>
        <v>4721.0614562190185</v>
      </c>
      <c r="R139" s="730">
        <f t="shared" si="15"/>
        <v>2359598.7999163088</v>
      </c>
      <c r="Z139" s="614"/>
    </row>
    <row r="140" spans="13:26" x14ac:dyDescent="0.2">
      <c r="M140" s="614"/>
      <c r="N140" s="748">
        <f t="shared" si="16"/>
        <v>82</v>
      </c>
      <c r="O140" s="730">
        <f t="shared" si="13"/>
        <v>2359598.7999163088</v>
      </c>
      <c r="P140" s="730">
        <f t="shared" si="17"/>
        <v>26833.255332509932</v>
      </c>
      <c r="Q140" s="730">
        <f t="shared" si="14"/>
        <v>4785.0507269774798</v>
      </c>
      <c r="R140" s="730">
        <f t="shared" si="15"/>
        <v>2391217.1059757965</v>
      </c>
      <c r="Z140" s="614"/>
    </row>
    <row r="141" spans="13:26" x14ac:dyDescent="0.2">
      <c r="M141" s="614"/>
      <c r="N141" s="748">
        <f t="shared" si="16"/>
        <v>83</v>
      </c>
      <c r="O141" s="730">
        <f t="shared" si="13"/>
        <v>2391217.1059757965</v>
      </c>
      <c r="P141" s="730">
        <f t="shared" si="17"/>
        <v>26833.255332509932</v>
      </c>
      <c r="Q141" s="730">
        <f t="shared" si="14"/>
        <v>4849.1697621291814</v>
      </c>
      <c r="R141" s="730">
        <f t="shared" si="15"/>
        <v>2422899.5310704354</v>
      </c>
      <c r="Z141" s="614"/>
    </row>
    <row r="142" spans="13:26" x14ac:dyDescent="0.2">
      <c r="M142" s="614"/>
      <c r="N142" s="748">
        <f t="shared" si="16"/>
        <v>84</v>
      </c>
      <c r="O142" s="730">
        <f t="shared" si="13"/>
        <v>2422899.5310704354</v>
      </c>
      <c r="P142" s="730">
        <f t="shared" si="17"/>
        <v>26833.255332509932</v>
      </c>
      <c r="Q142" s="730">
        <f t="shared" si="14"/>
        <v>4913.4188248244536</v>
      </c>
      <c r="R142" s="730">
        <f t="shared" si="15"/>
        <v>2454646.2052277699</v>
      </c>
      <c r="Z142" s="614"/>
    </row>
    <row r="143" spans="13:26" x14ac:dyDescent="0.2">
      <c r="M143" s="614"/>
      <c r="N143" s="748">
        <f t="shared" si="16"/>
        <v>85</v>
      </c>
      <c r="O143" s="730">
        <f t="shared" si="13"/>
        <v>2454646.2052277699</v>
      </c>
      <c r="P143" s="730">
        <f t="shared" si="17"/>
        <v>26833.255332509932</v>
      </c>
      <c r="Q143" s="730">
        <f t="shared" si="14"/>
        <v>4977.7981787472727</v>
      </c>
      <c r="R143" s="730">
        <f t="shared" si="15"/>
        <v>2486457.2587390272</v>
      </c>
      <c r="Z143" s="614"/>
    </row>
    <row r="144" spans="13:26" x14ac:dyDescent="0.2">
      <c r="M144" s="614"/>
      <c r="N144" s="748">
        <f t="shared" si="16"/>
        <v>86</v>
      </c>
      <c r="O144" s="730">
        <f t="shared" si="13"/>
        <v>2486457.2587390272</v>
      </c>
      <c r="P144" s="730">
        <f t="shared" si="17"/>
        <v>26833.255332509932</v>
      </c>
      <c r="Q144" s="730">
        <f t="shared" si="14"/>
        <v>5042.3080881163396</v>
      </c>
      <c r="R144" s="730">
        <f t="shared" si="15"/>
        <v>2518332.8221596535</v>
      </c>
      <c r="Z144" s="614"/>
    </row>
    <row r="145" spans="13:26" x14ac:dyDescent="0.2">
      <c r="M145" s="614"/>
      <c r="N145" s="748">
        <f t="shared" si="16"/>
        <v>87</v>
      </c>
      <c r="O145" s="730">
        <f t="shared" si="13"/>
        <v>2518332.8221596535</v>
      </c>
      <c r="P145" s="730">
        <f t="shared" si="17"/>
        <v>26833.255332509932</v>
      </c>
      <c r="Q145" s="730">
        <f t="shared" si="14"/>
        <v>5106.9488176861696</v>
      </c>
      <c r="R145" s="730">
        <f t="shared" si="15"/>
        <v>2550273.0263098497</v>
      </c>
      <c r="Z145" s="614"/>
    </row>
    <row r="146" spans="13:26" x14ac:dyDescent="0.2">
      <c r="M146" s="614"/>
      <c r="N146" s="748">
        <f t="shared" si="16"/>
        <v>88</v>
      </c>
      <c r="O146" s="730">
        <f t="shared" si="13"/>
        <v>2550273.0263098497</v>
      </c>
      <c r="P146" s="730">
        <f t="shared" si="17"/>
        <v>26833.255332509932</v>
      </c>
      <c r="Q146" s="730">
        <f t="shared" si="14"/>
        <v>5171.7206327481736</v>
      </c>
      <c r="R146" s="730">
        <f t="shared" si="15"/>
        <v>2582278.0022751079</v>
      </c>
      <c r="Z146" s="614"/>
    </row>
    <row r="147" spans="13:26" x14ac:dyDescent="0.2">
      <c r="M147" s="614"/>
      <c r="N147" s="748">
        <f t="shared" si="16"/>
        <v>89</v>
      </c>
      <c r="O147" s="730">
        <f t="shared" si="13"/>
        <v>2582278.0022751079</v>
      </c>
      <c r="P147" s="730">
        <f t="shared" si="17"/>
        <v>26833.255332509932</v>
      </c>
      <c r="Q147" s="730">
        <f t="shared" si="14"/>
        <v>5236.6237991317503</v>
      </c>
      <c r="R147" s="730">
        <f t="shared" si="15"/>
        <v>2614347.8814067496</v>
      </c>
      <c r="Z147" s="614"/>
    </row>
    <row r="148" spans="13:26" x14ac:dyDescent="0.2">
      <c r="M148" s="614"/>
      <c r="N148" s="748">
        <f t="shared" si="16"/>
        <v>90</v>
      </c>
      <c r="O148" s="730">
        <f t="shared" si="13"/>
        <v>2614347.8814067496</v>
      </c>
      <c r="P148" s="730">
        <f t="shared" si="17"/>
        <v>26833.255332509932</v>
      </c>
      <c r="Q148" s="730">
        <f t="shared" si="14"/>
        <v>5301.6585832053752</v>
      </c>
      <c r="R148" s="730">
        <f t="shared" si="15"/>
        <v>2646482.7953224648</v>
      </c>
      <c r="Z148" s="614"/>
    </row>
    <row r="149" spans="13:26" x14ac:dyDescent="0.2">
      <c r="M149" s="614"/>
      <c r="N149" s="748">
        <f t="shared" si="16"/>
        <v>91</v>
      </c>
      <c r="O149" s="730">
        <f t="shared" si="13"/>
        <v>2646482.7953224648</v>
      </c>
      <c r="P149" s="730">
        <f t="shared" si="17"/>
        <v>26833.255332509932</v>
      </c>
      <c r="Q149" s="730">
        <f t="shared" si="14"/>
        <v>5366.8252518776953</v>
      </c>
      <c r="R149" s="730">
        <f t="shared" si="15"/>
        <v>2678682.8759068525</v>
      </c>
      <c r="Z149" s="614"/>
    </row>
    <row r="150" spans="13:26" x14ac:dyDescent="0.2">
      <c r="M150" s="614"/>
      <c r="N150" s="748">
        <f t="shared" si="16"/>
        <v>92</v>
      </c>
      <c r="O150" s="730">
        <f t="shared" si="13"/>
        <v>2678682.8759068525</v>
      </c>
      <c r="P150" s="730">
        <f t="shared" si="17"/>
        <v>26833.255332509932</v>
      </c>
      <c r="Q150" s="730">
        <f t="shared" si="14"/>
        <v>5432.1240725986263</v>
      </c>
      <c r="R150" s="730">
        <f t="shared" si="15"/>
        <v>2710948.2553119613</v>
      </c>
      <c r="Z150" s="614"/>
    </row>
    <row r="151" spans="13:26" x14ac:dyDescent="0.2">
      <c r="M151" s="614"/>
      <c r="N151" s="748">
        <f t="shared" si="16"/>
        <v>93</v>
      </c>
      <c r="O151" s="730">
        <f t="shared" si="13"/>
        <v>2710948.2553119613</v>
      </c>
      <c r="P151" s="730">
        <f t="shared" si="17"/>
        <v>26833.255332509932</v>
      </c>
      <c r="Q151" s="730">
        <f t="shared" si="14"/>
        <v>5497.5553133604444</v>
      </c>
      <c r="R151" s="730">
        <f t="shared" si="15"/>
        <v>2743279.0659578317</v>
      </c>
      <c r="Z151" s="614"/>
    </row>
    <row r="152" spans="13:26" x14ac:dyDescent="0.2">
      <c r="M152" s="614"/>
      <c r="N152" s="748">
        <f t="shared" si="16"/>
        <v>94</v>
      </c>
      <c r="O152" s="730">
        <f t="shared" si="13"/>
        <v>2743279.0659578317</v>
      </c>
      <c r="P152" s="730">
        <f t="shared" si="17"/>
        <v>26833.255332509932</v>
      </c>
      <c r="Q152" s="730">
        <f t="shared" si="14"/>
        <v>5563.1192426988891</v>
      </c>
      <c r="R152" s="730">
        <f t="shared" si="15"/>
        <v>2775675.4405330406</v>
      </c>
      <c r="Z152" s="614"/>
    </row>
    <row r="153" spans="13:26" x14ac:dyDescent="0.2">
      <c r="M153" s="614"/>
      <c r="N153" s="748">
        <f t="shared" si="16"/>
        <v>95</v>
      </c>
      <c r="O153" s="730">
        <f t="shared" si="13"/>
        <v>2775675.4405330406</v>
      </c>
      <c r="P153" s="730">
        <f t="shared" si="17"/>
        <v>26833.255332509932</v>
      </c>
      <c r="Q153" s="730">
        <f t="shared" si="14"/>
        <v>5628.8161296942699</v>
      </c>
      <c r="R153" s="730">
        <f t="shared" si="15"/>
        <v>2808137.5119952448</v>
      </c>
      <c r="Z153" s="614"/>
    </row>
    <row r="154" spans="13:26" x14ac:dyDescent="0.2">
      <c r="M154" s="614"/>
      <c r="N154" s="748">
        <f t="shared" si="16"/>
        <v>96</v>
      </c>
      <c r="O154" s="730">
        <f t="shared" si="13"/>
        <v>2808137.5119952448</v>
      </c>
      <c r="P154" s="730">
        <f t="shared" si="17"/>
        <v>26833.255332509932</v>
      </c>
      <c r="Q154" s="730">
        <f t="shared" si="14"/>
        <v>5694.6462439725638</v>
      </c>
      <c r="R154" s="730">
        <f t="shared" si="15"/>
        <v>2840665.4135717275</v>
      </c>
      <c r="Z154" s="614"/>
    </row>
    <row r="155" spans="13:26" x14ac:dyDescent="0.2">
      <c r="M155" s="614"/>
      <c r="N155" s="748">
        <f t="shared" si="16"/>
        <v>97</v>
      </c>
      <c r="O155" s="730">
        <f t="shared" si="13"/>
        <v>2840665.4135717275</v>
      </c>
      <c r="P155" s="730">
        <f t="shared" si="17"/>
        <v>26833.255332509932</v>
      </c>
      <c r="Q155" s="730">
        <f t="shared" si="14"/>
        <v>5760.6098557065252</v>
      </c>
      <c r="R155" s="730">
        <f t="shared" si="15"/>
        <v>2873259.2787599438</v>
      </c>
      <c r="Z155" s="614"/>
    </row>
    <row r="156" spans="13:26" x14ac:dyDescent="0.2">
      <c r="M156" s="614"/>
      <c r="N156" s="748">
        <f t="shared" si="16"/>
        <v>98</v>
      </c>
      <c r="O156" s="730">
        <f t="shared" si="13"/>
        <v>2873259.2787599438</v>
      </c>
      <c r="P156" s="730">
        <f t="shared" si="17"/>
        <v>26833.255332509932</v>
      </c>
      <c r="Q156" s="730">
        <f t="shared" si="14"/>
        <v>5826.7072356167928</v>
      </c>
      <c r="R156" s="730">
        <f t="shared" si="15"/>
        <v>2905919.2413280704</v>
      </c>
      <c r="Z156" s="614"/>
    </row>
    <row r="157" spans="13:26" x14ac:dyDescent="0.2">
      <c r="M157" s="614"/>
      <c r="N157" s="748">
        <f t="shared" si="16"/>
        <v>99</v>
      </c>
      <c r="O157" s="730">
        <f t="shared" si="13"/>
        <v>2905919.2413280704</v>
      </c>
      <c r="P157" s="730">
        <f t="shared" si="17"/>
        <v>26833.255332509932</v>
      </c>
      <c r="Q157" s="730">
        <f t="shared" si="14"/>
        <v>5892.9386549730052</v>
      </c>
      <c r="R157" s="730">
        <f t="shared" si="15"/>
        <v>2938645.4353155536</v>
      </c>
      <c r="Z157" s="614"/>
    </row>
    <row r="158" spans="13:26" x14ac:dyDescent="0.2">
      <c r="M158" s="614"/>
      <c r="N158" s="748">
        <f t="shared" si="16"/>
        <v>100</v>
      </c>
      <c r="O158" s="730">
        <f t="shared" si="13"/>
        <v>2938645.4353155536</v>
      </c>
      <c r="P158" s="730">
        <f t="shared" si="17"/>
        <v>26833.255332509932</v>
      </c>
      <c r="Q158" s="730">
        <f t="shared" si="14"/>
        <v>5959.3043855949081</v>
      </c>
      <c r="R158" s="730">
        <f t="shared" si="15"/>
        <v>2971437.9950336586</v>
      </c>
      <c r="Z158" s="614"/>
    </row>
    <row r="159" spans="13:26" x14ac:dyDescent="0.2">
      <c r="M159" s="614"/>
      <c r="N159" s="748">
        <f t="shared" si="16"/>
        <v>101</v>
      </c>
      <c r="O159" s="730">
        <f t="shared" si="13"/>
        <v>2971437.9950336586</v>
      </c>
      <c r="P159" s="730">
        <f t="shared" si="17"/>
        <v>26833.255332509932</v>
      </c>
      <c r="Q159" s="730">
        <f t="shared" si="14"/>
        <v>6025.8046998534746</v>
      </c>
      <c r="R159" s="730">
        <f t="shared" si="15"/>
        <v>3004297.0550660221</v>
      </c>
      <c r="Z159" s="614"/>
    </row>
    <row r="160" spans="13:26" x14ac:dyDescent="0.2">
      <c r="M160" s="614"/>
      <c r="N160" s="748">
        <f t="shared" si="16"/>
        <v>102</v>
      </c>
      <c r="O160" s="730">
        <f t="shared" si="13"/>
        <v>3004297.0550660221</v>
      </c>
      <c r="P160" s="730">
        <f t="shared" si="17"/>
        <v>26833.255332509932</v>
      </c>
      <c r="Q160" s="730">
        <f t="shared" si="14"/>
        <v>6092.4398706720203</v>
      </c>
      <c r="R160" s="730">
        <f t="shared" si="15"/>
        <v>3037222.7502692039</v>
      </c>
      <c r="Z160" s="614"/>
    </row>
    <row r="161" spans="13:26" x14ac:dyDescent="0.2">
      <c r="M161" s="614"/>
      <c r="N161" s="748">
        <f t="shared" si="16"/>
        <v>103</v>
      </c>
      <c r="O161" s="730">
        <f t="shared" si="13"/>
        <v>3037222.7502692039</v>
      </c>
      <c r="P161" s="730">
        <f t="shared" si="17"/>
        <v>26833.255332509932</v>
      </c>
      <c r="Q161" s="730">
        <f t="shared" si="14"/>
        <v>6159.2101715273229</v>
      </c>
      <c r="R161" s="730">
        <f t="shared" si="15"/>
        <v>3070215.2157732411</v>
      </c>
      <c r="Z161" s="614"/>
    </row>
    <row r="162" spans="13:26" x14ac:dyDescent="0.2">
      <c r="M162" s="614"/>
      <c r="N162" s="748">
        <f t="shared" si="16"/>
        <v>104</v>
      </c>
      <c r="O162" s="730">
        <f t="shared" si="13"/>
        <v>3070215.2157732411</v>
      </c>
      <c r="P162" s="730">
        <f t="shared" si="17"/>
        <v>26833.255332509932</v>
      </c>
      <c r="Q162" s="730">
        <f t="shared" si="14"/>
        <v>6226.11587645075</v>
      </c>
      <c r="R162" s="730">
        <f t="shared" si="15"/>
        <v>3103274.5869822018</v>
      </c>
      <c r="Z162" s="614"/>
    </row>
    <row r="163" spans="13:26" x14ac:dyDescent="0.2">
      <c r="M163" s="614"/>
      <c r="N163" s="748">
        <f t="shared" si="16"/>
        <v>105</v>
      </c>
      <c r="O163" s="730">
        <f t="shared" si="13"/>
        <v>3103274.5869822018</v>
      </c>
      <c r="P163" s="730">
        <f t="shared" si="17"/>
        <v>26833.255332509932</v>
      </c>
      <c r="Q163" s="730">
        <f t="shared" si="14"/>
        <v>6293.1572600293766</v>
      </c>
      <c r="R163" s="730">
        <f t="shared" si="15"/>
        <v>3136400.9995747413</v>
      </c>
      <c r="Z163" s="614"/>
    </row>
    <row r="164" spans="13:26" x14ac:dyDescent="0.2">
      <c r="M164" s="614"/>
      <c r="N164" s="748">
        <f t="shared" si="16"/>
        <v>106</v>
      </c>
      <c r="O164" s="730">
        <f t="shared" si="13"/>
        <v>3136400.9995747413</v>
      </c>
      <c r="P164" s="730">
        <f t="shared" si="17"/>
        <v>26833.255332509932</v>
      </c>
      <c r="Q164" s="730">
        <f t="shared" si="14"/>
        <v>6360.3345974071162</v>
      </c>
      <c r="R164" s="730">
        <f t="shared" si="15"/>
        <v>3169594.5895046582</v>
      </c>
      <c r="Z164" s="614"/>
    </row>
    <row r="165" spans="13:26" x14ac:dyDescent="0.2">
      <c r="M165" s="614"/>
      <c r="N165" s="748">
        <f t="shared" si="16"/>
        <v>107</v>
      </c>
      <c r="O165" s="730">
        <f t="shared" si="13"/>
        <v>3169594.5895046582</v>
      </c>
      <c r="P165" s="730">
        <f t="shared" si="17"/>
        <v>26833.255332509932</v>
      </c>
      <c r="Q165" s="730">
        <f t="shared" si="14"/>
        <v>6427.648164285848</v>
      </c>
      <c r="R165" s="730">
        <f t="shared" si="15"/>
        <v>3202855.493001454</v>
      </c>
      <c r="Z165" s="614"/>
    </row>
    <row r="166" spans="13:26" x14ac:dyDescent="0.2">
      <c r="M166" s="614"/>
      <c r="N166" s="748">
        <f t="shared" si="16"/>
        <v>108</v>
      </c>
      <c r="O166" s="730">
        <f t="shared" si="13"/>
        <v>3202855.493001454</v>
      </c>
      <c r="P166" s="730">
        <f t="shared" si="17"/>
        <v>26833.255332509932</v>
      </c>
      <c r="Q166" s="730">
        <f t="shared" si="14"/>
        <v>6495.0982369265503</v>
      </c>
      <c r="R166" s="730">
        <f t="shared" si="15"/>
        <v>3236183.8465708904</v>
      </c>
      <c r="Z166" s="614"/>
    </row>
    <row r="167" spans="13:26" x14ac:dyDescent="0.2">
      <c r="M167" s="614"/>
      <c r="N167" s="748">
        <f t="shared" si="16"/>
        <v>109</v>
      </c>
      <c r="O167" s="730">
        <f t="shared" si="13"/>
        <v>3236183.8465708904</v>
      </c>
      <c r="P167" s="730">
        <f t="shared" si="17"/>
        <v>26833.255332509932</v>
      </c>
      <c r="Q167" s="730">
        <f t="shared" si="14"/>
        <v>6562.6850921504347</v>
      </c>
      <c r="R167" s="730">
        <f t="shared" si="15"/>
        <v>3269579.7869955506</v>
      </c>
      <c r="Z167" s="614"/>
    </row>
    <row r="168" spans="13:26" x14ac:dyDescent="0.2">
      <c r="M168" s="614"/>
      <c r="N168" s="748">
        <f t="shared" si="16"/>
        <v>110</v>
      </c>
      <c r="O168" s="730">
        <f t="shared" si="13"/>
        <v>3269579.7869955506</v>
      </c>
      <c r="P168" s="730">
        <f t="shared" si="17"/>
        <v>26833.255332509932</v>
      </c>
      <c r="Q168" s="730">
        <f t="shared" si="14"/>
        <v>6630.4090073400785</v>
      </c>
      <c r="R168" s="730">
        <f t="shared" si="15"/>
        <v>3303043.4513354008</v>
      </c>
      <c r="Z168" s="614"/>
    </row>
    <row r="169" spans="13:26" x14ac:dyDescent="0.2">
      <c r="M169" s="614"/>
      <c r="N169" s="748">
        <f t="shared" si="16"/>
        <v>111</v>
      </c>
      <c r="O169" s="730">
        <f t="shared" si="13"/>
        <v>3303043.4513354008</v>
      </c>
      <c r="P169" s="730">
        <f t="shared" si="17"/>
        <v>26833.255332509932</v>
      </c>
      <c r="Q169" s="730">
        <f t="shared" si="14"/>
        <v>6698.2702604405667</v>
      </c>
      <c r="R169" s="730">
        <f t="shared" si="15"/>
        <v>3336574.9769283514</v>
      </c>
      <c r="Z169" s="614"/>
    </row>
    <row r="170" spans="13:26" x14ac:dyDescent="0.2">
      <c r="M170" s="614"/>
      <c r="N170" s="748">
        <f t="shared" si="16"/>
        <v>112</v>
      </c>
      <c r="O170" s="730">
        <f t="shared" si="13"/>
        <v>3336574.9769283514</v>
      </c>
      <c r="P170" s="730">
        <f t="shared" si="17"/>
        <v>26833.255332509932</v>
      </c>
      <c r="Q170" s="730">
        <f t="shared" si="14"/>
        <v>6766.2691299606322</v>
      </c>
      <c r="R170" s="730">
        <f t="shared" si="15"/>
        <v>3370174.5013908222</v>
      </c>
      <c r="Z170" s="614"/>
    </row>
    <row r="171" spans="13:26" x14ac:dyDescent="0.2">
      <c r="M171" s="614"/>
      <c r="N171" s="748">
        <f t="shared" si="16"/>
        <v>113</v>
      </c>
      <c r="O171" s="730">
        <f t="shared" si="13"/>
        <v>3370174.5013908222</v>
      </c>
      <c r="P171" s="730">
        <f t="shared" si="17"/>
        <v>26833.255332509932</v>
      </c>
      <c r="Q171" s="730">
        <f t="shared" si="14"/>
        <v>6834.4058949737973</v>
      </c>
      <c r="R171" s="730">
        <f t="shared" si="15"/>
        <v>3403842.162618306</v>
      </c>
      <c r="Z171" s="614"/>
    </row>
    <row r="172" spans="13:26" x14ac:dyDescent="0.2">
      <c r="M172" s="614"/>
      <c r="N172" s="748">
        <f t="shared" si="16"/>
        <v>114</v>
      </c>
      <c r="O172" s="730">
        <f t="shared" si="13"/>
        <v>3403842.162618306</v>
      </c>
      <c r="P172" s="730">
        <f t="shared" si="17"/>
        <v>26833.255332509932</v>
      </c>
      <c r="Q172" s="730">
        <f t="shared" si="14"/>
        <v>6902.6808351195195</v>
      </c>
      <c r="R172" s="730">
        <f t="shared" si="15"/>
        <v>3437578.0987859354</v>
      </c>
      <c r="Z172" s="614"/>
    </row>
    <row r="173" spans="13:26" x14ac:dyDescent="0.2">
      <c r="M173" s="614"/>
      <c r="N173" s="748">
        <f t="shared" si="16"/>
        <v>115</v>
      </c>
      <c r="O173" s="730">
        <f t="shared" si="13"/>
        <v>3437578.0987859354</v>
      </c>
      <c r="P173" s="730">
        <f t="shared" si="17"/>
        <v>26833.255332509932</v>
      </c>
      <c r="Q173" s="730">
        <f t="shared" si="14"/>
        <v>6971.0942306043389</v>
      </c>
      <c r="R173" s="730">
        <f t="shared" si="15"/>
        <v>3471382.4483490498</v>
      </c>
      <c r="Z173" s="614"/>
    </row>
    <row r="174" spans="13:26" x14ac:dyDescent="0.2">
      <c r="M174" s="614"/>
      <c r="N174" s="748">
        <f t="shared" si="16"/>
        <v>116</v>
      </c>
      <c r="O174" s="730">
        <f t="shared" si="13"/>
        <v>3471382.4483490498</v>
      </c>
      <c r="P174" s="730">
        <f t="shared" si="17"/>
        <v>26833.255332509932</v>
      </c>
      <c r="Q174" s="730">
        <f t="shared" si="14"/>
        <v>7039.6463622030324</v>
      </c>
      <c r="R174" s="730">
        <f t="shared" si="15"/>
        <v>3505255.3500437629</v>
      </c>
      <c r="Z174" s="614"/>
    </row>
    <row r="175" spans="13:26" x14ac:dyDescent="0.2">
      <c r="M175" s="614"/>
      <c r="N175" s="748">
        <f t="shared" si="16"/>
        <v>117</v>
      </c>
      <c r="O175" s="730">
        <f t="shared" si="13"/>
        <v>3505255.3500437629</v>
      </c>
      <c r="P175" s="730">
        <f t="shared" si="17"/>
        <v>26833.255332509932</v>
      </c>
      <c r="Q175" s="730">
        <f t="shared" si="14"/>
        <v>7108.3375112597587</v>
      </c>
      <c r="R175" s="730">
        <f t="shared" si="15"/>
        <v>3539196.9428875325</v>
      </c>
      <c r="Z175" s="614"/>
    </row>
    <row r="176" spans="13:26" x14ac:dyDescent="0.2">
      <c r="M176" s="614"/>
      <c r="N176" s="748">
        <f t="shared" si="16"/>
        <v>118</v>
      </c>
      <c r="O176" s="730">
        <f t="shared" si="13"/>
        <v>3539196.9428875325</v>
      </c>
      <c r="P176" s="730">
        <f t="shared" si="17"/>
        <v>26833.255332509932</v>
      </c>
      <c r="Q176" s="730">
        <f t="shared" si="14"/>
        <v>7177.1679596892182</v>
      </c>
      <c r="R176" s="730">
        <f t="shared" si="15"/>
        <v>3573207.3661797317</v>
      </c>
      <c r="Z176" s="614"/>
    </row>
    <row r="177" spans="13:26" x14ac:dyDescent="0.2">
      <c r="M177" s="614"/>
      <c r="N177" s="748">
        <f t="shared" si="16"/>
        <v>119</v>
      </c>
      <c r="O177" s="730">
        <f t="shared" si="13"/>
        <v>3573207.3661797317</v>
      </c>
      <c r="P177" s="730">
        <f t="shared" si="17"/>
        <v>26833.255332509932</v>
      </c>
      <c r="Q177" s="730">
        <f t="shared" si="14"/>
        <v>7246.1379899778085</v>
      </c>
      <c r="R177" s="730">
        <f t="shared" si="15"/>
        <v>3607286.7595022195</v>
      </c>
      <c r="Z177" s="614"/>
    </row>
    <row r="178" spans="13:26" x14ac:dyDescent="0.2">
      <c r="M178" s="614"/>
      <c r="N178" s="748">
        <f t="shared" si="16"/>
        <v>120</v>
      </c>
      <c r="O178" s="730">
        <f t="shared" si="13"/>
        <v>3607286.7595022195</v>
      </c>
      <c r="P178" s="730">
        <f t="shared" si="17"/>
        <v>26833.255332509932</v>
      </c>
      <c r="Q178" s="730">
        <f t="shared" si="14"/>
        <v>7315.2478851847836</v>
      </c>
      <c r="R178" s="730">
        <f t="shared" si="15"/>
        <v>3641435.2627199143</v>
      </c>
      <c r="Z178" s="614"/>
    </row>
    <row r="179" spans="13:26" x14ac:dyDescent="0.2">
      <c r="M179" s="614"/>
      <c r="N179" s="748">
        <f t="shared" si="16"/>
        <v>121</v>
      </c>
      <c r="O179" s="730">
        <f t="shared" si="13"/>
        <v>3641435.2627199143</v>
      </c>
      <c r="P179" s="730">
        <f t="shared" si="17"/>
        <v>26833.255332509932</v>
      </c>
      <c r="Q179" s="730">
        <f t="shared" si="14"/>
        <v>7384.4979289434177</v>
      </c>
      <c r="R179" s="730">
        <f t="shared" si="15"/>
        <v>3675653.0159813678</v>
      </c>
      <c r="Z179" s="614"/>
    </row>
    <row r="180" spans="13:26" x14ac:dyDescent="0.2">
      <c r="M180" s="614"/>
      <c r="N180" s="748">
        <f t="shared" si="16"/>
        <v>122</v>
      </c>
      <c r="O180" s="730">
        <f t="shared" si="13"/>
        <v>3675653.0159813678</v>
      </c>
      <c r="P180" s="730">
        <f t="shared" si="17"/>
        <v>26833.255332509932</v>
      </c>
      <c r="Q180" s="730">
        <f t="shared" si="14"/>
        <v>7453.888405462164</v>
      </c>
      <c r="R180" s="730">
        <f t="shared" si="15"/>
        <v>3709940.15971934</v>
      </c>
      <c r="Z180" s="614"/>
    </row>
    <row r="181" spans="13:26" x14ac:dyDescent="0.2">
      <c r="M181" s="614"/>
      <c r="N181" s="748">
        <f t="shared" si="16"/>
        <v>123</v>
      </c>
      <c r="O181" s="730">
        <f t="shared" si="13"/>
        <v>3709940.15971934</v>
      </c>
      <c r="P181" s="730">
        <f t="shared" si="17"/>
        <v>26833.255332509932</v>
      </c>
      <c r="Q181" s="730">
        <f t="shared" si="14"/>
        <v>7523.419599525826</v>
      </c>
      <c r="R181" s="730">
        <f t="shared" si="15"/>
        <v>3744296.8346513757</v>
      </c>
      <c r="Z181" s="614"/>
    </row>
    <row r="182" spans="13:26" x14ac:dyDescent="0.2">
      <c r="M182" s="614"/>
      <c r="N182" s="748">
        <f t="shared" si="16"/>
        <v>124</v>
      </c>
      <c r="O182" s="730">
        <f t="shared" si="13"/>
        <v>3744296.8346513757</v>
      </c>
      <c r="P182" s="730">
        <f t="shared" si="17"/>
        <v>26833.255332509932</v>
      </c>
      <c r="Q182" s="730">
        <f t="shared" si="14"/>
        <v>7593.0917964967248</v>
      </c>
      <c r="R182" s="730">
        <f t="shared" si="15"/>
        <v>3778723.1817803825</v>
      </c>
      <c r="Z182" s="614"/>
    </row>
    <row r="183" spans="13:26" x14ac:dyDescent="0.2">
      <c r="M183" s="614"/>
      <c r="N183" s="748">
        <f t="shared" si="16"/>
        <v>125</v>
      </c>
      <c r="O183" s="730">
        <f t="shared" si="13"/>
        <v>3778723.1817803825</v>
      </c>
      <c r="P183" s="730">
        <f t="shared" si="17"/>
        <v>26833.255332509932</v>
      </c>
      <c r="Q183" s="730">
        <f t="shared" si="14"/>
        <v>7662.9052823158718</v>
      </c>
      <c r="R183" s="730">
        <f t="shared" si="15"/>
        <v>3813219.3423952083</v>
      </c>
      <c r="Z183" s="614"/>
    </row>
    <row r="184" spans="13:26" x14ac:dyDescent="0.2">
      <c r="M184" s="614"/>
      <c r="N184" s="748">
        <f t="shared" si="16"/>
        <v>126</v>
      </c>
      <c r="O184" s="730">
        <f t="shared" si="13"/>
        <v>3813219.3423952083</v>
      </c>
      <c r="P184" s="730">
        <f t="shared" si="17"/>
        <v>26833.255332509932</v>
      </c>
      <c r="Q184" s="730">
        <f t="shared" si="14"/>
        <v>7732.8603435041377</v>
      </c>
      <c r="R184" s="730">
        <f t="shared" si="15"/>
        <v>3847785.4580712225</v>
      </c>
      <c r="Z184" s="614"/>
    </row>
    <row r="185" spans="13:26" x14ac:dyDescent="0.2">
      <c r="M185" s="614"/>
      <c r="N185" s="748">
        <f t="shared" si="16"/>
        <v>127</v>
      </c>
      <c r="O185" s="730">
        <f t="shared" si="13"/>
        <v>3847785.4580712225</v>
      </c>
      <c r="P185" s="730">
        <f t="shared" si="17"/>
        <v>26833.255332509932</v>
      </c>
      <c r="Q185" s="730">
        <f t="shared" si="14"/>
        <v>7802.9572671634332</v>
      </c>
      <c r="R185" s="730">
        <f t="shared" si="15"/>
        <v>3882421.6706708958</v>
      </c>
      <c r="Z185" s="614"/>
    </row>
    <row r="186" spans="13:26" x14ac:dyDescent="0.2">
      <c r="M186" s="614"/>
      <c r="N186" s="748">
        <f t="shared" si="16"/>
        <v>128</v>
      </c>
      <c r="O186" s="730">
        <f t="shared" si="13"/>
        <v>3882421.6706708958</v>
      </c>
      <c r="P186" s="730">
        <f t="shared" si="17"/>
        <v>26833.255332509932</v>
      </c>
      <c r="Q186" s="730">
        <f t="shared" si="14"/>
        <v>7873.1963409778855</v>
      </c>
      <c r="R186" s="730">
        <f t="shared" si="15"/>
        <v>3917128.1223443835</v>
      </c>
      <c r="Z186" s="614"/>
    </row>
    <row r="187" spans="13:26" x14ac:dyDescent="0.2">
      <c r="M187" s="614"/>
      <c r="N187" s="748">
        <f t="shared" si="16"/>
        <v>129</v>
      </c>
      <c r="O187" s="730">
        <f t="shared" si="13"/>
        <v>3917128.1223443835</v>
      </c>
      <c r="P187" s="730">
        <f t="shared" si="17"/>
        <v>26833.255332509932</v>
      </c>
      <c r="Q187" s="730">
        <f t="shared" si="14"/>
        <v>7943.5778532150171</v>
      </c>
      <c r="R187" s="730">
        <f t="shared" si="15"/>
        <v>3951904.9555301084</v>
      </c>
      <c r="Z187" s="614"/>
    </row>
    <row r="188" spans="13:26" x14ac:dyDescent="0.2">
      <c r="M188" s="614"/>
      <c r="N188" s="748">
        <f t="shared" si="16"/>
        <v>130</v>
      </c>
      <c r="O188" s="730">
        <f t="shared" ref="O188:O251" si="18">R187</f>
        <v>3951904.9555301084</v>
      </c>
      <c r="P188" s="730">
        <f t="shared" si="17"/>
        <v>26833.255332509932</v>
      </c>
      <c r="Q188" s="730">
        <f t="shared" ref="Q188:Q251" si="19">O188*$P$53</f>
        <v>8014.1020927269328</v>
      </c>
      <c r="R188" s="730">
        <f t="shared" ref="R188:R251" si="20">O188+P188+Q188</f>
        <v>3986752.3129553455</v>
      </c>
      <c r="Z188" s="614"/>
    </row>
    <row r="189" spans="13:26" x14ac:dyDescent="0.2">
      <c r="M189" s="614"/>
      <c r="N189" s="748">
        <f t="shared" ref="N189:N252" si="21">N188+1</f>
        <v>131</v>
      </c>
      <c r="O189" s="730">
        <f t="shared" si="18"/>
        <v>3986752.3129553455</v>
      </c>
      <c r="P189" s="730">
        <f t="shared" ref="P189:P252" si="22">P188</f>
        <v>26833.255332509932</v>
      </c>
      <c r="Q189" s="730">
        <f t="shared" si="19"/>
        <v>8084.7693489515032</v>
      </c>
      <c r="R189" s="730">
        <f t="shared" si="20"/>
        <v>4021670.337636807</v>
      </c>
      <c r="Z189" s="614"/>
    </row>
    <row r="190" spans="13:26" x14ac:dyDescent="0.2">
      <c r="M190" s="614"/>
      <c r="N190" s="748">
        <f t="shared" si="21"/>
        <v>132</v>
      </c>
      <c r="O190" s="730">
        <f t="shared" si="18"/>
        <v>4021670.337636807</v>
      </c>
      <c r="P190" s="730">
        <f t="shared" si="22"/>
        <v>26833.255332509932</v>
      </c>
      <c r="Q190" s="730">
        <f t="shared" si="19"/>
        <v>8155.5799119135509</v>
      </c>
      <c r="R190" s="730">
        <f t="shared" si="20"/>
        <v>4056659.1728812307</v>
      </c>
      <c r="Z190" s="614"/>
    </row>
    <row r="191" spans="13:26" x14ac:dyDescent="0.2">
      <c r="M191" s="614"/>
      <c r="N191" s="748">
        <f t="shared" si="21"/>
        <v>133</v>
      </c>
      <c r="O191" s="730">
        <f t="shared" si="18"/>
        <v>4056659.1728812307</v>
      </c>
      <c r="P191" s="730">
        <f t="shared" si="22"/>
        <v>26833.255332509932</v>
      </c>
      <c r="Q191" s="730">
        <f t="shared" si="19"/>
        <v>8226.5340722260426</v>
      </c>
      <c r="R191" s="730">
        <f t="shared" si="20"/>
        <v>4091718.9622859666</v>
      </c>
      <c r="Z191" s="614"/>
    </row>
    <row r="192" spans="13:26" x14ac:dyDescent="0.2">
      <c r="M192" s="614"/>
      <c r="N192" s="748">
        <f t="shared" si="21"/>
        <v>134</v>
      </c>
      <c r="O192" s="730">
        <f t="shared" si="18"/>
        <v>4091718.9622859666</v>
      </c>
      <c r="P192" s="730">
        <f t="shared" si="22"/>
        <v>26833.255332509932</v>
      </c>
      <c r="Q192" s="730">
        <f t="shared" si="19"/>
        <v>8297.6321210912811</v>
      </c>
      <c r="R192" s="730">
        <f t="shared" si="20"/>
        <v>4126849.8497395678</v>
      </c>
      <c r="Z192" s="614"/>
    </row>
    <row r="193" spans="13:26" x14ac:dyDescent="0.2">
      <c r="M193" s="614"/>
      <c r="N193" s="748">
        <f t="shared" si="21"/>
        <v>135</v>
      </c>
      <c r="O193" s="730">
        <f t="shared" si="18"/>
        <v>4126849.8497395678</v>
      </c>
      <c r="P193" s="730">
        <f t="shared" si="22"/>
        <v>26833.255332509932</v>
      </c>
      <c r="Q193" s="730">
        <f t="shared" si="19"/>
        <v>8368.8743503021033</v>
      </c>
      <c r="R193" s="730">
        <f t="shared" si="20"/>
        <v>4162051.9794223798</v>
      </c>
      <c r="Z193" s="614"/>
    </row>
    <row r="194" spans="13:26" x14ac:dyDescent="0.2">
      <c r="M194" s="614"/>
      <c r="N194" s="748">
        <f t="shared" si="21"/>
        <v>136</v>
      </c>
      <c r="O194" s="730">
        <f t="shared" si="18"/>
        <v>4162051.9794223798</v>
      </c>
      <c r="P194" s="730">
        <f t="shared" si="22"/>
        <v>26833.255332509932</v>
      </c>
      <c r="Q194" s="730">
        <f t="shared" si="19"/>
        <v>8440.2610522430732</v>
      </c>
      <c r="R194" s="730">
        <f t="shared" si="20"/>
        <v>4197325.4958071327</v>
      </c>
      <c r="Z194" s="614"/>
    </row>
    <row r="195" spans="13:26" x14ac:dyDescent="0.2">
      <c r="M195" s="614"/>
      <c r="N195" s="748">
        <f t="shared" si="21"/>
        <v>137</v>
      </c>
      <c r="O195" s="730">
        <f t="shared" si="18"/>
        <v>4197325.4958071327</v>
      </c>
      <c r="P195" s="730">
        <f t="shared" si="22"/>
        <v>26833.255332509932</v>
      </c>
      <c r="Q195" s="730">
        <f t="shared" si="19"/>
        <v>8511.7925198916837</v>
      </c>
      <c r="R195" s="730">
        <f t="shared" si="20"/>
        <v>4232670.5436595343</v>
      </c>
      <c r="Z195" s="614"/>
    </row>
    <row r="196" spans="13:26" x14ac:dyDescent="0.2">
      <c r="M196" s="614"/>
      <c r="N196" s="748">
        <f t="shared" si="21"/>
        <v>138</v>
      </c>
      <c r="O196" s="730">
        <f t="shared" si="18"/>
        <v>4232670.5436595343</v>
      </c>
      <c r="P196" s="730">
        <f t="shared" si="22"/>
        <v>26833.255332509932</v>
      </c>
      <c r="Q196" s="730">
        <f t="shared" si="19"/>
        <v>8583.4690468195604</v>
      </c>
      <c r="R196" s="730">
        <f t="shared" si="20"/>
        <v>4268087.2680388642</v>
      </c>
      <c r="Z196" s="614"/>
    </row>
    <row r="197" spans="13:26" x14ac:dyDescent="0.2">
      <c r="M197" s="614"/>
      <c r="N197" s="748">
        <f t="shared" si="21"/>
        <v>139</v>
      </c>
      <c r="O197" s="730">
        <f t="shared" si="18"/>
        <v>4268087.2680388642</v>
      </c>
      <c r="P197" s="730">
        <f t="shared" si="22"/>
        <v>26833.255332509932</v>
      </c>
      <c r="Q197" s="730">
        <f t="shared" si="19"/>
        <v>8655.2909271936678</v>
      </c>
      <c r="R197" s="730">
        <f t="shared" si="20"/>
        <v>4303575.8142985683</v>
      </c>
      <c r="Z197" s="614"/>
    </row>
    <row r="198" spans="13:26" x14ac:dyDescent="0.2">
      <c r="M198" s="614"/>
      <c r="N198" s="748">
        <f t="shared" si="21"/>
        <v>140</v>
      </c>
      <c r="O198" s="730">
        <f t="shared" si="18"/>
        <v>4303575.8142985683</v>
      </c>
      <c r="P198" s="730">
        <f t="shared" si="22"/>
        <v>26833.255332509932</v>
      </c>
      <c r="Q198" s="730">
        <f t="shared" si="19"/>
        <v>8727.2584557775062</v>
      </c>
      <c r="R198" s="730">
        <f t="shared" si="20"/>
        <v>4339136.3280868558</v>
      </c>
      <c r="Z198" s="614"/>
    </row>
    <row r="199" spans="13:26" x14ac:dyDescent="0.2">
      <c r="M199" s="614"/>
      <c r="N199" s="748">
        <f t="shared" si="21"/>
        <v>141</v>
      </c>
      <c r="O199" s="730">
        <f t="shared" si="18"/>
        <v>4339136.3280868558</v>
      </c>
      <c r="P199" s="730">
        <f t="shared" si="22"/>
        <v>26833.255332509932</v>
      </c>
      <c r="Q199" s="730">
        <f t="shared" si="19"/>
        <v>8799.3719279323377</v>
      </c>
      <c r="R199" s="730">
        <f t="shared" si="20"/>
        <v>4374768.9553472977</v>
      </c>
      <c r="Z199" s="614"/>
    </row>
    <row r="200" spans="13:26" x14ac:dyDescent="0.2">
      <c r="M200" s="614"/>
      <c r="N200" s="748">
        <f t="shared" si="21"/>
        <v>142</v>
      </c>
      <c r="O200" s="730">
        <f t="shared" si="18"/>
        <v>4374768.9553472977</v>
      </c>
      <c r="P200" s="730">
        <f t="shared" si="22"/>
        <v>26833.255332509932</v>
      </c>
      <c r="Q200" s="730">
        <f t="shared" si="19"/>
        <v>8871.6316396183847</v>
      </c>
      <c r="R200" s="730">
        <f t="shared" si="20"/>
        <v>4410473.8423194261</v>
      </c>
      <c r="Z200" s="614"/>
    </row>
    <row r="201" spans="13:26" x14ac:dyDescent="0.2">
      <c r="M201" s="614"/>
      <c r="N201" s="748">
        <f t="shared" si="21"/>
        <v>143</v>
      </c>
      <c r="O201" s="730">
        <f t="shared" si="18"/>
        <v>4410473.8423194261</v>
      </c>
      <c r="P201" s="730">
        <f t="shared" si="22"/>
        <v>26833.255332509932</v>
      </c>
      <c r="Q201" s="730">
        <f t="shared" si="19"/>
        <v>8944.0378873960544</v>
      </c>
      <c r="R201" s="730">
        <f t="shared" si="20"/>
        <v>4446251.1355393324</v>
      </c>
      <c r="Z201" s="614"/>
    </row>
    <row r="202" spans="13:26" x14ac:dyDescent="0.2">
      <c r="M202" s="614"/>
      <c r="N202" s="748">
        <f t="shared" si="21"/>
        <v>144</v>
      </c>
      <c r="O202" s="730">
        <f t="shared" si="18"/>
        <v>4446251.1355393324</v>
      </c>
      <c r="P202" s="730">
        <f t="shared" si="22"/>
        <v>26833.255332509932</v>
      </c>
      <c r="Q202" s="730">
        <f t="shared" si="19"/>
        <v>9016.5909684271483</v>
      </c>
      <c r="R202" s="730">
        <f t="shared" si="20"/>
        <v>4482100.9818402696</v>
      </c>
      <c r="Z202" s="614"/>
    </row>
    <row r="203" spans="13:26" x14ac:dyDescent="0.2">
      <c r="M203" s="614"/>
      <c r="N203" s="748">
        <f t="shared" si="21"/>
        <v>145</v>
      </c>
      <c r="O203" s="730">
        <f t="shared" si="18"/>
        <v>4482100.9818402696</v>
      </c>
      <c r="P203" s="730">
        <f t="shared" si="22"/>
        <v>26833.255332509932</v>
      </c>
      <c r="Q203" s="730">
        <f t="shared" si="19"/>
        <v>9089.2911804760843</v>
      </c>
      <c r="R203" s="730">
        <f t="shared" si="20"/>
        <v>4518023.5283532562</v>
      </c>
      <c r="Z203" s="614"/>
    </row>
    <row r="204" spans="13:26" x14ac:dyDescent="0.2">
      <c r="M204" s="614"/>
      <c r="N204" s="748">
        <f t="shared" si="21"/>
        <v>146</v>
      </c>
      <c r="O204" s="730">
        <f t="shared" si="18"/>
        <v>4518023.5283532562</v>
      </c>
      <c r="P204" s="730">
        <f t="shared" si="22"/>
        <v>26833.255332509932</v>
      </c>
      <c r="Q204" s="730">
        <f t="shared" si="19"/>
        <v>9162.1388219111213</v>
      </c>
      <c r="R204" s="730">
        <f t="shared" si="20"/>
        <v>4554018.9225076772</v>
      </c>
      <c r="Z204" s="614"/>
    </row>
    <row r="205" spans="13:26" x14ac:dyDescent="0.2">
      <c r="M205" s="614"/>
      <c r="N205" s="748">
        <f t="shared" si="21"/>
        <v>147</v>
      </c>
      <c r="O205" s="730">
        <f t="shared" si="18"/>
        <v>4554018.9225076772</v>
      </c>
      <c r="P205" s="730">
        <f t="shared" si="22"/>
        <v>26833.255332509932</v>
      </c>
      <c r="Q205" s="730">
        <f t="shared" si="19"/>
        <v>9235.1341917055815</v>
      </c>
      <c r="R205" s="730">
        <f t="shared" si="20"/>
        <v>4590087.3120318931</v>
      </c>
      <c r="Z205" s="614"/>
    </row>
    <row r="206" spans="13:26" x14ac:dyDescent="0.2">
      <c r="M206" s="614"/>
      <c r="N206" s="748">
        <f t="shared" si="21"/>
        <v>148</v>
      </c>
      <c r="O206" s="730">
        <f t="shared" si="18"/>
        <v>4590087.3120318931</v>
      </c>
      <c r="P206" s="730">
        <f t="shared" si="22"/>
        <v>26833.255332509932</v>
      </c>
      <c r="Q206" s="730">
        <f t="shared" si="19"/>
        <v>9308.2775894390761</v>
      </c>
      <c r="R206" s="730">
        <f t="shared" si="20"/>
        <v>4626228.8449538425</v>
      </c>
      <c r="Z206" s="614"/>
    </row>
    <row r="207" spans="13:26" x14ac:dyDescent="0.2">
      <c r="M207" s="614"/>
      <c r="N207" s="748">
        <f t="shared" si="21"/>
        <v>149</v>
      </c>
      <c r="O207" s="730">
        <f t="shared" si="18"/>
        <v>4626228.8449538425</v>
      </c>
      <c r="P207" s="730">
        <f t="shared" si="22"/>
        <v>26833.255332509932</v>
      </c>
      <c r="Q207" s="730">
        <f t="shared" si="19"/>
        <v>9381.5693152987387</v>
      </c>
      <c r="R207" s="730">
        <f t="shared" si="20"/>
        <v>4662443.6696016509</v>
      </c>
      <c r="Z207" s="614"/>
    </row>
    <row r="208" spans="13:26" x14ac:dyDescent="0.2">
      <c r="M208" s="614"/>
      <c r="N208" s="748">
        <f t="shared" si="21"/>
        <v>150</v>
      </c>
      <c r="O208" s="730">
        <f t="shared" si="18"/>
        <v>4662443.6696016509</v>
      </c>
      <c r="P208" s="730">
        <f t="shared" si="22"/>
        <v>26833.255332509932</v>
      </c>
      <c r="Q208" s="730">
        <f t="shared" si="19"/>
        <v>9455.0096700804515</v>
      </c>
      <c r="R208" s="730">
        <f t="shared" si="20"/>
        <v>4698731.9346042415</v>
      </c>
      <c r="Z208" s="614"/>
    </row>
    <row r="209" spans="13:26" x14ac:dyDescent="0.2">
      <c r="M209" s="614"/>
      <c r="N209" s="748">
        <f t="shared" si="21"/>
        <v>151</v>
      </c>
      <c r="O209" s="730">
        <f t="shared" si="18"/>
        <v>4698731.9346042415</v>
      </c>
      <c r="P209" s="730">
        <f t="shared" si="22"/>
        <v>26833.255332509932</v>
      </c>
      <c r="Q209" s="730">
        <f t="shared" si="19"/>
        <v>9528.5989551900875</v>
      </c>
      <c r="R209" s="730">
        <f t="shared" si="20"/>
        <v>4735093.7888919413</v>
      </c>
      <c r="Z209" s="614"/>
    </row>
    <row r="210" spans="13:26" x14ac:dyDescent="0.2">
      <c r="M210" s="614"/>
      <c r="N210" s="748">
        <f t="shared" si="21"/>
        <v>152</v>
      </c>
      <c r="O210" s="730">
        <f t="shared" si="18"/>
        <v>4735093.7888919413</v>
      </c>
      <c r="P210" s="730">
        <f t="shared" si="22"/>
        <v>26833.255332509932</v>
      </c>
      <c r="Q210" s="730">
        <f t="shared" si="19"/>
        <v>9602.3374726447419</v>
      </c>
      <c r="R210" s="730">
        <f t="shared" si="20"/>
        <v>4771529.3816970959</v>
      </c>
      <c r="Z210" s="614"/>
    </row>
    <row r="211" spans="13:26" x14ac:dyDescent="0.2">
      <c r="M211" s="614"/>
      <c r="N211" s="748">
        <f t="shared" si="21"/>
        <v>153</v>
      </c>
      <c r="O211" s="730">
        <f t="shared" si="18"/>
        <v>4771529.3816970959</v>
      </c>
      <c r="P211" s="730">
        <f t="shared" si="22"/>
        <v>26833.255332509932</v>
      </c>
      <c r="Q211" s="730">
        <f t="shared" si="19"/>
        <v>9676.225525073969</v>
      </c>
      <c r="R211" s="730">
        <f t="shared" si="20"/>
        <v>4808038.8625546796</v>
      </c>
      <c r="Z211" s="614"/>
    </row>
    <row r="212" spans="13:26" x14ac:dyDescent="0.2">
      <c r="M212" s="614"/>
      <c r="N212" s="748">
        <f t="shared" si="21"/>
        <v>154</v>
      </c>
      <c r="O212" s="730">
        <f t="shared" si="18"/>
        <v>4808038.8625546796</v>
      </c>
      <c r="P212" s="730">
        <f t="shared" si="22"/>
        <v>26833.255332509932</v>
      </c>
      <c r="Q212" s="730">
        <f t="shared" si="19"/>
        <v>9750.2634157210359</v>
      </c>
      <c r="R212" s="730">
        <f t="shared" si="20"/>
        <v>4844622.3813029109</v>
      </c>
      <c r="Z212" s="614"/>
    </row>
    <row r="213" spans="13:26" x14ac:dyDescent="0.2">
      <c r="M213" s="614"/>
      <c r="N213" s="748">
        <f t="shared" si="21"/>
        <v>155</v>
      </c>
      <c r="O213" s="730">
        <f t="shared" si="18"/>
        <v>4844622.3813029109</v>
      </c>
      <c r="P213" s="730">
        <f t="shared" si="22"/>
        <v>26833.255332509932</v>
      </c>
      <c r="Q213" s="730">
        <f t="shared" si="19"/>
        <v>9824.4514484441515</v>
      </c>
      <c r="R213" s="730">
        <f t="shared" si="20"/>
        <v>4881280.0880838651</v>
      </c>
      <c r="Z213" s="614"/>
    </row>
    <row r="214" spans="13:26" x14ac:dyDescent="0.2">
      <c r="M214" s="614"/>
      <c r="N214" s="748">
        <f t="shared" si="21"/>
        <v>156</v>
      </c>
      <c r="O214" s="730">
        <f t="shared" si="18"/>
        <v>4881280.0880838651</v>
      </c>
      <c r="P214" s="730">
        <f t="shared" si="22"/>
        <v>26833.255332509932</v>
      </c>
      <c r="Q214" s="730">
        <f t="shared" si="19"/>
        <v>9898.7899277177276</v>
      </c>
      <c r="R214" s="730">
        <f t="shared" si="20"/>
        <v>4918012.1333440924</v>
      </c>
      <c r="Z214" s="614"/>
    </row>
    <row r="215" spans="13:26" x14ac:dyDescent="0.2">
      <c r="M215" s="614"/>
      <c r="N215" s="748">
        <f t="shared" si="21"/>
        <v>157</v>
      </c>
      <c r="O215" s="730">
        <f t="shared" si="18"/>
        <v>4918012.1333440924</v>
      </c>
      <c r="P215" s="730">
        <f t="shared" si="22"/>
        <v>26833.255332509932</v>
      </c>
      <c r="Q215" s="730">
        <f t="shared" si="19"/>
        <v>9973.279158633617</v>
      </c>
      <c r="R215" s="730">
        <f t="shared" si="20"/>
        <v>4954818.6678352356</v>
      </c>
      <c r="Z215" s="614"/>
    </row>
    <row r="216" spans="13:26" x14ac:dyDescent="0.2">
      <c r="M216" s="614"/>
      <c r="N216" s="748">
        <f t="shared" si="21"/>
        <v>158</v>
      </c>
      <c r="O216" s="730">
        <f t="shared" si="18"/>
        <v>4954818.6678352356</v>
      </c>
      <c r="P216" s="730">
        <f t="shared" si="22"/>
        <v>26833.255332509932</v>
      </c>
      <c r="Q216" s="730">
        <f t="shared" si="19"/>
        <v>10047.919446902373</v>
      </c>
      <c r="R216" s="730">
        <f t="shared" si="20"/>
        <v>4991699.8426146479</v>
      </c>
      <c r="Z216" s="614"/>
    </row>
    <row r="217" spans="13:26" x14ac:dyDescent="0.2">
      <c r="M217" s="614"/>
      <c r="N217" s="748">
        <f t="shared" si="21"/>
        <v>159</v>
      </c>
      <c r="O217" s="730">
        <f t="shared" si="18"/>
        <v>4991699.8426146479</v>
      </c>
      <c r="P217" s="730">
        <f t="shared" si="22"/>
        <v>26833.255332509932</v>
      </c>
      <c r="Q217" s="730">
        <f t="shared" si="19"/>
        <v>10122.711098854506</v>
      </c>
      <c r="R217" s="730">
        <f t="shared" si="20"/>
        <v>5028655.8090460123</v>
      </c>
      <c r="Z217" s="614"/>
    </row>
    <row r="218" spans="13:26" x14ac:dyDescent="0.2">
      <c r="M218" s="614"/>
      <c r="N218" s="748">
        <f t="shared" si="21"/>
        <v>160</v>
      </c>
      <c r="O218" s="730">
        <f t="shared" si="18"/>
        <v>5028655.8090460123</v>
      </c>
      <c r="P218" s="730">
        <f t="shared" si="22"/>
        <v>26833.255332509932</v>
      </c>
      <c r="Q218" s="730">
        <f t="shared" si="19"/>
        <v>10197.65442144173</v>
      </c>
      <c r="R218" s="730">
        <f t="shared" si="20"/>
        <v>5065686.7187999645</v>
      </c>
      <c r="Z218" s="614"/>
    </row>
    <row r="219" spans="13:26" x14ac:dyDescent="0.2">
      <c r="M219" s="614"/>
      <c r="N219" s="748">
        <f t="shared" si="21"/>
        <v>161</v>
      </c>
      <c r="O219" s="730">
        <f t="shared" si="18"/>
        <v>5065686.7187999645</v>
      </c>
      <c r="P219" s="730">
        <f t="shared" si="22"/>
        <v>26833.255332509932</v>
      </c>
      <c r="Q219" s="730">
        <f t="shared" si="19"/>
        <v>10272.749722238235</v>
      </c>
      <c r="R219" s="730">
        <f t="shared" si="20"/>
        <v>5102792.7238547131</v>
      </c>
      <c r="Z219" s="614"/>
    </row>
    <row r="220" spans="13:26" x14ac:dyDescent="0.2">
      <c r="M220" s="614"/>
      <c r="N220" s="748">
        <f t="shared" si="21"/>
        <v>162</v>
      </c>
      <c r="O220" s="730">
        <f t="shared" si="18"/>
        <v>5102792.7238547131</v>
      </c>
      <c r="P220" s="730">
        <f t="shared" si="22"/>
        <v>26833.255332509932</v>
      </c>
      <c r="Q220" s="730">
        <f t="shared" si="19"/>
        <v>10347.997309441938</v>
      </c>
      <c r="R220" s="730">
        <f t="shared" si="20"/>
        <v>5139973.9764966648</v>
      </c>
      <c r="Z220" s="614"/>
    </row>
    <row r="221" spans="13:26" x14ac:dyDescent="0.2">
      <c r="M221" s="614"/>
      <c r="N221" s="748">
        <f t="shared" si="21"/>
        <v>163</v>
      </c>
      <c r="O221" s="730">
        <f t="shared" si="18"/>
        <v>5139973.9764966648</v>
      </c>
      <c r="P221" s="730">
        <f t="shared" si="22"/>
        <v>26833.255332509932</v>
      </c>
      <c r="Q221" s="730">
        <f t="shared" si="19"/>
        <v>10423.397491875754</v>
      </c>
      <c r="R221" s="730">
        <f t="shared" si="20"/>
        <v>5177230.6293210508</v>
      </c>
      <c r="Z221" s="614"/>
    </row>
    <row r="222" spans="13:26" x14ac:dyDescent="0.2">
      <c r="M222" s="614"/>
      <c r="N222" s="748">
        <f t="shared" si="21"/>
        <v>164</v>
      </c>
      <c r="O222" s="730">
        <f t="shared" si="18"/>
        <v>5177230.6293210508</v>
      </c>
      <c r="P222" s="730">
        <f t="shared" si="22"/>
        <v>26833.255332509932</v>
      </c>
      <c r="Q222" s="730">
        <f t="shared" si="19"/>
        <v>10498.950578988868</v>
      </c>
      <c r="R222" s="730">
        <f t="shared" si="20"/>
        <v>5214562.8352325493</v>
      </c>
      <c r="Z222" s="614"/>
    </row>
    <row r="223" spans="13:26" x14ac:dyDescent="0.2">
      <c r="M223" s="614"/>
      <c r="N223" s="748">
        <f t="shared" si="21"/>
        <v>165</v>
      </c>
      <c r="O223" s="730">
        <f t="shared" si="18"/>
        <v>5214562.8352325493</v>
      </c>
      <c r="P223" s="730">
        <f t="shared" si="22"/>
        <v>26833.255332509932</v>
      </c>
      <c r="Q223" s="730">
        <f t="shared" si="19"/>
        <v>10574.656880857992</v>
      </c>
      <c r="R223" s="730">
        <f t="shared" si="20"/>
        <v>5251970.7474459177</v>
      </c>
      <c r="Z223" s="614"/>
    </row>
    <row r="224" spans="13:26" x14ac:dyDescent="0.2">
      <c r="M224" s="614"/>
      <c r="N224" s="748">
        <f t="shared" si="21"/>
        <v>166</v>
      </c>
      <c r="O224" s="730">
        <f t="shared" si="18"/>
        <v>5251970.7474459177</v>
      </c>
      <c r="P224" s="730">
        <f t="shared" si="22"/>
        <v>26833.255332509932</v>
      </c>
      <c r="Q224" s="730">
        <f t="shared" si="19"/>
        <v>10650.516708188656</v>
      </c>
      <c r="R224" s="730">
        <f t="shared" si="20"/>
        <v>5289454.5194866164</v>
      </c>
      <c r="Z224" s="614"/>
    </row>
    <row r="225" spans="13:26" x14ac:dyDescent="0.2">
      <c r="M225" s="614"/>
      <c r="N225" s="748">
        <f t="shared" si="21"/>
        <v>167</v>
      </c>
      <c r="O225" s="730">
        <f t="shared" si="18"/>
        <v>5289454.5194866164</v>
      </c>
      <c r="P225" s="730">
        <f t="shared" si="22"/>
        <v>26833.255332509932</v>
      </c>
      <c r="Q225" s="730">
        <f t="shared" si="19"/>
        <v>10726.530372316458</v>
      </c>
      <c r="R225" s="730">
        <f t="shared" si="20"/>
        <v>5327014.3051914424</v>
      </c>
      <c r="Z225" s="614"/>
    </row>
    <row r="226" spans="13:26" x14ac:dyDescent="0.2">
      <c r="M226" s="614"/>
      <c r="N226" s="748">
        <f t="shared" si="21"/>
        <v>168</v>
      </c>
      <c r="O226" s="730">
        <f t="shared" si="18"/>
        <v>5327014.3051914424</v>
      </c>
      <c r="P226" s="730">
        <f t="shared" si="22"/>
        <v>26833.255332509932</v>
      </c>
      <c r="Q226" s="730">
        <f t="shared" si="19"/>
        <v>10802.698185208365</v>
      </c>
      <c r="R226" s="730">
        <f t="shared" si="20"/>
        <v>5364650.2587091606</v>
      </c>
      <c r="Z226" s="614"/>
    </row>
    <row r="227" spans="13:26" x14ac:dyDescent="0.2">
      <c r="M227" s="614"/>
      <c r="N227" s="748">
        <f t="shared" si="21"/>
        <v>169</v>
      </c>
      <c r="O227" s="730">
        <f t="shared" si="18"/>
        <v>5364650.2587091606</v>
      </c>
      <c r="P227" s="730">
        <f t="shared" si="22"/>
        <v>26833.255332509932</v>
      </c>
      <c r="Q227" s="730">
        <f t="shared" si="19"/>
        <v>10879.020459463987</v>
      </c>
      <c r="R227" s="730">
        <f t="shared" si="20"/>
        <v>5402362.5345011344</v>
      </c>
      <c r="Z227" s="614"/>
    </row>
    <row r="228" spans="13:26" x14ac:dyDescent="0.2">
      <c r="M228" s="614"/>
      <c r="N228" s="748">
        <f t="shared" si="21"/>
        <v>170</v>
      </c>
      <c r="O228" s="730">
        <f t="shared" si="18"/>
        <v>5402362.5345011344</v>
      </c>
      <c r="P228" s="730">
        <f t="shared" si="22"/>
        <v>26833.255332509932</v>
      </c>
      <c r="Q228" s="730">
        <f t="shared" si="19"/>
        <v>10955.49750831685</v>
      </c>
      <c r="R228" s="730">
        <f t="shared" si="20"/>
        <v>5440151.2873419616</v>
      </c>
      <c r="Z228" s="614"/>
    </row>
    <row r="229" spans="13:26" x14ac:dyDescent="0.2">
      <c r="M229" s="614"/>
      <c r="N229" s="748">
        <f t="shared" si="21"/>
        <v>171</v>
      </c>
      <c r="O229" s="730">
        <f t="shared" si="18"/>
        <v>5440151.2873419616</v>
      </c>
      <c r="P229" s="730">
        <f t="shared" si="22"/>
        <v>26833.255332509932</v>
      </c>
      <c r="Q229" s="730">
        <f t="shared" si="19"/>
        <v>11032.129645635698</v>
      </c>
      <c r="R229" s="730">
        <f t="shared" si="20"/>
        <v>5478016.672320107</v>
      </c>
      <c r="Z229" s="614"/>
    </row>
    <row r="230" spans="13:26" x14ac:dyDescent="0.2">
      <c r="M230" s="614"/>
      <c r="N230" s="748">
        <f t="shared" si="21"/>
        <v>172</v>
      </c>
      <c r="O230" s="730">
        <f t="shared" si="18"/>
        <v>5478016.672320107</v>
      </c>
      <c r="P230" s="730">
        <f t="shared" si="22"/>
        <v>26833.255332509932</v>
      </c>
      <c r="Q230" s="730">
        <f t="shared" si="19"/>
        <v>11108.91718592576</v>
      </c>
      <c r="R230" s="730">
        <f t="shared" si="20"/>
        <v>5515958.8448385429</v>
      </c>
      <c r="Z230" s="614"/>
    </row>
    <row r="231" spans="13:26" x14ac:dyDescent="0.2">
      <c r="M231" s="614"/>
      <c r="N231" s="748">
        <f t="shared" si="21"/>
        <v>173</v>
      </c>
      <c r="O231" s="730">
        <f t="shared" si="18"/>
        <v>5515958.8448385429</v>
      </c>
      <c r="P231" s="730">
        <f t="shared" si="22"/>
        <v>26833.255332509932</v>
      </c>
      <c r="Q231" s="730">
        <f t="shared" si="19"/>
        <v>11185.860444330065</v>
      </c>
      <c r="R231" s="730">
        <f t="shared" si="20"/>
        <v>5553977.9606153825</v>
      </c>
      <c r="Z231" s="614"/>
    </row>
    <row r="232" spans="13:26" x14ac:dyDescent="0.2">
      <c r="M232" s="614"/>
      <c r="N232" s="748">
        <f t="shared" si="21"/>
        <v>174</v>
      </c>
      <c r="O232" s="730">
        <f t="shared" si="18"/>
        <v>5553977.9606153825</v>
      </c>
      <c r="P232" s="730">
        <f t="shared" si="22"/>
        <v>26833.255332509932</v>
      </c>
      <c r="Q232" s="730">
        <f t="shared" si="19"/>
        <v>11262.959736630713</v>
      </c>
      <c r="R232" s="730">
        <f t="shared" si="20"/>
        <v>5592074.1756845228</v>
      </c>
      <c r="Z232" s="614"/>
    </row>
    <row r="233" spans="13:26" x14ac:dyDescent="0.2">
      <c r="M233" s="614"/>
      <c r="N233" s="748">
        <f t="shared" si="21"/>
        <v>175</v>
      </c>
      <c r="O233" s="730">
        <f t="shared" si="18"/>
        <v>5592074.1756845228</v>
      </c>
      <c r="P233" s="730">
        <f t="shared" si="22"/>
        <v>26833.255332509932</v>
      </c>
      <c r="Q233" s="730">
        <f t="shared" si="19"/>
        <v>11340.21537925019</v>
      </c>
      <c r="R233" s="730">
        <f t="shared" si="20"/>
        <v>5630247.6463962831</v>
      </c>
      <c r="Z233" s="614"/>
    </row>
    <row r="234" spans="13:26" x14ac:dyDescent="0.2">
      <c r="M234" s="614"/>
      <c r="N234" s="748">
        <f t="shared" si="21"/>
        <v>176</v>
      </c>
      <c r="O234" s="730">
        <f t="shared" si="18"/>
        <v>5630247.6463962831</v>
      </c>
      <c r="P234" s="730">
        <f t="shared" si="22"/>
        <v>26833.255332509932</v>
      </c>
      <c r="Q234" s="730">
        <f t="shared" si="19"/>
        <v>11417.627689252653</v>
      </c>
      <c r="R234" s="730">
        <f t="shared" si="20"/>
        <v>5668498.5294180457</v>
      </c>
      <c r="Z234" s="614"/>
    </row>
    <row r="235" spans="13:26" x14ac:dyDescent="0.2">
      <c r="M235" s="614"/>
      <c r="N235" s="748">
        <f t="shared" si="21"/>
        <v>177</v>
      </c>
      <c r="O235" s="730">
        <f t="shared" si="18"/>
        <v>5668498.5294180457</v>
      </c>
      <c r="P235" s="730">
        <f t="shared" si="22"/>
        <v>26833.255332509932</v>
      </c>
      <c r="Q235" s="730">
        <f t="shared" si="19"/>
        <v>11495.196984345237</v>
      </c>
      <c r="R235" s="730">
        <f t="shared" si="20"/>
        <v>5706826.9817349007</v>
      </c>
      <c r="Z235" s="614"/>
    </row>
    <row r="236" spans="13:26" x14ac:dyDescent="0.2">
      <c r="M236" s="614"/>
      <c r="N236" s="748">
        <f t="shared" si="21"/>
        <v>178</v>
      </c>
      <c r="O236" s="730">
        <f t="shared" si="18"/>
        <v>5706826.9817349007</v>
      </c>
      <c r="P236" s="730">
        <f t="shared" si="22"/>
        <v>26833.255332509932</v>
      </c>
      <c r="Q236" s="730">
        <f t="shared" si="19"/>
        <v>11572.923582879359</v>
      </c>
      <c r="R236" s="730">
        <f t="shared" si="20"/>
        <v>5745233.1606502896</v>
      </c>
      <c r="Z236" s="614"/>
    </row>
    <row r="237" spans="13:26" x14ac:dyDescent="0.2">
      <c r="M237" s="614"/>
      <c r="N237" s="748">
        <f t="shared" si="21"/>
        <v>179</v>
      </c>
      <c r="O237" s="730">
        <f t="shared" si="18"/>
        <v>5745233.1606502896</v>
      </c>
      <c r="P237" s="730">
        <f t="shared" si="22"/>
        <v>26833.255332509932</v>
      </c>
      <c r="Q237" s="730">
        <f t="shared" si="19"/>
        <v>11650.80780385202</v>
      </c>
      <c r="R237" s="730">
        <f t="shared" si="20"/>
        <v>5783717.2237866521</v>
      </c>
      <c r="Z237" s="614"/>
    </row>
    <row r="238" spans="13:26" x14ac:dyDescent="0.2">
      <c r="M238" s="614"/>
      <c r="N238" s="748">
        <f t="shared" si="21"/>
        <v>180</v>
      </c>
      <c r="O238" s="730">
        <f t="shared" si="18"/>
        <v>5783717.2237866521</v>
      </c>
      <c r="P238" s="730">
        <f t="shared" si="22"/>
        <v>26833.255332509932</v>
      </c>
      <c r="Q238" s="730">
        <f t="shared" si="19"/>
        <v>11728.849966907124</v>
      </c>
      <c r="R238" s="730">
        <f t="shared" si="20"/>
        <v>5822279.329086069</v>
      </c>
      <c r="Z238" s="614"/>
    </row>
    <row r="239" spans="13:26" x14ac:dyDescent="0.2">
      <c r="M239" s="614"/>
      <c r="N239" s="748">
        <f t="shared" si="21"/>
        <v>181</v>
      </c>
      <c r="O239" s="730">
        <f t="shared" si="18"/>
        <v>5822279.329086069</v>
      </c>
      <c r="P239" s="730">
        <f t="shared" si="22"/>
        <v>26833.255332509932</v>
      </c>
      <c r="Q239" s="730">
        <f t="shared" si="19"/>
        <v>11807.05039233678</v>
      </c>
      <c r="R239" s="730">
        <f t="shared" si="20"/>
        <v>5860919.6348109161</v>
      </c>
      <c r="Z239" s="614"/>
    </row>
    <row r="240" spans="13:26" x14ac:dyDescent="0.2">
      <c r="M240" s="614"/>
      <c r="N240" s="748">
        <f t="shared" si="21"/>
        <v>182</v>
      </c>
      <c r="O240" s="730">
        <f t="shared" si="18"/>
        <v>5860919.6348109161</v>
      </c>
      <c r="P240" s="730">
        <f t="shared" si="22"/>
        <v>26833.255332509932</v>
      </c>
      <c r="Q240" s="730">
        <f t="shared" si="19"/>
        <v>11885.409401082617</v>
      </c>
      <c r="R240" s="730">
        <f t="shared" si="20"/>
        <v>5899638.2995445086</v>
      </c>
      <c r="Z240" s="614"/>
    </row>
    <row r="241" spans="13:26" x14ac:dyDescent="0.2">
      <c r="M241" s="614"/>
      <c r="N241" s="748">
        <f t="shared" si="21"/>
        <v>183</v>
      </c>
      <c r="O241" s="730">
        <f t="shared" si="18"/>
        <v>5899638.2995445086</v>
      </c>
      <c r="P241" s="730">
        <f t="shared" si="22"/>
        <v>26833.255332509932</v>
      </c>
      <c r="Q241" s="730">
        <f t="shared" si="19"/>
        <v>11963.927314737111</v>
      </c>
      <c r="R241" s="730">
        <f t="shared" si="20"/>
        <v>5938435.4821917554</v>
      </c>
      <c r="Z241" s="614"/>
    </row>
    <row r="242" spans="13:26" x14ac:dyDescent="0.2">
      <c r="M242" s="614"/>
      <c r="N242" s="748">
        <f t="shared" si="21"/>
        <v>184</v>
      </c>
      <c r="O242" s="730">
        <f t="shared" si="18"/>
        <v>5938435.4821917554</v>
      </c>
      <c r="P242" s="730">
        <f t="shared" si="22"/>
        <v>26833.255332509932</v>
      </c>
      <c r="Q242" s="730">
        <f t="shared" si="19"/>
        <v>12042.604455544892</v>
      </c>
      <c r="R242" s="730">
        <f t="shared" si="20"/>
        <v>5977311.34197981</v>
      </c>
      <c r="Z242" s="614"/>
    </row>
    <row r="243" spans="13:26" x14ac:dyDescent="0.2">
      <c r="M243" s="614"/>
      <c r="N243" s="748">
        <f t="shared" si="21"/>
        <v>185</v>
      </c>
      <c r="O243" s="730">
        <f t="shared" si="18"/>
        <v>5977311.34197981</v>
      </c>
      <c r="P243" s="730">
        <f t="shared" si="22"/>
        <v>26833.255332509932</v>
      </c>
      <c r="Q243" s="730">
        <f t="shared" si="19"/>
        <v>12121.441146404077</v>
      </c>
      <c r="R243" s="730">
        <f t="shared" si="20"/>
        <v>6016266.0384587245</v>
      </c>
      <c r="Z243" s="614"/>
    </row>
    <row r="244" spans="13:26" x14ac:dyDescent="0.2">
      <c r="M244" s="614"/>
      <c r="N244" s="748">
        <f t="shared" si="21"/>
        <v>186</v>
      </c>
      <c r="O244" s="730">
        <f t="shared" si="18"/>
        <v>6016266.0384587245</v>
      </c>
      <c r="P244" s="730">
        <f t="shared" si="22"/>
        <v>26833.255332509932</v>
      </c>
      <c r="Q244" s="730">
        <f t="shared" si="19"/>
        <v>12200.437710867589</v>
      </c>
      <c r="R244" s="730">
        <f t="shared" si="20"/>
        <v>6055299.7315021018</v>
      </c>
      <c r="Z244" s="614"/>
    </row>
    <row r="245" spans="13:26" x14ac:dyDescent="0.2">
      <c r="M245" s="614"/>
      <c r="N245" s="748">
        <f t="shared" si="21"/>
        <v>187</v>
      </c>
      <c r="O245" s="730">
        <f t="shared" si="18"/>
        <v>6055299.7315021018</v>
      </c>
      <c r="P245" s="730">
        <f t="shared" si="22"/>
        <v>26833.255332509932</v>
      </c>
      <c r="Q245" s="730">
        <f t="shared" si="19"/>
        <v>12279.594473144487</v>
      </c>
      <c r="R245" s="730">
        <f t="shared" si="20"/>
        <v>6094412.5813077558</v>
      </c>
      <c r="Z245" s="614"/>
    </row>
    <row r="246" spans="13:26" x14ac:dyDescent="0.2">
      <c r="M246" s="614"/>
      <c r="N246" s="748">
        <f t="shared" si="21"/>
        <v>188</v>
      </c>
      <c r="O246" s="730">
        <f t="shared" si="18"/>
        <v>6094412.5813077558</v>
      </c>
      <c r="P246" s="730">
        <f t="shared" si="22"/>
        <v>26833.255332509932</v>
      </c>
      <c r="Q246" s="730">
        <f t="shared" si="19"/>
        <v>12358.911758101296</v>
      </c>
      <c r="R246" s="730">
        <f t="shared" si="20"/>
        <v>6133604.7483983673</v>
      </c>
      <c r="Z246" s="614"/>
    </row>
    <row r="247" spans="13:26" x14ac:dyDescent="0.2">
      <c r="M247" s="614"/>
      <c r="N247" s="748">
        <f t="shared" si="21"/>
        <v>189</v>
      </c>
      <c r="O247" s="730">
        <f t="shared" si="18"/>
        <v>6133604.7483983673</v>
      </c>
      <c r="P247" s="730">
        <f t="shared" si="22"/>
        <v>26833.255332509932</v>
      </c>
      <c r="Q247" s="730">
        <f t="shared" si="19"/>
        <v>12438.389891263343</v>
      </c>
      <c r="R247" s="730">
        <f t="shared" si="20"/>
        <v>6172876.3936221404</v>
      </c>
      <c r="Z247" s="614"/>
    </row>
    <row r="248" spans="13:26" x14ac:dyDescent="0.2">
      <c r="M248" s="614"/>
      <c r="N248" s="748">
        <f t="shared" si="21"/>
        <v>190</v>
      </c>
      <c r="O248" s="730">
        <f t="shared" si="18"/>
        <v>6172876.3936221404</v>
      </c>
      <c r="P248" s="730">
        <f t="shared" si="22"/>
        <v>26833.255332509932</v>
      </c>
      <c r="Q248" s="730">
        <f t="shared" si="19"/>
        <v>12518.029198816084</v>
      </c>
      <c r="R248" s="730">
        <f t="shared" si="20"/>
        <v>6212227.6781534664</v>
      </c>
      <c r="Z248" s="614"/>
    </row>
    <row r="249" spans="13:26" x14ac:dyDescent="0.2">
      <c r="M249" s="614"/>
      <c r="N249" s="748">
        <f t="shared" si="21"/>
        <v>191</v>
      </c>
      <c r="O249" s="730">
        <f t="shared" si="18"/>
        <v>6212227.6781534664</v>
      </c>
      <c r="P249" s="730">
        <f t="shared" si="22"/>
        <v>26833.255332509932</v>
      </c>
      <c r="Q249" s="730">
        <f t="shared" si="19"/>
        <v>12597.830007606459</v>
      </c>
      <c r="R249" s="730">
        <f t="shared" si="20"/>
        <v>6251658.7634935826</v>
      </c>
      <c r="Z249" s="614"/>
    </row>
    <row r="250" spans="13:26" x14ac:dyDescent="0.2">
      <c r="M250" s="614"/>
      <c r="N250" s="748">
        <f t="shared" si="21"/>
        <v>192</v>
      </c>
      <c r="O250" s="730">
        <f t="shared" si="18"/>
        <v>6251658.7634935826</v>
      </c>
      <c r="P250" s="730">
        <f t="shared" si="22"/>
        <v>26833.255332509932</v>
      </c>
      <c r="Q250" s="730">
        <f t="shared" si="19"/>
        <v>12677.792645144216</v>
      </c>
      <c r="R250" s="730">
        <f t="shared" si="20"/>
        <v>6291169.8114712369</v>
      </c>
      <c r="Z250" s="614"/>
    </row>
    <row r="251" spans="13:26" x14ac:dyDescent="0.2">
      <c r="M251" s="614"/>
      <c r="N251" s="748">
        <f t="shared" si="21"/>
        <v>193</v>
      </c>
      <c r="O251" s="730">
        <f t="shared" si="18"/>
        <v>6291169.8114712369</v>
      </c>
      <c r="P251" s="730">
        <f t="shared" si="22"/>
        <v>26833.255332509932</v>
      </c>
      <c r="Q251" s="730">
        <f t="shared" si="19"/>
        <v>12757.917439603267</v>
      </c>
      <c r="R251" s="730">
        <f t="shared" si="20"/>
        <v>6330760.9842433501</v>
      </c>
      <c r="Z251" s="614"/>
    </row>
    <row r="252" spans="13:26" x14ac:dyDescent="0.2">
      <c r="M252" s="614"/>
      <c r="N252" s="748">
        <f t="shared" si="21"/>
        <v>194</v>
      </c>
      <c r="O252" s="730">
        <f t="shared" ref="O252:O315" si="23">R251</f>
        <v>6330760.9842433501</v>
      </c>
      <c r="P252" s="730">
        <f t="shared" si="22"/>
        <v>26833.255332509932</v>
      </c>
      <c r="Q252" s="730">
        <f t="shared" ref="Q252:Q315" si="24">O252*$P$53</f>
        <v>12838.204719823028</v>
      </c>
      <c r="R252" s="730">
        <f t="shared" ref="R252:R315" si="25">O252+P252+Q252</f>
        <v>6370432.4442956829</v>
      </c>
      <c r="Z252" s="614"/>
    </row>
    <row r="253" spans="13:26" x14ac:dyDescent="0.2">
      <c r="M253" s="614"/>
      <c r="N253" s="748">
        <f t="shared" ref="N253:N316" si="26">N252+1</f>
        <v>195</v>
      </c>
      <c r="O253" s="730">
        <f t="shared" si="23"/>
        <v>6370432.4442956829</v>
      </c>
      <c r="P253" s="730">
        <f t="shared" ref="P253:P316" si="27">P252</f>
        <v>26833.255332509932</v>
      </c>
      <c r="Q253" s="730">
        <f t="shared" si="24"/>
        <v>12918.654815309772</v>
      </c>
      <c r="R253" s="730">
        <f t="shared" si="25"/>
        <v>6410184.3544435026</v>
      </c>
      <c r="Z253" s="614"/>
    </row>
    <row r="254" spans="13:26" x14ac:dyDescent="0.2">
      <c r="M254" s="614"/>
      <c r="N254" s="748">
        <f t="shared" si="26"/>
        <v>196</v>
      </c>
      <c r="O254" s="730">
        <f t="shared" si="23"/>
        <v>6410184.3544435026</v>
      </c>
      <c r="P254" s="730">
        <f t="shared" si="27"/>
        <v>26833.255332509932</v>
      </c>
      <c r="Q254" s="730">
        <f t="shared" si="24"/>
        <v>12999.268056237981</v>
      </c>
      <c r="R254" s="730">
        <f t="shared" si="25"/>
        <v>6450016.8778322507</v>
      </c>
      <c r="Z254" s="614"/>
    </row>
    <row r="255" spans="13:26" x14ac:dyDescent="0.2">
      <c r="M255" s="614"/>
      <c r="N255" s="748">
        <f t="shared" si="26"/>
        <v>197</v>
      </c>
      <c r="O255" s="730">
        <f t="shared" si="23"/>
        <v>6450016.8778322507</v>
      </c>
      <c r="P255" s="730">
        <f t="shared" si="27"/>
        <v>26833.255332509932</v>
      </c>
      <c r="Q255" s="730">
        <f t="shared" si="24"/>
        <v>13080.044773451702</v>
      </c>
      <c r="R255" s="730">
        <f t="shared" si="25"/>
        <v>6489930.1779382126</v>
      </c>
      <c r="Z255" s="614"/>
    </row>
    <row r="256" spans="13:26" x14ac:dyDescent="0.2">
      <c r="M256" s="614"/>
      <c r="N256" s="748">
        <f t="shared" si="26"/>
        <v>198</v>
      </c>
      <c r="O256" s="730">
        <f t="shared" si="23"/>
        <v>6489930.1779382126</v>
      </c>
      <c r="P256" s="730">
        <f t="shared" si="27"/>
        <v>26833.255332509932</v>
      </c>
      <c r="Q256" s="730">
        <f t="shared" si="24"/>
        <v>13160.985298465903</v>
      </c>
      <c r="R256" s="730">
        <f t="shared" si="25"/>
        <v>6529924.4185691886</v>
      </c>
      <c r="Z256" s="614"/>
    </row>
    <row r="257" spans="13:26" x14ac:dyDescent="0.2">
      <c r="M257" s="614"/>
      <c r="N257" s="748">
        <f t="shared" si="26"/>
        <v>199</v>
      </c>
      <c r="O257" s="730">
        <f t="shared" si="23"/>
        <v>6529924.4185691886</v>
      </c>
      <c r="P257" s="730">
        <f t="shared" si="27"/>
        <v>26833.255332509932</v>
      </c>
      <c r="Q257" s="730">
        <f t="shared" si="24"/>
        <v>13242.089963467832</v>
      </c>
      <c r="R257" s="730">
        <f t="shared" si="25"/>
        <v>6569999.7638651663</v>
      </c>
      <c r="Z257" s="614"/>
    </row>
    <row r="258" spans="13:26" x14ac:dyDescent="0.2">
      <c r="M258" s="614"/>
      <c r="N258" s="748">
        <f t="shared" si="26"/>
        <v>200</v>
      </c>
      <c r="O258" s="730">
        <f t="shared" si="23"/>
        <v>6569999.7638651663</v>
      </c>
      <c r="P258" s="730">
        <f t="shared" si="27"/>
        <v>26833.255332509932</v>
      </c>
      <c r="Q258" s="730">
        <f t="shared" si="24"/>
        <v>13323.359101318381</v>
      </c>
      <c r="R258" s="730">
        <f t="shared" si="25"/>
        <v>6610156.3782989951</v>
      </c>
      <c r="Z258" s="614"/>
    </row>
    <row r="259" spans="13:26" x14ac:dyDescent="0.2">
      <c r="M259" s="614"/>
      <c r="N259" s="748">
        <f t="shared" si="26"/>
        <v>201</v>
      </c>
      <c r="O259" s="730">
        <f t="shared" si="23"/>
        <v>6610156.3782989951</v>
      </c>
      <c r="P259" s="730">
        <f t="shared" si="27"/>
        <v>26833.255332509932</v>
      </c>
      <c r="Q259" s="730">
        <f t="shared" si="24"/>
        <v>13404.793045553462</v>
      </c>
      <c r="R259" s="730">
        <f t="shared" si="25"/>
        <v>6650394.4266770585</v>
      </c>
      <c r="Z259" s="614"/>
    </row>
    <row r="260" spans="13:26" x14ac:dyDescent="0.2">
      <c r="M260" s="614"/>
      <c r="N260" s="748">
        <f t="shared" si="26"/>
        <v>202</v>
      </c>
      <c r="O260" s="730">
        <f t="shared" si="23"/>
        <v>6650394.4266770585</v>
      </c>
      <c r="P260" s="730">
        <f t="shared" si="27"/>
        <v>26833.255332509932</v>
      </c>
      <c r="Q260" s="730">
        <f t="shared" si="24"/>
        <v>13486.392130385357</v>
      </c>
      <c r="R260" s="730">
        <f t="shared" si="25"/>
        <v>6690714.0741399536</v>
      </c>
      <c r="Z260" s="614"/>
    </row>
    <row r="261" spans="13:26" x14ac:dyDescent="0.2">
      <c r="M261" s="614"/>
      <c r="N261" s="748">
        <f t="shared" si="26"/>
        <v>203</v>
      </c>
      <c r="O261" s="730">
        <f t="shared" si="23"/>
        <v>6690714.0741399536</v>
      </c>
      <c r="P261" s="730">
        <f t="shared" si="27"/>
        <v>26833.255332509932</v>
      </c>
      <c r="Q261" s="730">
        <f t="shared" si="24"/>
        <v>13568.156690704103</v>
      </c>
      <c r="R261" s="730">
        <f t="shared" si="25"/>
        <v>6731115.4861631673</v>
      </c>
      <c r="Z261" s="614"/>
    </row>
    <row r="262" spans="13:26" x14ac:dyDescent="0.2">
      <c r="M262" s="614"/>
      <c r="N262" s="748">
        <f t="shared" si="26"/>
        <v>204</v>
      </c>
      <c r="O262" s="730">
        <f t="shared" si="23"/>
        <v>6731115.4861631673</v>
      </c>
      <c r="P262" s="730">
        <f t="shared" si="27"/>
        <v>26833.255332509932</v>
      </c>
      <c r="Q262" s="730">
        <f t="shared" si="24"/>
        <v>13650.08706207887</v>
      </c>
      <c r="R262" s="730">
        <f t="shared" si="25"/>
        <v>6771598.8285577558</v>
      </c>
      <c r="Z262" s="614"/>
    </row>
    <row r="263" spans="13:26" x14ac:dyDescent="0.2">
      <c r="M263" s="614"/>
      <c r="N263" s="748">
        <f t="shared" si="26"/>
        <v>205</v>
      </c>
      <c r="O263" s="730">
        <f t="shared" si="23"/>
        <v>6771598.8285577558</v>
      </c>
      <c r="P263" s="730">
        <f t="shared" si="27"/>
        <v>26833.255332509932</v>
      </c>
      <c r="Q263" s="730">
        <f t="shared" si="24"/>
        <v>13732.183580759323</v>
      </c>
      <c r="R263" s="730">
        <f t="shared" si="25"/>
        <v>6812164.2674710248</v>
      </c>
      <c r="Z263" s="614"/>
    </row>
    <row r="264" spans="13:26" x14ac:dyDescent="0.2">
      <c r="M264" s="614"/>
      <c r="N264" s="748">
        <f t="shared" si="26"/>
        <v>206</v>
      </c>
      <c r="O264" s="730">
        <f t="shared" si="23"/>
        <v>6812164.2674710248</v>
      </c>
      <c r="P264" s="730">
        <f t="shared" si="27"/>
        <v>26833.255332509932</v>
      </c>
      <c r="Q264" s="730">
        <f t="shared" si="24"/>
        <v>13814.446583677016</v>
      </c>
      <c r="R264" s="730">
        <f t="shared" si="25"/>
        <v>6852811.9693872118</v>
      </c>
      <c r="Z264" s="614"/>
    </row>
    <row r="265" spans="13:26" x14ac:dyDescent="0.2">
      <c r="M265" s="614"/>
      <c r="N265" s="748">
        <f t="shared" si="26"/>
        <v>207</v>
      </c>
      <c r="O265" s="730">
        <f t="shared" si="23"/>
        <v>6852811.9693872118</v>
      </c>
      <c r="P265" s="730">
        <f t="shared" si="27"/>
        <v>26833.255332509932</v>
      </c>
      <c r="Q265" s="730">
        <f t="shared" si="24"/>
        <v>13896.876408446766</v>
      </c>
      <c r="R265" s="730">
        <f t="shared" si="25"/>
        <v>6893542.1011281684</v>
      </c>
      <c r="Z265" s="614"/>
    </row>
    <row r="266" spans="13:26" x14ac:dyDescent="0.2">
      <c r="M266" s="614"/>
      <c r="N266" s="748">
        <f t="shared" si="26"/>
        <v>208</v>
      </c>
      <c r="O266" s="730">
        <f t="shared" si="23"/>
        <v>6893542.1011281684</v>
      </c>
      <c r="P266" s="730">
        <f t="shared" si="27"/>
        <v>26833.255332509932</v>
      </c>
      <c r="Q266" s="730">
        <f t="shared" si="24"/>
        <v>13979.473393368044</v>
      </c>
      <c r="R266" s="730">
        <f t="shared" si="25"/>
        <v>6934354.829854046</v>
      </c>
      <c r="Z266" s="614"/>
    </row>
    <row r="267" spans="13:26" x14ac:dyDescent="0.2">
      <c r="M267" s="614"/>
      <c r="N267" s="748">
        <f t="shared" si="26"/>
        <v>209</v>
      </c>
      <c r="O267" s="730">
        <f t="shared" si="23"/>
        <v>6934354.829854046</v>
      </c>
      <c r="P267" s="730">
        <f t="shared" si="27"/>
        <v>26833.255332509932</v>
      </c>
      <c r="Q267" s="730">
        <f t="shared" si="24"/>
        <v>14062.23787742636</v>
      </c>
      <c r="R267" s="730">
        <f t="shared" si="25"/>
        <v>6975250.3230639827</v>
      </c>
      <c r="Z267" s="614"/>
    </row>
    <row r="268" spans="13:26" x14ac:dyDescent="0.2">
      <c r="M268" s="614"/>
      <c r="N268" s="748">
        <f t="shared" si="26"/>
        <v>210</v>
      </c>
      <c r="O268" s="730">
        <f t="shared" si="23"/>
        <v>6975250.3230639827</v>
      </c>
      <c r="P268" s="730">
        <f t="shared" si="27"/>
        <v>26833.255332509932</v>
      </c>
      <c r="Q268" s="730">
        <f t="shared" si="24"/>
        <v>14145.170200294659</v>
      </c>
      <c r="R268" s="730">
        <f t="shared" si="25"/>
        <v>7016228.7485967875</v>
      </c>
      <c r="Z268" s="614"/>
    </row>
    <row r="269" spans="13:26" x14ac:dyDescent="0.2">
      <c r="M269" s="614"/>
      <c r="N269" s="748">
        <f t="shared" si="26"/>
        <v>211</v>
      </c>
      <c r="O269" s="730">
        <f t="shared" si="23"/>
        <v>7016228.7485967875</v>
      </c>
      <c r="P269" s="730">
        <f t="shared" si="27"/>
        <v>26833.255332509932</v>
      </c>
      <c r="Q269" s="730">
        <f t="shared" si="24"/>
        <v>14228.270702334707</v>
      </c>
      <c r="R269" s="730">
        <f t="shared" si="25"/>
        <v>7057290.2746316325</v>
      </c>
      <c r="Z269" s="614"/>
    </row>
    <row r="270" spans="13:26" x14ac:dyDescent="0.2">
      <c r="M270" s="614"/>
      <c r="N270" s="748">
        <f t="shared" si="26"/>
        <v>212</v>
      </c>
      <c r="O270" s="730">
        <f t="shared" si="23"/>
        <v>7057290.2746316325</v>
      </c>
      <c r="P270" s="730">
        <f t="shared" si="27"/>
        <v>26833.255332509932</v>
      </c>
      <c r="Q270" s="730">
        <f t="shared" si="24"/>
        <v>14311.539724598495</v>
      </c>
      <c r="R270" s="730">
        <f t="shared" si="25"/>
        <v>7098435.0696887411</v>
      </c>
      <c r="Z270" s="614"/>
    </row>
    <row r="271" spans="13:26" x14ac:dyDescent="0.2">
      <c r="M271" s="614"/>
      <c r="N271" s="748">
        <f t="shared" si="26"/>
        <v>213</v>
      </c>
      <c r="O271" s="730">
        <f t="shared" si="23"/>
        <v>7098435.0696887411</v>
      </c>
      <c r="P271" s="730">
        <f t="shared" si="27"/>
        <v>26833.255332509932</v>
      </c>
      <c r="Q271" s="730">
        <f t="shared" si="24"/>
        <v>14394.977608829637</v>
      </c>
      <c r="R271" s="730">
        <f t="shared" si="25"/>
        <v>7139663.3026300808</v>
      </c>
      <c r="Z271" s="614"/>
    </row>
    <row r="272" spans="13:26" x14ac:dyDescent="0.2">
      <c r="M272" s="614"/>
      <c r="N272" s="748">
        <f t="shared" si="26"/>
        <v>214</v>
      </c>
      <c r="O272" s="730">
        <f t="shared" si="23"/>
        <v>7139663.3026300808</v>
      </c>
      <c r="P272" s="730">
        <f t="shared" si="27"/>
        <v>26833.255332509932</v>
      </c>
      <c r="Q272" s="730">
        <f t="shared" si="24"/>
        <v>14478.584697464768</v>
      </c>
      <c r="R272" s="730">
        <f t="shared" si="25"/>
        <v>7180975.1426600553</v>
      </c>
      <c r="Z272" s="614"/>
    </row>
    <row r="273" spans="13:26" x14ac:dyDescent="0.2">
      <c r="M273" s="614"/>
      <c r="N273" s="748">
        <f t="shared" si="26"/>
        <v>215</v>
      </c>
      <c r="O273" s="730">
        <f t="shared" si="23"/>
        <v>7180975.1426600553</v>
      </c>
      <c r="P273" s="730">
        <f t="shared" si="27"/>
        <v>26833.255332509932</v>
      </c>
      <c r="Q273" s="730">
        <f t="shared" si="24"/>
        <v>14562.361333634959</v>
      </c>
      <c r="R273" s="730">
        <f t="shared" si="25"/>
        <v>7222370.7593262</v>
      </c>
      <c r="Z273" s="614"/>
    </row>
    <row r="274" spans="13:26" x14ac:dyDescent="0.2">
      <c r="M274" s="614"/>
      <c r="N274" s="748">
        <f t="shared" si="26"/>
        <v>216</v>
      </c>
      <c r="O274" s="730">
        <f t="shared" si="23"/>
        <v>7222370.7593262</v>
      </c>
      <c r="P274" s="730">
        <f t="shared" si="27"/>
        <v>26833.255332509932</v>
      </c>
      <c r="Q274" s="730">
        <f t="shared" si="24"/>
        <v>14646.307861167115</v>
      </c>
      <c r="R274" s="730">
        <f t="shared" si="25"/>
        <v>7263850.322519877</v>
      </c>
      <c r="Z274" s="614"/>
    </row>
    <row r="275" spans="13:26" x14ac:dyDescent="0.2">
      <c r="M275" s="614"/>
      <c r="N275" s="748">
        <f t="shared" si="26"/>
        <v>217</v>
      </c>
      <c r="O275" s="730">
        <f t="shared" si="23"/>
        <v>7263850.322519877</v>
      </c>
      <c r="P275" s="730">
        <f t="shared" si="27"/>
        <v>26833.255332509932</v>
      </c>
      <c r="Q275" s="730">
        <f t="shared" si="24"/>
        <v>14730.424624585394</v>
      </c>
      <c r="R275" s="730">
        <f t="shared" si="25"/>
        <v>7305414.0024769725</v>
      </c>
      <c r="Z275" s="614"/>
    </row>
    <row r="276" spans="13:26" x14ac:dyDescent="0.2">
      <c r="M276" s="614"/>
      <c r="N276" s="748">
        <f t="shared" si="26"/>
        <v>218</v>
      </c>
      <c r="O276" s="730">
        <f t="shared" si="23"/>
        <v>7305414.0024769725</v>
      </c>
      <c r="P276" s="730">
        <f t="shared" si="27"/>
        <v>26833.255332509932</v>
      </c>
      <c r="Q276" s="730">
        <f t="shared" si="24"/>
        <v>14814.711969112614</v>
      </c>
      <c r="R276" s="730">
        <f t="shared" si="25"/>
        <v>7347061.9697785955</v>
      </c>
      <c r="Z276" s="614"/>
    </row>
    <row r="277" spans="13:26" x14ac:dyDescent="0.2">
      <c r="M277" s="614"/>
      <c r="N277" s="748">
        <f t="shared" si="26"/>
        <v>219</v>
      </c>
      <c r="O277" s="730">
        <f t="shared" si="23"/>
        <v>7347061.9697785955</v>
      </c>
      <c r="P277" s="730">
        <f t="shared" si="27"/>
        <v>26833.255332509932</v>
      </c>
      <c r="Q277" s="730">
        <f t="shared" si="24"/>
        <v>14899.170240671674</v>
      </c>
      <c r="R277" s="730">
        <f t="shared" si="25"/>
        <v>7388794.3953517769</v>
      </c>
      <c r="Z277" s="614"/>
    </row>
    <row r="278" spans="13:26" x14ac:dyDescent="0.2">
      <c r="M278" s="614"/>
      <c r="N278" s="748">
        <f t="shared" si="26"/>
        <v>220</v>
      </c>
      <c r="O278" s="730">
        <f t="shared" si="23"/>
        <v>7388794.3953517769</v>
      </c>
      <c r="P278" s="730">
        <f t="shared" si="27"/>
        <v>26833.255332509932</v>
      </c>
      <c r="Q278" s="730">
        <f t="shared" si="24"/>
        <v>14983.799785886973</v>
      </c>
      <c r="R278" s="730">
        <f t="shared" si="25"/>
        <v>7430611.4504701737</v>
      </c>
      <c r="Z278" s="614"/>
    </row>
    <row r="279" spans="13:26" x14ac:dyDescent="0.2">
      <c r="M279" s="614"/>
      <c r="N279" s="748">
        <f t="shared" si="26"/>
        <v>221</v>
      </c>
      <c r="O279" s="730">
        <f t="shared" si="23"/>
        <v>7430611.4504701737</v>
      </c>
      <c r="P279" s="730">
        <f t="shared" si="27"/>
        <v>26833.255332509932</v>
      </c>
      <c r="Q279" s="730">
        <f t="shared" si="24"/>
        <v>15068.600952085837</v>
      </c>
      <c r="R279" s="730">
        <f t="shared" si="25"/>
        <v>7472513.3067547698</v>
      </c>
      <c r="Z279" s="614"/>
    </row>
    <row r="280" spans="13:26" x14ac:dyDescent="0.2">
      <c r="M280" s="614"/>
      <c r="N280" s="748">
        <f t="shared" si="26"/>
        <v>222</v>
      </c>
      <c r="O280" s="730">
        <f t="shared" si="23"/>
        <v>7472513.3067547698</v>
      </c>
      <c r="P280" s="730">
        <f t="shared" si="27"/>
        <v>26833.255332509932</v>
      </c>
      <c r="Q280" s="730">
        <f t="shared" si="24"/>
        <v>15153.574087299936</v>
      </c>
      <c r="R280" s="730">
        <f t="shared" si="25"/>
        <v>7514500.1361745801</v>
      </c>
      <c r="Z280" s="614"/>
    </row>
    <row r="281" spans="13:26" x14ac:dyDescent="0.2">
      <c r="M281" s="614"/>
      <c r="N281" s="748">
        <f t="shared" si="26"/>
        <v>223</v>
      </c>
      <c r="O281" s="730">
        <f t="shared" si="23"/>
        <v>7514500.1361745801</v>
      </c>
      <c r="P281" s="730">
        <f t="shared" si="27"/>
        <v>26833.255332509932</v>
      </c>
      <c r="Q281" s="730">
        <f t="shared" si="24"/>
        <v>15238.719540266715</v>
      </c>
      <c r="R281" s="730">
        <f t="shared" si="25"/>
        <v>7556572.1110473564</v>
      </c>
      <c r="Z281" s="614"/>
    </row>
    <row r="282" spans="13:26" x14ac:dyDescent="0.2">
      <c r="M282" s="614"/>
      <c r="N282" s="748">
        <f t="shared" si="26"/>
        <v>224</v>
      </c>
      <c r="O282" s="730">
        <f t="shared" si="23"/>
        <v>7556572.1110473564</v>
      </c>
      <c r="P282" s="730">
        <f t="shared" si="27"/>
        <v>26833.255332509932</v>
      </c>
      <c r="Q282" s="730">
        <f t="shared" si="24"/>
        <v>15324.037660430828</v>
      </c>
      <c r="R282" s="730">
        <f t="shared" si="25"/>
        <v>7598729.4040402975</v>
      </c>
      <c r="Z282" s="614"/>
    </row>
    <row r="283" spans="13:26" x14ac:dyDescent="0.2">
      <c r="M283" s="614"/>
      <c r="N283" s="748">
        <f t="shared" si="26"/>
        <v>225</v>
      </c>
      <c r="O283" s="730">
        <f t="shared" si="23"/>
        <v>7598729.4040402975</v>
      </c>
      <c r="P283" s="730">
        <f t="shared" si="27"/>
        <v>26833.255332509932</v>
      </c>
      <c r="Q283" s="730">
        <f t="shared" si="24"/>
        <v>15409.528797945573</v>
      </c>
      <c r="R283" s="730">
        <f t="shared" si="25"/>
        <v>7640972.1881707534</v>
      </c>
      <c r="Z283" s="614"/>
    </row>
    <row r="284" spans="13:26" x14ac:dyDescent="0.2">
      <c r="M284" s="614"/>
      <c r="N284" s="748">
        <f t="shared" si="26"/>
        <v>226</v>
      </c>
      <c r="O284" s="730">
        <f t="shared" si="23"/>
        <v>7640972.1881707534</v>
      </c>
      <c r="P284" s="730">
        <f t="shared" si="27"/>
        <v>26833.255332509932</v>
      </c>
      <c r="Q284" s="730">
        <f t="shared" si="24"/>
        <v>15495.193303674327</v>
      </c>
      <c r="R284" s="730">
        <f t="shared" si="25"/>
        <v>7683300.6368069379</v>
      </c>
      <c r="Z284" s="614"/>
    </row>
    <row r="285" spans="13:26" x14ac:dyDescent="0.2">
      <c r="M285" s="614"/>
      <c r="N285" s="748">
        <f t="shared" si="26"/>
        <v>227</v>
      </c>
      <c r="O285" s="730">
        <f t="shared" si="23"/>
        <v>7683300.6368069379</v>
      </c>
      <c r="P285" s="730">
        <f t="shared" si="27"/>
        <v>26833.255332509932</v>
      </c>
      <c r="Q285" s="730">
        <f t="shared" si="24"/>
        <v>15581.031529191981</v>
      </c>
      <c r="R285" s="730">
        <f t="shared" si="25"/>
        <v>7725714.9236686397</v>
      </c>
      <c r="Z285" s="614"/>
    </row>
    <row r="286" spans="13:26" x14ac:dyDescent="0.2">
      <c r="M286" s="614"/>
      <c r="N286" s="748">
        <f t="shared" si="26"/>
        <v>228</v>
      </c>
      <c r="O286" s="730">
        <f t="shared" si="23"/>
        <v>7725714.9236686397</v>
      </c>
      <c r="P286" s="730">
        <f t="shared" si="27"/>
        <v>26833.255332509932</v>
      </c>
      <c r="Q286" s="730">
        <f t="shared" si="24"/>
        <v>15667.043826786394</v>
      </c>
      <c r="R286" s="730">
        <f t="shared" si="25"/>
        <v>7768215.2228279365</v>
      </c>
      <c r="Z286" s="614"/>
    </row>
    <row r="287" spans="13:26" x14ac:dyDescent="0.2">
      <c r="M287" s="614"/>
      <c r="N287" s="748">
        <f t="shared" si="26"/>
        <v>229</v>
      </c>
      <c r="O287" s="730">
        <f t="shared" si="23"/>
        <v>7768215.2228279365</v>
      </c>
      <c r="P287" s="730">
        <f t="shared" si="27"/>
        <v>26833.255332509932</v>
      </c>
      <c r="Q287" s="730">
        <f t="shared" si="24"/>
        <v>15753.230549459828</v>
      </c>
      <c r="R287" s="730">
        <f t="shared" si="25"/>
        <v>7810801.7087099068</v>
      </c>
      <c r="Z287" s="614"/>
    </row>
    <row r="288" spans="13:26" x14ac:dyDescent="0.2">
      <c r="M288" s="614"/>
      <c r="N288" s="748">
        <f t="shared" si="26"/>
        <v>230</v>
      </c>
      <c r="O288" s="730">
        <f t="shared" si="23"/>
        <v>7810801.7087099068</v>
      </c>
      <c r="P288" s="730">
        <f t="shared" si="27"/>
        <v>26833.255332509932</v>
      </c>
      <c r="Q288" s="730">
        <f t="shared" si="24"/>
        <v>15839.592050930401</v>
      </c>
      <c r="R288" s="730">
        <f t="shared" si="25"/>
        <v>7853474.5560933473</v>
      </c>
      <c r="Z288" s="614"/>
    </row>
    <row r="289" spans="13:26" x14ac:dyDescent="0.2">
      <c r="M289" s="614"/>
      <c r="N289" s="748">
        <f t="shared" si="26"/>
        <v>231</v>
      </c>
      <c r="O289" s="730">
        <f t="shared" si="23"/>
        <v>7853474.5560933473</v>
      </c>
      <c r="P289" s="730">
        <f t="shared" si="27"/>
        <v>26833.255332509932</v>
      </c>
      <c r="Q289" s="730">
        <f t="shared" si="24"/>
        <v>15926.128685633545</v>
      </c>
      <c r="R289" s="730">
        <f t="shared" si="25"/>
        <v>7896233.9401114909</v>
      </c>
      <c r="Z289" s="614"/>
    </row>
    <row r="290" spans="13:26" x14ac:dyDescent="0.2">
      <c r="M290" s="614"/>
      <c r="N290" s="748">
        <f t="shared" si="26"/>
        <v>232</v>
      </c>
      <c r="O290" s="730">
        <f t="shared" si="23"/>
        <v>7896233.9401114909</v>
      </c>
      <c r="P290" s="730">
        <f t="shared" si="27"/>
        <v>26833.255332509932</v>
      </c>
      <c r="Q290" s="730">
        <f t="shared" si="24"/>
        <v>16012.840808723446</v>
      </c>
      <c r="R290" s="730">
        <f t="shared" si="25"/>
        <v>7939080.036252724</v>
      </c>
      <c r="Z290" s="614"/>
    </row>
    <row r="291" spans="13:26" x14ac:dyDescent="0.2">
      <c r="M291" s="614"/>
      <c r="N291" s="748">
        <f t="shared" si="26"/>
        <v>233</v>
      </c>
      <c r="O291" s="730">
        <f t="shared" si="23"/>
        <v>7939080.036252724</v>
      </c>
      <c r="P291" s="730">
        <f t="shared" si="27"/>
        <v>26833.255332509932</v>
      </c>
      <c r="Q291" s="730">
        <f t="shared" si="24"/>
        <v>16099.728776074517</v>
      </c>
      <c r="R291" s="730">
        <f t="shared" si="25"/>
        <v>7982013.0203613089</v>
      </c>
      <c r="Z291" s="614"/>
    </row>
    <row r="292" spans="13:26" x14ac:dyDescent="0.2">
      <c r="M292" s="614"/>
      <c r="N292" s="748">
        <f t="shared" si="26"/>
        <v>234</v>
      </c>
      <c r="O292" s="730">
        <f t="shared" si="23"/>
        <v>7982013.0203613089</v>
      </c>
      <c r="P292" s="730">
        <f t="shared" si="27"/>
        <v>26833.255332509932</v>
      </c>
      <c r="Q292" s="730">
        <f t="shared" si="24"/>
        <v>16186.792944282852</v>
      </c>
      <c r="R292" s="730">
        <f t="shared" si="25"/>
        <v>8025033.0686381022</v>
      </c>
      <c r="Z292" s="614"/>
    </row>
    <row r="293" spans="13:26" x14ac:dyDescent="0.2">
      <c r="M293" s="614"/>
      <c r="N293" s="748">
        <f t="shared" si="26"/>
        <v>235</v>
      </c>
      <c r="O293" s="730">
        <f t="shared" si="23"/>
        <v>8025033.0686381022</v>
      </c>
      <c r="P293" s="730">
        <f t="shared" si="27"/>
        <v>26833.255332509932</v>
      </c>
      <c r="Q293" s="730">
        <f t="shared" si="24"/>
        <v>16274.033670667683</v>
      </c>
      <c r="R293" s="730">
        <f t="shared" si="25"/>
        <v>8068140.3576412797</v>
      </c>
      <c r="Z293" s="614"/>
    </row>
    <row r="294" spans="13:26" x14ac:dyDescent="0.2">
      <c r="M294" s="614"/>
      <c r="N294" s="748">
        <f t="shared" si="26"/>
        <v>236</v>
      </c>
      <c r="O294" s="730">
        <f t="shared" si="23"/>
        <v>8068140.3576412797</v>
      </c>
      <c r="P294" s="730">
        <f t="shared" si="27"/>
        <v>26833.255332509932</v>
      </c>
      <c r="Q294" s="730">
        <f t="shared" si="24"/>
        <v>16361.451313272857</v>
      </c>
      <c r="R294" s="730">
        <f t="shared" si="25"/>
        <v>8111335.0642870627</v>
      </c>
      <c r="Z294" s="614"/>
    </row>
    <row r="295" spans="13:26" x14ac:dyDescent="0.2">
      <c r="M295" s="614"/>
      <c r="N295" s="748">
        <f t="shared" si="26"/>
        <v>237</v>
      </c>
      <c r="O295" s="730">
        <f t="shared" si="23"/>
        <v>8111335.0642870627</v>
      </c>
      <c r="P295" s="730">
        <f t="shared" si="27"/>
        <v>26833.255332509932</v>
      </c>
      <c r="Q295" s="730">
        <f t="shared" si="24"/>
        <v>16449.046230868302</v>
      </c>
      <c r="R295" s="730">
        <f t="shared" si="25"/>
        <v>8154617.3658504412</v>
      </c>
      <c r="Z295" s="614"/>
    </row>
    <row r="296" spans="13:26" x14ac:dyDescent="0.2">
      <c r="M296" s="614"/>
      <c r="N296" s="748">
        <f t="shared" si="26"/>
        <v>238</v>
      </c>
      <c r="O296" s="730">
        <f t="shared" si="23"/>
        <v>8154617.3658504412</v>
      </c>
      <c r="P296" s="730">
        <f t="shared" si="27"/>
        <v>26833.255332509932</v>
      </c>
      <c r="Q296" s="730">
        <f t="shared" si="24"/>
        <v>16536.818782951501</v>
      </c>
      <c r="R296" s="730">
        <f t="shared" si="25"/>
        <v>8197987.4399659028</v>
      </c>
      <c r="Z296" s="614"/>
    </row>
    <row r="297" spans="13:26" x14ac:dyDescent="0.2">
      <c r="M297" s="614"/>
      <c r="N297" s="748">
        <f t="shared" si="26"/>
        <v>239</v>
      </c>
      <c r="O297" s="730">
        <f t="shared" si="23"/>
        <v>8197987.4399659028</v>
      </c>
      <c r="P297" s="730">
        <f t="shared" si="27"/>
        <v>26833.255332509932</v>
      </c>
      <c r="Q297" s="730">
        <f t="shared" si="24"/>
        <v>16624.769329748953</v>
      </c>
      <c r="R297" s="730">
        <f t="shared" si="25"/>
        <v>8241445.4646281619</v>
      </c>
      <c r="Z297" s="614"/>
    </row>
    <row r="298" spans="13:26" x14ac:dyDescent="0.2">
      <c r="M298" s="614"/>
      <c r="N298" s="748">
        <f t="shared" si="26"/>
        <v>240</v>
      </c>
      <c r="O298" s="730">
        <f t="shared" si="23"/>
        <v>8241445.4646281619</v>
      </c>
      <c r="P298" s="730">
        <f t="shared" si="27"/>
        <v>26833.255332509932</v>
      </c>
      <c r="Q298" s="730">
        <f t="shared" si="24"/>
        <v>16712.898232217682</v>
      </c>
      <c r="R298" s="730">
        <f t="shared" si="25"/>
        <v>8284991.6181928897</v>
      </c>
      <c r="Z298" s="614"/>
    </row>
    <row r="299" spans="13:26" x14ac:dyDescent="0.2">
      <c r="M299" s="614"/>
      <c r="N299" s="748">
        <f t="shared" si="26"/>
        <v>241</v>
      </c>
      <c r="O299" s="730">
        <f t="shared" si="23"/>
        <v>8284991.6181928897</v>
      </c>
      <c r="P299" s="730">
        <f t="shared" si="27"/>
        <v>26833.255332509932</v>
      </c>
      <c r="Q299" s="730">
        <f t="shared" si="24"/>
        <v>16801.205852046682</v>
      </c>
      <c r="R299" s="730">
        <f t="shared" si="25"/>
        <v>8328626.0793774463</v>
      </c>
      <c r="Z299" s="614"/>
    </row>
    <row r="300" spans="13:26" x14ac:dyDescent="0.2">
      <c r="M300" s="614"/>
      <c r="N300" s="748">
        <f t="shared" si="26"/>
        <v>242</v>
      </c>
      <c r="O300" s="730">
        <f t="shared" si="23"/>
        <v>8328626.0793774463</v>
      </c>
      <c r="P300" s="730">
        <f t="shared" si="27"/>
        <v>26833.255332509932</v>
      </c>
      <c r="Q300" s="730">
        <f t="shared" si="24"/>
        <v>16889.692551658427</v>
      </c>
      <c r="R300" s="730">
        <f t="shared" si="25"/>
        <v>8372349.0272616148</v>
      </c>
      <c r="Z300" s="614"/>
    </row>
    <row r="301" spans="13:26" x14ac:dyDescent="0.2">
      <c r="M301" s="614"/>
      <c r="N301" s="748">
        <f t="shared" si="26"/>
        <v>243</v>
      </c>
      <c r="O301" s="730">
        <f t="shared" si="23"/>
        <v>8372349.0272616148</v>
      </c>
      <c r="P301" s="730">
        <f t="shared" si="27"/>
        <v>26833.255332509932</v>
      </c>
      <c r="Q301" s="730">
        <f t="shared" si="24"/>
        <v>16978.358694210357</v>
      </c>
      <c r="R301" s="730">
        <f t="shared" si="25"/>
        <v>8416160.6412883345</v>
      </c>
      <c r="Z301" s="614"/>
    </row>
    <row r="302" spans="13:26" x14ac:dyDescent="0.2">
      <c r="M302" s="614"/>
      <c r="N302" s="748">
        <f t="shared" si="26"/>
        <v>244</v>
      </c>
      <c r="O302" s="730">
        <f t="shared" si="23"/>
        <v>8416160.6412883345</v>
      </c>
      <c r="P302" s="730">
        <f t="shared" si="27"/>
        <v>26833.255332509932</v>
      </c>
      <c r="Q302" s="730">
        <f t="shared" si="24"/>
        <v>17067.204643596349</v>
      </c>
      <c r="R302" s="730">
        <f t="shared" si="25"/>
        <v>8460061.1012644395</v>
      </c>
      <c r="Z302" s="614"/>
    </row>
    <row r="303" spans="13:26" x14ac:dyDescent="0.2">
      <c r="M303" s="614"/>
      <c r="N303" s="748">
        <f t="shared" si="26"/>
        <v>245</v>
      </c>
      <c r="O303" s="730">
        <f t="shared" si="23"/>
        <v>8460061.1012644395</v>
      </c>
      <c r="P303" s="730">
        <f t="shared" si="27"/>
        <v>26833.255332509932</v>
      </c>
      <c r="Q303" s="730">
        <f t="shared" si="24"/>
        <v>17156.230764448232</v>
      </c>
      <c r="R303" s="730">
        <f t="shared" si="25"/>
        <v>8504050.5873613972</v>
      </c>
      <c r="Z303" s="614"/>
    </row>
    <row r="304" spans="13:26" x14ac:dyDescent="0.2">
      <c r="M304" s="614"/>
      <c r="N304" s="748">
        <f t="shared" si="26"/>
        <v>246</v>
      </c>
      <c r="O304" s="730">
        <f t="shared" si="23"/>
        <v>8504050.5873613972</v>
      </c>
      <c r="P304" s="730">
        <f t="shared" si="27"/>
        <v>26833.255332509932</v>
      </c>
      <c r="Q304" s="730">
        <f t="shared" si="24"/>
        <v>17245.437422137275</v>
      </c>
      <c r="R304" s="730">
        <f t="shared" si="25"/>
        <v>8548129.280116044</v>
      </c>
      <c r="Z304" s="614"/>
    </row>
    <row r="305" spans="13:26" x14ac:dyDescent="0.2">
      <c r="M305" s="614"/>
      <c r="N305" s="748">
        <f t="shared" si="26"/>
        <v>247</v>
      </c>
      <c r="O305" s="730">
        <f t="shared" si="23"/>
        <v>8548129.280116044</v>
      </c>
      <c r="P305" s="730">
        <f t="shared" si="27"/>
        <v>26833.255332509932</v>
      </c>
      <c r="Q305" s="730">
        <f t="shared" si="24"/>
        <v>17334.824982775684</v>
      </c>
      <c r="R305" s="730">
        <f t="shared" si="25"/>
        <v>8592297.3604313284</v>
      </c>
      <c r="Z305" s="614"/>
    </row>
    <row r="306" spans="13:26" x14ac:dyDescent="0.2">
      <c r="M306" s="614"/>
      <c r="N306" s="748">
        <f t="shared" si="26"/>
        <v>248</v>
      </c>
      <c r="O306" s="730">
        <f t="shared" si="23"/>
        <v>8592297.3604313284</v>
      </c>
      <c r="P306" s="730">
        <f t="shared" si="27"/>
        <v>26833.255332509932</v>
      </c>
      <c r="Q306" s="730">
        <f t="shared" si="24"/>
        <v>17424.39381321811</v>
      </c>
      <c r="R306" s="730">
        <f t="shared" si="25"/>
        <v>8636555.0095770564</v>
      </c>
      <c r="Z306" s="614"/>
    </row>
    <row r="307" spans="13:26" x14ac:dyDescent="0.2">
      <c r="M307" s="614"/>
      <c r="N307" s="748">
        <f t="shared" si="26"/>
        <v>249</v>
      </c>
      <c r="O307" s="730">
        <f t="shared" si="23"/>
        <v>8636555.0095770564</v>
      </c>
      <c r="P307" s="730">
        <f t="shared" si="27"/>
        <v>26833.255332509932</v>
      </c>
      <c r="Q307" s="730">
        <f t="shared" si="24"/>
        <v>17514.144281063149</v>
      </c>
      <c r="R307" s="730">
        <f t="shared" si="25"/>
        <v>8680902.4091906287</v>
      </c>
      <c r="Z307" s="614"/>
    </row>
    <row r="308" spans="13:26" x14ac:dyDescent="0.2">
      <c r="M308" s="614"/>
      <c r="N308" s="748">
        <f t="shared" si="26"/>
        <v>250</v>
      </c>
      <c r="O308" s="730">
        <f t="shared" si="23"/>
        <v>8680902.4091906287</v>
      </c>
      <c r="P308" s="730">
        <f t="shared" si="27"/>
        <v>26833.255332509932</v>
      </c>
      <c r="Q308" s="730">
        <f t="shared" si="24"/>
        <v>17604.076754654849</v>
      </c>
      <c r="R308" s="730">
        <f t="shared" si="25"/>
        <v>8725339.7412777934</v>
      </c>
      <c r="Z308" s="614"/>
    </row>
    <row r="309" spans="13:26" x14ac:dyDescent="0.2">
      <c r="M309" s="614"/>
      <c r="N309" s="748">
        <f t="shared" si="26"/>
        <v>251</v>
      </c>
      <c r="O309" s="730">
        <f t="shared" si="23"/>
        <v>8725339.7412777934</v>
      </c>
      <c r="P309" s="730">
        <f t="shared" si="27"/>
        <v>26833.255332509932</v>
      </c>
      <c r="Q309" s="730">
        <f t="shared" si="24"/>
        <v>17694.19160308424</v>
      </c>
      <c r="R309" s="730">
        <f t="shared" si="25"/>
        <v>8769867.1882133875</v>
      </c>
      <c r="Z309" s="614"/>
    </row>
    <row r="310" spans="13:26" x14ac:dyDescent="0.2">
      <c r="M310" s="614"/>
      <c r="N310" s="748">
        <f t="shared" si="26"/>
        <v>252</v>
      </c>
      <c r="O310" s="730">
        <f t="shared" si="23"/>
        <v>8769867.1882133875</v>
      </c>
      <c r="P310" s="730">
        <f t="shared" si="27"/>
        <v>26833.255332509932</v>
      </c>
      <c r="Q310" s="730">
        <f t="shared" si="24"/>
        <v>17784.489196190818</v>
      </c>
      <c r="R310" s="730">
        <f t="shared" si="25"/>
        <v>8814484.9327420872</v>
      </c>
      <c r="Z310" s="614"/>
    </row>
    <row r="311" spans="13:26" x14ac:dyDescent="0.2">
      <c r="M311" s="614"/>
      <c r="N311" s="748">
        <f t="shared" si="26"/>
        <v>253</v>
      </c>
      <c r="O311" s="730">
        <f t="shared" si="23"/>
        <v>8814484.9327420872</v>
      </c>
      <c r="P311" s="730">
        <f t="shared" si="27"/>
        <v>26833.255332509932</v>
      </c>
      <c r="Q311" s="730">
        <f t="shared" si="24"/>
        <v>17874.969904564092</v>
      </c>
      <c r="R311" s="730">
        <f t="shared" si="25"/>
        <v>8859193.1579791605</v>
      </c>
      <c r="Z311" s="614"/>
    </row>
    <row r="312" spans="13:26" x14ac:dyDescent="0.2">
      <c r="M312" s="614"/>
      <c r="N312" s="748">
        <f t="shared" si="26"/>
        <v>254</v>
      </c>
      <c r="O312" s="730">
        <f t="shared" si="23"/>
        <v>8859193.1579791605</v>
      </c>
      <c r="P312" s="730">
        <f t="shared" si="27"/>
        <v>26833.255332509932</v>
      </c>
      <c r="Q312" s="730">
        <f t="shared" si="24"/>
        <v>17965.634099545085</v>
      </c>
      <c r="R312" s="730">
        <f t="shared" si="25"/>
        <v>8903992.0474112146</v>
      </c>
      <c r="Z312" s="614"/>
    </row>
    <row r="313" spans="13:26" x14ac:dyDescent="0.2">
      <c r="M313" s="614"/>
      <c r="N313" s="748">
        <f t="shared" si="26"/>
        <v>255</v>
      </c>
      <c r="O313" s="730">
        <f t="shared" si="23"/>
        <v>8903992.0474112146</v>
      </c>
      <c r="P313" s="730">
        <f t="shared" si="27"/>
        <v>26833.255332509932</v>
      </c>
      <c r="Q313" s="730">
        <f t="shared" si="24"/>
        <v>18056.482153227869</v>
      </c>
      <c r="R313" s="730">
        <f t="shared" si="25"/>
        <v>8948881.7848969512</v>
      </c>
      <c r="Z313" s="614"/>
    </row>
    <row r="314" spans="13:26" x14ac:dyDescent="0.2">
      <c r="M314" s="614"/>
      <c r="N314" s="748">
        <f t="shared" si="26"/>
        <v>256</v>
      </c>
      <c r="O314" s="730">
        <f t="shared" si="23"/>
        <v>8948881.7848969512</v>
      </c>
      <c r="P314" s="730">
        <f t="shared" si="27"/>
        <v>26833.255332509932</v>
      </c>
      <c r="Q314" s="730">
        <f t="shared" si="24"/>
        <v>18147.514438461094</v>
      </c>
      <c r="R314" s="730">
        <f t="shared" si="25"/>
        <v>8993862.5546679217</v>
      </c>
      <c r="Z314" s="614"/>
    </row>
    <row r="315" spans="13:26" x14ac:dyDescent="0.2">
      <c r="M315" s="614"/>
      <c r="N315" s="748">
        <f t="shared" si="26"/>
        <v>257</v>
      </c>
      <c r="O315" s="730">
        <f t="shared" si="23"/>
        <v>8993862.5546679217</v>
      </c>
      <c r="P315" s="730">
        <f t="shared" si="27"/>
        <v>26833.255332509932</v>
      </c>
      <c r="Q315" s="730">
        <f t="shared" si="24"/>
        <v>18238.731328849502</v>
      </c>
      <c r="R315" s="730">
        <f t="shared" si="25"/>
        <v>9038934.5413292795</v>
      </c>
      <c r="Z315" s="614"/>
    </row>
    <row r="316" spans="13:26" x14ac:dyDescent="0.2">
      <c r="M316" s="614"/>
      <c r="N316" s="748">
        <f t="shared" si="26"/>
        <v>258</v>
      </c>
      <c r="O316" s="730">
        <f t="shared" ref="O316:O379" si="28">R315</f>
        <v>9038934.5413292795</v>
      </c>
      <c r="P316" s="730">
        <f t="shared" si="27"/>
        <v>26833.255332509932</v>
      </c>
      <c r="Q316" s="730">
        <f t="shared" ref="Q316:Q379" si="29">O316*$P$53</f>
        <v>18330.13319875548</v>
      </c>
      <c r="R316" s="730">
        <f t="shared" ref="R316:R379" si="30">O316+P316+Q316</f>
        <v>9084097.9298605435</v>
      </c>
      <c r="Z316" s="614"/>
    </row>
    <row r="317" spans="13:26" x14ac:dyDescent="0.2">
      <c r="M317" s="614"/>
      <c r="N317" s="748">
        <f t="shared" ref="N317:N380" si="31">N316+1</f>
        <v>259</v>
      </c>
      <c r="O317" s="730">
        <f t="shared" si="28"/>
        <v>9084097.9298605435</v>
      </c>
      <c r="P317" s="730">
        <f t="shared" ref="P317:P380" si="32">P316</f>
        <v>26833.255332509932</v>
      </c>
      <c r="Q317" s="730">
        <f t="shared" si="29"/>
        <v>18421.720423300583</v>
      </c>
      <c r="R317" s="730">
        <f t="shared" si="30"/>
        <v>9129352.9056163523</v>
      </c>
      <c r="Z317" s="614"/>
    </row>
    <row r="318" spans="13:26" x14ac:dyDescent="0.2">
      <c r="M318" s="614"/>
      <c r="N318" s="748">
        <f t="shared" si="31"/>
        <v>260</v>
      </c>
      <c r="O318" s="730">
        <f t="shared" si="28"/>
        <v>9129352.9056163523</v>
      </c>
      <c r="P318" s="730">
        <f t="shared" si="32"/>
        <v>26833.255332509932</v>
      </c>
      <c r="Q318" s="730">
        <f t="shared" si="29"/>
        <v>18513.493378367082</v>
      </c>
      <c r="R318" s="730">
        <f t="shared" si="30"/>
        <v>9174699.6543272287</v>
      </c>
      <c r="Z318" s="614"/>
    </row>
    <row r="319" spans="13:26" x14ac:dyDescent="0.2">
      <c r="M319" s="614"/>
      <c r="N319" s="748">
        <f t="shared" si="31"/>
        <v>261</v>
      </c>
      <c r="O319" s="730">
        <f t="shared" si="28"/>
        <v>9174699.6543272287</v>
      </c>
      <c r="P319" s="730">
        <f t="shared" si="32"/>
        <v>26833.255332509932</v>
      </c>
      <c r="Q319" s="730">
        <f t="shared" si="29"/>
        <v>18605.4524405995</v>
      </c>
      <c r="R319" s="730">
        <f t="shared" si="30"/>
        <v>9220138.3621003367</v>
      </c>
      <c r="Z319" s="614"/>
    </row>
    <row r="320" spans="13:26" x14ac:dyDescent="0.2">
      <c r="M320" s="614"/>
      <c r="N320" s="748">
        <f t="shared" si="31"/>
        <v>262</v>
      </c>
      <c r="O320" s="730">
        <f t="shared" si="28"/>
        <v>9220138.3621003367</v>
      </c>
      <c r="P320" s="730">
        <f t="shared" si="32"/>
        <v>26833.255332509932</v>
      </c>
      <c r="Q320" s="730">
        <f t="shared" si="29"/>
        <v>18697.59798740616</v>
      </c>
      <c r="R320" s="730">
        <f t="shared" si="30"/>
        <v>9265669.2154202517</v>
      </c>
      <c r="Z320" s="614"/>
    </row>
    <row r="321" spans="13:26" x14ac:dyDescent="0.2">
      <c r="M321" s="614"/>
      <c r="N321" s="748">
        <f t="shared" si="31"/>
        <v>263</v>
      </c>
      <c r="O321" s="730">
        <f t="shared" si="28"/>
        <v>9265669.2154202517</v>
      </c>
      <c r="P321" s="730">
        <f t="shared" si="32"/>
        <v>26833.255332509932</v>
      </c>
      <c r="Q321" s="730">
        <f t="shared" si="29"/>
        <v>18789.930396960739</v>
      </c>
      <c r="R321" s="730">
        <f t="shared" si="30"/>
        <v>9311292.4011497218</v>
      </c>
      <c r="Z321" s="614"/>
    </row>
    <row r="322" spans="13:26" x14ac:dyDescent="0.2">
      <c r="M322" s="614"/>
      <c r="N322" s="748">
        <f t="shared" si="31"/>
        <v>264</v>
      </c>
      <c r="O322" s="730">
        <f t="shared" si="28"/>
        <v>9311292.4011497218</v>
      </c>
      <c r="P322" s="730">
        <f t="shared" si="32"/>
        <v>26833.255332509932</v>
      </c>
      <c r="Q322" s="730">
        <f t="shared" si="29"/>
        <v>18882.450048203809</v>
      </c>
      <c r="R322" s="730">
        <f t="shared" si="30"/>
        <v>9357008.1065304354</v>
      </c>
      <c r="Z322" s="614"/>
    </row>
    <row r="323" spans="13:26" x14ac:dyDescent="0.2">
      <c r="M323" s="614"/>
      <c r="N323" s="748">
        <f t="shared" si="31"/>
        <v>265</v>
      </c>
      <c r="O323" s="730">
        <f t="shared" si="28"/>
        <v>9357008.1065304354</v>
      </c>
      <c r="P323" s="730">
        <f t="shared" si="32"/>
        <v>26833.255332509932</v>
      </c>
      <c r="Q323" s="730">
        <f t="shared" si="29"/>
        <v>18975.15732084441</v>
      </c>
      <c r="R323" s="730">
        <f t="shared" si="30"/>
        <v>9402816.5191837884</v>
      </c>
      <c r="Z323" s="614"/>
    </row>
    <row r="324" spans="13:26" x14ac:dyDescent="0.2">
      <c r="M324" s="614"/>
      <c r="N324" s="748">
        <f t="shared" si="31"/>
        <v>266</v>
      </c>
      <c r="O324" s="730">
        <f t="shared" si="28"/>
        <v>9402816.5191837884</v>
      </c>
      <c r="P324" s="730">
        <f t="shared" si="32"/>
        <v>26833.255332509932</v>
      </c>
      <c r="Q324" s="730">
        <f t="shared" si="29"/>
        <v>19068.05259536158</v>
      </c>
      <c r="R324" s="730">
        <f t="shared" si="30"/>
        <v>9448717.8271116596</v>
      </c>
      <c r="Z324" s="614"/>
    </row>
    <row r="325" spans="13:26" x14ac:dyDescent="0.2">
      <c r="M325" s="614"/>
      <c r="N325" s="748">
        <f t="shared" si="31"/>
        <v>267</v>
      </c>
      <c r="O325" s="730">
        <f t="shared" si="28"/>
        <v>9448717.8271116596</v>
      </c>
      <c r="P325" s="730">
        <f t="shared" si="32"/>
        <v>26833.255332509932</v>
      </c>
      <c r="Q325" s="730">
        <f t="shared" si="29"/>
        <v>19161.136253005952</v>
      </c>
      <c r="R325" s="730">
        <f t="shared" si="30"/>
        <v>9494712.2186971754</v>
      </c>
      <c r="Z325" s="614"/>
    </row>
    <row r="326" spans="13:26" x14ac:dyDescent="0.2">
      <c r="M326" s="614"/>
      <c r="N326" s="748">
        <f t="shared" si="31"/>
        <v>268</v>
      </c>
      <c r="O326" s="730">
        <f t="shared" si="28"/>
        <v>9494712.2186971754</v>
      </c>
      <c r="P326" s="730">
        <f t="shared" si="32"/>
        <v>26833.255332509932</v>
      </c>
      <c r="Q326" s="730">
        <f t="shared" si="29"/>
        <v>19254.408675801285</v>
      </c>
      <c r="R326" s="730">
        <f t="shared" si="30"/>
        <v>9540799.8827054854</v>
      </c>
      <c r="Z326" s="614"/>
    </row>
    <row r="327" spans="13:26" x14ac:dyDescent="0.2">
      <c r="M327" s="614"/>
      <c r="N327" s="748">
        <f t="shared" si="31"/>
        <v>269</v>
      </c>
      <c r="O327" s="730">
        <f t="shared" si="28"/>
        <v>9540799.8827054854</v>
      </c>
      <c r="P327" s="730">
        <f t="shared" si="32"/>
        <v>26833.255332509932</v>
      </c>
      <c r="Q327" s="730">
        <f t="shared" si="29"/>
        <v>19347.870246546059</v>
      </c>
      <c r="R327" s="730">
        <f t="shared" si="30"/>
        <v>9586981.0082845408</v>
      </c>
      <c r="Z327" s="614"/>
    </row>
    <row r="328" spans="13:26" x14ac:dyDescent="0.2">
      <c r="M328" s="614"/>
      <c r="N328" s="748">
        <f t="shared" si="31"/>
        <v>270</v>
      </c>
      <c r="O328" s="730">
        <f t="shared" si="28"/>
        <v>9586981.0082845408</v>
      </c>
      <c r="P328" s="730">
        <f t="shared" si="32"/>
        <v>26833.255332509932</v>
      </c>
      <c r="Q328" s="730">
        <f t="shared" si="29"/>
        <v>19441.521348815026</v>
      </c>
      <c r="R328" s="730">
        <f t="shared" si="30"/>
        <v>9633255.7849658653</v>
      </c>
      <c r="Z328" s="614"/>
    </row>
    <row r="329" spans="13:26" x14ac:dyDescent="0.2">
      <c r="M329" s="614"/>
      <c r="N329" s="748">
        <f t="shared" si="31"/>
        <v>271</v>
      </c>
      <c r="O329" s="730">
        <f t="shared" si="28"/>
        <v>9633255.7849658653</v>
      </c>
      <c r="P329" s="730">
        <f t="shared" si="32"/>
        <v>26833.255332509932</v>
      </c>
      <c r="Q329" s="730">
        <f t="shared" si="29"/>
        <v>19535.362366960799</v>
      </c>
      <c r="R329" s="730">
        <f t="shared" si="30"/>
        <v>9679624.4026653357</v>
      </c>
      <c r="Z329" s="614"/>
    </row>
    <row r="330" spans="13:26" x14ac:dyDescent="0.2">
      <c r="M330" s="614"/>
      <c r="N330" s="748">
        <f t="shared" si="31"/>
        <v>272</v>
      </c>
      <c r="O330" s="730">
        <f t="shared" si="28"/>
        <v>9679624.4026653357</v>
      </c>
      <c r="P330" s="730">
        <f t="shared" si="32"/>
        <v>26833.255332509932</v>
      </c>
      <c r="Q330" s="730">
        <f t="shared" si="29"/>
        <v>19629.393686115422</v>
      </c>
      <c r="R330" s="730">
        <f t="shared" si="30"/>
        <v>9726087.0516839605</v>
      </c>
      <c r="Z330" s="614"/>
    </row>
    <row r="331" spans="13:26" x14ac:dyDescent="0.2">
      <c r="M331" s="614"/>
      <c r="N331" s="748">
        <f t="shared" si="31"/>
        <v>273</v>
      </c>
      <c r="O331" s="730">
        <f t="shared" si="28"/>
        <v>9726087.0516839605</v>
      </c>
      <c r="P331" s="730">
        <f t="shared" si="32"/>
        <v>26833.255332509932</v>
      </c>
      <c r="Q331" s="730">
        <f t="shared" si="29"/>
        <v>19723.615692191943</v>
      </c>
      <c r="R331" s="730">
        <f t="shared" si="30"/>
        <v>9772643.9227086622</v>
      </c>
      <c r="Z331" s="614"/>
    </row>
    <row r="332" spans="13:26" x14ac:dyDescent="0.2">
      <c r="M332" s="614"/>
      <c r="N332" s="748">
        <f t="shared" si="31"/>
        <v>274</v>
      </c>
      <c r="O332" s="730">
        <f t="shared" si="28"/>
        <v>9772643.9227086622</v>
      </c>
      <c r="P332" s="730">
        <f t="shared" si="32"/>
        <v>26833.255332509932</v>
      </c>
      <c r="Q332" s="730">
        <f t="shared" si="29"/>
        <v>19818.02877188602</v>
      </c>
      <c r="R332" s="730">
        <f t="shared" si="30"/>
        <v>9819295.2068130579</v>
      </c>
      <c r="Z332" s="614"/>
    </row>
    <row r="333" spans="13:26" x14ac:dyDescent="0.2">
      <c r="M333" s="614"/>
      <c r="N333" s="748">
        <f t="shared" si="31"/>
        <v>275</v>
      </c>
      <c r="O333" s="730">
        <f t="shared" si="28"/>
        <v>9819295.2068130579</v>
      </c>
      <c r="P333" s="730">
        <f t="shared" si="32"/>
        <v>26833.255332509932</v>
      </c>
      <c r="Q333" s="730">
        <f t="shared" si="29"/>
        <v>19912.633312677484</v>
      </c>
      <c r="R333" s="730">
        <f t="shared" si="30"/>
        <v>9866041.0954582449</v>
      </c>
      <c r="Z333" s="614"/>
    </row>
    <row r="334" spans="13:26" x14ac:dyDescent="0.2">
      <c r="M334" s="614"/>
      <c r="N334" s="748">
        <f t="shared" si="31"/>
        <v>276</v>
      </c>
      <c r="O334" s="730">
        <f t="shared" si="28"/>
        <v>9866041.0954582449</v>
      </c>
      <c r="P334" s="730">
        <f t="shared" si="32"/>
        <v>26833.255332509932</v>
      </c>
      <c r="Q334" s="730">
        <f t="shared" si="29"/>
        <v>20007.429702831945</v>
      </c>
      <c r="R334" s="730">
        <f t="shared" si="30"/>
        <v>9912881.7804935854</v>
      </c>
      <c r="Z334" s="614"/>
    </row>
    <row r="335" spans="13:26" x14ac:dyDescent="0.2">
      <c r="M335" s="614"/>
      <c r="N335" s="748">
        <f t="shared" si="31"/>
        <v>277</v>
      </c>
      <c r="O335" s="730">
        <f t="shared" si="28"/>
        <v>9912881.7804935854</v>
      </c>
      <c r="P335" s="730">
        <f t="shared" si="32"/>
        <v>26833.255332509932</v>
      </c>
      <c r="Q335" s="730">
        <f t="shared" si="29"/>
        <v>20102.418331402372</v>
      </c>
      <c r="R335" s="730">
        <f t="shared" si="30"/>
        <v>9959817.4541574977</v>
      </c>
      <c r="Z335" s="614"/>
    </row>
    <row r="336" spans="13:26" x14ac:dyDescent="0.2">
      <c r="M336" s="614"/>
      <c r="N336" s="748">
        <f t="shared" si="31"/>
        <v>278</v>
      </c>
      <c r="O336" s="730">
        <f t="shared" si="28"/>
        <v>9959817.4541574977</v>
      </c>
      <c r="P336" s="730">
        <f t="shared" si="32"/>
        <v>26833.255332509932</v>
      </c>
      <c r="Q336" s="730">
        <f t="shared" si="29"/>
        <v>20197.599588230714</v>
      </c>
      <c r="R336" s="730">
        <f t="shared" si="30"/>
        <v>10006848.309078237</v>
      </c>
      <c r="Z336" s="614"/>
    </row>
    <row r="337" spans="13:26" x14ac:dyDescent="0.2">
      <c r="M337" s="614"/>
      <c r="N337" s="748">
        <f t="shared" si="31"/>
        <v>279</v>
      </c>
      <c r="O337" s="730">
        <f t="shared" si="28"/>
        <v>10006848.309078237</v>
      </c>
      <c r="P337" s="730">
        <f t="shared" si="32"/>
        <v>26833.255332509932</v>
      </c>
      <c r="Q337" s="730">
        <f t="shared" si="29"/>
        <v>20292.973863949468</v>
      </c>
      <c r="R337" s="730">
        <f t="shared" si="30"/>
        <v>10053974.538274696</v>
      </c>
      <c r="Z337" s="614"/>
    </row>
    <row r="338" spans="13:26" x14ac:dyDescent="0.2">
      <c r="M338" s="614"/>
      <c r="N338" s="748">
        <f t="shared" si="31"/>
        <v>280</v>
      </c>
      <c r="O338" s="730">
        <f t="shared" si="28"/>
        <v>10053974.538274696</v>
      </c>
      <c r="P338" s="730">
        <f t="shared" si="32"/>
        <v>26833.255332509932</v>
      </c>
      <c r="Q338" s="730">
        <f t="shared" si="29"/>
        <v>20388.541549983303</v>
      </c>
      <c r="R338" s="730">
        <f t="shared" si="30"/>
        <v>10101196.335157188</v>
      </c>
      <c r="Z338" s="614"/>
    </row>
    <row r="339" spans="13:26" x14ac:dyDescent="0.2">
      <c r="M339" s="614"/>
      <c r="N339" s="748">
        <f t="shared" si="31"/>
        <v>281</v>
      </c>
      <c r="O339" s="730">
        <f t="shared" si="28"/>
        <v>10101196.335157188</v>
      </c>
      <c r="P339" s="730">
        <f t="shared" si="32"/>
        <v>26833.255332509932</v>
      </c>
      <c r="Q339" s="730">
        <f t="shared" si="29"/>
        <v>20484.303038550668</v>
      </c>
      <c r="R339" s="730">
        <f t="shared" si="30"/>
        <v>10148513.893528247</v>
      </c>
      <c r="Z339" s="614"/>
    </row>
    <row r="340" spans="13:26" x14ac:dyDescent="0.2">
      <c r="M340" s="614"/>
      <c r="N340" s="748">
        <f t="shared" si="31"/>
        <v>282</v>
      </c>
      <c r="O340" s="730">
        <f t="shared" si="28"/>
        <v>10148513.893528247</v>
      </c>
      <c r="P340" s="730">
        <f t="shared" si="32"/>
        <v>26833.255332509932</v>
      </c>
      <c r="Q340" s="730">
        <f t="shared" si="29"/>
        <v>20580.258722665385</v>
      </c>
      <c r="R340" s="730">
        <f t="shared" si="30"/>
        <v>10195927.407583421</v>
      </c>
      <c r="Z340" s="614"/>
    </row>
    <row r="341" spans="13:26" x14ac:dyDescent="0.2">
      <c r="M341" s="614"/>
      <c r="N341" s="748">
        <f t="shared" si="31"/>
        <v>283</v>
      </c>
      <c r="O341" s="730">
        <f t="shared" si="28"/>
        <v>10195927.407583421</v>
      </c>
      <c r="P341" s="730">
        <f t="shared" si="32"/>
        <v>26833.255332509932</v>
      </c>
      <c r="Q341" s="730">
        <f t="shared" si="29"/>
        <v>20676.408996138282</v>
      </c>
      <c r="R341" s="730">
        <f t="shared" si="30"/>
        <v>10243437.071912069</v>
      </c>
      <c r="Z341" s="614"/>
    </row>
    <row r="342" spans="13:26" x14ac:dyDescent="0.2">
      <c r="M342" s="614"/>
      <c r="N342" s="748">
        <f t="shared" si="31"/>
        <v>284</v>
      </c>
      <c r="O342" s="730">
        <f t="shared" si="28"/>
        <v>10243437.071912069</v>
      </c>
      <c r="P342" s="730">
        <f t="shared" si="32"/>
        <v>26833.255332509932</v>
      </c>
      <c r="Q342" s="730">
        <f t="shared" si="29"/>
        <v>20772.754253578791</v>
      </c>
      <c r="R342" s="730">
        <f t="shared" si="30"/>
        <v>10291043.081498157</v>
      </c>
      <c r="Z342" s="614"/>
    </row>
    <row r="343" spans="13:26" x14ac:dyDescent="0.2">
      <c r="M343" s="614"/>
      <c r="N343" s="748">
        <f t="shared" si="31"/>
        <v>285</v>
      </c>
      <c r="O343" s="730">
        <f t="shared" si="28"/>
        <v>10291043.081498157</v>
      </c>
      <c r="P343" s="730">
        <f t="shared" si="32"/>
        <v>26833.255332509932</v>
      </c>
      <c r="Q343" s="730">
        <f t="shared" si="29"/>
        <v>20869.294890396577</v>
      </c>
      <c r="R343" s="730">
        <f t="shared" si="30"/>
        <v>10338745.631721063</v>
      </c>
      <c r="Z343" s="614"/>
    </row>
    <row r="344" spans="13:26" x14ac:dyDescent="0.2">
      <c r="M344" s="614"/>
      <c r="N344" s="748">
        <f t="shared" si="31"/>
        <v>286</v>
      </c>
      <c r="O344" s="730">
        <f t="shared" si="28"/>
        <v>10338745.631721063</v>
      </c>
      <c r="P344" s="730">
        <f t="shared" si="32"/>
        <v>26833.255332509932</v>
      </c>
      <c r="Q344" s="730">
        <f t="shared" si="29"/>
        <v>20966.031302803167</v>
      </c>
      <c r="R344" s="730">
        <f t="shared" si="30"/>
        <v>10386544.918356374</v>
      </c>
      <c r="Z344" s="614"/>
    </row>
    <row r="345" spans="13:26" x14ac:dyDescent="0.2">
      <c r="M345" s="614"/>
      <c r="N345" s="748">
        <f t="shared" si="31"/>
        <v>287</v>
      </c>
      <c r="O345" s="730">
        <f t="shared" si="28"/>
        <v>10386544.918356374</v>
      </c>
      <c r="P345" s="730">
        <f t="shared" si="32"/>
        <v>26833.255332509932</v>
      </c>
      <c r="Q345" s="730">
        <f t="shared" si="29"/>
        <v>21062.963887813556</v>
      </c>
      <c r="R345" s="730">
        <f t="shared" si="30"/>
        <v>10434441.137576697</v>
      </c>
      <c r="Z345" s="614"/>
    </row>
    <row r="346" spans="13:26" x14ac:dyDescent="0.2">
      <c r="M346" s="614"/>
      <c r="N346" s="748">
        <f t="shared" si="31"/>
        <v>288</v>
      </c>
      <c r="O346" s="730">
        <f t="shared" si="28"/>
        <v>10434441.137576697</v>
      </c>
      <c r="P346" s="730">
        <f t="shared" si="32"/>
        <v>26833.255332509932</v>
      </c>
      <c r="Q346" s="730">
        <f t="shared" si="29"/>
        <v>21160.093043247864</v>
      </c>
      <c r="R346" s="730">
        <f t="shared" si="30"/>
        <v>10482434.485952454</v>
      </c>
      <c r="Z346" s="614"/>
    </row>
    <row r="347" spans="13:26" x14ac:dyDescent="0.2">
      <c r="M347" s="614"/>
      <c r="N347" s="748">
        <f t="shared" si="31"/>
        <v>289</v>
      </c>
      <c r="O347" s="730">
        <f t="shared" si="28"/>
        <v>10482434.485952454</v>
      </c>
      <c r="P347" s="730">
        <f t="shared" si="32"/>
        <v>26833.255332509932</v>
      </c>
      <c r="Q347" s="730">
        <f t="shared" si="29"/>
        <v>21257.419167732944</v>
      </c>
      <c r="R347" s="730">
        <f t="shared" si="30"/>
        <v>10530525.160452696</v>
      </c>
      <c r="Z347" s="614"/>
    </row>
    <row r="348" spans="13:26" x14ac:dyDescent="0.2">
      <c r="M348" s="614"/>
      <c r="N348" s="748">
        <f t="shared" si="31"/>
        <v>290</v>
      </c>
      <c r="O348" s="730">
        <f t="shared" si="28"/>
        <v>10530525.160452696</v>
      </c>
      <c r="P348" s="730">
        <f t="shared" si="32"/>
        <v>26833.255332509932</v>
      </c>
      <c r="Q348" s="730">
        <f t="shared" si="29"/>
        <v>21354.94266070403</v>
      </c>
      <c r="R348" s="730">
        <f t="shared" si="30"/>
        <v>10578713.358445909</v>
      </c>
      <c r="Z348" s="614"/>
    </row>
    <row r="349" spans="13:26" x14ac:dyDescent="0.2">
      <c r="M349" s="614"/>
      <c r="N349" s="748">
        <f t="shared" si="31"/>
        <v>291</v>
      </c>
      <c r="O349" s="730">
        <f t="shared" si="28"/>
        <v>10578713.358445909</v>
      </c>
      <c r="P349" s="730">
        <f t="shared" si="32"/>
        <v>26833.255332509932</v>
      </c>
      <c r="Q349" s="730">
        <f t="shared" si="29"/>
        <v>21452.663922406373</v>
      </c>
      <c r="R349" s="730">
        <f t="shared" si="30"/>
        <v>10626999.277700825</v>
      </c>
      <c r="Z349" s="614"/>
    </row>
    <row r="350" spans="13:26" x14ac:dyDescent="0.2">
      <c r="M350" s="614"/>
      <c r="N350" s="748">
        <f t="shared" si="31"/>
        <v>292</v>
      </c>
      <c r="O350" s="730">
        <f t="shared" si="28"/>
        <v>10626999.277700825</v>
      </c>
      <c r="P350" s="730">
        <f t="shared" si="32"/>
        <v>26833.255332509932</v>
      </c>
      <c r="Q350" s="730">
        <f t="shared" si="29"/>
        <v>21550.583353896891</v>
      </c>
      <c r="R350" s="730">
        <f t="shared" si="30"/>
        <v>10675383.116387231</v>
      </c>
      <c r="Z350" s="614"/>
    </row>
    <row r="351" spans="13:26" x14ac:dyDescent="0.2">
      <c r="M351" s="614"/>
      <c r="N351" s="748">
        <f t="shared" si="31"/>
        <v>293</v>
      </c>
      <c r="O351" s="730">
        <f t="shared" si="28"/>
        <v>10675383.116387231</v>
      </c>
      <c r="P351" s="730">
        <f t="shared" si="32"/>
        <v>26833.255332509932</v>
      </c>
      <c r="Q351" s="730">
        <f t="shared" si="29"/>
        <v>21648.7013570458</v>
      </c>
      <c r="R351" s="730">
        <f t="shared" si="30"/>
        <v>10723865.073076786</v>
      </c>
      <c r="Z351" s="614"/>
    </row>
    <row r="352" spans="13:26" x14ac:dyDescent="0.2">
      <c r="M352" s="614"/>
      <c r="N352" s="748">
        <f t="shared" si="31"/>
        <v>294</v>
      </c>
      <c r="O352" s="730">
        <f t="shared" si="28"/>
        <v>10723865.073076786</v>
      </c>
      <c r="P352" s="730">
        <f t="shared" si="32"/>
        <v>26833.255332509932</v>
      </c>
      <c r="Q352" s="730">
        <f t="shared" si="29"/>
        <v>21747.018334538276</v>
      </c>
      <c r="R352" s="730">
        <f t="shared" si="30"/>
        <v>10772445.346743833</v>
      </c>
      <c r="Z352" s="614"/>
    </row>
    <row r="353" spans="13:26" x14ac:dyDescent="0.2">
      <c r="M353" s="614"/>
      <c r="N353" s="748">
        <f t="shared" si="31"/>
        <v>295</v>
      </c>
      <c r="O353" s="730">
        <f t="shared" si="28"/>
        <v>10772445.346743833</v>
      </c>
      <c r="P353" s="730">
        <f t="shared" si="32"/>
        <v>26833.255332509932</v>
      </c>
      <c r="Q353" s="730">
        <f t="shared" si="29"/>
        <v>21845.534689876105</v>
      </c>
      <c r="R353" s="730">
        <f t="shared" si="30"/>
        <v>10821124.136766218</v>
      </c>
      <c r="Z353" s="614"/>
    </row>
    <row r="354" spans="13:26" x14ac:dyDescent="0.2">
      <c r="M354" s="614"/>
      <c r="N354" s="748">
        <f t="shared" si="31"/>
        <v>296</v>
      </c>
      <c r="O354" s="730">
        <f t="shared" si="28"/>
        <v>10821124.136766218</v>
      </c>
      <c r="P354" s="730">
        <f t="shared" si="32"/>
        <v>26833.255332509932</v>
      </c>
      <c r="Q354" s="730">
        <f t="shared" si="29"/>
        <v>21944.250827379332</v>
      </c>
      <c r="R354" s="730">
        <f t="shared" si="30"/>
        <v>10869901.642926106</v>
      </c>
      <c r="Z354" s="614"/>
    </row>
    <row r="355" spans="13:26" x14ac:dyDescent="0.2">
      <c r="M355" s="614"/>
      <c r="N355" s="748">
        <f t="shared" si="31"/>
        <v>297</v>
      </c>
      <c r="O355" s="730">
        <f t="shared" si="28"/>
        <v>10869901.642926106</v>
      </c>
      <c r="P355" s="730">
        <f t="shared" si="32"/>
        <v>26833.255332509932</v>
      </c>
      <c r="Q355" s="730">
        <f t="shared" si="29"/>
        <v>22043.167152187943</v>
      </c>
      <c r="R355" s="730">
        <f t="shared" si="30"/>
        <v>10918778.065410804</v>
      </c>
      <c r="Z355" s="614"/>
    </row>
    <row r="356" spans="13:26" x14ac:dyDescent="0.2">
      <c r="M356" s="614"/>
      <c r="N356" s="748">
        <f t="shared" si="31"/>
        <v>298</v>
      </c>
      <c r="O356" s="730">
        <f t="shared" si="28"/>
        <v>10918778.065410804</v>
      </c>
      <c r="P356" s="730">
        <f t="shared" si="32"/>
        <v>26833.255332509932</v>
      </c>
      <c r="Q356" s="730">
        <f t="shared" si="29"/>
        <v>22142.284070263489</v>
      </c>
      <c r="R356" s="730">
        <f t="shared" si="30"/>
        <v>10967753.604813576</v>
      </c>
      <c r="Z356" s="614"/>
    </row>
    <row r="357" spans="13:26" x14ac:dyDescent="0.2">
      <c r="M357" s="614"/>
      <c r="N357" s="748">
        <f t="shared" si="31"/>
        <v>299</v>
      </c>
      <c r="O357" s="730">
        <f t="shared" si="28"/>
        <v>10967753.604813576</v>
      </c>
      <c r="P357" s="730">
        <f t="shared" si="32"/>
        <v>26833.255332509932</v>
      </c>
      <c r="Q357" s="730">
        <f t="shared" si="29"/>
        <v>22241.601988390779</v>
      </c>
      <c r="R357" s="730">
        <f t="shared" si="30"/>
        <v>11016828.462134475</v>
      </c>
      <c r="Z357" s="614"/>
    </row>
    <row r="358" spans="13:26" x14ac:dyDescent="0.2">
      <c r="M358" s="614"/>
      <c r="N358" s="748">
        <f t="shared" si="31"/>
        <v>300</v>
      </c>
      <c r="O358" s="730">
        <f t="shared" si="28"/>
        <v>11016828.462134475</v>
      </c>
      <c r="P358" s="730">
        <f t="shared" si="32"/>
        <v>26833.255332509932</v>
      </c>
      <c r="Q358" s="730">
        <f t="shared" si="29"/>
        <v>22341.12131417956</v>
      </c>
      <c r="R358" s="730">
        <f t="shared" si="30"/>
        <v>11066002.838781163</v>
      </c>
      <c r="Z358" s="614"/>
    </row>
    <row r="359" spans="13:26" x14ac:dyDescent="0.2">
      <c r="M359" s="614"/>
      <c r="N359" s="748">
        <f t="shared" si="31"/>
        <v>301</v>
      </c>
      <c r="O359" s="730">
        <f t="shared" si="28"/>
        <v>11066002.838781163</v>
      </c>
      <c r="P359" s="730">
        <f t="shared" si="32"/>
        <v>26833.255332509932</v>
      </c>
      <c r="Q359" s="730">
        <f t="shared" si="29"/>
        <v>22440.842456066159</v>
      </c>
      <c r="R359" s="730">
        <f t="shared" si="30"/>
        <v>11115276.936569739</v>
      </c>
      <c r="Z359" s="614"/>
    </row>
    <row r="360" spans="13:26" x14ac:dyDescent="0.2">
      <c r="M360" s="614"/>
      <c r="N360" s="748">
        <f t="shared" si="31"/>
        <v>302</v>
      </c>
      <c r="O360" s="730">
        <f t="shared" si="28"/>
        <v>11115276.936569739</v>
      </c>
      <c r="P360" s="730">
        <f t="shared" si="32"/>
        <v>26833.255332509932</v>
      </c>
      <c r="Q360" s="730">
        <f t="shared" si="29"/>
        <v>22540.765823315178</v>
      </c>
      <c r="R360" s="730">
        <f t="shared" si="30"/>
        <v>11164650.957725564</v>
      </c>
      <c r="Z360" s="614"/>
    </row>
    <row r="361" spans="13:26" x14ac:dyDescent="0.2">
      <c r="M361" s="614"/>
      <c r="N361" s="748">
        <f t="shared" si="31"/>
        <v>303</v>
      </c>
      <c r="O361" s="730">
        <f t="shared" si="28"/>
        <v>11164650.957725564</v>
      </c>
      <c r="P361" s="730">
        <f t="shared" si="32"/>
        <v>26833.255332509932</v>
      </c>
      <c r="Q361" s="730">
        <f t="shared" si="29"/>
        <v>22640.891826021172</v>
      </c>
      <c r="R361" s="730">
        <f t="shared" si="30"/>
        <v>11214125.104884094</v>
      </c>
      <c r="Z361" s="614"/>
    </row>
    <row r="362" spans="13:26" x14ac:dyDescent="0.2">
      <c r="M362" s="614"/>
      <c r="N362" s="748">
        <f t="shared" si="31"/>
        <v>304</v>
      </c>
      <c r="O362" s="730">
        <f t="shared" si="28"/>
        <v>11214125.104884094</v>
      </c>
      <c r="P362" s="730">
        <f t="shared" si="32"/>
        <v>26833.255332509932</v>
      </c>
      <c r="Q362" s="730">
        <f t="shared" si="29"/>
        <v>22741.220875110328</v>
      </c>
      <c r="R362" s="730">
        <f t="shared" si="30"/>
        <v>11263699.581091713</v>
      </c>
      <c r="Z362" s="614"/>
    </row>
    <row r="363" spans="13:26" x14ac:dyDescent="0.2">
      <c r="M363" s="614"/>
      <c r="N363" s="748">
        <f t="shared" si="31"/>
        <v>305</v>
      </c>
      <c r="O363" s="730">
        <f t="shared" si="28"/>
        <v>11263699.581091713</v>
      </c>
      <c r="P363" s="730">
        <f t="shared" si="32"/>
        <v>26833.255332509932</v>
      </c>
      <c r="Q363" s="730">
        <f t="shared" si="29"/>
        <v>22841.753382342155</v>
      </c>
      <c r="R363" s="730">
        <f t="shared" si="30"/>
        <v>11313374.589806564</v>
      </c>
      <c r="Z363" s="614"/>
    </row>
    <row r="364" spans="13:26" x14ac:dyDescent="0.2">
      <c r="M364" s="614"/>
      <c r="N364" s="748">
        <f t="shared" si="31"/>
        <v>306</v>
      </c>
      <c r="O364" s="730">
        <f t="shared" si="28"/>
        <v>11313374.589806564</v>
      </c>
      <c r="P364" s="730">
        <f t="shared" si="32"/>
        <v>26833.255332509932</v>
      </c>
      <c r="Q364" s="730">
        <f t="shared" si="29"/>
        <v>22942.489760311171</v>
      </c>
      <c r="R364" s="730">
        <f t="shared" si="30"/>
        <v>11363150.334899385</v>
      </c>
      <c r="Z364" s="614"/>
    </row>
    <row r="365" spans="13:26" x14ac:dyDescent="0.2">
      <c r="M365" s="614"/>
      <c r="N365" s="748">
        <f t="shared" si="31"/>
        <v>307</v>
      </c>
      <c r="O365" s="730">
        <f t="shared" si="28"/>
        <v>11363150.334899385</v>
      </c>
      <c r="P365" s="730">
        <f t="shared" si="32"/>
        <v>26833.255332509932</v>
      </c>
      <c r="Q365" s="730">
        <f t="shared" si="29"/>
        <v>23043.430422448608</v>
      </c>
      <c r="R365" s="730">
        <f t="shared" si="30"/>
        <v>11413027.020654343</v>
      </c>
      <c r="Z365" s="614"/>
    </row>
    <row r="366" spans="13:26" x14ac:dyDescent="0.2">
      <c r="M366" s="614"/>
      <c r="N366" s="748">
        <f t="shared" si="31"/>
        <v>308</v>
      </c>
      <c r="O366" s="730">
        <f t="shared" si="28"/>
        <v>11413027.020654343</v>
      </c>
      <c r="P366" s="730">
        <f t="shared" si="32"/>
        <v>26833.255332509932</v>
      </c>
      <c r="Q366" s="730">
        <f t="shared" si="29"/>
        <v>23144.57578302408</v>
      </c>
      <c r="R366" s="730">
        <f t="shared" si="30"/>
        <v>11463004.851769876</v>
      </c>
      <c r="Z366" s="614"/>
    </row>
    <row r="367" spans="13:26" x14ac:dyDescent="0.2">
      <c r="M367" s="614"/>
      <c r="N367" s="748">
        <f t="shared" si="31"/>
        <v>309</v>
      </c>
      <c r="O367" s="730">
        <f t="shared" si="28"/>
        <v>11463004.851769876</v>
      </c>
      <c r="P367" s="730">
        <f t="shared" si="32"/>
        <v>26833.255332509932</v>
      </c>
      <c r="Q367" s="730">
        <f t="shared" si="29"/>
        <v>23245.926257147315</v>
      </c>
      <c r="R367" s="730">
        <f t="shared" si="30"/>
        <v>11513084.033359531</v>
      </c>
      <c r="Z367" s="614"/>
    </row>
    <row r="368" spans="13:26" x14ac:dyDescent="0.2">
      <c r="M368" s="614"/>
      <c r="N368" s="748">
        <f t="shared" si="31"/>
        <v>310</v>
      </c>
      <c r="O368" s="730">
        <f t="shared" si="28"/>
        <v>11513084.033359531</v>
      </c>
      <c r="P368" s="730">
        <f t="shared" si="32"/>
        <v>26833.255332509932</v>
      </c>
      <c r="Q368" s="730">
        <f t="shared" si="29"/>
        <v>23347.482260769848</v>
      </c>
      <c r="R368" s="730">
        <f t="shared" si="30"/>
        <v>11563264.77095281</v>
      </c>
      <c r="Z368" s="614"/>
    </row>
    <row r="369" spans="13:26" x14ac:dyDescent="0.2">
      <c r="M369" s="614"/>
      <c r="N369" s="748">
        <f t="shared" si="31"/>
        <v>311</v>
      </c>
      <c r="O369" s="730">
        <f t="shared" si="28"/>
        <v>11563264.77095281</v>
      </c>
      <c r="P369" s="730">
        <f t="shared" si="32"/>
        <v>26833.255332509932</v>
      </c>
      <c r="Q369" s="730">
        <f t="shared" si="29"/>
        <v>23449.244210686713</v>
      </c>
      <c r="R369" s="730">
        <f t="shared" si="30"/>
        <v>11613547.270496005</v>
      </c>
      <c r="Z369" s="614"/>
    </row>
    <row r="370" spans="13:26" x14ac:dyDescent="0.2">
      <c r="M370" s="614"/>
      <c r="N370" s="748">
        <f t="shared" si="31"/>
        <v>312</v>
      </c>
      <c r="O370" s="730">
        <f t="shared" si="28"/>
        <v>11613547.270496005</v>
      </c>
      <c r="P370" s="730">
        <f t="shared" si="32"/>
        <v>26833.255332509932</v>
      </c>
      <c r="Q370" s="730">
        <f t="shared" si="29"/>
        <v>23551.212524538183</v>
      </c>
      <c r="R370" s="730">
        <f t="shared" si="30"/>
        <v>11663931.738353053</v>
      </c>
      <c r="Z370" s="614"/>
    </row>
    <row r="371" spans="13:26" x14ac:dyDescent="0.2">
      <c r="M371" s="614"/>
      <c r="N371" s="748">
        <f t="shared" si="31"/>
        <v>313</v>
      </c>
      <c r="O371" s="730">
        <f t="shared" si="28"/>
        <v>11663931.738353053</v>
      </c>
      <c r="P371" s="730">
        <f t="shared" si="32"/>
        <v>26833.255332509932</v>
      </c>
      <c r="Q371" s="730">
        <f t="shared" si="29"/>
        <v>23653.387620811453</v>
      </c>
      <c r="R371" s="730">
        <f t="shared" si="30"/>
        <v>11714418.381306374</v>
      </c>
      <c r="Z371" s="614"/>
    </row>
    <row r="372" spans="13:26" x14ac:dyDescent="0.2">
      <c r="M372" s="614"/>
      <c r="N372" s="748">
        <f t="shared" si="31"/>
        <v>314</v>
      </c>
      <c r="O372" s="730">
        <f t="shared" si="28"/>
        <v>11714418.381306374</v>
      </c>
      <c r="P372" s="730">
        <f t="shared" si="32"/>
        <v>26833.255332509932</v>
      </c>
      <c r="Q372" s="730">
        <f t="shared" si="29"/>
        <v>23755.769918842376</v>
      </c>
      <c r="R372" s="730">
        <f t="shared" si="30"/>
        <v>11765007.406557726</v>
      </c>
      <c r="Z372" s="614"/>
    </row>
    <row r="373" spans="13:26" x14ac:dyDescent="0.2">
      <c r="M373" s="614"/>
      <c r="N373" s="748">
        <f t="shared" si="31"/>
        <v>315</v>
      </c>
      <c r="O373" s="730">
        <f t="shared" si="28"/>
        <v>11765007.406557726</v>
      </c>
      <c r="P373" s="730">
        <f t="shared" si="32"/>
        <v>26833.255332509932</v>
      </c>
      <c r="Q373" s="730">
        <f t="shared" si="29"/>
        <v>23858.359838817181</v>
      </c>
      <c r="R373" s="730">
        <f t="shared" si="30"/>
        <v>11815699.021729052</v>
      </c>
      <c r="Z373" s="614"/>
    </row>
    <row r="374" spans="13:26" x14ac:dyDescent="0.2">
      <c r="M374" s="614"/>
      <c r="N374" s="748">
        <f t="shared" si="31"/>
        <v>316</v>
      </c>
      <c r="O374" s="730">
        <f t="shared" si="28"/>
        <v>11815699.021729052</v>
      </c>
      <c r="P374" s="730">
        <f t="shared" si="32"/>
        <v>26833.255332509932</v>
      </c>
      <c r="Q374" s="730">
        <f t="shared" si="29"/>
        <v>23961.157801774196</v>
      </c>
      <c r="R374" s="730">
        <f t="shared" si="30"/>
        <v>11866493.434863335</v>
      </c>
      <c r="Z374" s="614"/>
    </row>
    <row r="375" spans="13:26" x14ac:dyDescent="0.2">
      <c r="M375" s="614"/>
      <c r="N375" s="748">
        <f t="shared" si="31"/>
        <v>317</v>
      </c>
      <c r="O375" s="730">
        <f t="shared" si="28"/>
        <v>11866493.434863335</v>
      </c>
      <c r="P375" s="730">
        <f t="shared" si="32"/>
        <v>26833.255332509932</v>
      </c>
      <c r="Q375" s="730">
        <f t="shared" si="29"/>
        <v>24064.16422960558</v>
      </c>
      <c r="R375" s="730">
        <f t="shared" si="30"/>
        <v>11917390.854425449</v>
      </c>
      <c r="Z375" s="614"/>
    </row>
    <row r="376" spans="13:26" x14ac:dyDescent="0.2">
      <c r="M376" s="614"/>
      <c r="N376" s="748">
        <f t="shared" si="31"/>
        <v>318</v>
      </c>
      <c r="O376" s="730">
        <f t="shared" si="28"/>
        <v>11917390.854425449</v>
      </c>
      <c r="P376" s="730">
        <f t="shared" si="32"/>
        <v>26833.255332509932</v>
      </c>
      <c r="Q376" s="730">
        <f t="shared" si="29"/>
        <v>24167.379545059041</v>
      </c>
      <c r="R376" s="730">
        <f t="shared" si="30"/>
        <v>11968391.489303017</v>
      </c>
      <c r="Z376" s="614"/>
    </row>
    <row r="377" spans="13:26" x14ac:dyDescent="0.2">
      <c r="M377" s="614"/>
      <c r="N377" s="748">
        <f t="shared" si="31"/>
        <v>319</v>
      </c>
      <c r="O377" s="730">
        <f t="shared" si="28"/>
        <v>11968391.489303017</v>
      </c>
      <c r="P377" s="730">
        <f t="shared" si="32"/>
        <v>26833.255332509932</v>
      </c>
      <c r="Q377" s="730">
        <f t="shared" si="29"/>
        <v>24270.804171739594</v>
      </c>
      <c r="R377" s="730">
        <f t="shared" si="30"/>
        <v>12019495.548807265</v>
      </c>
      <c r="Z377" s="614"/>
    </row>
    <row r="378" spans="13:26" x14ac:dyDescent="0.2">
      <c r="M378" s="614"/>
      <c r="N378" s="748">
        <f t="shared" si="31"/>
        <v>320</v>
      </c>
      <c r="O378" s="730">
        <f t="shared" si="28"/>
        <v>12019495.548807265</v>
      </c>
      <c r="P378" s="730">
        <f t="shared" si="32"/>
        <v>26833.255332509932</v>
      </c>
      <c r="Q378" s="730">
        <f t="shared" si="29"/>
        <v>24374.438534111268</v>
      </c>
      <c r="R378" s="730">
        <f t="shared" si="30"/>
        <v>12070703.242673885</v>
      </c>
      <c r="Z378" s="614"/>
    </row>
    <row r="379" spans="13:26" x14ac:dyDescent="0.2">
      <c r="M379" s="614"/>
      <c r="N379" s="748">
        <f t="shared" si="31"/>
        <v>321</v>
      </c>
      <c r="O379" s="730">
        <f t="shared" si="28"/>
        <v>12070703.242673885</v>
      </c>
      <c r="P379" s="730">
        <f t="shared" si="32"/>
        <v>26833.255332509932</v>
      </c>
      <c r="Q379" s="730">
        <f t="shared" si="29"/>
        <v>24478.283057498891</v>
      </c>
      <c r="R379" s="730">
        <f t="shared" si="30"/>
        <v>12122014.781063894</v>
      </c>
      <c r="Z379" s="614"/>
    </row>
    <row r="380" spans="13:26" x14ac:dyDescent="0.2">
      <c r="M380" s="614"/>
      <c r="N380" s="748">
        <f t="shared" si="31"/>
        <v>322</v>
      </c>
      <c r="O380" s="730">
        <f t="shared" ref="O380:O382" si="33">R379</f>
        <v>12122014.781063894</v>
      </c>
      <c r="P380" s="730">
        <f t="shared" si="32"/>
        <v>26833.255332509932</v>
      </c>
      <c r="Q380" s="730">
        <f t="shared" ref="Q380:Q382" si="34">O380*$P$53</f>
        <v>24582.338168089787</v>
      </c>
      <c r="R380" s="730">
        <f t="shared" ref="R380:R382" si="35">O380+P380+Q380</f>
        <v>12173430.374564493</v>
      </c>
      <c r="Z380" s="614"/>
    </row>
    <row r="381" spans="13:26" x14ac:dyDescent="0.2">
      <c r="M381" s="614"/>
      <c r="N381" s="748">
        <f t="shared" ref="N381:N382" si="36">N380+1</f>
        <v>323</v>
      </c>
      <c r="O381" s="730">
        <f t="shared" si="33"/>
        <v>12173430.374564493</v>
      </c>
      <c r="P381" s="730">
        <f t="shared" ref="P381:P382" si="37">P380</f>
        <v>26833.255332509932</v>
      </c>
      <c r="Q381" s="730">
        <f t="shared" si="34"/>
        <v>24686.604292935568</v>
      </c>
      <c r="R381" s="730">
        <f t="shared" si="35"/>
        <v>12224950.234189937</v>
      </c>
      <c r="Z381" s="614"/>
    </row>
    <row r="382" spans="13:26" x14ac:dyDescent="0.2">
      <c r="M382" s="614"/>
      <c r="N382" s="748">
        <f t="shared" si="36"/>
        <v>324</v>
      </c>
      <c r="O382" s="730">
        <f t="shared" si="33"/>
        <v>12224950.234189937</v>
      </c>
      <c r="P382" s="730">
        <f t="shared" si="37"/>
        <v>26833.255332509932</v>
      </c>
      <c r="Q382" s="730">
        <f t="shared" si="34"/>
        <v>24791.081859953847</v>
      </c>
      <c r="R382" s="730">
        <f t="shared" si="35"/>
        <v>12276574.5713824</v>
      </c>
      <c r="Z382" s="614"/>
    </row>
    <row r="383" spans="13:26" x14ac:dyDescent="0.2">
      <c r="M383" s="614"/>
      <c r="N383" s="615" t="s">
        <v>18</v>
      </c>
      <c r="O383" s="615" t="s">
        <v>18</v>
      </c>
      <c r="P383" s="615" t="s">
        <v>18</v>
      </c>
      <c r="Q383" s="615" t="s">
        <v>18</v>
      </c>
      <c r="R383" s="615" t="s">
        <v>18</v>
      </c>
      <c r="Z383" s="614"/>
    </row>
    <row r="384" spans="13:26" x14ac:dyDescent="0.2">
      <c r="M384" s="614"/>
      <c r="N384" s="605"/>
      <c r="O384" s="605" t="s">
        <v>111</v>
      </c>
      <c r="P384" s="724">
        <f>SUM(P59:P382)</f>
        <v>8693974.7277332228</v>
      </c>
      <c r="Q384" s="724">
        <f>SUM(Q59:Q382)</f>
        <v>3582599.843649237</v>
      </c>
      <c r="R384" s="731">
        <f>P384+Q384</f>
        <v>12276574.571382459</v>
      </c>
      <c r="S384" s="497">
        <f>R384-P54</f>
        <v>-9.8720192909240723E-8</v>
      </c>
      <c r="Z384" s="614"/>
    </row>
    <row r="385" spans="13:26" x14ac:dyDescent="0.2">
      <c r="M385" s="614"/>
      <c r="N385" s="614"/>
      <c r="O385" s="614"/>
      <c r="P385" s="614"/>
      <c r="Q385" s="614"/>
      <c r="R385" s="614"/>
      <c r="S385" s="614"/>
      <c r="T385" s="614"/>
      <c r="U385" s="614"/>
      <c r="V385" s="614"/>
      <c r="W385" s="614"/>
      <c r="X385" s="614"/>
      <c r="Y385" s="614"/>
      <c r="Z385" s="614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AF123-0FCF-40CA-AC7F-226532101038}">
  <sheetPr>
    <tabColor theme="2" tint="-0.499984740745262"/>
    <pageSetUpPr fitToPage="1"/>
  </sheetPr>
  <dimension ref="A1:AH385"/>
  <sheetViews>
    <sheetView view="pageBreakPreview" topLeftCell="K16" zoomScaleNormal="100" zoomScaleSheetLayoutView="100" workbookViewId="0"/>
  </sheetViews>
  <sheetFormatPr defaultRowHeight="12.75" x14ac:dyDescent="0.2"/>
  <cols>
    <col min="1" max="1" width="12.710937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12.710937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Lithia Solar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2049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9935602.6197973676</v>
      </c>
      <c r="Q8" s="739">
        <f>G10</f>
        <v>5128357.7031496055</v>
      </c>
      <c r="R8" s="739">
        <f>G11</f>
        <v>5014261.9963271962</v>
      </c>
      <c r="S8" s="739">
        <f>G12</f>
        <v>2838772.3115295717</v>
      </c>
      <c r="T8" s="739">
        <f>G13</f>
        <v>-3045789.3912090054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19004703.249987379</v>
      </c>
      <c r="Q9" s="723">
        <f>L10</f>
        <v>10235449.326800779</v>
      </c>
      <c r="R9" s="723">
        <f>L11</f>
        <v>9896312.8051400203</v>
      </c>
      <c r="S9" s="723">
        <f>L12</f>
        <v>4884211.4856618978</v>
      </c>
      <c r="T9" s="723">
        <f>L13</f>
        <v>-6011270.3676153179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3988</v>
      </c>
      <c r="B10" s="619">
        <f>'Escalation Factors'!$A$10</f>
        <v>2020</v>
      </c>
      <c r="C10" s="729">
        <v>2049</v>
      </c>
      <c r="D10" s="41" t="s">
        <v>9</v>
      </c>
      <c r="E10" s="740">
        <f>'Cost Estimates in 2020'!B37</f>
        <v>4849550</v>
      </c>
      <c r="F10" s="621">
        <f>VLOOKUP(G$7,Multiplier_Labor,3,FALSE)</f>
        <v>1.0574914586197905</v>
      </c>
      <c r="G10" s="42">
        <f>E10*F10</f>
        <v>5128357.7031496055</v>
      </c>
      <c r="H10" s="664"/>
      <c r="J10" s="620">
        <f>C10+1</f>
        <v>2050</v>
      </c>
      <c r="K10" s="621">
        <f>VLOOKUP(J$10,Multiplier_Labor,4,FALSE)</f>
        <v>1.995853237872746</v>
      </c>
      <c r="L10" s="724">
        <f>G10*K10</f>
        <v>10235449.326800779</v>
      </c>
      <c r="M10" s="614"/>
      <c r="O10" s="720" t="s">
        <v>20</v>
      </c>
      <c r="P10" s="739">
        <f t="shared" si="0"/>
        <v>19004703.249987379</v>
      </c>
      <c r="Q10" s="739">
        <f>Q9-Q16</f>
        <v>10235449.326800779</v>
      </c>
      <c r="R10" s="739">
        <f>R9-R16</f>
        <v>9896312.8051400203</v>
      </c>
      <c r="S10" s="739">
        <f>S9-S16</f>
        <v>4884211.4856618978</v>
      </c>
      <c r="T10" s="739">
        <f>T9-T16</f>
        <v>-6011270.3676153179</v>
      </c>
      <c r="Z10" s="614"/>
      <c r="AA10" s="725" t="str">
        <f>A10</f>
        <v>Lithia Solar</v>
      </c>
      <c r="AB10" s="741">
        <f>P12</f>
        <v>27</v>
      </c>
      <c r="AC10" s="741">
        <f>G7</f>
        <v>2022</v>
      </c>
      <c r="AD10" s="616">
        <f>C10</f>
        <v>2049</v>
      </c>
      <c r="AE10" s="742">
        <f>G15</f>
        <v>9935602.6197973676</v>
      </c>
      <c r="AF10" s="742">
        <f>P16</f>
        <v>0</v>
      </c>
      <c r="AG10" s="742">
        <f>L15</f>
        <v>19004703.249987379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2020'!C37</f>
        <v>4738690</v>
      </c>
      <c r="F11" s="621">
        <f>VLOOKUP(G$7,Multiplier_Materials,3,FALSE)</f>
        <v>1.0581536239608829</v>
      </c>
      <c r="G11" s="42">
        <f>E11*F11</f>
        <v>5014261.9963271962</v>
      </c>
      <c r="H11" s="664"/>
      <c r="K11" s="621">
        <f>VLOOKUP(J$10,Multiplier_Materials,4,FALSE)</f>
        <v>1.9736329717890262</v>
      </c>
      <c r="L11" s="724">
        <f t="shared" ref="L11:L13" si="1">G11*K11</f>
        <v>9896312.8051400203</v>
      </c>
      <c r="M11" s="614"/>
      <c r="O11" s="720" t="s">
        <v>21</v>
      </c>
      <c r="P11" s="739">
        <f>SUM(Q11:T11)</f>
        <v>9935602.6197973713</v>
      </c>
      <c r="Q11" s="739">
        <f>Q10/((1+Q13)^(P12))</f>
        <v>5128357.7031496158</v>
      </c>
      <c r="R11" s="739">
        <f>R10/((1+R13)^(P12))</f>
        <v>5014261.9963271879</v>
      </c>
      <c r="S11" s="739">
        <f>S10/((1+S13)^(P12))</f>
        <v>2838772.3115295679</v>
      </c>
      <c r="T11" s="739">
        <f>T10/((1+T13)^(P12))</f>
        <v>-3045789.3912090003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2020'!D37</f>
        <v>2730560</v>
      </c>
      <c r="F12" s="621">
        <f>VLOOKUP(G$7,Multiplier_GDP,3,FALSE)</f>
        <v>1.0396300801042906</v>
      </c>
      <c r="G12" s="42">
        <f>E12*F12</f>
        <v>2838772.3115295717</v>
      </c>
      <c r="H12" s="664"/>
      <c r="K12" s="621">
        <f>VLOOKUP(J$10,Multiplier_GDP,4,FALSE)</f>
        <v>1.7205365382157802</v>
      </c>
      <c r="L12" s="724">
        <f t="shared" si="1"/>
        <v>4884211.4856618978</v>
      </c>
      <c r="M12" s="614"/>
      <c r="O12" s="720" t="s">
        <v>22</v>
      </c>
      <c r="P12" s="738">
        <f>(P7-P6)</f>
        <v>27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2020'!E37</f>
        <v>-2878400</v>
      </c>
      <c r="F13" s="621">
        <f>F11</f>
        <v>1.0581536239608829</v>
      </c>
      <c r="G13" s="724">
        <f>E13*F13</f>
        <v>-3045789.3912090054</v>
      </c>
      <c r="H13" s="664"/>
      <c r="K13" s="621">
        <f>K11</f>
        <v>1.9736329717890262</v>
      </c>
      <c r="L13" s="724">
        <f t="shared" si="1"/>
        <v>-6011270.3676153179</v>
      </c>
      <c r="M13" s="614"/>
      <c r="O13" s="719" t="s">
        <v>4708</v>
      </c>
      <c r="P13" s="744">
        <f>IF(P8=0,0,((P9/P8)^(1/($P7-$P6))-1))</f>
        <v>2.4311636917135226E-2</v>
      </c>
      <c r="Q13" s="744">
        <f>IF(Q8=0,0,((Q9/Q8)^(1/($P7-$P6))-1))</f>
        <v>2.5925617120903022E-2</v>
      </c>
      <c r="R13" s="744">
        <f>IF(R8=0,0,((R9/R8)^(1/($P7-$P6))-1))</f>
        <v>2.5500301276548676E-2</v>
      </c>
      <c r="S13" s="744">
        <f>IF(S8=0,0,((S9/S8)^(1/($P7-$P6))-1))</f>
        <v>2.0300953683500378E-2</v>
      </c>
      <c r="T13" s="744">
        <f>IF(T8=0,0,((T9/T8)^(1/($P7-$P6))-1))</f>
        <v>2.5500301276548676E-2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505829.52845390385</v>
      </c>
      <c r="Q14" s="726">
        <f>PMT(Q13,$P12,-Q11)</f>
        <v>266465.30855679279</v>
      </c>
      <c r="R14" s="726">
        <f>PMT(R13,$P12,-R11)</f>
        <v>259193.11010424478</v>
      </c>
      <c r="S14" s="726">
        <f>PMT(S13,$P12,-S11)</f>
        <v>137611.55179773647</v>
      </c>
      <c r="T14" s="726">
        <f>PMT(T13,$P12,-T11)</f>
        <v>-157440.44200487016</v>
      </c>
      <c r="U14" s="745"/>
      <c r="Z14" s="614"/>
    </row>
    <row r="15" spans="1:34" x14ac:dyDescent="0.2">
      <c r="E15" s="42">
        <f>SUM(E10:E13)</f>
        <v>9440400</v>
      </c>
      <c r="F15" s="497"/>
      <c r="G15" s="42">
        <f>SUM(G10:G13)</f>
        <v>9935602.6197973676</v>
      </c>
      <c r="H15" s="664"/>
      <c r="L15" s="42">
        <f>SUM(L10:L13)</f>
        <v>19004703.249987379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48" si="2">SUM(Q16:T16)</f>
        <v>0</v>
      </c>
      <c r="Q16" s="724">
        <f>'Reserves Dec 31, 2021'!B34</f>
        <v>0</v>
      </c>
      <c r="R16" s="724">
        <f>'Reserves Dec 31, 2021'!C34</f>
        <v>0</v>
      </c>
      <c r="S16" s="724">
        <f>'Reserves Dec 31, 2021'!D34</f>
        <v>0</v>
      </c>
      <c r="T16" s="724">
        <f>'Reserves Dec 31, 2021'!E34</f>
        <v>0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O32" si="3">N16+1</f>
        <v>1</v>
      </c>
      <c r="O17" s="749">
        <f>P6</f>
        <v>2022</v>
      </c>
      <c r="P17" s="739">
        <f>SUM(Q17:T17)</f>
        <v>505829.52845390385</v>
      </c>
      <c r="Q17" s="730">
        <f>IF($N17&lt;=TRUNC($P$12),Q14*(1+0),0)</f>
        <v>266465.30855679279</v>
      </c>
      <c r="R17" s="730">
        <f>IF($N17&lt;=TRUNC($P$12),R14*(1+0),0)</f>
        <v>259193.11010424478</v>
      </c>
      <c r="S17" s="730">
        <f>IF($N17&lt;=TRUNC($P$12),S14*(1+0),0)</f>
        <v>137611.55179773647</v>
      </c>
      <c r="T17" s="730">
        <f>IF($N17&lt;=TRUNC($P$12),T14*(1+0),0)</f>
        <v>-157440.44200487016</v>
      </c>
      <c r="U17" s="748"/>
      <c r="V17" s="748"/>
      <c r="W17" s="748"/>
      <c r="X17" s="748"/>
      <c r="Y17" s="748"/>
      <c r="Z17" s="614"/>
    </row>
    <row r="18" spans="2:26" x14ac:dyDescent="0.2">
      <c r="B18" s="605"/>
      <c r="M18" s="614"/>
      <c r="N18" s="748">
        <f t="shared" si="3"/>
        <v>2</v>
      </c>
      <c r="O18" s="749">
        <f t="shared" si="3"/>
        <v>2023</v>
      </c>
      <c r="P18" s="739">
        <f t="shared" si="2"/>
        <v>518126.17545113771</v>
      </c>
      <c r="Q18" s="730">
        <f t="shared" ref="Q18:T33" si="4">IF($N18&lt;=TRUNC($P$12),Q17*(1+Q$13),0)</f>
        <v>273373.58612243948</v>
      </c>
      <c r="R18" s="730">
        <f t="shared" si="4"/>
        <v>265802.61250070867</v>
      </c>
      <c r="S18" s="730">
        <f t="shared" si="4"/>
        <v>140405.19753709692</v>
      </c>
      <c r="T18" s="730">
        <f t="shared" si="4"/>
        <v>-161455.22070910732</v>
      </c>
      <c r="Z18" s="614"/>
    </row>
    <row r="19" spans="2:26" x14ac:dyDescent="0.2">
      <c r="M19" s="614"/>
      <c r="N19" s="748">
        <f t="shared" si="3"/>
        <v>3</v>
      </c>
      <c r="O19" s="749">
        <f t="shared" si="3"/>
        <v>2024</v>
      </c>
      <c r="P19" s="739">
        <f t="shared" si="2"/>
        <v>530724.80371614743</v>
      </c>
      <c r="Q19" s="730">
        <f t="shared" si="4"/>
        <v>280460.96504721802</v>
      </c>
      <c r="R19" s="730">
        <f t="shared" si="4"/>
        <v>272580.65919957048</v>
      </c>
      <c r="S19" s="730">
        <f t="shared" si="4"/>
        <v>143255.55694922025</v>
      </c>
      <c r="T19" s="730">
        <f t="shared" si="4"/>
        <v>-165572.37747986123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si="3"/>
        <v>2025</v>
      </c>
      <c r="P20" s="739">
        <f t="shared" si="2"/>
        <v>543632.89516278915</v>
      </c>
      <c r="Q20" s="730">
        <f t="shared" si="4"/>
        <v>287732.08864439116</v>
      </c>
      <c r="R20" s="730">
        <f t="shared" si="4"/>
        <v>279531.54813131975</v>
      </c>
      <c r="S20" s="730">
        <f t="shared" si="4"/>
        <v>146163.78137575043</v>
      </c>
      <c r="T20" s="730">
        <f t="shared" si="4"/>
        <v>-169794.52298867214</v>
      </c>
      <c r="U20" s="724">
        <f>SUM(Q17:T20)/4</f>
        <v>524578.35069599468</v>
      </c>
      <c r="V20" s="730">
        <f>SUM(Q17:Q20)/4</f>
        <v>277007.98709271033</v>
      </c>
      <c r="W20" s="730">
        <f>SUM(R17:R20)/4</f>
        <v>269276.98248396092</v>
      </c>
      <c r="X20" s="730">
        <f>SUM(S17:S20)/4</f>
        <v>141859.02191495101</v>
      </c>
      <c r="Y20" s="730">
        <f>SUM(T17:T20)/4</f>
        <v>-163565.64079562773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si="3"/>
        <v>2026</v>
      </c>
      <c r="P21" s="739">
        <f t="shared" si="2"/>
        <v>556858.11848462559</v>
      </c>
      <c r="Q21" s="730">
        <f t="shared" si="4"/>
        <v>295191.72060798336</v>
      </c>
      <c r="R21" s="730">
        <f t="shared" si="4"/>
        <v>286659.68682496849</v>
      </c>
      <c r="S21" s="730">
        <f t="shared" si="4"/>
        <v>149131.04553166483</v>
      </c>
      <c r="T21" s="730">
        <f t="shared" si="4"/>
        <v>-174124.33447999114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si="3"/>
        <v>2027</v>
      </c>
      <c r="P22" s="739">
        <f t="shared" si="2"/>
        <v>570408.33384753857</v>
      </c>
      <c r="Q22" s="730">
        <f t="shared" si="4"/>
        <v>302844.74813372653</v>
      </c>
      <c r="R22" s="730">
        <f t="shared" si="4"/>
        <v>293969.59520284628</v>
      </c>
      <c r="S22" s="730">
        <f t="shared" si="4"/>
        <v>152158.54797977515</v>
      </c>
      <c r="T22" s="730">
        <f t="shared" si="4"/>
        <v>-178564.55746880945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si="3"/>
        <v>2028</v>
      </c>
      <c r="P23" s="739">
        <f t="shared" si="2"/>
        <v>584291.59770086536</v>
      </c>
      <c r="Q23" s="730">
        <f t="shared" si="4"/>
        <v>310696.18512091786</v>
      </c>
      <c r="R23" s="730">
        <f t="shared" si="4"/>
        <v>301465.90844666393</v>
      </c>
      <c r="S23" s="730">
        <f t="shared" si="4"/>
        <v>155247.51161486123</v>
      </c>
      <c r="T23" s="730">
        <f t="shared" si="4"/>
        <v>-183118.00748157769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si="3"/>
        <v>2029</v>
      </c>
      <c r="P24" s="739">
        <f t="shared" si="2"/>
        <v>598516.16771006433</v>
      </c>
      <c r="Q24" s="730">
        <f t="shared" si="4"/>
        <v>318751.17545728799</v>
      </c>
      <c r="R24" s="730">
        <f t="shared" si="4"/>
        <v>309153.37993666233</v>
      </c>
      <c r="S24" s="730">
        <f t="shared" si="4"/>
        <v>158399.18415763322</v>
      </c>
      <c r="T24" s="730">
        <f t="shared" si="4"/>
        <v>-187787.57184151921</v>
      </c>
      <c r="U24" s="724">
        <f>SUM(Q21:T24)/4</f>
        <v>577518.55443577352</v>
      </c>
      <c r="V24" s="730">
        <f>SUM(Q21:Q24)/4</f>
        <v>306870.95732997893</v>
      </c>
      <c r="W24" s="730">
        <f>SUM(R21:R24)/4</f>
        <v>297812.14260278526</v>
      </c>
      <c r="X24" s="730">
        <f>SUM(S21:S24)/4</f>
        <v>153734.0723209836</v>
      </c>
      <c r="Y24" s="730">
        <f>SUM(T21:T24)/4</f>
        <v>-180898.61781797439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si="3"/>
        <v>2030</v>
      </c>
      <c r="P25" s="739">
        <f t="shared" si="2"/>
        <v>613090.50781399419</v>
      </c>
      <c r="Q25" s="730">
        <f t="shared" si="4"/>
        <v>327014.99638903141</v>
      </c>
      <c r="R25" s="730">
        <f t="shared" si="4"/>
        <v>317036.88426571054</v>
      </c>
      <c r="S25" s="730">
        <f t="shared" si="4"/>
        <v>161614.83865872159</v>
      </c>
      <c r="T25" s="730">
        <f t="shared" si="4"/>
        <v>-192576.21149946947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si="3"/>
        <v>2031</v>
      </c>
      <c r="P26" s="739">
        <f t="shared" si="2"/>
        <v>628023.29340996768</v>
      </c>
      <c r="Q26" s="730">
        <f t="shared" si="4"/>
        <v>335493.06197820691</v>
      </c>
      <c r="R26" s="730">
        <f t="shared" si="4"/>
        <v>325121.42033026443</v>
      </c>
      <c r="S26" s="730">
        <f t="shared" si="4"/>
        <v>164895.77401289868</v>
      </c>
      <c r="T26" s="730">
        <f t="shared" si="4"/>
        <v>-197486.96291140231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si="3"/>
        <v>2032</v>
      </c>
      <c r="P27" s="739">
        <f t="shared" si="2"/>
        <v>643323.41666982474</v>
      </c>
      <c r="Q27" s="730">
        <f t="shared" si="4"/>
        <v>344190.92664977332</v>
      </c>
      <c r="R27" s="730">
        <f t="shared" si="4"/>
        <v>333412.1145001456</v>
      </c>
      <c r="S27" s="730">
        <f t="shared" si="4"/>
        <v>168243.31548373948</v>
      </c>
      <c r="T27" s="730">
        <f t="shared" si="4"/>
        <v>-202522.93996383366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si="3"/>
        <v>2033</v>
      </c>
      <c r="P28" s="739">
        <f t="shared" si="2"/>
        <v>658999.99199034425</v>
      </c>
      <c r="Q28" s="730">
        <f t="shared" si="4"/>
        <v>353114.28883058415</v>
      </c>
      <c r="R28" s="730">
        <f t="shared" si="4"/>
        <v>341914.22386915045</v>
      </c>
      <c r="S28" s="730">
        <f t="shared" si="4"/>
        <v>171658.81523893343</v>
      </c>
      <c r="T28" s="730">
        <f t="shared" si="4"/>
        <v>-207687.3359483238</v>
      </c>
      <c r="U28" s="724">
        <f>SUM(Q25:T28)/4</f>
        <v>635859.30247103272</v>
      </c>
      <c r="V28" s="730">
        <f>SUM(Q25:Q28)/4</f>
        <v>339953.31846189895</v>
      </c>
      <c r="W28" s="730">
        <f>SUM(R25:R28)/4</f>
        <v>329371.16074131778</v>
      </c>
      <c r="X28" s="730">
        <f>SUM(S25:S28)/4</f>
        <v>166603.18584857328</v>
      </c>
      <c r="Y28" s="730">
        <f>SUM(T25:T28)/4</f>
        <v>-200068.36258075733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si="3"/>
        <v>2034</v>
      </c>
      <c r="P29" s="739">
        <f t="shared" si="2"/>
        <v>675062.36158141051</v>
      </c>
      <c r="Q29" s="730">
        <f t="shared" si="4"/>
        <v>362268.99468272581</v>
      </c>
      <c r="R29" s="730">
        <f t="shared" si="4"/>
        <v>350633.13958855107</v>
      </c>
      <c r="S29" s="730">
        <f t="shared" si="4"/>
        <v>175143.65289646355</v>
      </c>
      <c r="T29" s="730">
        <f t="shared" si="4"/>
        <v>-212983.42558632983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si="3"/>
        <v>2035</v>
      </c>
      <c r="P30" s="739">
        <f t="shared" si="2"/>
        <v>691520.10119542712</v>
      </c>
      <c r="Q30" s="730">
        <f t="shared" si="4"/>
        <v>371661.04193364462</v>
      </c>
      <c r="R30" s="730">
        <f t="shared" si="4"/>
        <v>359574.39028560126</v>
      </c>
      <c r="S30" s="730">
        <f t="shared" si="4"/>
        <v>178699.23608187374</v>
      </c>
      <c r="T30" s="730">
        <f t="shared" si="4"/>
        <v>-218414.56710569264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si="3"/>
        <v>2036</v>
      </c>
      <c r="P31" s="739">
        <f t="shared" si="2"/>
        <v>708383.02600156155</v>
      </c>
      <c r="Q31" s="730">
        <f t="shared" si="4"/>
        <v>381296.58380557218</v>
      </c>
      <c r="R31" s="730">
        <f t="shared" si="4"/>
        <v>368743.64556921541</v>
      </c>
      <c r="S31" s="730">
        <f t="shared" si="4"/>
        <v>182327.00099684874</v>
      </c>
      <c r="T31" s="730">
        <f t="shared" si="4"/>
        <v>-223984.20437007476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si="3"/>
        <v>2037</v>
      </c>
      <c r="P32" s="739">
        <f t="shared" si="2"/>
        <v>725661.19660850463</v>
      </c>
      <c r="Q32" s="730">
        <f t="shared" si="4"/>
        <v>391181.93304682377</v>
      </c>
      <c r="R32" s="730">
        <f t="shared" si="4"/>
        <v>378146.71962504328</v>
      </c>
      <c r="S32" s="730">
        <f t="shared" si="4"/>
        <v>186028.41299933731</v>
      </c>
      <c r="T32" s="730">
        <f t="shared" si="4"/>
        <v>-229695.86906269973</v>
      </c>
      <c r="U32" s="724">
        <f>SUM(Q29:T32)/4</f>
        <v>700156.67134672578</v>
      </c>
      <c r="V32" s="730">
        <f>SUM(Q29:Q32)/4</f>
        <v>376602.1383671916</v>
      </c>
      <c r="W32" s="730">
        <f>SUM(R29:R32)/4</f>
        <v>364274.4737671027</v>
      </c>
      <c r="X32" s="730">
        <f>SUM(S29:S32)/4</f>
        <v>180549.57574363082</v>
      </c>
      <c r="Y32" s="730">
        <f>SUM(T29:T32)/4</f>
        <v>-221269.51653119925</v>
      </c>
      <c r="Z32" s="742">
        <f>SUM(Q32:T32)-P32</f>
        <v>0</v>
      </c>
    </row>
    <row r="33" spans="13:26" x14ac:dyDescent="0.2">
      <c r="M33" s="614"/>
      <c r="N33" s="748">
        <f t="shared" ref="N33:O48" si="5">N32+1</f>
        <v>17</v>
      </c>
      <c r="O33" s="749">
        <f t="shared" si="5"/>
        <v>2038</v>
      </c>
      <c r="P33" s="739">
        <f t="shared" si="2"/>
        <v>743364.9252395056</v>
      </c>
      <c r="Q33" s="730">
        <f t="shared" si="4"/>
        <v>401323.56606761046</v>
      </c>
      <c r="R33" s="730">
        <f t="shared" si="4"/>
        <v>387789.57490222045</v>
      </c>
      <c r="S33" s="730">
        <f t="shared" si="4"/>
        <v>189804.96719545193</v>
      </c>
      <c r="T33" s="730">
        <f t="shared" si="4"/>
        <v>-235553.18292577725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5"/>
        <v>18</v>
      </c>
      <c r="O34" s="749">
        <f t="shared" si="5"/>
        <v>2039</v>
      </c>
      <c r="P34" s="739">
        <f t="shared" si="2"/>
        <v>761504.78206355718</v>
      </c>
      <c r="Q34" s="730">
        <f t="shared" ref="Q34:T48" si="6">IF($N34&lt;=TRUNC($P$12),Q33*(1+Q$13),0)</f>
        <v>411728.12718307477</v>
      </c>
      <c r="R34" s="730">
        <f t="shared" si="6"/>
        <v>397678.32589413179</v>
      </c>
      <c r="S34" s="730">
        <f t="shared" si="6"/>
        <v>193658.18904338509</v>
      </c>
      <c r="T34" s="730">
        <f t="shared" si="6"/>
        <v>-241559.86005703456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5"/>
        <v>19</v>
      </c>
      <c r="O35" s="749">
        <f t="shared" si="5"/>
        <v>2040</v>
      </c>
      <c r="P35" s="739">
        <f t="shared" si="2"/>
        <v>780091.60168669082</v>
      </c>
      <c r="Q35" s="730">
        <f t="shared" si="6"/>
        <v>422402.43296632962</v>
      </c>
      <c r="R35" s="730">
        <f t="shared" si="6"/>
        <v>407819.24301558564</v>
      </c>
      <c r="S35" s="730">
        <f t="shared" si="6"/>
        <v>197589.6349695854</v>
      </c>
      <c r="T35" s="730">
        <f t="shared" si="6"/>
        <v>-247719.70926480988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5"/>
        <v>20</v>
      </c>
      <c r="O36" s="749">
        <f t="shared" si="5"/>
        <v>2041</v>
      </c>
      <c r="P36" s="739">
        <f t="shared" si="2"/>
        <v>799136.48980745091</v>
      </c>
      <c r="Q36" s="730">
        <f t="shared" si="6"/>
        <v>433353.47671435261</v>
      </c>
      <c r="R36" s="730">
        <f t="shared" si="6"/>
        <v>418218.75657885708</v>
      </c>
      <c r="S36" s="730">
        <f t="shared" si="6"/>
        <v>201600.89299744269</v>
      </c>
      <c r="T36" s="730">
        <f t="shared" si="6"/>
        <v>-254036.63648320158</v>
      </c>
      <c r="U36" s="724">
        <f>SUM(Q33:T36)/4</f>
        <v>771024.44969930104</v>
      </c>
      <c r="V36" s="730">
        <f>SUM(Q33:Q36)/4</f>
        <v>417201.90073284187</v>
      </c>
      <c r="W36" s="730">
        <f>SUM(R33:R36)/4</f>
        <v>402876.47509769874</v>
      </c>
      <c r="X36" s="730">
        <f>SUM(S33:S36)/4</f>
        <v>195663.42105146631</v>
      </c>
      <c r="Y36" s="730">
        <f>SUM(T33:T36)/4</f>
        <v>-244717.34718270582</v>
      </c>
      <c r="Z36" s="742">
        <f>SUM(Q36:T36)-P36</f>
        <v>0</v>
      </c>
    </row>
    <row r="37" spans="13:26" x14ac:dyDescent="0.2">
      <c r="M37" s="614"/>
      <c r="N37" s="748">
        <f t="shared" si="5"/>
        <v>21</v>
      </c>
      <c r="O37" s="749">
        <f t="shared" si="5"/>
        <v>2042</v>
      </c>
      <c r="P37" s="739">
        <f t="shared" si="2"/>
        <v>818650.83004071424</v>
      </c>
      <c r="Q37" s="730">
        <f t="shared" si="6"/>
        <v>444588.43302966107</v>
      </c>
      <c r="R37" s="730">
        <f t="shared" si="6"/>
        <v>428883.4608711215</v>
      </c>
      <c r="S37" s="730">
        <f t="shared" si="6"/>
        <v>205693.58338873609</v>
      </c>
      <c r="T37" s="730">
        <f t="shared" si="6"/>
        <v>-260514.64724880431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5"/>
        <v>22</v>
      </c>
      <c r="O38" s="749">
        <f t="shared" si="5"/>
        <v>2043</v>
      </c>
      <c r="P38" s="739">
        <f t="shared" si="2"/>
        <v>838646.29091413552</v>
      </c>
      <c r="Q38" s="730">
        <f t="shared" si="6"/>
        <v>456114.66252077027</v>
      </c>
      <c r="R38" s="730">
        <f t="shared" si="6"/>
        <v>439820.11833586398</v>
      </c>
      <c r="S38" s="730">
        <f t="shared" si="6"/>
        <v>209869.35929810404</v>
      </c>
      <c r="T38" s="730">
        <f t="shared" si="6"/>
        <v>-267157.84924060263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5"/>
        <v>23</v>
      </c>
      <c r="O39" s="749">
        <f t="shared" si="5"/>
        <v>2044</v>
      </c>
      <c r="P39" s="739">
        <f t="shared" si="2"/>
        <v>859134.83304159739</v>
      </c>
      <c r="Q39" s="730">
        <f t="shared" si="6"/>
        <v>467939.71662451368</v>
      </c>
      <c r="R39" s="730">
        <f t="shared" si="6"/>
        <v>451035.66386091581</v>
      </c>
      <c r="S39" s="730">
        <f t="shared" si="6"/>
        <v>214129.90744080074</v>
      </c>
      <c r="T39" s="730">
        <f t="shared" si="6"/>
        <v>-273970.45488463278</v>
      </c>
      <c r="U39" s="748"/>
      <c r="V39" s="748"/>
      <c r="W39" s="748"/>
      <c r="X39" s="748"/>
      <c r="Y39" s="748"/>
      <c r="Z39" s="739"/>
    </row>
    <row r="40" spans="13:26" x14ac:dyDescent="0.2">
      <c r="M40" s="614"/>
      <c r="N40" s="748">
        <f t="shared" si="5"/>
        <v>24</v>
      </c>
      <c r="O40" s="749">
        <f t="shared" si="5"/>
        <v>2045</v>
      </c>
      <c r="P40" s="739">
        <f t="shared" si="2"/>
        <v>880128.71647816664</v>
      </c>
      <c r="Q40" s="730">
        <f t="shared" si="6"/>
        <v>480071.34255338466</v>
      </c>
      <c r="R40" s="730">
        <f t="shared" si="6"/>
        <v>462537.20917583728</v>
      </c>
      <c r="S40" s="730">
        <f t="shared" si="6"/>
        <v>218476.94877400866</v>
      </c>
      <c r="T40" s="730">
        <f t="shared" si="6"/>
        <v>-280956.78402506403</v>
      </c>
      <c r="U40" s="724">
        <f>SUM(Q37:T40)/4</f>
        <v>849140.16761865327</v>
      </c>
      <c r="V40" s="730">
        <f>SUM(Q37:Q40)/4</f>
        <v>462178.53868208244</v>
      </c>
      <c r="W40" s="730">
        <f>SUM(R37:R40)/4</f>
        <v>445569.11306093459</v>
      </c>
      <c r="X40" s="730">
        <f>SUM(S37:S40)/4</f>
        <v>212042.44972541239</v>
      </c>
      <c r="Y40" s="730">
        <f>SUM(T37:T40)/4</f>
        <v>-270649.93384977593</v>
      </c>
      <c r="Z40" s="742">
        <f>SUM(Q40:T40)-P40</f>
        <v>0</v>
      </c>
    </row>
    <row r="41" spans="13:26" x14ac:dyDescent="0.2">
      <c r="M41" s="614"/>
      <c r="N41" s="748">
        <f t="shared" si="5"/>
        <v>25</v>
      </c>
      <c r="O41" s="749">
        <f t="shared" si="5"/>
        <v>2046</v>
      </c>
      <c r="P41" s="739">
        <f t="shared" si="2"/>
        <v>901640.5082611657</v>
      </c>
      <c r="Q41" s="730">
        <f t="shared" si="6"/>
        <v>492517.4883711416</v>
      </c>
      <c r="R41" s="730">
        <f t="shared" si="6"/>
        <v>474332.04736143514</v>
      </c>
      <c r="S41" s="730">
        <f t="shared" si="6"/>
        <v>222912.23919198228</v>
      </c>
      <c r="T41" s="730">
        <f t="shared" si="6"/>
        <v>-288121.26666339335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si="5"/>
        <v>26</v>
      </c>
      <c r="O42" s="749">
        <f t="shared" si="5"/>
        <v>2047</v>
      </c>
      <c r="P42" s="739">
        <f t="shared" si="2"/>
        <v>923683.09014208801</v>
      </c>
      <c r="Q42" s="730">
        <f t="shared" si="6"/>
        <v>505286.30820000061</v>
      </c>
      <c r="R42" s="730">
        <f t="shared" si="6"/>
        <v>486427.65747427387</v>
      </c>
      <c r="S42" s="730">
        <f t="shared" si="6"/>
        <v>227437.57023530407</v>
      </c>
      <c r="T42" s="730">
        <f t="shared" si="6"/>
        <v>-295468.44576749072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si="5"/>
        <v>27</v>
      </c>
      <c r="O43" s="749">
        <f t="shared" si="5"/>
        <v>2048</v>
      </c>
      <c r="P43" s="739">
        <f t="shared" si="2"/>
        <v>946269.66651420563</v>
      </c>
      <c r="Q43" s="730">
        <f t="shared" si="6"/>
        <v>518386.1675628284</v>
      </c>
      <c r="R43" s="730">
        <f t="shared" si="6"/>
        <v>498831.7092891137</v>
      </c>
      <c r="S43" s="730">
        <f t="shared" si="6"/>
        <v>232054.76981453883</v>
      </c>
      <c r="T43" s="730">
        <f t="shared" si="6"/>
        <v>-303002.9801522753</v>
      </c>
      <c r="U43" s="748"/>
      <c r="V43" s="748"/>
      <c r="W43" s="748"/>
      <c r="X43" s="748"/>
      <c r="Y43" s="748"/>
      <c r="Z43" s="739"/>
    </row>
    <row r="44" spans="13:26" x14ac:dyDescent="0.2">
      <c r="M44" s="614"/>
      <c r="N44" s="748">
        <f t="shared" si="5"/>
        <v>28</v>
      </c>
      <c r="O44" s="749">
        <f t="shared" si="5"/>
        <v>2049</v>
      </c>
      <c r="P44" s="739">
        <f t="shared" si="2"/>
        <v>0</v>
      </c>
      <c r="Q44" s="730">
        <f t="shared" si="6"/>
        <v>0</v>
      </c>
      <c r="R44" s="730">
        <f t="shared" si="6"/>
        <v>0</v>
      </c>
      <c r="S44" s="730">
        <f t="shared" si="6"/>
        <v>0</v>
      </c>
      <c r="T44" s="730">
        <f t="shared" si="6"/>
        <v>0</v>
      </c>
      <c r="U44" s="724">
        <f>SUM(Q41:T44)/4</f>
        <v>692898.31622936472</v>
      </c>
      <c r="V44" s="730">
        <f>SUM(Q41:Q44)/4</f>
        <v>379047.49103349267</v>
      </c>
      <c r="W44" s="730">
        <f>SUM(R41:R44)/4</f>
        <v>364897.85353120568</v>
      </c>
      <c r="X44" s="730">
        <f>SUM(S41:S44)/4</f>
        <v>170601.14481045632</v>
      </c>
      <c r="Y44" s="730">
        <f>SUM(T41:T44)/4</f>
        <v>-221648.17314578986</v>
      </c>
      <c r="Z44" s="742">
        <f>SUM(Q44:T44)-P44</f>
        <v>0</v>
      </c>
    </row>
    <row r="45" spans="13:26" x14ac:dyDescent="0.2">
      <c r="M45" s="614"/>
      <c r="N45" s="748">
        <f t="shared" si="5"/>
        <v>29</v>
      </c>
      <c r="O45" s="749">
        <f t="shared" si="5"/>
        <v>2050</v>
      </c>
      <c r="P45" s="739">
        <f t="shared" si="2"/>
        <v>0</v>
      </c>
      <c r="Q45" s="730">
        <f t="shared" si="6"/>
        <v>0</v>
      </c>
      <c r="R45" s="730">
        <f t="shared" si="6"/>
        <v>0</v>
      </c>
      <c r="S45" s="730">
        <f t="shared" si="6"/>
        <v>0</v>
      </c>
      <c r="T45" s="730">
        <f t="shared" si="6"/>
        <v>0</v>
      </c>
      <c r="U45" s="748"/>
      <c r="V45" s="748"/>
      <c r="W45" s="748"/>
      <c r="X45" s="748"/>
      <c r="Y45" s="748"/>
      <c r="Z45" s="614"/>
    </row>
    <row r="46" spans="13:26" x14ac:dyDescent="0.2">
      <c r="M46" s="614"/>
      <c r="N46" s="748">
        <f t="shared" si="5"/>
        <v>30</v>
      </c>
      <c r="O46" s="749">
        <f t="shared" si="5"/>
        <v>2051</v>
      </c>
      <c r="P46" s="739">
        <f t="shared" si="2"/>
        <v>0</v>
      </c>
      <c r="Q46" s="730">
        <f t="shared" si="6"/>
        <v>0</v>
      </c>
      <c r="R46" s="730">
        <f t="shared" si="6"/>
        <v>0</v>
      </c>
      <c r="S46" s="730">
        <f t="shared" si="6"/>
        <v>0</v>
      </c>
      <c r="T46" s="730">
        <f t="shared" si="6"/>
        <v>0</v>
      </c>
      <c r="U46" s="748"/>
      <c r="V46" s="748"/>
      <c r="W46" s="748"/>
      <c r="X46" s="748"/>
      <c r="Y46" s="748"/>
      <c r="Z46" s="614"/>
    </row>
    <row r="47" spans="13:26" x14ac:dyDescent="0.2">
      <c r="M47" s="614"/>
      <c r="N47" s="748">
        <f t="shared" si="5"/>
        <v>31</v>
      </c>
      <c r="O47" s="749">
        <f t="shared" si="5"/>
        <v>2052</v>
      </c>
      <c r="P47" s="739">
        <f t="shared" si="2"/>
        <v>0</v>
      </c>
      <c r="Q47" s="730">
        <f t="shared" si="6"/>
        <v>0</v>
      </c>
      <c r="R47" s="730">
        <f t="shared" si="6"/>
        <v>0</v>
      </c>
      <c r="S47" s="730">
        <f t="shared" si="6"/>
        <v>0</v>
      </c>
      <c r="T47" s="730">
        <f t="shared" si="6"/>
        <v>0</v>
      </c>
      <c r="U47" s="748"/>
      <c r="V47" s="748"/>
      <c r="W47" s="748"/>
      <c r="X47" s="748"/>
      <c r="Y47" s="748"/>
      <c r="Z47" s="614"/>
    </row>
    <row r="48" spans="13:26" x14ac:dyDescent="0.2">
      <c r="M48" s="614"/>
      <c r="N48" s="748">
        <f t="shared" si="5"/>
        <v>32</v>
      </c>
      <c r="O48" s="749">
        <f t="shared" si="5"/>
        <v>2053</v>
      </c>
      <c r="P48" s="739">
        <f t="shared" si="2"/>
        <v>0</v>
      </c>
      <c r="Q48" s="730">
        <f t="shared" si="6"/>
        <v>0</v>
      </c>
      <c r="R48" s="730">
        <f t="shared" si="6"/>
        <v>0</v>
      </c>
      <c r="S48" s="730">
        <f t="shared" si="6"/>
        <v>0</v>
      </c>
      <c r="T48" s="730">
        <f t="shared" si="6"/>
        <v>0</v>
      </c>
      <c r="U48" s="748"/>
      <c r="V48" s="748"/>
      <c r="W48" s="748"/>
      <c r="X48" s="748"/>
      <c r="Y48" s="748"/>
      <c r="Z48" s="614"/>
    </row>
    <row r="49" spans="13:26" x14ac:dyDescent="0.2">
      <c r="M49" s="614"/>
      <c r="N49" s="748"/>
      <c r="O49" s="615" t="s">
        <v>18</v>
      </c>
      <c r="P49" s="615" t="s">
        <v>18</v>
      </c>
      <c r="Q49" s="615" t="s">
        <v>18</v>
      </c>
      <c r="R49" s="615" t="s">
        <v>18</v>
      </c>
      <c r="S49" s="615" t="s">
        <v>18</v>
      </c>
      <c r="T49" s="615" t="s">
        <v>18</v>
      </c>
      <c r="U49" s="724"/>
      <c r="V49" s="724"/>
      <c r="W49" s="724"/>
      <c r="X49" s="724"/>
      <c r="Y49" s="724"/>
      <c r="Z49" s="614"/>
    </row>
    <row r="50" spans="13:26" x14ac:dyDescent="0.2">
      <c r="M50" s="614"/>
      <c r="O50" s="605" t="s">
        <v>111</v>
      </c>
      <c r="P50" s="726">
        <f>SUM(Q50:T50)</f>
        <v>19004703.249987386</v>
      </c>
      <c r="Q50" s="724">
        <f>SUM(Q$17:Q$48)</f>
        <v>10235449.326800786</v>
      </c>
      <c r="R50" s="724">
        <f>SUM(R$17:R$48)</f>
        <v>9896312.8051400241</v>
      </c>
      <c r="S50" s="724">
        <f>SUM(S$17:S$48)</f>
        <v>4884211.485661895</v>
      </c>
      <c r="T50" s="724">
        <f>SUM(T$17:T$48)</f>
        <v>-6011270.3676153207</v>
      </c>
      <c r="U50" s="730"/>
      <c r="V50" s="724"/>
      <c r="W50" s="724"/>
      <c r="X50" s="724"/>
      <c r="Y50" s="724"/>
      <c r="Z50" s="614"/>
    </row>
    <row r="51" spans="13:26" x14ac:dyDescent="0.2">
      <c r="M51" s="614"/>
      <c r="N51" s="614"/>
      <c r="O51" s="614"/>
      <c r="P51" s="742">
        <f>P50-P$10</f>
        <v>0</v>
      </c>
      <c r="Q51" s="742">
        <f t="shared" ref="Q51:T51" si="7">Q50-Q$10</f>
        <v>0</v>
      </c>
      <c r="R51" s="742">
        <f t="shared" si="7"/>
        <v>0</v>
      </c>
      <c r="S51" s="742">
        <f t="shared" si="7"/>
        <v>0</v>
      </c>
      <c r="T51" s="742">
        <f t="shared" si="7"/>
        <v>0</v>
      </c>
      <c r="U51" s="742">
        <f>SUM(Q50:T50)-P$10</f>
        <v>0</v>
      </c>
      <c r="V51" s="614"/>
      <c r="W51" s="614"/>
      <c r="X51" s="614"/>
      <c r="Y51" s="614"/>
      <c r="Z51" s="614"/>
    </row>
    <row r="52" spans="13:26" x14ac:dyDescent="0.2">
      <c r="M52" s="614"/>
      <c r="O52" s="719" t="s">
        <v>112</v>
      </c>
      <c r="P52" s="752">
        <f>$P$13</f>
        <v>2.4311636917135226E-2</v>
      </c>
      <c r="Z52" s="614"/>
    </row>
    <row r="53" spans="13:26" x14ac:dyDescent="0.2">
      <c r="M53" s="614"/>
      <c r="O53" s="720" t="s">
        <v>113</v>
      </c>
      <c r="P53" s="752">
        <f>((1+P52)^(1/12))-1</f>
        <v>2.0037392448803981E-3</v>
      </c>
      <c r="Z53" s="614"/>
    </row>
    <row r="54" spans="13:26" x14ac:dyDescent="0.2">
      <c r="M54" s="614"/>
      <c r="O54" s="720" t="s">
        <v>20</v>
      </c>
      <c r="P54" s="726">
        <f>P10</f>
        <v>19004703.249987379</v>
      </c>
      <c r="Z54" s="614"/>
    </row>
    <row r="55" spans="13:26" x14ac:dyDescent="0.2">
      <c r="M55" s="614"/>
      <c r="O55" s="720" t="s">
        <v>21</v>
      </c>
      <c r="P55" s="724">
        <f>P54/(1+P53)^P56</f>
        <v>9935602.6197978128</v>
      </c>
      <c r="Z55" s="614"/>
    </row>
    <row r="56" spans="13:26" x14ac:dyDescent="0.2">
      <c r="M56" s="614"/>
      <c r="O56" s="720" t="s">
        <v>114</v>
      </c>
      <c r="P56" s="730">
        <f>$P$12*12</f>
        <v>324</v>
      </c>
      <c r="Q56" s="753"/>
      <c r="Z56" s="614"/>
    </row>
    <row r="57" spans="13:26" x14ac:dyDescent="0.2">
      <c r="M57" s="614"/>
      <c r="O57" s="720" t="s">
        <v>115</v>
      </c>
      <c r="P57" s="724">
        <f>PMT(P53,P56,-P55)</f>
        <v>41718.846259738297</v>
      </c>
      <c r="Z57" s="614"/>
    </row>
    <row r="58" spans="13:26" x14ac:dyDescent="0.2">
      <c r="M58" s="614"/>
      <c r="N58" s="615"/>
      <c r="O58" s="615" t="s">
        <v>18</v>
      </c>
      <c r="P58" s="615" t="s">
        <v>18</v>
      </c>
      <c r="Q58" s="615" t="s">
        <v>18</v>
      </c>
      <c r="R58" s="615" t="s">
        <v>18</v>
      </c>
      <c r="Z58" s="614"/>
    </row>
    <row r="59" spans="13:26" x14ac:dyDescent="0.2">
      <c r="M59" s="614"/>
      <c r="N59" s="748">
        <v>1</v>
      </c>
      <c r="O59" s="730">
        <v>0</v>
      </c>
      <c r="P59" s="730">
        <f>P57</f>
        <v>41718.846259738297</v>
      </c>
      <c r="Q59" s="730">
        <f>O59*$P$53</f>
        <v>0</v>
      </c>
      <c r="R59" s="730">
        <f>O59+P59+Q59</f>
        <v>41718.846259738297</v>
      </c>
      <c r="Z59" s="614"/>
    </row>
    <row r="60" spans="13:26" x14ac:dyDescent="0.2">
      <c r="M60" s="614"/>
      <c r="N60" s="748">
        <f>N59+1</f>
        <v>2</v>
      </c>
      <c r="O60" s="730">
        <f t="shared" ref="O60:O123" si="8">R59</f>
        <v>41718.846259738297</v>
      </c>
      <c r="P60" s="730">
        <f>P59</f>
        <v>41718.846259738297</v>
      </c>
      <c r="Q60" s="730">
        <f t="shared" ref="Q60:Q123" si="9">O60*$P$53</f>
        <v>83.593689501769433</v>
      </c>
      <c r="R60" s="730">
        <f t="shared" ref="R60:R123" si="10">O60+P60+Q60</f>
        <v>83521.286208978359</v>
      </c>
      <c r="Z60" s="614"/>
    </row>
    <row r="61" spans="13:26" x14ac:dyDescent="0.2">
      <c r="M61" s="614"/>
      <c r="N61" s="748">
        <f t="shared" ref="N61:N124" si="11">N60+1</f>
        <v>3</v>
      </c>
      <c r="O61" s="730">
        <f t="shared" si="8"/>
        <v>83521.286208978359</v>
      </c>
      <c r="P61" s="730">
        <f t="shared" ref="P61:P124" si="12">P60</f>
        <v>41718.846259738297</v>
      </c>
      <c r="Q61" s="730">
        <f t="shared" si="9"/>
        <v>167.35487895981791</v>
      </c>
      <c r="R61" s="730">
        <f t="shared" si="10"/>
        <v>125407.48734767646</v>
      </c>
      <c r="Z61" s="614"/>
    </row>
    <row r="62" spans="13:26" x14ac:dyDescent="0.2">
      <c r="M62" s="614"/>
      <c r="N62" s="748">
        <f t="shared" si="11"/>
        <v>4</v>
      </c>
      <c r="O62" s="730">
        <f t="shared" si="8"/>
        <v>125407.48734767646</v>
      </c>
      <c r="P62" s="730">
        <f t="shared" si="12"/>
        <v>41718.846259738297</v>
      </c>
      <c r="Q62" s="730">
        <f t="shared" si="9"/>
        <v>251.28390400038131</v>
      </c>
      <c r="R62" s="730">
        <f t="shared" si="10"/>
        <v>167377.61751141516</v>
      </c>
      <c r="Z62" s="614"/>
    </row>
    <row r="63" spans="13:26" x14ac:dyDescent="0.2">
      <c r="M63" s="614"/>
      <c r="N63" s="748">
        <f t="shared" si="11"/>
        <v>5</v>
      </c>
      <c r="O63" s="730">
        <f t="shared" si="8"/>
        <v>167377.61751141516</v>
      </c>
      <c r="P63" s="730">
        <f t="shared" si="12"/>
        <v>41718.846259738297</v>
      </c>
      <c r="Q63" s="730">
        <f t="shared" si="9"/>
        <v>335.38110092220313</v>
      </c>
      <c r="R63" s="730">
        <f t="shared" si="10"/>
        <v>209431.84487207566</v>
      </c>
      <c r="Z63" s="614"/>
    </row>
    <row r="64" spans="13:26" x14ac:dyDescent="0.2">
      <c r="M64" s="614"/>
      <c r="N64" s="748">
        <f t="shared" si="11"/>
        <v>6</v>
      </c>
      <c r="O64" s="730">
        <f t="shared" si="8"/>
        <v>209431.84487207566</v>
      </c>
      <c r="P64" s="730">
        <f t="shared" si="12"/>
        <v>41718.846259738297</v>
      </c>
      <c r="Q64" s="730">
        <f t="shared" si="9"/>
        <v>419.64680669788157</v>
      </c>
      <c r="R64" s="730">
        <f t="shared" si="10"/>
        <v>251570.33793851183</v>
      </c>
      <c r="Z64" s="614"/>
    </row>
    <row r="65" spans="13:26" x14ac:dyDescent="0.2">
      <c r="M65" s="614"/>
      <c r="N65" s="748">
        <f t="shared" si="11"/>
        <v>7</v>
      </c>
      <c r="O65" s="730">
        <f t="shared" si="8"/>
        <v>251570.33793851183</v>
      </c>
      <c r="P65" s="730">
        <f t="shared" si="12"/>
        <v>41718.846259738297</v>
      </c>
      <c r="Q65" s="730">
        <f t="shared" si="9"/>
        <v>504.08135897522027</v>
      </c>
      <c r="R65" s="730">
        <f t="shared" si="10"/>
        <v>293793.26555722533</v>
      </c>
      <c r="Z65" s="614"/>
    </row>
    <row r="66" spans="13:26" x14ac:dyDescent="0.2">
      <c r="M66" s="614"/>
      <c r="N66" s="748">
        <f t="shared" si="11"/>
        <v>8</v>
      </c>
      <c r="O66" s="730">
        <f t="shared" si="8"/>
        <v>293793.26555722533</v>
      </c>
      <c r="P66" s="730">
        <f t="shared" si="12"/>
        <v>41718.846259738297</v>
      </c>
      <c r="Q66" s="730">
        <f t="shared" si="9"/>
        <v>588.68509607858095</v>
      </c>
      <c r="R66" s="730">
        <f t="shared" si="10"/>
        <v>336100.7969130422</v>
      </c>
      <c r="Z66" s="614"/>
    </row>
    <row r="67" spans="13:26" x14ac:dyDescent="0.2">
      <c r="M67" s="614"/>
      <c r="N67" s="748">
        <f t="shared" si="11"/>
        <v>9</v>
      </c>
      <c r="O67" s="730">
        <f t="shared" si="8"/>
        <v>336100.7969130422</v>
      </c>
      <c r="P67" s="730">
        <f t="shared" si="12"/>
        <v>41718.846259738297</v>
      </c>
      <c r="Q67" s="730">
        <f t="shared" si="9"/>
        <v>673.45835701023918</v>
      </c>
      <c r="R67" s="730">
        <f t="shared" si="10"/>
        <v>378493.10152979073</v>
      </c>
      <c r="Z67" s="614"/>
    </row>
    <row r="68" spans="13:26" x14ac:dyDescent="0.2">
      <c r="M68" s="614"/>
      <c r="N68" s="748">
        <f t="shared" si="11"/>
        <v>10</v>
      </c>
      <c r="O68" s="730">
        <f t="shared" si="8"/>
        <v>378493.10152979073</v>
      </c>
      <c r="P68" s="730">
        <f t="shared" si="12"/>
        <v>41718.846259738297</v>
      </c>
      <c r="Q68" s="730">
        <f t="shared" si="9"/>
        <v>758.40148145174271</v>
      </c>
      <c r="R68" s="730">
        <f t="shared" si="10"/>
        <v>420970.34927098081</v>
      </c>
      <c r="Z68" s="614"/>
    </row>
    <row r="69" spans="13:26" x14ac:dyDescent="0.2">
      <c r="M69" s="614"/>
      <c r="N69" s="748">
        <f t="shared" si="11"/>
        <v>11</v>
      </c>
      <c r="O69" s="730">
        <f t="shared" si="8"/>
        <v>420970.34927098081</v>
      </c>
      <c r="P69" s="730">
        <f t="shared" si="12"/>
        <v>41718.846259738297</v>
      </c>
      <c r="Q69" s="730">
        <f t="shared" si="9"/>
        <v>843.5148097652725</v>
      </c>
      <c r="R69" s="730">
        <f t="shared" si="10"/>
        <v>463532.71034048439</v>
      </c>
      <c r="Z69" s="614"/>
    </row>
    <row r="70" spans="13:26" x14ac:dyDescent="0.2">
      <c r="M70" s="614"/>
      <c r="N70" s="748">
        <f t="shared" si="11"/>
        <v>12</v>
      </c>
      <c r="O70" s="730">
        <f t="shared" si="8"/>
        <v>463532.71034048439</v>
      </c>
      <c r="P70" s="730">
        <f t="shared" si="12"/>
        <v>41718.846259738297</v>
      </c>
      <c r="Q70" s="730">
        <f t="shared" si="9"/>
        <v>928.79868299500652</v>
      </c>
      <c r="R70" s="730">
        <f t="shared" si="10"/>
        <v>506180.35528321774</v>
      </c>
      <c r="Z70" s="614"/>
    </row>
    <row r="71" spans="13:26" x14ac:dyDescent="0.2">
      <c r="M71" s="614"/>
      <c r="N71" s="748">
        <f t="shared" si="11"/>
        <v>13</v>
      </c>
      <c r="O71" s="730">
        <f t="shared" si="8"/>
        <v>506180.35528321774</v>
      </c>
      <c r="P71" s="730">
        <f t="shared" si="12"/>
        <v>41718.846259738297</v>
      </c>
      <c r="Q71" s="730">
        <f t="shared" si="9"/>
        <v>1014.2534428684863</v>
      </c>
      <c r="R71" s="730">
        <f t="shared" si="10"/>
        <v>548913.45498582453</v>
      </c>
      <c r="Z71" s="614"/>
    </row>
    <row r="72" spans="13:26" x14ac:dyDescent="0.2">
      <c r="M72" s="614"/>
      <c r="N72" s="748">
        <f t="shared" si="11"/>
        <v>14</v>
      </c>
      <c r="O72" s="730">
        <f t="shared" si="8"/>
        <v>548913.45498582453</v>
      </c>
      <c r="P72" s="730">
        <f t="shared" si="12"/>
        <v>41718.846259738297</v>
      </c>
      <c r="Q72" s="730">
        <f t="shared" si="9"/>
        <v>1099.8794317979864</v>
      </c>
      <c r="R72" s="730">
        <f t="shared" si="10"/>
        <v>591732.18067736086</v>
      </c>
      <c r="Z72" s="614"/>
    </row>
    <row r="73" spans="13:26" x14ac:dyDescent="0.2">
      <c r="M73" s="614"/>
      <c r="N73" s="748">
        <f t="shared" si="11"/>
        <v>15</v>
      </c>
      <c r="O73" s="730">
        <f t="shared" si="8"/>
        <v>591732.18067736086</v>
      </c>
      <c r="P73" s="730">
        <f t="shared" si="12"/>
        <v>41718.846259738297</v>
      </c>
      <c r="Q73" s="730">
        <f t="shared" si="9"/>
        <v>1185.6769928818862</v>
      </c>
      <c r="R73" s="730">
        <f t="shared" si="10"/>
        <v>634636.7039299811</v>
      </c>
      <c r="Z73" s="614"/>
    </row>
    <row r="74" spans="13:26" x14ac:dyDescent="0.2">
      <c r="M74" s="614"/>
      <c r="N74" s="748">
        <f t="shared" si="11"/>
        <v>16</v>
      </c>
      <c r="O74" s="730">
        <f t="shared" si="8"/>
        <v>634636.7039299811</v>
      </c>
      <c r="P74" s="730">
        <f t="shared" si="12"/>
        <v>41718.846259738297</v>
      </c>
      <c r="Q74" s="730">
        <f t="shared" si="9"/>
        <v>1271.646469906045</v>
      </c>
      <c r="R74" s="730">
        <f t="shared" si="10"/>
        <v>677627.19665962551</v>
      </c>
      <c r="Z74" s="614"/>
    </row>
    <row r="75" spans="13:26" x14ac:dyDescent="0.2">
      <c r="M75" s="614"/>
      <c r="N75" s="748">
        <f t="shared" si="11"/>
        <v>17</v>
      </c>
      <c r="O75" s="730">
        <f t="shared" si="8"/>
        <v>677627.19665962551</v>
      </c>
      <c r="P75" s="730">
        <f t="shared" si="12"/>
        <v>41718.846259738297</v>
      </c>
      <c r="Q75" s="730">
        <f t="shared" si="9"/>
        <v>1357.788207345179</v>
      </c>
      <c r="R75" s="730">
        <f t="shared" si="10"/>
        <v>720703.831126709</v>
      </c>
      <c r="Z75" s="614"/>
    </row>
    <row r="76" spans="13:26" x14ac:dyDescent="0.2">
      <c r="M76" s="614"/>
      <c r="N76" s="748">
        <f t="shared" si="11"/>
        <v>18</v>
      </c>
      <c r="O76" s="730">
        <f t="shared" si="8"/>
        <v>720703.831126709</v>
      </c>
      <c r="P76" s="730">
        <f t="shared" si="12"/>
        <v>41718.846259738297</v>
      </c>
      <c r="Q76" s="730">
        <f t="shared" si="9"/>
        <v>1444.1025503642418</v>
      </c>
      <c r="R76" s="730">
        <f t="shared" si="10"/>
        <v>763866.77993681154</v>
      </c>
      <c r="Z76" s="614"/>
    </row>
    <row r="77" spans="13:26" x14ac:dyDescent="0.2">
      <c r="M77" s="614"/>
      <c r="N77" s="748">
        <f t="shared" si="11"/>
        <v>19</v>
      </c>
      <c r="O77" s="730">
        <f t="shared" si="8"/>
        <v>763866.77993681154</v>
      </c>
      <c r="P77" s="730">
        <f t="shared" si="12"/>
        <v>41718.846259738297</v>
      </c>
      <c r="Q77" s="730">
        <f t="shared" si="9"/>
        <v>1530.5898448198079</v>
      </c>
      <c r="R77" s="730">
        <f t="shared" si="10"/>
        <v>807116.21604136971</v>
      </c>
      <c r="Z77" s="614"/>
    </row>
    <row r="78" spans="13:26" x14ac:dyDescent="0.2">
      <c r="M78" s="614"/>
      <c r="N78" s="748">
        <f t="shared" si="11"/>
        <v>20</v>
      </c>
      <c r="O78" s="730">
        <f t="shared" si="8"/>
        <v>807116.21604136971</v>
      </c>
      <c r="P78" s="730">
        <f t="shared" si="12"/>
        <v>41718.846259738297</v>
      </c>
      <c r="Q78" s="730">
        <f t="shared" si="9"/>
        <v>1617.2504372614585</v>
      </c>
      <c r="R78" s="730">
        <f t="shared" si="10"/>
        <v>850452.31273836945</v>
      </c>
      <c r="Z78" s="614"/>
    </row>
    <row r="79" spans="13:26" x14ac:dyDescent="0.2">
      <c r="M79" s="614"/>
      <c r="N79" s="748">
        <f t="shared" si="11"/>
        <v>21</v>
      </c>
      <c r="O79" s="730">
        <f t="shared" si="8"/>
        <v>850452.31273836945</v>
      </c>
      <c r="P79" s="730">
        <f t="shared" si="12"/>
        <v>41718.846259738297</v>
      </c>
      <c r="Q79" s="730">
        <f t="shared" si="9"/>
        <v>1704.0846749331686</v>
      </c>
      <c r="R79" s="730">
        <f t="shared" si="10"/>
        <v>893875.243673041</v>
      </c>
      <c r="Z79" s="614"/>
    </row>
    <row r="80" spans="13:26" x14ac:dyDescent="0.2">
      <c r="M80" s="614"/>
      <c r="N80" s="748">
        <f t="shared" si="11"/>
        <v>22</v>
      </c>
      <c r="O80" s="730">
        <f t="shared" si="8"/>
        <v>893875.243673041</v>
      </c>
      <c r="P80" s="730">
        <f t="shared" si="12"/>
        <v>41718.846259738297</v>
      </c>
      <c r="Q80" s="730">
        <f t="shared" si="9"/>
        <v>1791.092905774701</v>
      </c>
      <c r="R80" s="730">
        <f t="shared" si="10"/>
        <v>937385.18283855403</v>
      </c>
      <c r="Z80" s="614"/>
    </row>
    <row r="81" spans="13:26" x14ac:dyDescent="0.2">
      <c r="M81" s="614"/>
      <c r="N81" s="748">
        <f t="shared" si="11"/>
        <v>23</v>
      </c>
      <c r="O81" s="730">
        <f t="shared" si="8"/>
        <v>937385.18283855403</v>
      </c>
      <c r="P81" s="730">
        <f t="shared" si="12"/>
        <v>41718.846259738297</v>
      </c>
      <c r="Q81" s="730">
        <f t="shared" si="9"/>
        <v>1878.2754784229983</v>
      </c>
      <c r="R81" s="730">
        <f t="shared" si="10"/>
        <v>980982.30457671534</v>
      </c>
      <c r="Z81" s="614"/>
    </row>
    <row r="82" spans="13:26" x14ac:dyDescent="0.2">
      <c r="M82" s="614"/>
      <c r="N82" s="748">
        <f t="shared" si="11"/>
        <v>24</v>
      </c>
      <c r="O82" s="730">
        <f t="shared" si="8"/>
        <v>980982.30457671534</v>
      </c>
      <c r="P82" s="730">
        <f t="shared" si="12"/>
        <v>41718.846259738297</v>
      </c>
      <c r="Q82" s="730">
        <f t="shared" si="9"/>
        <v>1965.6327422135803</v>
      </c>
      <c r="R82" s="730">
        <f t="shared" si="10"/>
        <v>1024666.7835786672</v>
      </c>
      <c r="Z82" s="614"/>
    </row>
    <row r="83" spans="13:26" x14ac:dyDescent="0.2">
      <c r="M83" s="614"/>
      <c r="N83" s="748">
        <f t="shared" si="11"/>
        <v>25</v>
      </c>
      <c r="O83" s="730">
        <f t="shared" si="8"/>
        <v>1024666.7835786672</v>
      </c>
      <c r="P83" s="730">
        <f t="shared" si="12"/>
        <v>41718.846259738297</v>
      </c>
      <c r="Q83" s="730">
        <f t="shared" si="9"/>
        <v>2053.1650471819448</v>
      </c>
      <c r="R83" s="730">
        <f t="shared" si="10"/>
        <v>1068438.7948855874</v>
      </c>
      <c r="Z83" s="614"/>
    </row>
    <row r="84" spans="13:26" x14ac:dyDescent="0.2">
      <c r="M84" s="614"/>
      <c r="N84" s="748">
        <f t="shared" si="11"/>
        <v>26</v>
      </c>
      <c r="O84" s="730">
        <f t="shared" si="8"/>
        <v>1068438.7948855874</v>
      </c>
      <c r="P84" s="730">
        <f t="shared" si="12"/>
        <v>41718.846259738297</v>
      </c>
      <c r="Q84" s="730">
        <f t="shared" si="9"/>
        <v>2140.8727440649695</v>
      </c>
      <c r="R84" s="730">
        <f t="shared" si="10"/>
        <v>1112298.5138893907</v>
      </c>
      <c r="Z84" s="614"/>
    </row>
    <row r="85" spans="13:26" x14ac:dyDescent="0.2">
      <c r="M85" s="614"/>
      <c r="N85" s="748">
        <f t="shared" si="11"/>
        <v>27</v>
      </c>
      <c r="O85" s="730">
        <f t="shared" si="8"/>
        <v>1112298.5138893907</v>
      </c>
      <c r="P85" s="730">
        <f t="shared" si="12"/>
        <v>41718.846259738297</v>
      </c>
      <c r="Q85" s="730">
        <f t="shared" si="9"/>
        <v>2228.7561843023168</v>
      </c>
      <c r="R85" s="730">
        <f t="shared" si="10"/>
        <v>1156246.1163334313</v>
      </c>
      <c r="Z85" s="614"/>
    </row>
    <row r="86" spans="13:26" x14ac:dyDescent="0.2">
      <c r="M86" s="614"/>
      <c r="N86" s="748">
        <f t="shared" si="11"/>
        <v>28</v>
      </c>
      <c r="O86" s="730">
        <f t="shared" si="8"/>
        <v>1156246.1163334313</v>
      </c>
      <c r="P86" s="730">
        <f t="shared" si="12"/>
        <v>41718.846259738297</v>
      </c>
      <c r="Q86" s="730">
        <f t="shared" si="9"/>
        <v>2316.8157200378428</v>
      </c>
      <c r="R86" s="730">
        <f t="shared" si="10"/>
        <v>1200281.7783132074</v>
      </c>
      <c r="Z86" s="614"/>
    </row>
    <row r="87" spans="13:26" x14ac:dyDescent="0.2">
      <c r="M87" s="614"/>
      <c r="N87" s="748">
        <f t="shared" si="11"/>
        <v>29</v>
      </c>
      <c r="O87" s="730">
        <f t="shared" si="8"/>
        <v>1200281.7783132074</v>
      </c>
      <c r="P87" s="730">
        <f t="shared" si="12"/>
        <v>41718.846259738297</v>
      </c>
      <c r="Q87" s="730">
        <f t="shared" si="9"/>
        <v>2405.0517041210078</v>
      </c>
      <c r="R87" s="730">
        <f t="shared" si="10"/>
        <v>1244405.6762770668</v>
      </c>
      <c r="Z87" s="614"/>
    </row>
    <row r="88" spans="13:26" x14ac:dyDescent="0.2">
      <c r="M88" s="614"/>
      <c r="N88" s="748">
        <f t="shared" si="11"/>
        <v>30</v>
      </c>
      <c r="O88" s="730">
        <f t="shared" si="8"/>
        <v>1244405.6762770668</v>
      </c>
      <c r="P88" s="730">
        <f t="shared" si="12"/>
        <v>41718.846259738297</v>
      </c>
      <c r="Q88" s="730">
        <f t="shared" si="9"/>
        <v>2493.4644901082911</v>
      </c>
      <c r="R88" s="730">
        <f t="shared" si="10"/>
        <v>1288617.9870269133</v>
      </c>
      <c r="Z88" s="614"/>
    </row>
    <row r="89" spans="13:26" x14ac:dyDescent="0.2">
      <c r="M89" s="614"/>
      <c r="N89" s="748">
        <f t="shared" si="11"/>
        <v>31</v>
      </c>
      <c r="O89" s="730">
        <f t="shared" si="8"/>
        <v>1288617.9870269133</v>
      </c>
      <c r="P89" s="730">
        <f t="shared" si="12"/>
        <v>41718.846259738297</v>
      </c>
      <c r="Q89" s="730">
        <f t="shared" si="9"/>
        <v>2582.054432264606</v>
      </c>
      <c r="R89" s="730">
        <f t="shared" si="10"/>
        <v>1332918.8877189162</v>
      </c>
      <c r="Z89" s="614"/>
    </row>
    <row r="90" spans="13:26" x14ac:dyDescent="0.2">
      <c r="M90" s="614"/>
      <c r="N90" s="748">
        <f t="shared" si="11"/>
        <v>32</v>
      </c>
      <c r="O90" s="730">
        <f t="shared" si="8"/>
        <v>1332918.8877189162</v>
      </c>
      <c r="P90" s="730">
        <f t="shared" si="12"/>
        <v>41718.846259738297</v>
      </c>
      <c r="Q90" s="730">
        <f t="shared" si="9"/>
        <v>2670.8218855647215</v>
      </c>
      <c r="R90" s="730">
        <f t="shared" si="10"/>
        <v>1377308.5558642193</v>
      </c>
      <c r="Z90" s="614"/>
    </row>
    <row r="91" spans="13:26" x14ac:dyDescent="0.2">
      <c r="M91" s="614"/>
      <c r="N91" s="748">
        <f t="shared" si="11"/>
        <v>33</v>
      </c>
      <c r="O91" s="730">
        <f t="shared" si="8"/>
        <v>1377308.5558642193</v>
      </c>
      <c r="P91" s="730">
        <f t="shared" si="12"/>
        <v>41718.846259738297</v>
      </c>
      <c r="Q91" s="730">
        <f t="shared" si="9"/>
        <v>2759.7672056946826</v>
      </c>
      <c r="R91" s="730">
        <f t="shared" si="10"/>
        <v>1421787.1693296523</v>
      </c>
      <c r="Z91" s="614"/>
    </row>
    <row r="92" spans="13:26" x14ac:dyDescent="0.2">
      <c r="M92" s="614"/>
      <c r="N92" s="748">
        <f t="shared" si="11"/>
        <v>34</v>
      </c>
      <c r="O92" s="730">
        <f t="shared" si="8"/>
        <v>1421787.1693296523</v>
      </c>
      <c r="P92" s="730">
        <f t="shared" si="12"/>
        <v>41718.846259738297</v>
      </c>
      <c r="Q92" s="730">
        <f t="shared" si="9"/>
        <v>2848.8907490532365</v>
      </c>
      <c r="R92" s="730">
        <f t="shared" si="10"/>
        <v>1466354.906338444</v>
      </c>
      <c r="Z92" s="614"/>
    </row>
    <row r="93" spans="13:26" x14ac:dyDescent="0.2">
      <c r="M93" s="614"/>
      <c r="N93" s="748">
        <f t="shared" si="11"/>
        <v>35</v>
      </c>
      <c r="O93" s="730">
        <f t="shared" si="8"/>
        <v>1466354.906338444</v>
      </c>
      <c r="P93" s="730">
        <f t="shared" si="12"/>
        <v>41718.846259738297</v>
      </c>
      <c r="Q93" s="730">
        <f t="shared" si="9"/>
        <v>2938.1928727532609</v>
      </c>
      <c r="R93" s="730">
        <f t="shared" si="10"/>
        <v>1511011.9454709357</v>
      </c>
      <c r="Z93" s="614"/>
    </row>
    <row r="94" spans="13:26" x14ac:dyDescent="0.2">
      <c r="M94" s="614"/>
      <c r="N94" s="748">
        <f t="shared" si="11"/>
        <v>36</v>
      </c>
      <c r="O94" s="730">
        <f t="shared" si="8"/>
        <v>1511011.9454709357</v>
      </c>
      <c r="P94" s="730">
        <f t="shared" si="12"/>
        <v>41718.846259738297</v>
      </c>
      <c r="Q94" s="730">
        <f t="shared" si="9"/>
        <v>3027.6739346231939</v>
      </c>
      <c r="R94" s="730">
        <f t="shared" si="10"/>
        <v>1555758.4656652971</v>
      </c>
      <c r="Z94" s="614"/>
    </row>
    <row r="95" spans="13:26" x14ac:dyDescent="0.2">
      <c r="M95" s="614"/>
      <c r="N95" s="748">
        <f t="shared" si="11"/>
        <v>37</v>
      </c>
      <c r="O95" s="730">
        <f t="shared" si="8"/>
        <v>1555758.4656652971</v>
      </c>
      <c r="P95" s="730">
        <f t="shared" si="12"/>
        <v>41718.846259738297</v>
      </c>
      <c r="Q95" s="730">
        <f t="shared" si="9"/>
        <v>3117.3342932084693</v>
      </c>
      <c r="R95" s="730">
        <f t="shared" si="10"/>
        <v>1600594.646218244</v>
      </c>
      <c r="Z95" s="614"/>
    </row>
    <row r="96" spans="13:26" x14ac:dyDescent="0.2">
      <c r="M96" s="614"/>
      <c r="N96" s="748">
        <f t="shared" si="11"/>
        <v>38</v>
      </c>
      <c r="O96" s="730">
        <f t="shared" si="8"/>
        <v>1600594.646218244</v>
      </c>
      <c r="P96" s="730">
        <f t="shared" si="12"/>
        <v>41718.846259738297</v>
      </c>
      <c r="Q96" s="730">
        <f t="shared" si="9"/>
        <v>3207.174307772952</v>
      </c>
      <c r="R96" s="730">
        <f t="shared" si="10"/>
        <v>1645520.6667857552</v>
      </c>
      <c r="Z96" s="614"/>
    </row>
    <row r="97" spans="13:26" x14ac:dyDescent="0.2">
      <c r="M97" s="614"/>
      <c r="N97" s="748">
        <f t="shared" si="11"/>
        <v>39</v>
      </c>
      <c r="O97" s="730">
        <f t="shared" si="8"/>
        <v>1645520.6667857552</v>
      </c>
      <c r="P97" s="730">
        <f t="shared" si="12"/>
        <v>41718.846259738297</v>
      </c>
      <c r="Q97" s="730">
        <f t="shared" si="9"/>
        <v>3297.1943383003781</v>
      </c>
      <c r="R97" s="730">
        <f t="shared" si="10"/>
        <v>1690536.7073837938</v>
      </c>
      <c r="Z97" s="614"/>
    </row>
    <row r="98" spans="13:26" x14ac:dyDescent="0.2">
      <c r="M98" s="614"/>
      <c r="N98" s="748">
        <f t="shared" si="11"/>
        <v>40</v>
      </c>
      <c r="O98" s="730">
        <f t="shared" si="8"/>
        <v>1690536.7073837938</v>
      </c>
      <c r="P98" s="730">
        <f t="shared" si="12"/>
        <v>41718.846259738297</v>
      </c>
      <c r="Q98" s="730">
        <f t="shared" si="9"/>
        <v>3387.3947454957975</v>
      </c>
      <c r="R98" s="730">
        <f t="shared" si="10"/>
        <v>1735642.948389028</v>
      </c>
      <c r="Z98" s="614"/>
    </row>
    <row r="99" spans="13:26" x14ac:dyDescent="0.2">
      <c r="M99" s="614"/>
      <c r="N99" s="748">
        <f t="shared" si="11"/>
        <v>41</v>
      </c>
      <c r="O99" s="730">
        <f t="shared" si="8"/>
        <v>1735642.948389028</v>
      </c>
      <c r="P99" s="730">
        <f t="shared" si="12"/>
        <v>41718.846259738297</v>
      </c>
      <c r="Q99" s="730">
        <f t="shared" si="9"/>
        <v>3477.7758907870189</v>
      </c>
      <c r="R99" s="730">
        <f t="shared" si="10"/>
        <v>1780839.5705395534</v>
      </c>
      <c r="Z99" s="614"/>
    </row>
    <row r="100" spans="13:26" x14ac:dyDescent="0.2">
      <c r="M100" s="614"/>
      <c r="N100" s="748">
        <f t="shared" si="11"/>
        <v>42</v>
      </c>
      <c r="O100" s="730">
        <f t="shared" si="8"/>
        <v>1780839.5705395534</v>
      </c>
      <c r="P100" s="730">
        <f t="shared" si="12"/>
        <v>41718.846259738297</v>
      </c>
      <c r="Q100" s="730">
        <f t="shared" si="9"/>
        <v>3568.3381363260573</v>
      </c>
      <c r="R100" s="730">
        <f t="shared" si="10"/>
        <v>1826126.7549356178</v>
      </c>
      <c r="Z100" s="614"/>
    </row>
    <row r="101" spans="13:26" x14ac:dyDescent="0.2">
      <c r="M101" s="614"/>
      <c r="N101" s="748">
        <f t="shared" si="11"/>
        <v>43</v>
      </c>
      <c r="O101" s="730">
        <f t="shared" si="8"/>
        <v>1826126.7549356178</v>
      </c>
      <c r="P101" s="730">
        <f t="shared" si="12"/>
        <v>41718.846259738297</v>
      </c>
      <c r="Q101" s="730">
        <f t="shared" si="9"/>
        <v>3659.0818449905864</v>
      </c>
      <c r="R101" s="730">
        <f t="shared" si="10"/>
        <v>1871504.6830403467</v>
      </c>
      <c r="Z101" s="614"/>
    </row>
    <row r="102" spans="13:26" x14ac:dyDescent="0.2">
      <c r="M102" s="614"/>
      <c r="N102" s="748">
        <f t="shared" si="11"/>
        <v>44</v>
      </c>
      <c r="O102" s="730">
        <f t="shared" si="8"/>
        <v>1871504.6830403467</v>
      </c>
      <c r="P102" s="730">
        <f t="shared" si="12"/>
        <v>41718.846259738297</v>
      </c>
      <c r="Q102" s="730">
        <f t="shared" si="9"/>
        <v>3750.0073803853929</v>
      </c>
      <c r="R102" s="730">
        <f t="shared" si="10"/>
        <v>1916973.5366804705</v>
      </c>
      <c r="Z102" s="614"/>
    </row>
    <row r="103" spans="13:26" x14ac:dyDescent="0.2">
      <c r="M103" s="614"/>
      <c r="N103" s="748">
        <f t="shared" si="11"/>
        <v>45</v>
      </c>
      <c r="O103" s="730">
        <f t="shared" si="8"/>
        <v>1916973.5366804705</v>
      </c>
      <c r="P103" s="730">
        <f t="shared" si="12"/>
        <v>41718.846259738297</v>
      </c>
      <c r="Q103" s="730">
        <f t="shared" si="9"/>
        <v>3841.1151068438321</v>
      </c>
      <c r="R103" s="730">
        <f t="shared" si="10"/>
        <v>1962533.4980470526</v>
      </c>
      <c r="Z103" s="614"/>
    </row>
    <row r="104" spans="13:26" x14ac:dyDescent="0.2">
      <c r="M104" s="614"/>
      <c r="N104" s="748">
        <f t="shared" si="11"/>
        <v>46</v>
      </c>
      <c r="O104" s="730">
        <f t="shared" si="8"/>
        <v>1962533.4980470526</v>
      </c>
      <c r="P104" s="730">
        <f t="shared" si="12"/>
        <v>41718.846259738297</v>
      </c>
      <c r="Q104" s="730">
        <f t="shared" si="9"/>
        <v>3932.4053894292874</v>
      </c>
      <c r="R104" s="730">
        <f t="shared" si="10"/>
        <v>2008184.7496962203</v>
      </c>
      <c r="Z104" s="614"/>
    </row>
    <row r="105" spans="13:26" x14ac:dyDescent="0.2">
      <c r="M105" s="614"/>
      <c r="N105" s="748">
        <f t="shared" si="11"/>
        <v>47</v>
      </c>
      <c r="O105" s="730">
        <f t="shared" si="8"/>
        <v>2008184.7496962203</v>
      </c>
      <c r="P105" s="730">
        <f t="shared" si="12"/>
        <v>41718.846259738297</v>
      </c>
      <c r="Q105" s="730">
        <f t="shared" si="9"/>
        <v>4023.8785939366358</v>
      </c>
      <c r="R105" s="730">
        <f t="shared" si="10"/>
        <v>2053927.4745498952</v>
      </c>
      <c r="Z105" s="614"/>
    </row>
    <row r="106" spans="13:26" x14ac:dyDescent="0.2">
      <c r="M106" s="614"/>
      <c r="N106" s="748">
        <f t="shared" si="11"/>
        <v>48</v>
      </c>
      <c r="O106" s="730">
        <f t="shared" si="8"/>
        <v>2053927.4745498952</v>
      </c>
      <c r="P106" s="730">
        <f t="shared" si="12"/>
        <v>41718.846259738297</v>
      </c>
      <c r="Q106" s="730">
        <f t="shared" si="9"/>
        <v>4115.5350868937103</v>
      </c>
      <c r="R106" s="730">
        <f t="shared" si="10"/>
        <v>2099761.8558965274</v>
      </c>
      <c r="Z106" s="614"/>
    </row>
    <row r="107" spans="13:26" x14ac:dyDescent="0.2">
      <c r="M107" s="614"/>
      <c r="N107" s="748">
        <f t="shared" si="11"/>
        <v>49</v>
      </c>
      <c r="O107" s="730">
        <f t="shared" si="8"/>
        <v>2099761.8558965274</v>
      </c>
      <c r="P107" s="730">
        <f t="shared" si="12"/>
        <v>41718.846259738297</v>
      </c>
      <c r="Q107" s="730">
        <f t="shared" si="9"/>
        <v>4207.3752355627712</v>
      </c>
      <c r="R107" s="730">
        <f t="shared" si="10"/>
        <v>2145688.0773918284</v>
      </c>
      <c r="Z107" s="614"/>
    </row>
    <row r="108" spans="13:26" x14ac:dyDescent="0.2">
      <c r="M108" s="614"/>
      <c r="N108" s="748">
        <f t="shared" si="11"/>
        <v>50</v>
      </c>
      <c r="O108" s="730">
        <f t="shared" si="8"/>
        <v>2145688.0773918284</v>
      </c>
      <c r="P108" s="730">
        <f t="shared" si="12"/>
        <v>41718.846259738297</v>
      </c>
      <c r="Q108" s="730">
        <f t="shared" si="9"/>
        <v>4299.3994079419754</v>
      </c>
      <c r="R108" s="730">
        <f t="shared" si="10"/>
        <v>2191706.3230595086</v>
      </c>
      <c r="Z108" s="614"/>
    </row>
    <row r="109" spans="13:26" x14ac:dyDescent="0.2">
      <c r="M109" s="614"/>
      <c r="N109" s="748">
        <f t="shared" si="11"/>
        <v>51</v>
      </c>
      <c r="O109" s="730">
        <f t="shared" si="8"/>
        <v>2191706.3230595086</v>
      </c>
      <c r="P109" s="730">
        <f t="shared" si="12"/>
        <v>41718.846259738297</v>
      </c>
      <c r="Q109" s="730">
        <f t="shared" si="9"/>
        <v>4391.6079727668539</v>
      </c>
      <c r="R109" s="730">
        <f t="shared" si="10"/>
        <v>2237816.7772920136</v>
      </c>
      <c r="Z109" s="614"/>
    </row>
    <row r="110" spans="13:26" x14ac:dyDescent="0.2">
      <c r="M110" s="614"/>
      <c r="N110" s="748">
        <f t="shared" si="11"/>
        <v>52</v>
      </c>
      <c r="O110" s="730">
        <f t="shared" si="8"/>
        <v>2237816.7772920136</v>
      </c>
      <c r="P110" s="730">
        <f t="shared" si="12"/>
        <v>41718.846259738297</v>
      </c>
      <c r="Q110" s="730">
        <f t="shared" si="9"/>
        <v>4484.0012995117859</v>
      </c>
      <c r="R110" s="730">
        <f t="shared" si="10"/>
        <v>2284019.6248512636</v>
      </c>
      <c r="Z110" s="614"/>
    </row>
    <row r="111" spans="13:26" x14ac:dyDescent="0.2">
      <c r="M111" s="614"/>
      <c r="N111" s="748">
        <f t="shared" si="11"/>
        <v>53</v>
      </c>
      <c r="O111" s="730">
        <f t="shared" si="8"/>
        <v>2284019.6248512636</v>
      </c>
      <c r="P111" s="730">
        <f t="shared" si="12"/>
        <v>41718.846259738297</v>
      </c>
      <c r="Q111" s="730">
        <f t="shared" si="9"/>
        <v>4576.5797583914809</v>
      </c>
      <c r="R111" s="730">
        <f t="shared" si="10"/>
        <v>2330315.0508693932</v>
      </c>
      <c r="Z111" s="614"/>
    </row>
    <row r="112" spans="13:26" x14ac:dyDescent="0.2">
      <c r="M112" s="614"/>
      <c r="N112" s="748">
        <f t="shared" si="11"/>
        <v>54</v>
      </c>
      <c r="O112" s="730">
        <f t="shared" si="8"/>
        <v>2330315.0508693932</v>
      </c>
      <c r="P112" s="730">
        <f t="shared" si="12"/>
        <v>41718.846259738297</v>
      </c>
      <c r="Q112" s="730">
        <f t="shared" si="9"/>
        <v>4669.3437203624644</v>
      </c>
      <c r="R112" s="730">
        <f t="shared" si="10"/>
        <v>2376703.240849494</v>
      </c>
      <c r="Z112" s="614"/>
    </row>
    <row r="113" spans="13:26" x14ac:dyDescent="0.2">
      <c r="M113" s="614"/>
      <c r="N113" s="748">
        <f t="shared" si="11"/>
        <v>55</v>
      </c>
      <c r="O113" s="730">
        <f t="shared" si="8"/>
        <v>2376703.240849494</v>
      </c>
      <c r="P113" s="730">
        <f t="shared" si="12"/>
        <v>41718.846259738297</v>
      </c>
      <c r="Q113" s="730">
        <f t="shared" si="9"/>
        <v>4762.2935571245598</v>
      </c>
      <c r="R113" s="730">
        <f t="shared" si="10"/>
        <v>2423184.380666357</v>
      </c>
      <c r="Z113" s="614"/>
    </row>
    <row r="114" spans="13:26" x14ac:dyDescent="0.2">
      <c r="M114" s="614"/>
      <c r="N114" s="748">
        <f t="shared" si="11"/>
        <v>56</v>
      </c>
      <c r="O114" s="730">
        <f t="shared" si="8"/>
        <v>2423184.380666357</v>
      </c>
      <c r="P114" s="730">
        <f t="shared" si="12"/>
        <v>41718.846259738297</v>
      </c>
      <c r="Q114" s="730">
        <f t="shared" si="9"/>
        <v>4855.4296411223813</v>
      </c>
      <c r="R114" s="730">
        <f t="shared" si="10"/>
        <v>2469758.6565672178</v>
      </c>
      <c r="Z114" s="614"/>
    </row>
    <row r="115" spans="13:26" x14ac:dyDescent="0.2">
      <c r="M115" s="614"/>
      <c r="N115" s="748">
        <f t="shared" si="11"/>
        <v>57</v>
      </c>
      <c r="O115" s="730">
        <f t="shared" si="8"/>
        <v>2469758.6565672178</v>
      </c>
      <c r="P115" s="730">
        <f t="shared" si="12"/>
        <v>41718.846259738297</v>
      </c>
      <c r="Q115" s="730">
        <f t="shared" si="9"/>
        <v>4948.7523455468236</v>
      </c>
      <c r="R115" s="730">
        <f t="shared" si="10"/>
        <v>2516426.2551725027</v>
      </c>
      <c r="Z115" s="614"/>
    </row>
    <row r="116" spans="13:26" x14ac:dyDescent="0.2">
      <c r="M116" s="614"/>
      <c r="N116" s="748">
        <f t="shared" si="11"/>
        <v>58</v>
      </c>
      <c r="O116" s="730">
        <f t="shared" si="8"/>
        <v>2516426.2551725027</v>
      </c>
      <c r="P116" s="730">
        <f t="shared" si="12"/>
        <v>41718.846259738297</v>
      </c>
      <c r="Q116" s="730">
        <f t="shared" si="9"/>
        <v>5042.2620443365586</v>
      </c>
      <c r="R116" s="730">
        <f t="shared" si="10"/>
        <v>2563187.3634765777</v>
      </c>
      <c r="Z116" s="614"/>
    </row>
    <row r="117" spans="13:26" x14ac:dyDescent="0.2">
      <c r="M117" s="614"/>
      <c r="N117" s="748">
        <f t="shared" si="11"/>
        <v>59</v>
      </c>
      <c r="O117" s="730">
        <f t="shared" si="8"/>
        <v>2563187.3634765777</v>
      </c>
      <c r="P117" s="730">
        <f t="shared" si="12"/>
        <v>41718.846259738297</v>
      </c>
      <c r="Q117" s="730">
        <f t="shared" si="9"/>
        <v>5135.9591121795365</v>
      </c>
      <c r="R117" s="730">
        <f t="shared" si="10"/>
        <v>2610042.1688484955</v>
      </c>
      <c r="Z117" s="614"/>
    </row>
    <row r="118" spans="13:26" x14ac:dyDescent="0.2">
      <c r="M118" s="614"/>
      <c r="N118" s="748">
        <f t="shared" si="11"/>
        <v>60</v>
      </c>
      <c r="O118" s="730">
        <f t="shared" si="8"/>
        <v>2610042.1688484955</v>
      </c>
      <c r="P118" s="730">
        <f t="shared" si="12"/>
        <v>41718.846259738297</v>
      </c>
      <c r="Q118" s="730">
        <f t="shared" si="9"/>
        <v>5229.8439245144809</v>
      </c>
      <c r="R118" s="730">
        <f t="shared" si="10"/>
        <v>2656990.8590327483</v>
      </c>
      <c r="Z118" s="614"/>
    </row>
    <row r="119" spans="13:26" x14ac:dyDescent="0.2">
      <c r="M119" s="614"/>
      <c r="N119" s="748">
        <f t="shared" si="11"/>
        <v>61</v>
      </c>
      <c r="O119" s="730">
        <f t="shared" si="8"/>
        <v>2656990.8590327483</v>
      </c>
      <c r="P119" s="730">
        <f t="shared" si="12"/>
        <v>41718.846259738297</v>
      </c>
      <c r="Q119" s="730">
        <f t="shared" si="9"/>
        <v>5323.9168575323993</v>
      </c>
      <c r="R119" s="730">
        <f t="shared" si="10"/>
        <v>2704033.6221500188</v>
      </c>
      <c r="Z119" s="614"/>
    </row>
    <row r="120" spans="13:26" x14ac:dyDescent="0.2">
      <c r="M120" s="614"/>
      <c r="N120" s="748">
        <f t="shared" si="11"/>
        <v>62</v>
      </c>
      <c r="O120" s="730">
        <f t="shared" si="8"/>
        <v>2704033.6221500188</v>
      </c>
      <c r="P120" s="730">
        <f t="shared" si="12"/>
        <v>41718.846259738297</v>
      </c>
      <c r="Q120" s="730">
        <f t="shared" si="9"/>
        <v>5418.1782881780864</v>
      </c>
      <c r="R120" s="730">
        <f t="shared" si="10"/>
        <v>2751170.6466979352</v>
      </c>
      <c r="Z120" s="614"/>
    </row>
    <row r="121" spans="13:26" x14ac:dyDescent="0.2">
      <c r="M121" s="614"/>
      <c r="N121" s="748">
        <f t="shared" si="11"/>
        <v>63</v>
      </c>
      <c r="O121" s="730">
        <f t="shared" si="8"/>
        <v>2751170.6466979352</v>
      </c>
      <c r="P121" s="730">
        <f t="shared" si="12"/>
        <v>41718.846259738297</v>
      </c>
      <c r="Q121" s="730">
        <f t="shared" si="9"/>
        <v>5512.6285941516371</v>
      </c>
      <c r="R121" s="730">
        <f t="shared" si="10"/>
        <v>2798402.1215518252</v>
      </c>
      <c r="Z121" s="614"/>
    </row>
    <row r="122" spans="13:26" x14ac:dyDescent="0.2">
      <c r="M122" s="614"/>
      <c r="N122" s="748">
        <f t="shared" si="11"/>
        <v>64</v>
      </c>
      <c r="O122" s="730">
        <f t="shared" si="8"/>
        <v>2798402.1215518252</v>
      </c>
      <c r="P122" s="730">
        <f t="shared" si="12"/>
        <v>41718.846259738297</v>
      </c>
      <c r="Q122" s="730">
        <f t="shared" si="9"/>
        <v>5607.2681539099585</v>
      </c>
      <c r="R122" s="730">
        <f t="shared" si="10"/>
        <v>2845728.2359654736</v>
      </c>
      <c r="Z122" s="614"/>
    </row>
    <row r="123" spans="13:26" x14ac:dyDescent="0.2">
      <c r="M123" s="614"/>
      <c r="N123" s="748">
        <f t="shared" si="11"/>
        <v>65</v>
      </c>
      <c r="O123" s="730">
        <f t="shared" si="8"/>
        <v>2845728.2359654736</v>
      </c>
      <c r="P123" s="730">
        <f t="shared" si="12"/>
        <v>41718.846259738297</v>
      </c>
      <c r="Q123" s="730">
        <f t="shared" si="9"/>
        <v>5702.0973466682854</v>
      </c>
      <c r="R123" s="730">
        <f t="shared" si="10"/>
        <v>2893149.17957188</v>
      </c>
      <c r="Z123" s="614"/>
    </row>
    <row r="124" spans="13:26" x14ac:dyDescent="0.2">
      <c r="M124" s="614"/>
      <c r="N124" s="748">
        <f t="shared" si="11"/>
        <v>66</v>
      </c>
      <c r="O124" s="730">
        <f t="shared" ref="O124:O187" si="13">R123</f>
        <v>2893149.17957188</v>
      </c>
      <c r="P124" s="730">
        <f t="shared" si="12"/>
        <v>41718.846259738297</v>
      </c>
      <c r="Q124" s="730">
        <f t="shared" ref="Q124:Q187" si="14">O124*$P$53</f>
        <v>5797.1165524017024</v>
      </c>
      <c r="R124" s="730">
        <f t="shared" ref="R124:R187" si="15">O124+P124+Q124</f>
        <v>2940665.1423840201</v>
      </c>
      <c r="Z124" s="614"/>
    </row>
    <row r="125" spans="13:26" x14ac:dyDescent="0.2">
      <c r="M125" s="614"/>
      <c r="N125" s="748">
        <f t="shared" ref="N125:N188" si="16">N124+1</f>
        <v>67</v>
      </c>
      <c r="O125" s="730">
        <f t="shared" si="13"/>
        <v>2940665.1423840201</v>
      </c>
      <c r="P125" s="730">
        <f t="shared" ref="P125:P188" si="17">P124</f>
        <v>41718.846259738297</v>
      </c>
      <c r="Q125" s="730">
        <f t="shared" si="14"/>
        <v>5892.3261518466652</v>
      </c>
      <c r="R125" s="730">
        <f t="shared" si="15"/>
        <v>2988276.3147956049</v>
      </c>
      <c r="Z125" s="614"/>
    </row>
    <row r="126" spans="13:26" x14ac:dyDescent="0.2">
      <c r="M126" s="614"/>
      <c r="N126" s="748">
        <f t="shared" si="16"/>
        <v>68</v>
      </c>
      <c r="O126" s="730">
        <f t="shared" si="13"/>
        <v>2988276.3147956049</v>
      </c>
      <c r="P126" s="730">
        <f t="shared" si="17"/>
        <v>41718.846259738297</v>
      </c>
      <c r="Q126" s="730">
        <f t="shared" si="14"/>
        <v>5987.7265265025244</v>
      </c>
      <c r="R126" s="730">
        <f t="shared" si="15"/>
        <v>3035982.8875818457</v>
      </c>
      <c r="Z126" s="614"/>
    </row>
    <row r="127" spans="13:26" x14ac:dyDescent="0.2">
      <c r="M127" s="614"/>
      <c r="N127" s="748">
        <f t="shared" si="16"/>
        <v>69</v>
      </c>
      <c r="O127" s="730">
        <f t="shared" si="13"/>
        <v>3035982.8875818457</v>
      </c>
      <c r="P127" s="730">
        <f t="shared" si="17"/>
        <v>41718.846259738297</v>
      </c>
      <c r="Q127" s="730">
        <f t="shared" si="14"/>
        <v>6083.3180586330582</v>
      </c>
      <c r="R127" s="730">
        <f t="shared" si="15"/>
        <v>3083785.0519002173</v>
      </c>
      <c r="Z127" s="614"/>
    </row>
    <row r="128" spans="13:26" x14ac:dyDescent="0.2">
      <c r="M128" s="614"/>
      <c r="N128" s="748">
        <f t="shared" si="16"/>
        <v>70</v>
      </c>
      <c r="O128" s="730">
        <f t="shared" si="13"/>
        <v>3083785.0519002173</v>
      </c>
      <c r="P128" s="730">
        <f t="shared" si="17"/>
        <v>41718.846259738297</v>
      </c>
      <c r="Q128" s="730">
        <f t="shared" si="14"/>
        <v>6179.1011312680012</v>
      </c>
      <c r="R128" s="730">
        <f t="shared" si="15"/>
        <v>3131682.9992912235</v>
      </c>
      <c r="Z128" s="614"/>
    </row>
    <row r="129" spans="13:26" x14ac:dyDescent="0.2">
      <c r="M129" s="614"/>
      <c r="N129" s="748">
        <f t="shared" si="16"/>
        <v>71</v>
      </c>
      <c r="O129" s="730">
        <f t="shared" si="13"/>
        <v>3131682.9992912235</v>
      </c>
      <c r="P129" s="730">
        <f t="shared" si="17"/>
        <v>41718.846259738297</v>
      </c>
      <c r="Q129" s="730">
        <f t="shared" si="14"/>
        <v>6275.0761282045769</v>
      </c>
      <c r="R129" s="730">
        <f t="shared" si="15"/>
        <v>3179676.9216791661</v>
      </c>
      <c r="Z129" s="614"/>
    </row>
    <row r="130" spans="13:26" x14ac:dyDescent="0.2">
      <c r="M130" s="614"/>
      <c r="N130" s="748">
        <f t="shared" si="16"/>
        <v>72</v>
      </c>
      <c r="O130" s="730">
        <f t="shared" si="13"/>
        <v>3179676.9216791661</v>
      </c>
      <c r="P130" s="730">
        <f t="shared" si="17"/>
        <v>41718.846259738297</v>
      </c>
      <c r="Q130" s="730">
        <f t="shared" si="14"/>
        <v>6371.2434340090413</v>
      </c>
      <c r="R130" s="730">
        <f t="shared" si="15"/>
        <v>3227767.0113729136</v>
      </c>
      <c r="Z130" s="614"/>
    </row>
    <row r="131" spans="13:26" x14ac:dyDescent="0.2">
      <c r="M131" s="614"/>
      <c r="N131" s="748">
        <f t="shared" si="16"/>
        <v>73</v>
      </c>
      <c r="O131" s="730">
        <f t="shared" si="13"/>
        <v>3227767.0113729136</v>
      </c>
      <c r="P131" s="730">
        <f t="shared" si="17"/>
        <v>41718.846259738297</v>
      </c>
      <c r="Q131" s="730">
        <f t="shared" si="14"/>
        <v>6467.6034340182214</v>
      </c>
      <c r="R131" s="730">
        <f t="shared" si="15"/>
        <v>3275953.4610666703</v>
      </c>
      <c r="Z131" s="614"/>
    </row>
    <row r="132" spans="13:26" x14ac:dyDescent="0.2">
      <c r="M132" s="614"/>
      <c r="N132" s="748">
        <f t="shared" si="16"/>
        <v>74</v>
      </c>
      <c r="O132" s="730">
        <f t="shared" si="13"/>
        <v>3275953.4610666703</v>
      </c>
      <c r="P132" s="730">
        <f t="shared" si="17"/>
        <v>41718.846259738297</v>
      </c>
      <c r="Q132" s="730">
        <f t="shared" si="14"/>
        <v>6564.1565143410562</v>
      </c>
      <c r="R132" s="730">
        <f t="shared" si="15"/>
        <v>3324236.4638407496</v>
      </c>
      <c r="Z132" s="614"/>
    </row>
    <row r="133" spans="13:26" x14ac:dyDescent="0.2">
      <c r="M133" s="614"/>
      <c r="N133" s="748">
        <f t="shared" si="16"/>
        <v>75</v>
      </c>
      <c r="O133" s="730">
        <f t="shared" si="13"/>
        <v>3324236.4638407496</v>
      </c>
      <c r="P133" s="730">
        <f t="shared" si="17"/>
        <v>41718.846259738297</v>
      </c>
      <c r="Q133" s="730">
        <f t="shared" si="14"/>
        <v>6660.9030618601482</v>
      </c>
      <c r="R133" s="730">
        <f t="shared" si="15"/>
        <v>3372616.2131623481</v>
      </c>
      <c r="Z133" s="614"/>
    </row>
    <row r="134" spans="13:26" x14ac:dyDescent="0.2">
      <c r="M134" s="614"/>
      <c r="N134" s="748">
        <f t="shared" si="16"/>
        <v>76</v>
      </c>
      <c r="O134" s="730">
        <f t="shared" si="13"/>
        <v>3372616.2131623481</v>
      </c>
      <c r="P134" s="730">
        <f t="shared" si="17"/>
        <v>41718.846259738297</v>
      </c>
      <c r="Q134" s="730">
        <f t="shared" si="14"/>
        <v>6757.8434642333114</v>
      </c>
      <c r="R134" s="730">
        <f t="shared" si="15"/>
        <v>3421092.9028863199</v>
      </c>
      <c r="Z134" s="614"/>
    </row>
    <row r="135" spans="13:26" x14ac:dyDescent="0.2">
      <c r="M135" s="614"/>
      <c r="N135" s="748">
        <f t="shared" si="16"/>
        <v>77</v>
      </c>
      <c r="O135" s="730">
        <f t="shared" si="13"/>
        <v>3421092.9028863199</v>
      </c>
      <c r="P135" s="730">
        <f t="shared" si="17"/>
        <v>41718.846259738297</v>
      </c>
      <c r="Q135" s="730">
        <f t="shared" si="14"/>
        <v>6854.9781098951235</v>
      </c>
      <c r="R135" s="730">
        <f t="shared" si="15"/>
        <v>3469666.7272559535</v>
      </c>
      <c r="Z135" s="614"/>
    </row>
    <row r="136" spans="13:26" x14ac:dyDescent="0.2">
      <c r="M136" s="614"/>
      <c r="N136" s="748">
        <f t="shared" si="16"/>
        <v>78</v>
      </c>
      <c r="O136" s="730">
        <f t="shared" si="13"/>
        <v>3469666.7272559535</v>
      </c>
      <c r="P136" s="730">
        <f t="shared" si="17"/>
        <v>41718.846259738297</v>
      </c>
      <c r="Q136" s="730">
        <f t="shared" si="14"/>
        <v>6952.3073880584861</v>
      </c>
      <c r="R136" s="730">
        <f t="shared" si="15"/>
        <v>3518337.8809037502</v>
      </c>
      <c r="Z136" s="614"/>
    </row>
    <row r="137" spans="13:26" x14ac:dyDescent="0.2">
      <c r="M137" s="614"/>
      <c r="N137" s="748">
        <f t="shared" si="16"/>
        <v>79</v>
      </c>
      <c r="O137" s="730">
        <f t="shared" si="13"/>
        <v>3518337.8809037502</v>
      </c>
      <c r="P137" s="730">
        <f t="shared" si="17"/>
        <v>41718.846259738297</v>
      </c>
      <c r="Q137" s="730">
        <f t="shared" si="14"/>
        <v>7049.8316887161809</v>
      </c>
      <c r="R137" s="730">
        <f t="shared" si="15"/>
        <v>3567106.5588522046</v>
      </c>
      <c r="Z137" s="614"/>
    </row>
    <row r="138" spans="13:26" x14ac:dyDescent="0.2">
      <c r="M138" s="614"/>
      <c r="N138" s="748">
        <f t="shared" si="16"/>
        <v>80</v>
      </c>
      <c r="O138" s="730">
        <f t="shared" si="13"/>
        <v>3567106.5588522046</v>
      </c>
      <c r="P138" s="730">
        <f t="shared" si="17"/>
        <v>41718.846259738297</v>
      </c>
      <c r="Q138" s="730">
        <f t="shared" si="14"/>
        <v>7147.5514026424316</v>
      </c>
      <c r="R138" s="730">
        <f t="shared" si="15"/>
        <v>3615972.9565145853</v>
      </c>
      <c r="Z138" s="614"/>
    </row>
    <row r="139" spans="13:26" x14ac:dyDescent="0.2">
      <c r="M139" s="614"/>
      <c r="N139" s="748">
        <f t="shared" si="16"/>
        <v>81</v>
      </c>
      <c r="O139" s="730">
        <f t="shared" si="13"/>
        <v>3615972.9565145853</v>
      </c>
      <c r="P139" s="730">
        <f t="shared" si="17"/>
        <v>41718.846259738297</v>
      </c>
      <c r="Q139" s="730">
        <f t="shared" si="14"/>
        <v>7245.4669213944762</v>
      </c>
      <c r="R139" s="730">
        <f t="shared" si="15"/>
        <v>3664937.2696957183</v>
      </c>
      <c r="Z139" s="614"/>
    </row>
    <row r="140" spans="13:26" x14ac:dyDescent="0.2">
      <c r="M140" s="614"/>
      <c r="N140" s="748">
        <f t="shared" si="16"/>
        <v>82</v>
      </c>
      <c r="O140" s="730">
        <f t="shared" si="13"/>
        <v>3664937.2696957183</v>
      </c>
      <c r="P140" s="730">
        <f t="shared" si="17"/>
        <v>41718.846259738297</v>
      </c>
      <c r="Q140" s="730">
        <f t="shared" si="14"/>
        <v>7343.5786373141264</v>
      </c>
      <c r="R140" s="730">
        <f t="shared" si="15"/>
        <v>3713999.6945927707</v>
      </c>
      <c r="Z140" s="614"/>
    </row>
    <row r="141" spans="13:26" x14ac:dyDescent="0.2">
      <c r="M141" s="614"/>
      <c r="N141" s="748">
        <f t="shared" si="16"/>
        <v>83</v>
      </c>
      <c r="O141" s="730">
        <f t="shared" si="13"/>
        <v>3713999.6945927707</v>
      </c>
      <c r="P141" s="730">
        <f t="shared" si="17"/>
        <v>41718.846259738297</v>
      </c>
      <c r="Q141" s="730">
        <f t="shared" si="14"/>
        <v>7441.8869435293473</v>
      </c>
      <c r="R141" s="730">
        <f t="shared" si="15"/>
        <v>3763160.4277960383</v>
      </c>
      <c r="Z141" s="614"/>
    </row>
    <row r="142" spans="13:26" x14ac:dyDescent="0.2">
      <c r="M142" s="614"/>
      <c r="N142" s="748">
        <f t="shared" si="16"/>
        <v>84</v>
      </c>
      <c r="O142" s="730">
        <f t="shared" si="13"/>
        <v>3763160.4277960383</v>
      </c>
      <c r="P142" s="730">
        <f t="shared" si="17"/>
        <v>41718.846259738297</v>
      </c>
      <c r="Q142" s="730">
        <f t="shared" si="14"/>
        <v>7540.3922339558294</v>
      </c>
      <c r="R142" s="730">
        <f t="shared" si="15"/>
        <v>3812419.6662897323</v>
      </c>
      <c r="Z142" s="614"/>
    </row>
    <row r="143" spans="13:26" x14ac:dyDescent="0.2">
      <c r="M143" s="614"/>
      <c r="N143" s="748">
        <f t="shared" si="16"/>
        <v>85</v>
      </c>
      <c r="O143" s="730">
        <f t="shared" si="13"/>
        <v>3812419.6662897323</v>
      </c>
      <c r="P143" s="730">
        <f t="shared" si="17"/>
        <v>41718.846259738297</v>
      </c>
      <c r="Q143" s="730">
        <f t="shared" si="14"/>
        <v>7639.0949032985673</v>
      </c>
      <c r="R143" s="730">
        <f t="shared" si="15"/>
        <v>3861777.6074527693</v>
      </c>
      <c r="Z143" s="614"/>
    </row>
    <row r="144" spans="13:26" x14ac:dyDescent="0.2">
      <c r="M144" s="614"/>
      <c r="N144" s="748">
        <f t="shared" si="16"/>
        <v>86</v>
      </c>
      <c r="O144" s="730">
        <f t="shared" si="13"/>
        <v>3861777.6074527693</v>
      </c>
      <c r="P144" s="730">
        <f t="shared" si="17"/>
        <v>41718.846259738297</v>
      </c>
      <c r="Q144" s="730">
        <f t="shared" si="14"/>
        <v>7737.9953470534429</v>
      </c>
      <c r="R144" s="730">
        <f t="shared" si="15"/>
        <v>3911234.4490595609</v>
      </c>
      <c r="Z144" s="614"/>
    </row>
    <row r="145" spans="13:26" x14ac:dyDescent="0.2">
      <c r="M145" s="614"/>
      <c r="N145" s="748">
        <f t="shared" si="16"/>
        <v>87</v>
      </c>
      <c r="O145" s="730">
        <f t="shared" si="13"/>
        <v>3911234.4490595609</v>
      </c>
      <c r="P145" s="730">
        <f t="shared" si="17"/>
        <v>41718.846259738297</v>
      </c>
      <c r="Q145" s="730">
        <f t="shared" si="14"/>
        <v>7837.0939615088046</v>
      </c>
      <c r="R145" s="730">
        <f t="shared" si="15"/>
        <v>3960790.3892808082</v>
      </c>
      <c r="Z145" s="614"/>
    </row>
    <row r="146" spans="13:26" x14ac:dyDescent="0.2">
      <c r="M146" s="614"/>
      <c r="N146" s="748">
        <f t="shared" si="16"/>
        <v>88</v>
      </c>
      <c r="O146" s="730">
        <f t="shared" si="13"/>
        <v>3960790.3892808082</v>
      </c>
      <c r="P146" s="730">
        <f t="shared" si="17"/>
        <v>41718.846259738297</v>
      </c>
      <c r="Q146" s="730">
        <f t="shared" si="14"/>
        <v>7936.3911437470642</v>
      </c>
      <c r="R146" s="730">
        <f t="shared" si="15"/>
        <v>4010445.6266842936</v>
      </c>
      <c r="Z146" s="614"/>
    </row>
    <row r="147" spans="13:26" x14ac:dyDescent="0.2">
      <c r="M147" s="614"/>
      <c r="N147" s="748">
        <f t="shared" si="16"/>
        <v>89</v>
      </c>
      <c r="O147" s="730">
        <f t="shared" si="13"/>
        <v>4010445.6266842936</v>
      </c>
      <c r="P147" s="730">
        <f t="shared" si="17"/>
        <v>41718.846259738297</v>
      </c>
      <c r="Q147" s="730">
        <f t="shared" si="14"/>
        <v>8035.8872916462815</v>
      </c>
      <c r="R147" s="730">
        <f t="shared" si="15"/>
        <v>4060200.360235678</v>
      </c>
      <c r="Z147" s="614"/>
    </row>
    <row r="148" spans="13:26" x14ac:dyDescent="0.2">
      <c r="M148" s="614"/>
      <c r="N148" s="748">
        <f t="shared" si="16"/>
        <v>90</v>
      </c>
      <c r="O148" s="730">
        <f t="shared" si="13"/>
        <v>4060200.360235678</v>
      </c>
      <c r="P148" s="730">
        <f t="shared" si="17"/>
        <v>41718.846259738297</v>
      </c>
      <c r="Q148" s="730">
        <f t="shared" si="14"/>
        <v>8135.5828038817581</v>
      </c>
      <c r="R148" s="730">
        <f t="shared" si="15"/>
        <v>4110054.7892992981</v>
      </c>
      <c r="Z148" s="614"/>
    </row>
    <row r="149" spans="13:26" x14ac:dyDescent="0.2">
      <c r="M149" s="614"/>
      <c r="N149" s="748">
        <f t="shared" si="16"/>
        <v>91</v>
      </c>
      <c r="O149" s="730">
        <f t="shared" si="13"/>
        <v>4110054.7892992981</v>
      </c>
      <c r="P149" s="730">
        <f t="shared" si="17"/>
        <v>41718.846259738297</v>
      </c>
      <c r="Q149" s="730">
        <f t="shared" si="14"/>
        <v>8235.4780799276396</v>
      </c>
      <c r="R149" s="730">
        <f t="shared" si="15"/>
        <v>4160009.113638964</v>
      </c>
      <c r="Z149" s="614"/>
    </row>
    <row r="150" spans="13:26" x14ac:dyDescent="0.2">
      <c r="M150" s="614"/>
      <c r="N150" s="748">
        <f t="shared" si="16"/>
        <v>92</v>
      </c>
      <c r="O150" s="730">
        <f t="shared" si="13"/>
        <v>4160009.113638964</v>
      </c>
      <c r="P150" s="730">
        <f t="shared" si="17"/>
        <v>41718.846259738297</v>
      </c>
      <c r="Q150" s="730">
        <f t="shared" si="14"/>
        <v>8335.5735200585113</v>
      </c>
      <c r="R150" s="730">
        <f t="shared" si="15"/>
        <v>4210063.5334187606</v>
      </c>
      <c r="Z150" s="614"/>
    </row>
    <row r="151" spans="13:26" x14ac:dyDescent="0.2">
      <c r="M151" s="614"/>
      <c r="N151" s="748">
        <f t="shared" si="16"/>
        <v>93</v>
      </c>
      <c r="O151" s="730">
        <f t="shared" si="13"/>
        <v>4210063.5334187606</v>
      </c>
      <c r="P151" s="730">
        <f t="shared" si="17"/>
        <v>41718.846259738297</v>
      </c>
      <c r="Q151" s="730">
        <f t="shared" si="14"/>
        <v>8435.8695253510086</v>
      </c>
      <c r="R151" s="730">
        <f t="shared" si="15"/>
        <v>4260218.2492038496</v>
      </c>
      <c r="Z151" s="614"/>
    </row>
    <row r="152" spans="13:26" x14ac:dyDescent="0.2">
      <c r="M152" s="614"/>
      <c r="N152" s="748">
        <f t="shared" si="16"/>
        <v>94</v>
      </c>
      <c r="O152" s="730">
        <f t="shared" si="13"/>
        <v>4260218.2492038496</v>
      </c>
      <c r="P152" s="730">
        <f t="shared" si="17"/>
        <v>41718.846259738297</v>
      </c>
      <c r="Q152" s="730">
        <f t="shared" si="14"/>
        <v>8536.3664976854125</v>
      </c>
      <c r="R152" s="730">
        <f t="shared" si="15"/>
        <v>4310473.4619612731</v>
      </c>
      <c r="Z152" s="614"/>
    </row>
    <row r="153" spans="13:26" x14ac:dyDescent="0.2">
      <c r="M153" s="614"/>
      <c r="N153" s="748">
        <f t="shared" si="16"/>
        <v>95</v>
      </c>
      <c r="O153" s="730">
        <f t="shared" si="13"/>
        <v>4310473.4619612731</v>
      </c>
      <c r="P153" s="730">
        <f t="shared" si="17"/>
        <v>41718.846259738297</v>
      </c>
      <c r="Q153" s="730">
        <f t="shared" si="14"/>
        <v>8637.064839747276</v>
      </c>
      <c r="R153" s="730">
        <f t="shared" si="15"/>
        <v>4360829.3730607592</v>
      </c>
      <c r="Z153" s="614"/>
    </row>
    <row r="154" spans="13:26" x14ac:dyDescent="0.2">
      <c r="M154" s="614"/>
      <c r="N154" s="748">
        <f t="shared" si="16"/>
        <v>96</v>
      </c>
      <c r="O154" s="730">
        <f t="shared" si="13"/>
        <v>4360829.3730607592</v>
      </c>
      <c r="P154" s="730">
        <f t="shared" si="17"/>
        <v>41718.846259738297</v>
      </c>
      <c r="Q154" s="730">
        <f t="shared" si="14"/>
        <v>8737.9649550290251</v>
      </c>
      <c r="R154" s="730">
        <f t="shared" si="15"/>
        <v>4411286.1842755266</v>
      </c>
      <c r="Z154" s="614"/>
    </row>
    <row r="155" spans="13:26" x14ac:dyDescent="0.2">
      <c r="M155" s="614"/>
      <c r="N155" s="748">
        <f t="shared" si="16"/>
        <v>97</v>
      </c>
      <c r="O155" s="730">
        <f t="shared" si="13"/>
        <v>4411286.1842755266</v>
      </c>
      <c r="P155" s="730">
        <f t="shared" si="17"/>
        <v>41718.846259738297</v>
      </c>
      <c r="Q155" s="730">
        <f t="shared" si="14"/>
        <v>8839.0672478315755</v>
      </c>
      <c r="R155" s="730">
        <f t="shared" si="15"/>
        <v>4461844.0977830961</v>
      </c>
      <c r="Z155" s="614"/>
    </row>
    <row r="156" spans="13:26" x14ac:dyDescent="0.2">
      <c r="M156" s="614"/>
      <c r="N156" s="748">
        <f t="shared" si="16"/>
        <v>98</v>
      </c>
      <c r="O156" s="730">
        <f t="shared" si="13"/>
        <v>4461844.0977830961</v>
      </c>
      <c r="P156" s="730">
        <f t="shared" si="17"/>
        <v>41718.846259738297</v>
      </c>
      <c r="Q156" s="730">
        <f t="shared" si="14"/>
        <v>8940.3721232659627</v>
      </c>
      <c r="R156" s="730">
        <f t="shared" si="15"/>
        <v>4512503.3161661001</v>
      </c>
      <c r="Z156" s="614"/>
    </row>
    <row r="157" spans="13:26" x14ac:dyDescent="0.2">
      <c r="M157" s="614"/>
      <c r="N157" s="748">
        <f t="shared" si="16"/>
        <v>99</v>
      </c>
      <c r="O157" s="730">
        <f t="shared" si="13"/>
        <v>4512503.3161661001</v>
      </c>
      <c r="P157" s="730">
        <f t="shared" si="17"/>
        <v>41718.846259738297</v>
      </c>
      <c r="Q157" s="730">
        <f t="shared" si="14"/>
        <v>9041.8799872549534</v>
      </c>
      <c r="R157" s="730">
        <f t="shared" si="15"/>
        <v>4563264.0424130931</v>
      </c>
      <c r="Z157" s="614"/>
    </row>
    <row r="158" spans="13:26" x14ac:dyDescent="0.2">
      <c r="M158" s="614"/>
      <c r="N158" s="748">
        <f t="shared" si="16"/>
        <v>100</v>
      </c>
      <c r="O158" s="730">
        <f t="shared" si="13"/>
        <v>4563264.0424130931</v>
      </c>
      <c r="P158" s="730">
        <f t="shared" si="17"/>
        <v>41718.846259738297</v>
      </c>
      <c r="Q158" s="730">
        <f t="shared" si="14"/>
        <v>9143.5912465346846</v>
      </c>
      <c r="R158" s="730">
        <f t="shared" si="15"/>
        <v>4614126.4799193665</v>
      </c>
      <c r="Z158" s="614"/>
    </row>
    <row r="159" spans="13:26" x14ac:dyDescent="0.2">
      <c r="M159" s="614"/>
      <c r="N159" s="748">
        <f t="shared" si="16"/>
        <v>101</v>
      </c>
      <c r="O159" s="730">
        <f t="shared" si="13"/>
        <v>4614126.4799193665</v>
      </c>
      <c r="P159" s="730">
        <f t="shared" si="17"/>
        <v>41718.846259738297</v>
      </c>
      <c r="Q159" s="730">
        <f t="shared" si="14"/>
        <v>9245.5063086562805</v>
      </c>
      <c r="R159" s="730">
        <f t="shared" si="15"/>
        <v>4665090.832487761</v>
      </c>
      <c r="Z159" s="614"/>
    </row>
    <row r="160" spans="13:26" x14ac:dyDescent="0.2">
      <c r="M160" s="614"/>
      <c r="N160" s="748">
        <f t="shared" si="16"/>
        <v>102</v>
      </c>
      <c r="O160" s="730">
        <f t="shared" si="13"/>
        <v>4665090.832487761</v>
      </c>
      <c r="P160" s="730">
        <f t="shared" si="17"/>
        <v>41718.846259738297</v>
      </c>
      <c r="Q160" s="730">
        <f t="shared" si="14"/>
        <v>9347.625581987495</v>
      </c>
      <c r="R160" s="730">
        <f t="shared" si="15"/>
        <v>4716157.3043294866</v>
      </c>
      <c r="Z160" s="614"/>
    </row>
    <row r="161" spans="13:26" x14ac:dyDescent="0.2">
      <c r="M161" s="614"/>
      <c r="N161" s="748">
        <f t="shared" si="16"/>
        <v>103</v>
      </c>
      <c r="O161" s="730">
        <f t="shared" si="13"/>
        <v>4716157.3043294866</v>
      </c>
      <c r="P161" s="730">
        <f t="shared" si="17"/>
        <v>41718.846259738297</v>
      </c>
      <c r="Q161" s="730">
        <f t="shared" si="14"/>
        <v>9449.9494757143402</v>
      </c>
      <c r="R161" s="730">
        <f t="shared" si="15"/>
        <v>4767326.1000649389</v>
      </c>
      <c r="Z161" s="614"/>
    </row>
    <row r="162" spans="13:26" x14ac:dyDescent="0.2">
      <c r="M162" s="614"/>
      <c r="N162" s="748">
        <f t="shared" si="16"/>
        <v>104</v>
      </c>
      <c r="O162" s="730">
        <f t="shared" si="13"/>
        <v>4767326.1000649389</v>
      </c>
      <c r="P162" s="730">
        <f t="shared" si="17"/>
        <v>41718.846259738297</v>
      </c>
      <c r="Q162" s="730">
        <f t="shared" si="14"/>
        <v>9552.4783998427338</v>
      </c>
      <c r="R162" s="730">
        <f t="shared" si="15"/>
        <v>4818597.4247245202</v>
      </c>
      <c r="Z162" s="614"/>
    </row>
    <row r="163" spans="13:26" x14ac:dyDescent="0.2">
      <c r="M163" s="614"/>
      <c r="N163" s="748">
        <f t="shared" si="16"/>
        <v>105</v>
      </c>
      <c r="O163" s="730">
        <f t="shared" si="13"/>
        <v>4818597.4247245202</v>
      </c>
      <c r="P163" s="730">
        <f t="shared" si="17"/>
        <v>41718.846259738297</v>
      </c>
      <c r="Q163" s="730">
        <f t="shared" si="14"/>
        <v>9655.2127652001418</v>
      </c>
      <c r="R163" s="730">
        <f t="shared" si="15"/>
        <v>4869971.4837494586</v>
      </c>
      <c r="Z163" s="614"/>
    </row>
    <row r="164" spans="13:26" x14ac:dyDescent="0.2">
      <c r="M164" s="614"/>
      <c r="N164" s="748">
        <f t="shared" si="16"/>
        <v>106</v>
      </c>
      <c r="O164" s="730">
        <f t="shared" si="13"/>
        <v>4869971.4837494586</v>
      </c>
      <c r="P164" s="730">
        <f t="shared" si="17"/>
        <v>41718.846259738297</v>
      </c>
      <c r="Q164" s="730">
        <f t="shared" si="14"/>
        <v>9758.1529834372122</v>
      </c>
      <c r="R164" s="730">
        <f t="shared" si="15"/>
        <v>4921448.4829926342</v>
      </c>
      <c r="Z164" s="614"/>
    </row>
    <row r="165" spans="13:26" x14ac:dyDescent="0.2">
      <c r="M165" s="614"/>
      <c r="N165" s="748">
        <f t="shared" si="16"/>
        <v>107</v>
      </c>
      <c r="O165" s="730">
        <f t="shared" si="13"/>
        <v>4921448.4829926342</v>
      </c>
      <c r="P165" s="730">
        <f t="shared" si="17"/>
        <v>41718.846259738297</v>
      </c>
      <c r="Q165" s="730">
        <f t="shared" si="14"/>
        <v>9861.2994670294411</v>
      </c>
      <c r="R165" s="730">
        <f t="shared" si="15"/>
        <v>4973028.6287194015</v>
      </c>
      <c r="Z165" s="614"/>
    </row>
    <row r="166" spans="13:26" x14ac:dyDescent="0.2">
      <c r="M166" s="614"/>
      <c r="N166" s="748">
        <f t="shared" si="16"/>
        <v>108</v>
      </c>
      <c r="O166" s="730">
        <f t="shared" si="13"/>
        <v>4973028.6287194015</v>
      </c>
      <c r="P166" s="730">
        <f t="shared" si="17"/>
        <v>41718.846259738297</v>
      </c>
      <c r="Q166" s="730">
        <f t="shared" si="14"/>
        <v>9964.6526292788149</v>
      </c>
      <c r="R166" s="730">
        <f t="shared" si="15"/>
        <v>5024712.1276084185</v>
      </c>
      <c r="Z166" s="614"/>
    </row>
    <row r="167" spans="13:26" x14ac:dyDescent="0.2">
      <c r="M167" s="614"/>
      <c r="N167" s="748">
        <f t="shared" si="16"/>
        <v>109</v>
      </c>
      <c r="O167" s="730">
        <f t="shared" si="13"/>
        <v>5024712.1276084185</v>
      </c>
      <c r="P167" s="730">
        <f t="shared" si="17"/>
        <v>41718.846259738297</v>
      </c>
      <c r="Q167" s="730">
        <f t="shared" si="14"/>
        <v>10068.212884315471</v>
      </c>
      <c r="R167" s="730">
        <f t="shared" si="15"/>
        <v>5076499.1867524721</v>
      </c>
      <c r="Z167" s="614"/>
    </row>
    <row r="168" spans="13:26" x14ac:dyDescent="0.2">
      <c r="M168" s="614"/>
      <c r="N168" s="748">
        <f t="shared" si="16"/>
        <v>110</v>
      </c>
      <c r="O168" s="730">
        <f t="shared" si="13"/>
        <v>5076499.1867524721</v>
      </c>
      <c r="P168" s="730">
        <f t="shared" si="17"/>
        <v>41718.846259738297</v>
      </c>
      <c r="Q168" s="730">
        <f t="shared" si="14"/>
        <v>10171.980647099354</v>
      </c>
      <c r="R168" s="730">
        <f t="shared" si="15"/>
        <v>5128390.0136593096</v>
      </c>
      <c r="Z168" s="614"/>
    </row>
    <row r="169" spans="13:26" x14ac:dyDescent="0.2">
      <c r="M169" s="614"/>
      <c r="N169" s="748">
        <f t="shared" si="16"/>
        <v>111</v>
      </c>
      <c r="O169" s="730">
        <f t="shared" si="13"/>
        <v>5128390.0136593096</v>
      </c>
      <c r="P169" s="730">
        <f t="shared" si="17"/>
        <v>41718.846259738297</v>
      </c>
      <c r="Q169" s="730">
        <f t="shared" si="14"/>
        <v>10275.95633342188</v>
      </c>
      <c r="R169" s="730">
        <f t="shared" si="15"/>
        <v>5180384.81625247</v>
      </c>
      <c r="Z169" s="614"/>
    </row>
    <row r="170" spans="13:26" x14ac:dyDescent="0.2">
      <c r="M170" s="614"/>
      <c r="N170" s="748">
        <f t="shared" si="16"/>
        <v>112</v>
      </c>
      <c r="O170" s="730">
        <f t="shared" si="13"/>
        <v>5180384.81625247</v>
      </c>
      <c r="P170" s="730">
        <f t="shared" si="17"/>
        <v>41718.846259738297</v>
      </c>
      <c r="Q170" s="730">
        <f t="shared" si="14"/>
        <v>10380.140359907604</v>
      </c>
      <c r="R170" s="730">
        <f t="shared" si="15"/>
        <v>5232483.8028721157</v>
      </c>
      <c r="Z170" s="614"/>
    </row>
    <row r="171" spans="13:26" x14ac:dyDescent="0.2">
      <c r="M171" s="614"/>
      <c r="N171" s="748">
        <f t="shared" si="16"/>
        <v>113</v>
      </c>
      <c r="O171" s="730">
        <f t="shared" si="13"/>
        <v>5232483.8028721157</v>
      </c>
      <c r="P171" s="730">
        <f t="shared" si="17"/>
        <v>41718.846259738297</v>
      </c>
      <c r="Q171" s="730">
        <f t="shared" si="14"/>
        <v>10484.533144015888</v>
      </c>
      <c r="R171" s="730">
        <f t="shared" si="15"/>
        <v>5284687.1822758699</v>
      </c>
      <c r="Z171" s="614"/>
    </row>
    <row r="172" spans="13:26" x14ac:dyDescent="0.2">
      <c r="M172" s="614"/>
      <c r="N172" s="748">
        <f t="shared" si="16"/>
        <v>114</v>
      </c>
      <c r="O172" s="730">
        <f t="shared" si="13"/>
        <v>5284687.1822758699</v>
      </c>
      <c r="P172" s="730">
        <f t="shared" si="17"/>
        <v>41718.846259738297</v>
      </c>
      <c r="Q172" s="730">
        <f t="shared" si="14"/>
        <v>10589.135104042571</v>
      </c>
      <c r="R172" s="730">
        <f t="shared" si="15"/>
        <v>5336995.1636396507</v>
      </c>
      <c r="Z172" s="614"/>
    </row>
    <row r="173" spans="13:26" x14ac:dyDescent="0.2">
      <c r="M173" s="614"/>
      <c r="N173" s="748">
        <f t="shared" si="16"/>
        <v>115</v>
      </c>
      <c r="O173" s="730">
        <f t="shared" si="13"/>
        <v>5336995.1636396507</v>
      </c>
      <c r="P173" s="730">
        <f t="shared" si="17"/>
        <v>41718.846259738297</v>
      </c>
      <c r="Q173" s="730">
        <f t="shared" si="14"/>
        <v>10693.94665912165</v>
      </c>
      <c r="R173" s="730">
        <f t="shared" si="15"/>
        <v>5389407.9565585107</v>
      </c>
      <c r="Z173" s="614"/>
    </row>
    <row r="174" spans="13:26" x14ac:dyDescent="0.2">
      <c r="M174" s="614"/>
      <c r="N174" s="748">
        <f t="shared" si="16"/>
        <v>116</v>
      </c>
      <c r="O174" s="730">
        <f t="shared" si="13"/>
        <v>5389407.9565585107</v>
      </c>
      <c r="P174" s="730">
        <f t="shared" si="17"/>
        <v>41718.846259738297</v>
      </c>
      <c r="Q174" s="730">
        <f t="shared" si="14"/>
        <v>10798.968229226959</v>
      </c>
      <c r="R174" s="730">
        <f t="shared" si="15"/>
        <v>5441925.7710474757</v>
      </c>
      <c r="Z174" s="614"/>
    </row>
    <row r="175" spans="13:26" x14ac:dyDescent="0.2">
      <c r="M175" s="614"/>
      <c r="N175" s="748">
        <f t="shared" si="16"/>
        <v>117</v>
      </c>
      <c r="O175" s="730">
        <f t="shared" si="13"/>
        <v>5441925.7710474757</v>
      </c>
      <c r="P175" s="730">
        <f t="shared" si="17"/>
        <v>41718.846259738297</v>
      </c>
      <c r="Q175" s="730">
        <f t="shared" si="14"/>
        <v>10904.200235173847</v>
      </c>
      <c r="R175" s="730">
        <f t="shared" si="15"/>
        <v>5494548.8175423881</v>
      </c>
      <c r="Z175" s="614"/>
    </row>
    <row r="176" spans="13:26" x14ac:dyDescent="0.2">
      <c r="M176" s="614"/>
      <c r="N176" s="748">
        <f t="shared" si="16"/>
        <v>118</v>
      </c>
      <c r="O176" s="730">
        <f t="shared" si="13"/>
        <v>5494548.8175423881</v>
      </c>
      <c r="P176" s="730">
        <f t="shared" si="17"/>
        <v>41718.846259738297</v>
      </c>
      <c r="Q176" s="730">
        <f t="shared" si="14"/>
        <v>11009.643098620869</v>
      </c>
      <c r="R176" s="730">
        <f t="shared" si="15"/>
        <v>5547277.3069007471</v>
      </c>
      <c r="Z176" s="614"/>
    </row>
    <row r="177" spans="13:26" x14ac:dyDescent="0.2">
      <c r="M177" s="614"/>
      <c r="N177" s="748">
        <f t="shared" si="16"/>
        <v>119</v>
      </c>
      <c r="O177" s="730">
        <f t="shared" si="13"/>
        <v>5547277.3069007471</v>
      </c>
      <c r="P177" s="730">
        <f t="shared" si="17"/>
        <v>41718.846259738297</v>
      </c>
      <c r="Q177" s="730">
        <f t="shared" si="14"/>
        <v>11115.297242071472</v>
      </c>
      <c r="R177" s="730">
        <f t="shared" si="15"/>
        <v>5600111.4504025569</v>
      </c>
      <c r="Z177" s="614"/>
    </row>
    <row r="178" spans="13:26" x14ac:dyDescent="0.2">
      <c r="M178" s="614"/>
      <c r="N178" s="748">
        <f t="shared" si="16"/>
        <v>120</v>
      </c>
      <c r="O178" s="730">
        <f t="shared" si="13"/>
        <v>5600111.4504025569</v>
      </c>
      <c r="P178" s="730">
        <f t="shared" si="17"/>
        <v>41718.846259738297</v>
      </c>
      <c r="Q178" s="730">
        <f t="shared" si="14"/>
        <v>11221.16308887569</v>
      </c>
      <c r="R178" s="730">
        <f t="shared" si="15"/>
        <v>5653051.4597511711</v>
      </c>
      <c r="Z178" s="614"/>
    </row>
    <row r="179" spans="13:26" x14ac:dyDescent="0.2">
      <c r="M179" s="614"/>
      <c r="N179" s="748">
        <f t="shared" si="16"/>
        <v>121</v>
      </c>
      <c r="O179" s="730">
        <f t="shared" si="13"/>
        <v>5653051.4597511711</v>
      </c>
      <c r="P179" s="730">
        <f t="shared" si="17"/>
        <v>41718.846259738297</v>
      </c>
      <c r="Q179" s="730">
        <f t="shared" si="14"/>
        <v>11327.241063231844</v>
      </c>
      <c r="R179" s="730">
        <f t="shared" si="15"/>
        <v>5706097.547074141</v>
      </c>
      <c r="Z179" s="614"/>
    </row>
    <row r="180" spans="13:26" x14ac:dyDescent="0.2">
      <c r="M180" s="614"/>
      <c r="N180" s="748">
        <f t="shared" si="16"/>
        <v>122</v>
      </c>
      <c r="O180" s="730">
        <f t="shared" si="13"/>
        <v>5706097.547074141</v>
      </c>
      <c r="P180" s="730">
        <f t="shared" si="17"/>
        <v>41718.846259738297</v>
      </c>
      <c r="Q180" s="730">
        <f t="shared" si="14"/>
        <v>11433.531590188231</v>
      </c>
      <c r="R180" s="730">
        <f t="shared" si="15"/>
        <v>5759249.9249240672</v>
      </c>
      <c r="Z180" s="614"/>
    </row>
    <row r="181" spans="13:26" x14ac:dyDescent="0.2">
      <c r="M181" s="614"/>
      <c r="N181" s="748">
        <f t="shared" si="16"/>
        <v>123</v>
      </c>
      <c r="O181" s="730">
        <f t="shared" si="13"/>
        <v>5759249.9249240672</v>
      </c>
      <c r="P181" s="730">
        <f t="shared" si="17"/>
        <v>41718.846259738297</v>
      </c>
      <c r="Q181" s="730">
        <f t="shared" si="14"/>
        <v>11540.03509564484</v>
      </c>
      <c r="R181" s="730">
        <f t="shared" si="15"/>
        <v>5812508.8062794507</v>
      </c>
      <c r="Z181" s="614"/>
    </row>
    <row r="182" spans="13:26" x14ac:dyDescent="0.2">
      <c r="M182" s="614"/>
      <c r="N182" s="748">
        <f t="shared" si="16"/>
        <v>124</v>
      </c>
      <c r="O182" s="730">
        <f t="shared" si="13"/>
        <v>5812508.8062794507</v>
      </c>
      <c r="P182" s="730">
        <f t="shared" si="17"/>
        <v>41718.846259738297</v>
      </c>
      <c r="Q182" s="730">
        <f t="shared" si="14"/>
        <v>11646.752006355051</v>
      </c>
      <c r="R182" s="730">
        <f t="shared" si="15"/>
        <v>5865874.4045455437</v>
      </c>
      <c r="Z182" s="614"/>
    </row>
    <row r="183" spans="13:26" x14ac:dyDescent="0.2">
      <c r="M183" s="614"/>
      <c r="N183" s="748">
        <f t="shared" si="16"/>
        <v>125</v>
      </c>
      <c r="O183" s="730">
        <f t="shared" si="13"/>
        <v>5865874.4045455437</v>
      </c>
      <c r="P183" s="730">
        <f t="shared" si="17"/>
        <v>41718.846259738297</v>
      </c>
      <c r="Q183" s="730">
        <f t="shared" si="14"/>
        <v>11753.682749927342</v>
      </c>
      <c r="R183" s="730">
        <f t="shared" si="15"/>
        <v>5919346.9335552091</v>
      </c>
      <c r="Z183" s="614"/>
    </row>
    <row r="184" spans="13:26" x14ac:dyDescent="0.2">
      <c r="M184" s="614"/>
      <c r="N184" s="748">
        <f t="shared" si="16"/>
        <v>126</v>
      </c>
      <c r="O184" s="730">
        <f t="shared" si="13"/>
        <v>5919346.9335552091</v>
      </c>
      <c r="P184" s="730">
        <f t="shared" si="17"/>
        <v>41718.846259738297</v>
      </c>
      <c r="Q184" s="730">
        <f t="shared" si="14"/>
        <v>11860.827754827014</v>
      </c>
      <c r="R184" s="730">
        <f t="shared" si="15"/>
        <v>5972926.6075697746</v>
      </c>
      <c r="Z184" s="614"/>
    </row>
    <row r="185" spans="13:26" x14ac:dyDescent="0.2">
      <c r="M185" s="614"/>
      <c r="N185" s="748">
        <f t="shared" si="16"/>
        <v>127</v>
      </c>
      <c r="O185" s="730">
        <f t="shared" si="13"/>
        <v>5972926.6075697746</v>
      </c>
      <c r="P185" s="730">
        <f t="shared" si="17"/>
        <v>41718.846259738297</v>
      </c>
      <c r="Q185" s="730">
        <f t="shared" si="14"/>
        <v>11968.187450377898</v>
      </c>
      <c r="R185" s="730">
        <f t="shared" si="15"/>
        <v>6026613.6412798911</v>
      </c>
      <c r="Z185" s="614"/>
    </row>
    <row r="186" spans="13:26" x14ac:dyDescent="0.2">
      <c r="M186" s="614"/>
      <c r="N186" s="748">
        <f t="shared" si="16"/>
        <v>128</v>
      </c>
      <c r="O186" s="730">
        <f t="shared" si="13"/>
        <v>6026613.6412798911</v>
      </c>
      <c r="P186" s="730">
        <f t="shared" si="17"/>
        <v>41718.846259738297</v>
      </c>
      <c r="Q186" s="730">
        <f t="shared" si="14"/>
        <v>12075.762266764075</v>
      </c>
      <c r="R186" s="730">
        <f t="shared" si="15"/>
        <v>6080408.2498063939</v>
      </c>
      <c r="Z186" s="614"/>
    </row>
    <row r="187" spans="13:26" x14ac:dyDescent="0.2">
      <c r="M187" s="614"/>
      <c r="N187" s="748">
        <f t="shared" si="16"/>
        <v>129</v>
      </c>
      <c r="O187" s="730">
        <f t="shared" si="13"/>
        <v>6080408.2498063939</v>
      </c>
      <c r="P187" s="730">
        <f t="shared" si="17"/>
        <v>41718.846259738297</v>
      </c>
      <c r="Q187" s="730">
        <f t="shared" si="14"/>
        <v>12183.552635031607</v>
      </c>
      <c r="R187" s="730">
        <f t="shared" si="15"/>
        <v>6134310.6487011639</v>
      </c>
      <c r="Z187" s="614"/>
    </row>
    <row r="188" spans="13:26" x14ac:dyDescent="0.2">
      <c r="M188" s="614"/>
      <c r="N188" s="748">
        <f t="shared" si="16"/>
        <v>130</v>
      </c>
      <c r="O188" s="730">
        <f t="shared" ref="O188:O251" si="18">R187</f>
        <v>6134310.6487011639</v>
      </c>
      <c r="P188" s="730">
        <f t="shared" si="17"/>
        <v>41718.846259738297</v>
      </c>
      <c r="Q188" s="730">
        <f t="shared" ref="Q188:Q251" si="19">O188*$P$53</f>
        <v>12291.558987090255</v>
      </c>
      <c r="R188" s="730">
        <f t="shared" ref="R188:R251" si="20">O188+P188+Q188</f>
        <v>6188321.0539479926</v>
      </c>
      <c r="Z188" s="614"/>
    </row>
    <row r="189" spans="13:26" x14ac:dyDescent="0.2">
      <c r="M189" s="614"/>
      <c r="N189" s="748">
        <f t="shared" ref="N189:N252" si="21">N188+1</f>
        <v>131</v>
      </c>
      <c r="O189" s="730">
        <f t="shared" si="18"/>
        <v>6188321.0539479926</v>
      </c>
      <c r="P189" s="730">
        <f t="shared" ref="P189:P252" si="22">P188</f>
        <v>41718.846259738297</v>
      </c>
      <c r="Q189" s="730">
        <f t="shared" si="19"/>
        <v>12399.781755715219</v>
      </c>
      <c r="R189" s="730">
        <f t="shared" si="20"/>
        <v>6242439.6819634466</v>
      </c>
      <c r="Z189" s="614"/>
    </row>
    <row r="190" spans="13:26" x14ac:dyDescent="0.2">
      <c r="M190" s="614"/>
      <c r="N190" s="748">
        <f t="shared" si="21"/>
        <v>132</v>
      </c>
      <c r="O190" s="730">
        <f t="shared" si="18"/>
        <v>6242439.6819634466</v>
      </c>
      <c r="P190" s="730">
        <f t="shared" si="22"/>
        <v>41718.846259738297</v>
      </c>
      <c r="Q190" s="730">
        <f t="shared" si="19"/>
        <v>12508.22137454887</v>
      </c>
      <c r="R190" s="730">
        <f t="shared" si="20"/>
        <v>6296666.7495977338</v>
      </c>
      <c r="Z190" s="614"/>
    </row>
    <row r="191" spans="13:26" x14ac:dyDescent="0.2">
      <c r="M191" s="614"/>
      <c r="N191" s="748">
        <f t="shared" si="21"/>
        <v>133</v>
      </c>
      <c r="O191" s="730">
        <f t="shared" si="18"/>
        <v>6296666.7495977338</v>
      </c>
      <c r="P191" s="730">
        <f t="shared" si="22"/>
        <v>41718.846259738297</v>
      </c>
      <c r="Q191" s="730">
        <f t="shared" si="19"/>
        <v>12616.878278102475</v>
      </c>
      <c r="R191" s="730">
        <f t="shared" si="20"/>
        <v>6351002.4741355749</v>
      </c>
      <c r="Z191" s="614"/>
    </row>
    <row r="192" spans="13:26" x14ac:dyDescent="0.2">
      <c r="M192" s="614"/>
      <c r="N192" s="748">
        <f t="shared" si="21"/>
        <v>134</v>
      </c>
      <c r="O192" s="730">
        <f t="shared" si="18"/>
        <v>6351002.4741355749</v>
      </c>
      <c r="P192" s="730">
        <f t="shared" si="22"/>
        <v>41718.846259738297</v>
      </c>
      <c r="Q192" s="730">
        <f t="shared" si="19"/>
        <v>12725.752901757956</v>
      </c>
      <c r="R192" s="730">
        <f t="shared" si="20"/>
        <v>6405447.0732970713</v>
      </c>
      <c r="Z192" s="614"/>
    </row>
    <row r="193" spans="13:26" x14ac:dyDescent="0.2">
      <c r="M193" s="614"/>
      <c r="N193" s="748">
        <f t="shared" si="21"/>
        <v>135</v>
      </c>
      <c r="O193" s="730">
        <f t="shared" si="18"/>
        <v>6405447.0732970713</v>
      </c>
      <c r="P193" s="730">
        <f t="shared" si="22"/>
        <v>41718.846259738297</v>
      </c>
      <c r="Q193" s="730">
        <f t="shared" si="19"/>
        <v>12834.84568176963</v>
      </c>
      <c r="R193" s="730">
        <f t="shared" si="20"/>
        <v>6460000.7652385794</v>
      </c>
      <c r="Z193" s="614"/>
    </row>
    <row r="194" spans="13:26" x14ac:dyDescent="0.2">
      <c r="M194" s="614"/>
      <c r="N194" s="748">
        <f t="shared" si="21"/>
        <v>136</v>
      </c>
      <c r="O194" s="730">
        <f t="shared" si="18"/>
        <v>6460000.7652385794</v>
      </c>
      <c r="P194" s="730">
        <f t="shared" si="22"/>
        <v>41718.846259738297</v>
      </c>
      <c r="Q194" s="730">
        <f t="shared" si="19"/>
        <v>12944.157055265945</v>
      </c>
      <c r="R194" s="730">
        <f t="shared" si="20"/>
        <v>6514663.7685535839</v>
      </c>
      <c r="Z194" s="614"/>
    </row>
    <row r="195" spans="13:26" x14ac:dyDescent="0.2">
      <c r="M195" s="614"/>
      <c r="N195" s="748">
        <f t="shared" si="21"/>
        <v>137</v>
      </c>
      <c r="O195" s="730">
        <f t="shared" si="18"/>
        <v>6514663.7685535839</v>
      </c>
      <c r="P195" s="730">
        <f t="shared" si="22"/>
        <v>41718.846259738297</v>
      </c>
      <c r="Q195" s="730">
        <f t="shared" si="19"/>
        <v>13053.687460251247</v>
      </c>
      <c r="R195" s="730">
        <f t="shared" si="20"/>
        <v>6569436.3022735734</v>
      </c>
      <c r="Z195" s="614"/>
    </row>
    <row r="196" spans="13:26" x14ac:dyDescent="0.2">
      <c r="M196" s="614"/>
      <c r="N196" s="748">
        <f t="shared" si="21"/>
        <v>138</v>
      </c>
      <c r="O196" s="730">
        <f t="shared" si="18"/>
        <v>6569436.3022735734</v>
      </c>
      <c r="P196" s="730">
        <f t="shared" si="22"/>
        <v>41718.846259738297</v>
      </c>
      <c r="Q196" s="730">
        <f t="shared" si="19"/>
        <v>13163.437335607525</v>
      </c>
      <c r="R196" s="730">
        <f t="shared" si="20"/>
        <v>6624318.5858689193</v>
      </c>
      <c r="Z196" s="614"/>
    </row>
    <row r="197" spans="13:26" x14ac:dyDescent="0.2">
      <c r="M197" s="614"/>
      <c r="N197" s="748">
        <f t="shared" si="21"/>
        <v>139</v>
      </c>
      <c r="O197" s="730">
        <f t="shared" si="18"/>
        <v>6624318.5858689193</v>
      </c>
      <c r="P197" s="730">
        <f t="shared" si="22"/>
        <v>41718.846259738297</v>
      </c>
      <c r="Q197" s="730">
        <f t="shared" si="19"/>
        <v>13273.407121096176</v>
      </c>
      <c r="R197" s="730">
        <f t="shared" si="20"/>
        <v>6679310.8392497534</v>
      </c>
      <c r="Z197" s="614"/>
    </row>
    <row r="198" spans="13:26" x14ac:dyDescent="0.2">
      <c r="M198" s="614"/>
      <c r="N198" s="748">
        <f t="shared" si="21"/>
        <v>140</v>
      </c>
      <c r="O198" s="730">
        <f t="shared" si="18"/>
        <v>6679310.8392497534</v>
      </c>
      <c r="P198" s="730">
        <f t="shared" si="22"/>
        <v>41718.846259738297</v>
      </c>
      <c r="Q198" s="730">
        <f t="shared" si="19"/>
        <v>13383.597257359759</v>
      </c>
      <c r="R198" s="730">
        <f t="shared" si="20"/>
        <v>6734413.2827668516</v>
      </c>
      <c r="Z198" s="614"/>
    </row>
    <row r="199" spans="13:26" x14ac:dyDescent="0.2">
      <c r="M199" s="614"/>
      <c r="N199" s="748">
        <f t="shared" si="21"/>
        <v>141</v>
      </c>
      <c r="O199" s="730">
        <f t="shared" si="18"/>
        <v>6734413.2827668516</v>
      </c>
      <c r="P199" s="730">
        <f t="shared" si="22"/>
        <v>41718.846259738297</v>
      </c>
      <c r="Q199" s="730">
        <f t="shared" si="19"/>
        <v>13494.008185923774</v>
      </c>
      <c r="R199" s="730">
        <f t="shared" si="20"/>
        <v>6789626.1372125139</v>
      </c>
      <c r="Z199" s="614"/>
    </row>
    <row r="200" spans="13:26" x14ac:dyDescent="0.2">
      <c r="M200" s="614"/>
      <c r="N200" s="748">
        <f t="shared" si="21"/>
        <v>142</v>
      </c>
      <c r="O200" s="730">
        <f t="shared" si="18"/>
        <v>6789626.1372125139</v>
      </c>
      <c r="P200" s="730">
        <f t="shared" si="22"/>
        <v>41718.846259738297</v>
      </c>
      <c r="Q200" s="730">
        <f t="shared" si="19"/>
        <v>13604.640349198417</v>
      </c>
      <c r="R200" s="730">
        <f t="shared" si="20"/>
        <v>6844949.6238214504</v>
      </c>
      <c r="Z200" s="614"/>
    </row>
    <row r="201" spans="13:26" x14ac:dyDescent="0.2">
      <c r="M201" s="614"/>
      <c r="N201" s="748">
        <f t="shared" si="21"/>
        <v>143</v>
      </c>
      <c r="O201" s="730">
        <f t="shared" si="18"/>
        <v>6844949.6238214504</v>
      </c>
      <c r="P201" s="730">
        <f t="shared" si="22"/>
        <v>41718.846259738297</v>
      </c>
      <c r="Q201" s="730">
        <f t="shared" si="19"/>
        <v>13715.494190480358</v>
      </c>
      <c r="R201" s="730">
        <f t="shared" si="20"/>
        <v>6900383.9642716693</v>
      </c>
      <c r="Z201" s="614"/>
    </row>
    <row r="202" spans="13:26" x14ac:dyDescent="0.2">
      <c r="M202" s="614"/>
      <c r="N202" s="748">
        <f t="shared" si="21"/>
        <v>144</v>
      </c>
      <c r="O202" s="730">
        <f t="shared" si="18"/>
        <v>6900383.9642716693</v>
      </c>
      <c r="P202" s="730">
        <f t="shared" si="22"/>
        <v>41718.846259738297</v>
      </c>
      <c r="Q202" s="730">
        <f t="shared" si="19"/>
        <v>13826.570153954523</v>
      </c>
      <c r="R202" s="730">
        <f t="shared" si="20"/>
        <v>6955929.380685362</v>
      </c>
      <c r="Z202" s="614"/>
    </row>
    <row r="203" spans="13:26" x14ac:dyDescent="0.2">
      <c r="M203" s="614"/>
      <c r="N203" s="748">
        <f t="shared" si="21"/>
        <v>145</v>
      </c>
      <c r="O203" s="730">
        <f t="shared" si="18"/>
        <v>6955929.380685362</v>
      </c>
      <c r="P203" s="730">
        <f t="shared" si="22"/>
        <v>41718.846259738297</v>
      </c>
      <c r="Q203" s="730">
        <f t="shared" si="19"/>
        <v>13937.868684695863</v>
      </c>
      <c r="R203" s="730">
        <f t="shared" si="20"/>
        <v>7011586.0956297964</v>
      </c>
      <c r="Z203" s="614"/>
    </row>
    <row r="204" spans="13:26" x14ac:dyDescent="0.2">
      <c r="M204" s="614"/>
      <c r="N204" s="748">
        <f t="shared" si="21"/>
        <v>146</v>
      </c>
      <c r="O204" s="730">
        <f t="shared" si="18"/>
        <v>7011586.0956297964</v>
      </c>
      <c r="P204" s="730">
        <f t="shared" si="22"/>
        <v>41718.846259738297</v>
      </c>
      <c r="Q204" s="730">
        <f t="shared" si="19"/>
        <v>14049.390228671147</v>
      </c>
      <c r="R204" s="730">
        <f t="shared" si="20"/>
        <v>7067354.3321182057</v>
      </c>
      <c r="Z204" s="614"/>
    </row>
    <row r="205" spans="13:26" x14ac:dyDescent="0.2">
      <c r="M205" s="614"/>
      <c r="N205" s="748">
        <f t="shared" si="21"/>
        <v>147</v>
      </c>
      <c r="O205" s="730">
        <f t="shared" si="18"/>
        <v>7067354.3321182057</v>
      </c>
      <c r="P205" s="730">
        <f t="shared" si="22"/>
        <v>41718.846259738297</v>
      </c>
      <c r="Q205" s="730">
        <f t="shared" si="19"/>
        <v>14161.135232740744</v>
      </c>
      <c r="R205" s="730">
        <f t="shared" si="20"/>
        <v>7123234.3136106851</v>
      </c>
      <c r="Z205" s="614"/>
    </row>
    <row r="206" spans="13:26" x14ac:dyDescent="0.2">
      <c r="M206" s="614"/>
      <c r="N206" s="748">
        <f t="shared" si="21"/>
        <v>148</v>
      </c>
      <c r="O206" s="730">
        <f t="shared" si="18"/>
        <v>7123234.3136106851</v>
      </c>
      <c r="P206" s="730">
        <f t="shared" si="22"/>
        <v>41718.846259738297</v>
      </c>
      <c r="Q206" s="730">
        <f t="shared" si="19"/>
        <v>14273.104144660416</v>
      </c>
      <c r="R206" s="730">
        <f t="shared" si="20"/>
        <v>7179226.2640150841</v>
      </c>
      <c r="Z206" s="614"/>
    </row>
    <row r="207" spans="13:26" x14ac:dyDescent="0.2">
      <c r="M207" s="614"/>
      <c r="N207" s="748">
        <f t="shared" si="21"/>
        <v>149</v>
      </c>
      <c r="O207" s="730">
        <f t="shared" si="18"/>
        <v>7179226.2640150841</v>
      </c>
      <c r="P207" s="730">
        <f t="shared" si="22"/>
        <v>41718.846259738297</v>
      </c>
      <c r="Q207" s="730">
        <f t="shared" si="19"/>
        <v>14385.297413083106</v>
      </c>
      <c r="R207" s="730">
        <f t="shared" si="20"/>
        <v>7235330.4076879052</v>
      </c>
      <c r="Z207" s="614"/>
    </row>
    <row r="208" spans="13:26" x14ac:dyDescent="0.2">
      <c r="M208" s="614"/>
      <c r="N208" s="748">
        <f t="shared" si="21"/>
        <v>150</v>
      </c>
      <c r="O208" s="730">
        <f t="shared" si="18"/>
        <v>7235330.4076879052</v>
      </c>
      <c r="P208" s="730">
        <f t="shared" si="22"/>
        <v>41718.846259738297</v>
      </c>
      <c r="Q208" s="730">
        <f t="shared" si="19"/>
        <v>14497.715487560747</v>
      </c>
      <c r="R208" s="730">
        <f t="shared" si="20"/>
        <v>7291546.9694352048</v>
      </c>
      <c r="Z208" s="614"/>
    </row>
    <row r="209" spans="13:26" x14ac:dyDescent="0.2">
      <c r="M209" s="614"/>
      <c r="N209" s="748">
        <f t="shared" si="21"/>
        <v>151</v>
      </c>
      <c r="O209" s="730">
        <f t="shared" si="18"/>
        <v>7291546.9694352048</v>
      </c>
      <c r="P209" s="730">
        <f t="shared" si="22"/>
        <v>41718.846259738297</v>
      </c>
      <c r="Q209" s="730">
        <f t="shared" si="19"/>
        <v>14610.358818546052</v>
      </c>
      <c r="R209" s="730">
        <f t="shared" si="20"/>
        <v>7347876.174513489</v>
      </c>
      <c r="Z209" s="614"/>
    </row>
    <row r="210" spans="13:26" x14ac:dyDescent="0.2">
      <c r="M210" s="614"/>
      <c r="N210" s="748">
        <f t="shared" si="21"/>
        <v>152</v>
      </c>
      <c r="O210" s="730">
        <f t="shared" si="18"/>
        <v>7347876.174513489</v>
      </c>
      <c r="P210" s="730">
        <f t="shared" si="22"/>
        <v>41718.846259738297</v>
      </c>
      <c r="Q210" s="730">
        <f t="shared" si="19"/>
        <v>14723.227857394328</v>
      </c>
      <c r="R210" s="730">
        <f t="shared" si="20"/>
        <v>7404318.2486306215</v>
      </c>
      <c r="Z210" s="614"/>
    </row>
    <row r="211" spans="13:26" x14ac:dyDescent="0.2">
      <c r="M211" s="614"/>
      <c r="N211" s="748">
        <f t="shared" si="21"/>
        <v>153</v>
      </c>
      <c r="O211" s="730">
        <f t="shared" si="18"/>
        <v>7404318.2486306215</v>
      </c>
      <c r="P211" s="730">
        <f t="shared" si="22"/>
        <v>41718.846259738297</v>
      </c>
      <c r="Q211" s="730">
        <f t="shared" si="19"/>
        <v>14836.323056365274</v>
      </c>
      <c r="R211" s="730">
        <f t="shared" si="20"/>
        <v>7460873.4179467252</v>
      </c>
      <c r="Z211" s="614"/>
    </row>
    <row r="212" spans="13:26" x14ac:dyDescent="0.2">
      <c r="M212" s="614"/>
      <c r="N212" s="748">
        <f t="shared" si="21"/>
        <v>154</v>
      </c>
      <c r="O212" s="730">
        <f t="shared" si="18"/>
        <v>7460873.4179467252</v>
      </c>
      <c r="P212" s="730">
        <f t="shared" si="22"/>
        <v>41718.846259738297</v>
      </c>
      <c r="Q212" s="730">
        <f t="shared" si="19"/>
        <v>14949.644868624806</v>
      </c>
      <c r="R212" s="730">
        <f t="shared" si="20"/>
        <v>7517541.9090750879</v>
      </c>
      <c r="Z212" s="614"/>
    </row>
    <row r="213" spans="13:26" x14ac:dyDescent="0.2">
      <c r="M213" s="614"/>
      <c r="N213" s="748">
        <f t="shared" si="21"/>
        <v>155</v>
      </c>
      <c r="O213" s="730">
        <f t="shared" si="18"/>
        <v>7517541.9090750879</v>
      </c>
      <c r="P213" s="730">
        <f t="shared" si="22"/>
        <v>41718.846259738297</v>
      </c>
      <c r="Q213" s="730">
        <f t="shared" si="19"/>
        <v>15063.193748246864</v>
      </c>
      <c r="R213" s="730">
        <f t="shared" si="20"/>
        <v>7574323.9490830731</v>
      </c>
      <c r="Z213" s="614"/>
    </row>
    <row r="214" spans="13:26" x14ac:dyDescent="0.2">
      <c r="M214" s="614"/>
      <c r="N214" s="748">
        <f t="shared" si="21"/>
        <v>156</v>
      </c>
      <c r="O214" s="730">
        <f t="shared" si="18"/>
        <v>7574323.9490830731</v>
      </c>
      <c r="P214" s="730">
        <f t="shared" si="22"/>
        <v>41718.846259738297</v>
      </c>
      <c r="Q214" s="730">
        <f t="shared" si="19"/>
        <v>15176.970150215231</v>
      </c>
      <c r="R214" s="730">
        <f t="shared" si="20"/>
        <v>7631219.7654930269</v>
      </c>
      <c r="Z214" s="614"/>
    </row>
    <row r="215" spans="13:26" x14ac:dyDescent="0.2">
      <c r="M215" s="614"/>
      <c r="N215" s="748">
        <f t="shared" si="21"/>
        <v>157</v>
      </c>
      <c r="O215" s="730">
        <f t="shared" si="18"/>
        <v>7631219.7654930269</v>
      </c>
      <c r="P215" s="730">
        <f t="shared" si="22"/>
        <v>41718.846259738297</v>
      </c>
      <c r="Q215" s="730">
        <f t="shared" si="19"/>
        <v>15290.974530425367</v>
      </c>
      <c r="R215" s="730">
        <f t="shared" si="20"/>
        <v>7688229.5862831902</v>
      </c>
      <c r="Z215" s="614"/>
    </row>
    <row r="216" spans="13:26" x14ac:dyDescent="0.2">
      <c r="M216" s="614"/>
      <c r="N216" s="748">
        <f t="shared" si="21"/>
        <v>158</v>
      </c>
      <c r="O216" s="730">
        <f t="shared" si="18"/>
        <v>7688229.5862831902</v>
      </c>
      <c r="P216" s="730">
        <f t="shared" si="22"/>
        <v>41718.846259738297</v>
      </c>
      <c r="Q216" s="730">
        <f t="shared" si="19"/>
        <v>15405.207345686214</v>
      </c>
      <c r="R216" s="730">
        <f t="shared" si="20"/>
        <v>7745353.6398886144</v>
      </c>
      <c r="Z216" s="614"/>
    </row>
    <row r="217" spans="13:26" x14ac:dyDescent="0.2">
      <c r="M217" s="614"/>
      <c r="N217" s="748">
        <f t="shared" si="21"/>
        <v>159</v>
      </c>
      <c r="O217" s="730">
        <f t="shared" si="18"/>
        <v>7745353.6398886144</v>
      </c>
      <c r="P217" s="730">
        <f t="shared" si="22"/>
        <v>41718.846259738297</v>
      </c>
      <c r="Q217" s="730">
        <f t="shared" si="19"/>
        <v>15519.669053722055</v>
      </c>
      <c r="R217" s="730">
        <f t="shared" si="20"/>
        <v>7802592.1552020749</v>
      </c>
      <c r="Z217" s="614"/>
    </row>
    <row r="218" spans="13:26" x14ac:dyDescent="0.2">
      <c r="M218" s="614"/>
      <c r="N218" s="748">
        <f t="shared" si="21"/>
        <v>160</v>
      </c>
      <c r="O218" s="730">
        <f t="shared" si="18"/>
        <v>7802592.1552020749</v>
      </c>
      <c r="P218" s="730">
        <f t="shared" si="22"/>
        <v>41718.846259738297</v>
      </c>
      <c r="Q218" s="730">
        <f t="shared" si="19"/>
        <v>15634.360113174323</v>
      </c>
      <c r="R218" s="730">
        <f t="shared" si="20"/>
        <v>7859945.3615749879</v>
      </c>
      <c r="Z218" s="614"/>
    </row>
    <row r="219" spans="13:26" x14ac:dyDescent="0.2">
      <c r="M219" s="614"/>
      <c r="N219" s="748">
        <f t="shared" si="21"/>
        <v>161</v>
      </c>
      <c r="O219" s="730">
        <f t="shared" si="18"/>
        <v>7859945.3615749879</v>
      </c>
      <c r="P219" s="730">
        <f t="shared" si="22"/>
        <v>41718.846259738297</v>
      </c>
      <c r="Q219" s="730">
        <f t="shared" si="19"/>
        <v>15749.280983603454</v>
      </c>
      <c r="R219" s="730">
        <f t="shared" si="20"/>
        <v>7917413.4888183298</v>
      </c>
      <c r="Z219" s="614"/>
    </row>
    <row r="220" spans="13:26" x14ac:dyDescent="0.2">
      <c r="M220" s="614"/>
      <c r="N220" s="748">
        <f t="shared" si="21"/>
        <v>162</v>
      </c>
      <c r="O220" s="730">
        <f t="shared" si="18"/>
        <v>7917413.4888183298</v>
      </c>
      <c r="P220" s="730">
        <f t="shared" si="22"/>
        <v>41718.846259738297</v>
      </c>
      <c r="Q220" s="730">
        <f t="shared" si="19"/>
        <v>15864.432125490719</v>
      </c>
      <c r="R220" s="730">
        <f t="shared" si="20"/>
        <v>7974996.7672035592</v>
      </c>
      <c r="Z220" s="614"/>
    </row>
    <row r="221" spans="13:26" x14ac:dyDescent="0.2">
      <c r="M221" s="614"/>
      <c r="N221" s="748">
        <f t="shared" si="21"/>
        <v>163</v>
      </c>
      <c r="O221" s="730">
        <f t="shared" si="18"/>
        <v>7974996.7672035592</v>
      </c>
      <c r="P221" s="730">
        <f t="shared" si="22"/>
        <v>41718.846259738297</v>
      </c>
      <c r="Q221" s="730">
        <f t="shared" si="19"/>
        <v>15979.814000240076</v>
      </c>
      <c r="R221" s="730">
        <f t="shared" si="20"/>
        <v>8032695.427463538</v>
      </c>
      <c r="Z221" s="614"/>
    </row>
    <row r="222" spans="13:26" x14ac:dyDescent="0.2">
      <c r="M222" s="614"/>
      <c r="N222" s="748">
        <f t="shared" si="21"/>
        <v>164</v>
      </c>
      <c r="O222" s="730">
        <f t="shared" si="18"/>
        <v>8032695.427463538</v>
      </c>
      <c r="P222" s="730">
        <f t="shared" si="22"/>
        <v>41718.846259738297</v>
      </c>
      <c r="Q222" s="730">
        <f t="shared" si="19"/>
        <v>16095.427070180016</v>
      </c>
      <c r="R222" s="730">
        <f t="shared" si="20"/>
        <v>8090509.7007934563</v>
      </c>
      <c r="Z222" s="614"/>
    </row>
    <row r="223" spans="13:26" x14ac:dyDescent="0.2">
      <c r="M223" s="614"/>
      <c r="N223" s="748">
        <f t="shared" si="21"/>
        <v>165</v>
      </c>
      <c r="O223" s="730">
        <f t="shared" si="18"/>
        <v>8090509.7007934563</v>
      </c>
      <c r="P223" s="730">
        <f t="shared" si="22"/>
        <v>41718.846259738297</v>
      </c>
      <c r="Q223" s="730">
        <f t="shared" si="19"/>
        <v>16211.271798565416</v>
      </c>
      <c r="R223" s="730">
        <f t="shared" si="20"/>
        <v>8148439.8188517597</v>
      </c>
      <c r="Z223" s="614"/>
    </row>
    <row r="224" spans="13:26" x14ac:dyDescent="0.2">
      <c r="M224" s="614"/>
      <c r="N224" s="748">
        <f t="shared" si="21"/>
        <v>166</v>
      </c>
      <c r="O224" s="730">
        <f t="shared" si="18"/>
        <v>8148439.8188517597</v>
      </c>
      <c r="P224" s="730">
        <f t="shared" si="22"/>
        <v>41718.846259738297</v>
      </c>
      <c r="Q224" s="730">
        <f t="shared" si="19"/>
        <v>16327.348649579393</v>
      </c>
      <c r="R224" s="730">
        <f t="shared" si="20"/>
        <v>8206486.0137610771</v>
      </c>
      <c r="Z224" s="614"/>
    </row>
    <row r="225" spans="13:26" x14ac:dyDescent="0.2">
      <c r="M225" s="614"/>
      <c r="N225" s="748">
        <f t="shared" si="21"/>
        <v>167</v>
      </c>
      <c r="O225" s="730">
        <f t="shared" si="18"/>
        <v>8206486.0137610771</v>
      </c>
      <c r="P225" s="730">
        <f t="shared" si="22"/>
        <v>41718.846259738297</v>
      </c>
      <c r="Q225" s="730">
        <f t="shared" si="19"/>
        <v>16443.658088335171</v>
      </c>
      <c r="R225" s="730">
        <f t="shared" si="20"/>
        <v>8264648.5181091502</v>
      </c>
      <c r="Z225" s="614"/>
    </row>
    <row r="226" spans="13:26" x14ac:dyDescent="0.2">
      <c r="M226" s="614"/>
      <c r="N226" s="748">
        <f t="shared" si="21"/>
        <v>168</v>
      </c>
      <c r="O226" s="730">
        <f t="shared" si="18"/>
        <v>8264648.5181091502</v>
      </c>
      <c r="P226" s="730">
        <f t="shared" si="22"/>
        <v>41718.846259738297</v>
      </c>
      <c r="Q226" s="730">
        <f t="shared" si="19"/>
        <v>16560.200580877929</v>
      </c>
      <c r="R226" s="730">
        <f t="shared" si="20"/>
        <v>8322927.5649497667</v>
      </c>
      <c r="Z226" s="614"/>
    </row>
    <row r="227" spans="13:26" x14ac:dyDescent="0.2">
      <c r="M227" s="614"/>
      <c r="N227" s="748">
        <f t="shared" si="21"/>
        <v>169</v>
      </c>
      <c r="O227" s="730">
        <f t="shared" si="18"/>
        <v>8322927.5649497667</v>
      </c>
      <c r="P227" s="730">
        <f t="shared" si="22"/>
        <v>41718.846259738297</v>
      </c>
      <c r="Q227" s="730">
        <f t="shared" si="19"/>
        <v>16676.976594186697</v>
      </c>
      <c r="R227" s="730">
        <f t="shared" si="20"/>
        <v>8381323.3878036914</v>
      </c>
      <c r="Z227" s="614"/>
    </row>
    <row r="228" spans="13:26" x14ac:dyDescent="0.2">
      <c r="M228" s="614"/>
      <c r="N228" s="748">
        <f t="shared" si="21"/>
        <v>170</v>
      </c>
      <c r="O228" s="730">
        <f t="shared" si="18"/>
        <v>8381323.3878036914</v>
      </c>
      <c r="P228" s="730">
        <f t="shared" si="22"/>
        <v>41718.846259738297</v>
      </c>
      <c r="Q228" s="730">
        <f t="shared" si="19"/>
        <v>16793.98659617619</v>
      </c>
      <c r="R228" s="730">
        <f t="shared" si="20"/>
        <v>8439836.2206596062</v>
      </c>
      <c r="Z228" s="614"/>
    </row>
    <row r="229" spans="13:26" x14ac:dyDescent="0.2">
      <c r="M229" s="614"/>
      <c r="N229" s="748">
        <f t="shared" si="21"/>
        <v>171</v>
      </c>
      <c r="O229" s="730">
        <f t="shared" si="18"/>
        <v>8439836.2206596062</v>
      </c>
      <c r="P229" s="730">
        <f t="shared" si="22"/>
        <v>41718.846259738297</v>
      </c>
      <c r="Q229" s="730">
        <f t="shared" si="19"/>
        <v>16911.231055698714</v>
      </c>
      <c r="R229" s="730">
        <f t="shared" si="20"/>
        <v>8498466.2979750428</v>
      </c>
      <c r="Z229" s="614"/>
    </row>
    <row r="230" spans="13:26" x14ac:dyDescent="0.2">
      <c r="M230" s="614"/>
      <c r="N230" s="748">
        <f t="shared" si="21"/>
        <v>172</v>
      </c>
      <c r="O230" s="730">
        <f t="shared" si="18"/>
        <v>8498466.2979750428</v>
      </c>
      <c r="P230" s="730">
        <f t="shared" si="22"/>
        <v>41718.846259738297</v>
      </c>
      <c r="Q230" s="730">
        <f t="shared" si="19"/>
        <v>17028.710442546024</v>
      </c>
      <c r="R230" s="730">
        <f t="shared" si="20"/>
        <v>8557213.854677327</v>
      </c>
      <c r="Z230" s="614"/>
    </row>
    <row r="231" spans="13:26" x14ac:dyDescent="0.2">
      <c r="M231" s="614"/>
      <c r="N231" s="748">
        <f t="shared" si="21"/>
        <v>173</v>
      </c>
      <c r="O231" s="730">
        <f t="shared" si="18"/>
        <v>8557213.854677327</v>
      </c>
      <c r="P231" s="730">
        <f t="shared" si="22"/>
        <v>41718.846259738297</v>
      </c>
      <c r="Q231" s="730">
        <f t="shared" si="19"/>
        <v>17146.425227451229</v>
      </c>
      <c r="R231" s="730">
        <f t="shared" si="20"/>
        <v>8616079.1261645164</v>
      </c>
      <c r="Z231" s="614"/>
    </row>
    <row r="232" spans="13:26" x14ac:dyDescent="0.2">
      <c r="M232" s="614"/>
      <c r="N232" s="748">
        <f t="shared" si="21"/>
        <v>174</v>
      </c>
      <c r="O232" s="730">
        <f t="shared" si="18"/>
        <v>8616079.1261645164</v>
      </c>
      <c r="P232" s="730">
        <f t="shared" si="22"/>
        <v>41718.846259738297</v>
      </c>
      <c r="Q232" s="730">
        <f t="shared" si="19"/>
        <v>17264.375882090648</v>
      </c>
      <c r="R232" s="730">
        <f t="shared" si="20"/>
        <v>8675062.3483063448</v>
      </c>
      <c r="Z232" s="614"/>
    </row>
    <row r="233" spans="13:26" x14ac:dyDescent="0.2">
      <c r="M233" s="614"/>
      <c r="N233" s="748">
        <f t="shared" si="21"/>
        <v>175</v>
      </c>
      <c r="O233" s="730">
        <f t="shared" si="18"/>
        <v>8675062.3483063448</v>
      </c>
      <c r="P233" s="730">
        <f t="shared" si="22"/>
        <v>41718.846259738297</v>
      </c>
      <c r="Q233" s="730">
        <f t="shared" si="19"/>
        <v>17382.56287908573</v>
      </c>
      <c r="R233" s="730">
        <f t="shared" si="20"/>
        <v>8734163.7574451678</v>
      </c>
      <c r="Z233" s="614"/>
    </row>
    <row r="234" spans="13:26" x14ac:dyDescent="0.2">
      <c r="M234" s="614"/>
      <c r="N234" s="748">
        <f t="shared" si="21"/>
        <v>176</v>
      </c>
      <c r="O234" s="730">
        <f t="shared" si="18"/>
        <v>8734163.7574451678</v>
      </c>
      <c r="P234" s="730">
        <f t="shared" si="22"/>
        <v>41718.846259738297</v>
      </c>
      <c r="Q234" s="730">
        <f t="shared" si="19"/>
        <v>17500.986692004921</v>
      </c>
      <c r="R234" s="730">
        <f t="shared" si="20"/>
        <v>8793383.5903969109</v>
      </c>
      <c r="Z234" s="614"/>
    </row>
    <row r="235" spans="13:26" x14ac:dyDescent="0.2">
      <c r="M235" s="614"/>
      <c r="N235" s="748">
        <f t="shared" si="21"/>
        <v>177</v>
      </c>
      <c r="O235" s="730">
        <f t="shared" si="18"/>
        <v>8793383.5903969109</v>
      </c>
      <c r="P235" s="730">
        <f t="shared" si="22"/>
        <v>41718.846259738297</v>
      </c>
      <c r="Q235" s="730">
        <f t="shared" si="19"/>
        <v>17619.647795365589</v>
      </c>
      <c r="R235" s="730">
        <f t="shared" si="20"/>
        <v>8852722.0844520144</v>
      </c>
      <c r="Z235" s="614"/>
    </row>
    <row r="236" spans="13:26" x14ac:dyDescent="0.2">
      <c r="M236" s="614"/>
      <c r="N236" s="748">
        <f t="shared" si="21"/>
        <v>178</v>
      </c>
      <c r="O236" s="730">
        <f t="shared" si="18"/>
        <v>8852722.0844520144</v>
      </c>
      <c r="P236" s="730">
        <f t="shared" si="22"/>
        <v>41718.846259738297</v>
      </c>
      <c r="Q236" s="730">
        <f t="shared" si="19"/>
        <v>17738.546664635902</v>
      </c>
      <c r="R236" s="730">
        <f t="shared" si="20"/>
        <v>8912179.4773763884</v>
      </c>
      <c r="Z236" s="614"/>
    </row>
    <row r="237" spans="13:26" x14ac:dyDescent="0.2">
      <c r="M237" s="614"/>
      <c r="N237" s="748">
        <f t="shared" si="21"/>
        <v>179</v>
      </c>
      <c r="O237" s="730">
        <f t="shared" si="18"/>
        <v>8912179.4773763884</v>
      </c>
      <c r="P237" s="730">
        <f t="shared" si="22"/>
        <v>41718.846259738297</v>
      </c>
      <c r="Q237" s="730">
        <f t="shared" si="19"/>
        <v>17857.683776236747</v>
      </c>
      <c r="R237" s="730">
        <f t="shared" si="20"/>
        <v>8971756.0074123628</v>
      </c>
      <c r="Z237" s="614"/>
    </row>
    <row r="238" spans="13:26" x14ac:dyDescent="0.2">
      <c r="M238" s="614"/>
      <c r="N238" s="748">
        <f t="shared" si="21"/>
        <v>180</v>
      </c>
      <c r="O238" s="730">
        <f t="shared" si="18"/>
        <v>8971756.0074123628</v>
      </c>
      <c r="P238" s="730">
        <f t="shared" si="22"/>
        <v>41718.846259738297</v>
      </c>
      <c r="Q238" s="730">
        <f t="shared" si="19"/>
        <v>17977.059607543622</v>
      </c>
      <c r="R238" s="730">
        <f t="shared" si="20"/>
        <v>9031451.9132796433</v>
      </c>
      <c r="Z238" s="614"/>
    </row>
    <row r="239" spans="13:26" x14ac:dyDescent="0.2">
      <c r="M239" s="614"/>
      <c r="N239" s="748">
        <f t="shared" si="21"/>
        <v>181</v>
      </c>
      <c r="O239" s="730">
        <f t="shared" si="18"/>
        <v>9031451.9132796433</v>
      </c>
      <c r="P239" s="730">
        <f t="shared" si="22"/>
        <v>41718.846259738297</v>
      </c>
      <c r="Q239" s="730">
        <f t="shared" si="19"/>
        <v>18096.67463688858</v>
      </c>
      <c r="R239" s="730">
        <f t="shared" si="20"/>
        <v>9091267.4341762699</v>
      </c>
      <c r="Z239" s="614"/>
    </row>
    <row r="240" spans="13:26" x14ac:dyDescent="0.2">
      <c r="M240" s="614"/>
      <c r="N240" s="748">
        <f t="shared" si="21"/>
        <v>182</v>
      </c>
      <c r="O240" s="730">
        <f t="shared" si="18"/>
        <v>9091267.4341762699</v>
      </c>
      <c r="P240" s="730">
        <f t="shared" si="22"/>
        <v>41718.846259738297</v>
      </c>
      <c r="Q240" s="730">
        <f t="shared" si="19"/>
        <v>18216.529343562113</v>
      </c>
      <c r="R240" s="730">
        <f t="shared" si="20"/>
        <v>9151202.8097795695</v>
      </c>
      <c r="Z240" s="614"/>
    </row>
    <row r="241" spans="13:26" x14ac:dyDescent="0.2">
      <c r="M241" s="614"/>
      <c r="N241" s="748">
        <f t="shared" si="21"/>
        <v>183</v>
      </c>
      <c r="O241" s="730">
        <f t="shared" si="18"/>
        <v>9151202.8097795695</v>
      </c>
      <c r="P241" s="730">
        <f t="shared" si="22"/>
        <v>41718.846259738297</v>
      </c>
      <c r="Q241" s="730">
        <f t="shared" si="19"/>
        <v>18336.624207815094</v>
      </c>
      <c r="R241" s="730">
        <f t="shared" si="20"/>
        <v>9211258.280247122</v>
      </c>
      <c r="Z241" s="614"/>
    </row>
    <row r="242" spans="13:26" x14ac:dyDescent="0.2">
      <c r="M242" s="614"/>
      <c r="N242" s="748">
        <f t="shared" si="21"/>
        <v>184</v>
      </c>
      <c r="O242" s="730">
        <f t="shared" si="18"/>
        <v>9211258.280247122</v>
      </c>
      <c r="P242" s="730">
        <f t="shared" si="22"/>
        <v>41718.846259738297</v>
      </c>
      <c r="Q242" s="730">
        <f t="shared" si="19"/>
        <v>18456.959710860683</v>
      </c>
      <c r="R242" s="730">
        <f t="shared" si="20"/>
        <v>9271434.0862177201</v>
      </c>
      <c r="Z242" s="614"/>
    </row>
    <row r="243" spans="13:26" x14ac:dyDescent="0.2">
      <c r="M243" s="614"/>
      <c r="N243" s="748">
        <f t="shared" si="21"/>
        <v>185</v>
      </c>
      <c r="O243" s="730">
        <f t="shared" si="18"/>
        <v>9271434.0862177201</v>
      </c>
      <c r="P243" s="730">
        <f t="shared" si="22"/>
        <v>41718.846259738297</v>
      </c>
      <c r="Q243" s="730">
        <f t="shared" si="19"/>
        <v>18577.536334876277</v>
      </c>
      <c r="R243" s="730">
        <f t="shared" si="20"/>
        <v>9331730.4688123334</v>
      </c>
      <c r="Z243" s="614"/>
    </row>
    <row r="244" spans="13:26" x14ac:dyDescent="0.2">
      <c r="M244" s="614"/>
      <c r="N244" s="748">
        <f t="shared" si="21"/>
        <v>186</v>
      </c>
      <c r="O244" s="730">
        <f t="shared" si="18"/>
        <v>9331730.4688123334</v>
      </c>
      <c r="P244" s="730">
        <f t="shared" si="22"/>
        <v>41718.846259738297</v>
      </c>
      <c r="Q244" s="730">
        <f t="shared" si="19"/>
        <v>18698.354563005429</v>
      </c>
      <c r="R244" s="730">
        <f t="shared" si="20"/>
        <v>9392147.6696350761</v>
      </c>
      <c r="Z244" s="614"/>
    </row>
    <row r="245" spans="13:26" x14ac:dyDescent="0.2">
      <c r="M245" s="614"/>
      <c r="N245" s="748">
        <f t="shared" si="21"/>
        <v>187</v>
      </c>
      <c r="O245" s="730">
        <f t="shared" si="18"/>
        <v>9392147.6696350761</v>
      </c>
      <c r="P245" s="730">
        <f t="shared" si="22"/>
        <v>41718.846259738297</v>
      </c>
      <c r="Q245" s="730">
        <f t="shared" si="19"/>
        <v>18819.414879359778</v>
      </c>
      <c r="R245" s="730">
        <f t="shared" si="20"/>
        <v>9452685.9307741728</v>
      </c>
      <c r="Z245" s="614"/>
    </row>
    <row r="246" spans="13:26" x14ac:dyDescent="0.2">
      <c r="M246" s="614"/>
      <c r="N246" s="748">
        <f t="shared" si="21"/>
        <v>188</v>
      </c>
      <c r="O246" s="730">
        <f t="shared" si="18"/>
        <v>9452685.9307741728</v>
      </c>
      <c r="P246" s="730">
        <f t="shared" si="22"/>
        <v>41718.846259738297</v>
      </c>
      <c r="Q246" s="730">
        <f t="shared" si="19"/>
        <v>18940.717769021005</v>
      </c>
      <c r="R246" s="730">
        <f t="shared" si="20"/>
        <v>9513345.4948029313</v>
      </c>
      <c r="Z246" s="614"/>
    </row>
    <row r="247" spans="13:26" x14ac:dyDescent="0.2">
      <c r="M247" s="614"/>
      <c r="N247" s="748">
        <f t="shared" si="21"/>
        <v>189</v>
      </c>
      <c r="O247" s="730">
        <f t="shared" si="18"/>
        <v>9513345.4948029313</v>
      </c>
      <c r="P247" s="730">
        <f t="shared" si="22"/>
        <v>41718.846259738297</v>
      </c>
      <c r="Q247" s="730">
        <f t="shared" si="19"/>
        <v>19062.263718042763</v>
      </c>
      <c r="R247" s="730">
        <f t="shared" si="20"/>
        <v>9574126.6047807112</v>
      </c>
      <c r="Z247" s="614"/>
    </row>
    <row r="248" spans="13:26" x14ac:dyDescent="0.2">
      <c r="M248" s="614"/>
      <c r="N248" s="748">
        <f t="shared" si="21"/>
        <v>190</v>
      </c>
      <c r="O248" s="730">
        <f t="shared" si="18"/>
        <v>9574126.6047807112</v>
      </c>
      <c r="P248" s="730">
        <f t="shared" si="22"/>
        <v>41718.846259738297</v>
      </c>
      <c r="Q248" s="730">
        <f t="shared" si="19"/>
        <v>19184.053213452633</v>
      </c>
      <c r="R248" s="730">
        <f t="shared" si="20"/>
        <v>9635029.5042539015</v>
      </c>
      <c r="Z248" s="614"/>
    </row>
    <row r="249" spans="13:26" x14ac:dyDescent="0.2">
      <c r="M249" s="614"/>
      <c r="N249" s="748">
        <f t="shared" si="21"/>
        <v>191</v>
      </c>
      <c r="O249" s="730">
        <f t="shared" si="18"/>
        <v>9635029.5042539015</v>
      </c>
      <c r="P249" s="730">
        <f t="shared" si="22"/>
        <v>41718.846259738297</v>
      </c>
      <c r="Q249" s="730">
        <f t="shared" si="19"/>
        <v>19306.086743254069</v>
      </c>
      <c r="R249" s="730">
        <f t="shared" si="20"/>
        <v>9696054.4372568931</v>
      </c>
      <c r="Z249" s="614"/>
    </row>
    <row r="250" spans="13:26" x14ac:dyDescent="0.2">
      <c r="M250" s="614"/>
      <c r="N250" s="748">
        <f t="shared" si="21"/>
        <v>192</v>
      </c>
      <c r="O250" s="730">
        <f t="shared" si="18"/>
        <v>9696054.4372568931</v>
      </c>
      <c r="P250" s="730">
        <f t="shared" si="22"/>
        <v>41718.846259738297</v>
      </c>
      <c r="Q250" s="730">
        <f t="shared" si="19"/>
        <v>19428.364796428359</v>
      </c>
      <c r="R250" s="730">
        <f t="shared" si="20"/>
        <v>9757201.6483130585</v>
      </c>
      <c r="Z250" s="614"/>
    </row>
    <row r="251" spans="13:26" x14ac:dyDescent="0.2">
      <c r="M251" s="614"/>
      <c r="N251" s="748">
        <f t="shared" si="21"/>
        <v>193</v>
      </c>
      <c r="O251" s="730">
        <f t="shared" si="18"/>
        <v>9757201.6483130585</v>
      </c>
      <c r="P251" s="730">
        <f t="shared" si="22"/>
        <v>41718.846259738297</v>
      </c>
      <c r="Q251" s="730">
        <f t="shared" si="19"/>
        <v>19550.887862936583</v>
      </c>
      <c r="R251" s="730">
        <f t="shared" si="20"/>
        <v>9818471.3824357316</v>
      </c>
      <c r="Z251" s="614"/>
    </row>
    <row r="252" spans="13:26" x14ac:dyDescent="0.2">
      <c r="M252" s="614"/>
      <c r="N252" s="748">
        <f t="shared" si="21"/>
        <v>194</v>
      </c>
      <c r="O252" s="730">
        <f t="shared" ref="O252:O315" si="23">R251</f>
        <v>9818471.3824357316</v>
      </c>
      <c r="P252" s="730">
        <f t="shared" si="22"/>
        <v>41718.846259738297</v>
      </c>
      <c r="Q252" s="730">
        <f t="shared" ref="Q252:Q315" si="24">O252*$P$53</f>
        <v>19673.656433721571</v>
      </c>
      <c r="R252" s="730">
        <f t="shared" ref="R252:R315" si="25">O252+P252+Q252</f>
        <v>9879863.885129191</v>
      </c>
      <c r="Z252" s="614"/>
    </row>
    <row r="253" spans="13:26" x14ac:dyDescent="0.2">
      <c r="M253" s="614"/>
      <c r="N253" s="748">
        <f t="shared" ref="N253:N316" si="26">N252+1</f>
        <v>195</v>
      </c>
      <c r="O253" s="730">
        <f t="shared" si="23"/>
        <v>9879863.885129191</v>
      </c>
      <c r="P253" s="730">
        <f t="shared" ref="P253:P316" si="27">P252</f>
        <v>41718.846259738297</v>
      </c>
      <c r="Q253" s="730">
        <f t="shared" si="24"/>
        <v>19796.671000709881</v>
      </c>
      <c r="R253" s="730">
        <f t="shared" si="25"/>
        <v>9941379.4023896381</v>
      </c>
      <c r="Z253" s="614"/>
    </row>
    <row r="254" spans="13:26" x14ac:dyDescent="0.2">
      <c r="M254" s="614"/>
      <c r="N254" s="748">
        <f t="shared" si="26"/>
        <v>196</v>
      </c>
      <c r="O254" s="730">
        <f t="shared" si="23"/>
        <v>9941379.4023896381</v>
      </c>
      <c r="P254" s="730">
        <f t="shared" si="27"/>
        <v>41718.846259738297</v>
      </c>
      <c r="Q254" s="730">
        <f t="shared" si="24"/>
        <v>19919.932056813755</v>
      </c>
      <c r="R254" s="730">
        <f t="shared" si="25"/>
        <v>10003018.18070619</v>
      </c>
      <c r="Z254" s="614"/>
    </row>
    <row r="255" spans="13:26" x14ac:dyDescent="0.2">
      <c r="M255" s="614"/>
      <c r="N255" s="748">
        <f t="shared" si="26"/>
        <v>197</v>
      </c>
      <c r="O255" s="730">
        <f t="shared" si="23"/>
        <v>10003018.18070619</v>
      </c>
      <c r="P255" s="730">
        <f t="shared" si="27"/>
        <v>41718.846259738297</v>
      </c>
      <c r="Q255" s="730">
        <f t="shared" si="24"/>
        <v>20043.440095933114</v>
      </c>
      <c r="R255" s="730">
        <f t="shared" si="25"/>
        <v>10064780.46706186</v>
      </c>
      <c r="Z255" s="614"/>
    </row>
    <row r="256" spans="13:26" x14ac:dyDescent="0.2">
      <c r="M256" s="614"/>
      <c r="N256" s="748">
        <f t="shared" si="26"/>
        <v>198</v>
      </c>
      <c r="O256" s="730">
        <f t="shared" si="23"/>
        <v>10064780.46706186</v>
      </c>
      <c r="P256" s="730">
        <f t="shared" si="27"/>
        <v>41718.846259738297</v>
      </c>
      <c r="Q256" s="730">
        <f t="shared" si="24"/>
        <v>20167.195612957512</v>
      </c>
      <c r="R256" s="730">
        <f t="shared" si="25"/>
        <v>10126666.508934556</v>
      </c>
      <c r="Z256" s="614"/>
    </row>
    <row r="257" spans="13:26" x14ac:dyDescent="0.2">
      <c r="M257" s="614"/>
      <c r="N257" s="748">
        <f t="shared" si="26"/>
        <v>199</v>
      </c>
      <c r="O257" s="730">
        <f t="shared" si="23"/>
        <v>10126666.508934556</v>
      </c>
      <c r="P257" s="730">
        <f t="shared" si="27"/>
        <v>41718.846259738297</v>
      </c>
      <c r="Q257" s="730">
        <f t="shared" si="24"/>
        <v>20291.199103768144</v>
      </c>
      <c r="R257" s="730">
        <f t="shared" si="25"/>
        <v>10188676.554298062</v>
      </c>
      <c r="Z257" s="614"/>
    </row>
    <row r="258" spans="13:26" x14ac:dyDescent="0.2">
      <c r="M258" s="614"/>
      <c r="N258" s="748">
        <f t="shared" si="26"/>
        <v>200</v>
      </c>
      <c r="O258" s="730">
        <f t="shared" si="23"/>
        <v>10188676.554298062</v>
      </c>
      <c r="P258" s="730">
        <f t="shared" si="27"/>
        <v>41718.846259738297</v>
      </c>
      <c r="Q258" s="730">
        <f t="shared" si="24"/>
        <v>20415.451065239817</v>
      </c>
      <c r="R258" s="730">
        <f t="shared" si="25"/>
        <v>10250810.85162304</v>
      </c>
      <c r="Z258" s="614"/>
    </row>
    <row r="259" spans="13:26" x14ac:dyDescent="0.2">
      <c r="M259" s="614"/>
      <c r="N259" s="748">
        <f t="shared" si="26"/>
        <v>201</v>
      </c>
      <c r="O259" s="730">
        <f t="shared" si="23"/>
        <v>10250810.85162304</v>
      </c>
      <c r="P259" s="730">
        <f t="shared" si="27"/>
        <v>41718.846259738297</v>
      </c>
      <c r="Q259" s="730">
        <f t="shared" si="24"/>
        <v>20539.95199524294</v>
      </c>
      <c r="R259" s="730">
        <f t="shared" si="25"/>
        <v>10313069.649878019</v>
      </c>
      <c r="Z259" s="614"/>
    </row>
    <row r="260" spans="13:26" x14ac:dyDescent="0.2">
      <c r="M260" s="614"/>
      <c r="N260" s="748">
        <f t="shared" si="26"/>
        <v>202</v>
      </c>
      <c r="O260" s="730">
        <f t="shared" si="23"/>
        <v>10313069.649878019</v>
      </c>
      <c r="P260" s="730">
        <f t="shared" si="27"/>
        <v>41718.846259738297</v>
      </c>
      <c r="Q260" s="730">
        <f t="shared" si="24"/>
        <v>20664.702392645533</v>
      </c>
      <c r="R260" s="730">
        <f t="shared" si="25"/>
        <v>10375453.198530402</v>
      </c>
      <c r="Z260" s="614"/>
    </row>
    <row r="261" spans="13:26" x14ac:dyDescent="0.2">
      <c r="M261" s="614"/>
      <c r="N261" s="748">
        <f t="shared" si="26"/>
        <v>203</v>
      </c>
      <c r="O261" s="730">
        <f t="shared" si="23"/>
        <v>10375453.198530402</v>
      </c>
      <c r="P261" s="730">
        <f t="shared" si="27"/>
        <v>41718.846259738297</v>
      </c>
      <c r="Q261" s="730">
        <f t="shared" si="24"/>
        <v>20789.702757315219</v>
      </c>
      <c r="R261" s="730">
        <f t="shared" si="25"/>
        <v>10437961.747547455</v>
      </c>
      <c r="Z261" s="614"/>
    </row>
    <row r="262" spans="13:26" x14ac:dyDescent="0.2">
      <c r="M262" s="614"/>
      <c r="N262" s="748">
        <f t="shared" si="26"/>
        <v>204</v>
      </c>
      <c r="O262" s="730">
        <f t="shared" si="23"/>
        <v>10437961.747547455</v>
      </c>
      <c r="P262" s="730">
        <f t="shared" si="27"/>
        <v>41718.846259738297</v>
      </c>
      <c r="Q262" s="730">
        <f t="shared" si="24"/>
        <v>20914.953590121218</v>
      </c>
      <c r="R262" s="730">
        <f t="shared" si="25"/>
        <v>10500595.547397314</v>
      </c>
      <c r="Z262" s="614"/>
    </row>
    <row r="263" spans="13:26" x14ac:dyDescent="0.2">
      <c r="M263" s="614"/>
      <c r="N263" s="748">
        <f t="shared" si="26"/>
        <v>205</v>
      </c>
      <c r="O263" s="730">
        <f t="shared" si="23"/>
        <v>10500595.547397314</v>
      </c>
      <c r="P263" s="730">
        <f t="shared" si="27"/>
        <v>41718.846259738297</v>
      </c>
      <c r="Q263" s="730">
        <f t="shared" si="24"/>
        <v>21040.455392936365</v>
      </c>
      <c r="R263" s="730">
        <f t="shared" si="25"/>
        <v>10563354.849049987</v>
      </c>
      <c r="Z263" s="614"/>
    </row>
    <row r="264" spans="13:26" x14ac:dyDescent="0.2">
      <c r="M264" s="614"/>
      <c r="N264" s="748">
        <f t="shared" si="26"/>
        <v>206</v>
      </c>
      <c r="O264" s="730">
        <f t="shared" si="23"/>
        <v>10563354.849049987</v>
      </c>
      <c r="P264" s="730">
        <f t="shared" si="27"/>
        <v>41718.846259738297</v>
      </c>
      <c r="Q264" s="730">
        <f t="shared" si="24"/>
        <v>21166.208668639112</v>
      </c>
      <c r="R264" s="730">
        <f t="shared" si="25"/>
        <v>10626239.903978365</v>
      </c>
      <c r="Z264" s="614"/>
    </row>
    <row r="265" spans="13:26" x14ac:dyDescent="0.2">
      <c r="M265" s="614"/>
      <c r="N265" s="748">
        <f t="shared" si="26"/>
        <v>207</v>
      </c>
      <c r="O265" s="730">
        <f t="shared" si="23"/>
        <v>10626239.903978365</v>
      </c>
      <c r="P265" s="730">
        <f t="shared" si="27"/>
        <v>41718.846259738297</v>
      </c>
      <c r="Q265" s="730">
        <f t="shared" si="24"/>
        <v>21292.213921115563</v>
      </c>
      <c r="R265" s="730">
        <f t="shared" si="25"/>
        <v>10689250.964159217</v>
      </c>
      <c r="Z265" s="614"/>
    </row>
    <row r="266" spans="13:26" x14ac:dyDescent="0.2">
      <c r="M266" s="614"/>
      <c r="N266" s="748">
        <f t="shared" si="26"/>
        <v>208</v>
      </c>
      <c r="O266" s="730">
        <f t="shared" si="23"/>
        <v>10689250.964159217</v>
      </c>
      <c r="P266" s="730">
        <f t="shared" si="27"/>
        <v>41718.846259738297</v>
      </c>
      <c r="Q266" s="730">
        <f t="shared" si="24"/>
        <v>21418.471655261455</v>
      </c>
      <c r="R266" s="730">
        <f t="shared" si="25"/>
        <v>10752388.282074215</v>
      </c>
      <c r="Z266" s="614"/>
    </row>
    <row r="267" spans="13:26" x14ac:dyDescent="0.2">
      <c r="M267" s="614"/>
      <c r="N267" s="748">
        <f t="shared" si="26"/>
        <v>209</v>
      </c>
      <c r="O267" s="730">
        <f t="shared" si="23"/>
        <v>10752388.282074215</v>
      </c>
      <c r="P267" s="730">
        <f t="shared" si="27"/>
        <v>41718.846259738297</v>
      </c>
      <c r="Q267" s="730">
        <f t="shared" si="24"/>
        <v>21544.98237698423</v>
      </c>
      <c r="R267" s="730">
        <f t="shared" si="25"/>
        <v>10815652.110710936</v>
      </c>
      <c r="Z267" s="614"/>
    </row>
    <row r="268" spans="13:26" x14ac:dyDescent="0.2">
      <c r="M268" s="614"/>
      <c r="N268" s="748">
        <f t="shared" si="26"/>
        <v>210</v>
      </c>
      <c r="O268" s="730">
        <f t="shared" si="23"/>
        <v>10815652.110710936</v>
      </c>
      <c r="P268" s="730">
        <f t="shared" si="27"/>
        <v>41718.846259738297</v>
      </c>
      <c r="Q268" s="730">
        <f t="shared" si="24"/>
        <v>21671.746593205015</v>
      </c>
      <c r="R268" s="730">
        <f t="shared" si="25"/>
        <v>10879042.703563878</v>
      </c>
      <c r="Z268" s="614"/>
    </row>
    <row r="269" spans="13:26" x14ac:dyDescent="0.2">
      <c r="M269" s="614"/>
      <c r="N269" s="748">
        <f t="shared" si="26"/>
        <v>211</v>
      </c>
      <c r="O269" s="730">
        <f t="shared" si="23"/>
        <v>10879042.703563878</v>
      </c>
      <c r="P269" s="730">
        <f t="shared" si="27"/>
        <v>41718.846259738297</v>
      </c>
      <c r="Q269" s="730">
        <f t="shared" si="24"/>
        <v>21798.764811860692</v>
      </c>
      <c r="R269" s="730">
        <f t="shared" si="25"/>
        <v>10942560.314635476</v>
      </c>
      <c r="Z269" s="614"/>
    </row>
    <row r="270" spans="13:26" x14ac:dyDescent="0.2">
      <c r="M270" s="614"/>
      <c r="N270" s="748">
        <f t="shared" si="26"/>
        <v>212</v>
      </c>
      <c r="O270" s="730">
        <f t="shared" si="23"/>
        <v>10942560.314635476</v>
      </c>
      <c r="P270" s="730">
        <f t="shared" si="27"/>
        <v>41718.846259738297</v>
      </c>
      <c r="Q270" s="730">
        <f t="shared" si="24"/>
        <v>21926.037541905902</v>
      </c>
      <c r="R270" s="730">
        <f t="shared" si="25"/>
        <v>11006205.198437119</v>
      </c>
      <c r="Z270" s="614"/>
    </row>
    <row r="271" spans="13:26" x14ac:dyDescent="0.2">
      <c r="M271" s="614"/>
      <c r="N271" s="748">
        <f t="shared" si="26"/>
        <v>213</v>
      </c>
      <c r="O271" s="730">
        <f t="shared" si="23"/>
        <v>11006205.198437119</v>
      </c>
      <c r="P271" s="730">
        <f t="shared" si="27"/>
        <v>41718.846259738297</v>
      </c>
      <c r="Q271" s="730">
        <f t="shared" si="24"/>
        <v>22053.565293315103</v>
      </c>
      <c r="R271" s="730">
        <f t="shared" si="25"/>
        <v>11069977.609990172</v>
      </c>
      <c r="Z271" s="614"/>
    </row>
    <row r="272" spans="13:26" x14ac:dyDescent="0.2">
      <c r="M272" s="614"/>
      <c r="N272" s="748">
        <f t="shared" si="26"/>
        <v>214</v>
      </c>
      <c r="O272" s="730">
        <f t="shared" si="23"/>
        <v>11069977.609990172</v>
      </c>
      <c r="P272" s="730">
        <f t="shared" si="27"/>
        <v>41718.846259738297</v>
      </c>
      <c r="Q272" s="730">
        <f t="shared" si="24"/>
        <v>22181.34857708462</v>
      </c>
      <c r="R272" s="730">
        <f t="shared" si="25"/>
        <v>11133877.804826993</v>
      </c>
      <c r="Z272" s="614"/>
    </row>
    <row r="273" spans="13:26" x14ac:dyDescent="0.2">
      <c r="M273" s="614"/>
      <c r="N273" s="748">
        <f t="shared" si="26"/>
        <v>215</v>
      </c>
      <c r="O273" s="730">
        <f t="shared" si="23"/>
        <v>11133877.804826993</v>
      </c>
      <c r="P273" s="730">
        <f t="shared" si="27"/>
        <v>41718.846259738297</v>
      </c>
      <c r="Q273" s="730">
        <f t="shared" si="24"/>
        <v>22309.387905234664</v>
      </c>
      <c r="R273" s="730">
        <f t="shared" si="25"/>
        <v>11197906.038991965</v>
      </c>
      <c r="Z273" s="614"/>
    </row>
    <row r="274" spans="13:26" x14ac:dyDescent="0.2">
      <c r="M274" s="614"/>
      <c r="N274" s="748">
        <f t="shared" si="26"/>
        <v>216</v>
      </c>
      <c r="O274" s="730">
        <f t="shared" si="23"/>
        <v>11197906.038991965</v>
      </c>
      <c r="P274" s="730">
        <f t="shared" si="27"/>
        <v>41718.846259738297</v>
      </c>
      <c r="Q274" s="730">
        <f t="shared" si="24"/>
        <v>22437.68379081141</v>
      </c>
      <c r="R274" s="730">
        <f t="shared" si="25"/>
        <v>11262062.569042515</v>
      </c>
      <c r="Z274" s="614"/>
    </row>
    <row r="275" spans="13:26" x14ac:dyDescent="0.2">
      <c r="M275" s="614"/>
      <c r="N275" s="748">
        <f t="shared" si="26"/>
        <v>217</v>
      </c>
      <c r="O275" s="730">
        <f t="shared" si="23"/>
        <v>11262062.569042515</v>
      </c>
      <c r="P275" s="730">
        <f t="shared" si="27"/>
        <v>41718.846259738297</v>
      </c>
      <c r="Q275" s="730">
        <f t="shared" si="24"/>
        <v>22566.236747889045</v>
      </c>
      <c r="R275" s="730">
        <f t="shared" si="25"/>
        <v>11326347.652050141</v>
      </c>
      <c r="Z275" s="614"/>
    </row>
    <row r="276" spans="13:26" x14ac:dyDescent="0.2">
      <c r="M276" s="614"/>
      <c r="N276" s="748">
        <f t="shared" si="26"/>
        <v>218</v>
      </c>
      <c r="O276" s="730">
        <f t="shared" si="23"/>
        <v>11326347.652050141</v>
      </c>
      <c r="P276" s="730">
        <f t="shared" si="27"/>
        <v>41718.846259738297</v>
      </c>
      <c r="Q276" s="730">
        <f t="shared" si="24"/>
        <v>22695.04729157182</v>
      </c>
      <c r="R276" s="730">
        <f t="shared" si="25"/>
        <v>11390761.54560145</v>
      </c>
      <c r="Z276" s="614"/>
    </row>
    <row r="277" spans="13:26" x14ac:dyDescent="0.2">
      <c r="M277" s="614"/>
      <c r="N277" s="748">
        <f t="shared" si="26"/>
        <v>219</v>
      </c>
      <c r="O277" s="730">
        <f t="shared" si="23"/>
        <v>11390761.54560145</v>
      </c>
      <c r="P277" s="730">
        <f t="shared" si="27"/>
        <v>41718.846259738297</v>
      </c>
      <c r="Q277" s="730">
        <f t="shared" si="24"/>
        <v>22824.115937996125</v>
      </c>
      <c r="R277" s="730">
        <f t="shared" si="25"/>
        <v>11455304.507799184</v>
      </c>
      <c r="Z277" s="614"/>
    </row>
    <row r="278" spans="13:26" x14ac:dyDescent="0.2">
      <c r="M278" s="614"/>
      <c r="N278" s="748">
        <f t="shared" si="26"/>
        <v>220</v>
      </c>
      <c r="O278" s="730">
        <f t="shared" si="23"/>
        <v>11455304.507799184</v>
      </c>
      <c r="P278" s="730">
        <f t="shared" si="27"/>
        <v>41718.846259738297</v>
      </c>
      <c r="Q278" s="730">
        <f t="shared" si="24"/>
        <v>22953.443204332558</v>
      </c>
      <c r="R278" s="730">
        <f t="shared" si="25"/>
        <v>11519976.797263253</v>
      </c>
      <c r="Z278" s="614"/>
    </row>
    <row r="279" spans="13:26" x14ac:dyDescent="0.2">
      <c r="M279" s="614"/>
      <c r="N279" s="748">
        <f t="shared" si="26"/>
        <v>221</v>
      </c>
      <c r="O279" s="730">
        <f t="shared" si="23"/>
        <v>11519976.797263253</v>
      </c>
      <c r="P279" s="730">
        <f t="shared" si="27"/>
        <v>41718.846259738297</v>
      </c>
      <c r="Q279" s="730">
        <f t="shared" si="24"/>
        <v>23083.02960878798</v>
      </c>
      <c r="R279" s="730">
        <f t="shared" si="25"/>
        <v>11584778.673131779</v>
      </c>
      <c r="Z279" s="614"/>
    </row>
    <row r="280" spans="13:26" x14ac:dyDescent="0.2">
      <c r="M280" s="614"/>
      <c r="N280" s="748">
        <f t="shared" si="26"/>
        <v>222</v>
      </c>
      <c r="O280" s="730">
        <f t="shared" si="23"/>
        <v>11584778.673131779</v>
      </c>
      <c r="P280" s="730">
        <f t="shared" si="27"/>
        <v>41718.846259738297</v>
      </c>
      <c r="Q280" s="730">
        <f t="shared" si="24"/>
        <v>23212.875670607609</v>
      </c>
      <c r="R280" s="730">
        <f t="shared" si="25"/>
        <v>11649710.395062124</v>
      </c>
      <c r="Z280" s="614"/>
    </row>
    <row r="281" spans="13:26" x14ac:dyDescent="0.2">
      <c r="M281" s="614"/>
      <c r="N281" s="748">
        <f t="shared" si="26"/>
        <v>223</v>
      </c>
      <c r="O281" s="730">
        <f t="shared" si="23"/>
        <v>11649710.395062124</v>
      </c>
      <c r="P281" s="730">
        <f t="shared" si="27"/>
        <v>41718.846259738297</v>
      </c>
      <c r="Q281" s="730">
        <f t="shared" si="24"/>
        <v>23342.981910077106</v>
      </c>
      <c r="R281" s="730">
        <f t="shared" si="25"/>
        <v>11714772.22323194</v>
      </c>
      <c r="Z281" s="614"/>
    </row>
    <row r="282" spans="13:26" x14ac:dyDescent="0.2">
      <c r="M282" s="614"/>
      <c r="N282" s="748">
        <f t="shared" si="26"/>
        <v>224</v>
      </c>
      <c r="O282" s="730">
        <f t="shared" si="23"/>
        <v>11714772.22323194</v>
      </c>
      <c r="P282" s="730">
        <f t="shared" si="27"/>
        <v>41718.846259738297</v>
      </c>
      <c r="Q282" s="730">
        <f t="shared" si="24"/>
        <v>23473.348848524631</v>
      </c>
      <c r="R282" s="730">
        <f t="shared" si="25"/>
        <v>11779964.418340202</v>
      </c>
      <c r="Z282" s="614"/>
    </row>
    <row r="283" spans="13:26" x14ac:dyDescent="0.2">
      <c r="M283" s="614"/>
      <c r="N283" s="748">
        <f t="shared" si="26"/>
        <v>225</v>
      </c>
      <c r="O283" s="730">
        <f t="shared" si="23"/>
        <v>11779964.418340202</v>
      </c>
      <c r="P283" s="730">
        <f t="shared" si="27"/>
        <v>41718.846259738297</v>
      </c>
      <c r="Q283" s="730">
        <f t="shared" si="24"/>
        <v>23603.977008322956</v>
      </c>
      <c r="R283" s="730">
        <f t="shared" si="25"/>
        <v>11845287.241608262</v>
      </c>
      <c r="Z283" s="614"/>
    </row>
    <row r="284" spans="13:26" x14ac:dyDescent="0.2">
      <c r="M284" s="614"/>
      <c r="N284" s="748">
        <f t="shared" si="26"/>
        <v>226</v>
      </c>
      <c r="O284" s="730">
        <f t="shared" si="23"/>
        <v>11845287.241608262</v>
      </c>
      <c r="P284" s="730">
        <f t="shared" si="27"/>
        <v>41718.846259738297</v>
      </c>
      <c r="Q284" s="730">
        <f t="shared" si="24"/>
        <v>23734.866912891554</v>
      </c>
      <c r="R284" s="730">
        <f t="shared" si="25"/>
        <v>11910740.954780892</v>
      </c>
      <c r="Z284" s="614"/>
    </row>
    <row r="285" spans="13:26" x14ac:dyDescent="0.2">
      <c r="M285" s="614"/>
      <c r="N285" s="748">
        <f t="shared" si="26"/>
        <v>227</v>
      </c>
      <c r="O285" s="730">
        <f t="shared" si="23"/>
        <v>11910740.954780892</v>
      </c>
      <c r="P285" s="730">
        <f t="shared" si="27"/>
        <v>41718.846259738297</v>
      </c>
      <c r="Q285" s="730">
        <f t="shared" si="24"/>
        <v>23866.019086698696</v>
      </c>
      <c r="R285" s="730">
        <f t="shared" si="25"/>
        <v>11976325.820127327</v>
      </c>
      <c r="Z285" s="614"/>
    </row>
    <row r="286" spans="13:26" x14ac:dyDescent="0.2">
      <c r="M286" s="614"/>
      <c r="N286" s="748">
        <f t="shared" si="26"/>
        <v>228</v>
      </c>
      <c r="O286" s="730">
        <f t="shared" si="23"/>
        <v>11976325.820127327</v>
      </c>
      <c r="P286" s="730">
        <f t="shared" si="27"/>
        <v>41718.846259738297</v>
      </c>
      <c r="Q286" s="730">
        <f t="shared" si="24"/>
        <v>23997.434055263544</v>
      </c>
      <c r="R286" s="730">
        <f t="shared" si="25"/>
        <v>12042042.100442328</v>
      </c>
      <c r="Z286" s="614"/>
    </row>
    <row r="287" spans="13:26" x14ac:dyDescent="0.2">
      <c r="M287" s="614"/>
      <c r="N287" s="748">
        <f t="shared" si="26"/>
        <v>229</v>
      </c>
      <c r="O287" s="730">
        <f t="shared" si="23"/>
        <v>12042042.100442328</v>
      </c>
      <c r="P287" s="730">
        <f t="shared" si="27"/>
        <v>41718.846259738297</v>
      </c>
      <c r="Q287" s="730">
        <f t="shared" si="24"/>
        <v>24129.112345158272</v>
      </c>
      <c r="R287" s="730">
        <f t="shared" si="25"/>
        <v>12107890.059047224</v>
      </c>
      <c r="Z287" s="614"/>
    </row>
    <row r="288" spans="13:26" x14ac:dyDescent="0.2">
      <c r="M288" s="614"/>
      <c r="N288" s="748">
        <f t="shared" si="26"/>
        <v>230</v>
      </c>
      <c r="O288" s="730">
        <f t="shared" si="23"/>
        <v>12107890.059047224</v>
      </c>
      <c r="P288" s="730">
        <f t="shared" si="27"/>
        <v>41718.846259738297</v>
      </c>
      <c r="Q288" s="730">
        <f t="shared" si="24"/>
        <v>24261.054484010165</v>
      </c>
      <c r="R288" s="730">
        <f t="shared" si="25"/>
        <v>12173869.959790971</v>
      </c>
      <c r="Z288" s="614"/>
    </row>
    <row r="289" spans="13:26" x14ac:dyDescent="0.2">
      <c r="M289" s="614"/>
      <c r="N289" s="748">
        <f t="shared" si="26"/>
        <v>231</v>
      </c>
      <c r="O289" s="730">
        <f t="shared" si="23"/>
        <v>12173869.959790971</v>
      </c>
      <c r="P289" s="730">
        <f t="shared" si="27"/>
        <v>41718.846259738297</v>
      </c>
      <c r="Q289" s="730">
        <f t="shared" si="24"/>
        <v>24393.261000503724</v>
      </c>
      <c r="R289" s="730">
        <f t="shared" si="25"/>
        <v>12239982.067051211</v>
      </c>
      <c r="Z289" s="614"/>
    </row>
    <row r="290" spans="13:26" x14ac:dyDescent="0.2">
      <c r="M290" s="614"/>
      <c r="N290" s="748">
        <f t="shared" si="26"/>
        <v>232</v>
      </c>
      <c r="O290" s="730">
        <f t="shared" si="23"/>
        <v>12239982.067051211</v>
      </c>
      <c r="P290" s="730">
        <f t="shared" si="27"/>
        <v>41718.846259738297</v>
      </c>
      <c r="Q290" s="730">
        <f t="shared" si="24"/>
        <v>24525.732424382808</v>
      </c>
      <c r="R290" s="730">
        <f t="shared" si="25"/>
        <v>12306226.645735331</v>
      </c>
      <c r="Z290" s="614"/>
    </row>
    <row r="291" spans="13:26" x14ac:dyDescent="0.2">
      <c r="M291" s="614"/>
      <c r="N291" s="748">
        <f t="shared" si="26"/>
        <v>233</v>
      </c>
      <c r="O291" s="730">
        <f t="shared" si="23"/>
        <v>12306226.645735331</v>
      </c>
      <c r="P291" s="730">
        <f t="shared" si="27"/>
        <v>41718.846259738297</v>
      </c>
      <c r="Q291" s="730">
        <f t="shared" si="24"/>
        <v>24658.469286452746</v>
      </c>
      <c r="R291" s="730">
        <f t="shared" si="25"/>
        <v>12372603.961281521</v>
      </c>
      <c r="Z291" s="614"/>
    </row>
    <row r="292" spans="13:26" x14ac:dyDescent="0.2">
      <c r="M292" s="614"/>
      <c r="N292" s="748">
        <f t="shared" si="26"/>
        <v>234</v>
      </c>
      <c r="O292" s="730">
        <f t="shared" si="23"/>
        <v>12372603.961281521</v>
      </c>
      <c r="P292" s="730">
        <f t="shared" si="27"/>
        <v>41718.846259738297</v>
      </c>
      <c r="Q292" s="730">
        <f t="shared" si="24"/>
        <v>24791.472118582456</v>
      </c>
      <c r="R292" s="730">
        <f t="shared" si="25"/>
        <v>12439114.279659841</v>
      </c>
      <c r="Z292" s="614"/>
    </row>
    <row r="293" spans="13:26" x14ac:dyDescent="0.2">
      <c r="M293" s="614"/>
      <c r="N293" s="748">
        <f t="shared" si="26"/>
        <v>235</v>
      </c>
      <c r="O293" s="730">
        <f t="shared" si="23"/>
        <v>12439114.279659841</v>
      </c>
      <c r="P293" s="730">
        <f t="shared" si="27"/>
        <v>41718.846259738297</v>
      </c>
      <c r="Q293" s="730">
        <f t="shared" si="24"/>
        <v>24924.741453706589</v>
      </c>
      <c r="R293" s="730">
        <f t="shared" si="25"/>
        <v>12505757.867373286</v>
      </c>
      <c r="Z293" s="614"/>
    </row>
    <row r="294" spans="13:26" x14ac:dyDescent="0.2">
      <c r="M294" s="614"/>
      <c r="N294" s="748">
        <f t="shared" si="26"/>
        <v>236</v>
      </c>
      <c r="O294" s="730">
        <f t="shared" si="23"/>
        <v>12505757.867373286</v>
      </c>
      <c r="P294" s="730">
        <f t="shared" si="27"/>
        <v>41718.846259738297</v>
      </c>
      <c r="Q294" s="730">
        <f t="shared" si="24"/>
        <v>25058.277825827645</v>
      </c>
      <c r="R294" s="730">
        <f t="shared" si="25"/>
        <v>12572534.99145885</v>
      </c>
      <c r="Z294" s="614"/>
    </row>
    <row r="295" spans="13:26" x14ac:dyDescent="0.2">
      <c r="M295" s="614"/>
      <c r="N295" s="748">
        <f t="shared" si="26"/>
        <v>237</v>
      </c>
      <c r="O295" s="730">
        <f t="shared" si="23"/>
        <v>12572534.99145885</v>
      </c>
      <c r="P295" s="730">
        <f t="shared" si="27"/>
        <v>41718.846259738297</v>
      </c>
      <c r="Q295" s="730">
        <f t="shared" si="24"/>
        <v>25192.08177001814</v>
      </c>
      <c r="R295" s="730">
        <f t="shared" si="25"/>
        <v>12639445.919488605</v>
      </c>
      <c r="Z295" s="614"/>
    </row>
    <row r="296" spans="13:26" x14ac:dyDescent="0.2">
      <c r="M296" s="614"/>
      <c r="N296" s="748">
        <f t="shared" si="26"/>
        <v>238</v>
      </c>
      <c r="O296" s="730">
        <f t="shared" si="23"/>
        <v>12639445.919488605</v>
      </c>
      <c r="P296" s="730">
        <f t="shared" si="27"/>
        <v>41718.846259738297</v>
      </c>
      <c r="Q296" s="730">
        <f t="shared" si="24"/>
        <v>25326.153822422726</v>
      </c>
      <c r="R296" s="730">
        <f t="shared" si="25"/>
        <v>12706490.919570765</v>
      </c>
      <c r="Z296" s="614"/>
    </row>
    <row r="297" spans="13:26" x14ac:dyDescent="0.2">
      <c r="M297" s="614"/>
      <c r="N297" s="748">
        <f t="shared" si="26"/>
        <v>239</v>
      </c>
      <c r="O297" s="730">
        <f t="shared" si="23"/>
        <v>12706490.919570765</v>
      </c>
      <c r="P297" s="730">
        <f t="shared" si="27"/>
        <v>41718.846259738297</v>
      </c>
      <c r="Q297" s="730">
        <f t="shared" si="24"/>
        <v>25460.494520260359</v>
      </c>
      <c r="R297" s="730">
        <f t="shared" si="25"/>
        <v>12773670.260350762</v>
      </c>
      <c r="Z297" s="614"/>
    </row>
    <row r="298" spans="13:26" x14ac:dyDescent="0.2">
      <c r="M298" s="614"/>
      <c r="N298" s="748">
        <f t="shared" si="26"/>
        <v>240</v>
      </c>
      <c r="O298" s="730">
        <f t="shared" si="23"/>
        <v>12773670.260350762</v>
      </c>
      <c r="P298" s="730">
        <f t="shared" si="27"/>
        <v>41718.846259738297</v>
      </c>
      <c r="Q298" s="730">
        <f t="shared" si="24"/>
        <v>25595.104401826433</v>
      </c>
      <c r="R298" s="730">
        <f t="shared" si="25"/>
        <v>12840984.211012326</v>
      </c>
      <c r="Z298" s="614"/>
    </row>
    <row r="299" spans="13:26" x14ac:dyDescent="0.2">
      <c r="M299" s="614"/>
      <c r="N299" s="748">
        <f t="shared" si="26"/>
        <v>241</v>
      </c>
      <c r="O299" s="730">
        <f t="shared" si="23"/>
        <v>12840984.211012326</v>
      </c>
      <c r="P299" s="730">
        <f t="shared" si="27"/>
        <v>41718.846259738297</v>
      </c>
      <c r="Q299" s="730">
        <f t="shared" si="24"/>
        <v>25729.984006494953</v>
      </c>
      <c r="R299" s="730">
        <f t="shared" si="25"/>
        <v>12908433.041278558</v>
      </c>
      <c r="Z299" s="614"/>
    </row>
    <row r="300" spans="13:26" x14ac:dyDescent="0.2">
      <c r="M300" s="614"/>
      <c r="N300" s="748">
        <f t="shared" si="26"/>
        <v>242</v>
      </c>
      <c r="O300" s="730">
        <f t="shared" si="23"/>
        <v>12908433.041278558</v>
      </c>
      <c r="P300" s="730">
        <f t="shared" si="27"/>
        <v>41718.846259738297</v>
      </c>
      <c r="Q300" s="730">
        <f t="shared" si="24"/>
        <v>25865.133874720679</v>
      </c>
      <c r="R300" s="730">
        <f t="shared" si="25"/>
        <v>12976017.021413015</v>
      </c>
      <c r="Z300" s="614"/>
    </row>
    <row r="301" spans="13:26" x14ac:dyDescent="0.2">
      <c r="M301" s="614"/>
      <c r="N301" s="748">
        <f t="shared" si="26"/>
        <v>243</v>
      </c>
      <c r="O301" s="730">
        <f t="shared" si="23"/>
        <v>12976017.021413015</v>
      </c>
      <c r="P301" s="730">
        <f t="shared" si="27"/>
        <v>41718.846259738297</v>
      </c>
      <c r="Q301" s="730">
        <f t="shared" si="24"/>
        <v>26000.554548041309</v>
      </c>
      <c r="R301" s="730">
        <f t="shared" si="25"/>
        <v>13043736.422220794</v>
      </c>
      <c r="Z301" s="614"/>
    </row>
    <row r="302" spans="13:26" x14ac:dyDescent="0.2">
      <c r="M302" s="614"/>
      <c r="N302" s="748">
        <f t="shared" si="26"/>
        <v>244</v>
      </c>
      <c r="O302" s="730">
        <f t="shared" si="23"/>
        <v>13043736.422220794</v>
      </c>
      <c r="P302" s="730">
        <f t="shared" si="27"/>
        <v>41718.846259738297</v>
      </c>
      <c r="Q302" s="730">
        <f t="shared" si="24"/>
        <v>26136.246569079642</v>
      </c>
      <c r="R302" s="730">
        <f t="shared" si="25"/>
        <v>13111591.515049612</v>
      </c>
      <c r="Z302" s="614"/>
    </row>
    <row r="303" spans="13:26" x14ac:dyDescent="0.2">
      <c r="M303" s="614"/>
      <c r="N303" s="748">
        <f t="shared" si="26"/>
        <v>245</v>
      </c>
      <c r="O303" s="730">
        <f t="shared" si="23"/>
        <v>13111591.515049612</v>
      </c>
      <c r="P303" s="730">
        <f t="shared" si="27"/>
        <v>41718.846259738297</v>
      </c>
      <c r="Q303" s="730">
        <f t="shared" si="24"/>
        <v>26272.210481545746</v>
      </c>
      <c r="R303" s="730">
        <f t="shared" si="25"/>
        <v>13179582.571790894</v>
      </c>
      <c r="Z303" s="614"/>
    </row>
    <row r="304" spans="13:26" x14ac:dyDescent="0.2">
      <c r="M304" s="614"/>
      <c r="N304" s="748">
        <f t="shared" si="26"/>
        <v>246</v>
      </c>
      <c r="O304" s="730">
        <f t="shared" si="23"/>
        <v>13179582.571790894</v>
      </c>
      <c r="P304" s="730">
        <f t="shared" si="27"/>
        <v>41718.846259738297</v>
      </c>
      <c r="Q304" s="730">
        <f t="shared" si="24"/>
        <v>26408.446830239143</v>
      </c>
      <c r="R304" s="730">
        <f t="shared" si="25"/>
        <v>13247709.864880871</v>
      </c>
      <c r="Z304" s="614"/>
    </row>
    <row r="305" spans="13:26" x14ac:dyDescent="0.2">
      <c r="M305" s="614"/>
      <c r="N305" s="748">
        <f t="shared" si="26"/>
        <v>247</v>
      </c>
      <c r="O305" s="730">
        <f t="shared" si="23"/>
        <v>13247709.864880871</v>
      </c>
      <c r="P305" s="730">
        <f t="shared" si="27"/>
        <v>41718.846259738297</v>
      </c>
      <c r="Q305" s="730">
        <f t="shared" si="24"/>
        <v>26544.956161050999</v>
      </c>
      <c r="R305" s="730">
        <f t="shared" si="25"/>
        <v>13315973.667301659</v>
      </c>
      <c r="Z305" s="614"/>
    </row>
    <row r="306" spans="13:26" x14ac:dyDescent="0.2">
      <c r="M306" s="614"/>
      <c r="N306" s="748">
        <f t="shared" si="26"/>
        <v>248</v>
      </c>
      <c r="O306" s="730">
        <f t="shared" si="23"/>
        <v>13315973.667301659</v>
      </c>
      <c r="P306" s="730">
        <f t="shared" si="27"/>
        <v>41718.846259738297</v>
      </c>
      <c r="Q306" s="730">
        <f t="shared" si="24"/>
        <v>26681.739020966292</v>
      </c>
      <c r="R306" s="730">
        <f t="shared" si="25"/>
        <v>13384374.252582362</v>
      </c>
      <c r="Z306" s="614"/>
    </row>
    <row r="307" spans="13:26" x14ac:dyDescent="0.2">
      <c r="M307" s="614"/>
      <c r="N307" s="748">
        <f t="shared" si="26"/>
        <v>249</v>
      </c>
      <c r="O307" s="730">
        <f t="shared" si="23"/>
        <v>13384374.252582362</v>
      </c>
      <c r="P307" s="730">
        <f t="shared" si="27"/>
        <v>41718.846259738297</v>
      </c>
      <c r="Q307" s="730">
        <f t="shared" si="24"/>
        <v>26818.795958066024</v>
      </c>
      <c r="R307" s="730">
        <f t="shared" si="25"/>
        <v>13452911.894800166</v>
      </c>
      <c r="Z307" s="614"/>
    </row>
    <row r="308" spans="13:26" x14ac:dyDescent="0.2">
      <c r="M308" s="614"/>
      <c r="N308" s="748">
        <f t="shared" si="26"/>
        <v>250</v>
      </c>
      <c r="O308" s="730">
        <f t="shared" si="23"/>
        <v>13452911.894800166</v>
      </c>
      <c r="P308" s="730">
        <f t="shared" si="27"/>
        <v>41718.846259738297</v>
      </c>
      <c r="Q308" s="730">
        <f t="shared" si="24"/>
        <v>26956.127521529408</v>
      </c>
      <c r="R308" s="730">
        <f t="shared" si="25"/>
        <v>13521586.868581433</v>
      </c>
      <c r="Z308" s="614"/>
    </row>
    <row r="309" spans="13:26" x14ac:dyDescent="0.2">
      <c r="M309" s="614"/>
      <c r="N309" s="748">
        <f t="shared" si="26"/>
        <v>251</v>
      </c>
      <c r="O309" s="730">
        <f t="shared" si="23"/>
        <v>13521586.868581433</v>
      </c>
      <c r="P309" s="730">
        <f t="shared" si="27"/>
        <v>41718.846259738297</v>
      </c>
      <c r="Q309" s="730">
        <f t="shared" si="24"/>
        <v>27093.734261636066</v>
      </c>
      <c r="R309" s="730">
        <f t="shared" si="25"/>
        <v>13590399.449102806</v>
      </c>
      <c r="Z309" s="614"/>
    </row>
    <row r="310" spans="13:26" x14ac:dyDescent="0.2">
      <c r="M310" s="614"/>
      <c r="N310" s="748">
        <f t="shared" si="26"/>
        <v>252</v>
      </c>
      <c r="O310" s="730">
        <f t="shared" si="23"/>
        <v>13590399.449102806</v>
      </c>
      <c r="P310" s="730">
        <f t="shared" si="27"/>
        <v>41718.846259738297</v>
      </c>
      <c r="Q310" s="730">
        <f t="shared" si="24"/>
        <v>27231.616729768233</v>
      </c>
      <c r="R310" s="730">
        <f t="shared" si="25"/>
        <v>13659349.912092311</v>
      </c>
      <c r="Z310" s="614"/>
    </row>
    <row r="311" spans="13:26" x14ac:dyDescent="0.2">
      <c r="M311" s="614"/>
      <c r="N311" s="748">
        <f t="shared" si="26"/>
        <v>253</v>
      </c>
      <c r="O311" s="730">
        <f t="shared" si="23"/>
        <v>13659349.912092311</v>
      </c>
      <c r="P311" s="730">
        <f t="shared" si="27"/>
        <v>41718.846259738297</v>
      </c>
      <c r="Q311" s="730">
        <f t="shared" si="24"/>
        <v>27369.775478412979</v>
      </c>
      <c r="R311" s="730">
        <f t="shared" si="25"/>
        <v>13728438.533830462</v>
      </c>
      <c r="Z311" s="614"/>
    </row>
    <row r="312" spans="13:26" x14ac:dyDescent="0.2">
      <c r="M312" s="614"/>
      <c r="N312" s="748">
        <f t="shared" si="26"/>
        <v>254</v>
      </c>
      <c r="O312" s="730">
        <f t="shared" si="23"/>
        <v>13728438.533830462</v>
      </c>
      <c r="P312" s="730">
        <f t="shared" si="27"/>
        <v>41718.846259738297</v>
      </c>
      <c r="Q312" s="730">
        <f t="shared" si="24"/>
        <v>27508.211061164409</v>
      </c>
      <c r="R312" s="730">
        <f t="shared" si="25"/>
        <v>13797665.591151364</v>
      </c>
      <c r="Z312" s="614"/>
    </row>
    <row r="313" spans="13:26" x14ac:dyDescent="0.2">
      <c r="M313" s="614"/>
      <c r="N313" s="748">
        <f t="shared" si="26"/>
        <v>255</v>
      </c>
      <c r="O313" s="730">
        <f t="shared" si="23"/>
        <v>13797665.591151364</v>
      </c>
      <c r="P313" s="730">
        <f t="shared" si="27"/>
        <v>41718.846259738297</v>
      </c>
      <c r="Q313" s="730">
        <f t="shared" si="24"/>
        <v>27646.924032725885</v>
      </c>
      <c r="R313" s="730">
        <f t="shared" si="25"/>
        <v>13867031.361443827</v>
      </c>
      <c r="Z313" s="614"/>
    </row>
    <row r="314" spans="13:26" x14ac:dyDescent="0.2">
      <c r="M314" s="614"/>
      <c r="N314" s="748">
        <f t="shared" si="26"/>
        <v>256</v>
      </c>
      <c r="O314" s="730">
        <f t="shared" si="23"/>
        <v>13867031.361443827</v>
      </c>
      <c r="P314" s="730">
        <f t="shared" si="27"/>
        <v>41718.846259738297</v>
      </c>
      <c r="Q314" s="730">
        <f t="shared" si="24"/>
        <v>27785.914948912254</v>
      </c>
      <c r="R314" s="730">
        <f t="shared" si="25"/>
        <v>13936536.122652477</v>
      </c>
      <c r="Z314" s="614"/>
    </row>
    <row r="315" spans="13:26" x14ac:dyDescent="0.2">
      <c r="M315" s="614"/>
      <c r="N315" s="748">
        <f t="shared" si="26"/>
        <v>257</v>
      </c>
      <c r="O315" s="730">
        <f t="shared" si="23"/>
        <v>13936536.122652477</v>
      </c>
      <c r="P315" s="730">
        <f t="shared" si="27"/>
        <v>41718.846259738297</v>
      </c>
      <c r="Q315" s="730">
        <f t="shared" si="24"/>
        <v>27925.184366652065</v>
      </c>
      <c r="R315" s="730">
        <f t="shared" si="25"/>
        <v>14006180.153278867</v>
      </c>
      <c r="Z315" s="614"/>
    </row>
    <row r="316" spans="13:26" x14ac:dyDescent="0.2">
      <c r="M316" s="614"/>
      <c r="N316" s="748">
        <f t="shared" si="26"/>
        <v>258</v>
      </c>
      <c r="O316" s="730">
        <f t="shared" ref="O316:O379" si="28">R315</f>
        <v>14006180.153278867</v>
      </c>
      <c r="P316" s="730">
        <f t="shared" si="27"/>
        <v>41718.846259738297</v>
      </c>
      <c r="Q316" s="730">
        <f t="shared" ref="Q316:Q379" si="29">O316*$P$53</f>
        <v>28064.732843989816</v>
      </c>
      <c r="R316" s="730">
        <f t="shared" ref="R316:R379" si="30">O316+P316+Q316</f>
        <v>14075963.732382594</v>
      </c>
      <c r="Z316" s="614"/>
    </row>
    <row r="317" spans="13:26" x14ac:dyDescent="0.2">
      <c r="M317" s="614"/>
      <c r="N317" s="748">
        <f t="shared" ref="N317:N380" si="31">N316+1</f>
        <v>259</v>
      </c>
      <c r="O317" s="730">
        <f t="shared" si="28"/>
        <v>14075963.732382594</v>
      </c>
      <c r="P317" s="730">
        <f t="shared" ref="P317:P380" si="32">P316</f>
        <v>41718.846259738297</v>
      </c>
      <c r="Q317" s="730">
        <f t="shared" si="29"/>
        <v>28204.560940088169</v>
      </c>
      <c r="R317" s="730">
        <f t="shared" si="30"/>
        <v>14145887.13958242</v>
      </c>
      <c r="Z317" s="614"/>
    </row>
    <row r="318" spans="13:26" x14ac:dyDescent="0.2">
      <c r="M318" s="614"/>
      <c r="N318" s="748">
        <f t="shared" si="31"/>
        <v>260</v>
      </c>
      <c r="O318" s="730">
        <f t="shared" si="28"/>
        <v>14145887.13958242</v>
      </c>
      <c r="P318" s="730">
        <f t="shared" si="32"/>
        <v>41718.846259738297</v>
      </c>
      <c r="Q318" s="730">
        <f t="shared" si="29"/>
        <v>28344.669215230213</v>
      </c>
      <c r="R318" s="730">
        <f t="shared" si="30"/>
        <v>14215950.655057387</v>
      </c>
      <c r="Z318" s="614"/>
    </row>
    <row r="319" spans="13:26" x14ac:dyDescent="0.2">
      <c r="M319" s="614"/>
      <c r="N319" s="748">
        <f t="shared" si="31"/>
        <v>261</v>
      </c>
      <c r="O319" s="730">
        <f t="shared" si="28"/>
        <v>14215950.655057387</v>
      </c>
      <c r="P319" s="730">
        <f t="shared" si="32"/>
        <v>41718.846259738297</v>
      </c>
      <c r="Q319" s="730">
        <f t="shared" si="29"/>
        <v>28485.058230821691</v>
      </c>
      <c r="R319" s="730">
        <f t="shared" si="30"/>
        <v>14286154.559547946</v>
      </c>
      <c r="Z319" s="614"/>
    </row>
    <row r="320" spans="13:26" x14ac:dyDescent="0.2">
      <c r="M320" s="614"/>
      <c r="N320" s="748">
        <f t="shared" si="31"/>
        <v>262</v>
      </c>
      <c r="O320" s="730">
        <f t="shared" si="28"/>
        <v>14286154.559547946</v>
      </c>
      <c r="P320" s="730">
        <f t="shared" si="32"/>
        <v>41718.846259738297</v>
      </c>
      <c r="Q320" s="730">
        <f t="shared" si="29"/>
        <v>28625.728549393258</v>
      </c>
      <c r="R320" s="730">
        <f t="shared" si="30"/>
        <v>14356499.134357076</v>
      </c>
      <c r="Z320" s="614"/>
    </row>
    <row r="321" spans="13:26" x14ac:dyDescent="0.2">
      <c r="M321" s="614"/>
      <c r="N321" s="748">
        <f t="shared" si="31"/>
        <v>263</v>
      </c>
      <c r="O321" s="730">
        <f t="shared" si="28"/>
        <v>14356499.134357076</v>
      </c>
      <c r="P321" s="730">
        <f t="shared" si="32"/>
        <v>41718.846259738297</v>
      </c>
      <c r="Q321" s="730">
        <f t="shared" si="29"/>
        <v>28766.680734602738</v>
      </c>
      <c r="R321" s="730">
        <f t="shared" si="30"/>
        <v>14426984.661351416</v>
      </c>
      <c r="Z321" s="614"/>
    </row>
    <row r="322" spans="13:26" x14ac:dyDescent="0.2">
      <c r="M322" s="614"/>
      <c r="N322" s="748">
        <f t="shared" si="31"/>
        <v>264</v>
      </c>
      <c r="O322" s="730">
        <f t="shared" si="28"/>
        <v>14426984.661351416</v>
      </c>
      <c r="P322" s="730">
        <f t="shared" si="32"/>
        <v>41718.846259738297</v>
      </c>
      <c r="Q322" s="730">
        <f t="shared" si="29"/>
        <v>28907.915351237374</v>
      </c>
      <c r="R322" s="730">
        <f t="shared" si="30"/>
        <v>14497611.422962392</v>
      </c>
      <c r="Z322" s="614"/>
    </row>
    <row r="323" spans="13:26" x14ac:dyDescent="0.2">
      <c r="M323" s="614"/>
      <c r="N323" s="748">
        <f t="shared" si="31"/>
        <v>265</v>
      </c>
      <c r="O323" s="730">
        <f t="shared" si="28"/>
        <v>14497611.422962392</v>
      </c>
      <c r="P323" s="730">
        <f t="shared" si="32"/>
        <v>41718.846259738297</v>
      </c>
      <c r="Q323" s="730">
        <f t="shared" si="29"/>
        <v>29049.432965216096</v>
      </c>
      <c r="R323" s="730">
        <f t="shared" si="30"/>
        <v>14568379.702187344</v>
      </c>
      <c r="Z323" s="614"/>
    </row>
    <row r="324" spans="13:26" x14ac:dyDescent="0.2">
      <c r="M324" s="614"/>
      <c r="N324" s="748">
        <f t="shared" si="31"/>
        <v>266</v>
      </c>
      <c r="O324" s="730">
        <f t="shared" si="28"/>
        <v>14568379.702187344</v>
      </c>
      <c r="P324" s="730">
        <f t="shared" si="32"/>
        <v>41718.846259738297</v>
      </c>
      <c r="Q324" s="730">
        <f t="shared" si="29"/>
        <v>29191.234143591788</v>
      </c>
      <c r="R324" s="730">
        <f t="shared" si="30"/>
        <v>14639289.782590674</v>
      </c>
      <c r="Z324" s="614"/>
    </row>
    <row r="325" spans="13:26" x14ac:dyDescent="0.2">
      <c r="M325" s="614"/>
      <c r="N325" s="748">
        <f t="shared" si="31"/>
        <v>267</v>
      </c>
      <c r="O325" s="730">
        <f t="shared" si="28"/>
        <v>14639289.782590674</v>
      </c>
      <c r="P325" s="730">
        <f t="shared" si="32"/>
        <v>41718.846259738297</v>
      </c>
      <c r="Q325" s="730">
        <f t="shared" si="29"/>
        <v>29333.319454553566</v>
      </c>
      <c r="R325" s="730">
        <f t="shared" si="30"/>
        <v>14710341.948304966</v>
      </c>
      <c r="Z325" s="614"/>
    </row>
    <row r="326" spans="13:26" x14ac:dyDescent="0.2">
      <c r="M326" s="614"/>
      <c r="N326" s="748">
        <f t="shared" si="31"/>
        <v>268</v>
      </c>
      <c r="O326" s="730">
        <f t="shared" si="28"/>
        <v>14710341.948304966</v>
      </c>
      <c r="P326" s="730">
        <f t="shared" si="32"/>
        <v>41718.846259738297</v>
      </c>
      <c r="Q326" s="730">
        <f t="shared" si="29"/>
        <v>29475.689467429038</v>
      </c>
      <c r="R326" s="730">
        <f t="shared" si="30"/>
        <v>14781536.484032132</v>
      </c>
      <c r="Z326" s="614"/>
    </row>
    <row r="327" spans="13:26" x14ac:dyDescent="0.2">
      <c r="M327" s="614"/>
      <c r="N327" s="748">
        <f t="shared" si="31"/>
        <v>269</v>
      </c>
      <c r="O327" s="730">
        <f t="shared" si="28"/>
        <v>14781536.484032132</v>
      </c>
      <c r="P327" s="730">
        <f t="shared" si="32"/>
        <v>41718.846259738297</v>
      </c>
      <c r="Q327" s="730">
        <f t="shared" si="29"/>
        <v>29618.3447526866</v>
      </c>
      <c r="R327" s="730">
        <f t="shared" si="30"/>
        <v>14852873.675044555</v>
      </c>
      <c r="Z327" s="614"/>
    </row>
    <row r="328" spans="13:26" x14ac:dyDescent="0.2">
      <c r="M328" s="614"/>
      <c r="N328" s="748">
        <f t="shared" si="31"/>
        <v>270</v>
      </c>
      <c r="O328" s="730">
        <f t="shared" si="28"/>
        <v>14852873.675044555</v>
      </c>
      <c r="P328" s="730">
        <f t="shared" si="32"/>
        <v>41718.846259738297</v>
      </c>
      <c r="Q328" s="730">
        <f t="shared" si="29"/>
        <v>29761.285881937722</v>
      </c>
      <c r="R328" s="730">
        <f t="shared" si="30"/>
        <v>14924353.807186231</v>
      </c>
      <c r="Z328" s="614"/>
    </row>
    <row r="329" spans="13:26" x14ac:dyDescent="0.2">
      <c r="M329" s="614"/>
      <c r="N329" s="748">
        <f t="shared" si="31"/>
        <v>271</v>
      </c>
      <c r="O329" s="730">
        <f t="shared" si="28"/>
        <v>14924353.807186231</v>
      </c>
      <c r="P329" s="730">
        <f t="shared" si="32"/>
        <v>41718.846259738297</v>
      </c>
      <c r="Q329" s="730">
        <f t="shared" si="29"/>
        <v>29904.513427939233</v>
      </c>
      <c r="R329" s="730">
        <f t="shared" si="30"/>
        <v>14995977.166873908</v>
      </c>
      <c r="Z329" s="614"/>
    </row>
    <row r="330" spans="13:26" x14ac:dyDescent="0.2">
      <c r="M330" s="614"/>
      <c r="N330" s="748">
        <f t="shared" si="31"/>
        <v>272</v>
      </c>
      <c r="O330" s="730">
        <f t="shared" si="28"/>
        <v>14995977.166873908</v>
      </c>
      <c r="P330" s="730">
        <f t="shared" si="32"/>
        <v>41718.846259738297</v>
      </c>
      <c r="Q330" s="730">
        <f t="shared" si="29"/>
        <v>30048.027964595614</v>
      </c>
      <c r="R330" s="730">
        <f t="shared" si="30"/>
        <v>15067744.041098241</v>
      </c>
      <c r="Z330" s="614"/>
    </row>
    <row r="331" spans="13:26" x14ac:dyDescent="0.2">
      <c r="M331" s="614"/>
      <c r="N331" s="748">
        <f t="shared" si="31"/>
        <v>273</v>
      </c>
      <c r="O331" s="730">
        <f t="shared" si="28"/>
        <v>15067744.041098241</v>
      </c>
      <c r="P331" s="730">
        <f t="shared" si="32"/>
        <v>41718.846259738297</v>
      </c>
      <c r="Q331" s="730">
        <f t="shared" si="29"/>
        <v>30191.830066961309</v>
      </c>
      <c r="R331" s="730">
        <f t="shared" si="30"/>
        <v>15139654.71742494</v>
      </c>
      <c r="Z331" s="614"/>
    </row>
    <row r="332" spans="13:26" x14ac:dyDescent="0.2">
      <c r="M332" s="614"/>
      <c r="N332" s="748">
        <f t="shared" si="31"/>
        <v>274</v>
      </c>
      <c r="O332" s="730">
        <f t="shared" si="28"/>
        <v>15139654.71742494</v>
      </c>
      <c r="P332" s="730">
        <f t="shared" si="32"/>
        <v>41718.846259738297</v>
      </c>
      <c r="Q332" s="730">
        <f t="shared" si="29"/>
        <v>30335.920311243008</v>
      </c>
      <c r="R332" s="730">
        <f t="shared" si="30"/>
        <v>15211709.48399592</v>
      </c>
      <c r="Z332" s="614"/>
    </row>
    <row r="333" spans="13:26" x14ac:dyDescent="0.2">
      <c r="M333" s="614"/>
      <c r="N333" s="748">
        <f t="shared" si="31"/>
        <v>275</v>
      </c>
      <c r="O333" s="730">
        <f t="shared" si="28"/>
        <v>15211709.48399592</v>
      </c>
      <c r="P333" s="730">
        <f t="shared" si="32"/>
        <v>41718.846259738297</v>
      </c>
      <c r="Q333" s="730">
        <f t="shared" si="29"/>
        <v>30480.299274801975</v>
      </c>
      <c r="R333" s="730">
        <f t="shared" si="30"/>
        <v>15283908.62953046</v>
      </c>
      <c r="Z333" s="614"/>
    </row>
    <row r="334" spans="13:26" x14ac:dyDescent="0.2">
      <c r="M334" s="614"/>
      <c r="N334" s="748">
        <f t="shared" si="31"/>
        <v>276</v>
      </c>
      <c r="O334" s="730">
        <f t="shared" si="28"/>
        <v>15283908.62953046</v>
      </c>
      <c r="P334" s="730">
        <f t="shared" si="32"/>
        <v>41718.846259738297</v>
      </c>
      <c r="Q334" s="730">
        <f t="shared" si="29"/>
        <v>30624.967536156364</v>
      </c>
      <c r="R334" s="730">
        <f t="shared" si="30"/>
        <v>15356252.443326354</v>
      </c>
      <c r="Z334" s="614"/>
    </row>
    <row r="335" spans="13:26" x14ac:dyDescent="0.2">
      <c r="M335" s="614"/>
      <c r="N335" s="748">
        <f t="shared" si="31"/>
        <v>277</v>
      </c>
      <c r="O335" s="730">
        <f t="shared" si="28"/>
        <v>15356252.443326354</v>
      </c>
      <c r="P335" s="730">
        <f t="shared" si="32"/>
        <v>41718.846259738297</v>
      </c>
      <c r="Q335" s="730">
        <f t="shared" si="29"/>
        <v>30769.925674983519</v>
      </c>
      <c r="R335" s="730">
        <f t="shared" si="30"/>
        <v>15428741.215261076</v>
      </c>
      <c r="Z335" s="614"/>
    </row>
    <row r="336" spans="13:26" x14ac:dyDescent="0.2">
      <c r="M336" s="614"/>
      <c r="N336" s="748">
        <f t="shared" si="31"/>
        <v>278</v>
      </c>
      <c r="O336" s="730">
        <f t="shared" si="28"/>
        <v>15428741.215261076</v>
      </c>
      <c r="P336" s="730">
        <f t="shared" si="32"/>
        <v>41718.846259738297</v>
      </c>
      <c r="Q336" s="730">
        <f t="shared" si="29"/>
        <v>30915.174272122305</v>
      </c>
      <c r="R336" s="730">
        <f t="shared" si="30"/>
        <v>15501375.235792935</v>
      </c>
      <c r="Z336" s="614"/>
    </row>
    <row r="337" spans="13:26" x14ac:dyDescent="0.2">
      <c r="M337" s="614"/>
      <c r="N337" s="748">
        <f t="shared" si="31"/>
        <v>279</v>
      </c>
      <c r="O337" s="730">
        <f t="shared" si="28"/>
        <v>15501375.235792935</v>
      </c>
      <c r="P337" s="730">
        <f t="shared" si="32"/>
        <v>41718.846259738297</v>
      </c>
      <c r="Q337" s="730">
        <f t="shared" si="29"/>
        <v>31060.713909575439</v>
      </c>
      <c r="R337" s="730">
        <f t="shared" si="30"/>
        <v>15574154.795962248</v>
      </c>
      <c r="Z337" s="614"/>
    </row>
    <row r="338" spans="13:26" x14ac:dyDescent="0.2">
      <c r="M338" s="614"/>
      <c r="N338" s="748">
        <f t="shared" si="31"/>
        <v>280</v>
      </c>
      <c r="O338" s="730">
        <f t="shared" si="28"/>
        <v>15574154.795962248</v>
      </c>
      <c r="P338" s="730">
        <f t="shared" si="32"/>
        <v>41718.846259738297</v>
      </c>
      <c r="Q338" s="730">
        <f t="shared" si="29"/>
        <v>31206.545170511825</v>
      </c>
      <c r="R338" s="730">
        <f t="shared" si="30"/>
        <v>15647080.187392497</v>
      </c>
      <c r="Z338" s="614"/>
    </row>
    <row r="339" spans="13:26" x14ac:dyDescent="0.2">
      <c r="M339" s="614"/>
      <c r="N339" s="748">
        <f t="shared" si="31"/>
        <v>281</v>
      </c>
      <c r="O339" s="730">
        <f t="shared" si="28"/>
        <v>15647080.187392497</v>
      </c>
      <c r="P339" s="730">
        <f t="shared" si="32"/>
        <v>41718.846259738297</v>
      </c>
      <c r="Q339" s="730">
        <f t="shared" si="29"/>
        <v>31352.668639268883</v>
      </c>
      <c r="R339" s="730">
        <f t="shared" si="30"/>
        <v>15720151.702291504</v>
      </c>
      <c r="Z339" s="614"/>
    </row>
    <row r="340" spans="13:26" x14ac:dyDescent="0.2">
      <c r="M340" s="614"/>
      <c r="N340" s="748">
        <f t="shared" si="31"/>
        <v>282</v>
      </c>
      <c r="O340" s="730">
        <f t="shared" si="28"/>
        <v>15720151.702291504</v>
      </c>
      <c r="P340" s="730">
        <f t="shared" si="32"/>
        <v>41718.846259738297</v>
      </c>
      <c r="Q340" s="730">
        <f t="shared" si="29"/>
        <v>31499.084901354883</v>
      </c>
      <c r="R340" s="730">
        <f t="shared" si="30"/>
        <v>15793369.633452596</v>
      </c>
      <c r="Z340" s="614"/>
    </row>
    <row r="341" spans="13:26" x14ac:dyDescent="0.2">
      <c r="M341" s="614"/>
      <c r="N341" s="748">
        <f t="shared" si="31"/>
        <v>283</v>
      </c>
      <c r="O341" s="730">
        <f t="shared" si="28"/>
        <v>15793369.633452596</v>
      </c>
      <c r="P341" s="730">
        <f t="shared" si="32"/>
        <v>41718.846259738297</v>
      </c>
      <c r="Q341" s="730">
        <f t="shared" si="29"/>
        <v>31645.794543451317</v>
      </c>
      <c r="R341" s="730">
        <f t="shared" si="30"/>
        <v>15866734.274255784</v>
      </c>
      <c r="Z341" s="614"/>
    </row>
    <row r="342" spans="13:26" x14ac:dyDescent="0.2">
      <c r="M342" s="614"/>
      <c r="N342" s="748">
        <f t="shared" si="31"/>
        <v>284</v>
      </c>
      <c r="O342" s="730">
        <f t="shared" si="28"/>
        <v>15866734.274255784</v>
      </c>
      <c r="P342" s="730">
        <f t="shared" si="32"/>
        <v>41718.846259738297</v>
      </c>
      <c r="Q342" s="730">
        <f t="shared" si="29"/>
        <v>31792.798153415217</v>
      </c>
      <c r="R342" s="730">
        <f t="shared" si="30"/>
        <v>15940245.918668937</v>
      </c>
      <c r="Z342" s="614"/>
    </row>
    <row r="343" spans="13:26" x14ac:dyDescent="0.2">
      <c r="M343" s="614"/>
      <c r="N343" s="748">
        <f t="shared" si="31"/>
        <v>285</v>
      </c>
      <c r="O343" s="730">
        <f t="shared" si="28"/>
        <v>15940245.918668937</v>
      </c>
      <c r="P343" s="730">
        <f t="shared" si="32"/>
        <v>41718.846259738297</v>
      </c>
      <c r="Q343" s="730">
        <f t="shared" si="29"/>
        <v>31940.096320281544</v>
      </c>
      <c r="R343" s="730">
        <f t="shared" si="30"/>
        <v>16013904.861248955</v>
      </c>
      <c r="Z343" s="614"/>
    </row>
    <row r="344" spans="13:26" x14ac:dyDescent="0.2">
      <c r="M344" s="614"/>
      <c r="N344" s="748">
        <f t="shared" si="31"/>
        <v>286</v>
      </c>
      <c r="O344" s="730">
        <f t="shared" si="28"/>
        <v>16013904.861248955</v>
      </c>
      <c r="P344" s="730">
        <f t="shared" si="32"/>
        <v>41718.846259738297</v>
      </c>
      <c r="Q344" s="730">
        <f t="shared" si="29"/>
        <v>32087.689634265516</v>
      </c>
      <c r="R344" s="730">
        <f t="shared" si="30"/>
        <v>16087711.397142958</v>
      </c>
      <c r="Z344" s="614"/>
    </row>
    <row r="345" spans="13:26" x14ac:dyDescent="0.2">
      <c r="M345" s="614"/>
      <c r="N345" s="748">
        <f t="shared" si="31"/>
        <v>287</v>
      </c>
      <c r="O345" s="730">
        <f t="shared" si="28"/>
        <v>16087711.397142958</v>
      </c>
      <c r="P345" s="730">
        <f t="shared" si="32"/>
        <v>41718.846259738297</v>
      </c>
      <c r="Q345" s="730">
        <f t="shared" si="29"/>
        <v>32235.578686765006</v>
      </c>
      <c r="R345" s="730">
        <f t="shared" si="30"/>
        <v>16161665.82208946</v>
      </c>
      <c r="Z345" s="614"/>
    </row>
    <row r="346" spans="13:26" x14ac:dyDescent="0.2">
      <c r="M346" s="614"/>
      <c r="N346" s="748">
        <f t="shared" si="31"/>
        <v>288</v>
      </c>
      <c r="O346" s="730">
        <f t="shared" si="28"/>
        <v>16161665.82208946</v>
      </c>
      <c r="P346" s="730">
        <f t="shared" si="32"/>
        <v>41718.846259738297</v>
      </c>
      <c r="Q346" s="730">
        <f t="shared" si="29"/>
        <v>32383.764070362871</v>
      </c>
      <c r="R346" s="730">
        <f t="shared" si="30"/>
        <v>16235768.432419561</v>
      </c>
      <c r="Z346" s="614"/>
    </row>
    <row r="347" spans="13:26" x14ac:dyDescent="0.2">
      <c r="M347" s="614"/>
      <c r="N347" s="748">
        <f t="shared" si="31"/>
        <v>289</v>
      </c>
      <c r="O347" s="730">
        <f t="shared" si="28"/>
        <v>16235768.432419561</v>
      </c>
      <c r="P347" s="730">
        <f t="shared" si="32"/>
        <v>41718.846259738297</v>
      </c>
      <c r="Q347" s="730">
        <f t="shared" si="29"/>
        <v>32532.246378829375</v>
      </c>
      <c r="R347" s="730">
        <f t="shared" si="30"/>
        <v>16310019.525058128</v>
      </c>
      <c r="Z347" s="614"/>
    </row>
    <row r="348" spans="13:26" x14ac:dyDescent="0.2">
      <c r="M348" s="614"/>
      <c r="N348" s="748">
        <f t="shared" si="31"/>
        <v>290</v>
      </c>
      <c r="O348" s="730">
        <f t="shared" si="28"/>
        <v>16310019.525058128</v>
      </c>
      <c r="P348" s="730">
        <f t="shared" si="32"/>
        <v>41718.846259738297</v>
      </c>
      <c r="Q348" s="730">
        <f t="shared" si="29"/>
        <v>32681.026207124523</v>
      </c>
      <c r="R348" s="730">
        <f t="shared" si="30"/>
        <v>16384419.39752499</v>
      </c>
      <c r="Z348" s="614"/>
    </row>
    <row r="349" spans="13:26" x14ac:dyDescent="0.2">
      <c r="M349" s="614"/>
      <c r="N349" s="748">
        <f t="shared" si="31"/>
        <v>291</v>
      </c>
      <c r="O349" s="730">
        <f t="shared" si="28"/>
        <v>16384419.39752499</v>
      </c>
      <c r="P349" s="730">
        <f t="shared" si="32"/>
        <v>41718.846259738297</v>
      </c>
      <c r="Q349" s="730">
        <f t="shared" si="29"/>
        <v>32830.104151400468</v>
      </c>
      <c r="R349" s="730">
        <f t="shared" si="30"/>
        <v>16458968.347936127</v>
      </c>
      <c r="Z349" s="614"/>
    </row>
    <row r="350" spans="13:26" x14ac:dyDescent="0.2">
      <c r="M350" s="614"/>
      <c r="N350" s="748">
        <f t="shared" si="31"/>
        <v>292</v>
      </c>
      <c r="O350" s="730">
        <f t="shared" si="28"/>
        <v>16458968.347936127</v>
      </c>
      <c r="P350" s="730">
        <f t="shared" si="32"/>
        <v>41718.846259738297</v>
      </c>
      <c r="Q350" s="730">
        <f t="shared" si="29"/>
        <v>32979.480809003908</v>
      </c>
      <c r="R350" s="730">
        <f t="shared" si="30"/>
        <v>16533666.675004868</v>
      </c>
      <c r="Z350" s="614"/>
    </row>
    <row r="351" spans="13:26" x14ac:dyDescent="0.2">
      <c r="M351" s="614"/>
      <c r="N351" s="748">
        <f t="shared" si="31"/>
        <v>293</v>
      </c>
      <c r="O351" s="730">
        <f t="shared" si="28"/>
        <v>16533666.675004868</v>
      </c>
      <c r="P351" s="730">
        <f t="shared" si="32"/>
        <v>41718.846259738297</v>
      </c>
      <c r="Q351" s="730">
        <f t="shared" si="29"/>
        <v>33129.156778478457</v>
      </c>
      <c r="R351" s="730">
        <f t="shared" si="30"/>
        <v>16608514.678043084</v>
      </c>
      <c r="Z351" s="614"/>
    </row>
    <row r="352" spans="13:26" x14ac:dyDescent="0.2">
      <c r="M352" s="614"/>
      <c r="N352" s="748">
        <f t="shared" si="31"/>
        <v>294</v>
      </c>
      <c r="O352" s="730">
        <f t="shared" si="28"/>
        <v>16608514.678043084</v>
      </c>
      <c r="P352" s="730">
        <f t="shared" si="32"/>
        <v>41718.846259738297</v>
      </c>
      <c r="Q352" s="730">
        <f t="shared" si="29"/>
        <v>33279.132659567062</v>
      </c>
      <c r="R352" s="730">
        <f t="shared" si="30"/>
        <v>16683512.656962389</v>
      </c>
      <c r="Z352" s="614"/>
    </row>
    <row r="353" spans="13:26" x14ac:dyDescent="0.2">
      <c r="M353" s="614"/>
      <c r="N353" s="748">
        <f t="shared" si="31"/>
        <v>295</v>
      </c>
      <c r="O353" s="730">
        <f t="shared" si="28"/>
        <v>16683512.656962389</v>
      </c>
      <c r="P353" s="730">
        <f t="shared" si="32"/>
        <v>41718.846259738297</v>
      </c>
      <c r="Q353" s="730">
        <f t="shared" si="29"/>
        <v>33429.409053214382</v>
      </c>
      <c r="R353" s="730">
        <f t="shared" si="30"/>
        <v>16758660.91227534</v>
      </c>
      <c r="Z353" s="614"/>
    </row>
    <row r="354" spans="13:26" x14ac:dyDescent="0.2">
      <c r="M354" s="614"/>
      <c r="N354" s="748">
        <f t="shared" si="31"/>
        <v>296</v>
      </c>
      <c r="O354" s="730">
        <f t="shared" si="28"/>
        <v>16758660.91227534</v>
      </c>
      <c r="P354" s="730">
        <f t="shared" si="32"/>
        <v>41718.846259738297</v>
      </c>
      <c r="Q354" s="730">
        <f t="shared" si="29"/>
        <v>33579.986561569232</v>
      </c>
      <c r="R354" s="730">
        <f t="shared" si="30"/>
        <v>16833959.74509665</v>
      </c>
      <c r="Z354" s="614"/>
    </row>
    <row r="355" spans="13:26" x14ac:dyDescent="0.2">
      <c r="M355" s="614"/>
      <c r="N355" s="748">
        <f t="shared" si="31"/>
        <v>297</v>
      </c>
      <c r="O355" s="730">
        <f t="shared" si="28"/>
        <v>16833959.74509665</v>
      </c>
      <c r="P355" s="730">
        <f t="shared" si="32"/>
        <v>41718.846259738297</v>
      </c>
      <c r="Q355" s="730">
        <f t="shared" si="29"/>
        <v>33730.865787986979</v>
      </c>
      <c r="R355" s="730">
        <f t="shared" si="30"/>
        <v>16909409.457144376</v>
      </c>
      <c r="Z355" s="614"/>
    </row>
    <row r="356" spans="13:26" x14ac:dyDescent="0.2">
      <c r="M356" s="614"/>
      <c r="N356" s="748">
        <f t="shared" si="31"/>
        <v>298</v>
      </c>
      <c r="O356" s="730">
        <f t="shared" si="28"/>
        <v>16909409.457144376</v>
      </c>
      <c r="P356" s="730">
        <f t="shared" si="32"/>
        <v>41718.846259738297</v>
      </c>
      <c r="Q356" s="730">
        <f t="shared" si="29"/>
        <v>33882.047337031938</v>
      </c>
      <c r="R356" s="730">
        <f t="shared" si="30"/>
        <v>16985010.350741148</v>
      </c>
      <c r="Z356" s="614"/>
    </row>
    <row r="357" spans="13:26" x14ac:dyDescent="0.2">
      <c r="M357" s="614"/>
      <c r="N357" s="748">
        <f t="shared" si="31"/>
        <v>299</v>
      </c>
      <c r="O357" s="730">
        <f t="shared" si="28"/>
        <v>16985010.350741148</v>
      </c>
      <c r="P357" s="730">
        <f t="shared" si="32"/>
        <v>41718.846259738297</v>
      </c>
      <c r="Q357" s="730">
        <f t="shared" si="29"/>
        <v>34033.531814479815</v>
      </c>
      <c r="R357" s="730">
        <f t="shared" si="30"/>
        <v>17060762.728815366</v>
      </c>
      <c r="Z357" s="614"/>
    </row>
    <row r="358" spans="13:26" x14ac:dyDescent="0.2">
      <c r="M358" s="614"/>
      <c r="N358" s="748">
        <f t="shared" si="31"/>
        <v>300</v>
      </c>
      <c r="O358" s="730">
        <f t="shared" si="28"/>
        <v>17060762.728815366</v>
      </c>
      <c r="P358" s="730">
        <f t="shared" si="32"/>
        <v>41718.846259738297</v>
      </c>
      <c r="Q358" s="730">
        <f t="shared" si="29"/>
        <v>34185.319827320141</v>
      </c>
      <c r="R358" s="730">
        <f t="shared" si="30"/>
        <v>17136666.894902427</v>
      </c>
      <c r="Z358" s="614"/>
    </row>
    <row r="359" spans="13:26" x14ac:dyDescent="0.2">
      <c r="M359" s="614"/>
      <c r="N359" s="748">
        <f t="shared" si="31"/>
        <v>301</v>
      </c>
      <c r="O359" s="730">
        <f t="shared" si="28"/>
        <v>17136666.894902427</v>
      </c>
      <c r="P359" s="730">
        <f t="shared" si="32"/>
        <v>41718.846259738297</v>
      </c>
      <c r="Q359" s="730">
        <f t="shared" si="29"/>
        <v>34337.411983758706</v>
      </c>
      <c r="R359" s="730">
        <f t="shared" si="30"/>
        <v>17212723.153145924</v>
      </c>
      <c r="Z359" s="614"/>
    </row>
    <row r="360" spans="13:26" x14ac:dyDescent="0.2">
      <c r="M360" s="614"/>
      <c r="N360" s="748">
        <f t="shared" si="31"/>
        <v>302</v>
      </c>
      <c r="O360" s="730">
        <f t="shared" si="28"/>
        <v>17212723.153145924</v>
      </c>
      <c r="P360" s="730">
        <f t="shared" si="32"/>
        <v>41718.846259738297</v>
      </c>
      <c r="Q360" s="730">
        <f t="shared" si="29"/>
        <v>34489.808893219961</v>
      </c>
      <c r="R360" s="730">
        <f t="shared" si="30"/>
        <v>17288931.808298882</v>
      </c>
      <c r="Z360" s="614"/>
    </row>
    <row r="361" spans="13:26" x14ac:dyDescent="0.2">
      <c r="M361" s="614"/>
      <c r="N361" s="748">
        <f t="shared" si="31"/>
        <v>303</v>
      </c>
      <c r="O361" s="730">
        <f t="shared" si="28"/>
        <v>17288931.808298882</v>
      </c>
      <c r="P361" s="730">
        <f t="shared" si="32"/>
        <v>41718.846259738297</v>
      </c>
      <c r="Q361" s="730">
        <f t="shared" si="29"/>
        <v>34642.511166349497</v>
      </c>
      <c r="R361" s="730">
        <f t="shared" si="30"/>
        <v>17365293.16572497</v>
      </c>
      <c r="Z361" s="614"/>
    </row>
    <row r="362" spans="13:26" x14ac:dyDescent="0.2">
      <c r="M362" s="614"/>
      <c r="N362" s="748">
        <f t="shared" si="31"/>
        <v>304</v>
      </c>
      <c r="O362" s="730">
        <f t="shared" si="28"/>
        <v>17365293.16572497</v>
      </c>
      <c r="P362" s="730">
        <f t="shared" si="32"/>
        <v>41718.846259738297</v>
      </c>
      <c r="Q362" s="730">
        <f t="shared" si="29"/>
        <v>34795.51941501649</v>
      </c>
      <c r="R362" s="730">
        <f t="shared" si="30"/>
        <v>17441807.531399727</v>
      </c>
      <c r="Z362" s="614"/>
    </row>
    <row r="363" spans="13:26" x14ac:dyDescent="0.2">
      <c r="M363" s="614"/>
      <c r="N363" s="748">
        <f t="shared" si="31"/>
        <v>305</v>
      </c>
      <c r="O363" s="730">
        <f t="shared" si="28"/>
        <v>17441807.531399727</v>
      </c>
      <c r="P363" s="730">
        <f t="shared" si="32"/>
        <v>41718.846259738297</v>
      </c>
      <c r="Q363" s="730">
        <f t="shared" si="29"/>
        <v>34948.834252316126</v>
      </c>
      <c r="R363" s="730">
        <f t="shared" si="30"/>
        <v>17518475.211911783</v>
      </c>
      <c r="Z363" s="614"/>
    </row>
    <row r="364" spans="13:26" x14ac:dyDescent="0.2">
      <c r="M364" s="614"/>
      <c r="N364" s="748">
        <f t="shared" si="31"/>
        <v>306</v>
      </c>
      <c r="O364" s="730">
        <f t="shared" si="28"/>
        <v>17518475.211911783</v>
      </c>
      <c r="P364" s="730">
        <f t="shared" si="32"/>
        <v>41718.846259738297</v>
      </c>
      <c r="Q364" s="730">
        <f t="shared" si="29"/>
        <v>35102.456292572089</v>
      </c>
      <c r="R364" s="730">
        <f t="shared" si="30"/>
        <v>17595296.514464095</v>
      </c>
      <c r="Z364" s="614"/>
    </row>
    <row r="365" spans="13:26" x14ac:dyDescent="0.2">
      <c r="M365" s="614"/>
      <c r="N365" s="748">
        <f t="shared" si="31"/>
        <v>307</v>
      </c>
      <c r="O365" s="730">
        <f t="shared" si="28"/>
        <v>17595296.514464095</v>
      </c>
      <c r="P365" s="730">
        <f t="shared" si="32"/>
        <v>41718.846259738297</v>
      </c>
      <c r="Q365" s="730">
        <f t="shared" si="29"/>
        <v>35256.386151338986</v>
      </c>
      <c r="R365" s="730">
        <f t="shared" si="30"/>
        <v>17672271.746875174</v>
      </c>
      <c r="Z365" s="614"/>
    </row>
    <row r="366" spans="13:26" x14ac:dyDescent="0.2">
      <c r="M366" s="614"/>
      <c r="N366" s="748">
        <f t="shared" si="31"/>
        <v>308</v>
      </c>
      <c r="O366" s="730">
        <f t="shared" si="28"/>
        <v>17672271.746875174</v>
      </c>
      <c r="P366" s="730">
        <f t="shared" si="32"/>
        <v>41718.846259738297</v>
      </c>
      <c r="Q366" s="730">
        <f t="shared" si="29"/>
        <v>35410.624445404857</v>
      </c>
      <c r="R366" s="730">
        <f t="shared" si="30"/>
        <v>17749401.217580318</v>
      </c>
      <c r="Z366" s="614"/>
    </row>
    <row r="367" spans="13:26" x14ac:dyDescent="0.2">
      <c r="M367" s="614"/>
      <c r="N367" s="748">
        <f t="shared" si="31"/>
        <v>309</v>
      </c>
      <c r="O367" s="730">
        <f t="shared" si="28"/>
        <v>17749401.217580318</v>
      </c>
      <c r="P367" s="730">
        <f t="shared" si="32"/>
        <v>41718.846259738297</v>
      </c>
      <c r="Q367" s="730">
        <f t="shared" si="29"/>
        <v>35565.171792793604</v>
      </c>
      <c r="R367" s="730">
        <f t="shared" si="30"/>
        <v>17826685.235632852</v>
      </c>
      <c r="Z367" s="614"/>
    </row>
    <row r="368" spans="13:26" x14ac:dyDescent="0.2">
      <c r="M368" s="614"/>
      <c r="N368" s="748">
        <f t="shared" si="31"/>
        <v>310</v>
      </c>
      <c r="O368" s="730">
        <f t="shared" si="28"/>
        <v>17826685.235632852</v>
      </c>
      <c r="P368" s="730">
        <f t="shared" si="32"/>
        <v>41718.846259738297</v>
      </c>
      <c r="Q368" s="730">
        <f t="shared" si="29"/>
        <v>35720.028812767516</v>
      </c>
      <c r="R368" s="730">
        <f t="shared" si="30"/>
        <v>17904124.110705357</v>
      </c>
      <c r="Z368" s="614"/>
    </row>
    <row r="369" spans="13:26" x14ac:dyDescent="0.2">
      <c r="M369" s="614"/>
      <c r="N369" s="748">
        <f t="shared" si="31"/>
        <v>311</v>
      </c>
      <c r="O369" s="730">
        <f t="shared" si="28"/>
        <v>17904124.110705357</v>
      </c>
      <c r="P369" s="730">
        <f t="shared" si="32"/>
        <v>41718.846259738297</v>
      </c>
      <c r="Q369" s="730">
        <f t="shared" si="29"/>
        <v>35875.19612582968</v>
      </c>
      <c r="R369" s="730">
        <f t="shared" si="30"/>
        <v>17981718.153090928</v>
      </c>
      <c r="Z369" s="614"/>
    </row>
    <row r="370" spans="13:26" x14ac:dyDescent="0.2">
      <c r="M370" s="614"/>
      <c r="N370" s="748">
        <f t="shared" si="31"/>
        <v>312</v>
      </c>
      <c r="O370" s="730">
        <f t="shared" si="28"/>
        <v>17981718.153090928</v>
      </c>
      <c r="P370" s="730">
        <f t="shared" si="32"/>
        <v>41718.846259738297</v>
      </c>
      <c r="Q370" s="730">
        <f t="shared" si="29"/>
        <v>36030.674353726565</v>
      </c>
      <c r="R370" s="730">
        <f t="shared" si="30"/>
        <v>18059467.673704393</v>
      </c>
      <c r="Z370" s="614"/>
    </row>
    <row r="371" spans="13:26" x14ac:dyDescent="0.2">
      <c r="M371" s="614"/>
      <c r="N371" s="748">
        <f t="shared" si="31"/>
        <v>313</v>
      </c>
      <c r="O371" s="730">
        <f t="shared" si="28"/>
        <v>18059467.673704393</v>
      </c>
      <c r="P371" s="730">
        <f t="shared" si="32"/>
        <v>41718.846259738297</v>
      </c>
      <c r="Q371" s="730">
        <f t="shared" si="29"/>
        <v>36186.4641194504</v>
      </c>
      <c r="R371" s="730">
        <f t="shared" si="30"/>
        <v>18137372.984083582</v>
      </c>
      <c r="Z371" s="614"/>
    </row>
    <row r="372" spans="13:26" x14ac:dyDescent="0.2">
      <c r="M372" s="614"/>
      <c r="N372" s="748">
        <f t="shared" si="31"/>
        <v>314</v>
      </c>
      <c r="O372" s="730">
        <f t="shared" si="28"/>
        <v>18137372.984083582</v>
      </c>
      <c r="P372" s="730">
        <f t="shared" si="32"/>
        <v>41718.846259738297</v>
      </c>
      <c r="Q372" s="730">
        <f t="shared" si="29"/>
        <v>36342.566047241766</v>
      </c>
      <c r="R372" s="730">
        <f t="shared" si="30"/>
        <v>18215434.396390561</v>
      </c>
      <c r="Z372" s="614"/>
    </row>
    <row r="373" spans="13:26" x14ac:dyDescent="0.2">
      <c r="M373" s="614"/>
      <c r="N373" s="748">
        <f t="shared" si="31"/>
        <v>315</v>
      </c>
      <c r="O373" s="730">
        <f t="shared" si="28"/>
        <v>18215434.396390561</v>
      </c>
      <c r="P373" s="730">
        <f t="shared" si="32"/>
        <v>41718.846259738297</v>
      </c>
      <c r="Q373" s="730">
        <f t="shared" si="29"/>
        <v>36498.980762592051</v>
      </c>
      <c r="R373" s="730">
        <f t="shared" si="30"/>
        <v>18293652.223412894</v>
      </c>
      <c r="Z373" s="614"/>
    </row>
    <row r="374" spans="13:26" x14ac:dyDescent="0.2">
      <c r="M374" s="614"/>
      <c r="N374" s="748">
        <f t="shared" si="31"/>
        <v>316</v>
      </c>
      <c r="O374" s="730">
        <f t="shared" si="28"/>
        <v>18293652.223412894</v>
      </c>
      <c r="P374" s="730">
        <f t="shared" si="32"/>
        <v>41718.846259738297</v>
      </c>
      <c r="Q374" s="730">
        <f t="shared" si="29"/>
        <v>36655.708892245966</v>
      </c>
      <c r="R374" s="730">
        <f t="shared" si="30"/>
        <v>18372026.778564878</v>
      </c>
      <c r="Z374" s="614"/>
    </row>
    <row r="375" spans="13:26" x14ac:dyDescent="0.2">
      <c r="M375" s="614"/>
      <c r="N375" s="748">
        <f t="shared" si="31"/>
        <v>317</v>
      </c>
      <c r="O375" s="730">
        <f t="shared" si="28"/>
        <v>18372026.778564878</v>
      </c>
      <c r="P375" s="730">
        <f t="shared" si="32"/>
        <v>41718.846259738297</v>
      </c>
      <c r="Q375" s="730">
        <f t="shared" si="29"/>
        <v>36812.751064204043</v>
      </c>
      <c r="R375" s="730">
        <f t="shared" si="30"/>
        <v>18450558.375888821</v>
      </c>
      <c r="Z375" s="614"/>
    </row>
    <row r="376" spans="13:26" x14ac:dyDescent="0.2">
      <c r="M376" s="614"/>
      <c r="N376" s="748">
        <f t="shared" si="31"/>
        <v>318</v>
      </c>
      <c r="O376" s="730">
        <f t="shared" si="28"/>
        <v>18450558.375888821</v>
      </c>
      <c r="P376" s="730">
        <f t="shared" si="32"/>
        <v>41718.846259738297</v>
      </c>
      <c r="Q376" s="730">
        <f t="shared" si="29"/>
        <v>36970.107907725171</v>
      </c>
      <c r="R376" s="730">
        <f t="shared" si="30"/>
        <v>18529247.330056284</v>
      </c>
      <c r="Z376" s="614"/>
    </row>
    <row r="377" spans="13:26" x14ac:dyDescent="0.2">
      <c r="M377" s="614"/>
      <c r="N377" s="748">
        <f t="shared" si="31"/>
        <v>319</v>
      </c>
      <c r="O377" s="730">
        <f t="shared" si="28"/>
        <v>18529247.330056284</v>
      </c>
      <c r="P377" s="730">
        <f t="shared" si="32"/>
        <v>41718.846259738297</v>
      </c>
      <c r="Q377" s="730">
        <f t="shared" si="29"/>
        <v>37127.780053329108</v>
      </c>
      <c r="R377" s="730">
        <f t="shared" si="30"/>
        <v>18608093.956369352</v>
      </c>
      <c r="Z377" s="614"/>
    </row>
    <row r="378" spans="13:26" x14ac:dyDescent="0.2">
      <c r="M378" s="614"/>
      <c r="N378" s="748">
        <f t="shared" si="31"/>
        <v>320</v>
      </c>
      <c r="O378" s="730">
        <f t="shared" si="28"/>
        <v>18608093.956369352</v>
      </c>
      <c r="P378" s="730">
        <f t="shared" si="32"/>
        <v>41718.846259738297</v>
      </c>
      <c r="Q378" s="730">
        <f t="shared" si="29"/>
        <v>37285.768132799021</v>
      </c>
      <c r="R378" s="730">
        <f t="shared" si="30"/>
        <v>18687098.570761889</v>
      </c>
      <c r="Z378" s="614"/>
    </row>
    <row r="379" spans="13:26" x14ac:dyDescent="0.2">
      <c r="M379" s="614"/>
      <c r="N379" s="748">
        <f t="shared" si="31"/>
        <v>321</v>
      </c>
      <c r="O379" s="730">
        <f t="shared" si="28"/>
        <v>18687098.570761889</v>
      </c>
      <c r="P379" s="730">
        <f t="shared" si="32"/>
        <v>41718.846259738297</v>
      </c>
      <c r="Q379" s="730">
        <f t="shared" si="29"/>
        <v>37444.072779183996</v>
      </c>
      <c r="R379" s="730">
        <f t="shared" si="30"/>
        <v>18766261.489800811</v>
      </c>
      <c r="Z379" s="614"/>
    </row>
    <row r="380" spans="13:26" x14ac:dyDescent="0.2">
      <c r="M380" s="614"/>
      <c r="N380" s="748">
        <f t="shared" si="31"/>
        <v>322</v>
      </c>
      <c r="O380" s="730">
        <f t="shared" ref="O380:O382" si="33">R379</f>
        <v>18766261.489800811</v>
      </c>
      <c r="P380" s="730">
        <f t="shared" si="32"/>
        <v>41718.846259738297</v>
      </c>
      <c r="Q380" s="730">
        <f t="shared" ref="Q380:Q382" si="34">O380*$P$53</f>
        <v>37602.694626801574</v>
      </c>
      <c r="R380" s="730">
        <f t="shared" ref="R380:R382" si="35">O380+P380+Q380</f>
        <v>18845583.030687351</v>
      </c>
      <c r="Z380" s="614"/>
    </row>
    <row r="381" spans="13:26" x14ac:dyDescent="0.2">
      <c r="M381" s="614"/>
      <c r="N381" s="748">
        <f t="shared" ref="N381:N382" si="36">N380+1</f>
        <v>323</v>
      </c>
      <c r="O381" s="730">
        <f t="shared" si="33"/>
        <v>18845583.030687351</v>
      </c>
      <c r="P381" s="730">
        <f t="shared" ref="P381:P382" si="37">P380</f>
        <v>41718.846259738297</v>
      </c>
      <c r="Q381" s="730">
        <f t="shared" si="34"/>
        <v>37761.634311240319</v>
      </c>
      <c r="R381" s="730">
        <f t="shared" si="35"/>
        <v>18925063.51125833</v>
      </c>
      <c r="Z381" s="614"/>
    </row>
    <row r="382" spans="13:26" x14ac:dyDescent="0.2">
      <c r="M382" s="614"/>
      <c r="N382" s="748">
        <f t="shared" si="36"/>
        <v>324</v>
      </c>
      <c r="O382" s="730">
        <f t="shared" si="33"/>
        <v>18925063.51125833</v>
      </c>
      <c r="P382" s="730">
        <f t="shared" si="37"/>
        <v>41718.846259738297</v>
      </c>
      <c r="Q382" s="730">
        <f t="shared" si="34"/>
        <v>37920.892469362341</v>
      </c>
      <c r="R382" s="730">
        <f t="shared" si="35"/>
        <v>19004703.249987431</v>
      </c>
      <c r="Z382" s="614"/>
    </row>
    <row r="383" spans="13:26" x14ac:dyDescent="0.2">
      <c r="M383" s="614"/>
      <c r="N383" s="615" t="s">
        <v>18</v>
      </c>
      <c r="O383" s="615" t="s">
        <v>18</v>
      </c>
      <c r="P383" s="615" t="s">
        <v>18</v>
      </c>
      <c r="Q383" s="615" t="s">
        <v>18</v>
      </c>
      <c r="R383" s="615" t="s">
        <v>18</v>
      </c>
      <c r="Z383" s="614"/>
    </row>
    <row r="384" spans="13:26" x14ac:dyDescent="0.2">
      <c r="M384" s="614"/>
      <c r="N384" s="605"/>
      <c r="O384" s="605" t="s">
        <v>111</v>
      </c>
      <c r="P384" s="724">
        <f>SUM(P59:P382)</f>
        <v>13516906.1881551</v>
      </c>
      <c r="Q384" s="724">
        <f>SUM(Q59:Q382)</f>
        <v>5487797.0618323144</v>
      </c>
      <c r="R384" s="731">
        <f>P384+Q384</f>
        <v>19004703.249987416</v>
      </c>
      <c r="S384" s="497">
        <f>R384-P54</f>
        <v>3.7252902984619141E-8</v>
      </c>
      <c r="Z384" s="614"/>
    </row>
    <row r="385" spans="13:26" x14ac:dyDescent="0.2">
      <c r="M385" s="614"/>
      <c r="N385" s="614"/>
      <c r="O385" s="614"/>
      <c r="P385" s="614"/>
      <c r="Q385" s="614"/>
      <c r="R385" s="614"/>
      <c r="S385" s="614"/>
      <c r="T385" s="614"/>
      <c r="U385" s="614"/>
      <c r="V385" s="614"/>
      <c r="W385" s="614"/>
      <c r="X385" s="614"/>
      <c r="Y385" s="614"/>
      <c r="Z385" s="614"/>
    </row>
  </sheetData>
  <mergeCells count="1">
    <mergeCell ref="AF7:AF8"/>
  </mergeCells>
  <printOptions horizontalCentered="1"/>
  <pageMargins left="0.75" right="0.75" top="0.75" bottom="0.75" header="1" footer="1"/>
  <pageSetup scale="74" orientation="portrait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7944D-D027-4C3A-8317-E507F75B1F1D}">
  <sheetPr>
    <tabColor theme="2" tint="-0.499984740745262"/>
    <pageSetUpPr fitToPage="1"/>
  </sheetPr>
  <dimension ref="A1:AH397"/>
  <sheetViews>
    <sheetView view="pageBreakPreview" topLeftCell="H16" zoomScaleNormal="100" zoomScaleSheetLayoutView="100" workbookViewId="0"/>
  </sheetViews>
  <sheetFormatPr defaultRowHeight="12.75" x14ac:dyDescent="0.2"/>
  <cols>
    <col min="1" max="1" width="26.4257812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26.4257812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Little Manatee River Solar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2050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10424127.325998433</v>
      </c>
      <c r="Q8" s="739">
        <f>G10</f>
        <v>5457195.2471220149</v>
      </c>
      <c r="R8" s="739">
        <f>G11</f>
        <v>5335882.4995619869</v>
      </c>
      <c r="S8" s="739">
        <f>G12</f>
        <v>2919473.5964976675</v>
      </c>
      <c r="T8" s="739">
        <f>G13</f>
        <v>-3288424.0171832358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20427807.737067029</v>
      </c>
      <c r="Q9" s="723">
        <f>L10</f>
        <v>11179006.647382922</v>
      </c>
      <c r="R9" s="723">
        <f>L11</f>
        <v>10782041.625981785</v>
      </c>
      <c r="S9" s="723">
        <f>L12</f>
        <v>5111569.3222511951</v>
      </c>
      <c r="T9" s="723">
        <f>L13</f>
        <v>-6644809.8585488722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3989</v>
      </c>
      <c r="B10" s="619">
        <f>'Escalation Factors'!$A$10</f>
        <v>2020</v>
      </c>
      <c r="C10" s="729">
        <v>2050</v>
      </c>
      <c r="D10" s="41" t="s">
        <v>9</v>
      </c>
      <c r="E10" s="740">
        <f>'Cost Estimates in 2020'!B38</f>
        <v>5160510</v>
      </c>
      <c r="F10" s="621">
        <f>VLOOKUP(G$7,Multiplier_Labor,3,FALSE)</f>
        <v>1.0574914586197905</v>
      </c>
      <c r="G10" s="42">
        <f>E10*F10</f>
        <v>5457195.2471220149</v>
      </c>
      <c r="H10" s="664"/>
      <c r="J10" s="620">
        <f>C10+1</f>
        <v>2051</v>
      </c>
      <c r="K10" s="621">
        <f>VLOOKUP(J$10,Multiplier_Labor,4,FALSE)</f>
        <v>2.0484894054832368</v>
      </c>
      <c r="L10" s="724">
        <f>G10*K10</f>
        <v>11179006.647382922</v>
      </c>
      <c r="M10" s="614"/>
      <c r="O10" s="720" t="s">
        <v>20</v>
      </c>
      <c r="P10" s="739">
        <f t="shared" si="0"/>
        <v>20427807.737067029</v>
      </c>
      <c r="Q10" s="739">
        <f>Q9-Q16</f>
        <v>11179006.647382922</v>
      </c>
      <c r="R10" s="739">
        <f>R9-R16</f>
        <v>10782041.625981785</v>
      </c>
      <c r="S10" s="739">
        <f>S9-S16</f>
        <v>5111569.3222511951</v>
      </c>
      <c r="T10" s="739">
        <f>T9-T16</f>
        <v>-6644809.8585488722</v>
      </c>
      <c r="Z10" s="614"/>
      <c r="AA10" s="725" t="str">
        <f>A10</f>
        <v>Little Manatee River Solar</v>
      </c>
      <c r="AB10" s="741">
        <f>P12</f>
        <v>28</v>
      </c>
      <c r="AC10" s="741">
        <f>G7</f>
        <v>2022</v>
      </c>
      <c r="AD10" s="616">
        <f>C10</f>
        <v>2050</v>
      </c>
      <c r="AE10" s="742">
        <f>G15</f>
        <v>10424127.325998433</v>
      </c>
      <c r="AF10" s="742">
        <f>P16</f>
        <v>0</v>
      </c>
      <c r="AG10" s="742">
        <f>L15</f>
        <v>20427807.737067029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2020'!C38</f>
        <v>5042635</v>
      </c>
      <c r="F11" s="621">
        <f>VLOOKUP(G$7,Multiplier_Materials,3,FALSE)</f>
        <v>1.0581536239608829</v>
      </c>
      <c r="G11" s="42">
        <f>E11*F11</f>
        <v>5335882.4995619869</v>
      </c>
      <c r="H11" s="664"/>
      <c r="K11" s="621">
        <f>VLOOKUP(J$10,Multiplier_Materials,4,FALSE)</f>
        <v>2.0206669893624651</v>
      </c>
      <c r="L11" s="724">
        <f t="shared" ref="L11:L13" si="1">G11*K11</f>
        <v>10782041.625981785</v>
      </c>
      <c r="M11" s="614"/>
      <c r="O11" s="720" t="s">
        <v>21</v>
      </c>
      <c r="P11" s="739">
        <f>SUM(Q11:T11)</f>
        <v>10424127.325998446</v>
      </c>
      <c r="Q11" s="739">
        <f>Q10/((1+Q13)^(P12))</f>
        <v>5457195.2471220177</v>
      </c>
      <c r="R11" s="739">
        <f>R10/((1+R13)^(P12))</f>
        <v>5335882.4995619738</v>
      </c>
      <c r="S11" s="739">
        <f>S10/((1+S13)^(P12))</f>
        <v>2919473.5964976815</v>
      </c>
      <c r="T11" s="739">
        <f>T10/((1+T13)^(P12))</f>
        <v>-3288424.0171832279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2020'!D38</f>
        <v>2808185</v>
      </c>
      <c r="F12" s="621">
        <f>VLOOKUP(G$7,Multiplier_GDP,3,FALSE)</f>
        <v>1.0396300801042906</v>
      </c>
      <c r="G12" s="42">
        <f>E12*F12</f>
        <v>2919473.5964976675</v>
      </c>
      <c r="H12" s="664"/>
      <c r="K12" s="621">
        <f>VLOOKUP(J$10,Multiplier_GDP,4,FALSE)</f>
        <v>1.7508530744663231</v>
      </c>
      <c r="L12" s="724">
        <f t="shared" si="1"/>
        <v>5111569.3222511951</v>
      </c>
      <c r="M12" s="614"/>
      <c r="O12" s="720" t="s">
        <v>22</v>
      </c>
      <c r="P12" s="738">
        <f>(P7-P6)</f>
        <v>28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2020'!E38</f>
        <v>-3107700</v>
      </c>
      <c r="F13" s="621">
        <f>F11</f>
        <v>1.0581536239608829</v>
      </c>
      <c r="G13" s="724">
        <f>E13*F13</f>
        <v>-3288424.0171832358</v>
      </c>
      <c r="H13" s="664"/>
      <c r="K13" s="621">
        <f>K11</f>
        <v>2.0206669893624651</v>
      </c>
      <c r="L13" s="724">
        <f t="shared" si="1"/>
        <v>-6644809.8585488722</v>
      </c>
      <c r="M13" s="614"/>
      <c r="O13" s="719" t="s">
        <v>4708</v>
      </c>
      <c r="P13" s="744">
        <f>IF(P8=0,0,((P9/P8)^(1/($P7-$P6))-1))</f>
        <v>2.4318634149898655E-2</v>
      </c>
      <c r="Q13" s="744">
        <f>IF(Q8=0,0,((Q9/Q8)^(1/($P7-$P6))-1))</f>
        <v>2.5941583318684236E-2</v>
      </c>
      <c r="R13" s="744">
        <f>IF(R8=0,0,((R9/R8)^(1/($P7-$P6))-1))</f>
        <v>2.5440643244040828E-2</v>
      </c>
      <c r="S13" s="744">
        <f>IF(S8=0,0,((S9/S8)^(1/($P7-$P6))-1))</f>
        <v>2.0205098028517332E-2</v>
      </c>
      <c r="T13" s="744">
        <f>IF(T8=0,0,((T9/T8)^(1/($P7-$P6))-1))</f>
        <v>2.5440643244040828E-2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517261.96881639084</v>
      </c>
      <c r="Q14" s="726">
        <f>PMT(Q13,$P12,-Q11)</f>
        <v>276589.47324274655</v>
      </c>
      <c r="R14" s="726">
        <f>PMT(R13,$P12,-R11)</f>
        <v>268747.86517817655</v>
      </c>
      <c r="S14" s="726">
        <f>PMT(S13,$P12,-S11)</f>
        <v>137549.89191334855</v>
      </c>
      <c r="T14" s="726">
        <f>PMT(T13,$P12,-T11)</f>
        <v>-165625.26151788086</v>
      </c>
      <c r="U14" s="745"/>
      <c r="Z14" s="614"/>
    </row>
    <row r="15" spans="1:34" x14ac:dyDescent="0.2">
      <c r="E15" s="42">
        <f>SUM(E10:E13)</f>
        <v>9903630</v>
      </c>
      <c r="F15" s="497"/>
      <c r="G15" s="42">
        <f>SUM(G10:G13)</f>
        <v>10424127.325998433</v>
      </c>
      <c r="H15" s="664"/>
      <c r="L15" s="42">
        <f>SUM(L10:L13)</f>
        <v>20427807.737067029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48" si="2">SUM(Q16:T16)</f>
        <v>0</v>
      </c>
      <c r="Q16" s="724">
        <f>'Reserves Dec 31, 2021'!B34</f>
        <v>0</v>
      </c>
      <c r="R16" s="724">
        <f>'Reserves Dec 31, 2021'!C34</f>
        <v>0</v>
      </c>
      <c r="S16" s="724">
        <f>'Reserves Dec 31, 2021'!D34</f>
        <v>0</v>
      </c>
      <c r="T16" s="724">
        <f>'Reserves Dec 31, 2021'!E34</f>
        <v>0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O32" si="3">N16+1</f>
        <v>1</v>
      </c>
      <c r="O17" s="749">
        <f>P6</f>
        <v>2022</v>
      </c>
      <c r="P17" s="739">
        <f>SUM(Q17:T17)</f>
        <v>517261.96881639084</v>
      </c>
      <c r="Q17" s="730">
        <f>IF($N17&lt;=TRUNC($P$12),Q14*(1+0),0)</f>
        <v>276589.47324274655</v>
      </c>
      <c r="R17" s="730">
        <f>IF($N17&lt;=TRUNC($P$12),R14*(1+0),0)</f>
        <v>268747.86517817655</v>
      </c>
      <c r="S17" s="730">
        <f>IF($N17&lt;=TRUNC($P$12),S14*(1+0),0)</f>
        <v>137549.89191334855</v>
      </c>
      <c r="T17" s="730">
        <f>IF($N17&lt;=TRUNC($P$12),T14*(1+0),0)</f>
        <v>-165625.26151788086</v>
      </c>
      <c r="U17" s="748"/>
      <c r="V17" s="748"/>
      <c r="W17" s="748"/>
      <c r="X17" s="748"/>
      <c r="Y17" s="748"/>
      <c r="Z17" s="614"/>
    </row>
    <row r="18" spans="2:26" x14ac:dyDescent="0.2">
      <c r="B18" s="605"/>
      <c r="M18" s="614"/>
      <c r="N18" s="748">
        <f t="shared" si="3"/>
        <v>2</v>
      </c>
      <c r="O18" s="749">
        <f t="shared" si="3"/>
        <v>2023</v>
      </c>
      <c r="P18" s="739">
        <f t="shared" si="2"/>
        <v>529839.85210162785</v>
      </c>
      <c r="Q18" s="730">
        <f t="shared" ref="Q18:T33" si="4">IF($N18&lt;=TRUNC($P$12),Q17*(1+Q$13),0)</f>
        <v>283764.64210794424</v>
      </c>
      <c r="R18" s="730">
        <f t="shared" si="4"/>
        <v>275584.98373877211</v>
      </c>
      <c r="S18" s="730">
        <f t="shared" si="4"/>
        <v>140329.10096326971</v>
      </c>
      <c r="T18" s="730">
        <f t="shared" si="4"/>
        <v>-169838.87470835823</v>
      </c>
      <c r="Z18" s="614"/>
    </row>
    <row r="19" spans="2:26" x14ac:dyDescent="0.2">
      <c r="M19" s="614"/>
      <c r="N19" s="748">
        <f t="shared" si="3"/>
        <v>3</v>
      </c>
      <c r="O19" s="749">
        <f t="shared" si="3"/>
        <v>2024</v>
      </c>
      <c r="P19" s="739">
        <f t="shared" si="2"/>
        <v>542726.76848327229</v>
      </c>
      <c r="Q19" s="730">
        <f t="shared" si="4"/>
        <v>291125.94621408411</v>
      </c>
      <c r="R19" s="730">
        <f t="shared" si="4"/>
        <v>282596.042993485</v>
      </c>
      <c r="S19" s="730">
        <f t="shared" si="4"/>
        <v>143164.46420448628</v>
      </c>
      <c r="T19" s="730">
        <f t="shared" si="4"/>
        <v>-174159.68492878292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si="3"/>
        <v>2025</v>
      </c>
      <c r="P20" s="739">
        <f t="shared" si="2"/>
        <v>555930.37920687476</v>
      </c>
      <c r="Q20" s="730">
        <f t="shared" si="4"/>
        <v>298678.21420402755</v>
      </c>
      <c r="R20" s="730">
        <f t="shared" si="4"/>
        <v>289785.46810545988</v>
      </c>
      <c r="S20" s="730">
        <f t="shared" si="4"/>
        <v>146057.11623793808</v>
      </c>
      <c r="T20" s="730">
        <f t="shared" si="4"/>
        <v>-178590.41934055064</v>
      </c>
      <c r="U20" s="724">
        <f>SUM(Q17:T20)/4</f>
        <v>536439.74215204152</v>
      </c>
      <c r="V20" s="730">
        <f>SUM(Q17:Q20)/4</f>
        <v>287539.56894220063</v>
      </c>
      <c r="W20" s="730">
        <f>SUM(R17:R20)/4</f>
        <v>279178.5900039734</v>
      </c>
      <c r="X20" s="730">
        <f>SUM(S17:S20)/4</f>
        <v>141775.14332976067</v>
      </c>
      <c r="Y20" s="730">
        <f>SUM(T17:T20)/4</f>
        <v>-172053.56012389317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si="3"/>
        <v>2026</v>
      </c>
      <c r="P21" s="739">
        <f t="shared" si="2"/>
        <v>569458.53690360626</v>
      </c>
      <c r="Q21" s="730">
        <f t="shared" si="4"/>
        <v>306426.39998327714</v>
      </c>
      <c r="R21" s="730">
        <f t="shared" si="4"/>
        <v>297157.79681683826</v>
      </c>
      <c r="S21" s="730">
        <f t="shared" si="4"/>
        <v>149008.21458928817</v>
      </c>
      <c r="T21" s="730">
        <f t="shared" si="4"/>
        <v>-183133.87448579725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si="3"/>
        <v>2027</v>
      </c>
      <c r="P22" s="739">
        <f t="shared" si="2"/>
        <v>583319.29040195805</v>
      </c>
      <c r="Q22" s="730">
        <f t="shared" si="4"/>
        <v>314375.58596948779</v>
      </c>
      <c r="R22" s="730">
        <f t="shared" si="4"/>
        <v>304717.6823128406</v>
      </c>
      <c r="S22" s="730">
        <f t="shared" si="4"/>
        <v>152018.9401721191</v>
      </c>
      <c r="T22" s="730">
        <f t="shared" si="4"/>
        <v>-187792.91805248937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si="3"/>
        <v>2028</v>
      </c>
      <c r="P23" s="739">
        <f t="shared" si="2"/>
        <v>597520.88966105599</v>
      </c>
      <c r="Q23" s="730">
        <f t="shared" si="4"/>
        <v>322530.98642627546</v>
      </c>
      <c r="R23" s="730">
        <f t="shared" si="4"/>
        <v>312469.89615871257</v>
      </c>
      <c r="S23" s="730">
        <f t="shared" si="4"/>
        <v>155090.49776048807</v>
      </c>
      <c r="T23" s="730">
        <f t="shared" si="4"/>
        <v>-192570.49068442016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si="3"/>
        <v>2029</v>
      </c>
      <c r="P24" s="739">
        <f t="shared" si="2"/>
        <v>612071.79082867689</v>
      </c>
      <c r="Q24" s="730">
        <f t="shared" si="4"/>
        <v>330897.95088351012</v>
      </c>
      <c r="R24" s="730">
        <f t="shared" si="4"/>
        <v>320419.33131138887</v>
      </c>
      <c r="S24" s="730">
        <f t="shared" si="4"/>
        <v>158224.11647103028</v>
      </c>
      <c r="T24" s="730">
        <f t="shared" si="4"/>
        <v>-197469.60783725238</v>
      </c>
      <c r="U24" s="724">
        <f>SUM(Q21:T24)/4</f>
        <v>590592.62694882427</v>
      </c>
      <c r="V24" s="730">
        <f>SUM(Q21:Q24)/4</f>
        <v>318557.73081563762</v>
      </c>
      <c r="W24" s="730">
        <f>SUM(R21:R24)/4</f>
        <v>308691.17664994509</v>
      </c>
      <c r="X24" s="730">
        <f>SUM(S21:S24)/4</f>
        <v>153585.44224823141</v>
      </c>
      <c r="Y24" s="730">
        <f>SUM(T21:T24)/4</f>
        <v>-190241.72276498977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si="3"/>
        <v>2030</v>
      </c>
      <c r="P25" s="739">
        <f t="shared" si="2"/>
        <v>626980.66142713511</v>
      </c>
      <c r="Q25" s="730">
        <f t="shared" si="4"/>
        <v>339481.96764633659</v>
      </c>
      <c r="R25" s="730">
        <f t="shared" si="4"/>
        <v>328571.00520777603</v>
      </c>
      <c r="S25" s="730">
        <f t="shared" si="4"/>
        <v>161421.05025480301</v>
      </c>
      <c r="T25" s="730">
        <f t="shared" si="4"/>
        <v>-202493.36168178057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si="3"/>
        <v>2031</v>
      </c>
      <c r="P26" s="739">
        <f t="shared" si="2"/>
        <v>642256.38567028206</v>
      </c>
      <c r="Q26" s="730">
        <f t="shared" si="4"/>
        <v>348288.66739522491</v>
      </c>
      <c r="R26" s="730">
        <f t="shared" si="4"/>
        <v>336930.06293160294</v>
      </c>
      <c r="S26" s="730">
        <f t="shared" si="4"/>
        <v>164682.57839906751</v>
      </c>
      <c r="T26" s="730">
        <f t="shared" si="4"/>
        <v>-207644.92305561327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si="3"/>
        <v>2032</v>
      </c>
      <c r="P27" s="739">
        <f t="shared" si="2"/>
        <v>657908.06991495192</v>
      </c>
      <c r="Q27" s="730">
        <f t="shared" si="4"/>
        <v>357323.82687941164</v>
      </c>
      <c r="R27" s="730">
        <f t="shared" si="4"/>
        <v>345501.78046083805</v>
      </c>
      <c r="S27" s="730">
        <f t="shared" si="4"/>
        <v>168010.00603920966</v>
      </c>
      <c r="T27" s="730">
        <f t="shared" si="4"/>
        <v>-212927.54346450744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si="3"/>
        <v>2033</v>
      </c>
      <c r="P28" s="739">
        <f t="shared" si="2"/>
        <v>673945.04825026391</v>
      </c>
      <c r="Q28" s="730">
        <f t="shared" si="4"/>
        <v>366593.372706155</v>
      </c>
      <c r="R28" s="730">
        <f t="shared" si="4"/>
        <v>354291.56799772318</v>
      </c>
      <c r="S28" s="730">
        <f t="shared" si="4"/>
        <v>171404.66468100369</v>
      </c>
      <c r="T28" s="730">
        <f t="shared" si="4"/>
        <v>-218344.55713461796</v>
      </c>
      <c r="U28" s="724">
        <f>SUM(Q25:T28)/4</f>
        <v>650272.54131565825</v>
      </c>
      <c r="V28" s="730">
        <f>SUM(Q25:Q28)/4</f>
        <v>352921.95865678205</v>
      </c>
      <c r="W28" s="730">
        <f>SUM(R25:R28)/4</f>
        <v>341323.60414948501</v>
      </c>
      <c r="X28" s="730">
        <f>SUM(S25:S28)/4</f>
        <v>166379.57484352097</v>
      </c>
      <c r="Y28" s="730">
        <f>SUM(T25:T28)/4</f>
        <v>-210352.5963341298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si="3"/>
        <v>2034</v>
      </c>
      <c r="P29" s="739">
        <f t="shared" si="2"/>
        <v>690376.88822828489</v>
      </c>
      <c r="Q29" s="730">
        <f t="shared" si="4"/>
        <v>376103.38522828917</v>
      </c>
      <c r="R29" s="730">
        <f t="shared" si="4"/>
        <v>363304.9733835251</v>
      </c>
      <c r="S29" s="730">
        <f t="shared" si="4"/>
        <v>174867.9127334285</v>
      </c>
      <c r="T29" s="730">
        <f t="shared" si="4"/>
        <v>-223899.38311695788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si="3"/>
        <v>2035</v>
      </c>
      <c r="P30" s="739">
        <f t="shared" si="2"/>
        <v>707213.39673964155</v>
      </c>
      <c r="Q30" s="730">
        <f t="shared" si="4"/>
        <v>385860.10253262805</v>
      </c>
      <c r="R30" s="730">
        <f t="shared" si="4"/>
        <v>372547.68560016109</v>
      </c>
      <c r="S30" s="730">
        <f t="shared" si="4"/>
        <v>178401.13605224964</v>
      </c>
      <c r="T30" s="730">
        <f t="shared" si="4"/>
        <v>-229595.52744539722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si="3"/>
        <v>2036</v>
      </c>
      <c r="P31" s="739">
        <f t="shared" si="2"/>
        <v>724464.62603776343</v>
      </c>
      <c r="Q31" s="730">
        <f t="shared" si="4"/>
        <v>395869.92453183426</v>
      </c>
      <c r="R31" s="730">
        <f t="shared" si="4"/>
        <v>382025.53836090787</v>
      </c>
      <c r="S31" s="730">
        <f t="shared" si="4"/>
        <v>182005.7484945842</v>
      </c>
      <c r="T31" s="730">
        <f t="shared" si="4"/>
        <v>-235436.58534956296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si="3"/>
        <v>2037</v>
      </c>
      <c r="P32" s="739">
        <f t="shared" si="2"/>
        <v>742140.87991553312</v>
      </c>
      <c r="Q32" s="730">
        <f t="shared" si="4"/>
        <v>406139.4171624381</v>
      </c>
      <c r="R32" s="730">
        <f t="shared" si="4"/>
        <v>391744.51379246038</v>
      </c>
      <c r="S32" s="730">
        <f t="shared" si="4"/>
        <v>185683.19248467096</v>
      </c>
      <c r="T32" s="730">
        <f t="shared" si="4"/>
        <v>-241426.24352403637</v>
      </c>
      <c r="U32" s="724">
        <f>SUM(Q29:T32)/4</f>
        <v>716048.94773030549</v>
      </c>
      <c r="V32" s="730">
        <f>SUM(Q29:Q32)/4</f>
        <v>390993.20736379741</v>
      </c>
      <c r="W32" s="730">
        <f>SUM(R29:R32)/4</f>
        <v>377405.67778426362</v>
      </c>
      <c r="X32" s="730">
        <f>SUM(S29:S32)/4</f>
        <v>180239.49744123331</v>
      </c>
      <c r="Y32" s="730">
        <f>SUM(T29:T32)/4</f>
        <v>-232589.43485898859</v>
      </c>
      <c r="Z32" s="742">
        <f>SUM(Q32:T32)-P32</f>
        <v>0</v>
      </c>
    </row>
    <row r="33" spans="13:26" x14ac:dyDescent="0.2">
      <c r="M33" s="614"/>
      <c r="N33" s="748">
        <f t="shared" ref="N33:O48" si="5">N32+1</f>
        <v>17</v>
      </c>
      <c r="O33" s="749">
        <f t="shared" si="5"/>
        <v>2038</v>
      </c>
      <c r="P33" s="739">
        <f t="shared" si="2"/>
        <v>760252.7200382154</v>
      </c>
      <c r="Q33" s="730">
        <f t="shared" si="4"/>
        <v>416675.31669175933</v>
      </c>
      <c r="R33" s="730">
        <f t="shared" si="4"/>
        <v>401710.74621066457</v>
      </c>
      <c r="S33" s="730">
        <f t="shared" si="4"/>
        <v>189434.9395910718</v>
      </c>
      <c r="T33" s="730">
        <f t="shared" si="4"/>
        <v>-247568.28245528031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5"/>
        <v>18</v>
      </c>
      <c r="O34" s="749">
        <f t="shared" si="5"/>
        <v>2039</v>
      </c>
      <c r="P34" s="739">
        <f t="shared" si="2"/>
        <v>778810.97243663587</v>
      </c>
      <c r="Q34" s="730">
        <f t="shared" ref="Q34:T48" si="6">IF($N34&lt;=TRUNC($P$12),Q33*(1+Q$13),0)</f>
        <v>427484.53413655778</v>
      </c>
      <c r="R34" s="730">
        <f t="shared" si="6"/>
        <v>411930.52599230752</v>
      </c>
      <c r="S34" s="730">
        <f t="shared" si="6"/>
        <v>193262.49111553567</v>
      </c>
      <c r="T34" s="730">
        <f t="shared" si="6"/>
        <v>-253866.57880776504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5"/>
        <v>19</v>
      </c>
      <c r="O35" s="749">
        <f t="shared" si="5"/>
        <v>2040</v>
      </c>
      <c r="P35" s="739">
        <f t="shared" si="2"/>
        <v>797826.73416468012</v>
      </c>
      <c r="Q35" s="730">
        <f t="shared" si="6"/>
        <v>438574.15979631018</v>
      </c>
      <c r="R35" s="730">
        <f t="shared" si="6"/>
        <v>422410.30354540789</v>
      </c>
      <c r="S35" s="730">
        <f t="shared" si="6"/>
        <v>197167.37869376052</v>
      </c>
      <c r="T35" s="730">
        <f t="shared" si="6"/>
        <v>-260325.10787079856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5"/>
        <v>20</v>
      </c>
      <c r="O36" s="749">
        <f t="shared" si="5"/>
        <v>2041</v>
      </c>
      <c r="P36" s="739">
        <f t="shared" si="2"/>
        <v>817311.38012528943</v>
      </c>
      <c r="Q36" s="730">
        <f t="shared" si="6"/>
        <v>449951.46790408809</v>
      </c>
      <c r="R36" s="730">
        <f t="shared" si="6"/>
        <v>433156.69338051364</v>
      </c>
      <c r="S36" s="730">
        <f t="shared" si="6"/>
        <v>201151.16490829375</v>
      </c>
      <c r="T36" s="730">
        <f t="shared" si="6"/>
        <v>-266947.94606760598</v>
      </c>
      <c r="U36" s="724">
        <f>SUM(Q33:T36)/4</f>
        <v>788550.45169120515</v>
      </c>
      <c r="V36" s="730">
        <f>SUM(Q33:Q36)/4</f>
        <v>433171.36963217886</v>
      </c>
      <c r="W36" s="730">
        <f>SUM(R33:R36)/4</f>
        <v>417302.06728222343</v>
      </c>
      <c r="X36" s="730">
        <f>SUM(S33:S36)/4</f>
        <v>195253.99357716544</v>
      </c>
      <c r="Y36" s="730">
        <f>SUM(T33:T36)/4</f>
        <v>-257176.97880036247</v>
      </c>
      <c r="Z36" s="742">
        <f>SUM(Q36:T36)-P36</f>
        <v>0</v>
      </c>
    </row>
    <row r="37" spans="13:26" x14ac:dyDescent="0.2">
      <c r="M37" s="614"/>
      <c r="N37" s="748">
        <f t="shared" si="5"/>
        <v>21</v>
      </c>
      <c r="O37" s="749">
        <f t="shared" si="5"/>
        <v>2042</v>
      </c>
      <c r="P37" s="739">
        <f t="shared" si="2"/>
        <v>837276.57006923691</v>
      </c>
      <c r="Q37" s="730">
        <f t="shared" si="6"/>
        <v>461623.92139808624</v>
      </c>
      <c r="R37" s="730">
        <f t="shared" si="6"/>
        <v>444176.47828557569</v>
      </c>
      <c r="S37" s="730">
        <f t="shared" si="6"/>
        <v>205215.44391381627</v>
      </c>
      <c r="T37" s="730">
        <f t="shared" si="6"/>
        <v>-273739.27352824138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5"/>
        <v>22</v>
      </c>
      <c r="O38" s="749">
        <f t="shared" si="5"/>
        <v>2043</v>
      </c>
      <c r="P38" s="739">
        <f t="shared" si="2"/>
        <v>857734.25577107025</v>
      </c>
      <c r="Q38" s="730">
        <f t="shared" si="6"/>
        <v>473599.17681693245</v>
      </c>
      <c r="R38" s="730">
        <f t="shared" si="6"/>
        <v>455476.61360703345</v>
      </c>
      <c r="S38" s="730">
        <f t="shared" si="6"/>
        <v>209361.84207506062</v>
      </c>
      <c r="T38" s="730">
        <f t="shared" si="6"/>
        <v>-280703.37672795629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5"/>
        <v>23</v>
      </c>
      <c r="O39" s="749">
        <f t="shared" si="5"/>
        <v>2044</v>
      </c>
      <c r="P39" s="739">
        <f t="shared" si="2"/>
        <v>878696.68838673132</v>
      </c>
      <c r="Q39" s="730">
        <f t="shared" si="6"/>
        <v>485885.08932198916</v>
      </c>
      <c r="R39" s="730">
        <f t="shared" si="6"/>
        <v>467064.23163981381</v>
      </c>
      <c r="S39" s="730">
        <f t="shared" si="6"/>
        <v>213592.01861761819</v>
      </c>
      <c r="T39" s="730">
        <f t="shared" si="6"/>
        <v>-287844.65119268984</v>
      </c>
      <c r="U39" s="748"/>
      <c r="V39" s="748"/>
      <c r="W39" s="748"/>
      <c r="X39" s="748"/>
      <c r="Y39" s="748"/>
      <c r="Z39" s="739"/>
    </row>
    <row r="40" spans="13:26" x14ac:dyDescent="0.2">
      <c r="M40" s="614"/>
      <c r="N40" s="748">
        <f t="shared" si="5"/>
        <v>24</v>
      </c>
      <c r="O40" s="749">
        <f t="shared" si="5"/>
        <v>2045</v>
      </c>
      <c r="P40" s="739">
        <f t="shared" si="2"/>
        <v>900176.42599746399</v>
      </c>
      <c r="Q40" s="730">
        <f t="shared" si="6"/>
        <v>498489.71784994187</v>
      </c>
      <c r="R40" s="730">
        <f t="shared" si="6"/>
        <v>478946.64612901438</v>
      </c>
      <c r="S40" s="730">
        <f t="shared" si="6"/>
        <v>217907.66629189605</v>
      </c>
      <c r="T40" s="730">
        <f t="shared" si="6"/>
        <v>-295167.60427338845</v>
      </c>
      <c r="U40" s="724">
        <f>SUM(Q37:T40)/4</f>
        <v>868470.98505612556</v>
      </c>
      <c r="V40" s="730">
        <f>SUM(Q37:Q40)/4</f>
        <v>479899.47634673741</v>
      </c>
      <c r="W40" s="730">
        <f>SUM(R37:R40)/4</f>
        <v>461415.99241535936</v>
      </c>
      <c r="X40" s="730">
        <f>SUM(S37:S40)/4</f>
        <v>211519.24272459777</v>
      </c>
      <c r="Y40" s="730">
        <f>SUM(T37:T40)/4</f>
        <v>-284363.72643056896</v>
      </c>
      <c r="Z40" s="742">
        <f>SUM(Q40:T40)-P40</f>
        <v>0</v>
      </c>
    </row>
    <row r="41" spans="13:26" x14ac:dyDescent="0.2">
      <c r="M41" s="614"/>
      <c r="N41" s="748">
        <f t="shared" si="5"/>
        <v>25</v>
      </c>
      <c r="O41" s="749">
        <f t="shared" si="5"/>
        <v>2046</v>
      </c>
      <c r="P41" s="739">
        <f t="shared" si="2"/>
        <v>922186.34134474932</v>
      </c>
      <c r="Q41" s="730">
        <f t="shared" si="6"/>
        <v>511421.33039905352</v>
      </c>
      <c r="R41" s="730">
        <f t="shared" si="6"/>
        <v>491131.35688611248</v>
      </c>
      <c r="S41" s="730">
        <f t="shared" si="6"/>
        <v>222310.51205048925</v>
      </c>
      <c r="T41" s="730">
        <f t="shared" si="6"/>
        <v>-302676.85799090593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si="5"/>
        <v>26</v>
      </c>
      <c r="O42" s="749">
        <f t="shared" si="5"/>
        <v>2047</v>
      </c>
      <c r="P42" s="739">
        <f t="shared" si="2"/>
        <v>944739.62976112613</v>
      </c>
      <c r="Q42" s="730">
        <f t="shared" si="6"/>
        <v>524688.40945255291</v>
      </c>
      <c r="R42" s="730">
        <f t="shared" si="6"/>
        <v>503626.05452261376</v>
      </c>
      <c r="S42" s="730">
        <f t="shared" si="6"/>
        <v>226802.31773923928</v>
      </c>
      <c r="T42" s="730">
        <f t="shared" si="6"/>
        <v>-310377.1519532798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si="5"/>
        <v>27</v>
      </c>
      <c r="O43" s="749">
        <f t="shared" si="5"/>
        <v>2048</v>
      </c>
      <c r="P43" s="739">
        <f t="shared" si="2"/>
        <v>967849.81730187265</v>
      </c>
      <c r="Q43" s="730">
        <f t="shared" si="6"/>
        <v>538299.65754271427</v>
      </c>
      <c r="R43" s="730">
        <f t="shared" si="6"/>
        <v>516438.62530412746</v>
      </c>
      <c r="S43" s="730">
        <f t="shared" si="6"/>
        <v>231384.88080225556</v>
      </c>
      <c r="T43" s="730">
        <f t="shared" si="6"/>
        <v>-318273.34634722467</v>
      </c>
      <c r="U43" s="748"/>
      <c r="V43" s="748"/>
      <c r="W43" s="748"/>
      <c r="X43" s="748"/>
      <c r="Y43" s="748"/>
      <c r="Z43" s="739"/>
    </row>
    <row r="44" spans="13:26" x14ac:dyDescent="0.2">
      <c r="M44" s="614"/>
      <c r="N44" s="748">
        <f t="shared" si="5"/>
        <v>28</v>
      </c>
      <c r="O44" s="749">
        <f t="shared" si="5"/>
        <v>2049</v>
      </c>
      <c r="P44" s="739">
        <f t="shared" si="2"/>
        <v>991530.76908266102</v>
      </c>
      <c r="Q44" s="730">
        <f t="shared" si="6"/>
        <v>552264.00295927783</v>
      </c>
      <c r="R44" s="730">
        <f t="shared" si="6"/>
        <v>529577.1561279326</v>
      </c>
      <c r="S44" s="730">
        <f t="shared" si="6"/>
        <v>236060.03500118194</v>
      </c>
      <c r="T44" s="730">
        <f t="shared" si="6"/>
        <v>-326370.42500573146</v>
      </c>
      <c r="U44" s="724">
        <f>SUM(Q41:T44)/4</f>
        <v>956576.63937260234</v>
      </c>
      <c r="V44" s="730">
        <f>SUM(Q41:Q44)/4</f>
        <v>531668.3500883996</v>
      </c>
      <c r="W44" s="730">
        <f>SUM(R41:R44)/4</f>
        <v>510193.29821019655</v>
      </c>
      <c r="X44" s="730">
        <f>SUM(S41:S44)/4</f>
        <v>229139.43639829149</v>
      </c>
      <c r="Y44" s="730">
        <f>SUM(T41:T44)/4</f>
        <v>-314424.44532428548</v>
      </c>
      <c r="Z44" s="742">
        <f>SUM(Q44:T44)-P44</f>
        <v>0</v>
      </c>
    </row>
    <row r="45" spans="13:26" x14ac:dyDescent="0.2">
      <c r="M45" s="614"/>
      <c r="N45" s="748">
        <f t="shared" si="5"/>
        <v>29</v>
      </c>
      <c r="O45" s="749">
        <f t="shared" si="5"/>
        <v>2050</v>
      </c>
      <c r="P45" s="739">
        <f t="shared" si="2"/>
        <v>0</v>
      </c>
      <c r="Q45" s="730">
        <f t="shared" si="6"/>
        <v>0</v>
      </c>
      <c r="R45" s="730">
        <f t="shared" si="6"/>
        <v>0</v>
      </c>
      <c r="S45" s="730">
        <f t="shared" si="6"/>
        <v>0</v>
      </c>
      <c r="T45" s="730">
        <f t="shared" si="6"/>
        <v>0</v>
      </c>
      <c r="U45" s="748"/>
      <c r="V45" s="748"/>
      <c r="W45" s="748"/>
      <c r="X45" s="748"/>
      <c r="Y45" s="748"/>
      <c r="Z45" s="614"/>
    </row>
    <row r="46" spans="13:26" x14ac:dyDescent="0.2">
      <c r="M46" s="614"/>
      <c r="N46" s="748">
        <f t="shared" si="5"/>
        <v>30</v>
      </c>
      <c r="O46" s="749">
        <f t="shared" si="5"/>
        <v>2051</v>
      </c>
      <c r="P46" s="739">
        <f t="shared" si="2"/>
        <v>0</v>
      </c>
      <c r="Q46" s="730">
        <f t="shared" si="6"/>
        <v>0</v>
      </c>
      <c r="R46" s="730">
        <f t="shared" si="6"/>
        <v>0</v>
      </c>
      <c r="S46" s="730">
        <f t="shared" si="6"/>
        <v>0</v>
      </c>
      <c r="T46" s="730">
        <f t="shared" si="6"/>
        <v>0</v>
      </c>
      <c r="U46" s="748"/>
      <c r="V46" s="748"/>
      <c r="W46" s="748"/>
      <c r="X46" s="748"/>
      <c r="Y46" s="748"/>
      <c r="Z46" s="614"/>
    </row>
    <row r="47" spans="13:26" x14ac:dyDescent="0.2">
      <c r="M47" s="614"/>
      <c r="N47" s="748">
        <f t="shared" si="5"/>
        <v>31</v>
      </c>
      <c r="O47" s="749">
        <f t="shared" si="5"/>
        <v>2052</v>
      </c>
      <c r="P47" s="739">
        <f t="shared" si="2"/>
        <v>0</v>
      </c>
      <c r="Q47" s="730">
        <f t="shared" si="6"/>
        <v>0</v>
      </c>
      <c r="R47" s="730">
        <f t="shared" si="6"/>
        <v>0</v>
      </c>
      <c r="S47" s="730">
        <f t="shared" si="6"/>
        <v>0</v>
      </c>
      <c r="T47" s="730">
        <f t="shared" si="6"/>
        <v>0</v>
      </c>
      <c r="U47" s="748"/>
      <c r="V47" s="748"/>
      <c r="W47" s="748"/>
      <c r="X47" s="748"/>
      <c r="Y47" s="748"/>
      <c r="Z47" s="614"/>
    </row>
    <row r="48" spans="13:26" x14ac:dyDescent="0.2">
      <c r="M48" s="614"/>
      <c r="N48" s="748">
        <f t="shared" si="5"/>
        <v>32</v>
      </c>
      <c r="O48" s="749">
        <f t="shared" si="5"/>
        <v>2053</v>
      </c>
      <c r="P48" s="739">
        <f t="shared" si="2"/>
        <v>0</v>
      </c>
      <c r="Q48" s="730">
        <f t="shared" si="6"/>
        <v>0</v>
      </c>
      <c r="R48" s="730">
        <f t="shared" si="6"/>
        <v>0</v>
      </c>
      <c r="S48" s="730">
        <f t="shared" si="6"/>
        <v>0</v>
      </c>
      <c r="T48" s="730">
        <f t="shared" si="6"/>
        <v>0</v>
      </c>
      <c r="U48" s="748"/>
      <c r="V48" s="748"/>
      <c r="W48" s="748"/>
      <c r="X48" s="748"/>
      <c r="Y48" s="748"/>
      <c r="Z48" s="614"/>
    </row>
    <row r="49" spans="13:26" x14ac:dyDescent="0.2">
      <c r="M49" s="614"/>
      <c r="N49" s="748"/>
      <c r="O49" s="615" t="s">
        <v>18</v>
      </c>
      <c r="P49" s="615" t="s">
        <v>18</v>
      </c>
      <c r="Q49" s="615" t="s">
        <v>18</v>
      </c>
      <c r="R49" s="615" t="s">
        <v>18</v>
      </c>
      <c r="S49" s="615" t="s">
        <v>18</v>
      </c>
      <c r="T49" s="615" t="s">
        <v>18</v>
      </c>
      <c r="U49" s="724"/>
      <c r="V49" s="724"/>
      <c r="W49" s="724"/>
      <c r="X49" s="724"/>
      <c r="Y49" s="724"/>
      <c r="Z49" s="614"/>
    </row>
    <row r="50" spans="13:26" x14ac:dyDescent="0.2">
      <c r="M50" s="614"/>
      <c r="O50" s="605" t="s">
        <v>111</v>
      </c>
      <c r="P50" s="726">
        <f>SUM(Q50:T50)</f>
        <v>20427807.737067051</v>
      </c>
      <c r="Q50" s="724">
        <f>SUM(Q$17:Q$48)</f>
        <v>11179006.647382936</v>
      </c>
      <c r="R50" s="724">
        <f>SUM(R$17:R$48)</f>
        <v>10782041.625981785</v>
      </c>
      <c r="S50" s="724">
        <f>SUM(S$17:S$48)</f>
        <v>5111569.3222512025</v>
      </c>
      <c r="T50" s="724">
        <f>SUM(T$17:T$48)</f>
        <v>-6644809.8585488731</v>
      </c>
      <c r="U50" s="730"/>
      <c r="V50" s="724"/>
      <c r="W50" s="724"/>
      <c r="X50" s="724"/>
      <c r="Y50" s="724"/>
      <c r="Z50" s="614"/>
    </row>
    <row r="51" spans="13:26" x14ac:dyDescent="0.2">
      <c r="M51" s="614"/>
      <c r="N51" s="614"/>
      <c r="O51" s="614"/>
      <c r="P51" s="742">
        <f>P50-P$10</f>
        <v>0</v>
      </c>
      <c r="Q51" s="742">
        <f t="shared" ref="Q51:T51" si="7">Q50-Q$10</f>
        <v>0</v>
      </c>
      <c r="R51" s="742">
        <f t="shared" si="7"/>
        <v>0</v>
      </c>
      <c r="S51" s="742">
        <f t="shared" si="7"/>
        <v>7.4505805969238281E-9</v>
      </c>
      <c r="T51" s="742">
        <f t="shared" si="7"/>
        <v>0</v>
      </c>
      <c r="U51" s="742">
        <f>SUM(Q50:T50)-P$10</f>
        <v>0</v>
      </c>
      <c r="V51" s="614"/>
      <c r="W51" s="614"/>
      <c r="X51" s="614"/>
      <c r="Y51" s="614"/>
      <c r="Z51" s="614"/>
    </row>
    <row r="52" spans="13:26" x14ac:dyDescent="0.2">
      <c r="M52" s="614"/>
      <c r="O52" s="719" t="s">
        <v>112</v>
      </c>
      <c r="P52" s="752">
        <f>$P$13</f>
        <v>2.4318634149898655E-2</v>
      </c>
      <c r="Z52" s="614"/>
    </row>
    <row r="53" spans="13:26" x14ac:dyDescent="0.2">
      <c r="M53" s="614"/>
      <c r="O53" s="720" t="s">
        <v>113</v>
      </c>
      <c r="P53" s="752">
        <f>((1+P52)^(1/12))-1</f>
        <v>2.0043096467639021E-3</v>
      </c>
      <c r="Z53" s="614"/>
    </row>
    <row r="54" spans="13:26" x14ac:dyDescent="0.2">
      <c r="M54" s="614"/>
      <c r="O54" s="720" t="s">
        <v>20</v>
      </c>
      <c r="P54" s="726">
        <f>P10</f>
        <v>20427807.737067029</v>
      </c>
      <c r="Z54" s="614"/>
    </row>
    <row r="55" spans="13:26" x14ac:dyDescent="0.2">
      <c r="M55" s="614"/>
      <c r="O55" s="720" t="s">
        <v>21</v>
      </c>
      <c r="P55" s="724">
        <f>P54/(1+P53)^P56</f>
        <v>10424127.325998373</v>
      </c>
      <c r="Z55" s="614"/>
    </row>
    <row r="56" spans="13:26" x14ac:dyDescent="0.2">
      <c r="M56" s="614"/>
      <c r="O56" s="720" t="s">
        <v>114</v>
      </c>
      <c r="P56" s="730">
        <f>$P$12*12</f>
        <v>336</v>
      </c>
      <c r="Q56" s="753"/>
      <c r="Z56" s="614"/>
    </row>
    <row r="57" spans="13:26" x14ac:dyDescent="0.2">
      <c r="M57" s="614"/>
      <c r="O57" s="720" t="s">
        <v>115</v>
      </c>
      <c r="P57" s="724">
        <f>PMT(P53,P56,-P55)</f>
        <v>42664.481995050512</v>
      </c>
      <c r="Z57" s="614"/>
    </row>
    <row r="58" spans="13:26" x14ac:dyDescent="0.2">
      <c r="M58" s="614"/>
      <c r="N58" s="615"/>
      <c r="O58" s="615" t="s">
        <v>18</v>
      </c>
      <c r="P58" s="615" t="s">
        <v>18</v>
      </c>
      <c r="Q58" s="615" t="s">
        <v>18</v>
      </c>
      <c r="R58" s="615" t="s">
        <v>18</v>
      </c>
      <c r="Z58" s="614"/>
    </row>
    <row r="59" spans="13:26" x14ac:dyDescent="0.2">
      <c r="M59" s="614"/>
      <c r="N59" s="748">
        <v>1</v>
      </c>
      <c r="O59" s="730">
        <v>0</v>
      </c>
      <c r="P59" s="730">
        <f>P57</f>
        <v>42664.481995050512</v>
      </c>
      <c r="Q59" s="730">
        <f>O59*$P$53</f>
        <v>0</v>
      </c>
      <c r="R59" s="730">
        <f>O59+P59+Q59</f>
        <v>42664.481995050512</v>
      </c>
      <c r="Z59" s="614"/>
    </row>
    <row r="60" spans="13:26" x14ac:dyDescent="0.2">
      <c r="M60" s="614"/>
      <c r="N60" s="748">
        <f>N59+1</f>
        <v>2</v>
      </c>
      <c r="O60" s="730">
        <f t="shared" ref="O60:O123" si="8">R59</f>
        <v>42664.481995050512</v>
      </c>
      <c r="P60" s="730">
        <f>P59</f>
        <v>42664.481995050512</v>
      </c>
      <c r="Q60" s="730">
        <f t="shared" ref="Q60:Q123" si="9">O60*$P$53</f>
        <v>85.512832836864547</v>
      </c>
      <c r="R60" s="730">
        <f t="shared" ref="R60:R123" si="10">O60+P60+Q60</f>
        <v>85414.476822937882</v>
      </c>
      <c r="Z60" s="614"/>
    </row>
    <row r="61" spans="13:26" x14ac:dyDescent="0.2">
      <c r="M61" s="614"/>
      <c r="N61" s="748">
        <f t="shared" ref="N61:N124" si="11">N60+1</f>
        <v>3</v>
      </c>
      <c r="O61" s="730">
        <f t="shared" si="8"/>
        <v>85414.476822937882</v>
      </c>
      <c r="P61" s="730">
        <f t="shared" ref="P61:P124" si="12">P60</f>
        <v>42664.481995050512</v>
      </c>
      <c r="Q61" s="730">
        <f t="shared" si="9"/>
        <v>171.19705986950612</v>
      </c>
      <c r="R61" s="730">
        <f t="shared" si="10"/>
        <v>128250.15587785791</v>
      </c>
      <c r="Z61" s="614"/>
    </row>
    <row r="62" spans="13:26" x14ac:dyDescent="0.2">
      <c r="M62" s="614"/>
      <c r="N62" s="748">
        <f t="shared" si="11"/>
        <v>4</v>
      </c>
      <c r="O62" s="730">
        <f t="shared" si="8"/>
        <v>128250.15587785791</v>
      </c>
      <c r="P62" s="730">
        <f t="shared" si="12"/>
        <v>42664.481995050512</v>
      </c>
      <c r="Q62" s="730">
        <f t="shared" si="9"/>
        <v>257.05302462496473</v>
      </c>
      <c r="R62" s="730">
        <f t="shared" si="10"/>
        <v>171171.69089753338</v>
      </c>
      <c r="Z62" s="614"/>
    </row>
    <row r="63" spans="13:26" x14ac:dyDescent="0.2">
      <c r="M63" s="614"/>
      <c r="N63" s="748">
        <f t="shared" si="11"/>
        <v>5</v>
      </c>
      <c r="O63" s="730">
        <f t="shared" si="8"/>
        <v>171171.69089753338</v>
      </c>
      <c r="P63" s="730">
        <f t="shared" si="12"/>
        <v>42664.481995050512</v>
      </c>
      <c r="Q63" s="730">
        <f t="shared" si="9"/>
        <v>343.08107131881496</v>
      </c>
      <c r="R63" s="730">
        <f t="shared" si="10"/>
        <v>214179.25396390271</v>
      </c>
      <c r="Z63" s="614"/>
    </row>
    <row r="64" spans="13:26" x14ac:dyDescent="0.2">
      <c r="M64" s="614"/>
      <c r="N64" s="748">
        <f t="shared" si="11"/>
        <v>6</v>
      </c>
      <c r="O64" s="730">
        <f t="shared" si="8"/>
        <v>214179.25396390271</v>
      </c>
      <c r="P64" s="730">
        <f t="shared" si="12"/>
        <v>42664.481995050512</v>
      </c>
      <c r="Q64" s="730">
        <f t="shared" si="9"/>
        <v>429.28154485654591</v>
      </c>
      <c r="R64" s="730">
        <f t="shared" si="10"/>
        <v>257273.01750380977</v>
      </c>
      <c r="Z64" s="614"/>
    </row>
    <row r="65" spans="13:26" x14ac:dyDescent="0.2">
      <c r="M65" s="614"/>
      <c r="N65" s="748">
        <f t="shared" si="11"/>
        <v>7</v>
      </c>
      <c r="O65" s="730">
        <f t="shared" si="8"/>
        <v>257273.01750380977</v>
      </c>
      <c r="P65" s="730">
        <f t="shared" si="12"/>
        <v>42664.481995050512</v>
      </c>
      <c r="Q65" s="730">
        <f t="shared" si="9"/>
        <v>515.65479083494415</v>
      </c>
      <c r="R65" s="730">
        <f t="shared" si="10"/>
        <v>300453.1542896952</v>
      </c>
      <c r="Z65" s="614"/>
    </row>
    <row r="66" spans="13:26" x14ac:dyDescent="0.2">
      <c r="M66" s="614"/>
      <c r="N66" s="748">
        <f t="shared" si="11"/>
        <v>8</v>
      </c>
      <c r="O66" s="730">
        <f t="shared" si="8"/>
        <v>300453.1542896952</v>
      </c>
      <c r="P66" s="730">
        <f t="shared" si="12"/>
        <v>42664.481995050512</v>
      </c>
      <c r="Q66" s="730">
        <f t="shared" si="9"/>
        <v>602.20115554347922</v>
      </c>
      <c r="R66" s="730">
        <f t="shared" si="10"/>
        <v>343719.83744028921</v>
      </c>
      <c r="Z66" s="614"/>
    </row>
    <row r="67" spans="13:26" x14ac:dyDescent="0.2">
      <c r="M67" s="614"/>
      <c r="N67" s="748">
        <f t="shared" si="11"/>
        <v>9</v>
      </c>
      <c r="O67" s="730">
        <f t="shared" si="8"/>
        <v>343719.83744028921</v>
      </c>
      <c r="P67" s="730">
        <f t="shared" si="12"/>
        <v>42664.481995050512</v>
      </c>
      <c r="Q67" s="730">
        <f t="shared" si="9"/>
        <v>688.9209859656919</v>
      </c>
      <c r="R67" s="730">
        <f t="shared" si="10"/>
        <v>387073.24042130541</v>
      </c>
      <c r="Z67" s="614"/>
    </row>
    <row r="68" spans="13:26" x14ac:dyDescent="0.2">
      <c r="M68" s="614"/>
      <c r="N68" s="748">
        <f t="shared" si="11"/>
        <v>10</v>
      </c>
      <c r="O68" s="730">
        <f t="shared" si="8"/>
        <v>387073.24042130541</v>
      </c>
      <c r="P68" s="730">
        <f t="shared" si="12"/>
        <v>42664.481995050512</v>
      </c>
      <c r="Q68" s="730">
        <f t="shared" si="9"/>
        <v>775.81462978058562</v>
      </c>
      <c r="R68" s="730">
        <f t="shared" si="10"/>
        <v>430513.53704613651</v>
      </c>
      <c r="Z68" s="614"/>
    </row>
    <row r="69" spans="13:26" x14ac:dyDescent="0.2">
      <c r="M69" s="614"/>
      <c r="N69" s="748">
        <f t="shared" si="11"/>
        <v>11</v>
      </c>
      <c r="O69" s="730">
        <f t="shared" si="8"/>
        <v>430513.53704613651</v>
      </c>
      <c r="P69" s="730">
        <f t="shared" si="12"/>
        <v>42664.481995050512</v>
      </c>
      <c r="Q69" s="730">
        <f t="shared" si="9"/>
        <v>862.8824353640199</v>
      </c>
      <c r="R69" s="730">
        <f t="shared" si="10"/>
        <v>474040.90147655102</v>
      </c>
      <c r="Z69" s="614"/>
    </row>
    <row r="70" spans="13:26" x14ac:dyDescent="0.2">
      <c r="M70" s="614"/>
      <c r="N70" s="748">
        <f t="shared" si="11"/>
        <v>12</v>
      </c>
      <c r="O70" s="730">
        <f t="shared" si="8"/>
        <v>474040.90147655102</v>
      </c>
      <c r="P70" s="730">
        <f t="shared" si="12"/>
        <v>42664.481995050512</v>
      </c>
      <c r="Q70" s="730">
        <f t="shared" si="9"/>
        <v>950.12475179010767</v>
      </c>
      <c r="R70" s="730">
        <f t="shared" si="10"/>
        <v>517655.50822339166</v>
      </c>
      <c r="Z70" s="614"/>
    </row>
    <row r="71" spans="13:26" x14ac:dyDescent="0.2">
      <c r="M71" s="614"/>
      <c r="N71" s="748">
        <f t="shared" si="11"/>
        <v>13</v>
      </c>
      <c r="O71" s="730">
        <f t="shared" si="8"/>
        <v>517655.50822339166</v>
      </c>
      <c r="P71" s="730">
        <f t="shared" si="12"/>
        <v>42664.481995050512</v>
      </c>
      <c r="Q71" s="730">
        <f t="shared" si="9"/>
        <v>1037.5419288326143</v>
      </c>
      <c r="R71" s="730">
        <f t="shared" si="10"/>
        <v>561357.53214727482</v>
      </c>
      <c r="Z71" s="614"/>
    </row>
    <row r="72" spans="13:26" x14ac:dyDescent="0.2">
      <c r="M72" s="614"/>
      <c r="N72" s="748">
        <f t="shared" si="11"/>
        <v>14</v>
      </c>
      <c r="O72" s="730">
        <f t="shared" si="8"/>
        <v>561357.53214727482</v>
      </c>
      <c r="P72" s="730">
        <f t="shared" si="12"/>
        <v>42664.481995050512</v>
      </c>
      <c r="Q72" s="730">
        <f t="shared" si="9"/>
        <v>1125.1343169663603</v>
      </c>
      <c r="R72" s="730">
        <f t="shared" si="10"/>
        <v>605147.14845929178</v>
      </c>
      <c r="Z72" s="614"/>
    </row>
    <row r="73" spans="13:26" x14ac:dyDescent="0.2">
      <c r="M73" s="614"/>
      <c r="N73" s="748">
        <f t="shared" si="11"/>
        <v>15</v>
      </c>
      <c r="O73" s="730">
        <f t="shared" si="8"/>
        <v>605147.14845929178</v>
      </c>
      <c r="P73" s="730">
        <f t="shared" si="12"/>
        <v>42664.481995050512</v>
      </c>
      <c r="Q73" s="730">
        <f t="shared" si="9"/>
        <v>1212.9022673686256</v>
      </c>
      <c r="R73" s="730">
        <f t="shared" si="10"/>
        <v>649024.53272171097</v>
      </c>
      <c r="Z73" s="614"/>
    </row>
    <row r="74" spans="13:26" x14ac:dyDescent="0.2">
      <c r="M74" s="614"/>
      <c r="N74" s="748">
        <f t="shared" si="11"/>
        <v>16</v>
      </c>
      <c r="O74" s="730">
        <f t="shared" si="8"/>
        <v>649024.53272171097</v>
      </c>
      <c r="P74" s="730">
        <f t="shared" si="12"/>
        <v>42664.481995050512</v>
      </c>
      <c r="Q74" s="730">
        <f t="shared" si="9"/>
        <v>1300.8461319205592</v>
      </c>
      <c r="R74" s="730">
        <f t="shared" si="10"/>
        <v>692989.86084868212</v>
      </c>
      <c r="Z74" s="614"/>
    </row>
    <row r="75" spans="13:26" x14ac:dyDescent="0.2">
      <c r="M75" s="614"/>
      <c r="N75" s="748">
        <f t="shared" si="11"/>
        <v>17</v>
      </c>
      <c r="O75" s="730">
        <f t="shared" si="8"/>
        <v>692989.86084868212</v>
      </c>
      <c r="P75" s="730">
        <f t="shared" si="12"/>
        <v>42664.481995050512</v>
      </c>
      <c r="Q75" s="730">
        <f t="shared" si="9"/>
        <v>1388.9662632085876</v>
      </c>
      <c r="R75" s="730">
        <f t="shared" si="10"/>
        <v>737043.30910694122</v>
      </c>
      <c r="Z75" s="614"/>
    </row>
    <row r="76" spans="13:26" x14ac:dyDescent="0.2">
      <c r="M76" s="614"/>
      <c r="N76" s="748">
        <f t="shared" si="11"/>
        <v>18</v>
      </c>
      <c r="O76" s="730">
        <f t="shared" si="8"/>
        <v>737043.30910694122</v>
      </c>
      <c r="P76" s="730">
        <f t="shared" si="12"/>
        <v>42664.481995050512</v>
      </c>
      <c r="Q76" s="730">
        <f t="shared" si="9"/>
        <v>1477.2630145258308</v>
      </c>
      <c r="R76" s="730">
        <f t="shared" si="10"/>
        <v>781185.05411651765</v>
      </c>
      <c r="Z76" s="614"/>
    </row>
    <row r="77" spans="13:26" x14ac:dyDescent="0.2">
      <c r="M77" s="614"/>
      <c r="N77" s="748">
        <f t="shared" si="11"/>
        <v>19</v>
      </c>
      <c r="O77" s="730">
        <f t="shared" si="8"/>
        <v>781185.05411651765</v>
      </c>
      <c r="P77" s="730">
        <f t="shared" si="12"/>
        <v>42664.481995050512</v>
      </c>
      <c r="Q77" s="730">
        <f t="shared" si="9"/>
        <v>1565.7367398735173</v>
      </c>
      <c r="R77" s="730">
        <f t="shared" si="10"/>
        <v>825415.27285144175</v>
      </c>
      <c r="Z77" s="614"/>
    </row>
    <row r="78" spans="13:26" x14ac:dyDescent="0.2">
      <c r="M78" s="614"/>
      <c r="N78" s="748">
        <f t="shared" si="11"/>
        <v>20</v>
      </c>
      <c r="O78" s="730">
        <f t="shared" si="8"/>
        <v>825415.27285144175</v>
      </c>
      <c r="P78" s="730">
        <f t="shared" si="12"/>
        <v>42664.481995050512</v>
      </c>
      <c r="Q78" s="730">
        <f t="shared" si="9"/>
        <v>1654.3877939624031</v>
      </c>
      <c r="R78" s="730">
        <f t="shared" si="10"/>
        <v>869734.14264045469</v>
      </c>
      <c r="Z78" s="614"/>
    </row>
    <row r="79" spans="13:26" x14ac:dyDescent="0.2">
      <c r="M79" s="614"/>
      <c r="N79" s="748">
        <f t="shared" si="11"/>
        <v>21</v>
      </c>
      <c r="O79" s="730">
        <f t="shared" si="8"/>
        <v>869734.14264045469</v>
      </c>
      <c r="P79" s="730">
        <f t="shared" si="12"/>
        <v>42664.481995050512</v>
      </c>
      <c r="Q79" s="730">
        <f t="shared" si="9"/>
        <v>1743.216532214195</v>
      </c>
      <c r="R79" s="730">
        <f t="shared" si="10"/>
        <v>914141.84116771945</v>
      </c>
      <c r="Z79" s="614"/>
    </row>
    <row r="80" spans="13:26" x14ac:dyDescent="0.2">
      <c r="M80" s="614"/>
      <c r="N80" s="748">
        <f t="shared" si="11"/>
        <v>22</v>
      </c>
      <c r="O80" s="730">
        <f t="shared" si="8"/>
        <v>914141.84116771945</v>
      </c>
      <c r="P80" s="730">
        <f t="shared" si="12"/>
        <v>42664.481995050512</v>
      </c>
      <c r="Q80" s="730">
        <f t="shared" si="9"/>
        <v>1832.223310762975</v>
      </c>
      <c r="R80" s="730">
        <f t="shared" si="10"/>
        <v>958638.54647353303</v>
      </c>
      <c r="Z80" s="614"/>
    </row>
    <row r="81" spans="13:26" x14ac:dyDescent="0.2">
      <c r="M81" s="614"/>
      <c r="N81" s="748">
        <f t="shared" si="11"/>
        <v>23</v>
      </c>
      <c r="O81" s="730">
        <f t="shared" si="8"/>
        <v>958638.54647353303</v>
      </c>
      <c r="P81" s="730">
        <f t="shared" si="12"/>
        <v>42664.481995050512</v>
      </c>
      <c r="Q81" s="730">
        <f t="shared" si="9"/>
        <v>1921.4084864566275</v>
      </c>
      <c r="R81" s="730">
        <f t="shared" si="10"/>
        <v>1003224.4369550402</v>
      </c>
      <c r="Z81" s="614"/>
    </row>
    <row r="82" spans="13:26" x14ac:dyDescent="0.2">
      <c r="M82" s="614"/>
      <c r="N82" s="748">
        <f t="shared" si="11"/>
        <v>24</v>
      </c>
      <c r="O82" s="730">
        <f t="shared" si="8"/>
        <v>1003224.4369550402</v>
      </c>
      <c r="P82" s="730">
        <f t="shared" si="12"/>
        <v>42664.481995050512</v>
      </c>
      <c r="Q82" s="730">
        <f t="shared" si="9"/>
        <v>2010.7724168582713</v>
      </c>
      <c r="R82" s="730">
        <f t="shared" si="10"/>
        <v>1047899.691366949</v>
      </c>
      <c r="Z82" s="614"/>
    </row>
    <row r="83" spans="13:26" x14ac:dyDescent="0.2">
      <c r="M83" s="614"/>
      <c r="N83" s="748">
        <f t="shared" si="11"/>
        <v>25</v>
      </c>
      <c r="O83" s="730">
        <f t="shared" si="8"/>
        <v>1047899.691366949</v>
      </c>
      <c r="P83" s="730">
        <f t="shared" si="12"/>
        <v>42664.481995050512</v>
      </c>
      <c r="Q83" s="730">
        <f t="shared" si="9"/>
        <v>2100.3154602476916</v>
      </c>
      <c r="R83" s="730">
        <f t="shared" si="10"/>
        <v>1092664.4888222471</v>
      </c>
      <c r="Z83" s="614"/>
    </row>
    <row r="84" spans="13:26" x14ac:dyDescent="0.2">
      <c r="M84" s="614"/>
      <c r="N84" s="748">
        <f t="shared" si="11"/>
        <v>26</v>
      </c>
      <c r="O84" s="730">
        <f t="shared" si="8"/>
        <v>1092664.4888222471</v>
      </c>
      <c r="P84" s="730">
        <f t="shared" si="12"/>
        <v>42664.481995050512</v>
      </c>
      <c r="Q84" s="730">
        <f t="shared" si="9"/>
        <v>2190.0379756227776</v>
      </c>
      <c r="R84" s="730">
        <f t="shared" si="10"/>
        <v>1137519.0087929205</v>
      </c>
      <c r="Z84" s="614"/>
    </row>
    <row r="85" spans="13:26" x14ac:dyDescent="0.2">
      <c r="M85" s="614"/>
      <c r="N85" s="748">
        <f t="shared" si="11"/>
        <v>27</v>
      </c>
      <c r="O85" s="730">
        <f t="shared" si="8"/>
        <v>1137519.0087929205</v>
      </c>
      <c r="P85" s="730">
        <f t="shared" si="12"/>
        <v>42664.481995050512</v>
      </c>
      <c r="Q85" s="730">
        <f t="shared" si="9"/>
        <v>2279.9403227009625</v>
      </c>
      <c r="R85" s="730">
        <f t="shared" si="10"/>
        <v>1182463.431110672</v>
      </c>
      <c r="Z85" s="614"/>
    </row>
    <row r="86" spans="13:26" x14ac:dyDescent="0.2">
      <c r="M86" s="614"/>
      <c r="N86" s="748">
        <f t="shared" si="11"/>
        <v>28</v>
      </c>
      <c r="O86" s="730">
        <f t="shared" si="8"/>
        <v>1182463.431110672</v>
      </c>
      <c r="P86" s="730">
        <f t="shared" si="12"/>
        <v>42664.481995050512</v>
      </c>
      <c r="Q86" s="730">
        <f t="shared" si="9"/>
        <v>2370.0228619206628</v>
      </c>
      <c r="R86" s="730">
        <f t="shared" si="10"/>
        <v>1227497.9359676433</v>
      </c>
      <c r="Z86" s="614"/>
    </row>
    <row r="87" spans="13:26" x14ac:dyDescent="0.2">
      <c r="M87" s="614"/>
      <c r="N87" s="748">
        <f t="shared" si="11"/>
        <v>29</v>
      </c>
      <c r="O87" s="730">
        <f t="shared" si="8"/>
        <v>1227497.9359676433</v>
      </c>
      <c r="P87" s="730">
        <f t="shared" si="12"/>
        <v>42664.481995050512</v>
      </c>
      <c r="Q87" s="730">
        <f t="shared" si="9"/>
        <v>2460.2859544427261</v>
      </c>
      <c r="R87" s="730">
        <f t="shared" si="10"/>
        <v>1272622.7039171366</v>
      </c>
      <c r="Z87" s="614"/>
    </row>
    <row r="88" spans="13:26" x14ac:dyDescent="0.2">
      <c r="M88" s="614"/>
      <c r="N88" s="748">
        <f t="shared" si="11"/>
        <v>30</v>
      </c>
      <c r="O88" s="730">
        <f t="shared" si="8"/>
        <v>1272622.7039171366</v>
      </c>
      <c r="P88" s="730">
        <f t="shared" si="12"/>
        <v>42664.481995050512</v>
      </c>
      <c r="Q88" s="730">
        <f t="shared" si="9"/>
        <v>2550.7299621518782</v>
      </c>
      <c r="R88" s="730">
        <f t="shared" si="10"/>
        <v>1317837.9158743392</v>
      </c>
      <c r="Z88" s="614"/>
    </row>
    <row r="89" spans="13:26" x14ac:dyDescent="0.2">
      <c r="M89" s="614"/>
      <c r="N89" s="748">
        <f t="shared" si="11"/>
        <v>31</v>
      </c>
      <c r="O89" s="730">
        <f t="shared" si="8"/>
        <v>1317837.9158743392</v>
      </c>
      <c r="P89" s="730">
        <f t="shared" si="12"/>
        <v>42664.481995050512</v>
      </c>
      <c r="Q89" s="730">
        <f t="shared" si="9"/>
        <v>2641.3552476581735</v>
      </c>
      <c r="R89" s="730">
        <f t="shared" si="10"/>
        <v>1363143.7531170479</v>
      </c>
      <c r="Z89" s="614"/>
    </row>
    <row r="90" spans="13:26" x14ac:dyDescent="0.2">
      <c r="M90" s="614"/>
      <c r="N90" s="748">
        <f t="shared" si="11"/>
        <v>32</v>
      </c>
      <c r="O90" s="730">
        <f t="shared" si="8"/>
        <v>1363143.7531170479</v>
      </c>
      <c r="P90" s="730">
        <f t="shared" si="12"/>
        <v>42664.481995050512</v>
      </c>
      <c r="Q90" s="730">
        <f t="shared" si="9"/>
        <v>2732.1621742984503</v>
      </c>
      <c r="R90" s="730">
        <f t="shared" si="10"/>
        <v>1408540.3972863969</v>
      </c>
      <c r="Z90" s="614"/>
    </row>
    <row r="91" spans="13:26" x14ac:dyDescent="0.2">
      <c r="M91" s="614"/>
      <c r="N91" s="748">
        <f t="shared" si="11"/>
        <v>33</v>
      </c>
      <c r="O91" s="730">
        <f t="shared" si="8"/>
        <v>1408540.3972863969</v>
      </c>
      <c r="P91" s="730">
        <f t="shared" si="12"/>
        <v>42664.481995050512</v>
      </c>
      <c r="Q91" s="730">
        <f t="shared" si="9"/>
        <v>2823.1511061377846</v>
      </c>
      <c r="R91" s="730">
        <f t="shared" si="10"/>
        <v>1454028.0303875853</v>
      </c>
      <c r="Z91" s="614"/>
    </row>
    <row r="92" spans="13:26" x14ac:dyDescent="0.2">
      <c r="M92" s="614"/>
      <c r="N92" s="748">
        <f t="shared" si="11"/>
        <v>34</v>
      </c>
      <c r="O92" s="730">
        <f t="shared" si="8"/>
        <v>1454028.0303875853</v>
      </c>
      <c r="P92" s="730">
        <f t="shared" si="12"/>
        <v>42664.481995050512</v>
      </c>
      <c r="Q92" s="730">
        <f t="shared" si="9"/>
        <v>2914.3224079709535</v>
      </c>
      <c r="R92" s="730">
        <f t="shared" si="10"/>
        <v>1499606.8347906068</v>
      </c>
      <c r="Z92" s="614"/>
    </row>
    <row r="93" spans="13:26" x14ac:dyDescent="0.2">
      <c r="M93" s="614"/>
      <c r="N93" s="748">
        <f t="shared" si="11"/>
        <v>35</v>
      </c>
      <c r="O93" s="730">
        <f t="shared" si="8"/>
        <v>1499606.8347906068</v>
      </c>
      <c r="P93" s="730">
        <f t="shared" si="12"/>
        <v>42664.481995050512</v>
      </c>
      <c r="Q93" s="730">
        <f t="shared" si="9"/>
        <v>3005.6764453238943</v>
      </c>
      <c r="R93" s="730">
        <f t="shared" si="10"/>
        <v>1545276.9932309813</v>
      </c>
      <c r="Z93" s="614"/>
    </row>
    <row r="94" spans="13:26" x14ac:dyDescent="0.2">
      <c r="M94" s="614"/>
      <c r="N94" s="748">
        <f t="shared" si="11"/>
        <v>36</v>
      </c>
      <c r="O94" s="730">
        <f t="shared" si="8"/>
        <v>1545276.9932309813</v>
      </c>
      <c r="P94" s="730">
        <f t="shared" si="12"/>
        <v>42664.481995050512</v>
      </c>
      <c r="Q94" s="730">
        <f t="shared" si="9"/>
        <v>3097.2135844551731</v>
      </c>
      <c r="R94" s="730">
        <f t="shared" si="10"/>
        <v>1591038.688810487</v>
      </c>
      <c r="Z94" s="614"/>
    </row>
    <row r="95" spans="13:26" x14ac:dyDescent="0.2">
      <c r="M95" s="614"/>
      <c r="N95" s="748">
        <f t="shared" si="11"/>
        <v>37</v>
      </c>
      <c r="O95" s="730">
        <f t="shared" si="8"/>
        <v>1591038.688810487</v>
      </c>
      <c r="P95" s="730">
        <f t="shared" si="12"/>
        <v>42664.481995050512</v>
      </c>
      <c r="Q95" s="730">
        <f t="shared" si="9"/>
        <v>3188.9341923574493</v>
      </c>
      <c r="R95" s="730">
        <f t="shared" si="10"/>
        <v>1636892.104997895</v>
      </c>
      <c r="Z95" s="614"/>
    </row>
    <row r="96" spans="13:26" x14ac:dyDescent="0.2">
      <c r="M96" s="614"/>
      <c r="N96" s="748">
        <f t="shared" si="11"/>
        <v>38</v>
      </c>
      <c r="O96" s="730">
        <f t="shared" si="8"/>
        <v>1636892.104997895</v>
      </c>
      <c r="P96" s="730">
        <f t="shared" si="12"/>
        <v>42664.481995050512</v>
      </c>
      <c r="Q96" s="730">
        <f t="shared" si="9"/>
        <v>3280.838636758951</v>
      </c>
      <c r="R96" s="730">
        <f t="shared" si="10"/>
        <v>1682837.4256297045</v>
      </c>
      <c r="Z96" s="614"/>
    </row>
    <row r="97" spans="13:26" x14ac:dyDescent="0.2">
      <c r="M97" s="614"/>
      <c r="N97" s="748">
        <f t="shared" si="11"/>
        <v>39</v>
      </c>
      <c r="O97" s="730">
        <f t="shared" si="8"/>
        <v>1682837.4256297045</v>
      </c>
      <c r="P97" s="730">
        <f t="shared" si="12"/>
        <v>42664.481995050512</v>
      </c>
      <c r="Q97" s="730">
        <f t="shared" si="9"/>
        <v>3372.9272861249474</v>
      </c>
      <c r="R97" s="730">
        <f t="shared" si="10"/>
        <v>1728874.8349108801</v>
      </c>
      <c r="Z97" s="614"/>
    </row>
    <row r="98" spans="13:26" x14ac:dyDescent="0.2">
      <c r="M98" s="614"/>
      <c r="N98" s="748">
        <f t="shared" si="11"/>
        <v>40</v>
      </c>
      <c r="O98" s="730">
        <f t="shared" si="8"/>
        <v>1728874.8349108801</v>
      </c>
      <c r="P98" s="730">
        <f t="shared" si="12"/>
        <v>42664.481995050512</v>
      </c>
      <c r="Q98" s="730">
        <f t="shared" si="9"/>
        <v>3465.2005096592256</v>
      </c>
      <c r="R98" s="730">
        <f t="shared" si="10"/>
        <v>1775004.5174155899</v>
      </c>
      <c r="Z98" s="614"/>
    </row>
    <row r="99" spans="13:26" x14ac:dyDescent="0.2">
      <c r="M99" s="614"/>
      <c r="N99" s="748">
        <f t="shared" si="11"/>
        <v>41</v>
      </c>
      <c r="O99" s="730">
        <f t="shared" si="8"/>
        <v>1775004.5174155899</v>
      </c>
      <c r="P99" s="730">
        <f t="shared" si="12"/>
        <v>42664.481995050512</v>
      </c>
      <c r="Q99" s="730">
        <f t="shared" si="9"/>
        <v>3557.6586773055715</v>
      </c>
      <c r="R99" s="730">
        <f t="shared" si="10"/>
        <v>1821226.658087946</v>
      </c>
      <c r="Z99" s="614"/>
    </row>
    <row r="100" spans="13:26" x14ac:dyDescent="0.2">
      <c r="M100" s="614"/>
      <c r="N100" s="748">
        <f t="shared" si="11"/>
        <v>42</v>
      </c>
      <c r="O100" s="730">
        <f t="shared" si="8"/>
        <v>1821226.658087946</v>
      </c>
      <c r="P100" s="730">
        <f t="shared" si="12"/>
        <v>42664.481995050512</v>
      </c>
      <c r="Q100" s="730">
        <f t="shared" si="9"/>
        <v>3650.302159749253</v>
      </c>
      <c r="R100" s="730">
        <f t="shared" si="10"/>
        <v>1867541.4422427458</v>
      </c>
      <c r="Z100" s="614"/>
    </row>
    <row r="101" spans="13:26" x14ac:dyDescent="0.2">
      <c r="M101" s="614"/>
      <c r="N101" s="748">
        <f t="shared" si="11"/>
        <v>43</v>
      </c>
      <c r="O101" s="730">
        <f t="shared" si="8"/>
        <v>1867541.4422427458</v>
      </c>
      <c r="P101" s="730">
        <f t="shared" si="12"/>
        <v>42664.481995050512</v>
      </c>
      <c r="Q101" s="730">
        <f t="shared" si="9"/>
        <v>3743.1313284185062</v>
      </c>
      <c r="R101" s="730">
        <f t="shared" si="10"/>
        <v>1913949.055566215</v>
      </c>
      <c r="Z101" s="614"/>
    </row>
    <row r="102" spans="13:26" x14ac:dyDescent="0.2">
      <c r="M102" s="614"/>
      <c r="N102" s="748">
        <f t="shared" si="11"/>
        <v>44</v>
      </c>
      <c r="O102" s="730">
        <f t="shared" si="8"/>
        <v>1913949.055566215</v>
      </c>
      <c r="P102" s="730">
        <f t="shared" si="12"/>
        <v>42664.481995050512</v>
      </c>
      <c r="Q102" s="730">
        <f t="shared" si="9"/>
        <v>3836.1465554860242</v>
      </c>
      <c r="R102" s="730">
        <f t="shared" si="10"/>
        <v>1960449.6841167517</v>
      </c>
      <c r="Z102" s="614"/>
    </row>
    <row r="103" spans="13:26" x14ac:dyDescent="0.2">
      <c r="M103" s="614"/>
      <c r="N103" s="748">
        <f t="shared" si="11"/>
        <v>45</v>
      </c>
      <c r="O103" s="730">
        <f t="shared" si="8"/>
        <v>1960449.6841167517</v>
      </c>
      <c r="P103" s="730">
        <f t="shared" si="12"/>
        <v>42664.481995050512</v>
      </c>
      <c r="Q103" s="730">
        <f t="shared" si="9"/>
        <v>3929.3482138704499</v>
      </c>
      <c r="R103" s="730">
        <f t="shared" si="10"/>
        <v>2007043.5143256728</v>
      </c>
      <c r="Z103" s="614"/>
    </row>
    <row r="104" spans="13:26" x14ac:dyDescent="0.2">
      <c r="M104" s="614"/>
      <c r="N104" s="748">
        <f t="shared" si="11"/>
        <v>46</v>
      </c>
      <c r="O104" s="730">
        <f t="shared" si="8"/>
        <v>2007043.5143256728</v>
      </c>
      <c r="P104" s="730">
        <f t="shared" si="12"/>
        <v>42664.481995050512</v>
      </c>
      <c r="Q104" s="730">
        <f t="shared" si="9"/>
        <v>4022.73667723787</v>
      </c>
      <c r="R104" s="730">
        <f t="shared" si="10"/>
        <v>2053730.7329979611</v>
      </c>
      <c r="Z104" s="614"/>
    </row>
    <row r="105" spans="13:26" x14ac:dyDescent="0.2">
      <c r="M105" s="614"/>
      <c r="N105" s="748">
        <f t="shared" si="11"/>
        <v>47</v>
      </c>
      <c r="O105" s="730">
        <f t="shared" si="8"/>
        <v>2053730.7329979611</v>
      </c>
      <c r="P105" s="730">
        <f t="shared" si="12"/>
        <v>42664.481995050512</v>
      </c>
      <c r="Q105" s="730">
        <f t="shared" si="9"/>
        <v>4116.3123200033133</v>
      </c>
      <c r="R105" s="730">
        <f t="shared" si="10"/>
        <v>2100511.527313015</v>
      </c>
      <c r="Z105" s="614"/>
    </row>
    <row r="106" spans="13:26" x14ac:dyDescent="0.2">
      <c r="M106" s="614"/>
      <c r="N106" s="748">
        <f t="shared" si="11"/>
        <v>48</v>
      </c>
      <c r="O106" s="730">
        <f t="shared" si="8"/>
        <v>2100511.527313015</v>
      </c>
      <c r="P106" s="730">
        <f t="shared" si="12"/>
        <v>42664.481995050512</v>
      </c>
      <c r="Q106" s="730">
        <f t="shared" si="9"/>
        <v>4210.0755173322532</v>
      </c>
      <c r="R106" s="730">
        <f t="shared" si="10"/>
        <v>2147386.0848253975</v>
      </c>
      <c r="Z106" s="614"/>
    </row>
    <row r="107" spans="13:26" x14ac:dyDescent="0.2">
      <c r="M107" s="614"/>
      <c r="N107" s="748">
        <f t="shared" si="11"/>
        <v>49</v>
      </c>
      <c r="O107" s="730">
        <f t="shared" si="8"/>
        <v>2147386.0848253975</v>
      </c>
      <c r="P107" s="730">
        <f t="shared" si="12"/>
        <v>42664.481995050512</v>
      </c>
      <c r="Q107" s="730">
        <f t="shared" si="9"/>
        <v>4304.0266451421112</v>
      </c>
      <c r="R107" s="730">
        <f t="shared" si="10"/>
        <v>2194354.5934655899</v>
      </c>
      <c r="Z107" s="614"/>
    </row>
    <row r="108" spans="13:26" x14ac:dyDescent="0.2">
      <c r="M108" s="614"/>
      <c r="N108" s="748">
        <f t="shared" si="11"/>
        <v>50</v>
      </c>
      <c r="O108" s="730">
        <f t="shared" si="8"/>
        <v>2194354.5934655899</v>
      </c>
      <c r="P108" s="730">
        <f t="shared" si="12"/>
        <v>42664.481995050512</v>
      </c>
      <c r="Q108" s="730">
        <f t="shared" si="9"/>
        <v>4398.1660801037624</v>
      </c>
      <c r="R108" s="730">
        <f t="shared" si="10"/>
        <v>2241417.241540744</v>
      </c>
      <c r="Z108" s="614"/>
    </row>
    <row r="109" spans="13:26" x14ac:dyDescent="0.2">
      <c r="M109" s="614"/>
      <c r="N109" s="748">
        <f t="shared" si="11"/>
        <v>51</v>
      </c>
      <c r="O109" s="730">
        <f t="shared" si="8"/>
        <v>2241417.241540744</v>
      </c>
      <c r="P109" s="730">
        <f t="shared" si="12"/>
        <v>42664.481995050512</v>
      </c>
      <c r="Q109" s="730">
        <f t="shared" si="9"/>
        <v>4492.494199643048</v>
      </c>
      <c r="R109" s="730">
        <f t="shared" si="10"/>
        <v>2288574.2177354372</v>
      </c>
      <c r="Z109" s="614"/>
    </row>
    <row r="110" spans="13:26" x14ac:dyDescent="0.2">
      <c r="M110" s="614"/>
      <c r="N110" s="748">
        <f t="shared" si="11"/>
        <v>52</v>
      </c>
      <c r="O110" s="730">
        <f t="shared" si="8"/>
        <v>2288574.2177354372</v>
      </c>
      <c r="P110" s="730">
        <f t="shared" si="12"/>
        <v>42664.481995050512</v>
      </c>
      <c r="Q110" s="730">
        <f t="shared" si="9"/>
        <v>4587.0113819422877</v>
      </c>
      <c r="R110" s="730">
        <f t="shared" si="10"/>
        <v>2335825.7111124299</v>
      </c>
      <c r="Z110" s="614"/>
    </row>
    <row r="111" spans="13:26" x14ac:dyDescent="0.2">
      <c r="M111" s="614"/>
      <c r="N111" s="748">
        <f t="shared" si="11"/>
        <v>53</v>
      </c>
      <c r="O111" s="730">
        <f t="shared" si="8"/>
        <v>2335825.7111124299</v>
      </c>
      <c r="P111" s="730">
        <f t="shared" si="12"/>
        <v>42664.481995050512</v>
      </c>
      <c r="Q111" s="730">
        <f t="shared" si="9"/>
        <v>4681.7180059417951</v>
      </c>
      <c r="R111" s="730">
        <f t="shared" si="10"/>
        <v>2383171.9111134219</v>
      </c>
      <c r="Z111" s="614"/>
    </row>
    <row r="112" spans="13:26" x14ac:dyDescent="0.2">
      <c r="M112" s="614"/>
      <c r="N112" s="748">
        <f t="shared" si="11"/>
        <v>54</v>
      </c>
      <c r="O112" s="730">
        <f t="shared" si="8"/>
        <v>2383171.9111134219</v>
      </c>
      <c r="P112" s="730">
        <f t="shared" si="12"/>
        <v>42664.481995050512</v>
      </c>
      <c r="Q112" s="730">
        <f t="shared" si="9"/>
        <v>4776.6144513413965</v>
      </c>
      <c r="R112" s="730">
        <f t="shared" si="10"/>
        <v>2430613.0075598136</v>
      </c>
      <c r="Z112" s="614"/>
    </row>
    <row r="113" spans="13:26" x14ac:dyDescent="0.2">
      <c r="M113" s="614"/>
      <c r="N113" s="748">
        <f t="shared" si="11"/>
        <v>55</v>
      </c>
      <c r="O113" s="730">
        <f t="shared" si="8"/>
        <v>2430613.0075598136</v>
      </c>
      <c r="P113" s="730">
        <f t="shared" si="12"/>
        <v>42664.481995050512</v>
      </c>
      <c r="Q113" s="730">
        <f t="shared" si="9"/>
        <v>4871.7010986019559</v>
      </c>
      <c r="R113" s="730">
        <f t="shared" si="10"/>
        <v>2478149.1906534657</v>
      </c>
      <c r="Z113" s="614"/>
    </row>
    <row r="114" spans="13:26" x14ac:dyDescent="0.2">
      <c r="M114" s="614"/>
      <c r="N114" s="748">
        <f t="shared" si="11"/>
        <v>56</v>
      </c>
      <c r="O114" s="730">
        <f t="shared" si="8"/>
        <v>2478149.1906534657</v>
      </c>
      <c r="P114" s="730">
        <f t="shared" si="12"/>
        <v>42664.481995050512</v>
      </c>
      <c r="Q114" s="730">
        <f t="shared" si="9"/>
        <v>4966.9783289468978</v>
      </c>
      <c r="R114" s="730">
        <f t="shared" si="10"/>
        <v>2525780.650977463</v>
      </c>
      <c r="Z114" s="614"/>
    </row>
    <row r="115" spans="13:26" x14ac:dyDescent="0.2">
      <c r="M115" s="614"/>
      <c r="N115" s="748">
        <f t="shared" si="11"/>
        <v>57</v>
      </c>
      <c r="O115" s="730">
        <f t="shared" si="8"/>
        <v>2525780.650977463</v>
      </c>
      <c r="P115" s="730">
        <f t="shared" si="12"/>
        <v>42664.481995050512</v>
      </c>
      <c r="Q115" s="730">
        <f t="shared" si="9"/>
        <v>5062.4465243637378</v>
      </c>
      <c r="R115" s="730">
        <f t="shared" si="10"/>
        <v>2573507.5794968773</v>
      </c>
      <c r="Z115" s="614"/>
    </row>
    <row r="116" spans="13:26" x14ac:dyDescent="0.2">
      <c r="M116" s="614"/>
      <c r="N116" s="748">
        <f t="shared" si="11"/>
        <v>58</v>
      </c>
      <c r="O116" s="730">
        <f t="shared" si="8"/>
        <v>2573507.5794968773</v>
      </c>
      <c r="P116" s="730">
        <f t="shared" si="12"/>
        <v>42664.481995050512</v>
      </c>
      <c r="Q116" s="730">
        <f t="shared" si="9"/>
        <v>5158.1060676056104</v>
      </c>
      <c r="R116" s="730">
        <f t="shared" si="10"/>
        <v>2621330.1675595334</v>
      </c>
      <c r="Z116" s="614"/>
    </row>
    <row r="117" spans="13:26" x14ac:dyDescent="0.2">
      <c r="M117" s="614"/>
      <c r="N117" s="748">
        <f t="shared" si="11"/>
        <v>59</v>
      </c>
      <c r="O117" s="730">
        <f t="shared" si="8"/>
        <v>2621330.1675595334</v>
      </c>
      <c r="P117" s="730">
        <f t="shared" si="12"/>
        <v>42664.481995050512</v>
      </c>
      <c r="Q117" s="730">
        <f t="shared" si="9"/>
        <v>5253.9573421928089</v>
      </c>
      <c r="R117" s="730">
        <f t="shared" si="10"/>
        <v>2669248.6068967767</v>
      </c>
      <c r="Z117" s="614"/>
    </row>
    <row r="118" spans="13:26" x14ac:dyDescent="0.2">
      <c r="M118" s="614"/>
      <c r="N118" s="748">
        <f t="shared" si="11"/>
        <v>60</v>
      </c>
      <c r="O118" s="730">
        <f t="shared" si="8"/>
        <v>2669248.6068967767</v>
      </c>
      <c r="P118" s="730">
        <f t="shared" si="12"/>
        <v>42664.481995050512</v>
      </c>
      <c r="Q118" s="730">
        <f t="shared" si="9"/>
        <v>5350.0007324143162</v>
      </c>
      <c r="R118" s="730">
        <f t="shared" si="10"/>
        <v>2717263.0896242415</v>
      </c>
      <c r="Z118" s="614"/>
    </row>
    <row r="119" spans="13:26" x14ac:dyDescent="0.2">
      <c r="M119" s="614"/>
      <c r="N119" s="748">
        <f t="shared" si="11"/>
        <v>61</v>
      </c>
      <c r="O119" s="730">
        <f t="shared" si="8"/>
        <v>2717263.0896242415</v>
      </c>
      <c r="P119" s="730">
        <f t="shared" si="12"/>
        <v>42664.481995050512</v>
      </c>
      <c r="Q119" s="730">
        <f t="shared" si="9"/>
        <v>5446.2366233293524</v>
      </c>
      <c r="R119" s="730">
        <f t="shared" si="10"/>
        <v>2765373.8082426214</v>
      </c>
      <c r="Z119" s="614"/>
    </row>
    <row r="120" spans="13:26" x14ac:dyDescent="0.2">
      <c r="M120" s="614"/>
      <c r="N120" s="748">
        <f t="shared" si="11"/>
        <v>62</v>
      </c>
      <c r="O120" s="730">
        <f t="shared" si="8"/>
        <v>2765373.8082426214</v>
      </c>
      <c r="P120" s="730">
        <f t="shared" si="12"/>
        <v>42664.481995050512</v>
      </c>
      <c r="Q120" s="730">
        <f t="shared" si="9"/>
        <v>5542.6654007689149</v>
      </c>
      <c r="R120" s="730">
        <f t="shared" si="10"/>
        <v>2813580.9556384408</v>
      </c>
      <c r="Z120" s="614"/>
    </row>
    <row r="121" spans="13:26" x14ac:dyDescent="0.2">
      <c r="M121" s="614"/>
      <c r="N121" s="748">
        <f t="shared" si="11"/>
        <v>63</v>
      </c>
      <c r="O121" s="730">
        <f t="shared" si="8"/>
        <v>2813580.9556384408</v>
      </c>
      <c r="P121" s="730">
        <f t="shared" si="12"/>
        <v>42664.481995050512</v>
      </c>
      <c r="Q121" s="730">
        <f t="shared" si="9"/>
        <v>5639.2874513373254</v>
      </c>
      <c r="R121" s="730">
        <f t="shared" si="10"/>
        <v>2861884.7250848287</v>
      </c>
      <c r="Z121" s="614"/>
    </row>
    <row r="122" spans="13:26" x14ac:dyDescent="0.2">
      <c r="M122" s="614"/>
      <c r="N122" s="748">
        <f t="shared" si="11"/>
        <v>64</v>
      </c>
      <c r="O122" s="730">
        <f t="shared" si="8"/>
        <v>2861884.7250848287</v>
      </c>
      <c r="P122" s="730">
        <f t="shared" si="12"/>
        <v>42664.481995050512</v>
      </c>
      <c r="Q122" s="730">
        <f t="shared" si="9"/>
        <v>5736.1031624137804</v>
      </c>
      <c r="R122" s="730">
        <f t="shared" si="10"/>
        <v>2910285.3102422929</v>
      </c>
      <c r="Z122" s="614"/>
    </row>
    <row r="123" spans="13:26" x14ac:dyDescent="0.2">
      <c r="M123" s="614"/>
      <c r="N123" s="748">
        <f t="shared" si="11"/>
        <v>65</v>
      </c>
      <c r="O123" s="730">
        <f t="shared" si="8"/>
        <v>2910285.3102422929</v>
      </c>
      <c r="P123" s="730">
        <f t="shared" si="12"/>
        <v>42664.481995050512</v>
      </c>
      <c r="Q123" s="730">
        <f t="shared" si="9"/>
        <v>5833.1129221539031</v>
      </c>
      <c r="R123" s="730">
        <f t="shared" si="10"/>
        <v>2958782.9051594972</v>
      </c>
      <c r="Z123" s="614"/>
    </row>
    <row r="124" spans="13:26" x14ac:dyDescent="0.2">
      <c r="M124" s="614"/>
      <c r="N124" s="748">
        <f t="shared" si="11"/>
        <v>66</v>
      </c>
      <c r="O124" s="730">
        <f t="shared" ref="O124:O187" si="13">R123</f>
        <v>2958782.9051594972</v>
      </c>
      <c r="P124" s="730">
        <f t="shared" si="12"/>
        <v>42664.481995050512</v>
      </c>
      <c r="Q124" s="730">
        <f t="shared" ref="Q124:Q187" si="14">O124*$P$53</f>
        <v>5930.3171194913039</v>
      </c>
      <c r="R124" s="730">
        <f t="shared" ref="R124:R187" si="15">O124+P124+Q124</f>
        <v>3007377.7042740388</v>
      </c>
      <c r="Z124" s="614"/>
    </row>
    <row r="125" spans="13:26" x14ac:dyDescent="0.2">
      <c r="M125" s="614"/>
      <c r="N125" s="748">
        <f t="shared" ref="N125:N188" si="16">N124+1</f>
        <v>67</v>
      </c>
      <c r="O125" s="730">
        <f t="shared" si="13"/>
        <v>3007377.7042740388</v>
      </c>
      <c r="P125" s="730">
        <f t="shared" ref="P125:P188" si="17">P124</f>
        <v>42664.481995050512</v>
      </c>
      <c r="Q125" s="730">
        <f t="shared" si="14"/>
        <v>6027.7161441391336</v>
      </c>
      <c r="R125" s="730">
        <f t="shared" si="15"/>
        <v>3056069.9024132281</v>
      </c>
      <c r="Z125" s="614"/>
    </row>
    <row r="126" spans="13:26" x14ac:dyDescent="0.2">
      <c r="M126" s="614"/>
      <c r="N126" s="748">
        <f t="shared" si="16"/>
        <v>68</v>
      </c>
      <c r="O126" s="730">
        <f t="shared" si="13"/>
        <v>3056069.9024132281</v>
      </c>
      <c r="P126" s="730">
        <f t="shared" si="17"/>
        <v>42664.481995050512</v>
      </c>
      <c r="Q126" s="730">
        <f t="shared" si="14"/>
        <v>6125.3103865916501</v>
      </c>
      <c r="R126" s="730">
        <f t="shared" si="15"/>
        <v>3104859.69479487</v>
      </c>
      <c r="Z126" s="614"/>
    </row>
    <row r="127" spans="13:26" x14ac:dyDescent="0.2">
      <c r="M127" s="614"/>
      <c r="N127" s="748">
        <f t="shared" si="16"/>
        <v>69</v>
      </c>
      <c r="O127" s="730">
        <f t="shared" si="13"/>
        <v>3104859.69479487</v>
      </c>
      <c r="P127" s="730">
        <f t="shared" si="17"/>
        <v>42664.481995050512</v>
      </c>
      <c r="Q127" s="730">
        <f t="shared" si="14"/>
        <v>6223.1002381257831</v>
      </c>
      <c r="R127" s="730">
        <f t="shared" si="15"/>
        <v>3153747.2770280461</v>
      </c>
      <c r="Z127" s="614"/>
    </row>
    <row r="128" spans="13:26" x14ac:dyDescent="0.2">
      <c r="M128" s="614"/>
      <c r="N128" s="748">
        <f t="shared" si="16"/>
        <v>70</v>
      </c>
      <c r="O128" s="730">
        <f t="shared" si="13"/>
        <v>3153747.2770280461</v>
      </c>
      <c r="P128" s="730">
        <f t="shared" si="17"/>
        <v>42664.481995050512</v>
      </c>
      <c r="Q128" s="730">
        <f t="shared" si="14"/>
        <v>6321.0860908027016</v>
      </c>
      <c r="R128" s="730">
        <f t="shared" si="15"/>
        <v>3202732.8451138991</v>
      </c>
      <c r="Z128" s="614"/>
    </row>
    <row r="129" spans="13:26" x14ac:dyDescent="0.2">
      <c r="M129" s="614"/>
      <c r="N129" s="748">
        <f t="shared" si="16"/>
        <v>71</v>
      </c>
      <c r="O129" s="730">
        <f t="shared" si="13"/>
        <v>3202732.8451138991</v>
      </c>
      <c r="P129" s="730">
        <f t="shared" si="17"/>
        <v>42664.481995050512</v>
      </c>
      <c r="Q129" s="730">
        <f t="shared" si="14"/>
        <v>6419.2683374693861</v>
      </c>
      <c r="R129" s="730">
        <f t="shared" si="15"/>
        <v>3251816.595446419</v>
      </c>
      <c r="Z129" s="614"/>
    </row>
    <row r="130" spans="13:26" x14ac:dyDescent="0.2">
      <c r="M130" s="614"/>
      <c r="N130" s="748">
        <f t="shared" si="16"/>
        <v>72</v>
      </c>
      <c r="O130" s="730">
        <f t="shared" si="13"/>
        <v>3251816.595446419</v>
      </c>
      <c r="P130" s="730">
        <f t="shared" si="17"/>
        <v>42664.481995050512</v>
      </c>
      <c r="Q130" s="730">
        <f t="shared" si="14"/>
        <v>6517.6473717602066</v>
      </c>
      <c r="R130" s="730">
        <f t="shared" si="15"/>
        <v>3300998.7248132294</v>
      </c>
      <c r="Z130" s="614"/>
    </row>
    <row r="131" spans="13:26" x14ac:dyDescent="0.2">
      <c r="M131" s="614"/>
      <c r="N131" s="748">
        <f t="shared" si="16"/>
        <v>73</v>
      </c>
      <c r="O131" s="730">
        <f t="shared" si="13"/>
        <v>3300998.7248132294</v>
      </c>
      <c r="P131" s="730">
        <f t="shared" si="17"/>
        <v>42664.481995050512</v>
      </c>
      <c r="Q131" s="730">
        <f t="shared" si="14"/>
        <v>6616.2235880984954</v>
      </c>
      <c r="R131" s="730">
        <f t="shared" si="15"/>
        <v>3350279.430396378</v>
      </c>
      <c r="Z131" s="614"/>
    </row>
    <row r="132" spans="13:26" x14ac:dyDescent="0.2">
      <c r="M132" s="614"/>
      <c r="N132" s="748">
        <f t="shared" si="16"/>
        <v>74</v>
      </c>
      <c r="O132" s="730">
        <f t="shared" si="13"/>
        <v>3350279.430396378</v>
      </c>
      <c r="P132" s="730">
        <f t="shared" si="17"/>
        <v>42664.481995050512</v>
      </c>
      <c r="Q132" s="730">
        <f t="shared" si="14"/>
        <v>6714.9973816981319</v>
      </c>
      <c r="R132" s="730">
        <f t="shared" si="15"/>
        <v>3399658.9097731267</v>
      </c>
      <c r="Z132" s="614"/>
    </row>
    <row r="133" spans="13:26" x14ac:dyDescent="0.2">
      <c r="M133" s="614"/>
      <c r="N133" s="748">
        <f t="shared" si="16"/>
        <v>75</v>
      </c>
      <c r="O133" s="730">
        <f t="shared" si="13"/>
        <v>3399658.9097731267</v>
      </c>
      <c r="P133" s="730">
        <f t="shared" si="17"/>
        <v>42664.481995050512</v>
      </c>
      <c r="Q133" s="730">
        <f t="shared" si="14"/>
        <v>6813.9691485651283</v>
      </c>
      <c r="R133" s="730">
        <f t="shared" si="15"/>
        <v>3449137.3609167421</v>
      </c>
      <c r="Z133" s="614"/>
    </row>
    <row r="134" spans="13:26" x14ac:dyDescent="0.2">
      <c r="M134" s="614"/>
      <c r="N134" s="748">
        <f t="shared" si="16"/>
        <v>76</v>
      </c>
      <c r="O134" s="730">
        <f t="shared" si="13"/>
        <v>3449137.3609167421</v>
      </c>
      <c r="P134" s="730">
        <f t="shared" si="17"/>
        <v>42664.481995050512</v>
      </c>
      <c r="Q134" s="730">
        <f t="shared" si="14"/>
        <v>6913.1392854992127</v>
      </c>
      <c r="R134" s="730">
        <f t="shared" si="15"/>
        <v>3498714.9821972917</v>
      </c>
      <c r="Z134" s="614"/>
    </row>
    <row r="135" spans="13:26" x14ac:dyDescent="0.2">
      <c r="M135" s="614"/>
      <c r="N135" s="748">
        <f t="shared" si="16"/>
        <v>77</v>
      </c>
      <c r="O135" s="730">
        <f t="shared" si="13"/>
        <v>3498714.9821972917</v>
      </c>
      <c r="P135" s="730">
        <f t="shared" si="17"/>
        <v>42664.481995050512</v>
      </c>
      <c r="Q135" s="730">
        <f t="shared" si="14"/>
        <v>7012.5081900954256</v>
      </c>
      <c r="R135" s="730">
        <f t="shared" si="15"/>
        <v>3548391.9723824374</v>
      </c>
      <c r="Z135" s="614"/>
    </row>
    <row r="136" spans="13:26" x14ac:dyDescent="0.2">
      <c r="M136" s="614"/>
      <c r="N136" s="748">
        <f t="shared" si="16"/>
        <v>78</v>
      </c>
      <c r="O136" s="730">
        <f t="shared" si="13"/>
        <v>3548391.9723824374</v>
      </c>
      <c r="P136" s="730">
        <f t="shared" si="17"/>
        <v>42664.481995050512</v>
      </c>
      <c r="Q136" s="730">
        <f t="shared" si="14"/>
        <v>7112.0762607457091</v>
      </c>
      <c r="R136" s="730">
        <f t="shared" si="15"/>
        <v>3598168.5306382333</v>
      </c>
      <c r="Z136" s="614"/>
    </row>
    <row r="137" spans="13:26" x14ac:dyDescent="0.2">
      <c r="M137" s="614"/>
      <c r="N137" s="748">
        <f t="shared" si="16"/>
        <v>79</v>
      </c>
      <c r="O137" s="730">
        <f t="shared" si="13"/>
        <v>3598168.5306382333</v>
      </c>
      <c r="P137" s="730">
        <f t="shared" si="17"/>
        <v>42664.481995050512</v>
      </c>
      <c r="Q137" s="730">
        <f t="shared" si="14"/>
        <v>7211.8438966405065</v>
      </c>
      <c r="R137" s="730">
        <f t="shared" si="15"/>
        <v>3648044.8565299241</v>
      </c>
      <c r="Z137" s="614"/>
    </row>
    <row r="138" spans="13:26" x14ac:dyDescent="0.2">
      <c r="M138" s="614"/>
      <c r="N138" s="748">
        <f t="shared" si="16"/>
        <v>80</v>
      </c>
      <c r="O138" s="730">
        <f t="shared" si="13"/>
        <v>3648044.8565299241</v>
      </c>
      <c r="P138" s="730">
        <f t="shared" si="17"/>
        <v>42664.481995050512</v>
      </c>
      <c r="Q138" s="730">
        <f t="shared" si="14"/>
        <v>7311.8114977703617</v>
      </c>
      <c r="R138" s="730">
        <f t="shared" si="15"/>
        <v>3698021.1500227447</v>
      </c>
      <c r="Z138" s="614"/>
    </row>
    <row r="139" spans="13:26" x14ac:dyDescent="0.2">
      <c r="M139" s="614"/>
      <c r="N139" s="748">
        <f t="shared" si="16"/>
        <v>81</v>
      </c>
      <c r="O139" s="730">
        <f t="shared" si="13"/>
        <v>3698021.1500227447</v>
      </c>
      <c r="P139" s="730">
        <f t="shared" si="17"/>
        <v>42664.481995050512</v>
      </c>
      <c r="Q139" s="730">
        <f t="shared" si="14"/>
        <v>7411.9794649275264</v>
      </c>
      <c r="R139" s="730">
        <f t="shared" si="15"/>
        <v>3748097.6114827227</v>
      </c>
      <c r="Z139" s="614"/>
    </row>
    <row r="140" spans="13:26" x14ac:dyDescent="0.2">
      <c r="M140" s="614"/>
      <c r="N140" s="748">
        <f t="shared" si="16"/>
        <v>82</v>
      </c>
      <c r="O140" s="730">
        <f t="shared" si="13"/>
        <v>3748097.6114827227</v>
      </c>
      <c r="P140" s="730">
        <f t="shared" si="17"/>
        <v>42664.481995050512</v>
      </c>
      <c r="Q140" s="730">
        <f t="shared" si="14"/>
        <v>7512.3481997075614</v>
      </c>
      <c r="R140" s="730">
        <f t="shared" si="15"/>
        <v>3798274.4416774805</v>
      </c>
      <c r="Z140" s="614"/>
    </row>
    <row r="141" spans="13:26" x14ac:dyDescent="0.2">
      <c r="M141" s="614"/>
      <c r="N141" s="748">
        <f t="shared" si="16"/>
        <v>83</v>
      </c>
      <c r="O141" s="730">
        <f t="shared" si="13"/>
        <v>3798274.4416774805</v>
      </c>
      <c r="P141" s="730">
        <f t="shared" si="17"/>
        <v>42664.481995050512</v>
      </c>
      <c r="Q141" s="730">
        <f t="shared" si="14"/>
        <v>7612.9181045109481</v>
      </c>
      <c r="R141" s="730">
        <f t="shared" si="15"/>
        <v>3848551.8417770416</v>
      </c>
      <c r="Z141" s="614"/>
    </row>
    <row r="142" spans="13:26" x14ac:dyDescent="0.2">
      <c r="M142" s="614"/>
      <c r="N142" s="748">
        <f t="shared" si="16"/>
        <v>84</v>
      </c>
      <c r="O142" s="730">
        <f t="shared" si="13"/>
        <v>3848551.8417770416</v>
      </c>
      <c r="P142" s="730">
        <f t="shared" si="17"/>
        <v>42664.481995050512</v>
      </c>
      <c r="Q142" s="730">
        <f t="shared" si="14"/>
        <v>7713.6895825447073</v>
      </c>
      <c r="R142" s="730">
        <f t="shared" si="15"/>
        <v>3898930.0133546367</v>
      </c>
      <c r="Z142" s="614"/>
    </row>
    <row r="143" spans="13:26" x14ac:dyDescent="0.2">
      <c r="M143" s="614"/>
      <c r="N143" s="748">
        <f t="shared" si="16"/>
        <v>85</v>
      </c>
      <c r="O143" s="730">
        <f t="shared" si="13"/>
        <v>3898930.0133546367</v>
      </c>
      <c r="P143" s="730">
        <f t="shared" si="17"/>
        <v>42664.481995050512</v>
      </c>
      <c r="Q143" s="730">
        <f t="shared" si="14"/>
        <v>7814.6630378240079</v>
      </c>
      <c r="R143" s="730">
        <f t="shared" si="15"/>
        <v>3949409.158387511</v>
      </c>
      <c r="Z143" s="614"/>
    </row>
    <row r="144" spans="13:26" x14ac:dyDescent="0.2">
      <c r="M144" s="614"/>
      <c r="N144" s="748">
        <f t="shared" si="16"/>
        <v>86</v>
      </c>
      <c r="O144" s="730">
        <f t="shared" si="13"/>
        <v>3949409.158387511</v>
      </c>
      <c r="P144" s="730">
        <f t="shared" si="17"/>
        <v>42664.481995050512</v>
      </c>
      <c r="Q144" s="730">
        <f t="shared" si="14"/>
        <v>7915.8388751737921</v>
      </c>
      <c r="R144" s="730">
        <f t="shared" si="15"/>
        <v>3999989.479257735</v>
      </c>
      <c r="Z144" s="614"/>
    </row>
    <row r="145" spans="13:26" x14ac:dyDescent="0.2">
      <c r="M145" s="614"/>
      <c r="N145" s="748">
        <f t="shared" si="16"/>
        <v>87</v>
      </c>
      <c r="O145" s="730">
        <f t="shared" si="13"/>
        <v>3999989.479257735</v>
      </c>
      <c r="P145" s="730">
        <f t="shared" si="17"/>
        <v>42664.481995050512</v>
      </c>
      <c r="Q145" s="730">
        <f t="shared" si="14"/>
        <v>8017.2175002303957</v>
      </c>
      <c r="R145" s="730">
        <f t="shared" si="15"/>
        <v>4050671.1787530156</v>
      </c>
      <c r="Z145" s="614"/>
    </row>
    <row r="146" spans="13:26" x14ac:dyDescent="0.2">
      <c r="M146" s="614"/>
      <c r="N146" s="748">
        <f t="shared" si="16"/>
        <v>88</v>
      </c>
      <c r="O146" s="730">
        <f t="shared" si="13"/>
        <v>4050671.1787530156</v>
      </c>
      <c r="P146" s="730">
        <f t="shared" si="17"/>
        <v>42664.481995050512</v>
      </c>
      <c r="Q146" s="730">
        <f t="shared" si="14"/>
        <v>8118.7993194431756</v>
      </c>
      <c r="R146" s="730">
        <f t="shared" si="15"/>
        <v>4101454.4600675092</v>
      </c>
      <c r="Z146" s="614"/>
    </row>
    <row r="147" spans="13:26" x14ac:dyDescent="0.2">
      <c r="M147" s="614"/>
      <c r="N147" s="748">
        <f t="shared" si="16"/>
        <v>89</v>
      </c>
      <c r="O147" s="730">
        <f t="shared" si="13"/>
        <v>4101454.4600675092</v>
      </c>
      <c r="P147" s="730">
        <f t="shared" si="17"/>
        <v>42664.481995050512</v>
      </c>
      <c r="Q147" s="730">
        <f t="shared" si="14"/>
        <v>8220.5847400761395</v>
      </c>
      <c r="R147" s="730">
        <f t="shared" si="15"/>
        <v>4152339.5268026358</v>
      </c>
      <c r="Z147" s="614"/>
    </row>
    <row r="148" spans="13:26" x14ac:dyDescent="0.2">
      <c r="M148" s="614"/>
      <c r="N148" s="748">
        <f t="shared" si="16"/>
        <v>90</v>
      </c>
      <c r="O148" s="730">
        <f t="shared" si="13"/>
        <v>4152339.5268026358</v>
      </c>
      <c r="P148" s="730">
        <f t="shared" si="17"/>
        <v>42664.481995050512</v>
      </c>
      <c r="Q148" s="730">
        <f t="shared" si="14"/>
        <v>8322.5741702095802</v>
      </c>
      <c r="R148" s="730">
        <f t="shared" si="15"/>
        <v>4203326.582967896</v>
      </c>
      <c r="Z148" s="614"/>
    </row>
    <row r="149" spans="13:26" x14ac:dyDescent="0.2">
      <c r="M149" s="614"/>
      <c r="N149" s="748">
        <f t="shared" si="16"/>
        <v>91</v>
      </c>
      <c r="O149" s="730">
        <f t="shared" si="13"/>
        <v>4203326.582967896</v>
      </c>
      <c r="P149" s="730">
        <f t="shared" si="17"/>
        <v>42664.481995050512</v>
      </c>
      <c r="Q149" s="730">
        <f t="shared" si="14"/>
        <v>8424.7680187417027</v>
      </c>
      <c r="R149" s="730">
        <f t="shared" si="15"/>
        <v>4254415.8329816889</v>
      </c>
      <c r="Z149" s="614"/>
    </row>
    <row r="150" spans="13:26" x14ac:dyDescent="0.2">
      <c r="M150" s="614"/>
      <c r="N150" s="748">
        <f t="shared" si="16"/>
        <v>92</v>
      </c>
      <c r="O150" s="730">
        <f t="shared" si="13"/>
        <v>4254415.8329816889</v>
      </c>
      <c r="P150" s="730">
        <f t="shared" si="17"/>
        <v>42664.481995050512</v>
      </c>
      <c r="Q150" s="730">
        <f t="shared" si="14"/>
        <v>8527.1666953902804</v>
      </c>
      <c r="R150" s="730">
        <f t="shared" si="15"/>
        <v>4305607.4816721296</v>
      </c>
      <c r="Z150" s="614"/>
    </row>
    <row r="151" spans="13:26" x14ac:dyDescent="0.2">
      <c r="M151" s="614"/>
      <c r="N151" s="748">
        <f t="shared" si="16"/>
        <v>93</v>
      </c>
      <c r="O151" s="730">
        <f t="shared" si="13"/>
        <v>4305607.4816721296</v>
      </c>
      <c r="P151" s="730">
        <f t="shared" si="17"/>
        <v>42664.481995050512</v>
      </c>
      <c r="Q151" s="730">
        <f t="shared" si="14"/>
        <v>8629.7706106942805</v>
      </c>
      <c r="R151" s="730">
        <f t="shared" si="15"/>
        <v>4356901.7342778742</v>
      </c>
      <c r="Z151" s="614"/>
    </row>
    <row r="152" spans="13:26" x14ac:dyDescent="0.2">
      <c r="M152" s="614"/>
      <c r="N152" s="748">
        <f t="shared" si="16"/>
        <v>94</v>
      </c>
      <c r="O152" s="730">
        <f t="shared" si="13"/>
        <v>4356901.7342778742</v>
      </c>
      <c r="P152" s="730">
        <f t="shared" si="17"/>
        <v>42664.481995050512</v>
      </c>
      <c r="Q152" s="730">
        <f t="shared" si="14"/>
        <v>8732.5801760155191</v>
      </c>
      <c r="R152" s="730">
        <f t="shared" si="15"/>
        <v>4408298.7964489404</v>
      </c>
      <c r="Z152" s="614"/>
    </row>
    <row r="153" spans="13:26" x14ac:dyDescent="0.2">
      <c r="M153" s="614"/>
      <c r="N153" s="748">
        <f t="shared" si="16"/>
        <v>95</v>
      </c>
      <c r="O153" s="730">
        <f t="shared" si="13"/>
        <v>4408298.7964489404</v>
      </c>
      <c r="P153" s="730">
        <f t="shared" si="17"/>
        <v>42664.481995050512</v>
      </c>
      <c r="Q153" s="730">
        <f t="shared" si="14"/>
        <v>8835.595803540311</v>
      </c>
      <c r="R153" s="730">
        <f t="shared" si="15"/>
        <v>4459798.8742475314</v>
      </c>
      <c r="Z153" s="614"/>
    </row>
    <row r="154" spans="13:26" x14ac:dyDescent="0.2">
      <c r="M154" s="614"/>
      <c r="N154" s="748">
        <f t="shared" si="16"/>
        <v>96</v>
      </c>
      <c r="O154" s="730">
        <f t="shared" si="13"/>
        <v>4459798.8742475314</v>
      </c>
      <c r="P154" s="730">
        <f t="shared" si="17"/>
        <v>42664.481995050512</v>
      </c>
      <c r="Q154" s="730">
        <f t="shared" si="14"/>
        <v>8938.8179062811178</v>
      </c>
      <c r="R154" s="730">
        <f t="shared" si="15"/>
        <v>4511402.1741488632</v>
      </c>
      <c r="Z154" s="614"/>
    </row>
    <row r="155" spans="13:26" x14ac:dyDescent="0.2">
      <c r="M155" s="614"/>
      <c r="N155" s="748">
        <f t="shared" si="16"/>
        <v>97</v>
      </c>
      <c r="O155" s="730">
        <f t="shared" si="13"/>
        <v>4511402.1741488632</v>
      </c>
      <c r="P155" s="730">
        <f t="shared" si="17"/>
        <v>42664.481995050512</v>
      </c>
      <c r="Q155" s="730">
        <f t="shared" si="14"/>
        <v>9042.2468980782087</v>
      </c>
      <c r="R155" s="730">
        <f t="shared" si="15"/>
        <v>4563108.9030419923</v>
      </c>
      <c r="Z155" s="614"/>
    </row>
    <row r="156" spans="13:26" x14ac:dyDescent="0.2">
      <c r="M156" s="614"/>
      <c r="N156" s="748">
        <f t="shared" si="16"/>
        <v>98</v>
      </c>
      <c r="O156" s="730">
        <f t="shared" si="13"/>
        <v>4563108.9030419923</v>
      </c>
      <c r="P156" s="730">
        <f t="shared" si="17"/>
        <v>42664.481995050512</v>
      </c>
      <c r="Q156" s="730">
        <f t="shared" si="14"/>
        <v>9145.8831936013121</v>
      </c>
      <c r="R156" s="730">
        <f t="shared" si="15"/>
        <v>4614919.2682306441</v>
      </c>
      <c r="Z156" s="614"/>
    </row>
    <row r="157" spans="13:26" x14ac:dyDescent="0.2">
      <c r="M157" s="614"/>
      <c r="N157" s="748">
        <f t="shared" si="16"/>
        <v>99</v>
      </c>
      <c r="O157" s="730">
        <f t="shared" si="13"/>
        <v>4614919.2682306441</v>
      </c>
      <c r="P157" s="730">
        <f t="shared" si="17"/>
        <v>42664.481995050512</v>
      </c>
      <c r="Q157" s="730">
        <f t="shared" si="14"/>
        <v>9249.7272083512871</v>
      </c>
      <c r="R157" s="730">
        <f t="shared" si="15"/>
        <v>4666833.4774340466</v>
      </c>
      <c r="Z157" s="614"/>
    </row>
    <row r="158" spans="13:26" x14ac:dyDescent="0.2">
      <c r="M158" s="614"/>
      <c r="N158" s="748">
        <f t="shared" si="16"/>
        <v>100</v>
      </c>
      <c r="O158" s="730">
        <f t="shared" si="13"/>
        <v>4666833.4774340466</v>
      </c>
      <c r="P158" s="730">
        <f t="shared" si="17"/>
        <v>42664.481995050512</v>
      </c>
      <c r="Q158" s="730">
        <f t="shared" si="14"/>
        <v>9353.7793586617863</v>
      </c>
      <c r="R158" s="730">
        <f t="shared" si="15"/>
        <v>4718851.7387877591</v>
      </c>
      <c r="Z158" s="614"/>
    </row>
    <row r="159" spans="13:26" x14ac:dyDescent="0.2">
      <c r="M159" s="614"/>
      <c r="N159" s="748">
        <f t="shared" si="16"/>
        <v>101</v>
      </c>
      <c r="O159" s="730">
        <f t="shared" si="13"/>
        <v>4718851.7387877591</v>
      </c>
      <c r="P159" s="730">
        <f t="shared" si="17"/>
        <v>42664.481995050512</v>
      </c>
      <c r="Q159" s="730">
        <f t="shared" si="14"/>
        <v>9458.0400617009182</v>
      </c>
      <c r="R159" s="730">
        <f t="shared" si="15"/>
        <v>4770974.260844511</v>
      </c>
      <c r="Z159" s="614"/>
    </row>
    <row r="160" spans="13:26" x14ac:dyDescent="0.2">
      <c r="M160" s="614"/>
      <c r="N160" s="748">
        <f t="shared" si="16"/>
        <v>102</v>
      </c>
      <c r="O160" s="730">
        <f t="shared" si="13"/>
        <v>4770974.260844511</v>
      </c>
      <c r="P160" s="730">
        <f t="shared" si="17"/>
        <v>42664.481995050512</v>
      </c>
      <c r="Q160" s="730">
        <f t="shared" si="14"/>
        <v>9562.5097354729314</v>
      </c>
      <c r="R160" s="730">
        <f t="shared" si="15"/>
        <v>4823201.2525750343</v>
      </c>
      <c r="Z160" s="614"/>
    </row>
    <row r="161" spans="13:26" x14ac:dyDescent="0.2">
      <c r="M161" s="614"/>
      <c r="N161" s="748">
        <f t="shared" si="16"/>
        <v>103</v>
      </c>
      <c r="O161" s="730">
        <f t="shared" si="13"/>
        <v>4823201.2525750343</v>
      </c>
      <c r="P161" s="730">
        <f t="shared" si="17"/>
        <v>42664.481995050512</v>
      </c>
      <c r="Q161" s="730">
        <f t="shared" si="14"/>
        <v>9667.1887988198778</v>
      </c>
      <c r="R161" s="730">
        <f t="shared" si="15"/>
        <v>4875532.9233689047</v>
      </c>
      <c r="Z161" s="614"/>
    </row>
    <row r="162" spans="13:26" x14ac:dyDescent="0.2">
      <c r="M162" s="614"/>
      <c r="N162" s="748">
        <f t="shared" si="16"/>
        <v>104</v>
      </c>
      <c r="O162" s="730">
        <f t="shared" si="13"/>
        <v>4875532.9233689047</v>
      </c>
      <c r="P162" s="730">
        <f t="shared" si="17"/>
        <v>42664.481995050512</v>
      </c>
      <c r="Q162" s="730">
        <f t="shared" si="14"/>
        <v>9772.0776714233052</v>
      </c>
      <c r="R162" s="730">
        <f t="shared" si="15"/>
        <v>4927969.4830353791</v>
      </c>
      <c r="Z162" s="614"/>
    </row>
    <row r="163" spans="13:26" x14ac:dyDescent="0.2">
      <c r="M163" s="614"/>
      <c r="N163" s="748">
        <f t="shared" si="16"/>
        <v>105</v>
      </c>
      <c r="O163" s="730">
        <f t="shared" si="13"/>
        <v>4927969.4830353791</v>
      </c>
      <c r="P163" s="730">
        <f t="shared" si="17"/>
        <v>42664.481995050512</v>
      </c>
      <c r="Q163" s="730">
        <f t="shared" si="14"/>
        <v>9877.1767738059298</v>
      </c>
      <c r="R163" s="730">
        <f t="shared" si="15"/>
        <v>4980511.141804236</v>
      </c>
      <c r="Z163" s="614"/>
    </row>
    <row r="164" spans="13:26" x14ac:dyDescent="0.2">
      <c r="M164" s="614"/>
      <c r="N164" s="748">
        <f t="shared" si="16"/>
        <v>106</v>
      </c>
      <c r="O164" s="730">
        <f t="shared" si="13"/>
        <v>4980511.141804236</v>
      </c>
      <c r="P164" s="730">
        <f t="shared" si="17"/>
        <v>42664.481995050512</v>
      </c>
      <c r="Q164" s="730">
        <f t="shared" si="14"/>
        <v>9982.4865273333271</v>
      </c>
      <c r="R164" s="730">
        <f t="shared" si="15"/>
        <v>5033158.1103266198</v>
      </c>
      <c r="Z164" s="614"/>
    </row>
    <row r="165" spans="13:26" x14ac:dyDescent="0.2">
      <c r="M165" s="614"/>
      <c r="N165" s="748">
        <f t="shared" si="16"/>
        <v>107</v>
      </c>
      <c r="O165" s="730">
        <f t="shared" si="13"/>
        <v>5033158.1103266198</v>
      </c>
      <c r="P165" s="730">
        <f t="shared" si="17"/>
        <v>42664.481995050512</v>
      </c>
      <c r="Q165" s="730">
        <f t="shared" si="14"/>
        <v>10088.007354215617</v>
      </c>
      <c r="R165" s="730">
        <f t="shared" si="15"/>
        <v>5085910.5996758863</v>
      </c>
      <c r="Z165" s="614"/>
    </row>
    <row r="166" spans="13:26" x14ac:dyDescent="0.2">
      <c r="M166" s="614"/>
      <c r="N166" s="748">
        <f t="shared" si="16"/>
        <v>108</v>
      </c>
      <c r="O166" s="730">
        <f t="shared" si="13"/>
        <v>5085910.5996758863</v>
      </c>
      <c r="P166" s="730">
        <f t="shared" si="17"/>
        <v>42664.481995050512</v>
      </c>
      <c r="Q166" s="730">
        <f t="shared" si="14"/>
        <v>10193.739677509162</v>
      </c>
      <c r="R166" s="730">
        <f t="shared" si="15"/>
        <v>5138768.8213484464</v>
      </c>
      <c r="Z166" s="614"/>
    </row>
    <row r="167" spans="13:26" x14ac:dyDescent="0.2">
      <c r="M167" s="614"/>
      <c r="N167" s="748">
        <f t="shared" si="16"/>
        <v>109</v>
      </c>
      <c r="O167" s="730">
        <f t="shared" si="13"/>
        <v>5138768.8213484464</v>
      </c>
      <c r="P167" s="730">
        <f t="shared" si="17"/>
        <v>42664.481995050512</v>
      </c>
      <c r="Q167" s="730">
        <f t="shared" si="14"/>
        <v>10299.683921118258</v>
      </c>
      <c r="R167" s="730">
        <f t="shared" si="15"/>
        <v>5191732.9872646155</v>
      </c>
      <c r="Z167" s="614"/>
    </row>
    <row r="168" spans="13:26" x14ac:dyDescent="0.2">
      <c r="M168" s="614"/>
      <c r="N168" s="748">
        <f t="shared" si="16"/>
        <v>110</v>
      </c>
      <c r="O168" s="730">
        <f t="shared" si="13"/>
        <v>5191732.9872646155</v>
      </c>
      <c r="P168" s="730">
        <f t="shared" si="17"/>
        <v>42664.481995050512</v>
      </c>
      <c r="Q168" s="730">
        <f t="shared" si="14"/>
        <v>10405.840509796839</v>
      </c>
      <c r="R168" s="730">
        <f t="shared" si="15"/>
        <v>5244803.3097694628</v>
      </c>
      <c r="Z168" s="614"/>
    </row>
    <row r="169" spans="13:26" x14ac:dyDescent="0.2">
      <c r="M169" s="614"/>
      <c r="N169" s="748">
        <f t="shared" si="16"/>
        <v>111</v>
      </c>
      <c r="O169" s="730">
        <f t="shared" si="13"/>
        <v>5244803.3097694628</v>
      </c>
      <c r="P169" s="730">
        <f t="shared" si="17"/>
        <v>42664.481995050512</v>
      </c>
      <c r="Q169" s="730">
        <f t="shared" si="14"/>
        <v>10512.209869150176</v>
      </c>
      <c r="R169" s="730">
        <f t="shared" si="15"/>
        <v>5297980.0016336637</v>
      </c>
      <c r="Z169" s="614"/>
    </row>
    <row r="170" spans="13:26" x14ac:dyDescent="0.2">
      <c r="M170" s="614"/>
      <c r="N170" s="748">
        <f t="shared" si="16"/>
        <v>112</v>
      </c>
      <c r="O170" s="730">
        <f t="shared" si="13"/>
        <v>5297980.0016336637</v>
      </c>
      <c r="P170" s="730">
        <f t="shared" si="17"/>
        <v>42664.481995050512</v>
      </c>
      <c r="Q170" s="730">
        <f t="shared" si="14"/>
        <v>10618.792425636586</v>
      </c>
      <c r="R170" s="730">
        <f t="shared" si="15"/>
        <v>5351263.2760543507</v>
      </c>
      <c r="Z170" s="614"/>
    </row>
    <row r="171" spans="13:26" x14ac:dyDescent="0.2">
      <c r="M171" s="614"/>
      <c r="N171" s="748">
        <f t="shared" si="16"/>
        <v>113</v>
      </c>
      <c r="O171" s="730">
        <f t="shared" si="13"/>
        <v>5351263.2760543507</v>
      </c>
      <c r="P171" s="730">
        <f t="shared" si="17"/>
        <v>42664.481995050512</v>
      </c>
      <c r="Q171" s="730">
        <f t="shared" si="14"/>
        <v>10725.588606569137</v>
      </c>
      <c r="R171" s="730">
        <f t="shared" si="15"/>
        <v>5404653.3466559704</v>
      </c>
      <c r="Z171" s="614"/>
    </row>
    <row r="172" spans="13:26" x14ac:dyDescent="0.2">
      <c r="M172" s="614"/>
      <c r="N172" s="748">
        <f t="shared" si="16"/>
        <v>114</v>
      </c>
      <c r="O172" s="730">
        <f t="shared" si="13"/>
        <v>5404653.3466559704</v>
      </c>
      <c r="P172" s="730">
        <f t="shared" si="17"/>
        <v>42664.481995050512</v>
      </c>
      <c r="Q172" s="730">
        <f t="shared" si="14"/>
        <v>10832.598840117369</v>
      </c>
      <c r="R172" s="730">
        <f t="shared" si="15"/>
        <v>5458150.4274911387</v>
      </c>
      <c r="Z172" s="614"/>
    </row>
    <row r="173" spans="13:26" x14ac:dyDescent="0.2">
      <c r="M173" s="614"/>
      <c r="N173" s="748">
        <f t="shared" si="16"/>
        <v>115</v>
      </c>
      <c r="O173" s="730">
        <f t="shared" si="13"/>
        <v>5458150.4274911387</v>
      </c>
      <c r="P173" s="730">
        <f t="shared" si="17"/>
        <v>42664.481995050512</v>
      </c>
      <c r="Q173" s="730">
        <f t="shared" si="14"/>
        <v>10939.823555309005</v>
      </c>
      <c r="R173" s="730">
        <f t="shared" si="15"/>
        <v>5511754.7330414988</v>
      </c>
      <c r="Z173" s="614"/>
    </row>
    <row r="174" spans="13:26" x14ac:dyDescent="0.2">
      <c r="M174" s="614"/>
      <c r="N174" s="748">
        <f t="shared" si="16"/>
        <v>116</v>
      </c>
      <c r="O174" s="730">
        <f t="shared" si="13"/>
        <v>5511754.7330414988</v>
      </c>
      <c r="P174" s="730">
        <f t="shared" si="17"/>
        <v>42664.481995050512</v>
      </c>
      <c r="Q174" s="730">
        <f t="shared" si="14"/>
        <v>11047.263182031673</v>
      </c>
      <c r="R174" s="730">
        <f t="shared" si="15"/>
        <v>5565466.4782185815</v>
      </c>
      <c r="Z174" s="614"/>
    </row>
    <row r="175" spans="13:26" x14ac:dyDescent="0.2">
      <c r="M175" s="614"/>
      <c r="N175" s="748">
        <f t="shared" si="16"/>
        <v>117</v>
      </c>
      <c r="O175" s="730">
        <f t="shared" si="13"/>
        <v>5565466.4782185815</v>
      </c>
      <c r="P175" s="730">
        <f t="shared" si="17"/>
        <v>42664.481995050512</v>
      </c>
      <c r="Q175" s="730">
        <f t="shared" si="14"/>
        <v>11154.918151034624</v>
      </c>
      <c r="R175" s="730">
        <f t="shared" si="15"/>
        <v>5619285.8783646673</v>
      </c>
      <c r="Z175" s="614"/>
    </row>
    <row r="176" spans="13:26" x14ac:dyDescent="0.2">
      <c r="M176" s="614"/>
      <c r="N176" s="748">
        <f t="shared" si="16"/>
        <v>118</v>
      </c>
      <c r="O176" s="730">
        <f t="shared" si="13"/>
        <v>5619285.8783646673</v>
      </c>
      <c r="P176" s="730">
        <f t="shared" si="17"/>
        <v>42664.481995050512</v>
      </c>
      <c r="Q176" s="730">
        <f t="shared" si="14"/>
        <v>11262.78889393047</v>
      </c>
      <c r="R176" s="730">
        <f t="shared" si="15"/>
        <v>5673213.1492536487</v>
      </c>
      <c r="Z176" s="614"/>
    </row>
    <row r="177" spans="13:26" x14ac:dyDescent="0.2">
      <c r="M177" s="614"/>
      <c r="N177" s="748">
        <f t="shared" si="16"/>
        <v>119</v>
      </c>
      <c r="O177" s="730">
        <f t="shared" si="13"/>
        <v>5673213.1492536487</v>
      </c>
      <c r="P177" s="730">
        <f t="shared" si="17"/>
        <v>42664.481995050512</v>
      </c>
      <c r="Q177" s="730">
        <f t="shared" si="14"/>
        <v>11370.875843196905</v>
      </c>
      <c r="R177" s="730">
        <f t="shared" si="15"/>
        <v>5727248.5070918966</v>
      </c>
      <c r="Z177" s="614"/>
    </row>
    <row r="178" spans="13:26" x14ac:dyDescent="0.2">
      <c r="M178" s="614"/>
      <c r="N178" s="748">
        <f t="shared" si="16"/>
        <v>120</v>
      </c>
      <c r="O178" s="730">
        <f t="shared" si="13"/>
        <v>5727248.5070918966</v>
      </c>
      <c r="P178" s="730">
        <f t="shared" si="17"/>
        <v>42664.481995050512</v>
      </c>
      <c r="Q178" s="730">
        <f t="shared" si="14"/>
        <v>11479.179432178445</v>
      </c>
      <c r="R178" s="730">
        <f t="shared" si="15"/>
        <v>5781392.1685191263</v>
      </c>
      <c r="Z178" s="614"/>
    </row>
    <row r="179" spans="13:26" x14ac:dyDescent="0.2">
      <c r="M179" s="614"/>
      <c r="N179" s="748">
        <f t="shared" si="16"/>
        <v>121</v>
      </c>
      <c r="O179" s="730">
        <f t="shared" si="13"/>
        <v>5781392.1685191263</v>
      </c>
      <c r="P179" s="730">
        <f t="shared" si="17"/>
        <v>42664.481995050512</v>
      </c>
      <c r="Q179" s="730">
        <f t="shared" si="14"/>
        <v>11587.700095088159</v>
      </c>
      <c r="R179" s="730">
        <f t="shared" si="15"/>
        <v>5835644.3506092653</v>
      </c>
      <c r="Z179" s="614"/>
    </row>
    <row r="180" spans="13:26" x14ac:dyDescent="0.2">
      <c r="M180" s="614"/>
      <c r="N180" s="748">
        <f t="shared" si="16"/>
        <v>122</v>
      </c>
      <c r="O180" s="730">
        <f t="shared" si="13"/>
        <v>5835644.3506092653</v>
      </c>
      <c r="P180" s="730">
        <f t="shared" si="17"/>
        <v>42664.481995050512</v>
      </c>
      <c r="Q180" s="730">
        <f t="shared" si="14"/>
        <v>11696.438267009418</v>
      </c>
      <c r="R180" s="730">
        <f t="shared" si="15"/>
        <v>5890005.2708713254</v>
      </c>
      <c r="Z180" s="614"/>
    </row>
    <row r="181" spans="13:26" x14ac:dyDescent="0.2">
      <c r="M181" s="614"/>
      <c r="N181" s="748">
        <f t="shared" si="16"/>
        <v>123</v>
      </c>
      <c r="O181" s="730">
        <f t="shared" si="13"/>
        <v>5890005.2708713254</v>
      </c>
      <c r="P181" s="730">
        <f t="shared" si="17"/>
        <v>42664.481995050512</v>
      </c>
      <c r="Q181" s="730">
        <f t="shared" si="14"/>
        <v>11805.394383897628</v>
      </c>
      <c r="R181" s="730">
        <f t="shared" si="15"/>
        <v>5944475.1472502742</v>
      </c>
      <c r="Z181" s="614"/>
    </row>
    <row r="182" spans="13:26" x14ac:dyDescent="0.2">
      <c r="M182" s="614"/>
      <c r="N182" s="748">
        <f t="shared" si="16"/>
        <v>124</v>
      </c>
      <c r="O182" s="730">
        <f t="shared" si="13"/>
        <v>5944475.1472502742</v>
      </c>
      <c r="P182" s="730">
        <f t="shared" si="17"/>
        <v>42664.481995050512</v>
      </c>
      <c r="Q182" s="730">
        <f t="shared" si="14"/>
        <v>11914.568882581993</v>
      </c>
      <c r="R182" s="730">
        <f t="shared" si="15"/>
        <v>5999054.1981279068</v>
      </c>
      <c r="Z182" s="614"/>
    </row>
    <row r="183" spans="13:26" x14ac:dyDescent="0.2">
      <c r="M183" s="614"/>
      <c r="N183" s="748">
        <f t="shared" si="16"/>
        <v>125</v>
      </c>
      <c r="O183" s="730">
        <f t="shared" si="13"/>
        <v>5999054.1981279068</v>
      </c>
      <c r="P183" s="730">
        <f t="shared" si="17"/>
        <v>42664.481995050512</v>
      </c>
      <c r="Q183" s="730">
        <f t="shared" si="14"/>
        <v>12023.96220076725</v>
      </c>
      <c r="R183" s="730">
        <f t="shared" si="15"/>
        <v>6053742.6423237249</v>
      </c>
      <c r="Z183" s="614"/>
    </row>
    <row r="184" spans="13:26" x14ac:dyDescent="0.2">
      <c r="M184" s="614"/>
      <c r="N184" s="748">
        <f t="shared" si="16"/>
        <v>126</v>
      </c>
      <c r="O184" s="730">
        <f t="shared" si="13"/>
        <v>6053742.6423237249</v>
      </c>
      <c r="P184" s="730">
        <f t="shared" si="17"/>
        <v>42664.481995050512</v>
      </c>
      <c r="Q184" s="730">
        <f t="shared" si="14"/>
        <v>12133.574777035437</v>
      </c>
      <c r="R184" s="730">
        <f t="shared" si="15"/>
        <v>6108540.6990958108</v>
      </c>
      <c r="Z184" s="614"/>
    </row>
    <row r="185" spans="13:26" x14ac:dyDescent="0.2">
      <c r="M185" s="614"/>
      <c r="N185" s="748">
        <f t="shared" si="16"/>
        <v>127</v>
      </c>
      <c r="O185" s="730">
        <f t="shared" si="13"/>
        <v>6108540.6990958108</v>
      </c>
      <c r="P185" s="730">
        <f t="shared" si="17"/>
        <v>42664.481995050512</v>
      </c>
      <c r="Q185" s="730">
        <f t="shared" si="14"/>
        <v>12243.407050847643</v>
      </c>
      <c r="R185" s="730">
        <f t="shared" si="15"/>
        <v>6163448.5881417096</v>
      </c>
      <c r="Z185" s="614"/>
    </row>
    <row r="186" spans="13:26" x14ac:dyDescent="0.2">
      <c r="M186" s="614"/>
      <c r="N186" s="748">
        <f t="shared" si="16"/>
        <v>128</v>
      </c>
      <c r="O186" s="730">
        <f t="shared" si="13"/>
        <v>6163448.5881417096</v>
      </c>
      <c r="P186" s="730">
        <f t="shared" si="17"/>
        <v>42664.481995050512</v>
      </c>
      <c r="Q186" s="730">
        <f t="shared" si="14"/>
        <v>12353.459462545781</v>
      </c>
      <c r="R186" s="730">
        <f t="shared" si="15"/>
        <v>6218466.5295993062</v>
      </c>
      <c r="Z186" s="614"/>
    </row>
    <row r="187" spans="13:26" x14ac:dyDescent="0.2">
      <c r="M187" s="614"/>
      <c r="N187" s="748">
        <f t="shared" si="16"/>
        <v>129</v>
      </c>
      <c r="O187" s="730">
        <f t="shared" si="13"/>
        <v>6218466.5295993062</v>
      </c>
      <c r="P187" s="730">
        <f t="shared" si="17"/>
        <v>42664.481995050512</v>
      </c>
      <c r="Q187" s="730">
        <f t="shared" si="14"/>
        <v>12463.732453354334</v>
      </c>
      <c r="R187" s="730">
        <f t="shared" si="15"/>
        <v>6273594.7440477116</v>
      </c>
      <c r="Z187" s="614"/>
    </row>
    <row r="188" spans="13:26" x14ac:dyDescent="0.2">
      <c r="M188" s="614"/>
      <c r="N188" s="748">
        <f t="shared" si="16"/>
        <v>130</v>
      </c>
      <c r="O188" s="730">
        <f t="shared" ref="O188:O251" si="18">R187</f>
        <v>6273594.7440477116</v>
      </c>
      <c r="P188" s="730">
        <f t="shared" si="17"/>
        <v>42664.481995050512</v>
      </c>
      <c r="Q188" s="730">
        <f t="shared" ref="Q188:Q251" si="19">O188*$P$53</f>
        <v>12574.226465382142</v>
      </c>
      <c r="R188" s="730">
        <f t="shared" ref="R188:R251" si="20">O188+P188+Q188</f>
        <v>6328833.4525081441</v>
      </c>
      <c r="Z188" s="614"/>
    </row>
    <row r="189" spans="13:26" x14ac:dyDescent="0.2">
      <c r="M189" s="614"/>
      <c r="N189" s="748">
        <f t="shared" ref="N189:N252" si="21">N188+1</f>
        <v>131</v>
      </c>
      <c r="O189" s="730">
        <f t="shared" si="18"/>
        <v>6328833.4525081441</v>
      </c>
      <c r="P189" s="730">
        <f t="shared" ref="P189:P252" si="22">P188</f>
        <v>42664.481995050512</v>
      </c>
      <c r="Q189" s="730">
        <f t="shared" si="19"/>
        <v>12684.941941624165</v>
      </c>
      <c r="R189" s="730">
        <f t="shared" si="20"/>
        <v>6384182.8764448194</v>
      </c>
      <c r="Z189" s="614"/>
    </row>
    <row r="190" spans="13:26" x14ac:dyDescent="0.2">
      <c r="M190" s="614"/>
      <c r="N190" s="748">
        <f t="shared" si="21"/>
        <v>132</v>
      </c>
      <c r="O190" s="730">
        <f t="shared" si="18"/>
        <v>6384182.8764448194</v>
      </c>
      <c r="P190" s="730">
        <f t="shared" si="22"/>
        <v>42664.481995050512</v>
      </c>
      <c r="Q190" s="730">
        <f t="shared" si="19"/>
        <v>12795.879325963268</v>
      </c>
      <c r="R190" s="730">
        <f t="shared" si="20"/>
        <v>6439643.2377658337</v>
      </c>
      <c r="Z190" s="614"/>
    </row>
    <row r="191" spans="13:26" x14ac:dyDescent="0.2">
      <c r="M191" s="614"/>
      <c r="N191" s="748">
        <f t="shared" si="21"/>
        <v>133</v>
      </c>
      <c r="O191" s="730">
        <f t="shared" si="18"/>
        <v>6439643.2377658337</v>
      </c>
      <c r="P191" s="730">
        <f t="shared" si="22"/>
        <v>42664.481995050512</v>
      </c>
      <c r="Q191" s="730">
        <f t="shared" si="19"/>
        <v>12907.039063171989</v>
      </c>
      <c r="R191" s="730">
        <f t="shared" si="20"/>
        <v>6495214.7588240569</v>
      </c>
      <c r="Z191" s="614"/>
    </row>
    <row r="192" spans="13:26" x14ac:dyDescent="0.2">
      <c r="M192" s="614"/>
      <c r="N192" s="748">
        <f t="shared" si="21"/>
        <v>134</v>
      </c>
      <c r="O192" s="730">
        <f t="shared" si="18"/>
        <v>6495214.7588240569</v>
      </c>
      <c r="P192" s="730">
        <f t="shared" si="22"/>
        <v>42664.481995050512</v>
      </c>
      <c r="Q192" s="730">
        <f t="shared" si="19"/>
        <v>13018.421598914329</v>
      </c>
      <c r="R192" s="730">
        <f t="shared" si="20"/>
        <v>6550897.6624180218</v>
      </c>
      <c r="Z192" s="614"/>
    </row>
    <row r="193" spans="13:26" x14ac:dyDescent="0.2">
      <c r="M193" s="614"/>
      <c r="N193" s="748">
        <f t="shared" si="21"/>
        <v>135</v>
      </c>
      <c r="O193" s="730">
        <f t="shared" si="18"/>
        <v>6550897.6624180218</v>
      </c>
      <c r="P193" s="730">
        <f t="shared" si="22"/>
        <v>42664.481995050512</v>
      </c>
      <c r="Q193" s="730">
        <f t="shared" si="19"/>
        <v>13130.027379747537</v>
      </c>
      <c r="R193" s="730">
        <f t="shared" si="20"/>
        <v>6606692.1717928201</v>
      </c>
      <c r="Z193" s="614"/>
    </row>
    <row r="194" spans="13:26" x14ac:dyDescent="0.2">
      <c r="M194" s="614"/>
      <c r="N194" s="748">
        <f t="shared" si="21"/>
        <v>136</v>
      </c>
      <c r="O194" s="730">
        <f t="shared" si="18"/>
        <v>6606692.1717928201</v>
      </c>
      <c r="P194" s="730">
        <f t="shared" si="22"/>
        <v>42664.481995050512</v>
      </c>
      <c r="Q194" s="730">
        <f t="shared" si="19"/>
        <v>13241.856853123905</v>
      </c>
      <c r="R194" s="730">
        <f t="shared" si="20"/>
        <v>6662598.5106409946</v>
      </c>
      <c r="Z194" s="614"/>
    </row>
    <row r="195" spans="13:26" x14ac:dyDescent="0.2">
      <c r="M195" s="614"/>
      <c r="N195" s="748">
        <f t="shared" si="21"/>
        <v>137</v>
      </c>
      <c r="O195" s="730">
        <f t="shared" si="18"/>
        <v>6662598.5106409946</v>
      </c>
      <c r="P195" s="730">
        <f t="shared" si="22"/>
        <v>42664.481995050512</v>
      </c>
      <c r="Q195" s="730">
        <f t="shared" si="19"/>
        <v>13353.910467392552</v>
      </c>
      <c r="R195" s="730">
        <f t="shared" si="20"/>
        <v>6718616.9031034382</v>
      </c>
      <c r="Z195" s="614"/>
    </row>
    <row r="196" spans="13:26" x14ac:dyDescent="0.2">
      <c r="M196" s="614"/>
      <c r="N196" s="748">
        <f t="shared" si="21"/>
        <v>138</v>
      </c>
      <c r="O196" s="730">
        <f t="shared" si="18"/>
        <v>6718616.9031034382</v>
      </c>
      <c r="P196" s="730">
        <f t="shared" si="22"/>
        <v>42664.481995050512</v>
      </c>
      <c r="Q196" s="730">
        <f t="shared" si="19"/>
        <v>13466.188671801234</v>
      </c>
      <c r="R196" s="730">
        <f t="shared" si="20"/>
        <v>6774747.5737702902</v>
      </c>
      <c r="Z196" s="614"/>
    </row>
    <row r="197" spans="13:26" x14ac:dyDescent="0.2">
      <c r="M197" s="614"/>
      <c r="N197" s="748">
        <f t="shared" si="21"/>
        <v>139</v>
      </c>
      <c r="O197" s="730">
        <f t="shared" si="18"/>
        <v>6774747.5737702902</v>
      </c>
      <c r="P197" s="730">
        <f t="shared" si="22"/>
        <v>42664.481995050512</v>
      </c>
      <c r="Q197" s="730">
        <f t="shared" si="19"/>
        <v>13578.691916498134</v>
      </c>
      <c r="R197" s="730">
        <f t="shared" si="20"/>
        <v>6830990.7476818394</v>
      </c>
      <c r="Z197" s="614"/>
    </row>
    <row r="198" spans="13:26" x14ac:dyDescent="0.2">
      <c r="M198" s="614"/>
      <c r="N198" s="748">
        <f t="shared" si="21"/>
        <v>140</v>
      </c>
      <c r="O198" s="730">
        <f t="shared" si="18"/>
        <v>6830990.7476818394</v>
      </c>
      <c r="P198" s="730">
        <f t="shared" si="22"/>
        <v>42664.481995050512</v>
      </c>
      <c r="Q198" s="730">
        <f t="shared" si="19"/>
        <v>13691.42065253367</v>
      </c>
      <c r="R198" s="730">
        <f t="shared" si="20"/>
        <v>6887346.6503294241</v>
      </c>
      <c r="Z198" s="614"/>
    </row>
    <row r="199" spans="13:26" x14ac:dyDescent="0.2">
      <c r="M199" s="614"/>
      <c r="N199" s="748">
        <f t="shared" si="21"/>
        <v>141</v>
      </c>
      <c r="O199" s="730">
        <f t="shared" si="18"/>
        <v>6887346.6503294241</v>
      </c>
      <c r="P199" s="730">
        <f t="shared" si="22"/>
        <v>42664.481995050512</v>
      </c>
      <c r="Q199" s="730">
        <f t="shared" si="19"/>
        <v>13804.375331862313</v>
      </c>
      <c r="R199" s="730">
        <f t="shared" si="20"/>
        <v>6943815.5076563368</v>
      </c>
      <c r="Z199" s="614"/>
    </row>
    <row r="200" spans="13:26" x14ac:dyDescent="0.2">
      <c r="M200" s="614"/>
      <c r="N200" s="748">
        <f t="shared" si="21"/>
        <v>142</v>
      </c>
      <c r="O200" s="730">
        <f t="shared" si="18"/>
        <v>6943815.5076563368</v>
      </c>
      <c r="P200" s="730">
        <f t="shared" si="22"/>
        <v>42664.481995050512</v>
      </c>
      <c r="Q200" s="730">
        <f t="shared" si="19"/>
        <v>13917.556407344378</v>
      </c>
      <c r="R200" s="730">
        <f t="shared" si="20"/>
        <v>7000397.5460587321</v>
      </c>
      <c r="Z200" s="614"/>
    </row>
    <row r="201" spans="13:26" x14ac:dyDescent="0.2">
      <c r="M201" s="614"/>
      <c r="N201" s="748">
        <f t="shared" si="21"/>
        <v>143</v>
      </c>
      <c r="O201" s="730">
        <f t="shared" si="18"/>
        <v>7000397.5460587321</v>
      </c>
      <c r="P201" s="730">
        <f t="shared" si="22"/>
        <v>42664.481995050512</v>
      </c>
      <c r="Q201" s="730">
        <f t="shared" si="19"/>
        <v>14030.964332747864</v>
      </c>
      <c r="R201" s="730">
        <f t="shared" si="20"/>
        <v>7057092.9923865311</v>
      </c>
      <c r="Z201" s="614"/>
    </row>
    <row r="202" spans="13:26" x14ac:dyDescent="0.2">
      <c r="M202" s="614"/>
      <c r="N202" s="748">
        <f t="shared" si="21"/>
        <v>144</v>
      </c>
      <c r="O202" s="730">
        <f t="shared" si="18"/>
        <v>7057092.9923865311</v>
      </c>
      <c r="P202" s="730">
        <f t="shared" si="22"/>
        <v>42664.481995050512</v>
      </c>
      <c r="Q202" s="730">
        <f t="shared" si="19"/>
        <v>14144.599562750256</v>
      </c>
      <c r="R202" s="730">
        <f t="shared" si="20"/>
        <v>7113902.0739443321</v>
      </c>
      <c r="Z202" s="614"/>
    </row>
    <row r="203" spans="13:26" x14ac:dyDescent="0.2">
      <c r="M203" s="614"/>
      <c r="N203" s="748">
        <f t="shared" si="21"/>
        <v>145</v>
      </c>
      <c r="O203" s="730">
        <f t="shared" si="18"/>
        <v>7113902.0739443321</v>
      </c>
      <c r="P203" s="730">
        <f t="shared" si="22"/>
        <v>42664.481995050512</v>
      </c>
      <c r="Q203" s="730">
        <f t="shared" si="19"/>
        <v>14258.462552940355</v>
      </c>
      <c r="R203" s="730">
        <f t="shared" si="20"/>
        <v>7170825.0184923233</v>
      </c>
      <c r="Z203" s="614"/>
    </row>
    <row r="204" spans="13:26" x14ac:dyDescent="0.2">
      <c r="M204" s="614"/>
      <c r="N204" s="748">
        <f t="shared" si="21"/>
        <v>146</v>
      </c>
      <c r="O204" s="730">
        <f t="shared" si="18"/>
        <v>7170825.0184923233</v>
      </c>
      <c r="P204" s="730">
        <f t="shared" si="22"/>
        <v>42664.481995050512</v>
      </c>
      <c r="Q204" s="730">
        <f t="shared" si="19"/>
        <v>14372.553759820101</v>
      </c>
      <c r="R204" s="730">
        <f t="shared" si="20"/>
        <v>7227862.054247194</v>
      </c>
      <c r="Z204" s="614"/>
    </row>
    <row r="205" spans="13:26" x14ac:dyDescent="0.2">
      <c r="M205" s="614"/>
      <c r="N205" s="748">
        <f t="shared" si="21"/>
        <v>147</v>
      </c>
      <c r="O205" s="730">
        <f t="shared" si="18"/>
        <v>7227862.054247194</v>
      </c>
      <c r="P205" s="730">
        <f t="shared" si="22"/>
        <v>42664.481995050512</v>
      </c>
      <c r="Q205" s="730">
        <f t="shared" si="19"/>
        <v>14486.873640806405</v>
      </c>
      <c r="R205" s="730">
        <f t="shared" si="20"/>
        <v>7285013.4098830512</v>
      </c>
      <c r="Z205" s="614"/>
    </row>
    <row r="206" spans="13:26" x14ac:dyDescent="0.2">
      <c r="M206" s="614"/>
      <c r="N206" s="748">
        <f t="shared" si="21"/>
        <v>148</v>
      </c>
      <c r="O206" s="730">
        <f t="shared" si="18"/>
        <v>7285013.4098830512</v>
      </c>
      <c r="P206" s="730">
        <f t="shared" si="22"/>
        <v>42664.481995050512</v>
      </c>
      <c r="Q206" s="730">
        <f t="shared" si="19"/>
        <v>14601.422654232989</v>
      </c>
      <c r="R206" s="730">
        <f t="shared" si="20"/>
        <v>7342279.3145323349</v>
      </c>
      <c r="Z206" s="614"/>
    </row>
    <row r="207" spans="13:26" x14ac:dyDescent="0.2">
      <c r="M207" s="614"/>
      <c r="N207" s="748">
        <f t="shared" si="21"/>
        <v>149</v>
      </c>
      <c r="O207" s="730">
        <f t="shared" si="18"/>
        <v>7342279.3145323349</v>
      </c>
      <c r="P207" s="730">
        <f t="shared" si="22"/>
        <v>42664.481995050512</v>
      </c>
      <c r="Q207" s="730">
        <f t="shared" si="19"/>
        <v>14716.20125935221</v>
      </c>
      <c r="R207" s="730">
        <f t="shared" si="20"/>
        <v>7399659.997786738</v>
      </c>
      <c r="Z207" s="614"/>
    </row>
    <row r="208" spans="13:26" x14ac:dyDescent="0.2">
      <c r="M208" s="614"/>
      <c r="N208" s="748">
        <f t="shared" si="21"/>
        <v>150</v>
      </c>
      <c r="O208" s="730">
        <f t="shared" si="18"/>
        <v>7399659.997786738</v>
      </c>
      <c r="P208" s="730">
        <f t="shared" si="22"/>
        <v>42664.481995050512</v>
      </c>
      <c r="Q208" s="730">
        <f t="shared" si="19"/>
        <v>14831.209916336913</v>
      </c>
      <c r="R208" s="730">
        <f t="shared" si="20"/>
        <v>7457155.6896981252</v>
      </c>
      <c r="Z208" s="614"/>
    </row>
    <row r="209" spans="13:26" x14ac:dyDescent="0.2">
      <c r="M209" s="614"/>
      <c r="N209" s="748">
        <f t="shared" si="21"/>
        <v>151</v>
      </c>
      <c r="O209" s="730">
        <f t="shared" si="18"/>
        <v>7457155.6896981252</v>
      </c>
      <c r="P209" s="730">
        <f t="shared" si="22"/>
        <v>42664.481995050512</v>
      </c>
      <c r="Q209" s="730">
        <f t="shared" si="19"/>
        <v>14946.449086282271</v>
      </c>
      <c r="R209" s="730">
        <f t="shared" si="20"/>
        <v>7514766.6207794584</v>
      </c>
      <c r="Z209" s="614"/>
    </row>
    <row r="210" spans="13:26" x14ac:dyDescent="0.2">
      <c r="M210" s="614"/>
      <c r="N210" s="748">
        <f t="shared" si="21"/>
        <v>152</v>
      </c>
      <c r="O210" s="730">
        <f t="shared" si="18"/>
        <v>7514766.6207794584</v>
      </c>
      <c r="P210" s="730">
        <f t="shared" si="22"/>
        <v>42664.481995050512</v>
      </c>
      <c r="Q210" s="730">
        <f t="shared" si="19"/>
        <v>15061.919231207639</v>
      </c>
      <c r="R210" s="730">
        <f t="shared" si="20"/>
        <v>7572493.0220057173</v>
      </c>
      <c r="Z210" s="614"/>
    </row>
    <row r="211" spans="13:26" x14ac:dyDescent="0.2">
      <c r="M211" s="614"/>
      <c r="N211" s="748">
        <f t="shared" si="21"/>
        <v>153</v>
      </c>
      <c r="O211" s="730">
        <f t="shared" si="18"/>
        <v>7572493.0220057173</v>
      </c>
      <c r="P211" s="730">
        <f t="shared" si="22"/>
        <v>42664.481995050512</v>
      </c>
      <c r="Q211" s="730">
        <f t="shared" si="19"/>
        <v>15177.620814058393</v>
      </c>
      <c r="R211" s="730">
        <f t="shared" si="20"/>
        <v>7630335.1248148261</v>
      </c>
      <c r="Z211" s="614"/>
    </row>
    <row r="212" spans="13:26" x14ac:dyDescent="0.2">
      <c r="M212" s="614"/>
      <c r="N212" s="748">
        <f t="shared" si="21"/>
        <v>154</v>
      </c>
      <c r="O212" s="730">
        <f t="shared" si="18"/>
        <v>7630335.1248148261</v>
      </c>
      <c r="P212" s="730">
        <f t="shared" si="22"/>
        <v>42664.481995050512</v>
      </c>
      <c r="Q212" s="730">
        <f t="shared" si="19"/>
        <v>15293.554298707799</v>
      </c>
      <c r="R212" s="730">
        <f t="shared" si="20"/>
        <v>7688293.1611085851</v>
      </c>
      <c r="Z212" s="614"/>
    </row>
    <row r="213" spans="13:26" x14ac:dyDescent="0.2">
      <c r="M213" s="614"/>
      <c r="N213" s="748">
        <f t="shared" si="21"/>
        <v>155</v>
      </c>
      <c r="O213" s="730">
        <f t="shared" si="18"/>
        <v>7688293.1611085851</v>
      </c>
      <c r="P213" s="730">
        <f t="shared" si="22"/>
        <v>42664.481995050512</v>
      </c>
      <c r="Q213" s="730">
        <f t="shared" si="19"/>
        <v>15409.720149958872</v>
      </c>
      <c r="R213" s="730">
        <f t="shared" si="20"/>
        <v>7746367.3632535944</v>
      </c>
      <c r="Z213" s="614"/>
    </row>
    <row r="214" spans="13:26" x14ac:dyDescent="0.2">
      <c r="M214" s="614"/>
      <c r="N214" s="748">
        <f t="shared" si="21"/>
        <v>156</v>
      </c>
      <c r="O214" s="730">
        <f t="shared" si="18"/>
        <v>7746367.3632535944</v>
      </c>
      <c r="P214" s="730">
        <f t="shared" si="22"/>
        <v>42664.481995050512</v>
      </c>
      <c r="Q214" s="730">
        <f t="shared" si="19"/>
        <v>15526.118833546232</v>
      </c>
      <c r="R214" s="730">
        <f t="shared" si="20"/>
        <v>7804557.9640821917</v>
      </c>
      <c r="Z214" s="614"/>
    </row>
    <row r="215" spans="13:26" x14ac:dyDescent="0.2">
      <c r="M215" s="614"/>
      <c r="N215" s="748">
        <f t="shared" si="21"/>
        <v>157</v>
      </c>
      <c r="O215" s="730">
        <f t="shared" si="18"/>
        <v>7804557.9640821917</v>
      </c>
      <c r="P215" s="730">
        <f t="shared" si="22"/>
        <v>42664.481995050512</v>
      </c>
      <c r="Q215" s="730">
        <f t="shared" si="19"/>
        <v>15642.750816137977</v>
      </c>
      <c r="R215" s="730">
        <f t="shared" si="20"/>
        <v>7862865.19689338</v>
      </c>
      <c r="Z215" s="614"/>
    </row>
    <row r="216" spans="13:26" x14ac:dyDescent="0.2">
      <c r="M216" s="614"/>
      <c r="N216" s="748">
        <f t="shared" si="21"/>
        <v>158</v>
      </c>
      <c r="O216" s="730">
        <f t="shared" si="18"/>
        <v>7862865.19689338</v>
      </c>
      <c r="P216" s="730">
        <f t="shared" si="22"/>
        <v>42664.481995050512</v>
      </c>
      <c r="Q216" s="730">
        <f t="shared" si="19"/>
        <v>15759.61656533755</v>
      </c>
      <c r="R216" s="730">
        <f t="shared" si="20"/>
        <v>7921289.2954537682</v>
      </c>
      <c r="Z216" s="614"/>
    </row>
    <row r="217" spans="13:26" x14ac:dyDescent="0.2">
      <c r="M217" s="614"/>
      <c r="N217" s="748">
        <f t="shared" si="21"/>
        <v>159</v>
      </c>
      <c r="O217" s="730">
        <f t="shared" si="18"/>
        <v>7921289.2954537682</v>
      </c>
      <c r="P217" s="730">
        <f t="shared" si="22"/>
        <v>42664.481995050512</v>
      </c>
      <c r="Q217" s="730">
        <f t="shared" si="19"/>
        <v>15876.716549685621</v>
      </c>
      <c r="R217" s="730">
        <f t="shared" si="20"/>
        <v>7979830.4939985042</v>
      </c>
      <c r="Z217" s="614"/>
    </row>
    <row r="218" spans="13:26" x14ac:dyDescent="0.2">
      <c r="M218" s="614"/>
      <c r="N218" s="748">
        <f t="shared" si="21"/>
        <v>160</v>
      </c>
      <c r="O218" s="730">
        <f t="shared" si="18"/>
        <v>7979830.4939985042</v>
      </c>
      <c r="P218" s="730">
        <f t="shared" si="22"/>
        <v>42664.481995050512</v>
      </c>
      <c r="Q218" s="730">
        <f t="shared" si="19"/>
        <v>15994.051238661956</v>
      </c>
      <c r="R218" s="730">
        <f t="shared" si="20"/>
        <v>8038489.0272322167</v>
      </c>
      <c r="Z218" s="614"/>
    </row>
    <row r="219" spans="13:26" x14ac:dyDescent="0.2">
      <c r="M219" s="614"/>
      <c r="N219" s="748">
        <f t="shared" si="21"/>
        <v>161</v>
      </c>
      <c r="O219" s="730">
        <f t="shared" si="18"/>
        <v>8038489.0272322167</v>
      </c>
      <c r="P219" s="730">
        <f t="shared" si="22"/>
        <v>42664.481995050512</v>
      </c>
      <c r="Q219" s="730">
        <f t="shared" si="19"/>
        <v>16111.621102687308</v>
      </c>
      <c r="R219" s="730">
        <f t="shared" si="20"/>
        <v>8097265.1303299544</v>
      </c>
      <c r="Z219" s="614"/>
    </row>
    <row r="220" spans="13:26" x14ac:dyDescent="0.2">
      <c r="M220" s="614"/>
      <c r="N220" s="748">
        <f t="shared" si="21"/>
        <v>162</v>
      </c>
      <c r="O220" s="730">
        <f t="shared" si="18"/>
        <v>8097265.1303299544</v>
      </c>
      <c r="P220" s="730">
        <f t="shared" si="22"/>
        <v>42664.481995050512</v>
      </c>
      <c r="Q220" s="730">
        <f t="shared" si="19"/>
        <v>16229.426613125293</v>
      </c>
      <c r="R220" s="730">
        <f t="shared" si="20"/>
        <v>8156159.0389381303</v>
      </c>
      <c r="Z220" s="614"/>
    </row>
    <row r="221" spans="13:26" x14ac:dyDescent="0.2">
      <c r="M221" s="614"/>
      <c r="N221" s="748">
        <f t="shared" si="21"/>
        <v>163</v>
      </c>
      <c r="O221" s="730">
        <f t="shared" si="18"/>
        <v>8156159.0389381303</v>
      </c>
      <c r="P221" s="730">
        <f t="shared" si="22"/>
        <v>42664.481995050512</v>
      </c>
      <c r="Q221" s="730">
        <f t="shared" si="19"/>
        <v>16347.468242284291</v>
      </c>
      <c r="R221" s="730">
        <f t="shared" si="20"/>
        <v>8215170.989175465</v>
      </c>
      <c r="Z221" s="614"/>
    </row>
    <row r="222" spans="13:26" x14ac:dyDescent="0.2">
      <c r="M222" s="614"/>
      <c r="N222" s="748">
        <f t="shared" si="21"/>
        <v>164</v>
      </c>
      <c r="O222" s="730">
        <f t="shared" si="18"/>
        <v>8215170.989175465</v>
      </c>
      <c r="P222" s="730">
        <f t="shared" si="22"/>
        <v>42664.481995050512</v>
      </c>
      <c r="Q222" s="730">
        <f t="shared" si="19"/>
        <v>16465.746463419331</v>
      </c>
      <c r="R222" s="730">
        <f t="shared" si="20"/>
        <v>8274301.2176339347</v>
      </c>
      <c r="Z222" s="614"/>
    </row>
    <row r="223" spans="13:26" x14ac:dyDescent="0.2">
      <c r="M223" s="614"/>
      <c r="N223" s="748">
        <f t="shared" si="21"/>
        <v>165</v>
      </c>
      <c r="O223" s="730">
        <f t="shared" si="18"/>
        <v>8274301.2176339347</v>
      </c>
      <c r="P223" s="730">
        <f t="shared" si="22"/>
        <v>42664.481995050512</v>
      </c>
      <c r="Q223" s="730">
        <f t="shared" si="19"/>
        <v>16584.261750733996</v>
      </c>
      <c r="R223" s="730">
        <f t="shared" si="20"/>
        <v>8333549.9613797199</v>
      </c>
      <c r="Z223" s="614"/>
    </row>
    <row r="224" spans="13:26" x14ac:dyDescent="0.2">
      <c r="M224" s="614"/>
      <c r="N224" s="748">
        <f t="shared" si="21"/>
        <v>166</v>
      </c>
      <c r="O224" s="730">
        <f t="shared" si="18"/>
        <v>8333549.9613797199</v>
      </c>
      <c r="P224" s="730">
        <f t="shared" si="22"/>
        <v>42664.481995050512</v>
      </c>
      <c r="Q224" s="730">
        <f t="shared" si="19"/>
        <v>16703.014579382318</v>
      </c>
      <c r="R224" s="730">
        <f t="shared" si="20"/>
        <v>8392917.4579541534</v>
      </c>
      <c r="Z224" s="614"/>
    </row>
    <row r="225" spans="13:26" x14ac:dyDescent="0.2">
      <c r="M225" s="614"/>
      <c r="N225" s="748">
        <f t="shared" si="21"/>
        <v>167</v>
      </c>
      <c r="O225" s="730">
        <f t="shared" si="18"/>
        <v>8392917.4579541534</v>
      </c>
      <c r="P225" s="730">
        <f t="shared" si="22"/>
        <v>42664.481995050512</v>
      </c>
      <c r="Q225" s="730">
        <f t="shared" si="19"/>
        <v>16822.005425470677</v>
      </c>
      <c r="R225" s="730">
        <f t="shared" si="20"/>
        <v>8452403.9453746732</v>
      </c>
      <c r="Z225" s="614"/>
    </row>
    <row r="226" spans="13:26" x14ac:dyDescent="0.2">
      <c r="M226" s="614"/>
      <c r="N226" s="748">
        <f t="shared" si="21"/>
        <v>168</v>
      </c>
      <c r="O226" s="730">
        <f t="shared" si="18"/>
        <v>8452403.9453746732</v>
      </c>
      <c r="P226" s="730">
        <f t="shared" si="22"/>
        <v>42664.481995050512</v>
      </c>
      <c r="Q226" s="730">
        <f t="shared" si="19"/>
        <v>16941.234766059722</v>
      </c>
      <c r="R226" s="730">
        <f t="shared" si="20"/>
        <v>8512009.6621357836</v>
      </c>
      <c r="Z226" s="614"/>
    </row>
    <row r="227" spans="13:26" x14ac:dyDescent="0.2">
      <c r="M227" s="614"/>
      <c r="N227" s="748">
        <f t="shared" si="21"/>
        <v>169</v>
      </c>
      <c r="O227" s="730">
        <f t="shared" si="18"/>
        <v>8512009.6621357836</v>
      </c>
      <c r="P227" s="730">
        <f t="shared" si="22"/>
        <v>42664.481995050512</v>
      </c>
      <c r="Q227" s="730">
        <f t="shared" si="19"/>
        <v>17060.703079166295</v>
      </c>
      <c r="R227" s="730">
        <f t="shared" si="20"/>
        <v>8571734.8472099993</v>
      </c>
      <c r="Z227" s="614"/>
    </row>
    <row r="228" spans="13:26" x14ac:dyDescent="0.2">
      <c r="M228" s="614"/>
      <c r="N228" s="748">
        <f t="shared" si="21"/>
        <v>170</v>
      </c>
      <c r="O228" s="730">
        <f t="shared" si="18"/>
        <v>8571734.8472099993</v>
      </c>
      <c r="P228" s="730">
        <f t="shared" si="22"/>
        <v>42664.481995050512</v>
      </c>
      <c r="Q228" s="730">
        <f t="shared" si="19"/>
        <v>17180.410843765305</v>
      </c>
      <c r="R228" s="730">
        <f t="shared" si="20"/>
        <v>8631579.7400488146</v>
      </c>
      <c r="Z228" s="614"/>
    </row>
    <row r="229" spans="13:26" x14ac:dyDescent="0.2">
      <c r="M229" s="614"/>
      <c r="N229" s="748">
        <f t="shared" si="21"/>
        <v>171</v>
      </c>
      <c r="O229" s="730">
        <f t="shared" si="18"/>
        <v>8631579.7400488146</v>
      </c>
      <c r="P229" s="730">
        <f t="shared" si="22"/>
        <v>42664.481995050512</v>
      </c>
      <c r="Q229" s="730">
        <f t="shared" si="19"/>
        <v>17300.358539791694</v>
      </c>
      <c r="R229" s="730">
        <f t="shared" si="20"/>
        <v>8691544.5805836562</v>
      </c>
      <c r="Z229" s="614"/>
    </row>
    <row r="230" spans="13:26" x14ac:dyDescent="0.2">
      <c r="M230" s="614"/>
      <c r="N230" s="748">
        <f t="shared" si="21"/>
        <v>172</v>
      </c>
      <c r="O230" s="730">
        <f t="shared" si="18"/>
        <v>8691544.5805836562</v>
      </c>
      <c r="P230" s="730">
        <f t="shared" si="22"/>
        <v>42664.481995050512</v>
      </c>
      <c r="Q230" s="730">
        <f t="shared" si="19"/>
        <v>17420.546648142335</v>
      </c>
      <c r="R230" s="730">
        <f t="shared" si="20"/>
        <v>8751629.6092268489</v>
      </c>
      <c r="Z230" s="614"/>
    </row>
    <row r="231" spans="13:26" x14ac:dyDescent="0.2">
      <c r="M231" s="614"/>
      <c r="N231" s="748">
        <f t="shared" si="21"/>
        <v>173</v>
      </c>
      <c r="O231" s="730">
        <f t="shared" si="18"/>
        <v>8751629.6092268489</v>
      </c>
      <c r="P231" s="730">
        <f t="shared" si="22"/>
        <v>42664.481995050512</v>
      </c>
      <c r="Q231" s="730">
        <f t="shared" si="19"/>
        <v>17540.97565067797</v>
      </c>
      <c r="R231" s="730">
        <f t="shared" si="20"/>
        <v>8811835.0668725763</v>
      </c>
      <c r="Z231" s="614"/>
    </row>
    <row r="232" spans="13:26" x14ac:dyDescent="0.2">
      <c r="M232" s="614"/>
      <c r="N232" s="748">
        <f t="shared" si="21"/>
        <v>174</v>
      </c>
      <c r="O232" s="730">
        <f t="shared" si="18"/>
        <v>8811835.0668725763</v>
      </c>
      <c r="P232" s="730">
        <f t="shared" si="22"/>
        <v>42664.481995050512</v>
      </c>
      <c r="Q232" s="730">
        <f t="shared" si="19"/>
        <v>17661.64603022514</v>
      </c>
      <c r="R232" s="730">
        <f t="shared" si="20"/>
        <v>8872161.194897851</v>
      </c>
      <c r="Z232" s="614"/>
    </row>
    <row r="233" spans="13:26" x14ac:dyDescent="0.2">
      <c r="M233" s="614"/>
      <c r="N233" s="748">
        <f t="shared" si="21"/>
        <v>175</v>
      </c>
      <c r="O233" s="730">
        <f t="shared" si="18"/>
        <v>8872161.194897851</v>
      </c>
      <c r="P233" s="730">
        <f t="shared" si="22"/>
        <v>42664.481995050512</v>
      </c>
      <c r="Q233" s="730">
        <f t="shared" si="19"/>
        <v>17782.558270578113</v>
      </c>
      <c r="R233" s="730">
        <f t="shared" si="20"/>
        <v>8932608.2351634782</v>
      </c>
      <c r="Z233" s="614"/>
    </row>
    <row r="234" spans="13:26" x14ac:dyDescent="0.2">
      <c r="M234" s="614"/>
      <c r="N234" s="748">
        <f t="shared" si="21"/>
        <v>176</v>
      </c>
      <c r="O234" s="730">
        <f t="shared" si="18"/>
        <v>8932608.2351634782</v>
      </c>
      <c r="P234" s="730">
        <f t="shared" si="22"/>
        <v>42664.481995050512</v>
      </c>
      <c r="Q234" s="730">
        <f t="shared" si="19"/>
        <v>17903.712856500835</v>
      </c>
      <c r="R234" s="730">
        <f t="shared" si="20"/>
        <v>8993176.4300150294</v>
      </c>
      <c r="Z234" s="614"/>
    </row>
    <row r="235" spans="13:26" x14ac:dyDescent="0.2">
      <c r="M235" s="614"/>
      <c r="N235" s="748">
        <f t="shared" si="21"/>
        <v>177</v>
      </c>
      <c r="O235" s="730">
        <f t="shared" si="18"/>
        <v>8993176.4300150294</v>
      </c>
      <c r="P235" s="730">
        <f t="shared" si="22"/>
        <v>42664.481995050512</v>
      </c>
      <c r="Q235" s="730">
        <f t="shared" si="19"/>
        <v>18025.110273728875</v>
      </c>
      <c r="R235" s="730">
        <f t="shared" si="20"/>
        <v>9053866.0222838074</v>
      </c>
      <c r="Z235" s="614"/>
    </row>
    <row r="236" spans="13:26" x14ac:dyDescent="0.2">
      <c r="M236" s="614"/>
      <c r="N236" s="748">
        <f t="shared" si="21"/>
        <v>178</v>
      </c>
      <c r="O236" s="730">
        <f t="shared" si="18"/>
        <v>9053866.0222838074</v>
      </c>
      <c r="P236" s="730">
        <f t="shared" si="22"/>
        <v>42664.481995050512</v>
      </c>
      <c r="Q236" s="730">
        <f t="shared" si="19"/>
        <v>18146.751008971354</v>
      </c>
      <c r="R236" s="730">
        <f t="shared" si="20"/>
        <v>9114677.2552878279</v>
      </c>
      <c r="Z236" s="614"/>
    </row>
    <row r="237" spans="13:26" x14ac:dyDescent="0.2">
      <c r="M237" s="614"/>
      <c r="N237" s="748">
        <f t="shared" si="21"/>
        <v>179</v>
      </c>
      <c r="O237" s="730">
        <f t="shared" si="18"/>
        <v>9114677.2552878279</v>
      </c>
      <c r="P237" s="730">
        <f t="shared" si="22"/>
        <v>42664.481995050512</v>
      </c>
      <c r="Q237" s="730">
        <f t="shared" si="19"/>
        <v>18268.63554991292</v>
      </c>
      <c r="R237" s="730">
        <f t="shared" si="20"/>
        <v>9175610.37283279</v>
      </c>
      <c r="Z237" s="614"/>
    </row>
    <row r="238" spans="13:26" x14ac:dyDescent="0.2">
      <c r="M238" s="614"/>
      <c r="N238" s="748">
        <f t="shared" si="21"/>
        <v>180</v>
      </c>
      <c r="O238" s="730">
        <f t="shared" si="18"/>
        <v>9175610.37283279</v>
      </c>
      <c r="P238" s="730">
        <f t="shared" si="22"/>
        <v>42664.481995050512</v>
      </c>
      <c r="Q238" s="730">
        <f t="shared" si="19"/>
        <v>18390.764385215687</v>
      </c>
      <c r="R238" s="730">
        <f t="shared" si="20"/>
        <v>9236665.6192130558</v>
      </c>
      <c r="Z238" s="614"/>
    </row>
    <row r="239" spans="13:26" x14ac:dyDescent="0.2">
      <c r="M239" s="614"/>
      <c r="N239" s="748">
        <f t="shared" si="21"/>
        <v>181</v>
      </c>
      <c r="O239" s="730">
        <f t="shared" si="18"/>
        <v>9236665.6192130558</v>
      </c>
      <c r="P239" s="730">
        <f t="shared" si="22"/>
        <v>42664.481995050512</v>
      </c>
      <c r="Q239" s="730">
        <f t="shared" si="19"/>
        <v>18513.138004521199</v>
      </c>
      <c r="R239" s="730">
        <f t="shared" si="20"/>
        <v>9297843.2392126266</v>
      </c>
      <c r="Z239" s="614"/>
    </row>
    <row r="240" spans="13:26" x14ac:dyDescent="0.2">
      <c r="M240" s="614"/>
      <c r="N240" s="748">
        <f t="shared" si="21"/>
        <v>182</v>
      </c>
      <c r="O240" s="730">
        <f t="shared" si="18"/>
        <v>9297843.2392126266</v>
      </c>
      <c r="P240" s="730">
        <f t="shared" si="22"/>
        <v>42664.481995050512</v>
      </c>
      <c r="Q240" s="730">
        <f t="shared" si="19"/>
        <v>18635.756898452393</v>
      </c>
      <c r="R240" s="730">
        <f t="shared" si="20"/>
        <v>9359143.4781061281</v>
      </c>
      <c r="Z240" s="614"/>
    </row>
    <row r="241" spans="13:26" x14ac:dyDescent="0.2">
      <c r="M241" s="614"/>
      <c r="N241" s="748">
        <f t="shared" si="21"/>
        <v>183</v>
      </c>
      <c r="O241" s="730">
        <f t="shared" si="18"/>
        <v>9359143.4781061281</v>
      </c>
      <c r="P241" s="730">
        <f t="shared" si="22"/>
        <v>42664.481995050512</v>
      </c>
      <c r="Q241" s="730">
        <f t="shared" si="19"/>
        <v>18758.62155861557</v>
      </c>
      <c r="R241" s="730">
        <f t="shared" si="20"/>
        <v>9420566.5816597939</v>
      </c>
      <c r="Z241" s="614"/>
    </row>
    <row r="242" spans="13:26" x14ac:dyDescent="0.2">
      <c r="M242" s="614"/>
      <c r="N242" s="748">
        <f t="shared" si="21"/>
        <v>184</v>
      </c>
      <c r="O242" s="730">
        <f t="shared" si="18"/>
        <v>9420566.5816597939</v>
      </c>
      <c r="P242" s="730">
        <f t="shared" si="22"/>
        <v>42664.481995050512</v>
      </c>
      <c r="Q242" s="730">
        <f t="shared" si="19"/>
        <v>18881.732477602363</v>
      </c>
      <c r="R242" s="730">
        <f t="shared" si="20"/>
        <v>9482112.7961324453</v>
      </c>
      <c r="Z242" s="614"/>
    </row>
    <row r="243" spans="13:26" x14ac:dyDescent="0.2">
      <c r="M243" s="614"/>
      <c r="N243" s="748">
        <f t="shared" si="21"/>
        <v>185</v>
      </c>
      <c r="O243" s="730">
        <f t="shared" si="18"/>
        <v>9482112.7961324453</v>
      </c>
      <c r="P243" s="730">
        <f t="shared" si="22"/>
        <v>42664.481995050512</v>
      </c>
      <c r="Q243" s="730">
        <f t="shared" si="19"/>
        <v>19005.090148991698</v>
      </c>
      <c r="R243" s="730">
        <f t="shared" si="20"/>
        <v>9543782.3682764862</v>
      </c>
      <c r="Z243" s="614"/>
    </row>
    <row r="244" spans="13:26" x14ac:dyDescent="0.2">
      <c r="M244" s="614"/>
      <c r="N244" s="748">
        <f t="shared" si="21"/>
        <v>186</v>
      </c>
      <c r="O244" s="730">
        <f t="shared" si="18"/>
        <v>9543782.3682764862</v>
      </c>
      <c r="P244" s="730">
        <f t="shared" si="22"/>
        <v>42664.481995050512</v>
      </c>
      <c r="Q244" s="730">
        <f t="shared" si="19"/>
        <v>19128.6950673518</v>
      </c>
      <c r="R244" s="730">
        <f t="shared" si="20"/>
        <v>9605575.5453388877</v>
      </c>
      <c r="Z244" s="614"/>
    </row>
    <row r="245" spans="13:26" x14ac:dyDescent="0.2">
      <c r="M245" s="614"/>
      <c r="N245" s="748">
        <f t="shared" si="21"/>
        <v>187</v>
      </c>
      <c r="O245" s="730">
        <f t="shared" si="18"/>
        <v>9605575.5453388877</v>
      </c>
      <c r="P245" s="730">
        <f t="shared" si="22"/>
        <v>42664.481995050512</v>
      </c>
      <c r="Q245" s="730">
        <f t="shared" si="19"/>
        <v>19252.547728242163</v>
      </c>
      <c r="R245" s="730">
        <f t="shared" si="20"/>
        <v>9667492.5750621799</v>
      </c>
      <c r="Z245" s="614"/>
    </row>
    <row r="246" spans="13:26" x14ac:dyDescent="0.2">
      <c r="M246" s="614"/>
      <c r="N246" s="748">
        <f t="shared" si="21"/>
        <v>188</v>
      </c>
      <c r="O246" s="730">
        <f t="shared" si="18"/>
        <v>9667492.5750621799</v>
      </c>
      <c r="P246" s="730">
        <f t="shared" si="22"/>
        <v>42664.481995050512</v>
      </c>
      <c r="Q246" s="730">
        <f t="shared" si="19"/>
        <v>19376.648628215524</v>
      </c>
      <c r="R246" s="730">
        <f t="shared" si="20"/>
        <v>9729533.705685446</v>
      </c>
      <c r="Z246" s="614"/>
    </row>
    <row r="247" spans="13:26" x14ac:dyDescent="0.2">
      <c r="M247" s="614"/>
      <c r="N247" s="748">
        <f t="shared" si="21"/>
        <v>189</v>
      </c>
      <c r="O247" s="730">
        <f t="shared" si="18"/>
        <v>9729533.705685446</v>
      </c>
      <c r="P247" s="730">
        <f t="shared" si="22"/>
        <v>42664.481995050512</v>
      </c>
      <c r="Q247" s="730">
        <f t="shared" si="19"/>
        <v>19500.998264819875</v>
      </c>
      <c r="R247" s="730">
        <f t="shared" si="20"/>
        <v>9791699.1859453153</v>
      </c>
      <c r="Z247" s="614"/>
    </row>
    <row r="248" spans="13:26" x14ac:dyDescent="0.2">
      <c r="M248" s="614"/>
      <c r="N248" s="748">
        <f t="shared" si="21"/>
        <v>190</v>
      </c>
      <c r="O248" s="730">
        <f t="shared" si="18"/>
        <v>9791699.1859453153</v>
      </c>
      <c r="P248" s="730">
        <f t="shared" si="22"/>
        <v>42664.481995050512</v>
      </c>
      <c r="Q248" s="730">
        <f t="shared" si="19"/>
        <v>19625.597136600441</v>
      </c>
      <c r="R248" s="730">
        <f t="shared" si="20"/>
        <v>9853989.2650769651</v>
      </c>
      <c r="Z248" s="614"/>
    </row>
    <row r="249" spans="13:26" x14ac:dyDescent="0.2">
      <c r="M249" s="614"/>
      <c r="N249" s="748">
        <f t="shared" si="21"/>
        <v>191</v>
      </c>
      <c r="O249" s="730">
        <f t="shared" si="18"/>
        <v>9853989.2650769651</v>
      </c>
      <c r="P249" s="730">
        <f t="shared" si="22"/>
        <v>42664.481995050512</v>
      </c>
      <c r="Q249" s="730">
        <f t="shared" si="19"/>
        <v>19750.445743101696</v>
      </c>
      <c r="R249" s="730">
        <f t="shared" si="20"/>
        <v>9916404.1928151175</v>
      </c>
      <c r="Z249" s="614"/>
    </row>
    <row r="250" spans="13:26" x14ac:dyDescent="0.2">
      <c r="M250" s="614"/>
      <c r="N250" s="748">
        <f t="shared" si="21"/>
        <v>192</v>
      </c>
      <c r="O250" s="730">
        <f t="shared" si="18"/>
        <v>9916404.1928151175</v>
      </c>
      <c r="P250" s="730">
        <f t="shared" si="22"/>
        <v>42664.481995050512</v>
      </c>
      <c r="Q250" s="730">
        <f t="shared" si="19"/>
        <v>19875.544584869345</v>
      </c>
      <c r="R250" s="730">
        <f t="shared" si="20"/>
        <v>9978944.2193950359</v>
      </c>
      <c r="Z250" s="614"/>
    </row>
    <row r="251" spans="13:26" x14ac:dyDescent="0.2">
      <c r="M251" s="614"/>
      <c r="N251" s="748">
        <f t="shared" si="21"/>
        <v>193</v>
      </c>
      <c r="O251" s="730">
        <f t="shared" si="18"/>
        <v>9978944.2193950359</v>
      </c>
      <c r="P251" s="730">
        <f t="shared" si="22"/>
        <v>42664.481995050512</v>
      </c>
      <c r="Q251" s="730">
        <f t="shared" si="19"/>
        <v>20000.894163452347</v>
      </c>
      <c r="R251" s="730">
        <f t="shared" si="20"/>
        <v>10041609.595553538</v>
      </c>
      <c r="Z251" s="614"/>
    </row>
    <row r="252" spans="13:26" x14ac:dyDescent="0.2">
      <c r="M252" s="614"/>
      <c r="N252" s="748">
        <f t="shared" si="21"/>
        <v>194</v>
      </c>
      <c r="O252" s="730">
        <f t="shared" ref="O252:O315" si="23">R251</f>
        <v>10041609.595553538</v>
      </c>
      <c r="P252" s="730">
        <f t="shared" si="22"/>
        <v>42664.481995050512</v>
      </c>
      <c r="Q252" s="730">
        <f t="shared" ref="Q252:Q315" si="24">O252*$P$53</f>
        <v>20126.494981404921</v>
      </c>
      <c r="R252" s="730">
        <f t="shared" ref="R252:R315" si="25">O252+P252+Q252</f>
        <v>10104400.572529992</v>
      </c>
      <c r="Z252" s="614"/>
    </row>
    <row r="253" spans="13:26" x14ac:dyDescent="0.2">
      <c r="M253" s="614"/>
      <c r="N253" s="748">
        <f t="shared" ref="N253:N316" si="26">N252+1</f>
        <v>195</v>
      </c>
      <c r="O253" s="730">
        <f t="shared" si="23"/>
        <v>10104400.572529992</v>
      </c>
      <c r="P253" s="730">
        <f t="shared" ref="P253:P316" si="27">P252</f>
        <v>42664.481995050512</v>
      </c>
      <c r="Q253" s="730">
        <f t="shared" si="24"/>
        <v>20252.34754228856</v>
      </c>
      <c r="R253" s="730">
        <f t="shared" si="25"/>
        <v>10167317.40206733</v>
      </c>
      <c r="Z253" s="614"/>
    </row>
    <row r="254" spans="13:26" x14ac:dyDescent="0.2">
      <c r="M254" s="614"/>
      <c r="N254" s="748">
        <f t="shared" si="26"/>
        <v>196</v>
      </c>
      <c r="O254" s="730">
        <f t="shared" si="23"/>
        <v>10167317.40206733</v>
      </c>
      <c r="P254" s="730">
        <f t="shared" si="27"/>
        <v>42664.481995050512</v>
      </c>
      <c r="Q254" s="730">
        <f t="shared" si="24"/>
        <v>20378.452350674044</v>
      </c>
      <c r="R254" s="730">
        <f t="shared" si="25"/>
        <v>10230360.336413054</v>
      </c>
      <c r="Z254" s="614"/>
    </row>
    <row r="255" spans="13:26" x14ac:dyDescent="0.2">
      <c r="M255" s="614"/>
      <c r="N255" s="748">
        <f t="shared" si="26"/>
        <v>197</v>
      </c>
      <c r="O255" s="730">
        <f t="shared" si="23"/>
        <v>10230360.336413054</v>
      </c>
      <c r="P255" s="730">
        <f t="shared" si="27"/>
        <v>42664.481995050512</v>
      </c>
      <c r="Q255" s="730">
        <f t="shared" si="24"/>
        <v>20504.809912143483</v>
      </c>
      <c r="R255" s="730">
        <f t="shared" si="25"/>
        <v>10293529.628320247</v>
      </c>
      <c r="Z255" s="614"/>
    </row>
    <row r="256" spans="13:26" x14ac:dyDescent="0.2">
      <c r="M256" s="614"/>
      <c r="N256" s="748">
        <f t="shared" si="26"/>
        <v>198</v>
      </c>
      <c r="O256" s="730">
        <f t="shared" si="23"/>
        <v>10293529.628320247</v>
      </c>
      <c r="P256" s="730">
        <f t="shared" si="27"/>
        <v>42664.481995050512</v>
      </c>
      <c r="Q256" s="730">
        <f t="shared" si="24"/>
        <v>20631.420733292314</v>
      </c>
      <c r="R256" s="730">
        <f t="shared" si="25"/>
        <v>10356825.531048588</v>
      </c>
      <c r="Z256" s="614"/>
    </row>
    <row r="257" spans="13:26" x14ac:dyDescent="0.2">
      <c r="M257" s="614"/>
      <c r="N257" s="748">
        <f t="shared" si="26"/>
        <v>199</v>
      </c>
      <c r="O257" s="730">
        <f t="shared" si="23"/>
        <v>10356825.531048588</v>
      </c>
      <c r="P257" s="730">
        <f t="shared" si="27"/>
        <v>42664.481995050512</v>
      </c>
      <c r="Q257" s="730">
        <f t="shared" si="24"/>
        <v>20758.28532173136</v>
      </c>
      <c r="R257" s="730">
        <f t="shared" si="25"/>
        <v>10420248.298365369</v>
      </c>
      <c r="Z257" s="614"/>
    </row>
    <row r="258" spans="13:26" x14ac:dyDescent="0.2">
      <c r="M258" s="614"/>
      <c r="N258" s="748">
        <f t="shared" si="26"/>
        <v>200</v>
      </c>
      <c r="O258" s="730">
        <f t="shared" si="23"/>
        <v>10420248.298365369</v>
      </c>
      <c r="P258" s="730">
        <f t="shared" si="27"/>
        <v>42664.481995050512</v>
      </c>
      <c r="Q258" s="730">
        <f t="shared" si="24"/>
        <v>20885.404186088846</v>
      </c>
      <c r="R258" s="730">
        <f t="shared" si="25"/>
        <v>10483798.184546508</v>
      </c>
      <c r="Z258" s="614"/>
    </row>
    <row r="259" spans="13:26" x14ac:dyDescent="0.2">
      <c r="M259" s="614"/>
      <c r="N259" s="748">
        <f t="shared" si="26"/>
        <v>201</v>
      </c>
      <c r="O259" s="730">
        <f t="shared" si="23"/>
        <v>10483798.184546508</v>
      </c>
      <c r="P259" s="730">
        <f t="shared" si="27"/>
        <v>42664.481995050512</v>
      </c>
      <c r="Q259" s="730">
        <f t="shared" si="24"/>
        <v>21012.77783601245</v>
      </c>
      <c r="R259" s="730">
        <f t="shared" si="25"/>
        <v>10547475.444377569</v>
      </c>
      <c r="Z259" s="614"/>
    </row>
    <row r="260" spans="13:26" x14ac:dyDescent="0.2">
      <c r="M260" s="614"/>
      <c r="N260" s="748">
        <f t="shared" si="26"/>
        <v>202</v>
      </c>
      <c r="O260" s="730">
        <f t="shared" si="23"/>
        <v>10547475.444377569</v>
      </c>
      <c r="P260" s="730">
        <f t="shared" si="27"/>
        <v>42664.481995050512</v>
      </c>
      <c r="Q260" s="730">
        <f t="shared" si="24"/>
        <v>21140.406782171336</v>
      </c>
      <c r="R260" s="730">
        <f t="shared" si="25"/>
        <v>10611280.33315479</v>
      </c>
      <c r="Z260" s="614"/>
    </row>
    <row r="261" spans="13:26" x14ac:dyDescent="0.2">
      <c r="M261" s="614"/>
      <c r="N261" s="748">
        <f t="shared" si="26"/>
        <v>203</v>
      </c>
      <c r="O261" s="730">
        <f t="shared" si="23"/>
        <v>10611280.33315479</v>
      </c>
      <c r="P261" s="730">
        <f t="shared" si="27"/>
        <v>42664.481995050512</v>
      </c>
      <c r="Q261" s="730">
        <f t="shared" si="24"/>
        <v>21268.291536258217</v>
      </c>
      <c r="R261" s="730">
        <f t="shared" si="25"/>
        <v>10675213.106686099</v>
      </c>
      <c r="Z261" s="614"/>
    </row>
    <row r="262" spans="13:26" x14ac:dyDescent="0.2">
      <c r="M262" s="614"/>
      <c r="N262" s="748">
        <f t="shared" si="26"/>
        <v>204</v>
      </c>
      <c r="O262" s="730">
        <f t="shared" si="23"/>
        <v>10675213.106686099</v>
      </c>
      <c r="P262" s="730">
        <f t="shared" si="27"/>
        <v>42664.481995050512</v>
      </c>
      <c r="Q262" s="730">
        <f t="shared" si="24"/>
        <v>21396.432610991393</v>
      </c>
      <c r="R262" s="730">
        <f t="shared" si="25"/>
        <v>10739274.021292139</v>
      </c>
      <c r="Z262" s="614"/>
    </row>
    <row r="263" spans="13:26" x14ac:dyDescent="0.2">
      <c r="M263" s="614"/>
      <c r="N263" s="748">
        <f t="shared" si="26"/>
        <v>205</v>
      </c>
      <c r="O263" s="730">
        <f t="shared" si="23"/>
        <v>10739274.021292139</v>
      </c>
      <c r="P263" s="730">
        <f t="shared" si="27"/>
        <v>42664.481995050512</v>
      </c>
      <c r="Q263" s="730">
        <f t="shared" si="24"/>
        <v>21524.830520116797</v>
      </c>
      <c r="R263" s="730">
        <f t="shared" si="25"/>
        <v>10803463.333807306</v>
      </c>
      <c r="Z263" s="614"/>
    </row>
    <row r="264" spans="13:26" x14ac:dyDescent="0.2">
      <c r="M264" s="614"/>
      <c r="N264" s="748">
        <f t="shared" si="26"/>
        <v>206</v>
      </c>
      <c r="O264" s="730">
        <f t="shared" si="23"/>
        <v>10803463.333807306</v>
      </c>
      <c r="P264" s="730">
        <f t="shared" si="27"/>
        <v>42664.481995050512</v>
      </c>
      <c r="Q264" s="730">
        <f t="shared" si="24"/>
        <v>21653.48577841009</v>
      </c>
      <c r="R264" s="730">
        <f t="shared" si="25"/>
        <v>10867781.301580766</v>
      </c>
      <c r="Z264" s="614"/>
    </row>
    <row r="265" spans="13:26" x14ac:dyDescent="0.2">
      <c r="M265" s="614"/>
      <c r="N265" s="748">
        <f t="shared" si="26"/>
        <v>207</v>
      </c>
      <c r="O265" s="730">
        <f t="shared" si="23"/>
        <v>10867781.301580766</v>
      </c>
      <c r="P265" s="730">
        <f t="shared" si="27"/>
        <v>42664.481995050512</v>
      </c>
      <c r="Q265" s="730">
        <f t="shared" si="24"/>
        <v>21782.398901678687</v>
      </c>
      <c r="R265" s="730">
        <f t="shared" si="25"/>
        <v>10932228.182477495</v>
      </c>
      <c r="Z265" s="614"/>
    </row>
    <row r="266" spans="13:26" x14ac:dyDescent="0.2">
      <c r="M266" s="614"/>
      <c r="N266" s="748">
        <f t="shared" si="26"/>
        <v>208</v>
      </c>
      <c r="O266" s="730">
        <f t="shared" si="23"/>
        <v>10932228.182477495</v>
      </c>
      <c r="P266" s="730">
        <f t="shared" si="27"/>
        <v>42664.481995050512</v>
      </c>
      <c r="Q266" s="730">
        <f t="shared" si="24"/>
        <v>21911.570406763843</v>
      </c>
      <c r="R266" s="730">
        <f t="shared" si="25"/>
        <v>10996804.234879309</v>
      </c>
      <c r="Z266" s="614"/>
    </row>
    <row r="267" spans="13:26" x14ac:dyDescent="0.2">
      <c r="M267" s="614"/>
      <c r="N267" s="748">
        <f t="shared" si="26"/>
        <v>209</v>
      </c>
      <c r="O267" s="730">
        <f t="shared" si="23"/>
        <v>10996804.234879309</v>
      </c>
      <c r="P267" s="730">
        <f t="shared" si="27"/>
        <v>42664.481995050512</v>
      </c>
      <c r="Q267" s="730">
        <f t="shared" si="24"/>
        <v>22041.00081154273</v>
      </c>
      <c r="R267" s="730">
        <f t="shared" si="25"/>
        <v>11061509.717685902</v>
      </c>
      <c r="Z267" s="614"/>
    </row>
    <row r="268" spans="13:26" x14ac:dyDescent="0.2">
      <c r="M268" s="614"/>
      <c r="N268" s="748">
        <f t="shared" si="26"/>
        <v>210</v>
      </c>
      <c r="O268" s="730">
        <f t="shared" si="23"/>
        <v>11061509.717685902</v>
      </c>
      <c r="P268" s="730">
        <f t="shared" si="27"/>
        <v>42664.481995050512</v>
      </c>
      <c r="Q268" s="730">
        <f t="shared" si="24"/>
        <v>22170.690634930503</v>
      </c>
      <c r="R268" s="730">
        <f t="shared" si="25"/>
        <v>11126344.890315883</v>
      </c>
      <c r="Z268" s="614"/>
    </row>
    <row r="269" spans="13:26" x14ac:dyDescent="0.2">
      <c r="M269" s="614"/>
      <c r="N269" s="748">
        <f t="shared" si="26"/>
        <v>211</v>
      </c>
      <c r="O269" s="730">
        <f t="shared" si="23"/>
        <v>11126344.890315883</v>
      </c>
      <c r="P269" s="730">
        <f t="shared" si="27"/>
        <v>42664.481995050512</v>
      </c>
      <c r="Q269" s="730">
        <f t="shared" si="24"/>
        <v>22300.640396882376</v>
      </c>
      <c r="R269" s="730">
        <f t="shared" si="25"/>
        <v>11191310.012707815</v>
      </c>
      <c r="Z269" s="614"/>
    </row>
    <row r="270" spans="13:26" x14ac:dyDescent="0.2">
      <c r="M270" s="614"/>
      <c r="N270" s="748">
        <f t="shared" si="26"/>
        <v>212</v>
      </c>
      <c r="O270" s="730">
        <f t="shared" si="23"/>
        <v>11191310.012707815</v>
      </c>
      <c r="P270" s="730">
        <f t="shared" si="27"/>
        <v>42664.481995050512</v>
      </c>
      <c r="Q270" s="730">
        <f t="shared" si="24"/>
        <v>22430.850618395722</v>
      </c>
      <c r="R270" s="730">
        <f t="shared" si="25"/>
        <v>11256405.34532126</v>
      </c>
      <c r="Z270" s="614"/>
    </row>
    <row r="271" spans="13:26" x14ac:dyDescent="0.2">
      <c r="M271" s="614"/>
      <c r="N271" s="748">
        <f t="shared" si="26"/>
        <v>213</v>
      </c>
      <c r="O271" s="730">
        <f t="shared" si="23"/>
        <v>11256405.34532126</v>
      </c>
      <c r="P271" s="730">
        <f t="shared" si="27"/>
        <v>42664.481995050512</v>
      </c>
      <c r="Q271" s="730">
        <f t="shared" si="24"/>
        <v>22561.321821512156</v>
      </c>
      <c r="R271" s="730">
        <f t="shared" si="25"/>
        <v>11321631.149137823</v>
      </c>
      <c r="Z271" s="614"/>
    </row>
    <row r="272" spans="13:26" x14ac:dyDescent="0.2">
      <c r="M272" s="614"/>
      <c r="N272" s="748">
        <f t="shared" si="26"/>
        <v>214</v>
      </c>
      <c r="O272" s="730">
        <f t="shared" si="23"/>
        <v>11321631.149137823</v>
      </c>
      <c r="P272" s="730">
        <f t="shared" si="27"/>
        <v>42664.481995050512</v>
      </c>
      <c r="Q272" s="730">
        <f t="shared" si="24"/>
        <v>22692.054529319619</v>
      </c>
      <c r="R272" s="730">
        <f t="shared" si="25"/>
        <v>11386987.685662193</v>
      </c>
      <c r="Z272" s="614"/>
    </row>
    <row r="273" spans="13:26" x14ac:dyDescent="0.2">
      <c r="M273" s="614"/>
      <c r="N273" s="748">
        <f t="shared" si="26"/>
        <v>215</v>
      </c>
      <c r="O273" s="730">
        <f t="shared" si="23"/>
        <v>11386987.685662193</v>
      </c>
      <c r="P273" s="730">
        <f t="shared" si="27"/>
        <v>42664.481995050512</v>
      </c>
      <c r="Q273" s="730">
        <f t="shared" si="24"/>
        <v>22823.049265954494</v>
      </c>
      <c r="R273" s="730">
        <f t="shared" si="25"/>
        <v>11452475.216923198</v>
      </c>
      <c r="Z273" s="614"/>
    </row>
    <row r="274" spans="13:26" x14ac:dyDescent="0.2">
      <c r="M274" s="614"/>
      <c r="N274" s="748">
        <f t="shared" si="26"/>
        <v>216</v>
      </c>
      <c r="O274" s="730">
        <f t="shared" si="23"/>
        <v>11452475.216923198</v>
      </c>
      <c r="P274" s="730">
        <f t="shared" si="27"/>
        <v>42664.481995050512</v>
      </c>
      <c r="Q274" s="730">
        <f t="shared" si="24"/>
        <v>22954.306556603678</v>
      </c>
      <c r="R274" s="730">
        <f t="shared" si="25"/>
        <v>11518094.005474851</v>
      </c>
      <c r="Z274" s="614"/>
    </row>
    <row r="275" spans="13:26" x14ac:dyDescent="0.2">
      <c r="M275" s="614"/>
      <c r="N275" s="748">
        <f t="shared" si="26"/>
        <v>217</v>
      </c>
      <c r="O275" s="730">
        <f t="shared" si="23"/>
        <v>11518094.005474851</v>
      </c>
      <c r="P275" s="730">
        <f t="shared" si="27"/>
        <v>42664.481995050512</v>
      </c>
      <c r="Q275" s="730">
        <f t="shared" si="24"/>
        <v>23085.826927506718</v>
      </c>
      <c r="R275" s="730">
        <f t="shared" si="25"/>
        <v>11583844.314397408</v>
      </c>
      <c r="Z275" s="614"/>
    </row>
    <row r="276" spans="13:26" x14ac:dyDescent="0.2">
      <c r="M276" s="614"/>
      <c r="N276" s="748">
        <f t="shared" si="26"/>
        <v>218</v>
      </c>
      <c r="O276" s="730">
        <f t="shared" si="23"/>
        <v>11583844.314397408</v>
      </c>
      <c r="P276" s="730">
        <f t="shared" si="27"/>
        <v>42664.481995050512</v>
      </c>
      <c r="Q276" s="730">
        <f t="shared" si="24"/>
        <v>23217.610905957903</v>
      </c>
      <c r="R276" s="730">
        <f t="shared" si="25"/>
        <v>11649726.407298416</v>
      </c>
      <c r="Z276" s="614"/>
    </row>
    <row r="277" spans="13:26" x14ac:dyDescent="0.2">
      <c r="M277" s="614"/>
      <c r="N277" s="748">
        <f t="shared" si="26"/>
        <v>219</v>
      </c>
      <c r="O277" s="730">
        <f t="shared" si="23"/>
        <v>11649726.407298416</v>
      </c>
      <c r="P277" s="730">
        <f t="shared" si="27"/>
        <v>42664.481995050512</v>
      </c>
      <c r="Q277" s="730">
        <f t="shared" si="24"/>
        <v>23349.659020308391</v>
      </c>
      <c r="R277" s="730">
        <f t="shared" si="25"/>
        <v>11715740.548313774</v>
      </c>
      <c r="Z277" s="614"/>
    </row>
    <row r="278" spans="13:26" x14ac:dyDescent="0.2">
      <c r="M278" s="614"/>
      <c r="N278" s="748">
        <f t="shared" si="26"/>
        <v>220</v>
      </c>
      <c r="O278" s="730">
        <f t="shared" si="23"/>
        <v>11715740.548313774</v>
      </c>
      <c r="P278" s="730">
        <f t="shared" si="27"/>
        <v>42664.481995050512</v>
      </c>
      <c r="Q278" s="730">
        <f t="shared" si="24"/>
        <v>23481.971799968305</v>
      </c>
      <c r="R278" s="730">
        <f t="shared" si="25"/>
        <v>11781887.002108792</v>
      </c>
      <c r="Z278" s="614"/>
    </row>
    <row r="279" spans="13:26" x14ac:dyDescent="0.2">
      <c r="M279" s="614"/>
      <c r="N279" s="748">
        <f t="shared" si="26"/>
        <v>221</v>
      </c>
      <c r="O279" s="730">
        <f t="shared" si="23"/>
        <v>11781887.002108792</v>
      </c>
      <c r="P279" s="730">
        <f t="shared" si="27"/>
        <v>42664.481995050512</v>
      </c>
      <c r="Q279" s="730">
        <f t="shared" si="24"/>
        <v>23614.549775408883</v>
      </c>
      <c r="R279" s="730">
        <f t="shared" si="25"/>
        <v>11848166.03387925</v>
      </c>
      <c r="Z279" s="614"/>
    </row>
    <row r="280" spans="13:26" x14ac:dyDescent="0.2">
      <c r="M280" s="614"/>
      <c r="N280" s="748">
        <f t="shared" si="26"/>
        <v>222</v>
      </c>
      <c r="O280" s="730">
        <f t="shared" si="23"/>
        <v>11848166.03387925</v>
      </c>
      <c r="P280" s="730">
        <f t="shared" si="27"/>
        <v>42664.481995050512</v>
      </c>
      <c r="Q280" s="730">
        <f t="shared" si="24"/>
        <v>23747.393478164584</v>
      </c>
      <c r="R280" s="730">
        <f t="shared" si="25"/>
        <v>11914577.909352465</v>
      </c>
      <c r="Z280" s="614"/>
    </row>
    <row r="281" spans="13:26" x14ac:dyDescent="0.2">
      <c r="M281" s="614"/>
      <c r="N281" s="748">
        <f t="shared" si="26"/>
        <v>223</v>
      </c>
      <c r="O281" s="730">
        <f t="shared" si="23"/>
        <v>11914577.909352465</v>
      </c>
      <c r="P281" s="730">
        <f t="shared" si="27"/>
        <v>42664.481995050512</v>
      </c>
      <c r="Q281" s="730">
        <f t="shared" si="24"/>
        <v>23880.503440835229</v>
      </c>
      <c r="R281" s="730">
        <f t="shared" si="25"/>
        <v>11981122.894788349</v>
      </c>
      <c r="Z281" s="614"/>
    </row>
    <row r="282" spans="13:26" x14ac:dyDescent="0.2">
      <c r="M282" s="614"/>
      <c r="N282" s="748">
        <f t="shared" si="26"/>
        <v>224</v>
      </c>
      <c r="O282" s="730">
        <f t="shared" si="23"/>
        <v>11981122.894788349</v>
      </c>
      <c r="P282" s="730">
        <f t="shared" si="27"/>
        <v>42664.481995050512</v>
      </c>
      <c r="Q282" s="730">
        <f t="shared" si="24"/>
        <v>24013.880197088136</v>
      </c>
      <c r="R282" s="730">
        <f t="shared" si="25"/>
        <v>12047801.256980486</v>
      </c>
      <c r="Z282" s="614"/>
    </row>
    <row r="283" spans="13:26" x14ac:dyDescent="0.2">
      <c r="M283" s="614"/>
      <c r="N283" s="748">
        <f t="shared" si="26"/>
        <v>225</v>
      </c>
      <c r="O283" s="730">
        <f t="shared" si="23"/>
        <v>12047801.256980486</v>
      </c>
      <c r="P283" s="730">
        <f t="shared" si="27"/>
        <v>42664.481995050512</v>
      </c>
      <c r="Q283" s="730">
        <f t="shared" si="24"/>
        <v>24147.524281660255</v>
      </c>
      <c r="R283" s="730">
        <f t="shared" si="25"/>
        <v>12114613.263257196</v>
      </c>
      <c r="Z283" s="614"/>
    </row>
    <row r="284" spans="13:26" x14ac:dyDescent="0.2">
      <c r="M284" s="614"/>
      <c r="N284" s="748">
        <f t="shared" si="26"/>
        <v>226</v>
      </c>
      <c r="O284" s="730">
        <f t="shared" si="23"/>
        <v>12114613.263257196</v>
      </c>
      <c r="P284" s="730">
        <f t="shared" si="27"/>
        <v>42664.481995050512</v>
      </c>
      <c r="Q284" s="730">
        <f t="shared" si="24"/>
        <v>24281.436230360316</v>
      </c>
      <c r="R284" s="730">
        <f t="shared" si="25"/>
        <v>12181559.181482606</v>
      </c>
      <c r="Z284" s="614"/>
    </row>
    <row r="285" spans="13:26" x14ac:dyDescent="0.2">
      <c r="M285" s="614"/>
      <c r="N285" s="748">
        <f t="shared" si="26"/>
        <v>227</v>
      </c>
      <c r="O285" s="730">
        <f t="shared" si="23"/>
        <v>12181559.181482606</v>
      </c>
      <c r="P285" s="730">
        <f t="shared" si="27"/>
        <v>42664.481995050512</v>
      </c>
      <c r="Q285" s="730">
        <f t="shared" si="24"/>
        <v>24415.616580070971</v>
      </c>
      <c r="R285" s="730">
        <f t="shared" si="25"/>
        <v>12248639.280057726</v>
      </c>
      <c r="Z285" s="614"/>
    </row>
    <row r="286" spans="13:26" x14ac:dyDescent="0.2">
      <c r="M286" s="614"/>
      <c r="N286" s="748">
        <f t="shared" si="26"/>
        <v>228</v>
      </c>
      <c r="O286" s="730">
        <f t="shared" si="23"/>
        <v>12248639.280057726</v>
      </c>
      <c r="P286" s="730">
        <f t="shared" si="27"/>
        <v>42664.481995050512</v>
      </c>
      <c r="Q286" s="730">
        <f t="shared" si="24"/>
        <v>24550.065868750957</v>
      </c>
      <c r="R286" s="730">
        <f t="shared" si="25"/>
        <v>12315853.827921527</v>
      </c>
      <c r="Z286" s="614"/>
    </row>
    <row r="287" spans="13:26" x14ac:dyDescent="0.2">
      <c r="M287" s="614"/>
      <c r="N287" s="748">
        <f t="shared" si="26"/>
        <v>229</v>
      </c>
      <c r="O287" s="730">
        <f t="shared" si="23"/>
        <v>12315853.827921527</v>
      </c>
      <c r="P287" s="730">
        <f t="shared" si="27"/>
        <v>42664.481995050512</v>
      </c>
      <c r="Q287" s="730">
        <f t="shared" si="24"/>
        <v>24684.784635437245</v>
      </c>
      <c r="R287" s="730">
        <f t="shared" si="25"/>
        <v>12383203.094552014</v>
      </c>
      <c r="Z287" s="614"/>
    </row>
    <row r="288" spans="13:26" x14ac:dyDescent="0.2">
      <c r="M288" s="614"/>
      <c r="N288" s="748">
        <f t="shared" si="26"/>
        <v>230</v>
      </c>
      <c r="O288" s="730">
        <f t="shared" si="23"/>
        <v>12383203.094552014</v>
      </c>
      <c r="P288" s="730">
        <f t="shared" si="27"/>
        <v>42664.481995050512</v>
      </c>
      <c r="Q288" s="730">
        <f t="shared" si="24"/>
        <v>24819.773420247206</v>
      </c>
      <c r="R288" s="730">
        <f t="shared" si="25"/>
        <v>12450687.34996731</v>
      </c>
      <c r="Z288" s="614"/>
    </row>
    <row r="289" spans="13:26" x14ac:dyDescent="0.2">
      <c r="M289" s="614"/>
      <c r="N289" s="748">
        <f t="shared" si="26"/>
        <v>231</v>
      </c>
      <c r="O289" s="730">
        <f t="shared" si="23"/>
        <v>12450687.34996731</v>
      </c>
      <c r="P289" s="730">
        <f t="shared" si="27"/>
        <v>42664.481995050512</v>
      </c>
      <c r="Q289" s="730">
        <f t="shared" si="24"/>
        <v>24955.032764380765</v>
      </c>
      <c r="R289" s="730">
        <f t="shared" si="25"/>
        <v>12518306.864726741</v>
      </c>
      <c r="Z289" s="614"/>
    </row>
    <row r="290" spans="13:26" x14ac:dyDescent="0.2">
      <c r="M290" s="614"/>
      <c r="N290" s="748">
        <f t="shared" si="26"/>
        <v>232</v>
      </c>
      <c r="O290" s="730">
        <f t="shared" si="23"/>
        <v>12518306.864726741</v>
      </c>
      <c r="P290" s="730">
        <f t="shared" si="27"/>
        <v>42664.481995050512</v>
      </c>
      <c r="Q290" s="730">
        <f t="shared" si="24"/>
        <v>25090.563210122586</v>
      </c>
      <c r="R290" s="730">
        <f t="shared" si="25"/>
        <v>12586061.909931913</v>
      </c>
      <c r="Z290" s="614"/>
    </row>
    <row r="291" spans="13:26" x14ac:dyDescent="0.2">
      <c r="M291" s="614"/>
      <c r="N291" s="748">
        <f t="shared" si="26"/>
        <v>233</v>
      </c>
      <c r="O291" s="730">
        <f t="shared" si="23"/>
        <v>12586061.909931913</v>
      </c>
      <c r="P291" s="730">
        <f t="shared" si="27"/>
        <v>42664.481995050512</v>
      </c>
      <c r="Q291" s="730">
        <f t="shared" si="24"/>
        <v>25226.365300844234</v>
      </c>
      <c r="R291" s="730">
        <f t="shared" si="25"/>
        <v>12653952.757227806</v>
      </c>
      <c r="Z291" s="614"/>
    </row>
    <row r="292" spans="13:26" x14ac:dyDescent="0.2">
      <c r="M292" s="614"/>
      <c r="N292" s="748">
        <f t="shared" si="26"/>
        <v>234</v>
      </c>
      <c r="O292" s="730">
        <f t="shared" si="23"/>
        <v>12653952.757227806</v>
      </c>
      <c r="P292" s="730">
        <f t="shared" si="27"/>
        <v>42664.481995050512</v>
      </c>
      <c r="Q292" s="730">
        <f t="shared" si="24"/>
        <v>25362.439581006369</v>
      </c>
      <c r="R292" s="730">
        <f t="shared" si="25"/>
        <v>12721979.678803863</v>
      </c>
      <c r="Z292" s="614"/>
    </row>
    <row r="293" spans="13:26" x14ac:dyDescent="0.2">
      <c r="M293" s="614"/>
      <c r="N293" s="748">
        <f t="shared" si="26"/>
        <v>235</v>
      </c>
      <c r="O293" s="730">
        <f t="shared" si="23"/>
        <v>12721979.678803863</v>
      </c>
      <c r="P293" s="730">
        <f t="shared" si="27"/>
        <v>42664.481995050512</v>
      </c>
      <c r="Q293" s="730">
        <f t="shared" si="24"/>
        <v>25498.786596160913</v>
      </c>
      <c r="R293" s="730">
        <f t="shared" si="25"/>
        <v>12790142.947395073</v>
      </c>
      <c r="Z293" s="614"/>
    </row>
    <row r="294" spans="13:26" x14ac:dyDescent="0.2">
      <c r="M294" s="614"/>
      <c r="N294" s="748">
        <f t="shared" si="26"/>
        <v>236</v>
      </c>
      <c r="O294" s="730">
        <f t="shared" si="23"/>
        <v>12790142.947395073</v>
      </c>
      <c r="P294" s="730">
        <f t="shared" si="27"/>
        <v>42664.481995050512</v>
      </c>
      <c r="Q294" s="730">
        <f t="shared" si="24"/>
        <v>25635.406892953233</v>
      </c>
      <c r="R294" s="730">
        <f t="shared" si="25"/>
        <v>12858442.836283077</v>
      </c>
      <c r="Z294" s="614"/>
    </row>
    <row r="295" spans="13:26" x14ac:dyDescent="0.2">
      <c r="M295" s="614"/>
      <c r="N295" s="748">
        <f t="shared" si="26"/>
        <v>237</v>
      </c>
      <c r="O295" s="730">
        <f t="shared" si="23"/>
        <v>12858442.836283077</v>
      </c>
      <c r="P295" s="730">
        <f t="shared" si="27"/>
        <v>42664.481995050512</v>
      </c>
      <c r="Q295" s="730">
        <f t="shared" si="24"/>
        <v>25772.301019124359</v>
      </c>
      <c r="R295" s="730">
        <f t="shared" si="25"/>
        <v>12926879.619297251</v>
      </c>
      <c r="Z295" s="614"/>
    </row>
    <row r="296" spans="13:26" x14ac:dyDescent="0.2">
      <c r="M296" s="614"/>
      <c r="N296" s="748">
        <f t="shared" si="26"/>
        <v>238</v>
      </c>
      <c r="O296" s="730">
        <f t="shared" si="23"/>
        <v>12926879.619297251</v>
      </c>
      <c r="P296" s="730">
        <f t="shared" si="27"/>
        <v>42664.481995050512</v>
      </c>
      <c r="Q296" s="730">
        <f t="shared" si="24"/>
        <v>25909.469523513158</v>
      </c>
      <c r="R296" s="730">
        <f t="shared" si="25"/>
        <v>12995453.570815815</v>
      </c>
      <c r="Z296" s="614"/>
    </row>
    <row r="297" spans="13:26" x14ac:dyDescent="0.2">
      <c r="M297" s="614"/>
      <c r="N297" s="748">
        <f t="shared" si="26"/>
        <v>239</v>
      </c>
      <c r="O297" s="730">
        <f t="shared" si="23"/>
        <v>12995453.570815815</v>
      </c>
      <c r="P297" s="730">
        <f t="shared" si="27"/>
        <v>42664.481995050512</v>
      </c>
      <c r="Q297" s="730">
        <f t="shared" si="24"/>
        <v>26046.912956058535</v>
      </c>
      <c r="R297" s="730">
        <f t="shared" si="25"/>
        <v>13064164.965766924</v>
      </c>
      <c r="Z297" s="614"/>
    </row>
    <row r="298" spans="13:26" x14ac:dyDescent="0.2">
      <c r="M298" s="614"/>
      <c r="N298" s="748">
        <f t="shared" si="26"/>
        <v>240</v>
      </c>
      <c r="O298" s="730">
        <f t="shared" si="23"/>
        <v>13064164.965766924</v>
      </c>
      <c r="P298" s="730">
        <f t="shared" si="27"/>
        <v>42664.481995050512</v>
      </c>
      <c r="Q298" s="730">
        <f t="shared" si="24"/>
        <v>26184.631867801647</v>
      </c>
      <c r="R298" s="730">
        <f t="shared" si="25"/>
        <v>13133014.079629775</v>
      </c>
      <c r="Z298" s="614"/>
    </row>
    <row r="299" spans="13:26" x14ac:dyDescent="0.2">
      <c r="M299" s="614"/>
      <c r="N299" s="748">
        <f t="shared" si="26"/>
        <v>241</v>
      </c>
      <c r="O299" s="730">
        <f t="shared" si="23"/>
        <v>13133014.079629775</v>
      </c>
      <c r="P299" s="730">
        <f t="shared" si="27"/>
        <v>42664.481995050512</v>
      </c>
      <c r="Q299" s="730">
        <f t="shared" si="24"/>
        <v>26322.626810888109</v>
      </c>
      <c r="R299" s="730">
        <f t="shared" si="25"/>
        <v>13202001.188435713</v>
      </c>
      <c r="Z299" s="614"/>
    </row>
    <row r="300" spans="13:26" x14ac:dyDescent="0.2">
      <c r="M300" s="614"/>
      <c r="N300" s="748">
        <f t="shared" si="26"/>
        <v>242</v>
      </c>
      <c r="O300" s="730">
        <f t="shared" si="23"/>
        <v>13202001.188435713</v>
      </c>
      <c r="P300" s="730">
        <f t="shared" si="27"/>
        <v>42664.481995050512</v>
      </c>
      <c r="Q300" s="730">
        <f t="shared" si="24"/>
        <v>26460.898338570198</v>
      </c>
      <c r="R300" s="730">
        <f t="shared" si="25"/>
        <v>13271126.568769332</v>
      </c>
      <c r="Z300" s="614"/>
    </row>
    <row r="301" spans="13:26" x14ac:dyDescent="0.2">
      <c r="M301" s="614"/>
      <c r="N301" s="748">
        <f t="shared" si="26"/>
        <v>243</v>
      </c>
      <c r="O301" s="730">
        <f t="shared" si="23"/>
        <v>13271126.568769332</v>
      </c>
      <c r="P301" s="730">
        <f t="shared" si="27"/>
        <v>42664.481995050512</v>
      </c>
      <c r="Q301" s="730">
        <f t="shared" si="24"/>
        <v>26599.447005209095</v>
      </c>
      <c r="R301" s="730">
        <f t="shared" si="25"/>
        <v>13340390.49776959</v>
      </c>
      <c r="Z301" s="614"/>
    </row>
    <row r="302" spans="13:26" x14ac:dyDescent="0.2">
      <c r="M302" s="614"/>
      <c r="N302" s="748">
        <f t="shared" si="26"/>
        <v>244</v>
      </c>
      <c r="O302" s="730">
        <f t="shared" si="23"/>
        <v>13340390.49776959</v>
      </c>
      <c r="P302" s="730">
        <f t="shared" si="27"/>
        <v>42664.481995050512</v>
      </c>
      <c r="Q302" s="730">
        <f t="shared" si="24"/>
        <v>26738.273366277084</v>
      </c>
      <c r="R302" s="730">
        <f t="shared" si="25"/>
        <v>13409793.253130917</v>
      </c>
      <c r="Z302" s="614"/>
    </row>
    <row r="303" spans="13:26" x14ac:dyDescent="0.2">
      <c r="M303" s="614"/>
      <c r="N303" s="748">
        <f t="shared" si="26"/>
        <v>245</v>
      </c>
      <c r="O303" s="730">
        <f t="shared" si="23"/>
        <v>13409793.253130917</v>
      </c>
      <c r="P303" s="730">
        <f t="shared" si="27"/>
        <v>42664.481995050512</v>
      </c>
      <c r="Q303" s="730">
        <f t="shared" si="24"/>
        <v>26877.377978359786</v>
      </c>
      <c r="R303" s="730">
        <f t="shared" si="25"/>
        <v>13479335.113104327</v>
      </c>
      <c r="Z303" s="614"/>
    </row>
    <row r="304" spans="13:26" x14ac:dyDescent="0.2">
      <c r="M304" s="614"/>
      <c r="N304" s="748">
        <f t="shared" si="26"/>
        <v>246</v>
      </c>
      <c r="O304" s="730">
        <f t="shared" si="23"/>
        <v>13479335.113104327</v>
      </c>
      <c r="P304" s="730">
        <f t="shared" si="27"/>
        <v>42664.481995050512</v>
      </c>
      <c r="Q304" s="730">
        <f t="shared" si="24"/>
        <v>27016.761399158397</v>
      </c>
      <c r="R304" s="730">
        <f t="shared" si="25"/>
        <v>13549016.356498536</v>
      </c>
      <c r="Z304" s="614"/>
    </row>
    <row r="305" spans="13:26" x14ac:dyDescent="0.2">
      <c r="M305" s="614"/>
      <c r="N305" s="748">
        <f t="shared" si="26"/>
        <v>247</v>
      </c>
      <c r="O305" s="730">
        <f t="shared" si="23"/>
        <v>13549016.356498536</v>
      </c>
      <c r="P305" s="730">
        <f t="shared" si="27"/>
        <v>42664.481995050512</v>
      </c>
      <c r="Q305" s="730">
        <f t="shared" si="24"/>
        <v>27156.424187491913</v>
      </c>
      <c r="R305" s="730">
        <f t="shared" si="25"/>
        <v>13618837.262681078</v>
      </c>
      <c r="Z305" s="614"/>
    </row>
    <row r="306" spans="13:26" x14ac:dyDescent="0.2">
      <c r="M306" s="614"/>
      <c r="N306" s="748">
        <f t="shared" si="26"/>
        <v>248</v>
      </c>
      <c r="O306" s="730">
        <f t="shared" si="23"/>
        <v>13618837.262681078</v>
      </c>
      <c r="P306" s="730">
        <f t="shared" si="27"/>
        <v>42664.481995050512</v>
      </c>
      <c r="Q306" s="730">
        <f t="shared" si="24"/>
        <v>27296.366903299378</v>
      </c>
      <c r="R306" s="730">
        <f t="shared" si="25"/>
        <v>13688798.111579427</v>
      </c>
      <c r="Z306" s="614"/>
    </row>
    <row r="307" spans="13:26" x14ac:dyDescent="0.2">
      <c r="M307" s="614"/>
      <c r="N307" s="748">
        <f t="shared" si="26"/>
        <v>249</v>
      </c>
      <c r="O307" s="730">
        <f t="shared" si="23"/>
        <v>13688798.111579427</v>
      </c>
      <c r="P307" s="730">
        <f t="shared" si="27"/>
        <v>42664.481995050512</v>
      </c>
      <c r="Q307" s="730">
        <f t="shared" si="24"/>
        <v>27436.590107642132</v>
      </c>
      <c r="R307" s="730">
        <f t="shared" si="25"/>
        <v>13758899.183682119</v>
      </c>
      <c r="Z307" s="614"/>
    </row>
    <row r="308" spans="13:26" x14ac:dyDescent="0.2">
      <c r="M308" s="614"/>
      <c r="N308" s="748">
        <f t="shared" si="26"/>
        <v>250</v>
      </c>
      <c r="O308" s="730">
        <f t="shared" si="23"/>
        <v>13758899.183682119</v>
      </c>
      <c r="P308" s="730">
        <f t="shared" si="27"/>
        <v>42664.481995050512</v>
      </c>
      <c r="Q308" s="730">
        <f t="shared" si="24"/>
        <v>27577.094362706051</v>
      </c>
      <c r="R308" s="730">
        <f t="shared" si="25"/>
        <v>13829140.760039875</v>
      </c>
      <c r="Z308" s="614"/>
    </row>
    <row r="309" spans="13:26" x14ac:dyDescent="0.2">
      <c r="M309" s="614"/>
      <c r="N309" s="748">
        <f t="shared" si="26"/>
        <v>251</v>
      </c>
      <c r="O309" s="730">
        <f t="shared" si="23"/>
        <v>13829140.760039875</v>
      </c>
      <c r="P309" s="730">
        <f t="shared" si="27"/>
        <v>42664.481995050512</v>
      </c>
      <c r="Q309" s="730">
        <f t="shared" si="24"/>
        <v>27717.880231803803</v>
      </c>
      <c r="R309" s="730">
        <f t="shared" si="25"/>
        <v>13899523.122266728</v>
      </c>
      <c r="Z309" s="614"/>
    </row>
    <row r="310" spans="13:26" x14ac:dyDescent="0.2">
      <c r="M310" s="614"/>
      <c r="N310" s="748">
        <f t="shared" si="26"/>
        <v>252</v>
      </c>
      <c r="O310" s="730">
        <f t="shared" si="23"/>
        <v>13899523.122266728</v>
      </c>
      <c r="P310" s="730">
        <f t="shared" si="27"/>
        <v>42664.481995050512</v>
      </c>
      <c r="Q310" s="730">
        <f t="shared" si="24"/>
        <v>27858.948279377117</v>
      </c>
      <c r="R310" s="730">
        <f t="shared" si="25"/>
        <v>13970046.552541155</v>
      </c>
      <c r="Z310" s="614"/>
    </row>
    <row r="311" spans="13:26" x14ac:dyDescent="0.2">
      <c r="M311" s="614"/>
      <c r="N311" s="748">
        <f t="shared" si="26"/>
        <v>253</v>
      </c>
      <c r="O311" s="730">
        <f t="shared" si="23"/>
        <v>13970046.552541155</v>
      </c>
      <c r="P311" s="730">
        <f t="shared" si="27"/>
        <v>42664.481995050512</v>
      </c>
      <c r="Q311" s="730">
        <f t="shared" si="24"/>
        <v>28000.29907099903</v>
      </c>
      <c r="R311" s="730">
        <f t="shared" si="25"/>
        <v>14040711.333607204</v>
      </c>
      <c r="Z311" s="614"/>
    </row>
    <row r="312" spans="13:26" x14ac:dyDescent="0.2">
      <c r="M312" s="614"/>
      <c r="N312" s="748">
        <f t="shared" si="26"/>
        <v>254</v>
      </c>
      <c r="O312" s="730">
        <f t="shared" si="23"/>
        <v>14040711.333607204</v>
      </c>
      <c r="P312" s="730">
        <f t="shared" si="27"/>
        <v>42664.481995050512</v>
      </c>
      <c r="Q312" s="730">
        <f t="shared" si="24"/>
        <v>28141.933173376172</v>
      </c>
      <c r="R312" s="730">
        <f t="shared" si="25"/>
        <v>14111517.748775631</v>
      </c>
      <c r="Z312" s="614"/>
    </row>
    <row r="313" spans="13:26" x14ac:dyDescent="0.2">
      <c r="M313" s="614"/>
      <c r="N313" s="748">
        <f t="shared" si="26"/>
        <v>255</v>
      </c>
      <c r="O313" s="730">
        <f t="shared" si="23"/>
        <v>14111517.748775631</v>
      </c>
      <c r="P313" s="730">
        <f t="shared" si="27"/>
        <v>42664.481995050512</v>
      </c>
      <c r="Q313" s="730">
        <f t="shared" si="24"/>
        <v>28283.851154351021</v>
      </c>
      <c r="R313" s="730">
        <f t="shared" si="25"/>
        <v>14182466.081925033</v>
      </c>
      <c r="Z313" s="614"/>
    </row>
    <row r="314" spans="13:26" x14ac:dyDescent="0.2">
      <c r="M314" s="614"/>
      <c r="N314" s="748">
        <f t="shared" si="26"/>
        <v>256</v>
      </c>
      <c r="O314" s="730">
        <f t="shared" si="23"/>
        <v>14182466.081925033</v>
      </c>
      <c r="P314" s="730">
        <f t="shared" si="27"/>
        <v>42664.481995050512</v>
      </c>
      <c r="Q314" s="730">
        <f t="shared" si="24"/>
        <v>28426.053582904184</v>
      </c>
      <c r="R314" s="730">
        <f t="shared" si="25"/>
        <v>14253556.617502987</v>
      </c>
      <c r="Z314" s="614"/>
    </row>
    <row r="315" spans="13:26" x14ac:dyDescent="0.2">
      <c r="M315" s="614"/>
      <c r="N315" s="748">
        <f t="shared" si="26"/>
        <v>257</v>
      </c>
      <c r="O315" s="730">
        <f t="shared" si="23"/>
        <v>14253556.617502987</v>
      </c>
      <c r="P315" s="730">
        <f t="shared" si="27"/>
        <v>42664.481995050512</v>
      </c>
      <c r="Q315" s="730">
        <f t="shared" si="24"/>
        <v>28568.541029156691</v>
      </c>
      <c r="R315" s="730">
        <f t="shared" si="25"/>
        <v>14324789.640527194</v>
      </c>
      <c r="Z315" s="614"/>
    </row>
    <row r="316" spans="13:26" x14ac:dyDescent="0.2">
      <c r="M316" s="614"/>
      <c r="N316" s="748">
        <f t="shared" si="26"/>
        <v>258</v>
      </c>
      <c r="O316" s="730">
        <f t="shared" ref="O316:O361" si="28">R315</f>
        <v>14324789.640527194</v>
      </c>
      <c r="P316" s="730">
        <f t="shared" si="27"/>
        <v>42664.481995050512</v>
      </c>
      <c r="Q316" s="730">
        <f t="shared" ref="Q316:Q361" si="29">O316*$P$53</f>
        <v>28711.314064372265</v>
      </c>
      <c r="R316" s="730">
        <f t="shared" ref="R316:R361" si="30">O316+P316+Q316</f>
        <v>14396165.436586617</v>
      </c>
      <c r="Z316" s="614"/>
    </row>
    <row r="317" spans="13:26" x14ac:dyDescent="0.2">
      <c r="M317" s="614"/>
      <c r="N317" s="748">
        <f t="shared" ref="N317:N392" si="31">N316+1</f>
        <v>259</v>
      </c>
      <c r="O317" s="730">
        <f t="shared" si="28"/>
        <v>14396165.436586617</v>
      </c>
      <c r="P317" s="730">
        <f t="shared" ref="P317:P392" si="32">P316</f>
        <v>42664.481995050512</v>
      </c>
      <c r="Q317" s="730">
        <f t="shared" si="29"/>
        <v>28854.373260959619</v>
      </c>
      <c r="R317" s="730">
        <f t="shared" si="30"/>
        <v>14467684.291842626</v>
      </c>
      <c r="Z317" s="614"/>
    </row>
    <row r="318" spans="13:26" x14ac:dyDescent="0.2">
      <c r="M318" s="614"/>
      <c r="N318" s="748">
        <f t="shared" si="31"/>
        <v>260</v>
      </c>
      <c r="O318" s="730">
        <f t="shared" si="28"/>
        <v>14467684.291842626</v>
      </c>
      <c r="P318" s="730">
        <f t="shared" si="32"/>
        <v>42664.481995050512</v>
      </c>
      <c r="Q318" s="730">
        <f t="shared" si="29"/>
        <v>28997.719192474749</v>
      </c>
      <c r="R318" s="730">
        <f t="shared" si="30"/>
        <v>14539346.493030151</v>
      </c>
      <c r="Z318" s="614"/>
    </row>
    <row r="319" spans="13:26" x14ac:dyDescent="0.2">
      <c r="M319" s="614"/>
      <c r="N319" s="748">
        <f t="shared" si="31"/>
        <v>261</v>
      </c>
      <c r="O319" s="730">
        <f t="shared" si="28"/>
        <v>14539346.493030151</v>
      </c>
      <c r="P319" s="730">
        <f t="shared" si="32"/>
        <v>42664.481995050512</v>
      </c>
      <c r="Q319" s="730">
        <f t="shared" si="29"/>
        <v>29141.35243362324</v>
      </c>
      <c r="R319" s="730">
        <f t="shared" si="30"/>
        <v>14611152.327458825</v>
      </c>
      <c r="Z319" s="614"/>
    </row>
    <row r="320" spans="13:26" x14ac:dyDescent="0.2">
      <c r="M320" s="614"/>
      <c r="N320" s="748">
        <f t="shared" si="31"/>
        <v>262</v>
      </c>
      <c r="O320" s="730">
        <f t="shared" si="28"/>
        <v>14611152.327458825</v>
      </c>
      <c r="P320" s="730">
        <f t="shared" si="32"/>
        <v>42664.481995050512</v>
      </c>
      <c r="Q320" s="730">
        <f t="shared" si="29"/>
        <v>29285.273560262565</v>
      </c>
      <c r="R320" s="730">
        <f t="shared" si="30"/>
        <v>14683102.083014138</v>
      </c>
      <c r="Z320" s="614"/>
    </row>
    <row r="321" spans="13:26" x14ac:dyDescent="0.2">
      <c r="M321" s="614"/>
      <c r="N321" s="748">
        <f t="shared" si="31"/>
        <v>263</v>
      </c>
      <c r="O321" s="730">
        <f t="shared" si="28"/>
        <v>14683102.083014138</v>
      </c>
      <c r="P321" s="730">
        <f t="shared" si="32"/>
        <v>42664.481995050512</v>
      </c>
      <c r="Q321" s="730">
        <f t="shared" si="29"/>
        <v>29429.483149404383</v>
      </c>
      <c r="R321" s="730">
        <f t="shared" si="30"/>
        <v>14755196.048158592</v>
      </c>
      <c r="Z321" s="614"/>
    </row>
    <row r="322" spans="13:26" x14ac:dyDescent="0.2">
      <c r="M322" s="614"/>
      <c r="N322" s="748">
        <f t="shared" si="31"/>
        <v>264</v>
      </c>
      <c r="O322" s="730">
        <f t="shared" si="28"/>
        <v>14755196.048158592</v>
      </c>
      <c r="P322" s="730">
        <f t="shared" si="32"/>
        <v>42664.481995050512</v>
      </c>
      <c r="Q322" s="730">
        <f t="shared" si="29"/>
        <v>29573.981779216872</v>
      </c>
      <c r="R322" s="730">
        <f t="shared" si="30"/>
        <v>14827434.511932859</v>
      </c>
      <c r="Z322" s="614"/>
    </row>
    <row r="323" spans="13:26" x14ac:dyDescent="0.2">
      <c r="M323" s="614"/>
      <c r="N323" s="748">
        <f t="shared" si="31"/>
        <v>265</v>
      </c>
      <c r="O323" s="730">
        <f t="shared" si="28"/>
        <v>14827434.511932859</v>
      </c>
      <c r="P323" s="730">
        <f t="shared" si="32"/>
        <v>42664.481995050512</v>
      </c>
      <c r="Q323" s="730">
        <f t="shared" si="29"/>
        <v>29718.77002902704</v>
      </c>
      <c r="R323" s="730">
        <f t="shared" si="30"/>
        <v>14899817.763956936</v>
      </c>
      <c r="Z323" s="614"/>
    </row>
    <row r="324" spans="13:26" x14ac:dyDescent="0.2">
      <c r="M324" s="614"/>
      <c r="N324" s="748">
        <f t="shared" si="31"/>
        <v>266</v>
      </c>
      <c r="O324" s="730">
        <f t="shared" si="28"/>
        <v>14899817.763956936</v>
      </c>
      <c r="P324" s="730">
        <f t="shared" si="32"/>
        <v>42664.481995050512</v>
      </c>
      <c r="Q324" s="730">
        <f t="shared" si="29"/>
        <v>29863.848479323042</v>
      </c>
      <c r="R324" s="730">
        <f t="shared" si="30"/>
        <v>14972346.094431309</v>
      </c>
      <c r="Z324" s="614"/>
    </row>
    <row r="325" spans="13:26" x14ac:dyDescent="0.2">
      <c r="M325" s="614"/>
      <c r="N325" s="748">
        <f t="shared" si="31"/>
        <v>267</v>
      </c>
      <c r="O325" s="730">
        <f t="shared" si="28"/>
        <v>14972346.094431309</v>
      </c>
      <c r="P325" s="730">
        <f t="shared" si="32"/>
        <v>42664.481995050512</v>
      </c>
      <c r="Q325" s="730">
        <f t="shared" si="29"/>
        <v>30009.217711756508</v>
      </c>
      <c r="R325" s="730">
        <f t="shared" si="30"/>
        <v>15045019.794138115</v>
      </c>
      <c r="Z325" s="614"/>
    </row>
    <row r="326" spans="13:26" x14ac:dyDescent="0.2">
      <c r="M326" s="614"/>
      <c r="N326" s="748">
        <f t="shared" si="31"/>
        <v>268</v>
      </c>
      <c r="O326" s="730">
        <f t="shared" si="28"/>
        <v>15045019.794138115</v>
      </c>
      <c r="P326" s="730">
        <f t="shared" si="32"/>
        <v>42664.481995050512</v>
      </c>
      <c r="Q326" s="730">
        <f t="shared" si="29"/>
        <v>30154.878309144879</v>
      </c>
      <c r="R326" s="730">
        <f t="shared" si="30"/>
        <v>15117839.15444231</v>
      </c>
      <c r="Z326" s="614"/>
    </row>
    <row r="327" spans="13:26" x14ac:dyDescent="0.2">
      <c r="M327" s="614"/>
      <c r="N327" s="748">
        <f t="shared" si="31"/>
        <v>269</v>
      </c>
      <c r="O327" s="730">
        <f t="shared" si="28"/>
        <v>15117839.15444231</v>
      </c>
      <c r="P327" s="730">
        <f t="shared" si="32"/>
        <v>42664.481995050512</v>
      </c>
      <c r="Q327" s="730">
        <f t="shared" si="29"/>
        <v>30300.830855473756</v>
      </c>
      <c r="R327" s="730">
        <f t="shared" si="30"/>
        <v>15190804.467292834</v>
      </c>
      <c r="Z327" s="614"/>
    </row>
    <row r="328" spans="13:26" x14ac:dyDescent="0.2">
      <c r="M328" s="614"/>
      <c r="N328" s="748">
        <f t="shared" si="31"/>
        <v>270</v>
      </c>
      <c r="O328" s="730">
        <f t="shared" si="28"/>
        <v>15190804.467292834</v>
      </c>
      <c r="P328" s="730">
        <f t="shared" si="32"/>
        <v>42664.481995050512</v>
      </c>
      <c r="Q328" s="730">
        <f t="shared" si="29"/>
        <v>30447.075935899207</v>
      </c>
      <c r="R328" s="730">
        <f t="shared" si="30"/>
        <v>15263916.025223782</v>
      </c>
      <c r="Z328" s="614"/>
    </row>
    <row r="329" spans="13:26" x14ac:dyDescent="0.2">
      <c r="M329" s="614"/>
      <c r="N329" s="748">
        <f t="shared" si="31"/>
        <v>271</v>
      </c>
      <c r="O329" s="730">
        <f t="shared" si="28"/>
        <v>15263916.025223782</v>
      </c>
      <c r="P329" s="730">
        <f t="shared" si="32"/>
        <v>42664.481995050512</v>
      </c>
      <c r="Q329" s="730">
        <f t="shared" si="29"/>
        <v>30593.614136750144</v>
      </c>
      <c r="R329" s="730">
        <f t="shared" si="30"/>
        <v>15337174.121355582</v>
      </c>
      <c r="Z329" s="614"/>
    </row>
    <row r="330" spans="13:26" x14ac:dyDescent="0.2">
      <c r="M330" s="614"/>
      <c r="N330" s="748">
        <f t="shared" si="31"/>
        <v>272</v>
      </c>
      <c r="O330" s="730">
        <f t="shared" si="28"/>
        <v>15337174.121355582</v>
      </c>
      <c r="P330" s="730">
        <f t="shared" si="32"/>
        <v>42664.481995050512</v>
      </c>
      <c r="Q330" s="730">
        <f t="shared" si="29"/>
        <v>30740.446045530669</v>
      </c>
      <c r="R330" s="730">
        <f t="shared" si="30"/>
        <v>15410579.049396163</v>
      </c>
      <c r="Z330" s="614"/>
    </row>
    <row r="331" spans="13:26" x14ac:dyDescent="0.2">
      <c r="M331" s="614"/>
      <c r="N331" s="748">
        <f t="shared" si="31"/>
        <v>273</v>
      </c>
      <c r="O331" s="730">
        <f t="shared" si="28"/>
        <v>15410579.049396163</v>
      </c>
      <c r="P331" s="730">
        <f t="shared" si="32"/>
        <v>42664.481995050512</v>
      </c>
      <c r="Q331" s="730">
        <f t="shared" si="29"/>
        <v>30887.572250922414</v>
      </c>
      <c r="R331" s="730">
        <f t="shared" si="30"/>
        <v>15484131.103642136</v>
      </c>
      <c r="Z331" s="614"/>
    </row>
    <row r="332" spans="13:26" x14ac:dyDescent="0.2">
      <c r="M332" s="614"/>
      <c r="N332" s="748">
        <f t="shared" si="31"/>
        <v>274</v>
      </c>
      <c r="O332" s="730">
        <f t="shared" si="28"/>
        <v>15484131.103642136</v>
      </c>
      <c r="P332" s="730">
        <f t="shared" si="32"/>
        <v>42664.481995050512</v>
      </c>
      <c r="Q332" s="730">
        <f t="shared" si="29"/>
        <v>31034.993342786918</v>
      </c>
      <c r="R332" s="730">
        <f t="shared" si="30"/>
        <v>15557830.578979973</v>
      </c>
      <c r="Z332" s="614"/>
    </row>
    <row r="333" spans="13:26" x14ac:dyDescent="0.2">
      <c r="M333" s="614"/>
      <c r="N333" s="748">
        <f t="shared" si="31"/>
        <v>275</v>
      </c>
      <c r="O333" s="730">
        <f t="shared" si="28"/>
        <v>15557830.578979973</v>
      </c>
      <c r="P333" s="730">
        <f t="shared" si="32"/>
        <v>42664.481995050512</v>
      </c>
      <c r="Q333" s="730">
        <f t="shared" si="29"/>
        <v>31182.709912167982</v>
      </c>
      <c r="R333" s="730">
        <f t="shared" si="30"/>
        <v>15631677.77088719</v>
      </c>
      <c r="Z333" s="614"/>
    </row>
    <row r="334" spans="13:26" x14ac:dyDescent="0.2">
      <c r="M334" s="614"/>
      <c r="N334" s="748">
        <f t="shared" si="31"/>
        <v>276</v>
      </c>
      <c r="O334" s="730">
        <f t="shared" si="28"/>
        <v>15631677.77088719</v>
      </c>
      <c r="P334" s="730">
        <f t="shared" si="32"/>
        <v>42664.481995050512</v>
      </c>
      <c r="Q334" s="730">
        <f t="shared" si="29"/>
        <v>31330.722551294046</v>
      </c>
      <c r="R334" s="730">
        <f t="shared" si="30"/>
        <v>15705672.975433534</v>
      </c>
      <c r="Z334" s="614"/>
    </row>
    <row r="335" spans="13:26" x14ac:dyDescent="0.2">
      <c r="M335" s="614"/>
      <c r="N335" s="748">
        <f t="shared" si="31"/>
        <v>277</v>
      </c>
      <c r="O335" s="730">
        <f t="shared" si="28"/>
        <v>15705672.975433534</v>
      </c>
      <c r="P335" s="730">
        <f t="shared" si="32"/>
        <v>42664.481995050512</v>
      </c>
      <c r="Q335" s="730">
        <f t="shared" si="29"/>
        <v>31479.031853580549</v>
      </c>
      <c r="R335" s="730">
        <f t="shared" si="30"/>
        <v>15779816.489282165</v>
      </c>
      <c r="Z335" s="614"/>
    </row>
    <row r="336" spans="13:26" x14ac:dyDescent="0.2">
      <c r="M336" s="614"/>
      <c r="N336" s="748">
        <f t="shared" si="31"/>
        <v>278</v>
      </c>
      <c r="O336" s="730">
        <f t="shared" si="28"/>
        <v>15779816.489282165</v>
      </c>
      <c r="P336" s="730">
        <f t="shared" si="32"/>
        <v>42664.481995050512</v>
      </c>
      <c r="Q336" s="730">
        <f t="shared" si="29"/>
        <v>31627.638413632332</v>
      </c>
      <c r="R336" s="730">
        <f t="shared" si="30"/>
        <v>15854108.609690847</v>
      </c>
      <c r="Z336" s="614"/>
    </row>
    <row r="337" spans="13:26" x14ac:dyDescent="0.2">
      <c r="M337" s="614"/>
      <c r="N337" s="748">
        <f t="shared" si="31"/>
        <v>279</v>
      </c>
      <c r="O337" s="730">
        <f t="shared" si="28"/>
        <v>15854108.609690847</v>
      </c>
      <c r="P337" s="730">
        <f t="shared" si="32"/>
        <v>42664.481995050512</v>
      </c>
      <c r="Q337" s="730">
        <f t="shared" si="29"/>
        <v>31776.542827246001</v>
      </c>
      <c r="R337" s="730">
        <f t="shared" si="30"/>
        <v>15928549.634513143</v>
      </c>
      <c r="Z337" s="614"/>
    </row>
    <row r="338" spans="13:26" x14ac:dyDescent="0.2">
      <c r="M338" s="614"/>
      <c r="N338" s="748">
        <f t="shared" si="31"/>
        <v>280</v>
      </c>
      <c r="O338" s="730">
        <f t="shared" si="28"/>
        <v>15928549.634513143</v>
      </c>
      <c r="P338" s="730">
        <f t="shared" si="32"/>
        <v>42664.481995050512</v>
      </c>
      <c r="Q338" s="730">
        <f t="shared" si="29"/>
        <v>31925.745691412321</v>
      </c>
      <c r="R338" s="730">
        <f t="shared" si="30"/>
        <v>16003139.862199606</v>
      </c>
      <c r="Z338" s="614"/>
    </row>
    <row r="339" spans="13:26" x14ac:dyDescent="0.2">
      <c r="M339" s="614"/>
      <c r="N339" s="748">
        <f t="shared" si="31"/>
        <v>281</v>
      </c>
      <c r="O339" s="730">
        <f t="shared" si="28"/>
        <v>16003139.862199606</v>
      </c>
      <c r="P339" s="730">
        <f t="shared" si="32"/>
        <v>42664.481995050512</v>
      </c>
      <c r="Q339" s="730">
        <f t="shared" si="29"/>
        <v>32075.247604318614</v>
      </c>
      <c r="R339" s="730">
        <f t="shared" si="30"/>
        <v>16077879.591798974</v>
      </c>
      <c r="Z339" s="614"/>
    </row>
    <row r="340" spans="13:26" x14ac:dyDescent="0.2">
      <c r="M340" s="614"/>
      <c r="N340" s="748">
        <f t="shared" si="31"/>
        <v>282</v>
      </c>
      <c r="O340" s="730">
        <f t="shared" si="28"/>
        <v>16077879.591798974</v>
      </c>
      <c r="P340" s="730">
        <f t="shared" si="32"/>
        <v>42664.481995050512</v>
      </c>
      <c r="Q340" s="730">
        <f t="shared" si="29"/>
        <v>32225.049165351153</v>
      </c>
      <c r="R340" s="730">
        <f t="shared" si="30"/>
        <v>16152769.122959375</v>
      </c>
      <c r="Z340" s="614"/>
    </row>
    <row r="341" spans="13:26" x14ac:dyDescent="0.2">
      <c r="M341" s="614"/>
      <c r="N341" s="748">
        <f t="shared" si="31"/>
        <v>283</v>
      </c>
      <c r="O341" s="730">
        <f t="shared" si="28"/>
        <v>16152769.122959375</v>
      </c>
      <c r="P341" s="730">
        <f t="shared" si="32"/>
        <v>42664.481995050512</v>
      </c>
      <c r="Q341" s="730">
        <f t="shared" si="29"/>
        <v>32375.150975097571</v>
      </c>
      <c r="R341" s="730">
        <f t="shared" si="30"/>
        <v>16227808.755929522</v>
      </c>
      <c r="Z341" s="614"/>
    </row>
    <row r="342" spans="13:26" x14ac:dyDescent="0.2">
      <c r="M342" s="614"/>
      <c r="N342" s="748">
        <f t="shared" si="31"/>
        <v>284</v>
      </c>
      <c r="O342" s="730">
        <f t="shared" si="28"/>
        <v>16227808.755929522</v>
      </c>
      <c r="P342" s="730">
        <f t="shared" si="32"/>
        <v>42664.481995050512</v>
      </c>
      <c r="Q342" s="730">
        <f t="shared" si="29"/>
        <v>32525.553635349257</v>
      </c>
      <c r="R342" s="730">
        <f t="shared" si="30"/>
        <v>16302998.791559922</v>
      </c>
      <c r="Z342" s="614"/>
    </row>
    <row r="343" spans="13:26" x14ac:dyDescent="0.2">
      <c r="M343" s="614"/>
      <c r="N343" s="748">
        <f t="shared" si="31"/>
        <v>285</v>
      </c>
      <c r="O343" s="730">
        <f t="shared" si="28"/>
        <v>16302998.791559922</v>
      </c>
      <c r="P343" s="730">
        <f t="shared" si="32"/>
        <v>42664.481995050512</v>
      </c>
      <c r="Q343" s="730">
        <f t="shared" si="29"/>
        <v>32676.257749103788</v>
      </c>
      <c r="R343" s="730">
        <f t="shared" si="30"/>
        <v>16378339.531304074</v>
      </c>
      <c r="Z343" s="614"/>
    </row>
    <row r="344" spans="13:26" x14ac:dyDescent="0.2">
      <c r="M344" s="614"/>
      <c r="N344" s="748">
        <f t="shared" si="31"/>
        <v>286</v>
      </c>
      <c r="O344" s="730">
        <f t="shared" si="28"/>
        <v>16378339.531304074</v>
      </c>
      <c r="P344" s="730">
        <f t="shared" si="32"/>
        <v>42664.481995050512</v>
      </c>
      <c r="Q344" s="730">
        <f t="shared" si="29"/>
        <v>32827.263920567326</v>
      </c>
      <c r="R344" s="730">
        <f t="shared" si="30"/>
        <v>16453831.277219692</v>
      </c>
      <c r="Z344" s="614"/>
    </row>
    <row r="345" spans="13:26" x14ac:dyDescent="0.2">
      <c r="M345" s="614"/>
      <c r="N345" s="748">
        <f t="shared" si="31"/>
        <v>287</v>
      </c>
      <c r="O345" s="730">
        <f t="shared" si="28"/>
        <v>16453831.277219692</v>
      </c>
      <c r="P345" s="730">
        <f t="shared" si="32"/>
        <v>42664.481995050512</v>
      </c>
      <c r="Q345" s="730">
        <f t="shared" si="29"/>
        <v>32978.572755157045</v>
      </c>
      <c r="R345" s="730">
        <f t="shared" si="30"/>
        <v>16529474.3319699</v>
      </c>
      <c r="Z345" s="614"/>
    </row>
    <row r="346" spans="13:26" x14ac:dyDescent="0.2">
      <c r="M346" s="614"/>
      <c r="N346" s="748">
        <f t="shared" si="31"/>
        <v>288</v>
      </c>
      <c r="O346" s="730">
        <f t="shared" si="28"/>
        <v>16529474.3319699</v>
      </c>
      <c r="P346" s="730">
        <f t="shared" si="32"/>
        <v>42664.481995050512</v>
      </c>
      <c r="Q346" s="730">
        <f t="shared" si="29"/>
        <v>33130.184859503577</v>
      </c>
      <c r="R346" s="730">
        <f t="shared" si="30"/>
        <v>16605268.998824453</v>
      </c>
      <c r="Z346" s="614"/>
    </row>
    <row r="347" spans="13:26" x14ac:dyDescent="0.2">
      <c r="M347" s="614"/>
      <c r="N347" s="748">
        <f t="shared" si="31"/>
        <v>289</v>
      </c>
      <c r="O347" s="730">
        <f t="shared" si="28"/>
        <v>16605268.998824453</v>
      </c>
      <c r="P347" s="730">
        <f t="shared" si="32"/>
        <v>42664.481995050512</v>
      </c>
      <c r="Q347" s="730">
        <f t="shared" si="29"/>
        <v>33282.100841453415</v>
      </c>
      <c r="R347" s="730">
        <f t="shared" si="30"/>
        <v>16681215.581660956</v>
      </c>
      <c r="Z347" s="614"/>
    </row>
    <row r="348" spans="13:26" x14ac:dyDescent="0.2">
      <c r="M348" s="614"/>
      <c r="N348" s="748">
        <f t="shared" si="31"/>
        <v>290</v>
      </c>
      <c r="O348" s="730">
        <f t="shared" si="28"/>
        <v>16681215.581660956</v>
      </c>
      <c r="P348" s="730">
        <f t="shared" si="32"/>
        <v>42664.481995050512</v>
      </c>
      <c r="Q348" s="730">
        <f t="shared" si="29"/>
        <v>33434.321310071369</v>
      </c>
      <c r="R348" s="730">
        <f t="shared" si="30"/>
        <v>16757314.384966077</v>
      </c>
      <c r="Z348" s="614"/>
    </row>
    <row r="349" spans="13:26" x14ac:dyDescent="0.2">
      <c r="M349" s="614"/>
      <c r="N349" s="748">
        <f t="shared" si="31"/>
        <v>291</v>
      </c>
      <c r="O349" s="730">
        <f t="shared" si="28"/>
        <v>16757314.384966077</v>
      </c>
      <c r="P349" s="730">
        <f t="shared" si="32"/>
        <v>42664.481995050512</v>
      </c>
      <c r="Q349" s="730">
        <f t="shared" si="29"/>
        <v>33586.846875643016</v>
      </c>
      <c r="R349" s="730">
        <f t="shared" si="30"/>
        <v>16833565.713836771</v>
      </c>
      <c r="Z349" s="614"/>
    </row>
    <row r="350" spans="13:26" x14ac:dyDescent="0.2">
      <c r="M350" s="614"/>
      <c r="N350" s="748">
        <f t="shared" si="31"/>
        <v>292</v>
      </c>
      <c r="O350" s="730">
        <f t="shared" si="28"/>
        <v>16833565.713836771</v>
      </c>
      <c r="P350" s="730">
        <f t="shared" si="32"/>
        <v>42664.481995050512</v>
      </c>
      <c r="Q350" s="730">
        <f t="shared" si="29"/>
        <v>33739.678149677115</v>
      </c>
      <c r="R350" s="730">
        <f t="shared" si="30"/>
        <v>16909969.873981498</v>
      </c>
      <c r="Z350" s="614"/>
    </row>
    <row r="351" spans="13:26" x14ac:dyDescent="0.2">
      <c r="M351" s="614"/>
      <c r="N351" s="748">
        <f t="shared" si="31"/>
        <v>293</v>
      </c>
      <c r="O351" s="730">
        <f t="shared" si="28"/>
        <v>16909969.873981498</v>
      </c>
      <c r="P351" s="730">
        <f t="shared" si="32"/>
        <v>42664.481995050512</v>
      </c>
      <c r="Q351" s="730">
        <f t="shared" si="29"/>
        <v>33892.815744908083</v>
      </c>
      <c r="R351" s="730">
        <f t="shared" si="30"/>
        <v>16986527.171721455</v>
      </c>
      <c r="Z351" s="614"/>
    </row>
    <row r="352" spans="13:26" x14ac:dyDescent="0.2">
      <c r="M352" s="614"/>
      <c r="N352" s="748">
        <f t="shared" si="31"/>
        <v>294</v>
      </c>
      <c r="O352" s="730">
        <f t="shared" si="28"/>
        <v>16986527.171721455</v>
      </c>
      <c r="P352" s="730">
        <f t="shared" si="32"/>
        <v>42664.481995050512</v>
      </c>
      <c r="Q352" s="730">
        <f t="shared" si="29"/>
        <v>34046.260275298453</v>
      </c>
      <c r="R352" s="730">
        <f t="shared" si="30"/>
        <v>17063237.913991801</v>
      </c>
      <c r="Z352" s="614"/>
    </row>
    <row r="353" spans="13:26" x14ac:dyDescent="0.2">
      <c r="M353" s="614"/>
      <c r="N353" s="748">
        <f t="shared" si="31"/>
        <v>295</v>
      </c>
      <c r="O353" s="730">
        <f t="shared" si="28"/>
        <v>17063237.913991801</v>
      </c>
      <c r="P353" s="730">
        <f t="shared" si="32"/>
        <v>42664.481995050512</v>
      </c>
      <c r="Q353" s="730">
        <f t="shared" si="29"/>
        <v>34200.012356041327</v>
      </c>
      <c r="R353" s="730">
        <f t="shared" si="30"/>
        <v>17140102.408342894</v>
      </c>
      <c r="Z353" s="614"/>
    </row>
    <row r="354" spans="13:26" x14ac:dyDescent="0.2">
      <c r="M354" s="614"/>
      <c r="N354" s="748">
        <f t="shared" si="31"/>
        <v>296</v>
      </c>
      <c r="O354" s="730">
        <f t="shared" si="28"/>
        <v>17140102.408342894</v>
      </c>
      <c r="P354" s="730">
        <f t="shared" si="32"/>
        <v>42664.481995050512</v>
      </c>
      <c r="Q354" s="730">
        <f t="shared" si="29"/>
        <v>34354.072603562854</v>
      </c>
      <c r="R354" s="730">
        <f t="shared" si="30"/>
        <v>17217120.962941509</v>
      </c>
      <c r="Z354" s="614"/>
    </row>
    <row r="355" spans="13:26" x14ac:dyDescent="0.2">
      <c r="M355" s="614"/>
      <c r="N355" s="748">
        <f t="shared" si="31"/>
        <v>297</v>
      </c>
      <c r="O355" s="730">
        <f t="shared" si="28"/>
        <v>17217120.962941509</v>
      </c>
      <c r="P355" s="730">
        <f t="shared" si="32"/>
        <v>42664.481995050512</v>
      </c>
      <c r="Q355" s="730">
        <f t="shared" si="29"/>
        <v>34508.441635524672</v>
      </c>
      <c r="R355" s="730">
        <f t="shared" si="30"/>
        <v>17294293.886572082</v>
      </c>
      <c r="Z355" s="614"/>
    </row>
    <row r="356" spans="13:26" x14ac:dyDescent="0.2">
      <c r="M356" s="614"/>
      <c r="N356" s="748">
        <f t="shared" si="31"/>
        <v>298</v>
      </c>
      <c r="O356" s="730">
        <f t="shared" si="28"/>
        <v>17294293.886572082</v>
      </c>
      <c r="P356" s="730">
        <f t="shared" si="32"/>
        <v>42664.481995050512</v>
      </c>
      <c r="Q356" s="730">
        <f t="shared" si="29"/>
        <v>34663.1200708264</v>
      </c>
      <c r="R356" s="730">
        <f t="shared" si="30"/>
        <v>17371621.488637958</v>
      </c>
      <c r="Z356" s="614"/>
    </row>
    <row r="357" spans="13:26" x14ac:dyDescent="0.2">
      <c r="M357" s="614"/>
      <c r="N357" s="748">
        <f t="shared" si="31"/>
        <v>299</v>
      </c>
      <c r="O357" s="730">
        <f t="shared" si="28"/>
        <v>17371621.488637958</v>
      </c>
      <c r="P357" s="730">
        <f t="shared" si="32"/>
        <v>42664.481995050512</v>
      </c>
      <c r="Q357" s="730">
        <f t="shared" si="29"/>
        <v>34818.108529608158</v>
      </c>
      <c r="R357" s="730">
        <f t="shared" si="30"/>
        <v>17449104.079162616</v>
      </c>
      <c r="Z357" s="614"/>
    </row>
    <row r="358" spans="13:26" x14ac:dyDescent="0.2">
      <c r="M358" s="614"/>
      <c r="N358" s="748">
        <f t="shared" si="31"/>
        <v>300</v>
      </c>
      <c r="O358" s="730">
        <f t="shared" si="28"/>
        <v>17449104.079162616</v>
      </c>
      <c r="P358" s="730">
        <f t="shared" si="32"/>
        <v>42664.481995050512</v>
      </c>
      <c r="Q358" s="730">
        <f t="shared" si="29"/>
        <v>34973.407633252988</v>
      </c>
      <c r="R358" s="730">
        <f t="shared" si="30"/>
        <v>17526741.968790919</v>
      </c>
      <c r="Z358" s="614"/>
    </row>
    <row r="359" spans="13:26" x14ac:dyDescent="0.2">
      <c r="M359" s="614"/>
      <c r="N359" s="748">
        <f t="shared" si="31"/>
        <v>301</v>
      </c>
      <c r="O359" s="730">
        <f t="shared" si="28"/>
        <v>17526741.968790919</v>
      </c>
      <c r="P359" s="730">
        <f t="shared" si="32"/>
        <v>42664.481995050512</v>
      </c>
      <c r="Q359" s="730">
        <f t="shared" si="29"/>
        <v>35129.018004389385</v>
      </c>
      <c r="R359" s="730">
        <f t="shared" si="30"/>
        <v>17604535.468790356</v>
      </c>
      <c r="Z359" s="614"/>
    </row>
    <row r="360" spans="13:26" x14ac:dyDescent="0.2">
      <c r="M360" s="614"/>
      <c r="N360" s="748">
        <f t="shared" si="31"/>
        <v>302</v>
      </c>
      <c r="O360" s="730">
        <f t="shared" si="28"/>
        <v>17604535.468790356</v>
      </c>
      <c r="P360" s="730">
        <f t="shared" si="32"/>
        <v>42664.481995050512</v>
      </c>
      <c r="Q360" s="730">
        <f t="shared" si="29"/>
        <v>35284.940266893784</v>
      </c>
      <c r="R360" s="730">
        <f t="shared" si="30"/>
        <v>17682484.891052298</v>
      </c>
      <c r="Z360" s="614"/>
    </row>
    <row r="361" spans="13:26" x14ac:dyDescent="0.2">
      <c r="M361" s="614"/>
      <c r="N361" s="748">
        <f t="shared" si="31"/>
        <v>303</v>
      </c>
      <c r="O361" s="730">
        <f t="shared" si="28"/>
        <v>17682484.891052298</v>
      </c>
      <c r="P361" s="730">
        <f t="shared" si="32"/>
        <v>42664.481995050512</v>
      </c>
      <c r="Q361" s="730">
        <f t="shared" si="29"/>
        <v>35441.175045893069</v>
      </c>
      <c r="R361" s="730">
        <f t="shared" si="30"/>
        <v>17760590.548093241</v>
      </c>
      <c r="Z361" s="614"/>
    </row>
    <row r="362" spans="13:26" x14ac:dyDescent="0.2">
      <c r="M362" s="614"/>
      <c r="N362" s="748">
        <f t="shared" si="31"/>
        <v>304</v>
      </c>
      <c r="O362" s="730">
        <f t="shared" ref="O362:O394" si="33">R361</f>
        <v>17760590.548093241</v>
      </c>
      <c r="P362" s="730">
        <f t="shared" si="32"/>
        <v>42664.481995050512</v>
      </c>
      <c r="Q362" s="730">
        <f t="shared" ref="Q362:Q394" si="34">O362*$P$53</f>
        <v>35597.722967767062</v>
      </c>
      <c r="R362" s="730">
        <f t="shared" ref="R362:R394" si="35">O362+P362+Q362</f>
        <v>17838852.753056057</v>
      </c>
      <c r="Z362" s="614"/>
    </row>
    <row r="363" spans="13:26" x14ac:dyDescent="0.2">
      <c r="M363" s="614"/>
      <c r="N363" s="748">
        <f t="shared" si="31"/>
        <v>305</v>
      </c>
      <c r="O363" s="730">
        <f t="shared" si="33"/>
        <v>17838852.753056057</v>
      </c>
      <c r="P363" s="730">
        <f t="shared" si="32"/>
        <v>42664.481995050512</v>
      </c>
      <c r="Q363" s="730">
        <f t="shared" si="34"/>
        <v>35754.584660151049</v>
      </c>
      <c r="R363" s="730">
        <f t="shared" si="35"/>
        <v>17917271.819711257</v>
      </c>
      <c r="Z363" s="614"/>
    </row>
    <row r="364" spans="13:26" x14ac:dyDescent="0.2">
      <c r="M364" s="614"/>
      <c r="N364" s="748">
        <f t="shared" si="31"/>
        <v>306</v>
      </c>
      <c r="O364" s="730">
        <f t="shared" si="33"/>
        <v>17917271.819711257</v>
      </c>
      <c r="P364" s="730">
        <f t="shared" si="32"/>
        <v>42664.481995050512</v>
      </c>
      <c r="Q364" s="730">
        <f t="shared" si="34"/>
        <v>35911.760751938287</v>
      </c>
      <c r="R364" s="730">
        <f t="shared" si="35"/>
        <v>17995848.062458243</v>
      </c>
      <c r="Z364" s="614"/>
    </row>
    <row r="365" spans="13:26" x14ac:dyDescent="0.2">
      <c r="M365" s="614"/>
      <c r="N365" s="748">
        <f t="shared" si="31"/>
        <v>307</v>
      </c>
      <c r="O365" s="730">
        <f t="shared" si="33"/>
        <v>17995848.062458243</v>
      </c>
      <c r="P365" s="730">
        <f t="shared" si="32"/>
        <v>42664.481995050512</v>
      </c>
      <c r="Q365" s="730">
        <f t="shared" si="34"/>
        <v>36069.251873282534</v>
      </c>
      <c r="R365" s="730">
        <f t="shared" si="35"/>
        <v>18074581.796326574</v>
      </c>
      <c r="Z365" s="614"/>
    </row>
    <row r="366" spans="13:26" x14ac:dyDescent="0.2">
      <c r="M366" s="614"/>
      <c r="N366" s="748">
        <f t="shared" si="31"/>
        <v>308</v>
      </c>
      <c r="O366" s="730">
        <f t="shared" si="33"/>
        <v>18074581.796326574</v>
      </c>
      <c r="P366" s="730">
        <f t="shared" si="32"/>
        <v>42664.481995050512</v>
      </c>
      <c r="Q366" s="730">
        <f t="shared" si="34"/>
        <v>36227.058655600573</v>
      </c>
      <c r="R366" s="730">
        <f t="shared" si="35"/>
        <v>18153473.336977225</v>
      </c>
      <c r="Z366" s="614"/>
    </row>
    <row r="367" spans="13:26" x14ac:dyDescent="0.2">
      <c r="M367" s="614"/>
      <c r="N367" s="748">
        <f t="shared" si="31"/>
        <v>309</v>
      </c>
      <c r="O367" s="730">
        <f t="shared" si="33"/>
        <v>18153473.336977225</v>
      </c>
      <c r="P367" s="730">
        <f t="shared" si="32"/>
        <v>42664.481995050512</v>
      </c>
      <c r="Q367" s="730">
        <f t="shared" si="34"/>
        <v>36385.181731574739</v>
      </c>
      <c r="R367" s="730">
        <f t="shared" si="35"/>
        <v>18232523.000703849</v>
      </c>
      <c r="Z367" s="614"/>
    </row>
    <row r="368" spans="13:26" x14ac:dyDescent="0.2">
      <c r="M368" s="614"/>
      <c r="N368" s="748">
        <f t="shared" si="31"/>
        <v>310</v>
      </c>
      <c r="O368" s="730">
        <f t="shared" si="33"/>
        <v>18232523.000703849</v>
      </c>
      <c r="P368" s="730">
        <f t="shared" si="32"/>
        <v>42664.481995050512</v>
      </c>
      <c r="Q368" s="730">
        <f t="shared" si="34"/>
        <v>36543.621735155451</v>
      </c>
      <c r="R368" s="730">
        <f t="shared" si="35"/>
        <v>18311731.104434054</v>
      </c>
      <c r="Z368" s="614"/>
    </row>
    <row r="369" spans="13:26" x14ac:dyDescent="0.2">
      <c r="M369" s="614"/>
      <c r="N369" s="748">
        <f t="shared" si="31"/>
        <v>311</v>
      </c>
      <c r="O369" s="730">
        <f t="shared" si="33"/>
        <v>18311731.104434054</v>
      </c>
      <c r="P369" s="730">
        <f t="shared" si="32"/>
        <v>42664.481995050512</v>
      </c>
      <c r="Q369" s="730">
        <f t="shared" si="34"/>
        <v>36702.379301563778</v>
      </c>
      <c r="R369" s="730">
        <f t="shared" si="35"/>
        <v>18391097.965730667</v>
      </c>
      <c r="Z369" s="614"/>
    </row>
    <row r="370" spans="13:26" x14ac:dyDescent="0.2">
      <c r="M370" s="614"/>
      <c r="N370" s="748">
        <f t="shared" si="31"/>
        <v>312</v>
      </c>
      <c r="O370" s="730">
        <f t="shared" si="33"/>
        <v>18391097.965730667</v>
      </c>
      <c r="P370" s="730">
        <f t="shared" si="32"/>
        <v>42664.481995050512</v>
      </c>
      <c r="Q370" s="730">
        <f t="shared" si="34"/>
        <v>36861.455067293951</v>
      </c>
      <c r="R370" s="730">
        <f t="shared" si="35"/>
        <v>18470623.902793013</v>
      </c>
      <c r="Z370" s="614"/>
    </row>
    <row r="371" spans="13:26" x14ac:dyDescent="0.2">
      <c r="M371" s="614"/>
      <c r="N371" s="748">
        <f t="shared" si="31"/>
        <v>313</v>
      </c>
      <c r="O371" s="730">
        <f t="shared" si="33"/>
        <v>18470623.902793013</v>
      </c>
      <c r="P371" s="730">
        <f t="shared" si="32"/>
        <v>42664.481995050512</v>
      </c>
      <c r="Q371" s="730">
        <f t="shared" si="34"/>
        <v>37020.849670115953</v>
      </c>
      <c r="R371" s="730">
        <f t="shared" si="35"/>
        <v>18550309.234458178</v>
      </c>
      <c r="Z371" s="614"/>
    </row>
    <row r="372" spans="13:26" x14ac:dyDescent="0.2">
      <c r="M372" s="614"/>
      <c r="N372" s="748">
        <f t="shared" si="31"/>
        <v>314</v>
      </c>
      <c r="O372" s="730">
        <f t="shared" si="33"/>
        <v>18550309.234458178</v>
      </c>
      <c r="P372" s="730">
        <f t="shared" si="32"/>
        <v>42664.481995050512</v>
      </c>
      <c r="Q372" s="730">
        <f t="shared" si="34"/>
        <v>37180.563749078021</v>
      </c>
      <c r="R372" s="730">
        <f t="shared" si="35"/>
        <v>18630154.280202307</v>
      </c>
      <c r="Z372" s="614"/>
    </row>
    <row r="373" spans="13:26" x14ac:dyDescent="0.2">
      <c r="M373" s="614"/>
      <c r="N373" s="748">
        <f t="shared" si="31"/>
        <v>315</v>
      </c>
      <c r="O373" s="730">
        <f t="shared" si="33"/>
        <v>18630154.280202307</v>
      </c>
      <c r="P373" s="730">
        <f t="shared" si="32"/>
        <v>42664.481995050512</v>
      </c>
      <c r="Q373" s="730">
        <f t="shared" si="34"/>
        <v>37340.597944509282</v>
      </c>
      <c r="R373" s="730">
        <f t="shared" si="35"/>
        <v>18710159.360141866</v>
      </c>
      <c r="Z373" s="614"/>
    </row>
    <row r="374" spans="13:26" x14ac:dyDescent="0.2">
      <c r="M374" s="614"/>
      <c r="N374" s="748">
        <f t="shared" si="31"/>
        <v>316</v>
      </c>
      <c r="O374" s="730">
        <f t="shared" si="33"/>
        <v>18710159.360141866</v>
      </c>
      <c r="P374" s="730">
        <f t="shared" si="32"/>
        <v>42664.481995050512</v>
      </c>
      <c r="Q374" s="730">
        <f t="shared" si="34"/>
        <v>37500.95289802226</v>
      </c>
      <c r="R374" s="730">
        <f t="shared" si="35"/>
        <v>18790324.795034938</v>
      </c>
      <c r="Z374" s="614"/>
    </row>
    <row r="375" spans="13:26" x14ac:dyDescent="0.2">
      <c r="M375" s="614"/>
      <c r="N375" s="748">
        <f t="shared" si="31"/>
        <v>317</v>
      </c>
      <c r="O375" s="730">
        <f t="shared" si="33"/>
        <v>18790324.795034938</v>
      </c>
      <c r="P375" s="730">
        <f t="shared" si="32"/>
        <v>42664.481995050512</v>
      </c>
      <c r="Q375" s="730">
        <f t="shared" si="34"/>
        <v>37661.629252515464</v>
      </c>
      <c r="R375" s="730">
        <f t="shared" si="35"/>
        <v>18870650.906282503</v>
      </c>
      <c r="Z375" s="614"/>
    </row>
    <row r="376" spans="13:26" x14ac:dyDescent="0.2">
      <c r="M376" s="614"/>
      <c r="N376" s="748">
        <f t="shared" si="31"/>
        <v>318</v>
      </c>
      <c r="O376" s="730">
        <f t="shared" si="33"/>
        <v>18870650.906282503</v>
      </c>
      <c r="P376" s="730">
        <f t="shared" si="32"/>
        <v>42664.481995050512</v>
      </c>
      <c r="Q376" s="730">
        <f t="shared" si="34"/>
        <v>37822.627652175994</v>
      </c>
      <c r="R376" s="730">
        <f t="shared" si="35"/>
        <v>18951138.015929729</v>
      </c>
      <c r="Z376" s="614"/>
    </row>
    <row r="377" spans="13:26" x14ac:dyDescent="0.2">
      <c r="M377" s="614"/>
      <c r="N377" s="748">
        <f t="shared" si="31"/>
        <v>319</v>
      </c>
      <c r="O377" s="730">
        <f t="shared" si="33"/>
        <v>18951138.015929729</v>
      </c>
      <c r="P377" s="730">
        <f t="shared" si="32"/>
        <v>42664.481995050512</v>
      </c>
      <c r="Q377" s="730">
        <f t="shared" si="34"/>
        <v>37983.948742482069</v>
      </c>
      <c r="R377" s="730">
        <f t="shared" si="35"/>
        <v>19031786.446667261</v>
      </c>
      <c r="Z377" s="614"/>
    </row>
    <row r="378" spans="13:26" x14ac:dyDescent="0.2">
      <c r="M378" s="614"/>
      <c r="N378" s="748">
        <f t="shared" si="31"/>
        <v>320</v>
      </c>
      <c r="O378" s="730">
        <f t="shared" si="33"/>
        <v>19031786.446667261</v>
      </c>
      <c r="P378" s="730">
        <f t="shared" si="32"/>
        <v>42664.481995050512</v>
      </c>
      <c r="Q378" s="730">
        <f t="shared" si="34"/>
        <v>38145.593170205677</v>
      </c>
      <c r="R378" s="730">
        <f t="shared" si="35"/>
        <v>19112596.521832518</v>
      </c>
      <c r="Z378" s="614"/>
    </row>
    <row r="379" spans="13:26" x14ac:dyDescent="0.2">
      <c r="M379" s="614"/>
      <c r="N379" s="748">
        <f t="shared" si="31"/>
        <v>321</v>
      </c>
      <c r="O379" s="730">
        <f t="shared" si="33"/>
        <v>19112596.521832518</v>
      </c>
      <c r="P379" s="730">
        <f t="shared" si="32"/>
        <v>42664.481995050512</v>
      </c>
      <c r="Q379" s="730">
        <f t="shared" si="34"/>
        <v>38307.561583415118</v>
      </c>
      <c r="R379" s="730">
        <f t="shared" si="35"/>
        <v>19193568.565410983</v>
      </c>
      <c r="Z379" s="614"/>
    </row>
    <row r="380" spans="13:26" x14ac:dyDescent="0.2">
      <c r="M380" s="614"/>
      <c r="N380" s="748">
        <f t="shared" si="31"/>
        <v>322</v>
      </c>
      <c r="O380" s="730">
        <f t="shared" si="33"/>
        <v>19193568.565410983</v>
      </c>
      <c r="P380" s="730">
        <f t="shared" si="32"/>
        <v>42664.481995050512</v>
      </c>
      <c r="Q380" s="730">
        <f t="shared" si="34"/>
        <v>38469.854631477625</v>
      </c>
      <c r="R380" s="730">
        <f t="shared" si="35"/>
        <v>19274702.902037509</v>
      </c>
      <c r="Z380" s="614"/>
    </row>
    <row r="381" spans="13:26" x14ac:dyDescent="0.2">
      <c r="M381" s="614"/>
      <c r="N381" s="748">
        <f t="shared" si="31"/>
        <v>323</v>
      </c>
      <c r="O381" s="730">
        <f t="shared" si="33"/>
        <v>19274702.902037509</v>
      </c>
      <c r="P381" s="730">
        <f t="shared" si="32"/>
        <v>42664.481995050512</v>
      </c>
      <c r="Q381" s="730">
        <f t="shared" si="34"/>
        <v>38632.472965061956</v>
      </c>
      <c r="R381" s="730">
        <f t="shared" si="35"/>
        <v>19355999.85699762</v>
      </c>
      <c r="Z381" s="614"/>
    </row>
    <row r="382" spans="13:26" x14ac:dyDescent="0.2">
      <c r="M382" s="614"/>
      <c r="N382" s="748">
        <f t="shared" si="31"/>
        <v>324</v>
      </c>
      <c r="O382" s="730">
        <f t="shared" si="33"/>
        <v>19355999.85699762</v>
      </c>
      <c r="P382" s="730">
        <f t="shared" si="32"/>
        <v>42664.481995050512</v>
      </c>
      <c r="Q382" s="730">
        <f t="shared" si="34"/>
        <v>38795.417236141038</v>
      </c>
      <c r="R382" s="730">
        <f t="shared" si="35"/>
        <v>19437459.756228812</v>
      </c>
      <c r="Z382" s="614"/>
    </row>
    <row r="383" spans="13:26" x14ac:dyDescent="0.2">
      <c r="M383" s="614"/>
      <c r="N383" s="748">
        <f t="shared" si="31"/>
        <v>325</v>
      </c>
      <c r="O383" s="730">
        <f t="shared" si="33"/>
        <v>19437459.756228812</v>
      </c>
      <c r="P383" s="730">
        <f t="shared" si="32"/>
        <v>42664.481995050512</v>
      </c>
      <c r="Q383" s="730">
        <f t="shared" si="34"/>
        <v>38958.688097994534</v>
      </c>
      <c r="R383" s="730">
        <f t="shared" si="35"/>
        <v>19519082.926321857</v>
      </c>
      <c r="Z383" s="614"/>
    </row>
    <row r="384" spans="13:26" x14ac:dyDescent="0.2">
      <c r="M384" s="614"/>
      <c r="N384" s="748">
        <f t="shared" si="31"/>
        <v>326</v>
      </c>
      <c r="O384" s="730">
        <f t="shared" si="33"/>
        <v>19519082.926321857</v>
      </c>
      <c r="P384" s="730">
        <f t="shared" si="32"/>
        <v>42664.481995050512</v>
      </c>
      <c r="Q384" s="730">
        <f t="shared" si="34"/>
        <v>39122.286205211472</v>
      </c>
      <c r="R384" s="730">
        <f t="shared" si="35"/>
        <v>19600869.694522116</v>
      </c>
      <c r="Z384" s="614"/>
    </row>
    <row r="385" spans="13:26" x14ac:dyDescent="0.2">
      <c r="M385" s="614"/>
      <c r="N385" s="748">
        <f t="shared" si="31"/>
        <v>327</v>
      </c>
      <c r="O385" s="730">
        <f t="shared" si="33"/>
        <v>19600869.694522116</v>
      </c>
      <c r="P385" s="730">
        <f t="shared" si="32"/>
        <v>42664.481995050512</v>
      </c>
      <c r="Q385" s="730">
        <f t="shared" si="34"/>
        <v>39286.212213692896</v>
      </c>
      <c r="R385" s="730">
        <f t="shared" si="35"/>
        <v>19682820.388730858</v>
      </c>
      <c r="Z385" s="614"/>
    </row>
    <row r="386" spans="13:26" x14ac:dyDescent="0.2">
      <c r="M386" s="614"/>
      <c r="N386" s="748">
        <f t="shared" si="31"/>
        <v>328</v>
      </c>
      <c r="O386" s="730">
        <f t="shared" si="33"/>
        <v>19682820.388730858</v>
      </c>
      <c r="P386" s="730">
        <f t="shared" si="32"/>
        <v>42664.481995050512</v>
      </c>
      <c r="Q386" s="730">
        <f t="shared" si="34"/>
        <v>39450.466780654475</v>
      </c>
      <c r="R386" s="730">
        <f t="shared" si="35"/>
        <v>19764935.337506562</v>
      </c>
      <c r="Z386" s="614"/>
    </row>
    <row r="387" spans="13:26" x14ac:dyDescent="0.2">
      <c r="M387" s="614"/>
      <c r="N387" s="748">
        <f t="shared" si="31"/>
        <v>329</v>
      </c>
      <c r="O387" s="730">
        <f t="shared" si="33"/>
        <v>19764935.337506562</v>
      </c>
      <c r="P387" s="730">
        <f t="shared" si="32"/>
        <v>42664.481995050512</v>
      </c>
      <c r="Q387" s="730">
        <f t="shared" si="34"/>
        <v>39615.050564629142</v>
      </c>
      <c r="R387" s="730">
        <f t="shared" si="35"/>
        <v>19847214.87006624</v>
      </c>
      <c r="Z387" s="614"/>
    </row>
    <row r="388" spans="13:26" x14ac:dyDescent="0.2">
      <c r="M388" s="614"/>
      <c r="N388" s="748">
        <f t="shared" si="31"/>
        <v>330</v>
      </c>
      <c r="O388" s="730">
        <f t="shared" si="33"/>
        <v>19847214.87006624</v>
      </c>
      <c r="P388" s="730">
        <f t="shared" si="32"/>
        <v>42664.481995050512</v>
      </c>
      <c r="Q388" s="730">
        <f t="shared" si="34"/>
        <v>39779.964225469732</v>
      </c>
      <c r="R388" s="730">
        <f t="shared" si="35"/>
        <v>19929659.316286761</v>
      </c>
      <c r="Z388" s="614"/>
    </row>
    <row r="389" spans="13:26" x14ac:dyDescent="0.2">
      <c r="M389" s="614"/>
      <c r="N389" s="748">
        <f t="shared" si="31"/>
        <v>331</v>
      </c>
      <c r="O389" s="730">
        <f t="shared" si="33"/>
        <v>19929659.316286761</v>
      </c>
      <c r="P389" s="730">
        <f t="shared" si="32"/>
        <v>42664.481995050512</v>
      </c>
      <c r="Q389" s="730">
        <f t="shared" si="34"/>
        <v>39945.208424351629</v>
      </c>
      <c r="R389" s="730">
        <f t="shared" si="35"/>
        <v>20012269.006706163</v>
      </c>
      <c r="Z389" s="614"/>
    </row>
    <row r="390" spans="13:26" x14ac:dyDescent="0.2">
      <c r="M390" s="614"/>
      <c r="N390" s="748">
        <f t="shared" si="31"/>
        <v>332</v>
      </c>
      <c r="O390" s="730">
        <f t="shared" si="33"/>
        <v>20012269.006706163</v>
      </c>
      <c r="P390" s="730">
        <f t="shared" si="32"/>
        <v>42664.481995050512</v>
      </c>
      <c r="Q390" s="730">
        <f t="shared" si="34"/>
        <v>40110.783823775419</v>
      </c>
      <c r="R390" s="730">
        <f t="shared" si="35"/>
        <v>20095044.27252499</v>
      </c>
      <c r="Z390" s="614"/>
    </row>
    <row r="391" spans="13:26" x14ac:dyDescent="0.2">
      <c r="M391" s="614"/>
      <c r="N391" s="748">
        <f t="shared" si="31"/>
        <v>333</v>
      </c>
      <c r="O391" s="730">
        <f t="shared" si="33"/>
        <v>20095044.27252499</v>
      </c>
      <c r="P391" s="730">
        <f t="shared" si="32"/>
        <v>42664.481995050512</v>
      </c>
      <c r="Q391" s="730">
        <f t="shared" si="34"/>
        <v>40276.691087569539</v>
      </c>
      <c r="R391" s="730">
        <f t="shared" si="35"/>
        <v>20177985.44560761</v>
      </c>
      <c r="Z391" s="614"/>
    </row>
    <row r="392" spans="13:26" x14ac:dyDescent="0.2">
      <c r="M392" s="614"/>
      <c r="N392" s="748">
        <f t="shared" si="31"/>
        <v>334</v>
      </c>
      <c r="O392" s="730">
        <f t="shared" si="33"/>
        <v>20177985.44560761</v>
      </c>
      <c r="P392" s="730">
        <f t="shared" si="32"/>
        <v>42664.481995050512</v>
      </c>
      <c r="Q392" s="730">
        <f t="shared" si="34"/>
        <v>40442.930880892949</v>
      </c>
      <c r="R392" s="730">
        <f t="shared" si="35"/>
        <v>20261092.858483553</v>
      </c>
      <c r="Z392" s="614"/>
    </row>
    <row r="393" spans="13:26" x14ac:dyDescent="0.2">
      <c r="M393" s="614"/>
      <c r="N393" s="748">
        <f t="shared" ref="N393:N394" si="36">N392+1</f>
        <v>335</v>
      </c>
      <c r="O393" s="730">
        <f t="shared" si="33"/>
        <v>20261092.858483553</v>
      </c>
      <c r="P393" s="730">
        <f t="shared" ref="P393:P394" si="37">P392</f>
        <v>42664.481995050512</v>
      </c>
      <c r="Q393" s="730">
        <f t="shared" si="34"/>
        <v>40609.503870237786</v>
      </c>
      <c r="R393" s="730">
        <f t="shared" si="35"/>
        <v>20344366.84434884</v>
      </c>
      <c r="Z393" s="614"/>
    </row>
    <row r="394" spans="13:26" x14ac:dyDescent="0.2">
      <c r="M394" s="614"/>
      <c r="N394" s="748">
        <f t="shared" si="36"/>
        <v>336</v>
      </c>
      <c r="O394" s="730">
        <f t="shared" si="33"/>
        <v>20344366.84434884</v>
      </c>
      <c r="P394" s="730">
        <f t="shared" si="37"/>
        <v>42664.481995050512</v>
      </c>
      <c r="Q394" s="730">
        <f t="shared" si="34"/>
        <v>40776.410723432069</v>
      </c>
      <c r="R394" s="730">
        <f t="shared" si="35"/>
        <v>20427807.737067323</v>
      </c>
      <c r="Z394" s="614"/>
    </row>
    <row r="395" spans="13:26" x14ac:dyDescent="0.2">
      <c r="M395" s="614"/>
      <c r="N395" s="615" t="s">
        <v>18</v>
      </c>
      <c r="O395" s="615" t="s">
        <v>18</v>
      </c>
      <c r="P395" s="615" t="s">
        <v>18</v>
      </c>
      <c r="Q395" s="615" t="s">
        <v>18</v>
      </c>
      <c r="R395" s="615" t="s">
        <v>18</v>
      </c>
      <c r="Z395" s="614"/>
    </row>
    <row r="396" spans="13:26" x14ac:dyDescent="0.2">
      <c r="M396" s="614"/>
      <c r="N396" s="605"/>
      <c r="O396" s="605" t="s">
        <v>111</v>
      </c>
      <c r="P396" s="724">
        <f>SUM(P59:P394)</f>
        <v>14335265.950336901</v>
      </c>
      <c r="Q396" s="724">
        <f>SUM(Q59:Q394)</f>
        <v>6092541.786730459</v>
      </c>
      <c r="R396" s="731">
        <f>P396+Q396</f>
        <v>20427807.73706736</v>
      </c>
      <c r="S396" s="497">
        <f>R396-P54</f>
        <v>3.3155083656311035E-7</v>
      </c>
      <c r="Z396" s="614"/>
    </row>
    <row r="397" spans="13:26" x14ac:dyDescent="0.2">
      <c r="M397" s="614"/>
      <c r="N397" s="614"/>
      <c r="O397" s="614"/>
      <c r="P397" s="614"/>
      <c r="Q397" s="614"/>
      <c r="R397" s="614"/>
      <c r="S397" s="614"/>
      <c r="T397" s="614"/>
      <c r="U397" s="614"/>
      <c r="V397" s="614"/>
      <c r="W397" s="614"/>
      <c r="X397" s="614"/>
      <c r="Y397" s="614"/>
      <c r="Z397" s="614"/>
    </row>
  </sheetData>
  <mergeCells count="1">
    <mergeCell ref="AF7:AF8"/>
  </mergeCells>
  <printOptions horizontalCentered="1"/>
  <pageMargins left="0.75" right="0.75" top="0.75" bottom="0.75" header="1" footer="1"/>
  <pageSetup scale="67" orientation="portrait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808-E7BA-486A-BE48-96AA056C2A1B}">
  <sheetPr>
    <tabColor theme="2" tint="-0.499984740745262"/>
    <pageSetUpPr fitToPage="1"/>
  </sheetPr>
  <dimension ref="A1:AH372"/>
  <sheetViews>
    <sheetView view="pageBreakPreview" topLeftCell="H16" zoomScaleNormal="100" zoomScaleSheetLayoutView="100" workbookViewId="0"/>
  </sheetViews>
  <sheetFormatPr defaultRowHeight="12.75" x14ac:dyDescent="0.2"/>
  <cols>
    <col min="1" max="1" width="19.4257812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19.4257812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Payne Creek Solar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2048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9856468.3314834367</v>
      </c>
      <c r="Q8" s="739">
        <f>G10</f>
        <v>5203027.1750427485</v>
      </c>
      <c r="R8" s="739">
        <f>G11</f>
        <v>5087152.9087137412</v>
      </c>
      <c r="S8" s="739">
        <f>G12</f>
        <v>2602765.8870450966</v>
      </c>
      <c r="T8" s="739">
        <f>G13</f>
        <v>-3036477.6393181495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18471335.416658469</v>
      </c>
      <c r="Q9" s="723">
        <f>L10</f>
        <v>10117648.277755061</v>
      </c>
      <c r="R9" s="723">
        <f>L11</f>
        <v>9806472.8198586274</v>
      </c>
      <c r="S9" s="723">
        <f>L12</f>
        <v>4400613.2579830866</v>
      </c>
      <c r="T9" s="723">
        <f>L13</f>
        <v>-5853398.9389383048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3990</v>
      </c>
      <c r="B10" s="619">
        <f>'Escalation Factors'!$A$10</f>
        <v>2020</v>
      </c>
      <c r="C10" s="729">
        <v>2048</v>
      </c>
      <c r="D10" s="41" t="s">
        <v>9</v>
      </c>
      <c r="E10" s="740">
        <f>'Cost Estimates in 2020'!B39</f>
        <v>4920160</v>
      </c>
      <c r="F10" s="621">
        <f>VLOOKUP(G$7,Multiplier_Labor,3,FALSE)</f>
        <v>1.0574914586197905</v>
      </c>
      <c r="G10" s="42">
        <f>E10*F10</f>
        <v>5203027.1750427485</v>
      </c>
      <c r="H10" s="664"/>
      <c r="J10" s="620">
        <f>C10+1</f>
        <v>2049</v>
      </c>
      <c r="K10" s="621">
        <f>VLOOKUP(J$10,Multiplier_Labor,4,FALSE)</f>
        <v>1.9445695625589221</v>
      </c>
      <c r="L10" s="724">
        <f>G10*K10</f>
        <v>10117648.277755061</v>
      </c>
      <c r="M10" s="614"/>
      <c r="O10" s="720" t="s">
        <v>20</v>
      </c>
      <c r="P10" s="739">
        <f t="shared" si="0"/>
        <v>18471335.416658469</v>
      </c>
      <c r="Q10" s="739">
        <f>Q9-Q16</f>
        <v>10117648.277755061</v>
      </c>
      <c r="R10" s="739">
        <f>R9-R16</f>
        <v>9806472.8198586274</v>
      </c>
      <c r="S10" s="739">
        <f>S9-S16</f>
        <v>4400613.2579830866</v>
      </c>
      <c r="T10" s="739">
        <f>T9-T16</f>
        <v>-5853398.9389383048</v>
      </c>
      <c r="Z10" s="614"/>
      <c r="AA10" s="725" t="str">
        <f>A10</f>
        <v>Payne Creek Solar</v>
      </c>
      <c r="AB10" s="741">
        <f>P12</f>
        <v>26</v>
      </c>
      <c r="AC10" s="741">
        <f>G7</f>
        <v>2022</v>
      </c>
      <c r="AD10" s="616">
        <f>C10</f>
        <v>2048</v>
      </c>
      <c r="AE10" s="742">
        <f>G15</f>
        <v>9856468.3314834367</v>
      </c>
      <c r="AF10" s="742">
        <f>P16</f>
        <v>0</v>
      </c>
      <c r="AG10" s="742">
        <f>L15</f>
        <v>18471335.416658469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2020'!C39</f>
        <v>4807575</v>
      </c>
      <c r="F11" s="621">
        <f>VLOOKUP(G$7,Multiplier_Materials,3,FALSE)</f>
        <v>1.0581536239608829</v>
      </c>
      <c r="G11" s="42">
        <f>E11*F11</f>
        <v>5087152.9087137412</v>
      </c>
      <c r="H11" s="664"/>
      <c r="K11" s="621">
        <f>VLOOKUP(J$10,Multiplier_Materials,4,FALSE)</f>
        <v>1.9276937406503358</v>
      </c>
      <c r="L11" s="724">
        <f t="shared" ref="L11:L13" si="1">G11*K11</f>
        <v>9806472.8198586274</v>
      </c>
      <c r="M11" s="614"/>
      <c r="O11" s="720" t="s">
        <v>21</v>
      </c>
      <c r="P11" s="739">
        <f>SUM(Q11:T11)</f>
        <v>9856468.3314834349</v>
      </c>
      <c r="Q11" s="739">
        <f>Q10/((1+Q13)^(P12))</f>
        <v>5203027.1750427429</v>
      </c>
      <c r="R11" s="739">
        <f>R10/((1+R13)^(P12))</f>
        <v>5087152.9087137505</v>
      </c>
      <c r="S11" s="739">
        <f>S10/((1+S13)^(P12))</f>
        <v>2602765.8870450971</v>
      </c>
      <c r="T11" s="739">
        <f>T10/((1+T13)^(P12))</f>
        <v>-3036477.6393181556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2020'!D39</f>
        <v>2503550</v>
      </c>
      <c r="F12" s="621">
        <f>VLOOKUP(G$7,Multiplier_GDP,3,FALSE)</f>
        <v>1.0396300801042906</v>
      </c>
      <c r="G12" s="42">
        <f>E12*F12</f>
        <v>2602765.8870450966</v>
      </c>
      <c r="H12" s="664"/>
      <c r="K12" s="621">
        <f>VLOOKUP(J$10,Multiplier_GDP,4,FALSE)</f>
        <v>1.6907449417124008</v>
      </c>
      <c r="L12" s="724">
        <f t="shared" si="1"/>
        <v>4400613.2579830866</v>
      </c>
      <c r="M12" s="614"/>
      <c r="O12" s="720" t="s">
        <v>22</v>
      </c>
      <c r="P12" s="738">
        <f>(P7-P6)</f>
        <v>26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2020'!E39</f>
        <v>-2869600</v>
      </c>
      <c r="F13" s="621">
        <f>F11</f>
        <v>1.0581536239608829</v>
      </c>
      <c r="G13" s="724">
        <f>E13*F13</f>
        <v>-3036477.6393181495</v>
      </c>
      <c r="H13" s="664"/>
      <c r="K13" s="621">
        <f>K11</f>
        <v>1.9276937406503358</v>
      </c>
      <c r="L13" s="724">
        <f t="shared" si="1"/>
        <v>-5853398.9389383048</v>
      </c>
      <c r="M13" s="614"/>
      <c r="O13" s="719" t="s">
        <v>4708</v>
      </c>
      <c r="P13" s="744">
        <f>IF(P8=0,0,((P9/P8)^(1/($P7-$P6))-1))</f>
        <v>2.4451544831540106E-2</v>
      </c>
      <c r="Q13" s="744">
        <f>IF(Q8=0,0,((Q9/Q8)^(1/($P7-$P6))-1))</f>
        <v>2.5908423031940631E-2</v>
      </c>
      <c r="R13" s="744">
        <f>IF(R8=0,0,((R9/R8)^(1/($P7-$P6))-1))</f>
        <v>2.5564552270011198E-2</v>
      </c>
      <c r="S13" s="744">
        <f>IF(S8=0,0,((S9/S8)^(1/($P7-$P6))-1))</f>
        <v>2.0404192922600206E-2</v>
      </c>
      <c r="T13" s="744">
        <f>IF(T8=0,0,((T9/T8)^(1/($P7-$P6))-1))</f>
        <v>2.5564552270011198E-2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516441.84686237888</v>
      </c>
      <c r="Q14" s="726">
        <f>PMT(Q13,$P12,-Q11)</f>
        <v>277515.09476795263</v>
      </c>
      <c r="R14" s="726">
        <f>PMT(R13,$P12,-R11)</f>
        <v>270237.98480301868</v>
      </c>
      <c r="S14" s="726">
        <f>PMT(S13,$P12,-S11)</f>
        <v>129991.4866854353</v>
      </c>
      <c r="T14" s="726">
        <f>PMT(T13,$P12,-T11)</f>
        <v>-161302.71939402769</v>
      </c>
      <c r="U14" s="745"/>
      <c r="Z14" s="614"/>
    </row>
    <row r="15" spans="1:34" x14ac:dyDescent="0.2">
      <c r="E15" s="42">
        <f>SUM(E10:E13)</f>
        <v>9361685</v>
      </c>
      <c r="F15" s="497"/>
      <c r="G15" s="42">
        <f>SUM(G10:G13)</f>
        <v>9856468.3314834367</v>
      </c>
      <c r="H15" s="664"/>
      <c r="L15" s="42">
        <f>SUM(L10:L13)</f>
        <v>18471335.416658469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19" si="2">SUM(Q16:T16)</f>
        <v>0</v>
      </c>
      <c r="Q16" s="724">
        <f>'Reserves Dec 31, 2021'!B39</f>
        <v>0</v>
      </c>
      <c r="R16" s="724">
        <f>'Reserves Dec 31, 2021'!C39</f>
        <v>0</v>
      </c>
      <c r="S16" s="724">
        <f>'Reserves Dec 31, 2021'!D39</f>
        <v>0</v>
      </c>
      <c r="T16" s="724">
        <f>'Reserves Dec 31, 2021'!E39</f>
        <v>0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O32" si="3">N16+1</f>
        <v>1</v>
      </c>
      <c r="O17" s="749">
        <f>P6</f>
        <v>2022</v>
      </c>
      <c r="P17" s="739">
        <f>SUM(Q17:T17)</f>
        <v>516441.84686237888</v>
      </c>
      <c r="Q17" s="730">
        <f>IF($N17&lt;=TRUNC($P$12),Q14*(1+0),0)</f>
        <v>277515.09476795263</v>
      </c>
      <c r="R17" s="730">
        <f>IF($N17&lt;=TRUNC($P$12),R14*(1+0),0)</f>
        <v>270237.98480301868</v>
      </c>
      <c r="S17" s="730">
        <f>IF($N17&lt;=TRUNC($P$12),S14*(1+0),0)</f>
        <v>129991.4866854353</v>
      </c>
      <c r="T17" s="730">
        <f>IF($N17&lt;=TRUNC($P$12),T14*(1+0),0)</f>
        <v>-161302.71939402769</v>
      </c>
      <c r="U17" s="748"/>
      <c r="V17" s="748"/>
      <c r="W17" s="748"/>
      <c r="X17" s="748"/>
      <c r="Y17" s="748"/>
      <c r="Z17" s="614"/>
    </row>
    <row r="18" spans="2:26" x14ac:dyDescent="0.2">
      <c r="B18" s="605"/>
      <c r="M18" s="614"/>
      <c r="N18" s="748">
        <f t="shared" si="3"/>
        <v>2</v>
      </c>
      <c r="O18" s="749">
        <f t="shared" si="3"/>
        <v>2023</v>
      </c>
      <c r="P18" s="739">
        <f t="shared" si="2"/>
        <v>529069.07799459703</v>
      </c>
      <c r="Q18" s="730">
        <f t="shared" ref="Q18:T19" si="4">IF($N18&lt;=TRUNC($P$12),Q17*(1+Q$13),0)</f>
        <v>284705.07324094983</v>
      </c>
      <c r="R18" s="730">
        <f t="shared" si="4"/>
        <v>277146.49789085792</v>
      </c>
      <c r="S18" s="730">
        <f t="shared" si="4"/>
        <v>132643.85805806055</v>
      </c>
      <c r="T18" s="730">
        <f t="shared" si="4"/>
        <v>-165426.35119527127</v>
      </c>
      <c r="Z18" s="614"/>
    </row>
    <row r="19" spans="2:26" x14ac:dyDescent="0.2">
      <c r="M19" s="614"/>
      <c r="N19" s="748">
        <f t="shared" si="3"/>
        <v>3</v>
      </c>
      <c r="O19" s="749">
        <f t="shared" si="3"/>
        <v>2024</v>
      </c>
      <c r="P19" s="739">
        <f t="shared" si="2"/>
        <v>542007.9038710905</v>
      </c>
      <c r="Q19" s="730">
        <f t="shared" si="4"/>
        <v>292081.332717816</v>
      </c>
      <c r="R19" s="730">
        <f t="shared" si="4"/>
        <v>284231.6240226393</v>
      </c>
      <c r="S19" s="730">
        <f t="shared" si="4"/>
        <v>135350.34892787522</v>
      </c>
      <c r="T19" s="730">
        <f t="shared" si="4"/>
        <v>-169655.40179724002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ref="O20" si="5">O19+1</f>
        <v>2025</v>
      </c>
      <c r="P20" s="739">
        <f t="shared" ref="P20:P39" si="6">SUM(Q20:T20)</f>
        <v>555266.07505252387</v>
      </c>
      <c r="Q20" s="730">
        <f t="shared" ref="Q20:T20" si="7">IF($N20&lt;=TRUNC($P$12),Q19*(1+Q$13),0)</f>
        <v>299648.69944560219</v>
      </c>
      <c r="R20" s="730">
        <f t="shared" si="7"/>
        <v>291497.87823175621</v>
      </c>
      <c r="S20" s="730">
        <f t="shared" si="7"/>
        <v>138112.06355954084</v>
      </c>
      <c r="T20" s="730">
        <f t="shared" si="7"/>
        <v>-173992.56618437532</v>
      </c>
      <c r="U20" s="724">
        <f>SUM(Q17:T20)/4</f>
        <v>535696.22594514769</v>
      </c>
      <c r="V20" s="730">
        <f>SUM(Q17:Q20)/4</f>
        <v>288487.55004308018</v>
      </c>
      <c r="W20" s="730">
        <f>SUM(R17:R20)/4</f>
        <v>280778.49623706803</v>
      </c>
      <c r="X20" s="730">
        <f>SUM(S17:S20)/4</f>
        <v>134024.43930772797</v>
      </c>
      <c r="Y20" s="730">
        <f>SUM(T17:T20)/4</f>
        <v>-167594.25964272858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ref="O21" si="8">O20+1</f>
        <v>2026</v>
      </c>
      <c r="P21" s="739">
        <f t="shared" si="6"/>
        <v>568851.53620037797</v>
      </c>
      <c r="Q21" s="730">
        <f t="shared" ref="Q21:T21" si="9">IF($N21&lt;=TRUNC($P$12),Q20*(1+Q$13),0)</f>
        <v>307412.12471180968</v>
      </c>
      <c r="R21" s="730">
        <f t="shared" si="9"/>
        <v>298949.89097640931</v>
      </c>
      <c r="S21" s="730">
        <f t="shared" si="9"/>
        <v>140930.12874934814</v>
      </c>
      <c r="T21" s="730">
        <f t="shared" si="9"/>
        <v>-178440.60823718915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ref="O22" si="10">O21+1</f>
        <v>2027</v>
      </c>
      <c r="P22" s="739">
        <f t="shared" si="6"/>
        <v>582772.43096577609</v>
      </c>
      <c r="Q22" s="730">
        <f t="shared" ref="Q22:T22" si="11">IF($N22&lt;=TRUNC($P$12),Q21*(1+Q$13),0)</f>
        <v>315376.68808399094</v>
      </c>
      <c r="R22" s="730">
        <f t="shared" si="11"/>
        <v>306592.41109038988</v>
      </c>
      <c r="S22" s="730">
        <f t="shared" si="11"/>
        <v>143805.69428495673</v>
      </c>
      <c r="T22" s="730">
        <f t="shared" si="11"/>
        <v>-183002.36249356138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ref="O23" si="12">O22+1</f>
        <v>2028</v>
      </c>
      <c r="P23" s="739">
        <f t="shared" si="6"/>
        <v>597037.10700203408</v>
      </c>
      <c r="Q23" s="730">
        <f t="shared" ref="Q23:T23" si="13">IF($N23&lt;=TRUNC($P$12),Q22*(1+Q$13),0)</f>
        <v>323547.60073328338</v>
      </c>
      <c r="R23" s="730">
        <f t="shared" si="13"/>
        <v>314430.30880929891</v>
      </c>
      <c r="S23" s="730">
        <f t="shared" si="13"/>
        <v>146739.93341451546</v>
      </c>
      <c r="T23" s="730">
        <f t="shared" si="13"/>
        <v>-187680.73595506357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ref="O24" si="14">O23+1</f>
        <v>2029</v>
      </c>
      <c r="P24" s="739">
        <f t="shared" si="6"/>
        <v>611654.12110407441</v>
      </c>
      <c r="Q24" s="730">
        <f t="shared" ref="Q24:T24" si="15">IF($N24&lt;=TRUNC($P$12),Q23*(1+Q$13),0)</f>
        <v>331930.20884405071</v>
      </c>
      <c r="R24" s="730">
        <f t="shared" si="15"/>
        <v>322468.57887412998</v>
      </c>
      <c r="S24" s="730">
        <f t="shared" si="15"/>
        <v>149734.04332535475</v>
      </c>
      <c r="T24" s="730">
        <f t="shared" si="15"/>
        <v>-192478.70993946097</v>
      </c>
      <c r="U24" s="724">
        <f>SUM(Q21:T24)/4</f>
        <v>590078.79881806578</v>
      </c>
      <c r="V24" s="730">
        <f>SUM(Q21:Q24)/4</f>
        <v>319566.65559328371</v>
      </c>
      <c r="W24" s="730">
        <f>SUM(R21:R24)/4</f>
        <v>310610.29743755702</v>
      </c>
      <c r="X24" s="730">
        <f>SUM(S21:S24)/4</f>
        <v>145302.44994354376</v>
      </c>
      <c r="Y24" s="730">
        <f>SUM(T21:T24)/4</f>
        <v>-185400.60415631876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ref="O25" si="16">O24+1</f>
        <v>2030</v>
      </c>
      <c r="P25" s="739">
        <f t="shared" si="6"/>
        <v>626632.24447793025</v>
      </c>
      <c r="Q25" s="730">
        <f t="shared" ref="Q25:T25" si="17">IF($N25&lt;=TRUNC($P$12),Q24*(1+Q$13),0)</f>
        <v>340529.99711186276</v>
      </c>
      <c r="R25" s="730">
        <f t="shared" si="17"/>
        <v>330712.34371419391</v>
      </c>
      <c r="S25" s="730">
        <f t="shared" si="17"/>
        <v>152789.24563244625</v>
      </c>
      <c r="T25" s="730">
        <f t="shared" si="17"/>
        <v>-197399.34198057264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ref="O26" si="18">O25+1</f>
        <v>2031</v>
      </c>
      <c r="P26" s="739">
        <f t="shared" si="6"/>
        <v>641980.46814364416</v>
      </c>
      <c r="Q26" s="730">
        <f t="shared" ref="Q26:T26" si="19">IF($N26&lt;=TRUNC($P$12),Q25*(1+Q$13),0)</f>
        <v>349352.59233210242</v>
      </c>
      <c r="R26" s="730">
        <f t="shared" si="19"/>
        <v>339166.8567114133</v>
      </c>
      <c r="S26" s="730">
        <f t="shared" si="19"/>
        <v>155906.78687682922</v>
      </c>
      <c r="T26" s="730">
        <f t="shared" si="19"/>
        <v>-202445.76777670081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ref="O27" si="20">O26+1</f>
        <v>2032</v>
      </c>
      <c r="P27" s="739">
        <f t="shared" si="6"/>
        <v>657708.00847495126</v>
      </c>
      <c r="Q27" s="730">
        <f t="shared" ref="Q27:T27" si="21">IF($N27&lt;=TRUNC($P$12),Q26*(1+Q$13),0)</f>
        <v>358403.76708154764</v>
      </c>
      <c r="R27" s="730">
        <f t="shared" si="21"/>
        <v>347837.50554806762</v>
      </c>
      <c r="S27" s="730">
        <f t="shared" si="21"/>
        <v>159087.93903420676</v>
      </c>
      <c r="T27" s="730">
        <f t="shared" si="21"/>
        <v>-207621.20318887083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ref="O28" si="22">O27+1</f>
        <v>2033</v>
      </c>
      <c r="P28" s="739">
        <f t="shared" si="6"/>
        <v>673824.31287922338</v>
      </c>
      <c r="Q28" s="730">
        <f t="shared" ref="Q28:T28" si="23">IF($N28&lt;=TRUNC($P$12),Q27*(1+Q$13),0)</f>
        <v>367689.4434953375</v>
      </c>
      <c r="R28" s="730">
        <f t="shared" si="23"/>
        <v>356729.81564012152</v>
      </c>
      <c r="S28" s="730">
        <f t="shared" si="23"/>
        <v>162334.00003391958</v>
      </c>
      <c r="T28" s="730">
        <f t="shared" si="23"/>
        <v>-212928.94629015532</v>
      </c>
      <c r="U28" s="724">
        <f>SUM(Q25:T28)/4</f>
        <v>650036.2584939372</v>
      </c>
      <c r="V28" s="730">
        <f>SUM(Q25:Q28)/4</f>
        <v>353993.95000521257</v>
      </c>
      <c r="W28" s="730">
        <f>SUM(R25:R28)/4</f>
        <v>343611.63040344906</v>
      </c>
      <c r="X28" s="730">
        <f>SUM(S25:S28)/4</f>
        <v>157529.49289435046</v>
      </c>
      <c r="Y28" s="730">
        <f>SUM(T25:T28)/4</f>
        <v>-205098.81480907489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ref="O29" si="24">O28+1</f>
        <v>2034</v>
      </c>
      <c r="P29" s="739">
        <f t="shared" si="6"/>
        <v>690339.06562123913</v>
      </c>
      <c r="Q29" s="730">
        <f t="shared" ref="Q29:T29" si="25">IF($N29&lt;=TRUNC($P$12),Q28*(1+Q$13),0)</f>
        <v>377215.69714179356</v>
      </c>
      <c r="R29" s="730">
        <f t="shared" si="25"/>
        <v>365849.45365832484</v>
      </c>
      <c r="S29" s="730">
        <f t="shared" si="25"/>
        <v>165646.29428850906</v>
      </c>
      <c r="T29" s="730">
        <f t="shared" si="25"/>
        <v>-218372.37946738841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ref="O30" si="26">O29+1</f>
        <v>2035</v>
      </c>
      <c r="P30" s="739">
        <f t="shared" si="6"/>
        <v>707262.19379443605</v>
      </c>
      <c r="Q30" s="730">
        <f t="shared" ref="Q30:T30" si="27">IF($N30&lt;=TRUNC($P$12),Q29*(1+Q$13),0)</f>
        <v>386988.76099763153</v>
      </c>
      <c r="R30" s="730">
        <f t="shared" si="27"/>
        <v>375202.2311393281</v>
      </c>
      <c r="S30" s="730">
        <f t="shared" si="27"/>
        <v>169026.17323408561</v>
      </c>
      <c r="T30" s="730">
        <f t="shared" si="27"/>
        <v>-223954.97157660918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ref="O31" si="28">O30+1</f>
        <v>2036</v>
      </c>
      <c r="P31" s="739">
        <f t="shared" si="6"/>
        <v>724603.87344339339</v>
      </c>
      <c r="Q31" s="730">
        <f t="shared" ref="Q31:T31" si="29">IF($N31&lt;=TRUNC($P$12),Q30*(1+Q$13),0)</f>
        <v>397015.02952616476</v>
      </c>
      <c r="R31" s="730">
        <f t="shared" si="29"/>
        <v>384794.10818911425</v>
      </c>
      <c r="S31" s="730">
        <f t="shared" si="29"/>
        <v>172475.01588172273</v>
      </c>
      <c r="T31" s="730">
        <f t="shared" si="29"/>
        <v>-229680.28015360827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ref="O32" si="30">O31+1</f>
        <v>2037</v>
      </c>
      <c r="P32" s="739">
        <f t="shared" si="6"/>
        <v>742374.53584139002</v>
      </c>
      <c r="Q32" s="730">
        <f t="shared" ref="Q32:T32" si="31">IF($N32&lt;=TRUNC($P$12),Q31*(1+Q$13),0)</f>
        <v>407301.06286116701</v>
      </c>
      <c r="R32" s="730">
        <f t="shared" si="31"/>
        <v>394631.19728110719</v>
      </c>
      <c r="S32" s="730">
        <f t="shared" si="31"/>
        <v>175994.22938010193</v>
      </c>
      <c r="T32" s="730">
        <f t="shared" si="31"/>
        <v>-235551.95368098601</v>
      </c>
      <c r="U32" s="724">
        <f>SUM(Q29:T32)/4</f>
        <v>716144.91717511462</v>
      </c>
      <c r="V32" s="730">
        <f>SUM(Q29:Q32)/4</f>
        <v>392130.1376316892</v>
      </c>
      <c r="W32" s="730">
        <f>SUM(R29:R32)/4</f>
        <v>380119.24756696867</v>
      </c>
      <c r="X32" s="730">
        <f>SUM(S29:S32)/4</f>
        <v>170785.42819610483</v>
      </c>
      <c r="Y32" s="730">
        <f>SUM(T29:T32)/4</f>
        <v>-226889.89621964796</v>
      </c>
      <c r="Z32" s="742">
        <f>SUM(Q32:T32)-P32</f>
        <v>0</v>
      </c>
    </row>
    <row r="33" spans="13:26" x14ac:dyDescent="0.2">
      <c r="M33" s="614"/>
      <c r="N33" s="748">
        <f t="shared" ref="N33:O39" si="32">N32+1</f>
        <v>17</v>
      </c>
      <c r="O33" s="749">
        <f t="shared" si="32"/>
        <v>2038</v>
      </c>
      <c r="P33" s="739">
        <f t="shared" si="6"/>
        <v>760584.87392698147</v>
      </c>
      <c r="Q33" s="730">
        <f t="shared" ref="Q33:T33" si="33">IF($N33&lt;=TRUNC($P$12),Q32*(1+Q$13),0)</f>
        <v>417853.59109913319</v>
      </c>
      <c r="R33" s="730">
        <f t="shared" si="33"/>
        <v>404719.76715137716</v>
      </c>
      <c r="S33" s="730">
        <f t="shared" si="33"/>
        <v>179585.24958963788</v>
      </c>
      <c r="T33" s="730">
        <f t="shared" si="33"/>
        <v>-241573.73391316683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32"/>
        <v>18</v>
      </c>
      <c r="O34" s="749">
        <f t="shared" si="32"/>
        <v>2039</v>
      </c>
      <c r="P34" s="739">
        <f t="shared" si="6"/>
        <v>779245.8489036368</v>
      </c>
      <c r="Q34" s="730">
        <f t="shared" ref="Q34:T34" si="34">IF($N34&lt;=TRUNC($P$12),Q33*(1+Q$13),0)</f>
        <v>428679.51870274509</v>
      </c>
      <c r="R34" s="730">
        <f t="shared" si="34"/>
        <v>415066.24679342529</v>
      </c>
      <c r="S34" s="730">
        <f t="shared" si="34"/>
        <v>183249.54166831815</v>
      </c>
      <c r="T34" s="730">
        <f t="shared" si="34"/>
        <v>-247749.45826085177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32"/>
        <v>19</v>
      </c>
      <c r="O35" s="749">
        <f t="shared" si="32"/>
        <v>2040</v>
      </c>
      <c r="P35" s="739">
        <f t="shared" si="6"/>
        <v>798368.69700658601</v>
      </c>
      <c r="Q35" s="730">
        <f t="shared" ref="Q35:T35" si="35">IF($N35&lt;=TRUNC($P$12),Q34*(1+Q$13),0)</f>
        <v>439785.92901842453</v>
      </c>
      <c r="R35" s="730">
        <f t="shared" si="35"/>
        <v>425677.22955509316</v>
      </c>
      <c r="S35" s="730">
        <f t="shared" si="35"/>
        <v>186988.60066949658</v>
      </c>
      <c r="T35" s="730">
        <f t="shared" si="35"/>
        <v>-254083.06223642826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32"/>
        <v>20</v>
      </c>
      <c r="O36" s="749">
        <f t="shared" si="32"/>
        <v>2041</v>
      </c>
      <c r="P36" s="739">
        <f t="shared" si="6"/>
        <v>817964.936441125</v>
      </c>
      <c r="Q36" s="730">
        <f t="shared" ref="Q36:T36" si="36">IF($N36&lt;=TRUNC($P$12),Q35*(1+Q$13),0)</f>
        <v>451180.08891092887</v>
      </c>
      <c r="R36" s="730">
        <f t="shared" si="36"/>
        <v>436559.4773402079</v>
      </c>
      <c r="S36" s="730">
        <f t="shared" si="36"/>
        <v>190803.95215188403</v>
      </c>
      <c r="T36" s="730">
        <f t="shared" si="36"/>
        <v>-260578.58196189595</v>
      </c>
      <c r="U36" s="724">
        <f>SUM(Q33:T36)/4</f>
        <v>789041.08906958241</v>
      </c>
      <c r="V36" s="730">
        <f>SUM(Q33:Q36)/4</f>
        <v>434374.78193280793</v>
      </c>
      <c r="W36" s="730">
        <f>SUM(R33:R36)/4</f>
        <v>420505.68021002586</v>
      </c>
      <c r="X36" s="730">
        <f>SUM(S33:S36)/4</f>
        <v>185156.83601983415</v>
      </c>
      <c r="Y36" s="730">
        <f>SUM(T33:T36)/4</f>
        <v>-250996.20909308569</v>
      </c>
      <c r="Z36" s="742">
        <f>SUM(Q36:T36)-P36</f>
        <v>0</v>
      </c>
    </row>
    <row r="37" spans="13:26" x14ac:dyDescent="0.2">
      <c r="M37" s="614"/>
      <c r="N37" s="748">
        <f t="shared" si="32"/>
        <v>21</v>
      </c>
      <c r="O37" s="749">
        <f t="shared" si="32"/>
        <v>2042</v>
      </c>
      <c r="P37" s="739">
        <f t="shared" si="6"/>
        <v>838046.37449674169</v>
      </c>
      <c r="Q37" s="730">
        <f t="shared" ref="Q37:T37" si="37">IF($N37&lt;=TRUNC($P$12),Q36*(1+Q$13),0)</f>
        <v>462869.45351802179</v>
      </c>
      <c r="R37" s="730">
        <f t="shared" si="37"/>
        <v>447719.9249176404</v>
      </c>
      <c r="S37" s="730">
        <f t="shared" si="37"/>
        <v>194697.15280198565</v>
      </c>
      <c r="T37" s="730">
        <f t="shared" si="37"/>
        <v>-267240.15674090624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32"/>
        <v>22</v>
      </c>
      <c r="O38" s="749">
        <f t="shared" si="32"/>
        <v>2043</v>
      </c>
      <c r="P38" s="739">
        <f t="shared" si="6"/>
        <v>858625.11484153592</v>
      </c>
      <c r="Q38" s="730">
        <f t="shared" ref="Q38:T38" si="38">IF($N38&lt;=TRUNC($P$12),Q37*(1+Q$13),0)</f>
        <v>474861.67112832988</v>
      </c>
      <c r="R38" s="730">
        <f t="shared" si="38"/>
        <v>459165.68434052292</v>
      </c>
      <c r="S38" s="730">
        <f t="shared" si="38"/>
        <v>198669.79106923833</v>
      </c>
      <c r="T38" s="730">
        <f t="shared" si="38"/>
        <v>-274072.03169655515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32"/>
        <v>23</v>
      </c>
      <c r="O39" s="749">
        <f t="shared" si="32"/>
        <v>2044</v>
      </c>
      <c r="P39" s="739">
        <f t="shared" si="6"/>
        <v>879713.56500151637</v>
      </c>
      <c r="Q39" s="730">
        <f t="shared" ref="Q39:T39" si="39">IF($N39&lt;=TRUNC($P$12),Q38*(1+Q$13),0)</f>
        <v>487164.5881855769</v>
      </c>
      <c r="R39" s="730">
        <f t="shared" si="39"/>
        <v>470904.04947844165</v>
      </c>
      <c r="S39" s="730">
        <f t="shared" si="39"/>
        <v>202723.48781410774</v>
      </c>
      <c r="T39" s="730">
        <f t="shared" si="39"/>
        <v>-281078.56047660991</v>
      </c>
      <c r="U39" s="748"/>
      <c r="V39" s="748"/>
      <c r="W39" s="748"/>
      <c r="X39" s="748"/>
      <c r="Y39" s="748"/>
      <c r="Z39" s="739"/>
    </row>
    <row r="40" spans="13:26" x14ac:dyDescent="0.2">
      <c r="M40" s="614"/>
      <c r="N40" s="748">
        <f t="shared" ref="N40:O40" si="40">N39+1</f>
        <v>24</v>
      </c>
      <c r="O40" s="749">
        <f t="shared" si="40"/>
        <v>2045</v>
      </c>
      <c r="P40" s="739">
        <f t="shared" ref="P40:P47" si="41">SUM(Q40:T40)</f>
        <v>901324.44402947882</v>
      </c>
      <c r="Q40" s="730">
        <f t="shared" ref="Q40:T40" si="42">IF($N40&lt;=TRUNC($P$12),Q39*(1+Q$13),0)</f>
        <v>499786.25442247</v>
      </c>
      <c r="R40" s="730">
        <f t="shared" si="42"/>
        <v>482942.50066549319</v>
      </c>
      <c r="S40" s="730">
        <f t="shared" si="42"/>
        <v>206859.89696940919</v>
      </c>
      <c r="T40" s="730">
        <f t="shared" si="42"/>
        <v>-288264.20802789374</v>
      </c>
      <c r="U40" s="724">
        <f>SUM(Q37:T40)/4</f>
        <v>869427.37459231808</v>
      </c>
      <c r="V40" s="730">
        <f>SUM(Q37:Q40)/4</f>
        <v>481170.49181359966</v>
      </c>
      <c r="W40" s="730">
        <f>SUM(R37:R40)/4</f>
        <v>465183.03985052451</v>
      </c>
      <c r="X40" s="730">
        <f>SUM(S37:S40)/4</f>
        <v>200737.58216368523</v>
      </c>
      <c r="Y40" s="730">
        <f>SUM(T37:T40)/4</f>
        <v>-277663.73923549126</v>
      </c>
      <c r="Z40" s="742">
        <f>SUM(Q40:T40)-P40</f>
        <v>0</v>
      </c>
    </row>
    <row r="41" spans="13:26" x14ac:dyDescent="0.2">
      <c r="M41" s="614"/>
      <c r="N41" s="748">
        <f t="shared" ref="N41:O41" si="43">N40+1</f>
        <v>25</v>
      </c>
      <c r="O41" s="749">
        <f t="shared" si="43"/>
        <v>2046</v>
      </c>
      <c r="P41" s="739">
        <f t="shared" si="41"/>
        <v>923470.79036828852</v>
      </c>
      <c r="Q41" s="730">
        <f t="shared" ref="Q41:T41" si="44">IF($N41&lt;=TRUNC($P$12),Q40*(1+Q$13),0)</f>
        <v>512734.92812759645</v>
      </c>
      <c r="R41" s="730">
        <f t="shared" si="44"/>
        <v>495288.7094671661</v>
      </c>
      <c r="S41" s="730">
        <f t="shared" si="44"/>
        <v>211080.70621512222</v>
      </c>
      <c r="T41" s="730">
        <f t="shared" si="44"/>
        <v>-295633.55344159622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ref="N42:O42" si="45">N41+1</f>
        <v>26</v>
      </c>
      <c r="O42" s="749">
        <f t="shared" si="45"/>
        <v>2047</v>
      </c>
      <c r="P42" s="739">
        <f t="shared" si="41"/>
        <v>946165.96991351491</v>
      </c>
      <c r="Q42" s="730">
        <f t="shared" ref="Q42:T42" si="46">IF($N42&lt;=TRUNC($P$12),Q41*(1+Q$13),0)</f>
        <v>526019.08154877787</v>
      </c>
      <c r="R42" s="730">
        <f t="shared" si="46"/>
        <v>507950.54356908589</v>
      </c>
      <c r="S42" s="730">
        <f t="shared" si="46"/>
        <v>215387.63766697427</v>
      </c>
      <c r="T42" s="730">
        <f t="shared" si="46"/>
        <v>-303191.29287132306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ref="N43:O43" si="47">N42+1</f>
        <v>27</v>
      </c>
      <c r="O43" s="749">
        <f t="shared" si="47"/>
        <v>2048</v>
      </c>
      <c r="P43" s="739">
        <f t="shared" si="41"/>
        <v>0</v>
      </c>
      <c r="Q43" s="730">
        <f t="shared" ref="Q43:T43" si="48">IF($N43&lt;=TRUNC($P$12),Q42*(1+Q$13),0)</f>
        <v>0</v>
      </c>
      <c r="R43" s="730">
        <f t="shared" si="48"/>
        <v>0</v>
      </c>
      <c r="S43" s="730">
        <f t="shared" si="48"/>
        <v>0</v>
      </c>
      <c r="T43" s="730">
        <f t="shared" si="48"/>
        <v>0</v>
      </c>
      <c r="U43" s="748"/>
      <c r="V43" s="748"/>
      <c r="W43" s="748"/>
      <c r="X43" s="748"/>
      <c r="Y43" s="748"/>
      <c r="Z43" s="739"/>
    </row>
    <row r="44" spans="13:26" x14ac:dyDescent="0.2">
      <c r="M44" s="614"/>
      <c r="N44" s="748">
        <f t="shared" ref="N44:O44" si="49">N43+1</f>
        <v>28</v>
      </c>
      <c r="O44" s="749">
        <f t="shared" si="49"/>
        <v>2049</v>
      </c>
      <c r="P44" s="739">
        <f t="shared" si="41"/>
        <v>0</v>
      </c>
      <c r="Q44" s="730">
        <f t="shared" ref="Q44:T44" si="50">IF($N44&lt;=TRUNC($P$12),Q43*(1+Q$13),0)</f>
        <v>0</v>
      </c>
      <c r="R44" s="730">
        <f t="shared" si="50"/>
        <v>0</v>
      </c>
      <c r="S44" s="730">
        <f t="shared" si="50"/>
        <v>0</v>
      </c>
      <c r="T44" s="730">
        <f t="shared" si="50"/>
        <v>0</v>
      </c>
      <c r="U44" s="724">
        <f>SUM(Q41:T44)/4</f>
        <v>467409.19007045089</v>
      </c>
      <c r="V44" s="730">
        <f>SUM(Q41:Q44)/4</f>
        <v>259688.50241909357</v>
      </c>
      <c r="W44" s="730">
        <f>SUM(R41:R44)/4</f>
        <v>250809.813259063</v>
      </c>
      <c r="X44" s="730">
        <f>SUM(S41:S44)/4</f>
        <v>106617.08597052412</v>
      </c>
      <c r="Y44" s="730">
        <f>SUM(T41:T44)/4</f>
        <v>-149706.21157822982</v>
      </c>
      <c r="Z44" s="742">
        <f>SUM(Q44:T44)-P44</f>
        <v>0</v>
      </c>
    </row>
    <row r="45" spans="13:26" x14ac:dyDescent="0.2">
      <c r="M45" s="614"/>
      <c r="N45" s="748">
        <f t="shared" ref="N45:O45" si="51">N44+1</f>
        <v>29</v>
      </c>
      <c r="O45" s="749">
        <f t="shared" si="51"/>
        <v>2050</v>
      </c>
      <c r="P45" s="739">
        <f t="shared" si="41"/>
        <v>0</v>
      </c>
      <c r="Q45" s="730">
        <f t="shared" ref="Q45:T45" si="52">IF($N45&lt;=TRUNC($P$12),Q44*(1+Q$13),0)</f>
        <v>0</v>
      </c>
      <c r="R45" s="730">
        <f t="shared" si="52"/>
        <v>0</v>
      </c>
      <c r="S45" s="730">
        <f t="shared" si="52"/>
        <v>0</v>
      </c>
      <c r="T45" s="730">
        <f t="shared" si="52"/>
        <v>0</v>
      </c>
      <c r="U45" s="748"/>
      <c r="V45" s="748"/>
      <c r="W45" s="748"/>
      <c r="X45" s="748"/>
      <c r="Y45" s="748"/>
      <c r="Z45" s="614"/>
    </row>
    <row r="46" spans="13:26" x14ac:dyDescent="0.2">
      <c r="M46" s="614"/>
      <c r="N46" s="748">
        <f t="shared" ref="N46:O46" si="53">N45+1</f>
        <v>30</v>
      </c>
      <c r="O46" s="749">
        <f t="shared" si="53"/>
        <v>2051</v>
      </c>
      <c r="P46" s="739">
        <f t="shared" si="41"/>
        <v>0</v>
      </c>
      <c r="Q46" s="730">
        <f t="shared" ref="Q46:T46" si="54">IF($N46&lt;=TRUNC($P$12),Q45*(1+Q$13),0)</f>
        <v>0</v>
      </c>
      <c r="R46" s="730">
        <f t="shared" si="54"/>
        <v>0</v>
      </c>
      <c r="S46" s="730">
        <f t="shared" si="54"/>
        <v>0</v>
      </c>
      <c r="T46" s="730">
        <f t="shared" si="54"/>
        <v>0</v>
      </c>
      <c r="U46" s="748"/>
      <c r="V46" s="748"/>
      <c r="W46" s="748"/>
      <c r="X46" s="748"/>
      <c r="Y46" s="748"/>
      <c r="Z46" s="614"/>
    </row>
    <row r="47" spans="13:26" x14ac:dyDescent="0.2">
      <c r="M47" s="614"/>
      <c r="N47" s="748">
        <f t="shared" ref="N47:O47" si="55">N46+1</f>
        <v>31</v>
      </c>
      <c r="O47" s="749">
        <f t="shared" si="55"/>
        <v>2052</v>
      </c>
      <c r="P47" s="739">
        <f t="shared" si="41"/>
        <v>0</v>
      </c>
      <c r="Q47" s="730">
        <f t="shared" ref="Q47:T47" si="56">IF($N47&lt;=TRUNC($P$12),Q46*(1+Q$13),0)</f>
        <v>0</v>
      </c>
      <c r="R47" s="730">
        <f t="shared" si="56"/>
        <v>0</v>
      </c>
      <c r="S47" s="730">
        <f t="shared" si="56"/>
        <v>0</v>
      </c>
      <c r="T47" s="730">
        <f t="shared" si="56"/>
        <v>0</v>
      </c>
      <c r="U47" s="748"/>
      <c r="V47" s="748"/>
      <c r="W47" s="748"/>
      <c r="X47" s="748"/>
      <c r="Y47" s="748"/>
      <c r="Z47" s="739"/>
    </row>
    <row r="48" spans="13:26" x14ac:dyDescent="0.2">
      <c r="M48" s="614"/>
      <c r="N48" s="748"/>
      <c r="O48" s="615" t="s">
        <v>18</v>
      </c>
      <c r="P48" s="615" t="s">
        <v>18</v>
      </c>
      <c r="Q48" s="615" t="s">
        <v>18</v>
      </c>
      <c r="R48" s="615" t="s">
        <v>18</v>
      </c>
      <c r="S48" s="615" t="s">
        <v>18</v>
      </c>
      <c r="T48" s="615" t="s">
        <v>18</v>
      </c>
      <c r="U48" s="724"/>
      <c r="V48" s="724"/>
      <c r="W48" s="724"/>
      <c r="X48" s="724"/>
      <c r="Y48" s="724"/>
      <c r="Z48" s="614"/>
    </row>
    <row r="49" spans="13:26" x14ac:dyDescent="0.2">
      <c r="M49" s="614"/>
      <c r="O49" s="605" t="s">
        <v>111</v>
      </c>
      <c r="P49" s="726">
        <f>SUM(Q49:T49)</f>
        <v>18471335.416658465</v>
      </c>
      <c r="Q49" s="724">
        <f>SUM(Q$17:Q$47)</f>
        <v>10117648.277755067</v>
      </c>
      <c r="R49" s="724">
        <f>SUM(R$17:R$47)</f>
        <v>9806472.8198586237</v>
      </c>
      <c r="S49" s="724">
        <f>SUM(S$17:S$47)</f>
        <v>4400613.2579830829</v>
      </c>
      <c r="T49" s="724">
        <f>SUM(T$17:T$47)</f>
        <v>-5853398.9389383085</v>
      </c>
      <c r="U49" s="730"/>
      <c r="V49" s="724"/>
      <c r="W49" s="724"/>
      <c r="X49" s="724"/>
      <c r="Y49" s="724"/>
      <c r="Z49" s="614"/>
    </row>
    <row r="50" spans="13:26" x14ac:dyDescent="0.2">
      <c r="M50" s="614"/>
      <c r="N50" s="614"/>
      <c r="O50" s="614"/>
      <c r="P50" s="742">
        <f>P49-P$10</f>
        <v>0</v>
      </c>
      <c r="Q50" s="742">
        <f t="shared" ref="Q50:T50" si="57">Q49-Q$10</f>
        <v>0</v>
      </c>
      <c r="R50" s="742">
        <f t="shared" si="57"/>
        <v>0</v>
      </c>
      <c r="S50" s="742">
        <f t="shared" si="57"/>
        <v>0</v>
      </c>
      <c r="T50" s="742">
        <f t="shared" si="57"/>
        <v>0</v>
      </c>
      <c r="U50" s="742">
        <f>SUM(Q49:T49)-P$10</f>
        <v>0</v>
      </c>
      <c r="V50" s="614"/>
      <c r="W50" s="614"/>
      <c r="X50" s="614"/>
      <c r="Y50" s="614"/>
      <c r="Z50" s="614"/>
    </row>
    <row r="51" spans="13:26" x14ac:dyDescent="0.2">
      <c r="M51" s="614"/>
      <c r="O51" s="719" t="s">
        <v>112</v>
      </c>
      <c r="P51" s="752">
        <f>$P$13</f>
        <v>2.4451544831540106E-2</v>
      </c>
      <c r="Z51" s="614"/>
    </row>
    <row r="52" spans="13:26" x14ac:dyDescent="0.2">
      <c r="M52" s="614"/>
      <c r="O52" s="720" t="s">
        <v>113</v>
      </c>
      <c r="P52" s="752">
        <f>((1+P51)^(1/12))-1</f>
        <v>2.0151436092818997E-3</v>
      </c>
      <c r="Z52" s="614"/>
    </row>
    <row r="53" spans="13:26" x14ac:dyDescent="0.2">
      <c r="M53" s="614"/>
      <c r="O53" s="720" t="s">
        <v>20</v>
      </c>
      <c r="P53" s="726">
        <f>P10</f>
        <v>18471335.416658469</v>
      </c>
      <c r="Z53" s="614"/>
    </row>
    <row r="54" spans="13:26" x14ac:dyDescent="0.2">
      <c r="M54" s="614"/>
      <c r="O54" s="720" t="s">
        <v>21</v>
      </c>
      <c r="P54" s="724">
        <f>P53/(1+P52)^P55</f>
        <v>9856468.3314832151</v>
      </c>
      <c r="Z54" s="614"/>
    </row>
    <row r="55" spans="13:26" x14ac:dyDescent="0.2">
      <c r="M55" s="614"/>
      <c r="O55" s="720" t="s">
        <v>114</v>
      </c>
      <c r="P55" s="730">
        <f>$P$12*12</f>
        <v>312</v>
      </c>
      <c r="Q55" s="753"/>
      <c r="Z55" s="614"/>
    </row>
    <row r="56" spans="13:26" x14ac:dyDescent="0.2">
      <c r="M56" s="614"/>
      <c r="O56" s="720" t="s">
        <v>115</v>
      </c>
      <c r="P56" s="724">
        <f>PMT(P52,P55,-P54)</f>
        <v>42586.999813506322</v>
      </c>
      <c r="Z56" s="614"/>
    </row>
    <row r="57" spans="13:26" x14ac:dyDescent="0.2">
      <c r="M57" s="614"/>
      <c r="N57" s="615"/>
      <c r="O57" s="615" t="s">
        <v>18</v>
      </c>
      <c r="P57" s="615" t="s">
        <v>18</v>
      </c>
      <c r="Q57" s="615" t="s">
        <v>18</v>
      </c>
      <c r="R57" s="615" t="s">
        <v>18</v>
      </c>
      <c r="Z57" s="614"/>
    </row>
    <row r="58" spans="13:26" x14ac:dyDescent="0.2">
      <c r="M58" s="614"/>
      <c r="N58" s="748">
        <v>1</v>
      </c>
      <c r="O58" s="730">
        <v>0</v>
      </c>
      <c r="P58" s="730">
        <f>P56</f>
        <v>42586.999813506322</v>
      </c>
      <c r="Q58" s="730">
        <f>O58*$P$52</f>
        <v>0</v>
      </c>
      <c r="R58" s="730">
        <f>O58+P58+Q58</f>
        <v>42586.999813506322</v>
      </c>
      <c r="Z58" s="614"/>
    </row>
    <row r="59" spans="13:26" x14ac:dyDescent="0.2">
      <c r="M59" s="614"/>
      <c r="N59" s="748">
        <f>N58+1</f>
        <v>2</v>
      </c>
      <c r="O59" s="730">
        <f t="shared" ref="O59:O122" si="58">R58</f>
        <v>42586.999813506322</v>
      </c>
      <c r="P59" s="730">
        <f>P58</f>
        <v>42586.999813506322</v>
      </c>
      <c r="Q59" s="730">
        <f t="shared" ref="Q59:Q122" si="59">O59*$P$52</f>
        <v>85.818920512676726</v>
      </c>
      <c r="R59" s="730">
        <f t="shared" ref="R59:R122" si="60">O59+P59+Q59</f>
        <v>85259.818547525327</v>
      </c>
      <c r="Z59" s="614"/>
    </row>
    <row r="60" spans="13:26" x14ac:dyDescent="0.2">
      <c r="M60" s="614"/>
      <c r="N60" s="748">
        <f t="shared" ref="N60:N123" si="61">N59+1</f>
        <v>3</v>
      </c>
      <c r="O60" s="730">
        <f t="shared" si="58"/>
        <v>85259.818547525327</v>
      </c>
      <c r="P60" s="730">
        <f t="shared" ref="P60:P123" si="62">P59</f>
        <v>42586.999813506322</v>
      </c>
      <c r="Q60" s="730">
        <f t="shared" si="59"/>
        <v>171.81077847458005</v>
      </c>
      <c r="R60" s="730">
        <f t="shared" si="60"/>
        <v>128018.62913950623</v>
      </c>
      <c r="Z60" s="614"/>
    </row>
    <row r="61" spans="13:26" x14ac:dyDescent="0.2">
      <c r="M61" s="614"/>
      <c r="N61" s="748">
        <f t="shared" si="61"/>
        <v>4</v>
      </c>
      <c r="O61" s="730">
        <f t="shared" si="58"/>
        <v>128018.62913950623</v>
      </c>
      <c r="P61" s="730">
        <f t="shared" si="62"/>
        <v>42586.999813506322</v>
      </c>
      <c r="Q61" s="730">
        <f t="shared" si="59"/>
        <v>257.97592237950556</v>
      </c>
      <c r="R61" s="730">
        <f t="shared" si="60"/>
        <v>170863.60487539205</v>
      </c>
      <c r="Z61" s="614"/>
    </row>
    <row r="62" spans="13:26" x14ac:dyDescent="0.2">
      <c r="M62" s="614"/>
      <c r="N62" s="748">
        <f t="shared" si="61"/>
        <v>5</v>
      </c>
      <c r="O62" s="730">
        <f t="shared" si="58"/>
        <v>170863.60487539205</v>
      </c>
      <c r="P62" s="730">
        <f t="shared" si="62"/>
        <v>42586.999813506322</v>
      </c>
      <c r="Q62" s="730">
        <f t="shared" si="59"/>
        <v>344.31470142351395</v>
      </c>
      <c r="R62" s="730">
        <f t="shared" si="60"/>
        <v>213794.91939032188</v>
      </c>
      <c r="Z62" s="614"/>
    </row>
    <row r="63" spans="13:26" x14ac:dyDescent="0.2">
      <c r="M63" s="614"/>
      <c r="N63" s="748">
        <f t="shared" si="61"/>
        <v>6</v>
      </c>
      <c r="O63" s="730">
        <f t="shared" si="58"/>
        <v>213794.91939032188</v>
      </c>
      <c r="P63" s="730">
        <f t="shared" si="62"/>
        <v>42586.999813506322</v>
      </c>
      <c r="Q63" s="730">
        <f t="shared" si="59"/>
        <v>430.82746550634607</v>
      </c>
      <c r="R63" s="730">
        <f t="shared" si="60"/>
        <v>256812.74666933456</v>
      </c>
      <c r="Z63" s="614"/>
    </row>
    <row r="64" spans="13:26" x14ac:dyDescent="0.2">
      <c r="M64" s="614"/>
      <c r="N64" s="748">
        <f t="shared" si="61"/>
        <v>7</v>
      </c>
      <c r="O64" s="730">
        <f t="shared" si="58"/>
        <v>256812.74666933456</v>
      </c>
      <c r="P64" s="730">
        <f t="shared" si="62"/>
        <v>42586.999813506322</v>
      </c>
      <c r="Q64" s="730">
        <f t="shared" si="59"/>
        <v>517.51456523284105</v>
      </c>
      <c r="R64" s="730">
        <f t="shared" si="60"/>
        <v>299917.26104807371</v>
      </c>
      <c r="Z64" s="614"/>
    </row>
    <row r="65" spans="13:26" x14ac:dyDescent="0.2">
      <c r="M65" s="614"/>
      <c r="N65" s="748">
        <f t="shared" si="61"/>
        <v>8</v>
      </c>
      <c r="O65" s="730">
        <f t="shared" si="58"/>
        <v>299917.26104807371</v>
      </c>
      <c r="P65" s="730">
        <f t="shared" si="62"/>
        <v>42586.999813506322</v>
      </c>
      <c r="Q65" s="730">
        <f t="shared" si="59"/>
        <v>604.37635191435697</v>
      </c>
      <c r="R65" s="730">
        <f t="shared" si="60"/>
        <v>343108.6372134944</v>
      </c>
      <c r="Z65" s="614"/>
    </row>
    <row r="66" spans="13:26" x14ac:dyDescent="0.2">
      <c r="M66" s="614"/>
      <c r="N66" s="748">
        <f t="shared" si="61"/>
        <v>9</v>
      </c>
      <c r="O66" s="730">
        <f t="shared" si="58"/>
        <v>343108.6372134944</v>
      </c>
      <c r="P66" s="730">
        <f t="shared" si="62"/>
        <v>42586.999813506322</v>
      </c>
      <c r="Q66" s="730">
        <f t="shared" si="59"/>
        <v>691.41317757019499</v>
      </c>
      <c r="R66" s="730">
        <f t="shared" si="60"/>
        <v>386387.05020457093</v>
      </c>
      <c r="Z66" s="614"/>
    </row>
    <row r="67" spans="13:26" x14ac:dyDescent="0.2">
      <c r="M67" s="614"/>
      <c r="N67" s="748">
        <f t="shared" si="61"/>
        <v>10</v>
      </c>
      <c r="O67" s="730">
        <f t="shared" si="58"/>
        <v>386387.05020457093</v>
      </c>
      <c r="P67" s="730">
        <f t="shared" si="62"/>
        <v>42586.999813506322</v>
      </c>
      <c r="Q67" s="730">
        <f t="shared" si="59"/>
        <v>778.62539492902567</v>
      </c>
      <c r="R67" s="730">
        <f t="shared" si="60"/>
        <v>429752.67541300628</v>
      </c>
      <c r="Z67" s="614"/>
    </row>
    <row r="68" spans="13:26" x14ac:dyDescent="0.2">
      <c r="M68" s="614"/>
      <c r="N68" s="748">
        <f t="shared" si="61"/>
        <v>11</v>
      </c>
      <c r="O68" s="730">
        <f t="shared" si="58"/>
        <v>429752.67541300628</v>
      </c>
      <c r="P68" s="730">
        <f t="shared" si="62"/>
        <v>42586.999813506322</v>
      </c>
      <c r="Q68" s="730">
        <f t="shared" si="59"/>
        <v>866.01335743031825</v>
      </c>
      <c r="R68" s="730">
        <f t="shared" si="60"/>
        <v>473205.68858394295</v>
      </c>
      <c r="Z68" s="614"/>
    </row>
    <row r="69" spans="13:26" x14ac:dyDescent="0.2">
      <c r="M69" s="614"/>
      <c r="N69" s="748">
        <f t="shared" si="61"/>
        <v>12</v>
      </c>
      <c r="O69" s="730">
        <f t="shared" si="58"/>
        <v>473205.68858394295</v>
      </c>
      <c r="P69" s="730">
        <f t="shared" si="62"/>
        <v>42586.999813506322</v>
      </c>
      <c r="Q69" s="730">
        <f t="shared" si="59"/>
        <v>953.5774192257735</v>
      </c>
      <c r="R69" s="730">
        <f t="shared" si="60"/>
        <v>516746.26581667503</v>
      </c>
      <c r="Z69" s="614"/>
    </row>
    <row r="70" spans="13:26" x14ac:dyDescent="0.2">
      <c r="M70" s="614"/>
      <c r="N70" s="748">
        <f t="shared" si="61"/>
        <v>13</v>
      </c>
      <c r="O70" s="730">
        <f t="shared" si="58"/>
        <v>516746.26581667503</v>
      </c>
      <c r="P70" s="730">
        <f t="shared" si="62"/>
        <v>42586.999813506322</v>
      </c>
      <c r="Q70" s="730">
        <f t="shared" si="59"/>
        <v>1041.3179351807585</v>
      </c>
      <c r="R70" s="730">
        <f t="shared" si="60"/>
        <v>560374.58356536215</v>
      </c>
      <c r="Z70" s="614"/>
    </row>
    <row r="71" spans="13:26" x14ac:dyDescent="0.2">
      <c r="M71" s="614"/>
      <c r="N71" s="748">
        <f t="shared" si="61"/>
        <v>14</v>
      </c>
      <c r="O71" s="730">
        <f t="shared" si="58"/>
        <v>560374.58356536215</v>
      </c>
      <c r="P71" s="730">
        <f t="shared" si="62"/>
        <v>42586.999813506322</v>
      </c>
      <c r="Q71" s="730">
        <f t="shared" si="59"/>
        <v>1129.2352608757453</v>
      </c>
      <c r="R71" s="730">
        <f t="shared" si="60"/>
        <v>604090.81863974419</v>
      </c>
      <c r="Z71" s="614"/>
    </row>
    <row r="72" spans="13:26" x14ac:dyDescent="0.2">
      <c r="M72" s="614"/>
      <c r="N72" s="748">
        <f t="shared" si="61"/>
        <v>15</v>
      </c>
      <c r="O72" s="730">
        <f t="shared" si="58"/>
        <v>604090.81863974419</v>
      </c>
      <c r="P72" s="730">
        <f t="shared" si="62"/>
        <v>42586.999813506322</v>
      </c>
      <c r="Q72" s="730">
        <f t="shared" si="59"/>
        <v>1217.3297526077515</v>
      </c>
      <c r="R72" s="730">
        <f t="shared" si="60"/>
        <v>647895.14820585819</v>
      </c>
      <c r="Z72" s="614"/>
    </row>
    <row r="73" spans="13:26" x14ac:dyDescent="0.2">
      <c r="M73" s="614"/>
      <c r="N73" s="748">
        <f t="shared" si="61"/>
        <v>16</v>
      </c>
      <c r="O73" s="730">
        <f t="shared" si="58"/>
        <v>647895.14820585819</v>
      </c>
      <c r="P73" s="730">
        <f t="shared" si="62"/>
        <v>42586.999813506322</v>
      </c>
      <c r="Q73" s="730">
        <f t="shared" si="59"/>
        <v>1305.6017673917845</v>
      </c>
      <c r="R73" s="730">
        <f t="shared" si="60"/>
        <v>691787.74978675635</v>
      </c>
      <c r="Z73" s="614"/>
    </row>
    <row r="74" spans="13:26" x14ac:dyDescent="0.2">
      <c r="M74" s="614"/>
      <c r="N74" s="748">
        <f t="shared" si="61"/>
        <v>17</v>
      </c>
      <c r="O74" s="730">
        <f t="shared" si="58"/>
        <v>691787.74978675635</v>
      </c>
      <c r="P74" s="730">
        <f t="shared" si="62"/>
        <v>42586.999813506322</v>
      </c>
      <c r="Q74" s="730">
        <f t="shared" si="59"/>
        <v>1394.051662962288</v>
      </c>
      <c r="R74" s="730">
        <f t="shared" si="60"/>
        <v>735768.80126322492</v>
      </c>
      <c r="Z74" s="614"/>
    </row>
    <row r="75" spans="13:26" x14ac:dyDescent="0.2">
      <c r="M75" s="614"/>
      <c r="N75" s="748">
        <f t="shared" si="61"/>
        <v>18</v>
      </c>
      <c r="O75" s="730">
        <f t="shared" si="58"/>
        <v>735768.80126322492</v>
      </c>
      <c r="P75" s="730">
        <f t="shared" si="62"/>
        <v>42586.999813506322</v>
      </c>
      <c r="Q75" s="730">
        <f t="shared" si="59"/>
        <v>1482.6797977745919</v>
      </c>
      <c r="R75" s="730">
        <f t="shared" si="60"/>
        <v>779838.48087450583</v>
      </c>
      <c r="Z75" s="614"/>
    </row>
    <row r="76" spans="13:26" x14ac:dyDescent="0.2">
      <c r="M76" s="614"/>
      <c r="N76" s="748">
        <f t="shared" si="61"/>
        <v>19</v>
      </c>
      <c r="O76" s="730">
        <f t="shared" si="58"/>
        <v>779838.48087450583</v>
      </c>
      <c r="P76" s="730">
        <f t="shared" si="62"/>
        <v>42586.999813506322</v>
      </c>
      <c r="Q76" s="730">
        <f t="shared" si="59"/>
        <v>1571.4865310063653</v>
      </c>
      <c r="R76" s="730">
        <f t="shared" si="60"/>
        <v>823996.96721901861</v>
      </c>
      <c r="Z76" s="614"/>
    </row>
    <row r="77" spans="13:26" x14ac:dyDescent="0.2">
      <c r="M77" s="614"/>
      <c r="N77" s="748">
        <f t="shared" si="61"/>
        <v>20</v>
      </c>
      <c r="O77" s="730">
        <f t="shared" si="58"/>
        <v>823996.96721901861</v>
      </c>
      <c r="P77" s="730">
        <f t="shared" si="62"/>
        <v>42586.999813506322</v>
      </c>
      <c r="Q77" s="730">
        <f t="shared" si="59"/>
        <v>1660.4722225590724</v>
      </c>
      <c r="R77" s="730">
        <f t="shared" si="60"/>
        <v>868244.43925508403</v>
      </c>
      <c r="Z77" s="614"/>
    </row>
    <row r="78" spans="13:26" x14ac:dyDescent="0.2">
      <c r="M78" s="614"/>
      <c r="N78" s="748">
        <f t="shared" si="61"/>
        <v>21</v>
      </c>
      <c r="O78" s="730">
        <f t="shared" si="58"/>
        <v>868244.43925508403</v>
      </c>
      <c r="P78" s="730">
        <f t="shared" si="62"/>
        <v>42586.999813506322</v>
      </c>
      <c r="Q78" s="730">
        <f t="shared" si="59"/>
        <v>1749.6372330594293</v>
      </c>
      <c r="R78" s="730">
        <f t="shared" si="60"/>
        <v>912581.07630164968</v>
      </c>
      <c r="Z78" s="614"/>
    </row>
    <row r="79" spans="13:26" x14ac:dyDescent="0.2">
      <c r="M79" s="614"/>
      <c r="N79" s="748">
        <f t="shared" si="61"/>
        <v>22</v>
      </c>
      <c r="O79" s="730">
        <f t="shared" si="58"/>
        <v>912581.07630164968</v>
      </c>
      <c r="P79" s="730">
        <f t="shared" si="62"/>
        <v>42586.999813506322</v>
      </c>
      <c r="Q79" s="730">
        <f t="shared" si="59"/>
        <v>1838.981923860867</v>
      </c>
      <c r="R79" s="730">
        <f t="shared" si="60"/>
        <v>957007.05803901691</v>
      </c>
      <c r="Z79" s="614"/>
    </row>
    <row r="80" spans="13:26" x14ac:dyDescent="0.2">
      <c r="M80" s="614"/>
      <c r="N80" s="748">
        <f t="shared" si="61"/>
        <v>23</v>
      </c>
      <c r="O80" s="730">
        <f t="shared" si="58"/>
        <v>957007.05803901691</v>
      </c>
      <c r="P80" s="730">
        <f t="shared" si="62"/>
        <v>42586.999813506322</v>
      </c>
      <c r="Q80" s="730">
        <f t="shared" si="59"/>
        <v>1928.5066570449969</v>
      </c>
      <c r="R80" s="730">
        <f t="shared" si="60"/>
        <v>1001522.5645095682</v>
      </c>
      <c r="Z80" s="614"/>
    </row>
    <row r="81" spans="13:26" x14ac:dyDescent="0.2">
      <c r="M81" s="614"/>
      <c r="N81" s="748">
        <f t="shared" si="61"/>
        <v>24</v>
      </c>
      <c r="O81" s="730">
        <f t="shared" si="58"/>
        <v>1001522.5645095682</v>
      </c>
      <c r="P81" s="730">
        <f t="shared" si="62"/>
        <v>42586.999813506322</v>
      </c>
      <c r="Q81" s="730">
        <f t="shared" si="59"/>
        <v>2018.2117954230755</v>
      </c>
      <c r="R81" s="730">
        <f t="shared" si="60"/>
        <v>1046127.7761184975</v>
      </c>
      <c r="Z81" s="614"/>
    </row>
    <row r="82" spans="13:26" x14ac:dyDescent="0.2">
      <c r="M82" s="614"/>
      <c r="N82" s="748">
        <f t="shared" si="61"/>
        <v>25</v>
      </c>
      <c r="O82" s="730">
        <f t="shared" si="58"/>
        <v>1046127.7761184975</v>
      </c>
      <c r="P82" s="730">
        <f t="shared" si="62"/>
        <v>42586.999813506322</v>
      </c>
      <c r="Q82" s="730">
        <f t="shared" si="59"/>
        <v>2108.0977025374764</v>
      </c>
      <c r="R82" s="730">
        <f t="shared" si="60"/>
        <v>1090822.8736345412</v>
      </c>
      <c r="Z82" s="614"/>
    </row>
    <row r="83" spans="13:26" x14ac:dyDescent="0.2">
      <c r="M83" s="614"/>
      <c r="N83" s="748">
        <f t="shared" si="61"/>
        <v>26</v>
      </c>
      <c r="O83" s="730">
        <f t="shared" si="58"/>
        <v>1090822.8736345412</v>
      </c>
      <c r="P83" s="730">
        <f t="shared" si="62"/>
        <v>42586.999813506322</v>
      </c>
      <c r="Q83" s="730">
        <f t="shared" si="59"/>
        <v>2198.164742663163</v>
      </c>
      <c r="R83" s="730">
        <f t="shared" si="60"/>
        <v>1135608.0381907108</v>
      </c>
      <c r="Z83" s="614"/>
    </row>
    <row r="84" spans="13:26" x14ac:dyDescent="0.2">
      <c r="M84" s="614"/>
      <c r="N84" s="748">
        <f t="shared" si="61"/>
        <v>27</v>
      </c>
      <c r="O84" s="730">
        <f t="shared" si="58"/>
        <v>1135608.0381907108</v>
      </c>
      <c r="P84" s="730">
        <f t="shared" si="62"/>
        <v>42586.999813506322</v>
      </c>
      <c r="Q84" s="730">
        <f t="shared" si="59"/>
        <v>2288.4132808091663</v>
      </c>
      <c r="R84" s="730">
        <f t="shared" si="60"/>
        <v>1180483.4512850263</v>
      </c>
      <c r="Z84" s="614"/>
    </row>
    <row r="85" spans="13:26" x14ac:dyDescent="0.2">
      <c r="M85" s="614"/>
      <c r="N85" s="748">
        <f t="shared" si="61"/>
        <v>28</v>
      </c>
      <c r="O85" s="730">
        <f t="shared" si="58"/>
        <v>1180483.4512850263</v>
      </c>
      <c r="P85" s="730">
        <f t="shared" si="62"/>
        <v>42586.999813506322</v>
      </c>
      <c r="Q85" s="730">
        <f t="shared" si="59"/>
        <v>2378.8436827200617</v>
      </c>
      <c r="R85" s="730">
        <f t="shared" si="60"/>
        <v>1225449.2947812527</v>
      </c>
      <c r="Z85" s="614"/>
    </row>
    <row r="86" spans="13:26" x14ac:dyDescent="0.2">
      <c r="M86" s="614"/>
      <c r="N86" s="748">
        <f t="shared" si="61"/>
        <v>29</v>
      </c>
      <c r="O86" s="730">
        <f t="shared" si="58"/>
        <v>1225449.2947812527</v>
      </c>
      <c r="P86" s="730">
        <f t="shared" si="62"/>
        <v>42586.999813506322</v>
      </c>
      <c r="Q86" s="730">
        <f t="shared" si="59"/>
        <v>2469.4563148774523</v>
      </c>
      <c r="R86" s="730">
        <f t="shared" si="60"/>
        <v>1270505.7509096365</v>
      </c>
      <c r="Z86" s="614"/>
    </row>
    <row r="87" spans="13:26" x14ac:dyDescent="0.2">
      <c r="M87" s="614"/>
      <c r="N87" s="748">
        <f t="shared" si="61"/>
        <v>30</v>
      </c>
      <c r="O87" s="730">
        <f t="shared" si="58"/>
        <v>1270505.7509096365</v>
      </c>
      <c r="P87" s="730">
        <f t="shared" si="62"/>
        <v>42586.999813506322</v>
      </c>
      <c r="Q87" s="730">
        <f t="shared" si="59"/>
        <v>2560.2515445014551</v>
      </c>
      <c r="R87" s="730">
        <f t="shared" si="60"/>
        <v>1315653.0022676443</v>
      </c>
      <c r="Z87" s="614"/>
    </row>
    <row r="88" spans="13:26" x14ac:dyDescent="0.2">
      <c r="M88" s="614"/>
      <c r="N88" s="748">
        <f t="shared" si="61"/>
        <v>31</v>
      </c>
      <c r="O88" s="730">
        <f t="shared" si="58"/>
        <v>1315653.0022676443</v>
      </c>
      <c r="P88" s="730">
        <f t="shared" si="62"/>
        <v>42586.999813506322</v>
      </c>
      <c r="Q88" s="730">
        <f t="shared" si="59"/>
        <v>2651.2297395521882</v>
      </c>
      <c r="R88" s="730">
        <f t="shared" si="60"/>
        <v>1360891.2318207028</v>
      </c>
      <c r="Z88" s="614"/>
    </row>
    <row r="89" spans="13:26" x14ac:dyDescent="0.2">
      <c r="M89" s="614"/>
      <c r="N89" s="748">
        <f t="shared" si="61"/>
        <v>32</v>
      </c>
      <c r="O89" s="730">
        <f t="shared" si="58"/>
        <v>1360891.2318207028</v>
      </c>
      <c r="P89" s="730">
        <f t="shared" si="62"/>
        <v>42586.999813506322</v>
      </c>
      <c r="Q89" s="730">
        <f t="shared" si="59"/>
        <v>2742.3912687312613</v>
      </c>
      <c r="R89" s="730">
        <f t="shared" si="60"/>
        <v>1406220.6229029405</v>
      </c>
      <c r="Z89" s="614"/>
    </row>
    <row r="90" spans="13:26" x14ac:dyDescent="0.2">
      <c r="M90" s="614"/>
      <c r="N90" s="748">
        <f t="shared" si="61"/>
        <v>33</v>
      </c>
      <c r="O90" s="730">
        <f t="shared" si="58"/>
        <v>1406220.6229029405</v>
      </c>
      <c r="P90" s="730">
        <f t="shared" si="62"/>
        <v>42586.999813506322</v>
      </c>
      <c r="Q90" s="730">
        <f t="shared" si="59"/>
        <v>2833.7365014832726</v>
      </c>
      <c r="R90" s="730">
        <f t="shared" si="60"/>
        <v>1451641.3592179301</v>
      </c>
      <c r="Z90" s="614"/>
    </row>
    <row r="91" spans="13:26" x14ac:dyDescent="0.2">
      <c r="M91" s="614"/>
      <c r="N91" s="748">
        <f t="shared" si="61"/>
        <v>34</v>
      </c>
      <c r="O91" s="730">
        <f t="shared" si="58"/>
        <v>1451641.3592179301</v>
      </c>
      <c r="P91" s="730">
        <f t="shared" si="62"/>
        <v>42586.999813506322</v>
      </c>
      <c r="Q91" s="730">
        <f t="shared" si="59"/>
        <v>2925.2658079973025</v>
      </c>
      <c r="R91" s="730">
        <f t="shared" si="60"/>
        <v>1497153.6248394337</v>
      </c>
      <c r="Z91" s="614"/>
    </row>
    <row r="92" spans="13:26" x14ac:dyDescent="0.2">
      <c r="M92" s="614"/>
      <c r="N92" s="748">
        <f t="shared" si="61"/>
        <v>35</v>
      </c>
      <c r="O92" s="730">
        <f t="shared" si="58"/>
        <v>1497153.6248394337</v>
      </c>
      <c r="P92" s="730">
        <f t="shared" si="62"/>
        <v>42586.999813506322</v>
      </c>
      <c r="Q92" s="730">
        <f t="shared" si="59"/>
        <v>3016.9795592084156</v>
      </c>
      <c r="R92" s="730">
        <f t="shared" si="60"/>
        <v>1542757.6042121486</v>
      </c>
      <c r="Z92" s="614"/>
    </row>
    <row r="93" spans="13:26" x14ac:dyDescent="0.2">
      <c r="M93" s="614"/>
      <c r="N93" s="748">
        <f t="shared" si="61"/>
        <v>36</v>
      </c>
      <c r="O93" s="730">
        <f t="shared" si="58"/>
        <v>1542757.6042121486</v>
      </c>
      <c r="P93" s="730">
        <f t="shared" si="62"/>
        <v>42586.999813506322</v>
      </c>
      <c r="Q93" s="730">
        <f t="shared" si="59"/>
        <v>3108.8781267991658</v>
      </c>
      <c r="R93" s="730">
        <f t="shared" si="60"/>
        <v>1588453.4821524541</v>
      </c>
      <c r="Z93" s="614"/>
    </row>
    <row r="94" spans="13:26" x14ac:dyDescent="0.2">
      <c r="M94" s="614"/>
      <c r="N94" s="748">
        <f t="shared" si="61"/>
        <v>37</v>
      </c>
      <c r="O94" s="730">
        <f t="shared" si="58"/>
        <v>1588453.4821524541</v>
      </c>
      <c r="P94" s="730">
        <f t="shared" si="62"/>
        <v>42586.999813506322</v>
      </c>
      <c r="Q94" s="730">
        <f t="shared" si="59"/>
        <v>3200.9618832010979</v>
      </c>
      <c r="R94" s="730">
        <f t="shared" si="60"/>
        <v>1634241.4438491615</v>
      </c>
      <c r="Z94" s="614"/>
    </row>
    <row r="95" spans="13:26" x14ac:dyDescent="0.2">
      <c r="M95" s="614"/>
      <c r="N95" s="748">
        <f t="shared" si="61"/>
        <v>38</v>
      </c>
      <c r="O95" s="730">
        <f t="shared" si="58"/>
        <v>1634241.4438491615</v>
      </c>
      <c r="P95" s="730">
        <f t="shared" si="62"/>
        <v>42586.999813506322</v>
      </c>
      <c r="Q95" s="730">
        <f t="shared" si="59"/>
        <v>3293.2312015962625</v>
      </c>
      <c r="R95" s="730">
        <f t="shared" si="60"/>
        <v>1680121.6748642642</v>
      </c>
      <c r="Z95" s="614"/>
    </row>
    <row r="96" spans="13:26" x14ac:dyDescent="0.2">
      <c r="M96" s="614"/>
      <c r="N96" s="748">
        <f t="shared" si="61"/>
        <v>39</v>
      </c>
      <c r="O96" s="730">
        <f t="shared" si="58"/>
        <v>1680121.6748642642</v>
      </c>
      <c r="P96" s="730">
        <f t="shared" si="62"/>
        <v>42586.999813506322</v>
      </c>
      <c r="Q96" s="730">
        <f t="shared" si="59"/>
        <v>3385.6864559187238</v>
      </c>
      <c r="R96" s="730">
        <f t="shared" si="60"/>
        <v>1726094.3611336893</v>
      </c>
      <c r="Z96" s="614"/>
    </row>
    <row r="97" spans="13:26" x14ac:dyDescent="0.2">
      <c r="M97" s="614"/>
      <c r="N97" s="748">
        <f t="shared" si="61"/>
        <v>40</v>
      </c>
      <c r="O97" s="730">
        <f t="shared" si="58"/>
        <v>1726094.3611336893</v>
      </c>
      <c r="P97" s="730">
        <f t="shared" si="62"/>
        <v>42586.999813506322</v>
      </c>
      <c r="Q97" s="730">
        <f t="shared" si="59"/>
        <v>3478.3280208560777</v>
      </c>
      <c r="R97" s="730">
        <f t="shared" si="60"/>
        <v>1772159.6889680517</v>
      </c>
      <c r="Z97" s="614"/>
    </row>
    <row r="98" spans="13:26" x14ac:dyDescent="0.2">
      <c r="M98" s="614"/>
      <c r="N98" s="748">
        <f t="shared" si="61"/>
        <v>41</v>
      </c>
      <c r="O98" s="730">
        <f t="shared" si="58"/>
        <v>1772159.6889680517</v>
      </c>
      <c r="P98" s="730">
        <f t="shared" si="62"/>
        <v>42586.999813506322</v>
      </c>
      <c r="Q98" s="730">
        <f t="shared" si="59"/>
        <v>3571.1562718509686</v>
      </c>
      <c r="R98" s="730">
        <f t="shared" si="60"/>
        <v>1818317.845053409</v>
      </c>
      <c r="Z98" s="614"/>
    </row>
    <row r="99" spans="13:26" x14ac:dyDescent="0.2">
      <c r="M99" s="614"/>
      <c r="N99" s="748">
        <f t="shared" si="61"/>
        <v>42</v>
      </c>
      <c r="O99" s="730">
        <f t="shared" si="58"/>
        <v>1818317.845053409</v>
      </c>
      <c r="P99" s="730">
        <f t="shared" si="62"/>
        <v>42586.999813506322</v>
      </c>
      <c r="Q99" s="730">
        <f t="shared" si="59"/>
        <v>3664.1715851026129</v>
      </c>
      <c r="R99" s="730">
        <f t="shared" si="60"/>
        <v>1864569.0164520179</v>
      </c>
      <c r="Z99" s="614"/>
    </row>
    <row r="100" spans="13:26" x14ac:dyDescent="0.2">
      <c r="M100" s="614"/>
      <c r="N100" s="748">
        <f t="shared" si="61"/>
        <v>43</v>
      </c>
      <c r="O100" s="730">
        <f t="shared" si="58"/>
        <v>1864569.0164520179</v>
      </c>
      <c r="P100" s="730">
        <f t="shared" si="62"/>
        <v>42586.999813506322</v>
      </c>
      <c r="Q100" s="730">
        <f t="shared" si="59"/>
        <v>3757.3743375683212</v>
      </c>
      <c r="R100" s="730">
        <f t="shared" si="60"/>
        <v>1910913.3906030927</v>
      </c>
      <c r="Z100" s="614"/>
    </row>
    <row r="101" spans="13:26" x14ac:dyDescent="0.2">
      <c r="M101" s="614"/>
      <c r="N101" s="748">
        <f t="shared" si="61"/>
        <v>44</v>
      </c>
      <c r="O101" s="730">
        <f t="shared" si="58"/>
        <v>1910913.3906030927</v>
      </c>
      <c r="P101" s="730">
        <f t="shared" si="62"/>
        <v>42586.999813506322</v>
      </c>
      <c r="Q101" s="730">
        <f t="shared" si="59"/>
        <v>3850.7649069650288</v>
      </c>
      <c r="R101" s="730">
        <f t="shared" si="60"/>
        <v>1957351.1553235641</v>
      </c>
      <c r="Z101" s="614"/>
    </row>
    <row r="102" spans="13:26" x14ac:dyDescent="0.2">
      <c r="M102" s="614"/>
      <c r="N102" s="748">
        <f t="shared" si="61"/>
        <v>45</v>
      </c>
      <c r="O102" s="730">
        <f t="shared" si="58"/>
        <v>1957351.1553235641</v>
      </c>
      <c r="P102" s="730">
        <f t="shared" si="62"/>
        <v>42586.999813506322</v>
      </c>
      <c r="Q102" s="730">
        <f t="shared" si="59"/>
        <v>3944.3436717708232</v>
      </c>
      <c r="R102" s="730">
        <f t="shared" si="60"/>
        <v>2003882.4988088412</v>
      </c>
      <c r="Z102" s="614"/>
    </row>
    <row r="103" spans="13:26" x14ac:dyDescent="0.2">
      <c r="M103" s="614"/>
      <c r="N103" s="748">
        <f t="shared" si="61"/>
        <v>46</v>
      </c>
      <c r="O103" s="730">
        <f t="shared" si="58"/>
        <v>2003882.4988088412</v>
      </c>
      <c r="P103" s="730">
        <f t="shared" si="62"/>
        <v>42586.999813506322</v>
      </c>
      <c r="Q103" s="730">
        <f t="shared" si="59"/>
        <v>4038.1110112264805</v>
      </c>
      <c r="R103" s="730">
        <f t="shared" si="60"/>
        <v>2050507.609633574</v>
      </c>
      <c r="Z103" s="614"/>
    </row>
    <row r="104" spans="13:26" x14ac:dyDescent="0.2">
      <c r="M104" s="614"/>
      <c r="N104" s="748">
        <f t="shared" si="61"/>
        <v>47</v>
      </c>
      <c r="O104" s="730">
        <f t="shared" si="58"/>
        <v>2050507.609633574</v>
      </c>
      <c r="P104" s="730">
        <f t="shared" si="62"/>
        <v>42586.999813506322</v>
      </c>
      <c r="Q104" s="730">
        <f t="shared" si="59"/>
        <v>4132.067305337001</v>
      </c>
      <c r="R104" s="730">
        <f t="shared" si="60"/>
        <v>2097226.6767524173</v>
      </c>
      <c r="Z104" s="614"/>
    </row>
    <row r="105" spans="13:26" x14ac:dyDescent="0.2">
      <c r="M105" s="614"/>
      <c r="N105" s="748">
        <f t="shared" si="61"/>
        <v>48</v>
      </c>
      <c r="O105" s="730">
        <f t="shared" si="58"/>
        <v>2097226.6767524173</v>
      </c>
      <c r="P105" s="730">
        <f t="shared" si="62"/>
        <v>42586.999813506322</v>
      </c>
      <c r="Q105" s="730">
        <f t="shared" si="59"/>
        <v>4226.2129348731505</v>
      </c>
      <c r="R105" s="730">
        <f t="shared" si="60"/>
        <v>2144039.8895007968</v>
      </c>
      <c r="Z105" s="614"/>
    </row>
    <row r="106" spans="13:26" x14ac:dyDescent="0.2">
      <c r="M106" s="614"/>
      <c r="N106" s="748">
        <f t="shared" si="61"/>
        <v>49</v>
      </c>
      <c r="O106" s="730">
        <f t="shared" si="58"/>
        <v>2144039.8895007968</v>
      </c>
      <c r="P106" s="730">
        <f t="shared" si="62"/>
        <v>42586.999813506322</v>
      </c>
      <c r="Q106" s="730">
        <f t="shared" si="59"/>
        <v>4320.5482813730014</v>
      </c>
      <c r="R106" s="730">
        <f t="shared" si="60"/>
        <v>2190947.4375956762</v>
      </c>
      <c r="Z106" s="614"/>
    </row>
    <row r="107" spans="13:26" x14ac:dyDescent="0.2">
      <c r="M107" s="614"/>
      <c r="N107" s="748">
        <f t="shared" si="61"/>
        <v>50</v>
      </c>
      <c r="O107" s="730">
        <f t="shared" si="58"/>
        <v>2190947.4375956762</v>
      </c>
      <c r="P107" s="730">
        <f t="shared" si="62"/>
        <v>42586.999813506322</v>
      </c>
      <c r="Q107" s="730">
        <f t="shared" si="59"/>
        <v>4415.0737271434809</v>
      </c>
      <c r="R107" s="730">
        <f t="shared" si="60"/>
        <v>2237949.511136326</v>
      </c>
      <c r="Z107" s="614"/>
    </row>
    <row r="108" spans="13:26" x14ac:dyDescent="0.2">
      <c r="M108" s="614"/>
      <c r="N108" s="748">
        <f t="shared" si="61"/>
        <v>51</v>
      </c>
      <c r="O108" s="730">
        <f t="shared" si="58"/>
        <v>2237949.511136326</v>
      </c>
      <c r="P108" s="730">
        <f t="shared" si="62"/>
        <v>42586.999813506322</v>
      </c>
      <c r="Q108" s="730">
        <f t="shared" si="59"/>
        <v>4509.7896552619186</v>
      </c>
      <c r="R108" s="730">
        <f t="shared" si="60"/>
        <v>2285046.3006050945</v>
      </c>
      <c r="Z108" s="614"/>
    </row>
    <row r="109" spans="13:26" x14ac:dyDescent="0.2">
      <c r="M109" s="614"/>
      <c r="N109" s="748">
        <f t="shared" si="61"/>
        <v>52</v>
      </c>
      <c r="O109" s="730">
        <f t="shared" si="58"/>
        <v>2285046.3006050945</v>
      </c>
      <c r="P109" s="730">
        <f t="shared" si="62"/>
        <v>42586.999813506322</v>
      </c>
      <c r="Q109" s="730">
        <f t="shared" si="59"/>
        <v>4604.6964495776028</v>
      </c>
      <c r="R109" s="730">
        <f t="shared" si="60"/>
        <v>2332237.9968681787</v>
      </c>
      <c r="Z109" s="614"/>
    </row>
    <row r="110" spans="13:26" x14ac:dyDescent="0.2">
      <c r="M110" s="614"/>
      <c r="N110" s="748">
        <f t="shared" si="61"/>
        <v>53</v>
      </c>
      <c r="O110" s="730">
        <f t="shared" si="58"/>
        <v>2332237.9968681787</v>
      </c>
      <c r="P110" s="730">
        <f t="shared" si="62"/>
        <v>42586.999813506322</v>
      </c>
      <c r="Q110" s="730">
        <f t="shared" si="59"/>
        <v>4699.7944947133292</v>
      </c>
      <c r="R110" s="730">
        <f t="shared" si="60"/>
        <v>2379524.7911763983</v>
      </c>
      <c r="Z110" s="614"/>
    </row>
    <row r="111" spans="13:26" x14ac:dyDescent="0.2">
      <c r="M111" s="614"/>
      <c r="N111" s="748">
        <f t="shared" si="61"/>
        <v>54</v>
      </c>
      <c r="O111" s="730">
        <f t="shared" si="58"/>
        <v>2379524.7911763983</v>
      </c>
      <c r="P111" s="730">
        <f t="shared" si="62"/>
        <v>42586.999813506322</v>
      </c>
      <c r="Q111" s="730">
        <f t="shared" si="59"/>
        <v>4795.0841760669664</v>
      </c>
      <c r="R111" s="730">
        <f t="shared" si="60"/>
        <v>2426906.8751659715</v>
      </c>
      <c r="Z111" s="614"/>
    </row>
    <row r="112" spans="13:26" x14ac:dyDescent="0.2">
      <c r="M112" s="614"/>
      <c r="N112" s="748">
        <f t="shared" si="61"/>
        <v>55</v>
      </c>
      <c r="O112" s="730">
        <f t="shared" si="58"/>
        <v>2426906.8751659715</v>
      </c>
      <c r="P112" s="730">
        <f t="shared" si="62"/>
        <v>42586.999813506322</v>
      </c>
      <c r="Q112" s="730">
        <f t="shared" si="59"/>
        <v>4890.5658798130125</v>
      </c>
      <c r="R112" s="730">
        <f t="shared" si="60"/>
        <v>2474384.4408592908</v>
      </c>
      <c r="Z112" s="614"/>
    </row>
    <row r="113" spans="13:26" x14ac:dyDescent="0.2">
      <c r="M113" s="614"/>
      <c r="N113" s="748">
        <f t="shared" si="61"/>
        <v>56</v>
      </c>
      <c r="O113" s="730">
        <f t="shared" si="58"/>
        <v>2474384.4408592908</v>
      </c>
      <c r="P113" s="730">
        <f t="shared" si="62"/>
        <v>42586.999813506322</v>
      </c>
      <c r="Q113" s="730">
        <f t="shared" si="59"/>
        <v>4986.2399929041667</v>
      </c>
      <c r="R113" s="730">
        <f t="shared" si="60"/>
        <v>2521957.6806657012</v>
      </c>
      <c r="Z113" s="614"/>
    </row>
    <row r="114" spans="13:26" x14ac:dyDescent="0.2">
      <c r="M114" s="614"/>
      <c r="N114" s="748">
        <f t="shared" si="61"/>
        <v>57</v>
      </c>
      <c r="O114" s="730">
        <f t="shared" si="58"/>
        <v>2521957.6806657012</v>
      </c>
      <c r="P114" s="730">
        <f t="shared" si="62"/>
        <v>42586.999813506322</v>
      </c>
      <c r="Q114" s="730">
        <f t="shared" si="59"/>
        <v>5082.1069030728895</v>
      </c>
      <c r="R114" s="730">
        <f t="shared" si="60"/>
        <v>2569626.7873822805</v>
      </c>
      <c r="Z114" s="614"/>
    </row>
    <row r="115" spans="13:26" x14ac:dyDescent="0.2">
      <c r="M115" s="614"/>
      <c r="N115" s="748">
        <f t="shared" si="61"/>
        <v>58</v>
      </c>
      <c r="O115" s="730">
        <f t="shared" si="58"/>
        <v>2569626.7873822805</v>
      </c>
      <c r="P115" s="730">
        <f t="shared" si="62"/>
        <v>42586.999813506322</v>
      </c>
      <c r="Q115" s="730">
        <f t="shared" si="59"/>
        <v>5178.1669988329813</v>
      </c>
      <c r="R115" s="730">
        <f t="shared" si="60"/>
        <v>2617391.9541946198</v>
      </c>
      <c r="Z115" s="614"/>
    </row>
    <row r="116" spans="13:26" x14ac:dyDescent="0.2">
      <c r="M116" s="614"/>
      <c r="N116" s="748">
        <f t="shared" si="61"/>
        <v>59</v>
      </c>
      <c r="O116" s="730">
        <f t="shared" si="58"/>
        <v>2617391.9541946198</v>
      </c>
      <c r="P116" s="730">
        <f t="shared" si="62"/>
        <v>42586.999813506322</v>
      </c>
      <c r="Q116" s="730">
        <f t="shared" si="59"/>
        <v>5274.420669481151</v>
      </c>
      <c r="R116" s="730">
        <f t="shared" si="60"/>
        <v>2665253.3746776073</v>
      </c>
      <c r="Z116" s="614"/>
    </row>
    <row r="117" spans="13:26" x14ac:dyDescent="0.2">
      <c r="M117" s="614"/>
      <c r="N117" s="748">
        <f t="shared" si="61"/>
        <v>60</v>
      </c>
      <c r="O117" s="730">
        <f t="shared" si="58"/>
        <v>2665253.3746776073</v>
      </c>
      <c r="P117" s="730">
        <f t="shared" si="62"/>
        <v>42586.999813506322</v>
      </c>
      <c r="Q117" s="730">
        <f t="shared" si="59"/>
        <v>5370.8683050985974</v>
      </c>
      <c r="R117" s="730">
        <f t="shared" si="60"/>
        <v>2713211.2427962124</v>
      </c>
      <c r="Z117" s="614"/>
    </row>
    <row r="118" spans="13:26" x14ac:dyDescent="0.2">
      <c r="M118" s="614"/>
      <c r="N118" s="748">
        <f t="shared" si="61"/>
        <v>61</v>
      </c>
      <c r="O118" s="730">
        <f t="shared" si="58"/>
        <v>2713211.2427962124</v>
      </c>
      <c r="P118" s="730">
        <f t="shared" si="62"/>
        <v>42586.999813506322</v>
      </c>
      <c r="Q118" s="730">
        <f t="shared" si="59"/>
        <v>5467.5102965525884</v>
      </c>
      <c r="R118" s="730">
        <f t="shared" si="60"/>
        <v>2761265.7529062713</v>
      </c>
      <c r="Z118" s="614"/>
    </row>
    <row r="119" spans="13:26" x14ac:dyDescent="0.2">
      <c r="M119" s="614"/>
      <c r="N119" s="748">
        <f t="shared" si="61"/>
        <v>62</v>
      </c>
      <c r="O119" s="730">
        <f t="shared" si="58"/>
        <v>2761265.7529062713</v>
      </c>
      <c r="P119" s="730">
        <f t="shared" si="62"/>
        <v>42586.999813506322</v>
      </c>
      <c r="Q119" s="730">
        <f t="shared" si="59"/>
        <v>5564.3470354980454</v>
      </c>
      <c r="R119" s="730">
        <f t="shared" si="60"/>
        <v>2809417.0997552755</v>
      </c>
      <c r="Z119" s="614"/>
    </row>
    <row r="120" spans="13:26" x14ac:dyDescent="0.2">
      <c r="M120" s="614"/>
      <c r="N120" s="748">
        <f t="shared" si="61"/>
        <v>63</v>
      </c>
      <c r="O120" s="730">
        <f t="shared" si="58"/>
        <v>2809417.0997552755</v>
      </c>
      <c r="P120" s="730">
        <f t="shared" si="62"/>
        <v>42586.999813506322</v>
      </c>
      <c r="Q120" s="730">
        <f t="shared" si="59"/>
        <v>5661.3789143791328</v>
      </c>
      <c r="R120" s="730">
        <f t="shared" si="60"/>
        <v>2857665.478483161</v>
      </c>
      <c r="Z120" s="614"/>
    </row>
    <row r="121" spans="13:26" x14ac:dyDescent="0.2">
      <c r="M121" s="614"/>
      <c r="N121" s="748">
        <f t="shared" si="61"/>
        <v>64</v>
      </c>
      <c r="O121" s="730">
        <f t="shared" si="58"/>
        <v>2857665.478483161</v>
      </c>
      <c r="P121" s="730">
        <f t="shared" si="62"/>
        <v>42586.999813506322</v>
      </c>
      <c r="Q121" s="730">
        <f t="shared" si="59"/>
        <v>5758.6063264308441</v>
      </c>
      <c r="R121" s="730">
        <f t="shared" si="60"/>
        <v>2906011.0846230984</v>
      </c>
      <c r="Z121" s="614"/>
    </row>
    <row r="122" spans="13:26" x14ac:dyDescent="0.2">
      <c r="M122" s="614"/>
      <c r="N122" s="748">
        <f t="shared" si="61"/>
        <v>65</v>
      </c>
      <c r="O122" s="730">
        <f t="shared" si="58"/>
        <v>2906011.0846230984</v>
      </c>
      <c r="P122" s="730">
        <f t="shared" si="62"/>
        <v>42586.999813506322</v>
      </c>
      <c r="Q122" s="730">
        <f t="shared" si="59"/>
        <v>5856.0296656805986</v>
      </c>
      <c r="R122" s="730">
        <f t="shared" si="60"/>
        <v>2954454.1141022854</v>
      </c>
      <c r="Z122" s="614"/>
    </row>
    <row r="123" spans="13:26" x14ac:dyDescent="0.2">
      <c r="M123" s="614"/>
      <c r="N123" s="748">
        <f t="shared" si="61"/>
        <v>66</v>
      </c>
      <c r="O123" s="730">
        <f t="shared" ref="O123:O186" si="63">R122</f>
        <v>2954454.1141022854</v>
      </c>
      <c r="P123" s="730">
        <f t="shared" si="62"/>
        <v>42586.999813506322</v>
      </c>
      <c r="Q123" s="730">
        <f t="shared" ref="Q123:Q186" si="64">O123*$P$52</f>
        <v>5953.6493269498369</v>
      </c>
      <c r="R123" s="730">
        <f t="shared" ref="R123:R186" si="65">O123+P123+Q123</f>
        <v>3002994.7632427416</v>
      </c>
      <c r="Z123" s="614"/>
    </row>
    <row r="124" spans="13:26" x14ac:dyDescent="0.2">
      <c r="M124" s="614"/>
      <c r="N124" s="748">
        <f t="shared" ref="N124:N187" si="66">N123+1</f>
        <v>67</v>
      </c>
      <c r="O124" s="730">
        <f t="shared" si="63"/>
        <v>3002994.7632427416</v>
      </c>
      <c r="P124" s="730">
        <f t="shared" ref="P124:P187" si="67">P123</f>
        <v>42586.999813506322</v>
      </c>
      <c r="Q124" s="730">
        <f t="shared" si="64"/>
        <v>6051.4657058556222</v>
      </c>
      <c r="R124" s="730">
        <f t="shared" si="65"/>
        <v>3051633.2287621037</v>
      </c>
      <c r="Z124" s="614"/>
    </row>
    <row r="125" spans="13:26" x14ac:dyDescent="0.2">
      <c r="M125" s="614"/>
      <c r="N125" s="748">
        <f t="shared" si="66"/>
        <v>68</v>
      </c>
      <c r="O125" s="730">
        <f t="shared" si="63"/>
        <v>3051633.2287621037</v>
      </c>
      <c r="P125" s="730">
        <f t="shared" si="67"/>
        <v>42586.999813506322</v>
      </c>
      <c r="Q125" s="730">
        <f t="shared" si="64"/>
        <v>6149.4791988122424</v>
      </c>
      <c r="R125" s="730">
        <f t="shared" si="65"/>
        <v>3100369.7077744221</v>
      </c>
      <c r="Z125" s="614"/>
    </row>
    <row r="126" spans="13:26" x14ac:dyDescent="0.2">
      <c r="M126" s="614"/>
      <c r="N126" s="748">
        <f t="shared" si="66"/>
        <v>69</v>
      </c>
      <c r="O126" s="730">
        <f t="shared" si="63"/>
        <v>3100369.7077744221</v>
      </c>
      <c r="P126" s="730">
        <f t="shared" si="67"/>
        <v>42586.999813506322</v>
      </c>
      <c r="Q126" s="730">
        <f t="shared" si="64"/>
        <v>6247.6902030328174</v>
      </c>
      <c r="R126" s="730">
        <f t="shared" si="65"/>
        <v>3149204.3977909614</v>
      </c>
      <c r="Z126" s="614"/>
    </row>
    <row r="127" spans="13:26" x14ac:dyDescent="0.2">
      <c r="M127" s="614"/>
      <c r="N127" s="748">
        <f t="shared" si="66"/>
        <v>70</v>
      </c>
      <c r="O127" s="730">
        <f t="shared" si="63"/>
        <v>3149204.3977909614</v>
      </c>
      <c r="P127" s="730">
        <f t="shared" si="67"/>
        <v>42586.999813506322</v>
      </c>
      <c r="Q127" s="730">
        <f t="shared" si="64"/>
        <v>6346.0991165309097</v>
      </c>
      <c r="R127" s="730">
        <f t="shared" si="65"/>
        <v>3198137.4967209985</v>
      </c>
      <c r="Z127" s="614"/>
    </row>
    <row r="128" spans="13:26" x14ac:dyDescent="0.2">
      <c r="M128" s="614"/>
      <c r="N128" s="748">
        <f t="shared" si="66"/>
        <v>71</v>
      </c>
      <c r="O128" s="730">
        <f t="shared" si="63"/>
        <v>3198137.4967209985</v>
      </c>
      <c r="P128" s="730">
        <f t="shared" si="67"/>
        <v>42586.999813506322</v>
      </c>
      <c r="Q128" s="730">
        <f t="shared" si="64"/>
        <v>6444.7063381221324</v>
      </c>
      <c r="R128" s="730">
        <f t="shared" si="65"/>
        <v>3247169.2028726269</v>
      </c>
      <c r="Z128" s="614"/>
    </row>
    <row r="129" spans="13:26" x14ac:dyDescent="0.2">
      <c r="M129" s="614"/>
      <c r="N129" s="748">
        <f t="shared" si="66"/>
        <v>72</v>
      </c>
      <c r="O129" s="730">
        <f t="shared" si="63"/>
        <v>3247169.2028726269</v>
      </c>
      <c r="P129" s="730">
        <f t="shared" si="67"/>
        <v>42586.999813506322</v>
      </c>
      <c r="Q129" s="730">
        <f t="shared" si="64"/>
        <v>6543.5122674257746</v>
      </c>
      <c r="R129" s="730">
        <f t="shared" si="65"/>
        <v>3296299.714953559</v>
      </c>
      <c r="Z129" s="614"/>
    </row>
    <row r="130" spans="13:26" x14ac:dyDescent="0.2">
      <c r="M130" s="614"/>
      <c r="N130" s="748">
        <f t="shared" si="66"/>
        <v>73</v>
      </c>
      <c r="O130" s="730">
        <f t="shared" si="63"/>
        <v>3296299.714953559</v>
      </c>
      <c r="P130" s="730">
        <f t="shared" si="67"/>
        <v>42586.999813506322</v>
      </c>
      <c r="Q130" s="730">
        <f t="shared" si="64"/>
        <v>6642.5173048664119</v>
      </c>
      <c r="R130" s="730">
        <f t="shared" si="65"/>
        <v>3345529.2320719319</v>
      </c>
      <c r="Z130" s="614"/>
    </row>
    <row r="131" spans="13:26" x14ac:dyDescent="0.2">
      <c r="M131" s="614"/>
      <c r="N131" s="748">
        <f t="shared" si="66"/>
        <v>74</v>
      </c>
      <c r="O131" s="730">
        <f t="shared" si="63"/>
        <v>3345529.2320719319</v>
      </c>
      <c r="P131" s="730">
        <f t="shared" si="67"/>
        <v>42586.999813506322</v>
      </c>
      <c r="Q131" s="730">
        <f t="shared" si="64"/>
        <v>6741.7218516755356</v>
      </c>
      <c r="R131" s="730">
        <f t="shared" si="65"/>
        <v>3394857.9537371136</v>
      </c>
      <c r="Z131" s="614"/>
    </row>
    <row r="132" spans="13:26" x14ac:dyDescent="0.2">
      <c r="M132" s="614"/>
      <c r="N132" s="748">
        <f t="shared" si="66"/>
        <v>75</v>
      </c>
      <c r="O132" s="730">
        <f t="shared" si="63"/>
        <v>3394857.9537371136</v>
      </c>
      <c r="P132" s="730">
        <f t="shared" si="67"/>
        <v>42586.999813506322</v>
      </c>
      <c r="Q132" s="730">
        <f t="shared" si="64"/>
        <v>6841.1263098931713</v>
      </c>
      <c r="R132" s="730">
        <f t="shared" si="65"/>
        <v>3444286.0798605131</v>
      </c>
      <c r="Z132" s="614"/>
    </row>
    <row r="133" spans="13:26" x14ac:dyDescent="0.2">
      <c r="M133" s="614"/>
      <c r="N133" s="748">
        <f t="shared" si="66"/>
        <v>76</v>
      </c>
      <c r="O133" s="730">
        <f t="shared" si="63"/>
        <v>3444286.0798605131</v>
      </c>
      <c r="P133" s="730">
        <f t="shared" si="67"/>
        <v>42586.999813506322</v>
      </c>
      <c r="Q133" s="730">
        <f t="shared" si="64"/>
        <v>6940.7310823695198</v>
      </c>
      <c r="R133" s="730">
        <f t="shared" si="65"/>
        <v>3493813.8107563891</v>
      </c>
      <c r="Z133" s="614"/>
    </row>
    <row r="134" spans="13:26" x14ac:dyDescent="0.2">
      <c r="M134" s="614"/>
      <c r="N134" s="748">
        <f t="shared" si="66"/>
        <v>77</v>
      </c>
      <c r="O134" s="730">
        <f t="shared" si="63"/>
        <v>3493813.8107563891</v>
      </c>
      <c r="P134" s="730">
        <f t="shared" si="67"/>
        <v>42586.999813506322</v>
      </c>
      <c r="Q134" s="730">
        <f t="shared" si="64"/>
        <v>7040.5365727665776</v>
      </c>
      <c r="R134" s="730">
        <f t="shared" si="65"/>
        <v>3543441.3471426619</v>
      </c>
      <c r="Z134" s="614"/>
    </row>
    <row r="135" spans="13:26" x14ac:dyDescent="0.2">
      <c r="M135" s="614"/>
      <c r="N135" s="748">
        <f t="shared" si="66"/>
        <v>78</v>
      </c>
      <c r="O135" s="730">
        <f t="shared" si="63"/>
        <v>3543441.3471426619</v>
      </c>
      <c r="P135" s="730">
        <f t="shared" si="67"/>
        <v>42586.999813506322</v>
      </c>
      <c r="Q135" s="730">
        <f t="shared" si="64"/>
        <v>7140.5431855597808</v>
      </c>
      <c r="R135" s="730">
        <f t="shared" si="65"/>
        <v>3593168.8901417279</v>
      </c>
      <c r="Z135" s="614"/>
    </row>
    <row r="136" spans="13:26" x14ac:dyDescent="0.2">
      <c r="M136" s="614"/>
      <c r="N136" s="748">
        <f t="shared" si="66"/>
        <v>79</v>
      </c>
      <c r="O136" s="730">
        <f t="shared" si="63"/>
        <v>3593168.8901417279</v>
      </c>
      <c r="P136" s="730">
        <f t="shared" si="67"/>
        <v>42586.999813506322</v>
      </c>
      <c r="Q136" s="730">
        <f t="shared" si="64"/>
        <v>7240.751326039639</v>
      </c>
      <c r="R136" s="730">
        <f t="shared" si="65"/>
        <v>3642996.6412812737</v>
      </c>
      <c r="Z136" s="614"/>
    </row>
    <row r="137" spans="13:26" x14ac:dyDescent="0.2">
      <c r="M137" s="614"/>
      <c r="N137" s="748">
        <f t="shared" si="66"/>
        <v>80</v>
      </c>
      <c r="O137" s="730">
        <f t="shared" si="63"/>
        <v>3642996.6412812737</v>
      </c>
      <c r="P137" s="730">
        <f t="shared" si="67"/>
        <v>42586.999813506322</v>
      </c>
      <c r="Q137" s="730">
        <f t="shared" si="64"/>
        <v>7341.1614003133836</v>
      </c>
      <c r="R137" s="730">
        <f t="shared" si="65"/>
        <v>3692924.8024950936</v>
      </c>
      <c r="Z137" s="614"/>
    </row>
    <row r="138" spans="13:26" x14ac:dyDescent="0.2">
      <c r="M138" s="614"/>
      <c r="N138" s="748">
        <f t="shared" si="66"/>
        <v>81</v>
      </c>
      <c r="O138" s="730">
        <f t="shared" si="63"/>
        <v>3692924.8024950936</v>
      </c>
      <c r="P138" s="730">
        <f t="shared" si="67"/>
        <v>42586.999813506322</v>
      </c>
      <c r="Q138" s="730">
        <f t="shared" si="64"/>
        <v>7441.7738153066093</v>
      </c>
      <c r="R138" s="730">
        <f t="shared" si="65"/>
        <v>3742953.5761239068</v>
      </c>
      <c r="Z138" s="614"/>
    </row>
    <row r="139" spans="13:26" x14ac:dyDescent="0.2">
      <c r="M139" s="614"/>
      <c r="N139" s="748">
        <f t="shared" si="66"/>
        <v>82</v>
      </c>
      <c r="O139" s="730">
        <f t="shared" si="63"/>
        <v>3742953.5761239068</v>
      </c>
      <c r="P139" s="730">
        <f t="shared" si="67"/>
        <v>42586.999813506322</v>
      </c>
      <c r="Q139" s="730">
        <f t="shared" si="64"/>
        <v>7542.588978764923</v>
      </c>
      <c r="R139" s="730">
        <f t="shared" si="65"/>
        <v>3793083.1649161782</v>
      </c>
      <c r="Z139" s="614"/>
    </row>
    <row r="140" spans="13:26" x14ac:dyDescent="0.2">
      <c r="M140" s="614"/>
      <c r="N140" s="748">
        <f t="shared" si="66"/>
        <v>83</v>
      </c>
      <c r="O140" s="730">
        <f t="shared" si="63"/>
        <v>3793083.1649161782</v>
      </c>
      <c r="P140" s="730">
        <f t="shared" si="67"/>
        <v>42586.999813506322</v>
      </c>
      <c r="Q140" s="730">
        <f t="shared" si="64"/>
        <v>7643.6072992555983</v>
      </c>
      <c r="R140" s="730">
        <f t="shared" si="65"/>
        <v>3843313.7720289403</v>
      </c>
      <c r="Z140" s="614"/>
    </row>
    <row r="141" spans="13:26" x14ac:dyDescent="0.2">
      <c r="M141" s="614"/>
      <c r="N141" s="748">
        <f t="shared" si="66"/>
        <v>84</v>
      </c>
      <c r="O141" s="730">
        <f t="shared" si="63"/>
        <v>3843313.7720289403</v>
      </c>
      <c r="P141" s="730">
        <f t="shared" si="67"/>
        <v>42586.999813506322</v>
      </c>
      <c r="Q141" s="730">
        <f t="shared" si="64"/>
        <v>7744.8291861692314</v>
      </c>
      <c r="R141" s="730">
        <f t="shared" si="65"/>
        <v>3893645.6010286161</v>
      </c>
      <c r="Z141" s="614"/>
    </row>
    <row r="142" spans="13:26" x14ac:dyDescent="0.2">
      <c r="M142" s="614"/>
      <c r="N142" s="748">
        <f t="shared" si="66"/>
        <v>85</v>
      </c>
      <c r="O142" s="730">
        <f t="shared" si="63"/>
        <v>3893645.6010286161</v>
      </c>
      <c r="P142" s="730">
        <f t="shared" si="67"/>
        <v>42586.999813506322</v>
      </c>
      <c r="Q142" s="730">
        <f t="shared" si="64"/>
        <v>7846.255049721397</v>
      </c>
      <c r="R142" s="730">
        <f t="shared" si="65"/>
        <v>3944078.8558918438</v>
      </c>
      <c r="Z142" s="614"/>
    </row>
    <row r="143" spans="13:26" x14ac:dyDescent="0.2">
      <c r="M143" s="614"/>
      <c r="N143" s="748">
        <f t="shared" si="66"/>
        <v>86</v>
      </c>
      <c r="O143" s="730">
        <f t="shared" si="63"/>
        <v>3944078.8558918438</v>
      </c>
      <c r="P143" s="730">
        <f t="shared" si="67"/>
        <v>42586.999813506322</v>
      </c>
      <c r="Q143" s="730">
        <f t="shared" si="64"/>
        <v>7947.8853009543154</v>
      </c>
      <c r="R143" s="730">
        <f t="shared" si="65"/>
        <v>3994613.7410063045</v>
      </c>
      <c r="Z143" s="614"/>
    </row>
    <row r="144" spans="13:26" x14ac:dyDescent="0.2">
      <c r="M144" s="614"/>
      <c r="N144" s="748">
        <f t="shared" si="66"/>
        <v>87</v>
      </c>
      <c r="O144" s="730">
        <f t="shared" si="63"/>
        <v>3994613.7410063045</v>
      </c>
      <c r="P144" s="730">
        <f t="shared" si="67"/>
        <v>42586.999813506322</v>
      </c>
      <c r="Q144" s="730">
        <f t="shared" si="64"/>
        <v>8049.720351738516</v>
      </c>
      <c r="R144" s="730">
        <f t="shared" si="65"/>
        <v>4045250.4611715493</v>
      </c>
      <c r="Z144" s="614"/>
    </row>
    <row r="145" spans="13:26" x14ac:dyDescent="0.2">
      <c r="M145" s="614"/>
      <c r="N145" s="748">
        <f t="shared" si="66"/>
        <v>88</v>
      </c>
      <c r="O145" s="730">
        <f t="shared" si="63"/>
        <v>4045250.4611715493</v>
      </c>
      <c r="P145" s="730">
        <f t="shared" si="67"/>
        <v>42586.999813506322</v>
      </c>
      <c r="Q145" s="730">
        <f t="shared" si="64"/>
        <v>8151.7606147745055</v>
      </c>
      <c r="R145" s="730">
        <f t="shared" si="65"/>
        <v>4095989.2215998303</v>
      </c>
      <c r="Z145" s="614"/>
    </row>
    <row r="146" spans="13:26" x14ac:dyDescent="0.2">
      <c r="M146" s="614"/>
      <c r="N146" s="748">
        <f t="shared" si="66"/>
        <v>89</v>
      </c>
      <c r="O146" s="730">
        <f t="shared" si="63"/>
        <v>4095989.2215998303</v>
      </c>
      <c r="P146" s="730">
        <f t="shared" si="67"/>
        <v>42586.999813506322</v>
      </c>
      <c r="Q146" s="730">
        <f t="shared" si="64"/>
        <v>8254.0065035944408</v>
      </c>
      <c r="R146" s="730">
        <f t="shared" si="65"/>
        <v>4146830.2279169313</v>
      </c>
      <c r="Z146" s="614"/>
    </row>
    <row r="147" spans="13:26" x14ac:dyDescent="0.2">
      <c r="M147" s="614"/>
      <c r="N147" s="748">
        <f t="shared" si="66"/>
        <v>90</v>
      </c>
      <c r="O147" s="730">
        <f t="shared" si="63"/>
        <v>4146830.2279169313</v>
      </c>
      <c r="P147" s="730">
        <f t="shared" si="67"/>
        <v>42586.999813506322</v>
      </c>
      <c r="Q147" s="730">
        <f t="shared" si="64"/>
        <v>8356.4584325638079</v>
      </c>
      <c r="R147" s="730">
        <f t="shared" si="65"/>
        <v>4197773.6861630017</v>
      </c>
      <c r="Z147" s="614"/>
    </row>
    <row r="148" spans="13:26" x14ac:dyDescent="0.2">
      <c r="M148" s="614"/>
      <c r="N148" s="748">
        <f t="shared" si="66"/>
        <v>91</v>
      </c>
      <c r="O148" s="730">
        <f t="shared" si="63"/>
        <v>4197773.6861630017</v>
      </c>
      <c r="P148" s="730">
        <f t="shared" si="67"/>
        <v>42586.999813506322</v>
      </c>
      <c r="Q148" s="730">
        <f t="shared" si="64"/>
        <v>8459.1168168830955</v>
      </c>
      <c r="R148" s="730">
        <f t="shared" si="65"/>
        <v>4248819.802793391</v>
      </c>
      <c r="Z148" s="614"/>
    </row>
    <row r="149" spans="13:26" x14ac:dyDescent="0.2">
      <c r="M149" s="614"/>
      <c r="N149" s="748">
        <f t="shared" si="66"/>
        <v>92</v>
      </c>
      <c r="O149" s="730">
        <f t="shared" si="63"/>
        <v>4248819.802793391</v>
      </c>
      <c r="P149" s="730">
        <f t="shared" si="67"/>
        <v>42586.999813506322</v>
      </c>
      <c r="Q149" s="730">
        <f t="shared" si="64"/>
        <v>8561.9820725894842</v>
      </c>
      <c r="R149" s="730">
        <f t="shared" si="65"/>
        <v>4299968.7846794873</v>
      </c>
      <c r="Z149" s="614"/>
    </row>
    <row r="150" spans="13:26" x14ac:dyDescent="0.2">
      <c r="M150" s="614"/>
      <c r="N150" s="748">
        <f t="shared" si="66"/>
        <v>93</v>
      </c>
      <c r="O150" s="730">
        <f t="shared" si="63"/>
        <v>4299968.7846794873</v>
      </c>
      <c r="P150" s="730">
        <f t="shared" si="67"/>
        <v>42586.999813506322</v>
      </c>
      <c r="Q150" s="730">
        <f t="shared" si="64"/>
        <v>8665.0546165585256</v>
      </c>
      <c r="R150" s="730">
        <f t="shared" si="65"/>
        <v>4351220.8391095521</v>
      </c>
      <c r="Z150" s="614"/>
    </row>
    <row r="151" spans="13:26" x14ac:dyDescent="0.2">
      <c r="M151" s="614"/>
      <c r="N151" s="748">
        <f t="shared" si="66"/>
        <v>94</v>
      </c>
      <c r="O151" s="730">
        <f t="shared" si="63"/>
        <v>4351220.8391095521</v>
      </c>
      <c r="P151" s="730">
        <f t="shared" si="67"/>
        <v>42586.999813506322</v>
      </c>
      <c r="Q151" s="730">
        <f t="shared" si="64"/>
        <v>8768.3348665058384</v>
      </c>
      <c r="R151" s="730">
        <f t="shared" si="65"/>
        <v>4402576.1737895645</v>
      </c>
      <c r="Z151" s="614"/>
    </row>
    <row r="152" spans="13:26" x14ac:dyDescent="0.2">
      <c r="M152" s="614"/>
      <c r="N152" s="748">
        <f t="shared" si="66"/>
        <v>95</v>
      </c>
      <c r="O152" s="730">
        <f t="shared" si="63"/>
        <v>4402576.1737895645</v>
      </c>
      <c r="P152" s="730">
        <f t="shared" si="67"/>
        <v>42586.999813506322</v>
      </c>
      <c r="Q152" s="730">
        <f t="shared" si="64"/>
        <v>8871.8232409887987</v>
      </c>
      <c r="R152" s="730">
        <f t="shared" si="65"/>
        <v>4454034.9968440598</v>
      </c>
      <c r="Z152" s="614"/>
    </row>
    <row r="153" spans="13:26" x14ac:dyDescent="0.2">
      <c r="M153" s="614"/>
      <c r="N153" s="748">
        <f t="shared" si="66"/>
        <v>96</v>
      </c>
      <c r="O153" s="730">
        <f t="shared" si="63"/>
        <v>4454034.9968440598</v>
      </c>
      <c r="P153" s="730">
        <f t="shared" si="67"/>
        <v>42586.999813506322</v>
      </c>
      <c r="Q153" s="730">
        <f t="shared" si="64"/>
        <v>8975.5201594082337</v>
      </c>
      <c r="R153" s="730">
        <f t="shared" si="65"/>
        <v>4505597.5168169746</v>
      </c>
      <c r="Z153" s="614"/>
    </row>
    <row r="154" spans="13:26" x14ac:dyDescent="0.2">
      <c r="M154" s="614"/>
      <c r="N154" s="748">
        <f t="shared" si="66"/>
        <v>97</v>
      </c>
      <c r="O154" s="730">
        <f t="shared" si="63"/>
        <v>4505597.5168169746</v>
      </c>
      <c r="P154" s="730">
        <f t="shared" si="67"/>
        <v>42586.999813506322</v>
      </c>
      <c r="Q154" s="730">
        <f t="shared" si="64"/>
        <v>9079.4260420101236</v>
      </c>
      <c r="R154" s="730">
        <f t="shared" si="65"/>
        <v>4557263.9426724911</v>
      </c>
      <c r="Z154" s="614"/>
    </row>
    <row r="155" spans="13:26" x14ac:dyDescent="0.2">
      <c r="M155" s="614"/>
      <c r="N155" s="748">
        <f t="shared" si="66"/>
        <v>98</v>
      </c>
      <c r="O155" s="730">
        <f t="shared" si="63"/>
        <v>4557263.9426724911</v>
      </c>
      <c r="P155" s="730">
        <f t="shared" si="67"/>
        <v>42586.999813506322</v>
      </c>
      <c r="Q155" s="730">
        <f t="shared" si="64"/>
        <v>9183.541309887305</v>
      </c>
      <c r="R155" s="730">
        <f t="shared" si="65"/>
        <v>4609034.483795885</v>
      </c>
      <c r="Z155" s="614"/>
    </row>
    <row r="156" spans="13:26" x14ac:dyDescent="0.2">
      <c r="M156" s="614"/>
      <c r="N156" s="748">
        <f t="shared" si="66"/>
        <v>99</v>
      </c>
      <c r="O156" s="730">
        <f t="shared" si="63"/>
        <v>4609034.483795885</v>
      </c>
      <c r="P156" s="730">
        <f t="shared" si="67"/>
        <v>42586.999813506322</v>
      </c>
      <c r="Q156" s="730">
        <f t="shared" si="64"/>
        <v>9287.8663849811765</v>
      </c>
      <c r="R156" s="730">
        <f t="shared" si="65"/>
        <v>4660909.3499943726</v>
      </c>
      <c r="Z156" s="614"/>
    </row>
    <row r="157" spans="13:26" x14ac:dyDescent="0.2">
      <c r="M157" s="614"/>
      <c r="N157" s="748">
        <f t="shared" si="66"/>
        <v>100</v>
      </c>
      <c r="O157" s="730">
        <f t="shared" si="63"/>
        <v>4660909.3499943726</v>
      </c>
      <c r="P157" s="730">
        <f t="shared" si="67"/>
        <v>42586.999813506322</v>
      </c>
      <c r="Q157" s="730">
        <f t="shared" si="64"/>
        <v>9392.401690083414</v>
      </c>
      <c r="R157" s="730">
        <f t="shared" si="65"/>
        <v>4712888.7514979625</v>
      </c>
      <c r="Z157" s="614"/>
    </row>
    <row r="158" spans="13:26" x14ac:dyDescent="0.2">
      <c r="M158" s="614"/>
      <c r="N158" s="748">
        <f t="shared" si="66"/>
        <v>101</v>
      </c>
      <c r="O158" s="730">
        <f t="shared" si="63"/>
        <v>4712888.7514979625</v>
      </c>
      <c r="P158" s="730">
        <f t="shared" si="67"/>
        <v>42586.999813506322</v>
      </c>
      <c r="Q158" s="730">
        <f t="shared" si="64"/>
        <v>9497.1476488376702</v>
      </c>
      <c r="R158" s="730">
        <f t="shared" si="65"/>
        <v>4764972.8989603063</v>
      </c>
      <c r="Z158" s="614"/>
    </row>
    <row r="159" spans="13:26" x14ac:dyDescent="0.2">
      <c r="M159" s="614"/>
      <c r="N159" s="748">
        <f t="shared" si="66"/>
        <v>102</v>
      </c>
      <c r="O159" s="730">
        <f t="shared" si="63"/>
        <v>4764972.8989603063</v>
      </c>
      <c r="P159" s="730">
        <f t="shared" si="67"/>
        <v>42586.999813506322</v>
      </c>
      <c r="Q159" s="730">
        <f t="shared" si="64"/>
        <v>9602.1046857413094</v>
      </c>
      <c r="R159" s="730">
        <f t="shared" si="65"/>
        <v>4817162.0034595542</v>
      </c>
      <c r="Z159" s="614"/>
    </row>
    <row r="160" spans="13:26" x14ac:dyDescent="0.2">
      <c r="M160" s="614"/>
      <c r="N160" s="748">
        <f t="shared" si="66"/>
        <v>103</v>
      </c>
      <c r="O160" s="730">
        <f t="shared" si="63"/>
        <v>4817162.0034595542</v>
      </c>
      <c r="P160" s="730">
        <f t="shared" si="67"/>
        <v>42586.999813506322</v>
      </c>
      <c r="Q160" s="730">
        <f t="shared" si="64"/>
        <v>9707.2732261471137</v>
      </c>
      <c r="R160" s="730">
        <f t="shared" si="65"/>
        <v>4869456.2764992081</v>
      </c>
      <c r="Z160" s="614"/>
    </row>
    <row r="161" spans="13:26" x14ac:dyDescent="0.2">
      <c r="M161" s="614"/>
      <c r="N161" s="748">
        <f t="shared" si="66"/>
        <v>104</v>
      </c>
      <c r="O161" s="730">
        <f t="shared" si="63"/>
        <v>4869456.2764992081</v>
      </c>
      <c r="P161" s="730">
        <f t="shared" si="67"/>
        <v>42586.999813506322</v>
      </c>
      <c r="Q161" s="730">
        <f t="shared" si="64"/>
        <v>9812.6536962650152</v>
      </c>
      <c r="R161" s="730">
        <f t="shared" si="65"/>
        <v>4921855.9300089795</v>
      </c>
      <c r="Z161" s="614"/>
    </row>
    <row r="162" spans="13:26" x14ac:dyDescent="0.2">
      <c r="M162" s="614"/>
      <c r="N162" s="748">
        <f t="shared" si="66"/>
        <v>105</v>
      </c>
      <c r="O162" s="730">
        <f t="shared" si="63"/>
        <v>4921855.9300089795</v>
      </c>
      <c r="P162" s="730">
        <f t="shared" si="67"/>
        <v>42586.999813506322</v>
      </c>
      <c r="Q162" s="730">
        <f t="shared" si="64"/>
        <v>9918.2465231638162</v>
      </c>
      <c r="R162" s="730">
        <f t="shared" si="65"/>
        <v>4974361.1763456501</v>
      </c>
      <c r="Z162" s="614"/>
    </row>
    <row r="163" spans="13:26" x14ac:dyDescent="0.2">
      <c r="M163" s="614"/>
      <c r="N163" s="748">
        <f t="shared" si="66"/>
        <v>106</v>
      </c>
      <c r="O163" s="730">
        <f t="shared" si="63"/>
        <v>4974361.1763456501</v>
      </c>
      <c r="P163" s="730">
        <f t="shared" si="67"/>
        <v>42586.999813506322</v>
      </c>
      <c r="Q163" s="730">
        <f t="shared" si="64"/>
        <v>10024.05213477293</v>
      </c>
      <c r="R163" s="730">
        <f t="shared" si="65"/>
        <v>5026972.2282939292</v>
      </c>
      <c r="Z163" s="614"/>
    </row>
    <row r="164" spans="13:26" x14ac:dyDescent="0.2">
      <c r="M164" s="614"/>
      <c r="N164" s="748">
        <f t="shared" si="66"/>
        <v>107</v>
      </c>
      <c r="O164" s="730">
        <f t="shared" si="63"/>
        <v>5026972.2282939292</v>
      </c>
      <c r="P164" s="730">
        <f t="shared" si="67"/>
        <v>42586.999813506322</v>
      </c>
      <c r="Q164" s="730">
        <f t="shared" si="64"/>
        <v>10130.070959884102</v>
      </c>
      <c r="R164" s="730">
        <f t="shared" si="65"/>
        <v>5079689.2990673194</v>
      </c>
      <c r="Z164" s="614"/>
    </row>
    <row r="165" spans="13:26" x14ac:dyDescent="0.2">
      <c r="M165" s="614"/>
      <c r="N165" s="748">
        <f t="shared" si="66"/>
        <v>108</v>
      </c>
      <c r="O165" s="730">
        <f t="shared" si="63"/>
        <v>5079689.2990673194</v>
      </c>
      <c r="P165" s="730">
        <f t="shared" si="67"/>
        <v>42586.999813506322</v>
      </c>
      <c r="Q165" s="730">
        <f t="shared" si="64"/>
        <v>10236.303428153162</v>
      </c>
      <c r="R165" s="730">
        <f t="shared" si="65"/>
        <v>5132512.6023089793</v>
      </c>
      <c r="Z165" s="614"/>
    </row>
    <row r="166" spans="13:26" x14ac:dyDescent="0.2">
      <c r="M166" s="614"/>
      <c r="N166" s="748">
        <f t="shared" si="66"/>
        <v>109</v>
      </c>
      <c r="O166" s="730">
        <f t="shared" si="63"/>
        <v>5132512.6023089793</v>
      </c>
      <c r="P166" s="730">
        <f t="shared" si="67"/>
        <v>42586.999813506322</v>
      </c>
      <c r="Q166" s="730">
        <f t="shared" si="64"/>
        <v>10342.749970101751</v>
      </c>
      <c r="R166" s="730">
        <f t="shared" si="65"/>
        <v>5185442.3520925874</v>
      </c>
      <c r="Z166" s="614"/>
    </row>
    <row r="167" spans="13:26" x14ac:dyDescent="0.2">
      <c r="M167" s="614"/>
      <c r="N167" s="748">
        <f t="shared" si="66"/>
        <v>110</v>
      </c>
      <c r="O167" s="730">
        <f t="shared" si="63"/>
        <v>5185442.3520925874</v>
      </c>
      <c r="P167" s="730">
        <f t="shared" si="67"/>
        <v>42586.999813506322</v>
      </c>
      <c r="Q167" s="730">
        <f t="shared" si="64"/>
        <v>10449.41101711908</v>
      </c>
      <c r="R167" s="730">
        <f t="shared" si="65"/>
        <v>5238478.7629232127</v>
      </c>
      <c r="Z167" s="614"/>
    </row>
    <row r="168" spans="13:26" x14ac:dyDescent="0.2">
      <c r="M168" s="614"/>
      <c r="N168" s="748">
        <f t="shared" si="66"/>
        <v>111</v>
      </c>
      <c r="O168" s="730">
        <f t="shared" si="63"/>
        <v>5238478.7629232127</v>
      </c>
      <c r="P168" s="730">
        <f t="shared" si="67"/>
        <v>42586.999813506322</v>
      </c>
      <c r="Q168" s="730">
        <f t="shared" si="64"/>
        <v>10556.287001463665</v>
      </c>
      <c r="R168" s="730">
        <f t="shared" si="65"/>
        <v>5291622.0497381827</v>
      </c>
      <c r="Z168" s="614"/>
    </row>
    <row r="169" spans="13:26" x14ac:dyDescent="0.2">
      <c r="M169" s="614"/>
      <c r="N169" s="748">
        <f t="shared" si="66"/>
        <v>112</v>
      </c>
      <c r="O169" s="730">
        <f t="shared" si="63"/>
        <v>5291622.0497381827</v>
      </c>
      <c r="P169" s="730">
        <f t="shared" si="67"/>
        <v>42586.999813506322</v>
      </c>
      <c r="Q169" s="730">
        <f t="shared" si="64"/>
        <v>10663.378356265086</v>
      </c>
      <c r="R169" s="730">
        <f t="shared" si="65"/>
        <v>5344872.427907954</v>
      </c>
      <c r="Z169" s="614"/>
    </row>
    <row r="170" spans="13:26" x14ac:dyDescent="0.2">
      <c r="M170" s="614"/>
      <c r="N170" s="748">
        <f t="shared" si="66"/>
        <v>113</v>
      </c>
      <c r="O170" s="730">
        <f t="shared" si="63"/>
        <v>5344872.427907954</v>
      </c>
      <c r="P170" s="730">
        <f t="shared" si="67"/>
        <v>42586.999813506322</v>
      </c>
      <c r="Q170" s="730">
        <f t="shared" si="64"/>
        <v>10770.685515525745</v>
      </c>
      <c r="R170" s="730">
        <f t="shared" si="65"/>
        <v>5398230.1132369861</v>
      </c>
      <c r="Z170" s="614"/>
    </row>
    <row r="171" spans="13:26" x14ac:dyDescent="0.2">
      <c r="M171" s="614"/>
      <c r="N171" s="748">
        <f t="shared" si="66"/>
        <v>114</v>
      </c>
      <c r="O171" s="730">
        <f t="shared" si="63"/>
        <v>5398230.1132369861</v>
      </c>
      <c r="P171" s="730">
        <f t="shared" si="67"/>
        <v>42586.999813506322</v>
      </c>
      <c r="Q171" s="730">
        <f t="shared" si="64"/>
        <v>10878.208914122619</v>
      </c>
      <c r="R171" s="730">
        <f t="shared" si="65"/>
        <v>5451695.321964615</v>
      </c>
      <c r="Z171" s="614"/>
    </row>
    <row r="172" spans="13:26" x14ac:dyDescent="0.2">
      <c r="M172" s="614"/>
      <c r="N172" s="748">
        <f t="shared" si="66"/>
        <v>115</v>
      </c>
      <c r="O172" s="730">
        <f t="shared" si="63"/>
        <v>5451695.321964615</v>
      </c>
      <c r="P172" s="730">
        <f t="shared" si="67"/>
        <v>42586.999813506322</v>
      </c>
      <c r="Q172" s="730">
        <f t="shared" si="64"/>
        <v>10985.948987809023</v>
      </c>
      <c r="R172" s="730">
        <f t="shared" si="65"/>
        <v>5505268.2707659304</v>
      </c>
      <c r="Z172" s="614"/>
    </row>
    <row r="173" spans="13:26" x14ac:dyDescent="0.2">
      <c r="M173" s="614"/>
      <c r="N173" s="748">
        <f t="shared" si="66"/>
        <v>116</v>
      </c>
      <c r="O173" s="730">
        <f t="shared" si="63"/>
        <v>5505268.2707659304</v>
      </c>
      <c r="P173" s="730">
        <f t="shared" si="67"/>
        <v>42586.999813506322</v>
      </c>
      <c r="Q173" s="730">
        <f t="shared" si="64"/>
        <v>11093.906173216379</v>
      </c>
      <c r="R173" s="730">
        <f t="shared" si="65"/>
        <v>5558949.176752653</v>
      </c>
      <c r="Z173" s="614"/>
    </row>
    <row r="174" spans="13:26" x14ac:dyDescent="0.2">
      <c r="M174" s="614"/>
      <c r="N174" s="748">
        <f t="shared" si="66"/>
        <v>117</v>
      </c>
      <c r="O174" s="730">
        <f t="shared" si="63"/>
        <v>5558949.176752653</v>
      </c>
      <c r="P174" s="730">
        <f t="shared" si="67"/>
        <v>42586.999813506322</v>
      </c>
      <c r="Q174" s="730">
        <f t="shared" si="64"/>
        <v>11202.080907855987</v>
      </c>
      <c r="R174" s="730">
        <f t="shared" si="65"/>
        <v>5612738.2574740155</v>
      </c>
      <c r="Z174" s="614"/>
    </row>
    <row r="175" spans="13:26" x14ac:dyDescent="0.2">
      <c r="M175" s="614"/>
      <c r="N175" s="748">
        <f t="shared" si="66"/>
        <v>118</v>
      </c>
      <c r="O175" s="730">
        <f t="shared" si="63"/>
        <v>5612738.2574740155</v>
      </c>
      <c r="P175" s="730">
        <f t="shared" si="67"/>
        <v>42586.999813506322</v>
      </c>
      <c r="Q175" s="730">
        <f t="shared" si="64"/>
        <v>11310.473630120789</v>
      </c>
      <c r="R175" s="730">
        <f t="shared" si="65"/>
        <v>5666635.7309176428</v>
      </c>
      <c r="Z175" s="614"/>
    </row>
    <row r="176" spans="13:26" x14ac:dyDescent="0.2">
      <c r="M176" s="614"/>
      <c r="N176" s="748">
        <f t="shared" si="66"/>
        <v>119</v>
      </c>
      <c r="O176" s="730">
        <f t="shared" si="63"/>
        <v>5666635.7309176428</v>
      </c>
      <c r="P176" s="730">
        <f t="shared" si="67"/>
        <v>42586.999813506322</v>
      </c>
      <c r="Q176" s="730">
        <f t="shared" si="64"/>
        <v>11419.084779287155</v>
      </c>
      <c r="R176" s="730">
        <f t="shared" si="65"/>
        <v>5720641.815510436</v>
      </c>
      <c r="Z176" s="614"/>
    </row>
    <row r="177" spans="13:26" x14ac:dyDescent="0.2">
      <c r="M177" s="614"/>
      <c r="N177" s="748">
        <f t="shared" si="66"/>
        <v>120</v>
      </c>
      <c r="O177" s="730">
        <f t="shared" si="63"/>
        <v>5720641.815510436</v>
      </c>
      <c r="P177" s="730">
        <f t="shared" si="67"/>
        <v>42586.999813506322</v>
      </c>
      <c r="Q177" s="730">
        <f t="shared" si="64"/>
        <v>11527.914795516659</v>
      </c>
      <c r="R177" s="730">
        <f t="shared" si="65"/>
        <v>5774756.7301194593</v>
      </c>
      <c r="Z177" s="614"/>
    </row>
    <row r="178" spans="13:26" x14ac:dyDescent="0.2">
      <c r="M178" s="614"/>
      <c r="N178" s="748">
        <f t="shared" si="66"/>
        <v>121</v>
      </c>
      <c r="O178" s="730">
        <f t="shared" si="63"/>
        <v>5774756.7301194593</v>
      </c>
      <c r="P178" s="730">
        <f t="shared" si="67"/>
        <v>42586.999813506322</v>
      </c>
      <c r="Q178" s="730">
        <f t="shared" si="64"/>
        <v>11636.964119857868</v>
      </c>
      <c r="R178" s="730">
        <f t="shared" si="65"/>
        <v>5828980.6940528238</v>
      </c>
      <c r="Z178" s="614"/>
    </row>
    <row r="179" spans="13:26" x14ac:dyDescent="0.2">
      <c r="M179" s="614"/>
      <c r="N179" s="748">
        <f t="shared" si="66"/>
        <v>122</v>
      </c>
      <c r="O179" s="730">
        <f t="shared" si="63"/>
        <v>5828980.6940528238</v>
      </c>
      <c r="P179" s="730">
        <f t="shared" si="67"/>
        <v>42586.999813506322</v>
      </c>
      <c r="Q179" s="730">
        <f t="shared" si="64"/>
        <v>11746.23319424812</v>
      </c>
      <c r="R179" s="730">
        <f t="shared" si="65"/>
        <v>5883313.927060578</v>
      </c>
      <c r="Z179" s="614"/>
    </row>
    <row r="180" spans="13:26" x14ac:dyDescent="0.2">
      <c r="M180" s="614"/>
      <c r="N180" s="748">
        <f t="shared" si="66"/>
        <v>123</v>
      </c>
      <c r="O180" s="730">
        <f t="shared" si="63"/>
        <v>5883313.927060578</v>
      </c>
      <c r="P180" s="730">
        <f t="shared" si="67"/>
        <v>42586.999813506322</v>
      </c>
      <c r="Q180" s="730">
        <f t="shared" si="64"/>
        <v>11855.722461515321</v>
      </c>
      <c r="R180" s="730">
        <f t="shared" si="65"/>
        <v>5937756.6493355995</v>
      </c>
      <c r="Z180" s="614"/>
    </row>
    <row r="181" spans="13:26" x14ac:dyDescent="0.2">
      <c r="M181" s="614"/>
      <c r="N181" s="748">
        <f t="shared" si="66"/>
        <v>124</v>
      </c>
      <c r="O181" s="730">
        <f t="shared" si="63"/>
        <v>5937756.6493355995</v>
      </c>
      <c r="P181" s="730">
        <f t="shared" si="67"/>
        <v>42586.999813506322</v>
      </c>
      <c r="Q181" s="730">
        <f t="shared" si="64"/>
        <v>11965.43236537974</v>
      </c>
      <c r="R181" s="730">
        <f t="shared" si="65"/>
        <v>5992309.0815144852</v>
      </c>
      <c r="Z181" s="614"/>
    </row>
    <row r="182" spans="13:26" x14ac:dyDescent="0.2">
      <c r="M182" s="614"/>
      <c r="N182" s="748">
        <f t="shared" si="66"/>
        <v>125</v>
      </c>
      <c r="O182" s="730">
        <f t="shared" si="63"/>
        <v>5992309.0815144852</v>
      </c>
      <c r="P182" s="730">
        <f t="shared" si="67"/>
        <v>42586.999813506322</v>
      </c>
      <c r="Q182" s="730">
        <f t="shared" si="64"/>
        <v>12075.363350455806</v>
      </c>
      <c r="R182" s="730">
        <f t="shared" si="65"/>
        <v>6046971.4446784472</v>
      </c>
      <c r="Z182" s="614"/>
    </row>
    <row r="183" spans="13:26" x14ac:dyDescent="0.2">
      <c r="M183" s="614"/>
      <c r="N183" s="748">
        <f t="shared" si="66"/>
        <v>126</v>
      </c>
      <c r="O183" s="730">
        <f t="shared" si="63"/>
        <v>6046971.4446784472</v>
      </c>
      <c r="P183" s="730">
        <f t="shared" si="67"/>
        <v>42586.999813506322</v>
      </c>
      <c r="Q183" s="730">
        <f t="shared" si="64"/>
        <v>12185.515862253909</v>
      </c>
      <c r="R183" s="730">
        <f t="shared" si="65"/>
        <v>6101743.9603542071</v>
      </c>
      <c r="Z183" s="614"/>
    </row>
    <row r="184" spans="13:26" x14ac:dyDescent="0.2">
      <c r="M184" s="614"/>
      <c r="N184" s="748">
        <f t="shared" si="66"/>
        <v>127</v>
      </c>
      <c r="O184" s="730">
        <f t="shared" si="63"/>
        <v>6101743.9603542071</v>
      </c>
      <c r="P184" s="730">
        <f t="shared" si="67"/>
        <v>42586.999813506322</v>
      </c>
      <c r="Q184" s="730">
        <f t="shared" si="64"/>
        <v>12295.89034718221</v>
      </c>
      <c r="R184" s="730">
        <f t="shared" si="65"/>
        <v>6156626.8505148953</v>
      </c>
      <c r="Z184" s="614"/>
    </row>
    <row r="185" spans="13:26" x14ac:dyDescent="0.2">
      <c r="M185" s="614"/>
      <c r="N185" s="748">
        <f t="shared" si="66"/>
        <v>128</v>
      </c>
      <c r="O185" s="730">
        <f t="shared" si="63"/>
        <v>6156626.8505148953</v>
      </c>
      <c r="P185" s="730">
        <f t="shared" si="67"/>
        <v>42586.999813506322</v>
      </c>
      <c r="Q185" s="730">
        <f t="shared" si="64"/>
        <v>12406.487252548441</v>
      </c>
      <c r="R185" s="730">
        <f t="shared" si="65"/>
        <v>6211620.33758095</v>
      </c>
      <c r="Z185" s="614"/>
    </row>
    <row r="186" spans="13:26" x14ac:dyDescent="0.2">
      <c r="M186" s="614"/>
      <c r="N186" s="748">
        <f t="shared" si="66"/>
        <v>129</v>
      </c>
      <c r="O186" s="730">
        <f t="shared" si="63"/>
        <v>6211620.33758095</v>
      </c>
      <c r="P186" s="730">
        <f t="shared" si="67"/>
        <v>42586.999813506322</v>
      </c>
      <c r="Q186" s="730">
        <f t="shared" si="64"/>
        <v>12517.307026561728</v>
      </c>
      <c r="R186" s="730">
        <f t="shared" si="65"/>
        <v>6266724.6444210177</v>
      </c>
      <c r="Z186" s="614"/>
    </row>
    <row r="187" spans="13:26" x14ac:dyDescent="0.2">
      <c r="M187" s="614"/>
      <c r="N187" s="748">
        <f t="shared" si="66"/>
        <v>130</v>
      </c>
      <c r="O187" s="730">
        <f t="shared" ref="O187:O250" si="68">R186</f>
        <v>6266724.6444210177</v>
      </c>
      <c r="P187" s="730">
        <f t="shared" si="67"/>
        <v>42586.999813506322</v>
      </c>
      <c r="Q187" s="730">
        <f t="shared" ref="Q187:Q250" si="69">O187*$P$52</f>
        <v>12628.3501183344</v>
      </c>
      <c r="R187" s="730">
        <f t="shared" ref="R187:R250" si="70">O187+P187+Q187</f>
        <v>6321939.9943528585</v>
      </c>
      <c r="Z187" s="614"/>
    </row>
    <row r="188" spans="13:26" x14ac:dyDescent="0.2">
      <c r="M188" s="614"/>
      <c r="N188" s="748">
        <f t="shared" ref="N188:N251" si="71">N187+1</f>
        <v>131</v>
      </c>
      <c r="O188" s="730">
        <f t="shared" si="68"/>
        <v>6321939.9943528585</v>
      </c>
      <c r="P188" s="730">
        <f t="shared" ref="P188:P251" si="72">P187</f>
        <v>42586.999813506322</v>
      </c>
      <c r="Q188" s="730">
        <f t="shared" si="69"/>
        <v>12739.616977883812</v>
      </c>
      <c r="R188" s="730">
        <f t="shared" si="70"/>
        <v>6377266.6111442484</v>
      </c>
      <c r="Z188" s="614"/>
    </row>
    <row r="189" spans="13:26" x14ac:dyDescent="0.2">
      <c r="M189" s="614"/>
      <c r="N189" s="748">
        <f t="shared" si="71"/>
        <v>132</v>
      </c>
      <c r="O189" s="730">
        <f t="shared" si="68"/>
        <v>6377266.6111442484</v>
      </c>
      <c r="P189" s="730">
        <f t="shared" si="72"/>
        <v>42586.999813506322</v>
      </c>
      <c r="Q189" s="730">
        <f t="shared" si="69"/>
        <v>12851.10805613417</v>
      </c>
      <c r="R189" s="730">
        <f t="shared" si="70"/>
        <v>6432704.7190138893</v>
      </c>
      <c r="Z189" s="614"/>
    </row>
    <row r="190" spans="13:26" x14ac:dyDescent="0.2">
      <c r="M190" s="614"/>
      <c r="N190" s="748">
        <f t="shared" si="71"/>
        <v>133</v>
      </c>
      <c r="O190" s="730">
        <f t="shared" si="68"/>
        <v>6432704.7190138893</v>
      </c>
      <c r="P190" s="730">
        <f t="shared" si="72"/>
        <v>42586.999813506322</v>
      </c>
      <c r="Q190" s="730">
        <f t="shared" si="69"/>
        <v>12962.823804918358</v>
      </c>
      <c r="R190" s="730">
        <f t="shared" si="70"/>
        <v>6488254.5426323144</v>
      </c>
      <c r="Z190" s="614"/>
    </row>
    <row r="191" spans="13:26" x14ac:dyDescent="0.2">
      <c r="M191" s="614"/>
      <c r="N191" s="748">
        <f t="shared" si="71"/>
        <v>134</v>
      </c>
      <c r="O191" s="730">
        <f t="shared" si="68"/>
        <v>6488254.5426323144</v>
      </c>
      <c r="P191" s="730">
        <f t="shared" si="72"/>
        <v>42586.999813506322</v>
      </c>
      <c r="Q191" s="730">
        <f t="shared" si="69"/>
        <v>13074.764676979763</v>
      </c>
      <c r="R191" s="730">
        <f t="shared" si="70"/>
        <v>6543916.3071228005</v>
      </c>
      <c r="Z191" s="614"/>
    </row>
    <row r="192" spans="13:26" x14ac:dyDescent="0.2">
      <c r="M192" s="614"/>
      <c r="N192" s="748">
        <f t="shared" si="71"/>
        <v>135</v>
      </c>
      <c r="O192" s="730">
        <f t="shared" si="68"/>
        <v>6543916.3071228005</v>
      </c>
      <c r="P192" s="730">
        <f t="shared" si="72"/>
        <v>42586.999813506322</v>
      </c>
      <c r="Q192" s="730">
        <f t="shared" si="69"/>
        <v>13186.931125974121</v>
      </c>
      <c r="R192" s="730">
        <f t="shared" si="70"/>
        <v>6599690.2380622812</v>
      </c>
      <c r="Z192" s="614"/>
    </row>
    <row r="193" spans="13:26" x14ac:dyDescent="0.2">
      <c r="M193" s="614"/>
      <c r="N193" s="748">
        <f t="shared" si="71"/>
        <v>136</v>
      </c>
      <c r="O193" s="730">
        <f t="shared" si="68"/>
        <v>6599690.2380622812</v>
      </c>
      <c r="P193" s="730">
        <f t="shared" si="72"/>
        <v>42586.999813506322</v>
      </c>
      <c r="Q193" s="730">
        <f t="shared" si="69"/>
        <v>13299.323606471346</v>
      </c>
      <c r="R193" s="730">
        <f t="shared" si="70"/>
        <v>6655576.5614822591</v>
      </c>
      <c r="Z193" s="614"/>
    </row>
    <row r="194" spans="13:26" x14ac:dyDescent="0.2">
      <c r="M194" s="614"/>
      <c r="N194" s="748">
        <f t="shared" si="71"/>
        <v>137</v>
      </c>
      <c r="O194" s="730">
        <f t="shared" si="68"/>
        <v>6655576.5614822591</v>
      </c>
      <c r="P194" s="730">
        <f t="shared" si="72"/>
        <v>42586.999813506322</v>
      </c>
      <c r="Q194" s="730">
        <f t="shared" si="69"/>
        <v>13411.942573957374</v>
      </c>
      <c r="R194" s="730">
        <f t="shared" si="70"/>
        <v>6711575.5038697226</v>
      </c>
      <c r="Z194" s="614"/>
    </row>
    <row r="195" spans="13:26" x14ac:dyDescent="0.2">
      <c r="M195" s="614"/>
      <c r="N195" s="748">
        <f t="shared" si="71"/>
        <v>138</v>
      </c>
      <c r="O195" s="730">
        <f t="shared" si="68"/>
        <v>6711575.5038697226</v>
      </c>
      <c r="P195" s="730">
        <f t="shared" si="72"/>
        <v>42586.999813506322</v>
      </c>
      <c r="Q195" s="730">
        <f t="shared" si="69"/>
        <v>13524.788484836017</v>
      </c>
      <c r="R195" s="730">
        <f t="shared" si="70"/>
        <v>6767687.292168065</v>
      </c>
      <c r="Z195" s="614"/>
    </row>
    <row r="196" spans="13:26" x14ac:dyDescent="0.2">
      <c r="M196" s="614"/>
      <c r="N196" s="748">
        <f t="shared" si="71"/>
        <v>139</v>
      </c>
      <c r="O196" s="730">
        <f t="shared" si="68"/>
        <v>6767687.292168065</v>
      </c>
      <c r="P196" s="730">
        <f t="shared" si="72"/>
        <v>42586.999813506322</v>
      </c>
      <c r="Q196" s="730">
        <f t="shared" si="69"/>
        <v>13637.861796430801</v>
      </c>
      <c r="R196" s="730">
        <f t="shared" si="70"/>
        <v>6823912.1537780026</v>
      </c>
      <c r="Z196" s="614"/>
    </row>
    <row r="197" spans="13:26" x14ac:dyDescent="0.2">
      <c r="M197" s="614"/>
      <c r="N197" s="748">
        <f t="shared" si="71"/>
        <v>140</v>
      </c>
      <c r="O197" s="730">
        <f t="shared" si="68"/>
        <v>6823912.1537780026</v>
      </c>
      <c r="P197" s="730">
        <f t="shared" si="72"/>
        <v>42586.999813506322</v>
      </c>
      <c r="Q197" s="730">
        <f t="shared" si="69"/>
        <v>13751.162966986825</v>
      </c>
      <c r="R197" s="730">
        <f t="shared" si="70"/>
        <v>6880250.3165584961</v>
      </c>
      <c r="Z197" s="614"/>
    </row>
    <row r="198" spans="13:26" x14ac:dyDescent="0.2">
      <c r="M198" s="614"/>
      <c r="N198" s="748">
        <f t="shared" si="71"/>
        <v>141</v>
      </c>
      <c r="O198" s="730">
        <f t="shared" si="68"/>
        <v>6880250.3165584961</v>
      </c>
      <c r="P198" s="730">
        <f t="shared" si="72"/>
        <v>42586.999813506322</v>
      </c>
      <c r="Q198" s="730">
        <f t="shared" si="69"/>
        <v>13864.692455672621</v>
      </c>
      <c r="R198" s="730">
        <f t="shared" si="70"/>
        <v>6936702.0088276751</v>
      </c>
      <c r="Z198" s="614"/>
    </row>
    <row r="199" spans="13:26" x14ac:dyDescent="0.2">
      <c r="M199" s="614"/>
      <c r="N199" s="748">
        <f t="shared" si="71"/>
        <v>142</v>
      </c>
      <c r="O199" s="730">
        <f t="shared" si="68"/>
        <v>6936702.0088276751</v>
      </c>
      <c r="P199" s="730">
        <f t="shared" si="72"/>
        <v>42586.999813506322</v>
      </c>
      <c r="Q199" s="730">
        <f t="shared" si="69"/>
        <v>13978.450722582005</v>
      </c>
      <c r="R199" s="730">
        <f t="shared" si="70"/>
        <v>6993267.4593637632</v>
      </c>
      <c r="Z199" s="614"/>
    </row>
    <row r="200" spans="13:26" x14ac:dyDescent="0.2">
      <c r="M200" s="614"/>
      <c r="N200" s="748">
        <f t="shared" si="71"/>
        <v>143</v>
      </c>
      <c r="O200" s="730">
        <f t="shared" si="68"/>
        <v>6993267.4593637632</v>
      </c>
      <c r="P200" s="730">
        <f t="shared" si="72"/>
        <v>42586.999813506322</v>
      </c>
      <c r="Q200" s="730">
        <f t="shared" si="69"/>
        <v>14092.438228735955</v>
      </c>
      <c r="R200" s="730">
        <f t="shared" si="70"/>
        <v>7049946.8974060053</v>
      </c>
      <c r="Z200" s="614"/>
    </row>
    <row r="201" spans="13:26" x14ac:dyDescent="0.2">
      <c r="M201" s="614"/>
      <c r="N201" s="748">
        <f t="shared" si="71"/>
        <v>144</v>
      </c>
      <c r="O201" s="730">
        <f t="shared" si="68"/>
        <v>7049946.8974060053</v>
      </c>
      <c r="P201" s="730">
        <f t="shared" si="72"/>
        <v>42586.999813506322</v>
      </c>
      <c r="Q201" s="730">
        <f t="shared" si="69"/>
        <v>14206.655436084468</v>
      </c>
      <c r="R201" s="730">
        <f t="shared" si="70"/>
        <v>7106740.5526555963</v>
      </c>
      <c r="Z201" s="614"/>
    </row>
    <row r="202" spans="13:26" x14ac:dyDescent="0.2">
      <c r="M202" s="614"/>
      <c r="N202" s="748">
        <f t="shared" si="71"/>
        <v>145</v>
      </c>
      <c r="O202" s="730">
        <f t="shared" si="68"/>
        <v>7106740.5526555963</v>
      </c>
      <c r="P202" s="730">
        <f t="shared" si="72"/>
        <v>42586.999813506322</v>
      </c>
      <c r="Q202" s="730">
        <f t="shared" si="69"/>
        <v>14321.102807508441</v>
      </c>
      <c r="R202" s="730">
        <f t="shared" si="70"/>
        <v>7163648.6552766114</v>
      </c>
      <c r="Z202" s="614"/>
    </row>
    <row r="203" spans="13:26" x14ac:dyDescent="0.2">
      <c r="M203" s="614"/>
      <c r="N203" s="748">
        <f t="shared" si="71"/>
        <v>146</v>
      </c>
      <c r="O203" s="730">
        <f t="shared" si="68"/>
        <v>7163648.6552766114</v>
      </c>
      <c r="P203" s="730">
        <f t="shared" si="72"/>
        <v>42586.999813506322</v>
      </c>
      <c r="Q203" s="730">
        <f t="shared" si="69"/>
        <v>14435.780806821538</v>
      </c>
      <c r="R203" s="730">
        <f t="shared" si="70"/>
        <v>7220671.4358969396</v>
      </c>
      <c r="Z203" s="614"/>
    </row>
    <row r="204" spans="13:26" x14ac:dyDescent="0.2">
      <c r="M204" s="614"/>
      <c r="N204" s="748">
        <f t="shared" si="71"/>
        <v>147</v>
      </c>
      <c r="O204" s="730">
        <f t="shared" si="68"/>
        <v>7220671.4358969396</v>
      </c>
      <c r="P204" s="730">
        <f t="shared" si="72"/>
        <v>42586.999813506322</v>
      </c>
      <c r="Q204" s="730">
        <f t="shared" si="69"/>
        <v>14550.689898772076</v>
      </c>
      <c r="R204" s="730">
        <f t="shared" si="70"/>
        <v>7277809.1256092181</v>
      </c>
      <c r="Z204" s="614"/>
    </row>
    <row r="205" spans="13:26" x14ac:dyDescent="0.2">
      <c r="M205" s="614"/>
      <c r="N205" s="748">
        <f t="shared" si="71"/>
        <v>148</v>
      </c>
      <c r="O205" s="730">
        <f t="shared" si="68"/>
        <v>7277809.1256092181</v>
      </c>
      <c r="P205" s="730">
        <f t="shared" si="72"/>
        <v>42586.999813506322</v>
      </c>
      <c r="Q205" s="730">
        <f t="shared" si="69"/>
        <v>14665.830549044907</v>
      </c>
      <c r="R205" s="730">
        <f t="shared" si="70"/>
        <v>7335061.9559717691</v>
      </c>
      <c r="Z205" s="614"/>
    </row>
    <row r="206" spans="13:26" x14ac:dyDescent="0.2">
      <c r="M206" s="614"/>
      <c r="N206" s="748">
        <f t="shared" si="71"/>
        <v>149</v>
      </c>
      <c r="O206" s="730">
        <f t="shared" si="68"/>
        <v>7335061.9559717691</v>
      </c>
      <c r="P206" s="730">
        <f t="shared" si="72"/>
        <v>42586.999813506322</v>
      </c>
      <c r="Q206" s="730">
        <f t="shared" si="69"/>
        <v>14781.203224263301</v>
      </c>
      <c r="R206" s="730">
        <f t="shared" si="70"/>
        <v>7392430.1590095386</v>
      </c>
      <c r="Z206" s="614"/>
    </row>
    <row r="207" spans="13:26" x14ac:dyDescent="0.2">
      <c r="M207" s="614"/>
      <c r="N207" s="748">
        <f t="shared" si="71"/>
        <v>150</v>
      </c>
      <c r="O207" s="730">
        <f t="shared" si="68"/>
        <v>7392430.1590095386</v>
      </c>
      <c r="P207" s="730">
        <f t="shared" si="72"/>
        <v>42586.999813506322</v>
      </c>
      <c r="Q207" s="730">
        <f t="shared" si="69"/>
        <v>14896.808391990849</v>
      </c>
      <c r="R207" s="730">
        <f t="shared" si="70"/>
        <v>7449913.967215036</v>
      </c>
      <c r="Z207" s="614"/>
    </row>
    <row r="208" spans="13:26" x14ac:dyDescent="0.2">
      <c r="M208" s="614"/>
      <c r="N208" s="748">
        <f t="shared" si="71"/>
        <v>151</v>
      </c>
      <c r="O208" s="730">
        <f t="shared" si="68"/>
        <v>7449913.967215036</v>
      </c>
      <c r="P208" s="730">
        <f t="shared" si="72"/>
        <v>42586.999813506322</v>
      </c>
      <c r="Q208" s="730">
        <f t="shared" si="69"/>
        <v>15012.646520733344</v>
      </c>
      <c r="R208" s="730">
        <f t="shared" si="70"/>
        <v>7507513.6135492753</v>
      </c>
      <c r="Z208" s="614"/>
    </row>
    <row r="209" spans="13:26" x14ac:dyDescent="0.2">
      <c r="M209" s="614"/>
      <c r="N209" s="748">
        <f t="shared" si="71"/>
        <v>152</v>
      </c>
      <c r="O209" s="730">
        <f t="shared" si="68"/>
        <v>7507513.6135492753</v>
      </c>
      <c r="P209" s="730">
        <f t="shared" si="72"/>
        <v>42586.999813506322</v>
      </c>
      <c r="Q209" s="730">
        <f t="shared" si="69"/>
        <v>15128.718079940683</v>
      </c>
      <c r="R209" s="730">
        <f t="shared" si="70"/>
        <v>7565229.3314427221</v>
      </c>
      <c r="Z209" s="614"/>
    </row>
    <row r="210" spans="13:26" x14ac:dyDescent="0.2">
      <c r="M210" s="614"/>
      <c r="N210" s="748">
        <f t="shared" si="71"/>
        <v>153</v>
      </c>
      <c r="O210" s="730">
        <f t="shared" si="68"/>
        <v>7565229.3314427221</v>
      </c>
      <c r="P210" s="730">
        <f t="shared" si="72"/>
        <v>42586.999813506322</v>
      </c>
      <c r="Q210" s="730">
        <f t="shared" si="69"/>
        <v>15245.02354000878</v>
      </c>
      <c r="R210" s="730">
        <f t="shared" si="70"/>
        <v>7623061.3547962373</v>
      </c>
      <c r="Z210" s="614"/>
    </row>
    <row r="211" spans="13:26" x14ac:dyDescent="0.2">
      <c r="M211" s="614"/>
      <c r="N211" s="748">
        <f t="shared" si="71"/>
        <v>154</v>
      </c>
      <c r="O211" s="730">
        <f t="shared" si="68"/>
        <v>7623061.3547962373</v>
      </c>
      <c r="P211" s="730">
        <f t="shared" si="72"/>
        <v>42586.999813506322</v>
      </c>
      <c r="Q211" s="730">
        <f t="shared" si="69"/>
        <v>15361.563372281458</v>
      </c>
      <c r="R211" s="730">
        <f t="shared" si="70"/>
        <v>7681009.9179820251</v>
      </c>
      <c r="Z211" s="614"/>
    </row>
    <row r="212" spans="13:26" x14ac:dyDescent="0.2">
      <c r="M212" s="614"/>
      <c r="N212" s="748">
        <f t="shared" si="71"/>
        <v>155</v>
      </c>
      <c r="O212" s="730">
        <f t="shared" si="68"/>
        <v>7681009.9179820251</v>
      </c>
      <c r="P212" s="730">
        <f t="shared" si="72"/>
        <v>42586.999813506322</v>
      </c>
      <c r="Q212" s="730">
        <f t="shared" si="69"/>
        <v>15478.338049052367</v>
      </c>
      <c r="R212" s="730">
        <f t="shared" si="70"/>
        <v>7739075.2558445837</v>
      </c>
      <c r="Z212" s="614"/>
    </row>
    <row r="213" spans="13:26" x14ac:dyDescent="0.2">
      <c r="M213" s="614"/>
      <c r="N213" s="748">
        <f t="shared" si="71"/>
        <v>156</v>
      </c>
      <c r="O213" s="730">
        <f t="shared" si="68"/>
        <v>7739075.2558445837</v>
      </c>
      <c r="P213" s="730">
        <f t="shared" si="72"/>
        <v>42586.999813506322</v>
      </c>
      <c r="Q213" s="730">
        <f t="shared" si="69"/>
        <v>15595.348043566895</v>
      </c>
      <c r="R213" s="730">
        <f t="shared" si="70"/>
        <v>7797257.6037016567</v>
      </c>
      <c r="Z213" s="614"/>
    </row>
    <row r="214" spans="13:26" x14ac:dyDescent="0.2">
      <c r="M214" s="614"/>
      <c r="N214" s="748">
        <f t="shared" si="71"/>
        <v>157</v>
      </c>
      <c r="O214" s="730">
        <f t="shared" si="68"/>
        <v>7797257.6037016567</v>
      </c>
      <c r="P214" s="730">
        <f t="shared" si="72"/>
        <v>42586.999813506322</v>
      </c>
      <c r="Q214" s="730">
        <f t="shared" si="69"/>
        <v>15712.593830024092</v>
      </c>
      <c r="R214" s="730">
        <f t="shared" si="70"/>
        <v>7855557.197345187</v>
      </c>
      <c r="Z214" s="614"/>
    </row>
    <row r="215" spans="13:26" x14ac:dyDescent="0.2">
      <c r="M215" s="614"/>
      <c r="N215" s="748">
        <f t="shared" si="71"/>
        <v>158</v>
      </c>
      <c r="O215" s="730">
        <f t="shared" si="68"/>
        <v>7855557.197345187</v>
      </c>
      <c r="P215" s="730">
        <f t="shared" si="72"/>
        <v>42586.999813506322</v>
      </c>
      <c r="Q215" s="730">
        <f t="shared" si="69"/>
        <v>15830.075883578585</v>
      </c>
      <c r="R215" s="730">
        <f t="shared" si="70"/>
        <v>7913974.2730422718</v>
      </c>
      <c r="Z215" s="614"/>
    </row>
    <row r="216" spans="13:26" x14ac:dyDescent="0.2">
      <c r="M216" s="614"/>
      <c r="N216" s="748">
        <f t="shared" si="71"/>
        <v>159</v>
      </c>
      <c r="O216" s="730">
        <f t="shared" si="68"/>
        <v>7913974.2730422718</v>
      </c>
      <c r="P216" s="730">
        <f t="shared" si="72"/>
        <v>42586.999813506322</v>
      </c>
      <c r="Q216" s="730">
        <f t="shared" si="69"/>
        <v>15947.794680342502</v>
      </c>
      <c r="R216" s="730">
        <f t="shared" si="70"/>
        <v>7972509.0675361203</v>
      </c>
      <c r="Z216" s="614"/>
    </row>
    <row r="217" spans="13:26" x14ac:dyDescent="0.2">
      <c r="M217" s="614"/>
      <c r="N217" s="748">
        <f t="shared" si="71"/>
        <v>160</v>
      </c>
      <c r="O217" s="730">
        <f t="shared" si="68"/>
        <v>7972509.0675361203</v>
      </c>
      <c r="P217" s="730">
        <f t="shared" si="72"/>
        <v>42586.999813506322</v>
      </c>
      <c r="Q217" s="730">
        <f t="shared" si="69"/>
        <v>16065.75069738741</v>
      </c>
      <c r="R217" s="730">
        <f t="shared" si="70"/>
        <v>8031161.8180470141</v>
      </c>
      <c r="Z217" s="614"/>
    </row>
    <row r="218" spans="13:26" x14ac:dyDescent="0.2">
      <c r="M218" s="614"/>
      <c r="N218" s="748">
        <f t="shared" si="71"/>
        <v>161</v>
      </c>
      <c r="O218" s="730">
        <f t="shared" si="68"/>
        <v>8031161.8180470141</v>
      </c>
      <c r="P218" s="730">
        <f t="shared" si="72"/>
        <v>42586.999813506322</v>
      </c>
      <c r="Q218" s="730">
        <f t="shared" si="69"/>
        <v>16183.944412746243</v>
      </c>
      <c r="R218" s="730">
        <f t="shared" si="70"/>
        <v>8089932.7622732669</v>
      </c>
      <c r="Z218" s="614"/>
    </row>
    <row r="219" spans="13:26" x14ac:dyDescent="0.2">
      <c r="M219" s="614"/>
      <c r="N219" s="748">
        <f t="shared" si="71"/>
        <v>162</v>
      </c>
      <c r="O219" s="730">
        <f t="shared" si="68"/>
        <v>8089932.7622732669</v>
      </c>
      <c r="P219" s="730">
        <f t="shared" si="72"/>
        <v>42586.999813506322</v>
      </c>
      <c r="Q219" s="730">
        <f t="shared" si="69"/>
        <v>16302.37630541524</v>
      </c>
      <c r="R219" s="730">
        <f t="shared" si="70"/>
        <v>8148822.1383921886</v>
      </c>
      <c r="Z219" s="614"/>
    </row>
    <row r="220" spans="13:26" x14ac:dyDescent="0.2">
      <c r="M220" s="614"/>
      <c r="N220" s="748">
        <f t="shared" si="71"/>
        <v>163</v>
      </c>
      <c r="O220" s="730">
        <f t="shared" si="68"/>
        <v>8148822.1383921886</v>
      </c>
      <c r="P220" s="730">
        <f t="shared" si="72"/>
        <v>42586.999813506322</v>
      </c>
      <c r="Q220" s="730">
        <f t="shared" si="69"/>
        <v>16421.046855355882</v>
      </c>
      <c r="R220" s="730">
        <f t="shared" si="70"/>
        <v>8207830.1850610506</v>
      </c>
      <c r="Z220" s="614"/>
    </row>
    <row r="221" spans="13:26" x14ac:dyDescent="0.2">
      <c r="M221" s="614"/>
      <c r="N221" s="748">
        <f t="shared" si="71"/>
        <v>164</v>
      </c>
      <c r="O221" s="730">
        <f t="shared" si="68"/>
        <v>8207830.1850610506</v>
      </c>
      <c r="P221" s="730">
        <f t="shared" si="72"/>
        <v>42586.999813506322</v>
      </c>
      <c r="Q221" s="730">
        <f t="shared" si="69"/>
        <v>16539.95654349685</v>
      </c>
      <c r="R221" s="730">
        <f t="shared" si="70"/>
        <v>8266957.1414180538</v>
      </c>
      <c r="Z221" s="614"/>
    </row>
    <row r="222" spans="13:26" x14ac:dyDescent="0.2">
      <c r="M222" s="614"/>
      <c r="N222" s="748">
        <f t="shared" si="71"/>
        <v>165</v>
      </c>
      <c r="O222" s="730">
        <f t="shared" si="68"/>
        <v>8266957.1414180538</v>
      </c>
      <c r="P222" s="730">
        <f t="shared" si="72"/>
        <v>42586.999813506322</v>
      </c>
      <c r="Q222" s="730">
        <f t="shared" si="69"/>
        <v>16659.105851735952</v>
      </c>
      <c r="R222" s="730">
        <f t="shared" si="70"/>
        <v>8326203.2470832961</v>
      </c>
      <c r="Z222" s="614"/>
    </row>
    <row r="223" spans="13:26" x14ac:dyDescent="0.2">
      <c r="M223" s="614"/>
      <c r="N223" s="748">
        <f t="shared" si="71"/>
        <v>166</v>
      </c>
      <c r="O223" s="730">
        <f t="shared" si="68"/>
        <v>8326203.2470832961</v>
      </c>
      <c r="P223" s="730">
        <f t="shared" si="72"/>
        <v>42586.999813506322</v>
      </c>
      <c r="Q223" s="730">
        <f t="shared" si="69"/>
        <v>16778.495262942106</v>
      </c>
      <c r="R223" s="730">
        <f t="shared" si="70"/>
        <v>8385568.7421597447</v>
      </c>
      <c r="Z223" s="614"/>
    </row>
    <row r="224" spans="13:26" x14ac:dyDescent="0.2">
      <c r="M224" s="614"/>
      <c r="N224" s="748">
        <f t="shared" si="71"/>
        <v>167</v>
      </c>
      <c r="O224" s="730">
        <f t="shared" si="68"/>
        <v>8385568.7421597447</v>
      </c>
      <c r="P224" s="730">
        <f t="shared" si="72"/>
        <v>42586.999813506322</v>
      </c>
      <c r="Q224" s="730">
        <f t="shared" si="69"/>
        <v>16898.125260957269</v>
      </c>
      <c r="R224" s="730">
        <f t="shared" si="70"/>
        <v>8445053.8672342077</v>
      </c>
      <c r="Z224" s="614"/>
    </row>
    <row r="225" spans="13:26" x14ac:dyDescent="0.2">
      <c r="M225" s="614"/>
      <c r="N225" s="748">
        <f t="shared" si="71"/>
        <v>168</v>
      </c>
      <c r="O225" s="730">
        <f t="shared" si="68"/>
        <v>8445053.8672342077</v>
      </c>
      <c r="P225" s="730">
        <f t="shared" si="72"/>
        <v>42586.999813506322</v>
      </c>
      <c r="Q225" s="730">
        <f t="shared" si="69"/>
        <v>17017.996330598406</v>
      </c>
      <c r="R225" s="730">
        <f t="shared" si="70"/>
        <v>8504658.8633783124</v>
      </c>
      <c r="Z225" s="614"/>
    </row>
    <row r="226" spans="13:26" x14ac:dyDescent="0.2">
      <c r="M226" s="614"/>
      <c r="N226" s="748">
        <f t="shared" si="71"/>
        <v>169</v>
      </c>
      <c r="O226" s="730">
        <f t="shared" si="68"/>
        <v>8504658.8633783124</v>
      </c>
      <c r="P226" s="730">
        <f t="shared" si="72"/>
        <v>42586.999813506322</v>
      </c>
      <c r="Q226" s="730">
        <f t="shared" si="69"/>
        <v>17138.108957659471</v>
      </c>
      <c r="R226" s="730">
        <f t="shared" si="70"/>
        <v>8564383.9721494783</v>
      </c>
      <c r="Z226" s="614"/>
    </row>
    <row r="227" spans="13:26" x14ac:dyDescent="0.2">
      <c r="M227" s="614"/>
      <c r="N227" s="748">
        <f t="shared" si="71"/>
        <v>170</v>
      </c>
      <c r="O227" s="730">
        <f t="shared" si="68"/>
        <v>8564383.9721494783</v>
      </c>
      <c r="P227" s="730">
        <f t="shared" si="72"/>
        <v>42586.999813506322</v>
      </c>
      <c r="Q227" s="730">
        <f t="shared" si="69"/>
        <v>17258.463628913352</v>
      </c>
      <c r="R227" s="730">
        <f t="shared" si="70"/>
        <v>8624229.4355918989</v>
      </c>
      <c r="Z227" s="614"/>
    </row>
    <row r="228" spans="13:26" x14ac:dyDescent="0.2">
      <c r="M228" s="614"/>
      <c r="N228" s="748">
        <f t="shared" si="71"/>
        <v>171</v>
      </c>
      <c r="O228" s="730">
        <f t="shared" si="68"/>
        <v>8624229.4355918989</v>
      </c>
      <c r="P228" s="730">
        <f t="shared" si="72"/>
        <v>42586.999813506322</v>
      </c>
      <c r="Q228" s="730">
        <f t="shared" si="69"/>
        <v>17379.060832113861</v>
      </c>
      <c r="R228" s="730">
        <f t="shared" si="70"/>
        <v>8684195.4962375183</v>
      </c>
      <c r="Z228" s="614"/>
    </row>
    <row r="229" spans="13:26" x14ac:dyDescent="0.2">
      <c r="M229" s="614"/>
      <c r="N229" s="748">
        <f t="shared" si="71"/>
        <v>172</v>
      </c>
      <c r="O229" s="730">
        <f t="shared" si="68"/>
        <v>8684195.4962375183</v>
      </c>
      <c r="P229" s="730">
        <f t="shared" si="72"/>
        <v>42586.999813506322</v>
      </c>
      <c r="Q229" s="730">
        <f t="shared" si="69"/>
        <v>17499.901055997692</v>
      </c>
      <c r="R229" s="730">
        <f t="shared" si="70"/>
        <v>8744282.3971070219</v>
      </c>
      <c r="Z229" s="614"/>
    </row>
    <row r="230" spans="13:26" x14ac:dyDescent="0.2">
      <c r="M230" s="614"/>
      <c r="N230" s="748">
        <f t="shared" si="71"/>
        <v>173</v>
      </c>
      <c r="O230" s="730">
        <f t="shared" si="68"/>
        <v>8744282.3971070219</v>
      </c>
      <c r="P230" s="730">
        <f t="shared" si="72"/>
        <v>42586.999813506322</v>
      </c>
      <c r="Q230" s="730">
        <f t="shared" si="69"/>
        <v>17620.984790286428</v>
      </c>
      <c r="R230" s="730">
        <f t="shared" si="70"/>
        <v>8804490.3817108143</v>
      </c>
      <c r="Z230" s="614"/>
    </row>
    <row r="231" spans="13:26" x14ac:dyDescent="0.2">
      <c r="M231" s="614"/>
      <c r="N231" s="748">
        <f t="shared" si="71"/>
        <v>174</v>
      </c>
      <c r="O231" s="730">
        <f t="shared" si="68"/>
        <v>8804490.3817108143</v>
      </c>
      <c r="P231" s="730">
        <f t="shared" si="72"/>
        <v>42586.999813506322</v>
      </c>
      <c r="Q231" s="730">
        <f t="shared" si="69"/>
        <v>17742.3125256885</v>
      </c>
      <c r="R231" s="730">
        <f t="shared" si="70"/>
        <v>8864819.6940500084</v>
      </c>
      <c r="Z231" s="614"/>
    </row>
    <row r="232" spans="13:26" x14ac:dyDescent="0.2">
      <c r="M232" s="614"/>
      <c r="N232" s="748">
        <f t="shared" si="71"/>
        <v>175</v>
      </c>
      <c r="O232" s="730">
        <f t="shared" si="68"/>
        <v>8864819.6940500084</v>
      </c>
      <c r="P232" s="730">
        <f t="shared" si="72"/>
        <v>42586.999813506322</v>
      </c>
      <c r="Q232" s="730">
        <f t="shared" si="69"/>
        <v>17863.884753901199</v>
      </c>
      <c r="R232" s="730">
        <f t="shared" si="70"/>
        <v>8925270.5786174163</v>
      </c>
      <c r="Z232" s="614"/>
    </row>
    <row r="233" spans="13:26" x14ac:dyDescent="0.2">
      <c r="M233" s="614"/>
      <c r="N233" s="748">
        <f t="shared" si="71"/>
        <v>176</v>
      </c>
      <c r="O233" s="730">
        <f t="shared" si="68"/>
        <v>8925270.5786174163</v>
      </c>
      <c r="P233" s="730">
        <f t="shared" si="72"/>
        <v>42586.999813506322</v>
      </c>
      <c r="Q233" s="730">
        <f t="shared" si="69"/>
        <v>17985.701967612651</v>
      </c>
      <c r="R233" s="730">
        <f t="shared" si="70"/>
        <v>8985843.2803985346</v>
      </c>
      <c r="Z233" s="614"/>
    </row>
    <row r="234" spans="13:26" x14ac:dyDescent="0.2">
      <c r="M234" s="614"/>
      <c r="N234" s="748">
        <f t="shared" si="71"/>
        <v>177</v>
      </c>
      <c r="O234" s="730">
        <f t="shared" si="68"/>
        <v>8985843.2803985346</v>
      </c>
      <c r="P234" s="730">
        <f t="shared" si="72"/>
        <v>42586.999813506322</v>
      </c>
      <c r="Q234" s="730">
        <f t="shared" si="69"/>
        <v>18107.76466050381</v>
      </c>
      <c r="R234" s="730">
        <f t="shared" si="70"/>
        <v>9046538.0448725447</v>
      </c>
      <c r="Z234" s="614"/>
    </row>
    <row r="235" spans="13:26" x14ac:dyDescent="0.2">
      <c r="M235" s="614"/>
      <c r="N235" s="748">
        <f t="shared" si="71"/>
        <v>178</v>
      </c>
      <c r="O235" s="730">
        <f t="shared" si="68"/>
        <v>9046538.0448725447</v>
      </c>
      <c r="P235" s="730">
        <f t="shared" si="72"/>
        <v>42586.999813506322</v>
      </c>
      <c r="Q235" s="730">
        <f t="shared" si="69"/>
        <v>18230.07332725048</v>
      </c>
      <c r="R235" s="730">
        <f t="shared" si="70"/>
        <v>9107355.1180133019</v>
      </c>
      <c r="Z235" s="614"/>
    </row>
    <row r="236" spans="13:26" x14ac:dyDescent="0.2">
      <c r="M236" s="614"/>
      <c r="N236" s="748">
        <f t="shared" si="71"/>
        <v>179</v>
      </c>
      <c r="O236" s="730">
        <f t="shared" si="68"/>
        <v>9107355.1180133019</v>
      </c>
      <c r="P236" s="730">
        <f t="shared" si="72"/>
        <v>42586.999813506322</v>
      </c>
      <c r="Q236" s="730">
        <f t="shared" si="69"/>
        <v>18352.628463525307</v>
      </c>
      <c r="R236" s="730">
        <f t="shared" si="70"/>
        <v>9168294.7462903336</v>
      </c>
      <c r="Z236" s="614"/>
    </row>
    <row r="237" spans="13:26" x14ac:dyDescent="0.2">
      <c r="M237" s="614"/>
      <c r="N237" s="748">
        <f t="shared" si="71"/>
        <v>180</v>
      </c>
      <c r="O237" s="730">
        <f t="shared" si="68"/>
        <v>9168294.7462903336</v>
      </c>
      <c r="P237" s="730">
        <f t="shared" si="72"/>
        <v>42586.999813506322</v>
      </c>
      <c r="Q237" s="730">
        <f t="shared" si="69"/>
        <v>18475.430565999781</v>
      </c>
      <c r="R237" s="730">
        <f t="shared" si="70"/>
        <v>9229357.1766698398</v>
      </c>
      <c r="Z237" s="614"/>
    </row>
    <row r="238" spans="13:26" x14ac:dyDescent="0.2">
      <c r="M238" s="614"/>
      <c r="N238" s="748">
        <f t="shared" si="71"/>
        <v>181</v>
      </c>
      <c r="O238" s="730">
        <f t="shared" si="68"/>
        <v>9229357.1766698398</v>
      </c>
      <c r="P238" s="730">
        <f t="shared" si="72"/>
        <v>42586.999813506322</v>
      </c>
      <c r="Q238" s="730">
        <f t="shared" si="69"/>
        <v>18598.480132346263</v>
      </c>
      <c r="R238" s="730">
        <f t="shared" si="70"/>
        <v>9290542.6566156931</v>
      </c>
      <c r="Z238" s="614"/>
    </row>
    <row r="239" spans="13:26" x14ac:dyDescent="0.2">
      <c r="M239" s="614"/>
      <c r="N239" s="748">
        <f t="shared" si="71"/>
        <v>182</v>
      </c>
      <c r="O239" s="730">
        <f t="shared" si="68"/>
        <v>9290542.6566156931</v>
      </c>
      <c r="P239" s="730">
        <f t="shared" si="72"/>
        <v>42586.999813506322</v>
      </c>
      <c r="Q239" s="730">
        <f t="shared" si="69"/>
        <v>18721.777661239998</v>
      </c>
      <c r="R239" s="730">
        <f t="shared" si="70"/>
        <v>9351851.4340904392</v>
      </c>
      <c r="Z239" s="614"/>
    </row>
    <row r="240" spans="13:26" x14ac:dyDescent="0.2">
      <c r="M240" s="614"/>
      <c r="N240" s="748">
        <f t="shared" si="71"/>
        <v>183</v>
      </c>
      <c r="O240" s="730">
        <f t="shared" si="68"/>
        <v>9351851.4340904392</v>
      </c>
      <c r="P240" s="730">
        <f t="shared" si="72"/>
        <v>42586.999813506322</v>
      </c>
      <c r="Q240" s="730">
        <f t="shared" si="69"/>
        <v>18845.323652361119</v>
      </c>
      <c r="R240" s="730">
        <f t="shared" si="70"/>
        <v>9413283.7575563062</v>
      </c>
      <c r="Z240" s="614"/>
    </row>
    <row r="241" spans="13:26" x14ac:dyDescent="0.2">
      <c r="M241" s="614"/>
      <c r="N241" s="748">
        <f t="shared" si="71"/>
        <v>184</v>
      </c>
      <c r="O241" s="730">
        <f t="shared" si="68"/>
        <v>9413283.7575563062</v>
      </c>
      <c r="P241" s="730">
        <f t="shared" si="72"/>
        <v>42586.999813506322</v>
      </c>
      <c r="Q241" s="730">
        <f t="shared" si="69"/>
        <v>18969.1186063967</v>
      </c>
      <c r="R241" s="730">
        <f t="shared" si="70"/>
        <v>9474839.8759762086</v>
      </c>
      <c r="Z241" s="614"/>
    </row>
    <row r="242" spans="13:26" x14ac:dyDescent="0.2">
      <c r="M242" s="614"/>
      <c r="N242" s="748">
        <f t="shared" si="71"/>
        <v>185</v>
      </c>
      <c r="O242" s="730">
        <f t="shared" si="68"/>
        <v>9474839.8759762086</v>
      </c>
      <c r="P242" s="730">
        <f t="shared" si="72"/>
        <v>42586.999813506322</v>
      </c>
      <c r="Q242" s="730">
        <f t="shared" si="69"/>
        <v>19093.163025042762</v>
      </c>
      <c r="R242" s="730">
        <f t="shared" si="70"/>
        <v>9536520.038814757</v>
      </c>
      <c r="Z242" s="614"/>
    </row>
    <row r="243" spans="13:26" x14ac:dyDescent="0.2">
      <c r="M243" s="614"/>
      <c r="N243" s="748">
        <f t="shared" si="71"/>
        <v>186</v>
      </c>
      <c r="O243" s="730">
        <f t="shared" si="68"/>
        <v>9536520.038814757</v>
      </c>
      <c r="P243" s="730">
        <f t="shared" si="72"/>
        <v>42586.999813506322</v>
      </c>
      <c r="Q243" s="730">
        <f t="shared" si="69"/>
        <v>19217.457411006333</v>
      </c>
      <c r="R243" s="730">
        <f t="shared" si="70"/>
        <v>9598324.4960392695</v>
      </c>
      <c r="Z243" s="614"/>
    </row>
    <row r="244" spans="13:26" x14ac:dyDescent="0.2">
      <c r="M244" s="614"/>
      <c r="N244" s="748">
        <f t="shared" si="71"/>
        <v>187</v>
      </c>
      <c r="O244" s="730">
        <f t="shared" si="68"/>
        <v>9598324.4960392695</v>
      </c>
      <c r="P244" s="730">
        <f t="shared" si="72"/>
        <v>42586.999813506322</v>
      </c>
      <c r="Q244" s="730">
        <f t="shared" si="69"/>
        <v>19342.002268007443</v>
      </c>
      <c r="R244" s="730">
        <f t="shared" si="70"/>
        <v>9660253.4981207829</v>
      </c>
      <c r="Z244" s="614"/>
    </row>
    <row r="245" spans="13:26" x14ac:dyDescent="0.2">
      <c r="M245" s="614"/>
      <c r="N245" s="748">
        <f t="shared" si="71"/>
        <v>188</v>
      </c>
      <c r="O245" s="730">
        <f t="shared" si="68"/>
        <v>9660253.4981207829</v>
      </c>
      <c r="P245" s="730">
        <f t="shared" si="72"/>
        <v>42586.999813506322</v>
      </c>
      <c r="Q245" s="730">
        <f t="shared" si="69"/>
        <v>19466.798100781212</v>
      </c>
      <c r="R245" s="730">
        <f t="shared" si="70"/>
        <v>9722307.29603507</v>
      </c>
      <c r="Z245" s="614"/>
    </row>
    <row r="246" spans="13:26" x14ac:dyDescent="0.2">
      <c r="M246" s="614"/>
      <c r="N246" s="748">
        <f t="shared" si="71"/>
        <v>189</v>
      </c>
      <c r="O246" s="730">
        <f t="shared" si="68"/>
        <v>9722307.29603507</v>
      </c>
      <c r="P246" s="730">
        <f t="shared" si="72"/>
        <v>42586.999813506322</v>
      </c>
      <c r="Q246" s="730">
        <f t="shared" si="69"/>
        <v>19591.845415079857</v>
      </c>
      <c r="R246" s="730">
        <f t="shared" si="70"/>
        <v>9784486.1412636563</v>
      </c>
      <c r="Z246" s="614"/>
    </row>
    <row r="247" spans="13:26" x14ac:dyDescent="0.2">
      <c r="M247" s="614"/>
      <c r="N247" s="748">
        <f t="shared" si="71"/>
        <v>190</v>
      </c>
      <c r="O247" s="730">
        <f t="shared" si="68"/>
        <v>9784486.1412636563</v>
      </c>
      <c r="P247" s="730">
        <f t="shared" si="72"/>
        <v>42586.999813506322</v>
      </c>
      <c r="Q247" s="730">
        <f t="shared" si="69"/>
        <v>19717.144717674772</v>
      </c>
      <c r="R247" s="730">
        <f t="shared" si="70"/>
        <v>9846790.2857948374</v>
      </c>
      <c r="Z247" s="614"/>
    </row>
    <row r="248" spans="13:26" x14ac:dyDescent="0.2">
      <c r="M248" s="614"/>
      <c r="N248" s="748">
        <f t="shared" si="71"/>
        <v>191</v>
      </c>
      <c r="O248" s="730">
        <f t="shared" si="68"/>
        <v>9846790.2857948374</v>
      </c>
      <c r="P248" s="730">
        <f t="shared" si="72"/>
        <v>42586.999813506322</v>
      </c>
      <c r="Q248" s="730">
        <f t="shared" si="69"/>
        <v>19842.696516358559</v>
      </c>
      <c r="R248" s="730">
        <f t="shared" si="70"/>
        <v>9909219.982124703</v>
      </c>
      <c r="Z248" s="614"/>
    </row>
    <row r="249" spans="13:26" x14ac:dyDescent="0.2">
      <c r="M249" s="614"/>
      <c r="N249" s="748">
        <f t="shared" si="71"/>
        <v>192</v>
      </c>
      <c r="O249" s="730">
        <f t="shared" si="68"/>
        <v>9909219.982124703</v>
      </c>
      <c r="P249" s="730">
        <f t="shared" si="72"/>
        <v>42586.999813506322</v>
      </c>
      <c r="Q249" s="730">
        <f t="shared" si="69"/>
        <v>19968.501319947096</v>
      </c>
      <c r="R249" s="730">
        <f t="shared" si="70"/>
        <v>9971775.4832581561</v>
      </c>
      <c r="Z249" s="614"/>
    </row>
    <row r="250" spans="13:26" x14ac:dyDescent="0.2">
      <c r="M250" s="614"/>
      <c r="N250" s="748">
        <f t="shared" si="71"/>
        <v>193</v>
      </c>
      <c r="O250" s="730">
        <f t="shared" si="68"/>
        <v>9971775.4832581561</v>
      </c>
      <c r="P250" s="730">
        <f t="shared" si="72"/>
        <v>42586.999813506322</v>
      </c>
      <c r="Q250" s="730">
        <f t="shared" si="69"/>
        <v>20094.5596382816</v>
      </c>
      <c r="R250" s="730">
        <f t="shared" si="70"/>
        <v>10034457.042709945</v>
      </c>
      <c r="Z250" s="614"/>
    </row>
    <row r="251" spans="13:26" x14ac:dyDescent="0.2">
      <c r="M251" s="614"/>
      <c r="N251" s="748">
        <f t="shared" si="71"/>
        <v>194</v>
      </c>
      <c r="O251" s="730">
        <f t="shared" ref="O251:O314" si="73">R250</f>
        <v>10034457.042709945</v>
      </c>
      <c r="P251" s="730">
        <f t="shared" si="72"/>
        <v>42586.999813506322</v>
      </c>
      <c r="Q251" s="730">
        <f t="shared" ref="Q251:Q314" si="74">O251*$P$52</f>
        <v>20220.871982230696</v>
      </c>
      <c r="R251" s="730">
        <f t="shared" ref="R251:R314" si="75">O251+P251+Q251</f>
        <v>10097264.914505681</v>
      </c>
      <c r="Z251" s="614"/>
    </row>
    <row r="252" spans="13:26" x14ac:dyDescent="0.2">
      <c r="M252" s="614"/>
      <c r="N252" s="748">
        <f t="shared" ref="N252:N315" si="76">N251+1</f>
        <v>195</v>
      </c>
      <c r="O252" s="730">
        <f t="shared" si="73"/>
        <v>10097264.914505681</v>
      </c>
      <c r="P252" s="730">
        <f t="shared" ref="P252:P315" si="77">P251</f>
        <v>42586.999813506322</v>
      </c>
      <c r="Q252" s="730">
        <f t="shared" si="74"/>
        <v>20347.43886369247</v>
      </c>
      <c r="R252" s="730">
        <f t="shared" si="75"/>
        <v>10160199.35318288</v>
      </c>
      <c r="Z252" s="614"/>
    </row>
    <row r="253" spans="13:26" x14ac:dyDescent="0.2">
      <c r="M253" s="614"/>
      <c r="N253" s="748">
        <f t="shared" si="76"/>
        <v>196</v>
      </c>
      <c r="O253" s="730">
        <f t="shared" si="73"/>
        <v>10160199.35318288</v>
      </c>
      <c r="P253" s="730">
        <f t="shared" si="77"/>
        <v>42586.999813506322</v>
      </c>
      <c r="Q253" s="730">
        <f t="shared" si="74"/>
        <v>20474.260795596572</v>
      </c>
      <c r="R253" s="730">
        <f t="shared" si="75"/>
        <v>10223260.613791984</v>
      </c>
      <c r="Z253" s="614"/>
    </row>
    <row r="254" spans="13:26" x14ac:dyDescent="0.2">
      <c r="M254" s="614"/>
      <c r="N254" s="748">
        <f t="shared" si="76"/>
        <v>197</v>
      </c>
      <c r="O254" s="730">
        <f t="shared" si="73"/>
        <v>10223260.613791984</v>
      </c>
      <c r="P254" s="730">
        <f t="shared" si="77"/>
        <v>42586.999813506322</v>
      </c>
      <c r="Q254" s="730">
        <f t="shared" si="74"/>
        <v>20601.338291906268</v>
      </c>
      <c r="R254" s="730">
        <f t="shared" si="75"/>
        <v>10286448.951897396</v>
      </c>
      <c r="Z254" s="614"/>
    </row>
    <row r="255" spans="13:26" x14ac:dyDescent="0.2">
      <c r="M255" s="614"/>
      <c r="N255" s="748">
        <f t="shared" si="76"/>
        <v>198</v>
      </c>
      <c r="O255" s="730">
        <f t="shared" si="73"/>
        <v>10286448.951897396</v>
      </c>
      <c r="P255" s="730">
        <f t="shared" si="77"/>
        <v>42586.999813506322</v>
      </c>
      <c r="Q255" s="730">
        <f t="shared" si="74"/>
        <v>20728.671867620531</v>
      </c>
      <c r="R255" s="730">
        <f t="shared" si="75"/>
        <v>10349764.623578522</v>
      </c>
      <c r="Z255" s="614"/>
    </row>
    <row r="256" spans="13:26" x14ac:dyDescent="0.2">
      <c r="M256" s="614"/>
      <c r="N256" s="748">
        <f t="shared" si="76"/>
        <v>199</v>
      </c>
      <c r="O256" s="730">
        <f t="shared" si="73"/>
        <v>10349764.623578522</v>
      </c>
      <c r="P256" s="730">
        <f t="shared" si="77"/>
        <v>42586.999813506322</v>
      </c>
      <c r="Q256" s="730">
        <f t="shared" si="74"/>
        <v>20856.262038776145</v>
      </c>
      <c r="R256" s="730">
        <f t="shared" si="75"/>
        <v>10413207.885430805</v>
      </c>
      <c r="Z256" s="614"/>
    </row>
    <row r="257" spans="13:26" x14ac:dyDescent="0.2">
      <c r="M257" s="614"/>
      <c r="N257" s="748">
        <f t="shared" si="76"/>
        <v>200</v>
      </c>
      <c r="O257" s="730">
        <f t="shared" si="73"/>
        <v>10413207.885430805</v>
      </c>
      <c r="P257" s="730">
        <f t="shared" si="77"/>
        <v>42586.999813506322</v>
      </c>
      <c r="Q257" s="730">
        <f t="shared" si="74"/>
        <v>20984.109322449771</v>
      </c>
      <c r="R257" s="730">
        <f t="shared" si="75"/>
        <v>10476778.994566761</v>
      </c>
      <c r="Z257" s="614"/>
    </row>
    <row r="258" spans="13:26" x14ac:dyDescent="0.2">
      <c r="M258" s="614"/>
      <c r="N258" s="748">
        <f t="shared" si="76"/>
        <v>201</v>
      </c>
      <c r="O258" s="730">
        <f t="shared" si="73"/>
        <v>10476778.994566761</v>
      </c>
      <c r="P258" s="730">
        <f t="shared" si="77"/>
        <v>42586.999813506322</v>
      </c>
      <c r="Q258" s="730">
        <f t="shared" si="74"/>
        <v>21112.214236760054</v>
      </c>
      <c r="R258" s="730">
        <f t="shared" si="75"/>
        <v>10540478.208617028</v>
      </c>
      <c r="Z258" s="614"/>
    </row>
    <row r="259" spans="13:26" x14ac:dyDescent="0.2">
      <c r="M259" s="614"/>
      <c r="N259" s="748">
        <f t="shared" si="76"/>
        <v>202</v>
      </c>
      <c r="O259" s="730">
        <f t="shared" si="73"/>
        <v>10540478.208617028</v>
      </c>
      <c r="P259" s="730">
        <f t="shared" si="77"/>
        <v>42586.999813506322</v>
      </c>
      <c r="Q259" s="730">
        <f t="shared" si="74"/>
        <v>21240.577300869729</v>
      </c>
      <c r="R259" s="730">
        <f t="shared" si="75"/>
        <v>10604305.785731403</v>
      </c>
      <c r="Z259" s="614"/>
    </row>
    <row r="260" spans="13:26" x14ac:dyDescent="0.2">
      <c r="M260" s="614"/>
      <c r="N260" s="748">
        <f t="shared" si="76"/>
        <v>203</v>
      </c>
      <c r="O260" s="730">
        <f t="shared" si="73"/>
        <v>10604305.785731403</v>
      </c>
      <c r="P260" s="730">
        <f t="shared" si="77"/>
        <v>42586.999813506322</v>
      </c>
      <c r="Q260" s="730">
        <f t="shared" si="74"/>
        <v>21369.199034987712</v>
      </c>
      <c r="R260" s="730">
        <f t="shared" si="75"/>
        <v>10668261.984579897</v>
      </c>
      <c r="Z260" s="614"/>
    </row>
    <row r="261" spans="13:26" x14ac:dyDescent="0.2">
      <c r="M261" s="614"/>
      <c r="N261" s="748">
        <f t="shared" si="76"/>
        <v>204</v>
      </c>
      <c r="O261" s="730">
        <f t="shared" si="73"/>
        <v>10668261.984579897</v>
      </c>
      <c r="P261" s="730">
        <f t="shared" si="77"/>
        <v>42586.999813506322</v>
      </c>
      <c r="Q261" s="730">
        <f t="shared" si="74"/>
        <v>21498.079960371215</v>
      </c>
      <c r="R261" s="730">
        <f t="shared" si="75"/>
        <v>10732347.064353773</v>
      </c>
      <c r="Z261" s="614"/>
    </row>
    <row r="262" spans="13:26" x14ac:dyDescent="0.2">
      <c r="M262" s="614"/>
      <c r="N262" s="748">
        <f t="shared" si="76"/>
        <v>205</v>
      </c>
      <c r="O262" s="730">
        <f t="shared" si="73"/>
        <v>10732347.064353773</v>
      </c>
      <c r="P262" s="730">
        <f t="shared" si="77"/>
        <v>42586.999813506322</v>
      </c>
      <c r="Q262" s="730">
        <f t="shared" si="74"/>
        <v>21627.220599327862</v>
      </c>
      <c r="R262" s="730">
        <f t="shared" si="75"/>
        <v>10796561.284766607</v>
      </c>
      <c r="Z262" s="614"/>
    </row>
    <row r="263" spans="13:26" x14ac:dyDescent="0.2">
      <c r="M263" s="614"/>
      <c r="N263" s="748">
        <f t="shared" si="76"/>
        <v>206</v>
      </c>
      <c r="O263" s="730">
        <f t="shared" si="73"/>
        <v>10796561.284766607</v>
      </c>
      <c r="P263" s="730">
        <f t="shared" si="77"/>
        <v>42586.999813506322</v>
      </c>
      <c r="Q263" s="730">
        <f t="shared" si="74"/>
        <v>21756.621475217806</v>
      </c>
      <c r="R263" s="730">
        <f t="shared" si="75"/>
        <v>10860904.906055331</v>
      </c>
      <c r="Z263" s="614"/>
    </row>
    <row r="264" spans="13:26" x14ac:dyDescent="0.2">
      <c r="M264" s="614"/>
      <c r="N264" s="748">
        <f t="shared" si="76"/>
        <v>207</v>
      </c>
      <c r="O264" s="730">
        <f t="shared" si="73"/>
        <v>10860904.906055331</v>
      </c>
      <c r="P264" s="730">
        <f t="shared" si="77"/>
        <v>42586.999813506322</v>
      </c>
      <c r="Q264" s="730">
        <f t="shared" si="74"/>
        <v>21886.283112455832</v>
      </c>
      <c r="R264" s="730">
        <f t="shared" si="75"/>
        <v>10925378.188981293</v>
      </c>
      <c r="Z264" s="614"/>
    </row>
    <row r="265" spans="13:26" x14ac:dyDescent="0.2">
      <c r="M265" s="614"/>
      <c r="N265" s="748">
        <f t="shared" si="76"/>
        <v>208</v>
      </c>
      <c r="O265" s="730">
        <f t="shared" si="73"/>
        <v>10925378.188981293</v>
      </c>
      <c r="P265" s="730">
        <f t="shared" si="77"/>
        <v>42586.999813506322</v>
      </c>
      <c r="Q265" s="730">
        <f t="shared" si="74"/>
        <v>22016.206036513508</v>
      </c>
      <c r="R265" s="730">
        <f t="shared" si="75"/>
        <v>10989981.394831313</v>
      </c>
      <c r="Z265" s="614"/>
    </row>
    <row r="266" spans="13:26" x14ac:dyDescent="0.2">
      <c r="M266" s="614"/>
      <c r="N266" s="748">
        <f t="shared" si="76"/>
        <v>209</v>
      </c>
      <c r="O266" s="730">
        <f t="shared" si="73"/>
        <v>10989981.394831313</v>
      </c>
      <c r="P266" s="730">
        <f t="shared" si="77"/>
        <v>42586.999813506322</v>
      </c>
      <c r="Q266" s="730">
        <f t="shared" si="74"/>
        <v>22146.390773921299</v>
      </c>
      <c r="R266" s="730">
        <f t="shared" si="75"/>
        <v>11054714.785418741</v>
      </c>
      <c r="Z266" s="614"/>
    </row>
    <row r="267" spans="13:26" x14ac:dyDescent="0.2">
      <c r="M267" s="614"/>
      <c r="N267" s="748">
        <f t="shared" si="76"/>
        <v>210</v>
      </c>
      <c r="O267" s="730">
        <f t="shared" si="73"/>
        <v>11054714.785418741</v>
      </c>
      <c r="P267" s="730">
        <f t="shared" si="77"/>
        <v>42586.999813506322</v>
      </c>
      <c r="Q267" s="730">
        <f t="shared" si="74"/>
        <v>22276.837852270703</v>
      </c>
      <c r="R267" s="730">
        <f t="shared" si="75"/>
        <v>11119578.623084519</v>
      </c>
      <c r="Z267" s="614"/>
    </row>
    <row r="268" spans="13:26" x14ac:dyDescent="0.2">
      <c r="M268" s="614"/>
      <c r="N268" s="748">
        <f t="shared" si="76"/>
        <v>211</v>
      </c>
      <c r="O268" s="730">
        <f t="shared" si="73"/>
        <v>11119578.623084519</v>
      </c>
      <c r="P268" s="730">
        <f t="shared" si="77"/>
        <v>42586.999813506322</v>
      </c>
      <c r="Q268" s="730">
        <f t="shared" si="74"/>
        <v>22407.547800216395</v>
      </c>
      <c r="R268" s="730">
        <f t="shared" si="75"/>
        <v>11184573.170698242</v>
      </c>
      <c r="Z268" s="614"/>
    </row>
    <row r="269" spans="13:26" x14ac:dyDescent="0.2">
      <c r="M269" s="614"/>
      <c r="N269" s="748">
        <f t="shared" si="76"/>
        <v>212</v>
      </c>
      <c r="O269" s="730">
        <f t="shared" si="73"/>
        <v>11184573.170698242</v>
      </c>
      <c r="P269" s="730">
        <f t="shared" si="77"/>
        <v>42586.999813506322</v>
      </c>
      <c r="Q269" s="730">
        <f t="shared" si="74"/>
        <v>22538.521147478357</v>
      </c>
      <c r="R269" s="730">
        <f t="shared" si="75"/>
        <v>11249698.691659227</v>
      </c>
      <c r="Z269" s="614"/>
    </row>
    <row r="270" spans="13:26" x14ac:dyDescent="0.2">
      <c r="M270" s="614"/>
      <c r="N270" s="748">
        <f t="shared" si="76"/>
        <v>213</v>
      </c>
      <c r="O270" s="730">
        <f t="shared" si="73"/>
        <v>11249698.691659227</v>
      </c>
      <c r="P270" s="730">
        <f t="shared" si="77"/>
        <v>42586.999813506322</v>
      </c>
      <c r="Q270" s="730">
        <f t="shared" si="74"/>
        <v>22669.75842484404</v>
      </c>
      <c r="R270" s="730">
        <f t="shared" si="75"/>
        <v>11314955.449897578</v>
      </c>
      <c r="Z270" s="614"/>
    </row>
    <row r="271" spans="13:26" x14ac:dyDescent="0.2">
      <c r="M271" s="614"/>
      <c r="N271" s="748">
        <f t="shared" si="76"/>
        <v>214</v>
      </c>
      <c r="O271" s="730">
        <f t="shared" si="73"/>
        <v>11314955.449897578</v>
      </c>
      <c r="P271" s="730">
        <f t="shared" si="77"/>
        <v>42586.999813506322</v>
      </c>
      <c r="Q271" s="730">
        <f t="shared" si="74"/>
        <v>22801.260164170508</v>
      </c>
      <c r="R271" s="730">
        <f t="shared" si="75"/>
        <v>11380343.709875254</v>
      </c>
      <c r="Z271" s="614"/>
    </row>
    <row r="272" spans="13:26" x14ac:dyDescent="0.2">
      <c r="M272" s="614"/>
      <c r="N272" s="748">
        <f t="shared" si="76"/>
        <v>215</v>
      </c>
      <c r="O272" s="730">
        <f t="shared" si="73"/>
        <v>11380343.709875254</v>
      </c>
      <c r="P272" s="730">
        <f t="shared" si="77"/>
        <v>42586.999813506322</v>
      </c>
      <c r="Q272" s="730">
        <f t="shared" si="74"/>
        <v>22933.026898386583</v>
      </c>
      <c r="R272" s="730">
        <f t="shared" si="75"/>
        <v>11445863.736587146</v>
      </c>
      <c r="Z272" s="614"/>
    </row>
    <row r="273" spans="13:26" x14ac:dyDescent="0.2">
      <c r="M273" s="614"/>
      <c r="N273" s="748">
        <f t="shared" si="76"/>
        <v>216</v>
      </c>
      <c r="O273" s="730">
        <f t="shared" si="73"/>
        <v>11445863.736587146</v>
      </c>
      <c r="P273" s="730">
        <f t="shared" si="77"/>
        <v>42586.999813506322</v>
      </c>
      <c r="Q273" s="730">
        <f t="shared" si="74"/>
        <v>23065.059161495032</v>
      </c>
      <c r="R273" s="730">
        <f t="shared" si="75"/>
        <v>11511515.795562148</v>
      </c>
      <c r="Z273" s="614"/>
    </row>
    <row r="274" spans="13:26" x14ac:dyDescent="0.2">
      <c r="M274" s="614"/>
      <c r="N274" s="748">
        <f t="shared" si="76"/>
        <v>217</v>
      </c>
      <c r="O274" s="730">
        <f t="shared" si="73"/>
        <v>11511515.795562148</v>
      </c>
      <c r="P274" s="730">
        <f t="shared" si="77"/>
        <v>42586.999813506322</v>
      </c>
      <c r="Q274" s="730">
        <f t="shared" si="74"/>
        <v>23197.357488574708</v>
      </c>
      <c r="R274" s="730">
        <f t="shared" si="75"/>
        <v>11577300.152864229</v>
      </c>
      <c r="Z274" s="614"/>
    </row>
    <row r="275" spans="13:26" x14ac:dyDescent="0.2">
      <c r="M275" s="614"/>
      <c r="N275" s="748">
        <f t="shared" si="76"/>
        <v>218</v>
      </c>
      <c r="O275" s="730">
        <f t="shared" si="73"/>
        <v>11577300.152864229</v>
      </c>
      <c r="P275" s="730">
        <f t="shared" si="77"/>
        <v>42586.999813506322</v>
      </c>
      <c r="Q275" s="730">
        <f t="shared" si="74"/>
        <v>23329.922415782712</v>
      </c>
      <c r="R275" s="730">
        <f t="shared" si="75"/>
        <v>11643217.075093519</v>
      </c>
      <c r="Z275" s="614"/>
    </row>
    <row r="276" spans="13:26" x14ac:dyDescent="0.2">
      <c r="M276" s="614"/>
      <c r="N276" s="748">
        <f t="shared" si="76"/>
        <v>219</v>
      </c>
      <c r="O276" s="730">
        <f t="shared" si="73"/>
        <v>11643217.075093519</v>
      </c>
      <c r="P276" s="730">
        <f t="shared" si="77"/>
        <v>42586.999813506322</v>
      </c>
      <c r="Q276" s="730">
        <f t="shared" si="74"/>
        <v>23462.754480356598</v>
      </c>
      <c r="R276" s="730">
        <f t="shared" si="75"/>
        <v>11709266.829387382</v>
      </c>
      <c r="Z276" s="614"/>
    </row>
    <row r="277" spans="13:26" x14ac:dyDescent="0.2">
      <c r="M277" s="614"/>
      <c r="N277" s="748">
        <f t="shared" si="76"/>
        <v>220</v>
      </c>
      <c r="O277" s="730">
        <f t="shared" si="73"/>
        <v>11709266.829387382</v>
      </c>
      <c r="P277" s="730">
        <f t="shared" si="77"/>
        <v>42586.999813506322</v>
      </c>
      <c r="Q277" s="730">
        <f t="shared" si="74"/>
        <v>23595.854220616515</v>
      </c>
      <c r="R277" s="730">
        <f t="shared" si="75"/>
        <v>11775449.683421504</v>
      </c>
      <c r="Z277" s="614"/>
    </row>
    <row r="278" spans="13:26" x14ac:dyDescent="0.2">
      <c r="M278" s="614"/>
      <c r="N278" s="748">
        <f t="shared" si="76"/>
        <v>221</v>
      </c>
      <c r="O278" s="730">
        <f t="shared" si="73"/>
        <v>11775449.683421504</v>
      </c>
      <c r="P278" s="730">
        <f t="shared" si="77"/>
        <v>42586.999813506322</v>
      </c>
      <c r="Q278" s="730">
        <f t="shared" si="74"/>
        <v>23729.222175967414</v>
      </c>
      <c r="R278" s="730">
        <f t="shared" si="75"/>
        <v>11841765.905410977</v>
      </c>
      <c r="Z278" s="614"/>
    </row>
    <row r="279" spans="13:26" x14ac:dyDescent="0.2">
      <c r="M279" s="614"/>
      <c r="N279" s="748">
        <f t="shared" si="76"/>
        <v>222</v>
      </c>
      <c r="O279" s="730">
        <f t="shared" si="73"/>
        <v>11841765.905410977</v>
      </c>
      <c r="P279" s="730">
        <f t="shared" si="77"/>
        <v>42586.999813506322</v>
      </c>
      <c r="Q279" s="730">
        <f t="shared" si="74"/>
        <v>23862.85888690122</v>
      </c>
      <c r="R279" s="730">
        <f t="shared" si="75"/>
        <v>11908215.764111385</v>
      </c>
      <c r="Z279" s="614"/>
    </row>
    <row r="280" spans="13:26" x14ac:dyDescent="0.2">
      <c r="M280" s="614"/>
      <c r="N280" s="748">
        <f t="shared" si="76"/>
        <v>223</v>
      </c>
      <c r="O280" s="730">
        <f t="shared" si="73"/>
        <v>11908215.764111385</v>
      </c>
      <c r="P280" s="730">
        <f t="shared" si="77"/>
        <v>42586.999813506322</v>
      </c>
      <c r="Q280" s="730">
        <f t="shared" si="74"/>
        <v>23996.764894999033</v>
      </c>
      <c r="R280" s="730">
        <f t="shared" si="75"/>
        <v>11974799.528819891</v>
      </c>
      <c r="Z280" s="614"/>
    </row>
    <row r="281" spans="13:26" x14ac:dyDescent="0.2">
      <c r="M281" s="614"/>
      <c r="N281" s="748">
        <f t="shared" si="76"/>
        <v>224</v>
      </c>
      <c r="O281" s="730">
        <f t="shared" si="73"/>
        <v>11974799.528819891</v>
      </c>
      <c r="P281" s="730">
        <f t="shared" si="77"/>
        <v>42586.999813506322</v>
      </c>
      <c r="Q281" s="730">
        <f t="shared" si="74"/>
        <v>24130.940742933308</v>
      </c>
      <c r="R281" s="730">
        <f t="shared" si="75"/>
        <v>12041517.469376331</v>
      </c>
      <c r="Z281" s="614"/>
    </row>
    <row r="282" spans="13:26" x14ac:dyDescent="0.2">
      <c r="M282" s="614"/>
      <c r="N282" s="748">
        <f t="shared" si="76"/>
        <v>225</v>
      </c>
      <c r="O282" s="730">
        <f t="shared" si="73"/>
        <v>12041517.469376331</v>
      </c>
      <c r="P282" s="730">
        <f t="shared" si="77"/>
        <v>42586.999813506322</v>
      </c>
      <c r="Q282" s="730">
        <f t="shared" si="74"/>
        <v>24265.386974470068</v>
      </c>
      <c r="R282" s="730">
        <f t="shared" si="75"/>
        <v>12108369.856164308</v>
      </c>
      <c r="Z282" s="614"/>
    </row>
    <row r="283" spans="13:26" x14ac:dyDescent="0.2">
      <c r="M283" s="614"/>
      <c r="N283" s="748">
        <f t="shared" si="76"/>
        <v>226</v>
      </c>
      <c r="O283" s="730">
        <f t="shared" si="73"/>
        <v>12108369.856164308</v>
      </c>
      <c r="P283" s="730">
        <f t="shared" si="77"/>
        <v>42586.999813506322</v>
      </c>
      <c r="Q283" s="730">
        <f t="shared" si="74"/>
        <v>24400.104134471101</v>
      </c>
      <c r="R283" s="730">
        <f t="shared" si="75"/>
        <v>12175356.960112285</v>
      </c>
      <c r="Z283" s="614"/>
    </row>
    <row r="284" spans="13:26" x14ac:dyDescent="0.2">
      <c r="M284" s="614"/>
      <c r="N284" s="748">
        <f t="shared" si="76"/>
        <v>227</v>
      </c>
      <c r="O284" s="730">
        <f t="shared" si="73"/>
        <v>12175356.960112285</v>
      </c>
      <c r="P284" s="730">
        <f t="shared" si="77"/>
        <v>42586.999813506322</v>
      </c>
      <c r="Q284" s="730">
        <f t="shared" si="74"/>
        <v>24535.092768896167</v>
      </c>
      <c r="R284" s="730">
        <f t="shared" si="75"/>
        <v>12242479.052694688</v>
      </c>
      <c r="Z284" s="614"/>
    </row>
    <row r="285" spans="13:26" x14ac:dyDescent="0.2">
      <c r="M285" s="614"/>
      <c r="N285" s="748">
        <f t="shared" si="76"/>
        <v>228</v>
      </c>
      <c r="O285" s="730">
        <f t="shared" si="73"/>
        <v>12242479.052694688</v>
      </c>
      <c r="P285" s="730">
        <f t="shared" si="77"/>
        <v>42586.999813506322</v>
      </c>
      <c r="Q285" s="730">
        <f t="shared" si="74"/>
        <v>24670.353424805224</v>
      </c>
      <c r="R285" s="730">
        <f t="shared" si="75"/>
        <v>12309736.405933</v>
      </c>
      <c r="Z285" s="614"/>
    </row>
    <row r="286" spans="13:26" x14ac:dyDescent="0.2">
      <c r="M286" s="614"/>
      <c r="N286" s="748">
        <f t="shared" si="76"/>
        <v>229</v>
      </c>
      <c r="O286" s="730">
        <f t="shared" si="73"/>
        <v>12309736.405933</v>
      </c>
      <c r="P286" s="730">
        <f t="shared" si="77"/>
        <v>42586.999813506322</v>
      </c>
      <c r="Q286" s="730">
        <f t="shared" si="74"/>
        <v>24805.886650360626</v>
      </c>
      <c r="R286" s="730">
        <f t="shared" si="75"/>
        <v>12377129.292396868</v>
      </c>
      <c r="Z286" s="614"/>
    </row>
    <row r="287" spans="13:26" x14ac:dyDescent="0.2">
      <c r="M287" s="614"/>
      <c r="N287" s="748">
        <f t="shared" si="76"/>
        <v>230</v>
      </c>
      <c r="O287" s="730">
        <f t="shared" si="73"/>
        <v>12377129.292396868</v>
      </c>
      <c r="P287" s="730">
        <f t="shared" si="77"/>
        <v>42586.999813506322</v>
      </c>
      <c r="Q287" s="730">
        <f t="shared" si="74"/>
        <v>24941.692994829351</v>
      </c>
      <c r="R287" s="730">
        <f t="shared" si="75"/>
        <v>12444657.985205203</v>
      </c>
      <c r="Z287" s="614"/>
    </row>
    <row r="288" spans="13:26" x14ac:dyDescent="0.2">
      <c r="M288" s="614"/>
      <c r="N288" s="748">
        <f t="shared" si="76"/>
        <v>231</v>
      </c>
      <c r="O288" s="730">
        <f t="shared" si="73"/>
        <v>12444657.985205203</v>
      </c>
      <c r="P288" s="730">
        <f t="shared" si="77"/>
        <v>42586.999813506322</v>
      </c>
      <c r="Q288" s="730">
        <f t="shared" si="74"/>
        <v>25077.773008585227</v>
      </c>
      <c r="R288" s="730">
        <f t="shared" si="75"/>
        <v>12512322.758027295</v>
      </c>
      <c r="Z288" s="614"/>
    </row>
    <row r="289" spans="13:26" x14ac:dyDescent="0.2">
      <c r="M289" s="614"/>
      <c r="N289" s="748">
        <f t="shared" si="76"/>
        <v>232</v>
      </c>
      <c r="O289" s="730">
        <f t="shared" si="73"/>
        <v>12512322.758027295</v>
      </c>
      <c r="P289" s="730">
        <f t="shared" si="77"/>
        <v>42586.999813506322</v>
      </c>
      <c r="Q289" s="730">
        <f t="shared" si="74"/>
        <v>25214.127243111176</v>
      </c>
      <c r="R289" s="730">
        <f t="shared" si="75"/>
        <v>12580123.885083912</v>
      </c>
      <c r="Z289" s="614"/>
    </row>
    <row r="290" spans="13:26" x14ac:dyDescent="0.2">
      <c r="M290" s="614"/>
      <c r="N290" s="748">
        <f t="shared" si="76"/>
        <v>233</v>
      </c>
      <c r="O290" s="730">
        <f t="shared" si="73"/>
        <v>12580123.885083912</v>
      </c>
      <c r="P290" s="730">
        <f t="shared" si="77"/>
        <v>42586.999813506322</v>
      </c>
      <c r="Q290" s="730">
        <f t="shared" si="74"/>
        <v>25350.756251001429</v>
      </c>
      <c r="R290" s="730">
        <f t="shared" si="75"/>
        <v>12648061.64114842</v>
      </c>
      <c r="Z290" s="614"/>
    </row>
    <row r="291" spans="13:26" x14ac:dyDescent="0.2">
      <c r="M291" s="614"/>
      <c r="N291" s="748">
        <f t="shared" si="76"/>
        <v>234</v>
      </c>
      <c r="O291" s="730">
        <f t="shared" si="73"/>
        <v>12648061.64114842</v>
      </c>
      <c r="P291" s="730">
        <f t="shared" si="77"/>
        <v>42586.999813506322</v>
      </c>
      <c r="Q291" s="730">
        <f t="shared" si="74"/>
        <v>25487.660585963775</v>
      </c>
      <c r="R291" s="730">
        <f t="shared" si="75"/>
        <v>12716136.301547891</v>
      </c>
      <c r="Z291" s="614"/>
    </row>
    <row r="292" spans="13:26" x14ac:dyDescent="0.2">
      <c r="M292" s="614"/>
      <c r="N292" s="748">
        <f t="shared" si="76"/>
        <v>235</v>
      </c>
      <c r="O292" s="730">
        <f t="shared" si="73"/>
        <v>12716136.301547891</v>
      </c>
      <c r="P292" s="730">
        <f t="shared" si="77"/>
        <v>42586.999813506322</v>
      </c>
      <c r="Q292" s="730">
        <f t="shared" si="74"/>
        <v>25624.840802821804</v>
      </c>
      <c r="R292" s="730">
        <f t="shared" si="75"/>
        <v>12784348.142164219</v>
      </c>
      <c r="Z292" s="614"/>
    </row>
    <row r="293" spans="13:26" x14ac:dyDescent="0.2">
      <c r="M293" s="614"/>
      <c r="N293" s="748">
        <f t="shared" si="76"/>
        <v>236</v>
      </c>
      <c r="O293" s="730">
        <f t="shared" si="73"/>
        <v>12784348.142164219</v>
      </c>
      <c r="P293" s="730">
        <f t="shared" si="77"/>
        <v>42586.999813506322</v>
      </c>
      <c r="Q293" s="730">
        <f t="shared" si="74"/>
        <v>25762.297457517154</v>
      </c>
      <c r="R293" s="730">
        <f t="shared" si="75"/>
        <v>12852697.439435244</v>
      </c>
      <c r="Z293" s="614"/>
    </row>
    <row r="294" spans="13:26" x14ac:dyDescent="0.2">
      <c r="M294" s="614"/>
      <c r="N294" s="748">
        <f t="shared" si="76"/>
        <v>237</v>
      </c>
      <c r="O294" s="730">
        <f t="shared" si="73"/>
        <v>12852697.439435244</v>
      </c>
      <c r="P294" s="730">
        <f t="shared" si="77"/>
        <v>42586.999813506322</v>
      </c>
      <c r="Q294" s="730">
        <f t="shared" si="74"/>
        <v>25900.031107111769</v>
      </c>
      <c r="R294" s="730">
        <f t="shared" si="75"/>
        <v>12921184.470355861</v>
      </c>
      <c r="Z294" s="614"/>
    </row>
    <row r="295" spans="13:26" x14ac:dyDescent="0.2">
      <c r="M295" s="614"/>
      <c r="N295" s="748">
        <f t="shared" si="76"/>
        <v>238</v>
      </c>
      <c r="O295" s="730">
        <f t="shared" si="73"/>
        <v>12921184.470355861</v>
      </c>
      <c r="P295" s="730">
        <f t="shared" si="77"/>
        <v>42586.999813506322</v>
      </c>
      <c r="Q295" s="730">
        <f t="shared" si="74"/>
        <v>26038.04230979014</v>
      </c>
      <c r="R295" s="730">
        <f t="shared" si="75"/>
        <v>12989809.512479158</v>
      </c>
      <c r="Z295" s="614"/>
    </row>
    <row r="296" spans="13:26" x14ac:dyDescent="0.2">
      <c r="M296" s="614"/>
      <c r="N296" s="748">
        <f t="shared" si="76"/>
        <v>239</v>
      </c>
      <c r="O296" s="730">
        <f t="shared" si="73"/>
        <v>12989809.512479158</v>
      </c>
      <c r="P296" s="730">
        <f t="shared" si="77"/>
        <v>42586.999813506322</v>
      </c>
      <c r="Q296" s="730">
        <f t="shared" si="74"/>
        <v>26176.331624861607</v>
      </c>
      <c r="R296" s="730">
        <f t="shared" si="75"/>
        <v>13058572.843917526</v>
      </c>
      <c r="Z296" s="614"/>
    </row>
    <row r="297" spans="13:26" x14ac:dyDescent="0.2">
      <c r="M297" s="614"/>
      <c r="N297" s="748">
        <f t="shared" si="76"/>
        <v>240</v>
      </c>
      <c r="O297" s="730">
        <f t="shared" si="73"/>
        <v>13058572.843917526</v>
      </c>
      <c r="P297" s="730">
        <f t="shared" si="77"/>
        <v>42586.999813506322</v>
      </c>
      <c r="Q297" s="730">
        <f t="shared" si="74"/>
        <v>26314.899612762565</v>
      </c>
      <c r="R297" s="730">
        <f t="shared" si="75"/>
        <v>13127474.743343795</v>
      </c>
      <c r="Z297" s="614"/>
    </row>
    <row r="298" spans="13:26" x14ac:dyDescent="0.2">
      <c r="M298" s="614"/>
      <c r="N298" s="748">
        <f t="shared" si="76"/>
        <v>241</v>
      </c>
      <c r="O298" s="730">
        <f t="shared" si="73"/>
        <v>13127474.743343795</v>
      </c>
      <c r="P298" s="730">
        <f t="shared" si="77"/>
        <v>42586.999813506322</v>
      </c>
      <c r="Q298" s="730">
        <f t="shared" si="74"/>
        <v>26453.746835058795</v>
      </c>
      <c r="R298" s="730">
        <f t="shared" si="75"/>
        <v>13196515.48999236</v>
      </c>
      <c r="Z298" s="614"/>
    </row>
    <row r="299" spans="13:26" x14ac:dyDescent="0.2">
      <c r="M299" s="614"/>
      <c r="N299" s="748">
        <f t="shared" si="76"/>
        <v>242</v>
      </c>
      <c r="O299" s="730">
        <f t="shared" si="73"/>
        <v>13196515.48999236</v>
      </c>
      <c r="P299" s="730">
        <f t="shared" si="77"/>
        <v>42586.999813506322</v>
      </c>
      <c r="Q299" s="730">
        <f t="shared" si="74"/>
        <v>26592.873854447702</v>
      </c>
      <c r="R299" s="730">
        <f t="shared" si="75"/>
        <v>13265695.363660313</v>
      </c>
      <c r="Z299" s="614"/>
    </row>
    <row r="300" spans="13:26" x14ac:dyDescent="0.2">
      <c r="M300" s="614"/>
      <c r="N300" s="748">
        <f t="shared" si="76"/>
        <v>243</v>
      </c>
      <c r="O300" s="730">
        <f t="shared" si="73"/>
        <v>13265695.363660313</v>
      </c>
      <c r="P300" s="730">
        <f t="shared" si="77"/>
        <v>42586.999813506322</v>
      </c>
      <c r="Q300" s="730">
        <f t="shared" si="74"/>
        <v>26732.281234760609</v>
      </c>
      <c r="R300" s="730">
        <f t="shared" si="75"/>
        <v>13335014.644708579</v>
      </c>
      <c r="Z300" s="614"/>
    </row>
    <row r="301" spans="13:26" x14ac:dyDescent="0.2">
      <c r="M301" s="614"/>
      <c r="N301" s="748">
        <f t="shared" si="76"/>
        <v>244</v>
      </c>
      <c r="O301" s="730">
        <f t="shared" si="73"/>
        <v>13335014.644708579</v>
      </c>
      <c r="P301" s="730">
        <f t="shared" si="77"/>
        <v>42586.999813506322</v>
      </c>
      <c r="Q301" s="730">
        <f t="shared" si="74"/>
        <v>26871.969540965038</v>
      </c>
      <c r="R301" s="730">
        <f t="shared" si="75"/>
        <v>13404473.614063051</v>
      </c>
      <c r="Z301" s="614"/>
    </row>
    <row r="302" spans="13:26" x14ac:dyDescent="0.2">
      <c r="M302" s="614"/>
      <c r="N302" s="748">
        <f t="shared" si="76"/>
        <v>245</v>
      </c>
      <c r="O302" s="730">
        <f t="shared" si="73"/>
        <v>13404473.614063051</v>
      </c>
      <c r="P302" s="730">
        <f t="shared" si="77"/>
        <v>42586.999813506322</v>
      </c>
      <c r="Q302" s="730">
        <f t="shared" si="74"/>
        <v>27011.939339167006</v>
      </c>
      <c r="R302" s="730">
        <f t="shared" si="75"/>
        <v>13474072.553215723</v>
      </c>
      <c r="Z302" s="614"/>
    </row>
    <row r="303" spans="13:26" x14ac:dyDescent="0.2">
      <c r="M303" s="614"/>
      <c r="N303" s="748">
        <f t="shared" si="76"/>
        <v>246</v>
      </c>
      <c r="O303" s="730">
        <f t="shared" si="73"/>
        <v>13474072.553215723</v>
      </c>
      <c r="P303" s="730">
        <f t="shared" si="77"/>
        <v>42586.999813506322</v>
      </c>
      <c r="Q303" s="730">
        <f t="shared" si="74"/>
        <v>27152.191196613316</v>
      </c>
      <c r="R303" s="730">
        <f t="shared" si="75"/>
        <v>13543811.744225843</v>
      </c>
      <c r="Z303" s="614"/>
    </row>
    <row r="304" spans="13:26" x14ac:dyDescent="0.2">
      <c r="M304" s="614"/>
      <c r="N304" s="748">
        <f t="shared" si="76"/>
        <v>247</v>
      </c>
      <c r="O304" s="730">
        <f t="shared" si="73"/>
        <v>13543811.744225843</v>
      </c>
      <c r="P304" s="730">
        <f t="shared" si="77"/>
        <v>42586.999813506322</v>
      </c>
      <c r="Q304" s="730">
        <f t="shared" si="74"/>
        <v>27292.725681693846</v>
      </c>
      <c r="R304" s="730">
        <f t="shared" si="75"/>
        <v>13613691.469721043</v>
      </c>
      <c r="Z304" s="614"/>
    </row>
    <row r="305" spans="13:26" x14ac:dyDescent="0.2">
      <c r="M305" s="614"/>
      <c r="N305" s="748">
        <f t="shared" si="76"/>
        <v>248</v>
      </c>
      <c r="O305" s="730">
        <f t="shared" si="73"/>
        <v>13613691.469721043</v>
      </c>
      <c r="P305" s="730">
        <f t="shared" si="77"/>
        <v>42586.999813506322</v>
      </c>
      <c r="Q305" s="730">
        <f t="shared" si="74"/>
        <v>27433.543363943874</v>
      </c>
      <c r="R305" s="730">
        <f t="shared" si="75"/>
        <v>13683712.012898494</v>
      </c>
      <c r="Z305" s="614"/>
    </row>
    <row r="306" spans="13:26" x14ac:dyDescent="0.2">
      <c r="M306" s="614"/>
      <c r="N306" s="748">
        <f t="shared" si="76"/>
        <v>249</v>
      </c>
      <c r="O306" s="730">
        <f t="shared" si="73"/>
        <v>13683712.012898494</v>
      </c>
      <c r="P306" s="730">
        <f t="shared" si="77"/>
        <v>42586.999813506322</v>
      </c>
      <c r="Q306" s="730">
        <f t="shared" si="74"/>
        <v>27574.644814046358</v>
      </c>
      <c r="R306" s="730">
        <f t="shared" si="75"/>
        <v>13753873.657526046</v>
      </c>
      <c r="Z306" s="614"/>
    </row>
    <row r="307" spans="13:26" x14ac:dyDescent="0.2">
      <c r="M307" s="614"/>
      <c r="N307" s="748">
        <f t="shared" si="76"/>
        <v>250</v>
      </c>
      <c r="O307" s="730">
        <f t="shared" si="73"/>
        <v>13753873.657526046</v>
      </c>
      <c r="P307" s="730">
        <f t="shared" si="77"/>
        <v>42586.999813506322</v>
      </c>
      <c r="Q307" s="730">
        <f t="shared" si="74"/>
        <v>27716.030603834279</v>
      </c>
      <c r="R307" s="730">
        <f t="shared" si="75"/>
        <v>13824176.687943386</v>
      </c>
      <c r="Z307" s="614"/>
    </row>
    <row r="308" spans="13:26" x14ac:dyDescent="0.2">
      <c r="M308" s="614"/>
      <c r="N308" s="748">
        <f t="shared" si="76"/>
        <v>251</v>
      </c>
      <c r="O308" s="730">
        <f t="shared" si="73"/>
        <v>13824176.687943386</v>
      </c>
      <c r="P308" s="730">
        <f t="shared" si="77"/>
        <v>42586.999813506322</v>
      </c>
      <c r="Q308" s="730">
        <f t="shared" si="74"/>
        <v>27857.701306292933</v>
      </c>
      <c r="R308" s="730">
        <f t="shared" si="75"/>
        <v>13894621.389063185</v>
      </c>
      <c r="Z308" s="614"/>
    </row>
    <row r="309" spans="13:26" x14ac:dyDescent="0.2">
      <c r="M309" s="614"/>
      <c r="N309" s="748">
        <f t="shared" si="76"/>
        <v>252</v>
      </c>
      <c r="O309" s="730">
        <f t="shared" si="73"/>
        <v>13894621.389063185</v>
      </c>
      <c r="P309" s="730">
        <f t="shared" si="77"/>
        <v>42586.999813506322</v>
      </c>
      <c r="Q309" s="730">
        <f t="shared" si="74"/>
        <v>27999.657495562271</v>
      </c>
      <c r="R309" s="730">
        <f t="shared" si="75"/>
        <v>13965208.046372253</v>
      </c>
      <c r="Z309" s="614"/>
    </row>
    <row r="310" spans="13:26" x14ac:dyDescent="0.2">
      <c r="M310" s="614"/>
      <c r="N310" s="748">
        <f t="shared" si="76"/>
        <v>253</v>
      </c>
      <c r="O310" s="730">
        <f t="shared" si="73"/>
        <v>13965208.046372253</v>
      </c>
      <c r="P310" s="730">
        <f t="shared" si="77"/>
        <v>42586.999813506322</v>
      </c>
      <c r="Q310" s="730">
        <f t="shared" si="74"/>
        <v>28141.899746939209</v>
      </c>
      <c r="R310" s="730">
        <f t="shared" si="75"/>
        <v>14035936.945932699</v>
      </c>
      <c r="Z310" s="614"/>
    </row>
    <row r="311" spans="13:26" x14ac:dyDescent="0.2">
      <c r="M311" s="614"/>
      <c r="N311" s="748">
        <f t="shared" si="76"/>
        <v>254</v>
      </c>
      <c r="O311" s="730">
        <f t="shared" si="73"/>
        <v>14035936.945932699</v>
      </c>
      <c r="P311" s="730">
        <f t="shared" si="77"/>
        <v>42586.999813506322</v>
      </c>
      <c r="Q311" s="730">
        <f t="shared" si="74"/>
        <v>28284.428636879984</v>
      </c>
      <c r="R311" s="730">
        <f t="shared" si="75"/>
        <v>14106808.374383086</v>
      </c>
      <c r="Z311" s="614"/>
    </row>
    <row r="312" spans="13:26" x14ac:dyDescent="0.2">
      <c r="M312" s="614"/>
      <c r="N312" s="748">
        <f t="shared" si="76"/>
        <v>255</v>
      </c>
      <c r="O312" s="730">
        <f t="shared" si="73"/>
        <v>14106808.374383086</v>
      </c>
      <c r="P312" s="730">
        <f t="shared" si="77"/>
        <v>42586.999813506322</v>
      </c>
      <c r="Q312" s="730">
        <f t="shared" si="74"/>
        <v>28427.244743002462</v>
      </c>
      <c r="R312" s="730">
        <f t="shared" si="75"/>
        <v>14177822.618939595</v>
      </c>
      <c r="Z312" s="614"/>
    </row>
    <row r="313" spans="13:26" x14ac:dyDescent="0.2">
      <c r="M313" s="614"/>
      <c r="N313" s="748">
        <f t="shared" si="76"/>
        <v>256</v>
      </c>
      <c r="O313" s="730">
        <f t="shared" si="73"/>
        <v>14177822.618939595</v>
      </c>
      <c r="P313" s="730">
        <f t="shared" si="77"/>
        <v>42586.999813506322</v>
      </c>
      <c r="Q313" s="730">
        <f t="shared" si="74"/>
        <v>28570.348644088492</v>
      </c>
      <c r="R313" s="730">
        <f t="shared" si="75"/>
        <v>14248979.967397191</v>
      </c>
      <c r="Z313" s="614"/>
    </row>
    <row r="314" spans="13:26" x14ac:dyDescent="0.2">
      <c r="M314" s="614"/>
      <c r="N314" s="748">
        <f t="shared" si="76"/>
        <v>257</v>
      </c>
      <c r="O314" s="730">
        <f t="shared" si="73"/>
        <v>14248979.967397191</v>
      </c>
      <c r="P314" s="730">
        <f t="shared" si="77"/>
        <v>42586.999813506322</v>
      </c>
      <c r="Q314" s="730">
        <f t="shared" si="74"/>
        <v>28713.74092008626</v>
      </c>
      <c r="R314" s="730">
        <f t="shared" si="75"/>
        <v>14320280.708130782</v>
      </c>
      <c r="Z314" s="614"/>
    </row>
    <row r="315" spans="13:26" x14ac:dyDescent="0.2">
      <c r="M315" s="614"/>
      <c r="N315" s="748">
        <f t="shared" si="76"/>
        <v>258</v>
      </c>
      <c r="O315" s="730">
        <f t="shared" ref="O315:O327" si="78">R314</f>
        <v>14320280.708130782</v>
      </c>
      <c r="P315" s="730">
        <f t="shared" si="77"/>
        <v>42586.999813506322</v>
      </c>
      <c r="Q315" s="730">
        <f t="shared" ref="Q315:Q327" si="79">O315*$P$52</f>
        <v>28857.422152112624</v>
      </c>
      <c r="R315" s="730">
        <f t="shared" ref="R315:R327" si="80">O315+P315+Q315</f>
        <v>14391725.130096402</v>
      </c>
      <c r="Z315" s="614"/>
    </row>
    <row r="316" spans="13:26" x14ac:dyDescent="0.2">
      <c r="M316" s="614"/>
      <c r="N316" s="748">
        <f t="shared" ref="N316:N369" si="81">N315+1</f>
        <v>259</v>
      </c>
      <c r="O316" s="730">
        <f t="shared" si="78"/>
        <v>14391725.130096402</v>
      </c>
      <c r="P316" s="730">
        <f t="shared" ref="P316:P369" si="82">P315</f>
        <v>42586.999813506322</v>
      </c>
      <c r="Q316" s="730">
        <f t="shared" si="79"/>
        <v>29001.392922455481</v>
      </c>
      <c r="R316" s="730">
        <f t="shared" si="80"/>
        <v>14463313.522832364</v>
      </c>
      <c r="Z316" s="614"/>
    </row>
    <row r="317" spans="13:26" x14ac:dyDescent="0.2">
      <c r="M317" s="614"/>
      <c r="N317" s="748">
        <f t="shared" si="81"/>
        <v>260</v>
      </c>
      <c r="O317" s="730">
        <f t="shared" si="78"/>
        <v>14463313.522832364</v>
      </c>
      <c r="P317" s="730">
        <f t="shared" si="82"/>
        <v>42586.999813506322</v>
      </c>
      <c r="Q317" s="730">
        <f t="shared" si="79"/>
        <v>29145.653814576119</v>
      </c>
      <c r="R317" s="730">
        <f t="shared" si="80"/>
        <v>14535046.176460447</v>
      </c>
      <c r="Z317" s="614"/>
    </row>
    <row r="318" spans="13:26" x14ac:dyDescent="0.2">
      <c r="M318" s="614"/>
      <c r="N318" s="748">
        <f t="shared" si="81"/>
        <v>261</v>
      </c>
      <c r="O318" s="730">
        <f t="shared" si="78"/>
        <v>14535046.176460447</v>
      </c>
      <c r="P318" s="730">
        <f t="shared" si="82"/>
        <v>42586.999813506322</v>
      </c>
      <c r="Q318" s="730">
        <f t="shared" si="79"/>
        <v>29290.20541311158</v>
      </c>
      <c r="R318" s="730">
        <f t="shared" si="80"/>
        <v>14606923.381687066</v>
      </c>
      <c r="Z318" s="614"/>
    </row>
    <row r="319" spans="13:26" x14ac:dyDescent="0.2">
      <c r="M319" s="614"/>
      <c r="N319" s="748">
        <f t="shared" si="81"/>
        <v>262</v>
      </c>
      <c r="O319" s="730">
        <f t="shared" si="78"/>
        <v>14606923.381687066</v>
      </c>
      <c r="P319" s="730">
        <f t="shared" si="82"/>
        <v>42586.999813506322</v>
      </c>
      <c r="Q319" s="730">
        <f t="shared" si="79"/>
        <v>29435.048303877047</v>
      </c>
      <c r="R319" s="730">
        <f t="shared" si="80"/>
        <v>14678945.42980445</v>
      </c>
      <c r="Z319" s="614"/>
    </row>
    <row r="320" spans="13:26" x14ac:dyDescent="0.2">
      <c r="M320" s="614"/>
      <c r="N320" s="748">
        <f t="shared" si="81"/>
        <v>263</v>
      </c>
      <c r="O320" s="730">
        <f t="shared" si="78"/>
        <v>14678945.42980445</v>
      </c>
      <c r="P320" s="730">
        <f t="shared" si="82"/>
        <v>42586.999813506322</v>
      </c>
      <c r="Q320" s="730">
        <f t="shared" si="79"/>
        <v>29580.183073868186</v>
      </c>
      <c r="R320" s="730">
        <f t="shared" si="80"/>
        <v>14751112.612691825</v>
      </c>
      <c r="Z320" s="614"/>
    </row>
    <row r="321" spans="13:26" x14ac:dyDescent="0.2">
      <c r="M321" s="614"/>
      <c r="N321" s="748">
        <f t="shared" si="81"/>
        <v>264</v>
      </c>
      <c r="O321" s="730">
        <f t="shared" si="78"/>
        <v>14751112.612691825</v>
      </c>
      <c r="P321" s="730">
        <f t="shared" si="82"/>
        <v>42586.999813506322</v>
      </c>
      <c r="Q321" s="730">
        <f t="shared" si="79"/>
        <v>29725.610311263557</v>
      </c>
      <c r="R321" s="730">
        <f t="shared" si="80"/>
        <v>14823425.222816596</v>
      </c>
      <c r="Z321" s="614"/>
    </row>
    <row r="322" spans="13:26" x14ac:dyDescent="0.2">
      <c r="M322" s="614"/>
      <c r="N322" s="748">
        <f t="shared" si="81"/>
        <v>265</v>
      </c>
      <c r="O322" s="730">
        <f t="shared" si="78"/>
        <v>14823425.222816596</v>
      </c>
      <c r="P322" s="730">
        <f t="shared" si="82"/>
        <v>42586.999813506322</v>
      </c>
      <c r="Q322" s="730">
        <f t="shared" si="79"/>
        <v>29871.330605426985</v>
      </c>
      <c r="R322" s="730">
        <f t="shared" si="80"/>
        <v>14895883.553235529</v>
      </c>
      <c r="Z322" s="614"/>
    </row>
    <row r="323" spans="13:26" x14ac:dyDescent="0.2">
      <c r="M323" s="614"/>
      <c r="N323" s="748">
        <f t="shared" si="81"/>
        <v>266</v>
      </c>
      <c r="O323" s="730">
        <f t="shared" si="78"/>
        <v>14895883.553235529</v>
      </c>
      <c r="P323" s="730">
        <f t="shared" si="82"/>
        <v>42586.999813506322</v>
      </c>
      <c r="Q323" s="730">
        <f t="shared" si="79"/>
        <v>30017.344546909932</v>
      </c>
      <c r="R323" s="730">
        <f t="shared" si="80"/>
        <v>14968487.897595946</v>
      </c>
      <c r="Z323" s="614"/>
    </row>
    <row r="324" spans="13:26" x14ac:dyDescent="0.2">
      <c r="M324" s="614"/>
      <c r="N324" s="748">
        <f t="shared" si="81"/>
        <v>267</v>
      </c>
      <c r="O324" s="730">
        <f t="shared" si="78"/>
        <v>14968487.897595946</v>
      </c>
      <c r="P324" s="730">
        <f t="shared" si="82"/>
        <v>42586.999813506322</v>
      </c>
      <c r="Q324" s="730">
        <f t="shared" si="79"/>
        <v>30163.652727453929</v>
      </c>
      <c r="R324" s="730">
        <f t="shared" si="80"/>
        <v>15041238.550136905</v>
      </c>
      <c r="Z324" s="614"/>
    </row>
    <row r="325" spans="13:26" x14ac:dyDescent="0.2">
      <c r="M325" s="614"/>
      <c r="N325" s="748">
        <f t="shared" si="81"/>
        <v>268</v>
      </c>
      <c r="O325" s="730">
        <f t="shared" si="78"/>
        <v>15041238.550136905</v>
      </c>
      <c r="P325" s="730">
        <f t="shared" si="82"/>
        <v>42586.999813506322</v>
      </c>
      <c r="Q325" s="730">
        <f t="shared" si="79"/>
        <v>30310.255739992932</v>
      </c>
      <c r="R325" s="730">
        <f t="shared" si="80"/>
        <v>15114135.805690404</v>
      </c>
      <c r="Z325" s="614"/>
    </row>
    <row r="326" spans="13:26" x14ac:dyDescent="0.2">
      <c r="M326" s="614"/>
      <c r="N326" s="748">
        <f t="shared" si="81"/>
        <v>269</v>
      </c>
      <c r="O326" s="730">
        <f t="shared" si="78"/>
        <v>15114135.805690404</v>
      </c>
      <c r="P326" s="730">
        <f t="shared" si="82"/>
        <v>42586.999813506322</v>
      </c>
      <c r="Q326" s="730">
        <f t="shared" si="79"/>
        <v>30457.154178655754</v>
      </c>
      <c r="R326" s="730">
        <f t="shared" si="80"/>
        <v>15187179.959682567</v>
      </c>
      <c r="Z326" s="614"/>
    </row>
    <row r="327" spans="13:26" x14ac:dyDescent="0.2">
      <c r="M327" s="614"/>
      <c r="N327" s="748">
        <f t="shared" si="81"/>
        <v>270</v>
      </c>
      <c r="O327" s="730">
        <f t="shared" si="78"/>
        <v>15187179.959682567</v>
      </c>
      <c r="P327" s="730">
        <f t="shared" si="82"/>
        <v>42586.999813506322</v>
      </c>
      <c r="Q327" s="730">
        <f t="shared" si="79"/>
        <v>30604.348638768464</v>
      </c>
      <c r="R327" s="730">
        <f t="shared" si="80"/>
        <v>15260371.308134843</v>
      </c>
      <c r="Z327" s="614"/>
    </row>
    <row r="328" spans="13:26" x14ac:dyDescent="0.2">
      <c r="M328" s="614"/>
      <c r="N328" s="748">
        <f t="shared" si="81"/>
        <v>271</v>
      </c>
      <c r="O328" s="730">
        <f t="shared" ref="O328:O369" si="83">R327</f>
        <v>15260371.308134843</v>
      </c>
      <c r="P328" s="730">
        <f t="shared" si="82"/>
        <v>42586.999813506322</v>
      </c>
      <c r="Q328" s="730">
        <f t="shared" ref="Q328:Q369" si="84">O328*$P$52</f>
        <v>30751.839716856794</v>
      </c>
      <c r="R328" s="730">
        <f t="shared" ref="R328:R369" si="85">O328+P328+Q328</f>
        <v>15333710.147665206</v>
      </c>
      <c r="Z328" s="614"/>
    </row>
    <row r="329" spans="13:26" x14ac:dyDescent="0.2">
      <c r="M329" s="614"/>
      <c r="N329" s="748">
        <f t="shared" si="81"/>
        <v>272</v>
      </c>
      <c r="O329" s="730">
        <f t="shared" si="83"/>
        <v>15333710.147665206</v>
      </c>
      <c r="P329" s="730">
        <f t="shared" si="82"/>
        <v>42586.999813506322</v>
      </c>
      <c r="Q329" s="730">
        <f t="shared" si="84"/>
        <v>30899.628010648554</v>
      </c>
      <c r="R329" s="730">
        <f t="shared" si="85"/>
        <v>15407196.775489362</v>
      </c>
      <c r="Z329" s="614"/>
    </row>
    <row r="330" spans="13:26" x14ac:dyDescent="0.2">
      <c r="M330" s="614"/>
      <c r="N330" s="748">
        <f t="shared" si="81"/>
        <v>273</v>
      </c>
      <c r="O330" s="730">
        <f t="shared" si="83"/>
        <v>15407196.775489362</v>
      </c>
      <c r="P330" s="730">
        <f t="shared" si="82"/>
        <v>42586.999813506322</v>
      </c>
      <c r="Q330" s="730">
        <f t="shared" si="84"/>
        <v>31047.714119076081</v>
      </c>
      <c r="R330" s="730">
        <f t="shared" si="85"/>
        <v>15480831.489421945</v>
      </c>
      <c r="Z330" s="614"/>
    </row>
    <row r="331" spans="13:26" x14ac:dyDescent="0.2">
      <c r="M331" s="614"/>
      <c r="N331" s="748">
        <f t="shared" si="81"/>
        <v>274</v>
      </c>
      <c r="O331" s="730">
        <f t="shared" si="83"/>
        <v>15480831.489421945</v>
      </c>
      <c r="P331" s="730">
        <f t="shared" si="82"/>
        <v>42586.999813506322</v>
      </c>
      <c r="Q331" s="730">
        <f t="shared" si="84"/>
        <v>31196.098642278626</v>
      </c>
      <c r="R331" s="730">
        <f t="shared" si="85"/>
        <v>15554614.58787773</v>
      </c>
      <c r="Z331" s="614"/>
    </row>
    <row r="332" spans="13:26" x14ac:dyDescent="0.2">
      <c r="M332" s="614"/>
      <c r="N332" s="748">
        <f t="shared" si="81"/>
        <v>275</v>
      </c>
      <c r="O332" s="730">
        <f t="shared" si="83"/>
        <v>15554614.58787773</v>
      </c>
      <c r="P332" s="730">
        <f t="shared" si="82"/>
        <v>42586.999813506322</v>
      </c>
      <c r="Q332" s="730">
        <f t="shared" si="84"/>
        <v>31344.782181604816</v>
      </c>
      <c r="R332" s="730">
        <f t="shared" si="85"/>
        <v>15628546.369872842</v>
      </c>
      <c r="Z332" s="614"/>
    </row>
    <row r="333" spans="13:26" x14ac:dyDescent="0.2">
      <c r="M333" s="614"/>
      <c r="N333" s="748">
        <f t="shared" si="81"/>
        <v>276</v>
      </c>
      <c r="O333" s="730">
        <f t="shared" si="83"/>
        <v>15628546.369872842</v>
      </c>
      <c r="P333" s="730">
        <f t="shared" si="82"/>
        <v>42586.999813506322</v>
      </c>
      <c r="Q333" s="730">
        <f t="shared" si="84"/>
        <v>31493.765339615089</v>
      </c>
      <c r="R333" s="730">
        <f t="shared" si="85"/>
        <v>15702627.135025963</v>
      </c>
      <c r="Z333" s="614"/>
    </row>
    <row r="334" spans="13:26" x14ac:dyDescent="0.2">
      <c r="M334" s="614"/>
      <c r="N334" s="748">
        <f t="shared" si="81"/>
        <v>277</v>
      </c>
      <c r="O334" s="730">
        <f t="shared" si="83"/>
        <v>15702627.135025963</v>
      </c>
      <c r="P334" s="730">
        <f t="shared" si="82"/>
        <v>42586.999813506322</v>
      </c>
      <c r="Q334" s="730">
        <f t="shared" si="84"/>
        <v>31643.048720084116</v>
      </c>
      <c r="R334" s="730">
        <f t="shared" si="85"/>
        <v>15776857.183559554</v>
      </c>
      <c r="Z334" s="614"/>
    </row>
    <row r="335" spans="13:26" x14ac:dyDescent="0.2">
      <c r="M335" s="614"/>
      <c r="N335" s="748">
        <f t="shared" si="81"/>
        <v>278</v>
      </c>
      <c r="O335" s="730">
        <f t="shared" si="83"/>
        <v>15776857.183559554</v>
      </c>
      <c r="P335" s="730">
        <f t="shared" si="82"/>
        <v>42586.999813506322</v>
      </c>
      <c r="Q335" s="730">
        <f t="shared" si="84"/>
        <v>31792.632928003266</v>
      </c>
      <c r="R335" s="730">
        <f t="shared" si="85"/>
        <v>15851236.816301063</v>
      </c>
      <c r="Z335" s="614"/>
    </row>
    <row r="336" spans="13:26" x14ac:dyDescent="0.2">
      <c r="M336" s="614"/>
      <c r="N336" s="748">
        <f t="shared" si="81"/>
        <v>279</v>
      </c>
      <c r="O336" s="730">
        <f t="shared" si="83"/>
        <v>15851236.816301063</v>
      </c>
      <c r="P336" s="730">
        <f t="shared" si="82"/>
        <v>42586.999813506322</v>
      </c>
      <c r="Q336" s="730">
        <f t="shared" si="84"/>
        <v>31942.518569583051</v>
      </c>
      <c r="R336" s="730">
        <f t="shared" si="85"/>
        <v>15925766.334684152</v>
      </c>
      <c r="Z336" s="614"/>
    </row>
    <row r="337" spans="13:26" x14ac:dyDescent="0.2">
      <c r="M337" s="614"/>
      <c r="N337" s="748">
        <f t="shared" si="81"/>
        <v>280</v>
      </c>
      <c r="O337" s="730">
        <f t="shared" si="83"/>
        <v>15925766.334684152</v>
      </c>
      <c r="P337" s="730">
        <f t="shared" si="82"/>
        <v>42586.999813506322</v>
      </c>
      <c r="Q337" s="730">
        <f t="shared" si="84"/>
        <v>32092.706252255593</v>
      </c>
      <c r="R337" s="730">
        <f t="shared" si="85"/>
        <v>16000446.040749915</v>
      </c>
      <c r="Z337" s="614"/>
    </row>
    <row r="338" spans="13:26" x14ac:dyDescent="0.2">
      <c r="M338" s="614"/>
      <c r="N338" s="748">
        <f t="shared" si="81"/>
        <v>281</v>
      </c>
      <c r="O338" s="730">
        <f t="shared" si="83"/>
        <v>16000446.040749915</v>
      </c>
      <c r="P338" s="730">
        <f t="shared" si="82"/>
        <v>42586.999813506322</v>
      </c>
      <c r="Q338" s="730">
        <f t="shared" si="84"/>
        <v>32243.196584677065</v>
      </c>
      <c r="R338" s="730">
        <f t="shared" si="85"/>
        <v>16075276.237148099</v>
      </c>
      <c r="Z338" s="614"/>
    </row>
    <row r="339" spans="13:26" x14ac:dyDescent="0.2">
      <c r="M339" s="614"/>
      <c r="N339" s="748">
        <f t="shared" si="81"/>
        <v>282</v>
      </c>
      <c r="O339" s="730">
        <f t="shared" si="83"/>
        <v>16075276.237148099</v>
      </c>
      <c r="P339" s="730">
        <f t="shared" si="82"/>
        <v>42586.999813506322</v>
      </c>
      <c r="Q339" s="730">
        <f t="shared" si="84"/>
        <v>32393.990176730174</v>
      </c>
      <c r="R339" s="730">
        <f t="shared" si="85"/>
        <v>16150257.227138335</v>
      </c>
      <c r="Z339" s="614"/>
    </row>
    <row r="340" spans="13:26" x14ac:dyDescent="0.2">
      <c r="M340" s="614"/>
      <c r="N340" s="748">
        <f t="shared" si="81"/>
        <v>283</v>
      </c>
      <c r="O340" s="730">
        <f t="shared" si="83"/>
        <v>16150257.227138335</v>
      </c>
      <c r="P340" s="730">
        <f t="shared" si="82"/>
        <v>42586.999813506322</v>
      </c>
      <c r="Q340" s="730">
        <f t="shared" si="84"/>
        <v>32545.087639526631</v>
      </c>
      <c r="R340" s="730">
        <f t="shared" si="85"/>
        <v>16225389.314591369</v>
      </c>
      <c r="Z340" s="614"/>
    </row>
    <row r="341" spans="13:26" x14ac:dyDescent="0.2">
      <c r="M341" s="614"/>
      <c r="N341" s="748">
        <f t="shared" si="81"/>
        <v>284</v>
      </c>
      <c r="O341" s="730">
        <f t="shared" si="83"/>
        <v>16225389.314591369</v>
      </c>
      <c r="P341" s="730">
        <f t="shared" si="82"/>
        <v>42586.999813506322</v>
      </c>
      <c r="Q341" s="730">
        <f t="shared" si="84"/>
        <v>32696.489585409621</v>
      </c>
      <c r="R341" s="730">
        <f t="shared" si="85"/>
        <v>16300672.803990284</v>
      </c>
      <c r="Z341" s="614"/>
    </row>
    <row r="342" spans="13:26" x14ac:dyDescent="0.2">
      <c r="M342" s="614"/>
      <c r="N342" s="748">
        <f t="shared" si="81"/>
        <v>285</v>
      </c>
      <c r="O342" s="730">
        <f t="shared" si="83"/>
        <v>16300672.803990284</v>
      </c>
      <c r="P342" s="730">
        <f t="shared" si="82"/>
        <v>42586.999813506322</v>
      </c>
      <c r="Q342" s="730">
        <f t="shared" si="84"/>
        <v>32848.196627956284</v>
      </c>
      <c r="R342" s="730">
        <f t="shared" si="85"/>
        <v>16376108.000431746</v>
      </c>
      <c r="Z342" s="614"/>
    </row>
    <row r="343" spans="13:26" x14ac:dyDescent="0.2">
      <c r="M343" s="614"/>
      <c r="N343" s="748">
        <f t="shared" si="81"/>
        <v>286</v>
      </c>
      <c r="O343" s="730">
        <f t="shared" si="83"/>
        <v>16376108.000431746</v>
      </c>
      <c r="P343" s="730">
        <f t="shared" si="82"/>
        <v>42586.999813506322</v>
      </c>
      <c r="Q343" s="730">
        <f t="shared" si="84"/>
        <v>33000.209381980225</v>
      </c>
      <c r="R343" s="730">
        <f t="shared" si="85"/>
        <v>16451695.209627233</v>
      </c>
      <c r="Z343" s="614"/>
    </row>
    <row r="344" spans="13:26" x14ac:dyDescent="0.2">
      <c r="M344" s="614"/>
      <c r="N344" s="748">
        <f t="shared" si="81"/>
        <v>287</v>
      </c>
      <c r="O344" s="730">
        <f t="shared" si="83"/>
        <v>16451695.209627233</v>
      </c>
      <c r="P344" s="730">
        <f t="shared" si="82"/>
        <v>42586.999813506322</v>
      </c>
      <c r="Q344" s="730">
        <f t="shared" si="84"/>
        <v>33152.528463533963</v>
      </c>
      <c r="R344" s="730">
        <f t="shared" si="85"/>
        <v>16527434.737904273</v>
      </c>
      <c r="Z344" s="614"/>
    </row>
    <row r="345" spans="13:26" x14ac:dyDescent="0.2">
      <c r="M345" s="614"/>
      <c r="N345" s="748">
        <f t="shared" si="81"/>
        <v>288</v>
      </c>
      <c r="O345" s="730">
        <f t="shared" si="83"/>
        <v>16527434.737904273</v>
      </c>
      <c r="P345" s="730">
        <f t="shared" si="82"/>
        <v>42586.999813506322</v>
      </c>
      <c r="Q345" s="730">
        <f t="shared" si="84"/>
        <v>33305.154489911467</v>
      </c>
      <c r="R345" s="730">
        <f t="shared" si="85"/>
        <v>16603326.892207691</v>
      </c>
      <c r="Z345" s="614"/>
    </row>
    <row r="346" spans="13:26" x14ac:dyDescent="0.2">
      <c r="M346" s="614"/>
      <c r="N346" s="748">
        <f t="shared" si="81"/>
        <v>289</v>
      </c>
      <c r="O346" s="730">
        <f t="shared" si="83"/>
        <v>16603326.892207691</v>
      </c>
      <c r="P346" s="730">
        <f t="shared" si="82"/>
        <v>42586.999813506322</v>
      </c>
      <c r="Q346" s="730">
        <f t="shared" si="84"/>
        <v>33458.088079650632</v>
      </c>
      <c r="R346" s="730">
        <f t="shared" si="85"/>
        <v>16679371.980100848</v>
      </c>
      <c r="Z346" s="614"/>
    </row>
    <row r="347" spans="13:26" x14ac:dyDescent="0.2">
      <c r="M347" s="614"/>
      <c r="N347" s="748">
        <f t="shared" si="81"/>
        <v>290</v>
      </c>
      <c r="O347" s="730">
        <f t="shared" si="83"/>
        <v>16679371.980100848</v>
      </c>
      <c r="P347" s="730">
        <f t="shared" si="82"/>
        <v>42586.999813506322</v>
      </c>
      <c r="Q347" s="730">
        <f t="shared" si="84"/>
        <v>33611.329852535811</v>
      </c>
      <c r="R347" s="730">
        <f t="shared" si="85"/>
        <v>16755570.30976689</v>
      </c>
      <c r="Z347" s="614"/>
    </row>
    <row r="348" spans="13:26" x14ac:dyDescent="0.2">
      <c r="M348" s="614"/>
      <c r="N348" s="748">
        <f t="shared" si="81"/>
        <v>291</v>
      </c>
      <c r="O348" s="730">
        <f t="shared" si="83"/>
        <v>16755570.30976689</v>
      </c>
      <c r="P348" s="730">
        <f t="shared" si="82"/>
        <v>42586.999813506322</v>
      </c>
      <c r="Q348" s="730">
        <f t="shared" si="84"/>
        <v>33764.880429600293</v>
      </c>
      <c r="R348" s="730">
        <f t="shared" si="85"/>
        <v>16831922.190009996</v>
      </c>
      <c r="Z348" s="614"/>
    </row>
    <row r="349" spans="13:26" x14ac:dyDescent="0.2">
      <c r="M349" s="614"/>
      <c r="N349" s="748">
        <f t="shared" si="81"/>
        <v>292</v>
      </c>
      <c r="O349" s="730">
        <f t="shared" si="83"/>
        <v>16831922.190009996</v>
      </c>
      <c r="P349" s="730">
        <f t="shared" si="82"/>
        <v>42586.999813506322</v>
      </c>
      <c r="Q349" s="730">
        <f t="shared" si="84"/>
        <v>33918.740433128842</v>
      </c>
      <c r="R349" s="730">
        <f t="shared" si="85"/>
        <v>16908427.930256631</v>
      </c>
      <c r="Z349" s="614"/>
    </row>
    <row r="350" spans="13:26" x14ac:dyDescent="0.2">
      <c r="M350" s="614"/>
      <c r="N350" s="748">
        <f t="shared" si="81"/>
        <v>293</v>
      </c>
      <c r="O350" s="730">
        <f t="shared" si="83"/>
        <v>16908427.930256631</v>
      </c>
      <c r="P350" s="730">
        <f t="shared" si="82"/>
        <v>42586.999813506322</v>
      </c>
      <c r="Q350" s="730">
        <f t="shared" si="84"/>
        <v>34072.910486660228</v>
      </c>
      <c r="R350" s="730">
        <f t="shared" si="85"/>
        <v>16985087.840556797</v>
      </c>
      <c r="Z350" s="614"/>
    </row>
    <row r="351" spans="13:26" x14ac:dyDescent="0.2">
      <c r="M351" s="614"/>
      <c r="N351" s="748">
        <f t="shared" si="81"/>
        <v>294</v>
      </c>
      <c r="O351" s="730">
        <f t="shared" si="83"/>
        <v>16985087.840556797</v>
      </c>
      <c r="P351" s="730">
        <f t="shared" si="82"/>
        <v>42586.999813506322</v>
      </c>
      <c r="Q351" s="730">
        <f t="shared" si="84"/>
        <v>34227.39121498973</v>
      </c>
      <c r="R351" s="730">
        <f t="shared" si="85"/>
        <v>17061902.23158529</v>
      </c>
      <c r="Z351" s="614"/>
    </row>
    <row r="352" spans="13:26" x14ac:dyDescent="0.2">
      <c r="M352" s="614"/>
      <c r="N352" s="748">
        <f t="shared" si="81"/>
        <v>295</v>
      </c>
      <c r="O352" s="730">
        <f t="shared" si="83"/>
        <v>17061902.23158529</v>
      </c>
      <c r="P352" s="730">
        <f t="shared" si="82"/>
        <v>42586.999813506322</v>
      </c>
      <c r="Q352" s="730">
        <f t="shared" si="84"/>
        <v>34382.183244171683</v>
      </c>
      <c r="R352" s="730">
        <f t="shared" si="85"/>
        <v>17138871.414642967</v>
      </c>
      <c r="Z352" s="614"/>
    </row>
    <row r="353" spans="13:26" x14ac:dyDescent="0.2">
      <c r="M353" s="614"/>
      <c r="N353" s="748">
        <f t="shared" si="81"/>
        <v>296</v>
      </c>
      <c r="O353" s="730">
        <f t="shared" si="83"/>
        <v>17138871.414642967</v>
      </c>
      <c r="P353" s="730">
        <f t="shared" si="82"/>
        <v>42586.999813506322</v>
      </c>
      <c r="Q353" s="730">
        <f t="shared" si="84"/>
        <v>34537.287201522005</v>
      </c>
      <c r="R353" s="730">
        <f t="shared" si="85"/>
        <v>17215995.701657996</v>
      </c>
      <c r="Z353" s="614"/>
    </row>
    <row r="354" spans="13:26" x14ac:dyDescent="0.2">
      <c r="M354" s="614"/>
      <c r="N354" s="748">
        <f t="shared" si="81"/>
        <v>297</v>
      </c>
      <c r="O354" s="730">
        <f t="shared" si="83"/>
        <v>17215995.701657996</v>
      </c>
      <c r="P354" s="730">
        <f t="shared" si="82"/>
        <v>42586.999813506322</v>
      </c>
      <c r="Q354" s="730">
        <f t="shared" si="84"/>
        <v>34692.703715620766</v>
      </c>
      <c r="R354" s="730">
        <f t="shared" si="85"/>
        <v>17293275.405187123</v>
      </c>
      <c r="Z354" s="614"/>
    </row>
    <row r="355" spans="13:26" x14ac:dyDescent="0.2">
      <c r="M355" s="614"/>
      <c r="N355" s="748">
        <f t="shared" si="81"/>
        <v>298</v>
      </c>
      <c r="O355" s="730">
        <f t="shared" si="83"/>
        <v>17293275.405187123</v>
      </c>
      <c r="P355" s="730">
        <f t="shared" si="82"/>
        <v>42586.999813506322</v>
      </c>
      <c r="Q355" s="730">
        <f t="shared" si="84"/>
        <v>34848.433416314685</v>
      </c>
      <c r="R355" s="730">
        <f t="shared" si="85"/>
        <v>17370710.838416941</v>
      </c>
      <c r="Z355" s="614"/>
    </row>
    <row r="356" spans="13:26" x14ac:dyDescent="0.2">
      <c r="M356" s="614"/>
      <c r="N356" s="748">
        <f t="shared" si="81"/>
        <v>299</v>
      </c>
      <c r="O356" s="730">
        <f t="shared" si="83"/>
        <v>17370710.838416941</v>
      </c>
      <c r="P356" s="730">
        <f t="shared" si="82"/>
        <v>42586.999813506322</v>
      </c>
      <c r="Q356" s="730">
        <f t="shared" si="84"/>
        <v>35004.476934719729</v>
      </c>
      <c r="R356" s="730">
        <f t="shared" si="85"/>
        <v>17448302.315165166</v>
      </c>
      <c r="Z356" s="614"/>
    </row>
    <row r="357" spans="13:26" x14ac:dyDescent="0.2">
      <c r="M357" s="614"/>
      <c r="N357" s="748">
        <f t="shared" si="81"/>
        <v>300</v>
      </c>
      <c r="O357" s="730">
        <f t="shared" si="83"/>
        <v>17448302.315165166</v>
      </c>
      <c r="P357" s="730">
        <f t="shared" si="82"/>
        <v>42586.999813506322</v>
      </c>
      <c r="Q357" s="730">
        <f t="shared" si="84"/>
        <v>35160.834903223658</v>
      </c>
      <c r="R357" s="730">
        <f t="shared" si="85"/>
        <v>17526050.149881896</v>
      </c>
      <c r="Z357" s="614"/>
    </row>
    <row r="358" spans="13:26" x14ac:dyDescent="0.2">
      <c r="M358" s="614"/>
      <c r="N358" s="748">
        <f t="shared" si="81"/>
        <v>301</v>
      </c>
      <c r="O358" s="730">
        <f t="shared" si="83"/>
        <v>17526050.149881896</v>
      </c>
      <c r="P358" s="730">
        <f t="shared" si="82"/>
        <v>42586.999813506322</v>
      </c>
      <c r="Q358" s="730">
        <f t="shared" si="84"/>
        <v>35317.507955488582</v>
      </c>
      <c r="R358" s="730">
        <f t="shared" si="85"/>
        <v>17603954.657650888</v>
      </c>
      <c r="Z358" s="614"/>
    </row>
    <row r="359" spans="13:26" x14ac:dyDescent="0.2">
      <c r="M359" s="614"/>
      <c r="N359" s="748">
        <f t="shared" si="81"/>
        <v>302</v>
      </c>
      <c r="O359" s="730">
        <f t="shared" si="83"/>
        <v>17603954.657650888</v>
      </c>
      <c r="P359" s="730">
        <f t="shared" si="82"/>
        <v>42586.999813506322</v>
      </c>
      <c r="Q359" s="730">
        <f t="shared" si="84"/>
        <v>35474.496726453523</v>
      </c>
      <c r="R359" s="730">
        <f t="shared" si="85"/>
        <v>17682016.154190846</v>
      </c>
      <c r="Z359" s="614"/>
    </row>
    <row r="360" spans="13:26" x14ac:dyDescent="0.2">
      <c r="M360" s="614"/>
      <c r="N360" s="748">
        <f t="shared" si="81"/>
        <v>303</v>
      </c>
      <c r="O360" s="730">
        <f t="shared" si="83"/>
        <v>17682016.154190846</v>
      </c>
      <c r="P360" s="730">
        <f t="shared" si="82"/>
        <v>42586.999813506322</v>
      </c>
      <c r="Q360" s="730">
        <f t="shared" si="84"/>
        <v>35631.801852336997</v>
      </c>
      <c r="R360" s="730">
        <f t="shared" si="85"/>
        <v>17760234.955856688</v>
      </c>
      <c r="Z360" s="614"/>
    </row>
    <row r="361" spans="13:26" x14ac:dyDescent="0.2">
      <c r="M361" s="614"/>
      <c r="N361" s="748">
        <f t="shared" si="81"/>
        <v>304</v>
      </c>
      <c r="O361" s="730">
        <f t="shared" si="83"/>
        <v>17760234.955856688</v>
      </c>
      <c r="P361" s="730">
        <f t="shared" si="82"/>
        <v>42586.999813506322</v>
      </c>
      <c r="Q361" s="730">
        <f t="shared" si="84"/>
        <v>35789.423970639611</v>
      </c>
      <c r="R361" s="730">
        <f t="shared" si="85"/>
        <v>17838611.379640833</v>
      </c>
      <c r="Z361" s="614"/>
    </row>
    <row r="362" spans="13:26" x14ac:dyDescent="0.2">
      <c r="M362" s="614"/>
      <c r="N362" s="748">
        <f t="shared" si="81"/>
        <v>305</v>
      </c>
      <c r="O362" s="730">
        <f t="shared" si="83"/>
        <v>17838611.379640833</v>
      </c>
      <c r="P362" s="730">
        <f t="shared" si="82"/>
        <v>42586.999813506322</v>
      </c>
      <c r="Q362" s="730">
        <f t="shared" si="84"/>
        <v>35947.363720146597</v>
      </c>
      <c r="R362" s="730">
        <f t="shared" si="85"/>
        <v>17917145.743174482</v>
      </c>
      <c r="Z362" s="614"/>
    </row>
    <row r="363" spans="13:26" x14ac:dyDescent="0.2">
      <c r="M363" s="614"/>
      <c r="N363" s="748">
        <f t="shared" si="81"/>
        <v>306</v>
      </c>
      <c r="O363" s="730">
        <f t="shared" si="83"/>
        <v>17917145.743174482</v>
      </c>
      <c r="P363" s="730">
        <f t="shared" si="82"/>
        <v>42586.999813506322</v>
      </c>
      <c r="Q363" s="730">
        <f t="shared" si="84"/>
        <v>36105.621740930452</v>
      </c>
      <c r="R363" s="730">
        <f t="shared" si="85"/>
        <v>17995838.364728916</v>
      </c>
      <c r="Z363" s="614"/>
    </row>
    <row r="364" spans="13:26" x14ac:dyDescent="0.2">
      <c r="M364" s="614"/>
      <c r="N364" s="748">
        <f t="shared" si="81"/>
        <v>307</v>
      </c>
      <c r="O364" s="730">
        <f t="shared" si="83"/>
        <v>17995838.364728916</v>
      </c>
      <c r="P364" s="730">
        <f t="shared" si="82"/>
        <v>42586.999813506322</v>
      </c>
      <c r="Q364" s="730">
        <f t="shared" si="84"/>
        <v>36264.198674353509</v>
      </c>
      <c r="R364" s="730">
        <f t="shared" si="85"/>
        <v>18074689.563216776</v>
      </c>
      <c r="Z364" s="614"/>
    </row>
    <row r="365" spans="13:26" x14ac:dyDescent="0.2">
      <c r="M365" s="614"/>
      <c r="N365" s="748">
        <f t="shared" si="81"/>
        <v>308</v>
      </c>
      <c r="O365" s="730">
        <f t="shared" si="83"/>
        <v>18074689.563216776</v>
      </c>
      <c r="P365" s="730">
        <f t="shared" si="82"/>
        <v>42586.999813506322</v>
      </c>
      <c r="Q365" s="730">
        <f t="shared" si="84"/>
        <v>36423.095163070539</v>
      </c>
      <c r="R365" s="730">
        <f t="shared" si="85"/>
        <v>18153699.65819335</v>
      </c>
      <c r="Z365" s="614"/>
    </row>
    <row r="366" spans="13:26" x14ac:dyDescent="0.2">
      <c r="M366" s="614"/>
      <c r="N366" s="748">
        <f t="shared" si="81"/>
        <v>309</v>
      </c>
      <c r="O366" s="730">
        <f t="shared" si="83"/>
        <v>18153699.65819335</v>
      </c>
      <c r="P366" s="730">
        <f t="shared" si="82"/>
        <v>42586.999813506322</v>
      </c>
      <c r="Q366" s="730">
        <f t="shared" si="84"/>
        <v>36582.311851031336</v>
      </c>
      <c r="R366" s="730">
        <f t="shared" si="85"/>
        <v>18232868.969857886</v>
      </c>
      <c r="Z366" s="614"/>
    </row>
    <row r="367" spans="13:26" x14ac:dyDescent="0.2">
      <c r="M367" s="614"/>
      <c r="N367" s="748">
        <f t="shared" si="81"/>
        <v>310</v>
      </c>
      <c r="O367" s="730">
        <f t="shared" si="83"/>
        <v>18232868.969857886</v>
      </c>
      <c r="P367" s="730">
        <f t="shared" si="82"/>
        <v>42586.999813506322</v>
      </c>
      <c r="Q367" s="730">
        <f t="shared" si="84"/>
        <v>36741.849383483372</v>
      </c>
      <c r="R367" s="730">
        <f t="shared" si="85"/>
        <v>18312197.819054876</v>
      </c>
      <c r="Z367" s="614"/>
    </row>
    <row r="368" spans="13:26" x14ac:dyDescent="0.2">
      <c r="M368" s="614"/>
      <c r="N368" s="748">
        <f t="shared" si="81"/>
        <v>311</v>
      </c>
      <c r="O368" s="730">
        <f t="shared" si="83"/>
        <v>18312197.819054876</v>
      </c>
      <c r="P368" s="730">
        <f t="shared" si="82"/>
        <v>42586.999813506322</v>
      </c>
      <c r="Q368" s="730">
        <f t="shared" si="84"/>
        <v>36901.708406974372</v>
      </c>
      <c r="R368" s="730">
        <f t="shared" si="85"/>
        <v>18391686.527275354</v>
      </c>
      <c r="Z368" s="614"/>
    </row>
    <row r="369" spans="13:26" x14ac:dyDescent="0.2">
      <c r="M369" s="614"/>
      <c r="N369" s="748">
        <f t="shared" si="81"/>
        <v>312</v>
      </c>
      <c r="O369" s="730">
        <f t="shared" si="83"/>
        <v>18391686.527275354</v>
      </c>
      <c r="P369" s="730">
        <f t="shared" si="82"/>
        <v>42586.999813506322</v>
      </c>
      <c r="Q369" s="730">
        <f t="shared" si="84"/>
        <v>37061.889569354942</v>
      </c>
      <c r="R369" s="730">
        <f t="shared" si="85"/>
        <v>18471335.416658211</v>
      </c>
      <c r="Z369" s="614"/>
    </row>
    <row r="370" spans="13:26" x14ac:dyDescent="0.2">
      <c r="M370" s="614"/>
      <c r="N370" s="615" t="s">
        <v>18</v>
      </c>
      <c r="O370" s="615" t="s">
        <v>18</v>
      </c>
      <c r="P370" s="615" t="s">
        <v>18</v>
      </c>
      <c r="Q370" s="615" t="s">
        <v>18</v>
      </c>
      <c r="R370" s="615" t="s">
        <v>18</v>
      </c>
      <c r="Z370" s="614"/>
    </row>
    <row r="371" spans="13:26" x14ac:dyDescent="0.2">
      <c r="M371" s="614"/>
      <c r="N371" s="605"/>
      <c r="O371" s="605" t="s">
        <v>111</v>
      </c>
      <c r="P371" s="724">
        <f>SUM(P58:P369)</f>
        <v>13287143.941813989</v>
      </c>
      <c r="Q371" s="724">
        <f>SUM(Q58:Q369)</f>
        <v>5184191.4748442601</v>
      </c>
      <c r="R371" s="731">
        <f>P371+Q371</f>
        <v>18471335.416658249</v>
      </c>
      <c r="S371" s="497">
        <f>R371-P53</f>
        <v>-2.1979212760925293E-7</v>
      </c>
      <c r="Z371" s="614"/>
    </row>
    <row r="372" spans="13:26" x14ac:dyDescent="0.2">
      <c r="M372" s="614"/>
      <c r="N372" s="614"/>
      <c r="O372" s="614"/>
      <c r="P372" s="614"/>
      <c r="Q372" s="614"/>
      <c r="R372" s="614"/>
      <c r="S372" s="614"/>
      <c r="T372" s="614"/>
      <c r="U372" s="614"/>
      <c r="V372" s="614"/>
      <c r="W372" s="614"/>
      <c r="X372" s="614"/>
      <c r="Y372" s="614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99A72-8A4B-4CD3-96E6-A4D695C5B0A7}">
  <sheetPr>
    <tabColor theme="2" tint="-0.499984740745262"/>
    <pageSetUpPr fitToPage="1"/>
  </sheetPr>
  <dimension ref="A1:AH385"/>
  <sheetViews>
    <sheetView view="pageBreakPreview" topLeftCell="H16" zoomScaleNormal="100" zoomScaleSheetLayoutView="100" workbookViewId="0"/>
  </sheetViews>
  <sheetFormatPr defaultRowHeight="12.75" x14ac:dyDescent="0.2"/>
  <cols>
    <col min="1" max="1" width="19.42578125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19.4257812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7109375" style="552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14" t="s">
        <v>6</v>
      </c>
      <c r="AB1" s="732"/>
      <c r="AC1" s="732"/>
      <c r="AD1" s="732"/>
      <c r="AE1" s="732"/>
      <c r="AF1" s="732"/>
      <c r="AG1" s="732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14" t="s">
        <v>8</v>
      </c>
      <c r="AB2" s="732"/>
      <c r="AC2" s="732"/>
      <c r="AD2" s="732"/>
      <c r="AE2" s="732"/>
      <c r="AF2" s="732"/>
      <c r="AG2" s="732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14"/>
      <c r="AB3" s="732"/>
      <c r="AC3" s="732"/>
      <c r="AD3" s="732"/>
      <c r="AE3" s="732"/>
      <c r="AF3" s="732"/>
      <c r="AG3" s="732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Peace Creek Solar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306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2049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7052027.1354888026</v>
      </c>
      <c r="Q8" s="739">
        <f>G10</f>
        <v>3948482.7580237463</v>
      </c>
      <c r="R8" s="739">
        <f>G11</f>
        <v>3860784.6031517969</v>
      </c>
      <c r="S8" s="739">
        <f>G12</f>
        <v>1611754.1076368832</v>
      </c>
      <c r="T8" s="739">
        <f>G13</f>
        <v>-2368994.3333236245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13597920.393621963</v>
      </c>
      <c r="Q9" s="723">
        <f>L10</f>
        <v>7880592.0972864041</v>
      </c>
      <c r="R9" s="723">
        <f>L11</f>
        <v>7619771.789755797</v>
      </c>
      <c r="S9" s="723">
        <f>L12</f>
        <v>2773081.8328086268</v>
      </c>
      <c r="T9" s="723">
        <f>L13</f>
        <v>-4675525.3262288682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3991</v>
      </c>
      <c r="B10" s="619">
        <f>'Escalation Factors'!$A$10</f>
        <v>2020</v>
      </c>
      <c r="C10" s="729">
        <v>2049</v>
      </c>
      <c r="D10" s="41" t="s">
        <v>9</v>
      </c>
      <c r="E10" s="740">
        <f>'Cost Estimates in 2020'!B40</f>
        <v>3733820</v>
      </c>
      <c r="F10" s="621">
        <f>VLOOKUP(G$7,Multiplier_Labor,3,FALSE)</f>
        <v>1.0574914586197905</v>
      </c>
      <c r="G10" s="42">
        <f>E10*F10</f>
        <v>3948482.7580237463</v>
      </c>
      <c r="H10" s="664"/>
      <c r="J10" s="620">
        <f>C10+1</f>
        <v>2050</v>
      </c>
      <c r="K10" s="621">
        <f>VLOOKUP(J$10,Multiplier_Labor,4,FALSE)</f>
        <v>1.995853237872746</v>
      </c>
      <c r="L10" s="724">
        <f>G10*K10</f>
        <v>7880592.0972864041</v>
      </c>
      <c r="M10" s="614"/>
      <c r="O10" s="720" t="s">
        <v>20</v>
      </c>
      <c r="P10" s="739">
        <f t="shared" si="0"/>
        <v>13597920.393621963</v>
      </c>
      <c r="Q10" s="739">
        <f>Q9-Q16</f>
        <v>7880592.0972864041</v>
      </c>
      <c r="R10" s="739">
        <f>R9-R16</f>
        <v>7619771.789755797</v>
      </c>
      <c r="S10" s="739">
        <f>S9-S16</f>
        <v>2773081.8328086268</v>
      </c>
      <c r="T10" s="739">
        <f>T9-T16</f>
        <v>-4675525.3262288682</v>
      </c>
      <c r="Z10" s="614"/>
      <c r="AA10" s="725" t="str">
        <f>A10</f>
        <v>Peace Creek Solar</v>
      </c>
      <c r="AB10" s="741">
        <f>P12</f>
        <v>27</v>
      </c>
      <c r="AC10" s="741">
        <f>G7</f>
        <v>2022</v>
      </c>
      <c r="AD10" s="616">
        <f>C10</f>
        <v>2049</v>
      </c>
      <c r="AE10" s="742">
        <f>G15</f>
        <v>7052027.1354888026</v>
      </c>
      <c r="AF10" s="742">
        <f>P16</f>
        <v>0</v>
      </c>
      <c r="AG10" s="742">
        <f>L15</f>
        <v>13597920.393621963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2020'!C40</f>
        <v>3648605</v>
      </c>
      <c r="F11" s="621">
        <f>VLOOKUP(G$7,Multiplier_Materials,3,FALSE)</f>
        <v>1.0581536239608829</v>
      </c>
      <c r="G11" s="42">
        <f>E11*F11</f>
        <v>3860784.6031517969</v>
      </c>
      <c r="H11" s="664"/>
      <c r="K11" s="621">
        <f>VLOOKUP(J$10,Multiplier_Materials,4,FALSE)</f>
        <v>1.9736329717890262</v>
      </c>
      <c r="L11" s="724">
        <f t="shared" ref="L11:L13" si="1">G11*K11</f>
        <v>7619771.789755797</v>
      </c>
      <c r="M11" s="614"/>
      <c r="O11" s="720" t="s">
        <v>21</v>
      </c>
      <c r="P11" s="739">
        <f>SUM(Q11:T11)</f>
        <v>7052027.1354888044</v>
      </c>
      <c r="Q11" s="739">
        <f>Q10/((1+Q13)^(P12))</f>
        <v>3948482.7580237542</v>
      </c>
      <c r="R11" s="739">
        <f>R10/((1+R13)^(P12))</f>
        <v>3860784.6031517903</v>
      </c>
      <c r="S11" s="739">
        <f>S10/((1+S13)^(P12))</f>
        <v>1611754.1076368808</v>
      </c>
      <c r="T11" s="739">
        <f>T10/((1+T13)^(P12))</f>
        <v>-2368994.3333236207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2020'!D40</f>
        <v>1550315</v>
      </c>
      <c r="F12" s="621">
        <f>VLOOKUP(G$7,Multiplier_GDP,3,FALSE)</f>
        <v>1.0396300801042906</v>
      </c>
      <c r="G12" s="42">
        <f>E12*F12</f>
        <v>1611754.1076368832</v>
      </c>
      <c r="H12" s="664"/>
      <c r="K12" s="621">
        <f>VLOOKUP(J$10,Multiplier_GDP,4,FALSE)</f>
        <v>1.7205365382157802</v>
      </c>
      <c r="L12" s="724">
        <f t="shared" si="1"/>
        <v>2773081.8328086268</v>
      </c>
      <c r="M12" s="614"/>
      <c r="O12" s="720" t="s">
        <v>22</v>
      </c>
      <c r="P12" s="738">
        <f>(P7-P6)</f>
        <v>27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2020'!E40</f>
        <v>-2238800</v>
      </c>
      <c r="F13" s="621">
        <f>F11</f>
        <v>1.0581536239608829</v>
      </c>
      <c r="G13" s="724">
        <f>E13*F13</f>
        <v>-2368994.3333236245</v>
      </c>
      <c r="H13" s="664"/>
      <c r="K13" s="621">
        <f>K11</f>
        <v>1.9736329717890262</v>
      </c>
      <c r="L13" s="724">
        <f t="shared" si="1"/>
        <v>-4675525.3262288682</v>
      </c>
      <c r="M13" s="614"/>
      <c r="O13" s="719" t="s">
        <v>4708</v>
      </c>
      <c r="P13" s="744">
        <f>IF(P8=0,0,((P9/P8)^(1/($P7-$P6))-1))</f>
        <v>2.4616691942147106E-2</v>
      </c>
      <c r="Q13" s="744">
        <f>IF(Q8=0,0,((Q9/Q8)^(1/($P7-$P6))-1))</f>
        <v>2.5925617120903022E-2</v>
      </c>
      <c r="R13" s="744">
        <f>IF(R8=0,0,((R9/R8)^(1/($P7-$P6))-1))</f>
        <v>2.5500301276548676E-2</v>
      </c>
      <c r="S13" s="744">
        <f>IF(S8=0,0,((S9/S8)^(1/($P7-$P6))-1))</f>
        <v>2.0300953683500378E-2</v>
      </c>
      <c r="T13" s="744">
        <f>IF(T8=0,0,((T9/T8)^(1/($P7-$P6))-1))</f>
        <v>2.5500301276548676E-2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360403.31178485334</v>
      </c>
      <c r="Q14" s="726">
        <f>PMT(Q13,$P12,-Q11)</f>
        <v>205159.96296471299</v>
      </c>
      <c r="R14" s="726">
        <f>PMT(R13,$P12,-R11)</f>
        <v>199568.50469051528</v>
      </c>
      <c r="S14" s="726">
        <f>PMT(S13,$P12,-S11)</f>
        <v>78130.952231523115</v>
      </c>
      <c r="T14" s="726">
        <f>PMT(T13,$P12,-T11)</f>
        <v>-122456.10810189803</v>
      </c>
      <c r="U14" s="745"/>
      <c r="Z14" s="614"/>
    </row>
    <row r="15" spans="1:34" x14ac:dyDescent="0.2">
      <c r="E15" s="42">
        <f>SUM(E10:E13)</f>
        <v>6693940</v>
      </c>
      <c r="F15" s="497"/>
      <c r="G15" s="42">
        <f>SUM(G10:G13)</f>
        <v>7052027.1354888026</v>
      </c>
      <c r="H15" s="664"/>
      <c r="L15" s="42">
        <f>SUM(L10:L13)</f>
        <v>13597920.393621963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48" si="2">SUM(Q16:T16)</f>
        <v>0</v>
      </c>
      <c r="Q16" s="724">
        <f>'Reserves Dec 31, 2021'!B34</f>
        <v>0</v>
      </c>
      <c r="R16" s="724">
        <f>'Reserves Dec 31, 2021'!C34</f>
        <v>0</v>
      </c>
      <c r="S16" s="724">
        <f>'Reserves Dec 31, 2021'!D34</f>
        <v>0</v>
      </c>
      <c r="T16" s="724">
        <f>'Reserves Dec 31, 2021'!E34</f>
        <v>0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O32" si="3">N16+1</f>
        <v>1</v>
      </c>
      <c r="O17" s="749">
        <f>P6</f>
        <v>2022</v>
      </c>
      <c r="P17" s="739">
        <f>SUM(Q17:T17)</f>
        <v>360403.31178485334</v>
      </c>
      <c r="Q17" s="730">
        <f>IF($N17&lt;=TRUNC($P$12),Q14*(1+0),0)</f>
        <v>205159.96296471299</v>
      </c>
      <c r="R17" s="730">
        <f>IF($N17&lt;=TRUNC($P$12),R14*(1+0),0)</f>
        <v>199568.50469051528</v>
      </c>
      <c r="S17" s="730">
        <f>IF($N17&lt;=TRUNC($P$12),S14*(1+0),0)</f>
        <v>78130.952231523115</v>
      </c>
      <c r="T17" s="730">
        <f>IF($N17&lt;=TRUNC($P$12),T14*(1+0),0)</f>
        <v>-122456.10810189803</v>
      </c>
      <c r="U17" s="748"/>
      <c r="V17" s="748"/>
      <c r="W17" s="748"/>
      <c r="X17" s="748"/>
      <c r="Y17" s="748"/>
      <c r="Z17" s="614"/>
    </row>
    <row r="18" spans="2:26" x14ac:dyDescent="0.2">
      <c r="B18" s="605"/>
      <c r="M18" s="614"/>
      <c r="N18" s="748">
        <f t="shared" si="3"/>
        <v>2</v>
      </c>
      <c r="O18" s="749">
        <f t="shared" si="3"/>
        <v>2023</v>
      </c>
      <c r="P18" s="739">
        <f t="shared" si="2"/>
        <v>369274.73262088152</v>
      </c>
      <c r="Q18" s="730">
        <f t="shared" ref="Q18:T33" si="4">IF($N18&lt;=TRUNC($P$12),Q17*(1+Q$13),0)</f>
        <v>210478.86161307478</v>
      </c>
      <c r="R18" s="730">
        <f t="shared" si="4"/>
        <v>204657.56168543373</v>
      </c>
      <c r="S18" s="730">
        <f t="shared" si="4"/>
        <v>79717.085074023053</v>
      </c>
      <c r="T18" s="730">
        <f t="shared" si="4"/>
        <v>-125578.77575165004</v>
      </c>
      <c r="Z18" s="614"/>
    </row>
    <row r="19" spans="2:26" x14ac:dyDescent="0.2">
      <c r="M19" s="614"/>
      <c r="N19" s="748">
        <f t="shared" si="3"/>
        <v>3</v>
      </c>
      <c r="O19" s="749">
        <f t="shared" si="3"/>
        <v>2024</v>
      </c>
      <c r="P19" s="739">
        <f t="shared" si="2"/>
        <v>378366.39271687221</v>
      </c>
      <c r="Q19" s="730">
        <f t="shared" si="4"/>
        <v>215935.6559912989</v>
      </c>
      <c r="R19" s="730">
        <f t="shared" si="4"/>
        <v>209876.39116693614</v>
      </c>
      <c r="S19" s="730">
        <f t="shared" si="4"/>
        <v>81335.41792589445</v>
      </c>
      <c r="T19" s="730">
        <f t="shared" si="4"/>
        <v>-128781.07236725726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si="3"/>
        <v>2025</v>
      </c>
      <c r="P20" s="739">
        <f t="shared" si="2"/>
        <v>387683.79947050498</v>
      </c>
      <c r="Q20" s="730">
        <f t="shared" si="4"/>
        <v>221533.92113128034</v>
      </c>
      <c r="R20" s="730">
        <f t="shared" si="4"/>
        <v>215228.3023725278</v>
      </c>
      <c r="S20" s="730">
        <f t="shared" si="4"/>
        <v>82986.604478036184</v>
      </c>
      <c r="T20" s="730">
        <f t="shared" si="4"/>
        <v>-132065.02851133933</v>
      </c>
      <c r="U20" s="724">
        <f>SUM(Q17:T20)/4</f>
        <v>373932.05914827803</v>
      </c>
      <c r="V20" s="730">
        <f>SUM(Q17:Q20)/4</f>
        <v>213277.10042509178</v>
      </c>
      <c r="W20" s="730">
        <f>SUM(R17:R20)/4</f>
        <v>207332.68997885322</v>
      </c>
      <c r="X20" s="730">
        <f>SUM(S17:S20)/4</f>
        <v>80542.514927369193</v>
      </c>
      <c r="Y20" s="730">
        <f>SUM(T17:T20)/4</f>
        <v>-127220.24618303617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si="3"/>
        <v>2026</v>
      </c>
      <c r="P21" s="739">
        <f t="shared" si="2"/>
        <v>397232.59884151083</v>
      </c>
      <c r="Q21" s="730">
        <f t="shared" si="4"/>
        <v>227277.32474982223</v>
      </c>
      <c r="R21" s="730">
        <f t="shared" si="4"/>
        <v>220716.68892626738</v>
      </c>
      <c r="S21" s="730">
        <f t="shared" si="4"/>
        <v>84671.311691895768</v>
      </c>
      <c r="T21" s="730">
        <f t="shared" si="4"/>
        <v>-135432.72652647446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si="3"/>
        <v>2027</v>
      </c>
      <c r="P22" s="739">
        <f t="shared" si="2"/>
        <v>407018.57885546895</v>
      </c>
      <c r="Q22" s="730">
        <f t="shared" si="4"/>
        <v>233169.62965154927</v>
      </c>
      <c r="R22" s="730">
        <f t="shared" si="4"/>
        <v>226345.03099064948</v>
      </c>
      <c r="S22" s="730">
        <f t="shared" si="4"/>
        <v>86390.220068874172</v>
      </c>
      <c r="T22" s="730">
        <f t="shared" si="4"/>
        <v>-138886.30185560399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si="3"/>
        <v>2028</v>
      </c>
      <c r="P23" s="739">
        <f t="shared" si="2"/>
        <v>417047.67319657106</v>
      </c>
      <c r="Q23" s="730">
        <f t="shared" si="4"/>
        <v>239214.69619411809</v>
      </c>
      <c r="R23" s="730">
        <f t="shared" si="4"/>
        <v>232116.89747336079</v>
      </c>
      <c r="S23" s="730">
        <f t="shared" si="4"/>
        <v>88144.023925199785</v>
      </c>
      <c r="T23" s="730">
        <f t="shared" si="4"/>
        <v>-142427.94439610757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si="3"/>
        <v>2029</v>
      </c>
      <c r="P24" s="739">
        <f t="shared" si="2"/>
        <v>427325.964891624</v>
      </c>
      <c r="Q24" s="730">
        <f t="shared" si="4"/>
        <v>245416.48481733992</v>
      </c>
      <c r="R24" s="730">
        <f t="shared" si="4"/>
        <v>238035.94829030926</v>
      </c>
      <c r="S24" s="730">
        <f t="shared" si="4"/>
        <v>89933.43167238262</v>
      </c>
      <c r="T24" s="730">
        <f t="shared" si="4"/>
        <v>-146059.89988840785</v>
      </c>
      <c r="U24" s="724">
        <f>SUM(Q21:T24)/4</f>
        <v>412156.20394629374</v>
      </c>
      <c r="V24" s="730">
        <f>SUM(Q21:Q24)/4</f>
        <v>236269.53385320739</v>
      </c>
      <c r="W24" s="730">
        <f>SUM(R21:R24)/4</f>
        <v>229303.64142014674</v>
      </c>
      <c r="X24" s="730">
        <f>SUM(S21:S24)/4</f>
        <v>87284.746839588086</v>
      </c>
      <c r="Y24" s="730">
        <f>SUM(T21:T24)/4</f>
        <v>-140701.71816664847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si="3"/>
        <v>2030</v>
      </c>
      <c r="P25" s="739">
        <f t="shared" si="2"/>
        <v>437859.69008761039</v>
      </c>
      <c r="Q25" s="730">
        <f t="shared" si="4"/>
        <v>251779.05863787219</v>
      </c>
      <c r="R25" s="730">
        <f t="shared" si="4"/>
        <v>244105.93668636109</v>
      </c>
      <c r="S25" s="730">
        <f t="shared" si="4"/>
        <v>91759.166103361902</v>
      </c>
      <c r="T25" s="730">
        <f t="shared" si="4"/>
        <v>-149784.4713399848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si="3"/>
        <v>2031</v>
      </c>
      <c r="P26" s="739">
        <f t="shared" si="2"/>
        <v>448655.24192519637</v>
      </c>
      <c r="Q26" s="730">
        <f t="shared" si="4"/>
        <v>258306.58611117906</v>
      </c>
      <c r="R26" s="730">
        <f t="shared" si="4"/>
        <v>250330.7116152574</v>
      </c>
      <c r="S26" s="730">
        <f t="shared" si="4"/>
        <v>93621.964684462873</v>
      </c>
      <c r="T26" s="730">
        <f t="shared" si="4"/>
        <v>-153604.02048570299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si="3"/>
        <v>2032</v>
      </c>
      <c r="P27" s="739">
        <f t="shared" si="2"/>
        <v>459719.17451062729</v>
      </c>
      <c r="Q27" s="730">
        <f t="shared" si="4"/>
        <v>265003.34376250504</v>
      </c>
      <c r="R27" s="730">
        <f t="shared" si="4"/>
        <v>256714.2201802193</v>
      </c>
      <c r="S27" s="730">
        <f t="shared" si="4"/>
        <v>95522.579853280462</v>
      </c>
      <c r="T27" s="730">
        <f t="shared" si="4"/>
        <v>-157520.96928537756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si="3"/>
        <v>2033</v>
      </c>
      <c r="P28" s="739">
        <f t="shared" si="2"/>
        <v>471058.20698852162</v>
      </c>
      <c r="Q28" s="730">
        <f t="shared" si="4"/>
        <v>271873.71898865077</v>
      </c>
      <c r="R28" s="730">
        <f t="shared" si="4"/>
        <v>263260.51013678912</v>
      </c>
      <c r="S28" s="730">
        <f t="shared" si="4"/>
        <v>97461.779322610382</v>
      </c>
      <c r="T28" s="730">
        <f t="shared" si="4"/>
        <v>-161537.80145952865</v>
      </c>
      <c r="U28" s="724">
        <f>SUM(Q25:T28)/4</f>
        <v>454323.07837798889</v>
      </c>
      <c r="V28" s="730">
        <f>SUM(Q25:Q28)/4</f>
        <v>261740.67687505175</v>
      </c>
      <c r="W28" s="730">
        <f>SUM(R25:R28)/4</f>
        <v>253602.84465465671</v>
      </c>
      <c r="X28" s="730">
        <f>SUM(S25:S28)/4</f>
        <v>94591.372490928916</v>
      </c>
      <c r="Y28" s="730">
        <f>SUM(T25:T28)/4</f>
        <v>-155611.81564264849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si="3"/>
        <v>2034</v>
      </c>
      <c r="P29" s="739">
        <f t="shared" si="2"/>
        <v>482679.22771813395</v>
      </c>
      <c r="Q29" s="730">
        <f t="shared" si="4"/>
        <v>278922.21293238649</v>
      </c>
      <c r="R29" s="730">
        <f t="shared" si="4"/>
        <v>269973.73245949514</v>
      </c>
      <c r="S29" s="730">
        <f t="shared" si="4"/>
        <v>99440.346390550229</v>
      </c>
      <c r="T29" s="730">
        <f t="shared" si="4"/>
        <v>-165657.06406429794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si="3"/>
        <v>2035</v>
      </c>
      <c r="P30" s="739">
        <f t="shared" si="2"/>
        <v>494589.29855572304</v>
      </c>
      <c r="Q30" s="730">
        <f t="shared" si="4"/>
        <v>286153.44343138655</v>
      </c>
      <c r="R30" s="730">
        <f t="shared" si="4"/>
        <v>276858.14397396659</v>
      </c>
      <c r="S30" s="730">
        <f t="shared" si="4"/>
        <v>101459.08025689602</v>
      </c>
      <c r="T30" s="730">
        <f t="shared" si="4"/>
        <v>-169881.36910652605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si="3"/>
        <v>2036</v>
      </c>
      <c r="P31" s="739">
        <f t="shared" si="2"/>
        <v>506795.65924573236</v>
      </c>
      <c r="Q31" s="730">
        <f t="shared" si="4"/>
        <v>293572.14804361667</v>
      </c>
      <c r="R31" s="730">
        <f t="shared" si="4"/>
        <v>283918.11005616881</v>
      </c>
      <c r="S31" s="730">
        <f t="shared" si="4"/>
        <v>103518.79634596182</v>
      </c>
      <c r="T31" s="730">
        <f t="shared" si="4"/>
        <v>-174213.39520001505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si="3"/>
        <v>2037</v>
      </c>
      <c r="P32" s="739">
        <f t="shared" si="2"/>
        <v>519305.73192355304</v>
      </c>
      <c r="Q32" s="730">
        <f t="shared" si="4"/>
        <v>301183.18715115654</v>
      </c>
      <c r="R32" s="730">
        <f t="shared" si="4"/>
        <v>291158.10740046942</v>
      </c>
      <c r="S32" s="730">
        <f t="shared" si="4"/>
        <v>105620.32663595289</v>
      </c>
      <c r="T32" s="730">
        <f t="shared" si="4"/>
        <v>-178655.88926402587</v>
      </c>
      <c r="U32" s="724">
        <f>SUM(Q29:T32)/4</f>
        <v>500842.47936078563</v>
      </c>
      <c r="V32" s="730">
        <f>SUM(Q29:Q32)/4</f>
        <v>289957.74788963655</v>
      </c>
      <c r="W32" s="730">
        <f>SUM(R29:R32)/4</f>
        <v>280477.023472525</v>
      </c>
      <c r="X32" s="730">
        <f>SUM(S29:S32)/4</f>
        <v>102509.63740734023</v>
      </c>
      <c r="Y32" s="730">
        <f>SUM(T29:T32)/4</f>
        <v>-172101.92940871621</v>
      </c>
      <c r="Z32" s="742">
        <f>SUM(Q32:T32)-P32</f>
        <v>0</v>
      </c>
    </row>
    <row r="33" spans="13:26" x14ac:dyDescent="0.2">
      <c r="M33" s="614"/>
      <c r="N33" s="748">
        <f t="shared" ref="N33:O48" si="5">N32+1</f>
        <v>17</v>
      </c>
      <c r="O33" s="749">
        <f t="shared" si="5"/>
        <v>2038</v>
      </c>
      <c r="P33" s="739">
        <f t="shared" si="2"/>
        <v>532127.1257327192</v>
      </c>
      <c r="Q33" s="730">
        <f t="shared" si="4"/>
        <v>308991.5471444907</v>
      </c>
      <c r="R33" s="730">
        <f t="shared" si="4"/>
        <v>298582.72685829113</v>
      </c>
      <c r="S33" s="730">
        <f t="shared" si="4"/>
        <v>107764.51999502555</v>
      </c>
      <c r="T33" s="730">
        <f t="shared" si="4"/>
        <v>-183211.66826508826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5"/>
        <v>18</v>
      </c>
      <c r="O34" s="749">
        <f t="shared" si="5"/>
        <v>2039</v>
      </c>
      <c r="P34" s="739">
        <f t="shared" si="2"/>
        <v>545267.64155944739</v>
      </c>
      <c r="Q34" s="730">
        <f t="shared" ref="Q34:T48" si="6">IF($N34&lt;=TRUNC($P$12),Q33*(1+Q$13),0)</f>
        <v>317002.34368935419</v>
      </c>
      <c r="R34" s="730">
        <f t="shared" si="6"/>
        <v>306196.67634915101</v>
      </c>
      <c r="S34" s="730">
        <f t="shared" si="6"/>
        <v>109952.24252416921</v>
      </c>
      <c r="T34" s="730">
        <f t="shared" si="6"/>
        <v>-187883.6210032271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5"/>
        <v>19</v>
      </c>
      <c r="O35" s="749">
        <f t="shared" si="5"/>
        <v>2040</v>
      </c>
      <c r="P35" s="739">
        <f t="shared" si="2"/>
        <v>558735.27688751661</v>
      </c>
      <c r="Q35" s="730">
        <f t="shared" si="6"/>
        <v>325220.82507827331</v>
      </c>
      <c r="R35" s="730">
        <f t="shared" si="6"/>
        <v>314004.78384593222</v>
      </c>
      <c r="S35" s="730">
        <f t="shared" si="6"/>
        <v>112184.37790704938</v>
      </c>
      <c r="T35" s="730">
        <f t="shared" si="6"/>
        <v>-192674.70994373827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5"/>
        <v>20</v>
      </c>
      <c r="O36" s="749">
        <f t="shared" si="5"/>
        <v>2041</v>
      </c>
      <c r="P36" s="739">
        <f t="shared" si="2"/>
        <v>572538.23077655525</v>
      </c>
      <c r="Q36" s="730">
        <f t="shared" si="6"/>
        <v>333652.37566899677</v>
      </c>
      <c r="R36" s="730">
        <f t="shared" si="6"/>
        <v>322012.00043628103</v>
      </c>
      <c r="S36" s="730">
        <f t="shared" si="6"/>
        <v>114461.82776695269</v>
      </c>
      <c r="T36" s="730">
        <f t="shared" si="6"/>
        <v>-197587.97309567523</v>
      </c>
      <c r="U36" s="724">
        <f>SUM(Q33:T36)/4</f>
        <v>552167.06873905961</v>
      </c>
      <c r="V36" s="730">
        <f>SUM(Q33:Q36)/4</f>
        <v>321216.77289527876</v>
      </c>
      <c r="W36" s="730">
        <f>SUM(R33:R36)/4</f>
        <v>310199.04687241383</v>
      </c>
      <c r="X36" s="730">
        <f>SUM(S33:S36)/4</f>
        <v>111090.7420482992</v>
      </c>
      <c r="Y36" s="730">
        <f>SUM(T33:T36)/4</f>
        <v>-190339.49307693221</v>
      </c>
      <c r="Z36" s="742">
        <f>SUM(Q36:T36)-P36</f>
        <v>0</v>
      </c>
    </row>
    <row r="37" spans="13:26" x14ac:dyDescent="0.2">
      <c r="M37" s="614"/>
      <c r="N37" s="748">
        <f t="shared" si="5"/>
        <v>21</v>
      </c>
      <c r="O37" s="749">
        <f t="shared" si="5"/>
        <v>2042</v>
      </c>
      <c r="P37" s="739">
        <f t="shared" si="2"/>
        <v>586684.90896688215</v>
      </c>
      <c r="Q37" s="730">
        <f t="shared" si="6"/>
        <v>342302.51941207086</v>
      </c>
      <c r="R37" s="730">
        <f t="shared" si="6"/>
        <v>330223.40346207033</v>
      </c>
      <c r="S37" s="730">
        <f t="shared" si="6"/>
        <v>116785.5120309784</v>
      </c>
      <c r="T37" s="730">
        <f t="shared" si="6"/>
        <v>-202626.52593823755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5"/>
        <v>22</v>
      </c>
      <c r="O38" s="749">
        <f t="shared" si="5"/>
        <v>2043</v>
      </c>
      <c r="P38" s="739">
        <f t="shared" si="2"/>
        <v>601183.92911412939</v>
      </c>
      <c r="Q38" s="730">
        <f t="shared" si="6"/>
        <v>351176.92346986866</v>
      </c>
      <c r="R38" s="730">
        <f t="shared" si="6"/>
        <v>338644.19973892043</v>
      </c>
      <c r="S38" s="730">
        <f t="shared" si="6"/>
        <v>119156.36930162317</v>
      </c>
      <c r="T38" s="730">
        <f t="shared" si="6"/>
        <v>-207793.56339628302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5"/>
        <v>23</v>
      </c>
      <c r="O39" s="749">
        <f t="shared" si="5"/>
        <v>2044</v>
      </c>
      <c r="P39" s="739">
        <f t="shared" si="2"/>
        <v>616044.12615695747</v>
      </c>
      <c r="Q39" s="730">
        <f t="shared" si="6"/>
        <v>360281.40192944516</v>
      </c>
      <c r="R39" s="730">
        <f t="shared" si="6"/>
        <v>347279.72885781864</v>
      </c>
      <c r="S39" s="730">
        <f t="shared" si="6"/>
        <v>121575.35723590948</v>
      </c>
      <c r="T39" s="730">
        <f t="shared" si="6"/>
        <v>-213092.36186621586</v>
      </c>
      <c r="U39" s="748"/>
      <c r="V39" s="748"/>
      <c r="W39" s="748"/>
      <c r="X39" s="748"/>
      <c r="Y39" s="748"/>
      <c r="Z39" s="739"/>
    </row>
    <row r="40" spans="13:26" x14ac:dyDescent="0.2">
      <c r="M40" s="614"/>
      <c r="N40" s="748">
        <f t="shared" si="5"/>
        <v>24</v>
      </c>
      <c r="O40" s="749">
        <f t="shared" si="5"/>
        <v>2045</v>
      </c>
      <c r="P40" s="739">
        <f t="shared" si="2"/>
        <v>631274.55782125622</v>
      </c>
      <c r="Q40" s="730">
        <f t="shared" si="6"/>
        <v>369621.91961165011</v>
      </c>
      <c r="R40" s="730">
        <f t="shared" si="6"/>
        <v>356135.46657093114</v>
      </c>
      <c r="S40" s="730">
        <f t="shared" si="6"/>
        <v>124043.4529322107</v>
      </c>
      <c r="T40" s="730">
        <f t="shared" si="6"/>
        <v>-218526.28129353569</v>
      </c>
      <c r="U40" s="724">
        <f>SUM(Q37:T40)/4</f>
        <v>608796.88051480625</v>
      </c>
      <c r="V40" s="730">
        <f>SUM(Q37:Q40)/4</f>
        <v>355845.69110575865</v>
      </c>
      <c r="W40" s="730">
        <f>SUM(R37:R40)/4</f>
        <v>343070.69965743512</v>
      </c>
      <c r="X40" s="730">
        <f>SUM(S37:S40)/4</f>
        <v>120390.17287518043</v>
      </c>
      <c r="Y40" s="730">
        <f>SUM(T37:T40)/4</f>
        <v>-210509.68312356804</v>
      </c>
      <c r="Z40" s="742">
        <f>SUM(Q40:T40)-P40</f>
        <v>0</v>
      </c>
    </row>
    <row r="41" spans="13:26" x14ac:dyDescent="0.2">
      <c r="M41" s="614"/>
      <c r="N41" s="748">
        <f t="shared" si="5"/>
        <v>25</v>
      </c>
      <c r="O41" s="749">
        <f t="shared" si="5"/>
        <v>2046</v>
      </c>
      <c r="P41" s="739">
        <f t="shared" si="2"/>
        <v>646884.51026431331</v>
      </c>
      <c r="Q41" s="730">
        <f t="shared" si="6"/>
        <v>379204.59597899497</v>
      </c>
      <c r="R41" s="730">
        <f t="shared" si="6"/>
        <v>365217.02826375409</v>
      </c>
      <c r="S41" s="730">
        <f t="shared" si="6"/>
        <v>126561.65332492896</v>
      </c>
      <c r="T41" s="730">
        <f t="shared" si="6"/>
        <v>-224098.76730336467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si="5"/>
        <v>26</v>
      </c>
      <c r="O42" s="749">
        <f t="shared" si="5"/>
        <v>2047</v>
      </c>
      <c r="P42" s="739">
        <f t="shared" si="2"/>
        <v>662883.50386252068</v>
      </c>
      <c r="Q42" s="730">
        <f t="shared" si="6"/>
        <v>389035.70914483309</v>
      </c>
      <c r="R42" s="730">
        <f t="shared" si="6"/>
        <v>374530.17251580564</v>
      </c>
      <c r="S42" s="730">
        <f t="shared" si="6"/>
        <v>129130.97558718557</v>
      </c>
      <c r="T42" s="730">
        <f t="shared" si="6"/>
        <v>-229813.35338530364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si="5"/>
        <v>27</v>
      </c>
      <c r="O43" s="749">
        <f t="shared" si="5"/>
        <v>2048</v>
      </c>
      <c r="P43" s="739">
        <f t="shared" si="2"/>
        <v>679281.29914628086</v>
      </c>
      <c r="Q43" s="730">
        <f t="shared" si="6"/>
        <v>399121.69998648105</v>
      </c>
      <c r="R43" s="730">
        <f t="shared" si="6"/>
        <v>384080.80475211644</v>
      </c>
      <c r="S43" s="730">
        <f t="shared" si="6"/>
        <v>131752.45754168625</v>
      </c>
      <c r="T43" s="730">
        <f t="shared" si="6"/>
        <v>-235673.66313400283</v>
      </c>
      <c r="U43" s="748"/>
      <c r="V43" s="748"/>
      <c r="W43" s="748"/>
      <c r="X43" s="748"/>
      <c r="Y43" s="748"/>
      <c r="Z43" s="739"/>
    </row>
    <row r="44" spans="13:26" x14ac:dyDescent="0.2">
      <c r="M44" s="614"/>
      <c r="N44" s="748">
        <f t="shared" si="5"/>
        <v>28</v>
      </c>
      <c r="O44" s="749">
        <f t="shared" si="5"/>
        <v>2049</v>
      </c>
      <c r="P44" s="739">
        <f t="shared" si="2"/>
        <v>0</v>
      </c>
      <c r="Q44" s="730">
        <f t="shared" si="6"/>
        <v>0</v>
      </c>
      <c r="R44" s="730">
        <f t="shared" si="6"/>
        <v>0</v>
      </c>
      <c r="S44" s="730">
        <f t="shared" si="6"/>
        <v>0</v>
      </c>
      <c r="T44" s="730">
        <f t="shared" si="6"/>
        <v>0</v>
      </c>
      <c r="U44" s="724">
        <f>SUM(Q41:T44)/4</f>
        <v>497262.3283182786</v>
      </c>
      <c r="V44" s="730">
        <f>SUM(Q41:Q44)/4</f>
        <v>291840.50127757731</v>
      </c>
      <c r="W44" s="730">
        <f>SUM(R41:R44)/4</f>
        <v>280957.00138291903</v>
      </c>
      <c r="X44" s="730">
        <f>SUM(S41:S44)/4</f>
        <v>96861.271613450197</v>
      </c>
      <c r="Y44" s="730">
        <f>SUM(T41:T44)/4</f>
        <v>-172396.44595566779</v>
      </c>
      <c r="Z44" s="742">
        <f>SUM(Q44:T44)-P44</f>
        <v>0</v>
      </c>
    </row>
    <row r="45" spans="13:26" x14ac:dyDescent="0.2">
      <c r="M45" s="614"/>
      <c r="N45" s="748">
        <f t="shared" si="5"/>
        <v>29</v>
      </c>
      <c r="O45" s="749">
        <f t="shared" si="5"/>
        <v>2050</v>
      </c>
      <c r="P45" s="739">
        <f t="shared" si="2"/>
        <v>0</v>
      </c>
      <c r="Q45" s="730">
        <f t="shared" si="6"/>
        <v>0</v>
      </c>
      <c r="R45" s="730">
        <f t="shared" si="6"/>
        <v>0</v>
      </c>
      <c r="S45" s="730">
        <f t="shared" si="6"/>
        <v>0</v>
      </c>
      <c r="T45" s="730">
        <f t="shared" si="6"/>
        <v>0</v>
      </c>
      <c r="U45" s="748"/>
      <c r="V45" s="748"/>
      <c r="W45" s="748"/>
      <c r="X45" s="748"/>
      <c r="Y45" s="748"/>
      <c r="Z45" s="614"/>
    </row>
    <row r="46" spans="13:26" x14ac:dyDescent="0.2">
      <c r="M46" s="614"/>
      <c r="N46" s="748">
        <f t="shared" si="5"/>
        <v>30</v>
      </c>
      <c r="O46" s="749">
        <f t="shared" si="5"/>
        <v>2051</v>
      </c>
      <c r="P46" s="739">
        <f t="shared" si="2"/>
        <v>0</v>
      </c>
      <c r="Q46" s="730">
        <f t="shared" si="6"/>
        <v>0</v>
      </c>
      <c r="R46" s="730">
        <f t="shared" si="6"/>
        <v>0</v>
      </c>
      <c r="S46" s="730">
        <f t="shared" si="6"/>
        <v>0</v>
      </c>
      <c r="T46" s="730">
        <f t="shared" si="6"/>
        <v>0</v>
      </c>
      <c r="U46" s="748"/>
      <c r="V46" s="748"/>
      <c r="W46" s="748"/>
      <c r="X46" s="748"/>
      <c r="Y46" s="748"/>
      <c r="Z46" s="614"/>
    </row>
    <row r="47" spans="13:26" x14ac:dyDescent="0.2">
      <c r="M47" s="614"/>
      <c r="N47" s="748">
        <f t="shared" si="5"/>
        <v>31</v>
      </c>
      <c r="O47" s="749">
        <f t="shared" si="5"/>
        <v>2052</v>
      </c>
      <c r="P47" s="739">
        <f t="shared" si="2"/>
        <v>0</v>
      </c>
      <c r="Q47" s="730">
        <f t="shared" si="6"/>
        <v>0</v>
      </c>
      <c r="R47" s="730">
        <f t="shared" si="6"/>
        <v>0</v>
      </c>
      <c r="S47" s="730">
        <f t="shared" si="6"/>
        <v>0</v>
      </c>
      <c r="T47" s="730">
        <f t="shared" si="6"/>
        <v>0</v>
      </c>
      <c r="U47" s="748"/>
      <c r="V47" s="748"/>
      <c r="W47" s="748"/>
      <c r="X47" s="748"/>
      <c r="Y47" s="748"/>
      <c r="Z47" s="614"/>
    </row>
    <row r="48" spans="13:26" x14ac:dyDescent="0.2">
      <c r="M48" s="614"/>
      <c r="N48" s="748">
        <f t="shared" si="5"/>
        <v>32</v>
      </c>
      <c r="O48" s="749">
        <f t="shared" si="5"/>
        <v>2053</v>
      </c>
      <c r="P48" s="739">
        <f t="shared" si="2"/>
        <v>0</v>
      </c>
      <c r="Q48" s="730">
        <f t="shared" si="6"/>
        <v>0</v>
      </c>
      <c r="R48" s="730">
        <f t="shared" si="6"/>
        <v>0</v>
      </c>
      <c r="S48" s="730">
        <f t="shared" si="6"/>
        <v>0</v>
      </c>
      <c r="T48" s="730">
        <f t="shared" si="6"/>
        <v>0</v>
      </c>
      <c r="U48" s="748"/>
      <c r="V48" s="748"/>
      <c r="W48" s="748"/>
      <c r="X48" s="748"/>
      <c r="Y48" s="748"/>
      <c r="Z48" s="614"/>
    </row>
    <row r="49" spans="13:26" x14ac:dyDescent="0.2">
      <c r="M49" s="614"/>
      <c r="N49" s="748"/>
      <c r="O49" s="615" t="s">
        <v>18</v>
      </c>
      <c r="P49" s="615" t="s">
        <v>18</v>
      </c>
      <c r="Q49" s="615" t="s">
        <v>18</v>
      </c>
      <c r="R49" s="615" t="s">
        <v>18</v>
      </c>
      <c r="S49" s="615" t="s">
        <v>18</v>
      </c>
      <c r="T49" s="615" t="s">
        <v>18</v>
      </c>
      <c r="U49" s="724"/>
      <c r="V49" s="724"/>
      <c r="W49" s="724"/>
      <c r="X49" s="724"/>
      <c r="Y49" s="724"/>
      <c r="Z49" s="614"/>
    </row>
    <row r="50" spans="13:26" x14ac:dyDescent="0.2">
      <c r="M50" s="614"/>
      <c r="O50" s="605" t="s">
        <v>111</v>
      </c>
      <c r="P50" s="726">
        <f>SUM(Q50:T50)</f>
        <v>13597920.393621964</v>
      </c>
      <c r="Q50" s="724">
        <f>SUM(Q$17:Q$48)</f>
        <v>7880592.0972864088</v>
      </c>
      <c r="R50" s="724">
        <f>SUM(R$17:R$48)</f>
        <v>7619771.7897557998</v>
      </c>
      <c r="S50" s="724">
        <f>SUM(S$17:S$48)</f>
        <v>2773081.832808625</v>
      </c>
      <c r="T50" s="724">
        <f>SUM(T$17:T$48)</f>
        <v>-4675525.3262288701</v>
      </c>
      <c r="U50" s="730"/>
      <c r="V50" s="724"/>
      <c r="W50" s="724"/>
      <c r="X50" s="724"/>
      <c r="Y50" s="724"/>
      <c r="Z50" s="614"/>
    </row>
    <row r="51" spans="13:26" x14ac:dyDescent="0.2">
      <c r="M51" s="614"/>
      <c r="N51" s="614"/>
      <c r="O51" s="614"/>
      <c r="P51" s="742">
        <f>P50-P$10</f>
        <v>0</v>
      </c>
      <c r="Q51" s="742">
        <f t="shared" ref="Q51:T51" si="7">Q50-Q$10</f>
        <v>0</v>
      </c>
      <c r="R51" s="742">
        <f t="shared" si="7"/>
        <v>0</v>
      </c>
      <c r="S51" s="742">
        <f t="shared" si="7"/>
        <v>0</v>
      </c>
      <c r="T51" s="742">
        <f t="shared" si="7"/>
        <v>0</v>
      </c>
      <c r="U51" s="742">
        <f>SUM(Q50:T50)-P$10</f>
        <v>0</v>
      </c>
      <c r="V51" s="614"/>
      <c r="W51" s="614"/>
      <c r="X51" s="614"/>
      <c r="Y51" s="614"/>
      <c r="Z51" s="614"/>
    </row>
    <row r="52" spans="13:26" x14ac:dyDescent="0.2">
      <c r="M52" s="614"/>
      <c r="O52" s="719" t="s">
        <v>112</v>
      </c>
      <c r="P52" s="752">
        <f>$P$13</f>
        <v>2.4616691942147106E-2</v>
      </c>
      <c r="Z52" s="614"/>
    </row>
    <row r="53" spans="13:26" x14ac:dyDescent="0.2">
      <c r="M53" s="614"/>
      <c r="O53" s="720" t="s">
        <v>113</v>
      </c>
      <c r="P53" s="752">
        <f>((1+P52)^(1/12))-1</f>
        <v>2.028603468301915E-3</v>
      </c>
      <c r="Z53" s="614"/>
    </row>
    <row r="54" spans="13:26" x14ac:dyDescent="0.2">
      <c r="M54" s="614"/>
      <c r="O54" s="720" t="s">
        <v>20</v>
      </c>
      <c r="P54" s="726">
        <f>P10</f>
        <v>13597920.393621963</v>
      </c>
      <c r="Z54" s="614"/>
    </row>
    <row r="55" spans="13:26" x14ac:dyDescent="0.2">
      <c r="M55" s="614"/>
      <c r="O55" s="720" t="s">
        <v>21</v>
      </c>
      <c r="P55" s="724">
        <f>P54/(1+P53)^P56</f>
        <v>7052027.1354886992</v>
      </c>
      <c r="Z55" s="614"/>
    </row>
    <row r="56" spans="13:26" x14ac:dyDescent="0.2">
      <c r="M56" s="614"/>
      <c r="O56" s="720" t="s">
        <v>114</v>
      </c>
      <c r="P56" s="730">
        <f>$P$12*12</f>
        <v>324</v>
      </c>
      <c r="Q56" s="753"/>
      <c r="Z56" s="614"/>
    </row>
    <row r="57" spans="13:26" x14ac:dyDescent="0.2">
      <c r="M57" s="614"/>
      <c r="O57" s="720" t="s">
        <v>115</v>
      </c>
      <c r="P57" s="724">
        <f>PMT(P53,P56,-P55)</f>
        <v>29717.667117613084</v>
      </c>
      <c r="Z57" s="614"/>
    </row>
    <row r="58" spans="13:26" x14ac:dyDescent="0.2">
      <c r="M58" s="614"/>
      <c r="N58" s="615"/>
      <c r="O58" s="615" t="s">
        <v>18</v>
      </c>
      <c r="P58" s="615" t="s">
        <v>18</v>
      </c>
      <c r="Q58" s="615" t="s">
        <v>18</v>
      </c>
      <c r="R58" s="615" t="s">
        <v>18</v>
      </c>
      <c r="Z58" s="614"/>
    </row>
    <row r="59" spans="13:26" x14ac:dyDescent="0.2">
      <c r="M59" s="614"/>
      <c r="N59" s="748">
        <v>1</v>
      </c>
      <c r="O59" s="730">
        <v>0</v>
      </c>
      <c r="P59" s="730">
        <f>P57</f>
        <v>29717.667117613084</v>
      </c>
      <c r="Q59" s="730">
        <f>O59*$P$53</f>
        <v>0</v>
      </c>
      <c r="R59" s="730">
        <f>O59+P59+Q59</f>
        <v>29717.667117613084</v>
      </c>
      <c r="Z59" s="614"/>
    </row>
    <row r="60" spans="13:26" x14ac:dyDescent="0.2">
      <c r="M60" s="614"/>
      <c r="N60" s="748">
        <f>N59+1</f>
        <v>2</v>
      </c>
      <c r="O60" s="730">
        <f t="shared" ref="O60:O123" si="8">R59</f>
        <v>29717.667117613084</v>
      </c>
      <c r="P60" s="730">
        <f>P59</f>
        <v>29717.667117613084</v>
      </c>
      <c r="Q60" s="730">
        <f t="shared" ref="Q60:Q123" si="9">O60*$P$53</f>
        <v>60.285362584631677</v>
      </c>
      <c r="R60" s="730">
        <f t="shared" ref="R60:R123" si="10">O60+P60+Q60</f>
        <v>59495.619597810801</v>
      </c>
      <c r="Z60" s="614"/>
    </row>
    <row r="61" spans="13:26" x14ac:dyDescent="0.2">
      <c r="M61" s="614"/>
      <c r="N61" s="748">
        <f t="shared" ref="N61:N124" si="11">N60+1</f>
        <v>3</v>
      </c>
      <c r="O61" s="730">
        <f t="shared" si="8"/>
        <v>59495.619597810801</v>
      </c>
      <c r="P61" s="730">
        <f t="shared" ref="P61:P124" si="12">P60</f>
        <v>29717.667117613084</v>
      </c>
      <c r="Q61" s="730">
        <f t="shared" si="9"/>
        <v>120.69302026489038</v>
      </c>
      <c r="R61" s="730">
        <f t="shared" si="10"/>
        <v>89333.979735688787</v>
      </c>
      <c r="Z61" s="614"/>
    </row>
    <row r="62" spans="13:26" x14ac:dyDescent="0.2">
      <c r="M62" s="614"/>
      <c r="N62" s="748">
        <f t="shared" si="11"/>
        <v>4</v>
      </c>
      <c r="O62" s="730">
        <f t="shared" si="8"/>
        <v>89333.979735688787</v>
      </c>
      <c r="P62" s="730">
        <f t="shared" si="12"/>
        <v>29717.667117613084</v>
      </c>
      <c r="Q62" s="730">
        <f t="shared" si="9"/>
        <v>181.22322112903126</v>
      </c>
      <c r="R62" s="730">
        <f t="shared" si="10"/>
        <v>119232.8700744309</v>
      </c>
      <c r="Z62" s="614"/>
    </row>
    <row r="63" spans="13:26" x14ac:dyDescent="0.2">
      <c r="M63" s="614"/>
      <c r="N63" s="748">
        <f t="shared" si="11"/>
        <v>5</v>
      </c>
      <c r="O63" s="730">
        <f t="shared" si="8"/>
        <v>119232.8700744309</v>
      </c>
      <c r="P63" s="730">
        <f t="shared" si="12"/>
        <v>29717.667117613084</v>
      </c>
      <c r="Q63" s="730">
        <f t="shared" si="9"/>
        <v>241.87621376858215</v>
      </c>
      <c r="R63" s="730">
        <f t="shared" si="10"/>
        <v>149192.41340581258</v>
      </c>
      <c r="Z63" s="614"/>
    </row>
    <row r="64" spans="13:26" x14ac:dyDescent="0.2">
      <c r="M64" s="614"/>
      <c r="N64" s="748">
        <f t="shared" si="11"/>
        <v>6</v>
      </c>
      <c r="O64" s="730">
        <f t="shared" si="8"/>
        <v>149192.41340581258</v>
      </c>
      <c r="P64" s="730">
        <f t="shared" si="12"/>
        <v>29717.667117613084</v>
      </c>
      <c r="Q64" s="730">
        <f t="shared" si="9"/>
        <v>302.65224727936453</v>
      </c>
      <c r="R64" s="730">
        <f t="shared" si="10"/>
        <v>179212.73277070501</v>
      </c>
      <c r="Z64" s="614"/>
    </row>
    <row r="65" spans="13:26" x14ac:dyDescent="0.2">
      <c r="M65" s="614"/>
      <c r="N65" s="748">
        <f t="shared" si="11"/>
        <v>7</v>
      </c>
      <c r="O65" s="730">
        <f t="shared" si="8"/>
        <v>179212.73277070501</v>
      </c>
      <c r="P65" s="730">
        <f t="shared" si="12"/>
        <v>29717.667117613084</v>
      </c>
      <c r="Q65" s="730">
        <f t="shared" si="9"/>
        <v>363.55157126251646</v>
      </c>
      <c r="R65" s="730">
        <f t="shared" si="10"/>
        <v>209293.9514595806</v>
      </c>
      <c r="Z65" s="614"/>
    </row>
    <row r="66" spans="13:26" x14ac:dyDescent="0.2">
      <c r="M66" s="614"/>
      <c r="N66" s="748">
        <f t="shared" si="11"/>
        <v>8</v>
      </c>
      <c r="O66" s="730">
        <f t="shared" si="8"/>
        <v>209293.9514595806</v>
      </c>
      <c r="P66" s="730">
        <f t="shared" si="12"/>
        <v>29717.667117613084</v>
      </c>
      <c r="Q66" s="730">
        <f t="shared" si="9"/>
        <v>424.57443582551781</v>
      </c>
      <c r="R66" s="730">
        <f t="shared" si="10"/>
        <v>239436.19301301919</v>
      </c>
      <c r="Z66" s="614"/>
    </row>
    <row r="67" spans="13:26" x14ac:dyDescent="0.2">
      <c r="M67" s="614"/>
      <c r="N67" s="748">
        <f t="shared" si="11"/>
        <v>9</v>
      </c>
      <c r="O67" s="730">
        <f t="shared" si="8"/>
        <v>239436.19301301919</v>
      </c>
      <c r="P67" s="730">
        <f t="shared" si="12"/>
        <v>29717.667117613084</v>
      </c>
      <c r="Q67" s="730">
        <f t="shared" si="9"/>
        <v>485.72109158321746</v>
      </c>
      <c r="R67" s="730">
        <f t="shared" si="10"/>
        <v>269639.58122221549</v>
      </c>
      <c r="Z67" s="614"/>
    </row>
    <row r="68" spans="13:26" x14ac:dyDescent="0.2">
      <c r="M68" s="614"/>
      <c r="N68" s="748">
        <f t="shared" si="11"/>
        <v>10</v>
      </c>
      <c r="O68" s="730">
        <f t="shared" si="8"/>
        <v>269639.58122221549</v>
      </c>
      <c r="P68" s="730">
        <f t="shared" si="12"/>
        <v>29717.667117613084</v>
      </c>
      <c r="Q68" s="730">
        <f t="shared" si="9"/>
        <v>546.99178965886222</v>
      </c>
      <c r="R68" s="730">
        <f t="shared" si="10"/>
        <v>299904.24012948741</v>
      </c>
      <c r="Z68" s="614"/>
    </row>
    <row r="69" spans="13:26" x14ac:dyDescent="0.2">
      <c r="M69" s="614"/>
      <c r="N69" s="748">
        <f t="shared" si="11"/>
        <v>11</v>
      </c>
      <c r="O69" s="730">
        <f t="shared" si="8"/>
        <v>299904.24012948741</v>
      </c>
      <c r="P69" s="730">
        <f t="shared" si="12"/>
        <v>29717.667117613084</v>
      </c>
      <c r="Q69" s="730">
        <f t="shared" si="9"/>
        <v>608.38678168512854</v>
      </c>
      <c r="R69" s="730">
        <f t="shared" si="10"/>
        <v>330230.2940287856</v>
      </c>
      <c r="Z69" s="614"/>
    </row>
    <row r="70" spans="13:26" x14ac:dyDescent="0.2">
      <c r="M70" s="614"/>
      <c r="N70" s="748">
        <f t="shared" si="11"/>
        <v>12</v>
      </c>
      <c r="O70" s="730">
        <f t="shared" si="8"/>
        <v>330230.2940287856</v>
      </c>
      <c r="P70" s="730">
        <f t="shared" si="12"/>
        <v>29717.667117613084</v>
      </c>
      <c r="Q70" s="730">
        <f t="shared" si="9"/>
        <v>669.90631980515559</v>
      </c>
      <c r="R70" s="730">
        <f t="shared" si="10"/>
        <v>360617.86746620381</v>
      </c>
      <c r="Z70" s="614"/>
    </row>
    <row r="71" spans="13:26" x14ac:dyDescent="0.2">
      <c r="M71" s="614"/>
      <c r="N71" s="748">
        <f t="shared" si="11"/>
        <v>13</v>
      </c>
      <c r="O71" s="730">
        <f t="shared" si="8"/>
        <v>360617.86746620381</v>
      </c>
      <c r="P71" s="730">
        <f t="shared" si="12"/>
        <v>29717.667117613084</v>
      </c>
      <c r="Q71" s="730">
        <f t="shared" si="9"/>
        <v>731.55065667358133</v>
      </c>
      <c r="R71" s="730">
        <f t="shared" si="10"/>
        <v>391067.08524049044</v>
      </c>
      <c r="Z71" s="614"/>
    </row>
    <row r="72" spans="13:26" x14ac:dyDescent="0.2">
      <c r="M72" s="614"/>
      <c r="N72" s="748">
        <f t="shared" si="11"/>
        <v>14</v>
      </c>
      <c r="O72" s="730">
        <f t="shared" si="8"/>
        <v>391067.08524049044</v>
      </c>
      <c r="P72" s="730">
        <f t="shared" si="12"/>
        <v>29717.667117613084</v>
      </c>
      <c r="Q72" s="730">
        <f t="shared" si="9"/>
        <v>793.32004545757957</v>
      </c>
      <c r="R72" s="730">
        <f t="shared" si="10"/>
        <v>421578.07240356109</v>
      </c>
      <c r="Z72" s="614"/>
    </row>
    <row r="73" spans="13:26" x14ac:dyDescent="0.2">
      <c r="M73" s="614"/>
      <c r="N73" s="748">
        <f t="shared" si="11"/>
        <v>15</v>
      </c>
      <c r="O73" s="730">
        <f t="shared" si="8"/>
        <v>421578.07240356109</v>
      </c>
      <c r="P73" s="730">
        <f t="shared" si="12"/>
        <v>29717.667117613084</v>
      </c>
      <c r="Q73" s="730">
        <f t="shared" si="9"/>
        <v>855.21473983789986</v>
      </c>
      <c r="R73" s="730">
        <f t="shared" si="10"/>
        <v>452150.95426101208</v>
      </c>
      <c r="Z73" s="614"/>
    </row>
    <row r="74" spans="13:26" x14ac:dyDescent="0.2">
      <c r="M74" s="614"/>
      <c r="N74" s="748">
        <f t="shared" si="11"/>
        <v>16</v>
      </c>
      <c r="O74" s="730">
        <f t="shared" si="8"/>
        <v>452150.95426101208</v>
      </c>
      <c r="P74" s="730">
        <f t="shared" si="12"/>
        <v>29717.667117613084</v>
      </c>
      <c r="Q74" s="730">
        <f t="shared" si="9"/>
        <v>917.23499400990966</v>
      </c>
      <c r="R74" s="730">
        <f t="shared" si="10"/>
        <v>482785.85637263505</v>
      </c>
      <c r="Z74" s="614"/>
    </row>
    <row r="75" spans="13:26" x14ac:dyDescent="0.2">
      <c r="M75" s="614"/>
      <c r="N75" s="748">
        <f t="shared" si="11"/>
        <v>17</v>
      </c>
      <c r="O75" s="730">
        <f t="shared" si="8"/>
        <v>482785.85637263505</v>
      </c>
      <c r="P75" s="730">
        <f t="shared" si="12"/>
        <v>29717.667117613084</v>
      </c>
      <c r="Q75" s="730">
        <f t="shared" si="9"/>
        <v>979.38106268463764</v>
      </c>
      <c r="R75" s="730">
        <f t="shared" si="10"/>
        <v>513482.90455293277</v>
      </c>
      <c r="Z75" s="614"/>
    </row>
    <row r="76" spans="13:26" x14ac:dyDescent="0.2">
      <c r="M76" s="614"/>
      <c r="N76" s="748">
        <f t="shared" si="11"/>
        <v>18</v>
      </c>
      <c r="O76" s="730">
        <f t="shared" si="8"/>
        <v>513482.90455293277</v>
      </c>
      <c r="P76" s="730">
        <f t="shared" si="12"/>
        <v>29717.667117613084</v>
      </c>
      <c r="Q76" s="730">
        <f t="shared" si="9"/>
        <v>1041.6532010898206</v>
      </c>
      <c r="R76" s="730">
        <f t="shared" si="10"/>
        <v>544242.22487163567</v>
      </c>
      <c r="Z76" s="614"/>
    </row>
    <row r="77" spans="13:26" x14ac:dyDescent="0.2">
      <c r="M77" s="614"/>
      <c r="N77" s="748">
        <f t="shared" si="11"/>
        <v>19</v>
      </c>
      <c r="O77" s="730">
        <f t="shared" si="8"/>
        <v>544242.22487163567</v>
      </c>
      <c r="P77" s="730">
        <f t="shared" si="12"/>
        <v>29717.667117613084</v>
      </c>
      <c r="Q77" s="730">
        <f t="shared" si="9"/>
        <v>1104.0516649709509</v>
      </c>
      <c r="R77" s="730">
        <f t="shared" si="10"/>
        <v>575063.94365421974</v>
      </c>
      <c r="Z77" s="614"/>
    </row>
    <row r="78" spans="13:26" x14ac:dyDescent="0.2">
      <c r="M78" s="614"/>
      <c r="N78" s="748">
        <f t="shared" si="11"/>
        <v>20</v>
      </c>
      <c r="O78" s="730">
        <f t="shared" si="8"/>
        <v>575063.94365421974</v>
      </c>
      <c r="P78" s="730">
        <f t="shared" si="12"/>
        <v>29717.667117613084</v>
      </c>
      <c r="Q78" s="730">
        <f t="shared" si="9"/>
        <v>1166.5767105923271</v>
      </c>
      <c r="R78" s="730">
        <f t="shared" si="10"/>
        <v>605948.18748242524</v>
      </c>
      <c r="Z78" s="614"/>
    </row>
    <row r="79" spans="13:26" x14ac:dyDescent="0.2">
      <c r="M79" s="614"/>
      <c r="N79" s="748">
        <f t="shared" si="11"/>
        <v>21</v>
      </c>
      <c r="O79" s="730">
        <f t="shared" si="8"/>
        <v>605948.18748242524</v>
      </c>
      <c r="P79" s="730">
        <f t="shared" si="12"/>
        <v>29717.667117613084</v>
      </c>
      <c r="Q79" s="730">
        <f t="shared" si="9"/>
        <v>1229.2285947381069</v>
      </c>
      <c r="R79" s="730">
        <f t="shared" si="10"/>
        <v>636895.08319477644</v>
      </c>
      <c r="Z79" s="614"/>
    </row>
    <row r="80" spans="13:26" x14ac:dyDescent="0.2">
      <c r="M80" s="614"/>
      <c r="N80" s="748">
        <f t="shared" si="11"/>
        <v>22</v>
      </c>
      <c r="O80" s="730">
        <f t="shared" si="8"/>
        <v>636895.08319477644</v>
      </c>
      <c r="P80" s="730">
        <f t="shared" si="12"/>
        <v>29717.667117613084</v>
      </c>
      <c r="Q80" s="730">
        <f t="shared" si="9"/>
        <v>1292.0075747133601</v>
      </c>
      <c r="R80" s="730">
        <f t="shared" si="10"/>
        <v>667904.7578871029</v>
      </c>
      <c r="Z80" s="614"/>
    </row>
    <row r="81" spans="13:26" x14ac:dyDescent="0.2">
      <c r="M81" s="614"/>
      <c r="N81" s="748">
        <f t="shared" si="11"/>
        <v>23</v>
      </c>
      <c r="O81" s="730">
        <f t="shared" si="8"/>
        <v>667904.7578871029</v>
      </c>
      <c r="P81" s="730">
        <f t="shared" si="12"/>
        <v>29717.667117613084</v>
      </c>
      <c r="Q81" s="730">
        <f t="shared" si="9"/>
        <v>1354.9139083451278</v>
      </c>
      <c r="R81" s="730">
        <f t="shared" si="10"/>
        <v>698977.33891306119</v>
      </c>
      <c r="Z81" s="614"/>
    </row>
    <row r="82" spans="13:26" x14ac:dyDescent="0.2">
      <c r="M82" s="614"/>
      <c r="N82" s="748">
        <f t="shared" si="11"/>
        <v>24</v>
      </c>
      <c r="O82" s="730">
        <f t="shared" si="8"/>
        <v>698977.33891306119</v>
      </c>
      <c r="P82" s="730">
        <f t="shared" si="12"/>
        <v>29717.667117613084</v>
      </c>
      <c r="Q82" s="730">
        <f t="shared" si="9"/>
        <v>1417.947853983479</v>
      </c>
      <c r="R82" s="730">
        <f t="shared" si="10"/>
        <v>730112.95388465782</v>
      </c>
      <c r="Z82" s="614"/>
    </row>
    <row r="83" spans="13:26" x14ac:dyDescent="0.2">
      <c r="M83" s="614"/>
      <c r="N83" s="748">
        <f t="shared" si="11"/>
        <v>25</v>
      </c>
      <c r="O83" s="730">
        <f t="shared" si="8"/>
        <v>730112.95388465782</v>
      </c>
      <c r="P83" s="730">
        <f t="shared" si="12"/>
        <v>29717.667117613084</v>
      </c>
      <c r="Q83" s="730">
        <f t="shared" si="9"/>
        <v>1481.109670502573</v>
      </c>
      <c r="R83" s="730">
        <f t="shared" si="10"/>
        <v>761311.73067277356</v>
      </c>
      <c r="Z83" s="614"/>
    </row>
    <row r="84" spans="13:26" x14ac:dyDescent="0.2">
      <c r="M84" s="614"/>
      <c r="N84" s="748">
        <f t="shared" si="11"/>
        <v>26</v>
      </c>
      <c r="O84" s="730">
        <f t="shared" si="8"/>
        <v>761311.73067277356</v>
      </c>
      <c r="P84" s="730">
        <f t="shared" si="12"/>
        <v>29717.667117613084</v>
      </c>
      <c r="Q84" s="730">
        <f t="shared" si="9"/>
        <v>1544.3996173017217</v>
      </c>
      <c r="R84" s="730">
        <f t="shared" si="10"/>
        <v>792573.79740768846</v>
      </c>
      <c r="Z84" s="614"/>
    </row>
    <row r="85" spans="13:26" x14ac:dyDescent="0.2">
      <c r="M85" s="614"/>
      <c r="N85" s="748">
        <f t="shared" si="11"/>
        <v>27</v>
      </c>
      <c r="O85" s="730">
        <f t="shared" si="8"/>
        <v>792573.79740768846</v>
      </c>
      <c r="P85" s="730">
        <f t="shared" si="12"/>
        <v>29717.667117613084</v>
      </c>
      <c r="Q85" s="730">
        <f t="shared" si="9"/>
        <v>1607.8179543064562</v>
      </c>
      <c r="R85" s="730">
        <f t="shared" si="10"/>
        <v>823899.28247960808</v>
      </c>
      <c r="Z85" s="614"/>
    </row>
    <row r="86" spans="13:26" x14ac:dyDescent="0.2">
      <c r="M86" s="614"/>
      <c r="N86" s="748">
        <f t="shared" si="11"/>
        <v>28</v>
      </c>
      <c r="O86" s="730">
        <f t="shared" si="8"/>
        <v>823899.28247960808</v>
      </c>
      <c r="P86" s="730">
        <f t="shared" si="12"/>
        <v>29717.667117613084</v>
      </c>
      <c r="Q86" s="730">
        <f t="shared" si="9"/>
        <v>1671.3649419695921</v>
      </c>
      <c r="R86" s="730">
        <f t="shared" si="10"/>
        <v>855288.31453919085</v>
      </c>
      <c r="Z86" s="614"/>
    </row>
    <row r="87" spans="13:26" x14ac:dyDescent="0.2">
      <c r="M87" s="614"/>
      <c r="N87" s="748">
        <f t="shared" si="11"/>
        <v>29</v>
      </c>
      <c r="O87" s="730">
        <f t="shared" si="8"/>
        <v>855288.31453919085</v>
      </c>
      <c r="P87" s="730">
        <f t="shared" si="12"/>
        <v>29717.667117613084</v>
      </c>
      <c r="Q87" s="730">
        <f t="shared" si="9"/>
        <v>1735.0408412723018</v>
      </c>
      <c r="R87" s="730">
        <f t="shared" si="10"/>
        <v>886741.02249807632</v>
      </c>
      <c r="Z87" s="614"/>
    </row>
    <row r="88" spans="13:26" x14ac:dyDescent="0.2">
      <c r="M88" s="614"/>
      <c r="N88" s="748">
        <f t="shared" si="11"/>
        <v>30</v>
      </c>
      <c r="O88" s="730">
        <f t="shared" si="8"/>
        <v>886741.02249807632</v>
      </c>
      <c r="P88" s="730">
        <f t="shared" si="12"/>
        <v>29717.667117613084</v>
      </c>
      <c r="Q88" s="730">
        <f t="shared" si="9"/>
        <v>1798.8459137251841</v>
      </c>
      <c r="R88" s="730">
        <f t="shared" si="10"/>
        <v>918257.53552941466</v>
      </c>
      <c r="Z88" s="614"/>
    </row>
    <row r="89" spans="13:26" x14ac:dyDescent="0.2">
      <c r="M89" s="614"/>
      <c r="N89" s="748">
        <f t="shared" si="11"/>
        <v>31</v>
      </c>
      <c r="O89" s="730">
        <f t="shared" si="8"/>
        <v>918257.53552941466</v>
      </c>
      <c r="P89" s="730">
        <f t="shared" si="12"/>
        <v>29717.667117613084</v>
      </c>
      <c r="Q89" s="730">
        <f t="shared" si="9"/>
        <v>1862.7804213693394</v>
      </c>
      <c r="R89" s="730">
        <f t="shared" si="10"/>
        <v>949837.98306839715</v>
      </c>
      <c r="Z89" s="614"/>
    </row>
    <row r="90" spans="13:26" x14ac:dyDescent="0.2">
      <c r="M90" s="614"/>
      <c r="N90" s="748">
        <f t="shared" si="11"/>
        <v>32</v>
      </c>
      <c r="O90" s="730">
        <f t="shared" si="8"/>
        <v>949837.98306839715</v>
      </c>
      <c r="P90" s="730">
        <f t="shared" si="12"/>
        <v>29717.667117613084</v>
      </c>
      <c r="Q90" s="730">
        <f t="shared" si="9"/>
        <v>1926.8446267774461</v>
      </c>
      <c r="R90" s="730">
        <f t="shared" si="10"/>
        <v>981482.49481278774</v>
      </c>
      <c r="Z90" s="614"/>
    </row>
    <row r="91" spans="13:26" x14ac:dyDescent="0.2">
      <c r="M91" s="614"/>
      <c r="N91" s="748">
        <f t="shared" si="11"/>
        <v>33</v>
      </c>
      <c r="O91" s="730">
        <f t="shared" si="8"/>
        <v>981482.49481278774</v>
      </c>
      <c r="P91" s="730">
        <f t="shared" si="12"/>
        <v>29717.667117613084</v>
      </c>
      <c r="Q91" s="730">
        <f t="shared" si="9"/>
        <v>1991.0387930548375</v>
      </c>
      <c r="R91" s="730">
        <f t="shared" si="10"/>
        <v>1013191.2007234558</v>
      </c>
      <c r="Z91" s="614"/>
    </row>
    <row r="92" spans="13:26" x14ac:dyDescent="0.2">
      <c r="M92" s="614"/>
      <c r="N92" s="748">
        <f t="shared" si="11"/>
        <v>34</v>
      </c>
      <c r="O92" s="730">
        <f t="shared" si="8"/>
        <v>1013191.2007234558</v>
      </c>
      <c r="P92" s="730">
        <f t="shared" si="12"/>
        <v>29717.667117613084</v>
      </c>
      <c r="Q92" s="730">
        <f t="shared" si="9"/>
        <v>2055.363183840584</v>
      </c>
      <c r="R92" s="730">
        <f t="shared" si="10"/>
        <v>1044964.2310249094</v>
      </c>
      <c r="Z92" s="614"/>
    </row>
    <row r="93" spans="13:26" x14ac:dyDescent="0.2">
      <c r="M93" s="614"/>
      <c r="N93" s="748">
        <f t="shared" si="11"/>
        <v>35</v>
      </c>
      <c r="O93" s="730">
        <f t="shared" si="8"/>
        <v>1044964.2310249094</v>
      </c>
      <c r="P93" s="730">
        <f t="shared" si="12"/>
        <v>29717.667117613084</v>
      </c>
      <c r="Q93" s="730">
        <f t="shared" si="9"/>
        <v>2119.8180633085749</v>
      </c>
      <c r="R93" s="730">
        <f t="shared" si="10"/>
        <v>1076801.7162058309</v>
      </c>
      <c r="Z93" s="614"/>
    </row>
    <row r="94" spans="13:26" x14ac:dyDescent="0.2">
      <c r="M94" s="614"/>
      <c r="N94" s="748">
        <f t="shared" si="11"/>
        <v>36</v>
      </c>
      <c r="O94" s="730">
        <f t="shared" si="8"/>
        <v>1076801.7162058309</v>
      </c>
      <c r="P94" s="730">
        <f t="shared" si="12"/>
        <v>29717.667117613084</v>
      </c>
      <c r="Q94" s="730">
        <f t="shared" si="9"/>
        <v>2184.4036961686029</v>
      </c>
      <c r="R94" s="730">
        <f t="shared" si="10"/>
        <v>1108703.7870196127</v>
      </c>
      <c r="Z94" s="614"/>
    </row>
    <row r="95" spans="13:26" x14ac:dyDescent="0.2">
      <c r="M95" s="614"/>
      <c r="N95" s="748">
        <f t="shared" si="11"/>
        <v>37</v>
      </c>
      <c r="O95" s="730">
        <f t="shared" si="8"/>
        <v>1108703.7870196127</v>
      </c>
      <c r="P95" s="730">
        <f t="shared" si="12"/>
        <v>29717.667117613084</v>
      </c>
      <c r="Q95" s="730">
        <f t="shared" si="9"/>
        <v>2249.1203476674541</v>
      </c>
      <c r="R95" s="730">
        <f t="shared" si="10"/>
        <v>1140670.5744848934</v>
      </c>
      <c r="Z95" s="614"/>
    </row>
    <row r="96" spans="13:26" x14ac:dyDescent="0.2">
      <c r="M96" s="614"/>
      <c r="N96" s="748">
        <f t="shared" si="11"/>
        <v>38</v>
      </c>
      <c r="O96" s="730">
        <f t="shared" si="8"/>
        <v>1140670.5744848934</v>
      </c>
      <c r="P96" s="730">
        <f t="shared" si="12"/>
        <v>29717.667117613084</v>
      </c>
      <c r="Q96" s="730">
        <f t="shared" si="9"/>
        <v>2313.9682835899926</v>
      </c>
      <c r="R96" s="730">
        <f t="shared" si="10"/>
        <v>1172702.2098860964</v>
      </c>
      <c r="Z96" s="614"/>
    </row>
    <row r="97" spans="13:26" x14ac:dyDescent="0.2">
      <c r="M97" s="614"/>
      <c r="N97" s="748">
        <f t="shared" si="11"/>
        <v>39</v>
      </c>
      <c r="O97" s="730">
        <f t="shared" si="8"/>
        <v>1172702.2098860964</v>
      </c>
      <c r="P97" s="730">
        <f t="shared" si="12"/>
        <v>29717.667117613084</v>
      </c>
      <c r="Q97" s="730">
        <f t="shared" si="9"/>
        <v>2378.9477702602553</v>
      </c>
      <c r="R97" s="730">
        <f t="shared" si="10"/>
        <v>1204798.8247739698</v>
      </c>
      <c r="Z97" s="614"/>
    </row>
    <row r="98" spans="13:26" x14ac:dyDescent="0.2">
      <c r="M98" s="614"/>
      <c r="N98" s="748">
        <f t="shared" si="11"/>
        <v>40</v>
      </c>
      <c r="O98" s="730">
        <f t="shared" si="8"/>
        <v>1204798.8247739698</v>
      </c>
      <c r="P98" s="730">
        <f t="shared" si="12"/>
        <v>29717.667117613084</v>
      </c>
      <c r="Q98" s="730">
        <f t="shared" si="9"/>
        <v>2444.0590745425461</v>
      </c>
      <c r="R98" s="730">
        <f t="shared" si="10"/>
        <v>1236960.5509661254</v>
      </c>
      <c r="Z98" s="614"/>
    </row>
    <row r="99" spans="13:26" x14ac:dyDescent="0.2">
      <c r="M99" s="614"/>
      <c r="N99" s="748">
        <f t="shared" si="11"/>
        <v>41</v>
      </c>
      <c r="O99" s="730">
        <f t="shared" si="8"/>
        <v>1236960.5509661254</v>
      </c>
      <c r="P99" s="730">
        <f t="shared" si="12"/>
        <v>29717.667117613084</v>
      </c>
      <c r="Q99" s="730">
        <f t="shared" si="9"/>
        <v>2509.3024638425295</v>
      </c>
      <c r="R99" s="730">
        <f t="shared" si="10"/>
        <v>1269187.5205475811</v>
      </c>
      <c r="Z99" s="614"/>
    </row>
    <row r="100" spans="13:26" x14ac:dyDescent="0.2">
      <c r="M100" s="614"/>
      <c r="N100" s="748">
        <f t="shared" si="11"/>
        <v>42</v>
      </c>
      <c r="O100" s="730">
        <f t="shared" si="8"/>
        <v>1269187.5205475811</v>
      </c>
      <c r="P100" s="730">
        <f t="shared" si="12"/>
        <v>29717.667117613084</v>
      </c>
      <c r="Q100" s="730">
        <f t="shared" si="9"/>
        <v>2574.6782061083309</v>
      </c>
      <c r="R100" s="730">
        <f t="shared" si="10"/>
        <v>1301479.8658713026</v>
      </c>
      <c r="Z100" s="614"/>
    </row>
    <row r="101" spans="13:26" x14ac:dyDescent="0.2">
      <c r="M101" s="614"/>
      <c r="N101" s="748">
        <f t="shared" si="11"/>
        <v>43</v>
      </c>
      <c r="O101" s="730">
        <f t="shared" si="8"/>
        <v>1301479.8658713026</v>
      </c>
      <c r="P101" s="730">
        <f t="shared" si="12"/>
        <v>29717.667117613084</v>
      </c>
      <c r="Q101" s="730">
        <f t="shared" si="9"/>
        <v>2640.1865698316356</v>
      </c>
      <c r="R101" s="730">
        <f t="shared" si="10"/>
        <v>1333837.7195587473</v>
      </c>
      <c r="Z101" s="614"/>
    </row>
    <row r="102" spans="13:26" x14ac:dyDescent="0.2">
      <c r="M102" s="614"/>
      <c r="N102" s="748">
        <f t="shared" si="11"/>
        <v>44</v>
      </c>
      <c r="O102" s="730">
        <f t="shared" si="8"/>
        <v>1333837.7195587473</v>
      </c>
      <c r="P102" s="730">
        <f t="shared" si="12"/>
        <v>29717.667117613084</v>
      </c>
      <c r="Q102" s="730">
        <f t="shared" si="9"/>
        <v>2705.8278240487916</v>
      </c>
      <c r="R102" s="730">
        <f t="shared" si="10"/>
        <v>1366261.2145004091</v>
      </c>
      <c r="Z102" s="614"/>
    </row>
    <row r="103" spans="13:26" x14ac:dyDescent="0.2">
      <c r="M103" s="614"/>
      <c r="N103" s="748">
        <f t="shared" si="11"/>
        <v>45</v>
      </c>
      <c r="O103" s="730">
        <f t="shared" si="8"/>
        <v>1366261.2145004091</v>
      </c>
      <c r="P103" s="730">
        <f t="shared" si="12"/>
        <v>29717.667117613084</v>
      </c>
      <c r="Q103" s="730">
        <f t="shared" si="9"/>
        <v>2771.6022383419163</v>
      </c>
      <c r="R103" s="730">
        <f t="shared" si="10"/>
        <v>1398750.4838563642</v>
      </c>
      <c r="Z103" s="614"/>
    </row>
    <row r="104" spans="13:26" x14ac:dyDescent="0.2">
      <c r="M104" s="614"/>
      <c r="N104" s="748">
        <f t="shared" si="11"/>
        <v>46</v>
      </c>
      <c r="O104" s="730">
        <f t="shared" si="8"/>
        <v>1398750.4838563642</v>
      </c>
      <c r="P104" s="730">
        <f t="shared" si="12"/>
        <v>29717.667117613084</v>
      </c>
      <c r="Q104" s="730">
        <f t="shared" si="9"/>
        <v>2837.5100828400018</v>
      </c>
      <c r="R104" s="730">
        <f t="shared" si="10"/>
        <v>1431305.6610568173</v>
      </c>
      <c r="Z104" s="614"/>
    </row>
    <row r="105" spans="13:26" x14ac:dyDescent="0.2">
      <c r="M105" s="614"/>
      <c r="N105" s="748">
        <f t="shared" si="11"/>
        <v>47</v>
      </c>
      <c r="O105" s="730">
        <f t="shared" si="8"/>
        <v>1431305.6610568173</v>
      </c>
      <c r="P105" s="730">
        <f t="shared" si="12"/>
        <v>29717.667117613084</v>
      </c>
      <c r="Q105" s="730">
        <f t="shared" si="9"/>
        <v>2903.5516282200247</v>
      </c>
      <c r="R105" s="730">
        <f t="shared" si="10"/>
        <v>1463926.8798026505</v>
      </c>
      <c r="Z105" s="614"/>
    </row>
    <row r="106" spans="13:26" x14ac:dyDescent="0.2">
      <c r="M106" s="614"/>
      <c r="N106" s="748">
        <f t="shared" si="11"/>
        <v>48</v>
      </c>
      <c r="O106" s="730">
        <f t="shared" si="8"/>
        <v>1463926.8798026505</v>
      </c>
      <c r="P106" s="730">
        <f t="shared" si="12"/>
        <v>29717.667117613084</v>
      </c>
      <c r="Q106" s="730">
        <f t="shared" si="9"/>
        <v>2969.7271457080574</v>
      </c>
      <c r="R106" s="730">
        <f t="shared" si="10"/>
        <v>1496614.2740659718</v>
      </c>
      <c r="Z106" s="614"/>
    </row>
    <row r="107" spans="13:26" x14ac:dyDescent="0.2">
      <c r="M107" s="614"/>
      <c r="N107" s="748">
        <f t="shared" si="11"/>
        <v>49</v>
      </c>
      <c r="O107" s="730">
        <f t="shared" si="8"/>
        <v>1496614.2740659718</v>
      </c>
      <c r="P107" s="730">
        <f t="shared" si="12"/>
        <v>29717.667117613084</v>
      </c>
      <c r="Q107" s="730">
        <f t="shared" si="9"/>
        <v>3036.0369070803831</v>
      </c>
      <c r="R107" s="730">
        <f t="shared" si="10"/>
        <v>1529367.9780906653</v>
      </c>
      <c r="Z107" s="614"/>
    </row>
    <row r="108" spans="13:26" x14ac:dyDescent="0.2">
      <c r="M108" s="614"/>
      <c r="N108" s="748">
        <f t="shared" si="11"/>
        <v>50</v>
      </c>
      <c r="O108" s="730">
        <f t="shared" si="8"/>
        <v>1529367.9780906653</v>
      </c>
      <c r="P108" s="730">
        <f t="shared" si="12"/>
        <v>29717.667117613084</v>
      </c>
      <c r="Q108" s="730">
        <f t="shared" si="9"/>
        <v>3102.4811846646107</v>
      </c>
      <c r="R108" s="730">
        <f t="shared" si="10"/>
        <v>1562188.1263929431</v>
      </c>
      <c r="Z108" s="614"/>
    </row>
    <row r="109" spans="13:26" x14ac:dyDescent="0.2">
      <c r="M109" s="614"/>
      <c r="N109" s="748">
        <f t="shared" si="11"/>
        <v>51</v>
      </c>
      <c r="O109" s="730">
        <f t="shared" si="8"/>
        <v>1562188.1263929431</v>
      </c>
      <c r="P109" s="730">
        <f t="shared" si="12"/>
        <v>29717.667117613084</v>
      </c>
      <c r="Q109" s="730">
        <f t="shared" si="9"/>
        <v>3169.0602513407948</v>
      </c>
      <c r="R109" s="730">
        <f t="shared" si="10"/>
        <v>1595074.853761897</v>
      </c>
      <c r="Z109" s="614"/>
    </row>
    <row r="110" spans="13:26" x14ac:dyDescent="0.2">
      <c r="M110" s="614"/>
      <c r="N110" s="748">
        <f t="shared" si="11"/>
        <v>52</v>
      </c>
      <c r="O110" s="730">
        <f t="shared" si="8"/>
        <v>1595074.853761897</v>
      </c>
      <c r="P110" s="730">
        <f t="shared" si="12"/>
        <v>29717.667117613084</v>
      </c>
      <c r="Q110" s="730">
        <f t="shared" si="9"/>
        <v>3235.7743805425539</v>
      </c>
      <c r="R110" s="730">
        <f t="shared" si="10"/>
        <v>1628028.2952600527</v>
      </c>
      <c r="Z110" s="614"/>
    </row>
    <row r="111" spans="13:26" x14ac:dyDescent="0.2">
      <c r="M111" s="614"/>
      <c r="N111" s="748">
        <f t="shared" si="11"/>
        <v>53</v>
      </c>
      <c r="O111" s="730">
        <f t="shared" si="8"/>
        <v>1628028.2952600527</v>
      </c>
      <c r="P111" s="730">
        <f t="shared" si="12"/>
        <v>29717.667117613084</v>
      </c>
      <c r="Q111" s="730">
        <f t="shared" si="9"/>
        <v>3302.6238462581969</v>
      </c>
      <c r="R111" s="730">
        <f t="shared" si="10"/>
        <v>1661048.5862239241</v>
      </c>
      <c r="Z111" s="614"/>
    </row>
    <row r="112" spans="13:26" x14ac:dyDescent="0.2">
      <c r="M112" s="614"/>
      <c r="N112" s="748">
        <f t="shared" si="11"/>
        <v>54</v>
      </c>
      <c r="O112" s="730">
        <f t="shared" si="8"/>
        <v>1661048.5862239241</v>
      </c>
      <c r="P112" s="730">
        <f t="shared" si="12"/>
        <v>29717.667117613084</v>
      </c>
      <c r="Q112" s="730">
        <f t="shared" si="9"/>
        <v>3369.6089230318448</v>
      </c>
      <c r="R112" s="730">
        <f t="shared" si="10"/>
        <v>1694135.8622645692</v>
      </c>
      <c r="Z112" s="614"/>
    </row>
    <row r="113" spans="13:26" x14ac:dyDescent="0.2">
      <c r="M113" s="614"/>
      <c r="N113" s="748">
        <f t="shared" si="11"/>
        <v>55</v>
      </c>
      <c r="O113" s="730">
        <f t="shared" si="8"/>
        <v>1694135.8622645692</v>
      </c>
      <c r="P113" s="730">
        <f t="shared" si="12"/>
        <v>29717.667117613084</v>
      </c>
      <c r="Q113" s="730">
        <f t="shared" si="9"/>
        <v>3436.7298859645603</v>
      </c>
      <c r="R113" s="730">
        <f t="shared" si="10"/>
        <v>1727290.2592681469</v>
      </c>
      <c r="Z113" s="614"/>
    </row>
    <row r="114" spans="13:26" x14ac:dyDescent="0.2">
      <c r="M114" s="614"/>
      <c r="N114" s="748">
        <f t="shared" si="11"/>
        <v>56</v>
      </c>
      <c r="O114" s="730">
        <f t="shared" si="8"/>
        <v>1727290.2592681469</v>
      </c>
      <c r="P114" s="730">
        <f t="shared" si="12"/>
        <v>29717.667117613084</v>
      </c>
      <c r="Q114" s="730">
        <f t="shared" si="9"/>
        <v>3503.9870107154766</v>
      </c>
      <c r="R114" s="730">
        <f t="shared" si="10"/>
        <v>1760511.9133964756</v>
      </c>
      <c r="Z114" s="614"/>
    </row>
    <row r="115" spans="13:26" x14ac:dyDescent="0.2">
      <c r="M115" s="614"/>
      <c r="N115" s="748">
        <f t="shared" si="11"/>
        <v>57</v>
      </c>
      <c r="O115" s="730">
        <f t="shared" si="8"/>
        <v>1760511.9133964756</v>
      </c>
      <c r="P115" s="730">
        <f t="shared" si="12"/>
        <v>29717.667117613084</v>
      </c>
      <c r="Q115" s="730">
        <f t="shared" si="9"/>
        <v>3571.3805735029309</v>
      </c>
      <c r="R115" s="730">
        <f t="shared" si="10"/>
        <v>1793800.9610875917</v>
      </c>
      <c r="Z115" s="614"/>
    </row>
    <row r="116" spans="13:26" x14ac:dyDescent="0.2">
      <c r="M116" s="614"/>
      <c r="N116" s="748">
        <f t="shared" si="11"/>
        <v>58</v>
      </c>
      <c r="O116" s="730">
        <f t="shared" si="8"/>
        <v>1793800.9610875917</v>
      </c>
      <c r="P116" s="730">
        <f t="shared" si="12"/>
        <v>29717.667117613084</v>
      </c>
      <c r="Q116" s="730">
        <f t="shared" si="9"/>
        <v>3638.910851105597</v>
      </c>
      <c r="R116" s="730">
        <f t="shared" si="10"/>
        <v>1827157.5390563104</v>
      </c>
      <c r="Z116" s="614"/>
    </row>
    <row r="117" spans="13:26" x14ac:dyDescent="0.2">
      <c r="M117" s="614"/>
      <c r="N117" s="748">
        <f t="shared" si="11"/>
        <v>59</v>
      </c>
      <c r="O117" s="730">
        <f t="shared" si="8"/>
        <v>1827157.5390563104</v>
      </c>
      <c r="P117" s="730">
        <f t="shared" si="12"/>
        <v>29717.667117613084</v>
      </c>
      <c r="Q117" s="730">
        <f t="shared" si="9"/>
        <v>3706.5781208636231</v>
      </c>
      <c r="R117" s="730">
        <f t="shared" si="10"/>
        <v>1860581.7842947871</v>
      </c>
      <c r="Z117" s="614"/>
    </row>
    <row r="118" spans="13:26" x14ac:dyDescent="0.2">
      <c r="M118" s="614"/>
      <c r="N118" s="748">
        <f t="shared" si="11"/>
        <v>60</v>
      </c>
      <c r="O118" s="730">
        <f t="shared" si="8"/>
        <v>1860581.7842947871</v>
      </c>
      <c r="P118" s="730">
        <f t="shared" si="12"/>
        <v>29717.667117613084</v>
      </c>
      <c r="Q118" s="730">
        <f t="shared" si="9"/>
        <v>3774.3826606797707</v>
      </c>
      <c r="R118" s="730">
        <f t="shared" si="10"/>
        <v>1894073.83407308</v>
      </c>
      <c r="Z118" s="614"/>
    </row>
    <row r="119" spans="13:26" x14ac:dyDescent="0.2">
      <c r="M119" s="614"/>
      <c r="N119" s="748">
        <f t="shared" si="11"/>
        <v>61</v>
      </c>
      <c r="O119" s="730">
        <f t="shared" si="8"/>
        <v>1894073.83407308</v>
      </c>
      <c r="P119" s="730">
        <f t="shared" si="12"/>
        <v>29717.667117613084</v>
      </c>
      <c r="Q119" s="730">
        <f t="shared" si="9"/>
        <v>3842.3247490205558</v>
      </c>
      <c r="R119" s="730">
        <f t="shared" si="10"/>
        <v>1927633.8259397137</v>
      </c>
      <c r="Z119" s="614"/>
    </row>
    <row r="120" spans="13:26" x14ac:dyDescent="0.2">
      <c r="M120" s="614"/>
      <c r="N120" s="748">
        <f t="shared" si="11"/>
        <v>62</v>
      </c>
      <c r="O120" s="730">
        <f t="shared" si="8"/>
        <v>1927633.8259397137</v>
      </c>
      <c r="P120" s="730">
        <f t="shared" si="12"/>
        <v>29717.667117613084</v>
      </c>
      <c r="Q120" s="730">
        <f t="shared" si="9"/>
        <v>3910.4046649173933</v>
      </c>
      <c r="R120" s="730">
        <f t="shared" si="10"/>
        <v>1961261.8977222443</v>
      </c>
      <c r="Z120" s="614"/>
    </row>
    <row r="121" spans="13:26" x14ac:dyDescent="0.2">
      <c r="M121" s="614"/>
      <c r="N121" s="748">
        <f t="shared" si="11"/>
        <v>63</v>
      </c>
      <c r="O121" s="730">
        <f t="shared" si="8"/>
        <v>1961261.8977222443</v>
      </c>
      <c r="P121" s="730">
        <f t="shared" si="12"/>
        <v>29717.667117613084</v>
      </c>
      <c r="Q121" s="730">
        <f t="shared" si="9"/>
        <v>3978.6226879677401</v>
      </c>
      <c r="R121" s="730">
        <f t="shared" si="10"/>
        <v>1994958.1875278251</v>
      </c>
      <c r="Z121" s="614"/>
    </row>
    <row r="122" spans="13:26" x14ac:dyDescent="0.2">
      <c r="M122" s="614"/>
      <c r="N122" s="748">
        <f t="shared" si="11"/>
        <v>64</v>
      </c>
      <c r="O122" s="730">
        <f t="shared" si="8"/>
        <v>1994958.1875278251</v>
      </c>
      <c r="P122" s="730">
        <f t="shared" si="12"/>
        <v>29717.667117613084</v>
      </c>
      <c r="Q122" s="730">
        <f t="shared" si="9"/>
        <v>4046.9790983362482</v>
      </c>
      <c r="R122" s="730">
        <f t="shared" si="10"/>
        <v>2028722.8337437746</v>
      </c>
      <c r="Z122" s="614"/>
    </row>
    <row r="123" spans="13:26" x14ac:dyDescent="0.2">
      <c r="M123" s="614"/>
      <c r="N123" s="748">
        <f t="shared" si="11"/>
        <v>65</v>
      </c>
      <c r="O123" s="730">
        <f t="shared" si="8"/>
        <v>2028722.8337437746</v>
      </c>
      <c r="P123" s="730">
        <f t="shared" si="12"/>
        <v>29717.667117613084</v>
      </c>
      <c r="Q123" s="730">
        <f t="shared" si="9"/>
        <v>4115.4741767559099</v>
      </c>
      <c r="R123" s="730">
        <f t="shared" si="10"/>
        <v>2062555.9750381436</v>
      </c>
      <c r="Z123" s="614"/>
    </row>
    <row r="124" spans="13:26" x14ac:dyDescent="0.2">
      <c r="M124" s="614"/>
      <c r="N124" s="748">
        <f t="shared" si="11"/>
        <v>66</v>
      </c>
      <c r="O124" s="730">
        <f t="shared" ref="O124:O187" si="13">R123</f>
        <v>2062555.9750381436</v>
      </c>
      <c r="P124" s="730">
        <f t="shared" si="12"/>
        <v>29717.667117613084</v>
      </c>
      <c r="Q124" s="730">
        <f t="shared" ref="Q124:Q187" si="14">O124*$P$53</f>
        <v>4184.108204529216</v>
      </c>
      <c r="R124" s="730">
        <f t="shared" ref="R124:R187" si="15">O124+P124+Q124</f>
        <v>2096457.7503602859</v>
      </c>
      <c r="Z124" s="614"/>
    </row>
    <row r="125" spans="13:26" x14ac:dyDescent="0.2">
      <c r="M125" s="614"/>
      <c r="N125" s="748">
        <f t="shared" ref="N125:N188" si="16">N124+1</f>
        <v>67</v>
      </c>
      <c r="O125" s="730">
        <f t="shared" si="13"/>
        <v>2096457.7503602859</v>
      </c>
      <c r="P125" s="730">
        <f t="shared" ref="P125:P188" si="17">P124</f>
        <v>29717.667117613084</v>
      </c>
      <c r="Q125" s="730">
        <f t="shared" si="14"/>
        <v>4252.8814635293065</v>
      </c>
      <c r="R125" s="730">
        <f t="shared" si="15"/>
        <v>2130428.2989414278</v>
      </c>
      <c r="Z125" s="614"/>
    </row>
    <row r="126" spans="13:26" x14ac:dyDescent="0.2">
      <c r="M126" s="614"/>
      <c r="N126" s="748">
        <f t="shared" si="16"/>
        <v>68</v>
      </c>
      <c r="O126" s="730">
        <f t="shared" si="13"/>
        <v>2130428.2989414278</v>
      </c>
      <c r="P126" s="730">
        <f t="shared" si="17"/>
        <v>29717.667117613084</v>
      </c>
      <c r="Q126" s="730">
        <f t="shared" si="14"/>
        <v>4321.794236201129</v>
      </c>
      <c r="R126" s="730">
        <f t="shared" si="15"/>
        <v>2164467.7602952421</v>
      </c>
      <c r="Z126" s="614"/>
    </row>
    <row r="127" spans="13:26" x14ac:dyDescent="0.2">
      <c r="M127" s="614"/>
      <c r="N127" s="748">
        <f t="shared" si="16"/>
        <v>69</v>
      </c>
      <c r="O127" s="730">
        <f t="shared" si="13"/>
        <v>2164467.7602952421</v>
      </c>
      <c r="P127" s="730">
        <f t="shared" si="17"/>
        <v>29717.667117613084</v>
      </c>
      <c r="Q127" s="730">
        <f t="shared" si="14"/>
        <v>4390.8468055626063</v>
      </c>
      <c r="R127" s="730">
        <f t="shared" si="15"/>
        <v>2198576.2742184177</v>
      </c>
      <c r="Z127" s="614"/>
    </row>
    <row r="128" spans="13:26" x14ac:dyDescent="0.2">
      <c r="M128" s="614"/>
      <c r="N128" s="748">
        <f t="shared" si="16"/>
        <v>70</v>
      </c>
      <c r="O128" s="730">
        <f t="shared" si="13"/>
        <v>2198576.2742184177</v>
      </c>
      <c r="P128" s="730">
        <f t="shared" si="17"/>
        <v>29717.667117613084</v>
      </c>
      <c r="Q128" s="730">
        <f t="shared" si="14"/>
        <v>4460.0394552057842</v>
      </c>
      <c r="R128" s="730">
        <f t="shared" si="15"/>
        <v>2232753.9807912363</v>
      </c>
      <c r="Z128" s="614"/>
    </row>
    <row r="129" spans="13:26" x14ac:dyDescent="0.2">
      <c r="M129" s="614"/>
      <c r="N129" s="748">
        <f t="shared" si="16"/>
        <v>71</v>
      </c>
      <c r="O129" s="730">
        <f t="shared" si="13"/>
        <v>2232753.9807912363</v>
      </c>
      <c r="P129" s="730">
        <f t="shared" si="17"/>
        <v>29717.667117613084</v>
      </c>
      <c r="Q129" s="730">
        <f t="shared" si="14"/>
        <v>4529.3724692980095</v>
      </c>
      <c r="R129" s="730">
        <f t="shared" si="15"/>
        <v>2267001.0203781473</v>
      </c>
      <c r="Z129" s="614"/>
    </row>
    <row r="130" spans="13:26" x14ac:dyDescent="0.2">
      <c r="M130" s="614"/>
      <c r="N130" s="748">
        <f t="shared" si="16"/>
        <v>72</v>
      </c>
      <c r="O130" s="730">
        <f t="shared" si="13"/>
        <v>2267001.0203781473</v>
      </c>
      <c r="P130" s="730">
        <f t="shared" si="17"/>
        <v>29717.667117613084</v>
      </c>
      <c r="Q130" s="730">
        <f t="shared" si="14"/>
        <v>4598.8461325830895</v>
      </c>
      <c r="R130" s="730">
        <f t="shared" si="15"/>
        <v>2301317.5336283431</v>
      </c>
      <c r="Z130" s="614"/>
    </row>
    <row r="131" spans="13:26" x14ac:dyDescent="0.2">
      <c r="M131" s="614"/>
      <c r="N131" s="748">
        <f t="shared" si="16"/>
        <v>73</v>
      </c>
      <c r="O131" s="730">
        <f t="shared" si="13"/>
        <v>2301317.5336283431</v>
      </c>
      <c r="P131" s="730">
        <f t="shared" si="17"/>
        <v>29717.667117613084</v>
      </c>
      <c r="Q131" s="730">
        <f t="shared" si="14"/>
        <v>4668.460730382466</v>
      </c>
      <c r="R131" s="730">
        <f t="shared" si="15"/>
        <v>2335703.6614763383</v>
      </c>
      <c r="Z131" s="614"/>
    </row>
    <row r="132" spans="13:26" x14ac:dyDescent="0.2">
      <c r="M132" s="614"/>
      <c r="N132" s="748">
        <f t="shared" si="16"/>
        <v>74</v>
      </c>
      <c r="O132" s="730">
        <f t="shared" si="13"/>
        <v>2335703.6614763383</v>
      </c>
      <c r="P132" s="730">
        <f t="shared" si="17"/>
        <v>29717.667117613084</v>
      </c>
      <c r="Q132" s="730">
        <f t="shared" si="14"/>
        <v>4738.2165485963815</v>
      </c>
      <c r="R132" s="730">
        <f t="shared" si="15"/>
        <v>2370159.5451425477</v>
      </c>
      <c r="Z132" s="614"/>
    </row>
    <row r="133" spans="13:26" x14ac:dyDescent="0.2">
      <c r="M133" s="614"/>
      <c r="N133" s="748">
        <f t="shared" si="16"/>
        <v>75</v>
      </c>
      <c r="O133" s="730">
        <f t="shared" si="13"/>
        <v>2370159.5451425477</v>
      </c>
      <c r="P133" s="730">
        <f t="shared" si="17"/>
        <v>29717.667117613084</v>
      </c>
      <c r="Q133" s="730">
        <f t="shared" si="14"/>
        <v>4808.1138737050615</v>
      </c>
      <c r="R133" s="730">
        <f t="shared" si="15"/>
        <v>2404685.3261338659</v>
      </c>
      <c r="Z133" s="614"/>
    </row>
    <row r="134" spans="13:26" x14ac:dyDescent="0.2">
      <c r="M134" s="614"/>
      <c r="N134" s="748">
        <f t="shared" si="16"/>
        <v>76</v>
      </c>
      <c r="O134" s="730">
        <f t="shared" si="13"/>
        <v>2404685.3261338659</v>
      </c>
      <c r="P134" s="730">
        <f t="shared" si="17"/>
        <v>29717.667117613084</v>
      </c>
      <c r="Q134" s="730">
        <f t="shared" si="14"/>
        <v>4878.1529927698821</v>
      </c>
      <c r="R134" s="730">
        <f t="shared" si="15"/>
        <v>2439281.1462442488</v>
      </c>
      <c r="Z134" s="614"/>
    </row>
    <row r="135" spans="13:26" x14ac:dyDescent="0.2">
      <c r="M135" s="614"/>
      <c r="N135" s="748">
        <f t="shared" si="16"/>
        <v>77</v>
      </c>
      <c r="O135" s="730">
        <f t="shared" si="13"/>
        <v>2439281.1462442488</v>
      </c>
      <c r="P135" s="730">
        <f t="shared" si="17"/>
        <v>29717.667117613084</v>
      </c>
      <c r="Q135" s="730">
        <f t="shared" si="14"/>
        <v>4948.3341934345535</v>
      </c>
      <c r="R135" s="730">
        <f t="shared" si="15"/>
        <v>2473947.1475552963</v>
      </c>
      <c r="Z135" s="614"/>
    </row>
    <row r="136" spans="13:26" x14ac:dyDescent="0.2">
      <c r="M136" s="614"/>
      <c r="N136" s="748">
        <f t="shared" si="16"/>
        <v>78</v>
      </c>
      <c r="O136" s="730">
        <f t="shared" si="13"/>
        <v>2473947.1475552963</v>
      </c>
      <c r="P136" s="730">
        <f t="shared" si="17"/>
        <v>29717.667117613084</v>
      </c>
      <c r="Q136" s="730">
        <f t="shared" si="14"/>
        <v>5018.6577639263032</v>
      </c>
      <c r="R136" s="730">
        <f t="shared" si="15"/>
        <v>2508683.4724368355</v>
      </c>
      <c r="Z136" s="614"/>
    </row>
    <row r="137" spans="13:26" x14ac:dyDescent="0.2">
      <c r="M137" s="614"/>
      <c r="N137" s="748">
        <f t="shared" si="16"/>
        <v>79</v>
      </c>
      <c r="O137" s="730">
        <f t="shared" si="13"/>
        <v>2508683.4724368355</v>
      </c>
      <c r="P137" s="730">
        <f t="shared" si="17"/>
        <v>29717.667117613084</v>
      </c>
      <c r="Q137" s="730">
        <f t="shared" si="14"/>
        <v>5089.1239930570564</v>
      </c>
      <c r="R137" s="730">
        <f t="shared" si="15"/>
        <v>2543490.2635475053</v>
      </c>
      <c r="Z137" s="614"/>
    </row>
    <row r="138" spans="13:26" x14ac:dyDescent="0.2">
      <c r="M138" s="614"/>
      <c r="N138" s="748">
        <f t="shared" si="16"/>
        <v>80</v>
      </c>
      <c r="O138" s="730">
        <f t="shared" si="13"/>
        <v>2543490.2635475053</v>
      </c>
      <c r="P138" s="730">
        <f t="shared" si="17"/>
        <v>29717.667117613084</v>
      </c>
      <c r="Q138" s="730">
        <f t="shared" si="14"/>
        <v>5159.7331702246211</v>
      </c>
      <c r="R138" s="730">
        <f t="shared" si="15"/>
        <v>2578367.663835343</v>
      </c>
      <c r="Z138" s="614"/>
    </row>
    <row r="139" spans="13:26" x14ac:dyDescent="0.2">
      <c r="M139" s="614"/>
      <c r="N139" s="748">
        <f t="shared" si="16"/>
        <v>81</v>
      </c>
      <c r="O139" s="730">
        <f t="shared" si="13"/>
        <v>2578367.663835343</v>
      </c>
      <c r="P139" s="730">
        <f t="shared" si="17"/>
        <v>29717.667117613084</v>
      </c>
      <c r="Q139" s="730">
        <f t="shared" si="14"/>
        <v>5230.4855854138823</v>
      </c>
      <c r="R139" s="730">
        <f t="shared" si="15"/>
        <v>2613315.8165383697</v>
      </c>
      <c r="Z139" s="614"/>
    </row>
    <row r="140" spans="13:26" x14ac:dyDescent="0.2">
      <c r="M140" s="614"/>
      <c r="N140" s="748">
        <f t="shared" si="16"/>
        <v>82</v>
      </c>
      <c r="O140" s="730">
        <f t="shared" si="13"/>
        <v>2613315.8165383697</v>
      </c>
      <c r="P140" s="730">
        <f t="shared" si="17"/>
        <v>29717.667117613084</v>
      </c>
      <c r="Q140" s="730">
        <f t="shared" si="14"/>
        <v>5301.3815291979881</v>
      </c>
      <c r="R140" s="730">
        <f t="shared" si="15"/>
        <v>2648334.8651851807</v>
      </c>
      <c r="Z140" s="614"/>
    </row>
    <row r="141" spans="13:26" x14ac:dyDescent="0.2">
      <c r="M141" s="614"/>
      <c r="N141" s="748">
        <f t="shared" si="16"/>
        <v>83</v>
      </c>
      <c r="O141" s="730">
        <f t="shared" si="13"/>
        <v>2648334.8651851807</v>
      </c>
      <c r="P141" s="730">
        <f t="shared" si="17"/>
        <v>29717.667117613084</v>
      </c>
      <c r="Q141" s="730">
        <f t="shared" si="14"/>
        <v>5372.421292739542</v>
      </c>
      <c r="R141" s="730">
        <f t="shared" si="15"/>
        <v>2683424.953595533</v>
      </c>
      <c r="Z141" s="614"/>
    </row>
    <row r="142" spans="13:26" x14ac:dyDescent="0.2">
      <c r="M142" s="614"/>
      <c r="N142" s="748">
        <f t="shared" si="16"/>
        <v>84</v>
      </c>
      <c r="O142" s="730">
        <f t="shared" si="13"/>
        <v>2683424.953595533</v>
      </c>
      <c r="P142" s="730">
        <f t="shared" si="17"/>
        <v>29717.667117613084</v>
      </c>
      <c r="Q142" s="730">
        <f t="shared" si="14"/>
        <v>5443.6051677918031</v>
      </c>
      <c r="R142" s="730">
        <f t="shared" si="15"/>
        <v>2718586.2258809377</v>
      </c>
      <c r="Z142" s="614"/>
    </row>
    <row r="143" spans="13:26" x14ac:dyDescent="0.2">
      <c r="M143" s="614"/>
      <c r="N143" s="748">
        <f t="shared" si="16"/>
        <v>85</v>
      </c>
      <c r="O143" s="730">
        <f t="shared" si="13"/>
        <v>2718586.2258809377</v>
      </c>
      <c r="P143" s="730">
        <f t="shared" si="17"/>
        <v>29717.667117613084</v>
      </c>
      <c r="Q143" s="730">
        <f t="shared" si="14"/>
        <v>5514.9334466998835</v>
      </c>
      <c r="R143" s="730">
        <f t="shared" si="15"/>
        <v>2753818.8264452503</v>
      </c>
      <c r="Z143" s="614"/>
    </row>
    <row r="144" spans="13:26" x14ac:dyDescent="0.2">
      <c r="M144" s="614"/>
      <c r="N144" s="748">
        <f t="shared" si="16"/>
        <v>86</v>
      </c>
      <c r="O144" s="730">
        <f t="shared" si="13"/>
        <v>2753818.8264452503</v>
      </c>
      <c r="P144" s="730">
        <f t="shared" si="17"/>
        <v>29717.667117613084</v>
      </c>
      <c r="Q144" s="730">
        <f t="shared" si="14"/>
        <v>5586.4064224019439</v>
      </c>
      <c r="R144" s="730">
        <f t="shared" si="15"/>
        <v>2789122.899985265</v>
      </c>
      <c r="Z144" s="614"/>
    </row>
    <row r="145" spans="13:26" x14ac:dyDescent="0.2">
      <c r="M145" s="614"/>
      <c r="N145" s="748">
        <f t="shared" si="16"/>
        <v>87</v>
      </c>
      <c r="O145" s="730">
        <f t="shared" si="13"/>
        <v>2789122.899985265</v>
      </c>
      <c r="P145" s="730">
        <f t="shared" si="17"/>
        <v>29717.667117613084</v>
      </c>
      <c r="Q145" s="730">
        <f t="shared" si="14"/>
        <v>5658.0243884304036</v>
      </c>
      <c r="R145" s="730">
        <f t="shared" si="15"/>
        <v>2824498.5914913081</v>
      </c>
      <c r="Z145" s="614"/>
    </row>
    <row r="146" spans="13:26" x14ac:dyDescent="0.2">
      <c r="M146" s="614"/>
      <c r="N146" s="748">
        <f t="shared" si="16"/>
        <v>88</v>
      </c>
      <c r="O146" s="730">
        <f t="shared" si="13"/>
        <v>2824498.5914913081</v>
      </c>
      <c r="P146" s="730">
        <f t="shared" si="17"/>
        <v>29717.667117613084</v>
      </c>
      <c r="Q146" s="730">
        <f t="shared" si="14"/>
        <v>5729.7876389131416</v>
      </c>
      <c r="R146" s="730">
        <f t="shared" si="15"/>
        <v>2859946.0462478343</v>
      </c>
      <c r="Z146" s="614"/>
    </row>
    <row r="147" spans="13:26" x14ac:dyDescent="0.2">
      <c r="M147" s="614"/>
      <c r="N147" s="748">
        <f t="shared" si="16"/>
        <v>89</v>
      </c>
      <c r="O147" s="730">
        <f t="shared" si="13"/>
        <v>2859946.0462478343</v>
      </c>
      <c r="P147" s="730">
        <f t="shared" si="17"/>
        <v>29717.667117613084</v>
      </c>
      <c r="Q147" s="730">
        <f t="shared" si="14"/>
        <v>5801.6964685747052</v>
      </c>
      <c r="R147" s="730">
        <f t="shared" si="15"/>
        <v>2895465.4098340222</v>
      </c>
      <c r="Z147" s="614"/>
    </row>
    <row r="148" spans="13:26" x14ac:dyDescent="0.2">
      <c r="M148" s="614"/>
      <c r="N148" s="748">
        <f t="shared" si="16"/>
        <v>90</v>
      </c>
      <c r="O148" s="730">
        <f t="shared" si="13"/>
        <v>2895465.4098340222</v>
      </c>
      <c r="P148" s="730">
        <f t="shared" si="17"/>
        <v>29717.667117613084</v>
      </c>
      <c r="Q148" s="730">
        <f t="shared" si="14"/>
        <v>5873.7511727375231</v>
      </c>
      <c r="R148" s="730">
        <f t="shared" si="15"/>
        <v>2931056.8281243728</v>
      </c>
      <c r="Z148" s="614"/>
    </row>
    <row r="149" spans="13:26" x14ac:dyDescent="0.2">
      <c r="M149" s="614"/>
      <c r="N149" s="748">
        <f t="shared" si="16"/>
        <v>91</v>
      </c>
      <c r="O149" s="730">
        <f t="shared" si="13"/>
        <v>2931056.8281243728</v>
      </c>
      <c r="P149" s="730">
        <f t="shared" si="17"/>
        <v>29717.667117613084</v>
      </c>
      <c r="Q149" s="730">
        <f t="shared" si="14"/>
        <v>5945.9520473231123</v>
      </c>
      <c r="R149" s="730">
        <f t="shared" si="15"/>
        <v>2966720.447289309</v>
      </c>
      <c r="Z149" s="614"/>
    </row>
    <row r="150" spans="13:26" x14ac:dyDescent="0.2">
      <c r="M150" s="614"/>
      <c r="N150" s="748">
        <f t="shared" si="16"/>
        <v>92</v>
      </c>
      <c r="O150" s="730">
        <f t="shared" si="13"/>
        <v>2966720.447289309</v>
      </c>
      <c r="P150" s="730">
        <f t="shared" si="17"/>
        <v>29717.667117613084</v>
      </c>
      <c r="Q150" s="730">
        <f t="shared" si="14"/>
        <v>6018.299388853301</v>
      </c>
      <c r="R150" s="730">
        <f t="shared" si="15"/>
        <v>3002456.4137957753</v>
      </c>
      <c r="Z150" s="614"/>
    </row>
    <row r="151" spans="13:26" x14ac:dyDescent="0.2">
      <c r="M151" s="614"/>
      <c r="N151" s="748">
        <f t="shared" si="16"/>
        <v>93</v>
      </c>
      <c r="O151" s="730">
        <f t="shared" si="13"/>
        <v>3002456.4137957753</v>
      </c>
      <c r="P151" s="730">
        <f t="shared" si="17"/>
        <v>29717.667117613084</v>
      </c>
      <c r="Q151" s="730">
        <f t="shared" si="14"/>
        <v>6090.7934944514391</v>
      </c>
      <c r="R151" s="730">
        <f t="shared" si="15"/>
        <v>3038264.8744078395</v>
      </c>
      <c r="Z151" s="614"/>
    </row>
    <row r="152" spans="13:26" x14ac:dyDescent="0.2">
      <c r="M152" s="614"/>
      <c r="N152" s="748">
        <f t="shared" si="16"/>
        <v>94</v>
      </c>
      <c r="O152" s="730">
        <f t="shared" si="13"/>
        <v>3038264.8744078395</v>
      </c>
      <c r="P152" s="730">
        <f t="shared" si="17"/>
        <v>29717.667117613084</v>
      </c>
      <c r="Q152" s="730">
        <f t="shared" si="14"/>
        <v>6163.4346618436257</v>
      </c>
      <c r="R152" s="730">
        <f t="shared" si="15"/>
        <v>3074145.9761872962</v>
      </c>
      <c r="Z152" s="614"/>
    </row>
    <row r="153" spans="13:26" x14ac:dyDescent="0.2">
      <c r="M153" s="614"/>
      <c r="N153" s="748">
        <f t="shared" si="16"/>
        <v>95</v>
      </c>
      <c r="O153" s="730">
        <f t="shared" si="13"/>
        <v>3074145.9761872962</v>
      </c>
      <c r="P153" s="730">
        <f t="shared" si="17"/>
        <v>29717.667117613084</v>
      </c>
      <c r="Q153" s="730">
        <f t="shared" si="14"/>
        <v>6236.2231893599255</v>
      </c>
      <c r="R153" s="730">
        <f t="shared" si="15"/>
        <v>3110099.8664942691</v>
      </c>
      <c r="Z153" s="614"/>
    </row>
    <row r="154" spans="13:26" x14ac:dyDescent="0.2">
      <c r="M154" s="614"/>
      <c r="N154" s="748">
        <f t="shared" si="16"/>
        <v>96</v>
      </c>
      <c r="O154" s="730">
        <f t="shared" si="13"/>
        <v>3110099.8664942691</v>
      </c>
      <c r="P154" s="730">
        <f t="shared" si="17"/>
        <v>29717.667117613084</v>
      </c>
      <c r="Q154" s="730">
        <f t="shared" si="14"/>
        <v>6309.1593759355974</v>
      </c>
      <c r="R154" s="730">
        <f t="shared" si="15"/>
        <v>3146126.6929878178</v>
      </c>
      <c r="Z154" s="614"/>
    </row>
    <row r="155" spans="13:26" x14ac:dyDescent="0.2">
      <c r="M155" s="614"/>
      <c r="N155" s="748">
        <f t="shared" si="16"/>
        <v>97</v>
      </c>
      <c r="O155" s="730">
        <f t="shared" si="13"/>
        <v>3146126.6929878178</v>
      </c>
      <c r="P155" s="730">
        <f t="shared" si="17"/>
        <v>29717.667117613084</v>
      </c>
      <c r="Q155" s="730">
        <f t="shared" si="14"/>
        <v>6382.2435211123211</v>
      </c>
      <c r="R155" s="730">
        <f t="shared" si="15"/>
        <v>3182226.6036265432</v>
      </c>
      <c r="Z155" s="614"/>
    </row>
    <row r="156" spans="13:26" x14ac:dyDescent="0.2">
      <c r="M156" s="614"/>
      <c r="N156" s="748">
        <f t="shared" si="16"/>
        <v>98</v>
      </c>
      <c r="O156" s="730">
        <f t="shared" si="13"/>
        <v>3182226.6036265432</v>
      </c>
      <c r="P156" s="730">
        <f t="shared" si="17"/>
        <v>29717.667117613084</v>
      </c>
      <c r="Q156" s="730">
        <f t="shared" si="14"/>
        <v>6455.4759250394291</v>
      </c>
      <c r="R156" s="730">
        <f t="shared" si="15"/>
        <v>3218399.7466691956</v>
      </c>
      <c r="Z156" s="614"/>
    </row>
    <row r="157" spans="13:26" x14ac:dyDescent="0.2">
      <c r="M157" s="614"/>
      <c r="N157" s="748">
        <f t="shared" si="16"/>
        <v>99</v>
      </c>
      <c r="O157" s="730">
        <f t="shared" si="13"/>
        <v>3218399.7466691956</v>
      </c>
      <c r="P157" s="730">
        <f t="shared" si="17"/>
        <v>29717.667117613084</v>
      </c>
      <c r="Q157" s="730">
        <f t="shared" si="14"/>
        <v>6528.8568884751348</v>
      </c>
      <c r="R157" s="730">
        <f t="shared" si="15"/>
        <v>3254646.2706752839</v>
      </c>
      <c r="Z157" s="614"/>
    </row>
    <row r="158" spans="13:26" x14ac:dyDescent="0.2">
      <c r="M158" s="614"/>
      <c r="N158" s="748">
        <f t="shared" si="16"/>
        <v>100</v>
      </c>
      <c r="O158" s="730">
        <f t="shared" si="13"/>
        <v>3254646.2706752839</v>
      </c>
      <c r="P158" s="730">
        <f t="shared" si="17"/>
        <v>29717.667117613084</v>
      </c>
      <c r="Q158" s="730">
        <f t="shared" si="14"/>
        <v>6602.3867127877738</v>
      </c>
      <c r="R158" s="730">
        <f t="shared" si="15"/>
        <v>3290966.3245056844</v>
      </c>
      <c r="Z158" s="614"/>
    </row>
    <row r="159" spans="13:26" x14ac:dyDescent="0.2">
      <c r="M159" s="614"/>
      <c r="N159" s="748">
        <f t="shared" si="16"/>
        <v>101</v>
      </c>
      <c r="O159" s="730">
        <f t="shared" si="13"/>
        <v>3290966.3245056844</v>
      </c>
      <c r="P159" s="730">
        <f t="shared" si="17"/>
        <v>29717.667117613084</v>
      </c>
      <c r="Q159" s="730">
        <f t="shared" si="14"/>
        <v>6676.0656999570365</v>
      </c>
      <c r="R159" s="730">
        <f t="shared" si="15"/>
        <v>3327360.0573232542</v>
      </c>
      <c r="Z159" s="614"/>
    </row>
    <row r="160" spans="13:26" x14ac:dyDescent="0.2">
      <c r="M160" s="614"/>
      <c r="N160" s="748">
        <f t="shared" si="16"/>
        <v>102</v>
      </c>
      <c r="O160" s="730">
        <f t="shared" si="13"/>
        <v>3327360.0573232542</v>
      </c>
      <c r="P160" s="730">
        <f t="shared" si="17"/>
        <v>29717.667117613084</v>
      </c>
      <c r="Q160" s="730">
        <f t="shared" si="14"/>
        <v>6749.8941525752116</v>
      </c>
      <c r="R160" s="730">
        <f t="shared" si="15"/>
        <v>3363827.6185934423</v>
      </c>
      <c r="Z160" s="614"/>
    </row>
    <row r="161" spans="13:26" x14ac:dyDescent="0.2">
      <c r="M161" s="614"/>
      <c r="N161" s="748">
        <f t="shared" si="16"/>
        <v>103</v>
      </c>
      <c r="O161" s="730">
        <f t="shared" si="13"/>
        <v>3363827.6185934423</v>
      </c>
      <c r="P161" s="730">
        <f t="shared" si="17"/>
        <v>29717.667117613084</v>
      </c>
      <c r="Q161" s="730">
        <f t="shared" si="14"/>
        <v>6823.8723738484277</v>
      </c>
      <c r="R161" s="730">
        <f t="shared" si="15"/>
        <v>3400369.1580849034</v>
      </c>
      <c r="Z161" s="614"/>
    </row>
    <row r="162" spans="13:26" x14ac:dyDescent="0.2">
      <c r="M162" s="614"/>
      <c r="N162" s="748">
        <f t="shared" si="16"/>
        <v>104</v>
      </c>
      <c r="O162" s="730">
        <f t="shared" si="13"/>
        <v>3400369.1580849034</v>
      </c>
      <c r="P162" s="730">
        <f t="shared" si="17"/>
        <v>29717.667117613084</v>
      </c>
      <c r="Q162" s="730">
        <f t="shared" si="14"/>
        <v>6898.0006675978975</v>
      </c>
      <c r="R162" s="730">
        <f t="shared" si="15"/>
        <v>3436984.8258701144</v>
      </c>
      <c r="Z162" s="614"/>
    </row>
    <row r="163" spans="13:26" x14ac:dyDescent="0.2">
      <c r="M163" s="614"/>
      <c r="N163" s="748">
        <f t="shared" si="16"/>
        <v>105</v>
      </c>
      <c r="O163" s="730">
        <f t="shared" si="13"/>
        <v>3436984.8258701144</v>
      </c>
      <c r="P163" s="730">
        <f t="shared" si="17"/>
        <v>29717.667117613084</v>
      </c>
      <c r="Q163" s="730">
        <f t="shared" si="14"/>
        <v>6972.2793382611671</v>
      </c>
      <c r="R163" s="730">
        <f t="shared" si="15"/>
        <v>3473674.7723259884</v>
      </c>
      <c r="Z163" s="614"/>
    </row>
    <row r="164" spans="13:26" x14ac:dyDescent="0.2">
      <c r="M164" s="614"/>
      <c r="N164" s="748">
        <f t="shared" si="16"/>
        <v>106</v>
      </c>
      <c r="O164" s="730">
        <f t="shared" si="13"/>
        <v>3473674.7723259884</v>
      </c>
      <c r="P164" s="730">
        <f t="shared" si="17"/>
        <v>29717.667117613084</v>
      </c>
      <c r="Q164" s="730">
        <f t="shared" si="14"/>
        <v>7046.7086908933652</v>
      </c>
      <c r="R164" s="730">
        <f t="shared" si="15"/>
        <v>3510439.1481344947</v>
      </c>
      <c r="Z164" s="614"/>
    </row>
    <row r="165" spans="13:26" x14ac:dyDescent="0.2">
      <c r="M165" s="614"/>
      <c r="N165" s="748">
        <f t="shared" si="16"/>
        <v>107</v>
      </c>
      <c r="O165" s="730">
        <f t="shared" si="13"/>
        <v>3510439.1481344947</v>
      </c>
      <c r="P165" s="730">
        <f t="shared" si="17"/>
        <v>29717.667117613084</v>
      </c>
      <c r="Q165" s="730">
        <f t="shared" si="14"/>
        <v>7121.2890311684559</v>
      </c>
      <c r="R165" s="730">
        <f t="shared" si="15"/>
        <v>3547278.104283276</v>
      </c>
      <c r="Z165" s="614"/>
    </row>
    <row r="166" spans="13:26" x14ac:dyDescent="0.2">
      <c r="M166" s="614"/>
      <c r="N166" s="748">
        <f t="shared" si="16"/>
        <v>108</v>
      </c>
      <c r="O166" s="730">
        <f t="shared" si="13"/>
        <v>3547278.104283276</v>
      </c>
      <c r="P166" s="730">
        <f t="shared" si="17"/>
        <v>29717.667117613084</v>
      </c>
      <c r="Q166" s="730">
        <f t="shared" si="14"/>
        <v>7196.0206653804953</v>
      </c>
      <c r="R166" s="730">
        <f t="shared" si="15"/>
        <v>3584191.7920662696</v>
      </c>
      <c r="Z166" s="614"/>
    </row>
    <row r="167" spans="13:26" x14ac:dyDescent="0.2">
      <c r="M167" s="614"/>
      <c r="N167" s="748">
        <f t="shared" si="16"/>
        <v>109</v>
      </c>
      <c r="O167" s="730">
        <f t="shared" si="13"/>
        <v>3584191.7920662696</v>
      </c>
      <c r="P167" s="730">
        <f t="shared" si="17"/>
        <v>29717.667117613084</v>
      </c>
      <c r="Q167" s="730">
        <f t="shared" si="14"/>
        <v>7270.9039004448905</v>
      </c>
      <c r="R167" s="730">
        <f t="shared" si="15"/>
        <v>3621180.3630843274</v>
      </c>
      <c r="Z167" s="614"/>
    </row>
    <row r="168" spans="13:26" x14ac:dyDescent="0.2">
      <c r="M168" s="614"/>
      <c r="N168" s="748">
        <f t="shared" si="16"/>
        <v>110</v>
      </c>
      <c r="O168" s="730">
        <f t="shared" si="13"/>
        <v>3621180.3630843274</v>
      </c>
      <c r="P168" s="730">
        <f t="shared" si="17"/>
        <v>29717.667117613084</v>
      </c>
      <c r="Q168" s="730">
        <f t="shared" si="14"/>
        <v>7345.9390438996543</v>
      </c>
      <c r="R168" s="730">
        <f t="shared" si="15"/>
        <v>3658243.9692458399</v>
      </c>
      <c r="Z168" s="614"/>
    </row>
    <row r="169" spans="13:26" x14ac:dyDescent="0.2">
      <c r="M169" s="614"/>
      <c r="N169" s="748">
        <f t="shared" si="16"/>
        <v>111</v>
      </c>
      <c r="O169" s="730">
        <f t="shared" si="13"/>
        <v>3658243.9692458399</v>
      </c>
      <c r="P169" s="730">
        <f t="shared" si="17"/>
        <v>29717.667117613084</v>
      </c>
      <c r="Q169" s="730">
        <f t="shared" si="14"/>
        <v>7421.1264039066746</v>
      </c>
      <c r="R169" s="730">
        <f t="shared" si="15"/>
        <v>3695382.7627673596</v>
      </c>
      <c r="Z169" s="614"/>
    </row>
    <row r="170" spans="13:26" x14ac:dyDescent="0.2">
      <c r="M170" s="614"/>
      <c r="N170" s="748">
        <f t="shared" si="16"/>
        <v>112</v>
      </c>
      <c r="O170" s="730">
        <f t="shared" si="13"/>
        <v>3695382.7627673596</v>
      </c>
      <c r="P170" s="730">
        <f t="shared" si="17"/>
        <v>29717.667117613084</v>
      </c>
      <c r="Q170" s="730">
        <f t="shared" si="14"/>
        <v>7496.4662892529786</v>
      </c>
      <c r="R170" s="730">
        <f t="shared" si="15"/>
        <v>3732596.8961742255</v>
      </c>
      <c r="Z170" s="614"/>
    </row>
    <row r="171" spans="13:26" x14ac:dyDescent="0.2">
      <c r="M171" s="614"/>
      <c r="N171" s="748">
        <f t="shared" si="16"/>
        <v>113</v>
      </c>
      <c r="O171" s="730">
        <f t="shared" si="13"/>
        <v>3732596.8961742255</v>
      </c>
      <c r="P171" s="730">
        <f t="shared" si="17"/>
        <v>29717.667117613084</v>
      </c>
      <c r="Q171" s="730">
        <f t="shared" si="14"/>
        <v>7571.9590093519964</v>
      </c>
      <c r="R171" s="730">
        <f t="shared" si="15"/>
        <v>3769886.5223011905</v>
      </c>
      <c r="Z171" s="614"/>
    </row>
    <row r="172" spans="13:26" x14ac:dyDescent="0.2">
      <c r="M172" s="614"/>
      <c r="N172" s="748">
        <f t="shared" si="16"/>
        <v>114</v>
      </c>
      <c r="O172" s="730">
        <f t="shared" si="13"/>
        <v>3769886.5223011905</v>
      </c>
      <c r="P172" s="730">
        <f t="shared" si="17"/>
        <v>29717.667117613084</v>
      </c>
      <c r="Q172" s="730">
        <f t="shared" si="14"/>
        <v>7647.6048742448393</v>
      </c>
      <c r="R172" s="730">
        <f t="shared" si="15"/>
        <v>3807251.7942930483</v>
      </c>
      <c r="Z172" s="614"/>
    </row>
    <row r="173" spans="13:26" x14ac:dyDescent="0.2">
      <c r="M173" s="614"/>
      <c r="N173" s="748">
        <f t="shared" si="16"/>
        <v>115</v>
      </c>
      <c r="O173" s="730">
        <f t="shared" si="13"/>
        <v>3807251.7942930483</v>
      </c>
      <c r="P173" s="730">
        <f t="shared" si="17"/>
        <v>29717.667117613084</v>
      </c>
      <c r="Q173" s="730">
        <f t="shared" si="14"/>
        <v>7723.4041946015668</v>
      </c>
      <c r="R173" s="730">
        <f t="shared" si="15"/>
        <v>3844692.8656052626</v>
      </c>
      <c r="Z173" s="614"/>
    </row>
    <row r="174" spans="13:26" x14ac:dyDescent="0.2">
      <c r="M174" s="614"/>
      <c r="N174" s="748">
        <f t="shared" si="16"/>
        <v>116</v>
      </c>
      <c r="O174" s="730">
        <f t="shared" si="13"/>
        <v>3844692.8656052626</v>
      </c>
      <c r="P174" s="730">
        <f t="shared" si="17"/>
        <v>29717.667117613084</v>
      </c>
      <c r="Q174" s="730">
        <f t="shared" si="14"/>
        <v>7799.357281722464</v>
      </c>
      <c r="R174" s="730">
        <f t="shared" si="15"/>
        <v>3882209.8900045981</v>
      </c>
      <c r="Z174" s="614"/>
    </row>
    <row r="175" spans="13:26" x14ac:dyDescent="0.2">
      <c r="M175" s="614"/>
      <c r="N175" s="748">
        <f t="shared" si="16"/>
        <v>117</v>
      </c>
      <c r="O175" s="730">
        <f t="shared" si="13"/>
        <v>3882209.8900045981</v>
      </c>
      <c r="P175" s="730">
        <f t="shared" si="17"/>
        <v>29717.667117613084</v>
      </c>
      <c r="Q175" s="730">
        <f t="shared" si="14"/>
        <v>7875.4644475393234</v>
      </c>
      <c r="R175" s="730">
        <f t="shared" si="15"/>
        <v>3919803.0215697503</v>
      </c>
      <c r="Z175" s="614"/>
    </row>
    <row r="176" spans="13:26" x14ac:dyDescent="0.2">
      <c r="M176" s="614"/>
      <c r="N176" s="748">
        <f t="shared" si="16"/>
        <v>118</v>
      </c>
      <c r="O176" s="730">
        <f t="shared" si="13"/>
        <v>3919803.0215697503</v>
      </c>
      <c r="P176" s="730">
        <f t="shared" si="17"/>
        <v>29717.667117613084</v>
      </c>
      <c r="Q176" s="730">
        <f t="shared" si="14"/>
        <v>7951.7260046167212</v>
      </c>
      <c r="R176" s="730">
        <f t="shared" si="15"/>
        <v>3957472.41469198</v>
      </c>
      <c r="Z176" s="614"/>
    </row>
    <row r="177" spans="13:26" x14ac:dyDescent="0.2">
      <c r="M177" s="614"/>
      <c r="N177" s="748">
        <f t="shared" si="16"/>
        <v>119</v>
      </c>
      <c r="O177" s="730">
        <f t="shared" si="13"/>
        <v>3957472.41469198</v>
      </c>
      <c r="P177" s="730">
        <f t="shared" si="17"/>
        <v>29717.667117613084</v>
      </c>
      <c r="Q177" s="730">
        <f t="shared" si="14"/>
        <v>8028.1422661533052</v>
      </c>
      <c r="R177" s="730">
        <f t="shared" si="15"/>
        <v>3995218.2240757463</v>
      </c>
      <c r="Z177" s="614"/>
    </row>
    <row r="178" spans="13:26" x14ac:dyDescent="0.2">
      <c r="M178" s="614"/>
      <c r="N178" s="748">
        <f t="shared" si="16"/>
        <v>120</v>
      </c>
      <c r="O178" s="730">
        <f t="shared" si="13"/>
        <v>3995218.2240757463</v>
      </c>
      <c r="P178" s="730">
        <f t="shared" si="17"/>
        <v>29717.667117613084</v>
      </c>
      <c r="Q178" s="730">
        <f t="shared" si="14"/>
        <v>8104.7135459830761</v>
      </c>
      <c r="R178" s="730">
        <f t="shared" si="15"/>
        <v>4033040.6047393424</v>
      </c>
      <c r="Z178" s="614"/>
    </row>
    <row r="179" spans="13:26" x14ac:dyDescent="0.2">
      <c r="M179" s="614"/>
      <c r="N179" s="748">
        <f t="shared" si="16"/>
        <v>121</v>
      </c>
      <c r="O179" s="730">
        <f t="shared" si="13"/>
        <v>4033040.6047393424</v>
      </c>
      <c r="P179" s="730">
        <f t="shared" si="17"/>
        <v>29717.667117613084</v>
      </c>
      <c r="Q179" s="730">
        <f t="shared" si="14"/>
        <v>8181.4401585766827</v>
      </c>
      <c r="R179" s="730">
        <f t="shared" si="15"/>
        <v>4070939.712015532</v>
      </c>
      <c r="Z179" s="614"/>
    </row>
    <row r="180" spans="13:26" x14ac:dyDescent="0.2">
      <c r="M180" s="614"/>
      <c r="N180" s="748">
        <f t="shared" si="16"/>
        <v>122</v>
      </c>
      <c r="O180" s="730">
        <f t="shared" si="13"/>
        <v>4070939.712015532</v>
      </c>
      <c r="P180" s="730">
        <f t="shared" si="17"/>
        <v>29717.667117613084</v>
      </c>
      <c r="Q180" s="730">
        <f t="shared" si="14"/>
        <v>8258.3224190427063</v>
      </c>
      <c r="R180" s="730">
        <f t="shared" si="15"/>
        <v>4108915.7015521876</v>
      </c>
      <c r="Z180" s="614"/>
    </row>
    <row r="181" spans="13:26" x14ac:dyDescent="0.2">
      <c r="M181" s="614"/>
      <c r="N181" s="748">
        <f t="shared" si="16"/>
        <v>123</v>
      </c>
      <c r="O181" s="730">
        <f t="shared" si="13"/>
        <v>4108915.7015521876</v>
      </c>
      <c r="P181" s="730">
        <f t="shared" si="17"/>
        <v>29717.667117613084</v>
      </c>
      <c r="Q181" s="730">
        <f t="shared" si="14"/>
        <v>8335.3606431289645</v>
      </c>
      <c r="R181" s="730">
        <f t="shared" si="15"/>
        <v>4146968.7293129293</v>
      </c>
      <c r="Z181" s="614"/>
    </row>
    <row r="182" spans="13:26" x14ac:dyDescent="0.2">
      <c r="M182" s="614"/>
      <c r="N182" s="748">
        <f t="shared" si="16"/>
        <v>124</v>
      </c>
      <c r="O182" s="730">
        <f t="shared" si="13"/>
        <v>4146968.7293129293</v>
      </c>
      <c r="P182" s="730">
        <f t="shared" si="17"/>
        <v>29717.667117613084</v>
      </c>
      <c r="Q182" s="730">
        <f t="shared" si="14"/>
        <v>8412.555147223793</v>
      </c>
      <c r="R182" s="730">
        <f t="shared" si="15"/>
        <v>4185098.9515777659</v>
      </c>
      <c r="Z182" s="614"/>
    </row>
    <row r="183" spans="13:26" x14ac:dyDescent="0.2">
      <c r="M183" s="614"/>
      <c r="N183" s="748">
        <f t="shared" si="16"/>
        <v>125</v>
      </c>
      <c r="O183" s="730">
        <f t="shared" si="13"/>
        <v>4185098.9515777659</v>
      </c>
      <c r="P183" s="730">
        <f t="shared" si="17"/>
        <v>29717.667117613084</v>
      </c>
      <c r="Q183" s="730">
        <f t="shared" si="14"/>
        <v>8489.9062483573634</v>
      </c>
      <c r="R183" s="730">
        <f t="shared" si="15"/>
        <v>4223306.5249437364</v>
      </c>
      <c r="Z183" s="614"/>
    </row>
    <row r="184" spans="13:26" x14ac:dyDescent="0.2">
      <c r="M184" s="614"/>
      <c r="N184" s="748">
        <f t="shared" si="16"/>
        <v>126</v>
      </c>
      <c r="O184" s="730">
        <f t="shared" si="13"/>
        <v>4223306.5249437364</v>
      </c>
      <c r="P184" s="730">
        <f t="shared" si="17"/>
        <v>29717.667117613084</v>
      </c>
      <c r="Q184" s="730">
        <f t="shared" si="14"/>
        <v>8567.414264202971</v>
      </c>
      <c r="R184" s="730">
        <f t="shared" si="15"/>
        <v>4261591.6063255528</v>
      </c>
      <c r="Z184" s="614"/>
    </row>
    <row r="185" spans="13:26" x14ac:dyDescent="0.2">
      <c r="M185" s="614"/>
      <c r="N185" s="748">
        <f t="shared" si="16"/>
        <v>127</v>
      </c>
      <c r="O185" s="730">
        <f t="shared" si="13"/>
        <v>4261591.6063255528</v>
      </c>
      <c r="P185" s="730">
        <f t="shared" si="17"/>
        <v>29717.667117613084</v>
      </c>
      <c r="Q185" s="730">
        <f t="shared" si="14"/>
        <v>8645.0795130783463</v>
      </c>
      <c r="R185" s="730">
        <f t="shared" si="15"/>
        <v>4299954.3529562447</v>
      </c>
      <c r="Z185" s="614"/>
    </row>
    <row r="186" spans="13:26" x14ac:dyDescent="0.2">
      <c r="M186" s="614"/>
      <c r="N186" s="748">
        <f t="shared" si="16"/>
        <v>128</v>
      </c>
      <c r="O186" s="730">
        <f t="shared" si="13"/>
        <v>4299954.3529562447</v>
      </c>
      <c r="P186" s="730">
        <f t="shared" si="17"/>
        <v>29717.667117613084</v>
      </c>
      <c r="Q186" s="730">
        <f t="shared" si="14"/>
        <v>8722.9023139469555</v>
      </c>
      <c r="R186" s="730">
        <f t="shared" si="15"/>
        <v>4338394.9223878048</v>
      </c>
      <c r="Z186" s="614"/>
    </row>
    <row r="187" spans="13:26" x14ac:dyDescent="0.2">
      <c r="M187" s="614"/>
      <c r="N187" s="748">
        <f t="shared" si="16"/>
        <v>129</v>
      </c>
      <c r="O187" s="730">
        <f t="shared" si="13"/>
        <v>4338394.9223878048</v>
      </c>
      <c r="P187" s="730">
        <f t="shared" si="17"/>
        <v>29717.667117613084</v>
      </c>
      <c r="Q187" s="730">
        <f t="shared" si="14"/>
        <v>8800.8829864193176</v>
      </c>
      <c r="R187" s="730">
        <f t="shared" si="15"/>
        <v>4376913.4724918371</v>
      </c>
      <c r="Z187" s="614"/>
    </row>
    <row r="188" spans="13:26" x14ac:dyDescent="0.2">
      <c r="M188" s="614"/>
      <c r="N188" s="748">
        <f t="shared" si="16"/>
        <v>130</v>
      </c>
      <c r="O188" s="730">
        <f t="shared" ref="O188:O251" si="18">R187</f>
        <v>4376913.4724918371</v>
      </c>
      <c r="P188" s="730">
        <f t="shared" si="17"/>
        <v>29717.667117613084</v>
      </c>
      <c r="Q188" s="730">
        <f t="shared" ref="Q188:Q251" si="19">O188*$P$53</f>
        <v>8879.0218507543195</v>
      </c>
      <c r="R188" s="730">
        <f t="shared" ref="R188:R251" si="20">O188+P188+Q188</f>
        <v>4415510.161460205</v>
      </c>
      <c r="Z188" s="614"/>
    </row>
    <row r="189" spans="13:26" x14ac:dyDescent="0.2">
      <c r="M189" s="614"/>
      <c r="N189" s="748">
        <f t="shared" ref="N189:N252" si="21">N188+1</f>
        <v>131</v>
      </c>
      <c r="O189" s="730">
        <f t="shared" si="18"/>
        <v>4415510.161460205</v>
      </c>
      <c r="P189" s="730">
        <f t="shared" ref="P189:P252" si="22">P188</f>
        <v>29717.667117613084</v>
      </c>
      <c r="Q189" s="730">
        <f t="shared" si="19"/>
        <v>8957.3192278605202</v>
      </c>
      <c r="R189" s="730">
        <f t="shared" si="20"/>
        <v>4454185.1478056787</v>
      </c>
      <c r="Z189" s="614"/>
    </row>
    <row r="190" spans="13:26" x14ac:dyDescent="0.2">
      <c r="M190" s="614"/>
      <c r="N190" s="748">
        <f t="shared" si="21"/>
        <v>132</v>
      </c>
      <c r="O190" s="730">
        <f t="shared" si="18"/>
        <v>4454185.1478056787</v>
      </c>
      <c r="P190" s="730">
        <f t="shared" si="22"/>
        <v>29717.667117613084</v>
      </c>
      <c r="Q190" s="730">
        <f t="shared" si="19"/>
        <v>9035.7754392974766</v>
      </c>
      <c r="R190" s="730">
        <f t="shared" si="20"/>
        <v>4492938.5903625898</v>
      </c>
      <c r="Z190" s="614"/>
    </row>
    <row r="191" spans="13:26" x14ac:dyDescent="0.2">
      <c r="M191" s="614"/>
      <c r="N191" s="748">
        <f t="shared" si="21"/>
        <v>133</v>
      </c>
      <c r="O191" s="730">
        <f t="shared" si="18"/>
        <v>4492938.5903625898</v>
      </c>
      <c r="P191" s="730">
        <f t="shared" si="22"/>
        <v>29717.667117613084</v>
      </c>
      <c r="Q191" s="730">
        <f t="shared" si="19"/>
        <v>9114.3908072770664</v>
      </c>
      <c r="R191" s="730">
        <f t="shared" si="20"/>
        <v>4531770.6482874807</v>
      </c>
      <c r="Z191" s="614"/>
    </row>
    <row r="192" spans="13:26" x14ac:dyDescent="0.2">
      <c r="M192" s="614"/>
      <c r="N192" s="748">
        <f t="shared" si="21"/>
        <v>134</v>
      </c>
      <c r="O192" s="730">
        <f t="shared" si="18"/>
        <v>4531770.6482874807</v>
      </c>
      <c r="P192" s="730">
        <f t="shared" si="22"/>
        <v>29717.667117613084</v>
      </c>
      <c r="Q192" s="730">
        <f t="shared" si="19"/>
        <v>9193.165654664801</v>
      </c>
      <c r="R192" s="730">
        <f t="shared" si="20"/>
        <v>4570681.4810597589</v>
      </c>
      <c r="Z192" s="614"/>
    </row>
    <row r="193" spans="13:26" x14ac:dyDescent="0.2">
      <c r="M193" s="614"/>
      <c r="N193" s="748">
        <f t="shared" si="21"/>
        <v>135</v>
      </c>
      <c r="O193" s="730">
        <f t="shared" si="18"/>
        <v>4570681.4810597589</v>
      </c>
      <c r="P193" s="730">
        <f t="shared" si="22"/>
        <v>29717.667117613084</v>
      </c>
      <c r="Q193" s="730">
        <f t="shared" si="19"/>
        <v>9272.1003049811607</v>
      </c>
      <c r="R193" s="730">
        <f t="shared" si="20"/>
        <v>4609671.2484823531</v>
      </c>
      <c r="Z193" s="614"/>
    </row>
    <row r="194" spans="13:26" x14ac:dyDescent="0.2">
      <c r="M194" s="614"/>
      <c r="N194" s="748">
        <f t="shared" si="21"/>
        <v>136</v>
      </c>
      <c r="O194" s="730">
        <f t="shared" si="18"/>
        <v>4609671.2484823531</v>
      </c>
      <c r="P194" s="730">
        <f t="shared" si="22"/>
        <v>29717.667117613084</v>
      </c>
      <c r="Q194" s="730">
        <f t="shared" si="19"/>
        <v>9351.1950824029191</v>
      </c>
      <c r="R194" s="730">
        <f t="shared" si="20"/>
        <v>4648740.1106823692</v>
      </c>
      <c r="Z194" s="614"/>
    </row>
    <row r="195" spans="13:26" x14ac:dyDescent="0.2">
      <c r="M195" s="614"/>
      <c r="N195" s="748">
        <f t="shared" si="21"/>
        <v>137</v>
      </c>
      <c r="O195" s="730">
        <f t="shared" si="18"/>
        <v>4648740.1106823692</v>
      </c>
      <c r="P195" s="730">
        <f t="shared" si="22"/>
        <v>29717.667117613084</v>
      </c>
      <c r="Q195" s="730">
        <f t="shared" si="19"/>
        <v>9430.4503117644817</v>
      </c>
      <c r="R195" s="730">
        <f t="shared" si="20"/>
        <v>4687888.2281117467</v>
      </c>
      <c r="Z195" s="614"/>
    </row>
    <row r="196" spans="13:26" x14ac:dyDescent="0.2">
      <c r="M196" s="614"/>
      <c r="N196" s="748">
        <f t="shared" si="21"/>
        <v>138</v>
      </c>
      <c r="O196" s="730">
        <f t="shared" si="18"/>
        <v>4687888.2281117467</v>
      </c>
      <c r="P196" s="730">
        <f t="shared" si="22"/>
        <v>29717.667117613084</v>
      </c>
      <c r="Q196" s="730">
        <f t="shared" si="19"/>
        <v>9509.8663185592086</v>
      </c>
      <c r="R196" s="730">
        <f t="shared" si="20"/>
        <v>4727115.7615479194</v>
      </c>
      <c r="Z196" s="614"/>
    </row>
    <row r="197" spans="13:26" x14ac:dyDescent="0.2">
      <c r="M197" s="614"/>
      <c r="N197" s="748">
        <f t="shared" si="21"/>
        <v>139</v>
      </c>
      <c r="O197" s="730">
        <f t="shared" si="18"/>
        <v>4727115.7615479194</v>
      </c>
      <c r="P197" s="730">
        <f t="shared" si="22"/>
        <v>29717.667117613084</v>
      </c>
      <c r="Q197" s="730">
        <f t="shared" si="19"/>
        <v>9589.4434289407563</v>
      </c>
      <c r="R197" s="730">
        <f t="shared" si="20"/>
        <v>4766422.8720944738</v>
      </c>
      <c r="Z197" s="614"/>
    </row>
    <row r="198" spans="13:26" x14ac:dyDescent="0.2">
      <c r="M198" s="614"/>
      <c r="N198" s="748">
        <f t="shared" si="21"/>
        <v>140</v>
      </c>
      <c r="O198" s="730">
        <f t="shared" si="18"/>
        <v>4766422.8720944738</v>
      </c>
      <c r="P198" s="730">
        <f t="shared" si="22"/>
        <v>29717.667117613084</v>
      </c>
      <c r="Q198" s="730">
        <f t="shared" si="19"/>
        <v>9669.1819697244246</v>
      </c>
      <c r="R198" s="730">
        <f t="shared" si="20"/>
        <v>4805809.7211818118</v>
      </c>
      <c r="Z198" s="614"/>
    </row>
    <row r="199" spans="13:26" x14ac:dyDescent="0.2">
      <c r="M199" s="614"/>
      <c r="N199" s="748">
        <f t="shared" si="21"/>
        <v>141</v>
      </c>
      <c r="O199" s="730">
        <f t="shared" si="18"/>
        <v>4805809.7211818118</v>
      </c>
      <c r="P199" s="730">
        <f t="shared" si="22"/>
        <v>29717.667117613084</v>
      </c>
      <c r="Q199" s="730">
        <f t="shared" si="19"/>
        <v>9749.0822683884817</v>
      </c>
      <c r="R199" s="730">
        <f t="shared" si="20"/>
        <v>4845276.4705678141</v>
      </c>
      <c r="Z199" s="614"/>
    </row>
    <row r="200" spans="13:26" x14ac:dyDescent="0.2">
      <c r="M200" s="614"/>
      <c r="N200" s="748">
        <f t="shared" si="21"/>
        <v>142</v>
      </c>
      <c r="O200" s="730">
        <f t="shared" si="18"/>
        <v>4845276.4705678141</v>
      </c>
      <c r="P200" s="730">
        <f t="shared" si="22"/>
        <v>29717.667117613084</v>
      </c>
      <c r="Q200" s="730">
        <f t="shared" si="19"/>
        <v>9829.1446530755293</v>
      </c>
      <c r="R200" s="730">
        <f t="shared" si="20"/>
        <v>4884823.2823385028</v>
      </c>
      <c r="Z200" s="614"/>
    </row>
    <row r="201" spans="13:26" x14ac:dyDescent="0.2">
      <c r="M201" s="614"/>
      <c r="N201" s="748">
        <f t="shared" si="21"/>
        <v>143</v>
      </c>
      <c r="O201" s="730">
        <f t="shared" si="18"/>
        <v>4884823.2823385028</v>
      </c>
      <c r="P201" s="730">
        <f t="shared" si="22"/>
        <v>29717.667117613084</v>
      </c>
      <c r="Q201" s="730">
        <f t="shared" si="19"/>
        <v>9909.3694525938317</v>
      </c>
      <c r="R201" s="730">
        <f t="shared" si="20"/>
        <v>4924450.31890871</v>
      </c>
      <c r="Z201" s="614"/>
    </row>
    <row r="202" spans="13:26" x14ac:dyDescent="0.2">
      <c r="M202" s="614"/>
      <c r="N202" s="748">
        <f t="shared" si="21"/>
        <v>144</v>
      </c>
      <c r="O202" s="730">
        <f t="shared" si="18"/>
        <v>4924450.31890871</v>
      </c>
      <c r="P202" s="730">
        <f t="shared" si="22"/>
        <v>29717.667117613084</v>
      </c>
      <c r="Q202" s="730">
        <f t="shared" si="19"/>
        <v>9989.7569964186805</v>
      </c>
      <c r="R202" s="730">
        <f t="shared" si="20"/>
        <v>4964157.7430227417</v>
      </c>
      <c r="Z202" s="614"/>
    </row>
    <row r="203" spans="13:26" x14ac:dyDescent="0.2">
      <c r="M203" s="614"/>
      <c r="N203" s="748">
        <f t="shared" si="21"/>
        <v>145</v>
      </c>
      <c r="O203" s="730">
        <f t="shared" si="18"/>
        <v>4964157.7430227417</v>
      </c>
      <c r="P203" s="730">
        <f t="shared" si="22"/>
        <v>29717.667117613084</v>
      </c>
      <c r="Q203" s="730">
        <f t="shared" si="19"/>
        <v>10070.30761469374</v>
      </c>
      <c r="R203" s="730">
        <f t="shared" si="20"/>
        <v>5003945.7177550485</v>
      </c>
      <c r="Z203" s="614"/>
    </row>
    <row r="204" spans="13:26" x14ac:dyDescent="0.2">
      <c r="M204" s="614"/>
      <c r="N204" s="748">
        <f t="shared" si="21"/>
        <v>146</v>
      </c>
      <c r="O204" s="730">
        <f t="shared" si="18"/>
        <v>5003945.7177550485</v>
      </c>
      <c r="P204" s="730">
        <f t="shared" si="22"/>
        <v>29717.667117613084</v>
      </c>
      <c r="Q204" s="730">
        <f t="shared" si="19"/>
        <v>10151.021638232407</v>
      </c>
      <c r="R204" s="730">
        <f t="shared" si="20"/>
        <v>5043814.4065108942</v>
      </c>
      <c r="Z204" s="614"/>
    </row>
    <row r="205" spans="13:26" x14ac:dyDescent="0.2">
      <c r="M205" s="614"/>
      <c r="N205" s="748">
        <f t="shared" si="21"/>
        <v>147</v>
      </c>
      <c r="O205" s="730">
        <f t="shared" si="18"/>
        <v>5043814.4065108942</v>
      </c>
      <c r="P205" s="730">
        <f t="shared" si="22"/>
        <v>29717.667117613084</v>
      </c>
      <c r="Q205" s="730">
        <f t="shared" si="19"/>
        <v>10231.899398519165</v>
      </c>
      <c r="R205" s="730">
        <f t="shared" si="20"/>
        <v>5083763.9730270263</v>
      </c>
      <c r="Z205" s="614"/>
    </row>
    <row r="206" spans="13:26" x14ac:dyDescent="0.2">
      <c r="M206" s="614"/>
      <c r="N206" s="748">
        <f t="shared" si="21"/>
        <v>148</v>
      </c>
      <c r="O206" s="730">
        <f t="shared" si="18"/>
        <v>5083763.9730270263</v>
      </c>
      <c r="P206" s="730">
        <f t="shared" si="22"/>
        <v>29717.667117613084</v>
      </c>
      <c r="Q206" s="730">
        <f t="shared" si="19"/>
        <v>10312.941227710948</v>
      </c>
      <c r="R206" s="730">
        <f t="shared" si="20"/>
        <v>5123794.5813723505</v>
      </c>
      <c r="Z206" s="614"/>
    </row>
    <row r="207" spans="13:26" x14ac:dyDescent="0.2">
      <c r="M207" s="614"/>
      <c r="N207" s="748">
        <f t="shared" si="21"/>
        <v>149</v>
      </c>
      <c r="O207" s="730">
        <f t="shared" si="18"/>
        <v>5123794.5813723505</v>
      </c>
      <c r="P207" s="730">
        <f t="shared" si="22"/>
        <v>29717.667117613084</v>
      </c>
      <c r="Q207" s="730">
        <f t="shared" si="19"/>
        <v>10394.147458638508</v>
      </c>
      <c r="R207" s="730">
        <f t="shared" si="20"/>
        <v>5163906.3959486019</v>
      </c>
      <c r="Z207" s="614"/>
    </row>
    <row r="208" spans="13:26" x14ac:dyDescent="0.2">
      <c r="M208" s="614"/>
      <c r="N208" s="748">
        <f t="shared" si="21"/>
        <v>150</v>
      </c>
      <c r="O208" s="730">
        <f t="shared" si="18"/>
        <v>5163906.3959486019</v>
      </c>
      <c r="P208" s="730">
        <f t="shared" si="22"/>
        <v>29717.667117613084</v>
      </c>
      <c r="Q208" s="730">
        <f t="shared" si="19"/>
        <v>10475.518424807775</v>
      </c>
      <c r="R208" s="730">
        <f t="shared" si="20"/>
        <v>5204099.5814910233</v>
      </c>
      <c r="Z208" s="614"/>
    </row>
    <row r="209" spans="13:26" x14ac:dyDescent="0.2">
      <c r="M209" s="614"/>
      <c r="N209" s="748">
        <f t="shared" si="21"/>
        <v>151</v>
      </c>
      <c r="O209" s="730">
        <f t="shared" si="18"/>
        <v>5204099.5814910233</v>
      </c>
      <c r="P209" s="730">
        <f t="shared" si="22"/>
        <v>29717.667117613084</v>
      </c>
      <c r="Q209" s="730">
        <f t="shared" si="19"/>
        <v>10557.054460401234</v>
      </c>
      <c r="R209" s="730">
        <f t="shared" si="20"/>
        <v>5244374.3030690383</v>
      </c>
      <c r="Z209" s="614"/>
    </row>
    <row r="210" spans="13:26" x14ac:dyDescent="0.2">
      <c r="M210" s="614"/>
      <c r="N210" s="748">
        <f t="shared" si="21"/>
        <v>152</v>
      </c>
      <c r="O210" s="730">
        <f t="shared" si="18"/>
        <v>5244374.3030690383</v>
      </c>
      <c r="P210" s="730">
        <f t="shared" si="22"/>
        <v>29717.667117613084</v>
      </c>
      <c r="Q210" s="730">
        <f t="shared" si="19"/>
        <v>10638.75590027929</v>
      </c>
      <c r="R210" s="730">
        <f t="shared" si="20"/>
        <v>5284730.7260869313</v>
      </c>
      <c r="Z210" s="614"/>
    </row>
    <row r="211" spans="13:26" x14ac:dyDescent="0.2">
      <c r="M211" s="614"/>
      <c r="N211" s="748">
        <f t="shared" si="21"/>
        <v>153</v>
      </c>
      <c r="O211" s="730">
        <f t="shared" si="18"/>
        <v>5284730.7260869313</v>
      </c>
      <c r="P211" s="730">
        <f t="shared" si="22"/>
        <v>29717.667117613084</v>
      </c>
      <c r="Q211" s="730">
        <f t="shared" si="19"/>
        <v>10720.623079981646</v>
      </c>
      <c r="R211" s="730">
        <f t="shared" si="20"/>
        <v>5325169.0162845263</v>
      </c>
      <c r="Z211" s="614"/>
    </row>
    <row r="212" spans="13:26" x14ac:dyDescent="0.2">
      <c r="M212" s="614"/>
      <c r="N212" s="748">
        <f t="shared" si="21"/>
        <v>154</v>
      </c>
      <c r="O212" s="730">
        <f t="shared" si="18"/>
        <v>5325169.0162845263</v>
      </c>
      <c r="P212" s="730">
        <f t="shared" si="22"/>
        <v>29717.667117613084</v>
      </c>
      <c r="Q212" s="730">
        <f t="shared" si="19"/>
        <v>10802.656335728687</v>
      </c>
      <c r="R212" s="730">
        <f t="shared" si="20"/>
        <v>5365689.3397378679</v>
      </c>
      <c r="Z212" s="614"/>
    </row>
    <row r="213" spans="13:26" x14ac:dyDescent="0.2">
      <c r="M213" s="614"/>
      <c r="N213" s="748">
        <f t="shared" si="21"/>
        <v>155</v>
      </c>
      <c r="O213" s="730">
        <f t="shared" si="18"/>
        <v>5365689.3397378679</v>
      </c>
      <c r="P213" s="730">
        <f t="shared" si="22"/>
        <v>29717.667117613084</v>
      </c>
      <c r="Q213" s="730">
        <f t="shared" si="19"/>
        <v>10884.856004422851</v>
      </c>
      <c r="R213" s="730">
        <f t="shared" si="20"/>
        <v>5406291.8628599038</v>
      </c>
      <c r="Z213" s="614"/>
    </row>
    <row r="214" spans="13:26" x14ac:dyDescent="0.2">
      <c r="M214" s="614"/>
      <c r="N214" s="748">
        <f t="shared" si="21"/>
        <v>156</v>
      </c>
      <c r="O214" s="730">
        <f t="shared" si="18"/>
        <v>5406291.8628599038</v>
      </c>
      <c r="P214" s="730">
        <f t="shared" si="22"/>
        <v>29717.667117613084</v>
      </c>
      <c r="Q214" s="730">
        <f t="shared" si="19"/>
        <v>10967.222423650022</v>
      </c>
      <c r="R214" s="730">
        <f t="shared" si="20"/>
        <v>5446976.7524011675</v>
      </c>
      <c r="Z214" s="614"/>
    </row>
    <row r="215" spans="13:26" x14ac:dyDescent="0.2">
      <c r="M215" s="614"/>
      <c r="N215" s="748">
        <f t="shared" si="21"/>
        <v>157</v>
      </c>
      <c r="O215" s="730">
        <f t="shared" si="18"/>
        <v>5446976.7524011675</v>
      </c>
      <c r="P215" s="730">
        <f t="shared" si="22"/>
        <v>29717.667117613084</v>
      </c>
      <c r="Q215" s="730">
        <f t="shared" si="19"/>
        <v>11049.755931680909</v>
      </c>
      <c r="R215" s="730">
        <f t="shared" si="20"/>
        <v>5487744.1754504619</v>
      </c>
      <c r="Z215" s="614"/>
    </row>
    <row r="216" spans="13:26" x14ac:dyDescent="0.2">
      <c r="M216" s="614"/>
      <c r="N216" s="748">
        <f t="shared" si="21"/>
        <v>158</v>
      </c>
      <c r="O216" s="730">
        <f t="shared" si="18"/>
        <v>5487744.1754504619</v>
      </c>
      <c r="P216" s="730">
        <f t="shared" si="22"/>
        <v>29717.667117613084</v>
      </c>
      <c r="Q216" s="730">
        <f t="shared" si="19"/>
        <v>11132.45686747244</v>
      </c>
      <c r="R216" s="730">
        <f t="shared" si="20"/>
        <v>5528594.2994355476</v>
      </c>
      <c r="Z216" s="614"/>
    </row>
    <row r="217" spans="13:26" x14ac:dyDescent="0.2">
      <c r="M217" s="614"/>
      <c r="N217" s="748">
        <f t="shared" si="21"/>
        <v>159</v>
      </c>
      <c r="O217" s="730">
        <f t="shared" si="18"/>
        <v>5528594.2994355476</v>
      </c>
      <c r="P217" s="730">
        <f t="shared" si="22"/>
        <v>29717.667117613084</v>
      </c>
      <c r="Q217" s="730">
        <f t="shared" si="19"/>
        <v>11215.325570669147</v>
      </c>
      <c r="R217" s="730">
        <f t="shared" si="20"/>
        <v>5569527.2921238299</v>
      </c>
      <c r="Z217" s="614"/>
    </row>
    <row r="218" spans="13:26" x14ac:dyDescent="0.2">
      <c r="M218" s="614"/>
      <c r="N218" s="748">
        <f t="shared" si="21"/>
        <v>160</v>
      </c>
      <c r="O218" s="730">
        <f t="shared" si="18"/>
        <v>5569527.2921238299</v>
      </c>
      <c r="P218" s="730">
        <f t="shared" si="22"/>
        <v>29717.667117613084</v>
      </c>
      <c r="Q218" s="730">
        <f t="shared" si="19"/>
        <v>11298.362381604575</v>
      </c>
      <c r="R218" s="730">
        <f t="shared" si="20"/>
        <v>5610543.3216230478</v>
      </c>
      <c r="Z218" s="614"/>
    </row>
    <row r="219" spans="13:26" x14ac:dyDescent="0.2">
      <c r="M219" s="614"/>
      <c r="N219" s="748">
        <f t="shared" si="21"/>
        <v>161</v>
      </c>
      <c r="O219" s="730">
        <f t="shared" si="18"/>
        <v>5610543.3216230478</v>
      </c>
      <c r="P219" s="730">
        <f t="shared" si="22"/>
        <v>29717.667117613084</v>
      </c>
      <c r="Q219" s="730">
        <f t="shared" si="19"/>
        <v>11381.567641302661</v>
      </c>
      <c r="R219" s="730">
        <f t="shared" si="20"/>
        <v>5651642.5563819641</v>
      </c>
      <c r="Z219" s="614"/>
    </row>
    <row r="220" spans="13:26" x14ac:dyDescent="0.2">
      <c r="M220" s="614"/>
      <c r="N220" s="748">
        <f t="shared" si="21"/>
        <v>162</v>
      </c>
      <c r="O220" s="730">
        <f t="shared" si="18"/>
        <v>5651642.5563819641</v>
      </c>
      <c r="P220" s="730">
        <f t="shared" si="22"/>
        <v>29717.667117613084</v>
      </c>
      <c r="Q220" s="730">
        <f t="shared" si="19"/>
        <v>11464.941691479153</v>
      </c>
      <c r="R220" s="730">
        <f t="shared" si="20"/>
        <v>5692825.1651910562</v>
      </c>
      <c r="Z220" s="614"/>
    </row>
    <row r="221" spans="13:26" x14ac:dyDescent="0.2">
      <c r="M221" s="614"/>
      <c r="N221" s="748">
        <f t="shared" si="21"/>
        <v>163</v>
      </c>
      <c r="O221" s="730">
        <f t="shared" si="18"/>
        <v>5692825.1651910562</v>
      </c>
      <c r="P221" s="730">
        <f t="shared" si="22"/>
        <v>29717.667117613084</v>
      </c>
      <c r="Q221" s="730">
        <f t="shared" si="19"/>
        <v>11548.484874542999</v>
      </c>
      <c r="R221" s="730">
        <f t="shared" si="20"/>
        <v>5734091.3171832124</v>
      </c>
      <c r="Z221" s="614"/>
    </row>
    <row r="222" spans="13:26" x14ac:dyDescent="0.2">
      <c r="M222" s="614"/>
      <c r="N222" s="748">
        <f t="shared" si="21"/>
        <v>164</v>
      </c>
      <c r="O222" s="730">
        <f t="shared" si="18"/>
        <v>5734091.3171832124</v>
      </c>
      <c r="P222" s="730">
        <f t="shared" si="22"/>
        <v>29717.667117613084</v>
      </c>
      <c r="Q222" s="730">
        <f t="shared" si="19"/>
        <v>11632.19753359776</v>
      </c>
      <c r="R222" s="730">
        <f t="shared" si="20"/>
        <v>5775441.1818344239</v>
      </c>
      <c r="Z222" s="614"/>
    </row>
    <row r="223" spans="13:26" x14ac:dyDescent="0.2">
      <c r="M223" s="614"/>
      <c r="N223" s="748">
        <f t="shared" si="21"/>
        <v>165</v>
      </c>
      <c r="O223" s="730">
        <f t="shared" si="18"/>
        <v>5775441.1818344239</v>
      </c>
      <c r="P223" s="730">
        <f t="shared" si="22"/>
        <v>29717.667117613084</v>
      </c>
      <c r="Q223" s="730">
        <f t="shared" si="19"/>
        <v>11716.080012443022</v>
      </c>
      <c r="R223" s="730">
        <f t="shared" si="20"/>
        <v>5816874.9289644808</v>
      </c>
      <c r="Z223" s="614"/>
    </row>
    <row r="224" spans="13:26" x14ac:dyDescent="0.2">
      <c r="M224" s="614"/>
      <c r="N224" s="748">
        <f t="shared" si="21"/>
        <v>166</v>
      </c>
      <c r="O224" s="730">
        <f t="shared" si="18"/>
        <v>5816874.9289644808</v>
      </c>
      <c r="P224" s="730">
        <f t="shared" si="22"/>
        <v>29717.667117613084</v>
      </c>
      <c r="Q224" s="730">
        <f t="shared" si="19"/>
        <v>11800.132655575801</v>
      </c>
      <c r="R224" s="730">
        <f t="shared" si="20"/>
        <v>5858392.72873767</v>
      </c>
      <c r="Z224" s="614"/>
    </row>
    <row r="225" spans="13:26" x14ac:dyDescent="0.2">
      <c r="M225" s="614"/>
      <c r="N225" s="748">
        <f t="shared" si="21"/>
        <v>167</v>
      </c>
      <c r="O225" s="730">
        <f t="shared" si="18"/>
        <v>5858392.72873767</v>
      </c>
      <c r="P225" s="730">
        <f t="shared" si="22"/>
        <v>29717.667117613084</v>
      </c>
      <c r="Q225" s="730">
        <f t="shared" si="19"/>
        <v>11884.355808191956</v>
      </c>
      <c r="R225" s="730">
        <f t="shared" si="20"/>
        <v>5899994.7516634753</v>
      </c>
      <c r="Z225" s="614"/>
    </row>
    <row r="226" spans="13:26" x14ac:dyDescent="0.2">
      <c r="M226" s="614"/>
      <c r="N226" s="748">
        <f t="shared" si="21"/>
        <v>168</v>
      </c>
      <c r="O226" s="730">
        <f t="shared" si="18"/>
        <v>5899994.7516634753</v>
      </c>
      <c r="P226" s="730">
        <f t="shared" si="22"/>
        <v>29717.667117613084</v>
      </c>
      <c r="Q226" s="730">
        <f t="shared" si="19"/>
        <v>11968.749816187621</v>
      </c>
      <c r="R226" s="730">
        <f t="shared" si="20"/>
        <v>5941681.1685972763</v>
      </c>
      <c r="Z226" s="614"/>
    </row>
    <row r="227" spans="13:26" x14ac:dyDescent="0.2">
      <c r="M227" s="614"/>
      <c r="N227" s="748">
        <f t="shared" si="21"/>
        <v>169</v>
      </c>
      <c r="O227" s="730">
        <f t="shared" si="18"/>
        <v>5941681.1685972763</v>
      </c>
      <c r="P227" s="730">
        <f t="shared" si="22"/>
        <v>29717.667117613084</v>
      </c>
      <c r="Q227" s="730">
        <f t="shared" si="19"/>
        <v>12053.31502616061</v>
      </c>
      <c r="R227" s="730">
        <f t="shared" si="20"/>
        <v>5983452.15074105</v>
      </c>
      <c r="Z227" s="614"/>
    </row>
    <row r="228" spans="13:26" x14ac:dyDescent="0.2">
      <c r="M228" s="614"/>
      <c r="N228" s="748">
        <f t="shared" si="21"/>
        <v>170</v>
      </c>
      <c r="O228" s="730">
        <f t="shared" si="18"/>
        <v>5983452.15074105</v>
      </c>
      <c r="P228" s="730">
        <f t="shared" si="22"/>
        <v>29717.667117613084</v>
      </c>
      <c r="Q228" s="730">
        <f t="shared" si="19"/>
        <v>12138.051785411846</v>
      </c>
      <c r="R228" s="730">
        <f t="shared" si="20"/>
        <v>6025307.8696440756</v>
      </c>
      <c r="Z228" s="614"/>
    </row>
    <row r="229" spans="13:26" x14ac:dyDescent="0.2">
      <c r="M229" s="614"/>
      <c r="N229" s="748">
        <f t="shared" si="21"/>
        <v>171</v>
      </c>
      <c r="O229" s="730">
        <f t="shared" si="18"/>
        <v>6025307.8696440756</v>
      </c>
      <c r="P229" s="730">
        <f t="shared" si="22"/>
        <v>29717.667117613084</v>
      </c>
      <c r="Q229" s="730">
        <f t="shared" si="19"/>
        <v>12222.960441946794</v>
      </c>
      <c r="R229" s="730">
        <f t="shared" si="20"/>
        <v>6067248.497203636</v>
      </c>
      <c r="Z229" s="614"/>
    </row>
    <row r="230" spans="13:26" x14ac:dyDescent="0.2">
      <c r="M230" s="614"/>
      <c r="N230" s="748">
        <f t="shared" si="21"/>
        <v>172</v>
      </c>
      <c r="O230" s="730">
        <f t="shared" si="18"/>
        <v>6067248.497203636</v>
      </c>
      <c r="P230" s="730">
        <f t="shared" si="22"/>
        <v>29717.667117613084</v>
      </c>
      <c r="Q230" s="730">
        <f t="shared" si="19"/>
        <v>12308.041344476876</v>
      </c>
      <c r="R230" s="730">
        <f t="shared" si="20"/>
        <v>6109274.2056657262</v>
      </c>
      <c r="Z230" s="614"/>
    </row>
    <row r="231" spans="13:26" x14ac:dyDescent="0.2">
      <c r="M231" s="614"/>
      <c r="N231" s="748">
        <f t="shared" si="21"/>
        <v>173</v>
      </c>
      <c r="O231" s="730">
        <f t="shared" si="18"/>
        <v>6109274.2056657262</v>
      </c>
      <c r="P231" s="730">
        <f t="shared" si="22"/>
        <v>29717.667117613084</v>
      </c>
      <c r="Q231" s="730">
        <f t="shared" si="19"/>
        <v>12393.294842420919</v>
      </c>
      <c r="R231" s="730">
        <f t="shared" si="20"/>
        <v>6151385.1676257607</v>
      </c>
      <c r="Z231" s="614"/>
    </row>
    <row r="232" spans="13:26" x14ac:dyDescent="0.2">
      <c r="M232" s="614"/>
      <c r="N232" s="748">
        <f t="shared" si="21"/>
        <v>174</v>
      </c>
      <c r="O232" s="730">
        <f t="shared" si="18"/>
        <v>6151385.1676257607</v>
      </c>
      <c r="P232" s="730">
        <f t="shared" si="22"/>
        <v>29717.667117613084</v>
      </c>
      <c r="Q232" s="730">
        <f t="shared" si="19"/>
        <v>12478.721285906575</v>
      </c>
      <c r="R232" s="730">
        <f t="shared" si="20"/>
        <v>6193581.5560292806</v>
      </c>
      <c r="Z232" s="614"/>
    </row>
    <row r="233" spans="13:26" x14ac:dyDescent="0.2">
      <c r="M233" s="614"/>
      <c r="N233" s="748">
        <f t="shared" si="21"/>
        <v>175</v>
      </c>
      <c r="O233" s="730">
        <f t="shared" si="18"/>
        <v>6193581.5560292806</v>
      </c>
      <c r="P233" s="730">
        <f t="shared" si="22"/>
        <v>29717.667117613084</v>
      </c>
      <c r="Q233" s="730">
        <f t="shared" si="19"/>
        <v>12564.321025771769</v>
      </c>
      <c r="R233" s="730">
        <f t="shared" si="20"/>
        <v>6235863.544172666</v>
      </c>
      <c r="Z233" s="614"/>
    </row>
    <row r="234" spans="13:26" x14ac:dyDescent="0.2">
      <c r="M234" s="614"/>
      <c r="N234" s="748">
        <f t="shared" si="21"/>
        <v>176</v>
      </c>
      <c r="O234" s="730">
        <f t="shared" si="18"/>
        <v>6235863.544172666</v>
      </c>
      <c r="P234" s="730">
        <f t="shared" si="22"/>
        <v>29717.667117613084</v>
      </c>
      <c r="Q234" s="730">
        <f t="shared" si="19"/>
        <v>12650.094413566141</v>
      </c>
      <c r="R234" s="730">
        <f t="shared" si="20"/>
        <v>6278231.3057038458</v>
      </c>
      <c r="Z234" s="614"/>
    </row>
    <row r="235" spans="13:26" x14ac:dyDescent="0.2">
      <c r="M235" s="614"/>
      <c r="N235" s="748">
        <f t="shared" si="21"/>
        <v>177</v>
      </c>
      <c r="O235" s="730">
        <f t="shared" si="18"/>
        <v>6278231.3057038458</v>
      </c>
      <c r="P235" s="730">
        <f t="shared" si="22"/>
        <v>29717.667117613084</v>
      </c>
      <c r="Q235" s="730">
        <f t="shared" si="19"/>
        <v>12736.041801552481</v>
      </c>
      <c r="R235" s="730">
        <f t="shared" si="20"/>
        <v>6320685.0146230115</v>
      </c>
      <c r="Z235" s="614"/>
    </row>
    <row r="236" spans="13:26" x14ac:dyDescent="0.2">
      <c r="M236" s="614"/>
      <c r="N236" s="748">
        <f t="shared" si="21"/>
        <v>178</v>
      </c>
      <c r="O236" s="730">
        <f t="shared" si="18"/>
        <v>6320685.0146230115</v>
      </c>
      <c r="P236" s="730">
        <f t="shared" si="22"/>
        <v>29717.667117613084</v>
      </c>
      <c r="Q236" s="730">
        <f t="shared" si="19"/>
        <v>12822.163542708182</v>
      </c>
      <c r="R236" s="730">
        <f t="shared" si="20"/>
        <v>6363224.8452833332</v>
      </c>
      <c r="Z236" s="614"/>
    </row>
    <row r="237" spans="13:26" x14ac:dyDescent="0.2">
      <c r="M237" s="614"/>
      <c r="N237" s="748">
        <f t="shared" si="21"/>
        <v>179</v>
      </c>
      <c r="O237" s="730">
        <f t="shared" si="18"/>
        <v>6363224.8452833332</v>
      </c>
      <c r="P237" s="730">
        <f t="shared" si="22"/>
        <v>29717.667117613084</v>
      </c>
      <c r="Q237" s="730">
        <f t="shared" si="19"/>
        <v>12908.459990726686</v>
      </c>
      <c r="R237" s="730">
        <f t="shared" si="20"/>
        <v>6405850.9723916734</v>
      </c>
      <c r="Z237" s="614"/>
    </row>
    <row r="238" spans="13:26" x14ac:dyDescent="0.2">
      <c r="M238" s="614"/>
      <c r="N238" s="748">
        <f t="shared" si="21"/>
        <v>180</v>
      </c>
      <c r="O238" s="730">
        <f t="shared" si="18"/>
        <v>6405850.9723916734</v>
      </c>
      <c r="P238" s="730">
        <f t="shared" si="22"/>
        <v>29717.667117613084</v>
      </c>
      <c r="Q238" s="730">
        <f t="shared" si="19"/>
        <v>12994.931500018944</v>
      </c>
      <c r="R238" s="730">
        <f t="shared" si="20"/>
        <v>6448563.5710093053</v>
      </c>
      <c r="Z238" s="614"/>
    </row>
    <row r="239" spans="13:26" x14ac:dyDescent="0.2">
      <c r="M239" s="614"/>
      <c r="N239" s="748">
        <f t="shared" si="21"/>
        <v>181</v>
      </c>
      <c r="O239" s="730">
        <f t="shared" si="18"/>
        <v>6448563.5710093053</v>
      </c>
      <c r="P239" s="730">
        <f t="shared" si="22"/>
        <v>29717.667117613084</v>
      </c>
      <c r="Q239" s="730">
        <f t="shared" si="19"/>
        <v>13081.578425714859</v>
      </c>
      <c r="R239" s="730">
        <f t="shared" si="20"/>
        <v>6491362.8165526334</v>
      </c>
      <c r="Z239" s="614"/>
    </row>
    <row r="240" spans="13:26" x14ac:dyDescent="0.2">
      <c r="M240" s="614"/>
      <c r="N240" s="748">
        <f t="shared" si="21"/>
        <v>182</v>
      </c>
      <c r="O240" s="730">
        <f t="shared" si="18"/>
        <v>6491362.8165526334</v>
      </c>
      <c r="P240" s="730">
        <f t="shared" si="22"/>
        <v>29717.667117613084</v>
      </c>
      <c r="Q240" s="730">
        <f t="shared" si="19"/>
        <v>13168.40112366476</v>
      </c>
      <c r="R240" s="730">
        <f t="shared" si="20"/>
        <v>6534248.8847939111</v>
      </c>
      <c r="Z240" s="614"/>
    </row>
    <row r="241" spans="13:26" x14ac:dyDescent="0.2">
      <c r="M241" s="614"/>
      <c r="N241" s="748">
        <f t="shared" si="21"/>
        <v>183</v>
      </c>
      <c r="O241" s="730">
        <f t="shared" si="18"/>
        <v>6534248.8847939111</v>
      </c>
      <c r="P241" s="730">
        <f t="shared" si="22"/>
        <v>29717.667117613084</v>
      </c>
      <c r="Q241" s="730">
        <f t="shared" si="19"/>
        <v>13255.399950440848</v>
      </c>
      <c r="R241" s="730">
        <f t="shared" si="20"/>
        <v>6577221.9518619655</v>
      </c>
      <c r="Z241" s="614"/>
    </row>
    <row r="242" spans="13:26" x14ac:dyDescent="0.2">
      <c r="M242" s="614"/>
      <c r="N242" s="748">
        <f t="shared" si="21"/>
        <v>184</v>
      </c>
      <c r="O242" s="730">
        <f t="shared" si="18"/>
        <v>6577221.9518619655</v>
      </c>
      <c r="P242" s="730">
        <f t="shared" si="22"/>
        <v>29717.667117613084</v>
      </c>
      <c r="Q242" s="730">
        <f t="shared" si="19"/>
        <v>13342.575263338675</v>
      </c>
      <c r="R242" s="730">
        <f t="shared" si="20"/>
        <v>6620282.1942429179</v>
      </c>
      <c r="Z242" s="614"/>
    </row>
    <row r="243" spans="13:26" x14ac:dyDescent="0.2">
      <c r="M243" s="614"/>
      <c r="N243" s="748">
        <f t="shared" si="21"/>
        <v>185</v>
      </c>
      <c r="O243" s="730">
        <f t="shared" si="18"/>
        <v>6620282.1942429179</v>
      </c>
      <c r="P243" s="730">
        <f t="shared" si="22"/>
        <v>29717.667117613084</v>
      </c>
      <c r="Q243" s="730">
        <f t="shared" si="19"/>
        <v>13429.927420378595</v>
      </c>
      <c r="R243" s="730">
        <f t="shared" si="20"/>
        <v>6663429.78878091</v>
      </c>
      <c r="Z243" s="614"/>
    </row>
    <row r="244" spans="13:26" x14ac:dyDescent="0.2">
      <c r="M244" s="614"/>
      <c r="N244" s="748">
        <f t="shared" si="21"/>
        <v>186</v>
      </c>
      <c r="O244" s="730">
        <f t="shared" si="18"/>
        <v>6663429.78878091</v>
      </c>
      <c r="P244" s="730">
        <f t="shared" si="22"/>
        <v>29717.667117613084</v>
      </c>
      <c r="Q244" s="730">
        <f t="shared" si="19"/>
        <v>13517.456780307251</v>
      </c>
      <c r="R244" s="730">
        <f t="shared" si="20"/>
        <v>6706664.9126788303</v>
      </c>
      <c r="Z244" s="614"/>
    </row>
    <row r="245" spans="13:26" x14ac:dyDescent="0.2">
      <c r="M245" s="614"/>
      <c r="N245" s="748">
        <f t="shared" si="21"/>
        <v>187</v>
      </c>
      <c r="O245" s="730">
        <f t="shared" si="18"/>
        <v>6706664.9126788303</v>
      </c>
      <c r="P245" s="730">
        <f t="shared" si="22"/>
        <v>29717.667117613084</v>
      </c>
      <c r="Q245" s="730">
        <f t="shared" si="19"/>
        <v>13605.163702599035</v>
      </c>
      <c r="R245" s="730">
        <f t="shared" si="20"/>
        <v>6749987.7434990425</v>
      </c>
      <c r="Z245" s="614"/>
    </row>
    <row r="246" spans="13:26" x14ac:dyDescent="0.2">
      <c r="M246" s="614"/>
      <c r="N246" s="748">
        <f t="shared" si="21"/>
        <v>188</v>
      </c>
      <c r="O246" s="730">
        <f t="shared" si="18"/>
        <v>6749987.7434990425</v>
      </c>
      <c r="P246" s="730">
        <f t="shared" si="22"/>
        <v>29717.667117613084</v>
      </c>
      <c r="Q246" s="730">
        <f t="shared" si="19"/>
        <v>13693.048547457574</v>
      </c>
      <c r="R246" s="730">
        <f t="shared" si="20"/>
        <v>6793398.4591641137</v>
      </c>
      <c r="Z246" s="614"/>
    </row>
    <row r="247" spans="13:26" x14ac:dyDescent="0.2">
      <c r="M247" s="614"/>
      <c r="N247" s="748">
        <f t="shared" si="21"/>
        <v>189</v>
      </c>
      <c r="O247" s="730">
        <f t="shared" si="18"/>
        <v>6793398.4591641137</v>
      </c>
      <c r="P247" s="730">
        <f t="shared" si="22"/>
        <v>29717.667117613084</v>
      </c>
      <c r="Q247" s="730">
        <f t="shared" si="19"/>
        <v>13781.111675817207</v>
      </c>
      <c r="R247" s="730">
        <f t="shared" si="20"/>
        <v>6836897.2379575446</v>
      </c>
      <c r="Z247" s="614"/>
    </row>
    <row r="248" spans="13:26" x14ac:dyDescent="0.2">
      <c r="M248" s="614"/>
      <c r="N248" s="748">
        <f t="shared" si="21"/>
        <v>190</v>
      </c>
      <c r="O248" s="730">
        <f t="shared" si="18"/>
        <v>6836897.2379575446</v>
      </c>
      <c r="P248" s="730">
        <f t="shared" si="22"/>
        <v>29717.667117613084</v>
      </c>
      <c r="Q248" s="730">
        <f t="shared" si="19"/>
        <v>13869.353449344459</v>
      </c>
      <c r="R248" s="730">
        <f t="shared" si="20"/>
        <v>6880484.2585245026</v>
      </c>
      <c r="Z248" s="614"/>
    </row>
    <row r="249" spans="13:26" x14ac:dyDescent="0.2">
      <c r="M249" s="614"/>
      <c r="N249" s="748">
        <f t="shared" si="21"/>
        <v>191</v>
      </c>
      <c r="O249" s="730">
        <f t="shared" si="18"/>
        <v>6880484.2585245026</v>
      </c>
      <c r="P249" s="730">
        <f t="shared" si="22"/>
        <v>29717.667117613084</v>
      </c>
      <c r="Q249" s="730">
        <f t="shared" si="19"/>
        <v>13957.774230439536</v>
      </c>
      <c r="R249" s="730">
        <f t="shared" si="20"/>
        <v>6924159.6998725552</v>
      </c>
      <c r="Z249" s="614"/>
    </row>
    <row r="250" spans="13:26" x14ac:dyDescent="0.2">
      <c r="M250" s="614"/>
      <c r="N250" s="748">
        <f t="shared" si="21"/>
        <v>192</v>
      </c>
      <c r="O250" s="730">
        <f t="shared" si="18"/>
        <v>6924159.6998725552</v>
      </c>
      <c r="P250" s="730">
        <f t="shared" si="22"/>
        <v>29717.667117613084</v>
      </c>
      <c r="Q250" s="730">
        <f t="shared" si="19"/>
        <v>14046.374382237813</v>
      </c>
      <c r="R250" s="730">
        <f t="shared" si="20"/>
        <v>6967923.7413724065</v>
      </c>
      <c r="Z250" s="614"/>
    </row>
    <row r="251" spans="13:26" x14ac:dyDescent="0.2">
      <c r="M251" s="614"/>
      <c r="N251" s="748">
        <f t="shared" si="21"/>
        <v>193</v>
      </c>
      <c r="O251" s="730">
        <f t="shared" si="18"/>
        <v>6967923.7413724065</v>
      </c>
      <c r="P251" s="730">
        <f t="shared" si="22"/>
        <v>29717.667117613084</v>
      </c>
      <c r="Q251" s="730">
        <f t="shared" si="19"/>
        <v>14135.154268611319</v>
      </c>
      <c r="R251" s="730">
        <f t="shared" si="20"/>
        <v>7011776.5627586311</v>
      </c>
      <c r="Z251" s="614"/>
    </row>
    <row r="252" spans="13:26" x14ac:dyDescent="0.2">
      <c r="M252" s="614"/>
      <c r="N252" s="748">
        <f t="shared" si="21"/>
        <v>194</v>
      </c>
      <c r="O252" s="730">
        <f t="shared" ref="O252:O315" si="23">R251</f>
        <v>7011776.5627586311</v>
      </c>
      <c r="P252" s="730">
        <f t="shared" si="22"/>
        <v>29717.667117613084</v>
      </c>
      <c r="Q252" s="730">
        <f t="shared" ref="Q252:Q315" si="24">O252*$P$53</f>
        <v>14224.114254170239</v>
      </c>
      <c r="R252" s="730">
        <f t="shared" ref="R252:R315" si="25">O252+P252+Q252</f>
        <v>7055718.3441304145</v>
      </c>
      <c r="Z252" s="614"/>
    </row>
    <row r="253" spans="13:26" x14ac:dyDescent="0.2">
      <c r="M253" s="614"/>
      <c r="N253" s="748">
        <f t="shared" ref="N253:N316" si="26">N252+1</f>
        <v>195</v>
      </c>
      <c r="O253" s="730">
        <f t="shared" si="23"/>
        <v>7055718.3441304145</v>
      </c>
      <c r="P253" s="730">
        <f t="shared" ref="P253:P316" si="27">P252</f>
        <v>29717.667117613084</v>
      </c>
      <c r="Q253" s="730">
        <f t="shared" si="24"/>
        <v>14313.254704264404</v>
      </c>
      <c r="R253" s="730">
        <f t="shared" si="25"/>
        <v>7099749.2659522919</v>
      </c>
      <c r="Z253" s="614"/>
    </row>
    <row r="254" spans="13:26" x14ac:dyDescent="0.2">
      <c r="M254" s="614"/>
      <c r="N254" s="748">
        <f t="shared" si="26"/>
        <v>196</v>
      </c>
      <c r="O254" s="730">
        <f t="shared" si="23"/>
        <v>7099749.2659522919</v>
      </c>
      <c r="P254" s="730">
        <f t="shared" si="27"/>
        <v>29717.667117613084</v>
      </c>
      <c r="Q254" s="730">
        <f t="shared" si="24"/>
        <v>14402.575984984795</v>
      </c>
      <c r="R254" s="730">
        <f t="shared" si="25"/>
        <v>7143869.5090548899</v>
      </c>
      <c r="Z254" s="614"/>
    </row>
    <row r="255" spans="13:26" x14ac:dyDescent="0.2">
      <c r="M255" s="614"/>
      <c r="N255" s="748">
        <f t="shared" si="26"/>
        <v>197</v>
      </c>
      <c r="O255" s="730">
        <f t="shared" si="23"/>
        <v>7143869.5090548899</v>
      </c>
      <c r="P255" s="730">
        <f t="shared" si="27"/>
        <v>29717.667117613084</v>
      </c>
      <c r="Q255" s="730">
        <f t="shared" si="24"/>
        <v>14492.078463165048</v>
      </c>
      <c r="R255" s="730">
        <f t="shared" si="25"/>
        <v>7188079.2546356684</v>
      </c>
      <c r="Z255" s="614"/>
    </row>
    <row r="256" spans="13:26" x14ac:dyDescent="0.2">
      <c r="M256" s="614"/>
      <c r="N256" s="748">
        <f t="shared" si="26"/>
        <v>198</v>
      </c>
      <c r="O256" s="730">
        <f t="shared" si="23"/>
        <v>7188079.2546356684</v>
      </c>
      <c r="P256" s="730">
        <f t="shared" si="27"/>
        <v>29717.667117613084</v>
      </c>
      <c r="Q256" s="730">
        <f t="shared" si="24"/>
        <v>14581.76250638296</v>
      </c>
      <c r="R256" s="730">
        <f t="shared" si="25"/>
        <v>7232378.6842596643</v>
      </c>
      <c r="Z256" s="614"/>
    </row>
    <row r="257" spans="13:26" x14ac:dyDescent="0.2">
      <c r="M257" s="614"/>
      <c r="N257" s="748">
        <f t="shared" si="26"/>
        <v>199</v>
      </c>
      <c r="O257" s="730">
        <f t="shared" si="23"/>
        <v>7232378.6842596643</v>
      </c>
      <c r="P257" s="730">
        <f t="shared" si="27"/>
        <v>29717.667117613084</v>
      </c>
      <c r="Q257" s="730">
        <f t="shared" si="24"/>
        <v>14671.628482961994</v>
      </c>
      <c r="R257" s="730">
        <f t="shared" si="25"/>
        <v>7276767.9798602397</v>
      </c>
      <c r="Z257" s="614"/>
    </row>
    <row r="258" spans="13:26" x14ac:dyDescent="0.2">
      <c r="M258" s="614"/>
      <c r="N258" s="748">
        <f t="shared" si="26"/>
        <v>200</v>
      </c>
      <c r="O258" s="730">
        <f t="shared" si="23"/>
        <v>7276767.9798602397</v>
      </c>
      <c r="P258" s="730">
        <f t="shared" si="27"/>
        <v>29717.667117613084</v>
      </c>
      <c r="Q258" s="730">
        <f t="shared" si="24"/>
        <v>14761.676761972802</v>
      </c>
      <c r="R258" s="730">
        <f t="shared" si="25"/>
        <v>7321247.3237398257</v>
      </c>
      <c r="Z258" s="614"/>
    </row>
    <row r="259" spans="13:26" x14ac:dyDescent="0.2">
      <c r="M259" s="614"/>
      <c r="N259" s="748">
        <f t="shared" si="26"/>
        <v>201</v>
      </c>
      <c r="O259" s="730">
        <f t="shared" si="23"/>
        <v>7321247.3237398257</v>
      </c>
      <c r="P259" s="730">
        <f t="shared" si="27"/>
        <v>29717.667117613084</v>
      </c>
      <c r="Q259" s="730">
        <f t="shared" si="24"/>
        <v>14851.907713234723</v>
      </c>
      <c r="R259" s="730">
        <f t="shared" si="25"/>
        <v>7365816.8985706735</v>
      </c>
      <c r="Z259" s="614"/>
    </row>
    <row r="260" spans="13:26" x14ac:dyDescent="0.2">
      <c r="M260" s="614"/>
      <c r="N260" s="748">
        <f t="shared" si="26"/>
        <v>202</v>
      </c>
      <c r="O260" s="730">
        <f t="shared" si="23"/>
        <v>7365816.8985706735</v>
      </c>
      <c r="P260" s="730">
        <f t="shared" si="27"/>
        <v>29717.667117613084</v>
      </c>
      <c r="Q260" s="730">
        <f t="shared" si="24"/>
        <v>14942.321707317324</v>
      </c>
      <c r="R260" s="730">
        <f t="shared" si="25"/>
        <v>7410476.8873956045</v>
      </c>
      <c r="Z260" s="614"/>
    </row>
    <row r="261" spans="13:26" x14ac:dyDescent="0.2">
      <c r="M261" s="614"/>
      <c r="N261" s="748">
        <f t="shared" si="26"/>
        <v>203</v>
      </c>
      <c r="O261" s="730">
        <f t="shared" si="23"/>
        <v>7410476.8873956045</v>
      </c>
      <c r="P261" s="730">
        <f t="shared" si="27"/>
        <v>29717.667117613084</v>
      </c>
      <c r="Q261" s="730">
        <f t="shared" si="24"/>
        <v>15032.919115541903</v>
      </c>
      <c r="R261" s="730">
        <f t="shared" si="25"/>
        <v>7455227.4736287594</v>
      </c>
      <c r="Z261" s="614"/>
    </row>
    <row r="262" spans="13:26" x14ac:dyDescent="0.2">
      <c r="M262" s="614"/>
      <c r="N262" s="748">
        <f t="shared" si="26"/>
        <v>204</v>
      </c>
      <c r="O262" s="730">
        <f t="shared" si="23"/>
        <v>7455227.4736287594</v>
      </c>
      <c r="P262" s="730">
        <f t="shared" si="27"/>
        <v>29717.667117613084</v>
      </c>
      <c r="Q262" s="730">
        <f t="shared" si="24"/>
        <v>15123.700309983025</v>
      </c>
      <c r="R262" s="730">
        <f t="shared" si="25"/>
        <v>7500068.8410563562</v>
      </c>
      <c r="Z262" s="614"/>
    </row>
    <row r="263" spans="13:26" x14ac:dyDescent="0.2">
      <c r="M263" s="614"/>
      <c r="N263" s="748">
        <f t="shared" si="26"/>
        <v>205</v>
      </c>
      <c r="O263" s="730">
        <f t="shared" si="23"/>
        <v>7500068.8410563562</v>
      </c>
      <c r="P263" s="730">
        <f t="shared" si="27"/>
        <v>29717.667117613084</v>
      </c>
      <c r="Q263" s="730">
        <f t="shared" si="24"/>
        <v>15214.665663470048</v>
      </c>
      <c r="R263" s="730">
        <f t="shared" si="25"/>
        <v>7545001.1738374401</v>
      </c>
      <c r="Z263" s="614"/>
    </row>
    <row r="264" spans="13:26" x14ac:dyDescent="0.2">
      <c r="M264" s="614"/>
      <c r="N264" s="748">
        <f t="shared" si="26"/>
        <v>206</v>
      </c>
      <c r="O264" s="730">
        <f t="shared" si="23"/>
        <v>7545001.1738374401</v>
      </c>
      <c r="P264" s="730">
        <f t="shared" si="27"/>
        <v>29717.667117613084</v>
      </c>
      <c r="Q264" s="730">
        <f t="shared" si="24"/>
        <v>15305.815549588651</v>
      </c>
      <c r="R264" s="730">
        <f t="shared" si="25"/>
        <v>7590024.6565046422</v>
      </c>
      <c r="Z264" s="614"/>
    </row>
    <row r="265" spans="13:26" x14ac:dyDescent="0.2">
      <c r="M265" s="614"/>
      <c r="N265" s="748">
        <f t="shared" si="26"/>
        <v>207</v>
      </c>
      <c r="O265" s="730">
        <f t="shared" si="23"/>
        <v>7590024.6565046422</v>
      </c>
      <c r="P265" s="730">
        <f t="shared" si="27"/>
        <v>29717.667117613084</v>
      </c>
      <c r="Q265" s="730">
        <f t="shared" si="24"/>
        <v>15397.150342682367</v>
      </c>
      <c r="R265" s="730">
        <f t="shared" si="25"/>
        <v>7635139.473964938</v>
      </c>
      <c r="Z265" s="614"/>
    </row>
    <row r="266" spans="13:26" x14ac:dyDescent="0.2">
      <c r="M266" s="614"/>
      <c r="N266" s="748">
        <f t="shared" si="26"/>
        <v>208</v>
      </c>
      <c r="O266" s="730">
        <f t="shared" si="23"/>
        <v>7635139.473964938</v>
      </c>
      <c r="P266" s="730">
        <f t="shared" si="27"/>
        <v>29717.667117613084</v>
      </c>
      <c r="Q266" s="730">
        <f t="shared" si="24"/>
        <v>15488.670417854131</v>
      </c>
      <c r="R266" s="730">
        <f t="shared" si="25"/>
        <v>7680345.8115004059</v>
      </c>
      <c r="Z266" s="614"/>
    </row>
    <row r="267" spans="13:26" x14ac:dyDescent="0.2">
      <c r="M267" s="614"/>
      <c r="N267" s="748">
        <f t="shared" si="26"/>
        <v>209</v>
      </c>
      <c r="O267" s="730">
        <f t="shared" si="23"/>
        <v>7680345.8115004059</v>
      </c>
      <c r="P267" s="730">
        <f t="shared" si="27"/>
        <v>29717.667117613084</v>
      </c>
      <c r="Q267" s="730">
        <f t="shared" si="24"/>
        <v>15580.37615096781</v>
      </c>
      <c r="R267" s="730">
        <f t="shared" si="25"/>
        <v>7725643.8547689868</v>
      </c>
      <c r="Z267" s="614"/>
    </row>
    <row r="268" spans="13:26" x14ac:dyDescent="0.2">
      <c r="M268" s="614"/>
      <c r="N268" s="748">
        <f t="shared" si="26"/>
        <v>210</v>
      </c>
      <c r="O268" s="730">
        <f t="shared" si="23"/>
        <v>7725643.8547689868</v>
      </c>
      <c r="P268" s="730">
        <f t="shared" si="27"/>
        <v>29717.667117613084</v>
      </c>
      <c r="Q268" s="730">
        <f t="shared" si="24"/>
        <v>15672.267918649743</v>
      </c>
      <c r="R268" s="730">
        <f t="shared" si="25"/>
        <v>7771033.7898052502</v>
      </c>
      <c r="Z268" s="614"/>
    </row>
    <row r="269" spans="13:26" x14ac:dyDescent="0.2">
      <c r="M269" s="614"/>
      <c r="N269" s="748">
        <f t="shared" si="26"/>
        <v>211</v>
      </c>
      <c r="O269" s="730">
        <f t="shared" si="23"/>
        <v>7771033.7898052502</v>
      </c>
      <c r="P269" s="730">
        <f t="shared" si="27"/>
        <v>29717.667117613084</v>
      </c>
      <c r="Q269" s="730">
        <f t="shared" si="24"/>
        <v>15764.346098290305</v>
      </c>
      <c r="R269" s="730">
        <f t="shared" si="25"/>
        <v>7816515.8030211544</v>
      </c>
      <c r="Z269" s="614"/>
    </row>
    <row r="270" spans="13:26" x14ac:dyDescent="0.2">
      <c r="M270" s="614"/>
      <c r="N270" s="748">
        <f t="shared" si="26"/>
        <v>212</v>
      </c>
      <c r="O270" s="730">
        <f t="shared" si="23"/>
        <v>7816515.8030211544</v>
      </c>
      <c r="P270" s="730">
        <f t="shared" si="27"/>
        <v>29717.667117613084</v>
      </c>
      <c r="Q270" s="730">
        <f t="shared" si="24"/>
        <v>15856.611068045442</v>
      </c>
      <c r="R270" s="730">
        <f t="shared" si="25"/>
        <v>7862090.0812068135</v>
      </c>
      <c r="Z270" s="614"/>
    </row>
    <row r="271" spans="13:26" x14ac:dyDescent="0.2">
      <c r="M271" s="614"/>
      <c r="N271" s="748">
        <f t="shared" si="26"/>
        <v>213</v>
      </c>
      <c r="O271" s="730">
        <f t="shared" si="23"/>
        <v>7862090.0812068135</v>
      </c>
      <c r="P271" s="730">
        <f t="shared" si="27"/>
        <v>29717.667117613084</v>
      </c>
      <c r="Q271" s="730">
        <f t="shared" si="24"/>
        <v>15949.063206838226</v>
      </c>
      <c r="R271" s="730">
        <f t="shared" si="25"/>
        <v>7907756.8115312653</v>
      </c>
      <c r="Z271" s="614"/>
    </row>
    <row r="272" spans="13:26" x14ac:dyDescent="0.2">
      <c r="M272" s="614"/>
      <c r="N272" s="748">
        <f t="shared" si="26"/>
        <v>214</v>
      </c>
      <c r="O272" s="730">
        <f t="shared" si="23"/>
        <v>7907756.8115312653</v>
      </c>
      <c r="P272" s="730">
        <f t="shared" si="27"/>
        <v>29717.667117613084</v>
      </c>
      <c r="Q272" s="730">
        <f t="shared" si="24"/>
        <v>16041.702894360416</v>
      </c>
      <c r="R272" s="730">
        <f t="shared" si="25"/>
        <v>7953516.1815432394</v>
      </c>
      <c r="Z272" s="614"/>
    </row>
    <row r="273" spans="13:26" x14ac:dyDescent="0.2">
      <c r="M273" s="614"/>
      <c r="N273" s="748">
        <f t="shared" si="26"/>
        <v>215</v>
      </c>
      <c r="O273" s="730">
        <f t="shared" si="23"/>
        <v>7953516.1815432394</v>
      </c>
      <c r="P273" s="730">
        <f t="shared" si="27"/>
        <v>29717.667117613084</v>
      </c>
      <c r="Q273" s="730">
        <f t="shared" si="24"/>
        <v>16134.530511074019</v>
      </c>
      <c r="R273" s="730">
        <f t="shared" si="25"/>
        <v>7999368.3791719265</v>
      </c>
      <c r="Z273" s="614"/>
    </row>
    <row r="274" spans="13:26" x14ac:dyDescent="0.2">
      <c r="M274" s="614"/>
      <c r="N274" s="748">
        <f t="shared" si="26"/>
        <v>216</v>
      </c>
      <c r="O274" s="730">
        <f t="shared" si="23"/>
        <v>7999368.3791719265</v>
      </c>
      <c r="P274" s="730">
        <f t="shared" si="27"/>
        <v>29717.667117613084</v>
      </c>
      <c r="Q274" s="730">
        <f t="shared" si="24"/>
        <v>16227.546438212838</v>
      </c>
      <c r="R274" s="730">
        <f t="shared" si="25"/>
        <v>8045313.5927277524</v>
      </c>
      <c r="Z274" s="614"/>
    </row>
    <row r="275" spans="13:26" x14ac:dyDescent="0.2">
      <c r="M275" s="614"/>
      <c r="N275" s="748">
        <f t="shared" si="26"/>
        <v>217</v>
      </c>
      <c r="O275" s="730">
        <f t="shared" si="23"/>
        <v>8045313.5927277524</v>
      </c>
      <c r="P275" s="730">
        <f t="shared" si="27"/>
        <v>29717.667117613084</v>
      </c>
      <c r="Q275" s="730">
        <f t="shared" si="24"/>
        <v>16320.751057784059</v>
      </c>
      <c r="R275" s="730">
        <f t="shared" si="25"/>
        <v>8091352.0109031498</v>
      </c>
      <c r="Z275" s="614"/>
    </row>
    <row r="276" spans="13:26" x14ac:dyDescent="0.2">
      <c r="M276" s="614"/>
      <c r="N276" s="748">
        <f t="shared" si="26"/>
        <v>218</v>
      </c>
      <c r="O276" s="730">
        <f t="shared" si="23"/>
        <v>8091352.0109031498</v>
      </c>
      <c r="P276" s="730">
        <f t="shared" si="27"/>
        <v>29717.667117613084</v>
      </c>
      <c r="Q276" s="730">
        <f t="shared" si="24"/>
        <v>16414.144752569802</v>
      </c>
      <c r="R276" s="730">
        <f t="shared" si="25"/>
        <v>8137483.8227733327</v>
      </c>
      <c r="Z276" s="614"/>
    </row>
    <row r="277" spans="13:26" x14ac:dyDescent="0.2">
      <c r="M277" s="614"/>
      <c r="N277" s="748">
        <f t="shared" si="26"/>
        <v>219</v>
      </c>
      <c r="O277" s="730">
        <f t="shared" si="23"/>
        <v>8137483.8227733327</v>
      </c>
      <c r="P277" s="730">
        <f t="shared" si="27"/>
        <v>29717.667117613084</v>
      </c>
      <c r="Q277" s="730">
        <f t="shared" si="24"/>
        <v>16507.727906128708</v>
      </c>
      <c r="R277" s="730">
        <f t="shared" si="25"/>
        <v>8183709.2177970745</v>
      </c>
      <c r="Z277" s="614"/>
    </row>
    <row r="278" spans="13:26" x14ac:dyDescent="0.2">
      <c r="M278" s="614"/>
      <c r="N278" s="748">
        <f t="shared" si="26"/>
        <v>220</v>
      </c>
      <c r="O278" s="730">
        <f t="shared" si="23"/>
        <v>8183709.2177970745</v>
      </c>
      <c r="P278" s="730">
        <f t="shared" si="27"/>
        <v>29717.667117613084</v>
      </c>
      <c r="Q278" s="730">
        <f t="shared" si="24"/>
        <v>16601.500902797496</v>
      </c>
      <c r="R278" s="730">
        <f t="shared" si="25"/>
        <v>8230028.3858174849</v>
      </c>
      <c r="Z278" s="614"/>
    </row>
    <row r="279" spans="13:26" x14ac:dyDescent="0.2">
      <c r="M279" s="614"/>
      <c r="N279" s="748">
        <f t="shared" si="26"/>
        <v>221</v>
      </c>
      <c r="O279" s="730">
        <f t="shared" si="23"/>
        <v>8230028.3858174849</v>
      </c>
      <c r="P279" s="730">
        <f t="shared" si="27"/>
        <v>29717.667117613084</v>
      </c>
      <c r="Q279" s="730">
        <f t="shared" si="24"/>
        <v>16695.464127692561</v>
      </c>
      <c r="R279" s="730">
        <f t="shared" si="25"/>
        <v>8276441.5170627907</v>
      </c>
      <c r="Z279" s="614"/>
    </row>
    <row r="280" spans="13:26" x14ac:dyDescent="0.2">
      <c r="M280" s="614"/>
      <c r="N280" s="748">
        <f t="shared" si="26"/>
        <v>222</v>
      </c>
      <c r="O280" s="730">
        <f t="shared" si="23"/>
        <v>8276441.5170627907</v>
      </c>
      <c r="P280" s="730">
        <f t="shared" si="27"/>
        <v>29717.667117613084</v>
      </c>
      <c r="Q280" s="730">
        <f t="shared" si="24"/>
        <v>16789.617966711539</v>
      </c>
      <c r="R280" s="730">
        <f t="shared" si="25"/>
        <v>8322948.8021471156</v>
      </c>
      <c r="Z280" s="614"/>
    </row>
    <row r="281" spans="13:26" x14ac:dyDescent="0.2">
      <c r="M281" s="614"/>
      <c r="N281" s="748">
        <f t="shared" si="26"/>
        <v>223</v>
      </c>
      <c r="O281" s="730">
        <f t="shared" si="23"/>
        <v>8322948.8021471156</v>
      </c>
      <c r="P281" s="730">
        <f t="shared" si="27"/>
        <v>29717.667117613084</v>
      </c>
      <c r="Q281" s="730">
        <f t="shared" si="24"/>
        <v>16883.962806534906</v>
      </c>
      <c r="R281" s="730">
        <f t="shared" si="25"/>
        <v>8369550.4320712639</v>
      </c>
      <c r="Z281" s="614"/>
    </row>
    <row r="282" spans="13:26" x14ac:dyDescent="0.2">
      <c r="M282" s="614"/>
      <c r="N282" s="748">
        <f t="shared" si="26"/>
        <v>224</v>
      </c>
      <c r="O282" s="730">
        <f t="shared" si="23"/>
        <v>8369550.4320712639</v>
      </c>
      <c r="P282" s="730">
        <f t="shared" si="27"/>
        <v>29717.667117613084</v>
      </c>
      <c r="Q282" s="730">
        <f t="shared" si="24"/>
        <v>16978.499034627555</v>
      </c>
      <c r="R282" s="730">
        <f t="shared" si="25"/>
        <v>8416246.5982235055</v>
      </c>
      <c r="Z282" s="614"/>
    </row>
    <row r="283" spans="13:26" x14ac:dyDescent="0.2">
      <c r="M283" s="614"/>
      <c r="N283" s="748">
        <f t="shared" si="26"/>
        <v>225</v>
      </c>
      <c r="O283" s="730">
        <f t="shared" si="23"/>
        <v>8416246.5982235055</v>
      </c>
      <c r="P283" s="730">
        <f t="shared" si="27"/>
        <v>29717.667117613084</v>
      </c>
      <c r="Q283" s="730">
        <f t="shared" si="24"/>
        <v>17073.227039240395</v>
      </c>
      <c r="R283" s="730">
        <f t="shared" si="25"/>
        <v>8463037.4923803583</v>
      </c>
      <c r="Z283" s="614"/>
    </row>
    <row r="284" spans="13:26" x14ac:dyDescent="0.2">
      <c r="M284" s="614"/>
      <c r="N284" s="748">
        <f t="shared" si="26"/>
        <v>226</v>
      </c>
      <c r="O284" s="730">
        <f t="shared" si="23"/>
        <v>8463037.4923803583</v>
      </c>
      <c r="P284" s="730">
        <f t="shared" si="27"/>
        <v>29717.667117613084</v>
      </c>
      <c r="Q284" s="730">
        <f t="shared" si="24"/>
        <v>17168.147209411934</v>
      </c>
      <c r="R284" s="730">
        <f t="shared" si="25"/>
        <v>8509923.3067073822</v>
      </c>
      <c r="Z284" s="614"/>
    </row>
    <row r="285" spans="13:26" x14ac:dyDescent="0.2">
      <c r="M285" s="614"/>
      <c r="N285" s="748">
        <f t="shared" si="26"/>
        <v>227</v>
      </c>
      <c r="O285" s="730">
        <f t="shared" si="23"/>
        <v>8509923.3067073822</v>
      </c>
      <c r="P285" s="730">
        <f t="shared" si="27"/>
        <v>29717.667117613084</v>
      </c>
      <c r="Q285" s="730">
        <f t="shared" si="24"/>
        <v>17263.259934969898</v>
      </c>
      <c r="R285" s="730">
        <f t="shared" si="25"/>
        <v>8556904.2337599639</v>
      </c>
      <c r="Z285" s="614"/>
    </row>
    <row r="286" spans="13:26" x14ac:dyDescent="0.2">
      <c r="M286" s="614"/>
      <c r="N286" s="748">
        <f t="shared" si="26"/>
        <v>228</v>
      </c>
      <c r="O286" s="730">
        <f t="shared" si="23"/>
        <v>8556904.2337599639</v>
      </c>
      <c r="P286" s="730">
        <f t="shared" si="27"/>
        <v>29717.667117613084</v>
      </c>
      <c r="Q286" s="730">
        <f t="shared" si="24"/>
        <v>17358.565606532804</v>
      </c>
      <c r="R286" s="730">
        <f t="shared" si="25"/>
        <v>8603980.4664841089</v>
      </c>
      <c r="Z286" s="614"/>
    </row>
    <row r="287" spans="13:26" x14ac:dyDescent="0.2">
      <c r="M287" s="614"/>
      <c r="N287" s="748">
        <f t="shared" si="26"/>
        <v>229</v>
      </c>
      <c r="O287" s="730">
        <f t="shared" si="23"/>
        <v>8603980.4664841089</v>
      </c>
      <c r="P287" s="730">
        <f t="shared" si="27"/>
        <v>29717.667117613084</v>
      </c>
      <c r="Q287" s="730">
        <f t="shared" si="24"/>
        <v>17454.06461551159</v>
      </c>
      <c r="R287" s="730">
        <f t="shared" si="25"/>
        <v>8651152.1982172336</v>
      </c>
      <c r="Z287" s="614"/>
    </row>
    <row r="288" spans="13:26" x14ac:dyDescent="0.2">
      <c r="M288" s="614"/>
      <c r="N288" s="748">
        <f t="shared" si="26"/>
        <v>230</v>
      </c>
      <c r="O288" s="730">
        <f t="shared" si="23"/>
        <v>8651152.1982172336</v>
      </c>
      <c r="P288" s="730">
        <f t="shared" si="27"/>
        <v>29717.667117613084</v>
      </c>
      <c r="Q288" s="730">
        <f t="shared" si="24"/>
        <v>17549.757354111214</v>
      </c>
      <c r="R288" s="730">
        <f t="shared" si="25"/>
        <v>8698419.6226889566</v>
      </c>
      <c r="Z288" s="614"/>
    </row>
    <row r="289" spans="13:26" x14ac:dyDescent="0.2">
      <c r="M289" s="614"/>
      <c r="N289" s="748">
        <f t="shared" si="26"/>
        <v>231</v>
      </c>
      <c r="O289" s="730">
        <f t="shared" si="23"/>
        <v>8698419.6226889566</v>
      </c>
      <c r="P289" s="730">
        <f t="shared" si="27"/>
        <v>29717.667117613084</v>
      </c>
      <c r="Q289" s="730">
        <f t="shared" si="24"/>
        <v>17645.644215332253</v>
      </c>
      <c r="R289" s="730">
        <f t="shared" si="25"/>
        <v>8745782.9340219013</v>
      </c>
      <c r="Z289" s="614"/>
    </row>
    <row r="290" spans="13:26" x14ac:dyDescent="0.2">
      <c r="M290" s="614"/>
      <c r="N290" s="748">
        <f t="shared" si="26"/>
        <v>232</v>
      </c>
      <c r="O290" s="730">
        <f t="shared" si="23"/>
        <v>8745782.9340219013</v>
      </c>
      <c r="P290" s="730">
        <f t="shared" si="27"/>
        <v>29717.667117613084</v>
      </c>
      <c r="Q290" s="730">
        <f t="shared" si="24"/>
        <v>17741.725592972525</v>
      </c>
      <c r="R290" s="730">
        <f t="shared" si="25"/>
        <v>8793242.3267324865</v>
      </c>
      <c r="Z290" s="614"/>
    </row>
    <row r="291" spans="13:26" x14ac:dyDescent="0.2">
      <c r="M291" s="614"/>
      <c r="N291" s="748">
        <f t="shared" si="26"/>
        <v>233</v>
      </c>
      <c r="O291" s="730">
        <f t="shared" si="23"/>
        <v>8793242.3267324865</v>
      </c>
      <c r="P291" s="730">
        <f t="shared" si="27"/>
        <v>29717.667117613084</v>
      </c>
      <c r="Q291" s="730">
        <f t="shared" si="24"/>
        <v>17838.001881628723</v>
      </c>
      <c r="R291" s="730">
        <f t="shared" si="25"/>
        <v>8840797.9957317282</v>
      </c>
      <c r="Z291" s="614"/>
    </row>
    <row r="292" spans="13:26" x14ac:dyDescent="0.2">
      <c r="M292" s="614"/>
      <c r="N292" s="748">
        <f t="shared" si="26"/>
        <v>234</v>
      </c>
      <c r="O292" s="730">
        <f t="shared" si="23"/>
        <v>8840797.9957317282</v>
      </c>
      <c r="P292" s="730">
        <f t="shared" si="27"/>
        <v>29717.667117613084</v>
      </c>
      <c r="Q292" s="730">
        <f t="shared" si="24"/>
        <v>17934.473476698004</v>
      </c>
      <c r="R292" s="730">
        <f t="shared" si="25"/>
        <v>8888450.1363260392</v>
      </c>
      <c r="Z292" s="614"/>
    </row>
    <row r="293" spans="13:26" x14ac:dyDescent="0.2">
      <c r="M293" s="614"/>
      <c r="N293" s="748">
        <f t="shared" si="26"/>
        <v>235</v>
      </c>
      <c r="O293" s="730">
        <f t="shared" si="23"/>
        <v>8888450.1363260392</v>
      </c>
      <c r="P293" s="730">
        <f t="shared" si="27"/>
        <v>29717.667117613084</v>
      </c>
      <c r="Q293" s="730">
        <f t="shared" si="24"/>
        <v>18031.140774379634</v>
      </c>
      <c r="R293" s="730">
        <f t="shared" si="25"/>
        <v>8936198.9442180321</v>
      </c>
      <c r="Z293" s="614"/>
    </row>
    <row r="294" spans="13:26" x14ac:dyDescent="0.2">
      <c r="M294" s="614"/>
      <c r="N294" s="748">
        <f t="shared" si="26"/>
        <v>236</v>
      </c>
      <c r="O294" s="730">
        <f t="shared" si="23"/>
        <v>8936198.9442180321</v>
      </c>
      <c r="P294" s="730">
        <f t="shared" si="27"/>
        <v>29717.667117613084</v>
      </c>
      <c r="Q294" s="730">
        <f t="shared" si="24"/>
        <v>18128.00417167661</v>
      </c>
      <c r="R294" s="730">
        <f t="shared" si="25"/>
        <v>8984044.6155073214</v>
      </c>
      <c r="Z294" s="614"/>
    </row>
    <row r="295" spans="13:26" x14ac:dyDescent="0.2">
      <c r="M295" s="614"/>
      <c r="N295" s="748">
        <f t="shared" si="26"/>
        <v>237</v>
      </c>
      <c r="O295" s="730">
        <f t="shared" si="23"/>
        <v>8984044.6155073214</v>
      </c>
      <c r="P295" s="730">
        <f t="shared" si="27"/>
        <v>29717.667117613084</v>
      </c>
      <c r="Q295" s="730">
        <f t="shared" si="24"/>
        <v>18225.064066397295</v>
      </c>
      <c r="R295" s="730">
        <f t="shared" si="25"/>
        <v>9031987.3466913309</v>
      </c>
      <c r="Z295" s="614"/>
    </row>
    <row r="296" spans="13:26" x14ac:dyDescent="0.2">
      <c r="M296" s="614"/>
      <c r="N296" s="748">
        <f t="shared" si="26"/>
        <v>238</v>
      </c>
      <c r="O296" s="730">
        <f t="shared" si="23"/>
        <v>9031987.3466913309</v>
      </c>
      <c r="P296" s="730">
        <f t="shared" si="27"/>
        <v>29717.667117613084</v>
      </c>
      <c r="Q296" s="730">
        <f t="shared" si="24"/>
        <v>18322.320857157043</v>
      </c>
      <c r="R296" s="730">
        <f t="shared" si="25"/>
        <v>9080027.3346661013</v>
      </c>
      <c r="Z296" s="614"/>
    </row>
    <row r="297" spans="13:26" x14ac:dyDescent="0.2">
      <c r="M297" s="614"/>
      <c r="N297" s="748">
        <f t="shared" si="26"/>
        <v>239</v>
      </c>
      <c r="O297" s="730">
        <f t="shared" si="23"/>
        <v>9080027.3346661013</v>
      </c>
      <c r="P297" s="730">
        <f t="shared" si="27"/>
        <v>29717.667117613084</v>
      </c>
      <c r="Q297" s="730">
        <f t="shared" si="24"/>
        <v>18419.774943379845</v>
      </c>
      <c r="R297" s="730">
        <f t="shared" si="25"/>
        <v>9128164.7767270934</v>
      </c>
      <c r="Z297" s="614"/>
    </row>
    <row r="298" spans="13:26" x14ac:dyDescent="0.2">
      <c r="M298" s="614"/>
      <c r="N298" s="748">
        <f t="shared" si="26"/>
        <v>240</v>
      </c>
      <c r="O298" s="730">
        <f t="shared" si="23"/>
        <v>9128164.7767270934</v>
      </c>
      <c r="P298" s="730">
        <f t="shared" si="27"/>
        <v>29717.667117613084</v>
      </c>
      <c r="Q298" s="730">
        <f t="shared" si="24"/>
        <v>18517.426725299956</v>
      </c>
      <c r="R298" s="730">
        <f t="shared" si="25"/>
        <v>9176399.8705700058</v>
      </c>
      <c r="Z298" s="614"/>
    </row>
    <row r="299" spans="13:26" x14ac:dyDescent="0.2">
      <c r="M299" s="614"/>
      <c r="N299" s="748">
        <f t="shared" si="26"/>
        <v>241</v>
      </c>
      <c r="O299" s="730">
        <f t="shared" si="23"/>
        <v>9176399.8705700058</v>
      </c>
      <c r="P299" s="730">
        <f t="shared" si="27"/>
        <v>29717.667117613084</v>
      </c>
      <c r="Q299" s="730">
        <f t="shared" si="24"/>
        <v>18615.276603963557</v>
      </c>
      <c r="R299" s="730">
        <f t="shared" si="25"/>
        <v>9224732.8142915815</v>
      </c>
      <c r="Z299" s="614"/>
    </row>
    <row r="300" spans="13:26" x14ac:dyDescent="0.2">
      <c r="M300" s="614"/>
      <c r="N300" s="748">
        <f t="shared" si="26"/>
        <v>242</v>
      </c>
      <c r="O300" s="730">
        <f t="shared" si="23"/>
        <v>9224732.8142915815</v>
      </c>
      <c r="P300" s="730">
        <f t="shared" si="27"/>
        <v>29717.667117613084</v>
      </c>
      <c r="Q300" s="730">
        <f t="shared" si="24"/>
        <v>18713.324981230387</v>
      </c>
      <c r="R300" s="730">
        <f t="shared" si="25"/>
        <v>9273163.8063904252</v>
      </c>
      <c r="Z300" s="614"/>
    </row>
    <row r="301" spans="13:26" x14ac:dyDescent="0.2">
      <c r="M301" s="614"/>
      <c r="N301" s="748">
        <f t="shared" si="26"/>
        <v>243</v>
      </c>
      <c r="O301" s="730">
        <f t="shared" si="23"/>
        <v>9273163.8063904252</v>
      </c>
      <c r="P301" s="730">
        <f t="shared" si="27"/>
        <v>29717.667117613084</v>
      </c>
      <c r="Q301" s="730">
        <f t="shared" si="24"/>
        <v>18811.572259775403</v>
      </c>
      <c r="R301" s="730">
        <f t="shared" si="25"/>
        <v>9321693.0457678139</v>
      </c>
      <c r="Z301" s="614"/>
    </row>
    <row r="302" spans="13:26" x14ac:dyDescent="0.2">
      <c r="M302" s="614"/>
      <c r="N302" s="748">
        <f t="shared" si="26"/>
        <v>244</v>
      </c>
      <c r="O302" s="730">
        <f t="shared" si="23"/>
        <v>9321693.0457678139</v>
      </c>
      <c r="P302" s="730">
        <f t="shared" si="27"/>
        <v>29717.667117613084</v>
      </c>
      <c r="Q302" s="730">
        <f t="shared" si="24"/>
        <v>18910.018843090427</v>
      </c>
      <c r="R302" s="730">
        <f t="shared" si="25"/>
        <v>9370320.7317285165</v>
      </c>
      <c r="Z302" s="614"/>
    </row>
    <row r="303" spans="13:26" x14ac:dyDescent="0.2">
      <c r="M303" s="614"/>
      <c r="N303" s="748">
        <f t="shared" si="26"/>
        <v>245</v>
      </c>
      <c r="O303" s="730">
        <f t="shared" si="23"/>
        <v>9370320.7317285165</v>
      </c>
      <c r="P303" s="730">
        <f t="shared" si="27"/>
        <v>29717.667117613084</v>
      </c>
      <c r="Q303" s="730">
        <f t="shared" si="24"/>
        <v>19008.665135485808</v>
      </c>
      <c r="R303" s="730">
        <f t="shared" si="25"/>
        <v>9419047.063981615</v>
      </c>
      <c r="Z303" s="614"/>
    </row>
    <row r="304" spans="13:26" x14ac:dyDescent="0.2">
      <c r="M304" s="614"/>
      <c r="N304" s="748">
        <f t="shared" si="26"/>
        <v>246</v>
      </c>
      <c r="O304" s="730">
        <f t="shared" si="23"/>
        <v>9419047.063981615</v>
      </c>
      <c r="P304" s="730">
        <f t="shared" si="27"/>
        <v>29717.667117613084</v>
      </c>
      <c r="Q304" s="730">
        <f t="shared" si="24"/>
        <v>19107.511542092074</v>
      </c>
      <c r="R304" s="730">
        <f t="shared" si="25"/>
        <v>9467872.2426413186</v>
      </c>
      <c r="Z304" s="614"/>
    </row>
    <row r="305" spans="13:26" x14ac:dyDescent="0.2">
      <c r="M305" s="614"/>
      <c r="N305" s="748">
        <f t="shared" si="26"/>
        <v>247</v>
      </c>
      <c r="O305" s="730">
        <f t="shared" si="23"/>
        <v>9467872.2426413186</v>
      </c>
      <c r="P305" s="730">
        <f t="shared" si="27"/>
        <v>29717.667117613084</v>
      </c>
      <c r="Q305" s="730">
        <f t="shared" si="24"/>
        <v>19206.558468861607</v>
      </c>
      <c r="R305" s="730">
        <f t="shared" si="25"/>
        <v>9516796.4682277925</v>
      </c>
      <c r="Z305" s="614"/>
    </row>
    <row r="306" spans="13:26" x14ac:dyDescent="0.2">
      <c r="M306" s="614"/>
      <c r="N306" s="748">
        <f t="shared" si="26"/>
        <v>248</v>
      </c>
      <c r="O306" s="730">
        <f t="shared" si="23"/>
        <v>9516796.4682277925</v>
      </c>
      <c r="P306" s="730">
        <f t="shared" si="27"/>
        <v>29717.667117613084</v>
      </c>
      <c r="Q306" s="730">
        <f t="shared" si="24"/>
        <v>19305.806322570315</v>
      </c>
      <c r="R306" s="730">
        <f t="shared" si="25"/>
        <v>9565819.9416679759</v>
      </c>
      <c r="Z306" s="614"/>
    </row>
    <row r="307" spans="13:26" x14ac:dyDescent="0.2">
      <c r="M307" s="614"/>
      <c r="N307" s="748">
        <f t="shared" si="26"/>
        <v>249</v>
      </c>
      <c r="O307" s="730">
        <f t="shared" si="23"/>
        <v>9565819.9416679759</v>
      </c>
      <c r="P307" s="730">
        <f t="shared" si="27"/>
        <v>29717.667117613084</v>
      </c>
      <c r="Q307" s="730">
        <f t="shared" si="24"/>
        <v>19405.255510819279</v>
      </c>
      <c r="R307" s="730">
        <f t="shared" si="25"/>
        <v>9614942.8642964084</v>
      </c>
      <c r="Z307" s="614"/>
    </row>
    <row r="308" spans="13:26" x14ac:dyDescent="0.2">
      <c r="M308" s="614"/>
      <c r="N308" s="748">
        <f t="shared" si="26"/>
        <v>250</v>
      </c>
      <c r="O308" s="730">
        <f t="shared" si="23"/>
        <v>9614942.8642964084</v>
      </c>
      <c r="P308" s="730">
        <f t="shared" si="27"/>
        <v>29717.667117613084</v>
      </c>
      <c r="Q308" s="730">
        <f t="shared" si="24"/>
        <v>19504.906442036441</v>
      </c>
      <c r="R308" s="730">
        <f t="shared" si="25"/>
        <v>9664165.4378560577</v>
      </c>
      <c r="Z308" s="614"/>
    </row>
    <row r="309" spans="13:26" x14ac:dyDescent="0.2">
      <c r="M309" s="614"/>
      <c r="N309" s="748">
        <f t="shared" si="26"/>
        <v>251</v>
      </c>
      <c r="O309" s="730">
        <f t="shared" si="23"/>
        <v>9664165.4378560577</v>
      </c>
      <c r="P309" s="730">
        <f t="shared" si="27"/>
        <v>29717.667117613084</v>
      </c>
      <c r="Q309" s="730">
        <f t="shared" si="24"/>
        <v>19604.759525478294</v>
      </c>
      <c r="R309" s="730">
        <f t="shared" si="25"/>
        <v>9713487.864499148</v>
      </c>
      <c r="Z309" s="614"/>
    </row>
    <row r="310" spans="13:26" x14ac:dyDescent="0.2">
      <c r="M310" s="614"/>
      <c r="N310" s="748">
        <f t="shared" si="26"/>
        <v>252</v>
      </c>
      <c r="O310" s="730">
        <f t="shared" si="23"/>
        <v>9713487.864499148</v>
      </c>
      <c r="P310" s="730">
        <f t="shared" si="27"/>
        <v>29717.667117613084</v>
      </c>
      <c r="Q310" s="730">
        <f t="shared" si="24"/>
        <v>19704.815171231534</v>
      </c>
      <c r="R310" s="730">
        <f t="shared" si="25"/>
        <v>9762910.3467879929</v>
      </c>
      <c r="Z310" s="614"/>
    </row>
    <row r="311" spans="13:26" x14ac:dyDescent="0.2">
      <c r="M311" s="614"/>
      <c r="N311" s="748">
        <f t="shared" si="26"/>
        <v>253</v>
      </c>
      <c r="O311" s="730">
        <f t="shared" si="23"/>
        <v>9762910.3467879929</v>
      </c>
      <c r="P311" s="730">
        <f t="shared" si="27"/>
        <v>29717.667117613084</v>
      </c>
      <c r="Q311" s="730">
        <f t="shared" si="24"/>
        <v>19805.073790214774</v>
      </c>
      <c r="R311" s="730">
        <f t="shared" si="25"/>
        <v>9812433.0876958203</v>
      </c>
      <c r="Z311" s="614"/>
    </row>
    <row r="312" spans="13:26" x14ac:dyDescent="0.2">
      <c r="M312" s="614"/>
      <c r="N312" s="748">
        <f t="shared" si="26"/>
        <v>254</v>
      </c>
      <c r="O312" s="730">
        <f t="shared" si="23"/>
        <v>9812433.0876958203</v>
      </c>
      <c r="P312" s="730">
        <f t="shared" si="27"/>
        <v>29717.667117613084</v>
      </c>
      <c r="Q312" s="730">
        <f t="shared" si="24"/>
        <v>19905.53579418021</v>
      </c>
      <c r="R312" s="730">
        <f t="shared" si="25"/>
        <v>9862056.2906076126</v>
      </c>
      <c r="Z312" s="614"/>
    </row>
    <row r="313" spans="13:26" x14ac:dyDescent="0.2">
      <c r="M313" s="614"/>
      <c r="N313" s="748">
        <f t="shared" si="26"/>
        <v>255</v>
      </c>
      <c r="O313" s="730">
        <f t="shared" si="23"/>
        <v>9862056.2906076126</v>
      </c>
      <c r="P313" s="730">
        <f t="shared" si="27"/>
        <v>29717.667117613084</v>
      </c>
      <c r="Q313" s="730">
        <f t="shared" si="24"/>
        <v>20006.20159571532</v>
      </c>
      <c r="R313" s="730">
        <f t="shared" si="25"/>
        <v>9911780.1593209412</v>
      </c>
      <c r="Z313" s="614"/>
    </row>
    <row r="314" spans="13:26" x14ac:dyDescent="0.2">
      <c r="M314" s="614"/>
      <c r="N314" s="748">
        <f t="shared" si="26"/>
        <v>256</v>
      </c>
      <c r="O314" s="730">
        <f t="shared" si="23"/>
        <v>9911780.1593209412</v>
      </c>
      <c r="P314" s="730">
        <f t="shared" si="27"/>
        <v>29717.667117613084</v>
      </c>
      <c r="Q314" s="730">
        <f t="shared" si="24"/>
        <v>20107.071608244569</v>
      </c>
      <c r="R314" s="730">
        <f t="shared" si="25"/>
        <v>9961604.898046799</v>
      </c>
      <c r="Z314" s="614"/>
    </row>
    <row r="315" spans="13:26" x14ac:dyDescent="0.2">
      <c r="M315" s="614"/>
      <c r="N315" s="748">
        <f t="shared" si="26"/>
        <v>257</v>
      </c>
      <c r="O315" s="730">
        <f t="shared" si="23"/>
        <v>9961604.898046799</v>
      </c>
      <c r="P315" s="730">
        <f t="shared" si="27"/>
        <v>29717.667117613084</v>
      </c>
      <c r="Q315" s="730">
        <f t="shared" si="24"/>
        <v>20208.146246031079</v>
      </c>
      <c r="R315" s="730">
        <f t="shared" si="25"/>
        <v>10011530.711410442</v>
      </c>
      <c r="Z315" s="614"/>
    </row>
    <row r="316" spans="13:26" x14ac:dyDescent="0.2">
      <c r="M316" s="614"/>
      <c r="N316" s="748">
        <f t="shared" si="26"/>
        <v>258</v>
      </c>
      <c r="O316" s="730">
        <f t="shared" ref="O316:O379" si="28">R315</f>
        <v>10011530.711410442</v>
      </c>
      <c r="P316" s="730">
        <f t="shared" si="27"/>
        <v>29717.667117613084</v>
      </c>
      <c r="Q316" s="730">
        <f t="shared" ref="Q316:Q379" si="29">O316*$P$53</f>
        <v>20309.425924178362</v>
      </c>
      <c r="R316" s="730">
        <f t="shared" ref="R316:R379" si="30">O316+P316+Q316</f>
        <v>10061557.804452233</v>
      </c>
      <c r="Z316" s="614"/>
    </row>
    <row r="317" spans="13:26" x14ac:dyDescent="0.2">
      <c r="M317" s="614"/>
      <c r="N317" s="748">
        <f t="shared" ref="N317:N380" si="31">N316+1</f>
        <v>259</v>
      </c>
      <c r="O317" s="730">
        <f t="shared" si="28"/>
        <v>10061557.804452233</v>
      </c>
      <c r="P317" s="730">
        <f t="shared" ref="P317:P380" si="32">P316</f>
        <v>29717.667117613084</v>
      </c>
      <c r="Q317" s="730">
        <f t="shared" si="29"/>
        <v>20410.911058632002</v>
      </c>
      <c r="R317" s="730">
        <f t="shared" si="30"/>
        <v>10111686.382628478</v>
      </c>
      <c r="Z317" s="614"/>
    </row>
    <row r="318" spans="13:26" x14ac:dyDescent="0.2">
      <c r="M318" s="614"/>
      <c r="N318" s="748">
        <f t="shared" si="31"/>
        <v>260</v>
      </c>
      <c r="O318" s="730">
        <f t="shared" si="28"/>
        <v>10111686.382628478</v>
      </c>
      <c r="P318" s="730">
        <f t="shared" si="32"/>
        <v>29717.667117613084</v>
      </c>
      <c r="Q318" s="730">
        <f t="shared" si="29"/>
        <v>20512.602066181375</v>
      </c>
      <c r="R318" s="730">
        <f t="shared" si="30"/>
        <v>10161916.651812272</v>
      </c>
      <c r="Z318" s="614"/>
    </row>
    <row r="319" spans="13:26" x14ac:dyDescent="0.2">
      <c r="M319" s="614"/>
      <c r="N319" s="748">
        <f t="shared" si="31"/>
        <v>261</v>
      </c>
      <c r="O319" s="730">
        <f t="shared" si="28"/>
        <v>10161916.651812272</v>
      </c>
      <c r="P319" s="730">
        <f t="shared" si="32"/>
        <v>29717.667117613084</v>
      </c>
      <c r="Q319" s="730">
        <f t="shared" si="29"/>
        <v>20614.499364461357</v>
      </c>
      <c r="R319" s="730">
        <f t="shared" si="30"/>
        <v>10212248.818294346</v>
      </c>
      <c r="Z319" s="614"/>
    </row>
    <row r="320" spans="13:26" x14ac:dyDescent="0.2">
      <c r="M320" s="614"/>
      <c r="N320" s="748">
        <f t="shared" si="31"/>
        <v>262</v>
      </c>
      <c r="O320" s="730">
        <f t="shared" si="28"/>
        <v>10212248.818294346</v>
      </c>
      <c r="P320" s="730">
        <f t="shared" si="32"/>
        <v>29717.667117613084</v>
      </c>
      <c r="Q320" s="730">
        <f t="shared" si="29"/>
        <v>20716.603371954043</v>
      </c>
      <c r="R320" s="730">
        <f t="shared" si="30"/>
        <v>10262683.088783912</v>
      </c>
      <c r="Z320" s="614"/>
    </row>
    <row r="321" spans="13:26" x14ac:dyDescent="0.2">
      <c r="M321" s="614"/>
      <c r="N321" s="748">
        <f t="shared" si="31"/>
        <v>263</v>
      </c>
      <c r="O321" s="730">
        <f t="shared" si="28"/>
        <v>10262683.088783912</v>
      </c>
      <c r="P321" s="730">
        <f t="shared" si="32"/>
        <v>29717.667117613084</v>
      </c>
      <c r="Q321" s="730">
        <f t="shared" si="29"/>
        <v>20818.914507990456</v>
      </c>
      <c r="R321" s="730">
        <f t="shared" si="30"/>
        <v>10313219.670409516</v>
      </c>
      <c r="Z321" s="614"/>
    </row>
    <row r="322" spans="13:26" x14ac:dyDescent="0.2">
      <c r="M322" s="614"/>
      <c r="N322" s="748">
        <f t="shared" si="31"/>
        <v>264</v>
      </c>
      <c r="O322" s="730">
        <f t="shared" si="28"/>
        <v>10313219.670409516</v>
      </c>
      <c r="P322" s="730">
        <f t="shared" si="32"/>
        <v>29717.667117613084</v>
      </c>
      <c r="Q322" s="730">
        <f t="shared" si="29"/>
        <v>20921.433192752276</v>
      </c>
      <c r="R322" s="730">
        <f t="shared" si="30"/>
        <v>10363858.77071988</v>
      </c>
      <c r="Z322" s="614"/>
    </row>
    <row r="323" spans="13:26" x14ac:dyDescent="0.2">
      <c r="M323" s="614"/>
      <c r="N323" s="748">
        <f t="shared" si="31"/>
        <v>265</v>
      </c>
      <c r="O323" s="730">
        <f t="shared" si="28"/>
        <v>10363858.77071988</v>
      </c>
      <c r="P323" s="730">
        <f t="shared" si="32"/>
        <v>29717.667117613084</v>
      </c>
      <c r="Q323" s="730">
        <f t="shared" si="29"/>
        <v>21024.159847273571</v>
      </c>
      <c r="R323" s="730">
        <f t="shared" si="30"/>
        <v>10414600.597684767</v>
      </c>
      <c r="Z323" s="614"/>
    </row>
    <row r="324" spans="13:26" x14ac:dyDescent="0.2">
      <c r="M324" s="614"/>
      <c r="N324" s="748">
        <f t="shared" si="31"/>
        <v>266</v>
      </c>
      <c r="O324" s="730">
        <f t="shared" si="28"/>
        <v>10414600.597684767</v>
      </c>
      <c r="P324" s="730">
        <f t="shared" si="32"/>
        <v>29717.667117613084</v>
      </c>
      <c r="Q324" s="730">
        <f t="shared" si="29"/>
        <v>21127.094893442514</v>
      </c>
      <c r="R324" s="730">
        <f t="shared" si="30"/>
        <v>10465445.359695822</v>
      </c>
      <c r="Z324" s="614"/>
    </row>
    <row r="325" spans="13:26" x14ac:dyDescent="0.2">
      <c r="M325" s="614"/>
      <c r="N325" s="748">
        <f t="shared" si="31"/>
        <v>267</v>
      </c>
      <c r="O325" s="730">
        <f t="shared" si="28"/>
        <v>10465445.359695822</v>
      </c>
      <c r="P325" s="730">
        <f t="shared" si="32"/>
        <v>29717.667117613084</v>
      </c>
      <c r="Q325" s="730">
        <f t="shared" si="29"/>
        <v>21230.238754003127</v>
      </c>
      <c r="R325" s="730">
        <f t="shared" si="30"/>
        <v>10516393.265567437</v>
      </c>
      <c r="Z325" s="614"/>
    </row>
    <row r="326" spans="13:26" x14ac:dyDescent="0.2">
      <c r="M326" s="614"/>
      <c r="N326" s="748">
        <f t="shared" si="31"/>
        <v>268</v>
      </c>
      <c r="O326" s="730">
        <f t="shared" si="28"/>
        <v>10516393.265567437</v>
      </c>
      <c r="P326" s="730">
        <f t="shared" si="32"/>
        <v>29717.667117613084</v>
      </c>
      <c r="Q326" s="730">
        <f t="shared" si="29"/>
        <v>21333.591852557005</v>
      </c>
      <c r="R326" s="730">
        <f t="shared" si="30"/>
        <v>10567444.524537606</v>
      </c>
      <c r="Z326" s="614"/>
    </row>
    <row r="327" spans="13:26" x14ac:dyDescent="0.2">
      <c r="M327" s="614"/>
      <c r="N327" s="748">
        <f t="shared" si="31"/>
        <v>269</v>
      </c>
      <c r="O327" s="730">
        <f t="shared" si="28"/>
        <v>10567444.524537606</v>
      </c>
      <c r="P327" s="730">
        <f t="shared" si="32"/>
        <v>29717.667117613084</v>
      </c>
      <c r="Q327" s="730">
        <f t="shared" si="29"/>
        <v>21437.154613565068</v>
      </c>
      <c r="R327" s="730">
        <f t="shared" si="30"/>
        <v>10618599.346268784</v>
      </c>
      <c r="Z327" s="614"/>
    </row>
    <row r="328" spans="13:26" x14ac:dyDescent="0.2">
      <c r="M328" s="614"/>
      <c r="N328" s="748">
        <f t="shared" si="31"/>
        <v>270</v>
      </c>
      <c r="O328" s="730">
        <f t="shared" si="28"/>
        <v>10618599.346268784</v>
      </c>
      <c r="P328" s="730">
        <f t="shared" si="32"/>
        <v>29717.667117613084</v>
      </c>
      <c r="Q328" s="730">
        <f t="shared" si="29"/>
        <v>21540.927462349304</v>
      </c>
      <c r="R328" s="730">
        <f t="shared" si="30"/>
        <v>10669857.940848745</v>
      </c>
      <c r="Z328" s="614"/>
    </row>
    <row r="329" spans="13:26" x14ac:dyDescent="0.2">
      <c r="M329" s="614"/>
      <c r="N329" s="748">
        <f t="shared" si="31"/>
        <v>271</v>
      </c>
      <c r="O329" s="730">
        <f t="shared" si="28"/>
        <v>10669857.940848745</v>
      </c>
      <c r="P329" s="730">
        <f t="shared" si="32"/>
        <v>29717.667117613084</v>
      </c>
      <c r="Q329" s="730">
        <f t="shared" si="29"/>
        <v>21644.910825094492</v>
      </c>
      <c r="R329" s="730">
        <f t="shared" si="30"/>
        <v>10721220.518791452</v>
      </c>
      <c r="Z329" s="614"/>
    </row>
    <row r="330" spans="13:26" x14ac:dyDescent="0.2">
      <c r="M330" s="614"/>
      <c r="N330" s="748">
        <f t="shared" si="31"/>
        <v>272</v>
      </c>
      <c r="O330" s="730">
        <f t="shared" si="28"/>
        <v>10721220.518791452</v>
      </c>
      <c r="P330" s="730">
        <f t="shared" si="32"/>
        <v>29717.667117613084</v>
      </c>
      <c r="Q330" s="730">
        <f t="shared" si="29"/>
        <v>21749.105128849995</v>
      </c>
      <c r="R330" s="730">
        <f t="shared" si="30"/>
        <v>10772687.291037915</v>
      </c>
      <c r="Z330" s="614"/>
    </row>
    <row r="331" spans="13:26" x14ac:dyDescent="0.2">
      <c r="M331" s="614"/>
      <c r="N331" s="748">
        <f t="shared" si="31"/>
        <v>273</v>
      </c>
      <c r="O331" s="730">
        <f t="shared" si="28"/>
        <v>10772687.291037915</v>
      </c>
      <c r="P331" s="730">
        <f t="shared" si="32"/>
        <v>29717.667117613084</v>
      </c>
      <c r="Q331" s="730">
        <f t="shared" si="29"/>
        <v>21853.510801531476</v>
      </c>
      <c r="R331" s="730">
        <f t="shared" si="30"/>
        <v>10824258.468957059</v>
      </c>
      <c r="Z331" s="614"/>
    </row>
    <row r="332" spans="13:26" x14ac:dyDescent="0.2">
      <c r="M332" s="614"/>
      <c r="N332" s="748">
        <f t="shared" si="31"/>
        <v>274</v>
      </c>
      <c r="O332" s="730">
        <f t="shared" si="28"/>
        <v>10824258.468957059</v>
      </c>
      <c r="P332" s="730">
        <f t="shared" si="32"/>
        <v>29717.667117613084</v>
      </c>
      <c r="Q332" s="730">
        <f t="shared" si="29"/>
        <v>21958.128271922666</v>
      </c>
      <c r="R332" s="730">
        <f t="shared" si="30"/>
        <v>10875934.264346594</v>
      </c>
      <c r="Z332" s="614"/>
    </row>
    <row r="333" spans="13:26" x14ac:dyDescent="0.2">
      <c r="M333" s="614"/>
      <c r="N333" s="748">
        <f t="shared" si="31"/>
        <v>275</v>
      </c>
      <c r="O333" s="730">
        <f t="shared" si="28"/>
        <v>10875934.264346594</v>
      </c>
      <c r="P333" s="730">
        <f t="shared" si="32"/>
        <v>29717.667117613084</v>
      </c>
      <c r="Q333" s="730">
        <f t="shared" si="29"/>
        <v>22062.957969677136</v>
      </c>
      <c r="R333" s="730">
        <f t="shared" si="30"/>
        <v>10927714.889433883</v>
      </c>
      <c r="Z333" s="614"/>
    </row>
    <row r="334" spans="13:26" x14ac:dyDescent="0.2">
      <c r="M334" s="614"/>
      <c r="N334" s="748">
        <f t="shared" si="31"/>
        <v>276</v>
      </c>
      <c r="O334" s="730">
        <f t="shared" si="28"/>
        <v>10927714.889433883</v>
      </c>
      <c r="P334" s="730">
        <f t="shared" si="32"/>
        <v>29717.667117613084</v>
      </c>
      <c r="Q334" s="730">
        <f t="shared" si="29"/>
        <v>22168.000325320052</v>
      </c>
      <c r="R334" s="730">
        <f t="shared" si="30"/>
        <v>10979600.556876816</v>
      </c>
      <c r="Z334" s="614"/>
    </row>
    <row r="335" spans="13:26" x14ac:dyDescent="0.2">
      <c r="M335" s="614"/>
      <c r="N335" s="748">
        <f t="shared" si="31"/>
        <v>277</v>
      </c>
      <c r="O335" s="730">
        <f t="shared" si="28"/>
        <v>10979600.556876816</v>
      </c>
      <c r="P335" s="730">
        <f t="shared" si="32"/>
        <v>29717.667117613084</v>
      </c>
      <c r="Q335" s="730">
        <f t="shared" si="29"/>
        <v>22273.255770249947</v>
      </c>
      <c r="R335" s="730">
        <f t="shared" si="30"/>
        <v>11031591.479764678</v>
      </c>
      <c r="Z335" s="614"/>
    </row>
    <row r="336" spans="13:26" x14ac:dyDescent="0.2">
      <c r="M336" s="614"/>
      <c r="N336" s="748">
        <f t="shared" si="31"/>
        <v>278</v>
      </c>
      <c r="O336" s="730">
        <f t="shared" si="28"/>
        <v>11031591.479764678</v>
      </c>
      <c r="P336" s="730">
        <f t="shared" si="32"/>
        <v>29717.667117613084</v>
      </c>
      <c r="Q336" s="730">
        <f t="shared" si="29"/>
        <v>22378.724736740478</v>
      </c>
      <c r="R336" s="730">
        <f t="shared" si="30"/>
        <v>11083687.871619031</v>
      </c>
      <c r="Z336" s="614"/>
    </row>
    <row r="337" spans="13:26" x14ac:dyDescent="0.2">
      <c r="M337" s="614"/>
      <c r="N337" s="748">
        <f t="shared" si="31"/>
        <v>279</v>
      </c>
      <c r="O337" s="730">
        <f t="shared" si="28"/>
        <v>11083687.871619031</v>
      </c>
      <c r="P337" s="730">
        <f t="shared" si="32"/>
        <v>29717.667117613084</v>
      </c>
      <c r="Q337" s="730">
        <f t="shared" si="29"/>
        <v>22484.407657942236</v>
      </c>
      <c r="R337" s="730">
        <f t="shared" si="30"/>
        <v>11135889.946394585</v>
      </c>
      <c r="Z337" s="614"/>
    </row>
    <row r="338" spans="13:26" x14ac:dyDescent="0.2">
      <c r="M338" s="614"/>
      <c r="N338" s="748">
        <f t="shared" si="31"/>
        <v>280</v>
      </c>
      <c r="O338" s="730">
        <f t="shared" si="28"/>
        <v>11135889.946394585</v>
      </c>
      <c r="P338" s="730">
        <f t="shared" si="32"/>
        <v>29717.667117613084</v>
      </c>
      <c r="Q338" s="730">
        <f t="shared" si="29"/>
        <v>22590.30496788448</v>
      </c>
      <c r="R338" s="730">
        <f t="shared" si="30"/>
        <v>11188197.918480081</v>
      </c>
      <c r="Z338" s="614"/>
    </row>
    <row r="339" spans="13:26" x14ac:dyDescent="0.2">
      <c r="M339" s="614"/>
      <c r="N339" s="748">
        <f t="shared" si="31"/>
        <v>281</v>
      </c>
      <c r="O339" s="730">
        <f t="shared" si="28"/>
        <v>11188197.918480081</v>
      </c>
      <c r="P339" s="730">
        <f t="shared" si="32"/>
        <v>29717.667117613084</v>
      </c>
      <c r="Q339" s="730">
        <f t="shared" si="29"/>
        <v>22696.41710147696</v>
      </c>
      <c r="R339" s="730">
        <f t="shared" si="30"/>
        <v>11240612.00269917</v>
      </c>
      <c r="Z339" s="614"/>
    </row>
    <row r="340" spans="13:26" x14ac:dyDescent="0.2">
      <c r="M340" s="614"/>
      <c r="N340" s="748">
        <f t="shared" si="31"/>
        <v>282</v>
      </c>
      <c r="O340" s="730">
        <f t="shared" si="28"/>
        <v>11240612.00269917</v>
      </c>
      <c r="P340" s="730">
        <f t="shared" si="32"/>
        <v>29717.667117613084</v>
      </c>
      <c r="Q340" s="730">
        <f t="shared" si="29"/>
        <v>22802.744494511669</v>
      </c>
      <c r="R340" s="730">
        <f t="shared" si="30"/>
        <v>11293132.414311294</v>
      </c>
      <c r="Z340" s="614"/>
    </row>
    <row r="341" spans="13:26" x14ac:dyDescent="0.2">
      <c r="M341" s="614"/>
      <c r="N341" s="748">
        <f t="shared" si="31"/>
        <v>283</v>
      </c>
      <c r="O341" s="730">
        <f t="shared" si="28"/>
        <v>11293132.414311294</v>
      </c>
      <c r="P341" s="730">
        <f t="shared" si="32"/>
        <v>29717.667117613084</v>
      </c>
      <c r="Q341" s="730">
        <f t="shared" si="29"/>
        <v>22909.287583664667</v>
      </c>
      <c r="R341" s="730">
        <f t="shared" si="30"/>
        <v>11345759.36901257</v>
      </c>
      <c r="Z341" s="614"/>
    </row>
    <row r="342" spans="13:26" x14ac:dyDescent="0.2">
      <c r="M342" s="614"/>
      <c r="N342" s="748">
        <f t="shared" si="31"/>
        <v>284</v>
      </c>
      <c r="O342" s="730">
        <f t="shared" si="28"/>
        <v>11345759.36901257</v>
      </c>
      <c r="P342" s="730">
        <f t="shared" si="32"/>
        <v>29717.667117613084</v>
      </c>
      <c r="Q342" s="730">
        <f t="shared" si="29"/>
        <v>23016.046806497845</v>
      </c>
      <c r="R342" s="730">
        <f t="shared" si="30"/>
        <v>11398493.08293668</v>
      </c>
      <c r="Z342" s="614"/>
    </row>
    <row r="343" spans="13:26" x14ac:dyDescent="0.2">
      <c r="M343" s="614"/>
      <c r="N343" s="748">
        <f t="shared" si="31"/>
        <v>285</v>
      </c>
      <c r="O343" s="730">
        <f t="shared" si="28"/>
        <v>11398493.08293668</v>
      </c>
      <c r="P343" s="730">
        <f t="shared" si="32"/>
        <v>29717.667117613084</v>
      </c>
      <c r="Q343" s="730">
        <f t="shared" si="29"/>
        <v>23123.022601460736</v>
      </c>
      <c r="R343" s="730">
        <f t="shared" si="30"/>
        <v>11451333.772655753</v>
      </c>
      <c r="Z343" s="614"/>
    </row>
    <row r="344" spans="13:26" x14ac:dyDescent="0.2">
      <c r="M344" s="614"/>
      <c r="N344" s="748">
        <f t="shared" si="31"/>
        <v>286</v>
      </c>
      <c r="O344" s="730">
        <f t="shared" si="28"/>
        <v>11451333.772655753</v>
      </c>
      <c r="P344" s="730">
        <f t="shared" si="32"/>
        <v>29717.667117613084</v>
      </c>
      <c r="Q344" s="730">
        <f t="shared" si="29"/>
        <v>23230.215407892312</v>
      </c>
      <c r="R344" s="730">
        <f t="shared" si="30"/>
        <v>11504281.655181259</v>
      </c>
      <c r="Z344" s="614"/>
    </row>
    <row r="345" spans="13:26" x14ac:dyDescent="0.2">
      <c r="M345" s="614"/>
      <c r="N345" s="748">
        <f t="shared" si="31"/>
        <v>287</v>
      </c>
      <c r="O345" s="730">
        <f t="shared" si="28"/>
        <v>11504281.655181259</v>
      </c>
      <c r="P345" s="730">
        <f t="shared" si="32"/>
        <v>29717.667117613084</v>
      </c>
      <c r="Q345" s="730">
        <f t="shared" si="29"/>
        <v>23337.625666022795</v>
      </c>
      <c r="R345" s="730">
        <f t="shared" si="30"/>
        <v>11557336.947964894</v>
      </c>
      <c r="Z345" s="614"/>
    </row>
    <row r="346" spans="13:26" x14ac:dyDescent="0.2">
      <c r="M346" s="614"/>
      <c r="N346" s="748">
        <f t="shared" si="31"/>
        <v>288</v>
      </c>
      <c r="O346" s="730">
        <f t="shared" si="28"/>
        <v>11557336.947964894</v>
      </c>
      <c r="P346" s="730">
        <f t="shared" si="32"/>
        <v>29717.667117613084</v>
      </c>
      <c r="Q346" s="730">
        <f t="shared" si="29"/>
        <v>23445.253816975452</v>
      </c>
      <c r="R346" s="730">
        <f t="shared" si="30"/>
        <v>11610499.868899481</v>
      </c>
      <c r="Z346" s="614"/>
    </row>
    <row r="347" spans="13:26" x14ac:dyDescent="0.2">
      <c r="M347" s="614"/>
      <c r="N347" s="748">
        <f t="shared" si="31"/>
        <v>289</v>
      </c>
      <c r="O347" s="730">
        <f t="shared" si="28"/>
        <v>11610499.868899481</v>
      </c>
      <c r="P347" s="730">
        <f t="shared" si="32"/>
        <v>29717.667117613084</v>
      </c>
      <c r="Q347" s="730">
        <f t="shared" si="29"/>
        <v>23553.100302768416</v>
      </c>
      <c r="R347" s="730">
        <f t="shared" si="30"/>
        <v>11663770.636319863</v>
      </c>
      <c r="Z347" s="614"/>
    </row>
    <row r="348" spans="13:26" x14ac:dyDescent="0.2">
      <c r="M348" s="614"/>
      <c r="N348" s="748">
        <f t="shared" si="31"/>
        <v>290</v>
      </c>
      <c r="O348" s="730">
        <f t="shared" si="28"/>
        <v>11663770.636319863</v>
      </c>
      <c r="P348" s="730">
        <f t="shared" si="32"/>
        <v>29717.667117613084</v>
      </c>
      <c r="Q348" s="730">
        <f t="shared" si="29"/>
        <v>23661.165566316507</v>
      </c>
      <c r="R348" s="730">
        <f t="shared" si="30"/>
        <v>11717149.469003791</v>
      </c>
      <c r="Z348" s="614"/>
    </row>
    <row r="349" spans="13:26" x14ac:dyDescent="0.2">
      <c r="M349" s="614"/>
      <c r="N349" s="748">
        <f t="shared" si="31"/>
        <v>291</v>
      </c>
      <c r="O349" s="730">
        <f t="shared" si="28"/>
        <v>11717149.469003791</v>
      </c>
      <c r="P349" s="730">
        <f t="shared" si="32"/>
        <v>29717.667117613084</v>
      </c>
      <c r="Q349" s="730">
        <f t="shared" si="29"/>
        <v>23769.450051433032</v>
      </c>
      <c r="R349" s="730">
        <f t="shared" si="30"/>
        <v>11770636.586172836</v>
      </c>
      <c r="Z349" s="614"/>
    </row>
    <row r="350" spans="13:26" x14ac:dyDescent="0.2">
      <c r="M350" s="614"/>
      <c r="N350" s="748">
        <f t="shared" si="31"/>
        <v>292</v>
      </c>
      <c r="O350" s="730">
        <f t="shared" si="28"/>
        <v>11770636.586172836</v>
      </c>
      <c r="P350" s="730">
        <f t="shared" si="32"/>
        <v>29717.667117613084</v>
      </c>
      <c r="Q350" s="730">
        <f t="shared" si="29"/>
        <v>23877.954202831628</v>
      </c>
      <c r="R350" s="730">
        <f t="shared" si="30"/>
        <v>11824232.207493279</v>
      </c>
      <c r="Z350" s="614"/>
    </row>
    <row r="351" spans="13:26" x14ac:dyDescent="0.2">
      <c r="M351" s="614"/>
      <c r="N351" s="748">
        <f t="shared" si="31"/>
        <v>293</v>
      </c>
      <c r="O351" s="730">
        <f t="shared" si="28"/>
        <v>11824232.207493279</v>
      </c>
      <c r="P351" s="730">
        <f t="shared" si="32"/>
        <v>29717.667117613084</v>
      </c>
      <c r="Q351" s="730">
        <f t="shared" si="29"/>
        <v>23986.678466128073</v>
      </c>
      <c r="R351" s="730">
        <f t="shared" si="30"/>
        <v>11877936.55307702</v>
      </c>
      <c r="Z351" s="614"/>
    </row>
    <row r="352" spans="13:26" x14ac:dyDescent="0.2">
      <c r="M352" s="614"/>
      <c r="N352" s="748">
        <f t="shared" si="31"/>
        <v>294</v>
      </c>
      <c r="O352" s="730">
        <f t="shared" si="28"/>
        <v>11877936.55307702</v>
      </c>
      <c r="P352" s="730">
        <f t="shared" si="32"/>
        <v>29717.667117613084</v>
      </c>
      <c r="Q352" s="730">
        <f t="shared" si="29"/>
        <v>24095.623287842136</v>
      </c>
      <c r="R352" s="730">
        <f t="shared" si="30"/>
        <v>11931749.843482474</v>
      </c>
      <c r="Z352" s="614"/>
    </row>
    <row r="353" spans="13:26" x14ac:dyDescent="0.2">
      <c r="M353" s="614"/>
      <c r="N353" s="748">
        <f t="shared" si="31"/>
        <v>295</v>
      </c>
      <c r="O353" s="730">
        <f t="shared" si="28"/>
        <v>11931749.843482474</v>
      </c>
      <c r="P353" s="730">
        <f t="shared" si="32"/>
        <v>29717.667117613084</v>
      </c>
      <c r="Q353" s="730">
        <f t="shared" si="29"/>
        <v>24204.789115399377</v>
      </c>
      <c r="R353" s="730">
        <f t="shared" si="30"/>
        <v>11985672.299715485</v>
      </c>
      <c r="Z353" s="614"/>
    </row>
    <row r="354" spans="13:26" x14ac:dyDescent="0.2">
      <c r="M354" s="614"/>
      <c r="N354" s="748">
        <f t="shared" si="31"/>
        <v>296</v>
      </c>
      <c r="O354" s="730">
        <f t="shared" si="28"/>
        <v>11985672.299715485</v>
      </c>
      <c r="P354" s="730">
        <f t="shared" si="32"/>
        <v>29717.667117613084</v>
      </c>
      <c r="Q354" s="730">
        <f t="shared" si="29"/>
        <v>24314.176397133022</v>
      </c>
      <c r="R354" s="730">
        <f t="shared" si="30"/>
        <v>12039704.143230231</v>
      </c>
      <c r="Z354" s="614"/>
    </row>
    <row r="355" spans="13:26" x14ac:dyDescent="0.2">
      <c r="M355" s="614"/>
      <c r="N355" s="748">
        <f t="shared" si="31"/>
        <v>297</v>
      </c>
      <c r="O355" s="730">
        <f t="shared" si="28"/>
        <v>12039704.143230231</v>
      </c>
      <c r="P355" s="730">
        <f t="shared" si="32"/>
        <v>29717.667117613084</v>
      </c>
      <c r="Q355" s="730">
        <f t="shared" si="29"/>
        <v>24423.785582285782</v>
      </c>
      <c r="R355" s="730">
        <f t="shared" si="30"/>
        <v>12093845.595930129</v>
      </c>
      <c r="Z355" s="614"/>
    </row>
    <row r="356" spans="13:26" x14ac:dyDescent="0.2">
      <c r="M356" s="614"/>
      <c r="N356" s="748">
        <f t="shared" si="31"/>
        <v>298</v>
      </c>
      <c r="O356" s="730">
        <f t="shared" si="28"/>
        <v>12093845.595930129</v>
      </c>
      <c r="P356" s="730">
        <f t="shared" si="32"/>
        <v>29717.667117613084</v>
      </c>
      <c r="Q356" s="730">
        <f t="shared" si="29"/>
        <v>24533.617121011699</v>
      </c>
      <c r="R356" s="730">
        <f t="shared" si="30"/>
        <v>12148096.880168753</v>
      </c>
      <c r="Z356" s="614"/>
    </row>
    <row r="357" spans="13:26" x14ac:dyDescent="0.2">
      <c r="M357" s="614"/>
      <c r="N357" s="748">
        <f t="shared" si="31"/>
        <v>299</v>
      </c>
      <c r="O357" s="730">
        <f t="shared" si="28"/>
        <v>12148096.880168753</v>
      </c>
      <c r="P357" s="730">
        <f t="shared" si="32"/>
        <v>29717.667117613084</v>
      </c>
      <c r="Q357" s="730">
        <f t="shared" si="29"/>
        <v>24643.671464378003</v>
      </c>
      <c r="R357" s="730">
        <f t="shared" si="30"/>
        <v>12202458.218750743</v>
      </c>
      <c r="Z357" s="614"/>
    </row>
    <row r="358" spans="13:26" x14ac:dyDescent="0.2">
      <c r="M358" s="614"/>
      <c r="N358" s="748">
        <f t="shared" si="31"/>
        <v>300</v>
      </c>
      <c r="O358" s="730">
        <f t="shared" si="28"/>
        <v>12202458.218750743</v>
      </c>
      <c r="P358" s="730">
        <f t="shared" si="32"/>
        <v>29717.667117613084</v>
      </c>
      <c r="Q358" s="730">
        <f t="shared" si="29"/>
        <v>24753.949064366963</v>
      </c>
      <c r="R358" s="730">
        <f t="shared" si="30"/>
        <v>12256929.834932722</v>
      </c>
      <c r="Z358" s="614"/>
    </row>
    <row r="359" spans="13:26" x14ac:dyDescent="0.2">
      <c r="M359" s="614"/>
      <c r="N359" s="748">
        <f t="shared" si="31"/>
        <v>301</v>
      </c>
      <c r="O359" s="730">
        <f t="shared" si="28"/>
        <v>12256929.834932722</v>
      </c>
      <c r="P359" s="730">
        <f t="shared" si="32"/>
        <v>29717.667117613084</v>
      </c>
      <c r="Q359" s="730">
        <f t="shared" si="29"/>
        <v>24864.450373877738</v>
      </c>
      <c r="R359" s="730">
        <f t="shared" si="30"/>
        <v>12311511.952424211</v>
      </c>
      <c r="Z359" s="614"/>
    </row>
    <row r="360" spans="13:26" x14ac:dyDescent="0.2">
      <c r="M360" s="614"/>
      <c r="N360" s="748">
        <f t="shared" si="31"/>
        <v>302</v>
      </c>
      <c r="O360" s="730">
        <f t="shared" si="28"/>
        <v>12311511.952424211</v>
      </c>
      <c r="P360" s="730">
        <f t="shared" si="32"/>
        <v>29717.667117613084</v>
      </c>
      <c r="Q360" s="730">
        <f t="shared" si="29"/>
        <v>24975.175846728234</v>
      </c>
      <c r="R360" s="730">
        <f t="shared" si="30"/>
        <v>12366204.795388551</v>
      </c>
      <c r="Z360" s="614"/>
    </row>
    <row r="361" spans="13:26" x14ac:dyDescent="0.2">
      <c r="M361" s="614"/>
      <c r="N361" s="748">
        <f t="shared" si="31"/>
        <v>303</v>
      </c>
      <c r="O361" s="730">
        <f t="shared" si="28"/>
        <v>12366204.795388551</v>
      </c>
      <c r="P361" s="730">
        <f t="shared" si="32"/>
        <v>29717.667117613084</v>
      </c>
      <c r="Q361" s="730">
        <f t="shared" si="29"/>
        <v>25086.125937656987</v>
      </c>
      <c r="R361" s="730">
        <f t="shared" si="30"/>
        <v>12421008.588443821</v>
      </c>
      <c r="Z361" s="614"/>
    </row>
    <row r="362" spans="13:26" x14ac:dyDescent="0.2">
      <c r="M362" s="614"/>
      <c r="N362" s="748">
        <f t="shared" si="31"/>
        <v>304</v>
      </c>
      <c r="O362" s="730">
        <f t="shared" si="28"/>
        <v>12421008.588443821</v>
      </c>
      <c r="P362" s="730">
        <f t="shared" si="32"/>
        <v>29717.667117613084</v>
      </c>
      <c r="Q362" s="730">
        <f t="shared" si="29"/>
        <v>25197.301102325007</v>
      </c>
      <c r="R362" s="730">
        <f t="shared" si="30"/>
        <v>12475923.556663759</v>
      </c>
      <c r="Z362" s="614"/>
    </row>
    <row r="363" spans="13:26" x14ac:dyDescent="0.2">
      <c r="M363" s="614"/>
      <c r="N363" s="748">
        <f t="shared" si="31"/>
        <v>305</v>
      </c>
      <c r="O363" s="730">
        <f t="shared" si="28"/>
        <v>12475923.556663759</v>
      </c>
      <c r="P363" s="730">
        <f t="shared" si="32"/>
        <v>29717.667117613084</v>
      </c>
      <c r="Q363" s="730">
        <f t="shared" si="29"/>
        <v>25308.701797317663</v>
      </c>
      <c r="R363" s="730">
        <f t="shared" si="30"/>
        <v>12530949.925578689</v>
      </c>
      <c r="Z363" s="614"/>
    </row>
    <row r="364" spans="13:26" x14ac:dyDescent="0.2">
      <c r="M364" s="614"/>
      <c r="N364" s="748">
        <f t="shared" si="31"/>
        <v>306</v>
      </c>
      <c r="O364" s="730">
        <f t="shared" si="28"/>
        <v>12530949.925578689</v>
      </c>
      <c r="P364" s="730">
        <f t="shared" si="32"/>
        <v>29717.667117613084</v>
      </c>
      <c r="Q364" s="730">
        <f t="shared" si="29"/>
        <v>25420.328480146552</v>
      </c>
      <c r="R364" s="730">
        <f t="shared" si="30"/>
        <v>12586087.921176448</v>
      </c>
      <c r="Z364" s="614"/>
    </row>
    <row r="365" spans="13:26" x14ac:dyDescent="0.2">
      <c r="M365" s="614"/>
      <c r="N365" s="748">
        <f t="shared" si="31"/>
        <v>307</v>
      </c>
      <c r="O365" s="730">
        <f t="shared" si="28"/>
        <v>12586087.921176448</v>
      </c>
      <c r="P365" s="730">
        <f t="shared" si="32"/>
        <v>29717.667117613084</v>
      </c>
      <c r="Q365" s="730">
        <f t="shared" si="29"/>
        <v>25532.181609251384</v>
      </c>
      <c r="R365" s="730">
        <f t="shared" si="30"/>
        <v>12641337.769903312</v>
      </c>
      <c r="Z365" s="614"/>
    </row>
    <row r="366" spans="13:26" x14ac:dyDescent="0.2">
      <c r="M366" s="614"/>
      <c r="N366" s="748">
        <f t="shared" si="31"/>
        <v>308</v>
      </c>
      <c r="O366" s="730">
        <f t="shared" si="28"/>
        <v>12641337.769903312</v>
      </c>
      <c r="P366" s="730">
        <f t="shared" si="32"/>
        <v>29717.667117613084</v>
      </c>
      <c r="Q366" s="730">
        <f t="shared" si="29"/>
        <v>25644.261644001854</v>
      </c>
      <c r="R366" s="730">
        <f t="shared" si="30"/>
        <v>12696699.698664926</v>
      </c>
      <c r="Z366" s="614"/>
    </row>
    <row r="367" spans="13:26" x14ac:dyDescent="0.2">
      <c r="M367" s="614"/>
      <c r="N367" s="748">
        <f t="shared" si="31"/>
        <v>309</v>
      </c>
      <c r="O367" s="730">
        <f t="shared" si="28"/>
        <v>12696699.698664926</v>
      </c>
      <c r="P367" s="730">
        <f t="shared" si="32"/>
        <v>29717.667117613084</v>
      </c>
      <c r="Q367" s="730">
        <f t="shared" si="29"/>
        <v>25756.569044699547</v>
      </c>
      <c r="R367" s="730">
        <f t="shared" si="30"/>
        <v>12752173.934827238</v>
      </c>
      <c r="Z367" s="614"/>
    </row>
    <row r="368" spans="13:26" x14ac:dyDescent="0.2">
      <c r="M368" s="614"/>
      <c r="N368" s="748">
        <f t="shared" si="31"/>
        <v>310</v>
      </c>
      <c r="O368" s="730">
        <f t="shared" si="28"/>
        <v>12752173.934827238</v>
      </c>
      <c r="P368" s="730">
        <f t="shared" si="32"/>
        <v>29717.667117613084</v>
      </c>
      <c r="Q368" s="730">
        <f t="shared" si="29"/>
        <v>25869.104272579814</v>
      </c>
      <c r="R368" s="730">
        <f t="shared" si="30"/>
        <v>12807760.706217431</v>
      </c>
      <c r="Z368" s="614"/>
    </row>
    <row r="369" spans="13:26" x14ac:dyDescent="0.2">
      <c r="M369" s="614"/>
      <c r="N369" s="748">
        <f t="shared" si="31"/>
        <v>311</v>
      </c>
      <c r="O369" s="730">
        <f t="shared" si="28"/>
        <v>12807760.706217431</v>
      </c>
      <c r="P369" s="730">
        <f t="shared" si="32"/>
        <v>29717.667117613084</v>
      </c>
      <c r="Q369" s="730">
        <f t="shared" si="29"/>
        <v>25981.867789813663</v>
      </c>
      <c r="R369" s="730">
        <f t="shared" si="30"/>
        <v>12863460.241124857</v>
      </c>
      <c r="Z369" s="614"/>
    </row>
    <row r="370" spans="13:26" x14ac:dyDescent="0.2">
      <c r="M370" s="614"/>
      <c r="N370" s="748">
        <f t="shared" si="31"/>
        <v>312</v>
      </c>
      <c r="O370" s="730">
        <f t="shared" si="28"/>
        <v>12863460.241124857</v>
      </c>
      <c r="P370" s="730">
        <f t="shared" si="32"/>
        <v>29717.667117613084</v>
      </c>
      <c r="Q370" s="730">
        <f t="shared" si="29"/>
        <v>26094.860059509672</v>
      </c>
      <c r="R370" s="730">
        <f t="shared" si="30"/>
        <v>12919272.768301979</v>
      </c>
      <c r="Z370" s="614"/>
    </row>
    <row r="371" spans="13:26" x14ac:dyDescent="0.2">
      <c r="M371" s="614"/>
      <c r="N371" s="748">
        <f t="shared" si="31"/>
        <v>313</v>
      </c>
      <c r="O371" s="730">
        <f t="shared" si="28"/>
        <v>12919272.768301979</v>
      </c>
      <c r="P371" s="730">
        <f t="shared" si="32"/>
        <v>29717.667117613084</v>
      </c>
      <c r="Q371" s="730">
        <f t="shared" si="29"/>
        <v>26208.081545715875</v>
      </c>
      <c r="R371" s="730">
        <f t="shared" si="30"/>
        <v>12975198.516965307</v>
      </c>
      <c r="Z371" s="614"/>
    </row>
    <row r="372" spans="13:26" x14ac:dyDescent="0.2">
      <c r="M372" s="614"/>
      <c r="N372" s="748">
        <f t="shared" si="31"/>
        <v>314</v>
      </c>
      <c r="O372" s="730">
        <f t="shared" si="28"/>
        <v>12975198.516965307</v>
      </c>
      <c r="P372" s="730">
        <f t="shared" si="32"/>
        <v>29717.667117613084</v>
      </c>
      <c r="Q372" s="730">
        <f t="shared" si="29"/>
        <v>26321.532713421686</v>
      </c>
      <c r="R372" s="730">
        <f t="shared" si="30"/>
        <v>13031237.716796342</v>
      </c>
      <c r="Z372" s="614"/>
    </row>
    <row r="373" spans="13:26" x14ac:dyDescent="0.2">
      <c r="M373" s="614"/>
      <c r="N373" s="748">
        <f t="shared" si="31"/>
        <v>315</v>
      </c>
      <c r="O373" s="730">
        <f t="shared" si="28"/>
        <v>13031237.716796342</v>
      </c>
      <c r="P373" s="730">
        <f t="shared" si="32"/>
        <v>29717.667117613084</v>
      </c>
      <c r="Q373" s="730">
        <f t="shared" si="29"/>
        <v>26435.214028559789</v>
      </c>
      <c r="R373" s="730">
        <f t="shared" si="30"/>
        <v>13087390.597942514</v>
      </c>
      <c r="Z373" s="614"/>
    </row>
    <row r="374" spans="13:26" x14ac:dyDescent="0.2">
      <c r="M374" s="614"/>
      <c r="N374" s="748">
        <f t="shared" si="31"/>
        <v>316</v>
      </c>
      <c r="O374" s="730">
        <f t="shared" si="28"/>
        <v>13087390.597942514</v>
      </c>
      <c r="P374" s="730">
        <f t="shared" si="32"/>
        <v>29717.667117613084</v>
      </c>
      <c r="Q374" s="730">
        <f t="shared" si="29"/>
        <v>26549.125958008059</v>
      </c>
      <c r="R374" s="730">
        <f t="shared" si="30"/>
        <v>13143657.391018135</v>
      </c>
      <c r="Z374" s="614"/>
    </row>
    <row r="375" spans="13:26" x14ac:dyDescent="0.2">
      <c r="M375" s="614"/>
      <c r="N375" s="748">
        <f t="shared" si="31"/>
        <v>317</v>
      </c>
      <c r="O375" s="730">
        <f t="shared" si="28"/>
        <v>13143657.391018135</v>
      </c>
      <c r="P375" s="730">
        <f t="shared" si="32"/>
        <v>29717.667117613084</v>
      </c>
      <c r="Q375" s="730">
        <f t="shared" si="29"/>
        <v>26663.268969591489</v>
      </c>
      <c r="R375" s="730">
        <f t="shared" si="30"/>
        <v>13200038.32710534</v>
      </c>
      <c r="Z375" s="614"/>
    </row>
    <row r="376" spans="13:26" x14ac:dyDescent="0.2">
      <c r="M376" s="614"/>
      <c r="N376" s="748">
        <f t="shared" si="31"/>
        <v>318</v>
      </c>
      <c r="O376" s="730">
        <f t="shared" si="28"/>
        <v>13200038.32710534</v>
      </c>
      <c r="P376" s="730">
        <f t="shared" si="32"/>
        <v>29717.667117613084</v>
      </c>
      <c r="Q376" s="730">
        <f t="shared" si="29"/>
        <v>26777.643532084101</v>
      </c>
      <c r="R376" s="730">
        <f t="shared" si="30"/>
        <v>13256533.637755036</v>
      </c>
      <c r="Z376" s="614"/>
    </row>
    <row r="377" spans="13:26" x14ac:dyDescent="0.2">
      <c r="M377" s="614"/>
      <c r="N377" s="748">
        <f t="shared" si="31"/>
        <v>319</v>
      </c>
      <c r="O377" s="730">
        <f t="shared" si="28"/>
        <v>13256533.637755036</v>
      </c>
      <c r="P377" s="730">
        <f t="shared" si="32"/>
        <v>29717.667117613084</v>
      </c>
      <c r="Q377" s="730">
        <f t="shared" si="29"/>
        <v>26892.250115210867</v>
      </c>
      <c r="R377" s="730">
        <f t="shared" si="30"/>
        <v>13313143.554987859</v>
      </c>
      <c r="Z377" s="614"/>
    </row>
    <row r="378" spans="13:26" x14ac:dyDescent="0.2">
      <c r="M378" s="614"/>
      <c r="N378" s="748">
        <f t="shared" si="31"/>
        <v>320</v>
      </c>
      <c r="O378" s="730">
        <f t="shared" si="28"/>
        <v>13313143.554987859</v>
      </c>
      <c r="P378" s="730">
        <f t="shared" si="32"/>
        <v>29717.667117613084</v>
      </c>
      <c r="Q378" s="730">
        <f t="shared" si="29"/>
        <v>27007.089189649658</v>
      </c>
      <c r="R378" s="730">
        <f t="shared" si="30"/>
        <v>13369868.311295122</v>
      </c>
      <c r="Z378" s="614"/>
    </row>
    <row r="379" spans="13:26" x14ac:dyDescent="0.2">
      <c r="M379" s="614"/>
      <c r="N379" s="748">
        <f t="shared" si="31"/>
        <v>321</v>
      </c>
      <c r="O379" s="730">
        <f t="shared" si="28"/>
        <v>13369868.311295122</v>
      </c>
      <c r="P379" s="730">
        <f t="shared" si="32"/>
        <v>29717.667117613084</v>
      </c>
      <c r="Q379" s="730">
        <f t="shared" si="29"/>
        <v>27122.16122703315</v>
      </c>
      <c r="R379" s="730">
        <f t="shared" si="30"/>
        <v>13426708.139639767</v>
      </c>
      <c r="Z379" s="614"/>
    </row>
    <row r="380" spans="13:26" x14ac:dyDescent="0.2">
      <c r="M380" s="614"/>
      <c r="N380" s="748">
        <f t="shared" si="31"/>
        <v>322</v>
      </c>
      <c r="O380" s="730">
        <f t="shared" ref="O380:O382" si="33">R379</f>
        <v>13426708.139639767</v>
      </c>
      <c r="P380" s="730">
        <f t="shared" si="32"/>
        <v>29717.667117613084</v>
      </c>
      <c r="Q380" s="730">
        <f t="shared" ref="Q380:Q382" si="34">O380*$P$53</f>
        <v>27237.466699950783</v>
      </c>
      <c r="R380" s="730">
        <f t="shared" ref="R380:R382" si="35">O380+P380+Q380</f>
        <v>13483663.27345733</v>
      </c>
      <c r="Z380" s="614"/>
    </row>
    <row r="381" spans="13:26" x14ac:dyDescent="0.2">
      <c r="M381" s="614"/>
      <c r="N381" s="748">
        <f t="shared" ref="N381:N382" si="36">N380+1</f>
        <v>323</v>
      </c>
      <c r="O381" s="730">
        <f t="shared" si="33"/>
        <v>13483663.27345733</v>
      </c>
      <c r="P381" s="730">
        <f t="shared" ref="P381:P382" si="37">P380</f>
        <v>29717.667117613084</v>
      </c>
      <c r="Q381" s="730">
        <f t="shared" si="34"/>
        <v>27353.006081950691</v>
      </c>
      <c r="R381" s="730">
        <f t="shared" si="35"/>
        <v>13540733.946656892</v>
      </c>
      <c r="Z381" s="614"/>
    </row>
    <row r="382" spans="13:26" x14ac:dyDescent="0.2">
      <c r="M382" s="614"/>
      <c r="N382" s="748">
        <f t="shared" si="36"/>
        <v>324</v>
      </c>
      <c r="O382" s="730">
        <f t="shared" si="33"/>
        <v>13540733.946656892</v>
      </c>
      <c r="P382" s="730">
        <f t="shared" si="37"/>
        <v>29717.667117613084</v>
      </c>
      <c r="Q382" s="730">
        <f t="shared" si="34"/>
        <v>27468.779847541649</v>
      </c>
      <c r="R382" s="730">
        <f t="shared" si="35"/>
        <v>13597920.393622046</v>
      </c>
      <c r="Z382" s="614"/>
    </row>
    <row r="383" spans="13:26" x14ac:dyDescent="0.2">
      <c r="M383" s="614"/>
      <c r="N383" s="615" t="s">
        <v>18</v>
      </c>
      <c r="O383" s="615" t="s">
        <v>18</v>
      </c>
      <c r="P383" s="615" t="s">
        <v>18</v>
      </c>
      <c r="Q383" s="615" t="s">
        <v>18</v>
      </c>
      <c r="R383" s="615" t="s">
        <v>18</v>
      </c>
      <c r="Z383" s="614"/>
    </row>
    <row r="384" spans="13:26" x14ac:dyDescent="0.2">
      <c r="M384" s="614"/>
      <c r="N384" s="605"/>
      <c r="O384" s="605" t="s">
        <v>111</v>
      </c>
      <c r="P384" s="724">
        <f>SUM(P59:P382)</f>
        <v>9628524.1461066417</v>
      </c>
      <c r="Q384" s="724">
        <f>SUM(Q59:Q382)</f>
        <v>3969396.2475154493</v>
      </c>
      <c r="R384" s="731">
        <f>P384+Q384</f>
        <v>13597920.393622091</v>
      </c>
      <c r="S384" s="497">
        <f>R384-P54</f>
        <v>1.2852251529693604E-7</v>
      </c>
      <c r="Z384" s="614"/>
    </row>
    <row r="385" spans="13:26" x14ac:dyDescent="0.2">
      <c r="M385" s="614"/>
      <c r="N385" s="614"/>
      <c r="O385" s="614"/>
      <c r="P385" s="614"/>
      <c r="Q385" s="614"/>
      <c r="R385" s="614"/>
      <c r="S385" s="614"/>
      <c r="T385" s="614"/>
      <c r="U385" s="614"/>
      <c r="V385" s="614"/>
      <c r="W385" s="614"/>
      <c r="X385" s="614"/>
      <c r="Y385" s="614"/>
      <c r="Z385" s="614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19CFB-5ACF-4022-A21B-DC497C9F4FEF}">
  <sheetPr>
    <tabColor theme="2" tint="-0.499984740745262"/>
    <pageSetUpPr fitToPage="1"/>
  </sheetPr>
  <dimension ref="A1:AH397"/>
  <sheetViews>
    <sheetView view="pageBreakPreview" topLeftCell="H16" zoomScaleNormal="100" zoomScaleSheetLayoutView="100" workbookViewId="0"/>
  </sheetViews>
  <sheetFormatPr defaultRowHeight="12.75" x14ac:dyDescent="0.2"/>
  <cols>
    <col min="1" max="1" width="17" style="552" bestFit="1" customWidth="1"/>
    <col min="2" max="2" width="15.5703125" style="552" bestFit="1" customWidth="1"/>
    <col min="3" max="3" width="9.42578125" style="552" bestFit="1" customWidth="1"/>
    <col min="4" max="4" width="14.7109375" style="552" bestFit="1" customWidth="1"/>
    <col min="5" max="5" width="11.42578125" style="552" customWidth="1"/>
    <col min="6" max="6" width="10.85546875" style="552" bestFit="1" customWidth="1"/>
    <col min="7" max="7" width="11.42578125" style="552" customWidth="1"/>
    <col min="8" max="9" width="0.85546875" style="552" customWidth="1"/>
    <col min="10" max="10" width="12" style="552" bestFit="1" customWidth="1"/>
    <col min="11" max="11" width="10.85546875" style="552" bestFit="1" customWidth="1"/>
    <col min="12" max="12" width="11.42578125" style="552" customWidth="1"/>
    <col min="13" max="13" width="2.7109375" style="552" customWidth="1"/>
    <col min="14" max="14" width="4" style="552" bestFit="1" customWidth="1"/>
    <col min="15" max="15" width="26.7109375" style="552" bestFit="1" customWidth="1"/>
    <col min="16" max="20" width="13.28515625" style="552" customWidth="1"/>
    <col min="21" max="25" width="9.42578125" style="552" customWidth="1"/>
    <col min="26" max="26" width="2.5703125" style="552" customWidth="1"/>
    <col min="27" max="27" width="64.28515625" style="552" bestFit="1" customWidth="1"/>
    <col min="28" max="28" width="11.140625" style="552" customWidth="1"/>
    <col min="29" max="29" width="7.140625" style="552" customWidth="1"/>
    <col min="30" max="30" width="10.5703125" style="552" customWidth="1"/>
    <col min="31" max="33" width="15.5703125" style="552" customWidth="1"/>
    <col min="34" max="34" width="2.5703125" style="552" bestFit="1" customWidth="1"/>
    <col min="35" max="16384" width="9.140625" style="552"/>
  </cols>
  <sheetData>
    <row r="1" spans="1:34" ht="15.75" x14ac:dyDescent="0.25">
      <c r="A1" s="713" t="s">
        <v>5</v>
      </c>
      <c r="B1" s="732"/>
      <c r="C1" s="732"/>
      <c r="D1" s="732"/>
      <c r="E1" s="732"/>
      <c r="F1" s="733"/>
      <c r="G1" s="732"/>
      <c r="H1" s="732"/>
      <c r="I1" s="732"/>
      <c r="J1" s="714"/>
      <c r="K1" s="732"/>
      <c r="L1" s="732"/>
      <c r="M1" s="614"/>
      <c r="O1" s="713" t="s">
        <v>5</v>
      </c>
      <c r="P1" s="732"/>
      <c r="Q1" s="732"/>
      <c r="R1" s="732"/>
      <c r="S1" s="732"/>
      <c r="T1" s="732"/>
      <c r="Z1" s="614"/>
      <c r="AA1" s="757" t="s">
        <v>6</v>
      </c>
      <c r="AB1" s="550"/>
      <c r="AC1" s="550"/>
      <c r="AD1" s="550"/>
      <c r="AE1" s="550"/>
      <c r="AF1" s="550"/>
      <c r="AG1" s="550"/>
      <c r="AH1" s="614"/>
    </row>
    <row r="2" spans="1:34" ht="15.75" x14ac:dyDescent="0.25">
      <c r="A2" s="713" t="s">
        <v>7</v>
      </c>
      <c r="B2" s="732"/>
      <c r="C2" s="732"/>
      <c r="D2" s="732"/>
      <c r="E2" s="732"/>
      <c r="F2" s="733"/>
      <c r="G2" s="732"/>
      <c r="H2" s="732"/>
      <c r="I2" s="732"/>
      <c r="J2" s="714"/>
      <c r="K2" s="732"/>
      <c r="L2" s="732"/>
      <c r="M2" s="614"/>
      <c r="O2" s="714" t="s">
        <v>116</v>
      </c>
      <c r="P2" s="732"/>
      <c r="Q2" s="732"/>
      <c r="R2" s="732"/>
      <c r="S2" s="732"/>
      <c r="T2" s="732"/>
      <c r="Z2" s="614"/>
      <c r="AA2" s="757" t="s">
        <v>8</v>
      </c>
      <c r="AB2" s="550"/>
      <c r="AC2" s="550"/>
      <c r="AD2" s="550"/>
      <c r="AE2" s="550"/>
      <c r="AF2" s="550"/>
      <c r="AG2" s="550"/>
      <c r="AH2" s="614"/>
    </row>
    <row r="3" spans="1:34" ht="15.75" x14ac:dyDescent="0.25">
      <c r="A3" s="713"/>
      <c r="B3" s="732"/>
      <c r="C3" s="732"/>
      <c r="D3" s="732"/>
      <c r="E3" s="732"/>
      <c r="F3" s="733"/>
      <c r="G3" s="732"/>
      <c r="H3" s="732"/>
      <c r="I3" s="732"/>
      <c r="J3" s="714"/>
      <c r="K3" s="732"/>
      <c r="L3" s="732"/>
      <c r="M3" s="614"/>
      <c r="O3" s="714"/>
      <c r="P3" s="732"/>
      <c r="Q3" s="732"/>
      <c r="R3" s="732"/>
      <c r="S3" s="732"/>
      <c r="T3" s="732"/>
      <c r="Z3" s="614"/>
      <c r="AA3" s="757"/>
      <c r="AB3" s="550"/>
      <c r="AC3" s="550"/>
      <c r="AD3" s="550"/>
      <c r="AE3" s="550"/>
      <c r="AF3" s="550"/>
      <c r="AG3" s="550"/>
      <c r="AH3" s="614"/>
    </row>
    <row r="4" spans="1:34" ht="15.75" x14ac:dyDescent="0.25">
      <c r="A4" s="713"/>
      <c r="B4" s="732"/>
      <c r="C4" s="732"/>
      <c r="D4" s="732"/>
      <c r="E4" s="732"/>
      <c r="F4" s="733"/>
      <c r="G4" s="732"/>
      <c r="H4" s="732"/>
      <c r="I4" s="732"/>
      <c r="J4" s="714"/>
      <c r="K4" s="732"/>
      <c r="L4" s="732"/>
      <c r="M4" s="614"/>
      <c r="O4" s="734"/>
      <c r="P4" s="735"/>
      <c r="Q4" s="735"/>
      <c r="R4" s="735"/>
      <c r="S4" s="735"/>
      <c r="T4" s="735"/>
      <c r="Z4" s="614"/>
      <c r="AA4" s="715"/>
      <c r="AH4" s="614"/>
    </row>
    <row r="5" spans="1:34" x14ac:dyDescent="0.2">
      <c r="A5" s="586"/>
      <c r="B5" s="716" t="s">
        <v>187</v>
      </c>
      <c r="D5" s="586"/>
      <c r="F5" s="586"/>
      <c r="G5" s="41" t="s">
        <v>124</v>
      </c>
      <c r="H5" s="664"/>
      <c r="J5" s="41"/>
      <c r="K5" s="41"/>
      <c r="L5" s="41"/>
      <c r="M5" s="614"/>
      <c r="O5" s="717" t="str">
        <f>A10</f>
        <v>Wimauma Solar</v>
      </c>
      <c r="P5" s="317" t="s">
        <v>131</v>
      </c>
      <c r="Q5" s="316" t="s">
        <v>9</v>
      </c>
      <c r="R5" s="316" t="s">
        <v>10</v>
      </c>
      <c r="S5" s="316" t="s">
        <v>11</v>
      </c>
      <c r="T5" s="316" t="s">
        <v>12</v>
      </c>
      <c r="Z5" s="614"/>
      <c r="AA5" s="735"/>
      <c r="AB5" s="735"/>
      <c r="AC5" s="735"/>
      <c r="AD5" s="736"/>
      <c r="AE5" s="735"/>
      <c r="AF5" s="735"/>
      <c r="AG5" s="41" t="s">
        <v>131</v>
      </c>
      <c r="AH5" s="614"/>
    </row>
    <row r="6" spans="1:34" x14ac:dyDescent="0.2">
      <c r="A6" s="586"/>
      <c r="B6" s="716" t="s">
        <v>185</v>
      </c>
      <c r="C6" s="306" t="s">
        <v>123</v>
      </c>
      <c r="D6" s="41" t="s">
        <v>128</v>
      </c>
      <c r="E6" s="41" t="s">
        <v>124</v>
      </c>
      <c r="F6" s="718" t="s">
        <v>14</v>
      </c>
      <c r="G6" s="306" t="s">
        <v>138</v>
      </c>
      <c r="H6" s="664"/>
      <c r="J6" s="41" t="s">
        <v>4707</v>
      </c>
      <c r="K6" s="41" t="s">
        <v>14</v>
      </c>
      <c r="L6" s="41" t="s">
        <v>133</v>
      </c>
      <c r="M6" s="614"/>
      <c r="O6" s="719" t="s">
        <v>184</v>
      </c>
      <c r="P6" s="737">
        <f>G7</f>
        <v>2022</v>
      </c>
      <c r="Q6" s="550"/>
      <c r="R6" s="550"/>
      <c r="S6" s="550"/>
      <c r="T6" s="550"/>
      <c r="Z6" s="614"/>
      <c r="AA6" s="586"/>
      <c r="AB6" s="586"/>
      <c r="AC6" s="586"/>
      <c r="AD6" s="306" t="s">
        <v>123</v>
      </c>
      <c r="AE6" s="41" t="s">
        <v>128</v>
      </c>
      <c r="AF6" s="41" t="s">
        <v>4830</v>
      </c>
      <c r="AG6" s="41" t="s">
        <v>133</v>
      </c>
      <c r="AH6" s="614"/>
    </row>
    <row r="7" spans="1:34" ht="12.75" customHeight="1" x14ac:dyDescent="0.2">
      <c r="A7" s="586"/>
      <c r="B7" s="306" t="s">
        <v>186</v>
      </c>
      <c r="C7" s="41" t="s">
        <v>122</v>
      </c>
      <c r="D7" s="306" t="s">
        <v>4711</v>
      </c>
      <c r="E7" s="41" t="s">
        <v>125</v>
      </c>
      <c r="F7" s="306" t="s">
        <v>4042</v>
      </c>
      <c r="G7" s="619">
        <f>'Escalation Factors'!$C$8</f>
        <v>2022</v>
      </c>
      <c r="H7" s="664"/>
      <c r="J7" s="41" t="s">
        <v>130</v>
      </c>
      <c r="K7" s="306" t="s">
        <v>4042</v>
      </c>
      <c r="L7" s="41" t="s">
        <v>132</v>
      </c>
      <c r="M7" s="614"/>
      <c r="O7" s="720" t="s">
        <v>19</v>
      </c>
      <c r="P7" s="738">
        <f>C10</f>
        <v>2050</v>
      </c>
      <c r="Q7" s="550"/>
      <c r="R7" s="550"/>
      <c r="S7" s="550"/>
      <c r="T7" s="550"/>
      <c r="Z7" s="614"/>
      <c r="AA7" s="586"/>
      <c r="AB7" s="41" t="s">
        <v>122</v>
      </c>
      <c r="AC7" s="41" t="s">
        <v>16</v>
      </c>
      <c r="AD7" s="41" t="s">
        <v>122</v>
      </c>
      <c r="AE7" s="41" t="s">
        <v>135</v>
      </c>
      <c r="AF7" s="762" t="str">
        <f>$O$16</f>
        <v>Reserve @ 12/31/2021</v>
      </c>
      <c r="AG7" s="41" t="s">
        <v>132</v>
      </c>
      <c r="AH7" s="614"/>
    </row>
    <row r="8" spans="1:34" x14ac:dyDescent="0.2">
      <c r="A8" s="41" t="s">
        <v>15</v>
      </c>
      <c r="B8" s="306" t="s">
        <v>127</v>
      </c>
      <c r="C8" s="41" t="s">
        <v>13</v>
      </c>
      <c r="D8" s="306" t="s">
        <v>4710</v>
      </c>
      <c r="E8" s="41" t="s">
        <v>126</v>
      </c>
      <c r="F8" s="718" t="s">
        <v>120</v>
      </c>
      <c r="G8" s="41" t="s">
        <v>127</v>
      </c>
      <c r="H8" s="664"/>
      <c r="J8" s="41" t="s">
        <v>17</v>
      </c>
      <c r="K8" s="41" t="s">
        <v>120</v>
      </c>
      <c r="L8" s="41" t="s">
        <v>124</v>
      </c>
      <c r="M8" s="614"/>
      <c r="O8" s="721" t="str">
        <f>"Cost @ Study Year "&amp;P6</f>
        <v>Cost @ Study Year 2022</v>
      </c>
      <c r="P8" s="739">
        <f t="shared" ref="P8:P10" si="0">SUM(Q8:T8)</f>
        <v>11007621.208087355</v>
      </c>
      <c r="Q8" s="739">
        <f>G10</f>
        <v>5145383.3156333836</v>
      </c>
      <c r="R8" s="739">
        <f>G11</f>
        <v>5031054.8943394553</v>
      </c>
      <c r="S8" s="739">
        <f>G12</f>
        <v>3721106.3605140829</v>
      </c>
      <c r="T8" s="739">
        <f>G13</f>
        <v>-2889923.3623995674</v>
      </c>
      <c r="Z8" s="614"/>
      <c r="AA8" s="41" t="s">
        <v>15</v>
      </c>
      <c r="AB8" s="306" t="s">
        <v>134</v>
      </c>
      <c r="AC8" s="41" t="s">
        <v>121</v>
      </c>
      <c r="AD8" s="41" t="s">
        <v>13</v>
      </c>
      <c r="AE8" s="41" t="s">
        <v>136</v>
      </c>
      <c r="AF8" s="762"/>
      <c r="AG8" s="41" t="s">
        <v>124</v>
      </c>
      <c r="AH8" s="614"/>
    </row>
    <row r="9" spans="1:34" x14ac:dyDescent="0.2">
      <c r="A9" s="615" t="s">
        <v>18</v>
      </c>
      <c r="B9" s="615" t="s">
        <v>18</v>
      </c>
      <c r="C9" s="615" t="s">
        <v>18</v>
      </c>
      <c r="D9" s="615" t="s">
        <v>18</v>
      </c>
      <c r="E9" s="615" t="s">
        <v>18</v>
      </c>
      <c r="F9" s="615" t="s">
        <v>18</v>
      </c>
      <c r="G9" s="615" t="s">
        <v>18</v>
      </c>
      <c r="H9" s="664"/>
      <c r="J9" s="615" t="s">
        <v>18</v>
      </c>
      <c r="K9" s="615" t="s">
        <v>18</v>
      </c>
      <c r="L9" s="615" t="s">
        <v>18</v>
      </c>
      <c r="M9" s="614"/>
      <c r="O9" s="722" t="s">
        <v>4706</v>
      </c>
      <c r="P9" s="723">
        <f>SUM(Q9:T9)</f>
        <v>21381887.527421486</v>
      </c>
      <c r="Q9" s="723">
        <f>L10</f>
        <v>10540263.209225196</v>
      </c>
      <c r="R9" s="723">
        <f>L11</f>
        <v>10166086.546662202</v>
      </c>
      <c r="S9" s="723">
        <f>L12</f>
        <v>6515110.5117222723</v>
      </c>
      <c r="T9" s="723">
        <f>L13</f>
        <v>-5839572.7401881861</v>
      </c>
      <c r="Z9" s="614"/>
      <c r="AA9" s="615" t="s">
        <v>18</v>
      </c>
      <c r="AB9" s="615" t="s">
        <v>18</v>
      </c>
      <c r="AC9" s="615" t="s">
        <v>18</v>
      </c>
      <c r="AD9" s="615" t="s">
        <v>18</v>
      </c>
      <c r="AE9" s="615" t="s">
        <v>18</v>
      </c>
      <c r="AF9" s="615" t="s">
        <v>18</v>
      </c>
      <c r="AG9" s="615" t="s">
        <v>18</v>
      </c>
      <c r="AH9" s="614"/>
    </row>
    <row r="10" spans="1:34" x14ac:dyDescent="0.2">
      <c r="A10" s="725" t="s">
        <v>3992</v>
      </c>
      <c r="B10" s="619">
        <f>'Escalation Factors'!$A$10</f>
        <v>2020</v>
      </c>
      <c r="C10" s="729">
        <v>2050</v>
      </c>
      <c r="D10" s="41" t="s">
        <v>9</v>
      </c>
      <c r="E10" s="740">
        <f>'Cost Estimates in 2020'!B41</f>
        <v>4865650</v>
      </c>
      <c r="F10" s="621">
        <f>VLOOKUP(G$7,Multiplier_Labor,3,FALSE)</f>
        <v>1.0574914586197905</v>
      </c>
      <c r="G10" s="42">
        <f>E10*F10</f>
        <v>5145383.3156333836</v>
      </c>
      <c r="H10" s="664"/>
      <c r="J10" s="620">
        <f>C10+1</f>
        <v>2051</v>
      </c>
      <c r="K10" s="621">
        <f>VLOOKUP(J$10,Multiplier_Labor,4,FALSE)</f>
        <v>2.0484894054832368</v>
      </c>
      <c r="L10" s="724">
        <f>G10*K10</f>
        <v>10540263.209225196</v>
      </c>
      <c r="M10" s="614"/>
      <c r="O10" s="720" t="s">
        <v>20</v>
      </c>
      <c r="P10" s="739">
        <f t="shared" si="0"/>
        <v>21381887.527421486</v>
      </c>
      <c r="Q10" s="739">
        <f>Q9-Q16</f>
        <v>10540263.209225196</v>
      </c>
      <c r="R10" s="739">
        <f>R9-R16</f>
        <v>10166086.546662202</v>
      </c>
      <c r="S10" s="739">
        <f>S9-S16</f>
        <v>6515110.5117222723</v>
      </c>
      <c r="T10" s="739">
        <f>T9-T16</f>
        <v>-5839572.7401881861</v>
      </c>
      <c r="Z10" s="614"/>
      <c r="AA10" s="725" t="str">
        <f>A10</f>
        <v>Wimauma Solar</v>
      </c>
      <c r="AB10" s="741">
        <f>P12</f>
        <v>28</v>
      </c>
      <c r="AC10" s="741">
        <f>G7</f>
        <v>2022</v>
      </c>
      <c r="AD10" s="616">
        <f>C10</f>
        <v>2050</v>
      </c>
      <c r="AE10" s="742">
        <f>G15</f>
        <v>11007621.208087355</v>
      </c>
      <c r="AF10" s="742">
        <f>P16</f>
        <v>0</v>
      </c>
      <c r="AG10" s="742">
        <f>L15</f>
        <v>21381887.527421486</v>
      </c>
      <c r="AH10" s="742">
        <f>AG10-P10-P16</f>
        <v>0</v>
      </c>
    </row>
    <row r="11" spans="1:34" x14ac:dyDescent="0.2">
      <c r="D11" s="306" t="s">
        <v>129</v>
      </c>
      <c r="E11" s="740">
        <f>'Cost Estimates in 2020'!C41</f>
        <v>4754560</v>
      </c>
      <c r="F11" s="621">
        <f>VLOOKUP(G$7,Multiplier_Materials,3,FALSE)</f>
        <v>1.0581536239608829</v>
      </c>
      <c r="G11" s="42">
        <f>E11*F11</f>
        <v>5031054.8943394553</v>
      </c>
      <c r="H11" s="664"/>
      <c r="K11" s="621">
        <f>VLOOKUP(J$10,Multiplier_Materials,4,FALSE)</f>
        <v>2.0206669893624651</v>
      </c>
      <c r="L11" s="724">
        <f t="shared" ref="L11:L13" si="1">G11*K11</f>
        <v>10166086.546662202</v>
      </c>
      <c r="M11" s="614"/>
      <c r="O11" s="720" t="s">
        <v>21</v>
      </c>
      <c r="P11" s="739">
        <f>SUM(Q11:T11)</f>
        <v>11007621.20808737</v>
      </c>
      <c r="Q11" s="739">
        <f>Q10/((1+Q13)^(P12))</f>
        <v>5145383.3156333864</v>
      </c>
      <c r="R11" s="739">
        <f>R10/((1+R13)^(P12))</f>
        <v>5031054.8943394432</v>
      </c>
      <c r="S11" s="739">
        <f>S10/((1+S13)^(P12))</f>
        <v>3721106.3605141006</v>
      </c>
      <c r="T11" s="739">
        <f>T10/((1+T13)^(P12))</f>
        <v>-2889923.3623995604</v>
      </c>
      <c r="Z11" s="614"/>
      <c r="AA11" s="614"/>
      <c r="AB11" s="614"/>
      <c r="AC11" s="614"/>
      <c r="AD11" s="614"/>
      <c r="AE11" s="614"/>
      <c r="AF11" s="614"/>
      <c r="AG11" s="614"/>
      <c r="AH11" s="614"/>
    </row>
    <row r="12" spans="1:34" x14ac:dyDescent="0.2">
      <c r="D12" s="41" t="s">
        <v>11</v>
      </c>
      <c r="E12" s="740">
        <f>'Cost Estimates in 2020'!D41</f>
        <v>3579260</v>
      </c>
      <c r="F12" s="621">
        <f>VLOOKUP(G$7,Multiplier_GDP,3,FALSE)</f>
        <v>1.0396300801042906</v>
      </c>
      <c r="G12" s="42">
        <f>E12*F12</f>
        <v>3721106.3605140829</v>
      </c>
      <c r="H12" s="664"/>
      <c r="K12" s="621">
        <f>VLOOKUP(J$10,Multiplier_GDP,4,FALSE)</f>
        <v>1.7508530744663231</v>
      </c>
      <c r="L12" s="724">
        <f t="shared" si="1"/>
        <v>6515110.5117222723</v>
      </c>
      <c r="M12" s="614"/>
      <c r="O12" s="720" t="s">
        <v>22</v>
      </c>
      <c r="P12" s="738">
        <f>(P7-P6)</f>
        <v>28</v>
      </c>
      <c r="Q12" s="743"/>
      <c r="R12" s="743"/>
      <c r="S12" s="743"/>
      <c r="T12" s="743"/>
      <c r="Z12" s="614"/>
    </row>
    <row r="13" spans="1:34" x14ac:dyDescent="0.2">
      <c r="D13" s="41" t="s">
        <v>12</v>
      </c>
      <c r="E13" s="740">
        <f>'Cost Estimates in 2020'!E41</f>
        <v>-2731100</v>
      </c>
      <c r="F13" s="621">
        <f>F11</f>
        <v>1.0581536239608829</v>
      </c>
      <c r="G13" s="724">
        <f>E13*F13</f>
        <v>-2889923.3623995674</v>
      </c>
      <c r="H13" s="664"/>
      <c r="K13" s="621">
        <f>K11</f>
        <v>2.0206669893624651</v>
      </c>
      <c r="L13" s="724">
        <f t="shared" si="1"/>
        <v>-5839572.7401881861</v>
      </c>
      <c r="M13" s="614"/>
      <c r="O13" s="719" t="s">
        <v>4708</v>
      </c>
      <c r="P13" s="744">
        <f>IF(P8=0,0,((P9/P8)^(1/($P7-$P6))-1))</f>
        <v>2.3996107752085827E-2</v>
      </c>
      <c r="Q13" s="744">
        <f>IF(Q8=0,0,((Q9/Q8)^(1/($P7-$P6))-1))</f>
        <v>2.5941583318684236E-2</v>
      </c>
      <c r="R13" s="744">
        <f>IF(R8=0,0,((R9/R8)^(1/($P7-$P6))-1))</f>
        <v>2.5440643244040828E-2</v>
      </c>
      <c r="S13" s="744">
        <f>IF(S8=0,0,((S9/S8)^(1/($P7-$P6))-1))</f>
        <v>2.0205098028517332E-2</v>
      </c>
      <c r="T13" s="744">
        <f>IF(T8=0,0,((T9/T8)^(1/($P7-$P6))-1))</f>
        <v>2.5440643244040828E-2</v>
      </c>
      <c r="U13" s="745"/>
      <c r="V13" s="745"/>
      <c r="W13" s="745"/>
      <c r="X13" s="745"/>
      <c r="Y13" s="745"/>
      <c r="Z13" s="614"/>
    </row>
    <row r="14" spans="1:34" x14ac:dyDescent="0.2">
      <c r="E14" s="615" t="s">
        <v>18</v>
      </c>
      <c r="F14" s="746"/>
      <c r="G14" s="615" t="s">
        <v>18</v>
      </c>
      <c r="H14" s="664"/>
      <c r="L14" s="615" t="s">
        <v>18</v>
      </c>
      <c r="M14" s="614"/>
      <c r="O14" s="719" t="str">
        <f>"First Year "&amp;P6&amp;" Accrual"</f>
        <v>First Year 2022 Accrual</v>
      </c>
      <c r="P14" s="726">
        <f>SUM(Q14:T14)</f>
        <v>543944.83971721225</v>
      </c>
      <c r="Q14" s="726">
        <f>PMT(Q13,$P12,-Q11)</f>
        <v>260785.76932969221</v>
      </c>
      <c r="R14" s="726">
        <f>PMT(R13,$P12,-R11)</f>
        <v>253394.87189962211</v>
      </c>
      <c r="S14" s="726">
        <f>PMT(S13,$P12,-S11)</f>
        <v>175318.51574229324</v>
      </c>
      <c r="T14" s="726">
        <f>PMT(T13,$P12,-T11)</f>
        <v>-145554.31725439537</v>
      </c>
      <c r="U14" s="745"/>
      <c r="Z14" s="614"/>
    </row>
    <row r="15" spans="1:34" x14ac:dyDescent="0.2">
      <c r="E15" s="42">
        <f>SUM(E10:E13)</f>
        <v>10468370</v>
      </c>
      <c r="F15" s="497"/>
      <c r="G15" s="42">
        <f>SUM(G10:G13)</f>
        <v>11007621.208087355</v>
      </c>
      <c r="H15" s="664"/>
      <c r="L15" s="42">
        <f>SUM(L10:L13)</f>
        <v>21381887.527421486</v>
      </c>
      <c r="M15" s="614"/>
      <c r="O15" s="615" t="s">
        <v>18</v>
      </c>
      <c r="P15" s="615" t="s">
        <v>18</v>
      </c>
      <c r="Q15" s="615" t="s">
        <v>18</v>
      </c>
      <c r="R15" s="615" t="s">
        <v>18</v>
      </c>
      <c r="S15" s="615" t="s">
        <v>18</v>
      </c>
      <c r="T15" s="615" t="s">
        <v>18</v>
      </c>
      <c r="U15" s="745"/>
      <c r="Z15" s="614"/>
    </row>
    <row r="16" spans="1:34" x14ac:dyDescent="0.2">
      <c r="A16" s="614"/>
      <c r="B16" s="614"/>
      <c r="C16" s="61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552">
        <v>0</v>
      </c>
      <c r="O16" s="747" t="s">
        <v>4829</v>
      </c>
      <c r="P16" s="726">
        <f t="shared" ref="P16:P48" si="2">SUM(Q16:T16)</f>
        <v>0</v>
      </c>
      <c r="Q16" s="724">
        <f>'Reserves Dec 31, 2021'!B34</f>
        <v>0</v>
      </c>
      <c r="R16" s="724">
        <f>'Reserves Dec 31, 2021'!C34</f>
        <v>0</v>
      </c>
      <c r="S16" s="724">
        <f>'Reserves Dec 31, 2021'!D34</f>
        <v>0</v>
      </c>
      <c r="T16" s="724">
        <f>'Reserves Dec 31, 2021'!E34</f>
        <v>0</v>
      </c>
      <c r="U16" s="754" t="s">
        <v>4712</v>
      </c>
      <c r="V16" s="316" t="s">
        <v>9</v>
      </c>
      <c r="W16" s="316" t="s">
        <v>10</v>
      </c>
      <c r="X16" s="316" t="s">
        <v>11</v>
      </c>
      <c r="Y16" s="316" t="s">
        <v>12</v>
      </c>
      <c r="Z16" s="742">
        <f>SUM(Q16:T16)-P16</f>
        <v>0</v>
      </c>
    </row>
    <row r="17" spans="2:26" x14ac:dyDescent="0.2">
      <c r="B17" s="728"/>
      <c r="C17" s="729"/>
      <c r="M17" s="614"/>
      <c r="N17" s="748">
        <f t="shared" ref="N17:O32" si="3">N16+1</f>
        <v>1</v>
      </c>
      <c r="O17" s="749">
        <f>P6</f>
        <v>2022</v>
      </c>
      <c r="P17" s="739">
        <f>SUM(Q17:T17)</f>
        <v>543944.83971721225</v>
      </c>
      <c r="Q17" s="730">
        <f>IF($N17&lt;=TRUNC($P$12),Q14*(1+0),0)</f>
        <v>260785.76932969221</v>
      </c>
      <c r="R17" s="730">
        <f>IF($N17&lt;=TRUNC($P$12),R14*(1+0),0)</f>
        <v>253394.87189962211</v>
      </c>
      <c r="S17" s="730">
        <f>IF($N17&lt;=TRUNC($P$12),S14*(1+0),0)</f>
        <v>175318.51574229324</v>
      </c>
      <c r="T17" s="730">
        <f>IF($N17&lt;=TRUNC($P$12),T14*(1+0),0)</f>
        <v>-145554.31725439537</v>
      </c>
      <c r="U17" s="748"/>
      <c r="V17" s="748"/>
      <c r="W17" s="748"/>
      <c r="X17" s="748"/>
      <c r="Y17" s="748"/>
      <c r="Z17" s="614"/>
    </row>
    <row r="18" spans="2:26" x14ac:dyDescent="0.2">
      <c r="B18" s="605"/>
      <c r="M18" s="614"/>
      <c r="N18" s="748">
        <f t="shared" si="3"/>
        <v>2</v>
      </c>
      <c r="O18" s="749">
        <f t="shared" si="3"/>
        <v>2023</v>
      </c>
      <c r="P18" s="739">
        <f t="shared" si="2"/>
        <v>556995.89635536144</v>
      </c>
      <c r="Q18" s="730">
        <f t="shared" ref="Q18:T33" si="4">IF($N18&lt;=TRUNC($P$12),Q17*(1+Q$13),0)</f>
        <v>267550.9650930856</v>
      </c>
      <c r="R18" s="730">
        <f t="shared" si="4"/>
        <v>259841.40043548984</v>
      </c>
      <c r="S18" s="730">
        <f t="shared" si="4"/>
        <v>178860.84353908044</v>
      </c>
      <c r="T18" s="730">
        <f t="shared" si="4"/>
        <v>-149257.31271229437</v>
      </c>
      <c r="Z18" s="614"/>
    </row>
    <row r="19" spans="2:26" x14ac:dyDescent="0.2">
      <c r="M19" s="614"/>
      <c r="N19" s="748">
        <f t="shared" si="3"/>
        <v>3</v>
      </c>
      <c r="O19" s="749">
        <f t="shared" si="3"/>
        <v>2024</v>
      </c>
      <c r="P19" s="739">
        <f t="shared" si="2"/>
        <v>570363.82320972218</v>
      </c>
      <c r="Q19" s="730">
        <f t="shared" si="4"/>
        <v>274491.66074604227</v>
      </c>
      <c r="R19" s="730">
        <f t="shared" si="4"/>
        <v>266451.93280400109</v>
      </c>
      <c r="S19" s="730">
        <f t="shared" si="4"/>
        <v>182474.74441625085</v>
      </c>
      <c r="T19" s="730">
        <f t="shared" si="4"/>
        <v>-153054.51475657208</v>
      </c>
      <c r="U19" s="748"/>
      <c r="V19" s="748"/>
      <c r="W19" s="748"/>
      <c r="X19" s="748"/>
      <c r="Y19" s="748"/>
      <c r="Z19" s="739"/>
    </row>
    <row r="20" spans="2:26" x14ac:dyDescent="0.2">
      <c r="M20" s="614"/>
      <c r="N20" s="748">
        <f t="shared" si="3"/>
        <v>4</v>
      </c>
      <c r="O20" s="749">
        <f t="shared" si="3"/>
        <v>2025</v>
      </c>
      <c r="P20" s="739">
        <f t="shared" si="2"/>
        <v>584056.39485324861</v>
      </c>
      <c r="Q20" s="730">
        <f t="shared" si="4"/>
        <v>281612.40903356974</v>
      </c>
      <c r="R20" s="730">
        <f t="shared" si="4"/>
        <v>273230.64136815281</v>
      </c>
      <c r="S20" s="730">
        <f t="shared" si="4"/>
        <v>186161.66451490985</v>
      </c>
      <c r="T20" s="730">
        <f t="shared" si="4"/>
        <v>-156948.32006338381</v>
      </c>
      <c r="U20" s="724">
        <f>SUM(Q17:T20)/4</f>
        <v>563840.23853388615</v>
      </c>
      <c r="V20" s="730">
        <f>SUM(Q17:Q20)/4</f>
        <v>271110.20105059748</v>
      </c>
      <c r="W20" s="730">
        <f>SUM(R17:R20)/4</f>
        <v>263229.71162681648</v>
      </c>
      <c r="X20" s="730">
        <f>SUM(S17:S20)/4</f>
        <v>180703.94205313359</v>
      </c>
      <c r="Y20" s="730">
        <f>SUM(T17:T20)/4</f>
        <v>-151203.6161966614</v>
      </c>
      <c r="Z20" s="742">
        <f>SUM(Q20:T20)-P20</f>
        <v>0</v>
      </c>
    </row>
    <row r="21" spans="2:26" x14ac:dyDescent="0.2">
      <c r="M21" s="614"/>
      <c r="N21" s="748">
        <f t="shared" si="3"/>
        <v>5</v>
      </c>
      <c r="O21" s="749">
        <f t="shared" si="3"/>
        <v>2026</v>
      </c>
      <c r="P21" s="739">
        <f t="shared" si="2"/>
        <v>598081.57835834764</v>
      </c>
      <c r="Q21" s="730">
        <f t="shared" si="4"/>
        <v>288917.8808060895</v>
      </c>
      <c r="R21" s="730">
        <f t="shared" si="4"/>
        <v>280181.80463854043</v>
      </c>
      <c r="S21" s="730">
        <f t="shared" si="4"/>
        <v>189923.07919558557</v>
      </c>
      <c r="T21" s="730">
        <f t="shared" si="4"/>
        <v>-160941.18628186791</v>
      </c>
      <c r="U21" s="748"/>
      <c r="V21" s="748"/>
      <c r="W21" s="748"/>
      <c r="X21" s="748"/>
      <c r="Y21" s="748"/>
      <c r="Z21" s="614"/>
    </row>
    <row r="22" spans="2:26" x14ac:dyDescent="0.2">
      <c r="M22" s="614"/>
      <c r="N22" s="748">
        <f t="shared" si="3"/>
        <v>6</v>
      </c>
      <c r="O22" s="749">
        <f t="shared" si="3"/>
        <v>2027</v>
      </c>
      <c r="P22" s="739">
        <f t="shared" si="2"/>
        <v>612447.53810037207</v>
      </c>
      <c r="Q22" s="730">
        <f t="shared" si="4"/>
        <v>296412.86808327836</v>
      </c>
      <c r="R22" s="730">
        <f t="shared" si="4"/>
        <v>287309.8099738211</v>
      </c>
      <c r="S22" s="730">
        <f t="shared" si="4"/>
        <v>193760.49362861025</v>
      </c>
      <c r="T22" s="730">
        <f t="shared" si="4"/>
        <v>-165035.63358533764</v>
      </c>
      <c r="U22" s="748"/>
      <c r="V22" s="748"/>
      <c r="W22" s="748"/>
      <c r="X22" s="748"/>
      <c r="Y22" s="748"/>
      <c r="Z22" s="614"/>
    </row>
    <row r="23" spans="2:26" x14ac:dyDescent="0.2">
      <c r="M23" s="614"/>
      <c r="N23" s="748">
        <f t="shared" si="3"/>
        <v>7</v>
      </c>
      <c r="O23" s="749">
        <f t="shared" si="3"/>
        <v>2028</v>
      </c>
      <c r="P23" s="739">
        <f t="shared" si="2"/>
        <v>627162.64068176283</v>
      </c>
      <c r="Q23" s="730">
        <f t="shared" si="4"/>
        <v>304102.28719739086</v>
      </c>
      <c r="R23" s="730">
        <f t="shared" si="4"/>
        <v>294619.15634987823</v>
      </c>
      <c r="S23" s="730">
        <f t="shared" si="4"/>
        <v>197675.44339643023</v>
      </c>
      <c r="T23" s="730">
        <f t="shared" si="4"/>
        <v>-169234.24626193647</v>
      </c>
      <c r="U23" s="748"/>
      <c r="V23" s="748"/>
      <c r="W23" s="748"/>
      <c r="X23" s="748"/>
      <c r="Y23" s="748"/>
      <c r="Z23" s="739"/>
    </row>
    <row r="24" spans="2:26" x14ac:dyDescent="0.2">
      <c r="M24" s="614"/>
      <c r="N24" s="748">
        <f t="shared" si="3"/>
        <v>8</v>
      </c>
      <c r="O24" s="749">
        <f t="shared" si="3"/>
        <v>2029</v>
      </c>
      <c r="P24" s="739">
        <f t="shared" si="2"/>
        <v>642235.45997988526</v>
      </c>
      <c r="Q24" s="730">
        <f t="shared" si="4"/>
        <v>311991.18201812444</v>
      </c>
      <c r="R24" s="730">
        <f t="shared" si="4"/>
        <v>302114.4571994358</v>
      </c>
      <c r="S24" s="730">
        <f t="shared" si="4"/>
        <v>201669.49510808574</v>
      </c>
      <c r="T24" s="730">
        <f t="shared" si="4"/>
        <v>-173539.67434576055</v>
      </c>
      <c r="U24" s="724">
        <f>SUM(Q21:T24)/4</f>
        <v>619981.80428009189</v>
      </c>
      <c r="V24" s="730">
        <f>SUM(Q21:Q24)/4</f>
        <v>300356.05452622077</v>
      </c>
      <c r="W24" s="730">
        <f>SUM(R21:R24)/4</f>
        <v>291056.30704041885</v>
      </c>
      <c r="X24" s="730">
        <f>SUM(S21:S24)/4</f>
        <v>195757.12783217797</v>
      </c>
      <c r="Y24" s="730">
        <f>SUM(T21:T24)/4</f>
        <v>-167187.68511872564</v>
      </c>
      <c r="Z24" s="742">
        <f>SUM(Q24:T24)-P24</f>
        <v>0</v>
      </c>
    </row>
    <row r="25" spans="2:26" x14ac:dyDescent="0.2">
      <c r="M25" s="614"/>
      <c r="N25" s="748">
        <f t="shared" si="3"/>
        <v>9</v>
      </c>
      <c r="O25" s="749">
        <f t="shared" si="3"/>
        <v>2030</v>
      </c>
      <c r="P25" s="739">
        <f t="shared" si="2"/>
        <v>657674.7823216843</v>
      </c>
      <c r="Q25" s="730">
        <f t="shared" si="4"/>
        <v>320084.7272611424</v>
      </c>
      <c r="R25" s="730">
        <f t="shared" si="4"/>
        <v>309800.44332391367</v>
      </c>
      <c r="S25" s="730">
        <f t="shared" si="4"/>
        <v>205744.2470261062</v>
      </c>
      <c r="T25" s="730">
        <f t="shared" si="4"/>
        <v>-177954.63528947806</v>
      </c>
      <c r="U25" s="748"/>
      <c r="V25" s="748"/>
      <c r="W25" s="748"/>
      <c r="X25" s="748"/>
      <c r="Y25" s="748"/>
      <c r="Z25" s="614"/>
    </row>
    <row r="26" spans="2:26" x14ac:dyDescent="0.2">
      <c r="F26" s="497"/>
      <c r="G26" s="497"/>
      <c r="I26" s="497"/>
      <c r="J26" s="497"/>
      <c r="K26" s="497"/>
      <c r="L26" s="497"/>
      <c r="M26" s="614"/>
      <c r="N26" s="748">
        <f t="shared" si="3"/>
        <v>10</v>
      </c>
      <c r="O26" s="749">
        <f t="shared" si="3"/>
        <v>2031</v>
      </c>
      <c r="P26" s="739">
        <f t="shared" si="2"/>
        <v>673489.6117883597</v>
      </c>
      <c r="Q26" s="730">
        <f t="shared" si="4"/>
        <v>328388.23188242567</v>
      </c>
      <c r="R26" s="730">
        <f t="shared" si="4"/>
        <v>317681.96587936307</v>
      </c>
      <c r="S26" s="730">
        <f t="shared" si="4"/>
        <v>209901.32970607217</v>
      </c>
      <c r="T26" s="730">
        <f t="shared" si="4"/>
        <v>-182481.91567950108</v>
      </c>
      <c r="U26" s="748"/>
      <c r="V26" s="748"/>
      <c r="W26" s="748"/>
      <c r="X26" s="748"/>
      <c r="Y26" s="748"/>
      <c r="Z26" s="614"/>
    </row>
    <row r="27" spans="2:26" x14ac:dyDescent="0.2">
      <c r="M27" s="614"/>
      <c r="N27" s="748">
        <f t="shared" si="3"/>
        <v>11</v>
      </c>
      <c r="O27" s="749">
        <f t="shared" si="3"/>
        <v>2032</v>
      </c>
      <c r="P27" s="739">
        <f t="shared" si="2"/>
        <v>689689.17565335147</v>
      </c>
      <c r="Q27" s="730">
        <f t="shared" si="4"/>
        <v>336907.142560679</v>
      </c>
      <c r="R27" s="730">
        <f t="shared" si="4"/>
        <v>325763.99943836551</v>
      </c>
      <c r="S27" s="730">
        <f t="shared" si="4"/>
        <v>214142.40664909949</v>
      </c>
      <c r="T27" s="730">
        <f t="shared" si="4"/>
        <v>-187124.37299479241</v>
      </c>
      <c r="U27" s="748"/>
      <c r="V27" s="748"/>
      <c r="W27" s="748"/>
      <c r="X27" s="748"/>
      <c r="Y27" s="748"/>
      <c r="Z27" s="739"/>
    </row>
    <row r="28" spans="2:26" x14ac:dyDescent="0.2">
      <c r="M28" s="614"/>
      <c r="N28" s="748">
        <f t="shared" si="3"/>
        <v>12</v>
      </c>
      <c r="O28" s="749">
        <f t="shared" si="3"/>
        <v>2033</v>
      </c>
      <c r="P28" s="739">
        <f t="shared" si="2"/>
        <v>706282.92995699495</v>
      </c>
      <c r="Q28" s="730">
        <f t="shared" si="4"/>
        <v>345647.0472700767</v>
      </c>
      <c r="R28" s="730">
        <f t="shared" si="4"/>
        <v>334051.64512982889</v>
      </c>
      <c r="S28" s="730">
        <f t="shared" si="4"/>
        <v>218469.17496750716</v>
      </c>
      <c r="T28" s="730">
        <f t="shared" si="4"/>
        <v>-191884.93741041777</v>
      </c>
      <c r="U28" s="724">
        <f>SUM(Q25:T28)/4</f>
        <v>681784.12493009761</v>
      </c>
      <c r="V28" s="730">
        <f>SUM(Q25:Q28)/4</f>
        <v>332756.78724358091</v>
      </c>
      <c r="W28" s="730">
        <f>SUM(R25:R28)/4</f>
        <v>321824.51344286778</v>
      </c>
      <c r="X28" s="730">
        <f>SUM(S25:S28)/4</f>
        <v>212064.28958719625</v>
      </c>
      <c r="Y28" s="730">
        <f>SUM(T25:T28)/4</f>
        <v>-184861.46534354734</v>
      </c>
      <c r="Z28" s="742">
        <f>SUM(Q28:T28)-P28</f>
        <v>0</v>
      </c>
    </row>
    <row r="29" spans="2:26" x14ac:dyDescent="0.2">
      <c r="M29" s="614"/>
      <c r="N29" s="748">
        <f t="shared" si="3"/>
        <v>13</v>
      </c>
      <c r="O29" s="749">
        <f t="shared" si="3"/>
        <v>2034</v>
      </c>
      <c r="P29" s="739">
        <f t="shared" si="2"/>
        <v>723280.56522130605</v>
      </c>
      <c r="Q29" s="730">
        <f t="shared" si="4"/>
        <v>354613.67894569057</v>
      </c>
      <c r="R29" s="730">
        <f t="shared" si="4"/>
        <v>342550.13385866181</v>
      </c>
      <c r="S29" s="730">
        <f t="shared" si="4"/>
        <v>222883.36606393495</v>
      </c>
      <c r="T29" s="730">
        <f t="shared" si="4"/>
        <v>-196766.61364698131</v>
      </c>
      <c r="U29" s="748"/>
      <c r="V29" s="748"/>
      <c r="W29" s="748"/>
      <c r="X29" s="748"/>
      <c r="Y29" s="748"/>
      <c r="Z29" s="614"/>
    </row>
    <row r="30" spans="2:26" x14ac:dyDescent="0.2">
      <c r="M30" s="614"/>
      <c r="N30" s="748">
        <f t="shared" si="3"/>
        <v>14</v>
      </c>
      <c r="O30" s="749">
        <f t="shared" si="3"/>
        <v>2035</v>
      </c>
      <c r="P30" s="739">
        <f t="shared" si="2"/>
        <v>740692.01230843435</v>
      </c>
      <c r="Q30" s="730">
        <f t="shared" si="4"/>
        <v>363812.91924400534</v>
      </c>
      <c r="R30" s="730">
        <f t="shared" si="4"/>
        <v>351264.82960735844</v>
      </c>
      <c r="S30" s="730">
        <f t="shared" si="4"/>
        <v>227386.74632418266</v>
      </c>
      <c r="T30" s="730">
        <f t="shared" si="4"/>
        <v>-201772.48286711218</v>
      </c>
      <c r="U30" s="748"/>
      <c r="V30" s="748"/>
      <c r="W30" s="748"/>
      <c r="X30" s="748"/>
      <c r="Y30" s="748"/>
      <c r="Z30" s="614"/>
    </row>
    <row r="31" spans="2:26" x14ac:dyDescent="0.2">
      <c r="M31" s="614"/>
      <c r="N31" s="748">
        <f t="shared" si="3"/>
        <v>15</v>
      </c>
      <c r="O31" s="749">
        <f t="shared" si="3"/>
        <v>2036</v>
      </c>
      <c r="P31" s="739">
        <f t="shared" si="2"/>
        <v>758527.44842641521</v>
      </c>
      <c r="Q31" s="730">
        <f t="shared" si="4"/>
        <v>373250.80240098742</v>
      </c>
      <c r="R31" s="730">
        <f t="shared" si="4"/>
        <v>360201.23282157804</v>
      </c>
      <c r="S31" s="730">
        <f t="shared" si="4"/>
        <v>231981.11782404839</v>
      </c>
      <c r="T31" s="730">
        <f t="shared" si="4"/>
        <v>-206905.70462019873</v>
      </c>
      <c r="U31" s="748"/>
      <c r="V31" s="748"/>
      <c r="W31" s="748"/>
      <c r="X31" s="748"/>
      <c r="Y31" s="748"/>
      <c r="Z31" s="739"/>
    </row>
    <row r="32" spans="2:26" x14ac:dyDescent="0.2">
      <c r="M32" s="614"/>
      <c r="N32" s="748">
        <f t="shared" si="3"/>
        <v>16</v>
      </c>
      <c r="O32" s="749">
        <f t="shared" si="3"/>
        <v>2037</v>
      </c>
      <c r="P32" s="739">
        <f t="shared" si="2"/>
        <v>776797.30328594404</v>
      </c>
      <c r="Q32" s="730">
        <f t="shared" si="4"/>
        <v>382933.51919023838</v>
      </c>
      <c r="R32" s="730">
        <f t="shared" si="4"/>
        <v>369364.9838818555</v>
      </c>
      <c r="S32" s="730">
        <f t="shared" si="4"/>
        <v>236668.31905044831</v>
      </c>
      <c r="T32" s="730">
        <f t="shared" si="4"/>
        <v>-212169.51883659809</v>
      </c>
      <c r="U32" s="724">
        <f>SUM(Q29:T32)/4</f>
        <v>749824.33231052489</v>
      </c>
      <c r="V32" s="730">
        <f>SUM(Q29:Q32)/4</f>
        <v>368652.72994523041</v>
      </c>
      <c r="W32" s="730">
        <f>SUM(R29:R32)/4</f>
        <v>355845.29504236346</v>
      </c>
      <c r="X32" s="730">
        <f>SUM(S29:S32)/4</f>
        <v>229729.88731565356</v>
      </c>
      <c r="Y32" s="730">
        <f>SUM(T29:T32)/4</f>
        <v>-204403.57999272255</v>
      </c>
      <c r="Z32" s="742">
        <f>SUM(Q32:T32)-P32</f>
        <v>0</v>
      </c>
    </row>
    <row r="33" spans="13:26" x14ac:dyDescent="0.2">
      <c r="M33" s="614"/>
      <c r="N33" s="748">
        <f t="shared" ref="N33:O48" si="5">N32+1</f>
        <v>17</v>
      </c>
      <c r="O33" s="749">
        <f t="shared" si="5"/>
        <v>2038</v>
      </c>
      <c r="P33" s="739">
        <f t="shared" si="2"/>
        <v>795512.26541199093</v>
      </c>
      <c r="Q33" s="730">
        <f t="shared" si="4"/>
        <v>392867.4209838289</v>
      </c>
      <c r="R33" s="730">
        <f t="shared" si="4"/>
        <v>378761.86666363466</v>
      </c>
      <c r="S33" s="730">
        <f t="shared" si="4"/>
        <v>241450.22563710704</v>
      </c>
      <c r="T33" s="730">
        <f t="shared" si="4"/>
        <v>-217567.24787257978</v>
      </c>
      <c r="U33" s="748"/>
      <c r="V33" s="748"/>
      <c r="W33" s="748"/>
      <c r="X33" s="748"/>
      <c r="Y33" s="748"/>
      <c r="Z33" s="614"/>
    </row>
    <row r="34" spans="13:26" x14ac:dyDescent="0.2">
      <c r="M34" s="614"/>
      <c r="N34" s="748">
        <f t="shared" si="5"/>
        <v>18</v>
      </c>
      <c r="O34" s="749">
        <f t="shared" si="5"/>
        <v>2039</v>
      </c>
      <c r="P34" s="739">
        <f t="shared" si="2"/>
        <v>814683.28861416713</v>
      </c>
      <c r="Q34" s="730">
        <f t="shared" ref="Q34:T48" si="6">IF($N34&lt;=TRUNC($P$12),Q33*(1+Q$13),0)</f>
        <v>403059.02391847747</v>
      </c>
      <c r="R34" s="730">
        <f t="shared" si="6"/>
        <v>388397.81218787114</v>
      </c>
      <c r="S34" s="730">
        <f t="shared" si="6"/>
        <v>246328.75111511242</v>
      </c>
      <c r="T34" s="730">
        <f t="shared" si="6"/>
        <v>-223102.29860729389</v>
      </c>
      <c r="U34" s="748"/>
      <c r="V34" s="748"/>
      <c r="W34" s="748"/>
      <c r="X34" s="748"/>
      <c r="Y34" s="748"/>
      <c r="Z34" s="614"/>
    </row>
    <row r="35" spans="13:26" x14ac:dyDescent="0.2">
      <c r="M35" s="614"/>
      <c r="N35" s="748">
        <f t="shared" si="5"/>
        <v>19</v>
      </c>
      <c r="O35" s="749">
        <f t="shared" si="5"/>
        <v>2040</v>
      </c>
      <c r="P35" s="739">
        <f t="shared" si="2"/>
        <v>834321.59861986293</v>
      </c>
      <c r="Q35" s="730">
        <f t="shared" si="6"/>
        <v>413515.01316980622</v>
      </c>
      <c r="R35" s="730">
        <f t="shared" si="6"/>
        <v>398278.90236450871</v>
      </c>
      <c r="S35" s="730">
        <f t="shared" si="6"/>
        <v>251305.8476786355</v>
      </c>
      <c r="T35" s="730">
        <f t="shared" si="6"/>
        <v>-228778.16459308754</v>
      </c>
      <c r="U35" s="748"/>
      <c r="V35" s="748"/>
      <c r="W35" s="748"/>
      <c r="X35" s="748"/>
      <c r="Y35" s="748"/>
      <c r="Z35" s="739"/>
    </row>
    <row r="36" spans="13:26" x14ac:dyDescent="0.2">
      <c r="M36" s="614"/>
      <c r="N36" s="748">
        <f t="shared" si="5"/>
        <v>20</v>
      </c>
      <c r="O36" s="749">
        <f t="shared" si="5"/>
        <v>2041</v>
      </c>
      <c r="P36" s="739">
        <f t="shared" si="2"/>
        <v>854438.69987426524</v>
      </c>
      <c r="Q36" s="730">
        <f t="shared" si="6"/>
        <v>424242.24733747757</v>
      </c>
      <c r="R36" s="730">
        <f t="shared" si="6"/>
        <v>408411.37383119232</v>
      </c>
      <c r="S36" s="730">
        <f t="shared" si="6"/>
        <v>256383.50696612199</v>
      </c>
      <c r="T36" s="730">
        <f t="shared" si="6"/>
        <v>-234598.42826052674</v>
      </c>
      <c r="U36" s="724">
        <f>SUM(Q33:T36)/4</f>
        <v>824738.96313007164</v>
      </c>
      <c r="V36" s="730">
        <f>SUM(Q33:Q36)/4</f>
        <v>408420.92635239754</v>
      </c>
      <c r="W36" s="730">
        <f>SUM(R33:R36)/4</f>
        <v>393462.48876180168</v>
      </c>
      <c r="X36" s="730">
        <f>SUM(S33:S36)/4</f>
        <v>248867.08284924424</v>
      </c>
      <c r="Y36" s="730">
        <f>SUM(T33:T36)/4</f>
        <v>-226011.53483337199</v>
      </c>
      <c r="Z36" s="742">
        <f>SUM(Q36:T36)-P36</f>
        <v>0</v>
      </c>
    </row>
    <row r="37" spans="13:26" x14ac:dyDescent="0.2">
      <c r="M37" s="614"/>
      <c r="N37" s="748">
        <f t="shared" si="5"/>
        <v>21</v>
      </c>
      <c r="O37" s="749">
        <f t="shared" si="5"/>
        <v>2042</v>
      </c>
      <c r="P37" s="739">
        <f t="shared" si="2"/>
        <v>875046.38251148094</v>
      </c>
      <c r="Q37" s="730">
        <f t="shared" si="6"/>
        <v>435247.76294408861</v>
      </c>
      <c r="R37" s="730">
        <f t="shared" si="6"/>
        <v>418801.62188964029</v>
      </c>
      <c r="S37" s="730">
        <f t="shared" si="6"/>
        <v>261563.76085726754</v>
      </c>
      <c r="T37" s="730">
        <f t="shared" si="6"/>
        <v>-240566.76317951549</v>
      </c>
      <c r="U37" s="748"/>
      <c r="V37" s="748"/>
      <c r="W37" s="748"/>
      <c r="X37" s="748"/>
      <c r="Y37" s="748"/>
      <c r="Z37" s="614"/>
    </row>
    <row r="38" spans="13:26" x14ac:dyDescent="0.2">
      <c r="M38" s="614"/>
      <c r="N38" s="748">
        <f t="shared" si="5"/>
        <v>22</v>
      </c>
      <c r="O38" s="749">
        <f t="shared" si="5"/>
        <v>2043</v>
      </c>
      <c r="P38" s="739">
        <f t="shared" si="2"/>
        <v>896156.72950109106</v>
      </c>
      <c r="Q38" s="730">
        <f t="shared" si="6"/>
        <v>446538.77905077359</v>
      </c>
      <c r="R38" s="730">
        <f t="shared" si="6"/>
        <v>429456.20454216033</v>
      </c>
      <c r="S38" s="730">
        <f t="shared" si="6"/>
        <v>266848.68228609627</v>
      </c>
      <c r="T38" s="730">
        <f t="shared" si="6"/>
        <v>-246686.93637793919</v>
      </c>
      <c r="U38" s="748"/>
      <c r="V38" s="748"/>
      <c r="W38" s="748"/>
      <c r="X38" s="748"/>
      <c r="Y38" s="748"/>
      <c r="Z38" s="614"/>
    </row>
    <row r="39" spans="13:26" x14ac:dyDescent="0.2">
      <c r="M39" s="614"/>
      <c r="N39" s="748">
        <f t="shared" si="5"/>
        <v>23</v>
      </c>
      <c r="O39" s="749">
        <f t="shared" si="5"/>
        <v>2044</v>
      </c>
      <c r="P39" s="739">
        <f t="shared" si="2"/>
        <v>917782.12397457182</v>
      </c>
      <c r="Q39" s="730">
        <f t="shared" si="6"/>
        <v>458122.70199254277</v>
      </c>
      <c r="R39" s="730">
        <f t="shared" si="6"/>
        <v>440381.84663085727</v>
      </c>
      <c r="S39" s="730">
        <f t="shared" si="6"/>
        <v>272240.38607046753</v>
      </c>
      <c r="T39" s="730">
        <f t="shared" si="6"/>
        <v>-252962.81071929572</v>
      </c>
      <c r="U39" s="748"/>
      <c r="V39" s="748"/>
      <c r="W39" s="748"/>
      <c r="X39" s="748"/>
      <c r="Y39" s="748"/>
      <c r="Z39" s="739"/>
    </row>
    <row r="40" spans="13:26" x14ac:dyDescent="0.2">
      <c r="M40" s="614"/>
      <c r="N40" s="748">
        <f t="shared" si="5"/>
        <v>24</v>
      </c>
      <c r="O40" s="749">
        <f t="shared" si="5"/>
        <v>2045</v>
      </c>
      <c r="P40" s="739">
        <f t="shared" si="2"/>
        <v>939935.25673613546</v>
      </c>
      <c r="Q40" s="730">
        <f t="shared" si="6"/>
        <v>470007.1302364631</v>
      </c>
      <c r="R40" s="730">
        <f t="shared" si="6"/>
        <v>451585.44408214482</v>
      </c>
      <c r="S40" s="730">
        <f t="shared" si="6"/>
        <v>277741.02975834272</v>
      </c>
      <c r="T40" s="730">
        <f t="shared" si="6"/>
        <v>-259398.34734081515</v>
      </c>
      <c r="U40" s="724">
        <f>SUM(Q37:T40)/4</f>
        <v>907230.12318081979</v>
      </c>
      <c r="V40" s="730">
        <f>SUM(Q37:Q40)/4</f>
        <v>452479.09355596703</v>
      </c>
      <c r="W40" s="730">
        <f>SUM(R37:R40)/4</f>
        <v>435056.2792862007</v>
      </c>
      <c r="X40" s="730">
        <f>SUM(S37:S40)/4</f>
        <v>269598.46474304353</v>
      </c>
      <c r="Y40" s="730">
        <f>SUM(T37:T40)/4</f>
        <v>-249903.71440439139</v>
      </c>
      <c r="Z40" s="742">
        <f>SUM(Q40:T40)-P40</f>
        <v>0</v>
      </c>
    </row>
    <row r="41" spans="13:26" x14ac:dyDescent="0.2">
      <c r="M41" s="614"/>
      <c r="N41" s="748">
        <f t="shared" si="5"/>
        <v>25</v>
      </c>
      <c r="O41" s="749">
        <f t="shared" si="5"/>
        <v>2046</v>
      </c>
      <c r="P41" s="739">
        <f t="shared" si="2"/>
        <v>962629.13396265334</v>
      </c>
      <c r="Q41" s="730">
        <f t="shared" si="6"/>
        <v>482199.85936586797</v>
      </c>
      <c r="R41" s="730">
        <f t="shared" si="6"/>
        <v>463074.06825924042</v>
      </c>
      <c r="S41" s="730">
        <f t="shared" si="6"/>
        <v>283352.81449115137</v>
      </c>
      <c r="T41" s="730">
        <f t="shared" si="6"/>
        <v>-265997.60815360659</v>
      </c>
      <c r="U41" s="748"/>
      <c r="V41" s="748"/>
      <c r="W41" s="748"/>
      <c r="X41" s="748"/>
      <c r="Y41" s="748"/>
      <c r="Z41" s="614"/>
    </row>
    <row r="42" spans="13:26" x14ac:dyDescent="0.2">
      <c r="M42" s="614"/>
      <c r="N42" s="748">
        <f t="shared" si="5"/>
        <v>26</v>
      </c>
      <c r="O42" s="749">
        <f t="shared" si="5"/>
        <v>2047</v>
      </c>
      <c r="P42" s="739">
        <f t="shared" si="2"/>
        <v>985877.08509744634</v>
      </c>
      <c r="Q42" s="730">
        <f t="shared" si="6"/>
        <v>494708.88719386543</v>
      </c>
      <c r="R42" s="730">
        <f t="shared" si="6"/>
        <v>474854.97042539035</v>
      </c>
      <c r="S42" s="730">
        <f t="shared" si="6"/>
        <v>289077.98588460137</v>
      </c>
      <c r="T42" s="730">
        <f t="shared" si="6"/>
        <v>-272764.75840641063</v>
      </c>
      <c r="U42" s="748"/>
      <c r="V42" s="748"/>
      <c r="W42" s="748"/>
      <c r="X42" s="748"/>
      <c r="Y42" s="748"/>
      <c r="Z42" s="614"/>
    </row>
    <row r="43" spans="13:26" x14ac:dyDescent="0.2">
      <c r="M43" s="614"/>
      <c r="N43" s="748">
        <f t="shared" si="5"/>
        <v>27</v>
      </c>
      <c r="O43" s="749">
        <f t="shared" si="5"/>
        <v>2048</v>
      </c>
      <c r="P43" s="739">
        <f t="shared" si="2"/>
        <v>1009692.7709428519</v>
      </c>
      <c r="Q43" s="730">
        <f t="shared" si="6"/>
        <v>507542.41900949867</v>
      </c>
      <c r="R43" s="730">
        <f t="shared" si="6"/>
        <v>486935.58632064227</v>
      </c>
      <c r="S43" s="730">
        <f t="shared" si="6"/>
        <v>294918.83492728608</v>
      </c>
      <c r="T43" s="730">
        <f t="shared" si="6"/>
        <v>-279704.06931457511</v>
      </c>
      <c r="U43" s="748"/>
      <c r="V43" s="748"/>
      <c r="W43" s="748"/>
      <c r="X43" s="748"/>
      <c r="Y43" s="748"/>
      <c r="Z43" s="739"/>
    </row>
    <row r="44" spans="13:26" x14ac:dyDescent="0.2">
      <c r="M44" s="614"/>
      <c r="N44" s="748">
        <f t="shared" si="5"/>
        <v>28</v>
      </c>
      <c r="O44" s="749">
        <f t="shared" si="5"/>
        <v>2049</v>
      </c>
      <c r="P44" s="739">
        <f t="shared" si="2"/>
        <v>1034090.1919565878</v>
      </c>
      <c r="Q44" s="730">
        <f t="shared" si="6"/>
        <v>520708.87296000012</v>
      </c>
      <c r="R44" s="730">
        <f t="shared" si="6"/>
        <v>499323.54085505358</v>
      </c>
      <c r="S44" s="730">
        <f t="shared" si="6"/>
        <v>300877.69889744802</v>
      </c>
      <c r="T44" s="730">
        <f t="shared" si="6"/>
        <v>-286819.92075591371</v>
      </c>
      <c r="U44" s="724">
        <f>SUM(Q41:T44)/4</f>
        <v>998072.29548988515</v>
      </c>
      <c r="V44" s="730">
        <f>SUM(Q41:Q44)/4</f>
        <v>501290.00963230804</v>
      </c>
      <c r="W44" s="730">
        <f>SUM(R41:R44)/4</f>
        <v>481047.04146508168</v>
      </c>
      <c r="X44" s="730">
        <f>SUM(S41:S44)/4</f>
        <v>292056.83355012175</v>
      </c>
      <c r="Y44" s="730">
        <f>SUM(T41:T44)/4</f>
        <v>-276321.5891576265</v>
      </c>
      <c r="Z44" s="742">
        <f>SUM(Q44:T44)-P44</f>
        <v>0</v>
      </c>
    </row>
    <row r="45" spans="13:26" x14ac:dyDescent="0.2">
      <c r="M45" s="614"/>
      <c r="N45" s="748">
        <f t="shared" si="5"/>
        <v>29</v>
      </c>
      <c r="O45" s="749">
        <f t="shared" si="5"/>
        <v>2050</v>
      </c>
      <c r="P45" s="739">
        <f t="shared" si="2"/>
        <v>0</v>
      </c>
      <c r="Q45" s="730">
        <f t="shared" si="6"/>
        <v>0</v>
      </c>
      <c r="R45" s="730">
        <f t="shared" si="6"/>
        <v>0</v>
      </c>
      <c r="S45" s="730">
        <f t="shared" si="6"/>
        <v>0</v>
      </c>
      <c r="T45" s="730">
        <f t="shared" si="6"/>
        <v>0</v>
      </c>
      <c r="U45" s="748"/>
      <c r="V45" s="748"/>
      <c r="W45" s="748"/>
      <c r="X45" s="748"/>
      <c r="Y45" s="748"/>
      <c r="Z45" s="614"/>
    </row>
    <row r="46" spans="13:26" x14ac:dyDescent="0.2">
      <c r="M46" s="614"/>
      <c r="N46" s="748">
        <f t="shared" si="5"/>
        <v>30</v>
      </c>
      <c r="O46" s="749">
        <f t="shared" si="5"/>
        <v>2051</v>
      </c>
      <c r="P46" s="739">
        <f t="shared" si="2"/>
        <v>0</v>
      </c>
      <c r="Q46" s="730">
        <f t="shared" si="6"/>
        <v>0</v>
      </c>
      <c r="R46" s="730">
        <f t="shared" si="6"/>
        <v>0</v>
      </c>
      <c r="S46" s="730">
        <f t="shared" si="6"/>
        <v>0</v>
      </c>
      <c r="T46" s="730">
        <f t="shared" si="6"/>
        <v>0</v>
      </c>
      <c r="U46" s="748"/>
      <c r="V46" s="748"/>
      <c r="W46" s="748"/>
      <c r="X46" s="748"/>
      <c r="Y46" s="748"/>
      <c r="Z46" s="614"/>
    </row>
    <row r="47" spans="13:26" x14ac:dyDescent="0.2">
      <c r="M47" s="614"/>
      <c r="N47" s="748">
        <f t="shared" si="5"/>
        <v>31</v>
      </c>
      <c r="O47" s="749">
        <f t="shared" si="5"/>
        <v>2052</v>
      </c>
      <c r="P47" s="739">
        <f t="shared" si="2"/>
        <v>0</v>
      </c>
      <c r="Q47" s="730">
        <f t="shared" si="6"/>
        <v>0</v>
      </c>
      <c r="R47" s="730">
        <f t="shared" si="6"/>
        <v>0</v>
      </c>
      <c r="S47" s="730">
        <f t="shared" si="6"/>
        <v>0</v>
      </c>
      <c r="T47" s="730">
        <f t="shared" si="6"/>
        <v>0</v>
      </c>
      <c r="U47" s="748"/>
      <c r="V47" s="748"/>
      <c r="W47" s="748"/>
      <c r="X47" s="748"/>
      <c r="Y47" s="748"/>
      <c r="Z47" s="614"/>
    </row>
    <row r="48" spans="13:26" x14ac:dyDescent="0.2">
      <c r="M48" s="614"/>
      <c r="N48" s="748">
        <f t="shared" si="5"/>
        <v>32</v>
      </c>
      <c r="O48" s="749">
        <f t="shared" si="5"/>
        <v>2053</v>
      </c>
      <c r="P48" s="739">
        <f t="shared" si="2"/>
        <v>0</v>
      </c>
      <c r="Q48" s="730">
        <f t="shared" si="6"/>
        <v>0</v>
      </c>
      <c r="R48" s="730">
        <f t="shared" si="6"/>
        <v>0</v>
      </c>
      <c r="S48" s="730">
        <f t="shared" si="6"/>
        <v>0</v>
      </c>
      <c r="T48" s="730">
        <f t="shared" si="6"/>
        <v>0</v>
      </c>
      <c r="U48" s="748"/>
      <c r="V48" s="748"/>
      <c r="W48" s="748"/>
      <c r="X48" s="748"/>
      <c r="Y48" s="748"/>
      <c r="Z48" s="614"/>
    </row>
    <row r="49" spans="13:26" x14ac:dyDescent="0.2">
      <c r="M49" s="614"/>
      <c r="N49" s="748"/>
      <c r="O49" s="615" t="s">
        <v>18</v>
      </c>
      <c r="P49" s="615" t="s">
        <v>18</v>
      </c>
      <c r="Q49" s="615" t="s">
        <v>18</v>
      </c>
      <c r="R49" s="615" t="s">
        <v>18</v>
      </c>
      <c r="S49" s="615" t="s">
        <v>18</v>
      </c>
      <c r="T49" s="615" t="s">
        <v>18</v>
      </c>
      <c r="U49" s="724"/>
      <c r="V49" s="724"/>
      <c r="W49" s="724"/>
      <c r="X49" s="724"/>
      <c r="Y49" s="724"/>
      <c r="Z49" s="614"/>
    </row>
    <row r="50" spans="13:26" x14ac:dyDescent="0.2">
      <c r="M50" s="614"/>
      <c r="O50" s="605" t="s">
        <v>111</v>
      </c>
      <c r="P50" s="726">
        <f>SUM(Q50:T50)</f>
        <v>21381887.527421504</v>
      </c>
      <c r="Q50" s="724">
        <f>SUM(Q$17:Q$48)</f>
        <v>10540263.209225209</v>
      </c>
      <c r="R50" s="724">
        <f>SUM(R$17:R$48)</f>
        <v>10166086.546662202</v>
      </c>
      <c r="S50" s="724">
        <f>SUM(S$17:S$48)</f>
        <v>6515110.5117222834</v>
      </c>
      <c r="T50" s="724">
        <f>SUM(T$17:T$48)</f>
        <v>-5839572.740188187</v>
      </c>
      <c r="U50" s="730"/>
      <c r="V50" s="724"/>
      <c r="W50" s="724"/>
      <c r="X50" s="724"/>
      <c r="Y50" s="724"/>
      <c r="Z50" s="614"/>
    </row>
    <row r="51" spans="13:26" x14ac:dyDescent="0.2">
      <c r="M51" s="614"/>
      <c r="N51" s="614"/>
      <c r="O51" s="614"/>
      <c r="P51" s="742">
        <f>P50-P$10</f>
        <v>0</v>
      </c>
      <c r="Q51" s="742">
        <f t="shared" ref="Q51:T51" si="7">Q50-Q$10</f>
        <v>0</v>
      </c>
      <c r="R51" s="742">
        <f t="shared" si="7"/>
        <v>0</v>
      </c>
      <c r="S51" s="742">
        <f t="shared" si="7"/>
        <v>1.1175870895385742E-8</v>
      </c>
      <c r="T51" s="742">
        <f t="shared" si="7"/>
        <v>0</v>
      </c>
      <c r="U51" s="742">
        <f>SUM(Q50:T50)-P$10</f>
        <v>0</v>
      </c>
      <c r="V51" s="614"/>
      <c r="W51" s="614"/>
      <c r="X51" s="614"/>
      <c r="Y51" s="614"/>
      <c r="Z51" s="614"/>
    </row>
    <row r="52" spans="13:26" x14ac:dyDescent="0.2">
      <c r="M52" s="614"/>
      <c r="O52" s="719" t="s">
        <v>112</v>
      </c>
      <c r="P52" s="752">
        <f>$P$13</f>
        <v>2.3996107752085827E-2</v>
      </c>
      <c r="Z52" s="614"/>
    </row>
    <row r="53" spans="13:26" x14ac:dyDescent="0.2">
      <c r="M53" s="614"/>
      <c r="O53" s="720" t="s">
        <v>113</v>
      </c>
      <c r="P53" s="752">
        <f>((1+P52)^(1/12))-1</f>
        <v>1.9780141597038892E-3</v>
      </c>
      <c r="Z53" s="614"/>
    </row>
    <row r="54" spans="13:26" x14ac:dyDescent="0.2">
      <c r="M54" s="614"/>
      <c r="O54" s="720" t="s">
        <v>20</v>
      </c>
      <c r="P54" s="726">
        <f>P10</f>
        <v>21381887.527421486</v>
      </c>
      <c r="Z54" s="614"/>
    </row>
    <row r="55" spans="13:26" x14ac:dyDescent="0.2">
      <c r="M55" s="614"/>
      <c r="O55" s="720" t="s">
        <v>21</v>
      </c>
      <c r="P55" s="724">
        <f>P54/(1+P53)^P56</f>
        <v>11007621.208087754</v>
      </c>
      <c r="Z55" s="614"/>
    </row>
    <row r="56" spans="13:26" x14ac:dyDescent="0.2">
      <c r="M56" s="614"/>
      <c r="O56" s="720" t="s">
        <v>114</v>
      </c>
      <c r="P56" s="730">
        <f>$P$12*12</f>
        <v>336</v>
      </c>
      <c r="Q56" s="753"/>
      <c r="Z56" s="614"/>
    </row>
    <row r="57" spans="13:26" x14ac:dyDescent="0.2">
      <c r="M57" s="614"/>
      <c r="O57" s="720" t="s">
        <v>115</v>
      </c>
      <c r="P57" s="724">
        <f>PMT(P53,P56,-P55)</f>
        <v>44875.729403146091</v>
      </c>
      <c r="Z57" s="614"/>
    </row>
    <row r="58" spans="13:26" x14ac:dyDescent="0.2">
      <c r="M58" s="614"/>
      <c r="N58" s="615"/>
      <c r="O58" s="615" t="s">
        <v>18</v>
      </c>
      <c r="P58" s="615" t="s">
        <v>18</v>
      </c>
      <c r="Q58" s="615" t="s">
        <v>18</v>
      </c>
      <c r="R58" s="615" t="s">
        <v>18</v>
      </c>
      <c r="Z58" s="614"/>
    </row>
    <row r="59" spans="13:26" x14ac:dyDescent="0.2">
      <c r="M59" s="614"/>
      <c r="N59" s="748">
        <v>1</v>
      </c>
      <c r="O59" s="730">
        <v>0</v>
      </c>
      <c r="P59" s="730">
        <f>P57</f>
        <v>44875.729403146091</v>
      </c>
      <c r="Q59" s="730">
        <f>O59*$P$53</f>
        <v>0</v>
      </c>
      <c r="R59" s="730">
        <f>O59+P59+Q59</f>
        <v>44875.729403146091</v>
      </c>
      <c r="Z59" s="614"/>
    </row>
    <row r="60" spans="13:26" x14ac:dyDescent="0.2">
      <c r="M60" s="614"/>
      <c r="N60" s="748">
        <f>N59+1</f>
        <v>2</v>
      </c>
      <c r="O60" s="730">
        <f t="shared" ref="O60:O123" si="8">R59</f>
        <v>44875.729403146091</v>
      </c>
      <c r="P60" s="730">
        <f>P59</f>
        <v>44875.729403146091</v>
      </c>
      <c r="Q60" s="730">
        <f t="shared" ref="Q60:Q123" si="9">O60*$P$53</f>
        <v>88.764828186463134</v>
      </c>
      <c r="R60" s="730">
        <f t="shared" ref="R60:R123" si="10">O60+P60+Q60</f>
        <v>89840.223634478651</v>
      </c>
      <c r="Z60" s="614"/>
    </row>
    <row r="61" spans="13:26" x14ac:dyDescent="0.2">
      <c r="M61" s="614"/>
      <c r="N61" s="748">
        <f t="shared" ref="N61:N124" si="11">N60+1</f>
        <v>3</v>
      </c>
      <c r="O61" s="730">
        <f t="shared" si="8"/>
        <v>89840.223634478651</v>
      </c>
      <c r="P61" s="730">
        <f t="shared" ref="P61:P124" si="12">P60</f>
        <v>44875.729403146091</v>
      </c>
      <c r="Q61" s="730">
        <f t="shared" si="9"/>
        <v>177.70523445996278</v>
      </c>
      <c r="R61" s="730">
        <f t="shared" si="10"/>
        <v>134893.65827208469</v>
      </c>
      <c r="Z61" s="614"/>
    </row>
    <row r="62" spans="13:26" x14ac:dyDescent="0.2">
      <c r="M62" s="614"/>
      <c r="N62" s="748">
        <f t="shared" si="11"/>
        <v>4</v>
      </c>
      <c r="O62" s="730">
        <f t="shared" si="8"/>
        <v>134893.65827208469</v>
      </c>
      <c r="P62" s="730">
        <f t="shared" si="12"/>
        <v>44875.729403146091</v>
      </c>
      <c r="Q62" s="730">
        <f t="shared" si="9"/>
        <v>266.8215661164412</v>
      </c>
      <c r="R62" s="730">
        <f t="shared" si="10"/>
        <v>180036.20924134724</v>
      </c>
      <c r="Z62" s="614"/>
    </row>
    <row r="63" spans="13:26" x14ac:dyDescent="0.2">
      <c r="M63" s="614"/>
      <c r="N63" s="748">
        <f t="shared" si="11"/>
        <v>5</v>
      </c>
      <c r="O63" s="730">
        <f t="shared" si="8"/>
        <v>180036.20924134724</v>
      </c>
      <c r="P63" s="730">
        <f t="shared" si="12"/>
        <v>44875.729403146091</v>
      </c>
      <c r="Q63" s="730">
        <f t="shared" si="9"/>
        <v>356.11417113879702</v>
      </c>
      <c r="R63" s="730">
        <f t="shared" si="10"/>
        <v>225268.05281563214</v>
      </c>
      <c r="Z63" s="614"/>
    </row>
    <row r="64" spans="13:26" x14ac:dyDescent="0.2">
      <c r="M64" s="614"/>
      <c r="N64" s="748">
        <f t="shared" si="11"/>
        <v>6</v>
      </c>
      <c r="O64" s="730">
        <f t="shared" si="8"/>
        <v>225268.05281563214</v>
      </c>
      <c r="P64" s="730">
        <f t="shared" si="12"/>
        <v>44875.729403146091</v>
      </c>
      <c r="Q64" s="730">
        <f t="shared" si="9"/>
        <v>445.58339819824391</v>
      </c>
      <c r="R64" s="730">
        <f t="shared" si="10"/>
        <v>270589.36561697646</v>
      </c>
      <c r="Z64" s="614"/>
    </row>
    <row r="65" spans="13:26" x14ac:dyDescent="0.2">
      <c r="M65" s="614"/>
      <c r="N65" s="748">
        <f t="shared" si="11"/>
        <v>7</v>
      </c>
      <c r="O65" s="730">
        <f t="shared" si="8"/>
        <v>270589.36561697646</v>
      </c>
      <c r="P65" s="730">
        <f t="shared" si="12"/>
        <v>44875.729403146091</v>
      </c>
      <c r="Q65" s="730">
        <f t="shared" si="9"/>
        <v>535.22959665567214</v>
      </c>
      <c r="R65" s="730">
        <f t="shared" si="10"/>
        <v>316000.32461677823</v>
      </c>
      <c r="Z65" s="614"/>
    </row>
    <row r="66" spans="13:26" x14ac:dyDescent="0.2">
      <c r="M66" s="614"/>
      <c r="N66" s="748">
        <f t="shared" si="11"/>
        <v>8</v>
      </c>
      <c r="O66" s="730">
        <f t="shared" si="8"/>
        <v>316000.32461677823</v>
      </c>
      <c r="P66" s="730">
        <f t="shared" si="12"/>
        <v>44875.729403146091</v>
      </c>
      <c r="Q66" s="730">
        <f t="shared" si="9"/>
        <v>625.05311656301285</v>
      </c>
      <c r="R66" s="730">
        <f t="shared" si="10"/>
        <v>361501.10713648732</v>
      </c>
      <c r="Z66" s="614"/>
    </row>
    <row r="67" spans="13:26" x14ac:dyDescent="0.2">
      <c r="M67" s="614"/>
      <c r="N67" s="748">
        <f t="shared" si="11"/>
        <v>9</v>
      </c>
      <c r="O67" s="730">
        <f t="shared" si="8"/>
        <v>361501.10713648732</v>
      </c>
      <c r="P67" s="730">
        <f t="shared" si="12"/>
        <v>44875.729403146091</v>
      </c>
      <c r="Q67" s="730">
        <f t="shared" si="9"/>
        <v>715.0543086646046</v>
      </c>
      <c r="R67" s="730">
        <f t="shared" si="10"/>
        <v>407091.89084829798</v>
      </c>
      <c r="Z67" s="614"/>
    </row>
    <row r="68" spans="13:26" x14ac:dyDescent="0.2">
      <c r="M68" s="614"/>
      <c r="N68" s="748">
        <f t="shared" si="11"/>
        <v>10</v>
      </c>
      <c r="O68" s="730">
        <f t="shared" si="8"/>
        <v>407091.89084829798</v>
      </c>
      <c r="P68" s="730">
        <f t="shared" si="12"/>
        <v>44875.729403146091</v>
      </c>
      <c r="Q68" s="730">
        <f t="shared" si="9"/>
        <v>805.23352439856353</v>
      </c>
      <c r="R68" s="730">
        <f t="shared" si="10"/>
        <v>452772.85377584264</v>
      </c>
      <c r="Z68" s="614"/>
    </row>
    <row r="69" spans="13:26" x14ac:dyDescent="0.2">
      <c r="M69" s="614"/>
      <c r="N69" s="748">
        <f t="shared" si="11"/>
        <v>11</v>
      </c>
      <c r="O69" s="730">
        <f t="shared" si="8"/>
        <v>452772.85377584264</v>
      </c>
      <c r="P69" s="730">
        <f t="shared" si="12"/>
        <v>44875.729403146091</v>
      </c>
      <c r="Q69" s="730">
        <f t="shared" si="9"/>
        <v>895.59111589815529</v>
      </c>
      <c r="R69" s="730">
        <f t="shared" si="10"/>
        <v>498544.17429488688</v>
      </c>
      <c r="Z69" s="614"/>
    </row>
    <row r="70" spans="13:26" x14ac:dyDescent="0.2">
      <c r="M70" s="614"/>
      <c r="N70" s="748">
        <f t="shared" si="11"/>
        <v>12</v>
      </c>
      <c r="O70" s="730">
        <f t="shared" si="8"/>
        <v>498544.17429488688</v>
      </c>
      <c r="P70" s="730">
        <f t="shared" si="12"/>
        <v>44875.729403146091</v>
      </c>
      <c r="Q70" s="730">
        <f t="shared" si="9"/>
        <v>986.12743599316991</v>
      </c>
      <c r="R70" s="730">
        <f t="shared" si="10"/>
        <v>544406.03113402613</v>
      </c>
      <c r="Z70" s="614"/>
    </row>
    <row r="71" spans="13:26" x14ac:dyDescent="0.2">
      <c r="M71" s="614"/>
      <c r="N71" s="748">
        <f t="shared" si="11"/>
        <v>13</v>
      </c>
      <c r="O71" s="730">
        <f t="shared" si="8"/>
        <v>544406.03113402613</v>
      </c>
      <c r="P71" s="730">
        <f t="shared" si="12"/>
        <v>44875.729403146091</v>
      </c>
      <c r="Q71" s="730">
        <f t="shared" si="9"/>
        <v>1076.8428382113</v>
      </c>
      <c r="R71" s="730">
        <f t="shared" si="10"/>
        <v>590358.60337538354</v>
      </c>
      <c r="Z71" s="614"/>
    </row>
    <row r="72" spans="13:26" x14ac:dyDescent="0.2">
      <c r="M72" s="614"/>
      <c r="N72" s="748">
        <f t="shared" si="11"/>
        <v>14</v>
      </c>
      <c r="O72" s="730">
        <f t="shared" si="8"/>
        <v>590358.60337538354</v>
      </c>
      <c r="P72" s="730">
        <f t="shared" si="12"/>
        <v>44875.729403146091</v>
      </c>
      <c r="Q72" s="730">
        <f t="shared" si="9"/>
        <v>1167.7376767795208</v>
      </c>
      <c r="R72" s="730">
        <f t="shared" si="10"/>
        <v>636402.07045530912</v>
      </c>
      <c r="Z72" s="614"/>
    </row>
    <row r="73" spans="13:26" x14ac:dyDescent="0.2">
      <c r="M73" s="614"/>
      <c r="N73" s="748">
        <f t="shared" si="11"/>
        <v>15</v>
      </c>
      <c r="O73" s="730">
        <f t="shared" si="8"/>
        <v>636402.07045530912</v>
      </c>
      <c r="P73" s="730">
        <f t="shared" si="12"/>
        <v>44875.729403146091</v>
      </c>
      <c r="Q73" s="730">
        <f t="shared" si="9"/>
        <v>1258.8123066254736</v>
      </c>
      <c r="R73" s="730">
        <f t="shared" si="10"/>
        <v>682536.61216508062</v>
      </c>
      <c r="Z73" s="614"/>
    </row>
    <row r="74" spans="13:26" x14ac:dyDescent="0.2">
      <c r="M74" s="614"/>
      <c r="N74" s="748">
        <f t="shared" si="11"/>
        <v>16</v>
      </c>
      <c r="O74" s="730">
        <f t="shared" si="8"/>
        <v>682536.61216508062</v>
      </c>
      <c r="P74" s="730">
        <f t="shared" si="12"/>
        <v>44875.729403146091</v>
      </c>
      <c r="Q74" s="730">
        <f t="shared" si="9"/>
        <v>1350.0670833788513</v>
      </c>
      <c r="R74" s="730">
        <f t="shared" si="10"/>
        <v>728762.4086516056</v>
      </c>
      <c r="Z74" s="614"/>
    </row>
    <row r="75" spans="13:26" x14ac:dyDescent="0.2">
      <c r="M75" s="614"/>
      <c r="N75" s="748">
        <f t="shared" si="11"/>
        <v>17</v>
      </c>
      <c r="O75" s="730">
        <f t="shared" si="8"/>
        <v>728762.4086516056</v>
      </c>
      <c r="P75" s="730">
        <f t="shared" si="12"/>
        <v>44875.729403146091</v>
      </c>
      <c r="Q75" s="730">
        <f t="shared" si="9"/>
        <v>1441.5023633727878</v>
      </c>
      <c r="R75" s="730">
        <f t="shared" si="10"/>
        <v>775079.6404181245</v>
      </c>
      <c r="Z75" s="614"/>
    </row>
    <row r="76" spans="13:26" x14ac:dyDescent="0.2">
      <c r="M76" s="614"/>
      <c r="N76" s="748">
        <f t="shared" si="11"/>
        <v>18</v>
      </c>
      <c r="O76" s="730">
        <f t="shared" si="8"/>
        <v>775079.6404181245</v>
      </c>
      <c r="P76" s="730">
        <f t="shared" si="12"/>
        <v>44875.729403146091</v>
      </c>
      <c r="Q76" s="730">
        <f t="shared" si="9"/>
        <v>1533.1185036452491</v>
      </c>
      <c r="R76" s="730">
        <f t="shared" si="10"/>
        <v>821488.48832491587</v>
      </c>
      <c r="Z76" s="614"/>
    </row>
    <row r="77" spans="13:26" x14ac:dyDescent="0.2">
      <c r="M77" s="614"/>
      <c r="N77" s="748">
        <f t="shared" si="11"/>
        <v>19</v>
      </c>
      <c r="O77" s="730">
        <f t="shared" si="8"/>
        <v>821488.48832491587</v>
      </c>
      <c r="P77" s="730">
        <f t="shared" si="12"/>
        <v>44875.729403146091</v>
      </c>
      <c r="Q77" s="730">
        <f t="shared" si="9"/>
        <v>1624.9158619404266</v>
      </c>
      <c r="R77" s="730">
        <f t="shared" si="10"/>
        <v>867989.13359000243</v>
      </c>
      <c r="Z77" s="614"/>
    </row>
    <row r="78" spans="13:26" x14ac:dyDescent="0.2">
      <c r="M78" s="614"/>
      <c r="N78" s="748">
        <f t="shared" si="11"/>
        <v>20</v>
      </c>
      <c r="O78" s="730">
        <f t="shared" si="8"/>
        <v>867989.13359000243</v>
      </c>
      <c r="P78" s="730">
        <f t="shared" si="12"/>
        <v>44875.729403146091</v>
      </c>
      <c r="Q78" s="730">
        <f t="shared" si="9"/>
        <v>1716.8947967101356</v>
      </c>
      <c r="R78" s="730">
        <f t="shared" si="10"/>
        <v>914581.75778985862</v>
      </c>
      <c r="Z78" s="614"/>
    </row>
    <row r="79" spans="13:26" x14ac:dyDescent="0.2">
      <c r="M79" s="614"/>
      <c r="N79" s="748">
        <f t="shared" si="11"/>
        <v>21</v>
      </c>
      <c r="O79" s="730">
        <f t="shared" si="8"/>
        <v>914581.75778985862</v>
      </c>
      <c r="P79" s="730">
        <f t="shared" si="12"/>
        <v>44875.729403146091</v>
      </c>
      <c r="Q79" s="730">
        <f t="shared" si="9"/>
        <v>1809.0556671152131</v>
      </c>
      <c r="R79" s="730">
        <f t="shared" si="10"/>
        <v>961266.54286011995</v>
      </c>
      <c r="Z79" s="614"/>
    </row>
    <row r="80" spans="13:26" x14ac:dyDescent="0.2">
      <c r="M80" s="614"/>
      <c r="N80" s="748">
        <f t="shared" si="11"/>
        <v>22</v>
      </c>
      <c r="O80" s="730">
        <f t="shared" si="8"/>
        <v>961266.54286011995</v>
      </c>
      <c r="P80" s="730">
        <f t="shared" si="12"/>
        <v>44875.729403146091</v>
      </c>
      <c r="Q80" s="730">
        <f t="shared" si="9"/>
        <v>1901.3988330269228</v>
      </c>
      <c r="R80" s="730">
        <f t="shared" si="10"/>
        <v>1008043.6710962929</v>
      </c>
      <c r="Z80" s="614"/>
    </row>
    <row r="81" spans="13:26" x14ac:dyDescent="0.2">
      <c r="M81" s="614"/>
      <c r="N81" s="748">
        <f t="shared" si="11"/>
        <v>23</v>
      </c>
      <c r="O81" s="730">
        <f t="shared" si="8"/>
        <v>1008043.6710962929</v>
      </c>
      <c r="P81" s="730">
        <f t="shared" si="12"/>
        <v>44875.729403146091</v>
      </c>
      <c r="Q81" s="730">
        <f t="shared" si="9"/>
        <v>1993.9246550283574</v>
      </c>
      <c r="R81" s="730">
        <f t="shared" si="10"/>
        <v>1054913.3251544675</v>
      </c>
      <c r="Z81" s="614"/>
    </row>
    <row r="82" spans="13:26" x14ac:dyDescent="0.2">
      <c r="M82" s="614"/>
      <c r="N82" s="748">
        <f t="shared" si="11"/>
        <v>24</v>
      </c>
      <c r="O82" s="730">
        <f t="shared" si="8"/>
        <v>1054913.3251544675</v>
      </c>
      <c r="P82" s="730">
        <f t="shared" si="12"/>
        <v>44875.729403146091</v>
      </c>
      <c r="Q82" s="730">
        <f t="shared" si="9"/>
        <v>2086.6334944158498</v>
      </c>
      <c r="R82" s="730">
        <f t="shared" si="10"/>
        <v>1101875.6880520293</v>
      </c>
      <c r="Z82" s="614"/>
    </row>
    <row r="83" spans="13:26" x14ac:dyDescent="0.2">
      <c r="M83" s="614"/>
      <c r="N83" s="748">
        <f t="shared" si="11"/>
        <v>25</v>
      </c>
      <c r="O83" s="730">
        <f t="shared" si="8"/>
        <v>1101875.6880520293</v>
      </c>
      <c r="P83" s="730">
        <f t="shared" si="12"/>
        <v>44875.729403146091</v>
      </c>
      <c r="Q83" s="730">
        <f t="shared" si="9"/>
        <v>2179.5257132003794</v>
      </c>
      <c r="R83" s="730">
        <f t="shared" si="10"/>
        <v>1148930.9431683759</v>
      </c>
      <c r="Z83" s="614"/>
    </row>
    <row r="84" spans="13:26" x14ac:dyDescent="0.2">
      <c r="M84" s="614"/>
      <c r="N84" s="748">
        <f t="shared" si="11"/>
        <v>26</v>
      </c>
      <c r="O84" s="730">
        <f t="shared" si="8"/>
        <v>1148930.9431683759</v>
      </c>
      <c r="P84" s="730">
        <f t="shared" si="12"/>
        <v>44875.729403146091</v>
      </c>
      <c r="Q84" s="730">
        <f t="shared" si="9"/>
        <v>2272.601674108992</v>
      </c>
      <c r="R84" s="730">
        <f t="shared" si="10"/>
        <v>1196079.2742456309</v>
      </c>
      <c r="Z84" s="614"/>
    </row>
    <row r="85" spans="13:26" x14ac:dyDescent="0.2">
      <c r="M85" s="614"/>
      <c r="N85" s="748">
        <f t="shared" si="11"/>
        <v>27</v>
      </c>
      <c r="O85" s="730">
        <f t="shared" si="8"/>
        <v>1196079.2742456309</v>
      </c>
      <c r="P85" s="730">
        <f t="shared" si="12"/>
        <v>44875.729403146091</v>
      </c>
      <c r="Q85" s="730">
        <f t="shared" si="9"/>
        <v>2365.8617405862092</v>
      </c>
      <c r="R85" s="730">
        <f t="shared" si="10"/>
        <v>1243320.8653893631</v>
      </c>
      <c r="Z85" s="614"/>
    </row>
    <row r="86" spans="13:26" x14ac:dyDescent="0.2">
      <c r="M86" s="614"/>
      <c r="N86" s="748">
        <f t="shared" si="11"/>
        <v>28</v>
      </c>
      <c r="O86" s="730">
        <f t="shared" si="8"/>
        <v>1243320.8653893631</v>
      </c>
      <c r="P86" s="730">
        <f t="shared" si="12"/>
        <v>44875.729403146091</v>
      </c>
      <c r="Q86" s="730">
        <f t="shared" si="9"/>
        <v>2459.3062767954534</v>
      </c>
      <c r="R86" s="730">
        <f t="shared" si="10"/>
        <v>1290655.9010693047</v>
      </c>
      <c r="Z86" s="614"/>
    </row>
    <row r="87" spans="13:26" x14ac:dyDescent="0.2">
      <c r="M87" s="614"/>
      <c r="N87" s="748">
        <f t="shared" si="11"/>
        <v>29</v>
      </c>
      <c r="O87" s="730">
        <f t="shared" si="8"/>
        <v>1290655.9010693047</v>
      </c>
      <c r="P87" s="730">
        <f t="shared" si="12"/>
        <v>44875.729403146091</v>
      </c>
      <c r="Q87" s="730">
        <f t="shared" si="9"/>
        <v>2552.9356476204666</v>
      </c>
      <c r="R87" s="730">
        <f t="shared" si="10"/>
        <v>1338084.5661200711</v>
      </c>
      <c r="Z87" s="614"/>
    </row>
    <row r="88" spans="13:26" x14ac:dyDescent="0.2">
      <c r="M88" s="614"/>
      <c r="N88" s="748">
        <f t="shared" si="11"/>
        <v>30</v>
      </c>
      <c r="O88" s="730">
        <f t="shared" si="8"/>
        <v>1338084.5661200711</v>
      </c>
      <c r="P88" s="730">
        <f t="shared" si="12"/>
        <v>44875.729403146091</v>
      </c>
      <c r="Q88" s="730">
        <f t="shared" si="9"/>
        <v>2646.7502186667357</v>
      </c>
      <c r="R88" s="730">
        <f t="shared" si="10"/>
        <v>1385607.0457418838</v>
      </c>
      <c r="Z88" s="614"/>
    </row>
    <row r="89" spans="13:26" x14ac:dyDescent="0.2">
      <c r="M89" s="614"/>
      <c r="N89" s="748">
        <f t="shared" si="11"/>
        <v>31</v>
      </c>
      <c r="O89" s="730">
        <f t="shared" si="8"/>
        <v>1385607.0457418838</v>
      </c>
      <c r="P89" s="730">
        <f t="shared" si="12"/>
        <v>44875.729403146091</v>
      </c>
      <c r="Q89" s="730">
        <f t="shared" si="9"/>
        <v>2740.7503562629208</v>
      </c>
      <c r="R89" s="730">
        <f t="shared" si="10"/>
        <v>1433223.5255012929</v>
      </c>
      <c r="Z89" s="614"/>
    </row>
    <row r="90" spans="13:26" x14ac:dyDescent="0.2">
      <c r="M90" s="614"/>
      <c r="N90" s="748">
        <f t="shared" si="11"/>
        <v>32</v>
      </c>
      <c r="O90" s="730">
        <f t="shared" si="8"/>
        <v>1433223.5255012929</v>
      </c>
      <c r="P90" s="730">
        <f t="shared" si="12"/>
        <v>44875.729403146091</v>
      </c>
      <c r="Q90" s="730">
        <f t="shared" si="9"/>
        <v>2834.9364274622853</v>
      </c>
      <c r="R90" s="730">
        <f t="shared" si="10"/>
        <v>1480934.1913319014</v>
      </c>
      <c r="Z90" s="614"/>
    </row>
    <row r="91" spans="13:26" x14ac:dyDescent="0.2">
      <c r="M91" s="614"/>
      <c r="N91" s="748">
        <f t="shared" si="11"/>
        <v>33</v>
      </c>
      <c r="O91" s="730">
        <f t="shared" si="8"/>
        <v>1480934.1913319014</v>
      </c>
      <c r="P91" s="730">
        <f t="shared" si="12"/>
        <v>44875.729403146091</v>
      </c>
      <c r="Q91" s="730">
        <f t="shared" si="9"/>
        <v>2929.3088000441294</v>
      </c>
      <c r="R91" s="730">
        <f t="shared" si="10"/>
        <v>1528739.2295350917</v>
      </c>
      <c r="Z91" s="614"/>
    </row>
    <row r="92" spans="13:26" x14ac:dyDescent="0.2">
      <c r="M92" s="614"/>
      <c r="N92" s="748">
        <f t="shared" si="11"/>
        <v>34</v>
      </c>
      <c r="O92" s="730">
        <f t="shared" si="8"/>
        <v>1528739.2295350917</v>
      </c>
      <c r="P92" s="730">
        <f t="shared" si="12"/>
        <v>44875.729403146091</v>
      </c>
      <c r="Q92" s="730">
        <f t="shared" si="9"/>
        <v>3023.8678425152252</v>
      </c>
      <c r="R92" s="730">
        <f t="shared" si="10"/>
        <v>1576638.826780753</v>
      </c>
      <c r="Z92" s="614"/>
    </row>
    <row r="93" spans="13:26" x14ac:dyDescent="0.2">
      <c r="M93" s="614"/>
      <c r="N93" s="748">
        <f t="shared" si="11"/>
        <v>35</v>
      </c>
      <c r="O93" s="730">
        <f t="shared" si="8"/>
        <v>1576638.826780753</v>
      </c>
      <c r="P93" s="730">
        <f t="shared" si="12"/>
        <v>44875.729403146091</v>
      </c>
      <c r="Q93" s="730">
        <f t="shared" si="9"/>
        <v>3118.6139241112569</v>
      </c>
      <c r="R93" s="730">
        <f t="shared" si="10"/>
        <v>1624633.1701080103</v>
      </c>
      <c r="Z93" s="614"/>
    </row>
    <row r="94" spans="13:26" x14ac:dyDescent="0.2">
      <c r="M94" s="614"/>
      <c r="N94" s="748">
        <f t="shared" si="11"/>
        <v>36</v>
      </c>
      <c r="O94" s="730">
        <f t="shared" si="8"/>
        <v>1624633.1701080103</v>
      </c>
      <c r="P94" s="730">
        <f t="shared" si="12"/>
        <v>44875.729403146091</v>
      </c>
      <c r="Q94" s="730">
        <f t="shared" si="9"/>
        <v>3213.5474147982618</v>
      </c>
      <c r="R94" s="730">
        <f t="shared" si="10"/>
        <v>1672722.4469259547</v>
      </c>
      <c r="Z94" s="614"/>
    </row>
    <row r="95" spans="13:26" x14ac:dyDescent="0.2">
      <c r="M95" s="614"/>
      <c r="N95" s="748">
        <f t="shared" si="11"/>
        <v>37</v>
      </c>
      <c r="O95" s="730">
        <f t="shared" si="8"/>
        <v>1672722.4469259547</v>
      </c>
      <c r="P95" s="730">
        <f t="shared" si="12"/>
        <v>44875.729403146091</v>
      </c>
      <c r="Q95" s="730">
        <f t="shared" si="9"/>
        <v>3308.6686852740754</v>
      </c>
      <c r="R95" s="730">
        <f t="shared" si="10"/>
        <v>1720906.8450143747</v>
      </c>
      <c r="Z95" s="614"/>
    </row>
    <row r="96" spans="13:26" x14ac:dyDescent="0.2">
      <c r="M96" s="614"/>
      <c r="N96" s="748">
        <f t="shared" si="11"/>
        <v>38</v>
      </c>
      <c r="O96" s="730">
        <f t="shared" si="8"/>
        <v>1720906.8450143747</v>
      </c>
      <c r="P96" s="730">
        <f t="shared" si="12"/>
        <v>44875.729403146091</v>
      </c>
      <c r="Q96" s="730">
        <f t="shared" si="9"/>
        <v>3403.9781069697792</v>
      </c>
      <c r="R96" s="730">
        <f t="shared" si="10"/>
        <v>1769186.5525244905</v>
      </c>
      <c r="Z96" s="614"/>
    </row>
    <row r="97" spans="13:26" x14ac:dyDescent="0.2">
      <c r="M97" s="614"/>
      <c r="N97" s="748">
        <f t="shared" si="11"/>
        <v>39</v>
      </c>
      <c r="O97" s="730">
        <f t="shared" si="8"/>
        <v>1769186.5525244905</v>
      </c>
      <c r="P97" s="730">
        <f t="shared" si="12"/>
        <v>44875.729403146091</v>
      </c>
      <c r="Q97" s="730">
        <f t="shared" si="9"/>
        <v>3499.4760520511509</v>
      </c>
      <c r="R97" s="730">
        <f t="shared" si="10"/>
        <v>1817561.7579796878</v>
      </c>
      <c r="Z97" s="614"/>
    </row>
    <row r="98" spans="13:26" x14ac:dyDescent="0.2">
      <c r="M98" s="614"/>
      <c r="N98" s="748">
        <f t="shared" si="11"/>
        <v>40</v>
      </c>
      <c r="O98" s="730">
        <f t="shared" si="8"/>
        <v>1817561.7579796878</v>
      </c>
      <c r="P98" s="730">
        <f t="shared" si="12"/>
        <v>44875.729403146091</v>
      </c>
      <c r="Q98" s="730">
        <f t="shared" si="9"/>
        <v>3595.1628934201158</v>
      </c>
      <c r="R98" s="730">
        <f t="shared" si="10"/>
        <v>1866032.6502762539</v>
      </c>
      <c r="Z98" s="614"/>
    </row>
    <row r="99" spans="13:26" x14ac:dyDescent="0.2">
      <c r="M99" s="614"/>
      <c r="N99" s="748">
        <f t="shared" si="11"/>
        <v>41</v>
      </c>
      <c r="O99" s="730">
        <f t="shared" si="8"/>
        <v>1866032.6502762539</v>
      </c>
      <c r="P99" s="730">
        <f t="shared" si="12"/>
        <v>44875.729403146091</v>
      </c>
      <c r="Q99" s="730">
        <f t="shared" si="9"/>
        <v>3691.0390047162059</v>
      </c>
      <c r="R99" s="730">
        <f t="shared" si="10"/>
        <v>1914599.4186841161</v>
      </c>
      <c r="Z99" s="614"/>
    </row>
    <row r="100" spans="13:26" x14ac:dyDescent="0.2">
      <c r="M100" s="614"/>
      <c r="N100" s="748">
        <f t="shared" si="11"/>
        <v>42</v>
      </c>
      <c r="O100" s="730">
        <f t="shared" si="8"/>
        <v>1914599.4186841161</v>
      </c>
      <c r="P100" s="730">
        <f t="shared" si="12"/>
        <v>44875.729403146091</v>
      </c>
      <c r="Q100" s="730">
        <f t="shared" si="9"/>
        <v>3787.1047603180164</v>
      </c>
      <c r="R100" s="730">
        <f t="shared" si="10"/>
        <v>1963262.2528475802</v>
      </c>
      <c r="Z100" s="614"/>
    </row>
    <row r="101" spans="13:26" x14ac:dyDescent="0.2">
      <c r="M101" s="614"/>
      <c r="N101" s="748">
        <f t="shared" si="11"/>
        <v>43</v>
      </c>
      <c r="O101" s="730">
        <f t="shared" si="8"/>
        <v>1963262.2528475802</v>
      </c>
      <c r="P101" s="730">
        <f t="shared" si="12"/>
        <v>44875.729403146091</v>
      </c>
      <c r="Q101" s="730">
        <f t="shared" si="9"/>
        <v>3883.360535344671</v>
      </c>
      <c r="R101" s="730">
        <f t="shared" si="10"/>
        <v>2012021.3427860709</v>
      </c>
      <c r="Z101" s="614"/>
    </row>
    <row r="102" spans="13:26" x14ac:dyDescent="0.2">
      <c r="M102" s="614"/>
      <c r="N102" s="748">
        <f t="shared" si="11"/>
        <v>44</v>
      </c>
      <c r="O102" s="730">
        <f t="shared" si="8"/>
        <v>2012021.3427860709</v>
      </c>
      <c r="P102" s="730">
        <f t="shared" si="12"/>
        <v>44875.729403146091</v>
      </c>
      <c r="Q102" s="730">
        <f t="shared" si="9"/>
        <v>3979.8067056572809</v>
      </c>
      <c r="R102" s="730">
        <f t="shared" si="10"/>
        <v>2060876.8788948744</v>
      </c>
      <c r="Z102" s="614"/>
    </row>
    <row r="103" spans="13:26" x14ac:dyDescent="0.2">
      <c r="M103" s="614"/>
      <c r="N103" s="748">
        <f t="shared" si="11"/>
        <v>45</v>
      </c>
      <c r="O103" s="730">
        <f t="shared" si="8"/>
        <v>2060876.8788948744</v>
      </c>
      <c r="P103" s="730">
        <f t="shared" si="12"/>
        <v>44875.729403146091</v>
      </c>
      <c r="Q103" s="730">
        <f t="shared" si="9"/>
        <v>4076.4436478604189</v>
      </c>
      <c r="R103" s="730">
        <f t="shared" si="10"/>
        <v>2109829.051945881</v>
      </c>
      <c r="Z103" s="614"/>
    </row>
    <row r="104" spans="13:26" x14ac:dyDescent="0.2">
      <c r="M104" s="614"/>
      <c r="N104" s="748">
        <f t="shared" si="11"/>
        <v>46</v>
      </c>
      <c r="O104" s="730">
        <f t="shared" si="8"/>
        <v>2109829.051945881</v>
      </c>
      <c r="P104" s="730">
        <f t="shared" si="12"/>
        <v>44875.729403146091</v>
      </c>
      <c r="Q104" s="730">
        <f t="shared" si="9"/>
        <v>4173.2717393035846</v>
      </c>
      <c r="R104" s="730">
        <f t="shared" si="10"/>
        <v>2158878.0530883307</v>
      </c>
      <c r="Z104" s="614"/>
    </row>
    <row r="105" spans="13:26" x14ac:dyDescent="0.2">
      <c r="M105" s="614"/>
      <c r="N105" s="748">
        <f t="shared" si="11"/>
        <v>47</v>
      </c>
      <c r="O105" s="730">
        <f t="shared" si="8"/>
        <v>2158878.0530883307</v>
      </c>
      <c r="P105" s="730">
        <f t="shared" si="12"/>
        <v>44875.729403146091</v>
      </c>
      <c r="Q105" s="730">
        <f t="shared" si="9"/>
        <v>4270.2913580826826</v>
      </c>
      <c r="R105" s="730">
        <f t="shared" si="10"/>
        <v>2208024.0738495593</v>
      </c>
      <c r="Z105" s="614"/>
    </row>
    <row r="106" spans="13:26" x14ac:dyDescent="0.2">
      <c r="M106" s="614"/>
      <c r="N106" s="748">
        <f t="shared" si="11"/>
        <v>48</v>
      </c>
      <c r="O106" s="730">
        <f t="shared" si="8"/>
        <v>2208024.0738495593</v>
      </c>
      <c r="P106" s="730">
        <f t="shared" si="12"/>
        <v>44875.729403146091</v>
      </c>
      <c r="Q106" s="730">
        <f t="shared" si="9"/>
        <v>4367.502883041494</v>
      </c>
      <c r="R106" s="730">
        <f t="shared" si="10"/>
        <v>2257267.3061357467</v>
      </c>
      <c r="Z106" s="614"/>
    </row>
    <row r="107" spans="13:26" x14ac:dyDescent="0.2">
      <c r="M107" s="614"/>
      <c r="N107" s="748">
        <f t="shared" si="11"/>
        <v>49</v>
      </c>
      <c r="O107" s="730">
        <f t="shared" si="8"/>
        <v>2257267.3061357467</v>
      </c>
      <c r="P107" s="730">
        <f t="shared" si="12"/>
        <v>44875.729403146091</v>
      </c>
      <c r="Q107" s="730">
        <f t="shared" si="9"/>
        <v>4464.9066937731604</v>
      </c>
      <c r="R107" s="730">
        <f t="shared" si="10"/>
        <v>2306607.9422326661</v>
      </c>
      <c r="Z107" s="614"/>
    </row>
    <row r="108" spans="13:26" x14ac:dyDescent="0.2">
      <c r="M108" s="614"/>
      <c r="N108" s="748">
        <f t="shared" si="11"/>
        <v>50</v>
      </c>
      <c r="O108" s="730">
        <f t="shared" si="8"/>
        <v>2306607.9422326661</v>
      </c>
      <c r="P108" s="730">
        <f t="shared" si="12"/>
        <v>44875.729403146091</v>
      </c>
      <c r="Q108" s="730">
        <f t="shared" si="9"/>
        <v>4562.5031706216641</v>
      </c>
      <c r="R108" s="730">
        <f t="shared" si="10"/>
        <v>2356046.1748064337</v>
      </c>
      <c r="Z108" s="614"/>
    </row>
    <row r="109" spans="13:26" x14ac:dyDescent="0.2">
      <c r="M109" s="614"/>
      <c r="N109" s="748">
        <f t="shared" si="11"/>
        <v>51</v>
      </c>
      <c r="O109" s="730">
        <f t="shared" si="8"/>
        <v>2356046.1748064337</v>
      </c>
      <c r="P109" s="730">
        <f t="shared" si="12"/>
        <v>44875.729403146091</v>
      </c>
      <c r="Q109" s="730">
        <f t="shared" si="9"/>
        <v>4660.2926946833104</v>
      </c>
      <c r="R109" s="730">
        <f t="shared" si="10"/>
        <v>2405582.196904263</v>
      </c>
      <c r="Z109" s="614"/>
    </row>
    <row r="110" spans="13:26" x14ac:dyDescent="0.2">
      <c r="M110" s="614"/>
      <c r="N110" s="748">
        <f t="shared" si="11"/>
        <v>52</v>
      </c>
      <c r="O110" s="730">
        <f t="shared" si="8"/>
        <v>2405582.196904263</v>
      </c>
      <c r="P110" s="730">
        <f t="shared" si="12"/>
        <v>44875.729403146091</v>
      </c>
      <c r="Q110" s="730">
        <f t="shared" si="9"/>
        <v>4758.275647808221</v>
      </c>
      <c r="R110" s="730">
        <f t="shared" si="10"/>
        <v>2455216.2019552174</v>
      </c>
      <c r="Z110" s="614"/>
    </row>
    <row r="111" spans="13:26" x14ac:dyDescent="0.2">
      <c r="M111" s="614"/>
      <c r="N111" s="748">
        <f t="shared" si="11"/>
        <v>53</v>
      </c>
      <c r="O111" s="730">
        <f t="shared" si="8"/>
        <v>2455216.2019552174</v>
      </c>
      <c r="P111" s="730">
        <f t="shared" si="12"/>
        <v>44875.729403146091</v>
      </c>
      <c r="Q111" s="730">
        <f t="shared" si="9"/>
        <v>4856.4524126018232</v>
      </c>
      <c r="R111" s="730">
        <f t="shared" si="10"/>
        <v>2504948.3837709655</v>
      </c>
      <c r="Z111" s="614"/>
    </row>
    <row r="112" spans="13:26" x14ac:dyDescent="0.2">
      <c r="M112" s="614"/>
      <c r="N112" s="748">
        <f t="shared" si="11"/>
        <v>54</v>
      </c>
      <c r="O112" s="730">
        <f t="shared" si="8"/>
        <v>2504948.3837709655</v>
      </c>
      <c r="P112" s="730">
        <f t="shared" si="12"/>
        <v>44875.729403146091</v>
      </c>
      <c r="Q112" s="730">
        <f t="shared" si="9"/>
        <v>4954.8233724263418</v>
      </c>
      <c r="R112" s="730">
        <f t="shared" si="10"/>
        <v>2554778.936546538</v>
      </c>
      <c r="Z112" s="614"/>
    </row>
    <row r="113" spans="13:26" x14ac:dyDescent="0.2">
      <c r="M113" s="614"/>
      <c r="N113" s="748">
        <f t="shared" si="11"/>
        <v>55</v>
      </c>
      <c r="O113" s="730">
        <f t="shared" si="8"/>
        <v>2554778.936546538</v>
      </c>
      <c r="P113" s="730">
        <f t="shared" si="12"/>
        <v>44875.729403146091</v>
      </c>
      <c r="Q113" s="730">
        <f t="shared" si="9"/>
        <v>5053.3889114022959</v>
      </c>
      <c r="R113" s="730">
        <f t="shared" si="10"/>
        <v>2604708.0548610864</v>
      </c>
      <c r="Z113" s="614"/>
    </row>
    <row r="114" spans="13:26" x14ac:dyDescent="0.2">
      <c r="M114" s="614"/>
      <c r="N114" s="748">
        <f t="shared" si="11"/>
        <v>56</v>
      </c>
      <c r="O114" s="730">
        <f t="shared" si="8"/>
        <v>2604708.0548610864</v>
      </c>
      <c r="P114" s="730">
        <f t="shared" si="12"/>
        <v>44875.729403146091</v>
      </c>
      <c r="Q114" s="730">
        <f t="shared" si="9"/>
        <v>5152.1494144100034</v>
      </c>
      <c r="R114" s="730">
        <f t="shared" si="10"/>
        <v>2654735.9336786424</v>
      </c>
      <c r="Z114" s="614"/>
    </row>
    <row r="115" spans="13:26" x14ac:dyDescent="0.2">
      <c r="M115" s="614"/>
      <c r="N115" s="748">
        <f t="shared" si="11"/>
        <v>57</v>
      </c>
      <c r="O115" s="730">
        <f t="shared" si="8"/>
        <v>2654735.9336786424</v>
      </c>
      <c r="P115" s="730">
        <f t="shared" si="12"/>
        <v>44875.729403146091</v>
      </c>
      <c r="Q115" s="730">
        <f t="shared" si="9"/>
        <v>5251.1052670910794</v>
      </c>
      <c r="R115" s="730">
        <f t="shared" si="10"/>
        <v>2704862.7683488796</v>
      </c>
      <c r="Z115" s="614"/>
    </row>
    <row r="116" spans="13:26" x14ac:dyDescent="0.2">
      <c r="M116" s="614"/>
      <c r="N116" s="748">
        <f t="shared" si="11"/>
        <v>58</v>
      </c>
      <c r="O116" s="730">
        <f t="shared" si="8"/>
        <v>2704862.7683488796</v>
      </c>
      <c r="P116" s="730">
        <f t="shared" si="12"/>
        <v>44875.729403146091</v>
      </c>
      <c r="Q116" s="730">
        <f t="shared" si="9"/>
        <v>5350.2568558499443</v>
      </c>
      <c r="R116" s="730">
        <f t="shared" si="10"/>
        <v>2755088.7546078758</v>
      </c>
      <c r="Z116" s="614"/>
    </row>
    <row r="117" spans="13:26" x14ac:dyDescent="0.2">
      <c r="M117" s="614"/>
      <c r="N117" s="748">
        <f t="shared" si="11"/>
        <v>59</v>
      </c>
      <c r="O117" s="730">
        <f t="shared" si="8"/>
        <v>2755088.7546078758</v>
      </c>
      <c r="P117" s="730">
        <f t="shared" si="12"/>
        <v>44875.729403146091</v>
      </c>
      <c r="Q117" s="730">
        <f t="shared" si="9"/>
        <v>5449.6045678553319</v>
      </c>
      <c r="R117" s="730">
        <f t="shared" si="10"/>
        <v>2805414.088578877</v>
      </c>
      <c r="Z117" s="614"/>
    </row>
    <row r="118" spans="13:26" x14ac:dyDescent="0.2">
      <c r="M118" s="614"/>
      <c r="N118" s="748">
        <f t="shared" si="11"/>
        <v>60</v>
      </c>
      <c r="O118" s="730">
        <f t="shared" si="8"/>
        <v>2805414.088578877</v>
      </c>
      <c r="P118" s="730">
        <f t="shared" si="12"/>
        <v>44875.729403146091</v>
      </c>
      <c r="Q118" s="730">
        <f t="shared" si="9"/>
        <v>5549.1487910418</v>
      </c>
      <c r="R118" s="730">
        <f t="shared" si="10"/>
        <v>2855838.9667730648</v>
      </c>
      <c r="Z118" s="614"/>
    </row>
    <row r="119" spans="13:26" x14ac:dyDescent="0.2">
      <c r="M119" s="614"/>
      <c r="N119" s="748">
        <f t="shared" si="11"/>
        <v>61</v>
      </c>
      <c r="O119" s="730">
        <f t="shared" si="8"/>
        <v>2855838.9667730648</v>
      </c>
      <c r="P119" s="730">
        <f t="shared" si="12"/>
        <v>44875.729403146091</v>
      </c>
      <c r="Q119" s="730">
        <f t="shared" si="9"/>
        <v>5648.889914111247</v>
      </c>
      <c r="R119" s="730">
        <f t="shared" si="10"/>
        <v>2906363.5860903221</v>
      </c>
      <c r="Z119" s="614"/>
    </row>
    <row r="120" spans="13:26" x14ac:dyDescent="0.2">
      <c r="M120" s="614"/>
      <c r="N120" s="748">
        <f t="shared" si="11"/>
        <v>62</v>
      </c>
      <c r="O120" s="730">
        <f t="shared" si="8"/>
        <v>2906363.5860903221</v>
      </c>
      <c r="P120" s="730">
        <f t="shared" si="12"/>
        <v>44875.729403146091</v>
      </c>
      <c r="Q120" s="730">
        <f t="shared" si="9"/>
        <v>5748.8283265344307</v>
      </c>
      <c r="R120" s="730">
        <f t="shared" si="10"/>
        <v>2956988.1438200027</v>
      </c>
      <c r="Z120" s="614"/>
    </row>
    <row r="121" spans="13:26" x14ac:dyDescent="0.2">
      <c r="M121" s="614"/>
      <c r="N121" s="748">
        <f t="shared" si="11"/>
        <v>63</v>
      </c>
      <c r="O121" s="730">
        <f t="shared" si="8"/>
        <v>2956988.1438200027</v>
      </c>
      <c r="P121" s="730">
        <f t="shared" si="12"/>
        <v>44875.729403146091</v>
      </c>
      <c r="Q121" s="730">
        <f t="shared" si="9"/>
        <v>5848.9644185524858</v>
      </c>
      <c r="R121" s="730">
        <f t="shared" si="10"/>
        <v>3007712.8376417011</v>
      </c>
      <c r="Z121" s="614"/>
    </row>
    <row r="122" spans="13:26" x14ac:dyDescent="0.2">
      <c r="M122" s="614"/>
      <c r="N122" s="748">
        <f t="shared" si="11"/>
        <v>64</v>
      </c>
      <c r="O122" s="730">
        <f t="shared" si="8"/>
        <v>3007712.8376417011</v>
      </c>
      <c r="P122" s="730">
        <f t="shared" si="12"/>
        <v>44875.729403146091</v>
      </c>
      <c r="Q122" s="730">
        <f t="shared" si="9"/>
        <v>5949.2985811784492</v>
      </c>
      <c r="R122" s="730">
        <f t="shared" si="10"/>
        <v>3058537.8656260255</v>
      </c>
      <c r="Z122" s="614"/>
    </row>
    <row r="123" spans="13:26" x14ac:dyDescent="0.2">
      <c r="M123" s="614"/>
      <c r="N123" s="748">
        <f t="shared" si="11"/>
        <v>65</v>
      </c>
      <c r="O123" s="730">
        <f t="shared" si="8"/>
        <v>3058537.8656260255</v>
      </c>
      <c r="P123" s="730">
        <f t="shared" si="12"/>
        <v>44875.729403146091</v>
      </c>
      <c r="Q123" s="730">
        <f t="shared" si="9"/>
        <v>6049.831206198789</v>
      </c>
      <c r="R123" s="730">
        <f t="shared" si="10"/>
        <v>3109463.4262353703</v>
      </c>
      <c r="Z123" s="614"/>
    </row>
    <row r="124" spans="13:26" x14ac:dyDescent="0.2">
      <c r="M124" s="614"/>
      <c r="N124" s="748">
        <f t="shared" si="11"/>
        <v>66</v>
      </c>
      <c r="O124" s="730">
        <f t="shared" ref="O124:O187" si="13">R123</f>
        <v>3109463.4262353703</v>
      </c>
      <c r="P124" s="730">
        <f t="shared" si="12"/>
        <v>44875.729403146091</v>
      </c>
      <c r="Q124" s="730">
        <f t="shared" ref="Q124:Q187" si="14">O124*$P$53</f>
        <v>6150.5626861749324</v>
      </c>
      <c r="R124" s="730">
        <f t="shared" ref="R124:R187" si="15">O124+P124+Q124</f>
        <v>3160489.7183246915</v>
      </c>
      <c r="Z124" s="614"/>
    </row>
    <row r="125" spans="13:26" x14ac:dyDescent="0.2">
      <c r="M125" s="614"/>
      <c r="N125" s="748">
        <f t="shared" ref="N125:N188" si="16">N124+1</f>
        <v>67</v>
      </c>
      <c r="O125" s="730">
        <f t="shared" si="13"/>
        <v>3160489.7183246915</v>
      </c>
      <c r="P125" s="730">
        <f t="shared" ref="P125:P188" si="17">P124</f>
        <v>44875.729403146091</v>
      </c>
      <c r="Q125" s="730">
        <f t="shared" si="14"/>
        <v>6251.4934144447961</v>
      </c>
      <c r="R125" s="730">
        <f t="shared" si="15"/>
        <v>3211616.9411422824</v>
      </c>
      <c r="Z125" s="614"/>
    </row>
    <row r="126" spans="13:26" x14ac:dyDescent="0.2">
      <c r="M126" s="614"/>
      <c r="N126" s="748">
        <f t="shared" si="16"/>
        <v>68</v>
      </c>
      <c r="O126" s="730">
        <f t="shared" si="13"/>
        <v>3211616.9411422824</v>
      </c>
      <c r="P126" s="730">
        <f t="shared" si="17"/>
        <v>44875.729403146091</v>
      </c>
      <c r="Q126" s="730">
        <f t="shared" si="14"/>
        <v>6352.6237851243268</v>
      </c>
      <c r="R126" s="730">
        <f t="shared" si="15"/>
        <v>3262845.2943305527</v>
      </c>
      <c r="Z126" s="614"/>
    </row>
    <row r="127" spans="13:26" x14ac:dyDescent="0.2">
      <c r="M127" s="614"/>
      <c r="N127" s="748">
        <f t="shared" si="16"/>
        <v>69</v>
      </c>
      <c r="O127" s="730">
        <f t="shared" si="13"/>
        <v>3262845.2943305527</v>
      </c>
      <c r="P127" s="730">
        <f t="shared" si="17"/>
        <v>44875.729403146091</v>
      </c>
      <c r="Q127" s="730">
        <f t="shared" si="14"/>
        <v>6453.9541931090371</v>
      </c>
      <c r="R127" s="730">
        <f t="shared" si="15"/>
        <v>3314174.9779268079</v>
      </c>
      <c r="Z127" s="614"/>
    </row>
    <row r="128" spans="13:26" x14ac:dyDescent="0.2">
      <c r="M128" s="614"/>
      <c r="N128" s="748">
        <f t="shared" si="16"/>
        <v>70</v>
      </c>
      <c r="O128" s="730">
        <f t="shared" si="13"/>
        <v>3314174.9779268079</v>
      </c>
      <c r="P128" s="730">
        <f t="shared" si="17"/>
        <v>44875.729403146091</v>
      </c>
      <c r="Q128" s="730">
        <f t="shared" si="14"/>
        <v>6555.4850340755502</v>
      </c>
      <c r="R128" s="730">
        <f t="shared" si="15"/>
        <v>3365606.1923640296</v>
      </c>
      <c r="Z128" s="614"/>
    </row>
    <row r="129" spans="13:26" x14ac:dyDescent="0.2">
      <c r="M129" s="614"/>
      <c r="N129" s="748">
        <f t="shared" si="16"/>
        <v>71</v>
      </c>
      <c r="O129" s="730">
        <f t="shared" si="13"/>
        <v>3365606.1923640296</v>
      </c>
      <c r="P129" s="730">
        <f t="shared" si="17"/>
        <v>44875.729403146091</v>
      </c>
      <c r="Q129" s="730">
        <f t="shared" si="14"/>
        <v>6657.2167044831422</v>
      </c>
      <c r="R129" s="730">
        <f t="shared" si="15"/>
        <v>3417139.1384716588</v>
      </c>
      <c r="Z129" s="614"/>
    </row>
    <row r="130" spans="13:26" x14ac:dyDescent="0.2">
      <c r="M130" s="614"/>
      <c r="N130" s="748">
        <f t="shared" si="16"/>
        <v>72</v>
      </c>
      <c r="O130" s="730">
        <f t="shared" si="13"/>
        <v>3417139.1384716588</v>
      </c>
      <c r="P130" s="730">
        <f t="shared" si="17"/>
        <v>44875.729403146091</v>
      </c>
      <c r="Q130" s="730">
        <f t="shared" si="14"/>
        <v>6759.14960157529</v>
      </c>
      <c r="R130" s="730">
        <f t="shared" si="15"/>
        <v>3468774.0174763803</v>
      </c>
      <c r="Z130" s="614"/>
    </row>
    <row r="131" spans="13:26" x14ac:dyDescent="0.2">
      <c r="M131" s="614"/>
      <c r="N131" s="748">
        <f t="shared" si="16"/>
        <v>73</v>
      </c>
      <c r="O131" s="730">
        <f t="shared" si="13"/>
        <v>3468774.0174763803</v>
      </c>
      <c r="P131" s="730">
        <f t="shared" si="17"/>
        <v>44875.729403146091</v>
      </c>
      <c r="Q131" s="730">
        <f t="shared" si="14"/>
        <v>6861.284123381226</v>
      </c>
      <c r="R131" s="730">
        <f t="shared" si="15"/>
        <v>3520511.0310029075</v>
      </c>
      <c r="Z131" s="614"/>
    </row>
    <row r="132" spans="13:26" x14ac:dyDescent="0.2">
      <c r="M132" s="614"/>
      <c r="N132" s="748">
        <f t="shared" si="16"/>
        <v>74</v>
      </c>
      <c r="O132" s="730">
        <f t="shared" si="13"/>
        <v>3520511.0310029075</v>
      </c>
      <c r="P132" s="730">
        <f t="shared" si="17"/>
        <v>44875.729403146091</v>
      </c>
      <c r="Q132" s="730">
        <f t="shared" si="14"/>
        <v>6963.620668717489</v>
      </c>
      <c r="R132" s="730">
        <f t="shared" si="15"/>
        <v>3572350.3810747713</v>
      </c>
      <c r="Z132" s="614"/>
    </row>
    <row r="133" spans="13:26" x14ac:dyDescent="0.2">
      <c r="M133" s="614"/>
      <c r="N133" s="748">
        <f t="shared" si="16"/>
        <v>75</v>
      </c>
      <c r="O133" s="730">
        <f t="shared" si="13"/>
        <v>3572350.3810747713</v>
      </c>
      <c r="P133" s="730">
        <f t="shared" si="17"/>
        <v>44875.729403146091</v>
      </c>
      <c r="Q133" s="730">
        <f t="shared" si="14"/>
        <v>7066.1596371894821</v>
      </c>
      <c r="R133" s="730">
        <f t="shared" si="15"/>
        <v>3624292.2701151068</v>
      </c>
      <c r="Z133" s="614"/>
    </row>
    <row r="134" spans="13:26" x14ac:dyDescent="0.2">
      <c r="M134" s="614"/>
      <c r="N134" s="748">
        <f t="shared" si="16"/>
        <v>76</v>
      </c>
      <c r="O134" s="730">
        <f t="shared" si="13"/>
        <v>3624292.2701151068</v>
      </c>
      <c r="P134" s="730">
        <f t="shared" si="17"/>
        <v>44875.729403146091</v>
      </c>
      <c r="Q134" s="730">
        <f t="shared" si="14"/>
        <v>7168.9014291930343</v>
      </c>
      <c r="R134" s="730">
        <f t="shared" si="15"/>
        <v>3676336.900947446</v>
      </c>
      <c r="Z134" s="614"/>
    </row>
    <row r="135" spans="13:26" x14ac:dyDescent="0.2">
      <c r="M135" s="614"/>
      <c r="N135" s="748">
        <f t="shared" si="16"/>
        <v>77</v>
      </c>
      <c r="O135" s="730">
        <f t="shared" si="13"/>
        <v>3676336.900947446</v>
      </c>
      <c r="P135" s="730">
        <f t="shared" si="17"/>
        <v>44875.729403146091</v>
      </c>
      <c r="Q135" s="730">
        <f t="shared" si="14"/>
        <v>7271.8464459159622</v>
      </c>
      <c r="R135" s="730">
        <f t="shared" si="15"/>
        <v>3728484.4767965078</v>
      </c>
      <c r="Z135" s="614"/>
    </row>
    <row r="136" spans="13:26" x14ac:dyDescent="0.2">
      <c r="M136" s="614"/>
      <c r="N136" s="748">
        <f t="shared" si="16"/>
        <v>78</v>
      </c>
      <c r="O136" s="730">
        <f t="shared" si="13"/>
        <v>3728484.4767965078</v>
      </c>
      <c r="P136" s="730">
        <f t="shared" si="17"/>
        <v>44875.729403146091</v>
      </c>
      <c r="Q136" s="730">
        <f t="shared" si="14"/>
        <v>7374.995089339639</v>
      </c>
      <c r="R136" s="730">
        <f t="shared" si="15"/>
        <v>3780735.2012889935</v>
      </c>
      <c r="Z136" s="614"/>
    </row>
    <row r="137" spans="13:26" x14ac:dyDescent="0.2">
      <c r="M137" s="614"/>
      <c r="N137" s="748">
        <f t="shared" si="16"/>
        <v>79</v>
      </c>
      <c r="O137" s="730">
        <f t="shared" si="13"/>
        <v>3780735.2012889935</v>
      </c>
      <c r="P137" s="730">
        <f t="shared" si="17"/>
        <v>44875.729403146091</v>
      </c>
      <c r="Q137" s="730">
        <f t="shared" si="14"/>
        <v>7478.3477622405626</v>
      </c>
      <c r="R137" s="730">
        <f t="shared" si="15"/>
        <v>3833089.2784543801</v>
      </c>
      <c r="Z137" s="614"/>
    </row>
    <row r="138" spans="13:26" x14ac:dyDescent="0.2">
      <c r="M138" s="614"/>
      <c r="N138" s="748">
        <f t="shared" si="16"/>
        <v>80</v>
      </c>
      <c r="O138" s="730">
        <f t="shared" si="13"/>
        <v>3833089.2784543801</v>
      </c>
      <c r="P138" s="730">
        <f t="shared" si="17"/>
        <v>44875.729403146091</v>
      </c>
      <c r="Q138" s="730">
        <f t="shared" si="14"/>
        <v>7581.9048681919276</v>
      </c>
      <c r="R138" s="730">
        <f t="shared" si="15"/>
        <v>3885546.9127257182</v>
      </c>
      <c r="Z138" s="614"/>
    </row>
    <row r="139" spans="13:26" x14ac:dyDescent="0.2">
      <c r="M139" s="614"/>
      <c r="N139" s="748">
        <f t="shared" si="16"/>
        <v>81</v>
      </c>
      <c r="O139" s="730">
        <f t="shared" si="13"/>
        <v>3885546.9127257182</v>
      </c>
      <c r="P139" s="730">
        <f t="shared" si="17"/>
        <v>44875.729403146091</v>
      </c>
      <c r="Q139" s="730">
        <f t="shared" si="14"/>
        <v>7685.6668115652019</v>
      </c>
      <c r="R139" s="730">
        <f t="shared" si="15"/>
        <v>3938108.3089404297</v>
      </c>
      <c r="Z139" s="614"/>
    </row>
    <row r="140" spans="13:26" x14ac:dyDescent="0.2">
      <c r="M140" s="614"/>
      <c r="N140" s="748">
        <f t="shared" si="16"/>
        <v>82</v>
      </c>
      <c r="O140" s="730">
        <f t="shared" si="13"/>
        <v>3938108.3089404297</v>
      </c>
      <c r="P140" s="730">
        <f t="shared" si="17"/>
        <v>44875.729403146091</v>
      </c>
      <c r="Q140" s="730">
        <f t="shared" si="14"/>
        <v>7789.6339975317078</v>
      </c>
      <c r="R140" s="730">
        <f t="shared" si="15"/>
        <v>3990773.6723411074</v>
      </c>
      <c r="Z140" s="614"/>
    </row>
    <row r="141" spans="13:26" x14ac:dyDescent="0.2">
      <c r="M141" s="614"/>
      <c r="N141" s="748">
        <f t="shared" si="16"/>
        <v>83</v>
      </c>
      <c r="O141" s="730">
        <f t="shared" si="13"/>
        <v>3990773.6723411074</v>
      </c>
      <c r="P141" s="730">
        <f t="shared" si="17"/>
        <v>44875.729403146091</v>
      </c>
      <c r="Q141" s="730">
        <f t="shared" si="14"/>
        <v>7893.8068320641996</v>
      </c>
      <c r="R141" s="730">
        <f t="shared" si="15"/>
        <v>4043543.2085763179</v>
      </c>
      <c r="Z141" s="614"/>
    </row>
    <row r="142" spans="13:26" x14ac:dyDescent="0.2">
      <c r="M142" s="614"/>
      <c r="N142" s="748">
        <f t="shared" si="16"/>
        <v>84</v>
      </c>
      <c r="O142" s="730">
        <f t="shared" si="13"/>
        <v>4043543.2085763179</v>
      </c>
      <c r="P142" s="730">
        <f t="shared" si="17"/>
        <v>44875.729403146091</v>
      </c>
      <c r="Q142" s="730">
        <f t="shared" si="14"/>
        <v>7998.1857219384528</v>
      </c>
      <c r="R142" s="730">
        <f t="shared" si="15"/>
        <v>4096417.1237014025</v>
      </c>
      <c r="Z142" s="614"/>
    </row>
    <row r="143" spans="13:26" x14ac:dyDescent="0.2">
      <c r="M143" s="614"/>
      <c r="N143" s="748">
        <f t="shared" si="16"/>
        <v>85</v>
      </c>
      <c r="O143" s="730">
        <f t="shared" si="13"/>
        <v>4096417.1237014025</v>
      </c>
      <c r="P143" s="730">
        <f t="shared" si="17"/>
        <v>44875.729403146091</v>
      </c>
      <c r="Q143" s="730">
        <f t="shared" si="14"/>
        <v>8102.7710747348519</v>
      </c>
      <c r="R143" s="730">
        <f t="shared" si="15"/>
        <v>4149395.6241792832</v>
      </c>
      <c r="Z143" s="614"/>
    </row>
    <row r="144" spans="13:26" x14ac:dyDescent="0.2">
      <c r="M144" s="614"/>
      <c r="N144" s="748">
        <f t="shared" si="16"/>
        <v>86</v>
      </c>
      <c r="O144" s="730">
        <f t="shared" si="13"/>
        <v>4149395.6241792832</v>
      </c>
      <c r="P144" s="730">
        <f t="shared" si="17"/>
        <v>44875.729403146091</v>
      </c>
      <c r="Q144" s="730">
        <f t="shared" si="14"/>
        <v>8207.5632988399793</v>
      </c>
      <c r="R144" s="730">
        <f t="shared" si="15"/>
        <v>4202478.9168812688</v>
      </c>
      <c r="Z144" s="614"/>
    </row>
    <row r="145" spans="13:26" x14ac:dyDescent="0.2">
      <c r="M145" s="614"/>
      <c r="N145" s="748">
        <f t="shared" si="16"/>
        <v>87</v>
      </c>
      <c r="O145" s="730">
        <f t="shared" si="13"/>
        <v>4202478.9168812688</v>
      </c>
      <c r="P145" s="730">
        <f t="shared" si="17"/>
        <v>44875.729403146091</v>
      </c>
      <c r="Q145" s="730">
        <f t="shared" si="14"/>
        <v>8312.5628034482124</v>
      </c>
      <c r="R145" s="730">
        <f t="shared" si="15"/>
        <v>4255667.2090878636</v>
      </c>
      <c r="Z145" s="614"/>
    </row>
    <row r="146" spans="13:26" x14ac:dyDescent="0.2">
      <c r="M146" s="614"/>
      <c r="N146" s="748">
        <f t="shared" si="16"/>
        <v>88</v>
      </c>
      <c r="O146" s="730">
        <f t="shared" si="13"/>
        <v>4255667.2090878636</v>
      </c>
      <c r="P146" s="730">
        <f t="shared" si="17"/>
        <v>44875.729403146091</v>
      </c>
      <c r="Q146" s="730">
        <f t="shared" si="14"/>
        <v>8417.7699985633262</v>
      </c>
      <c r="R146" s="730">
        <f t="shared" si="15"/>
        <v>4308960.7084895736</v>
      </c>
      <c r="Z146" s="614"/>
    </row>
    <row r="147" spans="13:26" x14ac:dyDescent="0.2">
      <c r="M147" s="614"/>
      <c r="N147" s="748">
        <f t="shared" si="16"/>
        <v>89</v>
      </c>
      <c r="O147" s="730">
        <f t="shared" si="13"/>
        <v>4308960.7084895736</v>
      </c>
      <c r="P147" s="730">
        <f t="shared" si="17"/>
        <v>44875.729403146091</v>
      </c>
      <c r="Q147" s="730">
        <f t="shared" si="14"/>
        <v>8523.1852950000793</v>
      </c>
      <c r="R147" s="730">
        <f t="shared" si="15"/>
        <v>4362359.6231877198</v>
      </c>
      <c r="Z147" s="614"/>
    </row>
    <row r="148" spans="13:26" x14ac:dyDescent="0.2">
      <c r="M148" s="614"/>
      <c r="N148" s="748">
        <f t="shared" si="16"/>
        <v>90</v>
      </c>
      <c r="O148" s="730">
        <f t="shared" si="13"/>
        <v>4362359.6231877198</v>
      </c>
      <c r="P148" s="730">
        <f t="shared" si="17"/>
        <v>44875.729403146091</v>
      </c>
      <c r="Q148" s="730">
        <f t="shared" si="14"/>
        <v>8628.8091043858331</v>
      </c>
      <c r="R148" s="730">
        <f t="shared" si="15"/>
        <v>4415864.1616952522</v>
      </c>
      <c r="Z148" s="614"/>
    </row>
    <row r="149" spans="13:26" x14ac:dyDescent="0.2">
      <c r="M149" s="614"/>
      <c r="N149" s="748">
        <f t="shared" si="16"/>
        <v>91</v>
      </c>
      <c r="O149" s="730">
        <f t="shared" si="13"/>
        <v>4415864.1616952522</v>
      </c>
      <c r="P149" s="730">
        <f t="shared" si="17"/>
        <v>44875.729403146091</v>
      </c>
      <c r="Q149" s="730">
        <f t="shared" si="14"/>
        <v>8734.6418391621537</v>
      </c>
      <c r="R149" s="730">
        <f t="shared" si="15"/>
        <v>4469474.5329375612</v>
      </c>
      <c r="Z149" s="614"/>
    </row>
    <row r="150" spans="13:26" x14ac:dyDescent="0.2">
      <c r="M150" s="614"/>
      <c r="N150" s="748">
        <f t="shared" si="16"/>
        <v>92</v>
      </c>
      <c r="O150" s="730">
        <f t="shared" si="13"/>
        <v>4469474.5329375612</v>
      </c>
      <c r="P150" s="730">
        <f t="shared" si="17"/>
        <v>44875.729403146091</v>
      </c>
      <c r="Q150" s="730">
        <f t="shared" si="14"/>
        <v>8840.6839125864226</v>
      </c>
      <c r="R150" s="730">
        <f t="shared" si="15"/>
        <v>4523190.9462532941</v>
      </c>
      <c r="Z150" s="614"/>
    </row>
    <row r="151" spans="13:26" x14ac:dyDescent="0.2">
      <c r="M151" s="614"/>
      <c r="N151" s="748">
        <f t="shared" si="16"/>
        <v>93</v>
      </c>
      <c r="O151" s="730">
        <f t="shared" si="13"/>
        <v>4523190.9462532941</v>
      </c>
      <c r="P151" s="730">
        <f t="shared" si="17"/>
        <v>44875.729403146091</v>
      </c>
      <c r="Q151" s="730">
        <f t="shared" si="14"/>
        <v>8946.9357387334494</v>
      </c>
      <c r="R151" s="730">
        <f t="shared" si="15"/>
        <v>4577013.6113951737</v>
      </c>
      <c r="Z151" s="614"/>
    </row>
    <row r="152" spans="13:26" x14ac:dyDescent="0.2">
      <c r="M152" s="614"/>
      <c r="N152" s="748">
        <f t="shared" si="16"/>
        <v>94</v>
      </c>
      <c r="O152" s="730">
        <f t="shared" si="13"/>
        <v>4577013.6113951737</v>
      </c>
      <c r="P152" s="730">
        <f t="shared" si="17"/>
        <v>44875.729403146091</v>
      </c>
      <c r="Q152" s="730">
        <f t="shared" si="14"/>
        <v>9053.3977324970874</v>
      </c>
      <c r="R152" s="730">
        <f t="shared" si="15"/>
        <v>4630942.7385308174</v>
      </c>
      <c r="Z152" s="614"/>
    </row>
    <row r="153" spans="13:26" x14ac:dyDescent="0.2">
      <c r="M153" s="614"/>
      <c r="N153" s="748">
        <f t="shared" si="16"/>
        <v>95</v>
      </c>
      <c r="O153" s="730">
        <f t="shared" si="13"/>
        <v>4630942.7385308174</v>
      </c>
      <c r="P153" s="730">
        <f t="shared" si="17"/>
        <v>44875.729403146091</v>
      </c>
      <c r="Q153" s="730">
        <f t="shared" si="14"/>
        <v>9160.0703095918616</v>
      </c>
      <c r="R153" s="730">
        <f t="shared" si="15"/>
        <v>4684978.5382435555</v>
      </c>
      <c r="Z153" s="614"/>
    </row>
    <row r="154" spans="13:26" x14ac:dyDescent="0.2">
      <c r="M154" s="614"/>
      <c r="N154" s="748">
        <f t="shared" si="16"/>
        <v>96</v>
      </c>
      <c r="O154" s="730">
        <f t="shared" si="13"/>
        <v>4684978.5382435555</v>
      </c>
      <c r="P154" s="730">
        <f t="shared" si="17"/>
        <v>44875.729403146091</v>
      </c>
      <c r="Q154" s="730">
        <f t="shared" si="14"/>
        <v>9266.9538865545819</v>
      </c>
      <c r="R154" s="730">
        <f t="shared" si="15"/>
        <v>4739121.2215332566</v>
      </c>
      <c r="Z154" s="614"/>
    </row>
    <row r="155" spans="13:26" x14ac:dyDescent="0.2">
      <c r="M155" s="614"/>
      <c r="N155" s="748">
        <f t="shared" si="16"/>
        <v>97</v>
      </c>
      <c r="O155" s="730">
        <f t="shared" si="13"/>
        <v>4739121.2215332566</v>
      </c>
      <c r="P155" s="730">
        <f t="shared" si="17"/>
        <v>44875.729403146091</v>
      </c>
      <c r="Q155" s="730">
        <f t="shared" si="14"/>
        <v>9374.0488807459733</v>
      </c>
      <c r="R155" s="730">
        <f t="shared" si="15"/>
        <v>4793370.9998171488</v>
      </c>
      <c r="Z155" s="614"/>
    </row>
    <row r="156" spans="13:26" x14ac:dyDescent="0.2">
      <c r="M156" s="614"/>
      <c r="N156" s="748">
        <f t="shared" si="16"/>
        <v>98</v>
      </c>
      <c r="O156" s="730">
        <f t="shared" si="13"/>
        <v>4793370.9998171488</v>
      </c>
      <c r="P156" s="730">
        <f t="shared" si="17"/>
        <v>44875.729403146091</v>
      </c>
      <c r="Q156" s="730">
        <f t="shared" si="14"/>
        <v>9481.355710352309</v>
      </c>
      <c r="R156" s="730">
        <f t="shared" si="15"/>
        <v>4847728.0849306481</v>
      </c>
      <c r="Z156" s="614"/>
    </row>
    <row r="157" spans="13:26" x14ac:dyDescent="0.2">
      <c r="M157" s="614"/>
      <c r="N157" s="748">
        <f t="shared" si="16"/>
        <v>99</v>
      </c>
      <c r="O157" s="730">
        <f t="shared" si="13"/>
        <v>4847728.0849306481</v>
      </c>
      <c r="P157" s="730">
        <f t="shared" si="17"/>
        <v>44875.729403146091</v>
      </c>
      <c r="Q157" s="730">
        <f t="shared" si="14"/>
        <v>9588.8747943870403</v>
      </c>
      <c r="R157" s="730">
        <f t="shared" si="15"/>
        <v>4902192.6891281819</v>
      </c>
      <c r="Z157" s="614"/>
    </row>
    <row r="158" spans="13:26" x14ac:dyDescent="0.2">
      <c r="M158" s="614"/>
      <c r="N158" s="748">
        <f t="shared" si="16"/>
        <v>100</v>
      </c>
      <c r="O158" s="730">
        <f t="shared" si="13"/>
        <v>4902192.6891281819</v>
      </c>
      <c r="P158" s="730">
        <f t="shared" si="17"/>
        <v>44875.729403146091</v>
      </c>
      <c r="Q158" s="730">
        <f t="shared" si="14"/>
        <v>9696.6065526924303</v>
      </c>
      <c r="R158" s="730">
        <f t="shared" si="15"/>
        <v>4956765.0250840206</v>
      </c>
      <c r="Z158" s="614"/>
    </row>
    <row r="159" spans="13:26" x14ac:dyDescent="0.2">
      <c r="M159" s="614"/>
      <c r="N159" s="748">
        <f t="shared" si="16"/>
        <v>101</v>
      </c>
      <c r="O159" s="730">
        <f t="shared" si="13"/>
        <v>4956765.0250840206</v>
      </c>
      <c r="P159" s="730">
        <f t="shared" si="17"/>
        <v>44875.729403146091</v>
      </c>
      <c r="Q159" s="730">
        <f t="shared" si="14"/>
        <v>9804.5514059411962</v>
      </c>
      <c r="R159" s="730">
        <f t="shared" si="15"/>
        <v>5011445.3058931082</v>
      </c>
      <c r="Z159" s="614"/>
    </row>
    <row r="160" spans="13:26" x14ac:dyDescent="0.2">
      <c r="M160" s="614"/>
      <c r="N160" s="748">
        <f t="shared" si="16"/>
        <v>102</v>
      </c>
      <c r="O160" s="730">
        <f t="shared" si="13"/>
        <v>5011445.3058931082</v>
      </c>
      <c r="P160" s="730">
        <f t="shared" si="17"/>
        <v>44875.729403146091</v>
      </c>
      <c r="Q160" s="730">
        <f t="shared" si="14"/>
        <v>9912.7097756381554</v>
      </c>
      <c r="R160" s="730">
        <f t="shared" si="15"/>
        <v>5066233.7450718926</v>
      </c>
      <c r="Z160" s="614"/>
    </row>
    <row r="161" spans="13:26" x14ac:dyDescent="0.2">
      <c r="M161" s="614"/>
      <c r="N161" s="748">
        <f t="shared" si="16"/>
        <v>103</v>
      </c>
      <c r="O161" s="730">
        <f t="shared" si="13"/>
        <v>5066233.7450718926</v>
      </c>
      <c r="P161" s="730">
        <f t="shared" si="17"/>
        <v>44875.729403146091</v>
      </c>
      <c r="Q161" s="730">
        <f t="shared" si="14"/>
        <v>10021.082084121867</v>
      </c>
      <c r="R161" s="730">
        <f t="shared" si="15"/>
        <v>5121130.5565591613</v>
      </c>
      <c r="Z161" s="614"/>
    </row>
    <row r="162" spans="13:26" x14ac:dyDescent="0.2">
      <c r="M162" s="614"/>
      <c r="N162" s="748">
        <f t="shared" si="16"/>
        <v>104</v>
      </c>
      <c r="O162" s="730">
        <f t="shared" si="13"/>
        <v>5121130.5565591613</v>
      </c>
      <c r="P162" s="730">
        <f t="shared" si="17"/>
        <v>44875.729403146091</v>
      </c>
      <c r="Q162" s="730">
        <f t="shared" si="14"/>
        <v>10129.668754566279</v>
      </c>
      <c r="R162" s="730">
        <f t="shared" si="15"/>
        <v>5176135.9547168743</v>
      </c>
      <c r="Z162" s="614"/>
    </row>
    <row r="163" spans="13:26" x14ac:dyDescent="0.2">
      <c r="M163" s="614"/>
      <c r="N163" s="748">
        <f t="shared" si="16"/>
        <v>105</v>
      </c>
      <c r="O163" s="730">
        <f t="shared" si="13"/>
        <v>5176135.9547168743</v>
      </c>
      <c r="P163" s="730">
        <f t="shared" si="17"/>
        <v>44875.729403146091</v>
      </c>
      <c r="Q163" s="730">
        <f t="shared" si="14"/>
        <v>10238.470210982387</v>
      </c>
      <c r="R163" s="730">
        <f t="shared" si="15"/>
        <v>5231250.1543310033</v>
      </c>
      <c r="Z163" s="614"/>
    </row>
    <row r="164" spans="13:26" x14ac:dyDescent="0.2">
      <c r="M164" s="614"/>
      <c r="N164" s="748">
        <f t="shared" si="16"/>
        <v>106</v>
      </c>
      <c r="O164" s="730">
        <f t="shared" si="13"/>
        <v>5231250.1543310033</v>
      </c>
      <c r="P164" s="730">
        <f t="shared" si="17"/>
        <v>44875.729403146091</v>
      </c>
      <c r="Q164" s="730">
        <f t="shared" si="14"/>
        <v>10347.486878219879</v>
      </c>
      <c r="R164" s="730">
        <f t="shared" si="15"/>
        <v>5286473.3706123699</v>
      </c>
      <c r="Z164" s="614"/>
    </row>
    <row r="165" spans="13:26" x14ac:dyDescent="0.2">
      <c r="M165" s="614"/>
      <c r="N165" s="748">
        <f t="shared" si="16"/>
        <v>107</v>
      </c>
      <c r="O165" s="730">
        <f t="shared" si="13"/>
        <v>5286473.3706123699</v>
      </c>
      <c r="P165" s="730">
        <f t="shared" si="17"/>
        <v>44875.729403146091</v>
      </c>
      <c r="Q165" s="730">
        <f t="shared" si="14"/>
        <v>10456.719181968814</v>
      </c>
      <c r="R165" s="730">
        <f t="shared" si="15"/>
        <v>5341805.8191974852</v>
      </c>
      <c r="Z165" s="614"/>
    </row>
    <row r="166" spans="13:26" x14ac:dyDescent="0.2">
      <c r="M166" s="614"/>
      <c r="N166" s="748">
        <f t="shared" si="16"/>
        <v>108</v>
      </c>
      <c r="O166" s="730">
        <f t="shared" si="13"/>
        <v>5341805.8191974852</v>
      </c>
      <c r="P166" s="730">
        <f t="shared" si="17"/>
        <v>44875.729403146091</v>
      </c>
      <c r="Q166" s="730">
        <f t="shared" si="14"/>
        <v>10566.167548761259</v>
      </c>
      <c r="R166" s="730">
        <f t="shared" si="15"/>
        <v>5397247.7161493935</v>
      </c>
      <c r="Z166" s="614"/>
    </row>
    <row r="167" spans="13:26" x14ac:dyDescent="0.2">
      <c r="M167" s="614"/>
      <c r="N167" s="748">
        <f t="shared" si="16"/>
        <v>109</v>
      </c>
      <c r="O167" s="730">
        <f t="shared" si="13"/>
        <v>5397247.7161493935</v>
      </c>
      <c r="P167" s="730">
        <f t="shared" si="17"/>
        <v>44875.729403146091</v>
      </c>
      <c r="Q167" s="730">
        <f t="shared" si="14"/>
        <v>10675.832405972977</v>
      </c>
      <c r="R167" s="730">
        <f t="shared" si="15"/>
        <v>5452799.2779585132</v>
      </c>
      <c r="Z167" s="614"/>
    </row>
    <row r="168" spans="13:26" x14ac:dyDescent="0.2">
      <c r="M168" s="614"/>
      <c r="N168" s="748">
        <f t="shared" si="16"/>
        <v>110</v>
      </c>
      <c r="O168" s="730">
        <f t="shared" si="13"/>
        <v>5452799.2779585132</v>
      </c>
      <c r="P168" s="730">
        <f t="shared" si="17"/>
        <v>44875.729403146091</v>
      </c>
      <c r="Q168" s="730">
        <f t="shared" si="14"/>
        <v>10785.714181825082</v>
      </c>
      <c r="R168" s="730">
        <f t="shared" si="15"/>
        <v>5508460.7215434853</v>
      </c>
      <c r="Z168" s="614"/>
    </row>
    <row r="169" spans="13:26" x14ac:dyDescent="0.2">
      <c r="M169" s="614"/>
      <c r="N169" s="748">
        <f t="shared" si="16"/>
        <v>111</v>
      </c>
      <c r="O169" s="730">
        <f t="shared" si="13"/>
        <v>5508460.7215434853</v>
      </c>
      <c r="P169" s="730">
        <f t="shared" si="17"/>
        <v>44875.729403146091</v>
      </c>
      <c r="Q169" s="730">
        <f t="shared" si="14"/>
        <v>10895.813305385716</v>
      </c>
      <c r="R169" s="730">
        <f t="shared" si="15"/>
        <v>5564232.2642520173</v>
      </c>
      <c r="Z169" s="614"/>
    </row>
    <row r="170" spans="13:26" x14ac:dyDescent="0.2">
      <c r="M170" s="614"/>
      <c r="N170" s="748">
        <f t="shared" si="16"/>
        <v>112</v>
      </c>
      <c r="O170" s="730">
        <f t="shared" si="13"/>
        <v>5564232.2642520173</v>
      </c>
      <c r="P170" s="730">
        <f t="shared" si="17"/>
        <v>44875.729403146091</v>
      </c>
      <c r="Q170" s="730">
        <f t="shared" si="14"/>
        <v>11006.130206571723</v>
      </c>
      <c r="R170" s="730">
        <f t="shared" si="15"/>
        <v>5620114.1238617357</v>
      </c>
      <c r="Z170" s="614"/>
    </row>
    <row r="171" spans="13:26" x14ac:dyDescent="0.2">
      <c r="M171" s="614"/>
      <c r="N171" s="748">
        <f t="shared" si="16"/>
        <v>113</v>
      </c>
      <c r="O171" s="730">
        <f t="shared" si="13"/>
        <v>5620114.1238617357</v>
      </c>
      <c r="P171" s="730">
        <f t="shared" si="17"/>
        <v>44875.729403146091</v>
      </c>
      <c r="Q171" s="730">
        <f t="shared" si="14"/>
        <v>11116.665316150331</v>
      </c>
      <c r="R171" s="730">
        <f t="shared" si="15"/>
        <v>5676106.5185810328</v>
      </c>
      <c r="Z171" s="614"/>
    </row>
    <row r="172" spans="13:26" x14ac:dyDescent="0.2">
      <c r="M172" s="614"/>
      <c r="N172" s="748">
        <f t="shared" si="16"/>
        <v>114</v>
      </c>
      <c r="O172" s="730">
        <f t="shared" si="13"/>
        <v>5676106.5185810328</v>
      </c>
      <c r="P172" s="730">
        <f t="shared" si="17"/>
        <v>44875.729403146091</v>
      </c>
      <c r="Q172" s="730">
        <f t="shared" si="14"/>
        <v>11227.419065740829</v>
      </c>
      <c r="R172" s="730">
        <f t="shared" si="15"/>
        <v>5732209.6670499202</v>
      </c>
      <c r="Z172" s="614"/>
    </row>
    <row r="173" spans="13:26" x14ac:dyDescent="0.2">
      <c r="M173" s="614"/>
      <c r="N173" s="748">
        <f t="shared" si="16"/>
        <v>115</v>
      </c>
      <c r="O173" s="730">
        <f t="shared" si="13"/>
        <v>5732209.6670499202</v>
      </c>
      <c r="P173" s="730">
        <f t="shared" si="17"/>
        <v>44875.729403146091</v>
      </c>
      <c r="Q173" s="730">
        <f t="shared" si="14"/>
        <v>11338.391887816259</v>
      </c>
      <c r="R173" s="730">
        <f t="shared" si="15"/>
        <v>5788423.7883408833</v>
      </c>
      <c r="Z173" s="614"/>
    </row>
    <row r="174" spans="13:26" x14ac:dyDescent="0.2">
      <c r="M174" s="614"/>
      <c r="N174" s="748">
        <f t="shared" si="16"/>
        <v>116</v>
      </c>
      <c r="O174" s="730">
        <f t="shared" si="13"/>
        <v>5788423.7883408833</v>
      </c>
      <c r="P174" s="730">
        <f t="shared" si="17"/>
        <v>44875.729403146091</v>
      </c>
      <c r="Q174" s="730">
        <f t="shared" si="14"/>
        <v>11449.584215705096</v>
      </c>
      <c r="R174" s="730">
        <f t="shared" si="15"/>
        <v>5844749.1019597352</v>
      </c>
      <c r="Z174" s="614"/>
    </row>
    <row r="175" spans="13:26" x14ac:dyDescent="0.2">
      <c r="M175" s="614"/>
      <c r="N175" s="748">
        <f t="shared" si="16"/>
        <v>117</v>
      </c>
      <c r="O175" s="730">
        <f t="shared" si="13"/>
        <v>5844749.1019597352</v>
      </c>
      <c r="P175" s="730">
        <f t="shared" si="17"/>
        <v>44875.729403146091</v>
      </c>
      <c r="Q175" s="730">
        <f t="shared" si="14"/>
        <v>11560.996483592946</v>
      </c>
      <c r="R175" s="730">
        <f t="shared" si="15"/>
        <v>5901185.8278464749</v>
      </c>
      <c r="Z175" s="614"/>
    </row>
    <row r="176" spans="13:26" x14ac:dyDescent="0.2">
      <c r="M176" s="614"/>
      <c r="N176" s="748">
        <f t="shared" si="16"/>
        <v>118</v>
      </c>
      <c r="O176" s="730">
        <f t="shared" si="13"/>
        <v>5901185.8278464749</v>
      </c>
      <c r="P176" s="730">
        <f t="shared" si="17"/>
        <v>44875.729403146091</v>
      </c>
      <c r="Q176" s="730">
        <f t="shared" si="14"/>
        <v>11672.629126524245</v>
      </c>
      <c r="R176" s="730">
        <f t="shared" si="15"/>
        <v>5957734.186376146</v>
      </c>
      <c r="Z176" s="614"/>
    </row>
    <row r="177" spans="13:26" x14ac:dyDescent="0.2">
      <c r="M177" s="614"/>
      <c r="N177" s="748">
        <f t="shared" si="16"/>
        <v>119</v>
      </c>
      <c r="O177" s="730">
        <f t="shared" si="13"/>
        <v>5957734.186376146</v>
      </c>
      <c r="P177" s="730">
        <f t="shared" si="17"/>
        <v>44875.729403146091</v>
      </c>
      <c r="Q177" s="730">
        <f t="shared" si="14"/>
        <v>11784.482580403946</v>
      </c>
      <c r="R177" s="730">
        <f t="shared" si="15"/>
        <v>6014394.3983596964</v>
      </c>
      <c r="Z177" s="614"/>
    </row>
    <row r="178" spans="13:26" x14ac:dyDescent="0.2">
      <c r="M178" s="614"/>
      <c r="N178" s="748">
        <f t="shared" si="16"/>
        <v>120</v>
      </c>
      <c r="O178" s="730">
        <f t="shared" si="13"/>
        <v>6014394.3983596964</v>
      </c>
      <c r="P178" s="730">
        <f t="shared" si="17"/>
        <v>44875.729403146091</v>
      </c>
      <c r="Q178" s="730">
        <f t="shared" si="14"/>
        <v>11896.557281999232</v>
      </c>
      <c r="R178" s="730">
        <f t="shared" si="15"/>
        <v>6071166.6850448418</v>
      </c>
      <c r="Z178" s="614"/>
    </row>
    <row r="179" spans="13:26" x14ac:dyDescent="0.2">
      <c r="M179" s="614"/>
      <c r="N179" s="748">
        <f t="shared" si="16"/>
        <v>121</v>
      </c>
      <c r="O179" s="730">
        <f t="shared" si="13"/>
        <v>6071166.6850448418</v>
      </c>
      <c r="P179" s="730">
        <f t="shared" si="17"/>
        <v>44875.729403146091</v>
      </c>
      <c r="Q179" s="730">
        <f t="shared" si="14"/>
        <v>12008.853668941219</v>
      </c>
      <c r="R179" s="730">
        <f t="shared" si="15"/>
        <v>6128051.2681169296</v>
      </c>
      <c r="Z179" s="614"/>
    </row>
    <row r="180" spans="13:26" x14ac:dyDescent="0.2">
      <c r="M180" s="614"/>
      <c r="N180" s="748">
        <f t="shared" si="16"/>
        <v>122</v>
      </c>
      <c r="O180" s="730">
        <f t="shared" si="13"/>
        <v>6128051.2681169296</v>
      </c>
      <c r="P180" s="730">
        <f t="shared" si="17"/>
        <v>44875.729403146091</v>
      </c>
      <c r="Q180" s="730">
        <f t="shared" si="14"/>
        <v>12121.372179726661</v>
      </c>
      <c r="R180" s="730">
        <f t="shared" si="15"/>
        <v>6185048.3696998032</v>
      </c>
      <c r="Z180" s="614"/>
    </row>
    <row r="181" spans="13:26" x14ac:dyDescent="0.2">
      <c r="M181" s="614"/>
      <c r="N181" s="748">
        <f t="shared" si="16"/>
        <v>123</v>
      </c>
      <c r="O181" s="730">
        <f t="shared" si="13"/>
        <v>6185048.3696998032</v>
      </c>
      <c r="P181" s="730">
        <f t="shared" si="17"/>
        <v>44875.729403146091</v>
      </c>
      <c r="Q181" s="730">
        <f t="shared" si="14"/>
        <v>12234.113253719666</v>
      </c>
      <c r="R181" s="730">
        <f t="shared" si="15"/>
        <v>6242158.2123566698</v>
      </c>
      <c r="Z181" s="614"/>
    </row>
    <row r="182" spans="13:26" x14ac:dyDescent="0.2">
      <c r="M182" s="614"/>
      <c r="N182" s="748">
        <f t="shared" si="16"/>
        <v>124</v>
      </c>
      <c r="O182" s="730">
        <f t="shared" si="13"/>
        <v>6242158.2123566698</v>
      </c>
      <c r="P182" s="730">
        <f t="shared" si="17"/>
        <v>44875.729403146091</v>
      </c>
      <c r="Q182" s="730">
        <f t="shared" si="14"/>
        <v>12347.077331153409</v>
      </c>
      <c r="R182" s="730">
        <f t="shared" si="15"/>
        <v>6299381.01909097</v>
      </c>
      <c r="Z182" s="614"/>
    </row>
    <row r="183" spans="13:26" x14ac:dyDescent="0.2">
      <c r="M183" s="614"/>
      <c r="N183" s="748">
        <f t="shared" si="16"/>
        <v>125</v>
      </c>
      <c r="O183" s="730">
        <f t="shared" si="13"/>
        <v>6299381.01909097</v>
      </c>
      <c r="P183" s="730">
        <f t="shared" si="17"/>
        <v>44875.729403146091</v>
      </c>
      <c r="Q183" s="730">
        <f t="shared" si="14"/>
        <v>12460.264853131854</v>
      </c>
      <c r="R183" s="730">
        <f t="shared" si="15"/>
        <v>6356717.0133472485</v>
      </c>
      <c r="Z183" s="614"/>
    </row>
    <row r="184" spans="13:26" x14ac:dyDescent="0.2">
      <c r="M184" s="614"/>
      <c r="N184" s="748">
        <f t="shared" si="16"/>
        <v>126</v>
      </c>
      <c r="O184" s="730">
        <f t="shared" si="13"/>
        <v>6356717.0133472485</v>
      </c>
      <c r="P184" s="730">
        <f t="shared" si="17"/>
        <v>44875.729403146091</v>
      </c>
      <c r="Q184" s="730">
        <f t="shared" si="14"/>
        <v>12573.676261631474</v>
      </c>
      <c r="R184" s="730">
        <f t="shared" si="15"/>
        <v>6414166.4190120269</v>
      </c>
      <c r="Z184" s="614"/>
    </row>
    <row r="185" spans="13:26" x14ac:dyDescent="0.2">
      <c r="M185" s="614"/>
      <c r="N185" s="748">
        <f t="shared" si="16"/>
        <v>127</v>
      </c>
      <c r="O185" s="730">
        <f t="shared" si="13"/>
        <v>6414166.4190120269</v>
      </c>
      <c r="P185" s="730">
        <f t="shared" si="17"/>
        <v>44875.729403146091</v>
      </c>
      <c r="Q185" s="730">
        <f t="shared" si="14"/>
        <v>12687.311999502977</v>
      </c>
      <c r="R185" s="730">
        <f t="shared" si="15"/>
        <v>6471729.460414676</v>
      </c>
      <c r="Z185" s="614"/>
    </row>
    <row r="186" spans="13:26" x14ac:dyDescent="0.2">
      <c r="M186" s="614"/>
      <c r="N186" s="748">
        <f t="shared" si="16"/>
        <v>128</v>
      </c>
      <c r="O186" s="730">
        <f t="shared" si="13"/>
        <v>6471729.460414676</v>
      </c>
      <c r="P186" s="730">
        <f t="shared" si="17"/>
        <v>44875.729403146091</v>
      </c>
      <c r="Q186" s="730">
        <f t="shared" si="14"/>
        <v>12801.172510473039</v>
      </c>
      <c r="R186" s="730">
        <f t="shared" si="15"/>
        <v>6529406.3623282956</v>
      </c>
      <c r="Z186" s="614"/>
    </row>
    <row r="187" spans="13:26" x14ac:dyDescent="0.2">
      <c r="M187" s="614"/>
      <c r="N187" s="748">
        <f t="shared" si="16"/>
        <v>129</v>
      </c>
      <c r="O187" s="730">
        <f t="shared" si="13"/>
        <v>6529406.3623282956</v>
      </c>
      <c r="P187" s="730">
        <f t="shared" si="17"/>
        <v>44875.729403146091</v>
      </c>
      <c r="Q187" s="730">
        <f t="shared" si="14"/>
        <v>12915.258239146031</v>
      </c>
      <c r="R187" s="730">
        <f t="shared" si="15"/>
        <v>6587197.3499705885</v>
      </c>
      <c r="Z187" s="614"/>
    </row>
    <row r="188" spans="13:26" x14ac:dyDescent="0.2">
      <c r="M188" s="614"/>
      <c r="N188" s="748">
        <f t="shared" si="16"/>
        <v>130</v>
      </c>
      <c r="O188" s="730">
        <f t="shared" ref="O188:O251" si="18">R187</f>
        <v>6587197.3499705885</v>
      </c>
      <c r="P188" s="730">
        <f t="shared" si="17"/>
        <v>44875.729403146091</v>
      </c>
      <c r="Q188" s="730">
        <f t="shared" ref="Q188:Q251" si="19">O188*$P$53</f>
        <v>13029.569631005759</v>
      </c>
      <c r="R188" s="730">
        <f t="shared" ref="R188:R251" si="20">O188+P188+Q188</f>
        <v>6645102.6490047406</v>
      </c>
      <c r="Z188" s="614"/>
    </row>
    <row r="189" spans="13:26" x14ac:dyDescent="0.2">
      <c r="M189" s="614"/>
      <c r="N189" s="748">
        <f t="shared" ref="N189:N252" si="21">N188+1</f>
        <v>131</v>
      </c>
      <c r="O189" s="730">
        <f t="shared" si="18"/>
        <v>6645102.6490047406</v>
      </c>
      <c r="P189" s="730">
        <f t="shared" ref="P189:P252" si="22">P188</f>
        <v>44875.729403146091</v>
      </c>
      <c r="Q189" s="730">
        <f t="shared" si="19"/>
        <v>13144.107132417201</v>
      </c>
      <c r="R189" s="730">
        <f t="shared" si="20"/>
        <v>6703122.4855403043</v>
      </c>
      <c r="Z189" s="614"/>
    </row>
    <row r="190" spans="13:26" x14ac:dyDescent="0.2">
      <c r="M190" s="614"/>
      <c r="N190" s="748">
        <f t="shared" si="21"/>
        <v>132</v>
      </c>
      <c r="O190" s="730">
        <f t="shared" si="18"/>
        <v>6703122.4855403043</v>
      </c>
      <c r="P190" s="730">
        <f t="shared" si="22"/>
        <v>44875.729403146091</v>
      </c>
      <c r="Q190" s="730">
        <f t="shared" si="19"/>
        <v>13258.87119062825</v>
      </c>
      <c r="R190" s="730">
        <f t="shared" si="20"/>
        <v>6761257.0861340789</v>
      </c>
      <c r="Z190" s="614"/>
    </row>
    <row r="191" spans="13:26" x14ac:dyDescent="0.2">
      <c r="M191" s="614"/>
      <c r="N191" s="748">
        <f t="shared" si="21"/>
        <v>133</v>
      </c>
      <c r="O191" s="730">
        <f t="shared" si="18"/>
        <v>6761257.0861340789</v>
      </c>
      <c r="P191" s="730">
        <f t="shared" si="22"/>
        <v>44875.729403146091</v>
      </c>
      <c r="Q191" s="730">
        <f t="shared" si="19"/>
        <v>13373.862253771465</v>
      </c>
      <c r="R191" s="730">
        <f t="shared" si="20"/>
        <v>6819506.6777909966</v>
      </c>
      <c r="Z191" s="614"/>
    </row>
    <row r="192" spans="13:26" x14ac:dyDescent="0.2">
      <c r="M192" s="614"/>
      <c r="N192" s="748">
        <f t="shared" si="21"/>
        <v>134</v>
      </c>
      <c r="O192" s="730">
        <f t="shared" si="18"/>
        <v>6819506.6777909966</v>
      </c>
      <c r="P192" s="730">
        <f t="shared" si="22"/>
        <v>44875.729403146091</v>
      </c>
      <c r="Q192" s="730">
        <f t="shared" si="19"/>
        <v>13489.080770865819</v>
      </c>
      <c r="R192" s="730">
        <f t="shared" si="20"/>
        <v>6877871.4879650092</v>
      </c>
      <c r="Z192" s="614"/>
    </row>
    <row r="193" spans="13:26" x14ac:dyDescent="0.2">
      <c r="M193" s="614"/>
      <c r="N193" s="748">
        <f t="shared" si="21"/>
        <v>135</v>
      </c>
      <c r="O193" s="730">
        <f t="shared" si="18"/>
        <v>6877871.4879650092</v>
      </c>
      <c r="P193" s="730">
        <f t="shared" si="22"/>
        <v>44875.729403146091</v>
      </c>
      <c r="Q193" s="730">
        <f t="shared" si="19"/>
        <v>13604.527191818446</v>
      </c>
      <c r="R193" s="730">
        <f t="shared" si="20"/>
        <v>6936351.7445599744</v>
      </c>
      <c r="Z193" s="614"/>
    </row>
    <row r="194" spans="13:26" x14ac:dyDescent="0.2">
      <c r="M194" s="614"/>
      <c r="N194" s="748">
        <f t="shared" si="21"/>
        <v>136</v>
      </c>
      <c r="O194" s="730">
        <f t="shared" si="18"/>
        <v>6936351.7445599744</v>
      </c>
      <c r="P194" s="730">
        <f t="shared" si="22"/>
        <v>44875.729403146091</v>
      </c>
      <c r="Q194" s="730">
        <f t="shared" si="19"/>
        <v>13720.201967426403</v>
      </c>
      <c r="R194" s="730">
        <f t="shared" si="20"/>
        <v>6994947.6759305475</v>
      </c>
      <c r="Z194" s="614"/>
    </row>
    <row r="195" spans="13:26" x14ac:dyDescent="0.2">
      <c r="M195" s="614"/>
      <c r="N195" s="748">
        <f t="shared" si="21"/>
        <v>137</v>
      </c>
      <c r="O195" s="730">
        <f t="shared" si="18"/>
        <v>6994947.6759305475</v>
      </c>
      <c r="P195" s="730">
        <f t="shared" si="22"/>
        <v>44875.729403146091</v>
      </c>
      <c r="Q195" s="730">
        <f t="shared" si="19"/>
        <v>13836.105549378435</v>
      </c>
      <c r="R195" s="730">
        <f t="shared" si="20"/>
        <v>7053659.5108830724</v>
      </c>
      <c r="Z195" s="614"/>
    </row>
    <row r="196" spans="13:26" x14ac:dyDescent="0.2">
      <c r="M196" s="614"/>
      <c r="N196" s="748">
        <f t="shared" si="21"/>
        <v>138</v>
      </c>
      <c r="O196" s="730">
        <f t="shared" si="18"/>
        <v>7053659.5108830724</v>
      </c>
      <c r="P196" s="730">
        <f t="shared" si="22"/>
        <v>44875.729403146091</v>
      </c>
      <c r="Q196" s="730">
        <f t="shared" si="19"/>
        <v>13952.238390256727</v>
      </c>
      <c r="R196" s="730">
        <f t="shared" si="20"/>
        <v>7112487.4786764756</v>
      </c>
      <c r="Z196" s="614"/>
    </row>
    <row r="197" spans="13:26" x14ac:dyDescent="0.2">
      <c r="M197" s="614"/>
      <c r="N197" s="748">
        <f t="shared" si="21"/>
        <v>139</v>
      </c>
      <c r="O197" s="730">
        <f t="shared" si="18"/>
        <v>7112487.4786764756</v>
      </c>
      <c r="P197" s="730">
        <f t="shared" si="22"/>
        <v>44875.729403146091</v>
      </c>
      <c r="Q197" s="730">
        <f t="shared" si="19"/>
        <v>14068.600943538682</v>
      </c>
      <c r="R197" s="730">
        <f t="shared" si="20"/>
        <v>7171431.8090231605</v>
      </c>
      <c r="Z197" s="614"/>
    </row>
    <row r="198" spans="13:26" x14ac:dyDescent="0.2">
      <c r="M198" s="614"/>
      <c r="N198" s="748">
        <f t="shared" si="21"/>
        <v>140</v>
      </c>
      <c r="O198" s="730">
        <f t="shared" si="18"/>
        <v>7171431.8090231605</v>
      </c>
      <c r="P198" s="730">
        <f t="shared" si="22"/>
        <v>44875.729403146091</v>
      </c>
      <c r="Q198" s="730">
        <f t="shared" si="19"/>
        <v>14185.193663598688</v>
      </c>
      <c r="R198" s="730">
        <f t="shared" si="20"/>
        <v>7230492.732089906</v>
      </c>
      <c r="Z198" s="614"/>
    </row>
    <row r="199" spans="13:26" x14ac:dyDescent="0.2">
      <c r="M199" s="614"/>
      <c r="N199" s="748">
        <f t="shared" si="21"/>
        <v>141</v>
      </c>
      <c r="O199" s="730">
        <f t="shared" si="18"/>
        <v>7230492.732089906</v>
      </c>
      <c r="P199" s="730">
        <f t="shared" si="22"/>
        <v>44875.729403146091</v>
      </c>
      <c r="Q199" s="730">
        <f t="shared" si="19"/>
        <v>14302.017005709893</v>
      </c>
      <c r="R199" s="730">
        <f t="shared" si="20"/>
        <v>7289670.4784987625</v>
      </c>
      <c r="Z199" s="614"/>
    </row>
    <row r="200" spans="13:26" x14ac:dyDescent="0.2">
      <c r="M200" s="614"/>
      <c r="N200" s="748">
        <f t="shared" si="21"/>
        <v>142</v>
      </c>
      <c r="O200" s="730">
        <f t="shared" si="18"/>
        <v>7289670.4784987625</v>
      </c>
      <c r="P200" s="730">
        <f t="shared" si="22"/>
        <v>44875.729403146091</v>
      </c>
      <c r="Q200" s="730">
        <f t="shared" si="19"/>
        <v>14419.071426045977</v>
      </c>
      <c r="R200" s="730">
        <f t="shared" si="20"/>
        <v>7348965.2793279551</v>
      </c>
      <c r="Z200" s="614"/>
    </row>
    <row r="201" spans="13:26" x14ac:dyDescent="0.2">
      <c r="M201" s="614"/>
      <c r="N201" s="748">
        <f t="shared" si="21"/>
        <v>143</v>
      </c>
      <c r="O201" s="730">
        <f t="shared" si="18"/>
        <v>7348965.2793279551</v>
      </c>
      <c r="P201" s="730">
        <f t="shared" si="22"/>
        <v>44875.729403146091</v>
      </c>
      <c r="Q201" s="730">
        <f t="shared" si="19"/>
        <v>14536.357381682943</v>
      </c>
      <c r="R201" s="730">
        <f t="shared" si="20"/>
        <v>7408377.3661127845</v>
      </c>
      <c r="Z201" s="614"/>
    </row>
    <row r="202" spans="13:26" x14ac:dyDescent="0.2">
      <c r="M202" s="614"/>
      <c r="N202" s="748">
        <f t="shared" si="21"/>
        <v>144</v>
      </c>
      <c r="O202" s="730">
        <f t="shared" si="18"/>
        <v>7408377.3661127845</v>
      </c>
      <c r="P202" s="730">
        <f t="shared" si="22"/>
        <v>44875.729403146091</v>
      </c>
      <c r="Q202" s="730">
        <f t="shared" si="19"/>
        <v>14653.875330600891</v>
      </c>
      <c r="R202" s="730">
        <f t="shared" si="20"/>
        <v>7467906.9708465319</v>
      </c>
      <c r="Z202" s="614"/>
    </row>
    <row r="203" spans="13:26" x14ac:dyDescent="0.2">
      <c r="M203" s="614"/>
      <c r="N203" s="748">
        <f t="shared" si="21"/>
        <v>145</v>
      </c>
      <c r="O203" s="730">
        <f t="shared" si="18"/>
        <v>7467906.9708465319</v>
      </c>
      <c r="P203" s="730">
        <f t="shared" si="22"/>
        <v>44875.729403146091</v>
      </c>
      <c r="Q203" s="730">
        <f t="shared" si="19"/>
        <v>14771.625731685819</v>
      </c>
      <c r="R203" s="730">
        <f t="shared" si="20"/>
        <v>7527554.3259813646</v>
      </c>
      <c r="Z203" s="614"/>
    </row>
    <row r="204" spans="13:26" x14ac:dyDescent="0.2">
      <c r="M204" s="614"/>
      <c r="N204" s="748">
        <f t="shared" si="21"/>
        <v>146</v>
      </c>
      <c r="O204" s="730">
        <f t="shared" si="18"/>
        <v>7527554.3259813646</v>
      </c>
      <c r="P204" s="730">
        <f t="shared" si="22"/>
        <v>44875.729403146091</v>
      </c>
      <c r="Q204" s="730">
        <f t="shared" si="19"/>
        <v>14889.609044731405</v>
      </c>
      <c r="R204" s="730">
        <f t="shared" si="20"/>
        <v>7587319.6644292427</v>
      </c>
      <c r="Z204" s="614"/>
    </row>
    <row r="205" spans="13:26" x14ac:dyDescent="0.2">
      <c r="M205" s="614"/>
      <c r="N205" s="748">
        <f t="shared" si="21"/>
        <v>147</v>
      </c>
      <c r="O205" s="730">
        <f t="shared" si="18"/>
        <v>7587319.6644292427</v>
      </c>
      <c r="P205" s="730">
        <f t="shared" si="22"/>
        <v>44875.729403146091</v>
      </c>
      <c r="Q205" s="730">
        <f t="shared" si="19"/>
        <v>15007.825730440803</v>
      </c>
      <c r="R205" s="730">
        <f t="shared" si="20"/>
        <v>7647203.2195628304</v>
      </c>
      <c r="Z205" s="614"/>
    </row>
    <row r="206" spans="13:26" x14ac:dyDescent="0.2">
      <c r="M206" s="614"/>
      <c r="N206" s="748">
        <f t="shared" si="21"/>
        <v>148</v>
      </c>
      <c r="O206" s="730">
        <f t="shared" si="18"/>
        <v>7647203.2195628304</v>
      </c>
      <c r="P206" s="730">
        <f t="shared" si="22"/>
        <v>44875.729403146091</v>
      </c>
      <c r="Q206" s="730">
        <f t="shared" si="19"/>
        <v>15126.276250428447</v>
      </c>
      <c r="R206" s="730">
        <f t="shared" si="20"/>
        <v>7707205.2252164055</v>
      </c>
      <c r="Z206" s="614"/>
    </row>
    <row r="207" spans="13:26" x14ac:dyDescent="0.2">
      <c r="M207" s="614"/>
      <c r="N207" s="748">
        <f t="shared" si="21"/>
        <v>149</v>
      </c>
      <c r="O207" s="730">
        <f t="shared" si="18"/>
        <v>7707205.2252164055</v>
      </c>
      <c r="P207" s="730">
        <f t="shared" si="22"/>
        <v>44875.729403146091</v>
      </c>
      <c r="Q207" s="730">
        <f t="shared" si="19"/>
        <v>15244.961067221851</v>
      </c>
      <c r="R207" s="730">
        <f t="shared" si="20"/>
        <v>7767325.9156867741</v>
      </c>
      <c r="Z207" s="614"/>
    </row>
    <row r="208" spans="13:26" x14ac:dyDescent="0.2">
      <c r="M208" s="614"/>
      <c r="N208" s="748">
        <f t="shared" si="21"/>
        <v>150</v>
      </c>
      <c r="O208" s="730">
        <f t="shared" si="18"/>
        <v>7767325.9156867741</v>
      </c>
      <c r="P208" s="730">
        <f t="shared" si="22"/>
        <v>44875.729403146091</v>
      </c>
      <c r="Q208" s="730">
        <f t="shared" si="19"/>
        <v>15363.880644263416</v>
      </c>
      <c r="R208" s="730">
        <f t="shared" si="20"/>
        <v>7827565.5257341843</v>
      </c>
      <c r="Z208" s="614"/>
    </row>
    <row r="209" spans="13:26" x14ac:dyDescent="0.2">
      <c r="M209" s="614"/>
      <c r="N209" s="748">
        <f t="shared" si="21"/>
        <v>151</v>
      </c>
      <c r="O209" s="730">
        <f t="shared" si="18"/>
        <v>7827565.5257341843</v>
      </c>
      <c r="P209" s="730">
        <f t="shared" si="22"/>
        <v>44875.729403146091</v>
      </c>
      <c r="Q209" s="730">
        <f t="shared" si="19"/>
        <v>15483.035445912234</v>
      </c>
      <c r="R209" s="730">
        <f t="shared" si="20"/>
        <v>7887924.2905832427</v>
      </c>
      <c r="Z209" s="614"/>
    </row>
    <row r="210" spans="13:26" x14ac:dyDescent="0.2">
      <c r="M210" s="614"/>
      <c r="N210" s="748">
        <f t="shared" si="21"/>
        <v>152</v>
      </c>
      <c r="O210" s="730">
        <f t="shared" si="18"/>
        <v>7887924.2905832427</v>
      </c>
      <c r="P210" s="730">
        <f t="shared" si="22"/>
        <v>44875.729403146091</v>
      </c>
      <c r="Q210" s="730">
        <f t="shared" si="19"/>
        <v>15602.425937445909</v>
      </c>
      <c r="R210" s="730">
        <f t="shared" si="20"/>
        <v>7948402.445923835</v>
      </c>
      <c r="Z210" s="614"/>
    </row>
    <row r="211" spans="13:26" x14ac:dyDescent="0.2">
      <c r="M211" s="614"/>
      <c r="N211" s="748">
        <f t="shared" si="21"/>
        <v>153</v>
      </c>
      <c r="O211" s="730">
        <f t="shared" si="18"/>
        <v>7948402.445923835</v>
      </c>
      <c r="P211" s="730">
        <f t="shared" si="22"/>
        <v>44875.729403146091</v>
      </c>
      <c r="Q211" s="730">
        <f t="shared" si="19"/>
        <v>15722.052585062373</v>
      </c>
      <c r="R211" s="730">
        <f t="shared" si="20"/>
        <v>8009000.2279120442</v>
      </c>
      <c r="Z211" s="614"/>
    </row>
    <row r="212" spans="13:26" x14ac:dyDescent="0.2">
      <c r="M212" s="614"/>
      <c r="N212" s="748">
        <f t="shared" si="21"/>
        <v>154</v>
      </c>
      <c r="O212" s="730">
        <f t="shared" si="18"/>
        <v>8009000.2279120442</v>
      </c>
      <c r="P212" s="730">
        <f t="shared" si="22"/>
        <v>44875.729403146091</v>
      </c>
      <c r="Q212" s="730">
        <f t="shared" si="19"/>
        <v>15841.915855881698</v>
      </c>
      <c r="R212" s="730">
        <f t="shared" si="20"/>
        <v>8069717.8731710725</v>
      </c>
      <c r="Z212" s="614"/>
    </row>
    <row r="213" spans="13:26" x14ac:dyDescent="0.2">
      <c r="M213" s="614"/>
      <c r="N213" s="748">
        <f t="shared" si="21"/>
        <v>155</v>
      </c>
      <c r="O213" s="730">
        <f t="shared" si="18"/>
        <v>8069717.8731710725</v>
      </c>
      <c r="P213" s="730">
        <f t="shared" si="22"/>
        <v>44875.729403146091</v>
      </c>
      <c r="Q213" s="730">
        <f t="shared" si="19"/>
        <v>15962.016217947934</v>
      </c>
      <c r="R213" s="730">
        <f t="shared" si="20"/>
        <v>8130555.6187921669</v>
      </c>
      <c r="Z213" s="614"/>
    </row>
    <row r="214" spans="13:26" x14ac:dyDescent="0.2">
      <c r="M214" s="614"/>
      <c r="N214" s="748">
        <f t="shared" si="21"/>
        <v>156</v>
      </c>
      <c r="O214" s="730">
        <f t="shared" si="18"/>
        <v>8130555.6187921669</v>
      </c>
      <c r="P214" s="730">
        <f t="shared" si="22"/>
        <v>44875.729403146091</v>
      </c>
      <c r="Q214" s="730">
        <f t="shared" si="19"/>
        <v>16082.354140230922</v>
      </c>
      <c r="R214" s="730">
        <f t="shared" si="20"/>
        <v>8191513.7023355449</v>
      </c>
      <c r="Z214" s="614"/>
    </row>
    <row r="215" spans="13:26" x14ac:dyDescent="0.2">
      <c r="M215" s="614"/>
      <c r="N215" s="748">
        <f t="shared" si="21"/>
        <v>157</v>
      </c>
      <c r="O215" s="730">
        <f t="shared" si="18"/>
        <v>8191513.7023355449</v>
      </c>
      <c r="P215" s="730">
        <f t="shared" si="22"/>
        <v>44875.729403146091</v>
      </c>
      <c r="Q215" s="730">
        <f t="shared" si="19"/>
        <v>16202.930092628138</v>
      </c>
      <c r="R215" s="730">
        <f t="shared" si="20"/>
        <v>8252592.3618313195</v>
      </c>
      <c r="Z215" s="614"/>
    </row>
    <row r="216" spans="13:26" x14ac:dyDescent="0.2">
      <c r="M216" s="614"/>
      <c r="N216" s="748">
        <f t="shared" si="21"/>
        <v>158</v>
      </c>
      <c r="O216" s="730">
        <f t="shared" si="18"/>
        <v>8252592.3618313195</v>
      </c>
      <c r="P216" s="730">
        <f t="shared" si="22"/>
        <v>44875.729403146091</v>
      </c>
      <c r="Q216" s="730">
        <f t="shared" si="19"/>
        <v>16323.744545966512</v>
      </c>
      <c r="R216" s="730">
        <f t="shared" si="20"/>
        <v>8313791.8357804324</v>
      </c>
      <c r="Z216" s="614"/>
    </row>
    <row r="217" spans="13:26" x14ac:dyDescent="0.2">
      <c r="M217" s="614"/>
      <c r="N217" s="748">
        <f t="shared" si="21"/>
        <v>159</v>
      </c>
      <c r="O217" s="730">
        <f t="shared" si="18"/>
        <v>8313791.8357804324</v>
      </c>
      <c r="P217" s="730">
        <f t="shared" si="22"/>
        <v>44875.729403146091</v>
      </c>
      <c r="Q217" s="730">
        <f t="shared" si="19"/>
        <v>16444.797972004286</v>
      </c>
      <c r="R217" s="730">
        <f t="shared" si="20"/>
        <v>8375112.3631555829</v>
      </c>
      <c r="Z217" s="614"/>
    </row>
    <row r="218" spans="13:26" x14ac:dyDescent="0.2">
      <c r="M218" s="614"/>
      <c r="N218" s="748">
        <f t="shared" si="21"/>
        <v>160</v>
      </c>
      <c r="O218" s="730">
        <f t="shared" si="18"/>
        <v>8375112.3631555829</v>
      </c>
      <c r="P218" s="730">
        <f t="shared" si="22"/>
        <v>44875.729403146091</v>
      </c>
      <c r="Q218" s="730">
        <f t="shared" si="19"/>
        <v>16566.090843432845</v>
      </c>
      <c r="R218" s="730">
        <f t="shared" si="20"/>
        <v>8436554.183402162</v>
      </c>
      <c r="Z218" s="614"/>
    </row>
    <row r="219" spans="13:26" x14ac:dyDescent="0.2">
      <c r="M219" s="614"/>
      <c r="N219" s="748">
        <f t="shared" si="21"/>
        <v>161</v>
      </c>
      <c r="O219" s="730">
        <f t="shared" si="18"/>
        <v>8436554.183402162</v>
      </c>
      <c r="P219" s="730">
        <f t="shared" si="22"/>
        <v>44875.729403146091</v>
      </c>
      <c r="Q219" s="730">
        <f t="shared" si="19"/>
        <v>16687.623633878557</v>
      </c>
      <c r="R219" s="730">
        <f t="shared" si="20"/>
        <v>8498117.536439186</v>
      </c>
      <c r="Z219" s="614"/>
    </row>
    <row r="220" spans="13:26" x14ac:dyDescent="0.2">
      <c r="M220" s="614"/>
      <c r="N220" s="748">
        <f t="shared" si="21"/>
        <v>162</v>
      </c>
      <c r="O220" s="730">
        <f t="shared" si="18"/>
        <v>8498117.536439186</v>
      </c>
      <c r="P220" s="730">
        <f t="shared" si="22"/>
        <v>44875.729403146091</v>
      </c>
      <c r="Q220" s="730">
        <f t="shared" si="19"/>
        <v>16809.396817904642</v>
      </c>
      <c r="R220" s="730">
        <f t="shared" si="20"/>
        <v>8559802.6626602355</v>
      </c>
      <c r="Z220" s="614"/>
    </row>
    <row r="221" spans="13:26" x14ac:dyDescent="0.2">
      <c r="M221" s="614"/>
      <c r="N221" s="748">
        <f t="shared" si="21"/>
        <v>163</v>
      </c>
      <c r="O221" s="730">
        <f t="shared" si="18"/>
        <v>8559802.6626602355</v>
      </c>
      <c r="P221" s="730">
        <f t="shared" si="22"/>
        <v>44875.729403146091</v>
      </c>
      <c r="Q221" s="730">
        <f t="shared" si="19"/>
        <v>16931.410871012999</v>
      </c>
      <c r="R221" s="730">
        <f t="shared" si="20"/>
        <v>8621609.8029343933</v>
      </c>
      <c r="Z221" s="614"/>
    </row>
    <row r="222" spans="13:26" x14ac:dyDescent="0.2">
      <c r="M222" s="614"/>
      <c r="N222" s="748">
        <f t="shared" si="21"/>
        <v>164</v>
      </c>
      <c r="O222" s="730">
        <f t="shared" si="18"/>
        <v>8621609.8029343933</v>
      </c>
      <c r="P222" s="730">
        <f t="shared" si="22"/>
        <v>44875.729403146091</v>
      </c>
      <c r="Q222" s="730">
        <f t="shared" si="19"/>
        <v>17053.666269646088</v>
      </c>
      <c r="R222" s="730">
        <f t="shared" si="20"/>
        <v>8683539.1986071859</v>
      </c>
      <c r="Z222" s="614"/>
    </row>
    <row r="223" spans="13:26" x14ac:dyDescent="0.2">
      <c r="M223" s="614"/>
      <c r="N223" s="748">
        <f t="shared" si="21"/>
        <v>165</v>
      </c>
      <c r="O223" s="730">
        <f t="shared" si="18"/>
        <v>8683539.1986071859</v>
      </c>
      <c r="P223" s="730">
        <f t="shared" si="22"/>
        <v>44875.729403146091</v>
      </c>
      <c r="Q223" s="730">
        <f t="shared" si="19"/>
        <v>17176.163491188774</v>
      </c>
      <c r="R223" s="730">
        <f t="shared" si="20"/>
        <v>8745591.0915015209</v>
      </c>
      <c r="Z223" s="614"/>
    </row>
    <row r="224" spans="13:26" x14ac:dyDescent="0.2">
      <c r="M224" s="614"/>
      <c r="N224" s="748">
        <f t="shared" si="21"/>
        <v>166</v>
      </c>
      <c r="O224" s="730">
        <f t="shared" si="18"/>
        <v>8745591.0915015209</v>
      </c>
      <c r="P224" s="730">
        <f t="shared" si="22"/>
        <v>44875.729403146091</v>
      </c>
      <c r="Q224" s="730">
        <f t="shared" si="19"/>
        <v>17298.903013970201</v>
      </c>
      <c r="R224" s="730">
        <f t="shared" si="20"/>
        <v>8807765.7239186373</v>
      </c>
      <c r="Z224" s="614"/>
    </row>
    <row r="225" spans="13:26" x14ac:dyDescent="0.2">
      <c r="M225" s="614"/>
      <c r="N225" s="748">
        <f t="shared" si="21"/>
        <v>167</v>
      </c>
      <c r="O225" s="730">
        <f t="shared" si="18"/>
        <v>8807765.7239186373</v>
      </c>
      <c r="P225" s="730">
        <f t="shared" si="22"/>
        <v>44875.729403146091</v>
      </c>
      <c r="Q225" s="730">
        <f t="shared" si="19"/>
        <v>17421.885317265642</v>
      </c>
      <c r="R225" s="730">
        <f t="shared" si="20"/>
        <v>8870063.3386390489</v>
      </c>
      <c r="Z225" s="614"/>
    </row>
    <row r="226" spans="13:26" x14ac:dyDescent="0.2">
      <c r="M226" s="614"/>
      <c r="N226" s="748">
        <f t="shared" si="21"/>
        <v>168</v>
      </c>
      <c r="O226" s="730">
        <f t="shared" si="18"/>
        <v>8870063.3386390489</v>
      </c>
      <c r="P226" s="730">
        <f t="shared" si="22"/>
        <v>44875.729403146091</v>
      </c>
      <c r="Q226" s="730">
        <f t="shared" si="19"/>
        <v>17545.110881298391</v>
      </c>
      <c r="R226" s="730">
        <f t="shared" si="20"/>
        <v>8932484.1789234933</v>
      </c>
      <c r="Z226" s="614"/>
    </row>
    <row r="227" spans="13:26" x14ac:dyDescent="0.2">
      <c r="M227" s="614"/>
      <c r="N227" s="748">
        <f t="shared" si="21"/>
        <v>169</v>
      </c>
      <c r="O227" s="730">
        <f t="shared" si="18"/>
        <v>8932484.1789234933</v>
      </c>
      <c r="P227" s="730">
        <f t="shared" si="22"/>
        <v>44875.729403146091</v>
      </c>
      <c r="Q227" s="730">
        <f t="shared" si="19"/>
        <v>17668.580187241638</v>
      </c>
      <c r="R227" s="730">
        <f t="shared" si="20"/>
        <v>8995028.4885138813</v>
      </c>
      <c r="Z227" s="614"/>
    </row>
    <row r="228" spans="13:26" x14ac:dyDescent="0.2">
      <c r="M228" s="614"/>
      <c r="N228" s="748">
        <f t="shared" si="21"/>
        <v>170</v>
      </c>
      <c r="O228" s="730">
        <f t="shared" si="18"/>
        <v>8995028.4885138813</v>
      </c>
      <c r="P228" s="730">
        <f t="shared" si="22"/>
        <v>44875.729403146091</v>
      </c>
      <c r="Q228" s="730">
        <f t="shared" si="19"/>
        <v>17792.293717220331</v>
      </c>
      <c r="R228" s="730">
        <f t="shared" si="20"/>
        <v>9057696.5116342474</v>
      </c>
      <c r="Z228" s="614"/>
    </row>
    <row r="229" spans="13:26" x14ac:dyDescent="0.2">
      <c r="M229" s="614"/>
      <c r="N229" s="748">
        <f t="shared" si="21"/>
        <v>171</v>
      </c>
      <c r="O229" s="730">
        <f t="shared" si="18"/>
        <v>9057696.5116342474</v>
      </c>
      <c r="P229" s="730">
        <f t="shared" si="22"/>
        <v>44875.729403146091</v>
      </c>
      <c r="Q229" s="730">
        <f t="shared" si="19"/>
        <v>17916.251954313066</v>
      </c>
      <c r="R229" s="730">
        <f t="shared" si="20"/>
        <v>9120488.4929917064</v>
      </c>
      <c r="Z229" s="614"/>
    </row>
    <row r="230" spans="13:26" x14ac:dyDescent="0.2">
      <c r="M230" s="614"/>
      <c r="N230" s="748">
        <f t="shared" si="21"/>
        <v>172</v>
      </c>
      <c r="O230" s="730">
        <f t="shared" si="18"/>
        <v>9120488.4929917064</v>
      </c>
      <c r="P230" s="730">
        <f t="shared" si="22"/>
        <v>44875.729403146091</v>
      </c>
      <c r="Q230" s="730">
        <f t="shared" si="19"/>
        <v>18040.455382553981</v>
      </c>
      <c r="R230" s="730">
        <f t="shared" si="20"/>
        <v>9183404.6777774058</v>
      </c>
      <c r="Z230" s="614"/>
    </row>
    <row r="231" spans="13:26" x14ac:dyDescent="0.2">
      <c r="M231" s="614"/>
      <c r="N231" s="748">
        <f t="shared" si="21"/>
        <v>173</v>
      </c>
      <c r="O231" s="730">
        <f t="shared" si="18"/>
        <v>9183404.6777774058</v>
      </c>
      <c r="P231" s="730">
        <f t="shared" si="22"/>
        <v>44875.729403146091</v>
      </c>
      <c r="Q231" s="730">
        <f t="shared" si="19"/>
        <v>18164.90448693464</v>
      </c>
      <c r="R231" s="730">
        <f t="shared" si="20"/>
        <v>9246445.3116674852</v>
      </c>
      <c r="Z231" s="614"/>
    </row>
    <row r="232" spans="13:26" x14ac:dyDescent="0.2">
      <c r="M232" s="614"/>
      <c r="N232" s="748">
        <f t="shared" si="21"/>
        <v>174</v>
      </c>
      <c r="O232" s="730">
        <f t="shared" si="18"/>
        <v>9246445.3116674852</v>
      </c>
      <c r="P232" s="730">
        <f t="shared" si="22"/>
        <v>44875.729403146091</v>
      </c>
      <c r="Q232" s="730">
        <f t="shared" si="19"/>
        <v>18289.599753405928</v>
      </c>
      <c r="R232" s="730">
        <f t="shared" si="20"/>
        <v>9309610.6408240367</v>
      </c>
      <c r="Z232" s="614"/>
    </row>
    <row r="233" spans="13:26" x14ac:dyDescent="0.2">
      <c r="M233" s="614"/>
      <c r="N233" s="748">
        <f t="shared" si="21"/>
        <v>175</v>
      </c>
      <c r="O233" s="730">
        <f t="shared" si="18"/>
        <v>9309610.6408240367</v>
      </c>
      <c r="P233" s="730">
        <f t="shared" si="22"/>
        <v>44875.729403146091</v>
      </c>
      <c r="Q233" s="730">
        <f t="shared" si="19"/>
        <v>18414.541668879941</v>
      </c>
      <c r="R233" s="730">
        <f t="shared" si="20"/>
        <v>9372900.911896063</v>
      </c>
      <c r="Z233" s="614"/>
    </row>
    <row r="234" spans="13:26" x14ac:dyDescent="0.2">
      <c r="M234" s="614"/>
      <c r="N234" s="748">
        <f t="shared" si="21"/>
        <v>176</v>
      </c>
      <c r="O234" s="730">
        <f t="shared" si="18"/>
        <v>9372900.911896063</v>
      </c>
      <c r="P234" s="730">
        <f t="shared" si="22"/>
        <v>44875.729403146091</v>
      </c>
      <c r="Q234" s="730">
        <f t="shared" si="19"/>
        <v>18539.730721231907</v>
      </c>
      <c r="R234" s="730">
        <f t="shared" si="20"/>
        <v>9436316.3720204402</v>
      </c>
      <c r="Z234" s="614"/>
    </row>
    <row r="235" spans="13:26" x14ac:dyDescent="0.2">
      <c r="M235" s="614"/>
      <c r="N235" s="748">
        <f t="shared" si="21"/>
        <v>177</v>
      </c>
      <c r="O235" s="730">
        <f t="shared" si="18"/>
        <v>9436316.3720204402</v>
      </c>
      <c r="P235" s="730">
        <f t="shared" si="22"/>
        <v>44875.729403146091</v>
      </c>
      <c r="Q235" s="730">
        <f t="shared" si="19"/>
        <v>18665.167399302063</v>
      </c>
      <c r="R235" s="730">
        <f t="shared" si="20"/>
        <v>9499857.2688228879</v>
      </c>
      <c r="Z235" s="614"/>
    </row>
    <row r="236" spans="13:26" x14ac:dyDescent="0.2">
      <c r="M236" s="614"/>
      <c r="N236" s="748">
        <f t="shared" si="21"/>
        <v>178</v>
      </c>
      <c r="O236" s="730">
        <f t="shared" si="18"/>
        <v>9499857.2688228879</v>
      </c>
      <c r="P236" s="730">
        <f t="shared" si="22"/>
        <v>44875.729403146091</v>
      </c>
      <c r="Q236" s="730">
        <f t="shared" si="19"/>
        <v>18790.85219289759</v>
      </c>
      <c r="R236" s="730">
        <f t="shared" si="20"/>
        <v>9563523.8504189309</v>
      </c>
      <c r="Z236" s="614"/>
    </row>
    <row r="237" spans="13:26" x14ac:dyDescent="0.2">
      <c r="M237" s="614"/>
      <c r="N237" s="748">
        <f t="shared" si="21"/>
        <v>179</v>
      </c>
      <c r="O237" s="730">
        <f t="shared" si="18"/>
        <v>9563523.8504189309</v>
      </c>
      <c r="P237" s="730">
        <f t="shared" si="22"/>
        <v>44875.729403146091</v>
      </c>
      <c r="Q237" s="730">
        <f t="shared" si="19"/>
        <v>18916.785592794506</v>
      </c>
      <c r="R237" s="730">
        <f t="shared" si="20"/>
        <v>9627316.3654148709</v>
      </c>
      <c r="Z237" s="614"/>
    </row>
    <row r="238" spans="13:26" x14ac:dyDescent="0.2">
      <c r="M238" s="614"/>
      <c r="N238" s="748">
        <f t="shared" si="21"/>
        <v>180</v>
      </c>
      <c r="O238" s="730">
        <f t="shared" si="18"/>
        <v>9627316.3654148709</v>
      </c>
      <c r="P238" s="730">
        <f t="shared" si="22"/>
        <v>44875.729403146091</v>
      </c>
      <c r="Q238" s="730">
        <f t="shared" si="19"/>
        <v>19042.968090739596</v>
      </c>
      <c r="R238" s="730">
        <f t="shared" si="20"/>
        <v>9691235.0629087556</v>
      </c>
      <c r="Z238" s="614"/>
    </row>
    <row r="239" spans="13:26" x14ac:dyDescent="0.2">
      <c r="M239" s="614"/>
      <c r="N239" s="748">
        <f t="shared" si="21"/>
        <v>181</v>
      </c>
      <c r="O239" s="730">
        <f t="shared" si="18"/>
        <v>9691235.0629087556</v>
      </c>
      <c r="P239" s="730">
        <f t="shared" si="22"/>
        <v>44875.729403146091</v>
      </c>
      <c r="Q239" s="730">
        <f t="shared" si="19"/>
        <v>19169.400179452328</v>
      </c>
      <c r="R239" s="730">
        <f t="shared" si="20"/>
        <v>9755280.1924913544</v>
      </c>
      <c r="Z239" s="614"/>
    </row>
    <row r="240" spans="13:26" x14ac:dyDescent="0.2">
      <c r="M240" s="614"/>
      <c r="N240" s="748">
        <f t="shared" si="21"/>
        <v>182</v>
      </c>
      <c r="O240" s="730">
        <f t="shared" si="18"/>
        <v>9755280.1924913544</v>
      </c>
      <c r="P240" s="730">
        <f t="shared" si="22"/>
        <v>44875.729403146091</v>
      </c>
      <c r="Q240" s="730">
        <f t="shared" si="19"/>
        <v>19296.082352626781</v>
      </c>
      <c r="R240" s="730">
        <f t="shared" si="20"/>
        <v>9819452.0042471271</v>
      </c>
      <c r="Z240" s="614"/>
    </row>
    <row r="241" spans="13:26" x14ac:dyDescent="0.2">
      <c r="M241" s="614"/>
      <c r="N241" s="748">
        <f t="shared" si="21"/>
        <v>183</v>
      </c>
      <c r="O241" s="730">
        <f t="shared" si="18"/>
        <v>9819452.0042471271</v>
      </c>
      <c r="P241" s="730">
        <f t="shared" si="22"/>
        <v>44875.729403146091</v>
      </c>
      <c r="Q241" s="730">
        <f t="shared" si="19"/>
        <v>19423.015104933551</v>
      </c>
      <c r="R241" s="730">
        <f t="shared" si="20"/>
        <v>9883750.7487552054</v>
      </c>
      <c r="Z241" s="614"/>
    </row>
    <row r="242" spans="13:26" x14ac:dyDescent="0.2">
      <c r="M242" s="614"/>
      <c r="N242" s="748">
        <f t="shared" si="21"/>
        <v>184</v>
      </c>
      <c r="O242" s="730">
        <f t="shared" si="18"/>
        <v>9883750.7487552054</v>
      </c>
      <c r="P242" s="730">
        <f t="shared" si="22"/>
        <v>44875.729403146091</v>
      </c>
      <c r="Q242" s="730">
        <f t="shared" si="19"/>
        <v>19550.198932021714</v>
      </c>
      <c r="R242" s="730">
        <f t="shared" si="20"/>
        <v>9948176.6770903729</v>
      </c>
      <c r="Z242" s="614"/>
    </row>
    <row r="243" spans="13:26" x14ac:dyDescent="0.2">
      <c r="M243" s="614"/>
      <c r="N243" s="748">
        <f t="shared" si="21"/>
        <v>185</v>
      </c>
      <c r="O243" s="730">
        <f t="shared" si="18"/>
        <v>9948176.6770903729</v>
      </c>
      <c r="P243" s="730">
        <f t="shared" si="22"/>
        <v>44875.729403146091</v>
      </c>
      <c r="Q243" s="730">
        <f t="shared" si="19"/>
        <v>19677.634330520741</v>
      </c>
      <c r="R243" s="730">
        <f t="shared" si="20"/>
        <v>10012730.040824039</v>
      </c>
      <c r="Z243" s="614"/>
    </row>
    <row r="244" spans="13:26" x14ac:dyDescent="0.2">
      <c r="M244" s="614"/>
      <c r="N244" s="748">
        <f t="shared" si="21"/>
        <v>186</v>
      </c>
      <c r="O244" s="730">
        <f t="shared" si="18"/>
        <v>10012730.040824039</v>
      </c>
      <c r="P244" s="730">
        <f t="shared" si="22"/>
        <v>44875.729403146091</v>
      </c>
      <c r="Q244" s="730">
        <f t="shared" si="19"/>
        <v>19805.321798042449</v>
      </c>
      <c r="R244" s="730">
        <f t="shared" si="20"/>
        <v>10077411.092025228</v>
      </c>
      <c r="Z244" s="614"/>
    </row>
    <row r="245" spans="13:26" x14ac:dyDescent="0.2">
      <c r="M245" s="614"/>
      <c r="N245" s="748">
        <f t="shared" si="21"/>
        <v>187</v>
      </c>
      <c r="O245" s="730">
        <f t="shared" si="18"/>
        <v>10077411.092025228</v>
      </c>
      <c r="P245" s="730">
        <f t="shared" si="22"/>
        <v>44875.729403146091</v>
      </c>
      <c r="Q245" s="730">
        <f t="shared" si="19"/>
        <v>19933.261833182933</v>
      </c>
      <c r="R245" s="730">
        <f t="shared" si="20"/>
        <v>10142220.083261557</v>
      </c>
      <c r="Z245" s="614"/>
    </row>
    <row r="246" spans="13:26" x14ac:dyDescent="0.2">
      <c r="M246" s="614"/>
      <c r="N246" s="748">
        <f t="shared" si="21"/>
        <v>188</v>
      </c>
      <c r="O246" s="730">
        <f t="shared" si="18"/>
        <v>10142220.083261557</v>
      </c>
      <c r="P246" s="730">
        <f t="shared" si="22"/>
        <v>44875.729403146091</v>
      </c>
      <c r="Q246" s="730">
        <f t="shared" si="19"/>
        <v>20061.454935524518</v>
      </c>
      <c r="R246" s="730">
        <f t="shared" si="20"/>
        <v>10207157.267600227</v>
      </c>
      <c r="Z246" s="614"/>
    </row>
    <row r="247" spans="13:26" x14ac:dyDescent="0.2">
      <c r="M247" s="614"/>
      <c r="N247" s="748">
        <f t="shared" si="21"/>
        <v>189</v>
      </c>
      <c r="O247" s="730">
        <f t="shared" si="18"/>
        <v>10207157.267600227</v>
      </c>
      <c r="P247" s="730">
        <f t="shared" si="22"/>
        <v>44875.729403146091</v>
      </c>
      <c r="Q247" s="730">
        <f t="shared" si="19"/>
        <v>20189.901605637708</v>
      </c>
      <c r="R247" s="730">
        <f t="shared" si="20"/>
        <v>10272222.898609011</v>
      </c>
      <c r="Z247" s="614"/>
    </row>
    <row r="248" spans="13:26" x14ac:dyDescent="0.2">
      <c r="M248" s="614"/>
      <c r="N248" s="748">
        <f t="shared" si="21"/>
        <v>190</v>
      </c>
      <c r="O248" s="730">
        <f t="shared" si="18"/>
        <v>10272222.898609011</v>
      </c>
      <c r="P248" s="730">
        <f t="shared" si="22"/>
        <v>44875.729403146091</v>
      </c>
      <c r="Q248" s="730">
        <f t="shared" si="19"/>
        <v>20318.602345083149</v>
      </c>
      <c r="R248" s="730">
        <f t="shared" si="20"/>
        <v>10337417.230357239</v>
      </c>
      <c r="Z248" s="614"/>
    </row>
    <row r="249" spans="13:26" x14ac:dyDescent="0.2">
      <c r="M249" s="614"/>
      <c r="N249" s="748">
        <f t="shared" si="21"/>
        <v>191</v>
      </c>
      <c r="O249" s="730">
        <f t="shared" si="18"/>
        <v>10337417.230357239</v>
      </c>
      <c r="P249" s="730">
        <f t="shared" si="22"/>
        <v>44875.729403146091</v>
      </c>
      <c r="Q249" s="730">
        <f t="shared" si="19"/>
        <v>20447.557656413581</v>
      </c>
      <c r="R249" s="730">
        <f t="shared" si="20"/>
        <v>10402740.517416798</v>
      </c>
      <c r="Z249" s="614"/>
    </row>
    <row r="250" spans="13:26" x14ac:dyDescent="0.2">
      <c r="M250" s="614"/>
      <c r="N250" s="748">
        <f t="shared" si="21"/>
        <v>192</v>
      </c>
      <c r="O250" s="730">
        <f t="shared" si="18"/>
        <v>10402740.517416798</v>
      </c>
      <c r="P250" s="730">
        <f t="shared" si="22"/>
        <v>44875.729403146091</v>
      </c>
      <c r="Q250" s="730">
        <f t="shared" si="19"/>
        <v>20576.768043175787</v>
      </c>
      <c r="R250" s="730">
        <f t="shared" si="20"/>
        <v>10468193.014863119</v>
      </c>
      <c r="Z250" s="614"/>
    </row>
    <row r="251" spans="13:26" x14ac:dyDescent="0.2">
      <c r="M251" s="614"/>
      <c r="N251" s="748">
        <f t="shared" si="21"/>
        <v>193</v>
      </c>
      <c r="O251" s="730">
        <f t="shared" si="18"/>
        <v>10468193.014863119</v>
      </c>
      <c r="P251" s="730">
        <f t="shared" si="22"/>
        <v>44875.729403146091</v>
      </c>
      <c r="Q251" s="730">
        <f t="shared" si="19"/>
        <v>20706.234009912594</v>
      </c>
      <c r="R251" s="730">
        <f t="shared" si="20"/>
        <v>10533774.978276176</v>
      </c>
      <c r="Z251" s="614"/>
    </row>
    <row r="252" spans="13:26" x14ac:dyDescent="0.2">
      <c r="M252" s="614"/>
      <c r="N252" s="748">
        <f t="shared" si="21"/>
        <v>194</v>
      </c>
      <c r="O252" s="730">
        <f t="shared" ref="O252:O315" si="23">R251</f>
        <v>10533774.978276176</v>
      </c>
      <c r="P252" s="730">
        <f t="shared" si="22"/>
        <v>44875.729403146091</v>
      </c>
      <c r="Q252" s="730">
        <f t="shared" ref="Q252:Q315" si="24">O252*$P$53</f>
        <v>20835.956062164805</v>
      </c>
      <c r="R252" s="730">
        <f t="shared" ref="R252:R315" si="25">O252+P252+Q252</f>
        <v>10599486.663741486</v>
      </c>
      <c r="Z252" s="614"/>
    </row>
    <row r="253" spans="13:26" x14ac:dyDescent="0.2">
      <c r="M253" s="614"/>
      <c r="N253" s="748">
        <f t="shared" ref="N253:N316" si="26">N252+1</f>
        <v>195</v>
      </c>
      <c r="O253" s="730">
        <f t="shared" si="23"/>
        <v>10599486.663741486</v>
      </c>
      <c r="P253" s="730">
        <f t="shared" ref="P253:P316" si="27">P252</f>
        <v>44875.729403146091</v>
      </c>
      <c r="Q253" s="730">
        <f t="shared" si="24"/>
        <v>20965.934706473196</v>
      </c>
      <c r="R253" s="730">
        <f t="shared" si="25"/>
        <v>10665328.327851105</v>
      </c>
      <c r="Z253" s="614"/>
    </row>
    <row r="254" spans="13:26" x14ac:dyDescent="0.2">
      <c r="M254" s="614"/>
      <c r="N254" s="748">
        <f t="shared" si="26"/>
        <v>196</v>
      </c>
      <c r="O254" s="730">
        <f t="shared" si="23"/>
        <v>10665328.327851105</v>
      </c>
      <c r="P254" s="730">
        <f t="shared" si="27"/>
        <v>44875.729403146091</v>
      </c>
      <c r="Q254" s="730">
        <f t="shared" si="24"/>
        <v>21096.17045038049</v>
      </c>
      <c r="R254" s="730">
        <f t="shared" si="25"/>
        <v>10731300.227704631</v>
      </c>
      <c r="Z254" s="614"/>
    </row>
    <row r="255" spans="13:26" x14ac:dyDescent="0.2">
      <c r="M255" s="614"/>
      <c r="N255" s="748">
        <f t="shared" si="26"/>
        <v>197</v>
      </c>
      <c r="O255" s="730">
        <f t="shared" si="23"/>
        <v>10731300.227704631</v>
      </c>
      <c r="P255" s="730">
        <f t="shared" si="27"/>
        <v>44875.729403146091</v>
      </c>
      <c r="Q255" s="730">
        <f t="shared" si="24"/>
        <v>21226.66380243333</v>
      </c>
      <c r="R255" s="730">
        <f t="shared" si="25"/>
        <v>10797402.620910211</v>
      </c>
      <c r="Z255" s="614"/>
    </row>
    <row r="256" spans="13:26" x14ac:dyDescent="0.2">
      <c r="M256" s="614"/>
      <c r="N256" s="748">
        <f t="shared" si="26"/>
        <v>198</v>
      </c>
      <c r="O256" s="730">
        <f t="shared" si="23"/>
        <v>10797402.620910211</v>
      </c>
      <c r="P256" s="730">
        <f t="shared" si="27"/>
        <v>44875.729403146091</v>
      </c>
      <c r="Q256" s="730">
        <f t="shared" si="24"/>
        <v>21357.41527218428</v>
      </c>
      <c r="R256" s="730">
        <f t="shared" si="25"/>
        <v>10863635.76558554</v>
      </c>
      <c r="Z256" s="614"/>
    </row>
    <row r="257" spans="13:26" x14ac:dyDescent="0.2">
      <c r="M257" s="614"/>
      <c r="N257" s="748">
        <f t="shared" si="26"/>
        <v>199</v>
      </c>
      <c r="O257" s="730">
        <f t="shared" si="23"/>
        <v>10863635.76558554</v>
      </c>
      <c r="P257" s="730">
        <f t="shared" si="27"/>
        <v>44875.729403146091</v>
      </c>
      <c r="Q257" s="730">
        <f t="shared" si="24"/>
        <v>21488.4253701938</v>
      </c>
      <c r="R257" s="730">
        <f t="shared" si="25"/>
        <v>10929999.920358879</v>
      </c>
      <c r="Z257" s="614"/>
    </row>
    <row r="258" spans="13:26" x14ac:dyDescent="0.2">
      <c r="M258" s="614"/>
      <c r="N258" s="748">
        <f t="shared" si="26"/>
        <v>200</v>
      </c>
      <c r="O258" s="730">
        <f t="shared" si="23"/>
        <v>10929999.920358879</v>
      </c>
      <c r="P258" s="730">
        <f t="shared" si="27"/>
        <v>44875.729403146091</v>
      </c>
      <c r="Q258" s="730">
        <f t="shared" si="24"/>
        <v>21619.694608032245</v>
      </c>
      <c r="R258" s="730">
        <f t="shared" si="25"/>
        <v>10996495.344370058</v>
      </c>
      <c r="Z258" s="614"/>
    </row>
    <row r="259" spans="13:26" x14ac:dyDescent="0.2">
      <c r="M259" s="614"/>
      <c r="N259" s="748">
        <f t="shared" si="26"/>
        <v>201</v>
      </c>
      <c r="O259" s="730">
        <f t="shared" si="23"/>
        <v>10996495.344370058</v>
      </c>
      <c r="P259" s="730">
        <f t="shared" si="27"/>
        <v>44875.729403146091</v>
      </c>
      <c r="Q259" s="730">
        <f t="shared" si="24"/>
        <v>21751.22349828187</v>
      </c>
      <c r="R259" s="730">
        <f t="shared" si="25"/>
        <v>11063122.297271485</v>
      </c>
      <c r="Z259" s="614"/>
    </row>
    <row r="260" spans="13:26" x14ac:dyDescent="0.2">
      <c r="M260" s="614"/>
      <c r="N260" s="748">
        <f t="shared" si="26"/>
        <v>202</v>
      </c>
      <c r="O260" s="730">
        <f t="shared" si="23"/>
        <v>11063122.297271485</v>
      </c>
      <c r="P260" s="730">
        <f t="shared" si="27"/>
        <v>44875.729403146091</v>
      </c>
      <c r="Q260" s="730">
        <f t="shared" si="24"/>
        <v>21883.012554538815</v>
      </c>
      <c r="R260" s="730">
        <f t="shared" si="25"/>
        <v>11129881.039229169</v>
      </c>
      <c r="Z260" s="614"/>
    </row>
    <row r="261" spans="13:26" x14ac:dyDescent="0.2">
      <c r="M261" s="614"/>
      <c r="N261" s="748">
        <f t="shared" si="26"/>
        <v>203</v>
      </c>
      <c r="O261" s="730">
        <f t="shared" si="23"/>
        <v>11129881.039229169</v>
      </c>
      <c r="P261" s="730">
        <f t="shared" si="27"/>
        <v>44875.729403146091</v>
      </c>
      <c r="Q261" s="730">
        <f t="shared" si="24"/>
        <v>22015.062291415135</v>
      </c>
      <c r="R261" s="730">
        <f t="shared" si="25"/>
        <v>11196771.830923731</v>
      </c>
      <c r="Z261" s="614"/>
    </row>
    <row r="262" spans="13:26" x14ac:dyDescent="0.2">
      <c r="M262" s="614"/>
      <c r="N262" s="748">
        <f t="shared" si="26"/>
        <v>204</v>
      </c>
      <c r="O262" s="730">
        <f t="shared" si="23"/>
        <v>11196771.830923731</v>
      </c>
      <c r="P262" s="730">
        <f t="shared" si="27"/>
        <v>44875.729403146091</v>
      </c>
      <c r="Q262" s="730">
        <f t="shared" si="24"/>
        <v>22147.373224540781</v>
      </c>
      <c r="R262" s="730">
        <f t="shared" si="25"/>
        <v>11263794.933551418</v>
      </c>
      <c r="Z262" s="614"/>
    </row>
    <row r="263" spans="13:26" x14ac:dyDescent="0.2">
      <c r="M263" s="614"/>
      <c r="N263" s="748">
        <f t="shared" si="26"/>
        <v>205</v>
      </c>
      <c r="O263" s="730">
        <f t="shared" si="23"/>
        <v>11263794.933551418</v>
      </c>
      <c r="P263" s="730">
        <f t="shared" si="27"/>
        <v>44875.729403146091</v>
      </c>
      <c r="Q263" s="730">
        <f t="shared" si="24"/>
        <v>22279.945870565633</v>
      </c>
      <c r="R263" s="730">
        <f t="shared" si="25"/>
        <v>11330950.608825129</v>
      </c>
      <c r="Z263" s="614"/>
    </row>
    <row r="264" spans="13:26" x14ac:dyDescent="0.2">
      <c r="M264" s="614"/>
      <c r="N264" s="748">
        <f t="shared" si="26"/>
        <v>206</v>
      </c>
      <c r="O264" s="730">
        <f t="shared" si="23"/>
        <v>11330950.608825129</v>
      </c>
      <c r="P264" s="730">
        <f t="shared" si="27"/>
        <v>44875.729403146091</v>
      </c>
      <c r="Q264" s="730">
        <f t="shared" si="24"/>
        <v>22412.780747161509</v>
      </c>
      <c r="R264" s="730">
        <f t="shared" si="25"/>
        <v>11398239.118975436</v>
      </c>
      <c r="Z264" s="614"/>
    </row>
    <row r="265" spans="13:26" x14ac:dyDescent="0.2">
      <c r="M265" s="614"/>
      <c r="N265" s="748">
        <f t="shared" si="26"/>
        <v>207</v>
      </c>
      <c r="O265" s="730">
        <f t="shared" si="23"/>
        <v>11398239.118975436</v>
      </c>
      <c r="P265" s="730">
        <f t="shared" si="27"/>
        <v>44875.729403146091</v>
      </c>
      <c r="Q265" s="730">
        <f t="shared" si="24"/>
        <v>22545.878373024196</v>
      </c>
      <c r="R265" s="730">
        <f t="shared" si="25"/>
        <v>11465660.726751607</v>
      </c>
      <c r="Z265" s="614"/>
    </row>
    <row r="266" spans="13:26" x14ac:dyDescent="0.2">
      <c r="M266" s="614"/>
      <c r="N266" s="748">
        <f t="shared" si="26"/>
        <v>208</v>
      </c>
      <c r="O266" s="730">
        <f t="shared" si="23"/>
        <v>11465660.726751607</v>
      </c>
      <c r="P266" s="730">
        <f t="shared" si="27"/>
        <v>44875.729403146091</v>
      </c>
      <c r="Q266" s="730">
        <f t="shared" si="24"/>
        <v>22679.239267875462</v>
      </c>
      <c r="R266" s="730">
        <f t="shared" si="25"/>
        <v>11533215.695422629</v>
      </c>
      <c r="Z266" s="614"/>
    </row>
    <row r="267" spans="13:26" x14ac:dyDescent="0.2">
      <c r="M267" s="614"/>
      <c r="N267" s="748">
        <f t="shared" si="26"/>
        <v>209</v>
      </c>
      <c r="O267" s="730">
        <f t="shared" si="23"/>
        <v>11533215.695422629</v>
      </c>
      <c r="P267" s="730">
        <f t="shared" si="27"/>
        <v>44875.729403146091</v>
      </c>
      <c r="Q267" s="730">
        <f t="shared" si="24"/>
        <v>22812.863952465097</v>
      </c>
      <c r="R267" s="730">
        <f t="shared" si="25"/>
        <v>11600904.28877824</v>
      </c>
      <c r="Z267" s="614"/>
    </row>
    <row r="268" spans="13:26" x14ac:dyDescent="0.2">
      <c r="M268" s="614"/>
      <c r="N268" s="748">
        <f t="shared" si="26"/>
        <v>210</v>
      </c>
      <c r="O268" s="730">
        <f t="shared" si="23"/>
        <v>11600904.28877824</v>
      </c>
      <c r="P268" s="730">
        <f t="shared" si="27"/>
        <v>44875.729403146091</v>
      </c>
      <c r="Q268" s="730">
        <f t="shared" si="24"/>
        <v>22946.752948572936</v>
      </c>
      <c r="R268" s="730">
        <f t="shared" si="25"/>
        <v>11668726.771129958</v>
      </c>
      <c r="Z268" s="614"/>
    </row>
    <row r="269" spans="13:26" x14ac:dyDescent="0.2">
      <c r="M269" s="614"/>
      <c r="N269" s="748">
        <f t="shared" si="26"/>
        <v>211</v>
      </c>
      <c r="O269" s="730">
        <f t="shared" si="23"/>
        <v>11668726.771129958</v>
      </c>
      <c r="P269" s="730">
        <f t="shared" si="27"/>
        <v>44875.729403146091</v>
      </c>
      <c r="Q269" s="730">
        <f t="shared" si="24"/>
        <v>23080.9067790109</v>
      </c>
      <c r="R269" s="730">
        <f t="shared" si="25"/>
        <v>11736683.407312116</v>
      </c>
      <c r="Z269" s="614"/>
    </row>
    <row r="270" spans="13:26" x14ac:dyDescent="0.2">
      <c r="M270" s="614"/>
      <c r="N270" s="748">
        <f t="shared" si="26"/>
        <v>212</v>
      </c>
      <c r="O270" s="730">
        <f t="shared" si="23"/>
        <v>11736683.407312116</v>
      </c>
      <c r="P270" s="730">
        <f t="shared" si="27"/>
        <v>44875.729403146091</v>
      </c>
      <c r="Q270" s="730">
        <f t="shared" si="24"/>
        <v>23215.325967625053</v>
      </c>
      <c r="R270" s="730">
        <f t="shared" si="25"/>
        <v>11804774.462682886</v>
      </c>
      <c r="Z270" s="614"/>
    </row>
    <row r="271" spans="13:26" x14ac:dyDescent="0.2">
      <c r="M271" s="614"/>
      <c r="N271" s="748">
        <f t="shared" si="26"/>
        <v>213</v>
      </c>
      <c r="O271" s="730">
        <f t="shared" si="23"/>
        <v>11804774.462682886</v>
      </c>
      <c r="P271" s="730">
        <f t="shared" si="27"/>
        <v>44875.729403146091</v>
      </c>
      <c r="Q271" s="730">
        <f t="shared" si="24"/>
        <v>23350.01103929762</v>
      </c>
      <c r="R271" s="730">
        <f t="shared" si="25"/>
        <v>11873000.20312533</v>
      </c>
      <c r="Z271" s="614"/>
    </row>
    <row r="272" spans="13:26" x14ac:dyDescent="0.2">
      <c r="M272" s="614"/>
      <c r="N272" s="748">
        <f t="shared" si="26"/>
        <v>214</v>
      </c>
      <c r="O272" s="730">
        <f t="shared" si="23"/>
        <v>11873000.20312533</v>
      </c>
      <c r="P272" s="730">
        <f t="shared" si="27"/>
        <v>44875.729403146091</v>
      </c>
      <c r="Q272" s="730">
        <f t="shared" si="24"/>
        <v>23484.962519949055</v>
      </c>
      <c r="R272" s="730">
        <f t="shared" si="25"/>
        <v>11941360.895048425</v>
      </c>
      <c r="Z272" s="614"/>
    </row>
    <row r="273" spans="13:26" x14ac:dyDescent="0.2">
      <c r="M273" s="614"/>
      <c r="N273" s="748">
        <f t="shared" si="26"/>
        <v>215</v>
      </c>
      <c r="O273" s="730">
        <f t="shared" si="23"/>
        <v>11941360.895048425</v>
      </c>
      <c r="P273" s="730">
        <f t="shared" si="27"/>
        <v>44875.729403146091</v>
      </c>
      <c r="Q273" s="730">
        <f t="shared" si="24"/>
        <v>23620.180936540091</v>
      </c>
      <c r="R273" s="730">
        <f t="shared" si="25"/>
        <v>12009856.80538811</v>
      </c>
      <c r="Z273" s="614"/>
    </row>
    <row r="274" spans="13:26" x14ac:dyDescent="0.2">
      <c r="M274" s="614"/>
      <c r="N274" s="748">
        <f t="shared" si="26"/>
        <v>216</v>
      </c>
      <c r="O274" s="730">
        <f t="shared" si="23"/>
        <v>12009856.80538811</v>
      </c>
      <c r="P274" s="730">
        <f t="shared" si="27"/>
        <v>44875.729403146091</v>
      </c>
      <c r="Q274" s="730">
        <f t="shared" si="24"/>
        <v>23755.666817073798</v>
      </c>
      <c r="R274" s="730">
        <f t="shared" si="25"/>
        <v>12078488.20160833</v>
      </c>
      <c r="Z274" s="614"/>
    </row>
    <row r="275" spans="13:26" x14ac:dyDescent="0.2">
      <c r="M275" s="614"/>
      <c r="N275" s="748">
        <f t="shared" si="26"/>
        <v>217</v>
      </c>
      <c r="O275" s="730">
        <f t="shared" si="23"/>
        <v>12078488.20160833</v>
      </c>
      <c r="P275" s="730">
        <f t="shared" si="27"/>
        <v>44875.729403146091</v>
      </c>
      <c r="Q275" s="730">
        <f t="shared" si="24"/>
        <v>23891.420690597639</v>
      </c>
      <c r="R275" s="730">
        <f t="shared" si="25"/>
        <v>12147255.351702074</v>
      </c>
      <c r="Z275" s="614"/>
    </row>
    <row r="276" spans="13:26" x14ac:dyDescent="0.2">
      <c r="M276" s="614"/>
      <c r="N276" s="748">
        <f t="shared" si="26"/>
        <v>218</v>
      </c>
      <c r="O276" s="730">
        <f t="shared" si="23"/>
        <v>12147255.351702074</v>
      </c>
      <c r="P276" s="730">
        <f t="shared" si="27"/>
        <v>44875.729403146091</v>
      </c>
      <c r="Q276" s="730">
        <f t="shared" si="24"/>
        <v>24027.443087205549</v>
      </c>
      <c r="R276" s="730">
        <f t="shared" si="25"/>
        <v>12216158.524192424</v>
      </c>
      <c r="Z276" s="614"/>
    </row>
    <row r="277" spans="13:26" x14ac:dyDescent="0.2">
      <c r="M277" s="614"/>
      <c r="N277" s="748">
        <f t="shared" si="26"/>
        <v>219</v>
      </c>
      <c r="O277" s="730">
        <f t="shared" si="23"/>
        <v>12216158.524192424</v>
      </c>
      <c r="P277" s="730">
        <f t="shared" si="27"/>
        <v>44875.729403146091</v>
      </c>
      <c r="Q277" s="730">
        <f t="shared" si="24"/>
        <v>24163.734538039982</v>
      </c>
      <c r="R277" s="730">
        <f t="shared" si="25"/>
        <v>12285197.988133609</v>
      </c>
      <c r="Z277" s="614"/>
    </row>
    <row r="278" spans="13:26" x14ac:dyDescent="0.2">
      <c r="M278" s="614"/>
      <c r="N278" s="748">
        <f t="shared" si="26"/>
        <v>220</v>
      </c>
      <c r="O278" s="730">
        <f t="shared" si="23"/>
        <v>12285197.988133609</v>
      </c>
      <c r="P278" s="730">
        <f t="shared" si="27"/>
        <v>44875.729403146091</v>
      </c>
      <c r="Q278" s="730">
        <f t="shared" si="24"/>
        <v>24300.295575294011</v>
      </c>
      <c r="R278" s="730">
        <f t="shared" si="25"/>
        <v>12354374.01311205</v>
      </c>
      <c r="Z278" s="614"/>
    </row>
    <row r="279" spans="13:26" x14ac:dyDescent="0.2">
      <c r="M279" s="614"/>
      <c r="N279" s="748">
        <f t="shared" si="26"/>
        <v>221</v>
      </c>
      <c r="O279" s="730">
        <f t="shared" si="23"/>
        <v>12354374.01311205</v>
      </c>
      <c r="P279" s="730">
        <f t="shared" si="27"/>
        <v>44875.729403146091</v>
      </c>
      <c r="Q279" s="730">
        <f t="shared" si="24"/>
        <v>24437.126732213397</v>
      </c>
      <c r="R279" s="730">
        <f t="shared" si="25"/>
        <v>12423686.869247409</v>
      </c>
      <c r="Z279" s="614"/>
    </row>
    <row r="280" spans="13:26" x14ac:dyDescent="0.2">
      <c r="M280" s="614"/>
      <c r="N280" s="748">
        <f t="shared" si="26"/>
        <v>222</v>
      </c>
      <c r="O280" s="730">
        <f t="shared" si="23"/>
        <v>12423686.869247409</v>
      </c>
      <c r="P280" s="730">
        <f t="shared" si="27"/>
        <v>44875.729403146091</v>
      </c>
      <c r="Q280" s="730">
        <f t="shared" si="24"/>
        <v>24574.228543098656</v>
      </c>
      <c r="R280" s="730">
        <f t="shared" si="25"/>
        <v>12493136.827193653</v>
      </c>
      <c r="Z280" s="614"/>
    </row>
    <row r="281" spans="13:26" x14ac:dyDescent="0.2">
      <c r="M281" s="614"/>
      <c r="N281" s="748">
        <f t="shared" si="26"/>
        <v>223</v>
      </c>
      <c r="O281" s="730">
        <f t="shared" si="23"/>
        <v>12493136.827193653</v>
      </c>
      <c r="P281" s="730">
        <f t="shared" si="27"/>
        <v>44875.729403146091</v>
      </c>
      <c r="Q281" s="730">
        <f t="shared" si="24"/>
        <v>24711.601543307166</v>
      </c>
      <c r="R281" s="730">
        <f t="shared" si="25"/>
        <v>12562724.158140106</v>
      </c>
      <c r="Z281" s="614"/>
    </row>
    <row r="282" spans="13:26" x14ac:dyDescent="0.2">
      <c r="M282" s="614"/>
      <c r="N282" s="748">
        <f t="shared" si="26"/>
        <v>224</v>
      </c>
      <c r="O282" s="730">
        <f t="shared" si="23"/>
        <v>12562724.158140106</v>
      </c>
      <c r="P282" s="730">
        <f t="shared" si="27"/>
        <v>44875.729403146091</v>
      </c>
      <c r="Q282" s="730">
        <f t="shared" si="24"/>
        <v>24849.246269255251</v>
      </c>
      <c r="R282" s="730">
        <f t="shared" si="25"/>
        <v>12632449.133812508</v>
      </c>
      <c r="Z282" s="614"/>
    </row>
    <row r="283" spans="13:26" x14ac:dyDescent="0.2">
      <c r="M283" s="614"/>
      <c r="N283" s="748">
        <f t="shared" si="26"/>
        <v>225</v>
      </c>
      <c r="O283" s="730">
        <f t="shared" si="23"/>
        <v>12632449.133812508</v>
      </c>
      <c r="P283" s="730">
        <f t="shared" si="27"/>
        <v>44875.729403146091</v>
      </c>
      <c r="Q283" s="730">
        <f t="shared" si="24"/>
        <v>24987.163258420271</v>
      </c>
      <c r="R283" s="730">
        <f t="shared" si="25"/>
        <v>12702312.026474074</v>
      </c>
      <c r="Z283" s="614"/>
    </row>
    <row r="284" spans="13:26" x14ac:dyDescent="0.2">
      <c r="M284" s="614"/>
      <c r="N284" s="748">
        <f t="shared" si="26"/>
        <v>226</v>
      </c>
      <c r="O284" s="730">
        <f t="shared" si="23"/>
        <v>12702312.026474074</v>
      </c>
      <c r="P284" s="730">
        <f t="shared" si="27"/>
        <v>44875.729403146091</v>
      </c>
      <c r="Q284" s="730">
        <f t="shared" si="24"/>
        <v>25125.353049342721</v>
      </c>
      <c r="R284" s="730">
        <f t="shared" si="25"/>
        <v>12772313.108926563</v>
      </c>
      <c r="Z284" s="614"/>
    </row>
    <row r="285" spans="13:26" x14ac:dyDescent="0.2">
      <c r="M285" s="614"/>
      <c r="N285" s="748">
        <f t="shared" si="26"/>
        <v>227</v>
      </c>
      <c r="O285" s="730">
        <f t="shared" si="23"/>
        <v>12772313.108926563</v>
      </c>
      <c r="P285" s="730">
        <f t="shared" si="27"/>
        <v>44875.729403146091</v>
      </c>
      <c r="Q285" s="730">
        <f t="shared" si="24"/>
        <v>25263.816181628343</v>
      </c>
      <c r="R285" s="730">
        <f t="shared" si="25"/>
        <v>12842452.654511336</v>
      </c>
      <c r="Z285" s="614"/>
    </row>
    <row r="286" spans="13:26" x14ac:dyDescent="0.2">
      <c r="M286" s="614"/>
      <c r="N286" s="748">
        <f t="shared" si="26"/>
        <v>228</v>
      </c>
      <c r="O286" s="730">
        <f t="shared" si="23"/>
        <v>12842452.654511336</v>
      </c>
      <c r="P286" s="730">
        <f t="shared" si="27"/>
        <v>44875.729403146091</v>
      </c>
      <c r="Q286" s="730">
        <f t="shared" si="24"/>
        <v>25402.553195950222</v>
      </c>
      <c r="R286" s="730">
        <f t="shared" si="25"/>
        <v>12912730.937110431</v>
      </c>
      <c r="Z286" s="614"/>
    </row>
    <row r="287" spans="13:26" x14ac:dyDescent="0.2">
      <c r="M287" s="614"/>
      <c r="N287" s="748">
        <f t="shared" si="26"/>
        <v>229</v>
      </c>
      <c r="O287" s="730">
        <f t="shared" si="23"/>
        <v>12912730.937110431</v>
      </c>
      <c r="P287" s="730">
        <f t="shared" si="27"/>
        <v>44875.729403146091</v>
      </c>
      <c r="Q287" s="730">
        <f t="shared" si="24"/>
        <v>25541.564634050905</v>
      </c>
      <c r="R287" s="730">
        <f t="shared" si="25"/>
        <v>12983148.231147628</v>
      </c>
      <c r="Z287" s="614"/>
    </row>
    <row r="288" spans="13:26" x14ac:dyDescent="0.2">
      <c r="M288" s="614"/>
      <c r="N288" s="748">
        <f t="shared" si="26"/>
        <v>230</v>
      </c>
      <c r="O288" s="730">
        <f t="shared" si="23"/>
        <v>12983148.231147628</v>
      </c>
      <c r="P288" s="730">
        <f t="shared" si="27"/>
        <v>44875.729403146091</v>
      </c>
      <c r="Q288" s="730">
        <f t="shared" si="24"/>
        <v>25680.851038744509</v>
      </c>
      <c r="R288" s="730">
        <f t="shared" si="25"/>
        <v>13053704.811589519</v>
      </c>
      <c r="Z288" s="614"/>
    </row>
    <row r="289" spans="13:26" x14ac:dyDescent="0.2">
      <c r="M289" s="614"/>
      <c r="N289" s="748">
        <f t="shared" si="26"/>
        <v>231</v>
      </c>
      <c r="O289" s="730">
        <f t="shared" si="23"/>
        <v>13053704.811589519</v>
      </c>
      <c r="P289" s="730">
        <f t="shared" si="27"/>
        <v>44875.729403146091</v>
      </c>
      <c r="Q289" s="730">
        <f t="shared" si="24"/>
        <v>25820.412953918858</v>
      </c>
      <c r="R289" s="730">
        <f t="shared" si="25"/>
        <v>13124400.953946583</v>
      </c>
      <c r="Z289" s="614"/>
    </row>
    <row r="290" spans="13:26" x14ac:dyDescent="0.2">
      <c r="M290" s="614"/>
      <c r="N290" s="748">
        <f t="shared" si="26"/>
        <v>232</v>
      </c>
      <c r="O290" s="730">
        <f t="shared" si="23"/>
        <v>13124400.953946583</v>
      </c>
      <c r="P290" s="730">
        <f t="shared" si="27"/>
        <v>44875.729403146091</v>
      </c>
      <c r="Q290" s="730">
        <f t="shared" si="24"/>
        <v>25960.250924537573</v>
      </c>
      <c r="R290" s="730">
        <f t="shared" si="25"/>
        <v>13195236.934274266</v>
      </c>
      <c r="Z290" s="614"/>
    </row>
    <row r="291" spans="13:26" x14ac:dyDescent="0.2">
      <c r="M291" s="614"/>
      <c r="N291" s="748">
        <f t="shared" si="26"/>
        <v>233</v>
      </c>
      <c r="O291" s="730">
        <f t="shared" si="23"/>
        <v>13195236.934274266</v>
      </c>
      <c r="P291" s="730">
        <f t="shared" si="27"/>
        <v>44875.729403146091</v>
      </c>
      <c r="Q291" s="730">
        <f t="shared" si="24"/>
        <v>26100.365496642233</v>
      </c>
      <c r="R291" s="730">
        <f t="shared" si="25"/>
        <v>13266213.029174054</v>
      </c>
      <c r="Z291" s="614"/>
    </row>
    <row r="292" spans="13:26" x14ac:dyDescent="0.2">
      <c r="M292" s="614"/>
      <c r="N292" s="748">
        <f t="shared" si="26"/>
        <v>234</v>
      </c>
      <c r="O292" s="730">
        <f t="shared" si="23"/>
        <v>13266213.029174054</v>
      </c>
      <c r="P292" s="730">
        <f t="shared" si="27"/>
        <v>44875.729403146091</v>
      </c>
      <c r="Q292" s="730">
        <f t="shared" si="24"/>
        <v>26240.757217354501</v>
      </c>
      <c r="R292" s="730">
        <f t="shared" si="25"/>
        <v>13337329.515794555</v>
      </c>
      <c r="Z292" s="614"/>
    </row>
    <row r="293" spans="13:26" x14ac:dyDescent="0.2">
      <c r="M293" s="614"/>
      <c r="N293" s="748">
        <f t="shared" si="26"/>
        <v>235</v>
      </c>
      <c r="O293" s="730">
        <f t="shared" si="23"/>
        <v>13337329.515794555</v>
      </c>
      <c r="P293" s="730">
        <f t="shared" si="27"/>
        <v>44875.729403146091</v>
      </c>
      <c r="Q293" s="730">
        <f t="shared" si="24"/>
        <v>26381.426634878244</v>
      </c>
      <c r="R293" s="730">
        <f t="shared" si="25"/>
        <v>13408586.671832578</v>
      </c>
      <c r="Z293" s="614"/>
    </row>
    <row r="294" spans="13:26" x14ac:dyDescent="0.2">
      <c r="M294" s="614"/>
      <c r="N294" s="748">
        <f t="shared" si="26"/>
        <v>236</v>
      </c>
      <c r="O294" s="730">
        <f t="shared" si="23"/>
        <v>13408586.671832578</v>
      </c>
      <c r="P294" s="730">
        <f t="shared" si="27"/>
        <v>44875.729403146091</v>
      </c>
      <c r="Q294" s="730">
        <f t="shared" si="24"/>
        <v>26522.374298501683</v>
      </c>
      <c r="R294" s="730">
        <f t="shared" si="25"/>
        <v>13479984.775534226</v>
      </c>
      <c r="Z294" s="614"/>
    </row>
    <row r="295" spans="13:26" x14ac:dyDescent="0.2">
      <c r="M295" s="614"/>
      <c r="N295" s="748">
        <f t="shared" si="26"/>
        <v>237</v>
      </c>
      <c r="O295" s="730">
        <f t="shared" si="23"/>
        <v>13479984.775534226</v>
      </c>
      <c r="P295" s="730">
        <f t="shared" si="27"/>
        <v>44875.729403146091</v>
      </c>
      <c r="Q295" s="730">
        <f t="shared" si="24"/>
        <v>26663.60075859955</v>
      </c>
      <c r="R295" s="730">
        <f t="shared" si="25"/>
        <v>13551524.10569597</v>
      </c>
      <c r="Z295" s="614"/>
    </row>
    <row r="296" spans="13:26" x14ac:dyDescent="0.2">
      <c r="M296" s="614"/>
      <c r="N296" s="748">
        <f t="shared" si="26"/>
        <v>238</v>
      </c>
      <c r="O296" s="730">
        <f t="shared" si="23"/>
        <v>13551524.10569597</v>
      </c>
      <c r="P296" s="730">
        <f t="shared" si="27"/>
        <v>44875.729403146091</v>
      </c>
      <c r="Q296" s="730">
        <f t="shared" si="24"/>
        <v>26805.106566635211</v>
      </c>
      <c r="R296" s="730">
        <f t="shared" si="25"/>
        <v>13623204.941665752</v>
      </c>
      <c r="Z296" s="614"/>
    </row>
    <row r="297" spans="13:26" x14ac:dyDescent="0.2">
      <c r="M297" s="614"/>
      <c r="N297" s="748">
        <f t="shared" si="26"/>
        <v>239</v>
      </c>
      <c r="O297" s="730">
        <f t="shared" si="23"/>
        <v>13623204.941665752</v>
      </c>
      <c r="P297" s="730">
        <f t="shared" si="27"/>
        <v>44875.729403146091</v>
      </c>
      <c r="Q297" s="730">
        <f t="shared" si="24"/>
        <v>26946.892275162852</v>
      </c>
      <c r="R297" s="730">
        <f t="shared" si="25"/>
        <v>13695027.56334406</v>
      </c>
      <c r="Z297" s="614"/>
    </row>
    <row r="298" spans="13:26" x14ac:dyDescent="0.2">
      <c r="M298" s="614"/>
      <c r="N298" s="748">
        <f t="shared" si="26"/>
        <v>240</v>
      </c>
      <c r="O298" s="730">
        <f t="shared" si="23"/>
        <v>13695027.56334406</v>
      </c>
      <c r="P298" s="730">
        <f t="shared" si="27"/>
        <v>44875.729403146091</v>
      </c>
      <c r="Q298" s="730">
        <f t="shared" si="24"/>
        <v>27088.958437829602</v>
      </c>
      <c r="R298" s="730">
        <f t="shared" si="25"/>
        <v>13766992.251185035</v>
      </c>
      <c r="Z298" s="614"/>
    </row>
    <row r="299" spans="13:26" x14ac:dyDescent="0.2">
      <c r="M299" s="614"/>
      <c r="N299" s="748">
        <f t="shared" si="26"/>
        <v>241</v>
      </c>
      <c r="O299" s="730">
        <f t="shared" si="23"/>
        <v>13766992.251185035</v>
      </c>
      <c r="P299" s="730">
        <f t="shared" si="27"/>
        <v>44875.729403146091</v>
      </c>
      <c r="Q299" s="730">
        <f t="shared" si="24"/>
        <v>27231.30560937772</v>
      </c>
      <c r="R299" s="730">
        <f t="shared" si="25"/>
        <v>13839099.286197558</v>
      </c>
      <c r="Z299" s="614"/>
    </row>
    <row r="300" spans="13:26" x14ac:dyDescent="0.2">
      <c r="M300" s="614"/>
      <c r="N300" s="748">
        <f t="shared" si="26"/>
        <v>242</v>
      </c>
      <c r="O300" s="730">
        <f t="shared" si="23"/>
        <v>13839099.286197558</v>
      </c>
      <c r="P300" s="730">
        <f t="shared" si="27"/>
        <v>44875.729403146091</v>
      </c>
      <c r="Q300" s="730">
        <f t="shared" si="24"/>
        <v>27373.934345646754</v>
      </c>
      <c r="R300" s="730">
        <f t="shared" si="25"/>
        <v>13911348.949946349</v>
      </c>
      <c r="Z300" s="614"/>
    </row>
    <row r="301" spans="13:26" x14ac:dyDescent="0.2">
      <c r="M301" s="614"/>
      <c r="N301" s="748">
        <f t="shared" si="26"/>
        <v>243</v>
      </c>
      <c r="O301" s="730">
        <f t="shared" si="23"/>
        <v>13911348.949946349</v>
      </c>
      <c r="P301" s="730">
        <f t="shared" si="27"/>
        <v>44875.729403146091</v>
      </c>
      <c r="Q301" s="730">
        <f t="shared" si="24"/>
        <v>27516.845203575711</v>
      </c>
      <c r="R301" s="730">
        <f t="shared" si="25"/>
        <v>13983741.524553072</v>
      </c>
      <c r="Z301" s="614"/>
    </row>
    <row r="302" spans="13:26" x14ac:dyDescent="0.2">
      <c r="M302" s="614"/>
      <c r="N302" s="748">
        <f t="shared" si="26"/>
        <v>244</v>
      </c>
      <c r="O302" s="730">
        <f t="shared" si="23"/>
        <v>13983741.524553072</v>
      </c>
      <c r="P302" s="730">
        <f t="shared" si="27"/>
        <v>44875.729403146091</v>
      </c>
      <c r="Q302" s="730">
        <f t="shared" si="24"/>
        <v>27660.038741205226</v>
      </c>
      <c r="R302" s="730">
        <f t="shared" si="25"/>
        <v>14056277.292697422</v>
      </c>
      <c r="Z302" s="614"/>
    </row>
    <row r="303" spans="13:26" x14ac:dyDescent="0.2">
      <c r="M303" s="614"/>
      <c r="N303" s="748">
        <f t="shared" si="26"/>
        <v>245</v>
      </c>
      <c r="O303" s="730">
        <f t="shared" si="23"/>
        <v>14056277.292697422</v>
      </c>
      <c r="P303" s="730">
        <f t="shared" si="27"/>
        <v>44875.729403146091</v>
      </c>
      <c r="Q303" s="730">
        <f t="shared" si="24"/>
        <v>27803.515517679749</v>
      </c>
      <c r="R303" s="730">
        <f t="shared" si="25"/>
        <v>14128956.537618248</v>
      </c>
      <c r="Z303" s="614"/>
    </row>
    <row r="304" spans="13:26" x14ac:dyDescent="0.2">
      <c r="M304" s="614"/>
      <c r="N304" s="748">
        <f t="shared" si="26"/>
        <v>246</v>
      </c>
      <c r="O304" s="730">
        <f t="shared" si="23"/>
        <v>14128956.537618248</v>
      </c>
      <c r="P304" s="730">
        <f t="shared" si="27"/>
        <v>44875.729403146091</v>
      </c>
      <c r="Q304" s="730">
        <f t="shared" si="24"/>
        <v>27947.276093249729</v>
      </c>
      <c r="R304" s="730">
        <f t="shared" si="25"/>
        <v>14201779.543114644</v>
      </c>
      <c r="Z304" s="614"/>
    </row>
    <row r="305" spans="13:26" x14ac:dyDescent="0.2">
      <c r="M305" s="614"/>
      <c r="N305" s="748">
        <f t="shared" si="26"/>
        <v>247</v>
      </c>
      <c r="O305" s="730">
        <f t="shared" si="23"/>
        <v>14201779.543114644</v>
      </c>
      <c r="P305" s="730">
        <f t="shared" si="27"/>
        <v>44875.729403146091</v>
      </c>
      <c r="Q305" s="730">
        <f t="shared" si="24"/>
        <v>28091.321029273793</v>
      </c>
      <c r="R305" s="730">
        <f t="shared" si="25"/>
        <v>14274746.593547063</v>
      </c>
      <c r="Z305" s="614"/>
    </row>
    <row r="306" spans="13:26" x14ac:dyDescent="0.2">
      <c r="M306" s="614"/>
      <c r="N306" s="748">
        <f t="shared" si="26"/>
        <v>248</v>
      </c>
      <c r="O306" s="730">
        <f t="shared" si="23"/>
        <v>14274746.593547063</v>
      </c>
      <c r="P306" s="730">
        <f t="shared" si="27"/>
        <v>44875.729403146091</v>
      </c>
      <c r="Q306" s="730">
        <f t="shared" si="24"/>
        <v>28235.650888220949</v>
      </c>
      <c r="R306" s="730">
        <f t="shared" si="25"/>
        <v>14347857.97383843</v>
      </c>
      <c r="Z306" s="614"/>
    </row>
    <row r="307" spans="13:26" x14ac:dyDescent="0.2">
      <c r="M307" s="614"/>
      <c r="N307" s="748">
        <f t="shared" si="26"/>
        <v>249</v>
      </c>
      <c r="O307" s="730">
        <f t="shared" si="23"/>
        <v>14347857.97383843</v>
      </c>
      <c r="P307" s="730">
        <f t="shared" si="27"/>
        <v>44875.729403146091</v>
      </c>
      <c r="Q307" s="730">
        <f t="shared" si="24"/>
        <v>28380.266233672766</v>
      </c>
      <c r="R307" s="730">
        <f t="shared" si="25"/>
        <v>14421113.969475249</v>
      </c>
      <c r="Z307" s="614"/>
    </row>
    <row r="308" spans="13:26" x14ac:dyDescent="0.2">
      <c r="M308" s="614"/>
      <c r="N308" s="748">
        <f t="shared" si="26"/>
        <v>250</v>
      </c>
      <c r="O308" s="730">
        <f t="shared" si="23"/>
        <v>14421113.969475249</v>
      </c>
      <c r="P308" s="730">
        <f t="shared" si="27"/>
        <v>44875.729403146091</v>
      </c>
      <c r="Q308" s="730">
        <f t="shared" si="24"/>
        <v>28525.167630325603</v>
      </c>
      <c r="R308" s="730">
        <f t="shared" si="25"/>
        <v>14494514.86650872</v>
      </c>
      <c r="Z308" s="614"/>
    </row>
    <row r="309" spans="13:26" x14ac:dyDescent="0.2">
      <c r="M309" s="614"/>
      <c r="N309" s="748">
        <f t="shared" si="26"/>
        <v>251</v>
      </c>
      <c r="O309" s="730">
        <f t="shared" si="23"/>
        <v>14494514.86650872</v>
      </c>
      <c r="P309" s="730">
        <f t="shared" si="27"/>
        <v>44875.729403146091</v>
      </c>
      <c r="Q309" s="730">
        <f t="shared" si="24"/>
        <v>28670.355643992774</v>
      </c>
      <c r="R309" s="730">
        <f t="shared" si="25"/>
        <v>14568060.951555859</v>
      </c>
      <c r="Z309" s="614"/>
    </row>
    <row r="310" spans="13:26" x14ac:dyDescent="0.2">
      <c r="M310" s="614"/>
      <c r="N310" s="748">
        <f t="shared" si="26"/>
        <v>252</v>
      </c>
      <c r="O310" s="730">
        <f t="shared" si="23"/>
        <v>14568060.951555859</v>
      </c>
      <c r="P310" s="730">
        <f t="shared" si="27"/>
        <v>44875.729403146091</v>
      </c>
      <c r="Q310" s="730">
        <f t="shared" si="24"/>
        <v>28815.830841606803</v>
      </c>
      <c r="R310" s="730">
        <f t="shared" si="25"/>
        <v>14641752.511800611</v>
      </c>
      <c r="Z310" s="614"/>
    </row>
    <row r="311" spans="13:26" x14ac:dyDescent="0.2">
      <c r="M311" s="614"/>
      <c r="N311" s="748">
        <f t="shared" si="26"/>
        <v>253</v>
      </c>
      <c r="O311" s="730">
        <f t="shared" si="23"/>
        <v>14641752.511800611</v>
      </c>
      <c r="P311" s="730">
        <f t="shared" si="27"/>
        <v>44875.729403146091</v>
      </c>
      <c r="Q311" s="730">
        <f t="shared" si="24"/>
        <v>28961.593791221596</v>
      </c>
      <c r="R311" s="730">
        <f t="shared" si="25"/>
        <v>14715589.834994979</v>
      </c>
      <c r="Z311" s="614"/>
    </row>
    <row r="312" spans="13:26" x14ac:dyDescent="0.2">
      <c r="M312" s="614"/>
      <c r="N312" s="748">
        <f t="shared" si="26"/>
        <v>254</v>
      </c>
      <c r="O312" s="730">
        <f t="shared" si="23"/>
        <v>14715589.834994979</v>
      </c>
      <c r="P312" s="730">
        <f t="shared" si="27"/>
        <v>44875.729403146091</v>
      </c>
      <c r="Q312" s="730">
        <f t="shared" si="24"/>
        <v>29107.645062014686</v>
      </c>
      <c r="R312" s="730">
        <f t="shared" si="25"/>
        <v>14789573.209460139</v>
      </c>
      <c r="Z312" s="614"/>
    </row>
    <row r="313" spans="13:26" x14ac:dyDescent="0.2">
      <c r="M313" s="614"/>
      <c r="N313" s="748">
        <f t="shared" si="26"/>
        <v>255</v>
      </c>
      <c r="O313" s="730">
        <f t="shared" si="23"/>
        <v>14789573.209460139</v>
      </c>
      <c r="P313" s="730">
        <f t="shared" si="27"/>
        <v>44875.729403146091</v>
      </c>
      <c r="Q313" s="730">
        <f t="shared" si="24"/>
        <v>29253.985224289449</v>
      </c>
      <c r="R313" s="730">
        <f t="shared" si="25"/>
        <v>14863702.924087575</v>
      </c>
      <c r="Z313" s="614"/>
    </row>
    <row r="314" spans="13:26" x14ac:dyDescent="0.2">
      <c r="M314" s="614"/>
      <c r="N314" s="748">
        <f t="shared" si="26"/>
        <v>256</v>
      </c>
      <c r="O314" s="730">
        <f t="shared" si="23"/>
        <v>14863702.924087575</v>
      </c>
      <c r="P314" s="730">
        <f t="shared" si="27"/>
        <v>44875.729403146091</v>
      </c>
      <c r="Q314" s="730">
        <f t="shared" si="24"/>
        <v>29400.614849477326</v>
      </c>
      <c r="R314" s="730">
        <f t="shared" si="25"/>
        <v>14937979.268340198</v>
      </c>
      <c r="Z314" s="614"/>
    </row>
    <row r="315" spans="13:26" x14ac:dyDescent="0.2">
      <c r="M315" s="614"/>
      <c r="N315" s="748">
        <f t="shared" si="26"/>
        <v>257</v>
      </c>
      <c r="O315" s="730">
        <f t="shared" si="23"/>
        <v>14937979.268340198</v>
      </c>
      <c r="P315" s="730">
        <f t="shared" si="27"/>
        <v>44875.729403146091</v>
      </c>
      <c r="Q315" s="730">
        <f t="shared" si="24"/>
        <v>29547.534510140056</v>
      </c>
      <c r="R315" s="730">
        <f t="shared" si="25"/>
        <v>15012402.532253483</v>
      </c>
      <c r="Z315" s="614"/>
    </row>
    <row r="316" spans="13:26" x14ac:dyDescent="0.2">
      <c r="M316" s="614"/>
      <c r="N316" s="748">
        <f t="shared" si="26"/>
        <v>258</v>
      </c>
      <c r="O316" s="730">
        <f t="shared" ref="O316:O391" si="28">R315</f>
        <v>15012402.532253483</v>
      </c>
      <c r="P316" s="730">
        <f t="shared" si="27"/>
        <v>44875.729403146091</v>
      </c>
      <c r="Q316" s="730">
        <f t="shared" ref="Q316:Q391" si="29">O316*$P$53</f>
        <v>29694.744779971912</v>
      </c>
      <c r="R316" s="730">
        <f t="shared" ref="R316:R391" si="30">O316+P316+Q316</f>
        <v>15086973.006436601</v>
      </c>
      <c r="Z316" s="614"/>
    </row>
    <row r="317" spans="13:26" x14ac:dyDescent="0.2">
      <c r="M317" s="614"/>
      <c r="N317" s="748">
        <f t="shared" ref="N317:N380" si="31">N316+1</f>
        <v>259</v>
      </c>
      <c r="O317" s="730">
        <f t="shared" si="28"/>
        <v>15086973.006436601</v>
      </c>
      <c r="P317" s="730">
        <f t="shared" ref="P317:P380" si="32">P316</f>
        <v>44875.729403146091</v>
      </c>
      <c r="Q317" s="730">
        <f t="shared" si="29"/>
        <v>29842.246233801954</v>
      </c>
      <c r="R317" s="730">
        <f t="shared" si="30"/>
        <v>15161690.982073549</v>
      </c>
      <c r="Z317" s="614"/>
    </row>
    <row r="318" spans="13:26" x14ac:dyDescent="0.2">
      <c r="M318" s="614"/>
      <c r="N318" s="748">
        <f t="shared" si="31"/>
        <v>260</v>
      </c>
      <c r="O318" s="730">
        <f t="shared" si="28"/>
        <v>15161690.982073549</v>
      </c>
      <c r="P318" s="730">
        <f t="shared" si="32"/>
        <v>44875.729403146091</v>
      </c>
      <c r="Q318" s="730">
        <f t="shared" si="29"/>
        <v>29990.039447596246</v>
      </c>
      <c r="R318" s="730">
        <f t="shared" si="30"/>
        <v>15236556.750924291</v>
      </c>
      <c r="Z318" s="614"/>
    </row>
    <row r="319" spans="13:26" x14ac:dyDescent="0.2">
      <c r="M319" s="614"/>
      <c r="N319" s="748">
        <f t="shared" si="31"/>
        <v>261</v>
      </c>
      <c r="O319" s="730">
        <f t="shared" si="28"/>
        <v>15236556.750924291</v>
      </c>
      <c r="P319" s="730">
        <f t="shared" si="32"/>
        <v>44875.729403146091</v>
      </c>
      <c r="Q319" s="730">
        <f t="shared" si="29"/>
        <v>30138.124998460131</v>
      </c>
      <c r="R319" s="730">
        <f t="shared" si="30"/>
        <v>15311570.605325896</v>
      </c>
      <c r="Z319" s="614"/>
    </row>
    <row r="320" spans="13:26" x14ac:dyDescent="0.2">
      <c r="M320" s="614"/>
      <c r="N320" s="748">
        <f t="shared" si="31"/>
        <v>262</v>
      </c>
      <c r="O320" s="730">
        <f t="shared" si="28"/>
        <v>15311570.605325896</v>
      </c>
      <c r="P320" s="730">
        <f t="shared" si="32"/>
        <v>44875.729403146091</v>
      </c>
      <c r="Q320" s="730">
        <f t="shared" si="29"/>
        <v>30286.503464640471</v>
      </c>
      <c r="R320" s="730">
        <f t="shared" si="30"/>
        <v>15386732.838193683</v>
      </c>
      <c r="Z320" s="614"/>
    </row>
    <row r="321" spans="13:26" x14ac:dyDescent="0.2">
      <c r="M321" s="614"/>
      <c r="N321" s="748">
        <f t="shared" si="31"/>
        <v>263</v>
      </c>
      <c r="O321" s="730">
        <f t="shared" si="28"/>
        <v>15386732.838193683</v>
      </c>
      <c r="P321" s="730">
        <f t="shared" si="32"/>
        <v>44875.729403146091</v>
      </c>
      <c r="Q321" s="730">
        <f t="shared" si="29"/>
        <v>30435.175425527916</v>
      </c>
      <c r="R321" s="730">
        <f t="shared" si="30"/>
        <v>15462043.743022356</v>
      </c>
      <c r="Z321" s="614"/>
    </row>
    <row r="322" spans="13:26" x14ac:dyDescent="0.2">
      <c r="M322" s="614"/>
      <c r="N322" s="748">
        <f t="shared" si="31"/>
        <v>264</v>
      </c>
      <c r="O322" s="730">
        <f t="shared" si="28"/>
        <v>15462043.743022356</v>
      </c>
      <c r="P322" s="730">
        <f t="shared" si="32"/>
        <v>44875.729403146091</v>
      </c>
      <c r="Q322" s="730">
        <f t="shared" si="29"/>
        <v>30584.141461659143</v>
      </c>
      <c r="R322" s="730">
        <f t="shared" si="30"/>
        <v>15537503.613887161</v>
      </c>
      <c r="Z322" s="614"/>
    </row>
    <row r="323" spans="13:26" x14ac:dyDescent="0.2">
      <c r="M323" s="614"/>
      <c r="N323" s="748">
        <f t="shared" si="31"/>
        <v>265</v>
      </c>
      <c r="O323" s="730">
        <f t="shared" si="28"/>
        <v>15537503.613887161</v>
      </c>
      <c r="P323" s="730">
        <f t="shared" si="32"/>
        <v>44875.729403146091</v>
      </c>
      <c r="Q323" s="730">
        <f t="shared" si="29"/>
        <v>30733.402154719155</v>
      </c>
      <c r="R323" s="730">
        <f t="shared" si="30"/>
        <v>15613112.745445026</v>
      </c>
      <c r="Z323" s="614"/>
    </row>
    <row r="324" spans="13:26" x14ac:dyDescent="0.2">
      <c r="M324" s="614"/>
      <c r="N324" s="748">
        <f t="shared" si="31"/>
        <v>266</v>
      </c>
      <c r="O324" s="730">
        <f t="shared" si="28"/>
        <v>15613112.745445026</v>
      </c>
      <c r="P324" s="730">
        <f t="shared" si="32"/>
        <v>44875.729403146091</v>
      </c>
      <c r="Q324" s="730">
        <f t="shared" si="29"/>
        <v>30882.958087543524</v>
      </c>
      <c r="R324" s="730">
        <f t="shared" si="30"/>
        <v>15688871.432935715</v>
      </c>
      <c r="Z324" s="614"/>
    </row>
    <row r="325" spans="13:26" x14ac:dyDescent="0.2">
      <c r="M325" s="614"/>
      <c r="N325" s="748">
        <f t="shared" si="31"/>
        <v>267</v>
      </c>
      <c r="O325" s="730">
        <f t="shared" si="28"/>
        <v>15688871.432935715</v>
      </c>
      <c r="P325" s="730">
        <f t="shared" si="32"/>
        <v>44875.729403146091</v>
      </c>
      <c r="Q325" s="730">
        <f t="shared" si="29"/>
        <v>31032.809844120689</v>
      </c>
      <c r="R325" s="730">
        <f t="shared" si="30"/>
        <v>15764779.972182982</v>
      </c>
      <c r="Z325" s="614"/>
    </row>
    <row r="326" spans="13:26" x14ac:dyDescent="0.2">
      <c r="M326" s="614"/>
      <c r="N326" s="748">
        <f t="shared" si="31"/>
        <v>268</v>
      </c>
      <c r="O326" s="730">
        <f t="shared" si="28"/>
        <v>15764779.972182982</v>
      </c>
      <c r="P326" s="730">
        <f t="shared" si="32"/>
        <v>44875.729403146091</v>
      </c>
      <c r="Q326" s="730">
        <f t="shared" si="29"/>
        <v>31182.958009594222</v>
      </c>
      <c r="R326" s="730">
        <f t="shared" si="30"/>
        <v>15840838.659595722</v>
      </c>
      <c r="Z326" s="614"/>
    </row>
    <row r="327" spans="13:26" x14ac:dyDescent="0.2">
      <c r="M327" s="614"/>
      <c r="N327" s="748">
        <f t="shared" si="31"/>
        <v>269</v>
      </c>
      <c r="O327" s="730">
        <f t="shared" si="28"/>
        <v>15840838.659595722</v>
      </c>
      <c r="P327" s="730">
        <f t="shared" si="32"/>
        <v>44875.729403146091</v>
      </c>
      <c r="Q327" s="730">
        <f t="shared" si="29"/>
        <v>31333.403170265115</v>
      </c>
      <c r="R327" s="730">
        <f t="shared" si="30"/>
        <v>15917047.792169133</v>
      </c>
      <c r="Z327" s="614"/>
    </row>
    <row r="328" spans="13:26" x14ac:dyDescent="0.2">
      <c r="M328" s="614"/>
      <c r="N328" s="748">
        <f t="shared" si="31"/>
        <v>270</v>
      </c>
      <c r="O328" s="730">
        <f t="shared" si="28"/>
        <v>15917047.792169133</v>
      </c>
      <c r="P328" s="730">
        <f t="shared" si="32"/>
        <v>44875.729403146091</v>
      </c>
      <c r="Q328" s="730">
        <f t="shared" si="29"/>
        <v>31484.145913594071</v>
      </c>
      <c r="R328" s="730">
        <f t="shared" si="30"/>
        <v>15993407.667485872</v>
      </c>
      <c r="Z328" s="614"/>
    </row>
    <row r="329" spans="13:26" x14ac:dyDescent="0.2">
      <c r="M329" s="614"/>
      <c r="N329" s="748">
        <f t="shared" si="31"/>
        <v>271</v>
      </c>
      <c r="O329" s="730">
        <f t="shared" si="28"/>
        <v>15993407.667485872</v>
      </c>
      <c r="P329" s="730">
        <f t="shared" si="32"/>
        <v>44875.729403146091</v>
      </c>
      <c r="Q329" s="730">
        <f t="shared" si="29"/>
        <v>31635.186828203805</v>
      </c>
      <c r="R329" s="730">
        <f t="shared" si="30"/>
        <v>16069918.583717221</v>
      </c>
      <c r="Z329" s="614"/>
    </row>
    <row r="330" spans="13:26" x14ac:dyDescent="0.2">
      <c r="M330" s="614"/>
      <c r="N330" s="748">
        <f t="shared" si="31"/>
        <v>272</v>
      </c>
      <c r="O330" s="730">
        <f t="shared" si="28"/>
        <v>16069918.583717221</v>
      </c>
      <c r="P330" s="730">
        <f t="shared" si="32"/>
        <v>44875.729403146091</v>
      </c>
      <c r="Q330" s="730">
        <f t="shared" si="29"/>
        <v>31786.526503881334</v>
      </c>
      <c r="R330" s="730">
        <f t="shared" si="30"/>
        <v>16146580.839624248</v>
      </c>
      <c r="Z330" s="614"/>
    </row>
    <row r="331" spans="13:26" x14ac:dyDescent="0.2">
      <c r="M331" s="614"/>
      <c r="N331" s="748">
        <f t="shared" si="31"/>
        <v>273</v>
      </c>
      <c r="O331" s="730">
        <f t="shared" si="28"/>
        <v>16146580.839624248</v>
      </c>
      <c r="P331" s="730">
        <f t="shared" si="32"/>
        <v>44875.729403146091</v>
      </c>
      <c r="Q331" s="730">
        <f t="shared" si="29"/>
        <v>31938.165531580275</v>
      </c>
      <c r="R331" s="730">
        <f t="shared" si="30"/>
        <v>16223394.734558973</v>
      </c>
      <c r="Z331" s="614"/>
    </row>
    <row r="332" spans="13:26" x14ac:dyDescent="0.2">
      <c r="M332" s="614"/>
      <c r="N332" s="748">
        <f t="shared" si="31"/>
        <v>274</v>
      </c>
      <c r="O332" s="730">
        <f t="shared" si="28"/>
        <v>16223394.734558973</v>
      </c>
      <c r="P332" s="730">
        <f t="shared" si="32"/>
        <v>44875.729403146091</v>
      </c>
      <c r="Q332" s="730">
        <f t="shared" si="29"/>
        <v>32090.104503423168</v>
      </c>
      <c r="R332" s="730">
        <f t="shared" si="30"/>
        <v>16300360.568465542</v>
      </c>
      <c r="Z332" s="614"/>
    </row>
    <row r="333" spans="13:26" x14ac:dyDescent="0.2">
      <c r="M333" s="614"/>
      <c r="N333" s="748">
        <f t="shared" si="31"/>
        <v>275</v>
      </c>
      <c r="O333" s="730">
        <f t="shared" si="28"/>
        <v>16300360.568465542</v>
      </c>
      <c r="P333" s="730">
        <f t="shared" si="32"/>
        <v>44875.729403146091</v>
      </c>
      <c r="Q333" s="730">
        <f t="shared" si="29"/>
        <v>32242.344012703779</v>
      </c>
      <c r="R333" s="730">
        <f t="shared" si="30"/>
        <v>16377478.641881391</v>
      </c>
      <c r="Z333" s="614"/>
    </row>
    <row r="334" spans="13:26" x14ac:dyDescent="0.2">
      <c r="M334" s="614"/>
      <c r="N334" s="748">
        <f t="shared" si="31"/>
        <v>276</v>
      </c>
      <c r="O334" s="730">
        <f t="shared" si="28"/>
        <v>16377478.641881391</v>
      </c>
      <c r="P334" s="730">
        <f t="shared" si="32"/>
        <v>44875.729403146091</v>
      </c>
      <c r="Q334" s="730">
        <f t="shared" si="29"/>
        <v>32394.884653889414</v>
      </c>
      <c r="R334" s="730">
        <f t="shared" si="30"/>
        <v>16454749.255938426</v>
      </c>
      <c r="Z334" s="614"/>
    </row>
    <row r="335" spans="13:26" x14ac:dyDescent="0.2">
      <c r="M335" s="614"/>
      <c r="N335" s="748">
        <f t="shared" si="31"/>
        <v>277</v>
      </c>
      <c r="O335" s="730">
        <f t="shared" si="28"/>
        <v>16454749.255938426</v>
      </c>
      <c r="P335" s="730">
        <f t="shared" si="32"/>
        <v>44875.729403146091</v>
      </c>
      <c r="Q335" s="730">
        <f t="shared" si="29"/>
        <v>32547.727022623239</v>
      </c>
      <c r="R335" s="730">
        <f t="shared" si="30"/>
        <v>16532172.712364195</v>
      </c>
      <c r="Z335" s="614"/>
    </row>
    <row r="336" spans="13:26" x14ac:dyDescent="0.2">
      <c r="M336" s="614"/>
      <c r="N336" s="748">
        <f t="shared" si="31"/>
        <v>278</v>
      </c>
      <c r="O336" s="730">
        <f t="shared" si="28"/>
        <v>16532172.712364195</v>
      </c>
      <c r="P336" s="730">
        <f t="shared" si="32"/>
        <v>44875.729403146091</v>
      </c>
      <c r="Q336" s="730">
        <f t="shared" si="29"/>
        <v>32700.871715726629</v>
      </c>
      <c r="R336" s="730">
        <f t="shared" si="30"/>
        <v>16609749.313483067</v>
      </c>
      <c r="Z336" s="614"/>
    </row>
    <row r="337" spans="13:26" x14ac:dyDescent="0.2">
      <c r="M337" s="614"/>
      <c r="N337" s="748">
        <f t="shared" si="31"/>
        <v>279</v>
      </c>
      <c r="O337" s="730">
        <f t="shared" si="28"/>
        <v>16609749.313483067</v>
      </c>
      <c r="P337" s="730">
        <f t="shared" si="32"/>
        <v>44875.729403146091</v>
      </c>
      <c r="Q337" s="730">
        <f t="shared" si="29"/>
        <v>32854.319331201455</v>
      </c>
      <c r="R337" s="730">
        <f t="shared" si="30"/>
        <v>16687479.362217413</v>
      </c>
      <c r="Z337" s="614"/>
    </row>
    <row r="338" spans="13:26" x14ac:dyDescent="0.2">
      <c r="M338" s="614"/>
      <c r="N338" s="748">
        <f t="shared" si="31"/>
        <v>280</v>
      </c>
      <c r="O338" s="730">
        <f t="shared" si="28"/>
        <v>16687479.362217413</v>
      </c>
      <c r="P338" s="730">
        <f t="shared" si="32"/>
        <v>44875.729403146091</v>
      </c>
      <c r="Q338" s="730">
        <f t="shared" si="29"/>
        <v>33008.070468232472</v>
      </c>
      <c r="R338" s="730">
        <f t="shared" si="30"/>
        <v>16765363.162088791</v>
      </c>
      <c r="Z338" s="614"/>
    </row>
    <row r="339" spans="13:26" x14ac:dyDescent="0.2">
      <c r="M339" s="614"/>
      <c r="N339" s="748">
        <f t="shared" si="31"/>
        <v>281</v>
      </c>
      <c r="O339" s="730">
        <f t="shared" si="28"/>
        <v>16765363.162088791</v>
      </c>
      <c r="P339" s="730">
        <f t="shared" si="32"/>
        <v>44875.729403146091</v>
      </c>
      <c r="Q339" s="730">
        <f t="shared" si="29"/>
        <v>33162.125727189596</v>
      </c>
      <c r="R339" s="730">
        <f t="shared" si="30"/>
        <v>16843401.017219126</v>
      </c>
      <c r="Z339" s="614"/>
    </row>
    <row r="340" spans="13:26" x14ac:dyDescent="0.2">
      <c r="M340" s="614"/>
      <c r="N340" s="748">
        <f t="shared" si="31"/>
        <v>282</v>
      </c>
      <c r="O340" s="730">
        <f t="shared" si="28"/>
        <v>16843401.017219126</v>
      </c>
      <c r="P340" s="730">
        <f t="shared" si="32"/>
        <v>44875.729403146091</v>
      </c>
      <c r="Q340" s="730">
        <f t="shared" si="29"/>
        <v>33316.485709630324</v>
      </c>
      <c r="R340" s="730">
        <f t="shared" si="30"/>
        <v>16921593.232331902</v>
      </c>
      <c r="Z340" s="614"/>
    </row>
    <row r="341" spans="13:26" x14ac:dyDescent="0.2">
      <c r="M341" s="614"/>
      <c r="N341" s="748">
        <f t="shared" si="31"/>
        <v>283</v>
      </c>
      <c r="O341" s="730">
        <f t="shared" si="28"/>
        <v>16921593.232331902</v>
      </c>
      <c r="P341" s="730">
        <f t="shared" si="32"/>
        <v>44875.729403146091</v>
      </c>
      <c r="Q341" s="730">
        <f t="shared" si="29"/>
        <v>33471.151018302007</v>
      </c>
      <c r="R341" s="730">
        <f t="shared" si="30"/>
        <v>16999940.11275335</v>
      </c>
      <c r="Z341" s="614"/>
    </row>
    <row r="342" spans="13:26" x14ac:dyDescent="0.2">
      <c r="M342" s="614"/>
      <c r="N342" s="748">
        <f t="shared" si="31"/>
        <v>284</v>
      </c>
      <c r="O342" s="730">
        <f t="shared" si="28"/>
        <v>16999940.11275335</v>
      </c>
      <c r="P342" s="730">
        <f t="shared" si="32"/>
        <v>44875.729403146091</v>
      </c>
      <c r="Q342" s="730">
        <f t="shared" si="29"/>
        <v>33626.122257144256</v>
      </c>
      <c r="R342" s="730">
        <f t="shared" si="30"/>
        <v>17078441.964413639</v>
      </c>
      <c r="Z342" s="614"/>
    </row>
    <row r="343" spans="13:26" x14ac:dyDescent="0.2">
      <c r="M343" s="614"/>
      <c r="N343" s="748">
        <f t="shared" si="31"/>
        <v>285</v>
      </c>
      <c r="O343" s="730">
        <f t="shared" si="28"/>
        <v>17078441.964413639</v>
      </c>
      <c r="P343" s="730">
        <f t="shared" si="32"/>
        <v>44875.729403146091</v>
      </c>
      <c r="Q343" s="730">
        <f t="shared" si="29"/>
        <v>33781.400031291283</v>
      </c>
      <c r="R343" s="730">
        <f t="shared" si="30"/>
        <v>17157099.093848076</v>
      </c>
      <c r="Z343" s="614"/>
    </row>
    <row r="344" spans="13:26" x14ac:dyDescent="0.2">
      <c r="M344" s="614"/>
      <c r="N344" s="748">
        <f t="shared" si="31"/>
        <v>286</v>
      </c>
      <c r="O344" s="730">
        <f t="shared" si="28"/>
        <v>17157099.093848076</v>
      </c>
      <c r="P344" s="730">
        <f t="shared" si="32"/>
        <v>44875.729403146091</v>
      </c>
      <c r="Q344" s="730">
        <f t="shared" si="29"/>
        <v>33936.984947074263</v>
      </c>
      <c r="R344" s="730">
        <f t="shared" si="30"/>
        <v>17235911.808198296</v>
      </c>
      <c r="Z344" s="614"/>
    </row>
    <row r="345" spans="13:26" x14ac:dyDescent="0.2">
      <c r="M345" s="614"/>
      <c r="N345" s="748">
        <f t="shared" si="31"/>
        <v>287</v>
      </c>
      <c r="O345" s="730">
        <f t="shared" si="28"/>
        <v>17235911.808198296</v>
      </c>
      <c r="P345" s="730">
        <f t="shared" si="32"/>
        <v>44875.729403146091</v>
      </c>
      <c r="Q345" s="730">
        <f t="shared" si="29"/>
        <v>34092.877612023694</v>
      </c>
      <c r="R345" s="730">
        <f t="shared" si="30"/>
        <v>17314880.415213466</v>
      </c>
      <c r="Z345" s="614"/>
    </row>
    <row r="346" spans="13:26" x14ac:dyDescent="0.2">
      <c r="M346" s="614"/>
      <c r="N346" s="748">
        <f t="shared" si="31"/>
        <v>288</v>
      </c>
      <c r="O346" s="730">
        <f t="shared" si="28"/>
        <v>17314880.415213466</v>
      </c>
      <c r="P346" s="730">
        <f t="shared" si="32"/>
        <v>44875.729403146091</v>
      </c>
      <c r="Q346" s="730">
        <f t="shared" si="29"/>
        <v>34249.078634871788</v>
      </c>
      <c r="R346" s="730">
        <f t="shared" si="30"/>
        <v>17394005.223251484</v>
      </c>
      <c r="Z346" s="614"/>
    </row>
    <row r="347" spans="13:26" x14ac:dyDescent="0.2">
      <c r="M347" s="614"/>
      <c r="N347" s="748">
        <f t="shared" si="31"/>
        <v>289</v>
      </c>
      <c r="O347" s="730">
        <f t="shared" si="28"/>
        <v>17394005.223251484</v>
      </c>
      <c r="P347" s="730">
        <f t="shared" si="32"/>
        <v>44875.729403146091</v>
      </c>
      <c r="Q347" s="730">
        <f t="shared" si="29"/>
        <v>34405.588625554847</v>
      </c>
      <c r="R347" s="730">
        <f t="shared" si="30"/>
        <v>17473286.541280184</v>
      </c>
      <c r="Z347" s="614"/>
    </row>
    <row r="348" spans="13:26" x14ac:dyDescent="0.2">
      <c r="M348" s="614"/>
      <c r="N348" s="748">
        <f t="shared" si="31"/>
        <v>290</v>
      </c>
      <c r="O348" s="730">
        <f t="shared" si="28"/>
        <v>17473286.541280184</v>
      </c>
      <c r="P348" s="730">
        <f t="shared" si="32"/>
        <v>44875.729403146091</v>
      </c>
      <c r="Q348" s="730">
        <f t="shared" si="29"/>
        <v>34562.408195215598</v>
      </c>
      <c r="R348" s="730">
        <f t="shared" si="30"/>
        <v>17552724.678878546</v>
      </c>
      <c r="Z348" s="614"/>
    </row>
    <row r="349" spans="13:26" x14ac:dyDescent="0.2">
      <c r="M349" s="614"/>
      <c r="N349" s="748">
        <f t="shared" si="31"/>
        <v>291</v>
      </c>
      <c r="O349" s="730">
        <f t="shared" si="28"/>
        <v>17552724.678878546</v>
      </c>
      <c r="P349" s="730">
        <f t="shared" si="32"/>
        <v>44875.729403146091</v>
      </c>
      <c r="Q349" s="730">
        <f t="shared" si="29"/>
        <v>34719.537956205662</v>
      </c>
      <c r="R349" s="730">
        <f t="shared" si="30"/>
        <v>17632319.946237896</v>
      </c>
      <c r="Z349" s="614"/>
    </row>
    <row r="350" spans="13:26" x14ac:dyDescent="0.2">
      <c r="M350" s="614"/>
      <c r="N350" s="748">
        <f t="shared" si="31"/>
        <v>292</v>
      </c>
      <c r="O350" s="730">
        <f t="shared" si="28"/>
        <v>17632319.946237896</v>
      </c>
      <c r="P350" s="730">
        <f t="shared" si="32"/>
        <v>44875.729403146091</v>
      </c>
      <c r="Q350" s="730">
        <f t="shared" si="29"/>
        <v>34876.978522087877</v>
      </c>
      <c r="R350" s="730">
        <f t="shared" si="30"/>
        <v>17712072.65416313</v>
      </c>
      <c r="Z350" s="614"/>
    </row>
    <row r="351" spans="13:26" x14ac:dyDescent="0.2">
      <c r="M351" s="614"/>
      <c r="N351" s="748">
        <f t="shared" si="31"/>
        <v>293</v>
      </c>
      <c r="O351" s="730">
        <f t="shared" si="28"/>
        <v>17712072.65416313</v>
      </c>
      <c r="P351" s="730">
        <f t="shared" si="32"/>
        <v>44875.729403146091</v>
      </c>
      <c r="Q351" s="730">
        <f t="shared" si="29"/>
        <v>35034.73050763872</v>
      </c>
      <c r="R351" s="730">
        <f t="shared" si="30"/>
        <v>17791983.114073914</v>
      </c>
      <c r="Z351" s="614"/>
    </row>
    <row r="352" spans="13:26" x14ac:dyDescent="0.2">
      <c r="M352" s="614"/>
      <c r="N352" s="748">
        <f t="shared" si="31"/>
        <v>294</v>
      </c>
      <c r="O352" s="730">
        <f t="shared" si="28"/>
        <v>17791983.114073914</v>
      </c>
      <c r="P352" s="730">
        <f t="shared" si="32"/>
        <v>44875.729403146091</v>
      </c>
      <c r="Q352" s="730">
        <f t="shared" si="29"/>
        <v>35192.794528850696</v>
      </c>
      <c r="R352" s="730">
        <f t="shared" si="30"/>
        <v>17872051.638005909</v>
      </c>
      <c r="Z352" s="614"/>
    </row>
    <row r="353" spans="13:26" x14ac:dyDescent="0.2">
      <c r="M353" s="614"/>
      <c r="N353" s="748">
        <f t="shared" si="31"/>
        <v>295</v>
      </c>
      <c r="O353" s="730">
        <f t="shared" si="28"/>
        <v>17872051.638005909</v>
      </c>
      <c r="P353" s="730">
        <f t="shared" si="32"/>
        <v>44875.729403146091</v>
      </c>
      <c r="Q353" s="730">
        <f t="shared" si="29"/>
        <v>35351.171202934776</v>
      </c>
      <c r="R353" s="730">
        <f t="shared" si="30"/>
        <v>17952278.538611989</v>
      </c>
      <c r="Z353" s="614"/>
    </row>
    <row r="354" spans="13:26" x14ac:dyDescent="0.2">
      <c r="M354" s="614"/>
      <c r="N354" s="748">
        <f t="shared" si="31"/>
        <v>296</v>
      </c>
      <c r="O354" s="730">
        <f t="shared" si="28"/>
        <v>17952278.538611989</v>
      </c>
      <c r="P354" s="730">
        <f t="shared" si="32"/>
        <v>44875.729403146091</v>
      </c>
      <c r="Q354" s="730">
        <f t="shared" si="29"/>
        <v>35509.861148322758</v>
      </c>
      <c r="R354" s="730">
        <f t="shared" si="30"/>
        <v>18032664.129163459</v>
      </c>
      <c r="Z354" s="614"/>
    </row>
    <row r="355" spans="13:26" x14ac:dyDescent="0.2">
      <c r="M355" s="614"/>
      <c r="N355" s="748">
        <f t="shared" si="31"/>
        <v>297</v>
      </c>
      <c r="O355" s="730">
        <f t="shared" si="28"/>
        <v>18032664.129163459</v>
      </c>
      <c r="P355" s="730">
        <f t="shared" si="32"/>
        <v>44875.729403146091</v>
      </c>
      <c r="Q355" s="730">
        <f t="shared" si="29"/>
        <v>35668.864984669723</v>
      </c>
      <c r="R355" s="730">
        <f t="shared" si="30"/>
        <v>18113208.723551273</v>
      </c>
      <c r="Z355" s="614"/>
    </row>
    <row r="356" spans="13:26" x14ac:dyDescent="0.2">
      <c r="M356" s="614"/>
      <c r="N356" s="748">
        <f t="shared" si="31"/>
        <v>298</v>
      </c>
      <c r="O356" s="730">
        <f t="shared" si="28"/>
        <v>18113208.723551273</v>
      </c>
      <c r="P356" s="730">
        <f t="shared" si="32"/>
        <v>44875.729403146091</v>
      </c>
      <c r="Q356" s="730">
        <f t="shared" si="29"/>
        <v>35828.183332856424</v>
      </c>
      <c r="R356" s="730">
        <f t="shared" si="30"/>
        <v>18193912.636287276</v>
      </c>
      <c r="Z356" s="614"/>
    </row>
    <row r="357" spans="13:26" x14ac:dyDescent="0.2">
      <c r="M357" s="614"/>
      <c r="N357" s="748">
        <f t="shared" si="31"/>
        <v>299</v>
      </c>
      <c r="O357" s="730">
        <f t="shared" si="28"/>
        <v>18193912.636287276</v>
      </c>
      <c r="P357" s="730">
        <f t="shared" si="32"/>
        <v>44875.729403146091</v>
      </c>
      <c r="Q357" s="730">
        <f t="shared" si="29"/>
        <v>35987.816814991747</v>
      </c>
      <c r="R357" s="730">
        <f t="shared" si="30"/>
        <v>18274776.182505414</v>
      </c>
      <c r="Z357" s="614"/>
    </row>
    <row r="358" spans="13:26" x14ac:dyDescent="0.2">
      <c r="M358" s="614"/>
      <c r="N358" s="748">
        <f t="shared" si="31"/>
        <v>300</v>
      </c>
      <c r="O358" s="730">
        <f t="shared" si="28"/>
        <v>18274776.182505414</v>
      </c>
      <c r="P358" s="730">
        <f t="shared" si="32"/>
        <v>44875.729403146091</v>
      </c>
      <c r="Q358" s="730">
        <f t="shared" si="29"/>
        <v>36147.766054415093</v>
      </c>
      <c r="R358" s="730">
        <f t="shared" si="30"/>
        <v>18355799.677962974</v>
      </c>
      <c r="Z358" s="614"/>
    </row>
    <row r="359" spans="13:26" x14ac:dyDescent="0.2">
      <c r="M359" s="614"/>
      <c r="N359" s="748">
        <f t="shared" si="31"/>
        <v>301</v>
      </c>
      <c r="O359" s="730">
        <f t="shared" si="28"/>
        <v>18355799.677962974</v>
      </c>
      <c r="P359" s="730">
        <f t="shared" si="32"/>
        <v>44875.729403146091</v>
      </c>
      <c r="Q359" s="730">
        <f t="shared" si="29"/>
        <v>36308.031675698854</v>
      </c>
      <c r="R359" s="730">
        <f t="shared" si="30"/>
        <v>18436983.439041819</v>
      </c>
      <c r="Z359" s="614"/>
    </row>
    <row r="360" spans="13:26" x14ac:dyDescent="0.2">
      <c r="M360" s="614"/>
      <c r="N360" s="748">
        <f t="shared" si="31"/>
        <v>302</v>
      </c>
      <c r="O360" s="730">
        <f t="shared" si="28"/>
        <v>18436983.439041819</v>
      </c>
      <c r="P360" s="730">
        <f t="shared" si="32"/>
        <v>44875.729403146091</v>
      </c>
      <c r="Q360" s="730">
        <f t="shared" si="29"/>
        <v>36468.614304650822</v>
      </c>
      <c r="R360" s="730">
        <f t="shared" si="30"/>
        <v>18518327.782749616</v>
      </c>
      <c r="Z360" s="614"/>
    </row>
    <row r="361" spans="13:26" x14ac:dyDescent="0.2">
      <c r="M361" s="614"/>
      <c r="N361" s="748">
        <f t="shared" si="31"/>
        <v>303</v>
      </c>
      <c r="O361" s="730">
        <f t="shared" si="28"/>
        <v>18518327.782749616</v>
      </c>
      <c r="P361" s="730">
        <f t="shared" si="32"/>
        <v>44875.729403146091</v>
      </c>
      <c r="Q361" s="730">
        <f t="shared" si="29"/>
        <v>36629.514568316663</v>
      </c>
      <c r="R361" s="730">
        <f t="shared" si="30"/>
        <v>18599833.026721079</v>
      </c>
      <c r="Z361" s="614"/>
    </row>
    <row r="362" spans="13:26" x14ac:dyDescent="0.2">
      <c r="M362" s="614"/>
      <c r="N362" s="748">
        <f t="shared" si="31"/>
        <v>304</v>
      </c>
      <c r="O362" s="730">
        <f t="shared" si="28"/>
        <v>18599833.026721079</v>
      </c>
      <c r="P362" s="730">
        <f t="shared" si="32"/>
        <v>44875.729403146091</v>
      </c>
      <c r="Q362" s="730">
        <f t="shared" si="29"/>
        <v>36790.733094982337</v>
      </c>
      <c r="R362" s="730">
        <f t="shared" si="30"/>
        <v>18681499.489219207</v>
      </c>
      <c r="Z362" s="614"/>
    </row>
    <row r="363" spans="13:26" x14ac:dyDescent="0.2">
      <c r="M363" s="614"/>
      <c r="N363" s="748">
        <f t="shared" si="31"/>
        <v>305</v>
      </c>
      <c r="O363" s="730">
        <f t="shared" si="28"/>
        <v>18681499.489219207</v>
      </c>
      <c r="P363" s="730">
        <f t="shared" si="32"/>
        <v>44875.729403146091</v>
      </c>
      <c r="Q363" s="730">
        <f t="shared" si="29"/>
        <v>36952.270514176562</v>
      </c>
      <c r="R363" s="730">
        <f t="shared" si="30"/>
        <v>18763327.489136528</v>
      </c>
      <c r="Z363" s="614"/>
    </row>
    <row r="364" spans="13:26" x14ac:dyDescent="0.2">
      <c r="M364" s="614"/>
      <c r="N364" s="748">
        <f t="shared" si="31"/>
        <v>306</v>
      </c>
      <c r="O364" s="730">
        <f t="shared" si="28"/>
        <v>18763327.489136528</v>
      </c>
      <c r="P364" s="730">
        <f t="shared" si="32"/>
        <v>44875.729403146091</v>
      </c>
      <c r="Q364" s="730">
        <f t="shared" si="29"/>
        <v>37114.127456673275</v>
      </c>
      <c r="R364" s="730">
        <f t="shared" si="30"/>
        <v>18845317.345996346</v>
      </c>
      <c r="Z364" s="614"/>
    </row>
    <row r="365" spans="13:26" x14ac:dyDescent="0.2">
      <c r="M365" s="614"/>
      <c r="N365" s="748">
        <f t="shared" si="31"/>
        <v>307</v>
      </c>
      <c r="O365" s="730">
        <f t="shared" si="28"/>
        <v>18845317.345996346</v>
      </c>
      <c r="P365" s="730">
        <f t="shared" si="32"/>
        <v>44875.729403146091</v>
      </c>
      <c r="Q365" s="730">
        <f t="shared" si="29"/>
        <v>37276.304554494091</v>
      </c>
      <c r="R365" s="730">
        <f t="shared" si="30"/>
        <v>18927469.379953984</v>
      </c>
      <c r="Z365" s="614"/>
    </row>
    <row r="366" spans="13:26" x14ac:dyDescent="0.2">
      <c r="M366" s="614"/>
      <c r="N366" s="748">
        <f t="shared" si="31"/>
        <v>308</v>
      </c>
      <c r="O366" s="730">
        <f t="shared" si="28"/>
        <v>18927469.379953984</v>
      </c>
      <c r="P366" s="730">
        <f t="shared" si="32"/>
        <v>44875.729403146091</v>
      </c>
      <c r="Q366" s="730">
        <f t="shared" si="29"/>
        <v>37438.802440910775</v>
      </c>
      <c r="R366" s="730">
        <f t="shared" si="30"/>
        <v>19009783.911798041</v>
      </c>
      <c r="Z366" s="614"/>
    </row>
    <row r="367" spans="13:26" x14ac:dyDescent="0.2">
      <c r="M367" s="614"/>
      <c r="N367" s="748">
        <f t="shared" si="31"/>
        <v>309</v>
      </c>
      <c r="O367" s="730">
        <f t="shared" si="28"/>
        <v>19009783.911798041</v>
      </c>
      <c r="P367" s="730">
        <f t="shared" si="32"/>
        <v>44875.729403146091</v>
      </c>
      <c r="Q367" s="730">
        <f t="shared" si="29"/>
        <v>37601.621750447717</v>
      </c>
      <c r="R367" s="730">
        <f t="shared" si="30"/>
        <v>19092261.262951635</v>
      </c>
      <c r="Z367" s="614"/>
    </row>
    <row r="368" spans="13:26" x14ac:dyDescent="0.2">
      <c r="M368" s="614"/>
      <c r="N368" s="748">
        <f t="shared" si="31"/>
        <v>310</v>
      </c>
      <c r="O368" s="730">
        <f t="shared" si="28"/>
        <v>19092261.262951635</v>
      </c>
      <c r="P368" s="730">
        <f t="shared" si="32"/>
        <v>44875.729403146091</v>
      </c>
      <c r="Q368" s="730">
        <f t="shared" si="29"/>
        <v>37764.763118884395</v>
      </c>
      <c r="R368" s="730">
        <f t="shared" si="30"/>
        <v>19174901.755473666</v>
      </c>
      <c r="Z368" s="614"/>
    </row>
    <row r="369" spans="13:26" x14ac:dyDescent="0.2">
      <c r="M369" s="614"/>
      <c r="N369" s="748">
        <f t="shared" si="31"/>
        <v>311</v>
      </c>
      <c r="O369" s="730">
        <f t="shared" si="28"/>
        <v>19174901.755473666</v>
      </c>
      <c r="P369" s="730">
        <f t="shared" si="32"/>
        <v>44875.729403146091</v>
      </c>
      <c r="Q369" s="730">
        <f t="shared" si="29"/>
        <v>37928.22718325787</v>
      </c>
      <c r="R369" s="730">
        <f t="shared" si="30"/>
        <v>19257705.712060068</v>
      </c>
      <c r="Z369" s="614"/>
    </row>
    <row r="370" spans="13:26" x14ac:dyDescent="0.2">
      <c r="M370" s="614"/>
      <c r="N370" s="748">
        <f t="shared" si="31"/>
        <v>312</v>
      </c>
      <c r="O370" s="730">
        <f t="shared" si="28"/>
        <v>19257705.712060068</v>
      </c>
      <c r="P370" s="730">
        <f t="shared" si="32"/>
        <v>44875.729403146091</v>
      </c>
      <c r="Q370" s="730">
        <f t="shared" si="29"/>
        <v>38092.014581865282</v>
      </c>
      <c r="R370" s="730">
        <f t="shared" si="30"/>
        <v>19340673.45604508</v>
      </c>
      <c r="Z370" s="614"/>
    </row>
    <row r="371" spans="13:26" x14ac:dyDescent="0.2">
      <c r="M371" s="614"/>
      <c r="N371" s="748">
        <f t="shared" si="31"/>
        <v>313</v>
      </c>
      <c r="O371" s="730">
        <f t="shared" si="28"/>
        <v>19340673.45604508</v>
      </c>
      <c r="P371" s="730">
        <f t="shared" si="32"/>
        <v>44875.729403146091</v>
      </c>
      <c r="Q371" s="730">
        <f t="shared" si="29"/>
        <v>38256.125954266325</v>
      </c>
      <c r="R371" s="730">
        <f t="shared" si="30"/>
        <v>19423805.311402492</v>
      </c>
      <c r="Z371" s="614"/>
    </row>
    <row r="372" spans="13:26" x14ac:dyDescent="0.2">
      <c r="M372" s="614"/>
      <c r="N372" s="748">
        <f t="shared" si="31"/>
        <v>314</v>
      </c>
      <c r="O372" s="730">
        <f t="shared" si="28"/>
        <v>19423805.311402492</v>
      </c>
      <c r="P372" s="730">
        <f t="shared" si="32"/>
        <v>44875.729403146091</v>
      </c>
      <c r="Q372" s="730">
        <f t="shared" si="29"/>
        <v>38420.561941285741</v>
      </c>
      <c r="R372" s="730">
        <f t="shared" si="30"/>
        <v>19507101.602746923</v>
      </c>
      <c r="Z372" s="614"/>
    </row>
    <row r="373" spans="13:26" x14ac:dyDescent="0.2">
      <c r="M373" s="614"/>
      <c r="N373" s="748">
        <f t="shared" si="31"/>
        <v>315</v>
      </c>
      <c r="O373" s="730">
        <f t="shared" si="28"/>
        <v>19507101.602746923</v>
      </c>
      <c r="P373" s="730">
        <f t="shared" si="32"/>
        <v>44875.729403146091</v>
      </c>
      <c r="Q373" s="730">
        <f t="shared" si="29"/>
        <v>38585.323185015841</v>
      </c>
      <c r="R373" s="730">
        <f t="shared" si="30"/>
        <v>19590562.655335084</v>
      </c>
      <c r="Z373" s="614"/>
    </row>
    <row r="374" spans="13:26" x14ac:dyDescent="0.2">
      <c r="M374" s="614"/>
      <c r="N374" s="748">
        <f t="shared" si="31"/>
        <v>316</v>
      </c>
      <c r="O374" s="730">
        <f t="shared" si="28"/>
        <v>19590562.655335084</v>
      </c>
      <c r="P374" s="730">
        <f t="shared" si="32"/>
        <v>44875.729403146091</v>
      </c>
      <c r="Q374" s="730">
        <f t="shared" si="29"/>
        <v>38750.410328819016</v>
      </c>
      <c r="R374" s="730">
        <f t="shared" si="30"/>
        <v>19674188.79506705</v>
      </c>
      <c r="Z374" s="614"/>
    </row>
    <row r="375" spans="13:26" x14ac:dyDescent="0.2">
      <c r="M375" s="614"/>
      <c r="N375" s="748">
        <f t="shared" si="31"/>
        <v>317</v>
      </c>
      <c r="O375" s="730">
        <f t="shared" si="28"/>
        <v>19674188.79506705</v>
      </c>
      <c r="P375" s="730">
        <f t="shared" si="32"/>
        <v>44875.729403146091</v>
      </c>
      <c r="Q375" s="730">
        <f t="shared" si="29"/>
        <v>38915.824017330218</v>
      </c>
      <c r="R375" s="730">
        <f t="shared" si="30"/>
        <v>19757980.348487526</v>
      </c>
      <c r="Z375" s="614"/>
    </row>
    <row r="376" spans="13:26" x14ac:dyDescent="0.2">
      <c r="M376" s="614"/>
      <c r="N376" s="748">
        <f t="shared" si="31"/>
        <v>318</v>
      </c>
      <c r="O376" s="730">
        <f t="shared" si="28"/>
        <v>19757980.348487526</v>
      </c>
      <c r="P376" s="730">
        <f t="shared" si="32"/>
        <v>44875.729403146091</v>
      </c>
      <c r="Q376" s="730">
        <f t="shared" si="29"/>
        <v>39081.564896459509</v>
      </c>
      <c r="R376" s="730">
        <f t="shared" si="30"/>
        <v>19841937.642787132</v>
      </c>
      <c r="Z376" s="614"/>
    </row>
    <row r="377" spans="13:26" x14ac:dyDescent="0.2">
      <c r="M377" s="614"/>
      <c r="N377" s="748">
        <f t="shared" si="31"/>
        <v>319</v>
      </c>
      <c r="O377" s="730">
        <f t="shared" si="28"/>
        <v>19841937.642787132</v>
      </c>
      <c r="P377" s="730">
        <f t="shared" si="32"/>
        <v>44875.729403146091</v>
      </c>
      <c r="Q377" s="730">
        <f t="shared" si="29"/>
        <v>39247.633613394559</v>
      </c>
      <c r="R377" s="730">
        <f t="shared" si="30"/>
        <v>19926061.005803671</v>
      </c>
      <c r="Z377" s="614"/>
    </row>
    <row r="378" spans="13:26" x14ac:dyDescent="0.2">
      <c r="M378" s="614"/>
      <c r="N378" s="748">
        <f t="shared" si="31"/>
        <v>320</v>
      </c>
      <c r="O378" s="730">
        <f t="shared" si="28"/>
        <v>19926061.005803671</v>
      </c>
      <c r="P378" s="730">
        <f t="shared" si="32"/>
        <v>44875.729403146091</v>
      </c>
      <c r="Q378" s="730">
        <f t="shared" si="29"/>
        <v>39414.030816603183</v>
      </c>
      <c r="R378" s="730">
        <f t="shared" si="30"/>
        <v>20010350.76602342</v>
      </c>
      <c r="Z378" s="614"/>
    </row>
    <row r="379" spans="13:26" x14ac:dyDescent="0.2">
      <c r="M379" s="614"/>
      <c r="N379" s="748">
        <f t="shared" si="31"/>
        <v>321</v>
      </c>
      <c r="O379" s="730">
        <f t="shared" si="28"/>
        <v>20010350.76602342</v>
      </c>
      <c r="P379" s="730">
        <f t="shared" si="32"/>
        <v>44875.729403146091</v>
      </c>
      <c r="Q379" s="730">
        <f t="shared" si="29"/>
        <v>39580.75715583589</v>
      </c>
      <c r="R379" s="730">
        <f t="shared" si="30"/>
        <v>20094807.252582401</v>
      </c>
      <c r="Z379" s="614"/>
    </row>
    <row r="380" spans="13:26" x14ac:dyDescent="0.2">
      <c r="M380" s="614"/>
      <c r="N380" s="748">
        <f t="shared" si="31"/>
        <v>322</v>
      </c>
      <c r="O380" s="730">
        <f t="shared" si="28"/>
        <v>20094807.252582401</v>
      </c>
      <c r="P380" s="730">
        <f t="shared" si="32"/>
        <v>44875.729403146091</v>
      </c>
      <c r="Q380" s="730">
        <f t="shared" si="29"/>
        <v>39747.813282128394</v>
      </c>
      <c r="R380" s="730">
        <f t="shared" si="30"/>
        <v>20179430.795267675</v>
      </c>
      <c r="Z380" s="614"/>
    </row>
    <row r="381" spans="13:26" x14ac:dyDescent="0.2">
      <c r="M381" s="614"/>
      <c r="N381" s="748">
        <f t="shared" ref="N381:N394" si="33">N380+1</f>
        <v>323</v>
      </c>
      <c r="O381" s="730">
        <f t="shared" si="28"/>
        <v>20179430.795267675</v>
      </c>
      <c r="P381" s="730">
        <f t="shared" ref="P381:P394" si="34">P380</f>
        <v>44875.729403146091</v>
      </c>
      <c r="Q381" s="730">
        <f t="shared" si="29"/>
        <v>39915.199847804171</v>
      </c>
      <c r="R381" s="730">
        <f t="shared" si="30"/>
        <v>20264221.724518623</v>
      </c>
      <c r="Z381" s="614"/>
    </row>
    <row r="382" spans="13:26" x14ac:dyDescent="0.2">
      <c r="M382" s="614"/>
      <c r="N382" s="748">
        <f t="shared" si="33"/>
        <v>324</v>
      </c>
      <c r="O382" s="730">
        <f t="shared" si="28"/>
        <v>20264221.724518623</v>
      </c>
      <c r="P382" s="730">
        <f t="shared" si="34"/>
        <v>44875.729403146091</v>
      </c>
      <c r="Q382" s="730">
        <f t="shared" si="29"/>
        <v>40082.917506477002</v>
      </c>
      <c r="R382" s="730">
        <f t="shared" si="30"/>
        <v>20349180.371428248</v>
      </c>
      <c r="Z382" s="614"/>
    </row>
    <row r="383" spans="13:26" x14ac:dyDescent="0.2">
      <c r="M383" s="614"/>
      <c r="N383" s="748">
        <f t="shared" si="33"/>
        <v>325</v>
      </c>
      <c r="O383" s="730">
        <f t="shared" si="28"/>
        <v>20349180.371428248</v>
      </c>
      <c r="P383" s="730">
        <f t="shared" si="34"/>
        <v>44875.729403146091</v>
      </c>
      <c r="Q383" s="730">
        <f t="shared" si="29"/>
        <v>40250.966913053519</v>
      </c>
      <c r="R383" s="730">
        <f t="shared" si="30"/>
        <v>20434307.067744445</v>
      </c>
      <c r="Z383" s="614"/>
    </row>
    <row r="384" spans="13:26" x14ac:dyDescent="0.2">
      <c r="M384" s="614"/>
      <c r="N384" s="748">
        <f t="shared" si="33"/>
        <v>326</v>
      </c>
      <c r="O384" s="730">
        <f t="shared" si="28"/>
        <v>20434307.067744445</v>
      </c>
      <c r="P384" s="730">
        <f t="shared" si="34"/>
        <v>44875.729403146091</v>
      </c>
      <c r="Q384" s="730">
        <f t="shared" si="29"/>
        <v>40419.348723735769</v>
      </c>
      <c r="R384" s="730">
        <f t="shared" si="30"/>
        <v>20519602.145871326</v>
      </c>
      <c r="Z384" s="614"/>
    </row>
    <row r="385" spans="13:26" x14ac:dyDescent="0.2">
      <c r="M385" s="614"/>
      <c r="N385" s="748">
        <f t="shared" si="33"/>
        <v>327</v>
      </c>
      <c r="O385" s="730">
        <f t="shared" si="28"/>
        <v>20519602.145871326</v>
      </c>
      <c r="P385" s="730">
        <f t="shared" si="34"/>
        <v>44875.729403146091</v>
      </c>
      <c r="Q385" s="730">
        <f t="shared" si="29"/>
        <v>40588.063596023792</v>
      </c>
      <c r="R385" s="730">
        <f t="shared" si="30"/>
        <v>20605065.938870497</v>
      </c>
      <c r="Z385" s="614"/>
    </row>
    <row r="386" spans="13:26" x14ac:dyDescent="0.2">
      <c r="M386" s="614"/>
      <c r="N386" s="748">
        <f t="shared" si="33"/>
        <v>328</v>
      </c>
      <c r="O386" s="730">
        <f t="shared" si="28"/>
        <v>20605065.938870497</v>
      </c>
      <c r="P386" s="730">
        <f t="shared" si="34"/>
        <v>44875.729403146091</v>
      </c>
      <c r="Q386" s="730">
        <f t="shared" si="29"/>
        <v>40757.112188718151</v>
      </c>
      <c r="R386" s="730">
        <f t="shared" si="30"/>
        <v>20690698.780462362</v>
      </c>
      <c r="Z386" s="614"/>
    </row>
    <row r="387" spans="13:26" x14ac:dyDescent="0.2">
      <c r="M387" s="614"/>
      <c r="N387" s="748">
        <f t="shared" si="33"/>
        <v>329</v>
      </c>
      <c r="O387" s="730">
        <f t="shared" si="28"/>
        <v>20690698.780462362</v>
      </c>
      <c r="P387" s="730">
        <f t="shared" si="34"/>
        <v>44875.729403146091</v>
      </c>
      <c r="Q387" s="730">
        <f t="shared" si="29"/>
        <v>40926.495161922539</v>
      </c>
      <c r="R387" s="730">
        <f t="shared" si="30"/>
        <v>20776501.005027428</v>
      </c>
      <c r="Z387" s="614"/>
    </row>
    <row r="388" spans="13:26" x14ac:dyDescent="0.2">
      <c r="M388" s="614"/>
      <c r="N388" s="748">
        <f t="shared" si="33"/>
        <v>330</v>
      </c>
      <c r="O388" s="730">
        <f t="shared" si="28"/>
        <v>20776501.005027428</v>
      </c>
      <c r="P388" s="730">
        <f t="shared" si="34"/>
        <v>44875.729403146091</v>
      </c>
      <c r="Q388" s="730">
        <f t="shared" si="29"/>
        <v>41096.213177046338</v>
      </c>
      <c r="R388" s="730">
        <f t="shared" si="30"/>
        <v>20862472.947607622</v>
      </c>
      <c r="Z388" s="614"/>
    </row>
    <row r="389" spans="13:26" x14ac:dyDescent="0.2">
      <c r="M389" s="614"/>
      <c r="N389" s="748">
        <f t="shared" si="33"/>
        <v>331</v>
      </c>
      <c r="O389" s="730">
        <f t="shared" si="28"/>
        <v>20862472.947607622</v>
      </c>
      <c r="P389" s="730">
        <f t="shared" si="34"/>
        <v>44875.729403146091</v>
      </c>
      <c r="Q389" s="730">
        <f t="shared" si="29"/>
        <v>41266.26689680721</v>
      </c>
      <c r="R389" s="730">
        <f t="shared" si="30"/>
        <v>20948614.943907574</v>
      </c>
      <c r="Z389" s="614"/>
    </row>
    <row r="390" spans="13:26" x14ac:dyDescent="0.2">
      <c r="M390" s="614"/>
      <c r="N390" s="748">
        <f t="shared" si="33"/>
        <v>332</v>
      </c>
      <c r="O390" s="730">
        <f t="shared" si="28"/>
        <v>20948614.943907574</v>
      </c>
      <c r="P390" s="730">
        <f t="shared" si="34"/>
        <v>44875.729403146091</v>
      </c>
      <c r="Q390" s="730">
        <f t="shared" si="29"/>
        <v>41436.656985233676</v>
      </c>
      <c r="R390" s="730">
        <f t="shared" si="30"/>
        <v>21034927.330295954</v>
      </c>
      <c r="Z390" s="614"/>
    </row>
    <row r="391" spans="13:26" x14ac:dyDescent="0.2">
      <c r="M391" s="614"/>
      <c r="N391" s="748">
        <f t="shared" si="33"/>
        <v>333</v>
      </c>
      <c r="O391" s="730">
        <f t="shared" si="28"/>
        <v>21034927.330295954</v>
      </c>
      <c r="P391" s="730">
        <f t="shared" si="34"/>
        <v>44875.729403146091</v>
      </c>
      <c r="Q391" s="730">
        <f t="shared" si="29"/>
        <v>41607.384107667727</v>
      </c>
      <c r="R391" s="730">
        <f t="shared" si="30"/>
        <v>21121410.443806767</v>
      </c>
      <c r="Z391" s="614"/>
    </row>
    <row r="392" spans="13:26" x14ac:dyDescent="0.2">
      <c r="M392" s="614"/>
      <c r="N392" s="748">
        <f t="shared" si="33"/>
        <v>334</v>
      </c>
      <c r="O392" s="730">
        <f t="shared" ref="O392:O394" si="35">R391</f>
        <v>21121410.443806767</v>
      </c>
      <c r="P392" s="730">
        <f t="shared" si="34"/>
        <v>44875.729403146091</v>
      </c>
      <c r="Q392" s="730">
        <f t="shared" ref="Q392:Q394" si="36">O392*$P$53</f>
        <v>41778.448930767394</v>
      </c>
      <c r="R392" s="730">
        <f t="shared" ref="R392:R394" si="37">O392+P392+Q392</f>
        <v>21208064.62214068</v>
      </c>
      <c r="Z392" s="614"/>
    </row>
    <row r="393" spans="13:26" x14ac:dyDescent="0.2">
      <c r="M393" s="614"/>
      <c r="N393" s="748">
        <f t="shared" si="33"/>
        <v>335</v>
      </c>
      <c r="O393" s="730">
        <f t="shared" si="35"/>
        <v>21208064.62214068</v>
      </c>
      <c r="P393" s="730">
        <f t="shared" si="34"/>
        <v>44875.729403146091</v>
      </c>
      <c r="Q393" s="730">
        <f t="shared" si="36"/>
        <v>41949.852122509379</v>
      </c>
      <c r="R393" s="730">
        <f t="shared" si="37"/>
        <v>21294890.203666333</v>
      </c>
      <c r="Z393" s="614"/>
    </row>
    <row r="394" spans="13:26" x14ac:dyDescent="0.2">
      <c r="M394" s="614"/>
      <c r="N394" s="748">
        <f t="shared" si="33"/>
        <v>336</v>
      </c>
      <c r="O394" s="730">
        <f t="shared" si="35"/>
        <v>21294890.203666333</v>
      </c>
      <c r="P394" s="730">
        <f t="shared" si="34"/>
        <v>44875.729403146091</v>
      </c>
      <c r="Q394" s="730">
        <f t="shared" si="36"/>
        <v>42121.594352191642</v>
      </c>
      <c r="R394" s="730">
        <f t="shared" si="37"/>
        <v>21381887.527421672</v>
      </c>
      <c r="Z394" s="614"/>
    </row>
    <row r="395" spans="13:26" x14ac:dyDescent="0.2">
      <c r="M395" s="614"/>
      <c r="N395" s="615" t="s">
        <v>18</v>
      </c>
      <c r="O395" s="615" t="s">
        <v>18</v>
      </c>
      <c r="P395" s="615" t="s">
        <v>18</v>
      </c>
      <c r="Q395" s="615" t="s">
        <v>18</v>
      </c>
      <c r="R395" s="615" t="s">
        <v>18</v>
      </c>
      <c r="Z395" s="614"/>
    </row>
    <row r="396" spans="13:26" x14ac:dyDescent="0.2">
      <c r="M396" s="614"/>
      <c r="N396" s="605"/>
      <c r="O396" s="605" t="s">
        <v>111</v>
      </c>
      <c r="P396" s="724">
        <f>SUM(P59:P394)</f>
        <v>15078245.079457056</v>
      </c>
      <c r="Q396" s="724">
        <f>SUM(Q59:Q394)</f>
        <v>6303642.4479646273</v>
      </c>
      <c r="R396" s="731">
        <f>P396+Q396</f>
        <v>21381887.527421683</v>
      </c>
      <c r="S396" s="497">
        <f>R396-P54</f>
        <v>1.9744038581848145E-7</v>
      </c>
      <c r="Z396" s="614"/>
    </row>
    <row r="397" spans="13:26" x14ac:dyDescent="0.2">
      <c r="M397" s="614"/>
      <c r="N397" s="614"/>
      <c r="O397" s="614"/>
      <c r="P397" s="614"/>
      <c r="Q397" s="614"/>
      <c r="R397" s="614"/>
      <c r="S397" s="614"/>
      <c r="T397" s="614"/>
      <c r="U397" s="614"/>
      <c r="V397" s="614"/>
      <c r="W397" s="614"/>
      <c r="X397" s="614"/>
      <c r="Y397" s="614"/>
      <c r="Z397" s="614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902D3-A422-422A-AB6F-F1A8E21BBD17}">
  <sheetPr>
    <tabColor rgb="FF7030A0"/>
  </sheetPr>
  <dimension ref="A1:N313"/>
  <sheetViews>
    <sheetView workbookViewId="0">
      <selection activeCell="A3" sqref="A3"/>
    </sheetView>
  </sheetViews>
  <sheetFormatPr defaultRowHeight="12.75" x14ac:dyDescent="0.2"/>
  <cols>
    <col min="1" max="5" width="9.140625" style="255"/>
    <col min="6" max="6" width="18.28515625" style="263" bestFit="1" customWidth="1"/>
    <col min="7" max="7" width="11.140625" style="255" customWidth="1"/>
    <col min="9" max="9" width="11" customWidth="1"/>
    <col min="10" max="10" width="12.85546875" bestFit="1" customWidth="1"/>
    <col min="13" max="13" width="9.5703125" bestFit="1" customWidth="1"/>
    <col min="14" max="14" width="12.85546875" bestFit="1" customWidth="1"/>
  </cols>
  <sheetData>
    <row r="1" spans="1:14" ht="15" x14ac:dyDescent="0.25">
      <c r="A1" s="291" t="s">
        <v>172</v>
      </c>
      <c r="B1" s="291" t="s">
        <v>173</v>
      </c>
      <c r="C1" s="291" t="s">
        <v>175</v>
      </c>
      <c r="D1" s="291" t="s">
        <v>176</v>
      </c>
      <c r="E1" s="291" t="s">
        <v>177</v>
      </c>
      <c r="F1" s="293" t="s">
        <v>4703</v>
      </c>
      <c r="G1" s="291" t="s">
        <v>181</v>
      </c>
      <c r="I1" s="277" t="s">
        <v>4705</v>
      </c>
    </row>
    <row r="2" spans="1:14" ht="15" x14ac:dyDescent="0.25">
      <c r="A2" s="292">
        <v>2012</v>
      </c>
      <c r="B2" s="292">
        <v>1</v>
      </c>
      <c r="C2" s="292" t="s">
        <v>262</v>
      </c>
      <c r="D2" s="292" t="s">
        <v>277</v>
      </c>
      <c r="E2" s="292">
        <v>3</v>
      </c>
      <c r="F2" s="294">
        <v>-206594.82</v>
      </c>
      <c r="G2" s="292" t="s">
        <v>295</v>
      </c>
      <c r="I2" s="277" t="s">
        <v>177</v>
      </c>
      <c r="J2" t="s">
        <v>131</v>
      </c>
    </row>
    <row r="3" spans="1:14" ht="15" x14ac:dyDescent="0.25">
      <c r="A3" s="292">
        <v>2012</v>
      </c>
      <c r="B3" s="292">
        <v>2</v>
      </c>
      <c r="C3" s="292" t="s">
        <v>262</v>
      </c>
      <c r="D3" s="292" t="s">
        <v>277</v>
      </c>
      <c r="E3" s="292">
        <v>3</v>
      </c>
      <c r="F3" s="294">
        <v>-555402.17000000004</v>
      </c>
      <c r="G3" s="292" t="s">
        <v>295</v>
      </c>
      <c r="I3" s="255">
        <v>0</v>
      </c>
      <c r="J3" s="278">
        <v>142119.04000000001</v>
      </c>
      <c r="K3" t="s">
        <v>9</v>
      </c>
      <c r="M3" s="299" t="s">
        <v>9</v>
      </c>
      <c r="N3" s="263">
        <f>SUMIF(K:K,M3,J:J)</f>
        <v>202622.91000000006</v>
      </c>
    </row>
    <row r="4" spans="1:14" ht="15" x14ac:dyDescent="0.25">
      <c r="A4" s="292">
        <v>2012</v>
      </c>
      <c r="B4" s="292">
        <v>3</v>
      </c>
      <c r="C4" s="292" t="s">
        <v>262</v>
      </c>
      <c r="D4" s="292" t="s">
        <v>277</v>
      </c>
      <c r="E4" s="292">
        <v>3</v>
      </c>
      <c r="F4" s="294">
        <v>-92815.82</v>
      </c>
      <c r="G4" s="292" t="s">
        <v>295</v>
      </c>
      <c r="I4" s="255">
        <v>2</v>
      </c>
      <c r="J4" s="278">
        <v>2242.13</v>
      </c>
      <c r="K4" t="s">
        <v>9</v>
      </c>
      <c r="M4" s="299" t="s">
        <v>4702</v>
      </c>
      <c r="N4" s="263">
        <f t="shared" ref="N4:N6" si="0">SUMIF(K:K,M4,J:J)</f>
        <v>1231391.7700000009</v>
      </c>
    </row>
    <row r="5" spans="1:14" ht="15" x14ac:dyDescent="0.25">
      <c r="A5" s="292">
        <v>2012</v>
      </c>
      <c r="B5" s="292">
        <v>4</v>
      </c>
      <c r="C5" s="292" t="s">
        <v>262</v>
      </c>
      <c r="D5" s="292" t="s">
        <v>277</v>
      </c>
      <c r="E5" s="292">
        <v>3</v>
      </c>
      <c r="F5" s="294">
        <v>-443701.6</v>
      </c>
      <c r="G5" s="292" t="s">
        <v>295</v>
      </c>
      <c r="I5" s="255">
        <v>3</v>
      </c>
      <c r="J5" s="278">
        <v>1231391.7700000009</v>
      </c>
      <c r="K5" t="s">
        <v>4702</v>
      </c>
      <c r="M5" s="299" t="s">
        <v>4701</v>
      </c>
      <c r="N5" s="263">
        <f t="shared" si="0"/>
        <v>90451.109999999986</v>
      </c>
    </row>
    <row r="6" spans="1:14" ht="15" x14ac:dyDescent="0.25">
      <c r="A6" s="292">
        <v>2012</v>
      </c>
      <c r="B6" s="292">
        <v>5</v>
      </c>
      <c r="C6" s="292" t="s">
        <v>262</v>
      </c>
      <c r="D6" s="292" t="s">
        <v>277</v>
      </c>
      <c r="E6" s="292">
        <v>3</v>
      </c>
      <c r="F6" s="294">
        <v>-388830.75</v>
      </c>
      <c r="G6" s="292" t="s">
        <v>295</v>
      </c>
      <c r="I6" s="255">
        <v>6</v>
      </c>
      <c r="J6" s="278">
        <v>44517.919999999998</v>
      </c>
      <c r="K6" t="s">
        <v>4701</v>
      </c>
      <c r="M6" s="299" t="s">
        <v>12</v>
      </c>
      <c r="N6" s="263">
        <f t="shared" si="0"/>
        <v>-374089.53</v>
      </c>
    </row>
    <row r="7" spans="1:14" ht="15.75" thickBot="1" x14ac:dyDescent="0.3">
      <c r="A7" s="292">
        <v>2012</v>
      </c>
      <c r="B7" s="292">
        <v>6</v>
      </c>
      <c r="C7" s="292" t="s">
        <v>262</v>
      </c>
      <c r="D7" s="292" t="s">
        <v>277</v>
      </c>
      <c r="E7" s="292">
        <v>3</v>
      </c>
      <c r="F7" s="294">
        <v>-292247.7</v>
      </c>
      <c r="G7" s="292" t="s">
        <v>295</v>
      </c>
      <c r="I7" s="255">
        <v>7</v>
      </c>
      <c r="J7" s="278">
        <v>45933.189999999995</v>
      </c>
      <c r="K7" t="s">
        <v>4701</v>
      </c>
      <c r="M7" s="303" t="s">
        <v>131</v>
      </c>
      <c r="N7" s="302">
        <f>SUM(N3:N6)</f>
        <v>1150376.2600000009</v>
      </c>
    </row>
    <row r="8" spans="1:14" ht="15.75" thickTop="1" x14ac:dyDescent="0.25">
      <c r="A8" s="292">
        <v>2012</v>
      </c>
      <c r="B8" s="292">
        <v>2</v>
      </c>
      <c r="C8" s="292" t="s">
        <v>262</v>
      </c>
      <c r="D8" s="292" t="s">
        <v>277</v>
      </c>
      <c r="E8" s="292">
        <v>7</v>
      </c>
      <c r="F8" s="294">
        <v>-47.85</v>
      </c>
      <c r="G8" s="292" t="s">
        <v>295</v>
      </c>
      <c r="I8" s="255">
        <v>30</v>
      </c>
      <c r="J8" s="278">
        <v>369.26</v>
      </c>
      <c r="K8" t="s">
        <v>9</v>
      </c>
      <c r="M8" s="299"/>
    </row>
    <row r="9" spans="1:14" ht="15" x14ac:dyDescent="0.25">
      <c r="A9" s="292">
        <v>2012</v>
      </c>
      <c r="B9" s="292">
        <v>3</v>
      </c>
      <c r="C9" s="292" t="s">
        <v>262</v>
      </c>
      <c r="D9" s="292" t="s">
        <v>277</v>
      </c>
      <c r="E9" s="292">
        <v>7</v>
      </c>
      <c r="F9" s="294">
        <v>-12663</v>
      </c>
      <c r="G9" s="292" t="s">
        <v>295</v>
      </c>
      <c r="I9" s="255">
        <v>39</v>
      </c>
      <c r="J9" s="278">
        <v>148.69</v>
      </c>
      <c r="K9" t="s">
        <v>9</v>
      </c>
      <c r="M9" s="299"/>
    </row>
    <row r="10" spans="1:14" ht="15" x14ac:dyDescent="0.25">
      <c r="A10" s="292">
        <v>2012</v>
      </c>
      <c r="B10" s="292">
        <v>5</v>
      </c>
      <c r="C10" s="292" t="s">
        <v>262</v>
      </c>
      <c r="D10" s="292" t="s">
        <v>277</v>
      </c>
      <c r="E10" s="292">
        <v>7</v>
      </c>
      <c r="F10" s="294">
        <v>-1258</v>
      </c>
      <c r="G10" s="292" t="s">
        <v>295</v>
      </c>
      <c r="I10" s="255">
        <v>40</v>
      </c>
      <c r="J10" s="278">
        <v>-374089.53</v>
      </c>
      <c r="K10" s="255" t="s">
        <v>12</v>
      </c>
      <c r="M10" s="299"/>
    </row>
    <row r="11" spans="1:14" ht="15" x14ac:dyDescent="0.25">
      <c r="A11" s="292">
        <v>2012</v>
      </c>
      <c r="B11" s="292">
        <v>1</v>
      </c>
      <c r="C11" s="292" t="s">
        <v>262</v>
      </c>
      <c r="D11" s="292" t="s">
        <v>277</v>
      </c>
      <c r="E11" s="292">
        <v>99</v>
      </c>
      <c r="F11" s="294">
        <v>0</v>
      </c>
      <c r="G11" s="292" t="s">
        <v>3919</v>
      </c>
      <c r="I11" s="255">
        <v>70</v>
      </c>
      <c r="J11" s="278">
        <v>56849.060000000012</v>
      </c>
      <c r="K11" t="s">
        <v>9</v>
      </c>
      <c r="M11" s="299"/>
    </row>
    <row r="12" spans="1:14" ht="15" x14ac:dyDescent="0.25">
      <c r="A12" s="292">
        <v>2012</v>
      </c>
      <c r="B12" s="292">
        <v>2</v>
      </c>
      <c r="C12" s="292" t="s">
        <v>262</v>
      </c>
      <c r="D12" s="292" t="s">
        <v>277</v>
      </c>
      <c r="E12" s="292">
        <v>99</v>
      </c>
      <c r="F12" s="294">
        <v>0</v>
      </c>
      <c r="G12" s="292" t="s">
        <v>3919</v>
      </c>
      <c r="I12" s="255">
        <v>72</v>
      </c>
      <c r="J12" s="278">
        <v>894.73</v>
      </c>
      <c r="K12" t="s">
        <v>9</v>
      </c>
      <c r="M12" s="299"/>
    </row>
    <row r="13" spans="1:14" ht="15" x14ac:dyDescent="0.25">
      <c r="A13" s="292">
        <v>2012</v>
      </c>
      <c r="B13" s="292">
        <v>3</v>
      </c>
      <c r="C13" s="292" t="s">
        <v>262</v>
      </c>
      <c r="D13" s="292" t="s">
        <v>277</v>
      </c>
      <c r="E13" s="292">
        <v>99</v>
      </c>
      <c r="F13" s="294">
        <v>0</v>
      </c>
      <c r="G13" s="292" t="s">
        <v>3919</v>
      </c>
      <c r="I13" s="255">
        <v>99</v>
      </c>
      <c r="J13" s="278">
        <v>0</v>
      </c>
    </row>
    <row r="14" spans="1:14" ht="15" x14ac:dyDescent="0.25">
      <c r="A14" s="292">
        <v>2012</v>
      </c>
      <c r="B14" s="292">
        <v>4</v>
      </c>
      <c r="C14" s="292" t="s">
        <v>262</v>
      </c>
      <c r="D14" s="292" t="s">
        <v>277</v>
      </c>
      <c r="E14" s="292">
        <v>99</v>
      </c>
      <c r="F14" s="294">
        <v>0</v>
      </c>
      <c r="G14" s="292" t="s">
        <v>3919</v>
      </c>
      <c r="I14" t="s">
        <v>4704</v>
      </c>
      <c r="J14" s="278"/>
    </row>
    <row r="15" spans="1:14" ht="15" x14ac:dyDescent="0.25">
      <c r="A15" s="292">
        <v>2012</v>
      </c>
      <c r="B15" s="292">
        <v>5</v>
      </c>
      <c r="C15" s="292" t="s">
        <v>262</v>
      </c>
      <c r="D15" s="292" t="s">
        <v>277</v>
      </c>
      <c r="E15" s="292">
        <v>99</v>
      </c>
      <c r="F15" s="294">
        <v>0</v>
      </c>
      <c r="G15" s="292" t="s">
        <v>3919</v>
      </c>
      <c r="I15" t="s">
        <v>74</v>
      </c>
      <c r="J15" s="278">
        <v>1150376.2600000007</v>
      </c>
    </row>
    <row r="16" spans="1:14" ht="15" x14ac:dyDescent="0.25">
      <c r="A16" s="292">
        <v>2012</v>
      </c>
      <c r="B16" s="292">
        <v>6</v>
      </c>
      <c r="C16" s="292" t="s">
        <v>262</v>
      </c>
      <c r="D16" s="292" t="s">
        <v>277</v>
      </c>
      <c r="E16" s="292">
        <v>99</v>
      </c>
      <c r="F16" s="294">
        <v>0</v>
      </c>
      <c r="G16" s="292" t="s">
        <v>3919</v>
      </c>
    </row>
    <row r="17" spans="1:7" ht="15" x14ac:dyDescent="0.25">
      <c r="A17" s="292">
        <v>2012</v>
      </c>
      <c r="B17" s="292">
        <v>1</v>
      </c>
      <c r="C17" s="292" t="s">
        <v>262</v>
      </c>
      <c r="D17" s="292" t="s">
        <v>277</v>
      </c>
      <c r="E17" s="292">
        <v>3</v>
      </c>
      <c r="F17" s="294">
        <v>26671.700000001118</v>
      </c>
      <c r="G17" s="292" t="s">
        <v>272</v>
      </c>
    </row>
    <row r="18" spans="1:7" ht="15" x14ac:dyDescent="0.25">
      <c r="A18" s="292">
        <v>2012</v>
      </c>
      <c r="B18" s="292">
        <v>2</v>
      </c>
      <c r="C18" s="292" t="s">
        <v>262</v>
      </c>
      <c r="D18" s="292" t="s">
        <v>277</v>
      </c>
      <c r="E18" s="292">
        <v>3</v>
      </c>
      <c r="F18" s="294">
        <v>92815.82</v>
      </c>
      <c r="G18" s="292" t="s">
        <v>272</v>
      </c>
    </row>
    <row r="19" spans="1:7" ht="15" x14ac:dyDescent="0.25">
      <c r="A19" s="292">
        <v>2012</v>
      </c>
      <c r="B19" s="292">
        <v>3</v>
      </c>
      <c r="C19" s="292" t="s">
        <v>262</v>
      </c>
      <c r="D19" s="292" t="s">
        <v>277</v>
      </c>
      <c r="E19" s="292">
        <v>3</v>
      </c>
      <c r="F19" s="294">
        <v>443701.6</v>
      </c>
      <c r="G19" s="292" t="s">
        <v>272</v>
      </c>
    </row>
    <row r="20" spans="1:7" ht="15" x14ac:dyDescent="0.25">
      <c r="A20" s="292">
        <v>2012</v>
      </c>
      <c r="B20" s="292">
        <v>4</v>
      </c>
      <c r="C20" s="292" t="s">
        <v>262</v>
      </c>
      <c r="D20" s="292" t="s">
        <v>277</v>
      </c>
      <c r="E20" s="292">
        <v>3</v>
      </c>
      <c r="F20" s="294">
        <v>388830.75</v>
      </c>
      <c r="G20" s="292" t="s">
        <v>272</v>
      </c>
    </row>
    <row r="21" spans="1:7" ht="15" x14ac:dyDescent="0.25">
      <c r="A21" s="292">
        <v>2012</v>
      </c>
      <c r="B21" s="292">
        <v>5</v>
      </c>
      <c r="C21" s="292" t="s">
        <v>262</v>
      </c>
      <c r="D21" s="292" t="s">
        <v>277</v>
      </c>
      <c r="E21" s="292">
        <v>3</v>
      </c>
      <c r="F21" s="294">
        <v>292247.7</v>
      </c>
      <c r="G21" s="292" t="s">
        <v>272</v>
      </c>
    </row>
    <row r="22" spans="1:7" ht="15" x14ac:dyDescent="0.25">
      <c r="A22" s="292">
        <v>2012</v>
      </c>
      <c r="B22" s="292">
        <v>6</v>
      </c>
      <c r="C22" s="292" t="s">
        <v>262</v>
      </c>
      <c r="D22" s="292" t="s">
        <v>277</v>
      </c>
      <c r="E22" s="292">
        <v>3</v>
      </c>
      <c r="F22" s="294">
        <v>268653.74</v>
      </c>
      <c r="G22" s="292" t="s">
        <v>272</v>
      </c>
    </row>
    <row r="23" spans="1:7" ht="15" x14ac:dyDescent="0.25">
      <c r="A23" s="292">
        <v>2012</v>
      </c>
      <c r="B23" s="292">
        <v>2</v>
      </c>
      <c r="C23" s="292" t="s">
        <v>262</v>
      </c>
      <c r="D23" s="292" t="s">
        <v>277</v>
      </c>
      <c r="E23" s="292">
        <v>7</v>
      </c>
      <c r="F23" s="294">
        <v>12663</v>
      </c>
      <c r="G23" s="292" t="s">
        <v>272</v>
      </c>
    </row>
    <row r="24" spans="1:7" ht="15" x14ac:dyDescent="0.25">
      <c r="A24" s="292">
        <v>2012</v>
      </c>
      <c r="B24" s="292">
        <v>4</v>
      </c>
      <c r="C24" s="292" t="s">
        <v>262</v>
      </c>
      <c r="D24" s="292" t="s">
        <v>277</v>
      </c>
      <c r="E24" s="292">
        <v>7</v>
      </c>
      <c r="F24" s="294">
        <v>1258</v>
      </c>
      <c r="G24" s="292" t="s">
        <v>272</v>
      </c>
    </row>
    <row r="25" spans="1:7" ht="15" x14ac:dyDescent="0.25">
      <c r="A25" s="292">
        <v>2012</v>
      </c>
      <c r="B25" s="292">
        <v>4</v>
      </c>
      <c r="C25" s="292" t="s">
        <v>262</v>
      </c>
      <c r="D25" s="292" t="s">
        <v>277</v>
      </c>
      <c r="E25" s="292">
        <v>6</v>
      </c>
      <c r="F25" s="294">
        <v>-66000</v>
      </c>
      <c r="G25" s="292" t="s">
        <v>4669</v>
      </c>
    </row>
    <row r="26" spans="1:7" ht="15" x14ac:dyDescent="0.25">
      <c r="A26" s="292">
        <v>2012</v>
      </c>
      <c r="B26" s="292">
        <v>5</v>
      </c>
      <c r="C26" s="292" t="s">
        <v>262</v>
      </c>
      <c r="D26" s="292" t="s">
        <v>277</v>
      </c>
      <c r="E26" s="292">
        <v>72</v>
      </c>
      <c r="F26" s="294">
        <v>77.209999999999994</v>
      </c>
      <c r="G26" s="292" t="s">
        <v>322</v>
      </c>
    </row>
    <row r="27" spans="1:7" ht="15" x14ac:dyDescent="0.25">
      <c r="A27" s="292">
        <v>2012</v>
      </c>
      <c r="B27" s="292">
        <v>1</v>
      </c>
      <c r="C27" s="292" t="s">
        <v>262</v>
      </c>
      <c r="D27" s="292" t="s">
        <v>277</v>
      </c>
      <c r="E27" s="292">
        <v>70</v>
      </c>
      <c r="F27" s="294">
        <v>394.6</v>
      </c>
      <c r="G27" s="292" t="s">
        <v>286</v>
      </c>
    </row>
    <row r="28" spans="1:7" ht="15" x14ac:dyDescent="0.25">
      <c r="A28" s="292">
        <v>2012</v>
      </c>
      <c r="B28" s="292">
        <v>2</v>
      </c>
      <c r="C28" s="292" t="s">
        <v>262</v>
      </c>
      <c r="D28" s="292" t="s">
        <v>277</v>
      </c>
      <c r="E28" s="292">
        <v>70</v>
      </c>
      <c r="F28" s="294">
        <v>437.55</v>
      </c>
      <c r="G28" s="292" t="s">
        <v>286</v>
      </c>
    </row>
    <row r="29" spans="1:7" ht="15" x14ac:dyDescent="0.25">
      <c r="A29" s="292">
        <v>2012</v>
      </c>
      <c r="B29" s="292">
        <v>3</v>
      </c>
      <c r="C29" s="292" t="s">
        <v>262</v>
      </c>
      <c r="D29" s="292" t="s">
        <v>277</v>
      </c>
      <c r="E29" s="292">
        <v>70</v>
      </c>
      <c r="F29" s="294">
        <v>386.3</v>
      </c>
      <c r="G29" s="292" t="s">
        <v>286</v>
      </c>
    </row>
    <row r="30" spans="1:7" ht="15" x14ac:dyDescent="0.25">
      <c r="A30" s="292">
        <v>2012</v>
      </c>
      <c r="B30" s="292">
        <v>4</v>
      </c>
      <c r="C30" s="292" t="s">
        <v>262</v>
      </c>
      <c r="D30" s="292" t="s">
        <v>277</v>
      </c>
      <c r="E30" s="292">
        <v>70</v>
      </c>
      <c r="F30" s="294">
        <v>372.13</v>
      </c>
      <c r="G30" s="292" t="s">
        <v>286</v>
      </c>
    </row>
    <row r="31" spans="1:7" ht="15" x14ac:dyDescent="0.25">
      <c r="A31" s="292">
        <v>2012</v>
      </c>
      <c r="B31" s="292">
        <v>5</v>
      </c>
      <c r="C31" s="292" t="s">
        <v>262</v>
      </c>
      <c r="D31" s="292" t="s">
        <v>277</v>
      </c>
      <c r="E31" s="292">
        <v>70</v>
      </c>
      <c r="F31" s="294">
        <v>446.3</v>
      </c>
      <c r="G31" s="292" t="s">
        <v>286</v>
      </c>
    </row>
    <row r="32" spans="1:7" ht="15" x14ac:dyDescent="0.25">
      <c r="A32" s="292">
        <v>2012</v>
      </c>
      <c r="B32" s="292">
        <v>6</v>
      </c>
      <c r="C32" s="292" t="s">
        <v>262</v>
      </c>
      <c r="D32" s="292" t="s">
        <v>277</v>
      </c>
      <c r="E32" s="292">
        <v>70</v>
      </c>
      <c r="F32" s="294">
        <v>683.3</v>
      </c>
      <c r="G32" s="292" t="s">
        <v>286</v>
      </c>
    </row>
    <row r="33" spans="1:7" ht="15" x14ac:dyDescent="0.25">
      <c r="A33" s="292">
        <v>2012</v>
      </c>
      <c r="B33" s="292">
        <v>1</v>
      </c>
      <c r="C33" s="292" t="s">
        <v>262</v>
      </c>
      <c r="D33" s="292" t="s">
        <v>277</v>
      </c>
      <c r="E33" s="292">
        <v>70</v>
      </c>
      <c r="F33" s="294">
        <v>1009.7</v>
      </c>
      <c r="G33" s="292" t="s">
        <v>315</v>
      </c>
    </row>
    <row r="34" spans="1:7" ht="15" x14ac:dyDescent="0.25">
      <c r="A34" s="292">
        <v>2012</v>
      </c>
      <c r="B34" s="292">
        <v>2</v>
      </c>
      <c r="C34" s="292" t="s">
        <v>262</v>
      </c>
      <c r="D34" s="292" t="s">
        <v>277</v>
      </c>
      <c r="E34" s="292">
        <v>70</v>
      </c>
      <c r="F34" s="294">
        <v>1080.94</v>
      </c>
      <c r="G34" s="292" t="s">
        <v>315</v>
      </c>
    </row>
    <row r="35" spans="1:7" ht="15" x14ac:dyDescent="0.25">
      <c r="A35" s="292">
        <v>2012</v>
      </c>
      <c r="B35" s="292">
        <v>3</v>
      </c>
      <c r="C35" s="292" t="s">
        <v>262</v>
      </c>
      <c r="D35" s="292" t="s">
        <v>277</v>
      </c>
      <c r="E35" s="292">
        <v>70</v>
      </c>
      <c r="F35" s="294">
        <v>745.03</v>
      </c>
      <c r="G35" s="292" t="s">
        <v>315</v>
      </c>
    </row>
    <row r="36" spans="1:7" ht="15" x14ac:dyDescent="0.25">
      <c r="A36" s="292">
        <v>2012</v>
      </c>
      <c r="B36" s="292">
        <v>4</v>
      </c>
      <c r="C36" s="292" t="s">
        <v>262</v>
      </c>
      <c r="D36" s="292" t="s">
        <v>277</v>
      </c>
      <c r="E36" s="292">
        <v>70</v>
      </c>
      <c r="F36" s="294">
        <v>1026.51</v>
      </c>
      <c r="G36" s="292" t="s">
        <v>315</v>
      </c>
    </row>
    <row r="37" spans="1:7" ht="15" x14ac:dyDescent="0.25">
      <c r="A37" s="292">
        <v>2012</v>
      </c>
      <c r="B37" s="292">
        <v>5</v>
      </c>
      <c r="C37" s="292" t="s">
        <v>262</v>
      </c>
      <c r="D37" s="292" t="s">
        <v>277</v>
      </c>
      <c r="E37" s="292">
        <v>70</v>
      </c>
      <c r="F37" s="294">
        <v>1264.5899999999999</v>
      </c>
      <c r="G37" s="292" t="s">
        <v>315</v>
      </c>
    </row>
    <row r="38" spans="1:7" ht="15" x14ac:dyDescent="0.25">
      <c r="A38" s="292">
        <v>2012</v>
      </c>
      <c r="B38" s="292">
        <v>6</v>
      </c>
      <c r="C38" s="292" t="s">
        <v>262</v>
      </c>
      <c r="D38" s="292" t="s">
        <v>277</v>
      </c>
      <c r="E38" s="292">
        <v>70</v>
      </c>
      <c r="F38" s="294">
        <v>1817.88</v>
      </c>
      <c r="G38" s="292" t="s">
        <v>315</v>
      </c>
    </row>
    <row r="39" spans="1:7" ht="15" x14ac:dyDescent="0.25">
      <c r="A39" s="292">
        <v>2012</v>
      </c>
      <c r="B39" s="292">
        <v>1</v>
      </c>
      <c r="C39" s="292" t="s">
        <v>262</v>
      </c>
      <c r="D39" s="292" t="s">
        <v>277</v>
      </c>
      <c r="E39" s="292">
        <v>70</v>
      </c>
      <c r="F39" s="294">
        <v>6487.81</v>
      </c>
      <c r="G39" s="292" t="s">
        <v>285</v>
      </c>
    </row>
    <row r="40" spans="1:7" ht="15" x14ac:dyDescent="0.25">
      <c r="A40" s="292">
        <v>2012</v>
      </c>
      <c r="B40" s="292">
        <v>2</v>
      </c>
      <c r="C40" s="292" t="s">
        <v>262</v>
      </c>
      <c r="D40" s="292" t="s">
        <v>277</v>
      </c>
      <c r="E40" s="292">
        <v>70</v>
      </c>
      <c r="F40" s="294">
        <v>7232.53</v>
      </c>
      <c r="G40" s="292" t="s">
        <v>285</v>
      </c>
    </row>
    <row r="41" spans="1:7" ht="15" x14ac:dyDescent="0.25">
      <c r="A41" s="292">
        <v>2012</v>
      </c>
      <c r="B41" s="292">
        <v>3</v>
      </c>
      <c r="C41" s="292" t="s">
        <v>262</v>
      </c>
      <c r="D41" s="292" t="s">
        <v>277</v>
      </c>
      <c r="E41" s="292">
        <v>70</v>
      </c>
      <c r="F41" s="294">
        <v>6594.64</v>
      </c>
      <c r="G41" s="292" t="s">
        <v>285</v>
      </c>
    </row>
    <row r="42" spans="1:7" ht="15" x14ac:dyDescent="0.25">
      <c r="A42" s="292">
        <v>2012</v>
      </c>
      <c r="B42" s="292">
        <v>4</v>
      </c>
      <c r="C42" s="292" t="s">
        <v>262</v>
      </c>
      <c r="D42" s="292" t="s">
        <v>277</v>
      </c>
      <c r="E42" s="292">
        <v>70</v>
      </c>
      <c r="F42" s="294">
        <v>6043.8</v>
      </c>
      <c r="G42" s="292" t="s">
        <v>285</v>
      </c>
    </row>
    <row r="43" spans="1:7" ht="15" x14ac:dyDescent="0.25">
      <c r="A43" s="292">
        <v>2012</v>
      </c>
      <c r="B43" s="292">
        <v>5</v>
      </c>
      <c r="C43" s="292" t="s">
        <v>262</v>
      </c>
      <c r="D43" s="292" t="s">
        <v>277</v>
      </c>
      <c r="E43" s="292">
        <v>70</v>
      </c>
      <c r="F43" s="294">
        <v>7214.95</v>
      </c>
      <c r="G43" s="292" t="s">
        <v>285</v>
      </c>
    </row>
    <row r="44" spans="1:7" ht="15" x14ac:dyDescent="0.25">
      <c r="A44" s="292">
        <v>2012</v>
      </c>
      <c r="B44" s="292">
        <v>6</v>
      </c>
      <c r="C44" s="292" t="s">
        <v>262</v>
      </c>
      <c r="D44" s="292" t="s">
        <v>277</v>
      </c>
      <c r="E44" s="292">
        <v>70</v>
      </c>
      <c r="F44" s="294">
        <v>11164.65</v>
      </c>
      <c r="G44" s="292" t="s">
        <v>285</v>
      </c>
    </row>
    <row r="45" spans="1:7" ht="15" x14ac:dyDescent="0.25">
      <c r="A45" s="292">
        <v>2012</v>
      </c>
      <c r="B45" s="292">
        <v>1</v>
      </c>
      <c r="C45" s="292" t="s">
        <v>262</v>
      </c>
      <c r="D45" s="292" t="s">
        <v>277</v>
      </c>
      <c r="E45" s="292">
        <v>72</v>
      </c>
      <c r="F45" s="294">
        <v>12.77</v>
      </c>
      <c r="G45" s="292" t="s">
        <v>396</v>
      </c>
    </row>
    <row r="46" spans="1:7" ht="15" x14ac:dyDescent="0.25">
      <c r="A46" s="292">
        <v>2012</v>
      </c>
      <c r="B46" s="292">
        <v>2</v>
      </c>
      <c r="C46" s="292" t="s">
        <v>262</v>
      </c>
      <c r="D46" s="292" t="s">
        <v>277</v>
      </c>
      <c r="E46" s="292">
        <v>72</v>
      </c>
      <c r="F46" s="294">
        <v>10.42</v>
      </c>
      <c r="G46" s="292" t="s">
        <v>396</v>
      </c>
    </row>
    <row r="47" spans="1:7" ht="15" x14ac:dyDescent="0.25">
      <c r="A47" s="292">
        <v>2012</v>
      </c>
      <c r="B47" s="292">
        <v>3</v>
      </c>
      <c r="C47" s="292" t="s">
        <v>262</v>
      </c>
      <c r="D47" s="292" t="s">
        <v>277</v>
      </c>
      <c r="E47" s="292">
        <v>72</v>
      </c>
      <c r="F47" s="294">
        <v>9.7200000000000006</v>
      </c>
      <c r="G47" s="292" t="s">
        <v>396</v>
      </c>
    </row>
    <row r="48" spans="1:7" ht="15" x14ac:dyDescent="0.25">
      <c r="A48" s="292">
        <v>2012</v>
      </c>
      <c r="B48" s="292">
        <v>4</v>
      </c>
      <c r="C48" s="292" t="s">
        <v>262</v>
      </c>
      <c r="D48" s="292" t="s">
        <v>277</v>
      </c>
      <c r="E48" s="292">
        <v>72</v>
      </c>
      <c r="F48" s="294">
        <v>7.96</v>
      </c>
      <c r="G48" s="292" t="s">
        <v>396</v>
      </c>
    </row>
    <row r="49" spans="1:7" ht="15" x14ac:dyDescent="0.25">
      <c r="A49" s="292">
        <v>2012</v>
      </c>
      <c r="B49" s="292">
        <v>1</v>
      </c>
      <c r="C49" s="292" t="s">
        <v>262</v>
      </c>
      <c r="D49" s="292" t="s">
        <v>277</v>
      </c>
      <c r="E49" s="292">
        <v>72</v>
      </c>
      <c r="F49" s="294">
        <v>242.74</v>
      </c>
      <c r="G49" s="292" t="s">
        <v>395</v>
      </c>
    </row>
    <row r="50" spans="1:7" ht="15" x14ac:dyDescent="0.25">
      <c r="A50" s="292">
        <v>2012</v>
      </c>
      <c r="B50" s="292">
        <v>2</v>
      </c>
      <c r="C50" s="292" t="s">
        <v>262</v>
      </c>
      <c r="D50" s="292" t="s">
        <v>277</v>
      </c>
      <c r="E50" s="292">
        <v>72</v>
      </c>
      <c r="F50" s="294">
        <v>197.92</v>
      </c>
      <c r="G50" s="292" t="s">
        <v>395</v>
      </c>
    </row>
    <row r="51" spans="1:7" ht="15" x14ac:dyDescent="0.25">
      <c r="A51" s="292">
        <v>2012</v>
      </c>
      <c r="B51" s="292">
        <v>3</v>
      </c>
      <c r="C51" s="292" t="s">
        <v>262</v>
      </c>
      <c r="D51" s="292" t="s">
        <v>277</v>
      </c>
      <c r="E51" s="292">
        <v>72</v>
      </c>
      <c r="F51" s="294">
        <v>184.8</v>
      </c>
      <c r="G51" s="292" t="s">
        <v>395</v>
      </c>
    </row>
    <row r="52" spans="1:7" ht="15" x14ac:dyDescent="0.25">
      <c r="A52" s="292">
        <v>2012</v>
      </c>
      <c r="B52" s="292">
        <v>4</v>
      </c>
      <c r="C52" s="292" t="s">
        <v>262</v>
      </c>
      <c r="D52" s="292" t="s">
        <v>277</v>
      </c>
      <c r="E52" s="292">
        <v>72</v>
      </c>
      <c r="F52" s="294">
        <v>151.27000000000001</v>
      </c>
      <c r="G52" s="292" t="s">
        <v>395</v>
      </c>
    </row>
    <row r="53" spans="1:7" ht="15" x14ac:dyDescent="0.25">
      <c r="A53" s="292">
        <v>2012</v>
      </c>
      <c r="B53" s="292">
        <v>1</v>
      </c>
      <c r="C53" s="292" t="s">
        <v>262</v>
      </c>
      <c r="D53" s="292" t="s">
        <v>277</v>
      </c>
      <c r="E53" s="292">
        <v>0</v>
      </c>
      <c r="F53" s="294">
        <v>2657.1</v>
      </c>
      <c r="G53" s="292" t="s">
        <v>314</v>
      </c>
    </row>
    <row r="54" spans="1:7" ht="15" x14ac:dyDescent="0.25">
      <c r="A54" s="292">
        <v>2012</v>
      </c>
      <c r="B54" s="292">
        <v>2</v>
      </c>
      <c r="C54" s="292" t="s">
        <v>262</v>
      </c>
      <c r="D54" s="292" t="s">
        <v>277</v>
      </c>
      <c r="E54" s="292">
        <v>0</v>
      </c>
      <c r="F54" s="294">
        <v>2844.58</v>
      </c>
      <c r="G54" s="292" t="s">
        <v>314</v>
      </c>
    </row>
    <row r="55" spans="1:7" ht="15" x14ac:dyDescent="0.25">
      <c r="A55" s="292">
        <v>2012</v>
      </c>
      <c r="B55" s="292">
        <v>3</v>
      </c>
      <c r="C55" s="292" t="s">
        <v>262</v>
      </c>
      <c r="D55" s="292" t="s">
        <v>277</v>
      </c>
      <c r="E55" s="292">
        <v>0</v>
      </c>
      <c r="F55" s="294">
        <v>1960.61</v>
      </c>
      <c r="G55" s="292" t="s">
        <v>314</v>
      </c>
    </row>
    <row r="56" spans="1:7" ht="15" x14ac:dyDescent="0.25">
      <c r="A56" s="292">
        <v>2012</v>
      </c>
      <c r="B56" s="292">
        <v>4</v>
      </c>
      <c r="C56" s="292" t="s">
        <v>262</v>
      </c>
      <c r="D56" s="292" t="s">
        <v>277</v>
      </c>
      <c r="E56" s="292">
        <v>0</v>
      </c>
      <c r="F56" s="294">
        <v>2701.34</v>
      </c>
      <c r="G56" s="292" t="s">
        <v>314</v>
      </c>
    </row>
    <row r="57" spans="1:7" ht="15" x14ac:dyDescent="0.25">
      <c r="A57" s="292">
        <v>2012</v>
      </c>
      <c r="B57" s="292">
        <v>5</v>
      </c>
      <c r="C57" s="292" t="s">
        <v>262</v>
      </c>
      <c r="D57" s="292" t="s">
        <v>277</v>
      </c>
      <c r="E57" s="292">
        <v>0</v>
      </c>
      <c r="F57" s="294">
        <v>3327.87</v>
      </c>
      <c r="G57" s="292" t="s">
        <v>314</v>
      </c>
    </row>
    <row r="58" spans="1:7" ht="15" x14ac:dyDescent="0.25">
      <c r="A58" s="292">
        <v>2012</v>
      </c>
      <c r="B58" s="292">
        <v>6</v>
      </c>
      <c r="C58" s="292" t="s">
        <v>262</v>
      </c>
      <c r="D58" s="292" t="s">
        <v>277</v>
      </c>
      <c r="E58" s="292">
        <v>0</v>
      </c>
      <c r="F58" s="294">
        <v>4783.8900000000003</v>
      </c>
      <c r="G58" s="292" t="s">
        <v>314</v>
      </c>
    </row>
    <row r="59" spans="1:7" ht="15" x14ac:dyDescent="0.25">
      <c r="A59" s="292">
        <v>2012</v>
      </c>
      <c r="B59" s="292">
        <v>1</v>
      </c>
      <c r="C59" s="292" t="s">
        <v>262</v>
      </c>
      <c r="D59" s="292" t="s">
        <v>277</v>
      </c>
      <c r="E59" s="292">
        <v>6</v>
      </c>
      <c r="F59" s="294">
        <v>0</v>
      </c>
      <c r="G59" s="292" t="s">
        <v>300</v>
      </c>
    </row>
    <row r="60" spans="1:7" ht="15" x14ac:dyDescent="0.25">
      <c r="A60" s="292">
        <v>2012</v>
      </c>
      <c r="B60" s="292">
        <v>2</v>
      </c>
      <c r="C60" s="292" t="s">
        <v>262</v>
      </c>
      <c r="D60" s="292" t="s">
        <v>277</v>
      </c>
      <c r="E60" s="292">
        <v>6</v>
      </c>
      <c r="F60" s="294">
        <v>0</v>
      </c>
      <c r="G60" s="292" t="s">
        <v>300</v>
      </c>
    </row>
    <row r="61" spans="1:7" ht="15" x14ac:dyDescent="0.25">
      <c r="A61" s="292">
        <v>2012</v>
      </c>
      <c r="B61" s="292">
        <v>3</v>
      </c>
      <c r="C61" s="292" t="s">
        <v>262</v>
      </c>
      <c r="D61" s="292" t="s">
        <v>277</v>
      </c>
      <c r="E61" s="292">
        <v>6</v>
      </c>
      <c r="F61" s="294">
        <v>0</v>
      </c>
      <c r="G61" s="292" t="s">
        <v>300</v>
      </c>
    </row>
    <row r="62" spans="1:7" ht="15" x14ac:dyDescent="0.25">
      <c r="A62" s="292">
        <v>2012</v>
      </c>
      <c r="B62" s="292">
        <v>4</v>
      </c>
      <c r="C62" s="292" t="s">
        <v>262</v>
      </c>
      <c r="D62" s="292" t="s">
        <v>277</v>
      </c>
      <c r="E62" s="292">
        <v>6</v>
      </c>
      <c r="F62" s="294">
        <v>0</v>
      </c>
      <c r="G62" s="292" t="s">
        <v>300</v>
      </c>
    </row>
    <row r="63" spans="1:7" ht="15" x14ac:dyDescent="0.25">
      <c r="A63" s="292">
        <v>2012</v>
      </c>
      <c r="B63" s="292">
        <v>5</v>
      </c>
      <c r="C63" s="292" t="s">
        <v>262</v>
      </c>
      <c r="D63" s="292" t="s">
        <v>277</v>
      </c>
      <c r="E63" s="292">
        <v>6</v>
      </c>
      <c r="F63" s="294">
        <v>0</v>
      </c>
      <c r="G63" s="292" t="s">
        <v>300</v>
      </c>
    </row>
    <row r="64" spans="1:7" ht="15" x14ac:dyDescent="0.25">
      <c r="A64" s="292">
        <v>2012</v>
      </c>
      <c r="B64" s="292">
        <v>6</v>
      </c>
      <c r="C64" s="292" t="s">
        <v>262</v>
      </c>
      <c r="D64" s="292" t="s">
        <v>277</v>
      </c>
      <c r="E64" s="292">
        <v>6</v>
      </c>
      <c r="F64" s="294">
        <v>0</v>
      </c>
      <c r="G64" s="292" t="s">
        <v>300</v>
      </c>
    </row>
    <row r="65" spans="1:7" ht="15" x14ac:dyDescent="0.25">
      <c r="A65" s="292">
        <v>2012</v>
      </c>
      <c r="B65" s="292">
        <v>1</v>
      </c>
      <c r="C65" s="292" t="s">
        <v>262</v>
      </c>
      <c r="D65" s="292" t="s">
        <v>277</v>
      </c>
      <c r="E65" s="292">
        <v>6</v>
      </c>
      <c r="F65" s="294">
        <v>22.69</v>
      </c>
      <c r="G65" s="292" t="s">
        <v>299</v>
      </c>
    </row>
    <row r="66" spans="1:7" ht="15" x14ac:dyDescent="0.25">
      <c r="A66" s="292">
        <v>2012</v>
      </c>
      <c r="B66" s="292">
        <v>2</v>
      </c>
      <c r="C66" s="292" t="s">
        <v>262</v>
      </c>
      <c r="D66" s="292" t="s">
        <v>277</v>
      </c>
      <c r="E66" s="292">
        <v>6</v>
      </c>
      <c r="F66" s="294">
        <v>545.14</v>
      </c>
      <c r="G66" s="292" t="s">
        <v>299</v>
      </c>
    </row>
    <row r="67" spans="1:7" ht="15" x14ac:dyDescent="0.25">
      <c r="A67" s="292">
        <v>2012</v>
      </c>
      <c r="B67" s="292">
        <v>3</v>
      </c>
      <c r="C67" s="292" t="s">
        <v>262</v>
      </c>
      <c r="D67" s="292" t="s">
        <v>277</v>
      </c>
      <c r="E67" s="292">
        <v>6</v>
      </c>
      <c r="F67" s="294">
        <v>138.53</v>
      </c>
      <c r="G67" s="292" t="s">
        <v>299</v>
      </c>
    </row>
    <row r="68" spans="1:7" ht="15" x14ac:dyDescent="0.25">
      <c r="A68" s="292">
        <v>2012</v>
      </c>
      <c r="B68" s="292">
        <v>4</v>
      </c>
      <c r="C68" s="292" t="s">
        <v>262</v>
      </c>
      <c r="D68" s="292" t="s">
        <v>277</v>
      </c>
      <c r="E68" s="292">
        <v>6</v>
      </c>
      <c r="F68" s="294">
        <v>0</v>
      </c>
      <c r="G68" s="292" t="s">
        <v>299</v>
      </c>
    </row>
    <row r="69" spans="1:7" ht="15" x14ac:dyDescent="0.25">
      <c r="A69" s="292">
        <v>2012</v>
      </c>
      <c r="B69" s="292">
        <v>5</v>
      </c>
      <c r="C69" s="292" t="s">
        <v>262</v>
      </c>
      <c r="D69" s="292" t="s">
        <v>277</v>
      </c>
      <c r="E69" s="292">
        <v>6</v>
      </c>
      <c r="F69" s="294">
        <v>0</v>
      </c>
      <c r="G69" s="292" t="s">
        <v>299</v>
      </c>
    </row>
    <row r="70" spans="1:7" ht="15" x14ac:dyDescent="0.25">
      <c r="A70" s="292">
        <v>2012</v>
      </c>
      <c r="B70" s="292">
        <v>6</v>
      </c>
      <c r="C70" s="292" t="s">
        <v>262</v>
      </c>
      <c r="D70" s="292" t="s">
        <v>277</v>
      </c>
      <c r="E70" s="292">
        <v>6</v>
      </c>
      <c r="F70" s="294">
        <v>0</v>
      </c>
      <c r="G70" s="292" t="s">
        <v>299</v>
      </c>
    </row>
    <row r="71" spans="1:7" ht="15" x14ac:dyDescent="0.25">
      <c r="A71" s="292">
        <v>2012</v>
      </c>
      <c r="B71" s="292">
        <v>1</v>
      </c>
      <c r="C71" s="292" t="s">
        <v>262</v>
      </c>
      <c r="D71" s="292" t="s">
        <v>277</v>
      </c>
      <c r="E71" s="292">
        <v>6</v>
      </c>
      <c r="F71" s="294">
        <v>1424.15</v>
      </c>
      <c r="G71" s="292" t="s">
        <v>298</v>
      </c>
    </row>
    <row r="72" spans="1:7" ht="15" x14ac:dyDescent="0.25">
      <c r="A72" s="292">
        <v>2012</v>
      </c>
      <c r="B72" s="292">
        <v>2</v>
      </c>
      <c r="C72" s="292" t="s">
        <v>262</v>
      </c>
      <c r="D72" s="292" t="s">
        <v>277</v>
      </c>
      <c r="E72" s="292">
        <v>6</v>
      </c>
      <c r="F72" s="294">
        <v>4353.29</v>
      </c>
      <c r="G72" s="292" t="s">
        <v>298</v>
      </c>
    </row>
    <row r="73" spans="1:7" ht="15" x14ac:dyDescent="0.25">
      <c r="A73" s="292">
        <v>2012</v>
      </c>
      <c r="B73" s="292">
        <v>3</v>
      </c>
      <c r="C73" s="292" t="s">
        <v>262</v>
      </c>
      <c r="D73" s="292" t="s">
        <v>277</v>
      </c>
      <c r="E73" s="292">
        <v>6</v>
      </c>
      <c r="F73" s="294">
        <v>12430.89</v>
      </c>
      <c r="G73" s="292" t="s">
        <v>298</v>
      </c>
    </row>
    <row r="74" spans="1:7" ht="15" x14ac:dyDescent="0.25">
      <c r="A74" s="292">
        <v>2012</v>
      </c>
      <c r="B74" s="292">
        <v>4</v>
      </c>
      <c r="C74" s="292" t="s">
        <v>262</v>
      </c>
      <c r="D74" s="292" t="s">
        <v>277</v>
      </c>
      <c r="E74" s="292">
        <v>6</v>
      </c>
      <c r="F74" s="294">
        <v>884.75</v>
      </c>
      <c r="G74" s="292" t="s">
        <v>298</v>
      </c>
    </row>
    <row r="75" spans="1:7" ht="15" x14ac:dyDescent="0.25">
      <c r="A75" s="292">
        <v>2012</v>
      </c>
      <c r="B75" s="292">
        <v>5</v>
      </c>
      <c r="C75" s="292" t="s">
        <v>262</v>
      </c>
      <c r="D75" s="292" t="s">
        <v>277</v>
      </c>
      <c r="E75" s="292">
        <v>6</v>
      </c>
      <c r="F75" s="294">
        <v>12.45</v>
      </c>
      <c r="G75" s="292" t="s">
        <v>298</v>
      </c>
    </row>
    <row r="76" spans="1:7" ht="15" x14ac:dyDescent="0.25">
      <c r="A76" s="292">
        <v>2012</v>
      </c>
      <c r="B76" s="292">
        <v>6</v>
      </c>
      <c r="C76" s="292" t="s">
        <v>262</v>
      </c>
      <c r="D76" s="292" t="s">
        <v>277</v>
      </c>
      <c r="E76" s="292">
        <v>6</v>
      </c>
      <c r="F76" s="294">
        <v>1243.56</v>
      </c>
      <c r="G76" s="292" t="s">
        <v>298</v>
      </c>
    </row>
    <row r="77" spans="1:7" ht="15" x14ac:dyDescent="0.25">
      <c r="A77" s="292">
        <v>2012</v>
      </c>
      <c r="B77" s="292">
        <v>1</v>
      </c>
      <c r="C77" s="292" t="s">
        <v>262</v>
      </c>
      <c r="D77" s="292" t="s">
        <v>277</v>
      </c>
      <c r="E77" s="292">
        <v>0</v>
      </c>
      <c r="F77" s="294">
        <v>4098.4799999999996</v>
      </c>
      <c r="G77" s="292" t="s">
        <v>284</v>
      </c>
    </row>
    <row r="78" spans="1:7" ht="15" x14ac:dyDescent="0.25">
      <c r="A78" s="292">
        <v>2012</v>
      </c>
      <c r="B78" s="292">
        <v>2</v>
      </c>
      <c r="C78" s="292" t="s">
        <v>262</v>
      </c>
      <c r="D78" s="292" t="s">
        <v>277</v>
      </c>
      <c r="E78" s="292">
        <v>0</v>
      </c>
      <c r="F78" s="294">
        <v>977.55</v>
      </c>
      <c r="G78" s="292" t="s">
        <v>284</v>
      </c>
    </row>
    <row r="79" spans="1:7" ht="15" x14ac:dyDescent="0.25">
      <c r="A79" s="292">
        <v>2012</v>
      </c>
      <c r="B79" s="292">
        <v>3</v>
      </c>
      <c r="C79" s="292" t="s">
        <v>262</v>
      </c>
      <c r="D79" s="292" t="s">
        <v>277</v>
      </c>
      <c r="E79" s="292">
        <v>0</v>
      </c>
      <c r="F79" s="294">
        <v>1519.6</v>
      </c>
      <c r="G79" s="292" t="s">
        <v>284</v>
      </c>
    </row>
    <row r="80" spans="1:7" ht="15" x14ac:dyDescent="0.25">
      <c r="A80" s="292">
        <v>2012</v>
      </c>
      <c r="B80" s="292">
        <v>4</v>
      </c>
      <c r="C80" s="292" t="s">
        <v>262</v>
      </c>
      <c r="D80" s="292" t="s">
        <v>277</v>
      </c>
      <c r="E80" s="292">
        <v>0</v>
      </c>
      <c r="F80" s="294">
        <v>2144.02</v>
      </c>
      <c r="G80" s="292" t="s">
        <v>284</v>
      </c>
    </row>
    <row r="81" spans="1:7" ht="15" x14ac:dyDescent="0.25">
      <c r="A81" s="292">
        <v>2012</v>
      </c>
      <c r="B81" s="292">
        <v>5</v>
      </c>
      <c r="C81" s="292" t="s">
        <v>262</v>
      </c>
      <c r="D81" s="292" t="s">
        <v>277</v>
      </c>
      <c r="E81" s="292">
        <v>0</v>
      </c>
      <c r="F81" s="294">
        <v>1085.2</v>
      </c>
      <c r="G81" s="292" t="s">
        <v>284</v>
      </c>
    </row>
    <row r="82" spans="1:7" ht="15" x14ac:dyDescent="0.25">
      <c r="A82" s="292">
        <v>2012</v>
      </c>
      <c r="B82" s="292">
        <v>6</v>
      </c>
      <c r="C82" s="292" t="s">
        <v>262</v>
      </c>
      <c r="D82" s="292" t="s">
        <v>277</v>
      </c>
      <c r="E82" s="292">
        <v>0</v>
      </c>
      <c r="F82" s="294">
        <v>4580.62</v>
      </c>
      <c r="G82" s="292" t="s">
        <v>284</v>
      </c>
    </row>
    <row r="83" spans="1:7" ht="15" x14ac:dyDescent="0.25">
      <c r="A83" s="292">
        <v>2012</v>
      </c>
      <c r="B83" s="292">
        <v>1</v>
      </c>
      <c r="C83" s="292" t="s">
        <v>262</v>
      </c>
      <c r="D83" s="292" t="s">
        <v>277</v>
      </c>
      <c r="E83" s="292">
        <v>3</v>
      </c>
      <c r="F83" s="294">
        <v>-6649.5</v>
      </c>
      <c r="G83" s="292" t="s">
        <v>310</v>
      </c>
    </row>
    <row r="84" spans="1:7" ht="15" x14ac:dyDescent="0.25">
      <c r="A84" s="292">
        <v>2012</v>
      </c>
      <c r="B84" s="292">
        <v>1</v>
      </c>
      <c r="C84" s="292" t="s">
        <v>262</v>
      </c>
      <c r="D84" s="292" t="s">
        <v>277</v>
      </c>
      <c r="E84" s="292">
        <v>40</v>
      </c>
      <c r="F84" s="294">
        <v>-196861.59</v>
      </c>
      <c r="G84" s="292" t="s">
        <v>310</v>
      </c>
    </row>
    <row r="85" spans="1:7" ht="15" x14ac:dyDescent="0.25">
      <c r="A85" s="292">
        <v>2012</v>
      </c>
      <c r="B85" s="292">
        <v>2</v>
      </c>
      <c r="C85" s="292" t="s">
        <v>262</v>
      </c>
      <c r="D85" s="292" t="s">
        <v>277</v>
      </c>
      <c r="E85" s="292">
        <v>40</v>
      </c>
      <c r="F85" s="294">
        <v>-141181.31</v>
      </c>
      <c r="G85" s="292" t="s">
        <v>310</v>
      </c>
    </row>
    <row r="86" spans="1:7" ht="15" x14ac:dyDescent="0.25">
      <c r="A86" s="292">
        <v>2012</v>
      </c>
      <c r="B86" s="292">
        <v>3</v>
      </c>
      <c r="C86" s="292" t="s">
        <v>262</v>
      </c>
      <c r="D86" s="292" t="s">
        <v>277</v>
      </c>
      <c r="E86" s="292">
        <v>40</v>
      </c>
      <c r="F86" s="294">
        <v>-10219.629999999999</v>
      </c>
      <c r="G86" s="292" t="s">
        <v>310</v>
      </c>
    </row>
    <row r="87" spans="1:7" ht="15" x14ac:dyDescent="0.25">
      <c r="A87" s="292">
        <v>2012</v>
      </c>
      <c r="B87" s="292">
        <v>6</v>
      </c>
      <c r="C87" s="292" t="s">
        <v>262</v>
      </c>
      <c r="D87" s="292" t="s">
        <v>277</v>
      </c>
      <c r="E87" s="292">
        <v>40</v>
      </c>
      <c r="F87" s="294">
        <v>-25827</v>
      </c>
      <c r="G87" s="292" t="s">
        <v>310</v>
      </c>
    </row>
    <row r="88" spans="1:7" ht="15" x14ac:dyDescent="0.25">
      <c r="A88" s="292">
        <v>2012</v>
      </c>
      <c r="B88" s="292">
        <v>1</v>
      </c>
      <c r="C88" s="292" t="s">
        <v>262</v>
      </c>
      <c r="D88" s="292" t="s">
        <v>277</v>
      </c>
      <c r="E88" s="292">
        <v>2</v>
      </c>
      <c r="F88" s="294">
        <v>86.82</v>
      </c>
      <c r="G88" s="292" t="s">
        <v>321</v>
      </c>
    </row>
    <row r="89" spans="1:7" ht="15" x14ac:dyDescent="0.25">
      <c r="A89" s="292">
        <v>2012</v>
      </c>
      <c r="B89" s="292">
        <v>2</v>
      </c>
      <c r="C89" s="292" t="s">
        <v>262</v>
      </c>
      <c r="D89" s="292" t="s">
        <v>277</v>
      </c>
      <c r="E89" s="292">
        <v>2</v>
      </c>
      <c r="F89" s="294">
        <v>31.8</v>
      </c>
      <c r="G89" s="292" t="s">
        <v>321</v>
      </c>
    </row>
    <row r="90" spans="1:7" ht="15" x14ac:dyDescent="0.25">
      <c r="A90" s="292">
        <v>2012</v>
      </c>
      <c r="B90" s="292">
        <v>3</v>
      </c>
      <c r="C90" s="292" t="s">
        <v>262</v>
      </c>
      <c r="D90" s="292" t="s">
        <v>277</v>
      </c>
      <c r="E90" s="292">
        <v>2</v>
      </c>
      <c r="F90" s="294">
        <v>123.21</v>
      </c>
      <c r="G90" s="292" t="s">
        <v>321</v>
      </c>
    </row>
    <row r="91" spans="1:7" ht="15" x14ac:dyDescent="0.25">
      <c r="A91" s="292">
        <v>2012</v>
      </c>
      <c r="B91" s="292">
        <v>4</v>
      </c>
      <c r="C91" s="292" t="s">
        <v>262</v>
      </c>
      <c r="D91" s="292" t="s">
        <v>277</v>
      </c>
      <c r="E91" s="292">
        <v>2</v>
      </c>
      <c r="F91" s="294">
        <v>29.28</v>
      </c>
      <c r="G91" s="292" t="s">
        <v>321</v>
      </c>
    </row>
    <row r="92" spans="1:7" ht="15" x14ac:dyDescent="0.25">
      <c r="A92" s="292">
        <v>2012</v>
      </c>
      <c r="B92" s="292">
        <v>5</v>
      </c>
      <c r="C92" s="292" t="s">
        <v>262</v>
      </c>
      <c r="D92" s="292" t="s">
        <v>277</v>
      </c>
      <c r="E92" s="292">
        <v>2</v>
      </c>
      <c r="F92" s="294">
        <v>1.58</v>
      </c>
      <c r="G92" s="292" t="s">
        <v>321</v>
      </c>
    </row>
    <row r="93" spans="1:7" ht="15" x14ac:dyDescent="0.25">
      <c r="A93" s="292">
        <v>2012</v>
      </c>
      <c r="B93" s="292">
        <v>1</v>
      </c>
      <c r="C93" s="292" t="s">
        <v>262</v>
      </c>
      <c r="D93" s="292" t="s">
        <v>277</v>
      </c>
      <c r="E93" s="292">
        <v>3</v>
      </c>
      <c r="F93" s="294">
        <v>118297.37</v>
      </c>
      <c r="G93" s="292" t="s">
        <v>270</v>
      </c>
    </row>
    <row r="94" spans="1:7" ht="15" x14ac:dyDescent="0.25">
      <c r="A94" s="292">
        <v>2012</v>
      </c>
      <c r="B94" s="292">
        <v>2</v>
      </c>
      <c r="C94" s="292" t="s">
        <v>262</v>
      </c>
      <c r="D94" s="292" t="s">
        <v>277</v>
      </c>
      <c r="E94" s="292">
        <v>3</v>
      </c>
      <c r="F94" s="294">
        <v>91381.07</v>
      </c>
      <c r="G94" s="292" t="s">
        <v>270</v>
      </c>
    </row>
    <row r="95" spans="1:7" ht="15" x14ac:dyDescent="0.25">
      <c r="A95" s="292">
        <v>2012</v>
      </c>
      <c r="B95" s="292">
        <v>3</v>
      </c>
      <c r="C95" s="292" t="s">
        <v>262</v>
      </c>
      <c r="D95" s="292" t="s">
        <v>277</v>
      </c>
      <c r="E95" s="292">
        <v>3</v>
      </c>
      <c r="F95" s="294">
        <v>181889.47</v>
      </c>
      <c r="G95" s="292" t="s">
        <v>270</v>
      </c>
    </row>
    <row r="96" spans="1:7" ht="15" x14ac:dyDescent="0.25">
      <c r="A96" s="292">
        <v>2012</v>
      </c>
      <c r="B96" s="292">
        <v>4</v>
      </c>
      <c r="C96" s="292" t="s">
        <v>262</v>
      </c>
      <c r="D96" s="292" t="s">
        <v>277</v>
      </c>
      <c r="E96" s="292">
        <v>3</v>
      </c>
      <c r="F96" s="294">
        <v>108958.8</v>
      </c>
      <c r="G96" s="292" t="s">
        <v>270</v>
      </c>
    </row>
    <row r="97" spans="1:7" ht="15" x14ac:dyDescent="0.25">
      <c r="A97" s="292">
        <v>2012</v>
      </c>
      <c r="B97" s="292">
        <v>5</v>
      </c>
      <c r="C97" s="292" t="s">
        <v>262</v>
      </c>
      <c r="D97" s="292" t="s">
        <v>277</v>
      </c>
      <c r="E97" s="292">
        <v>3</v>
      </c>
      <c r="F97" s="294">
        <v>658399.55000000005</v>
      </c>
      <c r="G97" s="292" t="s">
        <v>270</v>
      </c>
    </row>
    <row r="98" spans="1:7" ht="15" x14ac:dyDescent="0.25">
      <c r="A98" s="292">
        <v>2012</v>
      </c>
      <c r="B98" s="292">
        <v>6</v>
      </c>
      <c r="C98" s="292" t="s">
        <v>262</v>
      </c>
      <c r="D98" s="292" t="s">
        <v>277</v>
      </c>
      <c r="E98" s="292">
        <v>3</v>
      </c>
      <c r="F98" s="294">
        <v>288005.17</v>
      </c>
      <c r="G98" s="292" t="s">
        <v>270</v>
      </c>
    </row>
    <row r="99" spans="1:7" ht="15" x14ac:dyDescent="0.25">
      <c r="A99" s="292">
        <v>2012</v>
      </c>
      <c r="B99" s="292">
        <v>1</v>
      </c>
      <c r="C99" s="292" t="s">
        <v>262</v>
      </c>
      <c r="D99" s="292" t="s">
        <v>277</v>
      </c>
      <c r="E99" s="292">
        <v>7</v>
      </c>
      <c r="F99" s="294">
        <v>20000</v>
      </c>
      <c r="G99" s="292" t="s">
        <v>270</v>
      </c>
    </row>
    <row r="100" spans="1:7" ht="15" x14ac:dyDescent="0.25">
      <c r="A100" s="292">
        <v>2012</v>
      </c>
      <c r="B100" s="292">
        <v>2</v>
      </c>
      <c r="C100" s="292" t="s">
        <v>262</v>
      </c>
      <c r="D100" s="292" t="s">
        <v>277</v>
      </c>
      <c r="E100" s="292">
        <v>7</v>
      </c>
      <c r="F100" s="294">
        <v>6450.76</v>
      </c>
      <c r="G100" s="292" t="s">
        <v>270</v>
      </c>
    </row>
    <row r="101" spans="1:7" ht="15" x14ac:dyDescent="0.25">
      <c r="A101" s="292">
        <v>2012</v>
      </c>
      <c r="B101" s="292">
        <v>3</v>
      </c>
      <c r="C101" s="292" t="s">
        <v>262</v>
      </c>
      <c r="D101" s="292" t="s">
        <v>277</v>
      </c>
      <c r="E101" s="292">
        <v>7</v>
      </c>
      <c r="F101" s="294">
        <v>15048.48</v>
      </c>
      <c r="G101" s="292" t="s">
        <v>270</v>
      </c>
    </row>
    <row r="102" spans="1:7" ht="15" x14ac:dyDescent="0.25">
      <c r="A102" s="292">
        <v>2012</v>
      </c>
      <c r="B102" s="292">
        <v>5</v>
      </c>
      <c r="C102" s="292" t="s">
        <v>262</v>
      </c>
      <c r="D102" s="292" t="s">
        <v>277</v>
      </c>
      <c r="E102" s="292">
        <v>7</v>
      </c>
      <c r="F102" s="294">
        <v>3082.24</v>
      </c>
      <c r="G102" s="292" t="s">
        <v>270</v>
      </c>
    </row>
    <row r="103" spans="1:7" ht="15" x14ac:dyDescent="0.25">
      <c r="A103" s="292">
        <v>2012</v>
      </c>
      <c r="B103" s="292">
        <v>6</v>
      </c>
      <c r="C103" s="292" t="s">
        <v>262</v>
      </c>
      <c r="D103" s="292" t="s">
        <v>277</v>
      </c>
      <c r="E103" s="292">
        <v>7</v>
      </c>
      <c r="F103" s="294">
        <v>1399.56</v>
      </c>
      <c r="G103" s="292" t="s">
        <v>270</v>
      </c>
    </row>
    <row r="104" spans="1:7" ht="15" x14ac:dyDescent="0.25">
      <c r="A104" s="292">
        <v>2012</v>
      </c>
      <c r="B104" s="292">
        <v>1</v>
      </c>
      <c r="C104" s="292" t="s">
        <v>262</v>
      </c>
      <c r="D104" s="292" t="s">
        <v>277</v>
      </c>
      <c r="E104" s="292">
        <v>30</v>
      </c>
      <c r="F104" s="294">
        <v>330.4</v>
      </c>
      <c r="G104" s="292" t="s">
        <v>270</v>
      </c>
    </row>
    <row r="105" spans="1:7" ht="15" x14ac:dyDescent="0.25">
      <c r="A105" s="292">
        <v>2012</v>
      </c>
      <c r="B105" s="292">
        <v>2</v>
      </c>
      <c r="C105" s="292" t="s">
        <v>262</v>
      </c>
      <c r="D105" s="292" t="s">
        <v>277</v>
      </c>
      <c r="E105" s="292">
        <v>30</v>
      </c>
      <c r="F105" s="294">
        <v>38.86</v>
      </c>
      <c r="G105" s="292" t="s">
        <v>270</v>
      </c>
    </row>
    <row r="106" spans="1:7" ht="15" x14ac:dyDescent="0.25">
      <c r="A106" s="292">
        <v>2012</v>
      </c>
      <c r="B106" s="292">
        <v>3</v>
      </c>
      <c r="C106" s="292" t="s">
        <v>262</v>
      </c>
      <c r="D106" s="292" t="s">
        <v>277</v>
      </c>
      <c r="E106" s="292">
        <v>39</v>
      </c>
      <c r="F106" s="294">
        <v>28.31</v>
      </c>
      <c r="G106" s="292" t="s">
        <v>270</v>
      </c>
    </row>
    <row r="107" spans="1:7" ht="15" x14ac:dyDescent="0.25">
      <c r="A107" s="292">
        <v>2012</v>
      </c>
      <c r="B107" s="292">
        <v>4</v>
      </c>
      <c r="C107" s="292" t="s">
        <v>262</v>
      </c>
      <c r="D107" s="292" t="s">
        <v>277</v>
      </c>
      <c r="E107" s="292">
        <v>39</v>
      </c>
      <c r="F107" s="294">
        <v>18.87</v>
      </c>
      <c r="G107" s="292" t="s">
        <v>270</v>
      </c>
    </row>
    <row r="108" spans="1:7" ht="15" x14ac:dyDescent="0.25">
      <c r="A108" s="292">
        <v>2012</v>
      </c>
      <c r="B108" s="292">
        <v>5</v>
      </c>
      <c r="C108" s="292" t="s">
        <v>262</v>
      </c>
      <c r="D108" s="292" t="s">
        <v>277</v>
      </c>
      <c r="E108" s="292">
        <v>39</v>
      </c>
      <c r="F108" s="294">
        <v>28.31</v>
      </c>
      <c r="G108" s="292" t="s">
        <v>270</v>
      </c>
    </row>
    <row r="109" spans="1:7" ht="15" x14ac:dyDescent="0.25">
      <c r="A109" s="292">
        <v>2012</v>
      </c>
      <c r="B109" s="292">
        <v>6</v>
      </c>
      <c r="C109" s="292" t="s">
        <v>262</v>
      </c>
      <c r="D109" s="292" t="s">
        <v>277</v>
      </c>
      <c r="E109" s="292">
        <v>39</v>
      </c>
      <c r="F109" s="294">
        <v>63.76</v>
      </c>
      <c r="G109" s="292" t="s">
        <v>270</v>
      </c>
    </row>
    <row r="110" spans="1:7" ht="15" x14ac:dyDescent="0.25">
      <c r="A110" s="292">
        <v>2012</v>
      </c>
      <c r="B110" s="292">
        <v>2</v>
      </c>
      <c r="C110" s="292" t="s">
        <v>262</v>
      </c>
      <c r="D110" s="292" t="s">
        <v>277</v>
      </c>
      <c r="E110" s="292">
        <v>6</v>
      </c>
      <c r="F110" s="294">
        <v>1.64</v>
      </c>
      <c r="G110" s="292" t="s">
        <v>327</v>
      </c>
    </row>
    <row r="111" spans="1:7" ht="15" x14ac:dyDescent="0.25">
      <c r="A111" s="292">
        <v>2012</v>
      </c>
      <c r="B111" s="292">
        <v>5</v>
      </c>
      <c r="C111" s="292" t="s">
        <v>262</v>
      </c>
      <c r="D111" s="292" t="s">
        <v>277</v>
      </c>
      <c r="E111" s="292">
        <v>6</v>
      </c>
      <c r="F111" s="294">
        <v>0.2</v>
      </c>
      <c r="G111" s="292" t="s">
        <v>327</v>
      </c>
    </row>
    <row r="112" spans="1:7" ht="15" x14ac:dyDescent="0.25">
      <c r="A112" s="292">
        <v>2012</v>
      </c>
      <c r="B112" s="292">
        <v>1</v>
      </c>
      <c r="C112" s="292" t="s">
        <v>262</v>
      </c>
      <c r="D112" s="292" t="s">
        <v>277</v>
      </c>
      <c r="E112" s="292">
        <v>0</v>
      </c>
      <c r="F112" s="294">
        <v>12974.7</v>
      </c>
      <c r="G112" s="292" t="s">
        <v>283</v>
      </c>
    </row>
    <row r="113" spans="1:7" ht="15" x14ac:dyDescent="0.25">
      <c r="A113" s="292">
        <v>2012</v>
      </c>
      <c r="B113" s="292">
        <v>2</v>
      </c>
      <c r="C113" s="292" t="s">
        <v>262</v>
      </c>
      <c r="D113" s="292" t="s">
        <v>277</v>
      </c>
      <c r="E113" s="292">
        <v>0</v>
      </c>
      <c r="F113" s="294">
        <v>18056.330000000002</v>
      </c>
      <c r="G113" s="292" t="s">
        <v>283</v>
      </c>
    </row>
    <row r="114" spans="1:7" ht="15" x14ac:dyDescent="0.25">
      <c r="A114" s="292">
        <v>2012</v>
      </c>
      <c r="B114" s="292">
        <v>3</v>
      </c>
      <c r="C114" s="292" t="s">
        <v>262</v>
      </c>
      <c r="D114" s="292" t="s">
        <v>277</v>
      </c>
      <c r="E114" s="292">
        <v>0</v>
      </c>
      <c r="F114" s="294">
        <v>15834.71</v>
      </c>
      <c r="G114" s="292" t="s">
        <v>283</v>
      </c>
    </row>
    <row r="115" spans="1:7" ht="15" x14ac:dyDescent="0.25">
      <c r="A115" s="292">
        <v>2012</v>
      </c>
      <c r="B115" s="292">
        <v>4</v>
      </c>
      <c r="C115" s="292" t="s">
        <v>262</v>
      </c>
      <c r="D115" s="292" t="s">
        <v>277</v>
      </c>
      <c r="E115" s="292">
        <v>0</v>
      </c>
      <c r="F115" s="294">
        <v>13760.69</v>
      </c>
      <c r="G115" s="292" t="s">
        <v>283</v>
      </c>
    </row>
    <row r="116" spans="1:7" ht="15" x14ac:dyDescent="0.25">
      <c r="A116" s="292">
        <v>2012</v>
      </c>
      <c r="B116" s="292">
        <v>5</v>
      </c>
      <c r="C116" s="292" t="s">
        <v>262</v>
      </c>
      <c r="D116" s="292" t="s">
        <v>277</v>
      </c>
      <c r="E116" s="292">
        <v>0</v>
      </c>
      <c r="F116" s="294">
        <v>17901.509999999998</v>
      </c>
      <c r="G116" s="292" t="s">
        <v>283</v>
      </c>
    </row>
    <row r="117" spans="1:7" ht="15" x14ac:dyDescent="0.25">
      <c r="A117" s="292">
        <v>2012</v>
      </c>
      <c r="B117" s="292">
        <v>6</v>
      </c>
      <c r="C117" s="292" t="s">
        <v>262</v>
      </c>
      <c r="D117" s="292" t="s">
        <v>277</v>
      </c>
      <c r="E117" s="292">
        <v>0</v>
      </c>
      <c r="F117" s="294">
        <v>24800.03</v>
      </c>
      <c r="G117" s="292" t="s">
        <v>283</v>
      </c>
    </row>
    <row r="118" spans="1:7" ht="15" x14ac:dyDescent="0.25">
      <c r="A118" s="292">
        <v>2012</v>
      </c>
      <c r="B118" s="292">
        <v>1</v>
      </c>
      <c r="C118" s="292" t="s">
        <v>262</v>
      </c>
      <c r="D118" s="292" t="s">
        <v>277</v>
      </c>
      <c r="E118" s="292">
        <v>0</v>
      </c>
      <c r="F118" s="294">
        <v>-323.14</v>
      </c>
      <c r="G118" s="292" t="s">
        <v>313</v>
      </c>
    </row>
    <row r="119" spans="1:7" ht="15" x14ac:dyDescent="0.25">
      <c r="A119" s="292">
        <v>2012</v>
      </c>
      <c r="B119" s="292">
        <v>2</v>
      </c>
      <c r="C119" s="292" t="s">
        <v>262</v>
      </c>
      <c r="D119" s="292" t="s">
        <v>277</v>
      </c>
      <c r="E119" s="292">
        <v>0</v>
      </c>
      <c r="F119" s="294">
        <v>-2900.95</v>
      </c>
      <c r="G119" s="292" t="s">
        <v>313</v>
      </c>
    </row>
    <row r="120" spans="1:7" ht="15" x14ac:dyDescent="0.25">
      <c r="A120" s="292">
        <v>2012</v>
      </c>
      <c r="B120" s="292">
        <v>3</v>
      </c>
      <c r="C120" s="292" t="s">
        <v>262</v>
      </c>
      <c r="D120" s="292" t="s">
        <v>277</v>
      </c>
      <c r="E120" s="292">
        <v>0</v>
      </c>
      <c r="F120" s="294">
        <v>-3928.18</v>
      </c>
      <c r="G120" s="292" t="s">
        <v>313</v>
      </c>
    </row>
    <row r="121" spans="1:7" ht="15" x14ac:dyDescent="0.25">
      <c r="A121" s="292">
        <v>2012</v>
      </c>
      <c r="B121" s="292">
        <v>4</v>
      </c>
      <c r="C121" s="292" t="s">
        <v>262</v>
      </c>
      <c r="D121" s="292" t="s">
        <v>277</v>
      </c>
      <c r="E121" s="292">
        <v>0</v>
      </c>
      <c r="F121" s="294">
        <v>-5549.85</v>
      </c>
      <c r="G121" s="292" t="s">
        <v>313</v>
      </c>
    </row>
    <row r="122" spans="1:7" ht="15" x14ac:dyDescent="0.25">
      <c r="A122" s="292">
        <v>2012</v>
      </c>
      <c r="B122" s="292">
        <v>5</v>
      </c>
      <c r="C122" s="292" t="s">
        <v>262</v>
      </c>
      <c r="D122" s="292" t="s">
        <v>277</v>
      </c>
      <c r="E122" s="292">
        <v>0</v>
      </c>
      <c r="F122" s="294">
        <v>-6729.04</v>
      </c>
      <c r="G122" s="292" t="s">
        <v>313</v>
      </c>
    </row>
    <row r="123" spans="1:7" ht="15" x14ac:dyDescent="0.25">
      <c r="A123" s="292">
        <v>2012</v>
      </c>
      <c r="B123" s="292">
        <v>6</v>
      </c>
      <c r="C123" s="292" t="s">
        <v>262</v>
      </c>
      <c r="D123" s="292" t="s">
        <v>277</v>
      </c>
      <c r="E123" s="292">
        <v>0</v>
      </c>
      <c r="F123" s="294">
        <v>-10411.950000000001</v>
      </c>
      <c r="G123" s="292" t="s">
        <v>313</v>
      </c>
    </row>
    <row r="124" spans="1:7" ht="15" x14ac:dyDescent="0.25">
      <c r="A124" s="292">
        <v>2012</v>
      </c>
      <c r="B124" s="292">
        <v>1</v>
      </c>
      <c r="C124" s="292" t="s">
        <v>262</v>
      </c>
      <c r="D124" s="292" t="s">
        <v>277</v>
      </c>
      <c r="E124" s="292">
        <v>70</v>
      </c>
      <c r="F124" s="294">
        <v>-122.8</v>
      </c>
      <c r="G124" s="292" t="s">
        <v>313</v>
      </c>
    </row>
    <row r="125" spans="1:7" ht="15" x14ac:dyDescent="0.25">
      <c r="A125" s="292">
        <v>2012</v>
      </c>
      <c r="B125" s="292">
        <v>2</v>
      </c>
      <c r="C125" s="292" t="s">
        <v>262</v>
      </c>
      <c r="D125" s="292" t="s">
        <v>277</v>
      </c>
      <c r="E125" s="292">
        <v>70</v>
      </c>
      <c r="F125" s="294">
        <v>-1102.3599999999999</v>
      </c>
      <c r="G125" s="292" t="s">
        <v>313</v>
      </c>
    </row>
    <row r="126" spans="1:7" ht="15" x14ac:dyDescent="0.25">
      <c r="A126" s="292">
        <v>2012</v>
      </c>
      <c r="B126" s="292">
        <v>3</v>
      </c>
      <c r="C126" s="292" t="s">
        <v>262</v>
      </c>
      <c r="D126" s="292" t="s">
        <v>277</v>
      </c>
      <c r="E126" s="292">
        <v>70</v>
      </c>
      <c r="F126" s="294">
        <v>-1492.71</v>
      </c>
      <c r="G126" s="292" t="s">
        <v>313</v>
      </c>
    </row>
    <row r="127" spans="1:7" ht="15" x14ac:dyDescent="0.25">
      <c r="A127" s="292">
        <v>2012</v>
      </c>
      <c r="B127" s="292">
        <v>4</v>
      </c>
      <c r="C127" s="292" t="s">
        <v>262</v>
      </c>
      <c r="D127" s="292" t="s">
        <v>277</v>
      </c>
      <c r="E127" s="292">
        <v>70</v>
      </c>
      <c r="F127" s="294">
        <v>-2108.96</v>
      </c>
      <c r="G127" s="292" t="s">
        <v>313</v>
      </c>
    </row>
    <row r="128" spans="1:7" ht="15" x14ac:dyDescent="0.25">
      <c r="A128" s="292">
        <v>2012</v>
      </c>
      <c r="B128" s="292">
        <v>5</v>
      </c>
      <c r="C128" s="292" t="s">
        <v>262</v>
      </c>
      <c r="D128" s="292" t="s">
        <v>277</v>
      </c>
      <c r="E128" s="292">
        <v>70</v>
      </c>
      <c r="F128" s="294">
        <v>-2557.0300000000002</v>
      </c>
      <c r="G128" s="292" t="s">
        <v>313</v>
      </c>
    </row>
    <row r="129" spans="1:7" ht="15" x14ac:dyDescent="0.25">
      <c r="A129" s="292">
        <v>2012</v>
      </c>
      <c r="B129" s="292">
        <v>6</v>
      </c>
      <c r="C129" s="292" t="s">
        <v>262</v>
      </c>
      <c r="D129" s="292" t="s">
        <v>277</v>
      </c>
      <c r="E129" s="292">
        <v>70</v>
      </c>
      <c r="F129" s="294">
        <v>-3956.54</v>
      </c>
      <c r="G129" s="292" t="s">
        <v>313</v>
      </c>
    </row>
    <row r="130" spans="1:7" ht="15" x14ac:dyDescent="0.25">
      <c r="A130" s="292">
        <v>2012</v>
      </c>
      <c r="B130" s="292">
        <v>1</v>
      </c>
      <c r="C130" s="292" t="s">
        <v>262</v>
      </c>
      <c r="D130" s="292" t="s">
        <v>277</v>
      </c>
      <c r="E130" s="292">
        <v>0</v>
      </c>
      <c r="F130" s="294">
        <v>2900.95</v>
      </c>
      <c r="G130" s="292" t="s">
        <v>282</v>
      </c>
    </row>
    <row r="131" spans="1:7" ht="15" x14ac:dyDescent="0.25">
      <c r="A131" s="292">
        <v>2012</v>
      </c>
      <c r="B131" s="292">
        <v>2</v>
      </c>
      <c r="C131" s="292" t="s">
        <v>262</v>
      </c>
      <c r="D131" s="292" t="s">
        <v>277</v>
      </c>
      <c r="E131" s="292">
        <v>0</v>
      </c>
      <c r="F131" s="294">
        <v>3928.18</v>
      </c>
      <c r="G131" s="292" t="s">
        <v>282</v>
      </c>
    </row>
    <row r="132" spans="1:7" ht="15" x14ac:dyDescent="0.25">
      <c r="A132" s="292">
        <v>2012</v>
      </c>
      <c r="B132" s="292">
        <v>3</v>
      </c>
      <c r="C132" s="292" t="s">
        <v>262</v>
      </c>
      <c r="D132" s="292" t="s">
        <v>277</v>
      </c>
      <c r="E132" s="292">
        <v>0</v>
      </c>
      <c r="F132" s="294">
        <v>5549.85</v>
      </c>
      <c r="G132" s="292" t="s">
        <v>282</v>
      </c>
    </row>
    <row r="133" spans="1:7" ht="15" x14ac:dyDescent="0.25">
      <c r="A133" s="292">
        <v>2012</v>
      </c>
      <c r="B133" s="292">
        <v>4</v>
      </c>
      <c r="C133" s="292" t="s">
        <v>262</v>
      </c>
      <c r="D133" s="292" t="s">
        <v>277</v>
      </c>
      <c r="E133" s="292">
        <v>0</v>
      </c>
      <c r="F133" s="294">
        <v>6729.04</v>
      </c>
      <c r="G133" s="292" t="s">
        <v>282</v>
      </c>
    </row>
    <row r="134" spans="1:7" ht="15" x14ac:dyDescent="0.25">
      <c r="A134" s="292">
        <v>2012</v>
      </c>
      <c r="B134" s="292">
        <v>5</v>
      </c>
      <c r="C134" s="292" t="s">
        <v>262</v>
      </c>
      <c r="D134" s="292" t="s">
        <v>277</v>
      </c>
      <c r="E134" s="292">
        <v>0</v>
      </c>
      <c r="F134" s="294">
        <v>10411.950000000001</v>
      </c>
      <c r="G134" s="292" t="s">
        <v>282</v>
      </c>
    </row>
    <row r="135" spans="1:7" ht="15" x14ac:dyDescent="0.25">
      <c r="A135" s="292">
        <v>2012</v>
      </c>
      <c r="B135" s="292">
        <v>6</v>
      </c>
      <c r="C135" s="292" t="s">
        <v>262</v>
      </c>
      <c r="D135" s="292" t="s">
        <v>277</v>
      </c>
      <c r="E135" s="292">
        <v>0</v>
      </c>
      <c r="F135" s="294">
        <v>820.6</v>
      </c>
      <c r="G135" s="292" t="s">
        <v>282</v>
      </c>
    </row>
    <row r="136" spans="1:7" ht="15" x14ac:dyDescent="0.25">
      <c r="A136" s="292">
        <v>2012</v>
      </c>
      <c r="B136" s="292">
        <v>1</v>
      </c>
      <c r="C136" s="292" t="s">
        <v>262</v>
      </c>
      <c r="D136" s="292" t="s">
        <v>277</v>
      </c>
      <c r="E136" s="292">
        <v>70</v>
      </c>
      <c r="F136" s="294">
        <v>1102.3599999999999</v>
      </c>
      <c r="G136" s="292" t="s">
        <v>282</v>
      </c>
    </row>
    <row r="137" spans="1:7" ht="15" x14ac:dyDescent="0.25">
      <c r="A137" s="292">
        <v>2012</v>
      </c>
      <c r="B137" s="292">
        <v>2</v>
      </c>
      <c r="C137" s="292" t="s">
        <v>262</v>
      </c>
      <c r="D137" s="292" t="s">
        <v>277</v>
      </c>
      <c r="E137" s="292">
        <v>70</v>
      </c>
      <c r="F137" s="294">
        <v>1492.71</v>
      </c>
      <c r="G137" s="292" t="s">
        <v>282</v>
      </c>
    </row>
    <row r="138" spans="1:7" ht="15" x14ac:dyDescent="0.25">
      <c r="A138" s="292">
        <v>2012</v>
      </c>
      <c r="B138" s="292">
        <v>3</v>
      </c>
      <c r="C138" s="292" t="s">
        <v>262</v>
      </c>
      <c r="D138" s="292" t="s">
        <v>277</v>
      </c>
      <c r="E138" s="292">
        <v>70</v>
      </c>
      <c r="F138" s="294">
        <v>2108.96</v>
      </c>
      <c r="G138" s="292" t="s">
        <v>282</v>
      </c>
    </row>
    <row r="139" spans="1:7" ht="15" x14ac:dyDescent="0.25">
      <c r="A139" s="292">
        <v>2012</v>
      </c>
      <c r="B139" s="292">
        <v>4</v>
      </c>
      <c r="C139" s="292" t="s">
        <v>262</v>
      </c>
      <c r="D139" s="292" t="s">
        <v>277</v>
      </c>
      <c r="E139" s="292">
        <v>70</v>
      </c>
      <c r="F139" s="294">
        <v>2557.0300000000002</v>
      </c>
      <c r="G139" s="292" t="s">
        <v>282</v>
      </c>
    </row>
    <row r="140" spans="1:7" ht="15" x14ac:dyDescent="0.25">
      <c r="A140" s="292">
        <v>2012</v>
      </c>
      <c r="B140" s="292">
        <v>5</v>
      </c>
      <c r="C140" s="292" t="s">
        <v>262</v>
      </c>
      <c r="D140" s="292" t="s">
        <v>277</v>
      </c>
      <c r="E140" s="292">
        <v>70</v>
      </c>
      <c r="F140" s="294">
        <v>3956.54</v>
      </c>
      <c r="G140" s="292" t="s">
        <v>282</v>
      </c>
    </row>
    <row r="141" spans="1:7" ht="15" x14ac:dyDescent="0.25">
      <c r="A141" s="292">
        <v>2012</v>
      </c>
      <c r="B141" s="292">
        <v>6</v>
      </c>
      <c r="C141" s="292" t="s">
        <v>262</v>
      </c>
      <c r="D141" s="292" t="s">
        <v>277</v>
      </c>
      <c r="E141" s="292">
        <v>70</v>
      </c>
      <c r="F141" s="294">
        <v>311.83999999999997</v>
      </c>
      <c r="G141" s="292" t="s">
        <v>282</v>
      </c>
    </row>
    <row r="142" spans="1:7" ht="15" x14ac:dyDescent="0.25">
      <c r="A142" s="292">
        <v>2012</v>
      </c>
      <c r="B142" s="292">
        <v>2</v>
      </c>
      <c r="C142" s="292" t="s">
        <v>262</v>
      </c>
      <c r="D142" s="292" t="s">
        <v>277</v>
      </c>
      <c r="E142" s="292">
        <v>2</v>
      </c>
      <c r="F142" s="294">
        <v>-204.89</v>
      </c>
      <c r="G142" s="292" t="s">
        <v>360</v>
      </c>
    </row>
    <row r="143" spans="1:7" ht="15" x14ac:dyDescent="0.25">
      <c r="A143" s="292">
        <v>2012</v>
      </c>
      <c r="B143" s="292">
        <v>3</v>
      </c>
      <c r="C143" s="292" t="s">
        <v>262</v>
      </c>
      <c r="D143" s="292" t="s">
        <v>277</v>
      </c>
      <c r="E143" s="292">
        <v>2</v>
      </c>
      <c r="F143" s="294">
        <v>-186</v>
      </c>
      <c r="G143" s="292" t="s">
        <v>360</v>
      </c>
    </row>
    <row r="144" spans="1:7" ht="15" x14ac:dyDescent="0.25">
      <c r="A144" s="292">
        <v>2012</v>
      </c>
      <c r="B144" s="292">
        <v>4</v>
      </c>
      <c r="C144" s="292" t="s">
        <v>262</v>
      </c>
      <c r="D144" s="292" t="s">
        <v>277</v>
      </c>
      <c r="E144" s="292">
        <v>2</v>
      </c>
      <c r="F144" s="294">
        <v>-225.78</v>
      </c>
      <c r="G144" s="292" t="s">
        <v>360</v>
      </c>
    </row>
    <row r="145" spans="1:7" ht="15" x14ac:dyDescent="0.25">
      <c r="A145" s="292">
        <v>2012</v>
      </c>
      <c r="B145" s="292">
        <v>5</v>
      </c>
      <c r="C145" s="292" t="s">
        <v>262</v>
      </c>
      <c r="D145" s="292" t="s">
        <v>277</v>
      </c>
      <c r="E145" s="292">
        <v>2</v>
      </c>
      <c r="F145" s="294">
        <v>-213.26</v>
      </c>
      <c r="G145" s="292" t="s">
        <v>360</v>
      </c>
    </row>
    <row r="146" spans="1:7" ht="15" x14ac:dyDescent="0.25">
      <c r="A146" s="292">
        <v>2012</v>
      </c>
      <c r="B146" s="292">
        <v>6</v>
      </c>
      <c r="C146" s="292" t="s">
        <v>262</v>
      </c>
      <c r="D146" s="292" t="s">
        <v>277</v>
      </c>
      <c r="E146" s="292">
        <v>2</v>
      </c>
      <c r="F146" s="294">
        <v>-130.57</v>
      </c>
      <c r="G146" s="292" t="s">
        <v>360</v>
      </c>
    </row>
    <row r="147" spans="1:7" ht="15" x14ac:dyDescent="0.25">
      <c r="A147" s="292">
        <v>2012</v>
      </c>
      <c r="B147" s="292">
        <v>2</v>
      </c>
      <c r="C147" s="292" t="s">
        <v>262</v>
      </c>
      <c r="D147" s="292" t="s">
        <v>277</v>
      </c>
      <c r="E147" s="292">
        <v>72</v>
      </c>
      <c r="F147" s="294">
        <v>-77.86</v>
      </c>
      <c r="G147" s="292" t="s">
        <v>360</v>
      </c>
    </row>
    <row r="148" spans="1:7" ht="15" x14ac:dyDescent="0.25">
      <c r="A148" s="292">
        <v>2012</v>
      </c>
      <c r="B148" s="292">
        <v>3</v>
      </c>
      <c r="C148" s="292" t="s">
        <v>262</v>
      </c>
      <c r="D148" s="292" t="s">
        <v>277</v>
      </c>
      <c r="E148" s="292">
        <v>72</v>
      </c>
      <c r="F148" s="294">
        <v>-70.680000000000007</v>
      </c>
      <c r="G148" s="292" t="s">
        <v>360</v>
      </c>
    </row>
    <row r="149" spans="1:7" ht="15" x14ac:dyDescent="0.25">
      <c r="A149" s="292">
        <v>2012</v>
      </c>
      <c r="B149" s="292">
        <v>4</v>
      </c>
      <c r="C149" s="292" t="s">
        <v>262</v>
      </c>
      <c r="D149" s="292" t="s">
        <v>277</v>
      </c>
      <c r="E149" s="292">
        <v>72</v>
      </c>
      <c r="F149" s="294">
        <v>-85.79</v>
      </c>
      <c r="G149" s="292" t="s">
        <v>360</v>
      </c>
    </row>
    <row r="150" spans="1:7" ht="15" x14ac:dyDescent="0.25">
      <c r="A150" s="292">
        <v>2012</v>
      </c>
      <c r="B150" s="292">
        <v>5</v>
      </c>
      <c r="C150" s="292" t="s">
        <v>262</v>
      </c>
      <c r="D150" s="292" t="s">
        <v>277</v>
      </c>
      <c r="E150" s="292">
        <v>72</v>
      </c>
      <c r="F150" s="294">
        <v>-81.040000000000006</v>
      </c>
      <c r="G150" s="292" t="s">
        <v>360</v>
      </c>
    </row>
    <row r="151" spans="1:7" ht="15" x14ac:dyDescent="0.25">
      <c r="A151" s="292">
        <v>2012</v>
      </c>
      <c r="B151" s="292">
        <v>6</v>
      </c>
      <c r="C151" s="292" t="s">
        <v>262</v>
      </c>
      <c r="D151" s="292" t="s">
        <v>277</v>
      </c>
      <c r="E151" s="292">
        <v>72</v>
      </c>
      <c r="F151" s="294">
        <v>-49.62</v>
      </c>
      <c r="G151" s="292" t="s">
        <v>360</v>
      </c>
    </row>
    <row r="152" spans="1:7" ht="15" x14ac:dyDescent="0.25">
      <c r="A152" s="292">
        <v>2012</v>
      </c>
      <c r="B152" s="292">
        <v>1</v>
      </c>
      <c r="C152" s="292" t="s">
        <v>262</v>
      </c>
      <c r="D152" s="292" t="s">
        <v>277</v>
      </c>
      <c r="E152" s="292">
        <v>2</v>
      </c>
      <c r="F152" s="294">
        <v>204.89</v>
      </c>
      <c r="G152" s="292" t="s">
        <v>320</v>
      </c>
    </row>
    <row r="153" spans="1:7" ht="15" x14ac:dyDescent="0.25">
      <c r="A153" s="292">
        <v>2012</v>
      </c>
      <c r="B153" s="292">
        <v>2</v>
      </c>
      <c r="C153" s="292" t="s">
        <v>262</v>
      </c>
      <c r="D153" s="292" t="s">
        <v>277</v>
      </c>
      <c r="E153" s="292">
        <v>2</v>
      </c>
      <c r="F153" s="294">
        <v>186</v>
      </c>
      <c r="G153" s="292" t="s">
        <v>320</v>
      </c>
    </row>
    <row r="154" spans="1:7" ht="15" x14ac:dyDescent="0.25">
      <c r="A154" s="292">
        <v>2012</v>
      </c>
      <c r="B154" s="292">
        <v>3</v>
      </c>
      <c r="C154" s="292" t="s">
        <v>262</v>
      </c>
      <c r="D154" s="292" t="s">
        <v>277</v>
      </c>
      <c r="E154" s="292">
        <v>2</v>
      </c>
      <c r="F154" s="294">
        <v>225.78</v>
      </c>
      <c r="G154" s="292" t="s">
        <v>320</v>
      </c>
    </row>
    <row r="155" spans="1:7" ht="15" x14ac:dyDescent="0.25">
      <c r="A155" s="292">
        <v>2012</v>
      </c>
      <c r="B155" s="292">
        <v>4</v>
      </c>
      <c r="C155" s="292" t="s">
        <v>262</v>
      </c>
      <c r="D155" s="292" t="s">
        <v>277</v>
      </c>
      <c r="E155" s="292">
        <v>2</v>
      </c>
      <c r="F155" s="294">
        <v>213.26</v>
      </c>
      <c r="G155" s="292" t="s">
        <v>320</v>
      </c>
    </row>
    <row r="156" spans="1:7" ht="15" x14ac:dyDescent="0.25">
      <c r="A156" s="292">
        <v>2012</v>
      </c>
      <c r="B156" s="292">
        <v>5</v>
      </c>
      <c r="C156" s="292" t="s">
        <v>262</v>
      </c>
      <c r="D156" s="292" t="s">
        <v>277</v>
      </c>
      <c r="E156" s="292">
        <v>2</v>
      </c>
      <c r="F156" s="294">
        <v>130.57</v>
      </c>
      <c r="G156" s="292" t="s">
        <v>320</v>
      </c>
    </row>
    <row r="157" spans="1:7" ht="15" x14ac:dyDescent="0.25">
      <c r="A157" s="292">
        <v>2012</v>
      </c>
      <c r="B157" s="292">
        <v>1</v>
      </c>
      <c r="C157" s="292" t="s">
        <v>262</v>
      </c>
      <c r="D157" s="292" t="s">
        <v>277</v>
      </c>
      <c r="E157" s="292">
        <v>72</v>
      </c>
      <c r="F157" s="294">
        <v>77.86</v>
      </c>
      <c r="G157" s="292" t="s">
        <v>320</v>
      </c>
    </row>
    <row r="158" spans="1:7" ht="15" x14ac:dyDescent="0.25">
      <c r="A158" s="292">
        <v>2012</v>
      </c>
      <c r="B158" s="292">
        <v>2</v>
      </c>
      <c r="C158" s="292" t="s">
        <v>262</v>
      </c>
      <c r="D158" s="292" t="s">
        <v>277</v>
      </c>
      <c r="E158" s="292">
        <v>72</v>
      </c>
      <c r="F158" s="294">
        <v>70.680000000000007</v>
      </c>
      <c r="G158" s="292" t="s">
        <v>320</v>
      </c>
    </row>
    <row r="159" spans="1:7" ht="15" x14ac:dyDescent="0.25">
      <c r="A159" s="292">
        <v>2012</v>
      </c>
      <c r="B159" s="292">
        <v>3</v>
      </c>
      <c r="C159" s="292" t="s">
        <v>262</v>
      </c>
      <c r="D159" s="292" t="s">
        <v>277</v>
      </c>
      <c r="E159" s="292">
        <v>72</v>
      </c>
      <c r="F159" s="294">
        <v>85.79</v>
      </c>
      <c r="G159" s="292" t="s">
        <v>320</v>
      </c>
    </row>
    <row r="160" spans="1:7" ht="15" x14ac:dyDescent="0.25">
      <c r="A160" s="292">
        <v>2012</v>
      </c>
      <c r="B160" s="292">
        <v>4</v>
      </c>
      <c r="C160" s="292" t="s">
        <v>262</v>
      </c>
      <c r="D160" s="292" t="s">
        <v>277</v>
      </c>
      <c r="E160" s="292">
        <v>72</v>
      </c>
      <c r="F160" s="294">
        <v>81.040000000000006</v>
      </c>
      <c r="G160" s="292" t="s">
        <v>320</v>
      </c>
    </row>
    <row r="161" spans="1:7" ht="15" x14ac:dyDescent="0.25">
      <c r="A161" s="292">
        <v>2012</v>
      </c>
      <c r="B161" s="292">
        <v>5</v>
      </c>
      <c r="C161" s="292" t="s">
        <v>262</v>
      </c>
      <c r="D161" s="292" t="s">
        <v>277</v>
      </c>
      <c r="E161" s="292">
        <v>72</v>
      </c>
      <c r="F161" s="294">
        <v>49.62</v>
      </c>
      <c r="G161" s="292" t="s">
        <v>320</v>
      </c>
    </row>
    <row r="162" spans="1:7" ht="15" x14ac:dyDescent="0.25">
      <c r="A162" s="292">
        <v>2012</v>
      </c>
      <c r="B162" s="292">
        <v>1</v>
      </c>
      <c r="C162" s="292" t="s">
        <v>262</v>
      </c>
      <c r="D162" s="292" t="s">
        <v>277</v>
      </c>
      <c r="E162" s="292">
        <v>2</v>
      </c>
      <c r="F162" s="294">
        <v>551.98</v>
      </c>
      <c r="G162" s="292" t="s">
        <v>319</v>
      </c>
    </row>
    <row r="163" spans="1:7" ht="15" x14ac:dyDescent="0.25">
      <c r="A163" s="292">
        <v>2012</v>
      </c>
      <c r="B163" s="292">
        <v>2</v>
      </c>
      <c r="C163" s="292" t="s">
        <v>262</v>
      </c>
      <c r="D163" s="292" t="s">
        <v>277</v>
      </c>
      <c r="E163" s="292">
        <v>2</v>
      </c>
      <c r="F163" s="294">
        <v>489.03</v>
      </c>
      <c r="G163" s="292" t="s">
        <v>319</v>
      </c>
    </row>
    <row r="164" spans="1:7" ht="15" x14ac:dyDescent="0.25">
      <c r="A164" s="292">
        <v>2012</v>
      </c>
      <c r="B164" s="292">
        <v>3</v>
      </c>
      <c r="C164" s="292" t="s">
        <v>262</v>
      </c>
      <c r="D164" s="292" t="s">
        <v>277</v>
      </c>
      <c r="E164" s="292">
        <v>2</v>
      </c>
      <c r="F164" s="294">
        <v>363.13</v>
      </c>
      <c r="G164" s="292" t="s">
        <v>319</v>
      </c>
    </row>
    <row r="165" spans="1:7" ht="15" x14ac:dyDescent="0.25">
      <c r="A165" s="292">
        <v>2012</v>
      </c>
      <c r="B165" s="292">
        <v>4</v>
      </c>
      <c r="C165" s="292" t="s">
        <v>262</v>
      </c>
      <c r="D165" s="292" t="s">
        <v>277</v>
      </c>
      <c r="E165" s="292">
        <v>2</v>
      </c>
      <c r="F165" s="294">
        <v>368.81</v>
      </c>
      <c r="G165" s="292" t="s">
        <v>319</v>
      </c>
    </row>
    <row r="166" spans="1:7" ht="15" x14ac:dyDescent="0.25">
      <c r="A166" s="292">
        <v>2012</v>
      </c>
      <c r="B166" s="292">
        <v>5</v>
      </c>
      <c r="C166" s="292" t="s">
        <v>262</v>
      </c>
      <c r="D166" s="292" t="s">
        <v>277</v>
      </c>
      <c r="E166" s="292">
        <v>2</v>
      </c>
      <c r="F166" s="294">
        <v>201.6</v>
      </c>
      <c r="G166" s="292" t="s">
        <v>319</v>
      </c>
    </row>
    <row r="167" spans="1:7" ht="15" x14ac:dyDescent="0.25">
      <c r="A167" s="292">
        <v>2012</v>
      </c>
      <c r="B167" s="292">
        <v>1</v>
      </c>
      <c r="C167" s="292" t="s">
        <v>262</v>
      </c>
      <c r="D167" s="292" t="s">
        <v>277</v>
      </c>
      <c r="E167" s="292">
        <v>6</v>
      </c>
      <c r="F167" s="294">
        <v>0</v>
      </c>
      <c r="G167" s="292" t="s">
        <v>280</v>
      </c>
    </row>
    <row r="168" spans="1:7" ht="15" x14ac:dyDescent="0.25">
      <c r="A168" s="292">
        <v>2012</v>
      </c>
      <c r="B168" s="292">
        <v>2</v>
      </c>
      <c r="C168" s="292" t="s">
        <v>262</v>
      </c>
      <c r="D168" s="292" t="s">
        <v>277</v>
      </c>
      <c r="E168" s="292">
        <v>6</v>
      </c>
      <c r="F168" s="294">
        <v>55.47</v>
      </c>
      <c r="G168" s="292" t="s">
        <v>280</v>
      </c>
    </row>
    <row r="169" spans="1:7" ht="15" x14ac:dyDescent="0.25">
      <c r="A169" s="292">
        <v>2012</v>
      </c>
      <c r="B169" s="292">
        <v>3</v>
      </c>
      <c r="C169" s="292" t="s">
        <v>262</v>
      </c>
      <c r="D169" s="292" t="s">
        <v>277</v>
      </c>
      <c r="E169" s="292">
        <v>6</v>
      </c>
      <c r="F169" s="294">
        <v>0</v>
      </c>
      <c r="G169" s="292" t="s">
        <v>280</v>
      </c>
    </row>
    <row r="170" spans="1:7" ht="15" x14ac:dyDescent="0.25">
      <c r="A170" s="292">
        <v>2012</v>
      </c>
      <c r="B170" s="292">
        <v>4</v>
      </c>
      <c r="C170" s="292" t="s">
        <v>262</v>
      </c>
      <c r="D170" s="292" t="s">
        <v>277</v>
      </c>
      <c r="E170" s="292">
        <v>6</v>
      </c>
      <c r="F170" s="294">
        <v>0</v>
      </c>
      <c r="G170" s="292" t="s">
        <v>280</v>
      </c>
    </row>
    <row r="171" spans="1:7" ht="15" x14ac:dyDescent="0.25">
      <c r="A171" s="292">
        <v>2012</v>
      </c>
      <c r="B171" s="292">
        <v>5</v>
      </c>
      <c r="C171" s="292" t="s">
        <v>262</v>
      </c>
      <c r="D171" s="292" t="s">
        <v>277</v>
      </c>
      <c r="E171" s="292">
        <v>6</v>
      </c>
      <c r="F171" s="294">
        <v>0</v>
      </c>
      <c r="G171" s="292" t="s">
        <v>280</v>
      </c>
    </row>
    <row r="172" spans="1:7" ht="15" x14ac:dyDescent="0.25">
      <c r="A172" s="292">
        <v>2012</v>
      </c>
      <c r="B172" s="292">
        <v>6</v>
      </c>
      <c r="C172" s="292" t="s">
        <v>262</v>
      </c>
      <c r="D172" s="292" t="s">
        <v>277</v>
      </c>
      <c r="E172" s="292">
        <v>6</v>
      </c>
      <c r="F172" s="294">
        <v>0</v>
      </c>
      <c r="G172" s="292" t="s">
        <v>280</v>
      </c>
    </row>
    <row r="173" spans="1:7" ht="15" x14ac:dyDescent="0.25">
      <c r="A173" s="292">
        <v>2012</v>
      </c>
      <c r="B173" s="292">
        <v>1</v>
      </c>
      <c r="C173" s="292" t="s">
        <v>262</v>
      </c>
      <c r="D173" s="292" t="s">
        <v>277</v>
      </c>
      <c r="E173" s="292">
        <v>6</v>
      </c>
      <c r="F173" s="294">
        <v>43.62</v>
      </c>
      <c r="G173" s="292" t="s">
        <v>1236</v>
      </c>
    </row>
    <row r="174" spans="1:7" ht="15" x14ac:dyDescent="0.25">
      <c r="A174" s="292">
        <v>2012</v>
      </c>
      <c r="B174" s="292">
        <v>2</v>
      </c>
      <c r="C174" s="292" t="s">
        <v>262</v>
      </c>
      <c r="D174" s="292" t="s">
        <v>277</v>
      </c>
      <c r="E174" s="292">
        <v>6</v>
      </c>
      <c r="F174" s="294">
        <v>71.260000000000005</v>
      </c>
      <c r="G174" s="292" t="s">
        <v>1236</v>
      </c>
    </row>
    <row r="175" spans="1:7" ht="15" x14ac:dyDescent="0.25">
      <c r="A175" s="292">
        <v>2012</v>
      </c>
      <c r="B175" s="292">
        <v>3</v>
      </c>
      <c r="C175" s="292" t="s">
        <v>262</v>
      </c>
      <c r="D175" s="292" t="s">
        <v>277</v>
      </c>
      <c r="E175" s="292">
        <v>6</v>
      </c>
      <c r="F175" s="294">
        <v>613.55999999999995</v>
      </c>
      <c r="G175" s="292" t="s">
        <v>1236</v>
      </c>
    </row>
    <row r="176" spans="1:7" ht="15" x14ac:dyDescent="0.25">
      <c r="A176" s="292">
        <v>2012</v>
      </c>
      <c r="B176" s="292">
        <v>4</v>
      </c>
      <c r="C176" s="292" t="s">
        <v>262</v>
      </c>
      <c r="D176" s="292" t="s">
        <v>277</v>
      </c>
      <c r="E176" s="292">
        <v>6</v>
      </c>
      <c r="F176" s="294">
        <v>45.91</v>
      </c>
      <c r="G176" s="292" t="s">
        <v>1236</v>
      </c>
    </row>
    <row r="177" spans="1:7" ht="15" x14ac:dyDescent="0.25">
      <c r="A177" s="292">
        <v>2012</v>
      </c>
      <c r="B177" s="292">
        <v>1</v>
      </c>
      <c r="C177" s="292" t="s">
        <v>262</v>
      </c>
      <c r="D177" s="292" t="s">
        <v>277</v>
      </c>
      <c r="E177" s="292">
        <v>6</v>
      </c>
      <c r="F177" s="294">
        <v>10448.59</v>
      </c>
      <c r="G177" s="292" t="s">
        <v>278</v>
      </c>
    </row>
    <row r="178" spans="1:7" ht="15" x14ac:dyDescent="0.25">
      <c r="A178" s="292">
        <v>2012</v>
      </c>
      <c r="B178" s="292">
        <v>2</v>
      </c>
      <c r="C178" s="292" t="s">
        <v>262</v>
      </c>
      <c r="D178" s="292" t="s">
        <v>277</v>
      </c>
      <c r="E178" s="292">
        <v>6</v>
      </c>
      <c r="F178" s="294">
        <v>38549.480000000003</v>
      </c>
      <c r="G178" s="292" t="s">
        <v>278</v>
      </c>
    </row>
    <row r="179" spans="1:7" ht="15" x14ac:dyDescent="0.25">
      <c r="A179" s="292">
        <v>2012</v>
      </c>
      <c r="B179" s="292">
        <v>3</v>
      </c>
      <c r="C179" s="292" t="s">
        <v>262</v>
      </c>
      <c r="D179" s="292" t="s">
        <v>277</v>
      </c>
      <c r="E179" s="292">
        <v>6</v>
      </c>
      <c r="F179" s="294">
        <v>61006.49</v>
      </c>
      <c r="G179" s="292" t="s">
        <v>278</v>
      </c>
    </row>
    <row r="180" spans="1:7" ht="15" x14ac:dyDescent="0.25">
      <c r="A180" s="292">
        <v>2012</v>
      </c>
      <c r="B180" s="292">
        <v>4</v>
      </c>
      <c r="C180" s="292" t="s">
        <v>262</v>
      </c>
      <c r="D180" s="292" t="s">
        <v>277</v>
      </c>
      <c r="E180" s="292">
        <v>6</v>
      </c>
      <c r="F180" s="294">
        <v>-21731.98</v>
      </c>
      <c r="G180" s="292" t="s">
        <v>278</v>
      </c>
    </row>
    <row r="181" spans="1:7" ht="15" x14ac:dyDescent="0.25">
      <c r="A181" s="292">
        <v>2012</v>
      </c>
      <c r="B181" s="292">
        <v>5</v>
      </c>
      <c r="C181" s="292" t="s">
        <v>262</v>
      </c>
      <c r="D181" s="292" t="s">
        <v>277</v>
      </c>
      <c r="E181" s="292">
        <v>6</v>
      </c>
      <c r="F181" s="294">
        <v>69.67</v>
      </c>
      <c r="G181" s="292" t="s">
        <v>278</v>
      </c>
    </row>
    <row r="182" spans="1:7" ht="15" x14ac:dyDescent="0.25">
      <c r="A182" s="292">
        <v>2012</v>
      </c>
      <c r="B182" s="292">
        <v>6</v>
      </c>
      <c r="C182" s="292" t="s">
        <v>262</v>
      </c>
      <c r="D182" s="292" t="s">
        <v>277</v>
      </c>
      <c r="E182" s="292">
        <v>6</v>
      </c>
      <c r="F182" s="294">
        <v>288.56</v>
      </c>
      <c r="G182" s="292" t="s">
        <v>278</v>
      </c>
    </row>
    <row r="183" spans="1:7" ht="15" x14ac:dyDescent="0.25">
      <c r="A183" s="292">
        <v>2012</v>
      </c>
      <c r="B183" s="292">
        <v>1</v>
      </c>
      <c r="C183" s="292" t="s">
        <v>262</v>
      </c>
      <c r="D183" s="292" t="s">
        <v>263</v>
      </c>
      <c r="E183" s="292">
        <v>3</v>
      </c>
      <c r="F183" s="294">
        <v>-4355.8599999999997</v>
      </c>
      <c r="G183" s="292" t="s">
        <v>295</v>
      </c>
    </row>
    <row r="184" spans="1:7" ht="15" x14ac:dyDescent="0.25">
      <c r="A184" s="292">
        <v>2012</v>
      </c>
      <c r="B184" s="292">
        <v>1</v>
      </c>
      <c r="C184" s="292" t="s">
        <v>262</v>
      </c>
      <c r="D184" s="292" t="s">
        <v>263</v>
      </c>
      <c r="E184" s="292">
        <v>99</v>
      </c>
      <c r="F184" s="294">
        <v>0</v>
      </c>
      <c r="G184" s="292" t="s">
        <v>3919</v>
      </c>
    </row>
    <row r="185" spans="1:7" ht="15" x14ac:dyDescent="0.25">
      <c r="A185" s="292">
        <v>2012</v>
      </c>
      <c r="B185" s="292">
        <v>2</v>
      </c>
      <c r="C185" s="292" t="s">
        <v>262</v>
      </c>
      <c r="D185" s="292" t="s">
        <v>263</v>
      </c>
      <c r="E185" s="292">
        <v>99</v>
      </c>
      <c r="F185" s="294">
        <v>0</v>
      </c>
      <c r="G185" s="292" t="s">
        <v>3919</v>
      </c>
    </row>
    <row r="186" spans="1:7" ht="15" x14ac:dyDescent="0.25">
      <c r="A186" s="292">
        <v>2012</v>
      </c>
      <c r="B186" s="292">
        <v>3</v>
      </c>
      <c r="C186" s="292" t="s">
        <v>262</v>
      </c>
      <c r="D186" s="292" t="s">
        <v>263</v>
      </c>
      <c r="E186" s="292">
        <v>99</v>
      </c>
      <c r="F186" s="294">
        <v>0</v>
      </c>
      <c r="G186" s="292" t="s">
        <v>3919</v>
      </c>
    </row>
    <row r="187" spans="1:7" ht="15" x14ac:dyDescent="0.25">
      <c r="A187" s="292">
        <v>2012</v>
      </c>
      <c r="B187" s="292">
        <v>4</v>
      </c>
      <c r="C187" s="292" t="s">
        <v>262</v>
      </c>
      <c r="D187" s="292" t="s">
        <v>263</v>
      </c>
      <c r="E187" s="292">
        <v>99</v>
      </c>
      <c r="F187" s="294">
        <v>0</v>
      </c>
      <c r="G187" s="292" t="s">
        <v>3919</v>
      </c>
    </row>
    <row r="188" spans="1:7" ht="15" x14ac:dyDescent="0.25">
      <c r="A188" s="292">
        <v>2012</v>
      </c>
      <c r="B188" s="292">
        <v>5</v>
      </c>
      <c r="C188" s="292" t="s">
        <v>262</v>
      </c>
      <c r="D188" s="292" t="s">
        <v>263</v>
      </c>
      <c r="E188" s="292">
        <v>99</v>
      </c>
      <c r="F188" s="294">
        <v>0</v>
      </c>
      <c r="G188" s="292" t="s">
        <v>3919</v>
      </c>
    </row>
    <row r="189" spans="1:7" ht="15" x14ac:dyDescent="0.25">
      <c r="A189" s="292">
        <v>2012</v>
      </c>
      <c r="B189" s="292">
        <v>1</v>
      </c>
      <c r="C189" s="292" t="s">
        <v>262</v>
      </c>
      <c r="D189" s="292" t="s">
        <v>263</v>
      </c>
      <c r="E189" s="292">
        <v>70</v>
      </c>
      <c r="F189" s="294">
        <v>50.23</v>
      </c>
      <c r="G189" s="292" t="s">
        <v>286</v>
      </c>
    </row>
    <row r="190" spans="1:7" ht="15" x14ac:dyDescent="0.25">
      <c r="A190" s="292">
        <v>2012</v>
      </c>
      <c r="B190" s="292">
        <v>2</v>
      </c>
      <c r="C190" s="292" t="s">
        <v>262</v>
      </c>
      <c r="D190" s="292" t="s">
        <v>263</v>
      </c>
      <c r="E190" s="292">
        <v>70</v>
      </c>
      <c r="F190" s="294">
        <v>12.85</v>
      </c>
      <c r="G190" s="292" t="s">
        <v>286</v>
      </c>
    </row>
    <row r="191" spans="1:7" ht="15" x14ac:dyDescent="0.25">
      <c r="A191" s="292">
        <v>2012</v>
      </c>
      <c r="B191" s="292">
        <v>3</v>
      </c>
      <c r="C191" s="292" t="s">
        <v>262</v>
      </c>
      <c r="D191" s="292" t="s">
        <v>263</v>
      </c>
      <c r="E191" s="292">
        <v>70</v>
      </c>
      <c r="F191" s="294">
        <v>8.8800000000000008</v>
      </c>
      <c r="G191" s="292" t="s">
        <v>286</v>
      </c>
    </row>
    <row r="192" spans="1:7" ht="15" x14ac:dyDescent="0.25">
      <c r="A192" s="292">
        <v>2012</v>
      </c>
      <c r="B192" s="292">
        <v>4</v>
      </c>
      <c r="C192" s="292" t="s">
        <v>262</v>
      </c>
      <c r="D192" s="292" t="s">
        <v>263</v>
      </c>
      <c r="E192" s="292">
        <v>70</v>
      </c>
      <c r="F192" s="294">
        <v>9.27</v>
      </c>
      <c r="G192" s="292" t="s">
        <v>286</v>
      </c>
    </row>
    <row r="193" spans="1:7" ht="15" x14ac:dyDescent="0.25">
      <c r="A193" s="292">
        <v>2012</v>
      </c>
      <c r="B193" s="292">
        <v>1</v>
      </c>
      <c r="C193" s="292" t="s">
        <v>262</v>
      </c>
      <c r="D193" s="292" t="s">
        <v>263</v>
      </c>
      <c r="E193" s="292">
        <v>70</v>
      </c>
      <c r="F193" s="294">
        <v>248.83</v>
      </c>
      <c r="G193" s="292" t="s">
        <v>315</v>
      </c>
    </row>
    <row r="194" spans="1:7" ht="15" x14ac:dyDescent="0.25">
      <c r="A194" s="292">
        <v>2012</v>
      </c>
      <c r="B194" s="292">
        <v>1</v>
      </c>
      <c r="C194" s="292" t="s">
        <v>262</v>
      </c>
      <c r="D194" s="292" t="s">
        <v>263</v>
      </c>
      <c r="E194" s="292">
        <v>70</v>
      </c>
      <c r="F194" s="294">
        <v>705.5</v>
      </c>
      <c r="G194" s="292" t="s">
        <v>285</v>
      </c>
    </row>
    <row r="195" spans="1:7" ht="15" x14ac:dyDescent="0.25">
      <c r="A195" s="292">
        <v>2012</v>
      </c>
      <c r="B195" s="292">
        <v>2</v>
      </c>
      <c r="C195" s="292" t="s">
        <v>262</v>
      </c>
      <c r="D195" s="292" t="s">
        <v>263</v>
      </c>
      <c r="E195" s="292">
        <v>70</v>
      </c>
      <c r="F195" s="294">
        <v>244.15</v>
      </c>
      <c r="G195" s="292" t="s">
        <v>285</v>
      </c>
    </row>
    <row r="196" spans="1:7" ht="15" x14ac:dyDescent="0.25">
      <c r="A196" s="292">
        <v>2012</v>
      </c>
      <c r="B196" s="292">
        <v>3</v>
      </c>
      <c r="C196" s="292" t="s">
        <v>262</v>
      </c>
      <c r="D196" s="292" t="s">
        <v>263</v>
      </c>
      <c r="E196" s="292">
        <v>70</v>
      </c>
      <c r="F196" s="294">
        <v>168.64</v>
      </c>
      <c r="G196" s="292" t="s">
        <v>285</v>
      </c>
    </row>
    <row r="197" spans="1:7" ht="15" x14ac:dyDescent="0.25">
      <c r="A197" s="292">
        <v>2012</v>
      </c>
      <c r="B197" s="292">
        <v>4</v>
      </c>
      <c r="C197" s="292" t="s">
        <v>262</v>
      </c>
      <c r="D197" s="292" t="s">
        <v>263</v>
      </c>
      <c r="E197" s="292">
        <v>70</v>
      </c>
      <c r="F197" s="294">
        <v>176.22</v>
      </c>
      <c r="G197" s="292" t="s">
        <v>285</v>
      </c>
    </row>
    <row r="198" spans="1:7" ht="15" x14ac:dyDescent="0.25">
      <c r="A198" s="292">
        <v>2012</v>
      </c>
      <c r="B198" s="292">
        <v>4</v>
      </c>
      <c r="C198" s="292" t="s">
        <v>262</v>
      </c>
      <c r="D198" s="292" t="s">
        <v>263</v>
      </c>
      <c r="E198" s="292">
        <v>72</v>
      </c>
      <c r="F198" s="294">
        <v>0.93</v>
      </c>
      <c r="G198" s="292" t="s">
        <v>396</v>
      </c>
    </row>
    <row r="199" spans="1:7" ht="15" x14ac:dyDescent="0.25">
      <c r="A199" s="292">
        <v>2012</v>
      </c>
      <c r="B199" s="292">
        <v>4</v>
      </c>
      <c r="C199" s="292" t="s">
        <v>262</v>
      </c>
      <c r="D199" s="292" t="s">
        <v>263</v>
      </c>
      <c r="E199" s="292">
        <v>72</v>
      </c>
      <c r="F199" s="294">
        <v>17.59</v>
      </c>
      <c r="G199" s="292" t="s">
        <v>395</v>
      </c>
    </row>
    <row r="200" spans="1:7" ht="15" x14ac:dyDescent="0.25">
      <c r="A200" s="292">
        <v>2012</v>
      </c>
      <c r="B200" s="292">
        <v>1</v>
      </c>
      <c r="C200" s="292" t="s">
        <v>262</v>
      </c>
      <c r="D200" s="292" t="s">
        <v>263</v>
      </c>
      <c r="E200" s="292">
        <v>0</v>
      </c>
      <c r="F200" s="294">
        <v>654.80999999999995</v>
      </c>
      <c r="G200" s="292" t="s">
        <v>314</v>
      </c>
    </row>
    <row r="201" spans="1:7" ht="15" x14ac:dyDescent="0.25">
      <c r="A201" s="292">
        <v>2012</v>
      </c>
      <c r="B201" s="292">
        <v>1</v>
      </c>
      <c r="C201" s="292" t="s">
        <v>262</v>
      </c>
      <c r="D201" s="292" t="s">
        <v>263</v>
      </c>
      <c r="E201" s="292">
        <v>0</v>
      </c>
      <c r="F201" s="294">
        <v>459.27</v>
      </c>
      <c r="G201" s="292" t="s">
        <v>284</v>
      </c>
    </row>
    <row r="202" spans="1:7" ht="15" x14ac:dyDescent="0.25">
      <c r="A202" s="292">
        <v>2012</v>
      </c>
      <c r="B202" s="292">
        <v>2</v>
      </c>
      <c r="C202" s="292" t="s">
        <v>262</v>
      </c>
      <c r="D202" s="292" t="s">
        <v>263</v>
      </c>
      <c r="E202" s="292">
        <v>0</v>
      </c>
      <c r="F202" s="294">
        <v>29.23</v>
      </c>
      <c r="G202" s="292" t="s">
        <v>284</v>
      </c>
    </row>
    <row r="203" spans="1:7" ht="15" x14ac:dyDescent="0.25">
      <c r="A203" s="292">
        <v>2012</v>
      </c>
      <c r="B203" s="292">
        <v>3</v>
      </c>
      <c r="C203" s="292" t="s">
        <v>262</v>
      </c>
      <c r="D203" s="292" t="s">
        <v>263</v>
      </c>
      <c r="E203" s="292">
        <v>0</v>
      </c>
      <c r="F203" s="294">
        <v>34.950000000000003</v>
      </c>
      <c r="G203" s="292" t="s">
        <v>284</v>
      </c>
    </row>
    <row r="204" spans="1:7" ht="15" x14ac:dyDescent="0.25">
      <c r="A204" s="292">
        <v>2012</v>
      </c>
      <c r="B204" s="292">
        <v>4</v>
      </c>
      <c r="C204" s="292" t="s">
        <v>262</v>
      </c>
      <c r="D204" s="292" t="s">
        <v>263</v>
      </c>
      <c r="E204" s="292">
        <v>0</v>
      </c>
      <c r="F204" s="294">
        <v>54.88</v>
      </c>
      <c r="G204" s="292" t="s">
        <v>284</v>
      </c>
    </row>
    <row r="205" spans="1:7" ht="15" x14ac:dyDescent="0.25">
      <c r="A205" s="292">
        <v>2012</v>
      </c>
      <c r="B205" s="292">
        <v>4</v>
      </c>
      <c r="C205" s="292" t="s">
        <v>262</v>
      </c>
      <c r="D205" s="292" t="s">
        <v>263</v>
      </c>
      <c r="E205" s="292">
        <v>2</v>
      </c>
      <c r="F205" s="294">
        <v>3.4</v>
      </c>
      <c r="G205" s="292" t="s">
        <v>321</v>
      </c>
    </row>
    <row r="206" spans="1:7" ht="15" x14ac:dyDescent="0.25">
      <c r="A206" s="292">
        <v>2012</v>
      </c>
      <c r="B206" s="292">
        <v>1</v>
      </c>
      <c r="C206" s="292" t="s">
        <v>262</v>
      </c>
      <c r="D206" s="292" t="s">
        <v>263</v>
      </c>
      <c r="E206" s="292">
        <v>3</v>
      </c>
      <c r="F206" s="294">
        <v>7401.62</v>
      </c>
      <c r="G206" s="292" t="s">
        <v>270</v>
      </c>
    </row>
    <row r="207" spans="1:7" ht="15" x14ac:dyDescent="0.25">
      <c r="A207" s="292">
        <v>2012</v>
      </c>
      <c r="B207" s="292">
        <v>1</v>
      </c>
      <c r="C207" s="292" t="s">
        <v>262</v>
      </c>
      <c r="D207" s="292" t="s">
        <v>263</v>
      </c>
      <c r="E207" s="292">
        <v>0</v>
      </c>
      <c r="F207" s="294">
        <v>1397.31</v>
      </c>
      <c r="G207" s="292" t="s">
        <v>283</v>
      </c>
    </row>
    <row r="208" spans="1:7" ht="15" x14ac:dyDescent="0.25">
      <c r="A208" s="292">
        <v>2012</v>
      </c>
      <c r="B208" s="292">
        <v>2</v>
      </c>
      <c r="C208" s="292" t="s">
        <v>262</v>
      </c>
      <c r="D208" s="292" t="s">
        <v>263</v>
      </c>
      <c r="E208" s="292">
        <v>0</v>
      </c>
      <c r="F208" s="294">
        <v>613.27</v>
      </c>
      <c r="G208" s="292" t="s">
        <v>283</v>
      </c>
    </row>
    <row r="209" spans="1:7" ht="15" x14ac:dyDescent="0.25">
      <c r="A209" s="292">
        <v>2012</v>
      </c>
      <c r="B209" s="292">
        <v>3</v>
      </c>
      <c r="C209" s="292" t="s">
        <v>262</v>
      </c>
      <c r="D209" s="292" t="s">
        <v>263</v>
      </c>
      <c r="E209" s="292">
        <v>0</v>
      </c>
      <c r="F209" s="294">
        <v>408.85</v>
      </c>
      <c r="G209" s="292" t="s">
        <v>283</v>
      </c>
    </row>
    <row r="210" spans="1:7" ht="15" x14ac:dyDescent="0.25">
      <c r="A210" s="292">
        <v>2012</v>
      </c>
      <c r="B210" s="292">
        <v>4</v>
      </c>
      <c r="C210" s="292" t="s">
        <v>262</v>
      </c>
      <c r="D210" s="292" t="s">
        <v>263</v>
      </c>
      <c r="E210" s="292">
        <v>0</v>
      </c>
      <c r="F210" s="294">
        <v>408.85</v>
      </c>
      <c r="G210" s="292" t="s">
        <v>283</v>
      </c>
    </row>
    <row r="211" spans="1:7" ht="15" x14ac:dyDescent="0.25">
      <c r="A211" s="292">
        <v>2012</v>
      </c>
      <c r="B211" s="292">
        <v>1</v>
      </c>
      <c r="C211" s="292" t="s">
        <v>262</v>
      </c>
      <c r="D211" s="292" t="s">
        <v>263</v>
      </c>
      <c r="E211" s="292">
        <v>0</v>
      </c>
      <c r="F211" s="294">
        <v>-341.68</v>
      </c>
      <c r="G211" s="292" t="s">
        <v>313</v>
      </c>
    </row>
    <row r="212" spans="1:7" ht="15" x14ac:dyDescent="0.25">
      <c r="A212" s="292">
        <v>2012</v>
      </c>
      <c r="B212" s="292">
        <v>2</v>
      </c>
      <c r="C212" s="292" t="s">
        <v>262</v>
      </c>
      <c r="D212" s="292" t="s">
        <v>263</v>
      </c>
      <c r="E212" s="292">
        <v>0</v>
      </c>
      <c r="F212" s="294">
        <v>-381.9</v>
      </c>
      <c r="G212" s="292" t="s">
        <v>313</v>
      </c>
    </row>
    <row r="213" spans="1:7" ht="15" x14ac:dyDescent="0.25">
      <c r="A213" s="292">
        <v>2012</v>
      </c>
      <c r="B213" s="292">
        <v>3</v>
      </c>
      <c r="C213" s="292" t="s">
        <v>262</v>
      </c>
      <c r="D213" s="292" t="s">
        <v>263</v>
      </c>
      <c r="E213" s="292">
        <v>0</v>
      </c>
      <c r="F213" s="294">
        <v>-114.64</v>
      </c>
      <c r="G213" s="292" t="s">
        <v>313</v>
      </c>
    </row>
    <row r="214" spans="1:7" ht="15" x14ac:dyDescent="0.25">
      <c r="A214" s="292">
        <v>2012</v>
      </c>
      <c r="B214" s="292">
        <v>4</v>
      </c>
      <c r="C214" s="292" t="s">
        <v>262</v>
      </c>
      <c r="D214" s="292" t="s">
        <v>263</v>
      </c>
      <c r="E214" s="292">
        <v>0</v>
      </c>
      <c r="F214" s="294">
        <v>-126.5</v>
      </c>
      <c r="G214" s="292" t="s">
        <v>313</v>
      </c>
    </row>
    <row r="215" spans="1:7" ht="15" x14ac:dyDescent="0.25">
      <c r="A215" s="292">
        <v>2012</v>
      </c>
      <c r="B215" s="292">
        <v>5</v>
      </c>
      <c r="C215" s="292" t="s">
        <v>262</v>
      </c>
      <c r="D215" s="292" t="s">
        <v>263</v>
      </c>
      <c r="E215" s="292">
        <v>0</v>
      </c>
      <c r="F215" s="294">
        <v>-165.01</v>
      </c>
      <c r="G215" s="292" t="s">
        <v>313</v>
      </c>
    </row>
    <row r="216" spans="1:7" ht="15" x14ac:dyDescent="0.25">
      <c r="A216" s="292">
        <v>2012</v>
      </c>
      <c r="B216" s="292">
        <v>1</v>
      </c>
      <c r="C216" s="292" t="s">
        <v>262</v>
      </c>
      <c r="D216" s="292" t="s">
        <v>263</v>
      </c>
      <c r="E216" s="292">
        <v>70</v>
      </c>
      <c r="F216" s="294">
        <v>-129.84</v>
      </c>
      <c r="G216" s="292" t="s">
        <v>313</v>
      </c>
    </row>
    <row r="217" spans="1:7" ht="15" x14ac:dyDescent="0.25">
      <c r="A217" s="292">
        <v>2012</v>
      </c>
      <c r="B217" s="292">
        <v>2</v>
      </c>
      <c r="C217" s="292" t="s">
        <v>262</v>
      </c>
      <c r="D217" s="292" t="s">
        <v>263</v>
      </c>
      <c r="E217" s="292">
        <v>70</v>
      </c>
      <c r="F217" s="294">
        <v>-145.12</v>
      </c>
      <c r="G217" s="292" t="s">
        <v>313</v>
      </c>
    </row>
    <row r="218" spans="1:7" ht="15" x14ac:dyDescent="0.25">
      <c r="A218" s="292">
        <v>2012</v>
      </c>
      <c r="B218" s="292">
        <v>3</v>
      </c>
      <c r="C218" s="292" t="s">
        <v>262</v>
      </c>
      <c r="D218" s="292" t="s">
        <v>263</v>
      </c>
      <c r="E218" s="292">
        <v>70</v>
      </c>
      <c r="F218" s="294">
        <v>-43.56</v>
      </c>
      <c r="G218" s="292" t="s">
        <v>313</v>
      </c>
    </row>
    <row r="219" spans="1:7" ht="15" x14ac:dyDescent="0.25">
      <c r="A219" s="292">
        <v>2012</v>
      </c>
      <c r="B219" s="292">
        <v>4</v>
      </c>
      <c r="C219" s="292" t="s">
        <v>262</v>
      </c>
      <c r="D219" s="292" t="s">
        <v>263</v>
      </c>
      <c r="E219" s="292">
        <v>70</v>
      </c>
      <c r="F219" s="294">
        <v>-48.07</v>
      </c>
      <c r="G219" s="292" t="s">
        <v>313</v>
      </c>
    </row>
    <row r="220" spans="1:7" ht="15" x14ac:dyDescent="0.25">
      <c r="A220" s="292">
        <v>2012</v>
      </c>
      <c r="B220" s="292">
        <v>5</v>
      </c>
      <c r="C220" s="292" t="s">
        <v>262</v>
      </c>
      <c r="D220" s="292" t="s">
        <v>263</v>
      </c>
      <c r="E220" s="292">
        <v>70</v>
      </c>
      <c r="F220" s="294">
        <v>-62.7</v>
      </c>
      <c r="G220" s="292" t="s">
        <v>313</v>
      </c>
    </row>
    <row r="221" spans="1:7" ht="15" x14ac:dyDescent="0.25">
      <c r="A221" s="292">
        <v>2012</v>
      </c>
      <c r="B221" s="292">
        <v>1</v>
      </c>
      <c r="C221" s="292" t="s">
        <v>262</v>
      </c>
      <c r="D221" s="292" t="s">
        <v>263</v>
      </c>
      <c r="E221" s="292">
        <v>0</v>
      </c>
      <c r="F221" s="294">
        <v>381.9</v>
      </c>
      <c r="G221" s="292" t="s">
        <v>282</v>
      </c>
    </row>
    <row r="222" spans="1:7" ht="15" x14ac:dyDescent="0.25">
      <c r="A222" s="292">
        <v>2012</v>
      </c>
      <c r="B222" s="292">
        <v>2</v>
      </c>
      <c r="C222" s="292" t="s">
        <v>262</v>
      </c>
      <c r="D222" s="292" t="s">
        <v>263</v>
      </c>
      <c r="E222" s="292">
        <v>0</v>
      </c>
      <c r="F222" s="294">
        <v>114.64</v>
      </c>
      <c r="G222" s="292" t="s">
        <v>282</v>
      </c>
    </row>
    <row r="223" spans="1:7" ht="15" x14ac:dyDescent="0.25">
      <c r="A223" s="292">
        <v>2012</v>
      </c>
      <c r="B223" s="292">
        <v>3</v>
      </c>
      <c r="C223" s="292" t="s">
        <v>262</v>
      </c>
      <c r="D223" s="292" t="s">
        <v>263</v>
      </c>
      <c r="E223" s="292">
        <v>0</v>
      </c>
      <c r="F223" s="294">
        <v>126.5</v>
      </c>
      <c r="G223" s="292" t="s">
        <v>282</v>
      </c>
    </row>
    <row r="224" spans="1:7" ht="15" x14ac:dyDescent="0.25">
      <c r="A224" s="292">
        <v>2012</v>
      </c>
      <c r="B224" s="292">
        <v>4</v>
      </c>
      <c r="C224" s="292" t="s">
        <v>262</v>
      </c>
      <c r="D224" s="292" t="s">
        <v>263</v>
      </c>
      <c r="E224" s="292">
        <v>0</v>
      </c>
      <c r="F224" s="294">
        <v>165.01</v>
      </c>
      <c r="G224" s="292" t="s">
        <v>282</v>
      </c>
    </row>
    <row r="225" spans="1:7" ht="15" x14ac:dyDescent="0.25">
      <c r="A225" s="292">
        <v>2012</v>
      </c>
      <c r="B225" s="292">
        <v>1</v>
      </c>
      <c r="C225" s="292" t="s">
        <v>262</v>
      </c>
      <c r="D225" s="292" t="s">
        <v>263</v>
      </c>
      <c r="E225" s="292">
        <v>70</v>
      </c>
      <c r="F225" s="294">
        <v>145.12</v>
      </c>
      <c r="G225" s="292" t="s">
        <v>282</v>
      </c>
    </row>
    <row r="226" spans="1:7" ht="15" x14ac:dyDescent="0.25">
      <c r="A226" s="292">
        <v>2012</v>
      </c>
      <c r="B226" s="292">
        <v>2</v>
      </c>
      <c r="C226" s="292" t="s">
        <v>262</v>
      </c>
      <c r="D226" s="292" t="s">
        <v>263</v>
      </c>
      <c r="E226" s="292">
        <v>70</v>
      </c>
      <c r="F226" s="294">
        <v>43.56</v>
      </c>
      <c r="G226" s="292" t="s">
        <v>282</v>
      </c>
    </row>
    <row r="227" spans="1:7" ht="15" x14ac:dyDescent="0.25">
      <c r="A227" s="292">
        <v>2012</v>
      </c>
      <c r="B227" s="292">
        <v>3</v>
      </c>
      <c r="C227" s="292" t="s">
        <v>262</v>
      </c>
      <c r="D227" s="292" t="s">
        <v>263</v>
      </c>
      <c r="E227" s="292">
        <v>70</v>
      </c>
      <c r="F227" s="294">
        <v>48.07</v>
      </c>
      <c r="G227" s="292" t="s">
        <v>282</v>
      </c>
    </row>
    <row r="228" spans="1:7" ht="15" x14ac:dyDescent="0.25">
      <c r="A228" s="292">
        <v>2012</v>
      </c>
      <c r="B228" s="292">
        <v>4</v>
      </c>
      <c r="C228" s="292" t="s">
        <v>262</v>
      </c>
      <c r="D228" s="292" t="s">
        <v>263</v>
      </c>
      <c r="E228" s="292">
        <v>70</v>
      </c>
      <c r="F228" s="294">
        <v>62.7</v>
      </c>
      <c r="G228" s="292" t="s">
        <v>282</v>
      </c>
    </row>
    <row r="229" spans="1:7" ht="15" x14ac:dyDescent="0.25">
      <c r="A229" s="292">
        <v>2012</v>
      </c>
      <c r="B229" s="292">
        <v>1</v>
      </c>
      <c r="C229" s="292" t="s">
        <v>262</v>
      </c>
      <c r="D229" s="292" t="s">
        <v>263</v>
      </c>
      <c r="E229" s="292">
        <v>2</v>
      </c>
      <c r="F229" s="294">
        <v>-51.35</v>
      </c>
      <c r="G229" s="292" t="s">
        <v>360</v>
      </c>
    </row>
    <row r="230" spans="1:7" ht="15" x14ac:dyDescent="0.25">
      <c r="A230" s="292">
        <v>2012</v>
      </c>
      <c r="B230" s="292">
        <v>5</v>
      </c>
      <c r="C230" s="292" t="s">
        <v>262</v>
      </c>
      <c r="D230" s="292" t="s">
        <v>263</v>
      </c>
      <c r="E230" s="292">
        <v>2</v>
      </c>
      <c r="F230" s="294">
        <v>-24.79</v>
      </c>
      <c r="G230" s="292" t="s">
        <v>360</v>
      </c>
    </row>
    <row r="231" spans="1:7" ht="15" x14ac:dyDescent="0.25">
      <c r="A231" s="292">
        <v>2012</v>
      </c>
      <c r="B231" s="292">
        <v>1</v>
      </c>
      <c r="C231" s="292" t="s">
        <v>262</v>
      </c>
      <c r="D231" s="292" t="s">
        <v>263</v>
      </c>
      <c r="E231" s="292">
        <v>72</v>
      </c>
      <c r="F231" s="294">
        <v>-19.510000000000002</v>
      </c>
      <c r="G231" s="292" t="s">
        <v>360</v>
      </c>
    </row>
    <row r="232" spans="1:7" ht="15" x14ac:dyDescent="0.25">
      <c r="A232" s="292">
        <v>2012</v>
      </c>
      <c r="B232" s="292">
        <v>5</v>
      </c>
      <c r="C232" s="292" t="s">
        <v>262</v>
      </c>
      <c r="D232" s="292" t="s">
        <v>263</v>
      </c>
      <c r="E232" s="292">
        <v>72</v>
      </c>
      <c r="F232" s="294">
        <v>-9.42</v>
      </c>
      <c r="G232" s="292" t="s">
        <v>360</v>
      </c>
    </row>
    <row r="233" spans="1:7" ht="15" x14ac:dyDescent="0.25">
      <c r="A233" s="292">
        <v>2012</v>
      </c>
      <c r="B233" s="292">
        <v>4</v>
      </c>
      <c r="C233" s="292" t="s">
        <v>262</v>
      </c>
      <c r="D233" s="292" t="s">
        <v>263</v>
      </c>
      <c r="E233" s="292">
        <v>2</v>
      </c>
      <c r="F233" s="294">
        <v>24.79</v>
      </c>
      <c r="G233" s="292" t="s">
        <v>320</v>
      </c>
    </row>
    <row r="234" spans="1:7" ht="15" x14ac:dyDescent="0.25">
      <c r="A234" s="292">
        <v>2012</v>
      </c>
      <c r="B234" s="292">
        <v>4</v>
      </c>
      <c r="C234" s="292" t="s">
        <v>262</v>
      </c>
      <c r="D234" s="292" t="s">
        <v>263</v>
      </c>
      <c r="E234" s="292">
        <v>72</v>
      </c>
      <c r="F234" s="294">
        <v>9.42</v>
      </c>
      <c r="G234" s="292" t="s">
        <v>320</v>
      </c>
    </row>
    <row r="235" spans="1:7" ht="15" x14ac:dyDescent="0.25">
      <c r="A235" s="292">
        <v>2012</v>
      </c>
      <c r="B235" s="292">
        <v>4</v>
      </c>
      <c r="C235" s="292" t="s">
        <v>262</v>
      </c>
      <c r="D235" s="292" t="s">
        <v>263</v>
      </c>
      <c r="E235" s="292">
        <v>2</v>
      </c>
      <c r="F235" s="294">
        <v>42.88</v>
      </c>
      <c r="G235" s="292" t="s">
        <v>319</v>
      </c>
    </row>
    <row r="236" spans="1:7" ht="15" x14ac:dyDescent="0.25">
      <c r="A236" s="292">
        <v>2012</v>
      </c>
      <c r="B236" s="292">
        <v>1</v>
      </c>
      <c r="C236" s="292" t="s">
        <v>262</v>
      </c>
      <c r="D236" s="292" t="s">
        <v>266</v>
      </c>
      <c r="E236" s="292">
        <v>3</v>
      </c>
      <c r="F236" s="294">
        <v>-4566.08</v>
      </c>
      <c r="G236" s="292" t="s">
        <v>295</v>
      </c>
    </row>
    <row r="237" spans="1:7" ht="15" x14ac:dyDescent="0.25">
      <c r="A237" s="292">
        <v>2012</v>
      </c>
      <c r="B237" s="292">
        <v>1</v>
      </c>
      <c r="C237" s="292" t="s">
        <v>262</v>
      </c>
      <c r="D237" s="292" t="s">
        <v>266</v>
      </c>
      <c r="E237" s="292">
        <v>99</v>
      </c>
      <c r="F237" s="294">
        <v>0</v>
      </c>
      <c r="G237" s="292" t="s">
        <v>3919</v>
      </c>
    </row>
    <row r="238" spans="1:7" ht="15" x14ac:dyDescent="0.25">
      <c r="A238" s="292">
        <v>2012</v>
      </c>
      <c r="B238" s="292">
        <v>2</v>
      </c>
      <c r="C238" s="292" t="s">
        <v>262</v>
      </c>
      <c r="D238" s="292" t="s">
        <v>266</v>
      </c>
      <c r="E238" s="292">
        <v>99</v>
      </c>
      <c r="F238" s="294">
        <v>0</v>
      </c>
      <c r="G238" s="292" t="s">
        <v>3919</v>
      </c>
    </row>
    <row r="239" spans="1:7" ht="15" x14ac:dyDescent="0.25">
      <c r="A239" s="292">
        <v>2012</v>
      </c>
      <c r="B239" s="292">
        <v>1</v>
      </c>
      <c r="C239" s="292" t="s">
        <v>262</v>
      </c>
      <c r="D239" s="292" t="s">
        <v>266</v>
      </c>
      <c r="E239" s="292">
        <v>70</v>
      </c>
      <c r="F239" s="294">
        <v>8.93</v>
      </c>
      <c r="G239" s="292" t="s">
        <v>286</v>
      </c>
    </row>
    <row r="240" spans="1:7" ht="15" x14ac:dyDescent="0.25">
      <c r="A240" s="292">
        <v>2012</v>
      </c>
      <c r="B240" s="292">
        <v>1</v>
      </c>
      <c r="C240" s="292" t="s">
        <v>262</v>
      </c>
      <c r="D240" s="292" t="s">
        <v>266</v>
      </c>
      <c r="E240" s="292">
        <v>70</v>
      </c>
      <c r="F240" s="294">
        <v>169.76</v>
      </c>
      <c r="G240" s="292" t="s">
        <v>285</v>
      </c>
    </row>
    <row r="241" spans="1:7" ht="15" x14ac:dyDescent="0.25">
      <c r="A241" s="292">
        <v>2012</v>
      </c>
      <c r="B241" s="292">
        <v>1</v>
      </c>
      <c r="C241" s="292" t="s">
        <v>262</v>
      </c>
      <c r="D241" s="292" t="s">
        <v>266</v>
      </c>
      <c r="E241" s="292">
        <v>0</v>
      </c>
      <c r="F241" s="294">
        <v>109.43</v>
      </c>
      <c r="G241" s="292" t="s">
        <v>284</v>
      </c>
    </row>
    <row r="242" spans="1:7" ht="15" x14ac:dyDescent="0.25">
      <c r="A242" s="292">
        <v>2012</v>
      </c>
      <c r="B242" s="292">
        <v>1</v>
      </c>
      <c r="C242" s="292" t="s">
        <v>262</v>
      </c>
      <c r="D242" s="292" t="s">
        <v>266</v>
      </c>
      <c r="E242" s="292">
        <v>3</v>
      </c>
      <c r="F242" s="294">
        <v>8212.39</v>
      </c>
      <c r="G242" s="292" t="s">
        <v>270</v>
      </c>
    </row>
    <row r="243" spans="1:7" ht="15" x14ac:dyDescent="0.25">
      <c r="A243" s="292">
        <v>2012</v>
      </c>
      <c r="B243" s="292">
        <v>1</v>
      </c>
      <c r="C243" s="292" t="s">
        <v>262</v>
      </c>
      <c r="D243" s="292" t="s">
        <v>266</v>
      </c>
      <c r="E243" s="292">
        <v>0</v>
      </c>
      <c r="F243" s="294">
        <v>337.31</v>
      </c>
      <c r="G243" s="292" t="s">
        <v>283</v>
      </c>
    </row>
    <row r="244" spans="1:7" ht="15" x14ac:dyDescent="0.25">
      <c r="A244" s="292">
        <v>2012</v>
      </c>
      <c r="B244" s="292">
        <v>1</v>
      </c>
      <c r="C244" s="292" t="s">
        <v>262</v>
      </c>
      <c r="D244" s="292" t="s">
        <v>266</v>
      </c>
      <c r="E244" s="292">
        <v>0</v>
      </c>
      <c r="F244" s="294">
        <v>-44.26</v>
      </c>
      <c r="G244" s="292" t="s">
        <v>313</v>
      </c>
    </row>
    <row r="245" spans="1:7" ht="15" x14ac:dyDescent="0.25">
      <c r="A245" s="292">
        <v>2012</v>
      </c>
      <c r="B245" s="292">
        <v>2</v>
      </c>
      <c r="C245" s="292" t="s">
        <v>262</v>
      </c>
      <c r="D245" s="292" t="s">
        <v>266</v>
      </c>
      <c r="E245" s="292">
        <v>0</v>
      </c>
      <c r="F245" s="294">
        <v>-62.35</v>
      </c>
      <c r="G245" s="292" t="s">
        <v>313</v>
      </c>
    </row>
    <row r="246" spans="1:7" ht="15" x14ac:dyDescent="0.25">
      <c r="A246" s="292">
        <v>2012</v>
      </c>
      <c r="B246" s="292">
        <v>1</v>
      </c>
      <c r="C246" s="292" t="s">
        <v>262</v>
      </c>
      <c r="D246" s="292" t="s">
        <v>266</v>
      </c>
      <c r="E246" s="292">
        <v>70</v>
      </c>
      <c r="F246" s="294">
        <v>-16.82</v>
      </c>
      <c r="G246" s="292" t="s">
        <v>313</v>
      </c>
    </row>
    <row r="247" spans="1:7" ht="15" x14ac:dyDescent="0.25">
      <c r="A247" s="292">
        <v>2012</v>
      </c>
      <c r="B247" s="292">
        <v>2</v>
      </c>
      <c r="C247" s="292" t="s">
        <v>262</v>
      </c>
      <c r="D247" s="292" t="s">
        <v>266</v>
      </c>
      <c r="E247" s="292">
        <v>70</v>
      </c>
      <c r="F247" s="294">
        <v>-23.69</v>
      </c>
      <c r="G247" s="292" t="s">
        <v>313</v>
      </c>
    </row>
    <row r="248" spans="1:7" ht="15" x14ac:dyDescent="0.25">
      <c r="A248" s="292">
        <v>2012</v>
      </c>
      <c r="B248" s="292">
        <v>1</v>
      </c>
      <c r="C248" s="292" t="s">
        <v>262</v>
      </c>
      <c r="D248" s="292" t="s">
        <v>266</v>
      </c>
      <c r="E248" s="292">
        <v>0</v>
      </c>
      <c r="F248" s="294">
        <v>62.35</v>
      </c>
      <c r="G248" s="292" t="s">
        <v>282</v>
      </c>
    </row>
    <row r="249" spans="1:7" ht="15" x14ac:dyDescent="0.25">
      <c r="A249" s="292">
        <v>2012</v>
      </c>
      <c r="B249" s="292">
        <v>1</v>
      </c>
      <c r="C249" s="292" t="s">
        <v>262</v>
      </c>
      <c r="D249" s="292" t="s">
        <v>266</v>
      </c>
      <c r="E249" s="292">
        <v>70</v>
      </c>
      <c r="F249" s="294">
        <v>23.69</v>
      </c>
      <c r="G249" s="292" t="s">
        <v>282</v>
      </c>
    </row>
    <row r="250" spans="1:7" ht="15" x14ac:dyDescent="0.25">
      <c r="A250" s="292">
        <v>2012</v>
      </c>
      <c r="B250" s="292">
        <v>1</v>
      </c>
      <c r="C250" s="292" t="s">
        <v>262</v>
      </c>
      <c r="D250" s="292" t="s">
        <v>266</v>
      </c>
      <c r="E250" s="292">
        <v>2</v>
      </c>
      <c r="F250" s="294">
        <v>-15.44</v>
      </c>
      <c r="G250" s="292" t="s">
        <v>360</v>
      </c>
    </row>
    <row r="251" spans="1:7" ht="15" x14ac:dyDescent="0.25">
      <c r="A251" s="292">
        <v>2012</v>
      </c>
      <c r="B251" s="292">
        <v>1</v>
      </c>
      <c r="C251" s="292" t="s">
        <v>262</v>
      </c>
      <c r="D251" s="292" t="s">
        <v>266</v>
      </c>
      <c r="E251" s="292">
        <v>72</v>
      </c>
      <c r="F251" s="294">
        <v>-5.87</v>
      </c>
      <c r="G251" s="292" t="s">
        <v>360</v>
      </c>
    </row>
    <row r="252" spans="1:7" ht="15" x14ac:dyDescent="0.25">
      <c r="A252" s="292">
        <v>2012</v>
      </c>
      <c r="B252" s="292">
        <v>1</v>
      </c>
      <c r="C252" s="292" t="s">
        <v>262</v>
      </c>
      <c r="D252" s="292" t="s">
        <v>267</v>
      </c>
      <c r="E252" s="292">
        <v>3</v>
      </c>
      <c r="F252" s="294">
        <v>-6462.78</v>
      </c>
      <c r="G252" s="292" t="s">
        <v>295</v>
      </c>
    </row>
    <row r="253" spans="1:7" ht="15" x14ac:dyDescent="0.25">
      <c r="A253" s="292">
        <v>2012</v>
      </c>
      <c r="B253" s="292">
        <v>1</v>
      </c>
      <c r="C253" s="292" t="s">
        <v>262</v>
      </c>
      <c r="D253" s="292" t="s">
        <v>267</v>
      </c>
      <c r="E253" s="292">
        <v>99</v>
      </c>
      <c r="F253" s="294">
        <v>0</v>
      </c>
      <c r="G253" s="292" t="s">
        <v>3919</v>
      </c>
    </row>
    <row r="254" spans="1:7" ht="15" x14ac:dyDescent="0.25">
      <c r="A254" s="292">
        <v>2012</v>
      </c>
      <c r="B254" s="292">
        <v>2</v>
      </c>
      <c r="C254" s="292" t="s">
        <v>262</v>
      </c>
      <c r="D254" s="292" t="s">
        <v>267</v>
      </c>
      <c r="E254" s="292">
        <v>99</v>
      </c>
      <c r="F254" s="294">
        <v>0</v>
      </c>
      <c r="G254" s="292" t="s">
        <v>3919</v>
      </c>
    </row>
    <row r="255" spans="1:7" ht="15" x14ac:dyDescent="0.25">
      <c r="A255" s="292">
        <v>2012</v>
      </c>
      <c r="B255" s="292">
        <v>3</v>
      </c>
      <c r="C255" s="292" t="s">
        <v>262</v>
      </c>
      <c r="D255" s="292" t="s">
        <v>267</v>
      </c>
      <c r="E255" s="292">
        <v>99</v>
      </c>
      <c r="F255" s="294">
        <v>0</v>
      </c>
      <c r="G255" s="292" t="s">
        <v>3919</v>
      </c>
    </row>
    <row r="256" spans="1:7" ht="15" x14ac:dyDescent="0.25">
      <c r="A256" s="292">
        <v>2012</v>
      </c>
      <c r="B256" s="292">
        <v>1</v>
      </c>
      <c r="C256" s="292" t="s">
        <v>262</v>
      </c>
      <c r="D256" s="292" t="s">
        <v>267</v>
      </c>
      <c r="E256" s="292">
        <v>70</v>
      </c>
      <c r="F256" s="294">
        <v>18.420000000000002</v>
      </c>
      <c r="G256" s="292" t="s">
        <v>286</v>
      </c>
    </row>
    <row r="257" spans="1:7" ht="15" x14ac:dyDescent="0.25">
      <c r="A257" s="292">
        <v>2012</v>
      </c>
      <c r="B257" s="292">
        <v>1</v>
      </c>
      <c r="C257" s="292" t="s">
        <v>262</v>
      </c>
      <c r="D257" s="292" t="s">
        <v>267</v>
      </c>
      <c r="E257" s="292">
        <v>70</v>
      </c>
      <c r="F257" s="294">
        <v>180.25</v>
      </c>
      <c r="G257" s="292" t="s">
        <v>315</v>
      </c>
    </row>
    <row r="258" spans="1:7" ht="15" x14ac:dyDescent="0.25">
      <c r="A258" s="292">
        <v>2012</v>
      </c>
      <c r="B258" s="292">
        <v>1</v>
      </c>
      <c r="C258" s="292" t="s">
        <v>262</v>
      </c>
      <c r="D258" s="292" t="s">
        <v>267</v>
      </c>
      <c r="E258" s="292">
        <v>70</v>
      </c>
      <c r="F258" s="294">
        <v>169.76</v>
      </c>
      <c r="G258" s="292" t="s">
        <v>285</v>
      </c>
    </row>
    <row r="259" spans="1:7" ht="15" x14ac:dyDescent="0.25">
      <c r="A259" s="292">
        <v>2012</v>
      </c>
      <c r="B259" s="292">
        <v>1</v>
      </c>
      <c r="C259" s="292" t="s">
        <v>262</v>
      </c>
      <c r="D259" s="292" t="s">
        <v>267</v>
      </c>
      <c r="E259" s="292">
        <v>0</v>
      </c>
      <c r="F259" s="294">
        <v>474.34</v>
      </c>
      <c r="G259" s="292" t="s">
        <v>314</v>
      </c>
    </row>
    <row r="260" spans="1:7" ht="15" x14ac:dyDescent="0.25">
      <c r="A260" s="292">
        <v>2012</v>
      </c>
      <c r="B260" s="292">
        <v>1</v>
      </c>
      <c r="C260" s="292" t="s">
        <v>262</v>
      </c>
      <c r="D260" s="292" t="s">
        <v>267</v>
      </c>
      <c r="E260" s="292">
        <v>0</v>
      </c>
      <c r="F260" s="294">
        <v>109.43</v>
      </c>
      <c r="G260" s="292" t="s">
        <v>284</v>
      </c>
    </row>
    <row r="261" spans="1:7" ht="15" x14ac:dyDescent="0.25">
      <c r="A261" s="292">
        <v>2012</v>
      </c>
      <c r="B261" s="292">
        <v>1</v>
      </c>
      <c r="C261" s="292" t="s">
        <v>262</v>
      </c>
      <c r="D261" s="292" t="s">
        <v>267</v>
      </c>
      <c r="E261" s="292">
        <v>3</v>
      </c>
      <c r="F261" s="294">
        <v>105228.42</v>
      </c>
      <c r="G261" s="292" t="s">
        <v>270</v>
      </c>
    </row>
    <row r="262" spans="1:7" ht="15" x14ac:dyDescent="0.25">
      <c r="A262" s="292">
        <v>2012</v>
      </c>
      <c r="B262" s="292">
        <v>2</v>
      </c>
      <c r="C262" s="292" t="s">
        <v>262</v>
      </c>
      <c r="D262" s="292" t="s">
        <v>267</v>
      </c>
      <c r="E262" s="292">
        <v>3</v>
      </c>
      <c r="F262" s="294">
        <v>22911</v>
      </c>
      <c r="G262" s="292" t="s">
        <v>270</v>
      </c>
    </row>
    <row r="263" spans="1:7" ht="15" x14ac:dyDescent="0.25">
      <c r="A263" s="292">
        <v>2012</v>
      </c>
      <c r="B263" s="292">
        <v>3</v>
      </c>
      <c r="C263" s="292" t="s">
        <v>262</v>
      </c>
      <c r="D263" s="292" t="s">
        <v>267</v>
      </c>
      <c r="E263" s="292">
        <v>3</v>
      </c>
      <c r="F263" s="294">
        <v>139234.23999999999</v>
      </c>
      <c r="G263" s="292" t="s">
        <v>270</v>
      </c>
    </row>
    <row r="264" spans="1:7" ht="15" x14ac:dyDescent="0.25">
      <c r="A264" s="292">
        <v>2012</v>
      </c>
      <c r="B264" s="292">
        <v>1</v>
      </c>
      <c r="C264" s="292" t="s">
        <v>262</v>
      </c>
      <c r="D264" s="292" t="s">
        <v>267</v>
      </c>
      <c r="E264" s="292">
        <v>0</v>
      </c>
      <c r="F264" s="294">
        <v>337.31</v>
      </c>
      <c r="G264" s="292" t="s">
        <v>283</v>
      </c>
    </row>
    <row r="265" spans="1:7" ht="15" x14ac:dyDescent="0.25">
      <c r="A265" s="292">
        <v>2012</v>
      </c>
      <c r="B265" s="292">
        <v>1</v>
      </c>
      <c r="C265" s="292" t="s">
        <v>262</v>
      </c>
      <c r="D265" s="292" t="s">
        <v>267</v>
      </c>
      <c r="E265" s="292">
        <v>0</v>
      </c>
      <c r="F265" s="294">
        <v>-122.53</v>
      </c>
      <c r="G265" s="292" t="s">
        <v>313</v>
      </c>
    </row>
    <row r="266" spans="1:7" ht="15" x14ac:dyDescent="0.25">
      <c r="A266" s="292">
        <v>2012</v>
      </c>
      <c r="B266" s="292">
        <v>2</v>
      </c>
      <c r="C266" s="292" t="s">
        <v>262</v>
      </c>
      <c r="D266" s="292" t="s">
        <v>267</v>
      </c>
      <c r="E266" s="292">
        <v>0</v>
      </c>
      <c r="F266" s="294">
        <v>-150.03</v>
      </c>
      <c r="G266" s="292" t="s">
        <v>313</v>
      </c>
    </row>
    <row r="267" spans="1:7" ht="15" x14ac:dyDescent="0.25">
      <c r="A267" s="292">
        <v>2012</v>
      </c>
      <c r="B267" s="292">
        <v>1</v>
      </c>
      <c r="C267" s="292" t="s">
        <v>262</v>
      </c>
      <c r="D267" s="292" t="s">
        <v>267</v>
      </c>
      <c r="E267" s="292">
        <v>70</v>
      </c>
      <c r="F267" s="294">
        <v>-46.56</v>
      </c>
      <c r="G267" s="292" t="s">
        <v>313</v>
      </c>
    </row>
    <row r="268" spans="1:7" ht="15" x14ac:dyDescent="0.25">
      <c r="A268" s="292">
        <v>2012</v>
      </c>
      <c r="B268" s="292">
        <v>2</v>
      </c>
      <c r="C268" s="292" t="s">
        <v>262</v>
      </c>
      <c r="D268" s="292" t="s">
        <v>267</v>
      </c>
      <c r="E268" s="292">
        <v>70</v>
      </c>
      <c r="F268" s="294">
        <v>-57.01</v>
      </c>
      <c r="G268" s="292" t="s">
        <v>313</v>
      </c>
    </row>
    <row r="269" spans="1:7" ht="15" x14ac:dyDescent="0.25">
      <c r="A269" s="292">
        <v>2012</v>
      </c>
      <c r="B269" s="292">
        <v>1</v>
      </c>
      <c r="C269" s="292" t="s">
        <v>262</v>
      </c>
      <c r="D269" s="292" t="s">
        <v>267</v>
      </c>
      <c r="E269" s="292">
        <v>0</v>
      </c>
      <c r="F269" s="294">
        <v>150.03</v>
      </c>
      <c r="G269" s="292" t="s">
        <v>282</v>
      </c>
    </row>
    <row r="270" spans="1:7" ht="15" x14ac:dyDescent="0.25">
      <c r="A270" s="292">
        <v>2012</v>
      </c>
      <c r="B270" s="292">
        <v>1</v>
      </c>
      <c r="C270" s="292" t="s">
        <v>262</v>
      </c>
      <c r="D270" s="292" t="s">
        <v>267</v>
      </c>
      <c r="E270" s="292">
        <v>70</v>
      </c>
      <c r="F270" s="294">
        <v>57.01</v>
      </c>
      <c r="G270" s="292" t="s">
        <v>282</v>
      </c>
    </row>
    <row r="271" spans="1:7" ht="15" x14ac:dyDescent="0.25">
      <c r="A271" s="292">
        <v>2012</v>
      </c>
      <c r="B271" s="292">
        <v>1</v>
      </c>
      <c r="C271" s="292" t="s">
        <v>262</v>
      </c>
      <c r="D271" s="292" t="s">
        <v>267</v>
      </c>
      <c r="E271" s="292">
        <v>2</v>
      </c>
      <c r="F271" s="294">
        <v>-15.44</v>
      </c>
      <c r="G271" s="292" t="s">
        <v>360</v>
      </c>
    </row>
    <row r="272" spans="1:7" ht="15" x14ac:dyDescent="0.25">
      <c r="A272" s="292">
        <v>2012</v>
      </c>
      <c r="B272" s="292">
        <v>1</v>
      </c>
      <c r="C272" s="292" t="s">
        <v>262</v>
      </c>
      <c r="D272" s="292" t="s">
        <v>267</v>
      </c>
      <c r="E272" s="292">
        <v>72</v>
      </c>
      <c r="F272" s="294">
        <v>-5.87</v>
      </c>
      <c r="G272" s="292" t="s">
        <v>360</v>
      </c>
    </row>
    <row r="273" spans="1:7" ht="15" x14ac:dyDescent="0.25">
      <c r="A273" s="292">
        <v>2012</v>
      </c>
      <c r="B273" s="292">
        <v>1</v>
      </c>
      <c r="C273" s="292" t="s">
        <v>262</v>
      </c>
      <c r="D273" s="292" t="s">
        <v>268</v>
      </c>
      <c r="E273" s="292">
        <v>3</v>
      </c>
      <c r="F273" s="294">
        <v>-1039148</v>
      </c>
      <c r="G273" s="292" t="s">
        <v>295</v>
      </c>
    </row>
    <row r="274" spans="1:7" ht="15" x14ac:dyDescent="0.25">
      <c r="A274" s="292">
        <v>2012</v>
      </c>
      <c r="B274" s="292">
        <v>3</v>
      </c>
      <c r="C274" s="292" t="s">
        <v>262</v>
      </c>
      <c r="D274" s="292" t="s">
        <v>268</v>
      </c>
      <c r="E274" s="292">
        <v>3</v>
      </c>
      <c r="F274" s="294">
        <v>-281054.3</v>
      </c>
      <c r="G274" s="292" t="s">
        <v>295</v>
      </c>
    </row>
    <row r="275" spans="1:7" ht="15" x14ac:dyDescent="0.25">
      <c r="A275" s="292">
        <v>2012</v>
      </c>
      <c r="B275" s="292">
        <v>1</v>
      </c>
      <c r="C275" s="292" t="s">
        <v>262</v>
      </c>
      <c r="D275" s="292" t="s">
        <v>268</v>
      </c>
      <c r="E275" s="292">
        <v>99</v>
      </c>
      <c r="F275" s="294">
        <v>0</v>
      </c>
      <c r="G275" s="292" t="s">
        <v>3919</v>
      </c>
    </row>
    <row r="276" spans="1:7" ht="15" x14ac:dyDescent="0.25">
      <c r="A276" s="292">
        <v>2012</v>
      </c>
      <c r="B276" s="292">
        <v>2</v>
      </c>
      <c r="C276" s="292" t="s">
        <v>262</v>
      </c>
      <c r="D276" s="292" t="s">
        <v>268</v>
      </c>
      <c r="E276" s="292">
        <v>99</v>
      </c>
      <c r="F276" s="294">
        <v>0</v>
      </c>
      <c r="G276" s="292" t="s">
        <v>3919</v>
      </c>
    </row>
    <row r="277" spans="1:7" ht="15" x14ac:dyDescent="0.25">
      <c r="A277" s="292">
        <v>2012</v>
      </c>
      <c r="B277" s="292">
        <v>3</v>
      </c>
      <c r="C277" s="292" t="s">
        <v>262</v>
      </c>
      <c r="D277" s="292" t="s">
        <v>268</v>
      </c>
      <c r="E277" s="292">
        <v>99</v>
      </c>
      <c r="F277" s="294">
        <v>0</v>
      </c>
      <c r="G277" s="292" t="s">
        <v>3919</v>
      </c>
    </row>
    <row r="278" spans="1:7" ht="15" x14ac:dyDescent="0.25">
      <c r="A278" s="292">
        <v>2012</v>
      </c>
      <c r="B278" s="292">
        <v>4</v>
      </c>
      <c r="C278" s="292" t="s">
        <v>262</v>
      </c>
      <c r="D278" s="292" t="s">
        <v>268</v>
      </c>
      <c r="E278" s="292">
        <v>99</v>
      </c>
      <c r="F278" s="294">
        <v>0</v>
      </c>
      <c r="G278" s="292" t="s">
        <v>3919</v>
      </c>
    </row>
    <row r="279" spans="1:7" ht="15" x14ac:dyDescent="0.25">
      <c r="A279" s="292">
        <v>2012</v>
      </c>
      <c r="B279" s="292">
        <v>5</v>
      </c>
      <c r="C279" s="292" t="s">
        <v>262</v>
      </c>
      <c r="D279" s="292" t="s">
        <v>268</v>
      </c>
      <c r="E279" s="292">
        <v>99</v>
      </c>
      <c r="F279" s="294">
        <v>0</v>
      </c>
      <c r="G279" s="292" t="s">
        <v>3919</v>
      </c>
    </row>
    <row r="280" spans="1:7" ht="15" x14ac:dyDescent="0.25">
      <c r="A280" s="292">
        <v>2012</v>
      </c>
      <c r="B280" s="292">
        <v>2</v>
      </c>
      <c r="C280" s="292" t="s">
        <v>262</v>
      </c>
      <c r="D280" s="292" t="s">
        <v>268</v>
      </c>
      <c r="E280" s="292">
        <v>3</v>
      </c>
      <c r="F280" s="294">
        <v>281054.3</v>
      </c>
      <c r="G280" s="292" t="s">
        <v>272</v>
      </c>
    </row>
    <row r="281" spans="1:7" ht="15" x14ac:dyDescent="0.25">
      <c r="A281" s="292">
        <v>2012</v>
      </c>
      <c r="B281" s="292">
        <v>1</v>
      </c>
      <c r="C281" s="292" t="s">
        <v>262</v>
      </c>
      <c r="D281" s="292" t="s">
        <v>268</v>
      </c>
      <c r="E281" s="292">
        <v>70</v>
      </c>
      <c r="F281" s="294">
        <v>12.23</v>
      </c>
      <c r="G281" s="292" t="s">
        <v>286</v>
      </c>
    </row>
    <row r="282" spans="1:7" ht="15" x14ac:dyDescent="0.25">
      <c r="A282" s="292">
        <v>2012</v>
      </c>
      <c r="B282" s="292">
        <v>1</v>
      </c>
      <c r="C282" s="292" t="s">
        <v>262</v>
      </c>
      <c r="D282" s="292" t="s">
        <v>268</v>
      </c>
      <c r="E282" s="292">
        <v>70</v>
      </c>
      <c r="F282" s="294">
        <v>232.46</v>
      </c>
      <c r="G282" s="292" t="s">
        <v>285</v>
      </c>
    </row>
    <row r="283" spans="1:7" ht="15" x14ac:dyDescent="0.25">
      <c r="A283" s="292">
        <v>2012</v>
      </c>
      <c r="B283" s="292">
        <v>4</v>
      </c>
      <c r="C283" s="292" t="s">
        <v>262</v>
      </c>
      <c r="D283" s="292" t="s">
        <v>268</v>
      </c>
      <c r="E283" s="292">
        <v>72</v>
      </c>
      <c r="F283" s="294">
        <v>0.93</v>
      </c>
      <c r="G283" s="292" t="s">
        <v>396</v>
      </c>
    </row>
    <row r="284" spans="1:7" ht="15" x14ac:dyDescent="0.25">
      <c r="A284" s="292">
        <v>2012</v>
      </c>
      <c r="B284" s="292">
        <v>4</v>
      </c>
      <c r="C284" s="292" t="s">
        <v>262</v>
      </c>
      <c r="D284" s="292" t="s">
        <v>268</v>
      </c>
      <c r="E284" s="292">
        <v>72</v>
      </c>
      <c r="F284" s="294">
        <v>17.59</v>
      </c>
      <c r="G284" s="292" t="s">
        <v>395</v>
      </c>
    </row>
    <row r="285" spans="1:7" ht="15" x14ac:dyDescent="0.25">
      <c r="A285" s="292">
        <v>2012</v>
      </c>
      <c r="B285" s="292">
        <v>1</v>
      </c>
      <c r="C285" s="292" t="s">
        <v>262</v>
      </c>
      <c r="D285" s="292" t="s">
        <v>268</v>
      </c>
      <c r="E285" s="292">
        <v>0</v>
      </c>
      <c r="F285" s="294">
        <v>151.19999999999999</v>
      </c>
      <c r="G285" s="292" t="s">
        <v>284</v>
      </c>
    </row>
    <row r="286" spans="1:7" ht="15" x14ac:dyDescent="0.25">
      <c r="A286" s="292">
        <v>2012</v>
      </c>
      <c r="B286" s="292">
        <v>4</v>
      </c>
      <c r="C286" s="292" t="s">
        <v>262</v>
      </c>
      <c r="D286" s="292" t="s">
        <v>268</v>
      </c>
      <c r="E286" s="292">
        <v>2</v>
      </c>
      <c r="F286" s="294">
        <v>3.4</v>
      </c>
      <c r="G286" s="292" t="s">
        <v>321</v>
      </c>
    </row>
    <row r="287" spans="1:7" ht="15" x14ac:dyDescent="0.25">
      <c r="A287" s="292">
        <v>2012</v>
      </c>
      <c r="B287" s="292">
        <v>1</v>
      </c>
      <c r="C287" s="292" t="s">
        <v>262</v>
      </c>
      <c r="D287" s="292" t="s">
        <v>268</v>
      </c>
      <c r="E287" s="292">
        <v>3</v>
      </c>
      <c r="F287" s="294">
        <v>636988.09</v>
      </c>
      <c r="G287" s="292" t="s">
        <v>270</v>
      </c>
    </row>
    <row r="288" spans="1:7" ht="15" x14ac:dyDescent="0.25">
      <c r="A288" s="292">
        <v>2012</v>
      </c>
      <c r="B288" s="292">
        <v>2</v>
      </c>
      <c r="C288" s="292" t="s">
        <v>262</v>
      </c>
      <c r="D288" s="292" t="s">
        <v>268</v>
      </c>
      <c r="E288" s="292">
        <v>3</v>
      </c>
      <c r="F288" s="294">
        <v>264125.78999999998</v>
      </c>
      <c r="G288" s="292" t="s">
        <v>270</v>
      </c>
    </row>
    <row r="289" spans="1:7" ht="15" x14ac:dyDescent="0.25">
      <c r="A289" s="292">
        <v>2012</v>
      </c>
      <c r="B289" s="292">
        <v>3</v>
      </c>
      <c r="C289" s="292" t="s">
        <v>262</v>
      </c>
      <c r="D289" s="292" t="s">
        <v>268</v>
      </c>
      <c r="E289" s="292">
        <v>3</v>
      </c>
      <c r="F289" s="294">
        <v>128212.56</v>
      </c>
      <c r="G289" s="292" t="s">
        <v>270</v>
      </c>
    </row>
    <row r="290" spans="1:7" ht="15" x14ac:dyDescent="0.25">
      <c r="A290" s="292">
        <v>2012</v>
      </c>
      <c r="B290" s="292">
        <v>1</v>
      </c>
      <c r="C290" s="292" t="s">
        <v>262</v>
      </c>
      <c r="D290" s="292" t="s">
        <v>268</v>
      </c>
      <c r="E290" s="292">
        <v>39</v>
      </c>
      <c r="F290" s="294">
        <v>9.44</v>
      </c>
      <c r="G290" s="292" t="s">
        <v>270</v>
      </c>
    </row>
    <row r="291" spans="1:7" ht="15" x14ac:dyDescent="0.25">
      <c r="A291" s="292">
        <v>2012</v>
      </c>
      <c r="B291" s="292">
        <v>1</v>
      </c>
      <c r="C291" s="292" t="s">
        <v>262</v>
      </c>
      <c r="D291" s="292" t="s">
        <v>268</v>
      </c>
      <c r="E291" s="292">
        <v>0</v>
      </c>
      <c r="F291" s="294">
        <v>460.53</v>
      </c>
      <c r="G291" s="292" t="s">
        <v>283</v>
      </c>
    </row>
    <row r="292" spans="1:7" ht="15" x14ac:dyDescent="0.25">
      <c r="A292" s="292">
        <v>2012</v>
      </c>
      <c r="B292" s="292">
        <v>1</v>
      </c>
      <c r="C292" s="292" t="s">
        <v>262</v>
      </c>
      <c r="D292" s="292" t="s">
        <v>268</v>
      </c>
      <c r="E292" s="292">
        <v>0</v>
      </c>
      <c r="F292" s="294">
        <v>-77.86</v>
      </c>
      <c r="G292" s="292" t="s">
        <v>313</v>
      </c>
    </row>
    <row r="293" spans="1:7" ht="15" x14ac:dyDescent="0.25">
      <c r="A293" s="292">
        <v>2012</v>
      </c>
      <c r="B293" s="292">
        <v>2</v>
      </c>
      <c r="C293" s="292" t="s">
        <v>262</v>
      </c>
      <c r="D293" s="292" t="s">
        <v>268</v>
      </c>
      <c r="E293" s="292">
        <v>0</v>
      </c>
      <c r="F293" s="294">
        <v>-85.9</v>
      </c>
      <c r="G293" s="292" t="s">
        <v>313</v>
      </c>
    </row>
    <row r="294" spans="1:7" ht="15" x14ac:dyDescent="0.25">
      <c r="A294" s="292">
        <v>2012</v>
      </c>
      <c r="B294" s="292">
        <v>1</v>
      </c>
      <c r="C294" s="292" t="s">
        <v>262</v>
      </c>
      <c r="D294" s="292" t="s">
        <v>268</v>
      </c>
      <c r="E294" s="292">
        <v>70</v>
      </c>
      <c r="F294" s="294">
        <v>-29.59</v>
      </c>
      <c r="G294" s="292" t="s">
        <v>313</v>
      </c>
    </row>
    <row r="295" spans="1:7" ht="15" x14ac:dyDescent="0.25">
      <c r="A295" s="292">
        <v>2012</v>
      </c>
      <c r="B295" s="292">
        <v>2</v>
      </c>
      <c r="C295" s="292" t="s">
        <v>262</v>
      </c>
      <c r="D295" s="292" t="s">
        <v>268</v>
      </c>
      <c r="E295" s="292">
        <v>70</v>
      </c>
      <c r="F295" s="294">
        <v>-32.64</v>
      </c>
      <c r="G295" s="292" t="s">
        <v>313</v>
      </c>
    </row>
    <row r="296" spans="1:7" ht="15" x14ac:dyDescent="0.25">
      <c r="A296" s="292">
        <v>2012</v>
      </c>
      <c r="B296" s="292">
        <v>1</v>
      </c>
      <c r="C296" s="292" t="s">
        <v>262</v>
      </c>
      <c r="D296" s="292" t="s">
        <v>268</v>
      </c>
      <c r="E296" s="292">
        <v>0</v>
      </c>
      <c r="F296" s="294">
        <v>85.9</v>
      </c>
      <c r="G296" s="292" t="s">
        <v>282</v>
      </c>
    </row>
    <row r="297" spans="1:7" ht="15" x14ac:dyDescent="0.25">
      <c r="A297" s="292">
        <v>2012</v>
      </c>
      <c r="B297" s="292">
        <v>1</v>
      </c>
      <c r="C297" s="292" t="s">
        <v>262</v>
      </c>
      <c r="D297" s="292" t="s">
        <v>268</v>
      </c>
      <c r="E297" s="292">
        <v>70</v>
      </c>
      <c r="F297" s="294">
        <v>32.64</v>
      </c>
      <c r="G297" s="292" t="s">
        <v>282</v>
      </c>
    </row>
    <row r="298" spans="1:7" ht="15" x14ac:dyDescent="0.25">
      <c r="A298" s="292">
        <v>2012</v>
      </c>
      <c r="B298" s="292">
        <v>1</v>
      </c>
      <c r="C298" s="292" t="s">
        <v>262</v>
      </c>
      <c r="D298" s="292" t="s">
        <v>268</v>
      </c>
      <c r="E298" s="292">
        <v>2</v>
      </c>
      <c r="F298" s="294">
        <v>-15.44</v>
      </c>
      <c r="G298" s="292" t="s">
        <v>360</v>
      </c>
    </row>
    <row r="299" spans="1:7" ht="15" x14ac:dyDescent="0.25">
      <c r="A299" s="292">
        <v>2012</v>
      </c>
      <c r="B299" s="292">
        <v>5</v>
      </c>
      <c r="C299" s="292" t="s">
        <v>262</v>
      </c>
      <c r="D299" s="292" t="s">
        <v>268</v>
      </c>
      <c r="E299" s="292">
        <v>2</v>
      </c>
      <c r="F299" s="294">
        <v>-24.79</v>
      </c>
      <c r="G299" s="292" t="s">
        <v>360</v>
      </c>
    </row>
    <row r="300" spans="1:7" ht="15" x14ac:dyDescent="0.25">
      <c r="A300" s="292">
        <v>2012</v>
      </c>
      <c r="B300" s="292">
        <v>1</v>
      </c>
      <c r="C300" s="292" t="s">
        <v>262</v>
      </c>
      <c r="D300" s="292" t="s">
        <v>268</v>
      </c>
      <c r="E300" s="292">
        <v>72</v>
      </c>
      <c r="F300" s="294">
        <v>-5.87</v>
      </c>
      <c r="G300" s="292" t="s">
        <v>360</v>
      </c>
    </row>
    <row r="301" spans="1:7" ht="15" x14ac:dyDescent="0.25">
      <c r="A301" s="292">
        <v>2012</v>
      </c>
      <c r="B301" s="292">
        <v>5</v>
      </c>
      <c r="C301" s="292" t="s">
        <v>262</v>
      </c>
      <c r="D301" s="292" t="s">
        <v>268</v>
      </c>
      <c r="E301" s="292">
        <v>72</v>
      </c>
      <c r="F301" s="294">
        <v>-9.42</v>
      </c>
      <c r="G301" s="292" t="s">
        <v>360</v>
      </c>
    </row>
    <row r="302" spans="1:7" ht="15" x14ac:dyDescent="0.25">
      <c r="A302" s="292">
        <v>2012</v>
      </c>
      <c r="B302" s="292">
        <v>4</v>
      </c>
      <c r="C302" s="292" t="s">
        <v>262</v>
      </c>
      <c r="D302" s="292" t="s">
        <v>268</v>
      </c>
      <c r="E302" s="292">
        <v>2</v>
      </c>
      <c r="F302" s="294">
        <v>24.79</v>
      </c>
      <c r="G302" s="292" t="s">
        <v>320</v>
      </c>
    </row>
    <row r="303" spans="1:7" ht="15" x14ac:dyDescent="0.25">
      <c r="A303" s="292">
        <v>2012</v>
      </c>
      <c r="B303" s="292">
        <v>4</v>
      </c>
      <c r="C303" s="292" t="s">
        <v>262</v>
      </c>
      <c r="D303" s="292" t="s">
        <v>268</v>
      </c>
      <c r="E303" s="292">
        <v>72</v>
      </c>
      <c r="F303" s="294">
        <v>9.42</v>
      </c>
      <c r="G303" s="292" t="s">
        <v>320</v>
      </c>
    </row>
    <row r="304" spans="1:7" ht="15" x14ac:dyDescent="0.25">
      <c r="A304" s="292">
        <v>2012</v>
      </c>
      <c r="B304" s="292">
        <v>4</v>
      </c>
      <c r="C304" s="292" t="s">
        <v>262</v>
      </c>
      <c r="D304" s="292" t="s">
        <v>268</v>
      </c>
      <c r="E304" s="292">
        <v>2</v>
      </c>
      <c r="F304" s="294">
        <v>42.88</v>
      </c>
      <c r="G304" s="292" t="s">
        <v>319</v>
      </c>
    </row>
    <row r="305" spans="1:7" ht="15" x14ac:dyDescent="0.25">
      <c r="A305" s="292">
        <v>2012</v>
      </c>
      <c r="B305" s="292">
        <v>1</v>
      </c>
      <c r="C305" s="292" t="s">
        <v>262</v>
      </c>
      <c r="D305" s="292" t="s">
        <v>316</v>
      </c>
      <c r="E305" s="292">
        <v>99</v>
      </c>
      <c r="F305" s="294">
        <v>0</v>
      </c>
      <c r="G305" s="292" t="s">
        <v>3919</v>
      </c>
    </row>
    <row r="306" spans="1:7" ht="15" x14ac:dyDescent="0.25">
      <c r="A306" s="292">
        <v>2012</v>
      </c>
      <c r="B306" s="292">
        <v>2</v>
      </c>
      <c r="C306" s="292" t="s">
        <v>262</v>
      </c>
      <c r="D306" s="292" t="s">
        <v>316</v>
      </c>
      <c r="E306" s="292">
        <v>99</v>
      </c>
      <c r="F306" s="294">
        <v>0</v>
      </c>
      <c r="G306" s="292" t="s">
        <v>3919</v>
      </c>
    </row>
    <row r="307" spans="1:7" ht="15" x14ac:dyDescent="0.25">
      <c r="A307" s="292">
        <v>2012</v>
      </c>
      <c r="B307" s="292">
        <v>1</v>
      </c>
      <c r="C307" s="292" t="s">
        <v>262</v>
      </c>
      <c r="D307" s="292" t="s">
        <v>316</v>
      </c>
      <c r="E307" s="292">
        <v>70</v>
      </c>
      <c r="F307" s="294">
        <v>3.16</v>
      </c>
      <c r="G307" s="292" t="s">
        <v>286</v>
      </c>
    </row>
    <row r="308" spans="1:7" ht="15" x14ac:dyDescent="0.25">
      <c r="A308" s="292">
        <v>2012</v>
      </c>
      <c r="B308" s="292">
        <v>1</v>
      </c>
      <c r="C308" s="292" t="s">
        <v>262</v>
      </c>
      <c r="D308" s="292" t="s">
        <v>316</v>
      </c>
      <c r="E308" s="292">
        <v>70</v>
      </c>
      <c r="F308" s="294">
        <v>60.08</v>
      </c>
      <c r="G308" s="292" t="s">
        <v>315</v>
      </c>
    </row>
    <row r="309" spans="1:7" ht="15" x14ac:dyDescent="0.25">
      <c r="A309" s="292">
        <v>2012</v>
      </c>
      <c r="B309" s="292">
        <v>1</v>
      </c>
      <c r="C309" s="292" t="s">
        <v>262</v>
      </c>
      <c r="D309" s="292" t="s">
        <v>316</v>
      </c>
      <c r="E309" s="292">
        <v>0</v>
      </c>
      <c r="F309" s="294">
        <v>158.11000000000001</v>
      </c>
      <c r="G309" s="292" t="s">
        <v>314</v>
      </c>
    </row>
    <row r="310" spans="1:7" ht="15" x14ac:dyDescent="0.25">
      <c r="A310" s="292">
        <v>2012</v>
      </c>
      <c r="B310" s="292">
        <v>2</v>
      </c>
      <c r="C310" s="292" t="s">
        <v>262</v>
      </c>
      <c r="D310" s="292" t="s">
        <v>316</v>
      </c>
      <c r="E310" s="292">
        <v>0</v>
      </c>
      <c r="F310" s="294">
        <v>-29.22</v>
      </c>
      <c r="G310" s="292" t="s">
        <v>313</v>
      </c>
    </row>
    <row r="311" spans="1:7" ht="15" x14ac:dyDescent="0.25">
      <c r="A311" s="292">
        <v>2012</v>
      </c>
      <c r="B311" s="292">
        <v>2</v>
      </c>
      <c r="C311" s="292" t="s">
        <v>262</v>
      </c>
      <c r="D311" s="292" t="s">
        <v>316</v>
      </c>
      <c r="E311" s="292">
        <v>70</v>
      </c>
      <c r="F311" s="294">
        <v>-11.1</v>
      </c>
      <c r="G311" s="292" t="s">
        <v>313</v>
      </c>
    </row>
    <row r="312" spans="1:7" ht="15" x14ac:dyDescent="0.25">
      <c r="A312" s="292">
        <v>2012</v>
      </c>
      <c r="B312" s="292">
        <v>1</v>
      </c>
      <c r="C312" s="292" t="s">
        <v>262</v>
      </c>
      <c r="D312" s="292" t="s">
        <v>316</v>
      </c>
      <c r="E312" s="292">
        <v>0</v>
      </c>
      <c r="F312" s="294">
        <v>29.22</v>
      </c>
      <c r="G312" s="292" t="s">
        <v>282</v>
      </c>
    </row>
    <row r="313" spans="1:7" ht="15" x14ac:dyDescent="0.25">
      <c r="A313" s="292">
        <v>2012</v>
      </c>
      <c r="B313" s="292">
        <v>1</v>
      </c>
      <c r="C313" s="292" t="s">
        <v>262</v>
      </c>
      <c r="D313" s="292" t="s">
        <v>316</v>
      </c>
      <c r="E313" s="292">
        <v>70</v>
      </c>
      <c r="F313" s="294">
        <v>11.1</v>
      </c>
      <c r="G313" s="292" t="s">
        <v>282</v>
      </c>
    </row>
  </sheetData>
  <sortState xmlns:xlrd2="http://schemas.microsoft.com/office/spreadsheetml/2017/richdata2" ref="A2:G313">
    <sortCondition ref="D1"/>
  </sortState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CF59C-36B8-47A0-9F77-6ED2E556E4D9}">
  <sheetPr>
    <tabColor rgb="FF7030A0"/>
  </sheetPr>
  <dimension ref="A1:BN19169"/>
  <sheetViews>
    <sheetView workbookViewId="0">
      <pane ySplit="1" topLeftCell="A14" activePane="bottomLeft" state="frozen"/>
      <selection activeCell="A85" sqref="A85"/>
      <selection pane="bottomLeft" activeCell="A85" sqref="A85"/>
    </sheetView>
  </sheetViews>
  <sheetFormatPr defaultRowHeight="12.75" x14ac:dyDescent="0.2"/>
  <cols>
    <col min="1" max="1" width="9.28515625" bestFit="1" customWidth="1"/>
    <col min="2" max="2" width="13.42578125" customWidth="1"/>
    <col min="3" max="3" width="28.42578125" customWidth="1"/>
    <col min="4" max="4" width="24.140625" bestFit="1" customWidth="1"/>
    <col min="5" max="5" width="11.85546875" bestFit="1" customWidth="1"/>
    <col min="6" max="6" width="37.42578125" bestFit="1" customWidth="1"/>
    <col min="7" max="7" width="7.140625" customWidth="1"/>
    <col min="8" max="8" width="5.85546875" customWidth="1"/>
    <col min="9" max="9" width="7.140625" customWidth="1"/>
    <col min="10" max="10" width="9.28515625" style="255" bestFit="1" customWidth="1"/>
    <col min="11" max="11" width="12.7109375" style="255" bestFit="1" customWidth="1"/>
    <col min="12" max="12" width="40" bestFit="1" customWidth="1"/>
    <col min="13" max="13" width="19.42578125" style="255" bestFit="1" customWidth="1"/>
    <col min="14" max="14" width="14" style="255" bestFit="1" customWidth="1"/>
    <col min="15" max="15" width="8.140625" style="255" bestFit="1" customWidth="1"/>
    <col min="16" max="16" width="14.85546875" style="255" bestFit="1" customWidth="1"/>
    <col min="17" max="17" width="18.7109375" style="255" bestFit="1" customWidth="1"/>
    <col min="18" max="18" width="14" style="263" bestFit="1" customWidth="1"/>
    <col min="19" max="19" width="11.140625" style="263" customWidth="1"/>
    <col min="20" max="20" width="8.85546875" style="263" bestFit="1" customWidth="1"/>
    <col min="21" max="21" width="7.140625" customWidth="1"/>
    <col min="22" max="22" width="5.85546875" customWidth="1"/>
    <col min="23" max="23" width="7.140625" customWidth="1"/>
    <col min="24" max="24" width="39" bestFit="1" customWidth="1"/>
    <col min="25" max="25" width="12.28515625" customWidth="1"/>
    <col min="26" max="26" width="11.28515625" bestFit="1" customWidth="1"/>
    <col min="27" max="27" width="14" bestFit="1" customWidth="1"/>
    <col min="28" max="28" width="7.140625" customWidth="1"/>
    <col min="29" max="29" width="5.85546875" customWidth="1"/>
    <col min="30" max="30" width="7.140625" customWidth="1"/>
    <col min="31" max="31" width="13.85546875" style="255" bestFit="1" customWidth="1"/>
    <col min="32" max="32" width="13.140625" style="255" bestFit="1" customWidth="1"/>
    <col min="33" max="33" width="14.7109375" style="255" bestFit="1" customWidth="1"/>
    <col min="34" max="34" width="11.85546875" style="255" bestFit="1" customWidth="1"/>
    <col min="35" max="35" width="12.7109375" style="255" bestFit="1" customWidth="1"/>
    <col min="36" max="36" width="10.5703125" style="255" bestFit="1" customWidth="1"/>
    <col min="37" max="37" width="25.140625" bestFit="1" customWidth="1"/>
    <col min="38" max="38" width="11.85546875" bestFit="1" customWidth="1"/>
    <col min="39" max="39" width="18.28515625" bestFit="1" customWidth="1"/>
    <col min="40" max="40" width="15.85546875" bestFit="1" customWidth="1"/>
    <col min="41" max="41" width="15.28515625" bestFit="1" customWidth="1"/>
    <col min="42" max="42" width="18.28515625" bestFit="1" customWidth="1"/>
    <col min="43" max="43" width="14.140625" bestFit="1" customWidth="1"/>
    <col min="44" max="44" width="18.85546875" bestFit="1" customWidth="1"/>
    <col min="45" max="45" width="11.42578125" bestFit="1" customWidth="1"/>
    <col min="46" max="46" width="14.140625" bestFit="1" customWidth="1"/>
    <col min="47" max="47" width="15.85546875" bestFit="1" customWidth="1"/>
    <col min="48" max="48" width="17.28515625" bestFit="1" customWidth="1"/>
    <col min="49" max="49" width="13.85546875" bestFit="1" customWidth="1"/>
    <col min="50" max="50" width="15.140625" bestFit="1" customWidth="1"/>
    <col min="51" max="51" width="9.28515625" bestFit="1" customWidth="1"/>
    <col min="52" max="52" width="16.28515625" bestFit="1" customWidth="1"/>
    <col min="53" max="53" width="8.140625" bestFit="1" customWidth="1"/>
    <col min="54" max="54" width="14.28515625" bestFit="1" customWidth="1"/>
    <col min="55" max="55" width="18.5703125" bestFit="1" customWidth="1"/>
    <col min="56" max="56" width="10.7109375" bestFit="1" customWidth="1"/>
    <col min="57" max="57" width="19.7109375" bestFit="1" customWidth="1"/>
    <col min="58" max="58" width="11.28515625" bestFit="1" customWidth="1"/>
    <col min="59" max="59" width="13.7109375" bestFit="1" customWidth="1"/>
    <col min="60" max="60" width="12.42578125" bestFit="1" customWidth="1"/>
    <col min="61" max="61" width="18.7109375" bestFit="1" customWidth="1"/>
    <col min="62" max="62" width="14.85546875" bestFit="1" customWidth="1"/>
    <col min="63" max="63" width="16.140625" bestFit="1" customWidth="1"/>
    <col min="64" max="64" width="15.7109375" bestFit="1" customWidth="1"/>
    <col min="65" max="65" width="10.85546875" bestFit="1" customWidth="1"/>
    <col min="66" max="66" width="11.42578125" bestFit="1" customWidth="1"/>
  </cols>
  <sheetData>
    <row r="1" spans="1:66" ht="15" x14ac:dyDescent="0.25">
      <c r="A1" s="253" t="s">
        <v>4152</v>
      </c>
      <c r="B1" s="253" t="s">
        <v>4153</v>
      </c>
      <c r="C1" s="253" t="s">
        <v>4154</v>
      </c>
      <c r="D1" s="253" t="s">
        <v>4155</v>
      </c>
      <c r="E1" s="253" t="s">
        <v>4156</v>
      </c>
      <c r="F1" s="253" t="s">
        <v>4157</v>
      </c>
      <c r="H1" s="244"/>
      <c r="J1" s="271" t="s">
        <v>4152</v>
      </c>
      <c r="K1" s="271" t="s">
        <v>4193</v>
      </c>
      <c r="L1" s="270" t="s">
        <v>4194</v>
      </c>
      <c r="M1" s="271" t="s">
        <v>4195</v>
      </c>
      <c r="N1" s="271" t="s">
        <v>4196</v>
      </c>
      <c r="O1" s="271" t="s">
        <v>4197</v>
      </c>
      <c r="P1" s="273" t="s">
        <v>4198</v>
      </c>
      <c r="Q1" s="271" t="s">
        <v>4199</v>
      </c>
      <c r="R1" s="275" t="s">
        <v>179</v>
      </c>
      <c r="S1" s="279" t="s">
        <v>4700</v>
      </c>
      <c r="T1" s="279" t="s">
        <v>4697</v>
      </c>
      <c r="V1" s="244"/>
      <c r="X1" s="277" t="s">
        <v>4696</v>
      </c>
      <c r="Y1" s="277" t="s">
        <v>4697</v>
      </c>
      <c r="AC1" s="244"/>
      <c r="AE1" s="264" t="s">
        <v>4063</v>
      </c>
      <c r="AF1" s="265" t="s">
        <v>4064</v>
      </c>
      <c r="AG1" s="264" t="s">
        <v>4065</v>
      </c>
      <c r="AH1" s="264" t="s">
        <v>4066</v>
      </c>
      <c r="AI1" s="264" t="s">
        <v>4067</v>
      </c>
      <c r="AJ1" s="265" t="s">
        <v>4068</v>
      </c>
      <c r="AK1" s="266" t="s">
        <v>4069</v>
      </c>
      <c r="AL1" s="266" t="s">
        <v>4070</v>
      </c>
      <c r="AM1" s="266" t="s">
        <v>4071</v>
      </c>
      <c r="AN1" s="267" t="s">
        <v>4072</v>
      </c>
      <c r="AO1" s="267" t="s">
        <v>4073</v>
      </c>
      <c r="AP1" s="266" t="s">
        <v>4074</v>
      </c>
      <c r="AQ1" s="267" t="s">
        <v>4075</v>
      </c>
      <c r="AR1" s="266" t="s">
        <v>4076</v>
      </c>
      <c r="AS1" s="267" t="s">
        <v>4077</v>
      </c>
      <c r="AT1" s="266" t="s">
        <v>4078</v>
      </c>
      <c r="AU1" s="266" t="s">
        <v>4079</v>
      </c>
      <c r="AV1" s="268" t="s">
        <v>4080</v>
      </c>
      <c r="AW1" s="268" t="s">
        <v>4081</v>
      </c>
      <c r="AX1" s="267" t="s">
        <v>4082</v>
      </c>
      <c r="AY1" s="267" t="s">
        <v>4083</v>
      </c>
      <c r="AZ1" s="267" t="s">
        <v>4084</v>
      </c>
      <c r="BA1" s="267" t="s">
        <v>137</v>
      </c>
      <c r="BB1" s="267" t="s">
        <v>4085</v>
      </c>
      <c r="BC1" s="266" t="s">
        <v>4086</v>
      </c>
      <c r="BD1" s="267" t="s">
        <v>4087</v>
      </c>
      <c r="BE1" s="266" t="s">
        <v>4088</v>
      </c>
      <c r="BF1" s="267" t="s">
        <v>4089</v>
      </c>
      <c r="BG1" s="266" t="s">
        <v>4090</v>
      </c>
      <c r="BH1" s="266" t="s">
        <v>4091</v>
      </c>
      <c r="BI1" s="266" t="s">
        <v>4092</v>
      </c>
      <c r="BJ1" s="266" t="s">
        <v>4093</v>
      </c>
      <c r="BK1" s="266" t="s">
        <v>4094</v>
      </c>
      <c r="BL1" s="266" t="s">
        <v>4095</v>
      </c>
      <c r="BM1" s="266" t="s">
        <v>4096</v>
      </c>
      <c r="BN1" s="267" t="s">
        <v>4097</v>
      </c>
    </row>
    <row r="2" spans="1:66" ht="15" x14ac:dyDescent="0.25">
      <c r="A2" s="262" t="s">
        <v>4158</v>
      </c>
      <c r="B2" s="250" t="s">
        <v>4159</v>
      </c>
      <c r="C2" s="250" t="s">
        <v>4160</v>
      </c>
      <c r="D2" s="250" t="s">
        <v>4161</v>
      </c>
      <c r="E2" s="250" t="s">
        <v>4100</v>
      </c>
      <c r="F2" s="250" t="s">
        <v>4187</v>
      </c>
      <c r="H2" s="244"/>
      <c r="J2" s="272" t="s">
        <v>4158</v>
      </c>
      <c r="K2" s="272" t="s">
        <v>4200</v>
      </c>
      <c r="L2" s="250" t="s">
        <v>4200</v>
      </c>
      <c r="M2" s="272" t="s">
        <v>4100</v>
      </c>
      <c r="N2" s="272" t="s">
        <v>4200</v>
      </c>
      <c r="O2" s="272" t="s">
        <v>4668</v>
      </c>
      <c r="P2" s="274">
        <v>201201</v>
      </c>
      <c r="Q2" s="272" t="s">
        <v>295</v>
      </c>
      <c r="R2" s="276">
        <v>-206594.82</v>
      </c>
      <c r="S2" s="280" t="s">
        <v>4698</v>
      </c>
      <c r="T2" s="280" t="s">
        <v>4698</v>
      </c>
      <c r="V2" s="244"/>
      <c r="X2" s="277" t="s">
        <v>4194</v>
      </c>
      <c r="Y2" s="269" t="s">
        <v>4698</v>
      </c>
      <c r="Z2" s="269" t="s">
        <v>4699</v>
      </c>
      <c r="AA2" s="278" t="s">
        <v>74</v>
      </c>
      <c r="AC2" s="244"/>
      <c r="AE2" s="256" t="s">
        <v>4098</v>
      </c>
      <c r="AF2" s="254">
        <v>40909</v>
      </c>
      <c r="AG2" s="256" t="s">
        <v>4099</v>
      </c>
      <c r="AH2" s="256" t="s">
        <v>4100</v>
      </c>
      <c r="AI2" s="256" t="s">
        <v>4101</v>
      </c>
      <c r="AJ2" s="257">
        <v>10100</v>
      </c>
      <c r="AK2" s="245" t="s">
        <v>4102</v>
      </c>
      <c r="AL2" s="245" t="s">
        <v>4103</v>
      </c>
      <c r="AM2" s="245" t="s">
        <v>4104</v>
      </c>
      <c r="AN2" s="247">
        <v>0</v>
      </c>
      <c r="AO2" s="248">
        <v>0</v>
      </c>
      <c r="AP2" s="245" t="s">
        <v>4104</v>
      </c>
      <c r="AQ2" s="246">
        <v>40909</v>
      </c>
      <c r="AR2" s="245" t="s">
        <v>4105</v>
      </c>
      <c r="AS2" s="247">
        <v>25056129</v>
      </c>
      <c r="AT2" s="245" t="s">
        <v>4106</v>
      </c>
      <c r="AU2" s="245" t="s">
        <v>4043</v>
      </c>
      <c r="AV2" s="258">
        <v>-525129.34</v>
      </c>
      <c r="AW2" s="258">
        <v>196861.59</v>
      </c>
      <c r="AX2" s="248">
        <v>0</v>
      </c>
      <c r="AY2" s="248">
        <v>0</v>
      </c>
      <c r="AZ2" s="247"/>
      <c r="BA2" s="247"/>
      <c r="BB2" s="248">
        <v>0</v>
      </c>
      <c r="BC2" s="245" t="s">
        <v>4103</v>
      </c>
      <c r="BD2" s="247">
        <v>27781502</v>
      </c>
      <c r="BE2" s="245" t="s">
        <v>4107</v>
      </c>
      <c r="BF2" s="247">
        <v>-6</v>
      </c>
      <c r="BG2" s="245" t="s">
        <v>4108</v>
      </c>
      <c r="BH2" s="245" t="s">
        <v>4109</v>
      </c>
      <c r="BI2" s="245" t="s">
        <v>4110</v>
      </c>
      <c r="BJ2" s="245" t="s">
        <v>4111</v>
      </c>
      <c r="BK2" s="245" t="s">
        <v>4112</v>
      </c>
      <c r="BL2" s="245" t="s">
        <v>4043</v>
      </c>
      <c r="BM2" s="245" t="s">
        <v>4113</v>
      </c>
      <c r="BN2" s="249">
        <v>40945</v>
      </c>
    </row>
    <row r="3" spans="1:66" ht="15" x14ac:dyDescent="0.25">
      <c r="A3" s="250" t="s">
        <v>4158</v>
      </c>
      <c r="B3" s="250" t="s">
        <v>4181</v>
      </c>
      <c r="C3" s="250" t="s">
        <v>4182</v>
      </c>
      <c r="D3" s="250" t="s">
        <v>4161</v>
      </c>
      <c r="E3" s="250" t="s">
        <v>4114</v>
      </c>
      <c r="F3" s="250" t="s">
        <v>4182</v>
      </c>
      <c r="H3" s="244"/>
      <c r="J3" s="272" t="s">
        <v>4158</v>
      </c>
      <c r="K3" s="272" t="s">
        <v>4200</v>
      </c>
      <c r="L3" s="250" t="s">
        <v>4200</v>
      </c>
      <c r="M3" s="272" t="s">
        <v>4100</v>
      </c>
      <c r="N3" s="272" t="s">
        <v>4200</v>
      </c>
      <c r="O3" s="272" t="s">
        <v>4668</v>
      </c>
      <c r="P3" s="274">
        <v>201201</v>
      </c>
      <c r="Q3" s="272" t="s">
        <v>3919</v>
      </c>
      <c r="R3" s="276">
        <v>0</v>
      </c>
      <c r="S3" s="280" t="s">
        <v>4698</v>
      </c>
      <c r="T3" s="280" t="s">
        <v>4698</v>
      </c>
      <c r="V3" s="244"/>
      <c r="X3" t="s">
        <v>4200</v>
      </c>
      <c r="Y3" s="269">
        <v>1524465.7900000007</v>
      </c>
      <c r="Z3" s="269"/>
      <c r="AA3" s="269">
        <v>1524465.7900000007</v>
      </c>
      <c r="AC3" s="244"/>
      <c r="AE3" s="256" t="s">
        <v>4098</v>
      </c>
      <c r="AF3" s="254">
        <v>40909</v>
      </c>
      <c r="AG3" s="256" t="s">
        <v>4099</v>
      </c>
      <c r="AH3" s="256" t="s">
        <v>4114</v>
      </c>
      <c r="AI3" s="256" t="s">
        <v>4101</v>
      </c>
      <c r="AJ3" s="257">
        <v>10100</v>
      </c>
      <c r="AK3" s="245" t="s">
        <v>4102</v>
      </c>
      <c r="AL3" s="245" t="s">
        <v>4103</v>
      </c>
      <c r="AM3" s="245" t="s">
        <v>4115</v>
      </c>
      <c r="AN3" s="247">
        <v>0</v>
      </c>
      <c r="AO3" s="248">
        <v>0</v>
      </c>
      <c r="AP3" s="245" t="s">
        <v>4115</v>
      </c>
      <c r="AQ3" s="246">
        <v>40909</v>
      </c>
      <c r="AR3" s="245" t="s">
        <v>4116</v>
      </c>
      <c r="AS3" s="247">
        <v>25056096</v>
      </c>
      <c r="AT3" s="245" t="s">
        <v>4106</v>
      </c>
      <c r="AU3" s="245" t="s">
        <v>4043</v>
      </c>
      <c r="AV3" s="258">
        <v>-6546.35</v>
      </c>
      <c r="AW3" s="258">
        <v>0</v>
      </c>
      <c r="AX3" s="248">
        <v>0</v>
      </c>
      <c r="AY3" s="248">
        <v>0</v>
      </c>
      <c r="AZ3" s="247"/>
      <c r="BA3" s="247"/>
      <c r="BB3" s="248">
        <v>0</v>
      </c>
      <c r="BC3" s="245" t="s">
        <v>4103</v>
      </c>
      <c r="BD3" s="247">
        <v>27781503</v>
      </c>
      <c r="BE3" s="245" t="s">
        <v>4107</v>
      </c>
      <c r="BF3" s="247">
        <v>-6</v>
      </c>
      <c r="BG3" s="245" t="s">
        <v>4108</v>
      </c>
      <c r="BH3" s="245" t="s">
        <v>4109</v>
      </c>
      <c r="BI3" s="245" t="s">
        <v>4110</v>
      </c>
      <c r="BJ3" s="245" t="s">
        <v>4111</v>
      </c>
      <c r="BK3" s="245" t="s">
        <v>4112</v>
      </c>
      <c r="BL3" s="245" t="s">
        <v>4043</v>
      </c>
      <c r="BM3" s="245" t="s">
        <v>4113</v>
      </c>
      <c r="BN3" s="249">
        <v>40945</v>
      </c>
    </row>
    <row r="4" spans="1:66" ht="15" x14ac:dyDescent="0.25">
      <c r="A4" s="250" t="s">
        <v>4158</v>
      </c>
      <c r="B4" s="250" t="s">
        <v>4188</v>
      </c>
      <c r="C4" s="250" t="s">
        <v>4189</v>
      </c>
      <c r="D4" s="250" t="s">
        <v>4161</v>
      </c>
      <c r="E4" s="250" t="s">
        <v>4120</v>
      </c>
      <c r="F4" s="250" t="s">
        <v>4189</v>
      </c>
      <c r="H4" s="244"/>
      <c r="J4" s="272" t="s">
        <v>4158</v>
      </c>
      <c r="K4" s="272" t="s">
        <v>4200</v>
      </c>
      <c r="L4" s="250" t="s">
        <v>4200</v>
      </c>
      <c r="M4" s="272" t="s">
        <v>4100</v>
      </c>
      <c r="N4" s="272" t="s">
        <v>4200</v>
      </c>
      <c r="O4" s="272" t="s">
        <v>4668</v>
      </c>
      <c r="P4" s="274">
        <v>201201</v>
      </c>
      <c r="Q4" s="272" t="s">
        <v>272</v>
      </c>
      <c r="R4" s="276">
        <v>26671.700000001118</v>
      </c>
      <c r="S4" s="280" t="s">
        <v>4698</v>
      </c>
      <c r="T4" s="280" t="s">
        <v>4698</v>
      </c>
      <c r="V4" s="244"/>
      <c r="X4" t="s">
        <v>4635</v>
      </c>
      <c r="Y4" s="269"/>
      <c r="Z4" s="269">
        <v>167851.46999999997</v>
      </c>
      <c r="AA4" s="269">
        <v>167851.46999999997</v>
      </c>
      <c r="AC4" s="244"/>
      <c r="AE4" s="256" t="s">
        <v>4098</v>
      </c>
      <c r="AF4" s="254">
        <v>40909</v>
      </c>
      <c r="AG4" s="256" t="s">
        <v>4099</v>
      </c>
      <c r="AH4" s="256" t="s">
        <v>4120</v>
      </c>
      <c r="AI4" s="256" t="s">
        <v>4101</v>
      </c>
      <c r="AJ4" s="257">
        <v>10100</v>
      </c>
      <c r="AK4" s="245" t="s">
        <v>4102</v>
      </c>
      <c r="AL4" s="245" t="s">
        <v>4103</v>
      </c>
      <c r="AM4" s="245" t="s">
        <v>4121</v>
      </c>
      <c r="AN4" s="247">
        <v>0</v>
      </c>
      <c r="AO4" s="248">
        <v>0</v>
      </c>
      <c r="AP4" s="245" t="s">
        <v>4121</v>
      </c>
      <c r="AQ4" s="246">
        <v>40909</v>
      </c>
      <c r="AR4" s="245" t="s">
        <v>4122</v>
      </c>
      <c r="AS4" s="247">
        <v>25056114</v>
      </c>
      <c r="AT4" s="245" t="s">
        <v>4106</v>
      </c>
      <c r="AU4" s="245" t="s">
        <v>4043</v>
      </c>
      <c r="AV4" s="258">
        <v>-4275.3900000000003</v>
      </c>
      <c r="AW4" s="258">
        <v>0</v>
      </c>
      <c r="AX4" s="248">
        <v>0</v>
      </c>
      <c r="AY4" s="248">
        <v>0</v>
      </c>
      <c r="AZ4" s="247"/>
      <c r="BA4" s="247"/>
      <c r="BB4" s="248">
        <v>0</v>
      </c>
      <c r="BC4" s="245" t="s">
        <v>4103</v>
      </c>
      <c r="BD4" s="247">
        <v>27781504</v>
      </c>
      <c r="BE4" s="245" t="s">
        <v>4107</v>
      </c>
      <c r="BF4" s="247">
        <v>-6</v>
      </c>
      <c r="BG4" s="245" t="s">
        <v>4108</v>
      </c>
      <c r="BH4" s="245" t="s">
        <v>4109</v>
      </c>
      <c r="BI4" s="245" t="s">
        <v>4110</v>
      </c>
      <c r="BJ4" s="245" t="s">
        <v>4111</v>
      </c>
      <c r="BK4" s="245" t="s">
        <v>4112</v>
      </c>
      <c r="BL4" s="245" t="s">
        <v>4043</v>
      </c>
      <c r="BM4" s="245" t="s">
        <v>4113</v>
      </c>
      <c r="BN4" s="249">
        <v>40945</v>
      </c>
    </row>
    <row r="5" spans="1:66" ht="15" x14ac:dyDescent="0.25">
      <c r="A5" s="250" t="s">
        <v>4158</v>
      </c>
      <c r="B5" s="250" t="s">
        <v>4183</v>
      </c>
      <c r="C5" s="250" t="s">
        <v>4184</v>
      </c>
      <c r="D5" s="250" t="s">
        <v>4161</v>
      </c>
      <c r="E5" s="250" t="s">
        <v>4126</v>
      </c>
      <c r="F5" s="250" t="s">
        <v>4184</v>
      </c>
      <c r="H5" s="244"/>
      <c r="J5" s="272" t="s">
        <v>4158</v>
      </c>
      <c r="K5" s="272" t="s">
        <v>4200</v>
      </c>
      <c r="L5" s="250" t="s">
        <v>4200</v>
      </c>
      <c r="M5" s="272" t="s">
        <v>4100</v>
      </c>
      <c r="N5" s="272" t="s">
        <v>4200</v>
      </c>
      <c r="O5" s="272" t="s">
        <v>4668</v>
      </c>
      <c r="P5" s="274">
        <v>201201</v>
      </c>
      <c r="Q5" s="272" t="s">
        <v>286</v>
      </c>
      <c r="R5" s="276">
        <v>394.6</v>
      </c>
      <c r="S5" s="280" t="s">
        <v>4698</v>
      </c>
      <c r="T5" s="280" t="s">
        <v>4698</v>
      </c>
      <c r="V5" s="244"/>
      <c r="X5" t="s">
        <v>4651</v>
      </c>
      <c r="Y5" s="269"/>
      <c r="Z5" s="269">
        <v>8205.1600000000053</v>
      </c>
      <c r="AA5" s="269">
        <v>8205.1600000000053</v>
      </c>
      <c r="AC5" s="244"/>
      <c r="AE5" s="256" t="s">
        <v>4098</v>
      </c>
      <c r="AF5" s="254">
        <v>40909</v>
      </c>
      <c r="AG5" s="256" t="s">
        <v>4099</v>
      </c>
      <c r="AH5" s="256" t="s">
        <v>4126</v>
      </c>
      <c r="AI5" s="256" t="s">
        <v>4101</v>
      </c>
      <c r="AJ5" s="257">
        <v>10100</v>
      </c>
      <c r="AK5" s="245" t="s">
        <v>4102</v>
      </c>
      <c r="AL5" s="245" t="s">
        <v>4103</v>
      </c>
      <c r="AM5" s="245" t="s">
        <v>4127</v>
      </c>
      <c r="AN5" s="247">
        <v>0</v>
      </c>
      <c r="AO5" s="248">
        <v>0</v>
      </c>
      <c r="AP5" s="245" t="s">
        <v>4127</v>
      </c>
      <c r="AQ5" s="246">
        <v>40909</v>
      </c>
      <c r="AR5" s="245" t="s">
        <v>4128</v>
      </c>
      <c r="AS5" s="247">
        <v>25056117</v>
      </c>
      <c r="AT5" s="245" t="s">
        <v>4106</v>
      </c>
      <c r="AU5" s="245" t="s">
        <v>4043</v>
      </c>
      <c r="AV5" s="258">
        <v>-100071.79</v>
      </c>
      <c r="AW5" s="258">
        <v>0</v>
      </c>
      <c r="AX5" s="248">
        <v>0</v>
      </c>
      <c r="AY5" s="248">
        <v>0</v>
      </c>
      <c r="AZ5" s="247"/>
      <c r="BA5" s="247"/>
      <c r="BB5" s="248">
        <v>0</v>
      </c>
      <c r="BC5" s="245" t="s">
        <v>4103</v>
      </c>
      <c r="BD5" s="247">
        <v>27781505</v>
      </c>
      <c r="BE5" s="245" t="s">
        <v>4107</v>
      </c>
      <c r="BF5" s="247">
        <v>-6</v>
      </c>
      <c r="BG5" s="245" t="s">
        <v>4108</v>
      </c>
      <c r="BH5" s="245" t="s">
        <v>4109</v>
      </c>
      <c r="BI5" s="245" t="s">
        <v>4110</v>
      </c>
      <c r="BJ5" s="245" t="s">
        <v>4111</v>
      </c>
      <c r="BK5" s="245" t="s">
        <v>4112</v>
      </c>
      <c r="BL5" s="245" t="s">
        <v>4043</v>
      </c>
      <c r="BM5" s="245" t="s">
        <v>4113</v>
      </c>
      <c r="BN5" s="249">
        <v>40945</v>
      </c>
    </row>
    <row r="6" spans="1:66" ht="15" x14ac:dyDescent="0.25">
      <c r="A6" s="250" t="s">
        <v>4158</v>
      </c>
      <c r="B6" s="250" t="s">
        <v>4190</v>
      </c>
      <c r="C6" s="250" t="s">
        <v>4191</v>
      </c>
      <c r="D6" s="250" t="s">
        <v>4161</v>
      </c>
      <c r="E6" s="250" t="s">
        <v>4117</v>
      </c>
      <c r="F6" s="250" t="s">
        <v>4191</v>
      </c>
      <c r="H6" s="244"/>
      <c r="J6" s="272" t="s">
        <v>4158</v>
      </c>
      <c r="K6" s="272" t="s">
        <v>4200</v>
      </c>
      <c r="L6" s="250" t="s">
        <v>4200</v>
      </c>
      <c r="M6" s="272" t="s">
        <v>4100</v>
      </c>
      <c r="N6" s="272" t="s">
        <v>4200</v>
      </c>
      <c r="O6" s="272" t="s">
        <v>4668</v>
      </c>
      <c r="P6" s="274">
        <v>201201</v>
      </c>
      <c r="Q6" s="272" t="s">
        <v>315</v>
      </c>
      <c r="R6" s="276">
        <v>1009.7</v>
      </c>
      <c r="S6" s="280" t="s">
        <v>4698</v>
      </c>
      <c r="T6" s="280" t="s">
        <v>4698</v>
      </c>
      <c r="V6" s="244"/>
      <c r="X6" t="s">
        <v>4662</v>
      </c>
      <c r="Y6" s="269"/>
      <c r="Z6" s="269">
        <v>817.81999999999982</v>
      </c>
      <c r="AA6" s="269">
        <v>817.81999999999982</v>
      </c>
      <c r="AC6" s="244"/>
      <c r="AE6" s="256" t="s">
        <v>4098</v>
      </c>
      <c r="AF6" s="254">
        <v>40909</v>
      </c>
      <c r="AG6" s="256" t="s">
        <v>4099</v>
      </c>
      <c r="AH6" s="256" t="s">
        <v>4117</v>
      </c>
      <c r="AI6" s="256" t="s">
        <v>4101</v>
      </c>
      <c r="AJ6" s="257">
        <v>10100</v>
      </c>
      <c r="AK6" s="245" t="s">
        <v>4102</v>
      </c>
      <c r="AL6" s="245" t="s">
        <v>4103</v>
      </c>
      <c r="AM6" s="245" t="s">
        <v>4118</v>
      </c>
      <c r="AN6" s="247">
        <v>0</v>
      </c>
      <c r="AO6" s="248">
        <v>0</v>
      </c>
      <c r="AP6" s="245" t="s">
        <v>4118</v>
      </c>
      <c r="AQ6" s="246">
        <v>40909</v>
      </c>
      <c r="AR6" s="245" t="s">
        <v>4119</v>
      </c>
      <c r="AS6" s="247">
        <v>25056120</v>
      </c>
      <c r="AT6" s="245" t="s">
        <v>4106</v>
      </c>
      <c r="AU6" s="245" t="s">
        <v>4043</v>
      </c>
      <c r="AV6" s="258">
        <v>401304.27</v>
      </c>
      <c r="AW6" s="258">
        <v>0</v>
      </c>
      <c r="AX6" s="248">
        <v>0</v>
      </c>
      <c r="AY6" s="248">
        <v>0</v>
      </c>
      <c r="AZ6" s="247"/>
      <c r="BA6" s="247"/>
      <c r="BB6" s="248">
        <v>0</v>
      </c>
      <c r="BC6" s="245" t="s">
        <v>4103</v>
      </c>
      <c r="BD6" s="247">
        <v>27781506</v>
      </c>
      <c r="BE6" s="245" t="s">
        <v>4107</v>
      </c>
      <c r="BF6" s="247">
        <v>-6</v>
      </c>
      <c r="BG6" s="245" t="s">
        <v>4108</v>
      </c>
      <c r="BH6" s="245" t="s">
        <v>4109</v>
      </c>
      <c r="BI6" s="245" t="s">
        <v>4110</v>
      </c>
      <c r="BJ6" s="245" t="s">
        <v>4111</v>
      </c>
      <c r="BK6" s="245" t="s">
        <v>4112</v>
      </c>
      <c r="BL6" s="245" t="s">
        <v>4043</v>
      </c>
      <c r="BM6" s="245" t="s">
        <v>4113</v>
      </c>
      <c r="BN6" s="249">
        <v>40945</v>
      </c>
    </row>
    <row r="7" spans="1:66" ht="15" x14ac:dyDescent="0.25">
      <c r="A7" s="250" t="s">
        <v>4158</v>
      </c>
      <c r="B7" s="250" t="s">
        <v>4185</v>
      </c>
      <c r="C7" s="250" t="s">
        <v>4186</v>
      </c>
      <c r="D7" s="250" t="s">
        <v>4161</v>
      </c>
      <c r="E7" s="250" t="s">
        <v>4123</v>
      </c>
      <c r="F7" s="250" t="s">
        <v>4186</v>
      </c>
      <c r="H7" s="244"/>
      <c r="J7" s="272" t="s">
        <v>4158</v>
      </c>
      <c r="K7" s="272" t="s">
        <v>4200</v>
      </c>
      <c r="L7" s="250" t="s">
        <v>4200</v>
      </c>
      <c r="M7" s="272" t="s">
        <v>4100</v>
      </c>
      <c r="N7" s="272" t="s">
        <v>4200</v>
      </c>
      <c r="O7" s="272" t="s">
        <v>4668</v>
      </c>
      <c r="P7" s="274">
        <v>201201</v>
      </c>
      <c r="Q7" s="272" t="s">
        <v>285</v>
      </c>
      <c r="R7" s="276">
        <v>6487.81</v>
      </c>
      <c r="S7" s="280" t="s">
        <v>4698</v>
      </c>
      <c r="T7" s="280" t="s">
        <v>4698</v>
      </c>
      <c r="V7" s="244"/>
      <c r="X7" t="s">
        <v>4658</v>
      </c>
      <c r="Y7" s="269"/>
      <c r="Z7" s="269">
        <v>107.95000000000002</v>
      </c>
      <c r="AA7" s="269">
        <v>107.95000000000002</v>
      </c>
      <c r="AC7" s="244"/>
      <c r="AE7" s="256" t="s">
        <v>4098</v>
      </c>
      <c r="AF7" s="254">
        <v>40909</v>
      </c>
      <c r="AG7" s="256" t="s">
        <v>4099</v>
      </c>
      <c r="AH7" s="256" t="s">
        <v>4123</v>
      </c>
      <c r="AI7" s="256" t="s">
        <v>4101</v>
      </c>
      <c r="AJ7" s="257">
        <v>10100</v>
      </c>
      <c r="AK7" s="245" t="s">
        <v>4102</v>
      </c>
      <c r="AL7" s="245" t="s">
        <v>4103</v>
      </c>
      <c r="AM7" s="245" t="s">
        <v>4124</v>
      </c>
      <c r="AN7" s="247">
        <v>0</v>
      </c>
      <c r="AO7" s="248">
        <v>0</v>
      </c>
      <c r="AP7" s="245" t="s">
        <v>4124</v>
      </c>
      <c r="AQ7" s="246">
        <v>40909</v>
      </c>
      <c r="AR7" s="245" t="s">
        <v>4125</v>
      </c>
      <c r="AS7" s="247">
        <v>25056123</v>
      </c>
      <c r="AT7" s="245" t="s">
        <v>4106</v>
      </c>
      <c r="AU7" s="245" t="s">
        <v>4043</v>
      </c>
      <c r="AV7" s="258">
        <v>-261.67</v>
      </c>
      <c r="AW7" s="258">
        <v>0</v>
      </c>
      <c r="AX7" s="248">
        <v>0</v>
      </c>
      <c r="AY7" s="248">
        <v>0</v>
      </c>
      <c r="AZ7" s="247"/>
      <c r="BA7" s="247"/>
      <c r="BB7" s="248">
        <v>0</v>
      </c>
      <c r="BC7" s="245" t="s">
        <v>4103</v>
      </c>
      <c r="BD7" s="247">
        <v>27781507</v>
      </c>
      <c r="BE7" s="245" t="s">
        <v>4107</v>
      </c>
      <c r="BF7" s="247">
        <v>-6</v>
      </c>
      <c r="BG7" s="245" t="s">
        <v>4108</v>
      </c>
      <c r="BH7" s="245" t="s">
        <v>4109</v>
      </c>
      <c r="BI7" s="245" t="s">
        <v>4110</v>
      </c>
      <c r="BJ7" s="245" t="s">
        <v>4111</v>
      </c>
      <c r="BK7" s="245" t="s">
        <v>4112</v>
      </c>
      <c r="BL7" s="245" t="s">
        <v>4043</v>
      </c>
      <c r="BM7" s="245" t="s">
        <v>4113</v>
      </c>
      <c r="BN7" s="249">
        <v>40945</v>
      </c>
    </row>
    <row r="8" spans="1:66" ht="15" x14ac:dyDescent="0.25">
      <c r="A8" s="250" t="s">
        <v>4158</v>
      </c>
      <c r="B8" s="250" t="s">
        <v>4159</v>
      </c>
      <c r="C8" s="250" t="s">
        <v>4160</v>
      </c>
      <c r="D8" s="250" t="s">
        <v>4161</v>
      </c>
      <c r="E8" s="250" t="s">
        <v>4130</v>
      </c>
      <c r="F8" s="250" t="s">
        <v>4162</v>
      </c>
      <c r="H8" s="244"/>
      <c r="J8" s="272" t="s">
        <v>4158</v>
      </c>
      <c r="K8" s="272" t="s">
        <v>4200</v>
      </c>
      <c r="L8" s="250" t="s">
        <v>4200</v>
      </c>
      <c r="M8" s="272" t="s">
        <v>4100</v>
      </c>
      <c r="N8" s="272" t="s">
        <v>4200</v>
      </c>
      <c r="O8" s="272" t="s">
        <v>4668</v>
      </c>
      <c r="P8" s="274">
        <v>201201</v>
      </c>
      <c r="Q8" s="272" t="s">
        <v>396</v>
      </c>
      <c r="R8" s="276">
        <v>12.77</v>
      </c>
      <c r="S8" s="280" t="s">
        <v>4698</v>
      </c>
      <c r="T8" s="280" t="s">
        <v>4698</v>
      </c>
      <c r="V8" s="244"/>
      <c r="X8" t="s">
        <v>4660</v>
      </c>
      <c r="Y8" s="269"/>
      <c r="Z8" s="269">
        <v>3324.7200000000012</v>
      </c>
      <c r="AA8" s="269">
        <v>3324.7200000000012</v>
      </c>
      <c r="AC8" s="244"/>
      <c r="AE8" s="256" t="s">
        <v>4098</v>
      </c>
      <c r="AF8" s="254">
        <v>40940</v>
      </c>
      <c r="AG8" s="256" t="s">
        <v>4099</v>
      </c>
      <c r="AH8" s="256" t="s">
        <v>4100</v>
      </c>
      <c r="AI8" s="256" t="s">
        <v>4101</v>
      </c>
      <c r="AJ8" s="257">
        <v>10100</v>
      </c>
      <c r="AK8" s="245" t="s">
        <v>4102</v>
      </c>
      <c r="AL8" s="245" t="s">
        <v>4103</v>
      </c>
      <c r="AM8" s="245" t="s">
        <v>4104</v>
      </c>
      <c r="AN8" s="247">
        <v>0</v>
      </c>
      <c r="AO8" s="248">
        <v>0</v>
      </c>
      <c r="AP8" s="245" t="s">
        <v>4104</v>
      </c>
      <c r="AQ8" s="246">
        <v>40940</v>
      </c>
      <c r="AR8" s="245" t="s">
        <v>4105</v>
      </c>
      <c r="AS8" s="247">
        <v>25056129</v>
      </c>
      <c r="AT8" s="245" t="s">
        <v>4106</v>
      </c>
      <c r="AU8" s="245" t="s">
        <v>4043</v>
      </c>
      <c r="AV8" s="258">
        <v>275774.07</v>
      </c>
      <c r="AW8" s="258">
        <v>141181.31</v>
      </c>
      <c r="AX8" s="248">
        <v>0</v>
      </c>
      <c r="AY8" s="248">
        <v>0</v>
      </c>
      <c r="AZ8" s="247"/>
      <c r="BA8" s="247"/>
      <c r="BB8" s="248">
        <v>0</v>
      </c>
      <c r="BC8" s="245" t="s">
        <v>4103</v>
      </c>
      <c r="BD8" s="247">
        <v>27879203</v>
      </c>
      <c r="BE8" s="245" t="s">
        <v>4107</v>
      </c>
      <c r="BF8" s="247">
        <v>-6</v>
      </c>
      <c r="BG8" s="245" t="s">
        <v>4108</v>
      </c>
      <c r="BH8" s="245" t="s">
        <v>4109</v>
      </c>
      <c r="BI8" s="245" t="s">
        <v>4110</v>
      </c>
      <c r="BJ8" s="245" t="s">
        <v>4111</v>
      </c>
      <c r="BK8" s="245" t="s">
        <v>4112</v>
      </c>
      <c r="BL8" s="245" t="s">
        <v>4043</v>
      </c>
      <c r="BM8" s="245" t="s">
        <v>4113</v>
      </c>
      <c r="BN8" s="249">
        <v>40974</v>
      </c>
    </row>
    <row r="9" spans="1:66" ht="15" x14ac:dyDescent="0.25">
      <c r="A9" s="250" t="s">
        <v>4158</v>
      </c>
      <c r="B9" s="250" t="s">
        <v>4159</v>
      </c>
      <c r="C9" s="250" t="s">
        <v>4160</v>
      </c>
      <c r="D9" s="250" t="s">
        <v>4161</v>
      </c>
      <c r="E9" s="250" t="s">
        <v>4132</v>
      </c>
      <c r="F9" s="250" t="s">
        <v>4163</v>
      </c>
      <c r="H9" s="244"/>
      <c r="J9" s="272" t="s">
        <v>4158</v>
      </c>
      <c r="K9" s="272" t="s">
        <v>4200</v>
      </c>
      <c r="L9" s="250" t="s">
        <v>4200</v>
      </c>
      <c r="M9" s="272" t="s">
        <v>4100</v>
      </c>
      <c r="N9" s="272" t="s">
        <v>4200</v>
      </c>
      <c r="O9" s="272" t="s">
        <v>4668</v>
      </c>
      <c r="P9" s="274">
        <v>201201</v>
      </c>
      <c r="Q9" s="272" t="s">
        <v>395</v>
      </c>
      <c r="R9" s="276">
        <v>242.74</v>
      </c>
      <c r="S9" s="280" t="s">
        <v>4698</v>
      </c>
      <c r="T9" s="280" t="s">
        <v>4698</v>
      </c>
      <c r="V9" s="244"/>
      <c r="X9" t="s">
        <v>4219</v>
      </c>
      <c r="Y9" s="269"/>
      <c r="Z9" s="269">
        <v>10336997.810000008</v>
      </c>
      <c r="AA9" s="269">
        <v>10336997.810000008</v>
      </c>
      <c r="AC9" s="244"/>
      <c r="AE9" s="256" t="s">
        <v>4098</v>
      </c>
      <c r="AF9" s="254">
        <v>40940</v>
      </c>
      <c r="AG9" s="256" t="s">
        <v>4099</v>
      </c>
      <c r="AH9" s="256" t="s">
        <v>4114</v>
      </c>
      <c r="AI9" s="256" t="s">
        <v>4101</v>
      </c>
      <c r="AJ9" s="257">
        <v>10100</v>
      </c>
      <c r="AK9" s="245" t="s">
        <v>4102</v>
      </c>
      <c r="AL9" s="245" t="s">
        <v>4103</v>
      </c>
      <c r="AM9" s="245" t="s">
        <v>4115</v>
      </c>
      <c r="AN9" s="247">
        <v>0</v>
      </c>
      <c r="AO9" s="248">
        <v>0</v>
      </c>
      <c r="AP9" s="245" t="s">
        <v>4115</v>
      </c>
      <c r="AQ9" s="246">
        <v>40940</v>
      </c>
      <c r="AR9" s="245" t="s">
        <v>4116</v>
      </c>
      <c r="AS9" s="247">
        <v>25056096</v>
      </c>
      <c r="AT9" s="245" t="s">
        <v>4106</v>
      </c>
      <c r="AU9" s="245" t="s">
        <v>4043</v>
      </c>
      <c r="AV9" s="258">
        <v>-530.67999999999995</v>
      </c>
      <c r="AW9" s="258">
        <v>0</v>
      </c>
      <c r="AX9" s="248">
        <v>0</v>
      </c>
      <c r="AY9" s="248">
        <v>0</v>
      </c>
      <c r="AZ9" s="247"/>
      <c r="BA9" s="247"/>
      <c r="BB9" s="248">
        <v>0</v>
      </c>
      <c r="BC9" s="245" t="s">
        <v>4103</v>
      </c>
      <c r="BD9" s="247">
        <v>27879204</v>
      </c>
      <c r="BE9" s="245" t="s">
        <v>4107</v>
      </c>
      <c r="BF9" s="247">
        <v>-6</v>
      </c>
      <c r="BG9" s="245" t="s">
        <v>4108</v>
      </c>
      <c r="BH9" s="245" t="s">
        <v>4109</v>
      </c>
      <c r="BI9" s="245" t="s">
        <v>4110</v>
      </c>
      <c r="BJ9" s="245" t="s">
        <v>4111</v>
      </c>
      <c r="BK9" s="245" t="s">
        <v>4112</v>
      </c>
      <c r="BL9" s="245" t="s">
        <v>4043</v>
      </c>
      <c r="BM9" s="245" t="s">
        <v>4113</v>
      </c>
      <c r="BN9" s="249">
        <v>40974</v>
      </c>
    </row>
    <row r="10" spans="1:66" ht="15" x14ac:dyDescent="0.25">
      <c r="A10" s="250" t="s">
        <v>4158</v>
      </c>
      <c r="B10" s="250" t="s">
        <v>4159</v>
      </c>
      <c r="C10" s="250" t="s">
        <v>4160</v>
      </c>
      <c r="D10" s="250" t="s">
        <v>4161</v>
      </c>
      <c r="E10" s="250" t="s">
        <v>4129</v>
      </c>
      <c r="F10" s="250" t="s">
        <v>4164</v>
      </c>
      <c r="H10" s="244"/>
      <c r="J10" s="272" t="s">
        <v>4158</v>
      </c>
      <c r="K10" s="272" t="s">
        <v>4200</v>
      </c>
      <c r="L10" s="250" t="s">
        <v>4200</v>
      </c>
      <c r="M10" s="272" t="s">
        <v>4100</v>
      </c>
      <c r="N10" s="272" t="s">
        <v>4200</v>
      </c>
      <c r="O10" s="272" t="s">
        <v>4668</v>
      </c>
      <c r="P10" s="274">
        <v>201201</v>
      </c>
      <c r="Q10" s="272" t="s">
        <v>314</v>
      </c>
      <c r="R10" s="276">
        <v>2657.1</v>
      </c>
      <c r="S10" s="280" t="s">
        <v>4698</v>
      </c>
      <c r="T10" s="280" t="s">
        <v>4698</v>
      </c>
      <c r="V10" s="244"/>
      <c r="X10" t="s">
        <v>4205</v>
      </c>
      <c r="Y10" s="269"/>
      <c r="Z10" s="269">
        <v>297.17</v>
      </c>
      <c r="AA10" s="269">
        <v>297.17</v>
      </c>
      <c r="AC10" s="244"/>
      <c r="AE10" s="256" t="s">
        <v>4098</v>
      </c>
      <c r="AF10" s="254">
        <v>40940</v>
      </c>
      <c r="AG10" s="256" t="s">
        <v>4099</v>
      </c>
      <c r="AH10" s="256" t="s">
        <v>4120</v>
      </c>
      <c r="AI10" s="256" t="s">
        <v>4101</v>
      </c>
      <c r="AJ10" s="257">
        <v>10100</v>
      </c>
      <c r="AK10" s="245" t="s">
        <v>4102</v>
      </c>
      <c r="AL10" s="245" t="s">
        <v>4103</v>
      </c>
      <c r="AM10" s="245" t="s">
        <v>4121</v>
      </c>
      <c r="AN10" s="247">
        <v>0</v>
      </c>
      <c r="AO10" s="248">
        <v>0</v>
      </c>
      <c r="AP10" s="245" t="s">
        <v>4121</v>
      </c>
      <c r="AQ10" s="246">
        <v>40940</v>
      </c>
      <c r="AR10" s="245" t="s">
        <v>4122</v>
      </c>
      <c r="AS10" s="247">
        <v>25056114</v>
      </c>
      <c r="AT10" s="245" t="s">
        <v>4106</v>
      </c>
      <c r="AU10" s="245" t="s">
        <v>4043</v>
      </c>
      <c r="AV10" s="258">
        <v>86.04</v>
      </c>
      <c r="AW10" s="258">
        <v>0</v>
      </c>
      <c r="AX10" s="248">
        <v>0</v>
      </c>
      <c r="AY10" s="248">
        <v>0</v>
      </c>
      <c r="AZ10" s="247"/>
      <c r="BA10" s="247"/>
      <c r="BB10" s="248">
        <v>0</v>
      </c>
      <c r="BC10" s="245" t="s">
        <v>4103</v>
      </c>
      <c r="BD10" s="247">
        <v>27879205</v>
      </c>
      <c r="BE10" s="245" t="s">
        <v>4107</v>
      </c>
      <c r="BF10" s="247">
        <v>-6</v>
      </c>
      <c r="BG10" s="245" t="s">
        <v>4108</v>
      </c>
      <c r="BH10" s="245" t="s">
        <v>4109</v>
      </c>
      <c r="BI10" s="245" t="s">
        <v>4110</v>
      </c>
      <c r="BJ10" s="245" t="s">
        <v>4111</v>
      </c>
      <c r="BK10" s="245" t="s">
        <v>4112</v>
      </c>
      <c r="BL10" s="245" t="s">
        <v>4043</v>
      </c>
      <c r="BM10" s="245" t="s">
        <v>4113</v>
      </c>
      <c r="BN10" s="249">
        <v>40974</v>
      </c>
    </row>
    <row r="11" spans="1:66" ht="15" x14ac:dyDescent="0.25">
      <c r="A11" s="250" t="s">
        <v>4158</v>
      </c>
      <c r="B11" s="250" t="s">
        <v>4159</v>
      </c>
      <c r="C11" s="250" t="s">
        <v>4160</v>
      </c>
      <c r="D11" s="250" t="s">
        <v>4161</v>
      </c>
      <c r="E11" s="250" t="s">
        <v>4133</v>
      </c>
      <c r="F11" s="250" t="s">
        <v>4165</v>
      </c>
      <c r="H11" s="244"/>
      <c r="J11" s="272" t="s">
        <v>4158</v>
      </c>
      <c r="K11" s="272" t="s">
        <v>4200</v>
      </c>
      <c r="L11" s="250" t="s">
        <v>4200</v>
      </c>
      <c r="M11" s="272" t="s">
        <v>4100</v>
      </c>
      <c r="N11" s="272" t="s">
        <v>4200</v>
      </c>
      <c r="O11" s="272" t="s">
        <v>4668</v>
      </c>
      <c r="P11" s="274">
        <v>201201</v>
      </c>
      <c r="Q11" s="272" t="s">
        <v>300</v>
      </c>
      <c r="R11" s="276">
        <v>0</v>
      </c>
      <c r="S11" s="280" t="s">
        <v>4698</v>
      </c>
      <c r="T11" s="280" t="s">
        <v>4698</v>
      </c>
      <c r="V11" s="244"/>
      <c r="X11" t="s">
        <v>4207</v>
      </c>
      <c r="Y11" s="269"/>
      <c r="Z11" s="269">
        <v>1440.76</v>
      </c>
      <c r="AA11" s="269">
        <v>1440.76</v>
      </c>
      <c r="AC11" s="244"/>
      <c r="AE11" s="256" t="s">
        <v>4098</v>
      </c>
      <c r="AF11" s="254">
        <v>40940</v>
      </c>
      <c r="AG11" s="256" t="s">
        <v>4099</v>
      </c>
      <c r="AH11" s="256" t="s">
        <v>4126</v>
      </c>
      <c r="AI11" s="256" t="s">
        <v>4101</v>
      </c>
      <c r="AJ11" s="257">
        <v>10100</v>
      </c>
      <c r="AK11" s="245" t="s">
        <v>4102</v>
      </c>
      <c r="AL11" s="245" t="s">
        <v>4103</v>
      </c>
      <c r="AM11" s="245" t="s">
        <v>4127</v>
      </c>
      <c r="AN11" s="247">
        <v>0</v>
      </c>
      <c r="AO11" s="248">
        <v>0</v>
      </c>
      <c r="AP11" s="245" t="s">
        <v>4127</v>
      </c>
      <c r="AQ11" s="246">
        <v>40940</v>
      </c>
      <c r="AR11" s="245" t="s">
        <v>4128</v>
      </c>
      <c r="AS11" s="247">
        <v>25056117</v>
      </c>
      <c r="AT11" s="245" t="s">
        <v>4106</v>
      </c>
      <c r="AU11" s="245" t="s">
        <v>4043</v>
      </c>
      <c r="AV11" s="258">
        <v>-22703.96</v>
      </c>
      <c r="AW11" s="258">
        <v>0</v>
      </c>
      <c r="AX11" s="248">
        <v>0</v>
      </c>
      <c r="AY11" s="248">
        <v>0</v>
      </c>
      <c r="AZ11" s="247"/>
      <c r="BA11" s="247"/>
      <c r="BB11" s="248">
        <v>0</v>
      </c>
      <c r="BC11" s="245" t="s">
        <v>4103</v>
      </c>
      <c r="BD11" s="247">
        <v>27879206</v>
      </c>
      <c r="BE11" s="245" t="s">
        <v>4107</v>
      </c>
      <c r="BF11" s="247">
        <v>-6</v>
      </c>
      <c r="BG11" s="245" t="s">
        <v>4108</v>
      </c>
      <c r="BH11" s="245" t="s">
        <v>4109</v>
      </c>
      <c r="BI11" s="245" t="s">
        <v>4110</v>
      </c>
      <c r="BJ11" s="245" t="s">
        <v>4111</v>
      </c>
      <c r="BK11" s="245" t="s">
        <v>4112</v>
      </c>
      <c r="BL11" s="245" t="s">
        <v>4043</v>
      </c>
      <c r="BM11" s="245" t="s">
        <v>4113</v>
      </c>
      <c r="BN11" s="249">
        <v>40974</v>
      </c>
    </row>
    <row r="12" spans="1:66" ht="15" x14ac:dyDescent="0.25">
      <c r="A12" s="250" t="s">
        <v>4158</v>
      </c>
      <c r="B12" s="250" t="s">
        <v>4159</v>
      </c>
      <c r="C12" s="250" t="s">
        <v>4160</v>
      </c>
      <c r="D12" s="250" t="s">
        <v>4161</v>
      </c>
      <c r="E12" s="250" t="s">
        <v>4131</v>
      </c>
      <c r="F12" s="250" t="s">
        <v>4166</v>
      </c>
      <c r="H12" s="244"/>
      <c r="J12" s="272" t="s">
        <v>4158</v>
      </c>
      <c r="K12" s="272" t="s">
        <v>4200</v>
      </c>
      <c r="L12" s="250" t="s">
        <v>4200</v>
      </c>
      <c r="M12" s="272" t="s">
        <v>4100</v>
      </c>
      <c r="N12" s="272" t="s">
        <v>4200</v>
      </c>
      <c r="O12" s="272" t="s">
        <v>4668</v>
      </c>
      <c r="P12" s="274">
        <v>201201</v>
      </c>
      <c r="Q12" s="272" t="s">
        <v>299</v>
      </c>
      <c r="R12" s="276">
        <v>22.69</v>
      </c>
      <c r="S12" s="280" t="s">
        <v>4698</v>
      </c>
      <c r="T12" s="280" t="s">
        <v>4698</v>
      </c>
      <c r="V12" s="244"/>
      <c r="X12" t="s">
        <v>4211</v>
      </c>
      <c r="Y12" s="269"/>
      <c r="Z12" s="269">
        <v>4526.0199999999995</v>
      </c>
      <c r="AA12" s="269">
        <v>4526.0199999999995</v>
      </c>
      <c r="AC12" s="244"/>
      <c r="AE12" s="256" t="s">
        <v>4098</v>
      </c>
      <c r="AF12" s="254">
        <v>40940</v>
      </c>
      <c r="AG12" s="256" t="s">
        <v>4099</v>
      </c>
      <c r="AH12" s="256" t="s">
        <v>4117</v>
      </c>
      <c r="AI12" s="256" t="s">
        <v>4101</v>
      </c>
      <c r="AJ12" s="257">
        <v>10100</v>
      </c>
      <c r="AK12" s="245" t="s">
        <v>4102</v>
      </c>
      <c r="AL12" s="245" t="s">
        <v>4103</v>
      </c>
      <c r="AM12" s="245" t="s">
        <v>4118</v>
      </c>
      <c r="AN12" s="247">
        <v>0</v>
      </c>
      <c r="AO12" s="248">
        <v>0</v>
      </c>
      <c r="AP12" s="245" t="s">
        <v>4118</v>
      </c>
      <c r="AQ12" s="246">
        <v>40940</v>
      </c>
      <c r="AR12" s="245" t="s">
        <v>4119</v>
      </c>
      <c r="AS12" s="247">
        <v>25056120</v>
      </c>
      <c r="AT12" s="245" t="s">
        <v>4106</v>
      </c>
      <c r="AU12" s="245" t="s">
        <v>4043</v>
      </c>
      <c r="AV12" s="258">
        <v>-545061.55000000005</v>
      </c>
      <c r="AW12" s="258">
        <v>0</v>
      </c>
      <c r="AX12" s="248">
        <v>0</v>
      </c>
      <c r="AY12" s="248">
        <v>0</v>
      </c>
      <c r="AZ12" s="247"/>
      <c r="BA12" s="247"/>
      <c r="BB12" s="248">
        <v>0</v>
      </c>
      <c r="BC12" s="245" t="s">
        <v>4103</v>
      </c>
      <c r="BD12" s="247">
        <v>27879207</v>
      </c>
      <c r="BE12" s="245" t="s">
        <v>4107</v>
      </c>
      <c r="BF12" s="247">
        <v>-6</v>
      </c>
      <c r="BG12" s="245" t="s">
        <v>4108</v>
      </c>
      <c r="BH12" s="245" t="s">
        <v>4109</v>
      </c>
      <c r="BI12" s="245" t="s">
        <v>4110</v>
      </c>
      <c r="BJ12" s="245" t="s">
        <v>4111</v>
      </c>
      <c r="BK12" s="245" t="s">
        <v>4112</v>
      </c>
      <c r="BL12" s="245" t="s">
        <v>4043</v>
      </c>
      <c r="BM12" s="245" t="s">
        <v>4113</v>
      </c>
      <c r="BN12" s="249">
        <v>40974</v>
      </c>
    </row>
    <row r="13" spans="1:66" ht="15" x14ac:dyDescent="0.25">
      <c r="A13" s="250" t="s">
        <v>4158</v>
      </c>
      <c r="B13" s="250" t="s">
        <v>4159</v>
      </c>
      <c r="C13" s="250" t="s">
        <v>4160</v>
      </c>
      <c r="D13" s="250" t="s">
        <v>4161</v>
      </c>
      <c r="E13" s="250" t="s">
        <v>4136</v>
      </c>
      <c r="F13" s="250" t="s">
        <v>4176</v>
      </c>
      <c r="H13" s="244"/>
      <c r="J13" s="272" t="s">
        <v>4158</v>
      </c>
      <c r="K13" s="272" t="s">
        <v>4200</v>
      </c>
      <c r="L13" s="250" t="s">
        <v>4200</v>
      </c>
      <c r="M13" s="272" t="s">
        <v>4100</v>
      </c>
      <c r="N13" s="272" t="s">
        <v>4200</v>
      </c>
      <c r="O13" s="272" t="s">
        <v>4668</v>
      </c>
      <c r="P13" s="274">
        <v>201201</v>
      </c>
      <c r="Q13" s="272" t="s">
        <v>298</v>
      </c>
      <c r="R13" s="276">
        <v>1424.15</v>
      </c>
      <c r="S13" s="280" t="s">
        <v>4698</v>
      </c>
      <c r="T13" s="280" t="s">
        <v>4698</v>
      </c>
      <c r="V13" s="244"/>
      <c r="X13" t="s">
        <v>4218</v>
      </c>
      <c r="Y13" s="269"/>
      <c r="Z13" s="269">
        <v>32.04</v>
      </c>
      <c r="AA13" s="269">
        <v>32.04</v>
      </c>
      <c r="AC13" s="244"/>
      <c r="AE13" s="256" t="s">
        <v>4098</v>
      </c>
      <c r="AF13" s="254">
        <v>40940</v>
      </c>
      <c r="AG13" s="256" t="s">
        <v>4099</v>
      </c>
      <c r="AH13" s="256" t="s">
        <v>4123</v>
      </c>
      <c r="AI13" s="256" t="s">
        <v>4101</v>
      </c>
      <c r="AJ13" s="257">
        <v>10100</v>
      </c>
      <c r="AK13" s="245" t="s">
        <v>4102</v>
      </c>
      <c r="AL13" s="245" t="s">
        <v>4103</v>
      </c>
      <c r="AM13" s="245" t="s">
        <v>4124</v>
      </c>
      <c r="AN13" s="247">
        <v>0</v>
      </c>
      <c r="AO13" s="248">
        <v>0</v>
      </c>
      <c r="AP13" s="245" t="s">
        <v>4124</v>
      </c>
      <c r="AQ13" s="246">
        <v>40940</v>
      </c>
      <c r="AR13" s="245" t="s">
        <v>4125</v>
      </c>
      <c r="AS13" s="247">
        <v>25056123</v>
      </c>
      <c r="AT13" s="245" t="s">
        <v>4106</v>
      </c>
      <c r="AU13" s="245" t="s">
        <v>4043</v>
      </c>
      <c r="AV13" s="258">
        <v>40.32</v>
      </c>
      <c r="AW13" s="258">
        <v>0</v>
      </c>
      <c r="AX13" s="248">
        <v>0</v>
      </c>
      <c r="AY13" s="248">
        <v>0</v>
      </c>
      <c r="AZ13" s="247"/>
      <c r="BA13" s="247"/>
      <c r="BB13" s="248">
        <v>0</v>
      </c>
      <c r="BC13" s="245" t="s">
        <v>4103</v>
      </c>
      <c r="BD13" s="247">
        <v>27879208</v>
      </c>
      <c r="BE13" s="245" t="s">
        <v>4107</v>
      </c>
      <c r="BF13" s="247">
        <v>-6</v>
      </c>
      <c r="BG13" s="245" t="s">
        <v>4108</v>
      </c>
      <c r="BH13" s="245" t="s">
        <v>4109</v>
      </c>
      <c r="BI13" s="245" t="s">
        <v>4110</v>
      </c>
      <c r="BJ13" s="245" t="s">
        <v>4111</v>
      </c>
      <c r="BK13" s="245" t="s">
        <v>4112</v>
      </c>
      <c r="BL13" s="245" t="s">
        <v>4043</v>
      </c>
      <c r="BM13" s="245" t="s">
        <v>4113</v>
      </c>
      <c r="BN13" s="249">
        <v>40974</v>
      </c>
    </row>
    <row r="14" spans="1:66" ht="15" x14ac:dyDescent="0.25">
      <c r="A14" s="250" t="s">
        <v>4158</v>
      </c>
      <c r="B14" s="250" t="s">
        <v>4159</v>
      </c>
      <c r="C14" s="250" t="s">
        <v>4160</v>
      </c>
      <c r="D14" s="250" t="s">
        <v>4161</v>
      </c>
      <c r="E14" s="250" t="s">
        <v>4134</v>
      </c>
      <c r="F14" s="250" t="s">
        <v>4166</v>
      </c>
      <c r="H14" s="244"/>
      <c r="J14" s="272" t="s">
        <v>4158</v>
      </c>
      <c r="K14" s="272" t="s">
        <v>4200</v>
      </c>
      <c r="L14" s="250" t="s">
        <v>4200</v>
      </c>
      <c r="M14" s="272" t="s">
        <v>4100</v>
      </c>
      <c r="N14" s="272" t="s">
        <v>4200</v>
      </c>
      <c r="O14" s="272" t="s">
        <v>4668</v>
      </c>
      <c r="P14" s="274">
        <v>201201</v>
      </c>
      <c r="Q14" s="272" t="s">
        <v>284</v>
      </c>
      <c r="R14" s="276">
        <v>4098.4799999999996</v>
      </c>
      <c r="S14" s="280" t="s">
        <v>4698</v>
      </c>
      <c r="T14" s="280" t="s">
        <v>4698</v>
      </c>
      <c r="V14" s="244"/>
      <c r="X14" t="s">
        <v>4201</v>
      </c>
      <c r="Y14" s="269"/>
      <c r="Z14" s="269">
        <v>864.47</v>
      </c>
      <c r="AA14" s="269">
        <v>864.47</v>
      </c>
      <c r="AC14" s="244"/>
      <c r="AE14" s="256" t="s">
        <v>4098</v>
      </c>
      <c r="AF14" s="254">
        <v>40969</v>
      </c>
      <c r="AG14" s="256" t="s">
        <v>4099</v>
      </c>
      <c r="AH14" s="256" t="s">
        <v>4100</v>
      </c>
      <c r="AI14" s="256" t="s">
        <v>4101</v>
      </c>
      <c r="AJ14" s="257">
        <v>10100</v>
      </c>
      <c r="AK14" s="245" t="s">
        <v>4102</v>
      </c>
      <c r="AL14" s="245" t="s">
        <v>4103</v>
      </c>
      <c r="AM14" s="245" t="s">
        <v>4104</v>
      </c>
      <c r="AN14" s="247">
        <v>0</v>
      </c>
      <c r="AO14" s="248">
        <v>0</v>
      </c>
      <c r="AP14" s="245" t="s">
        <v>4104</v>
      </c>
      <c r="AQ14" s="246">
        <v>40969</v>
      </c>
      <c r="AR14" s="245" t="s">
        <v>4105</v>
      </c>
      <c r="AS14" s="247">
        <v>25056129</v>
      </c>
      <c r="AT14" s="245" t="s">
        <v>4106</v>
      </c>
      <c r="AU14" s="245" t="s">
        <v>4043</v>
      </c>
      <c r="AV14" s="258">
        <v>-639393.06999999995</v>
      </c>
      <c r="AW14" s="258">
        <v>10219.629999999999</v>
      </c>
      <c r="AX14" s="248">
        <v>0</v>
      </c>
      <c r="AY14" s="248">
        <v>0</v>
      </c>
      <c r="AZ14" s="247"/>
      <c r="BA14" s="247"/>
      <c r="BB14" s="248">
        <v>0</v>
      </c>
      <c r="BC14" s="245" t="s">
        <v>4103</v>
      </c>
      <c r="BD14" s="247">
        <v>28054331</v>
      </c>
      <c r="BE14" s="245" t="s">
        <v>4107</v>
      </c>
      <c r="BF14" s="247">
        <v>-6</v>
      </c>
      <c r="BG14" s="245" t="s">
        <v>4108</v>
      </c>
      <c r="BH14" s="245" t="s">
        <v>4109</v>
      </c>
      <c r="BI14" s="245" t="s">
        <v>4110</v>
      </c>
      <c r="BJ14" s="245" t="s">
        <v>4111</v>
      </c>
      <c r="BK14" s="245" t="s">
        <v>4112</v>
      </c>
      <c r="BL14" s="245" t="s">
        <v>4043</v>
      </c>
      <c r="BM14" s="245" t="s">
        <v>4113</v>
      </c>
      <c r="BN14" s="249">
        <v>41003</v>
      </c>
    </row>
    <row r="15" spans="1:66" ht="15" x14ac:dyDescent="0.25">
      <c r="A15" s="250" t="s">
        <v>4158</v>
      </c>
      <c r="B15" s="250" t="s">
        <v>4159</v>
      </c>
      <c r="C15" s="250" t="s">
        <v>4160</v>
      </c>
      <c r="D15" s="250" t="s">
        <v>4161</v>
      </c>
      <c r="E15" s="250" t="s">
        <v>4137</v>
      </c>
      <c r="F15" s="250" t="s">
        <v>4167</v>
      </c>
      <c r="H15" s="244"/>
      <c r="J15" s="272" t="s">
        <v>4158</v>
      </c>
      <c r="K15" s="272" t="s">
        <v>4200</v>
      </c>
      <c r="L15" s="250" t="s">
        <v>4200</v>
      </c>
      <c r="M15" s="272" t="s">
        <v>4100</v>
      </c>
      <c r="N15" s="272" t="s">
        <v>4200</v>
      </c>
      <c r="O15" s="272" t="s">
        <v>4668</v>
      </c>
      <c r="P15" s="274">
        <v>201201</v>
      </c>
      <c r="Q15" s="272" t="s">
        <v>310</v>
      </c>
      <c r="R15" s="276">
        <v>-6649.5</v>
      </c>
      <c r="S15" s="280" t="s">
        <v>4698</v>
      </c>
      <c r="T15" s="280" t="s">
        <v>4698</v>
      </c>
      <c r="V15" s="244"/>
      <c r="X15" t="s">
        <v>4609</v>
      </c>
      <c r="Y15" s="269"/>
      <c r="Z15" s="269">
        <v>15455.190000000002</v>
      </c>
      <c r="AA15" s="269">
        <v>15455.190000000002</v>
      </c>
      <c r="AC15" s="244"/>
      <c r="AE15" s="256" t="s">
        <v>4098</v>
      </c>
      <c r="AF15" s="254">
        <v>40969</v>
      </c>
      <c r="AG15" s="256" t="s">
        <v>4099</v>
      </c>
      <c r="AH15" s="256" t="s">
        <v>4114</v>
      </c>
      <c r="AI15" s="256" t="s">
        <v>4101</v>
      </c>
      <c r="AJ15" s="257">
        <v>10100</v>
      </c>
      <c r="AK15" s="245" t="s">
        <v>4102</v>
      </c>
      <c r="AL15" s="245" t="s">
        <v>4103</v>
      </c>
      <c r="AM15" s="245" t="s">
        <v>4115</v>
      </c>
      <c r="AN15" s="247">
        <v>0</v>
      </c>
      <c r="AO15" s="248">
        <v>0</v>
      </c>
      <c r="AP15" s="245" t="s">
        <v>4115</v>
      </c>
      <c r="AQ15" s="246">
        <v>40969</v>
      </c>
      <c r="AR15" s="245" t="s">
        <v>4116</v>
      </c>
      <c r="AS15" s="247">
        <v>25056096</v>
      </c>
      <c r="AT15" s="245" t="s">
        <v>4106</v>
      </c>
      <c r="AU15" s="245" t="s">
        <v>4043</v>
      </c>
      <c r="AV15" s="258">
        <v>-637.69000000000005</v>
      </c>
      <c r="AW15" s="258">
        <v>0</v>
      </c>
      <c r="AX15" s="248">
        <v>0</v>
      </c>
      <c r="AY15" s="248">
        <v>0</v>
      </c>
      <c r="AZ15" s="247"/>
      <c r="BA15" s="247"/>
      <c r="BB15" s="248">
        <v>0</v>
      </c>
      <c r="BC15" s="245" t="s">
        <v>4103</v>
      </c>
      <c r="BD15" s="247">
        <v>28054332</v>
      </c>
      <c r="BE15" s="245" t="s">
        <v>4107</v>
      </c>
      <c r="BF15" s="247">
        <v>-6</v>
      </c>
      <c r="BG15" s="245" t="s">
        <v>4108</v>
      </c>
      <c r="BH15" s="245" t="s">
        <v>4109</v>
      </c>
      <c r="BI15" s="245" t="s">
        <v>4110</v>
      </c>
      <c r="BJ15" s="245" t="s">
        <v>4111</v>
      </c>
      <c r="BK15" s="245" t="s">
        <v>4112</v>
      </c>
      <c r="BL15" s="245" t="s">
        <v>4043</v>
      </c>
      <c r="BM15" s="245" t="s">
        <v>4113</v>
      </c>
      <c r="BN15" s="249">
        <v>41003</v>
      </c>
    </row>
    <row r="16" spans="1:66" ht="15" x14ac:dyDescent="0.25">
      <c r="A16" s="250" t="s">
        <v>4158</v>
      </c>
      <c r="B16" s="250" t="s">
        <v>4159</v>
      </c>
      <c r="C16" s="250" t="s">
        <v>4160</v>
      </c>
      <c r="D16" s="250" t="s">
        <v>4161</v>
      </c>
      <c r="E16" s="250" t="s">
        <v>4139</v>
      </c>
      <c r="F16" s="250" t="s">
        <v>4166</v>
      </c>
      <c r="H16" s="244"/>
      <c r="J16" s="272" t="s">
        <v>4158</v>
      </c>
      <c r="K16" s="272" t="s">
        <v>4200</v>
      </c>
      <c r="L16" s="250" t="s">
        <v>4200</v>
      </c>
      <c r="M16" s="272" t="s">
        <v>4100</v>
      </c>
      <c r="N16" s="272" t="s">
        <v>4200</v>
      </c>
      <c r="O16" s="272" t="s">
        <v>4668</v>
      </c>
      <c r="P16" s="274">
        <v>201201</v>
      </c>
      <c r="Q16" s="272" t="s">
        <v>321</v>
      </c>
      <c r="R16" s="276">
        <v>86.82</v>
      </c>
      <c r="S16" s="280" t="s">
        <v>4698</v>
      </c>
      <c r="T16" s="280" t="s">
        <v>4698</v>
      </c>
      <c r="V16" s="244"/>
      <c r="X16" t="s">
        <v>4610</v>
      </c>
      <c r="Y16" s="269"/>
      <c r="Z16" s="269">
        <v>1650.4199999999998</v>
      </c>
      <c r="AA16" s="269">
        <v>1650.4199999999998</v>
      </c>
      <c r="AC16" s="244"/>
      <c r="AE16" s="256" t="s">
        <v>4098</v>
      </c>
      <c r="AF16" s="254">
        <v>40969</v>
      </c>
      <c r="AG16" s="256" t="s">
        <v>4099</v>
      </c>
      <c r="AH16" s="256" t="s">
        <v>4126</v>
      </c>
      <c r="AI16" s="256" t="s">
        <v>4101</v>
      </c>
      <c r="AJ16" s="257">
        <v>10100</v>
      </c>
      <c r="AK16" s="245" t="s">
        <v>4102</v>
      </c>
      <c r="AL16" s="245" t="s">
        <v>4103</v>
      </c>
      <c r="AM16" s="245" t="s">
        <v>4127</v>
      </c>
      <c r="AN16" s="247">
        <v>0</v>
      </c>
      <c r="AO16" s="248">
        <v>0</v>
      </c>
      <c r="AP16" s="245" t="s">
        <v>4127</v>
      </c>
      <c r="AQ16" s="246">
        <v>40969</v>
      </c>
      <c r="AR16" s="245" t="s">
        <v>4128</v>
      </c>
      <c r="AS16" s="247">
        <v>25056117</v>
      </c>
      <c r="AT16" s="245" t="s">
        <v>4106</v>
      </c>
      <c r="AU16" s="245" t="s">
        <v>4043</v>
      </c>
      <c r="AV16" s="258">
        <v>-139234.23999999999</v>
      </c>
      <c r="AW16" s="258">
        <v>0</v>
      </c>
      <c r="AX16" s="248">
        <v>0</v>
      </c>
      <c r="AY16" s="248">
        <v>0</v>
      </c>
      <c r="AZ16" s="247"/>
      <c r="BA16" s="247"/>
      <c r="BB16" s="248">
        <v>0</v>
      </c>
      <c r="BC16" s="245" t="s">
        <v>4103</v>
      </c>
      <c r="BD16" s="247">
        <v>28054333</v>
      </c>
      <c r="BE16" s="245" t="s">
        <v>4107</v>
      </c>
      <c r="BF16" s="247">
        <v>-6</v>
      </c>
      <c r="BG16" s="245" t="s">
        <v>4108</v>
      </c>
      <c r="BH16" s="245" t="s">
        <v>4109</v>
      </c>
      <c r="BI16" s="245" t="s">
        <v>4110</v>
      </c>
      <c r="BJ16" s="245" t="s">
        <v>4111</v>
      </c>
      <c r="BK16" s="245" t="s">
        <v>4112</v>
      </c>
      <c r="BL16" s="245" t="s">
        <v>4043</v>
      </c>
      <c r="BM16" s="245" t="s">
        <v>4113</v>
      </c>
      <c r="BN16" s="249">
        <v>41003</v>
      </c>
    </row>
    <row r="17" spans="1:66" ht="15" x14ac:dyDescent="0.25">
      <c r="A17" s="250" t="s">
        <v>4158</v>
      </c>
      <c r="B17" s="250" t="s">
        <v>4159</v>
      </c>
      <c r="C17" s="250" t="s">
        <v>4160</v>
      </c>
      <c r="D17" s="250" t="s">
        <v>4161</v>
      </c>
      <c r="E17" s="250" t="s">
        <v>4138</v>
      </c>
      <c r="F17" s="250" t="s">
        <v>4168</v>
      </c>
      <c r="H17" s="244"/>
      <c r="J17" s="272" t="s">
        <v>4158</v>
      </c>
      <c r="K17" s="272" t="s">
        <v>4200</v>
      </c>
      <c r="L17" s="250" t="s">
        <v>4200</v>
      </c>
      <c r="M17" s="272" t="s">
        <v>4100</v>
      </c>
      <c r="N17" s="272" t="s">
        <v>4200</v>
      </c>
      <c r="O17" s="272" t="s">
        <v>4668</v>
      </c>
      <c r="P17" s="274">
        <v>201201</v>
      </c>
      <c r="Q17" s="272" t="s">
        <v>270</v>
      </c>
      <c r="R17" s="276">
        <v>138627.76999999999</v>
      </c>
      <c r="S17" s="280" t="s">
        <v>4698</v>
      </c>
      <c r="T17" s="280" t="s">
        <v>4698</v>
      </c>
      <c r="V17" s="244"/>
      <c r="X17" t="s">
        <v>4624</v>
      </c>
      <c r="Y17" s="269"/>
      <c r="Z17" s="269">
        <v>7237.3999999999987</v>
      </c>
      <c r="AA17" s="269">
        <v>7237.3999999999987</v>
      </c>
      <c r="AC17" s="244"/>
      <c r="AE17" s="256" t="s">
        <v>4098</v>
      </c>
      <c r="AF17" s="254">
        <v>40969</v>
      </c>
      <c r="AG17" s="256" t="s">
        <v>4099</v>
      </c>
      <c r="AH17" s="256" t="s">
        <v>4117</v>
      </c>
      <c r="AI17" s="256" t="s">
        <v>4101</v>
      </c>
      <c r="AJ17" s="257">
        <v>10100</v>
      </c>
      <c r="AK17" s="245" t="s">
        <v>4102</v>
      </c>
      <c r="AL17" s="245" t="s">
        <v>4103</v>
      </c>
      <c r="AM17" s="245" t="s">
        <v>4118</v>
      </c>
      <c r="AN17" s="247">
        <v>0</v>
      </c>
      <c r="AO17" s="248">
        <v>0</v>
      </c>
      <c r="AP17" s="245" t="s">
        <v>4118</v>
      </c>
      <c r="AQ17" s="246">
        <v>40969</v>
      </c>
      <c r="AR17" s="245" t="s">
        <v>4119</v>
      </c>
      <c r="AS17" s="247">
        <v>25056120</v>
      </c>
      <c r="AT17" s="245" t="s">
        <v>4106</v>
      </c>
      <c r="AU17" s="245" t="s">
        <v>4043</v>
      </c>
      <c r="AV17" s="258">
        <v>152841.74</v>
      </c>
      <c r="AW17" s="258">
        <v>0</v>
      </c>
      <c r="AX17" s="248">
        <v>0</v>
      </c>
      <c r="AY17" s="248">
        <v>0</v>
      </c>
      <c r="AZ17" s="247"/>
      <c r="BA17" s="247"/>
      <c r="BB17" s="248">
        <v>0</v>
      </c>
      <c r="BC17" s="245" t="s">
        <v>4103</v>
      </c>
      <c r="BD17" s="247">
        <v>28054334</v>
      </c>
      <c r="BE17" s="245" t="s">
        <v>4107</v>
      </c>
      <c r="BF17" s="247">
        <v>-6</v>
      </c>
      <c r="BG17" s="245" t="s">
        <v>4108</v>
      </c>
      <c r="BH17" s="245" t="s">
        <v>4109</v>
      </c>
      <c r="BI17" s="245" t="s">
        <v>4110</v>
      </c>
      <c r="BJ17" s="245" t="s">
        <v>4111</v>
      </c>
      <c r="BK17" s="245" t="s">
        <v>4112</v>
      </c>
      <c r="BL17" s="245" t="s">
        <v>4043</v>
      </c>
      <c r="BM17" s="245" t="s">
        <v>4113</v>
      </c>
      <c r="BN17" s="249">
        <v>41003</v>
      </c>
    </row>
    <row r="18" spans="1:66" ht="15" x14ac:dyDescent="0.25">
      <c r="A18" s="250" t="s">
        <v>4158</v>
      </c>
      <c r="B18" s="250" t="s">
        <v>4159</v>
      </c>
      <c r="C18" s="250" t="s">
        <v>4160</v>
      </c>
      <c r="D18" s="250" t="s">
        <v>4161</v>
      </c>
      <c r="E18" s="250" t="s">
        <v>4140</v>
      </c>
      <c r="F18" s="250" t="s">
        <v>4169</v>
      </c>
      <c r="H18" s="244"/>
      <c r="J18" s="272" t="s">
        <v>4158</v>
      </c>
      <c r="K18" s="272" t="s">
        <v>4200</v>
      </c>
      <c r="L18" s="250" t="s">
        <v>4200</v>
      </c>
      <c r="M18" s="272" t="s">
        <v>4100</v>
      </c>
      <c r="N18" s="272" t="s">
        <v>4200</v>
      </c>
      <c r="O18" s="272" t="s">
        <v>4668</v>
      </c>
      <c r="P18" s="274">
        <v>201201</v>
      </c>
      <c r="Q18" s="272" t="s">
        <v>283</v>
      </c>
      <c r="R18" s="276">
        <v>12974.7</v>
      </c>
      <c r="S18" s="280" t="s">
        <v>4698</v>
      </c>
      <c r="T18" s="280" t="s">
        <v>4698</v>
      </c>
      <c r="V18" s="244"/>
      <c r="X18" t="s">
        <v>4611</v>
      </c>
      <c r="Y18" s="269"/>
      <c r="Z18" s="269">
        <v>10000</v>
      </c>
      <c r="AA18" s="269">
        <v>10000</v>
      </c>
      <c r="AC18" s="244"/>
      <c r="AE18" s="256" t="s">
        <v>4098</v>
      </c>
      <c r="AF18" s="254">
        <v>41000</v>
      </c>
      <c r="AG18" s="256" t="s">
        <v>4099</v>
      </c>
      <c r="AH18" s="256" t="s">
        <v>4100</v>
      </c>
      <c r="AI18" s="256" t="s">
        <v>4101</v>
      </c>
      <c r="AJ18" s="257">
        <v>10100</v>
      </c>
      <c r="AK18" s="245" t="s">
        <v>4102</v>
      </c>
      <c r="AL18" s="245" t="s">
        <v>4103</v>
      </c>
      <c r="AM18" s="245" t="s">
        <v>4104</v>
      </c>
      <c r="AN18" s="247">
        <v>0</v>
      </c>
      <c r="AO18" s="248">
        <v>0</v>
      </c>
      <c r="AP18" s="245" t="s">
        <v>4104</v>
      </c>
      <c r="AQ18" s="246">
        <v>41000</v>
      </c>
      <c r="AR18" s="245" t="s">
        <v>4105</v>
      </c>
      <c r="AS18" s="247">
        <v>25056129</v>
      </c>
      <c r="AT18" s="245" t="s">
        <v>4106</v>
      </c>
      <c r="AU18" s="245" t="s">
        <v>4043</v>
      </c>
      <c r="AV18" s="258">
        <v>3220.7</v>
      </c>
      <c r="AW18" s="258">
        <v>0</v>
      </c>
      <c r="AX18" s="248">
        <v>0</v>
      </c>
      <c r="AY18" s="248">
        <v>0</v>
      </c>
      <c r="AZ18" s="247"/>
      <c r="BA18" s="247"/>
      <c r="BB18" s="248">
        <v>0</v>
      </c>
      <c r="BC18" s="245" t="s">
        <v>4103</v>
      </c>
      <c r="BD18" s="247">
        <v>28193504</v>
      </c>
      <c r="BE18" s="245" t="s">
        <v>4107</v>
      </c>
      <c r="BF18" s="247">
        <v>-6</v>
      </c>
      <c r="BG18" s="245" t="s">
        <v>4108</v>
      </c>
      <c r="BH18" s="245" t="s">
        <v>4109</v>
      </c>
      <c r="BI18" s="245" t="s">
        <v>4110</v>
      </c>
      <c r="BJ18" s="245" t="s">
        <v>4111</v>
      </c>
      <c r="BK18" s="245" t="s">
        <v>4112</v>
      </c>
      <c r="BL18" s="245" t="s">
        <v>4043</v>
      </c>
      <c r="BM18" s="245" t="s">
        <v>4113</v>
      </c>
      <c r="BN18" s="249">
        <v>41033</v>
      </c>
    </row>
    <row r="19" spans="1:66" ht="15" x14ac:dyDescent="0.25">
      <c r="A19" s="250" t="s">
        <v>4158</v>
      </c>
      <c r="B19" s="250" t="s">
        <v>4159</v>
      </c>
      <c r="C19" s="250" t="s">
        <v>4160</v>
      </c>
      <c r="D19" s="250" t="s">
        <v>4161</v>
      </c>
      <c r="E19" s="250" t="s">
        <v>4141</v>
      </c>
      <c r="F19" s="250" t="s">
        <v>4170</v>
      </c>
      <c r="H19" s="244"/>
      <c r="J19" s="272" t="s">
        <v>4158</v>
      </c>
      <c r="K19" s="272" t="s">
        <v>4200</v>
      </c>
      <c r="L19" s="250" t="s">
        <v>4200</v>
      </c>
      <c r="M19" s="272" t="s">
        <v>4100</v>
      </c>
      <c r="N19" s="272" t="s">
        <v>4200</v>
      </c>
      <c r="O19" s="272" t="s">
        <v>4668</v>
      </c>
      <c r="P19" s="274">
        <v>201201</v>
      </c>
      <c r="Q19" s="272" t="s">
        <v>313</v>
      </c>
      <c r="R19" s="276">
        <v>-445.94</v>
      </c>
      <c r="S19" s="280" t="s">
        <v>4698</v>
      </c>
      <c r="T19" s="280" t="s">
        <v>4698</v>
      </c>
      <c r="V19" s="244"/>
      <c r="X19" t="s">
        <v>4612</v>
      </c>
      <c r="Y19" s="269"/>
      <c r="Z19" s="269">
        <v>396828.60999999993</v>
      </c>
      <c r="AA19" s="269">
        <v>396828.60999999993</v>
      </c>
      <c r="AC19" s="244"/>
      <c r="AE19" s="256" t="s">
        <v>4098</v>
      </c>
      <c r="AF19" s="254">
        <v>41000</v>
      </c>
      <c r="AG19" s="256" t="s">
        <v>4099</v>
      </c>
      <c r="AH19" s="256" t="s">
        <v>4114</v>
      </c>
      <c r="AI19" s="256" t="s">
        <v>4101</v>
      </c>
      <c r="AJ19" s="257">
        <v>10100</v>
      </c>
      <c r="AK19" s="245" t="s">
        <v>4102</v>
      </c>
      <c r="AL19" s="245" t="s">
        <v>4103</v>
      </c>
      <c r="AM19" s="245" t="s">
        <v>4115</v>
      </c>
      <c r="AN19" s="247">
        <v>0</v>
      </c>
      <c r="AO19" s="248">
        <v>0</v>
      </c>
      <c r="AP19" s="245" t="s">
        <v>4115</v>
      </c>
      <c r="AQ19" s="246">
        <v>41000</v>
      </c>
      <c r="AR19" s="245" t="s">
        <v>4116</v>
      </c>
      <c r="AS19" s="247">
        <v>25056096</v>
      </c>
      <c r="AT19" s="245" t="s">
        <v>4106</v>
      </c>
      <c r="AU19" s="245" t="s">
        <v>4043</v>
      </c>
      <c r="AV19" s="258">
        <v>-801.37</v>
      </c>
      <c r="AW19" s="258">
        <v>0</v>
      </c>
      <c r="AX19" s="248">
        <v>0</v>
      </c>
      <c r="AY19" s="248">
        <v>0</v>
      </c>
      <c r="AZ19" s="247"/>
      <c r="BA19" s="247"/>
      <c r="BB19" s="248">
        <v>0</v>
      </c>
      <c r="BC19" s="245" t="s">
        <v>4103</v>
      </c>
      <c r="BD19" s="247">
        <v>28193505</v>
      </c>
      <c r="BE19" s="245" t="s">
        <v>4107</v>
      </c>
      <c r="BF19" s="247">
        <v>-6</v>
      </c>
      <c r="BG19" s="245" t="s">
        <v>4108</v>
      </c>
      <c r="BH19" s="245" t="s">
        <v>4109</v>
      </c>
      <c r="BI19" s="245" t="s">
        <v>4110</v>
      </c>
      <c r="BJ19" s="245" t="s">
        <v>4111</v>
      </c>
      <c r="BK19" s="245" t="s">
        <v>4112</v>
      </c>
      <c r="BL19" s="245" t="s">
        <v>4043</v>
      </c>
      <c r="BM19" s="245" t="s">
        <v>4113</v>
      </c>
      <c r="BN19" s="249">
        <v>41033</v>
      </c>
    </row>
    <row r="20" spans="1:66" ht="15" x14ac:dyDescent="0.25">
      <c r="A20" s="250" t="s">
        <v>4158</v>
      </c>
      <c r="B20" s="250" t="s">
        <v>4159</v>
      </c>
      <c r="C20" s="250" t="s">
        <v>4160</v>
      </c>
      <c r="D20" s="250" t="s">
        <v>4161</v>
      </c>
      <c r="E20" s="250" t="s">
        <v>4142</v>
      </c>
      <c r="F20" s="250" t="s">
        <v>4171</v>
      </c>
      <c r="H20" s="244"/>
      <c r="J20" s="272" t="s">
        <v>4158</v>
      </c>
      <c r="K20" s="272" t="s">
        <v>4200</v>
      </c>
      <c r="L20" s="250" t="s">
        <v>4200</v>
      </c>
      <c r="M20" s="272" t="s">
        <v>4100</v>
      </c>
      <c r="N20" s="272" t="s">
        <v>4200</v>
      </c>
      <c r="O20" s="272" t="s">
        <v>4668</v>
      </c>
      <c r="P20" s="274">
        <v>201201</v>
      </c>
      <c r="Q20" s="272" t="s">
        <v>282</v>
      </c>
      <c r="R20" s="276">
        <v>4003.31</v>
      </c>
      <c r="S20" s="280" t="s">
        <v>4698</v>
      </c>
      <c r="T20" s="280" t="s">
        <v>4698</v>
      </c>
      <c r="V20" s="244"/>
      <c r="X20" t="s">
        <v>4615</v>
      </c>
      <c r="Y20" s="269"/>
      <c r="Z20" s="269">
        <v>155310.19</v>
      </c>
      <c r="AA20" s="269">
        <v>155310.19</v>
      </c>
      <c r="AC20" s="244"/>
      <c r="AE20" s="256" t="s">
        <v>4098</v>
      </c>
      <c r="AF20" s="254">
        <v>41000</v>
      </c>
      <c r="AG20" s="256" t="s">
        <v>4099</v>
      </c>
      <c r="AH20" s="256" t="s">
        <v>4117</v>
      </c>
      <c r="AI20" s="256" t="s">
        <v>4101</v>
      </c>
      <c r="AJ20" s="257">
        <v>10100</v>
      </c>
      <c r="AK20" s="245" t="s">
        <v>4102</v>
      </c>
      <c r="AL20" s="245" t="s">
        <v>4103</v>
      </c>
      <c r="AM20" s="245" t="s">
        <v>4118</v>
      </c>
      <c r="AN20" s="247">
        <v>0</v>
      </c>
      <c r="AO20" s="248">
        <v>0</v>
      </c>
      <c r="AP20" s="245" t="s">
        <v>4118</v>
      </c>
      <c r="AQ20" s="246">
        <v>41000</v>
      </c>
      <c r="AR20" s="245" t="s">
        <v>4119</v>
      </c>
      <c r="AS20" s="247">
        <v>25056120</v>
      </c>
      <c r="AT20" s="245" t="s">
        <v>4106</v>
      </c>
      <c r="AU20" s="245" t="s">
        <v>4043</v>
      </c>
      <c r="AV20" s="258">
        <v>-99.01</v>
      </c>
      <c r="AW20" s="258">
        <v>0</v>
      </c>
      <c r="AX20" s="248">
        <v>0</v>
      </c>
      <c r="AY20" s="248">
        <v>0</v>
      </c>
      <c r="AZ20" s="247"/>
      <c r="BA20" s="247"/>
      <c r="BB20" s="248">
        <v>0</v>
      </c>
      <c r="BC20" s="245" t="s">
        <v>4103</v>
      </c>
      <c r="BD20" s="247">
        <v>28193506</v>
      </c>
      <c r="BE20" s="245" t="s">
        <v>4107</v>
      </c>
      <c r="BF20" s="247">
        <v>-6</v>
      </c>
      <c r="BG20" s="245" t="s">
        <v>4108</v>
      </c>
      <c r="BH20" s="245" t="s">
        <v>4109</v>
      </c>
      <c r="BI20" s="245" t="s">
        <v>4110</v>
      </c>
      <c r="BJ20" s="245" t="s">
        <v>4111</v>
      </c>
      <c r="BK20" s="245" t="s">
        <v>4112</v>
      </c>
      <c r="BL20" s="245" t="s">
        <v>4043</v>
      </c>
      <c r="BM20" s="245" t="s">
        <v>4113</v>
      </c>
      <c r="BN20" s="249">
        <v>41033</v>
      </c>
    </row>
    <row r="21" spans="1:66" ht="15" x14ac:dyDescent="0.25">
      <c r="A21" s="250" t="s">
        <v>4158</v>
      </c>
      <c r="B21" s="250" t="s">
        <v>4159</v>
      </c>
      <c r="C21" s="250" t="s">
        <v>4160</v>
      </c>
      <c r="D21" s="250" t="s">
        <v>4161</v>
      </c>
      <c r="E21" s="250" t="s">
        <v>4143</v>
      </c>
      <c r="F21" s="250" t="s">
        <v>4172</v>
      </c>
      <c r="H21" s="244"/>
      <c r="J21" s="272" t="s">
        <v>4158</v>
      </c>
      <c r="K21" s="272" t="s">
        <v>4200</v>
      </c>
      <c r="L21" s="250" t="s">
        <v>4200</v>
      </c>
      <c r="M21" s="272" t="s">
        <v>4100</v>
      </c>
      <c r="N21" s="272" t="s">
        <v>4200</v>
      </c>
      <c r="O21" s="272" t="s">
        <v>4668</v>
      </c>
      <c r="P21" s="274">
        <v>201201</v>
      </c>
      <c r="Q21" s="272" t="s">
        <v>320</v>
      </c>
      <c r="R21" s="276">
        <v>282.75</v>
      </c>
      <c r="S21" s="280" t="s">
        <v>4698</v>
      </c>
      <c r="T21" s="280" t="s">
        <v>4698</v>
      </c>
      <c r="V21" s="244"/>
      <c r="X21" t="s">
        <v>4633</v>
      </c>
      <c r="Y21" s="269"/>
      <c r="Z21" s="269">
        <v>-3000</v>
      </c>
      <c r="AA21" s="269">
        <v>-3000</v>
      </c>
      <c r="AC21" s="244"/>
      <c r="AE21" s="256" t="s">
        <v>4098</v>
      </c>
      <c r="AF21" s="254">
        <v>41030</v>
      </c>
      <c r="AG21" s="256" t="s">
        <v>4099</v>
      </c>
      <c r="AH21" s="256" t="s">
        <v>4100</v>
      </c>
      <c r="AI21" s="256" t="s">
        <v>4101</v>
      </c>
      <c r="AJ21" s="257">
        <v>10100</v>
      </c>
      <c r="AK21" s="245" t="s">
        <v>4102</v>
      </c>
      <c r="AL21" s="245" t="s">
        <v>4103</v>
      </c>
      <c r="AM21" s="245" t="s">
        <v>4104</v>
      </c>
      <c r="AN21" s="247">
        <v>0</v>
      </c>
      <c r="AO21" s="248">
        <v>0</v>
      </c>
      <c r="AP21" s="245" t="s">
        <v>4104</v>
      </c>
      <c r="AQ21" s="246">
        <v>41030</v>
      </c>
      <c r="AR21" s="245" t="s">
        <v>4105</v>
      </c>
      <c r="AS21" s="247">
        <v>25056129</v>
      </c>
      <c r="AT21" s="245" t="s">
        <v>4106</v>
      </c>
      <c r="AU21" s="245" t="s">
        <v>4043</v>
      </c>
      <c r="AV21" s="258">
        <v>-600240.49</v>
      </c>
      <c r="AW21" s="258">
        <v>0</v>
      </c>
      <c r="AX21" s="248">
        <v>0</v>
      </c>
      <c r="AY21" s="248">
        <v>0</v>
      </c>
      <c r="AZ21" s="247"/>
      <c r="BA21" s="247"/>
      <c r="BB21" s="248">
        <v>0</v>
      </c>
      <c r="BC21" s="245" t="s">
        <v>4103</v>
      </c>
      <c r="BD21" s="247">
        <v>28290933</v>
      </c>
      <c r="BE21" s="245" t="s">
        <v>4107</v>
      </c>
      <c r="BF21" s="247">
        <v>-6</v>
      </c>
      <c r="BG21" s="245" t="s">
        <v>4108</v>
      </c>
      <c r="BH21" s="245" t="s">
        <v>4109</v>
      </c>
      <c r="BI21" s="245" t="s">
        <v>4110</v>
      </c>
      <c r="BJ21" s="245" t="s">
        <v>4111</v>
      </c>
      <c r="BK21" s="245" t="s">
        <v>4112</v>
      </c>
      <c r="BL21" s="245" t="s">
        <v>4043</v>
      </c>
      <c r="BM21" s="245" t="s">
        <v>4113</v>
      </c>
      <c r="BN21" s="249">
        <v>41066</v>
      </c>
    </row>
    <row r="22" spans="1:66" ht="15" x14ac:dyDescent="0.25">
      <c r="A22" s="250" t="s">
        <v>4158</v>
      </c>
      <c r="B22" s="250" t="s">
        <v>4159</v>
      </c>
      <c r="C22" s="250" t="s">
        <v>4160</v>
      </c>
      <c r="D22" s="250" t="s">
        <v>4161</v>
      </c>
      <c r="E22" s="250" t="s">
        <v>4144</v>
      </c>
      <c r="F22" s="250" t="s">
        <v>4177</v>
      </c>
      <c r="H22" s="244"/>
      <c r="J22" s="272" t="s">
        <v>4158</v>
      </c>
      <c r="K22" s="272" t="s">
        <v>4200</v>
      </c>
      <c r="L22" s="250" t="s">
        <v>4200</v>
      </c>
      <c r="M22" s="272" t="s">
        <v>4100</v>
      </c>
      <c r="N22" s="272" t="s">
        <v>4200</v>
      </c>
      <c r="O22" s="272" t="s">
        <v>4668</v>
      </c>
      <c r="P22" s="274">
        <v>201201</v>
      </c>
      <c r="Q22" s="272" t="s">
        <v>319</v>
      </c>
      <c r="R22" s="276">
        <v>551.98</v>
      </c>
      <c r="S22" s="280" t="s">
        <v>4698</v>
      </c>
      <c r="T22" s="280" t="s">
        <v>4698</v>
      </c>
      <c r="V22" s="244"/>
      <c r="X22" t="s">
        <v>4631</v>
      </c>
      <c r="Y22" s="269"/>
      <c r="Z22" s="269">
        <v>-11322.06</v>
      </c>
      <c r="AA22" s="269">
        <v>-11322.06</v>
      </c>
      <c r="AC22" s="244"/>
      <c r="AE22" s="256" t="s">
        <v>4098</v>
      </c>
      <c r="AF22" s="254">
        <v>41030</v>
      </c>
      <c r="AG22" s="256" t="s">
        <v>4099</v>
      </c>
      <c r="AH22" s="256" t="s">
        <v>4114</v>
      </c>
      <c r="AI22" s="256" t="s">
        <v>4101</v>
      </c>
      <c r="AJ22" s="257">
        <v>10100</v>
      </c>
      <c r="AK22" s="245" t="s">
        <v>4102</v>
      </c>
      <c r="AL22" s="245" t="s">
        <v>4103</v>
      </c>
      <c r="AM22" s="245" t="s">
        <v>4115</v>
      </c>
      <c r="AN22" s="247">
        <v>0</v>
      </c>
      <c r="AO22" s="248">
        <v>0</v>
      </c>
      <c r="AP22" s="245" t="s">
        <v>4115</v>
      </c>
      <c r="AQ22" s="246">
        <v>41030</v>
      </c>
      <c r="AR22" s="245" t="s">
        <v>4116</v>
      </c>
      <c r="AS22" s="247">
        <v>25056096</v>
      </c>
      <c r="AT22" s="245" t="s">
        <v>4106</v>
      </c>
      <c r="AU22" s="245" t="s">
        <v>4043</v>
      </c>
      <c r="AV22" s="258">
        <v>261.92</v>
      </c>
      <c r="AW22" s="258">
        <v>0</v>
      </c>
      <c r="AX22" s="248">
        <v>0</v>
      </c>
      <c r="AY22" s="248">
        <v>0</v>
      </c>
      <c r="AZ22" s="247"/>
      <c r="BA22" s="247"/>
      <c r="BB22" s="248">
        <v>0</v>
      </c>
      <c r="BC22" s="245" t="s">
        <v>4103</v>
      </c>
      <c r="BD22" s="247">
        <v>28290934</v>
      </c>
      <c r="BE22" s="245" t="s">
        <v>4107</v>
      </c>
      <c r="BF22" s="247">
        <v>-6</v>
      </c>
      <c r="BG22" s="245" t="s">
        <v>4108</v>
      </c>
      <c r="BH22" s="245" t="s">
        <v>4109</v>
      </c>
      <c r="BI22" s="245" t="s">
        <v>4110</v>
      </c>
      <c r="BJ22" s="245" t="s">
        <v>4111</v>
      </c>
      <c r="BK22" s="245" t="s">
        <v>4112</v>
      </c>
      <c r="BL22" s="245" t="s">
        <v>4043</v>
      </c>
      <c r="BM22" s="245" t="s">
        <v>4113</v>
      </c>
      <c r="BN22" s="249">
        <v>41066</v>
      </c>
    </row>
    <row r="23" spans="1:66" ht="15" x14ac:dyDescent="0.25">
      <c r="A23" s="250" t="s">
        <v>4158</v>
      </c>
      <c r="B23" s="250" t="s">
        <v>4159</v>
      </c>
      <c r="C23" s="250" t="s">
        <v>4160</v>
      </c>
      <c r="D23" s="250" t="s">
        <v>4161</v>
      </c>
      <c r="E23" s="250" t="s">
        <v>4146</v>
      </c>
      <c r="F23" s="250" t="s">
        <v>4173</v>
      </c>
      <c r="H23" s="244"/>
      <c r="J23" s="272" t="s">
        <v>4158</v>
      </c>
      <c r="K23" s="272" t="s">
        <v>4200</v>
      </c>
      <c r="L23" s="250" t="s">
        <v>4200</v>
      </c>
      <c r="M23" s="272" t="s">
        <v>4100</v>
      </c>
      <c r="N23" s="272" t="s">
        <v>4200</v>
      </c>
      <c r="O23" s="272" t="s">
        <v>4668</v>
      </c>
      <c r="P23" s="274">
        <v>201201</v>
      </c>
      <c r="Q23" s="272" t="s">
        <v>280</v>
      </c>
      <c r="R23" s="276">
        <v>0</v>
      </c>
      <c r="S23" s="280" t="s">
        <v>4698</v>
      </c>
      <c r="T23" s="280" t="s">
        <v>4698</v>
      </c>
      <c r="V23" s="244"/>
      <c r="X23" t="s">
        <v>4647</v>
      </c>
      <c r="Y23" s="269"/>
      <c r="Z23" s="269">
        <v>855.3599999999999</v>
      </c>
      <c r="AA23" s="269">
        <v>855.3599999999999</v>
      </c>
      <c r="AC23" s="244"/>
      <c r="AE23" s="256" t="s">
        <v>4098</v>
      </c>
      <c r="AF23" s="254">
        <v>41030</v>
      </c>
      <c r="AG23" s="256" t="s">
        <v>4099</v>
      </c>
      <c r="AH23" s="256" t="s">
        <v>4117</v>
      </c>
      <c r="AI23" s="256" t="s">
        <v>4101</v>
      </c>
      <c r="AJ23" s="257">
        <v>10100</v>
      </c>
      <c r="AK23" s="245" t="s">
        <v>4102</v>
      </c>
      <c r="AL23" s="245" t="s">
        <v>4103</v>
      </c>
      <c r="AM23" s="245" t="s">
        <v>4118</v>
      </c>
      <c r="AN23" s="247">
        <v>0</v>
      </c>
      <c r="AO23" s="248">
        <v>0</v>
      </c>
      <c r="AP23" s="245" t="s">
        <v>4118</v>
      </c>
      <c r="AQ23" s="246">
        <v>41030</v>
      </c>
      <c r="AR23" s="245" t="s">
        <v>4119</v>
      </c>
      <c r="AS23" s="247">
        <v>25056120</v>
      </c>
      <c r="AT23" s="245" t="s">
        <v>4106</v>
      </c>
      <c r="AU23" s="245" t="s">
        <v>4043</v>
      </c>
      <c r="AV23" s="258">
        <v>34.21</v>
      </c>
      <c r="AW23" s="258">
        <v>0</v>
      </c>
      <c r="AX23" s="248">
        <v>0</v>
      </c>
      <c r="AY23" s="248">
        <v>0</v>
      </c>
      <c r="AZ23" s="247"/>
      <c r="BA23" s="247"/>
      <c r="BB23" s="248">
        <v>0</v>
      </c>
      <c r="BC23" s="245" t="s">
        <v>4103</v>
      </c>
      <c r="BD23" s="247">
        <v>28290935</v>
      </c>
      <c r="BE23" s="245" t="s">
        <v>4107</v>
      </c>
      <c r="BF23" s="247">
        <v>-6</v>
      </c>
      <c r="BG23" s="245" t="s">
        <v>4108</v>
      </c>
      <c r="BH23" s="245" t="s">
        <v>4109</v>
      </c>
      <c r="BI23" s="245" t="s">
        <v>4110</v>
      </c>
      <c r="BJ23" s="245" t="s">
        <v>4111</v>
      </c>
      <c r="BK23" s="245" t="s">
        <v>4112</v>
      </c>
      <c r="BL23" s="245" t="s">
        <v>4043</v>
      </c>
      <c r="BM23" s="245" t="s">
        <v>4113</v>
      </c>
      <c r="BN23" s="249">
        <v>41066</v>
      </c>
    </row>
    <row r="24" spans="1:66" ht="15" x14ac:dyDescent="0.25">
      <c r="A24" s="250" t="s">
        <v>4158</v>
      </c>
      <c r="B24" s="250" t="s">
        <v>4159</v>
      </c>
      <c r="C24" s="250" t="s">
        <v>4160</v>
      </c>
      <c r="D24" s="250" t="s">
        <v>4161</v>
      </c>
      <c r="E24" s="250" t="s">
        <v>4147</v>
      </c>
      <c r="F24" s="250" t="s">
        <v>4174</v>
      </c>
      <c r="H24" s="244"/>
      <c r="J24" s="272" t="s">
        <v>4158</v>
      </c>
      <c r="K24" s="272" t="s">
        <v>4200</v>
      </c>
      <c r="L24" s="250" t="s">
        <v>4200</v>
      </c>
      <c r="M24" s="272" t="s">
        <v>4100</v>
      </c>
      <c r="N24" s="272" t="s">
        <v>4200</v>
      </c>
      <c r="O24" s="272" t="s">
        <v>4668</v>
      </c>
      <c r="P24" s="274">
        <v>201201</v>
      </c>
      <c r="Q24" s="272" t="s">
        <v>1236</v>
      </c>
      <c r="R24" s="276">
        <v>43.62</v>
      </c>
      <c r="S24" s="280" t="s">
        <v>4698</v>
      </c>
      <c r="T24" s="280" t="s">
        <v>4698</v>
      </c>
      <c r="V24" s="244"/>
      <c r="X24" t="s">
        <v>4649</v>
      </c>
      <c r="Y24" s="269"/>
      <c r="Z24" s="269">
        <v>83.1</v>
      </c>
      <c r="AA24" s="269">
        <v>83.1</v>
      </c>
      <c r="AC24" s="244"/>
      <c r="AE24" s="256" t="s">
        <v>4098</v>
      </c>
      <c r="AF24" s="254">
        <v>41061</v>
      </c>
      <c r="AG24" s="256" t="s">
        <v>4099</v>
      </c>
      <c r="AH24" s="256" t="s">
        <v>4100</v>
      </c>
      <c r="AI24" s="256" t="s">
        <v>4101</v>
      </c>
      <c r="AJ24" s="257">
        <v>10100</v>
      </c>
      <c r="AK24" s="245" t="s">
        <v>4102</v>
      </c>
      <c r="AL24" s="245" t="s">
        <v>4103</v>
      </c>
      <c r="AM24" s="245" t="s">
        <v>4104</v>
      </c>
      <c r="AN24" s="247">
        <v>0</v>
      </c>
      <c r="AO24" s="248">
        <v>0</v>
      </c>
      <c r="AP24" s="245" t="s">
        <v>4104</v>
      </c>
      <c r="AQ24" s="246">
        <v>41061</v>
      </c>
      <c r="AR24" s="245" t="s">
        <v>4105</v>
      </c>
      <c r="AS24" s="247">
        <v>25056129</v>
      </c>
      <c r="AT24" s="245" t="s">
        <v>4106</v>
      </c>
      <c r="AU24" s="245" t="s">
        <v>4043</v>
      </c>
      <c r="AV24" s="258">
        <v>-301820.78000000003</v>
      </c>
      <c r="AW24" s="258">
        <v>25827</v>
      </c>
      <c r="AX24" s="248">
        <v>0</v>
      </c>
      <c r="AY24" s="248">
        <v>0</v>
      </c>
      <c r="AZ24" s="247"/>
      <c r="BA24" s="247"/>
      <c r="BB24" s="248">
        <v>0</v>
      </c>
      <c r="BC24" s="245" t="s">
        <v>4103</v>
      </c>
      <c r="BD24" s="247">
        <v>28399484</v>
      </c>
      <c r="BE24" s="245" t="s">
        <v>4107</v>
      </c>
      <c r="BF24" s="247">
        <v>-6</v>
      </c>
      <c r="BG24" s="245" t="s">
        <v>4108</v>
      </c>
      <c r="BH24" s="245" t="s">
        <v>4109</v>
      </c>
      <c r="BI24" s="245" t="s">
        <v>4110</v>
      </c>
      <c r="BJ24" s="245" t="s">
        <v>4111</v>
      </c>
      <c r="BK24" s="245" t="s">
        <v>4112</v>
      </c>
      <c r="BL24" s="245" t="s">
        <v>4043</v>
      </c>
      <c r="BM24" s="245" t="s">
        <v>4113</v>
      </c>
      <c r="BN24" s="249">
        <v>41094</v>
      </c>
    </row>
    <row r="25" spans="1:66" ht="15" x14ac:dyDescent="0.25">
      <c r="A25" s="250" t="s">
        <v>4158</v>
      </c>
      <c r="B25" s="250" t="s">
        <v>4159</v>
      </c>
      <c r="C25" s="250" t="s">
        <v>4160</v>
      </c>
      <c r="D25" s="250" t="s">
        <v>4161</v>
      </c>
      <c r="E25" s="250" t="s">
        <v>4148</v>
      </c>
      <c r="F25" s="250" t="s">
        <v>4175</v>
      </c>
      <c r="H25" s="244"/>
      <c r="J25" s="272" t="s">
        <v>4158</v>
      </c>
      <c r="K25" s="272" t="s">
        <v>4200</v>
      </c>
      <c r="L25" s="250" t="s">
        <v>4200</v>
      </c>
      <c r="M25" s="272" t="s">
        <v>4100</v>
      </c>
      <c r="N25" s="272" t="s">
        <v>4200</v>
      </c>
      <c r="O25" s="272" t="s">
        <v>4668</v>
      </c>
      <c r="P25" s="274">
        <v>201201</v>
      </c>
      <c r="Q25" s="272" t="s">
        <v>278</v>
      </c>
      <c r="R25" s="276">
        <v>10448.59</v>
      </c>
      <c r="S25" s="280" t="s">
        <v>4698</v>
      </c>
      <c r="T25" s="280" t="s">
        <v>4698</v>
      </c>
      <c r="V25" s="244"/>
      <c r="X25" t="s">
        <v>4608</v>
      </c>
      <c r="Y25" s="269"/>
      <c r="Z25" s="269">
        <v>1576.05</v>
      </c>
      <c r="AA25" s="269">
        <v>1576.05</v>
      </c>
      <c r="AC25" s="244"/>
      <c r="AE25" s="256" t="s">
        <v>4098</v>
      </c>
      <c r="AF25" s="254">
        <v>41091</v>
      </c>
      <c r="AG25" s="256" t="s">
        <v>4099</v>
      </c>
      <c r="AH25" s="256" t="s">
        <v>4100</v>
      </c>
      <c r="AI25" s="256" t="s">
        <v>4101</v>
      </c>
      <c r="AJ25" s="257">
        <v>1010000</v>
      </c>
      <c r="AK25" s="245" t="s">
        <v>4102</v>
      </c>
      <c r="AL25" s="245" t="s">
        <v>4103</v>
      </c>
      <c r="AM25" s="245" t="s">
        <v>4104</v>
      </c>
      <c r="AN25" s="247">
        <v>0</v>
      </c>
      <c r="AO25" s="248">
        <v>0</v>
      </c>
      <c r="AP25" s="245" t="s">
        <v>4104</v>
      </c>
      <c r="AQ25" s="246">
        <v>41091</v>
      </c>
      <c r="AR25" s="245" t="s">
        <v>4105</v>
      </c>
      <c r="AS25" s="247"/>
      <c r="AT25" s="245" t="s">
        <v>4106</v>
      </c>
      <c r="AU25" s="245" t="s">
        <v>4043</v>
      </c>
      <c r="AV25" s="258">
        <v>-308504.96000000002</v>
      </c>
      <c r="AW25" s="258">
        <v>0</v>
      </c>
      <c r="AX25" s="248">
        <v>0</v>
      </c>
      <c r="AY25" s="248">
        <v>0</v>
      </c>
      <c r="AZ25" s="247"/>
      <c r="BA25" s="247"/>
      <c r="BB25" s="248">
        <v>0</v>
      </c>
      <c r="BC25" s="245" t="s">
        <v>4103</v>
      </c>
      <c r="BD25" s="247">
        <v>29280931</v>
      </c>
      <c r="BE25" s="245" t="s">
        <v>4107</v>
      </c>
      <c r="BF25" s="247">
        <v>-6</v>
      </c>
      <c r="BG25" s="245" t="s">
        <v>4108</v>
      </c>
      <c r="BH25" s="245" t="s">
        <v>4109</v>
      </c>
      <c r="BI25" s="245" t="s">
        <v>4110</v>
      </c>
      <c r="BJ25" s="245" t="s">
        <v>4111</v>
      </c>
      <c r="BK25" s="245" t="s">
        <v>4112</v>
      </c>
      <c r="BL25" s="245" t="s">
        <v>4043</v>
      </c>
      <c r="BM25" s="245" t="s">
        <v>4113</v>
      </c>
      <c r="BN25" s="249">
        <v>41130</v>
      </c>
    </row>
    <row r="26" spans="1:66" ht="15" x14ac:dyDescent="0.25">
      <c r="A26" s="250" t="s">
        <v>4158</v>
      </c>
      <c r="B26" s="250" t="s">
        <v>4159</v>
      </c>
      <c r="C26" s="250" t="s">
        <v>4160</v>
      </c>
      <c r="D26" s="250" t="s">
        <v>4161</v>
      </c>
      <c r="E26" s="250" t="s">
        <v>4145</v>
      </c>
      <c r="F26" s="250" t="s">
        <v>4178</v>
      </c>
      <c r="H26" s="244"/>
      <c r="J26" s="272" t="s">
        <v>4158</v>
      </c>
      <c r="K26" s="272" t="s">
        <v>4200</v>
      </c>
      <c r="L26" s="250" t="s">
        <v>4200</v>
      </c>
      <c r="M26" s="272" t="s">
        <v>4114</v>
      </c>
      <c r="N26" s="272" t="s">
        <v>4200</v>
      </c>
      <c r="O26" s="272" t="s">
        <v>4668</v>
      </c>
      <c r="P26" s="274">
        <v>201201</v>
      </c>
      <c r="Q26" s="272" t="s">
        <v>295</v>
      </c>
      <c r="R26" s="276">
        <v>-4355.8599999999997</v>
      </c>
      <c r="S26" s="280" t="s">
        <v>4698</v>
      </c>
      <c r="T26" s="280" t="s">
        <v>4698</v>
      </c>
      <c r="V26" s="244"/>
      <c r="X26" t="s">
        <v>4634</v>
      </c>
      <c r="Y26" s="269"/>
      <c r="Z26" s="269">
        <v>400</v>
      </c>
      <c r="AA26" s="269">
        <v>400</v>
      </c>
      <c r="AC26" s="244"/>
      <c r="AE26" s="256" t="s">
        <v>4098</v>
      </c>
      <c r="AF26" s="254">
        <v>41153</v>
      </c>
      <c r="AG26" s="256" t="s">
        <v>4099</v>
      </c>
      <c r="AH26" s="256" t="s">
        <v>4100</v>
      </c>
      <c r="AI26" s="256" t="s">
        <v>4101</v>
      </c>
      <c r="AJ26" s="257">
        <v>1010000</v>
      </c>
      <c r="AK26" s="245" t="s">
        <v>4102</v>
      </c>
      <c r="AL26" s="245" t="s">
        <v>4103</v>
      </c>
      <c r="AM26" s="245" t="s">
        <v>4104</v>
      </c>
      <c r="AN26" s="247">
        <v>0</v>
      </c>
      <c r="AO26" s="248">
        <v>0</v>
      </c>
      <c r="AP26" s="245" t="s">
        <v>4104</v>
      </c>
      <c r="AQ26" s="246">
        <v>41153</v>
      </c>
      <c r="AR26" s="245" t="s">
        <v>4105</v>
      </c>
      <c r="AS26" s="247"/>
      <c r="AT26" s="245" t="s">
        <v>4106</v>
      </c>
      <c r="AU26" s="245" t="s">
        <v>4043</v>
      </c>
      <c r="AV26" s="258">
        <v>308349.01</v>
      </c>
      <c r="AW26" s="258">
        <v>0</v>
      </c>
      <c r="AX26" s="248">
        <v>0</v>
      </c>
      <c r="AY26" s="248">
        <v>0</v>
      </c>
      <c r="AZ26" s="247"/>
      <c r="BA26" s="247"/>
      <c r="BB26" s="248">
        <v>0</v>
      </c>
      <c r="BC26" s="245" t="s">
        <v>4103</v>
      </c>
      <c r="BD26" s="247">
        <v>32237723</v>
      </c>
      <c r="BE26" s="245" t="s">
        <v>4107</v>
      </c>
      <c r="BF26" s="247">
        <v>-6</v>
      </c>
      <c r="BG26" s="245" t="s">
        <v>4108</v>
      </c>
      <c r="BH26" s="245" t="s">
        <v>4109</v>
      </c>
      <c r="BI26" s="245" t="s">
        <v>4110</v>
      </c>
      <c r="BJ26" s="245" t="s">
        <v>4111</v>
      </c>
      <c r="BK26" s="245" t="s">
        <v>4112</v>
      </c>
      <c r="BL26" s="245" t="s">
        <v>4043</v>
      </c>
      <c r="BM26" s="245" t="s">
        <v>4113</v>
      </c>
      <c r="BN26" s="249">
        <v>41169</v>
      </c>
    </row>
    <row r="27" spans="1:66" ht="15" x14ac:dyDescent="0.25">
      <c r="A27" s="250" t="s">
        <v>4158</v>
      </c>
      <c r="B27" s="250" t="s">
        <v>4159</v>
      </c>
      <c r="C27" s="250" t="s">
        <v>4160</v>
      </c>
      <c r="D27" s="250" t="s">
        <v>4161</v>
      </c>
      <c r="E27" s="250" t="s">
        <v>4149</v>
      </c>
      <c r="F27" s="250" t="s">
        <v>4179</v>
      </c>
      <c r="H27" s="244"/>
      <c r="J27" s="272" t="s">
        <v>4158</v>
      </c>
      <c r="K27" s="272" t="s">
        <v>4200</v>
      </c>
      <c r="L27" s="250" t="s">
        <v>4200</v>
      </c>
      <c r="M27" s="272" t="s">
        <v>4114</v>
      </c>
      <c r="N27" s="272" t="s">
        <v>4200</v>
      </c>
      <c r="O27" s="272" t="s">
        <v>4668</v>
      </c>
      <c r="P27" s="274">
        <v>201201</v>
      </c>
      <c r="Q27" s="272" t="s">
        <v>3919</v>
      </c>
      <c r="R27" s="276">
        <v>0</v>
      </c>
      <c r="S27" s="280" t="s">
        <v>4698</v>
      </c>
      <c r="T27" s="280" t="s">
        <v>4698</v>
      </c>
      <c r="V27" s="244"/>
      <c r="X27" t="s">
        <v>4667</v>
      </c>
      <c r="Y27" s="269">
        <v>-374089.53</v>
      </c>
      <c r="Z27" s="269"/>
      <c r="AA27" s="269">
        <v>-374089.53</v>
      </c>
      <c r="AC27" s="244"/>
      <c r="AE27" s="256" t="s">
        <v>4098</v>
      </c>
      <c r="AF27" s="254">
        <v>41153</v>
      </c>
      <c r="AG27" s="256" t="s">
        <v>4099</v>
      </c>
      <c r="AH27" s="256" t="s">
        <v>4100</v>
      </c>
      <c r="AI27" s="256" t="s">
        <v>4101</v>
      </c>
      <c r="AJ27" s="257">
        <v>1010000</v>
      </c>
      <c r="AK27" s="245" t="s">
        <v>4102</v>
      </c>
      <c r="AL27" s="245" t="s">
        <v>4103</v>
      </c>
      <c r="AM27" s="245" t="s">
        <v>4104</v>
      </c>
      <c r="AN27" s="247">
        <v>0</v>
      </c>
      <c r="AO27" s="248">
        <v>0</v>
      </c>
      <c r="AP27" s="245" t="s">
        <v>4104</v>
      </c>
      <c r="AQ27" s="246">
        <v>41153</v>
      </c>
      <c r="AR27" s="245" t="s">
        <v>4105</v>
      </c>
      <c r="AS27" s="247"/>
      <c r="AT27" s="245" t="s">
        <v>4106</v>
      </c>
      <c r="AU27" s="245" t="s">
        <v>4043</v>
      </c>
      <c r="AV27" s="258">
        <v>-40456.92</v>
      </c>
      <c r="AW27" s="258">
        <v>0</v>
      </c>
      <c r="AX27" s="248">
        <v>0</v>
      </c>
      <c r="AY27" s="248">
        <v>0</v>
      </c>
      <c r="AZ27" s="247"/>
      <c r="BA27" s="247"/>
      <c r="BB27" s="248">
        <v>0</v>
      </c>
      <c r="BC27" s="245" t="s">
        <v>4103</v>
      </c>
      <c r="BD27" s="247">
        <v>33024831</v>
      </c>
      <c r="BE27" s="245" t="s">
        <v>4107</v>
      </c>
      <c r="BF27" s="247">
        <v>-6</v>
      </c>
      <c r="BG27" s="245" t="s">
        <v>4108</v>
      </c>
      <c r="BH27" s="245" t="s">
        <v>4109</v>
      </c>
      <c r="BI27" s="245" t="s">
        <v>4110</v>
      </c>
      <c r="BJ27" s="245" t="s">
        <v>4111</v>
      </c>
      <c r="BK27" s="245" t="s">
        <v>4112</v>
      </c>
      <c r="BL27" s="245" t="s">
        <v>4043</v>
      </c>
      <c r="BM27" s="245" t="s">
        <v>4113</v>
      </c>
      <c r="BN27" s="249">
        <v>41186</v>
      </c>
    </row>
    <row r="28" spans="1:66" ht="15" x14ac:dyDescent="0.25">
      <c r="A28" s="250" t="s">
        <v>4158</v>
      </c>
      <c r="B28" s="250" t="s">
        <v>4159</v>
      </c>
      <c r="C28" s="250" t="s">
        <v>4160</v>
      </c>
      <c r="D28" s="250" t="s">
        <v>4161</v>
      </c>
      <c r="E28" s="250" t="s">
        <v>4150</v>
      </c>
      <c r="F28" s="250" t="s">
        <v>4180</v>
      </c>
      <c r="H28" s="244"/>
      <c r="J28" s="272" t="s">
        <v>4158</v>
      </c>
      <c r="K28" s="272" t="s">
        <v>4200</v>
      </c>
      <c r="L28" s="250" t="s">
        <v>4200</v>
      </c>
      <c r="M28" s="272" t="s">
        <v>4114</v>
      </c>
      <c r="N28" s="272" t="s">
        <v>4200</v>
      </c>
      <c r="O28" s="272" t="s">
        <v>4668</v>
      </c>
      <c r="P28" s="274">
        <v>201201</v>
      </c>
      <c r="Q28" s="272" t="s">
        <v>286</v>
      </c>
      <c r="R28" s="276">
        <v>50.23</v>
      </c>
      <c r="S28" s="280" t="s">
        <v>4698</v>
      </c>
      <c r="T28" s="280" t="s">
        <v>4698</v>
      </c>
      <c r="V28" s="244"/>
      <c r="X28" t="s">
        <v>4603</v>
      </c>
      <c r="Y28" s="269"/>
      <c r="Z28" s="269">
        <v>309333.20999999996</v>
      </c>
      <c r="AA28" s="269">
        <v>309333.20999999996</v>
      </c>
      <c r="AC28" s="244"/>
      <c r="AE28" s="256" t="s">
        <v>4098</v>
      </c>
      <c r="AF28" s="254">
        <v>41153</v>
      </c>
      <c r="AG28" s="256" t="s">
        <v>4099</v>
      </c>
      <c r="AH28" s="256" t="s">
        <v>4100</v>
      </c>
      <c r="AI28" s="256" t="s">
        <v>4101</v>
      </c>
      <c r="AJ28" s="257">
        <v>1010000</v>
      </c>
      <c r="AK28" s="245" t="s">
        <v>4102</v>
      </c>
      <c r="AL28" s="245" t="s">
        <v>4103</v>
      </c>
      <c r="AM28" s="245" t="s">
        <v>4104</v>
      </c>
      <c r="AN28" s="247">
        <v>0</v>
      </c>
      <c r="AO28" s="248">
        <v>0</v>
      </c>
      <c r="AP28" s="245" t="s">
        <v>4104</v>
      </c>
      <c r="AQ28" s="246">
        <v>41153</v>
      </c>
      <c r="AR28" s="245" t="s">
        <v>4105</v>
      </c>
      <c r="AS28" s="247"/>
      <c r="AT28" s="245" t="s">
        <v>4106</v>
      </c>
      <c r="AU28" s="245" t="s">
        <v>4043</v>
      </c>
      <c r="AV28" s="258">
        <v>-13004.67</v>
      </c>
      <c r="AW28" s="258">
        <v>0</v>
      </c>
      <c r="AX28" s="248">
        <v>0</v>
      </c>
      <c r="AY28" s="248">
        <v>0</v>
      </c>
      <c r="AZ28" s="247"/>
      <c r="BA28" s="247"/>
      <c r="BB28" s="248">
        <v>0</v>
      </c>
      <c r="BC28" s="245" t="s">
        <v>4103</v>
      </c>
      <c r="BD28" s="247">
        <v>33024832</v>
      </c>
      <c r="BE28" s="245" t="s">
        <v>4107</v>
      </c>
      <c r="BF28" s="247">
        <v>-6</v>
      </c>
      <c r="BG28" s="245" t="s">
        <v>4108</v>
      </c>
      <c r="BH28" s="245" t="s">
        <v>4109</v>
      </c>
      <c r="BI28" s="245" t="s">
        <v>4110</v>
      </c>
      <c r="BJ28" s="245" t="s">
        <v>4111</v>
      </c>
      <c r="BK28" s="245" t="s">
        <v>4112</v>
      </c>
      <c r="BL28" s="245" t="s">
        <v>4043</v>
      </c>
      <c r="BM28" s="245" t="s">
        <v>4113</v>
      </c>
      <c r="BN28" s="249">
        <v>41186</v>
      </c>
    </row>
    <row r="29" spans="1:66" ht="15" x14ac:dyDescent="0.25">
      <c r="A29" s="250"/>
      <c r="B29" s="250"/>
      <c r="C29" s="250"/>
      <c r="D29" s="250"/>
      <c r="E29" s="250"/>
      <c r="F29" s="250"/>
      <c r="H29" s="244"/>
      <c r="J29" s="272" t="s">
        <v>4158</v>
      </c>
      <c r="K29" s="272" t="s">
        <v>4200</v>
      </c>
      <c r="L29" s="250" t="s">
        <v>4200</v>
      </c>
      <c r="M29" s="272" t="s">
        <v>4114</v>
      </c>
      <c r="N29" s="272" t="s">
        <v>4200</v>
      </c>
      <c r="O29" s="272" t="s">
        <v>4668</v>
      </c>
      <c r="P29" s="274">
        <v>201201</v>
      </c>
      <c r="Q29" s="272" t="s">
        <v>315</v>
      </c>
      <c r="R29" s="276">
        <v>248.83</v>
      </c>
      <c r="S29" s="280" t="s">
        <v>4698</v>
      </c>
      <c r="T29" s="280" t="s">
        <v>4698</v>
      </c>
      <c r="V29" s="244"/>
      <c r="X29" t="s">
        <v>4646</v>
      </c>
      <c r="Y29" s="269"/>
      <c r="Z29" s="269">
        <v>1.34</v>
      </c>
      <c r="AA29" s="269">
        <v>1.34</v>
      </c>
      <c r="AC29" s="244"/>
      <c r="AE29" s="256" t="s">
        <v>4098</v>
      </c>
      <c r="AF29" s="254">
        <v>41214</v>
      </c>
      <c r="AG29" s="256" t="s">
        <v>4099</v>
      </c>
      <c r="AH29" s="256" t="s">
        <v>4100</v>
      </c>
      <c r="AI29" s="256" t="s">
        <v>4101</v>
      </c>
      <c r="AJ29" s="257">
        <v>1010000</v>
      </c>
      <c r="AK29" s="245" t="s">
        <v>4102</v>
      </c>
      <c r="AL29" s="245" t="s">
        <v>4103</v>
      </c>
      <c r="AM29" s="245" t="s">
        <v>4104</v>
      </c>
      <c r="AN29" s="247">
        <v>0</v>
      </c>
      <c r="AO29" s="248">
        <v>0</v>
      </c>
      <c r="AP29" s="245" t="s">
        <v>4104</v>
      </c>
      <c r="AQ29" s="246">
        <v>41214</v>
      </c>
      <c r="AR29" s="245" t="s">
        <v>4105</v>
      </c>
      <c r="AS29" s="247"/>
      <c r="AT29" s="245" t="s">
        <v>4106</v>
      </c>
      <c r="AU29" s="245" t="s">
        <v>4043</v>
      </c>
      <c r="AV29" s="258">
        <v>-59800.36</v>
      </c>
      <c r="AW29" s="258">
        <v>0</v>
      </c>
      <c r="AX29" s="248">
        <v>0</v>
      </c>
      <c r="AY29" s="248">
        <v>0</v>
      </c>
      <c r="AZ29" s="247"/>
      <c r="BA29" s="247"/>
      <c r="BB29" s="248">
        <v>0</v>
      </c>
      <c r="BC29" s="245" t="s">
        <v>4103</v>
      </c>
      <c r="BD29" s="247">
        <v>34362975</v>
      </c>
      <c r="BE29" s="245" t="s">
        <v>4107</v>
      </c>
      <c r="BF29" s="247">
        <v>-10</v>
      </c>
      <c r="BG29" s="245" t="s">
        <v>4108</v>
      </c>
      <c r="BH29" s="245" t="s">
        <v>4109</v>
      </c>
      <c r="BI29" s="245" t="s">
        <v>4110</v>
      </c>
      <c r="BJ29" s="245" t="s">
        <v>4111</v>
      </c>
      <c r="BK29" s="245" t="s">
        <v>4112</v>
      </c>
      <c r="BL29" s="245" t="s">
        <v>4043</v>
      </c>
      <c r="BM29" s="245" t="s">
        <v>4113</v>
      </c>
      <c r="BN29" s="249">
        <v>41245</v>
      </c>
    </row>
    <row r="30" spans="1:66" ht="15" x14ac:dyDescent="0.25">
      <c r="A30" s="250"/>
      <c r="B30" s="250"/>
      <c r="C30" s="250"/>
      <c r="D30" s="250"/>
      <c r="E30" s="250"/>
      <c r="F30" s="250"/>
      <c r="H30" s="244"/>
      <c r="J30" s="272" t="s">
        <v>4158</v>
      </c>
      <c r="K30" s="272" t="s">
        <v>4200</v>
      </c>
      <c r="L30" s="250" t="s">
        <v>4200</v>
      </c>
      <c r="M30" s="272" t="s">
        <v>4114</v>
      </c>
      <c r="N30" s="272" t="s">
        <v>4200</v>
      </c>
      <c r="O30" s="272" t="s">
        <v>4668</v>
      </c>
      <c r="P30" s="274">
        <v>201201</v>
      </c>
      <c r="Q30" s="272" t="s">
        <v>285</v>
      </c>
      <c r="R30" s="276">
        <v>705.5</v>
      </c>
      <c r="S30" s="280" t="s">
        <v>4698</v>
      </c>
      <c r="T30" s="280" t="s">
        <v>4698</v>
      </c>
      <c r="V30" s="244"/>
      <c r="X30" t="s">
        <v>4666</v>
      </c>
      <c r="Y30" s="269"/>
      <c r="Z30" s="269">
        <v>145598.71000000002</v>
      </c>
      <c r="AA30" s="269">
        <v>145598.71000000002</v>
      </c>
      <c r="AC30" s="244"/>
      <c r="AE30" s="256" t="s">
        <v>4098</v>
      </c>
      <c r="AF30" s="254">
        <v>41244</v>
      </c>
      <c r="AG30" s="256" t="s">
        <v>4099</v>
      </c>
      <c r="AH30" s="256" t="s">
        <v>4100</v>
      </c>
      <c r="AI30" s="256" t="s">
        <v>4101</v>
      </c>
      <c r="AJ30" s="257">
        <v>1010000</v>
      </c>
      <c r="AK30" s="245" t="s">
        <v>4102</v>
      </c>
      <c r="AL30" s="245" t="s">
        <v>4103</v>
      </c>
      <c r="AM30" s="245" t="s">
        <v>4104</v>
      </c>
      <c r="AN30" s="247">
        <v>0</v>
      </c>
      <c r="AO30" s="248">
        <v>0</v>
      </c>
      <c r="AP30" s="245" t="s">
        <v>4104</v>
      </c>
      <c r="AQ30" s="246">
        <v>41244</v>
      </c>
      <c r="AR30" s="245" t="s">
        <v>4105</v>
      </c>
      <c r="AS30" s="247"/>
      <c r="AT30" s="245" t="s">
        <v>4106</v>
      </c>
      <c r="AU30" s="245" t="s">
        <v>4043</v>
      </c>
      <c r="AV30" s="258">
        <v>-95355.72</v>
      </c>
      <c r="AW30" s="258">
        <v>0</v>
      </c>
      <c r="AX30" s="248">
        <v>0</v>
      </c>
      <c r="AY30" s="248">
        <v>0</v>
      </c>
      <c r="AZ30" s="247"/>
      <c r="BA30" s="247"/>
      <c r="BB30" s="248">
        <v>0</v>
      </c>
      <c r="BC30" s="245" t="s">
        <v>4103</v>
      </c>
      <c r="BD30" s="247">
        <v>36123147</v>
      </c>
      <c r="BE30" s="245" t="s">
        <v>4107</v>
      </c>
      <c r="BF30" s="247">
        <v>-10</v>
      </c>
      <c r="BG30" s="245" t="s">
        <v>4108</v>
      </c>
      <c r="BH30" s="245" t="s">
        <v>4109</v>
      </c>
      <c r="BI30" s="245" t="s">
        <v>4110</v>
      </c>
      <c r="BJ30" s="245" t="s">
        <v>4111</v>
      </c>
      <c r="BK30" s="245" t="s">
        <v>4112</v>
      </c>
      <c r="BL30" s="245" t="s">
        <v>4043</v>
      </c>
      <c r="BM30" s="245" t="s">
        <v>4113</v>
      </c>
      <c r="BN30" s="249">
        <v>41250</v>
      </c>
    </row>
    <row r="31" spans="1:66" ht="15" x14ac:dyDescent="0.25">
      <c r="A31" s="261" t="str">
        <f>E2&amp;","&amp;E3&amp;","&amp;E4&amp;","&amp;E5&amp;","&amp;E6&amp;","&amp;E7&amp;","&amp;E8&amp;","&amp;E9&amp;","&amp;E10&amp;","&amp;E11&amp;","&amp;E12&amp;","&amp;E13&amp;","&amp;E14&amp;","&amp;E15&amp;","&amp;E16&amp;","&amp;E17&amp;","&amp;E18&amp;","&amp;E19&amp;","&amp;E20&amp;","&amp;E21&amp;","&amp;E22&amp;","&amp;E23&amp;","&amp;E24&amp;","&amp;E25&amp;","&amp;E26&amp;","&amp;E27&amp;","&amp;E28</f>
        <v>10850-2008,10851-2008,10852-2008,10853-2008,10854-2008,10855-2008,A2341873,A2341875,A2341876,A2341877,A2341879,A2384622,A2408990,A2431955,A2453294,A2453296,A2467431,A2528073,A2528075,A2528076,A2551876,A2582282,A2582286,A2582287,A2585754,A2585773,A2617446</v>
      </c>
      <c r="B31" s="250"/>
      <c r="D31" s="250"/>
      <c r="E31" s="250"/>
      <c r="F31" s="250"/>
      <c r="H31" s="244"/>
      <c r="J31" s="272" t="s">
        <v>4158</v>
      </c>
      <c r="K31" s="272" t="s">
        <v>4200</v>
      </c>
      <c r="L31" s="250" t="s">
        <v>4200</v>
      </c>
      <c r="M31" s="272" t="s">
        <v>4114</v>
      </c>
      <c r="N31" s="272" t="s">
        <v>4200</v>
      </c>
      <c r="O31" s="272" t="s">
        <v>4668</v>
      </c>
      <c r="P31" s="274">
        <v>201201</v>
      </c>
      <c r="Q31" s="272" t="s">
        <v>314</v>
      </c>
      <c r="R31" s="276">
        <v>654.80999999999995</v>
      </c>
      <c r="S31" s="280" t="s">
        <v>4698</v>
      </c>
      <c r="T31" s="280" t="s">
        <v>4698</v>
      </c>
      <c r="V31" s="244"/>
      <c r="X31" t="s">
        <v>4664</v>
      </c>
      <c r="Y31" s="269"/>
      <c r="Z31" s="269">
        <v>1680805.7899999993</v>
      </c>
      <c r="AA31" s="269">
        <v>1680805.7899999993</v>
      </c>
      <c r="AC31" s="244"/>
      <c r="AE31" s="256" t="s">
        <v>4098</v>
      </c>
      <c r="AF31" s="254">
        <v>41244</v>
      </c>
      <c r="AG31" s="256" t="s">
        <v>4099</v>
      </c>
      <c r="AH31" s="256" t="s">
        <v>4100</v>
      </c>
      <c r="AI31" s="256" t="s">
        <v>4101</v>
      </c>
      <c r="AJ31" s="257">
        <v>1010000</v>
      </c>
      <c r="AK31" s="245" t="s">
        <v>4102</v>
      </c>
      <c r="AL31" s="245" t="s">
        <v>4103</v>
      </c>
      <c r="AM31" s="245" t="s">
        <v>4104</v>
      </c>
      <c r="AN31" s="247">
        <v>0</v>
      </c>
      <c r="AO31" s="248">
        <v>0</v>
      </c>
      <c r="AP31" s="245" t="s">
        <v>4104</v>
      </c>
      <c r="AQ31" s="246">
        <v>41244</v>
      </c>
      <c r="AR31" s="245" t="s">
        <v>4105</v>
      </c>
      <c r="AS31" s="247"/>
      <c r="AT31" s="245" t="s">
        <v>4106</v>
      </c>
      <c r="AU31" s="245" t="s">
        <v>4043</v>
      </c>
      <c r="AV31" s="258">
        <v>-105917.89</v>
      </c>
      <c r="AW31" s="258">
        <v>0</v>
      </c>
      <c r="AX31" s="248">
        <v>0</v>
      </c>
      <c r="AY31" s="248">
        <v>0</v>
      </c>
      <c r="AZ31" s="247"/>
      <c r="BA31" s="247"/>
      <c r="BB31" s="248">
        <v>0</v>
      </c>
      <c r="BC31" s="245" t="s">
        <v>4103</v>
      </c>
      <c r="BD31" s="247">
        <v>36730602</v>
      </c>
      <c r="BE31" s="245" t="s">
        <v>4107</v>
      </c>
      <c r="BF31" s="247">
        <v>-6</v>
      </c>
      <c r="BG31" s="245" t="s">
        <v>4108</v>
      </c>
      <c r="BH31" s="245" t="s">
        <v>4109</v>
      </c>
      <c r="BI31" s="245" t="s">
        <v>4110</v>
      </c>
      <c r="BJ31" s="245" t="s">
        <v>4111</v>
      </c>
      <c r="BK31" s="245" t="s">
        <v>4112</v>
      </c>
      <c r="BL31" s="245" t="s">
        <v>4043</v>
      </c>
      <c r="BM31" s="245" t="s">
        <v>4113</v>
      </c>
      <c r="BN31" s="249">
        <v>41279</v>
      </c>
    </row>
    <row r="32" spans="1:66" ht="15" x14ac:dyDescent="0.25">
      <c r="A32" s="250"/>
      <c r="B32" s="250"/>
      <c r="D32" s="250"/>
      <c r="E32" s="250"/>
      <c r="F32" s="250"/>
      <c r="H32" s="244"/>
      <c r="J32" s="272" t="s">
        <v>4158</v>
      </c>
      <c r="K32" s="272" t="s">
        <v>4200</v>
      </c>
      <c r="L32" s="250" t="s">
        <v>4200</v>
      </c>
      <c r="M32" s="272" t="s">
        <v>4114</v>
      </c>
      <c r="N32" s="272" t="s">
        <v>4200</v>
      </c>
      <c r="O32" s="272" t="s">
        <v>4668</v>
      </c>
      <c r="P32" s="274">
        <v>201201</v>
      </c>
      <c r="Q32" s="272" t="s">
        <v>284</v>
      </c>
      <c r="R32" s="276">
        <v>459.27</v>
      </c>
      <c r="S32" s="280" t="s">
        <v>4698</v>
      </c>
      <c r="T32" s="280" t="s">
        <v>4698</v>
      </c>
      <c r="V32" s="244"/>
      <c r="X32" t="s">
        <v>4645</v>
      </c>
      <c r="Y32" s="269"/>
      <c r="Z32" s="269">
        <v>1.76</v>
      </c>
      <c r="AA32" s="269">
        <v>1.76</v>
      </c>
      <c r="AC32" s="244"/>
      <c r="AE32" s="256" t="s">
        <v>4098</v>
      </c>
      <c r="AF32" s="254">
        <v>41306</v>
      </c>
      <c r="AG32" s="256" t="s">
        <v>4099</v>
      </c>
      <c r="AH32" s="256" t="s">
        <v>4100</v>
      </c>
      <c r="AI32" s="256" t="s">
        <v>4101</v>
      </c>
      <c r="AJ32" s="257">
        <v>1010000</v>
      </c>
      <c r="AK32" s="245" t="s">
        <v>4102</v>
      </c>
      <c r="AL32" s="245" t="s">
        <v>4103</v>
      </c>
      <c r="AM32" s="245" t="s">
        <v>4104</v>
      </c>
      <c r="AN32" s="247">
        <v>0</v>
      </c>
      <c r="AO32" s="248">
        <v>0</v>
      </c>
      <c r="AP32" s="245" t="s">
        <v>4104</v>
      </c>
      <c r="AQ32" s="246">
        <v>41244</v>
      </c>
      <c r="AR32" s="245" t="s">
        <v>4105</v>
      </c>
      <c r="AS32" s="247"/>
      <c r="AT32" s="245" t="s">
        <v>4106</v>
      </c>
      <c r="AU32" s="245" t="s">
        <v>4043</v>
      </c>
      <c r="AV32" s="258">
        <v>-317977.95</v>
      </c>
      <c r="AW32" s="258">
        <v>0</v>
      </c>
      <c r="AX32" s="248">
        <v>0</v>
      </c>
      <c r="AY32" s="248">
        <v>0</v>
      </c>
      <c r="AZ32" s="247"/>
      <c r="BA32" s="247"/>
      <c r="BB32" s="248">
        <v>0</v>
      </c>
      <c r="BC32" s="245" t="s">
        <v>4103</v>
      </c>
      <c r="BD32" s="247">
        <v>38370353</v>
      </c>
      <c r="BE32" s="245" t="s">
        <v>4107</v>
      </c>
      <c r="BF32" s="247">
        <v>-11</v>
      </c>
      <c r="BG32" s="245" t="s">
        <v>4108</v>
      </c>
      <c r="BH32" s="245" t="s">
        <v>4109</v>
      </c>
      <c r="BI32" s="245" t="s">
        <v>4110</v>
      </c>
      <c r="BJ32" s="245" t="s">
        <v>4111</v>
      </c>
      <c r="BK32" s="245" t="s">
        <v>4112</v>
      </c>
      <c r="BL32" s="245" t="s">
        <v>4043</v>
      </c>
      <c r="BM32" s="245" t="s">
        <v>4113</v>
      </c>
      <c r="BN32" s="249">
        <v>41340</v>
      </c>
    </row>
    <row r="33" spans="1:66" ht="15" x14ac:dyDescent="0.25">
      <c r="A33" s="250"/>
      <c r="B33" s="250"/>
      <c r="D33" s="250"/>
      <c r="E33" s="250"/>
      <c r="F33" s="250"/>
      <c r="H33" s="244"/>
      <c r="J33" s="272" t="s">
        <v>4158</v>
      </c>
      <c r="K33" s="272" t="s">
        <v>4200</v>
      </c>
      <c r="L33" s="250" t="s">
        <v>4200</v>
      </c>
      <c r="M33" s="272" t="s">
        <v>4114</v>
      </c>
      <c r="N33" s="272" t="s">
        <v>4200</v>
      </c>
      <c r="O33" s="272" t="s">
        <v>4668</v>
      </c>
      <c r="P33" s="274">
        <v>201201</v>
      </c>
      <c r="Q33" s="272" t="s">
        <v>270</v>
      </c>
      <c r="R33" s="276">
        <v>7401.62</v>
      </c>
      <c r="S33" s="280" t="s">
        <v>4698</v>
      </c>
      <c r="T33" s="280" t="s">
        <v>4698</v>
      </c>
      <c r="V33" s="244"/>
      <c r="X33" t="s">
        <v>4627</v>
      </c>
      <c r="Y33" s="269"/>
      <c r="Z33" s="269">
        <v>4698</v>
      </c>
      <c r="AA33" s="269">
        <v>4698</v>
      </c>
      <c r="AC33" s="244"/>
      <c r="AE33" s="256" t="s">
        <v>4098</v>
      </c>
      <c r="AF33" s="254">
        <v>41306</v>
      </c>
      <c r="AG33" s="256" t="s">
        <v>4099</v>
      </c>
      <c r="AH33" s="256" t="s">
        <v>4130</v>
      </c>
      <c r="AI33" s="256" t="s">
        <v>4101</v>
      </c>
      <c r="AJ33" s="257">
        <v>1010000</v>
      </c>
      <c r="AK33" s="245" t="s">
        <v>4102</v>
      </c>
      <c r="AL33" s="245" t="s">
        <v>4103</v>
      </c>
      <c r="AM33" s="245" t="s">
        <v>4115</v>
      </c>
      <c r="AN33" s="247">
        <v>0</v>
      </c>
      <c r="AO33" s="248">
        <v>0</v>
      </c>
      <c r="AP33" s="245" t="s">
        <v>4115</v>
      </c>
      <c r="AQ33" s="246">
        <v>41244</v>
      </c>
      <c r="AR33" s="245" t="s">
        <v>4116</v>
      </c>
      <c r="AS33" s="247"/>
      <c r="AT33" s="245" t="s">
        <v>4106</v>
      </c>
      <c r="AU33" s="245" t="s">
        <v>4043</v>
      </c>
      <c r="AV33" s="258">
        <v>-13983.92</v>
      </c>
      <c r="AW33" s="258">
        <v>0</v>
      </c>
      <c r="AX33" s="248">
        <v>0</v>
      </c>
      <c r="AY33" s="248">
        <v>0</v>
      </c>
      <c r="AZ33" s="247"/>
      <c r="BA33" s="247"/>
      <c r="BB33" s="248">
        <v>0</v>
      </c>
      <c r="BC33" s="245" t="s">
        <v>4103</v>
      </c>
      <c r="BD33" s="247">
        <v>38370400</v>
      </c>
      <c r="BE33" s="245" t="s">
        <v>4107</v>
      </c>
      <c r="BF33" s="247">
        <v>-11</v>
      </c>
      <c r="BG33" s="245" t="s">
        <v>4108</v>
      </c>
      <c r="BH33" s="245" t="s">
        <v>4109</v>
      </c>
      <c r="BI33" s="245" t="s">
        <v>4110</v>
      </c>
      <c r="BJ33" s="245" t="s">
        <v>4111</v>
      </c>
      <c r="BK33" s="245" t="s">
        <v>4112</v>
      </c>
      <c r="BL33" s="245" t="s">
        <v>4043</v>
      </c>
      <c r="BM33" s="245" t="s">
        <v>4113</v>
      </c>
      <c r="BN33" s="249">
        <v>41340</v>
      </c>
    </row>
    <row r="34" spans="1:66" ht="15" x14ac:dyDescent="0.25">
      <c r="A34" s="262" t="s">
        <v>4192</v>
      </c>
      <c r="B34" s="250"/>
      <c r="D34" s="250"/>
      <c r="E34" s="250"/>
      <c r="F34" s="250"/>
      <c r="H34" s="244"/>
      <c r="J34" s="272" t="s">
        <v>4158</v>
      </c>
      <c r="K34" s="272" t="s">
        <v>4200</v>
      </c>
      <c r="L34" s="250" t="s">
        <v>4200</v>
      </c>
      <c r="M34" s="272" t="s">
        <v>4114</v>
      </c>
      <c r="N34" s="272" t="s">
        <v>4200</v>
      </c>
      <c r="O34" s="272" t="s">
        <v>4668</v>
      </c>
      <c r="P34" s="274">
        <v>201201</v>
      </c>
      <c r="Q34" s="272" t="s">
        <v>283</v>
      </c>
      <c r="R34" s="276">
        <v>1397.31</v>
      </c>
      <c r="S34" s="280" t="s">
        <v>4698</v>
      </c>
      <c r="T34" s="280" t="s">
        <v>4698</v>
      </c>
      <c r="V34" s="244"/>
      <c r="X34" t="s">
        <v>4628</v>
      </c>
      <c r="Y34" s="269"/>
      <c r="Z34" s="269">
        <v>274980.55</v>
      </c>
      <c r="AA34" s="269">
        <v>274980.55</v>
      </c>
      <c r="AC34" s="244"/>
      <c r="AE34" s="256" t="s">
        <v>4098</v>
      </c>
      <c r="AF34" s="254">
        <v>41306</v>
      </c>
      <c r="AG34" s="256" t="s">
        <v>4099</v>
      </c>
      <c r="AH34" s="256" t="s">
        <v>4130</v>
      </c>
      <c r="AI34" s="256" t="s">
        <v>4101</v>
      </c>
      <c r="AJ34" s="257">
        <v>1010000</v>
      </c>
      <c r="AK34" s="245" t="s">
        <v>4102</v>
      </c>
      <c r="AL34" s="245" t="s">
        <v>4103</v>
      </c>
      <c r="AM34" s="245" t="s">
        <v>4115</v>
      </c>
      <c r="AN34" s="247">
        <v>0</v>
      </c>
      <c r="AO34" s="248">
        <v>0</v>
      </c>
      <c r="AP34" s="245" t="s">
        <v>4115</v>
      </c>
      <c r="AQ34" s="246">
        <v>41244</v>
      </c>
      <c r="AR34" s="245" t="s">
        <v>4116</v>
      </c>
      <c r="AS34" s="247"/>
      <c r="AT34" s="245" t="s">
        <v>4106</v>
      </c>
      <c r="AU34" s="245" t="s">
        <v>4043</v>
      </c>
      <c r="AV34" s="258">
        <v>-715.9</v>
      </c>
      <c r="AW34" s="258">
        <v>0</v>
      </c>
      <c r="AX34" s="248">
        <v>0</v>
      </c>
      <c r="AY34" s="248">
        <v>0</v>
      </c>
      <c r="AZ34" s="247"/>
      <c r="BA34" s="247"/>
      <c r="BB34" s="248">
        <v>0</v>
      </c>
      <c r="BC34" s="245" t="s">
        <v>4103</v>
      </c>
      <c r="BD34" s="247">
        <v>38370390</v>
      </c>
      <c r="BE34" s="245" t="s">
        <v>4107</v>
      </c>
      <c r="BF34" s="247">
        <v>-11</v>
      </c>
      <c r="BG34" s="245" t="s">
        <v>4108</v>
      </c>
      <c r="BH34" s="245" t="s">
        <v>4109</v>
      </c>
      <c r="BI34" s="245" t="s">
        <v>4110</v>
      </c>
      <c r="BJ34" s="245" t="s">
        <v>4111</v>
      </c>
      <c r="BK34" s="245" t="s">
        <v>4112</v>
      </c>
      <c r="BL34" s="245" t="s">
        <v>4043</v>
      </c>
      <c r="BM34" s="245" t="s">
        <v>4113</v>
      </c>
      <c r="BN34" s="249">
        <v>41340</v>
      </c>
    </row>
    <row r="35" spans="1:66" ht="15" x14ac:dyDescent="0.25">
      <c r="A35" s="250"/>
      <c r="B35" s="250"/>
      <c r="D35" s="250"/>
      <c r="E35" s="250"/>
      <c r="F35" s="250"/>
      <c r="H35" s="244"/>
      <c r="J35" s="272" t="s">
        <v>4158</v>
      </c>
      <c r="K35" s="272" t="s">
        <v>4200</v>
      </c>
      <c r="L35" s="250" t="s">
        <v>4200</v>
      </c>
      <c r="M35" s="272" t="s">
        <v>4114</v>
      </c>
      <c r="N35" s="272" t="s">
        <v>4200</v>
      </c>
      <c r="O35" s="272" t="s">
        <v>4668</v>
      </c>
      <c r="P35" s="274">
        <v>201201</v>
      </c>
      <c r="Q35" s="272" t="s">
        <v>313</v>
      </c>
      <c r="R35" s="276">
        <v>-471.52</v>
      </c>
      <c r="S35" s="280" t="s">
        <v>4698</v>
      </c>
      <c r="T35" s="280" t="s">
        <v>4698</v>
      </c>
      <c r="V35" s="244"/>
      <c r="X35" t="s">
        <v>74</v>
      </c>
      <c r="Y35" s="269">
        <v>1150376.2600000007</v>
      </c>
      <c r="Z35" s="269">
        <v>13514959.010000004</v>
      </c>
      <c r="AA35" s="269">
        <v>14665335.270000005</v>
      </c>
      <c r="AC35" s="244"/>
      <c r="AE35" s="256" t="s">
        <v>4098</v>
      </c>
      <c r="AF35" s="254">
        <v>41306</v>
      </c>
      <c r="AG35" s="256" t="s">
        <v>4099</v>
      </c>
      <c r="AH35" s="256" t="s">
        <v>4130</v>
      </c>
      <c r="AI35" s="256" t="s">
        <v>4101</v>
      </c>
      <c r="AJ35" s="257">
        <v>1010000</v>
      </c>
      <c r="AK35" s="245" t="s">
        <v>4102</v>
      </c>
      <c r="AL35" s="245" t="s">
        <v>4103</v>
      </c>
      <c r="AM35" s="245" t="s">
        <v>4115</v>
      </c>
      <c r="AN35" s="247">
        <v>0</v>
      </c>
      <c r="AO35" s="248">
        <v>0</v>
      </c>
      <c r="AP35" s="245" t="s">
        <v>4115</v>
      </c>
      <c r="AQ35" s="246">
        <v>41244</v>
      </c>
      <c r="AR35" s="245" t="s">
        <v>4116</v>
      </c>
      <c r="AS35" s="247"/>
      <c r="AT35" s="245" t="s">
        <v>4106</v>
      </c>
      <c r="AU35" s="245" t="s">
        <v>4043</v>
      </c>
      <c r="AV35" s="258">
        <v>-804.67</v>
      </c>
      <c r="AW35" s="258">
        <v>0</v>
      </c>
      <c r="AX35" s="248">
        <v>0</v>
      </c>
      <c r="AY35" s="248">
        <v>0</v>
      </c>
      <c r="AZ35" s="247"/>
      <c r="BA35" s="247"/>
      <c r="BB35" s="248">
        <v>0</v>
      </c>
      <c r="BC35" s="245" t="s">
        <v>4103</v>
      </c>
      <c r="BD35" s="247">
        <v>38370391</v>
      </c>
      <c r="BE35" s="245" t="s">
        <v>4107</v>
      </c>
      <c r="BF35" s="247">
        <v>-11</v>
      </c>
      <c r="BG35" s="245" t="s">
        <v>4108</v>
      </c>
      <c r="BH35" s="245" t="s">
        <v>4109</v>
      </c>
      <c r="BI35" s="245" t="s">
        <v>4110</v>
      </c>
      <c r="BJ35" s="245" t="s">
        <v>4111</v>
      </c>
      <c r="BK35" s="245" t="s">
        <v>4112</v>
      </c>
      <c r="BL35" s="245" t="s">
        <v>4043</v>
      </c>
      <c r="BM35" s="245" t="s">
        <v>4113</v>
      </c>
      <c r="BN35" s="249">
        <v>41340</v>
      </c>
    </row>
    <row r="36" spans="1:66" ht="15" x14ac:dyDescent="0.25">
      <c r="A36" s="250"/>
      <c r="B36" s="250"/>
      <c r="C36" s="250"/>
      <c r="D36" s="250"/>
      <c r="E36" s="250"/>
      <c r="F36" s="250"/>
      <c r="H36" s="244"/>
      <c r="J36" s="272" t="s">
        <v>4158</v>
      </c>
      <c r="K36" s="272" t="s">
        <v>4200</v>
      </c>
      <c r="L36" s="250" t="s">
        <v>4200</v>
      </c>
      <c r="M36" s="272" t="s">
        <v>4114</v>
      </c>
      <c r="N36" s="272" t="s">
        <v>4200</v>
      </c>
      <c r="O36" s="272" t="s">
        <v>4668</v>
      </c>
      <c r="P36" s="274">
        <v>201201</v>
      </c>
      <c r="Q36" s="272" t="s">
        <v>282</v>
      </c>
      <c r="R36" s="276">
        <v>527.02</v>
      </c>
      <c r="S36" s="280" t="s">
        <v>4698</v>
      </c>
      <c r="T36" s="280" t="s">
        <v>4698</v>
      </c>
      <c r="V36" s="244"/>
      <c r="AC36" s="244"/>
      <c r="AE36" s="256" t="s">
        <v>4098</v>
      </c>
      <c r="AF36" s="254">
        <v>41306</v>
      </c>
      <c r="AG36" s="256" t="s">
        <v>4099</v>
      </c>
      <c r="AH36" s="256" t="s">
        <v>4130</v>
      </c>
      <c r="AI36" s="256" t="s">
        <v>4101</v>
      </c>
      <c r="AJ36" s="257">
        <v>1010000</v>
      </c>
      <c r="AK36" s="245" t="s">
        <v>4102</v>
      </c>
      <c r="AL36" s="245" t="s">
        <v>4103</v>
      </c>
      <c r="AM36" s="245" t="s">
        <v>4115</v>
      </c>
      <c r="AN36" s="247">
        <v>0</v>
      </c>
      <c r="AO36" s="248">
        <v>0</v>
      </c>
      <c r="AP36" s="245" t="s">
        <v>4115</v>
      </c>
      <c r="AQ36" s="246">
        <v>41244</v>
      </c>
      <c r="AR36" s="245" t="s">
        <v>4116</v>
      </c>
      <c r="AS36" s="247"/>
      <c r="AT36" s="245" t="s">
        <v>4106</v>
      </c>
      <c r="AU36" s="245" t="s">
        <v>4043</v>
      </c>
      <c r="AV36" s="258">
        <v>-477.26</v>
      </c>
      <c r="AW36" s="258">
        <v>0</v>
      </c>
      <c r="AX36" s="248">
        <v>0</v>
      </c>
      <c r="AY36" s="248">
        <v>0</v>
      </c>
      <c r="AZ36" s="247"/>
      <c r="BA36" s="247"/>
      <c r="BB36" s="248">
        <v>0</v>
      </c>
      <c r="BC36" s="245" t="s">
        <v>4103</v>
      </c>
      <c r="BD36" s="247">
        <v>38370399</v>
      </c>
      <c r="BE36" s="245" t="s">
        <v>4107</v>
      </c>
      <c r="BF36" s="247">
        <v>-11</v>
      </c>
      <c r="BG36" s="245" t="s">
        <v>4108</v>
      </c>
      <c r="BH36" s="245" t="s">
        <v>4109</v>
      </c>
      <c r="BI36" s="245" t="s">
        <v>4110</v>
      </c>
      <c r="BJ36" s="245" t="s">
        <v>4111</v>
      </c>
      <c r="BK36" s="245" t="s">
        <v>4112</v>
      </c>
      <c r="BL36" s="245" t="s">
        <v>4043</v>
      </c>
      <c r="BM36" s="245" t="s">
        <v>4113</v>
      </c>
      <c r="BN36" s="249">
        <v>41340</v>
      </c>
    </row>
    <row r="37" spans="1:66" ht="15" x14ac:dyDescent="0.25">
      <c r="A37" s="250"/>
      <c r="B37" s="250"/>
      <c r="C37" s="250"/>
      <c r="D37" s="250"/>
      <c r="E37" s="250"/>
      <c r="F37" s="250"/>
      <c r="H37" s="244"/>
      <c r="J37" s="272" t="s">
        <v>4158</v>
      </c>
      <c r="K37" s="272" t="s">
        <v>4200</v>
      </c>
      <c r="L37" s="250" t="s">
        <v>4200</v>
      </c>
      <c r="M37" s="272" t="s">
        <v>4114</v>
      </c>
      <c r="N37" s="272" t="s">
        <v>4200</v>
      </c>
      <c r="O37" s="272" t="s">
        <v>4668</v>
      </c>
      <c r="P37" s="274">
        <v>201201</v>
      </c>
      <c r="Q37" s="272" t="s">
        <v>360</v>
      </c>
      <c r="R37" s="276">
        <v>-70.86</v>
      </c>
      <c r="S37" s="280" t="s">
        <v>4698</v>
      </c>
      <c r="T37" s="280" t="s">
        <v>4698</v>
      </c>
      <c r="V37" s="244"/>
      <c r="AC37" s="244"/>
      <c r="AE37" s="256" t="s">
        <v>4098</v>
      </c>
      <c r="AF37" s="254">
        <v>41306</v>
      </c>
      <c r="AG37" s="256" t="s">
        <v>4099</v>
      </c>
      <c r="AH37" s="256" t="s">
        <v>4130</v>
      </c>
      <c r="AI37" s="256" t="s">
        <v>4101</v>
      </c>
      <c r="AJ37" s="257">
        <v>1010000</v>
      </c>
      <c r="AK37" s="245" t="s">
        <v>4102</v>
      </c>
      <c r="AL37" s="245" t="s">
        <v>4103</v>
      </c>
      <c r="AM37" s="245" t="s">
        <v>4115</v>
      </c>
      <c r="AN37" s="247">
        <v>0</v>
      </c>
      <c r="AO37" s="248">
        <v>0</v>
      </c>
      <c r="AP37" s="245" t="s">
        <v>4115</v>
      </c>
      <c r="AQ37" s="246">
        <v>41244</v>
      </c>
      <c r="AR37" s="245" t="s">
        <v>4116</v>
      </c>
      <c r="AS37" s="247"/>
      <c r="AT37" s="245" t="s">
        <v>4106</v>
      </c>
      <c r="AU37" s="245" t="s">
        <v>4043</v>
      </c>
      <c r="AV37" s="258">
        <v>-34220.050000000003</v>
      </c>
      <c r="AW37" s="258">
        <v>0</v>
      </c>
      <c r="AX37" s="248">
        <v>0</v>
      </c>
      <c r="AY37" s="248">
        <v>0</v>
      </c>
      <c r="AZ37" s="247"/>
      <c r="BA37" s="247"/>
      <c r="BB37" s="248">
        <v>0</v>
      </c>
      <c r="BC37" s="245" t="s">
        <v>4103</v>
      </c>
      <c r="BD37" s="247">
        <v>38370409</v>
      </c>
      <c r="BE37" s="245" t="s">
        <v>4107</v>
      </c>
      <c r="BF37" s="247">
        <v>-11</v>
      </c>
      <c r="BG37" s="245" t="s">
        <v>4108</v>
      </c>
      <c r="BH37" s="245" t="s">
        <v>4109</v>
      </c>
      <c r="BI37" s="245" t="s">
        <v>4110</v>
      </c>
      <c r="BJ37" s="245" t="s">
        <v>4111</v>
      </c>
      <c r="BK37" s="245" t="s">
        <v>4112</v>
      </c>
      <c r="BL37" s="245" t="s">
        <v>4043</v>
      </c>
      <c r="BM37" s="245" t="s">
        <v>4113</v>
      </c>
      <c r="BN37" s="249">
        <v>41340</v>
      </c>
    </row>
    <row r="38" spans="1:66" ht="15" x14ac:dyDescent="0.25">
      <c r="A38" s="250"/>
      <c r="B38" s="250"/>
      <c r="C38" s="250"/>
      <c r="D38" s="250"/>
      <c r="E38" s="250"/>
      <c r="F38" s="250"/>
      <c r="H38" s="244"/>
      <c r="J38" s="272" t="s">
        <v>4158</v>
      </c>
      <c r="K38" s="272" t="s">
        <v>4200</v>
      </c>
      <c r="L38" s="250" t="s">
        <v>4200</v>
      </c>
      <c r="M38" s="272" t="s">
        <v>4120</v>
      </c>
      <c r="N38" s="272" t="s">
        <v>4200</v>
      </c>
      <c r="O38" s="272" t="s">
        <v>4668</v>
      </c>
      <c r="P38" s="274">
        <v>201201</v>
      </c>
      <c r="Q38" s="272" t="s">
        <v>295</v>
      </c>
      <c r="R38" s="276">
        <v>-4566.08</v>
      </c>
      <c r="S38" s="280" t="s">
        <v>4698</v>
      </c>
      <c r="T38" s="280" t="s">
        <v>4698</v>
      </c>
      <c r="V38" s="244"/>
      <c r="AC38" s="244"/>
      <c r="AE38" s="256" t="s">
        <v>4098</v>
      </c>
      <c r="AF38" s="254">
        <v>41306</v>
      </c>
      <c r="AG38" s="256" t="s">
        <v>4099</v>
      </c>
      <c r="AH38" s="256" t="s">
        <v>4130</v>
      </c>
      <c r="AI38" s="256" t="s">
        <v>4101</v>
      </c>
      <c r="AJ38" s="257">
        <v>1010000</v>
      </c>
      <c r="AK38" s="245" t="s">
        <v>4102</v>
      </c>
      <c r="AL38" s="245" t="s">
        <v>4103</v>
      </c>
      <c r="AM38" s="245" t="s">
        <v>4115</v>
      </c>
      <c r="AN38" s="247">
        <v>0</v>
      </c>
      <c r="AO38" s="248">
        <v>0</v>
      </c>
      <c r="AP38" s="245" t="s">
        <v>4115</v>
      </c>
      <c r="AQ38" s="246">
        <v>41244</v>
      </c>
      <c r="AR38" s="245" t="s">
        <v>4116</v>
      </c>
      <c r="AS38" s="247"/>
      <c r="AT38" s="245" t="s">
        <v>4106</v>
      </c>
      <c r="AU38" s="245" t="s">
        <v>4043</v>
      </c>
      <c r="AV38" s="258">
        <v>-1603.61</v>
      </c>
      <c r="AW38" s="258">
        <v>0</v>
      </c>
      <c r="AX38" s="248">
        <v>0</v>
      </c>
      <c r="AY38" s="248">
        <v>0</v>
      </c>
      <c r="AZ38" s="247"/>
      <c r="BA38" s="247"/>
      <c r="BB38" s="248">
        <v>0</v>
      </c>
      <c r="BC38" s="245" t="s">
        <v>4103</v>
      </c>
      <c r="BD38" s="247">
        <v>38370413</v>
      </c>
      <c r="BE38" s="245" t="s">
        <v>4107</v>
      </c>
      <c r="BF38" s="247">
        <v>-11</v>
      </c>
      <c r="BG38" s="245" t="s">
        <v>4108</v>
      </c>
      <c r="BH38" s="245" t="s">
        <v>4109</v>
      </c>
      <c r="BI38" s="245" t="s">
        <v>4110</v>
      </c>
      <c r="BJ38" s="245" t="s">
        <v>4111</v>
      </c>
      <c r="BK38" s="245" t="s">
        <v>4112</v>
      </c>
      <c r="BL38" s="245" t="s">
        <v>4043</v>
      </c>
      <c r="BM38" s="245" t="s">
        <v>4113</v>
      </c>
      <c r="BN38" s="249">
        <v>41340</v>
      </c>
    </row>
    <row r="39" spans="1:66" ht="15" x14ac:dyDescent="0.25">
      <c r="A39" s="250"/>
      <c r="B39" s="250"/>
      <c r="C39" s="250"/>
      <c r="D39" s="250"/>
      <c r="E39" s="250"/>
      <c r="F39" s="250"/>
      <c r="H39" s="244"/>
      <c r="J39" s="272" t="s">
        <v>4158</v>
      </c>
      <c r="K39" s="272" t="s">
        <v>4200</v>
      </c>
      <c r="L39" s="250" t="s">
        <v>4200</v>
      </c>
      <c r="M39" s="272" t="s">
        <v>4120</v>
      </c>
      <c r="N39" s="272" t="s">
        <v>4200</v>
      </c>
      <c r="O39" s="272" t="s">
        <v>4668</v>
      </c>
      <c r="P39" s="274">
        <v>201201</v>
      </c>
      <c r="Q39" s="272" t="s">
        <v>3919</v>
      </c>
      <c r="R39" s="276">
        <v>0</v>
      </c>
      <c r="S39" s="280" t="s">
        <v>4698</v>
      </c>
      <c r="T39" s="280" t="s">
        <v>4698</v>
      </c>
      <c r="V39" s="244"/>
      <c r="X39" s="277" t="s">
        <v>4696</v>
      </c>
      <c r="Y39" s="277" t="s">
        <v>4697</v>
      </c>
      <c r="AC39" s="244"/>
      <c r="AE39" s="256" t="s">
        <v>4098</v>
      </c>
      <c r="AF39" s="254">
        <v>41306</v>
      </c>
      <c r="AG39" s="256" t="s">
        <v>4099</v>
      </c>
      <c r="AH39" s="256" t="s">
        <v>4130</v>
      </c>
      <c r="AI39" s="256" t="s">
        <v>4101</v>
      </c>
      <c r="AJ39" s="257">
        <v>1010000</v>
      </c>
      <c r="AK39" s="245" t="s">
        <v>4102</v>
      </c>
      <c r="AL39" s="245" t="s">
        <v>4103</v>
      </c>
      <c r="AM39" s="245" t="s">
        <v>4115</v>
      </c>
      <c r="AN39" s="247">
        <v>0</v>
      </c>
      <c r="AO39" s="248">
        <v>0</v>
      </c>
      <c r="AP39" s="245" t="s">
        <v>4115</v>
      </c>
      <c r="AQ39" s="246">
        <v>41244</v>
      </c>
      <c r="AR39" s="245" t="s">
        <v>4116</v>
      </c>
      <c r="AS39" s="247"/>
      <c r="AT39" s="245" t="s">
        <v>4106</v>
      </c>
      <c r="AU39" s="245" t="s">
        <v>4043</v>
      </c>
      <c r="AV39" s="258">
        <v>-30654.86</v>
      </c>
      <c r="AW39" s="258">
        <v>0</v>
      </c>
      <c r="AX39" s="248">
        <v>0</v>
      </c>
      <c r="AY39" s="248">
        <v>0</v>
      </c>
      <c r="AZ39" s="247"/>
      <c r="BA39" s="247"/>
      <c r="BB39" s="248">
        <v>0</v>
      </c>
      <c r="BC39" s="245" t="s">
        <v>4103</v>
      </c>
      <c r="BD39" s="247">
        <v>38370417</v>
      </c>
      <c r="BE39" s="245" t="s">
        <v>4107</v>
      </c>
      <c r="BF39" s="247">
        <v>-11</v>
      </c>
      <c r="BG39" s="245" t="s">
        <v>4108</v>
      </c>
      <c r="BH39" s="245" t="s">
        <v>4109</v>
      </c>
      <c r="BI39" s="245" t="s">
        <v>4110</v>
      </c>
      <c r="BJ39" s="245" t="s">
        <v>4111</v>
      </c>
      <c r="BK39" s="245" t="s">
        <v>4112</v>
      </c>
      <c r="BL39" s="245" t="s">
        <v>4043</v>
      </c>
      <c r="BM39" s="245" t="s">
        <v>4113</v>
      </c>
      <c r="BN39" s="249">
        <v>41340</v>
      </c>
    </row>
    <row r="40" spans="1:66" ht="15" x14ac:dyDescent="0.25">
      <c r="A40" s="250"/>
      <c r="B40" s="250"/>
      <c r="C40" s="250"/>
      <c r="D40" s="250"/>
      <c r="E40" s="250"/>
      <c r="F40" s="250"/>
      <c r="H40" s="244"/>
      <c r="J40" s="272" t="s">
        <v>4158</v>
      </c>
      <c r="K40" s="272" t="s">
        <v>4200</v>
      </c>
      <c r="L40" s="250" t="s">
        <v>4200</v>
      </c>
      <c r="M40" s="272" t="s">
        <v>4120</v>
      </c>
      <c r="N40" s="272" t="s">
        <v>4200</v>
      </c>
      <c r="O40" s="272" t="s">
        <v>4668</v>
      </c>
      <c r="P40" s="274">
        <v>201201</v>
      </c>
      <c r="Q40" s="272" t="s">
        <v>286</v>
      </c>
      <c r="R40" s="276">
        <v>8.93</v>
      </c>
      <c r="S40" s="280" t="s">
        <v>4698</v>
      </c>
      <c r="T40" s="280" t="s">
        <v>4698</v>
      </c>
      <c r="V40" s="244"/>
      <c r="X40" s="277" t="s">
        <v>4700</v>
      </c>
      <c r="Y40" s="269" t="s">
        <v>4698</v>
      </c>
      <c r="Z40" s="269" t="s">
        <v>4699</v>
      </c>
      <c r="AA40" s="278" t="s">
        <v>74</v>
      </c>
      <c r="AB40" s="277"/>
      <c r="AC40" s="281"/>
      <c r="AD40" s="277"/>
      <c r="AE40" s="282" t="s">
        <v>4098</v>
      </c>
      <c r="AF40" s="283">
        <v>41306</v>
      </c>
      <c r="AG40" s="282" t="s">
        <v>4099</v>
      </c>
      <c r="AH40" s="282" t="s">
        <v>4132</v>
      </c>
      <c r="AI40" s="282" t="s">
        <v>4101</v>
      </c>
      <c r="AJ40" s="284">
        <v>1010000</v>
      </c>
      <c r="AK40" s="285" t="s">
        <v>4102</v>
      </c>
      <c r="AL40" s="285" t="s">
        <v>4103</v>
      </c>
      <c r="AM40" s="285" t="s">
        <v>4127</v>
      </c>
      <c r="AN40" s="286">
        <v>0</v>
      </c>
      <c r="AO40" s="287">
        <v>0</v>
      </c>
      <c r="AP40" s="285" t="s">
        <v>4127</v>
      </c>
      <c r="AQ40" s="288">
        <v>41244</v>
      </c>
      <c r="AR40" s="285" t="s">
        <v>4128</v>
      </c>
      <c r="AS40" s="286"/>
      <c r="AT40" s="285" t="s">
        <v>4106</v>
      </c>
      <c r="AU40" s="285" t="s">
        <v>4043</v>
      </c>
      <c r="AV40" s="289">
        <v>-10325.5</v>
      </c>
      <c r="AW40" s="289">
        <v>0</v>
      </c>
      <c r="AX40" s="287">
        <v>0</v>
      </c>
      <c r="AY40" s="287">
        <v>0</v>
      </c>
      <c r="AZ40" s="286"/>
      <c r="BA40" s="286"/>
      <c r="BB40" s="287">
        <v>0</v>
      </c>
      <c r="BC40" s="285" t="s">
        <v>4103</v>
      </c>
      <c r="BD40" s="286">
        <v>38370443</v>
      </c>
      <c r="BE40" s="285" t="s">
        <v>4107</v>
      </c>
      <c r="BF40" s="286">
        <v>-11</v>
      </c>
      <c r="BG40" s="285" t="s">
        <v>4108</v>
      </c>
      <c r="BH40" s="285" t="s">
        <v>4109</v>
      </c>
      <c r="BI40" s="285" t="s">
        <v>4110</v>
      </c>
      <c r="BJ40" s="285" t="s">
        <v>4111</v>
      </c>
      <c r="BK40" s="285" t="s">
        <v>4112</v>
      </c>
      <c r="BL40" s="285" t="s">
        <v>4043</v>
      </c>
      <c r="BM40" s="285" t="s">
        <v>4113</v>
      </c>
      <c r="BN40" s="290">
        <v>41340</v>
      </c>
    </row>
    <row r="41" spans="1:66" ht="15" x14ac:dyDescent="0.25">
      <c r="A41" s="250"/>
      <c r="B41" s="250"/>
      <c r="C41" s="250"/>
      <c r="D41" s="250"/>
      <c r="E41" s="250"/>
      <c r="F41" s="250"/>
      <c r="H41" s="244"/>
      <c r="J41" s="272" t="s">
        <v>4158</v>
      </c>
      <c r="K41" s="272" t="s">
        <v>4200</v>
      </c>
      <c r="L41" s="250" t="s">
        <v>4200</v>
      </c>
      <c r="M41" s="272" t="s">
        <v>4120</v>
      </c>
      <c r="N41" s="272" t="s">
        <v>4200</v>
      </c>
      <c r="O41" s="272" t="s">
        <v>4668</v>
      </c>
      <c r="P41" s="274">
        <v>201201</v>
      </c>
      <c r="Q41" s="272" t="s">
        <v>285</v>
      </c>
      <c r="R41" s="276">
        <v>169.76</v>
      </c>
      <c r="S41" s="280" t="s">
        <v>4698</v>
      </c>
      <c r="T41" s="280" t="s">
        <v>4698</v>
      </c>
      <c r="V41" s="244"/>
      <c r="X41" t="s">
        <v>4702</v>
      </c>
      <c r="Y41" s="269"/>
      <c r="Z41" s="269">
        <v>10336997.810000008</v>
      </c>
      <c r="AA41" s="269">
        <v>10336997.810000008</v>
      </c>
      <c r="AC41" s="244"/>
      <c r="AE41" s="256" t="s">
        <v>4098</v>
      </c>
      <c r="AF41" s="254">
        <v>41306</v>
      </c>
      <c r="AG41" s="256" t="s">
        <v>4099</v>
      </c>
      <c r="AH41" s="256" t="s">
        <v>4129</v>
      </c>
      <c r="AI41" s="256" t="s">
        <v>4101</v>
      </c>
      <c r="AJ41" s="257">
        <v>1010000</v>
      </c>
      <c r="AK41" s="245" t="s">
        <v>4102</v>
      </c>
      <c r="AL41" s="245" t="s">
        <v>4103</v>
      </c>
      <c r="AM41" s="245" t="s">
        <v>4118</v>
      </c>
      <c r="AN41" s="247">
        <v>0</v>
      </c>
      <c r="AO41" s="248">
        <v>0</v>
      </c>
      <c r="AP41" s="245" t="s">
        <v>4118</v>
      </c>
      <c r="AQ41" s="246">
        <v>41244</v>
      </c>
      <c r="AR41" s="245" t="s">
        <v>4119</v>
      </c>
      <c r="AS41" s="247"/>
      <c r="AT41" s="245" t="s">
        <v>4106</v>
      </c>
      <c r="AU41" s="245" t="s">
        <v>4043</v>
      </c>
      <c r="AV41" s="258">
        <v>-106342.34</v>
      </c>
      <c r="AW41" s="258">
        <v>0</v>
      </c>
      <c r="AX41" s="248">
        <v>0</v>
      </c>
      <c r="AY41" s="248">
        <v>0</v>
      </c>
      <c r="AZ41" s="247"/>
      <c r="BA41" s="247"/>
      <c r="BB41" s="248">
        <v>0</v>
      </c>
      <c r="BC41" s="245" t="s">
        <v>4103</v>
      </c>
      <c r="BD41" s="247">
        <v>38370462</v>
      </c>
      <c r="BE41" s="245" t="s">
        <v>4107</v>
      </c>
      <c r="BF41" s="247">
        <v>-11</v>
      </c>
      <c r="BG41" s="245" t="s">
        <v>4108</v>
      </c>
      <c r="BH41" s="245" t="s">
        <v>4109</v>
      </c>
      <c r="BI41" s="245" t="s">
        <v>4110</v>
      </c>
      <c r="BJ41" s="245" t="s">
        <v>4111</v>
      </c>
      <c r="BK41" s="245" t="s">
        <v>4112</v>
      </c>
      <c r="BL41" s="245" t="s">
        <v>4043</v>
      </c>
      <c r="BM41" s="245" t="s">
        <v>4113</v>
      </c>
      <c r="BN41" s="249">
        <v>41340</v>
      </c>
    </row>
    <row r="42" spans="1:66" ht="15" x14ac:dyDescent="0.25">
      <c r="A42" s="250"/>
      <c r="B42" s="250"/>
      <c r="C42" s="250"/>
      <c r="D42" s="250"/>
      <c r="E42" s="250"/>
      <c r="F42" s="250"/>
      <c r="H42" s="244"/>
      <c r="J42" s="272" t="s">
        <v>4158</v>
      </c>
      <c r="K42" s="272" t="s">
        <v>4200</v>
      </c>
      <c r="L42" s="250" t="s">
        <v>4200</v>
      </c>
      <c r="M42" s="272" t="s">
        <v>4120</v>
      </c>
      <c r="N42" s="272" t="s">
        <v>4200</v>
      </c>
      <c r="O42" s="272" t="s">
        <v>4668</v>
      </c>
      <c r="P42" s="274">
        <v>201201</v>
      </c>
      <c r="Q42" s="272" t="s">
        <v>284</v>
      </c>
      <c r="R42" s="276">
        <v>109.43</v>
      </c>
      <c r="S42" s="280" t="s">
        <v>4698</v>
      </c>
      <c r="T42" s="280" t="s">
        <v>4698</v>
      </c>
      <c r="V42" s="244"/>
      <c r="X42" t="s">
        <v>9</v>
      </c>
      <c r="Y42" s="269"/>
      <c r="Z42" s="269">
        <v>2600695.6</v>
      </c>
      <c r="AA42" s="269">
        <v>2600695.6</v>
      </c>
      <c r="AC42" s="244"/>
      <c r="AE42" s="256" t="s">
        <v>4098</v>
      </c>
      <c r="AF42" s="254">
        <v>41306</v>
      </c>
      <c r="AG42" s="256" t="s">
        <v>4099</v>
      </c>
      <c r="AH42" s="256" t="s">
        <v>4129</v>
      </c>
      <c r="AI42" s="256" t="s">
        <v>4101</v>
      </c>
      <c r="AJ42" s="257">
        <v>1010000</v>
      </c>
      <c r="AK42" s="245" t="s">
        <v>4102</v>
      </c>
      <c r="AL42" s="245" t="s">
        <v>4103</v>
      </c>
      <c r="AM42" s="245" t="s">
        <v>4118</v>
      </c>
      <c r="AN42" s="247">
        <v>0</v>
      </c>
      <c r="AO42" s="248">
        <v>0</v>
      </c>
      <c r="AP42" s="245" t="s">
        <v>4118</v>
      </c>
      <c r="AQ42" s="246">
        <v>41244</v>
      </c>
      <c r="AR42" s="245" t="s">
        <v>4119</v>
      </c>
      <c r="AS42" s="247"/>
      <c r="AT42" s="245" t="s">
        <v>4106</v>
      </c>
      <c r="AU42" s="245" t="s">
        <v>4043</v>
      </c>
      <c r="AV42" s="258">
        <v>-1545.86</v>
      </c>
      <c r="AW42" s="258">
        <v>0</v>
      </c>
      <c r="AX42" s="248">
        <v>0</v>
      </c>
      <c r="AY42" s="248">
        <v>0</v>
      </c>
      <c r="AZ42" s="247"/>
      <c r="BA42" s="247"/>
      <c r="BB42" s="248">
        <v>0</v>
      </c>
      <c r="BC42" s="245" t="s">
        <v>4103</v>
      </c>
      <c r="BD42" s="247">
        <v>38370457</v>
      </c>
      <c r="BE42" s="245" t="s">
        <v>4107</v>
      </c>
      <c r="BF42" s="247">
        <v>-11</v>
      </c>
      <c r="BG42" s="245" t="s">
        <v>4108</v>
      </c>
      <c r="BH42" s="245" t="s">
        <v>4109</v>
      </c>
      <c r="BI42" s="245" t="s">
        <v>4110</v>
      </c>
      <c r="BJ42" s="245" t="s">
        <v>4111</v>
      </c>
      <c r="BK42" s="245" t="s">
        <v>4112</v>
      </c>
      <c r="BL42" s="245" t="s">
        <v>4043</v>
      </c>
      <c r="BM42" s="245" t="s">
        <v>4113</v>
      </c>
      <c r="BN42" s="249">
        <v>41340</v>
      </c>
    </row>
    <row r="43" spans="1:66" ht="15" x14ac:dyDescent="0.25">
      <c r="A43" s="250"/>
      <c r="B43" s="250"/>
      <c r="C43" s="250"/>
      <c r="D43" s="250"/>
      <c r="E43" s="250"/>
      <c r="F43" s="250"/>
      <c r="H43" s="244"/>
      <c r="J43" s="272" t="s">
        <v>4158</v>
      </c>
      <c r="K43" s="272" t="s">
        <v>4200</v>
      </c>
      <c r="L43" s="250" t="s">
        <v>4200</v>
      </c>
      <c r="M43" s="272" t="s">
        <v>4120</v>
      </c>
      <c r="N43" s="272" t="s">
        <v>4200</v>
      </c>
      <c r="O43" s="272" t="s">
        <v>4668</v>
      </c>
      <c r="P43" s="274">
        <v>201201</v>
      </c>
      <c r="Q43" s="272" t="s">
        <v>270</v>
      </c>
      <c r="R43" s="276">
        <v>8212.39</v>
      </c>
      <c r="S43" s="280" t="s">
        <v>4698</v>
      </c>
      <c r="T43" s="280" t="s">
        <v>4698</v>
      </c>
      <c r="V43" s="244"/>
      <c r="X43" t="s">
        <v>4701</v>
      </c>
      <c r="Y43" s="269"/>
      <c r="Z43" s="269">
        <v>591587.66000000038</v>
      </c>
      <c r="AA43" s="269">
        <v>591587.66000000038</v>
      </c>
      <c r="AC43" s="244"/>
      <c r="AE43" s="256" t="s">
        <v>4098</v>
      </c>
      <c r="AF43" s="254">
        <v>41306</v>
      </c>
      <c r="AG43" s="256" t="s">
        <v>4099</v>
      </c>
      <c r="AH43" s="256" t="s">
        <v>4129</v>
      </c>
      <c r="AI43" s="256" t="s">
        <v>4101</v>
      </c>
      <c r="AJ43" s="257">
        <v>1010000</v>
      </c>
      <c r="AK43" s="245" t="s">
        <v>4102</v>
      </c>
      <c r="AL43" s="245" t="s">
        <v>4103</v>
      </c>
      <c r="AM43" s="245" t="s">
        <v>4118</v>
      </c>
      <c r="AN43" s="247">
        <v>0</v>
      </c>
      <c r="AO43" s="248">
        <v>0</v>
      </c>
      <c r="AP43" s="245" t="s">
        <v>4118</v>
      </c>
      <c r="AQ43" s="246">
        <v>41244</v>
      </c>
      <c r="AR43" s="245" t="s">
        <v>4119</v>
      </c>
      <c r="AS43" s="247"/>
      <c r="AT43" s="245" t="s">
        <v>4106</v>
      </c>
      <c r="AU43" s="245" t="s">
        <v>4043</v>
      </c>
      <c r="AV43" s="258">
        <v>-2579.86</v>
      </c>
      <c r="AW43" s="258">
        <v>0</v>
      </c>
      <c r="AX43" s="248">
        <v>0</v>
      </c>
      <c r="AY43" s="248">
        <v>0</v>
      </c>
      <c r="AZ43" s="247"/>
      <c r="BA43" s="247"/>
      <c r="BB43" s="248">
        <v>0</v>
      </c>
      <c r="BC43" s="245" t="s">
        <v>4103</v>
      </c>
      <c r="BD43" s="247">
        <v>38370459</v>
      </c>
      <c r="BE43" s="245" t="s">
        <v>4107</v>
      </c>
      <c r="BF43" s="247">
        <v>-11</v>
      </c>
      <c r="BG43" s="245" t="s">
        <v>4108</v>
      </c>
      <c r="BH43" s="245" t="s">
        <v>4109</v>
      </c>
      <c r="BI43" s="245" t="s">
        <v>4110</v>
      </c>
      <c r="BJ43" s="245" t="s">
        <v>4111</v>
      </c>
      <c r="BK43" s="245" t="s">
        <v>4112</v>
      </c>
      <c r="BL43" s="245" t="s">
        <v>4043</v>
      </c>
      <c r="BM43" s="245" t="s">
        <v>4113</v>
      </c>
      <c r="BN43" s="249">
        <v>41340</v>
      </c>
    </row>
    <row r="44" spans="1:66" ht="15" x14ac:dyDescent="0.25">
      <c r="A44" s="250"/>
      <c r="B44" s="250"/>
      <c r="C44" s="250"/>
      <c r="D44" s="250"/>
      <c r="E44" s="250"/>
      <c r="F44" s="250"/>
      <c r="H44" s="244"/>
      <c r="J44" s="272" t="s">
        <v>4158</v>
      </c>
      <c r="K44" s="272" t="s">
        <v>4200</v>
      </c>
      <c r="L44" s="250" t="s">
        <v>4200</v>
      </c>
      <c r="M44" s="272" t="s">
        <v>4120</v>
      </c>
      <c r="N44" s="272" t="s">
        <v>4200</v>
      </c>
      <c r="O44" s="272" t="s">
        <v>4668</v>
      </c>
      <c r="P44" s="274">
        <v>201201</v>
      </c>
      <c r="Q44" s="272" t="s">
        <v>283</v>
      </c>
      <c r="R44" s="276">
        <v>337.31</v>
      </c>
      <c r="S44" s="280" t="s">
        <v>4698</v>
      </c>
      <c r="T44" s="280" t="s">
        <v>4698</v>
      </c>
      <c r="V44" s="244"/>
      <c r="X44" t="s">
        <v>12</v>
      </c>
      <c r="Y44" s="269">
        <v>-374089.53</v>
      </c>
      <c r="Z44" s="269">
        <v>-14322.06</v>
      </c>
      <c r="AA44" s="269">
        <v>-388411.59</v>
      </c>
      <c r="AC44" s="244"/>
      <c r="AE44" s="256" t="s">
        <v>4098</v>
      </c>
      <c r="AF44" s="254">
        <v>41306</v>
      </c>
      <c r="AG44" s="256" t="s">
        <v>4099</v>
      </c>
      <c r="AH44" s="256" t="s">
        <v>4129</v>
      </c>
      <c r="AI44" s="256" t="s">
        <v>4101</v>
      </c>
      <c r="AJ44" s="257">
        <v>1010000</v>
      </c>
      <c r="AK44" s="245" t="s">
        <v>4102</v>
      </c>
      <c r="AL44" s="245" t="s">
        <v>4103</v>
      </c>
      <c r="AM44" s="245" t="s">
        <v>4118</v>
      </c>
      <c r="AN44" s="247">
        <v>0</v>
      </c>
      <c r="AO44" s="248">
        <v>0</v>
      </c>
      <c r="AP44" s="245" t="s">
        <v>4118</v>
      </c>
      <c r="AQ44" s="246">
        <v>41244</v>
      </c>
      <c r="AR44" s="245" t="s">
        <v>4119</v>
      </c>
      <c r="AS44" s="247"/>
      <c r="AT44" s="245" t="s">
        <v>4106</v>
      </c>
      <c r="AU44" s="245" t="s">
        <v>4043</v>
      </c>
      <c r="AV44" s="258">
        <v>-1031.95</v>
      </c>
      <c r="AW44" s="258">
        <v>0</v>
      </c>
      <c r="AX44" s="248">
        <v>0</v>
      </c>
      <c r="AY44" s="248">
        <v>0</v>
      </c>
      <c r="AZ44" s="247"/>
      <c r="BA44" s="247"/>
      <c r="BB44" s="248">
        <v>0</v>
      </c>
      <c r="BC44" s="245" t="s">
        <v>4103</v>
      </c>
      <c r="BD44" s="247">
        <v>38370461</v>
      </c>
      <c r="BE44" s="245" t="s">
        <v>4107</v>
      </c>
      <c r="BF44" s="247">
        <v>-11</v>
      </c>
      <c r="BG44" s="245" t="s">
        <v>4108</v>
      </c>
      <c r="BH44" s="245" t="s">
        <v>4109</v>
      </c>
      <c r="BI44" s="245" t="s">
        <v>4110</v>
      </c>
      <c r="BJ44" s="245" t="s">
        <v>4111</v>
      </c>
      <c r="BK44" s="245" t="s">
        <v>4112</v>
      </c>
      <c r="BL44" s="245" t="s">
        <v>4043</v>
      </c>
      <c r="BM44" s="245" t="s">
        <v>4113</v>
      </c>
      <c r="BN44" s="249">
        <v>41340</v>
      </c>
    </row>
    <row r="45" spans="1:66" ht="15" x14ac:dyDescent="0.25">
      <c r="A45" s="250"/>
      <c r="B45" s="250"/>
      <c r="C45" s="250"/>
      <c r="D45" s="250"/>
      <c r="E45" s="250"/>
      <c r="F45" s="250"/>
      <c r="H45" s="244"/>
      <c r="J45" s="272" t="s">
        <v>4158</v>
      </c>
      <c r="K45" s="272" t="s">
        <v>4200</v>
      </c>
      <c r="L45" s="250" t="s">
        <v>4200</v>
      </c>
      <c r="M45" s="272" t="s">
        <v>4120</v>
      </c>
      <c r="N45" s="272" t="s">
        <v>4200</v>
      </c>
      <c r="O45" s="272" t="s">
        <v>4668</v>
      </c>
      <c r="P45" s="274">
        <v>201201</v>
      </c>
      <c r="Q45" s="272" t="s">
        <v>313</v>
      </c>
      <c r="R45" s="276">
        <v>-61.08</v>
      </c>
      <c r="S45" s="280" t="s">
        <v>4698</v>
      </c>
      <c r="T45" s="280" t="s">
        <v>4698</v>
      </c>
      <c r="V45" s="244"/>
      <c r="X45" t="s">
        <v>4698</v>
      </c>
      <c r="Y45" s="269">
        <v>1524465.7900000007</v>
      </c>
      <c r="Z45" s="269"/>
      <c r="AA45" s="269">
        <v>1524465.7900000007</v>
      </c>
      <c r="AC45" s="244"/>
      <c r="AE45" s="256" t="s">
        <v>4098</v>
      </c>
      <c r="AF45" s="254">
        <v>41306</v>
      </c>
      <c r="AG45" s="256" t="s">
        <v>4099</v>
      </c>
      <c r="AH45" s="256" t="s">
        <v>4129</v>
      </c>
      <c r="AI45" s="256" t="s">
        <v>4101</v>
      </c>
      <c r="AJ45" s="257">
        <v>1010000</v>
      </c>
      <c r="AK45" s="245" t="s">
        <v>4102</v>
      </c>
      <c r="AL45" s="245" t="s">
        <v>4103</v>
      </c>
      <c r="AM45" s="245" t="s">
        <v>4118</v>
      </c>
      <c r="AN45" s="247">
        <v>0</v>
      </c>
      <c r="AO45" s="248">
        <v>0</v>
      </c>
      <c r="AP45" s="245" t="s">
        <v>4118</v>
      </c>
      <c r="AQ45" s="246">
        <v>41244</v>
      </c>
      <c r="AR45" s="245" t="s">
        <v>4119</v>
      </c>
      <c r="AS45" s="247"/>
      <c r="AT45" s="245" t="s">
        <v>4106</v>
      </c>
      <c r="AU45" s="245" t="s">
        <v>4043</v>
      </c>
      <c r="AV45" s="258">
        <v>-9081.15</v>
      </c>
      <c r="AW45" s="258">
        <v>0</v>
      </c>
      <c r="AX45" s="248">
        <v>0</v>
      </c>
      <c r="AY45" s="248">
        <v>0</v>
      </c>
      <c r="AZ45" s="247"/>
      <c r="BA45" s="247"/>
      <c r="BB45" s="248">
        <v>0</v>
      </c>
      <c r="BC45" s="245" t="s">
        <v>4103</v>
      </c>
      <c r="BD45" s="247">
        <v>38370466</v>
      </c>
      <c r="BE45" s="245" t="s">
        <v>4107</v>
      </c>
      <c r="BF45" s="247">
        <v>-11</v>
      </c>
      <c r="BG45" s="245" t="s">
        <v>4108</v>
      </c>
      <c r="BH45" s="245" t="s">
        <v>4109</v>
      </c>
      <c r="BI45" s="245" t="s">
        <v>4110</v>
      </c>
      <c r="BJ45" s="245" t="s">
        <v>4111</v>
      </c>
      <c r="BK45" s="245" t="s">
        <v>4112</v>
      </c>
      <c r="BL45" s="245" t="s">
        <v>4043</v>
      </c>
      <c r="BM45" s="245" t="s">
        <v>4113</v>
      </c>
      <c r="BN45" s="249">
        <v>41340</v>
      </c>
    </row>
    <row r="46" spans="1:66" ht="15" x14ac:dyDescent="0.25">
      <c r="A46" s="250"/>
      <c r="B46" s="250"/>
      <c r="C46" s="250"/>
      <c r="D46" s="250"/>
      <c r="E46" s="250"/>
      <c r="F46" s="250"/>
      <c r="H46" s="244"/>
      <c r="J46" s="272" t="s">
        <v>4158</v>
      </c>
      <c r="K46" s="272" t="s">
        <v>4200</v>
      </c>
      <c r="L46" s="250" t="s">
        <v>4200</v>
      </c>
      <c r="M46" s="272" t="s">
        <v>4120</v>
      </c>
      <c r="N46" s="272" t="s">
        <v>4200</v>
      </c>
      <c r="O46" s="272" t="s">
        <v>4668</v>
      </c>
      <c r="P46" s="274">
        <v>201201</v>
      </c>
      <c r="Q46" s="272" t="s">
        <v>282</v>
      </c>
      <c r="R46" s="276">
        <v>86.04</v>
      </c>
      <c r="S46" s="280" t="s">
        <v>4698</v>
      </c>
      <c r="T46" s="280" t="s">
        <v>4698</v>
      </c>
      <c r="V46" s="244"/>
      <c r="X46" t="s">
        <v>74</v>
      </c>
      <c r="Y46" s="269">
        <v>1150376.2600000007</v>
      </c>
      <c r="Z46" s="269">
        <v>13514959.010000007</v>
      </c>
      <c r="AA46" s="269">
        <v>14665335.270000009</v>
      </c>
      <c r="AC46" s="244"/>
      <c r="AE46" s="256" t="s">
        <v>4098</v>
      </c>
      <c r="AF46" s="254">
        <v>41306</v>
      </c>
      <c r="AG46" s="256" t="s">
        <v>4099</v>
      </c>
      <c r="AH46" s="256" t="s">
        <v>4129</v>
      </c>
      <c r="AI46" s="256" t="s">
        <v>4101</v>
      </c>
      <c r="AJ46" s="257">
        <v>1010000</v>
      </c>
      <c r="AK46" s="245" t="s">
        <v>4102</v>
      </c>
      <c r="AL46" s="245" t="s">
        <v>4103</v>
      </c>
      <c r="AM46" s="245" t="s">
        <v>4118</v>
      </c>
      <c r="AN46" s="247">
        <v>0</v>
      </c>
      <c r="AO46" s="248">
        <v>0</v>
      </c>
      <c r="AP46" s="245" t="s">
        <v>4118</v>
      </c>
      <c r="AQ46" s="246">
        <v>41244</v>
      </c>
      <c r="AR46" s="245" t="s">
        <v>4119</v>
      </c>
      <c r="AS46" s="247"/>
      <c r="AT46" s="245" t="s">
        <v>4106</v>
      </c>
      <c r="AU46" s="245" t="s">
        <v>4043</v>
      </c>
      <c r="AV46" s="258">
        <v>-12383.38</v>
      </c>
      <c r="AW46" s="258">
        <v>0</v>
      </c>
      <c r="AX46" s="248">
        <v>0</v>
      </c>
      <c r="AY46" s="248">
        <v>0</v>
      </c>
      <c r="AZ46" s="247"/>
      <c r="BA46" s="247"/>
      <c r="BB46" s="248">
        <v>0</v>
      </c>
      <c r="BC46" s="245" t="s">
        <v>4103</v>
      </c>
      <c r="BD46" s="247">
        <v>38370467</v>
      </c>
      <c r="BE46" s="245" t="s">
        <v>4107</v>
      </c>
      <c r="BF46" s="247">
        <v>-11</v>
      </c>
      <c r="BG46" s="245" t="s">
        <v>4108</v>
      </c>
      <c r="BH46" s="245" t="s">
        <v>4109</v>
      </c>
      <c r="BI46" s="245" t="s">
        <v>4110</v>
      </c>
      <c r="BJ46" s="245" t="s">
        <v>4111</v>
      </c>
      <c r="BK46" s="245" t="s">
        <v>4112</v>
      </c>
      <c r="BL46" s="245" t="s">
        <v>4043</v>
      </c>
      <c r="BM46" s="245" t="s">
        <v>4113</v>
      </c>
      <c r="BN46" s="249">
        <v>41340</v>
      </c>
    </row>
    <row r="47" spans="1:66" ht="15" x14ac:dyDescent="0.25">
      <c r="A47" s="250"/>
      <c r="B47" s="250"/>
      <c r="C47" s="250"/>
      <c r="D47" s="250"/>
      <c r="E47" s="250"/>
      <c r="F47" s="250"/>
      <c r="H47" s="244"/>
      <c r="J47" s="272" t="s">
        <v>4158</v>
      </c>
      <c r="K47" s="272" t="s">
        <v>4200</v>
      </c>
      <c r="L47" s="250" t="s">
        <v>4200</v>
      </c>
      <c r="M47" s="272" t="s">
        <v>4120</v>
      </c>
      <c r="N47" s="272" t="s">
        <v>4200</v>
      </c>
      <c r="O47" s="272" t="s">
        <v>4668</v>
      </c>
      <c r="P47" s="274">
        <v>201201</v>
      </c>
      <c r="Q47" s="272" t="s">
        <v>360</v>
      </c>
      <c r="R47" s="276">
        <v>-21.31</v>
      </c>
      <c r="S47" s="280" t="s">
        <v>4698</v>
      </c>
      <c r="T47" s="280" t="s">
        <v>4698</v>
      </c>
      <c r="V47" s="244"/>
      <c r="AC47" s="244"/>
      <c r="AE47" s="256" t="s">
        <v>4098</v>
      </c>
      <c r="AF47" s="254">
        <v>41306</v>
      </c>
      <c r="AG47" s="256" t="s">
        <v>4099</v>
      </c>
      <c r="AH47" s="256" t="s">
        <v>4129</v>
      </c>
      <c r="AI47" s="256" t="s">
        <v>4101</v>
      </c>
      <c r="AJ47" s="257">
        <v>1010000</v>
      </c>
      <c r="AK47" s="245" t="s">
        <v>4102</v>
      </c>
      <c r="AL47" s="245" t="s">
        <v>4103</v>
      </c>
      <c r="AM47" s="245" t="s">
        <v>4118</v>
      </c>
      <c r="AN47" s="247">
        <v>0</v>
      </c>
      <c r="AO47" s="248">
        <v>0</v>
      </c>
      <c r="AP47" s="245" t="s">
        <v>4118</v>
      </c>
      <c r="AQ47" s="246">
        <v>41244</v>
      </c>
      <c r="AR47" s="245" t="s">
        <v>4119</v>
      </c>
      <c r="AS47" s="247"/>
      <c r="AT47" s="245" t="s">
        <v>4106</v>
      </c>
      <c r="AU47" s="245" t="s">
        <v>4043</v>
      </c>
      <c r="AV47" s="258">
        <v>-5219.6000000000004</v>
      </c>
      <c r="AW47" s="258">
        <v>0</v>
      </c>
      <c r="AX47" s="248">
        <v>0</v>
      </c>
      <c r="AY47" s="248">
        <v>0</v>
      </c>
      <c r="AZ47" s="247"/>
      <c r="BA47" s="247"/>
      <c r="BB47" s="248">
        <v>0</v>
      </c>
      <c r="BC47" s="245" t="s">
        <v>4103</v>
      </c>
      <c r="BD47" s="247">
        <v>38370470</v>
      </c>
      <c r="BE47" s="245" t="s">
        <v>4107</v>
      </c>
      <c r="BF47" s="247">
        <v>-11</v>
      </c>
      <c r="BG47" s="245" t="s">
        <v>4108</v>
      </c>
      <c r="BH47" s="245" t="s">
        <v>4109</v>
      </c>
      <c r="BI47" s="245" t="s">
        <v>4110</v>
      </c>
      <c r="BJ47" s="245" t="s">
        <v>4111</v>
      </c>
      <c r="BK47" s="245" t="s">
        <v>4112</v>
      </c>
      <c r="BL47" s="245" t="s">
        <v>4043</v>
      </c>
      <c r="BM47" s="245" t="s">
        <v>4113</v>
      </c>
      <c r="BN47" s="249">
        <v>41340</v>
      </c>
    </row>
    <row r="48" spans="1:66" ht="15" x14ac:dyDescent="0.25">
      <c r="A48" s="250"/>
      <c r="B48" s="250"/>
      <c r="C48" s="250"/>
      <c r="D48" s="250"/>
      <c r="E48" s="250"/>
      <c r="F48" s="250"/>
      <c r="H48" s="244"/>
      <c r="J48" s="272" t="s">
        <v>4158</v>
      </c>
      <c r="K48" s="272" t="s">
        <v>4200</v>
      </c>
      <c r="L48" s="250" t="s">
        <v>4200</v>
      </c>
      <c r="M48" s="272" t="s">
        <v>4126</v>
      </c>
      <c r="N48" s="272" t="s">
        <v>4200</v>
      </c>
      <c r="O48" s="272" t="s">
        <v>4668</v>
      </c>
      <c r="P48" s="274">
        <v>201201</v>
      </c>
      <c r="Q48" s="272" t="s">
        <v>295</v>
      </c>
      <c r="R48" s="276">
        <v>-6462.78</v>
      </c>
      <c r="S48" s="280" t="s">
        <v>4698</v>
      </c>
      <c r="T48" s="280" t="s">
        <v>4698</v>
      </c>
      <c r="V48" s="244"/>
      <c r="AC48" s="244"/>
      <c r="AE48" s="256" t="s">
        <v>4098</v>
      </c>
      <c r="AF48" s="254">
        <v>41306</v>
      </c>
      <c r="AG48" s="256" t="s">
        <v>4099</v>
      </c>
      <c r="AH48" s="256" t="s">
        <v>4129</v>
      </c>
      <c r="AI48" s="256" t="s">
        <v>4101</v>
      </c>
      <c r="AJ48" s="257">
        <v>1010000</v>
      </c>
      <c r="AK48" s="245" t="s">
        <v>4102</v>
      </c>
      <c r="AL48" s="245" t="s">
        <v>4103</v>
      </c>
      <c r="AM48" s="245" t="s">
        <v>4118</v>
      </c>
      <c r="AN48" s="247">
        <v>0</v>
      </c>
      <c r="AO48" s="248">
        <v>0</v>
      </c>
      <c r="AP48" s="245" t="s">
        <v>4118</v>
      </c>
      <c r="AQ48" s="246">
        <v>41244</v>
      </c>
      <c r="AR48" s="245" t="s">
        <v>4119</v>
      </c>
      <c r="AS48" s="247"/>
      <c r="AT48" s="245" t="s">
        <v>4106</v>
      </c>
      <c r="AU48" s="245" t="s">
        <v>4043</v>
      </c>
      <c r="AV48" s="258">
        <v>-22239.54</v>
      </c>
      <c r="AW48" s="258">
        <v>0</v>
      </c>
      <c r="AX48" s="248">
        <v>0</v>
      </c>
      <c r="AY48" s="248">
        <v>0</v>
      </c>
      <c r="AZ48" s="247"/>
      <c r="BA48" s="247"/>
      <c r="BB48" s="248">
        <v>0</v>
      </c>
      <c r="BC48" s="245" t="s">
        <v>4103</v>
      </c>
      <c r="BD48" s="247">
        <v>38370471</v>
      </c>
      <c r="BE48" s="245" t="s">
        <v>4107</v>
      </c>
      <c r="BF48" s="247">
        <v>-11</v>
      </c>
      <c r="BG48" s="245" t="s">
        <v>4108</v>
      </c>
      <c r="BH48" s="245" t="s">
        <v>4109</v>
      </c>
      <c r="BI48" s="245" t="s">
        <v>4110</v>
      </c>
      <c r="BJ48" s="245" t="s">
        <v>4111</v>
      </c>
      <c r="BK48" s="245" t="s">
        <v>4112</v>
      </c>
      <c r="BL48" s="245" t="s">
        <v>4043</v>
      </c>
      <c r="BM48" s="245" t="s">
        <v>4113</v>
      </c>
      <c r="BN48" s="249">
        <v>41340</v>
      </c>
    </row>
    <row r="49" spans="1:66" ht="15" x14ac:dyDescent="0.25">
      <c r="A49" s="250"/>
      <c r="B49" s="250"/>
      <c r="C49" s="250"/>
      <c r="D49" s="250"/>
      <c r="E49" s="250"/>
      <c r="F49" s="250"/>
      <c r="H49" s="244"/>
      <c r="J49" s="272" t="s">
        <v>4158</v>
      </c>
      <c r="K49" s="272" t="s">
        <v>4200</v>
      </c>
      <c r="L49" s="250" t="s">
        <v>4200</v>
      </c>
      <c r="M49" s="272" t="s">
        <v>4126</v>
      </c>
      <c r="N49" s="272" t="s">
        <v>4200</v>
      </c>
      <c r="O49" s="272" t="s">
        <v>4668</v>
      </c>
      <c r="P49" s="274">
        <v>201201</v>
      </c>
      <c r="Q49" s="272" t="s">
        <v>3919</v>
      </c>
      <c r="R49" s="276">
        <v>0</v>
      </c>
      <c r="S49" s="280" t="s">
        <v>4698</v>
      </c>
      <c r="T49" s="280" t="s">
        <v>4698</v>
      </c>
      <c r="V49" s="244"/>
      <c r="AC49" s="244"/>
      <c r="AE49" s="256" t="s">
        <v>4098</v>
      </c>
      <c r="AF49" s="254">
        <v>41306</v>
      </c>
      <c r="AG49" s="256" t="s">
        <v>4099</v>
      </c>
      <c r="AH49" s="256" t="s">
        <v>4129</v>
      </c>
      <c r="AI49" s="256" t="s">
        <v>4101</v>
      </c>
      <c r="AJ49" s="257">
        <v>1010000</v>
      </c>
      <c r="AK49" s="245" t="s">
        <v>4102</v>
      </c>
      <c r="AL49" s="245" t="s">
        <v>4103</v>
      </c>
      <c r="AM49" s="245" t="s">
        <v>4118</v>
      </c>
      <c r="AN49" s="247">
        <v>0</v>
      </c>
      <c r="AO49" s="248">
        <v>0</v>
      </c>
      <c r="AP49" s="245" t="s">
        <v>4118</v>
      </c>
      <c r="AQ49" s="246">
        <v>41244</v>
      </c>
      <c r="AR49" s="245" t="s">
        <v>4119</v>
      </c>
      <c r="AS49" s="247"/>
      <c r="AT49" s="245" t="s">
        <v>4106</v>
      </c>
      <c r="AU49" s="245" t="s">
        <v>4043</v>
      </c>
      <c r="AV49" s="258">
        <v>-5219.6000000000004</v>
      </c>
      <c r="AW49" s="258">
        <v>0</v>
      </c>
      <c r="AX49" s="248">
        <v>0</v>
      </c>
      <c r="AY49" s="248">
        <v>0</v>
      </c>
      <c r="AZ49" s="247"/>
      <c r="BA49" s="247"/>
      <c r="BB49" s="248">
        <v>0</v>
      </c>
      <c r="BC49" s="245" t="s">
        <v>4103</v>
      </c>
      <c r="BD49" s="247">
        <v>38370475</v>
      </c>
      <c r="BE49" s="245" t="s">
        <v>4107</v>
      </c>
      <c r="BF49" s="247">
        <v>-11</v>
      </c>
      <c r="BG49" s="245" t="s">
        <v>4108</v>
      </c>
      <c r="BH49" s="245" t="s">
        <v>4109</v>
      </c>
      <c r="BI49" s="245" t="s">
        <v>4110</v>
      </c>
      <c r="BJ49" s="245" t="s">
        <v>4111</v>
      </c>
      <c r="BK49" s="245" t="s">
        <v>4112</v>
      </c>
      <c r="BL49" s="245" t="s">
        <v>4043</v>
      </c>
      <c r="BM49" s="245" t="s">
        <v>4113</v>
      </c>
      <c r="BN49" s="249">
        <v>41340</v>
      </c>
    </row>
    <row r="50" spans="1:66" ht="15" x14ac:dyDescent="0.25">
      <c r="A50" s="250"/>
      <c r="B50" s="250"/>
      <c r="C50" s="250"/>
      <c r="D50" s="250"/>
      <c r="E50" s="250"/>
      <c r="F50" s="250"/>
      <c r="H50" s="244"/>
      <c r="J50" s="272" t="s">
        <v>4158</v>
      </c>
      <c r="K50" s="272" t="s">
        <v>4200</v>
      </c>
      <c r="L50" s="250" t="s">
        <v>4200</v>
      </c>
      <c r="M50" s="272" t="s">
        <v>4126</v>
      </c>
      <c r="N50" s="272" t="s">
        <v>4200</v>
      </c>
      <c r="O50" s="272" t="s">
        <v>4668</v>
      </c>
      <c r="P50" s="274">
        <v>201201</v>
      </c>
      <c r="Q50" s="272" t="s">
        <v>286</v>
      </c>
      <c r="R50" s="276">
        <v>18.420000000000002</v>
      </c>
      <c r="S50" s="280" t="s">
        <v>4698</v>
      </c>
      <c r="T50" s="280" t="s">
        <v>4698</v>
      </c>
      <c r="V50" s="244"/>
      <c r="Y50" s="300" t="s">
        <v>4698</v>
      </c>
      <c r="Z50" s="300" t="s">
        <v>4699</v>
      </c>
      <c r="AA50" s="300" t="s">
        <v>131</v>
      </c>
      <c r="AC50" s="244"/>
      <c r="AE50" s="256" t="s">
        <v>4098</v>
      </c>
      <c r="AF50" s="254">
        <v>41306</v>
      </c>
      <c r="AG50" s="256" t="s">
        <v>4099</v>
      </c>
      <c r="AH50" s="256" t="s">
        <v>4129</v>
      </c>
      <c r="AI50" s="256" t="s">
        <v>4101</v>
      </c>
      <c r="AJ50" s="257">
        <v>1010000</v>
      </c>
      <c r="AK50" s="245" t="s">
        <v>4102</v>
      </c>
      <c r="AL50" s="245" t="s">
        <v>4103</v>
      </c>
      <c r="AM50" s="245" t="s">
        <v>4118</v>
      </c>
      <c r="AN50" s="247">
        <v>0</v>
      </c>
      <c r="AO50" s="248">
        <v>0</v>
      </c>
      <c r="AP50" s="245" t="s">
        <v>4118</v>
      </c>
      <c r="AQ50" s="246">
        <v>41244</v>
      </c>
      <c r="AR50" s="245" t="s">
        <v>4119</v>
      </c>
      <c r="AS50" s="247"/>
      <c r="AT50" s="245" t="s">
        <v>4106</v>
      </c>
      <c r="AU50" s="245" t="s">
        <v>4043</v>
      </c>
      <c r="AV50" s="258">
        <v>-55828.45</v>
      </c>
      <c r="AW50" s="258">
        <v>0</v>
      </c>
      <c r="AX50" s="248">
        <v>0</v>
      </c>
      <c r="AY50" s="248">
        <v>0</v>
      </c>
      <c r="AZ50" s="247"/>
      <c r="BA50" s="247"/>
      <c r="BB50" s="248">
        <v>0</v>
      </c>
      <c r="BC50" s="245" t="s">
        <v>4103</v>
      </c>
      <c r="BD50" s="247">
        <v>38370477</v>
      </c>
      <c r="BE50" s="245" t="s">
        <v>4107</v>
      </c>
      <c r="BF50" s="247">
        <v>-11</v>
      </c>
      <c r="BG50" s="245" t="s">
        <v>4108</v>
      </c>
      <c r="BH50" s="245" t="s">
        <v>4109</v>
      </c>
      <c r="BI50" s="245" t="s">
        <v>4110</v>
      </c>
      <c r="BJ50" s="245" t="s">
        <v>4111</v>
      </c>
      <c r="BK50" s="245" t="s">
        <v>4112</v>
      </c>
      <c r="BL50" s="245" t="s">
        <v>4043</v>
      </c>
      <c r="BM50" s="245" t="s">
        <v>4113</v>
      </c>
      <c r="BN50" s="249">
        <v>41340</v>
      </c>
    </row>
    <row r="51" spans="1:66" ht="15" x14ac:dyDescent="0.25">
      <c r="A51" s="250"/>
      <c r="B51" s="250"/>
      <c r="C51" s="250"/>
      <c r="D51" s="250"/>
      <c r="E51" s="250"/>
      <c r="F51" s="250"/>
      <c r="H51" s="244"/>
      <c r="J51" s="272" t="s">
        <v>4158</v>
      </c>
      <c r="K51" s="272" t="s">
        <v>4200</v>
      </c>
      <c r="L51" s="250" t="s">
        <v>4200</v>
      </c>
      <c r="M51" s="272" t="s">
        <v>4126</v>
      </c>
      <c r="N51" s="272" t="s">
        <v>4200</v>
      </c>
      <c r="O51" s="272" t="s">
        <v>4668</v>
      </c>
      <c r="P51" s="274">
        <v>201201</v>
      </c>
      <c r="Q51" s="272" t="s">
        <v>315</v>
      </c>
      <c r="R51" s="276">
        <v>180.25</v>
      </c>
      <c r="S51" s="280" t="s">
        <v>4698</v>
      </c>
      <c r="T51" s="280" t="s">
        <v>4698</v>
      </c>
      <c r="V51" s="244"/>
      <c r="X51" s="11" t="s">
        <v>4702</v>
      </c>
      <c r="Y51" s="320">
        <f>'Legacy 2012'!N3</f>
        <v>202622.91000000006</v>
      </c>
      <c r="Z51" s="269">
        <f>Z41</f>
        <v>10336997.810000008</v>
      </c>
      <c r="AA51" s="319">
        <f>SUM(Y51:Z51)</f>
        <v>10539620.720000008</v>
      </c>
      <c r="AC51" s="244"/>
      <c r="AE51" s="256" t="s">
        <v>4098</v>
      </c>
      <c r="AF51" s="254">
        <v>41306</v>
      </c>
      <c r="AG51" s="256" t="s">
        <v>4099</v>
      </c>
      <c r="AH51" s="256" t="s">
        <v>4133</v>
      </c>
      <c r="AI51" s="256" t="s">
        <v>4101</v>
      </c>
      <c r="AJ51" s="257">
        <v>1010000</v>
      </c>
      <c r="AK51" s="245" t="s">
        <v>4102</v>
      </c>
      <c r="AL51" s="245" t="s">
        <v>4103</v>
      </c>
      <c r="AM51" s="245" t="s">
        <v>4124</v>
      </c>
      <c r="AN51" s="247">
        <v>0</v>
      </c>
      <c r="AO51" s="248">
        <v>0</v>
      </c>
      <c r="AP51" s="245" t="s">
        <v>4124</v>
      </c>
      <c r="AQ51" s="246">
        <v>41244</v>
      </c>
      <c r="AR51" s="245" t="s">
        <v>4125</v>
      </c>
      <c r="AS51" s="247"/>
      <c r="AT51" s="245" t="s">
        <v>4106</v>
      </c>
      <c r="AU51" s="245" t="s">
        <v>4043</v>
      </c>
      <c r="AV51" s="258">
        <v>-585.83000000000004</v>
      </c>
      <c r="AW51" s="258">
        <v>0</v>
      </c>
      <c r="AX51" s="248">
        <v>0</v>
      </c>
      <c r="AY51" s="248">
        <v>0</v>
      </c>
      <c r="AZ51" s="247"/>
      <c r="BA51" s="247"/>
      <c r="BB51" s="248">
        <v>0</v>
      </c>
      <c r="BC51" s="245" t="s">
        <v>4103</v>
      </c>
      <c r="BD51" s="247">
        <v>38370507</v>
      </c>
      <c r="BE51" s="245" t="s">
        <v>4107</v>
      </c>
      <c r="BF51" s="247">
        <v>-11</v>
      </c>
      <c r="BG51" s="245" t="s">
        <v>4108</v>
      </c>
      <c r="BH51" s="245" t="s">
        <v>4109</v>
      </c>
      <c r="BI51" s="245" t="s">
        <v>4110</v>
      </c>
      <c r="BJ51" s="245" t="s">
        <v>4111</v>
      </c>
      <c r="BK51" s="245" t="s">
        <v>4112</v>
      </c>
      <c r="BL51" s="245" t="s">
        <v>4043</v>
      </c>
      <c r="BM51" s="245" t="s">
        <v>4113</v>
      </c>
      <c r="BN51" s="249">
        <v>41340</v>
      </c>
    </row>
    <row r="52" spans="1:66" ht="15" x14ac:dyDescent="0.25">
      <c r="A52" s="250"/>
      <c r="B52" s="250"/>
      <c r="C52" s="250"/>
      <c r="D52" s="250"/>
      <c r="E52" s="250"/>
      <c r="F52" s="250"/>
      <c r="H52" s="244"/>
      <c r="J52" s="272" t="s">
        <v>4158</v>
      </c>
      <c r="K52" s="272" t="s">
        <v>4200</v>
      </c>
      <c r="L52" s="250" t="s">
        <v>4200</v>
      </c>
      <c r="M52" s="272" t="s">
        <v>4126</v>
      </c>
      <c r="N52" s="272" t="s">
        <v>4200</v>
      </c>
      <c r="O52" s="272" t="s">
        <v>4668</v>
      </c>
      <c r="P52" s="274">
        <v>201201</v>
      </c>
      <c r="Q52" s="272" t="s">
        <v>285</v>
      </c>
      <c r="R52" s="276">
        <v>169.76</v>
      </c>
      <c r="S52" s="280" t="s">
        <v>4698</v>
      </c>
      <c r="T52" s="280" t="s">
        <v>4698</v>
      </c>
      <c r="V52" s="244"/>
      <c r="X52" s="11" t="s">
        <v>9</v>
      </c>
      <c r="Y52" s="320">
        <f>'Legacy 2012'!N4</f>
        <v>1231391.7700000009</v>
      </c>
      <c r="Z52" s="269">
        <f t="shared" ref="Z52:Z54" si="0">Z42</f>
        <v>2600695.6</v>
      </c>
      <c r="AA52" s="319">
        <f t="shared" ref="AA52:AA54" si="1">SUM(Y52:Z52)</f>
        <v>3832087.370000001</v>
      </c>
      <c r="AC52" s="244"/>
      <c r="AE52" s="256" t="s">
        <v>4098</v>
      </c>
      <c r="AF52" s="254">
        <v>41306</v>
      </c>
      <c r="AG52" s="256" t="s">
        <v>4099</v>
      </c>
      <c r="AH52" s="256" t="s">
        <v>4133</v>
      </c>
      <c r="AI52" s="256" t="s">
        <v>4101</v>
      </c>
      <c r="AJ52" s="257">
        <v>1010000</v>
      </c>
      <c r="AK52" s="245" t="s">
        <v>4102</v>
      </c>
      <c r="AL52" s="245" t="s">
        <v>4103</v>
      </c>
      <c r="AM52" s="245" t="s">
        <v>4124</v>
      </c>
      <c r="AN52" s="247">
        <v>0</v>
      </c>
      <c r="AO52" s="248">
        <v>0</v>
      </c>
      <c r="AP52" s="245" t="s">
        <v>4124</v>
      </c>
      <c r="AQ52" s="246">
        <v>41244</v>
      </c>
      <c r="AR52" s="245" t="s">
        <v>4125</v>
      </c>
      <c r="AS52" s="247"/>
      <c r="AT52" s="245" t="s">
        <v>4106</v>
      </c>
      <c r="AU52" s="245" t="s">
        <v>4043</v>
      </c>
      <c r="AV52" s="258">
        <v>-0.04</v>
      </c>
      <c r="AW52" s="258">
        <v>0</v>
      </c>
      <c r="AX52" s="248">
        <v>0</v>
      </c>
      <c r="AY52" s="248">
        <v>0</v>
      </c>
      <c r="AZ52" s="247"/>
      <c r="BA52" s="247"/>
      <c r="BB52" s="248">
        <v>0</v>
      </c>
      <c r="BC52" s="245" t="s">
        <v>4103</v>
      </c>
      <c r="BD52" s="247">
        <v>38370509</v>
      </c>
      <c r="BE52" s="245" t="s">
        <v>4107</v>
      </c>
      <c r="BF52" s="247">
        <v>-11</v>
      </c>
      <c r="BG52" s="245" t="s">
        <v>4108</v>
      </c>
      <c r="BH52" s="245" t="s">
        <v>4109</v>
      </c>
      <c r="BI52" s="245" t="s">
        <v>4110</v>
      </c>
      <c r="BJ52" s="245" t="s">
        <v>4111</v>
      </c>
      <c r="BK52" s="245" t="s">
        <v>4112</v>
      </c>
      <c r="BL52" s="245" t="s">
        <v>4043</v>
      </c>
      <c r="BM52" s="245" t="s">
        <v>4113</v>
      </c>
      <c r="BN52" s="249">
        <v>41340</v>
      </c>
    </row>
    <row r="53" spans="1:66" ht="15" x14ac:dyDescent="0.25">
      <c r="A53" s="250"/>
      <c r="B53" s="250"/>
      <c r="C53" s="250"/>
      <c r="D53" s="250"/>
      <c r="E53" s="250"/>
      <c r="F53" s="250"/>
      <c r="H53" s="244"/>
      <c r="J53" s="272" t="s">
        <v>4158</v>
      </c>
      <c r="K53" s="272" t="s">
        <v>4200</v>
      </c>
      <c r="L53" s="250" t="s">
        <v>4200</v>
      </c>
      <c r="M53" s="272" t="s">
        <v>4126</v>
      </c>
      <c r="N53" s="272" t="s">
        <v>4200</v>
      </c>
      <c r="O53" s="272" t="s">
        <v>4668</v>
      </c>
      <c r="P53" s="274">
        <v>201201</v>
      </c>
      <c r="Q53" s="272" t="s">
        <v>314</v>
      </c>
      <c r="R53" s="276">
        <v>474.34</v>
      </c>
      <c r="S53" s="280" t="s">
        <v>4698</v>
      </c>
      <c r="T53" s="280" t="s">
        <v>4698</v>
      </c>
      <c r="V53" s="244"/>
      <c r="X53" s="11" t="s">
        <v>4701</v>
      </c>
      <c r="Y53" s="320">
        <f>'Legacy 2012'!N5</f>
        <v>90451.109999999986</v>
      </c>
      <c r="Z53" s="269">
        <f t="shared" si="0"/>
        <v>591587.66000000038</v>
      </c>
      <c r="AA53" s="319">
        <f t="shared" si="1"/>
        <v>682038.77000000037</v>
      </c>
      <c r="AC53" s="244"/>
      <c r="AE53" s="256" t="s">
        <v>4098</v>
      </c>
      <c r="AF53" s="254">
        <v>41306</v>
      </c>
      <c r="AG53" s="256" t="s">
        <v>4099</v>
      </c>
      <c r="AH53" s="256" t="s">
        <v>4133</v>
      </c>
      <c r="AI53" s="256" t="s">
        <v>4101</v>
      </c>
      <c r="AJ53" s="257">
        <v>1010000</v>
      </c>
      <c r="AK53" s="245" t="s">
        <v>4102</v>
      </c>
      <c r="AL53" s="245" t="s">
        <v>4103</v>
      </c>
      <c r="AM53" s="245" t="s">
        <v>4124</v>
      </c>
      <c r="AN53" s="247">
        <v>0</v>
      </c>
      <c r="AO53" s="248">
        <v>0</v>
      </c>
      <c r="AP53" s="245" t="s">
        <v>4124</v>
      </c>
      <c r="AQ53" s="246">
        <v>41244</v>
      </c>
      <c r="AR53" s="245" t="s">
        <v>4125</v>
      </c>
      <c r="AS53" s="247"/>
      <c r="AT53" s="245" t="s">
        <v>4106</v>
      </c>
      <c r="AU53" s="245" t="s">
        <v>4043</v>
      </c>
      <c r="AV53" s="258">
        <v>-40.81</v>
      </c>
      <c r="AW53" s="258">
        <v>0</v>
      </c>
      <c r="AX53" s="248">
        <v>0</v>
      </c>
      <c r="AY53" s="248">
        <v>0</v>
      </c>
      <c r="AZ53" s="247"/>
      <c r="BA53" s="247"/>
      <c r="BB53" s="248">
        <v>0</v>
      </c>
      <c r="BC53" s="245" t="s">
        <v>4103</v>
      </c>
      <c r="BD53" s="247">
        <v>38370510</v>
      </c>
      <c r="BE53" s="245" t="s">
        <v>4107</v>
      </c>
      <c r="BF53" s="247">
        <v>-11</v>
      </c>
      <c r="BG53" s="245" t="s">
        <v>4108</v>
      </c>
      <c r="BH53" s="245" t="s">
        <v>4109</v>
      </c>
      <c r="BI53" s="245" t="s">
        <v>4110</v>
      </c>
      <c r="BJ53" s="245" t="s">
        <v>4111</v>
      </c>
      <c r="BK53" s="245" t="s">
        <v>4112</v>
      </c>
      <c r="BL53" s="245" t="s">
        <v>4043</v>
      </c>
      <c r="BM53" s="245" t="s">
        <v>4113</v>
      </c>
      <c r="BN53" s="249">
        <v>41340</v>
      </c>
    </row>
    <row r="54" spans="1:66" ht="15" x14ac:dyDescent="0.25">
      <c r="A54" s="250"/>
      <c r="B54" s="250"/>
      <c r="C54" s="250"/>
      <c r="D54" s="250"/>
      <c r="E54" s="250"/>
      <c r="F54" s="250"/>
      <c r="H54" s="244"/>
      <c r="J54" s="272" t="s">
        <v>4158</v>
      </c>
      <c r="K54" s="272" t="s">
        <v>4200</v>
      </c>
      <c r="L54" s="250" t="s">
        <v>4200</v>
      </c>
      <c r="M54" s="272" t="s">
        <v>4126</v>
      </c>
      <c r="N54" s="272" t="s">
        <v>4200</v>
      </c>
      <c r="O54" s="272" t="s">
        <v>4668</v>
      </c>
      <c r="P54" s="274">
        <v>201201</v>
      </c>
      <c r="Q54" s="272" t="s">
        <v>284</v>
      </c>
      <c r="R54" s="276">
        <v>109.43</v>
      </c>
      <c r="S54" s="280" t="s">
        <v>4698</v>
      </c>
      <c r="T54" s="280" t="s">
        <v>4698</v>
      </c>
      <c r="V54" s="244"/>
      <c r="X54" s="11" t="s">
        <v>12</v>
      </c>
      <c r="Y54" s="320">
        <f>'Legacy 2012'!N6</f>
        <v>-374089.53</v>
      </c>
      <c r="Z54" s="269">
        <f t="shared" si="0"/>
        <v>-14322.06</v>
      </c>
      <c r="AA54" s="319">
        <f t="shared" si="1"/>
        <v>-388411.59</v>
      </c>
      <c r="AC54" s="244"/>
      <c r="AE54" s="256" t="s">
        <v>4098</v>
      </c>
      <c r="AF54" s="254">
        <v>41306</v>
      </c>
      <c r="AG54" s="256" t="s">
        <v>4099</v>
      </c>
      <c r="AH54" s="256" t="s">
        <v>4133</v>
      </c>
      <c r="AI54" s="256" t="s">
        <v>4101</v>
      </c>
      <c r="AJ54" s="257">
        <v>1010000</v>
      </c>
      <c r="AK54" s="245" t="s">
        <v>4102</v>
      </c>
      <c r="AL54" s="245" t="s">
        <v>4103</v>
      </c>
      <c r="AM54" s="245" t="s">
        <v>4124</v>
      </c>
      <c r="AN54" s="247">
        <v>0</v>
      </c>
      <c r="AO54" s="248">
        <v>0</v>
      </c>
      <c r="AP54" s="245" t="s">
        <v>4124</v>
      </c>
      <c r="AQ54" s="246">
        <v>41244</v>
      </c>
      <c r="AR54" s="245" t="s">
        <v>4125</v>
      </c>
      <c r="AS54" s="247"/>
      <c r="AT54" s="245" t="s">
        <v>4106</v>
      </c>
      <c r="AU54" s="245" t="s">
        <v>4043</v>
      </c>
      <c r="AV54" s="258">
        <v>-12.87</v>
      </c>
      <c r="AW54" s="258">
        <v>0</v>
      </c>
      <c r="AX54" s="248">
        <v>0</v>
      </c>
      <c r="AY54" s="248">
        <v>0</v>
      </c>
      <c r="AZ54" s="247"/>
      <c r="BA54" s="247"/>
      <c r="BB54" s="248">
        <v>0</v>
      </c>
      <c r="BC54" s="245" t="s">
        <v>4103</v>
      </c>
      <c r="BD54" s="247">
        <v>38370512</v>
      </c>
      <c r="BE54" s="245" t="s">
        <v>4107</v>
      </c>
      <c r="BF54" s="247">
        <v>-11</v>
      </c>
      <c r="BG54" s="245" t="s">
        <v>4108</v>
      </c>
      <c r="BH54" s="245" t="s">
        <v>4109</v>
      </c>
      <c r="BI54" s="245" t="s">
        <v>4110</v>
      </c>
      <c r="BJ54" s="245" t="s">
        <v>4111</v>
      </c>
      <c r="BK54" s="245" t="s">
        <v>4112</v>
      </c>
      <c r="BL54" s="245" t="s">
        <v>4043</v>
      </c>
      <c r="BM54" s="245" t="s">
        <v>4113</v>
      </c>
      <c r="BN54" s="249">
        <v>41340</v>
      </c>
    </row>
    <row r="55" spans="1:66" ht="15.75" thickBot="1" x14ac:dyDescent="0.3">
      <c r="A55" s="250"/>
      <c r="B55" s="250"/>
      <c r="C55" s="250"/>
      <c r="D55" s="250"/>
      <c r="E55" s="250"/>
      <c r="F55" s="250"/>
      <c r="H55" s="244"/>
      <c r="J55" s="272" t="s">
        <v>4158</v>
      </c>
      <c r="K55" s="272" t="s">
        <v>4200</v>
      </c>
      <c r="L55" s="250" t="s">
        <v>4200</v>
      </c>
      <c r="M55" s="272" t="s">
        <v>4126</v>
      </c>
      <c r="N55" s="272" t="s">
        <v>4200</v>
      </c>
      <c r="O55" s="272" t="s">
        <v>4668</v>
      </c>
      <c r="P55" s="274">
        <v>201201</v>
      </c>
      <c r="Q55" s="272" t="s">
        <v>270</v>
      </c>
      <c r="R55" s="276">
        <v>105228.42</v>
      </c>
      <c r="S55" s="280" t="s">
        <v>4698</v>
      </c>
      <c r="T55" s="280" t="s">
        <v>4698</v>
      </c>
      <c r="V55" s="244"/>
      <c r="Y55" s="301">
        <f>SUM(Y51:Y54)</f>
        <v>1150376.2600000009</v>
      </c>
      <c r="Z55" s="301">
        <f t="shared" ref="Z55:AA55" si="2">SUM(Z51:Z54)</f>
        <v>13514959.010000007</v>
      </c>
      <c r="AA55" s="301">
        <f t="shared" si="2"/>
        <v>14665335.270000009</v>
      </c>
      <c r="AC55" s="244"/>
      <c r="AE55" s="256" t="s">
        <v>4098</v>
      </c>
      <c r="AF55" s="254">
        <v>41306</v>
      </c>
      <c r="AG55" s="256" t="s">
        <v>4099</v>
      </c>
      <c r="AH55" s="256" t="s">
        <v>4133</v>
      </c>
      <c r="AI55" s="256" t="s">
        <v>4101</v>
      </c>
      <c r="AJ55" s="257">
        <v>1010000</v>
      </c>
      <c r="AK55" s="245" t="s">
        <v>4102</v>
      </c>
      <c r="AL55" s="245" t="s">
        <v>4103</v>
      </c>
      <c r="AM55" s="245" t="s">
        <v>4124</v>
      </c>
      <c r="AN55" s="247">
        <v>0</v>
      </c>
      <c r="AO55" s="248">
        <v>0</v>
      </c>
      <c r="AP55" s="245" t="s">
        <v>4124</v>
      </c>
      <c r="AQ55" s="246">
        <v>41244</v>
      </c>
      <c r="AR55" s="245" t="s">
        <v>4125</v>
      </c>
      <c r="AS55" s="247"/>
      <c r="AT55" s="245" t="s">
        <v>4106</v>
      </c>
      <c r="AU55" s="245" t="s">
        <v>4043</v>
      </c>
      <c r="AV55" s="258">
        <v>-1.1599999999999999</v>
      </c>
      <c r="AW55" s="258">
        <v>0</v>
      </c>
      <c r="AX55" s="248">
        <v>0</v>
      </c>
      <c r="AY55" s="248">
        <v>0</v>
      </c>
      <c r="AZ55" s="247"/>
      <c r="BA55" s="247"/>
      <c r="BB55" s="248">
        <v>0</v>
      </c>
      <c r="BC55" s="245" t="s">
        <v>4103</v>
      </c>
      <c r="BD55" s="247">
        <v>38370513</v>
      </c>
      <c r="BE55" s="245" t="s">
        <v>4107</v>
      </c>
      <c r="BF55" s="247">
        <v>-11</v>
      </c>
      <c r="BG55" s="245" t="s">
        <v>4108</v>
      </c>
      <c r="BH55" s="245" t="s">
        <v>4109</v>
      </c>
      <c r="BI55" s="245" t="s">
        <v>4110</v>
      </c>
      <c r="BJ55" s="245" t="s">
        <v>4111</v>
      </c>
      <c r="BK55" s="245" t="s">
        <v>4112</v>
      </c>
      <c r="BL55" s="245" t="s">
        <v>4043</v>
      </c>
      <c r="BM55" s="245" t="s">
        <v>4113</v>
      </c>
      <c r="BN55" s="249">
        <v>41340</v>
      </c>
    </row>
    <row r="56" spans="1:66" ht="15.75" thickTop="1" x14ac:dyDescent="0.25">
      <c r="A56" s="250"/>
      <c r="B56" s="250"/>
      <c r="C56" s="250"/>
      <c r="D56" s="250"/>
      <c r="E56" s="250"/>
      <c r="F56" s="250"/>
      <c r="H56" s="244"/>
      <c r="J56" s="272" t="s">
        <v>4158</v>
      </c>
      <c r="K56" s="272" t="s">
        <v>4200</v>
      </c>
      <c r="L56" s="250" t="s">
        <v>4200</v>
      </c>
      <c r="M56" s="272" t="s">
        <v>4126</v>
      </c>
      <c r="N56" s="272" t="s">
        <v>4200</v>
      </c>
      <c r="O56" s="272" t="s">
        <v>4668</v>
      </c>
      <c r="P56" s="274">
        <v>201201</v>
      </c>
      <c r="Q56" s="272" t="s">
        <v>283</v>
      </c>
      <c r="R56" s="276">
        <v>337.31</v>
      </c>
      <c r="S56" s="280" t="s">
        <v>4698</v>
      </c>
      <c r="T56" s="280" t="s">
        <v>4698</v>
      </c>
      <c r="V56" s="244"/>
      <c r="AC56" s="244"/>
      <c r="AE56" s="256" t="s">
        <v>4098</v>
      </c>
      <c r="AF56" s="254">
        <v>41306</v>
      </c>
      <c r="AG56" s="256" t="s">
        <v>4099</v>
      </c>
      <c r="AH56" s="256" t="s">
        <v>4133</v>
      </c>
      <c r="AI56" s="256" t="s">
        <v>4101</v>
      </c>
      <c r="AJ56" s="257">
        <v>1010000</v>
      </c>
      <c r="AK56" s="245" t="s">
        <v>4102</v>
      </c>
      <c r="AL56" s="245" t="s">
        <v>4103</v>
      </c>
      <c r="AM56" s="245" t="s">
        <v>4124</v>
      </c>
      <c r="AN56" s="247">
        <v>0</v>
      </c>
      <c r="AO56" s="248">
        <v>0</v>
      </c>
      <c r="AP56" s="245" t="s">
        <v>4124</v>
      </c>
      <c r="AQ56" s="246">
        <v>41244</v>
      </c>
      <c r="AR56" s="245" t="s">
        <v>4125</v>
      </c>
      <c r="AS56" s="247"/>
      <c r="AT56" s="245" t="s">
        <v>4106</v>
      </c>
      <c r="AU56" s="245" t="s">
        <v>4043</v>
      </c>
      <c r="AV56" s="258">
        <v>-5.79</v>
      </c>
      <c r="AW56" s="258">
        <v>0</v>
      </c>
      <c r="AX56" s="248">
        <v>0</v>
      </c>
      <c r="AY56" s="248">
        <v>0</v>
      </c>
      <c r="AZ56" s="247"/>
      <c r="BA56" s="247"/>
      <c r="BB56" s="248">
        <v>0</v>
      </c>
      <c r="BC56" s="245" t="s">
        <v>4103</v>
      </c>
      <c r="BD56" s="247">
        <v>38370514</v>
      </c>
      <c r="BE56" s="245" t="s">
        <v>4107</v>
      </c>
      <c r="BF56" s="247">
        <v>-11</v>
      </c>
      <c r="BG56" s="245" t="s">
        <v>4108</v>
      </c>
      <c r="BH56" s="245" t="s">
        <v>4109</v>
      </c>
      <c r="BI56" s="245" t="s">
        <v>4110</v>
      </c>
      <c r="BJ56" s="245" t="s">
        <v>4111</v>
      </c>
      <c r="BK56" s="245" t="s">
        <v>4112</v>
      </c>
      <c r="BL56" s="245" t="s">
        <v>4043</v>
      </c>
      <c r="BM56" s="245" t="s">
        <v>4113</v>
      </c>
      <c r="BN56" s="249">
        <v>41340</v>
      </c>
    </row>
    <row r="57" spans="1:66" ht="15" x14ac:dyDescent="0.25">
      <c r="A57" s="250"/>
      <c r="B57" s="250"/>
      <c r="C57" s="250"/>
      <c r="D57" s="250"/>
      <c r="E57" s="250"/>
      <c r="F57" s="250"/>
      <c r="H57" s="244"/>
      <c r="J57" s="272" t="s">
        <v>4158</v>
      </c>
      <c r="K57" s="272" t="s">
        <v>4200</v>
      </c>
      <c r="L57" s="250" t="s">
        <v>4200</v>
      </c>
      <c r="M57" s="272" t="s">
        <v>4126</v>
      </c>
      <c r="N57" s="272" t="s">
        <v>4200</v>
      </c>
      <c r="O57" s="272" t="s">
        <v>4668</v>
      </c>
      <c r="P57" s="274">
        <v>201201</v>
      </c>
      <c r="Q57" s="272" t="s">
        <v>313</v>
      </c>
      <c r="R57" s="276">
        <v>-169.09</v>
      </c>
      <c r="S57" s="280" t="s">
        <v>4698</v>
      </c>
      <c r="T57" s="280" t="s">
        <v>4698</v>
      </c>
      <c r="V57" s="244"/>
      <c r="AC57" s="244"/>
      <c r="AE57" s="256" t="s">
        <v>4098</v>
      </c>
      <c r="AF57" s="254">
        <v>41306</v>
      </c>
      <c r="AG57" s="256" t="s">
        <v>4099</v>
      </c>
      <c r="AH57" s="256" t="s">
        <v>4133</v>
      </c>
      <c r="AI57" s="256" t="s">
        <v>4101</v>
      </c>
      <c r="AJ57" s="257">
        <v>1010000</v>
      </c>
      <c r="AK57" s="245" t="s">
        <v>4102</v>
      </c>
      <c r="AL57" s="245" t="s">
        <v>4103</v>
      </c>
      <c r="AM57" s="245" t="s">
        <v>4124</v>
      </c>
      <c r="AN57" s="247">
        <v>0</v>
      </c>
      <c r="AO57" s="248">
        <v>0</v>
      </c>
      <c r="AP57" s="245" t="s">
        <v>4124</v>
      </c>
      <c r="AQ57" s="246">
        <v>41244</v>
      </c>
      <c r="AR57" s="245" t="s">
        <v>4125</v>
      </c>
      <c r="AS57" s="247"/>
      <c r="AT57" s="245" t="s">
        <v>4106</v>
      </c>
      <c r="AU57" s="245" t="s">
        <v>4043</v>
      </c>
      <c r="AV57" s="258">
        <v>-44.61</v>
      </c>
      <c r="AW57" s="258">
        <v>0</v>
      </c>
      <c r="AX57" s="248">
        <v>0</v>
      </c>
      <c r="AY57" s="248">
        <v>0</v>
      </c>
      <c r="AZ57" s="247"/>
      <c r="BA57" s="247"/>
      <c r="BB57" s="248">
        <v>0</v>
      </c>
      <c r="BC57" s="245" t="s">
        <v>4103</v>
      </c>
      <c r="BD57" s="247">
        <v>38370515</v>
      </c>
      <c r="BE57" s="245" t="s">
        <v>4107</v>
      </c>
      <c r="BF57" s="247">
        <v>-11</v>
      </c>
      <c r="BG57" s="245" t="s">
        <v>4108</v>
      </c>
      <c r="BH57" s="245" t="s">
        <v>4109</v>
      </c>
      <c r="BI57" s="245" t="s">
        <v>4110</v>
      </c>
      <c r="BJ57" s="245" t="s">
        <v>4111</v>
      </c>
      <c r="BK57" s="245" t="s">
        <v>4112</v>
      </c>
      <c r="BL57" s="245" t="s">
        <v>4043</v>
      </c>
      <c r="BM57" s="245" t="s">
        <v>4113</v>
      </c>
      <c r="BN57" s="249">
        <v>41340</v>
      </c>
    </row>
    <row r="58" spans="1:66" ht="15" x14ac:dyDescent="0.25">
      <c r="A58" s="250"/>
      <c r="B58" s="250"/>
      <c r="C58" s="250"/>
      <c r="D58" s="250"/>
      <c r="E58" s="250"/>
      <c r="F58" s="250"/>
      <c r="H58" s="244"/>
      <c r="J58" s="272" t="s">
        <v>4158</v>
      </c>
      <c r="K58" s="272" t="s">
        <v>4200</v>
      </c>
      <c r="L58" s="250" t="s">
        <v>4200</v>
      </c>
      <c r="M58" s="272" t="s">
        <v>4126</v>
      </c>
      <c r="N58" s="272" t="s">
        <v>4200</v>
      </c>
      <c r="O58" s="272" t="s">
        <v>4668</v>
      </c>
      <c r="P58" s="274">
        <v>201201</v>
      </c>
      <c r="Q58" s="272" t="s">
        <v>282</v>
      </c>
      <c r="R58" s="276">
        <v>207.04</v>
      </c>
      <c r="S58" s="280" t="s">
        <v>4698</v>
      </c>
      <c r="T58" s="280" t="s">
        <v>4698</v>
      </c>
      <c r="V58" s="244"/>
      <c r="AC58" s="244"/>
      <c r="AE58" s="256" t="s">
        <v>4098</v>
      </c>
      <c r="AF58" s="254">
        <v>41306</v>
      </c>
      <c r="AG58" s="256" t="s">
        <v>4099</v>
      </c>
      <c r="AH58" s="256" t="s">
        <v>4133</v>
      </c>
      <c r="AI58" s="256" t="s">
        <v>4101</v>
      </c>
      <c r="AJ58" s="257">
        <v>1010000</v>
      </c>
      <c r="AK58" s="245" t="s">
        <v>4102</v>
      </c>
      <c r="AL58" s="245" t="s">
        <v>4103</v>
      </c>
      <c r="AM58" s="245" t="s">
        <v>4124</v>
      </c>
      <c r="AN58" s="247">
        <v>0</v>
      </c>
      <c r="AO58" s="248">
        <v>0</v>
      </c>
      <c r="AP58" s="245" t="s">
        <v>4124</v>
      </c>
      <c r="AQ58" s="246">
        <v>41244</v>
      </c>
      <c r="AR58" s="245" t="s">
        <v>4125</v>
      </c>
      <c r="AS58" s="247"/>
      <c r="AT58" s="245" t="s">
        <v>4106</v>
      </c>
      <c r="AU58" s="245" t="s">
        <v>4043</v>
      </c>
      <c r="AV58" s="258">
        <v>-65.2</v>
      </c>
      <c r="AW58" s="258">
        <v>0</v>
      </c>
      <c r="AX58" s="248">
        <v>0</v>
      </c>
      <c r="AY58" s="248">
        <v>0</v>
      </c>
      <c r="AZ58" s="247"/>
      <c r="BA58" s="247"/>
      <c r="BB58" s="248">
        <v>0</v>
      </c>
      <c r="BC58" s="245" t="s">
        <v>4103</v>
      </c>
      <c r="BD58" s="247">
        <v>38370516</v>
      </c>
      <c r="BE58" s="245" t="s">
        <v>4107</v>
      </c>
      <c r="BF58" s="247">
        <v>-11</v>
      </c>
      <c r="BG58" s="245" t="s">
        <v>4108</v>
      </c>
      <c r="BH58" s="245" t="s">
        <v>4109</v>
      </c>
      <c r="BI58" s="245" t="s">
        <v>4110</v>
      </c>
      <c r="BJ58" s="245" t="s">
        <v>4111</v>
      </c>
      <c r="BK58" s="245" t="s">
        <v>4112</v>
      </c>
      <c r="BL58" s="245" t="s">
        <v>4043</v>
      </c>
      <c r="BM58" s="245" t="s">
        <v>4113</v>
      </c>
      <c r="BN58" s="249">
        <v>41340</v>
      </c>
    </row>
    <row r="59" spans="1:66" ht="15" x14ac:dyDescent="0.25">
      <c r="A59" s="250"/>
      <c r="B59" s="250"/>
      <c r="C59" s="250"/>
      <c r="D59" s="250"/>
      <c r="E59" s="250"/>
      <c r="F59" s="250"/>
      <c r="H59" s="244"/>
      <c r="J59" s="272" t="s">
        <v>4158</v>
      </c>
      <c r="K59" s="272" t="s">
        <v>4200</v>
      </c>
      <c r="L59" s="250" t="s">
        <v>4200</v>
      </c>
      <c r="M59" s="272" t="s">
        <v>4126</v>
      </c>
      <c r="N59" s="272" t="s">
        <v>4200</v>
      </c>
      <c r="O59" s="272" t="s">
        <v>4668</v>
      </c>
      <c r="P59" s="274">
        <v>201201</v>
      </c>
      <c r="Q59" s="272" t="s">
        <v>360</v>
      </c>
      <c r="R59" s="276">
        <v>-21.31</v>
      </c>
      <c r="S59" s="280" t="s">
        <v>4698</v>
      </c>
      <c r="T59" s="280" t="s">
        <v>4698</v>
      </c>
      <c r="V59" s="244"/>
      <c r="AC59" s="244"/>
      <c r="AE59" s="256" t="s">
        <v>4098</v>
      </c>
      <c r="AF59" s="254">
        <v>41306</v>
      </c>
      <c r="AG59" s="256" t="s">
        <v>4099</v>
      </c>
      <c r="AH59" s="256" t="s">
        <v>4133</v>
      </c>
      <c r="AI59" s="256" t="s">
        <v>4101</v>
      </c>
      <c r="AJ59" s="257">
        <v>1010000</v>
      </c>
      <c r="AK59" s="245" t="s">
        <v>4102</v>
      </c>
      <c r="AL59" s="245" t="s">
        <v>4103</v>
      </c>
      <c r="AM59" s="245" t="s">
        <v>4124</v>
      </c>
      <c r="AN59" s="247">
        <v>0</v>
      </c>
      <c r="AO59" s="248">
        <v>0</v>
      </c>
      <c r="AP59" s="245" t="s">
        <v>4124</v>
      </c>
      <c r="AQ59" s="246">
        <v>41244</v>
      </c>
      <c r="AR59" s="245" t="s">
        <v>4125</v>
      </c>
      <c r="AS59" s="247"/>
      <c r="AT59" s="245" t="s">
        <v>4106</v>
      </c>
      <c r="AU59" s="245" t="s">
        <v>4043</v>
      </c>
      <c r="AV59" s="258">
        <v>-0.52</v>
      </c>
      <c r="AW59" s="258">
        <v>0</v>
      </c>
      <c r="AX59" s="248">
        <v>0</v>
      </c>
      <c r="AY59" s="248">
        <v>0</v>
      </c>
      <c r="AZ59" s="247"/>
      <c r="BA59" s="247"/>
      <c r="BB59" s="248">
        <v>0</v>
      </c>
      <c r="BC59" s="245" t="s">
        <v>4103</v>
      </c>
      <c r="BD59" s="247">
        <v>38370517</v>
      </c>
      <c r="BE59" s="245" t="s">
        <v>4107</v>
      </c>
      <c r="BF59" s="247">
        <v>-11</v>
      </c>
      <c r="BG59" s="245" t="s">
        <v>4108</v>
      </c>
      <c r="BH59" s="245" t="s">
        <v>4109</v>
      </c>
      <c r="BI59" s="245" t="s">
        <v>4110</v>
      </c>
      <c r="BJ59" s="245" t="s">
        <v>4111</v>
      </c>
      <c r="BK59" s="245" t="s">
        <v>4112</v>
      </c>
      <c r="BL59" s="245" t="s">
        <v>4043</v>
      </c>
      <c r="BM59" s="245" t="s">
        <v>4113</v>
      </c>
      <c r="BN59" s="249">
        <v>41340</v>
      </c>
    </row>
    <row r="60" spans="1:66" ht="15" x14ac:dyDescent="0.25">
      <c r="A60" s="250"/>
      <c r="B60" s="250"/>
      <c r="C60" s="250"/>
      <c r="D60" s="250"/>
      <c r="E60" s="250"/>
      <c r="F60" s="250"/>
      <c r="H60" s="244"/>
      <c r="J60" s="272" t="s">
        <v>4158</v>
      </c>
      <c r="K60" s="272" t="s">
        <v>4200</v>
      </c>
      <c r="L60" s="250" t="s">
        <v>4200</v>
      </c>
      <c r="M60" s="272" t="s">
        <v>4117</v>
      </c>
      <c r="N60" s="272" t="s">
        <v>4200</v>
      </c>
      <c r="O60" s="272" t="s">
        <v>4668</v>
      </c>
      <c r="P60" s="274">
        <v>201201</v>
      </c>
      <c r="Q60" s="272" t="s">
        <v>295</v>
      </c>
      <c r="R60" s="276">
        <v>-1039148</v>
      </c>
      <c r="S60" s="280" t="s">
        <v>4698</v>
      </c>
      <c r="T60" s="280" t="s">
        <v>4698</v>
      </c>
      <c r="V60" s="244"/>
      <c r="AC60" s="244"/>
      <c r="AE60" s="256" t="s">
        <v>4098</v>
      </c>
      <c r="AF60" s="254">
        <v>41306</v>
      </c>
      <c r="AG60" s="256" t="s">
        <v>4099</v>
      </c>
      <c r="AH60" s="256" t="s">
        <v>4133</v>
      </c>
      <c r="AI60" s="256" t="s">
        <v>4101</v>
      </c>
      <c r="AJ60" s="257">
        <v>1010000</v>
      </c>
      <c r="AK60" s="245" t="s">
        <v>4102</v>
      </c>
      <c r="AL60" s="245" t="s">
        <v>4103</v>
      </c>
      <c r="AM60" s="245" t="s">
        <v>4124</v>
      </c>
      <c r="AN60" s="247">
        <v>0</v>
      </c>
      <c r="AO60" s="248">
        <v>0</v>
      </c>
      <c r="AP60" s="245" t="s">
        <v>4124</v>
      </c>
      <c r="AQ60" s="246">
        <v>41244</v>
      </c>
      <c r="AR60" s="245" t="s">
        <v>4125</v>
      </c>
      <c r="AS60" s="247"/>
      <c r="AT60" s="245" t="s">
        <v>4106</v>
      </c>
      <c r="AU60" s="245" t="s">
        <v>4043</v>
      </c>
      <c r="AV60" s="258">
        <v>-0.25</v>
      </c>
      <c r="AW60" s="258">
        <v>0</v>
      </c>
      <c r="AX60" s="248">
        <v>0</v>
      </c>
      <c r="AY60" s="248">
        <v>0</v>
      </c>
      <c r="AZ60" s="247"/>
      <c r="BA60" s="247"/>
      <c r="BB60" s="248">
        <v>0</v>
      </c>
      <c r="BC60" s="245" t="s">
        <v>4103</v>
      </c>
      <c r="BD60" s="247">
        <v>38370518</v>
      </c>
      <c r="BE60" s="245" t="s">
        <v>4107</v>
      </c>
      <c r="BF60" s="247">
        <v>-11</v>
      </c>
      <c r="BG60" s="245" t="s">
        <v>4108</v>
      </c>
      <c r="BH60" s="245" t="s">
        <v>4109</v>
      </c>
      <c r="BI60" s="245" t="s">
        <v>4110</v>
      </c>
      <c r="BJ60" s="245" t="s">
        <v>4111</v>
      </c>
      <c r="BK60" s="245" t="s">
        <v>4112</v>
      </c>
      <c r="BL60" s="245" t="s">
        <v>4043</v>
      </c>
      <c r="BM60" s="245" t="s">
        <v>4113</v>
      </c>
      <c r="BN60" s="249">
        <v>41340</v>
      </c>
    </row>
    <row r="61" spans="1:66" ht="15" x14ac:dyDescent="0.25">
      <c r="A61" s="250"/>
      <c r="B61" s="250"/>
      <c r="C61" s="250"/>
      <c r="D61" s="250"/>
      <c r="E61" s="250"/>
      <c r="F61" s="250"/>
      <c r="H61" s="244"/>
      <c r="J61" s="272" t="s">
        <v>4158</v>
      </c>
      <c r="K61" s="272" t="s">
        <v>4200</v>
      </c>
      <c r="L61" s="250" t="s">
        <v>4200</v>
      </c>
      <c r="M61" s="272" t="s">
        <v>4117</v>
      </c>
      <c r="N61" s="272" t="s">
        <v>4200</v>
      </c>
      <c r="O61" s="272" t="s">
        <v>4668</v>
      </c>
      <c r="P61" s="274">
        <v>201201</v>
      </c>
      <c r="Q61" s="272" t="s">
        <v>3919</v>
      </c>
      <c r="R61" s="276">
        <v>0</v>
      </c>
      <c r="S61" s="280" t="s">
        <v>4698</v>
      </c>
      <c r="T61" s="280" t="s">
        <v>4698</v>
      </c>
      <c r="V61" s="244"/>
      <c r="AC61" s="244"/>
      <c r="AE61" s="256" t="s">
        <v>4098</v>
      </c>
      <c r="AF61" s="254">
        <v>41306</v>
      </c>
      <c r="AG61" s="256" t="s">
        <v>4099</v>
      </c>
      <c r="AH61" s="256" t="s">
        <v>4131</v>
      </c>
      <c r="AI61" s="256" t="s">
        <v>4101</v>
      </c>
      <c r="AJ61" s="257">
        <v>1010000</v>
      </c>
      <c r="AK61" s="245" t="s">
        <v>4102</v>
      </c>
      <c r="AL61" s="245" t="s">
        <v>4103</v>
      </c>
      <c r="AM61" s="245" t="s">
        <v>4104</v>
      </c>
      <c r="AN61" s="247">
        <v>0</v>
      </c>
      <c r="AO61" s="248">
        <v>0</v>
      </c>
      <c r="AP61" s="245" t="s">
        <v>4104</v>
      </c>
      <c r="AQ61" s="246">
        <v>41244</v>
      </c>
      <c r="AR61" s="245" t="s">
        <v>4105</v>
      </c>
      <c r="AS61" s="247"/>
      <c r="AT61" s="245" t="s">
        <v>4106</v>
      </c>
      <c r="AU61" s="245" t="s">
        <v>4043</v>
      </c>
      <c r="AV61" s="258">
        <v>-140.26</v>
      </c>
      <c r="AW61" s="258">
        <v>0</v>
      </c>
      <c r="AX61" s="248">
        <v>0</v>
      </c>
      <c r="AY61" s="248">
        <v>0</v>
      </c>
      <c r="AZ61" s="247"/>
      <c r="BA61" s="247"/>
      <c r="BB61" s="248">
        <v>0</v>
      </c>
      <c r="BC61" s="245" t="s">
        <v>4103</v>
      </c>
      <c r="BD61" s="247">
        <v>38370536</v>
      </c>
      <c r="BE61" s="245" t="s">
        <v>4107</v>
      </c>
      <c r="BF61" s="247">
        <v>-11</v>
      </c>
      <c r="BG61" s="245" t="s">
        <v>4108</v>
      </c>
      <c r="BH61" s="245" t="s">
        <v>4109</v>
      </c>
      <c r="BI61" s="245" t="s">
        <v>4110</v>
      </c>
      <c r="BJ61" s="245" t="s">
        <v>4111</v>
      </c>
      <c r="BK61" s="245" t="s">
        <v>4112</v>
      </c>
      <c r="BL61" s="245" t="s">
        <v>4043</v>
      </c>
      <c r="BM61" s="245" t="s">
        <v>4113</v>
      </c>
      <c r="BN61" s="249">
        <v>41340</v>
      </c>
    </row>
    <row r="62" spans="1:66" ht="15" x14ac:dyDescent="0.25">
      <c r="A62" s="250"/>
      <c r="B62" s="250"/>
      <c r="C62" s="250"/>
      <c r="D62" s="250"/>
      <c r="E62" s="250"/>
      <c r="F62" s="250"/>
      <c r="H62" s="244"/>
      <c r="J62" s="272" t="s">
        <v>4158</v>
      </c>
      <c r="K62" s="272" t="s">
        <v>4200</v>
      </c>
      <c r="L62" s="250" t="s">
        <v>4200</v>
      </c>
      <c r="M62" s="272" t="s">
        <v>4117</v>
      </c>
      <c r="N62" s="272" t="s">
        <v>4200</v>
      </c>
      <c r="O62" s="272" t="s">
        <v>4668</v>
      </c>
      <c r="P62" s="274">
        <v>201201</v>
      </c>
      <c r="Q62" s="272" t="s">
        <v>286</v>
      </c>
      <c r="R62" s="276">
        <v>12.23</v>
      </c>
      <c r="S62" s="280" t="s">
        <v>4698</v>
      </c>
      <c r="T62" s="280" t="s">
        <v>4698</v>
      </c>
      <c r="V62" s="244"/>
      <c r="AC62" s="244"/>
      <c r="AE62" s="256" t="s">
        <v>4098</v>
      </c>
      <c r="AF62" s="254">
        <v>41306</v>
      </c>
      <c r="AG62" s="256" t="s">
        <v>4099</v>
      </c>
      <c r="AH62" s="256" t="s">
        <v>4131</v>
      </c>
      <c r="AI62" s="256" t="s">
        <v>4101</v>
      </c>
      <c r="AJ62" s="257">
        <v>1010000</v>
      </c>
      <c r="AK62" s="245" t="s">
        <v>4102</v>
      </c>
      <c r="AL62" s="245" t="s">
        <v>4103</v>
      </c>
      <c r="AM62" s="245" t="s">
        <v>4104</v>
      </c>
      <c r="AN62" s="247">
        <v>0</v>
      </c>
      <c r="AO62" s="248">
        <v>0</v>
      </c>
      <c r="AP62" s="245" t="s">
        <v>4104</v>
      </c>
      <c r="AQ62" s="246">
        <v>41244</v>
      </c>
      <c r="AR62" s="245" t="s">
        <v>4105</v>
      </c>
      <c r="AS62" s="247"/>
      <c r="AT62" s="245" t="s">
        <v>4106</v>
      </c>
      <c r="AU62" s="245" t="s">
        <v>4043</v>
      </c>
      <c r="AV62" s="258">
        <v>-19987.41</v>
      </c>
      <c r="AW62" s="258">
        <v>0</v>
      </c>
      <c r="AX62" s="248">
        <v>0</v>
      </c>
      <c r="AY62" s="248">
        <v>0</v>
      </c>
      <c r="AZ62" s="247"/>
      <c r="BA62" s="247"/>
      <c r="BB62" s="248">
        <v>0</v>
      </c>
      <c r="BC62" s="245" t="s">
        <v>4103</v>
      </c>
      <c r="BD62" s="247">
        <v>38370537</v>
      </c>
      <c r="BE62" s="245" t="s">
        <v>4107</v>
      </c>
      <c r="BF62" s="247">
        <v>-11</v>
      </c>
      <c r="BG62" s="245" t="s">
        <v>4108</v>
      </c>
      <c r="BH62" s="245" t="s">
        <v>4109</v>
      </c>
      <c r="BI62" s="245" t="s">
        <v>4110</v>
      </c>
      <c r="BJ62" s="245" t="s">
        <v>4111</v>
      </c>
      <c r="BK62" s="245" t="s">
        <v>4112</v>
      </c>
      <c r="BL62" s="245" t="s">
        <v>4043</v>
      </c>
      <c r="BM62" s="245" t="s">
        <v>4113</v>
      </c>
      <c r="BN62" s="249">
        <v>41340</v>
      </c>
    </row>
    <row r="63" spans="1:66" ht="15" x14ac:dyDescent="0.25">
      <c r="A63" s="250"/>
      <c r="B63" s="250"/>
      <c r="C63" s="250"/>
      <c r="D63" s="250"/>
      <c r="E63" s="250"/>
      <c r="F63" s="250"/>
      <c r="H63" s="244"/>
      <c r="J63" s="272" t="s">
        <v>4158</v>
      </c>
      <c r="K63" s="272" t="s">
        <v>4200</v>
      </c>
      <c r="L63" s="250" t="s">
        <v>4200</v>
      </c>
      <c r="M63" s="272" t="s">
        <v>4117</v>
      </c>
      <c r="N63" s="272" t="s">
        <v>4200</v>
      </c>
      <c r="O63" s="272" t="s">
        <v>4668</v>
      </c>
      <c r="P63" s="274">
        <v>201201</v>
      </c>
      <c r="Q63" s="272" t="s">
        <v>285</v>
      </c>
      <c r="R63" s="276">
        <v>232.46</v>
      </c>
      <c r="S63" s="280" t="s">
        <v>4698</v>
      </c>
      <c r="T63" s="280" t="s">
        <v>4698</v>
      </c>
      <c r="V63" s="244"/>
      <c r="AC63" s="244"/>
      <c r="AE63" s="256" t="s">
        <v>4098</v>
      </c>
      <c r="AF63" s="254">
        <v>41306</v>
      </c>
      <c r="AG63" s="256" t="s">
        <v>4099</v>
      </c>
      <c r="AH63" s="256" t="s">
        <v>4131</v>
      </c>
      <c r="AI63" s="256" t="s">
        <v>4101</v>
      </c>
      <c r="AJ63" s="257">
        <v>1010000</v>
      </c>
      <c r="AK63" s="245" t="s">
        <v>4102</v>
      </c>
      <c r="AL63" s="245" t="s">
        <v>4103</v>
      </c>
      <c r="AM63" s="245" t="s">
        <v>4104</v>
      </c>
      <c r="AN63" s="247">
        <v>0</v>
      </c>
      <c r="AO63" s="248">
        <v>0</v>
      </c>
      <c r="AP63" s="245" t="s">
        <v>4104</v>
      </c>
      <c r="AQ63" s="246">
        <v>41244</v>
      </c>
      <c r="AR63" s="245" t="s">
        <v>4105</v>
      </c>
      <c r="AS63" s="247"/>
      <c r="AT63" s="245" t="s">
        <v>4106</v>
      </c>
      <c r="AU63" s="245" t="s">
        <v>4043</v>
      </c>
      <c r="AV63" s="258">
        <v>-31631.91</v>
      </c>
      <c r="AW63" s="258">
        <v>0</v>
      </c>
      <c r="AX63" s="248">
        <v>0</v>
      </c>
      <c r="AY63" s="248">
        <v>0</v>
      </c>
      <c r="AZ63" s="247"/>
      <c r="BA63" s="247"/>
      <c r="BB63" s="248">
        <v>0</v>
      </c>
      <c r="BC63" s="245" t="s">
        <v>4103</v>
      </c>
      <c r="BD63" s="247">
        <v>38370539</v>
      </c>
      <c r="BE63" s="245" t="s">
        <v>4107</v>
      </c>
      <c r="BF63" s="247">
        <v>-11</v>
      </c>
      <c r="BG63" s="245" t="s">
        <v>4108</v>
      </c>
      <c r="BH63" s="245" t="s">
        <v>4109</v>
      </c>
      <c r="BI63" s="245" t="s">
        <v>4110</v>
      </c>
      <c r="BJ63" s="245" t="s">
        <v>4111</v>
      </c>
      <c r="BK63" s="245" t="s">
        <v>4112</v>
      </c>
      <c r="BL63" s="245" t="s">
        <v>4043</v>
      </c>
      <c r="BM63" s="245" t="s">
        <v>4113</v>
      </c>
      <c r="BN63" s="249">
        <v>41340</v>
      </c>
    </row>
    <row r="64" spans="1:66" ht="15" x14ac:dyDescent="0.25">
      <c r="A64" s="250"/>
      <c r="B64" s="250"/>
      <c r="C64" s="250"/>
      <c r="D64" s="250"/>
      <c r="E64" s="250"/>
      <c r="F64" s="250"/>
      <c r="H64" s="244"/>
      <c r="J64" s="272" t="s">
        <v>4158</v>
      </c>
      <c r="K64" s="272" t="s">
        <v>4200</v>
      </c>
      <c r="L64" s="250" t="s">
        <v>4200</v>
      </c>
      <c r="M64" s="272" t="s">
        <v>4117</v>
      </c>
      <c r="N64" s="272" t="s">
        <v>4200</v>
      </c>
      <c r="O64" s="272" t="s">
        <v>4668</v>
      </c>
      <c r="P64" s="274">
        <v>201201</v>
      </c>
      <c r="Q64" s="272" t="s">
        <v>284</v>
      </c>
      <c r="R64" s="276">
        <v>151.19999999999999</v>
      </c>
      <c r="S64" s="280" t="s">
        <v>4698</v>
      </c>
      <c r="T64" s="280" t="s">
        <v>4698</v>
      </c>
      <c r="V64" s="244"/>
      <c r="AC64" s="244"/>
      <c r="AE64" s="256" t="s">
        <v>4098</v>
      </c>
      <c r="AF64" s="254">
        <v>41306</v>
      </c>
      <c r="AG64" s="256" t="s">
        <v>4099</v>
      </c>
      <c r="AH64" s="256" t="s">
        <v>4131</v>
      </c>
      <c r="AI64" s="256" t="s">
        <v>4101</v>
      </c>
      <c r="AJ64" s="257">
        <v>1010000</v>
      </c>
      <c r="AK64" s="245" t="s">
        <v>4102</v>
      </c>
      <c r="AL64" s="245" t="s">
        <v>4103</v>
      </c>
      <c r="AM64" s="245" t="s">
        <v>4104</v>
      </c>
      <c r="AN64" s="247">
        <v>0</v>
      </c>
      <c r="AO64" s="248">
        <v>0</v>
      </c>
      <c r="AP64" s="245" t="s">
        <v>4104</v>
      </c>
      <c r="AQ64" s="246">
        <v>41244</v>
      </c>
      <c r="AR64" s="245" t="s">
        <v>4105</v>
      </c>
      <c r="AS64" s="247"/>
      <c r="AT64" s="245" t="s">
        <v>4106</v>
      </c>
      <c r="AU64" s="245" t="s">
        <v>4043</v>
      </c>
      <c r="AV64" s="258">
        <v>-18979.14</v>
      </c>
      <c r="AW64" s="258">
        <v>0</v>
      </c>
      <c r="AX64" s="248">
        <v>0</v>
      </c>
      <c r="AY64" s="248">
        <v>0</v>
      </c>
      <c r="AZ64" s="247"/>
      <c r="BA64" s="247"/>
      <c r="BB64" s="248">
        <v>0</v>
      </c>
      <c r="BC64" s="245" t="s">
        <v>4103</v>
      </c>
      <c r="BD64" s="247">
        <v>38370542</v>
      </c>
      <c r="BE64" s="245" t="s">
        <v>4107</v>
      </c>
      <c r="BF64" s="247">
        <v>-11</v>
      </c>
      <c r="BG64" s="245" t="s">
        <v>4108</v>
      </c>
      <c r="BH64" s="245" t="s">
        <v>4109</v>
      </c>
      <c r="BI64" s="245" t="s">
        <v>4110</v>
      </c>
      <c r="BJ64" s="245" t="s">
        <v>4111</v>
      </c>
      <c r="BK64" s="245" t="s">
        <v>4112</v>
      </c>
      <c r="BL64" s="245" t="s">
        <v>4043</v>
      </c>
      <c r="BM64" s="245" t="s">
        <v>4113</v>
      </c>
      <c r="BN64" s="249">
        <v>41340</v>
      </c>
    </row>
    <row r="65" spans="1:66" ht="15" x14ac:dyDescent="0.25">
      <c r="A65" s="250"/>
      <c r="B65" s="250"/>
      <c r="C65" s="250"/>
      <c r="D65" s="250"/>
      <c r="E65" s="250"/>
      <c r="F65" s="250"/>
      <c r="H65" s="244"/>
      <c r="J65" s="272" t="s">
        <v>4158</v>
      </c>
      <c r="K65" s="272" t="s">
        <v>4200</v>
      </c>
      <c r="L65" s="250" t="s">
        <v>4200</v>
      </c>
      <c r="M65" s="272" t="s">
        <v>4117</v>
      </c>
      <c r="N65" s="272" t="s">
        <v>4200</v>
      </c>
      <c r="O65" s="272" t="s">
        <v>4668</v>
      </c>
      <c r="P65" s="274">
        <v>201201</v>
      </c>
      <c r="Q65" s="272" t="s">
        <v>270</v>
      </c>
      <c r="R65" s="276">
        <v>636997.53</v>
      </c>
      <c r="S65" s="280" t="s">
        <v>4698</v>
      </c>
      <c r="T65" s="280" t="s">
        <v>4698</v>
      </c>
      <c r="V65" s="244"/>
      <c r="AC65" s="244"/>
      <c r="AE65" s="256" t="s">
        <v>4098</v>
      </c>
      <c r="AF65" s="254">
        <v>41306</v>
      </c>
      <c r="AG65" s="256" t="s">
        <v>4099</v>
      </c>
      <c r="AH65" s="256" t="s">
        <v>4131</v>
      </c>
      <c r="AI65" s="256" t="s">
        <v>4101</v>
      </c>
      <c r="AJ65" s="257">
        <v>1010000</v>
      </c>
      <c r="AK65" s="245" t="s">
        <v>4102</v>
      </c>
      <c r="AL65" s="245" t="s">
        <v>4103</v>
      </c>
      <c r="AM65" s="245" t="s">
        <v>4104</v>
      </c>
      <c r="AN65" s="247">
        <v>0</v>
      </c>
      <c r="AO65" s="248">
        <v>0</v>
      </c>
      <c r="AP65" s="245" t="s">
        <v>4104</v>
      </c>
      <c r="AQ65" s="246">
        <v>41244</v>
      </c>
      <c r="AR65" s="245" t="s">
        <v>4105</v>
      </c>
      <c r="AS65" s="247"/>
      <c r="AT65" s="245" t="s">
        <v>4106</v>
      </c>
      <c r="AU65" s="245" t="s">
        <v>4043</v>
      </c>
      <c r="AV65" s="258">
        <v>-76984.149999999994</v>
      </c>
      <c r="AW65" s="258">
        <v>0</v>
      </c>
      <c r="AX65" s="248">
        <v>0</v>
      </c>
      <c r="AY65" s="248">
        <v>0</v>
      </c>
      <c r="AZ65" s="247"/>
      <c r="BA65" s="247"/>
      <c r="BB65" s="248">
        <v>0</v>
      </c>
      <c r="BC65" s="245" t="s">
        <v>4103</v>
      </c>
      <c r="BD65" s="247">
        <v>38370543</v>
      </c>
      <c r="BE65" s="245" t="s">
        <v>4107</v>
      </c>
      <c r="BF65" s="247">
        <v>-11</v>
      </c>
      <c r="BG65" s="245" t="s">
        <v>4108</v>
      </c>
      <c r="BH65" s="245" t="s">
        <v>4109</v>
      </c>
      <c r="BI65" s="245" t="s">
        <v>4110</v>
      </c>
      <c r="BJ65" s="245" t="s">
        <v>4111</v>
      </c>
      <c r="BK65" s="245" t="s">
        <v>4112</v>
      </c>
      <c r="BL65" s="245" t="s">
        <v>4043</v>
      </c>
      <c r="BM65" s="245" t="s">
        <v>4113</v>
      </c>
      <c r="BN65" s="249">
        <v>41340</v>
      </c>
    </row>
    <row r="66" spans="1:66" ht="15" x14ac:dyDescent="0.25">
      <c r="A66" s="250"/>
      <c r="B66" s="250"/>
      <c r="C66" s="250"/>
      <c r="D66" s="250"/>
      <c r="E66" s="250"/>
      <c r="F66" s="250"/>
      <c r="H66" s="244"/>
      <c r="J66" s="272" t="s">
        <v>4158</v>
      </c>
      <c r="K66" s="272" t="s">
        <v>4200</v>
      </c>
      <c r="L66" s="250" t="s">
        <v>4200</v>
      </c>
      <c r="M66" s="272" t="s">
        <v>4117</v>
      </c>
      <c r="N66" s="272" t="s">
        <v>4200</v>
      </c>
      <c r="O66" s="272" t="s">
        <v>4668</v>
      </c>
      <c r="P66" s="274">
        <v>201201</v>
      </c>
      <c r="Q66" s="272" t="s">
        <v>283</v>
      </c>
      <c r="R66" s="276">
        <v>460.53</v>
      </c>
      <c r="S66" s="280" t="s">
        <v>4698</v>
      </c>
      <c r="T66" s="280" t="s">
        <v>4698</v>
      </c>
      <c r="V66" s="244"/>
      <c r="AC66" s="244"/>
      <c r="AE66" s="256" t="s">
        <v>4098</v>
      </c>
      <c r="AF66" s="254">
        <v>41306</v>
      </c>
      <c r="AG66" s="256" t="s">
        <v>4099</v>
      </c>
      <c r="AH66" s="256" t="s">
        <v>4131</v>
      </c>
      <c r="AI66" s="256" t="s">
        <v>4101</v>
      </c>
      <c r="AJ66" s="257">
        <v>1010000</v>
      </c>
      <c r="AK66" s="245" t="s">
        <v>4102</v>
      </c>
      <c r="AL66" s="245" t="s">
        <v>4103</v>
      </c>
      <c r="AM66" s="245" t="s">
        <v>4104</v>
      </c>
      <c r="AN66" s="247">
        <v>0</v>
      </c>
      <c r="AO66" s="248">
        <v>0</v>
      </c>
      <c r="AP66" s="245" t="s">
        <v>4104</v>
      </c>
      <c r="AQ66" s="246">
        <v>41244</v>
      </c>
      <c r="AR66" s="245" t="s">
        <v>4105</v>
      </c>
      <c r="AS66" s="247"/>
      <c r="AT66" s="245" t="s">
        <v>4106</v>
      </c>
      <c r="AU66" s="245" t="s">
        <v>4043</v>
      </c>
      <c r="AV66" s="258">
        <v>-34795.1</v>
      </c>
      <c r="AW66" s="258">
        <v>0</v>
      </c>
      <c r="AX66" s="248">
        <v>0</v>
      </c>
      <c r="AY66" s="248">
        <v>0</v>
      </c>
      <c r="AZ66" s="247"/>
      <c r="BA66" s="247"/>
      <c r="BB66" s="248">
        <v>0</v>
      </c>
      <c r="BC66" s="245" t="s">
        <v>4103</v>
      </c>
      <c r="BD66" s="247">
        <v>38370545</v>
      </c>
      <c r="BE66" s="245" t="s">
        <v>4107</v>
      </c>
      <c r="BF66" s="247">
        <v>-11</v>
      </c>
      <c r="BG66" s="245" t="s">
        <v>4108</v>
      </c>
      <c r="BH66" s="245" t="s">
        <v>4109</v>
      </c>
      <c r="BI66" s="245" t="s">
        <v>4110</v>
      </c>
      <c r="BJ66" s="245" t="s">
        <v>4111</v>
      </c>
      <c r="BK66" s="245" t="s">
        <v>4112</v>
      </c>
      <c r="BL66" s="245" t="s">
        <v>4043</v>
      </c>
      <c r="BM66" s="245" t="s">
        <v>4113</v>
      </c>
      <c r="BN66" s="249">
        <v>41340</v>
      </c>
    </row>
    <row r="67" spans="1:66" ht="15" x14ac:dyDescent="0.25">
      <c r="A67" s="250"/>
      <c r="B67" s="250"/>
      <c r="C67" s="250"/>
      <c r="D67" s="250"/>
      <c r="E67" s="250"/>
      <c r="F67" s="250"/>
      <c r="H67" s="244"/>
      <c r="J67" s="272" t="s">
        <v>4158</v>
      </c>
      <c r="K67" s="272" t="s">
        <v>4200</v>
      </c>
      <c r="L67" s="250" t="s">
        <v>4200</v>
      </c>
      <c r="M67" s="272" t="s">
        <v>4117</v>
      </c>
      <c r="N67" s="272" t="s">
        <v>4200</v>
      </c>
      <c r="O67" s="272" t="s">
        <v>4668</v>
      </c>
      <c r="P67" s="274">
        <v>201201</v>
      </c>
      <c r="Q67" s="272" t="s">
        <v>313</v>
      </c>
      <c r="R67" s="276">
        <v>-107.45</v>
      </c>
      <c r="S67" s="280" t="s">
        <v>4698</v>
      </c>
      <c r="T67" s="280" t="s">
        <v>4698</v>
      </c>
      <c r="V67" s="244"/>
      <c r="AC67" s="244"/>
      <c r="AE67" s="256" t="s">
        <v>4098</v>
      </c>
      <c r="AF67" s="254">
        <v>41306</v>
      </c>
      <c r="AG67" s="256" t="s">
        <v>4099</v>
      </c>
      <c r="AH67" s="256" t="s">
        <v>4131</v>
      </c>
      <c r="AI67" s="256" t="s">
        <v>4101</v>
      </c>
      <c r="AJ67" s="257">
        <v>1010000</v>
      </c>
      <c r="AK67" s="245" t="s">
        <v>4102</v>
      </c>
      <c r="AL67" s="245" t="s">
        <v>4103</v>
      </c>
      <c r="AM67" s="245" t="s">
        <v>4104</v>
      </c>
      <c r="AN67" s="247">
        <v>0</v>
      </c>
      <c r="AO67" s="248">
        <v>0</v>
      </c>
      <c r="AP67" s="245" t="s">
        <v>4104</v>
      </c>
      <c r="AQ67" s="246">
        <v>41244</v>
      </c>
      <c r="AR67" s="245" t="s">
        <v>4105</v>
      </c>
      <c r="AS67" s="247"/>
      <c r="AT67" s="245" t="s">
        <v>4106</v>
      </c>
      <c r="AU67" s="245" t="s">
        <v>4043</v>
      </c>
      <c r="AV67" s="258">
        <v>-47447.85</v>
      </c>
      <c r="AW67" s="258">
        <v>0</v>
      </c>
      <c r="AX67" s="248">
        <v>0</v>
      </c>
      <c r="AY67" s="248">
        <v>0</v>
      </c>
      <c r="AZ67" s="247"/>
      <c r="BA67" s="247"/>
      <c r="BB67" s="248">
        <v>0</v>
      </c>
      <c r="BC67" s="245" t="s">
        <v>4103</v>
      </c>
      <c r="BD67" s="247">
        <v>38370546</v>
      </c>
      <c r="BE67" s="245" t="s">
        <v>4107</v>
      </c>
      <c r="BF67" s="247">
        <v>-11</v>
      </c>
      <c r="BG67" s="245" t="s">
        <v>4108</v>
      </c>
      <c r="BH67" s="245" t="s">
        <v>4109</v>
      </c>
      <c r="BI67" s="245" t="s">
        <v>4110</v>
      </c>
      <c r="BJ67" s="245" t="s">
        <v>4111</v>
      </c>
      <c r="BK67" s="245" t="s">
        <v>4112</v>
      </c>
      <c r="BL67" s="245" t="s">
        <v>4043</v>
      </c>
      <c r="BM67" s="245" t="s">
        <v>4113</v>
      </c>
      <c r="BN67" s="249">
        <v>41340</v>
      </c>
    </row>
    <row r="68" spans="1:66" ht="15" x14ac:dyDescent="0.25">
      <c r="A68" s="250"/>
      <c r="B68" s="250"/>
      <c r="C68" s="250"/>
      <c r="D68" s="250"/>
      <c r="E68" s="250"/>
      <c r="F68" s="250"/>
      <c r="H68" s="244"/>
      <c r="J68" s="272" t="s">
        <v>4158</v>
      </c>
      <c r="K68" s="272" t="s">
        <v>4200</v>
      </c>
      <c r="L68" s="250" t="s">
        <v>4200</v>
      </c>
      <c r="M68" s="272" t="s">
        <v>4117</v>
      </c>
      <c r="N68" s="272" t="s">
        <v>4200</v>
      </c>
      <c r="O68" s="272" t="s">
        <v>4668</v>
      </c>
      <c r="P68" s="274">
        <v>201201</v>
      </c>
      <c r="Q68" s="272" t="s">
        <v>282</v>
      </c>
      <c r="R68" s="276">
        <v>118.54</v>
      </c>
      <c r="S68" s="280" t="s">
        <v>4698</v>
      </c>
      <c r="T68" s="280" t="s">
        <v>4698</v>
      </c>
      <c r="V68" s="244"/>
      <c r="AC68" s="244"/>
      <c r="AE68" s="256" t="s">
        <v>4098</v>
      </c>
      <c r="AF68" s="254">
        <v>41306</v>
      </c>
      <c r="AG68" s="256" t="s">
        <v>4099</v>
      </c>
      <c r="AH68" s="256" t="s">
        <v>4131</v>
      </c>
      <c r="AI68" s="256" t="s">
        <v>4101</v>
      </c>
      <c r="AJ68" s="257">
        <v>1010000</v>
      </c>
      <c r="AK68" s="245" t="s">
        <v>4102</v>
      </c>
      <c r="AL68" s="245" t="s">
        <v>4103</v>
      </c>
      <c r="AM68" s="245" t="s">
        <v>4104</v>
      </c>
      <c r="AN68" s="247">
        <v>0</v>
      </c>
      <c r="AO68" s="248">
        <v>0</v>
      </c>
      <c r="AP68" s="245" t="s">
        <v>4104</v>
      </c>
      <c r="AQ68" s="246">
        <v>41244</v>
      </c>
      <c r="AR68" s="245" t="s">
        <v>4105</v>
      </c>
      <c r="AS68" s="247"/>
      <c r="AT68" s="245" t="s">
        <v>4106</v>
      </c>
      <c r="AU68" s="245" t="s">
        <v>4043</v>
      </c>
      <c r="AV68" s="258">
        <v>-69194.789999999994</v>
      </c>
      <c r="AW68" s="258">
        <v>0</v>
      </c>
      <c r="AX68" s="248">
        <v>0</v>
      </c>
      <c r="AY68" s="248">
        <v>0</v>
      </c>
      <c r="AZ68" s="247"/>
      <c r="BA68" s="247"/>
      <c r="BB68" s="248">
        <v>0</v>
      </c>
      <c r="BC68" s="245" t="s">
        <v>4103</v>
      </c>
      <c r="BD68" s="247">
        <v>38370527</v>
      </c>
      <c r="BE68" s="245" t="s">
        <v>4107</v>
      </c>
      <c r="BF68" s="247">
        <v>-11</v>
      </c>
      <c r="BG68" s="245" t="s">
        <v>4108</v>
      </c>
      <c r="BH68" s="245" t="s">
        <v>4109</v>
      </c>
      <c r="BI68" s="245" t="s">
        <v>4110</v>
      </c>
      <c r="BJ68" s="245" t="s">
        <v>4111</v>
      </c>
      <c r="BK68" s="245" t="s">
        <v>4112</v>
      </c>
      <c r="BL68" s="245" t="s">
        <v>4043</v>
      </c>
      <c r="BM68" s="245" t="s">
        <v>4113</v>
      </c>
      <c r="BN68" s="249">
        <v>41340</v>
      </c>
    </row>
    <row r="69" spans="1:66" ht="15" x14ac:dyDescent="0.25">
      <c r="A69" s="250"/>
      <c r="B69" s="250"/>
      <c r="C69" s="250"/>
      <c r="D69" s="250"/>
      <c r="E69" s="250"/>
      <c r="F69" s="250"/>
      <c r="H69" s="244"/>
      <c r="J69" s="272" t="s">
        <v>4158</v>
      </c>
      <c r="K69" s="272" t="s">
        <v>4200</v>
      </c>
      <c r="L69" s="250" t="s">
        <v>4200</v>
      </c>
      <c r="M69" s="272" t="s">
        <v>4117</v>
      </c>
      <c r="N69" s="272" t="s">
        <v>4200</v>
      </c>
      <c r="O69" s="272" t="s">
        <v>4668</v>
      </c>
      <c r="P69" s="274">
        <v>201201</v>
      </c>
      <c r="Q69" s="272" t="s">
        <v>360</v>
      </c>
      <c r="R69" s="276">
        <v>-21.31</v>
      </c>
      <c r="S69" s="280" t="s">
        <v>4698</v>
      </c>
      <c r="T69" s="280" t="s">
        <v>4698</v>
      </c>
      <c r="V69" s="244"/>
      <c r="AC69" s="244"/>
      <c r="AE69" s="256" t="s">
        <v>4098</v>
      </c>
      <c r="AF69" s="254">
        <v>41306</v>
      </c>
      <c r="AG69" s="256" t="s">
        <v>4099</v>
      </c>
      <c r="AH69" s="256" t="s">
        <v>4131</v>
      </c>
      <c r="AI69" s="256" t="s">
        <v>4101</v>
      </c>
      <c r="AJ69" s="257">
        <v>1010000</v>
      </c>
      <c r="AK69" s="245" t="s">
        <v>4102</v>
      </c>
      <c r="AL69" s="245" t="s">
        <v>4103</v>
      </c>
      <c r="AM69" s="245" t="s">
        <v>4104</v>
      </c>
      <c r="AN69" s="247">
        <v>0</v>
      </c>
      <c r="AO69" s="248">
        <v>0</v>
      </c>
      <c r="AP69" s="245" t="s">
        <v>4104</v>
      </c>
      <c r="AQ69" s="246">
        <v>41244</v>
      </c>
      <c r="AR69" s="245" t="s">
        <v>4105</v>
      </c>
      <c r="AS69" s="247"/>
      <c r="AT69" s="245" t="s">
        <v>4106</v>
      </c>
      <c r="AU69" s="245" t="s">
        <v>4043</v>
      </c>
      <c r="AV69" s="258">
        <v>-4942.4799999999996</v>
      </c>
      <c r="AW69" s="258">
        <v>0</v>
      </c>
      <c r="AX69" s="248">
        <v>0</v>
      </c>
      <c r="AY69" s="248">
        <v>0</v>
      </c>
      <c r="AZ69" s="247"/>
      <c r="BA69" s="247"/>
      <c r="BB69" s="248">
        <v>0</v>
      </c>
      <c r="BC69" s="245" t="s">
        <v>4103</v>
      </c>
      <c r="BD69" s="247">
        <v>38370528</v>
      </c>
      <c r="BE69" s="245" t="s">
        <v>4107</v>
      </c>
      <c r="BF69" s="247">
        <v>-11</v>
      </c>
      <c r="BG69" s="245" t="s">
        <v>4108</v>
      </c>
      <c r="BH69" s="245" t="s">
        <v>4109</v>
      </c>
      <c r="BI69" s="245" t="s">
        <v>4110</v>
      </c>
      <c r="BJ69" s="245" t="s">
        <v>4111</v>
      </c>
      <c r="BK69" s="245" t="s">
        <v>4112</v>
      </c>
      <c r="BL69" s="245" t="s">
        <v>4043</v>
      </c>
      <c r="BM69" s="245" t="s">
        <v>4113</v>
      </c>
      <c r="BN69" s="249">
        <v>41340</v>
      </c>
    </row>
    <row r="70" spans="1:66" ht="15" x14ac:dyDescent="0.25">
      <c r="A70" s="250"/>
      <c r="B70" s="250"/>
      <c r="C70" s="250"/>
      <c r="D70" s="250"/>
      <c r="E70" s="250"/>
      <c r="F70" s="250"/>
      <c r="H70" s="244"/>
      <c r="J70" s="272" t="s">
        <v>4158</v>
      </c>
      <c r="K70" s="272" t="s">
        <v>4200</v>
      </c>
      <c r="L70" s="250" t="s">
        <v>4200</v>
      </c>
      <c r="M70" s="272" t="s">
        <v>4123</v>
      </c>
      <c r="N70" s="272" t="s">
        <v>4200</v>
      </c>
      <c r="O70" s="272" t="s">
        <v>4668</v>
      </c>
      <c r="P70" s="274">
        <v>201201</v>
      </c>
      <c r="Q70" s="272" t="s">
        <v>3919</v>
      </c>
      <c r="R70" s="276">
        <v>0</v>
      </c>
      <c r="S70" s="280" t="s">
        <v>4698</v>
      </c>
      <c r="T70" s="280" t="s">
        <v>4698</v>
      </c>
      <c r="V70" s="244"/>
      <c r="AC70" s="244"/>
      <c r="AE70" s="256" t="s">
        <v>4098</v>
      </c>
      <c r="AF70" s="254">
        <v>41306</v>
      </c>
      <c r="AG70" s="256" t="s">
        <v>4099</v>
      </c>
      <c r="AH70" s="256" t="s">
        <v>4131</v>
      </c>
      <c r="AI70" s="256" t="s">
        <v>4101</v>
      </c>
      <c r="AJ70" s="257">
        <v>1010000</v>
      </c>
      <c r="AK70" s="245" t="s">
        <v>4102</v>
      </c>
      <c r="AL70" s="245" t="s">
        <v>4103</v>
      </c>
      <c r="AM70" s="245" t="s">
        <v>4104</v>
      </c>
      <c r="AN70" s="247">
        <v>0</v>
      </c>
      <c r="AO70" s="248">
        <v>0</v>
      </c>
      <c r="AP70" s="245" t="s">
        <v>4104</v>
      </c>
      <c r="AQ70" s="246">
        <v>41244</v>
      </c>
      <c r="AR70" s="245" t="s">
        <v>4105</v>
      </c>
      <c r="AS70" s="247"/>
      <c r="AT70" s="245" t="s">
        <v>4106</v>
      </c>
      <c r="AU70" s="245" t="s">
        <v>4043</v>
      </c>
      <c r="AV70" s="258">
        <v>-43493.87</v>
      </c>
      <c r="AW70" s="258">
        <v>0</v>
      </c>
      <c r="AX70" s="248">
        <v>0</v>
      </c>
      <c r="AY70" s="248">
        <v>0</v>
      </c>
      <c r="AZ70" s="247"/>
      <c r="BA70" s="247"/>
      <c r="BB70" s="248">
        <v>0</v>
      </c>
      <c r="BC70" s="245" t="s">
        <v>4103</v>
      </c>
      <c r="BD70" s="247">
        <v>38370529</v>
      </c>
      <c r="BE70" s="245" t="s">
        <v>4107</v>
      </c>
      <c r="BF70" s="247">
        <v>-11</v>
      </c>
      <c r="BG70" s="245" t="s">
        <v>4108</v>
      </c>
      <c r="BH70" s="245" t="s">
        <v>4109</v>
      </c>
      <c r="BI70" s="245" t="s">
        <v>4110</v>
      </c>
      <c r="BJ70" s="245" t="s">
        <v>4111</v>
      </c>
      <c r="BK70" s="245" t="s">
        <v>4112</v>
      </c>
      <c r="BL70" s="245" t="s">
        <v>4043</v>
      </c>
      <c r="BM70" s="245" t="s">
        <v>4113</v>
      </c>
      <c r="BN70" s="249">
        <v>41340</v>
      </c>
    </row>
    <row r="71" spans="1:66" ht="15" x14ac:dyDescent="0.25">
      <c r="A71" s="250"/>
      <c r="B71" s="250"/>
      <c r="C71" s="250"/>
      <c r="D71" s="250"/>
      <c r="E71" s="250"/>
      <c r="F71" s="250"/>
      <c r="H71" s="244"/>
      <c r="J71" s="272" t="s">
        <v>4158</v>
      </c>
      <c r="K71" s="272" t="s">
        <v>4200</v>
      </c>
      <c r="L71" s="250" t="s">
        <v>4200</v>
      </c>
      <c r="M71" s="272" t="s">
        <v>4123</v>
      </c>
      <c r="N71" s="272" t="s">
        <v>4200</v>
      </c>
      <c r="O71" s="272" t="s">
        <v>4668</v>
      </c>
      <c r="P71" s="274">
        <v>201201</v>
      </c>
      <c r="Q71" s="272" t="s">
        <v>286</v>
      </c>
      <c r="R71" s="276">
        <v>3.16</v>
      </c>
      <c r="S71" s="280" t="s">
        <v>4698</v>
      </c>
      <c r="T71" s="280" t="s">
        <v>4698</v>
      </c>
      <c r="V71" s="244"/>
      <c r="AC71" s="244"/>
      <c r="AE71" s="256" t="s">
        <v>4098</v>
      </c>
      <c r="AF71" s="254">
        <v>41306</v>
      </c>
      <c r="AG71" s="256" t="s">
        <v>4099</v>
      </c>
      <c r="AH71" s="256" t="s">
        <v>4131</v>
      </c>
      <c r="AI71" s="256" t="s">
        <v>4101</v>
      </c>
      <c r="AJ71" s="257">
        <v>1010000</v>
      </c>
      <c r="AK71" s="245" t="s">
        <v>4102</v>
      </c>
      <c r="AL71" s="245" t="s">
        <v>4103</v>
      </c>
      <c r="AM71" s="245" t="s">
        <v>4104</v>
      </c>
      <c r="AN71" s="247">
        <v>0</v>
      </c>
      <c r="AO71" s="248">
        <v>0</v>
      </c>
      <c r="AP71" s="245" t="s">
        <v>4104</v>
      </c>
      <c r="AQ71" s="246">
        <v>41244</v>
      </c>
      <c r="AR71" s="245" t="s">
        <v>4105</v>
      </c>
      <c r="AS71" s="247"/>
      <c r="AT71" s="245" t="s">
        <v>4106</v>
      </c>
      <c r="AU71" s="245" t="s">
        <v>4043</v>
      </c>
      <c r="AV71" s="258">
        <v>-31477.61</v>
      </c>
      <c r="AW71" s="258">
        <v>0</v>
      </c>
      <c r="AX71" s="248">
        <v>0</v>
      </c>
      <c r="AY71" s="248">
        <v>0</v>
      </c>
      <c r="AZ71" s="247"/>
      <c r="BA71" s="247"/>
      <c r="BB71" s="248">
        <v>0</v>
      </c>
      <c r="BC71" s="245" t="s">
        <v>4103</v>
      </c>
      <c r="BD71" s="247">
        <v>38370530</v>
      </c>
      <c r="BE71" s="245" t="s">
        <v>4107</v>
      </c>
      <c r="BF71" s="247">
        <v>-11</v>
      </c>
      <c r="BG71" s="245" t="s">
        <v>4108</v>
      </c>
      <c r="BH71" s="245" t="s">
        <v>4109</v>
      </c>
      <c r="BI71" s="245" t="s">
        <v>4110</v>
      </c>
      <c r="BJ71" s="245" t="s">
        <v>4111</v>
      </c>
      <c r="BK71" s="245" t="s">
        <v>4112</v>
      </c>
      <c r="BL71" s="245" t="s">
        <v>4043</v>
      </c>
      <c r="BM71" s="245" t="s">
        <v>4113</v>
      </c>
      <c r="BN71" s="249">
        <v>41340</v>
      </c>
    </row>
    <row r="72" spans="1:66" ht="15" x14ac:dyDescent="0.25">
      <c r="A72" s="250"/>
      <c r="B72" s="250"/>
      <c r="C72" s="250"/>
      <c r="D72" s="250"/>
      <c r="E72" s="250"/>
      <c r="F72" s="250"/>
      <c r="H72" s="244"/>
      <c r="J72" s="272" t="s">
        <v>4158</v>
      </c>
      <c r="K72" s="272" t="s">
        <v>4200</v>
      </c>
      <c r="L72" s="250" t="s">
        <v>4200</v>
      </c>
      <c r="M72" s="272" t="s">
        <v>4123</v>
      </c>
      <c r="N72" s="272" t="s">
        <v>4200</v>
      </c>
      <c r="O72" s="272" t="s">
        <v>4668</v>
      </c>
      <c r="P72" s="274">
        <v>201201</v>
      </c>
      <c r="Q72" s="272" t="s">
        <v>315</v>
      </c>
      <c r="R72" s="276">
        <v>60.08</v>
      </c>
      <c r="S72" s="280" t="s">
        <v>4698</v>
      </c>
      <c r="T72" s="280" t="s">
        <v>4698</v>
      </c>
      <c r="V72" s="244"/>
      <c r="AC72" s="244"/>
      <c r="AE72" s="256" t="s">
        <v>4098</v>
      </c>
      <c r="AF72" s="254">
        <v>41306</v>
      </c>
      <c r="AG72" s="256" t="s">
        <v>4099</v>
      </c>
      <c r="AH72" s="256" t="s">
        <v>4131</v>
      </c>
      <c r="AI72" s="256" t="s">
        <v>4101</v>
      </c>
      <c r="AJ72" s="257">
        <v>1010000</v>
      </c>
      <c r="AK72" s="245" t="s">
        <v>4102</v>
      </c>
      <c r="AL72" s="245" t="s">
        <v>4103</v>
      </c>
      <c r="AM72" s="245" t="s">
        <v>4104</v>
      </c>
      <c r="AN72" s="247">
        <v>0</v>
      </c>
      <c r="AO72" s="248">
        <v>0</v>
      </c>
      <c r="AP72" s="245" t="s">
        <v>4104</v>
      </c>
      <c r="AQ72" s="246">
        <v>41244</v>
      </c>
      <c r="AR72" s="245" t="s">
        <v>4105</v>
      </c>
      <c r="AS72" s="247"/>
      <c r="AT72" s="245" t="s">
        <v>4106</v>
      </c>
      <c r="AU72" s="245" t="s">
        <v>4043</v>
      </c>
      <c r="AV72" s="258">
        <v>-158732.85</v>
      </c>
      <c r="AW72" s="258">
        <v>0</v>
      </c>
      <c r="AX72" s="248">
        <v>0</v>
      </c>
      <c r="AY72" s="248">
        <v>0</v>
      </c>
      <c r="AZ72" s="247"/>
      <c r="BA72" s="247"/>
      <c r="BB72" s="248">
        <v>0</v>
      </c>
      <c r="BC72" s="245" t="s">
        <v>4103</v>
      </c>
      <c r="BD72" s="247">
        <v>38370532</v>
      </c>
      <c r="BE72" s="245" t="s">
        <v>4107</v>
      </c>
      <c r="BF72" s="247">
        <v>-11</v>
      </c>
      <c r="BG72" s="245" t="s">
        <v>4108</v>
      </c>
      <c r="BH72" s="245" t="s">
        <v>4109</v>
      </c>
      <c r="BI72" s="245" t="s">
        <v>4110</v>
      </c>
      <c r="BJ72" s="245" t="s">
        <v>4111</v>
      </c>
      <c r="BK72" s="245" t="s">
        <v>4112</v>
      </c>
      <c r="BL72" s="245" t="s">
        <v>4043</v>
      </c>
      <c r="BM72" s="245" t="s">
        <v>4113</v>
      </c>
      <c r="BN72" s="249">
        <v>41340</v>
      </c>
    </row>
    <row r="73" spans="1:66" ht="15" x14ac:dyDescent="0.25">
      <c r="A73" s="250"/>
      <c r="B73" s="250"/>
      <c r="C73" s="250"/>
      <c r="D73" s="250"/>
      <c r="E73" s="250"/>
      <c r="F73" s="250"/>
      <c r="H73" s="244"/>
      <c r="J73" s="272" t="s">
        <v>4158</v>
      </c>
      <c r="K73" s="272" t="s">
        <v>4200</v>
      </c>
      <c r="L73" s="250" t="s">
        <v>4200</v>
      </c>
      <c r="M73" s="272" t="s">
        <v>4123</v>
      </c>
      <c r="N73" s="272" t="s">
        <v>4200</v>
      </c>
      <c r="O73" s="272" t="s">
        <v>4668</v>
      </c>
      <c r="P73" s="274">
        <v>201201</v>
      </c>
      <c r="Q73" s="272" t="s">
        <v>314</v>
      </c>
      <c r="R73" s="276">
        <v>158.11000000000001</v>
      </c>
      <c r="S73" s="280" t="s">
        <v>4698</v>
      </c>
      <c r="T73" s="280" t="s">
        <v>4698</v>
      </c>
      <c r="V73" s="244"/>
      <c r="AC73" s="244"/>
      <c r="AE73" s="256" t="s">
        <v>4098</v>
      </c>
      <c r="AF73" s="254">
        <v>41306</v>
      </c>
      <c r="AG73" s="256" t="s">
        <v>4099</v>
      </c>
      <c r="AH73" s="256" t="s">
        <v>4131</v>
      </c>
      <c r="AI73" s="256" t="s">
        <v>4101</v>
      </c>
      <c r="AJ73" s="257">
        <v>1010000</v>
      </c>
      <c r="AK73" s="245" t="s">
        <v>4102</v>
      </c>
      <c r="AL73" s="245" t="s">
        <v>4103</v>
      </c>
      <c r="AM73" s="245" t="s">
        <v>4104</v>
      </c>
      <c r="AN73" s="247">
        <v>0</v>
      </c>
      <c r="AO73" s="248">
        <v>0</v>
      </c>
      <c r="AP73" s="245" t="s">
        <v>4104</v>
      </c>
      <c r="AQ73" s="246">
        <v>41244</v>
      </c>
      <c r="AR73" s="245" t="s">
        <v>4105</v>
      </c>
      <c r="AS73" s="247"/>
      <c r="AT73" s="245" t="s">
        <v>4106</v>
      </c>
      <c r="AU73" s="245" t="s">
        <v>4043</v>
      </c>
      <c r="AV73" s="258">
        <v>-88964.74</v>
      </c>
      <c r="AW73" s="258">
        <v>0</v>
      </c>
      <c r="AX73" s="248">
        <v>0</v>
      </c>
      <c r="AY73" s="248">
        <v>0</v>
      </c>
      <c r="AZ73" s="247"/>
      <c r="BA73" s="247"/>
      <c r="BB73" s="248">
        <v>0</v>
      </c>
      <c r="BC73" s="245" t="s">
        <v>4103</v>
      </c>
      <c r="BD73" s="247">
        <v>38370534</v>
      </c>
      <c r="BE73" s="245" t="s">
        <v>4107</v>
      </c>
      <c r="BF73" s="247">
        <v>-11</v>
      </c>
      <c r="BG73" s="245" t="s">
        <v>4108</v>
      </c>
      <c r="BH73" s="245" t="s">
        <v>4109</v>
      </c>
      <c r="BI73" s="245" t="s">
        <v>4110</v>
      </c>
      <c r="BJ73" s="245" t="s">
        <v>4111</v>
      </c>
      <c r="BK73" s="245" t="s">
        <v>4112</v>
      </c>
      <c r="BL73" s="245" t="s">
        <v>4043</v>
      </c>
      <c r="BM73" s="245" t="s">
        <v>4113</v>
      </c>
      <c r="BN73" s="249">
        <v>41340</v>
      </c>
    </row>
    <row r="74" spans="1:66" ht="15" x14ac:dyDescent="0.25">
      <c r="A74" s="250"/>
      <c r="B74" s="250"/>
      <c r="C74" s="250"/>
      <c r="D74" s="250"/>
      <c r="E74" s="250"/>
      <c r="F74" s="250"/>
      <c r="H74" s="244"/>
      <c r="J74" s="272" t="s">
        <v>4158</v>
      </c>
      <c r="K74" s="272" t="s">
        <v>4200</v>
      </c>
      <c r="L74" s="250" t="s">
        <v>4200</v>
      </c>
      <c r="M74" s="272" t="s">
        <v>4123</v>
      </c>
      <c r="N74" s="272" t="s">
        <v>4200</v>
      </c>
      <c r="O74" s="272" t="s">
        <v>4668</v>
      </c>
      <c r="P74" s="274">
        <v>201201</v>
      </c>
      <c r="Q74" s="272" t="s">
        <v>282</v>
      </c>
      <c r="R74" s="276">
        <v>40.32</v>
      </c>
      <c r="S74" s="280" t="s">
        <v>4698</v>
      </c>
      <c r="T74" s="280" t="s">
        <v>4698</v>
      </c>
      <c r="V74" s="244"/>
      <c r="AC74" s="244"/>
      <c r="AE74" s="256" t="s">
        <v>4098</v>
      </c>
      <c r="AF74" s="254">
        <v>41306</v>
      </c>
      <c r="AG74" s="256" t="s">
        <v>4099</v>
      </c>
      <c r="AH74" s="256" t="s">
        <v>4131</v>
      </c>
      <c r="AI74" s="256" t="s">
        <v>4101</v>
      </c>
      <c r="AJ74" s="257">
        <v>1010000</v>
      </c>
      <c r="AK74" s="245" t="s">
        <v>4102</v>
      </c>
      <c r="AL74" s="245" t="s">
        <v>4103</v>
      </c>
      <c r="AM74" s="245" t="s">
        <v>4104</v>
      </c>
      <c r="AN74" s="247">
        <v>0</v>
      </c>
      <c r="AO74" s="248">
        <v>0</v>
      </c>
      <c r="AP74" s="245" t="s">
        <v>4104</v>
      </c>
      <c r="AQ74" s="246">
        <v>41244</v>
      </c>
      <c r="AR74" s="245" t="s">
        <v>4105</v>
      </c>
      <c r="AS74" s="247"/>
      <c r="AT74" s="245" t="s">
        <v>4106</v>
      </c>
      <c r="AU74" s="245" t="s">
        <v>4043</v>
      </c>
      <c r="AV74" s="258">
        <v>-146020.76</v>
      </c>
      <c r="AW74" s="258">
        <v>0</v>
      </c>
      <c r="AX74" s="248">
        <v>0</v>
      </c>
      <c r="AY74" s="248">
        <v>0</v>
      </c>
      <c r="AZ74" s="247"/>
      <c r="BA74" s="247"/>
      <c r="BB74" s="248">
        <v>0</v>
      </c>
      <c r="BC74" s="245" t="s">
        <v>4103</v>
      </c>
      <c r="BD74" s="247">
        <v>38370547</v>
      </c>
      <c r="BE74" s="245" t="s">
        <v>4107</v>
      </c>
      <c r="BF74" s="247">
        <v>-11</v>
      </c>
      <c r="BG74" s="245" t="s">
        <v>4108</v>
      </c>
      <c r="BH74" s="245" t="s">
        <v>4109</v>
      </c>
      <c r="BI74" s="245" t="s">
        <v>4110</v>
      </c>
      <c r="BJ74" s="245" t="s">
        <v>4111</v>
      </c>
      <c r="BK74" s="245" t="s">
        <v>4112</v>
      </c>
      <c r="BL74" s="245" t="s">
        <v>4043</v>
      </c>
      <c r="BM74" s="245" t="s">
        <v>4113</v>
      </c>
      <c r="BN74" s="249">
        <v>41340</v>
      </c>
    </row>
    <row r="75" spans="1:66" ht="15" x14ac:dyDescent="0.25">
      <c r="A75" s="250"/>
      <c r="B75" s="250"/>
      <c r="C75" s="250"/>
      <c r="D75" s="250"/>
      <c r="E75" s="250"/>
      <c r="F75" s="250"/>
      <c r="H75" s="244"/>
      <c r="J75" s="272" t="s">
        <v>4158</v>
      </c>
      <c r="K75" s="272" t="s">
        <v>4200</v>
      </c>
      <c r="L75" s="250" t="s">
        <v>4200</v>
      </c>
      <c r="M75" s="272" t="s">
        <v>4100</v>
      </c>
      <c r="N75" s="272" t="s">
        <v>4200</v>
      </c>
      <c r="O75" s="272" t="s">
        <v>4668</v>
      </c>
      <c r="P75" s="274">
        <v>201202</v>
      </c>
      <c r="Q75" s="272" t="s">
        <v>295</v>
      </c>
      <c r="R75" s="276">
        <v>-555450.02</v>
      </c>
      <c r="S75" s="280" t="s">
        <v>4698</v>
      </c>
      <c r="T75" s="280" t="s">
        <v>4698</v>
      </c>
      <c r="V75" s="244"/>
      <c r="AC75" s="244"/>
      <c r="AE75" s="256" t="s">
        <v>4098</v>
      </c>
      <c r="AF75" s="254">
        <v>41306</v>
      </c>
      <c r="AG75" s="256" t="s">
        <v>4099</v>
      </c>
      <c r="AH75" s="256" t="s">
        <v>4131</v>
      </c>
      <c r="AI75" s="256" t="s">
        <v>4101</v>
      </c>
      <c r="AJ75" s="257">
        <v>1010000</v>
      </c>
      <c r="AK75" s="245" t="s">
        <v>4102</v>
      </c>
      <c r="AL75" s="245" t="s">
        <v>4103</v>
      </c>
      <c r="AM75" s="245" t="s">
        <v>4104</v>
      </c>
      <c r="AN75" s="247">
        <v>0</v>
      </c>
      <c r="AO75" s="248">
        <v>0</v>
      </c>
      <c r="AP75" s="245" t="s">
        <v>4104</v>
      </c>
      <c r="AQ75" s="246">
        <v>41244</v>
      </c>
      <c r="AR75" s="245" t="s">
        <v>4105</v>
      </c>
      <c r="AS75" s="247"/>
      <c r="AT75" s="245" t="s">
        <v>4106</v>
      </c>
      <c r="AU75" s="245" t="s">
        <v>4043</v>
      </c>
      <c r="AV75" s="258">
        <v>-1976.99</v>
      </c>
      <c r="AW75" s="258">
        <v>0</v>
      </c>
      <c r="AX75" s="248">
        <v>0</v>
      </c>
      <c r="AY75" s="248">
        <v>0</v>
      </c>
      <c r="AZ75" s="247"/>
      <c r="BA75" s="247"/>
      <c r="BB75" s="248">
        <v>0</v>
      </c>
      <c r="BC75" s="245" t="s">
        <v>4103</v>
      </c>
      <c r="BD75" s="247">
        <v>38370548</v>
      </c>
      <c r="BE75" s="245" t="s">
        <v>4107</v>
      </c>
      <c r="BF75" s="247">
        <v>-11</v>
      </c>
      <c r="BG75" s="245" t="s">
        <v>4108</v>
      </c>
      <c r="BH75" s="245" t="s">
        <v>4109</v>
      </c>
      <c r="BI75" s="245" t="s">
        <v>4110</v>
      </c>
      <c r="BJ75" s="245" t="s">
        <v>4111</v>
      </c>
      <c r="BK75" s="245" t="s">
        <v>4112</v>
      </c>
      <c r="BL75" s="245" t="s">
        <v>4043</v>
      </c>
      <c r="BM75" s="245" t="s">
        <v>4113</v>
      </c>
      <c r="BN75" s="249">
        <v>41340</v>
      </c>
    </row>
    <row r="76" spans="1:66" ht="15" x14ac:dyDescent="0.25">
      <c r="A76" s="250"/>
      <c r="B76" s="250"/>
      <c r="C76" s="250"/>
      <c r="D76" s="250"/>
      <c r="E76" s="250"/>
      <c r="F76" s="250"/>
      <c r="H76" s="244"/>
      <c r="J76" s="272" t="s">
        <v>4158</v>
      </c>
      <c r="K76" s="272" t="s">
        <v>4200</v>
      </c>
      <c r="L76" s="250" t="s">
        <v>4200</v>
      </c>
      <c r="M76" s="272" t="s">
        <v>4100</v>
      </c>
      <c r="N76" s="272" t="s">
        <v>4200</v>
      </c>
      <c r="O76" s="272" t="s">
        <v>4668</v>
      </c>
      <c r="P76" s="274">
        <v>201202</v>
      </c>
      <c r="Q76" s="272" t="s">
        <v>3919</v>
      </c>
      <c r="R76" s="276">
        <v>0</v>
      </c>
      <c r="S76" s="280" t="s">
        <v>4698</v>
      </c>
      <c r="T76" s="280" t="s">
        <v>4698</v>
      </c>
      <c r="V76" s="244"/>
      <c r="AC76" s="244"/>
      <c r="AE76" s="256" t="s">
        <v>4098</v>
      </c>
      <c r="AF76" s="254">
        <v>41306</v>
      </c>
      <c r="AG76" s="256" t="s">
        <v>4099</v>
      </c>
      <c r="AH76" s="256" t="s">
        <v>4131</v>
      </c>
      <c r="AI76" s="256" t="s">
        <v>4101</v>
      </c>
      <c r="AJ76" s="257">
        <v>1010000</v>
      </c>
      <c r="AK76" s="245" t="s">
        <v>4102</v>
      </c>
      <c r="AL76" s="245" t="s">
        <v>4103</v>
      </c>
      <c r="AM76" s="245" t="s">
        <v>4104</v>
      </c>
      <c r="AN76" s="247">
        <v>0</v>
      </c>
      <c r="AO76" s="248">
        <v>0</v>
      </c>
      <c r="AP76" s="245" t="s">
        <v>4104</v>
      </c>
      <c r="AQ76" s="246">
        <v>41244</v>
      </c>
      <c r="AR76" s="245" t="s">
        <v>4105</v>
      </c>
      <c r="AS76" s="247"/>
      <c r="AT76" s="245" t="s">
        <v>4106</v>
      </c>
      <c r="AU76" s="245" t="s">
        <v>4043</v>
      </c>
      <c r="AV76" s="258">
        <v>-114665.66</v>
      </c>
      <c r="AW76" s="258">
        <v>0</v>
      </c>
      <c r="AX76" s="248">
        <v>0</v>
      </c>
      <c r="AY76" s="248">
        <v>0</v>
      </c>
      <c r="AZ76" s="247"/>
      <c r="BA76" s="247"/>
      <c r="BB76" s="248">
        <v>0</v>
      </c>
      <c r="BC76" s="245" t="s">
        <v>4103</v>
      </c>
      <c r="BD76" s="247">
        <v>38370549</v>
      </c>
      <c r="BE76" s="245" t="s">
        <v>4107</v>
      </c>
      <c r="BF76" s="247">
        <v>-11</v>
      </c>
      <c r="BG76" s="245" t="s">
        <v>4108</v>
      </c>
      <c r="BH76" s="245" t="s">
        <v>4109</v>
      </c>
      <c r="BI76" s="245" t="s">
        <v>4110</v>
      </c>
      <c r="BJ76" s="245" t="s">
        <v>4111</v>
      </c>
      <c r="BK76" s="245" t="s">
        <v>4112</v>
      </c>
      <c r="BL76" s="245" t="s">
        <v>4043</v>
      </c>
      <c r="BM76" s="245" t="s">
        <v>4113</v>
      </c>
      <c r="BN76" s="249">
        <v>41340</v>
      </c>
    </row>
    <row r="77" spans="1:66" ht="15" x14ac:dyDescent="0.25">
      <c r="A77" s="250"/>
      <c r="B77" s="250"/>
      <c r="C77" s="250"/>
      <c r="D77" s="250"/>
      <c r="E77" s="250"/>
      <c r="F77" s="250"/>
      <c r="H77" s="244"/>
      <c r="J77" s="272" t="s">
        <v>4158</v>
      </c>
      <c r="K77" s="272" t="s">
        <v>4200</v>
      </c>
      <c r="L77" s="250" t="s">
        <v>4200</v>
      </c>
      <c r="M77" s="272" t="s">
        <v>4100</v>
      </c>
      <c r="N77" s="272" t="s">
        <v>4200</v>
      </c>
      <c r="O77" s="272" t="s">
        <v>4668</v>
      </c>
      <c r="P77" s="274">
        <v>201202</v>
      </c>
      <c r="Q77" s="272" t="s">
        <v>272</v>
      </c>
      <c r="R77" s="276">
        <v>105478.82</v>
      </c>
      <c r="S77" s="280" t="s">
        <v>4698</v>
      </c>
      <c r="T77" s="280" t="s">
        <v>4698</v>
      </c>
      <c r="V77" s="244"/>
      <c r="AC77" s="244"/>
      <c r="AE77" s="256" t="s">
        <v>4098</v>
      </c>
      <c r="AF77" s="254">
        <v>41306</v>
      </c>
      <c r="AG77" s="256" t="s">
        <v>4099</v>
      </c>
      <c r="AH77" s="256" t="s">
        <v>4131</v>
      </c>
      <c r="AI77" s="256" t="s">
        <v>4101</v>
      </c>
      <c r="AJ77" s="257">
        <v>1010000</v>
      </c>
      <c r="AK77" s="245" t="s">
        <v>4102</v>
      </c>
      <c r="AL77" s="245" t="s">
        <v>4103</v>
      </c>
      <c r="AM77" s="245" t="s">
        <v>4104</v>
      </c>
      <c r="AN77" s="247">
        <v>0</v>
      </c>
      <c r="AO77" s="248">
        <v>0</v>
      </c>
      <c r="AP77" s="245" t="s">
        <v>4104</v>
      </c>
      <c r="AQ77" s="246">
        <v>41244</v>
      </c>
      <c r="AR77" s="245" t="s">
        <v>4105</v>
      </c>
      <c r="AS77" s="247"/>
      <c r="AT77" s="245" t="s">
        <v>4106</v>
      </c>
      <c r="AU77" s="245" t="s">
        <v>4043</v>
      </c>
      <c r="AV77" s="258">
        <v>-18979.14</v>
      </c>
      <c r="AW77" s="258">
        <v>0</v>
      </c>
      <c r="AX77" s="248">
        <v>0</v>
      </c>
      <c r="AY77" s="248">
        <v>0</v>
      </c>
      <c r="AZ77" s="247"/>
      <c r="BA77" s="247"/>
      <c r="BB77" s="248">
        <v>0</v>
      </c>
      <c r="BC77" s="245" t="s">
        <v>4103</v>
      </c>
      <c r="BD77" s="247">
        <v>38370550</v>
      </c>
      <c r="BE77" s="245" t="s">
        <v>4107</v>
      </c>
      <c r="BF77" s="247">
        <v>-11</v>
      </c>
      <c r="BG77" s="245" t="s">
        <v>4108</v>
      </c>
      <c r="BH77" s="245" t="s">
        <v>4109</v>
      </c>
      <c r="BI77" s="245" t="s">
        <v>4110</v>
      </c>
      <c r="BJ77" s="245" t="s">
        <v>4111</v>
      </c>
      <c r="BK77" s="245" t="s">
        <v>4112</v>
      </c>
      <c r="BL77" s="245" t="s">
        <v>4043</v>
      </c>
      <c r="BM77" s="245" t="s">
        <v>4113</v>
      </c>
      <c r="BN77" s="249">
        <v>41340</v>
      </c>
    </row>
    <row r="78" spans="1:66" ht="15" x14ac:dyDescent="0.25">
      <c r="A78" s="250"/>
      <c r="B78" s="250"/>
      <c r="C78" s="250"/>
      <c r="D78" s="250"/>
      <c r="E78" s="250"/>
      <c r="F78" s="250"/>
      <c r="H78" s="244"/>
      <c r="J78" s="272" t="s">
        <v>4158</v>
      </c>
      <c r="K78" s="272" t="s">
        <v>4200</v>
      </c>
      <c r="L78" s="250" t="s">
        <v>4200</v>
      </c>
      <c r="M78" s="272" t="s">
        <v>4100</v>
      </c>
      <c r="N78" s="272" t="s">
        <v>4200</v>
      </c>
      <c r="O78" s="272" t="s">
        <v>4668</v>
      </c>
      <c r="P78" s="274">
        <v>201202</v>
      </c>
      <c r="Q78" s="272" t="s">
        <v>286</v>
      </c>
      <c r="R78" s="276">
        <v>437.55</v>
      </c>
      <c r="S78" s="280" t="s">
        <v>4698</v>
      </c>
      <c r="T78" s="280" t="s">
        <v>4698</v>
      </c>
      <c r="V78" s="244"/>
      <c r="AC78" s="244"/>
      <c r="AE78" s="256" t="s">
        <v>4098</v>
      </c>
      <c r="AF78" s="254">
        <v>41306</v>
      </c>
      <c r="AG78" s="256" t="s">
        <v>4099</v>
      </c>
      <c r="AH78" s="256" t="s">
        <v>4131</v>
      </c>
      <c r="AI78" s="256" t="s">
        <v>4101</v>
      </c>
      <c r="AJ78" s="257">
        <v>1010000</v>
      </c>
      <c r="AK78" s="245" t="s">
        <v>4102</v>
      </c>
      <c r="AL78" s="245" t="s">
        <v>4103</v>
      </c>
      <c r="AM78" s="245" t="s">
        <v>4104</v>
      </c>
      <c r="AN78" s="247">
        <v>0</v>
      </c>
      <c r="AO78" s="248">
        <v>0</v>
      </c>
      <c r="AP78" s="245" t="s">
        <v>4104</v>
      </c>
      <c r="AQ78" s="246">
        <v>41244</v>
      </c>
      <c r="AR78" s="245" t="s">
        <v>4105</v>
      </c>
      <c r="AS78" s="247"/>
      <c r="AT78" s="245" t="s">
        <v>4106</v>
      </c>
      <c r="AU78" s="245" t="s">
        <v>4043</v>
      </c>
      <c r="AV78" s="258">
        <v>-11861.97</v>
      </c>
      <c r="AW78" s="258">
        <v>0</v>
      </c>
      <c r="AX78" s="248">
        <v>0</v>
      </c>
      <c r="AY78" s="248">
        <v>0</v>
      </c>
      <c r="AZ78" s="247"/>
      <c r="BA78" s="247"/>
      <c r="BB78" s="248">
        <v>0</v>
      </c>
      <c r="BC78" s="245" t="s">
        <v>4103</v>
      </c>
      <c r="BD78" s="247">
        <v>38370552</v>
      </c>
      <c r="BE78" s="245" t="s">
        <v>4107</v>
      </c>
      <c r="BF78" s="247">
        <v>-11</v>
      </c>
      <c r="BG78" s="245" t="s">
        <v>4108</v>
      </c>
      <c r="BH78" s="245" t="s">
        <v>4109</v>
      </c>
      <c r="BI78" s="245" t="s">
        <v>4110</v>
      </c>
      <c r="BJ78" s="245" t="s">
        <v>4111</v>
      </c>
      <c r="BK78" s="245" t="s">
        <v>4112</v>
      </c>
      <c r="BL78" s="245" t="s">
        <v>4043</v>
      </c>
      <c r="BM78" s="245" t="s">
        <v>4113</v>
      </c>
      <c r="BN78" s="249">
        <v>41340</v>
      </c>
    </row>
    <row r="79" spans="1:66" ht="15" x14ac:dyDescent="0.25">
      <c r="A79" s="250"/>
      <c r="B79" s="250"/>
      <c r="C79" s="250"/>
      <c r="D79" s="250"/>
      <c r="E79" s="250"/>
      <c r="F79" s="250"/>
      <c r="H79" s="244"/>
      <c r="J79" s="272" t="s">
        <v>4158</v>
      </c>
      <c r="K79" s="272" t="s">
        <v>4200</v>
      </c>
      <c r="L79" s="250" t="s">
        <v>4200</v>
      </c>
      <c r="M79" s="272" t="s">
        <v>4100</v>
      </c>
      <c r="N79" s="272" t="s">
        <v>4200</v>
      </c>
      <c r="O79" s="272" t="s">
        <v>4668</v>
      </c>
      <c r="P79" s="274">
        <v>201202</v>
      </c>
      <c r="Q79" s="272" t="s">
        <v>315</v>
      </c>
      <c r="R79" s="276">
        <v>1080.94</v>
      </c>
      <c r="S79" s="280" t="s">
        <v>4698</v>
      </c>
      <c r="T79" s="280" t="s">
        <v>4698</v>
      </c>
      <c r="V79" s="244"/>
      <c r="AC79" s="244"/>
      <c r="AE79" s="256" t="s">
        <v>4098</v>
      </c>
      <c r="AF79" s="254">
        <v>41306</v>
      </c>
      <c r="AG79" s="256" t="s">
        <v>4099</v>
      </c>
      <c r="AH79" s="256" t="s">
        <v>4131</v>
      </c>
      <c r="AI79" s="256" t="s">
        <v>4101</v>
      </c>
      <c r="AJ79" s="257">
        <v>1010000</v>
      </c>
      <c r="AK79" s="245" t="s">
        <v>4102</v>
      </c>
      <c r="AL79" s="245" t="s">
        <v>4103</v>
      </c>
      <c r="AM79" s="245" t="s">
        <v>4104</v>
      </c>
      <c r="AN79" s="247">
        <v>0</v>
      </c>
      <c r="AO79" s="248">
        <v>0</v>
      </c>
      <c r="AP79" s="245" t="s">
        <v>4104</v>
      </c>
      <c r="AQ79" s="246">
        <v>41244</v>
      </c>
      <c r="AR79" s="245" t="s">
        <v>4105</v>
      </c>
      <c r="AS79" s="247"/>
      <c r="AT79" s="245" t="s">
        <v>4106</v>
      </c>
      <c r="AU79" s="245" t="s">
        <v>4043</v>
      </c>
      <c r="AV79" s="258">
        <v>-63263.81</v>
      </c>
      <c r="AW79" s="258">
        <v>0</v>
      </c>
      <c r="AX79" s="248">
        <v>0</v>
      </c>
      <c r="AY79" s="248">
        <v>0</v>
      </c>
      <c r="AZ79" s="247"/>
      <c r="BA79" s="247"/>
      <c r="BB79" s="248">
        <v>0</v>
      </c>
      <c r="BC79" s="245" t="s">
        <v>4103</v>
      </c>
      <c r="BD79" s="247">
        <v>38370553</v>
      </c>
      <c r="BE79" s="245" t="s">
        <v>4107</v>
      </c>
      <c r="BF79" s="247">
        <v>-11</v>
      </c>
      <c r="BG79" s="245" t="s">
        <v>4108</v>
      </c>
      <c r="BH79" s="245" t="s">
        <v>4109</v>
      </c>
      <c r="BI79" s="245" t="s">
        <v>4110</v>
      </c>
      <c r="BJ79" s="245" t="s">
        <v>4111</v>
      </c>
      <c r="BK79" s="245" t="s">
        <v>4112</v>
      </c>
      <c r="BL79" s="245" t="s">
        <v>4043</v>
      </c>
      <c r="BM79" s="245" t="s">
        <v>4113</v>
      </c>
      <c r="BN79" s="249">
        <v>41340</v>
      </c>
    </row>
    <row r="80" spans="1:66" ht="15" x14ac:dyDescent="0.25">
      <c r="A80" s="250"/>
      <c r="B80" s="250"/>
      <c r="C80" s="250"/>
      <c r="D80" s="250"/>
      <c r="E80" s="250"/>
      <c r="F80" s="250"/>
      <c r="H80" s="244"/>
      <c r="J80" s="272" t="s">
        <v>4158</v>
      </c>
      <c r="K80" s="272" t="s">
        <v>4200</v>
      </c>
      <c r="L80" s="250" t="s">
        <v>4200</v>
      </c>
      <c r="M80" s="272" t="s">
        <v>4100</v>
      </c>
      <c r="N80" s="272" t="s">
        <v>4200</v>
      </c>
      <c r="O80" s="272" t="s">
        <v>4668</v>
      </c>
      <c r="P80" s="274">
        <v>201202</v>
      </c>
      <c r="Q80" s="272" t="s">
        <v>285</v>
      </c>
      <c r="R80" s="276">
        <v>7232.53</v>
      </c>
      <c r="S80" s="280" t="s">
        <v>4698</v>
      </c>
      <c r="T80" s="280" t="s">
        <v>4698</v>
      </c>
      <c r="V80" s="244"/>
      <c r="AC80" s="244"/>
      <c r="AE80" s="256" t="s">
        <v>4098</v>
      </c>
      <c r="AF80" s="254">
        <v>41306</v>
      </c>
      <c r="AG80" s="256" t="s">
        <v>4099</v>
      </c>
      <c r="AH80" s="256" t="s">
        <v>4131</v>
      </c>
      <c r="AI80" s="256" t="s">
        <v>4101</v>
      </c>
      <c r="AJ80" s="257">
        <v>1010000</v>
      </c>
      <c r="AK80" s="245" t="s">
        <v>4102</v>
      </c>
      <c r="AL80" s="245" t="s">
        <v>4103</v>
      </c>
      <c r="AM80" s="245" t="s">
        <v>4104</v>
      </c>
      <c r="AN80" s="247">
        <v>0</v>
      </c>
      <c r="AO80" s="248">
        <v>0</v>
      </c>
      <c r="AP80" s="245" t="s">
        <v>4104</v>
      </c>
      <c r="AQ80" s="246">
        <v>41244</v>
      </c>
      <c r="AR80" s="245" t="s">
        <v>4105</v>
      </c>
      <c r="AS80" s="247"/>
      <c r="AT80" s="245" t="s">
        <v>4106</v>
      </c>
      <c r="AU80" s="245" t="s">
        <v>4043</v>
      </c>
      <c r="AV80" s="258">
        <v>-66655.94</v>
      </c>
      <c r="AW80" s="258">
        <v>0</v>
      </c>
      <c r="AX80" s="248">
        <v>0</v>
      </c>
      <c r="AY80" s="248">
        <v>0</v>
      </c>
      <c r="AZ80" s="247"/>
      <c r="BA80" s="247"/>
      <c r="BB80" s="248">
        <v>0</v>
      </c>
      <c r="BC80" s="245" t="s">
        <v>4103</v>
      </c>
      <c r="BD80" s="247">
        <v>38370556</v>
      </c>
      <c r="BE80" s="245" t="s">
        <v>4107</v>
      </c>
      <c r="BF80" s="247">
        <v>-11</v>
      </c>
      <c r="BG80" s="245" t="s">
        <v>4108</v>
      </c>
      <c r="BH80" s="245" t="s">
        <v>4109</v>
      </c>
      <c r="BI80" s="245" t="s">
        <v>4110</v>
      </c>
      <c r="BJ80" s="245" t="s">
        <v>4111</v>
      </c>
      <c r="BK80" s="245" t="s">
        <v>4112</v>
      </c>
      <c r="BL80" s="245" t="s">
        <v>4043</v>
      </c>
      <c r="BM80" s="245" t="s">
        <v>4113</v>
      </c>
      <c r="BN80" s="249">
        <v>41340</v>
      </c>
    </row>
    <row r="81" spans="1:66" ht="15" x14ac:dyDescent="0.25">
      <c r="A81" s="250"/>
      <c r="B81" s="250"/>
      <c r="C81" s="250"/>
      <c r="D81" s="250"/>
      <c r="E81" s="250"/>
      <c r="F81" s="250"/>
      <c r="H81" s="244"/>
      <c r="J81" s="272" t="s">
        <v>4158</v>
      </c>
      <c r="K81" s="272" t="s">
        <v>4200</v>
      </c>
      <c r="L81" s="250" t="s">
        <v>4200</v>
      </c>
      <c r="M81" s="272" t="s">
        <v>4100</v>
      </c>
      <c r="N81" s="272" t="s">
        <v>4200</v>
      </c>
      <c r="O81" s="272" t="s">
        <v>4668</v>
      </c>
      <c r="P81" s="274">
        <v>201202</v>
      </c>
      <c r="Q81" s="272" t="s">
        <v>396</v>
      </c>
      <c r="R81" s="276">
        <v>10.42</v>
      </c>
      <c r="S81" s="280" t="s">
        <v>4698</v>
      </c>
      <c r="T81" s="280" t="s">
        <v>4698</v>
      </c>
      <c r="V81" s="244"/>
      <c r="AC81" s="244"/>
      <c r="AE81" s="256" t="s">
        <v>4098</v>
      </c>
      <c r="AF81" s="254">
        <v>41306</v>
      </c>
      <c r="AG81" s="256" t="s">
        <v>4099</v>
      </c>
      <c r="AH81" s="256" t="s">
        <v>4131</v>
      </c>
      <c r="AI81" s="256" t="s">
        <v>4101</v>
      </c>
      <c r="AJ81" s="257">
        <v>1010000</v>
      </c>
      <c r="AK81" s="245" t="s">
        <v>4102</v>
      </c>
      <c r="AL81" s="245" t="s">
        <v>4103</v>
      </c>
      <c r="AM81" s="245" t="s">
        <v>4104</v>
      </c>
      <c r="AN81" s="247">
        <v>0</v>
      </c>
      <c r="AO81" s="248">
        <v>0</v>
      </c>
      <c r="AP81" s="245" t="s">
        <v>4104</v>
      </c>
      <c r="AQ81" s="246">
        <v>41244</v>
      </c>
      <c r="AR81" s="245" t="s">
        <v>4105</v>
      </c>
      <c r="AS81" s="247"/>
      <c r="AT81" s="245" t="s">
        <v>4106</v>
      </c>
      <c r="AU81" s="245" t="s">
        <v>4043</v>
      </c>
      <c r="AV81" s="258">
        <v>-35585.9</v>
      </c>
      <c r="AW81" s="258">
        <v>0</v>
      </c>
      <c r="AX81" s="248">
        <v>0</v>
      </c>
      <c r="AY81" s="248">
        <v>0</v>
      </c>
      <c r="AZ81" s="247"/>
      <c r="BA81" s="247"/>
      <c r="BB81" s="248">
        <v>0</v>
      </c>
      <c r="BC81" s="245" t="s">
        <v>4103</v>
      </c>
      <c r="BD81" s="247">
        <v>38370557</v>
      </c>
      <c r="BE81" s="245" t="s">
        <v>4107</v>
      </c>
      <c r="BF81" s="247">
        <v>-11</v>
      </c>
      <c r="BG81" s="245" t="s">
        <v>4108</v>
      </c>
      <c r="BH81" s="245" t="s">
        <v>4109</v>
      </c>
      <c r="BI81" s="245" t="s">
        <v>4110</v>
      </c>
      <c r="BJ81" s="245" t="s">
        <v>4111</v>
      </c>
      <c r="BK81" s="245" t="s">
        <v>4112</v>
      </c>
      <c r="BL81" s="245" t="s">
        <v>4043</v>
      </c>
      <c r="BM81" s="245" t="s">
        <v>4113</v>
      </c>
      <c r="BN81" s="249">
        <v>41340</v>
      </c>
    </row>
    <row r="82" spans="1:66" ht="15" x14ac:dyDescent="0.25">
      <c r="A82" s="250"/>
      <c r="B82" s="250"/>
      <c r="C82" s="250"/>
      <c r="D82" s="250"/>
      <c r="E82" s="250"/>
      <c r="F82" s="250"/>
      <c r="H82" s="244"/>
      <c r="J82" s="272" t="s">
        <v>4158</v>
      </c>
      <c r="K82" s="272" t="s">
        <v>4200</v>
      </c>
      <c r="L82" s="250" t="s">
        <v>4200</v>
      </c>
      <c r="M82" s="272" t="s">
        <v>4100</v>
      </c>
      <c r="N82" s="272" t="s">
        <v>4200</v>
      </c>
      <c r="O82" s="272" t="s">
        <v>4668</v>
      </c>
      <c r="P82" s="274">
        <v>201202</v>
      </c>
      <c r="Q82" s="272" t="s">
        <v>395</v>
      </c>
      <c r="R82" s="276">
        <v>197.92</v>
      </c>
      <c r="S82" s="280" t="s">
        <v>4698</v>
      </c>
      <c r="T82" s="280" t="s">
        <v>4698</v>
      </c>
      <c r="V82" s="244"/>
      <c r="AC82" s="244"/>
      <c r="AE82" s="256" t="s">
        <v>4098</v>
      </c>
      <c r="AF82" s="254">
        <v>41306</v>
      </c>
      <c r="AG82" s="256" t="s">
        <v>4099</v>
      </c>
      <c r="AH82" s="256" t="s">
        <v>4131</v>
      </c>
      <c r="AI82" s="256" t="s">
        <v>4101</v>
      </c>
      <c r="AJ82" s="257">
        <v>1010000</v>
      </c>
      <c r="AK82" s="245" t="s">
        <v>4102</v>
      </c>
      <c r="AL82" s="245" t="s">
        <v>4103</v>
      </c>
      <c r="AM82" s="245" t="s">
        <v>4104</v>
      </c>
      <c r="AN82" s="247">
        <v>0</v>
      </c>
      <c r="AO82" s="248">
        <v>0</v>
      </c>
      <c r="AP82" s="245" t="s">
        <v>4104</v>
      </c>
      <c r="AQ82" s="246">
        <v>41244</v>
      </c>
      <c r="AR82" s="245" t="s">
        <v>4105</v>
      </c>
      <c r="AS82" s="247"/>
      <c r="AT82" s="245" t="s">
        <v>4106</v>
      </c>
      <c r="AU82" s="245" t="s">
        <v>4043</v>
      </c>
      <c r="AV82" s="258">
        <v>-33332.11</v>
      </c>
      <c r="AW82" s="258">
        <v>0</v>
      </c>
      <c r="AX82" s="248">
        <v>0</v>
      </c>
      <c r="AY82" s="248">
        <v>0</v>
      </c>
      <c r="AZ82" s="247"/>
      <c r="BA82" s="247"/>
      <c r="BB82" s="248">
        <v>0</v>
      </c>
      <c r="BC82" s="245" t="s">
        <v>4103</v>
      </c>
      <c r="BD82" s="247">
        <v>38370558</v>
      </c>
      <c r="BE82" s="245" t="s">
        <v>4107</v>
      </c>
      <c r="BF82" s="247">
        <v>-11</v>
      </c>
      <c r="BG82" s="245" t="s">
        <v>4108</v>
      </c>
      <c r="BH82" s="245" t="s">
        <v>4109</v>
      </c>
      <c r="BI82" s="245" t="s">
        <v>4110</v>
      </c>
      <c r="BJ82" s="245" t="s">
        <v>4111</v>
      </c>
      <c r="BK82" s="245" t="s">
        <v>4112</v>
      </c>
      <c r="BL82" s="245" t="s">
        <v>4043</v>
      </c>
      <c r="BM82" s="245" t="s">
        <v>4113</v>
      </c>
      <c r="BN82" s="249">
        <v>41340</v>
      </c>
    </row>
    <row r="83" spans="1:66" ht="15" x14ac:dyDescent="0.25">
      <c r="A83" s="250"/>
      <c r="B83" s="250"/>
      <c r="C83" s="250"/>
      <c r="D83" s="250"/>
      <c r="E83" s="250"/>
      <c r="F83" s="250"/>
      <c r="H83" s="244"/>
      <c r="J83" s="272" t="s">
        <v>4158</v>
      </c>
      <c r="K83" s="272" t="s">
        <v>4200</v>
      </c>
      <c r="L83" s="250" t="s">
        <v>4200</v>
      </c>
      <c r="M83" s="272" t="s">
        <v>4100</v>
      </c>
      <c r="N83" s="272" t="s">
        <v>4200</v>
      </c>
      <c r="O83" s="272" t="s">
        <v>4668</v>
      </c>
      <c r="P83" s="274">
        <v>201202</v>
      </c>
      <c r="Q83" s="272" t="s">
        <v>314</v>
      </c>
      <c r="R83" s="276">
        <v>2844.58</v>
      </c>
      <c r="S83" s="280" t="s">
        <v>4698</v>
      </c>
      <c r="T83" s="280" t="s">
        <v>4698</v>
      </c>
      <c r="V83" s="244"/>
      <c r="AC83" s="244"/>
      <c r="AE83" s="256" t="s">
        <v>4098</v>
      </c>
      <c r="AF83" s="254">
        <v>41306</v>
      </c>
      <c r="AG83" s="256" t="s">
        <v>4099</v>
      </c>
      <c r="AH83" s="256" t="s">
        <v>4131</v>
      </c>
      <c r="AI83" s="256" t="s">
        <v>4101</v>
      </c>
      <c r="AJ83" s="257">
        <v>1010000</v>
      </c>
      <c r="AK83" s="245" t="s">
        <v>4102</v>
      </c>
      <c r="AL83" s="245" t="s">
        <v>4103</v>
      </c>
      <c r="AM83" s="245" t="s">
        <v>4104</v>
      </c>
      <c r="AN83" s="247">
        <v>0</v>
      </c>
      <c r="AO83" s="248">
        <v>0</v>
      </c>
      <c r="AP83" s="245" t="s">
        <v>4104</v>
      </c>
      <c r="AQ83" s="246">
        <v>41244</v>
      </c>
      <c r="AR83" s="245" t="s">
        <v>4105</v>
      </c>
      <c r="AS83" s="247"/>
      <c r="AT83" s="245" t="s">
        <v>4106</v>
      </c>
      <c r="AU83" s="245" t="s">
        <v>4043</v>
      </c>
      <c r="AV83" s="258">
        <v>-23723.93</v>
      </c>
      <c r="AW83" s="258">
        <v>0</v>
      </c>
      <c r="AX83" s="248">
        <v>0</v>
      </c>
      <c r="AY83" s="248">
        <v>0</v>
      </c>
      <c r="AZ83" s="247"/>
      <c r="BA83" s="247"/>
      <c r="BB83" s="248">
        <v>0</v>
      </c>
      <c r="BC83" s="245" t="s">
        <v>4103</v>
      </c>
      <c r="BD83" s="247">
        <v>38370559</v>
      </c>
      <c r="BE83" s="245" t="s">
        <v>4107</v>
      </c>
      <c r="BF83" s="247">
        <v>-11</v>
      </c>
      <c r="BG83" s="245" t="s">
        <v>4108</v>
      </c>
      <c r="BH83" s="245" t="s">
        <v>4109</v>
      </c>
      <c r="BI83" s="245" t="s">
        <v>4110</v>
      </c>
      <c r="BJ83" s="245" t="s">
        <v>4111</v>
      </c>
      <c r="BK83" s="245" t="s">
        <v>4112</v>
      </c>
      <c r="BL83" s="245" t="s">
        <v>4043</v>
      </c>
      <c r="BM83" s="245" t="s">
        <v>4113</v>
      </c>
      <c r="BN83" s="249">
        <v>41340</v>
      </c>
    </row>
    <row r="84" spans="1:66" ht="15" x14ac:dyDescent="0.25">
      <c r="A84" s="250"/>
      <c r="B84" s="250"/>
      <c r="C84" s="250"/>
      <c r="D84" s="250"/>
      <c r="E84" s="250"/>
      <c r="F84" s="250"/>
      <c r="H84" s="244"/>
      <c r="J84" s="272" t="s">
        <v>4158</v>
      </c>
      <c r="K84" s="272" t="s">
        <v>4200</v>
      </c>
      <c r="L84" s="250" t="s">
        <v>4200</v>
      </c>
      <c r="M84" s="272" t="s">
        <v>4100</v>
      </c>
      <c r="N84" s="272" t="s">
        <v>4200</v>
      </c>
      <c r="O84" s="272" t="s">
        <v>4668</v>
      </c>
      <c r="P84" s="274">
        <v>201202</v>
      </c>
      <c r="Q84" s="272" t="s">
        <v>300</v>
      </c>
      <c r="R84" s="276">
        <v>0</v>
      </c>
      <c r="S84" s="280" t="s">
        <v>4698</v>
      </c>
      <c r="T84" s="280" t="s">
        <v>4698</v>
      </c>
      <c r="V84" s="244"/>
      <c r="AC84" s="244"/>
      <c r="AE84" s="256" t="s">
        <v>4098</v>
      </c>
      <c r="AF84" s="254">
        <v>41306</v>
      </c>
      <c r="AG84" s="256" t="s">
        <v>4099</v>
      </c>
      <c r="AH84" s="256" t="s">
        <v>4131</v>
      </c>
      <c r="AI84" s="256" t="s">
        <v>4101</v>
      </c>
      <c r="AJ84" s="257">
        <v>1010000</v>
      </c>
      <c r="AK84" s="245" t="s">
        <v>4102</v>
      </c>
      <c r="AL84" s="245" t="s">
        <v>4103</v>
      </c>
      <c r="AM84" s="245" t="s">
        <v>4104</v>
      </c>
      <c r="AN84" s="247">
        <v>0</v>
      </c>
      <c r="AO84" s="248">
        <v>0</v>
      </c>
      <c r="AP84" s="245" t="s">
        <v>4104</v>
      </c>
      <c r="AQ84" s="246">
        <v>41244</v>
      </c>
      <c r="AR84" s="245" t="s">
        <v>4105</v>
      </c>
      <c r="AS84" s="247"/>
      <c r="AT84" s="245" t="s">
        <v>4106</v>
      </c>
      <c r="AU84" s="245" t="s">
        <v>4043</v>
      </c>
      <c r="AV84" s="258">
        <v>-35585.9</v>
      </c>
      <c r="AW84" s="258">
        <v>0</v>
      </c>
      <c r="AX84" s="248">
        <v>0</v>
      </c>
      <c r="AY84" s="248">
        <v>0</v>
      </c>
      <c r="AZ84" s="247"/>
      <c r="BA84" s="247"/>
      <c r="BB84" s="248">
        <v>0</v>
      </c>
      <c r="BC84" s="245" t="s">
        <v>4103</v>
      </c>
      <c r="BD84" s="247">
        <v>38370560</v>
      </c>
      <c r="BE84" s="245" t="s">
        <v>4107</v>
      </c>
      <c r="BF84" s="247">
        <v>-11</v>
      </c>
      <c r="BG84" s="245" t="s">
        <v>4108</v>
      </c>
      <c r="BH84" s="245" t="s">
        <v>4109</v>
      </c>
      <c r="BI84" s="245" t="s">
        <v>4110</v>
      </c>
      <c r="BJ84" s="245" t="s">
        <v>4111</v>
      </c>
      <c r="BK84" s="245" t="s">
        <v>4112</v>
      </c>
      <c r="BL84" s="245" t="s">
        <v>4043</v>
      </c>
      <c r="BM84" s="245" t="s">
        <v>4113</v>
      </c>
      <c r="BN84" s="249">
        <v>41340</v>
      </c>
    </row>
    <row r="85" spans="1:66" ht="15" x14ac:dyDescent="0.25">
      <c r="A85" s="250"/>
      <c r="B85" s="250"/>
      <c r="C85" s="250"/>
      <c r="D85" s="250"/>
      <c r="E85" s="250"/>
      <c r="F85" s="250"/>
      <c r="H85" s="244"/>
      <c r="J85" s="272" t="s">
        <v>4158</v>
      </c>
      <c r="K85" s="272" t="s">
        <v>4200</v>
      </c>
      <c r="L85" s="250" t="s">
        <v>4200</v>
      </c>
      <c r="M85" s="272" t="s">
        <v>4100</v>
      </c>
      <c r="N85" s="272" t="s">
        <v>4200</v>
      </c>
      <c r="O85" s="272" t="s">
        <v>4668</v>
      </c>
      <c r="P85" s="274">
        <v>201202</v>
      </c>
      <c r="Q85" s="272" t="s">
        <v>299</v>
      </c>
      <c r="R85" s="276">
        <v>545.14</v>
      </c>
      <c r="S85" s="280" t="s">
        <v>4698</v>
      </c>
      <c r="T85" s="280" t="s">
        <v>4698</v>
      </c>
      <c r="V85" s="244"/>
      <c r="AC85" s="244"/>
      <c r="AE85" s="256" t="s">
        <v>4098</v>
      </c>
      <c r="AF85" s="254">
        <v>41306</v>
      </c>
      <c r="AG85" s="256" t="s">
        <v>4099</v>
      </c>
      <c r="AH85" s="256" t="s">
        <v>4131</v>
      </c>
      <c r="AI85" s="256" t="s">
        <v>4101</v>
      </c>
      <c r="AJ85" s="257">
        <v>1010000</v>
      </c>
      <c r="AK85" s="245" t="s">
        <v>4102</v>
      </c>
      <c r="AL85" s="245" t="s">
        <v>4103</v>
      </c>
      <c r="AM85" s="245" t="s">
        <v>4104</v>
      </c>
      <c r="AN85" s="247">
        <v>0</v>
      </c>
      <c r="AO85" s="248">
        <v>0</v>
      </c>
      <c r="AP85" s="245" t="s">
        <v>4104</v>
      </c>
      <c r="AQ85" s="246">
        <v>41244</v>
      </c>
      <c r="AR85" s="245" t="s">
        <v>4105</v>
      </c>
      <c r="AS85" s="247"/>
      <c r="AT85" s="245" t="s">
        <v>4106</v>
      </c>
      <c r="AU85" s="245" t="s">
        <v>4043</v>
      </c>
      <c r="AV85" s="258">
        <v>-20837.52</v>
      </c>
      <c r="AW85" s="258">
        <v>0</v>
      </c>
      <c r="AX85" s="248">
        <v>0</v>
      </c>
      <c r="AY85" s="248">
        <v>0</v>
      </c>
      <c r="AZ85" s="247"/>
      <c r="BA85" s="247"/>
      <c r="BB85" s="248">
        <v>0</v>
      </c>
      <c r="BC85" s="245" t="s">
        <v>4103</v>
      </c>
      <c r="BD85" s="247">
        <v>38370565</v>
      </c>
      <c r="BE85" s="245" t="s">
        <v>4107</v>
      </c>
      <c r="BF85" s="247">
        <v>-11</v>
      </c>
      <c r="BG85" s="245" t="s">
        <v>4108</v>
      </c>
      <c r="BH85" s="245" t="s">
        <v>4109</v>
      </c>
      <c r="BI85" s="245" t="s">
        <v>4110</v>
      </c>
      <c r="BJ85" s="245" t="s">
        <v>4111</v>
      </c>
      <c r="BK85" s="245" t="s">
        <v>4112</v>
      </c>
      <c r="BL85" s="245" t="s">
        <v>4043</v>
      </c>
      <c r="BM85" s="245" t="s">
        <v>4113</v>
      </c>
      <c r="BN85" s="249">
        <v>41340</v>
      </c>
    </row>
    <row r="86" spans="1:66" ht="15" x14ac:dyDescent="0.25">
      <c r="A86" s="250"/>
      <c r="B86" s="250"/>
      <c r="C86" s="250"/>
      <c r="D86" s="250"/>
      <c r="E86" s="250"/>
      <c r="F86" s="250"/>
      <c r="H86" s="244"/>
      <c r="J86" s="272" t="s">
        <v>4158</v>
      </c>
      <c r="K86" s="272" t="s">
        <v>4200</v>
      </c>
      <c r="L86" s="250" t="s">
        <v>4200</v>
      </c>
      <c r="M86" s="272" t="s">
        <v>4100</v>
      </c>
      <c r="N86" s="272" t="s">
        <v>4200</v>
      </c>
      <c r="O86" s="272" t="s">
        <v>4668</v>
      </c>
      <c r="P86" s="274">
        <v>201202</v>
      </c>
      <c r="Q86" s="272" t="s">
        <v>298</v>
      </c>
      <c r="R86" s="276">
        <v>4353.29</v>
      </c>
      <c r="S86" s="280" t="s">
        <v>4698</v>
      </c>
      <c r="T86" s="280" t="s">
        <v>4698</v>
      </c>
      <c r="V86" s="244"/>
      <c r="AC86" s="244"/>
      <c r="AE86" s="256" t="s">
        <v>4098</v>
      </c>
      <c r="AF86" s="254">
        <v>41306</v>
      </c>
      <c r="AG86" s="256" t="s">
        <v>4099</v>
      </c>
      <c r="AH86" s="256" t="s">
        <v>4134</v>
      </c>
      <c r="AI86" s="256" t="s">
        <v>4101</v>
      </c>
      <c r="AJ86" s="257">
        <v>1010000</v>
      </c>
      <c r="AK86" s="245" t="s">
        <v>4102</v>
      </c>
      <c r="AL86" s="245" t="s">
        <v>4103</v>
      </c>
      <c r="AM86" s="245" t="s">
        <v>4104</v>
      </c>
      <c r="AN86" s="247">
        <v>0</v>
      </c>
      <c r="AO86" s="248">
        <v>0</v>
      </c>
      <c r="AP86" s="245" t="s">
        <v>4104</v>
      </c>
      <c r="AQ86" s="246">
        <v>41244</v>
      </c>
      <c r="AR86" s="245" t="s">
        <v>4105</v>
      </c>
      <c r="AS86" s="247"/>
      <c r="AT86" s="245" t="s">
        <v>4106</v>
      </c>
      <c r="AU86" s="245" t="s">
        <v>4043</v>
      </c>
      <c r="AV86" s="258">
        <v>-94863.96</v>
      </c>
      <c r="AW86" s="258">
        <v>0</v>
      </c>
      <c r="AX86" s="248">
        <v>0</v>
      </c>
      <c r="AY86" s="248">
        <v>0</v>
      </c>
      <c r="AZ86" s="247"/>
      <c r="BA86" s="247"/>
      <c r="BB86" s="248">
        <v>0</v>
      </c>
      <c r="BC86" s="245" t="s">
        <v>4103</v>
      </c>
      <c r="BD86" s="247">
        <v>38370625</v>
      </c>
      <c r="BE86" s="245" t="s">
        <v>4107</v>
      </c>
      <c r="BF86" s="247">
        <v>-11</v>
      </c>
      <c r="BG86" s="245" t="s">
        <v>4108</v>
      </c>
      <c r="BH86" s="245" t="s">
        <v>4109</v>
      </c>
      <c r="BI86" s="245" t="s">
        <v>4110</v>
      </c>
      <c r="BJ86" s="245" t="s">
        <v>4111</v>
      </c>
      <c r="BK86" s="245" t="s">
        <v>4112</v>
      </c>
      <c r="BL86" s="245" t="s">
        <v>4043</v>
      </c>
      <c r="BM86" s="245" t="s">
        <v>4113</v>
      </c>
      <c r="BN86" s="249">
        <v>41340</v>
      </c>
    </row>
    <row r="87" spans="1:66" ht="15" x14ac:dyDescent="0.25">
      <c r="A87" s="250"/>
      <c r="B87" s="250"/>
      <c r="C87" s="250"/>
      <c r="D87" s="250"/>
      <c r="E87" s="250"/>
      <c r="F87" s="250"/>
      <c r="H87" s="244"/>
      <c r="J87" s="272" t="s">
        <v>4158</v>
      </c>
      <c r="K87" s="272" t="s">
        <v>4200</v>
      </c>
      <c r="L87" s="250" t="s">
        <v>4200</v>
      </c>
      <c r="M87" s="272" t="s">
        <v>4100</v>
      </c>
      <c r="N87" s="272" t="s">
        <v>4200</v>
      </c>
      <c r="O87" s="272" t="s">
        <v>4668</v>
      </c>
      <c r="P87" s="274">
        <v>201202</v>
      </c>
      <c r="Q87" s="272" t="s">
        <v>284</v>
      </c>
      <c r="R87" s="276">
        <v>977.55</v>
      </c>
      <c r="S87" s="280" t="s">
        <v>4698</v>
      </c>
      <c r="T87" s="280" t="s">
        <v>4698</v>
      </c>
      <c r="V87" s="244"/>
      <c r="AC87" s="244"/>
      <c r="AE87" s="256" t="s">
        <v>4098</v>
      </c>
      <c r="AF87" s="254">
        <v>41334</v>
      </c>
      <c r="AG87" s="256" t="s">
        <v>4099</v>
      </c>
      <c r="AH87" s="256" t="s">
        <v>4100</v>
      </c>
      <c r="AI87" s="256" t="s">
        <v>4101</v>
      </c>
      <c r="AJ87" s="257">
        <v>1010000</v>
      </c>
      <c r="AK87" s="245" t="s">
        <v>4102</v>
      </c>
      <c r="AL87" s="245" t="s">
        <v>4103</v>
      </c>
      <c r="AM87" s="245" t="s">
        <v>4104</v>
      </c>
      <c r="AN87" s="247">
        <v>0</v>
      </c>
      <c r="AO87" s="248">
        <v>0</v>
      </c>
      <c r="AP87" s="245" t="s">
        <v>4104</v>
      </c>
      <c r="AQ87" s="246">
        <v>41244</v>
      </c>
      <c r="AR87" s="245" t="s">
        <v>4105</v>
      </c>
      <c r="AS87" s="247"/>
      <c r="AT87" s="245" t="s">
        <v>4106</v>
      </c>
      <c r="AU87" s="245" t="s">
        <v>4043</v>
      </c>
      <c r="AV87" s="258">
        <v>-14112.73</v>
      </c>
      <c r="AW87" s="258">
        <v>0</v>
      </c>
      <c r="AX87" s="248">
        <v>0</v>
      </c>
      <c r="AY87" s="248">
        <v>0</v>
      </c>
      <c r="AZ87" s="247"/>
      <c r="BA87" s="247"/>
      <c r="BB87" s="248">
        <v>0</v>
      </c>
      <c r="BC87" s="245" t="s">
        <v>4103</v>
      </c>
      <c r="BD87" s="247">
        <v>38700266</v>
      </c>
      <c r="BE87" s="245" t="s">
        <v>4107</v>
      </c>
      <c r="BF87" s="247">
        <v>-11</v>
      </c>
      <c r="BG87" s="245" t="s">
        <v>4108</v>
      </c>
      <c r="BH87" s="245" t="s">
        <v>4109</v>
      </c>
      <c r="BI87" s="245" t="s">
        <v>4110</v>
      </c>
      <c r="BJ87" s="245" t="s">
        <v>4111</v>
      </c>
      <c r="BK87" s="245" t="s">
        <v>4112</v>
      </c>
      <c r="BL87" s="245" t="s">
        <v>4043</v>
      </c>
      <c r="BM87" s="245" t="s">
        <v>4113</v>
      </c>
      <c r="BN87" s="249">
        <v>41368</v>
      </c>
    </row>
    <row r="88" spans="1:66" ht="15" x14ac:dyDescent="0.25">
      <c r="A88" s="250"/>
      <c r="B88" s="250"/>
      <c r="C88" s="250"/>
      <c r="D88" s="250"/>
      <c r="E88" s="250"/>
      <c r="F88" s="250"/>
      <c r="H88" s="244"/>
      <c r="J88" s="272" t="s">
        <v>4158</v>
      </c>
      <c r="K88" s="272" t="s">
        <v>4200</v>
      </c>
      <c r="L88" s="250" t="s">
        <v>4200</v>
      </c>
      <c r="M88" s="272" t="s">
        <v>4100</v>
      </c>
      <c r="N88" s="272" t="s">
        <v>4200</v>
      </c>
      <c r="O88" s="272" t="s">
        <v>4668</v>
      </c>
      <c r="P88" s="274">
        <v>201202</v>
      </c>
      <c r="Q88" s="272" t="s">
        <v>321</v>
      </c>
      <c r="R88" s="276">
        <v>31.8</v>
      </c>
      <c r="S88" s="280" t="s">
        <v>4698</v>
      </c>
      <c r="T88" s="280" t="s">
        <v>4698</v>
      </c>
      <c r="V88" s="244"/>
      <c r="AC88" s="244"/>
      <c r="AE88" s="256" t="s">
        <v>4098</v>
      </c>
      <c r="AF88" s="254">
        <v>41334</v>
      </c>
      <c r="AG88" s="256" t="s">
        <v>4099</v>
      </c>
      <c r="AH88" s="256" t="s">
        <v>4130</v>
      </c>
      <c r="AI88" s="256" t="s">
        <v>4101</v>
      </c>
      <c r="AJ88" s="257">
        <v>1010000</v>
      </c>
      <c r="AK88" s="245" t="s">
        <v>4102</v>
      </c>
      <c r="AL88" s="245" t="s">
        <v>4103</v>
      </c>
      <c r="AM88" s="245" t="s">
        <v>4115</v>
      </c>
      <c r="AN88" s="247">
        <v>0</v>
      </c>
      <c r="AO88" s="248">
        <v>0</v>
      </c>
      <c r="AP88" s="245" t="s">
        <v>4115</v>
      </c>
      <c r="AQ88" s="246">
        <v>41244</v>
      </c>
      <c r="AR88" s="245" t="s">
        <v>4116</v>
      </c>
      <c r="AS88" s="247"/>
      <c r="AT88" s="245" t="s">
        <v>4106</v>
      </c>
      <c r="AU88" s="245" t="s">
        <v>4043</v>
      </c>
      <c r="AV88" s="258">
        <v>-1123.07</v>
      </c>
      <c r="AW88" s="258">
        <v>0</v>
      </c>
      <c r="AX88" s="248">
        <v>0</v>
      </c>
      <c r="AY88" s="248">
        <v>0</v>
      </c>
      <c r="AZ88" s="247"/>
      <c r="BA88" s="247"/>
      <c r="BB88" s="248">
        <v>0</v>
      </c>
      <c r="BC88" s="245" t="s">
        <v>4103</v>
      </c>
      <c r="BD88" s="247">
        <v>38700479</v>
      </c>
      <c r="BE88" s="245" t="s">
        <v>4107</v>
      </c>
      <c r="BF88" s="247">
        <v>-11</v>
      </c>
      <c r="BG88" s="245" t="s">
        <v>4108</v>
      </c>
      <c r="BH88" s="245" t="s">
        <v>4109</v>
      </c>
      <c r="BI88" s="245" t="s">
        <v>4110</v>
      </c>
      <c r="BJ88" s="245" t="s">
        <v>4111</v>
      </c>
      <c r="BK88" s="245" t="s">
        <v>4112</v>
      </c>
      <c r="BL88" s="245" t="s">
        <v>4043</v>
      </c>
      <c r="BM88" s="245" t="s">
        <v>4113</v>
      </c>
      <c r="BN88" s="249">
        <v>41368</v>
      </c>
    </row>
    <row r="89" spans="1:66" ht="15" x14ac:dyDescent="0.25">
      <c r="A89" s="250"/>
      <c r="B89" s="250"/>
      <c r="C89" s="250"/>
      <c r="D89" s="250"/>
      <c r="E89" s="250"/>
      <c r="F89" s="250"/>
      <c r="H89" s="244"/>
      <c r="J89" s="272" t="s">
        <v>4158</v>
      </c>
      <c r="K89" s="272" t="s">
        <v>4200</v>
      </c>
      <c r="L89" s="250" t="s">
        <v>4200</v>
      </c>
      <c r="M89" s="272" t="s">
        <v>4100</v>
      </c>
      <c r="N89" s="272" t="s">
        <v>4200</v>
      </c>
      <c r="O89" s="272" t="s">
        <v>4668</v>
      </c>
      <c r="P89" s="274">
        <v>201202</v>
      </c>
      <c r="Q89" s="272" t="s">
        <v>270</v>
      </c>
      <c r="R89" s="276">
        <v>97870.69</v>
      </c>
      <c r="S89" s="280" t="s">
        <v>4698</v>
      </c>
      <c r="T89" s="280" t="s">
        <v>4698</v>
      </c>
      <c r="V89" s="244"/>
      <c r="AC89" s="244"/>
      <c r="AE89" s="256" t="s">
        <v>4098</v>
      </c>
      <c r="AF89" s="254">
        <v>41334</v>
      </c>
      <c r="AG89" s="256" t="s">
        <v>4099</v>
      </c>
      <c r="AH89" s="256" t="s">
        <v>4133</v>
      </c>
      <c r="AI89" s="256" t="s">
        <v>4101</v>
      </c>
      <c r="AJ89" s="257">
        <v>1010000</v>
      </c>
      <c r="AK89" s="245" t="s">
        <v>4102</v>
      </c>
      <c r="AL89" s="245" t="s">
        <v>4103</v>
      </c>
      <c r="AM89" s="245" t="s">
        <v>4124</v>
      </c>
      <c r="AN89" s="247">
        <v>0</v>
      </c>
      <c r="AO89" s="248">
        <v>0</v>
      </c>
      <c r="AP89" s="245" t="s">
        <v>4124</v>
      </c>
      <c r="AQ89" s="246">
        <v>41244</v>
      </c>
      <c r="AR89" s="245" t="s">
        <v>4125</v>
      </c>
      <c r="AS89" s="247"/>
      <c r="AT89" s="245" t="s">
        <v>4106</v>
      </c>
      <c r="AU89" s="245" t="s">
        <v>4043</v>
      </c>
      <c r="AV89" s="258">
        <v>0</v>
      </c>
      <c r="AW89" s="258">
        <v>0</v>
      </c>
      <c r="AX89" s="248">
        <v>0</v>
      </c>
      <c r="AY89" s="248">
        <v>0</v>
      </c>
      <c r="AZ89" s="247"/>
      <c r="BA89" s="247"/>
      <c r="BB89" s="248">
        <v>0</v>
      </c>
      <c r="BC89" s="245" t="s">
        <v>4103</v>
      </c>
      <c r="BD89" s="247">
        <v>38700488</v>
      </c>
      <c r="BE89" s="245" t="s">
        <v>4107</v>
      </c>
      <c r="BF89" s="247">
        <v>-11</v>
      </c>
      <c r="BG89" s="245" t="s">
        <v>4108</v>
      </c>
      <c r="BH89" s="245" t="s">
        <v>4109</v>
      </c>
      <c r="BI89" s="245" t="s">
        <v>4110</v>
      </c>
      <c r="BJ89" s="245" t="s">
        <v>4111</v>
      </c>
      <c r="BK89" s="245" t="s">
        <v>4112</v>
      </c>
      <c r="BL89" s="245" t="s">
        <v>4043</v>
      </c>
      <c r="BM89" s="245" t="s">
        <v>4113</v>
      </c>
      <c r="BN89" s="249">
        <v>41368</v>
      </c>
    </row>
    <row r="90" spans="1:66" ht="15" x14ac:dyDescent="0.25">
      <c r="A90" s="250"/>
      <c r="B90" s="250"/>
      <c r="C90" s="250"/>
      <c r="D90" s="250"/>
      <c r="E90" s="250"/>
      <c r="F90" s="250"/>
      <c r="H90" s="244"/>
      <c r="J90" s="272" t="s">
        <v>4158</v>
      </c>
      <c r="K90" s="272" t="s">
        <v>4200</v>
      </c>
      <c r="L90" s="250" t="s">
        <v>4200</v>
      </c>
      <c r="M90" s="272" t="s">
        <v>4100</v>
      </c>
      <c r="N90" s="272" t="s">
        <v>4200</v>
      </c>
      <c r="O90" s="272" t="s">
        <v>4668</v>
      </c>
      <c r="P90" s="274">
        <v>201202</v>
      </c>
      <c r="Q90" s="272" t="s">
        <v>327</v>
      </c>
      <c r="R90" s="276">
        <v>1.64</v>
      </c>
      <c r="S90" s="280" t="s">
        <v>4698</v>
      </c>
      <c r="T90" s="280" t="s">
        <v>4698</v>
      </c>
      <c r="V90" s="244"/>
      <c r="AC90" s="244"/>
      <c r="AE90" s="256" t="s">
        <v>4098</v>
      </c>
      <c r="AF90" s="254">
        <v>41395</v>
      </c>
      <c r="AG90" s="256" t="s">
        <v>4099</v>
      </c>
      <c r="AH90" s="256" t="s">
        <v>4100</v>
      </c>
      <c r="AI90" s="256" t="s">
        <v>4101</v>
      </c>
      <c r="AJ90" s="257">
        <v>1010000</v>
      </c>
      <c r="AK90" s="245" t="s">
        <v>4102</v>
      </c>
      <c r="AL90" s="245" t="s">
        <v>4103</v>
      </c>
      <c r="AM90" s="245" t="s">
        <v>4104</v>
      </c>
      <c r="AN90" s="247">
        <v>0</v>
      </c>
      <c r="AO90" s="248">
        <v>0</v>
      </c>
      <c r="AP90" s="245" t="s">
        <v>4104</v>
      </c>
      <c r="AQ90" s="246">
        <v>41244</v>
      </c>
      <c r="AR90" s="245" t="s">
        <v>4105</v>
      </c>
      <c r="AS90" s="247"/>
      <c r="AT90" s="245" t="s">
        <v>4106</v>
      </c>
      <c r="AU90" s="245" t="s">
        <v>4043</v>
      </c>
      <c r="AV90" s="258">
        <v>-34275.410000000003</v>
      </c>
      <c r="AW90" s="258">
        <v>0</v>
      </c>
      <c r="AX90" s="248">
        <v>0</v>
      </c>
      <c r="AY90" s="248">
        <v>0</v>
      </c>
      <c r="AZ90" s="247"/>
      <c r="BA90" s="247"/>
      <c r="BB90" s="248">
        <v>0</v>
      </c>
      <c r="BC90" s="245" t="s">
        <v>4103</v>
      </c>
      <c r="BD90" s="247">
        <v>39245413</v>
      </c>
      <c r="BE90" s="245" t="s">
        <v>4107</v>
      </c>
      <c r="BF90" s="247">
        <v>-11</v>
      </c>
      <c r="BG90" s="245" t="s">
        <v>4108</v>
      </c>
      <c r="BH90" s="245" t="s">
        <v>4109</v>
      </c>
      <c r="BI90" s="245" t="s">
        <v>4110</v>
      </c>
      <c r="BJ90" s="245" t="s">
        <v>4111</v>
      </c>
      <c r="BK90" s="245" t="s">
        <v>4112</v>
      </c>
      <c r="BL90" s="245" t="s">
        <v>4043</v>
      </c>
      <c r="BM90" s="245" t="s">
        <v>4113</v>
      </c>
      <c r="BN90" s="249">
        <v>41432</v>
      </c>
    </row>
    <row r="91" spans="1:66" ht="15" x14ac:dyDescent="0.25">
      <c r="A91" s="250"/>
      <c r="B91" s="250"/>
      <c r="C91" s="250"/>
      <c r="D91" s="250"/>
      <c r="E91" s="250"/>
      <c r="F91" s="250"/>
      <c r="H91" s="244"/>
      <c r="J91" s="272" t="s">
        <v>4158</v>
      </c>
      <c r="K91" s="272" t="s">
        <v>4200</v>
      </c>
      <c r="L91" s="250" t="s">
        <v>4200</v>
      </c>
      <c r="M91" s="272" t="s">
        <v>4100</v>
      </c>
      <c r="N91" s="272" t="s">
        <v>4200</v>
      </c>
      <c r="O91" s="272" t="s">
        <v>4668</v>
      </c>
      <c r="P91" s="274">
        <v>201202</v>
      </c>
      <c r="Q91" s="272" t="s">
        <v>283</v>
      </c>
      <c r="R91" s="276">
        <v>18056.330000000002</v>
      </c>
      <c r="S91" s="280" t="s">
        <v>4698</v>
      </c>
      <c r="T91" s="280" t="s">
        <v>4698</v>
      </c>
      <c r="V91" s="244"/>
      <c r="AC91" s="244"/>
      <c r="AE91" s="256" t="s">
        <v>4098</v>
      </c>
      <c r="AF91" s="254">
        <v>41395</v>
      </c>
      <c r="AG91" s="256" t="s">
        <v>4099</v>
      </c>
      <c r="AH91" s="256" t="s">
        <v>4130</v>
      </c>
      <c r="AI91" s="256" t="s">
        <v>4101</v>
      </c>
      <c r="AJ91" s="257">
        <v>1010000</v>
      </c>
      <c r="AK91" s="245" t="s">
        <v>4102</v>
      </c>
      <c r="AL91" s="245" t="s">
        <v>4103</v>
      </c>
      <c r="AM91" s="245" t="s">
        <v>4115</v>
      </c>
      <c r="AN91" s="247">
        <v>0</v>
      </c>
      <c r="AO91" s="248">
        <v>0</v>
      </c>
      <c r="AP91" s="245" t="s">
        <v>4115</v>
      </c>
      <c r="AQ91" s="246">
        <v>41244</v>
      </c>
      <c r="AR91" s="245" t="s">
        <v>4116</v>
      </c>
      <c r="AS91" s="247"/>
      <c r="AT91" s="245" t="s">
        <v>4106</v>
      </c>
      <c r="AU91" s="245" t="s">
        <v>4043</v>
      </c>
      <c r="AV91" s="258">
        <v>-1712</v>
      </c>
      <c r="AW91" s="258">
        <v>0</v>
      </c>
      <c r="AX91" s="248">
        <v>0</v>
      </c>
      <c r="AY91" s="248">
        <v>0</v>
      </c>
      <c r="AZ91" s="247"/>
      <c r="BA91" s="247"/>
      <c r="BB91" s="248">
        <v>0</v>
      </c>
      <c r="BC91" s="245" t="s">
        <v>4103</v>
      </c>
      <c r="BD91" s="247">
        <v>39245432</v>
      </c>
      <c r="BE91" s="245" t="s">
        <v>4107</v>
      </c>
      <c r="BF91" s="247">
        <v>-11</v>
      </c>
      <c r="BG91" s="245" t="s">
        <v>4108</v>
      </c>
      <c r="BH91" s="245" t="s">
        <v>4109</v>
      </c>
      <c r="BI91" s="245" t="s">
        <v>4110</v>
      </c>
      <c r="BJ91" s="245" t="s">
        <v>4111</v>
      </c>
      <c r="BK91" s="245" t="s">
        <v>4112</v>
      </c>
      <c r="BL91" s="245" t="s">
        <v>4043</v>
      </c>
      <c r="BM91" s="245" t="s">
        <v>4113</v>
      </c>
      <c r="BN91" s="249">
        <v>41432</v>
      </c>
    </row>
    <row r="92" spans="1:66" ht="15" x14ac:dyDescent="0.25">
      <c r="A92" s="250"/>
      <c r="B92" s="250"/>
      <c r="C92" s="250"/>
      <c r="D92" s="250"/>
      <c r="E92" s="250"/>
      <c r="F92" s="250"/>
      <c r="H92" s="244"/>
      <c r="J92" s="272" t="s">
        <v>4158</v>
      </c>
      <c r="K92" s="272" t="s">
        <v>4200</v>
      </c>
      <c r="L92" s="250" t="s">
        <v>4200</v>
      </c>
      <c r="M92" s="272" t="s">
        <v>4100</v>
      </c>
      <c r="N92" s="272" t="s">
        <v>4200</v>
      </c>
      <c r="O92" s="272" t="s">
        <v>4668</v>
      </c>
      <c r="P92" s="274">
        <v>201202</v>
      </c>
      <c r="Q92" s="272" t="s">
        <v>313</v>
      </c>
      <c r="R92" s="276">
        <v>-4003.31</v>
      </c>
      <c r="S92" s="280" t="s">
        <v>4698</v>
      </c>
      <c r="T92" s="280" t="s">
        <v>4698</v>
      </c>
      <c r="V92" s="244"/>
      <c r="AC92" s="244"/>
      <c r="AE92" s="256" t="s">
        <v>4098</v>
      </c>
      <c r="AF92" s="254">
        <v>41395</v>
      </c>
      <c r="AG92" s="256" t="s">
        <v>4099</v>
      </c>
      <c r="AH92" s="256" t="s">
        <v>4133</v>
      </c>
      <c r="AI92" s="256" t="s">
        <v>4101</v>
      </c>
      <c r="AJ92" s="257">
        <v>1010000</v>
      </c>
      <c r="AK92" s="245" t="s">
        <v>4102</v>
      </c>
      <c r="AL92" s="245" t="s">
        <v>4103</v>
      </c>
      <c r="AM92" s="245" t="s">
        <v>4124</v>
      </c>
      <c r="AN92" s="247">
        <v>0</v>
      </c>
      <c r="AO92" s="248">
        <v>0</v>
      </c>
      <c r="AP92" s="245" t="s">
        <v>4124</v>
      </c>
      <c r="AQ92" s="246">
        <v>41244</v>
      </c>
      <c r="AR92" s="245" t="s">
        <v>4125</v>
      </c>
      <c r="AS92" s="247"/>
      <c r="AT92" s="245" t="s">
        <v>4106</v>
      </c>
      <c r="AU92" s="245" t="s">
        <v>4043</v>
      </c>
      <c r="AV92" s="258">
        <v>-13462.3</v>
      </c>
      <c r="AW92" s="258">
        <v>0</v>
      </c>
      <c r="AX92" s="248">
        <v>0</v>
      </c>
      <c r="AY92" s="248">
        <v>0</v>
      </c>
      <c r="AZ92" s="247"/>
      <c r="BA92" s="247"/>
      <c r="BB92" s="248">
        <v>0</v>
      </c>
      <c r="BC92" s="245" t="s">
        <v>4103</v>
      </c>
      <c r="BD92" s="247">
        <v>39245439</v>
      </c>
      <c r="BE92" s="245" t="s">
        <v>4107</v>
      </c>
      <c r="BF92" s="247">
        <v>-11</v>
      </c>
      <c r="BG92" s="245" t="s">
        <v>4108</v>
      </c>
      <c r="BH92" s="245" t="s">
        <v>4109</v>
      </c>
      <c r="BI92" s="245" t="s">
        <v>4110</v>
      </c>
      <c r="BJ92" s="245" t="s">
        <v>4111</v>
      </c>
      <c r="BK92" s="245" t="s">
        <v>4112</v>
      </c>
      <c r="BL92" s="245" t="s">
        <v>4043</v>
      </c>
      <c r="BM92" s="245" t="s">
        <v>4113</v>
      </c>
      <c r="BN92" s="249">
        <v>41432</v>
      </c>
    </row>
    <row r="93" spans="1:66" ht="15" x14ac:dyDescent="0.25">
      <c r="A93" s="250"/>
      <c r="B93" s="250"/>
      <c r="C93" s="250"/>
      <c r="D93" s="250"/>
      <c r="E93" s="250"/>
      <c r="F93" s="250"/>
      <c r="H93" s="244"/>
      <c r="J93" s="272" t="s">
        <v>4158</v>
      </c>
      <c r="K93" s="272" t="s">
        <v>4200</v>
      </c>
      <c r="L93" s="250" t="s">
        <v>4200</v>
      </c>
      <c r="M93" s="272" t="s">
        <v>4100</v>
      </c>
      <c r="N93" s="272" t="s">
        <v>4200</v>
      </c>
      <c r="O93" s="272" t="s">
        <v>4668</v>
      </c>
      <c r="P93" s="274">
        <v>201202</v>
      </c>
      <c r="Q93" s="272" t="s">
        <v>282</v>
      </c>
      <c r="R93" s="276">
        <v>5420.89</v>
      </c>
      <c r="S93" s="280" t="s">
        <v>4698</v>
      </c>
      <c r="T93" s="280" t="s">
        <v>4698</v>
      </c>
      <c r="V93" s="244"/>
      <c r="AC93" s="244"/>
      <c r="AE93" s="256" t="s">
        <v>4098</v>
      </c>
      <c r="AF93" s="254">
        <v>41395</v>
      </c>
      <c r="AG93" s="256" t="s">
        <v>4135</v>
      </c>
      <c r="AH93" s="256" t="s">
        <v>4136</v>
      </c>
      <c r="AI93" s="256" t="s">
        <v>4101</v>
      </c>
      <c r="AJ93" s="257">
        <v>1010000</v>
      </c>
      <c r="AK93" s="245" t="s">
        <v>4102</v>
      </c>
      <c r="AL93" s="245" t="s">
        <v>4103</v>
      </c>
      <c r="AM93" s="245" t="s">
        <v>4104</v>
      </c>
      <c r="AN93" s="247">
        <v>0</v>
      </c>
      <c r="AO93" s="248">
        <v>0</v>
      </c>
      <c r="AP93" s="245" t="s">
        <v>4104</v>
      </c>
      <c r="AQ93" s="246">
        <v>41395</v>
      </c>
      <c r="AR93" s="245" t="s">
        <v>4105</v>
      </c>
      <c r="AS93" s="247"/>
      <c r="AT93" s="245" t="s">
        <v>4106</v>
      </c>
      <c r="AU93" s="245" t="s">
        <v>4043</v>
      </c>
      <c r="AV93" s="258">
        <v>8745.35</v>
      </c>
      <c r="AW93" s="258">
        <v>4589.12</v>
      </c>
      <c r="AX93" s="248">
        <v>0</v>
      </c>
      <c r="AY93" s="248">
        <v>0</v>
      </c>
      <c r="AZ93" s="247"/>
      <c r="BA93" s="247"/>
      <c r="BB93" s="248">
        <v>0</v>
      </c>
      <c r="BC93" s="245" t="s">
        <v>4103</v>
      </c>
      <c r="BD93" s="247">
        <v>39044283</v>
      </c>
      <c r="BE93" s="245" t="s">
        <v>4107</v>
      </c>
      <c r="BF93" s="247">
        <v>-1</v>
      </c>
      <c r="BG93" s="245" t="s">
        <v>4108</v>
      </c>
      <c r="BH93" s="245" t="s">
        <v>4109</v>
      </c>
      <c r="BI93" s="245" t="s">
        <v>4110</v>
      </c>
      <c r="BJ93" s="245" t="s">
        <v>4111</v>
      </c>
      <c r="BK93" s="245" t="s">
        <v>4112</v>
      </c>
      <c r="BL93" s="245" t="s">
        <v>4043</v>
      </c>
      <c r="BM93" s="245" t="s">
        <v>4113</v>
      </c>
      <c r="BN93" s="249">
        <v>41423</v>
      </c>
    </row>
    <row r="94" spans="1:66" ht="15" x14ac:dyDescent="0.25">
      <c r="A94" s="250"/>
      <c r="B94" s="250"/>
      <c r="C94" s="250"/>
      <c r="D94" s="250"/>
      <c r="E94" s="250"/>
      <c r="F94" s="250"/>
      <c r="H94" s="244"/>
      <c r="J94" s="272" t="s">
        <v>4158</v>
      </c>
      <c r="K94" s="272" t="s">
        <v>4200</v>
      </c>
      <c r="L94" s="250" t="s">
        <v>4200</v>
      </c>
      <c r="M94" s="272" t="s">
        <v>4100</v>
      </c>
      <c r="N94" s="272" t="s">
        <v>4200</v>
      </c>
      <c r="O94" s="272" t="s">
        <v>4668</v>
      </c>
      <c r="P94" s="274">
        <v>201202</v>
      </c>
      <c r="Q94" s="272" t="s">
        <v>360</v>
      </c>
      <c r="R94" s="276">
        <v>-282.75</v>
      </c>
      <c r="S94" s="280" t="s">
        <v>4698</v>
      </c>
      <c r="T94" s="280" t="s">
        <v>4698</v>
      </c>
      <c r="V94" s="244"/>
      <c r="AC94" s="244"/>
      <c r="AE94" s="256" t="s">
        <v>4098</v>
      </c>
      <c r="AF94" s="254">
        <v>41395</v>
      </c>
      <c r="AG94" s="256" t="s">
        <v>4099</v>
      </c>
      <c r="AH94" s="256" t="s">
        <v>4134</v>
      </c>
      <c r="AI94" s="256" t="s">
        <v>4101</v>
      </c>
      <c r="AJ94" s="257">
        <v>1010000</v>
      </c>
      <c r="AK94" s="245" t="s">
        <v>4102</v>
      </c>
      <c r="AL94" s="245" t="s">
        <v>4103</v>
      </c>
      <c r="AM94" s="245" t="s">
        <v>4104</v>
      </c>
      <c r="AN94" s="247">
        <v>0</v>
      </c>
      <c r="AO94" s="248">
        <v>0</v>
      </c>
      <c r="AP94" s="245" t="s">
        <v>4104</v>
      </c>
      <c r="AQ94" s="246">
        <v>41244</v>
      </c>
      <c r="AR94" s="245" t="s">
        <v>4105</v>
      </c>
      <c r="AS94" s="247"/>
      <c r="AT94" s="245" t="s">
        <v>4106</v>
      </c>
      <c r="AU94" s="245" t="s">
        <v>4043</v>
      </c>
      <c r="AV94" s="258">
        <v>-18984.3</v>
      </c>
      <c r="AW94" s="258">
        <v>0</v>
      </c>
      <c r="AX94" s="248">
        <v>0</v>
      </c>
      <c r="AY94" s="248">
        <v>0</v>
      </c>
      <c r="AZ94" s="247"/>
      <c r="BA94" s="247"/>
      <c r="BB94" s="248">
        <v>0</v>
      </c>
      <c r="BC94" s="245" t="s">
        <v>4103</v>
      </c>
      <c r="BD94" s="247">
        <v>39245453</v>
      </c>
      <c r="BE94" s="245" t="s">
        <v>4107</v>
      </c>
      <c r="BF94" s="247">
        <v>-11</v>
      </c>
      <c r="BG94" s="245" t="s">
        <v>4108</v>
      </c>
      <c r="BH94" s="245" t="s">
        <v>4109</v>
      </c>
      <c r="BI94" s="245" t="s">
        <v>4110</v>
      </c>
      <c r="BJ94" s="245" t="s">
        <v>4111</v>
      </c>
      <c r="BK94" s="245" t="s">
        <v>4112</v>
      </c>
      <c r="BL94" s="245" t="s">
        <v>4043</v>
      </c>
      <c r="BM94" s="245" t="s">
        <v>4113</v>
      </c>
      <c r="BN94" s="249">
        <v>41432</v>
      </c>
    </row>
    <row r="95" spans="1:66" ht="15" x14ac:dyDescent="0.25">
      <c r="A95" s="250"/>
      <c r="B95" s="250"/>
      <c r="C95" s="250"/>
      <c r="D95" s="250"/>
      <c r="E95" s="250"/>
      <c r="F95" s="250"/>
      <c r="H95" s="244"/>
      <c r="J95" s="272" t="s">
        <v>4158</v>
      </c>
      <c r="K95" s="272" t="s">
        <v>4200</v>
      </c>
      <c r="L95" s="250" t="s">
        <v>4200</v>
      </c>
      <c r="M95" s="272" t="s">
        <v>4100</v>
      </c>
      <c r="N95" s="272" t="s">
        <v>4200</v>
      </c>
      <c r="O95" s="272" t="s">
        <v>4668</v>
      </c>
      <c r="P95" s="274">
        <v>201202</v>
      </c>
      <c r="Q95" s="272" t="s">
        <v>320</v>
      </c>
      <c r="R95" s="276">
        <v>256.68</v>
      </c>
      <c r="S95" s="280" t="s">
        <v>4698</v>
      </c>
      <c r="T95" s="280" t="s">
        <v>4698</v>
      </c>
      <c r="V95" s="244"/>
      <c r="AC95" s="244"/>
      <c r="AE95" s="256" t="s">
        <v>4098</v>
      </c>
      <c r="AF95" s="254">
        <v>41395</v>
      </c>
      <c r="AG95" s="256" t="s">
        <v>4099</v>
      </c>
      <c r="AH95" s="256" t="s">
        <v>4134</v>
      </c>
      <c r="AI95" s="256" t="s">
        <v>4101</v>
      </c>
      <c r="AJ95" s="257">
        <v>1010000</v>
      </c>
      <c r="AK95" s="245" t="s">
        <v>4102</v>
      </c>
      <c r="AL95" s="245" t="s">
        <v>4103</v>
      </c>
      <c r="AM95" s="245" t="s">
        <v>4124</v>
      </c>
      <c r="AN95" s="247">
        <v>0</v>
      </c>
      <c r="AO95" s="248">
        <v>0</v>
      </c>
      <c r="AP95" s="245" t="s">
        <v>4124</v>
      </c>
      <c r="AQ95" s="246">
        <v>41244</v>
      </c>
      <c r="AR95" s="245" t="s">
        <v>4125</v>
      </c>
      <c r="AS95" s="247"/>
      <c r="AT95" s="245" t="s">
        <v>4106</v>
      </c>
      <c r="AU95" s="245" t="s">
        <v>4043</v>
      </c>
      <c r="AV95" s="258">
        <v>-32735.87</v>
      </c>
      <c r="AW95" s="258">
        <v>0</v>
      </c>
      <c r="AX95" s="248">
        <v>0</v>
      </c>
      <c r="AY95" s="248">
        <v>0</v>
      </c>
      <c r="AZ95" s="247"/>
      <c r="BA95" s="247"/>
      <c r="BB95" s="248">
        <v>0</v>
      </c>
      <c r="BC95" s="245" t="s">
        <v>4103</v>
      </c>
      <c r="BD95" s="247">
        <v>39245452</v>
      </c>
      <c r="BE95" s="245" t="s">
        <v>4107</v>
      </c>
      <c r="BF95" s="247">
        <v>-11</v>
      </c>
      <c r="BG95" s="245" t="s">
        <v>4108</v>
      </c>
      <c r="BH95" s="245" t="s">
        <v>4109</v>
      </c>
      <c r="BI95" s="245" t="s">
        <v>4110</v>
      </c>
      <c r="BJ95" s="245" t="s">
        <v>4111</v>
      </c>
      <c r="BK95" s="245" t="s">
        <v>4112</v>
      </c>
      <c r="BL95" s="245" t="s">
        <v>4043</v>
      </c>
      <c r="BM95" s="245" t="s">
        <v>4113</v>
      </c>
      <c r="BN95" s="249">
        <v>41432</v>
      </c>
    </row>
    <row r="96" spans="1:66" ht="15" x14ac:dyDescent="0.25">
      <c r="A96" s="250"/>
      <c r="B96" s="250"/>
      <c r="C96" s="250"/>
      <c r="D96" s="250"/>
      <c r="E96" s="250"/>
      <c r="F96" s="250"/>
      <c r="H96" s="244"/>
      <c r="J96" s="272" t="s">
        <v>4158</v>
      </c>
      <c r="K96" s="272" t="s">
        <v>4200</v>
      </c>
      <c r="L96" s="250" t="s">
        <v>4200</v>
      </c>
      <c r="M96" s="272" t="s">
        <v>4100</v>
      </c>
      <c r="N96" s="272" t="s">
        <v>4200</v>
      </c>
      <c r="O96" s="272" t="s">
        <v>4668</v>
      </c>
      <c r="P96" s="274">
        <v>201202</v>
      </c>
      <c r="Q96" s="272" t="s">
        <v>319</v>
      </c>
      <c r="R96" s="276">
        <v>489.03</v>
      </c>
      <c r="S96" s="280" t="s">
        <v>4698</v>
      </c>
      <c r="T96" s="280" t="s">
        <v>4698</v>
      </c>
      <c r="V96" s="244"/>
      <c r="AC96" s="244"/>
      <c r="AE96" s="256" t="s">
        <v>4098</v>
      </c>
      <c r="AF96" s="254">
        <v>41395</v>
      </c>
      <c r="AG96" s="256" t="s">
        <v>4099</v>
      </c>
      <c r="AH96" s="256" t="s">
        <v>4137</v>
      </c>
      <c r="AI96" s="256" t="s">
        <v>4101</v>
      </c>
      <c r="AJ96" s="257">
        <v>1010000</v>
      </c>
      <c r="AK96" s="245" t="s">
        <v>4102</v>
      </c>
      <c r="AL96" s="245" t="s">
        <v>4103</v>
      </c>
      <c r="AM96" s="245" t="s">
        <v>4104</v>
      </c>
      <c r="AN96" s="247">
        <v>0</v>
      </c>
      <c r="AO96" s="248">
        <v>0</v>
      </c>
      <c r="AP96" s="245" t="s">
        <v>4104</v>
      </c>
      <c r="AQ96" s="246">
        <v>41244</v>
      </c>
      <c r="AR96" s="245" t="s">
        <v>4105</v>
      </c>
      <c r="AS96" s="247"/>
      <c r="AT96" s="245" t="s">
        <v>4106</v>
      </c>
      <c r="AU96" s="245" t="s">
        <v>4043</v>
      </c>
      <c r="AV96" s="258">
        <v>-294.95</v>
      </c>
      <c r="AW96" s="258">
        <v>0</v>
      </c>
      <c r="AX96" s="248">
        <v>0</v>
      </c>
      <c r="AY96" s="248">
        <v>0</v>
      </c>
      <c r="AZ96" s="247"/>
      <c r="BA96" s="247"/>
      <c r="BB96" s="248">
        <v>0</v>
      </c>
      <c r="BC96" s="245" t="s">
        <v>4103</v>
      </c>
      <c r="BD96" s="247">
        <v>39245449</v>
      </c>
      <c r="BE96" s="245" t="s">
        <v>4107</v>
      </c>
      <c r="BF96" s="247">
        <v>-11</v>
      </c>
      <c r="BG96" s="245" t="s">
        <v>4108</v>
      </c>
      <c r="BH96" s="245" t="s">
        <v>4109</v>
      </c>
      <c r="BI96" s="245" t="s">
        <v>4110</v>
      </c>
      <c r="BJ96" s="245" t="s">
        <v>4111</v>
      </c>
      <c r="BK96" s="245" t="s">
        <v>4112</v>
      </c>
      <c r="BL96" s="245" t="s">
        <v>4043</v>
      </c>
      <c r="BM96" s="245" t="s">
        <v>4113</v>
      </c>
      <c r="BN96" s="249">
        <v>41432</v>
      </c>
    </row>
    <row r="97" spans="1:66" ht="15" x14ac:dyDescent="0.25">
      <c r="A97" s="250"/>
      <c r="B97" s="250"/>
      <c r="C97" s="250"/>
      <c r="D97" s="250"/>
      <c r="E97" s="250"/>
      <c r="F97" s="250"/>
      <c r="H97" s="244"/>
      <c r="J97" s="272" t="s">
        <v>4158</v>
      </c>
      <c r="K97" s="272" t="s">
        <v>4200</v>
      </c>
      <c r="L97" s="250" t="s">
        <v>4200</v>
      </c>
      <c r="M97" s="272" t="s">
        <v>4100</v>
      </c>
      <c r="N97" s="272" t="s">
        <v>4200</v>
      </c>
      <c r="O97" s="272" t="s">
        <v>4668</v>
      </c>
      <c r="P97" s="274">
        <v>201202</v>
      </c>
      <c r="Q97" s="272" t="s">
        <v>280</v>
      </c>
      <c r="R97" s="276">
        <v>55.47</v>
      </c>
      <c r="S97" s="280" t="s">
        <v>4698</v>
      </c>
      <c r="T97" s="280" t="s">
        <v>4698</v>
      </c>
      <c r="V97" s="244"/>
      <c r="AC97" s="244"/>
      <c r="AE97" s="256" t="s">
        <v>4098</v>
      </c>
      <c r="AF97" s="254">
        <v>41456</v>
      </c>
      <c r="AG97" s="256" t="s">
        <v>4099</v>
      </c>
      <c r="AH97" s="256" t="s">
        <v>4100</v>
      </c>
      <c r="AI97" s="256" t="s">
        <v>4101</v>
      </c>
      <c r="AJ97" s="257">
        <v>1010000</v>
      </c>
      <c r="AK97" s="245" t="s">
        <v>4102</v>
      </c>
      <c r="AL97" s="245" t="s">
        <v>4103</v>
      </c>
      <c r="AM97" s="245" t="s">
        <v>4104</v>
      </c>
      <c r="AN97" s="247">
        <v>0</v>
      </c>
      <c r="AO97" s="248">
        <v>0</v>
      </c>
      <c r="AP97" s="245" t="s">
        <v>4104</v>
      </c>
      <c r="AQ97" s="246">
        <v>41244</v>
      </c>
      <c r="AR97" s="245" t="s">
        <v>4105</v>
      </c>
      <c r="AS97" s="247"/>
      <c r="AT97" s="245" t="s">
        <v>4106</v>
      </c>
      <c r="AU97" s="245" t="s">
        <v>4043</v>
      </c>
      <c r="AV97" s="258">
        <v>-22413.69</v>
      </c>
      <c r="AW97" s="258">
        <v>0</v>
      </c>
      <c r="AX97" s="248">
        <v>0</v>
      </c>
      <c r="AY97" s="248">
        <v>0</v>
      </c>
      <c r="AZ97" s="247"/>
      <c r="BA97" s="247"/>
      <c r="BB97" s="248">
        <v>0</v>
      </c>
      <c r="BC97" s="245" t="s">
        <v>4103</v>
      </c>
      <c r="BD97" s="247">
        <v>39484085</v>
      </c>
      <c r="BE97" s="245" t="s">
        <v>4107</v>
      </c>
      <c r="BF97" s="247">
        <v>-11</v>
      </c>
      <c r="BG97" s="245" t="s">
        <v>4108</v>
      </c>
      <c r="BH97" s="245" t="s">
        <v>4109</v>
      </c>
      <c r="BI97" s="245" t="s">
        <v>4110</v>
      </c>
      <c r="BJ97" s="245" t="s">
        <v>4111</v>
      </c>
      <c r="BK97" s="245" t="s">
        <v>4112</v>
      </c>
      <c r="BL97" s="245" t="s">
        <v>4043</v>
      </c>
      <c r="BM97" s="245" t="s">
        <v>4113</v>
      </c>
      <c r="BN97" s="249">
        <v>41463</v>
      </c>
    </row>
    <row r="98" spans="1:66" ht="15" x14ac:dyDescent="0.25">
      <c r="A98" s="250"/>
      <c r="B98" s="250"/>
      <c r="C98" s="250"/>
      <c r="D98" s="250"/>
      <c r="E98" s="250"/>
      <c r="F98" s="250"/>
      <c r="H98" s="244"/>
      <c r="J98" s="272" t="s">
        <v>4158</v>
      </c>
      <c r="K98" s="272" t="s">
        <v>4200</v>
      </c>
      <c r="L98" s="250" t="s">
        <v>4200</v>
      </c>
      <c r="M98" s="272" t="s">
        <v>4100</v>
      </c>
      <c r="N98" s="272" t="s">
        <v>4200</v>
      </c>
      <c r="O98" s="272" t="s">
        <v>4668</v>
      </c>
      <c r="P98" s="274">
        <v>201202</v>
      </c>
      <c r="Q98" s="272" t="s">
        <v>1236</v>
      </c>
      <c r="R98" s="276">
        <v>71.260000000000005</v>
      </c>
      <c r="S98" s="280" t="s">
        <v>4698</v>
      </c>
      <c r="T98" s="280" t="s">
        <v>4698</v>
      </c>
      <c r="V98" s="244"/>
      <c r="AC98" s="244"/>
      <c r="AE98" s="256" t="s">
        <v>4098</v>
      </c>
      <c r="AF98" s="254">
        <v>41456</v>
      </c>
      <c r="AG98" s="256" t="s">
        <v>4135</v>
      </c>
      <c r="AH98" s="256" t="s">
        <v>4100</v>
      </c>
      <c r="AI98" s="256" t="s">
        <v>4101</v>
      </c>
      <c r="AJ98" s="257">
        <v>1010000</v>
      </c>
      <c r="AK98" s="245" t="s">
        <v>4102</v>
      </c>
      <c r="AL98" s="245" t="s">
        <v>4103</v>
      </c>
      <c r="AM98" s="245" t="s">
        <v>4104</v>
      </c>
      <c r="AN98" s="247">
        <v>0</v>
      </c>
      <c r="AO98" s="248">
        <v>0</v>
      </c>
      <c r="AP98" s="245" t="s">
        <v>4104</v>
      </c>
      <c r="AQ98" s="246">
        <v>41244</v>
      </c>
      <c r="AR98" s="245" t="s">
        <v>4105</v>
      </c>
      <c r="AS98" s="247"/>
      <c r="AT98" s="245" t="s">
        <v>4106</v>
      </c>
      <c r="AU98" s="245" t="s">
        <v>4043</v>
      </c>
      <c r="AV98" s="258">
        <v>-169350.13</v>
      </c>
      <c r="AW98" s="258">
        <v>0</v>
      </c>
      <c r="AX98" s="248">
        <v>0</v>
      </c>
      <c r="AY98" s="248">
        <v>0</v>
      </c>
      <c r="AZ98" s="247"/>
      <c r="BA98" s="247"/>
      <c r="BB98" s="248">
        <v>0</v>
      </c>
      <c r="BC98" s="245" t="s">
        <v>4103</v>
      </c>
      <c r="BD98" s="247">
        <v>39764233</v>
      </c>
      <c r="BE98" s="245" t="s">
        <v>4107</v>
      </c>
      <c r="BF98" s="247">
        <v>-11</v>
      </c>
      <c r="BG98" s="245" t="s">
        <v>4108</v>
      </c>
      <c r="BH98" s="245" t="s">
        <v>4109</v>
      </c>
      <c r="BI98" s="245" t="s">
        <v>4110</v>
      </c>
      <c r="BJ98" s="245" t="s">
        <v>4111</v>
      </c>
      <c r="BK98" s="245" t="s">
        <v>4112</v>
      </c>
      <c r="BL98" s="245" t="s">
        <v>4043</v>
      </c>
      <c r="BM98" s="245" t="s">
        <v>4113</v>
      </c>
      <c r="BN98" s="249">
        <v>41493</v>
      </c>
    </row>
    <row r="99" spans="1:66" ht="15" x14ac:dyDescent="0.25">
      <c r="A99" s="250"/>
      <c r="B99" s="250"/>
      <c r="C99" s="250"/>
      <c r="D99" s="250"/>
      <c r="E99" s="250"/>
      <c r="F99" s="250"/>
      <c r="H99" s="244"/>
      <c r="J99" s="272" t="s">
        <v>4158</v>
      </c>
      <c r="K99" s="272" t="s">
        <v>4200</v>
      </c>
      <c r="L99" s="250" t="s">
        <v>4200</v>
      </c>
      <c r="M99" s="272" t="s">
        <v>4100</v>
      </c>
      <c r="N99" s="272" t="s">
        <v>4200</v>
      </c>
      <c r="O99" s="272" t="s">
        <v>4668</v>
      </c>
      <c r="P99" s="274">
        <v>201202</v>
      </c>
      <c r="Q99" s="272" t="s">
        <v>278</v>
      </c>
      <c r="R99" s="276">
        <v>38549.480000000003</v>
      </c>
      <c r="S99" s="280" t="s">
        <v>4698</v>
      </c>
      <c r="T99" s="280" t="s">
        <v>4698</v>
      </c>
      <c r="V99" s="244"/>
      <c r="AC99" s="244"/>
      <c r="AE99" s="256" t="s">
        <v>4098</v>
      </c>
      <c r="AF99" s="254">
        <v>41456</v>
      </c>
      <c r="AG99" s="256" t="s">
        <v>4099</v>
      </c>
      <c r="AH99" s="256" t="s">
        <v>4130</v>
      </c>
      <c r="AI99" s="256" t="s">
        <v>4101</v>
      </c>
      <c r="AJ99" s="257">
        <v>1010000</v>
      </c>
      <c r="AK99" s="245" t="s">
        <v>4102</v>
      </c>
      <c r="AL99" s="245" t="s">
        <v>4103</v>
      </c>
      <c r="AM99" s="245" t="s">
        <v>4115</v>
      </c>
      <c r="AN99" s="247">
        <v>0</v>
      </c>
      <c r="AO99" s="248">
        <v>0</v>
      </c>
      <c r="AP99" s="245" t="s">
        <v>4115</v>
      </c>
      <c r="AQ99" s="246">
        <v>41244</v>
      </c>
      <c r="AR99" s="245" t="s">
        <v>4116</v>
      </c>
      <c r="AS99" s="247"/>
      <c r="AT99" s="245" t="s">
        <v>4106</v>
      </c>
      <c r="AU99" s="245" t="s">
        <v>4043</v>
      </c>
      <c r="AV99" s="258">
        <v>-610.94000000000005</v>
      </c>
      <c r="AW99" s="258">
        <v>0</v>
      </c>
      <c r="AX99" s="248">
        <v>0</v>
      </c>
      <c r="AY99" s="248">
        <v>0</v>
      </c>
      <c r="AZ99" s="247"/>
      <c r="BA99" s="247"/>
      <c r="BB99" s="248">
        <v>0</v>
      </c>
      <c r="BC99" s="245" t="s">
        <v>4103</v>
      </c>
      <c r="BD99" s="247">
        <v>39484096</v>
      </c>
      <c r="BE99" s="245" t="s">
        <v>4107</v>
      </c>
      <c r="BF99" s="247">
        <v>-11</v>
      </c>
      <c r="BG99" s="245" t="s">
        <v>4108</v>
      </c>
      <c r="BH99" s="245" t="s">
        <v>4109</v>
      </c>
      <c r="BI99" s="245" t="s">
        <v>4110</v>
      </c>
      <c r="BJ99" s="245" t="s">
        <v>4111</v>
      </c>
      <c r="BK99" s="245" t="s">
        <v>4112</v>
      </c>
      <c r="BL99" s="245" t="s">
        <v>4043</v>
      </c>
      <c r="BM99" s="245" t="s">
        <v>4113</v>
      </c>
      <c r="BN99" s="249">
        <v>41463</v>
      </c>
    </row>
    <row r="100" spans="1:66" ht="15" x14ac:dyDescent="0.25">
      <c r="A100" s="250"/>
      <c r="B100" s="250"/>
      <c r="C100" s="250"/>
      <c r="D100" s="250"/>
      <c r="E100" s="250"/>
      <c r="F100" s="250"/>
      <c r="H100" s="244"/>
      <c r="J100" s="272" t="s">
        <v>4158</v>
      </c>
      <c r="K100" s="272" t="s">
        <v>4200</v>
      </c>
      <c r="L100" s="250" t="s">
        <v>4200</v>
      </c>
      <c r="M100" s="272" t="s">
        <v>4114</v>
      </c>
      <c r="N100" s="272" t="s">
        <v>4200</v>
      </c>
      <c r="O100" s="272" t="s">
        <v>4668</v>
      </c>
      <c r="P100" s="274">
        <v>201202</v>
      </c>
      <c r="Q100" s="272" t="s">
        <v>3919</v>
      </c>
      <c r="R100" s="276">
        <v>0</v>
      </c>
      <c r="S100" s="280" t="s">
        <v>4698</v>
      </c>
      <c r="T100" s="280" t="s">
        <v>4698</v>
      </c>
      <c r="V100" s="244"/>
      <c r="AC100" s="244"/>
      <c r="AE100" s="256" t="s">
        <v>4098</v>
      </c>
      <c r="AF100" s="254">
        <v>41456</v>
      </c>
      <c r="AG100" s="256" t="s">
        <v>4135</v>
      </c>
      <c r="AH100" s="256" t="s">
        <v>4133</v>
      </c>
      <c r="AI100" s="256" t="s">
        <v>4101</v>
      </c>
      <c r="AJ100" s="257">
        <v>1010000</v>
      </c>
      <c r="AK100" s="245" t="s">
        <v>4102</v>
      </c>
      <c r="AL100" s="245" t="s">
        <v>4103</v>
      </c>
      <c r="AM100" s="245" t="s">
        <v>4124</v>
      </c>
      <c r="AN100" s="247">
        <v>0</v>
      </c>
      <c r="AO100" s="248">
        <v>0</v>
      </c>
      <c r="AP100" s="245" t="s">
        <v>4124</v>
      </c>
      <c r="AQ100" s="246">
        <v>41244</v>
      </c>
      <c r="AR100" s="245" t="s">
        <v>4125</v>
      </c>
      <c r="AS100" s="247"/>
      <c r="AT100" s="245" t="s">
        <v>4106</v>
      </c>
      <c r="AU100" s="245" t="s">
        <v>4043</v>
      </c>
      <c r="AV100" s="258">
        <v>-51028.58</v>
      </c>
      <c r="AW100" s="258">
        <v>0</v>
      </c>
      <c r="AX100" s="248">
        <v>0</v>
      </c>
      <c r="AY100" s="248">
        <v>0</v>
      </c>
      <c r="AZ100" s="247"/>
      <c r="BA100" s="247"/>
      <c r="BB100" s="248">
        <v>0</v>
      </c>
      <c r="BC100" s="245" t="s">
        <v>4103</v>
      </c>
      <c r="BD100" s="247">
        <v>39765116</v>
      </c>
      <c r="BE100" s="245" t="s">
        <v>4107</v>
      </c>
      <c r="BF100" s="247">
        <v>-11</v>
      </c>
      <c r="BG100" s="245" t="s">
        <v>4108</v>
      </c>
      <c r="BH100" s="245" t="s">
        <v>4109</v>
      </c>
      <c r="BI100" s="245" t="s">
        <v>4110</v>
      </c>
      <c r="BJ100" s="245" t="s">
        <v>4111</v>
      </c>
      <c r="BK100" s="245" t="s">
        <v>4112</v>
      </c>
      <c r="BL100" s="245" t="s">
        <v>4043</v>
      </c>
      <c r="BM100" s="245" t="s">
        <v>4113</v>
      </c>
      <c r="BN100" s="249">
        <v>41493</v>
      </c>
    </row>
    <row r="101" spans="1:66" ht="15" x14ac:dyDescent="0.25">
      <c r="A101" s="250"/>
      <c r="B101" s="250"/>
      <c r="C101" s="250"/>
      <c r="D101" s="250"/>
      <c r="E101" s="250"/>
      <c r="F101" s="250"/>
      <c r="H101" s="244"/>
      <c r="J101" s="272" t="s">
        <v>4158</v>
      </c>
      <c r="K101" s="272" t="s">
        <v>4200</v>
      </c>
      <c r="L101" s="250" t="s">
        <v>4200</v>
      </c>
      <c r="M101" s="272" t="s">
        <v>4114</v>
      </c>
      <c r="N101" s="272" t="s">
        <v>4200</v>
      </c>
      <c r="O101" s="272" t="s">
        <v>4668</v>
      </c>
      <c r="P101" s="274">
        <v>201202</v>
      </c>
      <c r="Q101" s="272" t="s">
        <v>286</v>
      </c>
      <c r="R101" s="276">
        <v>12.85</v>
      </c>
      <c r="S101" s="280" t="s">
        <v>4698</v>
      </c>
      <c r="T101" s="280" t="s">
        <v>4698</v>
      </c>
      <c r="V101" s="244"/>
      <c r="AC101" s="244"/>
      <c r="AE101" s="256" t="s">
        <v>4098</v>
      </c>
      <c r="AF101" s="254">
        <v>41456</v>
      </c>
      <c r="AG101" s="256" t="s">
        <v>4099</v>
      </c>
      <c r="AH101" s="256" t="s">
        <v>4133</v>
      </c>
      <c r="AI101" s="256" t="s">
        <v>4101</v>
      </c>
      <c r="AJ101" s="257">
        <v>1010000</v>
      </c>
      <c r="AK101" s="245" t="s">
        <v>4102</v>
      </c>
      <c r="AL101" s="245" t="s">
        <v>4103</v>
      </c>
      <c r="AM101" s="245" t="s">
        <v>4124</v>
      </c>
      <c r="AN101" s="247">
        <v>0</v>
      </c>
      <c r="AO101" s="248">
        <v>0</v>
      </c>
      <c r="AP101" s="245" t="s">
        <v>4124</v>
      </c>
      <c r="AQ101" s="246">
        <v>41244</v>
      </c>
      <c r="AR101" s="245" t="s">
        <v>4125</v>
      </c>
      <c r="AS101" s="247"/>
      <c r="AT101" s="245" t="s">
        <v>4106</v>
      </c>
      <c r="AU101" s="245" t="s">
        <v>4043</v>
      </c>
      <c r="AV101" s="258">
        <v>-31953.63</v>
      </c>
      <c r="AW101" s="258">
        <v>0</v>
      </c>
      <c r="AX101" s="248">
        <v>0</v>
      </c>
      <c r="AY101" s="248">
        <v>0</v>
      </c>
      <c r="AZ101" s="247"/>
      <c r="BA101" s="247"/>
      <c r="BB101" s="248">
        <v>0</v>
      </c>
      <c r="BC101" s="245" t="s">
        <v>4103</v>
      </c>
      <c r="BD101" s="247">
        <v>39484104</v>
      </c>
      <c r="BE101" s="245" t="s">
        <v>4107</v>
      </c>
      <c r="BF101" s="247">
        <v>-11</v>
      </c>
      <c r="BG101" s="245" t="s">
        <v>4108</v>
      </c>
      <c r="BH101" s="245" t="s">
        <v>4109</v>
      </c>
      <c r="BI101" s="245" t="s">
        <v>4110</v>
      </c>
      <c r="BJ101" s="245" t="s">
        <v>4111</v>
      </c>
      <c r="BK101" s="245" t="s">
        <v>4112</v>
      </c>
      <c r="BL101" s="245" t="s">
        <v>4043</v>
      </c>
      <c r="BM101" s="245" t="s">
        <v>4113</v>
      </c>
      <c r="BN101" s="249">
        <v>41463</v>
      </c>
    </row>
    <row r="102" spans="1:66" ht="15" x14ac:dyDescent="0.25">
      <c r="A102" s="250"/>
      <c r="B102" s="250"/>
      <c r="C102" s="250"/>
      <c r="D102" s="250"/>
      <c r="E102" s="250"/>
      <c r="F102" s="250"/>
      <c r="H102" s="244"/>
      <c r="J102" s="272" t="s">
        <v>4158</v>
      </c>
      <c r="K102" s="272" t="s">
        <v>4200</v>
      </c>
      <c r="L102" s="250" t="s">
        <v>4200</v>
      </c>
      <c r="M102" s="272" t="s">
        <v>4114</v>
      </c>
      <c r="N102" s="272" t="s">
        <v>4200</v>
      </c>
      <c r="O102" s="272" t="s">
        <v>4668</v>
      </c>
      <c r="P102" s="274">
        <v>201202</v>
      </c>
      <c r="Q102" s="272" t="s">
        <v>285</v>
      </c>
      <c r="R102" s="276">
        <v>244.15</v>
      </c>
      <c r="S102" s="280" t="s">
        <v>4698</v>
      </c>
      <c r="T102" s="280" t="s">
        <v>4698</v>
      </c>
      <c r="V102" s="244"/>
      <c r="AC102" s="244"/>
      <c r="AE102" s="256" t="s">
        <v>4098</v>
      </c>
      <c r="AF102" s="254">
        <v>41456</v>
      </c>
      <c r="AG102" s="256" t="s">
        <v>4135</v>
      </c>
      <c r="AH102" s="256" t="s">
        <v>4134</v>
      </c>
      <c r="AI102" s="256" t="s">
        <v>4101</v>
      </c>
      <c r="AJ102" s="257">
        <v>1010000</v>
      </c>
      <c r="AK102" s="245" t="s">
        <v>4102</v>
      </c>
      <c r="AL102" s="245" t="s">
        <v>4103</v>
      </c>
      <c r="AM102" s="245" t="s">
        <v>4104</v>
      </c>
      <c r="AN102" s="247">
        <v>0</v>
      </c>
      <c r="AO102" s="248">
        <v>0</v>
      </c>
      <c r="AP102" s="245" t="s">
        <v>4104</v>
      </c>
      <c r="AQ102" s="246">
        <v>41244</v>
      </c>
      <c r="AR102" s="245" t="s">
        <v>4105</v>
      </c>
      <c r="AS102" s="247"/>
      <c r="AT102" s="245" t="s">
        <v>4106</v>
      </c>
      <c r="AU102" s="245" t="s">
        <v>4043</v>
      </c>
      <c r="AV102" s="258">
        <v>-30573.61</v>
      </c>
      <c r="AW102" s="258">
        <v>0</v>
      </c>
      <c r="AX102" s="248">
        <v>0</v>
      </c>
      <c r="AY102" s="248">
        <v>0</v>
      </c>
      <c r="AZ102" s="247"/>
      <c r="BA102" s="247"/>
      <c r="BB102" s="248">
        <v>0</v>
      </c>
      <c r="BC102" s="245" t="s">
        <v>4103</v>
      </c>
      <c r="BD102" s="247">
        <v>39768595</v>
      </c>
      <c r="BE102" s="245" t="s">
        <v>4107</v>
      </c>
      <c r="BF102" s="247">
        <v>-11</v>
      </c>
      <c r="BG102" s="245" t="s">
        <v>4108</v>
      </c>
      <c r="BH102" s="245" t="s">
        <v>4109</v>
      </c>
      <c r="BI102" s="245" t="s">
        <v>4110</v>
      </c>
      <c r="BJ102" s="245" t="s">
        <v>4111</v>
      </c>
      <c r="BK102" s="245" t="s">
        <v>4112</v>
      </c>
      <c r="BL102" s="245" t="s">
        <v>4043</v>
      </c>
      <c r="BM102" s="245" t="s">
        <v>4113</v>
      </c>
      <c r="BN102" s="249">
        <v>41493</v>
      </c>
    </row>
    <row r="103" spans="1:66" ht="15" x14ac:dyDescent="0.25">
      <c r="A103" s="250"/>
      <c r="B103" s="250"/>
      <c r="C103" s="250"/>
      <c r="D103" s="250"/>
      <c r="E103" s="250"/>
      <c r="F103" s="250"/>
      <c r="H103" s="244"/>
      <c r="J103" s="272" t="s">
        <v>4158</v>
      </c>
      <c r="K103" s="272" t="s">
        <v>4200</v>
      </c>
      <c r="L103" s="250" t="s">
        <v>4200</v>
      </c>
      <c r="M103" s="272" t="s">
        <v>4114</v>
      </c>
      <c r="N103" s="272" t="s">
        <v>4200</v>
      </c>
      <c r="O103" s="272" t="s">
        <v>4668</v>
      </c>
      <c r="P103" s="274">
        <v>201202</v>
      </c>
      <c r="Q103" s="272" t="s">
        <v>284</v>
      </c>
      <c r="R103" s="276">
        <v>29.23</v>
      </c>
      <c r="S103" s="280" t="s">
        <v>4698</v>
      </c>
      <c r="T103" s="280" t="s">
        <v>4698</v>
      </c>
      <c r="V103" s="244"/>
      <c r="AC103" s="244"/>
      <c r="AE103" s="256" t="s">
        <v>4098</v>
      </c>
      <c r="AF103" s="254">
        <v>41456</v>
      </c>
      <c r="AG103" s="256" t="s">
        <v>4135</v>
      </c>
      <c r="AH103" s="256" t="s">
        <v>4137</v>
      </c>
      <c r="AI103" s="256" t="s">
        <v>4101</v>
      </c>
      <c r="AJ103" s="257">
        <v>1010000</v>
      </c>
      <c r="AK103" s="245" t="s">
        <v>4102</v>
      </c>
      <c r="AL103" s="245" t="s">
        <v>4103</v>
      </c>
      <c r="AM103" s="245" t="s">
        <v>4104</v>
      </c>
      <c r="AN103" s="247">
        <v>0</v>
      </c>
      <c r="AO103" s="248">
        <v>0</v>
      </c>
      <c r="AP103" s="245" t="s">
        <v>4104</v>
      </c>
      <c r="AQ103" s="246">
        <v>41244</v>
      </c>
      <c r="AR103" s="245" t="s">
        <v>4105</v>
      </c>
      <c r="AS103" s="247"/>
      <c r="AT103" s="245" t="s">
        <v>4106</v>
      </c>
      <c r="AU103" s="245" t="s">
        <v>4043</v>
      </c>
      <c r="AV103" s="258">
        <v>-3682.41</v>
      </c>
      <c r="AW103" s="258">
        <v>0</v>
      </c>
      <c r="AX103" s="248">
        <v>0</v>
      </c>
      <c r="AY103" s="248">
        <v>0</v>
      </c>
      <c r="AZ103" s="247"/>
      <c r="BA103" s="247"/>
      <c r="BB103" s="248">
        <v>0</v>
      </c>
      <c r="BC103" s="245" t="s">
        <v>4103</v>
      </c>
      <c r="BD103" s="247">
        <v>39768614</v>
      </c>
      <c r="BE103" s="245" t="s">
        <v>4107</v>
      </c>
      <c r="BF103" s="247">
        <v>-11</v>
      </c>
      <c r="BG103" s="245" t="s">
        <v>4108</v>
      </c>
      <c r="BH103" s="245" t="s">
        <v>4109</v>
      </c>
      <c r="BI103" s="245" t="s">
        <v>4110</v>
      </c>
      <c r="BJ103" s="245" t="s">
        <v>4111</v>
      </c>
      <c r="BK103" s="245" t="s">
        <v>4112</v>
      </c>
      <c r="BL103" s="245" t="s">
        <v>4043</v>
      </c>
      <c r="BM103" s="245" t="s">
        <v>4113</v>
      </c>
      <c r="BN103" s="249">
        <v>41493</v>
      </c>
    </row>
    <row r="104" spans="1:66" ht="15" x14ac:dyDescent="0.25">
      <c r="A104" s="250"/>
      <c r="B104" s="250"/>
      <c r="C104" s="250"/>
      <c r="D104" s="250"/>
      <c r="E104" s="250"/>
      <c r="F104" s="250"/>
      <c r="H104" s="244"/>
      <c r="J104" s="272" t="s">
        <v>4158</v>
      </c>
      <c r="K104" s="272" t="s">
        <v>4200</v>
      </c>
      <c r="L104" s="250" t="s">
        <v>4200</v>
      </c>
      <c r="M104" s="272" t="s">
        <v>4114</v>
      </c>
      <c r="N104" s="272" t="s">
        <v>4200</v>
      </c>
      <c r="O104" s="272" t="s">
        <v>4668</v>
      </c>
      <c r="P104" s="274">
        <v>201202</v>
      </c>
      <c r="Q104" s="272" t="s">
        <v>283</v>
      </c>
      <c r="R104" s="276">
        <v>613.27</v>
      </c>
      <c r="S104" s="280" t="s">
        <v>4698</v>
      </c>
      <c r="T104" s="280" t="s">
        <v>4698</v>
      </c>
      <c r="V104" s="244"/>
      <c r="AC104" s="244"/>
      <c r="AE104" s="256" t="s">
        <v>4098</v>
      </c>
      <c r="AF104" s="254">
        <v>41487</v>
      </c>
      <c r="AG104" s="256" t="s">
        <v>4099</v>
      </c>
      <c r="AH104" s="256" t="s">
        <v>4100</v>
      </c>
      <c r="AI104" s="256" t="s">
        <v>4101</v>
      </c>
      <c r="AJ104" s="257">
        <v>1010000</v>
      </c>
      <c r="AK104" s="245" t="s">
        <v>4102</v>
      </c>
      <c r="AL104" s="245" t="s">
        <v>4103</v>
      </c>
      <c r="AM104" s="245" t="s">
        <v>4104</v>
      </c>
      <c r="AN104" s="247">
        <v>0</v>
      </c>
      <c r="AO104" s="248">
        <v>0</v>
      </c>
      <c r="AP104" s="245" t="s">
        <v>4104</v>
      </c>
      <c r="AQ104" s="246">
        <v>41487</v>
      </c>
      <c r="AR104" s="245" t="s">
        <v>4105</v>
      </c>
      <c r="AS104" s="247"/>
      <c r="AT104" s="245" t="s">
        <v>4106</v>
      </c>
      <c r="AU104" s="245" t="s">
        <v>4043</v>
      </c>
      <c r="AV104" s="258">
        <v>-20808.14</v>
      </c>
      <c r="AW104" s="258">
        <v>0</v>
      </c>
      <c r="AX104" s="248">
        <v>0</v>
      </c>
      <c r="AY104" s="248">
        <v>0</v>
      </c>
      <c r="AZ104" s="247"/>
      <c r="BA104" s="247"/>
      <c r="BB104" s="248">
        <v>0</v>
      </c>
      <c r="BC104" s="245" t="s">
        <v>4103</v>
      </c>
      <c r="BD104" s="247">
        <v>39981150</v>
      </c>
      <c r="BE104" s="245" t="s">
        <v>4107</v>
      </c>
      <c r="BF104" s="247">
        <v>-6</v>
      </c>
      <c r="BG104" s="245" t="s">
        <v>4108</v>
      </c>
      <c r="BH104" s="245" t="s">
        <v>4109</v>
      </c>
      <c r="BI104" s="245" t="s">
        <v>4110</v>
      </c>
      <c r="BJ104" s="245" t="s">
        <v>4111</v>
      </c>
      <c r="BK104" s="245" t="s">
        <v>4112</v>
      </c>
      <c r="BL104" s="245" t="s">
        <v>4043</v>
      </c>
      <c r="BM104" s="245" t="s">
        <v>4113</v>
      </c>
      <c r="BN104" s="249">
        <v>41527</v>
      </c>
    </row>
    <row r="105" spans="1:66" ht="15" x14ac:dyDescent="0.25">
      <c r="A105" s="250"/>
      <c r="B105" s="250"/>
      <c r="C105" s="250"/>
      <c r="D105" s="250"/>
      <c r="E105" s="250"/>
      <c r="F105" s="250"/>
      <c r="H105" s="244"/>
      <c r="J105" s="272" t="s">
        <v>4158</v>
      </c>
      <c r="K105" s="272" t="s">
        <v>4200</v>
      </c>
      <c r="L105" s="250" t="s">
        <v>4200</v>
      </c>
      <c r="M105" s="272" t="s">
        <v>4114</v>
      </c>
      <c r="N105" s="272" t="s">
        <v>4200</v>
      </c>
      <c r="O105" s="272" t="s">
        <v>4668</v>
      </c>
      <c r="P105" s="274">
        <v>201202</v>
      </c>
      <c r="Q105" s="272" t="s">
        <v>313</v>
      </c>
      <c r="R105" s="276">
        <v>-527.02</v>
      </c>
      <c r="S105" s="280" t="s">
        <v>4698</v>
      </c>
      <c r="T105" s="280" t="s">
        <v>4698</v>
      </c>
      <c r="V105" s="244"/>
      <c r="AC105" s="244"/>
      <c r="AE105" s="256" t="s">
        <v>4098</v>
      </c>
      <c r="AF105" s="254">
        <v>41487</v>
      </c>
      <c r="AG105" s="256" t="s">
        <v>4099</v>
      </c>
      <c r="AH105" s="256" t="s">
        <v>4130</v>
      </c>
      <c r="AI105" s="256" t="s">
        <v>4101</v>
      </c>
      <c r="AJ105" s="257">
        <v>1010000</v>
      </c>
      <c r="AK105" s="245" t="s">
        <v>4102</v>
      </c>
      <c r="AL105" s="245" t="s">
        <v>4103</v>
      </c>
      <c r="AM105" s="245" t="s">
        <v>4115</v>
      </c>
      <c r="AN105" s="247">
        <v>0</v>
      </c>
      <c r="AO105" s="248">
        <v>0</v>
      </c>
      <c r="AP105" s="245" t="s">
        <v>4115</v>
      </c>
      <c r="AQ105" s="246">
        <v>41487</v>
      </c>
      <c r="AR105" s="245" t="s">
        <v>4116</v>
      </c>
      <c r="AS105" s="247"/>
      <c r="AT105" s="245" t="s">
        <v>4106</v>
      </c>
      <c r="AU105" s="245" t="s">
        <v>4043</v>
      </c>
      <c r="AV105" s="258">
        <v>-6295.38</v>
      </c>
      <c r="AW105" s="258">
        <v>0</v>
      </c>
      <c r="AX105" s="248">
        <v>0</v>
      </c>
      <c r="AY105" s="248">
        <v>0</v>
      </c>
      <c r="AZ105" s="247"/>
      <c r="BA105" s="247"/>
      <c r="BB105" s="248">
        <v>0</v>
      </c>
      <c r="BC105" s="245" t="s">
        <v>4103</v>
      </c>
      <c r="BD105" s="247">
        <v>39981154</v>
      </c>
      <c r="BE105" s="245" t="s">
        <v>4107</v>
      </c>
      <c r="BF105" s="247">
        <v>-6</v>
      </c>
      <c r="BG105" s="245" t="s">
        <v>4108</v>
      </c>
      <c r="BH105" s="245" t="s">
        <v>4109</v>
      </c>
      <c r="BI105" s="245" t="s">
        <v>4110</v>
      </c>
      <c r="BJ105" s="245" t="s">
        <v>4111</v>
      </c>
      <c r="BK105" s="245" t="s">
        <v>4112</v>
      </c>
      <c r="BL105" s="245" t="s">
        <v>4043</v>
      </c>
      <c r="BM105" s="245" t="s">
        <v>4113</v>
      </c>
      <c r="BN105" s="249">
        <v>41527</v>
      </c>
    </row>
    <row r="106" spans="1:66" ht="15" x14ac:dyDescent="0.25">
      <c r="A106" s="250"/>
      <c r="B106" s="250"/>
      <c r="C106" s="250"/>
      <c r="D106" s="250"/>
      <c r="E106" s="250"/>
      <c r="F106" s="250"/>
      <c r="H106" s="244"/>
      <c r="J106" s="272" t="s">
        <v>4158</v>
      </c>
      <c r="K106" s="272" t="s">
        <v>4200</v>
      </c>
      <c r="L106" s="250" t="s">
        <v>4200</v>
      </c>
      <c r="M106" s="272" t="s">
        <v>4114</v>
      </c>
      <c r="N106" s="272" t="s">
        <v>4200</v>
      </c>
      <c r="O106" s="272" t="s">
        <v>4668</v>
      </c>
      <c r="P106" s="274">
        <v>201202</v>
      </c>
      <c r="Q106" s="272" t="s">
        <v>282</v>
      </c>
      <c r="R106" s="276">
        <v>158.19999999999999</v>
      </c>
      <c r="S106" s="280" t="s">
        <v>4698</v>
      </c>
      <c r="T106" s="280" t="s">
        <v>4698</v>
      </c>
      <c r="V106" s="244"/>
      <c r="AC106" s="244"/>
      <c r="AE106" s="256" t="s">
        <v>4098</v>
      </c>
      <c r="AF106" s="254">
        <v>41487</v>
      </c>
      <c r="AG106" s="256" t="s">
        <v>4099</v>
      </c>
      <c r="AH106" s="256" t="s">
        <v>4133</v>
      </c>
      <c r="AI106" s="256" t="s">
        <v>4101</v>
      </c>
      <c r="AJ106" s="257">
        <v>1010000</v>
      </c>
      <c r="AK106" s="245" t="s">
        <v>4102</v>
      </c>
      <c r="AL106" s="245" t="s">
        <v>4103</v>
      </c>
      <c r="AM106" s="245" t="s">
        <v>4124</v>
      </c>
      <c r="AN106" s="247">
        <v>0</v>
      </c>
      <c r="AO106" s="248">
        <v>0</v>
      </c>
      <c r="AP106" s="245" t="s">
        <v>4124</v>
      </c>
      <c r="AQ106" s="246">
        <v>41487</v>
      </c>
      <c r="AR106" s="245" t="s">
        <v>4125</v>
      </c>
      <c r="AS106" s="247"/>
      <c r="AT106" s="245" t="s">
        <v>4106</v>
      </c>
      <c r="AU106" s="245" t="s">
        <v>4043</v>
      </c>
      <c r="AV106" s="258">
        <v>-119236.19</v>
      </c>
      <c r="AW106" s="258">
        <v>0</v>
      </c>
      <c r="AX106" s="248">
        <v>0</v>
      </c>
      <c r="AY106" s="248">
        <v>0</v>
      </c>
      <c r="AZ106" s="247"/>
      <c r="BA106" s="247"/>
      <c r="BB106" s="248">
        <v>0</v>
      </c>
      <c r="BC106" s="245" t="s">
        <v>4103</v>
      </c>
      <c r="BD106" s="247">
        <v>39981156</v>
      </c>
      <c r="BE106" s="245" t="s">
        <v>4107</v>
      </c>
      <c r="BF106" s="247">
        <v>-6</v>
      </c>
      <c r="BG106" s="245" t="s">
        <v>4108</v>
      </c>
      <c r="BH106" s="245" t="s">
        <v>4109</v>
      </c>
      <c r="BI106" s="245" t="s">
        <v>4110</v>
      </c>
      <c r="BJ106" s="245" t="s">
        <v>4111</v>
      </c>
      <c r="BK106" s="245" t="s">
        <v>4112</v>
      </c>
      <c r="BL106" s="245" t="s">
        <v>4043</v>
      </c>
      <c r="BM106" s="245" t="s">
        <v>4113</v>
      </c>
      <c r="BN106" s="249">
        <v>41527</v>
      </c>
    </row>
    <row r="107" spans="1:66" ht="15" x14ac:dyDescent="0.25">
      <c r="A107" s="250"/>
      <c r="B107" s="250"/>
      <c r="C107" s="250"/>
      <c r="D107" s="250"/>
      <c r="E107" s="250"/>
      <c r="F107" s="250"/>
      <c r="H107" s="244"/>
      <c r="J107" s="272" t="s">
        <v>4158</v>
      </c>
      <c r="K107" s="272" t="s">
        <v>4200</v>
      </c>
      <c r="L107" s="250" t="s">
        <v>4200</v>
      </c>
      <c r="M107" s="272" t="s">
        <v>4120</v>
      </c>
      <c r="N107" s="272" t="s">
        <v>4200</v>
      </c>
      <c r="O107" s="272" t="s">
        <v>4668</v>
      </c>
      <c r="P107" s="274">
        <v>201202</v>
      </c>
      <c r="Q107" s="272" t="s">
        <v>3919</v>
      </c>
      <c r="R107" s="276">
        <v>0</v>
      </c>
      <c r="S107" s="280" t="s">
        <v>4698</v>
      </c>
      <c r="T107" s="280" t="s">
        <v>4698</v>
      </c>
      <c r="V107" s="244"/>
      <c r="AC107" s="244"/>
      <c r="AE107" s="256" t="s">
        <v>4098</v>
      </c>
      <c r="AF107" s="254">
        <v>41518</v>
      </c>
      <c r="AG107" s="256" t="s">
        <v>4099</v>
      </c>
      <c r="AH107" s="256" t="s">
        <v>4100</v>
      </c>
      <c r="AI107" s="256" t="s">
        <v>4101</v>
      </c>
      <c r="AJ107" s="257">
        <v>1010000</v>
      </c>
      <c r="AK107" s="245" t="s">
        <v>4102</v>
      </c>
      <c r="AL107" s="245" t="s">
        <v>4103</v>
      </c>
      <c r="AM107" s="245" t="s">
        <v>4104</v>
      </c>
      <c r="AN107" s="247">
        <v>0</v>
      </c>
      <c r="AO107" s="248">
        <v>0</v>
      </c>
      <c r="AP107" s="245" t="s">
        <v>4104</v>
      </c>
      <c r="AQ107" s="246">
        <v>41518</v>
      </c>
      <c r="AR107" s="245" t="s">
        <v>4105</v>
      </c>
      <c r="AS107" s="247"/>
      <c r="AT107" s="245" t="s">
        <v>4106</v>
      </c>
      <c r="AU107" s="245" t="s">
        <v>4043</v>
      </c>
      <c r="AV107" s="258">
        <v>-26874.35</v>
      </c>
      <c r="AW107" s="258">
        <v>0</v>
      </c>
      <c r="AX107" s="248">
        <v>0</v>
      </c>
      <c r="AY107" s="248">
        <v>0</v>
      </c>
      <c r="AZ107" s="247"/>
      <c r="BA107" s="247"/>
      <c r="BB107" s="248">
        <v>0</v>
      </c>
      <c r="BC107" s="245" t="s">
        <v>4103</v>
      </c>
      <c r="BD107" s="247">
        <v>40174199</v>
      </c>
      <c r="BE107" s="245" t="s">
        <v>4107</v>
      </c>
      <c r="BF107" s="247">
        <v>-6</v>
      </c>
      <c r="BG107" s="245" t="s">
        <v>4108</v>
      </c>
      <c r="BH107" s="245" t="s">
        <v>4109</v>
      </c>
      <c r="BI107" s="245" t="s">
        <v>4110</v>
      </c>
      <c r="BJ107" s="245" t="s">
        <v>4111</v>
      </c>
      <c r="BK107" s="245" t="s">
        <v>4112</v>
      </c>
      <c r="BL107" s="245" t="s">
        <v>4043</v>
      </c>
      <c r="BM107" s="245" t="s">
        <v>4113</v>
      </c>
      <c r="BN107" s="249">
        <v>41551</v>
      </c>
    </row>
    <row r="108" spans="1:66" ht="15" x14ac:dyDescent="0.25">
      <c r="A108" s="250"/>
      <c r="B108" s="250"/>
      <c r="C108" s="250"/>
      <c r="D108" s="250"/>
      <c r="E108" s="250"/>
      <c r="F108" s="250"/>
      <c r="H108" s="244"/>
      <c r="J108" s="272" t="s">
        <v>4158</v>
      </c>
      <c r="K108" s="272" t="s">
        <v>4200</v>
      </c>
      <c r="L108" s="250" t="s">
        <v>4200</v>
      </c>
      <c r="M108" s="272" t="s">
        <v>4120</v>
      </c>
      <c r="N108" s="272" t="s">
        <v>4200</v>
      </c>
      <c r="O108" s="272" t="s">
        <v>4668</v>
      </c>
      <c r="P108" s="274">
        <v>201202</v>
      </c>
      <c r="Q108" s="272" t="s">
        <v>313</v>
      </c>
      <c r="R108" s="276">
        <v>-86.04</v>
      </c>
      <c r="S108" s="280" t="s">
        <v>4698</v>
      </c>
      <c r="T108" s="280" t="s">
        <v>4698</v>
      </c>
      <c r="V108" s="244"/>
      <c r="AC108" s="244"/>
      <c r="AE108" s="256" t="s">
        <v>4098</v>
      </c>
      <c r="AF108" s="254">
        <v>41518</v>
      </c>
      <c r="AG108" s="256" t="s">
        <v>4099</v>
      </c>
      <c r="AH108" s="256" t="s">
        <v>4130</v>
      </c>
      <c r="AI108" s="256" t="s">
        <v>4101</v>
      </c>
      <c r="AJ108" s="257">
        <v>1010000</v>
      </c>
      <c r="AK108" s="245" t="s">
        <v>4102</v>
      </c>
      <c r="AL108" s="245" t="s">
        <v>4103</v>
      </c>
      <c r="AM108" s="245" t="s">
        <v>4115</v>
      </c>
      <c r="AN108" s="247">
        <v>0</v>
      </c>
      <c r="AO108" s="248">
        <v>0</v>
      </c>
      <c r="AP108" s="245" t="s">
        <v>4115</v>
      </c>
      <c r="AQ108" s="246">
        <v>41518</v>
      </c>
      <c r="AR108" s="245" t="s">
        <v>4116</v>
      </c>
      <c r="AS108" s="247"/>
      <c r="AT108" s="245" t="s">
        <v>4106</v>
      </c>
      <c r="AU108" s="245" t="s">
        <v>4043</v>
      </c>
      <c r="AV108" s="258">
        <v>0.5</v>
      </c>
      <c r="AW108" s="258">
        <v>0</v>
      </c>
      <c r="AX108" s="248">
        <v>0</v>
      </c>
      <c r="AY108" s="248">
        <v>0</v>
      </c>
      <c r="AZ108" s="247"/>
      <c r="BA108" s="247"/>
      <c r="BB108" s="248">
        <v>0</v>
      </c>
      <c r="BC108" s="245" t="s">
        <v>4103</v>
      </c>
      <c r="BD108" s="247">
        <v>40174518</v>
      </c>
      <c r="BE108" s="245" t="s">
        <v>4107</v>
      </c>
      <c r="BF108" s="247">
        <v>-6</v>
      </c>
      <c r="BG108" s="245" t="s">
        <v>4108</v>
      </c>
      <c r="BH108" s="245" t="s">
        <v>4109</v>
      </c>
      <c r="BI108" s="245" t="s">
        <v>4110</v>
      </c>
      <c r="BJ108" s="245" t="s">
        <v>4111</v>
      </c>
      <c r="BK108" s="245" t="s">
        <v>4112</v>
      </c>
      <c r="BL108" s="245" t="s">
        <v>4043</v>
      </c>
      <c r="BM108" s="245" t="s">
        <v>4113</v>
      </c>
      <c r="BN108" s="249">
        <v>41551</v>
      </c>
    </row>
    <row r="109" spans="1:66" ht="15" x14ac:dyDescent="0.25">
      <c r="A109" s="250"/>
      <c r="B109" s="250"/>
      <c r="C109" s="250"/>
      <c r="D109" s="250"/>
      <c r="E109" s="250"/>
      <c r="F109" s="250"/>
      <c r="H109" s="244"/>
      <c r="J109" s="272" t="s">
        <v>4158</v>
      </c>
      <c r="K109" s="272" t="s">
        <v>4200</v>
      </c>
      <c r="L109" s="250" t="s">
        <v>4200</v>
      </c>
      <c r="M109" s="272" t="s">
        <v>4126</v>
      </c>
      <c r="N109" s="272" t="s">
        <v>4200</v>
      </c>
      <c r="O109" s="272" t="s">
        <v>4668</v>
      </c>
      <c r="P109" s="274">
        <v>201202</v>
      </c>
      <c r="Q109" s="272" t="s">
        <v>3919</v>
      </c>
      <c r="R109" s="276">
        <v>0</v>
      </c>
      <c r="S109" s="280" t="s">
        <v>4698</v>
      </c>
      <c r="T109" s="280" t="s">
        <v>4698</v>
      </c>
      <c r="V109" s="244"/>
      <c r="AC109" s="244"/>
      <c r="AE109" s="256" t="s">
        <v>4098</v>
      </c>
      <c r="AF109" s="254">
        <v>41518</v>
      </c>
      <c r="AG109" s="256" t="s">
        <v>4099</v>
      </c>
      <c r="AH109" s="256" t="s">
        <v>4129</v>
      </c>
      <c r="AI109" s="256" t="s">
        <v>4101</v>
      </c>
      <c r="AJ109" s="257">
        <v>1010000</v>
      </c>
      <c r="AK109" s="245" t="s">
        <v>4102</v>
      </c>
      <c r="AL109" s="245" t="s">
        <v>4103</v>
      </c>
      <c r="AM109" s="245" t="s">
        <v>4118</v>
      </c>
      <c r="AN109" s="247">
        <v>0</v>
      </c>
      <c r="AO109" s="248">
        <v>0</v>
      </c>
      <c r="AP109" s="245" t="s">
        <v>4118</v>
      </c>
      <c r="AQ109" s="246">
        <v>41518</v>
      </c>
      <c r="AR109" s="245" t="s">
        <v>4119</v>
      </c>
      <c r="AS109" s="247"/>
      <c r="AT109" s="245" t="s">
        <v>4106</v>
      </c>
      <c r="AU109" s="245" t="s">
        <v>4043</v>
      </c>
      <c r="AV109" s="258">
        <v>-0.01</v>
      </c>
      <c r="AW109" s="258">
        <v>0</v>
      </c>
      <c r="AX109" s="248">
        <v>0</v>
      </c>
      <c r="AY109" s="248">
        <v>0</v>
      </c>
      <c r="AZ109" s="247"/>
      <c r="BA109" s="247"/>
      <c r="BB109" s="248">
        <v>0</v>
      </c>
      <c r="BC109" s="245" t="s">
        <v>4103</v>
      </c>
      <c r="BD109" s="247">
        <v>40174521</v>
      </c>
      <c r="BE109" s="245" t="s">
        <v>4107</v>
      </c>
      <c r="BF109" s="247">
        <v>-6</v>
      </c>
      <c r="BG109" s="245" t="s">
        <v>4108</v>
      </c>
      <c r="BH109" s="245" t="s">
        <v>4109</v>
      </c>
      <c r="BI109" s="245" t="s">
        <v>4110</v>
      </c>
      <c r="BJ109" s="245" t="s">
        <v>4111</v>
      </c>
      <c r="BK109" s="245" t="s">
        <v>4112</v>
      </c>
      <c r="BL109" s="245" t="s">
        <v>4043</v>
      </c>
      <c r="BM109" s="245" t="s">
        <v>4113</v>
      </c>
      <c r="BN109" s="249">
        <v>41551</v>
      </c>
    </row>
    <row r="110" spans="1:66" ht="15" x14ac:dyDescent="0.25">
      <c r="A110" s="250"/>
      <c r="B110" s="250"/>
      <c r="C110" s="250"/>
      <c r="D110" s="250"/>
      <c r="E110" s="250"/>
      <c r="F110" s="250"/>
      <c r="H110" s="244"/>
      <c r="J110" s="272" t="s">
        <v>4158</v>
      </c>
      <c r="K110" s="272" t="s">
        <v>4200</v>
      </c>
      <c r="L110" s="250" t="s">
        <v>4200</v>
      </c>
      <c r="M110" s="272" t="s">
        <v>4126</v>
      </c>
      <c r="N110" s="272" t="s">
        <v>4200</v>
      </c>
      <c r="O110" s="272" t="s">
        <v>4668</v>
      </c>
      <c r="P110" s="274">
        <v>201202</v>
      </c>
      <c r="Q110" s="272" t="s">
        <v>270</v>
      </c>
      <c r="R110" s="276">
        <v>22911</v>
      </c>
      <c r="S110" s="280" t="s">
        <v>4698</v>
      </c>
      <c r="T110" s="280" t="s">
        <v>4698</v>
      </c>
      <c r="V110" s="244"/>
      <c r="AC110" s="244"/>
      <c r="AE110" s="256" t="s">
        <v>4098</v>
      </c>
      <c r="AF110" s="254">
        <v>41518</v>
      </c>
      <c r="AG110" s="256" t="s">
        <v>4099</v>
      </c>
      <c r="AH110" s="256" t="s">
        <v>4133</v>
      </c>
      <c r="AI110" s="256" t="s">
        <v>4101</v>
      </c>
      <c r="AJ110" s="257">
        <v>1010000</v>
      </c>
      <c r="AK110" s="245" t="s">
        <v>4102</v>
      </c>
      <c r="AL110" s="245" t="s">
        <v>4103</v>
      </c>
      <c r="AM110" s="245" t="s">
        <v>4124</v>
      </c>
      <c r="AN110" s="247">
        <v>0</v>
      </c>
      <c r="AO110" s="248">
        <v>0</v>
      </c>
      <c r="AP110" s="245" t="s">
        <v>4124</v>
      </c>
      <c r="AQ110" s="246">
        <v>41518</v>
      </c>
      <c r="AR110" s="245" t="s">
        <v>4125</v>
      </c>
      <c r="AS110" s="247"/>
      <c r="AT110" s="245" t="s">
        <v>4106</v>
      </c>
      <c r="AU110" s="245" t="s">
        <v>4043</v>
      </c>
      <c r="AV110" s="258">
        <v>-1587.62</v>
      </c>
      <c r="AW110" s="258">
        <v>0</v>
      </c>
      <c r="AX110" s="248">
        <v>0</v>
      </c>
      <c r="AY110" s="248">
        <v>0</v>
      </c>
      <c r="AZ110" s="247"/>
      <c r="BA110" s="247"/>
      <c r="BB110" s="248">
        <v>0</v>
      </c>
      <c r="BC110" s="245" t="s">
        <v>4103</v>
      </c>
      <c r="BD110" s="247">
        <v>40174524</v>
      </c>
      <c r="BE110" s="245" t="s">
        <v>4107</v>
      </c>
      <c r="BF110" s="247">
        <v>-6</v>
      </c>
      <c r="BG110" s="245" t="s">
        <v>4108</v>
      </c>
      <c r="BH110" s="245" t="s">
        <v>4109</v>
      </c>
      <c r="BI110" s="245" t="s">
        <v>4110</v>
      </c>
      <c r="BJ110" s="245" t="s">
        <v>4111</v>
      </c>
      <c r="BK110" s="245" t="s">
        <v>4112</v>
      </c>
      <c r="BL110" s="245" t="s">
        <v>4043</v>
      </c>
      <c r="BM110" s="245" t="s">
        <v>4113</v>
      </c>
      <c r="BN110" s="249">
        <v>41551</v>
      </c>
    </row>
    <row r="111" spans="1:66" ht="15" x14ac:dyDescent="0.25">
      <c r="A111" s="250"/>
      <c r="B111" s="250"/>
      <c r="C111" s="250"/>
      <c r="D111" s="250"/>
      <c r="E111" s="250"/>
      <c r="F111" s="250"/>
      <c r="H111" s="244"/>
      <c r="J111" s="272" t="s">
        <v>4158</v>
      </c>
      <c r="K111" s="272" t="s">
        <v>4200</v>
      </c>
      <c r="L111" s="250" t="s">
        <v>4200</v>
      </c>
      <c r="M111" s="272" t="s">
        <v>4126</v>
      </c>
      <c r="N111" s="272" t="s">
        <v>4200</v>
      </c>
      <c r="O111" s="272" t="s">
        <v>4668</v>
      </c>
      <c r="P111" s="274">
        <v>201202</v>
      </c>
      <c r="Q111" s="272" t="s">
        <v>313</v>
      </c>
      <c r="R111" s="276">
        <v>-207.04</v>
      </c>
      <c r="S111" s="280" t="s">
        <v>4698</v>
      </c>
      <c r="T111" s="280" t="s">
        <v>4698</v>
      </c>
      <c r="V111" s="244"/>
      <c r="AC111" s="244"/>
      <c r="AE111" s="256" t="s">
        <v>4098</v>
      </c>
      <c r="AF111" s="254">
        <v>41518</v>
      </c>
      <c r="AG111" s="256" t="s">
        <v>4099</v>
      </c>
      <c r="AH111" s="256" t="s">
        <v>4131</v>
      </c>
      <c r="AI111" s="256" t="s">
        <v>4101</v>
      </c>
      <c r="AJ111" s="257">
        <v>1010000</v>
      </c>
      <c r="AK111" s="245" t="s">
        <v>4102</v>
      </c>
      <c r="AL111" s="245" t="s">
        <v>4103</v>
      </c>
      <c r="AM111" s="245" t="s">
        <v>4104</v>
      </c>
      <c r="AN111" s="247">
        <v>0</v>
      </c>
      <c r="AO111" s="248">
        <v>0</v>
      </c>
      <c r="AP111" s="245" t="s">
        <v>4104</v>
      </c>
      <c r="AQ111" s="246">
        <v>41518</v>
      </c>
      <c r="AR111" s="245" t="s">
        <v>4105</v>
      </c>
      <c r="AS111" s="247"/>
      <c r="AT111" s="245" t="s">
        <v>4106</v>
      </c>
      <c r="AU111" s="245" t="s">
        <v>4043</v>
      </c>
      <c r="AV111" s="258">
        <v>-1418.89</v>
      </c>
      <c r="AW111" s="258">
        <v>0</v>
      </c>
      <c r="AX111" s="248">
        <v>0</v>
      </c>
      <c r="AY111" s="248">
        <v>0</v>
      </c>
      <c r="AZ111" s="247"/>
      <c r="BA111" s="247"/>
      <c r="BB111" s="248">
        <v>0</v>
      </c>
      <c r="BC111" s="245" t="s">
        <v>4103</v>
      </c>
      <c r="BD111" s="247">
        <v>40174520</v>
      </c>
      <c r="BE111" s="245" t="s">
        <v>4107</v>
      </c>
      <c r="BF111" s="247">
        <v>-6</v>
      </c>
      <c r="BG111" s="245" t="s">
        <v>4108</v>
      </c>
      <c r="BH111" s="245" t="s">
        <v>4109</v>
      </c>
      <c r="BI111" s="245" t="s">
        <v>4110</v>
      </c>
      <c r="BJ111" s="245" t="s">
        <v>4111</v>
      </c>
      <c r="BK111" s="245" t="s">
        <v>4112</v>
      </c>
      <c r="BL111" s="245" t="s">
        <v>4043</v>
      </c>
      <c r="BM111" s="245" t="s">
        <v>4113</v>
      </c>
      <c r="BN111" s="249">
        <v>41551</v>
      </c>
    </row>
    <row r="112" spans="1:66" ht="15" x14ac:dyDescent="0.25">
      <c r="A112" s="250"/>
      <c r="B112" s="250"/>
      <c r="C112" s="250"/>
      <c r="D112" s="250"/>
      <c r="E112" s="250"/>
      <c r="F112" s="250"/>
      <c r="H112" s="244"/>
      <c r="J112" s="272" t="s">
        <v>4158</v>
      </c>
      <c r="K112" s="272" t="s">
        <v>4200</v>
      </c>
      <c r="L112" s="250" t="s">
        <v>4200</v>
      </c>
      <c r="M112" s="272" t="s">
        <v>4117</v>
      </c>
      <c r="N112" s="272" t="s">
        <v>4200</v>
      </c>
      <c r="O112" s="272" t="s">
        <v>4668</v>
      </c>
      <c r="P112" s="274">
        <v>201202</v>
      </c>
      <c r="Q112" s="272" t="s">
        <v>3919</v>
      </c>
      <c r="R112" s="276">
        <v>0</v>
      </c>
      <c r="S112" s="280" t="s">
        <v>4698</v>
      </c>
      <c r="T112" s="280" t="s">
        <v>4698</v>
      </c>
      <c r="V112" s="244"/>
      <c r="AC112" s="244"/>
      <c r="AE112" s="256" t="s">
        <v>4098</v>
      </c>
      <c r="AF112" s="254">
        <v>41518</v>
      </c>
      <c r="AG112" s="256" t="s">
        <v>4099</v>
      </c>
      <c r="AH112" s="256" t="s">
        <v>4134</v>
      </c>
      <c r="AI112" s="256" t="s">
        <v>4101</v>
      </c>
      <c r="AJ112" s="257">
        <v>1010000</v>
      </c>
      <c r="AK112" s="245" t="s">
        <v>4102</v>
      </c>
      <c r="AL112" s="245" t="s">
        <v>4103</v>
      </c>
      <c r="AM112" s="245" t="s">
        <v>4104</v>
      </c>
      <c r="AN112" s="247">
        <v>0</v>
      </c>
      <c r="AO112" s="248">
        <v>0</v>
      </c>
      <c r="AP112" s="245" t="s">
        <v>4104</v>
      </c>
      <c r="AQ112" s="246">
        <v>41518</v>
      </c>
      <c r="AR112" s="245" t="s">
        <v>4105</v>
      </c>
      <c r="AS112" s="247"/>
      <c r="AT112" s="245" t="s">
        <v>4106</v>
      </c>
      <c r="AU112" s="245" t="s">
        <v>4043</v>
      </c>
      <c r="AV112" s="258">
        <v>-24140.05</v>
      </c>
      <c r="AW112" s="258">
        <v>0</v>
      </c>
      <c r="AX112" s="248">
        <v>0</v>
      </c>
      <c r="AY112" s="248">
        <v>0</v>
      </c>
      <c r="AZ112" s="247"/>
      <c r="BA112" s="247"/>
      <c r="BB112" s="248">
        <v>0</v>
      </c>
      <c r="BC112" s="245" t="s">
        <v>4103</v>
      </c>
      <c r="BD112" s="247">
        <v>40174525</v>
      </c>
      <c r="BE112" s="245" t="s">
        <v>4107</v>
      </c>
      <c r="BF112" s="247">
        <v>-6</v>
      </c>
      <c r="BG112" s="245" t="s">
        <v>4108</v>
      </c>
      <c r="BH112" s="245" t="s">
        <v>4109</v>
      </c>
      <c r="BI112" s="245" t="s">
        <v>4110</v>
      </c>
      <c r="BJ112" s="245" t="s">
        <v>4111</v>
      </c>
      <c r="BK112" s="245" t="s">
        <v>4112</v>
      </c>
      <c r="BL112" s="245" t="s">
        <v>4043</v>
      </c>
      <c r="BM112" s="245" t="s">
        <v>4113</v>
      </c>
      <c r="BN112" s="249">
        <v>41551</v>
      </c>
    </row>
    <row r="113" spans="1:66" ht="15" x14ac:dyDescent="0.25">
      <c r="A113" s="250"/>
      <c r="B113" s="250"/>
      <c r="C113" s="250"/>
      <c r="D113" s="250"/>
      <c r="E113" s="250"/>
      <c r="F113" s="250"/>
      <c r="H113" s="244"/>
      <c r="J113" s="272" t="s">
        <v>4158</v>
      </c>
      <c r="K113" s="272" t="s">
        <v>4200</v>
      </c>
      <c r="L113" s="250" t="s">
        <v>4200</v>
      </c>
      <c r="M113" s="272" t="s">
        <v>4117</v>
      </c>
      <c r="N113" s="272" t="s">
        <v>4200</v>
      </c>
      <c r="O113" s="272" t="s">
        <v>4668</v>
      </c>
      <c r="P113" s="274">
        <v>201202</v>
      </c>
      <c r="Q113" s="272" t="s">
        <v>272</v>
      </c>
      <c r="R113" s="276">
        <v>281054.3</v>
      </c>
      <c r="S113" s="280" t="s">
        <v>4698</v>
      </c>
      <c r="T113" s="280" t="s">
        <v>4698</v>
      </c>
      <c r="V113" s="244"/>
      <c r="AC113" s="244"/>
      <c r="AE113" s="256" t="s">
        <v>4098</v>
      </c>
      <c r="AF113" s="254">
        <v>41548</v>
      </c>
      <c r="AG113" s="256" t="s">
        <v>4099</v>
      </c>
      <c r="AH113" s="256" t="s">
        <v>4100</v>
      </c>
      <c r="AI113" s="256" t="s">
        <v>4101</v>
      </c>
      <c r="AJ113" s="257">
        <v>1010000</v>
      </c>
      <c r="AK113" s="245" t="s">
        <v>4102</v>
      </c>
      <c r="AL113" s="245" t="s">
        <v>4103</v>
      </c>
      <c r="AM113" s="245" t="s">
        <v>4104</v>
      </c>
      <c r="AN113" s="247">
        <v>0</v>
      </c>
      <c r="AO113" s="248">
        <v>0</v>
      </c>
      <c r="AP113" s="245" t="s">
        <v>4104</v>
      </c>
      <c r="AQ113" s="246">
        <v>41548</v>
      </c>
      <c r="AR113" s="245" t="s">
        <v>4105</v>
      </c>
      <c r="AS113" s="247"/>
      <c r="AT113" s="245" t="s">
        <v>4106</v>
      </c>
      <c r="AU113" s="245" t="s">
        <v>4043</v>
      </c>
      <c r="AV113" s="258">
        <v>-24829.98</v>
      </c>
      <c r="AW113" s="258">
        <v>0</v>
      </c>
      <c r="AX113" s="248">
        <v>0</v>
      </c>
      <c r="AY113" s="248">
        <v>0</v>
      </c>
      <c r="AZ113" s="247"/>
      <c r="BA113" s="247"/>
      <c r="BB113" s="248">
        <v>0</v>
      </c>
      <c r="BC113" s="245" t="s">
        <v>4103</v>
      </c>
      <c r="BD113" s="247">
        <v>40941615</v>
      </c>
      <c r="BE113" s="245" t="s">
        <v>4107</v>
      </c>
      <c r="BF113" s="247">
        <v>-6</v>
      </c>
      <c r="BG113" s="245" t="s">
        <v>4108</v>
      </c>
      <c r="BH113" s="245" t="s">
        <v>4109</v>
      </c>
      <c r="BI113" s="245" t="s">
        <v>4110</v>
      </c>
      <c r="BJ113" s="245" t="s">
        <v>4111</v>
      </c>
      <c r="BK113" s="245" t="s">
        <v>4112</v>
      </c>
      <c r="BL113" s="245" t="s">
        <v>4043</v>
      </c>
      <c r="BM113" s="245" t="s">
        <v>4113</v>
      </c>
      <c r="BN113" s="249">
        <v>41584</v>
      </c>
    </row>
    <row r="114" spans="1:66" ht="15" x14ac:dyDescent="0.25">
      <c r="A114" s="250"/>
      <c r="B114" s="250"/>
      <c r="C114" s="250"/>
      <c r="D114" s="250"/>
      <c r="E114" s="250"/>
      <c r="F114" s="250"/>
      <c r="H114" s="244"/>
      <c r="J114" s="272" t="s">
        <v>4158</v>
      </c>
      <c r="K114" s="272" t="s">
        <v>4200</v>
      </c>
      <c r="L114" s="250" t="s">
        <v>4200</v>
      </c>
      <c r="M114" s="272" t="s">
        <v>4117</v>
      </c>
      <c r="N114" s="272" t="s">
        <v>4200</v>
      </c>
      <c r="O114" s="272" t="s">
        <v>4668</v>
      </c>
      <c r="P114" s="274">
        <v>201202</v>
      </c>
      <c r="Q114" s="272" t="s">
        <v>270</v>
      </c>
      <c r="R114" s="276">
        <v>264125.78999999998</v>
      </c>
      <c r="S114" s="280" t="s">
        <v>4698</v>
      </c>
      <c r="T114" s="280" t="s">
        <v>4698</v>
      </c>
      <c r="V114" s="244"/>
      <c r="AC114" s="244"/>
      <c r="AE114" s="256" t="s">
        <v>4098</v>
      </c>
      <c r="AF114" s="254">
        <v>41579</v>
      </c>
      <c r="AG114" s="256" t="s">
        <v>4099</v>
      </c>
      <c r="AH114" s="256" t="s">
        <v>4100</v>
      </c>
      <c r="AI114" s="256" t="s">
        <v>4101</v>
      </c>
      <c r="AJ114" s="257">
        <v>1010000</v>
      </c>
      <c r="AK114" s="245" t="s">
        <v>4102</v>
      </c>
      <c r="AL114" s="245" t="s">
        <v>4103</v>
      </c>
      <c r="AM114" s="245" t="s">
        <v>4104</v>
      </c>
      <c r="AN114" s="247">
        <v>0</v>
      </c>
      <c r="AO114" s="248">
        <v>0</v>
      </c>
      <c r="AP114" s="245" t="s">
        <v>4104</v>
      </c>
      <c r="AQ114" s="246">
        <v>41579</v>
      </c>
      <c r="AR114" s="245" t="s">
        <v>4105</v>
      </c>
      <c r="AS114" s="247"/>
      <c r="AT114" s="245" t="s">
        <v>4106</v>
      </c>
      <c r="AU114" s="245" t="s">
        <v>4043</v>
      </c>
      <c r="AV114" s="258">
        <v>-23338.99</v>
      </c>
      <c r="AW114" s="258">
        <v>0</v>
      </c>
      <c r="AX114" s="248">
        <v>0</v>
      </c>
      <c r="AY114" s="248">
        <v>0</v>
      </c>
      <c r="AZ114" s="247"/>
      <c r="BA114" s="247"/>
      <c r="BB114" s="248">
        <v>0</v>
      </c>
      <c r="BC114" s="245" t="s">
        <v>4103</v>
      </c>
      <c r="BD114" s="247">
        <v>41194761</v>
      </c>
      <c r="BE114" s="245" t="s">
        <v>4107</v>
      </c>
      <c r="BF114" s="247">
        <v>-6</v>
      </c>
      <c r="BG114" s="245" t="s">
        <v>4108</v>
      </c>
      <c r="BH114" s="245" t="s">
        <v>4109</v>
      </c>
      <c r="BI114" s="245" t="s">
        <v>4110</v>
      </c>
      <c r="BJ114" s="245" t="s">
        <v>4111</v>
      </c>
      <c r="BK114" s="245" t="s">
        <v>4112</v>
      </c>
      <c r="BL114" s="245" t="s">
        <v>4043</v>
      </c>
      <c r="BM114" s="245" t="s">
        <v>4113</v>
      </c>
      <c r="BN114" s="249">
        <v>41613</v>
      </c>
    </row>
    <row r="115" spans="1:66" ht="15" x14ac:dyDescent="0.25">
      <c r="A115" s="250"/>
      <c r="B115" s="250"/>
      <c r="C115" s="250"/>
      <c r="D115" s="250"/>
      <c r="E115" s="250"/>
      <c r="F115" s="250"/>
      <c r="H115" s="244"/>
      <c r="J115" s="272" t="s">
        <v>4158</v>
      </c>
      <c r="K115" s="272" t="s">
        <v>4200</v>
      </c>
      <c r="L115" s="250" t="s">
        <v>4200</v>
      </c>
      <c r="M115" s="272" t="s">
        <v>4117</v>
      </c>
      <c r="N115" s="272" t="s">
        <v>4200</v>
      </c>
      <c r="O115" s="272" t="s">
        <v>4668</v>
      </c>
      <c r="P115" s="274">
        <v>201202</v>
      </c>
      <c r="Q115" s="272" t="s">
        <v>313</v>
      </c>
      <c r="R115" s="276">
        <v>-118.54</v>
      </c>
      <c r="S115" s="280" t="s">
        <v>4698</v>
      </c>
      <c r="T115" s="280" t="s">
        <v>4698</v>
      </c>
      <c r="V115" s="244"/>
      <c r="AC115" s="244"/>
      <c r="AE115" s="256" t="s">
        <v>4098</v>
      </c>
      <c r="AF115" s="254">
        <v>41579</v>
      </c>
      <c r="AG115" s="256" t="s">
        <v>4099</v>
      </c>
      <c r="AH115" s="256" t="s">
        <v>4133</v>
      </c>
      <c r="AI115" s="256" t="s">
        <v>4101</v>
      </c>
      <c r="AJ115" s="257">
        <v>1010000</v>
      </c>
      <c r="AK115" s="245" t="s">
        <v>4102</v>
      </c>
      <c r="AL115" s="245" t="s">
        <v>4103</v>
      </c>
      <c r="AM115" s="245" t="s">
        <v>4104</v>
      </c>
      <c r="AN115" s="247">
        <v>0</v>
      </c>
      <c r="AO115" s="248">
        <v>0</v>
      </c>
      <c r="AP115" s="245" t="s">
        <v>4104</v>
      </c>
      <c r="AQ115" s="246">
        <v>41579</v>
      </c>
      <c r="AR115" s="245" t="s">
        <v>4105</v>
      </c>
      <c r="AS115" s="247"/>
      <c r="AT115" s="245" t="s">
        <v>4106</v>
      </c>
      <c r="AU115" s="245" t="s">
        <v>4043</v>
      </c>
      <c r="AV115" s="258">
        <v>-590300.34</v>
      </c>
      <c r="AW115" s="258">
        <v>0</v>
      </c>
      <c r="AX115" s="248">
        <v>0</v>
      </c>
      <c r="AY115" s="248">
        <v>0</v>
      </c>
      <c r="AZ115" s="247"/>
      <c r="BA115" s="247"/>
      <c r="BB115" s="248">
        <v>0</v>
      </c>
      <c r="BC115" s="245" t="s">
        <v>4103</v>
      </c>
      <c r="BD115" s="247">
        <v>41194765</v>
      </c>
      <c r="BE115" s="245" t="s">
        <v>4107</v>
      </c>
      <c r="BF115" s="247">
        <v>-6</v>
      </c>
      <c r="BG115" s="245" t="s">
        <v>4108</v>
      </c>
      <c r="BH115" s="245" t="s">
        <v>4109</v>
      </c>
      <c r="BI115" s="245" t="s">
        <v>4110</v>
      </c>
      <c r="BJ115" s="245" t="s">
        <v>4111</v>
      </c>
      <c r="BK115" s="245" t="s">
        <v>4112</v>
      </c>
      <c r="BL115" s="245" t="s">
        <v>4043</v>
      </c>
      <c r="BM115" s="245" t="s">
        <v>4113</v>
      </c>
      <c r="BN115" s="249">
        <v>41613</v>
      </c>
    </row>
    <row r="116" spans="1:66" ht="15" x14ac:dyDescent="0.25">
      <c r="A116" s="250"/>
      <c r="B116" s="250"/>
      <c r="C116" s="250"/>
      <c r="D116" s="250"/>
      <c r="E116" s="250"/>
      <c r="F116" s="250"/>
      <c r="H116" s="244"/>
      <c r="J116" s="272" t="s">
        <v>4158</v>
      </c>
      <c r="K116" s="272" t="s">
        <v>4200</v>
      </c>
      <c r="L116" s="250" t="s">
        <v>4200</v>
      </c>
      <c r="M116" s="272" t="s">
        <v>4123</v>
      </c>
      <c r="N116" s="272" t="s">
        <v>4200</v>
      </c>
      <c r="O116" s="272" t="s">
        <v>4668</v>
      </c>
      <c r="P116" s="274">
        <v>201202</v>
      </c>
      <c r="Q116" s="272" t="s">
        <v>3919</v>
      </c>
      <c r="R116" s="276">
        <v>0</v>
      </c>
      <c r="S116" s="280" t="s">
        <v>4698</v>
      </c>
      <c r="T116" s="280" t="s">
        <v>4698</v>
      </c>
      <c r="V116" s="244"/>
      <c r="AC116" s="244"/>
      <c r="AE116" s="256" t="s">
        <v>4098</v>
      </c>
      <c r="AF116" s="254">
        <v>41579</v>
      </c>
      <c r="AG116" s="256" t="s">
        <v>4099</v>
      </c>
      <c r="AH116" s="256" t="s">
        <v>4134</v>
      </c>
      <c r="AI116" s="256" t="s">
        <v>4101</v>
      </c>
      <c r="AJ116" s="257">
        <v>1010000</v>
      </c>
      <c r="AK116" s="245" t="s">
        <v>4102</v>
      </c>
      <c r="AL116" s="245" t="s">
        <v>4103</v>
      </c>
      <c r="AM116" s="245" t="s">
        <v>4104</v>
      </c>
      <c r="AN116" s="247">
        <v>0</v>
      </c>
      <c r="AO116" s="248">
        <v>0</v>
      </c>
      <c r="AP116" s="245" t="s">
        <v>4104</v>
      </c>
      <c r="AQ116" s="246">
        <v>41579</v>
      </c>
      <c r="AR116" s="245" t="s">
        <v>4105</v>
      </c>
      <c r="AS116" s="247"/>
      <c r="AT116" s="245" t="s">
        <v>4106</v>
      </c>
      <c r="AU116" s="245" t="s">
        <v>4043</v>
      </c>
      <c r="AV116" s="258">
        <v>-57693.15</v>
      </c>
      <c r="AW116" s="258">
        <v>0</v>
      </c>
      <c r="AX116" s="248">
        <v>0</v>
      </c>
      <c r="AY116" s="248">
        <v>0</v>
      </c>
      <c r="AZ116" s="247"/>
      <c r="BA116" s="247"/>
      <c r="BB116" s="248">
        <v>0</v>
      </c>
      <c r="BC116" s="245" t="s">
        <v>4103</v>
      </c>
      <c r="BD116" s="247">
        <v>41194767</v>
      </c>
      <c r="BE116" s="245" t="s">
        <v>4107</v>
      </c>
      <c r="BF116" s="247">
        <v>-6</v>
      </c>
      <c r="BG116" s="245" t="s">
        <v>4108</v>
      </c>
      <c r="BH116" s="245" t="s">
        <v>4109</v>
      </c>
      <c r="BI116" s="245" t="s">
        <v>4110</v>
      </c>
      <c r="BJ116" s="245" t="s">
        <v>4111</v>
      </c>
      <c r="BK116" s="245" t="s">
        <v>4112</v>
      </c>
      <c r="BL116" s="245" t="s">
        <v>4043</v>
      </c>
      <c r="BM116" s="245" t="s">
        <v>4113</v>
      </c>
      <c r="BN116" s="249">
        <v>41613</v>
      </c>
    </row>
    <row r="117" spans="1:66" ht="15" x14ac:dyDescent="0.25">
      <c r="A117" s="250"/>
      <c r="B117" s="250"/>
      <c r="C117" s="250"/>
      <c r="D117" s="250"/>
      <c r="E117" s="250"/>
      <c r="F117" s="250"/>
      <c r="H117" s="244"/>
      <c r="J117" s="272" t="s">
        <v>4158</v>
      </c>
      <c r="K117" s="272" t="s">
        <v>4200</v>
      </c>
      <c r="L117" s="250" t="s">
        <v>4200</v>
      </c>
      <c r="M117" s="272" t="s">
        <v>4123</v>
      </c>
      <c r="N117" s="272" t="s">
        <v>4200</v>
      </c>
      <c r="O117" s="272" t="s">
        <v>4668</v>
      </c>
      <c r="P117" s="274">
        <v>201202</v>
      </c>
      <c r="Q117" s="272" t="s">
        <v>313</v>
      </c>
      <c r="R117" s="276">
        <v>-40.32</v>
      </c>
      <c r="S117" s="280" t="s">
        <v>4698</v>
      </c>
      <c r="T117" s="280" t="s">
        <v>4698</v>
      </c>
      <c r="V117" s="244"/>
      <c r="AC117" s="244"/>
      <c r="AE117" s="256" t="s">
        <v>4098</v>
      </c>
      <c r="AF117" s="254">
        <v>41609</v>
      </c>
      <c r="AG117" s="256" t="s">
        <v>4099</v>
      </c>
      <c r="AH117" s="256" t="s">
        <v>4100</v>
      </c>
      <c r="AI117" s="256" t="s">
        <v>4101</v>
      </c>
      <c r="AJ117" s="257">
        <v>1010000</v>
      </c>
      <c r="AK117" s="245" t="s">
        <v>4102</v>
      </c>
      <c r="AL117" s="245" t="s">
        <v>4103</v>
      </c>
      <c r="AM117" s="245" t="s">
        <v>4104</v>
      </c>
      <c r="AN117" s="247">
        <v>0</v>
      </c>
      <c r="AO117" s="248">
        <v>0</v>
      </c>
      <c r="AP117" s="245" t="s">
        <v>4104</v>
      </c>
      <c r="AQ117" s="246">
        <v>41609</v>
      </c>
      <c r="AR117" s="245" t="s">
        <v>4105</v>
      </c>
      <c r="AS117" s="247"/>
      <c r="AT117" s="245" t="s">
        <v>4106</v>
      </c>
      <c r="AU117" s="245" t="s">
        <v>4043</v>
      </c>
      <c r="AV117" s="258">
        <v>-26630.73</v>
      </c>
      <c r="AW117" s="258">
        <v>0</v>
      </c>
      <c r="AX117" s="248">
        <v>0</v>
      </c>
      <c r="AY117" s="248">
        <v>0</v>
      </c>
      <c r="AZ117" s="247"/>
      <c r="BA117" s="247"/>
      <c r="BB117" s="248">
        <v>0</v>
      </c>
      <c r="BC117" s="245" t="s">
        <v>4103</v>
      </c>
      <c r="BD117" s="247">
        <v>41529614</v>
      </c>
      <c r="BE117" s="245" t="s">
        <v>4107</v>
      </c>
      <c r="BF117" s="247">
        <v>-6</v>
      </c>
      <c r="BG117" s="245" t="s">
        <v>4108</v>
      </c>
      <c r="BH117" s="245" t="s">
        <v>4109</v>
      </c>
      <c r="BI117" s="245" t="s">
        <v>4110</v>
      </c>
      <c r="BJ117" s="245" t="s">
        <v>4111</v>
      </c>
      <c r="BK117" s="245" t="s">
        <v>4112</v>
      </c>
      <c r="BL117" s="245" t="s">
        <v>4043</v>
      </c>
      <c r="BM117" s="245" t="s">
        <v>4113</v>
      </c>
      <c r="BN117" s="249">
        <v>41644</v>
      </c>
    </row>
    <row r="118" spans="1:66" ht="15" x14ac:dyDescent="0.25">
      <c r="A118" s="250"/>
      <c r="B118" s="250"/>
      <c r="C118" s="250"/>
      <c r="D118" s="250"/>
      <c r="E118" s="250"/>
      <c r="F118" s="250"/>
      <c r="H118" s="244"/>
      <c r="J118" s="272" t="s">
        <v>4158</v>
      </c>
      <c r="K118" s="272" t="s">
        <v>4200</v>
      </c>
      <c r="L118" s="250" t="s">
        <v>4200</v>
      </c>
      <c r="M118" s="272" t="s">
        <v>4100</v>
      </c>
      <c r="N118" s="272" t="s">
        <v>4200</v>
      </c>
      <c r="O118" s="272" t="s">
        <v>4668</v>
      </c>
      <c r="P118" s="274">
        <v>201203</v>
      </c>
      <c r="Q118" s="272" t="s">
        <v>295</v>
      </c>
      <c r="R118" s="276">
        <v>-105478.82</v>
      </c>
      <c r="S118" s="280" t="s">
        <v>4698</v>
      </c>
      <c r="T118" s="280" t="s">
        <v>4698</v>
      </c>
      <c r="V118" s="244"/>
      <c r="AC118" s="244"/>
      <c r="AE118" s="256" t="s">
        <v>4098</v>
      </c>
      <c r="AF118" s="254">
        <v>41609</v>
      </c>
      <c r="AG118" s="256" t="s">
        <v>4099</v>
      </c>
      <c r="AH118" s="256" t="s">
        <v>4133</v>
      </c>
      <c r="AI118" s="256" t="s">
        <v>4101</v>
      </c>
      <c r="AJ118" s="257">
        <v>1010000</v>
      </c>
      <c r="AK118" s="245" t="s">
        <v>4102</v>
      </c>
      <c r="AL118" s="245" t="s">
        <v>4103</v>
      </c>
      <c r="AM118" s="245" t="s">
        <v>4104</v>
      </c>
      <c r="AN118" s="247">
        <v>0</v>
      </c>
      <c r="AO118" s="248">
        <v>0</v>
      </c>
      <c r="AP118" s="245" t="s">
        <v>4104</v>
      </c>
      <c r="AQ118" s="246">
        <v>41609</v>
      </c>
      <c r="AR118" s="245" t="s">
        <v>4105</v>
      </c>
      <c r="AS118" s="247"/>
      <c r="AT118" s="245" t="s">
        <v>4106</v>
      </c>
      <c r="AU118" s="245" t="s">
        <v>4043</v>
      </c>
      <c r="AV118" s="258">
        <v>-304841.75</v>
      </c>
      <c r="AW118" s="258">
        <v>0</v>
      </c>
      <c r="AX118" s="248">
        <v>0</v>
      </c>
      <c r="AY118" s="248">
        <v>0</v>
      </c>
      <c r="AZ118" s="247"/>
      <c r="BA118" s="247"/>
      <c r="BB118" s="248">
        <v>0</v>
      </c>
      <c r="BC118" s="245" t="s">
        <v>4103</v>
      </c>
      <c r="BD118" s="247">
        <v>41531276</v>
      </c>
      <c r="BE118" s="245" t="s">
        <v>4107</v>
      </c>
      <c r="BF118" s="247">
        <v>-6</v>
      </c>
      <c r="BG118" s="245" t="s">
        <v>4108</v>
      </c>
      <c r="BH118" s="245" t="s">
        <v>4109</v>
      </c>
      <c r="BI118" s="245" t="s">
        <v>4110</v>
      </c>
      <c r="BJ118" s="245" t="s">
        <v>4111</v>
      </c>
      <c r="BK118" s="245" t="s">
        <v>4112</v>
      </c>
      <c r="BL118" s="245" t="s">
        <v>4043</v>
      </c>
      <c r="BM118" s="245" t="s">
        <v>4113</v>
      </c>
      <c r="BN118" s="249">
        <v>41644</v>
      </c>
    </row>
    <row r="119" spans="1:66" ht="15" x14ac:dyDescent="0.25">
      <c r="A119" s="250"/>
      <c r="B119" s="250"/>
      <c r="C119" s="250"/>
      <c r="D119" s="250"/>
      <c r="E119" s="250"/>
      <c r="F119" s="250"/>
      <c r="H119" s="244"/>
      <c r="J119" s="272" t="s">
        <v>4158</v>
      </c>
      <c r="K119" s="272" t="s">
        <v>4200</v>
      </c>
      <c r="L119" s="250" t="s">
        <v>4200</v>
      </c>
      <c r="M119" s="272" t="s">
        <v>4100</v>
      </c>
      <c r="N119" s="272" t="s">
        <v>4200</v>
      </c>
      <c r="O119" s="272" t="s">
        <v>4668</v>
      </c>
      <c r="P119" s="274">
        <v>201203</v>
      </c>
      <c r="Q119" s="272" t="s">
        <v>3919</v>
      </c>
      <c r="R119" s="276">
        <v>0</v>
      </c>
      <c r="S119" s="280" t="s">
        <v>4698</v>
      </c>
      <c r="T119" s="280" t="s">
        <v>4698</v>
      </c>
      <c r="V119" s="244"/>
      <c r="AC119" s="244"/>
      <c r="AE119" s="256" t="s">
        <v>4098</v>
      </c>
      <c r="AF119" s="254">
        <v>41609</v>
      </c>
      <c r="AG119" s="256" t="s">
        <v>4099</v>
      </c>
      <c r="AH119" s="256" t="s">
        <v>4137</v>
      </c>
      <c r="AI119" s="256" t="s">
        <v>4101</v>
      </c>
      <c r="AJ119" s="257">
        <v>1010000</v>
      </c>
      <c r="AK119" s="245" t="s">
        <v>4102</v>
      </c>
      <c r="AL119" s="245" t="s">
        <v>4103</v>
      </c>
      <c r="AM119" s="245" t="s">
        <v>4104</v>
      </c>
      <c r="AN119" s="247">
        <v>0</v>
      </c>
      <c r="AO119" s="248">
        <v>0</v>
      </c>
      <c r="AP119" s="245" t="s">
        <v>4104</v>
      </c>
      <c r="AQ119" s="246">
        <v>41609</v>
      </c>
      <c r="AR119" s="245" t="s">
        <v>4105</v>
      </c>
      <c r="AS119" s="247"/>
      <c r="AT119" s="245" t="s">
        <v>4106</v>
      </c>
      <c r="AU119" s="245" t="s">
        <v>4043</v>
      </c>
      <c r="AV119" s="258">
        <v>-14569.61</v>
      </c>
      <c r="AW119" s="258">
        <v>0</v>
      </c>
      <c r="AX119" s="248">
        <v>0</v>
      </c>
      <c r="AY119" s="248">
        <v>0</v>
      </c>
      <c r="AZ119" s="247"/>
      <c r="BA119" s="247"/>
      <c r="BB119" s="248">
        <v>0</v>
      </c>
      <c r="BC119" s="245" t="s">
        <v>4103</v>
      </c>
      <c r="BD119" s="247">
        <v>41529616</v>
      </c>
      <c r="BE119" s="245" t="s">
        <v>4107</v>
      </c>
      <c r="BF119" s="247">
        <v>-6</v>
      </c>
      <c r="BG119" s="245" t="s">
        <v>4108</v>
      </c>
      <c r="BH119" s="245" t="s">
        <v>4109</v>
      </c>
      <c r="BI119" s="245" t="s">
        <v>4110</v>
      </c>
      <c r="BJ119" s="245" t="s">
        <v>4111</v>
      </c>
      <c r="BK119" s="245" t="s">
        <v>4112</v>
      </c>
      <c r="BL119" s="245" t="s">
        <v>4043</v>
      </c>
      <c r="BM119" s="245" t="s">
        <v>4113</v>
      </c>
      <c r="BN119" s="249">
        <v>41644</v>
      </c>
    </row>
    <row r="120" spans="1:66" ht="15" x14ac:dyDescent="0.25">
      <c r="A120" s="250"/>
      <c r="B120" s="250"/>
      <c r="C120" s="250"/>
      <c r="D120" s="250"/>
      <c r="E120" s="250"/>
      <c r="F120" s="250"/>
      <c r="H120" s="244"/>
      <c r="J120" s="272" t="s">
        <v>4158</v>
      </c>
      <c r="K120" s="272" t="s">
        <v>4200</v>
      </c>
      <c r="L120" s="250" t="s">
        <v>4200</v>
      </c>
      <c r="M120" s="272" t="s">
        <v>4100</v>
      </c>
      <c r="N120" s="272" t="s">
        <v>4200</v>
      </c>
      <c r="O120" s="272" t="s">
        <v>4668</v>
      </c>
      <c r="P120" s="274">
        <v>201203</v>
      </c>
      <c r="Q120" s="272" t="s">
        <v>272</v>
      </c>
      <c r="R120" s="276">
        <v>443701.6</v>
      </c>
      <c r="S120" s="280" t="s">
        <v>4698</v>
      </c>
      <c r="T120" s="280" t="s">
        <v>4698</v>
      </c>
      <c r="V120" s="244"/>
      <c r="AC120" s="244"/>
      <c r="AE120" s="256" t="s">
        <v>4098</v>
      </c>
      <c r="AF120" s="254">
        <v>41640</v>
      </c>
      <c r="AG120" s="256" t="s">
        <v>4099</v>
      </c>
      <c r="AH120" s="256" t="s">
        <v>4100</v>
      </c>
      <c r="AI120" s="256" t="s">
        <v>4101</v>
      </c>
      <c r="AJ120" s="257">
        <v>1010000</v>
      </c>
      <c r="AK120" s="245" t="s">
        <v>4102</v>
      </c>
      <c r="AL120" s="245" t="s">
        <v>4103</v>
      </c>
      <c r="AM120" s="245" t="s">
        <v>4104</v>
      </c>
      <c r="AN120" s="247">
        <v>0</v>
      </c>
      <c r="AO120" s="248">
        <v>0</v>
      </c>
      <c r="AP120" s="245" t="s">
        <v>4104</v>
      </c>
      <c r="AQ120" s="246">
        <v>41640</v>
      </c>
      <c r="AR120" s="245" t="s">
        <v>4105</v>
      </c>
      <c r="AS120" s="247"/>
      <c r="AT120" s="245" t="s">
        <v>4106</v>
      </c>
      <c r="AU120" s="245" t="s">
        <v>4043</v>
      </c>
      <c r="AV120" s="258">
        <v>-16718.830000000002</v>
      </c>
      <c r="AW120" s="258">
        <v>0</v>
      </c>
      <c r="AX120" s="248">
        <v>0</v>
      </c>
      <c r="AY120" s="248">
        <v>0</v>
      </c>
      <c r="AZ120" s="247"/>
      <c r="BA120" s="247"/>
      <c r="BB120" s="248">
        <v>0</v>
      </c>
      <c r="BC120" s="245" t="s">
        <v>4103</v>
      </c>
      <c r="BD120" s="247">
        <v>41768090</v>
      </c>
      <c r="BE120" s="245" t="s">
        <v>4107</v>
      </c>
      <c r="BF120" s="247">
        <v>-6</v>
      </c>
      <c r="BG120" s="245" t="s">
        <v>4108</v>
      </c>
      <c r="BH120" s="245" t="s">
        <v>4109</v>
      </c>
      <c r="BI120" s="245" t="s">
        <v>4110</v>
      </c>
      <c r="BJ120" s="245" t="s">
        <v>4111</v>
      </c>
      <c r="BK120" s="245" t="s">
        <v>4112</v>
      </c>
      <c r="BL120" s="245" t="s">
        <v>4043</v>
      </c>
      <c r="BM120" s="245" t="s">
        <v>4113</v>
      </c>
      <c r="BN120" s="249">
        <v>41677</v>
      </c>
    </row>
    <row r="121" spans="1:66" ht="15" x14ac:dyDescent="0.25">
      <c r="A121" s="250"/>
      <c r="B121" s="250"/>
      <c r="C121" s="250"/>
      <c r="D121" s="250"/>
      <c r="E121" s="250"/>
      <c r="F121" s="250"/>
      <c r="H121" s="244"/>
      <c r="J121" s="272" t="s">
        <v>4158</v>
      </c>
      <c r="K121" s="272" t="s">
        <v>4200</v>
      </c>
      <c r="L121" s="250" t="s">
        <v>4200</v>
      </c>
      <c r="M121" s="272" t="s">
        <v>4100</v>
      </c>
      <c r="N121" s="272" t="s">
        <v>4200</v>
      </c>
      <c r="O121" s="272" t="s">
        <v>4668</v>
      </c>
      <c r="P121" s="274">
        <v>201203</v>
      </c>
      <c r="Q121" s="272" t="s">
        <v>286</v>
      </c>
      <c r="R121" s="276">
        <v>386.3</v>
      </c>
      <c r="S121" s="280" t="s">
        <v>4698</v>
      </c>
      <c r="T121" s="280" t="s">
        <v>4698</v>
      </c>
      <c r="V121" s="244"/>
      <c r="AC121" s="244"/>
      <c r="AE121" s="256" t="s">
        <v>4098</v>
      </c>
      <c r="AF121" s="254">
        <v>41640</v>
      </c>
      <c r="AG121" s="256" t="s">
        <v>4099</v>
      </c>
      <c r="AH121" s="256" t="s">
        <v>4133</v>
      </c>
      <c r="AI121" s="256" t="s">
        <v>4101</v>
      </c>
      <c r="AJ121" s="257">
        <v>1010000</v>
      </c>
      <c r="AK121" s="245" t="s">
        <v>4102</v>
      </c>
      <c r="AL121" s="245" t="s">
        <v>4103</v>
      </c>
      <c r="AM121" s="245" t="s">
        <v>4104</v>
      </c>
      <c r="AN121" s="247">
        <v>0</v>
      </c>
      <c r="AO121" s="248">
        <v>0</v>
      </c>
      <c r="AP121" s="245" t="s">
        <v>4104</v>
      </c>
      <c r="AQ121" s="246">
        <v>41640</v>
      </c>
      <c r="AR121" s="245" t="s">
        <v>4105</v>
      </c>
      <c r="AS121" s="247"/>
      <c r="AT121" s="245" t="s">
        <v>4106</v>
      </c>
      <c r="AU121" s="245" t="s">
        <v>4043</v>
      </c>
      <c r="AV121" s="258">
        <v>-199438.2</v>
      </c>
      <c r="AW121" s="258">
        <v>0</v>
      </c>
      <c r="AX121" s="248">
        <v>0</v>
      </c>
      <c r="AY121" s="248">
        <v>0</v>
      </c>
      <c r="AZ121" s="247"/>
      <c r="BA121" s="247"/>
      <c r="BB121" s="248">
        <v>0</v>
      </c>
      <c r="BC121" s="245" t="s">
        <v>4103</v>
      </c>
      <c r="BD121" s="247">
        <v>41768092</v>
      </c>
      <c r="BE121" s="245" t="s">
        <v>4107</v>
      </c>
      <c r="BF121" s="247">
        <v>-6</v>
      </c>
      <c r="BG121" s="245" t="s">
        <v>4108</v>
      </c>
      <c r="BH121" s="245" t="s">
        <v>4109</v>
      </c>
      <c r="BI121" s="245" t="s">
        <v>4110</v>
      </c>
      <c r="BJ121" s="245" t="s">
        <v>4111</v>
      </c>
      <c r="BK121" s="245" t="s">
        <v>4112</v>
      </c>
      <c r="BL121" s="245" t="s">
        <v>4043</v>
      </c>
      <c r="BM121" s="245" t="s">
        <v>4113</v>
      </c>
      <c r="BN121" s="249">
        <v>41677</v>
      </c>
    </row>
    <row r="122" spans="1:66" ht="15" x14ac:dyDescent="0.25">
      <c r="A122" s="250"/>
      <c r="B122" s="250"/>
      <c r="C122" s="250"/>
      <c r="D122" s="250"/>
      <c r="E122" s="250"/>
      <c r="F122" s="250"/>
      <c r="H122" s="244"/>
      <c r="J122" s="272" t="s">
        <v>4158</v>
      </c>
      <c r="K122" s="272" t="s">
        <v>4200</v>
      </c>
      <c r="L122" s="250" t="s">
        <v>4200</v>
      </c>
      <c r="M122" s="272" t="s">
        <v>4100</v>
      </c>
      <c r="N122" s="272" t="s">
        <v>4200</v>
      </c>
      <c r="O122" s="272" t="s">
        <v>4668</v>
      </c>
      <c r="P122" s="274">
        <v>201203</v>
      </c>
      <c r="Q122" s="272" t="s">
        <v>315</v>
      </c>
      <c r="R122" s="276">
        <v>745.03</v>
      </c>
      <c r="S122" s="280" t="s">
        <v>4698</v>
      </c>
      <c r="T122" s="280" t="s">
        <v>4698</v>
      </c>
      <c r="V122" s="244"/>
      <c r="AC122" s="244"/>
      <c r="AE122" s="256" t="s">
        <v>4098</v>
      </c>
      <c r="AF122" s="254">
        <v>41640</v>
      </c>
      <c r="AG122" s="256" t="s">
        <v>4099</v>
      </c>
      <c r="AH122" s="256" t="s">
        <v>4134</v>
      </c>
      <c r="AI122" s="256" t="s">
        <v>4101</v>
      </c>
      <c r="AJ122" s="257">
        <v>1010000</v>
      </c>
      <c r="AK122" s="245" t="s">
        <v>4102</v>
      </c>
      <c r="AL122" s="245" t="s">
        <v>4103</v>
      </c>
      <c r="AM122" s="245" t="s">
        <v>4104</v>
      </c>
      <c r="AN122" s="247">
        <v>0</v>
      </c>
      <c r="AO122" s="248">
        <v>0</v>
      </c>
      <c r="AP122" s="245" t="s">
        <v>4104</v>
      </c>
      <c r="AQ122" s="246">
        <v>41640</v>
      </c>
      <c r="AR122" s="245" t="s">
        <v>4105</v>
      </c>
      <c r="AS122" s="247"/>
      <c r="AT122" s="245" t="s">
        <v>4106</v>
      </c>
      <c r="AU122" s="245" t="s">
        <v>4043</v>
      </c>
      <c r="AV122" s="258">
        <v>-21223.91</v>
      </c>
      <c r="AW122" s="258">
        <v>0</v>
      </c>
      <c r="AX122" s="248">
        <v>0</v>
      </c>
      <c r="AY122" s="248">
        <v>0</v>
      </c>
      <c r="AZ122" s="247"/>
      <c r="BA122" s="247"/>
      <c r="BB122" s="248">
        <v>0</v>
      </c>
      <c r="BC122" s="245" t="s">
        <v>4103</v>
      </c>
      <c r="BD122" s="247">
        <v>41768093</v>
      </c>
      <c r="BE122" s="245" t="s">
        <v>4107</v>
      </c>
      <c r="BF122" s="247">
        <v>-6</v>
      </c>
      <c r="BG122" s="245" t="s">
        <v>4108</v>
      </c>
      <c r="BH122" s="245" t="s">
        <v>4109</v>
      </c>
      <c r="BI122" s="245" t="s">
        <v>4110</v>
      </c>
      <c r="BJ122" s="245" t="s">
        <v>4111</v>
      </c>
      <c r="BK122" s="245" t="s">
        <v>4112</v>
      </c>
      <c r="BL122" s="245" t="s">
        <v>4043</v>
      </c>
      <c r="BM122" s="245" t="s">
        <v>4113</v>
      </c>
      <c r="BN122" s="249">
        <v>41677</v>
      </c>
    </row>
    <row r="123" spans="1:66" ht="15" x14ac:dyDescent="0.25">
      <c r="A123" s="250"/>
      <c r="B123" s="250"/>
      <c r="C123" s="250"/>
      <c r="D123" s="250"/>
      <c r="E123" s="250"/>
      <c r="F123" s="250"/>
      <c r="H123" s="244"/>
      <c r="J123" s="272" t="s">
        <v>4158</v>
      </c>
      <c r="K123" s="272" t="s">
        <v>4200</v>
      </c>
      <c r="L123" s="250" t="s">
        <v>4200</v>
      </c>
      <c r="M123" s="272" t="s">
        <v>4100</v>
      </c>
      <c r="N123" s="272" t="s">
        <v>4200</v>
      </c>
      <c r="O123" s="272" t="s">
        <v>4668</v>
      </c>
      <c r="P123" s="274">
        <v>201203</v>
      </c>
      <c r="Q123" s="272" t="s">
        <v>285</v>
      </c>
      <c r="R123" s="276">
        <v>6594.64</v>
      </c>
      <c r="S123" s="280" t="s">
        <v>4698</v>
      </c>
      <c r="T123" s="280" t="s">
        <v>4698</v>
      </c>
      <c r="V123" s="244"/>
      <c r="AC123" s="244"/>
      <c r="AE123" s="256" t="s">
        <v>4098</v>
      </c>
      <c r="AF123" s="254">
        <v>41640</v>
      </c>
      <c r="AG123" s="256" t="s">
        <v>4099</v>
      </c>
      <c r="AH123" s="256" t="s">
        <v>4137</v>
      </c>
      <c r="AI123" s="256" t="s">
        <v>4101</v>
      </c>
      <c r="AJ123" s="257">
        <v>1010000</v>
      </c>
      <c r="AK123" s="245" t="s">
        <v>4102</v>
      </c>
      <c r="AL123" s="245" t="s">
        <v>4103</v>
      </c>
      <c r="AM123" s="245" t="s">
        <v>4104</v>
      </c>
      <c r="AN123" s="247">
        <v>0</v>
      </c>
      <c r="AO123" s="248">
        <v>0</v>
      </c>
      <c r="AP123" s="245" t="s">
        <v>4104</v>
      </c>
      <c r="AQ123" s="246">
        <v>41640</v>
      </c>
      <c r="AR123" s="245" t="s">
        <v>4105</v>
      </c>
      <c r="AS123" s="247"/>
      <c r="AT123" s="245" t="s">
        <v>4106</v>
      </c>
      <c r="AU123" s="245" t="s">
        <v>4043</v>
      </c>
      <c r="AV123" s="258">
        <v>-1848.45</v>
      </c>
      <c r="AW123" s="258">
        <v>0</v>
      </c>
      <c r="AX123" s="248">
        <v>0</v>
      </c>
      <c r="AY123" s="248">
        <v>0</v>
      </c>
      <c r="AZ123" s="247"/>
      <c r="BA123" s="247"/>
      <c r="BB123" s="248">
        <v>0</v>
      </c>
      <c r="BC123" s="245" t="s">
        <v>4103</v>
      </c>
      <c r="BD123" s="247">
        <v>41768095</v>
      </c>
      <c r="BE123" s="245" t="s">
        <v>4107</v>
      </c>
      <c r="BF123" s="247">
        <v>-6</v>
      </c>
      <c r="BG123" s="245" t="s">
        <v>4108</v>
      </c>
      <c r="BH123" s="245" t="s">
        <v>4109</v>
      </c>
      <c r="BI123" s="245" t="s">
        <v>4110</v>
      </c>
      <c r="BJ123" s="245" t="s">
        <v>4111</v>
      </c>
      <c r="BK123" s="245" t="s">
        <v>4112</v>
      </c>
      <c r="BL123" s="245" t="s">
        <v>4043</v>
      </c>
      <c r="BM123" s="245" t="s">
        <v>4113</v>
      </c>
      <c r="BN123" s="249">
        <v>41677</v>
      </c>
    </row>
    <row r="124" spans="1:66" ht="15" x14ac:dyDescent="0.25">
      <c r="A124" s="250"/>
      <c r="B124" s="250"/>
      <c r="C124" s="250"/>
      <c r="D124" s="250"/>
      <c r="E124" s="250"/>
      <c r="F124" s="250"/>
      <c r="H124" s="244"/>
      <c r="J124" s="272" t="s">
        <v>4158</v>
      </c>
      <c r="K124" s="272" t="s">
        <v>4200</v>
      </c>
      <c r="L124" s="250" t="s">
        <v>4200</v>
      </c>
      <c r="M124" s="272" t="s">
        <v>4100</v>
      </c>
      <c r="N124" s="272" t="s">
        <v>4200</v>
      </c>
      <c r="O124" s="272" t="s">
        <v>4668</v>
      </c>
      <c r="P124" s="274">
        <v>201203</v>
      </c>
      <c r="Q124" s="272" t="s">
        <v>396</v>
      </c>
      <c r="R124" s="276">
        <v>9.7200000000000006</v>
      </c>
      <c r="S124" s="280" t="s">
        <v>4698</v>
      </c>
      <c r="T124" s="280" t="s">
        <v>4698</v>
      </c>
      <c r="V124" s="244"/>
      <c r="AC124" s="244"/>
      <c r="AE124" s="256" t="s">
        <v>4098</v>
      </c>
      <c r="AF124" s="254">
        <v>41640</v>
      </c>
      <c r="AG124" s="256" t="s">
        <v>4099</v>
      </c>
      <c r="AH124" s="256" t="s">
        <v>4138</v>
      </c>
      <c r="AI124" s="256" t="s">
        <v>4101</v>
      </c>
      <c r="AJ124" s="257">
        <v>1010000</v>
      </c>
      <c r="AK124" s="245" t="s">
        <v>4102</v>
      </c>
      <c r="AL124" s="245" t="s">
        <v>4103</v>
      </c>
      <c r="AM124" s="245" t="s">
        <v>4104</v>
      </c>
      <c r="AN124" s="247">
        <v>0</v>
      </c>
      <c r="AO124" s="248">
        <v>0</v>
      </c>
      <c r="AP124" s="245" t="s">
        <v>4104</v>
      </c>
      <c r="AQ124" s="246">
        <v>41640</v>
      </c>
      <c r="AR124" s="245" t="s">
        <v>4105</v>
      </c>
      <c r="AS124" s="247"/>
      <c r="AT124" s="245" t="s">
        <v>4106</v>
      </c>
      <c r="AU124" s="245" t="s">
        <v>4043</v>
      </c>
      <c r="AV124" s="258">
        <v>-10146.219999999999</v>
      </c>
      <c r="AW124" s="258">
        <v>0</v>
      </c>
      <c r="AX124" s="248">
        <v>0</v>
      </c>
      <c r="AY124" s="248">
        <v>0</v>
      </c>
      <c r="AZ124" s="247"/>
      <c r="BA124" s="247"/>
      <c r="BB124" s="248">
        <v>0</v>
      </c>
      <c r="BC124" s="245" t="s">
        <v>4103</v>
      </c>
      <c r="BD124" s="247">
        <v>41768096</v>
      </c>
      <c r="BE124" s="245" t="s">
        <v>4107</v>
      </c>
      <c r="BF124" s="247">
        <v>-6</v>
      </c>
      <c r="BG124" s="245" t="s">
        <v>4108</v>
      </c>
      <c r="BH124" s="245" t="s">
        <v>4109</v>
      </c>
      <c r="BI124" s="245" t="s">
        <v>4110</v>
      </c>
      <c r="BJ124" s="245" t="s">
        <v>4111</v>
      </c>
      <c r="BK124" s="245" t="s">
        <v>4112</v>
      </c>
      <c r="BL124" s="245" t="s">
        <v>4043</v>
      </c>
      <c r="BM124" s="245" t="s">
        <v>4113</v>
      </c>
      <c r="BN124" s="249">
        <v>41677</v>
      </c>
    </row>
    <row r="125" spans="1:66" ht="15" x14ac:dyDescent="0.25">
      <c r="A125" s="250"/>
      <c r="B125" s="250"/>
      <c r="C125" s="250"/>
      <c r="D125" s="250"/>
      <c r="E125" s="250"/>
      <c r="F125" s="250"/>
      <c r="H125" s="244"/>
      <c r="J125" s="272" t="s">
        <v>4158</v>
      </c>
      <c r="K125" s="272" t="s">
        <v>4200</v>
      </c>
      <c r="L125" s="250" t="s">
        <v>4200</v>
      </c>
      <c r="M125" s="272" t="s">
        <v>4100</v>
      </c>
      <c r="N125" s="272" t="s">
        <v>4200</v>
      </c>
      <c r="O125" s="272" t="s">
        <v>4668</v>
      </c>
      <c r="P125" s="274">
        <v>201203</v>
      </c>
      <c r="Q125" s="272" t="s">
        <v>395</v>
      </c>
      <c r="R125" s="276">
        <v>184.8</v>
      </c>
      <c r="S125" s="280" t="s">
        <v>4698</v>
      </c>
      <c r="T125" s="280" t="s">
        <v>4698</v>
      </c>
      <c r="V125" s="244"/>
      <c r="AC125" s="244"/>
      <c r="AE125" s="256" t="s">
        <v>4098</v>
      </c>
      <c r="AF125" s="254">
        <v>41671</v>
      </c>
      <c r="AG125" s="256" t="s">
        <v>4099</v>
      </c>
      <c r="AH125" s="256" t="s">
        <v>4100</v>
      </c>
      <c r="AI125" s="256" t="s">
        <v>4101</v>
      </c>
      <c r="AJ125" s="257">
        <v>1010000</v>
      </c>
      <c r="AK125" s="245" t="s">
        <v>4102</v>
      </c>
      <c r="AL125" s="245" t="s">
        <v>4103</v>
      </c>
      <c r="AM125" s="245" t="s">
        <v>4104</v>
      </c>
      <c r="AN125" s="247">
        <v>0</v>
      </c>
      <c r="AO125" s="248">
        <v>0</v>
      </c>
      <c r="AP125" s="245" t="s">
        <v>4104</v>
      </c>
      <c r="AQ125" s="246">
        <v>41671</v>
      </c>
      <c r="AR125" s="245" t="s">
        <v>4105</v>
      </c>
      <c r="AS125" s="247"/>
      <c r="AT125" s="245" t="s">
        <v>4106</v>
      </c>
      <c r="AU125" s="245" t="s">
        <v>4043</v>
      </c>
      <c r="AV125" s="258">
        <v>-7604.39</v>
      </c>
      <c r="AW125" s="258">
        <v>0</v>
      </c>
      <c r="AX125" s="248">
        <v>0</v>
      </c>
      <c r="AY125" s="248">
        <v>0</v>
      </c>
      <c r="AZ125" s="247"/>
      <c r="BA125" s="247"/>
      <c r="BB125" s="248">
        <v>0</v>
      </c>
      <c r="BC125" s="245" t="s">
        <v>4103</v>
      </c>
      <c r="BD125" s="247">
        <v>41966358</v>
      </c>
      <c r="BE125" s="245" t="s">
        <v>4107</v>
      </c>
      <c r="BF125" s="247">
        <v>-6</v>
      </c>
      <c r="BG125" s="245" t="s">
        <v>4108</v>
      </c>
      <c r="BH125" s="245" t="s">
        <v>4109</v>
      </c>
      <c r="BI125" s="245" t="s">
        <v>4110</v>
      </c>
      <c r="BJ125" s="245" t="s">
        <v>4111</v>
      </c>
      <c r="BK125" s="245" t="s">
        <v>4112</v>
      </c>
      <c r="BL125" s="245" t="s">
        <v>4043</v>
      </c>
      <c r="BM125" s="245" t="s">
        <v>4113</v>
      </c>
      <c r="BN125" s="249">
        <v>41705</v>
      </c>
    </row>
    <row r="126" spans="1:66" ht="15" x14ac:dyDescent="0.25">
      <c r="A126" s="250"/>
      <c r="B126" s="250"/>
      <c r="C126" s="250"/>
      <c r="D126" s="250"/>
      <c r="E126" s="250"/>
      <c r="F126" s="250"/>
      <c r="H126" s="244"/>
      <c r="J126" s="272" t="s">
        <v>4158</v>
      </c>
      <c r="K126" s="272" t="s">
        <v>4200</v>
      </c>
      <c r="L126" s="250" t="s">
        <v>4200</v>
      </c>
      <c r="M126" s="272" t="s">
        <v>4100</v>
      </c>
      <c r="N126" s="272" t="s">
        <v>4200</v>
      </c>
      <c r="O126" s="272" t="s">
        <v>4668</v>
      </c>
      <c r="P126" s="274">
        <v>201203</v>
      </c>
      <c r="Q126" s="272" t="s">
        <v>314</v>
      </c>
      <c r="R126" s="276">
        <v>1960.61</v>
      </c>
      <c r="S126" s="280" t="s">
        <v>4698</v>
      </c>
      <c r="T126" s="280" t="s">
        <v>4698</v>
      </c>
      <c r="V126" s="244"/>
      <c r="AC126" s="244"/>
      <c r="AE126" s="256" t="s">
        <v>4098</v>
      </c>
      <c r="AF126" s="254">
        <v>41671</v>
      </c>
      <c r="AG126" s="256" t="s">
        <v>4099</v>
      </c>
      <c r="AH126" s="256" t="s">
        <v>4133</v>
      </c>
      <c r="AI126" s="256" t="s">
        <v>4101</v>
      </c>
      <c r="AJ126" s="257">
        <v>1010000</v>
      </c>
      <c r="AK126" s="245" t="s">
        <v>4102</v>
      </c>
      <c r="AL126" s="245" t="s">
        <v>4103</v>
      </c>
      <c r="AM126" s="245" t="s">
        <v>4104</v>
      </c>
      <c r="AN126" s="247">
        <v>0</v>
      </c>
      <c r="AO126" s="248">
        <v>0</v>
      </c>
      <c r="AP126" s="245" t="s">
        <v>4104</v>
      </c>
      <c r="AQ126" s="246">
        <v>41671</v>
      </c>
      <c r="AR126" s="245" t="s">
        <v>4105</v>
      </c>
      <c r="AS126" s="247"/>
      <c r="AT126" s="245" t="s">
        <v>4106</v>
      </c>
      <c r="AU126" s="245" t="s">
        <v>4043</v>
      </c>
      <c r="AV126" s="258">
        <v>-152598.88</v>
      </c>
      <c r="AW126" s="258">
        <v>0</v>
      </c>
      <c r="AX126" s="248">
        <v>0</v>
      </c>
      <c r="AY126" s="248">
        <v>0</v>
      </c>
      <c r="AZ126" s="247"/>
      <c r="BA126" s="247"/>
      <c r="BB126" s="248">
        <v>0</v>
      </c>
      <c r="BC126" s="245" t="s">
        <v>4103</v>
      </c>
      <c r="BD126" s="247">
        <v>41966360</v>
      </c>
      <c r="BE126" s="245" t="s">
        <v>4107</v>
      </c>
      <c r="BF126" s="247">
        <v>-6</v>
      </c>
      <c r="BG126" s="245" t="s">
        <v>4108</v>
      </c>
      <c r="BH126" s="245" t="s">
        <v>4109</v>
      </c>
      <c r="BI126" s="245" t="s">
        <v>4110</v>
      </c>
      <c r="BJ126" s="245" t="s">
        <v>4111</v>
      </c>
      <c r="BK126" s="245" t="s">
        <v>4112</v>
      </c>
      <c r="BL126" s="245" t="s">
        <v>4043</v>
      </c>
      <c r="BM126" s="245" t="s">
        <v>4113</v>
      </c>
      <c r="BN126" s="249">
        <v>41705</v>
      </c>
    </row>
    <row r="127" spans="1:66" ht="15" x14ac:dyDescent="0.25">
      <c r="A127" s="250"/>
      <c r="B127" s="250"/>
      <c r="C127" s="250"/>
      <c r="D127" s="250"/>
      <c r="E127" s="250"/>
      <c r="F127" s="250"/>
      <c r="H127" s="244"/>
      <c r="J127" s="272" t="s">
        <v>4158</v>
      </c>
      <c r="K127" s="272" t="s">
        <v>4200</v>
      </c>
      <c r="L127" s="250" t="s">
        <v>4200</v>
      </c>
      <c r="M127" s="272" t="s">
        <v>4100</v>
      </c>
      <c r="N127" s="272" t="s">
        <v>4200</v>
      </c>
      <c r="O127" s="272" t="s">
        <v>4668</v>
      </c>
      <c r="P127" s="274">
        <v>201203</v>
      </c>
      <c r="Q127" s="272" t="s">
        <v>300</v>
      </c>
      <c r="R127" s="276">
        <v>0</v>
      </c>
      <c r="S127" s="280" t="s">
        <v>4698</v>
      </c>
      <c r="T127" s="280" t="s">
        <v>4698</v>
      </c>
      <c r="V127" s="244"/>
      <c r="AC127" s="244"/>
      <c r="AE127" s="256" t="s">
        <v>4098</v>
      </c>
      <c r="AF127" s="254">
        <v>41671</v>
      </c>
      <c r="AG127" s="256" t="s">
        <v>4099</v>
      </c>
      <c r="AH127" s="256" t="s">
        <v>4137</v>
      </c>
      <c r="AI127" s="256" t="s">
        <v>4101</v>
      </c>
      <c r="AJ127" s="257">
        <v>1010000</v>
      </c>
      <c r="AK127" s="245" t="s">
        <v>4102</v>
      </c>
      <c r="AL127" s="245" t="s">
        <v>4103</v>
      </c>
      <c r="AM127" s="245" t="s">
        <v>4104</v>
      </c>
      <c r="AN127" s="247">
        <v>0</v>
      </c>
      <c r="AO127" s="248">
        <v>0</v>
      </c>
      <c r="AP127" s="245" t="s">
        <v>4104</v>
      </c>
      <c r="AQ127" s="246">
        <v>41671</v>
      </c>
      <c r="AR127" s="245" t="s">
        <v>4105</v>
      </c>
      <c r="AS127" s="247"/>
      <c r="AT127" s="245" t="s">
        <v>4106</v>
      </c>
      <c r="AU127" s="245" t="s">
        <v>4043</v>
      </c>
      <c r="AV127" s="258">
        <v>-1662.09</v>
      </c>
      <c r="AW127" s="258">
        <v>0</v>
      </c>
      <c r="AX127" s="248">
        <v>0</v>
      </c>
      <c r="AY127" s="248">
        <v>0</v>
      </c>
      <c r="AZ127" s="247"/>
      <c r="BA127" s="247"/>
      <c r="BB127" s="248">
        <v>0</v>
      </c>
      <c r="BC127" s="245" t="s">
        <v>4103</v>
      </c>
      <c r="BD127" s="247">
        <v>41966362</v>
      </c>
      <c r="BE127" s="245" t="s">
        <v>4107</v>
      </c>
      <c r="BF127" s="247">
        <v>-6</v>
      </c>
      <c r="BG127" s="245" t="s">
        <v>4108</v>
      </c>
      <c r="BH127" s="245" t="s">
        <v>4109</v>
      </c>
      <c r="BI127" s="245" t="s">
        <v>4110</v>
      </c>
      <c r="BJ127" s="245" t="s">
        <v>4111</v>
      </c>
      <c r="BK127" s="245" t="s">
        <v>4112</v>
      </c>
      <c r="BL127" s="245" t="s">
        <v>4043</v>
      </c>
      <c r="BM127" s="245" t="s">
        <v>4113</v>
      </c>
      <c r="BN127" s="249">
        <v>41705</v>
      </c>
    </row>
    <row r="128" spans="1:66" ht="15" x14ac:dyDescent="0.25">
      <c r="A128" s="250"/>
      <c r="B128" s="250"/>
      <c r="C128" s="250"/>
      <c r="D128" s="250"/>
      <c r="E128" s="250"/>
      <c r="F128" s="250"/>
      <c r="H128" s="244"/>
      <c r="J128" s="272" t="s">
        <v>4158</v>
      </c>
      <c r="K128" s="272" t="s">
        <v>4200</v>
      </c>
      <c r="L128" s="250" t="s">
        <v>4200</v>
      </c>
      <c r="M128" s="272" t="s">
        <v>4100</v>
      </c>
      <c r="N128" s="272" t="s">
        <v>4200</v>
      </c>
      <c r="O128" s="272" t="s">
        <v>4668</v>
      </c>
      <c r="P128" s="274">
        <v>201203</v>
      </c>
      <c r="Q128" s="272" t="s">
        <v>299</v>
      </c>
      <c r="R128" s="276">
        <v>138.53</v>
      </c>
      <c r="S128" s="280" t="s">
        <v>4698</v>
      </c>
      <c r="T128" s="280" t="s">
        <v>4698</v>
      </c>
      <c r="V128" s="244"/>
      <c r="AC128" s="244"/>
      <c r="AE128" s="256" t="s">
        <v>4098</v>
      </c>
      <c r="AF128" s="254">
        <v>41671</v>
      </c>
      <c r="AG128" s="256" t="s">
        <v>4099</v>
      </c>
      <c r="AH128" s="256" t="s">
        <v>4139</v>
      </c>
      <c r="AI128" s="256" t="s">
        <v>4101</v>
      </c>
      <c r="AJ128" s="257">
        <v>1010000</v>
      </c>
      <c r="AK128" s="245" t="s">
        <v>4102</v>
      </c>
      <c r="AL128" s="245" t="s">
        <v>4103</v>
      </c>
      <c r="AM128" s="245" t="s">
        <v>4104</v>
      </c>
      <c r="AN128" s="247">
        <v>0</v>
      </c>
      <c r="AO128" s="248">
        <v>0</v>
      </c>
      <c r="AP128" s="245" t="s">
        <v>4104</v>
      </c>
      <c r="AQ128" s="246">
        <v>41671</v>
      </c>
      <c r="AR128" s="245" t="s">
        <v>4105</v>
      </c>
      <c r="AS128" s="247"/>
      <c r="AT128" s="245" t="s">
        <v>4106</v>
      </c>
      <c r="AU128" s="245" t="s">
        <v>4043</v>
      </c>
      <c r="AV128" s="258">
        <v>-48699.91</v>
      </c>
      <c r="AW128" s="258">
        <v>0</v>
      </c>
      <c r="AX128" s="248">
        <v>0</v>
      </c>
      <c r="AY128" s="248">
        <v>0</v>
      </c>
      <c r="AZ128" s="247"/>
      <c r="BA128" s="247"/>
      <c r="BB128" s="248">
        <v>0</v>
      </c>
      <c r="BC128" s="245" t="s">
        <v>4103</v>
      </c>
      <c r="BD128" s="247">
        <v>41966364</v>
      </c>
      <c r="BE128" s="245" t="s">
        <v>4107</v>
      </c>
      <c r="BF128" s="247">
        <v>-6</v>
      </c>
      <c r="BG128" s="245" t="s">
        <v>4108</v>
      </c>
      <c r="BH128" s="245" t="s">
        <v>4109</v>
      </c>
      <c r="BI128" s="245" t="s">
        <v>4110</v>
      </c>
      <c r="BJ128" s="245" t="s">
        <v>4111</v>
      </c>
      <c r="BK128" s="245" t="s">
        <v>4112</v>
      </c>
      <c r="BL128" s="245" t="s">
        <v>4043</v>
      </c>
      <c r="BM128" s="245" t="s">
        <v>4113</v>
      </c>
      <c r="BN128" s="249">
        <v>41705</v>
      </c>
    </row>
    <row r="129" spans="1:66" ht="15" x14ac:dyDescent="0.25">
      <c r="A129" s="250"/>
      <c r="B129" s="250"/>
      <c r="C129" s="250"/>
      <c r="D129" s="250"/>
      <c r="E129" s="250"/>
      <c r="F129" s="250"/>
      <c r="H129" s="244"/>
      <c r="J129" s="272" t="s">
        <v>4158</v>
      </c>
      <c r="K129" s="272" t="s">
        <v>4200</v>
      </c>
      <c r="L129" s="250" t="s">
        <v>4200</v>
      </c>
      <c r="M129" s="272" t="s">
        <v>4100</v>
      </c>
      <c r="N129" s="272" t="s">
        <v>4200</v>
      </c>
      <c r="O129" s="272" t="s">
        <v>4668</v>
      </c>
      <c r="P129" s="274">
        <v>201203</v>
      </c>
      <c r="Q129" s="272" t="s">
        <v>298</v>
      </c>
      <c r="R129" s="276">
        <v>12430.89</v>
      </c>
      <c r="S129" s="280" t="s">
        <v>4698</v>
      </c>
      <c r="T129" s="280" t="s">
        <v>4698</v>
      </c>
      <c r="V129" s="244"/>
      <c r="AC129" s="244"/>
      <c r="AE129" s="256" t="s">
        <v>4098</v>
      </c>
      <c r="AF129" s="254">
        <v>41671</v>
      </c>
      <c r="AG129" s="256" t="s">
        <v>4099</v>
      </c>
      <c r="AH129" s="256" t="s">
        <v>4138</v>
      </c>
      <c r="AI129" s="256" t="s">
        <v>4101</v>
      </c>
      <c r="AJ129" s="257">
        <v>1010000</v>
      </c>
      <c r="AK129" s="245" t="s">
        <v>4102</v>
      </c>
      <c r="AL129" s="245" t="s">
        <v>4103</v>
      </c>
      <c r="AM129" s="245" t="s">
        <v>4104</v>
      </c>
      <c r="AN129" s="247">
        <v>0</v>
      </c>
      <c r="AO129" s="248">
        <v>0</v>
      </c>
      <c r="AP129" s="245" t="s">
        <v>4104</v>
      </c>
      <c r="AQ129" s="246">
        <v>41671</v>
      </c>
      <c r="AR129" s="245" t="s">
        <v>4105</v>
      </c>
      <c r="AS129" s="247"/>
      <c r="AT129" s="245" t="s">
        <v>4106</v>
      </c>
      <c r="AU129" s="245" t="s">
        <v>4043</v>
      </c>
      <c r="AV129" s="258">
        <v>-13977.8</v>
      </c>
      <c r="AW129" s="258">
        <v>0</v>
      </c>
      <c r="AX129" s="248">
        <v>0</v>
      </c>
      <c r="AY129" s="248">
        <v>0</v>
      </c>
      <c r="AZ129" s="247"/>
      <c r="BA129" s="247"/>
      <c r="BB129" s="248">
        <v>0</v>
      </c>
      <c r="BC129" s="245" t="s">
        <v>4103</v>
      </c>
      <c r="BD129" s="247">
        <v>41966365</v>
      </c>
      <c r="BE129" s="245" t="s">
        <v>4107</v>
      </c>
      <c r="BF129" s="247">
        <v>-6</v>
      </c>
      <c r="BG129" s="245" t="s">
        <v>4108</v>
      </c>
      <c r="BH129" s="245" t="s">
        <v>4109</v>
      </c>
      <c r="BI129" s="245" t="s">
        <v>4110</v>
      </c>
      <c r="BJ129" s="245" t="s">
        <v>4111</v>
      </c>
      <c r="BK129" s="245" t="s">
        <v>4112</v>
      </c>
      <c r="BL129" s="245" t="s">
        <v>4043</v>
      </c>
      <c r="BM129" s="245" t="s">
        <v>4113</v>
      </c>
      <c r="BN129" s="249">
        <v>41705</v>
      </c>
    </row>
    <row r="130" spans="1:66" ht="15" x14ac:dyDescent="0.25">
      <c r="A130" s="250"/>
      <c r="B130" s="250"/>
      <c r="C130" s="250"/>
      <c r="D130" s="250"/>
      <c r="E130" s="250"/>
      <c r="F130" s="250"/>
      <c r="H130" s="244"/>
      <c r="J130" s="272" t="s">
        <v>4158</v>
      </c>
      <c r="K130" s="272" t="s">
        <v>4200</v>
      </c>
      <c r="L130" s="250" t="s">
        <v>4200</v>
      </c>
      <c r="M130" s="272" t="s">
        <v>4100</v>
      </c>
      <c r="N130" s="272" t="s">
        <v>4200</v>
      </c>
      <c r="O130" s="272" t="s">
        <v>4668</v>
      </c>
      <c r="P130" s="274">
        <v>201203</v>
      </c>
      <c r="Q130" s="272" t="s">
        <v>284</v>
      </c>
      <c r="R130" s="276">
        <v>1519.6</v>
      </c>
      <c r="S130" s="280" t="s">
        <v>4698</v>
      </c>
      <c r="T130" s="280" t="s">
        <v>4698</v>
      </c>
      <c r="V130" s="244"/>
      <c r="AC130" s="244"/>
      <c r="AE130" s="256" t="s">
        <v>4098</v>
      </c>
      <c r="AF130" s="254">
        <v>41699</v>
      </c>
      <c r="AG130" s="256" t="s">
        <v>4099</v>
      </c>
      <c r="AH130" s="256" t="s">
        <v>4100</v>
      </c>
      <c r="AI130" s="256" t="s">
        <v>4101</v>
      </c>
      <c r="AJ130" s="257">
        <v>1010000</v>
      </c>
      <c r="AK130" s="245" t="s">
        <v>4102</v>
      </c>
      <c r="AL130" s="245" t="s">
        <v>4103</v>
      </c>
      <c r="AM130" s="245" t="s">
        <v>4104</v>
      </c>
      <c r="AN130" s="247">
        <v>0</v>
      </c>
      <c r="AO130" s="248">
        <v>0</v>
      </c>
      <c r="AP130" s="245" t="s">
        <v>4104</v>
      </c>
      <c r="AQ130" s="246">
        <v>41699</v>
      </c>
      <c r="AR130" s="245" t="s">
        <v>4105</v>
      </c>
      <c r="AS130" s="247"/>
      <c r="AT130" s="245" t="s">
        <v>4043</v>
      </c>
      <c r="AU130" s="245" t="s">
        <v>4043</v>
      </c>
      <c r="AV130" s="258">
        <v>-8255.52</v>
      </c>
      <c r="AW130" s="258">
        <v>0</v>
      </c>
      <c r="AX130" s="248">
        <v>0</v>
      </c>
      <c r="AY130" s="248">
        <v>0</v>
      </c>
      <c r="AZ130" s="248">
        <v>0</v>
      </c>
      <c r="BA130" s="248">
        <v>0</v>
      </c>
      <c r="BB130" s="248">
        <v>0</v>
      </c>
      <c r="BC130" s="245" t="s">
        <v>4103</v>
      </c>
      <c r="BD130" s="247">
        <v>42466043</v>
      </c>
      <c r="BE130" s="245" t="s">
        <v>4107</v>
      </c>
      <c r="BF130" s="247">
        <v>-6</v>
      </c>
      <c r="BG130" s="245" t="s">
        <v>4108</v>
      </c>
      <c r="BH130" s="245" t="s">
        <v>4109</v>
      </c>
      <c r="BI130" s="245" t="s">
        <v>4110</v>
      </c>
      <c r="BJ130" s="245" t="s">
        <v>4111</v>
      </c>
      <c r="BK130" s="245" t="s">
        <v>4112</v>
      </c>
      <c r="BL130" s="245" t="s">
        <v>4043</v>
      </c>
      <c r="BM130" s="245" t="s">
        <v>4113</v>
      </c>
      <c r="BN130" s="249">
        <v>41733</v>
      </c>
    </row>
    <row r="131" spans="1:66" ht="15" x14ac:dyDescent="0.25">
      <c r="A131" s="250"/>
      <c r="B131" s="250"/>
      <c r="C131" s="250"/>
      <c r="D131" s="250"/>
      <c r="E131" s="250"/>
      <c r="F131" s="250"/>
      <c r="H131" s="244"/>
      <c r="J131" s="272" t="s">
        <v>4158</v>
      </c>
      <c r="K131" s="272" t="s">
        <v>4200</v>
      </c>
      <c r="L131" s="250" t="s">
        <v>4200</v>
      </c>
      <c r="M131" s="272" t="s">
        <v>4100</v>
      </c>
      <c r="N131" s="272" t="s">
        <v>4200</v>
      </c>
      <c r="O131" s="272" t="s">
        <v>4668</v>
      </c>
      <c r="P131" s="274">
        <v>201203</v>
      </c>
      <c r="Q131" s="272" t="s">
        <v>321</v>
      </c>
      <c r="R131" s="276">
        <v>123.21</v>
      </c>
      <c r="S131" s="280" t="s">
        <v>4698</v>
      </c>
      <c r="T131" s="280" t="s">
        <v>4698</v>
      </c>
      <c r="V131" s="244"/>
      <c r="AC131" s="244"/>
      <c r="AE131" s="256" t="s">
        <v>4098</v>
      </c>
      <c r="AF131" s="254">
        <v>41699</v>
      </c>
      <c r="AG131" s="256" t="s">
        <v>4099</v>
      </c>
      <c r="AH131" s="256" t="s">
        <v>4138</v>
      </c>
      <c r="AI131" s="256" t="s">
        <v>4101</v>
      </c>
      <c r="AJ131" s="257">
        <v>1010000</v>
      </c>
      <c r="AK131" s="245" t="s">
        <v>4102</v>
      </c>
      <c r="AL131" s="245" t="s">
        <v>4103</v>
      </c>
      <c r="AM131" s="245" t="s">
        <v>4104</v>
      </c>
      <c r="AN131" s="247">
        <v>0</v>
      </c>
      <c r="AO131" s="248">
        <v>0</v>
      </c>
      <c r="AP131" s="245" t="s">
        <v>4104</v>
      </c>
      <c r="AQ131" s="246">
        <v>41699</v>
      </c>
      <c r="AR131" s="245" t="s">
        <v>4105</v>
      </c>
      <c r="AS131" s="247"/>
      <c r="AT131" s="245" t="s">
        <v>4043</v>
      </c>
      <c r="AU131" s="245" t="s">
        <v>4043</v>
      </c>
      <c r="AV131" s="258">
        <v>-14368.27</v>
      </c>
      <c r="AW131" s="258">
        <v>0</v>
      </c>
      <c r="AX131" s="248">
        <v>0</v>
      </c>
      <c r="AY131" s="248">
        <v>0</v>
      </c>
      <c r="AZ131" s="248">
        <v>0</v>
      </c>
      <c r="BA131" s="248">
        <v>0</v>
      </c>
      <c r="BB131" s="248">
        <v>0</v>
      </c>
      <c r="BC131" s="245" t="s">
        <v>4103</v>
      </c>
      <c r="BD131" s="247">
        <v>42466045</v>
      </c>
      <c r="BE131" s="245" t="s">
        <v>4107</v>
      </c>
      <c r="BF131" s="247">
        <v>-6</v>
      </c>
      <c r="BG131" s="245" t="s">
        <v>4108</v>
      </c>
      <c r="BH131" s="245" t="s">
        <v>4109</v>
      </c>
      <c r="BI131" s="245" t="s">
        <v>4110</v>
      </c>
      <c r="BJ131" s="245" t="s">
        <v>4111</v>
      </c>
      <c r="BK131" s="245" t="s">
        <v>4112</v>
      </c>
      <c r="BL131" s="245" t="s">
        <v>4043</v>
      </c>
      <c r="BM131" s="245" t="s">
        <v>4113</v>
      </c>
      <c r="BN131" s="249">
        <v>41733</v>
      </c>
    </row>
    <row r="132" spans="1:66" ht="15" x14ac:dyDescent="0.25">
      <c r="A132" s="250"/>
      <c r="B132" s="250"/>
      <c r="C132" s="250"/>
      <c r="D132" s="250"/>
      <c r="E132" s="250"/>
      <c r="F132" s="250"/>
      <c r="H132" s="244"/>
      <c r="J132" s="272" t="s">
        <v>4158</v>
      </c>
      <c r="K132" s="272" t="s">
        <v>4200</v>
      </c>
      <c r="L132" s="250" t="s">
        <v>4200</v>
      </c>
      <c r="M132" s="272" t="s">
        <v>4100</v>
      </c>
      <c r="N132" s="272" t="s">
        <v>4200</v>
      </c>
      <c r="O132" s="272" t="s">
        <v>4668</v>
      </c>
      <c r="P132" s="274">
        <v>201203</v>
      </c>
      <c r="Q132" s="272" t="s">
        <v>270</v>
      </c>
      <c r="R132" s="276">
        <v>196966.26</v>
      </c>
      <c r="S132" s="280" t="s">
        <v>4698</v>
      </c>
      <c r="T132" s="280" t="s">
        <v>4698</v>
      </c>
      <c r="V132" s="244"/>
      <c r="AC132" s="244"/>
      <c r="AE132" s="256" t="s">
        <v>4098</v>
      </c>
      <c r="AF132" s="254">
        <v>41730</v>
      </c>
      <c r="AG132" s="256" t="s">
        <v>4099</v>
      </c>
      <c r="AH132" s="256" t="s">
        <v>4100</v>
      </c>
      <c r="AI132" s="256" t="s">
        <v>4101</v>
      </c>
      <c r="AJ132" s="257">
        <v>1010000</v>
      </c>
      <c r="AK132" s="245" t="s">
        <v>4102</v>
      </c>
      <c r="AL132" s="245" t="s">
        <v>4103</v>
      </c>
      <c r="AM132" s="245" t="s">
        <v>4104</v>
      </c>
      <c r="AN132" s="247">
        <v>0</v>
      </c>
      <c r="AO132" s="248">
        <v>0</v>
      </c>
      <c r="AP132" s="245" t="s">
        <v>4104</v>
      </c>
      <c r="AQ132" s="246">
        <v>41730</v>
      </c>
      <c r="AR132" s="245" t="s">
        <v>4105</v>
      </c>
      <c r="AS132" s="247"/>
      <c r="AT132" s="245" t="s">
        <v>4043</v>
      </c>
      <c r="AU132" s="245" t="s">
        <v>4043</v>
      </c>
      <c r="AV132" s="258">
        <v>-6665.56</v>
      </c>
      <c r="AW132" s="258">
        <v>0</v>
      </c>
      <c r="AX132" s="248">
        <v>0</v>
      </c>
      <c r="AY132" s="248">
        <v>0</v>
      </c>
      <c r="AZ132" s="248">
        <v>0</v>
      </c>
      <c r="BA132" s="248">
        <v>0</v>
      </c>
      <c r="BB132" s="248">
        <v>0</v>
      </c>
      <c r="BC132" s="245" t="s">
        <v>4103</v>
      </c>
      <c r="BD132" s="247">
        <v>42699819</v>
      </c>
      <c r="BE132" s="245" t="s">
        <v>4107</v>
      </c>
      <c r="BF132" s="247">
        <v>-6</v>
      </c>
      <c r="BG132" s="245" t="s">
        <v>4108</v>
      </c>
      <c r="BH132" s="245" t="s">
        <v>4109</v>
      </c>
      <c r="BI132" s="245" t="s">
        <v>4110</v>
      </c>
      <c r="BJ132" s="245" t="s">
        <v>4111</v>
      </c>
      <c r="BK132" s="245" t="s">
        <v>4112</v>
      </c>
      <c r="BL132" s="245" t="s">
        <v>4043</v>
      </c>
      <c r="BM132" s="245" t="s">
        <v>4113</v>
      </c>
      <c r="BN132" s="249">
        <v>41765</v>
      </c>
    </row>
    <row r="133" spans="1:66" ht="15" x14ac:dyDescent="0.25">
      <c r="A133" s="250"/>
      <c r="B133" s="250"/>
      <c r="C133" s="250"/>
      <c r="D133" s="250"/>
      <c r="E133" s="250"/>
      <c r="F133" s="250"/>
      <c r="H133" s="244"/>
      <c r="J133" s="272" t="s">
        <v>4158</v>
      </c>
      <c r="K133" s="272" t="s">
        <v>4200</v>
      </c>
      <c r="L133" s="250" t="s">
        <v>4200</v>
      </c>
      <c r="M133" s="272" t="s">
        <v>4100</v>
      </c>
      <c r="N133" s="272" t="s">
        <v>4200</v>
      </c>
      <c r="O133" s="272" t="s">
        <v>4668</v>
      </c>
      <c r="P133" s="274">
        <v>201203</v>
      </c>
      <c r="Q133" s="272" t="s">
        <v>283</v>
      </c>
      <c r="R133" s="276">
        <v>15834.71</v>
      </c>
      <c r="S133" s="280" t="s">
        <v>4698</v>
      </c>
      <c r="T133" s="280" t="s">
        <v>4698</v>
      </c>
      <c r="V133" s="244"/>
      <c r="AC133" s="244"/>
      <c r="AE133" s="256" t="s">
        <v>4098</v>
      </c>
      <c r="AF133" s="254">
        <v>41760</v>
      </c>
      <c r="AG133" s="256" t="s">
        <v>4099</v>
      </c>
      <c r="AH133" s="256" t="s">
        <v>4100</v>
      </c>
      <c r="AI133" s="256" t="s">
        <v>4101</v>
      </c>
      <c r="AJ133" s="257">
        <v>1010000</v>
      </c>
      <c r="AK133" s="245" t="s">
        <v>4102</v>
      </c>
      <c r="AL133" s="245" t="s">
        <v>4103</v>
      </c>
      <c r="AM133" s="245" t="s">
        <v>4104</v>
      </c>
      <c r="AN133" s="247">
        <v>0</v>
      </c>
      <c r="AO133" s="248">
        <v>0</v>
      </c>
      <c r="AP133" s="245" t="s">
        <v>4104</v>
      </c>
      <c r="AQ133" s="246">
        <v>41760</v>
      </c>
      <c r="AR133" s="245" t="s">
        <v>4105</v>
      </c>
      <c r="AS133" s="247"/>
      <c r="AT133" s="245" t="s">
        <v>4043</v>
      </c>
      <c r="AU133" s="245" t="s">
        <v>4043</v>
      </c>
      <c r="AV133" s="258">
        <v>-7275.09</v>
      </c>
      <c r="AW133" s="258">
        <v>0</v>
      </c>
      <c r="AX133" s="248">
        <v>0</v>
      </c>
      <c r="AY133" s="248">
        <v>0</v>
      </c>
      <c r="AZ133" s="248">
        <v>0</v>
      </c>
      <c r="BA133" s="248">
        <v>0</v>
      </c>
      <c r="BB133" s="248">
        <v>0</v>
      </c>
      <c r="BC133" s="245" t="s">
        <v>4103</v>
      </c>
      <c r="BD133" s="247">
        <v>43220095</v>
      </c>
      <c r="BE133" s="245" t="s">
        <v>4107</v>
      </c>
      <c r="BF133" s="247">
        <v>-6</v>
      </c>
      <c r="BG133" s="245" t="s">
        <v>4108</v>
      </c>
      <c r="BH133" s="245" t="s">
        <v>4109</v>
      </c>
      <c r="BI133" s="245" t="s">
        <v>4110</v>
      </c>
      <c r="BJ133" s="245" t="s">
        <v>4111</v>
      </c>
      <c r="BK133" s="245" t="s">
        <v>4112</v>
      </c>
      <c r="BL133" s="245" t="s">
        <v>4043</v>
      </c>
      <c r="BM133" s="245" t="s">
        <v>4113</v>
      </c>
      <c r="BN133" s="249">
        <v>41795</v>
      </c>
    </row>
    <row r="134" spans="1:66" ht="15" x14ac:dyDescent="0.25">
      <c r="A134" s="250"/>
      <c r="B134" s="250"/>
      <c r="C134" s="250"/>
      <c r="D134" s="250"/>
      <c r="E134" s="250"/>
      <c r="F134" s="250"/>
      <c r="H134" s="244"/>
      <c r="J134" s="272" t="s">
        <v>4158</v>
      </c>
      <c r="K134" s="272" t="s">
        <v>4200</v>
      </c>
      <c r="L134" s="250" t="s">
        <v>4200</v>
      </c>
      <c r="M134" s="272" t="s">
        <v>4100</v>
      </c>
      <c r="N134" s="272" t="s">
        <v>4200</v>
      </c>
      <c r="O134" s="272" t="s">
        <v>4668</v>
      </c>
      <c r="P134" s="274">
        <v>201203</v>
      </c>
      <c r="Q134" s="272" t="s">
        <v>313</v>
      </c>
      <c r="R134" s="276">
        <v>-5420.89</v>
      </c>
      <c r="S134" s="280" t="s">
        <v>4698</v>
      </c>
      <c r="T134" s="280" t="s">
        <v>4698</v>
      </c>
      <c r="V134" s="244"/>
      <c r="AC134" s="244"/>
      <c r="AE134" s="256" t="s">
        <v>4098</v>
      </c>
      <c r="AF134" s="254">
        <v>41791</v>
      </c>
      <c r="AG134" s="256" t="s">
        <v>4099</v>
      </c>
      <c r="AH134" s="256" t="s">
        <v>4100</v>
      </c>
      <c r="AI134" s="256" t="s">
        <v>4101</v>
      </c>
      <c r="AJ134" s="257">
        <v>1010000</v>
      </c>
      <c r="AK134" s="245" t="s">
        <v>4102</v>
      </c>
      <c r="AL134" s="245" t="s">
        <v>4103</v>
      </c>
      <c r="AM134" s="245" t="s">
        <v>4104</v>
      </c>
      <c r="AN134" s="247">
        <v>0</v>
      </c>
      <c r="AO134" s="248">
        <v>0</v>
      </c>
      <c r="AP134" s="245" t="s">
        <v>4104</v>
      </c>
      <c r="AQ134" s="246">
        <v>41791</v>
      </c>
      <c r="AR134" s="245" t="s">
        <v>4105</v>
      </c>
      <c r="AS134" s="247"/>
      <c r="AT134" s="245" t="s">
        <v>4043</v>
      </c>
      <c r="AU134" s="245" t="s">
        <v>4043</v>
      </c>
      <c r="AV134" s="258">
        <v>-8074.27</v>
      </c>
      <c r="AW134" s="258">
        <v>0</v>
      </c>
      <c r="AX134" s="248">
        <v>0</v>
      </c>
      <c r="AY134" s="248">
        <v>0</v>
      </c>
      <c r="AZ134" s="248">
        <v>0</v>
      </c>
      <c r="BA134" s="248">
        <v>0</v>
      </c>
      <c r="BB134" s="248">
        <v>0</v>
      </c>
      <c r="BC134" s="245" t="s">
        <v>4103</v>
      </c>
      <c r="BD134" s="247">
        <v>43733373</v>
      </c>
      <c r="BE134" s="245" t="s">
        <v>4107</v>
      </c>
      <c r="BF134" s="247">
        <v>-6</v>
      </c>
      <c r="BG134" s="245" t="s">
        <v>4108</v>
      </c>
      <c r="BH134" s="245" t="s">
        <v>4109</v>
      </c>
      <c r="BI134" s="245" t="s">
        <v>4110</v>
      </c>
      <c r="BJ134" s="245" t="s">
        <v>4111</v>
      </c>
      <c r="BK134" s="245" t="s">
        <v>4112</v>
      </c>
      <c r="BL134" s="245" t="s">
        <v>4043</v>
      </c>
      <c r="BM134" s="245" t="s">
        <v>4113</v>
      </c>
      <c r="BN134" s="249">
        <v>41825</v>
      </c>
    </row>
    <row r="135" spans="1:66" ht="15" x14ac:dyDescent="0.25">
      <c r="A135" s="250"/>
      <c r="B135" s="250"/>
      <c r="C135" s="250"/>
      <c r="D135" s="250"/>
      <c r="E135" s="250"/>
      <c r="F135" s="250"/>
      <c r="H135" s="244"/>
      <c r="J135" s="272" t="s">
        <v>4158</v>
      </c>
      <c r="K135" s="272" t="s">
        <v>4200</v>
      </c>
      <c r="L135" s="250" t="s">
        <v>4200</v>
      </c>
      <c r="M135" s="272" t="s">
        <v>4100</v>
      </c>
      <c r="N135" s="272" t="s">
        <v>4200</v>
      </c>
      <c r="O135" s="272" t="s">
        <v>4668</v>
      </c>
      <c r="P135" s="274">
        <v>201203</v>
      </c>
      <c r="Q135" s="272" t="s">
        <v>282</v>
      </c>
      <c r="R135" s="276">
        <v>7658.81</v>
      </c>
      <c r="S135" s="280" t="s">
        <v>4698</v>
      </c>
      <c r="T135" s="280" t="s">
        <v>4698</v>
      </c>
      <c r="V135" s="244"/>
      <c r="AC135" s="244"/>
      <c r="AE135" s="256" t="s">
        <v>4098</v>
      </c>
      <c r="AF135" s="254">
        <v>41821</v>
      </c>
      <c r="AG135" s="256" t="s">
        <v>4099</v>
      </c>
      <c r="AH135" s="256" t="s">
        <v>4100</v>
      </c>
      <c r="AI135" s="256" t="s">
        <v>4101</v>
      </c>
      <c r="AJ135" s="257">
        <v>1010000</v>
      </c>
      <c r="AK135" s="245" t="s">
        <v>4102</v>
      </c>
      <c r="AL135" s="245" t="s">
        <v>4103</v>
      </c>
      <c r="AM135" s="245" t="s">
        <v>4104</v>
      </c>
      <c r="AN135" s="247">
        <v>0</v>
      </c>
      <c r="AO135" s="248">
        <v>0</v>
      </c>
      <c r="AP135" s="245" t="s">
        <v>4104</v>
      </c>
      <c r="AQ135" s="246">
        <v>41821</v>
      </c>
      <c r="AR135" s="245" t="s">
        <v>4105</v>
      </c>
      <c r="AS135" s="247"/>
      <c r="AT135" s="245" t="s">
        <v>4043</v>
      </c>
      <c r="AU135" s="245" t="s">
        <v>4043</v>
      </c>
      <c r="AV135" s="258">
        <v>-12059.12</v>
      </c>
      <c r="AW135" s="258">
        <v>0</v>
      </c>
      <c r="AX135" s="248">
        <v>0</v>
      </c>
      <c r="AY135" s="248">
        <v>0</v>
      </c>
      <c r="AZ135" s="248">
        <v>0</v>
      </c>
      <c r="BA135" s="248">
        <v>0</v>
      </c>
      <c r="BB135" s="248">
        <v>0</v>
      </c>
      <c r="BC135" s="245" t="s">
        <v>4103</v>
      </c>
      <c r="BD135" s="247">
        <v>44150611</v>
      </c>
      <c r="BE135" s="245" t="s">
        <v>4107</v>
      </c>
      <c r="BF135" s="247">
        <v>-6</v>
      </c>
      <c r="BG135" s="245" t="s">
        <v>4108</v>
      </c>
      <c r="BH135" s="245" t="s">
        <v>4109</v>
      </c>
      <c r="BI135" s="245" t="s">
        <v>4110</v>
      </c>
      <c r="BJ135" s="245" t="s">
        <v>4111</v>
      </c>
      <c r="BK135" s="245" t="s">
        <v>4112</v>
      </c>
      <c r="BL135" s="245" t="s">
        <v>4043</v>
      </c>
      <c r="BM135" s="245" t="s">
        <v>4113</v>
      </c>
      <c r="BN135" s="249">
        <v>41857</v>
      </c>
    </row>
    <row r="136" spans="1:66" ht="15" x14ac:dyDescent="0.25">
      <c r="A136" s="250"/>
      <c r="B136" s="250"/>
      <c r="C136" s="250"/>
      <c r="D136" s="250"/>
      <c r="E136" s="250"/>
      <c r="F136" s="250"/>
      <c r="H136" s="244"/>
      <c r="J136" s="272" t="s">
        <v>4158</v>
      </c>
      <c r="K136" s="272" t="s">
        <v>4200</v>
      </c>
      <c r="L136" s="250" t="s">
        <v>4200</v>
      </c>
      <c r="M136" s="272" t="s">
        <v>4100</v>
      </c>
      <c r="N136" s="272" t="s">
        <v>4200</v>
      </c>
      <c r="O136" s="272" t="s">
        <v>4668</v>
      </c>
      <c r="P136" s="274">
        <v>201203</v>
      </c>
      <c r="Q136" s="272" t="s">
        <v>360</v>
      </c>
      <c r="R136" s="276">
        <v>-256.68</v>
      </c>
      <c r="S136" s="280" t="s">
        <v>4698</v>
      </c>
      <c r="T136" s="280" t="s">
        <v>4698</v>
      </c>
      <c r="V136" s="244"/>
      <c r="AC136" s="244"/>
      <c r="AE136" s="256" t="s">
        <v>4098</v>
      </c>
      <c r="AF136" s="254">
        <v>41852</v>
      </c>
      <c r="AG136" s="256" t="s">
        <v>4099</v>
      </c>
      <c r="AH136" s="256" t="s">
        <v>4100</v>
      </c>
      <c r="AI136" s="256" t="s">
        <v>4101</v>
      </c>
      <c r="AJ136" s="257">
        <v>1010000</v>
      </c>
      <c r="AK136" s="245" t="s">
        <v>4102</v>
      </c>
      <c r="AL136" s="245" t="s">
        <v>4103</v>
      </c>
      <c r="AM136" s="245" t="s">
        <v>4104</v>
      </c>
      <c r="AN136" s="247">
        <v>0</v>
      </c>
      <c r="AO136" s="248">
        <v>0</v>
      </c>
      <c r="AP136" s="245" t="s">
        <v>4104</v>
      </c>
      <c r="AQ136" s="246">
        <v>41852</v>
      </c>
      <c r="AR136" s="245" t="s">
        <v>4105</v>
      </c>
      <c r="AS136" s="247"/>
      <c r="AT136" s="245" t="s">
        <v>4043</v>
      </c>
      <c r="AU136" s="245" t="s">
        <v>4043</v>
      </c>
      <c r="AV136" s="258">
        <v>-13329.6</v>
      </c>
      <c r="AW136" s="258">
        <v>0</v>
      </c>
      <c r="AX136" s="248">
        <v>0</v>
      </c>
      <c r="AY136" s="248">
        <v>0</v>
      </c>
      <c r="AZ136" s="248">
        <v>0</v>
      </c>
      <c r="BA136" s="248">
        <v>0</v>
      </c>
      <c r="BB136" s="248">
        <v>0</v>
      </c>
      <c r="BC136" s="245" t="s">
        <v>4103</v>
      </c>
      <c r="BD136" s="247">
        <v>44639354</v>
      </c>
      <c r="BE136" s="245" t="s">
        <v>4107</v>
      </c>
      <c r="BF136" s="247">
        <v>-6</v>
      </c>
      <c r="BG136" s="245" t="s">
        <v>4108</v>
      </c>
      <c r="BH136" s="245" t="s">
        <v>4109</v>
      </c>
      <c r="BI136" s="245" t="s">
        <v>4110</v>
      </c>
      <c r="BJ136" s="245" t="s">
        <v>4111</v>
      </c>
      <c r="BK136" s="245" t="s">
        <v>4112</v>
      </c>
      <c r="BL136" s="245" t="s">
        <v>4043</v>
      </c>
      <c r="BM136" s="245" t="s">
        <v>4113</v>
      </c>
      <c r="BN136" s="249">
        <v>41887</v>
      </c>
    </row>
    <row r="137" spans="1:66" ht="15" x14ac:dyDescent="0.25">
      <c r="A137" s="250"/>
      <c r="B137" s="250"/>
      <c r="C137" s="250"/>
      <c r="D137" s="250"/>
      <c r="E137" s="250"/>
      <c r="F137" s="250"/>
      <c r="H137" s="244"/>
      <c r="J137" s="272" t="s">
        <v>4158</v>
      </c>
      <c r="K137" s="272" t="s">
        <v>4200</v>
      </c>
      <c r="L137" s="250" t="s">
        <v>4200</v>
      </c>
      <c r="M137" s="272" t="s">
        <v>4100</v>
      </c>
      <c r="N137" s="272" t="s">
        <v>4200</v>
      </c>
      <c r="O137" s="272" t="s">
        <v>4668</v>
      </c>
      <c r="P137" s="274">
        <v>201203</v>
      </c>
      <c r="Q137" s="272" t="s">
        <v>320</v>
      </c>
      <c r="R137" s="276">
        <v>311.57</v>
      </c>
      <c r="S137" s="280" t="s">
        <v>4698</v>
      </c>
      <c r="T137" s="280" t="s">
        <v>4698</v>
      </c>
      <c r="V137" s="244"/>
      <c r="AC137" s="244"/>
      <c r="AE137" s="256" t="s">
        <v>4098</v>
      </c>
      <c r="AF137" s="254">
        <v>41883</v>
      </c>
      <c r="AG137" s="256" t="s">
        <v>4099</v>
      </c>
      <c r="AH137" s="256" t="s">
        <v>4100</v>
      </c>
      <c r="AI137" s="256" t="s">
        <v>4101</v>
      </c>
      <c r="AJ137" s="257">
        <v>1010000</v>
      </c>
      <c r="AK137" s="245" t="s">
        <v>4102</v>
      </c>
      <c r="AL137" s="245" t="s">
        <v>4103</v>
      </c>
      <c r="AM137" s="245" t="s">
        <v>4104</v>
      </c>
      <c r="AN137" s="247">
        <v>0</v>
      </c>
      <c r="AO137" s="248">
        <v>0</v>
      </c>
      <c r="AP137" s="245" t="s">
        <v>4104</v>
      </c>
      <c r="AQ137" s="246">
        <v>41883</v>
      </c>
      <c r="AR137" s="245" t="s">
        <v>4105</v>
      </c>
      <c r="AS137" s="247"/>
      <c r="AT137" s="245" t="s">
        <v>4043</v>
      </c>
      <c r="AU137" s="245" t="s">
        <v>4043</v>
      </c>
      <c r="AV137" s="258">
        <v>-11180.1</v>
      </c>
      <c r="AW137" s="258">
        <v>0</v>
      </c>
      <c r="AX137" s="248">
        <v>0</v>
      </c>
      <c r="AY137" s="248">
        <v>0</v>
      </c>
      <c r="AZ137" s="248">
        <v>0</v>
      </c>
      <c r="BA137" s="248">
        <v>0</v>
      </c>
      <c r="BB137" s="248">
        <v>0</v>
      </c>
      <c r="BC137" s="245" t="s">
        <v>4103</v>
      </c>
      <c r="BD137" s="247">
        <v>45340929</v>
      </c>
      <c r="BE137" s="245" t="s">
        <v>4107</v>
      </c>
      <c r="BF137" s="247">
        <v>-6</v>
      </c>
      <c r="BG137" s="245" t="s">
        <v>4108</v>
      </c>
      <c r="BH137" s="245" t="s">
        <v>4109</v>
      </c>
      <c r="BI137" s="245" t="s">
        <v>4110</v>
      </c>
      <c r="BJ137" s="245" t="s">
        <v>4111</v>
      </c>
      <c r="BK137" s="245" t="s">
        <v>4112</v>
      </c>
      <c r="BL137" s="245" t="s">
        <v>4043</v>
      </c>
      <c r="BM137" s="245" t="s">
        <v>4113</v>
      </c>
      <c r="BN137" s="249">
        <v>41916</v>
      </c>
    </row>
    <row r="138" spans="1:66" ht="15" x14ac:dyDescent="0.25">
      <c r="A138" s="250"/>
      <c r="B138" s="250"/>
      <c r="C138" s="250"/>
      <c r="D138" s="250"/>
      <c r="E138" s="250"/>
      <c r="F138" s="250"/>
      <c r="H138" s="244"/>
      <c r="J138" s="272" t="s">
        <v>4158</v>
      </c>
      <c r="K138" s="272" t="s">
        <v>4200</v>
      </c>
      <c r="L138" s="250" t="s">
        <v>4200</v>
      </c>
      <c r="M138" s="272" t="s">
        <v>4100</v>
      </c>
      <c r="N138" s="272" t="s">
        <v>4200</v>
      </c>
      <c r="O138" s="272" t="s">
        <v>4668</v>
      </c>
      <c r="P138" s="274">
        <v>201203</v>
      </c>
      <c r="Q138" s="272" t="s">
        <v>319</v>
      </c>
      <c r="R138" s="276">
        <v>363.13</v>
      </c>
      <c r="S138" s="280" t="s">
        <v>4698</v>
      </c>
      <c r="T138" s="280" t="s">
        <v>4698</v>
      </c>
      <c r="V138" s="244"/>
      <c r="AC138" s="244"/>
      <c r="AE138" s="256" t="s">
        <v>4098</v>
      </c>
      <c r="AF138" s="254">
        <v>41913</v>
      </c>
      <c r="AG138" s="256" t="s">
        <v>4099</v>
      </c>
      <c r="AH138" s="256" t="s">
        <v>4100</v>
      </c>
      <c r="AI138" s="256" t="s">
        <v>4101</v>
      </c>
      <c r="AJ138" s="257">
        <v>1010000</v>
      </c>
      <c r="AK138" s="245" t="s">
        <v>4102</v>
      </c>
      <c r="AL138" s="245" t="s">
        <v>4103</v>
      </c>
      <c r="AM138" s="245" t="s">
        <v>4104</v>
      </c>
      <c r="AN138" s="247">
        <v>0</v>
      </c>
      <c r="AO138" s="248">
        <v>0</v>
      </c>
      <c r="AP138" s="245" t="s">
        <v>4104</v>
      </c>
      <c r="AQ138" s="246">
        <v>41913</v>
      </c>
      <c r="AR138" s="245" t="s">
        <v>4105</v>
      </c>
      <c r="AS138" s="247"/>
      <c r="AT138" s="245" t="s">
        <v>4043</v>
      </c>
      <c r="AU138" s="245" t="s">
        <v>4043</v>
      </c>
      <c r="AV138" s="258">
        <v>-14468.66</v>
      </c>
      <c r="AW138" s="258">
        <v>0</v>
      </c>
      <c r="AX138" s="248">
        <v>0</v>
      </c>
      <c r="AY138" s="248">
        <v>0</v>
      </c>
      <c r="AZ138" s="248">
        <v>0</v>
      </c>
      <c r="BA138" s="248">
        <v>0</v>
      </c>
      <c r="BB138" s="248">
        <v>0</v>
      </c>
      <c r="BC138" s="245" t="s">
        <v>4103</v>
      </c>
      <c r="BD138" s="247">
        <v>45887781</v>
      </c>
      <c r="BE138" s="245" t="s">
        <v>4107</v>
      </c>
      <c r="BF138" s="247">
        <v>-6</v>
      </c>
      <c r="BG138" s="245" t="s">
        <v>4108</v>
      </c>
      <c r="BH138" s="245" t="s">
        <v>4109</v>
      </c>
      <c r="BI138" s="245" t="s">
        <v>4110</v>
      </c>
      <c r="BJ138" s="245" t="s">
        <v>4111</v>
      </c>
      <c r="BK138" s="245" t="s">
        <v>4112</v>
      </c>
      <c r="BL138" s="245" t="s">
        <v>4043</v>
      </c>
      <c r="BM138" s="245" t="s">
        <v>4113</v>
      </c>
      <c r="BN138" s="249">
        <v>41949</v>
      </c>
    </row>
    <row r="139" spans="1:66" ht="15" x14ac:dyDescent="0.25">
      <c r="A139" s="250"/>
      <c r="B139" s="250"/>
      <c r="C139" s="250"/>
      <c r="D139" s="250"/>
      <c r="E139" s="250"/>
      <c r="F139" s="250"/>
      <c r="H139" s="244"/>
      <c r="J139" s="272" t="s">
        <v>4158</v>
      </c>
      <c r="K139" s="272" t="s">
        <v>4200</v>
      </c>
      <c r="L139" s="250" t="s">
        <v>4200</v>
      </c>
      <c r="M139" s="272" t="s">
        <v>4100</v>
      </c>
      <c r="N139" s="272" t="s">
        <v>4200</v>
      </c>
      <c r="O139" s="272" t="s">
        <v>4668</v>
      </c>
      <c r="P139" s="274">
        <v>201203</v>
      </c>
      <c r="Q139" s="272" t="s">
        <v>280</v>
      </c>
      <c r="R139" s="276">
        <v>0</v>
      </c>
      <c r="S139" s="280" t="s">
        <v>4698</v>
      </c>
      <c r="T139" s="280" t="s">
        <v>4698</v>
      </c>
      <c r="V139" s="244"/>
      <c r="AC139" s="244"/>
      <c r="AE139" s="256" t="s">
        <v>4098</v>
      </c>
      <c r="AF139" s="254">
        <v>41944</v>
      </c>
      <c r="AG139" s="256" t="s">
        <v>4099</v>
      </c>
      <c r="AH139" s="256" t="s">
        <v>4100</v>
      </c>
      <c r="AI139" s="256" t="s">
        <v>4101</v>
      </c>
      <c r="AJ139" s="257">
        <v>1010000</v>
      </c>
      <c r="AK139" s="245" t="s">
        <v>4102</v>
      </c>
      <c r="AL139" s="245" t="s">
        <v>4103</v>
      </c>
      <c r="AM139" s="245" t="s">
        <v>4104</v>
      </c>
      <c r="AN139" s="247">
        <v>0</v>
      </c>
      <c r="AO139" s="248">
        <v>0</v>
      </c>
      <c r="AP139" s="245" t="s">
        <v>4104</v>
      </c>
      <c r="AQ139" s="246">
        <v>41944</v>
      </c>
      <c r="AR139" s="245" t="s">
        <v>4105</v>
      </c>
      <c r="AS139" s="247"/>
      <c r="AT139" s="245" t="s">
        <v>4043</v>
      </c>
      <c r="AU139" s="245" t="s">
        <v>4043</v>
      </c>
      <c r="AV139" s="258">
        <v>-11226.25</v>
      </c>
      <c r="AW139" s="258">
        <v>0</v>
      </c>
      <c r="AX139" s="248">
        <v>0</v>
      </c>
      <c r="AY139" s="248">
        <v>0</v>
      </c>
      <c r="AZ139" s="248">
        <v>0</v>
      </c>
      <c r="BA139" s="248">
        <v>0</v>
      </c>
      <c r="BB139" s="248">
        <v>0</v>
      </c>
      <c r="BC139" s="245" t="s">
        <v>4103</v>
      </c>
      <c r="BD139" s="247">
        <v>46492573</v>
      </c>
      <c r="BE139" s="245" t="s">
        <v>4107</v>
      </c>
      <c r="BF139" s="247">
        <v>-6</v>
      </c>
      <c r="BG139" s="245" t="s">
        <v>4108</v>
      </c>
      <c r="BH139" s="245" t="s">
        <v>4109</v>
      </c>
      <c r="BI139" s="245" t="s">
        <v>4110</v>
      </c>
      <c r="BJ139" s="245" t="s">
        <v>4111</v>
      </c>
      <c r="BK139" s="245" t="s">
        <v>4112</v>
      </c>
      <c r="BL139" s="245" t="s">
        <v>4043</v>
      </c>
      <c r="BM139" s="245" t="s">
        <v>4113</v>
      </c>
      <c r="BN139" s="249">
        <v>41977</v>
      </c>
    </row>
    <row r="140" spans="1:66" ht="15" x14ac:dyDescent="0.25">
      <c r="A140" s="250"/>
      <c r="B140" s="250"/>
      <c r="C140" s="250"/>
      <c r="D140" s="250"/>
      <c r="E140" s="250"/>
      <c r="F140" s="250"/>
      <c r="H140" s="244"/>
      <c r="J140" s="272" t="s">
        <v>4158</v>
      </c>
      <c r="K140" s="272" t="s">
        <v>4200</v>
      </c>
      <c r="L140" s="250" t="s">
        <v>4200</v>
      </c>
      <c r="M140" s="272" t="s">
        <v>4100</v>
      </c>
      <c r="N140" s="272" t="s">
        <v>4200</v>
      </c>
      <c r="O140" s="272" t="s">
        <v>4668</v>
      </c>
      <c r="P140" s="274">
        <v>201203</v>
      </c>
      <c r="Q140" s="272" t="s">
        <v>1236</v>
      </c>
      <c r="R140" s="276">
        <v>613.55999999999995</v>
      </c>
      <c r="S140" s="280" t="s">
        <v>4698</v>
      </c>
      <c r="T140" s="280" t="s">
        <v>4698</v>
      </c>
      <c r="V140" s="244"/>
      <c r="AC140" s="244"/>
      <c r="AE140" s="256" t="s">
        <v>4098</v>
      </c>
      <c r="AF140" s="254">
        <v>42005</v>
      </c>
      <c r="AG140" s="256" t="s">
        <v>4099</v>
      </c>
      <c r="AH140" s="256" t="s">
        <v>4100</v>
      </c>
      <c r="AI140" s="256" t="s">
        <v>4101</v>
      </c>
      <c r="AJ140" s="257">
        <v>1010000</v>
      </c>
      <c r="AK140" s="245" t="s">
        <v>4102</v>
      </c>
      <c r="AL140" s="245" t="s">
        <v>4103</v>
      </c>
      <c r="AM140" s="245" t="s">
        <v>4104</v>
      </c>
      <c r="AN140" s="247">
        <v>0</v>
      </c>
      <c r="AO140" s="248">
        <v>0</v>
      </c>
      <c r="AP140" s="245" t="s">
        <v>4104</v>
      </c>
      <c r="AQ140" s="246">
        <v>42005</v>
      </c>
      <c r="AR140" s="245" t="s">
        <v>4105</v>
      </c>
      <c r="AS140" s="247"/>
      <c r="AT140" s="245" t="s">
        <v>4043</v>
      </c>
      <c r="AU140" s="245" t="s">
        <v>4043</v>
      </c>
      <c r="AV140" s="258">
        <v>-21687.86</v>
      </c>
      <c r="AW140" s="258">
        <v>0</v>
      </c>
      <c r="AX140" s="248">
        <v>0</v>
      </c>
      <c r="AY140" s="248">
        <v>0</v>
      </c>
      <c r="AZ140" s="248">
        <v>0</v>
      </c>
      <c r="BA140" s="248">
        <v>0</v>
      </c>
      <c r="BB140" s="248">
        <v>0</v>
      </c>
      <c r="BC140" s="245" t="s">
        <v>4103</v>
      </c>
      <c r="BD140" s="247">
        <v>48126620</v>
      </c>
      <c r="BE140" s="245" t="s">
        <v>4107</v>
      </c>
      <c r="BF140" s="247">
        <v>-6</v>
      </c>
      <c r="BG140" s="245" t="s">
        <v>4108</v>
      </c>
      <c r="BH140" s="245" t="s">
        <v>4109</v>
      </c>
      <c r="BI140" s="245" t="s">
        <v>4110</v>
      </c>
      <c r="BJ140" s="245" t="s">
        <v>4111</v>
      </c>
      <c r="BK140" s="245" t="s">
        <v>4112</v>
      </c>
      <c r="BL140" s="245" t="s">
        <v>4043</v>
      </c>
      <c r="BM140" s="245" t="s">
        <v>4113</v>
      </c>
      <c r="BN140" s="249">
        <v>42041</v>
      </c>
    </row>
    <row r="141" spans="1:66" ht="15" x14ac:dyDescent="0.25">
      <c r="A141" s="250"/>
      <c r="B141" s="250"/>
      <c r="C141" s="250"/>
      <c r="D141" s="250"/>
      <c r="E141" s="250"/>
      <c r="F141" s="250"/>
      <c r="H141" s="244"/>
      <c r="J141" s="272" t="s">
        <v>4158</v>
      </c>
      <c r="K141" s="272" t="s">
        <v>4200</v>
      </c>
      <c r="L141" s="250" t="s">
        <v>4200</v>
      </c>
      <c r="M141" s="272" t="s">
        <v>4100</v>
      </c>
      <c r="N141" s="272" t="s">
        <v>4200</v>
      </c>
      <c r="O141" s="272" t="s">
        <v>4668</v>
      </c>
      <c r="P141" s="274">
        <v>201203</v>
      </c>
      <c r="Q141" s="272" t="s">
        <v>278</v>
      </c>
      <c r="R141" s="276">
        <v>61006.49</v>
      </c>
      <c r="S141" s="280" t="s">
        <v>4698</v>
      </c>
      <c r="T141" s="280" t="s">
        <v>4698</v>
      </c>
      <c r="V141" s="244"/>
      <c r="AC141" s="244"/>
      <c r="AE141" s="256" t="s">
        <v>4098</v>
      </c>
      <c r="AF141" s="254">
        <v>42036</v>
      </c>
      <c r="AG141" s="256" t="s">
        <v>4099</v>
      </c>
      <c r="AH141" s="256" t="s">
        <v>4100</v>
      </c>
      <c r="AI141" s="256" t="s">
        <v>4101</v>
      </c>
      <c r="AJ141" s="257">
        <v>1010000</v>
      </c>
      <c r="AK141" s="245" t="s">
        <v>4102</v>
      </c>
      <c r="AL141" s="245" t="s">
        <v>4103</v>
      </c>
      <c r="AM141" s="245" t="s">
        <v>4104</v>
      </c>
      <c r="AN141" s="247">
        <v>0</v>
      </c>
      <c r="AO141" s="248">
        <v>0</v>
      </c>
      <c r="AP141" s="245" t="s">
        <v>4104</v>
      </c>
      <c r="AQ141" s="246">
        <v>42036</v>
      </c>
      <c r="AR141" s="245" t="s">
        <v>4105</v>
      </c>
      <c r="AS141" s="247"/>
      <c r="AT141" s="245" t="s">
        <v>4043</v>
      </c>
      <c r="AU141" s="245" t="s">
        <v>4043</v>
      </c>
      <c r="AV141" s="258">
        <v>-504.44</v>
      </c>
      <c r="AW141" s="258">
        <v>0</v>
      </c>
      <c r="AX141" s="248">
        <v>0</v>
      </c>
      <c r="AY141" s="248">
        <v>0</v>
      </c>
      <c r="AZ141" s="248">
        <v>0</v>
      </c>
      <c r="BA141" s="248">
        <v>0</v>
      </c>
      <c r="BB141" s="248">
        <v>0</v>
      </c>
      <c r="BC141" s="245" t="s">
        <v>4103</v>
      </c>
      <c r="BD141" s="247">
        <v>48810434</v>
      </c>
      <c r="BE141" s="245" t="s">
        <v>4107</v>
      </c>
      <c r="BF141" s="247">
        <v>-6</v>
      </c>
      <c r="BG141" s="245" t="s">
        <v>4108</v>
      </c>
      <c r="BH141" s="245" t="s">
        <v>4109</v>
      </c>
      <c r="BI141" s="245" t="s">
        <v>4110</v>
      </c>
      <c r="BJ141" s="245" t="s">
        <v>4111</v>
      </c>
      <c r="BK141" s="245" t="s">
        <v>4112</v>
      </c>
      <c r="BL141" s="245" t="s">
        <v>4043</v>
      </c>
      <c r="BM141" s="245" t="s">
        <v>4113</v>
      </c>
      <c r="BN141" s="249">
        <v>42068</v>
      </c>
    </row>
    <row r="142" spans="1:66" ht="15" x14ac:dyDescent="0.25">
      <c r="A142" s="250"/>
      <c r="B142" s="250"/>
      <c r="C142" s="250"/>
      <c r="D142" s="250"/>
      <c r="E142" s="250"/>
      <c r="F142" s="250"/>
      <c r="H142" s="244"/>
      <c r="J142" s="272" t="s">
        <v>4158</v>
      </c>
      <c r="K142" s="272" t="s">
        <v>4200</v>
      </c>
      <c r="L142" s="250" t="s">
        <v>4200</v>
      </c>
      <c r="M142" s="272" t="s">
        <v>4114</v>
      </c>
      <c r="N142" s="272" t="s">
        <v>4200</v>
      </c>
      <c r="O142" s="272" t="s">
        <v>4668</v>
      </c>
      <c r="P142" s="274">
        <v>201203</v>
      </c>
      <c r="Q142" s="272" t="s">
        <v>3919</v>
      </c>
      <c r="R142" s="276">
        <v>0</v>
      </c>
      <c r="S142" s="280" t="s">
        <v>4698</v>
      </c>
      <c r="T142" s="280" t="s">
        <v>4698</v>
      </c>
      <c r="V142" s="244"/>
      <c r="AC142" s="244"/>
      <c r="AE142" s="256" t="s">
        <v>4098</v>
      </c>
      <c r="AF142" s="254">
        <v>42095</v>
      </c>
      <c r="AG142" s="256" t="s">
        <v>4099</v>
      </c>
      <c r="AH142" s="256" t="s">
        <v>4100</v>
      </c>
      <c r="AI142" s="256" t="s">
        <v>4101</v>
      </c>
      <c r="AJ142" s="257">
        <v>1010000</v>
      </c>
      <c r="AK142" s="245" t="s">
        <v>4102</v>
      </c>
      <c r="AL142" s="245" t="s">
        <v>4103</v>
      </c>
      <c r="AM142" s="245" t="s">
        <v>4104</v>
      </c>
      <c r="AN142" s="247">
        <v>0</v>
      </c>
      <c r="AO142" s="248">
        <v>0</v>
      </c>
      <c r="AP142" s="245" t="s">
        <v>4104</v>
      </c>
      <c r="AQ142" s="246">
        <v>42095</v>
      </c>
      <c r="AR142" s="245" t="s">
        <v>4105</v>
      </c>
      <c r="AS142" s="247"/>
      <c r="AT142" s="245" t="s">
        <v>4043</v>
      </c>
      <c r="AU142" s="245" t="s">
        <v>4043</v>
      </c>
      <c r="AV142" s="258">
        <v>-3481.92</v>
      </c>
      <c r="AW142" s="258">
        <v>0</v>
      </c>
      <c r="AX142" s="248">
        <v>0</v>
      </c>
      <c r="AY142" s="248">
        <v>0</v>
      </c>
      <c r="AZ142" s="248">
        <v>0</v>
      </c>
      <c r="BA142" s="248">
        <v>0</v>
      </c>
      <c r="BB142" s="248">
        <v>0</v>
      </c>
      <c r="BC142" s="245" t="s">
        <v>4103</v>
      </c>
      <c r="BD142" s="247">
        <v>49573836</v>
      </c>
      <c r="BE142" s="245" t="s">
        <v>4107</v>
      </c>
      <c r="BF142" s="247">
        <v>-6</v>
      </c>
      <c r="BG142" s="245" t="s">
        <v>4108</v>
      </c>
      <c r="BH142" s="245" t="s">
        <v>4109</v>
      </c>
      <c r="BI142" s="245" t="s">
        <v>4110</v>
      </c>
      <c r="BJ142" s="245" t="s">
        <v>4111</v>
      </c>
      <c r="BK142" s="245" t="s">
        <v>4112</v>
      </c>
      <c r="BL142" s="245" t="s">
        <v>4043</v>
      </c>
      <c r="BM142" s="245" t="s">
        <v>4113</v>
      </c>
      <c r="BN142" s="249">
        <v>42098</v>
      </c>
    </row>
    <row r="143" spans="1:66" ht="15" x14ac:dyDescent="0.25">
      <c r="A143" s="250"/>
      <c r="B143" s="250"/>
      <c r="C143" s="250"/>
      <c r="D143" s="250"/>
      <c r="E143" s="250"/>
      <c r="F143" s="250"/>
      <c r="H143" s="244"/>
      <c r="J143" s="272" t="s">
        <v>4158</v>
      </c>
      <c r="K143" s="272" t="s">
        <v>4200</v>
      </c>
      <c r="L143" s="250" t="s">
        <v>4200</v>
      </c>
      <c r="M143" s="272" t="s">
        <v>4114</v>
      </c>
      <c r="N143" s="272" t="s">
        <v>4200</v>
      </c>
      <c r="O143" s="272" t="s">
        <v>4668</v>
      </c>
      <c r="P143" s="274">
        <v>201203</v>
      </c>
      <c r="Q143" s="272" t="s">
        <v>286</v>
      </c>
      <c r="R143" s="276">
        <v>8.8800000000000008</v>
      </c>
      <c r="S143" s="280" t="s">
        <v>4698</v>
      </c>
      <c r="T143" s="280" t="s">
        <v>4698</v>
      </c>
      <c r="V143" s="244"/>
      <c r="AC143" s="244"/>
      <c r="AE143" s="256" t="s">
        <v>4098</v>
      </c>
      <c r="AF143" s="254">
        <v>42095</v>
      </c>
      <c r="AG143" s="256" t="s">
        <v>4099</v>
      </c>
      <c r="AH143" s="256" t="s">
        <v>4100</v>
      </c>
      <c r="AI143" s="256" t="s">
        <v>4101</v>
      </c>
      <c r="AJ143" s="257">
        <v>1010000</v>
      </c>
      <c r="AK143" s="245" t="s">
        <v>4102</v>
      </c>
      <c r="AL143" s="245" t="s">
        <v>4103</v>
      </c>
      <c r="AM143" s="245" t="s">
        <v>4104</v>
      </c>
      <c r="AN143" s="247">
        <v>0</v>
      </c>
      <c r="AO143" s="248">
        <v>0</v>
      </c>
      <c r="AP143" s="245" t="s">
        <v>4104</v>
      </c>
      <c r="AQ143" s="246">
        <v>42095</v>
      </c>
      <c r="AR143" s="245" t="s">
        <v>4105</v>
      </c>
      <c r="AS143" s="247"/>
      <c r="AT143" s="245" t="s">
        <v>4043</v>
      </c>
      <c r="AU143" s="245" t="s">
        <v>4043</v>
      </c>
      <c r="AV143" s="258">
        <v>-312.25</v>
      </c>
      <c r="AW143" s="258">
        <v>0</v>
      </c>
      <c r="AX143" s="248">
        <v>0</v>
      </c>
      <c r="AY143" s="248">
        <v>0</v>
      </c>
      <c r="AZ143" s="248">
        <v>0</v>
      </c>
      <c r="BA143" s="248">
        <v>0</v>
      </c>
      <c r="BB143" s="248">
        <v>0</v>
      </c>
      <c r="BC143" s="245" t="s">
        <v>4103</v>
      </c>
      <c r="BD143" s="247">
        <v>50337633</v>
      </c>
      <c r="BE143" s="245" t="s">
        <v>4107</v>
      </c>
      <c r="BF143" s="247">
        <v>-6</v>
      </c>
      <c r="BG143" s="245" t="s">
        <v>4108</v>
      </c>
      <c r="BH143" s="245" t="s">
        <v>4109</v>
      </c>
      <c r="BI143" s="245" t="s">
        <v>4110</v>
      </c>
      <c r="BJ143" s="245" t="s">
        <v>4111</v>
      </c>
      <c r="BK143" s="245" t="s">
        <v>4112</v>
      </c>
      <c r="BL143" s="245" t="s">
        <v>4043</v>
      </c>
      <c r="BM143" s="245" t="s">
        <v>4113</v>
      </c>
      <c r="BN143" s="249">
        <v>42130</v>
      </c>
    </row>
    <row r="144" spans="1:66" ht="15" x14ac:dyDescent="0.25">
      <c r="A144" s="250"/>
      <c r="B144" s="250"/>
      <c r="C144" s="250"/>
      <c r="D144" s="250"/>
      <c r="E144" s="250"/>
      <c r="F144" s="250"/>
      <c r="H144" s="244"/>
      <c r="J144" s="272" t="s">
        <v>4158</v>
      </c>
      <c r="K144" s="272" t="s">
        <v>4200</v>
      </c>
      <c r="L144" s="250" t="s">
        <v>4200</v>
      </c>
      <c r="M144" s="272" t="s">
        <v>4114</v>
      </c>
      <c r="N144" s="272" t="s">
        <v>4200</v>
      </c>
      <c r="O144" s="272" t="s">
        <v>4668</v>
      </c>
      <c r="P144" s="274">
        <v>201203</v>
      </c>
      <c r="Q144" s="272" t="s">
        <v>285</v>
      </c>
      <c r="R144" s="276">
        <v>168.64</v>
      </c>
      <c r="S144" s="280" t="s">
        <v>4698</v>
      </c>
      <c r="T144" s="280" t="s">
        <v>4698</v>
      </c>
      <c r="V144" s="244"/>
      <c r="AC144" s="244"/>
      <c r="AE144" s="256" t="s">
        <v>4098</v>
      </c>
      <c r="AF144" s="254">
        <v>42095</v>
      </c>
      <c r="AG144" s="256" t="s">
        <v>4099</v>
      </c>
      <c r="AH144" s="256" t="s">
        <v>4133</v>
      </c>
      <c r="AI144" s="256" t="s">
        <v>4101</v>
      </c>
      <c r="AJ144" s="257">
        <v>1010000</v>
      </c>
      <c r="AK144" s="245" t="s">
        <v>4102</v>
      </c>
      <c r="AL144" s="245" t="s">
        <v>4103</v>
      </c>
      <c r="AM144" s="245" t="s">
        <v>4104</v>
      </c>
      <c r="AN144" s="247">
        <v>0</v>
      </c>
      <c r="AO144" s="248">
        <v>0</v>
      </c>
      <c r="AP144" s="245" t="s">
        <v>4104</v>
      </c>
      <c r="AQ144" s="246">
        <v>42095</v>
      </c>
      <c r="AR144" s="245" t="s">
        <v>4105</v>
      </c>
      <c r="AS144" s="247"/>
      <c r="AT144" s="245" t="s">
        <v>4043</v>
      </c>
      <c r="AU144" s="245" t="s">
        <v>4043</v>
      </c>
      <c r="AV144" s="258">
        <v>-1363571.7</v>
      </c>
      <c r="AW144" s="258">
        <v>0</v>
      </c>
      <c r="AX144" s="248">
        <v>0</v>
      </c>
      <c r="AY144" s="248">
        <v>0</v>
      </c>
      <c r="AZ144" s="248">
        <v>0</v>
      </c>
      <c r="BA144" s="248">
        <v>0</v>
      </c>
      <c r="BB144" s="248">
        <v>0</v>
      </c>
      <c r="BC144" s="245" t="s">
        <v>4103</v>
      </c>
      <c r="BD144" s="247">
        <v>49573838</v>
      </c>
      <c r="BE144" s="245" t="s">
        <v>4107</v>
      </c>
      <c r="BF144" s="247">
        <v>-6</v>
      </c>
      <c r="BG144" s="245" t="s">
        <v>4108</v>
      </c>
      <c r="BH144" s="245" t="s">
        <v>4109</v>
      </c>
      <c r="BI144" s="245" t="s">
        <v>4110</v>
      </c>
      <c r="BJ144" s="245" t="s">
        <v>4111</v>
      </c>
      <c r="BK144" s="245" t="s">
        <v>4112</v>
      </c>
      <c r="BL144" s="245" t="s">
        <v>4043</v>
      </c>
      <c r="BM144" s="245" t="s">
        <v>4113</v>
      </c>
      <c r="BN144" s="249">
        <v>42098</v>
      </c>
    </row>
    <row r="145" spans="1:66" ht="15" x14ac:dyDescent="0.25">
      <c r="A145" s="250"/>
      <c r="B145" s="250"/>
      <c r="C145" s="250"/>
      <c r="D145" s="250"/>
      <c r="E145" s="250"/>
      <c r="F145" s="250"/>
      <c r="H145" s="244"/>
      <c r="J145" s="272" t="s">
        <v>4158</v>
      </c>
      <c r="K145" s="272" t="s">
        <v>4200</v>
      </c>
      <c r="L145" s="250" t="s">
        <v>4200</v>
      </c>
      <c r="M145" s="272" t="s">
        <v>4114</v>
      </c>
      <c r="N145" s="272" t="s">
        <v>4200</v>
      </c>
      <c r="O145" s="272" t="s">
        <v>4668</v>
      </c>
      <c r="P145" s="274">
        <v>201203</v>
      </c>
      <c r="Q145" s="272" t="s">
        <v>284</v>
      </c>
      <c r="R145" s="276">
        <v>34.950000000000003</v>
      </c>
      <c r="S145" s="280" t="s">
        <v>4698</v>
      </c>
      <c r="T145" s="280" t="s">
        <v>4698</v>
      </c>
      <c r="V145" s="244"/>
      <c r="AC145" s="244"/>
      <c r="AE145" s="256" t="s">
        <v>4098</v>
      </c>
      <c r="AF145" s="254">
        <v>42095</v>
      </c>
      <c r="AG145" s="256" t="s">
        <v>4099</v>
      </c>
      <c r="AH145" s="256" t="s">
        <v>4139</v>
      </c>
      <c r="AI145" s="256" t="s">
        <v>4101</v>
      </c>
      <c r="AJ145" s="257">
        <v>1010000</v>
      </c>
      <c r="AK145" s="245" t="s">
        <v>4102</v>
      </c>
      <c r="AL145" s="245" t="s">
        <v>4103</v>
      </c>
      <c r="AM145" s="245" t="s">
        <v>4104</v>
      </c>
      <c r="AN145" s="247">
        <v>0</v>
      </c>
      <c r="AO145" s="248">
        <v>0</v>
      </c>
      <c r="AP145" s="245" t="s">
        <v>4104</v>
      </c>
      <c r="AQ145" s="246">
        <v>42095</v>
      </c>
      <c r="AR145" s="245" t="s">
        <v>4105</v>
      </c>
      <c r="AS145" s="247"/>
      <c r="AT145" s="245" t="s">
        <v>4043</v>
      </c>
      <c r="AU145" s="245" t="s">
        <v>4043</v>
      </c>
      <c r="AV145" s="258">
        <v>-446467.64</v>
      </c>
      <c r="AW145" s="258">
        <v>5554.1</v>
      </c>
      <c r="AX145" s="248">
        <v>0</v>
      </c>
      <c r="AY145" s="248">
        <v>0</v>
      </c>
      <c r="AZ145" s="248">
        <v>0</v>
      </c>
      <c r="BA145" s="248">
        <v>0</v>
      </c>
      <c r="BB145" s="248">
        <v>0</v>
      </c>
      <c r="BC145" s="245" t="s">
        <v>4103</v>
      </c>
      <c r="BD145" s="247">
        <v>49573840</v>
      </c>
      <c r="BE145" s="245" t="s">
        <v>4107</v>
      </c>
      <c r="BF145" s="247">
        <v>-6</v>
      </c>
      <c r="BG145" s="245" t="s">
        <v>4108</v>
      </c>
      <c r="BH145" s="245" t="s">
        <v>4109</v>
      </c>
      <c r="BI145" s="245" t="s">
        <v>4110</v>
      </c>
      <c r="BJ145" s="245" t="s">
        <v>4111</v>
      </c>
      <c r="BK145" s="245" t="s">
        <v>4112</v>
      </c>
      <c r="BL145" s="245" t="s">
        <v>4043</v>
      </c>
      <c r="BM145" s="245" t="s">
        <v>4113</v>
      </c>
      <c r="BN145" s="249">
        <v>42098</v>
      </c>
    </row>
    <row r="146" spans="1:66" ht="15" x14ac:dyDescent="0.25">
      <c r="A146" s="250"/>
      <c r="B146" s="250"/>
      <c r="C146" s="250"/>
      <c r="D146" s="250"/>
      <c r="E146" s="250"/>
      <c r="F146" s="250"/>
      <c r="H146" s="244"/>
      <c r="J146" s="272" t="s">
        <v>4158</v>
      </c>
      <c r="K146" s="272" t="s">
        <v>4200</v>
      </c>
      <c r="L146" s="250" t="s">
        <v>4200</v>
      </c>
      <c r="M146" s="272" t="s">
        <v>4114</v>
      </c>
      <c r="N146" s="272" t="s">
        <v>4200</v>
      </c>
      <c r="O146" s="272" t="s">
        <v>4668</v>
      </c>
      <c r="P146" s="274">
        <v>201203</v>
      </c>
      <c r="Q146" s="272" t="s">
        <v>283</v>
      </c>
      <c r="R146" s="276">
        <v>408.85</v>
      </c>
      <c r="S146" s="280" t="s">
        <v>4698</v>
      </c>
      <c r="T146" s="280" t="s">
        <v>4698</v>
      </c>
      <c r="V146" s="244"/>
      <c r="AC146" s="244"/>
      <c r="AE146" s="256" t="s">
        <v>4098</v>
      </c>
      <c r="AF146" s="254">
        <v>42095</v>
      </c>
      <c r="AG146" s="256" t="s">
        <v>4099</v>
      </c>
      <c r="AH146" s="256" t="s">
        <v>4139</v>
      </c>
      <c r="AI146" s="256" t="s">
        <v>4101</v>
      </c>
      <c r="AJ146" s="257">
        <v>1010000</v>
      </c>
      <c r="AK146" s="245" t="s">
        <v>4102</v>
      </c>
      <c r="AL146" s="245" t="s">
        <v>4103</v>
      </c>
      <c r="AM146" s="245" t="s">
        <v>4104</v>
      </c>
      <c r="AN146" s="247">
        <v>0</v>
      </c>
      <c r="AO146" s="248">
        <v>0</v>
      </c>
      <c r="AP146" s="245" t="s">
        <v>4104</v>
      </c>
      <c r="AQ146" s="246">
        <v>42095</v>
      </c>
      <c r="AR146" s="245" t="s">
        <v>4105</v>
      </c>
      <c r="AS146" s="247"/>
      <c r="AT146" s="245" t="s">
        <v>4043</v>
      </c>
      <c r="AU146" s="245" t="s">
        <v>4043</v>
      </c>
      <c r="AV146" s="258">
        <v>-8777.24</v>
      </c>
      <c r="AW146" s="258">
        <v>0</v>
      </c>
      <c r="AX146" s="248">
        <v>0</v>
      </c>
      <c r="AY146" s="248">
        <v>0</v>
      </c>
      <c r="AZ146" s="248">
        <v>0</v>
      </c>
      <c r="BA146" s="248">
        <v>0</v>
      </c>
      <c r="BB146" s="248">
        <v>0</v>
      </c>
      <c r="BC146" s="245" t="s">
        <v>4103</v>
      </c>
      <c r="BD146" s="247">
        <v>50337636</v>
      </c>
      <c r="BE146" s="245" t="s">
        <v>4107</v>
      </c>
      <c r="BF146" s="247">
        <v>-6</v>
      </c>
      <c r="BG146" s="245" t="s">
        <v>4108</v>
      </c>
      <c r="BH146" s="245" t="s">
        <v>4109</v>
      </c>
      <c r="BI146" s="245" t="s">
        <v>4110</v>
      </c>
      <c r="BJ146" s="245" t="s">
        <v>4111</v>
      </c>
      <c r="BK146" s="245" t="s">
        <v>4112</v>
      </c>
      <c r="BL146" s="245" t="s">
        <v>4043</v>
      </c>
      <c r="BM146" s="245" t="s">
        <v>4113</v>
      </c>
      <c r="BN146" s="249">
        <v>42130</v>
      </c>
    </row>
    <row r="147" spans="1:66" ht="15" x14ac:dyDescent="0.25">
      <c r="A147" s="250"/>
      <c r="B147" s="250"/>
      <c r="C147" s="250"/>
      <c r="D147" s="250"/>
      <c r="E147" s="250"/>
      <c r="F147" s="250"/>
      <c r="H147" s="244"/>
      <c r="J147" s="272" t="s">
        <v>4158</v>
      </c>
      <c r="K147" s="272" t="s">
        <v>4200</v>
      </c>
      <c r="L147" s="250" t="s">
        <v>4200</v>
      </c>
      <c r="M147" s="272" t="s">
        <v>4114</v>
      </c>
      <c r="N147" s="272" t="s">
        <v>4200</v>
      </c>
      <c r="O147" s="272" t="s">
        <v>4668</v>
      </c>
      <c r="P147" s="274">
        <v>201203</v>
      </c>
      <c r="Q147" s="272" t="s">
        <v>313</v>
      </c>
      <c r="R147" s="276">
        <v>-158.19999999999999</v>
      </c>
      <c r="S147" s="280" t="s">
        <v>4698</v>
      </c>
      <c r="T147" s="280" t="s">
        <v>4698</v>
      </c>
      <c r="V147" s="244"/>
      <c r="AC147" s="244"/>
      <c r="AE147" s="256" t="s">
        <v>4098</v>
      </c>
      <c r="AF147" s="254">
        <v>42095</v>
      </c>
      <c r="AG147" s="256" t="s">
        <v>4099</v>
      </c>
      <c r="AH147" s="256" t="s">
        <v>4138</v>
      </c>
      <c r="AI147" s="256" t="s">
        <v>4101</v>
      </c>
      <c r="AJ147" s="257">
        <v>1010000</v>
      </c>
      <c r="AK147" s="245" t="s">
        <v>4102</v>
      </c>
      <c r="AL147" s="245" t="s">
        <v>4103</v>
      </c>
      <c r="AM147" s="245" t="s">
        <v>4104</v>
      </c>
      <c r="AN147" s="247">
        <v>0</v>
      </c>
      <c r="AO147" s="248">
        <v>0</v>
      </c>
      <c r="AP147" s="245" t="s">
        <v>4104</v>
      </c>
      <c r="AQ147" s="246">
        <v>42095</v>
      </c>
      <c r="AR147" s="245" t="s">
        <v>4105</v>
      </c>
      <c r="AS147" s="247"/>
      <c r="AT147" s="245" t="s">
        <v>4043</v>
      </c>
      <c r="AU147" s="245" t="s">
        <v>4043</v>
      </c>
      <c r="AV147" s="258">
        <v>-244809.32</v>
      </c>
      <c r="AW147" s="258">
        <v>0</v>
      </c>
      <c r="AX147" s="248">
        <v>0</v>
      </c>
      <c r="AY147" s="248">
        <v>0</v>
      </c>
      <c r="AZ147" s="248">
        <v>0</v>
      </c>
      <c r="BA147" s="248">
        <v>0</v>
      </c>
      <c r="BB147" s="248">
        <v>0</v>
      </c>
      <c r="BC147" s="245" t="s">
        <v>4103</v>
      </c>
      <c r="BD147" s="247">
        <v>49573842</v>
      </c>
      <c r="BE147" s="245" t="s">
        <v>4107</v>
      </c>
      <c r="BF147" s="247">
        <v>-6</v>
      </c>
      <c r="BG147" s="245" t="s">
        <v>4108</v>
      </c>
      <c r="BH147" s="245" t="s">
        <v>4109</v>
      </c>
      <c r="BI147" s="245" t="s">
        <v>4110</v>
      </c>
      <c r="BJ147" s="245" t="s">
        <v>4111</v>
      </c>
      <c r="BK147" s="245" t="s">
        <v>4112</v>
      </c>
      <c r="BL147" s="245" t="s">
        <v>4043</v>
      </c>
      <c r="BM147" s="245" t="s">
        <v>4113</v>
      </c>
      <c r="BN147" s="249">
        <v>42098</v>
      </c>
    </row>
    <row r="148" spans="1:66" ht="15" x14ac:dyDescent="0.25">
      <c r="A148" s="250"/>
      <c r="B148" s="250"/>
      <c r="C148" s="250"/>
      <c r="D148" s="250"/>
      <c r="E148" s="250"/>
      <c r="F148" s="250"/>
      <c r="H148" s="244"/>
      <c r="J148" s="272" t="s">
        <v>4158</v>
      </c>
      <c r="K148" s="272" t="s">
        <v>4200</v>
      </c>
      <c r="L148" s="250" t="s">
        <v>4200</v>
      </c>
      <c r="M148" s="272" t="s">
        <v>4114</v>
      </c>
      <c r="N148" s="272" t="s">
        <v>4200</v>
      </c>
      <c r="O148" s="272" t="s">
        <v>4668</v>
      </c>
      <c r="P148" s="274">
        <v>201203</v>
      </c>
      <c r="Q148" s="272" t="s">
        <v>282</v>
      </c>
      <c r="R148" s="276">
        <v>174.57</v>
      </c>
      <c r="S148" s="280" t="s">
        <v>4698</v>
      </c>
      <c r="T148" s="280" t="s">
        <v>4698</v>
      </c>
      <c r="V148" s="244"/>
      <c r="AC148" s="244"/>
      <c r="AE148" s="256" t="s">
        <v>4098</v>
      </c>
      <c r="AF148" s="254">
        <v>42095</v>
      </c>
      <c r="AG148" s="256" t="s">
        <v>4099</v>
      </c>
      <c r="AH148" s="256" t="s">
        <v>4138</v>
      </c>
      <c r="AI148" s="256" t="s">
        <v>4101</v>
      </c>
      <c r="AJ148" s="257">
        <v>1010000</v>
      </c>
      <c r="AK148" s="245" t="s">
        <v>4102</v>
      </c>
      <c r="AL148" s="245" t="s">
        <v>4103</v>
      </c>
      <c r="AM148" s="245" t="s">
        <v>4104</v>
      </c>
      <c r="AN148" s="247">
        <v>0</v>
      </c>
      <c r="AO148" s="248">
        <v>0</v>
      </c>
      <c r="AP148" s="245" t="s">
        <v>4104</v>
      </c>
      <c r="AQ148" s="246">
        <v>42095</v>
      </c>
      <c r="AR148" s="245" t="s">
        <v>4105</v>
      </c>
      <c r="AS148" s="247"/>
      <c r="AT148" s="245" t="s">
        <v>4043</v>
      </c>
      <c r="AU148" s="245" t="s">
        <v>4043</v>
      </c>
      <c r="AV148" s="258">
        <v>-4921</v>
      </c>
      <c r="AW148" s="258">
        <v>0</v>
      </c>
      <c r="AX148" s="248">
        <v>0</v>
      </c>
      <c r="AY148" s="248">
        <v>0</v>
      </c>
      <c r="AZ148" s="248">
        <v>0</v>
      </c>
      <c r="BA148" s="248">
        <v>0</v>
      </c>
      <c r="BB148" s="248">
        <v>0</v>
      </c>
      <c r="BC148" s="245" t="s">
        <v>4103</v>
      </c>
      <c r="BD148" s="247">
        <v>50337638</v>
      </c>
      <c r="BE148" s="245" t="s">
        <v>4107</v>
      </c>
      <c r="BF148" s="247">
        <v>-6</v>
      </c>
      <c r="BG148" s="245" t="s">
        <v>4108</v>
      </c>
      <c r="BH148" s="245" t="s">
        <v>4109</v>
      </c>
      <c r="BI148" s="245" t="s">
        <v>4110</v>
      </c>
      <c r="BJ148" s="245" t="s">
        <v>4111</v>
      </c>
      <c r="BK148" s="245" t="s">
        <v>4112</v>
      </c>
      <c r="BL148" s="245" t="s">
        <v>4043</v>
      </c>
      <c r="BM148" s="245" t="s">
        <v>4113</v>
      </c>
      <c r="BN148" s="249">
        <v>42130</v>
      </c>
    </row>
    <row r="149" spans="1:66" ht="15" x14ac:dyDescent="0.25">
      <c r="A149" s="250"/>
      <c r="B149" s="250"/>
      <c r="C149" s="250"/>
      <c r="D149" s="250"/>
      <c r="E149" s="250"/>
      <c r="F149" s="250"/>
      <c r="H149" s="244"/>
      <c r="J149" s="272" t="s">
        <v>4158</v>
      </c>
      <c r="K149" s="272" t="s">
        <v>4200</v>
      </c>
      <c r="L149" s="250" t="s">
        <v>4200</v>
      </c>
      <c r="M149" s="272" t="s">
        <v>4126</v>
      </c>
      <c r="N149" s="272" t="s">
        <v>4200</v>
      </c>
      <c r="O149" s="272" t="s">
        <v>4668</v>
      </c>
      <c r="P149" s="274">
        <v>201203</v>
      </c>
      <c r="Q149" s="272" t="s">
        <v>3919</v>
      </c>
      <c r="R149" s="276">
        <v>0</v>
      </c>
      <c r="S149" s="280" t="s">
        <v>4698</v>
      </c>
      <c r="T149" s="280" t="s">
        <v>4698</v>
      </c>
      <c r="V149" s="244"/>
      <c r="AC149" s="244"/>
      <c r="AE149" s="256" t="s">
        <v>4098</v>
      </c>
      <c r="AF149" s="254">
        <v>42095</v>
      </c>
      <c r="AG149" s="256" t="s">
        <v>4099</v>
      </c>
      <c r="AH149" s="256" t="s">
        <v>4140</v>
      </c>
      <c r="AI149" s="256" t="s">
        <v>4101</v>
      </c>
      <c r="AJ149" s="257">
        <v>1010000</v>
      </c>
      <c r="AK149" s="245" t="s">
        <v>4102</v>
      </c>
      <c r="AL149" s="245" t="s">
        <v>4103</v>
      </c>
      <c r="AM149" s="245" t="s">
        <v>4104</v>
      </c>
      <c r="AN149" s="247">
        <v>0</v>
      </c>
      <c r="AO149" s="248">
        <v>0</v>
      </c>
      <c r="AP149" s="245" t="s">
        <v>4104</v>
      </c>
      <c r="AQ149" s="246">
        <v>42095</v>
      </c>
      <c r="AR149" s="245" t="s">
        <v>4105</v>
      </c>
      <c r="AS149" s="247"/>
      <c r="AT149" s="245" t="s">
        <v>4043</v>
      </c>
      <c r="AU149" s="245" t="s">
        <v>4043</v>
      </c>
      <c r="AV149" s="258">
        <v>-831846.19</v>
      </c>
      <c r="AW149" s="258">
        <v>0</v>
      </c>
      <c r="AX149" s="248">
        <v>0</v>
      </c>
      <c r="AY149" s="248">
        <v>0</v>
      </c>
      <c r="AZ149" s="248">
        <v>0</v>
      </c>
      <c r="BA149" s="248">
        <v>0</v>
      </c>
      <c r="BB149" s="248">
        <v>0</v>
      </c>
      <c r="BC149" s="245" t="s">
        <v>4103</v>
      </c>
      <c r="BD149" s="247">
        <v>49573844</v>
      </c>
      <c r="BE149" s="245" t="s">
        <v>4107</v>
      </c>
      <c r="BF149" s="247">
        <v>-6</v>
      </c>
      <c r="BG149" s="245" t="s">
        <v>4108</v>
      </c>
      <c r="BH149" s="245" t="s">
        <v>4109</v>
      </c>
      <c r="BI149" s="245" t="s">
        <v>4110</v>
      </c>
      <c r="BJ149" s="245" t="s">
        <v>4111</v>
      </c>
      <c r="BK149" s="245" t="s">
        <v>4112</v>
      </c>
      <c r="BL149" s="245" t="s">
        <v>4043</v>
      </c>
      <c r="BM149" s="245" t="s">
        <v>4113</v>
      </c>
      <c r="BN149" s="249">
        <v>42098</v>
      </c>
    </row>
    <row r="150" spans="1:66" ht="15" x14ac:dyDescent="0.25">
      <c r="A150" s="250"/>
      <c r="B150" s="250"/>
      <c r="C150" s="250"/>
      <c r="D150" s="250"/>
      <c r="E150" s="250"/>
      <c r="F150" s="250"/>
      <c r="H150" s="244"/>
      <c r="J150" s="272" t="s">
        <v>4158</v>
      </c>
      <c r="K150" s="272" t="s">
        <v>4200</v>
      </c>
      <c r="L150" s="250" t="s">
        <v>4200</v>
      </c>
      <c r="M150" s="272" t="s">
        <v>4126</v>
      </c>
      <c r="N150" s="272" t="s">
        <v>4200</v>
      </c>
      <c r="O150" s="272" t="s">
        <v>4668</v>
      </c>
      <c r="P150" s="274">
        <v>201203</v>
      </c>
      <c r="Q150" s="272" t="s">
        <v>270</v>
      </c>
      <c r="R150" s="276">
        <v>139234.23999999999</v>
      </c>
      <c r="S150" s="280" t="s">
        <v>4698</v>
      </c>
      <c r="T150" s="280" t="s">
        <v>4698</v>
      </c>
      <c r="V150" s="244"/>
      <c r="AC150" s="244"/>
      <c r="AE150" s="256" t="s">
        <v>4098</v>
      </c>
      <c r="AF150" s="254">
        <v>42095</v>
      </c>
      <c r="AG150" s="256" t="s">
        <v>4099</v>
      </c>
      <c r="AH150" s="256" t="s">
        <v>4140</v>
      </c>
      <c r="AI150" s="256" t="s">
        <v>4101</v>
      </c>
      <c r="AJ150" s="257">
        <v>1010000</v>
      </c>
      <c r="AK150" s="245" t="s">
        <v>4102</v>
      </c>
      <c r="AL150" s="245" t="s">
        <v>4103</v>
      </c>
      <c r="AM150" s="245" t="s">
        <v>4104</v>
      </c>
      <c r="AN150" s="247">
        <v>0</v>
      </c>
      <c r="AO150" s="248">
        <v>0</v>
      </c>
      <c r="AP150" s="245" t="s">
        <v>4104</v>
      </c>
      <c r="AQ150" s="246">
        <v>42095</v>
      </c>
      <c r="AR150" s="245" t="s">
        <v>4105</v>
      </c>
      <c r="AS150" s="247"/>
      <c r="AT150" s="245" t="s">
        <v>4043</v>
      </c>
      <c r="AU150" s="245" t="s">
        <v>4043</v>
      </c>
      <c r="AV150" s="258">
        <v>-58766.29</v>
      </c>
      <c r="AW150" s="258">
        <v>0</v>
      </c>
      <c r="AX150" s="248">
        <v>0</v>
      </c>
      <c r="AY150" s="248">
        <v>0</v>
      </c>
      <c r="AZ150" s="248">
        <v>0</v>
      </c>
      <c r="BA150" s="248">
        <v>0</v>
      </c>
      <c r="BB150" s="248">
        <v>0</v>
      </c>
      <c r="BC150" s="245" t="s">
        <v>4103</v>
      </c>
      <c r="BD150" s="247">
        <v>50337639</v>
      </c>
      <c r="BE150" s="245" t="s">
        <v>4107</v>
      </c>
      <c r="BF150" s="247">
        <v>-6</v>
      </c>
      <c r="BG150" s="245" t="s">
        <v>4108</v>
      </c>
      <c r="BH150" s="245" t="s">
        <v>4109</v>
      </c>
      <c r="BI150" s="245" t="s">
        <v>4110</v>
      </c>
      <c r="BJ150" s="245" t="s">
        <v>4111</v>
      </c>
      <c r="BK150" s="245" t="s">
        <v>4112</v>
      </c>
      <c r="BL150" s="245" t="s">
        <v>4043</v>
      </c>
      <c r="BM150" s="245" t="s">
        <v>4113</v>
      </c>
      <c r="BN150" s="249">
        <v>42130</v>
      </c>
    </row>
    <row r="151" spans="1:66" ht="15" x14ac:dyDescent="0.25">
      <c r="A151" s="250"/>
      <c r="B151" s="250"/>
      <c r="C151" s="250"/>
      <c r="D151" s="250"/>
      <c r="E151" s="250"/>
      <c r="F151" s="250"/>
      <c r="H151" s="244"/>
      <c r="J151" s="272" t="s">
        <v>4158</v>
      </c>
      <c r="K151" s="272" t="s">
        <v>4200</v>
      </c>
      <c r="L151" s="250" t="s">
        <v>4200</v>
      </c>
      <c r="M151" s="272" t="s">
        <v>4117</v>
      </c>
      <c r="N151" s="272" t="s">
        <v>4200</v>
      </c>
      <c r="O151" s="272" t="s">
        <v>4668</v>
      </c>
      <c r="P151" s="274">
        <v>201203</v>
      </c>
      <c r="Q151" s="272" t="s">
        <v>295</v>
      </c>
      <c r="R151" s="276">
        <v>-281054.3</v>
      </c>
      <c r="S151" s="280" t="s">
        <v>4698</v>
      </c>
      <c r="T151" s="280" t="s">
        <v>4698</v>
      </c>
      <c r="V151" s="244"/>
      <c r="AC151" s="244"/>
      <c r="AE151" s="256" t="s">
        <v>4098</v>
      </c>
      <c r="AF151" s="254">
        <v>42095</v>
      </c>
      <c r="AG151" s="256" t="s">
        <v>4099</v>
      </c>
      <c r="AH151" s="256" t="s">
        <v>4141</v>
      </c>
      <c r="AI151" s="256" t="s">
        <v>4101</v>
      </c>
      <c r="AJ151" s="257">
        <v>1010000</v>
      </c>
      <c r="AK151" s="245" t="s">
        <v>4102</v>
      </c>
      <c r="AL151" s="245" t="s">
        <v>4103</v>
      </c>
      <c r="AM151" s="245" t="s">
        <v>4104</v>
      </c>
      <c r="AN151" s="247">
        <v>0</v>
      </c>
      <c r="AO151" s="248">
        <v>0</v>
      </c>
      <c r="AP151" s="245" t="s">
        <v>4104</v>
      </c>
      <c r="AQ151" s="246">
        <v>42095</v>
      </c>
      <c r="AR151" s="245" t="s">
        <v>4105</v>
      </c>
      <c r="AS151" s="247"/>
      <c r="AT151" s="245" t="s">
        <v>4043</v>
      </c>
      <c r="AU151" s="245" t="s">
        <v>4043</v>
      </c>
      <c r="AV151" s="258">
        <v>-35844.199999999997</v>
      </c>
      <c r="AW151" s="258">
        <v>0</v>
      </c>
      <c r="AX151" s="248">
        <v>0</v>
      </c>
      <c r="AY151" s="248">
        <v>0</v>
      </c>
      <c r="AZ151" s="248">
        <v>0</v>
      </c>
      <c r="BA151" s="248">
        <v>0</v>
      </c>
      <c r="BB151" s="248">
        <v>0</v>
      </c>
      <c r="BC151" s="245" t="s">
        <v>4103</v>
      </c>
      <c r="BD151" s="247">
        <v>49573847</v>
      </c>
      <c r="BE151" s="245" t="s">
        <v>4107</v>
      </c>
      <c r="BF151" s="247">
        <v>-6</v>
      </c>
      <c r="BG151" s="245" t="s">
        <v>4108</v>
      </c>
      <c r="BH151" s="245" t="s">
        <v>4109</v>
      </c>
      <c r="BI151" s="245" t="s">
        <v>4110</v>
      </c>
      <c r="BJ151" s="245" t="s">
        <v>4111</v>
      </c>
      <c r="BK151" s="245" t="s">
        <v>4112</v>
      </c>
      <c r="BL151" s="245" t="s">
        <v>4043</v>
      </c>
      <c r="BM151" s="245" t="s">
        <v>4113</v>
      </c>
      <c r="BN151" s="249">
        <v>42098</v>
      </c>
    </row>
    <row r="152" spans="1:66" ht="15" x14ac:dyDescent="0.25">
      <c r="A152" s="250"/>
      <c r="B152" s="250"/>
      <c r="C152" s="250"/>
      <c r="D152" s="250"/>
      <c r="E152" s="250"/>
      <c r="F152" s="250"/>
      <c r="H152" s="244"/>
      <c r="J152" s="272" t="s">
        <v>4158</v>
      </c>
      <c r="K152" s="272" t="s">
        <v>4200</v>
      </c>
      <c r="L152" s="250" t="s">
        <v>4200</v>
      </c>
      <c r="M152" s="272" t="s">
        <v>4117</v>
      </c>
      <c r="N152" s="272" t="s">
        <v>4200</v>
      </c>
      <c r="O152" s="272" t="s">
        <v>4668</v>
      </c>
      <c r="P152" s="274">
        <v>201203</v>
      </c>
      <c r="Q152" s="272" t="s">
        <v>3919</v>
      </c>
      <c r="R152" s="276">
        <v>0</v>
      </c>
      <c r="S152" s="280" t="s">
        <v>4698</v>
      </c>
      <c r="T152" s="280" t="s">
        <v>4698</v>
      </c>
      <c r="V152" s="244"/>
      <c r="AC152" s="244"/>
      <c r="AE152" s="256" t="s">
        <v>4098</v>
      </c>
      <c r="AF152" s="254">
        <v>42095</v>
      </c>
      <c r="AG152" s="256" t="s">
        <v>4099</v>
      </c>
      <c r="AH152" s="256" t="s">
        <v>4141</v>
      </c>
      <c r="AI152" s="256" t="s">
        <v>4101</v>
      </c>
      <c r="AJ152" s="257">
        <v>1010000</v>
      </c>
      <c r="AK152" s="245" t="s">
        <v>4102</v>
      </c>
      <c r="AL152" s="245" t="s">
        <v>4103</v>
      </c>
      <c r="AM152" s="245" t="s">
        <v>4104</v>
      </c>
      <c r="AN152" s="247">
        <v>0</v>
      </c>
      <c r="AO152" s="248">
        <v>0</v>
      </c>
      <c r="AP152" s="245" t="s">
        <v>4104</v>
      </c>
      <c r="AQ152" s="246">
        <v>42095</v>
      </c>
      <c r="AR152" s="245" t="s">
        <v>4105</v>
      </c>
      <c r="AS152" s="247"/>
      <c r="AT152" s="245" t="s">
        <v>4043</v>
      </c>
      <c r="AU152" s="245" t="s">
        <v>4043</v>
      </c>
      <c r="AV152" s="258">
        <v>-6555.11</v>
      </c>
      <c r="AW152" s="258">
        <v>0</v>
      </c>
      <c r="AX152" s="248">
        <v>0</v>
      </c>
      <c r="AY152" s="248">
        <v>0</v>
      </c>
      <c r="AZ152" s="248">
        <v>0</v>
      </c>
      <c r="BA152" s="248">
        <v>0</v>
      </c>
      <c r="BB152" s="248">
        <v>0</v>
      </c>
      <c r="BC152" s="245" t="s">
        <v>4103</v>
      </c>
      <c r="BD152" s="247">
        <v>50337642</v>
      </c>
      <c r="BE152" s="245" t="s">
        <v>4107</v>
      </c>
      <c r="BF152" s="247">
        <v>-6</v>
      </c>
      <c r="BG152" s="245" t="s">
        <v>4108</v>
      </c>
      <c r="BH152" s="245" t="s">
        <v>4109</v>
      </c>
      <c r="BI152" s="245" t="s">
        <v>4110</v>
      </c>
      <c r="BJ152" s="245" t="s">
        <v>4111</v>
      </c>
      <c r="BK152" s="245" t="s">
        <v>4112</v>
      </c>
      <c r="BL152" s="245" t="s">
        <v>4043</v>
      </c>
      <c r="BM152" s="245" t="s">
        <v>4113</v>
      </c>
      <c r="BN152" s="249">
        <v>42130</v>
      </c>
    </row>
    <row r="153" spans="1:66" ht="15" x14ac:dyDescent="0.25">
      <c r="A153" s="250"/>
      <c r="B153" s="250"/>
      <c r="C153" s="250"/>
      <c r="D153" s="250"/>
      <c r="E153" s="250"/>
      <c r="F153" s="250"/>
      <c r="H153" s="244"/>
      <c r="J153" s="272" t="s">
        <v>4158</v>
      </c>
      <c r="K153" s="272" t="s">
        <v>4200</v>
      </c>
      <c r="L153" s="250" t="s">
        <v>4200</v>
      </c>
      <c r="M153" s="272" t="s">
        <v>4117</v>
      </c>
      <c r="N153" s="272" t="s">
        <v>4200</v>
      </c>
      <c r="O153" s="272" t="s">
        <v>4668</v>
      </c>
      <c r="P153" s="274">
        <v>201203</v>
      </c>
      <c r="Q153" s="272" t="s">
        <v>270</v>
      </c>
      <c r="R153" s="276">
        <v>128212.56</v>
      </c>
      <c r="S153" s="280" t="s">
        <v>4698</v>
      </c>
      <c r="T153" s="280" t="s">
        <v>4698</v>
      </c>
      <c r="V153" s="244"/>
      <c r="AC153" s="244"/>
      <c r="AE153" s="256" t="s">
        <v>4098</v>
      </c>
      <c r="AF153" s="254">
        <v>42095</v>
      </c>
      <c r="AG153" s="256" t="s">
        <v>4099</v>
      </c>
      <c r="AH153" s="256" t="s">
        <v>4142</v>
      </c>
      <c r="AI153" s="256" t="s">
        <v>4101</v>
      </c>
      <c r="AJ153" s="257">
        <v>1010000</v>
      </c>
      <c r="AK153" s="245" t="s">
        <v>4102</v>
      </c>
      <c r="AL153" s="245" t="s">
        <v>4103</v>
      </c>
      <c r="AM153" s="245" t="s">
        <v>4104</v>
      </c>
      <c r="AN153" s="247">
        <v>0</v>
      </c>
      <c r="AO153" s="248">
        <v>0</v>
      </c>
      <c r="AP153" s="245" t="s">
        <v>4104</v>
      </c>
      <c r="AQ153" s="246">
        <v>42095</v>
      </c>
      <c r="AR153" s="245" t="s">
        <v>4105</v>
      </c>
      <c r="AS153" s="247"/>
      <c r="AT153" s="245" t="s">
        <v>4043</v>
      </c>
      <c r="AU153" s="245" t="s">
        <v>4043</v>
      </c>
      <c r="AV153" s="258">
        <v>-9091.16</v>
      </c>
      <c r="AW153" s="258">
        <v>0</v>
      </c>
      <c r="AX153" s="248">
        <v>0</v>
      </c>
      <c r="AY153" s="248">
        <v>0</v>
      </c>
      <c r="AZ153" s="248">
        <v>0</v>
      </c>
      <c r="BA153" s="248">
        <v>0</v>
      </c>
      <c r="BB153" s="248">
        <v>0</v>
      </c>
      <c r="BC153" s="245" t="s">
        <v>4103</v>
      </c>
      <c r="BD153" s="247">
        <v>49573849</v>
      </c>
      <c r="BE153" s="245" t="s">
        <v>4107</v>
      </c>
      <c r="BF153" s="247">
        <v>-6</v>
      </c>
      <c r="BG153" s="245" t="s">
        <v>4108</v>
      </c>
      <c r="BH153" s="245" t="s">
        <v>4109</v>
      </c>
      <c r="BI153" s="245" t="s">
        <v>4110</v>
      </c>
      <c r="BJ153" s="245" t="s">
        <v>4111</v>
      </c>
      <c r="BK153" s="245" t="s">
        <v>4112</v>
      </c>
      <c r="BL153" s="245" t="s">
        <v>4043</v>
      </c>
      <c r="BM153" s="245" t="s">
        <v>4113</v>
      </c>
      <c r="BN153" s="249">
        <v>42098</v>
      </c>
    </row>
    <row r="154" spans="1:66" ht="15" x14ac:dyDescent="0.25">
      <c r="A154" s="250"/>
      <c r="B154" s="250"/>
      <c r="C154" s="250"/>
      <c r="D154" s="250"/>
      <c r="E154" s="250"/>
      <c r="F154" s="250"/>
      <c r="H154" s="244"/>
      <c r="J154" s="272" t="s">
        <v>4158</v>
      </c>
      <c r="K154" s="272" t="s">
        <v>4200</v>
      </c>
      <c r="L154" s="250" t="s">
        <v>4200</v>
      </c>
      <c r="M154" s="272" t="s">
        <v>4100</v>
      </c>
      <c r="N154" s="272" t="s">
        <v>4200</v>
      </c>
      <c r="O154" s="272" t="s">
        <v>4668</v>
      </c>
      <c r="P154" s="274">
        <v>201204</v>
      </c>
      <c r="Q154" s="272" t="s">
        <v>295</v>
      </c>
      <c r="R154" s="276">
        <v>-443701.6</v>
      </c>
      <c r="S154" s="280" t="s">
        <v>4698</v>
      </c>
      <c r="T154" s="280" t="s">
        <v>4698</v>
      </c>
      <c r="V154" s="244"/>
      <c r="AC154" s="244"/>
      <c r="AE154" s="256" t="s">
        <v>4098</v>
      </c>
      <c r="AF154" s="254">
        <v>42095</v>
      </c>
      <c r="AG154" s="256" t="s">
        <v>4099</v>
      </c>
      <c r="AH154" s="256" t="s">
        <v>4142</v>
      </c>
      <c r="AI154" s="256" t="s">
        <v>4101</v>
      </c>
      <c r="AJ154" s="257">
        <v>1010000</v>
      </c>
      <c r="AK154" s="245" t="s">
        <v>4102</v>
      </c>
      <c r="AL154" s="245" t="s">
        <v>4103</v>
      </c>
      <c r="AM154" s="245" t="s">
        <v>4104</v>
      </c>
      <c r="AN154" s="247">
        <v>0</v>
      </c>
      <c r="AO154" s="248">
        <v>0</v>
      </c>
      <c r="AP154" s="245" t="s">
        <v>4104</v>
      </c>
      <c r="AQ154" s="246">
        <v>42095</v>
      </c>
      <c r="AR154" s="245" t="s">
        <v>4105</v>
      </c>
      <c r="AS154" s="247"/>
      <c r="AT154" s="245" t="s">
        <v>4043</v>
      </c>
      <c r="AU154" s="245" t="s">
        <v>4043</v>
      </c>
      <c r="AV154" s="258">
        <v>-0.44</v>
      </c>
      <c r="AW154" s="258">
        <v>0</v>
      </c>
      <c r="AX154" s="248">
        <v>0</v>
      </c>
      <c r="AY154" s="248">
        <v>0</v>
      </c>
      <c r="AZ154" s="248">
        <v>0</v>
      </c>
      <c r="BA154" s="248">
        <v>0</v>
      </c>
      <c r="BB154" s="248">
        <v>0</v>
      </c>
      <c r="BC154" s="245" t="s">
        <v>4103</v>
      </c>
      <c r="BD154" s="247">
        <v>50337643</v>
      </c>
      <c r="BE154" s="245" t="s">
        <v>4107</v>
      </c>
      <c r="BF154" s="247">
        <v>-6</v>
      </c>
      <c r="BG154" s="245" t="s">
        <v>4108</v>
      </c>
      <c r="BH154" s="245" t="s">
        <v>4109</v>
      </c>
      <c r="BI154" s="245" t="s">
        <v>4110</v>
      </c>
      <c r="BJ154" s="245" t="s">
        <v>4111</v>
      </c>
      <c r="BK154" s="245" t="s">
        <v>4112</v>
      </c>
      <c r="BL154" s="245" t="s">
        <v>4043</v>
      </c>
      <c r="BM154" s="245" t="s">
        <v>4113</v>
      </c>
      <c r="BN154" s="249">
        <v>42130</v>
      </c>
    </row>
    <row r="155" spans="1:66" ht="15" x14ac:dyDescent="0.25">
      <c r="A155" s="250"/>
      <c r="B155" s="250"/>
      <c r="C155" s="250"/>
      <c r="D155" s="250"/>
      <c r="E155" s="250"/>
      <c r="F155" s="250"/>
      <c r="H155" s="244"/>
      <c r="J155" s="272" t="s">
        <v>4158</v>
      </c>
      <c r="K155" s="272" t="s">
        <v>4200</v>
      </c>
      <c r="L155" s="250" t="s">
        <v>4200</v>
      </c>
      <c r="M155" s="272" t="s">
        <v>4100</v>
      </c>
      <c r="N155" s="272" t="s">
        <v>4200</v>
      </c>
      <c r="O155" s="272" t="s">
        <v>4668</v>
      </c>
      <c r="P155" s="274">
        <v>201204</v>
      </c>
      <c r="Q155" s="272" t="s">
        <v>3919</v>
      </c>
      <c r="R155" s="276">
        <v>0</v>
      </c>
      <c r="S155" s="280" t="s">
        <v>4698</v>
      </c>
      <c r="T155" s="280" t="s">
        <v>4698</v>
      </c>
      <c r="V155" s="244"/>
      <c r="AC155" s="244"/>
      <c r="AE155" s="256" t="s">
        <v>4098</v>
      </c>
      <c r="AF155" s="254">
        <v>42156</v>
      </c>
      <c r="AG155" s="256" t="s">
        <v>4099</v>
      </c>
      <c r="AH155" s="256" t="s">
        <v>4100</v>
      </c>
      <c r="AI155" s="256" t="s">
        <v>4101</v>
      </c>
      <c r="AJ155" s="257">
        <v>1010000</v>
      </c>
      <c r="AK155" s="245" t="s">
        <v>4102</v>
      </c>
      <c r="AL155" s="245" t="s">
        <v>4103</v>
      </c>
      <c r="AM155" s="245" t="s">
        <v>4104</v>
      </c>
      <c r="AN155" s="247">
        <v>0</v>
      </c>
      <c r="AO155" s="248">
        <v>0</v>
      </c>
      <c r="AP155" s="245" t="s">
        <v>4104</v>
      </c>
      <c r="AQ155" s="246">
        <v>42156</v>
      </c>
      <c r="AR155" s="245" t="s">
        <v>4105</v>
      </c>
      <c r="AS155" s="247"/>
      <c r="AT155" s="245" t="s">
        <v>4043</v>
      </c>
      <c r="AU155" s="245" t="s">
        <v>4043</v>
      </c>
      <c r="AV155" s="258">
        <v>-2136.5</v>
      </c>
      <c r="AW155" s="258">
        <v>0</v>
      </c>
      <c r="AX155" s="248">
        <v>0</v>
      </c>
      <c r="AY155" s="248">
        <v>0</v>
      </c>
      <c r="AZ155" s="248">
        <v>0</v>
      </c>
      <c r="BA155" s="248">
        <v>0</v>
      </c>
      <c r="BB155" s="248">
        <v>0</v>
      </c>
      <c r="BC155" s="245" t="s">
        <v>4103</v>
      </c>
      <c r="BD155" s="247">
        <v>52697427</v>
      </c>
      <c r="BE155" s="245" t="s">
        <v>4107</v>
      </c>
      <c r="BF155" s="247">
        <v>-6</v>
      </c>
      <c r="BG155" s="245" t="s">
        <v>4108</v>
      </c>
      <c r="BH155" s="245" t="s">
        <v>4109</v>
      </c>
      <c r="BI155" s="245" t="s">
        <v>4110</v>
      </c>
      <c r="BJ155" s="245" t="s">
        <v>4111</v>
      </c>
      <c r="BK155" s="245" t="s">
        <v>4112</v>
      </c>
      <c r="BL155" s="245" t="s">
        <v>4043</v>
      </c>
      <c r="BM155" s="245" t="s">
        <v>4113</v>
      </c>
      <c r="BN155" s="249">
        <v>42190</v>
      </c>
    </row>
    <row r="156" spans="1:66" ht="15" x14ac:dyDescent="0.25">
      <c r="A156" s="250"/>
      <c r="B156" s="250"/>
      <c r="C156" s="250"/>
      <c r="D156" s="250"/>
      <c r="E156" s="250"/>
      <c r="F156" s="250"/>
      <c r="H156" s="244"/>
      <c r="J156" s="272" t="s">
        <v>4158</v>
      </c>
      <c r="K156" s="272" t="s">
        <v>4200</v>
      </c>
      <c r="L156" s="250" t="s">
        <v>4200</v>
      </c>
      <c r="M156" s="272" t="s">
        <v>4100</v>
      </c>
      <c r="N156" s="272" t="s">
        <v>4200</v>
      </c>
      <c r="O156" s="272" t="s">
        <v>4668</v>
      </c>
      <c r="P156" s="274">
        <v>201204</v>
      </c>
      <c r="Q156" s="272" t="s">
        <v>272</v>
      </c>
      <c r="R156" s="276">
        <v>390088.75</v>
      </c>
      <c r="S156" s="280" t="s">
        <v>4698</v>
      </c>
      <c r="T156" s="280" t="s">
        <v>4698</v>
      </c>
      <c r="V156" s="244"/>
      <c r="AC156" s="244"/>
      <c r="AE156" s="256" t="s">
        <v>4098</v>
      </c>
      <c r="AF156" s="254">
        <v>42156</v>
      </c>
      <c r="AG156" s="256" t="s">
        <v>4099</v>
      </c>
      <c r="AH156" s="256" t="s">
        <v>4137</v>
      </c>
      <c r="AI156" s="256" t="s">
        <v>4101</v>
      </c>
      <c r="AJ156" s="257">
        <v>1010000</v>
      </c>
      <c r="AK156" s="245" t="s">
        <v>4102</v>
      </c>
      <c r="AL156" s="245" t="s">
        <v>4103</v>
      </c>
      <c r="AM156" s="245" t="s">
        <v>4104</v>
      </c>
      <c r="AN156" s="247">
        <v>0</v>
      </c>
      <c r="AO156" s="248">
        <v>0</v>
      </c>
      <c r="AP156" s="245" t="s">
        <v>4104</v>
      </c>
      <c r="AQ156" s="246">
        <v>42156</v>
      </c>
      <c r="AR156" s="245" t="s">
        <v>4105</v>
      </c>
      <c r="AS156" s="247"/>
      <c r="AT156" s="245" t="s">
        <v>4043</v>
      </c>
      <c r="AU156" s="245" t="s">
        <v>4043</v>
      </c>
      <c r="AV156" s="258">
        <v>-78832.67</v>
      </c>
      <c r="AW156" s="258">
        <v>0</v>
      </c>
      <c r="AX156" s="248">
        <v>0</v>
      </c>
      <c r="AY156" s="248">
        <v>0</v>
      </c>
      <c r="AZ156" s="248">
        <v>0</v>
      </c>
      <c r="BA156" s="248">
        <v>0</v>
      </c>
      <c r="BB156" s="248">
        <v>0</v>
      </c>
      <c r="BC156" s="245" t="s">
        <v>4103</v>
      </c>
      <c r="BD156" s="247">
        <v>52697429</v>
      </c>
      <c r="BE156" s="245" t="s">
        <v>4107</v>
      </c>
      <c r="BF156" s="247">
        <v>-6</v>
      </c>
      <c r="BG156" s="245" t="s">
        <v>4108</v>
      </c>
      <c r="BH156" s="245" t="s">
        <v>4109</v>
      </c>
      <c r="BI156" s="245" t="s">
        <v>4110</v>
      </c>
      <c r="BJ156" s="245" t="s">
        <v>4111</v>
      </c>
      <c r="BK156" s="245" t="s">
        <v>4112</v>
      </c>
      <c r="BL156" s="245" t="s">
        <v>4043</v>
      </c>
      <c r="BM156" s="245" t="s">
        <v>4113</v>
      </c>
      <c r="BN156" s="249">
        <v>42190</v>
      </c>
    </row>
    <row r="157" spans="1:66" ht="15" x14ac:dyDescent="0.25">
      <c r="A157" s="250"/>
      <c r="B157" s="250"/>
      <c r="C157" s="250"/>
      <c r="D157" s="250"/>
      <c r="E157" s="250"/>
      <c r="F157" s="250"/>
      <c r="H157" s="244"/>
      <c r="J157" s="272" t="s">
        <v>4158</v>
      </c>
      <c r="K157" s="272" t="s">
        <v>4200</v>
      </c>
      <c r="L157" s="250" t="s">
        <v>4200</v>
      </c>
      <c r="M157" s="272" t="s">
        <v>4100</v>
      </c>
      <c r="N157" s="272" t="s">
        <v>4200</v>
      </c>
      <c r="O157" s="272" t="s">
        <v>4668</v>
      </c>
      <c r="P157" s="274">
        <v>201204</v>
      </c>
      <c r="Q157" s="272" t="s">
        <v>4669</v>
      </c>
      <c r="R157" s="276">
        <v>-66000</v>
      </c>
      <c r="S157" s="280" t="s">
        <v>4698</v>
      </c>
      <c r="T157" s="280" t="s">
        <v>4698</v>
      </c>
      <c r="V157" s="244"/>
      <c r="AC157" s="244"/>
      <c r="AE157" s="256" t="s">
        <v>4098</v>
      </c>
      <c r="AF157" s="254">
        <v>42156</v>
      </c>
      <c r="AG157" s="256" t="s">
        <v>4099</v>
      </c>
      <c r="AH157" s="256" t="s">
        <v>4139</v>
      </c>
      <c r="AI157" s="256" t="s">
        <v>4101</v>
      </c>
      <c r="AJ157" s="257">
        <v>1010000</v>
      </c>
      <c r="AK157" s="245" t="s">
        <v>4102</v>
      </c>
      <c r="AL157" s="245" t="s">
        <v>4103</v>
      </c>
      <c r="AM157" s="245" t="s">
        <v>4104</v>
      </c>
      <c r="AN157" s="247">
        <v>0</v>
      </c>
      <c r="AO157" s="248">
        <v>0</v>
      </c>
      <c r="AP157" s="245" t="s">
        <v>4104</v>
      </c>
      <c r="AQ157" s="246">
        <v>42156</v>
      </c>
      <c r="AR157" s="245" t="s">
        <v>4105</v>
      </c>
      <c r="AS157" s="247"/>
      <c r="AT157" s="245" t="s">
        <v>4043</v>
      </c>
      <c r="AU157" s="245" t="s">
        <v>4043</v>
      </c>
      <c r="AV157" s="258">
        <v>-10292.81</v>
      </c>
      <c r="AW157" s="258">
        <v>1178.8399999999999</v>
      </c>
      <c r="AX157" s="248">
        <v>0</v>
      </c>
      <c r="AY157" s="248">
        <v>0</v>
      </c>
      <c r="AZ157" s="248">
        <v>0</v>
      </c>
      <c r="BA157" s="248">
        <v>0</v>
      </c>
      <c r="BB157" s="248">
        <v>0</v>
      </c>
      <c r="BC157" s="245" t="s">
        <v>4103</v>
      </c>
      <c r="BD157" s="247">
        <v>52697432</v>
      </c>
      <c r="BE157" s="245" t="s">
        <v>4107</v>
      </c>
      <c r="BF157" s="247">
        <v>-6</v>
      </c>
      <c r="BG157" s="245" t="s">
        <v>4108</v>
      </c>
      <c r="BH157" s="245" t="s">
        <v>4109</v>
      </c>
      <c r="BI157" s="245" t="s">
        <v>4110</v>
      </c>
      <c r="BJ157" s="245" t="s">
        <v>4111</v>
      </c>
      <c r="BK157" s="245" t="s">
        <v>4112</v>
      </c>
      <c r="BL157" s="245" t="s">
        <v>4043</v>
      </c>
      <c r="BM157" s="245" t="s">
        <v>4113</v>
      </c>
      <c r="BN157" s="249">
        <v>42190</v>
      </c>
    </row>
    <row r="158" spans="1:66" ht="15" x14ac:dyDescent="0.25">
      <c r="A158" s="250"/>
      <c r="B158" s="250"/>
      <c r="C158" s="250"/>
      <c r="D158" s="250"/>
      <c r="E158" s="250"/>
      <c r="F158" s="250"/>
      <c r="H158" s="244"/>
      <c r="J158" s="272" t="s">
        <v>4158</v>
      </c>
      <c r="K158" s="272" t="s">
        <v>4200</v>
      </c>
      <c r="L158" s="250" t="s">
        <v>4200</v>
      </c>
      <c r="M158" s="272" t="s">
        <v>4100</v>
      </c>
      <c r="N158" s="272" t="s">
        <v>4200</v>
      </c>
      <c r="O158" s="272" t="s">
        <v>4668</v>
      </c>
      <c r="P158" s="274">
        <v>201204</v>
      </c>
      <c r="Q158" s="272" t="s">
        <v>286</v>
      </c>
      <c r="R158" s="276">
        <v>372.13</v>
      </c>
      <c r="S158" s="280" t="s">
        <v>4698</v>
      </c>
      <c r="T158" s="280" t="s">
        <v>4698</v>
      </c>
      <c r="V158" s="244"/>
      <c r="AC158" s="244"/>
      <c r="AE158" s="256" t="s">
        <v>4098</v>
      </c>
      <c r="AF158" s="254">
        <v>42156</v>
      </c>
      <c r="AG158" s="256" t="s">
        <v>4099</v>
      </c>
      <c r="AH158" s="256" t="s">
        <v>4138</v>
      </c>
      <c r="AI158" s="256" t="s">
        <v>4101</v>
      </c>
      <c r="AJ158" s="257">
        <v>1010000</v>
      </c>
      <c r="AK158" s="245" t="s">
        <v>4102</v>
      </c>
      <c r="AL158" s="245" t="s">
        <v>4103</v>
      </c>
      <c r="AM158" s="245" t="s">
        <v>4104</v>
      </c>
      <c r="AN158" s="247">
        <v>0</v>
      </c>
      <c r="AO158" s="248">
        <v>0</v>
      </c>
      <c r="AP158" s="245" t="s">
        <v>4104</v>
      </c>
      <c r="AQ158" s="246">
        <v>42156</v>
      </c>
      <c r="AR158" s="245" t="s">
        <v>4105</v>
      </c>
      <c r="AS158" s="247"/>
      <c r="AT158" s="245" t="s">
        <v>4043</v>
      </c>
      <c r="AU158" s="245" t="s">
        <v>4043</v>
      </c>
      <c r="AV158" s="258">
        <v>-27179</v>
      </c>
      <c r="AW158" s="258">
        <v>0</v>
      </c>
      <c r="AX158" s="248">
        <v>0</v>
      </c>
      <c r="AY158" s="248">
        <v>0</v>
      </c>
      <c r="AZ158" s="248">
        <v>0</v>
      </c>
      <c r="BA158" s="248">
        <v>0</v>
      </c>
      <c r="BB158" s="248">
        <v>0</v>
      </c>
      <c r="BC158" s="245" t="s">
        <v>4103</v>
      </c>
      <c r="BD158" s="247">
        <v>52697435</v>
      </c>
      <c r="BE158" s="245" t="s">
        <v>4107</v>
      </c>
      <c r="BF158" s="247">
        <v>-6</v>
      </c>
      <c r="BG158" s="245" t="s">
        <v>4108</v>
      </c>
      <c r="BH158" s="245" t="s">
        <v>4109</v>
      </c>
      <c r="BI158" s="245" t="s">
        <v>4110</v>
      </c>
      <c r="BJ158" s="245" t="s">
        <v>4111</v>
      </c>
      <c r="BK158" s="245" t="s">
        <v>4112</v>
      </c>
      <c r="BL158" s="245" t="s">
        <v>4043</v>
      </c>
      <c r="BM158" s="245" t="s">
        <v>4113</v>
      </c>
      <c r="BN158" s="249">
        <v>42190</v>
      </c>
    </row>
    <row r="159" spans="1:66" ht="15" x14ac:dyDescent="0.25">
      <c r="A159" s="250"/>
      <c r="B159" s="250"/>
      <c r="C159" s="250"/>
      <c r="D159" s="250"/>
      <c r="E159" s="250"/>
      <c r="F159" s="250"/>
      <c r="H159" s="244"/>
      <c r="J159" s="272" t="s">
        <v>4158</v>
      </c>
      <c r="K159" s="272" t="s">
        <v>4200</v>
      </c>
      <c r="L159" s="250" t="s">
        <v>4200</v>
      </c>
      <c r="M159" s="272" t="s">
        <v>4100</v>
      </c>
      <c r="N159" s="272" t="s">
        <v>4200</v>
      </c>
      <c r="O159" s="272" t="s">
        <v>4668</v>
      </c>
      <c r="P159" s="274">
        <v>201204</v>
      </c>
      <c r="Q159" s="272" t="s">
        <v>315</v>
      </c>
      <c r="R159" s="276">
        <v>1026.51</v>
      </c>
      <c r="S159" s="280" t="s">
        <v>4698</v>
      </c>
      <c r="T159" s="280" t="s">
        <v>4698</v>
      </c>
      <c r="V159" s="244"/>
      <c r="AC159" s="244"/>
      <c r="AE159" s="256" t="s">
        <v>4098</v>
      </c>
      <c r="AF159" s="254">
        <v>42156</v>
      </c>
      <c r="AG159" s="256" t="s">
        <v>4099</v>
      </c>
      <c r="AH159" s="256" t="s">
        <v>4140</v>
      </c>
      <c r="AI159" s="256" t="s">
        <v>4101</v>
      </c>
      <c r="AJ159" s="257">
        <v>1010000</v>
      </c>
      <c r="AK159" s="245" t="s">
        <v>4102</v>
      </c>
      <c r="AL159" s="245" t="s">
        <v>4103</v>
      </c>
      <c r="AM159" s="245" t="s">
        <v>4104</v>
      </c>
      <c r="AN159" s="247">
        <v>0</v>
      </c>
      <c r="AO159" s="248">
        <v>0</v>
      </c>
      <c r="AP159" s="245" t="s">
        <v>4104</v>
      </c>
      <c r="AQ159" s="246">
        <v>42156</v>
      </c>
      <c r="AR159" s="245" t="s">
        <v>4105</v>
      </c>
      <c r="AS159" s="247"/>
      <c r="AT159" s="245" t="s">
        <v>4043</v>
      </c>
      <c r="AU159" s="245" t="s">
        <v>4043</v>
      </c>
      <c r="AV159" s="258">
        <v>54362.36</v>
      </c>
      <c r="AW159" s="258">
        <v>0</v>
      </c>
      <c r="AX159" s="248">
        <v>0</v>
      </c>
      <c r="AY159" s="248">
        <v>0</v>
      </c>
      <c r="AZ159" s="248">
        <v>0</v>
      </c>
      <c r="BA159" s="248">
        <v>0</v>
      </c>
      <c r="BB159" s="248">
        <v>0</v>
      </c>
      <c r="BC159" s="245" t="s">
        <v>4103</v>
      </c>
      <c r="BD159" s="247">
        <v>52697441</v>
      </c>
      <c r="BE159" s="245" t="s">
        <v>4107</v>
      </c>
      <c r="BF159" s="247">
        <v>-6</v>
      </c>
      <c r="BG159" s="245" t="s">
        <v>4108</v>
      </c>
      <c r="BH159" s="245" t="s">
        <v>4109</v>
      </c>
      <c r="BI159" s="245" t="s">
        <v>4110</v>
      </c>
      <c r="BJ159" s="245" t="s">
        <v>4111</v>
      </c>
      <c r="BK159" s="245" t="s">
        <v>4112</v>
      </c>
      <c r="BL159" s="245" t="s">
        <v>4043</v>
      </c>
      <c r="BM159" s="245" t="s">
        <v>4113</v>
      </c>
      <c r="BN159" s="249">
        <v>42190</v>
      </c>
    </row>
    <row r="160" spans="1:66" ht="15" x14ac:dyDescent="0.25">
      <c r="A160" s="250"/>
      <c r="B160" s="250"/>
      <c r="C160" s="250"/>
      <c r="D160" s="250"/>
      <c r="E160" s="250"/>
      <c r="F160" s="250"/>
      <c r="H160" s="244"/>
      <c r="J160" s="272" t="s">
        <v>4158</v>
      </c>
      <c r="K160" s="272" t="s">
        <v>4200</v>
      </c>
      <c r="L160" s="250" t="s">
        <v>4200</v>
      </c>
      <c r="M160" s="272" t="s">
        <v>4100</v>
      </c>
      <c r="N160" s="272" t="s">
        <v>4200</v>
      </c>
      <c r="O160" s="272" t="s">
        <v>4668</v>
      </c>
      <c r="P160" s="274">
        <v>201204</v>
      </c>
      <c r="Q160" s="272" t="s">
        <v>285</v>
      </c>
      <c r="R160" s="276">
        <v>6043.8</v>
      </c>
      <c r="S160" s="280" t="s">
        <v>4698</v>
      </c>
      <c r="T160" s="280" t="s">
        <v>4698</v>
      </c>
      <c r="V160" s="244"/>
      <c r="AC160" s="244"/>
      <c r="AE160" s="256" t="s">
        <v>4098</v>
      </c>
      <c r="AF160" s="254">
        <v>42156</v>
      </c>
      <c r="AG160" s="256" t="s">
        <v>4099</v>
      </c>
      <c r="AH160" s="256" t="s">
        <v>4141</v>
      </c>
      <c r="AI160" s="256" t="s">
        <v>4101</v>
      </c>
      <c r="AJ160" s="257">
        <v>1010000</v>
      </c>
      <c r="AK160" s="245" t="s">
        <v>4102</v>
      </c>
      <c r="AL160" s="245" t="s">
        <v>4103</v>
      </c>
      <c r="AM160" s="245" t="s">
        <v>4104</v>
      </c>
      <c r="AN160" s="247">
        <v>0</v>
      </c>
      <c r="AO160" s="248">
        <v>0</v>
      </c>
      <c r="AP160" s="245" t="s">
        <v>4104</v>
      </c>
      <c r="AQ160" s="246">
        <v>42156</v>
      </c>
      <c r="AR160" s="245" t="s">
        <v>4105</v>
      </c>
      <c r="AS160" s="247"/>
      <c r="AT160" s="245" t="s">
        <v>4043</v>
      </c>
      <c r="AU160" s="245" t="s">
        <v>4043</v>
      </c>
      <c r="AV160" s="258">
        <v>-4247.13</v>
      </c>
      <c r="AW160" s="258">
        <v>0</v>
      </c>
      <c r="AX160" s="248">
        <v>0</v>
      </c>
      <c r="AY160" s="248">
        <v>0</v>
      </c>
      <c r="AZ160" s="248">
        <v>0</v>
      </c>
      <c r="BA160" s="248">
        <v>0</v>
      </c>
      <c r="BB160" s="248">
        <v>0</v>
      </c>
      <c r="BC160" s="245" t="s">
        <v>4103</v>
      </c>
      <c r="BD160" s="247">
        <v>52697446</v>
      </c>
      <c r="BE160" s="245" t="s">
        <v>4107</v>
      </c>
      <c r="BF160" s="247">
        <v>-6</v>
      </c>
      <c r="BG160" s="245" t="s">
        <v>4108</v>
      </c>
      <c r="BH160" s="245" t="s">
        <v>4109</v>
      </c>
      <c r="BI160" s="245" t="s">
        <v>4110</v>
      </c>
      <c r="BJ160" s="245" t="s">
        <v>4111</v>
      </c>
      <c r="BK160" s="245" t="s">
        <v>4112</v>
      </c>
      <c r="BL160" s="245" t="s">
        <v>4043</v>
      </c>
      <c r="BM160" s="245" t="s">
        <v>4113</v>
      </c>
      <c r="BN160" s="249">
        <v>42190</v>
      </c>
    </row>
    <row r="161" spans="1:66" ht="15" x14ac:dyDescent="0.25">
      <c r="A161" s="250"/>
      <c r="B161" s="250"/>
      <c r="C161" s="250"/>
      <c r="D161" s="250"/>
      <c r="E161" s="250"/>
      <c r="F161" s="250"/>
      <c r="H161" s="244"/>
      <c r="J161" s="272" t="s">
        <v>4158</v>
      </c>
      <c r="K161" s="272" t="s">
        <v>4200</v>
      </c>
      <c r="L161" s="250" t="s">
        <v>4200</v>
      </c>
      <c r="M161" s="272" t="s">
        <v>4100</v>
      </c>
      <c r="N161" s="272" t="s">
        <v>4200</v>
      </c>
      <c r="O161" s="272" t="s">
        <v>4668</v>
      </c>
      <c r="P161" s="274">
        <v>201204</v>
      </c>
      <c r="Q161" s="272" t="s">
        <v>396</v>
      </c>
      <c r="R161" s="276">
        <v>7.96</v>
      </c>
      <c r="S161" s="280" t="s">
        <v>4698</v>
      </c>
      <c r="T161" s="280" t="s">
        <v>4698</v>
      </c>
      <c r="V161" s="244"/>
      <c r="AC161" s="244"/>
      <c r="AE161" s="256" t="s">
        <v>4098</v>
      </c>
      <c r="AF161" s="254">
        <v>42156</v>
      </c>
      <c r="AG161" s="256" t="s">
        <v>4099</v>
      </c>
      <c r="AH161" s="256" t="s">
        <v>4142</v>
      </c>
      <c r="AI161" s="256" t="s">
        <v>4101</v>
      </c>
      <c r="AJ161" s="257">
        <v>1010000</v>
      </c>
      <c r="AK161" s="245" t="s">
        <v>4102</v>
      </c>
      <c r="AL161" s="245" t="s">
        <v>4103</v>
      </c>
      <c r="AM161" s="245" t="s">
        <v>4104</v>
      </c>
      <c r="AN161" s="247">
        <v>0</v>
      </c>
      <c r="AO161" s="248">
        <v>0</v>
      </c>
      <c r="AP161" s="245" t="s">
        <v>4104</v>
      </c>
      <c r="AQ161" s="246">
        <v>42156</v>
      </c>
      <c r="AR161" s="245" t="s">
        <v>4105</v>
      </c>
      <c r="AS161" s="247"/>
      <c r="AT161" s="245" t="s">
        <v>4043</v>
      </c>
      <c r="AU161" s="245" t="s">
        <v>4043</v>
      </c>
      <c r="AV161" s="258">
        <v>-14266.57</v>
      </c>
      <c r="AW161" s="258">
        <v>0</v>
      </c>
      <c r="AX161" s="248">
        <v>0</v>
      </c>
      <c r="AY161" s="248">
        <v>0</v>
      </c>
      <c r="AZ161" s="248">
        <v>0</v>
      </c>
      <c r="BA161" s="248">
        <v>0</v>
      </c>
      <c r="BB161" s="248">
        <v>0</v>
      </c>
      <c r="BC161" s="245" t="s">
        <v>4103</v>
      </c>
      <c r="BD161" s="247">
        <v>52697454</v>
      </c>
      <c r="BE161" s="245" t="s">
        <v>4107</v>
      </c>
      <c r="BF161" s="247">
        <v>-6</v>
      </c>
      <c r="BG161" s="245" t="s">
        <v>4108</v>
      </c>
      <c r="BH161" s="245" t="s">
        <v>4109</v>
      </c>
      <c r="BI161" s="245" t="s">
        <v>4110</v>
      </c>
      <c r="BJ161" s="245" t="s">
        <v>4111</v>
      </c>
      <c r="BK161" s="245" t="s">
        <v>4112</v>
      </c>
      <c r="BL161" s="245" t="s">
        <v>4043</v>
      </c>
      <c r="BM161" s="245" t="s">
        <v>4113</v>
      </c>
      <c r="BN161" s="249">
        <v>42190</v>
      </c>
    </row>
    <row r="162" spans="1:66" ht="15" x14ac:dyDescent="0.25">
      <c r="A162" s="250"/>
      <c r="B162" s="250"/>
      <c r="C162" s="250"/>
      <c r="D162" s="250"/>
      <c r="E162" s="250"/>
      <c r="F162" s="250"/>
      <c r="H162" s="244"/>
      <c r="J162" s="272" t="s">
        <v>4158</v>
      </c>
      <c r="K162" s="272" t="s">
        <v>4200</v>
      </c>
      <c r="L162" s="250" t="s">
        <v>4200</v>
      </c>
      <c r="M162" s="272" t="s">
        <v>4100</v>
      </c>
      <c r="N162" s="272" t="s">
        <v>4200</v>
      </c>
      <c r="O162" s="272" t="s">
        <v>4668</v>
      </c>
      <c r="P162" s="274">
        <v>201204</v>
      </c>
      <c r="Q162" s="272" t="s">
        <v>395</v>
      </c>
      <c r="R162" s="276">
        <v>151.27000000000001</v>
      </c>
      <c r="S162" s="280" t="s">
        <v>4698</v>
      </c>
      <c r="T162" s="280" t="s">
        <v>4698</v>
      </c>
      <c r="V162" s="244"/>
      <c r="AC162" s="244"/>
      <c r="AE162" s="256" t="s">
        <v>4098</v>
      </c>
      <c r="AF162" s="254">
        <v>42156</v>
      </c>
      <c r="AG162" s="256" t="s">
        <v>4099</v>
      </c>
      <c r="AH162" s="256" t="s">
        <v>4143</v>
      </c>
      <c r="AI162" s="256" t="s">
        <v>4101</v>
      </c>
      <c r="AJ162" s="257">
        <v>1010000</v>
      </c>
      <c r="AK162" s="245" t="s">
        <v>4102</v>
      </c>
      <c r="AL162" s="245" t="s">
        <v>4103</v>
      </c>
      <c r="AM162" s="245" t="s">
        <v>4104</v>
      </c>
      <c r="AN162" s="247">
        <v>0</v>
      </c>
      <c r="AO162" s="248">
        <v>0</v>
      </c>
      <c r="AP162" s="245" t="s">
        <v>4104</v>
      </c>
      <c r="AQ162" s="246">
        <v>42156</v>
      </c>
      <c r="AR162" s="245" t="s">
        <v>4105</v>
      </c>
      <c r="AS162" s="247"/>
      <c r="AT162" s="245" t="s">
        <v>4043</v>
      </c>
      <c r="AU162" s="245" t="s">
        <v>4043</v>
      </c>
      <c r="AV162" s="258">
        <v>-54120.41</v>
      </c>
      <c r="AW162" s="258">
        <v>0</v>
      </c>
      <c r="AX162" s="248">
        <v>0</v>
      </c>
      <c r="AY162" s="248">
        <v>0</v>
      </c>
      <c r="AZ162" s="248">
        <v>0</v>
      </c>
      <c r="BA162" s="248">
        <v>0</v>
      </c>
      <c r="BB162" s="248">
        <v>0</v>
      </c>
      <c r="BC162" s="245" t="s">
        <v>4103</v>
      </c>
      <c r="BD162" s="247">
        <v>52697452</v>
      </c>
      <c r="BE162" s="245" t="s">
        <v>4107</v>
      </c>
      <c r="BF162" s="247">
        <v>-6</v>
      </c>
      <c r="BG162" s="245" t="s">
        <v>4108</v>
      </c>
      <c r="BH162" s="245" t="s">
        <v>4109</v>
      </c>
      <c r="BI162" s="245" t="s">
        <v>4110</v>
      </c>
      <c r="BJ162" s="245" t="s">
        <v>4111</v>
      </c>
      <c r="BK162" s="245" t="s">
        <v>4112</v>
      </c>
      <c r="BL162" s="245" t="s">
        <v>4043</v>
      </c>
      <c r="BM162" s="245" t="s">
        <v>4113</v>
      </c>
      <c r="BN162" s="249">
        <v>42190</v>
      </c>
    </row>
    <row r="163" spans="1:66" ht="15" x14ac:dyDescent="0.25">
      <c r="A163" s="250"/>
      <c r="B163" s="250"/>
      <c r="C163" s="250"/>
      <c r="D163" s="250"/>
      <c r="E163" s="250"/>
      <c r="F163" s="250"/>
      <c r="H163" s="244"/>
      <c r="J163" s="272" t="s">
        <v>4158</v>
      </c>
      <c r="K163" s="272" t="s">
        <v>4200</v>
      </c>
      <c r="L163" s="250" t="s">
        <v>4200</v>
      </c>
      <c r="M163" s="272" t="s">
        <v>4100</v>
      </c>
      <c r="N163" s="272" t="s">
        <v>4200</v>
      </c>
      <c r="O163" s="272" t="s">
        <v>4668</v>
      </c>
      <c r="P163" s="274">
        <v>201204</v>
      </c>
      <c r="Q163" s="272" t="s">
        <v>314</v>
      </c>
      <c r="R163" s="276">
        <v>2701.34</v>
      </c>
      <c r="S163" s="280" t="s">
        <v>4698</v>
      </c>
      <c r="T163" s="280" t="s">
        <v>4698</v>
      </c>
      <c r="V163" s="244"/>
      <c r="AC163" s="244"/>
      <c r="AE163" s="256" t="s">
        <v>4098</v>
      </c>
      <c r="AF163" s="254">
        <v>42186</v>
      </c>
      <c r="AG163" s="256" t="s">
        <v>4099</v>
      </c>
      <c r="AH163" s="256" t="s">
        <v>4100</v>
      </c>
      <c r="AI163" s="256" t="s">
        <v>4101</v>
      </c>
      <c r="AJ163" s="257">
        <v>1010000</v>
      </c>
      <c r="AK163" s="245" t="s">
        <v>4102</v>
      </c>
      <c r="AL163" s="245" t="s">
        <v>4103</v>
      </c>
      <c r="AM163" s="245" t="s">
        <v>4104</v>
      </c>
      <c r="AN163" s="247">
        <v>0</v>
      </c>
      <c r="AO163" s="248">
        <v>0</v>
      </c>
      <c r="AP163" s="245" t="s">
        <v>4104</v>
      </c>
      <c r="AQ163" s="246">
        <v>42186</v>
      </c>
      <c r="AR163" s="245" t="s">
        <v>4105</v>
      </c>
      <c r="AS163" s="247"/>
      <c r="AT163" s="245" t="s">
        <v>4043</v>
      </c>
      <c r="AU163" s="245" t="s">
        <v>4043</v>
      </c>
      <c r="AV163" s="258">
        <v>-585.89</v>
      </c>
      <c r="AW163" s="258">
        <v>0</v>
      </c>
      <c r="AX163" s="248">
        <v>0</v>
      </c>
      <c r="AY163" s="248">
        <v>0</v>
      </c>
      <c r="AZ163" s="248">
        <v>0</v>
      </c>
      <c r="BA163" s="248">
        <v>0</v>
      </c>
      <c r="BB163" s="248">
        <v>0</v>
      </c>
      <c r="BC163" s="245" t="s">
        <v>4103</v>
      </c>
      <c r="BD163" s="247">
        <v>53489293</v>
      </c>
      <c r="BE163" s="245" t="s">
        <v>4107</v>
      </c>
      <c r="BF163" s="247">
        <v>-6</v>
      </c>
      <c r="BG163" s="245" t="s">
        <v>4108</v>
      </c>
      <c r="BH163" s="245" t="s">
        <v>4109</v>
      </c>
      <c r="BI163" s="245" t="s">
        <v>4110</v>
      </c>
      <c r="BJ163" s="245" t="s">
        <v>4111</v>
      </c>
      <c r="BK163" s="245" t="s">
        <v>4112</v>
      </c>
      <c r="BL163" s="245" t="s">
        <v>4043</v>
      </c>
      <c r="BM163" s="245" t="s">
        <v>4113</v>
      </c>
      <c r="BN163" s="249">
        <v>42222</v>
      </c>
    </row>
    <row r="164" spans="1:66" ht="15" x14ac:dyDescent="0.25">
      <c r="A164" s="250"/>
      <c r="B164" s="250"/>
      <c r="C164" s="250"/>
      <c r="D164" s="250"/>
      <c r="E164" s="250"/>
      <c r="F164" s="250"/>
      <c r="H164" s="244"/>
      <c r="J164" s="272" t="s">
        <v>4158</v>
      </c>
      <c r="K164" s="272" t="s">
        <v>4200</v>
      </c>
      <c r="L164" s="250" t="s">
        <v>4200</v>
      </c>
      <c r="M164" s="272" t="s">
        <v>4100</v>
      </c>
      <c r="N164" s="272" t="s">
        <v>4200</v>
      </c>
      <c r="O164" s="272" t="s">
        <v>4668</v>
      </c>
      <c r="P164" s="274">
        <v>201204</v>
      </c>
      <c r="Q164" s="272" t="s">
        <v>300</v>
      </c>
      <c r="R164" s="276">
        <v>0</v>
      </c>
      <c r="S164" s="280" t="s">
        <v>4698</v>
      </c>
      <c r="T164" s="280" t="s">
        <v>4698</v>
      </c>
      <c r="V164" s="244"/>
      <c r="AC164" s="244"/>
      <c r="AE164" s="256" t="s">
        <v>4098</v>
      </c>
      <c r="AF164" s="254">
        <v>42186</v>
      </c>
      <c r="AG164" s="256" t="s">
        <v>4099</v>
      </c>
      <c r="AH164" s="256" t="s">
        <v>4137</v>
      </c>
      <c r="AI164" s="256" t="s">
        <v>4101</v>
      </c>
      <c r="AJ164" s="257">
        <v>1010000</v>
      </c>
      <c r="AK164" s="245" t="s">
        <v>4102</v>
      </c>
      <c r="AL164" s="245" t="s">
        <v>4103</v>
      </c>
      <c r="AM164" s="245" t="s">
        <v>4104</v>
      </c>
      <c r="AN164" s="247">
        <v>0</v>
      </c>
      <c r="AO164" s="248">
        <v>0</v>
      </c>
      <c r="AP164" s="245" t="s">
        <v>4104</v>
      </c>
      <c r="AQ164" s="246">
        <v>42186</v>
      </c>
      <c r="AR164" s="245" t="s">
        <v>4105</v>
      </c>
      <c r="AS164" s="247"/>
      <c r="AT164" s="245" t="s">
        <v>4043</v>
      </c>
      <c r="AU164" s="245" t="s">
        <v>4043</v>
      </c>
      <c r="AV164" s="258">
        <v>-4348.2</v>
      </c>
      <c r="AW164" s="258">
        <v>0</v>
      </c>
      <c r="AX164" s="248">
        <v>0</v>
      </c>
      <c r="AY164" s="248">
        <v>0</v>
      </c>
      <c r="AZ164" s="248">
        <v>0</v>
      </c>
      <c r="BA164" s="248">
        <v>0</v>
      </c>
      <c r="BB164" s="248">
        <v>0</v>
      </c>
      <c r="BC164" s="245" t="s">
        <v>4103</v>
      </c>
      <c r="BD164" s="247">
        <v>53489295</v>
      </c>
      <c r="BE164" s="245" t="s">
        <v>4107</v>
      </c>
      <c r="BF164" s="247">
        <v>-6</v>
      </c>
      <c r="BG164" s="245" t="s">
        <v>4108</v>
      </c>
      <c r="BH164" s="245" t="s">
        <v>4109</v>
      </c>
      <c r="BI164" s="245" t="s">
        <v>4110</v>
      </c>
      <c r="BJ164" s="245" t="s">
        <v>4111</v>
      </c>
      <c r="BK164" s="245" t="s">
        <v>4112</v>
      </c>
      <c r="BL164" s="245" t="s">
        <v>4043</v>
      </c>
      <c r="BM164" s="245" t="s">
        <v>4113</v>
      </c>
      <c r="BN164" s="249">
        <v>42222</v>
      </c>
    </row>
    <row r="165" spans="1:66" ht="15" x14ac:dyDescent="0.25">
      <c r="A165" s="250"/>
      <c r="B165" s="250"/>
      <c r="C165" s="250"/>
      <c r="D165" s="250"/>
      <c r="E165" s="250"/>
      <c r="F165" s="250"/>
      <c r="H165" s="244"/>
      <c r="J165" s="272" t="s">
        <v>4158</v>
      </c>
      <c r="K165" s="272" t="s">
        <v>4200</v>
      </c>
      <c r="L165" s="250" t="s">
        <v>4200</v>
      </c>
      <c r="M165" s="272" t="s">
        <v>4100</v>
      </c>
      <c r="N165" s="272" t="s">
        <v>4200</v>
      </c>
      <c r="O165" s="272" t="s">
        <v>4668</v>
      </c>
      <c r="P165" s="274">
        <v>201204</v>
      </c>
      <c r="Q165" s="272" t="s">
        <v>299</v>
      </c>
      <c r="R165" s="276">
        <v>0</v>
      </c>
      <c r="S165" s="280" t="s">
        <v>4698</v>
      </c>
      <c r="T165" s="280" t="s">
        <v>4698</v>
      </c>
      <c r="V165" s="244"/>
      <c r="AC165" s="244"/>
      <c r="AE165" s="256" t="s">
        <v>4098</v>
      </c>
      <c r="AF165" s="254">
        <v>42186</v>
      </c>
      <c r="AG165" s="256" t="s">
        <v>4099</v>
      </c>
      <c r="AH165" s="256" t="s">
        <v>4139</v>
      </c>
      <c r="AI165" s="256" t="s">
        <v>4101</v>
      </c>
      <c r="AJ165" s="257">
        <v>1010000</v>
      </c>
      <c r="AK165" s="245" t="s">
        <v>4102</v>
      </c>
      <c r="AL165" s="245" t="s">
        <v>4103</v>
      </c>
      <c r="AM165" s="245" t="s">
        <v>4104</v>
      </c>
      <c r="AN165" s="247">
        <v>0</v>
      </c>
      <c r="AO165" s="248">
        <v>0</v>
      </c>
      <c r="AP165" s="245" t="s">
        <v>4104</v>
      </c>
      <c r="AQ165" s="246">
        <v>42186</v>
      </c>
      <c r="AR165" s="245" t="s">
        <v>4105</v>
      </c>
      <c r="AS165" s="247"/>
      <c r="AT165" s="245" t="s">
        <v>4043</v>
      </c>
      <c r="AU165" s="245" t="s">
        <v>4043</v>
      </c>
      <c r="AV165" s="258">
        <v>-5511.42</v>
      </c>
      <c r="AW165" s="258">
        <v>0</v>
      </c>
      <c r="AX165" s="248">
        <v>0</v>
      </c>
      <c r="AY165" s="248">
        <v>0</v>
      </c>
      <c r="AZ165" s="248">
        <v>0</v>
      </c>
      <c r="BA165" s="248">
        <v>0</v>
      </c>
      <c r="BB165" s="248">
        <v>0</v>
      </c>
      <c r="BC165" s="245" t="s">
        <v>4103</v>
      </c>
      <c r="BD165" s="247">
        <v>53489296</v>
      </c>
      <c r="BE165" s="245" t="s">
        <v>4107</v>
      </c>
      <c r="BF165" s="247">
        <v>-6</v>
      </c>
      <c r="BG165" s="245" t="s">
        <v>4108</v>
      </c>
      <c r="BH165" s="245" t="s">
        <v>4109</v>
      </c>
      <c r="BI165" s="245" t="s">
        <v>4110</v>
      </c>
      <c r="BJ165" s="245" t="s">
        <v>4111</v>
      </c>
      <c r="BK165" s="245" t="s">
        <v>4112</v>
      </c>
      <c r="BL165" s="245" t="s">
        <v>4043</v>
      </c>
      <c r="BM165" s="245" t="s">
        <v>4113</v>
      </c>
      <c r="BN165" s="249">
        <v>42222</v>
      </c>
    </row>
    <row r="166" spans="1:66" ht="15" x14ac:dyDescent="0.25">
      <c r="A166" s="250"/>
      <c r="B166" s="250"/>
      <c r="C166" s="250"/>
      <c r="D166" s="250"/>
      <c r="E166" s="250"/>
      <c r="F166" s="250"/>
      <c r="H166" s="244"/>
      <c r="J166" s="272" t="s">
        <v>4158</v>
      </c>
      <c r="K166" s="272" t="s">
        <v>4200</v>
      </c>
      <c r="L166" s="250" t="s">
        <v>4200</v>
      </c>
      <c r="M166" s="272" t="s">
        <v>4100</v>
      </c>
      <c r="N166" s="272" t="s">
        <v>4200</v>
      </c>
      <c r="O166" s="272" t="s">
        <v>4668</v>
      </c>
      <c r="P166" s="274">
        <v>201204</v>
      </c>
      <c r="Q166" s="272" t="s">
        <v>298</v>
      </c>
      <c r="R166" s="276">
        <v>884.75</v>
      </c>
      <c r="S166" s="280" t="s">
        <v>4698</v>
      </c>
      <c r="T166" s="280" t="s">
        <v>4698</v>
      </c>
      <c r="V166" s="244"/>
      <c r="AC166" s="244"/>
      <c r="AE166" s="256" t="s">
        <v>4098</v>
      </c>
      <c r="AF166" s="254">
        <v>42186</v>
      </c>
      <c r="AG166" s="256" t="s">
        <v>4099</v>
      </c>
      <c r="AH166" s="256" t="s">
        <v>4138</v>
      </c>
      <c r="AI166" s="256" t="s">
        <v>4101</v>
      </c>
      <c r="AJ166" s="257">
        <v>1010000</v>
      </c>
      <c r="AK166" s="245" t="s">
        <v>4102</v>
      </c>
      <c r="AL166" s="245" t="s">
        <v>4103</v>
      </c>
      <c r="AM166" s="245" t="s">
        <v>4104</v>
      </c>
      <c r="AN166" s="247">
        <v>0</v>
      </c>
      <c r="AO166" s="248">
        <v>0</v>
      </c>
      <c r="AP166" s="245" t="s">
        <v>4104</v>
      </c>
      <c r="AQ166" s="246">
        <v>42186</v>
      </c>
      <c r="AR166" s="245" t="s">
        <v>4105</v>
      </c>
      <c r="AS166" s="247"/>
      <c r="AT166" s="245" t="s">
        <v>4043</v>
      </c>
      <c r="AU166" s="245" t="s">
        <v>4043</v>
      </c>
      <c r="AV166" s="258">
        <v>-13618</v>
      </c>
      <c r="AW166" s="258">
        <v>0</v>
      </c>
      <c r="AX166" s="248">
        <v>0</v>
      </c>
      <c r="AY166" s="248">
        <v>0</v>
      </c>
      <c r="AZ166" s="248">
        <v>0</v>
      </c>
      <c r="BA166" s="248">
        <v>0</v>
      </c>
      <c r="BB166" s="248">
        <v>0</v>
      </c>
      <c r="BC166" s="245" t="s">
        <v>4103</v>
      </c>
      <c r="BD166" s="247">
        <v>53489299</v>
      </c>
      <c r="BE166" s="245" t="s">
        <v>4107</v>
      </c>
      <c r="BF166" s="247">
        <v>-6</v>
      </c>
      <c r="BG166" s="245" t="s">
        <v>4108</v>
      </c>
      <c r="BH166" s="245" t="s">
        <v>4109</v>
      </c>
      <c r="BI166" s="245" t="s">
        <v>4110</v>
      </c>
      <c r="BJ166" s="245" t="s">
        <v>4111</v>
      </c>
      <c r="BK166" s="245" t="s">
        <v>4112</v>
      </c>
      <c r="BL166" s="245" t="s">
        <v>4043</v>
      </c>
      <c r="BM166" s="245" t="s">
        <v>4113</v>
      </c>
      <c r="BN166" s="249">
        <v>42222</v>
      </c>
    </row>
    <row r="167" spans="1:66" ht="15" x14ac:dyDescent="0.25">
      <c r="A167" s="250"/>
      <c r="B167" s="250"/>
      <c r="C167" s="250"/>
      <c r="D167" s="250"/>
      <c r="E167" s="250"/>
      <c r="F167" s="250"/>
      <c r="H167" s="244"/>
      <c r="J167" s="272" t="s">
        <v>4158</v>
      </c>
      <c r="K167" s="272" t="s">
        <v>4200</v>
      </c>
      <c r="L167" s="250" t="s">
        <v>4200</v>
      </c>
      <c r="M167" s="272" t="s">
        <v>4100</v>
      </c>
      <c r="N167" s="272" t="s">
        <v>4200</v>
      </c>
      <c r="O167" s="272" t="s">
        <v>4668</v>
      </c>
      <c r="P167" s="274">
        <v>201204</v>
      </c>
      <c r="Q167" s="272" t="s">
        <v>284</v>
      </c>
      <c r="R167" s="276">
        <v>2144.02</v>
      </c>
      <c r="S167" s="280" t="s">
        <v>4698</v>
      </c>
      <c r="T167" s="280" t="s">
        <v>4698</v>
      </c>
      <c r="V167" s="244"/>
      <c r="AC167" s="244"/>
      <c r="AE167" s="256" t="s">
        <v>4098</v>
      </c>
      <c r="AF167" s="254">
        <v>42186</v>
      </c>
      <c r="AG167" s="256" t="s">
        <v>4099</v>
      </c>
      <c r="AH167" s="256" t="s">
        <v>4140</v>
      </c>
      <c r="AI167" s="256" t="s">
        <v>4101</v>
      </c>
      <c r="AJ167" s="257">
        <v>1010000</v>
      </c>
      <c r="AK167" s="245" t="s">
        <v>4102</v>
      </c>
      <c r="AL167" s="245" t="s">
        <v>4103</v>
      </c>
      <c r="AM167" s="245" t="s">
        <v>4104</v>
      </c>
      <c r="AN167" s="247">
        <v>0</v>
      </c>
      <c r="AO167" s="248">
        <v>0</v>
      </c>
      <c r="AP167" s="245" t="s">
        <v>4104</v>
      </c>
      <c r="AQ167" s="246">
        <v>42186</v>
      </c>
      <c r="AR167" s="245" t="s">
        <v>4105</v>
      </c>
      <c r="AS167" s="247"/>
      <c r="AT167" s="245" t="s">
        <v>4043</v>
      </c>
      <c r="AU167" s="245" t="s">
        <v>4043</v>
      </c>
      <c r="AV167" s="258">
        <v>-4782.45</v>
      </c>
      <c r="AW167" s="258">
        <v>0</v>
      </c>
      <c r="AX167" s="248">
        <v>0</v>
      </c>
      <c r="AY167" s="248">
        <v>0</v>
      </c>
      <c r="AZ167" s="248">
        <v>0</v>
      </c>
      <c r="BA167" s="248">
        <v>0</v>
      </c>
      <c r="BB167" s="248">
        <v>0</v>
      </c>
      <c r="BC167" s="245" t="s">
        <v>4103</v>
      </c>
      <c r="BD167" s="247">
        <v>53489301</v>
      </c>
      <c r="BE167" s="245" t="s">
        <v>4107</v>
      </c>
      <c r="BF167" s="247">
        <v>-6</v>
      </c>
      <c r="BG167" s="245" t="s">
        <v>4108</v>
      </c>
      <c r="BH167" s="245" t="s">
        <v>4109</v>
      </c>
      <c r="BI167" s="245" t="s">
        <v>4110</v>
      </c>
      <c r="BJ167" s="245" t="s">
        <v>4111</v>
      </c>
      <c r="BK167" s="245" t="s">
        <v>4112</v>
      </c>
      <c r="BL167" s="245" t="s">
        <v>4043</v>
      </c>
      <c r="BM167" s="245" t="s">
        <v>4113</v>
      </c>
      <c r="BN167" s="249">
        <v>42222</v>
      </c>
    </row>
    <row r="168" spans="1:66" ht="15" x14ac:dyDescent="0.25">
      <c r="A168" s="250"/>
      <c r="B168" s="250"/>
      <c r="C168" s="250"/>
      <c r="D168" s="250"/>
      <c r="E168" s="250"/>
      <c r="F168" s="250"/>
      <c r="H168" s="244"/>
      <c r="J168" s="272" t="s">
        <v>4158</v>
      </c>
      <c r="K168" s="272" t="s">
        <v>4200</v>
      </c>
      <c r="L168" s="250" t="s">
        <v>4200</v>
      </c>
      <c r="M168" s="272" t="s">
        <v>4100</v>
      </c>
      <c r="N168" s="272" t="s">
        <v>4200</v>
      </c>
      <c r="O168" s="272" t="s">
        <v>4668</v>
      </c>
      <c r="P168" s="274">
        <v>201204</v>
      </c>
      <c r="Q168" s="272" t="s">
        <v>321</v>
      </c>
      <c r="R168" s="276">
        <v>29.28</v>
      </c>
      <c r="S168" s="280" t="s">
        <v>4698</v>
      </c>
      <c r="T168" s="280" t="s">
        <v>4698</v>
      </c>
      <c r="V168" s="244"/>
      <c r="AC168" s="244"/>
      <c r="AE168" s="256" t="s">
        <v>4098</v>
      </c>
      <c r="AF168" s="254">
        <v>42186</v>
      </c>
      <c r="AG168" s="256" t="s">
        <v>4099</v>
      </c>
      <c r="AH168" s="256" t="s">
        <v>4141</v>
      </c>
      <c r="AI168" s="256" t="s">
        <v>4101</v>
      </c>
      <c r="AJ168" s="257">
        <v>1010000</v>
      </c>
      <c r="AK168" s="245" t="s">
        <v>4102</v>
      </c>
      <c r="AL168" s="245" t="s">
        <v>4103</v>
      </c>
      <c r="AM168" s="245" t="s">
        <v>4104</v>
      </c>
      <c r="AN168" s="247">
        <v>0</v>
      </c>
      <c r="AO168" s="248">
        <v>0</v>
      </c>
      <c r="AP168" s="245" t="s">
        <v>4104</v>
      </c>
      <c r="AQ168" s="246">
        <v>42186</v>
      </c>
      <c r="AR168" s="245" t="s">
        <v>4105</v>
      </c>
      <c r="AS168" s="247"/>
      <c r="AT168" s="245" t="s">
        <v>4043</v>
      </c>
      <c r="AU168" s="245" t="s">
        <v>4043</v>
      </c>
      <c r="AV168" s="258">
        <v>-20888.5</v>
      </c>
      <c r="AW168" s="258">
        <v>0</v>
      </c>
      <c r="AX168" s="248">
        <v>0</v>
      </c>
      <c r="AY168" s="248">
        <v>0</v>
      </c>
      <c r="AZ168" s="248">
        <v>0</v>
      </c>
      <c r="BA168" s="248">
        <v>0</v>
      </c>
      <c r="BB168" s="248">
        <v>0</v>
      </c>
      <c r="BC168" s="245" t="s">
        <v>4103</v>
      </c>
      <c r="BD168" s="247">
        <v>53489302</v>
      </c>
      <c r="BE168" s="245" t="s">
        <v>4107</v>
      </c>
      <c r="BF168" s="247">
        <v>-6</v>
      </c>
      <c r="BG168" s="245" t="s">
        <v>4108</v>
      </c>
      <c r="BH168" s="245" t="s">
        <v>4109</v>
      </c>
      <c r="BI168" s="245" t="s">
        <v>4110</v>
      </c>
      <c r="BJ168" s="245" t="s">
        <v>4111</v>
      </c>
      <c r="BK168" s="245" t="s">
        <v>4112</v>
      </c>
      <c r="BL168" s="245" t="s">
        <v>4043</v>
      </c>
      <c r="BM168" s="245" t="s">
        <v>4113</v>
      </c>
      <c r="BN168" s="249">
        <v>42222</v>
      </c>
    </row>
    <row r="169" spans="1:66" ht="15" x14ac:dyDescent="0.25">
      <c r="A169" s="250"/>
      <c r="B169" s="250"/>
      <c r="C169" s="250"/>
      <c r="D169" s="250"/>
      <c r="E169" s="250"/>
      <c r="F169" s="250"/>
      <c r="H169" s="244"/>
      <c r="J169" s="272" t="s">
        <v>4158</v>
      </c>
      <c r="K169" s="272" t="s">
        <v>4200</v>
      </c>
      <c r="L169" s="250" t="s">
        <v>4200</v>
      </c>
      <c r="M169" s="272" t="s">
        <v>4100</v>
      </c>
      <c r="N169" s="272" t="s">
        <v>4200</v>
      </c>
      <c r="O169" s="272" t="s">
        <v>4668</v>
      </c>
      <c r="P169" s="274">
        <v>201204</v>
      </c>
      <c r="Q169" s="272" t="s">
        <v>270</v>
      </c>
      <c r="R169" s="276">
        <v>108977.67</v>
      </c>
      <c r="S169" s="280" t="s">
        <v>4698</v>
      </c>
      <c r="T169" s="280" t="s">
        <v>4698</v>
      </c>
      <c r="V169" s="244"/>
      <c r="AC169" s="244"/>
      <c r="AE169" s="256" t="s">
        <v>4098</v>
      </c>
      <c r="AF169" s="254">
        <v>42186</v>
      </c>
      <c r="AG169" s="256" t="s">
        <v>4099</v>
      </c>
      <c r="AH169" s="256" t="s">
        <v>4142</v>
      </c>
      <c r="AI169" s="256" t="s">
        <v>4101</v>
      </c>
      <c r="AJ169" s="257">
        <v>1010000</v>
      </c>
      <c r="AK169" s="245" t="s">
        <v>4102</v>
      </c>
      <c r="AL169" s="245" t="s">
        <v>4103</v>
      </c>
      <c r="AM169" s="245" t="s">
        <v>4104</v>
      </c>
      <c r="AN169" s="247">
        <v>0</v>
      </c>
      <c r="AO169" s="248">
        <v>0</v>
      </c>
      <c r="AP169" s="245" t="s">
        <v>4104</v>
      </c>
      <c r="AQ169" s="246">
        <v>42186</v>
      </c>
      <c r="AR169" s="245" t="s">
        <v>4105</v>
      </c>
      <c r="AS169" s="247"/>
      <c r="AT169" s="245" t="s">
        <v>4043</v>
      </c>
      <c r="AU169" s="245" t="s">
        <v>4043</v>
      </c>
      <c r="AV169" s="258">
        <v>-19836.560000000001</v>
      </c>
      <c r="AW169" s="258">
        <v>0</v>
      </c>
      <c r="AX169" s="248">
        <v>0</v>
      </c>
      <c r="AY169" s="248">
        <v>0</v>
      </c>
      <c r="AZ169" s="248">
        <v>0</v>
      </c>
      <c r="BA169" s="248">
        <v>0</v>
      </c>
      <c r="BB169" s="248">
        <v>0</v>
      </c>
      <c r="BC169" s="245" t="s">
        <v>4103</v>
      </c>
      <c r="BD169" s="247">
        <v>53489306</v>
      </c>
      <c r="BE169" s="245" t="s">
        <v>4107</v>
      </c>
      <c r="BF169" s="247">
        <v>-6</v>
      </c>
      <c r="BG169" s="245" t="s">
        <v>4108</v>
      </c>
      <c r="BH169" s="245" t="s">
        <v>4109</v>
      </c>
      <c r="BI169" s="245" t="s">
        <v>4110</v>
      </c>
      <c r="BJ169" s="245" t="s">
        <v>4111</v>
      </c>
      <c r="BK169" s="245" t="s">
        <v>4112</v>
      </c>
      <c r="BL169" s="245" t="s">
        <v>4043</v>
      </c>
      <c r="BM169" s="245" t="s">
        <v>4113</v>
      </c>
      <c r="BN169" s="249">
        <v>42222</v>
      </c>
    </row>
    <row r="170" spans="1:66" ht="15" x14ac:dyDescent="0.25">
      <c r="A170" s="250"/>
      <c r="B170" s="250"/>
      <c r="C170" s="250"/>
      <c r="D170" s="250"/>
      <c r="E170" s="250"/>
      <c r="F170" s="250"/>
      <c r="H170" s="244"/>
      <c r="J170" s="272" t="s">
        <v>4158</v>
      </c>
      <c r="K170" s="272" t="s">
        <v>4200</v>
      </c>
      <c r="L170" s="250" t="s">
        <v>4200</v>
      </c>
      <c r="M170" s="272" t="s">
        <v>4100</v>
      </c>
      <c r="N170" s="272" t="s">
        <v>4200</v>
      </c>
      <c r="O170" s="272" t="s">
        <v>4668</v>
      </c>
      <c r="P170" s="274">
        <v>201204</v>
      </c>
      <c r="Q170" s="272" t="s">
        <v>283</v>
      </c>
      <c r="R170" s="276">
        <v>13760.69</v>
      </c>
      <c r="S170" s="280" t="s">
        <v>4698</v>
      </c>
      <c r="T170" s="280" t="s">
        <v>4698</v>
      </c>
      <c r="V170" s="244"/>
      <c r="AC170" s="244"/>
      <c r="AE170" s="256" t="s">
        <v>4098</v>
      </c>
      <c r="AF170" s="254">
        <v>42186</v>
      </c>
      <c r="AG170" s="256" t="s">
        <v>4099</v>
      </c>
      <c r="AH170" s="256" t="s">
        <v>4143</v>
      </c>
      <c r="AI170" s="256" t="s">
        <v>4101</v>
      </c>
      <c r="AJ170" s="257">
        <v>1010000</v>
      </c>
      <c r="AK170" s="245" t="s">
        <v>4102</v>
      </c>
      <c r="AL170" s="245" t="s">
        <v>4103</v>
      </c>
      <c r="AM170" s="245" t="s">
        <v>4104</v>
      </c>
      <c r="AN170" s="247">
        <v>0</v>
      </c>
      <c r="AO170" s="248">
        <v>0</v>
      </c>
      <c r="AP170" s="245" t="s">
        <v>4104</v>
      </c>
      <c r="AQ170" s="246">
        <v>42186</v>
      </c>
      <c r="AR170" s="245" t="s">
        <v>4105</v>
      </c>
      <c r="AS170" s="247"/>
      <c r="AT170" s="245" t="s">
        <v>4043</v>
      </c>
      <c r="AU170" s="245" t="s">
        <v>4043</v>
      </c>
      <c r="AV170" s="258">
        <v>-11080.4</v>
      </c>
      <c r="AW170" s="258">
        <v>0</v>
      </c>
      <c r="AX170" s="248">
        <v>0</v>
      </c>
      <c r="AY170" s="248">
        <v>0</v>
      </c>
      <c r="AZ170" s="248">
        <v>0</v>
      </c>
      <c r="BA170" s="248">
        <v>0</v>
      </c>
      <c r="BB170" s="248">
        <v>0</v>
      </c>
      <c r="BC170" s="245" t="s">
        <v>4103</v>
      </c>
      <c r="BD170" s="247">
        <v>53489305</v>
      </c>
      <c r="BE170" s="245" t="s">
        <v>4107</v>
      </c>
      <c r="BF170" s="247">
        <v>-6</v>
      </c>
      <c r="BG170" s="245" t="s">
        <v>4108</v>
      </c>
      <c r="BH170" s="245" t="s">
        <v>4109</v>
      </c>
      <c r="BI170" s="245" t="s">
        <v>4110</v>
      </c>
      <c r="BJ170" s="245" t="s">
        <v>4111</v>
      </c>
      <c r="BK170" s="245" t="s">
        <v>4112</v>
      </c>
      <c r="BL170" s="245" t="s">
        <v>4043</v>
      </c>
      <c r="BM170" s="245" t="s">
        <v>4113</v>
      </c>
      <c r="BN170" s="249">
        <v>42222</v>
      </c>
    </row>
    <row r="171" spans="1:66" ht="15" x14ac:dyDescent="0.25">
      <c r="A171" s="250"/>
      <c r="B171" s="250"/>
      <c r="C171" s="250"/>
      <c r="D171" s="250"/>
      <c r="E171" s="250"/>
      <c r="F171" s="250"/>
      <c r="H171" s="244"/>
      <c r="J171" s="272" t="s">
        <v>4158</v>
      </c>
      <c r="K171" s="272" t="s">
        <v>4200</v>
      </c>
      <c r="L171" s="250" t="s">
        <v>4200</v>
      </c>
      <c r="M171" s="272" t="s">
        <v>4100</v>
      </c>
      <c r="N171" s="272" t="s">
        <v>4200</v>
      </c>
      <c r="O171" s="272" t="s">
        <v>4668</v>
      </c>
      <c r="P171" s="274">
        <v>201204</v>
      </c>
      <c r="Q171" s="272" t="s">
        <v>313</v>
      </c>
      <c r="R171" s="276">
        <v>-7658.81</v>
      </c>
      <c r="S171" s="280" t="s">
        <v>4698</v>
      </c>
      <c r="T171" s="280" t="s">
        <v>4698</v>
      </c>
      <c r="V171" s="244"/>
      <c r="AC171" s="244"/>
      <c r="AE171" s="256" t="s">
        <v>4098</v>
      </c>
      <c r="AF171" s="254">
        <v>42217</v>
      </c>
      <c r="AG171" s="256" t="s">
        <v>4099</v>
      </c>
      <c r="AH171" s="256" t="s">
        <v>4137</v>
      </c>
      <c r="AI171" s="256" t="s">
        <v>4101</v>
      </c>
      <c r="AJ171" s="257">
        <v>1010000</v>
      </c>
      <c r="AK171" s="245" t="s">
        <v>4102</v>
      </c>
      <c r="AL171" s="245" t="s">
        <v>4103</v>
      </c>
      <c r="AM171" s="245" t="s">
        <v>4104</v>
      </c>
      <c r="AN171" s="247">
        <v>0</v>
      </c>
      <c r="AO171" s="248">
        <v>0</v>
      </c>
      <c r="AP171" s="245" t="s">
        <v>4104</v>
      </c>
      <c r="AQ171" s="246">
        <v>42217</v>
      </c>
      <c r="AR171" s="245" t="s">
        <v>4105</v>
      </c>
      <c r="AS171" s="247"/>
      <c r="AT171" s="245" t="s">
        <v>4043</v>
      </c>
      <c r="AU171" s="245" t="s">
        <v>4043</v>
      </c>
      <c r="AV171" s="258">
        <v>-7422.53</v>
      </c>
      <c r="AW171" s="258">
        <v>0</v>
      </c>
      <c r="AX171" s="248">
        <v>0</v>
      </c>
      <c r="AY171" s="248">
        <v>0</v>
      </c>
      <c r="AZ171" s="248">
        <v>0</v>
      </c>
      <c r="BA171" s="248">
        <v>0</v>
      </c>
      <c r="BB171" s="248">
        <v>0</v>
      </c>
      <c r="BC171" s="245" t="s">
        <v>4103</v>
      </c>
      <c r="BD171" s="247">
        <v>58579745</v>
      </c>
      <c r="BE171" s="245" t="s">
        <v>4107</v>
      </c>
      <c r="BF171" s="247">
        <v>-6</v>
      </c>
      <c r="BG171" s="245" t="s">
        <v>4108</v>
      </c>
      <c r="BH171" s="245" t="s">
        <v>4109</v>
      </c>
      <c r="BI171" s="245" t="s">
        <v>4110</v>
      </c>
      <c r="BJ171" s="245" t="s">
        <v>4111</v>
      </c>
      <c r="BK171" s="245" t="s">
        <v>4112</v>
      </c>
      <c r="BL171" s="245" t="s">
        <v>4043</v>
      </c>
      <c r="BM171" s="245" t="s">
        <v>4113</v>
      </c>
      <c r="BN171" s="249">
        <v>42251</v>
      </c>
    </row>
    <row r="172" spans="1:66" ht="15" x14ac:dyDescent="0.25">
      <c r="A172" s="250"/>
      <c r="B172" s="250"/>
      <c r="C172" s="250"/>
      <c r="D172" s="250"/>
      <c r="E172" s="250"/>
      <c r="F172" s="250"/>
      <c r="H172" s="244"/>
      <c r="J172" s="272" t="s">
        <v>4158</v>
      </c>
      <c r="K172" s="272" t="s">
        <v>4200</v>
      </c>
      <c r="L172" s="250" t="s">
        <v>4200</v>
      </c>
      <c r="M172" s="272" t="s">
        <v>4100</v>
      </c>
      <c r="N172" s="272" t="s">
        <v>4200</v>
      </c>
      <c r="O172" s="272" t="s">
        <v>4668</v>
      </c>
      <c r="P172" s="274">
        <v>201204</v>
      </c>
      <c r="Q172" s="272" t="s">
        <v>282</v>
      </c>
      <c r="R172" s="276">
        <v>9286.07</v>
      </c>
      <c r="S172" s="280" t="s">
        <v>4698</v>
      </c>
      <c r="T172" s="280" t="s">
        <v>4698</v>
      </c>
      <c r="V172" s="244"/>
      <c r="AC172" s="244"/>
      <c r="AE172" s="256" t="s">
        <v>4098</v>
      </c>
      <c r="AF172" s="254">
        <v>42217</v>
      </c>
      <c r="AG172" s="256" t="s">
        <v>4099</v>
      </c>
      <c r="AH172" s="256" t="s">
        <v>4139</v>
      </c>
      <c r="AI172" s="256" t="s">
        <v>4101</v>
      </c>
      <c r="AJ172" s="257">
        <v>1010000</v>
      </c>
      <c r="AK172" s="245" t="s">
        <v>4102</v>
      </c>
      <c r="AL172" s="245" t="s">
        <v>4103</v>
      </c>
      <c r="AM172" s="245" t="s">
        <v>4104</v>
      </c>
      <c r="AN172" s="247">
        <v>0</v>
      </c>
      <c r="AO172" s="248">
        <v>0</v>
      </c>
      <c r="AP172" s="245" t="s">
        <v>4104</v>
      </c>
      <c r="AQ172" s="246">
        <v>42217</v>
      </c>
      <c r="AR172" s="245" t="s">
        <v>4105</v>
      </c>
      <c r="AS172" s="247"/>
      <c r="AT172" s="245" t="s">
        <v>4043</v>
      </c>
      <c r="AU172" s="245" t="s">
        <v>4043</v>
      </c>
      <c r="AV172" s="258">
        <v>-5217.5200000000004</v>
      </c>
      <c r="AW172" s="258">
        <v>0</v>
      </c>
      <c r="AX172" s="248">
        <v>0</v>
      </c>
      <c r="AY172" s="248">
        <v>0</v>
      </c>
      <c r="AZ172" s="248">
        <v>0</v>
      </c>
      <c r="BA172" s="248">
        <v>0</v>
      </c>
      <c r="BB172" s="248">
        <v>0</v>
      </c>
      <c r="BC172" s="245" t="s">
        <v>4103</v>
      </c>
      <c r="BD172" s="247">
        <v>58579746</v>
      </c>
      <c r="BE172" s="245" t="s">
        <v>4107</v>
      </c>
      <c r="BF172" s="247">
        <v>-6</v>
      </c>
      <c r="BG172" s="245" t="s">
        <v>4108</v>
      </c>
      <c r="BH172" s="245" t="s">
        <v>4109</v>
      </c>
      <c r="BI172" s="245" t="s">
        <v>4110</v>
      </c>
      <c r="BJ172" s="245" t="s">
        <v>4111</v>
      </c>
      <c r="BK172" s="245" t="s">
        <v>4112</v>
      </c>
      <c r="BL172" s="245" t="s">
        <v>4043</v>
      </c>
      <c r="BM172" s="245" t="s">
        <v>4113</v>
      </c>
      <c r="BN172" s="249">
        <v>42251</v>
      </c>
    </row>
    <row r="173" spans="1:66" ht="15" x14ac:dyDescent="0.25">
      <c r="A173" s="250"/>
      <c r="B173" s="250"/>
      <c r="C173" s="250"/>
      <c r="D173" s="250"/>
      <c r="E173" s="250"/>
      <c r="F173" s="250"/>
      <c r="H173" s="244"/>
      <c r="J173" s="272" t="s">
        <v>4158</v>
      </c>
      <c r="K173" s="272" t="s">
        <v>4200</v>
      </c>
      <c r="L173" s="250" t="s">
        <v>4200</v>
      </c>
      <c r="M173" s="272" t="s">
        <v>4100</v>
      </c>
      <c r="N173" s="272" t="s">
        <v>4200</v>
      </c>
      <c r="O173" s="272" t="s">
        <v>4668</v>
      </c>
      <c r="P173" s="274">
        <v>201204</v>
      </c>
      <c r="Q173" s="272" t="s">
        <v>360</v>
      </c>
      <c r="R173" s="276">
        <v>-311.57</v>
      </c>
      <c r="S173" s="280" t="s">
        <v>4698</v>
      </c>
      <c r="T173" s="280" t="s">
        <v>4698</v>
      </c>
      <c r="V173" s="244"/>
      <c r="AC173" s="244"/>
      <c r="AE173" s="256" t="s">
        <v>4098</v>
      </c>
      <c r="AF173" s="254">
        <v>42217</v>
      </c>
      <c r="AG173" s="256" t="s">
        <v>4099</v>
      </c>
      <c r="AH173" s="256" t="s">
        <v>4140</v>
      </c>
      <c r="AI173" s="256" t="s">
        <v>4101</v>
      </c>
      <c r="AJ173" s="257">
        <v>1010000</v>
      </c>
      <c r="AK173" s="245" t="s">
        <v>4102</v>
      </c>
      <c r="AL173" s="245" t="s">
        <v>4103</v>
      </c>
      <c r="AM173" s="245" t="s">
        <v>4104</v>
      </c>
      <c r="AN173" s="247">
        <v>0</v>
      </c>
      <c r="AO173" s="248">
        <v>0</v>
      </c>
      <c r="AP173" s="245" t="s">
        <v>4104</v>
      </c>
      <c r="AQ173" s="246">
        <v>42217</v>
      </c>
      <c r="AR173" s="245" t="s">
        <v>4105</v>
      </c>
      <c r="AS173" s="247"/>
      <c r="AT173" s="245" t="s">
        <v>4043</v>
      </c>
      <c r="AU173" s="245" t="s">
        <v>4043</v>
      </c>
      <c r="AV173" s="258">
        <v>-5493.43</v>
      </c>
      <c r="AW173" s="258">
        <v>0</v>
      </c>
      <c r="AX173" s="248">
        <v>0</v>
      </c>
      <c r="AY173" s="248">
        <v>0</v>
      </c>
      <c r="AZ173" s="248">
        <v>0</v>
      </c>
      <c r="BA173" s="248">
        <v>0</v>
      </c>
      <c r="BB173" s="248">
        <v>0</v>
      </c>
      <c r="BC173" s="245" t="s">
        <v>4103</v>
      </c>
      <c r="BD173" s="247">
        <v>58579748</v>
      </c>
      <c r="BE173" s="245" t="s">
        <v>4107</v>
      </c>
      <c r="BF173" s="247">
        <v>-6</v>
      </c>
      <c r="BG173" s="245" t="s">
        <v>4108</v>
      </c>
      <c r="BH173" s="245" t="s">
        <v>4109</v>
      </c>
      <c r="BI173" s="245" t="s">
        <v>4110</v>
      </c>
      <c r="BJ173" s="245" t="s">
        <v>4111</v>
      </c>
      <c r="BK173" s="245" t="s">
        <v>4112</v>
      </c>
      <c r="BL173" s="245" t="s">
        <v>4043</v>
      </c>
      <c r="BM173" s="245" t="s">
        <v>4113</v>
      </c>
      <c r="BN173" s="249">
        <v>42251</v>
      </c>
    </row>
    <row r="174" spans="1:66" ht="15" x14ac:dyDescent="0.25">
      <c r="A174" s="250"/>
      <c r="B174" s="250"/>
      <c r="C174" s="250"/>
      <c r="D174" s="250"/>
      <c r="E174" s="250"/>
      <c r="F174" s="250"/>
      <c r="H174" s="244"/>
      <c r="J174" s="272" t="s">
        <v>4158</v>
      </c>
      <c r="K174" s="272" t="s">
        <v>4200</v>
      </c>
      <c r="L174" s="250" t="s">
        <v>4200</v>
      </c>
      <c r="M174" s="272" t="s">
        <v>4100</v>
      </c>
      <c r="N174" s="272" t="s">
        <v>4200</v>
      </c>
      <c r="O174" s="272" t="s">
        <v>4668</v>
      </c>
      <c r="P174" s="274">
        <v>201204</v>
      </c>
      <c r="Q174" s="272" t="s">
        <v>320</v>
      </c>
      <c r="R174" s="276">
        <v>294.3</v>
      </c>
      <c r="S174" s="280" t="s">
        <v>4698</v>
      </c>
      <c r="T174" s="280" t="s">
        <v>4698</v>
      </c>
      <c r="V174" s="244"/>
      <c r="AC174" s="244"/>
      <c r="AE174" s="256" t="s">
        <v>4098</v>
      </c>
      <c r="AF174" s="254">
        <v>42217</v>
      </c>
      <c r="AG174" s="256" t="s">
        <v>4099</v>
      </c>
      <c r="AH174" s="256" t="s">
        <v>4142</v>
      </c>
      <c r="AI174" s="256" t="s">
        <v>4101</v>
      </c>
      <c r="AJ174" s="257">
        <v>1010000</v>
      </c>
      <c r="AK174" s="245" t="s">
        <v>4102</v>
      </c>
      <c r="AL174" s="245" t="s">
        <v>4103</v>
      </c>
      <c r="AM174" s="245" t="s">
        <v>4104</v>
      </c>
      <c r="AN174" s="247">
        <v>0</v>
      </c>
      <c r="AO174" s="248">
        <v>0</v>
      </c>
      <c r="AP174" s="245" t="s">
        <v>4104</v>
      </c>
      <c r="AQ174" s="246">
        <v>42217</v>
      </c>
      <c r="AR174" s="245" t="s">
        <v>4105</v>
      </c>
      <c r="AS174" s="247"/>
      <c r="AT174" s="245" t="s">
        <v>4043</v>
      </c>
      <c r="AU174" s="245" t="s">
        <v>4043</v>
      </c>
      <c r="AV174" s="258">
        <v>-6393.04</v>
      </c>
      <c r="AW174" s="258">
        <v>0</v>
      </c>
      <c r="AX174" s="248">
        <v>0</v>
      </c>
      <c r="AY174" s="248">
        <v>0</v>
      </c>
      <c r="AZ174" s="248">
        <v>0</v>
      </c>
      <c r="BA174" s="248">
        <v>0</v>
      </c>
      <c r="BB174" s="248">
        <v>0</v>
      </c>
      <c r="BC174" s="245" t="s">
        <v>4103</v>
      </c>
      <c r="BD174" s="247">
        <v>58579752</v>
      </c>
      <c r="BE174" s="245" t="s">
        <v>4107</v>
      </c>
      <c r="BF174" s="247">
        <v>-6</v>
      </c>
      <c r="BG174" s="245" t="s">
        <v>4108</v>
      </c>
      <c r="BH174" s="245" t="s">
        <v>4109</v>
      </c>
      <c r="BI174" s="245" t="s">
        <v>4110</v>
      </c>
      <c r="BJ174" s="245" t="s">
        <v>4111</v>
      </c>
      <c r="BK174" s="245" t="s">
        <v>4112</v>
      </c>
      <c r="BL174" s="245" t="s">
        <v>4043</v>
      </c>
      <c r="BM174" s="245" t="s">
        <v>4113</v>
      </c>
      <c r="BN174" s="249">
        <v>42251</v>
      </c>
    </row>
    <row r="175" spans="1:66" ht="15" x14ac:dyDescent="0.25">
      <c r="A175" s="250"/>
      <c r="B175" s="250"/>
      <c r="C175" s="250"/>
      <c r="D175" s="250"/>
      <c r="E175" s="250"/>
      <c r="F175" s="250"/>
      <c r="H175" s="244"/>
      <c r="J175" s="272" t="s">
        <v>4158</v>
      </c>
      <c r="K175" s="272" t="s">
        <v>4200</v>
      </c>
      <c r="L175" s="250" t="s">
        <v>4200</v>
      </c>
      <c r="M175" s="272" t="s">
        <v>4100</v>
      </c>
      <c r="N175" s="272" t="s">
        <v>4200</v>
      </c>
      <c r="O175" s="272" t="s">
        <v>4668</v>
      </c>
      <c r="P175" s="274">
        <v>201204</v>
      </c>
      <c r="Q175" s="272" t="s">
        <v>319</v>
      </c>
      <c r="R175" s="276">
        <v>368.81</v>
      </c>
      <c r="S175" s="280" t="s">
        <v>4698</v>
      </c>
      <c r="T175" s="280" t="s">
        <v>4698</v>
      </c>
      <c r="V175" s="244"/>
      <c r="AC175" s="244"/>
      <c r="AE175" s="256" t="s">
        <v>4098</v>
      </c>
      <c r="AF175" s="254">
        <v>42217</v>
      </c>
      <c r="AG175" s="256" t="s">
        <v>4099</v>
      </c>
      <c r="AH175" s="256" t="s">
        <v>4143</v>
      </c>
      <c r="AI175" s="256" t="s">
        <v>4101</v>
      </c>
      <c r="AJ175" s="257">
        <v>1010000</v>
      </c>
      <c r="AK175" s="245" t="s">
        <v>4102</v>
      </c>
      <c r="AL175" s="245" t="s">
        <v>4103</v>
      </c>
      <c r="AM175" s="245" t="s">
        <v>4104</v>
      </c>
      <c r="AN175" s="247">
        <v>0</v>
      </c>
      <c r="AO175" s="248">
        <v>0</v>
      </c>
      <c r="AP175" s="245" t="s">
        <v>4104</v>
      </c>
      <c r="AQ175" s="246">
        <v>42217</v>
      </c>
      <c r="AR175" s="245" t="s">
        <v>4105</v>
      </c>
      <c r="AS175" s="247"/>
      <c r="AT175" s="245" t="s">
        <v>4043</v>
      </c>
      <c r="AU175" s="245" t="s">
        <v>4043</v>
      </c>
      <c r="AV175" s="258">
        <v>-31290.97</v>
      </c>
      <c r="AW175" s="258">
        <v>0</v>
      </c>
      <c r="AX175" s="248">
        <v>0</v>
      </c>
      <c r="AY175" s="248">
        <v>0</v>
      </c>
      <c r="AZ175" s="248">
        <v>0</v>
      </c>
      <c r="BA175" s="248">
        <v>0</v>
      </c>
      <c r="BB175" s="248">
        <v>0</v>
      </c>
      <c r="BC175" s="245" t="s">
        <v>4103</v>
      </c>
      <c r="BD175" s="247">
        <v>58579750</v>
      </c>
      <c r="BE175" s="245" t="s">
        <v>4107</v>
      </c>
      <c r="BF175" s="247">
        <v>-6</v>
      </c>
      <c r="BG175" s="245" t="s">
        <v>4108</v>
      </c>
      <c r="BH175" s="245" t="s">
        <v>4109</v>
      </c>
      <c r="BI175" s="245" t="s">
        <v>4110</v>
      </c>
      <c r="BJ175" s="245" t="s">
        <v>4111</v>
      </c>
      <c r="BK175" s="245" t="s">
        <v>4112</v>
      </c>
      <c r="BL175" s="245" t="s">
        <v>4043</v>
      </c>
      <c r="BM175" s="245" t="s">
        <v>4113</v>
      </c>
      <c r="BN175" s="249">
        <v>42251</v>
      </c>
    </row>
    <row r="176" spans="1:66" ht="15" x14ac:dyDescent="0.25">
      <c r="A176" s="250"/>
      <c r="B176" s="250"/>
      <c r="C176" s="250"/>
      <c r="D176" s="250"/>
      <c r="E176" s="250"/>
      <c r="F176" s="250"/>
      <c r="H176" s="244"/>
      <c r="J176" s="272" t="s">
        <v>4158</v>
      </c>
      <c r="K176" s="272" t="s">
        <v>4200</v>
      </c>
      <c r="L176" s="250" t="s">
        <v>4200</v>
      </c>
      <c r="M176" s="272" t="s">
        <v>4100</v>
      </c>
      <c r="N176" s="272" t="s">
        <v>4200</v>
      </c>
      <c r="O176" s="272" t="s">
        <v>4668</v>
      </c>
      <c r="P176" s="274">
        <v>201204</v>
      </c>
      <c r="Q176" s="272" t="s">
        <v>280</v>
      </c>
      <c r="R176" s="276">
        <v>0</v>
      </c>
      <c r="S176" s="280" t="s">
        <v>4698</v>
      </c>
      <c r="T176" s="280" t="s">
        <v>4698</v>
      </c>
      <c r="V176" s="244"/>
      <c r="AC176" s="244"/>
      <c r="AE176" s="256" t="s">
        <v>4098</v>
      </c>
      <c r="AF176" s="254">
        <v>42248</v>
      </c>
      <c r="AG176" s="256" t="s">
        <v>4099</v>
      </c>
      <c r="AH176" s="256" t="s">
        <v>4137</v>
      </c>
      <c r="AI176" s="256" t="s">
        <v>4101</v>
      </c>
      <c r="AJ176" s="257">
        <v>1010000</v>
      </c>
      <c r="AK176" s="245" t="s">
        <v>4102</v>
      </c>
      <c r="AL176" s="245" t="s">
        <v>4103</v>
      </c>
      <c r="AM176" s="245" t="s">
        <v>4104</v>
      </c>
      <c r="AN176" s="247">
        <v>0</v>
      </c>
      <c r="AO176" s="248">
        <v>0</v>
      </c>
      <c r="AP176" s="245" t="s">
        <v>4104</v>
      </c>
      <c r="AQ176" s="246">
        <v>42248</v>
      </c>
      <c r="AR176" s="245" t="s">
        <v>4105</v>
      </c>
      <c r="AS176" s="247"/>
      <c r="AT176" s="245" t="s">
        <v>4043</v>
      </c>
      <c r="AU176" s="245" t="s">
        <v>4043</v>
      </c>
      <c r="AV176" s="258">
        <v>-7144.61</v>
      </c>
      <c r="AW176" s="258">
        <v>0</v>
      </c>
      <c r="AX176" s="248">
        <v>0</v>
      </c>
      <c r="AY176" s="248">
        <v>0</v>
      </c>
      <c r="AZ176" s="248">
        <v>0</v>
      </c>
      <c r="BA176" s="248">
        <v>0</v>
      </c>
      <c r="BB176" s="248">
        <v>0</v>
      </c>
      <c r="BC176" s="245" t="s">
        <v>4103</v>
      </c>
      <c r="BD176" s="247">
        <v>60528269</v>
      </c>
      <c r="BE176" s="245" t="s">
        <v>4107</v>
      </c>
      <c r="BF176" s="247">
        <v>-6</v>
      </c>
      <c r="BG176" s="245" t="s">
        <v>4108</v>
      </c>
      <c r="BH176" s="245" t="s">
        <v>4109</v>
      </c>
      <c r="BI176" s="245" t="s">
        <v>4110</v>
      </c>
      <c r="BJ176" s="245" t="s">
        <v>4111</v>
      </c>
      <c r="BK176" s="245" t="s">
        <v>4112</v>
      </c>
      <c r="BL176" s="245" t="s">
        <v>4043</v>
      </c>
      <c r="BM176" s="245" t="s">
        <v>4113</v>
      </c>
      <c r="BN176" s="249">
        <v>42282</v>
      </c>
    </row>
    <row r="177" spans="1:66" ht="15" x14ac:dyDescent="0.25">
      <c r="A177" s="250"/>
      <c r="B177" s="250"/>
      <c r="C177" s="250"/>
      <c r="D177" s="250"/>
      <c r="E177" s="250"/>
      <c r="F177" s="250"/>
      <c r="H177" s="244"/>
      <c r="J177" s="272" t="s">
        <v>4158</v>
      </c>
      <c r="K177" s="272" t="s">
        <v>4200</v>
      </c>
      <c r="L177" s="250" t="s">
        <v>4200</v>
      </c>
      <c r="M177" s="272" t="s">
        <v>4100</v>
      </c>
      <c r="N177" s="272" t="s">
        <v>4200</v>
      </c>
      <c r="O177" s="272" t="s">
        <v>4668</v>
      </c>
      <c r="P177" s="274">
        <v>201204</v>
      </c>
      <c r="Q177" s="272" t="s">
        <v>1236</v>
      </c>
      <c r="R177" s="276">
        <v>45.91</v>
      </c>
      <c r="S177" s="280" t="s">
        <v>4698</v>
      </c>
      <c r="T177" s="280" t="s">
        <v>4698</v>
      </c>
      <c r="V177" s="244"/>
      <c r="AC177" s="244"/>
      <c r="AE177" s="256" t="s">
        <v>4098</v>
      </c>
      <c r="AF177" s="254">
        <v>42248</v>
      </c>
      <c r="AG177" s="256" t="s">
        <v>4099</v>
      </c>
      <c r="AH177" s="256" t="s">
        <v>4139</v>
      </c>
      <c r="AI177" s="256" t="s">
        <v>4101</v>
      </c>
      <c r="AJ177" s="257">
        <v>1010000</v>
      </c>
      <c r="AK177" s="245" t="s">
        <v>4102</v>
      </c>
      <c r="AL177" s="245" t="s">
        <v>4103</v>
      </c>
      <c r="AM177" s="245" t="s">
        <v>4104</v>
      </c>
      <c r="AN177" s="247">
        <v>0</v>
      </c>
      <c r="AO177" s="248">
        <v>0</v>
      </c>
      <c r="AP177" s="245" t="s">
        <v>4104</v>
      </c>
      <c r="AQ177" s="246">
        <v>42248</v>
      </c>
      <c r="AR177" s="245" t="s">
        <v>4105</v>
      </c>
      <c r="AS177" s="247"/>
      <c r="AT177" s="245" t="s">
        <v>4043</v>
      </c>
      <c r="AU177" s="245" t="s">
        <v>4043</v>
      </c>
      <c r="AV177" s="258">
        <v>-3374.84</v>
      </c>
      <c r="AW177" s="258">
        <v>0</v>
      </c>
      <c r="AX177" s="248">
        <v>0</v>
      </c>
      <c r="AY177" s="248">
        <v>0</v>
      </c>
      <c r="AZ177" s="248">
        <v>0</v>
      </c>
      <c r="BA177" s="248">
        <v>0</v>
      </c>
      <c r="BB177" s="248">
        <v>0</v>
      </c>
      <c r="BC177" s="245" t="s">
        <v>4103</v>
      </c>
      <c r="BD177" s="247">
        <v>60528271</v>
      </c>
      <c r="BE177" s="245" t="s">
        <v>4107</v>
      </c>
      <c r="BF177" s="247">
        <v>-6</v>
      </c>
      <c r="BG177" s="245" t="s">
        <v>4108</v>
      </c>
      <c r="BH177" s="245" t="s">
        <v>4109</v>
      </c>
      <c r="BI177" s="245" t="s">
        <v>4110</v>
      </c>
      <c r="BJ177" s="245" t="s">
        <v>4111</v>
      </c>
      <c r="BK177" s="245" t="s">
        <v>4112</v>
      </c>
      <c r="BL177" s="245" t="s">
        <v>4043</v>
      </c>
      <c r="BM177" s="245" t="s">
        <v>4113</v>
      </c>
      <c r="BN177" s="249">
        <v>42282</v>
      </c>
    </row>
    <row r="178" spans="1:66" ht="15" x14ac:dyDescent="0.25">
      <c r="A178" s="250"/>
      <c r="B178" s="250"/>
      <c r="C178" s="250"/>
      <c r="D178" s="250"/>
      <c r="E178" s="250"/>
      <c r="F178" s="250"/>
      <c r="H178" s="244"/>
      <c r="J178" s="272" t="s">
        <v>4158</v>
      </c>
      <c r="K178" s="272" t="s">
        <v>4200</v>
      </c>
      <c r="L178" s="250" t="s">
        <v>4200</v>
      </c>
      <c r="M178" s="272" t="s">
        <v>4100</v>
      </c>
      <c r="N178" s="272" t="s">
        <v>4200</v>
      </c>
      <c r="O178" s="272" t="s">
        <v>4668</v>
      </c>
      <c r="P178" s="274">
        <v>201204</v>
      </c>
      <c r="Q178" s="272" t="s">
        <v>278</v>
      </c>
      <c r="R178" s="276">
        <v>-21731.98</v>
      </c>
      <c r="S178" s="280" t="s">
        <v>4698</v>
      </c>
      <c r="T178" s="280" t="s">
        <v>4698</v>
      </c>
      <c r="V178" s="244"/>
      <c r="AC178" s="244"/>
      <c r="AE178" s="256" t="s">
        <v>4098</v>
      </c>
      <c r="AF178" s="254">
        <v>42248</v>
      </c>
      <c r="AG178" s="256" t="s">
        <v>4099</v>
      </c>
      <c r="AH178" s="256" t="s">
        <v>4138</v>
      </c>
      <c r="AI178" s="256" t="s">
        <v>4101</v>
      </c>
      <c r="AJ178" s="257">
        <v>1010000</v>
      </c>
      <c r="AK178" s="245" t="s">
        <v>4102</v>
      </c>
      <c r="AL178" s="245" t="s">
        <v>4103</v>
      </c>
      <c r="AM178" s="245" t="s">
        <v>4104</v>
      </c>
      <c r="AN178" s="247">
        <v>0</v>
      </c>
      <c r="AO178" s="248">
        <v>0</v>
      </c>
      <c r="AP178" s="245" t="s">
        <v>4104</v>
      </c>
      <c r="AQ178" s="246">
        <v>42248</v>
      </c>
      <c r="AR178" s="245" t="s">
        <v>4105</v>
      </c>
      <c r="AS178" s="247"/>
      <c r="AT178" s="245" t="s">
        <v>4043</v>
      </c>
      <c r="AU178" s="245" t="s">
        <v>4043</v>
      </c>
      <c r="AV178" s="258">
        <v>-47408.35</v>
      </c>
      <c r="AW178" s="258">
        <v>0</v>
      </c>
      <c r="AX178" s="248">
        <v>0</v>
      </c>
      <c r="AY178" s="248">
        <v>0</v>
      </c>
      <c r="AZ178" s="248">
        <v>0</v>
      </c>
      <c r="BA178" s="248">
        <v>0</v>
      </c>
      <c r="BB178" s="248">
        <v>0</v>
      </c>
      <c r="BC178" s="245" t="s">
        <v>4103</v>
      </c>
      <c r="BD178" s="247">
        <v>60528273</v>
      </c>
      <c r="BE178" s="245" t="s">
        <v>4107</v>
      </c>
      <c r="BF178" s="247">
        <v>-6</v>
      </c>
      <c r="BG178" s="245" t="s">
        <v>4108</v>
      </c>
      <c r="BH178" s="245" t="s">
        <v>4109</v>
      </c>
      <c r="BI178" s="245" t="s">
        <v>4110</v>
      </c>
      <c r="BJ178" s="245" t="s">
        <v>4111</v>
      </c>
      <c r="BK178" s="245" t="s">
        <v>4112</v>
      </c>
      <c r="BL178" s="245" t="s">
        <v>4043</v>
      </c>
      <c r="BM178" s="245" t="s">
        <v>4113</v>
      </c>
      <c r="BN178" s="249">
        <v>42282</v>
      </c>
    </row>
    <row r="179" spans="1:66" ht="15" x14ac:dyDescent="0.25">
      <c r="A179" s="250"/>
      <c r="B179" s="250"/>
      <c r="C179" s="250"/>
      <c r="D179" s="250"/>
      <c r="E179" s="250"/>
      <c r="F179" s="250"/>
      <c r="H179" s="244"/>
      <c r="J179" s="272" t="s">
        <v>4158</v>
      </c>
      <c r="K179" s="272" t="s">
        <v>4200</v>
      </c>
      <c r="L179" s="250" t="s">
        <v>4200</v>
      </c>
      <c r="M179" s="272" t="s">
        <v>4114</v>
      </c>
      <c r="N179" s="272" t="s">
        <v>4200</v>
      </c>
      <c r="O179" s="272" t="s">
        <v>4668</v>
      </c>
      <c r="P179" s="274">
        <v>201204</v>
      </c>
      <c r="Q179" s="272" t="s">
        <v>3919</v>
      </c>
      <c r="R179" s="276">
        <v>0</v>
      </c>
      <c r="S179" s="280" t="s">
        <v>4698</v>
      </c>
      <c r="T179" s="280" t="s">
        <v>4698</v>
      </c>
      <c r="V179" s="244"/>
      <c r="AC179" s="244"/>
      <c r="AE179" s="256" t="s">
        <v>4098</v>
      </c>
      <c r="AF179" s="254">
        <v>42248</v>
      </c>
      <c r="AG179" s="256" t="s">
        <v>4099</v>
      </c>
      <c r="AH179" s="256" t="s">
        <v>4140</v>
      </c>
      <c r="AI179" s="256" t="s">
        <v>4101</v>
      </c>
      <c r="AJ179" s="257">
        <v>1010000</v>
      </c>
      <c r="AK179" s="245" t="s">
        <v>4102</v>
      </c>
      <c r="AL179" s="245" t="s">
        <v>4103</v>
      </c>
      <c r="AM179" s="245" t="s">
        <v>4104</v>
      </c>
      <c r="AN179" s="247">
        <v>0</v>
      </c>
      <c r="AO179" s="248">
        <v>0</v>
      </c>
      <c r="AP179" s="245" t="s">
        <v>4104</v>
      </c>
      <c r="AQ179" s="246">
        <v>42248</v>
      </c>
      <c r="AR179" s="245" t="s">
        <v>4105</v>
      </c>
      <c r="AS179" s="247"/>
      <c r="AT179" s="245" t="s">
        <v>4043</v>
      </c>
      <c r="AU179" s="245" t="s">
        <v>4043</v>
      </c>
      <c r="AV179" s="258">
        <v>-97833.36</v>
      </c>
      <c r="AW179" s="258">
        <v>0</v>
      </c>
      <c r="AX179" s="248">
        <v>0</v>
      </c>
      <c r="AY179" s="248">
        <v>0</v>
      </c>
      <c r="AZ179" s="248">
        <v>0</v>
      </c>
      <c r="BA179" s="248">
        <v>0</v>
      </c>
      <c r="BB179" s="248">
        <v>0</v>
      </c>
      <c r="BC179" s="245" t="s">
        <v>4103</v>
      </c>
      <c r="BD179" s="247">
        <v>60528274</v>
      </c>
      <c r="BE179" s="245" t="s">
        <v>4107</v>
      </c>
      <c r="BF179" s="247">
        <v>-6</v>
      </c>
      <c r="BG179" s="245" t="s">
        <v>4108</v>
      </c>
      <c r="BH179" s="245" t="s">
        <v>4109</v>
      </c>
      <c r="BI179" s="245" t="s">
        <v>4110</v>
      </c>
      <c r="BJ179" s="245" t="s">
        <v>4111</v>
      </c>
      <c r="BK179" s="245" t="s">
        <v>4112</v>
      </c>
      <c r="BL179" s="245" t="s">
        <v>4043</v>
      </c>
      <c r="BM179" s="245" t="s">
        <v>4113</v>
      </c>
      <c r="BN179" s="249">
        <v>42282</v>
      </c>
    </row>
    <row r="180" spans="1:66" ht="15" x14ac:dyDescent="0.25">
      <c r="A180" s="250"/>
      <c r="B180" s="250"/>
      <c r="C180" s="250"/>
      <c r="D180" s="250"/>
      <c r="E180" s="250"/>
      <c r="F180" s="250"/>
      <c r="H180" s="244"/>
      <c r="J180" s="272" t="s">
        <v>4158</v>
      </c>
      <c r="K180" s="272" t="s">
        <v>4200</v>
      </c>
      <c r="L180" s="250" t="s">
        <v>4200</v>
      </c>
      <c r="M180" s="272" t="s">
        <v>4114</v>
      </c>
      <c r="N180" s="272" t="s">
        <v>4200</v>
      </c>
      <c r="O180" s="272" t="s">
        <v>4668</v>
      </c>
      <c r="P180" s="274">
        <v>201204</v>
      </c>
      <c r="Q180" s="272" t="s">
        <v>286</v>
      </c>
      <c r="R180" s="276">
        <v>9.27</v>
      </c>
      <c r="S180" s="280" t="s">
        <v>4698</v>
      </c>
      <c r="T180" s="280" t="s">
        <v>4698</v>
      </c>
      <c r="V180" s="244"/>
      <c r="AC180" s="244"/>
      <c r="AE180" s="256" t="s">
        <v>4098</v>
      </c>
      <c r="AF180" s="254">
        <v>42248</v>
      </c>
      <c r="AG180" s="256" t="s">
        <v>4099</v>
      </c>
      <c r="AH180" s="256" t="s">
        <v>4141</v>
      </c>
      <c r="AI180" s="256" t="s">
        <v>4101</v>
      </c>
      <c r="AJ180" s="257">
        <v>1010000</v>
      </c>
      <c r="AK180" s="245" t="s">
        <v>4102</v>
      </c>
      <c r="AL180" s="245" t="s">
        <v>4103</v>
      </c>
      <c r="AM180" s="245" t="s">
        <v>4104</v>
      </c>
      <c r="AN180" s="247">
        <v>0</v>
      </c>
      <c r="AO180" s="248">
        <v>0</v>
      </c>
      <c r="AP180" s="245" t="s">
        <v>4104</v>
      </c>
      <c r="AQ180" s="246">
        <v>42248</v>
      </c>
      <c r="AR180" s="245" t="s">
        <v>4105</v>
      </c>
      <c r="AS180" s="247"/>
      <c r="AT180" s="245" t="s">
        <v>4043</v>
      </c>
      <c r="AU180" s="245" t="s">
        <v>4043</v>
      </c>
      <c r="AV180" s="258">
        <v>-931.43</v>
      </c>
      <c r="AW180" s="258">
        <v>0</v>
      </c>
      <c r="AX180" s="248">
        <v>0</v>
      </c>
      <c r="AY180" s="248">
        <v>0</v>
      </c>
      <c r="AZ180" s="248">
        <v>0</v>
      </c>
      <c r="BA180" s="248">
        <v>0</v>
      </c>
      <c r="BB180" s="248">
        <v>0</v>
      </c>
      <c r="BC180" s="245" t="s">
        <v>4103</v>
      </c>
      <c r="BD180" s="247">
        <v>60528276</v>
      </c>
      <c r="BE180" s="245" t="s">
        <v>4107</v>
      </c>
      <c r="BF180" s="247">
        <v>-6</v>
      </c>
      <c r="BG180" s="245" t="s">
        <v>4108</v>
      </c>
      <c r="BH180" s="245" t="s">
        <v>4109</v>
      </c>
      <c r="BI180" s="245" t="s">
        <v>4110</v>
      </c>
      <c r="BJ180" s="245" t="s">
        <v>4111</v>
      </c>
      <c r="BK180" s="245" t="s">
        <v>4112</v>
      </c>
      <c r="BL180" s="245" t="s">
        <v>4043</v>
      </c>
      <c r="BM180" s="245" t="s">
        <v>4113</v>
      </c>
      <c r="BN180" s="249">
        <v>42282</v>
      </c>
    </row>
    <row r="181" spans="1:66" ht="15" x14ac:dyDescent="0.25">
      <c r="A181" s="250"/>
      <c r="B181" s="250"/>
      <c r="C181" s="250"/>
      <c r="D181" s="250"/>
      <c r="E181" s="250"/>
      <c r="F181" s="250"/>
      <c r="H181" s="244"/>
      <c r="J181" s="272" t="s">
        <v>4158</v>
      </c>
      <c r="K181" s="272" t="s">
        <v>4200</v>
      </c>
      <c r="L181" s="250" t="s">
        <v>4200</v>
      </c>
      <c r="M181" s="272" t="s">
        <v>4114</v>
      </c>
      <c r="N181" s="272" t="s">
        <v>4200</v>
      </c>
      <c r="O181" s="272" t="s">
        <v>4668</v>
      </c>
      <c r="P181" s="274">
        <v>201204</v>
      </c>
      <c r="Q181" s="272" t="s">
        <v>285</v>
      </c>
      <c r="R181" s="276">
        <v>176.22</v>
      </c>
      <c r="S181" s="280" t="s">
        <v>4698</v>
      </c>
      <c r="T181" s="280" t="s">
        <v>4698</v>
      </c>
      <c r="V181" s="244"/>
      <c r="AC181" s="244"/>
      <c r="AE181" s="256" t="s">
        <v>4098</v>
      </c>
      <c r="AF181" s="254">
        <v>42248</v>
      </c>
      <c r="AG181" s="256" t="s">
        <v>4099</v>
      </c>
      <c r="AH181" s="256" t="s">
        <v>4142</v>
      </c>
      <c r="AI181" s="256" t="s">
        <v>4101</v>
      </c>
      <c r="AJ181" s="257">
        <v>1010000</v>
      </c>
      <c r="AK181" s="245" t="s">
        <v>4102</v>
      </c>
      <c r="AL181" s="245" t="s">
        <v>4103</v>
      </c>
      <c r="AM181" s="245" t="s">
        <v>4104</v>
      </c>
      <c r="AN181" s="247">
        <v>0</v>
      </c>
      <c r="AO181" s="248">
        <v>0</v>
      </c>
      <c r="AP181" s="245" t="s">
        <v>4104</v>
      </c>
      <c r="AQ181" s="246">
        <v>42248</v>
      </c>
      <c r="AR181" s="245" t="s">
        <v>4105</v>
      </c>
      <c r="AS181" s="247"/>
      <c r="AT181" s="245" t="s">
        <v>4043</v>
      </c>
      <c r="AU181" s="245" t="s">
        <v>4043</v>
      </c>
      <c r="AV181" s="258">
        <v>-20567.73</v>
      </c>
      <c r="AW181" s="258">
        <v>0</v>
      </c>
      <c r="AX181" s="248">
        <v>0</v>
      </c>
      <c r="AY181" s="248">
        <v>0</v>
      </c>
      <c r="AZ181" s="248">
        <v>0</v>
      </c>
      <c r="BA181" s="248">
        <v>0</v>
      </c>
      <c r="BB181" s="248">
        <v>0</v>
      </c>
      <c r="BC181" s="245" t="s">
        <v>4103</v>
      </c>
      <c r="BD181" s="247">
        <v>60528281</v>
      </c>
      <c r="BE181" s="245" t="s">
        <v>4107</v>
      </c>
      <c r="BF181" s="247">
        <v>-6</v>
      </c>
      <c r="BG181" s="245" t="s">
        <v>4108</v>
      </c>
      <c r="BH181" s="245" t="s">
        <v>4109</v>
      </c>
      <c r="BI181" s="245" t="s">
        <v>4110</v>
      </c>
      <c r="BJ181" s="245" t="s">
        <v>4111</v>
      </c>
      <c r="BK181" s="245" t="s">
        <v>4112</v>
      </c>
      <c r="BL181" s="245" t="s">
        <v>4043</v>
      </c>
      <c r="BM181" s="245" t="s">
        <v>4113</v>
      </c>
      <c r="BN181" s="249">
        <v>42282</v>
      </c>
    </row>
    <row r="182" spans="1:66" ht="15" x14ac:dyDescent="0.25">
      <c r="A182" s="250"/>
      <c r="B182" s="250"/>
      <c r="C182" s="250"/>
      <c r="D182" s="250"/>
      <c r="E182" s="250"/>
      <c r="F182" s="250"/>
      <c r="H182" s="244"/>
      <c r="J182" s="272" t="s">
        <v>4158</v>
      </c>
      <c r="K182" s="272" t="s">
        <v>4200</v>
      </c>
      <c r="L182" s="250" t="s">
        <v>4200</v>
      </c>
      <c r="M182" s="272" t="s">
        <v>4114</v>
      </c>
      <c r="N182" s="272" t="s">
        <v>4200</v>
      </c>
      <c r="O182" s="272" t="s">
        <v>4668</v>
      </c>
      <c r="P182" s="274">
        <v>201204</v>
      </c>
      <c r="Q182" s="272" t="s">
        <v>396</v>
      </c>
      <c r="R182" s="276">
        <v>0.93</v>
      </c>
      <c r="S182" s="280" t="s">
        <v>4698</v>
      </c>
      <c r="T182" s="280" t="s">
        <v>4698</v>
      </c>
      <c r="V182" s="244"/>
      <c r="AC182" s="244"/>
      <c r="AE182" s="256" t="s">
        <v>4098</v>
      </c>
      <c r="AF182" s="254">
        <v>42248</v>
      </c>
      <c r="AG182" s="256" t="s">
        <v>4099</v>
      </c>
      <c r="AH182" s="256" t="s">
        <v>4143</v>
      </c>
      <c r="AI182" s="256" t="s">
        <v>4101</v>
      </c>
      <c r="AJ182" s="257">
        <v>1010000</v>
      </c>
      <c r="AK182" s="245" t="s">
        <v>4102</v>
      </c>
      <c r="AL182" s="245" t="s">
        <v>4103</v>
      </c>
      <c r="AM182" s="245" t="s">
        <v>4104</v>
      </c>
      <c r="AN182" s="247">
        <v>0</v>
      </c>
      <c r="AO182" s="248">
        <v>0</v>
      </c>
      <c r="AP182" s="245" t="s">
        <v>4104</v>
      </c>
      <c r="AQ182" s="246">
        <v>42248</v>
      </c>
      <c r="AR182" s="245" t="s">
        <v>4105</v>
      </c>
      <c r="AS182" s="247"/>
      <c r="AT182" s="245" t="s">
        <v>4043</v>
      </c>
      <c r="AU182" s="245" t="s">
        <v>4043</v>
      </c>
      <c r="AV182" s="258">
        <v>-45133.919999999998</v>
      </c>
      <c r="AW182" s="258">
        <v>0</v>
      </c>
      <c r="AX182" s="248">
        <v>0</v>
      </c>
      <c r="AY182" s="248">
        <v>0</v>
      </c>
      <c r="AZ182" s="248">
        <v>0</v>
      </c>
      <c r="BA182" s="248">
        <v>0</v>
      </c>
      <c r="BB182" s="248">
        <v>0</v>
      </c>
      <c r="BC182" s="245" t="s">
        <v>4103</v>
      </c>
      <c r="BD182" s="247">
        <v>60528279</v>
      </c>
      <c r="BE182" s="245" t="s">
        <v>4107</v>
      </c>
      <c r="BF182" s="247">
        <v>-6</v>
      </c>
      <c r="BG182" s="245" t="s">
        <v>4108</v>
      </c>
      <c r="BH182" s="245" t="s">
        <v>4109</v>
      </c>
      <c r="BI182" s="245" t="s">
        <v>4110</v>
      </c>
      <c r="BJ182" s="245" t="s">
        <v>4111</v>
      </c>
      <c r="BK182" s="245" t="s">
        <v>4112</v>
      </c>
      <c r="BL182" s="245" t="s">
        <v>4043</v>
      </c>
      <c r="BM182" s="245" t="s">
        <v>4113</v>
      </c>
      <c r="BN182" s="249">
        <v>42282</v>
      </c>
    </row>
    <row r="183" spans="1:66" ht="15" x14ac:dyDescent="0.25">
      <c r="A183" s="250"/>
      <c r="B183" s="250"/>
      <c r="C183" s="250"/>
      <c r="D183" s="250"/>
      <c r="E183" s="250"/>
      <c r="F183" s="250"/>
      <c r="H183" s="244"/>
      <c r="J183" s="272" t="s">
        <v>4158</v>
      </c>
      <c r="K183" s="272" t="s">
        <v>4200</v>
      </c>
      <c r="L183" s="250" t="s">
        <v>4200</v>
      </c>
      <c r="M183" s="272" t="s">
        <v>4114</v>
      </c>
      <c r="N183" s="272" t="s">
        <v>4200</v>
      </c>
      <c r="O183" s="272" t="s">
        <v>4668</v>
      </c>
      <c r="P183" s="274">
        <v>201204</v>
      </c>
      <c r="Q183" s="272" t="s">
        <v>395</v>
      </c>
      <c r="R183" s="276">
        <v>17.59</v>
      </c>
      <c r="S183" s="280" t="s">
        <v>4698</v>
      </c>
      <c r="T183" s="280" t="s">
        <v>4698</v>
      </c>
      <c r="V183" s="244"/>
      <c r="AC183" s="244"/>
      <c r="AE183" s="256" t="s">
        <v>4098</v>
      </c>
      <c r="AF183" s="254">
        <v>42278</v>
      </c>
      <c r="AG183" s="256" t="s">
        <v>4099</v>
      </c>
      <c r="AH183" s="256" t="s">
        <v>4137</v>
      </c>
      <c r="AI183" s="256" t="s">
        <v>4101</v>
      </c>
      <c r="AJ183" s="257">
        <v>1010000</v>
      </c>
      <c r="AK183" s="245" t="s">
        <v>4102</v>
      </c>
      <c r="AL183" s="245" t="s">
        <v>4103</v>
      </c>
      <c r="AM183" s="245" t="s">
        <v>4104</v>
      </c>
      <c r="AN183" s="247">
        <v>0</v>
      </c>
      <c r="AO183" s="248">
        <v>0</v>
      </c>
      <c r="AP183" s="245" t="s">
        <v>4104</v>
      </c>
      <c r="AQ183" s="246">
        <v>42278</v>
      </c>
      <c r="AR183" s="245" t="s">
        <v>4105</v>
      </c>
      <c r="AS183" s="247"/>
      <c r="AT183" s="245" t="s">
        <v>4043</v>
      </c>
      <c r="AU183" s="245" t="s">
        <v>4043</v>
      </c>
      <c r="AV183" s="258">
        <v>-3796.74</v>
      </c>
      <c r="AW183" s="258">
        <v>0</v>
      </c>
      <c r="AX183" s="248">
        <v>0</v>
      </c>
      <c r="AY183" s="248">
        <v>0</v>
      </c>
      <c r="AZ183" s="248">
        <v>0</v>
      </c>
      <c r="BA183" s="248">
        <v>0</v>
      </c>
      <c r="BB183" s="248">
        <v>0</v>
      </c>
      <c r="BC183" s="245" t="s">
        <v>4103</v>
      </c>
      <c r="BD183" s="247">
        <v>75898419</v>
      </c>
      <c r="BE183" s="245" t="s">
        <v>4107</v>
      </c>
      <c r="BF183" s="247">
        <v>-6</v>
      </c>
      <c r="BG183" s="245" t="s">
        <v>4108</v>
      </c>
      <c r="BH183" s="245" t="s">
        <v>4109</v>
      </c>
      <c r="BI183" s="245" t="s">
        <v>4110</v>
      </c>
      <c r="BJ183" s="245" t="s">
        <v>4111</v>
      </c>
      <c r="BK183" s="245" t="s">
        <v>4112</v>
      </c>
      <c r="BL183" s="245" t="s">
        <v>4043</v>
      </c>
      <c r="BM183" s="245" t="s">
        <v>4113</v>
      </c>
      <c r="BN183" s="249">
        <v>42313</v>
      </c>
    </row>
    <row r="184" spans="1:66" ht="15" x14ac:dyDescent="0.25">
      <c r="A184" s="250"/>
      <c r="B184" s="250"/>
      <c r="C184" s="250"/>
      <c r="D184" s="250"/>
      <c r="E184" s="250"/>
      <c r="F184" s="250"/>
      <c r="H184" s="244"/>
      <c r="J184" s="272" t="s">
        <v>4158</v>
      </c>
      <c r="K184" s="272" t="s">
        <v>4200</v>
      </c>
      <c r="L184" s="250" t="s">
        <v>4200</v>
      </c>
      <c r="M184" s="272" t="s">
        <v>4114</v>
      </c>
      <c r="N184" s="272" t="s">
        <v>4200</v>
      </c>
      <c r="O184" s="272" t="s">
        <v>4668</v>
      </c>
      <c r="P184" s="274">
        <v>201204</v>
      </c>
      <c r="Q184" s="272" t="s">
        <v>284</v>
      </c>
      <c r="R184" s="276">
        <v>54.88</v>
      </c>
      <c r="S184" s="280" t="s">
        <v>4698</v>
      </c>
      <c r="T184" s="280" t="s">
        <v>4698</v>
      </c>
      <c r="V184" s="244"/>
      <c r="AC184" s="244"/>
      <c r="AE184" s="256" t="s">
        <v>4098</v>
      </c>
      <c r="AF184" s="254">
        <v>42278</v>
      </c>
      <c r="AG184" s="256" t="s">
        <v>4099</v>
      </c>
      <c r="AH184" s="256" t="s">
        <v>4139</v>
      </c>
      <c r="AI184" s="256" t="s">
        <v>4101</v>
      </c>
      <c r="AJ184" s="257">
        <v>1010000</v>
      </c>
      <c r="AK184" s="245" t="s">
        <v>4102</v>
      </c>
      <c r="AL184" s="245" t="s">
        <v>4103</v>
      </c>
      <c r="AM184" s="245" t="s">
        <v>4104</v>
      </c>
      <c r="AN184" s="247">
        <v>0</v>
      </c>
      <c r="AO184" s="248">
        <v>0</v>
      </c>
      <c r="AP184" s="245" t="s">
        <v>4104</v>
      </c>
      <c r="AQ184" s="246">
        <v>42278</v>
      </c>
      <c r="AR184" s="245" t="s">
        <v>4105</v>
      </c>
      <c r="AS184" s="247"/>
      <c r="AT184" s="245" t="s">
        <v>4043</v>
      </c>
      <c r="AU184" s="245" t="s">
        <v>4043</v>
      </c>
      <c r="AV184" s="258">
        <v>-2842.06</v>
      </c>
      <c r="AW184" s="258">
        <v>0</v>
      </c>
      <c r="AX184" s="248">
        <v>0</v>
      </c>
      <c r="AY184" s="248">
        <v>0</v>
      </c>
      <c r="AZ184" s="248">
        <v>0</v>
      </c>
      <c r="BA184" s="248">
        <v>0</v>
      </c>
      <c r="BB184" s="248">
        <v>0</v>
      </c>
      <c r="BC184" s="245" t="s">
        <v>4103</v>
      </c>
      <c r="BD184" s="247">
        <v>75898437</v>
      </c>
      <c r="BE184" s="245" t="s">
        <v>4107</v>
      </c>
      <c r="BF184" s="247">
        <v>-6</v>
      </c>
      <c r="BG184" s="245" t="s">
        <v>4108</v>
      </c>
      <c r="BH184" s="245" t="s">
        <v>4109</v>
      </c>
      <c r="BI184" s="245" t="s">
        <v>4110</v>
      </c>
      <c r="BJ184" s="245" t="s">
        <v>4111</v>
      </c>
      <c r="BK184" s="245" t="s">
        <v>4112</v>
      </c>
      <c r="BL184" s="245" t="s">
        <v>4043</v>
      </c>
      <c r="BM184" s="245" t="s">
        <v>4113</v>
      </c>
      <c r="BN184" s="249">
        <v>42313</v>
      </c>
    </row>
    <row r="185" spans="1:66" ht="15" x14ac:dyDescent="0.25">
      <c r="A185" s="250"/>
      <c r="B185" s="250"/>
      <c r="C185" s="250"/>
      <c r="D185" s="250"/>
      <c r="E185" s="250"/>
      <c r="F185" s="250"/>
      <c r="H185" s="244"/>
      <c r="J185" s="272" t="s">
        <v>4158</v>
      </c>
      <c r="K185" s="272" t="s">
        <v>4200</v>
      </c>
      <c r="L185" s="250" t="s">
        <v>4200</v>
      </c>
      <c r="M185" s="272" t="s">
        <v>4114</v>
      </c>
      <c r="N185" s="272" t="s">
        <v>4200</v>
      </c>
      <c r="O185" s="272" t="s">
        <v>4668</v>
      </c>
      <c r="P185" s="274">
        <v>201204</v>
      </c>
      <c r="Q185" s="272" t="s">
        <v>321</v>
      </c>
      <c r="R185" s="276">
        <v>3.4</v>
      </c>
      <c r="S185" s="280" t="s">
        <v>4698</v>
      </c>
      <c r="T185" s="280" t="s">
        <v>4698</v>
      </c>
      <c r="V185" s="244"/>
      <c r="AC185" s="244"/>
      <c r="AE185" s="256" t="s">
        <v>4098</v>
      </c>
      <c r="AF185" s="254">
        <v>42278</v>
      </c>
      <c r="AG185" s="256" t="s">
        <v>4099</v>
      </c>
      <c r="AH185" s="256" t="s">
        <v>4138</v>
      </c>
      <c r="AI185" s="256" t="s">
        <v>4101</v>
      </c>
      <c r="AJ185" s="257">
        <v>1010000</v>
      </c>
      <c r="AK185" s="245" t="s">
        <v>4102</v>
      </c>
      <c r="AL185" s="245" t="s">
        <v>4103</v>
      </c>
      <c r="AM185" s="245" t="s">
        <v>4104</v>
      </c>
      <c r="AN185" s="247">
        <v>0</v>
      </c>
      <c r="AO185" s="248">
        <v>0</v>
      </c>
      <c r="AP185" s="245" t="s">
        <v>4104</v>
      </c>
      <c r="AQ185" s="246">
        <v>42278</v>
      </c>
      <c r="AR185" s="245" t="s">
        <v>4105</v>
      </c>
      <c r="AS185" s="247"/>
      <c r="AT185" s="245" t="s">
        <v>4043</v>
      </c>
      <c r="AU185" s="245" t="s">
        <v>4043</v>
      </c>
      <c r="AV185" s="258">
        <v>-0.17</v>
      </c>
      <c r="AW185" s="258">
        <v>0</v>
      </c>
      <c r="AX185" s="248">
        <v>0</v>
      </c>
      <c r="AY185" s="248">
        <v>0</v>
      </c>
      <c r="AZ185" s="248">
        <v>0</v>
      </c>
      <c r="BA185" s="248">
        <v>0</v>
      </c>
      <c r="BB185" s="248">
        <v>0</v>
      </c>
      <c r="BC185" s="245" t="s">
        <v>4103</v>
      </c>
      <c r="BD185" s="247">
        <v>75898465</v>
      </c>
      <c r="BE185" s="245" t="s">
        <v>4107</v>
      </c>
      <c r="BF185" s="247">
        <v>-6</v>
      </c>
      <c r="BG185" s="245" t="s">
        <v>4108</v>
      </c>
      <c r="BH185" s="245" t="s">
        <v>4109</v>
      </c>
      <c r="BI185" s="245" t="s">
        <v>4110</v>
      </c>
      <c r="BJ185" s="245" t="s">
        <v>4111</v>
      </c>
      <c r="BK185" s="245" t="s">
        <v>4112</v>
      </c>
      <c r="BL185" s="245" t="s">
        <v>4043</v>
      </c>
      <c r="BM185" s="245" t="s">
        <v>4113</v>
      </c>
      <c r="BN185" s="249">
        <v>42313</v>
      </c>
    </row>
    <row r="186" spans="1:66" ht="15" x14ac:dyDescent="0.25">
      <c r="A186" s="250"/>
      <c r="B186" s="250"/>
      <c r="C186" s="250"/>
      <c r="D186" s="250"/>
      <c r="E186" s="250"/>
      <c r="F186" s="250"/>
      <c r="H186" s="244"/>
      <c r="J186" s="272" t="s">
        <v>4158</v>
      </c>
      <c r="K186" s="272" t="s">
        <v>4200</v>
      </c>
      <c r="L186" s="250" t="s">
        <v>4200</v>
      </c>
      <c r="M186" s="272" t="s">
        <v>4114</v>
      </c>
      <c r="N186" s="272" t="s">
        <v>4200</v>
      </c>
      <c r="O186" s="272" t="s">
        <v>4668</v>
      </c>
      <c r="P186" s="274">
        <v>201204</v>
      </c>
      <c r="Q186" s="272" t="s">
        <v>283</v>
      </c>
      <c r="R186" s="276">
        <v>408.85</v>
      </c>
      <c r="S186" s="280" t="s">
        <v>4698</v>
      </c>
      <c r="T186" s="280" t="s">
        <v>4698</v>
      </c>
      <c r="V186" s="244"/>
      <c r="AC186" s="244"/>
      <c r="AE186" s="256" t="s">
        <v>4098</v>
      </c>
      <c r="AF186" s="254">
        <v>42278</v>
      </c>
      <c r="AG186" s="256" t="s">
        <v>4099</v>
      </c>
      <c r="AH186" s="256" t="s">
        <v>4140</v>
      </c>
      <c r="AI186" s="256" t="s">
        <v>4101</v>
      </c>
      <c r="AJ186" s="257">
        <v>1010000</v>
      </c>
      <c r="AK186" s="245" t="s">
        <v>4102</v>
      </c>
      <c r="AL186" s="245" t="s">
        <v>4103</v>
      </c>
      <c r="AM186" s="245" t="s">
        <v>4104</v>
      </c>
      <c r="AN186" s="247">
        <v>0</v>
      </c>
      <c r="AO186" s="248">
        <v>0</v>
      </c>
      <c r="AP186" s="245" t="s">
        <v>4104</v>
      </c>
      <c r="AQ186" s="246">
        <v>42278</v>
      </c>
      <c r="AR186" s="245" t="s">
        <v>4105</v>
      </c>
      <c r="AS186" s="247"/>
      <c r="AT186" s="245" t="s">
        <v>4043</v>
      </c>
      <c r="AU186" s="245" t="s">
        <v>4043</v>
      </c>
      <c r="AV186" s="258">
        <v>-5777.3</v>
      </c>
      <c r="AW186" s="258">
        <v>0</v>
      </c>
      <c r="AX186" s="248">
        <v>0</v>
      </c>
      <c r="AY186" s="248">
        <v>0</v>
      </c>
      <c r="AZ186" s="248">
        <v>0</v>
      </c>
      <c r="BA186" s="248">
        <v>0</v>
      </c>
      <c r="BB186" s="248">
        <v>0</v>
      </c>
      <c r="BC186" s="245" t="s">
        <v>4103</v>
      </c>
      <c r="BD186" s="247">
        <v>75898479</v>
      </c>
      <c r="BE186" s="245" t="s">
        <v>4107</v>
      </c>
      <c r="BF186" s="247">
        <v>-6</v>
      </c>
      <c r="BG186" s="245" t="s">
        <v>4108</v>
      </c>
      <c r="BH186" s="245" t="s">
        <v>4109</v>
      </c>
      <c r="BI186" s="245" t="s">
        <v>4110</v>
      </c>
      <c r="BJ186" s="245" t="s">
        <v>4111</v>
      </c>
      <c r="BK186" s="245" t="s">
        <v>4112</v>
      </c>
      <c r="BL186" s="245" t="s">
        <v>4043</v>
      </c>
      <c r="BM186" s="245" t="s">
        <v>4113</v>
      </c>
      <c r="BN186" s="249">
        <v>42313</v>
      </c>
    </row>
    <row r="187" spans="1:66" ht="15" x14ac:dyDescent="0.25">
      <c r="A187" s="250"/>
      <c r="B187" s="250"/>
      <c r="C187" s="250"/>
      <c r="D187" s="250"/>
      <c r="E187" s="250"/>
      <c r="F187" s="250"/>
      <c r="H187" s="244"/>
      <c r="J187" s="272" t="s">
        <v>4158</v>
      </c>
      <c r="K187" s="272" t="s">
        <v>4200</v>
      </c>
      <c r="L187" s="250" t="s">
        <v>4200</v>
      </c>
      <c r="M187" s="272" t="s">
        <v>4114</v>
      </c>
      <c r="N187" s="272" t="s">
        <v>4200</v>
      </c>
      <c r="O187" s="272" t="s">
        <v>4668</v>
      </c>
      <c r="P187" s="274">
        <v>201204</v>
      </c>
      <c r="Q187" s="272" t="s">
        <v>313</v>
      </c>
      <c r="R187" s="276">
        <v>-174.57</v>
      </c>
      <c r="S187" s="280" t="s">
        <v>4698</v>
      </c>
      <c r="T187" s="280" t="s">
        <v>4698</v>
      </c>
      <c r="V187" s="244"/>
      <c r="AC187" s="244"/>
      <c r="AE187" s="256" t="s">
        <v>4098</v>
      </c>
      <c r="AF187" s="254">
        <v>42278</v>
      </c>
      <c r="AG187" s="256" t="s">
        <v>4099</v>
      </c>
      <c r="AH187" s="256" t="s">
        <v>4141</v>
      </c>
      <c r="AI187" s="256" t="s">
        <v>4101</v>
      </c>
      <c r="AJ187" s="257">
        <v>1010000</v>
      </c>
      <c r="AK187" s="245" t="s">
        <v>4102</v>
      </c>
      <c r="AL187" s="245" t="s">
        <v>4103</v>
      </c>
      <c r="AM187" s="245" t="s">
        <v>4104</v>
      </c>
      <c r="AN187" s="247">
        <v>0</v>
      </c>
      <c r="AO187" s="248">
        <v>0</v>
      </c>
      <c r="AP187" s="245" t="s">
        <v>4104</v>
      </c>
      <c r="AQ187" s="246">
        <v>42278</v>
      </c>
      <c r="AR187" s="245" t="s">
        <v>4105</v>
      </c>
      <c r="AS187" s="247"/>
      <c r="AT187" s="245" t="s">
        <v>4043</v>
      </c>
      <c r="AU187" s="245" t="s">
        <v>4043</v>
      </c>
      <c r="AV187" s="258">
        <v>-5505.59</v>
      </c>
      <c r="AW187" s="258">
        <v>0</v>
      </c>
      <c r="AX187" s="248">
        <v>0</v>
      </c>
      <c r="AY187" s="248">
        <v>0</v>
      </c>
      <c r="AZ187" s="248">
        <v>0</v>
      </c>
      <c r="BA187" s="248">
        <v>0</v>
      </c>
      <c r="BB187" s="248">
        <v>0</v>
      </c>
      <c r="BC187" s="245" t="s">
        <v>4103</v>
      </c>
      <c r="BD187" s="247">
        <v>75898489</v>
      </c>
      <c r="BE187" s="245" t="s">
        <v>4107</v>
      </c>
      <c r="BF187" s="247">
        <v>-6</v>
      </c>
      <c r="BG187" s="245" t="s">
        <v>4108</v>
      </c>
      <c r="BH187" s="245" t="s">
        <v>4109</v>
      </c>
      <c r="BI187" s="245" t="s">
        <v>4110</v>
      </c>
      <c r="BJ187" s="245" t="s">
        <v>4111</v>
      </c>
      <c r="BK187" s="245" t="s">
        <v>4112</v>
      </c>
      <c r="BL187" s="245" t="s">
        <v>4043</v>
      </c>
      <c r="BM187" s="245" t="s">
        <v>4113</v>
      </c>
      <c r="BN187" s="249">
        <v>42313</v>
      </c>
    </row>
    <row r="188" spans="1:66" ht="15" x14ac:dyDescent="0.25">
      <c r="A188" s="250"/>
      <c r="B188" s="250"/>
      <c r="C188" s="250"/>
      <c r="D188" s="250"/>
      <c r="E188" s="250"/>
      <c r="F188" s="250"/>
      <c r="H188" s="244"/>
      <c r="J188" s="272" t="s">
        <v>4158</v>
      </c>
      <c r="K188" s="272" t="s">
        <v>4200</v>
      </c>
      <c r="L188" s="250" t="s">
        <v>4200</v>
      </c>
      <c r="M188" s="272" t="s">
        <v>4114</v>
      </c>
      <c r="N188" s="272" t="s">
        <v>4200</v>
      </c>
      <c r="O188" s="272" t="s">
        <v>4668</v>
      </c>
      <c r="P188" s="274">
        <v>201204</v>
      </c>
      <c r="Q188" s="272" t="s">
        <v>282</v>
      </c>
      <c r="R188" s="276">
        <v>227.71</v>
      </c>
      <c r="S188" s="280" t="s">
        <v>4698</v>
      </c>
      <c r="T188" s="280" t="s">
        <v>4698</v>
      </c>
      <c r="V188" s="244"/>
      <c r="AC188" s="244"/>
      <c r="AE188" s="256" t="s">
        <v>4098</v>
      </c>
      <c r="AF188" s="254">
        <v>42278</v>
      </c>
      <c r="AG188" s="256" t="s">
        <v>4099</v>
      </c>
      <c r="AH188" s="256" t="s">
        <v>4142</v>
      </c>
      <c r="AI188" s="256" t="s">
        <v>4101</v>
      </c>
      <c r="AJ188" s="257">
        <v>1010000</v>
      </c>
      <c r="AK188" s="245" t="s">
        <v>4102</v>
      </c>
      <c r="AL188" s="245" t="s">
        <v>4103</v>
      </c>
      <c r="AM188" s="245" t="s">
        <v>4104</v>
      </c>
      <c r="AN188" s="247">
        <v>0</v>
      </c>
      <c r="AO188" s="248">
        <v>0</v>
      </c>
      <c r="AP188" s="245" t="s">
        <v>4104</v>
      </c>
      <c r="AQ188" s="246">
        <v>42278</v>
      </c>
      <c r="AR188" s="245" t="s">
        <v>4105</v>
      </c>
      <c r="AS188" s="247"/>
      <c r="AT188" s="245" t="s">
        <v>4043</v>
      </c>
      <c r="AU188" s="245" t="s">
        <v>4043</v>
      </c>
      <c r="AV188" s="258">
        <v>-4351.3100000000004</v>
      </c>
      <c r="AW188" s="258">
        <v>0</v>
      </c>
      <c r="AX188" s="248">
        <v>0</v>
      </c>
      <c r="AY188" s="248">
        <v>0</v>
      </c>
      <c r="AZ188" s="248">
        <v>0</v>
      </c>
      <c r="BA188" s="248">
        <v>0</v>
      </c>
      <c r="BB188" s="248">
        <v>0</v>
      </c>
      <c r="BC188" s="245" t="s">
        <v>4103</v>
      </c>
      <c r="BD188" s="247">
        <v>75898527</v>
      </c>
      <c r="BE188" s="245" t="s">
        <v>4107</v>
      </c>
      <c r="BF188" s="247">
        <v>-6</v>
      </c>
      <c r="BG188" s="245" t="s">
        <v>4108</v>
      </c>
      <c r="BH188" s="245" t="s">
        <v>4109</v>
      </c>
      <c r="BI188" s="245" t="s">
        <v>4110</v>
      </c>
      <c r="BJ188" s="245" t="s">
        <v>4111</v>
      </c>
      <c r="BK188" s="245" t="s">
        <v>4112</v>
      </c>
      <c r="BL188" s="245" t="s">
        <v>4043</v>
      </c>
      <c r="BM188" s="245" t="s">
        <v>4113</v>
      </c>
      <c r="BN188" s="249">
        <v>42313</v>
      </c>
    </row>
    <row r="189" spans="1:66" ht="15" x14ac:dyDescent="0.25">
      <c r="A189" s="250"/>
      <c r="B189" s="250"/>
      <c r="C189" s="250"/>
      <c r="D189" s="250"/>
      <c r="E189" s="250"/>
      <c r="F189" s="250"/>
      <c r="H189" s="244"/>
      <c r="J189" s="272" t="s">
        <v>4158</v>
      </c>
      <c r="K189" s="272" t="s">
        <v>4200</v>
      </c>
      <c r="L189" s="250" t="s">
        <v>4200</v>
      </c>
      <c r="M189" s="272" t="s">
        <v>4114</v>
      </c>
      <c r="N189" s="272" t="s">
        <v>4200</v>
      </c>
      <c r="O189" s="272" t="s">
        <v>4668</v>
      </c>
      <c r="P189" s="274">
        <v>201204</v>
      </c>
      <c r="Q189" s="272" t="s">
        <v>320</v>
      </c>
      <c r="R189" s="276">
        <v>34.21</v>
      </c>
      <c r="S189" s="280" t="s">
        <v>4698</v>
      </c>
      <c r="T189" s="280" t="s">
        <v>4698</v>
      </c>
      <c r="V189" s="244"/>
      <c r="AC189" s="244"/>
      <c r="AE189" s="256" t="s">
        <v>4098</v>
      </c>
      <c r="AF189" s="254">
        <v>42278</v>
      </c>
      <c r="AG189" s="256" t="s">
        <v>4099</v>
      </c>
      <c r="AH189" s="256" t="s">
        <v>4143</v>
      </c>
      <c r="AI189" s="256" t="s">
        <v>4101</v>
      </c>
      <c r="AJ189" s="257">
        <v>1010000</v>
      </c>
      <c r="AK189" s="245" t="s">
        <v>4102</v>
      </c>
      <c r="AL189" s="245" t="s">
        <v>4103</v>
      </c>
      <c r="AM189" s="245" t="s">
        <v>4104</v>
      </c>
      <c r="AN189" s="247">
        <v>0</v>
      </c>
      <c r="AO189" s="248">
        <v>0</v>
      </c>
      <c r="AP189" s="245" t="s">
        <v>4104</v>
      </c>
      <c r="AQ189" s="246">
        <v>42278</v>
      </c>
      <c r="AR189" s="245" t="s">
        <v>4105</v>
      </c>
      <c r="AS189" s="247"/>
      <c r="AT189" s="245" t="s">
        <v>4043</v>
      </c>
      <c r="AU189" s="245" t="s">
        <v>4043</v>
      </c>
      <c r="AV189" s="258">
        <v>-65341.4</v>
      </c>
      <c r="AW189" s="258">
        <v>3000</v>
      </c>
      <c r="AX189" s="248">
        <v>0</v>
      </c>
      <c r="AY189" s="248">
        <v>0</v>
      </c>
      <c r="AZ189" s="248">
        <v>0</v>
      </c>
      <c r="BA189" s="248">
        <v>0</v>
      </c>
      <c r="BB189" s="248">
        <v>0</v>
      </c>
      <c r="BC189" s="245" t="s">
        <v>4103</v>
      </c>
      <c r="BD189" s="247">
        <v>75898510</v>
      </c>
      <c r="BE189" s="245" t="s">
        <v>4107</v>
      </c>
      <c r="BF189" s="247">
        <v>-6</v>
      </c>
      <c r="BG189" s="245" t="s">
        <v>4108</v>
      </c>
      <c r="BH189" s="245" t="s">
        <v>4109</v>
      </c>
      <c r="BI189" s="245" t="s">
        <v>4110</v>
      </c>
      <c r="BJ189" s="245" t="s">
        <v>4111</v>
      </c>
      <c r="BK189" s="245" t="s">
        <v>4112</v>
      </c>
      <c r="BL189" s="245" t="s">
        <v>4043</v>
      </c>
      <c r="BM189" s="245" t="s">
        <v>4113</v>
      </c>
      <c r="BN189" s="249">
        <v>42313</v>
      </c>
    </row>
    <row r="190" spans="1:66" ht="15" x14ac:dyDescent="0.25">
      <c r="A190" s="250"/>
      <c r="B190" s="250"/>
      <c r="C190" s="250"/>
      <c r="D190" s="250"/>
      <c r="E190" s="250"/>
      <c r="F190" s="250"/>
      <c r="H190" s="244"/>
      <c r="J190" s="272" t="s">
        <v>4158</v>
      </c>
      <c r="K190" s="272" t="s">
        <v>4200</v>
      </c>
      <c r="L190" s="250" t="s">
        <v>4200</v>
      </c>
      <c r="M190" s="272" t="s">
        <v>4114</v>
      </c>
      <c r="N190" s="272" t="s">
        <v>4200</v>
      </c>
      <c r="O190" s="272" t="s">
        <v>4668</v>
      </c>
      <c r="P190" s="274">
        <v>201204</v>
      </c>
      <c r="Q190" s="272" t="s">
        <v>319</v>
      </c>
      <c r="R190" s="276">
        <v>42.88</v>
      </c>
      <c r="S190" s="280" t="s">
        <v>4698</v>
      </c>
      <c r="T190" s="280" t="s">
        <v>4698</v>
      </c>
      <c r="V190" s="244"/>
      <c r="AC190" s="244"/>
      <c r="AE190" s="256" t="s">
        <v>4098</v>
      </c>
      <c r="AF190" s="254">
        <v>42309</v>
      </c>
      <c r="AG190" s="256" t="s">
        <v>4099</v>
      </c>
      <c r="AH190" s="256" t="s">
        <v>4138</v>
      </c>
      <c r="AI190" s="256" t="s">
        <v>4101</v>
      </c>
      <c r="AJ190" s="257">
        <v>1010000</v>
      </c>
      <c r="AK190" s="245" t="s">
        <v>4102</v>
      </c>
      <c r="AL190" s="245" t="s">
        <v>4103</v>
      </c>
      <c r="AM190" s="245" t="s">
        <v>4104</v>
      </c>
      <c r="AN190" s="247">
        <v>0</v>
      </c>
      <c r="AO190" s="248">
        <v>0</v>
      </c>
      <c r="AP190" s="245" t="s">
        <v>4104</v>
      </c>
      <c r="AQ190" s="246">
        <v>42309</v>
      </c>
      <c r="AR190" s="245" t="s">
        <v>4105</v>
      </c>
      <c r="AS190" s="247"/>
      <c r="AT190" s="245" t="s">
        <v>4043</v>
      </c>
      <c r="AU190" s="245" t="s">
        <v>4043</v>
      </c>
      <c r="AV190" s="258">
        <v>-32010.98</v>
      </c>
      <c r="AW190" s="258">
        <v>0</v>
      </c>
      <c r="AX190" s="248">
        <v>0</v>
      </c>
      <c r="AY190" s="248">
        <v>0</v>
      </c>
      <c r="AZ190" s="248">
        <v>0</v>
      </c>
      <c r="BA190" s="248">
        <v>0</v>
      </c>
      <c r="BB190" s="248">
        <v>0</v>
      </c>
      <c r="BC190" s="245" t="s">
        <v>4103</v>
      </c>
      <c r="BD190" s="247">
        <v>82317474</v>
      </c>
      <c r="BE190" s="245" t="s">
        <v>4107</v>
      </c>
      <c r="BF190" s="247">
        <v>-6</v>
      </c>
      <c r="BG190" s="245" t="s">
        <v>4108</v>
      </c>
      <c r="BH190" s="245" t="s">
        <v>4109</v>
      </c>
      <c r="BI190" s="245" t="s">
        <v>4110</v>
      </c>
      <c r="BJ190" s="245" t="s">
        <v>4111</v>
      </c>
      <c r="BK190" s="245" t="s">
        <v>4112</v>
      </c>
      <c r="BL190" s="245" t="s">
        <v>4043</v>
      </c>
      <c r="BM190" s="245" t="s">
        <v>4113</v>
      </c>
      <c r="BN190" s="249">
        <v>42342</v>
      </c>
    </row>
    <row r="191" spans="1:66" ht="15" x14ac:dyDescent="0.25">
      <c r="A191" s="250"/>
      <c r="B191" s="250"/>
      <c r="C191" s="250"/>
      <c r="D191" s="250"/>
      <c r="E191" s="250"/>
      <c r="F191" s="250"/>
      <c r="H191" s="244"/>
      <c r="J191" s="272" t="s">
        <v>4158</v>
      </c>
      <c r="K191" s="272" t="s">
        <v>4200</v>
      </c>
      <c r="L191" s="250" t="s">
        <v>4200</v>
      </c>
      <c r="M191" s="272" t="s">
        <v>4117</v>
      </c>
      <c r="N191" s="272" t="s">
        <v>4200</v>
      </c>
      <c r="O191" s="272" t="s">
        <v>4668</v>
      </c>
      <c r="P191" s="274">
        <v>201204</v>
      </c>
      <c r="Q191" s="272" t="s">
        <v>3919</v>
      </c>
      <c r="R191" s="276">
        <v>0</v>
      </c>
      <c r="S191" s="280" t="s">
        <v>4698</v>
      </c>
      <c r="T191" s="280" t="s">
        <v>4698</v>
      </c>
      <c r="V191" s="244"/>
      <c r="AC191" s="244"/>
      <c r="AE191" s="256" t="s">
        <v>4098</v>
      </c>
      <c r="AF191" s="254">
        <v>42309</v>
      </c>
      <c r="AG191" s="256" t="s">
        <v>4099</v>
      </c>
      <c r="AH191" s="256" t="s">
        <v>4141</v>
      </c>
      <c r="AI191" s="256" t="s">
        <v>4101</v>
      </c>
      <c r="AJ191" s="257">
        <v>1010000</v>
      </c>
      <c r="AK191" s="245" t="s">
        <v>4102</v>
      </c>
      <c r="AL191" s="245" t="s">
        <v>4103</v>
      </c>
      <c r="AM191" s="245" t="s">
        <v>4104</v>
      </c>
      <c r="AN191" s="247">
        <v>0</v>
      </c>
      <c r="AO191" s="248">
        <v>0</v>
      </c>
      <c r="AP191" s="245" t="s">
        <v>4104</v>
      </c>
      <c r="AQ191" s="246">
        <v>42309</v>
      </c>
      <c r="AR191" s="245" t="s">
        <v>4105</v>
      </c>
      <c r="AS191" s="247"/>
      <c r="AT191" s="245" t="s">
        <v>4043</v>
      </c>
      <c r="AU191" s="245" t="s">
        <v>4043</v>
      </c>
      <c r="AV191" s="258">
        <v>-3293.68</v>
      </c>
      <c r="AW191" s="258">
        <v>0</v>
      </c>
      <c r="AX191" s="248">
        <v>0</v>
      </c>
      <c r="AY191" s="248">
        <v>0</v>
      </c>
      <c r="AZ191" s="248">
        <v>0</v>
      </c>
      <c r="BA191" s="248">
        <v>0</v>
      </c>
      <c r="BB191" s="248">
        <v>0</v>
      </c>
      <c r="BC191" s="245" t="s">
        <v>4103</v>
      </c>
      <c r="BD191" s="247">
        <v>82317477</v>
      </c>
      <c r="BE191" s="245" t="s">
        <v>4107</v>
      </c>
      <c r="BF191" s="247">
        <v>-6</v>
      </c>
      <c r="BG191" s="245" t="s">
        <v>4108</v>
      </c>
      <c r="BH191" s="245" t="s">
        <v>4109</v>
      </c>
      <c r="BI191" s="245" t="s">
        <v>4110</v>
      </c>
      <c r="BJ191" s="245" t="s">
        <v>4111</v>
      </c>
      <c r="BK191" s="245" t="s">
        <v>4112</v>
      </c>
      <c r="BL191" s="245" t="s">
        <v>4043</v>
      </c>
      <c r="BM191" s="245" t="s">
        <v>4113</v>
      </c>
      <c r="BN191" s="249">
        <v>42342</v>
      </c>
    </row>
    <row r="192" spans="1:66" ht="15" x14ac:dyDescent="0.25">
      <c r="A192" s="250"/>
      <c r="B192" s="250"/>
      <c r="C192" s="250"/>
      <c r="D192" s="250"/>
      <c r="E192" s="250"/>
      <c r="F192" s="250"/>
      <c r="H192" s="244"/>
      <c r="J192" s="272" t="s">
        <v>4158</v>
      </c>
      <c r="K192" s="272" t="s">
        <v>4200</v>
      </c>
      <c r="L192" s="250" t="s">
        <v>4200</v>
      </c>
      <c r="M192" s="272" t="s">
        <v>4117</v>
      </c>
      <c r="N192" s="272" t="s">
        <v>4200</v>
      </c>
      <c r="O192" s="272" t="s">
        <v>4668</v>
      </c>
      <c r="P192" s="274">
        <v>201204</v>
      </c>
      <c r="Q192" s="272" t="s">
        <v>396</v>
      </c>
      <c r="R192" s="276">
        <v>0.93</v>
      </c>
      <c r="S192" s="280" t="s">
        <v>4698</v>
      </c>
      <c r="T192" s="280" t="s">
        <v>4698</v>
      </c>
      <c r="V192" s="244"/>
      <c r="AC192" s="244"/>
      <c r="AE192" s="256" t="s">
        <v>4098</v>
      </c>
      <c r="AF192" s="254">
        <v>42309</v>
      </c>
      <c r="AG192" s="256" t="s">
        <v>4099</v>
      </c>
      <c r="AH192" s="256" t="s">
        <v>4142</v>
      </c>
      <c r="AI192" s="256" t="s">
        <v>4101</v>
      </c>
      <c r="AJ192" s="257">
        <v>1010000</v>
      </c>
      <c r="AK192" s="245" t="s">
        <v>4102</v>
      </c>
      <c r="AL192" s="245" t="s">
        <v>4103</v>
      </c>
      <c r="AM192" s="245" t="s">
        <v>4104</v>
      </c>
      <c r="AN192" s="247">
        <v>0</v>
      </c>
      <c r="AO192" s="248">
        <v>0</v>
      </c>
      <c r="AP192" s="245" t="s">
        <v>4104</v>
      </c>
      <c r="AQ192" s="246">
        <v>42309</v>
      </c>
      <c r="AR192" s="245" t="s">
        <v>4105</v>
      </c>
      <c r="AS192" s="247"/>
      <c r="AT192" s="245" t="s">
        <v>4043</v>
      </c>
      <c r="AU192" s="245" t="s">
        <v>4043</v>
      </c>
      <c r="AV192" s="258">
        <v>-3231.98</v>
      </c>
      <c r="AW192" s="258">
        <v>0</v>
      </c>
      <c r="AX192" s="248">
        <v>0</v>
      </c>
      <c r="AY192" s="248">
        <v>0</v>
      </c>
      <c r="AZ192" s="248">
        <v>0</v>
      </c>
      <c r="BA192" s="248">
        <v>0</v>
      </c>
      <c r="BB192" s="248">
        <v>0</v>
      </c>
      <c r="BC192" s="245" t="s">
        <v>4103</v>
      </c>
      <c r="BD192" s="247">
        <v>82317480</v>
      </c>
      <c r="BE192" s="245" t="s">
        <v>4107</v>
      </c>
      <c r="BF192" s="247">
        <v>-6</v>
      </c>
      <c r="BG192" s="245" t="s">
        <v>4108</v>
      </c>
      <c r="BH192" s="245" t="s">
        <v>4109</v>
      </c>
      <c r="BI192" s="245" t="s">
        <v>4110</v>
      </c>
      <c r="BJ192" s="245" t="s">
        <v>4111</v>
      </c>
      <c r="BK192" s="245" t="s">
        <v>4112</v>
      </c>
      <c r="BL192" s="245" t="s">
        <v>4043</v>
      </c>
      <c r="BM192" s="245" t="s">
        <v>4113</v>
      </c>
      <c r="BN192" s="249">
        <v>42342</v>
      </c>
    </row>
    <row r="193" spans="1:66" ht="15" x14ac:dyDescent="0.25">
      <c r="A193" s="250"/>
      <c r="B193" s="250"/>
      <c r="C193" s="250"/>
      <c r="D193" s="250"/>
      <c r="E193" s="250"/>
      <c r="F193" s="250"/>
      <c r="H193" s="244"/>
      <c r="J193" s="272" t="s">
        <v>4158</v>
      </c>
      <c r="K193" s="272" t="s">
        <v>4200</v>
      </c>
      <c r="L193" s="250" t="s">
        <v>4200</v>
      </c>
      <c r="M193" s="272" t="s">
        <v>4117</v>
      </c>
      <c r="N193" s="272" t="s">
        <v>4200</v>
      </c>
      <c r="O193" s="272" t="s">
        <v>4668</v>
      </c>
      <c r="P193" s="274">
        <v>201204</v>
      </c>
      <c r="Q193" s="272" t="s">
        <v>395</v>
      </c>
      <c r="R193" s="276">
        <v>17.59</v>
      </c>
      <c r="S193" s="280" t="s">
        <v>4698</v>
      </c>
      <c r="T193" s="280" t="s">
        <v>4698</v>
      </c>
      <c r="V193" s="244"/>
      <c r="AC193" s="244"/>
      <c r="AE193" s="256" t="s">
        <v>4098</v>
      </c>
      <c r="AF193" s="254">
        <v>42309</v>
      </c>
      <c r="AG193" s="256" t="s">
        <v>4099</v>
      </c>
      <c r="AH193" s="256" t="s">
        <v>4143</v>
      </c>
      <c r="AI193" s="256" t="s">
        <v>4101</v>
      </c>
      <c r="AJ193" s="257">
        <v>1010000</v>
      </c>
      <c r="AK193" s="245" t="s">
        <v>4102</v>
      </c>
      <c r="AL193" s="245" t="s">
        <v>4103</v>
      </c>
      <c r="AM193" s="245" t="s">
        <v>4104</v>
      </c>
      <c r="AN193" s="247">
        <v>0</v>
      </c>
      <c r="AO193" s="248">
        <v>0</v>
      </c>
      <c r="AP193" s="245" t="s">
        <v>4104</v>
      </c>
      <c r="AQ193" s="246">
        <v>42309</v>
      </c>
      <c r="AR193" s="245" t="s">
        <v>4105</v>
      </c>
      <c r="AS193" s="247"/>
      <c r="AT193" s="245" t="s">
        <v>4043</v>
      </c>
      <c r="AU193" s="245" t="s">
        <v>4043</v>
      </c>
      <c r="AV193" s="258">
        <v>-35731.46</v>
      </c>
      <c r="AW193" s="258">
        <v>0</v>
      </c>
      <c r="AX193" s="248">
        <v>0</v>
      </c>
      <c r="AY193" s="248">
        <v>0</v>
      </c>
      <c r="AZ193" s="248">
        <v>0</v>
      </c>
      <c r="BA193" s="248">
        <v>0</v>
      </c>
      <c r="BB193" s="248">
        <v>0</v>
      </c>
      <c r="BC193" s="245" t="s">
        <v>4103</v>
      </c>
      <c r="BD193" s="247">
        <v>82317478</v>
      </c>
      <c r="BE193" s="245" t="s">
        <v>4107</v>
      </c>
      <c r="BF193" s="247">
        <v>-6</v>
      </c>
      <c r="BG193" s="245" t="s">
        <v>4108</v>
      </c>
      <c r="BH193" s="245" t="s">
        <v>4109</v>
      </c>
      <c r="BI193" s="245" t="s">
        <v>4110</v>
      </c>
      <c r="BJ193" s="245" t="s">
        <v>4111</v>
      </c>
      <c r="BK193" s="245" t="s">
        <v>4112</v>
      </c>
      <c r="BL193" s="245" t="s">
        <v>4043</v>
      </c>
      <c r="BM193" s="245" t="s">
        <v>4113</v>
      </c>
      <c r="BN193" s="249">
        <v>42342</v>
      </c>
    </row>
    <row r="194" spans="1:66" ht="15" x14ac:dyDescent="0.25">
      <c r="A194" s="250"/>
      <c r="B194" s="250"/>
      <c r="C194" s="250"/>
      <c r="D194" s="250"/>
      <c r="E194" s="250"/>
      <c r="F194" s="250"/>
      <c r="H194" s="244"/>
      <c r="J194" s="272" t="s">
        <v>4158</v>
      </c>
      <c r="K194" s="272" t="s">
        <v>4200</v>
      </c>
      <c r="L194" s="250" t="s">
        <v>4200</v>
      </c>
      <c r="M194" s="272" t="s">
        <v>4117</v>
      </c>
      <c r="N194" s="272" t="s">
        <v>4200</v>
      </c>
      <c r="O194" s="272" t="s">
        <v>4668</v>
      </c>
      <c r="P194" s="274">
        <v>201204</v>
      </c>
      <c r="Q194" s="272" t="s">
        <v>321</v>
      </c>
      <c r="R194" s="276">
        <v>3.4</v>
      </c>
      <c r="S194" s="280" t="s">
        <v>4698</v>
      </c>
      <c r="T194" s="280" t="s">
        <v>4698</v>
      </c>
      <c r="V194" s="244"/>
      <c r="AC194" s="244"/>
      <c r="AE194" s="256" t="s">
        <v>4098</v>
      </c>
      <c r="AF194" s="254">
        <v>42339</v>
      </c>
      <c r="AG194" s="256" t="s">
        <v>4099</v>
      </c>
      <c r="AH194" s="256" t="s">
        <v>4137</v>
      </c>
      <c r="AI194" s="256" t="s">
        <v>4101</v>
      </c>
      <c r="AJ194" s="257">
        <v>1010000</v>
      </c>
      <c r="AK194" s="245" t="s">
        <v>4102</v>
      </c>
      <c r="AL194" s="245" t="s">
        <v>4103</v>
      </c>
      <c r="AM194" s="245" t="s">
        <v>4104</v>
      </c>
      <c r="AN194" s="247">
        <v>0</v>
      </c>
      <c r="AO194" s="248">
        <v>0</v>
      </c>
      <c r="AP194" s="245" t="s">
        <v>4104</v>
      </c>
      <c r="AQ194" s="246">
        <v>42339</v>
      </c>
      <c r="AR194" s="245" t="s">
        <v>4105</v>
      </c>
      <c r="AS194" s="247"/>
      <c r="AT194" s="245" t="s">
        <v>4043</v>
      </c>
      <c r="AU194" s="245" t="s">
        <v>4043</v>
      </c>
      <c r="AV194" s="258">
        <v>-7698.39</v>
      </c>
      <c r="AW194" s="258">
        <v>0</v>
      </c>
      <c r="AX194" s="248">
        <v>0</v>
      </c>
      <c r="AY194" s="248">
        <v>0</v>
      </c>
      <c r="AZ194" s="248">
        <v>0</v>
      </c>
      <c r="BA194" s="248">
        <v>0</v>
      </c>
      <c r="BB194" s="248">
        <v>0</v>
      </c>
      <c r="BC194" s="245" t="s">
        <v>4103</v>
      </c>
      <c r="BD194" s="247">
        <v>88540217</v>
      </c>
      <c r="BE194" s="245" t="s">
        <v>4107</v>
      </c>
      <c r="BF194" s="247">
        <v>-6</v>
      </c>
      <c r="BG194" s="245" t="s">
        <v>4108</v>
      </c>
      <c r="BH194" s="245" t="s">
        <v>4109</v>
      </c>
      <c r="BI194" s="245" t="s">
        <v>4110</v>
      </c>
      <c r="BJ194" s="245" t="s">
        <v>4111</v>
      </c>
      <c r="BK194" s="245" t="s">
        <v>4112</v>
      </c>
      <c r="BL194" s="245" t="s">
        <v>4043</v>
      </c>
      <c r="BM194" s="245" t="s">
        <v>4113</v>
      </c>
      <c r="BN194" s="249">
        <v>42375</v>
      </c>
    </row>
    <row r="195" spans="1:66" ht="15" x14ac:dyDescent="0.25">
      <c r="A195" s="250"/>
      <c r="B195" s="250"/>
      <c r="C195" s="250"/>
      <c r="D195" s="250"/>
      <c r="E195" s="250"/>
      <c r="F195" s="250"/>
      <c r="H195" s="244"/>
      <c r="J195" s="272" t="s">
        <v>4158</v>
      </c>
      <c r="K195" s="272" t="s">
        <v>4200</v>
      </c>
      <c r="L195" s="250" t="s">
        <v>4200</v>
      </c>
      <c r="M195" s="272" t="s">
        <v>4117</v>
      </c>
      <c r="N195" s="272" t="s">
        <v>4200</v>
      </c>
      <c r="O195" s="272" t="s">
        <v>4668</v>
      </c>
      <c r="P195" s="274">
        <v>201204</v>
      </c>
      <c r="Q195" s="272" t="s">
        <v>320</v>
      </c>
      <c r="R195" s="276">
        <v>34.21</v>
      </c>
      <c r="S195" s="280" t="s">
        <v>4698</v>
      </c>
      <c r="T195" s="280" t="s">
        <v>4698</v>
      </c>
      <c r="V195" s="244"/>
      <c r="AC195" s="244"/>
      <c r="AE195" s="256" t="s">
        <v>4098</v>
      </c>
      <c r="AF195" s="254">
        <v>42339</v>
      </c>
      <c r="AG195" s="256" t="s">
        <v>4099</v>
      </c>
      <c r="AH195" s="256" t="s">
        <v>4140</v>
      </c>
      <c r="AI195" s="256" t="s">
        <v>4101</v>
      </c>
      <c r="AJ195" s="257">
        <v>1010000</v>
      </c>
      <c r="AK195" s="245" t="s">
        <v>4102</v>
      </c>
      <c r="AL195" s="245" t="s">
        <v>4103</v>
      </c>
      <c r="AM195" s="245" t="s">
        <v>4104</v>
      </c>
      <c r="AN195" s="247">
        <v>0</v>
      </c>
      <c r="AO195" s="248">
        <v>0</v>
      </c>
      <c r="AP195" s="245" t="s">
        <v>4104</v>
      </c>
      <c r="AQ195" s="246">
        <v>42339</v>
      </c>
      <c r="AR195" s="245" t="s">
        <v>4105</v>
      </c>
      <c r="AS195" s="247"/>
      <c r="AT195" s="245" t="s">
        <v>4043</v>
      </c>
      <c r="AU195" s="245" t="s">
        <v>4043</v>
      </c>
      <c r="AV195" s="258">
        <v>-523900.8</v>
      </c>
      <c r="AW195" s="258">
        <v>0</v>
      </c>
      <c r="AX195" s="248">
        <v>0</v>
      </c>
      <c r="AY195" s="248">
        <v>0</v>
      </c>
      <c r="AZ195" s="248">
        <v>0</v>
      </c>
      <c r="BA195" s="248">
        <v>0</v>
      </c>
      <c r="BB195" s="248">
        <v>0</v>
      </c>
      <c r="BC195" s="245" t="s">
        <v>4103</v>
      </c>
      <c r="BD195" s="247">
        <v>88540223</v>
      </c>
      <c r="BE195" s="245" t="s">
        <v>4107</v>
      </c>
      <c r="BF195" s="247">
        <v>-6</v>
      </c>
      <c r="BG195" s="245" t="s">
        <v>4108</v>
      </c>
      <c r="BH195" s="245" t="s">
        <v>4109</v>
      </c>
      <c r="BI195" s="245" t="s">
        <v>4110</v>
      </c>
      <c r="BJ195" s="245" t="s">
        <v>4111</v>
      </c>
      <c r="BK195" s="245" t="s">
        <v>4112</v>
      </c>
      <c r="BL195" s="245" t="s">
        <v>4043</v>
      </c>
      <c r="BM195" s="245" t="s">
        <v>4113</v>
      </c>
      <c r="BN195" s="249">
        <v>42375</v>
      </c>
    </row>
    <row r="196" spans="1:66" ht="15" x14ac:dyDescent="0.25">
      <c r="A196" s="250"/>
      <c r="B196" s="250"/>
      <c r="C196" s="250"/>
      <c r="D196" s="250"/>
      <c r="E196" s="250"/>
      <c r="F196" s="250"/>
      <c r="H196" s="244"/>
      <c r="J196" s="272" t="s">
        <v>4158</v>
      </c>
      <c r="K196" s="272" t="s">
        <v>4200</v>
      </c>
      <c r="L196" s="250" t="s">
        <v>4200</v>
      </c>
      <c r="M196" s="272" t="s">
        <v>4117</v>
      </c>
      <c r="N196" s="272" t="s">
        <v>4200</v>
      </c>
      <c r="O196" s="272" t="s">
        <v>4668</v>
      </c>
      <c r="P196" s="274">
        <v>201204</v>
      </c>
      <c r="Q196" s="272" t="s">
        <v>319</v>
      </c>
      <c r="R196" s="276">
        <v>42.88</v>
      </c>
      <c r="S196" s="280" t="s">
        <v>4698</v>
      </c>
      <c r="T196" s="280" t="s">
        <v>4698</v>
      </c>
      <c r="V196" s="244"/>
      <c r="AC196" s="244"/>
      <c r="AE196" s="256" t="s">
        <v>4098</v>
      </c>
      <c r="AF196" s="254">
        <v>42339</v>
      </c>
      <c r="AG196" s="256" t="s">
        <v>4099</v>
      </c>
      <c r="AH196" s="256" t="s">
        <v>4141</v>
      </c>
      <c r="AI196" s="256" t="s">
        <v>4101</v>
      </c>
      <c r="AJ196" s="257">
        <v>1010000</v>
      </c>
      <c r="AK196" s="245" t="s">
        <v>4102</v>
      </c>
      <c r="AL196" s="245" t="s">
        <v>4103</v>
      </c>
      <c r="AM196" s="245" t="s">
        <v>4104</v>
      </c>
      <c r="AN196" s="247">
        <v>0</v>
      </c>
      <c r="AO196" s="248">
        <v>0</v>
      </c>
      <c r="AP196" s="245" t="s">
        <v>4104</v>
      </c>
      <c r="AQ196" s="246">
        <v>42339</v>
      </c>
      <c r="AR196" s="245" t="s">
        <v>4105</v>
      </c>
      <c r="AS196" s="247"/>
      <c r="AT196" s="245" t="s">
        <v>4043</v>
      </c>
      <c r="AU196" s="245" t="s">
        <v>4043</v>
      </c>
      <c r="AV196" s="258">
        <v>974</v>
      </c>
      <c r="AW196" s="258">
        <v>0</v>
      </c>
      <c r="AX196" s="248">
        <v>0</v>
      </c>
      <c r="AY196" s="248">
        <v>0</v>
      </c>
      <c r="AZ196" s="248">
        <v>0</v>
      </c>
      <c r="BA196" s="248">
        <v>0</v>
      </c>
      <c r="BB196" s="248">
        <v>0</v>
      </c>
      <c r="BC196" s="245" t="s">
        <v>4103</v>
      </c>
      <c r="BD196" s="247">
        <v>88540226</v>
      </c>
      <c r="BE196" s="245" t="s">
        <v>4107</v>
      </c>
      <c r="BF196" s="247">
        <v>-6</v>
      </c>
      <c r="BG196" s="245" t="s">
        <v>4108</v>
      </c>
      <c r="BH196" s="245" t="s">
        <v>4109</v>
      </c>
      <c r="BI196" s="245" t="s">
        <v>4110</v>
      </c>
      <c r="BJ196" s="245" t="s">
        <v>4111</v>
      </c>
      <c r="BK196" s="245" t="s">
        <v>4112</v>
      </c>
      <c r="BL196" s="245" t="s">
        <v>4043</v>
      </c>
      <c r="BM196" s="245" t="s">
        <v>4113</v>
      </c>
      <c r="BN196" s="249">
        <v>42375</v>
      </c>
    </row>
    <row r="197" spans="1:66" ht="15" x14ac:dyDescent="0.25">
      <c r="A197" s="250"/>
      <c r="B197" s="250"/>
      <c r="C197" s="250"/>
      <c r="D197" s="250"/>
      <c r="E197" s="250"/>
      <c r="F197" s="250"/>
      <c r="H197" s="244"/>
      <c r="J197" s="272" t="s">
        <v>4158</v>
      </c>
      <c r="K197" s="272" t="s">
        <v>4200</v>
      </c>
      <c r="L197" s="250" t="s">
        <v>4200</v>
      </c>
      <c r="M197" s="272" t="s">
        <v>4100</v>
      </c>
      <c r="N197" s="272" t="s">
        <v>4200</v>
      </c>
      <c r="O197" s="272" t="s">
        <v>4668</v>
      </c>
      <c r="P197" s="274">
        <v>201205</v>
      </c>
      <c r="Q197" s="272" t="s">
        <v>295</v>
      </c>
      <c r="R197" s="276">
        <v>-390088.75</v>
      </c>
      <c r="S197" s="280" t="s">
        <v>4698</v>
      </c>
      <c r="T197" s="280" t="s">
        <v>4698</v>
      </c>
      <c r="V197" s="244"/>
      <c r="AC197" s="244"/>
      <c r="AE197" s="256" t="s">
        <v>4098</v>
      </c>
      <c r="AF197" s="254">
        <v>42339</v>
      </c>
      <c r="AG197" s="256" t="s">
        <v>4099</v>
      </c>
      <c r="AH197" s="256" t="s">
        <v>4142</v>
      </c>
      <c r="AI197" s="256" t="s">
        <v>4101</v>
      </c>
      <c r="AJ197" s="257">
        <v>1010000</v>
      </c>
      <c r="AK197" s="245" t="s">
        <v>4102</v>
      </c>
      <c r="AL197" s="245" t="s">
        <v>4103</v>
      </c>
      <c r="AM197" s="245" t="s">
        <v>4104</v>
      </c>
      <c r="AN197" s="247">
        <v>0</v>
      </c>
      <c r="AO197" s="248">
        <v>0</v>
      </c>
      <c r="AP197" s="245" t="s">
        <v>4104</v>
      </c>
      <c r="AQ197" s="246">
        <v>42339</v>
      </c>
      <c r="AR197" s="245" t="s">
        <v>4105</v>
      </c>
      <c r="AS197" s="247"/>
      <c r="AT197" s="245" t="s">
        <v>4043</v>
      </c>
      <c r="AU197" s="245" t="s">
        <v>4043</v>
      </c>
      <c r="AV197" s="258">
        <v>-4499.45</v>
      </c>
      <c r="AW197" s="258">
        <v>0</v>
      </c>
      <c r="AX197" s="248">
        <v>0</v>
      </c>
      <c r="AY197" s="248">
        <v>0</v>
      </c>
      <c r="AZ197" s="248">
        <v>0</v>
      </c>
      <c r="BA197" s="248">
        <v>0</v>
      </c>
      <c r="BB197" s="248">
        <v>0</v>
      </c>
      <c r="BC197" s="245" t="s">
        <v>4103</v>
      </c>
      <c r="BD197" s="247">
        <v>88540229</v>
      </c>
      <c r="BE197" s="245" t="s">
        <v>4107</v>
      </c>
      <c r="BF197" s="247">
        <v>-6</v>
      </c>
      <c r="BG197" s="245" t="s">
        <v>4108</v>
      </c>
      <c r="BH197" s="245" t="s">
        <v>4109</v>
      </c>
      <c r="BI197" s="245" t="s">
        <v>4110</v>
      </c>
      <c r="BJ197" s="245" t="s">
        <v>4111</v>
      </c>
      <c r="BK197" s="245" t="s">
        <v>4112</v>
      </c>
      <c r="BL197" s="245" t="s">
        <v>4043</v>
      </c>
      <c r="BM197" s="245" t="s">
        <v>4113</v>
      </c>
      <c r="BN197" s="249">
        <v>42375</v>
      </c>
    </row>
    <row r="198" spans="1:66" ht="15" x14ac:dyDescent="0.25">
      <c r="A198" s="250"/>
      <c r="B198" s="250"/>
      <c r="C198" s="250"/>
      <c r="D198" s="250"/>
      <c r="E198" s="250"/>
      <c r="F198" s="250"/>
      <c r="H198" s="244"/>
      <c r="J198" s="272" t="s">
        <v>4158</v>
      </c>
      <c r="K198" s="272" t="s">
        <v>4200</v>
      </c>
      <c r="L198" s="250" t="s">
        <v>4200</v>
      </c>
      <c r="M198" s="272" t="s">
        <v>4100</v>
      </c>
      <c r="N198" s="272" t="s">
        <v>4200</v>
      </c>
      <c r="O198" s="272" t="s">
        <v>4668</v>
      </c>
      <c r="P198" s="274">
        <v>201205</v>
      </c>
      <c r="Q198" s="272" t="s">
        <v>3919</v>
      </c>
      <c r="R198" s="276">
        <v>0</v>
      </c>
      <c r="S198" s="280" t="s">
        <v>4698</v>
      </c>
      <c r="T198" s="280" t="s">
        <v>4698</v>
      </c>
      <c r="V198" s="244"/>
      <c r="AC198" s="244"/>
      <c r="AE198" s="256" t="s">
        <v>4098</v>
      </c>
      <c r="AF198" s="254">
        <v>42339</v>
      </c>
      <c r="AG198" s="256" t="s">
        <v>4099</v>
      </c>
      <c r="AH198" s="256" t="s">
        <v>4143</v>
      </c>
      <c r="AI198" s="256" t="s">
        <v>4101</v>
      </c>
      <c r="AJ198" s="257">
        <v>1010000</v>
      </c>
      <c r="AK198" s="245" t="s">
        <v>4102</v>
      </c>
      <c r="AL198" s="245" t="s">
        <v>4103</v>
      </c>
      <c r="AM198" s="245" t="s">
        <v>4104</v>
      </c>
      <c r="AN198" s="247">
        <v>0</v>
      </c>
      <c r="AO198" s="248">
        <v>0</v>
      </c>
      <c r="AP198" s="245" t="s">
        <v>4104</v>
      </c>
      <c r="AQ198" s="246">
        <v>42339</v>
      </c>
      <c r="AR198" s="245" t="s">
        <v>4105</v>
      </c>
      <c r="AS198" s="247"/>
      <c r="AT198" s="245" t="s">
        <v>4043</v>
      </c>
      <c r="AU198" s="245" t="s">
        <v>4043</v>
      </c>
      <c r="AV198" s="258">
        <v>-165689.45000000001</v>
      </c>
      <c r="AW198" s="258">
        <v>0</v>
      </c>
      <c r="AX198" s="248">
        <v>0</v>
      </c>
      <c r="AY198" s="248">
        <v>0</v>
      </c>
      <c r="AZ198" s="248">
        <v>0</v>
      </c>
      <c r="BA198" s="248">
        <v>0</v>
      </c>
      <c r="BB198" s="248">
        <v>0</v>
      </c>
      <c r="BC198" s="245" t="s">
        <v>4103</v>
      </c>
      <c r="BD198" s="247">
        <v>88540228</v>
      </c>
      <c r="BE198" s="245" t="s">
        <v>4107</v>
      </c>
      <c r="BF198" s="247">
        <v>-6</v>
      </c>
      <c r="BG198" s="245" t="s">
        <v>4108</v>
      </c>
      <c r="BH198" s="245" t="s">
        <v>4109</v>
      </c>
      <c r="BI198" s="245" t="s">
        <v>4110</v>
      </c>
      <c r="BJ198" s="245" t="s">
        <v>4111</v>
      </c>
      <c r="BK198" s="245" t="s">
        <v>4112</v>
      </c>
      <c r="BL198" s="245" t="s">
        <v>4043</v>
      </c>
      <c r="BM198" s="245" t="s">
        <v>4113</v>
      </c>
      <c r="BN198" s="249">
        <v>42375</v>
      </c>
    </row>
    <row r="199" spans="1:66" ht="15" x14ac:dyDescent="0.25">
      <c r="A199" s="250"/>
      <c r="B199" s="250"/>
      <c r="C199" s="250"/>
      <c r="D199" s="250"/>
      <c r="E199" s="250"/>
      <c r="F199" s="250"/>
      <c r="H199" s="244"/>
      <c r="J199" s="272" t="s">
        <v>4158</v>
      </c>
      <c r="K199" s="272" t="s">
        <v>4200</v>
      </c>
      <c r="L199" s="250" t="s">
        <v>4200</v>
      </c>
      <c r="M199" s="272" t="s">
        <v>4100</v>
      </c>
      <c r="N199" s="272" t="s">
        <v>4200</v>
      </c>
      <c r="O199" s="272" t="s">
        <v>4668</v>
      </c>
      <c r="P199" s="274">
        <v>201205</v>
      </c>
      <c r="Q199" s="272" t="s">
        <v>272</v>
      </c>
      <c r="R199" s="276">
        <v>292247.7</v>
      </c>
      <c r="S199" s="280" t="s">
        <v>4698</v>
      </c>
      <c r="T199" s="280" t="s">
        <v>4698</v>
      </c>
      <c r="V199" s="244"/>
      <c r="AC199" s="244"/>
      <c r="AE199" s="256" t="s">
        <v>4098</v>
      </c>
      <c r="AF199" s="254">
        <v>42339</v>
      </c>
      <c r="AG199" s="256" t="s">
        <v>4135</v>
      </c>
      <c r="AH199" s="256" t="s">
        <v>4144</v>
      </c>
      <c r="AI199" s="256" t="s">
        <v>4101</v>
      </c>
      <c r="AJ199" s="257">
        <v>1010000</v>
      </c>
      <c r="AK199" s="245" t="s">
        <v>4102</v>
      </c>
      <c r="AL199" s="245" t="s">
        <v>4103</v>
      </c>
      <c r="AM199" s="245" t="s">
        <v>4104</v>
      </c>
      <c r="AN199" s="247">
        <v>0</v>
      </c>
      <c r="AO199" s="248">
        <v>0</v>
      </c>
      <c r="AP199" s="245" t="s">
        <v>4104</v>
      </c>
      <c r="AQ199" s="246">
        <v>42339</v>
      </c>
      <c r="AR199" s="245" t="s">
        <v>4105</v>
      </c>
      <c r="AS199" s="247"/>
      <c r="AT199" s="245" t="s">
        <v>4043</v>
      </c>
      <c r="AU199" s="245" t="s">
        <v>4043</v>
      </c>
      <c r="AV199" s="258">
        <v>-6995.16</v>
      </c>
      <c r="AW199" s="258">
        <v>0</v>
      </c>
      <c r="AX199" s="248">
        <v>0</v>
      </c>
      <c r="AY199" s="248">
        <v>0</v>
      </c>
      <c r="AZ199" s="248">
        <v>0</v>
      </c>
      <c r="BA199" s="248">
        <v>0</v>
      </c>
      <c r="BB199" s="248">
        <v>0</v>
      </c>
      <c r="BC199" s="245" t="s">
        <v>4103</v>
      </c>
      <c r="BD199" s="247">
        <v>82331921</v>
      </c>
      <c r="BE199" s="245" t="s">
        <v>4107</v>
      </c>
      <c r="BF199" s="247">
        <v>-1</v>
      </c>
      <c r="BG199" s="245" t="s">
        <v>4108</v>
      </c>
      <c r="BH199" s="245" t="s">
        <v>4109</v>
      </c>
      <c r="BI199" s="245" t="s">
        <v>4110</v>
      </c>
      <c r="BJ199" s="245" t="s">
        <v>4111</v>
      </c>
      <c r="BK199" s="245" t="s">
        <v>4112</v>
      </c>
      <c r="BL199" s="245" t="s">
        <v>4043</v>
      </c>
      <c r="BM199" s="245" t="s">
        <v>4113</v>
      </c>
      <c r="BN199" s="249">
        <v>42346</v>
      </c>
    </row>
    <row r="200" spans="1:66" ht="15" x14ac:dyDescent="0.25">
      <c r="A200" s="250"/>
      <c r="B200" s="250"/>
      <c r="C200" s="250"/>
      <c r="D200" s="250"/>
      <c r="E200" s="250"/>
      <c r="F200" s="250"/>
      <c r="H200" s="244"/>
      <c r="J200" s="272" t="s">
        <v>4158</v>
      </c>
      <c r="K200" s="272" t="s">
        <v>4200</v>
      </c>
      <c r="L200" s="250" t="s">
        <v>4200</v>
      </c>
      <c r="M200" s="272" t="s">
        <v>4100</v>
      </c>
      <c r="N200" s="272" t="s">
        <v>4200</v>
      </c>
      <c r="O200" s="272" t="s">
        <v>4668</v>
      </c>
      <c r="P200" s="274">
        <v>201205</v>
      </c>
      <c r="Q200" s="272" t="s">
        <v>322</v>
      </c>
      <c r="R200" s="276">
        <v>77.209999999999994</v>
      </c>
      <c r="S200" s="280" t="s">
        <v>4698</v>
      </c>
      <c r="T200" s="280" t="s">
        <v>4698</v>
      </c>
      <c r="V200" s="244"/>
      <c r="AC200" s="244"/>
      <c r="AE200" s="256" t="s">
        <v>4098</v>
      </c>
      <c r="AF200" s="254">
        <v>42401</v>
      </c>
      <c r="AG200" s="256" t="s">
        <v>4135</v>
      </c>
      <c r="AH200" s="256" t="s">
        <v>4140</v>
      </c>
      <c r="AI200" s="256" t="s">
        <v>4101</v>
      </c>
      <c r="AJ200" s="257">
        <v>1010000</v>
      </c>
      <c r="AK200" s="245" t="s">
        <v>4102</v>
      </c>
      <c r="AL200" s="245" t="s">
        <v>4103</v>
      </c>
      <c r="AM200" s="245" t="s">
        <v>4104</v>
      </c>
      <c r="AN200" s="247">
        <v>0</v>
      </c>
      <c r="AO200" s="248">
        <v>0</v>
      </c>
      <c r="AP200" s="245" t="s">
        <v>4104</v>
      </c>
      <c r="AQ200" s="246">
        <v>42309</v>
      </c>
      <c r="AR200" s="245" t="s">
        <v>4105</v>
      </c>
      <c r="AS200" s="247"/>
      <c r="AT200" s="245" t="s">
        <v>4043</v>
      </c>
      <c r="AU200" s="245" t="s">
        <v>4043</v>
      </c>
      <c r="AV200" s="258">
        <v>-65730.600000000006</v>
      </c>
      <c r="AW200" s="258">
        <v>0</v>
      </c>
      <c r="AX200" s="248">
        <v>0</v>
      </c>
      <c r="AY200" s="248">
        <v>0</v>
      </c>
      <c r="AZ200" s="248">
        <v>0</v>
      </c>
      <c r="BA200" s="248">
        <v>0</v>
      </c>
      <c r="BB200" s="248">
        <v>0</v>
      </c>
      <c r="BC200" s="245" t="s">
        <v>4103</v>
      </c>
      <c r="BD200" s="247">
        <v>89679137</v>
      </c>
      <c r="BE200" s="245" t="s">
        <v>4107</v>
      </c>
      <c r="BF200" s="247">
        <v>-11</v>
      </c>
      <c r="BG200" s="245" t="s">
        <v>4108</v>
      </c>
      <c r="BH200" s="245" t="s">
        <v>4109</v>
      </c>
      <c r="BI200" s="245" t="s">
        <v>4110</v>
      </c>
      <c r="BJ200" s="245" t="s">
        <v>4111</v>
      </c>
      <c r="BK200" s="245" t="s">
        <v>4112</v>
      </c>
      <c r="BL200" s="245" t="s">
        <v>4043</v>
      </c>
      <c r="BM200" s="245" t="s">
        <v>4113</v>
      </c>
      <c r="BN200" s="249">
        <v>42425</v>
      </c>
    </row>
    <row r="201" spans="1:66" ht="15" x14ac:dyDescent="0.25">
      <c r="A201" s="250"/>
      <c r="B201" s="250"/>
      <c r="C201" s="250"/>
      <c r="D201" s="250"/>
      <c r="E201" s="250"/>
      <c r="F201" s="250"/>
      <c r="H201" s="244"/>
      <c r="J201" s="272" t="s">
        <v>4158</v>
      </c>
      <c r="K201" s="272" t="s">
        <v>4200</v>
      </c>
      <c r="L201" s="250" t="s">
        <v>4200</v>
      </c>
      <c r="M201" s="272" t="s">
        <v>4100</v>
      </c>
      <c r="N201" s="272" t="s">
        <v>4200</v>
      </c>
      <c r="O201" s="272" t="s">
        <v>4668</v>
      </c>
      <c r="P201" s="274">
        <v>201205</v>
      </c>
      <c r="Q201" s="272" t="s">
        <v>286</v>
      </c>
      <c r="R201" s="276">
        <v>446.3</v>
      </c>
      <c r="S201" s="280" t="s">
        <v>4698</v>
      </c>
      <c r="T201" s="280" t="s">
        <v>4698</v>
      </c>
      <c r="V201" s="244"/>
      <c r="AC201" s="244"/>
      <c r="AE201" s="256" t="s">
        <v>4098</v>
      </c>
      <c r="AF201" s="254">
        <v>42401</v>
      </c>
      <c r="AG201" s="256" t="s">
        <v>4099</v>
      </c>
      <c r="AH201" s="256" t="s">
        <v>4144</v>
      </c>
      <c r="AI201" s="256" t="s">
        <v>4101</v>
      </c>
      <c r="AJ201" s="257">
        <v>1010000</v>
      </c>
      <c r="AK201" s="245" t="s">
        <v>4102</v>
      </c>
      <c r="AL201" s="245" t="s">
        <v>4103</v>
      </c>
      <c r="AM201" s="245" t="s">
        <v>4104</v>
      </c>
      <c r="AN201" s="247">
        <v>0</v>
      </c>
      <c r="AO201" s="248">
        <v>0</v>
      </c>
      <c r="AP201" s="245" t="s">
        <v>4104</v>
      </c>
      <c r="AQ201" s="246">
        <v>42401</v>
      </c>
      <c r="AR201" s="245" t="s">
        <v>4105</v>
      </c>
      <c r="AS201" s="247"/>
      <c r="AT201" s="245" t="s">
        <v>4043</v>
      </c>
      <c r="AU201" s="245" t="s">
        <v>4043</v>
      </c>
      <c r="AV201" s="258">
        <v>-896</v>
      </c>
      <c r="AW201" s="258">
        <v>0</v>
      </c>
      <c r="AX201" s="248">
        <v>0</v>
      </c>
      <c r="AY201" s="247"/>
      <c r="AZ201" s="248">
        <v>0</v>
      </c>
      <c r="BA201" s="248">
        <v>0</v>
      </c>
      <c r="BB201" s="248">
        <v>0</v>
      </c>
      <c r="BC201" s="245" t="s">
        <v>4103</v>
      </c>
      <c r="BD201" s="247">
        <v>89743783</v>
      </c>
      <c r="BE201" s="245" t="s">
        <v>4107</v>
      </c>
      <c r="BF201" s="247">
        <v>-6</v>
      </c>
      <c r="BG201" s="245" t="s">
        <v>4108</v>
      </c>
      <c r="BH201" s="245" t="s">
        <v>4109</v>
      </c>
      <c r="BI201" s="245" t="s">
        <v>4110</v>
      </c>
      <c r="BJ201" s="245" t="s">
        <v>4111</v>
      </c>
      <c r="BK201" s="245" t="s">
        <v>4112</v>
      </c>
      <c r="BL201" s="245" t="s">
        <v>4043</v>
      </c>
      <c r="BM201" s="245" t="s">
        <v>4113</v>
      </c>
      <c r="BN201" s="249">
        <v>42431</v>
      </c>
    </row>
    <row r="202" spans="1:66" ht="15" x14ac:dyDescent="0.25">
      <c r="A202" s="250"/>
      <c r="B202" s="250"/>
      <c r="C202" s="250"/>
      <c r="D202" s="250"/>
      <c r="E202" s="250"/>
      <c r="F202" s="250"/>
      <c r="H202" s="244"/>
      <c r="J202" s="272" t="s">
        <v>4158</v>
      </c>
      <c r="K202" s="272" t="s">
        <v>4200</v>
      </c>
      <c r="L202" s="250" t="s">
        <v>4200</v>
      </c>
      <c r="M202" s="272" t="s">
        <v>4100</v>
      </c>
      <c r="N202" s="272" t="s">
        <v>4200</v>
      </c>
      <c r="O202" s="272" t="s">
        <v>4668</v>
      </c>
      <c r="P202" s="274">
        <v>201205</v>
      </c>
      <c r="Q202" s="272" t="s">
        <v>315</v>
      </c>
      <c r="R202" s="276">
        <v>1264.5899999999999</v>
      </c>
      <c r="S202" s="280" t="s">
        <v>4698</v>
      </c>
      <c r="T202" s="280" t="s">
        <v>4698</v>
      </c>
      <c r="V202" s="244"/>
      <c r="AC202" s="244"/>
      <c r="AE202" s="256" t="s">
        <v>4098</v>
      </c>
      <c r="AF202" s="254">
        <v>42430</v>
      </c>
      <c r="AG202" s="256" t="s">
        <v>4099</v>
      </c>
      <c r="AH202" s="256" t="s">
        <v>4137</v>
      </c>
      <c r="AI202" s="256" t="s">
        <v>4101</v>
      </c>
      <c r="AJ202" s="257">
        <v>1010000</v>
      </c>
      <c r="AK202" s="245" t="s">
        <v>4102</v>
      </c>
      <c r="AL202" s="245" t="s">
        <v>4103</v>
      </c>
      <c r="AM202" s="245" t="s">
        <v>4104</v>
      </c>
      <c r="AN202" s="247">
        <v>0</v>
      </c>
      <c r="AO202" s="248">
        <v>0</v>
      </c>
      <c r="AP202" s="245" t="s">
        <v>4104</v>
      </c>
      <c r="AQ202" s="246">
        <v>42430</v>
      </c>
      <c r="AR202" s="245" t="s">
        <v>4105</v>
      </c>
      <c r="AS202" s="247"/>
      <c r="AT202" s="245" t="s">
        <v>4043</v>
      </c>
      <c r="AU202" s="245" t="s">
        <v>4043</v>
      </c>
      <c r="AV202" s="258">
        <v>-30113.73</v>
      </c>
      <c r="AW202" s="258">
        <v>0</v>
      </c>
      <c r="AX202" s="248">
        <v>0</v>
      </c>
      <c r="AY202" s="247"/>
      <c r="AZ202" s="248">
        <v>0</v>
      </c>
      <c r="BA202" s="248">
        <v>0</v>
      </c>
      <c r="BB202" s="248">
        <v>0</v>
      </c>
      <c r="BC202" s="245" t="s">
        <v>4103</v>
      </c>
      <c r="BD202" s="247">
        <v>91239750</v>
      </c>
      <c r="BE202" s="245" t="s">
        <v>4107</v>
      </c>
      <c r="BF202" s="247">
        <v>-6</v>
      </c>
      <c r="BG202" s="245" t="s">
        <v>4108</v>
      </c>
      <c r="BH202" s="245" t="s">
        <v>4109</v>
      </c>
      <c r="BI202" s="245" t="s">
        <v>4110</v>
      </c>
      <c r="BJ202" s="245" t="s">
        <v>4111</v>
      </c>
      <c r="BK202" s="245" t="s">
        <v>4112</v>
      </c>
      <c r="BL202" s="245" t="s">
        <v>4043</v>
      </c>
      <c r="BM202" s="245" t="s">
        <v>4113</v>
      </c>
      <c r="BN202" s="249">
        <v>42465</v>
      </c>
    </row>
    <row r="203" spans="1:66" ht="15" x14ac:dyDescent="0.25">
      <c r="A203" s="250"/>
      <c r="B203" s="250"/>
      <c r="C203" s="250"/>
      <c r="D203" s="250"/>
      <c r="E203" s="250"/>
      <c r="F203" s="250"/>
      <c r="H203" s="244"/>
      <c r="J203" s="272" t="s">
        <v>4158</v>
      </c>
      <c r="K203" s="272" t="s">
        <v>4200</v>
      </c>
      <c r="L203" s="250" t="s">
        <v>4200</v>
      </c>
      <c r="M203" s="272" t="s">
        <v>4100</v>
      </c>
      <c r="N203" s="272" t="s">
        <v>4200</v>
      </c>
      <c r="O203" s="272" t="s">
        <v>4668</v>
      </c>
      <c r="P203" s="274">
        <v>201205</v>
      </c>
      <c r="Q203" s="272" t="s">
        <v>285</v>
      </c>
      <c r="R203" s="276">
        <v>7214.95</v>
      </c>
      <c r="S203" s="280" t="s">
        <v>4698</v>
      </c>
      <c r="T203" s="280" t="s">
        <v>4698</v>
      </c>
      <c r="V203" s="244"/>
      <c r="AC203" s="244"/>
      <c r="AE203" s="256" t="s">
        <v>4098</v>
      </c>
      <c r="AF203" s="254">
        <v>42430</v>
      </c>
      <c r="AG203" s="256" t="s">
        <v>4099</v>
      </c>
      <c r="AH203" s="256" t="s">
        <v>4143</v>
      </c>
      <c r="AI203" s="256" t="s">
        <v>4101</v>
      </c>
      <c r="AJ203" s="257">
        <v>1010000</v>
      </c>
      <c r="AK203" s="245" t="s">
        <v>4102</v>
      </c>
      <c r="AL203" s="245" t="s">
        <v>4103</v>
      </c>
      <c r="AM203" s="245" t="s">
        <v>4104</v>
      </c>
      <c r="AN203" s="247">
        <v>0</v>
      </c>
      <c r="AO203" s="248">
        <v>0</v>
      </c>
      <c r="AP203" s="245" t="s">
        <v>4104</v>
      </c>
      <c r="AQ203" s="246">
        <v>42430</v>
      </c>
      <c r="AR203" s="245" t="s">
        <v>4105</v>
      </c>
      <c r="AS203" s="247"/>
      <c r="AT203" s="245" t="s">
        <v>4043</v>
      </c>
      <c r="AU203" s="245" t="s">
        <v>4043</v>
      </c>
      <c r="AV203" s="258">
        <v>-533533.07999999996</v>
      </c>
      <c r="AW203" s="258">
        <v>0</v>
      </c>
      <c r="AX203" s="248">
        <v>0</v>
      </c>
      <c r="AY203" s="247"/>
      <c r="AZ203" s="248">
        <v>0</v>
      </c>
      <c r="BA203" s="248">
        <v>0</v>
      </c>
      <c r="BB203" s="248">
        <v>0</v>
      </c>
      <c r="BC203" s="245" t="s">
        <v>4103</v>
      </c>
      <c r="BD203" s="247">
        <v>91239752</v>
      </c>
      <c r="BE203" s="245" t="s">
        <v>4107</v>
      </c>
      <c r="BF203" s="247">
        <v>-6</v>
      </c>
      <c r="BG203" s="245" t="s">
        <v>4108</v>
      </c>
      <c r="BH203" s="245" t="s">
        <v>4109</v>
      </c>
      <c r="BI203" s="245" t="s">
        <v>4110</v>
      </c>
      <c r="BJ203" s="245" t="s">
        <v>4111</v>
      </c>
      <c r="BK203" s="245" t="s">
        <v>4112</v>
      </c>
      <c r="BL203" s="245" t="s">
        <v>4043</v>
      </c>
      <c r="BM203" s="245" t="s">
        <v>4113</v>
      </c>
      <c r="BN203" s="249">
        <v>42465</v>
      </c>
    </row>
    <row r="204" spans="1:66" ht="15" x14ac:dyDescent="0.25">
      <c r="A204" s="250"/>
      <c r="B204" s="250"/>
      <c r="C204" s="250"/>
      <c r="D204" s="250"/>
      <c r="E204" s="250"/>
      <c r="F204" s="250"/>
      <c r="H204" s="244"/>
      <c r="J204" s="272" t="s">
        <v>4158</v>
      </c>
      <c r="K204" s="272" t="s">
        <v>4200</v>
      </c>
      <c r="L204" s="250" t="s">
        <v>4200</v>
      </c>
      <c r="M204" s="272" t="s">
        <v>4100</v>
      </c>
      <c r="N204" s="272" t="s">
        <v>4200</v>
      </c>
      <c r="O204" s="272" t="s">
        <v>4668</v>
      </c>
      <c r="P204" s="274">
        <v>201205</v>
      </c>
      <c r="Q204" s="272" t="s">
        <v>314</v>
      </c>
      <c r="R204" s="276">
        <v>3327.87</v>
      </c>
      <c r="S204" s="280" t="s">
        <v>4698</v>
      </c>
      <c r="T204" s="280" t="s">
        <v>4698</v>
      </c>
      <c r="V204" s="244"/>
      <c r="AC204" s="244"/>
      <c r="AE204" s="256" t="s">
        <v>4098</v>
      </c>
      <c r="AF204" s="254">
        <v>42522</v>
      </c>
      <c r="AG204" s="256" t="s">
        <v>4099</v>
      </c>
      <c r="AH204" s="256" t="s">
        <v>4143</v>
      </c>
      <c r="AI204" s="256" t="s">
        <v>4101</v>
      </c>
      <c r="AJ204" s="257">
        <v>1010000</v>
      </c>
      <c r="AK204" s="245" t="s">
        <v>4102</v>
      </c>
      <c r="AL204" s="245" t="s">
        <v>4103</v>
      </c>
      <c r="AM204" s="245" t="s">
        <v>4104</v>
      </c>
      <c r="AN204" s="247">
        <v>0</v>
      </c>
      <c r="AO204" s="248">
        <v>0</v>
      </c>
      <c r="AP204" s="245" t="s">
        <v>4104</v>
      </c>
      <c r="AQ204" s="246">
        <v>42522</v>
      </c>
      <c r="AR204" s="245" t="s">
        <v>4105</v>
      </c>
      <c r="AS204" s="247"/>
      <c r="AT204" s="245" t="s">
        <v>4043</v>
      </c>
      <c r="AU204" s="245" t="s">
        <v>4043</v>
      </c>
      <c r="AV204" s="258">
        <v>-427545.98</v>
      </c>
      <c r="AW204" s="258">
        <v>0</v>
      </c>
      <c r="AX204" s="248">
        <v>0</v>
      </c>
      <c r="AY204" s="247"/>
      <c r="AZ204" s="248">
        <v>0</v>
      </c>
      <c r="BA204" s="248">
        <v>0</v>
      </c>
      <c r="BB204" s="248">
        <v>0</v>
      </c>
      <c r="BC204" s="245" t="s">
        <v>4103</v>
      </c>
      <c r="BD204" s="247">
        <v>100291645</v>
      </c>
      <c r="BE204" s="245" t="s">
        <v>4107</v>
      </c>
      <c r="BF204" s="247">
        <v>-6</v>
      </c>
      <c r="BG204" s="245" t="s">
        <v>4108</v>
      </c>
      <c r="BH204" s="245" t="s">
        <v>4109</v>
      </c>
      <c r="BI204" s="245" t="s">
        <v>4110</v>
      </c>
      <c r="BJ204" s="245" t="s">
        <v>4111</v>
      </c>
      <c r="BK204" s="245" t="s">
        <v>4112</v>
      </c>
      <c r="BL204" s="245" t="s">
        <v>4043</v>
      </c>
      <c r="BM204" s="245" t="s">
        <v>4113</v>
      </c>
      <c r="BN204" s="249">
        <v>42557</v>
      </c>
    </row>
    <row r="205" spans="1:66" ht="15" x14ac:dyDescent="0.25">
      <c r="A205" s="250"/>
      <c r="B205" s="250"/>
      <c r="C205" s="250"/>
      <c r="D205" s="250"/>
      <c r="E205" s="250"/>
      <c r="F205" s="250"/>
      <c r="H205" s="244"/>
      <c r="J205" s="272" t="s">
        <v>4158</v>
      </c>
      <c r="K205" s="272" t="s">
        <v>4200</v>
      </c>
      <c r="L205" s="250" t="s">
        <v>4200</v>
      </c>
      <c r="M205" s="272" t="s">
        <v>4100</v>
      </c>
      <c r="N205" s="272" t="s">
        <v>4200</v>
      </c>
      <c r="O205" s="272" t="s">
        <v>4668</v>
      </c>
      <c r="P205" s="274">
        <v>201205</v>
      </c>
      <c r="Q205" s="272" t="s">
        <v>300</v>
      </c>
      <c r="R205" s="276">
        <v>0</v>
      </c>
      <c r="S205" s="280" t="s">
        <v>4698</v>
      </c>
      <c r="T205" s="280" t="s">
        <v>4698</v>
      </c>
      <c r="V205" s="244"/>
      <c r="AC205" s="244"/>
      <c r="AE205" s="256" t="s">
        <v>4098</v>
      </c>
      <c r="AF205" s="254">
        <v>42522</v>
      </c>
      <c r="AG205" s="256" t="s">
        <v>4099</v>
      </c>
      <c r="AH205" s="256" t="s">
        <v>4146</v>
      </c>
      <c r="AI205" s="256" t="s">
        <v>4101</v>
      </c>
      <c r="AJ205" s="257">
        <v>1010000</v>
      </c>
      <c r="AK205" s="245" t="s">
        <v>4102</v>
      </c>
      <c r="AL205" s="245" t="s">
        <v>4103</v>
      </c>
      <c r="AM205" s="245" t="s">
        <v>4104</v>
      </c>
      <c r="AN205" s="247">
        <v>0</v>
      </c>
      <c r="AO205" s="248">
        <v>0</v>
      </c>
      <c r="AP205" s="245" t="s">
        <v>4104</v>
      </c>
      <c r="AQ205" s="246">
        <v>42522</v>
      </c>
      <c r="AR205" s="245" t="s">
        <v>4105</v>
      </c>
      <c r="AS205" s="247"/>
      <c r="AT205" s="245" t="s">
        <v>4043</v>
      </c>
      <c r="AU205" s="245" t="s">
        <v>4043</v>
      </c>
      <c r="AV205" s="258">
        <v>-830874.28</v>
      </c>
      <c r="AW205" s="258">
        <v>0</v>
      </c>
      <c r="AX205" s="248">
        <v>0</v>
      </c>
      <c r="AY205" s="247"/>
      <c r="AZ205" s="248">
        <v>0</v>
      </c>
      <c r="BA205" s="248">
        <v>0</v>
      </c>
      <c r="BB205" s="248">
        <v>0</v>
      </c>
      <c r="BC205" s="245" t="s">
        <v>4103</v>
      </c>
      <c r="BD205" s="247">
        <v>100291635</v>
      </c>
      <c r="BE205" s="245" t="s">
        <v>4107</v>
      </c>
      <c r="BF205" s="247">
        <v>-6</v>
      </c>
      <c r="BG205" s="245" t="s">
        <v>4108</v>
      </c>
      <c r="BH205" s="245" t="s">
        <v>4109</v>
      </c>
      <c r="BI205" s="245" t="s">
        <v>4110</v>
      </c>
      <c r="BJ205" s="245" t="s">
        <v>4111</v>
      </c>
      <c r="BK205" s="245" t="s">
        <v>4112</v>
      </c>
      <c r="BL205" s="245" t="s">
        <v>4043</v>
      </c>
      <c r="BM205" s="245" t="s">
        <v>4113</v>
      </c>
      <c r="BN205" s="249">
        <v>42557</v>
      </c>
    </row>
    <row r="206" spans="1:66" ht="15" x14ac:dyDescent="0.25">
      <c r="A206" s="250"/>
      <c r="B206" s="250"/>
      <c r="C206" s="250"/>
      <c r="D206" s="250"/>
      <c r="E206" s="250"/>
      <c r="F206" s="250"/>
      <c r="H206" s="244"/>
      <c r="J206" s="272" t="s">
        <v>4158</v>
      </c>
      <c r="K206" s="272" t="s">
        <v>4200</v>
      </c>
      <c r="L206" s="250" t="s">
        <v>4200</v>
      </c>
      <c r="M206" s="272" t="s">
        <v>4100</v>
      </c>
      <c r="N206" s="272" t="s">
        <v>4200</v>
      </c>
      <c r="O206" s="272" t="s">
        <v>4668</v>
      </c>
      <c r="P206" s="274">
        <v>201205</v>
      </c>
      <c r="Q206" s="272" t="s">
        <v>299</v>
      </c>
      <c r="R206" s="276">
        <v>0</v>
      </c>
      <c r="S206" s="280" t="s">
        <v>4698</v>
      </c>
      <c r="T206" s="280" t="s">
        <v>4698</v>
      </c>
      <c r="V206" s="244"/>
      <c r="AC206" s="244"/>
      <c r="AE206" s="256" t="s">
        <v>4098</v>
      </c>
      <c r="AF206" s="254">
        <v>42522</v>
      </c>
      <c r="AG206" s="256" t="s">
        <v>4099</v>
      </c>
      <c r="AH206" s="256" t="s">
        <v>4147</v>
      </c>
      <c r="AI206" s="256" t="s">
        <v>4101</v>
      </c>
      <c r="AJ206" s="257">
        <v>1010000</v>
      </c>
      <c r="AK206" s="245" t="s">
        <v>4102</v>
      </c>
      <c r="AL206" s="245" t="s">
        <v>4103</v>
      </c>
      <c r="AM206" s="245" t="s">
        <v>4104</v>
      </c>
      <c r="AN206" s="247">
        <v>0</v>
      </c>
      <c r="AO206" s="248">
        <v>0</v>
      </c>
      <c r="AP206" s="245" t="s">
        <v>4104</v>
      </c>
      <c r="AQ206" s="246">
        <v>42522</v>
      </c>
      <c r="AR206" s="245" t="s">
        <v>4105</v>
      </c>
      <c r="AS206" s="247"/>
      <c r="AT206" s="245" t="s">
        <v>4043</v>
      </c>
      <c r="AU206" s="245" t="s">
        <v>4043</v>
      </c>
      <c r="AV206" s="258">
        <v>-288692.3</v>
      </c>
      <c r="AW206" s="258">
        <v>0</v>
      </c>
      <c r="AX206" s="248">
        <v>0</v>
      </c>
      <c r="AY206" s="247"/>
      <c r="AZ206" s="248">
        <v>0</v>
      </c>
      <c r="BA206" s="248">
        <v>0</v>
      </c>
      <c r="BB206" s="248">
        <v>0</v>
      </c>
      <c r="BC206" s="245" t="s">
        <v>4103</v>
      </c>
      <c r="BD206" s="247">
        <v>100291639</v>
      </c>
      <c r="BE206" s="245" t="s">
        <v>4107</v>
      </c>
      <c r="BF206" s="247">
        <v>-6</v>
      </c>
      <c r="BG206" s="245" t="s">
        <v>4108</v>
      </c>
      <c r="BH206" s="245" t="s">
        <v>4109</v>
      </c>
      <c r="BI206" s="245" t="s">
        <v>4110</v>
      </c>
      <c r="BJ206" s="245" t="s">
        <v>4111</v>
      </c>
      <c r="BK206" s="245" t="s">
        <v>4112</v>
      </c>
      <c r="BL206" s="245" t="s">
        <v>4043</v>
      </c>
      <c r="BM206" s="245" t="s">
        <v>4113</v>
      </c>
      <c r="BN206" s="249">
        <v>42557</v>
      </c>
    </row>
    <row r="207" spans="1:66" ht="15" x14ac:dyDescent="0.25">
      <c r="A207" s="250"/>
      <c r="B207" s="250"/>
      <c r="C207" s="250"/>
      <c r="D207" s="250"/>
      <c r="E207" s="250"/>
      <c r="F207" s="250"/>
      <c r="H207" s="244"/>
      <c r="J207" s="272" t="s">
        <v>4158</v>
      </c>
      <c r="K207" s="272" t="s">
        <v>4200</v>
      </c>
      <c r="L207" s="250" t="s">
        <v>4200</v>
      </c>
      <c r="M207" s="272" t="s">
        <v>4100</v>
      </c>
      <c r="N207" s="272" t="s">
        <v>4200</v>
      </c>
      <c r="O207" s="272" t="s">
        <v>4668</v>
      </c>
      <c r="P207" s="274">
        <v>201205</v>
      </c>
      <c r="Q207" s="272" t="s">
        <v>298</v>
      </c>
      <c r="R207" s="276">
        <v>12.45</v>
      </c>
      <c r="S207" s="280" t="s">
        <v>4698</v>
      </c>
      <c r="T207" s="280" t="s">
        <v>4698</v>
      </c>
      <c r="V207" s="244"/>
      <c r="AC207" s="244"/>
      <c r="AE207" s="256" t="s">
        <v>4098</v>
      </c>
      <c r="AF207" s="254">
        <v>42522</v>
      </c>
      <c r="AG207" s="256" t="s">
        <v>4099</v>
      </c>
      <c r="AH207" s="256" t="s">
        <v>4148</v>
      </c>
      <c r="AI207" s="256" t="s">
        <v>4101</v>
      </c>
      <c r="AJ207" s="257">
        <v>1010000</v>
      </c>
      <c r="AK207" s="245" t="s">
        <v>4102</v>
      </c>
      <c r="AL207" s="245" t="s">
        <v>4103</v>
      </c>
      <c r="AM207" s="245" t="s">
        <v>4104</v>
      </c>
      <c r="AN207" s="247">
        <v>0</v>
      </c>
      <c r="AO207" s="248">
        <v>0</v>
      </c>
      <c r="AP207" s="245" t="s">
        <v>4104</v>
      </c>
      <c r="AQ207" s="246">
        <v>42522</v>
      </c>
      <c r="AR207" s="245" t="s">
        <v>4105</v>
      </c>
      <c r="AS207" s="247"/>
      <c r="AT207" s="245" t="s">
        <v>4043</v>
      </c>
      <c r="AU207" s="245" t="s">
        <v>4043</v>
      </c>
      <c r="AV207" s="258">
        <v>-272506.23999999999</v>
      </c>
      <c r="AW207" s="258">
        <v>0</v>
      </c>
      <c r="AX207" s="248">
        <v>0</v>
      </c>
      <c r="AY207" s="247"/>
      <c r="AZ207" s="248">
        <v>0</v>
      </c>
      <c r="BA207" s="248">
        <v>0</v>
      </c>
      <c r="BB207" s="248">
        <v>0</v>
      </c>
      <c r="BC207" s="245" t="s">
        <v>4103</v>
      </c>
      <c r="BD207" s="247">
        <v>100291642</v>
      </c>
      <c r="BE207" s="245" t="s">
        <v>4107</v>
      </c>
      <c r="BF207" s="247">
        <v>-6</v>
      </c>
      <c r="BG207" s="245" t="s">
        <v>4108</v>
      </c>
      <c r="BH207" s="245" t="s">
        <v>4109</v>
      </c>
      <c r="BI207" s="245" t="s">
        <v>4110</v>
      </c>
      <c r="BJ207" s="245" t="s">
        <v>4111</v>
      </c>
      <c r="BK207" s="245" t="s">
        <v>4112</v>
      </c>
      <c r="BL207" s="245" t="s">
        <v>4043</v>
      </c>
      <c r="BM207" s="245" t="s">
        <v>4113</v>
      </c>
      <c r="BN207" s="249">
        <v>42557</v>
      </c>
    </row>
    <row r="208" spans="1:66" ht="15" x14ac:dyDescent="0.25">
      <c r="A208" s="250"/>
      <c r="B208" s="250"/>
      <c r="C208" s="250"/>
      <c r="D208" s="250"/>
      <c r="E208" s="250"/>
      <c r="F208" s="250"/>
      <c r="H208" s="244"/>
      <c r="J208" s="272" t="s">
        <v>4158</v>
      </c>
      <c r="K208" s="272" t="s">
        <v>4200</v>
      </c>
      <c r="L208" s="250" t="s">
        <v>4200</v>
      </c>
      <c r="M208" s="272" t="s">
        <v>4100</v>
      </c>
      <c r="N208" s="272" t="s">
        <v>4200</v>
      </c>
      <c r="O208" s="272" t="s">
        <v>4668</v>
      </c>
      <c r="P208" s="274">
        <v>201205</v>
      </c>
      <c r="Q208" s="272" t="s">
        <v>284</v>
      </c>
      <c r="R208" s="276">
        <v>1085.2</v>
      </c>
      <c r="S208" s="280" t="s">
        <v>4698</v>
      </c>
      <c r="T208" s="280" t="s">
        <v>4698</v>
      </c>
      <c r="V208" s="244"/>
      <c r="AC208" s="244"/>
      <c r="AE208" s="256" t="s">
        <v>4098</v>
      </c>
      <c r="AF208" s="254">
        <v>42522</v>
      </c>
      <c r="AG208" s="256" t="s">
        <v>4099</v>
      </c>
      <c r="AH208" s="256" t="s">
        <v>4145</v>
      </c>
      <c r="AI208" s="256" t="s">
        <v>4101</v>
      </c>
      <c r="AJ208" s="257">
        <v>1010000</v>
      </c>
      <c r="AK208" s="245" t="s">
        <v>4102</v>
      </c>
      <c r="AL208" s="245" t="s">
        <v>4103</v>
      </c>
      <c r="AM208" s="245" t="s">
        <v>4104</v>
      </c>
      <c r="AN208" s="247">
        <v>0</v>
      </c>
      <c r="AO208" s="248">
        <v>0</v>
      </c>
      <c r="AP208" s="245" t="s">
        <v>4104</v>
      </c>
      <c r="AQ208" s="246">
        <v>42522</v>
      </c>
      <c r="AR208" s="245" t="s">
        <v>4105</v>
      </c>
      <c r="AS208" s="247"/>
      <c r="AT208" s="245" t="s">
        <v>4043</v>
      </c>
      <c r="AU208" s="245" t="s">
        <v>4043</v>
      </c>
      <c r="AV208" s="258">
        <v>-8161.3</v>
      </c>
      <c r="AW208" s="258">
        <v>0</v>
      </c>
      <c r="AX208" s="248">
        <v>0</v>
      </c>
      <c r="AY208" s="247"/>
      <c r="AZ208" s="248">
        <v>0</v>
      </c>
      <c r="BA208" s="248">
        <v>0</v>
      </c>
      <c r="BB208" s="248">
        <v>0</v>
      </c>
      <c r="BC208" s="245" t="s">
        <v>4103</v>
      </c>
      <c r="BD208" s="247">
        <v>100291646</v>
      </c>
      <c r="BE208" s="245" t="s">
        <v>4107</v>
      </c>
      <c r="BF208" s="247">
        <v>-6</v>
      </c>
      <c r="BG208" s="245" t="s">
        <v>4108</v>
      </c>
      <c r="BH208" s="245" t="s">
        <v>4109</v>
      </c>
      <c r="BI208" s="245" t="s">
        <v>4110</v>
      </c>
      <c r="BJ208" s="245" t="s">
        <v>4111</v>
      </c>
      <c r="BK208" s="245" t="s">
        <v>4112</v>
      </c>
      <c r="BL208" s="245" t="s">
        <v>4043</v>
      </c>
      <c r="BM208" s="245" t="s">
        <v>4113</v>
      </c>
      <c r="BN208" s="249">
        <v>42557</v>
      </c>
    </row>
    <row r="209" spans="1:66" ht="15" x14ac:dyDescent="0.25">
      <c r="A209" s="250"/>
      <c r="B209" s="250"/>
      <c r="C209" s="250"/>
      <c r="D209" s="250"/>
      <c r="E209" s="250"/>
      <c r="F209" s="250"/>
      <c r="H209" s="244"/>
      <c r="J209" s="272" t="s">
        <v>4158</v>
      </c>
      <c r="K209" s="272" t="s">
        <v>4200</v>
      </c>
      <c r="L209" s="250" t="s">
        <v>4200</v>
      </c>
      <c r="M209" s="272" t="s">
        <v>4100</v>
      </c>
      <c r="N209" s="272" t="s">
        <v>4200</v>
      </c>
      <c r="O209" s="272" t="s">
        <v>4668</v>
      </c>
      <c r="P209" s="274">
        <v>201205</v>
      </c>
      <c r="Q209" s="272" t="s">
        <v>321</v>
      </c>
      <c r="R209" s="276">
        <v>1.58</v>
      </c>
      <c r="S209" s="280" t="s">
        <v>4698</v>
      </c>
      <c r="T209" s="280" t="s">
        <v>4698</v>
      </c>
      <c r="V209" s="244"/>
      <c r="AC209" s="244"/>
      <c r="AE209" s="256" t="s">
        <v>4098</v>
      </c>
      <c r="AF209" s="254">
        <v>42522</v>
      </c>
      <c r="AG209" s="256" t="s">
        <v>4099</v>
      </c>
      <c r="AH209" s="256" t="s">
        <v>4149</v>
      </c>
      <c r="AI209" s="256" t="s">
        <v>4101</v>
      </c>
      <c r="AJ209" s="257">
        <v>1010000</v>
      </c>
      <c r="AK209" s="245" t="s">
        <v>4102</v>
      </c>
      <c r="AL209" s="245" t="s">
        <v>4103</v>
      </c>
      <c r="AM209" s="245" t="s">
        <v>4104</v>
      </c>
      <c r="AN209" s="247">
        <v>0</v>
      </c>
      <c r="AO209" s="248">
        <v>0</v>
      </c>
      <c r="AP209" s="245" t="s">
        <v>4104</v>
      </c>
      <c r="AQ209" s="246">
        <v>42522</v>
      </c>
      <c r="AR209" s="245" t="s">
        <v>4105</v>
      </c>
      <c r="AS209" s="247"/>
      <c r="AT209" s="245" t="s">
        <v>4043</v>
      </c>
      <c r="AU209" s="245" t="s">
        <v>4043</v>
      </c>
      <c r="AV209" s="258">
        <v>-45337.02</v>
      </c>
      <c r="AW209" s="258">
        <v>0</v>
      </c>
      <c r="AX209" s="248">
        <v>0</v>
      </c>
      <c r="AY209" s="247"/>
      <c r="AZ209" s="248">
        <v>0</v>
      </c>
      <c r="BA209" s="248">
        <v>0</v>
      </c>
      <c r="BB209" s="248">
        <v>0</v>
      </c>
      <c r="BC209" s="245" t="s">
        <v>4103</v>
      </c>
      <c r="BD209" s="247">
        <v>100291644</v>
      </c>
      <c r="BE209" s="245" t="s">
        <v>4107</v>
      </c>
      <c r="BF209" s="247">
        <v>-6</v>
      </c>
      <c r="BG209" s="245" t="s">
        <v>4108</v>
      </c>
      <c r="BH209" s="245" t="s">
        <v>4109</v>
      </c>
      <c r="BI209" s="245" t="s">
        <v>4110</v>
      </c>
      <c r="BJ209" s="245" t="s">
        <v>4111</v>
      </c>
      <c r="BK209" s="245" t="s">
        <v>4112</v>
      </c>
      <c r="BL209" s="245" t="s">
        <v>4043</v>
      </c>
      <c r="BM209" s="245" t="s">
        <v>4113</v>
      </c>
      <c r="BN209" s="249">
        <v>42557</v>
      </c>
    </row>
    <row r="210" spans="1:66" ht="15" x14ac:dyDescent="0.25">
      <c r="A210" s="250"/>
      <c r="B210" s="250"/>
      <c r="C210" s="250"/>
      <c r="D210" s="250"/>
      <c r="E210" s="250"/>
      <c r="F210" s="250"/>
      <c r="H210" s="244"/>
      <c r="J210" s="272" t="s">
        <v>4158</v>
      </c>
      <c r="K210" s="272" t="s">
        <v>4200</v>
      </c>
      <c r="L210" s="250" t="s">
        <v>4200</v>
      </c>
      <c r="M210" s="272" t="s">
        <v>4100</v>
      </c>
      <c r="N210" s="272" t="s">
        <v>4200</v>
      </c>
      <c r="O210" s="272" t="s">
        <v>4668</v>
      </c>
      <c r="P210" s="274">
        <v>201205</v>
      </c>
      <c r="Q210" s="272" t="s">
        <v>270</v>
      </c>
      <c r="R210" s="276">
        <v>661510.1</v>
      </c>
      <c r="S210" s="280" t="s">
        <v>4698</v>
      </c>
      <c r="T210" s="280" t="s">
        <v>4698</v>
      </c>
      <c r="V210" s="244"/>
      <c r="AC210" s="244"/>
      <c r="AE210" s="256" t="s">
        <v>4098</v>
      </c>
      <c r="AF210" s="254">
        <v>42583</v>
      </c>
      <c r="AG210" s="256" t="s">
        <v>4099</v>
      </c>
      <c r="AH210" s="256" t="s">
        <v>4146</v>
      </c>
      <c r="AI210" s="256" t="s">
        <v>4101</v>
      </c>
      <c r="AJ210" s="257">
        <v>1010000</v>
      </c>
      <c r="AK210" s="245" t="s">
        <v>4102</v>
      </c>
      <c r="AL210" s="245" t="s">
        <v>4103</v>
      </c>
      <c r="AM210" s="245" t="s">
        <v>4104</v>
      </c>
      <c r="AN210" s="247">
        <v>0</v>
      </c>
      <c r="AO210" s="248">
        <v>0</v>
      </c>
      <c r="AP210" s="245" t="s">
        <v>4104</v>
      </c>
      <c r="AQ210" s="246">
        <v>42583</v>
      </c>
      <c r="AR210" s="245" t="s">
        <v>4105</v>
      </c>
      <c r="AS210" s="247"/>
      <c r="AT210" s="245" t="s">
        <v>4043</v>
      </c>
      <c r="AU210" s="245" t="s">
        <v>4043</v>
      </c>
      <c r="AV210" s="258">
        <v>-320751.64</v>
      </c>
      <c r="AW210" s="258">
        <v>0</v>
      </c>
      <c r="AX210" s="248">
        <v>0</v>
      </c>
      <c r="AY210" s="247"/>
      <c r="AZ210" s="248">
        <v>0</v>
      </c>
      <c r="BA210" s="248">
        <v>0</v>
      </c>
      <c r="BB210" s="248">
        <v>0</v>
      </c>
      <c r="BC210" s="245" t="s">
        <v>4103</v>
      </c>
      <c r="BD210" s="247">
        <v>114659066</v>
      </c>
      <c r="BE210" s="245" t="s">
        <v>4107</v>
      </c>
      <c r="BF210" s="247">
        <v>-6</v>
      </c>
      <c r="BG210" s="245" t="s">
        <v>4108</v>
      </c>
      <c r="BH210" s="245" t="s">
        <v>4109</v>
      </c>
      <c r="BI210" s="245" t="s">
        <v>4110</v>
      </c>
      <c r="BJ210" s="245" t="s">
        <v>4111</v>
      </c>
      <c r="BK210" s="245" t="s">
        <v>4112</v>
      </c>
      <c r="BL210" s="245" t="s">
        <v>4043</v>
      </c>
      <c r="BM210" s="245" t="s">
        <v>4113</v>
      </c>
      <c r="BN210" s="249">
        <v>42619</v>
      </c>
    </row>
    <row r="211" spans="1:66" ht="15" x14ac:dyDescent="0.25">
      <c r="A211" s="250"/>
      <c r="B211" s="250"/>
      <c r="C211" s="250"/>
      <c r="D211" s="250"/>
      <c r="E211" s="250"/>
      <c r="F211" s="250"/>
      <c r="H211" s="244"/>
      <c r="J211" s="272" t="s">
        <v>4158</v>
      </c>
      <c r="K211" s="272" t="s">
        <v>4200</v>
      </c>
      <c r="L211" s="250" t="s">
        <v>4200</v>
      </c>
      <c r="M211" s="272" t="s">
        <v>4100</v>
      </c>
      <c r="N211" s="272" t="s">
        <v>4200</v>
      </c>
      <c r="O211" s="272" t="s">
        <v>4668</v>
      </c>
      <c r="P211" s="274">
        <v>201205</v>
      </c>
      <c r="Q211" s="272" t="s">
        <v>327</v>
      </c>
      <c r="R211" s="276">
        <v>0.2</v>
      </c>
      <c r="S211" s="280" t="s">
        <v>4698</v>
      </c>
      <c r="T211" s="280" t="s">
        <v>4698</v>
      </c>
      <c r="V211" s="244"/>
      <c r="AC211" s="244"/>
      <c r="AE211" s="256" t="s">
        <v>4098</v>
      </c>
      <c r="AF211" s="254">
        <v>42583</v>
      </c>
      <c r="AG211" s="256" t="s">
        <v>4099</v>
      </c>
      <c r="AH211" s="256" t="s">
        <v>4147</v>
      </c>
      <c r="AI211" s="256" t="s">
        <v>4101</v>
      </c>
      <c r="AJ211" s="257">
        <v>1010000</v>
      </c>
      <c r="AK211" s="245" t="s">
        <v>4102</v>
      </c>
      <c r="AL211" s="245" t="s">
        <v>4103</v>
      </c>
      <c r="AM211" s="245" t="s">
        <v>4104</v>
      </c>
      <c r="AN211" s="247">
        <v>0</v>
      </c>
      <c r="AO211" s="248">
        <v>0</v>
      </c>
      <c r="AP211" s="245" t="s">
        <v>4104</v>
      </c>
      <c r="AQ211" s="246">
        <v>42583</v>
      </c>
      <c r="AR211" s="245" t="s">
        <v>4105</v>
      </c>
      <c r="AS211" s="247"/>
      <c r="AT211" s="245" t="s">
        <v>4043</v>
      </c>
      <c r="AU211" s="245" t="s">
        <v>4043</v>
      </c>
      <c r="AV211" s="258">
        <v>-169959.43</v>
      </c>
      <c r="AW211" s="258">
        <v>0</v>
      </c>
      <c r="AX211" s="248">
        <v>0</v>
      </c>
      <c r="AY211" s="247"/>
      <c r="AZ211" s="248">
        <v>0</v>
      </c>
      <c r="BA211" s="248">
        <v>0</v>
      </c>
      <c r="BB211" s="248">
        <v>0</v>
      </c>
      <c r="BC211" s="245" t="s">
        <v>4103</v>
      </c>
      <c r="BD211" s="247">
        <v>114659060</v>
      </c>
      <c r="BE211" s="245" t="s">
        <v>4107</v>
      </c>
      <c r="BF211" s="247">
        <v>-6</v>
      </c>
      <c r="BG211" s="245" t="s">
        <v>4108</v>
      </c>
      <c r="BH211" s="245" t="s">
        <v>4109</v>
      </c>
      <c r="BI211" s="245" t="s">
        <v>4110</v>
      </c>
      <c r="BJ211" s="245" t="s">
        <v>4111</v>
      </c>
      <c r="BK211" s="245" t="s">
        <v>4112</v>
      </c>
      <c r="BL211" s="245" t="s">
        <v>4043</v>
      </c>
      <c r="BM211" s="245" t="s">
        <v>4113</v>
      </c>
      <c r="BN211" s="249">
        <v>42619</v>
      </c>
    </row>
    <row r="212" spans="1:66" ht="15" x14ac:dyDescent="0.25">
      <c r="A212" s="250"/>
      <c r="B212" s="250"/>
      <c r="C212" s="250"/>
      <c r="D212" s="250"/>
      <c r="E212" s="250"/>
      <c r="F212" s="250"/>
      <c r="H212" s="244"/>
      <c r="J212" s="272" t="s">
        <v>4158</v>
      </c>
      <c r="K212" s="272" t="s">
        <v>4200</v>
      </c>
      <c r="L212" s="250" t="s">
        <v>4200</v>
      </c>
      <c r="M212" s="272" t="s">
        <v>4100</v>
      </c>
      <c r="N212" s="272" t="s">
        <v>4200</v>
      </c>
      <c r="O212" s="272" t="s">
        <v>4668</v>
      </c>
      <c r="P212" s="274">
        <v>201205</v>
      </c>
      <c r="Q212" s="272" t="s">
        <v>283</v>
      </c>
      <c r="R212" s="276">
        <v>17901.509999999998</v>
      </c>
      <c r="S212" s="280" t="s">
        <v>4698</v>
      </c>
      <c r="T212" s="280" t="s">
        <v>4698</v>
      </c>
      <c r="V212" s="244"/>
      <c r="AC212" s="244"/>
      <c r="AE212" s="256" t="s">
        <v>4098</v>
      </c>
      <c r="AF212" s="254">
        <v>42583</v>
      </c>
      <c r="AG212" s="256" t="s">
        <v>4099</v>
      </c>
      <c r="AH212" s="256" t="s">
        <v>4148</v>
      </c>
      <c r="AI212" s="256" t="s">
        <v>4101</v>
      </c>
      <c r="AJ212" s="257">
        <v>1010000</v>
      </c>
      <c r="AK212" s="245" t="s">
        <v>4102</v>
      </c>
      <c r="AL212" s="245" t="s">
        <v>4103</v>
      </c>
      <c r="AM212" s="245" t="s">
        <v>4104</v>
      </c>
      <c r="AN212" s="247">
        <v>0</v>
      </c>
      <c r="AO212" s="248">
        <v>0</v>
      </c>
      <c r="AP212" s="245" t="s">
        <v>4104</v>
      </c>
      <c r="AQ212" s="246">
        <v>42583</v>
      </c>
      <c r="AR212" s="245" t="s">
        <v>4105</v>
      </c>
      <c r="AS212" s="247"/>
      <c r="AT212" s="245" t="s">
        <v>4043</v>
      </c>
      <c r="AU212" s="245" t="s">
        <v>4043</v>
      </c>
      <c r="AV212" s="258">
        <v>-47736.86</v>
      </c>
      <c r="AW212" s="258">
        <v>0</v>
      </c>
      <c r="AX212" s="248">
        <v>0</v>
      </c>
      <c r="AY212" s="247"/>
      <c r="AZ212" s="248">
        <v>0</v>
      </c>
      <c r="BA212" s="248">
        <v>0</v>
      </c>
      <c r="BB212" s="248">
        <v>0</v>
      </c>
      <c r="BC212" s="245" t="s">
        <v>4103</v>
      </c>
      <c r="BD212" s="247">
        <v>114659062</v>
      </c>
      <c r="BE212" s="245" t="s">
        <v>4107</v>
      </c>
      <c r="BF212" s="247">
        <v>-6</v>
      </c>
      <c r="BG212" s="245" t="s">
        <v>4108</v>
      </c>
      <c r="BH212" s="245" t="s">
        <v>4109</v>
      </c>
      <c r="BI212" s="245" t="s">
        <v>4110</v>
      </c>
      <c r="BJ212" s="245" t="s">
        <v>4111</v>
      </c>
      <c r="BK212" s="245" t="s">
        <v>4112</v>
      </c>
      <c r="BL212" s="245" t="s">
        <v>4043</v>
      </c>
      <c r="BM212" s="245" t="s">
        <v>4113</v>
      </c>
      <c r="BN212" s="249">
        <v>42619</v>
      </c>
    </row>
    <row r="213" spans="1:66" ht="15" x14ac:dyDescent="0.25">
      <c r="A213" s="250"/>
      <c r="B213" s="250"/>
      <c r="C213" s="250"/>
      <c r="D213" s="250"/>
      <c r="E213" s="250"/>
      <c r="F213" s="250"/>
      <c r="H213" s="244"/>
      <c r="J213" s="272" t="s">
        <v>4158</v>
      </c>
      <c r="K213" s="272" t="s">
        <v>4200</v>
      </c>
      <c r="L213" s="250" t="s">
        <v>4200</v>
      </c>
      <c r="M213" s="272" t="s">
        <v>4100</v>
      </c>
      <c r="N213" s="272" t="s">
        <v>4200</v>
      </c>
      <c r="O213" s="272" t="s">
        <v>4668</v>
      </c>
      <c r="P213" s="274">
        <v>201205</v>
      </c>
      <c r="Q213" s="272" t="s">
        <v>313</v>
      </c>
      <c r="R213" s="276">
        <v>-9286.07</v>
      </c>
      <c r="S213" s="280" t="s">
        <v>4698</v>
      </c>
      <c r="T213" s="280" t="s">
        <v>4698</v>
      </c>
      <c r="V213" s="244"/>
      <c r="AC213" s="244"/>
      <c r="AE213" s="256" t="s">
        <v>4098</v>
      </c>
      <c r="AF213" s="254">
        <v>42583</v>
      </c>
      <c r="AG213" s="256" t="s">
        <v>4099</v>
      </c>
      <c r="AH213" s="256" t="s">
        <v>4149</v>
      </c>
      <c r="AI213" s="256" t="s">
        <v>4101</v>
      </c>
      <c r="AJ213" s="257">
        <v>1010000</v>
      </c>
      <c r="AK213" s="245" t="s">
        <v>4102</v>
      </c>
      <c r="AL213" s="245" t="s">
        <v>4103</v>
      </c>
      <c r="AM213" s="245" t="s">
        <v>4104</v>
      </c>
      <c r="AN213" s="247">
        <v>0</v>
      </c>
      <c r="AO213" s="248">
        <v>0</v>
      </c>
      <c r="AP213" s="245" t="s">
        <v>4104</v>
      </c>
      <c r="AQ213" s="246">
        <v>42583</v>
      </c>
      <c r="AR213" s="245" t="s">
        <v>4105</v>
      </c>
      <c r="AS213" s="247"/>
      <c r="AT213" s="245" t="s">
        <v>4043</v>
      </c>
      <c r="AU213" s="245" t="s">
        <v>4043</v>
      </c>
      <c r="AV213" s="258">
        <v>-51034.59</v>
      </c>
      <c r="AW213" s="258">
        <v>0</v>
      </c>
      <c r="AX213" s="248">
        <v>0</v>
      </c>
      <c r="AY213" s="247"/>
      <c r="AZ213" s="248">
        <v>0</v>
      </c>
      <c r="BA213" s="248">
        <v>0</v>
      </c>
      <c r="BB213" s="248">
        <v>0</v>
      </c>
      <c r="BC213" s="245" t="s">
        <v>4103</v>
      </c>
      <c r="BD213" s="247">
        <v>114659064</v>
      </c>
      <c r="BE213" s="245" t="s">
        <v>4107</v>
      </c>
      <c r="BF213" s="247">
        <v>-6</v>
      </c>
      <c r="BG213" s="245" t="s">
        <v>4108</v>
      </c>
      <c r="BH213" s="245" t="s">
        <v>4109</v>
      </c>
      <c r="BI213" s="245" t="s">
        <v>4110</v>
      </c>
      <c r="BJ213" s="245" t="s">
        <v>4111</v>
      </c>
      <c r="BK213" s="245" t="s">
        <v>4112</v>
      </c>
      <c r="BL213" s="245" t="s">
        <v>4043</v>
      </c>
      <c r="BM213" s="245" t="s">
        <v>4113</v>
      </c>
      <c r="BN213" s="249">
        <v>42619</v>
      </c>
    </row>
    <row r="214" spans="1:66" ht="15" x14ac:dyDescent="0.25">
      <c r="A214" s="250"/>
      <c r="B214" s="250"/>
      <c r="C214" s="250"/>
      <c r="D214" s="250"/>
      <c r="E214" s="250"/>
      <c r="F214" s="250"/>
      <c r="H214" s="244"/>
      <c r="J214" s="272" t="s">
        <v>4158</v>
      </c>
      <c r="K214" s="272" t="s">
        <v>4200</v>
      </c>
      <c r="L214" s="250" t="s">
        <v>4200</v>
      </c>
      <c r="M214" s="272" t="s">
        <v>4100</v>
      </c>
      <c r="N214" s="272" t="s">
        <v>4200</v>
      </c>
      <c r="O214" s="272" t="s">
        <v>4668</v>
      </c>
      <c r="P214" s="274">
        <v>201205</v>
      </c>
      <c r="Q214" s="272" t="s">
        <v>282</v>
      </c>
      <c r="R214" s="276">
        <v>14368.49</v>
      </c>
      <c r="S214" s="280" t="s">
        <v>4698</v>
      </c>
      <c r="T214" s="280" t="s">
        <v>4698</v>
      </c>
      <c r="V214" s="244"/>
      <c r="AC214" s="244"/>
      <c r="AE214" s="256" t="s">
        <v>4098</v>
      </c>
      <c r="AF214" s="254">
        <v>42675</v>
      </c>
      <c r="AG214" s="256" t="s">
        <v>4099</v>
      </c>
      <c r="AH214" s="256" t="s">
        <v>4137</v>
      </c>
      <c r="AI214" s="256" t="s">
        <v>4101</v>
      </c>
      <c r="AJ214" s="257">
        <v>1010000</v>
      </c>
      <c r="AK214" s="245" t="s">
        <v>4102</v>
      </c>
      <c r="AL214" s="245" t="s">
        <v>4103</v>
      </c>
      <c r="AM214" s="245" t="s">
        <v>4104</v>
      </c>
      <c r="AN214" s="247">
        <v>0</v>
      </c>
      <c r="AO214" s="248">
        <v>0</v>
      </c>
      <c r="AP214" s="245" t="s">
        <v>4104</v>
      </c>
      <c r="AQ214" s="246">
        <v>42675</v>
      </c>
      <c r="AR214" s="245" t="s">
        <v>4105</v>
      </c>
      <c r="AS214" s="247"/>
      <c r="AT214" s="245" t="s">
        <v>4043</v>
      </c>
      <c r="AU214" s="245" t="s">
        <v>4043</v>
      </c>
      <c r="AV214" s="258">
        <v>-79414.84</v>
      </c>
      <c r="AW214" s="258">
        <v>0</v>
      </c>
      <c r="AX214" s="248">
        <v>0</v>
      </c>
      <c r="AY214" s="247"/>
      <c r="AZ214" s="248">
        <v>0</v>
      </c>
      <c r="BA214" s="248">
        <v>0</v>
      </c>
      <c r="BB214" s="248">
        <v>0</v>
      </c>
      <c r="BC214" s="245" t="s">
        <v>4103</v>
      </c>
      <c r="BD214" s="247">
        <v>118196378</v>
      </c>
      <c r="BE214" s="245" t="s">
        <v>4107</v>
      </c>
      <c r="BF214" s="247">
        <v>-6</v>
      </c>
      <c r="BG214" s="245" t="s">
        <v>4108</v>
      </c>
      <c r="BH214" s="245" t="s">
        <v>4109</v>
      </c>
      <c r="BI214" s="245" t="s">
        <v>4110</v>
      </c>
      <c r="BJ214" s="245" t="s">
        <v>4111</v>
      </c>
      <c r="BK214" s="245" t="s">
        <v>4112</v>
      </c>
      <c r="BL214" s="245" t="s">
        <v>4043</v>
      </c>
      <c r="BM214" s="245" t="s">
        <v>4113</v>
      </c>
      <c r="BN214" s="249">
        <v>42709</v>
      </c>
    </row>
    <row r="215" spans="1:66" ht="15" x14ac:dyDescent="0.25">
      <c r="A215" s="250"/>
      <c r="B215" s="250"/>
      <c r="C215" s="250"/>
      <c r="D215" s="250"/>
      <c r="E215" s="250"/>
      <c r="F215" s="250"/>
      <c r="H215" s="244"/>
      <c r="J215" s="272" t="s">
        <v>4158</v>
      </c>
      <c r="K215" s="272" t="s">
        <v>4200</v>
      </c>
      <c r="L215" s="250" t="s">
        <v>4200</v>
      </c>
      <c r="M215" s="272" t="s">
        <v>4100</v>
      </c>
      <c r="N215" s="272" t="s">
        <v>4200</v>
      </c>
      <c r="O215" s="272" t="s">
        <v>4668</v>
      </c>
      <c r="P215" s="274">
        <v>201205</v>
      </c>
      <c r="Q215" s="272" t="s">
        <v>360</v>
      </c>
      <c r="R215" s="276">
        <v>-294.3</v>
      </c>
      <c r="S215" s="280" t="s">
        <v>4698</v>
      </c>
      <c r="T215" s="280" t="s">
        <v>4698</v>
      </c>
      <c r="V215" s="244"/>
      <c r="AC215" s="244"/>
      <c r="AE215" s="256" t="s">
        <v>4098</v>
      </c>
      <c r="AF215" s="254">
        <v>42675</v>
      </c>
      <c r="AG215" s="256" t="s">
        <v>4099</v>
      </c>
      <c r="AH215" s="256" t="s">
        <v>4146</v>
      </c>
      <c r="AI215" s="256" t="s">
        <v>4101</v>
      </c>
      <c r="AJ215" s="257">
        <v>1010000</v>
      </c>
      <c r="AK215" s="245" t="s">
        <v>4102</v>
      </c>
      <c r="AL215" s="245" t="s">
        <v>4103</v>
      </c>
      <c r="AM215" s="245" t="s">
        <v>4104</v>
      </c>
      <c r="AN215" s="247">
        <v>0</v>
      </c>
      <c r="AO215" s="248">
        <v>0</v>
      </c>
      <c r="AP215" s="245" t="s">
        <v>4104</v>
      </c>
      <c r="AQ215" s="246">
        <v>42675</v>
      </c>
      <c r="AR215" s="245" t="s">
        <v>4105</v>
      </c>
      <c r="AS215" s="247"/>
      <c r="AT215" s="245" t="s">
        <v>4043</v>
      </c>
      <c r="AU215" s="245" t="s">
        <v>4043</v>
      </c>
      <c r="AV215" s="258">
        <v>-478842.91</v>
      </c>
      <c r="AW215" s="258">
        <v>0</v>
      </c>
      <c r="AX215" s="248">
        <v>0</v>
      </c>
      <c r="AY215" s="247"/>
      <c r="AZ215" s="248">
        <v>0</v>
      </c>
      <c r="BA215" s="248">
        <v>0</v>
      </c>
      <c r="BB215" s="248">
        <v>0</v>
      </c>
      <c r="BC215" s="245" t="s">
        <v>4103</v>
      </c>
      <c r="BD215" s="247">
        <v>118196386</v>
      </c>
      <c r="BE215" s="245" t="s">
        <v>4107</v>
      </c>
      <c r="BF215" s="247">
        <v>-6</v>
      </c>
      <c r="BG215" s="245" t="s">
        <v>4108</v>
      </c>
      <c r="BH215" s="245" t="s">
        <v>4109</v>
      </c>
      <c r="BI215" s="245" t="s">
        <v>4110</v>
      </c>
      <c r="BJ215" s="245" t="s">
        <v>4111</v>
      </c>
      <c r="BK215" s="245" t="s">
        <v>4112</v>
      </c>
      <c r="BL215" s="245" t="s">
        <v>4043</v>
      </c>
      <c r="BM215" s="245" t="s">
        <v>4113</v>
      </c>
      <c r="BN215" s="249">
        <v>42709</v>
      </c>
    </row>
    <row r="216" spans="1:66" ht="15" x14ac:dyDescent="0.25">
      <c r="A216" s="250"/>
      <c r="B216" s="250"/>
      <c r="C216" s="250"/>
      <c r="D216" s="250"/>
      <c r="E216" s="250"/>
      <c r="F216" s="250"/>
      <c r="H216" s="244"/>
      <c r="J216" s="272" t="s">
        <v>4158</v>
      </c>
      <c r="K216" s="272" t="s">
        <v>4200</v>
      </c>
      <c r="L216" s="250" t="s">
        <v>4200</v>
      </c>
      <c r="M216" s="272" t="s">
        <v>4100</v>
      </c>
      <c r="N216" s="272" t="s">
        <v>4200</v>
      </c>
      <c r="O216" s="272" t="s">
        <v>4668</v>
      </c>
      <c r="P216" s="274">
        <v>201205</v>
      </c>
      <c r="Q216" s="272" t="s">
        <v>320</v>
      </c>
      <c r="R216" s="276">
        <v>180.19</v>
      </c>
      <c r="S216" s="280" t="s">
        <v>4698</v>
      </c>
      <c r="T216" s="280" t="s">
        <v>4698</v>
      </c>
      <c r="V216" s="244"/>
      <c r="AC216" s="244"/>
      <c r="AE216" s="256" t="s">
        <v>4098</v>
      </c>
      <c r="AF216" s="254">
        <v>42675</v>
      </c>
      <c r="AG216" s="256" t="s">
        <v>4099</v>
      </c>
      <c r="AH216" s="256" t="s">
        <v>4149</v>
      </c>
      <c r="AI216" s="256" t="s">
        <v>4101</v>
      </c>
      <c r="AJ216" s="257">
        <v>1010000</v>
      </c>
      <c r="AK216" s="245" t="s">
        <v>4102</v>
      </c>
      <c r="AL216" s="245" t="s">
        <v>4103</v>
      </c>
      <c r="AM216" s="245" t="s">
        <v>4104</v>
      </c>
      <c r="AN216" s="247">
        <v>0</v>
      </c>
      <c r="AO216" s="248">
        <v>0</v>
      </c>
      <c r="AP216" s="245" t="s">
        <v>4104</v>
      </c>
      <c r="AQ216" s="246">
        <v>42675</v>
      </c>
      <c r="AR216" s="245" t="s">
        <v>4105</v>
      </c>
      <c r="AS216" s="247"/>
      <c r="AT216" s="245" t="s">
        <v>4043</v>
      </c>
      <c r="AU216" s="245" t="s">
        <v>4043</v>
      </c>
      <c r="AV216" s="258">
        <v>-46584.68</v>
      </c>
      <c r="AW216" s="258">
        <v>0</v>
      </c>
      <c r="AX216" s="248">
        <v>0</v>
      </c>
      <c r="AY216" s="247"/>
      <c r="AZ216" s="248">
        <v>0</v>
      </c>
      <c r="BA216" s="248">
        <v>0</v>
      </c>
      <c r="BB216" s="248">
        <v>0</v>
      </c>
      <c r="BC216" s="245" t="s">
        <v>4103</v>
      </c>
      <c r="BD216" s="247">
        <v>118196319</v>
      </c>
      <c r="BE216" s="245" t="s">
        <v>4107</v>
      </c>
      <c r="BF216" s="247">
        <v>-6</v>
      </c>
      <c r="BG216" s="245" t="s">
        <v>4108</v>
      </c>
      <c r="BH216" s="245" t="s">
        <v>4109</v>
      </c>
      <c r="BI216" s="245" t="s">
        <v>4110</v>
      </c>
      <c r="BJ216" s="245" t="s">
        <v>4111</v>
      </c>
      <c r="BK216" s="245" t="s">
        <v>4112</v>
      </c>
      <c r="BL216" s="245" t="s">
        <v>4043</v>
      </c>
      <c r="BM216" s="245" t="s">
        <v>4113</v>
      </c>
      <c r="BN216" s="249">
        <v>42709</v>
      </c>
    </row>
    <row r="217" spans="1:66" ht="15" x14ac:dyDescent="0.25">
      <c r="A217" s="250"/>
      <c r="B217" s="250"/>
      <c r="C217" s="250"/>
      <c r="D217" s="250"/>
      <c r="E217" s="250"/>
      <c r="F217" s="250"/>
      <c r="H217" s="244"/>
      <c r="J217" s="272" t="s">
        <v>4158</v>
      </c>
      <c r="K217" s="272" t="s">
        <v>4200</v>
      </c>
      <c r="L217" s="250" t="s">
        <v>4200</v>
      </c>
      <c r="M217" s="272" t="s">
        <v>4100</v>
      </c>
      <c r="N217" s="272" t="s">
        <v>4200</v>
      </c>
      <c r="O217" s="272" t="s">
        <v>4668</v>
      </c>
      <c r="P217" s="274">
        <v>201205</v>
      </c>
      <c r="Q217" s="272" t="s">
        <v>319</v>
      </c>
      <c r="R217" s="276">
        <v>201.6</v>
      </c>
      <c r="S217" s="280" t="s">
        <v>4698</v>
      </c>
      <c r="T217" s="280" t="s">
        <v>4698</v>
      </c>
      <c r="V217" s="244"/>
      <c r="AC217" s="244"/>
      <c r="AE217" s="256" t="s">
        <v>4098</v>
      </c>
      <c r="AF217" s="254">
        <v>42705</v>
      </c>
      <c r="AG217" s="256" t="s">
        <v>4135</v>
      </c>
      <c r="AH217" s="256" t="s">
        <v>4141</v>
      </c>
      <c r="AI217" s="256" t="s">
        <v>4101</v>
      </c>
      <c r="AJ217" s="257">
        <v>1010000</v>
      </c>
      <c r="AK217" s="245" t="s">
        <v>4102</v>
      </c>
      <c r="AL217" s="245" t="s">
        <v>4103</v>
      </c>
      <c r="AM217" s="245" t="s">
        <v>4104</v>
      </c>
      <c r="AN217" s="247">
        <v>0</v>
      </c>
      <c r="AO217" s="248">
        <v>0</v>
      </c>
      <c r="AP217" s="245" t="s">
        <v>4104</v>
      </c>
      <c r="AQ217" s="246">
        <v>42583</v>
      </c>
      <c r="AR217" s="245" t="s">
        <v>4105</v>
      </c>
      <c r="AS217" s="247"/>
      <c r="AT217" s="245" t="s">
        <v>4043</v>
      </c>
      <c r="AU217" s="245" t="s">
        <v>4043</v>
      </c>
      <c r="AV217" s="258">
        <v>-1615.12</v>
      </c>
      <c r="AW217" s="258">
        <v>0</v>
      </c>
      <c r="AX217" s="248">
        <v>0</v>
      </c>
      <c r="AY217" s="248">
        <v>0</v>
      </c>
      <c r="AZ217" s="248">
        <v>0</v>
      </c>
      <c r="BA217" s="248">
        <v>0</v>
      </c>
      <c r="BB217" s="248">
        <v>0</v>
      </c>
      <c r="BC217" s="245" t="s">
        <v>4103</v>
      </c>
      <c r="BD217" s="247">
        <v>118934662</v>
      </c>
      <c r="BE217" s="245" t="s">
        <v>4107</v>
      </c>
      <c r="BF217" s="247">
        <v>-10</v>
      </c>
      <c r="BG217" s="245" t="s">
        <v>4108</v>
      </c>
      <c r="BH217" s="245" t="s">
        <v>4109</v>
      </c>
      <c r="BI217" s="245" t="s">
        <v>4110</v>
      </c>
      <c r="BJ217" s="245" t="s">
        <v>4111</v>
      </c>
      <c r="BK217" s="245" t="s">
        <v>4112</v>
      </c>
      <c r="BL217" s="245" t="s">
        <v>4043</v>
      </c>
      <c r="BM217" s="245" t="s">
        <v>4113</v>
      </c>
      <c r="BN217" s="249">
        <v>42726</v>
      </c>
    </row>
    <row r="218" spans="1:66" ht="15" x14ac:dyDescent="0.25">
      <c r="A218" s="250"/>
      <c r="B218" s="250"/>
      <c r="C218" s="250"/>
      <c r="D218" s="250"/>
      <c r="E218" s="250"/>
      <c r="F218" s="250"/>
      <c r="H218" s="244"/>
      <c r="J218" s="272" t="s">
        <v>4158</v>
      </c>
      <c r="K218" s="272" t="s">
        <v>4200</v>
      </c>
      <c r="L218" s="250" t="s">
        <v>4200</v>
      </c>
      <c r="M218" s="272" t="s">
        <v>4100</v>
      </c>
      <c r="N218" s="272" t="s">
        <v>4200</v>
      </c>
      <c r="O218" s="272" t="s">
        <v>4668</v>
      </c>
      <c r="P218" s="274">
        <v>201205</v>
      </c>
      <c r="Q218" s="272" t="s">
        <v>280</v>
      </c>
      <c r="R218" s="276">
        <v>0</v>
      </c>
      <c r="S218" s="280" t="s">
        <v>4698</v>
      </c>
      <c r="T218" s="280" t="s">
        <v>4698</v>
      </c>
      <c r="V218" s="244"/>
      <c r="AC218" s="244"/>
      <c r="AE218" s="256" t="s">
        <v>4098</v>
      </c>
      <c r="AF218" s="254">
        <v>42705</v>
      </c>
      <c r="AG218" s="256" t="s">
        <v>4135</v>
      </c>
      <c r="AH218" s="256" t="s">
        <v>4142</v>
      </c>
      <c r="AI218" s="256" t="s">
        <v>4101</v>
      </c>
      <c r="AJ218" s="257">
        <v>1010000</v>
      </c>
      <c r="AK218" s="245" t="s">
        <v>4102</v>
      </c>
      <c r="AL218" s="245" t="s">
        <v>4103</v>
      </c>
      <c r="AM218" s="245" t="s">
        <v>4104</v>
      </c>
      <c r="AN218" s="247">
        <v>0</v>
      </c>
      <c r="AO218" s="248">
        <v>0</v>
      </c>
      <c r="AP218" s="245" t="s">
        <v>4104</v>
      </c>
      <c r="AQ218" s="246">
        <v>42583</v>
      </c>
      <c r="AR218" s="245" t="s">
        <v>4105</v>
      </c>
      <c r="AS218" s="247"/>
      <c r="AT218" s="245" t="s">
        <v>4043</v>
      </c>
      <c r="AU218" s="245" t="s">
        <v>4043</v>
      </c>
      <c r="AV218" s="258">
        <v>-60118.74</v>
      </c>
      <c r="AW218" s="258">
        <v>0</v>
      </c>
      <c r="AX218" s="248">
        <v>0</v>
      </c>
      <c r="AY218" s="248">
        <v>0</v>
      </c>
      <c r="AZ218" s="248">
        <v>0</v>
      </c>
      <c r="BA218" s="248">
        <v>0</v>
      </c>
      <c r="BB218" s="248">
        <v>0</v>
      </c>
      <c r="BC218" s="245" t="s">
        <v>4103</v>
      </c>
      <c r="BD218" s="247">
        <v>118934750</v>
      </c>
      <c r="BE218" s="245" t="s">
        <v>4107</v>
      </c>
      <c r="BF218" s="247">
        <v>-10</v>
      </c>
      <c r="BG218" s="245" t="s">
        <v>4108</v>
      </c>
      <c r="BH218" s="245" t="s">
        <v>4109</v>
      </c>
      <c r="BI218" s="245" t="s">
        <v>4110</v>
      </c>
      <c r="BJ218" s="245" t="s">
        <v>4111</v>
      </c>
      <c r="BK218" s="245" t="s">
        <v>4112</v>
      </c>
      <c r="BL218" s="245" t="s">
        <v>4043</v>
      </c>
      <c r="BM218" s="245" t="s">
        <v>4113</v>
      </c>
      <c r="BN218" s="249">
        <v>42726</v>
      </c>
    </row>
    <row r="219" spans="1:66" ht="15" x14ac:dyDescent="0.25">
      <c r="A219" s="250"/>
      <c r="B219" s="250"/>
      <c r="C219" s="250"/>
      <c r="D219" s="250"/>
      <c r="E219" s="250"/>
      <c r="F219" s="250"/>
      <c r="H219" s="244"/>
      <c r="J219" s="272" t="s">
        <v>4158</v>
      </c>
      <c r="K219" s="272" t="s">
        <v>4200</v>
      </c>
      <c r="L219" s="250" t="s">
        <v>4200</v>
      </c>
      <c r="M219" s="272" t="s">
        <v>4100</v>
      </c>
      <c r="N219" s="272" t="s">
        <v>4200</v>
      </c>
      <c r="O219" s="272" t="s">
        <v>4668</v>
      </c>
      <c r="P219" s="274">
        <v>201205</v>
      </c>
      <c r="Q219" s="272" t="s">
        <v>278</v>
      </c>
      <c r="R219" s="276">
        <v>69.67</v>
      </c>
      <c r="S219" s="280" t="s">
        <v>4698</v>
      </c>
      <c r="T219" s="280" t="s">
        <v>4698</v>
      </c>
      <c r="V219" s="244"/>
      <c r="AC219" s="244"/>
      <c r="AE219" s="256" t="s">
        <v>4098</v>
      </c>
      <c r="AF219" s="254">
        <v>42705</v>
      </c>
      <c r="AG219" s="256" t="s">
        <v>4099</v>
      </c>
      <c r="AH219" s="256" t="s">
        <v>4146</v>
      </c>
      <c r="AI219" s="256" t="s">
        <v>4101</v>
      </c>
      <c r="AJ219" s="257">
        <v>1010000</v>
      </c>
      <c r="AK219" s="245" t="s">
        <v>4102</v>
      </c>
      <c r="AL219" s="245" t="s">
        <v>4103</v>
      </c>
      <c r="AM219" s="245" t="s">
        <v>4104</v>
      </c>
      <c r="AN219" s="247">
        <v>0</v>
      </c>
      <c r="AO219" s="248">
        <v>0</v>
      </c>
      <c r="AP219" s="245" t="s">
        <v>4104</v>
      </c>
      <c r="AQ219" s="246">
        <v>42705</v>
      </c>
      <c r="AR219" s="245" t="s">
        <v>4105</v>
      </c>
      <c r="AS219" s="247"/>
      <c r="AT219" s="245" t="s">
        <v>4043</v>
      </c>
      <c r="AU219" s="245" t="s">
        <v>4043</v>
      </c>
      <c r="AV219" s="258">
        <v>-54330.62</v>
      </c>
      <c r="AW219" s="258">
        <v>0</v>
      </c>
      <c r="AX219" s="248">
        <v>0</v>
      </c>
      <c r="AY219" s="247"/>
      <c r="AZ219" s="248">
        <v>0</v>
      </c>
      <c r="BA219" s="248">
        <v>0</v>
      </c>
      <c r="BB219" s="248">
        <v>0</v>
      </c>
      <c r="BC219" s="245" t="s">
        <v>4103</v>
      </c>
      <c r="BD219" s="247">
        <v>119376692</v>
      </c>
      <c r="BE219" s="245" t="s">
        <v>4107</v>
      </c>
      <c r="BF219" s="247">
        <v>-6</v>
      </c>
      <c r="BG219" s="245" t="s">
        <v>4108</v>
      </c>
      <c r="BH219" s="245" t="s">
        <v>4109</v>
      </c>
      <c r="BI219" s="245" t="s">
        <v>4110</v>
      </c>
      <c r="BJ219" s="245" t="s">
        <v>4111</v>
      </c>
      <c r="BK219" s="245" t="s">
        <v>4112</v>
      </c>
      <c r="BL219" s="245" t="s">
        <v>4043</v>
      </c>
      <c r="BM219" s="245" t="s">
        <v>4113</v>
      </c>
      <c r="BN219" s="249">
        <v>42740</v>
      </c>
    </row>
    <row r="220" spans="1:66" ht="15" x14ac:dyDescent="0.25">
      <c r="A220" s="250"/>
      <c r="B220" s="250"/>
      <c r="C220" s="250"/>
      <c r="D220" s="250"/>
      <c r="E220" s="250"/>
      <c r="F220" s="250"/>
      <c r="H220" s="244"/>
      <c r="J220" s="272" t="s">
        <v>4158</v>
      </c>
      <c r="K220" s="272" t="s">
        <v>4200</v>
      </c>
      <c r="L220" s="250" t="s">
        <v>4200</v>
      </c>
      <c r="M220" s="272" t="s">
        <v>4114</v>
      </c>
      <c r="N220" s="272" t="s">
        <v>4200</v>
      </c>
      <c r="O220" s="272" t="s">
        <v>4668</v>
      </c>
      <c r="P220" s="274">
        <v>201205</v>
      </c>
      <c r="Q220" s="272" t="s">
        <v>3919</v>
      </c>
      <c r="R220" s="276">
        <v>0</v>
      </c>
      <c r="S220" s="280" t="s">
        <v>4698</v>
      </c>
      <c r="T220" s="280" t="s">
        <v>4698</v>
      </c>
      <c r="V220" s="244"/>
      <c r="AC220" s="244"/>
      <c r="AE220" s="256" t="s">
        <v>4098</v>
      </c>
      <c r="AF220" s="254">
        <v>42705</v>
      </c>
      <c r="AG220" s="256" t="s">
        <v>4099</v>
      </c>
      <c r="AH220" s="256" t="s">
        <v>4149</v>
      </c>
      <c r="AI220" s="256" t="s">
        <v>4101</v>
      </c>
      <c r="AJ220" s="257">
        <v>1010000</v>
      </c>
      <c r="AK220" s="245" t="s">
        <v>4102</v>
      </c>
      <c r="AL220" s="245" t="s">
        <v>4103</v>
      </c>
      <c r="AM220" s="245" t="s">
        <v>4104</v>
      </c>
      <c r="AN220" s="247">
        <v>0</v>
      </c>
      <c r="AO220" s="248">
        <v>0</v>
      </c>
      <c r="AP220" s="245" t="s">
        <v>4104</v>
      </c>
      <c r="AQ220" s="246">
        <v>42705</v>
      </c>
      <c r="AR220" s="245" t="s">
        <v>4105</v>
      </c>
      <c r="AS220" s="247"/>
      <c r="AT220" s="245" t="s">
        <v>4043</v>
      </c>
      <c r="AU220" s="245" t="s">
        <v>4043</v>
      </c>
      <c r="AV220" s="258">
        <v>-9000.6</v>
      </c>
      <c r="AW220" s="258">
        <v>0</v>
      </c>
      <c r="AX220" s="248">
        <v>0</v>
      </c>
      <c r="AY220" s="247"/>
      <c r="AZ220" s="248">
        <v>0</v>
      </c>
      <c r="BA220" s="248">
        <v>0</v>
      </c>
      <c r="BB220" s="248">
        <v>0</v>
      </c>
      <c r="BC220" s="245" t="s">
        <v>4103</v>
      </c>
      <c r="BD220" s="247">
        <v>119376693</v>
      </c>
      <c r="BE220" s="245" t="s">
        <v>4107</v>
      </c>
      <c r="BF220" s="247">
        <v>-6</v>
      </c>
      <c r="BG220" s="245" t="s">
        <v>4108</v>
      </c>
      <c r="BH220" s="245" t="s">
        <v>4109</v>
      </c>
      <c r="BI220" s="245" t="s">
        <v>4110</v>
      </c>
      <c r="BJ220" s="245" t="s">
        <v>4111</v>
      </c>
      <c r="BK220" s="245" t="s">
        <v>4112</v>
      </c>
      <c r="BL220" s="245" t="s">
        <v>4043</v>
      </c>
      <c r="BM220" s="245" t="s">
        <v>4113</v>
      </c>
      <c r="BN220" s="249">
        <v>42740</v>
      </c>
    </row>
    <row r="221" spans="1:66" ht="15" x14ac:dyDescent="0.25">
      <c r="A221" s="250"/>
      <c r="B221" s="250"/>
      <c r="C221" s="250"/>
      <c r="D221" s="250"/>
      <c r="E221" s="250"/>
      <c r="F221" s="250"/>
      <c r="H221" s="244"/>
      <c r="J221" s="272" t="s">
        <v>4158</v>
      </c>
      <c r="K221" s="272" t="s">
        <v>4200</v>
      </c>
      <c r="L221" s="250" t="s">
        <v>4200</v>
      </c>
      <c r="M221" s="272" t="s">
        <v>4114</v>
      </c>
      <c r="N221" s="272" t="s">
        <v>4200</v>
      </c>
      <c r="O221" s="272" t="s">
        <v>4668</v>
      </c>
      <c r="P221" s="274">
        <v>201205</v>
      </c>
      <c r="Q221" s="272" t="s">
        <v>313</v>
      </c>
      <c r="R221" s="276">
        <v>-227.71</v>
      </c>
      <c r="S221" s="280" t="s">
        <v>4698</v>
      </c>
      <c r="T221" s="280" t="s">
        <v>4698</v>
      </c>
      <c r="V221" s="244"/>
      <c r="AC221" s="244"/>
      <c r="AE221" s="256" t="s">
        <v>4098</v>
      </c>
      <c r="AF221" s="254">
        <v>42705</v>
      </c>
      <c r="AG221" s="256" t="s">
        <v>4099</v>
      </c>
      <c r="AH221" s="256" t="s">
        <v>4150</v>
      </c>
      <c r="AI221" s="256" t="s">
        <v>4101</v>
      </c>
      <c r="AJ221" s="257">
        <v>1010000</v>
      </c>
      <c r="AK221" s="245" t="s">
        <v>4102</v>
      </c>
      <c r="AL221" s="245" t="s">
        <v>4103</v>
      </c>
      <c r="AM221" s="245" t="s">
        <v>4104</v>
      </c>
      <c r="AN221" s="247">
        <v>0</v>
      </c>
      <c r="AO221" s="248">
        <v>0</v>
      </c>
      <c r="AP221" s="245" t="s">
        <v>4104</v>
      </c>
      <c r="AQ221" s="246">
        <v>42705</v>
      </c>
      <c r="AR221" s="245" t="s">
        <v>4105</v>
      </c>
      <c r="AS221" s="247"/>
      <c r="AT221" s="245" t="s">
        <v>4043</v>
      </c>
      <c r="AU221" s="245" t="s">
        <v>4043</v>
      </c>
      <c r="AV221" s="258">
        <v>-2.46</v>
      </c>
      <c r="AW221" s="258">
        <v>0</v>
      </c>
      <c r="AX221" s="248">
        <v>0</v>
      </c>
      <c r="AY221" s="247"/>
      <c r="AZ221" s="248">
        <v>0</v>
      </c>
      <c r="BA221" s="248">
        <v>0</v>
      </c>
      <c r="BB221" s="248">
        <v>0</v>
      </c>
      <c r="BC221" s="245" t="s">
        <v>4103</v>
      </c>
      <c r="BD221" s="247">
        <v>119376696</v>
      </c>
      <c r="BE221" s="245" t="s">
        <v>4107</v>
      </c>
      <c r="BF221" s="247">
        <v>-6</v>
      </c>
      <c r="BG221" s="245" t="s">
        <v>4108</v>
      </c>
      <c r="BH221" s="245" t="s">
        <v>4109</v>
      </c>
      <c r="BI221" s="245" t="s">
        <v>4110</v>
      </c>
      <c r="BJ221" s="245" t="s">
        <v>4111</v>
      </c>
      <c r="BK221" s="245" t="s">
        <v>4112</v>
      </c>
      <c r="BL221" s="245" t="s">
        <v>4043</v>
      </c>
      <c r="BM221" s="245" t="s">
        <v>4113</v>
      </c>
      <c r="BN221" s="249">
        <v>42740</v>
      </c>
    </row>
    <row r="222" spans="1:66" ht="15" x14ac:dyDescent="0.25">
      <c r="A222" s="250"/>
      <c r="B222" s="250"/>
      <c r="C222" s="250"/>
      <c r="D222" s="250"/>
      <c r="E222" s="250"/>
      <c r="F222" s="250"/>
      <c r="H222" s="244"/>
      <c r="J222" s="272" t="s">
        <v>4158</v>
      </c>
      <c r="K222" s="272" t="s">
        <v>4200</v>
      </c>
      <c r="L222" s="250" t="s">
        <v>4200</v>
      </c>
      <c r="M222" s="272" t="s">
        <v>4114</v>
      </c>
      <c r="N222" s="272" t="s">
        <v>4200</v>
      </c>
      <c r="O222" s="272" t="s">
        <v>4668</v>
      </c>
      <c r="P222" s="274">
        <v>201205</v>
      </c>
      <c r="Q222" s="272" t="s">
        <v>360</v>
      </c>
      <c r="R222" s="276">
        <v>-34.21</v>
      </c>
      <c r="S222" s="280" t="s">
        <v>4698</v>
      </c>
      <c r="T222" s="280" t="s">
        <v>4698</v>
      </c>
      <c r="V222" s="244"/>
      <c r="AC222" s="244"/>
      <c r="AE222" s="256" t="s">
        <v>4098</v>
      </c>
      <c r="AF222" s="254">
        <v>42736</v>
      </c>
      <c r="AG222" s="256" t="s">
        <v>4099</v>
      </c>
      <c r="AH222" s="256" t="s">
        <v>4146</v>
      </c>
      <c r="AI222" s="256" t="s">
        <v>4101</v>
      </c>
      <c r="AJ222" s="257">
        <v>1010000</v>
      </c>
      <c r="AK222" s="245" t="s">
        <v>4102</v>
      </c>
      <c r="AL222" s="245" t="s">
        <v>4103</v>
      </c>
      <c r="AM222" s="245" t="s">
        <v>4104</v>
      </c>
      <c r="AN222" s="247">
        <v>0</v>
      </c>
      <c r="AO222" s="248">
        <v>0</v>
      </c>
      <c r="AP222" s="245" t="s">
        <v>4104</v>
      </c>
      <c r="AQ222" s="246">
        <v>42736</v>
      </c>
      <c r="AR222" s="245" t="s">
        <v>4105</v>
      </c>
      <c r="AS222" s="247"/>
      <c r="AT222" s="245" t="s">
        <v>4043</v>
      </c>
      <c r="AU222" s="245" t="s">
        <v>4043</v>
      </c>
      <c r="AV222" s="258">
        <v>-73212.740000000005</v>
      </c>
      <c r="AW222" s="258">
        <v>0</v>
      </c>
      <c r="AX222" s="248">
        <v>0</v>
      </c>
      <c r="AY222" s="247"/>
      <c r="AZ222" s="248">
        <v>0</v>
      </c>
      <c r="BA222" s="248">
        <v>0</v>
      </c>
      <c r="BB222" s="248">
        <v>0</v>
      </c>
      <c r="BC222" s="245" t="s">
        <v>4103</v>
      </c>
      <c r="BD222" s="247">
        <v>121817206</v>
      </c>
      <c r="BE222" s="245" t="s">
        <v>4107</v>
      </c>
      <c r="BF222" s="247">
        <v>-6</v>
      </c>
      <c r="BG222" s="245" t="s">
        <v>4108</v>
      </c>
      <c r="BH222" s="245" t="s">
        <v>4109</v>
      </c>
      <c r="BI222" s="245" t="s">
        <v>4110</v>
      </c>
      <c r="BJ222" s="245" t="s">
        <v>4111</v>
      </c>
      <c r="BK222" s="245" t="s">
        <v>4112</v>
      </c>
      <c r="BL222" s="245" t="s">
        <v>4043</v>
      </c>
      <c r="BM222" s="245" t="s">
        <v>4113</v>
      </c>
      <c r="BN222" s="249">
        <v>42779</v>
      </c>
    </row>
    <row r="223" spans="1:66" ht="15" x14ac:dyDescent="0.25">
      <c r="A223" s="250"/>
      <c r="B223" s="250"/>
      <c r="C223" s="250"/>
      <c r="D223" s="250"/>
      <c r="E223" s="250"/>
      <c r="F223" s="250"/>
      <c r="H223" s="244"/>
      <c r="J223" s="272" t="s">
        <v>4158</v>
      </c>
      <c r="K223" s="272" t="s">
        <v>4200</v>
      </c>
      <c r="L223" s="250" t="s">
        <v>4200</v>
      </c>
      <c r="M223" s="272" t="s">
        <v>4117</v>
      </c>
      <c r="N223" s="272" t="s">
        <v>4200</v>
      </c>
      <c r="O223" s="272" t="s">
        <v>4668</v>
      </c>
      <c r="P223" s="274">
        <v>201205</v>
      </c>
      <c r="Q223" s="272" t="s">
        <v>3919</v>
      </c>
      <c r="R223" s="276">
        <v>0</v>
      </c>
      <c r="S223" s="280" t="s">
        <v>4698</v>
      </c>
      <c r="T223" s="280" t="s">
        <v>4698</v>
      </c>
      <c r="V223" s="244"/>
      <c r="AC223" s="244"/>
      <c r="AE223" s="256" t="s">
        <v>4098</v>
      </c>
      <c r="AF223" s="254">
        <v>42736</v>
      </c>
      <c r="AG223" s="256" t="s">
        <v>4099</v>
      </c>
      <c r="AH223" s="256" t="s">
        <v>4149</v>
      </c>
      <c r="AI223" s="256" t="s">
        <v>4101</v>
      </c>
      <c r="AJ223" s="257">
        <v>1010000</v>
      </c>
      <c r="AK223" s="245" t="s">
        <v>4102</v>
      </c>
      <c r="AL223" s="245" t="s">
        <v>4103</v>
      </c>
      <c r="AM223" s="245" t="s">
        <v>4104</v>
      </c>
      <c r="AN223" s="247">
        <v>0</v>
      </c>
      <c r="AO223" s="248">
        <v>0</v>
      </c>
      <c r="AP223" s="245" t="s">
        <v>4104</v>
      </c>
      <c r="AQ223" s="246">
        <v>42736</v>
      </c>
      <c r="AR223" s="245" t="s">
        <v>4105</v>
      </c>
      <c r="AS223" s="247"/>
      <c r="AT223" s="245" t="s">
        <v>4043</v>
      </c>
      <c r="AU223" s="245" t="s">
        <v>4043</v>
      </c>
      <c r="AV223" s="258">
        <v>848.84</v>
      </c>
      <c r="AW223" s="258">
        <v>0</v>
      </c>
      <c r="AX223" s="248">
        <v>0</v>
      </c>
      <c r="AY223" s="247"/>
      <c r="AZ223" s="248">
        <v>0</v>
      </c>
      <c r="BA223" s="248">
        <v>0</v>
      </c>
      <c r="BB223" s="248">
        <v>0</v>
      </c>
      <c r="BC223" s="245" t="s">
        <v>4103</v>
      </c>
      <c r="BD223" s="247">
        <v>121817203</v>
      </c>
      <c r="BE223" s="245" t="s">
        <v>4107</v>
      </c>
      <c r="BF223" s="247">
        <v>-6</v>
      </c>
      <c r="BG223" s="245" t="s">
        <v>4108</v>
      </c>
      <c r="BH223" s="245" t="s">
        <v>4109</v>
      </c>
      <c r="BI223" s="245" t="s">
        <v>4110</v>
      </c>
      <c r="BJ223" s="245" t="s">
        <v>4111</v>
      </c>
      <c r="BK223" s="245" t="s">
        <v>4112</v>
      </c>
      <c r="BL223" s="245" t="s">
        <v>4043</v>
      </c>
      <c r="BM223" s="245" t="s">
        <v>4113</v>
      </c>
      <c r="BN223" s="249">
        <v>42779</v>
      </c>
    </row>
    <row r="224" spans="1:66" ht="15" x14ac:dyDescent="0.25">
      <c r="A224" s="250"/>
      <c r="B224" s="250"/>
      <c r="C224" s="250"/>
      <c r="D224" s="250"/>
      <c r="E224" s="250"/>
      <c r="F224" s="250"/>
      <c r="H224" s="244"/>
      <c r="J224" s="272" t="s">
        <v>4158</v>
      </c>
      <c r="K224" s="272" t="s">
        <v>4200</v>
      </c>
      <c r="L224" s="250" t="s">
        <v>4200</v>
      </c>
      <c r="M224" s="272" t="s">
        <v>4117</v>
      </c>
      <c r="N224" s="272" t="s">
        <v>4200</v>
      </c>
      <c r="O224" s="272" t="s">
        <v>4668</v>
      </c>
      <c r="P224" s="274">
        <v>201205</v>
      </c>
      <c r="Q224" s="272" t="s">
        <v>360</v>
      </c>
      <c r="R224" s="276">
        <v>-34.21</v>
      </c>
      <c r="S224" s="280" t="s">
        <v>4698</v>
      </c>
      <c r="T224" s="280" t="s">
        <v>4698</v>
      </c>
      <c r="V224" s="244"/>
      <c r="AC224" s="244"/>
      <c r="AE224" s="256" t="s">
        <v>4098</v>
      </c>
      <c r="AF224" s="254">
        <v>42795</v>
      </c>
      <c r="AG224" s="256" t="s">
        <v>4099</v>
      </c>
      <c r="AH224" s="256" t="s">
        <v>4146</v>
      </c>
      <c r="AI224" s="256" t="s">
        <v>4101</v>
      </c>
      <c r="AJ224" s="257">
        <v>1010000</v>
      </c>
      <c r="AK224" s="245" t="s">
        <v>4102</v>
      </c>
      <c r="AL224" s="245" t="s">
        <v>4103</v>
      </c>
      <c r="AM224" s="245" t="s">
        <v>4104</v>
      </c>
      <c r="AN224" s="247">
        <v>0</v>
      </c>
      <c r="AO224" s="248">
        <v>0</v>
      </c>
      <c r="AP224" s="245" t="s">
        <v>4104</v>
      </c>
      <c r="AQ224" s="246">
        <v>42795</v>
      </c>
      <c r="AR224" s="245" t="s">
        <v>4105</v>
      </c>
      <c r="AS224" s="247"/>
      <c r="AT224" s="245" t="s">
        <v>4043</v>
      </c>
      <c r="AU224" s="245" t="s">
        <v>4043</v>
      </c>
      <c r="AV224" s="258">
        <v>-51118.21</v>
      </c>
      <c r="AW224" s="258">
        <v>0</v>
      </c>
      <c r="AX224" s="248">
        <v>0</v>
      </c>
      <c r="AY224" s="247"/>
      <c r="AZ224" s="248">
        <v>0</v>
      </c>
      <c r="BA224" s="248">
        <v>0</v>
      </c>
      <c r="BB224" s="248">
        <v>0</v>
      </c>
      <c r="BC224" s="245" t="s">
        <v>4103</v>
      </c>
      <c r="BD224" s="247">
        <v>124690598</v>
      </c>
      <c r="BE224" s="245" t="s">
        <v>4107</v>
      </c>
      <c r="BF224" s="247">
        <v>-6</v>
      </c>
      <c r="BG224" s="245" t="s">
        <v>4108</v>
      </c>
      <c r="BH224" s="245" t="s">
        <v>4109</v>
      </c>
      <c r="BI224" s="245" t="s">
        <v>4110</v>
      </c>
      <c r="BJ224" s="245" t="s">
        <v>4111</v>
      </c>
      <c r="BK224" s="245" t="s">
        <v>4112</v>
      </c>
      <c r="BL224" s="245" t="s">
        <v>4043</v>
      </c>
      <c r="BM224" s="245" t="s">
        <v>4113</v>
      </c>
      <c r="BN224" s="249">
        <v>42830</v>
      </c>
    </row>
    <row r="225" spans="1:66" ht="15" x14ac:dyDescent="0.25">
      <c r="A225" s="250"/>
      <c r="B225" s="250"/>
      <c r="C225" s="250"/>
      <c r="D225" s="250"/>
      <c r="E225" s="250"/>
      <c r="F225" s="250"/>
      <c r="H225" s="244"/>
      <c r="J225" s="272" t="s">
        <v>4158</v>
      </c>
      <c r="K225" s="272" t="s">
        <v>4200</v>
      </c>
      <c r="L225" s="250" t="s">
        <v>4200</v>
      </c>
      <c r="M225" s="272" t="s">
        <v>4100</v>
      </c>
      <c r="N225" s="272" t="s">
        <v>4200</v>
      </c>
      <c r="O225" s="272" t="s">
        <v>4668</v>
      </c>
      <c r="P225" s="274">
        <v>201206</v>
      </c>
      <c r="Q225" s="272" t="s">
        <v>295</v>
      </c>
      <c r="R225" s="276">
        <v>-292247.7</v>
      </c>
      <c r="S225" s="280" t="s">
        <v>4698</v>
      </c>
      <c r="T225" s="280" t="s">
        <v>4698</v>
      </c>
      <c r="V225" s="244"/>
      <c r="AC225" s="244"/>
      <c r="AE225" s="256" t="s">
        <v>4098</v>
      </c>
      <c r="AF225" s="254">
        <v>42795</v>
      </c>
      <c r="AG225" s="256" t="s">
        <v>4099</v>
      </c>
      <c r="AH225" s="256" t="s">
        <v>4149</v>
      </c>
      <c r="AI225" s="256" t="s">
        <v>4101</v>
      </c>
      <c r="AJ225" s="257">
        <v>1010000</v>
      </c>
      <c r="AK225" s="245" t="s">
        <v>4102</v>
      </c>
      <c r="AL225" s="245" t="s">
        <v>4103</v>
      </c>
      <c r="AM225" s="245" t="s">
        <v>4104</v>
      </c>
      <c r="AN225" s="247">
        <v>0</v>
      </c>
      <c r="AO225" s="248">
        <v>0</v>
      </c>
      <c r="AP225" s="245" t="s">
        <v>4104</v>
      </c>
      <c r="AQ225" s="246">
        <v>42795</v>
      </c>
      <c r="AR225" s="245" t="s">
        <v>4105</v>
      </c>
      <c r="AS225" s="247"/>
      <c r="AT225" s="245" t="s">
        <v>4043</v>
      </c>
      <c r="AU225" s="245" t="s">
        <v>4043</v>
      </c>
      <c r="AV225" s="258">
        <v>-69.290000000000006</v>
      </c>
      <c r="AW225" s="258">
        <v>0</v>
      </c>
      <c r="AX225" s="248">
        <v>0</v>
      </c>
      <c r="AY225" s="247"/>
      <c r="AZ225" s="248">
        <v>0</v>
      </c>
      <c r="BA225" s="248">
        <v>0</v>
      </c>
      <c r="BB225" s="248">
        <v>0</v>
      </c>
      <c r="BC225" s="245" t="s">
        <v>4103</v>
      </c>
      <c r="BD225" s="247">
        <v>124690593</v>
      </c>
      <c r="BE225" s="245" t="s">
        <v>4107</v>
      </c>
      <c r="BF225" s="247">
        <v>-6</v>
      </c>
      <c r="BG225" s="245" t="s">
        <v>4108</v>
      </c>
      <c r="BH225" s="245" t="s">
        <v>4109</v>
      </c>
      <c r="BI225" s="245" t="s">
        <v>4110</v>
      </c>
      <c r="BJ225" s="245" t="s">
        <v>4111</v>
      </c>
      <c r="BK225" s="245" t="s">
        <v>4112</v>
      </c>
      <c r="BL225" s="245" t="s">
        <v>4043</v>
      </c>
      <c r="BM225" s="245" t="s">
        <v>4113</v>
      </c>
      <c r="BN225" s="249">
        <v>42830</v>
      </c>
    </row>
    <row r="226" spans="1:66" ht="15" x14ac:dyDescent="0.25">
      <c r="A226" s="250"/>
      <c r="B226" s="250"/>
      <c r="C226" s="250"/>
      <c r="D226" s="250"/>
      <c r="E226" s="250"/>
      <c r="F226" s="250"/>
      <c r="H226" s="244"/>
      <c r="J226" s="272" t="s">
        <v>4158</v>
      </c>
      <c r="K226" s="272" t="s">
        <v>4200</v>
      </c>
      <c r="L226" s="250" t="s">
        <v>4200</v>
      </c>
      <c r="M226" s="272" t="s">
        <v>4100</v>
      </c>
      <c r="N226" s="272" t="s">
        <v>4200</v>
      </c>
      <c r="O226" s="272" t="s">
        <v>4668</v>
      </c>
      <c r="P226" s="274">
        <v>201206</v>
      </c>
      <c r="Q226" s="272" t="s">
        <v>3919</v>
      </c>
      <c r="R226" s="276">
        <v>0</v>
      </c>
      <c r="S226" s="280" t="s">
        <v>4698</v>
      </c>
      <c r="T226" s="280" t="s">
        <v>4698</v>
      </c>
      <c r="V226" s="244"/>
      <c r="AC226" s="244"/>
      <c r="AE226" s="256" t="s">
        <v>4098</v>
      </c>
      <c r="AF226" s="254">
        <v>42826</v>
      </c>
      <c r="AG226" s="256" t="s">
        <v>4135</v>
      </c>
      <c r="AH226" s="256" t="s">
        <v>4148</v>
      </c>
      <c r="AI226" s="256" t="s">
        <v>4101</v>
      </c>
      <c r="AJ226" s="257">
        <v>1010000</v>
      </c>
      <c r="AK226" s="245" t="s">
        <v>4102</v>
      </c>
      <c r="AL226" s="245" t="s">
        <v>4103</v>
      </c>
      <c r="AM226" s="245" t="s">
        <v>4104</v>
      </c>
      <c r="AN226" s="247">
        <v>0</v>
      </c>
      <c r="AO226" s="248">
        <v>0</v>
      </c>
      <c r="AP226" s="245" t="s">
        <v>4104</v>
      </c>
      <c r="AQ226" s="246">
        <v>42705</v>
      </c>
      <c r="AR226" s="245" t="s">
        <v>4105</v>
      </c>
      <c r="AS226" s="247"/>
      <c r="AT226" s="245" t="s">
        <v>4043</v>
      </c>
      <c r="AU226" s="245" t="s">
        <v>4043</v>
      </c>
      <c r="AV226" s="258">
        <v>-0.87</v>
      </c>
      <c r="AW226" s="258">
        <v>0</v>
      </c>
      <c r="AX226" s="248">
        <v>0</v>
      </c>
      <c r="AY226" s="248">
        <v>0</v>
      </c>
      <c r="AZ226" s="248">
        <v>0</v>
      </c>
      <c r="BA226" s="248">
        <v>0</v>
      </c>
      <c r="BB226" s="248">
        <v>0</v>
      </c>
      <c r="BC226" s="245" t="s">
        <v>4103</v>
      </c>
      <c r="BD226" s="247">
        <v>138125479</v>
      </c>
      <c r="BE226" s="245" t="s">
        <v>4107</v>
      </c>
      <c r="BF226" s="247">
        <v>-1</v>
      </c>
      <c r="BG226" s="245" t="s">
        <v>4108</v>
      </c>
      <c r="BH226" s="245" t="s">
        <v>4109</v>
      </c>
      <c r="BI226" s="245" t="s">
        <v>4110</v>
      </c>
      <c r="BJ226" s="245" t="s">
        <v>4111</v>
      </c>
      <c r="BK226" s="245" t="s">
        <v>4112</v>
      </c>
      <c r="BL226" s="245" t="s">
        <v>4043</v>
      </c>
      <c r="BM226" s="245" t="s">
        <v>4113</v>
      </c>
      <c r="BN226" s="249">
        <v>42857</v>
      </c>
    </row>
    <row r="227" spans="1:66" ht="15" x14ac:dyDescent="0.25">
      <c r="A227" s="250"/>
      <c r="B227" s="250"/>
      <c r="C227" s="250"/>
      <c r="D227" s="250"/>
      <c r="E227" s="250"/>
      <c r="F227" s="250"/>
      <c r="H227" s="244"/>
      <c r="J227" s="272" t="s">
        <v>4158</v>
      </c>
      <c r="K227" s="272" t="s">
        <v>4200</v>
      </c>
      <c r="L227" s="250" t="s">
        <v>4200</v>
      </c>
      <c r="M227" s="272" t="s">
        <v>4100</v>
      </c>
      <c r="N227" s="272" t="s">
        <v>4200</v>
      </c>
      <c r="O227" s="272" t="s">
        <v>4668</v>
      </c>
      <c r="P227" s="274">
        <v>201206</v>
      </c>
      <c r="Q227" s="272" t="s">
        <v>272</v>
      </c>
      <c r="R227" s="276">
        <v>268653.74</v>
      </c>
      <c r="S227" s="280" t="s">
        <v>4698</v>
      </c>
      <c r="T227" s="280" t="s">
        <v>4698</v>
      </c>
      <c r="V227" s="244"/>
      <c r="AC227" s="244"/>
      <c r="AE227" s="256" t="s">
        <v>4098</v>
      </c>
      <c r="AF227" s="254">
        <v>42826</v>
      </c>
      <c r="AG227" s="256" t="s">
        <v>4135</v>
      </c>
      <c r="AH227" s="256" t="s">
        <v>4148</v>
      </c>
      <c r="AI227" s="256" t="s">
        <v>4101</v>
      </c>
      <c r="AJ227" s="257">
        <v>1010000</v>
      </c>
      <c r="AK227" s="245" t="s">
        <v>4102</v>
      </c>
      <c r="AL227" s="245" t="s">
        <v>4103</v>
      </c>
      <c r="AM227" s="245" t="s">
        <v>4104</v>
      </c>
      <c r="AN227" s="247">
        <v>0</v>
      </c>
      <c r="AO227" s="248">
        <v>0</v>
      </c>
      <c r="AP227" s="245" t="s">
        <v>4104</v>
      </c>
      <c r="AQ227" s="246">
        <v>42705</v>
      </c>
      <c r="AR227" s="245" t="s">
        <v>4105</v>
      </c>
      <c r="AS227" s="247">
        <v>25056129</v>
      </c>
      <c r="AT227" s="245" t="s">
        <v>4106</v>
      </c>
      <c r="AU227" s="245" t="s">
        <v>4043</v>
      </c>
      <c r="AV227" s="258">
        <v>0</v>
      </c>
      <c r="AW227" s="258">
        <v>0</v>
      </c>
      <c r="AX227" s="248">
        <v>0</v>
      </c>
      <c r="AY227" s="248">
        <v>0</v>
      </c>
      <c r="AZ227" s="248">
        <v>0</v>
      </c>
      <c r="BA227" s="248">
        <v>0</v>
      </c>
      <c r="BB227" s="248">
        <v>0</v>
      </c>
      <c r="BC227" s="245" t="s">
        <v>4103</v>
      </c>
      <c r="BD227" s="247">
        <v>138125482</v>
      </c>
      <c r="BE227" s="245" t="s">
        <v>4151</v>
      </c>
      <c r="BF227" s="247">
        <v>-1</v>
      </c>
      <c r="BG227" s="245" t="s">
        <v>4108</v>
      </c>
      <c r="BH227" s="245" t="s">
        <v>4109</v>
      </c>
      <c r="BI227" s="245" t="s">
        <v>4110</v>
      </c>
      <c r="BJ227" s="245" t="s">
        <v>4111</v>
      </c>
      <c r="BK227" s="245" t="s">
        <v>4112</v>
      </c>
      <c r="BL227" s="245" t="s">
        <v>4043</v>
      </c>
      <c r="BM227" s="245" t="s">
        <v>4113</v>
      </c>
      <c r="BN227" s="249">
        <v>42857</v>
      </c>
    </row>
    <row r="228" spans="1:66" ht="15" x14ac:dyDescent="0.25">
      <c r="A228" s="250"/>
      <c r="B228" s="250"/>
      <c r="C228" s="250"/>
      <c r="D228" s="250"/>
      <c r="E228" s="250"/>
      <c r="F228" s="250"/>
      <c r="H228" s="244"/>
      <c r="J228" s="272" t="s">
        <v>4158</v>
      </c>
      <c r="K228" s="272" t="s">
        <v>4200</v>
      </c>
      <c r="L228" s="250" t="s">
        <v>4200</v>
      </c>
      <c r="M228" s="272" t="s">
        <v>4100</v>
      </c>
      <c r="N228" s="272" t="s">
        <v>4200</v>
      </c>
      <c r="O228" s="272" t="s">
        <v>4668</v>
      </c>
      <c r="P228" s="274">
        <v>201206</v>
      </c>
      <c r="Q228" s="272" t="s">
        <v>286</v>
      </c>
      <c r="R228" s="276">
        <v>683.3</v>
      </c>
      <c r="S228" s="280" t="s">
        <v>4698</v>
      </c>
      <c r="T228" s="280" t="s">
        <v>4698</v>
      </c>
      <c r="V228" s="244"/>
      <c r="AC228" s="244"/>
      <c r="AE228" s="256" t="s">
        <v>4098</v>
      </c>
      <c r="AF228" s="254">
        <v>42856</v>
      </c>
      <c r="AG228" s="256" t="s">
        <v>4099</v>
      </c>
      <c r="AH228" s="256" t="s">
        <v>4146</v>
      </c>
      <c r="AI228" s="256" t="s">
        <v>4101</v>
      </c>
      <c r="AJ228" s="257">
        <v>1010000</v>
      </c>
      <c r="AK228" s="245" t="s">
        <v>4102</v>
      </c>
      <c r="AL228" s="245" t="s">
        <v>4103</v>
      </c>
      <c r="AM228" s="245" t="s">
        <v>4104</v>
      </c>
      <c r="AN228" s="247">
        <v>0</v>
      </c>
      <c r="AO228" s="248">
        <v>0</v>
      </c>
      <c r="AP228" s="245" t="s">
        <v>4104</v>
      </c>
      <c r="AQ228" s="246">
        <v>42856</v>
      </c>
      <c r="AR228" s="245" t="s">
        <v>4105</v>
      </c>
      <c r="AS228" s="247"/>
      <c r="AT228" s="245" t="s">
        <v>4043</v>
      </c>
      <c r="AU228" s="245" t="s">
        <v>4043</v>
      </c>
      <c r="AV228" s="258">
        <v>-11029.4</v>
      </c>
      <c r="AW228" s="258">
        <v>0</v>
      </c>
      <c r="AX228" s="248">
        <v>0</v>
      </c>
      <c r="AY228" s="247"/>
      <c r="AZ228" s="248">
        <v>0</v>
      </c>
      <c r="BA228" s="248">
        <v>0</v>
      </c>
      <c r="BB228" s="248">
        <v>0</v>
      </c>
      <c r="BC228" s="245" t="s">
        <v>4103</v>
      </c>
      <c r="BD228" s="247">
        <v>140008625</v>
      </c>
      <c r="BE228" s="245" t="s">
        <v>4107</v>
      </c>
      <c r="BF228" s="247">
        <v>-6</v>
      </c>
      <c r="BG228" s="245" t="s">
        <v>4108</v>
      </c>
      <c r="BH228" s="245" t="s">
        <v>4109</v>
      </c>
      <c r="BI228" s="245" t="s">
        <v>4110</v>
      </c>
      <c r="BJ228" s="245" t="s">
        <v>4111</v>
      </c>
      <c r="BK228" s="245" t="s">
        <v>4112</v>
      </c>
      <c r="BL228" s="245" t="s">
        <v>4043</v>
      </c>
      <c r="BM228" s="245" t="s">
        <v>4113</v>
      </c>
      <c r="BN228" s="249">
        <v>42891</v>
      </c>
    </row>
    <row r="229" spans="1:66" ht="15" x14ac:dyDescent="0.25">
      <c r="A229" s="250"/>
      <c r="B229" s="250"/>
      <c r="C229" s="250"/>
      <c r="D229" s="250"/>
      <c r="E229" s="250"/>
      <c r="F229" s="250"/>
      <c r="H229" s="244"/>
      <c r="J229" s="272" t="s">
        <v>4158</v>
      </c>
      <c r="K229" s="272" t="s">
        <v>4200</v>
      </c>
      <c r="L229" s="250" t="s">
        <v>4200</v>
      </c>
      <c r="M229" s="272" t="s">
        <v>4100</v>
      </c>
      <c r="N229" s="272" t="s">
        <v>4200</v>
      </c>
      <c r="O229" s="272" t="s">
        <v>4668</v>
      </c>
      <c r="P229" s="274">
        <v>201206</v>
      </c>
      <c r="Q229" s="272" t="s">
        <v>315</v>
      </c>
      <c r="R229" s="276">
        <v>1817.88</v>
      </c>
      <c r="S229" s="280" t="s">
        <v>4698</v>
      </c>
      <c r="T229" s="280" t="s">
        <v>4698</v>
      </c>
      <c r="V229" s="244"/>
      <c r="AC229" s="244"/>
      <c r="AE229" s="256" t="s">
        <v>4098</v>
      </c>
      <c r="AF229" s="254">
        <v>42856</v>
      </c>
      <c r="AG229" s="256" t="s">
        <v>4135</v>
      </c>
      <c r="AH229" s="256" t="s">
        <v>4147</v>
      </c>
      <c r="AI229" s="256" t="s">
        <v>4101</v>
      </c>
      <c r="AJ229" s="257">
        <v>1010000</v>
      </c>
      <c r="AK229" s="245" t="s">
        <v>4102</v>
      </c>
      <c r="AL229" s="245" t="s">
        <v>4103</v>
      </c>
      <c r="AM229" s="245" t="s">
        <v>4104</v>
      </c>
      <c r="AN229" s="247">
        <v>0</v>
      </c>
      <c r="AO229" s="248">
        <v>0</v>
      </c>
      <c r="AP229" s="245" t="s">
        <v>4104</v>
      </c>
      <c r="AQ229" s="246">
        <v>42705</v>
      </c>
      <c r="AR229" s="245" t="s">
        <v>4105</v>
      </c>
      <c r="AS229" s="247"/>
      <c r="AT229" s="245" t="s">
        <v>4043</v>
      </c>
      <c r="AU229" s="245" t="s">
        <v>4043</v>
      </c>
      <c r="AV229" s="258">
        <v>-136422.70000000001</v>
      </c>
      <c r="AW229" s="258">
        <v>0</v>
      </c>
      <c r="AX229" s="248">
        <v>0</v>
      </c>
      <c r="AY229" s="248">
        <v>0</v>
      </c>
      <c r="AZ229" s="248">
        <v>0</v>
      </c>
      <c r="BA229" s="248">
        <v>0</v>
      </c>
      <c r="BB229" s="248">
        <v>0</v>
      </c>
      <c r="BC229" s="245" t="s">
        <v>4103</v>
      </c>
      <c r="BD229" s="247">
        <v>139967519</v>
      </c>
      <c r="BE229" s="245" t="s">
        <v>4107</v>
      </c>
      <c r="BF229" s="247">
        <v>-1</v>
      </c>
      <c r="BG229" s="245" t="s">
        <v>4108</v>
      </c>
      <c r="BH229" s="245" t="s">
        <v>4109</v>
      </c>
      <c r="BI229" s="245" t="s">
        <v>4110</v>
      </c>
      <c r="BJ229" s="245" t="s">
        <v>4111</v>
      </c>
      <c r="BK229" s="245" t="s">
        <v>4112</v>
      </c>
      <c r="BL229" s="245" t="s">
        <v>4043</v>
      </c>
      <c r="BM229" s="245" t="s">
        <v>4113</v>
      </c>
      <c r="BN229" s="249">
        <v>42891</v>
      </c>
    </row>
    <row r="230" spans="1:66" ht="15" x14ac:dyDescent="0.25">
      <c r="A230" s="250"/>
      <c r="B230" s="250"/>
      <c r="C230" s="250"/>
      <c r="D230" s="250"/>
      <c r="E230" s="250"/>
      <c r="F230" s="250"/>
      <c r="H230" s="244"/>
      <c r="J230" s="272" t="s">
        <v>4158</v>
      </c>
      <c r="K230" s="272" t="s">
        <v>4200</v>
      </c>
      <c r="L230" s="250" t="s">
        <v>4200</v>
      </c>
      <c r="M230" s="272" t="s">
        <v>4100</v>
      </c>
      <c r="N230" s="272" t="s">
        <v>4200</v>
      </c>
      <c r="O230" s="272" t="s">
        <v>4668</v>
      </c>
      <c r="P230" s="274">
        <v>201206</v>
      </c>
      <c r="Q230" s="272" t="s">
        <v>285</v>
      </c>
      <c r="R230" s="276">
        <v>11164.65</v>
      </c>
      <c r="S230" s="280" t="s">
        <v>4698</v>
      </c>
      <c r="T230" s="280" t="s">
        <v>4698</v>
      </c>
      <c r="V230" s="244"/>
      <c r="AC230" s="244"/>
      <c r="AE230" s="256" t="s">
        <v>4098</v>
      </c>
      <c r="AF230" s="254">
        <v>42887</v>
      </c>
      <c r="AG230" s="256" t="s">
        <v>4099</v>
      </c>
      <c r="AH230" s="256" t="s">
        <v>4146</v>
      </c>
      <c r="AI230" s="256" t="s">
        <v>4101</v>
      </c>
      <c r="AJ230" s="257">
        <v>1010000</v>
      </c>
      <c r="AK230" s="245" t="s">
        <v>4102</v>
      </c>
      <c r="AL230" s="245" t="s">
        <v>4103</v>
      </c>
      <c r="AM230" s="245" t="s">
        <v>4104</v>
      </c>
      <c r="AN230" s="247">
        <v>0</v>
      </c>
      <c r="AO230" s="248">
        <v>0</v>
      </c>
      <c r="AP230" s="245" t="s">
        <v>4104</v>
      </c>
      <c r="AQ230" s="246">
        <v>42887</v>
      </c>
      <c r="AR230" s="245" t="s">
        <v>4105</v>
      </c>
      <c r="AS230" s="247"/>
      <c r="AT230" s="245" t="s">
        <v>4043</v>
      </c>
      <c r="AU230" s="245" t="s">
        <v>4043</v>
      </c>
      <c r="AV230" s="258">
        <v>-22046.94</v>
      </c>
      <c r="AW230" s="258">
        <v>0</v>
      </c>
      <c r="AX230" s="248">
        <v>0</v>
      </c>
      <c r="AY230" s="247"/>
      <c r="AZ230" s="248">
        <v>0</v>
      </c>
      <c r="BA230" s="248">
        <v>0</v>
      </c>
      <c r="BB230" s="248">
        <v>0</v>
      </c>
      <c r="BC230" s="245" t="s">
        <v>4103</v>
      </c>
      <c r="BD230" s="247">
        <v>140602379</v>
      </c>
      <c r="BE230" s="245" t="s">
        <v>4107</v>
      </c>
      <c r="BF230" s="247">
        <v>-6</v>
      </c>
      <c r="BG230" s="245" t="s">
        <v>4108</v>
      </c>
      <c r="BH230" s="245" t="s">
        <v>4109</v>
      </c>
      <c r="BI230" s="245" t="s">
        <v>4110</v>
      </c>
      <c r="BJ230" s="245" t="s">
        <v>4111</v>
      </c>
      <c r="BK230" s="245" t="s">
        <v>4112</v>
      </c>
      <c r="BL230" s="245" t="s">
        <v>4043</v>
      </c>
      <c r="BM230" s="245" t="s">
        <v>4113</v>
      </c>
      <c r="BN230" s="249">
        <v>42922</v>
      </c>
    </row>
    <row r="231" spans="1:66" ht="15" x14ac:dyDescent="0.25">
      <c r="A231" s="250"/>
      <c r="B231" s="250"/>
      <c r="C231" s="250"/>
      <c r="D231" s="250"/>
      <c r="E231" s="250"/>
      <c r="F231" s="250"/>
      <c r="H231" s="244"/>
      <c r="J231" s="272" t="s">
        <v>4158</v>
      </c>
      <c r="K231" s="272" t="s">
        <v>4200</v>
      </c>
      <c r="L231" s="250" t="s">
        <v>4200</v>
      </c>
      <c r="M231" s="272" t="s">
        <v>4100</v>
      </c>
      <c r="N231" s="272" t="s">
        <v>4200</v>
      </c>
      <c r="O231" s="272" t="s">
        <v>4668</v>
      </c>
      <c r="P231" s="274">
        <v>201206</v>
      </c>
      <c r="Q231" s="272" t="s">
        <v>314</v>
      </c>
      <c r="R231" s="276">
        <v>4783.8900000000003</v>
      </c>
      <c r="S231" s="280" t="s">
        <v>4698</v>
      </c>
      <c r="T231" s="280" t="s">
        <v>4698</v>
      </c>
      <c r="V231" s="244"/>
      <c r="AC231" s="244"/>
      <c r="AV231" s="259"/>
      <c r="AW231" s="259"/>
    </row>
    <row r="232" spans="1:66" ht="15.75" thickBot="1" x14ac:dyDescent="0.3">
      <c r="A232" s="250"/>
      <c r="B232" s="250"/>
      <c r="C232" s="250"/>
      <c r="D232" s="250"/>
      <c r="E232" s="250"/>
      <c r="F232" s="250"/>
      <c r="H232" s="244"/>
      <c r="J232" s="272" t="s">
        <v>4158</v>
      </c>
      <c r="K232" s="272" t="s">
        <v>4200</v>
      </c>
      <c r="L232" s="250" t="s">
        <v>4200</v>
      </c>
      <c r="M232" s="272" t="s">
        <v>4100</v>
      </c>
      <c r="N232" s="272" t="s">
        <v>4200</v>
      </c>
      <c r="O232" s="272" t="s">
        <v>4668</v>
      </c>
      <c r="P232" s="274">
        <v>201206</v>
      </c>
      <c r="Q232" s="272" t="s">
        <v>300</v>
      </c>
      <c r="R232" s="276">
        <v>0</v>
      </c>
      <c r="S232" s="280" t="s">
        <v>4698</v>
      </c>
      <c r="T232" s="280" t="s">
        <v>4698</v>
      </c>
      <c r="V232" s="244"/>
      <c r="AC232" s="244"/>
      <c r="AP232" s="11"/>
      <c r="AQ232" s="11"/>
      <c r="AR232" s="11"/>
      <c r="AS232" s="11"/>
      <c r="AT232" s="11"/>
      <c r="AU232" s="11"/>
      <c r="AV232" s="260">
        <f t="shared" ref="AV232:AW232" si="3">SUM(AV2:AV231)</f>
        <v>-15053746.859999999</v>
      </c>
      <c r="AW232" s="260">
        <f t="shared" si="3"/>
        <v>388411.59</v>
      </c>
    </row>
    <row r="233" spans="1:66" ht="15.75" thickTop="1" x14ac:dyDescent="0.25">
      <c r="A233" s="250"/>
      <c r="B233" s="250"/>
      <c r="C233" s="250"/>
      <c r="D233" s="250"/>
      <c r="E233" s="250"/>
      <c r="F233" s="250"/>
      <c r="H233" s="244"/>
      <c r="J233" s="272" t="s">
        <v>4158</v>
      </c>
      <c r="K233" s="272" t="s">
        <v>4200</v>
      </c>
      <c r="L233" s="250" t="s">
        <v>4200</v>
      </c>
      <c r="M233" s="272" t="s">
        <v>4100</v>
      </c>
      <c r="N233" s="272" t="s">
        <v>4200</v>
      </c>
      <c r="O233" s="272" t="s">
        <v>4668</v>
      </c>
      <c r="P233" s="274">
        <v>201206</v>
      </c>
      <c r="Q233" s="272" t="s">
        <v>299</v>
      </c>
      <c r="R233" s="276">
        <v>0</v>
      </c>
      <c r="S233" s="280" t="s">
        <v>4698</v>
      </c>
      <c r="T233" s="280" t="s">
        <v>4698</v>
      </c>
      <c r="V233" s="244"/>
      <c r="AC233" s="244"/>
    </row>
    <row r="234" spans="1:66" ht="15.75" thickBot="1" x14ac:dyDescent="0.3">
      <c r="A234" s="250"/>
      <c r="B234" s="250"/>
      <c r="C234" s="250"/>
      <c r="D234" s="250"/>
      <c r="E234" s="250"/>
      <c r="F234" s="250"/>
      <c r="H234" s="244"/>
      <c r="J234" s="272" t="s">
        <v>4158</v>
      </c>
      <c r="K234" s="272" t="s">
        <v>4200</v>
      </c>
      <c r="L234" s="250" t="s">
        <v>4200</v>
      </c>
      <c r="M234" s="272" t="s">
        <v>4100</v>
      </c>
      <c r="N234" s="272" t="s">
        <v>4200</v>
      </c>
      <c r="O234" s="272" t="s">
        <v>4668</v>
      </c>
      <c r="P234" s="274">
        <v>201206</v>
      </c>
      <c r="Q234" s="272" t="s">
        <v>298</v>
      </c>
      <c r="R234" s="276">
        <v>1243.56</v>
      </c>
      <c r="S234" s="280" t="s">
        <v>4698</v>
      </c>
      <c r="T234" s="280" t="s">
        <v>4698</v>
      </c>
      <c r="V234" s="244"/>
      <c r="AC234" s="244"/>
      <c r="AV234" s="260">
        <f>SUM(AV232:AW232)</f>
        <v>-14665335.27</v>
      </c>
      <c r="AW234" s="11"/>
    </row>
    <row r="235" spans="1:66" ht="15.75" thickTop="1" x14ac:dyDescent="0.25">
      <c r="A235" s="250"/>
      <c r="B235" s="250"/>
      <c r="C235" s="250"/>
      <c r="D235" s="250"/>
      <c r="E235" s="250"/>
      <c r="F235" s="250"/>
      <c r="H235" s="244"/>
      <c r="J235" s="272" t="s">
        <v>4158</v>
      </c>
      <c r="K235" s="272" t="s">
        <v>4200</v>
      </c>
      <c r="L235" s="250" t="s">
        <v>4200</v>
      </c>
      <c r="M235" s="272" t="s">
        <v>4100</v>
      </c>
      <c r="N235" s="272" t="s">
        <v>4200</v>
      </c>
      <c r="O235" s="272" t="s">
        <v>4668</v>
      </c>
      <c r="P235" s="274">
        <v>201206</v>
      </c>
      <c r="Q235" s="272" t="s">
        <v>284</v>
      </c>
      <c r="R235" s="276">
        <v>4580.62</v>
      </c>
      <c r="S235" s="280" t="s">
        <v>4698</v>
      </c>
      <c r="T235" s="280" t="s">
        <v>4698</v>
      </c>
      <c r="V235" s="244"/>
      <c r="AC235" s="244"/>
    </row>
    <row r="236" spans="1:66" ht="15" x14ac:dyDescent="0.25">
      <c r="A236" s="250"/>
      <c r="B236" s="250"/>
      <c r="C236" s="250"/>
      <c r="D236" s="250"/>
      <c r="E236" s="250"/>
      <c r="F236" s="250"/>
      <c r="H236" s="244"/>
      <c r="J236" s="272" t="s">
        <v>4158</v>
      </c>
      <c r="K236" s="272" t="s">
        <v>4200</v>
      </c>
      <c r="L236" s="250" t="s">
        <v>4200</v>
      </c>
      <c r="M236" s="272" t="s">
        <v>4100</v>
      </c>
      <c r="N236" s="272" t="s">
        <v>4200</v>
      </c>
      <c r="O236" s="272" t="s">
        <v>4668</v>
      </c>
      <c r="P236" s="274">
        <v>201206</v>
      </c>
      <c r="Q236" s="272" t="s">
        <v>270</v>
      </c>
      <c r="R236" s="276">
        <v>289468.49</v>
      </c>
      <c r="S236" s="280" t="s">
        <v>4698</v>
      </c>
      <c r="T236" s="280" t="s">
        <v>4698</v>
      </c>
      <c r="V236" s="244"/>
      <c r="AC236" s="244"/>
    </row>
    <row r="237" spans="1:66" ht="15" x14ac:dyDescent="0.25">
      <c r="A237" s="250"/>
      <c r="B237" s="250"/>
      <c r="C237" s="250"/>
      <c r="D237" s="250"/>
      <c r="E237" s="250"/>
      <c r="F237" s="250"/>
      <c r="H237" s="244"/>
      <c r="J237" s="272" t="s">
        <v>4158</v>
      </c>
      <c r="K237" s="272" t="s">
        <v>4200</v>
      </c>
      <c r="L237" s="250" t="s">
        <v>4200</v>
      </c>
      <c r="M237" s="272" t="s">
        <v>4100</v>
      </c>
      <c r="N237" s="272" t="s">
        <v>4200</v>
      </c>
      <c r="O237" s="272" t="s">
        <v>4668</v>
      </c>
      <c r="P237" s="274">
        <v>201206</v>
      </c>
      <c r="Q237" s="272" t="s">
        <v>283</v>
      </c>
      <c r="R237" s="276">
        <v>24800.03</v>
      </c>
      <c r="S237" s="280" t="s">
        <v>4698</v>
      </c>
      <c r="T237" s="280" t="s">
        <v>4698</v>
      </c>
      <c r="V237" s="244"/>
      <c r="AC237" s="244"/>
    </row>
    <row r="238" spans="1:66" ht="15" x14ac:dyDescent="0.25">
      <c r="A238" s="250"/>
      <c r="B238" s="250"/>
      <c r="C238" s="250"/>
      <c r="D238" s="250"/>
      <c r="E238" s="250"/>
      <c r="F238" s="250"/>
      <c r="H238" s="244"/>
      <c r="J238" s="272" t="s">
        <v>4158</v>
      </c>
      <c r="K238" s="272" t="s">
        <v>4200</v>
      </c>
      <c r="L238" s="250" t="s">
        <v>4200</v>
      </c>
      <c r="M238" s="272" t="s">
        <v>4100</v>
      </c>
      <c r="N238" s="272" t="s">
        <v>4200</v>
      </c>
      <c r="O238" s="272" t="s">
        <v>4668</v>
      </c>
      <c r="P238" s="274">
        <v>201206</v>
      </c>
      <c r="Q238" s="272" t="s">
        <v>313</v>
      </c>
      <c r="R238" s="276">
        <v>-14368.49</v>
      </c>
      <c r="S238" s="280" t="s">
        <v>4698</v>
      </c>
      <c r="T238" s="280" t="s">
        <v>4698</v>
      </c>
      <c r="V238" s="244"/>
      <c r="AC238" s="244"/>
    </row>
    <row r="239" spans="1:66" ht="15" x14ac:dyDescent="0.25">
      <c r="A239" s="250"/>
      <c r="B239" s="250"/>
      <c r="C239" s="250"/>
      <c r="D239" s="250"/>
      <c r="E239" s="250"/>
      <c r="F239" s="250"/>
      <c r="H239" s="244"/>
      <c r="J239" s="272" t="s">
        <v>4158</v>
      </c>
      <c r="K239" s="272" t="s">
        <v>4200</v>
      </c>
      <c r="L239" s="250" t="s">
        <v>4200</v>
      </c>
      <c r="M239" s="272" t="s">
        <v>4100</v>
      </c>
      <c r="N239" s="272" t="s">
        <v>4200</v>
      </c>
      <c r="O239" s="272" t="s">
        <v>4668</v>
      </c>
      <c r="P239" s="274">
        <v>201206</v>
      </c>
      <c r="Q239" s="272" t="s">
        <v>282</v>
      </c>
      <c r="R239" s="276">
        <v>1132.44</v>
      </c>
      <c r="S239" s="280" t="s">
        <v>4698</v>
      </c>
      <c r="T239" s="280" t="s">
        <v>4698</v>
      </c>
      <c r="V239" s="244"/>
      <c r="AC239" s="244"/>
    </row>
    <row r="240" spans="1:66" ht="15" x14ac:dyDescent="0.25">
      <c r="A240" s="250"/>
      <c r="B240" s="250"/>
      <c r="C240" s="250"/>
      <c r="D240" s="250"/>
      <c r="E240" s="250"/>
      <c r="F240" s="250"/>
      <c r="H240" s="244"/>
      <c r="J240" s="272" t="s">
        <v>4158</v>
      </c>
      <c r="K240" s="272" t="s">
        <v>4200</v>
      </c>
      <c r="L240" s="250" t="s">
        <v>4200</v>
      </c>
      <c r="M240" s="272" t="s">
        <v>4100</v>
      </c>
      <c r="N240" s="272" t="s">
        <v>4200</v>
      </c>
      <c r="O240" s="272" t="s">
        <v>4668</v>
      </c>
      <c r="P240" s="274">
        <v>201206</v>
      </c>
      <c r="Q240" s="272" t="s">
        <v>360</v>
      </c>
      <c r="R240" s="276">
        <v>-180.19</v>
      </c>
      <c r="S240" s="280" t="s">
        <v>4698</v>
      </c>
      <c r="T240" s="280" t="s">
        <v>4698</v>
      </c>
      <c r="V240" s="244"/>
      <c r="AC240" s="244"/>
    </row>
    <row r="241" spans="1:29" ht="15" x14ac:dyDescent="0.25">
      <c r="A241" s="250"/>
      <c r="B241" s="250"/>
      <c r="C241" s="250"/>
      <c r="D241" s="250"/>
      <c r="E241" s="250"/>
      <c r="F241" s="250"/>
      <c r="H241" s="244"/>
      <c r="J241" s="272" t="s">
        <v>4158</v>
      </c>
      <c r="K241" s="272" t="s">
        <v>4200</v>
      </c>
      <c r="L241" s="250" t="s">
        <v>4200</v>
      </c>
      <c r="M241" s="272" t="s">
        <v>4100</v>
      </c>
      <c r="N241" s="272" t="s">
        <v>4200</v>
      </c>
      <c r="O241" s="272" t="s">
        <v>4668</v>
      </c>
      <c r="P241" s="274">
        <v>201206</v>
      </c>
      <c r="Q241" s="272" t="s">
        <v>280</v>
      </c>
      <c r="R241" s="276">
        <v>0</v>
      </c>
      <c r="S241" s="280" t="s">
        <v>4698</v>
      </c>
      <c r="T241" s="280" t="s">
        <v>4698</v>
      </c>
      <c r="V241" s="244"/>
      <c r="AC241" s="244"/>
    </row>
    <row r="242" spans="1:29" ht="15" x14ac:dyDescent="0.25">
      <c r="A242" s="250"/>
      <c r="B242" s="250"/>
      <c r="C242" s="250"/>
      <c r="D242" s="250"/>
      <c r="E242" s="250"/>
      <c r="F242" s="250"/>
      <c r="H242" s="244"/>
      <c r="J242" s="272" t="s">
        <v>4158</v>
      </c>
      <c r="K242" s="272" t="s">
        <v>4200</v>
      </c>
      <c r="L242" s="250" t="s">
        <v>4200</v>
      </c>
      <c r="M242" s="272" t="s">
        <v>4100</v>
      </c>
      <c r="N242" s="272" t="s">
        <v>4200</v>
      </c>
      <c r="O242" s="272" t="s">
        <v>4668</v>
      </c>
      <c r="P242" s="274">
        <v>201206</v>
      </c>
      <c r="Q242" s="272" t="s">
        <v>278</v>
      </c>
      <c r="R242" s="276">
        <v>288.56</v>
      </c>
      <c r="S242" s="280" t="s">
        <v>4698</v>
      </c>
      <c r="T242" s="280" t="s">
        <v>4698</v>
      </c>
      <c r="V242" s="244"/>
      <c r="AC242" s="244"/>
    </row>
    <row r="243" spans="1:29" ht="15" x14ac:dyDescent="0.25">
      <c r="A243" s="250"/>
      <c r="B243" s="250"/>
      <c r="C243" s="250"/>
      <c r="D243" s="250"/>
      <c r="E243" s="250"/>
      <c r="F243" s="250"/>
      <c r="H243" s="244"/>
      <c r="J243" s="272" t="s">
        <v>4158</v>
      </c>
      <c r="K243" s="272" t="s">
        <v>4691</v>
      </c>
      <c r="L243" s="250" t="s">
        <v>4635</v>
      </c>
      <c r="M243" s="272" t="s">
        <v>4100</v>
      </c>
      <c r="N243" s="272" t="s">
        <v>4200</v>
      </c>
      <c r="O243" s="272" t="s">
        <v>4670</v>
      </c>
      <c r="P243" s="274">
        <v>201207</v>
      </c>
      <c r="Q243" s="272" t="s">
        <v>4636</v>
      </c>
      <c r="R243" s="276">
        <v>2033.3</v>
      </c>
      <c r="S243" s="280" t="s">
        <v>9</v>
      </c>
      <c r="T243" s="280" t="s">
        <v>4699</v>
      </c>
      <c r="V243" s="244"/>
      <c r="AC243" s="244"/>
    </row>
    <row r="244" spans="1:29" ht="15" x14ac:dyDescent="0.25">
      <c r="A244" s="250"/>
      <c r="B244" s="250"/>
      <c r="C244" s="250"/>
      <c r="D244" s="250"/>
      <c r="E244" s="250"/>
      <c r="F244" s="250"/>
      <c r="H244" s="244"/>
      <c r="J244" s="272" t="s">
        <v>4158</v>
      </c>
      <c r="K244" s="272" t="s">
        <v>4691</v>
      </c>
      <c r="L244" s="250" t="s">
        <v>4635</v>
      </c>
      <c r="M244" s="272" t="s">
        <v>4100</v>
      </c>
      <c r="N244" s="272" t="s">
        <v>4200</v>
      </c>
      <c r="O244" s="272" t="s">
        <v>4670</v>
      </c>
      <c r="P244" s="274">
        <v>201208</v>
      </c>
      <c r="Q244" s="272" t="s">
        <v>4636</v>
      </c>
      <c r="R244" s="276">
        <v>2608.87</v>
      </c>
      <c r="S244" s="280" t="s">
        <v>9</v>
      </c>
      <c r="T244" s="280" t="s">
        <v>4699</v>
      </c>
      <c r="V244" s="244"/>
      <c r="AC244" s="244"/>
    </row>
    <row r="245" spans="1:29" ht="15" x14ac:dyDescent="0.25">
      <c r="A245" s="250"/>
      <c r="B245" s="250"/>
      <c r="C245" s="250"/>
      <c r="D245" s="250"/>
      <c r="E245" s="250"/>
      <c r="F245" s="250"/>
      <c r="H245" s="244"/>
      <c r="J245" s="272" t="s">
        <v>4158</v>
      </c>
      <c r="K245" s="272" t="s">
        <v>4691</v>
      </c>
      <c r="L245" s="250" t="s">
        <v>4635</v>
      </c>
      <c r="M245" s="272" t="s">
        <v>4100</v>
      </c>
      <c r="N245" s="272" t="s">
        <v>4200</v>
      </c>
      <c r="O245" s="272" t="s">
        <v>4670</v>
      </c>
      <c r="P245" s="274">
        <v>201209</v>
      </c>
      <c r="Q245" s="272" t="s">
        <v>4636</v>
      </c>
      <c r="R245" s="276">
        <v>3872.71</v>
      </c>
      <c r="S245" s="280" t="s">
        <v>9</v>
      </c>
      <c r="T245" s="280" t="s">
        <v>4699</v>
      </c>
      <c r="V245" s="244"/>
      <c r="AC245" s="244"/>
    </row>
    <row r="246" spans="1:29" ht="15" x14ac:dyDescent="0.25">
      <c r="A246" s="250"/>
      <c r="B246" s="250"/>
      <c r="C246" s="250"/>
      <c r="D246" s="250"/>
      <c r="E246" s="250"/>
      <c r="F246" s="250"/>
      <c r="H246" s="244"/>
      <c r="J246" s="272" t="s">
        <v>4158</v>
      </c>
      <c r="K246" s="272" t="s">
        <v>4691</v>
      </c>
      <c r="L246" s="250" t="s">
        <v>4635</v>
      </c>
      <c r="M246" s="272" t="s">
        <v>4100</v>
      </c>
      <c r="N246" s="272" t="s">
        <v>4200</v>
      </c>
      <c r="O246" s="272" t="s">
        <v>4670</v>
      </c>
      <c r="P246" s="274">
        <v>201210</v>
      </c>
      <c r="Q246" s="272" t="s">
        <v>4636</v>
      </c>
      <c r="R246" s="276">
        <v>2870.55</v>
      </c>
      <c r="S246" s="280" t="s">
        <v>9</v>
      </c>
      <c r="T246" s="280" t="s">
        <v>4699</v>
      </c>
      <c r="V246" s="244"/>
      <c r="AC246" s="244"/>
    </row>
    <row r="247" spans="1:29" ht="15" x14ac:dyDescent="0.25">
      <c r="A247" s="250"/>
      <c r="B247" s="250"/>
      <c r="C247" s="250"/>
      <c r="D247" s="250"/>
      <c r="E247" s="250"/>
      <c r="F247" s="250"/>
      <c r="H247" s="244"/>
      <c r="J247" s="272" t="s">
        <v>4158</v>
      </c>
      <c r="K247" s="272" t="s">
        <v>4691</v>
      </c>
      <c r="L247" s="250" t="s">
        <v>4635</v>
      </c>
      <c r="M247" s="272" t="s">
        <v>4100</v>
      </c>
      <c r="N247" s="272" t="s">
        <v>4200</v>
      </c>
      <c r="O247" s="272" t="s">
        <v>4670</v>
      </c>
      <c r="P247" s="274">
        <v>201211</v>
      </c>
      <c r="Q247" s="272" t="s">
        <v>4636</v>
      </c>
      <c r="R247" s="276">
        <v>3136.77</v>
      </c>
      <c r="S247" s="280" t="s">
        <v>9</v>
      </c>
      <c r="T247" s="280" t="s">
        <v>4699</v>
      </c>
      <c r="V247" s="244"/>
      <c r="AC247" s="244"/>
    </row>
    <row r="248" spans="1:29" ht="15" x14ac:dyDescent="0.25">
      <c r="A248" s="250"/>
      <c r="B248" s="250"/>
      <c r="C248" s="250"/>
      <c r="D248" s="250"/>
      <c r="E248" s="250"/>
      <c r="F248" s="250"/>
      <c r="H248" s="244"/>
      <c r="J248" s="272" t="s">
        <v>4158</v>
      </c>
      <c r="K248" s="272" t="s">
        <v>4691</v>
      </c>
      <c r="L248" s="250" t="s">
        <v>4635</v>
      </c>
      <c r="M248" s="272" t="s">
        <v>4100</v>
      </c>
      <c r="N248" s="272" t="s">
        <v>4200</v>
      </c>
      <c r="O248" s="272" t="s">
        <v>4670</v>
      </c>
      <c r="P248" s="274">
        <v>201212</v>
      </c>
      <c r="Q248" s="272" t="s">
        <v>4636</v>
      </c>
      <c r="R248" s="276">
        <v>3143.77</v>
      </c>
      <c r="S248" s="280" t="s">
        <v>9</v>
      </c>
      <c r="T248" s="280" t="s">
        <v>4699</v>
      </c>
      <c r="V248" s="244"/>
      <c r="AC248" s="244"/>
    </row>
    <row r="249" spans="1:29" ht="15" x14ac:dyDescent="0.25">
      <c r="A249" s="250"/>
      <c r="B249" s="250"/>
      <c r="C249" s="250"/>
      <c r="D249" s="250"/>
      <c r="E249" s="250"/>
      <c r="F249" s="250"/>
      <c r="H249" s="244"/>
      <c r="J249" s="272" t="s">
        <v>4158</v>
      </c>
      <c r="K249" s="272" t="s">
        <v>4691</v>
      </c>
      <c r="L249" s="250" t="s">
        <v>4635</v>
      </c>
      <c r="M249" s="272" t="s">
        <v>4100</v>
      </c>
      <c r="N249" s="272" t="s">
        <v>4200</v>
      </c>
      <c r="O249" s="272" t="s">
        <v>4670</v>
      </c>
      <c r="P249" s="274">
        <v>201301</v>
      </c>
      <c r="Q249" s="272" t="s">
        <v>4636</v>
      </c>
      <c r="R249" s="276">
        <v>2851.92</v>
      </c>
      <c r="S249" s="280" t="s">
        <v>9</v>
      </c>
      <c r="T249" s="280" t="s">
        <v>4699</v>
      </c>
      <c r="V249" s="244"/>
      <c r="AC249" s="244"/>
    </row>
    <row r="250" spans="1:29" ht="15" x14ac:dyDescent="0.25">
      <c r="A250" s="250"/>
      <c r="B250" s="250"/>
      <c r="C250" s="250"/>
      <c r="D250" s="250"/>
      <c r="E250" s="250"/>
      <c r="F250" s="250"/>
      <c r="H250" s="244"/>
      <c r="J250" s="272" t="s">
        <v>4158</v>
      </c>
      <c r="K250" s="272" t="s">
        <v>4691</v>
      </c>
      <c r="L250" s="250" t="s">
        <v>4635</v>
      </c>
      <c r="M250" s="272" t="s">
        <v>4134</v>
      </c>
      <c r="N250" s="272" t="s">
        <v>4200</v>
      </c>
      <c r="O250" s="272" t="s">
        <v>4670</v>
      </c>
      <c r="P250" s="274">
        <v>201301</v>
      </c>
      <c r="Q250" s="272" t="s">
        <v>4636</v>
      </c>
      <c r="R250" s="276">
        <v>1220.1600000000001</v>
      </c>
      <c r="S250" s="280" t="s">
        <v>9</v>
      </c>
      <c r="T250" s="280" t="s">
        <v>4699</v>
      </c>
      <c r="V250" s="244"/>
      <c r="AC250" s="244"/>
    </row>
    <row r="251" spans="1:29" ht="15" x14ac:dyDescent="0.25">
      <c r="A251" s="250"/>
      <c r="B251" s="250"/>
      <c r="C251" s="250"/>
      <c r="D251" s="250"/>
      <c r="E251" s="250"/>
      <c r="F251" s="250"/>
      <c r="H251" s="244"/>
      <c r="J251" s="272" t="s">
        <v>4158</v>
      </c>
      <c r="K251" s="272" t="s">
        <v>4691</v>
      </c>
      <c r="L251" s="250" t="s">
        <v>4635</v>
      </c>
      <c r="M251" s="272" t="s">
        <v>4100</v>
      </c>
      <c r="N251" s="272" t="s">
        <v>4200</v>
      </c>
      <c r="O251" s="272" t="s">
        <v>4670</v>
      </c>
      <c r="P251" s="274">
        <v>201302</v>
      </c>
      <c r="Q251" s="272" t="s">
        <v>4636</v>
      </c>
      <c r="R251" s="276">
        <v>1121.23</v>
      </c>
      <c r="S251" s="280" t="s">
        <v>9</v>
      </c>
      <c r="T251" s="280" t="s">
        <v>4699</v>
      </c>
      <c r="V251" s="244"/>
      <c r="AC251" s="244"/>
    </row>
    <row r="252" spans="1:29" ht="15" x14ac:dyDescent="0.25">
      <c r="A252" s="250"/>
      <c r="B252" s="250"/>
      <c r="C252" s="250"/>
      <c r="D252" s="250"/>
      <c r="E252" s="250"/>
      <c r="F252" s="250"/>
      <c r="H252" s="244"/>
      <c r="J252" s="272" t="s">
        <v>4158</v>
      </c>
      <c r="K252" s="272" t="s">
        <v>4691</v>
      </c>
      <c r="L252" s="250" t="s">
        <v>4635</v>
      </c>
      <c r="M252" s="272" t="s">
        <v>4134</v>
      </c>
      <c r="N252" s="272" t="s">
        <v>4200</v>
      </c>
      <c r="O252" s="272" t="s">
        <v>4670</v>
      </c>
      <c r="P252" s="274">
        <v>201302</v>
      </c>
      <c r="Q252" s="272" t="s">
        <v>4636</v>
      </c>
      <c r="R252" s="276">
        <v>1150.3599999999999</v>
      </c>
      <c r="S252" s="280" t="s">
        <v>9</v>
      </c>
      <c r="T252" s="280" t="s">
        <v>4699</v>
      </c>
      <c r="V252" s="244"/>
      <c r="AC252" s="244"/>
    </row>
    <row r="253" spans="1:29" ht="15" x14ac:dyDescent="0.25">
      <c r="A253" s="250"/>
      <c r="B253" s="250"/>
      <c r="C253" s="250"/>
      <c r="D253" s="250"/>
      <c r="E253" s="250"/>
      <c r="F253" s="250"/>
      <c r="H253" s="244"/>
      <c r="J253" s="272" t="s">
        <v>4158</v>
      </c>
      <c r="K253" s="272" t="s">
        <v>4691</v>
      </c>
      <c r="L253" s="250" t="s">
        <v>4635</v>
      </c>
      <c r="M253" s="272" t="s">
        <v>4100</v>
      </c>
      <c r="N253" s="272" t="s">
        <v>4200</v>
      </c>
      <c r="O253" s="272" t="s">
        <v>4670</v>
      </c>
      <c r="P253" s="274">
        <v>201303</v>
      </c>
      <c r="Q253" s="272" t="s">
        <v>4636</v>
      </c>
      <c r="R253" s="276">
        <v>1298.21</v>
      </c>
      <c r="S253" s="280" t="s">
        <v>9</v>
      </c>
      <c r="T253" s="280" t="s">
        <v>4699</v>
      </c>
      <c r="V253" s="244"/>
      <c r="AC253" s="244"/>
    </row>
    <row r="254" spans="1:29" ht="15" x14ac:dyDescent="0.25">
      <c r="A254" s="250"/>
      <c r="B254" s="250"/>
      <c r="C254" s="250"/>
      <c r="D254" s="250"/>
      <c r="E254" s="250"/>
      <c r="F254" s="250"/>
      <c r="H254" s="244"/>
      <c r="J254" s="272" t="s">
        <v>4158</v>
      </c>
      <c r="K254" s="272" t="s">
        <v>4691</v>
      </c>
      <c r="L254" s="250" t="s">
        <v>4635</v>
      </c>
      <c r="M254" s="272" t="s">
        <v>4134</v>
      </c>
      <c r="N254" s="272" t="s">
        <v>4200</v>
      </c>
      <c r="O254" s="272" t="s">
        <v>4670</v>
      </c>
      <c r="P254" s="274">
        <v>201303</v>
      </c>
      <c r="Q254" s="272" t="s">
        <v>4636</v>
      </c>
      <c r="R254" s="276">
        <v>612.53</v>
      </c>
      <c r="S254" s="280" t="s">
        <v>9</v>
      </c>
      <c r="T254" s="280" t="s">
        <v>4699</v>
      </c>
      <c r="V254" s="244"/>
      <c r="AC254" s="244"/>
    </row>
    <row r="255" spans="1:29" ht="15" x14ac:dyDescent="0.25">
      <c r="A255" s="250"/>
      <c r="B255" s="250"/>
      <c r="C255" s="250"/>
      <c r="D255" s="250"/>
      <c r="E255" s="250"/>
      <c r="F255" s="250"/>
      <c r="H255" s="244"/>
      <c r="J255" s="272" t="s">
        <v>4158</v>
      </c>
      <c r="K255" s="272" t="s">
        <v>4691</v>
      </c>
      <c r="L255" s="250" t="s">
        <v>4635</v>
      </c>
      <c r="M255" s="272" t="s">
        <v>4100</v>
      </c>
      <c r="N255" s="272" t="s">
        <v>4200</v>
      </c>
      <c r="O255" s="272" t="s">
        <v>4670</v>
      </c>
      <c r="P255" s="274">
        <v>201304</v>
      </c>
      <c r="Q255" s="272" t="s">
        <v>4636</v>
      </c>
      <c r="R255" s="276">
        <v>1328.9</v>
      </c>
      <c r="S255" s="280" t="s">
        <v>9</v>
      </c>
      <c r="T255" s="280" t="s">
        <v>4699</v>
      </c>
      <c r="V255" s="244"/>
      <c r="AC255" s="244"/>
    </row>
    <row r="256" spans="1:29" ht="15" x14ac:dyDescent="0.25">
      <c r="A256" s="250"/>
      <c r="B256" s="250"/>
      <c r="C256" s="250"/>
      <c r="D256" s="250"/>
      <c r="E256" s="250"/>
      <c r="F256" s="250"/>
      <c r="H256" s="244"/>
      <c r="J256" s="272" t="s">
        <v>4158</v>
      </c>
      <c r="K256" s="272" t="s">
        <v>4691</v>
      </c>
      <c r="L256" s="250" t="s">
        <v>4635</v>
      </c>
      <c r="M256" s="272" t="s">
        <v>4134</v>
      </c>
      <c r="N256" s="272" t="s">
        <v>4200</v>
      </c>
      <c r="O256" s="272" t="s">
        <v>4670</v>
      </c>
      <c r="P256" s="274">
        <v>201304</v>
      </c>
      <c r="Q256" s="272" t="s">
        <v>4636</v>
      </c>
      <c r="R256" s="276">
        <v>535.29</v>
      </c>
      <c r="S256" s="280" t="s">
        <v>9</v>
      </c>
      <c r="T256" s="280" t="s">
        <v>4699</v>
      </c>
      <c r="V256" s="244"/>
      <c r="AC256" s="244"/>
    </row>
    <row r="257" spans="1:29" ht="15" x14ac:dyDescent="0.25">
      <c r="A257" s="250"/>
      <c r="B257" s="250"/>
      <c r="C257" s="250"/>
      <c r="D257" s="250"/>
      <c r="E257" s="250"/>
      <c r="F257" s="250"/>
      <c r="H257" s="244"/>
      <c r="J257" s="272" t="s">
        <v>4158</v>
      </c>
      <c r="K257" s="272" t="s">
        <v>4691</v>
      </c>
      <c r="L257" s="250" t="s">
        <v>4635</v>
      </c>
      <c r="M257" s="272" t="s">
        <v>4100</v>
      </c>
      <c r="N257" s="272" t="s">
        <v>4200</v>
      </c>
      <c r="O257" s="272" t="s">
        <v>4670</v>
      </c>
      <c r="P257" s="274">
        <v>201305</v>
      </c>
      <c r="Q257" s="272" t="s">
        <v>4636</v>
      </c>
      <c r="R257" s="276">
        <v>1108.44</v>
      </c>
      <c r="S257" s="280" t="s">
        <v>9</v>
      </c>
      <c r="T257" s="280" t="s">
        <v>4699</v>
      </c>
      <c r="V257" s="244"/>
      <c r="AC257" s="244"/>
    </row>
    <row r="258" spans="1:29" ht="15" x14ac:dyDescent="0.25">
      <c r="A258" s="250"/>
      <c r="B258" s="250"/>
      <c r="C258" s="250"/>
      <c r="D258" s="250"/>
      <c r="E258" s="250"/>
      <c r="F258" s="250"/>
      <c r="H258" s="244"/>
      <c r="J258" s="272" t="s">
        <v>4158</v>
      </c>
      <c r="K258" s="272" t="s">
        <v>4691</v>
      </c>
      <c r="L258" s="250" t="s">
        <v>4635</v>
      </c>
      <c r="M258" s="272" t="s">
        <v>4134</v>
      </c>
      <c r="N258" s="272" t="s">
        <v>4200</v>
      </c>
      <c r="O258" s="272" t="s">
        <v>4670</v>
      </c>
      <c r="P258" s="274">
        <v>201305</v>
      </c>
      <c r="Q258" s="272" t="s">
        <v>4636</v>
      </c>
      <c r="R258" s="276">
        <v>958.28</v>
      </c>
      <c r="S258" s="280" t="s">
        <v>9</v>
      </c>
      <c r="T258" s="280" t="s">
        <v>4699</v>
      </c>
      <c r="V258" s="244"/>
      <c r="AC258" s="244"/>
    </row>
    <row r="259" spans="1:29" ht="15" x14ac:dyDescent="0.25">
      <c r="A259" s="250"/>
      <c r="B259" s="250"/>
      <c r="C259" s="250"/>
      <c r="D259" s="250"/>
      <c r="E259" s="250"/>
      <c r="F259" s="250"/>
      <c r="H259" s="244"/>
      <c r="J259" s="272" t="s">
        <v>4158</v>
      </c>
      <c r="K259" s="272" t="s">
        <v>4691</v>
      </c>
      <c r="L259" s="250" t="s">
        <v>4635</v>
      </c>
      <c r="M259" s="272" t="s">
        <v>4137</v>
      </c>
      <c r="N259" s="272" t="s">
        <v>4200</v>
      </c>
      <c r="O259" s="272" t="s">
        <v>4670</v>
      </c>
      <c r="P259" s="274">
        <v>201305</v>
      </c>
      <c r="Q259" s="272" t="s">
        <v>4636</v>
      </c>
      <c r="R259" s="276">
        <v>19.41</v>
      </c>
      <c r="S259" s="280" t="s">
        <v>9</v>
      </c>
      <c r="T259" s="280" t="s">
        <v>4699</v>
      </c>
      <c r="V259" s="244"/>
      <c r="AC259" s="244"/>
    </row>
    <row r="260" spans="1:29" ht="15" x14ac:dyDescent="0.25">
      <c r="A260" s="250"/>
      <c r="B260" s="250"/>
      <c r="C260" s="250"/>
      <c r="D260" s="250"/>
      <c r="E260" s="250"/>
      <c r="F260" s="250"/>
      <c r="H260" s="244"/>
      <c r="J260" s="272" t="s">
        <v>4158</v>
      </c>
      <c r="K260" s="272" t="s">
        <v>4691</v>
      </c>
      <c r="L260" s="250" t="s">
        <v>4635</v>
      </c>
      <c r="M260" s="272" t="s">
        <v>4100</v>
      </c>
      <c r="N260" s="272" t="s">
        <v>4200</v>
      </c>
      <c r="O260" s="272" t="s">
        <v>4670</v>
      </c>
      <c r="P260" s="274">
        <v>201306</v>
      </c>
      <c r="Q260" s="272" t="s">
        <v>4636</v>
      </c>
      <c r="R260" s="276">
        <v>1778.39</v>
      </c>
      <c r="S260" s="280" t="s">
        <v>9</v>
      </c>
      <c r="T260" s="280" t="s">
        <v>4699</v>
      </c>
      <c r="V260" s="244"/>
      <c r="AC260" s="244"/>
    </row>
    <row r="261" spans="1:29" ht="15" x14ac:dyDescent="0.25">
      <c r="A261" s="250"/>
      <c r="B261" s="250"/>
      <c r="C261" s="250"/>
      <c r="D261" s="250"/>
      <c r="E261" s="250"/>
      <c r="F261" s="250"/>
      <c r="H261" s="244"/>
      <c r="J261" s="272" t="s">
        <v>4158</v>
      </c>
      <c r="K261" s="272" t="s">
        <v>4691</v>
      </c>
      <c r="L261" s="250" t="s">
        <v>4635</v>
      </c>
      <c r="M261" s="272" t="s">
        <v>4134</v>
      </c>
      <c r="N261" s="272" t="s">
        <v>4200</v>
      </c>
      <c r="O261" s="272" t="s">
        <v>4670</v>
      </c>
      <c r="P261" s="274">
        <v>201306</v>
      </c>
      <c r="Q261" s="272" t="s">
        <v>4636</v>
      </c>
      <c r="R261" s="276">
        <v>600.16999999999996</v>
      </c>
      <c r="S261" s="280" t="s">
        <v>9</v>
      </c>
      <c r="T261" s="280" t="s">
        <v>4699</v>
      </c>
      <c r="V261" s="244"/>
      <c r="AC261" s="244"/>
    </row>
    <row r="262" spans="1:29" ht="15" x14ac:dyDescent="0.25">
      <c r="A262" s="250"/>
      <c r="B262" s="250"/>
      <c r="C262" s="250"/>
      <c r="D262" s="250"/>
      <c r="E262" s="250"/>
      <c r="F262" s="250"/>
      <c r="H262" s="244"/>
      <c r="J262" s="272" t="s">
        <v>4158</v>
      </c>
      <c r="K262" s="272" t="s">
        <v>4691</v>
      </c>
      <c r="L262" s="250" t="s">
        <v>4635</v>
      </c>
      <c r="M262" s="272" t="s">
        <v>4137</v>
      </c>
      <c r="N262" s="272" t="s">
        <v>4200</v>
      </c>
      <c r="O262" s="272" t="s">
        <v>4670</v>
      </c>
      <c r="P262" s="274">
        <v>201306</v>
      </c>
      <c r="Q262" s="272" t="s">
        <v>4636</v>
      </c>
      <c r="R262" s="276">
        <v>130.85</v>
      </c>
      <c r="S262" s="280" t="s">
        <v>9</v>
      </c>
      <c r="T262" s="280" t="s">
        <v>4699</v>
      </c>
      <c r="V262" s="244"/>
      <c r="AC262" s="244"/>
    </row>
    <row r="263" spans="1:29" ht="15" x14ac:dyDescent="0.25">
      <c r="A263" s="250"/>
      <c r="B263" s="250"/>
      <c r="C263" s="250"/>
      <c r="D263" s="250"/>
      <c r="E263" s="250"/>
      <c r="F263" s="250"/>
      <c r="H263" s="244"/>
      <c r="J263" s="272" t="s">
        <v>4158</v>
      </c>
      <c r="K263" s="272" t="s">
        <v>4691</v>
      </c>
      <c r="L263" s="250" t="s">
        <v>4635</v>
      </c>
      <c r="M263" s="272" t="s">
        <v>4100</v>
      </c>
      <c r="N263" s="272" t="s">
        <v>4200</v>
      </c>
      <c r="O263" s="272" t="s">
        <v>4670</v>
      </c>
      <c r="P263" s="274">
        <v>201307</v>
      </c>
      <c r="Q263" s="272" t="s">
        <v>4636</v>
      </c>
      <c r="R263" s="276">
        <v>1344.28</v>
      </c>
      <c r="S263" s="280" t="s">
        <v>9</v>
      </c>
      <c r="T263" s="280" t="s">
        <v>4699</v>
      </c>
      <c r="V263" s="244"/>
      <c r="AC263" s="244"/>
    </row>
    <row r="264" spans="1:29" ht="15" x14ac:dyDescent="0.25">
      <c r="A264" s="250"/>
      <c r="B264" s="250"/>
      <c r="C264" s="250"/>
      <c r="D264" s="250"/>
      <c r="E264" s="250"/>
      <c r="F264" s="250"/>
      <c r="H264" s="244"/>
      <c r="J264" s="272" t="s">
        <v>4158</v>
      </c>
      <c r="K264" s="272" t="s">
        <v>4691</v>
      </c>
      <c r="L264" s="250" t="s">
        <v>4635</v>
      </c>
      <c r="M264" s="272" t="s">
        <v>4134</v>
      </c>
      <c r="N264" s="272" t="s">
        <v>4200</v>
      </c>
      <c r="O264" s="272" t="s">
        <v>4670</v>
      </c>
      <c r="P264" s="274">
        <v>201307</v>
      </c>
      <c r="Q264" s="272" t="s">
        <v>4636</v>
      </c>
      <c r="R264" s="276">
        <v>860.25</v>
      </c>
      <c r="S264" s="280" t="s">
        <v>9</v>
      </c>
      <c r="T264" s="280" t="s">
        <v>4699</v>
      </c>
      <c r="V264" s="244"/>
      <c r="AC264" s="244"/>
    </row>
    <row r="265" spans="1:29" ht="15" x14ac:dyDescent="0.25">
      <c r="A265" s="250"/>
      <c r="B265" s="250"/>
      <c r="C265" s="250"/>
      <c r="D265" s="250"/>
      <c r="E265" s="250"/>
      <c r="F265" s="250"/>
      <c r="H265" s="244"/>
      <c r="J265" s="272" t="s">
        <v>4158</v>
      </c>
      <c r="K265" s="272" t="s">
        <v>4691</v>
      </c>
      <c r="L265" s="250" t="s">
        <v>4635</v>
      </c>
      <c r="M265" s="272" t="s">
        <v>4137</v>
      </c>
      <c r="N265" s="272" t="s">
        <v>4200</v>
      </c>
      <c r="O265" s="272" t="s">
        <v>4670</v>
      </c>
      <c r="P265" s="274">
        <v>201307</v>
      </c>
      <c r="Q265" s="272" t="s">
        <v>4636</v>
      </c>
      <c r="R265" s="276">
        <v>152.88</v>
      </c>
      <c r="S265" s="280" t="s">
        <v>9</v>
      </c>
      <c r="T265" s="280" t="s">
        <v>4699</v>
      </c>
      <c r="V265" s="244"/>
      <c r="AC265" s="244"/>
    </row>
    <row r="266" spans="1:29" ht="15" x14ac:dyDescent="0.25">
      <c r="A266" s="250"/>
      <c r="B266" s="250"/>
      <c r="C266" s="250"/>
      <c r="D266" s="250"/>
      <c r="E266" s="250"/>
      <c r="F266" s="250"/>
      <c r="H266" s="244"/>
      <c r="J266" s="272" t="s">
        <v>4158</v>
      </c>
      <c r="K266" s="272" t="s">
        <v>4691</v>
      </c>
      <c r="L266" s="250" t="s">
        <v>4635</v>
      </c>
      <c r="M266" s="272" t="s">
        <v>4100</v>
      </c>
      <c r="N266" s="272" t="s">
        <v>4200</v>
      </c>
      <c r="O266" s="272" t="s">
        <v>4670</v>
      </c>
      <c r="P266" s="274">
        <v>201308</v>
      </c>
      <c r="Q266" s="272" t="s">
        <v>4636</v>
      </c>
      <c r="R266" s="276">
        <v>1359.96</v>
      </c>
      <c r="S266" s="280" t="s">
        <v>9</v>
      </c>
      <c r="T266" s="280" t="s">
        <v>4699</v>
      </c>
      <c r="V266" s="244"/>
      <c r="AC266" s="244"/>
    </row>
    <row r="267" spans="1:29" ht="15" x14ac:dyDescent="0.25">
      <c r="A267" s="250"/>
      <c r="B267" s="250"/>
      <c r="C267" s="250"/>
      <c r="D267" s="250"/>
      <c r="E267" s="250"/>
      <c r="F267" s="250"/>
      <c r="H267" s="244"/>
      <c r="J267" s="272" t="s">
        <v>4158</v>
      </c>
      <c r="K267" s="272" t="s">
        <v>4691</v>
      </c>
      <c r="L267" s="250" t="s">
        <v>4635</v>
      </c>
      <c r="M267" s="272" t="s">
        <v>4134</v>
      </c>
      <c r="N267" s="272" t="s">
        <v>4200</v>
      </c>
      <c r="O267" s="272" t="s">
        <v>4670</v>
      </c>
      <c r="P267" s="274">
        <v>201308</v>
      </c>
      <c r="Q267" s="272" t="s">
        <v>4636</v>
      </c>
      <c r="R267" s="276">
        <v>483.61</v>
      </c>
      <c r="S267" s="280" t="s">
        <v>9</v>
      </c>
      <c r="T267" s="280" t="s">
        <v>4699</v>
      </c>
      <c r="V267" s="244"/>
      <c r="AC267" s="244"/>
    </row>
    <row r="268" spans="1:29" ht="15" x14ac:dyDescent="0.25">
      <c r="A268" s="250"/>
      <c r="B268" s="250"/>
      <c r="C268" s="250"/>
      <c r="D268" s="250"/>
      <c r="E268" s="250"/>
      <c r="F268" s="250"/>
      <c r="H268" s="244"/>
      <c r="J268" s="272" t="s">
        <v>4158</v>
      </c>
      <c r="K268" s="272" t="s">
        <v>4691</v>
      </c>
      <c r="L268" s="250" t="s">
        <v>4635</v>
      </c>
      <c r="M268" s="272" t="s">
        <v>4137</v>
      </c>
      <c r="N268" s="272" t="s">
        <v>4200</v>
      </c>
      <c r="O268" s="272" t="s">
        <v>4670</v>
      </c>
      <c r="P268" s="274">
        <v>201308</v>
      </c>
      <c r="Q268" s="272" t="s">
        <v>4636</v>
      </c>
      <c r="R268" s="276">
        <v>190.04</v>
      </c>
      <c r="S268" s="280" t="s">
        <v>9</v>
      </c>
      <c r="T268" s="280" t="s">
        <v>4699</v>
      </c>
      <c r="V268" s="244"/>
      <c r="AC268" s="244"/>
    </row>
    <row r="269" spans="1:29" ht="15" x14ac:dyDescent="0.25">
      <c r="A269" s="250"/>
      <c r="B269" s="250"/>
      <c r="C269" s="250"/>
      <c r="D269" s="250"/>
      <c r="E269" s="250"/>
      <c r="F269" s="250"/>
      <c r="H269" s="244"/>
      <c r="J269" s="272" t="s">
        <v>4158</v>
      </c>
      <c r="K269" s="272" t="s">
        <v>4691</v>
      </c>
      <c r="L269" s="250" t="s">
        <v>4635</v>
      </c>
      <c r="M269" s="272" t="s">
        <v>4100</v>
      </c>
      <c r="N269" s="272" t="s">
        <v>4200</v>
      </c>
      <c r="O269" s="272" t="s">
        <v>4670</v>
      </c>
      <c r="P269" s="274">
        <v>201309</v>
      </c>
      <c r="Q269" s="272" t="s">
        <v>4636</v>
      </c>
      <c r="R269" s="276">
        <v>1890.87</v>
      </c>
      <c r="S269" s="280" t="s">
        <v>9</v>
      </c>
      <c r="T269" s="280" t="s">
        <v>4699</v>
      </c>
      <c r="V269" s="244"/>
      <c r="AC269" s="244"/>
    </row>
    <row r="270" spans="1:29" ht="15" x14ac:dyDescent="0.25">
      <c r="A270" s="250"/>
      <c r="B270" s="250"/>
      <c r="C270" s="250"/>
      <c r="D270" s="250"/>
      <c r="E270" s="250"/>
      <c r="F270" s="250"/>
      <c r="H270" s="244"/>
      <c r="J270" s="272" t="s">
        <v>4158</v>
      </c>
      <c r="K270" s="272" t="s">
        <v>4691</v>
      </c>
      <c r="L270" s="250" t="s">
        <v>4635</v>
      </c>
      <c r="M270" s="272" t="s">
        <v>4134</v>
      </c>
      <c r="N270" s="272" t="s">
        <v>4200</v>
      </c>
      <c r="O270" s="272" t="s">
        <v>4670</v>
      </c>
      <c r="P270" s="274">
        <v>201309</v>
      </c>
      <c r="Q270" s="272" t="s">
        <v>4636</v>
      </c>
      <c r="R270" s="276">
        <v>537.78</v>
      </c>
      <c r="S270" s="280" t="s">
        <v>9</v>
      </c>
      <c r="T270" s="280" t="s">
        <v>4699</v>
      </c>
      <c r="V270" s="244"/>
      <c r="AC270" s="244"/>
    </row>
    <row r="271" spans="1:29" ht="15" x14ac:dyDescent="0.25">
      <c r="A271" s="250"/>
      <c r="B271" s="250"/>
      <c r="C271" s="250"/>
      <c r="D271" s="250"/>
      <c r="E271" s="250"/>
      <c r="F271" s="250"/>
      <c r="H271" s="244"/>
      <c r="J271" s="272" t="s">
        <v>4158</v>
      </c>
      <c r="K271" s="272" t="s">
        <v>4691</v>
      </c>
      <c r="L271" s="250" t="s">
        <v>4635</v>
      </c>
      <c r="M271" s="272" t="s">
        <v>4137</v>
      </c>
      <c r="N271" s="272" t="s">
        <v>4200</v>
      </c>
      <c r="O271" s="272" t="s">
        <v>4670</v>
      </c>
      <c r="P271" s="274">
        <v>201309</v>
      </c>
      <c r="Q271" s="272" t="s">
        <v>4636</v>
      </c>
      <c r="R271" s="276">
        <v>218.67</v>
      </c>
      <c r="S271" s="280" t="s">
        <v>9</v>
      </c>
      <c r="T271" s="280" t="s">
        <v>4699</v>
      </c>
      <c r="V271" s="244"/>
      <c r="AC271" s="244"/>
    </row>
    <row r="272" spans="1:29" ht="15" x14ac:dyDescent="0.25">
      <c r="A272" s="250"/>
      <c r="B272" s="250"/>
      <c r="C272" s="250"/>
      <c r="D272" s="250"/>
      <c r="E272" s="250"/>
      <c r="F272" s="250"/>
      <c r="H272" s="244"/>
      <c r="J272" s="272" t="s">
        <v>4158</v>
      </c>
      <c r="K272" s="272" t="s">
        <v>4691</v>
      </c>
      <c r="L272" s="250" t="s">
        <v>4635</v>
      </c>
      <c r="M272" s="272" t="s">
        <v>4100</v>
      </c>
      <c r="N272" s="272" t="s">
        <v>4200</v>
      </c>
      <c r="O272" s="272" t="s">
        <v>4670</v>
      </c>
      <c r="P272" s="274">
        <v>201310</v>
      </c>
      <c r="Q272" s="272" t="s">
        <v>4636</v>
      </c>
      <c r="R272" s="276">
        <v>1482.12</v>
      </c>
      <c r="S272" s="280" t="s">
        <v>9</v>
      </c>
      <c r="T272" s="280" t="s">
        <v>4699</v>
      </c>
      <c r="V272" s="244"/>
      <c r="AC272" s="244"/>
    </row>
    <row r="273" spans="1:29" ht="15" x14ac:dyDescent="0.25">
      <c r="A273" s="250"/>
      <c r="B273" s="250"/>
      <c r="C273" s="250"/>
      <c r="D273" s="250"/>
      <c r="E273" s="250"/>
      <c r="F273" s="250"/>
      <c r="H273" s="244"/>
      <c r="J273" s="272" t="s">
        <v>4158</v>
      </c>
      <c r="K273" s="272" t="s">
        <v>4691</v>
      </c>
      <c r="L273" s="250" t="s">
        <v>4635</v>
      </c>
      <c r="M273" s="272" t="s">
        <v>4134</v>
      </c>
      <c r="N273" s="272" t="s">
        <v>4200</v>
      </c>
      <c r="O273" s="272" t="s">
        <v>4670</v>
      </c>
      <c r="P273" s="274">
        <v>201310</v>
      </c>
      <c r="Q273" s="272" t="s">
        <v>4636</v>
      </c>
      <c r="R273" s="276">
        <v>495.07</v>
      </c>
      <c r="S273" s="280" t="s">
        <v>9</v>
      </c>
      <c r="T273" s="280" t="s">
        <v>4699</v>
      </c>
      <c r="V273" s="244"/>
      <c r="AC273" s="244"/>
    </row>
    <row r="274" spans="1:29" ht="15" x14ac:dyDescent="0.25">
      <c r="A274" s="250"/>
      <c r="B274" s="250"/>
      <c r="C274" s="250"/>
      <c r="D274" s="250"/>
      <c r="E274" s="250"/>
      <c r="F274" s="250"/>
      <c r="H274" s="244"/>
      <c r="J274" s="272" t="s">
        <v>4158</v>
      </c>
      <c r="K274" s="272" t="s">
        <v>4691</v>
      </c>
      <c r="L274" s="250" t="s">
        <v>4635</v>
      </c>
      <c r="M274" s="272" t="s">
        <v>4137</v>
      </c>
      <c r="N274" s="272" t="s">
        <v>4200</v>
      </c>
      <c r="O274" s="272" t="s">
        <v>4670</v>
      </c>
      <c r="P274" s="274">
        <v>201310</v>
      </c>
      <c r="Q274" s="272" t="s">
        <v>4636</v>
      </c>
      <c r="R274" s="276">
        <v>205.49</v>
      </c>
      <c r="S274" s="280" t="s">
        <v>9</v>
      </c>
      <c r="T274" s="280" t="s">
        <v>4699</v>
      </c>
      <c r="V274" s="244"/>
      <c r="AC274" s="244"/>
    </row>
    <row r="275" spans="1:29" ht="15" x14ac:dyDescent="0.25">
      <c r="A275" s="250"/>
      <c r="B275" s="250"/>
      <c r="C275" s="250"/>
      <c r="D275" s="250"/>
      <c r="E275" s="250"/>
      <c r="F275" s="250"/>
      <c r="H275" s="244"/>
      <c r="J275" s="272" t="s">
        <v>4158</v>
      </c>
      <c r="K275" s="272" t="s">
        <v>4691</v>
      </c>
      <c r="L275" s="250" t="s">
        <v>4635</v>
      </c>
      <c r="M275" s="272" t="s">
        <v>4100</v>
      </c>
      <c r="N275" s="272" t="s">
        <v>4200</v>
      </c>
      <c r="O275" s="272" t="s">
        <v>4670</v>
      </c>
      <c r="P275" s="274">
        <v>201311</v>
      </c>
      <c r="Q275" s="272" t="s">
        <v>4636</v>
      </c>
      <c r="R275" s="276">
        <v>1429.17</v>
      </c>
      <c r="S275" s="280" t="s">
        <v>9</v>
      </c>
      <c r="T275" s="280" t="s">
        <v>4699</v>
      </c>
      <c r="V275" s="244"/>
      <c r="AC275" s="244"/>
    </row>
    <row r="276" spans="1:29" ht="15" x14ac:dyDescent="0.25">
      <c r="A276" s="250"/>
      <c r="B276" s="250"/>
      <c r="C276" s="250"/>
      <c r="D276" s="250"/>
      <c r="E276" s="250"/>
      <c r="F276" s="250"/>
      <c r="H276" s="244"/>
      <c r="J276" s="272" t="s">
        <v>4158</v>
      </c>
      <c r="K276" s="272" t="s">
        <v>4691</v>
      </c>
      <c r="L276" s="250" t="s">
        <v>4635</v>
      </c>
      <c r="M276" s="272" t="s">
        <v>4134</v>
      </c>
      <c r="N276" s="272" t="s">
        <v>4200</v>
      </c>
      <c r="O276" s="272" t="s">
        <v>4670</v>
      </c>
      <c r="P276" s="274">
        <v>201311</v>
      </c>
      <c r="Q276" s="272" t="s">
        <v>4636</v>
      </c>
      <c r="R276" s="276">
        <v>347.62</v>
      </c>
      <c r="S276" s="280" t="s">
        <v>9</v>
      </c>
      <c r="T276" s="280" t="s">
        <v>4699</v>
      </c>
      <c r="V276" s="244"/>
      <c r="AC276" s="244"/>
    </row>
    <row r="277" spans="1:29" ht="15" x14ac:dyDescent="0.25">
      <c r="A277" s="250"/>
      <c r="B277" s="250"/>
      <c r="C277" s="250"/>
      <c r="D277" s="250"/>
      <c r="E277" s="250"/>
      <c r="F277" s="250"/>
      <c r="H277" s="244"/>
      <c r="J277" s="272" t="s">
        <v>4158</v>
      </c>
      <c r="K277" s="272" t="s">
        <v>4691</v>
      </c>
      <c r="L277" s="250" t="s">
        <v>4635</v>
      </c>
      <c r="M277" s="272" t="s">
        <v>4137</v>
      </c>
      <c r="N277" s="272" t="s">
        <v>4200</v>
      </c>
      <c r="O277" s="272" t="s">
        <v>4670</v>
      </c>
      <c r="P277" s="274">
        <v>201311</v>
      </c>
      <c r="Q277" s="272" t="s">
        <v>4636</v>
      </c>
      <c r="R277" s="276">
        <v>237.17</v>
      </c>
      <c r="S277" s="280" t="s">
        <v>9</v>
      </c>
      <c r="T277" s="280" t="s">
        <v>4699</v>
      </c>
      <c r="V277" s="244"/>
      <c r="AC277" s="244"/>
    </row>
    <row r="278" spans="1:29" ht="15" x14ac:dyDescent="0.25">
      <c r="A278" s="250"/>
      <c r="B278" s="250"/>
      <c r="C278" s="250"/>
      <c r="D278" s="250"/>
      <c r="E278" s="250"/>
      <c r="F278" s="250"/>
      <c r="H278" s="244"/>
      <c r="J278" s="272" t="s">
        <v>4158</v>
      </c>
      <c r="K278" s="272" t="s">
        <v>4691</v>
      </c>
      <c r="L278" s="250" t="s">
        <v>4635</v>
      </c>
      <c r="M278" s="272" t="s">
        <v>4100</v>
      </c>
      <c r="N278" s="272" t="s">
        <v>4200</v>
      </c>
      <c r="O278" s="272" t="s">
        <v>4670</v>
      </c>
      <c r="P278" s="274">
        <v>201312</v>
      </c>
      <c r="Q278" s="272" t="s">
        <v>4636</v>
      </c>
      <c r="R278" s="276">
        <v>1734.92</v>
      </c>
      <c r="S278" s="280" t="s">
        <v>9</v>
      </c>
      <c r="T278" s="280" t="s">
        <v>4699</v>
      </c>
      <c r="V278" s="244"/>
      <c r="AC278" s="244"/>
    </row>
    <row r="279" spans="1:29" ht="15" x14ac:dyDescent="0.25">
      <c r="A279" s="250"/>
      <c r="B279" s="250"/>
      <c r="C279" s="250"/>
      <c r="D279" s="250"/>
      <c r="E279" s="250"/>
      <c r="F279" s="250"/>
      <c r="H279" s="244"/>
      <c r="J279" s="272" t="s">
        <v>4158</v>
      </c>
      <c r="K279" s="272" t="s">
        <v>4691</v>
      </c>
      <c r="L279" s="250" t="s">
        <v>4635</v>
      </c>
      <c r="M279" s="272" t="s">
        <v>4134</v>
      </c>
      <c r="N279" s="272" t="s">
        <v>4200</v>
      </c>
      <c r="O279" s="272" t="s">
        <v>4670</v>
      </c>
      <c r="P279" s="274">
        <v>201312</v>
      </c>
      <c r="Q279" s="272" t="s">
        <v>4636</v>
      </c>
      <c r="R279" s="276">
        <v>461.23</v>
      </c>
      <c r="S279" s="280" t="s">
        <v>9</v>
      </c>
      <c r="T279" s="280" t="s">
        <v>4699</v>
      </c>
      <c r="V279" s="244"/>
      <c r="AC279" s="244"/>
    </row>
    <row r="280" spans="1:29" ht="15" x14ac:dyDescent="0.25">
      <c r="A280" s="250"/>
      <c r="B280" s="250"/>
      <c r="C280" s="250"/>
      <c r="D280" s="250"/>
      <c r="E280" s="250"/>
      <c r="F280" s="250"/>
      <c r="H280" s="244"/>
      <c r="J280" s="272" t="s">
        <v>4158</v>
      </c>
      <c r="K280" s="272" t="s">
        <v>4691</v>
      </c>
      <c r="L280" s="250" t="s">
        <v>4635</v>
      </c>
      <c r="M280" s="272" t="s">
        <v>4137</v>
      </c>
      <c r="N280" s="272" t="s">
        <v>4200</v>
      </c>
      <c r="O280" s="272" t="s">
        <v>4670</v>
      </c>
      <c r="P280" s="274">
        <v>201312</v>
      </c>
      <c r="Q280" s="272" t="s">
        <v>4636</v>
      </c>
      <c r="R280" s="276">
        <v>286.3</v>
      </c>
      <c r="S280" s="280" t="s">
        <v>9</v>
      </c>
      <c r="T280" s="280" t="s">
        <v>4699</v>
      </c>
      <c r="V280" s="244"/>
      <c r="AC280" s="244"/>
    </row>
    <row r="281" spans="1:29" ht="15" x14ac:dyDescent="0.25">
      <c r="A281" s="250"/>
      <c r="B281" s="250"/>
      <c r="C281" s="250"/>
      <c r="D281" s="250"/>
      <c r="E281" s="250"/>
      <c r="F281" s="250"/>
      <c r="H281" s="244"/>
      <c r="J281" s="272" t="s">
        <v>4158</v>
      </c>
      <c r="K281" s="272" t="s">
        <v>4691</v>
      </c>
      <c r="L281" s="250" t="s">
        <v>4635</v>
      </c>
      <c r="M281" s="272" t="s">
        <v>4100</v>
      </c>
      <c r="N281" s="272" t="s">
        <v>4200</v>
      </c>
      <c r="O281" s="272" t="s">
        <v>4670</v>
      </c>
      <c r="P281" s="274">
        <v>201401</v>
      </c>
      <c r="Q281" s="272" t="s">
        <v>4636</v>
      </c>
      <c r="R281" s="276">
        <v>998.16</v>
      </c>
      <c r="S281" s="280" t="s">
        <v>9</v>
      </c>
      <c r="T281" s="280" t="s">
        <v>4699</v>
      </c>
      <c r="V281" s="244"/>
      <c r="AC281" s="244"/>
    </row>
    <row r="282" spans="1:29" ht="15" x14ac:dyDescent="0.25">
      <c r="A282" s="250"/>
      <c r="B282" s="250"/>
      <c r="C282" s="250"/>
      <c r="D282" s="250"/>
      <c r="E282" s="250"/>
      <c r="F282" s="250"/>
      <c r="H282" s="244"/>
      <c r="J282" s="272" t="s">
        <v>4158</v>
      </c>
      <c r="K282" s="272" t="s">
        <v>4691</v>
      </c>
      <c r="L282" s="250" t="s">
        <v>4635</v>
      </c>
      <c r="M282" s="272" t="s">
        <v>4134</v>
      </c>
      <c r="N282" s="272" t="s">
        <v>4200</v>
      </c>
      <c r="O282" s="272" t="s">
        <v>4670</v>
      </c>
      <c r="P282" s="274">
        <v>201401</v>
      </c>
      <c r="Q282" s="272" t="s">
        <v>4636</v>
      </c>
      <c r="R282" s="276">
        <v>147.75</v>
      </c>
      <c r="S282" s="280" t="s">
        <v>9</v>
      </c>
      <c r="T282" s="280" t="s">
        <v>4699</v>
      </c>
      <c r="V282" s="244"/>
      <c r="AC282" s="244"/>
    </row>
    <row r="283" spans="1:29" ht="15" x14ac:dyDescent="0.25">
      <c r="A283" s="250"/>
      <c r="B283" s="250"/>
      <c r="C283" s="250"/>
      <c r="D283" s="250"/>
      <c r="E283" s="250"/>
      <c r="F283" s="250"/>
      <c r="H283" s="244"/>
      <c r="J283" s="272" t="s">
        <v>4158</v>
      </c>
      <c r="K283" s="272" t="s">
        <v>4691</v>
      </c>
      <c r="L283" s="250" t="s">
        <v>4635</v>
      </c>
      <c r="M283" s="272" t="s">
        <v>4137</v>
      </c>
      <c r="N283" s="272" t="s">
        <v>4200</v>
      </c>
      <c r="O283" s="272" t="s">
        <v>4670</v>
      </c>
      <c r="P283" s="274">
        <v>201401</v>
      </c>
      <c r="Q283" s="272" t="s">
        <v>4636</v>
      </c>
      <c r="R283" s="276">
        <v>156.81</v>
      </c>
      <c r="S283" s="280" t="s">
        <v>9</v>
      </c>
      <c r="T283" s="280" t="s">
        <v>4699</v>
      </c>
      <c r="V283" s="244"/>
      <c r="AC283" s="244"/>
    </row>
    <row r="284" spans="1:29" ht="15" x14ac:dyDescent="0.25">
      <c r="A284" s="250"/>
      <c r="B284" s="250"/>
      <c r="C284" s="250"/>
      <c r="D284" s="250"/>
      <c r="E284" s="250"/>
      <c r="F284" s="250"/>
      <c r="H284" s="244"/>
      <c r="J284" s="272" t="s">
        <v>4158</v>
      </c>
      <c r="K284" s="272" t="s">
        <v>4691</v>
      </c>
      <c r="L284" s="250" t="s">
        <v>4635</v>
      </c>
      <c r="M284" s="272" t="s">
        <v>4139</v>
      </c>
      <c r="N284" s="272" t="s">
        <v>4200</v>
      </c>
      <c r="O284" s="272" t="s">
        <v>4670</v>
      </c>
      <c r="P284" s="274">
        <v>201401</v>
      </c>
      <c r="Q284" s="272" t="s">
        <v>4636</v>
      </c>
      <c r="R284" s="276">
        <v>601.84</v>
      </c>
      <c r="S284" s="280" t="s">
        <v>9</v>
      </c>
      <c r="T284" s="280" t="s">
        <v>4699</v>
      </c>
      <c r="V284" s="244"/>
      <c r="AC284" s="244"/>
    </row>
    <row r="285" spans="1:29" ht="15" x14ac:dyDescent="0.25">
      <c r="A285" s="250"/>
      <c r="B285" s="250"/>
      <c r="C285" s="250"/>
      <c r="D285" s="250"/>
      <c r="E285" s="250"/>
      <c r="F285" s="250"/>
      <c r="H285" s="244"/>
      <c r="J285" s="272" t="s">
        <v>4158</v>
      </c>
      <c r="K285" s="272" t="s">
        <v>4691</v>
      </c>
      <c r="L285" s="250" t="s">
        <v>4635</v>
      </c>
      <c r="M285" s="272" t="s">
        <v>4138</v>
      </c>
      <c r="N285" s="272" t="s">
        <v>4200</v>
      </c>
      <c r="O285" s="272" t="s">
        <v>4670</v>
      </c>
      <c r="P285" s="274">
        <v>201401</v>
      </c>
      <c r="Q285" s="272" t="s">
        <v>4636</v>
      </c>
      <c r="R285" s="276">
        <v>860.75</v>
      </c>
      <c r="S285" s="280" t="s">
        <v>9</v>
      </c>
      <c r="T285" s="280" t="s">
        <v>4699</v>
      </c>
      <c r="V285" s="244"/>
      <c r="AC285" s="244"/>
    </row>
    <row r="286" spans="1:29" ht="15" x14ac:dyDescent="0.25">
      <c r="A286" s="250"/>
      <c r="B286" s="250"/>
      <c r="C286" s="250"/>
      <c r="D286" s="250"/>
      <c r="E286" s="250"/>
      <c r="F286" s="250"/>
      <c r="H286" s="244"/>
      <c r="J286" s="272" t="s">
        <v>4158</v>
      </c>
      <c r="K286" s="272" t="s">
        <v>4691</v>
      </c>
      <c r="L286" s="250" t="s">
        <v>4635</v>
      </c>
      <c r="M286" s="272" t="s">
        <v>4100</v>
      </c>
      <c r="N286" s="272" t="s">
        <v>4200</v>
      </c>
      <c r="O286" s="272" t="s">
        <v>4670</v>
      </c>
      <c r="P286" s="274">
        <v>201402</v>
      </c>
      <c r="Q286" s="272" t="s">
        <v>4636</v>
      </c>
      <c r="R286" s="276">
        <v>789.32</v>
      </c>
      <c r="S286" s="280" t="s">
        <v>9</v>
      </c>
      <c r="T286" s="280" t="s">
        <v>4699</v>
      </c>
      <c r="V286" s="244"/>
      <c r="AC286" s="244"/>
    </row>
    <row r="287" spans="1:29" ht="15" x14ac:dyDescent="0.25">
      <c r="A287" s="250"/>
      <c r="B287" s="250"/>
      <c r="C287" s="250"/>
      <c r="D287" s="250"/>
      <c r="E287" s="250"/>
      <c r="F287" s="250"/>
      <c r="H287" s="244"/>
      <c r="J287" s="272" t="s">
        <v>4158</v>
      </c>
      <c r="K287" s="272" t="s">
        <v>4691</v>
      </c>
      <c r="L287" s="250" t="s">
        <v>4635</v>
      </c>
      <c r="M287" s="272" t="s">
        <v>4137</v>
      </c>
      <c r="N287" s="272" t="s">
        <v>4200</v>
      </c>
      <c r="O287" s="272" t="s">
        <v>4670</v>
      </c>
      <c r="P287" s="274">
        <v>201402</v>
      </c>
      <c r="Q287" s="272" t="s">
        <v>4636</v>
      </c>
      <c r="R287" s="276">
        <v>172.52</v>
      </c>
      <c r="S287" s="280" t="s">
        <v>9</v>
      </c>
      <c r="T287" s="280" t="s">
        <v>4699</v>
      </c>
      <c r="V287" s="244"/>
      <c r="AC287" s="244"/>
    </row>
    <row r="288" spans="1:29" ht="15" x14ac:dyDescent="0.25">
      <c r="A288" s="250"/>
      <c r="B288" s="250"/>
      <c r="C288" s="250"/>
      <c r="D288" s="250"/>
      <c r="E288" s="250"/>
      <c r="F288" s="250"/>
      <c r="H288" s="244"/>
      <c r="J288" s="272" t="s">
        <v>4158</v>
      </c>
      <c r="K288" s="272" t="s">
        <v>4691</v>
      </c>
      <c r="L288" s="250" t="s">
        <v>4635</v>
      </c>
      <c r="M288" s="272" t="s">
        <v>4139</v>
      </c>
      <c r="N288" s="272" t="s">
        <v>4200</v>
      </c>
      <c r="O288" s="272" t="s">
        <v>4670</v>
      </c>
      <c r="P288" s="274">
        <v>201402</v>
      </c>
      <c r="Q288" s="272" t="s">
        <v>4636</v>
      </c>
      <c r="R288" s="276">
        <v>599.64</v>
      </c>
      <c r="S288" s="280" t="s">
        <v>9</v>
      </c>
      <c r="T288" s="280" t="s">
        <v>4699</v>
      </c>
      <c r="V288" s="244"/>
      <c r="AC288" s="244"/>
    </row>
    <row r="289" spans="1:29" ht="15" x14ac:dyDescent="0.25">
      <c r="A289" s="250"/>
      <c r="B289" s="250"/>
      <c r="C289" s="250"/>
      <c r="D289" s="250"/>
      <c r="E289" s="250"/>
      <c r="F289" s="250"/>
      <c r="H289" s="244"/>
      <c r="J289" s="272" t="s">
        <v>4158</v>
      </c>
      <c r="K289" s="272" t="s">
        <v>4691</v>
      </c>
      <c r="L289" s="250" t="s">
        <v>4635</v>
      </c>
      <c r="M289" s="272" t="s">
        <v>4138</v>
      </c>
      <c r="N289" s="272" t="s">
        <v>4200</v>
      </c>
      <c r="O289" s="272" t="s">
        <v>4670</v>
      </c>
      <c r="P289" s="274">
        <v>201402</v>
      </c>
      <c r="Q289" s="272" t="s">
        <v>4636</v>
      </c>
      <c r="R289" s="276">
        <v>751.18</v>
      </c>
      <c r="S289" s="280" t="s">
        <v>9</v>
      </c>
      <c r="T289" s="280" t="s">
        <v>4699</v>
      </c>
      <c r="V289" s="244"/>
      <c r="AC289" s="244"/>
    </row>
    <row r="290" spans="1:29" ht="15" x14ac:dyDescent="0.25">
      <c r="A290" s="250"/>
      <c r="B290" s="250"/>
      <c r="C290" s="250"/>
      <c r="D290" s="250"/>
      <c r="E290" s="250"/>
      <c r="F290" s="250"/>
      <c r="H290" s="244"/>
      <c r="J290" s="272" t="s">
        <v>4158</v>
      </c>
      <c r="K290" s="272" t="s">
        <v>4691</v>
      </c>
      <c r="L290" s="250" t="s">
        <v>4635</v>
      </c>
      <c r="M290" s="272" t="s">
        <v>4100</v>
      </c>
      <c r="N290" s="272" t="s">
        <v>4200</v>
      </c>
      <c r="O290" s="272" t="s">
        <v>4670</v>
      </c>
      <c r="P290" s="274">
        <v>201403</v>
      </c>
      <c r="Q290" s="272" t="s">
        <v>4636</v>
      </c>
      <c r="R290" s="276">
        <v>771.18</v>
      </c>
      <c r="S290" s="280" t="s">
        <v>9</v>
      </c>
      <c r="T290" s="280" t="s">
        <v>4699</v>
      </c>
      <c r="V290" s="244"/>
      <c r="AC290" s="244"/>
    </row>
    <row r="291" spans="1:29" ht="15" x14ac:dyDescent="0.25">
      <c r="A291" s="250"/>
      <c r="B291" s="250"/>
      <c r="C291" s="250"/>
      <c r="D291" s="250"/>
      <c r="E291" s="250"/>
      <c r="F291" s="250"/>
      <c r="H291" s="244"/>
      <c r="J291" s="272" t="s">
        <v>4158</v>
      </c>
      <c r="K291" s="272" t="s">
        <v>4691</v>
      </c>
      <c r="L291" s="250" t="s">
        <v>4635</v>
      </c>
      <c r="M291" s="272" t="s">
        <v>4137</v>
      </c>
      <c r="N291" s="272" t="s">
        <v>4200</v>
      </c>
      <c r="O291" s="272" t="s">
        <v>4670</v>
      </c>
      <c r="P291" s="274">
        <v>201403</v>
      </c>
      <c r="Q291" s="272" t="s">
        <v>4636</v>
      </c>
      <c r="R291" s="276">
        <v>444.9</v>
      </c>
      <c r="S291" s="280" t="s">
        <v>9</v>
      </c>
      <c r="T291" s="280" t="s">
        <v>4699</v>
      </c>
      <c r="V291" s="244"/>
      <c r="AC291" s="244"/>
    </row>
    <row r="292" spans="1:29" ht="15" x14ac:dyDescent="0.25">
      <c r="A292" s="250"/>
      <c r="B292" s="250"/>
      <c r="C292" s="250"/>
      <c r="D292" s="250"/>
      <c r="E292" s="250"/>
      <c r="F292" s="250"/>
      <c r="H292" s="244"/>
      <c r="J292" s="272" t="s">
        <v>4158</v>
      </c>
      <c r="K292" s="272" t="s">
        <v>4691</v>
      </c>
      <c r="L292" s="250" t="s">
        <v>4635</v>
      </c>
      <c r="M292" s="272" t="s">
        <v>4139</v>
      </c>
      <c r="N292" s="272" t="s">
        <v>4200</v>
      </c>
      <c r="O292" s="272" t="s">
        <v>4670</v>
      </c>
      <c r="P292" s="274">
        <v>201403</v>
      </c>
      <c r="Q292" s="272" t="s">
        <v>4636</v>
      </c>
      <c r="R292" s="276">
        <v>649.95000000000005</v>
      </c>
      <c r="S292" s="280" t="s">
        <v>9</v>
      </c>
      <c r="T292" s="280" t="s">
        <v>4699</v>
      </c>
      <c r="V292" s="244"/>
      <c r="AC292" s="244"/>
    </row>
    <row r="293" spans="1:29" ht="15" x14ac:dyDescent="0.25">
      <c r="A293" s="250"/>
      <c r="B293" s="250"/>
      <c r="C293" s="250"/>
      <c r="D293" s="250"/>
      <c r="E293" s="250"/>
      <c r="F293" s="250"/>
      <c r="H293" s="244"/>
      <c r="J293" s="272" t="s">
        <v>4158</v>
      </c>
      <c r="K293" s="272" t="s">
        <v>4691</v>
      </c>
      <c r="L293" s="250" t="s">
        <v>4635</v>
      </c>
      <c r="M293" s="272" t="s">
        <v>4138</v>
      </c>
      <c r="N293" s="272" t="s">
        <v>4200</v>
      </c>
      <c r="O293" s="272" t="s">
        <v>4670</v>
      </c>
      <c r="P293" s="274">
        <v>201403</v>
      </c>
      <c r="Q293" s="272" t="s">
        <v>4636</v>
      </c>
      <c r="R293" s="276">
        <v>885.59</v>
      </c>
      <c r="S293" s="280" t="s">
        <v>9</v>
      </c>
      <c r="T293" s="280" t="s">
        <v>4699</v>
      </c>
      <c r="V293" s="244"/>
      <c r="AC293" s="244"/>
    </row>
    <row r="294" spans="1:29" ht="15" x14ac:dyDescent="0.25">
      <c r="A294" s="250"/>
      <c r="B294" s="250"/>
      <c r="C294" s="250"/>
      <c r="D294" s="250"/>
      <c r="E294" s="250"/>
      <c r="F294" s="250"/>
      <c r="H294" s="244"/>
      <c r="J294" s="272" t="s">
        <v>4158</v>
      </c>
      <c r="K294" s="272" t="s">
        <v>4691</v>
      </c>
      <c r="L294" s="250" t="s">
        <v>4635</v>
      </c>
      <c r="M294" s="272" t="s">
        <v>4140</v>
      </c>
      <c r="N294" s="272" t="s">
        <v>4200</v>
      </c>
      <c r="O294" s="272" t="s">
        <v>4670</v>
      </c>
      <c r="P294" s="274">
        <v>201403</v>
      </c>
      <c r="Q294" s="272" t="s">
        <v>4636</v>
      </c>
      <c r="R294" s="276">
        <v>90.33</v>
      </c>
      <c r="S294" s="280" t="s">
        <v>9</v>
      </c>
      <c r="T294" s="280" t="s">
        <v>4699</v>
      </c>
      <c r="V294" s="244"/>
      <c r="AC294" s="244"/>
    </row>
    <row r="295" spans="1:29" ht="15" x14ac:dyDescent="0.25">
      <c r="A295" s="250"/>
      <c r="B295" s="250"/>
      <c r="C295" s="250"/>
      <c r="D295" s="250"/>
      <c r="E295" s="250"/>
      <c r="F295" s="250"/>
      <c r="H295" s="244"/>
      <c r="J295" s="272" t="s">
        <v>4158</v>
      </c>
      <c r="K295" s="272" t="s">
        <v>4691</v>
      </c>
      <c r="L295" s="250" t="s">
        <v>4635</v>
      </c>
      <c r="M295" s="272" t="s">
        <v>4100</v>
      </c>
      <c r="N295" s="272" t="s">
        <v>4200</v>
      </c>
      <c r="O295" s="272" t="s">
        <v>4670</v>
      </c>
      <c r="P295" s="274">
        <v>201404</v>
      </c>
      <c r="Q295" s="272" t="s">
        <v>4636</v>
      </c>
      <c r="R295" s="276">
        <v>574.4</v>
      </c>
      <c r="S295" s="280" t="s">
        <v>9</v>
      </c>
      <c r="T295" s="280" t="s">
        <v>4699</v>
      </c>
      <c r="V295" s="244"/>
      <c r="AC295" s="244"/>
    </row>
    <row r="296" spans="1:29" ht="15" x14ac:dyDescent="0.25">
      <c r="A296" s="250"/>
      <c r="B296" s="250"/>
      <c r="C296" s="250"/>
      <c r="D296" s="250"/>
      <c r="E296" s="250"/>
      <c r="F296" s="250"/>
      <c r="H296" s="244"/>
      <c r="J296" s="272" t="s">
        <v>4158</v>
      </c>
      <c r="K296" s="272" t="s">
        <v>4691</v>
      </c>
      <c r="L296" s="250" t="s">
        <v>4635</v>
      </c>
      <c r="M296" s="272" t="s">
        <v>4137</v>
      </c>
      <c r="N296" s="272" t="s">
        <v>4200</v>
      </c>
      <c r="O296" s="272" t="s">
        <v>4670</v>
      </c>
      <c r="P296" s="274">
        <v>201404</v>
      </c>
      <c r="Q296" s="272" t="s">
        <v>4636</v>
      </c>
      <c r="R296" s="276">
        <v>374.14</v>
      </c>
      <c r="S296" s="280" t="s">
        <v>9</v>
      </c>
      <c r="T296" s="280" t="s">
        <v>4699</v>
      </c>
      <c r="V296" s="244"/>
      <c r="AC296" s="244"/>
    </row>
    <row r="297" spans="1:29" ht="15" x14ac:dyDescent="0.25">
      <c r="A297" s="250"/>
      <c r="B297" s="250"/>
      <c r="C297" s="250"/>
      <c r="D297" s="250"/>
      <c r="E297" s="250"/>
      <c r="F297" s="250"/>
      <c r="H297" s="244"/>
      <c r="J297" s="272" t="s">
        <v>4158</v>
      </c>
      <c r="K297" s="272" t="s">
        <v>4691</v>
      </c>
      <c r="L297" s="250" t="s">
        <v>4635</v>
      </c>
      <c r="M297" s="272" t="s">
        <v>4139</v>
      </c>
      <c r="N297" s="272" t="s">
        <v>4200</v>
      </c>
      <c r="O297" s="272" t="s">
        <v>4670</v>
      </c>
      <c r="P297" s="274">
        <v>201404</v>
      </c>
      <c r="Q297" s="272" t="s">
        <v>4636</v>
      </c>
      <c r="R297" s="276">
        <v>1112.97</v>
      </c>
      <c r="S297" s="280" t="s">
        <v>9</v>
      </c>
      <c r="T297" s="280" t="s">
        <v>4699</v>
      </c>
      <c r="V297" s="244"/>
      <c r="AC297" s="244"/>
    </row>
    <row r="298" spans="1:29" ht="15" x14ac:dyDescent="0.25">
      <c r="A298" s="250"/>
      <c r="B298" s="250"/>
      <c r="C298" s="250"/>
      <c r="D298" s="250"/>
      <c r="E298" s="250"/>
      <c r="F298" s="250"/>
      <c r="H298" s="244"/>
      <c r="J298" s="272" t="s">
        <v>4158</v>
      </c>
      <c r="K298" s="272" t="s">
        <v>4691</v>
      </c>
      <c r="L298" s="250" t="s">
        <v>4635</v>
      </c>
      <c r="M298" s="272" t="s">
        <v>4138</v>
      </c>
      <c r="N298" s="272" t="s">
        <v>4200</v>
      </c>
      <c r="O298" s="272" t="s">
        <v>4670</v>
      </c>
      <c r="P298" s="274">
        <v>201404</v>
      </c>
      <c r="Q298" s="272" t="s">
        <v>4636</v>
      </c>
      <c r="R298" s="276">
        <v>726.38</v>
      </c>
      <c r="S298" s="280" t="s">
        <v>9</v>
      </c>
      <c r="T298" s="280" t="s">
        <v>4699</v>
      </c>
      <c r="V298" s="244"/>
      <c r="AC298" s="244"/>
    </row>
    <row r="299" spans="1:29" ht="15" x14ac:dyDescent="0.25">
      <c r="A299" s="250"/>
      <c r="B299" s="250"/>
      <c r="C299" s="250"/>
      <c r="D299" s="250"/>
      <c r="E299" s="250"/>
      <c r="F299" s="250"/>
      <c r="H299" s="244"/>
      <c r="J299" s="272" t="s">
        <v>4158</v>
      </c>
      <c r="K299" s="272" t="s">
        <v>4691</v>
      </c>
      <c r="L299" s="250" t="s">
        <v>4635</v>
      </c>
      <c r="M299" s="272" t="s">
        <v>4100</v>
      </c>
      <c r="N299" s="272" t="s">
        <v>4200</v>
      </c>
      <c r="O299" s="272" t="s">
        <v>4670</v>
      </c>
      <c r="P299" s="274">
        <v>201405</v>
      </c>
      <c r="Q299" s="272" t="s">
        <v>4636</v>
      </c>
      <c r="R299" s="276">
        <v>605.76</v>
      </c>
      <c r="S299" s="280" t="s">
        <v>9</v>
      </c>
      <c r="T299" s="280" t="s">
        <v>4699</v>
      </c>
      <c r="V299" s="244"/>
      <c r="AC299" s="244"/>
    </row>
    <row r="300" spans="1:29" ht="15" x14ac:dyDescent="0.25">
      <c r="A300" s="250"/>
      <c r="B300" s="250"/>
      <c r="C300" s="250"/>
      <c r="D300" s="250"/>
      <c r="E300" s="250"/>
      <c r="F300" s="250"/>
      <c r="H300" s="244"/>
      <c r="J300" s="272" t="s">
        <v>4158</v>
      </c>
      <c r="K300" s="272" t="s">
        <v>4691</v>
      </c>
      <c r="L300" s="250" t="s">
        <v>4635</v>
      </c>
      <c r="M300" s="272" t="s">
        <v>4137</v>
      </c>
      <c r="N300" s="272" t="s">
        <v>4200</v>
      </c>
      <c r="O300" s="272" t="s">
        <v>4670</v>
      </c>
      <c r="P300" s="274">
        <v>201405</v>
      </c>
      <c r="Q300" s="272" t="s">
        <v>4636</v>
      </c>
      <c r="R300" s="276">
        <v>301.89999999999998</v>
      </c>
      <c r="S300" s="280" t="s">
        <v>9</v>
      </c>
      <c r="T300" s="280" t="s">
        <v>4699</v>
      </c>
      <c r="V300" s="244"/>
      <c r="AC300" s="244"/>
    </row>
    <row r="301" spans="1:29" ht="15" x14ac:dyDescent="0.25">
      <c r="A301" s="250"/>
      <c r="B301" s="250"/>
      <c r="C301" s="250"/>
      <c r="D301" s="250"/>
      <c r="E301" s="250"/>
      <c r="F301" s="250"/>
      <c r="H301" s="244"/>
      <c r="J301" s="272" t="s">
        <v>4158</v>
      </c>
      <c r="K301" s="272" t="s">
        <v>4691</v>
      </c>
      <c r="L301" s="250" t="s">
        <v>4635</v>
      </c>
      <c r="M301" s="272" t="s">
        <v>4139</v>
      </c>
      <c r="N301" s="272" t="s">
        <v>4200</v>
      </c>
      <c r="O301" s="272" t="s">
        <v>4670</v>
      </c>
      <c r="P301" s="274">
        <v>201405</v>
      </c>
      <c r="Q301" s="272" t="s">
        <v>4636</v>
      </c>
      <c r="R301" s="276">
        <v>944.62</v>
      </c>
      <c r="S301" s="280" t="s">
        <v>9</v>
      </c>
      <c r="T301" s="280" t="s">
        <v>4699</v>
      </c>
      <c r="V301" s="244"/>
      <c r="AC301" s="244"/>
    </row>
    <row r="302" spans="1:29" ht="15" x14ac:dyDescent="0.25">
      <c r="A302" s="250"/>
      <c r="B302" s="250"/>
      <c r="C302" s="250"/>
      <c r="D302" s="250"/>
      <c r="E302" s="250"/>
      <c r="F302" s="250"/>
      <c r="H302" s="244"/>
      <c r="J302" s="272" t="s">
        <v>4158</v>
      </c>
      <c r="K302" s="272" t="s">
        <v>4691</v>
      </c>
      <c r="L302" s="250" t="s">
        <v>4635</v>
      </c>
      <c r="M302" s="272" t="s">
        <v>4138</v>
      </c>
      <c r="N302" s="272" t="s">
        <v>4200</v>
      </c>
      <c r="O302" s="272" t="s">
        <v>4670</v>
      </c>
      <c r="P302" s="274">
        <v>201405</v>
      </c>
      <c r="Q302" s="272" t="s">
        <v>4636</v>
      </c>
      <c r="R302" s="276">
        <v>835.02</v>
      </c>
      <c r="S302" s="280" t="s">
        <v>9</v>
      </c>
      <c r="T302" s="280" t="s">
        <v>4699</v>
      </c>
      <c r="V302" s="244"/>
      <c r="AC302" s="244"/>
    </row>
    <row r="303" spans="1:29" ht="15" x14ac:dyDescent="0.25">
      <c r="A303" s="250"/>
      <c r="B303" s="250"/>
      <c r="C303" s="250"/>
      <c r="D303" s="250"/>
      <c r="E303" s="250"/>
      <c r="F303" s="250"/>
      <c r="H303" s="244"/>
      <c r="J303" s="272" t="s">
        <v>4158</v>
      </c>
      <c r="K303" s="272" t="s">
        <v>4691</v>
      </c>
      <c r="L303" s="250" t="s">
        <v>4635</v>
      </c>
      <c r="M303" s="272" t="s">
        <v>4140</v>
      </c>
      <c r="N303" s="272" t="s">
        <v>4200</v>
      </c>
      <c r="O303" s="272" t="s">
        <v>4670</v>
      </c>
      <c r="P303" s="274">
        <v>201405</v>
      </c>
      <c r="Q303" s="272" t="s">
        <v>4636</v>
      </c>
      <c r="R303" s="276">
        <v>295.69</v>
      </c>
      <c r="S303" s="280" t="s">
        <v>9</v>
      </c>
      <c r="T303" s="280" t="s">
        <v>4699</v>
      </c>
      <c r="V303" s="244"/>
      <c r="AC303" s="244"/>
    </row>
    <row r="304" spans="1:29" ht="15" x14ac:dyDescent="0.25">
      <c r="A304" s="250"/>
      <c r="B304" s="250"/>
      <c r="C304" s="250"/>
      <c r="D304" s="250"/>
      <c r="E304" s="250"/>
      <c r="F304" s="250"/>
      <c r="H304" s="244"/>
      <c r="J304" s="272" t="s">
        <v>4158</v>
      </c>
      <c r="K304" s="272" t="s">
        <v>4691</v>
      </c>
      <c r="L304" s="250" t="s">
        <v>4635</v>
      </c>
      <c r="M304" s="272" t="s">
        <v>4100</v>
      </c>
      <c r="N304" s="272" t="s">
        <v>4200</v>
      </c>
      <c r="O304" s="272" t="s">
        <v>4670</v>
      </c>
      <c r="P304" s="274">
        <v>201406</v>
      </c>
      <c r="Q304" s="272" t="s">
        <v>4636</v>
      </c>
      <c r="R304" s="276">
        <v>704.64</v>
      </c>
      <c r="S304" s="280" t="s">
        <v>9</v>
      </c>
      <c r="T304" s="280" t="s">
        <v>4699</v>
      </c>
      <c r="V304" s="244"/>
      <c r="AC304" s="244"/>
    </row>
    <row r="305" spans="1:29" ht="15" x14ac:dyDescent="0.25">
      <c r="A305" s="250"/>
      <c r="B305" s="250"/>
      <c r="C305" s="250"/>
      <c r="D305" s="250"/>
      <c r="E305" s="250"/>
      <c r="F305" s="250"/>
      <c r="H305" s="244"/>
      <c r="J305" s="272" t="s">
        <v>4158</v>
      </c>
      <c r="K305" s="272" t="s">
        <v>4691</v>
      </c>
      <c r="L305" s="250" t="s">
        <v>4635</v>
      </c>
      <c r="M305" s="272" t="s">
        <v>4137</v>
      </c>
      <c r="N305" s="272" t="s">
        <v>4200</v>
      </c>
      <c r="O305" s="272" t="s">
        <v>4670</v>
      </c>
      <c r="P305" s="274">
        <v>201406</v>
      </c>
      <c r="Q305" s="272" t="s">
        <v>4636</v>
      </c>
      <c r="R305" s="276">
        <v>387.53</v>
      </c>
      <c r="S305" s="280" t="s">
        <v>9</v>
      </c>
      <c r="T305" s="280" t="s">
        <v>4699</v>
      </c>
      <c r="V305" s="244"/>
      <c r="AC305" s="244"/>
    </row>
    <row r="306" spans="1:29" ht="15" x14ac:dyDescent="0.25">
      <c r="A306" s="250"/>
      <c r="B306" s="250"/>
      <c r="C306" s="250"/>
      <c r="D306" s="250"/>
      <c r="E306" s="250"/>
      <c r="F306" s="250"/>
      <c r="H306" s="244"/>
      <c r="J306" s="272" t="s">
        <v>4158</v>
      </c>
      <c r="K306" s="272" t="s">
        <v>4691</v>
      </c>
      <c r="L306" s="250" t="s">
        <v>4635</v>
      </c>
      <c r="M306" s="272" t="s">
        <v>4139</v>
      </c>
      <c r="N306" s="272" t="s">
        <v>4200</v>
      </c>
      <c r="O306" s="272" t="s">
        <v>4670</v>
      </c>
      <c r="P306" s="274">
        <v>201406</v>
      </c>
      <c r="Q306" s="272" t="s">
        <v>4636</v>
      </c>
      <c r="R306" s="276">
        <v>1017.22</v>
      </c>
      <c r="S306" s="280" t="s">
        <v>9</v>
      </c>
      <c r="T306" s="280" t="s">
        <v>4699</v>
      </c>
      <c r="V306" s="244"/>
      <c r="AC306" s="244"/>
    </row>
    <row r="307" spans="1:29" ht="15" x14ac:dyDescent="0.25">
      <c r="A307" s="250"/>
      <c r="B307" s="250"/>
      <c r="C307" s="250"/>
      <c r="D307" s="250"/>
      <c r="E307" s="250"/>
      <c r="F307" s="250"/>
      <c r="H307" s="244"/>
      <c r="J307" s="272" t="s">
        <v>4158</v>
      </c>
      <c r="K307" s="272" t="s">
        <v>4691</v>
      </c>
      <c r="L307" s="250" t="s">
        <v>4635</v>
      </c>
      <c r="M307" s="272" t="s">
        <v>4138</v>
      </c>
      <c r="N307" s="272" t="s">
        <v>4200</v>
      </c>
      <c r="O307" s="272" t="s">
        <v>4670</v>
      </c>
      <c r="P307" s="274">
        <v>201406</v>
      </c>
      <c r="Q307" s="272" t="s">
        <v>4636</v>
      </c>
      <c r="R307" s="276">
        <v>1295.92</v>
      </c>
      <c r="S307" s="280" t="s">
        <v>9</v>
      </c>
      <c r="T307" s="280" t="s">
        <v>4699</v>
      </c>
      <c r="V307" s="244"/>
      <c r="AC307" s="244"/>
    </row>
    <row r="308" spans="1:29" ht="15" x14ac:dyDescent="0.25">
      <c r="A308" s="250"/>
      <c r="B308" s="250"/>
      <c r="C308" s="250"/>
      <c r="D308" s="250"/>
      <c r="E308" s="250"/>
      <c r="F308" s="250"/>
      <c r="H308" s="244"/>
      <c r="J308" s="272" t="s">
        <v>4158</v>
      </c>
      <c r="K308" s="272" t="s">
        <v>4691</v>
      </c>
      <c r="L308" s="250" t="s">
        <v>4635</v>
      </c>
      <c r="M308" s="272" t="s">
        <v>4140</v>
      </c>
      <c r="N308" s="272" t="s">
        <v>4200</v>
      </c>
      <c r="O308" s="272" t="s">
        <v>4670</v>
      </c>
      <c r="P308" s="274">
        <v>201406</v>
      </c>
      <c r="Q308" s="272" t="s">
        <v>4636</v>
      </c>
      <c r="R308" s="276">
        <v>465.45</v>
      </c>
      <c r="S308" s="280" t="s">
        <v>9</v>
      </c>
      <c r="T308" s="280" t="s">
        <v>4699</v>
      </c>
      <c r="V308" s="244"/>
      <c r="AC308" s="244"/>
    </row>
    <row r="309" spans="1:29" ht="15" x14ac:dyDescent="0.25">
      <c r="A309" s="250"/>
      <c r="B309" s="250"/>
      <c r="C309" s="250"/>
      <c r="D309" s="250"/>
      <c r="E309" s="250"/>
      <c r="F309" s="250"/>
      <c r="H309" s="244"/>
      <c r="J309" s="272" t="s">
        <v>4158</v>
      </c>
      <c r="K309" s="272" t="s">
        <v>4691</v>
      </c>
      <c r="L309" s="250" t="s">
        <v>4635</v>
      </c>
      <c r="M309" s="272" t="s">
        <v>4100</v>
      </c>
      <c r="N309" s="272" t="s">
        <v>4200</v>
      </c>
      <c r="O309" s="272" t="s">
        <v>4670</v>
      </c>
      <c r="P309" s="274">
        <v>201407</v>
      </c>
      <c r="Q309" s="272" t="s">
        <v>4636</v>
      </c>
      <c r="R309" s="276">
        <v>1056.01</v>
      </c>
      <c r="S309" s="280" t="s">
        <v>9</v>
      </c>
      <c r="T309" s="280" t="s">
        <v>4699</v>
      </c>
      <c r="V309" s="244"/>
      <c r="AC309" s="244"/>
    </row>
    <row r="310" spans="1:29" ht="15" x14ac:dyDescent="0.25">
      <c r="A310" s="250"/>
      <c r="B310" s="250"/>
      <c r="C310" s="250"/>
      <c r="D310" s="250"/>
      <c r="E310" s="250"/>
      <c r="F310" s="250"/>
      <c r="H310" s="244"/>
      <c r="J310" s="272" t="s">
        <v>4158</v>
      </c>
      <c r="K310" s="272" t="s">
        <v>4691</v>
      </c>
      <c r="L310" s="250" t="s">
        <v>4635</v>
      </c>
      <c r="M310" s="272" t="s">
        <v>4137</v>
      </c>
      <c r="N310" s="272" t="s">
        <v>4200</v>
      </c>
      <c r="O310" s="272" t="s">
        <v>4670</v>
      </c>
      <c r="P310" s="274">
        <v>201407</v>
      </c>
      <c r="Q310" s="272" t="s">
        <v>4636</v>
      </c>
      <c r="R310" s="276">
        <v>387.13</v>
      </c>
      <c r="S310" s="280" t="s">
        <v>9</v>
      </c>
      <c r="T310" s="280" t="s">
        <v>4699</v>
      </c>
      <c r="V310" s="244"/>
      <c r="AC310" s="244"/>
    </row>
    <row r="311" spans="1:29" ht="15" x14ac:dyDescent="0.25">
      <c r="A311" s="250"/>
      <c r="B311" s="250"/>
      <c r="C311" s="250"/>
      <c r="D311" s="250"/>
      <c r="E311" s="250"/>
      <c r="F311" s="250"/>
      <c r="H311" s="244"/>
      <c r="J311" s="272" t="s">
        <v>4158</v>
      </c>
      <c r="K311" s="272" t="s">
        <v>4691</v>
      </c>
      <c r="L311" s="250" t="s">
        <v>4635</v>
      </c>
      <c r="M311" s="272" t="s">
        <v>4139</v>
      </c>
      <c r="N311" s="272" t="s">
        <v>4200</v>
      </c>
      <c r="O311" s="272" t="s">
        <v>4670</v>
      </c>
      <c r="P311" s="274">
        <v>201407</v>
      </c>
      <c r="Q311" s="272" t="s">
        <v>4636</v>
      </c>
      <c r="R311" s="276">
        <v>1088.22</v>
      </c>
      <c r="S311" s="280" t="s">
        <v>9</v>
      </c>
      <c r="T311" s="280" t="s">
        <v>4699</v>
      </c>
      <c r="V311" s="244"/>
      <c r="AC311" s="244"/>
    </row>
    <row r="312" spans="1:29" ht="15" x14ac:dyDescent="0.25">
      <c r="A312" s="250"/>
      <c r="B312" s="250"/>
      <c r="C312" s="250"/>
      <c r="D312" s="250"/>
      <c r="E312" s="250"/>
      <c r="F312" s="250"/>
      <c r="H312" s="244"/>
      <c r="J312" s="272" t="s">
        <v>4158</v>
      </c>
      <c r="K312" s="272" t="s">
        <v>4691</v>
      </c>
      <c r="L312" s="250" t="s">
        <v>4635</v>
      </c>
      <c r="M312" s="272" t="s">
        <v>4138</v>
      </c>
      <c r="N312" s="272" t="s">
        <v>4200</v>
      </c>
      <c r="O312" s="272" t="s">
        <v>4670</v>
      </c>
      <c r="P312" s="274">
        <v>201407</v>
      </c>
      <c r="Q312" s="272" t="s">
        <v>4636</v>
      </c>
      <c r="R312" s="276">
        <v>1179.06</v>
      </c>
      <c r="S312" s="280" t="s">
        <v>9</v>
      </c>
      <c r="T312" s="280" t="s">
        <v>4699</v>
      </c>
      <c r="V312" s="244"/>
      <c r="AC312" s="244"/>
    </row>
    <row r="313" spans="1:29" ht="15" x14ac:dyDescent="0.25">
      <c r="A313" s="250"/>
      <c r="B313" s="250"/>
      <c r="C313" s="250"/>
      <c r="D313" s="250"/>
      <c r="E313" s="250"/>
      <c r="F313" s="250"/>
      <c r="H313" s="244"/>
      <c r="J313" s="272" t="s">
        <v>4158</v>
      </c>
      <c r="K313" s="272" t="s">
        <v>4691</v>
      </c>
      <c r="L313" s="250" t="s">
        <v>4635</v>
      </c>
      <c r="M313" s="272" t="s">
        <v>4140</v>
      </c>
      <c r="N313" s="272" t="s">
        <v>4200</v>
      </c>
      <c r="O313" s="272" t="s">
        <v>4670</v>
      </c>
      <c r="P313" s="274">
        <v>201407</v>
      </c>
      <c r="Q313" s="272" t="s">
        <v>4636</v>
      </c>
      <c r="R313" s="276">
        <v>500.59</v>
      </c>
      <c r="S313" s="280" t="s">
        <v>9</v>
      </c>
      <c r="T313" s="280" t="s">
        <v>4699</v>
      </c>
      <c r="V313" s="244"/>
      <c r="AC313" s="244"/>
    </row>
    <row r="314" spans="1:29" ht="15" x14ac:dyDescent="0.25">
      <c r="A314" s="250"/>
      <c r="B314" s="250"/>
      <c r="C314" s="250"/>
      <c r="D314" s="250"/>
      <c r="E314" s="250"/>
      <c r="F314" s="250"/>
      <c r="H314" s="244"/>
      <c r="J314" s="272" t="s">
        <v>4158</v>
      </c>
      <c r="K314" s="272" t="s">
        <v>4691</v>
      </c>
      <c r="L314" s="250" t="s">
        <v>4635</v>
      </c>
      <c r="M314" s="272" t="s">
        <v>4100</v>
      </c>
      <c r="N314" s="272" t="s">
        <v>4200</v>
      </c>
      <c r="O314" s="272" t="s">
        <v>4670</v>
      </c>
      <c r="P314" s="274">
        <v>201408</v>
      </c>
      <c r="Q314" s="272" t="s">
        <v>4636</v>
      </c>
      <c r="R314" s="276">
        <v>1212.31</v>
      </c>
      <c r="S314" s="280" t="s">
        <v>9</v>
      </c>
      <c r="T314" s="280" t="s">
        <v>4699</v>
      </c>
      <c r="V314" s="244"/>
      <c r="AC314" s="244"/>
    </row>
    <row r="315" spans="1:29" ht="15" x14ac:dyDescent="0.25">
      <c r="A315" s="250"/>
      <c r="B315" s="250"/>
      <c r="C315" s="250"/>
      <c r="D315" s="250"/>
      <c r="E315" s="250"/>
      <c r="F315" s="250"/>
      <c r="H315" s="244"/>
      <c r="J315" s="272" t="s">
        <v>4158</v>
      </c>
      <c r="K315" s="272" t="s">
        <v>4691</v>
      </c>
      <c r="L315" s="250" t="s">
        <v>4635</v>
      </c>
      <c r="M315" s="272" t="s">
        <v>4137</v>
      </c>
      <c r="N315" s="272" t="s">
        <v>4200</v>
      </c>
      <c r="O315" s="272" t="s">
        <v>4670</v>
      </c>
      <c r="P315" s="274">
        <v>201408</v>
      </c>
      <c r="Q315" s="272" t="s">
        <v>4636</v>
      </c>
      <c r="R315" s="276">
        <v>408.92</v>
      </c>
      <c r="S315" s="280" t="s">
        <v>9</v>
      </c>
      <c r="T315" s="280" t="s">
        <v>4699</v>
      </c>
      <c r="V315" s="244"/>
      <c r="AC315" s="244"/>
    </row>
    <row r="316" spans="1:29" ht="15" x14ac:dyDescent="0.25">
      <c r="A316" s="250"/>
      <c r="B316" s="250"/>
      <c r="C316" s="250"/>
      <c r="D316" s="250"/>
      <c r="E316" s="250"/>
      <c r="F316" s="250"/>
      <c r="H316" s="244"/>
      <c r="J316" s="272" t="s">
        <v>4158</v>
      </c>
      <c r="K316" s="272" t="s">
        <v>4691</v>
      </c>
      <c r="L316" s="250" t="s">
        <v>4635</v>
      </c>
      <c r="M316" s="272" t="s">
        <v>4139</v>
      </c>
      <c r="N316" s="272" t="s">
        <v>4200</v>
      </c>
      <c r="O316" s="272" t="s">
        <v>4670</v>
      </c>
      <c r="P316" s="274">
        <v>201408</v>
      </c>
      <c r="Q316" s="272" t="s">
        <v>4636</v>
      </c>
      <c r="R316" s="276">
        <v>1174.5999999999999</v>
      </c>
      <c r="S316" s="280" t="s">
        <v>9</v>
      </c>
      <c r="T316" s="280" t="s">
        <v>4699</v>
      </c>
      <c r="V316" s="244"/>
      <c r="AC316" s="244"/>
    </row>
    <row r="317" spans="1:29" ht="15" x14ac:dyDescent="0.25">
      <c r="A317" s="250"/>
      <c r="B317" s="250"/>
      <c r="C317" s="250"/>
      <c r="D317" s="250"/>
      <c r="E317" s="250"/>
      <c r="F317" s="250"/>
      <c r="H317" s="244"/>
      <c r="J317" s="272" t="s">
        <v>4158</v>
      </c>
      <c r="K317" s="272" t="s">
        <v>4691</v>
      </c>
      <c r="L317" s="250" t="s">
        <v>4635</v>
      </c>
      <c r="M317" s="272" t="s">
        <v>4138</v>
      </c>
      <c r="N317" s="272" t="s">
        <v>4200</v>
      </c>
      <c r="O317" s="272" t="s">
        <v>4670</v>
      </c>
      <c r="P317" s="274">
        <v>201408</v>
      </c>
      <c r="Q317" s="272" t="s">
        <v>4636</v>
      </c>
      <c r="R317" s="276">
        <v>829.69</v>
      </c>
      <c r="S317" s="280" t="s">
        <v>9</v>
      </c>
      <c r="T317" s="280" t="s">
        <v>4699</v>
      </c>
      <c r="V317" s="244"/>
      <c r="AC317" s="244"/>
    </row>
    <row r="318" spans="1:29" ht="15" x14ac:dyDescent="0.25">
      <c r="A318" s="250"/>
      <c r="B318" s="250"/>
      <c r="C318" s="250"/>
      <c r="D318" s="250"/>
      <c r="E318" s="250"/>
      <c r="F318" s="250"/>
      <c r="H318" s="244"/>
      <c r="J318" s="272" t="s">
        <v>4158</v>
      </c>
      <c r="K318" s="272" t="s">
        <v>4691</v>
      </c>
      <c r="L318" s="250" t="s">
        <v>4635</v>
      </c>
      <c r="M318" s="272" t="s">
        <v>4140</v>
      </c>
      <c r="N318" s="272" t="s">
        <v>4200</v>
      </c>
      <c r="O318" s="272" t="s">
        <v>4670</v>
      </c>
      <c r="P318" s="274">
        <v>201408</v>
      </c>
      <c r="Q318" s="272" t="s">
        <v>4636</v>
      </c>
      <c r="R318" s="276">
        <v>959.66</v>
      </c>
      <c r="S318" s="280" t="s">
        <v>9</v>
      </c>
      <c r="T318" s="280" t="s">
        <v>4699</v>
      </c>
      <c r="V318" s="244"/>
      <c r="AC318" s="244"/>
    </row>
    <row r="319" spans="1:29" ht="15" x14ac:dyDescent="0.25">
      <c r="A319" s="250"/>
      <c r="B319" s="250"/>
      <c r="C319" s="250"/>
      <c r="D319" s="250"/>
      <c r="E319" s="250"/>
      <c r="F319" s="250"/>
      <c r="H319" s="244"/>
      <c r="J319" s="272" t="s">
        <v>4158</v>
      </c>
      <c r="K319" s="272" t="s">
        <v>4691</v>
      </c>
      <c r="L319" s="250" t="s">
        <v>4635</v>
      </c>
      <c r="M319" s="272" t="s">
        <v>4100</v>
      </c>
      <c r="N319" s="272" t="s">
        <v>4200</v>
      </c>
      <c r="O319" s="272" t="s">
        <v>4670</v>
      </c>
      <c r="P319" s="274">
        <v>201409</v>
      </c>
      <c r="Q319" s="272" t="s">
        <v>4636</v>
      </c>
      <c r="R319" s="276">
        <v>1001.5</v>
      </c>
      <c r="S319" s="280" t="s">
        <v>9</v>
      </c>
      <c r="T319" s="280" t="s">
        <v>4699</v>
      </c>
      <c r="V319" s="244"/>
      <c r="AC319" s="244"/>
    </row>
    <row r="320" spans="1:29" ht="15" x14ac:dyDescent="0.25">
      <c r="A320" s="250"/>
      <c r="B320" s="250"/>
      <c r="C320" s="250"/>
      <c r="D320" s="250"/>
      <c r="E320" s="250"/>
      <c r="F320" s="250"/>
      <c r="H320" s="244"/>
      <c r="J320" s="272" t="s">
        <v>4158</v>
      </c>
      <c r="K320" s="272" t="s">
        <v>4691</v>
      </c>
      <c r="L320" s="250" t="s">
        <v>4635</v>
      </c>
      <c r="M320" s="272" t="s">
        <v>4137</v>
      </c>
      <c r="N320" s="272" t="s">
        <v>4200</v>
      </c>
      <c r="O320" s="272" t="s">
        <v>4670</v>
      </c>
      <c r="P320" s="274">
        <v>201409</v>
      </c>
      <c r="Q320" s="272" t="s">
        <v>4636</v>
      </c>
      <c r="R320" s="276">
        <v>475.16</v>
      </c>
      <c r="S320" s="280" t="s">
        <v>9</v>
      </c>
      <c r="T320" s="280" t="s">
        <v>4699</v>
      </c>
      <c r="V320" s="244"/>
      <c r="AC320" s="244"/>
    </row>
    <row r="321" spans="1:29" ht="15" x14ac:dyDescent="0.25">
      <c r="A321" s="250"/>
      <c r="B321" s="250"/>
      <c r="C321" s="250"/>
      <c r="D321" s="250"/>
      <c r="E321" s="250"/>
      <c r="F321" s="250"/>
      <c r="H321" s="244"/>
      <c r="J321" s="272" t="s">
        <v>4158</v>
      </c>
      <c r="K321" s="272" t="s">
        <v>4691</v>
      </c>
      <c r="L321" s="250" t="s">
        <v>4635</v>
      </c>
      <c r="M321" s="272" t="s">
        <v>4139</v>
      </c>
      <c r="N321" s="272" t="s">
        <v>4200</v>
      </c>
      <c r="O321" s="272" t="s">
        <v>4670</v>
      </c>
      <c r="P321" s="274">
        <v>201409</v>
      </c>
      <c r="Q321" s="272" t="s">
        <v>4636</v>
      </c>
      <c r="R321" s="276">
        <v>1206.4100000000001</v>
      </c>
      <c r="S321" s="280" t="s">
        <v>9</v>
      </c>
      <c r="T321" s="280" t="s">
        <v>4699</v>
      </c>
      <c r="V321" s="244"/>
      <c r="AC321" s="244"/>
    </row>
    <row r="322" spans="1:29" ht="15" x14ac:dyDescent="0.25">
      <c r="A322" s="250"/>
      <c r="B322" s="250"/>
      <c r="C322" s="250"/>
      <c r="D322" s="250"/>
      <c r="E322" s="250"/>
      <c r="F322" s="250"/>
      <c r="H322" s="244"/>
      <c r="J322" s="272" t="s">
        <v>4158</v>
      </c>
      <c r="K322" s="272" t="s">
        <v>4691</v>
      </c>
      <c r="L322" s="250" t="s">
        <v>4635</v>
      </c>
      <c r="M322" s="272" t="s">
        <v>4138</v>
      </c>
      <c r="N322" s="272" t="s">
        <v>4200</v>
      </c>
      <c r="O322" s="272" t="s">
        <v>4670</v>
      </c>
      <c r="P322" s="274">
        <v>201409</v>
      </c>
      <c r="Q322" s="272" t="s">
        <v>4636</v>
      </c>
      <c r="R322" s="276">
        <v>1164.76</v>
      </c>
      <c r="S322" s="280" t="s">
        <v>9</v>
      </c>
      <c r="T322" s="280" t="s">
        <v>4699</v>
      </c>
      <c r="V322" s="244"/>
      <c r="AC322" s="244"/>
    </row>
    <row r="323" spans="1:29" ht="15" x14ac:dyDescent="0.25">
      <c r="A323" s="250"/>
      <c r="B323" s="250"/>
      <c r="C323" s="250"/>
      <c r="D323" s="250"/>
      <c r="E323" s="250"/>
      <c r="F323" s="250"/>
      <c r="H323" s="244"/>
      <c r="J323" s="272" t="s">
        <v>4158</v>
      </c>
      <c r="K323" s="272" t="s">
        <v>4691</v>
      </c>
      <c r="L323" s="250" t="s">
        <v>4635</v>
      </c>
      <c r="M323" s="272" t="s">
        <v>4140</v>
      </c>
      <c r="N323" s="272" t="s">
        <v>4200</v>
      </c>
      <c r="O323" s="272" t="s">
        <v>4670</v>
      </c>
      <c r="P323" s="274">
        <v>201409</v>
      </c>
      <c r="Q323" s="272" t="s">
        <v>4636</v>
      </c>
      <c r="R323" s="276">
        <v>761.39</v>
      </c>
      <c r="S323" s="280" t="s">
        <v>9</v>
      </c>
      <c r="T323" s="280" t="s">
        <v>4699</v>
      </c>
      <c r="V323" s="244"/>
      <c r="AC323" s="244"/>
    </row>
    <row r="324" spans="1:29" ht="15" x14ac:dyDescent="0.25">
      <c r="A324" s="250"/>
      <c r="B324" s="250"/>
      <c r="C324" s="250"/>
      <c r="D324" s="250"/>
      <c r="E324" s="250"/>
      <c r="F324" s="250"/>
      <c r="H324" s="244"/>
      <c r="J324" s="272" t="s">
        <v>4158</v>
      </c>
      <c r="K324" s="272" t="s">
        <v>4691</v>
      </c>
      <c r="L324" s="250" t="s">
        <v>4635</v>
      </c>
      <c r="M324" s="272" t="s">
        <v>4100</v>
      </c>
      <c r="N324" s="272" t="s">
        <v>4200</v>
      </c>
      <c r="O324" s="272" t="s">
        <v>4670</v>
      </c>
      <c r="P324" s="274">
        <v>201410</v>
      </c>
      <c r="Q324" s="272" t="s">
        <v>4636</v>
      </c>
      <c r="R324" s="276">
        <v>1194.69</v>
      </c>
      <c r="S324" s="280" t="s">
        <v>9</v>
      </c>
      <c r="T324" s="280" t="s">
        <v>4699</v>
      </c>
      <c r="V324" s="244"/>
      <c r="AC324" s="244"/>
    </row>
    <row r="325" spans="1:29" ht="15" x14ac:dyDescent="0.25">
      <c r="A325" s="250"/>
      <c r="B325" s="250"/>
      <c r="C325" s="250"/>
      <c r="D325" s="250"/>
      <c r="E325" s="250"/>
      <c r="F325" s="250"/>
      <c r="H325" s="244"/>
      <c r="J325" s="272" t="s">
        <v>4158</v>
      </c>
      <c r="K325" s="272" t="s">
        <v>4691</v>
      </c>
      <c r="L325" s="250" t="s">
        <v>4635</v>
      </c>
      <c r="M325" s="272" t="s">
        <v>4137</v>
      </c>
      <c r="N325" s="272" t="s">
        <v>4200</v>
      </c>
      <c r="O325" s="272" t="s">
        <v>4670</v>
      </c>
      <c r="P325" s="274">
        <v>201410</v>
      </c>
      <c r="Q325" s="272" t="s">
        <v>4636</v>
      </c>
      <c r="R325" s="276">
        <v>583.12</v>
      </c>
      <c r="S325" s="280" t="s">
        <v>9</v>
      </c>
      <c r="T325" s="280" t="s">
        <v>4699</v>
      </c>
      <c r="V325" s="244"/>
      <c r="AC325" s="244"/>
    </row>
    <row r="326" spans="1:29" ht="15" x14ac:dyDescent="0.25">
      <c r="A326" s="250"/>
      <c r="B326" s="250"/>
      <c r="C326" s="250"/>
      <c r="D326" s="250"/>
      <c r="E326" s="250"/>
      <c r="F326" s="250"/>
      <c r="H326" s="244"/>
      <c r="J326" s="272" t="s">
        <v>4158</v>
      </c>
      <c r="K326" s="272" t="s">
        <v>4691</v>
      </c>
      <c r="L326" s="250" t="s">
        <v>4635</v>
      </c>
      <c r="M326" s="272" t="s">
        <v>4139</v>
      </c>
      <c r="N326" s="272" t="s">
        <v>4200</v>
      </c>
      <c r="O326" s="272" t="s">
        <v>4670</v>
      </c>
      <c r="P326" s="274">
        <v>201410</v>
      </c>
      <c r="Q326" s="272" t="s">
        <v>4636</v>
      </c>
      <c r="R326" s="276">
        <v>1457.42</v>
      </c>
      <c r="S326" s="280" t="s">
        <v>9</v>
      </c>
      <c r="T326" s="280" t="s">
        <v>4699</v>
      </c>
      <c r="V326" s="244"/>
      <c r="AC326" s="244"/>
    </row>
    <row r="327" spans="1:29" ht="15" x14ac:dyDescent="0.25">
      <c r="A327" s="250"/>
      <c r="B327" s="250"/>
      <c r="C327" s="250"/>
      <c r="D327" s="250"/>
      <c r="E327" s="250"/>
      <c r="F327" s="250"/>
      <c r="H327" s="244"/>
      <c r="J327" s="272" t="s">
        <v>4158</v>
      </c>
      <c r="K327" s="272" t="s">
        <v>4691</v>
      </c>
      <c r="L327" s="250" t="s">
        <v>4635</v>
      </c>
      <c r="M327" s="272" t="s">
        <v>4138</v>
      </c>
      <c r="N327" s="272" t="s">
        <v>4200</v>
      </c>
      <c r="O327" s="272" t="s">
        <v>4670</v>
      </c>
      <c r="P327" s="274">
        <v>201410</v>
      </c>
      <c r="Q327" s="272" t="s">
        <v>4636</v>
      </c>
      <c r="R327" s="276">
        <v>1199.67</v>
      </c>
      <c r="S327" s="280" t="s">
        <v>9</v>
      </c>
      <c r="T327" s="280" t="s">
        <v>4699</v>
      </c>
      <c r="V327" s="244"/>
      <c r="AC327" s="244"/>
    </row>
    <row r="328" spans="1:29" ht="15" x14ac:dyDescent="0.25">
      <c r="A328" s="250"/>
      <c r="B328" s="250"/>
      <c r="C328" s="250"/>
      <c r="D328" s="250"/>
      <c r="E328" s="250"/>
      <c r="F328" s="250"/>
      <c r="H328" s="244"/>
      <c r="J328" s="272" t="s">
        <v>4158</v>
      </c>
      <c r="K328" s="272" t="s">
        <v>4691</v>
      </c>
      <c r="L328" s="250" t="s">
        <v>4635</v>
      </c>
      <c r="M328" s="272" t="s">
        <v>4140</v>
      </c>
      <c r="N328" s="272" t="s">
        <v>4200</v>
      </c>
      <c r="O328" s="272" t="s">
        <v>4670</v>
      </c>
      <c r="P328" s="274">
        <v>201410</v>
      </c>
      <c r="Q328" s="272" t="s">
        <v>4636</v>
      </c>
      <c r="R328" s="276">
        <v>1037.1199999999999</v>
      </c>
      <c r="S328" s="280" t="s">
        <v>9</v>
      </c>
      <c r="T328" s="280" t="s">
        <v>4699</v>
      </c>
      <c r="V328" s="244"/>
      <c r="AC328" s="244"/>
    </row>
    <row r="329" spans="1:29" ht="15" x14ac:dyDescent="0.25">
      <c r="A329" s="250"/>
      <c r="B329" s="250"/>
      <c r="C329" s="250"/>
      <c r="D329" s="250"/>
      <c r="E329" s="250"/>
      <c r="F329" s="250"/>
      <c r="H329" s="244"/>
      <c r="J329" s="272" t="s">
        <v>4158</v>
      </c>
      <c r="K329" s="272" t="s">
        <v>4691</v>
      </c>
      <c r="L329" s="250" t="s">
        <v>4635</v>
      </c>
      <c r="M329" s="272" t="s">
        <v>4100</v>
      </c>
      <c r="N329" s="272" t="s">
        <v>4200</v>
      </c>
      <c r="O329" s="272" t="s">
        <v>4670</v>
      </c>
      <c r="P329" s="274">
        <v>201411</v>
      </c>
      <c r="Q329" s="272" t="s">
        <v>4636</v>
      </c>
      <c r="R329" s="276">
        <v>1008.51</v>
      </c>
      <c r="S329" s="280" t="s">
        <v>9</v>
      </c>
      <c r="T329" s="280" t="s">
        <v>4699</v>
      </c>
      <c r="V329" s="244"/>
      <c r="AC329" s="244"/>
    </row>
    <row r="330" spans="1:29" ht="15" x14ac:dyDescent="0.25">
      <c r="A330" s="250"/>
      <c r="B330" s="250"/>
      <c r="C330" s="250"/>
      <c r="D330" s="250"/>
      <c r="E330" s="250"/>
      <c r="F330" s="250"/>
      <c r="H330" s="244"/>
      <c r="J330" s="272" t="s">
        <v>4158</v>
      </c>
      <c r="K330" s="272" t="s">
        <v>4691</v>
      </c>
      <c r="L330" s="250" t="s">
        <v>4635</v>
      </c>
      <c r="M330" s="272" t="s">
        <v>4137</v>
      </c>
      <c r="N330" s="272" t="s">
        <v>4200</v>
      </c>
      <c r="O330" s="272" t="s">
        <v>4670</v>
      </c>
      <c r="P330" s="274">
        <v>201411</v>
      </c>
      <c r="Q330" s="272" t="s">
        <v>4636</v>
      </c>
      <c r="R330" s="276">
        <v>493.6</v>
      </c>
      <c r="S330" s="280" t="s">
        <v>9</v>
      </c>
      <c r="T330" s="280" t="s">
        <v>4699</v>
      </c>
      <c r="V330" s="244"/>
      <c r="AC330" s="244"/>
    </row>
    <row r="331" spans="1:29" ht="15" x14ac:dyDescent="0.25">
      <c r="A331" s="250"/>
      <c r="B331" s="250"/>
      <c r="C331" s="250"/>
      <c r="D331" s="250"/>
      <c r="E331" s="250"/>
      <c r="F331" s="250"/>
      <c r="H331" s="244"/>
      <c r="J331" s="272" t="s">
        <v>4158</v>
      </c>
      <c r="K331" s="272" t="s">
        <v>4691</v>
      </c>
      <c r="L331" s="250" t="s">
        <v>4635</v>
      </c>
      <c r="M331" s="272" t="s">
        <v>4139</v>
      </c>
      <c r="N331" s="272" t="s">
        <v>4200</v>
      </c>
      <c r="O331" s="272" t="s">
        <v>4670</v>
      </c>
      <c r="P331" s="274">
        <v>201411</v>
      </c>
      <c r="Q331" s="272" t="s">
        <v>4636</v>
      </c>
      <c r="R331" s="276">
        <v>1207.71</v>
      </c>
      <c r="S331" s="280" t="s">
        <v>9</v>
      </c>
      <c r="T331" s="280" t="s">
        <v>4699</v>
      </c>
      <c r="V331" s="244"/>
      <c r="AC331" s="244"/>
    </row>
    <row r="332" spans="1:29" ht="15" x14ac:dyDescent="0.25">
      <c r="A332" s="250"/>
      <c r="B332" s="250"/>
      <c r="C332" s="250"/>
      <c r="D332" s="250"/>
      <c r="E332" s="250"/>
      <c r="F332" s="250"/>
      <c r="H332" s="244"/>
      <c r="J332" s="272" t="s">
        <v>4158</v>
      </c>
      <c r="K332" s="272" t="s">
        <v>4691</v>
      </c>
      <c r="L332" s="250" t="s">
        <v>4635</v>
      </c>
      <c r="M332" s="272" t="s">
        <v>4138</v>
      </c>
      <c r="N332" s="272" t="s">
        <v>4200</v>
      </c>
      <c r="O332" s="272" t="s">
        <v>4670</v>
      </c>
      <c r="P332" s="274">
        <v>201411</v>
      </c>
      <c r="Q332" s="272" t="s">
        <v>4636</v>
      </c>
      <c r="R332" s="276">
        <v>904.17</v>
      </c>
      <c r="S332" s="280" t="s">
        <v>9</v>
      </c>
      <c r="T332" s="280" t="s">
        <v>4699</v>
      </c>
      <c r="V332" s="244"/>
      <c r="AC332" s="244"/>
    </row>
    <row r="333" spans="1:29" ht="15" x14ac:dyDescent="0.25">
      <c r="A333" s="250"/>
      <c r="B333" s="250"/>
      <c r="C333" s="250"/>
      <c r="D333" s="250"/>
      <c r="E333" s="250"/>
      <c r="F333" s="250"/>
      <c r="H333" s="244"/>
      <c r="J333" s="272" t="s">
        <v>4158</v>
      </c>
      <c r="K333" s="272" t="s">
        <v>4691</v>
      </c>
      <c r="L333" s="250" t="s">
        <v>4635</v>
      </c>
      <c r="M333" s="272" t="s">
        <v>4140</v>
      </c>
      <c r="N333" s="272" t="s">
        <v>4200</v>
      </c>
      <c r="O333" s="272" t="s">
        <v>4670</v>
      </c>
      <c r="P333" s="274">
        <v>201411</v>
      </c>
      <c r="Q333" s="272" t="s">
        <v>4636</v>
      </c>
      <c r="R333" s="276">
        <v>811.98</v>
      </c>
      <c r="S333" s="280" t="s">
        <v>9</v>
      </c>
      <c r="T333" s="280" t="s">
        <v>4699</v>
      </c>
      <c r="V333" s="244"/>
      <c r="AC333" s="244"/>
    </row>
    <row r="334" spans="1:29" ht="15" x14ac:dyDescent="0.25">
      <c r="A334" s="250"/>
      <c r="B334" s="250"/>
      <c r="C334" s="250"/>
      <c r="D334" s="250"/>
      <c r="E334" s="250"/>
      <c r="F334" s="250"/>
      <c r="H334" s="244"/>
      <c r="J334" s="272" t="s">
        <v>4158</v>
      </c>
      <c r="K334" s="272" t="s">
        <v>4691</v>
      </c>
      <c r="L334" s="250" t="s">
        <v>4635</v>
      </c>
      <c r="M334" s="272" t="s">
        <v>4100</v>
      </c>
      <c r="N334" s="272" t="s">
        <v>4200</v>
      </c>
      <c r="O334" s="272" t="s">
        <v>4670</v>
      </c>
      <c r="P334" s="274">
        <v>201412</v>
      </c>
      <c r="Q334" s="272" t="s">
        <v>4636</v>
      </c>
      <c r="R334" s="276">
        <v>1061.54</v>
      </c>
      <c r="S334" s="280" t="s">
        <v>9</v>
      </c>
      <c r="T334" s="280" t="s">
        <v>4699</v>
      </c>
      <c r="V334" s="244"/>
      <c r="AC334" s="244"/>
    </row>
    <row r="335" spans="1:29" ht="15" x14ac:dyDescent="0.25">
      <c r="A335" s="250"/>
      <c r="B335" s="250"/>
      <c r="C335" s="250"/>
      <c r="D335" s="250"/>
      <c r="E335" s="250"/>
      <c r="F335" s="250"/>
      <c r="H335" s="244"/>
      <c r="J335" s="272" t="s">
        <v>4158</v>
      </c>
      <c r="K335" s="272" t="s">
        <v>4691</v>
      </c>
      <c r="L335" s="250" t="s">
        <v>4635</v>
      </c>
      <c r="M335" s="272" t="s">
        <v>4137</v>
      </c>
      <c r="N335" s="272" t="s">
        <v>4200</v>
      </c>
      <c r="O335" s="272" t="s">
        <v>4670</v>
      </c>
      <c r="P335" s="274">
        <v>201412</v>
      </c>
      <c r="Q335" s="272" t="s">
        <v>4636</v>
      </c>
      <c r="R335" s="276">
        <v>495.86</v>
      </c>
      <c r="S335" s="280" t="s">
        <v>9</v>
      </c>
      <c r="T335" s="280" t="s">
        <v>4699</v>
      </c>
      <c r="V335" s="244"/>
      <c r="AC335" s="244"/>
    </row>
    <row r="336" spans="1:29" ht="15" x14ac:dyDescent="0.25">
      <c r="A336" s="250"/>
      <c r="B336" s="250"/>
      <c r="C336" s="250"/>
      <c r="D336" s="250"/>
      <c r="E336" s="250"/>
      <c r="F336" s="250"/>
      <c r="H336" s="244"/>
      <c r="J336" s="272" t="s">
        <v>4158</v>
      </c>
      <c r="K336" s="272" t="s">
        <v>4691</v>
      </c>
      <c r="L336" s="250" t="s">
        <v>4635</v>
      </c>
      <c r="M336" s="272" t="s">
        <v>4139</v>
      </c>
      <c r="N336" s="272" t="s">
        <v>4200</v>
      </c>
      <c r="O336" s="272" t="s">
        <v>4670</v>
      </c>
      <c r="P336" s="274">
        <v>201412</v>
      </c>
      <c r="Q336" s="272" t="s">
        <v>4636</v>
      </c>
      <c r="R336" s="276">
        <v>981.47</v>
      </c>
      <c r="S336" s="280" t="s">
        <v>9</v>
      </c>
      <c r="T336" s="280" t="s">
        <v>4699</v>
      </c>
      <c r="V336" s="244"/>
      <c r="AC336" s="244"/>
    </row>
    <row r="337" spans="1:29" ht="15" x14ac:dyDescent="0.25">
      <c r="A337" s="250"/>
      <c r="B337" s="250"/>
      <c r="C337" s="250"/>
      <c r="D337" s="250"/>
      <c r="E337" s="250"/>
      <c r="F337" s="250"/>
      <c r="H337" s="244"/>
      <c r="J337" s="272" t="s">
        <v>4158</v>
      </c>
      <c r="K337" s="272" t="s">
        <v>4691</v>
      </c>
      <c r="L337" s="250" t="s">
        <v>4635</v>
      </c>
      <c r="M337" s="272" t="s">
        <v>4138</v>
      </c>
      <c r="N337" s="272" t="s">
        <v>4200</v>
      </c>
      <c r="O337" s="272" t="s">
        <v>4670</v>
      </c>
      <c r="P337" s="274">
        <v>201412</v>
      </c>
      <c r="Q337" s="272" t="s">
        <v>4636</v>
      </c>
      <c r="R337" s="276">
        <v>1113.6099999999999</v>
      </c>
      <c r="S337" s="280" t="s">
        <v>9</v>
      </c>
      <c r="T337" s="280" t="s">
        <v>4699</v>
      </c>
      <c r="V337" s="244"/>
      <c r="AC337" s="244"/>
    </row>
    <row r="338" spans="1:29" ht="15" x14ac:dyDescent="0.25">
      <c r="A338" s="250"/>
      <c r="B338" s="250"/>
      <c r="C338" s="250"/>
      <c r="D338" s="250"/>
      <c r="E338" s="250"/>
      <c r="F338" s="250"/>
      <c r="H338" s="244"/>
      <c r="J338" s="272" t="s">
        <v>4158</v>
      </c>
      <c r="K338" s="272" t="s">
        <v>4691</v>
      </c>
      <c r="L338" s="250" t="s">
        <v>4635</v>
      </c>
      <c r="M338" s="272" t="s">
        <v>4140</v>
      </c>
      <c r="N338" s="272" t="s">
        <v>4200</v>
      </c>
      <c r="O338" s="272" t="s">
        <v>4670</v>
      </c>
      <c r="P338" s="274">
        <v>201412</v>
      </c>
      <c r="Q338" s="272" t="s">
        <v>4636</v>
      </c>
      <c r="R338" s="276">
        <v>800.13</v>
      </c>
      <c r="S338" s="280" t="s">
        <v>9</v>
      </c>
      <c r="T338" s="280" t="s">
        <v>4699</v>
      </c>
      <c r="V338" s="244"/>
      <c r="AC338" s="244"/>
    </row>
    <row r="339" spans="1:29" ht="15" x14ac:dyDescent="0.25">
      <c r="A339" s="250"/>
      <c r="B339" s="250"/>
      <c r="C339" s="250"/>
      <c r="D339" s="250"/>
      <c r="E339" s="250"/>
      <c r="F339" s="250"/>
      <c r="H339" s="244"/>
      <c r="J339" s="272" t="s">
        <v>4158</v>
      </c>
      <c r="K339" s="272" t="s">
        <v>4691</v>
      </c>
      <c r="L339" s="250" t="s">
        <v>4635</v>
      </c>
      <c r="M339" s="272" t="s">
        <v>4100</v>
      </c>
      <c r="N339" s="272" t="s">
        <v>4212</v>
      </c>
      <c r="O339" s="272" t="s">
        <v>4670</v>
      </c>
      <c r="P339" s="274">
        <v>201501</v>
      </c>
      <c r="Q339" s="272" t="s">
        <v>4637</v>
      </c>
      <c r="R339" s="276">
        <v>490.89</v>
      </c>
      <c r="S339" s="280" t="s">
        <v>9</v>
      </c>
      <c r="T339" s="280" t="s">
        <v>4699</v>
      </c>
      <c r="V339" s="244"/>
      <c r="AC339" s="244"/>
    </row>
    <row r="340" spans="1:29" ht="15" x14ac:dyDescent="0.25">
      <c r="A340" s="250"/>
      <c r="B340" s="250"/>
      <c r="C340" s="250"/>
      <c r="D340" s="250"/>
      <c r="E340" s="250"/>
      <c r="F340" s="250"/>
      <c r="H340" s="244"/>
      <c r="J340" s="272" t="s">
        <v>4158</v>
      </c>
      <c r="K340" s="272" t="s">
        <v>4691</v>
      </c>
      <c r="L340" s="250" t="s">
        <v>4635</v>
      </c>
      <c r="M340" s="272" t="s">
        <v>4100</v>
      </c>
      <c r="N340" s="272" t="s">
        <v>4213</v>
      </c>
      <c r="O340" s="272" t="s">
        <v>4670</v>
      </c>
      <c r="P340" s="274">
        <v>201501</v>
      </c>
      <c r="Q340" s="272" t="s">
        <v>4637</v>
      </c>
      <c r="R340" s="276">
        <v>298.20999999999998</v>
      </c>
      <c r="S340" s="280" t="s">
        <v>9</v>
      </c>
      <c r="T340" s="280" t="s">
        <v>4699</v>
      </c>
      <c r="V340" s="244"/>
      <c r="AC340" s="244"/>
    </row>
    <row r="341" spans="1:29" ht="15" x14ac:dyDescent="0.25">
      <c r="A341" s="250"/>
      <c r="B341" s="250"/>
      <c r="C341" s="250"/>
      <c r="D341" s="250"/>
      <c r="E341" s="250"/>
      <c r="F341" s="250"/>
      <c r="H341" s="244"/>
      <c r="J341" s="272" t="s">
        <v>4158</v>
      </c>
      <c r="K341" s="272" t="s">
        <v>4691</v>
      </c>
      <c r="L341" s="250" t="s">
        <v>4635</v>
      </c>
      <c r="M341" s="272" t="s">
        <v>4137</v>
      </c>
      <c r="N341" s="272" t="s">
        <v>4638</v>
      </c>
      <c r="O341" s="272" t="s">
        <v>4670</v>
      </c>
      <c r="P341" s="274">
        <v>201501</v>
      </c>
      <c r="Q341" s="272" t="s">
        <v>4637</v>
      </c>
      <c r="R341" s="276">
        <v>423.39</v>
      </c>
      <c r="S341" s="280" t="s">
        <v>9</v>
      </c>
      <c r="T341" s="280" t="s">
        <v>4699</v>
      </c>
      <c r="V341" s="244"/>
      <c r="AC341" s="244"/>
    </row>
    <row r="342" spans="1:29" ht="15" x14ac:dyDescent="0.25">
      <c r="A342" s="250"/>
      <c r="B342" s="250"/>
      <c r="C342" s="250"/>
      <c r="D342" s="250"/>
      <c r="E342" s="250"/>
      <c r="F342" s="250"/>
      <c r="H342" s="244"/>
      <c r="J342" s="272" t="s">
        <v>4158</v>
      </c>
      <c r="K342" s="272" t="s">
        <v>4691</v>
      </c>
      <c r="L342" s="250" t="s">
        <v>4635</v>
      </c>
      <c r="M342" s="272" t="s">
        <v>4139</v>
      </c>
      <c r="N342" s="272" t="s">
        <v>4209</v>
      </c>
      <c r="O342" s="272" t="s">
        <v>4670</v>
      </c>
      <c r="P342" s="274">
        <v>201501</v>
      </c>
      <c r="Q342" s="272" t="s">
        <v>4637</v>
      </c>
      <c r="R342" s="276">
        <v>574.44000000000005</v>
      </c>
      <c r="S342" s="280" t="s">
        <v>9</v>
      </c>
      <c r="T342" s="280" t="s">
        <v>4699</v>
      </c>
      <c r="V342" s="244"/>
      <c r="AC342" s="244"/>
    </row>
    <row r="343" spans="1:29" ht="15" x14ac:dyDescent="0.25">
      <c r="A343" s="250"/>
      <c r="B343" s="250"/>
      <c r="C343" s="250"/>
      <c r="D343" s="250"/>
      <c r="E343" s="250"/>
      <c r="F343" s="250"/>
      <c r="H343" s="244"/>
      <c r="J343" s="272" t="s">
        <v>4158</v>
      </c>
      <c r="K343" s="272" t="s">
        <v>4691</v>
      </c>
      <c r="L343" s="250" t="s">
        <v>4635</v>
      </c>
      <c r="M343" s="272" t="s">
        <v>4138</v>
      </c>
      <c r="N343" s="272" t="s">
        <v>4216</v>
      </c>
      <c r="O343" s="272" t="s">
        <v>4670</v>
      </c>
      <c r="P343" s="274">
        <v>201501</v>
      </c>
      <c r="Q343" s="272" t="s">
        <v>4637</v>
      </c>
      <c r="R343" s="276">
        <v>737.51</v>
      </c>
      <c r="S343" s="280" t="s">
        <v>9</v>
      </c>
      <c r="T343" s="280" t="s">
        <v>4699</v>
      </c>
      <c r="V343" s="244"/>
      <c r="AC343" s="244"/>
    </row>
    <row r="344" spans="1:29" ht="15" x14ac:dyDescent="0.25">
      <c r="A344" s="250"/>
      <c r="B344" s="250"/>
      <c r="C344" s="250"/>
      <c r="D344" s="250"/>
      <c r="E344" s="250"/>
      <c r="F344" s="250"/>
      <c r="H344" s="244"/>
      <c r="J344" s="272" t="s">
        <v>4158</v>
      </c>
      <c r="K344" s="272" t="s">
        <v>4691</v>
      </c>
      <c r="L344" s="250" t="s">
        <v>4635</v>
      </c>
      <c r="M344" s="272" t="s">
        <v>4140</v>
      </c>
      <c r="N344" s="272" t="s">
        <v>4217</v>
      </c>
      <c r="O344" s="272" t="s">
        <v>4670</v>
      </c>
      <c r="P344" s="274">
        <v>201501</v>
      </c>
      <c r="Q344" s="272" t="s">
        <v>4637</v>
      </c>
      <c r="R344" s="276">
        <v>627.83000000000004</v>
      </c>
      <c r="S344" s="280" t="s">
        <v>9</v>
      </c>
      <c r="T344" s="280" t="s">
        <v>4699</v>
      </c>
      <c r="V344" s="244"/>
      <c r="AC344" s="244"/>
    </row>
    <row r="345" spans="1:29" ht="15" x14ac:dyDescent="0.25">
      <c r="A345" s="250"/>
      <c r="B345" s="250"/>
      <c r="C345" s="250"/>
      <c r="D345" s="250"/>
      <c r="E345" s="250"/>
      <c r="F345" s="250"/>
      <c r="H345" s="244"/>
      <c r="J345" s="272" t="s">
        <v>4158</v>
      </c>
      <c r="K345" s="272" t="s">
        <v>4691</v>
      </c>
      <c r="L345" s="250" t="s">
        <v>4635</v>
      </c>
      <c r="M345" s="272" t="s">
        <v>4100</v>
      </c>
      <c r="N345" s="272" t="s">
        <v>4212</v>
      </c>
      <c r="O345" s="272" t="s">
        <v>4670</v>
      </c>
      <c r="P345" s="274">
        <v>201502</v>
      </c>
      <c r="Q345" s="272" t="s">
        <v>4637</v>
      </c>
      <c r="R345" s="276">
        <v>60.51</v>
      </c>
      <c r="S345" s="280" t="s">
        <v>9</v>
      </c>
      <c r="T345" s="280" t="s">
        <v>4699</v>
      </c>
      <c r="V345" s="244"/>
      <c r="AC345" s="244"/>
    </row>
    <row r="346" spans="1:29" ht="15" x14ac:dyDescent="0.25">
      <c r="A346" s="250"/>
      <c r="B346" s="250"/>
      <c r="C346" s="250"/>
      <c r="D346" s="250"/>
      <c r="E346" s="250"/>
      <c r="F346" s="250"/>
      <c r="H346" s="244"/>
      <c r="J346" s="272" t="s">
        <v>4158</v>
      </c>
      <c r="K346" s="272" t="s">
        <v>4691</v>
      </c>
      <c r="L346" s="250" t="s">
        <v>4635</v>
      </c>
      <c r="M346" s="272" t="s">
        <v>4137</v>
      </c>
      <c r="N346" s="272" t="s">
        <v>4638</v>
      </c>
      <c r="O346" s="272" t="s">
        <v>4670</v>
      </c>
      <c r="P346" s="274">
        <v>201502</v>
      </c>
      <c r="Q346" s="272" t="s">
        <v>4637</v>
      </c>
      <c r="R346" s="276">
        <v>449.42</v>
      </c>
      <c r="S346" s="280" t="s">
        <v>9</v>
      </c>
      <c r="T346" s="280" t="s">
        <v>4699</v>
      </c>
      <c r="V346" s="244"/>
      <c r="AC346" s="244"/>
    </row>
    <row r="347" spans="1:29" ht="15" x14ac:dyDescent="0.25">
      <c r="A347" s="250"/>
      <c r="B347" s="250"/>
      <c r="C347" s="250"/>
      <c r="D347" s="250"/>
      <c r="E347" s="250"/>
      <c r="F347" s="250"/>
      <c r="H347" s="244"/>
      <c r="J347" s="272" t="s">
        <v>4158</v>
      </c>
      <c r="K347" s="272" t="s">
        <v>4691</v>
      </c>
      <c r="L347" s="250" t="s">
        <v>4635</v>
      </c>
      <c r="M347" s="272" t="s">
        <v>4139</v>
      </c>
      <c r="N347" s="272" t="s">
        <v>4209</v>
      </c>
      <c r="O347" s="272" t="s">
        <v>4670</v>
      </c>
      <c r="P347" s="274">
        <v>201502</v>
      </c>
      <c r="Q347" s="272" t="s">
        <v>4637</v>
      </c>
      <c r="R347" s="276">
        <v>291.14</v>
      </c>
      <c r="S347" s="280" t="s">
        <v>9</v>
      </c>
      <c r="T347" s="280" t="s">
        <v>4699</v>
      </c>
      <c r="V347" s="244"/>
      <c r="AC347" s="244"/>
    </row>
    <row r="348" spans="1:29" ht="15" x14ac:dyDescent="0.25">
      <c r="A348" s="250"/>
      <c r="B348" s="250"/>
      <c r="C348" s="250"/>
      <c r="D348" s="250"/>
      <c r="E348" s="250"/>
      <c r="F348" s="250"/>
      <c r="H348" s="244"/>
      <c r="J348" s="272" t="s">
        <v>4158</v>
      </c>
      <c r="K348" s="272" t="s">
        <v>4691</v>
      </c>
      <c r="L348" s="250" t="s">
        <v>4635</v>
      </c>
      <c r="M348" s="272" t="s">
        <v>4138</v>
      </c>
      <c r="N348" s="272" t="s">
        <v>4216</v>
      </c>
      <c r="O348" s="272" t="s">
        <v>4670</v>
      </c>
      <c r="P348" s="274">
        <v>201502</v>
      </c>
      <c r="Q348" s="272" t="s">
        <v>4637</v>
      </c>
      <c r="R348" s="276">
        <v>85.96</v>
      </c>
      <c r="S348" s="280" t="s">
        <v>9</v>
      </c>
      <c r="T348" s="280" t="s">
        <v>4699</v>
      </c>
      <c r="V348" s="244"/>
      <c r="AC348" s="244"/>
    </row>
    <row r="349" spans="1:29" ht="15" x14ac:dyDescent="0.25">
      <c r="A349" s="250"/>
      <c r="B349" s="250"/>
      <c r="C349" s="250"/>
      <c r="D349" s="250"/>
      <c r="E349" s="250"/>
      <c r="F349" s="250"/>
      <c r="H349" s="244"/>
      <c r="J349" s="272" t="s">
        <v>4158</v>
      </c>
      <c r="K349" s="272" t="s">
        <v>4691</v>
      </c>
      <c r="L349" s="250" t="s">
        <v>4635</v>
      </c>
      <c r="M349" s="272" t="s">
        <v>4140</v>
      </c>
      <c r="N349" s="272" t="s">
        <v>4217</v>
      </c>
      <c r="O349" s="272" t="s">
        <v>4670</v>
      </c>
      <c r="P349" s="274">
        <v>201502</v>
      </c>
      <c r="Q349" s="272" t="s">
        <v>4637</v>
      </c>
      <c r="R349" s="276">
        <v>86.18</v>
      </c>
      <c r="S349" s="280" t="s">
        <v>9</v>
      </c>
      <c r="T349" s="280" t="s">
        <v>4699</v>
      </c>
      <c r="V349" s="244"/>
      <c r="AC349" s="244"/>
    </row>
    <row r="350" spans="1:29" ht="15" x14ac:dyDescent="0.25">
      <c r="A350" s="250"/>
      <c r="B350" s="250"/>
      <c r="C350" s="250"/>
      <c r="D350" s="250"/>
      <c r="E350" s="250"/>
      <c r="F350" s="250"/>
      <c r="H350" s="244"/>
      <c r="J350" s="272" t="s">
        <v>4158</v>
      </c>
      <c r="K350" s="272" t="s">
        <v>4691</v>
      </c>
      <c r="L350" s="250" t="s">
        <v>4635</v>
      </c>
      <c r="M350" s="272" t="s">
        <v>4141</v>
      </c>
      <c r="N350" s="272" t="s">
        <v>4347</v>
      </c>
      <c r="O350" s="272" t="s">
        <v>4670</v>
      </c>
      <c r="P350" s="274">
        <v>201502</v>
      </c>
      <c r="Q350" s="272" t="s">
        <v>4637</v>
      </c>
      <c r="R350" s="276">
        <v>37.29</v>
      </c>
      <c r="S350" s="280" t="s">
        <v>9</v>
      </c>
      <c r="T350" s="280" t="s">
        <v>4699</v>
      </c>
      <c r="V350" s="244"/>
      <c r="AC350" s="244"/>
    </row>
    <row r="351" spans="1:29" ht="15" x14ac:dyDescent="0.25">
      <c r="A351" s="250"/>
      <c r="B351" s="250"/>
      <c r="C351" s="250"/>
      <c r="D351" s="250"/>
      <c r="E351" s="250"/>
      <c r="F351" s="250"/>
      <c r="H351" s="244"/>
      <c r="J351" s="272" t="s">
        <v>4158</v>
      </c>
      <c r="K351" s="272" t="s">
        <v>4691</v>
      </c>
      <c r="L351" s="250" t="s">
        <v>4635</v>
      </c>
      <c r="M351" s="272" t="s">
        <v>4100</v>
      </c>
      <c r="N351" s="272" t="s">
        <v>4212</v>
      </c>
      <c r="O351" s="272" t="s">
        <v>4670</v>
      </c>
      <c r="P351" s="274">
        <v>201503</v>
      </c>
      <c r="Q351" s="272" t="s">
        <v>4637</v>
      </c>
      <c r="R351" s="276">
        <v>260.14</v>
      </c>
      <c r="S351" s="280" t="s">
        <v>9</v>
      </c>
      <c r="T351" s="280" t="s">
        <v>4699</v>
      </c>
      <c r="V351" s="244"/>
      <c r="AC351" s="244"/>
    </row>
    <row r="352" spans="1:29" ht="15" x14ac:dyDescent="0.25">
      <c r="A352" s="250"/>
      <c r="B352" s="250"/>
      <c r="C352" s="250"/>
      <c r="D352" s="250"/>
      <c r="E352" s="250"/>
      <c r="F352" s="250"/>
      <c r="H352" s="244"/>
      <c r="J352" s="272" t="s">
        <v>4158</v>
      </c>
      <c r="K352" s="272" t="s">
        <v>4691</v>
      </c>
      <c r="L352" s="250" t="s">
        <v>4635</v>
      </c>
      <c r="M352" s="272" t="s">
        <v>4137</v>
      </c>
      <c r="N352" s="272" t="s">
        <v>4638</v>
      </c>
      <c r="O352" s="272" t="s">
        <v>4670</v>
      </c>
      <c r="P352" s="274">
        <v>201503</v>
      </c>
      <c r="Q352" s="272" t="s">
        <v>4637</v>
      </c>
      <c r="R352" s="276">
        <v>460.09</v>
      </c>
      <c r="S352" s="280" t="s">
        <v>9</v>
      </c>
      <c r="T352" s="280" t="s">
        <v>4699</v>
      </c>
      <c r="V352" s="244"/>
      <c r="AC352" s="244"/>
    </row>
    <row r="353" spans="1:29" ht="15" x14ac:dyDescent="0.25">
      <c r="A353" s="250"/>
      <c r="B353" s="250"/>
      <c r="C353" s="250"/>
      <c r="D353" s="250"/>
      <c r="E353" s="250"/>
      <c r="F353" s="250"/>
      <c r="H353" s="244"/>
      <c r="J353" s="272" t="s">
        <v>4158</v>
      </c>
      <c r="K353" s="272" t="s">
        <v>4691</v>
      </c>
      <c r="L353" s="250" t="s">
        <v>4635</v>
      </c>
      <c r="M353" s="272" t="s">
        <v>4139</v>
      </c>
      <c r="N353" s="272" t="s">
        <v>4209</v>
      </c>
      <c r="O353" s="272" t="s">
        <v>4670</v>
      </c>
      <c r="P353" s="274">
        <v>201503</v>
      </c>
      <c r="Q353" s="272" t="s">
        <v>4637</v>
      </c>
      <c r="R353" s="276">
        <v>252.77</v>
      </c>
      <c r="S353" s="280" t="s">
        <v>9</v>
      </c>
      <c r="T353" s="280" t="s">
        <v>4699</v>
      </c>
      <c r="V353" s="244"/>
      <c r="AC353" s="244"/>
    </row>
    <row r="354" spans="1:29" ht="15" x14ac:dyDescent="0.25">
      <c r="A354" s="250"/>
      <c r="B354" s="250"/>
      <c r="C354" s="250"/>
      <c r="D354" s="250"/>
      <c r="E354" s="250"/>
      <c r="F354" s="250"/>
      <c r="H354" s="244"/>
      <c r="J354" s="272" t="s">
        <v>4158</v>
      </c>
      <c r="K354" s="272" t="s">
        <v>4691</v>
      </c>
      <c r="L354" s="250" t="s">
        <v>4635</v>
      </c>
      <c r="M354" s="272" t="s">
        <v>4140</v>
      </c>
      <c r="N354" s="272" t="s">
        <v>4217</v>
      </c>
      <c r="O354" s="272" t="s">
        <v>4670</v>
      </c>
      <c r="P354" s="274">
        <v>201503</v>
      </c>
      <c r="Q354" s="272" t="s">
        <v>4637</v>
      </c>
      <c r="R354" s="276">
        <v>174.78</v>
      </c>
      <c r="S354" s="280" t="s">
        <v>9</v>
      </c>
      <c r="T354" s="280" t="s">
        <v>4699</v>
      </c>
      <c r="V354" s="244"/>
      <c r="AC354" s="244"/>
    </row>
    <row r="355" spans="1:29" ht="15" x14ac:dyDescent="0.25">
      <c r="A355" s="250"/>
      <c r="B355" s="250"/>
      <c r="C355" s="250"/>
      <c r="D355" s="250"/>
      <c r="E355" s="250"/>
      <c r="F355" s="250"/>
      <c r="H355" s="244"/>
      <c r="J355" s="272" t="s">
        <v>4158</v>
      </c>
      <c r="K355" s="272" t="s">
        <v>4691</v>
      </c>
      <c r="L355" s="250" t="s">
        <v>4635</v>
      </c>
      <c r="M355" s="272" t="s">
        <v>4141</v>
      </c>
      <c r="N355" s="272" t="s">
        <v>4347</v>
      </c>
      <c r="O355" s="272" t="s">
        <v>4670</v>
      </c>
      <c r="P355" s="274">
        <v>201503</v>
      </c>
      <c r="Q355" s="272" t="s">
        <v>4637</v>
      </c>
      <c r="R355" s="276">
        <v>28.7</v>
      </c>
      <c r="S355" s="280" t="s">
        <v>9</v>
      </c>
      <c r="T355" s="280" t="s">
        <v>4699</v>
      </c>
      <c r="V355" s="244"/>
      <c r="AC355" s="244"/>
    </row>
    <row r="356" spans="1:29" ht="15" x14ac:dyDescent="0.25">
      <c r="A356" s="250"/>
      <c r="B356" s="250"/>
      <c r="C356" s="250"/>
      <c r="D356" s="250"/>
      <c r="E356" s="250"/>
      <c r="F356" s="250"/>
      <c r="H356" s="244"/>
      <c r="J356" s="272" t="s">
        <v>4158</v>
      </c>
      <c r="K356" s="272" t="s">
        <v>4691</v>
      </c>
      <c r="L356" s="250" t="s">
        <v>4635</v>
      </c>
      <c r="M356" s="272" t="s">
        <v>4100</v>
      </c>
      <c r="N356" s="272" t="s">
        <v>4212</v>
      </c>
      <c r="O356" s="272" t="s">
        <v>4670</v>
      </c>
      <c r="P356" s="274">
        <v>201504</v>
      </c>
      <c r="Q356" s="272" t="s">
        <v>4637</v>
      </c>
      <c r="R356" s="276">
        <v>27.78</v>
      </c>
      <c r="S356" s="280" t="s">
        <v>9</v>
      </c>
      <c r="T356" s="280" t="s">
        <v>4699</v>
      </c>
      <c r="V356" s="244"/>
      <c r="AC356" s="244"/>
    </row>
    <row r="357" spans="1:29" ht="15" x14ac:dyDescent="0.25">
      <c r="A357" s="250"/>
      <c r="B357" s="250"/>
      <c r="C357" s="250"/>
      <c r="D357" s="250"/>
      <c r="E357" s="250"/>
      <c r="F357" s="250"/>
      <c r="H357" s="244"/>
      <c r="J357" s="272" t="s">
        <v>4158</v>
      </c>
      <c r="K357" s="272" t="s">
        <v>4691</v>
      </c>
      <c r="L357" s="250" t="s">
        <v>4635</v>
      </c>
      <c r="M357" s="272" t="s">
        <v>4137</v>
      </c>
      <c r="N357" s="272" t="s">
        <v>4638</v>
      </c>
      <c r="O357" s="272" t="s">
        <v>4670</v>
      </c>
      <c r="P357" s="274">
        <v>201504</v>
      </c>
      <c r="Q357" s="272" t="s">
        <v>4637</v>
      </c>
      <c r="R357" s="276">
        <v>488.64</v>
      </c>
      <c r="S357" s="280" t="s">
        <v>9</v>
      </c>
      <c r="T357" s="280" t="s">
        <v>4699</v>
      </c>
      <c r="V357" s="244"/>
      <c r="AC357" s="244"/>
    </row>
    <row r="358" spans="1:29" ht="15" x14ac:dyDescent="0.25">
      <c r="A358" s="250"/>
      <c r="B358" s="250"/>
      <c r="C358" s="250"/>
      <c r="D358" s="250"/>
      <c r="E358" s="250"/>
      <c r="F358" s="250"/>
      <c r="H358" s="244"/>
      <c r="J358" s="272" t="s">
        <v>4158</v>
      </c>
      <c r="K358" s="272" t="s">
        <v>4691</v>
      </c>
      <c r="L358" s="250" t="s">
        <v>4635</v>
      </c>
      <c r="M358" s="272" t="s">
        <v>4139</v>
      </c>
      <c r="N358" s="272" t="s">
        <v>4209</v>
      </c>
      <c r="O358" s="272" t="s">
        <v>4670</v>
      </c>
      <c r="P358" s="274">
        <v>201504</v>
      </c>
      <c r="Q358" s="272" t="s">
        <v>4637</v>
      </c>
      <c r="R358" s="276">
        <v>241.07</v>
      </c>
      <c r="S358" s="280" t="s">
        <v>9</v>
      </c>
      <c r="T358" s="280" t="s">
        <v>4699</v>
      </c>
      <c r="V358" s="244"/>
      <c r="AC358" s="244"/>
    </row>
    <row r="359" spans="1:29" ht="15" x14ac:dyDescent="0.25">
      <c r="A359" s="250"/>
      <c r="B359" s="250"/>
      <c r="C359" s="250"/>
      <c r="D359" s="250"/>
      <c r="E359" s="250"/>
      <c r="F359" s="250"/>
      <c r="H359" s="244"/>
      <c r="J359" s="272" t="s">
        <v>4158</v>
      </c>
      <c r="K359" s="272" t="s">
        <v>4691</v>
      </c>
      <c r="L359" s="250" t="s">
        <v>4635</v>
      </c>
      <c r="M359" s="272" t="s">
        <v>4140</v>
      </c>
      <c r="N359" s="272" t="s">
        <v>4217</v>
      </c>
      <c r="O359" s="272" t="s">
        <v>4670</v>
      </c>
      <c r="P359" s="274">
        <v>201504</v>
      </c>
      <c r="Q359" s="272" t="s">
        <v>4637</v>
      </c>
      <c r="R359" s="276">
        <v>275.89999999999998</v>
      </c>
      <c r="S359" s="280" t="s">
        <v>9</v>
      </c>
      <c r="T359" s="280" t="s">
        <v>4699</v>
      </c>
      <c r="V359" s="244"/>
      <c r="AC359" s="244"/>
    </row>
    <row r="360" spans="1:29" ht="15" x14ac:dyDescent="0.25">
      <c r="A360" s="250"/>
      <c r="B360" s="250"/>
      <c r="C360" s="250"/>
      <c r="D360" s="250"/>
      <c r="E360" s="250"/>
      <c r="F360" s="250"/>
      <c r="H360" s="244"/>
      <c r="J360" s="272" t="s">
        <v>4158</v>
      </c>
      <c r="K360" s="272" t="s">
        <v>4691</v>
      </c>
      <c r="L360" s="250" t="s">
        <v>4635</v>
      </c>
      <c r="M360" s="272" t="s">
        <v>4100</v>
      </c>
      <c r="N360" s="272" t="s">
        <v>4212</v>
      </c>
      <c r="O360" s="272" t="s">
        <v>4670</v>
      </c>
      <c r="P360" s="274">
        <v>201505</v>
      </c>
      <c r="Q360" s="272" t="s">
        <v>4637</v>
      </c>
      <c r="R360" s="276">
        <v>201.35</v>
      </c>
      <c r="S360" s="280" t="s">
        <v>9</v>
      </c>
      <c r="T360" s="280" t="s">
        <v>4699</v>
      </c>
      <c r="V360" s="244"/>
      <c r="AC360" s="244"/>
    </row>
    <row r="361" spans="1:29" ht="15" x14ac:dyDescent="0.25">
      <c r="A361" s="250"/>
      <c r="B361" s="250"/>
      <c r="C361" s="250"/>
      <c r="D361" s="250"/>
      <c r="E361" s="250"/>
      <c r="F361" s="250"/>
      <c r="H361" s="244"/>
      <c r="J361" s="272" t="s">
        <v>4158</v>
      </c>
      <c r="K361" s="272" t="s">
        <v>4691</v>
      </c>
      <c r="L361" s="250" t="s">
        <v>4635</v>
      </c>
      <c r="M361" s="272" t="s">
        <v>4137</v>
      </c>
      <c r="N361" s="272" t="s">
        <v>4638</v>
      </c>
      <c r="O361" s="272" t="s">
        <v>4670</v>
      </c>
      <c r="P361" s="274">
        <v>201505</v>
      </c>
      <c r="Q361" s="272" t="s">
        <v>4637</v>
      </c>
      <c r="R361" s="276">
        <v>459.84</v>
      </c>
      <c r="S361" s="280" t="s">
        <v>9</v>
      </c>
      <c r="T361" s="280" t="s">
        <v>4699</v>
      </c>
      <c r="V361" s="244"/>
      <c r="AC361" s="244"/>
    </row>
    <row r="362" spans="1:29" ht="15" x14ac:dyDescent="0.25">
      <c r="A362" s="250"/>
      <c r="B362" s="250"/>
      <c r="C362" s="250"/>
      <c r="D362" s="250"/>
      <c r="E362" s="250"/>
      <c r="F362" s="250"/>
      <c r="H362" s="244"/>
      <c r="J362" s="272" t="s">
        <v>4158</v>
      </c>
      <c r="K362" s="272" t="s">
        <v>4691</v>
      </c>
      <c r="L362" s="250" t="s">
        <v>4635</v>
      </c>
      <c r="M362" s="272" t="s">
        <v>4139</v>
      </c>
      <c r="N362" s="272" t="s">
        <v>4209</v>
      </c>
      <c r="O362" s="272" t="s">
        <v>4670</v>
      </c>
      <c r="P362" s="274">
        <v>201505</v>
      </c>
      <c r="Q362" s="272" t="s">
        <v>4637</v>
      </c>
      <c r="R362" s="276">
        <v>508.5</v>
      </c>
      <c r="S362" s="280" t="s">
        <v>9</v>
      </c>
      <c r="T362" s="280" t="s">
        <v>4699</v>
      </c>
      <c r="V362" s="244"/>
      <c r="AC362" s="244"/>
    </row>
    <row r="363" spans="1:29" ht="15" x14ac:dyDescent="0.25">
      <c r="A363" s="250"/>
      <c r="B363" s="250"/>
      <c r="C363" s="250"/>
      <c r="D363" s="250"/>
      <c r="E363" s="250"/>
      <c r="F363" s="250"/>
      <c r="H363" s="244"/>
      <c r="J363" s="272" t="s">
        <v>4158</v>
      </c>
      <c r="K363" s="272" t="s">
        <v>4691</v>
      </c>
      <c r="L363" s="250" t="s">
        <v>4635</v>
      </c>
      <c r="M363" s="272" t="s">
        <v>4140</v>
      </c>
      <c r="N363" s="272" t="s">
        <v>4217</v>
      </c>
      <c r="O363" s="272" t="s">
        <v>4670</v>
      </c>
      <c r="P363" s="274">
        <v>201505</v>
      </c>
      <c r="Q363" s="272" t="s">
        <v>4637</v>
      </c>
      <c r="R363" s="276">
        <v>400.33</v>
      </c>
      <c r="S363" s="280" t="s">
        <v>9</v>
      </c>
      <c r="T363" s="280" t="s">
        <v>4699</v>
      </c>
      <c r="V363" s="244"/>
      <c r="AC363" s="244"/>
    </row>
    <row r="364" spans="1:29" ht="15" x14ac:dyDescent="0.25">
      <c r="A364" s="250"/>
      <c r="B364" s="250"/>
      <c r="C364" s="250"/>
      <c r="D364" s="250"/>
      <c r="E364" s="250"/>
      <c r="F364" s="250"/>
      <c r="H364" s="244"/>
      <c r="J364" s="272" t="s">
        <v>4158</v>
      </c>
      <c r="K364" s="272" t="s">
        <v>4691</v>
      </c>
      <c r="L364" s="250" t="s">
        <v>4635</v>
      </c>
      <c r="M364" s="272" t="s">
        <v>4137</v>
      </c>
      <c r="N364" s="272" t="s">
        <v>4638</v>
      </c>
      <c r="O364" s="272" t="s">
        <v>4670</v>
      </c>
      <c r="P364" s="274">
        <v>201506</v>
      </c>
      <c r="Q364" s="272" t="s">
        <v>4637</v>
      </c>
      <c r="R364" s="276">
        <v>359.28</v>
      </c>
      <c r="S364" s="280" t="s">
        <v>9</v>
      </c>
      <c r="T364" s="280" t="s">
        <v>4699</v>
      </c>
      <c r="V364" s="244"/>
      <c r="AC364" s="244"/>
    </row>
    <row r="365" spans="1:29" ht="15" x14ac:dyDescent="0.25">
      <c r="A365" s="250"/>
      <c r="B365" s="250"/>
      <c r="C365" s="250"/>
      <c r="D365" s="250"/>
      <c r="E365" s="250"/>
      <c r="F365" s="250"/>
      <c r="H365" s="244"/>
      <c r="J365" s="272" t="s">
        <v>4158</v>
      </c>
      <c r="K365" s="272" t="s">
        <v>4691</v>
      </c>
      <c r="L365" s="250" t="s">
        <v>4635</v>
      </c>
      <c r="M365" s="272" t="s">
        <v>4139</v>
      </c>
      <c r="N365" s="272" t="s">
        <v>4209</v>
      </c>
      <c r="O365" s="272" t="s">
        <v>4670</v>
      </c>
      <c r="P365" s="274">
        <v>201506</v>
      </c>
      <c r="Q365" s="272" t="s">
        <v>4637</v>
      </c>
      <c r="R365" s="276">
        <v>455.8</v>
      </c>
      <c r="S365" s="280" t="s">
        <v>9</v>
      </c>
      <c r="T365" s="280" t="s">
        <v>4699</v>
      </c>
      <c r="V365" s="244"/>
      <c r="AC365" s="244"/>
    </row>
    <row r="366" spans="1:29" ht="15" x14ac:dyDescent="0.25">
      <c r="A366" s="250"/>
      <c r="B366" s="250"/>
      <c r="C366" s="250"/>
      <c r="D366" s="250"/>
      <c r="E366" s="250"/>
      <c r="F366" s="250"/>
      <c r="H366" s="244"/>
      <c r="J366" s="272" t="s">
        <v>4158</v>
      </c>
      <c r="K366" s="272" t="s">
        <v>4691</v>
      </c>
      <c r="L366" s="250" t="s">
        <v>4635</v>
      </c>
      <c r="M366" s="272" t="s">
        <v>4140</v>
      </c>
      <c r="N366" s="272" t="s">
        <v>4217</v>
      </c>
      <c r="O366" s="272" t="s">
        <v>4670</v>
      </c>
      <c r="P366" s="274">
        <v>201506</v>
      </c>
      <c r="Q366" s="272" t="s">
        <v>4637</v>
      </c>
      <c r="R366" s="276">
        <v>322.89999999999998</v>
      </c>
      <c r="S366" s="280" t="s">
        <v>9</v>
      </c>
      <c r="T366" s="280" t="s">
        <v>4699</v>
      </c>
      <c r="V366" s="244"/>
      <c r="AC366" s="244"/>
    </row>
    <row r="367" spans="1:29" ht="15" x14ac:dyDescent="0.25">
      <c r="A367" s="250"/>
      <c r="B367" s="250"/>
      <c r="C367" s="250"/>
      <c r="D367" s="250"/>
      <c r="E367" s="250"/>
      <c r="F367" s="250"/>
      <c r="H367" s="244"/>
      <c r="J367" s="272" t="s">
        <v>4158</v>
      </c>
      <c r="K367" s="272" t="s">
        <v>4691</v>
      </c>
      <c r="L367" s="250" t="s">
        <v>4635</v>
      </c>
      <c r="M367" s="272" t="s">
        <v>4137</v>
      </c>
      <c r="N367" s="272" t="s">
        <v>4638</v>
      </c>
      <c r="O367" s="272" t="s">
        <v>4670</v>
      </c>
      <c r="P367" s="274">
        <v>201507</v>
      </c>
      <c r="Q367" s="272" t="s">
        <v>4637</v>
      </c>
      <c r="R367" s="276">
        <v>397.09</v>
      </c>
      <c r="S367" s="280" t="s">
        <v>9</v>
      </c>
      <c r="T367" s="280" t="s">
        <v>4699</v>
      </c>
      <c r="V367" s="244"/>
      <c r="AC367" s="244"/>
    </row>
    <row r="368" spans="1:29" ht="15" x14ac:dyDescent="0.25">
      <c r="A368" s="250"/>
      <c r="B368" s="250"/>
      <c r="C368" s="250"/>
      <c r="D368" s="250"/>
      <c r="E368" s="250"/>
      <c r="F368" s="250"/>
      <c r="H368" s="244"/>
      <c r="J368" s="272" t="s">
        <v>4158</v>
      </c>
      <c r="K368" s="272" t="s">
        <v>4691</v>
      </c>
      <c r="L368" s="250" t="s">
        <v>4635</v>
      </c>
      <c r="M368" s="272" t="s">
        <v>4139</v>
      </c>
      <c r="N368" s="272" t="s">
        <v>4209</v>
      </c>
      <c r="O368" s="272" t="s">
        <v>4670</v>
      </c>
      <c r="P368" s="274">
        <v>201507</v>
      </c>
      <c r="Q368" s="272" t="s">
        <v>4637</v>
      </c>
      <c r="R368" s="276">
        <v>503.32</v>
      </c>
      <c r="S368" s="280" t="s">
        <v>9</v>
      </c>
      <c r="T368" s="280" t="s">
        <v>4699</v>
      </c>
      <c r="V368" s="244"/>
      <c r="AC368" s="244"/>
    </row>
    <row r="369" spans="1:29" ht="15" x14ac:dyDescent="0.25">
      <c r="A369" s="250"/>
      <c r="B369" s="250"/>
      <c r="C369" s="250"/>
      <c r="D369" s="250"/>
      <c r="E369" s="250"/>
      <c r="F369" s="250"/>
      <c r="H369" s="244"/>
      <c r="J369" s="272" t="s">
        <v>4158</v>
      </c>
      <c r="K369" s="272" t="s">
        <v>4691</v>
      </c>
      <c r="L369" s="250" t="s">
        <v>4635</v>
      </c>
      <c r="M369" s="272" t="s">
        <v>4140</v>
      </c>
      <c r="N369" s="272" t="s">
        <v>4217</v>
      </c>
      <c r="O369" s="272" t="s">
        <v>4670</v>
      </c>
      <c r="P369" s="274">
        <v>201507</v>
      </c>
      <c r="Q369" s="272" t="s">
        <v>4637</v>
      </c>
      <c r="R369" s="276">
        <v>436.79</v>
      </c>
      <c r="S369" s="280" t="s">
        <v>9</v>
      </c>
      <c r="T369" s="280" t="s">
        <v>4699</v>
      </c>
      <c r="V369" s="244"/>
      <c r="AC369" s="244"/>
    </row>
    <row r="370" spans="1:29" ht="15" x14ac:dyDescent="0.25">
      <c r="A370" s="250"/>
      <c r="B370" s="250"/>
      <c r="C370" s="250"/>
      <c r="D370" s="250"/>
      <c r="E370" s="250"/>
      <c r="F370" s="250"/>
      <c r="H370" s="244"/>
      <c r="J370" s="272" t="s">
        <v>4158</v>
      </c>
      <c r="K370" s="272" t="s">
        <v>4691</v>
      </c>
      <c r="L370" s="250" t="s">
        <v>4635</v>
      </c>
      <c r="M370" s="272" t="s">
        <v>4137</v>
      </c>
      <c r="N370" s="272" t="s">
        <v>4638</v>
      </c>
      <c r="O370" s="272" t="s">
        <v>4670</v>
      </c>
      <c r="P370" s="274">
        <v>201508</v>
      </c>
      <c r="Q370" s="272" t="s">
        <v>4637</v>
      </c>
      <c r="R370" s="276">
        <v>707.93</v>
      </c>
      <c r="S370" s="280" t="s">
        <v>9</v>
      </c>
      <c r="T370" s="280" t="s">
        <v>4699</v>
      </c>
      <c r="V370" s="244"/>
      <c r="AC370" s="244"/>
    </row>
    <row r="371" spans="1:29" ht="15" x14ac:dyDescent="0.25">
      <c r="A371" s="250"/>
      <c r="B371" s="250"/>
      <c r="C371" s="250"/>
      <c r="D371" s="250"/>
      <c r="E371" s="250"/>
      <c r="F371" s="250"/>
      <c r="H371" s="244"/>
      <c r="J371" s="272" t="s">
        <v>4158</v>
      </c>
      <c r="K371" s="272" t="s">
        <v>4691</v>
      </c>
      <c r="L371" s="250" t="s">
        <v>4635</v>
      </c>
      <c r="M371" s="272" t="s">
        <v>4139</v>
      </c>
      <c r="N371" s="272" t="s">
        <v>4209</v>
      </c>
      <c r="O371" s="272" t="s">
        <v>4670</v>
      </c>
      <c r="P371" s="274">
        <v>201508</v>
      </c>
      <c r="Q371" s="272" t="s">
        <v>4637</v>
      </c>
      <c r="R371" s="276">
        <v>497.63</v>
      </c>
      <c r="S371" s="280" t="s">
        <v>9</v>
      </c>
      <c r="T371" s="280" t="s">
        <v>4699</v>
      </c>
      <c r="V371" s="244"/>
      <c r="AC371" s="244"/>
    </row>
    <row r="372" spans="1:29" ht="15" x14ac:dyDescent="0.25">
      <c r="A372" s="250"/>
      <c r="B372" s="250"/>
      <c r="C372" s="250"/>
      <c r="D372" s="250"/>
      <c r="E372" s="250"/>
      <c r="F372" s="250"/>
      <c r="H372" s="244"/>
      <c r="J372" s="272" t="s">
        <v>4158</v>
      </c>
      <c r="K372" s="272" t="s">
        <v>4691</v>
      </c>
      <c r="L372" s="250" t="s">
        <v>4635</v>
      </c>
      <c r="M372" s="272" t="s">
        <v>4140</v>
      </c>
      <c r="N372" s="272" t="s">
        <v>4217</v>
      </c>
      <c r="O372" s="272" t="s">
        <v>4670</v>
      </c>
      <c r="P372" s="274">
        <v>201508</v>
      </c>
      <c r="Q372" s="272" t="s">
        <v>4637</v>
      </c>
      <c r="R372" s="276">
        <v>523.94000000000005</v>
      </c>
      <c r="S372" s="280" t="s">
        <v>9</v>
      </c>
      <c r="T372" s="280" t="s">
        <v>4699</v>
      </c>
      <c r="V372" s="244"/>
      <c r="AC372" s="244"/>
    </row>
    <row r="373" spans="1:29" ht="15" x14ac:dyDescent="0.25">
      <c r="A373" s="250"/>
      <c r="B373" s="250"/>
      <c r="C373" s="250"/>
      <c r="D373" s="250"/>
      <c r="E373" s="250"/>
      <c r="F373" s="250"/>
      <c r="H373" s="244"/>
      <c r="J373" s="272" t="s">
        <v>4158</v>
      </c>
      <c r="K373" s="272" t="s">
        <v>4691</v>
      </c>
      <c r="L373" s="250" t="s">
        <v>4635</v>
      </c>
      <c r="M373" s="272" t="s">
        <v>4137</v>
      </c>
      <c r="N373" s="272" t="s">
        <v>4638</v>
      </c>
      <c r="O373" s="272" t="s">
        <v>4670</v>
      </c>
      <c r="P373" s="274">
        <v>201509</v>
      </c>
      <c r="Q373" s="272" t="s">
        <v>4637</v>
      </c>
      <c r="R373" s="276">
        <v>668.74</v>
      </c>
      <c r="S373" s="280" t="s">
        <v>9</v>
      </c>
      <c r="T373" s="280" t="s">
        <v>4699</v>
      </c>
      <c r="V373" s="244"/>
      <c r="AC373" s="244"/>
    </row>
    <row r="374" spans="1:29" ht="15" x14ac:dyDescent="0.25">
      <c r="A374" s="250"/>
      <c r="B374" s="250"/>
      <c r="C374" s="250"/>
      <c r="D374" s="250"/>
      <c r="E374" s="250"/>
      <c r="F374" s="250"/>
      <c r="H374" s="244"/>
      <c r="J374" s="272" t="s">
        <v>4158</v>
      </c>
      <c r="K374" s="272" t="s">
        <v>4691</v>
      </c>
      <c r="L374" s="250" t="s">
        <v>4635</v>
      </c>
      <c r="M374" s="272" t="s">
        <v>4139</v>
      </c>
      <c r="N374" s="272" t="s">
        <v>4209</v>
      </c>
      <c r="O374" s="272" t="s">
        <v>4670</v>
      </c>
      <c r="P374" s="274">
        <v>201509</v>
      </c>
      <c r="Q374" s="272" t="s">
        <v>4637</v>
      </c>
      <c r="R374" s="276">
        <v>315.89</v>
      </c>
      <c r="S374" s="280" t="s">
        <v>9</v>
      </c>
      <c r="T374" s="280" t="s">
        <v>4699</v>
      </c>
      <c r="V374" s="244"/>
      <c r="AC374" s="244"/>
    </row>
    <row r="375" spans="1:29" ht="15" x14ac:dyDescent="0.25">
      <c r="A375" s="250"/>
      <c r="B375" s="250"/>
      <c r="C375" s="250"/>
      <c r="D375" s="250"/>
      <c r="E375" s="250"/>
      <c r="F375" s="250"/>
      <c r="H375" s="244"/>
      <c r="J375" s="272" t="s">
        <v>4158</v>
      </c>
      <c r="K375" s="272" t="s">
        <v>4691</v>
      </c>
      <c r="L375" s="250" t="s">
        <v>4635</v>
      </c>
      <c r="M375" s="272" t="s">
        <v>4140</v>
      </c>
      <c r="N375" s="272" t="s">
        <v>4217</v>
      </c>
      <c r="O375" s="272" t="s">
        <v>4670</v>
      </c>
      <c r="P375" s="274">
        <v>201509</v>
      </c>
      <c r="Q375" s="272" t="s">
        <v>4637</v>
      </c>
      <c r="R375" s="276">
        <v>574.37</v>
      </c>
      <c r="S375" s="280" t="s">
        <v>9</v>
      </c>
      <c r="T375" s="280" t="s">
        <v>4699</v>
      </c>
      <c r="V375" s="244"/>
      <c r="AC375" s="244"/>
    </row>
    <row r="376" spans="1:29" ht="15" x14ac:dyDescent="0.25">
      <c r="A376" s="250"/>
      <c r="B376" s="250"/>
      <c r="C376" s="250"/>
      <c r="D376" s="250"/>
      <c r="E376" s="250"/>
      <c r="F376" s="250"/>
      <c r="H376" s="244"/>
      <c r="J376" s="272" t="s">
        <v>4158</v>
      </c>
      <c r="K376" s="272" t="s">
        <v>4691</v>
      </c>
      <c r="L376" s="250" t="s">
        <v>4635</v>
      </c>
      <c r="M376" s="272" t="s">
        <v>4146</v>
      </c>
      <c r="N376" s="272" t="s">
        <v>4202</v>
      </c>
      <c r="O376" s="272" t="s">
        <v>4670</v>
      </c>
      <c r="P376" s="274">
        <v>201601</v>
      </c>
      <c r="Q376" s="272" t="s">
        <v>4639</v>
      </c>
      <c r="R376" s="276">
        <v>918.56</v>
      </c>
      <c r="S376" s="280" t="s">
        <v>9</v>
      </c>
      <c r="T376" s="280" t="s">
        <v>4699</v>
      </c>
      <c r="V376" s="244"/>
      <c r="AC376" s="244"/>
    </row>
    <row r="377" spans="1:29" ht="15" x14ac:dyDescent="0.25">
      <c r="A377" s="250"/>
      <c r="B377" s="250"/>
      <c r="C377" s="250"/>
      <c r="D377" s="250"/>
      <c r="E377" s="250"/>
      <c r="F377" s="250"/>
      <c r="H377" s="244"/>
      <c r="J377" s="272" t="s">
        <v>4158</v>
      </c>
      <c r="K377" s="272" t="s">
        <v>4691</v>
      </c>
      <c r="L377" s="250" t="s">
        <v>4635</v>
      </c>
      <c r="M377" s="272" t="s">
        <v>4146</v>
      </c>
      <c r="N377" s="272" t="s">
        <v>4618</v>
      </c>
      <c r="O377" s="272" t="s">
        <v>4670</v>
      </c>
      <c r="P377" s="274">
        <v>201601</v>
      </c>
      <c r="Q377" s="272" t="s">
        <v>4639</v>
      </c>
      <c r="R377" s="276">
        <v>65.77</v>
      </c>
      <c r="S377" s="280" t="s">
        <v>9</v>
      </c>
      <c r="T377" s="280" t="s">
        <v>4699</v>
      </c>
      <c r="V377" s="244"/>
      <c r="AC377" s="244"/>
    </row>
    <row r="378" spans="1:29" ht="15" x14ac:dyDescent="0.25">
      <c r="A378" s="250"/>
      <c r="B378" s="250"/>
      <c r="C378" s="250"/>
      <c r="D378" s="250"/>
      <c r="E378" s="250"/>
      <c r="F378" s="250"/>
      <c r="H378" s="244"/>
      <c r="J378" s="272" t="s">
        <v>4158</v>
      </c>
      <c r="K378" s="272" t="s">
        <v>4691</v>
      </c>
      <c r="L378" s="250" t="s">
        <v>4635</v>
      </c>
      <c r="M378" s="272" t="s">
        <v>4147</v>
      </c>
      <c r="N378" s="272" t="s">
        <v>4210</v>
      </c>
      <c r="O378" s="272" t="s">
        <v>4670</v>
      </c>
      <c r="P378" s="274">
        <v>201601</v>
      </c>
      <c r="Q378" s="272" t="s">
        <v>4639</v>
      </c>
      <c r="R378" s="276">
        <v>1024.43</v>
      </c>
      <c r="S378" s="280" t="s">
        <v>9</v>
      </c>
      <c r="T378" s="280" t="s">
        <v>4699</v>
      </c>
      <c r="V378" s="244"/>
      <c r="AC378" s="244"/>
    </row>
    <row r="379" spans="1:29" ht="15" x14ac:dyDescent="0.25">
      <c r="A379" s="250"/>
      <c r="B379" s="250"/>
      <c r="C379" s="250"/>
      <c r="D379" s="250"/>
      <c r="E379" s="250"/>
      <c r="F379" s="250"/>
      <c r="H379" s="244"/>
      <c r="J379" s="272" t="s">
        <v>4158</v>
      </c>
      <c r="K379" s="272" t="s">
        <v>4691</v>
      </c>
      <c r="L379" s="250" t="s">
        <v>4635</v>
      </c>
      <c r="M379" s="272" t="s">
        <v>4148</v>
      </c>
      <c r="N379" s="272" t="s">
        <v>4626</v>
      </c>
      <c r="O379" s="272" t="s">
        <v>4670</v>
      </c>
      <c r="P379" s="274">
        <v>201601</v>
      </c>
      <c r="Q379" s="272" t="s">
        <v>4639</v>
      </c>
      <c r="R379" s="276">
        <v>579.15</v>
      </c>
      <c r="S379" s="280" t="s">
        <v>9</v>
      </c>
      <c r="T379" s="280" t="s">
        <v>4699</v>
      </c>
      <c r="V379" s="244"/>
      <c r="AC379" s="244"/>
    </row>
    <row r="380" spans="1:29" ht="15" x14ac:dyDescent="0.25">
      <c r="A380" s="250"/>
      <c r="B380" s="250"/>
      <c r="C380" s="250"/>
      <c r="D380" s="250"/>
      <c r="E380" s="250"/>
      <c r="F380" s="250"/>
      <c r="H380" s="244"/>
      <c r="J380" s="272" t="s">
        <v>4158</v>
      </c>
      <c r="K380" s="272" t="s">
        <v>4691</v>
      </c>
      <c r="L380" s="250" t="s">
        <v>4635</v>
      </c>
      <c r="M380" s="272" t="s">
        <v>4146</v>
      </c>
      <c r="N380" s="272" t="s">
        <v>4202</v>
      </c>
      <c r="O380" s="272" t="s">
        <v>4670</v>
      </c>
      <c r="P380" s="274">
        <v>201602</v>
      </c>
      <c r="Q380" s="272" t="s">
        <v>4639</v>
      </c>
      <c r="R380" s="276">
        <v>4037.81</v>
      </c>
      <c r="S380" s="280" t="s">
        <v>9</v>
      </c>
      <c r="T380" s="280" t="s">
        <v>4699</v>
      </c>
      <c r="V380" s="244"/>
      <c r="AC380" s="244"/>
    </row>
    <row r="381" spans="1:29" ht="15" x14ac:dyDescent="0.25">
      <c r="A381" s="250"/>
      <c r="B381" s="250"/>
      <c r="C381" s="250"/>
      <c r="D381" s="250"/>
      <c r="E381" s="250"/>
      <c r="F381" s="250"/>
      <c r="H381" s="244"/>
      <c r="J381" s="272" t="s">
        <v>4158</v>
      </c>
      <c r="K381" s="272" t="s">
        <v>4691</v>
      </c>
      <c r="L381" s="250" t="s">
        <v>4635</v>
      </c>
      <c r="M381" s="272" t="s">
        <v>4147</v>
      </c>
      <c r="N381" s="272" t="s">
        <v>4210</v>
      </c>
      <c r="O381" s="272" t="s">
        <v>4670</v>
      </c>
      <c r="P381" s="274">
        <v>201602</v>
      </c>
      <c r="Q381" s="272" t="s">
        <v>4639</v>
      </c>
      <c r="R381" s="276">
        <v>1764.86</v>
      </c>
      <c r="S381" s="280" t="s">
        <v>9</v>
      </c>
      <c r="T381" s="280" t="s">
        <v>4699</v>
      </c>
      <c r="V381" s="244"/>
      <c r="AC381" s="244"/>
    </row>
    <row r="382" spans="1:29" ht="15" x14ac:dyDescent="0.25">
      <c r="A382" s="250"/>
      <c r="B382" s="250"/>
      <c r="C382" s="250"/>
      <c r="D382" s="250"/>
      <c r="E382" s="250"/>
      <c r="F382" s="250"/>
      <c r="H382" s="244"/>
      <c r="J382" s="272" t="s">
        <v>4158</v>
      </c>
      <c r="K382" s="272" t="s">
        <v>4691</v>
      </c>
      <c r="L382" s="250" t="s">
        <v>4635</v>
      </c>
      <c r="M382" s="272" t="s">
        <v>4148</v>
      </c>
      <c r="N382" s="272" t="s">
        <v>4626</v>
      </c>
      <c r="O382" s="272" t="s">
        <v>4670</v>
      </c>
      <c r="P382" s="274">
        <v>201602</v>
      </c>
      <c r="Q382" s="272" t="s">
        <v>4639</v>
      </c>
      <c r="R382" s="276">
        <v>766.1</v>
      </c>
      <c r="S382" s="280" t="s">
        <v>9</v>
      </c>
      <c r="T382" s="280" t="s">
        <v>4699</v>
      </c>
      <c r="V382" s="244"/>
      <c r="AC382" s="244"/>
    </row>
    <row r="383" spans="1:29" ht="15" x14ac:dyDescent="0.25">
      <c r="A383" s="250"/>
      <c r="B383" s="250"/>
      <c r="C383" s="250"/>
      <c r="D383" s="250"/>
      <c r="E383" s="250"/>
      <c r="F383" s="250"/>
      <c r="H383" s="244"/>
      <c r="J383" s="272" t="s">
        <v>4158</v>
      </c>
      <c r="K383" s="272" t="s">
        <v>4691</v>
      </c>
      <c r="L383" s="250" t="s">
        <v>4635</v>
      </c>
      <c r="M383" s="272" t="s">
        <v>4148</v>
      </c>
      <c r="N383" s="272" t="s">
        <v>4641</v>
      </c>
      <c r="O383" s="272" t="s">
        <v>4670</v>
      </c>
      <c r="P383" s="274">
        <v>201602</v>
      </c>
      <c r="Q383" s="272" t="s">
        <v>4639</v>
      </c>
      <c r="R383" s="276">
        <v>595.21</v>
      </c>
      <c r="S383" s="280" t="s">
        <v>9</v>
      </c>
      <c r="T383" s="280" t="s">
        <v>4699</v>
      </c>
      <c r="V383" s="244"/>
      <c r="AC383" s="244"/>
    </row>
    <row r="384" spans="1:29" ht="15" x14ac:dyDescent="0.25">
      <c r="A384" s="250"/>
      <c r="B384" s="250"/>
      <c r="C384" s="250"/>
      <c r="D384" s="250"/>
      <c r="E384" s="250"/>
      <c r="F384" s="250"/>
      <c r="H384" s="244"/>
      <c r="J384" s="272" t="s">
        <v>4158</v>
      </c>
      <c r="K384" s="272" t="s">
        <v>4691</v>
      </c>
      <c r="L384" s="250" t="s">
        <v>4635</v>
      </c>
      <c r="M384" s="272" t="s">
        <v>4145</v>
      </c>
      <c r="N384" s="272" t="s">
        <v>4642</v>
      </c>
      <c r="O384" s="272" t="s">
        <v>4670</v>
      </c>
      <c r="P384" s="274">
        <v>201602</v>
      </c>
      <c r="Q384" s="272" t="s">
        <v>4639</v>
      </c>
      <c r="R384" s="276">
        <v>64.66</v>
      </c>
      <c r="S384" s="280" t="s">
        <v>9</v>
      </c>
      <c r="T384" s="280" t="s">
        <v>4699</v>
      </c>
      <c r="V384" s="244"/>
      <c r="AC384" s="244"/>
    </row>
    <row r="385" spans="1:29" ht="15" x14ac:dyDescent="0.25">
      <c r="A385" s="250"/>
      <c r="B385" s="250"/>
      <c r="C385" s="250"/>
      <c r="D385" s="250"/>
      <c r="E385" s="250"/>
      <c r="F385" s="250"/>
      <c r="H385" s="244"/>
      <c r="J385" s="272" t="s">
        <v>4158</v>
      </c>
      <c r="K385" s="272" t="s">
        <v>4691</v>
      </c>
      <c r="L385" s="250" t="s">
        <v>4635</v>
      </c>
      <c r="M385" s="272" t="s">
        <v>4149</v>
      </c>
      <c r="N385" s="272" t="s">
        <v>4643</v>
      </c>
      <c r="O385" s="272" t="s">
        <v>4670</v>
      </c>
      <c r="P385" s="274">
        <v>201602</v>
      </c>
      <c r="Q385" s="272" t="s">
        <v>4639</v>
      </c>
      <c r="R385" s="276">
        <v>96.99</v>
      </c>
      <c r="S385" s="280" t="s">
        <v>9</v>
      </c>
      <c r="T385" s="280" t="s">
        <v>4699</v>
      </c>
      <c r="V385" s="244"/>
      <c r="AC385" s="244"/>
    </row>
    <row r="386" spans="1:29" ht="15" x14ac:dyDescent="0.25">
      <c r="A386" s="250"/>
      <c r="B386" s="250"/>
      <c r="C386" s="250"/>
      <c r="D386" s="250"/>
      <c r="E386" s="250"/>
      <c r="F386" s="250"/>
      <c r="H386" s="244"/>
      <c r="J386" s="272" t="s">
        <v>4158</v>
      </c>
      <c r="K386" s="272" t="s">
        <v>4691</v>
      </c>
      <c r="L386" s="250" t="s">
        <v>4635</v>
      </c>
      <c r="M386" s="272" t="s">
        <v>4146</v>
      </c>
      <c r="N386" s="272" t="s">
        <v>4202</v>
      </c>
      <c r="O386" s="272" t="s">
        <v>4670</v>
      </c>
      <c r="P386" s="274">
        <v>201603</v>
      </c>
      <c r="Q386" s="272" t="s">
        <v>4639</v>
      </c>
      <c r="R386" s="276">
        <v>2223.1799999999998</v>
      </c>
      <c r="S386" s="280" t="s">
        <v>9</v>
      </c>
      <c r="T386" s="280" t="s">
        <v>4699</v>
      </c>
      <c r="V386" s="244"/>
      <c r="AC386" s="244"/>
    </row>
    <row r="387" spans="1:29" ht="15" x14ac:dyDescent="0.25">
      <c r="A387" s="250"/>
      <c r="B387" s="250"/>
      <c r="C387" s="250"/>
      <c r="D387" s="250"/>
      <c r="E387" s="250"/>
      <c r="F387" s="250"/>
      <c r="H387" s="244"/>
      <c r="J387" s="272" t="s">
        <v>4158</v>
      </c>
      <c r="K387" s="272" t="s">
        <v>4691</v>
      </c>
      <c r="L387" s="250" t="s">
        <v>4635</v>
      </c>
      <c r="M387" s="272" t="s">
        <v>4147</v>
      </c>
      <c r="N387" s="272" t="s">
        <v>4210</v>
      </c>
      <c r="O387" s="272" t="s">
        <v>4670</v>
      </c>
      <c r="P387" s="274">
        <v>201603</v>
      </c>
      <c r="Q387" s="272" t="s">
        <v>4639</v>
      </c>
      <c r="R387" s="276">
        <v>1456.8</v>
      </c>
      <c r="S387" s="280" t="s">
        <v>9</v>
      </c>
      <c r="T387" s="280" t="s">
        <v>4699</v>
      </c>
      <c r="V387" s="244"/>
      <c r="AC387" s="244"/>
    </row>
    <row r="388" spans="1:29" ht="15" x14ac:dyDescent="0.25">
      <c r="A388" s="250"/>
      <c r="B388" s="250"/>
      <c r="C388" s="250"/>
      <c r="D388" s="250"/>
      <c r="E388" s="250"/>
      <c r="F388" s="250"/>
      <c r="H388" s="244"/>
      <c r="J388" s="272" t="s">
        <v>4158</v>
      </c>
      <c r="K388" s="272" t="s">
        <v>4691</v>
      </c>
      <c r="L388" s="250" t="s">
        <v>4635</v>
      </c>
      <c r="M388" s="272" t="s">
        <v>4148</v>
      </c>
      <c r="N388" s="272" t="s">
        <v>4626</v>
      </c>
      <c r="O388" s="272" t="s">
        <v>4670</v>
      </c>
      <c r="P388" s="274">
        <v>201603</v>
      </c>
      <c r="Q388" s="272" t="s">
        <v>4639</v>
      </c>
      <c r="R388" s="276">
        <v>711.32</v>
      </c>
      <c r="S388" s="280" t="s">
        <v>9</v>
      </c>
      <c r="T388" s="280" t="s">
        <v>4699</v>
      </c>
      <c r="V388" s="244"/>
      <c r="AC388" s="244"/>
    </row>
    <row r="389" spans="1:29" ht="15" x14ac:dyDescent="0.25">
      <c r="A389" s="250"/>
      <c r="B389" s="250"/>
      <c r="C389" s="250"/>
      <c r="D389" s="250"/>
      <c r="E389" s="250"/>
      <c r="F389" s="250"/>
      <c r="H389" s="244"/>
      <c r="J389" s="272" t="s">
        <v>4158</v>
      </c>
      <c r="K389" s="272" t="s">
        <v>4691</v>
      </c>
      <c r="L389" s="250" t="s">
        <v>4635</v>
      </c>
      <c r="M389" s="272" t="s">
        <v>4148</v>
      </c>
      <c r="N389" s="272" t="s">
        <v>4641</v>
      </c>
      <c r="O389" s="272" t="s">
        <v>4670</v>
      </c>
      <c r="P389" s="274">
        <v>201603</v>
      </c>
      <c r="Q389" s="272" t="s">
        <v>4639</v>
      </c>
      <c r="R389" s="276">
        <v>470.69</v>
      </c>
      <c r="S389" s="280" t="s">
        <v>9</v>
      </c>
      <c r="T389" s="280" t="s">
        <v>4699</v>
      </c>
      <c r="V389" s="244"/>
      <c r="AC389" s="244"/>
    </row>
    <row r="390" spans="1:29" ht="15" x14ac:dyDescent="0.25">
      <c r="A390" s="250"/>
      <c r="B390" s="250"/>
      <c r="C390" s="250"/>
      <c r="D390" s="250"/>
      <c r="E390" s="250"/>
      <c r="F390" s="250"/>
      <c r="H390" s="244"/>
      <c r="J390" s="272" t="s">
        <v>4158</v>
      </c>
      <c r="K390" s="272" t="s">
        <v>4691</v>
      </c>
      <c r="L390" s="250" t="s">
        <v>4635</v>
      </c>
      <c r="M390" s="272" t="s">
        <v>4145</v>
      </c>
      <c r="N390" s="272" t="s">
        <v>4642</v>
      </c>
      <c r="O390" s="272" t="s">
        <v>4670</v>
      </c>
      <c r="P390" s="274">
        <v>201603</v>
      </c>
      <c r="Q390" s="272" t="s">
        <v>4639</v>
      </c>
      <c r="R390" s="276">
        <v>70.89</v>
      </c>
      <c r="S390" s="280" t="s">
        <v>9</v>
      </c>
      <c r="T390" s="280" t="s">
        <v>4699</v>
      </c>
      <c r="V390" s="244"/>
      <c r="AC390" s="244"/>
    </row>
    <row r="391" spans="1:29" ht="15" x14ac:dyDescent="0.25">
      <c r="A391" s="250"/>
      <c r="B391" s="250"/>
      <c r="C391" s="250"/>
      <c r="D391" s="250"/>
      <c r="E391" s="250"/>
      <c r="F391" s="250"/>
      <c r="H391" s="244"/>
      <c r="J391" s="272" t="s">
        <v>4158</v>
      </c>
      <c r="K391" s="272" t="s">
        <v>4691</v>
      </c>
      <c r="L391" s="250" t="s">
        <v>4635</v>
      </c>
      <c r="M391" s="272" t="s">
        <v>4149</v>
      </c>
      <c r="N391" s="272" t="s">
        <v>4643</v>
      </c>
      <c r="O391" s="272" t="s">
        <v>4670</v>
      </c>
      <c r="P391" s="274">
        <v>201603</v>
      </c>
      <c r="Q391" s="272" t="s">
        <v>4639</v>
      </c>
      <c r="R391" s="276">
        <v>125.73</v>
      </c>
      <c r="S391" s="280" t="s">
        <v>9</v>
      </c>
      <c r="T391" s="280" t="s">
        <v>4699</v>
      </c>
      <c r="V391" s="244"/>
      <c r="AC391" s="244"/>
    </row>
    <row r="392" spans="1:29" ht="15" x14ac:dyDescent="0.25">
      <c r="A392" s="250"/>
      <c r="B392" s="250"/>
      <c r="C392" s="250"/>
      <c r="D392" s="250"/>
      <c r="E392" s="250"/>
      <c r="F392" s="250"/>
      <c r="H392" s="244"/>
      <c r="J392" s="272" t="s">
        <v>4158</v>
      </c>
      <c r="K392" s="272" t="s">
        <v>4691</v>
      </c>
      <c r="L392" s="250" t="s">
        <v>4635</v>
      </c>
      <c r="M392" s="272" t="s">
        <v>4146</v>
      </c>
      <c r="N392" s="272" t="s">
        <v>4202</v>
      </c>
      <c r="O392" s="272" t="s">
        <v>4670</v>
      </c>
      <c r="P392" s="274">
        <v>201604</v>
      </c>
      <c r="Q392" s="272" t="s">
        <v>4639</v>
      </c>
      <c r="R392" s="276">
        <v>2210.9699999999998</v>
      </c>
      <c r="S392" s="280" t="s">
        <v>9</v>
      </c>
      <c r="T392" s="280" t="s">
        <v>4699</v>
      </c>
      <c r="V392" s="244"/>
      <c r="AC392" s="244"/>
    </row>
    <row r="393" spans="1:29" ht="15" x14ac:dyDescent="0.25">
      <c r="A393" s="250"/>
      <c r="B393" s="250"/>
      <c r="C393" s="250"/>
      <c r="D393" s="250"/>
      <c r="E393" s="250"/>
      <c r="F393" s="250"/>
      <c r="H393" s="244"/>
      <c r="J393" s="272" t="s">
        <v>4158</v>
      </c>
      <c r="K393" s="272" t="s">
        <v>4691</v>
      </c>
      <c r="L393" s="250" t="s">
        <v>4635</v>
      </c>
      <c r="M393" s="272" t="s">
        <v>4147</v>
      </c>
      <c r="N393" s="272" t="s">
        <v>4210</v>
      </c>
      <c r="O393" s="272" t="s">
        <v>4670</v>
      </c>
      <c r="P393" s="274">
        <v>201604</v>
      </c>
      <c r="Q393" s="272" t="s">
        <v>4639</v>
      </c>
      <c r="R393" s="276">
        <v>1598.91</v>
      </c>
      <c r="S393" s="280" t="s">
        <v>9</v>
      </c>
      <c r="T393" s="280" t="s">
        <v>4699</v>
      </c>
      <c r="V393" s="244"/>
      <c r="AC393" s="244"/>
    </row>
    <row r="394" spans="1:29" ht="15" x14ac:dyDescent="0.25">
      <c r="A394" s="250"/>
      <c r="B394" s="250"/>
      <c r="C394" s="250"/>
      <c r="D394" s="250"/>
      <c r="E394" s="250"/>
      <c r="F394" s="250"/>
      <c r="H394" s="244"/>
      <c r="J394" s="272" t="s">
        <v>4158</v>
      </c>
      <c r="K394" s="272" t="s">
        <v>4691</v>
      </c>
      <c r="L394" s="250" t="s">
        <v>4635</v>
      </c>
      <c r="M394" s="272" t="s">
        <v>4148</v>
      </c>
      <c r="N394" s="272" t="s">
        <v>4626</v>
      </c>
      <c r="O394" s="272" t="s">
        <v>4670</v>
      </c>
      <c r="P394" s="274">
        <v>201604</v>
      </c>
      <c r="Q394" s="272" t="s">
        <v>4639</v>
      </c>
      <c r="R394" s="276">
        <v>499.7</v>
      </c>
      <c r="S394" s="280" t="s">
        <v>9</v>
      </c>
      <c r="T394" s="280" t="s">
        <v>4699</v>
      </c>
      <c r="V394" s="244"/>
      <c r="AC394" s="244"/>
    </row>
    <row r="395" spans="1:29" ht="15" x14ac:dyDescent="0.25">
      <c r="A395" s="250"/>
      <c r="B395" s="250"/>
      <c r="C395" s="250"/>
      <c r="D395" s="250"/>
      <c r="E395" s="250"/>
      <c r="F395" s="250"/>
      <c r="H395" s="244"/>
      <c r="J395" s="272" t="s">
        <v>4158</v>
      </c>
      <c r="K395" s="272" t="s">
        <v>4691</v>
      </c>
      <c r="L395" s="250" t="s">
        <v>4635</v>
      </c>
      <c r="M395" s="272" t="s">
        <v>4148</v>
      </c>
      <c r="N395" s="272" t="s">
        <v>4641</v>
      </c>
      <c r="O395" s="272" t="s">
        <v>4670</v>
      </c>
      <c r="P395" s="274">
        <v>201604</v>
      </c>
      <c r="Q395" s="272" t="s">
        <v>4639</v>
      </c>
      <c r="R395" s="276">
        <v>515.09</v>
      </c>
      <c r="S395" s="280" t="s">
        <v>9</v>
      </c>
      <c r="T395" s="280" t="s">
        <v>4699</v>
      </c>
      <c r="V395" s="244"/>
      <c r="AC395" s="244"/>
    </row>
    <row r="396" spans="1:29" ht="15" x14ac:dyDescent="0.25">
      <c r="A396" s="250"/>
      <c r="B396" s="250"/>
      <c r="C396" s="250"/>
      <c r="D396" s="250"/>
      <c r="E396" s="250"/>
      <c r="F396" s="250"/>
      <c r="H396" s="244"/>
      <c r="J396" s="272" t="s">
        <v>4158</v>
      </c>
      <c r="K396" s="272" t="s">
        <v>4691</v>
      </c>
      <c r="L396" s="250" t="s">
        <v>4635</v>
      </c>
      <c r="M396" s="272" t="s">
        <v>4145</v>
      </c>
      <c r="N396" s="272" t="s">
        <v>4642</v>
      </c>
      <c r="O396" s="272" t="s">
        <v>4670</v>
      </c>
      <c r="P396" s="274">
        <v>201604</v>
      </c>
      <c r="Q396" s="272" t="s">
        <v>4639</v>
      </c>
      <c r="R396" s="276">
        <v>199.95</v>
      </c>
      <c r="S396" s="280" t="s">
        <v>9</v>
      </c>
      <c r="T396" s="280" t="s">
        <v>4699</v>
      </c>
      <c r="V396" s="244"/>
      <c r="AC396" s="244"/>
    </row>
    <row r="397" spans="1:29" ht="15" x14ac:dyDescent="0.25">
      <c r="A397" s="250"/>
      <c r="B397" s="250"/>
      <c r="C397" s="250"/>
      <c r="D397" s="250"/>
      <c r="E397" s="250"/>
      <c r="F397" s="250"/>
      <c r="H397" s="244"/>
      <c r="J397" s="272" t="s">
        <v>4158</v>
      </c>
      <c r="K397" s="272" t="s">
        <v>4691</v>
      </c>
      <c r="L397" s="250" t="s">
        <v>4635</v>
      </c>
      <c r="M397" s="272" t="s">
        <v>4149</v>
      </c>
      <c r="N397" s="272" t="s">
        <v>4643</v>
      </c>
      <c r="O397" s="272" t="s">
        <v>4670</v>
      </c>
      <c r="P397" s="274">
        <v>201604</v>
      </c>
      <c r="Q397" s="272" t="s">
        <v>4639</v>
      </c>
      <c r="R397" s="276">
        <v>712.5</v>
      </c>
      <c r="S397" s="280" t="s">
        <v>9</v>
      </c>
      <c r="T397" s="280" t="s">
        <v>4699</v>
      </c>
      <c r="V397" s="244"/>
      <c r="AC397" s="244"/>
    </row>
    <row r="398" spans="1:29" ht="15" x14ac:dyDescent="0.25">
      <c r="A398" s="250"/>
      <c r="B398" s="250"/>
      <c r="C398" s="250"/>
      <c r="D398" s="250"/>
      <c r="E398" s="250"/>
      <c r="F398" s="250"/>
      <c r="H398" s="244"/>
      <c r="J398" s="272" t="s">
        <v>4158</v>
      </c>
      <c r="K398" s="272" t="s">
        <v>4691</v>
      </c>
      <c r="L398" s="250" t="s">
        <v>4635</v>
      </c>
      <c r="M398" s="272" t="s">
        <v>4146</v>
      </c>
      <c r="N398" s="272" t="s">
        <v>4202</v>
      </c>
      <c r="O398" s="272" t="s">
        <v>4670</v>
      </c>
      <c r="P398" s="274">
        <v>201605</v>
      </c>
      <c r="Q398" s="272" t="s">
        <v>4639</v>
      </c>
      <c r="R398" s="276">
        <v>1848.82</v>
      </c>
      <c r="S398" s="280" t="s">
        <v>9</v>
      </c>
      <c r="T398" s="280" t="s">
        <v>4699</v>
      </c>
      <c r="V398" s="244"/>
      <c r="AC398" s="244"/>
    </row>
    <row r="399" spans="1:29" ht="15" x14ac:dyDescent="0.25">
      <c r="A399" s="250"/>
      <c r="B399" s="250"/>
      <c r="C399" s="250"/>
      <c r="D399" s="250"/>
      <c r="E399" s="250"/>
      <c r="F399" s="250"/>
      <c r="H399" s="244"/>
      <c r="J399" s="272" t="s">
        <v>4158</v>
      </c>
      <c r="K399" s="272" t="s">
        <v>4691</v>
      </c>
      <c r="L399" s="250" t="s">
        <v>4635</v>
      </c>
      <c r="M399" s="272" t="s">
        <v>4147</v>
      </c>
      <c r="N399" s="272" t="s">
        <v>4210</v>
      </c>
      <c r="O399" s="272" t="s">
        <v>4670</v>
      </c>
      <c r="P399" s="274">
        <v>201605</v>
      </c>
      <c r="Q399" s="272" t="s">
        <v>4639</v>
      </c>
      <c r="R399" s="276">
        <v>1021.86</v>
      </c>
      <c r="S399" s="280" t="s">
        <v>9</v>
      </c>
      <c r="T399" s="280" t="s">
        <v>4699</v>
      </c>
      <c r="V399" s="244"/>
      <c r="AC399" s="244"/>
    </row>
    <row r="400" spans="1:29" ht="15" x14ac:dyDescent="0.25">
      <c r="A400" s="250"/>
      <c r="B400" s="250"/>
      <c r="C400" s="250"/>
      <c r="D400" s="250"/>
      <c r="E400" s="250"/>
      <c r="F400" s="250"/>
      <c r="H400" s="244"/>
      <c r="J400" s="272" t="s">
        <v>4158</v>
      </c>
      <c r="K400" s="272" t="s">
        <v>4691</v>
      </c>
      <c r="L400" s="250" t="s">
        <v>4635</v>
      </c>
      <c r="M400" s="272" t="s">
        <v>4148</v>
      </c>
      <c r="N400" s="272" t="s">
        <v>4626</v>
      </c>
      <c r="O400" s="272" t="s">
        <v>4670</v>
      </c>
      <c r="P400" s="274">
        <v>201605</v>
      </c>
      <c r="Q400" s="272" t="s">
        <v>4639</v>
      </c>
      <c r="R400" s="276">
        <v>509.47</v>
      </c>
      <c r="S400" s="280" t="s">
        <v>9</v>
      </c>
      <c r="T400" s="280" t="s">
        <v>4699</v>
      </c>
      <c r="V400" s="244"/>
      <c r="AC400" s="244"/>
    </row>
    <row r="401" spans="1:29" ht="15" x14ac:dyDescent="0.25">
      <c r="A401" s="250"/>
      <c r="B401" s="250"/>
      <c r="C401" s="250"/>
      <c r="D401" s="250"/>
      <c r="E401" s="250"/>
      <c r="F401" s="250"/>
      <c r="H401" s="244"/>
      <c r="J401" s="272" t="s">
        <v>4158</v>
      </c>
      <c r="K401" s="272" t="s">
        <v>4691</v>
      </c>
      <c r="L401" s="250" t="s">
        <v>4635</v>
      </c>
      <c r="M401" s="272" t="s">
        <v>4148</v>
      </c>
      <c r="N401" s="272" t="s">
        <v>4641</v>
      </c>
      <c r="O401" s="272" t="s">
        <v>4670</v>
      </c>
      <c r="P401" s="274">
        <v>201605</v>
      </c>
      <c r="Q401" s="272" t="s">
        <v>4639</v>
      </c>
      <c r="R401" s="276">
        <v>499.79</v>
      </c>
      <c r="S401" s="280" t="s">
        <v>9</v>
      </c>
      <c r="T401" s="280" t="s">
        <v>4699</v>
      </c>
      <c r="V401" s="244"/>
      <c r="AC401" s="244"/>
    </row>
    <row r="402" spans="1:29" ht="15" x14ac:dyDescent="0.25">
      <c r="A402" s="250"/>
      <c r="B402" s="250"/>
      <c r="C402" s="250"/>
      <c r="D402" s="250"/>
      <c r="E402" s="250"/>
      <c r="F402" s="250"/>
      <c r="H402" s="244"/>
      <c r="J402" s="272" t="s">
        <v>4158</v>
      </c>
      <c r="K402" s="272" t="s">
        <v>4691</v>
      </c>
      <c r="L402" s="250" t="s">
        <v>4635</v>
      </c>
      <c r="M402" s="272" t="s">
        <v>4145</v>
      </c>
      <c r="N402" s="272" t="s">
        <v>4642</v>
      </c>
      <c r="O402" s="272" t="s">
        <v>4670</v>
      </c>
      <c r="P402" s="274">
        <v>201605</v>
      </c>
      <c r="Q402" s="272" t="s">
        <v>4639</v>
      </c>
      <c r="R402" s="276">
        <v>232.53</v>
      </c>
      <c r="S402" s="280" t="s">
        <v>9</v>
      </c>
      <c r="T402" s="280" t="s">
        <v>4699</v>
      </c>
      <c r="V402" s="244"/>
      <c r="AC402" s="244"/>
    </row>
    <row r="403" spans="1:29" ht="15" x14ac:dyDescent="0.25">
      <c r="A403" s="250"/>
      <c r="B403" s="250"/>
      <c r="C403" s="250"/>
      <c r="D403" s="250"/>
      <c r="E403" s="250"/>
      <c r="F403" s="250"/>
      <c r="H403" s="244"/>
      <c r="J403" s="272" t="s">
        <v>4158</v>
      </c>
      <c r="K403" s="272" t="s">
        <v>4691</v>
      </c>
      <c r="L403" s="250" t="s">
        <v>4635</v>
      </c>
      <c r="M403" s="272" t="s">
        <v>4149</v>
      </c>
      <c r="N403" s="272" t="s">
        <v>4643</v>
      </c>
      <c r="O403" s="272" t="s">
        <v>4670</v>
      </c>
      <c r="P403" s="274">
        <v>201605</v>
      </c>
      <c r="Q403" s="272" t="s">
        <v>4639</v>
      </c>
      <c r="R403" s="276">
        <v>408.83</v>
      </c>
      <c r="S403" s="280" t="s">
        <v>9</v>
      </c>
      <c r="T403" s="280" t="s">
        <v>4699</v>
      </c>
      <c r="V403" s="244"/>
      <c r="AC403" s="244"/>
    </row>
    <row r="404" spans="1:29" ht="15" x14ac:dyDescent="0.25">
      <c r="A404" s="250"/>
      <c r="B404" s="250"/>
      <c r="C404" s="250"/>
      <c r="D404" s="250"/>
      <c r="E404" s="250"/>
      <c r="F404" s="250"/>
      <c r="H404" s="244"/>
      <c r="J404" s="272" t="s">
        <v>4158</v>
      </c>
      <c r="K404" s="272" t="s">
        <v>4691</v>
      </c>
      <c r="L404" s="250" t="s">
        <v>4635</v>
      </c>
      <c r="M404" s="272" t="s">
        <v>4146</v>
      </c>
      <c r="N404" s="272" t="s">
        <v>4202</v>
      </c>
      <c r="O404" s="272" t="s">
        <v>4670</v>
      </c>
      <c r="P404" s="274">
        <v>201606</v>
      </c>
      <c r="Q404" s="272" t="s">
        <v>4639</v>
      </c>
      <c r="R404" s="276">
        <v>1685.08</v>
      </c>
      <c r="S404" s="280" t="s">
        <v>9</v>
      </c>
      <c r="T404" s="280" t="s">
        <v>4699</v>
      </c>
      <c r="V404" s="244"/>
      <c r="AC404" s="244"/>
    </row>
    <row r="405" spans="1:29" ht="15" x14ac:dyDescent="0.25">
      <c r="A405" s="250"/>
      <c r="B405" s="250"/>
      <c r="C405" s="250"/>
      <c r="D405" s="250"/>
      <c r="E405" s="250"/>
      <c r="F405" s="250"/>
      <c r="H405" s="244"/>
      <c r="J405" s="272" t="s">
        <v>4158</v>
      </c>
      <c r="K405" s="272" t="s">
        <v>4691</v>
      </c>
      <c r="L405" s="250" t="s">
        <v>4635</v>
      </c>
      <c r="M405" s="272" t="s">
        <v>4147</v>
      </c>
      <c r="N405" s="272" t="s">
        <v>4210</v>
      </c>
      <c r="O405" s="272" t="s">
        <v>4670</v>
      </c>
      <c r="P405" s="274">
        <v>201606</v>
      </c>
      <c r="Q405" s="272" t="s">
        <v>4639</v>
      </c>
      <c r="R405" s="276">
        <v>936.91</v>
      </c>
      <c r="S405" s="280" t="s">
        <v>9</v>
      </c>
      <c r="T405" s="280" t="s">
        <v>4699</v>
      </c>
      <c r="V405" s="244"/>
      <c r="AC405" s="244"/>
    </row>
    <row r="406" spans="1:29" ht="15" x14ac:dyDescent="0.25">
      <c r="A406" s="250"/>
      <c r="B406" s="250"/>
      <c r="C406" s="250"/>
      <c r="D406" s="250"/>
      <c r="E406" s="250"/>
      <c r="F406" s="250"/>
      <c r="H406" s="244"/>
      <c r="J406" s="272" t="s">
        <v>4158</v>
      </c>
      <c r="K406" s="272" t="s">
        <v>4691</v>
      </c>
      <c r="L406" s="250" t="s">
        <v>4635</v>
      </c>
      <c r="M406" s="272" t="s">
        <v>4148</v>
      </c>
      <c r="N406" s="272" t="s">
        <v>4626</v>
      </c>
      <c r="O406" s="272" t="s">
        <v>4670</v>
      </c>
      <c r="P406" s="274">
        <v>201606</v>
      </c>
      <c r="Q406" s="272" t="s">
        <v>4639</v>
      </c>
      <c r="R406" s="276">
        <v>646.1</v>
      </c>
      <c r="S406" s="280" t="s">
        <v>9</v>
      </c>
      <c r="T406" s="280" t="s">
        <v>4699</v>
      </c>
      <c r="V406" s="244"/>
      <c r="AC406" s="244"/>
    </row>
    <row r="407" spans="1:29" ht="15" x14ac:dyDescent="0.25">
      <c r="A407" s="250"/>
      <c r="B407" s="250"/>
      <c r="C407" s="250"/>
      <c r="D407" s="250"/>
      <c r="E407" s="250"/>
      <c r="F407" s="250"/>
      <c r="H407" s="244"/>
      <c r="J407" s="272" t="s">
        <v>4158</v>
      </c>
      <c r="K407" s="272" t="s">
        <v>4691</v>
      </c>
      <c r="L407" s="250" t="s">
        <v>4635</v>
      </c>
      <c r="M407" s="272" t="s">
        <v>4148</v>
      </c>
      <c r="N407" s="272" t="s">
        <v>4641</v>
      </c>
      <c r="O407" s="272" t="s">
        <v>4670</v>
      </c>
      <c r="P407" s="274">
        <v>201606</v>
      </c>
      <c r="Q407" s="272" t="s">
        <v>4639</v>
      </c>
      <c r="R407" s="276">
        <v>414.26</v>
      </c>
      <c r="S407" s="280" t="s">
        <v>9</v>
      </c>
      <c r="T407" s="280" t="s">
        <v>4699</v>
      </c>
      <c r="V407" s="244"/>
      <c r="AC407" s="244"/>
    </row>
    <row r="408" spans="1:29" ht="15" x14ac:dyDescent="0.25">
      <c r="A408" s="250"/>
      <c r="B408" s="250"/>
      <c r="C408" s="250"/>
      <c r="D408" s="250"/>
      <c r="E408" s="250"/>
      <c r="F408" s="250"/>
      <c r="H408" s="244"/>
      <c r="J408" s="272" t="s">
        <v>4158</v>
      </c>
      <c r="K408" s="272" t="s">
        <v>4691</v>
      </c>
      <c r="L408" s="250" t="s">
        <v>4635</v>
      </c>
      <c r="M408" s="272" t="s">
        <v>4145</v>
      </c>
      <c r="N408" s="272" t="s">
        <v>4642</v>
      </c>
      <c r="O408" s="272" t="s">
        <v>4670</v>
      </c>
      <c r="P408" s="274">
        <v>201606</v>
      </c>
      <c r="Q408" s="272" t="s">
        <v>4639</v>
      </c>
      <c r="R408" s="276">
        <v>229.53</v>
      </c>
      <c r="S408" s="280" t="s">
        <v>9</v>
      </c>
      <c r="T408" s="280" t="s">
        <v>4699</v>
      </c>
      <c r="V408" s="244"/>
      <c r="AC408" s="244"/>
    </row>
    <row r="409" spans="1:29" ht="15" x14ac:dyDescent="0.25">
      <c r="A409" s="250"/>
      <c r="B409" s="250"/>
      <c r="C409" s="250"/>
      <c r="D409" s="250"/>
      <c r="E409" s="250"/>
      <c r="F409" s="250"/>
      <c r="H409" s="244"/>
      <c r="J409" s="272" t="s">
        <v>4158</v>
      </c>
      <c r="K409" s="272" t="s">
        <v>4691</v>
      </c>
      <c r="L409" s="250" t="s">
        <v>4635</v>
      </c>
      <c r="M409" s="272" t="s">
        <v>4149</v>
      </c>
      <c r="N409" s="272" t="s">
        <v>4643</v>
      </c>
      <c r="O409" s="272" t="s">
        <v>4670</v>
      </c>
      <c r="P409" s="274">
        <v>201606</v>
      </c>
      <c r="Q409" s="272" t="s">
        <v>4639</v>
      </c>
      <c r="R409" s="276">
        <v>453.15</v>
      </c>
      <c r="S409" s="280" t="s">
        <v>9</v>
      </c>
      <c r="T409" s="280" t="s">
        <v>4699</v>
      </c>
      <c r="V409" s="244"/>
      <c r="AC409" s="244"/>
    </row>
    <row r="410" spans="1:29" ht="15" x14ac:dyDescent="0.25">
      <c r="A410" s="250"/>
      <c r="B410" s="250"/>
      <c r="C410" s="250"/>
      <c r="D410" s="250"/>
      <c r="E410" s="250"/>
      <c r="F410" s="250"/>
      <c r="H410" s="244"/>
      <c r="J410" s="272" t="s">
        <v>4158</v>
      </c>
      <c r="K410" s="272" t="s">
        <v>4691</v>
      </c>
      <c r="L410" s="250" t="s">
        <v>4635</v>
      </c>
      <c r="M410" s="272" t="s">
        <v>4146</v>
      </c>
      <c r="N410" s="272" t="s">
        <v>4202</v>
      </c>
      <c r="O410" s="272" t="s">
        <v>4670</v>
      </c>
      <c r="P410" s="274">
        <v>201607</v>
      </c>
      <c r="Q410" s="272" t="s">
        <v>4639</v>
      </c>
      <c r="R410" s="276">
        <v>2260.9899999999998</v>
      </c>
      <c r="S410" s="280" t="s">
        <v>9</v>
      </c>
      <c r="T410" s="280" t="s">
        <v>4699</v>
      </c>
      <c r="V410" s="244"/>
      <c r="AC410" s="244"/>
    </row>
    <row r="411" spans="1:29" ht="15" x14ac:dyDescent="0.25">
      <c r="A411" s="250"/>
      <c r="B411" s="250"/>
      <c r="C411" s="250"/>
      <c r="D411" s="250"/>
      <c r="E411" s="250"/>
      <c r="F411" s="250"/>
      <c r="H411" s="244"/>
      <c r="J411" s="272" t="s">
        <v>4158</v>
      </c>
      <c r="K411" s="272" t="s">
        <v>4691</v>
      </c>
      <c r="L411" s="250" t="s">
        <v>4635</v>
      </c>
      <c r="M411" s="272" t="s">
        <v>4147</v>
      </c>
      <c r="N411" s="272" t="s">
        <v>4210</v>
      </c>
      <c r="O411" s="272" t="s">
        <v>4670</v>
      </c>
      <c r="P411" s="274">
        <v>201607</v>
      </c>
      <c r="Q411" s="272" t="s">
        <v>4639</v>
      </c>
      <c r="R411" s="276">
        <v>1114.52</v>
      </c>
      <c r="S411" s="280" t="s">
        <v>9</v>
      </c>
      <c r="T411" s="280" t="s">
        <v>4699</v>
      </c>
      <c r="V411" s="244"/>
      <c r="AC411" s="244"/>
    </row>
    <row r="412" spans="1:29" ht="15" x14ac:dyDescent="0.25">
      <c r="A412" s="250"/>
      <c r="B412" s="250"/>
      <c r="C412" s="250"/>
      <c r="D412" s="250"/>
      <c r="E412" s="250"/>
      <c r="F412" s="250"/>
      <c r="H412" s="244"/>
      <c r="J412" s="272" t="s">
        <v>4158</v>
      </c>
      <c r="K412" s="272" t="s">
        <v>4691</v>
      </c>
      <c r="L412" s="250" t="s">
        <v>4635</v>
      </c>
      <c r="M412" s="272" t="s">
        <v>4148</v>
      </c>
      <c r="N412" s="272" t="s">
        <v>4626</v>
      </c>
      <c r="O412" s="272" t="s">
        <v>4670</v>
      </c>
      <c r="P412" s="274">
        <v>201607</v>
      </c>
      <c r="Q412" s="272" t="s">
        <v>4639</v>
      </c>
      <c r="R412" s="276">
        <v>623</v>
      </c>
      <c r="S412" s="280" t="s">
        <v>9</v>
      </c>
      <c r="T412" s="280" t="s">
        <v>4699</v>
      </c>
      <c r="V412" s="244"/>
      <c r="AC412" s="244"/>
    </row>
    <row r="413" spans="1:29" ht="15" x14ac:dyDescent="0.25">
      <c r="A413" s="250"/>
      <c r="B413" s="250"/>
      <c r="C413" s="250"/>
      <c r="D413" s="250"/>
      <c r="E413" s="250"/>
      <c r="F413" s="250"/>
      <c r="H413" s="244"/>
      <c r="J413" s="272" t="s">
        <v>4158</v>
      </c>
      <c r="K413" s="272" t="s">
        <v>4691</v>
      </c>
      <c r="L413" s="250" t="s">
        <v>4635</v>
      </c>
      <c r="M413" s="272" t="s">
        <v>4148</v>
      </c>
      <c r="N413" s="272" t="s">
        <v>4641</v>
      </c>
      <c r="O413" s="272" t="s">
        <v>4670</v>
      </c>
      <c r="P413" s="274">
        <v>201607</v>
      </c>
      <c r="Q413" s="272" t="s">
        <v>4639</v>
      </c>
      <c r="R413" s="276">
        <v>560.64</v>
      </c>
      <c r="S413" s="280" t="s">
        <v>9</v>
      </c>
      <c r="T413" s="280" t="s">
        <v>4699</v>
      </c>
      <c r="V413" s="244"/>
      <c r="AC413" s="244"/>
    </row>
    <row r="414" spans="1:29" ht="15" x14ac:dyDescent="0.25">
      <c r="A414" s="250"/>
      <c r="B414" s="250"/>
      <c r="C414" s="250"/>
      <c r="D414" s="250"/>
      <c r="E414" s="250"/>
      <c r="F414" s="250"/>
      <c r="H414" s="244"/>
      <c r="J414" s="272" t="s">
        <v>4158</v>
      </c>
      <c r="K414" s="272" t="s">
        <v>4691</v>
      </c>
      <c r="L414" s="250" t="s">
        <v>4635</v>
      </c>
      <c r="M414" s="272" t="s">
        <v>4145</v>
      </c>
      <c r="N414" s="272" t="s">
        <v>4642</v>
      </c>
      <c r="O414" s="272" t="s">
        <v>4670</v>
      </c>
      <c r="P414" s="274">
        <v>201607</v>
      </c>
      <c r="Q414" s="272" t="s">
        <v>4639</v>
      </c>
      <c r="R414" s="276">
        <v>180.8</v>
      </c>
      <c r="S414" s="280" t="s">
        <v>9</v>
      </c>
      <c r="T414" s="280" t="s">
        <v>4699</v>
      </c>
      <c r="V414" s="244"/>
      <c r="AC414" s="244"/>
    </row>
    <row r="415" spans="1:29" ht="15" x14ac:dyDescent="0.25">
      <c r="A415" s="250"/>
      <c r="B415" s="250"/>
      <c r="C415" s="250"/>
      <c r="D415" s="250"/>
      <c r="E415" s="250"/>
      <c r="F415" s="250"/>
      <c r="H415" s="244"/>
      <c r="J415" s="272" t="s">
        <v>4158</v>
      </c>
      <c r="K415" s="272" t="s">
        <v>4691</v>
      </c>
      <c r="L415" s="250" t="s">
        <v>4635</v>
      </c>
      <c r="M415" s="272" t="s">
        <v>4149</v>
      </c>
      <c r="N415" s="272" t="s">
        <v>4643</v>
      </c>
      <c r="O415" s="272" t="s">
        <v>4670</v>
      </c>
      <c r="P415" s="274">
        <v>201607</v>
      </c>
      <c r="Q415" s="272" t="s">
        <v>4639</v>
      </c>
      <c r="R415" s="276">
        <v>260.5</v>
      </c>
      <c r="S415" s="280" t="s">
        <v>9</v>
      </c>
      <c r="T415" s="280" t="s">
        <v>4699</v>
      </c>
      <c r="V415" s="244"/>
      <c r="AC415" s="244"/>
    </row>
    <row r="416" spans="1:29" ht="15" x14ac:dyDescent="0.25">
      <c r="A416" s="250"/>
      <c r="B416" s="250"/>
      <c r="C416" s="250"/>
      <c r="D416" s="250"/>
      <c r="E416" s="250"/>
      <c r="F416" s="250"/>
      <c r="H416" s="244"/>
      <c r="J416" s="272" t="s">
        <v>4158</v>
      </c>
      <c r="K416" s="272" t="s">
        <v>4691</v>
      </c>
      <c r="L416" s="250" t="s">
        <v>4635</v>
      </c>
      <c r="M416" s="272" t="s">
        <v>4146</v>
      </c>
      <c r="N416" s="272" t="s">
        <v>4202</v>
      </c>
      <c r="O416" s="272" t="s">
        <v>4670</v>
      </c>
      <c r="P416" s="274">
        <v>201608</v>
      </c>
      <c r="Q416" s="272" t="s">
        <v>4639</v>
      </c>
      <c r="R416" s="276">
        <v>2597.92</v>
      </c>
      <c r="S416" s="280" t="s">
        <v>9</v>
      </c>
      <c r="T416" s="280" t="s">
        <v>4699</v>
      </c>
      <c r="V416" s="244"/>
      <c r="AC416" s="244"/>
    </row>
    <row r="417" spans="1:29" ht="15" x14ac:dyDescent="0.25">
      <c r="A417" s="250"/>
      <c r="B417" s="250"/>
      <c r="C417" s="250"/>
      <c r="D417" s="250"/>
      <c r="E417" s="250"/>
      <c r="F417" s="250"/>
      <c r="H417" s="244"/>
      <c r="J417" s="272" t="s">
        <v>4158</v>
      </c>
      <c r="K417" s="272" t="s">
        <v>4691</v>
      </c>
      <c r="L417" s="250" t="s">
        <v>4635</v>
      </c>
      <c r="M417" s="272" t="s">
        <v>4147</v>
      </c>
      <c r="N417" s="272" t="s">
        <v>4210</v>
      </c>
      <c r="O417" s="272" t="s">
        <v>4670</v>
      </c>
      <c r="P417" s="274">
        <v>201608</v>
      </c>
      <c r="Q417" s="272" t="s">
        <v>4639</v>
      </c>
      <c r="R417" s="276">
        <v>1092.94</v>
      </c>
      <c r="S417" s="280" t="s">
        <v>9</v>
      </c>
      <c r="T417" s="280" t="s">
        <v>4699</v>
      </c>
      <c r="V417" s="244"/>
      <c r="AC417" s="244"/>
    </row>
    <row r="418" spans="1:29" ht="15" x14ac:dyDescent="0.25">
      <c r="A418" s="250"/>
      <c r="B418" s="250"/>
      <c r="C418" s="250"/>
      <c r="D418" s="250"/>
      <c r="E418" s="250"/>
      <c r="F418" s="250"/>
      <c r="H418" s="244"/>
      <c r="J418" s="272" t="s">
        <v>4158</v>
      </c>
      <c r="K418" s="272" t="s">
        <v>4691</v>
      </c>
      <c r="L418" s="250" t="s">
        <v>4635</v>
      </c>
      <c r="M418" s="272" t="s">
        <v>4148</v>
      </c>
      <c r="N418" s="272" t="s">
        <v>4626</v>
      </c>
      <c r="O418" s="272" t="s">
        <v>4670</v>
      </c>
      <c r="P418" s="274">
        <v>201608</v>
      </c>
      <c r="Q418" s="272" t="s">
        <v>4639</v>
      </c>
      <c r="R418" s="276">
        <v>530.9</v>
      </c>
      <c r="S418" s="280" t="s">
        <v>9</v>
      </c>
      <c r="T418" s="280" t="s">
        <v>4699</v>
      </c>
      <c r="V418" s="244"/>
      <c r="AC418" s="244"/>
    </row>
    <row r="419" spans="1:29" ht="15" x14ac:dyDescent="0.25">
      <c r="A419" s="250"/>
      <c r="B419" s="250"/>
      <c r="C419" s="250"/>
      <c r="D419" s="250"/>
      <c r="E419" s="250"/>
      <c r="F419" s="250"/>
      <c r="H419" s="244"/>
      <c r="J419" s="272" t="s">
        <v>4158</v>
      </c>
      <c r="K419" s="272" t="s">
        <v>4691</v>
      </c>
      <c r="L419" s="250" t="s">
        <v>4635</v>
      </c>
      <c r="M419" s="272" t="s">
        <v>4148</v>
      </c>
      <c r="N419" s="272" t="s">
        <v>4641</v>
      </c>
      <c r="O419" s="272" t="s">
        <v>4670</v>
      </c>
      <c r="P419" s="274">
        <v>201608</v>
      </c>
      <c r="Q419" s="272" t="s">
        <v>4639</v>
      </c>
      <c r="R419" s="276">
        <v>605.79999999999995</v>
      </c>
      <c r="S419" s="280" t="s">
        <v>9</v>
      </c>
      <c r="T419" s="280" t="s">
        <v>4699</v>
      </c>
      <c r="V419" s="244"/>
      <c r="AC419" s="244"/>
    </row>
    <row r="420" spans="1:29" ht="15" x14ac:dyDescent="0.25">
      <c r="A420" s="250"/>
      <c r="B420" s="250"/>
      <c r="C420" s="250"/>
      <c r="D420" s="250"/>
      <c r="E420" s="250"/>
      <c r="F420" s="250"/>
      <c r="H420" s="244"/>
      <c r="J420" s="272" t="s">
        <v>4158</v>
      </c>
      <c r="K420" s="272" t="s">
        <v>4691</v>
      </c>
      <c r="L420" s="250" t="s">
        <v>4635</v>
      </c>
      <c r="M420" s="272" t="s">
        <v>4145</v>
      </c>
      <c r="N420" s="272" t="s">
        <v>4642</v>
      </c>
      <c r="O420" s="272" t="s">
        <v>4670</v>
      </c>
      <c r="P420" s="274">
        <v>201608</v>
      </c>
      <c r="Q420" s="272" t="s">
        <v>4639</v>
      </c>
      <c r="R420" s="276">
        <v>28.28</v>
      </c>
      <c r="S420" s="280" t="s">
        <v>9</v>
      </c>
      <c r="T420" s="280" t="s">
        <v>4699</v>
      </c>
      <c r="V420" s="244"/>
      <c r="AC420" s="244"/>
    </row>
    <row r="421" spans="1:29" ht="15" x14ac:dyDescent="0.25">
      <c r="A421" s="250"/>
      <c r="B421" s="250"/>
      <c r="C421" s="250"/>
      <c r="D421" s="250"/>
      <c r="E421" s="250"/>
      <c r="F421" s="250"/>
      <c r="H421" s="244"/>
      <c r="J421" s="272" t="s">
        <v>4158</v>
      </c>
      <c r="K421" s="272" t="s">
        <v>4691</v>
      </c>
      <c r="L421" s="250" t="s">
        <v>4635</v>
      </c>
      <c r="M421" s="272" t="s">
        <v>4149</v>
      </c>
      <c r="N421" s="272" t="s">
        <v>4643</v>
      </c>
      <c r="O421" s="272" t="s">
        <v>4670</v>
      </c>
      <c r="P421" s="274">
        <v>201608</v>
      </c>
      <c r="Q421" s="272" t="s">
        <v>4639</v>
      </c>
      <c r="R421" s="276">
        <v>421.5</v>
      </c>
      <c r="S421" s="280" t="s">
        <v>9</v>
      </c>
      <c r="T421" s="280" t="s">
        <v>4699</v>
      </c>
      <c r="V421" s="244"/>
      <c r="AC421" s="244"/>
    </row>
    <row r="422" spans="1:29" ht="15" x14ac:dyDescent="0.25">
      <c r="A422" s="250"/>
      <c r="B422" s="250"/>
      <c r="C422" s="250"/>
      <c r="D422" s="250"/>
      <c r="E422" s="250"/>
      <c r="F422" s="250"/>
      <c r="H422" s="244"/>
      <c r="J422" s="272" t="s">
        <v>4158</v>
      </c>
      <c r="K422" s="272" t="s">
        <v>4691</v>
      </c>
      <c r="L422" s="250" t="s">
        <v>4635</v>
      </c>
      <c r="M422" s="272" t="s">
        <v>4146</v>
      </c>
      <c r="N422" s="272" t="s">
        <v>4202</v>
      </c>
      <c r="O422" s="272" t="s">
        <v>4670</v>
      </c>
      <c r="P422" s="274">
        <v>201609</v>
      </c>
      <c r="Q422" s="272" t="s">
        <v>4639</v>
      </c>
      <c r="R422" s="276">
        <v>2459.34</v>
      </c>
      <c r="S422" s="280" t="s">
        <v>9</v>
      </c>
      <c r="T422" s="280" t="s">
        <v>4699</v>
      </c>
      <c r="V422" s="244"/>
      <c r="AC422" s="244"/>
    </row>
    <row r="423" spans="1:29" ht="15" x14ac:dyDescent="0.25">
      <c r="A423" s="250"/>
      <c r="B423" s="250"/>
      <c r="C423" s="250"/>
      <c r="D423" s="250"/>
      <c r="E423" s="250"/>
      <c r="F423" s="250"/>
      <c r="H423" s="244"/>
      <c r="J423" s="272" t="s">
        <v>4158</v>
      </c>
      <c r="K423" s="272" t="s">
        <v>4691</v>
      </c>
      <c r="L423" s="250" t="s">
        <v>4635</v>
      </c>
      <c r="M423" s="272" t="s">
        <v>4147</v>
      </c>
      <c r="N423" s="272" t="s">
        <v>4210</v>
      </c>
      <c r="O423" s="272" t="s">
        <v>4670</v>
      </c>
      <c r="P423" s="274">
        <v>201609</v>
      </c>
      <c r="Q423" s="272" t="s">
        <v>4639</v>
      </c>
      <c r="R423" s="276">
        <v>1285.6099999999999</v>
      </c>
      <c r="S423" s="280" t="s">
        <v>9</v>
      </c>
      <c r="T423" s="280" t="s">
        <v>4699</v>
      </c>
      <c r="V423" s="244"/>
      <c r="AC423" s="244"/>
    </row>
    <row r="424" spans="1:29" ht="15" x14ac:dyDescent="0.25">
      <c r="A424" s="250"/>
      <c r="B424" s="250"/>
      <c r="C424" s="250"/>
      <c r="D424" s="250"/>
      <c r="E424" s="250"/>
      <c r="F424" s="250"/>
      <c r="H424" s="244"/>
      <c r="J424" s="272" t="s">
        <v>4158</v>
      </c>
      <c r="K424" s="272" t="s">
        <v>4691</v>
      </c>
      <c r="L424" s="250" t="s">
        <v>4635</v>
      </c>
      <c r="M424" s="272" t="s">
        <v>4148</v>
      </c>
      <c r="N424" s="272" t="s">
        <v>4626</v>
      </c>
      <c r="O424" s="272" t="s">
        <v>4670</v>
      </c>
      <c r="P424" s="274">
        <v>201609</v>
      </c>
      <c r="Q424" s="272" t="s">
        <v>4639</v>
      </c>
      <c r="R424" s="276">
        <v>116.41</v>
      </c>
      <c r="S424" s="280" t="s">
        <v>9</v>
      </c>
      <c r="T424" s="280" t="s">
        <v>4699</v>
      </c>
      <c r="V424" s="244"/>
      <c r="AC424" s="244"/>
    </row>
    <row r="425" spans="1:29" ht="15" x14ac:dyDescent="0.25">
      <c r="A425" s="250"/>
      <c r="B425" s="250"/>
      <c r="C425" s="250"/>
      <c r="D425" s="250"/>
      <c r="E425" s="250"/>
      <c r="F425" s="250"/>
      <c r="H425" s="244"/>
      <c r="J425" s="272" t="s">
        <v>4158</v>
      </c>
      <c r="K425" s="272" t="s">
        <v>4691</v>
      </c>
      <c r="L425" s="250" t="s">
        <v>4635</v>
      </c>
      <c r="M425" s="272" t="s">
        <v>4148</v>
      </c>
      <c r="N425" s="272" t="s">
        <v>4641</v>
      </c>
      <c r="O425" s="272" t="s">
        <v>4670</v>
      </c>
      <c r="P425" s="274">
        <v>201609</v>
      </c>
      <c r="Q425" s="272" t="s">
        <v>4639</v>
      </c>
      <c r="R425" s="276">
        <v>555.22</v>
      </c>
      <c r="S425" s="280" t="s">
        <v>9</v>
      </c>
      <c r="T425" s="280" t="s">
        <v>4699</v>
      </c>
      <c r="V425" s="244"/>
      <c r="AC425" s="244"/>
    </row>
    <row r="426" spans="1:29" ht="15" x14ac:dyDescent="0.25">
      <c r="A426" s="250"/>
      <c r="B426" s="250"/>
      <c r="C426" s="250"/>
      <c r="D426" s="250"/>
      <c r="E426" s="250"/>
      <c r="F426" s="250"/>
      <c r="H426" s="244"/>
      <c r="J426" s="272" t="s">
        <v>4158</v>
      </c>
      <c r="K426" s="272" t="s">
        <v>4691</v>
      </c>
      <c r="L426" s="250" t="s">
        <v>4635</v>
      </c>
      <c r="M426" s="272" t="s">
        <v>4145</v>
      </c>
      <c r="N426" s="272" t="s">
        <v>4642</v>
      </c>
      <c r="O426" s="272" t="s">
        <v>4670</v>
      </c>
      <c r="P426" s="274">
        <v>201609</v>
      </c>
      <c r="Q426" s="272" t="s">
        <v>4639</v>
      </c>
      <c r="R426" s="276">
        <v>129.21</v>
      </c>
      <c r="S426" s="280" t="s">
        <v>9</v>
      </c>
      <c r="T426" s="280" t="s">
        <v>4699</v>
      </c>
      <c r="V426" s="244"/>
      <c r="AC426" s="244"/>
    </row>
    <row r="427" spans="1:29" ht="15" x14ac:dyDescent="0.25">
      <c r="A427" s="250"/>
      <c r="B427" s="250"/>
      <c r="C427" s="250"/>
      <c r="D427" s="250"/>
      <c r="E427" s="250"/>
      <c r="F427" s="250"/>
      <c r="H427" s="244"/>
      <c r="J427" s="272" t="s">
        <v>4158</v>
      </c>
      <c r="K427" s="272" t="s">
        <v>4691</v>
      </c>
      <c r="L427" s="250" t="s">
        <v>4635</v>
      </c>
      <c r="M427" s="272" t="s">
        <v>4149</v>
      </c>
      <c r="N427" s="272" t="s">
        <v>4643</v>
      </c>
      <c r="O427" s="272" t="s">
        <v>4670</v>
      </c>
      <c r="P427" s="274">
        <v>201609</v>
      </c>
      <c r="Q427" s="272" t="s">
        <v>4639</v>
      </c>
      <c r="R427" s="276">
        <v>477.48</v>
      </c>
      <c r="S427" s="280" t="s">
        <v>9</v>
      </c>
      <c r="T427" s="280" t="s">
        <v>4699</v>
      </c>
      <c r="V427" s="244"/>
      <c r="AC427" s="244"/>
    </row>
    <row r="428" spans="1:29" ht="15" x14ac:dyDescent="0.25">
      <c r="A428" s="250"/>
      <c r="B428" s="250"/>
      <c r="C428" s="250"/>
      <c r="D428" s="250"/>
      <c r="E428" s="250"/>
      <c r="F428" s="250"/>
      <c r="H428" s="244"/>
      <c r="J428" s="272" t="s">
        <v>4158</v>
      </c>
      <c r="K428" s="272" t="s">
        <v>4691</v>
      </c>
      <c r="L428" s="250" t="s">
        <v>4635</v>
      </c>
      <c r="M428" s="272" t="s">
        <v>4137</v>
      </c>
      <c r="N428" s="272" t="s">
        <v>4638</v>
      </c>
      <c r="O428" s="272" t="s">
        <v>4670</v>
      </c>
      <c r="P428" s="274">
        <v>201610</v>
      </c>
      <c r="Q428" s="272" t="s">
        <v>4639</v>
      </c>
      <c r="R428" s="276">
        <v>717.84</v>
      </c>
      <c r="S428" s="280" t="s">
        <v>9</v>
      </c>
      <c r="T428" s="280" t="s">
        <v>4699</v>
      </c>
      <c r="V428" s="244"/>
      <c r="AC428" s="244"/>
    </row>
    <row r="429" spans="1:29" ht="15" x14ac:dyDescent="0.25">
      <c r="A429" s="250"/>
      <c r="B429" s="250"/>
      <c r="C429" s="250"/>
      <c r="D429" s="250"/>
      <c r="E429" s="250"/>
      <c r="F429" s="250"/>
      <c r="H429" s="244"/>
      <c r="J429" s="272" t="s">
        <v>4158</v>
      </c>
      <c r="K429" s="272" t="s">
        <v>4691</v>
      </c>
      <c r="L429" s="250" t="s">
        <v>4635</v>
      </c>
      <c r="M429" s="272" t="s">
        <v>4146</v>
      </c>
      <c r="N429" s="272" t="s">
        <v>4202</v>
      </c>
      <c r="O429" s="272" t="s">
        <v>4670</v>
      </c>
      <c r="P429" s="274">
        <v>201610</v>
      </c>
      <c r="Q429" s="272" t="s">
        <v>4639</v>
      </c>
      <c r="R429" s="276">
        <v>2682.64</v>
      </c>
      <c r="S429" s="280" t="s">
        <v>9</v>
      </c>
      <c r="T429" s="280" t="s">
        <v>4699</v>
      </c>
      <c r="V429" s="244"/>
      <c r="AC429" s="244"/>
    </row>
    <row r="430" spans="1:29" ht="15" x14ac:dyDescent="0.25">
      <c r="A430" s="250"/>
      <c r="B430" s="250"/>
      <c r="C430" s="250"/>
      <c r="D430" s="250"/>
      <c r="E430" s="250"/>
      <c r="F430" s="250"/>
      <c r="H430" s="244"/>
      <c r="J430" s="272" t="s">
        <v>4158</v>
      </c>
      <c r="K430" s="272" t="s">
        <v>4691</v>
      </c>
      <c r="L430" s="250" t="s">
        <v>4635</v>
      </c>
      <c r="M430" s="272" t="s">
        <v>4147</v>
      </c>
      <c r="N430" s="272" t="s">
        <v>4210</v>
      </c>
      <c r="O430" s="272" t="s">
        <v>4670</v>
      </c>
      <c r="P430" s="274">
        <v>201610</v>
      </c>
      <c r="Q430" s="272" t="s">
        <v>4639</v>
      </c>
      <c r="R430" s="276">
        <v>741.96</v>
      </c>
      <c r="S430" s="280" t="s">
        <v>9</v>
      </c>
      <c r="T430" s="280" t="s">
        <v>4699</v>
      </c>
      <c r="V430" s="244"/>
      <c r="AC430" s="244"/>
    </row>
    <row r="431" spans="1:29" ht="15" x14ac:dyDescent="0.25">
      <c r="A431" s="250"/>
      <c r="B431" s="250"/>
      <c r="C431" s="250"/>
      <c r="D431" s="250"/>
      <c r="E431" s="250"/>
      <c r="F431" s="250"/>
      <c r="H431" s="244"/>
      <c r="J431" s="272" t="s">
        <v>4158</v>
      </c>
      <c r="K431" s="272" t="s">
        <v>4691</v>
      </c>
      <c r="L431" s="250" t="s">
        <v>4635</v>
      </c>
      <c r="M431" s="272" t="s">
        <v>4147</v>
      </c>
      <c r="N431" s="272" t="s">
        <v>4640</v>
      </c>
      <c r="O431" s="272" t="s">
        <v>4670</v>
      </c>
      <c r="P431" s="274">
        <v>201610</v>
      </c>
      <c r="Q431" s="272" t="s">
        <v>4639</v>
      </c>
      <c r="R431" s="276">
        <v>20.94</v>
      </c>
      <c r="S431" s="280" t="s">
        <v>9</v>
      </c>
      <c r="T431" s="280" t="s">
        <v>4699</v>
      </c>
      <c r="V431" s="244"/>
      <c r="AC431" s="244"/>
    </row>
    <row r="432" spans="1:29" ht="15" x14ac:dyDescent="0.25">
      <c r="A432" s="250"/>
      <c r="B432" s="250"/>
      <c r="C432" s="250"/>
      <c r="D432" s="250"/>
      <c r="E432" s="250"/>
      <c r="F432" s="250"/>
      <c r="H432" s="244"/>
      <c r="J432" s="272" t="s">
        <v>4158</v>
      </c>
      <c r="K432" s="272" t="s">
        <v>4691</v>
      </c>
      <c r="L432" s="250" t="s">
        <v>4635</v>
      </c>
      <c r="M432" s="272" t="s">
        <v>4148</v>
      </c>
      <c r="N432" s="272" t="s">
        <v>4641</v>
      </c>
      <c r="O432" s="272" t="s">
        <v>4670</v>
      </c>
      <c r="P432" s="274">
        <v>201610</v>
      </c>
      <c r="Q432" s="272" t="s">
        <v>4639</v>
      </c>
      <c r="R432" s="276">
        <v>511.53</v>
      </c>
      <c r="S432" s="280" t="s">
        <v>9</v>
      </c>
      <c r="T432" s="280" t="s">
        <v>4699</v>
      </c>
      <c r="V432" s="244"/>
      <c r="AC432" s="244"/>
    </row>
    <row r="433" spans="1:29" ht="15" x14ac:dyDescent="0.25">
      <c r="A433" s="250"/>
      <c r="B433" s="250"/>
      <c r="C433" s="250"/>
      <c r="D433" s="250"/>
      <c r="E433" s="250"/>
      <c r="F433" s="250"/>
      <c r="H433" s="244"/>
      <c r="J433" s="272" t="s">
        <v>4158</v>
      </c>
      <c r="K433" s="272" t="s">
        <v>4691</v>
      </c>
      <c r="L433" s="250" t="s">
        <v>4635</v>
      </c>
      <c r="M433" s="272" t="s">
        <v>4145</v>
      </c>
      <c r="N433" s="272" t="s">
        <v>4642</v>
      </c>
      <c r="O433" s="272" t="s">
        <v>4670</v>
      </c>
      <c r="P433" s="274">
        <v>201610</v>
      </c>
      <c r="Q433" s="272" t="s">
        <v>4639</v>
      </c>
      <c r="R433" s="276">
        <v>142.41</v>
      </c>
      <c r="S433" s="280" t="s">
        <v>9</v>
      </c>
      <c r="T433" s="280" t="s">
        <v>4699</v>
      </c>
      <c r="V433" s="244"/>
      <c r="AC433" s="244"/>
    </row>
    <row r="434" spans="1:29" ht="15" x14ac:dyDescent="0.25">
      <c r="A434" s="250"/>
      <c r="B434" s="250"/>
      <c r="C434" s="250"/>
      <c r="D434" s="250"/>
      <c r="E434" s="250"/>
      <c r="F434" s="250"/>
      <c r="H434" s="244"/>
      <c r="J434" s="272" t="s">
        <v>4158</v>
      </c>
      <c r="K434" s="272" t="s">
        <v>4691</v>
      </c>
      <c r="L434" s="250" t="s">
        <v>4635</v>
      </c>
      <c r="M434" s="272" t="s">
        <v>4149</v>
      </c>
      <c r="N434" s="272" t="s">
        <v>4643</v>
      </c>
      <c r="O434" s="272" t="s">
        <v>4670</v>
      </c>
      <c r="P434" s="274">
        <v>201610</v>
      </c>
      <c r="Q434" s="272" t="s">
        <v>4639</v>
      </c>
      <c r="R434" s="276">
        <v>400.79</v>
      </c>
      <c r="S434" s="280" t="s">
        <v>9</v>
      </c>
      <c r="T434" s="280" t="s">
        <v>4699</v>
      </c>
      <c r="V434" s="244"/>
      <c r="AC434" s="244"/>
    </row>
    <row r="435" spans="1:29" ht="15" x14ac:dyDescent="0.25">
      <c r="A435" s="250"/>
      <c r="B435" s="250"/>
      <c r="C435" s="250"/>
      <c r="D435" s="250"/>
      <c r="E435" s="250"/>
      <c r="F435" s="250"/>
      <c r="H435" s="244"/>
      <c r="J435" s="272" t="s">
        <v>4158</v>
      </c>
      <c r="K435" s="272" t="s">
        <v>4691</v>
      </c>
      <c r="L435" s="250" t="s">
        <v>4635</v>
      </c>
      <c r="M435" s="272" t="s">
        <v>4150</v>
      </c>
      <c r="N435" s="272" t="s">
        <v>4644</v>
      </c>
      <c r="O435" s="272" t="s">
        <v>4670</v>
      </c>
      <c r="P435" s="274">
        <v>201610</v>
      </c>
      <c r="Q435" s="272" t="s">
        <v>4639</v>
      </c>
      <c r="R435" s="276">
        <v>700.58</v>
      </c>
      <c r="S435" s="280" t="s">
        <v>9</v>
      </c>
      <c r="T435" s="280" t="s">
        <v>4699</v>
      </c>
      <c r="V435" s="244"/>
      <c r="AC435" s="244"/>
    </row>
    <row r="436" spans="1:29" ht="15" x14ac:dyDescent="0.25">
      <c r="A436" s="250"/>
      <c r="B436" s="250"/>
      <c r="C436" s="250"/>
      <c r="D436" s="250"/>
      <c r="E436" s="250"/>
      <c r="F436" s="250"/>
      <c r="H436" s="244"/>
      <c r="J436" s="272" t="s">
        <v>4158</v>
      </c>
      <c r="K436" s="272" t="s">
        <v>4691</v>
      </c>
      <c r="L436" s="250" t="s">
        <v>4635</v>
      </c>
      <c r="M436" s="272" t="s">
        <v>4146</v>
      </c>
      <c r="N436" s="272" t="s">
        <v>4202</v>
      </c>
      <c r="O436" s="272" t="s">
        <v>4670</v>
      </c>
      <c r="P436" s="274">
        <v>201611</v>
      </c>
      <c r="Q436" s="272" t="s">
        <v>4639</v>
      </c>
      <c r="R436" s="276">
        <v>1821.35</v>
      </c>
      <c r="S436" s="280" t="s">
        <v>9</v>
      </c>
      <c r="T436" s="280" t="s">
        <v>4699</v>
      </c>
      <c r="V436" s="244"/>
      <c r="AC436" s="244"/>
    </row>
    <row r="437" spans="1:29" ht="15" x14ac:dyDescent="0.25">
      <c r="A437" s="250"/>
      <c r="B437" s="250"/>
      <c r="C437" s="250"/>
      <c r="D437" s="250"/>
      <c r="E437" s="250"/>
      <c r="F437" s="250"/>
      <c r="H437" s="244"/>
      <c r="J437" s="272" t="s">
        <v>4158</v>
      </c>
      <c r="K437" s="272" t="s">
        <v>4691</v>
      </c>
      <c r="L437" s="250" t="s">
        <v>4635</v>
      </c>
      <c r="M437" s="272" t="s">
        <v>4147</v>
      </c>
      <c r="N437" s="272" t="s">
        <v>4210</v>
      </c>
      <c r="O437" s="272" t="s">
        <v>4670</v>
      </c>
      <c r="P437" s="274">
        <v>201611</v>
      </c>
      <c r="Q437" s="272" t="s">
        <v>4639</v>
      </c>
      <c r="R437" s="276">
        <v>911.84</v>
      </c>
      <c r="S437" s="280" t="s">
        <v>9</v>
      </c>
      <c r="T437" s="280" t="s">
        <v>4699</v>
      </c>
      <c r="V437" s="244"/>
      <c r="AC437" s="244"/>
    </row>
    <row r="438" spans="1:29" ht="15" x14ac:dyDescent="0.25">
      <c r="A438" s="250"/>
      <c r="B438" s="250"/>
      <c r="C438" s="250"/>
      <c r="D438" s="250"/>
      <c r="E438" s="250"/>
      <c r="F438" s="250"/>
      <c r="H438" s="244"/>
      <c r="J438" s="272" t="s">
        <v>4158</v>
      </c>
      <c r="K438" s="272" t="s">
        <v>4691</v>
      </c>
      <c r="L438" s="250" t="s">
        <v>4635</v>
      </c>
      <c r="M438" s="272" t="s">
        <v>4148</v>
      </c>
      <c r="N438" s="272" t="s">
        <v>4641</v>
      </c>
      <c r="O438" s="272" t="s">
        <v>4670</v>
      </c>
      <c r="P438" s="274">
        <v>201611</v>
      </c>
      <c r="Q438" s="272" t="s">
        <v>4639</v>
      </c>
      <c r="R438" s="276">
        <v>542.41999999999996</v>
      </c>
      <c r="S438" s="280" t="s">
        <v>9</v>
      </c>
      <c r="T438" s="280" t="s">
        <v>4699</v>
      </c>
      <c r="V438" s="244"/>
      <c r="AC438" s="244"/>
    </row>
    <row r="439" spans="1:29" ht="15" x14ac:dyDescent="0.25">
      <c r="A439" s="250"/>
      <c r="B439" s="250"/>
      <c r="C439" s="250"/>
      <c r="D439" s="250"/>
      <c r="E439" s="250"/>
      <c r="F439" s="250"/>
      <c r="H439" s="244"/>
      <c r="J439" s="272" t="s">
        <v>4158</v>
      </c>
      <c r="K439" s="272" t="s">
        <v>4691</v>
      </c>
      <c r="L439" s="250" t="s">
        <v>4635</v>
      </c>
      <c r="M439" s="272" t="s">
        <v>4145</v>
      </c>
      <c r="N439" s="272" t="s">
        <v>4642</v>
      </c>
      <c r="O439" s="272" t="s">
        <v>4670</v>
      </c>
      <c r="P439" s="274">
        <v>201611</v>
      </c>
      <c r="Q439" s="272" t="s">
        <v>4639</v>
      </c>
      <c r="R439" s="276">
        <v>232.95</v>
      </c>
      <c r="S439" s="280" t="s">
        <v>9</v>
      </c>
      <c r="T439" s="280" t="s">
        <v>4699</v>
      </c>
      <c r="V439" s="244"/>
      <c r="AC439" s="244"/>
    </row>
    <row r="440" spans="1:29" ht="15" x14ac:dyDescent="0.25">
      <c r="A440" s="250"/>
      <c r="B440" s="250"/>
      <c r="C440" s="250"/>
      <c r="D440" s="250"/>
      <c r="E440" s="250"/>
      <c r="F440" s="250"/>
      <c r="H440" s="244"/>
      <c r="J440" s="272" t="s">
        <v>4158</v>
      </c>
      <c r="K440" s="272" t="s">
        <v>4691</v>
      </c>
      <c r="L440" s="250" t="s">
        <v>4635</v>
      </c>
      <c r="M440" s="272" t="s">
        <v>4149</v>
      </c>
      <c r="N440" s="272" t="s">
        <v>4643</v>
      </c>
      <c r="O440" s="272" t="s">
        <v>4670</v>
      </c>
      <c r="P440" s="274">
        <v>201611</v>
      </c>
      <c r="Q440" s="272" t="s">
        <v>4639</v>
      </c>
      <c r="R440" s="276">
        <v>132.83000000000001</v>
      </c>
      <c r="S440" s="280" t="s">
        <v>9</v>
      </c>
      <c r="T440" s="280" t="s">
        <v>4699</v>
      </c>
      <c r="V440" s="244"/>
      <c r="AC440" s="244"/>
    </row>
    <row r="441" spans="1:29" ht="15" x14ac:dyDescent="0.25">
      <c r="A441" s="250"/>
      <c r="B441" s="250"/>
      <c r="C441" s="250"/>
      <c r="D441" s="250"/>
      <c r="E441" s="250"/>
      <c r="F441" s="250"/>
      <c r="H441" s="244"/>
      <c r="J441" s="272" t="s">
        <v>4158</v>
      </c>
      <c r="K441" s="272" t="s">
        <v>4691</v>
      </c>
      <c r="L441" s="250" t="s">
        <v>4635</v>
      </c>
      <c r="M441" s="272" t="s">
        <v>4150</v>
      </c>
      <c r="N441" s="272" t="s">
        <v>4644</v>
      </c>
      <c r="O441" s="272" t="s">
        <v>4670</v>
      </c>
      <c r="P441" s="274">
        <v>201611</v>
      </c>
      <c r="Q441" s="272" t="s">
        <v>4639</v>
      </c>
      <c r="R441" s="276">
        <v>1242.96</v>
      </c>
      <c r="S441" s="280" t="s">
        <v>9</v>
      </c>
      <c r="T441" s="280" t="s">
        <v>4699</v>
      </c>
      <c r="V441" s="244"/>
      <c r="AC441" s="244"/>
    </row>
    <row r="442" spans="1:29" ht="15" x14ac:dyDescent="0.25">
      <c r="A442" s="250"/>
      <c r="B442" s="250"/>
      <c r="C442" s="250"/>
      <c r="D442" s="250"/>
      <c r="E442" s="250"/>
      <c r="F442" s="250"/>
      <c r="H442" s="244"/>
      <c r="J442" s="272" t="s">
        <v>4158</v>
      </c>
      <c r="K442" s="272" t="s">
        <v>4691</v>
      </c>
      <c r="L442" s="250" t="s">
        <v>4635</v>
      </c>
      <c r="M442" s="272" t="s">
        <v>4146</v>
      </c>
      <c r="N442" s="272" t="s">
        <v>4202</v>
      </c>
      <c r="O442" s="272" t="s">
        <v>4670</v>
      </c>
      <c r="P442" s="274">
        <v>201612</v>
      </c>
      <c r="Q442" s="272" t="s">
        <v>4639</v>
      </c>
      <c r="R442" s="276">
        <v>1076.8900000000001</v>
      </c>
      <c r="S442" s="280" t="s">
        <v>9</v>
      </c>
      <c r="T442" s="280" t="s">
        <v>4699</v>
      </c>
      <c r="V442" s="244"/>
      <c r="AC442" s="244"/>
    </row>
    <row r="443" spans="1:29" ht="15" x14ac:dyDescent="0.25">
      <c r="A443" s="250"/>
      <c r="B443" s="250"/>
      <c r="C443" s="250"/>
      <c r="D443" s="250"/>
      <c r="E443" s="250"/>
      <c r="F443" s="250"/>
      <c r="H443" s="244"/>
      <c r="J443" s="272" t="s">
        <v>4158</v>
      </c>
      <c r="K443" s="272" t="s">
        <v>4691</v>
      </c>
      <c r="L443" s="250" t="s">
        <v>4635</v>
      </c>
      <c r="M443" s="272" t="s">
        <v>4147</v>
      </c>
      <c r="N443" s="272" t="s">
        <v>4210</v>
      </c>
      <c r="O443" s="272" t="s">
        <v>4670</v>
      </c>
      <c r="P443" s="274">
        <v>201612</v>
      </c>
      <c r="Q443" s="272" t="s">
        <v>4639</v>
      </c>
      <c r="R443" s="276">
        <v>684.95</v>
      </c>
      <c r="S443" s="280" t="s">
        <v>9</v>
      </c>
      <c r="T443" s="280" t="s">
        <v>4699</v>
      </c>
      <c r="V443" s="244"/>
      <c r="AC443" s="244"/>
    </row>
    <row r="444" spans="1:29" ht="15" x14ac:dyDescent="0.25">
      <c r="A444" s="250"/>
      <c r="B444" s="250"/>
      <c r="C444" s="250"/>
      <c r="D444" s="250"/>
      <c r="E444" s="250"/>
      <c r="F444" s="250"/>
      <c r="H444" s="244"/>
      <c r="J444" s="272" t="s">
        <v>4158</v>
      </c>
      <c r="K444" s="272" t="s">
        <v>4691</v>
      </c>
      <c r="L444" s="250" t="s">
        <v>4635</v>
      </c>
      <c r="M444" s="272" t="s">
        <v>4145</v>
      </c>
      <c r="N444" s="272" t="s">
        <v>4642</v>
      </c>
      <c r="O444" s="272" t="s">
        <v>4670</v>
      </c>
      <c r="P444" s="274">
        <v>201612</v>
      </c>
      <c r="Q444" s="272" t="s">
        <v>4639</v>
      </c>
      <c r="R444" s="276">
        <v>439.82</v>
      </c>
      <c r="S444" s="280" t="s">
        <v>9</v>
      </c>
      <c r="T444" s="280" t="s">
        <v>4699</v>
      </c>
      <c r="V444" s="244"/>
      <c r="AC444" s="244"/>
    </row>
    <row r="445" spans="1:29" ht="15" x14ac:dyDescent="0.25">
      <c r="A445" s="250"/>
      <c r="B445" s="250"/>
      <c r="C445" s="250"/>
      <c r="D445" s="250"/>
      <c r="E445" s="250"/>
      <c r="F445" s="250"/>
      <c r="H445" s="244"/>
      <c r="J445" s="272" t="s">
        <v>4158</v>
      </c>
      <c r="K445" s="272" t="s">
        <v>4691</v>
      </c>
      <c r="L445" s="250" t="s">
        <v>4635</v>
      </c>
      <c r="M445" s="272" t="s">
        <v>4149</v>
      </c>
      <c r="N445" s="272" t="s">
        <v>4643</v>
      </c>
      <c r="O445" s="272" t="s">
        <v>4670</v>
      </c>
      <c r="P445" s="274">
        <v>201612</v>
      </c>
      <c r="Q445" s="272" t="s">
        <v>4639</v>
      </c>
      <c r="R445" s="276">
        <v>9.2100000000000009</v>
      </c>
      <c r="S445" s="280" t="s">
        <v>9</v>
      </c>
      <c r="T445" s="280" t="s">
        <v>4699</v>
      </c>
      <c r="V445" s="244"/>
      <c r="AC445" s="244"/>
    </row>
    <row r="446" spans="1:29" ht="15" x14ac:dyDescent="0.25">
      <c r="A446" s="250"/>
      <c r="B446" s="250"/>
      <c r="C446" s="250"/>
      <c r="D446" s="250"/>
      <c r="E446" s="250"/>
      <c r="F446" s="250"/>
      <c r="H446" s="244"/>
      <c r="J446" s="272" t="s">
        <v>4158</v>
      </c>
      <c r="K446" s="272" t="s">
        <v>4691</v>
      </c>
      <c r="L446" s="250" t="s">
        <v>4635</v>
      </c>
      <c r="M446" s="272" t="s">
        <v>4146</v>
      </c>
      <c r="N446" s="272" t="s">
        <v>4202</v>
      </c>
      <c r="O446" s="272" t="s">
        <v>4670</v>
      </c>
      <c r="P446" s="274">
        <v>201701</v>
      </c>
      <c r="Q446" s="272" t="s">
        <v>4639</v>
      </c>
      <c r="R446" s="276">
        <v>1212.3800000000001</v>
      </c>
      <c r="S446" s="280" t="s">
        <v>9</v>
      </c>
      <c r="T446" s="280" t="s">
        <v>4699</v>
      </c>
      <c r="V446" s="244"/>
      <c r="AC446" s="244"/>
    </row>
    <row r="447" spans="1:29" ht="15" x14ac:dyDescent="0.25">
      <c r="A447" s="250"/>
      <c r="B447" s="250"/>
      <c r="C447" s="250"/>
      <c r="D447" s="250"/>
      <c r="E447" s="250"/>
      <c r="F447" s="250"/>
      <c r="H447" s="244"/>
      <c r="J447" s="272" t="s">
        <v>4158</v>
      </c>
      <c r="K447" s="272" t="s">
        <v>4691</v>
      </c>
      <c r="L447" s="250" t="s">
        <v>4635</v>
      </c>
      <c r="M447" s="272" t="s">
        <v>4147</v>
      </c>
      <c r="N447" s="272" t="s">
        <v>4210</v>
      </c>
      <c r="O447" s="272" t="s">
        <v>4670</v>
      </c>
      <c r="P447" s="274">
        <v>201701</v>
      </c>
      <c r="Q447" s="272" t="s">
        <v>4639</v>
      </c>
      <c r="R447" s="276">
        <v>585.16</v>
      </c>
      <c r="S447" s="280" t="s">
        <v>9</v>
      </c>
      <c r="T447" s="280" t="s">
        <v>4699</v>
      </c>
      <c r="V447" s="244"/>
      <c r="AC447" s="244"/>
    </row>
    <row r="448" spans="1:29" ht="15" x14ac:dyDescent="0.25">
      <c r="A448" s="250"/>
      <c r="B448" s="250"/>
      <c r="C448" s="250"/>
      <c r="D448" s="250"/>
      <c r="E448" s="250"/>
      <c r="F448" s="250"/>
      <c r="H448" s="244"/>
      <c r="J448" s="272" t="s">
        <v>4158</v>
      </c>
      <c r="K448" s="272" t="s">
        <v>4691</v>
      </c>
      <c r="L448" s="250" t="s">
        <v>4635</v>
      </c>
      <c r="M448" s="272" t="s">
        <v>4145</v>
      </c>
      <c r="N448" s="272" t="s">
        <v>4642</v>
      </c>
      <c r="O448" s="272" t="s">
        <v>4670</v>
      </c>
      <c r="P448" s="274">
        <v>201701</v>
      </c>
      <c r="Q448" s="272" t="s">
        <v>4639</v>
      </c>
      <c r="R448" s="276">
        <v>98.39</v>
      </c>
      <c r="S448" s="280" t="s">
        <v>9</v>
      </c>
      <c r="T448" s="280" t="s">
        <v>4699</v>
      </c>
      <c r="V448" s="244"/>
      <c r="AC448" s="244"/>
    </row>
    <row r="449" spans="1:29" ht="15" x14ac:dyDescent="0.25">
      <c r="A449" s="250"/>
      <c r="B449" s="250"/>
      <c r="C449" s="250"/>
      <c r="D449" s="250"/>
      <c r="E449" s="250"/>
      <c r="F449" s="250"/>
      <c r="H449" s="244"/>
      <c r="J449" s="272" t="s">
        <v>4158</v>
      </c>
      <c r="K449" s="272" t="s">
        <v>4691</v>
      </c>
      <c r="L449" s="250" t="s">
        <v>4635</v>
      </c>
      <c r="M449" s="272" t="s">
        <v>4149</v>
      </c>
      <c r="N449" s="272" t="s">
        <v>4643</v>
      </c>
      <c r="O449" s="272" t="s">
        <v>4670</v>
      </c>
      <c r="P449" s="274">
        <v>201701</v>
      </c>
      <c r="Q449" s="272" t="s">
        <v>4639</v>
      </c>
      <c r="R449" s="276">
        <v>33.24</v>
      </c>
      <c r="S449" s="280" t="s">
        <v>9</v>
      </c>
      <c r="T449" s="280" t="s">
        <v>4699</v>
      </c>
      <c r="V449" s="244"/>
      <c r="AC449" s="244"/>
    </row>
    <row r="450" spans="1:29" ht="15" x14ac:dyDescent="0.25">
      <c r="A450" s="250"/>
      <c r="B450" s="250"/>
      <c r="C450" s="250"/>
      <c r="D450" s="250"/>
      <c r="E450" s="250"/>
      <c r="F450" s="250"/>
      <c r="H450" s="244"/>
      <c r="J450" s="272" t="s">
        <v>4158</v>
      </c>
      <c r="K450" s="272" t="s">
        <v>4691</v>
      </c>
      <c r="L450" s="250" t="s">
        <v>4635</v>
      </c>
      <c r="M450" s="272" t="s">
        <v>4146</v>
      </c>
      <c r="N450" s="272" t="s">
        <v>4202</v>
      </c>
      <c r="O450" s="272" t="s">
        <v>4670</v>
      </c>
      <c r="P450" s="274">
        <v>201702</v>
      </c>
      <c r="Q450" s="272" t="s">
        <v>4639</v>
      </c>
      <c r="R450" s="276">
        <v>641.15</v>
      </c>
      <c r="S450" s="280" t="s">
        <v>9</v>
      </c>
      <c r="T450" s="280" t="s">
        <v>4699</v>
      </c>
      <c r="V450" s="244"/>
      <c r="AC450" s="244"/>
    </row>
    <row r="451" spans="1:29" ht="15" x14ac:dyDescent="0.25">
      <c r="A451" s="250"/>
      <c r="B451" s="250"/>
      <c r="C451" s="250"/>
      <c r="D451" s="250"/>
      <c r="E451" s="250"/>
      <c r="F451" s="250"/>
      <c r="H451" s="244"/>
      <c r="J451" s="272" t="s">
        <v>4158</v>
      </c>
      <c r="K451" s="272" t="s">
        <v>4691</v>
      </c>
      <c r="L451" s="250" t="s">
        <v>4635</v>
      </c>
      <c r="M451" s="272" t="s">
        <v>4146</v>
      </c>
      <c r="N451" s="272" t="s">
        <v>4202</v>
      </c>
      <c r="O451" s="272" t="s">
        <v>4670</v>
      </c>
      <c r="P451" s="274">
        <v>201703</v>
      </c>
      <c r="Q451" s="272" t="s">
        <v>4639</v>
      </c>
      <c r="R451" s="276">
        <v>625.53</v>
      </c>
      <c r="S451" s="280" t="s">
        <v>9</v>
      </c>
      <c r="T451" s="280" t="s">
        <v>4699</v>
      </c>
      <c r="V451" s="244"/>
      <c r="AC451" s="244"/>
    </row>
    <row r="452" spans="1:29" ht="15" x14ac:dyDescent="0.25">
      <c r="A452" s="250"/>
      <c r="B452" s="250"/>
      <c r="C452" s="250"/>
      <c r="D452" s="250"/>
      <c r="E452" s="250"/>
      <c r="F452" s="250"/>
      <c r="H452" s="244"/>
      <c r="J452" s="272" t="s">
        <v>4158</v>
      </c>
      <c r="K452" s="272" t="s">
        <v>4691</v>
      </c>
      <c r="L452" s="250" t="s">
        <v>4635</v>
      </c>
      <c r="M452" s="272" t="s">
        <v>4146</v>
      </c>
      <c r="N452" s="272" t="s">
        <v>4202</v>
      </c>
      <c r="O452" s="272" t="s">
        <v>4670</v>
      </c>
      <c r="P452" s="274">
        <v>201704</v>
      </c>
      <c r="Q452" s="272" t="s">
        <v>4639</v>
      </c>
      <c r="R452" s="276">
        <v>303.7</v>
      </c>
      <c r="S452" s="280" t="s">
        <v>9</v>
      </c>
      <c r="T452" s="280" t="s">
        <v>4699</v>
      </c>
      <c r="V452" s="244"/>
      <c r="AC452" s="244"/>
    </row>
    <row r="453" spans="1:29" ht="15" x14ac:dyDescent="0.25">
      <c r="A453" s="250"/>
      <c r="B453" s="250"/>
      <c r="C453" s="250"/>
      <c r="D453" s="250"/>
      <c r="E453" s="250"/>
      <c r="F453" s="250"/>
      <c r="H453" s="244"/>
      <c r="J453" s="272" t="s">
        <v>4158</v>
      </c>
      <c r="K453" s="272" t="s">
        <v>4691</v>
      </c>
      <c r="L453" s="250" t="s">
        <v>4635</v>
      </c>
      <c r="M453" s="272" t="s">
        <v>4146</v>
      </c>
      <c r="N453" s="272" t="s">
        <v>4202</v>
      </c>
      <c r="O453" s="272" t="s">
        <v>4670</v>
      </c>
      <c r="P453" s="274">
        <v>201705</v>
      </c>
      <c r="Q453" s="272" t="s">
        <v>4639</v>
      </c>
      <c r="R453" s="276">
        <v>660.77</v>
      </c>
      <c r="S453" s="280" t="s">
        <v>9</v>
      </c>
      <c r="T453" s="280" t="s">
        <v>4699</v>
      </c>
      <c r="V453" s="244"/>
      <c r="AC453" s="244"/>
    </row>
    <row r="454" spans="1:29" ht="15" x14ac:dyDescent="0.25">
      <c r="A454" s="250"/>
      <c r="B454" s="250"/>
      <c r="C454" s="250"/>
      <c r="D454" s="250"/>
      <c r="E454" s="250"/>
      <c r="F454" s="250"/>
      <c r="H454" s="244"/>
      <c r="J454" s="272" t="s">
        <v>4158</v>
      </c>
      <c r="K454" s="272" t="s">
        <v>4691</v>
      </c>
      <c r="L454" s="250" t="s">
        <v>4635</v>
      </c>
      <c r="M454" s="272" t="s">
        <v>4146</v>
      </c>
      <c r="N454" s="272" t="s">
        <v>4202</v>
      </c>
      <c r="O454" s="272" t="s">
        <v>4670</v>
      </c>
      <c r="P454" s="274">
        <v>201706</v>
      </c>
      <c r="Q454" s="272" t="s">
        <v>4639</v>
      </c>
      <c r="R454" s="276">
        <v>659.13</v>
      </c>
      <c r="S454" s="280" t="s">
        <v>9</v>
      </c>
      <c r="T454" s="280" t="s">
        <v>4699</v>
      </c>
      <c r="V454" s="244"/>
      <c r="AC454" s="244"/>
    </row>
    <row r="455" spans="1:29" ht="15" x14ac:dyDescent="0.25">
      <c r="A455" s="250"/>
      <c r="B455" s="250"/>
      <c r="C455" s="250"/>
      <c r="D455" s="250"/>
      <c r="E455" s="250"/>
      <c r="F455" s="250"/>
      <c r="H455" s="244"/>
      <c r="J455" s="272" t="s">
        <v>4158</v>
      </c>
      <c r="K455" s="272" t="s">
        <v>4650</v>
      </c>
      <c r="L455" s="250" t="s">
        <v>4651</v>
      </c>
      <c r="M455" s="272" t="s">
        <v>4100</v>
      </c>
      <c r="N455" s="272" t="s">
        <v>4220</v>
      </c>
      <c r="O455" s="272" t="s">
        <v>4670</v>
      </c>
      <c r="P455" s="274">
        <v>201207</v>
      </c>
      <c r="Q455" s="272" t="s">
        <v>4203</v>
      </c>
      <c r="R455" s="276">
        <v>0.61</v>
      </c>
      <c r="S455" s="280" t="s">
        <v>9</v>
      </c>
      <c r="T455" s="280" t="s">
        <v>4699</v>
      </c>
      <c r="V455" s="244"/>
      <c r="AC455" s="244"/>
    </row>
    <row r="456" spans="1:29" ht="15" x14ac:dyDescent="0.25">
      <c r="A456" s="250"/>
      <c r="B456" s="250"/>
      <c r="C456" s="250"/>
      <c r="D456" s="250"/>
      <c r="E456" s="250"/>
      <c r="F456" s="250"/>
      <c r="H456" s="244"/>
      <c r="J456" s="272" t="s">
        <v>4158</v>
      </c>
      <c r="K456" s="272" t="s">
        <v>4650</v>
      </c>
      <c r="L456" s="250" t="s">
        <v>4651</v>
      </c>
      <c r="M456" s="272" t="s">
        <v>4100</v>
      </c>
      <c r="N456" s="272" t="s">
        <v>4208</v>
      </c>
      <c r="O456" s="272" t="s">
        <v>4670</v>
      </c>
      <c r="P456" s="274">
        <v>201207</v>
      </c>
      <c r="Q456" s="272" t="s">
        <v>4203</v>
      </c>
      <c r="R456" s="276">
        <v>0.97</v>
      </c>
      <c r="S456" s="280" t="s">
        <v>9</v>
      </c>
      <c r="T456" s="280" t="s">
        <v>4699</v>
      </c>
      <c r="V456" s="244"/>
      <c r="AC456" s="244"/>
    </row>
    <row r="457" spans="1:29" ht="15" x14ac:dyDescent="0.25">
      <c r="A457" s="250"/>
      <c r="B457" s="250"/>
      <c r="C457" s="250"/>
      <c r="D457" s="250"/>
      <c r="E457" s="250"/>
      <c r="F457" s="250"/>
      <c r="H457" s="244"/>
      <c r="J457" s="272" t="s">
        <v>4158</v>
      </c>
      <c r="K457" s="272" t="s">
        <v>4650</v>
      </c>
      <c r="L457" s="250" t="s">
        <v>4651</v>
      </c>
      <c r="M457" s="272" t="s">
        <v>4100</v>
      </c>
      <c r="N457" s="272" t="s">
        <v>4652</v>
      </c>
      <c r="O457" s="272" t="s">
        <v>4670</v>
      </c>
      <c r="P457" s="274">
        <v>201207</v>
      </c>
      <c r="Q457" s="272" t="s">
        <v>4203</v>
      </c>
      <c r="R457" s="276">
        <v>0.93</v>
      </c>
      <c r="S457" s="280" t="s">
        <v>9</v>
      </c>
      <c r="T457" s="280" t="s">
        <v>4699</v>
      </c>
      <c r="V457" s="244"/>
      <c r="AC457" s="244"/>
    </row>
    <row r="458" spans="1:29" ht="15" x14ac:dyDescent="0.25">
      <c r="A458" s="250"/>
      <c r="B458" s="250"/>
      <c r="C458" s="250"/>
      <c r="D458" s="250"/>
      <c r="E458" s="250"/>
      <c r="F458" s="250"/>
      <c r="H458" s="244"/>
      <c r="J458" s="272" t="s">
        <v>4158</v>
      </c>
      <c r="K458" s="272" t="s">
        <v>4650</v>
      </c>
      <c r="L458" s="250" t="s">
        <v>4651</v>
      </c>
      <c r="M458" s="272" t="s">
        <v>4100</v>
      </c>
      <c r="N458" s="272" t="s">
        <v>4653</v>
      </c>
      <c r="O458" s="272" t="s">
        <v>4670</v>
      </c>
      <c r="P458" s="274">
        <v>201207</v>
      </c>
      <c r="Q458" s="272" t="s">
        <v>4203</v>
      </c>
      <c r="R458" s="276">
        <v>0.16</v>
      </c>
      <c r="S458" s="280" t="s">
        <v>9</v>
      </c>
      <c r="T458" s="280" t="s">
        <v>4699</v>
      </c>
      <c r="V458" s="244"/>
      <c r="AC458" s="244"/>
    </row>
    <row r="459" spans="1:29" ht="15" x14ac:dyDescent="0.25">
      <c r="A459" s="250"/>
      <c r="B459" s="250"/>
      <c r="C459" s="250"/>
      <c r="D459" s="250"/>
      <c r="E459" s="250"/>
      <c r="F459" s="250"/>
      <c r="H459" s="244"/>
      <c r="J459" s="272" t="s">
        <v>4158</v>
      </c>
      <c r="K459" s="272" t="s">
        <v>4650</v>
      </c>
      <c r="L459" s="250" t="s">
        <v>4651</v>
      </c>
      <c r="M459" s="272" t="s">
        <v>4100</v>
      </c>
      <c r="N459" s="272" t="s">
        <v>4212</v>
      </c>
      <c r="O459" s="272" t="s">
        <v>4670</v>
      </c>
      <c r="P459" s="274">
        <v>201207</v>
      </c>
      <c r="Q459" s="272" t="s">
        <v>4203</v>
      </c>
      <c r="R459" s="276">
        <v>0.06</v>
      </c>
      <c r="S459" s="280" t="s">
        <v>9</v>
      </c>
      <c r="T459" s="280" t="s">
        <v>4699</v>
      </c>
      <c r="V459" s="244"/>
      <c r="AC459" s="244"/>
    </row>
    <row r="460" spans="1:29" ht="15" x14ac:dyDescent="0.25">
      <c r="A460" s="250"/>
      <c r="B460" s="250"/>
      <c r="C460" s="250"/>
      <c r="D460" s="250"/>
      <c r="E460" s="250"/>
      <c r="F460" s="250"/>
      <c r="H460" s="244"/>
      <c r="J460" s="272" t="s">
        <v>4158</v>
      </c>
      <c r="K460" s="272" t="s">
        <v>4650</v>
      </c>
      <c r="L460" s="250" t="s">
        <v>4651</v>
      </c>
      <c r="M460" s="272" t="s">
        <v>4100</v>
      </c>
      <c r="N460" s="272" t="s">
        <v>4206</v>
      </c>
      <c r="O460" s="272" t="s">
        <v>4670</v>
      </c>
      <c r="P460" s="274">
        <v>201207</v>
      </c>
      <c r="Q460" s="272" t="s">
        <v>4203</v>
      </c>
      <c r="R460" s="276">
        <v>0.04</v>
      </c>
      <c r="S460" s="280" t="s">
        <v>9</v>
      </c>
      <c r="T460" s="280" t="s">
        <v>4699</v>
      </c>
      <c r="V460" s="244"/>
      <c r="AC460" s="244"/>
    </row>
    <row r="461" spans="1:29" ht="15" x14ac:dyDescent="0.25">
      <c r="A461" s="250"/>
      <c r="B461" s="250"/>
      <c r="C461" s="250"/>
      <c r="D461" s="250"/>
      <c r="E461" s="250"/>
      <c r="F461" s="250"/>
      <c r="H461" s="244"/>
      <c r="J461" s="272" t="s">
        <v>4158</v>
      </c>
      <c r="K461" s="272" t="s">
        <v>4650</v>
      </c>
      <c r="L461" s="250" t="s">
        <v>4651</v>
      </c>
      <c r="M461" s="272" t="s">
        <v>4100</v>
      </c>
      <c r="N461" s="272" t="s">
        <v>4213</v>
      </c>
      <c r="O461" s="272" t="s">
        <v>4670</v>
      </c>
      <c r="P461" s="274">
        <v>201207</v>
      </c>
      <c r="Q461" s="272" t="s">
        <v>4203</v>
      </c>
      <c r="R461" s="276">
        <v>0.11</v>
      </c>
      <c r="S461" s="280" t="s">
        <v>9</v>
      </c>
      <c r="T461" s="280" t="s">
        <v>4699</v>
      </c>
      <c r="V461" s="244"/>
      <c r="AC461" s="244"/>
    </row>
    <row r="462" spans="1:29" ht="15" x14ac:dyDescent="0.25">
      <c r="A462" s="250"/>
      <c r="B462" s="250"/>
      <c r="C462" s="250"/>
      <c r="D462" s="250"/>
      <c r="E462" s="250"/>
      <c r="F462" s="250"/>
      <c r="H462" s="244"/>
      <c r="J462" s="272" t="s">
        <v>4158</v>
      </c>
      <c r="K462" s="272" t="s">
        <v>4650</v>
      </c>
      <c r="L462" s="250" t="s">
        <v>4651</v>
      </c>
      <c r="M462" s="272" t="s">
        <v>4100</v>
      </c>
      <c r="N462" s="272" t="s">
        <v>4228</v>
      </c>
      <c r="O462" s="272" t="s">
        <v>4670</v>
      </c>
      <c r="P462" s="274">
        <v>201207</v>
      </c>
      <c r="Q462" s="272" t="s">
        <v>4203</v>
      </c>
      <c r="R462" s="276">
        <v>0.37</v>
      </c>
      <c r="S462" s="280" t="s">
        <v>9</v>
      </c>
      <c r="T462" s="280" t="s">
        <v>4699</v>
      </c>
      <c r="V462" s="244"/>
      <c r="AC462" s="244"/>
    </row>
    <row r="463" spans="1:29" ht="15" x14ac:dyDescent="0.25">
      <c r="A463" s="250"/>
      <c r="B463" s="250"/>
      <c r="C463" s="250"/>
      <c r="D463" s="250"/>
      <c r="E463" s="250"/>
      <c r="F463" s="250"/>
      <c r="H463" s="244"/>
      <c r="J463" s="272" t="s">
        <v>4158</v>
      </c>
      <c r="K463" s="272" t="s">
        <v>4650</v>
      </c>
      <c r="L463" s="250" t="s">
        <v>4651</v>
      </c>
      <c r="M463" s="272" t="s">
        <v>4100</v>
      </c>
      <c r="N463" s="272" t="s">
        <v>4214</v>
      </c>
      <c r="O463" s="272" t="s">
        <v>4670</v>
      </c>
      <c r="P463" s="274">
        <v>201207</v>
      </c>
      <c r="Q463" s="272" t="s">
        <v>4203</v>
      </c>
      <c r="R463" s="276">
        <v>0.88</v>
      </c>
      <c r="S463" s="280" t="s">
        <v>9</v>
      </c>
      <c r="T463" s="280" t="s">
        <v>4699</v>
      </c>
      <c r="V463" s="244"/>
      <c r="AC463" s="244"/>
    </row>
    <row r="464" spans="1:29" ht="15" x14ac:dyDescent="0.25">
      <c r="A464" s="250"/>
      <c r="B464" s="250"/>
      <c r="C464" s="250"/>
      <c r="D464" s="250"/>
      <c r="E464" s="250"/>
      <c r="F464" s="250"/>
      <c r="H464" s="244"/>
      <c r="J464" s="272" t="s">
        <v>4158</v>
      </c>
      <c r="K464" s="272" t="s">
        <v>4650</v>
      </c>
      <c r="L464" s="250" t="s">
        <v>4651</v>
      </c>
      <c r="M464" s="272" t="s">
        <v>4100</v>
      </c>
      <c r="N464" s="272" t="s">
        <v>4229</v>
      </c>
      <c r="O464" s="272" t="s">
        <v>4670</v>
      </c>
      <c r="P464" s="274">
        <v>201207</v>
      </c>
      <c r="Q464" s="272" t="s">
        <v>4203</v>
      </c>
      <c r="R464" s="276">
        <v>27.67</v>
      </c>
      <c r="S464" s="280" t="s">
        <v>9</v>
      </c>
      <c r="T464" s="280" t="s">
        <v>4699</v>
      </c>
      <c r="V464" s="244"/>
      <c r="AC464" s="244"/>
    </row>
    <row r="465" spans="1:29" ht="15" x14ac:dyDescent="0.25">
      <c r="A465" s="250"/>
      <c r="B465" s="250"/>
      <c r="C465" s="250"/>
      <c r="D465" s="250"/>
      <c r="E465" s="250"/>
      <c r="F465" s="250"/>
      <c r="H465" s="244"/>
      <c r="J465" s="272" t="s">
        <v>4158</v>
      </c>
      <c r="K465" s="272" t="s">
        <v>4650</v>
      </c>
      <c r="L465" s="250" t="s">
        <v>4651</v>
      </c>
      <c r="M465" s="272" t="s">
        <v>4100</v>
      </c>
      <c r="N465" s="272" t="s">
        <v>4230</v>
      </c>
      <c r="O465" s="272" t="s">
        <v>4670</v>
      </c>
      <c r="P465" s="274">
        <v>201207</v>
      </c>
      <c r="Q465" s="272" t="s">
        <v>4203</v>
      </c>
      <c r="R465" s="276">
        <v>-0.33</v>
      </c>
      <c r="S465" s="280" t="s">
        <v>9</v>
      </c>
      <c r="T465" s="280" t="s">
        <v>4699</v>
      </c>
      <c r="V465" s="244"/>
      <c r="AC465" s="244"/>
    </row>
    <row r="466" spans="1:29" ht="15" x14ac:dyDescent="0.25">
      <c r="A466" s="250"/>
      <c r="B466" s="250"/>
      <c r="C466" s="250"/>
      <c r="D466" s="250"/>
      <c r="E466" s="250"/>
      <c r="F466" s="250"/>
      <c r="H466" s="244"/>
      <c r="J466" s="272" t="s">
        <v>4158</v>
      </c>
      <c r="K466" s="272" t="s">
        <v>4650</v>
      </c>
      <c r="L466" s="250" t="s">
        <v>4651</v>
      </c>
      <c r="M466" s="272" t="s">
        <v>4100</v>
      </c>
      <c r="N466" s="272" t="s">
        <v>4232</v>
      </c>
      <c r="O466" s="272" t="s">
        <v>4670</v>
      </c>
      <c r="P466" s="274">
        <v>201207</v>
      </c>
      <c r="Q466" s="272" t="s">
        <v>4203</v>
      </c>
      <c r="R466" s="276">
        <v>0.18</v>
      </c>
      <c r="S466" s="280" t="s">
        <v>9</v>
      </c>
      <c r="T466" s="280" t="s">
        <v>4699</v>
      </c>
      <c r="V466" s="244"/>
      <c r="AC466" s="244"/>
    </row>
    <row r="467" spans="1:29" ht="15" x14ac:dyDescent="0.25">
      <c r="A467" s="250"/>
      <c r="B467" s="250"/>
      <c r="C467" s="250"/>
      <c r="D467" s="250"/>
      <c r="E467" s="250"/>
      <c r="F467" s="250"/>
      <c r="H467" s="244"/>
      <c r="J467" s="272" t="s">
        <v>4158</v>
      </c>
      <c r="K467" s="272" t="s">
        <v>4650</v>
      </c>
      <c r="L467" s="250" t="s">
        <v>4651</v>
      </c>
      <c r="M467" s="272" t="s">
        <v>4100</v>
      </c>
      <c r="N467" s="272" t="s">
        <v>4233</v>
      </c>
      <c r="O467" s="272" t="s">
        <v>4670</v>
      </c>
      <c r="P467" s="274">
        <v>201207</v>
      </c>
      <c r="Q467" s="272" t="s">
        <v>4203</v>
      </c>
      <c r="R467" s="276">
        <v>0.22</v>
      </c>
      <c r="S467" s="280" t="s">
        <v>9</v>
      </c>
      <c r="T467" s="280" t="s">
        <v>4699</v>
      </c>
      <c r="V467" s="244"/>
      <c r="AC467" s="244"/>
    </row>
    <row r="468" spans="1:29" ht="15" x14ac:dyDescent="0.25">
      <c r="A468" s="250"/>
      <c r="B468" s="250"/>
      <c r="C468" s="250"/>
      <c r="D468" s="250"/>
      <c r="E468" s="250"/>
      <c r="F468" s="250"/>
      <c r="H468" s="244"/>
      <c r="J468" s="272" t="s">
        <v>4158</v>
      </c>
      <c r="K468" s="272" t="s">
        <v>4650</v>
      </c>
      <c r="L468" s="250" t="s">
        <v>4651</v>
      </c>
      <c r="M468" s="272" t="s">
        <v>4100</v>
      </c>
      <c r="N468" s="272" t="s">
        <v>4234</v>
      </c>
      <c r="O468" s="272" t="s">
        <v>4670</v>
      </c>
      <c r="P468" s="274">
        <v>201207</v>
      </c>
      <c r="Q468" s="272" t="s">
        <v>4203</v>
      </c>
      <c r="R468" s="276">
        <v>0.08</v>
      </c>
      <c r="S468" s="280" t="s">
        <v>9</v>
      </c>
      <c r="T468" s="280" t="s">
        <v>4699</v>
      </c>
      <c r="V468" s="244"/>
      <c r="AC468" s="244"/>
    </row>
    <row r="469" spans="1:29" ht="15" x14ac:dyDescent="0.25">
      <c r="A469" s="250"/>
      <c r="B469" s="250"/>
      <c r="C469" s="250"/>
      <c r="D469" s="250"/>
      <c r="E469" s="250"/>
      <c r="F469" s="250"/>
      <c r="H469" s="244"/>
      <c r="J469" s="272" t="s">
        <v>4158</v>
      </c>
      <c r="K469" s="272" t="s">
        <v>4650</v>
      </c>
      <c r="L469" s="250" t="s">
        <v>4651</v>
      </c>
      <c r="M469" s="272" t="s">
        <v>4100</v>
      </c>
      <c r="N469" s="272" t="s">
        <v>4236</v>
      </c>
      <c r="O469" s="272" t="s">
        <v>4670</v>
      </c>
      <c r="P469" s="274">
        <v>201207</v>
      </c>
      <c r="Q469" s="272" t="s">
        <v>4203</v>
      </c>
      <c r="R469" s="276">
        <v>0.15</v>
      </c>
      <c r="S469" s="280" t="s">
        <v>9</v>
      </c>
      <c r="T469" s="280" t="s">
        <v>4699</v>
      </c>
      <c r="V469" s="244"/>
      <c r="AC469" s="244"/>
    </row>
    <row r="470" spans="1:29" ht="15" x14ac:dyDescent="0.25">
      <c r="A470" s="250"/>
      <c r="B470" s="250"/>
      <c r="C470" s="250"/>
      <c r="D470" s="250"/>
      <c r="E470" s="250"/>
      <c r="F470" s="250"/>
      <c r="H470" s="244"/>
      <c r="J470" s="272" t="s">
        <v>4158</v>
      </c>
      <c r="K470" s="272" t="s">
        <v>4650</v>
      </c>
      <c r="L470" s="250" t="s">
        <v>4651</v>
      </c>
      <c r="M470" s="272" t="s">
        <v>4100</v>
      </c>
      <c r="N470" s="272" t="s">
        <v>4237</v>
      </c>
      <c r="O470" s="272" t="s">
        <v>4670</v>
      </c>
      <c r="P470" s="274">
        <v>201207</v>
      </c>
      <c r="Q470" s="272" t="s">
        <v>4203</v>
      </c>
      <c r="R470" s="276">
        <v>7.0000000000000007E-2</v>
      </c>
      <c r="S470" s="280" t="s">
        <v>9</v>
      </c>
      <c r="T470" s="280" t="s">
        <v>4699</v>
      </c>
      <c r="V470" s="244"/>
      <c r="AC470" s="244"/>
    </row>
    <row r="471" spans="1:29" ht="15" x14ac:dyDescent="0.25">
      <c r="A471" s="250"/>
      <c r="B471" s="250"/>
      <c r="C471" s="250"/>
      <c r="D471" s="250"/>
      <c r="E471" s="250"/>
      <c r="F471" s="250"/>
      <c r="H471" s="244"/>
      <c r="J471" s="272" t="s">
        <v>4158</v>
      </c>
      <c r="K471" s="272" t="s">
        <v>4650</v>
      </c>
      <c r="L471" s="250" t="s">
        <v>4651</v>
      </c>
      <c r="M471" s="272" t="s">
        <v>4100</v>
      </c>
      <c r="N471" s="272" t="s">
        <v>4238</v>
      </c>
      <c r="O471" s="272" t="s">
        <v>4670</v>
      </c>
      <c r="P471" s="274">
        <v>201207</v>
      </c>
      <c r="Q471" s="272" t="s">
        <v>4203</v>
      </c>
      <c r="R471" s="276">
        <v>1.24</v>
      </c>
      <c r="S471" s="280" t="s">
        <v>9</v>
      </c>
      <c r="T471" s="280" t="s">
        <v>4699</v>
      </c>
      <c r="V471" s="244"/>
      <c r="AC471" s="244"/>
    </row>
    <row r="472" spans="1:29" ht="15" x14ac:dyDescent="0.25">
      <c r="A472" s="250"/>
      <c r="B472" s="250"/>
      <c r="C472" s="250"/>
      <c r="D472" s="250"/>
      <c r="E472" s="250"/>
      <c r="F472" s="250"/>
      <c r="H472" s="244"/>
      <c r="J472" s="272" t="s">
        <v>4158</v>
      </c>
      <c r="K472" s="272" t="s">
        <v>4650</v>
      </c>
      <c r="L472" s="250" t="s">
        <v>4651</v>
      </c>
      <c r="M472" s="272" t="s">
        <v>4100</v>
      </c>
      <c r="N472" s="272" t="s">
        <v>4655</v>
      </c>
      <c r="O472" s="272" t="s">
        <v>4670</v>
      </c>
      <c r="P472" s="274">
        <v>201207</v>
      </c>
      <c r="Q472" s="272" t="s">
        <v>4203</v>
      </c>
      <c r="R472" s="276">
        <v>0.44</v>
      </c>
      <c r="S472" s="280" t="s">
        <v>9</v>
      </c>
      <c r="T472" s="280" t="s">
        <v>4699</v>
      </c>
      <c r="V472" s="244"/>
      <c r="AC472" s="244"/>
    </row>
    <row r="473" spans="1:29" ht="15" x14ac:dyDescent="0.25">
      <c r="A473" s="250"/>
      <c r="B473" s="250"/>
      <c r="C473" s="250"/>
      <c r="D473" s="250"/>
      <c r="E473" s="250"/>
      <c r="F473" s="250"/>
      <c r="H473" s="244"/>
      <c r="J473" s="272" t="s">
        <v>4158</v>
      </c>
      <c r="K473" s="272" t="s">
        <v>4650</v>
      </c>
      <c r="L473" s="250" t="s">
        <v>4651</v>
      </c>
      <c r="M473" s="272" t="s">
        <v>4100</v>
      </c>
      <c r="N473" s="272" t="s">
        <v>4239</v>
      </c>
      <c r="O473" s="272" t="s">
        <v>4670</v>
      </c>
      <c r="P473" s="274">
        <v>201207</v>
      </c>
      <c r="Q473" s="272" t="s">
        <v>4203</v>
      </c>
      <c r="R473" s="276">
        <v>0.19</v>
      </c>
      <c r="S473" s="280" t="s">
        <v>9</v>
      </c>
      <c r="T473" s="280" t="s">
        <v>4699</v>
      </c>
      <c r="V473" s="244"/>
      <c r="AC473" s="244"/>
    </row>
    <row r="474" spans="1:29" ht="15" x14ac:dyDescent="0.25">
      <c r="A474" s="250"/>
      <c r="B474" s="250"/>
      <c r="C474" s="250"/>
      <c r="D474" s="250"/>
      <c r="E474" s="250"/>
      <c r="F474" s="250"/>
      <c r="H474" s="244"/>
      <c r="J474" s="272" t="s">
        <v>4158</v>
      </c>
      <c r="K474" s="272" t="s">
        <v>4650</v>
      </c>
      <c r="L474" s="250" t="s">
        <v>4651</v>
      </c>
      <c r="M474" s="272" t="s">
        <v>4130</v>
      </c>
      <c r="N474" s="272" t="s">
        <v>4222</v>
      </c>
      <c r="O474" s="272" t="s">
        <v>4670</v>
      </c>
      <c r="P474" s="274">
        <v>201207</v>
      </c>
      <c r="Q474" s="272" t="s">
        <v>4203</v>
      </c>
      <c r="R474" s="276">
        <v>-0.01</v>
      </c>
      <c r="S474" s="280" t="s">
        <v>9</v>
      </c>
      <c r="T474" s="280" t="s">
        <v>4699</v>
      </c>
      <c r="V474" s="244"/>
      <c r="AC474" s="244"/>
    </row>
    <row r="475" spans="1:29" ht="15" x14ac:dyDescent="0.25">
      <c r="A475" s="250"/>
      <c r="B475" s="250"/>
      <c r="C475" s="250"/>
      <c r="D475" s="250"/>
      <c r="E475" s="250"/>
      <c r="F475" s="250"/>
      <c r="H475" s="244"/>
      <c r="J475" s="272" t="s">
        <v>4158</v>
      </c>
      <c r="K475" s="272" t="s">
        <v>4650</v>
      </c>
      <c r="L475" s="250" t="s">
        <v>4651</v>
      </c>
      <c r="M475" s="272" t="s">
        <v>4130</v>
      </c>
      <c r="N475" s="272" t="s">
        <v>4240</v>
      </c>
      <c r="O475" s="272" t="s">
        <v>4670</v>
      </c>
      <c r="P475" s="274">
        <v>201207</v>
      </c>
      <c r="Q475" s="272" t="s">
        <v>4203</v>
      </c>
      <c r="R475" s="276">
        <v>0.22</v>
      </c>
      <c r="S475" s="280" t="s">
        <v>9</v>
      </c>
      <c r="T475" s="280" t="s">
        <v>4699</v>
      </c>
      <c r="V475" s="244"/>
      <c r="AC475" s="244"/>
    </row>
    <row r="476" spans="1:29" ht="15" x14ac:dyDescent="0.25">
      <c r="A476" s="250"/>
      <c r="B476" s="250"/>
      <c r="C476" s="250"/>
      <c r="D476" s="250"/>
      <c r="E476" s="250"/>
      <c r="F476" s="250"/>
      <c r="H476" s="244"/>
      <c r="J476" s="272" t="s">
        <v>4158</v>
      </c>
      <c r="K476" s="272" t="s">
        <v>4650</v>
      </c>
      <c r="L476" s="250" t="s">
        <v>4651</v>
      </c>
      <c r="M476" s="272" t="s">
        <v>4130</v>
      </c>
      <c r="N476" s="272" t="s">
        <v>4241</v>
      </c>
      <c r="O476" s="272" t="s">
        <v>4670</v>
      </c>
      <c r="P476" s="274">
        <v>201207</v>
      </c>
      <c r="Q476" s="272" t="s">
        <v>4203</v>
      </c>
      <c r="R476" s="276">
        <v>18.670000000000002</v>
      </c>
      <c r="S476" s="280" t="s">
        <v>9</v>
      </c>
      <c r="T476" s="280" t="s">
        <v>4699</v>
      </c>
      <c r="V476" s="244"/>
      <c r="AC476" s="244"/>
    </row>
    <row r="477" spans="1:29" ht="15" x14ac:dyDescent="0.25">
      <c r="A477" s="250"/>
      <c r="B477" s="250"/>
      <c r="C477" s="250"/>
      <c r="D477" s="250"/>
      <c r="E477" s="250"/>
      <c r="F477" s="250"/>
      <c r="H477" s="244"/>
      <c r="J477" s="272" t="s">
        <v>4158</v>
      </c>
      <c r="K477" s="272" t="s">
        <v>4650</v>
      </c>
      <c r="L477" s="250" t="s">
        <v>4651</v>
      </c>
      <c r="M477" s="272" t="s">
        <v>4129</v>
      </c>
      <c r="N477" s="272" t="s">
        <v>4245</v>
      </c>
      <c r="O477" s="272" t="s">
        <v>4670</v>
      </c>
      <c r="P477" s="274">
        <v>201207</v>
      </c>
      <c r="Q477" s="272" t="s">
        <v>4203</v>
      </c>
      <c r="R477" s="276">
        <v>0.12</v>
      </c>
      <c r="S477" s="280" t="s">
        <v>9</v>
      </c>
      <c r="T477" s="280" t="s">
        <v>4699</v>
      </c>
      <c r="V477" s="244"/>
      <c r="AC477" s="244"/>
    </row>
    <row r="478" spans="1:29" ht="15" x14ac:dyDescent="0.25">
      <c r="A478" s="250"/>
      <c r="B478" s="250"/>
      <c r="C478" s="250"/>
      <c r="D478" s="250"/>
      <c r="E478" s="250"/>
      <c r="F478" s="250"/>
      <c r="H478" s="244"/>
      <c r="J478" s="272" t="s">
        <v>4158</v>
      </c>
      <c r="K478" s="272" t="s">
        <v>4650</v>
      </c>
      <c r="L478" s="250" t="s">
        <v>4651</v>
      </c>
      <c r="M478" s="272" t="s">
        <v>4131</v>
      </c>
      <c r="N478" s="272" t="s">
        <v>4258</v>
      </c>
      <c r="O478" s="272" t="s">
        <v>4670</v>
      </c>
      <c r="P478" s="274">
        <v>201207</v>
      </c>
      <c r="Q478" s="272" t="s">
        <v>4203</v>
      </c>
      <c r="R478" s="276">
        <v>0.09</v>
      </c>
      <c r="S478" s="280" t="s">
        <v>9</v>
      </c>
      <c r="T478" s="280" t="s">
        <v>4699</v>
      </c>
      <c r="V478" s="244"/>
      <c r="AC478" s="244"/>
    </row>
    <row r="479" spans="1:29" ht="15" x14ac:dyDescent="0.25">
      <c r="A479" s="250"/>
      <c r="B479" s="250"/>
      <c r="C479" s="250"/>
      <c r="D479" s="250"/>
      <c r="E479" s="250"/>
      <c r="F479" s="250"/>
      <c r="H479" s="244"/>
      <c r="J479" s="272" t="s">
        <v>4158</v>
      </c>
      <c r="K479" s="272" t="s">
        <v>4650</v>
      </c>
      <c r="L479" s="250" t="s">
        <v>4651</v>
      </c>
      <c r="M479" s="272" t="s">
        <v>4131</v>
      </c>
      <c r="N479" s="272" t="s">
        <v>4231</v>
      </c>
      <c r="O479" s="272" t="s">
        <v>4670</v>
      </c>
      <c r="P479" s="274">
        <v>201207</v>
      </c>
      <c r="Q479" s="272" t="s">
        <v>4203</v>
      </c>
      <c r="R479" s="276">
        <v>0.04</v>
      </c>
      <c r="S479" s="280" t="s">
        <v>9</v>
      </c>
      <c r="T479" s="280" t="s">
        <v>4699</v>
      </c>
      <c r="V479" s="244"/>
      <c r="AC479" s="244"/>
    </row>
    <row r="480" spans="1:29" ht="15" x14ac:dyDescent="0.25">
      <c r="A480" s="250"/>
      <c r="B480" s="250"/>
      <c r="C480" s="250"/>
      <c r="D480" s="250"/>
      <c r="E480" s="250"/>
      <c r="F480" s="250"/>
      <c r="H480" s="244"/>
      <c r="J480" s="272" t="s">
        <v>4158</v>
      </c>
      <c r="K480" s="272" t="s">
        <v>4650</v>
      </c>
      <c r="L480" s="250" t="s">
        <v>4651</v>
      </c>
      <c r="M480" s="272" t="s">
        <v>4131</v>
      </c>
      <c r="N480" s="272" t="s">
        <v>4260</v>
      </c>
      <c r="O480" s="272" t="s">
        <v>4670</v>
      </c>
      <c r="P480" s="274">
        <v>201207</v>
      </c>
      <c r="Q480" s="272" t="s">
        <v>4203</v>
      </c>
      <c r="R480" s="276">
        <v>7.0000000000000007E-2</v>
      </c>
      <c r="S480" s="280" t="s">
        <v>9</v>
      </c>
      <c r="T480" s="280" t="s">
        <v>4699</v>
      </c>
      <c r="V480" s="244"/>
      <c r="AC480" s="244"/>
    </row>
    <row r="481" spans="1:29" ht="15" x14ac:dyDescent="0.25">
      <c r="A481" s="250"/>
      <c r="B481" s="250"/>
      <c r="C481" s="250"/>
      <c r="D481" s="250"/>
      <c r="E481" s="250"/>
      <c r="F481" s="250"/>
      <c r="H481" s="244"/>
      <c r="J481" s="272" t="s">
        <v>4158</v>
      </c>
      <c r="K481" s="272" t="s">
        <v>4650</v>
      </c>
      <c r="L481" s="250" t="s">
        <v>4651</v>
      </c>
      <c r="M481" s="272" t="s">
        <v>4131</v>
      </c>
      <c r="N481" s="272" t="s">
        <v>4262</v>
      </c>
      <c r="O481" s="272" t="s">
        <v>4670</v>
      </c>
      <c r="P481" s="274">
        <v>201207</v>
      </c>
      <c r="Q481" s="272" t="s">
        <v>4203</v>
      </c>
      <c r="R481" s="276">
        <v>0.17</v>
      </c>
      <c r="S481" s="280" t="s">
        <v>9</v>
      </c>
      <c r="T481" s="280" t="s">
        <v>4699</v>
      </c>
      <c r="V481" s="244"/>
      <c r="AC481" s="244"/>
    </row>
    <row r="482" spans="1:29" ht="15" x14ac:dyDescent="0.25">
      <c r="A482" s="250"/>
      <c r="B482" s="250"/>
      <c r="C482" s="250"/>
      <c r="D482" s="250"/>
      <c r="E482" s="250"/>
      <c r="F482" s="250"/>
      <c r="H482" s="244"/>
      <c r="J482" s="272" t="s">
        <v>4158</v>
      </c>
      <c r="K482" s="272" t="s">
        <v>4650</v>
      </c>
      <c r="L482" s="250" t="s">
        <v>4651</v>
      </c>
      <c r="M482" s="272" t="s">
        <v>4100</v>
      </c>
      <c r="N482" s="272" t="s">
        <v>4220</v>
      </c>
      <c r="O482" s="272" t="s">
        <v>4670</v>
      </c>
      <c r="P482" s="274">
        <v>201208</v>
      </c>
      <c r="Q482" s="272" t="s">
        <v>4203</v>
      </c>
      <c r="R482" s="276">
        <v>-0.35</v>
      </c>
      <c r="S482" s="280" t="s">
        <v>9</v>
      </c>
      <c r="T482" s="280" t="s">
        <v>4699</v>
      </c>
      <c r="V482" s="244"/>
      <c r="AC482" s="244"/>
    </row>
    <row r="483" spans="1:29" ht="15" x14ac:dyDescent="0.25">
      <c r="A483" s="250"/>
      <c r="B483" s="250"/>
      <c r="C483" s="250"/>
      <c r="D483" s="250"/>
      <c r="E483" s="250"/>
      <c r="F483" s="250"/>
      <c r="H483" s="244"/>
      <c r="J483" s="272" t="s">
        <v>4158</v>
      </c>
      <c r="K483" s="272" t="s">
        <v>4650</v>
      </c>
      <c r="L483" s="250" t="s">
        <v>4651</v>
      </c>
      <c r="M483" s="272" t="s">
        <v>4100</v>
      </c>
      <c r="N483" s="272" t="s">
        <v>4208</v>
      </c>
      <c r="O483" s="272" t="s">
        <v>4670</v>
      </c>
      <c r="P483" s="274">
        <v>201208</v>
      </c>
      <c r="Q483" s="272" t="s">
        <v>4203</v>
      </c>
      <c r="R483" s="276">
        <v>2.27</v>
      </c>
      <c r="S483" s="280" t="s">
        <v>9</v>
      </c>
      <c r="T483" s="280" t="s">
        <v>4699</v>
      </c>
      <c r="V483" s="244"/>
      <c r="AC483" s="244"/>
    </row>
    <row r="484" spans="1:29" ht="15" x14ac:dyDescent="0.25">
      <c r="A484" s="250"/>
      <c r="B484" s="250"/>
      <c r="C484" s="250"/>
      <c r="D484" s="250"/>
      <c r="E484" s="250"/>
      <c r="F484" s="250"/>
      <c r="H484" s="244"/>
      <c r="J484" s="272" t="s">
        <v>4158</v>
      </c>
      <c r="K484" s="272" t="s">
        <v>4650</v>
      </c>
      <c r="L484" s="250" t="s">
        <v>4651</v>
      </c>
      <c r="M484" s="272" t="s">
        <v>4100</v>
      </c>
      <c r="N484" s="272" t="s">
        <v>4652</v>
      </c>
      <c r="O484" s="272" t="s">
        <v>4670</v>
      </c>
      <c r="P484" s="274">
        <v>201208</v>
      </c>
      <c r="Q484" s="272" t="s">
        <v>4203</v>
      </c>
      <c r="R484" s="276">
        <v>11.71</v>
      </c>
      <c r="S484" s="280" t="s">
        <v>9</v>
      </c>
      <c r="T484" s="280" t="s">
        <v>4699</v>
      </c>
      <c r="V484" s="244"/>
      <c r="AC484" s="244"/>
    </row>
    <row r="485" spans="1:29" ht="15" x14ac:dyDescent="0.25">
      <c r="A485" s="250"/>
      <c r="B485" s="250"/>
      <c r="C485" s="250"/>
      <c r="D485" s="250"/>
      <c r="E485" s="250"/>
      <c r="F485" s="250"/>
      <c r="H485" s="244"/>
      <c r="J485" s="272" t="s">
        <v>4158</v>
      </c>
      <c r="K485" s="272" t="s">
        <v>4650</v>
      </c>
      <c r="L485" s="250" t="s">
        <v>4651</v>
      </c>
      <c r="M485" s="272" t="s">
        <v>4100</v>
      </c>
      <c r="N485" s="272" t="s">
        <v>4224</v>
      </c>
      <c r="O485" s="272" t="s">
        <v>4670</v>
      </c>
      <c r="P485" s="274">
        <v>201208</v>
      </c>
      <c r="Q485" s="272" t="s">
        <v>4203</v>
      </c>
      <c r="R485" s="276">
        <v>3.26</v>
      </c>
      <c r="S485" s="280" t="s">
        <v>9</v>
      </c>
      <c r="T485" s="280" t="s">
        <v>4699</v>
      </c>
      <c r="V485" s="244"/>
      <c r="AC485" s="244"/>
    </row>
    <row r="486" spans="1:29" ht="15" x14ac:dyDescent="0.25">
      <c r="A486" s="250"/>
      <c r="B486" s="250"/>
      <c r="C486" s="250"/>
      <c r="D486" s="250"/>
      <c r="E486" s="250"/>
      <c r="F486" s="250"/>
      <c r="H486" s="244"/>
      <c r="J486" s="272" t="s">
        <v>4158</v>
      </c>
      <c r="K486" s="272" t="s">
        <v>4650</v>
      </c>
      <c r="L486" s="250" t="s">
        <v>4651</v>
      </c>
      <c r="M486" s="272" t="s">
        <v>4100</v>
      </c>
      <c r="N486" s="272" t="s">
        <v>4206</v>
      </c>
      <c r="O486" s="272" t="s">
        <v>4670</v>
      </c>
      <c r="P486" s="274">
        <v>201208</v>
      </c>
      <c r="Q486" s="272" t="s">
        <v>4203</v>
      </c>
      <c r="R486" s="276">
        <v>2.91</v>
      </c>
      <c r="S486" s="280" t="s">
        <v>9</v>
      </c>
      <c r="T486" s="280" t="s">
        <v>4699</v>
      </c>
      <c r="V486" s="244"/>
      <c r="AC486" s="244"/>
    </row>
    <row r="487" spans="1:29" ht="15" x14ac:dyDescent="0.25">
      <c r="A487" s="250"/>
      <c r="B487" s="250"/>
      <c r="C487" s="250"/>
      <c r="D487" s="250"/>
      <c r="E487" s="250"/>
      <c r="F487" s="250"/>
      <c r="H487" s="244"/>
      <c r="J487" s="272" t="s">
        <v>4158</v>
      </c>
      <c r="K487" s="272" t="s">
        <v>4650</v>
      </c>
      <c r="L487" s="250" t="s">
        <v>4651</v>
      </c>
      <c r="M487" s="272" t="s">
        <v>4100</v>
      </c>
      <c r="N487" s="272" t="s">
        <v>4213</v>
      </c>
      <c r="O487" s="272" t="s">
        <v>4670</v>
      </c>
      <c r="P487" s="274">
        <v>201208</v>
      </c>
      <c r="Q487" s="272" t="s">
        <v>4203</v>
      </c>
      <c r="R487" s="276">
        <v>0.21</v>
      </c>
      <c r="S487" s="280" t="s">
        <v>9</v>
      </c>
      <c r="T487" s="280" t="s">
        <v>4699</v>
      </c>
      <c r="V487" s="244"/>
      <c r="AC487" s="244"/>
    </row>
    <row r="488" spans="1:29" ht="15" x14ac:dyDescent="0.25">
      <c r="A488" s="250"/>
      <c r="B488" s="250"/>
      <c r="C488" s="250"/>
      <c r="D488" s="250"/>
      <c r="E488" s="250"/>
      <c r="F488" s="250"/>
      <c r="H488" s="244"/>
      <c r="J488" s="272" t="s">
        <v>4158</v>
      </c>
      <c r="K488" s="272" t="s">
        <v>4650</v>
      </c>
      <c r="L488" s="250" t="s">
        <v>4651</v>
      </c>
      <c r="M488" s="272" t="s">
        <v>4100</v>
      </c>
      <c r="N488" s="272" t="s">
        <v>4228</v>
      </c>
      <c r="O488" s="272" t="s">
        <v>4670</v>
      </c>
      <c r="P488" s="274">
        <v>201208</v>
      </c>
      <c r="Q488" s="272" t="s">
        <v>4203</v>
      </c>
      <c r="R488" s="276">
        <v>2.4700000000000002</v>
      </c>
      <c r="S488" s="280" t="s">
        <v>9</v>
      </c>
      <c r="T488" s="280" t="s">
        <v>4699</v>
      </c>
      <c r="V488" s="244"/>
      <c r="AC488" s="244"/>
    </row>
    <row r="489" spans="1:29" ht="15" x14ac:dyDescent="0.25">
      <c r="A489" s="250"/>
      <c r="B489" s="250"/>
      <c r="C489" s="250"/>
      <c r="D489" s="250"/>
      <c r="E489" s="250"/>
      <c r="F489" s="250"/>
      <c r="H489" s="244"/>
      <c r="J489" s="272" t="s">
        <v>4158</v>
      </c>
      <c r="K489" s="272" t="s">
        <v>4650</v>
      </c>
      <c r="L489" s="250" t="s">
        <v>4651</v>
      </c>
      <c r="M489" s="272" t="s">
        <v>4100</v>
      </c>
      <c r="N489" s="272" t="s">
        <v>4214</v>
      </c>
      <c r="O489" s="272" t="s">
        <v>4670</v>
      </c>
      <c r="P489" s="274">
        <v>201208</v>
      </c>
      <c r="Q489" s="272" t="s">
        <v>4203</v>
      </c>
      <c r="R489" s="276">
        <v>9.7799999999999994</v>
      </c>
      <c r="S489" s="280" t="s">
        <v>9</v>
      </c>
      <c r="T489" s="280" t="s">
        <v>4699</v>
      </c>
      <c r="V489" s="244"/>
      <c r="AC489" s="244"/>
    </row>
    <row r="490" spans="1:29" ht="15" x14ac:dyDescent="0.25">
      <c r="A490" s="250"/>
      <c r="B490" s="250"/>
      <c r="C490" s="250"/>
      <c r="D490" s="250"/>
      <c r="E490" s="250"/>
      <c r="F490" s="250"/>
      <c r="H490" s="244"/>
      <c r="J490" s="272" t="s">
        <v>4158</v>
      </c>
      <c r="K490" s="272" t="s">
        <v>4650</v>
      </c>
      <c r="L490" s="250" t="s">
        <v>4651</v>
      </c>
      <c r="M490" s="272" t="s">
        <v>4100</v>
      </c>
      <c r="N490" s="272" t="s">
        <v>4229</v>
      </c>
      <c r="O490" s="272" t="s">
        <v>4670</v>
      </c>
      <c r="P490" s="274">
        <v>201208</v>
      </c>
      <c r="Q490" s="272" t="s">
        <v>4203</v>
      </c>
      <c r="R490" s="276">
        <v>-334.38</v>
      </c>
      <c r="S490" s="280" t="s">
        <v>9</v>
      </c>
      <c r="T490" s="280" t="s">
        <v>4699</v>
      </c>
      <c r="V490" s="244"/>
      <c r="AC490" s="244"/>
    </row>
    <row r="491" spans="1:29" ht="15" x14ac:dyDescent="0.25">
      <c r="A491" s="250"/>
      <c r="B491" s="250"/>
      <c r="C491" s="250"/>
      <c r="D491" s="250"/>
      <c r="E491" s="250"/>
      <c r="F491" s="250"/>
      <c r="H491" s="244"/>
      <c r="J491" s="272" t="s">
        <v>4158</v>
      </c>
      <c r="K491" s="272" t="s">
        <v>4650</v>
      </c>
      <c r="L491" s="250" t="s">
        <v>4651</v>
      </c>
      <c r="M491" s="272" t="s">
        <v>4100</v>
      </c>
      <c r="N491" s="272" t="s">
        <v>4230</v>
      </c>
      <c r="O491" s="272" t="s">
        <v>4670</v>
      </c>
      <c r="P491" s="274">
        <v>201208</v>
      </c>
      <c r="Q491" s="272" t="s">
        <v>4203</v>
      </c>
      <c r="R491" s="276">
        <v>9.7100000000000009</v>
      </c>
      <c r="S491" s="280" t="s">
        <v>9</v>
      </c>
      <c r="T491" s="280" t="s">
        <v>4699</v>
      </c>
      <c r="V491" s="244"/>
      <c r="AC491" s="244"/>
    </row>
    <row r="492" spans="1:29" ht="15" x14ac:dyDescent="0.25">
      <c r="A492" s="250"/>
      <c r="B492" s="250"/>
      <c r="C492" s="250"/>
      <c r="D492" s="250"/>
      <c r="E492" s="250"/>
      <c r="F492" s="250"/>
      <c r="H492" s="244"/>
      <c r="J492" s="272" t="s">
        <v>4158</v>
      </c>
      <c r="K492" s="272" t="s">
        <v>4650</v>
      </c>
      <c r="L492" s="250" t="s">
        <v>4651</v>
      </c>
      <c r="M492" s="272" t="s">
        <v>4100</v>
      </c>
      <c r="N492" s="272" t="s">
        <v>4234</v>
      </c>
      <c r="O492" s="272" t="s">
        <v>4670</v>
      </c>
      <c r="P492" s="274">
        <v>201208</v>
      </c>
      <c r="Q492" s="272" t="s">
        <v>4203</v>
      </c>
      <c r="R492" s="276">
        <v>0.89</v>
      </c>
      <c r="S492" s="280" t="s">
        <v>9</v>
      </c>
      <c r="T492" s="280" t="s">
        <v>4699</v>
      </c>
      <c r="V492" s="244"/>
      <c r="AC492" s="244"/>
    </row>
    <row r="493" spans="1:29" ht="15" x14ac:dyDescent="0.25">
      <c r="A493" s="250"/>
      <c r="B493" s="250"/>
      <c r="C493" s="250"/>
      <c r="D493" s="250"/>
      <c r="E493" s="250"/>
      <c r="F493" s="250"/>
      <c r="H493" s="244"/>
      <c r="J493" s="272" t="s">
        <v>4158</v>
      </c>
      <c r="K493" s="272" t="s">
        <v>4650</v>
      </c>
      <c r="L493" s="250" t="s">
        <v>4651</v>
      </c>
      <c r="M493" s="272" t="s">
        <v>4100</v>
      </c>
      <c r="N493" s="272" t="s">
        <v>4236</v>
      </c>
      <c r="O493" s="272" t="s">
        <v>4670</v>
      </c>
      <c r="P493" s="274">
        <v>201208</v>
      </c>
      <c r="Q493" s="272" t="s">
        <v>4203</v>
      </c>
      <c r="R493" s="276">
        <v>-0.4</v>
      </c>
      <c r="S493" s="280" t="s">
        <v>9</v>
      </c>
      <c r="T493" s="280" t="s">
        <v>4699</v>
      </c>
      <c r="V493" s="244"/>
      <c r="AC493" s="244"/>
    </row>
    <row r="494" spans="1:29" ht="15" x14ac:dyDescent="0.25">
      <c r="A494" s="250"/>
      <c r="B494" s="250"/>
      <c r="C494" s="250"/>
      <c r="D494" s="250"/>
      <c r="E494" s="250"/>
      <c r="F494" s="250"/>
      <c r="H494" s="244"/>
      <c r="J494" s="272" t="s">
        <v>4158</v>
      </c>
      <c r="K494" s="272" t="s">
        <v>4650</v>
      </c>
      <c r="L494" s="250" t="s">
        <v>4651</v>
      </c>
      <c r="M494" s="272" t="s">
        <v>4100</v>
      </c>
      <c r="N494" s="272" t="s">
        <v>4238</v>
      </c>
      <c r="O494" s="272" t="s">
        <v>4670</v>
      </c>
      <c r="P494" s="274">
        <v>201208</v>
      </c>
      <c r="Q494" s="272" t="s">
        <v>4203</v>
      </c>
      <c r="R494" s="276">
        <v>-10.8</v>
      </c>
      <c r="S494" s="280" t="s">
        <v>9</v>
      </c>
      <c r="T494" s="280" t="s">
        <v>4699</v>
      </c>
      <c r="V494" s="244"/>
      <c r="AC494" s="244"/>
    </row>
    <row r="495" spans="1:29" ht="15" x14ac:dyDescent="0.25">
      <c r="A495" s="250"/>
      <c r="B495" s="250"/>
      <c r="C495" s="250"/>
      <c r="D495" s="250"/>
      <c r="E495" s="250"/>
      <c r="F495" s="250"/>
      <c r="H495" s="244"/>
      <c r="J495" s="272" t="s">
        <v>4158</v>
      </c>
      <c r="K495" s="272" t="s">
        <v>4650</v>
      </c>
      <c r="L495" s="250" t="s">
        <v>4651</v>
      </c>
      <c r="M495" s="272" t="s">
        <v>4100</v>
      </c>
      <c r="N495" s="272" t="s">
        <v>4655</v>
      </c>
      <c r="O495" s="272" t="s">
        <v>4670</v>
      </c>
      <c r="P495" s="274">
        <v>201208</v>
      </c>
      <c r="Q495" s="272" t="s">
        <v>4203</v>
      </c>
      <c r="R495" s="276">
        <v>3.03</v>
      </c>
      <c r="S495" s="280" t="s">
        <v>9</v>
      </c>
      <c r="T495" s="280" t="s">
        <v>4699</v>
      </c>
      <c r="V495" s="244"/>
      <c r="AC495" s="244"/>
    </row>
    <row r="496" spans="1:29" ht="15" x14ac:dyDescent="0.25">
      <c r="A496" s="250"/>
      <c r="B496" s="250"/>
      <c r="C496" s="250"/>
      <c r="D496" s="250"/>
      <c r="E496" s="250"/>
      <c r="F496" s="250"/>
      <c r="H496" s="244"/>
      <c r="J496" s="272" t="s">
        <v>4158</v>
      </c>
      <c r="K496" s="272" t="s">
        <v>4650</v>
      </c>
      <c r="L496" s="250" t="s">
        <v>4651</v>
      </c>
      <c r="M496" s="272" t="s">
        <v>4130</v>
      </c>
      <c r="N496" s="272" t="s">
        <v>4222</v>
      </c>
      <c r="O496" s="272" t="s">
        <v>4670</v>
      </c>
      <c r="P496" s="274">
        <v>201208</v>
      </c>
      <c r="Q496" s="272" t="s">
        <v>4203</v>
      </c>
      <c r="R496" s="276">
        <v>1.96</v>
      </c>
      <c r="S496" s="280" t="s">
        <v>9</v>
      </c>
      <c r="T496" s="280" t="s">
        <v>4699</v>
      </c>
      <c r="V496" s="244"/>
      <c r="AC496" s="244"/>
    </row>
    <row r="497" spans="1:29" ht="15" x14ac:dyDescent="0.25">
      <c r="A497" s="250"/>
      <c r="B497" s="250"/>
      <c r="C497" s="250"/>
      <c r="D497" s="250"/>
      <c r="E497" s="250"/>
      <c r="F497" s="250"/>
      <c r="H497" s="244"/>
      <c r="J497" s="272" t="s">
        <v>4158</v>
      </c>
      <c r="K497" s="272" t="s">
        <v>4650</v>
      </c>
      <c r="L497" s="250" t="s">
        <v>4651</v>
      </c>
      <c r="M497" s="272" t="s">
        <v>4130</v>
      </c>
      <c r="N497" s="272" t="s">
        <v>4240</v>
      </c>
      <c r="O497" s="272" t="s">
        <v>4670</v>
      </c>
      <c r="P497" s="274">
        <v>201208</v>
      </c>
      <c r="Q497" s="272" t="s">
        <v>4203</v>
      </c>
      <c r="R497" s="276">
        <v>-1.93</v>
      </c>
      <c r="S497" s="280" t="s">
        <v>9</v>
      </c>
      <c r="T497" s="280" t="s">
        <v>4699</v>
      </c>
      <c r="V497" s="244"/>
      <c r="AC497" s="244"/>
    </row>
    <row r="498" spans="1:29" ht="15" x14ac:dyDescent="0.25">
      <c r="A498" s="250"/>
      <c r="B498" s="250"/>
      <c r="C498" s="250"/>
      <c r="D498" s="250"/>
      <c r="E498" s="250"/>
      <c r="F498" s="250"/>
      <c r="H498" s="244"/>
      <c r="J498" s="272" t="s">
        <v>4158</v>
      </c>
      <c r="K498" s="272" t="s">
        <v>4650</v>
      </c>
      <c r="L498" s="250" t="s">
        <v>4651</v>
      </c>
      <c r="M498" s="272" t="s">
        <v>4130</v>
      </c>
      <c r="N498" s="272" t="s">
        <v>4241</v>
      </c>
      <c r="O498" s="272" t="s">
        <v>4670</v>
      </c>
      <c r="P498" s="274">
        <v>201208</v>
      </c>
      <c r="Q498" s="272" t="s">
        <v>4203</v>
      </c>
      <c r="R498" s="276">
        <v>-116.9</v>
      </c>
      <c r="S498" s="280" t="s">
        <v>9</v>
      </c>
      <c r="T498" s="280" t="s">
        <v>4699</v>
      </c>
      <c r="V498" s="244"/>
      <c r="AC498" s="244"/>
    </row>
    <row r="499" spans="1:29" ht="15" x14ac:dyDescent="0.25">
      <c r="A499" s="250"/>
      <c r="B499" s="250"/>
      <c r="C499" s="250"/>
      <c r="D499" s="250"/>
      <c r="E499" s="250"/>
      <c r="F499" s="250"/>
      <c r="H499" s="244"/>
      <c r="J499" s="272" t="s">
        <v>4158</v>
      </c>
      <c r="K499" s="272" t="s">
        <v>4650</v>
      </c>
      <c r="L499" s="250" t="s">
        <v>4651</v>
      </c>
      <c r="M499" s="272" t="s">
        <v>4129</v>
      </c>
      <c r="N499" s="272" t="s">
        <v>4245</v>
      </c>
      <c r="O499" s="272" t="s">
        <v>4670</v>
      </c>
      <c r="P499" s="274">
        <v>201208</v>
      </c>
      <c r="Q499" s="272" t="s">
        <v>4203</v>
      </c>
      <c r="R499" s="276">
        <v>0.88</v>
      </c>
      <c r="S499" s="280" t="s">
        <v>9</v>
      </c>
      <c r="T499" s="280" t="s">
        <v>4699</v>
      </c>
      <c r="V499" s="244"/>
      <c r="AC499" s="244"/>
    </row>
    <row r="500" spans="1:29" ht="15" x14ac:dyDescent="0.25">
      <c r="A500" s="250"/>
      <c r="B500" s="250"/>
      <c r="C500" s="250"/>
      <c r="D500" s="250"/>
      <c r="E500" s="250"/>
      <c r="F500" s="250"/>
      <c r="H500" s="244"/>
      <c r="J500" s="272" t="s">
        <v>4158</v>
      </c>
      <c r="K500" s="272" t="s">
        <v>4650</v>
      </c>
      <c r="L500" s="250" t="s">
        <v>4651</v>
      </c>
      <c r="M500" s="272" t="s">
        <v>4129</v>
      </c>
      <c r="N500" s="272" t="s">
        <v>4246</v>
      </c>
      <c r="O500" s="272" t="s">
        <v>4670</v>
      </c>
      <c r="P500" s="274">
        <v>201208</v>
      </c>
      <c r="Q500" s="272" t="s">
        <v>4203</v>
      </c>
      <c r="R500" s="276">
        <v>6.64</v>
      </c>
      <c r="S500" s="280" t="s">
        <v>9</v>
      </c>
      <c r="T500" s="280" t="s">
        <v>4699</v>
      </c>
      <c r="V500" s="244"/>
      <c r="AC500" s="244"/>
    </row>
    <row r="501" spans="1:29" ht="15" x14ac:dyDescent="0.25">
      <c r="A501" s="250"/>
      <c r="B501" s="250"/>
      <c r="C501" s="250"/>
      <c r="D501" s="250"/>
      <c r="E501" s="250"/>
      <c r="F501" s="250"/>
      <c r="H501" s="244"/>
      <c r="J501" s="272" t="s">
        <v>4158</v>
      </c>
      <c r="K501" s="272" t="s">
        <v>4650</v>
      </c>
      <c r="L501" s="250" t="s">
        <v>4651</v>
      </c>
      <c r="M501" s="272" t="s">
        <v>4131</v>
      </c>
      <c r="N501" s="272" t="s">
        <v>4258</v>
      </c>
      <c r="O501" s="272" t="s">
        <v>4670</v>
      </c>
      <c r="P501" s="274">
        <v>201208</v>
      </c>
      <c r="Q501" s="272" t="s">
        <v>4203</v>
      </c>
      <c r="R501" s="276">
        <v>0.38</v>
      </c>
      <c r="S501" s="280" t="s">
        <v>9</v>
      </c>
      <c r="T501" s="280" t="s">
        <v>4699</v>
      </c>
      <c r="V501" s="244"/>
      <c r="AC501" s="244"/>
    </row>
    <row r="502" spans="1:29" ht="15" x14ac:dyDescent="0.25">
      <c r="A502" s="250"/>
      <c r="B502" s="250"/>
      <c r="C502" s="250"/>
      <c r="D502" s="250"/>
      <c r="E502" s="250"/>
      <c r="F502" s="250"/>
      <c r="H502" s="244"/>
      <c r="J502" s="272" t="s">
        <v>4158</v>
      </c>
      <c r="K502" s="272" t="s">
        <v>4650</v>
      </c>
      <c r="L502" s="250" t="s">
        <v>4651</v>
      </c>
      <c r="M502" s="272" t="s">
        <v>4131</v>
      </c>
      <c r="N502" s="272" t="s">
        <v>4233</v>
      </c>
      <c r="O502" s="272" t="s">
        <v>4670</v>
      </c>
      <c r="P502" s="274">
        <v>201208</v>
      </c>
      <c r="Q502" s="272" t="s">
        <v>4203</v>
      </c>
      <c r="R502" s="276">
        <v>0.36</v>
      </c>
      <c r="S502" s="280" t="s">
        <v>9</v>
      </c>
      <c r="T502" s="280" t="s">
        <v>4699</v>
      </c>
      <c r="V502" s="244"/>
      <c r="AC502" s="244"/>
    </row>
    <row r="503" spans="1:29" ht="15" x14ac:dyDescent="0.25">
      <c r="A503" s="250"/>
      <c r="B503" s="250"/>
      <c r="C503" s="250"/>
      <c r="D503" s="250"/>
      <c r="E503" s="250"/>
      <c r="F503" s="250"/>
      <c r="H503" s="244"/>
      <c r="J503" s="272" t="s">
        <v>4158</v>
      </c>
      <c r="K503" s="272" t="s">
        <v>4650</v>
      </c>
      <c r="L503" s="250" t="s">
        <v>4651</v>
      </c>
      <c r="M503" s="272" t="s">
        <v>4131</v>
      </c>
      <c r="N503" s="272" t="s">
        <v>4259</v>
      </c>
      <c r="O503" s="272" t="s">
        <v>4670</v>
      </c>
      <c r="P503" s="274">
        <v>201208</v>
      </c>
      <c r="Q503" s="272" t="s">
        <v>4203</v>
      </c>
      <c r="R503" s="276">
        <v>1.48</v>
      </c>
      <c r="S503" s="280" t="s">
        <v>9</v>
      </c>
      <c r="T503" s="280" t="s">
        <v>4699</v>
      </c>
      <c r="V503" s="244"/>
      <c r="AC503" s="244"/>
    </row>
    <row r="504" spans="1:29" ht="15" x14ac:dyDescent="0.25">
      <c r="A504" s="250"/>
      <c r="B504" s="250"/>
      <c r="C504" s="250"/>
      <c r="D504" s="250"/>
      <c r="E504" s="250"/>
      <c r="F504" s="250"/>
      <c r="H504" s="244"/>
      <c r="J504" s="272" t="s">
        <v>4158</v>
      </c>
      <c r="K504" s="272" t="s">
        <v>4650</v>
      </c>
      <c r="L504" s="250" t="s">
        <v>4651</v>
      </c>
      <c r="M504" s="272" t="s">
        <v>4131</v>
      </c>
      <c r="N504" s="272" t="s">
        <v>4261</v>
      </c>
      <c r="O504" s="272" t="s">
        <v>4670</v>
      </c>
      <c r="P504" s="274">
        <v>201208</v>
      </c>
      <c r="Q504" s="272" t="s">
        <v>4203</v>
      </c>
      <c r="R504" s="276">
        <v>0.88</v>
      </c>
      <c r="S504" s="280" t="s">
        <v>9</v>
      </c>
      <c r="T504" s="280" t="s">
        <v>4699</v>
      </c>
      <c r="V504" s="244"/>
      <c r="AC504" s="244"/>
    </row>
    <row r="505" spans="1:29" ht="15" x14ac:dyDescent="0.25">
      <c r="A505" s="250"/>
      <c r="B505" s="250"/>
      <c r="C505" s="250"/>
      <c r="D505" s="250"/>
      <c r="E505" s="250"/>
      <c r="F505" s="250"/>
      <c r="H505" s="244"/>
      <c r="J505" s="272" t="s">
        <v>4158</v>
      </c>
      <c r="K505" s="272" t="s">
        <v>4650</v>
      </c>
      <c r="L505" s="250" t="s">
        <v>4651</v>
      </c>
      <c r="M505" s="272" t="s">
        <v>4131</v>
      </c>
      <c r="N505" s="272" t="s">
        <v>4264</v>
      </c>
      <c r="O505" s="272" t="s">
        <v>4670</v>
      </c>
      <c r="P505" s="274">
        <v>201208</v>
      </c>
      <c r="Q505" s="272" t="s">
        <v>4203</v>
      </c>
      <c r="R505" s="276">
        <v>2.38</v>
      </c>
      <c r="S505" s="280" t="s">
        <v>9</v>
      </c>
      <c r="T505" s="280" t="s">
        <v>4699</v>
      </c>
      <c r="V505" s="244"/>
      <c r="AC505" s="244"/>
    </row>
    <row r="506" spans="1:29" ht="15" x14ac:dyDescent="0.25">
      <c r="A506" s="250"/>
      <c r="B506" s="250"/>
      <c r="C506" s="250"/>
      <c r="D506" s="250"/>
      <c r="E506" s="250"/>
      <c r="F506" s="250"/>
      <c r="H506" s="244"/>
      <c r="J506" s="272" t="s">
        <v>4158</v>
      </c>
      <c r="K506" s="272" t="s">
        <v>4650</v>
      </c>
      <c r="L506" s="250" t="s">
        <v>4651</v>
      </c>
      <c r="M506" s="272" t="s">
        <v>4131</v>
      </c>
      <c r="N506" s="272" t="s">
        <v>4265</v>
      </c>
      <c r="O506" s="272" t="s">
        <v>4670</v>
      </c>
      <c r="P506" s="274">
        <v>201208</v>
      </c>
      <c r="Q506" s="272" t="s">
        <v>4203</v>
      </c>
      <c r="R506" s="276">
        <v>0.98</v>
      </c>
      <c r="S506" s="280" t="s">
        <v>9</v>
      </c>
      <c r="T506" s="280" t="s">
        <v>4699</v>
      </c>
      <c r="V506" s="244"/>
      <c r="AC506" s="244"/>
    </row>
    <row r="507" spans="1:29" ht="15" x14ac:dyDescent="0.25">
      <c r="A507" s="250"/>
      <c r="B507" s="250"/>
      <c r="C507" s="250"/>
      <c r="D507" s="250"/>
      <c r="E507" s="250"/>
      <c r="F507" s="250"/>
      <c r="H507" s="244"/>
      <c r="J507" s="272" t="s">
        <v>4158</v>
      </c>
      <c r="K507" s="272" t="s">
        <v>4650</v>
      </c>
      <c r="L507" s="250" t="s">
        <v>4651</v>
      </c>
      <c r="M507" s="272" t="s">
        <v>4131</v>
      </c>
      <c r="N507" s="272" t="s">
        <v>4266</v>
      </c>
      <c r="O507" s="272" t="s">
        <v>4670</v>
      </c>
      <c r="P507" s="274">
        <v>201208</v>
      </c>
      <c r="Q507" s="272" t="s">
        <v>4203</v>
      </c>
      <c r="R507" s="276">
        <v>0.22</v>
      </c>
      <c r="S507" s="280" t="s">
        <v>9</v>
      </c>
      <c r="T507" s="280" t="s">
        <v>4699</v>
      </c>
      <c r="V507" s="244"/>
      <c r="AC507" s="244"/>
    </row>
    <row r="508" spans="1:29" ht="15" x14ac:dyDescent="0.25">
      <c r="A508" s="250"/>
      <c r="B508" s="250"/>
      <c r="C508" s="250"/>
      <c r="D508" s="250"/>
      <c r="E508" s="250"/>
      <c r="F508" s="250"/>
      <c r="H508" s="244"/>
      <c r="J508" s="272" t="s">
        <v>4158</v>
      </c>
      <c r="K508" s="272" t="s">
        <v>4650</v>
      </c>
      <c r="L508" s="250" t="s">
        <v>4651</v>
      </c>
      <c r="M508" s="272" t="s">
        <v>4100</v>
      </c>
      <c r="N508" s="272" t="s">
        <v>4220</v>
      </c>
      <c r="O508" s="272" t="s">
        <v>4670</v>
      </c>
      <c r="P508" s="274">
        <v>201209</v>
      </c>
      <c r="Q508" s="272" t="s">
        <v>4203</v>
      </c>
      <c r="R508" s="276">
        <v>-0.33</v>
      </c>
      <c r="S508" s="280" t="s">
        <v>9</v>
      </c>
      <c r="T508" s="280" t="s">
        <v>4699</v>
      </c>
      <c r="V508" s="244"/>
      <c r="AC508" s="244"/>
    </row>
    <row r="509" spans="1:29" ht="15" x14ac:dyDescent="0.25">
      <c r="A509" s="250"/>
      <c r="B509" s="250"/>
      <c r="C509" s="250"/>
      <c r="D509" s="250"/>
      <c r="E509" s="250"/>
      <c r="F509" s="250"/>
      <c r="H509" s="244"/>
      <c r="J509" s="272" t="s">
        <v>4158</v>
      </c>
      <c r="K509" s="272" t="s">
        <v>4650</v>
      </c>
      <c r="L509" s="250" t="s">
        <v>4651</v>
      </c>
      <c r="M509" s="272" t="s">
        <v>4100</v>
      </c>
      <c r="N509" s="272" t="s">
        <v>4208</v>
      </c>
      <c r="O509" s="272" t="s">
        <v>4670</v>
      </c>
      <c r="P509" s="274">
        <v>201209</v>
      </c>
      <c r="Q509" s="272" t="s">
        <v>4203</v>
      </c>
      <c r="R509" s="276">
        <v>2.71</v>
      </c>
      <c r="S509" s="280" t="s">
        <v>9</v>
      </c>
      <c r="T509" s="280" t="s">
        <v>4699</v>
      </c>
      <c r="V509" s="244"/>
      <c r="AC509" s="244"/>
    </row>
    <row r="510" spans="1:29" ht="15" x14ac:dyDescent="0.25">
      <c r="A510" s="250"/>
      <c r="B510" s="250"/>
      <c r="C510" s="250"/>
      <c r="D510" s="250"/>
      <c r="E510" s="250"/>
      <c r="F510" s="250"/>
      <c r="H510" s="244"/>
      <c r="J510" s="272" t="s">
        <v>4158</v>
      </c>
      <c r="K510" s="272" t="s">
        <v>4650</v>
      </c>
      <c r="L510" s="250" t="s">
        <v>4651</v>
      </c>
      <c r="M510" s="272" t="s">
        <v>4100</v>
      </c>
      <c r="N510" s="272" t="s">
        <v>4652</v>
      </c>
      <c r="O510" s="272" t="s">
        <v>4670</v>
      </c>
      <c r="P510" s="274">
        <v>201209</v>
      </c>
      <c r="Q510" s="272" t="s">
        <v>4203</v>
      </c>
      <c r="R510" s="276">
        <v>2.52</v>
      </c>
      <c r="S510" s="280" t="s">
        <v>9</v>
      </c>
      <c r="T510" s="280" t="s">
        <v>4699</v>
      </c>
      <c r="V510" s="244"/>
      <c r="AC510" s="244"/>
    </row>
    <row r="511" spans="1:29" ht="15" x14ac:dyDescent="0.25">
      <c r="A511" s="250"/>
      <c r="B511" s="250"/>
      <c r="C511" s="250"/>
      <c r="D511" s="250"/>
      <c r="E511" s="250"/>
      <c r="F511" s="250"/>
      <c r="H511" s="244"/>
      <c r="J511" s="272" t="s">
        <v>4158</v>
      </c>
      <c r="K511" s="272" t="s">
        <v>4650</v>
      </c>
      <c r="L511" s="250" t="s">
        <v>4651</v>
      </c>
      <c r="M511" s="272" t="s">
        <v>4100</v>
      </c>
      <c r="N511" s="272" t="s">
        <v>4224</v>
      </c>
      <c r="O511" s="272" t="s">
        <v>4670</v>
      </c>
      <c r="P511" s="274">
        <v>201209</v>
      </c>
      <c r="Q511" s="272" t="s">
        <v>4203</v>
      </c>
      <c r="R511" s="276">
        <v>2.3199999999999998</v>
      </c>
      <c r="S511" s="280" t="s">
        <v>9</v>
      </c>
      <c r="T511" s="280" t="s">
        <v>4699</v>
      </c>
      <c r="V511" s="244"/>
      <c r="AC511" s="244"/>
    </row>
    <row r="512" spans="1:29" ht="15" x14ac:dyDescent="0.25">
      <c r="A512" s="250"/>
      <c r="B512" s="250"/>
      <c r="C512" s="250"/>
      <c r="D512" s="250"/>
      <c r="E512" s="250"/>
      <c r="F512" s="250"/>
      <c r="H512" s="244"/>
      <c r="J512" s="272" t="s">
        <v>4158</v>
      </c>
      <c r="K512" s="272" t="s">
        <v>4650</v>
      </c>
      <c r="L512" s="250" t="s">
        <v>4651</v>
      </c>
      <c r="M512" s="272" t="s">
        <v>4100</v>
      </c>
      <c r="N512" s="272" t="s">
        <v>4212</v>
      </c>
      <c r="O512" s="272" t="s">
        <v>4670</v>
      </c>
      <c r="P512" s="274">
        <v>201209</v>
      </c>
      <c r="Q512" s="272" t="s">
        <v>4203</v>
      </c>
      <c r="R512" s="276">
        <v>1.35</v>
      </c>
      <c r="S512" s="280" t="s">
        <v>9</v>
      </c>
      <c r="T512" s="280" t="s">
        <v>4699</v>
      </c>
      <c r="V512" s="244"/>
      <c r="AC512" s="244"/>
    </row>
    <row r="513" spans="1:29" ht="15" x14ac:dyDescent="0.25">
      <c r="A513" s="250"/>
      <c r="B513" s="250"/>
      <c r="C513" s="250"/>
      <c r="D513" s="250"/>
      <c r="E513" s="250"/>
      <c r="F513" s="250"/>
      <c r="H513" s="244"/>
      <c r="J513" s="272" t="s">
        <v>4158</v>
      </c>
      <c r="K513" s="272" t="s">
        <v>4650</v>
      </c>
      <c r="L513" s="250" t="s">
        <v>4651</v>
      </c>
      <c r="M513" s="272" t="s">
        <v>4100</v>
      </c>
      <c r="N513" s="272" t="s">
        <v>4206</v>
      </c>
      <c r="O513" s="272" t="s">
        <v>4670</v>
      </c>
      <c r="P513" s="274">
        <v>201209</v>
      </c>
      <c r="Q513" s="272" t="s">
        <v>4203</v>
      </c>
      <c r="R513" s="276">
        <v>0.56000000000000005</v>
      </c>
      <c r="S513" s="280" t="s">
        <v>9</v>
      </c>
      <c r="T513" s="280" t="s">
        <v>4699</v>
      </c>
      <c r="V513" s="244"/>
      <c r="AC513" s="244"/>
    </row>
    <row r="514" spans="1:29" ht="15" x14ac:dyDescent="0.25">
      <c r="A514" s="250"/>
      <c r="B514" s="250"/>
      <c r="C514" s="250"/>
      <c r="D514" s="250"/>
      <c r="E514" s="250"/>
      <c r="F514" s="250"/>
      <c r="H514" s="244"/>
      <c r="J514" s="272" t="s">
        <v>4158</v>
      </c>
      <c r="K514" s="272" t="s">
        <v>4650</v>
      </c>
      <c r="L514" s="250" t="s">
        <v>4651</v>
      </c>
      <c r="M514" s="272" t="s">
        <v>4100</v>
      </c>
      <c r="N514" s="272" t="s">
        <v>4213</v>
      </c>
      <c r="O514" s="272" t="s">
        <v>4670</v>
      </c>
      <c r="P514" s="274">
        <v>201209</v>
      </c>
      <c r="Q514" s="272" t="s">
        <v>4203</v>
      </c>
      <c r="R514" s="276">
        <v>0.08</v>
      </c>
      <c r="S514" s="280" t="s">
        <v>9</v>
      </c>
      <c r="T514" s="280" t="s">
        <v>4699</v>
      </c>
      <c r="V514" s="244"/>
      <c r="AC514" s="244"/>
    </row>
    <row r="515" spans="1:29" ht="15" x14ac:dyDescent="0.25">
      <c r="A515" s="250"/>
      <c r="B515" s="250"/>
      <c r="C515" s="250"/>
      <c r="D515" s="250"/>
      <c r="E515" s="250"/>
      <c r="F515" s="250"/>
      <c r="H515" s="244"/>
      <c r="J515" s="272" t="s">
        <v>4158</v>
      </c>
      <c r="K515" s="272" t="s">
        <v>4650</v>
      </c>
      <c r="L515" s="250" t="s">
        <v>4651</v>
      </c>
      <c r="M515" s="272" t="s">
        <v>4100</v>
      </c>
      <c r="N515" s="272" t="s">
        <v>4228</v>
      </c>
      <c r="O515" s="272" t="s">
        <v>4670</v>
      </c>
      <c r="P515" s="274">
        <v>201209</v>
      </c>
      <c r="Q515" s="272" t="s">
        <v>4203</v>
      </c>
      <c r="R515" s="276">
        <v>-0.16</v>
      </c>
      <c r="S515" s="280" t="s">
        <v>9</v>
      </c>
      <c r="T515" s="280" t="s">
        <v>4699</v>
      </c>
      <c r="V515" s="244"/>
      <c r="AC515" s="244"/>
    </row>
    <row r="516" spans="1:29" ht="15" x14ac:dyDescent="0.25">
      <c r="A516" s="250"/>
      <c r="B516" s="250"/>
      <c r="C516" s="250"/>
      <c r="D516" s="250"/>
      <c r="E516" s="250"/>
      <c r="F516" s="250"/>
      <c r="H516" s="244"/>
      <c r="J516" s="272" t="s">
        <v>4158</v>
      </c>
      <c r="K516" s="272" t="s">
        <v>4650</v>
      </c>
      <c r="L516" s="250" t="s">
        <v>4651</v>
      </c>
      <c r="M516" s="272" t="s">
        <v>4100</v>
      </c>
      <c r="N516" s="272" t="s">
        <v>4214</v>
      </c>
      <c r="O516" s="272" t="s">
        <v>4670</v>
      </c>
      <c r="P516" s="274">
        <v>201209</v>
      </c>
      <c r="Q516" s="272" t="s">
        <v>4203</v>
      </c>
      <c r="R516" s="276">
        <v>2.72</v>
      </c>
      <c r="S516" s="280" t="s">
        <v>9</v>
      </c>
      <c r="T516" s="280" t="s">
        <v>4699</v>
      </c>
      <c r="V516" s="244"/>
      <c r="AC516" s="244"/>
    </row>
    <row r="517" spans="1:29" ht="15" x14ac:dyDescent="0.25">
      <c r="A517" s="250"/>
      <c r="B517" s="250"/>
      <c r="C517" s="250"/>
      <c r="D517" s="250"/>
      <c r="E517" s="250"/>
      <c r="F517" s="250"/>
      <c r="H517" s="244"/>
      <c r="J517" s="272" t="s">
        <v>4158</v>
      </c>
      <c r="K517" s="272" t="s">
        <v>4650</v>
      </c>
      <c r="L517" s="250" t="s">
        <v>4651</v>
      </c>
      <c r="M517" s="272" t="s">
        <v>4100</v>
      </c>
      <c r="N517" s="272" t="s">
        <v>4230</v>
      </c>
      <c r="O517" s="272" t="s">
        <v>4670</v>
      </c>
      <c r="P517" s="274">
        <v>201209</v>
      </c>
      <c r="Q517" s="272" t="s">
        <v>4203</v>
      </c>
      <c r="R517" s="276">
        <v>1.78</v>
      </c>
      <c r="S517" s="280" t="s">
        <v>9</v>
      </c>
      <c r="T517" s="280" t="s">
        <v>4699</v>
      </c>
      <c r="V517" s="244"/>
      <c r="AC517" s="244"/>
    </row>
    <row r="518" spans="1:29" ht="15" x14ac:dyDescent="0.25">
      <c r="A518" s="250"/>
      <c r="B518" s="250"/>
      <c r="C518" s="250"/>
      <c r="D518" s="250"/>
      <c r="E518" s="250"/>
      <c r="F518" s="250"/>
      <c r="H518" s="244"/>
      <c r="J518" s="272" t="s">
        <v>4158</v>
      </c>
      <c r="K518" s="272" t="s">
        <v>4650</v>
      </c>
      <c r="L518" s="250" t="s">
        <v>4651</v>
      </c>
      <c r="M518" s="272" t="s">
        <v>4100</v>
      </c>
      <c r="N518" s="272" t="s">
        <v>4655</v>
      </c>
      <c r="O518" s="272" t="s">
        <v>4670</v>
      </c>
      <c r="P518" s="274">
        <v>201209</v>
      </c>
      <c r="Q518" s="272" t="s">
        <v>4203</v>
      </c>
      <c r="R518" s="276">
        <v>0.68</v>
      </c>
      <c r="S518" s="280" t="s">
        <v>9</v>
      </c>
      <c r="T518" s="280" t="s">
        <v>4699</v>
      </c>
      <c r="V518" s="244"/>
      <c r="AC518" s="244"/>
    </row>
    <row r="519" spans="1:29" ht="15" x14ac:dyDescent="0.25">
      <c r="A519" s="250"/>
      <c r="B519" s="250"/>
      <c r="C519" s="250"/>
      <c r="D519" s="250"/>
      <c r="E519" s="250"/>
      <c r="F519" s="250"/>
      <c r="H519" s="244"/>
      <c r="J519" s="272" t="s">
        <v>4158</v>
      </c>
      <c r="K519" s="272" t="s">
        <v>4650</v>
      </c>
      <c r="L519" s="250" t="s">
        <v>4651</v>
      </c>
      <c r="M519" s="272" t="s">
        <v>4130</v>
      </c>
      <c r="N519" s="272" t="s">
        <v>4240</v>
      </c>
      <c r="O519" s="272" t="s">
        <v>4670</v>
      </c>
      <c r="P519" s="274">
        <v>201209</v>
      </c>
      <c r="Q519" s="272" t="s">
        <v>4203</v>
      </c>
      <c r="R519" s="276">
        <v>2.77</v>
      </c>
      <c r="S519" s="280" t="s">
        <v>9</v>
      </c>
      <c r="T519" s="280" t="s">
        <v>4699</v>
      </c>
      <c r="V519" s="244"/>
      <c r="AC519" s="244"/>
    </row>
    <row r="520" spans="1:29" ht="15" x14ac:dyDescent="0.25">
      <c r="A520" s="250"/>
      <c r="B520" s="250"/>
      <c r="C520" s="250"/>
      <c r="D520" s="250"/>
      <c r="E520" s="250"/>
      <c r="F520" s="250"/>
      <c r="H520" s="244"/>
      <c r="J520" s="272" t="s">
        <v>4158</v>
      </c>
      <c r="K520" s="272" t="s">
        <v>4650</v>
      </c>
      <c r="L520" s="250" t="s">
        <v>4651</v>
      </c>
      <c r="M520" s="272" t="s">
        <v>4130</v>
      </c>
      <c r="N520" s="272" t="s">
        <v>4242</v>
      </c>
      <c r="O520" s="272" t="s">
        <v>4670</v>
      </c>
      <c r="P520" s="274">
        <v>201209</v>
      </c>
      <c r="Q520" s="272" t="s">
        <v>4203</v>
      </c>
      <c r="R520" s="276">
        <v>0.57999999999999996</v>
      </c>
      <c r="S520" s="280" t="s">
        <v>9</v>
      </c>
      <c r="T520" s="280" t="s">
        <v>4699</v>
      </c>
      <c r="V520" s="244"/>
      <c r="AC520" s="244"/>
    </row>
    <row r="521" spans="1:29" ht="15" x14ac:dyDescent="0.25">
      <c r="A521" s="250"/>
      <c r="B521" s="250"/>
      <c r="C521" s="250"/>
      <c r="D521" s="250"/>
      <c r="E521" s="250"/>
      <c r="F521" s="250"/>
      <c r="H521" s="244"/>
      <c r="J521" s="272" t="s">
        <v>4158</v>
      </c>
      <c r="K521" s="272" t="s">
        <v>4650</v>
      </c>
      <c r="L521" s="250" t="s">
        <v>4651</v>
      </c>
      <c r="M521" s="272" t="s">
        <v>4130</v>
      </c>
      <c r="N521" s="272" t="s">
        <v>4243</v>
      </c>
      <c r="O521" s="272" t="s">
        <v>4670</v>
      </c>
      <c r="P521" s="274">
        <v>201209</v>
      </c>
      <c r="Q521" s="272" t="s">
        <v>4203</v>
      </c>
      <c r="R521" s="276">
        <v>0.13</v>
      </c>
      <c r="S521" s="280" t="s">
        <v>9</v>
      </c>
      <c r="T521" s="280" t="s">
        <v>4699</v>
      </c>
      <c r="V521" s="244"/>
      <c r="AC521" s="244"/>
    </row>
    <row r="522" spans="1:29" ht="15" x14ac:dyDescent="0.25">
      <c r="A522" s="250"/>
      <c r="B522" s="250"/>
      <c r="C522" s="250"/>
      <c r="D522" s="250"/>
      <c r="E522" s="250"/>
      <c r="F522" s="250"/>
      <c r="H522" s="244"/>
      <c r="J522" s="272" t="s">
        <v>4158</v>
      </c>
      <c r="K522" s="272" t="s">
        <v>4650</v>
      </c>
      <c r="L522" s="250" t="s">
        <v>4651</v>
      </c>
      <c r="M522" s="272" t="s">
        <v>4129</v>
      </c>
      <c r="N522" s="272" t="s">
        <v>4245</v>
      </c>
      <c r="O522" s="272" t="s">
        <v>4670</v>
      </c>
      <c r="P522" s="274">
        <v>201209</v>
      </c>
      <c r="Q522" s="272" t="s">
        <v>4203</v>
      </c>
      <c r="R522" s="276">
        <v>-7.0000000000000007E-2</v>
      </c>
      <c r="S522" s="280" t="s">
        <v>9</v>
      </c>
      <c r="T522" s="280" t="s">
        <v>4699</v>
      </c>
      <c r="V522" s="244"/>
      <c r="AC522" s="244"/>
    </row>
    <row r="523" spans="1:29" ht="15" x14ac:dyDescent="0.25">
      <c r="A523" s="250"/>
      <c r="B523" s="250"/>
      <c r="C523" s="250"/>
      <c r="D523" s="250"/>
      <c r="E523" s="250"/>
      <c r="F523" s="250"/>
      <c r="H523" s="244"/>
      <c r="J523" s="272" t="s">
        <v>4158</v>
      </c>
      <c r="K523" s="272" t="s">
        <v>4650</v>
      </c>
      <c r="L523" s="250" t="s">
        <v>4651</v>
      </c>
      <c r="M523" s="272" t="s">
        <v>4131</v>
      </c>
      <c r="N523" s="272" t="s">
        <v>4229</v>
      </c>
      <c r="O523" s="272" t="s">
        <v>4670</v>
      </c>
      <c r="P523" s="274">
        <v>201209</v>
      </c>
      <c r="Q523" s="272" t="s">
        <v>4203</v>
      </c>
      <c r="R523" s="276">
        <v>108.55</v>
      </c>
      <c r="S523" s="280" t="s">
        <v>9</v>
      </c>
      <c r="T523" s="280" t="s">
        <v>4699</v>
      </c>
      <c r="V523" s="244"/>
      <c r="AC523" s="244"/>
    </row>
    <row r="524" spans="1:29" ht="15" x14ac:dyDescent="0.25">
      <c r="A524" s="250"/>
      <c r="B524" s="250"/>
      <c r="C524" s="250"/>
      <c r="D524" s="250"/>
      <c r="E524" s="250"/>
      <c r="F524" s="250"/>
      <c r="H524" s="244"/>
      <c r="J524" s="272" t="s">
        <v>4158</v>
      </c>
      <c r="K524" s="272" t="s">
        <v>4650</v>
      </c>
      <c r="L524" s="250" t="s">
        <v>4651</v>
      </c>
      <c r="M524" s="272" t="s">
        <v>4131</v>
      </c>
      <c r="N524" s="272" t="s">
        <v>4233</v>
      </c>
      <c r="O524" s="272" t="s">
        <v>4670</v>
      </c>
      <c r="P524" s="274">
        <v>201209</v>
      </c>
      <c r="Q524" s="272" t="s">
        <v>4203</v>
      </c>
      <c r="R524" s="276">
        <v>0.19</v>
      </c>
      <c r="S524" s="280" t="s">
        <v>9</v>
      </c>
      <c r="T524" s="280" t="s">
        <v>4699</v>
      </c>
      <c r="V524" s="244"/>
      <c r="AC524" s="244"/>
    </row>
    <row r="525" spans="1:29" ht="15" x14ac:dyDescent="0.25">
      <c r="A525" s="250"/>
      <c r="B525" s="250"/>
      <c r="C525" s="250"/>
      <c r="D525" s="250"/>
      <c r="E525" s="250"/>
      <c r="F525" s="250"/>
      <c r="H525" s="244"/>
      <c r="J525" s="272" t="s">
        <v>4158</v>
      </c>
      <c r="K525" s="272" t="s">
        <v>4650</v>
      </c>
      <c r="L525" s="250" t="s">
        <v>4651</v>
      </c>
      <c r="M525" s="272" t="s">
        <v>4131</v>
      </c>
      <c r="N525" s="272" t="s">
        <v>4234</v>
      </c>
      <c r="O525" s="272" t="s">
        <v>4670</v>
      </c>
      <c r="P525" s="274">
        <v>201209</v>
      </c>
      <c r="Q525" s="272" t="s">
        <v>4203</v>
      </c>
      <c r="R525" s="276">
        <v>0.1</v>
      </c>
      <c r="S525" s="280" t="s">
        <v>9</v>
      </c>
      <c r="T525" s="280" t="s">
        <v>4699</v>
      </c>
      <c r="V525" s="244"/>
      <c r="AC525" s="244"/>
    </row>
    <row r="526" spans="1:29" ht="15" x14ac:dyDescent="0.25">
      <c r="A526" s="250"/>
      <c r="B526" s="250"/>
      <c r="C526" s="250"/>
      <c r="D526" s="250"/>
      <c r="E526" s="250"/>
      <c r="F526" s="250"/>
      <c r="H526" s="244"/>
      <c r="J526" s="272" t="s">
        <v>4158</v>
      </c>
      <c r="K526" s="272" t="s">
        <v>4650</v>
      </c>
      <c r="L526" s="250" t="s">
        <v>4651</v>
      </c>
      <c r="M526" s="272" t="s">
        <v>4131</v>
      </c>
      <c r="N526" s="272" t="s">
        <v>4236</v>
      </c>
      <c r="O526" s="272" t="s">
        <v>4670</v>
      </c>
      <c r="P526" s="274">
        <v>201209</v>
      </c>
      <c r="Q526" s="272" t="s">
        <v>4203</v>
      </c>
      <c r="R526" s="276">
        <v>0.11</v>
      </c>
      <c r="S526" s="280" t="s">
        <v>9</v>
      </c>
      <c r="T526" s="280" t="s">
        <v>4699</v>
      </c>
      <c r="V526" s="244"/>
      <c r="AC526" s="244"/>
    </row>
    <row r="527" spans="1:29" ht="15" x14ac:dyDescent="0.25">
      <c r="A527" s="250"/>
      <c r="B527" s="250"/>
      <c r="C527" s="250"/>
      <c r="D527" s="250"/>
      <c r="E527" s="250"/>
      <c r="F527" s="250"/>
      <c r="H527" s="244"/>
      <c r="J527" s="272" t="s">
        <v>4158</v>
      </c>
      <c r="K527" s="272" t="s">
        <v>4650</v>
      </c>
      <c r="L527" s="250" t="s">
        <v>4651</v>
      </c>
      <c r="M527" s="272" t="s">
        <v>4131</v>
      </c>
      <c r="N527" s="272" t="s">
        <v>4263</v>
      </c>
      <c r="O527" s="272" t="s">
        <v>4670</v>
      </c>
      <c r="P527" s="274">
        <v>201209</v>
      </c>
      <c r="Q527" s="272" t="s">
        <v>4203</v>
      </c>
      <c r="R527" s="276">
        <v>0.1</v>
      </c>
      <c r="S527" s="280" t="s">
        <v>9</v>
      </c>
      <c r="T527" s="280" t="s">
        <v>4699</v>
      </c>
      <c r="V527" s="244"/>
      <c r="AC527" s="244"/>
    </row>
    <row r="528" spans="1:29" ht="15" x14ac:dyDescent="0.25">
      <c r="A528" s="250"/>
      <c r="B528" s="250"/>
      <c r="C528" s="250"/>
      <c r="D528" s="250"/>
      <c r="E528" s="250"/>
      <c r="F528" s="250"/>
      <c r="H528" s="244"/>
      <c r="J528" s="272" t="s">
        <v>4158</v>
      </c>
      <c r="K528" s="272" t="s">
        <v>4650</v>
      </c>
      <c r="L528" s="250" t="s">
        <v>4651</v>
      </c>
      <c r="M528" s="272" t="s">
        <v>4131</v>
      </c>
      <c r="N528" s="272" t="s">
        <v>4264</v>
      </c>
      <c r="O528" s="272" t="s">
        <v>4670</v>
      </c>
      <c r="P528" s="274">
        <v>201209</v>
      </c>
      <c r="Q528" s="272" t="s">
        <v>4203</v>
      </c>
      <c r="R528" s="276">
        <v>-0.06</v>
      </c>
      <c r="S528" s="280" t="s">
        <v>9</v>
      </c>
      <c r="T528" s="280" t="s">
        <v>4699</v>
      </c>
      <c r="V528" s="244"/>
      <c r="AC528" s="244"/>
    </row>
    <row r="529" spans="1:29" ht="15" x14ac:dyDescent="0.25">
      <c r="A529" s="250"/>
      <c r="B529" s="250"/>
      <c r="C529" s="250"/>
      <c r="D529" s="250"/>
      <c r="E529" s="250"/>
      <c r="F529" s="250"/>
      <c r="H529" s="244"/>
      <c r="J529" s="272" t="s">
        <v>4158</v>
      </c>
      <c r="K529" s="272" t="s">
        <v>4650</v>
      </c>
      <c r="L529" s="250" t="s">
        <v>4651</v>
      </c>
      <c r="M529" s="272" t="s">
        <v>4131</v>
      </c>
      <c r="N529" s="272" t="s">
        <v>4266</v>
      </c>
      <c r="O529" s="272" t="s">
        <v>4670</v>
      </c>
      <c r="P529" s="274">
        <v>201209</v>
      </c>
      <c r="Q529" s="272" t="s">
        <v>4203</v>
      </c>
      <c r="R529" s="276">
        <v>0.22</v>
      </c>
      <c r="S529" s="280" t="s">
        <v>9</v>
      </c>
      <c r="T529" s="280" t="s">
        <v>4699</v>
      </c>
      <c r="V529" s="244"/>
      <c r="AC529" s="244"/>
    </row>
    <row r="530" spans="1:29" ht="15" x14ac:dyDescent="0.25">
      <c r="A530" s="250"/>
      <c r="B530" s="250"/>
      <c r="C530" s="250"/>
      <c r="D530" s="250"/>
      <c r="E530" s="250"/>
      <c r="F530" s="250"/>
      <c r="H530" s="244"/>
      <c r="J530" s="272" t="s">
        <v>4158</v>
      </c>
      <c r="K530" s="272" t="s">
        <v>4650</v>
      </c>
      <c r="L530" s="250" t="s">
        <v>4651</v>
      </c>
      <c r="M530" s="272" t="s">
        <v>4131</v>
      </c>
      <c r="N530" s="272" t="s">
        <v>4267</v>
      </c>
      <c r="O530" s="272" t="s">
        <v>4670</v>
      </c>
      <c r="P530" s="274">
        <v>201209</v>
      </c>
      <c r="Q530" s="272" t="s">
        <v>4203</v>
      </c>
      <c r="R530" s="276">
        <v>0.28999999999999998</v>
      </c>
      <c r="S530" s="280" t="s">
        <v>9</v>
      </c>
      <c r="T530" s="280" t="s">
        <v>4699</v>
      </c>
      <c r="V530" s="244"/>
      <c r="AC530" s="244"/>
    </row>
    <row r="531" spans="1:29" ht="15" x14ac:dyDescent="0.25">
      <c r="A531" s="250"/>
      <c r="B531" s="250"/>
      <c r="C531" s="250"/>
      <c r="D531" s="250"/>
      <c r="E531" s="250"/>
      <c r="F531" s="250"/>
      <c r="H531" s="244"/>
      <c r="J531" s="272" t="s">
        <v>4158</v>
      </c>
      <c r="K531" s="272" t="s">
        <v>4650</v>
      </c>
      <c r="L531" s="250" t="s">
        <v>4651</v>
      </c>
      <c r="M531" s="272" t="s">
        <v>4131</v>
      </c>
      <c r="N531" s="272" t="s">
        <v>4268</v>
      </c>
      <c r="O531" s="272" t="s">
        <v>4670</v>
      </c>
      <c r="P531" s="274">
        <v>201209</v>
      </c>
      <c r="Q531" s="272" t="s">
        <v>4203</v>
      </c>
      <c r="R531" s="276">
        <v>2.16</v>
      </c>
      <c r="S531" s="280" t="s">
        <v>9</v>
      </c>
      <c r="T531" s="280" t="s">
        <v>4699</v>
      </c>
      <c r="V531" s="244"/>
      <c r="AC531" s="244"/>
    </row>
    <row r="532" spans="1:29" ht="15" x14ac:dyDescent="0.25">
      <c r="A532" s="250"/>
      <c r="B532" s="250"/>
      <c r="C532" s="250"/>
      <c r="D532" s="250"/>
      <c r="E532" s="250"/>
      <c r="F532" s="250"/>
      <c r="H532" s="244"/>
      <c r="J532" s="272" t="s">
        <v>4158</v>
      </c>
      <c r="K532" s="272" t="s">
        <v>4650</v>
      </c>
      <c r="L532" s="250" t="s">
        <v>4651</v>
      </c>
      <c r="M532" s="272" t="s">
        <v>4100</v>
      </c>
      <c r="N532" s="272" t="s">
        <v>4208</v>
      </c>
      <c r="O532" s="272" t="s">
        <v>4670</v>
      </c>
      <c r="P532" s="274">
        <v>201210</v>
      </c>
      <c r="Q532" s="272" t="s">
        <v>4203</v>
      </c>
      <c r="R532" s="276">
        <v>13.33</v>
      </c>
      <c r="S532" s="280" t="s">
        <v>9</v>
      </c>
      <c r="T532" s="280" t="s">
        <v>4699</v>
      </c>
      <c r="V532" s="244"/>
      <c r="AC532" s="244"/>
    </row>
    <row r="533" spans="1:29" ht="15" x14ac:dyDescent="0.25">
      <c r="A533" s="250"/>
      <c r="B533" s="250"/>
      <c r="C533" s="250"/>
      <c r="D533" s="250"/>
      <c r="E533" s="250"/>
      <c r="F533" s="250"/>
      <c r="H533" s="244"/>
      <c r="J533" s="272" t="s">
        <v>4158</v>
      </c>
      <c r="K533" s="272" t="s">
        <v>4650</v>
      </c>
      <c r="L533" s="250" t="s">
        <v>4651</v>
      </c>
      <c r="M533" s="272" t="s">
        <v>4100</v>
      </c>
      <c r="N533" s="272" t="s">
        <v>4652</v>
      </c>
      <c r="O533" s="272" t="s">
        <v>4670</v>
      </c>
      <c r="P533" s="274">
        <v>201210</v>
      </c>
      <c r="Q533" s="272" t="s">
        <v>4203</v>
      </c>
      <c r="R533" s="276">
        <v>20.6</v>
      </c>
      <c r="S533" s="280" t="s">
        <v>9</v>
      </c>
      <c r="T533" s="280" t="s">
        <v>4699</v>
      </c>
      <c r="V533" s="244"/>
      <c r="AC533" s="244"/>
    </row>
    <row r="534" spans="1:29" ht="15" x14ac:dyDescent="0.25">
      <c r="A534" s="250"/>
      <c r="B534" s="250"/>
      <c r="C534" s="250"/>
      <c r="D534" s="250"/>
      <c r="E534" s="250"/>
      <c r="F534" s="250"/>
      <c r="H534" s="244"/>
      <c r="J534" s="272" t="s">
        <v>4158</v>
      </c>
      <c r="K534" s="272" t="s">
        <v>4650</v>
      </c>
      <c r="L534" s="250" t="s">
        <v>4651</v>
      </c>
      <c r="M534" s="272" t="s">
        <v>4100</v>
      </c>
      <c r="N534" s="272" t="s">
        <v>4212</v>
      </c>
      <c r="O534" s="272" t="s">
        <v>4670</v>
      </c>
      <c r="P534" s="274">
        <v>201210</v>
      </c>
      <c r="Q534" s="272" t="s">
        <v>4203</v>
      </c>
      <c r="R534" s="276">
        <v>8.64</v>
      </c>
      <c r="S534" s="280" t="s">
        <v>9</v>
      </c>
      <c r="T534" s="280" t="s">
        <v>4699</v>
      </c>
      <c r="V534" s="244"/>
      <c r="AC534" s="244"/>
    </row>
    <row r="535" spans="1:29" ht="15" x14ac:dyDescent="0.25">
      <c r="A535" s="250"/>
      <c r="B535" s="250"/>
      <c r="C535" s="250"/>
      <c r="D535" s="250"/>
      <c r="E535" s="250"/>
      <c r="F535" s="250"/>
      <c r="H535" s="244"/>
      <c r="J535" s="272" t="s">
        <v>4158</v>
      </c>
      <c r="K535" s="272" t="s">
        <v>4650</v>
      </c>
      <c r="L535" s="250" t="s">
        <v>4651</v>
      </c>
      <c r="M535" s="272" t="s">
        <v>4100</v>
      </c>
      <c r="N535" s="272" t="s">
        <v>4206</v>
      </c>
      <c r="O535" s="272" t="s">
        <v>4670</v>
      </c>
      <c r="P535" s="274">
        <v>201210</v>
      </c>
      <c r="Q535" s="272" t="s">
        <v>4203</v>
      </c>
      <c r="R535" s="276">
        <v>8.74</v>
      </c>
      <c r="S535" s="280" t="s">
        <v>9</v>
      </c>
      <c r="T535" s="280" t="s">
        <v>4699</v>
      </c>
      <c r="V535" s="244"/>
      <c r="AC535" s="244"/>
    </row>
    <row r="536" spans="1:29" ht="15" x14ac:dyDescent="0.25">
      <c r="A536" s="250"/>
      <c r="B536" s="250"/>
      <c r="C536" s="250"/>
      <c r="D536" s="250"/>
      <c r="E536" s="250"/>
      <c r="F536" s="250"/>
      <c r="H536" s="244"/>
      <c r="J536" s="272" t="s">
        <v>4158</v>
      </c>
      <c r="K536" s="272" t="s">
        <v>4650</v>
      </c>
      <c r="L536" s="250" t="s">
        <v>4651</v>
      </c>
      <c r="M536" s="272" t="s">
        <v>4100</v>
      </c>
      <c r="N536" s="272" t="s">
        <v>4213</v>
      </c>
      <c r="O536" s="272" t="s">
        <v>4670</v>
      </c>
      <c r="P536" s="274">
        <v>201210</v>
      </c>
      <c r="Q536" s="272" t="s">
        <v>4203</v>
      </c>
      <c r="R536" s="276">
        <v>0.53</v>
      </c>
      <c r="S536" s="280" t="s">
        <v>9</v>
      </c>
      <c r="T536" s="280" t="s">
        <v>4699</v>
      </c>
      <c r="V536" s="244"/>
      <c r="AC536" s="244"/>
    </row>
    <row r="537" spans="1:29" ht="15" x14ac:dyDescent="0.25">
      <c r="A537" s="250"/>
      <c r="B537" s="250"/>
      <c r="C537" s="250"/>
      <c r="D537" s="250"/>
      <c r="E537" s="250"/>
      <c r="F537" s="250"/>
      <c r="H537" s="244"/>
      <c r="J537" s="272" t="s">
        <v>4158</v>
      </c>
      <c r="K537" s="272" t="s">
        <v>4650</v>
      </c>
      <c r="L537" s="250" t="s">
        <v>4651</v>
      </c>
      <c r="M537" s="272" t="s">
        <v>4100</v>
      </c>
      <c r="N537" s="272" t="s">
        <v>4214</v>
      </c>
      <c r="O537" s="272" t="s">
        <v>4670</v>
      </c>
      <c r="P537" s="274">
        <v>201210</v>
      </c>
      <c r="Q537" s="272" t="s">
        <v>4203</v>
      </c>
      <c r="R537" s="276">
        <v>29.05</v>
      </c>
      <c r="S537" s="280" t="s">
        <v>9</v>
      </c>
      <c r="T537" s="280" t="s">
        <v>4699</v>
      </c>
      <c r="V537" s="244"/>
      <c r="AC537" s="244"/>
    </row>
    <row r="538" spans="1:29" ht="15" x14ac:dyDescent="0.25">
      <c r="A538" s="250"/>
      <c r="B538" s="250"/>
      <c r="C538" s="250"/>
      <c r="D538" s="250"/>
      <c r="E538" s="250"/>
      <c r="F538" s="250"/>
      <c r="H538" s="244"/>
      <c r="J538" s="272" t="s">
        <v>4158</v>
      </c>
      <c r="K538" s="272" t="s">
        <v>4650</v>
      </c>
      <c r="L538" s="250" t="s">
        <v>4651</v>
      </c>
      <c r="M538" s="272" t="s">
        <v>4100</v>
      </c>
      <c r="N538" s="272" t="s">
        <v>4655</v>
      </c>
      <c r="O538" s="272" t="s">
        <v>4670</v>
      </c>
      <c r="P538" s="274">
        <v>201210</v>
      </c>
      <c r="Q538" s="272" t="s">
        <v>4203</v>
      </c>
      <c r="R538" s="276">
        <v>6.68</v>
      </c>
      <c r="S538" s="280" t="s">
        <v>9</v>
      </c>
      <c r="T538" s="280" t="s">
        <v>4699</v>
      </c>
      <c r="V538" s="244"/>
      <c r="AC538" s="244"/>
    </row>
    <row r="539" spans="1:29" ht="15" x14ac:dyDescent="0.25">
      <c r="A539" s="250"/>
      <c r="B539" s="250"/>
      <c r="C539" s="250"/>
      <c r="D539" s="250"/>
      <c r="E539" s="250"/>
      <c r="F539" s="250"/>
      <c r="H539" s="244"/>
      <c r="J539" s="272" t="s">
        <v>4158</v>
      </c>
      <c r="K539" s="272" t="s">
        <v>4650</v>
      </c>
      <c r="L539" s="250" t="s">
        <v>4651</v>
      </c>
      <c r="M539" s="272" t="s">
        <v>4100</v>
      </c>
      <c r="N539" s="272" t="s">
        <v>4208</v>
      </c>
      <c r="O539" s="272" t="s">
        <v>4670</v>
      </c>
      <c r="P539" s="274">
        <v>201211</v>
      </c>
      <c r="Q539" s="272" t="s">
        <v>4203</v>
      </c>
      <c r="R539" s="276">
        <v>12.18</v>
      </c>
      <c r="S539" s="280" t="s">
        <v>9</v>
      </c>
      <c r="T539" s="280" t="s">
        <v>4699</v>
      </c>
      <c r="V539" s="244"/>
      <c r="AC539" s="244"/>
    </row>
    <row r="540" spans="1:29" ht="15" x14ac:dyDescent="0.25">
      <c r="A540" s="250"/>
      <c r="B540" s="250"/>
      <c r="C540" s="250"/>
      <c r="D540" s="250"/>
      <c r="E540" s="250"/>
      <c r="F540" s="250"/>
      <c r="H540" s="244"/>
      <c r="J540" s="272" t="s">
        <v>4158</v>
      </c>
      <c r="K540" s="272" t="s">
        <v>4650</v>
      </c>
      <c r="L540" s="250" t="s">
        <v>4651</v>
      </c>
      <c r="M540" s="272" t="s">
        <v>4100</v>
      </c>
      <c r="N540" s="272" t="s">
        <v>4652</v>
      </c>
      <c r="O540" s="272" t="s">
        <v>4670</v>
      </c>
      <c r="P540" s="274">
        <v>201211</v>
      </c>
      <c r="Q540" s="272" t="s">
        <v>4203</v>
      </c>
      <c r="R540" s="276">
        <v>15.12</v>
      </c>
      <c r="S540" s="280" t="s">
        <v>9</v>
      </c>
      <c r="T540" s="280" t="s">
        <v>4699</v>
      </c>
      <c r="V540" s="244"/>
      <c r="AC540" s="244"/>
    </row>
    <row r="541" spans="1:29" ht="15" x14ac:dyDescent="0.25">
      <c r="A541" s="250"/>
      <c r="B541" s="250"/>
      <c r="C541" s="250"/>
      <c r="D541" s="250"/>
      <c r="E541" s="250"/>
      <c r="F541" s="250"/>
      <c r="H541" s="244"/>
      <c r="J541" s="272" t="s">
        <v>4158</v>
      </c>
      <c r="K541" s="272" t="s">
        <v>4650</v>
      </c>
      <c r="L541" s="250" t="s">
        <v>4651</v>
      </c>
      <c r="M541" s="272" t="s">
        <v>4100</v>
      </c>
      <c r="N541" s="272" t="s">
        <v>4212</v>
      </c>
      <c r="O541" s="272" t="s">
        <v>4670</v>
      </c>
      <c r="P541" s="274">
        <v>201211</v>
      </c>
      <c r="Q541" s="272" t="s">
        <v>4203</v>
      </c>
      <c r="R541" s="276">
        <v>8.5399999999999991</v>
      </c>
      <c r="S541" s="280" t="s">
        <v>9</v>
      </c>
      <c r="T541" s="280" t="s">
        <v>4699</v>
      </c>
      <c r="V541" s="244"/>
      <c r="AC541" s="244"/>
    </row>
    <row r="542" spans="1:29" ht="15" x14ac:dyDescent="0.25">
      <c r="A542" s="250"/>
      <c r="B542" s="250"/>
      <c r="C542" s="250"/>
      <c r="D542" s="250"/>
      <c r="E542" s="250"/>
      <c r="F542" s="250"/>
      <c r="H542" s="244"/>
      <c r="J542" s="272" t="s">
        <v>4158</v>
      </c>
      <c r="K542" s="272" t="s">
        <v>4650</v>
      </c>
      <c r="L542" s="250" t="s">
        <v>4651</v>
      </c>
      <c r="M542" s="272" t="s">
        <v>4100</v>
      </c>
      <c r="N542" s="272" t="s">
        <v>4206</v>
      </c>
      <c r="O542" s="272" t="s">
        <v>4670</v>
      </c>
      <c r="P542" s="274">
        <v>201211</v>
      </c>
      <c r="Q542" s="272" t="s">
        <v>4203</v>
      </c>
      <c r="R542" s="276">
        <v>10.24</v>
      </c>
      <c r="S542" s="280" t="s">
        <v>9</v>
      </c>
      <c r="T542" s="280" t="s">
        <v>4699</v>
      </c>
      <c r="V542" s="244"/>
      <c r="AC542" s="244"/>
    </row>
    <row r="543" spans="1:29" ht="15" x14ac:dyDescent="0.25">
      <c r="A543" s="250"/>
      <c r="B543" s="250"/>
      <c r="C543" s="250"/>
      <c r="D543" s="250"/>
      <c r="E543" s="250"/>
      <c r="F543" s="250"/>
      <c r="H543" s="244"/>
      <c r="J543" s="272" t="s">
        <v>4158</v>
      </c>
      <c r="K543" s="272" t="s">
        <v>4650</v>
      </c>
      <c r="L543" s="250" t="s">
        <v>4651</v>
      </c>
      <c r="M543" s="272" t="s">
        <v>4100</v>
      </c>
      <c r="N543" s="272" t="s">
        <v>4213</v>
      </c>
      <c r="O543" s="272" t="s">
        <v>4670</v>
      </c>
      <c r="P543" s="274">
        <v>201211</v>
      </c>
      <c r="Q543" s="272" t="s">
        <v>4203</v>
      </c>
      <c r="R543" s="276">
        <v>3.18</v>
      </c>
      <c r="S543" s="280" t="s">
        <v>9</v>
      </c>
      <c r="T543" s="280" t="s">
        <v>4699</v>
      </c>
      <c r="V543" s="244"/>
      <c r="AC543" s="244"/>
    </row>
    <row r="544" spans="1:29" ht="15" x14ac:dyDescent="0.25">
      <c r="A544" s="250"/>
      <c r="B544" s="250"/>
      <c r="C544" s="250"/>
      <c r="D544" s="250"/>
      <c r="E544" s="250"/>
      <c r="F544" s="250"/>
      <c r="H544" s="244"/>
      <c r="J544" s="272" t="s">
        <v>4158</v>
      </c>
      <c r="K544" s="272" t="s">
        <v>4650</v>
      </c>
      <c r="L544" s="250" t="s">
        <v>4651</v>
      </c>
      <c r="M544" s="272" t="s">
        <v>4100</v>
      </c>
      <c r="N544" s="272" t="s">
        <v>4214</v>
      </c>
      <c r="O544" s="272" t="s">
        <v>4670</v>
      </c>
      <c r="P544" s="274">
        <v>201211</v>
      </c>
      <c r="Q544" s="272" t="s">
        <v>4203</v>
      </c>
      <c r="R544" s="276">
        <v>19.02</v>
      </c>
      <c r="S544" s="280" t="s">
        <v>9</v>
      </c>
      <c r="T544" s="280" t="s">
        <v>4699</v>
      </c>
      <c r="V544" s="244"/>
      <c r="AC544" s="244"/>
    </row>
    <row r="545" spans="1:29" ht="15" x14ac:dyDescent="0.25">
      <c r="A545" s="250"/>
      <c r="B545" s="250"/>
      <c r="C545" s="250"/>
      <c r="D545" s="250"/>
      <c r="E545" s="250"/>
      <c r="F545" s="250"/>
      <c r="H545" s="244"/>
      <c r="J545" s="272" t="s">
        <v>4158</v>
      </c>
      <c r="K545" s="272" t="s">
        <v>4650</v>
      </c>
      <c r="L545" s="250" t="s">
        <v>4651</v>
      </c>
      <c r="M545" s="272" t="s">
        <v>4100</v>
      </c>
      <c r="N545" s="272" t="s">
        <v>4655</v>
      </c>
      <c r="O545" s="272" t="s">
        <v>4670</v>
      </c>
      <c r="P545" s="274">
        <v>201211</v>
      </c>
      <c r="Q545" s="272" t="s">
        <v>4203</v>
      </c>
      <c r="R545" s="276">
        <v>5.26</v>
      </c>
      <c r="S545" s="280" t="s">
        <v>9</v>
      </c>
      <c r="T545" s="280" t="s">
        <v>4699</v>
      </c>
      <c r="V545" s="244"/>
      <c r="AC545" s="244"/>
    </row>
    <row r="546" spans="1:29" ht="15" x14ac:dyDescent="0.25">
      <c r="A546" s="250"/>
      <c r="B546" s="250"/>
      <c r="C546" s="250"/>
      <c r="D546" s="250"/>
      <c r="E546" s="250"/>
      <c r="F546" s="250"/>
      <c r="H546" s="244"/>
      <c r="J546" s="272" t="s">
        <v>4158</v>
      </c>
      <c r="K546" s="272" t="s">
        <v>4650</v>
      </c>
      <c r="L546" s="250" t="s">
        <v>4651</v>
      </c>
      <c r="M546" s="272" t="s">
        <v>4100</v>
      </c>
      <c r="N546" s="272" t="s">
        <v>4208</v>
      </c>
      <c r="O546" s="272" t="s">
        <v>4670</v>
      </c>
      <c r="P546" s="274">
        <v>201212</v>
      </c>
      <c r="Q546" s="272" t="s">
        <v>4203</v>
      </c>
      <c r="R546" s="276">
        <v>6.58</v>
      </c>
      <c r="S546" s="280" t="s">
        <v>9</v>
      </c>
      <c r="T546" s="280" t="s">
        <v>4699</v>
      </c>
      <c r="V546" s="244"/>
      <c r="AC546" s="244"/>
    </row>
    <row r="547" spans="1:29" ht="15" x14ac:dyDescent="0.25">
      <c r="A547" s="250"/>
      <c r="B547" s="250"/>
      <c r="C547" s="250"/>
      <c r="D547" s="250"/>
      <c r="E547" s="250"/>
      <c r="F547" s="250"/>
      <c r="H547" s="244"/>
      <c r="J547" s="272" t="s">
        <v>4158</v>
      </c>
      <c r="K547" s="272" t="s">
        <v>4650</v>
      </c>
      <c r="L547" s="250" t="s">
        <v>4651</v>
      </c>
      <c r="M547" s="272" t="s">
        <v>4100</v>
      </c>
      <c r="N547" s="272" t="s">
        <v>4652</v>
      </c>
      <c r="O547" s="272" t="s">
        <v>4670</v>
      </c>
      <c r="P547" s="274">
        <v>201212</v>
      </c>
      <c r="Q547" s="272" t="s">
        <v>4203</v>
      </c>
      <c r="R547" s="276">
        <v>43.72</v>
      </c>
      <c r="S547" s="280" t="s">
        <v>9</v>
      </c>
      <c r="T547" s="280" t="s">
        <v>4699</v>
      </c>
      <c r="V547" s="244"/>
      <c r="AC547" s="244"/>
    </row>
    <row r="548" spans="1:29" ht="15" x14ac:dyDescent="0.25">
      <c r="A548" s="250"/>
      <c r="B548" s="250"/>
      <c r="C548" s="250"/>
      <c r="D548" s="250"/>
      <c r="E548" s="250"/>
      <c r="F548" s="250"/>
      <c r="H548" s="244"/>
      <c r="J548" s="272" t="s">
        <v>4158</v>
      </c>
      <c r="K548" s="272" t="s">
        <v>4650</v>
      </c>
      <c r="L548" s="250" t="s">
        <v>4651</v>
      </c>
      <c r="M548" s="272" t="s">
        <v>4100</v>
      </c>
      <c r="N548" s="272" t="s">
        <v>4212</v>
      </c>
      <c r="O548" s="272" t="s">
        <v>4670</v>
      </c>
      <c r="P548" s="274">
        <v>201212</v>
      </c>
      <c r="Q548" s="272" t="s">
        <v>4203</v>
      </c>
      <c r="R548" s="276">
        <v>8.49</v>
      </c>
      <c r="S548" s="280" t="s">
        <v>9</v>
      </c>
      <c r="T548" s="280" t="s">
        <v>4699</v>
      </c>
      <c r="V548" s="244"/>
      <c r="AC548" s="244"/>
    </row>
    <row r="549" spans="1:29" ht="15" x14ac:dyDescent="0.25">
      <c r="A549" s="250"/>
      <c r="B549" s="250"/>
      <c r="C549" s="250"/>
      <c r="D549" s="250"/>
      <c r="E549" s="250"/>
      <c r="F549" s="250"/>
      <c r="H549" s="244"/>
      <c r="J549" s="272" t="s">
        <v>4158</v>
      </c>
      <c r="K549" s="272" t="s">
        <v>4650</v>
      </c>
      <c r="L549" s="250" t="s">
        <v>4651</v>
      </c>
      <c r="M549" s="272" t="s">
        <v>4100</v>
      </c>
      <c r="N549" s="272" t="s">
        <v>4206</v>
      </c>
      <c r="O549" s="272" t="s">
        <v>4670</v>
      </c>
      <c r="P549" s="274">
        <v>201212</v>
      </c>
      <c r="Q549" s="272" t="s">
        <v>4203</v>
      </c>
      <c r="R549" s="276">
        <v>9.44</v>
      </c>
      <c r="S549" s="280" t="s">
        <v>9</v>
      </c>
      <c r="T549" s="280" t="s">
        <v>4699</v>
      </c>
      <c r="V549" s="244"/>
      <c r="AC549" s="244"/>
    </row>
    <row r="550" spans="1:29" ht="15" x14ac:dyDescent="0.25">
      <c r="A550" s="250"/>
      <c r="B550" s="250"/>
      <c r="C550" s="250"/>
      <c r="D550" s="250"/>
      <c r="E550" s="250"/>
      <c r="F550" s="250"/>
      <c r="H550" s="244"/>
      <c r="J550" s="272" t="s">
        <v>4158</v>
      </c>
      <c r="K550" s="272" t="s">
        <v>4650</v>
      </c>
      <c r="L550" s="250" t="s">
        <v>4651</v>
      </c>
      <c r="M550" s="272" t="s">
        <v>4100</v>
      </c>
      <c r="N550" s="272" t="s">
        <v>4213</v>
      </c>
      <c r="O550" s="272" t="s">
        <v>4670</v>
      </c>
      <c r="P550" s="274">
        <v>201212</v>
      </c>
      <c r="Q550" s="272" t="s">
        <v>4203</v>
      </c>
      <c r="R550" s="276">
        <v>6.22</v>
      </c>
      <c r="S550" s="280" t="s">
        <v>9</v>
      </c>
      <c r="T550" s="280" t="s">
        <v>4699</v>
      </c>
      <c r="V550" s="244"/>
      <c r="AC550" s="244"/>
    </row>
    <row r="551" spans="1:29" ht="15" x14ac:dyDescent="0.25">
      <c r="A551" s="250"/>
      <c r="B551" s="250"/>
      <c r="C551" s="250"/>
      <c r="D551" s="250"/>
      <c r="E551" s="250"/>
      <c r="F551" s="250"/>
      <c r="H551" s="244"/>
      <c r="J551" s="272" t="s">
        <v>4158</v>
      </c>
      <c r="K551" s="272" t="s">
        <v>4650</v>
      </c>
      <c r="L551" s="250" t="s">
        <v>4651</v>
      </c>
      <c r="M551" s="272" t="s">
        <v>4100</v>
      </c>
      <c r="N551" s="272" t="s">
        <v>4214</v>
      </c>
      <c r="O551" s="272" t="s">
        <v>4670</v>
      </c>
      <c r="P551" s="274">
        <v>201212</v>
      </c>
      <c r="Q551" s="272" t="s">
        <v>4203</v>
      </c>
      <c r="R551" s="276">
        <v>34.47</v>
      </c>
      <c r="S551" s="280" t="s">
        <v>9</v>
      </c>
      <c r="T551" s="280" t="s">
        <v>4699</v>
      </c>
      <c r="V551" s="244"/>
      <c r="AC551" s="244"/>
    </row>
    <row r="552" spans="1:29" ht="15" x14ac:dyDescent="0.25">
      <c r="A552" s="250"/>
      <c r="B552" s="250"/>
      <c r="C552" s="250"/>
      <c r="D552" s="250"/>
      <c r="E552" s="250"/>
      <c r="F552" s="250"/>
      <c r="H552" s="244"/>
      <c r="J552" s="272" t="s">
        <v>4158</v>
      </c>
      <c r="K552" s="272" t="s">
        <v>4650</v>
      </c>
      <c r="L552" s="250" t="s">
        <v>4651</v>
      </c>
      <c r="M552" s="272" t="s">
        <v>4100</v>
      </c>
      <c r="N552" s="272" t="s">
        <v>4655</v>
      </c>
      <c r="O552" s="272" t="s">
        <v>4670</v>
      </c>
      <c r="P552" s="274">
        <v>201212</v>
      </c>
      <c r="Q552" s="272" t="s">
        <v>4203</v>
      </c>
      <c r="R552" s="276">
        <v>10.77</v>
      </c>
      <c r="S552" s="280" t="s">
        <v>9</v>
      </c>
      <c r="T552" s="280" t="s">
        <v>4699</v>
      </c>
      <c r="V552" s="244"/>
      <c r="AC552" s="244"/>
    </row>
    <row r="553" spans="1:29" ht="15" x14ac:dyDescent="0.25">
      <c r="A553" s="250"/>
      <c r="B553" s="250"/>
      <c r="C553" s="250"/>
      <c r="D553" s="250"/>
      <c r="E553" s="250"/>
      <c r="F553" s="250"/>
      <c r="H553" s="244"/>
      <c r="J553" s="272" t="s">
        <v>4158</v>
      </c>
      <c r="K553" s="272" t="s">
        <v>4650</v>
      </c>
      <c r="L553" s="250" t="s">
        <v>4651</v>
      </c>
      <c r="M553" s="272" t="s">
        <v>4100</v>
      </c>
      <c r="N553" s="272" t="s">
        <v>4652</v>
      </c>
      <c r="O553" s="272" t="s">
        <v>4670</v>
      </c>
      <c r="P553" s="274">
        <v>201301</v>
      </c>
      <c r="Q553" s="272" t="s">
        <v>4203</v>
      </c>
      <c r="R553" s="276">
        <v>145.08000000000001</v>
      </c>
      <c r="S553" s="280" t="s">
        <v>9</v>
      </c>
      <c r="T553" s="280" t="s">
        <v>4699</v>
      </c>
      <c r="V553" s="244"/>
      <c r="AC553" s="244"/>
    </row>
    <row r="554" spans="1:29" ht="15" x14ac:dyDescent="0.25">
      <c r="A554" s="250"/>
      <c r="B554" s="250"/>
      <c r="C554" s="250"/>
      <c r="D554" s="250"/>
      <c r="E554" s="250"/>
      <c r="F554" s="250"/>
      <c r="H554" s="244"/>
      <c r="J554" s="272" t="s">
        <v>4158</v>
      </c>
      <c r="K554" s="272" t="s">
        <v>4650</v>
      </c>
      <c r="L554" s="250" t="s">
        <v>4651</v>
      </c>
      <c r="M554" s="272" t="s">
        <v>4100</v>
      </c>
      <c r="N554" s="272" t="s">
        <v>4212</v>
      </c>
      <c r="O554" s="272" t="s">
        <v>4670</v>
      </c>
      <c r="P554" s="274">
        <v>201301</v>
      </c>
      <c r="Q554" s="272" t="s">
        <v>4203</v>
      </c>
      <c r="R554" s="276">
        <v>19.14</v>
      </c>
      <c r="S554" s="280" t="s">
        <v>9</v>
      </c>
      <c r="T554" s="280" t="s">
        <v>4699</v>
      </c>
      <c r="V554" s="244"/>
      <c r="AC554" s="244"/>
    </row>
    <row r="555" spans="1:29" ht="15" x14ac:dyDescent="0.25">
      <c r="A555" s="250"/>
      <c r="B555" s="250"/>
      <c r="C555" s="250"/>
      <c r="D555" s="250"/>
      <c r="E555" s="250"/>
      <c r="F555" s="250"/>
      <c r="H555" s="244"/>
      <c r="J555" s="272" t="s">
        <v>4158</v>
      </c>
      <c r="K555" s="272" t="s">
        <v>4650</v>
      </c>
      <c r="L555" s="250" t="s">
        <v>4651</v>
      </c>
      <c r="M555" s="272" t="s">
        <v>4100</v>
      </c>
      <c r="N555" s="272" t="s">
        <v>4206</v>
      </c>
      <c r="O555" s="272" t="s">
        <v>4670</v>
      </c>
      <c r="P555" s="274">
        <v>201301</v>
      </c>
      <c r="Q555" s="272" t="s">
        <v>4203</v>
      </c>
      <c r="R555" s="276">
        <v>26.11</v>
      </c>
      <c r="S555" s="280" t="s">
        <v>9</v>
      </c>
      <c r="T555" s="280" t="s">
        <v>4699</v>
      </c>
      <c r="V555" s="244"/>
      <c r="AC555" s="244"/>
    </row>
    <row r="556" spans="1:29" ht="15" x14ac:dyDescent="0.25">
      <c r="A556" s="250"/>
      <c r="B556" s="250"/>
      <c r="C556" s="250"/>
      <c r="D556" s="250"/>
      <c r="E556" s="250"/>
      <c r="F556" s="250"/>
      <c r="H556" s="244"/>
      <c r="J556" s="272" t="s">
        <v>4158</v>
      </c>
      <c r="K556" s="272" t="s">
        <v>4650</v>
      </c>
      <c r="L556" s="250" t="s">
        <v>4651</v>
      </c>
      <c r="M556" s="272" t="s">
        <v>4100</v>
      </c>
      <c r="N556" s="272" t="s">
        <v>4213</v>
      </c>
      <c r="O556" s="272" t="s">
        <v>4670</v>
      </c>
      <c r="P556" s="274">
        <v>201301</v>
      </c>
      <c r="Q556" s="272" t="s">
        <v>4203</v>
      </c>
      <c r="R556" s="276">
        <v>37.26</v>
      </c>
      <c r="S556" s="280" t="s">
        <v>9</v>
      </c>
      <c r="T556" s="280" t="s">
        <v>4699</v>
      </c>
      <c r="V556" s="244"/>
      <c r="AC556" s="244"/>
    </row>
    <row r="557" spans="1:29" ht="15" x14ac:dyDescent="0.25">
      <c r="A557" s="250"/>
      <c r="B557" s="250"/>
      <c r="C557" s="250"/>
      <c r="D557" s="250"/>
      <c r="E557" s="250"/>
      <c r="F557" s="250"/>
      <c r="H557" s="244"/>
      <c r="J557" s="272" t="s">
        <v>4158</v>
      </c>
      <c r="K557" s="272" t="s">
        <v>4650</v>
      </c>
      <c r="L557" s="250" t="s">
        <v>4651</v>
      </c>
      <c r="M557" s="272" t="s">
        <v>4100</v>
      </c>
      <c r="N557" s="272" t="s">
        <v>4654</v>
      </c>
      <c r="O557" s="272" t="s">
        <v>4670</v>
      </c>
      <c r="P557" s="274">
        <v>201301</v>
      </c>
      <c r="Q557" s="272" t="s">
        <v>4203</v>
      </c>
      <c r="R557" s="276">
        <v>11.18</v>
      </c>
      <c r="S557" s="280" t="s">
        <v>9</v>
      </c>
      <c r="T557" s="280" t="s">
        <v>4699</v>
      </c>
      <c r="V557" s="244"/>
      <c r="AC557" s="244"/>
    </row>
    <row r="558" spans="1:29" ht="15" x14ac:dyDescent="0.25">
      <c r="A558" s="250"/>
      <c r="B558" s="250"/>
      <c r="C558" s="250"/>
      <c r="D558" s="250"/>
      <c r="E558" s="250"/>
      <c r="F558" s="250"/>
      <c r="H558" s="244"/>
      <c r="J558" s="272" t="s">
        <v>4158</v>
      </c>
      <c r="K558" s="272" t="s">
        <v>4650</v>
      </c>
      <c r="L558" s="250" t="s">
        <v>4651</v>
      </c>
      <c r="M558" s="272" t="s">
        <v>4100</v>
      </c>
      <c r="N558" s="272" t="s">
        <v>4214</v>
      </c>
      <c r="O558" s="272" t="s">
        <v>4670</v>
      </c>
      <c r="P558" s="274">
        <v>201301</v>
      </c>
      <c r="Q558" s="272" t="s">
        <v>4203</v>
      </c>
      <c r="R558" s="276">
        <v>62.69</v>
      </c>
      <c r="S558" s="280" t="s">
        <v>9</v>
      </c>
      <c r="T558" s="280" t="s">
        <v>4699</v>
      </c>
      <c r="V558" s="244"/>
      <c r="AC558" s="244"/>
    </row>
    <row r="559" spans="1:29" ht="15" x14ac:dyDescent="0.25">
      <c r="A559" s="250"/>
      <c r="B559" s="250"/>
      <c r="C559" s="250"/>
      <c r="D559" s="250"/>
      <c r="E559" s="250"/>
      <c r="F559" s="250"/>
      <c r="H559" s="244"/>
      <c r="J559" s="272" t="s">
        <v>4158</v>
      </c>
      <c r="K559" s="272" t="s">
        <v>4650</v>
      </c>
      <c r="L559" s="250" t="s">
        <v>4651</v>
      </c>
      <c r="M559" s="272" t="s">
        <v>4100</v>
      </c>
      <c r="N559" s="272" t="s">
        <v>4655</v>
      </c>
      <c r="O559" s="272" t="s">
        <v>4670</v>
      </c>
      <c r="P559" s="274">
        <v>201301</v>
      </c>
      <c r="Q559" s="272" t="s">
        <v>4203</v>
      </c>
      <c r="R559" s="276">
        <v>14.1</v>
      </c>
      <c r="S559" s="280" t="s">
        <v>9</v>
      </c>
      <c r="T559" s="280" t="s">
        <v>4699</v>
      </c>
      <c r="V559" s="244"/>
      <c r="AC559" s="244"/>
    </row>
    <row r="560" spans="1:29" ht="15" x14ac:dyDescent="0.25">
      <c r="A560" s="250"/>
      <c r="B560" s="250"/>
      <c r="C560" s="250"/>
      <c r="D560" s="250"/>
      <c r="E560" s="250"/>
      <c r="F560" s="250"/>
      <c r="H560" s="244"/>
      <c r="J560" s="272" t="s">
        <v>4158</v>
      </c>
      <c r="K560" s="272" t="s">
        <v>4650</v>
      </c>
      <c r="L560" s="250" t="s">
        <v>4651</v>
      </c>
      <c r="M560" s="272" t="s">
        <v>4134</v>
      </c>
      <c r="N560" s="272" t="s">
        <v>4215</v>
      </c>
      <c r="O560" s="272" t="s">
        <v>4670</v>
      </c>
      <c r="P560" s="274">
        <v>201301</v>
      </c>
      <c r="Q560" s="272" t="s">
        <v>4203</v>
      </c>
      <c r="R560" s="276">
        <v>135</v>
      </c>
      <c r="S560" s="280" t="s">
        <v>9</v>
      </c>
      <c r="T560" s="280" t="s">
        <v>4699</v>
      </c>
      <c r="V560" s="244"/>
      <c r="AC560" s="244"/>
    </row>
    <row r="561" spans="1:29" ht="15" x14ac:dyDescent="0.25">
      <c r="A561" s="250"/>
      <c r="B561" s="250"/>
      <c r="C561" s="250"/>
      <c r="D561" s="250"/>
      <c r="E561" s="250"/>
      <c r="F561" s="250"/>
      <c r="H561" s="244"/>
      <c r="J561" s="272" t="s">
        <v>4158</v>
      </c>
      <c r="K561" s="272" t="s">
        <v>4650</v>
      </c>
      <c r="L561" s="250" t="s">
        <v>4651</v>
      </c>
      <c r="M561" s="272" t="s">
        <v>4100</v>
      </c>
      <c r="N561" s="272" t="s">
        <v>4652</v>
      </c>
      <c r="O561" s="272" t="s">
        <v>4670</v>
      </c>
      <c r="P561" s="274">
        <v>201302</v>
      </c>
      <c r="Q561" s="272" t="s">
        <v>4203</v>
      </c>
      <c r="R561" s="276">
        <v>44.12</v>
      </c>
      <c r="S561" s="280" t="s">
        <v>9</v>
      </c>
      <c r="T561" s="280" t="s">
        <v>4699</v>
      </c>
      <c r="V561" s="244"/>
      <c r="AC561" s="244"/>
    </row>
    <row r="562" spans="1:29" ht="15" x14ac:dyDescent="0.25">
      <c r="A562" s="250"/>
      <c r="B562" s="250"/>
      <c r="C562" s="250"/>
      <c r="D562" s="250"/>
      <c r="E562" s="250"/>
      <c r="F562" s="250"/>
      <c r="H562" s="244"/>
      <c r="J562" s="272" t="s">
        <v>4158</v>
      </c>
      <c r="K562" s="272" t="s">
        <v>4650</v>
      </c>
      <c r="L562" s="250" t="s">
        <v>4651</v>
      </c>
      <c r="M562" s="272" t="s">
        <v>4100</v>
      </c>
      <c r="N562" s="272" t="s">
        <v>4214</v>
      </c>
      <c r="O562" s="272" t="s">
        <v>4670</v>
      </c>
      <c r="P562" s="274">
        <v>201302</v>
      </c>
      <c r="Q562" s="272" t="s">
        <v>4203</v>
      </c>
      <c r="R562" s="276">
        <v>32.04</v>
      </c>
      <c r="S562" s="280" t="s">
        <v>9</v>
      </c>
      <c r="T562" s="280" t="s">
        <v>4699</v>
      </c>
      <c r="V562" s="244"/>
      <c r="AC562" s="244"/>
    </row>
    <row r="563" spans="1:29" ht="15" x14ac:dyDescent="0.25">
      <c r="A563" s="250"/>
      <c r="B563" s="250"/>
      <c r="C563" s="250"/>
      <c r="D563" s="250"/>
      <c r="E563" s="250"/>
      <c r="F563" s="250"/>
      <c r="H563" s="244"/>
      <c r="J563" s="272" t="s">
        <v>4158</v>
      </c>
      <c r="K563" s="272" t="s">
        <v>4650</v>
      </c>
      <c r="L563" s="250" t="s">
        <v>4651</v>
      </c>
      <c r="M563" s="272" t="s">
        <v>4100</v>
      </c>
      <c r="N563" s="272" t="s">
        <v>4655</v>
      </c>
      <c r="O563" s="272" t="s">
        <v>4670</v>
      </c>
      <c r="P563" s="274">
        <v>201302</v>
      </c>
      <c r="Q563" s="272" t="s">
        <v>4203</v>
      </c>
      <c r="R563" s="276">
        <v>6.03</v>
      </c>
      <c r="S563" s="280" t="s">
        <v>9</v>
      </c>
      <c r="T563" s="280" t="s">
        <v>4699</v>
      </c>
      <c r="V563" s="244"/>
      <c r="AC563" s="244"/>
    </row>
    <row r="564" spans="1:29" ht="15" x14ac:dyDescent="0.25">
      <c r="A564" s="250"/>
      <c r="B564" s="250"/>
      <c r="C564" s="250"/>
      <c r="D564" s="250"/>
      <c r="E564" s="250"/>
      <c r="F564" s="250"/>
      <c r="H564" s="244"/>
      <c r="J564" s="272" t="s">
        <v>4158</v>
      </c>
      <c r="K564" s="272" t="s">
        <v>4650</v>
      </c>
      <c r="L564" s="250" t="s">
        <v>4651</v>
      </c>
      <c r="M564" s="272" t="s">
        <v>4134</v>
      </c>
      <c r="N564" s="272" t="s">
        <v>4215</v>
      </c>
      <c r="O564" s="272" t="s">
        <v>4670</v>
      </c>
      <c r="P564" s="274">
        <v>201302</v>
      </c>
      <c r="Q564" s="272" t="s">
        <v>4203</v>
      </c>
      <c r="R564" s="276">
        <v>84.34</v>
      </c>
      <c r="S564" s="280" t="s">
        <v>9</v>
      </c>
      <c r="T564" s="280" t="s">
        <v>4699</v>
      </c>
      <c r="V564" s="244"/>
      <c r="AC564" s="244"/>
    </row>
    <row r="565" spans="1:29" ht="15" x14ac:dyDescent="0.25">
      <c r="A565" s="250"/>
      <c r="B565" s="250"/>
      <c r="C565" s="250"/>
      <c r="D565" s="250"/>
      <c r="E565" s="250"/>
      <c r="F565" s="250"/>
      <c r="H565" s="244"/>
      <c r="J565" s="272" t="s">
        <v>4158</v>
      </c>
      <c r="K565" s="272" t="s">
        <v>4650</v>
      </c>
      <c r="L565" s="250" t="s">
        <v>4651</v>
      </c>
      <c r="M565" s="272" t="s">
        <v>4100</v>
      </c>
      <c r="N565" s="272" t="s">
        <v>4652</v>
      </c>
      <c r="O565" s="272" t="s">
        <v>4670</v>
      </c>
      <c r="P565" s="274">
        <v>201303</v>
      </c>
      <c r="Q565" s="272" t="s">
        <v>4203</v>
      </c>
      <c r="R565" s="276">
        <v>72.25</v>
      </c>
      <c r="S565" s="280" t="s">
        <v>9</v>
      </c>
      <c r="T565" s="280" t="s">
        <v>4699</v>
      </c>
      <c r="V565" s="244"/>
      <c r="AC565" s="244"/>
    </row>
    <row r="566" spans="1:29" ht="15" x14ac:dyDescent="0.25">
      <c r="A566" s="250"/>
      <c r="B566" s="250"/>
      <c r="C566" s="250"/>
      <c r="D566" s="250"/>
      <c r="E566" s="250"/>
      <c r="F566" s="250"/>
      <c r="H566" s="244"/>
      <c r="J566" s="272" t="s">
        <v>4158</v>
      </c>
      <c r="K566" s="272" t="s">
        <v>4650</v>
      </c>
      <c r="L566" s="250" t="s">
        <v>4651</v>
      </c>
      <c r="M566" s="272" t="s">
        <v>4100</v>
      </c>
      <c r="N566" s="272" t="s">
        <v>4214</v>
      </c>
      <c r="O566" s="272" t="s">
        <v>4670</v>
      </c>
      <c r="P566" s="274">
        <v>201303</v>
      </c>
      <c r="Q566" s="272" t="s">
        <v>4203</v>
      </c>
      <c r="R566" s="276">
        <v>25.44</v>
      </c>
      <c r="S566" s="280" t="s">
        <v>9</v>
      </c>
      <c r="T566" s="280" t="s">
        <v>4699</v>
      </c>
      <c r="V566" s="244"/>
      <c r="AC566" s="244"/>
    </row>
    <row r="567" spans="1:29" ht="15" x14ac:dyDescent="0.25">
      <c r="A567" s="250"/>
      <c r="B567" s="250"/>
      <c r="C567" s="250"/>
      <c r="D567" s="250"/>
      <c r="E567" s="250"/>
      <c r="F567" s="250"/>
      <c r="H567" s="244"/>
      <c r="J567" s="272" t="s">
        <v>4158</v>
      </c>
      <c r="K567" s="272" t="s">
        <v>4650</v>
      </c>
      <c r="L567" s="250" t="s">
        <v>4651</v>
      </c>
      <c r="M567" s="272" t="s">
        <v>4100</v>
      </c>
      <c r="N567" s="272" t="s">
        <v>4655</v>
      </c>
      <c r="O567" s="272" t="s">
        <v>4670</v>
      </c>
      <c r="P567" s="274">
        <v>201303</v>
      </c>
      <c r="Q567" s="272" t="s">
        <v>4203</v>
      </c>
      <c r="R567" s="276">
        <v>5.42</v>
      </c>
      <c r="S567" s="280" t="s">
        <v>9</v>
      </c>
      <c r="T567" s="280" t="s">
        <v>4699</v>
      </c>
      <c r="V567" s="244"/>
      <c r="AC567" s="244"/>
    </row>
    <row r="568" spans="1:29" ht="15" x14ac:dyDescent="0.25">
      <c r="A568" s="250"/>
      <c r="B568" s="250"/>
      <c r="C568" s="250"/>
      <c r="D568" s="250"/>
      <c r="E568" s="250"/>
      <c r="F568" s="250"/>
      <c r="H568" s="244"/>
      <c r="J568" s="272" t="s">
        <v>4158</v>
      </c>
      <c r="K568" s="272" t="s">
        <v>4650</v>
      </c>
      <c r="L568" s="250" t="s">
        <v>4651</v>
      </c>
      <c r="M568" s="272" t="s">
        <v>4134</v>
      </c>
      <c r="N568" s="272" t="s">
        <v>4215</v>
      </c>
      <c r="O568" s="272" t="s">
        <v>4670</v>
      </c>
      <c r="P568" s="274">
        <v>201303</v>
      </c>
      <c r="Q568" s="272" t="s">
        <v>4203</v>
      </c>
      <c r="R568" s="276">
        <v>48.65</v>
      </c>
      <c r="S568" s="280" t="s">
        <v>9</v>
      </c>
      <c r="T568" s="280" t="s">
        <v>4699</v>
      </c>
      <c r="V568" s="244"/>
      <c r="AC568" s="244"/>
    </row>
    <row r="569" spans="1:29" ht="15" x14ac:dyDescent="0.25">
      <c r="A569" s="250"/>
      <c r="B569" s="250"/>
      <c r="C569" s="250"/>
      <c r="D569" s="250"/>
      <c r="E569" s="250"/>
      <c r="F569" s="250"/>
      <c r="H569" s="244"/>
      <c r="J569" s="272" t="s">
        <v>4158</v>
      </c>
      <c r="K569" s="272" t="s">
        <v>4650</v>
      </c>
      <c r="L569" s="250" t="s">
        <v>4651</v>
      </c>
      <c r="M569" s="272" t="s">
        <v>4100</v>
      </c>
      <c r="N569" s="272" t="s">
        <v>4652</v>
      </c>
      <c r="O569" s="272" t="s">
        <v>4670</v>
      </c>
      <c r="P569" s="274">
        <v>201304</v>
      </c>
      <c r="Q569" s="272" t="s">
        <v>4203</v>
      </c>
      <c r="R569" s="276">
        <v>110.57</v>
      </c>
      <c r="S569" s="280" t="s">
        <v>9</v>
      </c>
      <c r="T569" s="280" t="s">
        <v>4699</v>
      </c>
      <c r="V569" s="244"/>
      <c r="AC569" s="244"/>
    </row>
    <row r="570" spans="1:29" ht="15" x14ac:dyDescent="0.25">
      <c r="A570" s="250"/>
      <c r="B570" s="250"/>
      <c r="C570" s="250"/>
      <c r="D570" s="250"/>
      <c r="E570" s="250"/>
      <c r="F570" s="250"/>
      <c r="H570" s="244"/>
      <c r="J570" s="272" t="s">
        <v>4158</v>
      </c>
      <c r="K570" s="272" t="s">
        <v>4650</v>
      </c>
      <c r="L570" s="250" t="s">
        <v>4651</v>
      </c>
      <c r="M570" s="272" t="s">
        <v>4100</v>
      </c>
      <c r="N570" s="272" t="s">
        <v>4213</v>
      </c>
      <c r="O570" s="272" t="s">
        <v>4670</v>
      </c>
      <c r="P570" s="274">
        <v>201304</v>
      </c>
      <c r="Q570" s="272" t="s">
        <v>4203</v>
      </c>
      <c r="R570" s="276">
        <v>5.63</v>
      </c>
      <c r="S570" s="280" t="s">
        <v>9</v>
      </c>
      <c r="T570" s="280" t="s">
        <v>4699</v>
      </c>
      <c r="V570" s="244"/>
      <c r="AC570" s="244"/>
    </row>
    <row r="571" spans="1:29" ht="15" x14ac:dyDescent="0.25">
      <c r="A571" s="250"/>
      <c r="B571" s="250"/>
      <c r="C571" s="250"/>
      <c r="D571" s="250"/>
      <c r="E571" s="250"/>
      <c r="F571" s="250"/>
      <c r="H571" s="244"/>
      <c r="J571" s="272" t="s">
        <v>4158</v>
      </c>
      <c r="K571" s="272" t="s">
        <v>4650</v>
      </c>
      <c r="L571" s="250" t="s">
        <v>4651</v>
      </c>
      <c r="M571" s="272" t="s">
        <v>4100</v>
      </c>
      <c r="N571" s="272" t="s">
        <v>4214</v>
      </c>
      <c r="O571" s="272" t="s">
        <v>4670</v>
      </c>
      <c r="P571" s="274">
        <v>201304</v>
      </c>
      <c r="Q571" s="272" t="s">
        <v>4203</v>
      </c>
      <c r="R571" s="276">
        <v>39.64</v>
      </c>
      <c r="S571" s="280" t="s">
        <v>9</v>
      </c>
      <c r="T571" s="280" t="s">
        <v>4699</v>
      </c>
      <c r="V571" s="244"/>
      <c r="AC571" s="244"/>
    </row>
    <row r="572" spans="1:29" ht="15" x14ac:dyDescent="0.25">
      <c r="A572" s="250"/>
      <c r="B572" s="250"/>
      <c r="C572" s="250"/>
      <c r="D572" s="250"/>
      <c r="E572" s="250"/>
      <c r="F572" s="250"/>
      <c r="H572" s="244"/>
      <c r="J572" s="272" t="s">
        <v>4158</v>
      </c>
      <c r="K572" s="272" t="s">
        <v>4650</v>
      </c>
      <c r="L572" s="250" t="s">
        <v>4651</v>
      </c>
      <c r="M572" s="272" t="s">
        <v>4100</v>
      </c>
      <c r="N572" s="272" t="s">
        <v>4655</v>
      </c>
      <c r="O572" s="272" t="s">
        <v>4670</v>
      </c>
      <c r="P572" s="274">
        <v>201304</v>
      </c>
      <c r="Q572" s="272" t="s">
        <v>4203</v>
      </c>
      <c r="R572" s="276">
        <v>14.02</v>
      </c>
      <c r="S572" s="280" t="s">
        <v>9</v>
      </c>
      <c r="T572" s="280" t="s">
        <v>4699</v>
      </c>
      <c r="V572" s="244"/>
      <c r="AC572" s="244"/>
    </row>
    <row r="573" spans="1:29" ht="15" x14ac:dyDescent="0.25">
      <c r="A573" s="250"/>
      <c r="B573" s="250"/>
      <c r="C573" s="250"/>
      <c r="D573" s="250"/>
      <c r="E573" s="250"/>
      <c r="F573" s="250"/>
      <c r="H573" s="244"/>
      <c r="J573" s="272" t="s">
        <v>4158</v>
      </c>
      <c r="K573" s="272" t="s">
        <v>4650</v>
      </c>
      <c r="L573" s="250" t="s">
        <v>4651</v>
      </c>
      <c r="M573" s="272" t="s">
        <v>4134</v>
      </c>
      <c r="N573" s="272" t="s">
        <v>4215</v>
      </c>
      <c r="O573" s="272" t="s">
        <v>4670</v>
      </c>
      <c r="P573" s="274">
        <v>201304</v>
      </c>
      <c r="Q573" s="272" t="s">
        <v>4203</v>
      </c>
      <c r="R573" s="276">
        <v>68.42</v>
      </c>
      <c r="S573" s="280" t="s">
        <v>9</v>
      </c>
      <c r="T573" s="280" t="s">
        <v>4699</v>
      </c>
      <c r="V573" s="244"/>
      <c r="AC573" s="244"/>
    </row>
    <row r="574" spans="1:29" ht="15" x14ac:dyDescent="0.25">
      <c r="A574" s="250"/>
      <c r="B574" s="250"/>
      <c r="C574" s="250"/>
      <c r="D574" s="250"/>
      <c r="E574" s="250"/>
      <c r="F574" s="250"/>
      <c r="H574" s="244"/>
      <c r="J574" s="272" t="s">
        <v>4158</v>
      </c>
      <c r="K574" s="272" t="s">
        <v>4650</v>
      </c>
      <c r="L574" s="250" t="s">
        <v>4651</v>
      </c>
      <c r="M574" s="272" t="s">
        <v>4100</v>
      </c>
      <c r="N574" s="272" t="s">
        <v>4652</v>
      </c>
      <c r="O574" s="272" t="s">
        <v>4670</v>
      </c>
      <c r="P574" s="274">
        <v>201305</v>
      </c>
      <c r="Q574" s="272" t="s">
        <v>4203</v>
      </c>
      <c r="R574" s="276">
        <v>-26.38</v>
      </c>
      <c r="S574" s="280" t="s">
        <v>9</v>
      </c>
      <c r="T574" s="280" t="s">
        <v>4699</v>
      </c>
      <c r="V574" s="244"/>
      <c r="AC574" s="244"/>
    </row>
    <row r="575" spans="1:29" ht="15" x14ac:dyDescent="0.25">
      <c r="A575" s="250"/>
      <c r="B575" s="250"/>
      <c r="C575" s="250"/>
      <c r="D575" s="250"/>
      <c r="E575" s="250"/>
      <c r="F575" s="250"/>
      <c r="H575" s="244"/>
      <c r="J575" s="272" t="s">
        <v>4158</v>
      </c>
      <c r="K575" s="272" t="s">
        <v>4650</v>
      </c>
      <c r="L575" s="250" t="s">
        <v>4651</v>
      </c>
      <c r="M575" s="272" t="s">
        <v>4100</v>
      </c>
      <c r="N575" s="272" t="s">
        <v>4212</v>
      </c>
      <c r="O575" s="272" t="s">
        <v>4670</v>
      </c>
      <c r="P575" s="274">
        <v>201305</v>
      </c>
      <c r="Q575" s="272" t="s">
        <v>4203</v>
      </c>
      <c r="R575" s="276">
        <v>-7.5</v>
      </c>
      <c r="S575" s="280" t="s">
        <v>9</v>
      </c>
      <c r="T575" s="280" t="s">
        <v>4699</v>
      </c>
      <c r="V575" s="244"/>
      <c r="AC575" s="244"/>
    </row>
    <row r="576" spans="1:29" ht="15" x14ac:dyDescent="0.25">
      <c r="A576" s="250"/>
      <c r="B576" s="250"/>
      <c r="C576" s="250"/>
      <c r="D576" s="250"/>
      <c r="E576" s="250"/>
      <c r="F576" s="250"/>
      <c r="H576" s="244"/>
      <c r="J576" s="272" t="s">
        <v>4158</v>
      </c>
      <c r="K576" s="272" t="s">
        <v>4650</v>
      </c>
      <c r="L576" s="250" t="s">
        <v>4651</v>
      </c>
      <c r="M576" s="272" t="s">
        <v>4100</v>
      </c>
      <c r="N576" s="272" t="s">
        <v>4213</v>
      </c>
      <c r="O576" s="272" t="s">
        <v>4670</v>
      </c>
      <c r="P576" s="274">
        <v>201305</v>
      </c>
      <c r="Q576" s="272" t="s">
        <v>4203</v>
      </c>
      <c r="R576" s="276">
        <v>-17.05</v>
      </c>
      <c r="S576" s="280" t="s">
        <v>9</v>
      </c>
      <c r="T576" s="280" t="s">
        <v>4699</v>
      </c>
      <c r="V576" s="244"/>
      <c r="AC576" s="244"/>
    </row>
    <row r="577" spans="1:29" ht="15" x14ac:dyDescent="0.25">
      <c r="A577" s="250"/>
      <c r="B577" s="250"/>
      <c r="C577" s="250"/>
      <c r="D577" s="250"/>
      <c r="E577" s="250"/>
      <c r="F577" s="250"/>
      <c r="H577" s="244"/>
      <c r="J577" s="272" t="s">
        <v>4158</v>
      </c>
      <c r="K577" s="272" t="s">
        <v>4650</v>
      </c>
      <c r="L577" s="250" t="s">
        <v>4651</v>
      </c>
      <c r="M577" s="272" t="s">
        <v>4100</v>
      </c>
      <c r="N577" s="272" t="s">
        <v>4214</v>
      </c>
      <c r="O577" s="272" t="s">
        <v>4670</v>
      </c>
      <c r="P577" s="274">
        <v>201305</v>
      </c>
      <c r="Q577" s="272" t="s">
        <v>4203</v>
      </c>
      <c r="R577" s="276">
        <v>-7.21</v>
      </c>
      <c r="S577" s="280" t="s">
        <v>9</v>
      </c>
      <c r="T577" s="280" t="s">
        <v>4699</v>
      </c>
      <c r="V577" s="244"/>
      <c r="AC577" s="244"/>
    </row>
    <row r="578" spans="1:29" ht="15" x14ac:dyDescent="0.25">
      <c r="A578" s="250"/>
      <c r="B578" s="250"/>
      <c r="C578" s="250"/>
      <c r="D578" s="250"/>
      <c r="E578" s="250"/>
      <c r="F578" s="250"/>
      <c r="H578" s="244"/>
      <c r="J578" s="272" t="s">
        <v>4158</v>
      </c>
      <c r="K578" s="272" t="s">
        <v>4650</v>
      </c>
      <c r="L578" s="250" t="s">
        <v>4651</v>
      </c>
      <c r="M578" s="272" t="s">
        <v>4100</v>
      </c>
      <c r="N578" s="272" t="s">
        <v>4655</v>
      </c>
      <c r="O578" s="272" t="s">
        <v>4670</v>
      </c>
      <c r="P578" s="274">
        <v>201305</v>
      </c>
      <c r="Q578" s="272" t="s">
        <v>4203</v>
      </c>
      <c r="R578" s="276">
        <v>-2.11</v>
      </c>
      <c r="S578" s="280" t="s">
        <v>9</v>
      </c>
      <c r="T578" s="280" t="s">
        <v>4699</v>
      </c>
      <c r="V578" s="244"/>
      <c r="AC578" s="244"/>
    </row>
    <row r="579" spans="1:29" ht="15" x14ac:dyDescent="0.25">
      <c r="A579" s="250"/>
      <c r="B579" s="250"/>
      <c r="C579" s="250"/>
      <c r="D579" s="250"/>
      <c r="E579" s="250"/>
      <c r="F579" s="250"/>
      <c r="H579" s="244"/>
      <c r="J579" s="272" t="s">
        <v>4158</v>
      </c>
      <c r="K579" s="272" t="s">
        <v>4650</v>
      </c>
      <c r="L579" s="250" t="s">
        <v>4651</v>
      </c>
      <c r="M579" s="272" t="s">
        <v>4134</v>
      </c>
      <c r="N579" s="272" t="s">
        <v>4215</v>
      </c>
      <c r="O579" s="272" t="s">
        <v>4670</v>
      </c>
      <c r="P579" s="274">
        <v>201305</v>
      </c>
      <c r="Q579" s="272" t="s">
        <v>4203</v>
      </c>
      <c r="R579" s="276">
        <v>-52.09</v>
      </c>
      <c r="S579" s="280" t="s">
        <v>9</v>
      </c>
      <c r="T579" s="280" t="s">
        <v>4699</v>
      </c>
      <c r="V579" s="244"/>
      <c r="AC579" s="244"/>
    </row>
    <row r="580" spans="1:29" ht="15" x14ac:dyDescent="0.25">
      <c r="A580" s="250"/>
      <c r="B580" s="250"/>
      <c r="C580" s="250"/>
      <c r="D580" s="250"/>
      <c r="E580" s="250"/>
      <c r="F580" s="250"/>
      <c r="H580" s="244"/>
      <c r="J580" s="272" t="s">
        <v>4158</v>
      </c>
      <c r="K580" s="272" t="s">
        <v>4650</v>
      </c>
      <c r="L580" s="250" t="s">
        <v>4651</v>
      </c>
      <c r="M580" s="272" t="s">
        <v>4137</v>
      </c>
      <c r="N580" s="272" t="s">
        <v>4638</v>
      </c>
      <c r="O580" s="272" t="s">
        <v>4670</v>
      </c>
      <c r="P580" s="274">
        <v>201305</v>
      </c>
      <c r="Q580" s="272" t="s">
        <v>4203</v>
      </c>
      <c r="R580" s="276">
        <v>-1.06</v>
      </c>
      <c r="S580" s="280" t="s">
        <v>9</v>
      </c>
      <c r="T580" s="280" t="s">
        <v>4699</v>
      </c>
      <c r="V580" s="244"/>
      <c r="AC580" s="244"/>
    </row>
    <row r="581" spans="1:29" ht="15" x14ac:dyDescent="0.25">
      <c r="A581" s="250"/>
      <c r="B581" s="250"/>
      <c r="C581" s="250"/>
      <c r="D581" s="250"/>
      <c r="E581" s="250"/>
      <c r="F581" s="250"/>
      <c r="H581" s="244"/>
      <c r="J581" s="272" t="s">
        <v>4158</v>
      </c>
      <c r="K581" s="272" t="s">
        <v>4650</v>
      </c>
      <c r="L581" s="250" t="s">
        <v>4651</v>
      </c>
      <c r="M581" s="272" t="s">
        <v>4100</v>
      </c>
      <c r="N581" s="272" t="s">
        <v>4652</v>
      </c>
      <c r="O581" s="272" t="s">
        <v>4670</v>
      </c>
      <c r="P581" s="274">
        <v>201306</v>
      </c>
      <c r="Q581" s="272" t="s">
        <v>4203</v>
      </c>
      <c r="R581" s="276">
        <v>3.29</v>
      </c>
      <c r="S581" s="280" t="s">
        <v>9</v>
      </c>
      <c r="T581" s="280" t="s">
        <v>4699</v>
      </c>
      <c r="V581" s="244"/>
      <c r="AC581" s="244"/>
    </row>
    <row r="582" spans="1:29" ht="15" x14ac:dyDescent="0.25">
      <c r="A582" s="250"/>
      <c r="B582" s="250"/>
      <c r="C582" s="250"/>
      <c r="D582" s="250"/>
      <c r="E582" s="250"/>
      <c r="F582" s="250"/>
      <c r="H582" s="244"/>
      <c r="J582" s="272" t="s">
        <v>4158</v>
      </c>
      <c r="K582" s="272" t="s">
        <v>4650</v>
      </c>
      <c r="L582" s="250" t="s">
        <v>4651</v>
      </c>
      <c r="M582" s="272" t="s">
        <v>4100</v>
      </c>
      <c r="N582" s="272" t="s">
        <v>4213</v>
      </c>
      <c r="O582" s="272" t="s">
        <v>4670</v>
      </c>
      <c r="P582" s="274">
        <v>201306</v>
      </c>
      <c r="Q582" s="272" t="s">
        <v>4203</v>
      </c>
      <c r="R582" s="276">
        <v>8.5299999999999994</v>
      </c>
      <c r="S582" s="280" t="s">
        <v>9</v>
      </c>
      <c r="T582" s="280" t="s">
        <v>4699</v>
      </c>
      <c r="V582" s="244"/>
      <c r="AC582" s="244"/>
    </row>
    <row r="583" spans="1:29" ht="15" x14ac:dyDescent="0.25">
      <c r="A583" s="250"/>
      <c r="B583" s="250"/>
      <c r="C583" s="250"/>
      <c r="D583" s="250"/>
      <c r="E583" s="250"/>
      <c r="F583" s="250"/>
      <c r="H583" s="244"/>
      <c r="J583" s="272" t="s">
        <v>4158</v>
      </c>
      <c r="K583" s="272" t="s">
        <v>4650</v>
      </c>
      <c r="L583" s="250" t="s">
        <v>4651</v>
      </c>
      <c r="M583" s="272" t="s">
        <v>4100</v>
      </c>
      <c r="N583" s="272" t="s">
        <v>4654</v>
      </c>
      <c r="O583" s="272" t="s">
        <v>4670</v>
      </c>
      <c r="P583" s="274">
        <v>201306</v>
      </c>
      <c r="Q583" s="272" t="s">
        <v>4203</v>
      </c>
      <c r="R583" s="276">
        <v>0.37</v>
      </c>
      <c r="S583" s="280" t="s">
        <v>9</v>
      </c>
      <c r="T583" s="280" t="s">
        <v>4699</v>
      </c>
      <c r="V583" s="244"/>
      <c r="AC583" s="244"/>
    </row>
    <row r="584" spans="1:29" ht="15" x14ac:dyDescent="0.25">
      <c r="A584" s="250"/>
      <c r="B584" s="250"/>
      <c r="C584" s="250"/>
      <c r="D584" s="250"/>
      <c r="E584" s="250"/>
      <c r="F584" s="250"/>
      <c r="H584" s="244"/>
      <c r="J584" s="272" t="s">
        <v>4158</v>
      </c>
      <c r="K584" s="272" t="s">
        <v>4650</v>
      </c>
      <c r="L584" s="250" t="s">
        <v>4651</v>
      </c>
      <c r="M584" s="272" t="s">
        <v>4100</v>
      </c>
      <c r="N584" s="272" t="s">
        <v>4214</v>
      </c>
      <c r="O584" s="272" t="s">
        <v>4670</v>
      </c>
      <c r="P584" s="274">
        <v>201306</v>
      </c>
      <c r="Q584" s="272" t="s">
        <v>4203</v>
      </c>
      <c r="R584" s="276">
        <v>0.47</v>
      </c>
      <c r="S584" s="280" t="s">
        <v>9</v>
      </c>
      <c r="T584" s="280" t="s">
        <v>4699</v>
      </c>
      <c r="V584" s="244"/>
      <c r="AC584" s="244"/>
    </row>
    <row r="585" spans="1:29" ht="15" x14ac:dyDescent="0.25">
      <c r="A585" s="250"/>
      <c r="B585" s="250"/>
      <c r="C585" s="250"/>
      <c r="D585" s="250"/>
      <c r="E585" s="250"/>
      <c r="F585" s="250"/>
      <c r="H585" s="244"/>
      <c r="J585" s="272" t="s">
        <v>4158</v>
      </c>
      <c r="K585" s="272" t="s">
        <v>4650</v>
      </c>
      <c r="L585" s="250" t="s">
        <v>4651</v>
      </c>
      <c r="M585" s="272" t="s">
        <v>4134</v>
      </c>
      <c r="N585" s="272" t="s">
        <v>4215</v>
      </c>
      <c r="O585" s="272" t="s">
        <v>4670</v>
      </c>
      <c r="P585" s="274">
        <v>201306</v>
      </c>
      <c r="Q585" s="272" t="s">
        <v>4203</v>
      </c>
      <c r="R585" s="276">
        <v>4.2699999999999996</v>
      </c>
      <c r="S585" s="280" t="s">
        <v>9</v>
      </c>
      <c r="T585" s="280" t="s">
        <v>4699</v>
      </c>
      <c r="V585" s="244"/>
      <c r="AC585" s="244"/>
    </row>
    <row r="586" spans="1:29" ht="15" x14ac:dyDescent="0.25">
      <c r="A586" s="250"/>
      <c r="B586" s="250"/>
      <c r="C586" s="250"/>
      <c r="D586" s="250"/>
      <c r="E586" s="250"/>
      <c r="F586" s="250"/>
      <c r="H586" s="244"/>
      <c r="J586" s="272" t="s">
        <v>4158</v>
      </c>
      <c r="K586" s="272" t="s">
        <v>4650</v>
      </c>
      <c r="L586" s="250" t="s">
        <v>4651</v>
      </c>
      <c r="M586" s="272" t="s">
        <v>4137</v>
      </c>
      <c r="N586" s="272" t="s">
        <v>4638</v>
      </c>
      <c r="O586" s="272" t="s">
        <v>4670</v>
      </c>
      <c r="P586" s="274">
        <v>201306</v>
      </c>
      <c r="Q586" s="272" t="s">
        <v>4203</v>
      </c>
      <c r="R586" s="276">
        <v>0.93</v>
      </c>
      <c r="S586" s="280" t="s">
        <v>9</v>
      </c>
      <c r="T586" s="280" t="s">
        <v>4699</v>
      </c>
      <c r="V586" s="244"/>
      <c r="AC586" s="244"/>
    </row>
    <row r="587" spans="1:29" ht="15" x14ac:dyDescent="0.25">
      <c r="A587" s="250"/>
      <c r="B587" s="250"/>
      <c r="C587" s="250"/>
      <c r="D587" s="250"/>
      <c r="E587" s="250"/>
      <c r="F587" s="250"/>
      <c r="H587" s="244"/>
      <c r="J587" s="272" t="s">
        <v>4158</v>
      </c>
      <c r="K587" s="272" t="s">
        <v>4650</v>
      </c>
      <c r="L587" s="250" t="s">
        <v>4651</v>
      </c>
      <c r="M587" s="272" t="s">
        <v>4100</v>
      </c>
      <c r="N587" s="272" t="s">
        <v>4652</v>
      </c>
      <c r="O587" s="272" t="s">
        <v>4670</v>
      </c>
      <c r="P587" s="274">
        <v>201307</v>
      </c>
      <c r="Q587" s="272" t="s">
        <v>4203</v>
      </c>
      <c r="R587" s="276">
        <v>6.65</v>
      </c>
      <c r="S587" s="280" t="s">
        <v>9</v>
      </c>
      <c r="T587" s="280" t="s">
        <v>4699</v>
      </c>
      <c r="V587" s="244"/>
      <c r="AC587" s="244"/>
    </row>
    <row r="588" spans="1:29" ht="15" x14ac:dyDescent="0.25">
      <c r="A588" s="250"/>
      <c r="B588" s="250"/>
      <c r="C588" s="250"/>
      <c r="D588" s="250"/>
      <c r="E588" s="250"/>
      <c r="F588" s="250"/>
      <c r="H588" s="244"/>
      <c r="J588" s="272" t="s">
        <v>4158</v>
      </c>
      <c r="K588" s="272" t="s">
        <v>4650</v>
      </c>
      <c r="L588" s="250" t="s">
        <v>4651</v>
      </c>
      <c r="M588" s="272" t="s">
        <v>4100</v>
      </c>
      <c r="N588" s="272" t="s">
        <v>4213</v>
      </c>
      <c r="O588" s="272" t="s">
        <v>4670</v>
      </c>
      <c r="P588" s="274">
        <v>201307</v>
      </c>
      <c r="Q588" s="272" t="s">
        <v>4203</v>
      </c>
      <c r="R588" s="276">
        <v>15.96</v>
      </c>
      <c r="S588" s="280" t="s">
        <v>9</v>
      </c>
      <c r="T588" s="280" t="s">
        <v>4699</v>
      </c>
      <c r="V588" s="244"/>
      <c r="AC588" s="244"/>
    </row>
    <row r="589" spans="1:29" ht="15" x14ac:dyDescent="0.25">
      <c r="A589" s="250"/>
      <c r="B589" s="250"/>
      <c r="C589" s="250"/>
      <c r="D589" s="250"/>
      <c r="E589" s="250"/>
      <c r="F589" s="250"/>
      <c r="H589" s="244"/>
      <c r="J589" s="272" t="s">
        <v>4158</v>
      </c>
      <c r="K589" s="272" t="s">
        <v>4650</v>
      </c>
      <c r="L589" s="250" t="s">
        <v>4651</v>
      </c>
      <c r="M589" s="272" t="s">
        <v>4134</v>
      </c>
      <c r="N589" s="272" t="s">
        <v>4215</v>
      </c>
      <c r="O589" s="272" t="s">
        <v>4670</v>
      </c>
      <c r="P589" s="274">
        <v>201307</v>
      </c>
      <c r="Q589" s="272" t="s">
        <v>4203</v>
      </c>
      <c r="R589" s="276">
        <v>14.47</v>
      </c>
      <c r="S589" s="280" t="s">
        <v>9</v>
      </c>
      <c r="T589" s="280" t="s">
        <v>4699</v>
      </c>
      <c r="V589" s="244"/>
      <c r="AC589" s="244"/>
    </row>
    <row r="590" spans="1:29" ht="15" x14ac:dyDescent="0.25">
      <c r="A590" s="250"/>
      <c r="B590" s="250"/>
      <c r="C590" s="250"/>
      <c r="D590" s="250"/>
      <c r="E590" s="250"/>
      <c r="F590" s="250"/>
      <c r="H590" s="244"/>
      <c r="J590" s="272" t="s">
        <v>4158</v>
      </c>
      <c r="K590" s="272" t="s">
        <v>4650</v>
      </c>
      <c r="L590" s="250" t="s">
        <v>4651</v>
      </c>
      <c r="M590" s="272" t="s">
        <v>4137</v>
      </c>
      <c r="N590" s="272" t="s">
        <v>4638</v>
      </c>
      <c r="O590" s="272" t="s">
        <v>4670</v>
      </c>
      <c r="P590" s="274">
        <v>201307</v>
      </c>
      <c r="Q590" s="272" t="s">
        <v>4203</v>
      </c>
      <c r="R590" s="276">
        <v>2.57</v>
      </c>
      <c r="S590" s="280" t="s">
        <v>9</v>
      </c>
      <c r="T590" s="280" t="s">
        <v>4699</v>
      </c>
      <c r="V590" s="244"/>
      <c r="AC590" s="244"/>
    </row>
    <row r="591" spans="1:29" ht="15" x14ac:dyDescent="0.25">
      <c r="A591" s="250"/>
      <c r="B591" s="250"/>
      <c r="C591" s="250"/>
      <c r="D591" s="250"/>
      <c r="E591" s="250"/>
      <c r="F591" s="250"/>
      <c r="H591" s="244"/>
      <c r="J591" s="272" t="s">
        <v>4158</v>
      </c>
      <c r="K591" s="272" t="s">
        <v>4650</v>
      </c>
      <c r="L591" s="250" t="s">
        <v>4651</v>
      </c>
      <c r="M591" s="272" t="s">
        <v>4100</v>
      </c>
      <c r="N591" s="272" t="s">
        <v>4652</v>
      </c>
      <c r="O591" s="272" t="s">
        <v>4670</v>
      </c>
      <c r="P591" s="274">
        <v>201308</v>
      </c>
      <c r="Q591" s="272" t="s">
        <v>4203</v>
      </c>
      <c r="R591" s="276">
        <v>30.87</v>
      </c>
      <c r="S591" s="280" t="s">
        <v>9</v>
      </c>
      <c r="T591" s="280" t="s">
        <v>4699</v>
      </c>
      <c r="V591" s="244"/>
      <c r="AC591" s="244"/>
    </row>
    <row r="592" spans="1:29" ht="15" x14ac:dyDescent="0.25">
      <c r="A592" s="250"/>
      <c r="B592" s="250"/>
      <c r="C592" s="250"/>
      <c r="D592" s="250"/>
      <c r="E592" s="250"/>
      <c r="F592" s="250"/>
      <c r="H592" s="244"/>
      <c r="J592" s="272" t="s">
        <v>4158</v>
      </c>
      <c r="K592" s="272" t="s">
        <v>4650</v>
      </c>
      <c r="L592" s="250" t="s">
        <v>4651</v>
      </c>
      <c r="M592" s="272" t="s">
        <v>4100</v>
      </c>
      <c r="N592" s="272" t="s">
        <v>4212</v>
      </c>
      <c r="O592" s="272" t="s">
        <v>4670</v>
      </c>
      <c r="P592" s="274">
        <v>201308</v>
      </c>
      <c r="Q592" s="272" t="s">
        <v>4203</v>
      </c>
      <c r="R592" s="276">
        <v>1.8</v>
      </c>
      <c r="S592" s="280" t="s">
        <v>9</v>
      </c>
      <c r="T592" s="280" t="s">
        <v>4699</v>
      </c>
      <c r="V592" s="244"/>
      <c r="AC592" s="244"/>
    </row>
    <row r="593" spans="1:29" ht="15" x14ac:dyDescent="0.25">
      <c r="A593" s="250"/>
      <c r="B593" s="250"/>
      <c r="C593" s="250"/>
      <c r="D593" s="250"/>
      <c r="E593" s="250"/>
      <c r="F593" s="250"/>
      <c r="H593" s="244"/>
      <c r="J593" s="272" t="s">
        <v>4158</v>
      </c>
      <c r="K593" s="272" t="s">
        <v>4650</v>
      </c>
      <c r="L593" s="250" t="s">
        <v>4651</v>
      </c>
      <c r="M593" s="272" t="s">
        <v>4100</v>
      </c>
      <c r="N593" s="272" t="s">
        <v>4213</v>
      </c>
      <c r="O593" s="272" t="s">
        <v>4670</v>
      </c>
      <c r="P593" s="274">
        <v>201308</v>
      </c>
      <c r="Q593" s="272" t="s">
        <v>4203</v>
      </c>
      <c r="R593" s="276">
        <v>39.42</v>
      </c>
      <c r="S593" s="280" t="s">
        <v>9</v>
      </c>
      <c r="T593" s="280" t="s">
        <v>4699</v>
      </c>
      <c r="V593" s="244"/>
      <c r="AC593" s="244"/>
    </row>
    <row r="594" spans="1:29" ht="15" x14ac:dyDescent="0.25">
      <c r="A594" s="250"/>
      <c r="B594" s="250"/>
      <c r="C594" s="250"/>
      <c r="D594" s="250"/>
      <c r="E594" s="250"/>
      <c r="F594" s="250"/>
      <c r="H594" s="244"/>
      <c r="J594" s="272" t="s">
        <v>4158</v>
      </c>
      <c r="K594" s="272" t="s">
        <v>4650</v>
      </c>
      <c r="L594" s="250" t="s">
        <v>4651</v>
      </c>
      <c r="M594" s="272" t="s">
        <v>4134</v>
      </c>
      <c r="N594" s="272" t="s">
        <v>4215</v>
      </c>
      <c r="O594" s="272" t="s">
        <v>4670</v>
      </c>
      <c r="P594" s="274">
        <v>201308</v>
      </c>
      <c r="Q594" s="272" t="s">
        <v>4203</v>
      </c>
      <c r="R594" s="276">
        <v>25.64</v>
      </c>
      <c r="S594" s="280" t="s">
        <v>9</v>
      </c>
      <c r="T594" s="280" t="s">
        <v>4699</v>
      </c>
      <c r="V594" s="244"/>
      <c r="AC594" s="244"/>
    </row>
    <row r="595" spans="1:29" ht="15" x14ac:dyDescent="0.25">
      <c r="A595" s="250"/>
      <c r="B595" s="250"/>
      <c r="C595" s="250"/>
      <c r="D595" s="250"/>
      <c r="E595" s="250"/>
      <c r="F595" s="250"/>
      <c r="H595" s="244"/>
      <c r="J595" s="272" t="s">
        <v>4158</v>
      </c>
      <c r="K595" s="272" t="s">
        <v>4650</v>
      </c>
      <c r="L595" s="250" t="s">
        <v>4651</v>
      </c>
      <c r="M595" s="272" t="s">
        <v>4137</v>
      </c>
      <c r="N595" s="272" t="s">
        <v>4638</v>
      </c>
      <c r="O595" s="272" t="s">
        <v>4670</v>
      </c>
      <c r="P595" s="274">
        <v>201308</v>
      </c>
      <c r="Q595" s="272" t="s">
        <v>4203</v>
      </c>
      <c r="R595" s="276">
        <v>10.07</v>
      </c>
      <c r="S595" s="280" t="s">
        <v>9</v>
      </c>
      <c r="T595" s="280" t="s">
        <v>4699</v>
      </c>
      <c r="V595" s="244"/>
      <c r="AC595" s="244"/>
    </row>
    <row r="596" spans="1:29" ht="15" x14ac:dyDescent="0.25">
      <c r="A596" s="250"/>
      <c r="B596" s="250"/>
      <c r="C596" s="250"/>
      <c r="D596" s="250"/>
      <c r="E596" s="250"/>
      <c r="F596" s="250"/>
      <c r="H596" s="244"/>
      <c r="J596" s="272" t="s">
        <v>4158</v>
      </c>
      <c r="K596" s="272" t="s">
        <v>4650</v>
      </c>
      <c r="L596" s="250" t="s">
        <v>4651</v>
      </c>
      <c r="M596" s="272" t="s">
        <v>4100</v>
      </c>
      <c r="N596" s="272" t="s">
        <v>4652</v>
      </c>
      <c r="O596" s="272" t="s">
        <v>4670</v>
      </c>
      <c r="P596" s="274">
        <v>201309</v>
      </c>
      <c r="Q596" s="272" t="s">
        <v>4203</v>
      </c>
      <c r="R596" s="276">
        <v>53.55</v>
      </c>
      <c r="S596" s="280" t="s">
        <v>9</v>
      </c>
      <c r="T596" s="280" t="s">
        <v>4699</v>
      </c>
      <c r="V596" s="244"/>
      <c r="AC596" s="244"/>
    </row>
    <row r="597" spans="1:29" ht="15" x14ac:dyDescent="0.25">
      <c r="A597" s="250"/>
      <c r="B597" s="250"/>
      <c r="C597" s="250"/>
      <c r="D597" s="250"/>
      <c r="E597" s="250"/>
      <c r="F597" s="250"/>
      <c r="H597" s="244"/>
      <c r="J597" s="272" t="s">
        <v>4158</v>
      </c>
      <c r="K597" s="272" t="s">
        <v>4650</v>
      </c>
      <c r="L597" s="250" t="s">
        <v>4651</v>
      </c>
      <c r="M597" s="272" t="s">
        <v>4100</v>
      </c>
      <c r="N597" s="272" t="s">
        <v>4213</v>
      </c>
      <c r="O597" s="272" t="s">
        <v>4670</v>
      </c>
      <c r="P597" s="274">
        <v>201309</v>
      </c>
      <c r="Q597" s="272" t="s">
        <v>4203</v>
      </c>
      <c r="R597" s="276">
        <v>91.01</v>
      </c>
      <c r="S597" s="280" t="s">
        <v>9</v>
      </c>
      <c r="T597" s="280" t="s">
        <v>4699</v>
      </c>
      <c r="V597" s="244"/>
      <c r="AC597" s="244"/>
    </row>
    <row r="598" spans="1:29" ht="15" x14ac:dyDescent="0.25">
      <c r="A598" s="250"/>
      <c r="B598" s="250"/>
      <c r="C598" s="250"/>
      <c r="D598" s="250"/>
      <c r="E598" s="250"/>
      <c r="F598" s="250"/>
      <c r="H598" s="244"/>
      <c r="J598" s="272" t="s">
        <v>4158</v>
      </c>
      <c r="K598" s="272" t="s">
        <v>4650</v>
      </c>
      <c r="L598" s="250" t="s">
        <v>4651</v>
      </c>
      <c r="M598" s="272" t="s">
        <v>4134</v>
      </c>
      <c r="N598" s="272" t="s">
        <v>4215</v>
      </c>
      <c r="O598" s="272" t="s">
        <v>4670</v>
      </c>
      <c r="P598" s="274">
        <v>201309</v>
      </c>
      <c r="Q598" s="272" t="s">
        <v>4203</v>
      </c>
      <c r="R598" s="276">
        <v>40.99</v>
      </c>
      <c r="S598" s="280" t="s">
        <v>9</v>
      </c>
      <c r="T598" s="280" t="s">
        <v>4699</v>
      </c>
      <c r="V598" s="244"/>
      <c r="AC598" s="244"/>
    </row>
    <row r="599" spans="1:29" ht="15" x14ac:dyDescent="0.25">
      <c r="A599" s="250"/>
      <c r="B599" s="250"/>
      <c r="C599" s="250"/>
      <c r="D599" s="250"/>
      <c r="E599" s="250"/>
      <c r="F599" s="250"/>
      <c r="H599" s="244"/>
      <c r="J599" s="272" t="s">
        <v>4158</v>
      </c>
      <c r="K599" s="272" t="s">
        <v>4650</v>
      </c>
      <c r="L599" s="250" t="s">
        <v>4651</v>
      </c>
      <c r="M599" s="272" t="s">
        <v>4137</v>
      </c>
      <c r="N599" s="272" t="s">
        <v>4638</v>
      </c>
      <c r="O599" s="272" t="s">
        <v>4670</v>
      </c>
      <c r="P599" s="274">
        <v>201309</v>
      </c>
      <c r="Q599" s="272" t="s">
        <v>4203</v>
      </c>
      <c r="R599" s="276">
        <v>18.11</v>
      </c>
      <c r="S599" s="280" t="s">
        <v>9</v>
      </c>
      <c r="T599" s="280" t="s">
        <v>4699</v>
      </c>
      <c r="V599" s="244"/>
      <c r="AC599" s="244"/>
    </row>
    <row r="600" spans="1:29" ht="15" x14ac:dyDescent="0.25">
      <c r="A600" s="250"/>
      <c r="B600" s="250"/>
      <c r="C600" s="250"/>
      <c r="D600" s="250"/>
      <c r="E600" s="250"/>
      <c r="F600" s="250"/>
      <c r="H600" s="244"/>
      <c r="J600" s="272" t="s">
        <v>4158</v>
      </c>
      <c r="K600" s="272" t="s">
        <v>4650</v>
      </c>
      <c r="L600" s="250" t="s">
        <v>4651</v>
      </c>
      <c r="M600" s="272" t="s">
        <v>4100</v>
      </c>
      <c r="N600" s="272" t="s">
        <v>4652</v>
      </c>
      <c r="O600" s="272" t="s">
        <v>4670</v>
      </c>
      <c r="P600" s="274">
        <v>201310</v>
      </c>
      <c r="Q600" s="272" t="s">
        <v>4203</v>
      </c>
      <c r="R600" s="276">
        <v>9</v>
      </c>
      <c r="S600" s="280" t="s">
        <v>9</v>
      </c>
      <c r="T600" s="280" t="s">
        <v>4699</v>
      </c>
      <c r="V600" s="244"/>
      <c r="AC600" s="244"/>
    </row>
    <row r="601" spans="1:29" ht="15" x14ac:dyDescent="0.25">
      <c r="A601" s="250"/>
      <c r="B601" s="250"/>
      <c r="C601" s="250"/>
      <c r="D601" s="250"/>
      <c r="E601" s="250"/>
      <c r="F601" s="250"/>
      <c r="H601" s="244"/>
      <c r="J601" s="272" t="s">
        <v>4158</v>
      </c>
      <c r="K601" s="272" t="s">
        <v>4650</v>
      </c>
      <c r="L601" s="250" t="s">
        <v>4651</v>
      </c>
      <c r="M601" s="272" t="s">
        <v>4100</v>
      </c>
      <c r="N601" s="272" t="s">
        <v>4213</v>
      </c>
      <c r="O601" s="272" t="s">
        <v>4670</v>
      </c>
      <c r="P601" s="274">
        <v>201310</v>
      </c>
      <c r="Q601" s="272" t="s">
        <v>4203</v>
      </c>
      <c r="R601" s="276">
        <v>109.04</v>
      </c>
      <c r="S601" s="280" t="s">
        <v>9</v>
      </c>
      <c r="T601" s="280" t="s">
        <v>4699</v>
      </c>
      <c r="V601" s="244"/>
      <c r="AC601" s="244"/>
    </row>
    <row r="602" spans="1:29" ht="15" x14ac:dyDescent="0.25">
      <c r="A602" s="250"/>
      <c r="B602" s="250"/>
      <c r="C602" s="250"/>
      <c r="D602" s="250"/>
      <c r="E602" s="250"/>
      <c r="F602" s="250"/>
      <c r="H602" s="244"/>
      <c r="J602" s="272" t="s">
        <v>4158</v>
      </c>
      <c r="K602" s="272" t="s">
        <v>4650</v>
      </c>
      <c r="L602" s="250" t="s">
        <v>4651</v>
      </c>
      <c r="M602" s="272" t="s">
        <v>4134</v>
      </c>
      <c r="N602" s="272" t="s">
        <v>4215</v>
      </c>
      <c r="O602" s="272" t="s">
        <v>4670</v>
      </c>
      <c r="P602" s="274">
        <v>201310</v>
      </c>
      <c r="Q602" s="272" t="s">
        <v>4203</v>
      </c>
      <c r="R602" s="276">
        <v>39.43</v>
      </c>
      <c r="S602" s="280" t="s">
        <v>9</v>
      </c>
      <c r="T602" s="280" t="s">
        <v>4699</v>
      </c>
      <c r="V602" s="244"/>
      <c r="AC602" s="244"/>
    </row>
    <row r="603" spans="1:29" ht="15" x14ac:dyDescent="0.25">
      <c r="A603" s="250"/>
      <c r="B603" s="250"/>
      <c r="C603" s="250"/>
      <c r="D603" s="250"/>
      <c r="E603" s="250"/>
      <c r="F603" s="250"/>
      <c r="H603" s="244"/>
      <c r="J603" s="272" t="s">
        <v>4158</v>
      </c>
      <c r="K603" s="272" t="s">
        <v>4650</v>
      </c>
      <c r="L603" s="250" t="s">
        <v>4651</v>
      </c>
      <c r="M603" s="272" t="s">
        <v>4137</v>
      </c>
      <c r="N603" s="272" t="s">
        <v>4638</v>
      </c>
      <c r="O603" s="272" t="s">
        <v>4670</v>
      </c>
      <c r="P603" s="274">
        <v>201310</v>
      </c>
      <c r="Q603" s="272" t="s">
        <v>4203</v>
      </c>
      <c r="R603" s="276">
        <v>16.37</v>
      </c>
      <c r="S603" s="280" t="s">
        <v>9</v>
      </c>
      <c r="T603" s="280" t="s">
        <v>4699</v>
      </c>
      <c r="V603" s="244"/>
      <c r="AC603" s="244"/>
    </row>
    <row r="604" spans="1:29" ht="15" x14ac:dyDescent="0.25">
      <c r="A604" s="250"/>
      <c r="B604" s="250"/>
      <c r="C604" s="250"/>
      <c r="D604" s="250"/>
      <c r="E604" s="250"/>
      <c r="F604" s="250"/>
      <c r="H604" s="244"/>
      <c r="J604" s="272" t="s">
        <v>4158</v>
      </c>
      <c r="K604" s="272" t="s">
        <v>4650</v>
      </c>
      <c r="L604" s="250" t="s">
        <v>4651</v>
      </c>
      <c r="M604" s="272" t="s">
        <v>4100</v>
      </c>
      <c r="N604" s="272" t="s">
        <v>4212</v>
      </c>
      <c r="O604" s="272" t="s">
        <v>4670</v>
      </c>
      <c r="P604" s="274">
        <v>201311</v>
      </c>
      <c r="Q604" s="272" t="s">
        <v>4203</v>
      </c>
      <c r="R604" s="276">
        <v>4.55</v>
      </c>
      <c r="S604" s="280" t="s">
        <v>9</v>
      </c>
      <c r="T604" s="280" t="s">
        <v>4699</v>
      </c>
      <c r="V604" s="244"/>
      <c r="AC604" s="244"/>
    </row>
    <row r="605" spans="1:29" ht="15" x14ac:dyDescent="0.25">
      <c r="A605" s="250"/>
      <c r="B605" s="250"/>
      <c r="C605" s="250"/>
      <c r="D605" s="250"/>
      <c r="E605" s="250"/>
      <c r="F605" s="250"/>
      <c r="H605" s="244"/>
      <c r="J605" s="272" t="s">
        <v>4158</v>
      </c>
      <c r="K605" s="272" t="s">
        <v>4650</v>
      </c>
      <c r="L605" s="250" t="s">
        <v>4651</v>
      </c>
      <c r="M605" s="272" t="s">
        <v>4100</v>
      </c>
      <c r="N605" s="272" t="s">
        <v>4213</v>
      </c>
      <c r="O605" s="272" t="s">
        <v>4670</v>
      </c>
      <c r="P605" s="274">
        <v>201311</v>
      </c>
      <c r="Q605" s="272" t="s">
        <v>4203</v>
      </c>
      <c r="R605" s="276">
        <v>106.73</v>
      </c>
      <c r="S605" s="280" t="s">
        <v>9</v>
      </c>
      <c r="T605" s="280" t="s">
        <v>4699</v>
      </c>
      <c r="V605" s="244"/>
      <c r="AC605" s="244"/>
    </row>
    <row r="606" spans="1:29" ht="15" x14ac:dyDescent="0.25">
      <c r="A606" s="250"/>
      <c r="B606" s="250"/>
      <c r="C606" s="250"/>
      <c r="D606" s="250"/>
      <c r="E606" s="250"/>
      <c r="F606" s="250"/>
      <c r="H606" s="244"/>
      <c r="J606" s="272" t="s">
        <v>4158</v>
      </c>
      <c r="K606" s="272" t="s">
        <v>4650</v>
      </c>
      <c r="L606" s="250" t="s">
        <v>4651</v>
      </c>
      <c r="M606" s="272" t="s">
        <v>4134</v>
      </c>
      <c r="N606" s="272" t="s">
        <v>4215</v>
      </c>
      <c r="O606" s="272" t="s">
        <v>4670</v>
      </c>
      <c r="P606" s="274">
        <v>201311</v>
      </c>
      <c r="Q606" s="272" t="s">
        <v>4203</v>
      </c>
      <c r="R606" s="276">
        <v>27.07</v>
      </c>
      <c r="S606" s="280" t="s">
        <v>9</v>
      </c>
      <c r="T606" s="280" t="s">
        <v>4699</v>
      </c>
      <c r="V606" s="244"/>
      <c r="AC606" s="244"/>
    </row>
    <row r="607" spans="1:29" ht="15" x14ac:dyDescent="0.25">
      <c r="A607" s="250"/>
      <c r="B607" s="250"/>
      <c r="C607" s="250"/>
      <c r="D607" s="250"/>
      <c r="E607" s="250"/>
      <c r="F607" s="250"/>
      <c r="H607" s="244"/>
      <c r="J607" s="272" t="s">
        <v>4158</v>
      </c>
      <c r="K607" s="272" t="s">
        <v>4650</v>
      </c>
      <c r="L607" s="250" t="s">
        <v>4651</v>
      </c>
      <c r="M607" s="272" t="s">
        <v>4137</v>
      </c>
      <c r="N607" s="272" t="s">
        <v>4638</v>
      </c>
      <c r="O607" s="272" t="s">
        <v>4670</v>
      </c>
      <c r="P607" s="274">
        <v>201311</v>
      </c>
      <c r="Q607" s="272" t="s">
        <v>4203</v>
      </c>
      <c r="R607" s="276">
        <v>18.47</v>
      </c>
      <c r="S607" s="280" t="s">
        <v>9</v>
      </c>
      <c r="T607" s="280" t="s">
        <v>4699</v>
      </c>
      <c r="V607" s="244"/>
      <c r="AC607" s="244"/>
    </row>
    <row r="608" spans="1:29" ht="15" x14ac:dyDescent="0.25">
      <c r="A608" s="250"/>
      <c r="B608" s="250"/>
      <c r="C608" s="250"/>
      <c r="D608" s="250"/>
      <c r="E608" s="250"/>
      <c r="F608" s="250"/>
      <c r="H608" s="244"/>
      <c r="J608" s="272" t="s">
        <v>4158</v>
      </c>
      <c r="K608" s="272" t="s">
        <v>4650</v>
      </c>
      <c r="L608" s="250" t="s">
        <v>4651</v>
      </c>
      <c r="M608" s="272" t="s">
        <v>4100</v>
      </c>
      <c r="N608" s="272" t="s">
        <v>4212</v>
      </c>
      <c r="O608" s="272" t="s">
        <v>4670</v>
      </c>
      <c r="P608" s="274">
        <v>201312</v>
      </c>
      <c r="Q608" s="272" t="s">
        <v>4203</v>
      </c>
      <c r="R608" s="276">
        <v>8.2799999999999994</v>
      </c>
      <c r="S608" s="280" t="s">
        <v>9</v>
      </c>
      <c r="T608" s="280" t="s">
        <v>4699</v>
      </c>
      <c r="V608" s="244"/>
      <c r="AC608" s="244"/>
    </row>
    <row r="609" spans="1:29" ht="15" x14ac:dyDescent="0.25">
      <c r="A609" s="250"/>
      <c r="B609" s="250"/>
      <c r="C609" s="250"/>
      <c r="D609" s="250"/>
      <c r="E609" s="250"/>
      <c r="F609" s="250"/>
      <c r="H609" s="244"/>
      <c r="J609" s="272" t="s">
        <v>4158</v>
      </c>
      <c r="K609" s="272" t="s">
        <v>4650</v>
      </c>
      <c r="L609" s="250" t="s">
        <v>4651</v>
      </c>
      <c r="M609" s="272" t="s">
        <v>4100</v>
      </c>
      <c r="N609" s="272" t="s">
        <v>4213</v>
      </c>
      <c r="O609" s="272" t="s">
        <v>4670</v>
      </c>
      <c r="P609" s="274">
        <v>201312</v>
      </c>
      <c r="Q609" s="272" t="s">
        <v>4203</v>
      </c>
      <c r="R609" s="276">
        <v>84.28</v>
      </c>
      <c r="S609" s="280" t="s">
        <v>9</v>
      </c>
      <c r="T609" s="280" t="s">
        <v>4699</v>
      </c>
      <c r="V609" s="244"/>
      <c r="AC609" s="244"/>
    </row>
    <row r="610" spans="1:29" ht="15" x14ac:dyDescent="0.25">
      <c r="A610" s="250"/>
      <c r="B610" s="250"/>
      <c r="C610" s="250"/>
      <c r="D610" s="250"/>
      <c r="E610" s="250"/>
      <c r="F610" s="250"/>
      <c r="H610" s="244"/>
      <c r="J610" s="272" t="s">
        <v>4158</v>
      </c>
      <c r="K610" s="272" t="s">
        <v>4650</v>
      </c>
      <c r="L610" s="250" t="s">
        <v>4651</v>
      </c>
      <c r="M610" s="272" t="s">
        <v>4134</v>
      </c>
      <c r="N610" s="272" t="s">
        <v>4215</v>
      </c>
      <c r="O610" s="272" t="s">
        <v>4670</v>
      </c>
      <c r="P610" s="274">
        <v>201312</v>
      </c>
      <c r="Q610" s="272" t="s">
        <v>4203</v>
      </c>
      <c r="R610" s="276">
        <v>24.61</v>
      </c>
      <c r="S610" s="280" t="s">
        <v>9</v>
      </c>
      <c r="T610" s="280" t="s">
        <v>4699</v>
      </c>
      <c r="V610" s="244"/>
      <c r="AC610" s="244"/>
    </row>
    <row r="611" spans="1:29" ht="15" x14ac:dyDescent="0.25">
      <c r="A611" s="250"/>
      <c r="B611" s="250"/>
      <c r="C611" s="250"/>
      <c r="D611" s="250"/>
      <c r="E611" s="250"/>
      <c r="F611" s="250"/>
      <c r="H611" s="244"/>
      <c r="J611" s="272" t="s">
        <v>4158</v>
      </c>
      <c r="K611" s="272" t="s">
        <v>4650</v>
      </c>
      <c r="L611" s="250" t="s">
        <v>4651</v>
      </c>
      <c r="M611" s="272" t="s">
        <v>4137</v>
      </c>
      <c r="N611" s="272" t="s">
        <v>4638</v>
      </c>
      <c r="O611" s="272" t="s">
        <v>4670</v>
      </c>
      <c r="P611" s="274">
        <v>201312</v>
      </c>
      <c r="Q611" s="272" t="s">
        <v>4203</v>
      </c>
      <c r="R611" s="276">
        <v>15.28</v>
      </c>
      <c r="S611" s="280" t="s">
        <v>9</v>
      </c>
      <c r="T611" s="280" t="s">
        <v>4699</v>
      </c>
      <c r="V611" s="244"/>
      <c r="AC611" s="244"/>
    </row>
    <row r="612" spans="1:29" ht="15" x14ac:dyDescent="0.25">
      <c r="A612" s="250"/>
      <c r="B612" s="250"/>
      <c r="C612" s="250"/>
      <c r="D612" s="250"/>
      <c r="E612" s="250"/>
      <c r="F612" s="250"/>
      <c r="H612" s="244"/>
      <c r="J612" s="272" t="s">
        <v>4158</v>
      </c>
      <c r="K612" s="272" t="s">
        <v>4650</v>
      </c>
      <c r="L612" s="250" t="s">
        <v>4651</v>
      </c>
      <c r="M612" s="272" t="s">
        <v>4100</v>
      </c>
      <c r="N612" s="272" t="s">
        <v>4213</v>
      </c>
      <c r="O612" s="272" t="s">
        <v>4670</v>
      </c>
      <c r="P612" s="274">
        <v>201401</v>
      </c>
      <c r="Q612" s="272" t="s">
        <v>4203</v>
      </c>
      <c r="R612" s="276">
        <v>72.48</v>
      </c>
      <c r="S612" s="280" t="s">
        <v>9</v>
      </c>
      <c r="T612" s="280" t="s">
        <v>4699</v>
      </c>
      <c r="V612" s="244"/>
      <c r="AC612" s="244"/>
    </row>
    <row r="613" spans="1:29" ht="15" x14ac:dyDescent="0.25">
      <c r="A613" s="250"/>
      <c r="B613" s="250"/>
      <c r="C613" s="250"/>
      <c r="D613" s="250"/>
      <c r="E613" s="250"/>
      <c r="F613" s="250"/>
      <c r="H613" s="244"/>
      <c r="J613" s="272" t="s">
        <v>4158</v>
      </c>
      <c r="K613" s="272" t="s">
        <v>4650</v>
      </c>
      <c r="L613" s="250" t="s">
        <v>4651</v>
      </c>
      <c r="M613" s="272" t="s">
        <v>4134</v>
      </c>
      <c r="N613" s="272" t="s">
        <v>4215</v>
      </c>
      <c r="O613" s="272" t="s">
        <v>4670</v>
      </c>
      <c r="P613" s="274">
        <v>201401</v>
      </c>
      <c r="Q613" s="272" t="s">
        <v>4203</v>
      </c>
      <c r="R613" s="276">
        <v>10.73</v>
      </c>
      <c r="S613" s="280" t="s">
        <v>9</v>
      </c>
      <c r="T613" s="280" t="s">
        <v>4699</v>
      </c>
      <c r="V613" s="244"/>
      <c r="AC613" s="244"/>
    </row>
    <row r="614" spans="1:29" ht="15" x14ac:dyDescent="0.25">
      <c r="A614" s="250"/>
      <c r="B614" s="250"/>
      <c r="C614" s="250"/>
      <c r="D614" s="250"/>
      <c r="E614" s="250"/>
      <c r="F614" s="250"/>
      <c r="H614" s="244"/>
      <c r="J614" s="272" t="s">
        <v>4158</v>
      </c>
      <c r="K614" s="272" t="s">
        <v>4650</v>
      </c>
      <c r="L614" s="250" t="s">
        <v>4651</v>
      </c>
      <c r="M614" s="272" t="s">
        <v>4137</v>
      </c>
      <c r="N614" s="272" t="s">
        <v>4638</v>
      </c>
      <c r="O614" s="272" t="s">
        <v>4670</v>
      </c>
      <c r="P614" s="274">
        <v>201401</v>
      </c>
      <c r="Q614" s="272" t="s">
        <v>4203</v>
      </c>
      <c r="R614" s="276">
        <v>11.39</v>
      </c>
      <c r="S614" s="280" t="s">
        <v>9</v>
      </c>
      <c r="T614" s="280" t="s">
        <v>4699</v>
      </c>
      <c r="V614" s="244"/>
      <c r="AC614" s="244"/>
    </row>
    <row r="615" spans="1:29" ht="15" x14ac:dyDescent="0.25">
      <c r="A615" s="250"/>
      <c r="B615" s="250"/>
      <c r="C615" s="250"/>
      <c r="D615" s="250"/>
      <c r="E615" s="250"/>
      <c r="F615" s="250"/>
      <c r="H615" s="244"/>
      <c r="J615" s="272" t="s">
        <v>4158</v>
      </c>
      <c r="K615" s="272" t="s">
        <v>4650</v>
      </c>
      <c r="L615" s="250" t="s">
        <v>4651</v>
      </c>
      <c r="M615" s="272" t="s">
        <v>4139</v>
      </c>
      <c r="N615" s="272" t="s">
        <v>4209</v>
      </c>
      <c r="O615" s="272" t="s">
        <v>4670</v>
      </c>
      <c r="P615" s="274">
        <v>201401</v>
      </c>
      <c r="Q615" s="272" t="s">
        <v>4203</v>
      </c>
      <c r="R615" s="276">
        <v>43.7</v>
      </c>
      <c r="S615" s="280" t="s">
        <v>9</v>
      </c>
      <c r="T615" s="280" t="s">
        <v>4699</v>
      </c>
      <c r="V615" s="244"/>
      <c r="AC615" s="244"/>
    </row>
    <row r="616" spans="1:29" ht="15" x14ac:dyDescent="0.25">
      <c r="A616" s="250"/>
      <c r="B616" s="250"/>
      <c r="C616" s="250"/>
      <c r="D616" s="250"/>
      <c r="E616" s="250"/>
      <c r="F616" s="250"/>
      <c r="H616" s="244"/>
      <c r="J616" s="272" t="s">
        <v>4158</v>
      </c>
      <c r="K616" s="272" t="s">
        <v>4650</v>
      </c>
      <c r="L616" s="250" t="s">
        <v>4651</v>
      </c>
      <c r="M616" s="272" t="s">
        <v>4138</v>
      </c>
      <c r="N616" s="272" t="s">
        <v>4216</v>
      </c>
      <c r="O616" s="272" t="s">
        <v>4670</v>
      </c>
      <c r="P616" s="274">
        <v>201401</v>
      </c>
      <c r="Q616" s="272" t="s">
        <v>4203</v>
      </c>
      <c r="R616" s="276">
        <v>62.5</v>
      </c>
      <c r="S616" s="280" t="s">
        <v>9</v>
      </c>
      <c r="T616" s="280" t="s">
        <v>4699</v>
      </c>
      <c r="V616" s="244"/>
      <c r="AC616" s="244"/>
    </row>
    <row r="617" spans="1:29" ht="15" x14ac:dyDescent="0.25">
      <c r="A617" s="250"/>
      <c r="B617" s="250"/>
      <c r="C617" s="250"/>
      <c r="D617" s="250"/>
      <c r="E617" s="250"/>
      <c r="F617" s="250"/>
      <c r="H617" s="244"/>
      <c r="J617" s="272" t="s">
        <v>4158</v>
      </c>
      <c r="K617" s="272" t="s">
        <v>4650</v>
      </c>
      <c r="L617" s="250" t="s">
        <v>4651</v>
      </c>
      <c r="M617" s="272" t="s">
        <v>4100</v>
      </c>
      <c r="N617" s="272" t="s">
        <v>4213</v>
      </c>
      <c r="O617" s="272" t="s">
        <v>4670</v>
      </c>
      <c r="P617" s="274">
        <v>201402</v>
      </c>
      <c r="Q617" s="272" t="s">
        <v>4203</v>
      </c>
      <c r="R617" s="276">
        <v>31.53</v>
      </c>
      <c r="S617" s="280" t="s">
        <v>9</v>
      </c>
      <c r="T617" s="280" t="s">
        <v>4699</v>
      </c>
      <c r="V617" s="244"/>
      <c r="AC617" s="244"/>
    </row>
    <row r="618" spans="1:29" ht="15" x14ac:dyDescent="0.25">
      <c r="A618" s="250"/>
      <c r="B618" s="250"/>
      <c r="C618" s="250"/>
      <c r="D618" s="250"/>
      <c r="E618" s="250"/>
      <c r="F618" s="250"/>
      <c r="H618" s="244"/>
      <c r="J618" s="272" t="s">
        <v>4158</v>
      </c>
      <c r="K618" s="272" t="s">
        <v>4650</v>
      </c>
      <c r="L618" s="250" t="s">
        <v>4651</v>
      </c>
      <c r="M618" s="272" t="s">
        <v>4137</v>
      </c>
      <c r="N618" s="272" t="s">
        <v>4638</v>
      </c>
      <c r="O618" s="272" t="s">
        <v>4670</v>
      </c>
      <c r="P618" s="274">
        <v>201402</v>
      </c>
      <c r="Q618" s="272" t="s">
        <v>4203</v>
      </c>
      <c r="R618" s="276">
        <v>6.89</v>
      </c>
      <c r="S618" s="280" t="s">
        <v>9</v>
      </c>
      <c r="T618" s="280" t="s">
        <v>4699</v>
      </c>
      <c r="V618" s="244"/>
      <c r="AC618" s="244"/>
    </row>
    <row r="619" spans="1:29" ht="15" x14ac:dyDescent="0.25">
      <c r="A619" s="250"/>
      <c r="B619" s="250"/>
      <c r="C619" s="250"/>
      <c r="D619" s="250"/>
      <c r="E619" s="250"/>
      <c r="F619" s="250"/>
      <c r="H619" s="244"/>
      <c r="J619" s="272" t="s">
        <v>4158</v>
      </c>
      <c r="K619" s="272" t="s">
        <v>4650</v>
      </c>
      <c r="L619" s="250" t="s">
        <v>4651</v>
      </c>
      <c r="M619" s="272" t="s">
        <v>4139</v>
      </c>
      <c r="N619" s="272" t="s">
        <v>4209</v>
      </c>
      <c r="O619" s="272" t="s">
        <v>4670</v>
      </c>
      <c r="P619" s="274">
        <v>201402</v>
      </c>
      <c r="Q619" s="272" t="s">
        <v>4203</v>
      </c>
      <c r="R619" s="276">
        <v>23.95</v>
      </c>
      <c r="S619" s="280" t="s">
        <v>9</v>
      </c>
      <c r="T619" s="280" t="s">
        <v>4699</v>
      </c>
      <c r="V619" s="244"/>
      <c r="AC619" s="244"/>
    </row>
    <row r="620" spans="1:29" ht="15" x14ac:dyDescent="0.25">
      <c r="A620" s="250"/>
      <c r="B620" s="250"/>
      <c r="C620" s="250"/>
      <c r="D620" s="250"/>
      <c r="E620" s="250"/>
      <c r="F620" s="250"/>
      <c r="H620" s="244"/>
      <c r="J620" s="272" t="s">
        <v>4158</v>
      </c>
      <c r="K620" s="272" t="s">
        <v>4650</v>
      </c>
      <c r="L620" s="250" t="s">
        <v>4651</v>
      </c>
      <c r="M620" s="272" t="s">
        <v>4138</v>
      </c>
      <c r="N620" s="272" t="s">
        <v>4216</v>
      </c>
      <c r="O620" s="272" t="s">
        <v>4670</v>
      </c>
      <c r="P620" s="274">
        <v>201402</v>
      </c>
      <c r="Q620" s="272" t="s">
        <v>4203</v>
      </c>
      <c r="R620" s="276">
        <v>30.01</v>
      </c>
      <c r="S620" s="280" t="s">
        <v>9</v>
      </c>
      <c r="T620" s="280" t="s">
        <v>4699</v>
      </c>
      <c r="V620" s="244"/>
      <c r="AC620" s="244"/>
    </row>
    <row r="621" spans="1:29" ht="15" x14ac:dyDescent="0.25">
      <c r="A621" s="250"/>
      <c r="B621" s="250"/>
      <c r="C621" s="250"/>
      <c r="D621" s="250"/>
      <c r="E621" s="250"/>
      <c r="F621" s="250"/>
      <c r="H621" s="244"/>
      <c r="J621" s="272" t="s">
        <v>4158</v>
      </c>
      <c r="K621" s="272" t="s">
        <v>4650</v>
      </c>
      <c r="L621" s="250" t="s">
        <v>4651</v>
      </c>
      <c r="M621" s="272" t="s">
        <v>4100</v>
      </c>
      <c r="N621" s="272" t="s">
        <v>4213</v>
      </c>
      <c r="O621" s="272" t="s">
        <v>4670</v>
      </c>
      <c r="P621" s="274">
        <v>201403</v>
      </c>
      <c r="Q621" s="272" t="s">
        <v>4203</v>
      </c>
      <c r="R621" s="276">
        <v>70.92</v>
      </c>
      <c r="S621" s="280" t="s">
        <v>9</v>
      </c>
      <c r="T621" s="280" t="s">
        <v>4699</v>
      </c>
      <c r="V621" s="244"/>
      <c r="AC621" s="244"/>
    </row>
    <row r="622" spans="1:29" ht="15" x14ac:dyDescent="0.25">
      <c r="A622" s="250"/>
      <c r="B622" s="250"/>
      <c r="C622" s="250"/>
      <c r="D622" s="250"/>
      <c r="E622" s="250"/>
      <c r="F622" s="250"/>
      <c r="H622" s="244"/>
      <c r="J622" s="272" t="s">
        <v>4158</v>
      </c>
      <c r="K622" s="272" t="s">
        <v>4650</v>
      </c>
      <c r="L622" s="250" t="s">
        <v>4651</v>
      </c>
      <c r="M622" s="272" t="s">
        <v>4137</v>
      </c>
      <c r="N622" s="272" t="s">
        <v>4638</v>
      </c>
      <c r="O622" s="272" t="s">
        <v>4670</v>
      </c>
      <c r="P622" s="274">
        <v>201403</v>
      </c>
      <c r="Q622" s="272" t="s">
        <v>4203</v>
      </c>
      <c r="R622" s="276">
        <v>40.909999999999997</v>
      </c>
      <c r="S622" s="280" t="s">
        <v>9</v>
      </c>
      <c r="T622" s="280" t="s">
        <v>4699</v>
      </c>
      <c r="V622" s="244"/>
      <c r="AC622" s="244"/>
    </row>
    <row r="623" spans="1:29" ht="15" x14ac:dyDescent="0.25">
      <c r="A623" s="250"/>
      <c r="B623" s="250"/>
      <c r="C623" s="250"/>
      <c r="D623" s="250"/>
      <c r="E623" s="250"/>
      <c r="F623" s="250"/>
      <c r="H623" s="244"/>
      <c r="J623" s="272" t="s">
        <v>4158</v>
      </c>
      <c r="K623" s="272" t="s">
        <v>4650</v>
      </c>
      <c r="L623" s="250" t="s">
        <v>4651</v>
      </c>
      <c r="M623" s="272" t="s">
        <v>4139</v>
      </c>
      <c r="N623" s="272" t="s">
        <v>4209</v>
      </c>
      <c r="O623" s="272" t="s">
        <v>4670</v>
      </c>
      <c r="P623" s="274">
        <v>201403</v>
      </c>
      <c r="Q623" s="272" t="s">
        <v>4203</v>
      </c>
      <c r="R623" s="276">
        <v>59.77</v>
      </c>
      <c r="S623" s="280" t="s">
        <v>9</v>
      </c>
      <c r="T623" s="280" t="s">
        <v>4699</v>
      </c>
      <c r="V623" s="244"/>
      <c r="AC623" s="244"/>
    </row>
    <row r="624" spans="1:29" ht="15" x14ac:dyDescent="0.25">
      <c r="A624" s="250"/>
      <c r="B624" s="250"/>
      <c r="C624" s="250"/>
      <c r="D624" s="250"/>
      <c r="E624" s="250"/>
      <c r="F624" s="250"/>
      <c r="H624" s="244"/>
      <c r="J624" s="272" t="s">
        <v>4158</v>
      </c>
      <c r="K624" s="272" t="s">
        <v>4650</v>
      </c>
      <c r="L624" s="250" t="s">
        <v>4651</v>
      </c>
      <c r="M624" s="272" t="s">
        <v>4138</v>
      </c>
      <c r="N624" s="272" t="s">
        <v>4216</v>
      </c>
      <c r="O624" s="272" t="s">
        <v>4670</v>
      </c>
      <c r="P624" s="274">
        <v>201403</v>
      </c>
      <c r="Q624" s="272" t="s">
        <v>4203</v>
      </c>
      <c r="R624" s="276">
        <v>81.44</v>
      </c>
      <c r="S624" s="280" t="s">
        <v>9</v>
      </c>
      <c r="T624" s="280" t="s">
        <v>4699</v>
      </c>
      <c r="V624" s="244"/>
      <c r="AC624" s="244"/>
    </row>
    <row r="625" spans="1:29" ht="15" x14ac:dyDescent="0.25">
      <c r="A625" s="250"/>
      <c r="B625" s="250"/>
      <c r="C625" s="250"/>
      <c r="D625" s="250"/>
      <c r="E625" s="250"/>
      <c r="F625" s="250"/>
      <c r="H625" s="244"/>
      <c r="J625" s="272" t="s">
        <v>4158</v>
      </c>
      <c r="K625" s="272" t="s">
        <v>4650</v>
      </c>
      <c r="L625" s="250" t="s">
        <v>4651</v>
      </c>
      <c r="M625" s="272" t="s">
        <v>4140</v>
      </c>
      <c r="N625" s="272" t="s">
        <v>4217</v>
      </c>
      <c r="O625" s="272" t="s">
        <v>4670</v>
      </c>
      <c r="P625" s="274">
        <v>201403</v>
      </c>
      <c r="Q625" s="272" t="s">
        <v>4203</v>
      </c>
      <c r="R625" s="276">
        <v>8.31</v>
      </c>
      <c r="S625" s="280" t="s">
        <v>9</v>
      </c>
      <c r="T625" s="280" t="s">
        <v>4699</v>
      </c>
      <c r="V625" s="244"/>
      <c r="AC625" s="244"/>
    </row>
    <row r="626" spans="1:29" ht="15" x14ac:dyDescent="0.25">
      <c r="A626" s="250"/>
      <c r="B626" s="250"/>
      <c r="C626" s="250"/>
      <c r="D626" s="250"/>
      <c r="E626" s="250"/>
      <c r="F626" s="250"/>
      <c r="H626" s="244"/>
      <c r="J626" s="272" t="s">
        <v>4158</v>
      </c>
      <c r="K626" s="272" t="s">
        <v>4650</v>
      </c>
      <c r="L626" s="250" t="s">
        <v>4651</v>
      </c>
      <c r="M626" s="272" t="s">
        <v>4100</v>
      </c>
      <c r="N626" s="272" t="s">
        <v>4213</v>
      </c>
      <c r="O626" s="272" t="s">
        <v>4670</v>
      </c>
      <c r="P626" s="274">
        <v>201404</v>
      </c>
      <c r="Q626" s="272" t="s">
        <v>4203</v>
      </c>
      <c r="R626" s="276">
        <v>109.34</v>
      </c>
      <c r="S626" s="280" t="s">
        <v>9</v>
      </c>
      <c r="T626" s="280" t="s">
        <v>4699</v>
      </c>
      <c r="V626" s="244"/>
      <c r="AC626" s="244"/>
    </row>
    <row r="627" spans="1:29" ht="15" x14ac:dyDescent="0.25">
      <c r="A627" s="250"/>
      <c r="B627" s="250"/>
      <c r="C627" s="250"/>
      <c r="D627" s="250"/>
      <c r="E627" s="250"/>
      <c r="F627" s="250"/>
      <c r="H627" s="244"/>
      <c r="J627" s="272" t="s">
        <v>4158</v>
      </c>
      <c r="K627" s="272" t="s">
        <v>4650</v>
      </c>
      <c r="L627" s="250" t="s">
        <v>4651</v>
      </c>
      <c r="M627" s="272" t="s">
        <v>4137</v>
      </c>
      <c r="N627" s="272" t="s">
        <v>4638</v>
      </c>
      <c r="O627" s="272" t="s">
        <v>4670</v>
      </c>
      <c r="P627" s="274">
        <v>201404</v>
      </c>
      <c r="Q627" s="272" t="s">
        <v>4203</v>
      </c>
      <c r="R627" s="276">
        <v>71.22</v>
      </c>
      <c r="S627" s="280" t="s">
        <v>9</v>
      </c>
      <c r="T627" s="280" t="s">
        <v>4699</v>
      </c>
      <c r="V627" s="244"/>
      <c r="AC627" s="244"/>
    </row>
    <row r="628" spans="1:29" ht="15" x14ac:dyDescent="0.25">
      <c r="A628" s="250"/>
      <c r="B628" s="250"/>
      <c r="C628" s="250"/>
      <c r="D628" s="250"/>
      <c r="E628" s="250"/>
      <c r="F628" s="250"/>
      <c r="H628" s="244"/>
      <c r="J628" s="272" t="s">
        <v>4158</v>
      </c>
      <c r="K628" s="272" t="s">
        <v>4650</v>
      </c>
      <c r="L628" s="250" t="s">
        <v>4651</v>
      </c>
      <c r="M628" s="272" t="s">
        <v>4139</v>
      </c>
      <c r="N628" s="272" t="s">
        <v>4209</v>
      </c>
      <c r="O628" s="272" t="s">
        <v>4670</v>
      </c>
      <c r="P628" s="274">
        <v>201404</v>
      </c>
      <c r="Q628" s="272" t="s">
        <v>4203</v>
      </c>
      <c r="R628" s="276">
        <v>211.86</v>
      </c>
      <c r="S628" s="280" t="s">
        <v>9</v>
      </c>
      <c r="T628" s="280" t="s">
        <v>4699</v>
      </c>
      <c r="V628" s="244"/>
      <c r="AC628" s="244"/>
    </row>
    <row r="629" spans="1:29" ht="15" x14ac:dyDescent="0.25">
      <c r="A629" s="250"/>
      <c r="B629" s="250"/>
      <c r="C629" s="250"/>
      <c r="D629" s="250"/>
      <c r="E629" s="250"/>
      <c r="F629" s="250"/>
      <c r="H629" s="244"/>
      <c r="J629" s="272" t="s">
        <v>4158</v>
      </c>
      <c r="K629" s="272" t="s">
        <v>4650</v>
      </c>
      <c r="L629" s="250" t="s">
        <v>4651</v>
      </c>
      <c r="M629" s="272" t="s">
        <v>4138</v>
      </c>
      <c r="N629" s="272" t="s">
        <v>4216</v>
      </c>
      <c r="O629" s="272" t="s">
        <v>4670</v>
      </c>
      <c r="P629" s="274">
        <v>201404</v>
      </c>
      <c r="Q629" s="272" t="s">
        <v>4203</v>
      </c>
      <c r="R629" s="276">
        <v>138.27000000000001</v>
      </c>
      <c r="S629" s="280" t="s">
        <v>9</v>
      </c>
      <c r="T629" s="280" t="s">
        <v>4699</v>
      </c>
      <c r="V629" s="244"/>
      <c r="AC629" s="244"/>
    </row>
    <row r="630" spans="1:29" ht="15" x14ac:dyDescent="0.25">
      <c r="A630" s="250"/>
      <c r="B630" s="250"/>
      <c r="C630" s="250"/>
      <c r="D630" s="250"/>
      <c r="E630" s="250"/>
      <c r="F630" s="250"/>
      <c r="H630" s="244"/>
      <c r="J630" s="272" t="s">
        <v>4158</v>
      </c>
      <c r="K630" s="272" t="s">
        <v>4650</v>
      </c>
      <c r="L630" s="250" t="s">
        <v>4651</v>
      </c>
      <c r="M630" s="272" t="s">
        <v>4100</v>
      </c>
      <c r="N630" s="272" t="s">
        <v>4213</v>
      </c>
      <c r="O630" s="272" t="s">
        <v>4670</v>
      </c>
      <c r="P630" s="274">
        <v>201405</v>
      </c>
      <c r="Q630" s="272" t="s">
        <v>4203</v>
      </c>
      <c r="R630" s="276">
        <v>-35.96</v>
      </c>
      <c r="S630" s="280" t="s">
        <v>9</v>
      </c>
      <c r="T630" s="280" t="s">
        <v>4699</v>
      </c>
      <c r="V630" s="244"/>
      <c r="AC630" s="244"/>
    </row>
    <row r="631" spans="1:29" ht="15" x14ac:dyDescent="0.25">
      <c r="A631" s="250"/>
      <c r="B631" s="250"/>
      <c r="C631" s="250"/>
      <c r="D631" s="250"/>
      <c r="E631" s="250"/>
      <c r="F631" s="250"/>
      <c r="H631" s="244"/>
      <c r="J631" s="272" t="s">
        <v>4158</v>
      </c>
      <c r="K631" s="272" t="s">
        <v>4650</v>
      </c>
      <c r="L631" s="250" t="s">
        <v>4651</v>
      </c>
      <c r="M631" s="272" t="s">
        <v>4137</v>
      </c>
      <c r="N631" s="272" t="s">
        <v>4638</v>
      </c>
      <c r="O631" s="272" t="s">
        <v>4670</v>
      </c>
      <c r="P631" s="274">
        <v>201405</v>
      </c>
      <c r="Q631" s="272" t="s">
        <v>4203</v>
      </c>
      <c r="R631" s="276">
        <v>-17.920000000000002</v>
      </c>
      <c r="S631" s="280" t="s">
        <v>9</v>
      </c>
      <c r="T631" s="280" t="s">
        <v>4699</v>
      </c>
      <c r="V631" s="244"/>
      <c r="AC631" s="244"/>
    </row>
    <row r="632" spans="1:29" ht="15" x14ac:dyDescent="0.25">
      <c r="A632" s="250"/>
      <c r="B632" s="250"/>
      <c r="C632" s="250"/>
      <c r="D632" s="250"/>
      <c r="E632" s="250"/>
      <c r="F632" s="250"/>
      <c r="H632" s="244"/>
      <c r="J632" s="272" t="s">
        <v>4158</v>
      </c>
      <c r="K632" s="272" t="s">
        <v>4650</v>
      </c>
      <c r="L632" s="250" t="s">
        <v>4651</v>
      </c>
      <c r="M632" s="272" t="s">
        <v>4139</v>
      </c>
      <c r="N632" s="272" t="s">
        <v>4209</v>
      </c>
      <c r="O632" s="272" t="s">
        <v>4670</v>
      </c>
      <c r="P632" s="274">
        <v>201405</v>
      </c>
      <c r="Q632" s="272" t="s">
        <v>4203</v>
      </c>
      <c r="R632" s="276">
        <v>-56.07</v>
      </c>
      <c r="S632" s="280" t="s">
        <v>9</v>
      </c>
      <c r="T632" s="280" t="s">
        <v>4699</v>
      </c>
      <c r="V632" s="244"/>
      <c r="AC632" s="244"/>
    </row>
    <row r="633" spans="1:29" ht="15" x14ac:dyDescent="0.25">
      <c r="A633" s="250"/>
      <c r="B633" s="250"/>
      <c r="C633" s="250"/>
      <c r="D633" s="250"/>
      <c r="E633" s="250"/>
      <c r="F633" s="250"/>
      <c r="H633" s="244"/>
      <c r="J633" s="272" t="s">
        <v>4158</v>
      </c>
      <c r="K633" s="272" t="s">
        <v>4650</v>
      </c>
      <c r="L633" s="250" t="s">
        <v>4651</v>
      </c>
      <c r="M633" s="272" t="s">
        <v>4138</v>
      </c>
      <c r="N633" s="272" t="s">
        <v>4216</v>
      </c>
      <c r="O633" s="272" t="s">
        <v>4670</v>
      </c>
      <c r="P633" s="274">
        <v>201405</v>
      </c>
      <c r="Q633" s="272" t="s">
        <v>4203</v>
      </c>
      <c r="R633" s="276">
        <v>-49.57</v>
      </c>
      <c r="S633" s="280" t="s">
        <v>9</v>
      </c>
      <c r="T633" s="280" t="s">
        <v>4699</v>
      </c>
      <c r="V633" s="244"/>
      <c r="AC633" s="244"/>
    </row>
    <row r="634" spans="1:29" ht="15" x14ac:dyDescent="0.25">
      <c r="A634" s="250"/>
      <c r="B634" s="250"/>
      <c r="C634" s="250"/>
      <c r="D634" s="250"/>
      <c r="E634" s="250"/>
      <c r="F634" s="250"/>
      <c r="H634" s="244"/>
      <c r="J634" s="272" t="s">
        <v>4158</v>
      </c>
      <c r="K634" s="272" t="s">
        <v>4650</v>
      </c>
      <c r="L634" s="250" t="s">
        <v>4651</v>
      </c>
      <c r="M634" s="272" t="s">
        <v>4140</v>
      </c>
      <c r="N634" s="272" t="s">
        <v>4217</v>
      </c>
      <c r="O634" s="272" t="s">
        <v>4670</v>
      </c>
      <c r="P634" s="274">
        <v>201405</v>
      </c>
      <c r="Q634" s="272" t="s">
        <v>4203</v>
      </c>
      <c r="R634" s="276">
        <v>-17.55</v>
      </c>
      <c r="S634" s="280" t="s">
        <v>9</v>
      </c>
      <c r="T634" s="280" t="s">
        <v>4699</v>
      </c>
      <c r="V634" s="244"/>
      <c r="AC634" s="244"/>
    </row>
    <row r="635" spans="1:29" ht="15" x14ac:dyDescent="0.25">
      <c r="A635" s="250"/>
      <c r="B635" s="250"/>
      <c r="C635" s="250"/>
      <c r="D635" s="250"/>
      <c r="E635" s="250"/>
      <c r="F635" s="250"/>
      <c r="H635" s="244"/>
      <c r="J635" s="272" t="s">
        <v>4158</v>
      </c>
      <c r="K635" s="272" t="s">
        <v>4650</v>
      </c>
      <c r="L635" s="250" t="s">
        <v>4651</v>
      </c>
      <c r="M635" s="272" t="s">
        <v>4100</v>
      </c>
      <c r="N635" s="272" t="s">
        <v>4212</v>
      </c>
      <c r="O635" s="272" t="s">
        <v>4670</v>
      </c>
      <c r="P635" s="274">
        <v>201406</v>
      </c>
      <c r="Q635" s="272" t="s">
        <v>4203</v>
      </c>
      <c r="R635" s="276">
        <v>2.65</v>
      </c>
      <c r="S635" s="280" t="s">
        <v>9</v>
      </c>
      <c r="T635" s="280" t="s">
        <v>4699</v>
      </c>
      <c r="V635" s="244"/>
      <c r="AC635" s="244"/>
    </row>
    <row r="636" spans="1:29" ht="15" x14ac:dyDescent="0.25">
      <c r="A636" s="250"/>
      <c r="B636" s="250"/>
      <c r="C636" s="250"/>
      <c r="D636" s="250"/>
      <c r="E636" s="250"/>
      <c r="F636" s="250"/>
      <c r="H636" s="244"/>
      <c r="J636" s="272" t="s">
        <v>4158</v>
      </c>
      <c r="K636" s="272" t="s">
        <v>4650</v>
      </c>
      <c r="L636" s="250" t="s">
        <v>4651</v>
      </c>
      <c r="M636" s="272" t="s">
        <v>4100</v>
      </c>
      <c r="N636" s="272" t="s">
        <v>4213</v>
      </c>
      <c r="O636" s="272" t="s">
        <v>4670</v>
      </c>
      <c r="P636" s="274">
        <v>201406</v>
      </c>
      <c r="Q636" s="272" t="s">
        <v>4203</v>
      </c>
      <c r="R636" s="276">
        <v>10.74</v>
      </c>
      <c r="S636" s="280" t="s">
        <v>9</v>
      </c>
      <c r="T636" s="280" t="s">
        <v>4699</v>
      </c>
      <c r="V636" s="244"/>
      <c r="AC636" s="244"/>
    </row>
    <row r="637" spans="1:29" ht="15" x14ac:dyDescent="0.25">
      <c r="A637" s="250"/>
      <c r="B637" s="250"/>
      <c r="C637" s="250"/>
      <c r="D637" s="250"/>
      <c r="E637" s="250"/>
      <c r="F637" s="250"/>
      <c r="H637" s="244"/>
      <c r="J637" s="272" t="s">
        <v>4158</v>
      </c>
      <c r="K637" s="272" t="s">
        <v>4650</v>
      </c>
      <c r="L637" s="250" t="s">
        <v>4651</v>
      </c>
      <c r="M637" s="272" t="s">
        <v>4137</v>
      </c>
      <c r="N637" s="272" t="s">
        <v>4638</v>
      </c>
      <c r="O637" s="272" t="s">
        <v>4670</v>
      </c>
      <c r="P637" s="274">
        <v>201406</v>
      </c>
      <c r="Q637" s="272" t="s">
        <v>4203</v>
      </c>
      <c r="R637" s="276">
        <v>7.37</v>
      </c>
      <c r="S637" s="280" t="s">
        <v>9</v>
      </c>
      <c r="T637" s="280" t="s">
        <v>4699</v>
      </c>
      <c r="V637" s="244"/>
      <c r="AC637" s="244"/>
    </row>
    <row r="638" spans="1:29" ht="15" x14ac:dyDescent="0.25">
      <c r="A638" s="250"/>
      <c r="B638" s="250"/>
      <c r="C638" s="250"/>
      <c r="D638" s="250"/>
      <c r="E638" s="250"/>
      <c r="F638" s="250"/>
      <c r="H638" s="244"/>
      <c r="J638" s="272" t="s">
        <v>4158</v>
      </c>
      <c r="K638" s="272" t="s">
        <v>4650</v>
      </c>
      <c r="L638" s="250" t="s">
        <v>4651</v>
      </c>
      <c r="M638" s="272" t="s">
        <v>4139</v>
      </c>
      <c r="N638" s="272" t="s">
        <v>4209</v>
      </c>
      <c r="O638" s="272" t="s">
        <v>4670</v>
      </c>
      <c r="P638" s="274">
        <v>201406</v>
      </c>
      <c r="Q638" s="272" t="s">
        <v>4203</v>
      </c>
      <c r="R638" s="276">
        <v>19.34</v>
      </c>
      <c r="S638" s="280" t="s">
        <v>9</v>
      </c>
      <c r="T638" s="280" t="s">
        <v>4699</v>
      </c>
      <c r="V638" s="244"/>
      <c r="AC638" s="244"/>
    </row>
    <row r="639" spans="1:29" ht="15" x14ac:dyDescent="0.25">
      <c r="A639" s="250"/>
      <c r="B639" s="250"/>
      <c r="C639" s="250"/>
      <c r="D639" s="250"/>
      <c r="E639" s="250"/>
      <c r="F639" s="250"/>
      <c r="H639" s="244"/>
      <c r="J639" s="272" t="s">
        <v>4158</v>
      </c>
      <c r="K639" s="272" t="s">
        <v>4650</v>
      </c>
      <c r="L639" s="250" t="s">
        <v>4651</v>
      </c>
      <c r="M639" s="272" t="s">
        <v>4138</v>
      </c>
      <c r="N639" s="272" t="s">
        <v>4216</v>
      </c>
      <c r="O639" s="272" t="s">
        <v>4670</v>
      </c>
      <c r="P639" s="274">
        <v>201406</v>
      </c>
      <c r="Q639" s="272" t="s">
        <v>4203</v>
      </c>
      <c r="R639" s="276">
        <v>24.63</v>
      </c>
      <c r="S639" s="280" t="s">
        <v>9</v>
      </c>
      <c r="T639" s="280" t="s">
        <v>4699</v>
      </c>
      <c r="V639" s="244"/>
      <c r="AC639" s="244"/>
    </row>
    <row r="640" spans="1:29" ht="15" x14ac:dyDescent="0.25">
      <c r="A640" s="250"/>
      <c r="B640" s="250"/>
      <c r="C640" s="250"/>
      <c r="D640" s="250"/>
      <c r="E640" s="250"/>
      <c r="F640" s="250"/>
      <c r="H640" s="244"/>
      <c r="J640" s="272" t="s">
        <v>4158</v>
      </c>
      <c r="K640" s="272" t="s">
        <v>4650</v>
      </c>
      <c r="L640" s="250" t="s">
        <v>4651</v>
      </c>
      <c r="M640" s="272" t="s">
        <v>4140</v>
      </c>
      <c r="N640" s="272" t="s">
        <v>4217</v>
      </c>
      <c r="O640" s="272" t="s">
        <v>4670</v>
      </c>
      <c r="P640" s="274">
        <v>201406</v>
      </c>
      <c r="Q640" s="272" t="s">
        <v>4203</v>
      </c>
      <c r="R640" s="276">
        <v>8.85</v>
      </c>
      <c r="S640" s="280" t="s">
        <v>9</v>
      </c>
      <c r="T640" s="280" t="s">
        <v>4699</v>
      </c>
      <c r="V640" s="244"/>
      <c r="AC640" s="244"/>
    </row>
    <row r="641" spans="1:29" ht="15" x14ac:dyDescent="0.25">
      <c r="A641" s="250"/>
      <c r="B641" s="250"/>
      <c r="C641" s="250"/>
      <c r="D641" s="250"/>
      <c r="E641" s="250"/>
      <c r="F641" s="250"/>
      <c r="H641" s="244"/>
      <c r="J641" s="272" t="s">
        <v>4158</v>
      </c>
      <c r="K641" s="272" t="s">
        <v>4650</v>
      </c>
      <c r="L641" s="250" t="s">
        <v>4651</v>
      </c>
      <c r="M641" s="272" t="s">
        <v>4100</v>
      </c>
      <c r="N641" s="272" t="s">
        <v>4212</v>
      </c>
      <c r="O641" s="272" t="s">
        <v>4670</v>
      </c>
      <c r="P641" s="274">
        <v>201407</v>
      </c>
      <c r="Q641" s="272" t="s">
        <v>4203</v>
      </c>
      <c r="R641" s="276">
        <v>0.65</v>
      </c>
      <c r="S641" s="280" t="s">
        <v>9</v>
      </c>
      <c r="T641" s="280" t="s">
        <v>4699</v>
      </c>
      <c r="V641" s="244"/>
      <c r="AC641" s="244"/>
    </row>
    <row r="642" spans="1:29" ht="15" x14ac:dyDescent="0.25">
      <c r="A642" s="250"/>
      <c r="B642" s="250"/>
      <c r="C642" s="250"/>
      <c r="D642" s="250"/>
      <c r="E642" s="250"/>
      <c r="F642" s="250"/>
      <c r="H642" s="244"/>
      <c r="J642" s="272" t="s">
        <v>4158</v>
      </c>
      <c r="K642" s="272" t="s">
        <v>4650</v>
      </c>
      <c r="L642" s="250" t="s">
        <v>4651</v>
      </c>
      <c r="M642" s="272" t="s">
        <v>4100</v>
      </c>
      <c r="N642" s="272" t="s">
        <v>4213</v>
      </c>
      <c r="O642" s="272" t="s">
        <v>4670</v>
      </c>
      <c r="P642" s="274">
        <v>201407</v>
      </c>
      <c r="Q642" s="272" t="s">
        <v>4203</v>
      </c>
      <c r="R642" s="276">
        <v>0.85</v>
      </c>
      <c r="S642" s="280" t="s">
        <v>9</v>
      </c>
      <c r="T642" s="280" t="s">
        <v>4699</v>
      </c>
      <c r="V642" s="244"/>
      <c r="AC642" s="244"/>
    </row>
    <row r="643" spans="1:29" ht="15" x14ac:dyDescent="0.25">
      <c r="A643" s="250"/>
      <c r="B643" s="250"/>
      <c r="C643" s="250"/>
      <c r="D643" s="250"/>
      <c r="E643" s="250"/>
      <c r="F643" s="250"/>
      <c r="H643" s="244"/>
      <c r="J643" s="272" t="s">
        <v>4158</v>
      </c>
      <c r="K643" s="272" t="s">
        <v>4650</v>
      </c>
      <c r="L643" s="250" t="s">
        <v>4651</v>
      </c>
      <c r="M643" s="272" t="s">
        <v>4137</v>
      </c>
      <c r="N643" s="272" t="s">
        <v>4638</v>
      </c>
      <c r="O643" s="272" t="s">
        <v>4670</v>
      </c>
      <c r="P643" s="274">
        <v>201407</v>
      </c>
      <c r="Q643" s="272" t="s">
        <v>4203</v>
      </c>
      <c r="R643" s="276">
        <v>0.55000000000000004</v>
      </c>
      <c r="S643" s="280" t="s">
        <v>9</v>
      </c>
      <c r="T643" s="280" t="s">
        <v>4699</v>
      </c>
      <c r="V643" s="244"/>
      <c r="AC643" s="244"/>
    </row>
    <row r="644" spans="1:29" ht="15" x14ac:dyDescent="0.25">
      <c r="A644" s="250"/>
      <c r="B644" s="250"/>
      <c r="C644" s="250"/>
      <c r="D644" s="250"/>
      <c r="E644" s="250"/>
      <c r="F644" s="250"/>
      <c r="H644" s="244"/>
      <c r="J644" s="272" t="s">
        <v>4158</v>
      </c>
      <c r="K644" s="272" t="s">
        <v>4650</v>
      </c>
      <c r="L644" s="250" t="s">
        <v>4651</v>
      </c>
      <c r="M644" s="272" t="s">
        <v>4139</v>
      </c>
      <c r="N644" s="272" t="s">
        <v>4209</v>
      </c>
      <c r="O644" s="272" t="s">
        <v>4670</v>
      </c>
      <c r="P644" s="274">
        <v>201407</v>
      </c>
      <c r="Q644" s="272" t="s">
        <v>4203</v>
      </c>
      <c r="R644" s="276">
        <v>1.55</v>
      </c>
      <c r="S644" s="280" t="s">
        <v>9</v>
      </c>
      <c r="T644" s="280" t="s">
        <v>4699</v>
      </c>
      <c r="V644" s="244"/>
      <c r="AC644" s="244"/>
    </row>
    <row r="645" spans="1:29" ht="15" x14ac:dyDescent="0.25">
      <c r="A645" s="250"/>
      <c r="B645" s="250"/>
      <c r="C645" s="250"/>
      <c r="D645" s="250"/>
      <c r="E645" s="250"/>
      <c r="F645" s="250"/>
      <c r="H645" s="244"/>
      <c r="J645" s="272" t="s">
        <v>4158</v>
      </c>
      <c r="K645" s="272" t="s">
        <v>4650</v>
      </c>
      <c r="L645" s="250" t="s">
        <v>4651</v>
      </c>
      <c r="M645" s="272" t="s">
        <v>4138</v>
      </c>
      <c r="N645" s="272" t="s">
        <v>4216</v>
      </c>
      <c r="O645" s="272" t="s">
        <v>4670</v>
      </c>
      <c r="P645" s="274">
        <v>201407</v>
      </c>
      <c r="Q645" s="272" t="s">
        <v>4203</v>
      </c>
      <c r="R645" s="276">
        <v>1.68</v>
      </c>
      <c r="S645" s="280" t="s">
        <v>9</v>
      </c>
      <c r="T645" s="280" t="s">
        <v>4699</v>
      </c>
      <c r="V645" s="244"/>
      <c r="AC645" s="244"/>
    </row>
    <row r="646" spans="1:29" ht="15" x14ac:dyDescent="0.25">
      <c r="A646" s="250"/>
      <c r="B646" s="250"/>
      <c r="C646" s="250"/>
      <c r="D646" s="250"/>
      <c r="E646" s="250"/>
      <c r="F646" s="250"/>
      <c r="H646" s="244"/>
      <c r="J646" s="272" t="s">
        <v>4158</v>
      </c>
      <c r="K646" s="272" t="s">
        <v>4650</v>
      </c>
      <c r="L646" s="250" t="s">
        <v>4651</v>
      </c>
      <c r="M646" s="272" t="s">
        <v>4140</v>
      </c>
      <c r="N646" s="272" t="s">
        <v>4217</v>
      </c>
      <c r="O646" s="272" t="s">
        <v>4670</v>
      </c>
      <c r="P646" s="274">
        <v>201407</v>
      </c>
      <c r="Q646" s="272" t="s">
        <v>4203</v>
      </c>
      <c r="R646" s="276">
        <v>0.71</v>
      </c>
      <c r="S646" s="280" t="s">
        <v>9</v>
      </c>
      <c r="T646" s="280" t="s">
        <v>4699</v>
      </c>
      <c r="V646" s="244"/>
      <c r="AC646" s="244"/>
    </row>
    <row r="647" spans="1:29" ht="15" x14ac:dyDescent="0.25">
      <c r="A647" s="250"/>
      <c r="B647" s="250"/>
      <c r="C647" s="250"/>
      <c r="D647" s="250"/>
      <c r="E647" s="250"/>
      <c r="F647" s="250"/>
      <c r="H647" s="244"/>
      <c r="J647" s="272" t="s">
        <v>4158</v>
      </c>
      <c r="K647" s="272" t="s">
        <v>4650</v>
      </c>
      <c r="L647" s="250" t="s">
        <v>4651</v>
      </c>
      <c r="M647" s="272" t="s">
        <v>4100</v>
      </c>
      <c r="N647" s="272" t="s">
        <v>4212</v>
      </c>
      <c r="O647" s="272" t="s">
        <v>4670</v>
      </c>
      <c r="P647" s="274">
        <v>201408</v>
      </c>
      <c r="Q647" s="272" t="s">
        <v>4203</v>
      </c>
      <c r="R647" s="276">
        <v>3.66</v>
      </c>
      <c r="S647" s="280" t="s">
        <v>9</v>
      </c>
      <c r="T647" s="280" t="s">
        <v>4699</v>
      </c>
      <c r="V647" s="244"/>
      <c r="AC647" s="244"/>
    </row>
    <row r="648" spans="1:29" ht="15" x14ac:dyDescent="0.25">
      <c r="A648" s="250"/>
      <c r="B648" s="250"/>
      <c r="C648" s="250"/>
      <c r="D648" s="250"/>
      <c r="E648" s="250"/>
      <c r="F648" s="250"/>
      <c r="H648" s="244"/>
      <c r="J648" s="272" t="s">
        <v>4158</v>
      </c>
      <c r="K648" s="272" t="s">
        <v>4650</v>
      </c>
      <c r="L648" s="250" t="s">
        <v>4651</v>
      </c>
      <c r="M648" s="272" t="s">
        <v>4100</v>
      </c>
      <c r="N648" s="272" t="s">
        <v>4213</v>
      </c>
      <c r="O648" s="272" t="s">
        <v>4670</v>
      </c>
      <c r="P648" s="274">
        <v>201408</v>
      </c>
      <c r="Q648" s="272" t="s">
        <v>4203</v>
      </c>
      <c r="R648" s="276">
        <v>4.62</v>
      </c>
      <c r="S648" s="280" t="s">
        <v>9</v>
      </c>
      <c r="T648" s="280" t="s">
        <v>4699</v>
      </c>
      <c r="V648" s="244"/>
      <c r="AC648" s="244"/>
    </row>
    <row r="649" spans="1:29" ht="15" x14ac:dyDescent="0.25">
      <c r="A649" s="250"/>
      <c r="B649" s="250"/>
      <c r="C649" s="250"/>
      <c r="D649" s="250"/>
      <c r="E649" s="250"/>
      <c r="F649" s="250"/>
      <c r="H649" s="244"/>
      <c r="J649" s="272" t="s">
        <v>4158</v>
      </c>
      <c r="K649" s="272" t="s">
        <v>4650</v>
      </c>
      <c r="L649" s="250" t="s">
        <v>4651</v>
      </c>
      <c r="M649" s="272" t="s">
        <v>4137</v>
      </c>
      <c r="N649" s="272" t="s">
        <v>4638</v>
      </c>
      <c r="O649" s="272" t="s">
        <v>4670</v>
      </c>
      <c r="P649" s="274">
        <v>201408</v>
      </c>
      <c r="Q649" s="272" t="s">
        <v>4203</v>
      </c>
      <c r="R649" s="276">
        <v>2.79</v>
      </c>
      <c r="S649" s="280" t="s">
        <v>9</v>
      </c>
      <c r="T649" s="280" t="s">
        <v>4699</v>
      </c>
      <c r="V649" s="244"/>
      <c r="AC649" s="244"/>
    </row>
    <row r="650" spans="1:29" ht="15" x14ac:dyDescent="0.25">
      <c r="A650" s="250"/>
      <c r="B650" s="250"/>
      <c r="C650" s="250"/>
      <c r="D650" s="250"/>
      <c r="E650" s="250"/>
      <c r="F650" s="250"/>
      <c r="H650" s="244"/>
      <c r="J650" s="272" t="s">
        <v>4158</v>
      </c>
      <c r="K650" s="272" t="s">
        <v>4650</v>
      </c>
      <c r="L650" s="250" t="s">
        <v>4651</v>
      </c>
      <c r="M650" s="272" t="s">
        <v>4139</v>
      </c>
      <c r="N650" s="272" t="s">
        <v>4209</v>
      </c>
      <c r="O650" s="272" t="s">
        <v>4670</v>
      </c>
      <c r="P650" s="274">
        <v>201408</v>
      </c>
      <c r="Q650" s="272" t="s">
        <v>4203</v>
      </c>
      <c r="R650" s="276">
        <v>8.02</v>
      </c>
      <c r="S650" s="280" t="s">
        <v>9</v>
      </c>
      <c r="T650" s="280" t="s">
        <v>4699</v>
      </c>
      <c r="V650" s="244"/>
      <c r="AC650" s="244"/>
    </row>
    <row r="651" spans="1:29" ht="15" x14ac:dyDescent="0.25">
      <c r="A651" s="250"/>
      <c r="B651" s="250"/>
      <c r="C651" s="250"/>
      <c r="D651" s="250"/>
      <c r="E651" s="250"/>
      <c r="F651" s="250"/>
      <c r="H651" s="244"/>
      <c r="J651" s="272" t="s">
        <v>4158</v>
      </c>
      <c r="K651" s="272" t="s">
        <v>4650</v>
      </c>
      <c r="L651" s="250" t="s">
        <v>4651</v>
      </c>
      <c r="M651" s="272" t="s">
        <v>4138</v>
      </c>
      <c r="N651" s="272" t="s">
        <v>4216</v>
      </c>
      <c r="O651" s="272" t="s">
        <v>4670</v>
      </c>
      <c r="P651" s="274">
        <v>201408</v>
      </c>
      <c r="Q651" s="272" t="s">
        <v>4203</v>
      </c>
      <c r="R651" s="276">
        <v>5.67</v>
      </c>
      <c r="S651" s="280" t="s">
        <v>9</v>
      </c>
      <c r="T651" s="280" t="s">
        <v>4699</v>
      </c>
      <c r="V651" s="244"/>
      <c r="AC651" s="244"/>
    </row>
    <row r="652" spans="1:29" ht="15" x14ac:dyDescent="0.25">
      <c r="A652" s="250"/>
      <c r="B652" s="250"/>
      <c r="C652" s="250"/>
      <c r="D652" s="250"/>
      <c r="E652" s="250"/>
      <c r="F652" s="250"/>
      <c r="H652" s="244"/>
      <c r="J652" s="272" t="s">
        <v>4158</v>
      </c>
      <c r="K652" s="272" t="s">
        <v>4650</v>
      </c>
      <c r="L652" s="250" t="s">
        <v>4651</v>
      </c>
      <c r="M652" s="272" t="s">
        <v>4140</v>
      </c>
      <c r="N652" s="272" t="s">
        <v>4217</v>
      </c>
      <c r="O652" s="272" t="s">
        <v>4670</v>
      </c>
      <c r="P652" s="274">
        <v>201408</v>
      </c>
      <c r="Q652" s="272" t="s">
        <v>4203</v>
      </c>
      <c r="R652" s="276">
        <v>6.55</v>
      </c>
      <c r="S652" s="280" t="s">
        <v>9</v>
      </c>
      <c r="T652" s="280" t="s">
        <v>4699</v>
      </c>
      <c r="V652" s="244"/>
      <c r="AC652" s="244"/>
    </row>
    <row r="653" spans="1:29" ht="15" x14ac:dyDescent="0.25">
      <c r="A653" s="250"/>
      <c r="B653" s="250"/>
      <c r="C653" s="250"/>
      <c r="D653" s="250"/>
      <c r="E653" s="250"/>
      <c r="F653" s="250"/>
      <c r="H653" s="244"/>
      <c r="J653" s="272" t="s">
        <v>4158</v>
      </c>
      <c r="K653" s="272" t="s">
        <v>4650</v>
      </c>
      <c r="L653" s="250" t="s">
        <v>4651</v>
      </c>
      <c r="M653" s="272" t="s">
        <v>4100</v>
      </c>
      <c r="N653" s="272" t="s">
        <v>4212</v>
      </c>
      <c r="O653" s="272" t="s">
        <v>4670</v>
      </c>
      <c r="P653" s="274">
        <v>201409</v>
      </c>
      <c r="Q653" s="272" t="s">
        <v>4203</v>
      </c>
      <c r="R653" s="276">
        <v>0.01</v>
      </c>
      <c r="S653" s="280" t="s">
        <v>9</v>
      </c>
      <c r="T653" s="280" t="s">
        <v>4699</v>
      </c>
      <c r="V653" s="244"/>
      <c r="AC653" s="244"/>
    </row>
    <row r="654" spans="1:29" ht="15" x14ac:dyDescent="0.25">
      <c r="A654" s="250"/>
      <c r="B654" s="250"/>
      <c r="C654" s="250"/>
      <c r="D654" s="250"/>
      <c r="E654" s="250"/>
      <c r="F654" s="250"/>
      <c r="H654" s="244"/>
      <c r="J654" s="272" t="s">
        <v>4158</v>
      </c>
      <c r="K654" s="272" t="s">
        <v>4650</v>
      </c>
      <c r="L654" s="250" t="s">
        <v>4651</v>
      </c>
      <c r="M654" s="272" t="s">
        <v>4100</v>
      </c>
      <c r="N654" s="272" t="s">
        <v>4213</v>
      </c>
      <c r="O654" s="272" t="s">
        <v>4670</v>
      </c>
      <c r="P654" s="274">
        <v>201409</v>
      </c>
      <c r="Q654" s="272" t="s">
        <v>4203</v>
      </c>
      <c r="R654" s="276">
        <v>0.03</v>
      </c>
      <c r="S654" s="280" t="s">
        <v>9</v>
      </c>
      <c r="T654" s="280" t="s">
        <v>4699</v>
      </c>
      <c r="V654" s="244"/>
      <c r="AC654" s="244"/>
    </row>
    <row r="655" spans="1:29" ht="15" x14ac:dyDescent="0.25">
      <c r="A655" s="250"/>
      <c r="B655" s="250"/>
      <c r="C655" s="250"/>
      <c r="D655" s="250"/>
      <c r="E655" s="250"/>
      <c r="F655" s="250"/>
      <c r="H655" s="244"/>
      <c r="J655" s="272" t="s">
        <v>4158</v>
      </c>
      <c r="K655" s="272" t="s">
        <v>4650</v>
      </c>
      <c r="L655" s="250" t="s">
        <v>4651</v>
      </c>
      <c r="M655" s="272" t="s">
        <v>4137</v>
      </c>
      <c r="N655" s="272" t="s">
        <v>4638</v>
      </c>
      <c r="O655" s="272" t="s">
        <v>4670</v>
      </c>
      <c r="P655" s="274">
        <v>201409</v>
      </c>
      <c r="Q655" s="272" t="s">
        <v>4203</v>
      </c>
      <c r="R655" s="276">
        <v>0.02</v>
      </c>
      <c r="S655" s="280" t="s">
        <v>9</v>
      </c>
      <c r="T655" s="280" t="s">
        <v>4699</v>
      </c>
      <c r="V655" s="244"/>
      <c r="AC655" s="244"/>
    </row>
    <row r="656" spans="1:29" ht="15" x14ac:dyDescent="0.25">
      <c r="A656" s="250"/>
      <c r="B656" s="250"/>
      <c r="C656" s="250"/>
      <c r="D656" s="250"/>
      <c r="E656" s="250"/>
      <c r="F656" s="250"/>
      <c r="H656" s="244"/>
      <c r="J656" s="272" t="s">
        <v>4158</v>
      </c>
      <c r="K656" s="272" t="s">
        <v>4650</v>
      </c>
      <c r="L656" s="250" t="s">
        <v>4651</v>
      </c>
      <c r="M656" s="272" t="s">
        <v>4139</v>
      </c>
      <c r="N656" s="272" t="s">
        <v>4209</v>
      </c>
      <c r="O656" s="272" t="s">
        <v>4670</v>
      </c>
      <c r="P656" s="274">
        <v>201409</v>
      </c>
      <c r="Q656" s="272" t="s">
        <v>4203</v>
      </c>
      <c r="R656" s="276">
        <v>0.05</v>
      </c>
      <c r="S656" s="280" t="s">
        <v>9</v>
      </c>
      <c r="T656" s="280" t="s">
        <v>4699</v>
      </c>
      <c r="V656" s="244"/>
      <c r="AC656" s="244"/>
    </row>
    <row r="657" spans="1:29" ht="15" x14ac:dyDescent="0.25">
      <c r="A657" s="250"/>
      <c r="B657" s="250"/>
      <c r="C657" s="250"/>
      <c r="D657" s="250"/>
      <c r="E657" s="250"/>
      <c r="F657" s="250"/>
      <c r="H657" s="244"/>
      <c r="J657" s="272" t="s">
        <v>4158</v>
      </c>
      <c r="K657" s="272" t="s">
        <v>4650</v>
      </c>
      <c r="L657" s="250" t="s">
        <v>4651</v>
      </c>
      <c r="M657" s="272" t="s">
        <v>4138</v>
      </c>
      <c r="N657" s="272" t="s">
        <v>4216</v>
      </c>
      <c r="O657" s="272" t="s">
        <v>4670</v>
      </c>
      <c r="P657" s="274">
        <v>201409</v>
      </c>
      <c r="Q657" s="272" t="s">
        <v>4203</v>
      </c>
      <c r="R657" s="276">
        <v>0.05</v>
      </c>
      <c r="S657" s="280" t="s">
        <v>9</v>
      </c>
      <c r="T657" s="280" t="s">
        <v>4699</v>
      </c>
      <c r="V657" s="244"/>
      <c r="AC657" s="244"/>
    </row>
    <row r="658" spans="1:29" ht="15" x14ac:dyDescent="0.25">
      <c r="A658" s="250"/>
      <c r="B658" s="250"/>
      <c r="C658" s="250"/>
      <c r="D658" s="250"/>
      <c r="E658" s="250"/>
      <c r="F658" s="250"/>
      <c r="H658" s="244"/>
      <c r="J658" s="272" t="s">
        <v>4158</v>
      </c>
      <c r="K658" s="272" t="s">
        <v>4650</v>
      </c>
      <c r="L658" s="250" t="s">
        <v>4651</v>
      </c>
      <c r="M658" s="272" t="s">
        <v>4140</v>
      </c>
      <c r="N658" s="272" t="s">
        <v>4217</v>
      </c>
      <c r="O658" s="272" t="s">
        <v>4670</v>
      </c>
      <c r="P658" s="274">
        <v>201409</v>
      </c>
      <c r="Q658" s="272" t="s">
        <v>4203</v>
      </c>
      <c r="R658" s="276">
        <v>0.03</v>
      </c>
      <c r="S658" s="280" t="s">
        <v>9</v>
      </c>
      <c r="T658" s="280" t="s">
        <v>4699</v>
      </c>
      <c r="V658" s="244"/>
      <c r="AC658" s="244"/>
    </row>
    <row r="659" spans="1:29" ht="15" x14ac:dyDescent="0.25">
      <c r="A659" s="250"/>
      <c r="B659" s="250"/>
      <c r="C659" s="250"/>
      <c r="D659" s="250"/>
      <c r="E659" s="250"/>
      <c r="F659" s="250"/>
      <c r="H659" s="244"/>
      <c r="J659" s="272" t="s">
        <v>4158</v>
      </c>
      <c r="K659" s="272" t="s">
        <v>4650</v>
      </c>
      <c r="L659" s="250" t="s">
        <v>4651</v>
      </c>
      <c r="M659" s="272" t="s">
        <v>4100</v>
      </c>
      <c r="N659" s="272" t="s">
        <v>4212</v>
      </c>
      <c r="O659" s="272" t="s">
        <v>4670</v>
      </c>
      <c r="P659" s="274">
        <v>201410</v>
      </c>
      <c r="Q659" s="272" t="s">
        <v>4203</v>
      </c>
      <c r="R659" s="276">
        <v>0.74</v>
      </c>
      <c r="S659" s="280" t="s">
        <v>9</v>
      </c>
      <c r="T659" s="280" t="s">
        <v>4699</v>
      </c>
      <c r="V659" s="244"/>
      <c r="AC659" s="244"/>
    </row>
    <row r="660" spans="1:29" ht="15" x14ac:dyDescent="0.25">
      <c r="A660" s="250"/>
      <c r="B660" s="250"/>
      <c r="C660" s="250"/>
      <c r="D660" s="250"/>
      <c r="E660" s="250"/>
      <c r="F660" s="250"/>
      <c r="H660" s="244"/>
      <c r="J660" s="272" t="s">
        <v>4158</v>
      </c>
      <c r="K660" s="272" t="s">
        <v>4650</v>
      </c>
      <c r="L660" s="250" t="s">
        <v>4651</v>
      </c>
      <c r="M660" s="272" t="s">
        <v>4100</v>
      </c>
      <c r="N660" s="272" t="s">
        <v>4213</v>
      </c>
      <c r="O660" s="272" t="s">
        <v>4670</v>
      </c>
      <c r="P660" s="274">
        <v>201410</v>
      </c>
      <c r="Q660" s="272" t="s">
        <v>4203</v>
      </c>
      <c r="R660" s="276">
        <v>1.32</v>
      </c>
      <c r="S660" s="280" t="s">
        <v>9</v>
      </c>
      <c r="T660" s="280" t="s">
        <v>4699</v>
      </c>
      <c r="V660" s="244"/>
      <c r="AC660" s="244"/>
    </row>
    <row r="661" spans="1:29" ht="15" x14ac:dyDescent="0.25">
      <c r="A661" s="250"/>
      <c r="B661" s="250"/>
      <c r="C661" s="250"/>
      <c r="D661" s="250"/>
      <c r="E661" s="250"/>
      <c r="F661" s="250"/>
      <c r="H661" s="244"/>
      <c r="J661" s="272" t="s">
        <v>4158</v>
      </c>
      <c r="K661" s="272" t="s">
        <v>4650</v>
      </c>
      <c r="L661" s="250" t="s">
        <v>4651</v>
      </c>
      <c r="M661" s="272" t="s">
        <v>4137</v>
      </c>
      <c r="N661" s="272" t="s">
        <v>4638</v>
      </c>
      <c r="O661" s="272" t="s">
        <v>4670</v>
      </c>
      <c r="P661" s="274">
        <v>201410</v>
      </c>
      <c r="Q661" s="272" t="s">
        <v>4203</v>
      </c>
      <c r="R661" s="276">
        <v>1.01</v>
      </c>
      <c r="S661" s="280" t="s">
        <v>9</v>
      </c>
      <c r="T661" s="280" t="s">
        <v>4699</v>
      </c>
      <c r="V661" s="244"/>
      <c r="AC661" s="244"/>
    </row>
    <row r="662" spans="1:29" ht="15" x14ac:dyDescent="0.25">
      <c r="A662" s="250"/>
      <c r="B662" s="250"/>
      <c r="C662" s="250"/>
      <c r="D662" s="250"/>
      <c r="E662" s="250"/>
      <c r="F662" s="250"/>
      <c r="H662" s="244"/>
      <c r="J662" s="272" t="s">
        <v>4158</v>
      </c>
      <c r="K662" s="272" t="s">
        <v>4650</v>
      </c>
      <c r="L662" s="250" t="s">
        <v>4651</v>
      </c>
      <c r="M662" s="272" t="s">
        <v>4139</v>
      </c>
      <c r="N662" s="272" t="s">
        <v>4209</v>
      </c>
      <c r="O662" s="272" t="s">
        <v>4670</v>
      </c>
      <c r="P662" s="274">
        <v>201410</v>
      </c>
      <c r="Q662" s="272" t="s">
        <v>4203</v>
      </c>
      <c r="R662" s="276">
        <v>2.5099999999999998</v>
      </c>
      <c r="S662" s="280" t="s">
        <v>9</v>
      </c>
      <c r="T662" s="280" t="s">
        <v>4699</v>
      </c>
      <c r="V662" s="244"/>
      <c r="AC662" s="244"/>
    </row>
    <row r="663" spans="1:29" ht="15" x14ac:dyDescent="0.25">
      <c r="A663" s="250"/>
      <c r="B663" s="250"/>
      <c r="C663" s="250"/>
      <c r="D663" s="250"/>
      <c r="E663" s="250"/>
      <c r="F663" s="250"/>
      <c r="H663" s="244"/>
      <c r="J663" s="272" t="s">
        <v>4158</v>
      </c>
      <c r="K663" s="272" t="s">
        <v>4650</v>
      </c>
      <c r="L663" s="250" t="s">
        <v>4651</v>
      </c>
      <c r="M663" s="272" t="s">
        <v>4139</v>
      </c>
      <c r="N663" s="272" t="s">
        <v>4656</v>
      </c>
      <c r="O663" s="272" t="s">
        <v>4670</v>
      </c>
      <c r="P663" s="274">
        <v>201410</v>
      </c>
      <c r="Q663" s="272" t="s">
        <v>4203</v>
      </c>
      <c r="R663" s="276">
        <v>0.01</v>
      </c>
      <c r="S663" s="280" t="s">
        <v>9</v>
      </c>
      <c r="T663" s="280" t="s">
        <v>4699</v>
      </c>
      <c r="V663" s="244"/>
      <c r="AC663" s="244"/>
    </row>
    <row r="664" spans="1:29" ht="15" x14ac:dyDescent="0.25">
      <c r="A664" s="250"/>
      <c r="B664" s="250"/>
      <c r="C664" s="250"/>
      <c r="D664" s="250"/>
      <c r="E664" s="250"/>
      <c r="F664" s="250"/>
      <c r="H664" s="244"/>
      <c r="J664" s="272" t="s">
        <v>4158</v>
      </c>
      <c r="K664" s="272" t="s">
        <v>4650</v>
      </c>
      <c r="L664" s="250" t="s">
        <v>4651</v>
      </c>
      <c r="M664" s="272" t="s">
        <v>4138</v>
      </c>
      <c r="N664" s="272" t="s">
        <v>4216</v>
      </c>
      <c r="O664" s="272" t="s">
        <v>4670</v>
      </c>
      <c r="P664" s="274">
        <v>201410</v>
      </c>
      <c r="Q664" s="272" t="s">
        <v>4203</v>
      </c>
      <c r="R664" s="276">
        <v>2.0699999999999998</v>
      </c>
      <c r="S664" s="280" t="s">
        <v>9</v>
      </c>
      <c r="T664" s="280" t="s">
        <v>4699</v>
      </c>
      <c r="V664" s="244"/>
      <c r="AC664" s="244"/>
    </row>
    <row r="665" spans="1:29" ht="15" x14ac:dyDescent="0.25">
      <c r="A665" s="250"/>
      <c r="B665" s="250"/>
      <c r="C665" s="250"/>
      <c r="D665" s="250"/>
      <c r="E665" s="250"/>
      <c r="F665" s="250"/>
      <c r="H665" s="244"/>
      <c r="J665" s="272" t="s">
        <v>4158</v>
      </c>
      <c r="K665" s="272" t="s">
        <v>4650</v>
      </c>
      <c r="L665" s="250" t="s">
        <v>4651</v>
      </c>
      <c r="M665" s="272" t="s">
        <v>4140</v>
      </c>
      <c r="N665" s="272" t="s">
        <v>4217</v>
      </c>
      <c r="O665" s="272" t="s">
        <v>4670</v>
      </c>
      <c r="P665" s="274">
        <v>201410</v>
      </c>
      <c r="Q665" s="272" t="s">
        <v>4203</v>
      </c>
      <c r="R665" s="276">
        <v>1.79</v>
      </c>
      <c r="S665" s="280" t="s">
        <v>9</v>
      </c>
      <c r="T665" s="280" t="s">
        <v>4699</v>
      </c>
      <c r="V665" s="244"/>
      <c r="AC665" s="244"/>
    </row>
    <row r="666" spans="1:29" ht="15" x14ac:dyDescent="0.25">
      <c r="A666" s="250"/>
      <c r="B666" s="250"/>
      <c r="C666" s="250"/>
      <c r="D666" s="250"/>
      <c r="E666" s="250"/>
      <c r="F666" s="250"/>
      <c r="H666" s="244"/>
      <c r="J666" s="272" t="s">
        <v>4158</v>
      </c>
      <c r="K666" s="272" t="s">
        <v>4650</v>
      </c>
      <c r="L666" s="250" t="s">
        <v>4651</v>
      </c>
      <c r="M666" s="272" t="s">
        <v>4100</v>
      </c>
      <c r="N666" s="272" t="s">
        <v>4212</v>
      </c>
      <c r="O666" s="272" t="s">
        <v>4670</v>
      </c>
      <c r="P666" s="274">
        <v>201411</v>
      </c>
      <c r="Q666" s="272" t="s">
        <v>4203</v>
      </c>
      <c r="R666" s="276">
        <v>0.01</v>
      </c>
      <c r="S666" s="280" t="s">
        <v>9</v>
      </c>
      <c r="T666" s="280" t="s">
        <v>4699</v>
      </c>
      <c r="V666" s="244"/>
      <c r="AC666" s="244"/>
    </row>
    <row r="667" spans="1:29" ht="15" x14ac:dyDescent="0.25">
      <c r="A667" s="250"/>
      <c r="B667" s="250"/>
      <c r="C667" s="250"/>
      <c r="D667" s="250"/>
      <c r="E667" s="250"/>
      <c r="F667" s="250"/>
      <c r="H667" s="244"/>
      <c r="J667" s="272" t="s">
        <v>4158</v>
      </c>
      <c r="K667" s="272" t="s">
        <v>4650</v>
      </c>
      <c r="L667" s="250" t="s">
        <v>4651</v>
      </c>
      <c r="M667" s="272" t="s">
        <v>4100</v>
      </c>
      <c r="N667" s="272" t="s">
        <v>4213</v>
      </c>
      <c r="O667" s="272" t="s">
        <v>4670</v>
      </c>
      <c r="P667" s="274">
        <v>201411</v>
      </c>
      <c r="Q667" s="272" t="s">
        <v>4203</v>
      </c>
      <c r="R667" s="276">
        <v>0.01</v>
      </c>
      <c r="S667" s="280" t="s">
        <v>9</v>
      </c>
      <c r="T667" s="280" t="s">
        <v>4699</v>
      </c>
      <c r="V667" s="244"/>
      <c r="AC667" s="244"/>
    </row>
    <row r="668" spans="1:29" ht="15" x14ac:dyDescent="0.25">
      <c r="A668" s="250"/>
      <c r="B668" s="250"/>
      <c r="C668" s="250"/>
      <c r="D668" s="250"/>
      <c r="E668" s="250"/>
      <c r="F668" s="250"/>
      <c r="H668" s="244"/>
      <c r="J668" s="272" t="s">
        <v>4158</v>
      </c>
      <c r="K668" s="272" t="s">
        <v>4650</v>
      </c>
      <c r="L668" s="250" t="s">
        <v>4651</v>
      </c>
      <c r="M668" s="272" t="s">
        <v>4137</v>
      </c>
      <c r="N668" s="272" t="s">
        <v>4638</v>
      </c>
      <c r="O668" s="272" t="s">
        <v>4670</v>
      </c>
      <c r="P668" s="274">
        <v>201411</v>
      </c>
      <c r="Q668" s="272" t="s">
        <v>4203</v>
      </c>
      <c r="R668" s="276">
        <v>0.01</v>
      </c>
      <c r="S668" s="280" t="s">
        <v>9</v>
      </c>
      <c r="T668" s="280" t="s">
        <v>4699</v>
      </c>
      <c r="V668" s="244"/>
      <c r="AC668" s="244"/>
    </row>
    <row r="669" spans="1:29" ht="15" x14ac:dyDescent="0.25">
      <c r="A669" s="250"/>
      <c r="B669" s="250"/>
      <c r="C669" s="250"/>
      <c r="D669" s="250"/>
      <c r="E669" s="250"/>
      <c r="F669" s="250"/>
      <c r="H669" s="244"/>
      <c r="J669" s="272" t="s">
        <v>4158</v>
      </c>
      <c r="K669" s="272" t="s">
        <v>4650</v>
      </c>
      <c r="L669" s="250" t="s">
        <v>4651</v>
      </c>
      <c r="M669" s="272" t="s">
        <v>4139</v>
      </c>
      <c r="N669" s="272" t="s">
        <v>4209</v>
      </c>
      <c r="O669" s="272" t="s">
        <v>4670</v>
      </c>
      <c r="P669" s="274">
        <v>201411</v>
      </c>
      <c r="Q669" s="272" t="s">
        <v>4203</v>
      </c>
      <c r="R669" s="276">
        <v>0.03</v>
      </c>
      <c r="S669" s="280" t="s">
        <v>9</v>
      </c>
      <c r="T669" s="280" t="s">
        <v>4699</v>
      </c>
      <c r="V669" s="244"/>
      <c r="AC669" s="244"/>
    </row>
    <row r="670" spans="1:29" ht="15" x14ac:dyDescent="0.25">
      <c r="A670" s="250"/>
      <c r="B670" s="250"/>
      <c r="C670" s="250"/>
      <c r="D670" s="250"/>
      <c r="E670" s="250"/>
      <c r="F670" s="250"/>
      <c r="H670" s="244"/>
      <c r="J670" s="272" t="s">
        <v>4158</v>
      </c>
      <c r="K670" s="272" t="s">
        <v>4650</v>
      </c>
      <c r="L670" s="250" t="s">
        <v>4651</v>
      </c>
      <c r="M670" s="272" t="s">
        <v>4138</v>
      </c>
      <c r="N670" s="272" t="s">
        <v>4216</v>
      </c>
      <c r="O670" s="272" t="s">
        <v>4670</v>
      </c>
      <c r="P670" s="274">
        <v>201411</v>
      </c>
      <c r="Q670" s="272" t="s">
        <v>4203</v>
      </c>
      <c r="R670" s="276">
        <v>0.02</v>
      </c>
      <c r="S670" s="280" t="s">
        <v>9</v>
      </c>
      <c r="T670" s="280" t="s">
        <v>4699</v>
      </c>
      <c r="V670" s="244"/>
      <c r="AC670" s="244"/>
    </row>
    <row r="671" spans="1:29" ht="15" x14ac:dyDescent="0.25">
      <c r="A671" s="250"/>
      <c r="B671" s="250"/>
      <c r="C671" s="250"/>
      <c r="D671" s="250"/>
      <c r="E671" s="250"/>
      <c r="F671" s="250"/>
      <c r="H671" s="244"/>
      <c r="J671" s="272" t="s">
        <v>4158</v>
      </c>
      <c r="K671" s="272" t="s">
        <v>4650</v>
      </c>
      <c r="L671" s="250" t="s">
        <v>4651</v>
      </c>
      <c r="M671" s="272" t="s">
        <v>4140</v>
      </c>
      <c r="N671" s="272" t="s">
        <v>4217</v>
      </c>
      <c r="O671" s="272" t="s">
        <v>4670</v>
      </c>
      <c r="P671" s="274">
        <v>201411</v>
      </c>
      <c r="Q671" s="272" t="s">
        <v>4203</v>
      </c>
      <c r="R671" s="276">
        <v>0.02</v>
      </c>
      <c r="S671" s="280" t="s">
        <v>9</v>
      </c>
      <c r="T671" s="280" t="s">
        <v>4699</v>
      </c>
      <c r="V671" s="244"/>
      <c r="AC671" s="244"/>
    </row>
    <row r="672" spans="1:29" ht="15" x14ac:dyDescent="0.25">
      <c r="A672" s="250"/>
      <c r="B672" s="250"/>
      <c r="C672" s="250"/>
      <c r="D672" s="250"/>
      <c r="E672" s="250"/>
      <c r="F672" s="250"/>
      <c r="H672" s="244"/>
      <c r="J672" s="272" t="s">
        <v>4158</v>
      </c>
      <c r="K672" s="272" t="s">
        <v>4650</v>
      </c>
      <c r="L672" s="250" t="s">
        <v>4651</v>
      </c>
      <c r="M672" s="272" t="s">
        <v>4100</v>
      </c>
      <c r="N672" s="272" t="s">
        <v>4212</v>
      </c>
      <c r="O672" s="272" t="s">
        <v>4670</v>
      </c>
      <c r="P672" s="274">
        <v>201502</v>
      </c>
      <c r="Q672" s="272" t="s">
        <v>4203</v>
      </c>
      <c r="R672" s="276">
        <v>0.26</v>
      </c>
      <c r="S672" s="280" t="s">
        <v>9</v>
      </c>
      <c r="T672" s="280" t="s">
        <v>4699</v>
      </c>
      <c r="V672" s="244"/>
      <c r="AC672" s="244"/>
    </row>
    <row r="673" spans="1:29" ht="15" x14ac:dyDescent="0.25">
      <c r="A673" s="250"/>
      <c r="B673" s="250"/>
      <c r="C673" s="250"/>
      <c r="D673" s="250"/>
      <c r="E673" s="250"/>
      <c r="F673" s="250"/>
      <c r="H673" s="244"/>
      <c r="J673" s="272" t="s">
        <v>4158</v>
      </c>
      <c r="K673" s="272" t="s">
        <v>4650</v>
      </c>
      <c r="L673" s="250" t="s">
        <v>4651</v>
      </c>
      <c r="M673" s="272" t="s">
        <v>4137</v>
      </c>
      <c r="N673" s="272" t="s">
        <v>4638</v>
      </c>
      <c r="O673" s="272" t="s">
        <v>4670</v>
      </c>
      <c r="P673" s="274">
        <v>201502</v>
      </c>
      <c r="Q673" s="272" t="s">
        <v>4203</v>
      </c>
      <c r="R673" s="276">
        <v>1.9</v>
      </c>
      <c r="S673" s="280" t="s">
        <v>9</v>
      </c>
      <c r="T673" s="280" t="s">
        <v>4699</v>
      </c>
      <c r="V673" s="244"/>
      <c r="AC673" s="244"/>
    </row>
    <row r="674" spans="1:29" ht="15" x14ac:dyDescent="0.25">
      <c r="A674" s="250"/>
      <c r="B674" s="250"/>
      <c r="C674" s="250"/>
      <c r="D674" s="250"/>
      <c r="E674" s="250"/>
      <c r="F674" s="250"/>
      <c r="H674" s="244"/>
      <c r="J674" s="272" t="s">
        <v>4158</v>
      </c>
      <c r="K674" s="272" t="s">
        <v>4650</v>
      </c>
      <c r="L674" s="250" t="s">
        <v>4651</v>
      </c>
      <c r="M674" s="272" t="s">
        <v>4139</v>
      </c>
      <c r="N674" s="272" t="s">
        <v>4209</v>
      </c>
      <c r="O674" s="272" t="s">
        <v>4670</v>
      </c>
      <c r="P674" s="274">
        <v>201502</v>
      </c>
      <c r="Q674" s="272" t="s">
        <v>4203</v>
      </c>
      <c r="R674" s="276">
        <v>1.23</v>
      </c>
      <c r="S674" s="280" t="s">
        <v>9</v>
      </c>
      <c r="T674" s="280" t="s">
        <v>4699</v>
      </c>
      <c r="V674" s="244"/>
      <c r="AC674" s="244"/>
    </row>
    <row r="675" spans="1:29" ht="15" x14ac:dyDescent="0.25">
      <c r="A675" s="250"/>
      <c r="B675" s="250"/>
      <c r="C675" s="250"/>
      <c r="D675" s="250"/>
      <c r="E675" s="250"/>
      <c r="F675" s="250"/>
      <c r="H675" s="244"/>
      <c r="J675" s="272" t="s">
        <v>4158</v>
      </c>
      <c r="K675" s="272" t="s">
        <v>4650</v>
      </c>
      <c r="L675" s="250" t="s">
        <v>4651</v>
      </c>
      <c r="M675" s="272" t="s">
        <v>4138</v>
      </c>
      <c r="N675" s="272" t="s">
        <v>4216</v>
      </c>
      <c r="O675" s="272" t="s">
        <v>4670</v>
      </c>
      <c r="P675" s="274">
        <v>201502</v>
      </c>
      <c r="Q675" s="272" t="s">
        <v>4203</v>
      </c>
      <c r="R675" s="276">
        <v>0.36</v>
      </c>
      <c r="S675" s="280" t="s">
        <v>9</v>
      </c>
      <c r="T675" s="280" t="s">
        <v>4699</v>
      </c>
      <c r="V675" s="244"/>
      <c r="AC675" s="244"/>
    </row>
    <row r="676" spans="1:29" ht="15" x14ac:dyDescent="0.25">
      <c r="A676" s="250"/>
      <c r="B676" s="250"/>
      <c r="C676" s="250"/>
      <c r="D676" s="250"/>
      <c r="E676" s="250"/>
      <c r="F676" s="250"/>
      <c r="H676" s="244"/>
      <c r="J676" s="272" t="s">
        <v>4158</v>
      </c>
      <c r="K676" s="272" t="s">
        <v>4650</v>
      </c>
      <c r="L676" s="250" t="s">
        <v>4651</v>
      </c>
      <c r="M676" s="272" t="s">
        <v>4140</v>
      </c>
      <c r="N676" s="272" t="s">
        <v>4217</v>
      </c>
      <c r="O676" s="272" t="s">
        <v>4670</v>
      </c>
      <c r="P676" s="274">
        <v>201502</v>
      </c>
      <c r="Q676" s="272" t="s">
        <v>4203</v>
      </c>
      <c r="R676" s="276">
        <v>0.36</v>
      </c>
      <c r="S676" s="280" t="s">
        <v>9</v>
      </c>
      <c r="T676" s="280" t="s">
        <v>4699</v>
      </c>
      <c r="V676" s="244"/>
      <c r="AC676" s="244"/>
    </row>
    <row r="677" spans="1:29" ht="15" x14ac:dyDescent="0.25">
      <c r="A677" s="250"/>
      <c r="B677" s="250"/>
      <c r="C677" s="250"/>
      <c r="D677" s="250"/>
      <c r="E677" s="250"/>
      <c r="F677" s="250"/>
      <c r="H677" s="244"/>
      <c r="J677" s="272" t="s">
        <v>4158</v>
      </c>
      <c r="K677" s="272" t="s">
        <v>4650</v>
      </c>
      <c r="L677" s="250" t="s">
        <v>4651</v>
      </c>
      <c r="M677" s="272" t="s">
        <v>4141</v>
      </c>
      <c r="N677" s="272" t="s">
        <v>4347</v>
      </c>
      <c r="O677" s="272" t="s">
        <v>4670</v>
      </c>
      <c r="P677" s="274">
        <v>201502</v>
      </c>
      <c r="Q677" s="272" t="s">
        <v>4203</v>
      </c>
      <c r="R677" s="276">
        <v>0.16</v>
      </c>
      <c r="S677" s="280" t="s">
        <v>9</v>
      </c>
      <c r="T677" s="280" t="s">
        <v>4699</v>
      </c>
      <c r="V677" s="244"/>
      <c r="AC677" s="244"/>
    </row>
    <row r="678" spans="1:29" ht="15" x14ac:dyDescent="0.25">
      <c r="A678" s="250"/>
      <c r="B678" s="250"/>
      <c r="C678" s="250"/>
      <c r="D678" s="250"/>
      <c r="E678" s="250"/>
      <c r="F678" s="250"/>
      <c r="H678" s="244"/>
      <c r="J678" s="272" t="s">
        <v>4158</v>
      </c>
      <c r="K678" s="272" t="s">
        <v>4650</v>
      </c>
      <c r="L678" s="250" t="s">
        <v>4651</v>
      </c>
      <c r="M678" s="272" t="s">
        <v>4100</v>
      </c>
      <c r="N678" s="272" t="s">
        <v>4212</v>
      </c>
      <c r="O678" s="272" t="s">
        <v>4670</v>
      </c>
      <c r="P678" s="274">
        <v>201503</v>
      </c>
      <c r="Q678" s="272" t="s">
        <v>4203</v>
      </c>
      <c r="R678" s="276">
        <v>0.03</v>
      </c>
      <c r="S678" s="280" t="s">
        <v>9</v>
      </c>
      <c r="T678" s="280" t="s">
        <v>4699</v>
      </c>
      <c r="V678" s="244"/>
      <c r="AC678" s="244"/>
    </row>
    <row r="679" spans="1:29" ht="15" x14ac:dyDescent="0.25">
      <c r="A679" s="250"/>
      <c r="B679" s="250"/>
      <c r="C679" s="250"/>
      <c r="D679" s="250"/>
      <c r="E679" s="250"/>
      <c r="F679" s="250"/>
      <c r="H679" s="244"/>
      <c r="J679" s="272" t="s">
        <v>4158</v>
      </c>
      <c r="K679" s="272" t="s">
        <v>4650</v>
      </c>
      <c r="L679" s="250" t="s">
        <v>4651</v>
      </c>
      <c r="M679" s="272" t="s">
        <v>4137</v>
      </c>
      <c r="N679" s="272" t="s">
        <v>4638</v>
      </c>
      <c r="O679" s="272" t="s">
        <v>4670</v>
      </c>
      <c r="P679" s="274">
        <v>201503</v>
      </c>
      <c r="Q679" s="272" t="s">
        <v>4203</v>
      </c>
      <c r="R679" s="276">
        <v>0.05</v>
      </c>
      <c r="S679" s="280" t="s">
        <v>9</v>
      </c>
      <c r="T679" s="280" t="s">
        <v>4699</v>
      </c>
      <c r="V679" s="244"/>
      <c r="AC679" s="244"/>
    </row>
    <row r="680" spans="1:29" ht="15" x14ac:dyDescent="0.25">
      <c r="A680" s="250"/>
      <c r="B680" s="250"/>
      <c r="C680" s="250"/>
      <c r="D680" s="250"/>
      <c r="E680" s="250"/>
      <c r="F680" s="250"/>
      <c r="H680" s="244"/>
      <c r="J680" s="272" t="s">
        <v>4158</v>
      </c>
      <c r="K680" s="272" t="s">
        <v>4650</v>
      </c>
      <c r="L680" s="250" t="s">
        <v>4651</v>
      </c>
      <c r="M680" s="272" t="s">
        <v>4139</v>
      </c>
      <c r="N680" s="272" t="s">
        <v>4209</v>
      </c>
      <c r="O680" s="272" t="s">
        <v>4670</v>
      </c>
      <c r="P680" s="274">
        <v>201503</v>
      </c>
      <c r="Q680" s="272" t="s">
        <v>4203</v>
      </c>
      <c r="R680" s="276">
        <v>0.03</v>
      </c>
      <c r="S680" s="280" t="s">
        <v>9</v>
      </c>
      <c r="T680" s="280" t="s">
        <v>4699</v>
      </c>
      <c r="V680" s="244"/>
      <c r="AC680" s="244"/>
    </row>
    <row r="681" spans="1:29" ht="15" x14ac:dyDescent="0.25">
      <c r="A681" s="250"/>
      <c r="B681" s="250"/>
      <c r="C681" s="250"/>
      <c r="D681" s="250"/>
      <c r="E681" s="250"/>
      <c r="F681" s="250"/>
      <c r="H681" s="244"/>
      <c r="J681" s="272" t="s">
        <v>4158</v>
      </c>
      <c r="K681" s="272" t="s">
        <v>4650</v>
      </c>
      <c r="L681" s="250" t="s">
        <v>4651</v>
      </c>
      <c r="M681" s="272" t="s">
        <v>4140</v>
      </c>
      <c r="N681" s="272" t="s">
        <v>4217</v>
      </c>
      <c r="O681" s="272" t="s">
        <v>4670</v>
      </c>
      <c r="P681" s="274">
        <v>201503</v>
      </c>
      <c r="Q681" s="272" t="s">
        <v>4203</v>
      </c>
      <c r="R681" s="276">
        <v>0.02</v>
      </c>
      <c r="S681" s="280" t="s">
        <v>9</v>
      </c>
      <c r="T681" s="280" t="s">
        <v>4699</v>
      </c>
      <c r="V681" s="244"/>
      <c r="AC681" s="244"/>
    </row>
    <row r="682" spans="1:29" ht="15" x14ac:dyDescent="0.25">
      <c r="A682" s="250"/>
      <c r="B682" s="250"/>
      <c r="C682" s="250"/>
      <c r="D682" s="250"/>
      <c r="E682" s="250"/>
      <c r="F682" s="250"/>
      <c r="H682" s="244"/>
      <c r="J682" s="272" t="s">
        <v>4158</v>
      </c>
      <c r="K682" s="272" t="s">
        <v>4650</v>
      </c>
      <c r="L682" s="250" t="s">
        <v>4651</v>
      </c>
      <c r="M682" s="272" t="s">
        <v>4100</v>
      </c>
      <c r="N682" s="272" t="s">
        <v>4212</v>
      </c>
      <c r="O682" s="272" t="s">
        <v>4670</v>
      </c>
      <c r="P682" s="274">
        <v>201504</v>
      </c>
      <c r="Q682" s="272" t="s">
        <v>4203</v>
      </c>
      <c r="R682" s="276">
        <v>0.01</v>
      </c>
      <c r="S682" s="280" t="s">
        <v>9</v>
      </c>
      <c r="T682" s="280" t="s">
        <v>4699</v>
      </c>
      <c r="V682" s="244"/>
      <c r="AC682" s="244"/>
    </row>
    <row r="683" spans="1:29" ht="15" x14ac:dyDescent="0.25">
      <c r="A683" s="250"/>
      <c r="B683" s="250"/>
      <c r="C683" s="250"/>
      <c r="D683" s="250"/>
      <c r="E683" s="250"/>
      <c r="F683" s="250"/>
      <c r="H683" s="244"/>
      <c r="J683" s="272" t="s">
        <v>4158</v>
      </c>
      <c r="K683" s="272" t="s">
        <v>4650</v>
      </c>
      <c r="L683" s="250" t="s">
        <v>4651</v>
      </c>
      <c r="M683" s="272" t="s">
        <v>4137</v>
      </c>
      <c r="N683" s="272" t="s">
        <v>4638</v>
      </c>
      <c r="O683" s="272" t="s">
        <v>4670</v>
      </c>
      <c r="P683" s="274">
        <v>201504</v>
      </c>
      <c r="Q683" s="272" t="s">
        <v>4203</v>
      </c>
      <c r="R683" s="276">
        <v>0.11</v>
      </c>
      <c r="S683" s="280" t="s">
        <v>9</v>
      </c>
      <c r="T683" s="280" t="s">
        <v>4699</v>
      </c>
      <c r="V683" s="244"/>
      <c r="AC683" s="244"/>
    </row>
    <row r="684" spans="1:29" ht="15" x14ac:dyDescent="0.25">
      <c r="A684" s="250"/>
      <c r="B684" s="250"/>
      <c r="C684" s="250"/>
      <c r="D684" s="250"/>
      <c r="E684" s="250"/>
      <c r="F684" s="250"/>
      <c r="H684" s="244"/>
      <c r="J684" s="272" t="s">
        <v>4158</v>
      </c>
      <c r="K684" s="272" t="s">
        <v>4650</v>
      </c>
      <c r="L684" s="250" t="s">
        <v>4651</v>
      </c>
      <c r="M684" s="272" t="s">
        <v>4139</v>
      </c>
      <c r="N684" s="272" t="s">
        <v>4209</v>
      </c>
      <c r="O684" s="272" t="s">
        <v>4670</v>
      </c>
      <c r="P684" s="274">
        <v>201504</v>
      </c>
      <c r="Q684" s="272" t="s">
        <v>4203</v>
      </c>
      <c r="R684" s="276">
        <v>0.05</v>
      </c>
      <c r="S684" s="280" t="s">
        <v>9</v>
      </c>
      <c r="T684" s="280" t="s">
        <v>4699</v>
      </c>
      <c r="V684" s="244"/>
      <c r="AC684" s="244"/>
    </row>
    <row r="685" spans="1:29" ht="15" x14ac:dyDescent="0.25">
      <c r="A685" s="250"/>
      <c r="B685" s="250"/>
      <c r="C685" s="250"/>
      <c r="D685" s="250"/>
      <c r="E685" s="250"/>
      <c r="F685" s="250"/>
      <c r="H685" s="244"/>
      <c r="J685" s="272" t="s">
        <v>4158</v>
      </c>
      <c r="K685" s="272" t="s">
        <v>4650</v>
      </c>
      <c r="L685" s="250" t="s">
        <v>4651</v>
      </c>
      <c r="M685" s="272" t="s">
        <v>4140</v>
      </c>
      <c r="N685" s="272" t="s">
        <v>4217</v>
      </c>
      <c r="O685" s="272" t="s">
        <v>4670</v>
      </c>
      <c r="P685" s="274">
        <v>201504</v>
      </c>
      <c r="Q685" s="272" t="s">
        <v>4203</v>
      </c>
      <c r="R685" s="276">
        <v>0.06</v>
      </c>
      <c r="S685" s="280" t="s">
        <v>9</v>
      </c>
      <c r="T685" s="280" t="s">
        <v>4699</v>
      </c>
      <c r="V685" s="244"/>
      <c r="AC685" s="244"/>
    </row>
    <row r="686" spans="1:29" ht="15" x14ac:dyDescent="0.25">
      <c r="A686" s="250"/>
      <c r="B686" s="250"/>
      <c r="C686" s="250"/>
      <c r="D686" s="250"/>
      <c r="E686" s="250"/>
      <c r="F686" s="250"/>
      <c r="H686" s="244"/>
      <c r="J686" s="272" t="s">
        <v>4158</v>
      </c>
      <c r="K686" s="272" t="s">
        <v>4650</v>
      </c>
      <c r="L686" s="250" t="s">
        <v>4651</v>
      </c>
      <c r="M686" s="272" t="s">
        <v>4100</v>
      </c>
      <c r="N686" s="272" t="s">
        <v>4212</v>
      </c>
      <c r="O686" s="272" t="s">
        <v>4670</v>
      </c>
      <c r="P686" s="274">
        <v>201505</v>
      </c>
      <c r="Q686" s="272" t="s">
        <v>4203</v>
      </c>
      <c r="R686" s="276">
        <v>0.01</v>
      </c>
      <c r="S686" s="280" t="s">
        <v>9</v>
      </c>
      <c r="T686" s="280" t="s">
        <v>4699</v>
      </c>
      <c r="V686" s="244"/>
      <c r="AC686" s="244"/>
    </row>
    <row r="687" spans="1:29" ht="15" x14ac:dyDescent="0.25">
      <c r="A687" s="250"/>
      <c r="B687" s="250"/>
      <c r="C687" s="250"/>
      <c r="D687" s="250"/>
      <c r="E687" s="250"/>
      <c r="F687" s="250"/>
      <c r="H687" s="244"/>
      <c r="J687" s="272" t="s">
        <v>4158</v>
      </c>
      <c r="K687" s="272" t="s">
        <v>4650</v>
      </c>
      <c r="L687" s="250" t="s">
        <v>4651</v>
      </c>
      <c r="M687" s="272" t="s">
        <v>4137</v>
      </c>
      <c r="N687" s="272" t="s">
        <v>4638</v>
      </c>
      <c r="O687" s="272" t="s">
        <v>4670</v>
      </c>
      <c r="P687" s="274">
        <v>201505</v>
      </c>
      <c r="Q687" s="272" t="s">
        <v>4203</v>
      </c>
      <c r="R687" s="276">
        <v>0.03</v>
      </c>
      <c r="S687" s="280" t="s">
        <v>9</v>
      </c>
      <c r="T687" s="280" t="s">
        <v>4699</v>
      </c>
      <c r="V687" s="244"/>
      <c r="AC687" s="244"/>
    </row>
    <row r="688" spans="1:29" ht="15" x14ac:dyDescent="0.25">
      <c r="A688" s="250"/>
      <c r="B688" s="250"/>
      <c r="C688" s="250"/>
      <c r="D688" s="250"/>
      <c r="E688" s="250"/>
      <c r="F688" s="250"/>
      <c r="H688" s="244"/>
      <c r="J688" s="272" t="s">
        <v>4158</v>
      </c>
      <c r="K688" s="272" t="s">
        <v>4650</v>
      </c>
      <c r="L688" s="250" t="s">
        <v>4651</v>
      </c>
      <c r="M688" s="272" t="s">
        <v>4139</v>
      </c>
      <c r="N688" s="272" t="s">
        <v>4209</v>
      </c>
      <c r="O688" s="272" t="s">
        <v>4670</v>
      </c>
      <c r="P688" s="274">
        <v>201505</v>
      </c>
      <c r="Q688" s="272" t="s">
        <v>4203</v>
      </c>
      <c r="R688" s="276">
        <v>0.03</v>
      </c>
      <c r="S688" s="280" t="s">
        <v>9</v>
      </c>
      <c r="T688" s="280" t="s">
        <v>4699</v>
      </c>
      <c r="V688" s="244"/>
      <c r="AC688" s="244"/>
    </row>
    <row r="689" spans="1:29" ht="15" x14ac:dyDescent="0.25">
      <c r="A689" s="250"/>
      <c r="B689" s="250"/>
      <c r="C689" s="250"/>
      <c r="D689" s="250"/>
      <c r="E689" s="250"/>
      <c r="F689" s="250"/>
      <c r="H689" s="244"/>
      <c r="J689" s="272" t="s">
        <v>4158</v>
      </c>
      <c r="K689" s="272" t="s">
        <v>4650</v>
      </c>
      <c r="L689" s="250" t="s">
        <v>4651</v>
      </c>
      <c r="M689" s="272" t="s">
        <v>4140</v>
      </c>
      <c r="N689" s="272" t="s">
        <v>4217</v>
      </c>
      <c r="O689" s="272" t="s">
        <v>4670</v>
      </c>
      <c r="P689" s="274">
        <v>201505</v>
      </c>
      <c r="Q689" s="272" t="s">
        <v>4203</v>
      </c>
      <c r="R689" s="276">
        <v>0.03</v>
      </c>
      <c r="S689" s="280" t="s">
        <v>9</v>
      </c>
      <c r="T689" s="280" t="s">
        <v>4699</v>
      </c>
      <c r="V689" s="244"/>
      <c r="AC689" s="244"/>
    </row>
    <row r="690" spans="1:29" ht="15" x14ac:dyDescent="0.25">
      <c r="A690" s="250"/>
      <c r="B690" s="250"/>
      <c r="C690" s="250"/>
      <c r="D690" s="250"/>
      <c r="E690" s="250"/>
      <c r="F690" s="250"/>
      <c r="H690" s="244"/>
      <c r="J690" s="272" t="s">
        <v>4158</v>
      </c>
      <c r="K690" s="272" t="s">
        <v>4650</v>
      </c>
      <c r="L690" s="250" t="s">
        <v>4651</v>
      </c>
      <c r="M690" s="272" t="s">
        <v>4139</v>
      </c>
      <c r="N690" s="272" t="s">
        <v>4209</v>
      </c>
      <c r="O690" s="272" t="s">
        <v>4670</v>
      </c>
      <c r="P690" s="274">
        <v>201507</v>
      </c>
      <c r="Q690" s="272" t="s">
        <v>4203</v>
      </c>
      <c r="R690" s="276">
        <v>0.01</v>
      </c>
      <c r="S690" s="280" t="s">
        <v>9</v>
      </c>
      <c r="T690" s="280" t="s">
        <v>4699</v>
      </c>
      <c r="V690" s="244"/>
      <c r="AC690" s="244"/>
    </row>
    <row r="691" spans="1:29" ht="15" x14ac:dyDescent="0.25">
      <c r="A691" s="250"/>
      <c r="B691" s="250"/>
      <c r="C691" s="250"/>
      <c r="D691" s="250"/>
      <c r="E691" s="250"/>
      <c r="F691" s="250"/>
      <c r="H691" s="244"/>
      <c r="J691" s="272" t="s">
        <v>4158</v>
      </c>
      <c r="K691" s="272" t="s">
        <v>4650</v>
      </c>
      <c r="L691" s="250" t="s">
        <v>4651</v>
      </c>
      <c r="M691" s="272" t="s">
        <v>4140</v>
      </c>
      <c r="N691" s="272" t="s">
        <v>4217</v>
      </c>
      <c r="O691" s="272" t="s">
        <v>4670</v>
      </c>
      <c r="P691" s="274">
        <v>201507</v>
      </c>
      <c r="Q691" s="272" t="s">
        <v>4203</v>
      </c>
      <c r="R691" s="276">
        <v>0.01</v>
      </c>
      <c r="S691" s="280" t="s">
        <v>9</v>
      </c>
      <c r="T691" s="280" t="s">
        <v>4699</v>
      </c>
      <c r="V691" s="244"/>
      <c r="AC691" s="244"/>
    </row>
    <row r="692" spans="1:29" ht="15" x14ac:dyDescent="0.25">
      <c r="A692" s="250"/>
      <c r="B692" s="250"/>
      <c r="C692" s="250"/>
      <c r="D692" s="250"/>
      <c r="E692" s="250"/>
      <c r="F692" s="250"/>
      <c r="H692" s="244"/>
      <c r="J692" s="272" t="s">
        <v>4158</v>
      </c>
      <c r="K692" s="272" t="s">
        <v>4650</v>
      </c>
      <c r="L692" s="250" t="s">
        <v>4651</v>
      </c>
      <c r="M692" s="272" t="s">
        <v>4137</v>
      </c>
      <c r="N692" s="272" t="s">
        <v>4638</v>
      </c>
      <c r="O692" s="272" t="s">
        <v>4670</v>
      </c>
      <c r="P692" s="274">
        <v>201508</v>
      </c>
      <c r="Q692" s="272" t="s">
        <v>4203</v>
      </c>
      <c r="R692" s="276">
        <v>0.01</v>
      </c>
      <c r="S692" s="280" t="s">
        <v>9</v>
      </c>
      <c r="T692" s="280" t="s">
        <v>4699</v>
      </c>
      <c r="V692" s="244"/>
      <c r="AC692" s="244"/>
    </row>
    <row r="693" spans="1:29" ht="15" x14ac:dyDescent="0.25">
      <c r="A693" s="250"/>
      <c r="B693" s="250"/>
      <c r="C693" s="250"/>
      <c r="D693" s="250"/>
      <c r="E693" s="250"/>
      <c r="F693" s="250"/>
      <c r="H693" s="244"/>
      <c r="J693" s="272" t="s">
        <v>4158</v>
      </c>
      <c r="K693" s="272" t="s">
        <v>4650</v>
      </c>
      <c r="L693" s="250" t="s">
        <v>4651</v>
      </c>
      <c r="M693" s="272" t="s">
        <v>4139</v>
      </c>
      <c r="N693" s="272" t="s">
        <v>4209</v>
      </c>
      <c r="O693" s="272" t="s">
        <v>4670</v>
      </c>
      <c r="P693" s="274">
        <v>201508</v>
      </c>
      <c r="Q693" s="272" t="s">
        <v>4203</v>
      </c>
      <c r="R693" s="276">
        <v>0.01</v>
      </c>
      <c r="S693" s="280" t="s">
        <v>9</v>
      </c>
      <c r="T693" s="280" t="s">
        <v>4699</v>
      </c>
      <c r="V693" s="244"/>
      <c r="AC693" s="244"/>
    </row>
    <row r="694" spans="1:29" ht="15" x14ac:dyDescent="0.25">
      <c r="A694" s="250"/>
      <c r="B694" s="250"/>
      <c r="C694" s="250"/>
      <c r="D694" s="250"/>
      <c r="E694" s="250"/>
      <c r="F694" s="250"/>
      <c r="H694" s="244"/>
      <c r="J694" s="272" t="s">
        <v>4158</v>
      </c>
      <c r="K694" s="272" t="s">
        <v>4650</v>
      </c>
      <c r="L694" s="250" t="s">
        <v>4651</v>
      </c>
      <c r="M694" s="272" t="s">
        <v>4140</v>
      </c>
      <c r="N694" s="272" t="s">
        <v>4217</v>
      </c>
      <c r="O694" s="272" t="s">
        <v>4670</v>
      </c>
      <c r="P694" s="274">
        <v>201508</v>
      </c>
      <c r="Q694" s="272" t="s">
        <v>4203</v>
      </c>
      <c r="R694" s="276">
        <v>0.01</v>
      </c>
      <c r="S694" s="280" t="s">
        <v>9</v>
      </c>
      <c r="T694" s="280" t="s">
        <v>4699</v>
      </c>
      <c r="V694" s="244"/>
      <c r="AC694" s="244"/>
    </row>
    <row r="695" spans="1:29" ht="15" x14ac:dyDescent="0.25">
      <c r="A695" s="250"/>
      <c r="B695" s="250"/>
      <c r="C695" s="250"/>
      <c r="D695" s="250"/>
      <c r="E695" s="250"/>
      <c r="F695" s="250"/>
      <c r="H695" s="244"/>
      <c r="J695" s="272" t="s">
        <v>4158</v>
      </c>
      <c r="K695" s="272" t="s">
        <v>4650</v>
      </c>
      <c r="L695" s="250" t="s">
        <v>4651</v>
      </c>
      <c r="M695" s="272" t="s">
        <v>4137</v>
      </c>
      <c r="N695" s="272" t="s">
        <v>4638</v>
      </c>
      <c r="O695" s="272" t="s">
        <v>4670</v>
      </c>
      <c r="P695" s="274">
        <v>201509</v>
      </c>
      <c r="Q695" s="272" t="s">
        <v>4203</v>
      </c>
      <c r="R695" s="276">
        <v>1.18</v>
      </c>
      <c r="S695" s="280" t="s">
        <v>9</v>
      </c>
      <c r="T695" s="280" t="s">
        <v>4699</v>
      </c>
      <c r="V695" s="244"/>
      <c r="AC695" s="244"/>
    </row>
    <row r="696" spans="1:29" ht="15" x14ac:dyDescent="0.25">
      <c r="A696" s="250"/>
      <c r="B696" s="250"/>
      <c r="C696" s="250"/>
      <c r="D696" s="250"/>
      <c r="E696" s="250"/>
      <c r="F696" s="250"/>
      <c r="H696" s="244"/>
      <c r="J696" s="272" t="s">
        <v>4158</v>
      </c>
      <c r="K696" s="272" t="s">
        <v>4650</v>
      </c>
      <c r="L696" s="250" t="s">
        <v>4651</v>
      </c>
      <c r="M696" s="272" t="s">
        <v>4139</v>
      </c>
      <c r="N696" s="272" t="s">
        <v>4209</v>
      </c>
      <c r="O696" s="272" t="s">
        <v>4670</v>
      </c>
      <c r="P696" s="274">
        <v>201509</v>
      </c>
      <c r="Q696" s="272" t="s">
        <v>4203</v>
      </c>
      <c r="R696" s="276">
        <v>0.56000000000000005</v>
      </c>
      <c r="S696" s="280" t="s">
        <v>9</v>
      </c>
      <c r="T696" s="280" t="s">
        <v>4699</v>
      </c>
      <c r="V696" s="244"/>
      <c r="AC696" s="244"/>
    </row>
    <row r="697" spans="1:29" ht="15" x14ac:dyDescent="0.25">
      <c r="A697" s="250"/>
      <c r="B697" s="250"/>
      <c r="C697" s="250"/>
      <c r="D697" s="250"/>
      <c r="E697" s="250"/>
      <c r="F697" s="250"/>
      <c r="H697" s="244"/>
      <c r="J697" s="272" t="s">
        <v>4158</v>
      </c>
      <c r="K697" s="272" t="s">
        <v>4650</v>
      </c>
      <c r="L697" s="250" t="s">
        <v>4651</v>
      </c>
      <c r="M697" s="272" t="s">
        <v>4140</v>
      </c>
      <c r="N697" s="272" t="s">
        <v>4217</v>
      </c>
      <c r="O697" s="272" t="s">
        <v>4670</v>
      </c>
      <c r="P697" s="274">
        <v>201509</v>
      </c>
      <c r="Q697" s="272" t="s">
        <v>4203</v>
      </c>
      <c r="R697" s="276">
        <v>1.01</v>
      </c>
      <c r="S697" s="280" t="s">
        <v>9</v>
      </c>
      <c r="T697" s="280" t="s">
        <v>4699</v>
      </c>
      <c r="V697" s="244"/>
      <c r="AC697" s="244"/>
    </row>
    <row r="698" spans="1:29" ht="15" x14ac:dyDescent="0.25">
      <c r="A698" s="250"/>
      <c r="B698" s="250"/>
      <c r="C698" s="250"/>
      <c r="D698" s="250"/>
      <c r="E698" s="250"/>
      <c r="F698" s="250"/>
      <c r="H698" s="244"/>
      <c r="J698" s="272" t="s">
        <v>4158</v>
      </c>
      <c r="K698" s="272" t="s">
        <v>4650</v>
      </c>
      <c r="L698" s="250" t="s">
        <v>4651</v>
      </c>
      <c r="M698" s="272" t="s">
        <v>4137</v>
      </c>
      <c r="N698" s="272" t="s">
        <v>4638</v>
      </c>
      <c r="O698" s="272" t="s">
        <v>4670</v>
      </c>
      <c r="P698" s="274">
        <v>201510</v>
      </c>
      <c r="Q698" s="272" t="s">
        <v>4203</v>
      </c>
      <c r="R698" s="276">
        <v>0.18</v>
      </c>
      <c r="S698" s="280" t="s">
        <v>9</v>
      </c>
      <c r="T698" s="280" t="s">
        <v>4699</v>
      </c>
      <c r="V698" s="244"/>
      <c r="AC698" s="244"/>
    </row>
    <row r="699" spans="1:29" ht="15" x14ac:dyDescent="0.25">
      <c r="A699" s="250"/>
      <c r="B699" s="250"/>
      <c r="C699" s="250"/>
      <c r="D699" s="250"/>
      <c r="E699" s="250"/>
      <c r="F699" s="250"/>
      <c r="H699" s="244"/>
      <c r="J699" s="272" t="s">
        <v>4158</v>
      </c>
      <c r="K699" s="272" t="s">
        <v>4650</v>
      </c>
      <c r="L699" s="250" t="s">
        <v>4651</v>
      </c>
      <c r="M699" s="272" t="s">
        <v>4139</v>
      </c>
      <c r="N699" s="272" t="s">
        <v>4209</v>
      </c>
      <c r="O699" s="272" t="s">
        <v>4670</v>
      </c>
      <c r="P699" s="274">
        <v>201510</v>
      </c>
      <c r="Q699" s="272" t="s">
        <v>4203</v>
      </c>
      <c r="R699" s="276">
        <v>0.14000000000000001</v>
      </c>
      <c r="S699" s="280" t="s">
        <v>9</v>
      </c>
      <c r="T699" s="280" t="s">
        <v>4699</v>
      </c>
      <c r="V699" s="244"/>
      <c r="AC699" s="244"/>
    </row>
    <row r="700" spans="1:29" ht="15" x14ac:dyDescent="0.25">
      <c r="A700" s="250"/>
      <c r="B700" s="250"/>
      <c r="C700" s="250"/>
      <c r="D700" s="250"/>
      <c r="E700" s="250"/>
      <c r="F700" s="250"/>
      <c r="H700" s="244"/>
      <c r="J700" s="272" t="s">
        <v>4158</v>
      </c>
      <c r="K700" s="272" t="s">
        <v>4650</v>
      </c>
      <c r="L700" s="250" t="s">
        <v>4651</v>
      </c>
      <c r="M700" s="272" t="s">
        <v>4140</v>
      </c>
      <c r="N700" s="272" t="s">
        <v>4217</v>
      </c>
      <c r="O700" s="272" t="s">
        <v>4670</v>
      </c>
      <c r="P700" s="274">
        <v>201510</v>
      </c>
      <c r="Q700" s="272" t="s">
        <v>4203</v>
      </c>
      <c r="R700" s="276">
        <v>0.28000000000000003</v>
      </c>
      <c r="S700" s="280" t="s">
        <v>9</v>
      </c>
      <c r="T700" s="280" t="s">
        <v>4699</v>
      </c>
      <c r="V700" s="244"/>
      <c r="AC700" s="244"/>
    </row>
    <row r="701" spans="1:29" ht="15" x14ac:dyDescent="0.25">
      <c r="A701" s="250"/>
      <c r="B701" s="250"/>
      <c r="C701" s="250"/>
      <c r="D701" s="250"/>
      <c r="E701" s="250"/>
      <c r="F701" s="250"/>
      <c r="H701" s="244"/>
      <c r="J701" s="272" t="s">
        <v>4158</v>
      </c>
      <c r="K701" s="272" t="s">
        <v>4650</v>
      </c>
      <c r="L701" s="250" t="s">
        <v>4651</v>
      </c>
      <c r="M701" s="272" t="s">
        <v>4137</v>
      </c>
      <c r="N701" s="272" t="s">
        <v>4638</v>
      </c>
      <c r="O701" s="272" t="s">
        <v>4670</v>
      </c>
      <c r="P701" s="274">
        <v>201511</v>
      </c>
      <c r="Q701" s="272" t="s">
        <v>4203</v>
      </c>
      <c r="R701" s="276">
        <v>0.11</v>
      </c>
      <c r="S701" s="280" t="s">
        <v>9</v>
      </c>
      <c r="T701" s="280" t="s">
        <v>4699</v>
      </c>
      <c r="V701" s="244"/>
      <c r="AC701" s="244"/>
    </row>
    <row r="702" spans="1:29" ht="15" x14ac:dyDescent="0.25">
      <c r="A702" s="250"/>
      <c r="B702" s="250"/>
      <c r="C702" s="250"/>
      <c r="D702" s="250"/>
      <c r="E702" s="250"/>
      <c r="F702" s="250"/>
      <c r="H702" s="244"/>
      <c r="J702" s="272" t="s">
        <v>4158</v>
      </c>
      <c r="K702" s="272" t="s">
        <v>4650</v>
      </c>
      <c r="L702" s="250" t="s">
        <v>4651</v>
      </c>
      <c r="M702" s="272" t="s">
        <v>4137</v>
      </c>
      <c r="N702" s="272" t="s">
        <v>4638</v>
      </c>
      <c r="O702" s="272" t="s">
        <v>4670</v>
      </c>
      <c r="P702" s="274">
        <v>201512</v>
      </c>
      <c r="Q702" s="272" t="s">
        <v>4203</v>
      </c>
      <c r="R702" s="276">
        <v>3.75</v>
      </c>
      <c r="S702" s="280" t="s">
        <v>9</v>
      </c>
      <c r="T702" s="280" t="s">
        <v>4699</v>
      </c>
      <c r="V702" s="244"/>
      <c r="AC702" s="244"/>
    </row>
    <row r="703" spans="1:29" ht="15" x14ac:dyDescent="0.25">
      <c r="A703" s="250"/>
      <c r="B703" s="250"/>
      <c r="C703" s="250"/>
      <c r="D703" s="250"/>
      <c r="E703" s="250"/>
      <c r="F703" s="250"/>
      <c r="H703" s="244"/>
      <c r="J703" s="272" t="s">
        <v>4158</v>
      </c>
      <c r="K703" s="272" t="s">
        <v>4650</v>
      </c>
      <c r="L703" s="250" t="s">
        <v>4651</v>
      </c>
      <c r="M703" s="272" t="s">
        <v>4137</v>
      </c>
      <c r="N703" s="272" t="s">
        <v>4638</v>
      </c>
      <c r="O703" s="272" t="s">
        <v>4670</v>
      </c>
      <c r="P703" s="274">
        <v>201603</v>
      </c>
      <c r="Q703" s="272" t="s">
        <v>4203</v>
      </c>
      <c r="R703" s="276">
        <v>0.02</v>
      </c>
      <c r="S703" s="280" t="s">
        <v>9</v>
      </c>
      <c r="T703" s="280" t="s">
        <v>4699</v>
      </c>
      <c r="V703" s="244"/>
      <c r="AC703" s="244"/>
    </row>
    <row r="704" spans="1:29" ht="15" x14ac:dyDescent="0.25">
      <c r="A704" s="250"/>
      <c r="B704" s="250"/>
      <c r="C704" s="250"/>
      <c r="D704" s="250"/>
      <c r="E704" s="250"/>
      <c r="F704" s="250"/>
      <c r="H704" s="244"/>
      <c r="J704" s="272" t="s">
        <v>4158</v>
      </c>
      <c r="K704" s="272" t="s">
        <v>4650</v>
      </c>
      <c r="L704" s="250" t="s">
        <v>4651</v>
      </c>
      <c r="M704" s="272" t="s">
        <v>4146</v>
      </c>
      <c r="N704" s="272" t="s">
        <v>4202</v>
      </c>
      <c r="O704" s="272" t="s">
        <v>4670</v>
      </c>
      <c r="P704" s="274">
        <v>201603</v>
      </c>
      <c r="Q704" s="272" t="s">
        <v>4203</v>
      </c>
      <c r="R704" s="276">
        <v>0.03</v>
      </c>
      <c r="S704" s="280" t="s">
        <v>9</v>
      </c>
      <c r="T704" s="280" t="s">
        <v>4699</v>
      </c>
      <c r="V704" s="244"/>
      <c r="AC704" s="244"/>
    </row>
    <row r="705" spans="1:29" ht="15" x14ac:dyDescent="0.25">
      <c r="A705" s="250"/>
      <c r="B705" s="250"/>
      <c r="C705" s="250"/>
      <c r="D705" s="250"/>
      <c r="E705" s="250"/>
      <c r="F705" s="250"/>
      <c r="H705" s="244"/>
      <c r="J705" s="272" t="s">
        <v>4158</v>
      </c>
      <c r="K705" s="272" t="s">
        <v>4650</v>
      </c>
      <c r="L705" s="250" t="s">
        <v>4651</v>
      </c>
      <c r="M705" s="272" t="s">
        <v>4147</v>
      </c>
      <c r="N705" s="272" t="s">
        <v>4210</v>
      </c>
      <c r="O705" s="272" t="s">
        <v>4670</v>
      </c>
      <c r="P705" s="274">
        <v>201603</v>
      </c>
      <c r="Q705" s="272" t="s">
        <v>4203</v>
      </c>
      <c r="R705" s="276">
        <v>0.02</v>
      </c>
      <c r="S705" s="280" t="s">
        <v>9</v>
      </c>
      <c r="T705" s="280" t="s">
        <v>4699</v>
      </c>
      <c r="V705" s="244"/>
      <c r="AC705" s="244"/>
    </row>
    <row r="706" spans="1:29" ht="15" x14ac:dyDescent="0.25">
      <c r="A706" s="250"/>
      <c r="B706" s="250"/>
      <c r="C706" s="250"/>
      <c r="D706" s="250"/>
      <c r="E706" s="250"/>
      <c r="F706" s="250"/>
      <c r="H706" s="244"/>
      <c r="J706" s="272" t="s">
        <v>4158</v>
      </c>
      <c r="K706" s="272" t="s">
        <v>4650</v>
      </c>
      <c r="L706" s="250" t="s">
        <v>4651</v>
      </c>
      <c r="M706" s="272" t="s">
        <v>4148</v>
      </c>
      <c r="N706" s="272" t="s">
        <v>4626</v>
      </c>
      <c r="O706" s="272" t="s">
        <v>4670</v>
      </c>
      <c r="P706" s="274">
        <v>201603</v>
      </c>
      <c r="Q706" s="272" t="s">
        <v>4203</v>
      </c>
      <c r="R706" s="276">
        <v>0.01</v>
      </c>
      <c r="S706" s="280" t="s">
        <v>9</v>
      </c>
      <c r="T706" s="280" t="s">
        <v>4699</v>
      </c>
      <c r="V706" s="244"/>
      <c r="AC706" s="244"/>
    </row>
    <row r="707" spans="1:29" ht="15" x14ac:dyDescent="0.25">
      <c r="A707" s="250"/>
      <c r="B707" s="250"/>
      <c r="C707" s="250"/>
      <c r="D707" s="250"/>
      <c r="E707" s="250"/>
      <c r="F707" s="250"/>
      <c r="H707" s="244"/>
      <c r="J707" s="272" t="s">
        <v>4158</v>
      </c>
      <c r="K707" s="272" t="s">
        <v>4650</v>
      </c>
      <c r="L707" s="250" t="s">
        <v>4651</v>
      </c>
      <c r="M707" s="272" t="s">
        <v>4148</v>
      </c>
      <c r="N707" s="272" t="s">
        <v>4641</v>
      </c>
      <c r="O707" s="272" t="s">
        <v>4670</v>
      </c>
      <c r="P707" s="274">
        <v>201603</v>
      </c>
      <c r="Q707" s="272" t="s">
        <v>4203</v>
      </c>
      <c r="R707" s="276">
        <v>0.01</v>
      </c>
      <c r="S707" s="280" t="s">
        <v>9</v>
      </c>
      <c r="T707" s="280" t="s">
        <v>4699</v>
      </c>
      <c r="V707" s="244"/>
      <c r="AC707" s="244"/>
    </row>
    <row r="708" spans="1:29" ht="15" x14ac:dyDescent="0.25">
      <c r="A708" s="250"/>
      <c r="B708" s="250"/>
      <c r="C708" s="250"/>
      <c r="D708" s="250"/>
      <c r="E708" s="250"/>
      <c r="F708" s="250"/>
      <c r="H708" s="244"/>
      <c r="J708" s="272" t="s">
        <v>4158</v>
      </c>
      <c r="K708" s="272" t="s">
        <v>4650</v>
      </c>
      <c r="L708" s="250" t="s">
        <v>4651</v>
      </c>
      <c r="M708" s="272" t="s">
        <v>4137</v>
      </c>
      <c r="N708" s="272" t="s">
        <v>4638</v>
      </c>
      <c r="O708" s="272" t="s">
        <v>4670</v>
      </c>
      <c r="P708" s="274">
        <v>201604</v>
      </c>
      <c r="Q708" s="272" t="s">
        <v>4203</v>
      </c>
      <c r="R708" s="276">
        <v>35.43</v>
      </c>
      <c r="S708" s="280" t="s">
        <v>9</v>
      </c>
      <c r="T708" s="280" t="s">
        <v>4699</v>
      </c>
      <c r="V708" s="244"/>
      <c r="AC708" s="244"/>
    </row>
    <row r="709" spans="1:29" ht="15" x14ac:dyDescent="0.25">
      <c r="A709" s="250"/>
      <c r="B709" s="250"/>
      <c r="C709" s="250"/>
      <c r="D709" s="250"/>
      <c r="E709" s="250"/>
      <c r="F709" s="250"/>
      <c r="H709" s="244"/>
      <c r="J709" s="272" t="s">
        <v>4158</v>
      </c>
      <c r="K709" s="272" t="s">
        <v>4650</v>
      </c>
      <c r="L709" s="250" t="s">
        <v>4651</v>
      </c>
      <c r="M709" s="272" t="s">
        <v>4146</v>
      </c>
      <c r="N709" s="272" t="s">
        <v>4202</v>
      </c>
      <c r="O709" s="272" t="s">
        <v>4670</v>
      </c>
      <c r="P709" s="274">
        <v>201604</v>
      </c>
      <c r="Q709" s="272" t="s">
        <v>4203</v>
      </c>
      <c r="R709" s="276">
        <v>59.41</v>
      </c>
      <c r="S709" s="280" t="s">
        <v>9</v>
      </c>
      <c r="T709" s="280" t="s">
        <v>4699</v>
      </c>
      <c r="V709" s="244"/>
      <c r="AC709" s="244"/>
    </row>
    <row r="710" spans="1:29" ht="15" x14ac:dyDescent="0.25">
      <c r="A710" s="250"/>
      <c r="B710" s="250"/>
      <c r="C710" s="250"/>
      <c r="D710" s="250"/>
      <c r="E710" s="250"/>
      <c r="F710" s="250"/>
      <c r="H710" s="244"/>
      <c r="J710" s="272" t="s">
        <v>4158</v>
      </c>
      <c r="K710" s="272" t="s">
        <v>4650</v>
      </c>
      <c r="L710" s="250" t="s">
        <v>4651</v>
      </c>
      <c r="M710" s="272" t="s">
        <v>4147</v>
      </c>
      <c r="N710" s="272" t="s">
        <v>4210</v>
      </c>
      <c r="O710" s="272" t="s">
        <v>4670</v>
      </c>
      <c r="P710" s="274">
        <v>201604</v>
      </c>
      <c r="Q710" s="272" t="s">
        <v>4203</v>
      </c>
      <c r="R710" s="276">
        <v>42.97</v>
      </c>
      <c r="S710" s="280" t="s">
        <v>9</v>
      </c>
      <c r="T710" s="280" t="s">
        <v>4699</v>
      </c>
      <c r="V710" s="244"/>
      <c r="AC710" s="244"/>
    </row>
    <row r="711" spans="1:29" ht="15" x14ac:dyDescent="0.25">
      <c r="A711" s="250"/>
      <c r="B711" s="250"/>
      <c r="C711" s="250"/>
      <c r="D711" s="250"/>
      <c r="E711" s="250"/>
      <c r="F711" s="250"/>
      <c r="H711" s="244"/>
      <c r="J711" s="272" t="s">
        <v>4158</v>
      </c>
      <c r="K711" s="272" t="s">
        <v>4650</v>
      </c>
      <c r="L711" s="250" t="s">
        <v>4651</v>
      </c>
      <c r="M711" s="272" t="s">
        <v>4148</v>
      </c>
      <c r="N711" s="272" t="s">
        <v>4626</v>
      </c>
      <c r="O711" s="272" t="s">
        <v>4670</v>
      </c>
      <c r="P711" s="274">
        <v>201604</v>
      </c>
      <c r="Q711" s="272" t="s">
        <v>4203</v>
      </c>
      <c r="R711" s="276">
        <v>13.43</v>
      </c>
      <c r="S711" s="280" t="s">
        <v>9</v>
      </c>
      <c r="T711" s="280" t="s">
        <v>4699</v>
      </c>
      <c r="V711" s="244"/>
      <c r="AC711" s="244"/>
    </row>
    <row r="712" spans="1:29" ht="15" x14ac:dyDescent="0.25">
      <c r="A712" s="250"/>
      <c r="B712" s="250"/>
      <c r="C712" s="250"/>
      <c r="D712" s="250"/>
      <c r="E712" s="250"/>
      <c r="F712" s="250"/>
      <c r="H712" s="244"/>
      <c r="J712" s="272" t="s">
        <v>4158</v>
      </c>
      <c r="K712" s="272" t="s">
        <v>4650</v>
      </c>
      <c r="L712" s="250" t="s">
        <v>4651</v>
      </c>
      <c r="M712" s="272" t="s">
        <v>4148</v>
      </c>
      <c r="N712" s="272" t="s">
        <v>4641</v>
      </c>
      <c r="O712" s="272" t="s">
        <v>4670</v>
      </c>
      <c r="P712" s="274">
        <v>201604</v>
      </c>
      <c r="Q712" s="272" t="s">
        <v>4203</v>
      </c>
      <c r="R712" s="276">
        <v>13.84</v>
      </c>
      <c r="S712" s="280" t="s">
        <v>9</v>
      </c>
      <c r="T712" s="280" t="s">
        <v>4699</v>
      </c>
      <c r="V712" s="244"/>
      <c r="AC712" s="244"/>
    </row>
    <row r="713" spans="1:29" ht="15" x14ac:dyDescent="0.25">
      <c r="A713" s="250"/>
      <c r="B713" s="250"/>
      <c r="C713" s="250"/>
      <c r="D713" s="250"/>
      <c r="E713" s="250"/>
      <c r="F713" s="250"/>
      <c r="H713" s="244"/>
      <c r="J713" s="272" t="s">
        <v>4158</v>
      </c>
      <c r="K713" s="272" t="s">
        <v>4650</v>
      </c>
      <c r="L713" s="250" t="s">
        <v>4651</v>
      </c>
      <c r="M713" s="272" t="s">
        <v>4137</v>
      </c>
      <c r="N713" s="272" t="s">
        <v>4638</v>
      </c>
      <c r="O713" s="272" t="s">
        <v>4670</v>
      </c>
      <c r="P713" s="274">
        <v>201605</v>
      </c>
      <c r="Q713" s="272" t="s">
        <v>4203</v>
      </c>
      <c r="R713" s="276">
        <v>118.78</v>
      </c>
      <c r="S713" s="280" t="s">
        <v>9</v>
      </c>
      <c r="T713" s="280" t="s">
        <v>4699</v>
      </c>
      <c r="V713" s="244"/>
      <c r="AC713" s="244"/>
    </row>
    <row r="714" spans="1:29" ht="15" x14ac:dyDescent="0.25">
      <c r="A714" s="250"/>
      <c r="B714" s="250"/>
      <c r="C714" s="250"/>
      <c r="D714" s="250"/>
      <c r="E714" s="250"/>
      <c r="F714" s="250"/>
      <c r="H714" s="244"/>
      <c r="J714" s="272" t="s">
        <v>4158</v>
      </c>
      <c r="K714" s="272" t="s">
        <v>4650</v>
      </c>
      <c r="L714" s="250" t="s">
        <v>4651</v>
      </c>
      <c r="M714" s="272" t="s">
        <v>4146</v>
      </c>
      <c r="N714" s="272" t="s">
        <v>4202</v>
      </c>
      <c r="O714" s="272" t="s">
        <v>4670</v>
      </c>
      <c r="P714" s="274">
        <v>201605</v>
      </c>
      <c r="Q714" s="272" t="s">
        <v>4203</v>
      </c>
      <c r="R714" s="276">
        <v>187.43</v>
      </c>
      <c r="S714" s="280" t="s">
        <v>9</v>
      </c>
      <c r="T714" s="280" t="s">
        <v>4699</v>
      </c>
      <c r="V714" s="244"/>
      <c r="AC714" s="244"/>
    </row>
    <row r="715" spans="1:29" ht="15" x14ac:dyDescent="0.25">
      <c r="A715" s="250"/>
      <c r="B715" s="250"/>
      <c r="C715" s="250"/>
      <c r="D715" s="250"/>
      <c r="E715" s="250"/>
      <c r="F715" s="250"/>
      <c r="H715" s="244"/>
      <c r="J715" s="272" t="s">
        <v>4158</v>
      </c>
      <c r="K715" s="272" t="s">
        <v>4650</v>
      </c>
      <c r="L715" s="250" t="s">
        <v>4651</v>
      </c>
      <c r="M715" s="272" t="s">
        <v>4147</v>
      </c>
      <c r="N715" s="272" t="s">
        <v>4210</v>
      </c>
      <c r="O715" s="272" t="s">
        <v>4670</v>
      </c>
      <c r="P715" s="274">
        <v>201605</v>
      </c>
      <c r="Q715" s="272" t="s">
        <v>4203</v>
      </c>
      <c r="R715" s="276">
        <v>103.6</v>
      </c>
      <c r="S715" s="280" t="s">
        <v>9</v>
      </c>
      <c r="T715" s="280" t="s">
        <v>4699</v>
      </c>
      <c r="V715" s="244"/>
      <c r="AC715" s="244"/>
    </row>
    <row r="716" spans="1:29" ht="15" x14ac:dyDescent="0.25">
      <c r="A716" s="250"/>
      <c r="B716" s="250"/>
      <c r="C716" s="250"/>
      <c r="D716" s="250"/>
      <c r="E716" s="250"/>
      <c r="F716" s="250"/>
      <c r="H716" s="244"/>
      <c r="J716" s="272" t="s">
        <v>4158</v>
      </c>
      <c r="K716" s="272" t="s">
        <v>4650</v>
      </c>
      <c r="L716" s="250" t="s">
        <v>4651</v>
      </c>
      <c r="M716" s="272" t="s">
        <v>4148</v>
      </c>
      <c r="N716" s="272" t="s">
        <v>4626</v>
      </c>
      <c r="O716" s="272" t="s">
        <v>4670</v>
      </c>
      <c r="P716" s="274">
        <v>201605</v>
      </c>
      <c r="Q716" s="272" t="s">
        <v>4203</v>
      </c>
      <c r="R716" s="276">
        <v>51.65</v>
      </c>
      <c r="S716" s="280" t="s">
        <v>9</v>
      </c>
      <c r="T716" s="280" t="s">
        <v>4699</v>
      </c>
      <c r="V716" s="244"/>
      <c r="AC716" s="244"/>
    </row>
    <row r="717" spans="1:29" ht="15" x14ac:dyDescent="0.25">
      <c r="A717" s="250"/>
      <c r="B717" s="250"/>
      <c r="C717" s="250"/>
      <c r="D717" s="250"/>
      <c r="E717" s="250"/>
      <c r="F717" s="250"/>
      <c r="H717" s="244"/>
      <c r="J717" s="272" t="s">
        <v>4158</v>
      </c>
      <c r="K717" s="272" t="s">
        <v>4650</v>
      </c>
      <c r="L717" s="250" t="s">
        <v>4651</v>
      </c>
      <c r="M717" s="272" t="s">
        <v>4148</v>
      </c>
      <c r="N717" s="272" t="s">
        <v>4641</v>
      </c>
      <c r="O717" s="272" t="s">
        <v>4670</v>
      </c>
      <c r="P717" s="274">
        <v>201605</v>
      </c>
      <c r="Q717" s="272" t="s">
        <v>4203</v>
      </c>
      <c r="R717" s="276">
        <v>50.67</v>
      </c>
      <c r="S717" s="280" t="s">
        <v>9</v>
      </c>
      <c r="T717" s="280" t="s">
        <v>4699</v>
      </c>
      <c r="V717" s="244"/>
      <c r="AC717" s="244"/>
    </row>
    <row r="718" spans="1:29" ht="15" x14ac:dyDescent="0.25">
      <c r="A718" s="250"/>
      <c r="B718" s="250"/>
      <c r="C718" s="250"/>
      <c r="D718" s="250"/>
      <c r="E718" s="250"/>
      <c r="F718" s="250"/>
      <c r="H718" s="244"/>
      <c r="J718" s="272" t="s">
        <v>4158</v>
      </c>
      <c r="K718" s="272" t="s">
        <v>4650</v>
      </c>
      <c r="L718" s="250" t="s">
        <v>4651</v>
      </c>
      <c r="M718" s="272" t="s">
        <v>4137</v>
      </c>
      <c r="N718" s="272" t="s">
        <v>4638</v>
      </c>
      <c r="O718" s="272" t="s">
        <v>4670</v>
      </c>
      <c r="P718" s="274">
        <v>201606</v>
      </c>
      <c r="Q718" s="272" t="s">
        <v>4203</v>
      </c>
      <c r="R718" s="276">
        <v>64.37</v>
      </c>
      <c r="S718" s="280" t="s">
        <v>9</v>
      </c>
      <c r="T718" s="280" t="s">
        <v>4699</v>
      </c>
      <c r="V718" s="244"/>
      <c r="AC718" s="244"/>
    </row>
    <row r="719" spans="1:29" ht="15" x14ac:dyDescent="0.25">
      <c r="A719" s="250"/>
      <c r="B719" s="250"/>
      <c r="C719" s="250"/>
      <c r="D719" s="250"/>
      <c r="E719" s="250"/>
      <c r="F719" s="250"/>
      <c r="H719" s="244"/>
      <c r="J719" s="272" t="s">
        <v>4158</v>
      </c>
      <c r="K719" s="272" t="s">
        <v>4650</v>
      </c>
      <c r="L719" s="250" t="s">
        <v>4651</v>
      </c>
      <c r="M719" s="272" t="s">
        <v>4146</v>
      </c>
      <c r="N719" s="272" t="s">
        <v>4202</v>
      </c>
      <c r="O719" s="272" t="s">
        <v>4670</v>
      </c>
      <c r="P719" s="274">
        <v>201606</v>
      </c>
      <c r="Q719" s="272" t="s">
        <v>4203</v>
      </c>
      <c r="R719" s="276">
        <v>86.15</v>
      </c>
      <c r="S719" s="280" t="s">
        <v>9</v>
      </c>
      <c r="T719" s="280" t="s">
        <v>4699</v>
      </c>
      <c r="V719" s="244"/>
      <c r="AC719" s="244"/>
    </row>
    <row r="720" spans="1:29" ht="15" x14ac:dyDescent="0.25">
      <c r="A720" s="250"/>
      <c r="B720" s="250"/>
      <c r="C720" s="250"/>
      <c r="D720" s="250"/>
      <c r="E720" s="250"/>
      <c r="F720" s="250"/>
      <c r="H720" s="244"/>
      <c r="J720" s="272" t="s">
        <v>4158</v>
      </c>
      <c r="K720" s="272" t="s">
        <v>4650</v>
      </c>
      <c r="L720" s="250" t="s">
        <v>4651</v>
      </c>
      <c r="M720" s="272" t="s">
        <v>4147</v>
      </c>
      <c r="N720" s="272" t="s">
        <v>4210</v>
      </c>
      <c r="O720" s="272" t="s">
        <v>4670</v>
      </c>
      <c r="P720" s="274">
        <v>201606</v>
      </c>
      <c r="Q720" s="272" t="s">
        <v>4203</v>
      </c>
      <c r="R720" s="276">
        <v>47.9</v>
      </c>
      <c r="S720" s="280" t="s">
        <v>9</v>
      </c>
      <c r="T720" s="280" t="s">
        <v>4699</v>
      </c>
      <c r="V720" s="244"/>
      <c r="AC720" s="244"/>
    </row>
    <row r="721" spans="1:29" ht="15" x14ac:dyDescent="0.25">
      <c r="A721" s="250"/>
      <c r="B721" s="250"/>
      <c r="C721" s="250"/>
      <c r="D721" s="250"/>
      <c r="E721" s="250"/>
      <c r="F721" s="250"/>
      <c r="H721" s="244"/>
      <c r="J721" s="272" t="s">
        <v>4158</v>
      </c>
      <c r="K721" s="272" t="s">
        <v>4650</v>
      </c>
      <c r="L721" s="250" t="s">
        <v>4651</v>
      </c>
      <c r="M721" s="272" t="s">
        <v>4148</v>
      </c>
      <c r="N721" s="272" t="s">
        <v>4626</v>
      </c>
      <c r="O721" s="272" t="s">
        <v>4670</v>
      </c>
      <c r="P721" s="274">
        <v>201606</v>
      </c>
      <c r="Q721" s="272" t="s">
        <v>4203</v>
      </c>
      <c r="R721" s="276">
        <v>33.03</v>
      </c>
      <c r="S721" s="280" t="s">
        <v>9</v>
      </c>
      <c r="T721" s="280" t="s">
        <v>4699</v>
      </c>
      <c r="V721" s="244"/>
      <c r="AC721" s="244"/>
    </row>
    <row r="722" spans="1:29" ht="15" x14ac:dyDescent="0.25">
      <c r="A722" s="250"/>
      <c r="B722" s="250"/>
      <c r="C722" s="250"/>
      <c r="D722" s="250"/>
      <c r="E722" s="250"/>
      <c r="F722" s="250"/>
      <c r="H722" s="244"/>
      <c r="J722" s="272" t="s">
        <v>4158</v>
      </c>
      <c r="K722" s="272" t="s">
        <v>4650</v>
      </c>
      <c r="L722" s="250" t="s">
        <v>4651</v>
      </c>
      <c r="M722" s="272" t="s">
        <v>4148</v>
      </c>
      <c r="N722" s="272" t="s">
        <v>4641</v>
      </c>
      <c r="O722" s="272" t="s">
        <v>4670</v>
      </c>
      <c r="P722" s="274">
        <v>201606</v>
      </c>
      <c r="Q722" s="272" t="s">
        <v>4203</v>
      </c>
      <c r="R722" s="276">
        <v>21.18</v>
      </c>
      <c r="S722" s="280" t="s">
        <v>9</v>
      </c>
      <c r="T722" s="280" t="s">
        <v>4699</v>
      </c>
      <c r="V722" s="244"/>
      <c r="AC722" s="244"/>
    </row>
    <row r="723" spans="1:29" ht="15" x14ac:dyDescent="0.25">
      <c r="A723" s="250"/>
      <c r="B723" s="250"/>
      <c r="C723" s="250"/>
      <c r="D723" s="250"/>
      <c r="E723" s="250"/>
      <c r="F723" s="250"/>
      <c r="H723" s="244"/>
      <c r="J723" s="272" t="s">
        <v>4158</v>
      </c>
      <c r="K723" s="272" t="s">
        <v>4650</v>
      </c>
      <c r="L723" s="250" t="s">
        <v>4651</v>
      </c>
      <c r="M723" s="272" t="s">
        <v>4137</v>
      </c>
      <c r="N723" s="272" t="s">
        <v>4638</v>
      </c>
      <c r="O723" s="272" t="s">
        <v>4670</v>
      </c>
      <c r="P723" s="274">
        <v>201607</v>
      </c>
      <c r="Q723" s="272" t="s">
        <v>4203</v>
      </c>
      <c r="R723" s="276">
        <v>208.95</v>
      </c>
      <c r="S723" s="280" t="s">
        <v>9</v>
      </c>
      <c r="T723" s="280" t="s">
        <v>4699</v>
      </c>
      <c r="V723" s="244"/>
      <c r="AC723" s="244"/>
    </row>
    <row r="724" spans="1:29" ht="15" x14ac:dyDescent="0.25">
      <c r="A724" s="250"/>
      <c r="B724" s="250"/>
      <c r="C724" s="250"/>
      <c r="D724" s="250"/>
      <c r="E724" s="250"/>
      <c r="F724" s="250"/>
      <c r="H724" s="244"/>
      <c r="J724" s="272" t="s">
        <v>4158</v>
      </c>
      <c r="K724" s="272" t="s">
        <v>4650</v>
      </c>
      <c r="L724" s="250" t="s">
        <v>4651</v>
      </c>
      <c r="M724" s="272" t="s">
        <v>4146</v>
      </c>
      <c r="N724" s="272" t="s">
        <v>4202</v>
      </c>
      <c r="O724" s="272" t="s">
        <v>4670</v>
      </c>
      <c r="P724" s="274">
        <v>201607</v>
      </c>
      <c r="Q724" s="272" t="s">
        <v>4203</v>
      </c>
      <c r="R724" s="276">
        <v>342.5</v>
      </c>
      <c r="S724" s="280" t="s">
        <v>9</v>
      </c>
      <c r="T724" s="280" t="s">
        <v>4699</v>
      </c>
      <c r="V724" s="244"/>
      <c r="AC724" s="244"/>
    </row>
    <row r="725" spans="1:29" ht="15" x14ac:dyDescent="0.25">
      <c r="A725" s="250"/>
      <c r="B725" s="250"/>
      <c r="C725" s="250"/>
      <c r="D725" s="250"/>
      <c r="E725" s="250"/>
      <c r="F725" s="250"/>
      <c r="H725" s="244"/>
      <c r="J725" s="272" t="s">
        <v>4158</v>
      </c>
      <c r="K725" s="272" t="s">
        <v>4650</v>
      </c>
      <c r="L725" s="250" t="s">
        <v>4651</v>
      </c>
      <c r="M725" s="272" t="s">
        <v>4147</v>
      </c>
      <c r="N725" s="272" t="s">
        <v>4210</v>
      </c>
      <c r="O725" s="272" t="s">
        <v>4670</v>
      </c>
      <c r="P725" s="274">
        <v>201607</v>
      </c>
      <c r="Q725" s="272" t="s">
        <v>4203</v>
      </c>
      <c r="R725" s="276">
        <v>168.83</v>
      </c>
      <c r="S725" s="280" t="s">
        <v>9</v>
      </c>
      <c r="T725" s="280" t="s">
        <v>4699</v>
      </c>
      <c r="V725" s="244"/>
      <c r="AC725" s="244"/>
    </row>
    <row r="726" spans="1:29" ht="15" x14ac:dyDescent="0.25">
      <c r="A726" s="250"/>
      <c r="B726" s="250"/>
      <c r="C726" s="250"/>
      <c r="D726" s="250"/>
      <c r="E726" s="250"/>
      <c r="F726" s="250"/>
      <c r="H726" s="244"/>
      <c r="J726" s="272" t="s">
        <v>4158</v>
      </c>
      <c r="K726" s="272" t="s">
        <v>4650</v>
      </c>
      <c r="L726" s="250" t="s">
        <v>4651</v>
      </c>
      <c r="M726" s="272" t="s">
        <v>4148</v>
      </c>
      <c r="N726" s="272" t="s">
        <v>4626</v>
      </c>
      <c r="O726" s="272" t="s">
        <v>4670</v>
      </c>
      <c r="P726" s="274">
        <v>201607</v>
      </c>
      <c r="Q726" s="272" t="s">
        <v>4203</v>
      </c>
      <c r="R726" s="276">
        <v>94.37</v>
      </c>
      <c r="S726" s="280" t="s">
        <v>9</v>
      </c>
      <c r="T726" s="280" t="s">
        <v>4699</v>
      </c>
      <c r="V726" s="244"/>
      <c r="AC726" s="244"/>
    </row>
    <row r="727" spans="1:29" ht="15" x14ac:dyDescent="0.25">
      <c r="A727" s="250"/>
      <c r="B727" s="250"/>
      <c r="C727" s="250"/>
      <c r="D727" s="250"/>
      <c r="E727" s="250"/>
      <c r="F727" s="250"/>
      <c r="H727" s="244"/>
      <c r="J727" s="272" t="s">
        <v>4158</v>
      </c>
      <c r="K727" s="272" t="s">
        <v>4650</v>
      </c>
      <c r="L727" s="250" t="s">
        <v>4651</v>
      </c>
      <c r="M727" s="272" t="s">
        <v>4148</v>
      </c>
      <c r="N727" s="272" t="s">
        <v>4641</v>
      </c>
      <c r="O727" s="272" t="s">
        <v>4670</v>
      </c>
      <c r="P727" s="274">
        <v>201607</v>
      </c>
      <c r="Q727" s="272" t="s">
        <v>4203</v>
      </c>
      <c r="R727" s="276">
        <v>84.93</v>
      </c>
      <c r="S727" s="280" t="s">
        <v>9</v>
      </c>
      <c r="T727" s="280" t="s">
        <v>4699</v>
      </c>
      <c r="V727" s="244"/>
      <c r="AC727" s="244"/>
    </row>
    <row r="728" spans="1:29" ht="15" x14ac:dyDescent="0.25">
      <c r="A728" s="250"/>
      <c r="B728" s="250"/>
      <c r="C728" s="250"/>
      <c r="D728" s="250"/>
      <c r="E728" s="250"/>
      <c r="F728" s="250"/>
      <c r="H728" s="244"/>
      <c r="J728" s="272" t="s">
        <v>4158</v>
      </c>
      <c r="K728" s="272" t="s">
        <v>4650</v>
      </c>
      <c r="L728" s="250" t="s">
        <v>4651</v>
      </c>
      <c r="M728" s="272" t="s">
        <v>4137</v>
      </c>
      <c r="N728" s="272" t="s">
        <v>4638</v>
      </c>
      <c r="O728" s="272" t="s">
        <v>4670</v>
      </c>
      <c r="P728" s="274">
        <v>201608</v>
      </c>
      <c r="Q728" s="272" t="s">
        <v>4203</v>
      </c>
      <c r="R728" s="276">
        <v>351.58</v>
      </c>
      <c r="S728" s="280" t="s">
        <v>9</v>
      </c>
      <c r="T728" s="280" t="s">
        <v>4699</v>
      </c>
      <c r="V728" s="244"/>
      <c r="AC728" s="244"/>
    </row>
    <row r="729" spans="1:29" ht="15" x14ac:dyDescent="0.25">
      <c r="A729" s="250"/>
      <c r="B729" s="250"/>
      <c r="C729" s="250"/>
      <c r="D729" s="250"/>
      <c r="E729" s="250"/>
      <c r="F729" s="250"/>
      <c r="H729" s="244"/>
      <c r="J729" s="272" t="s">
        <v>4158</v>
      </c>
      <c r="K729" s="272" t="s">
        <v>4650</v>
      </c>
      <c r="L729" s="250" t="s">
        <v>4651</v>
      </c>
      <c r="M729" s="272" t="s">
        <v>4146</v>
      </c>
      <c r="N729" s="272" t="s">
        <v>4202</v>
      </c>
      <c r="O729" s="272" t="s">
        <v>4670</v>
      </c>
      <c r="P729" s="274">
        <v>201608</v>
      </c>
      <c r="Q729" s="272" t="s">
        <v>4203</v>
      </c>
      <c r="R729" s="276">
        <v>694.07</v>
      </c>
      <c r="S729" s="280" t="s">
        <v>9</v>
      </c>
      <c r="T729" s="280" t="s">
        <v>4699</v>
      </c>
      <c r="V729" s="244"/>
      <c r="AC729" s="244"/>
    </row>
    <row r="730" spans="1:29" ht="15" x14ac:dyDescent="0.25">
      <c r="A730" s="250"/>
      <c r="B730" s="250"/>
      <c r="C730" s="250"/>
      <c r="D730" s="250"/>
      <c r="E730" s="250"/>
      <c r="F730" s="250"/>
      <c r="H730" s="244"/>
      <c r="J730" s="272" t="s">
        <v>4158</v>
      </c>
      <c r="K730" s="272" t="s">
        <v>4650</v>
      </c>
      <c r="L730" s="250" t="s">
        <v>4651</v>
      </c>
      <c r="M730" s="272" t="s">
        <v>4147</v>
      </c>
      <c r="N730" s="272" t="s">
        <v>4210</v>
      </c>
      <c r="O730" s="272" t="s">
        <v>4670</v>
      </c>
      <c r="P730" s="274">
        <v>201608</v>
      </c>
      <c r="Q730" s="272" t="s">
        <v>4203</v>
      </c>
      <c r="R730" s="276">
        <v>291.99</v>
      </c>
      <c r="S730" s="280" t="s">
        <v>9</v>
      </c>
      <c r="T730" s="280" t="s">
        <v>4699</v>
      </c>
      <c r="V730" s="244"/>
      <c r="AC730" s="244"/>
    </row>
    <row r="731" spans="1:29" ht="15" x14ac:dyDescent="0.25">
      <c r="A731" s="250"/>
      <c r="B731" s="250"/>
      <c r="C731" s="250"/>
      <c r="D731" s="250"/>
      <c r="E731" s="250"/>
      <c r="F731" s="250"/>
      <c r="H731" s="244"/>
      <c r="J731" s="272" t="s">
        <v>4158</v>
      </c>
      <c r="K731" s="272" t="s">
        <v>4650</v>
      </c>
      <c r="L731" s="250" t="s">
        <v>4651</v>
      </c>
      <c r="M731" s="272" t="s">
        <v>4148</v>
      </c>
      <c r="N731" s="272" t="s">
        <v>4626</v>
      </c>
      <c r="O731" s="272" t="s">
        <v>4670</v>
      </c>
      <c r="P731" s="274">
        <v>201608</v>
      </c>
      <c r="Q731" s="272" t="s">
        <v>4203</v>
      </c>
      <c r="R731" s="276">
        <v>141.84</v>
      </c>
      <c r="S731" s="280" t="s">
        <v>9</v>
      </c>
      <c r="T731" s="280" t="s">
        <v>4699</v>
      </c>
      <c r="V731" s="244"/>
      <c r="AC731" s="244"/>
    </row>
    <row r="732" spans="1:29" ht="15" x14ac:dyDescent="0.25">
      <c r="A732" s="250"/>
      <c r="B732" s="250"/>
      <c r="C732" s="250"/>
      <c r="D732" s="250"/>
      <c r="E732" s="250"/>
      <c r="F732" s="250"/>
      <c r="H732" s="244"/>
      <c r="J732" s="272" t="s">
        <v>4158</v>
      </c>
      <c r="K732" s="272" t="s">
        <v>4650</v>
      </c>
      <c r="L732" s="250" t="s">
        <v>4651</v>
      </c>
      <c r="M732" s="272" t="s">
        <v>4148</v>
      </c>
      <c r="N732" s="272" t="s">
        <v>4641</v>
      </c>
      <c r="O732" s="272" t="s">
        <v>4670</v>
      </c>
      <c r="P732" s="274">
        <v>201608</v>
      </c>
      <c r="Q732" s="272" t="s">
        <v>4203</v>
      </c>
      <c r="R732" s="276">
        <v>161.85</v>
      </c>
      <c r="S732" s="280" t="s">
        <v>9</v>
      </c>
      <c r="T732" s="280" t="s">
        <v>4699</v>
      </c>
      <c r="V732" s="244"/>
      <c r="AC732" s="244"/>
    </row>
    <row r="733" spans="1:29" ht="15" x14ac:dyDescent="0.25">
      <c r="A733" s="250"/>
      <c r="B733" s="250"/>
      <c r="C733" s="250"/>
      <c r="D733" s="250"/>
      <c r="E733" s="250"/>
      <c r="F733" s="250"/>
      <c r="H733" s="244"/>
      <c r="J733" s="272" t="s">
        <v>4158</v>
      </c>
      <c r="K733" s="272" t="s">
        <v>4650</v>
      </c>
      <c r="L733" s="250" t="s">
        <v>4651</v>
      </c>
      <c r="M733" s="272" t="s">
        <v>4137</v>
      </c>
      <c r="N733" s="272" t="s">
        <v>4638</v>
      </c>
      <c r="O733" s="272" t="s">
        <v>4670</v>
      </c>
      <c r="P733" s="274">
        <v>201609</v>
      </c>
      <c r="Q733" s="272" t="s">
        <v>4203</v>
      </c>
      <c r="R733" s="276">
        <v>91.76</v>
      </c>
      <c r="S733" s="280" t="s">
        <v>9</v>
      </c>
      <c r="T733" s="280" t="s">
        <v>4699</v>
      </c>
      <c r="V733" s="244"/>
      <c r="AC733" s="244"/>
    </row>
    <row r="734" spans="1:29" ht="15" x14ac:dyDescent="0.25">
      <c r="A734" s="250"/>
      <c r="B734" s="250"/>
      <c r="C734" s="250"/>
      <c r="D734" s="250"/>
      <c r="E734" s="250"/>
      <c r="F734" s="250"/>
      <c r="H734" s="244"/>
      <c r="J734" s="272" t="s">
        <v>4158</v>
      </c>
      <c r="K734" s="272" t="s">
        <v>4650</v>
      </c>
      <c r="L734" s="250" t="s">
        <v>4651</v>
      </c>
      <c r="M734" s="272" t="s">
        <v>4146</v>
      </c>
      <c r="N734" s="272" t="s">
        <v>4202</v>
      </c>
      <c r="O734" s="272" t="s">
        <v>4670</v>
      </c>
      <c r="P734" s="274">
        <v>201609</v>
      </c>
      <c r="Q734" s="272" t="s">
        <v>4203</v>
      </c>
      <c r="R734" s="276">
        <v>156.44999999999999</v>
      </c>
      <c r="S734" s="280" t="s">
        <v>9</v>
      </c>
      <c r="T734" s="280" t="s">
        <v>4699</v>
      </c>
      <c r="V734" s="244"/>
      <c r="AC734" s="244"/>
    </row>
    <row r="735" spans="1:29" ht="15" x14ac:dyDescent="0.25">
      <c r="A735" s="250"/>
      <c r="B735" s="250"/>
      <c r="C735" s="250"/>
      <c r="D735" s="250"/>
      <c r="E735" s="250"/>
      <c r="F735" s="250"/>
      <c r="H735" s="244"/>
      <c r="J735" s="272" t="s">
        <v>4158</v>
      </c>
      <c r="K735" s="272" t="s">
        <v>4650</v>
      </c>
      <c r="L735" s="250" t="s">
        <v>4651</v>
      </c>
      <c r="M735" s="272" t="s">
        <v>4147</v>
      </c>
      <c r="N735" s="272" t="s">
        <v>4210</v>
      </c>
      <c r="O735" s="272" t="s">
        <v>4670</v>
      </c>
      <c r="P735" s="274">
        <v>201609</v>
      </c>
      <c r="Q735" s="272" t="s">
        <v>4203</v>
      </c>
      <c r="R735" s="276">
        <v>81.78</v>
      </c>
      <c r="S735" s="280" t="s">
        <v>9</v>
      </c>
      <c r="T735" s="280" t="s">
        <v>4699</v>
      </c>
      <c r="V735" s="244"/>
      <c r="AC735" s="244"/>
    </row>
    <row r="736" spans="1:29" ht="15" x14ac:dyDescent="0.25">
      <c r="A736" s="250"/>
      <c r="B736" s="250"/>
      <c r="C736" s="250"/>
      <c r="D736" s="250"/>
      <c r="E736" s="250"/>
      <c r="F736" s="250"/>
      <c r="H736" s="244"/>
      <c r="J736" s="272" t="s">
        <v>4158</v>
      </c>
      <c r="K736" s="272" t="s">
        <v>4650</v>
      </c>
      <c r="L736" s="250" t="s">
        <v>4651</v>
      </c>
      <c r="M736" s="272" t="s">
        <v>4148</v>
      </c>
      <c r="N736" s="272" t="s">
        <v>4626</v>
      </c>
      <c r="O736" s="272" t="s">
        <v>4670</v>
      </c>
      <c r="P736" s="274">
        <v>201609</v>
      </c>
      <c r="Q736" s="272" t="s">
        <v>4203</v>
      </c>
      <c r="R736" s="276">
        <v>7.41</v>
      </c>
      <c r="S736" s="280" t="s">
        <v>9</v>
      </c>
      <c r="T736" s="280" t="s">
        <v>4699</v>
      </c>
      <c r="V736" s="244"/>
      <c r="AC736" s="244"/>
    </row>
    <row r="737" spans="1:29" ht="15" x14ac:dyDescent="0.25">
      <c r="A737" s="250"/>
      <c r="B737" s="250"/>
      <c r="C737" s="250"/>
      <c r="D737" s="250"/>
      <c r="E737" s="250"/>
      <c r="F737" s="250"/>
      <c r="H737" s="244"/>
      <c r="J737" s="272" t="s">
        <v>4158</v>
      </c>
      <c r="K737" s="272" t="s">
        <v>4650</v>
      </c>
      <c r="L737" s="250" t="s">
        <v>4651</v>
      </c>
      <c r="M737" s="272" t="s">
        <v>4148</v>
      </c>
      <c r="N737" s="272" t="s">
        <v>4641</v>
      </c>
      <c r="O737" s="272" t="s">
        <v>4670</v>
      </c>
      <c r="P737" s="274">
        <v>201609</v>
      </c>
      <c r="Q737" s="272" t="s">
        <v>4203</v>
      </c>
      <c r="R737" s="276">
        <v>35.32</v>
      </c>
      <c r="S737" s="280" t="s">
        <v>9</v>
      </c>
      <c r="T737" s="280" t="s">
        <v>4699</v>
      </c>
      <c r="V737" s="244"/>
      <c r="AC737" s="244"/>
    </row>
    <row r="738" spans="1:29" ht="15" x14ac:dyDescent="0.25">
      <c r="A738" s="250"/>
      <c r="B738" s="250"/>
      <c r="C738" s="250"/>
      <c r="D738" s="250"/>
      <c r="E738" s="250"/>
      <c r="F738" s="250"/>
      <c r="H738" s="244"/>
      <c r="J738" s="272" t="s">
        <v>4158</v>
      </c>
      <c r="K738" s="272" t="s">
        <v>4650</v>
      </c>
      <c r="L738" s="250" t="s">
        <v>4651</v>
      </c>
      <c r="M738" s="272" t="s">
        <v>4137</v>
      </c>
      <c r="N738" s="272" t="s">
        <v>4638</v>
      </c>
      <c r="O738" s="272" t="s">
        <v>4670</v>
      </c>
      <c r="P738" s="274">
        <v>201610</v>
      </c>
      <c r="Q738" s="272" t="s">
        <v>4203</v>
      </c>
      <c r="R738" s="276">
        <v>56.51</v>
      </c>
      <c r="S738" s="280" t="s">
        <v>9</v>
      </c>
      <c r="T738" s="280" t="s">
        <v>4699</v>
      </c>
      <c r="V738" s="244"/>
      <c r="AC738" s="244"/>
    </row>
    <row r="739" spans="1:29" ht="15" x14ac:dyDescent="0.25">
      <c r="A739" s="250"/>
      <c r="B739" s="250"/>
      <c r="C739" s="250"/>
      <c r="D739" s="250"/>
      <c r="E739" s="250"/>
      <c r="F739" s="250"/>
      <c r="H739" s="244"/>
      <c r="J739" s="272" t="s">
        <v>4158</v>
      </c>
      <c r="K739" s="272" t="s">
        <v>4650</v>
      </c>
      <c r="L739" s="250" t="s">
        <v>4651</v>
      </c>
      <c r="M739" s="272" t="s">
        <v>4146</v>
      </c>
      <c r="N739" s="272" t="s">
        <v>4202</v>
      </c>
      <c r="O739" s="272" t="s">
        <v>4670</v>
      </c>
      <c r="P739" s="274">
        <v>201610</v>
      </c>
      <c r="Q739" s="272" t="s">
        <v>4203</v>
      </c>
      <c r="R739" s="276">
        <v>211.19</v>
      </c>
      <c r="S739" s="280" t="s">
        <v>9</v>
      </c>
      <c r="T739" s="280" t="s">
        <v>4699</v>
      </c>
      <c r="V739" s="244"/>
      <c r="AC739" s="244"/>
    </row>
    <row r="740" spans="1:29" ht="15" x14ac:dyDescent="0.25">
      <c r="A740" s="250"/>
      <c r="B740" s="250"/>
      <c r="C740" s="250"/>
      <c r="D740" s="250"/>
      <c r="E740" s="250"/>
      <c r="F740" s="250"/>
      <c r="H740" s="244"/>
      <c r="J740" s="272" t="s">
        <v>4158</v>
      </c>
      <c r="K740" s="272" t="s">
        <v>4650</v>
      </c>
      <c r="L740" s="250" t="s">
        <v>4651</v>
      </c>
      <c r="M740" s="272" t="s">
        <v>4147</v>
      </c>
      <c r="N740" s="272" t="s">
        <v>4210</v>
      </c>
      <c r="O740" s="272" t="s">
        <v>4670</v>
      </c>
      <c r="P740" s="274">
        <v>201610</v>
      </c>
      <c r="Q740" s="272" t="s">
        <v>4203</v>
      </c>
      <c r="R740" s="276">
        <v>58.41</v>
      </c>
      <c r="S740" s="280" t="s">
        <v>9</v>
      </c>
      <c r="T740" s="280" t="s">
        <v>4699</v>
      </c>
      <c r="V740" s="244"/>
      <c r="AC740" s="244"/>
    </row>
    <row r="741" spans="1:29" ht="15" x14ac:dyDescent="0.25">
      <c r="A741" s="250"/>
      <c r="B741" s="250"/>
      <c r="C741" s="250"/>
      <c r="D741" s="250"/>
      <c r="E741" s="250"/>
      <c r="F741" s="250"/>
      <c r="H741" s="244"/>
      <c r="J741" s="272" t="s">
        <v>4158</v>
      </c>
      <c r="K741" s="272" t="s">
        <v>4650</v>
      </c>
      <c r="L741" s="250" t="s">
        <v>4651</v>
      </c>
      <c r="M741" s="272" t="s">
        <v>4148</v>
      </c>
      <c r="N741" s="272" t="s">
        <v>4641</v>
      </c>
      <c r="O741" s="272" t="s">
        <v>4670</v>
      </c>
      <c r="P741" s="274">
        <v>201610</v>
      </c>
      <c r="Q741" s="272" t="s">
        <v>4203</v>
      </c>
      <c r="R741" s="276">
        <v>40.270000000000003</v>
      </c>
      <c r="S741" s="280" t="s">
        <v>9</v>
      </c>
      <c r="T741" s="280" t="s">
        <v>4699</v>
      </c>
      <c r="V741" s="244"/>
      <c r="AC741" s="244"/>
    </row>
    <row r="742" spans="1:29" ht="15" x14ac:dyDescent="0.25">
      <c r="A742" s="250"/>
      <c r="B742" s="250"/>
      <c r="C742" s="250"/>
      <c r="D742" s="250"/>
      <c r="E742" s="250"/>
      <c r="F742" s="250"/>
      <c r="H742" s="244"/>
      <c r="J742" s="272" t="s">
        <v>4158</v>
      </c>
      <c r="K742" s="272" t="s">
        <v>4650</v>
      </c>
      <c r="L742" s="250" t="s">
        <v>4651</v>
      </c>
      <c r="M742" s="272" t="s">
        <v>4146</v>
      </c>
      <c r="N742" s="272" t="s">
        <v>4202</v>
      </c>
      <c r="O742" s="272" t="s">
        <v>4670</v>
      </c>
      <c r="P742" s="274">
        <v>201611</v>
      </c>
      <c r="Q742" s="272" t="s">
        <v>4203</v>
      </c>
      <c r="R742" s="276">
        <v>206.88</v>
      </c>
      <c r="S742" s="280" t="s">
        <v>9</v>
      </c>
      <c r="T742" s="280" t="s">
        <v>4699</v>
      </c>
      <c r="V742" s="244"/>
      <c r="AC742" s="244"/>
    </row>
    <row r="743" spans="1:29" ht="15" x14ac:dyDescent="0.25">
      <c r="A743" s="250"/>
      <c r="B743" s="250"/>
      <c r="C743" s="250"/>
      <c r="D743" s="250"/>
      <c r="E743" s="250"/>
      <c r="F743" s="250"/>
      <c r="H743" s="244"/>
      <c r="J743" s="272" t="s">
        <v>4158</v>
      </c>
      <c r="K743" s="272" t="s">
        <v>4650</v>
      </c>
      <c r="L743" s="250" t="s">
        <v>4651</v>
      </c>
      <c r="M743" s="272" t="s">
        <v>4147</v>
      </c>
      <c r="N743" s="272" t="s">
        <v>4210</v>
      </c>
      <c r="O743" s="272" t="s">
        <v>4670</v>
      </c>
      <c r="P743" s="274">
        <v>201611</v>
      </c>
      <c r="Q743" s="272" t="s">
        <v>4203</v>
      </c>
      <c r="R743" s="276">
        <v>103.57</v>
      </c>
      <c r="S743" s="280" t="s">
        <v>9</v>
      </c>
      <c r="T743" s="280" t="s">
        <v>4699</v>
      </c>
      <c r="V743" s="244"/>
      <c r="AC743" s="244"/>
    </row>
    <row r="744" spans="1:29" ht="15" x14ac:dyDescent="0.25">
      <c r="A744" s="250"/>
      <c r="B744" s="250"/>
      <c r="C744" s="250"/>
      <c r="D744" s="250"/>
      <c r="E744" s="250"/>
      <c r="F744" s="250"/>
      <c r="H744" s="244"/>
      <c r="J744" s="272" t="s">
        <v>4158</v>
      </c>
      <c r="K744" s="272" t="s">
        <v>4650</v>
      </c>
      <c r="L744" s="250" t="s">
        <v>4651</v>
      </c>
      <c r="M744" s="272" t="s">
        <v>4148</v>
      </c>
      <c r="N744" s="272" t="s">
        <v>4641</v>
      </c>
      <c r="O744" s="272" t="s">
        <v>4670</v>
      </c>
      <c r="P744" s="274">
        <v>201611</v>
      </c>
      <c r="Q744" s="272" t="s">
        <v>4203</v>
      </c>
      <c r="R744" s="276">
        <v>61.61</v>
      </c>
      <c r="S744" s="280" t="s">
        <v>9</v>
      </c>
      <c r="T744" s="280" t="s">
        <v>4699</v>
      </c>
      <c r="V744" s="244"/>
      <c r="AC744" s="244"/>
    </row>
    <row r="745" spans="1:29" ht="15" x14ac:dyDescent="0.25">
      <c r="A745" s="250"/>
      <c r="B745" s="250"/>
      <c r="C745" s="250"/>
      <c r="D745" s="250"/>
      <c r="E745" s="250"/>
      <c r="F745" s="250"/>
      <c r="H745" s="244"/>
      <c r="J745" s="272" t="s">
        <v>4158</v>
      </c>
      <c r="K745" s="272" t="s">
        <v>4650</v>
      </c>
      <c r="L745" s="250" t="s">
        <v>4651</v>
      </c>
      <c r="M745" s="272" t="s">
        <v>4146</v>
      </c>
      <c r="N745" s="272" t="s">
        <v>4202</v>
      </c>
      <c r="O745" s="272" t="s">
        <v>4670</v>
      </c>
      <c r="P745" s="274">
        <v>201612</v>
      </c>
      <c r="Q745" s="272" t="s">
        <v>4203</v>
      </c>
      <c r="R745" s="276">
        <v>486.2</v>
      </c>
      <c r="S745" s="280" t="s">
        <v>9</v>
      </c>
      <c r="T745" s="280" t="s">
        <v>4699</v>
      </c>
      <c r="V745" s="244"/>
      <c r="AC745" s="244"/>
    </row>
    <row r="746" spans="1:29" ht="15" x14ac:dyDescent="0.25">
      <c r="A746" s="250"/>
      <c r="B746" s="250"/>
      <c r="C746" s="250"/>
      <c r="D746" s="250"/>
      <c r="E746" s="250"/>
      <c r="F746" s="250"/>
      <c r="H746" s="244"/>
      <c r="J746" s="272" t="s">
        <v>4158</v>
      </c>
      <c r="K746" s="272" t="s">
        <v>4650</v>
      </c>
      <c r="L746" s="250" t="s">
        <v>4651</v>
      </c>
      <c r="M746" s="272" t="s">
        <v>4147</v>
      </c>
      <c r="N746" s="272" t="s">
        <v>4210</v>
      </c>
      <c r="O746" s="272" t="s">
        <v>4670</v>
      </c>
      <c r="P746" s="274">
        <v>201612</v>
      </c>
      <c r="Q746" s="272" t="s">
        <v>4203</v>
      </c>
      <c r="R746" s="276">
        <v>309.24</v>
      </c>
      <c r="S746" s="280" t="s">
        <v>9</v>
      </c>
      <c r="T746" s="280" t="s">
        <v>4699</v>
      </c>
      <c r="V746" s="244"/>
      <c r="AC746" s="244"/>
    </row>
    <row r="747" spans="1:29" ht="15" x14ac:dyDescent="0.25">
      <c r="A747" s="250"/>
      <c r="B747" s="250"/>
      <c r="C747" s="250"/>
      <c r="D747" s="250"/>
      <c r="E747" s="250"/>
      <c r="F747" s="250"/>
      <c r="H747" s="244"/>
      <c r="J747" s="272" t="s">
        <v>4158</v>
      </c>
      <c r="K747" s="272" t="s">
        <v>4661</v>
      </c>
      <c r="L747" s="250" t="s">
        <v>4662</v>
      </c>
      <c r="M747" s="272" t="s">
        <v>4100</v>
      </c>
      <c r="N747" s="272" t="s">
        <v>4220</v>
      </c>
      <c r="O747" s="272" t="s">
        <v>4670</v>
      </c>
      <c r="P747" s="274">
        <v>201207</v>
      </c>
      <c r="Q747" s="272" t="s">
        <v>4203</v>
      </c>
      <c r="R747" s="276">
        <v>113.7</v>
      </c>
      <c r="S747" s="280" t="s">
        <v>4701</v>
      </c>
      <c r="T747" s="280" t="s">
        <v>4699</v>
      </c>
      <c r="V747" s="244"/>
      <c r="AC747" s="244"/>
    </row>
    <row r="748" spans="1:29" ht="15" x14ac:dyDescent="0.25">
      <c r="A748" s="250"/>
      <c r="B748" s="250"/>
      <c r="C748" s="250"/>
      <c r="D748" s="250"/>
      <c r="E748" s="250"/>
      <c r="F748" s="250"/>
      <c r="H748" s="244"/>
      <c r="J748" s="272" t="s">
        <v>4158</v>
      </c>
      <c r="K748" s="272" t="s">
        <v>4661</v>
      </c>
      <c r="L748" s="250" t="s">
        <v>4662</v>
      </c>
      <c r="M748" s="272" t="s">
        <v>4100</v>
      </c>
      <c r="N748" s="272" t="s">
        <v>4228</v>
      </c>
      <c r="O748" s="272" t="s">
        <v>4670</v>
      </c>
      <c r="P748" s="274">
        <v>201207</v>
      </c>
      <c r="Q748" s="272" t="s">
        <v>4203</v>
      </c>
      <c r="R748" s="276">
        <v>54.8</v>
      </c>
      <c r="S748" s="280" t="s">
        <v>4701</v>
      </c>
      <c r="T748" s="280" t="s">
        <v>4699</v>
      </c>
      <c r="V748" s="244"/>
      <c r="AC748" s="244"/>
    </row>
    <row r="749" spans="1:29" ht="15" x14ac:dyDescent="0.25">
      <c r="A749" s="250"/>
      <c r="B749" s="250"/>
      <c r="C749" s="250"/>
      <c r="D749" s="250"/>
      <c r="E749" s="250"/>
      <c r="F749" s="250"/>
      <c r="H749" s="244"/>
      <c r="J749" s="272" t="s">
        <v>4158</v>
      </c>
      <c r="K749" s="272" t="s">
        <v>4661</v>
      </c>
      <c r="L749" s="250" t="s">
        <v>4662</v>
      </c>
      <c r="M749" s="272" t="s">
        <v>4129</v>
      </c>
      <c r="N749" s="272" t="s">
        <v>4245</v>
      </c>
      <c r="O749" s="272" t="s">
        <v>4670</v>
      </c>
      <c r="P749" s="274">
        <v>201207</v>
      </c>
      <c r="Q749" s="272" t="s">
        <v>4203</v>
      </c>
      <c r="R749" s="276">
        <v>25.65</v>
      </c>
      <c r="S749" s="280" t="s">
        <v>4701</v>
      </c>
      <c r="T749" s="280" t="s">
        <v>4699</v>
      </c>
      <c r="V749" s="244"/>
      <c r="AC749" s="244"/>
    </row>
    <row r="750" spans="1:29" ht="15" x14ac:dyDescent="0.25">
      <c r="A750" s="250"/>
      <c r="B750" s="250"/>
      <c r="C750" s="250"/>
      <c r="D750" s="250"/>
      <c r="E750" s="250"/>
      <c r="F750" s="250"/>
      <c r="H750" s="244"/>
      <c r="J750" s="272" t="s">
        <v>4158</v>
      </c>
      <c r="K750" s="272" t="s">
        <v>4661</v>
      </c>
      <c r="L750" s="250" t="s">
        <v>4662</v>
      </c>
      <c r="M750" s="272" t="s">
        <v>4100</v>
      </c>
      <c r="N750" s="272" t="s">
        <v>4230</v>
      </c>
      <c r="O750" s="272" t="s">
        <v>4670</v>
      </c>
      <c r="P750" s="274">
        <v>201209</v>
      </c>
      <c r="Q750" s="272" t="s">
        <v>4203</v>
      </c>
      <c r="R750" s="276">
        <v>-3.53</v>
      </c>
      <c r="S750" s="280" t="s">
        <v>4701</v>
      </c>
      <c r="T750" s="280" t="s">
        <v>4699</v>
      </c>
      <c r="V750" s="244"/>
      <c r="AC750" s="244"/>
    </row>
    <row r="751" spans="1:29" ht="15" x14ac:dyDescent="0.25">
      <c r="A751" s="250"/>
      <c r="B751" s="250"/>
      <c r="C751" s="250"/>
      <c r="D751" s="250"/>
      <c r="E751" s="250"/>
      <c r="F751" s="250"/>
      <c r="H751" s="244"/>
      <c r="J751" s="272" t="s">
        <v>4158</v>
      </c>
      <c r="K751" s="272" t="s">
        <v>4661</v>
      </c>
      <c r="L751" s="250" t="s">
        <v>4662</v>
      </c>
      <c r="M751" s="272" t="s">
        <v>4131</v>
      </c>
      <c r="N751" s="272" t="s">
        <v>4266</v>
      </c>
      <c r="O751" s="272" t="s">
        <v>4670</v>
      </c>
      <c r="P751" s="274">
        <v>201209</v>
      </c>
      <c r="Q751" s="272" t="s">
        <v>4203</v>
      </c>
      <c r="R751" s="276">
        <v>-1.23</v>
      </c>
      <c r="S751" s="280" t="s">
        <v>4701</v>
      </c>
      <c r="T751" s="280" t="s">
        <v>4699</v>
      </c>
      <c r="V751" s="244"/>
      <c r="AC751" s="244"/>
    </row>
    <row r="752" spans="1:29" ht="15" x14ac:dyDescent="0.25">
      <c r="A752" s="250"/>
      <c r="B752" s="250"/>
      <c r="C752" s="250"/>
      <c r="D752" s="250"/>
      <c r="E752" s="250"/>
      <c r="F752" s="250"/>
      <c r="H752" s="244"/>
      <c r="J752" s="272" t="s">
        <v>4158</v>
      </c>
      <c r="K752" s="272" t="s">
        <v>4661</v>
      </c>
      <c r="L752" s="250" t="s">
        <v>4662</v>
      </c>
      <c r="M752" s="272" t="s">
        <v>4134</v>
      </c>
      <c r="N752" s="272" t="s">
        <v>4285</v>
      </c>
      <c r="O752" s="272" t="s">
        <v>4670</v>
      </c>
      <c r="P752" s="274">
        <v>201303</v>
      </c>
      <c r="Q752" s="272" t="s">
        <v>4203</v>
      </c>
      <c r="R752" s="276">
        <v>1.88</v>
      </c>
      <c r="S752" s="280" t="s">
        <v>4701</v>
      </c>
      <c r="T752" s="280" t="s">
        <v>4699</v>
      </c>
      <c r="V752" s="244"/>
      <c r="AC752" s="244"/>
    </row>
    <row r="753" spans="1:29" ht="15" x14ac:dyDescent="0.25">
      <c r="A753" s="250"/>
      <c r="B753" s="250"/>
      <c r="C753" s="250"/>
      <c r="D753" s="250"/>
      <c r="E753" s="250"/>
      <c r="F753" s="250"/>
      <c r="H753" s="244"/>
      <c r="J753" s="272" t="s">
        <v>4158</v>
      </c>
      <c r="K753" s="272" t="s">
        <v>4661</v>
      </c>
      <c r="L753" s="250" t="s">
        <v>4662</v>
      </c>
      <c r="M753" s="272" t="s">
        <v>4134</v>
      </c>
      <c r="N753" s="272" t="s">
        <v>4287</v>
      </c>
      <c r="O753" s="272" t="s">
        <v>4670</v>
      </c>
      <c r="P753" s="274">
        <v>201304</v>
      </c>
      <c r="Q753" s="272" t="s">
        <v>4203</v>
      </c>
      <c r="R753" s="276">
        <v>4.63</v>
      </c>
      <c r="S753" s="280" t="s">
        <v>4701</v>
      </c>
      <c r="T753" s="280" t="s">
        <v>4699</v>
      </c>
      <c r="V753" s="244"/>
      <c r="AC753" s="244"/>
    </row>
    <row r="754" spans="1:29" ht="15" x14ac:dyDescent="0.25">
      <c r="A754" s="250"/>
      <c r="B754" s="250"/>
      <c r="C754" s="250"/>
      <c r="D754" s="250"/>
      <c r="E754" s="250"/>
      <c r="F754" s="250"/>
      <c r="H754" s="244"/>
      <c r="J754" s="272" t="s">
        <v>4158</v>
      </c>
      <c r="K754" s="272" t="s">
        <v>4661</v>
      </c>
      <c r="L754" s="250" t="s">
        <v>4662</v>
      </c>
      <c r="M754" s="272" t="s">
        <v>4100</v>
      </c>
      <c r="N754" s="272" t="s">
        <v>4213</v>
      </c>
      <c r="O754" s="272" t="s">
        <v>4670</v>
      </c>
      <c r="P754" s="274">
        <v>201307</v>
      </c>
      <c r="Q754" s="272" t="s">
        <v>4203</v>
      </c>
      <c r="R754" s="276">
        <v>8.66</v>
      </c>
      <c r="S754" s="280" t="s">
        <v>4701</v>
      </c>
      <c r="T754" s="280" t="s">
        <v>4699</v>
      </c>
      <c r="V754" s="244"/>
      <c r="AC754" s="244"/>
    </row>
    <row r="755" spans="1:29" ht="15" x14ac:dyDescent="0.25">
      <c r="A755" s="250"/>
      <c r="B755" s="250"/>
      <c r="C755" s="250"/>
      <c r="D755" s="250"/>
      <c r="E755" s="250"/>
      <c r="F755" s="250"/>
      <c r="H755" s="244"/>
      <c r="J755" s="272" t="s">
        <v>4158</v>
      </c>
      <c r="K755" s="272" t="s">
        <v>4661</v>
      </c>
      <c r="L755" s="250" t="s">
        <v>4662</v>
      </c>
      <c r="M755" s="272" t="s">
        <v>4133</v>
      </c>
      <c r="N755" s="272" t="s">
        <v>4249</v>
      </c>
      <c r="O755" s="272" t="s">
        <v>4670</v>
      </c>
      <c r="P755" s="274">
        <v>201307</v>
      </c>
      <c r="Q755" s="272" t="s">
        <v>4203</v>
      </c>
      <c r="R755" s="276">
        <v>18.25</v>
      </c>
      <c r="S755" s="280" t="s">
        <v>4701</v>
      </c>
      <c r="T755" s="280" t="s">
        <v>4699</v>
      </c>
      <c r="V755" s="244"/>
      <c r="AC755" s="244"/>
    </row>
    <row r="756" spans="1:29" ht="15" x14ac:dyDescent="0.25">
      <c r="A756" s="250"/>
      <c r="B756" s="250"/>
      <c r="C756" s="250"/>
      <c r="D756" s="250"/>
      <c r="E756" s="250"/>
      <c r="F756" s="250"/>
      <c r="H756" s="244"/>
      <c r="J756" s="272" t="s">
        <v>4158</v>
      </c>
      <c r="K756" s="272" t="s">
        <v>4661</v>
      </c>
      <c r="L756" s="250" t="s">
        <v>4662</v>
      </c>
      <c r="M756" s="272" t="s">
        <v>4133</v>
      </c>
      <c r="N756" s="272" t="s">
        <v>4249</v>
      </c>
      <c r="O756" s="272" t="s">
        <v>4670</v>
      </c>
      <c r="P756" s="274">
        <v>201308</v>
      </c>
      <c r="Q756" s="272" t="s">
        <v>4203</v>
      </c>
      <c r="R756" s="276">
        <v>7.48</v>
      </c>
      <c r="S756" s="280" t="s">
        <v>4701</v>
      </c>
      <c r="T756" s="280" t="s">
        <v>4699</v>
      </c>
      <c r="V756" s="244"/>
      <c r="AC756" s="244"/>
    </row>
    <row r="757" spans="1:29" ht="15" x14ac:dyDescent="0.25">
      <c r="A757" s="250"/>
      <c r="B757" s="250"/>
      <c r="C757" s="250"/>
      <c r="D757" s="250"/>
      <c r="E757" s="250"/>
      <c r="F757" s="250"/>
      <c r="H757" s="244"/>
      <c r="J757" s="272" t="s">
        <v>4158</v>
      </c>
      <c r="K757" s="272" t="s">
        <v>4661</v>
      </c>
      <c r="L757" s="250" t="s">
        <v>4662</v>
      </c>
      <c r="M757" s="272" t="s">
        <v>4134</v>
      </c>
      <c r="N757" s="272" t="s">
        <v>4289</v>
      </c>
      <c r="O757" s="272" t="s">
        <v>4670</v>
      </c>
      <c r="P757" s="274">
        <v>201308</v>
      </c>
      <c r="Q757" s="272" t="s">
        <v>4203</v>
      </c>
      <c r="R757" s="276">
        <v>9.27</v>
      </c>
      <c r="S757" s="280" t="s">
        <v>4701</v>
      </c>
      <c r="T757" s="280" t="s">
        <v>4699</v>
      </c>
      <c r="V757" s="244"/>
      <c r="AC757" s="244"/>
    </row>
    <row r="758" spans="1:29" ht="15" x14ac:dyDescent="0.25">
      <c r="A758" s="250"/>
      <c r="B758" s="250"/>
      <c r="C758" s="250"/>
      <c r="D758" s="250"/>
      <c r="E758" s="250"/>
      <c r="F758" s="250"/>
      <c r="H758" s="244"/>
      <c r="J758" s="272" t="s">
        <v>4158</v>
      </c>
      <c r="K758" s="272" t="s">
        <v>4661</v>
      </c>
      <c r="L758" s="250" t="s">
        <v>4662</v>
      </c>
      <c r="M758" s="272" t="s">
        <v>4133</v>
      </c>
      <c r="N758" s="272" t="s">
        <v>4256</v>
      </c>
      <c r="O758" s="272" t="s">
        <v>4670</v>
      </c>
      <c r="P758" s="274">
        <v>201309</v>
      </c>
      <c r="Q758" s="272" t="s">
        <v>4203</v>
      </c>
      <c r="R758" s="276">
        <v>1.49</v>
      </c>
      <c r="S758" s="280" t="s">
        <v>4701</v>
      </c>
      <c r="T758" s="280" t="s">
        <v>4699</v>
      </c>
      <c r="V758" s="244"/>
      <c r="AC758" s="244"/>
    </row>
    <row r="759" spans="1:29" ht="15" x14ac:dyDescent="0.25">
      <c r="A759" s="250"/>
      <c r="B759" s="250"/>
      <c r="C759" s="250"/>
      <c r="D759" s="250"/>
      <c r="E759" s="250"/>
      <c r="F759" s="250"/>
      <c r="H759" s="244"/>
      <c r="J759" s="272" t="s">
        <v>4158</v>
      </c>
      <c r="K759" s="272" t="s">
        <v>4661</v>
      </c>
      <c r="L759" s="250" t="s">
        <v>4662</v>
      </c>
      <c r="M759" s="272" t="s">
        <v>4134</v>
      </c>
      <c r="N759" s="272" t="s">
        <v>4299</v>
      </c>
      <c r="O759" s="272" t="s">
        <v>4670</v>
      </c>
      <c r="P759" s="274">
        <v>201310</v>
      </c>
      <c r="Q759" s="272" t="s">
        <v>4203</v>
      </c>
      <c r="R759" s="276">
        <v>1.74</v>
      </c>
      <c r="S759" s="280" t="s">
        <v>4701</v>
      </c>
      <c r="T759" s="280" t="s">
        <v>4699</v>
      </c>
      <c r="V759" s="244"/>
      <c r="AC759" s="244"/>
    </row>
    <row r="760" spans="1:29" ht="15" x14ac:dyDescent="0.25">
      <c r="A760" s="250"/>
      <c r="B760" s="250"/>
      <c r="C760" s="250"/>
      <c r="D760" s="250"/>
      <c r="E760" s="250"/>
      <c r="F760" s="250"/>
      <c r="H760" s="244"/>
      <c r="J760" s="272" t="s">
        <v>4158</v>
      </c>
      <c r="K760" s="272" t="s">
        <v>4661</v>
      </c>
      <c r="L760" s="250" t="s">
        <v>4662</v>
      </c>
      <c r="M760" s="272" t="s">
        <v>4139</v>
      </c>
      <c r="N760" s="272" t="s">
        <v>4315</v>
      </c>
      <c r="O760" s="272" t="s">
        <v>4670</v>
      </c>
      <c r="P760" s="274">
        <v>201402</v>
      </c>
      <c r="Q760" s="272" t="s">
        <v>4203</v>
      </c>
      <c r="R760" s="276">
        <v>18.25</v>
      </c>
      <c r="S760" s="280" t="s">
        <v>4701</v>
      </c>
      <c r="T760" s="280" t="s">
        <v>4699</v>
      </c>
      <c r="V760" s="244"/>
      <c r="AC760" s="244"/>
    </row>
    <row r="761" spans="1:29" ht="15" x14ac:dyDescent="0.25">
      <c r="A761" s="250"/>
      <c r="B761" s="250"/>
      <c r="C761" s="250"/>
      <c r="D761" s="250"/>
      <c r="E761" s="250"/>
      <c r="F761" s="250"/>
      <c r="H761" s="244"/>
      <c r="J761" s="272" t="s">
        <v>4158</v>
      </c>
      <c r="K761" s="272" t="s">
        <v>4661</v>
      </c>
      <c r="L761" s="250" t="s">
        <v>4662</v>
      </c>
      <c r="M761" s="272" t="s">
        <v>4139</v>
      </c>
      <c r="N761" s="272" t="s">
        <v>4315</v>
      </c>
      <c r="O761" s="272" t="s">
        <v>4670</v>
      </c>
      <c r="P761" s="274">
        <v>201403</v>
      </c>
      <c r="Q761" s="272" t="s">
        <v>4203</v>
      </c>
      <c r="R761" s="276">
        <v>13.69</v>
      </c>
      <c r="S761" s="280" t="s">
        <v>4701</v>
      </c>
      <c r="T761" s="280" t="s">
        <v>4699</v>
      </c>
      <c r="V761" s="244"/>
      <c r="AC761" s="244"/>
    </row>
    <row r="762" spans="1:29" ht="15" x14ac:dyDescent="0.25">
      <c r="A762" s="250"/>
      <c r="B762" s="250"/>
      <c r="C762" s="250"/>
      <c r="D762" s="250"/>
      <c r="E762" s="250"/>
      <c r="F762" s="250"/>
      <c r="H762" s="244"/>
      <c r="J762" s="272" t="s">
        <v>4158</v>
      </c>
      <c r="K762" s="272" t="s">
        <v>4661</v>
      </c>
      <c r="L762" s="250" t="s">
        <v>4662</v>
      </c>
      <c r="M762" s="272" t="s">
        <v>4139</v>
      </c>
      <c r="N762" s="272" t="s">
        <v>4316</v>
      </c>
      <c r="O762" s="272" t="s">
        <v>4670</v>
      </c>
      <c r="P762" s="274">
        <v>201403</v>
      </c>
      <c r="Q762" s="272" t="s">
        <v>4203</v>
      </c>
      <c r="R762" s="276">
        <v>16.190000000000001</v>
      </c>
      <c r="S762" s="280" t="s">
        <v>4701</v>
      </c>
      <c r="T762" s="280" t="s">
        <v>4699</v>
      </c>
      <c r="V762" s="244"/>
      <c r="AC762" s="244"/>
    </row>
    <row r="763" spans="1:29" ht="15" x14ac:dyDescent="0.25">
      <c r="A763" s="250"/>
      <c r="B763" s="250"/>
      <c r="C763" s="250"/>
      <c r="D763" s="250"/>
      <c r="E763" s="250"/>
      <c r="F763" s="250"/>
      <c r="H763" s="244"/>
      <c r="J763" s="272" t="s">
        <v>4158</v>
      </c>
      <c r="K763" s="272" t="s">
        <v>4661</v>
      </c>
      <c r="L763" s="250" t="s">
        <v>4662</v>
      </c>
      <c r="M763" s="272" t="s">
        <v>4139</v>
      </c>
      <c r="N763" s="272" t="s">
        <v>4314</v>
      </c>
      <c r="O763" s="272" t="s">
        <v>4670</v>
      </c>
      <c r="P763" s="274">
        <v>201404</v>
      </c>
      <c r="Q763" s="272" t="s">
        <v>4203</v>
      </c>
      <c r="R763" s="276">
        <v>0.53</v>
      </c>
      <c r="S763" s="280" t="s">
        <v>4701</v>
      </c>
      <c r="T763" s="280" t="s">
        <v>4699</v>
      </c>
      <c r="V763" s="244"/>
      <c r="AC763" s="244"/>
    </row>
    <row r="764" spans="1:29" ht="15" x14ac:dyDescent="0.25">
      <c r="A764" s="250"/>
      <c r="B764" s="250"/>
      <c r="C764" s="250"/>
      <c r="D764" s="250"/>
      <c r="E764" s="250"/>
      <c r="F764" s="250"/>
      <c r="H764" s="244"/>
      <c r="J764" s="272" t="s">
        <v>4158</v>
      </c>
      <c r="K764" s="272" t="s">
        <v>4661</v>
      </c>
      <c r="L764" s="250" t="s">
        <v>4662</v>
      </c>
      <c r="M764" s="272" t="s">
        <v>4138</v>
      </c>
      <c r="N764" s="272" t="s">
        <v>4327</v>
      </c>
      <c r="O764" s="272" t="s">
        <v>4670</v>
      </c>
      <c r="P764" s="274">
        <v>201408</v>
      </c>
      <c r="Q764" s="272" t="s">
        <v>4203</v>
      </c>
      <c r="R764" s="276">
        <v>8.36</v>
      </c>
      <c r="S764" s="280" t="s">
        <v>4701</v>
      </c>
      <c r="T764" s="280" t="s">
        <v>4699</v>
      </c>
      <c r="V764" s="244"/>
      <c r="AC764" s="244"/>
    </row>
    <row r="765" spans="1:29" ht="15" x14ac:dyDescent="0.25">
      <c r="A765" s="250"/>
      <c r="B765" s="250"/>
      <c r="C765" s="250"/>
      <c r="D765" s="250"/>
      <c r="E765" s="250"/>
      <c r="F765" s="250"/>
      <c r="H765" s="244"/>
      <c r="J765" s="272" t="s">
        <v>4158</v>
      </c>
      <c r="K765" s="272" t="s">
        <v>4661</v>
      </c>
      <c r="L765" s="250" t="s">
        <v>4662</v>
      </c>
      <c r="M765" s="272" t="s">
        <v>4138</v>
      </c>
      <c r="N765" s="272" t="s">
        <v>4333</v>
      </c>
      <c r="O765" s="272" t="s">
        <v>4670</v>
      </c>
      <c r="P765" s="274">
        <v>201408</v>
      </c>
      <c r="Q765" s="272" t="s">
        <v>4203</v>
      </c>
      <c r="R765" s="276">
        <v>2</v>
      </c>
      <c r="S765" s="280" t="s">
        <v>4701</v>
      </c>
      <c r="T765" s="280" t="s">
        <v>4699</v>
      </c>
      <c r="V765" s="244"/>
      <c r="AC765" s="244"/>
    </row>
    <row r="766" spans="1:29" ht="15" x14ac:dyDescent="0.25">
      <c r="A766" s="250"/>
      <c r="B766" s="250"/>
      <c r="C766" s="250"/>
      <c r="D766" s="250"/>
      <c r="E766" s="250"/>
      <c r="F766" s="250"/>
      <c r="H766" s="244"/>
      <c r="J766" s="272" t="s">
        <v>4158</v>
      </c>
      <c r="K766" s="272" t="s">
        <v>4661</v>
      </c>
      <c r="L766" s="250" t="s">
        <v>4662</v>
      </c>
      <c r="M766" s="272" t="s">
        <v>4140</v>
      </c>
      <c r="N766" s="272" t="s">
        <v>4345</v>
      </c>
      <c r="O766" s="272" t="s">
        <v>4670</v>
      </c>
      <c r="P766" s="274">
        <v>201410</v>
      </c>
      <c r="Q766" s="272" t="s">
        <v>4203</v>
      </c>
      <c r="R766" s="276">
        <v>13.28</v>
      </c>
      <c r="S766" s="280" t="s">
        <v>4701</v>
      </c>
      <c r="T766" s="280" t="s">
        <v>4699</v>
      </c>
      <c r="V766" s="244"/>
      <c r="AC766" s="244"/>
    </row>
    <row r="767" spans="1:29" ht="15" x14ac:dyDescent="0.25">
      <c r="A767" s="250"/>
      <c r="B767" s="250"/>
      <c r="C767" s="250"/>
      <c r="D767" s="250"/>
      <c r="E767" s="250"/>
      <c r="F767" s="250"/>
      <c r="H767" s="244"/>
      <c r="J767" s="272" t="s">
        <v>4158</v>
      </c>
      <c r="K767" s="272" t="s">
        <v>4661</v>
      </c>
      <c r="L767" s="250" t="s">
        <v>4662</v>
      </c>
      <c r="M767" s="272" t="s">
        <v>4140</v>
      </c>
      <c r="N767" s="272" t="s">
        <v>4345</v>
      </c>
      <c r="O767" s="272" t="s">
        <v>4670</v>
      </c>
      <c r="P767" s="274">
        <v>201411</v>
      </c>
      <c r="Q767" s="272" t="s">
        <v>4203</v>
      </c>
      <c r="R767" s="276">
        <v>5.24</v>
      </c>
      <c r="S767" s="280" t="s">
        <v>4701</v>
      </c>
      <c r="T767" s="280" t="s">
        <v>4699</v>
      </c>
      <c r="V767" s="244"/>
      <c r="AC767" s="244"/>
    </row>
    <row r="768" spans="1:29" ht="15" x14ac:dyDescent="0.25">
      <c r="A768" s="250"/>
      <c r="B768" s="250"/>
      <c r="C768" s="250"/>
      <c r="D768" s="250"/>
      <c r="E768" s="250"/>
      <c r="F768" s="250"/>
      <c r="H768" s="244"/>
      <c r="J768" s="272" t="s">
        <v>4158</v>
      </c>
      <c r="K768" s="272" t="s">
        <v>4661</v>
      </c>
      <c r="L768" s="250" t="s">
        <v>4662</v>
      </c>
      <c r="M768" s="272" t="s">
        <v>4141</v>
      </c>
      <c r="N768" s="272" t="s">
        <v>4348</v>
      </c>
      <c r="O768" s="272" t="s">
        <v>4670</v>
      </c>
      <c r="P768" s="274">
        <v>201503</v>
      </c>
      <c r="Q768" s="272" t="s">
        <v>4203</v>
      </c>
      <c r="R768" s="276">
        <v>44.38</v>
      </c>
      <c r="S768" s="280" t="s">
        <v>4701</v>
      </c>
      <c r="T768" s="280" t="s">
        <v>4699</v>
      </c>
      <c r="V768" s="244"/>
      <c r="AC768" s="244"/>
    </row>
    <row r="769" spans="1:29" ht="15" x14ac:dyDescent="0.25">
      <c r="A769" s="250"/>
      <c r="B769" s="250"/>
      <c r="C769" s="250"/>
      <c r="D769" s="250"/>
      <c r="E769" s="250"/>
      <c r="F769" s="250"/>
      <c r="H769" s="244"/>
      <c r="J769" s="272" t="s">
        <v>4158</v>
      </c>
      <c r="K769" s="272" t="s">
        <v>4661</v>
      </c>
      <c r="L769" s="250" t="s">
        <v>4662</v>
      </c>
      <c r="M769" s="272" t="s">
        <v>4141</v>
      </c>
      <c r="N769" s="272" t="s">
        <v>4357</v>
      </c>
      <c r="O769" s="272" t="s">
        <v>4670</v>
      </c>
      <c r="P769" s="274">
        <v>201507</v>
      </c>
      <c r="Q769" s="272" t="s">
        <v>4203</v>
      </c>
      <c r="R769" s="276">
        <v>1.1499999999999999</v>
      </c>
      <c r="S769" s="280" t="s">
        <v>4701</v>
      </c>
      <c r="T769" s="280" t="s">
        <v>4699</v>
      </c>
      <c r="V769" s="244"/>
      <c r="AC769" s="244"/>
    </row>
    <row r="770" spans="1:29" ht="15" x14ac:dyDescent="0.25">
      <c r="A770" s="250"/>
      <c r="B770" s="250"/>
      <c r="C770" s="250"/>
      <c r="D770" s="250"/>
      <c r="E770" s="250"/>
      <c r="F770" s="250"/>
      <c r="H770" s="244"/>
      <c r="J770" s="272" t="s">
        <v>4158</v>
      </c>
      <c r="K770" s="272" t="s">
        <v>4661</v>
      </c>
      <c r="L770" s="250" t="s">
        <v>4662</v>
      </c>
      <c r="M770" s="272" t="s">
        <v>4141</v>
      </c>
      <c r="N770" s="272" t="s">
        <v>4358</v>
      </c>
      <c r="O770" s="272" t="s">
        <v>4670</v>
      </c>
      <c r="P770" s="274">
        <v>201507</v>
      </c>
      <c r="Q770" s="272" t="s">
        <v>4203</v>
      </c>
      <c r="R770" s="276">
        <v>4.24</v>
      </c>
      <c r="S770" s="280" t="s">
        <v>4701</v>
      </c>
      <c r="T770" s="280" t="s">
        <v>4699</v>
      </c>
      <c r="V770" s="244"/>
      <c r="AC770" s="244"/>
    </row>
    <row r="771" spans="1:29" ht="15" x14ac:dyDescent="0.25">
      <c r="A771" s="250"/>
      <c r="B771" s="250"/>
      <c r="C771" s="250"/>
      <c r="D771" s="250"/>
      <c r="E771" s="250"/>
      <c r="F771" s="250"/>
      <c r="H771" s="244"/>
      <c r="J771" s="272" t="s">
        <v>4158</v>
      </c>
      <c r="K771" s="272" t="s">
        <v>4661</v>
      </c>
      <c r="L771" s="250" t="s">
        <v>4662</v>
      </c>
      <c r="M771" s="272" t="s">
        <v>4143</v>
      </c>
      <c r="N771" s="272" t="s">
        <v>4392</v>
      </c>
      <c r="O771" s="272" t="s">
        <v>4670</v>
      </c>
      <c r="P771" s="274">
        <v>201508</v>
      </c>
      <c r="Q771" s="272" t="s">
        <v>4203</v>
      </c>
      <c r="R771" s="276">
        <v>10.18</v>
      </c>
      <c r="S771" s="280" t="s">
        <v>4701</v>
      </c>
      <c r="T771" s="280" t="s">
        <v>4699</v>
      </c>
      <c r="V771" s="244"/>
      <c r="AC771" s="244"/>
    </row>
    <row r="772" spans="1:29" ht="15" x14ac:dyDescent="0.25">
      <c r="A772" s="250"/>
      <c r="B772" s="250"/>
      <c r="C772" s="250"/>
      <c r="D772" s="250"/>
      <c r="E772" s="250"/>
      <c r="F772" s="250"/>
      <c r="H772" s="244"/>
      <c r="J772" s="272" t="s">
        <v>4158</v>
      </c>
      <c r="K772" s="272" t="s">
        <v>4661</v>
      </c>
      <c r="L772" s="250" t="s">
        <v>4662</v>
      </c>
      <c r="M772" s="272" t="s">
        <v>4141</v>
      </c>
      <c r="N772" s="272" t="s">
        <v>4359</v>
      </c>
      <c r="O772" s="272" t="s">
        <v>4670</v>
      </c>
      <c r="P772" s="274">
        <v>201509</v>
      </c>
      <c r="Q772" s="272" t="s">
        <v>4203</v>
      </c>
      <c r="R772" s="276">
        <v>0.53</v>
      </c>
      <c r="S772" s="280" t="s">
        <v>4701</v>
      </c>
      <c r="T772" s="280" t="s">
        <v>4699</v>
      </c>
      <c r="V772" s="244"/>
      <c r="AC772" s="244"/>
    </row>
    <row r="773" spans="1:29" ht="15" x14ac:dyDescent="0.25">
      <c r="A773" s="250"/>
      <c r="B773" s="250"/>
      <c r="C773" s="250"/>
      <c r="D773" s="250"/>
      <c r="E773" s="250"/>
      <c r="F773" s="250"/>
      <c r="H773" s="244"/>
      <c r="J773" s="272" t="s">
        <v>4158</v>
      </c>
      <c r="K773" s="272" t="s">
        <v>4661</v>
      </c>
      <c r="L773" s="250" t="s">
        <v>4662</v>
      </c>
      <c r="M773" s="272" t="s">
        <v>4143</v>
      </c>
      <c r="N773" s="272" t="s">
        <v>4400</v>
      </c>
      <c r="O773" s="272" t="s">
        <v>4670</v>
      </c>
      <c r="P773" s="274">
        <v>201510</v>
      </c>
      <c r="Q773" s="272" t="s">
        <v>4203</v>
      </c>
      <c r="R773" s="276">
        <v>17.739999999999998</v>
      </c>
      <c r="S773" s="280" t="s">
        <v>4701</v>
      </c>
      <c r="T773" s="280" t="s">
        <v>4699</v>
      </c>
      <c r="V773" s="244"/>
      <c r="AC773" s="244"/>
    </row>
    <row r="774" spans="1:29" ht="15" x14ac:dyDescent="0.25">
      <c r="A774" s="250"/>
      <c r="B774" s="250"/>
      <c r="C774" s="250"/>
      <c r="D774" s="250"/>
      <c r="E774" s="250"/>
      <c r="F774" s="250"/>
      <c r="H774" s="244"/>
      <c r="J774" s="272" t="s">
        <v>4158</v>
      </c>
      <c r="K774" s="272" t="s">
        <v>4661</v>
      </c>
      <c r="L774" s="250" t="s">
        <v>4662</v>
      </c>
      <c r="M774" s="272" t="s">
        <v>4143</v>
      </c>
      <c r="N774" s="272" t="s">
        <v>4402</v>
      </c>
      <c r="O774" s="272" t="s">
        <v>4670</v>
      </c>
      <c r="P774" s="274">
        <v>201510</v>
      </c>
      <c r="Q774" s="272" t="s">
        <v>4203</v>
      </c>
      <c r="R774" s="276">
        <v>0.51</v>
      </c>
      <c r="S774" s="280" t="s">
        <v>4701</v>
      </c>
      <c r="T774" s="280" t="s">
        <v>4699</v>
      </c>
      <c r="V774" s="244"/>
      <c r="AC774" s="244"/>
    </row>
    <row r="775" spans="1:29" ht="15" x14ac:dyDescent="0.25">
      <c r="A775" s="250"/>
      <c r="B775" s="250"/>
      <c r="C775" s="250"/>
      <c r="D775" s="250"/>
      <c r="E775" s="250"/>
      <c r="F775" s="250"/>
      <c r="H775" s="244"/>
      <c r="J775" s="272" t="s">
        <v>4158</v>
      </c>
      <c r="K775" s="272" t="s">
        <v>4661</v>
      </c>
      <c r="L775" s="250" t="s">
        <v>4662</v>
      </c>
      <c r="M775" s="272" t="s">
        <v>4143</v>
      </c>
      <c r="N775" s="272" t="s">
        <v>4403</v>
      </c>
      <c r="O775" s="272" t="s">
        <v>4670</v>
      </c>
      <c r="P775" s="274">
        <v>201510</v>
      </c>
      <c r="Q775" s="272" t="s">
        <v>4203</v>
      </c>
      <c r="R775" s="276">
        <v>4.8099999999999996</v>
      </c>
      <c r="S775" s="280" t="s">
        <v>4701</v>
      </c>
      <c r="T775" s="280" t="s">
        <v>4699</v>
      </c>
      <c r="V775" s="244"/>
      <c r="AC775" s="244"/>
    </row>
    <row r="776" spans="1:29" ht="15" x14ac:dyDescent="0.25">
      <c r="A776" s="250"/>
      <c r="B776" s="250"/>
      <c r="C776" s="250"/>
      <c r="D776" s="250"/>
      <c r="E776" s="250"/>
      <c r="F776" s="250"/>
      <c r="H776" s="244"/>
      <c r="J776" s="272" t="s">
        <v>4158</v>
      </c>
      <c r="K776" s="272" t="s">
        <v>4661</v>
      </c>
      <c r="L776" s="250" t="s">
        <v>4662</v>
      </c>
      <c r="M776" s="272" t="s">
        <v>4143</v>
      </c>
      <c r="N776" s="272" t="s">
        <v>4402</v>
      </c>
      <c r="O776" s="272" t="s">
        <v>4670</v>
      </c>
      <c r="P776" s="274">
        <v>201512</v>
      </c>
      <c r="Q776" s="272" t="s">
        <v>4203</v>
      </c>
      <c r="R776" s="276">
        <v>0.82</v>
      </c>
      <c r="S776" s="280" t="s">
        <v>4701</v>
      </c>
      <c r="T776" s="280" t="s">
        <v>4699</v>
      </c>
      <c r="V776" s="244"/>
      <c r="AC776" s="244"/>
    </row>
    <row r="777" spans="1:29" ht="15" x14ac:dyDescent="0.25">
      <c r="A777" s="250"/>
      <c r="B777" s="250"/>
      <c r="C777" s="250"/>
      <c r="D777" s="250"/>
      <c r="E777" s="250"/>
      <c r="F777" s="250"/>
      <c r="H777" s="244"/>
      <c r="J777" s="272" t="s">
        <v>4158</v>
      </c>
      <c r="K777" s="272" t="s">
        <v>4661</v>
      </c>
      <c r="L777" s="250" t="s">
        <v>4662</v>
      </c>
      <c r="M777" s="272" t="s">
        <v>4146</v>
      </c>
      <c r="N777" s="272" t="s">
        <v>4408</v>
      </c>
      <c r="O777" s="272" t="s">
        <v>4670</v>
      </c>
      <c r="P777" s="274">
        <v>201602</v>
      </c>
      <c r="Q777" s="272" t="s">
        <v>4203</v>
      </c>
      <c r="R777" s="276">
        <v>3.6</v>
      </c>
      <c r="S777" s="280" t="s">
        <v>4701</v>
      </c>
      <c r="T777" s="280" t="s">
        <v>4699</v>
      </c>
      <c r="V777" s="244"/>
      <c r="AC777" s="244"/>
    </row>
    <row r="778" spans="1:29" ht="15" x14ac:dyDescent="0.25">
      <c r="A778" s="250"/>
      <c r="B778" s="250"/>
      <c r="C778" s="250"/>
      <c r="D778" s="250"/>
      <c r="E778" s="250"/>
      <c r="F778" s="250"/>
      <c r="H778" s="244"/>
      <c r="J778" s="272" t="s">
        <v>4158</v>
      </c>
      <c r="K778" s="272" t="s">
        <v>4661</v>
      </c>
      <c r="L778" s="250" t="s">
        <v>4662</v>
      </c>
      <c r="M778" s="272" t="s">
        <v>4146</v>
      </c>
      <c r="N778" s="272" t="s">
        <v>4415</v>
      </c>
      <c r="O778" s="272" t="s">
        <v>4670</v>
      </c>
      <c r="P778" s="274">
        <v>201602</v>
      </c>
      <c r="Q778" s="272" t="s">
        <v>4203</v>
      </c>
      <c r="R778" s="276">
        <v>16.03</v>
      </c>
      <c r="S778" s="280" t="s">
        <v>4701</v>
      </c>
      <c r="T778" s="280" t="s">
        <v>4699</v>
      </c>
      <c r="V778" s="244"/>
      <c r="AC778" s="244"/>
    </row>
    <row r="779" spans="1:29" ht="15" x14ac:dyDescent="0.25">
      <c r="A779" s="250"/>
      <c r="B779" s="250"/>
      <c r="C779" s="250"/>
      <c r="D779" s="250"/>
      <c r="E779" s="250"/>
      <c r="F779" s="250"/>
      <c r="H779" s="244"/>
      <c r="J779" s="272" t="s">
        <v>4158</v>
      </c>
      <c r="K779" s="272" t="s">
        <v>4661</v>
      </c>
      <c r="L779" s="250" t="s">
        <v>4662</v>
      </c>
      <c r="M779" s="272" t="s">
        <v>4148</v>
      </c>
      <c r="N779" s="272" t="s">
        <v>4583</v>
      </c>
      <c r="O779" s="272" t="s">
        <v>4670</v>
      </c>
      <c r="P779" s="274">
        <v>201602</v>
      </c>
      <c r="Q779" s="272" t="s">
        <v>4203</v>
      </c>
      <c r="R779" s="276">
        <v>18.559999999999999</v>
      </c>
      <c r="S779" s="280" t="s">
        <v>4701</v>
      </c>
      <c r="T779" s="280" t="s">
        <v>4699</v>
      </c>
      <c r="V779" s="244"/>
      <c r="AC779" s="244"/>
    </row>
    <row r="780" spans="1:29" ht="15" x14ac:dyDescent="0.25">
      <c r="A780" s="250"/>
      <c r="B780" s="250"/>
      <c r="C780" s="250"/>
      <c r="D780" s="250"/>
      <c r="E780" s="250"/>
      <c r="F780" s="250"/>
      <c r="H780" s="244"/>
      <c r="J780" s="272" t="s">
        <v>4158</v>
      </c>
      <c r="K780" s="272" t="s">
        <v>4661</v>
      </c>
      <c r="L780" s="250" t="s">
        <v>4662</v>
      </c>
      <c r="M780" s="272" t="s">
        <v>4146</v>
      </c>
      <c r="N780" s="272" t="s">
        <v>4408</v>
      </c>
      <c r="O780" s="272" t="s">
        <v>4670</v>
      </c>
      <c r="P780" s="274">
        <v>201603</v>
      </c>
      <c r="Q780" s="272" t="s">
        <v>4203</v>
      </c>
      <c r="R780" s="276">
        <v>0.19</v>
      </c>
      <c r="S780" s="280" t="s">
        <v>4701</v>
      </c>
      <c r="T780" s="280" t="s">
        <v>4699</v>
      </c>
      <c r="V780" s="244"/>
      <c r="AC780" s="244"/>
    </row>
    <row r="781" spans="1:29" ht="15" x14ac:dyDescent="0.25">
      <c r="A781" s="250"/>
      <c r="B781" s="250"/>
      <c r="C781" s="250"/>
      <c r="D781" s="250"/>
      <c r="E781" s="250"/>
      <c r="F781" s="250"/>
      <c r="H781" s="244"/>
      <c r="J781" s="272" t="s">
        <v>4158</v>
      </c>
      <c r="K781" s="272" t="s">
        <v>4661</v>
      </c>
      <c r="L781" s="250" t="s">
        <v>4662</v>
      </c>
      <c r="M781" s="272" t="s">
        <v>4148</v>
      </c>
      <c r="N781" s="272" t="s">
        <v>4583</v>
      </c>
      <c r="O781" s="272" t="s">
        <v>4670</v>
      </c>
      <c r="P781" s="274">
        <v>201603</v>
      </c>
      <c r="Q781" s="272" t="s">
        <v>4203</v>
      </c>
      <c r="R781" s="276">
        <v>5.53</v>
      </c>
      <c r="S781" s="280" t="s">
        <v>4701</v>
      </c>
      <c r="T781" s="280" t="s">
        <v>4699</v>
      </c>
      <c r="V781" s="244"/>
      <c r="AC781" s="244"/>
    </row>
    <row r="782" spans="1:29" ht="15" x14ac:dyDescent="0.25">
      <c r="A782" s="250"/>
      <c r="B782" s="250"/>
      <c r="C782" s="250"/>
      <c r="D782" s="250"/>
      <c r="E782" s="250"/>
      <c r="F782" s="250"/>
      <c r="H782" s="244"/>
      <c r="J782" s="272" t="s">
        <v>4158</v>
      </c>
      <c r="K782" s="272" t="s">
        <v>4661</v>
      </c>
      <c r="L782" s="250" t="s">
        <v>4662</v>
      </c>
      <c r="M782" s="272" t="s">
        <v>4148</v>
      </c>
      <c r="N782" s="272" t="s">
        <v>4626</v>
      </c>
      <c r="O782" s="272" t="s">
        <v>4670</v>
      </c>
      <c r="P782" s="274">
        <v>201604</v>
      </c>
      <c r="Q782" s="272" t="s">
        <v>4203</v>
      </c>
      <c r="R782" s="276">
        <v>48.7</v>
      </c>
      <c r="S782" s="280" t="s">
        <v>4701</v>
      </c>
      <c r="T782" s="280" t="s">
        <v>4699</v>
      </c>
      <c r="V782" s="244"/>
      <c r="AC782" s="244"/>
    </row>
    <row r="783" spans="1:29" ht="15" x14ac:dyDescent="0.25">
      <c r="A783" s="250"/>
      <c r="B783" s="250"/>
      <c r="C783" s="250"/>
      <c r="D783" s="250"/>
      <c r="E783" s="250"/>
      <c r="F783" s="250"/>
      <c r="H783" s="244"/>
      <c r="J783" s="272" t="s">
        <v>4158</v>
      </c>
      <c r="K783" s="272" t="s">
        <v>4661</v>
      </c>
      <c r="L783" s="250" t="s">
        <v>4662</v>
      </c>
      <c r="M783" s="272" t="s">
        <v>4148</v>
      </c>
      <c r="N783" s="272" t="s">
        <v>4583</v>
      </c>
      <c r="O783" s="272" t="s">
        <v>4670</v>
      </c>
      <c r="P783" s="274">
        <v>201604</v>
      </c>
      <c r="Q783" s="272" t="s">
        <v>4203</v>
      </c>
      <c r="R783" s="276">
        <v>13.58</v>
      </c>
      <c r="S783" s="280" t="s">
        <v>4701</v>
      </c>
      <c r="T783" s="280" t="s">
        <v>4699</v>
      </c>
      <c r="V783" s="244"/>
      <c r="AC783" s="244"/>
    </row>
    <row r="784" spans="1:29" ht="15" x14ac:dyDescent="0.25">
      <c r="A784" s="250"/>
      <c r="B784" s="250"/>
      <c r="C784" s="250"/>
      <c r="D784" s="250"/>
      <c r="E784" s="250"/>
      <c r="F784" s="250"/>
      <c r="H784" s="244"/>
      <c r="J784" s="272" t="s">
        <v>4158</v>
      </c>
      <c r="K784" s="272" t="s">
        <v>4661</v>
      </c>
      <c r="L784" s="250" t="s">
        <v>4662</v>
      </c>
      <c r="M784" s="272" t="s">
        <v>4146</v>
      </c>
      <c r="N784" s="272" t="s">
        <v>4408</v>
      </c>
      <c r="O784" s="272" t="s">
        <v>4670</v>
      </c>
      <c r="P784" s="274">
        <v>201605</v>
      </c>
      <c r="Q784" s="272" t="s">
        <v>4203</v>
      </c>
      <c r="R784" s="276">
        <v>32.619999999999997</v>
      </c>
      <c r="S784" s="280" t="s">
        <v>4701</v>
      </c>
      <c r="T784" s="280" t="s">
        <v>4699</v>
      </c>
      <c r="V784" s="244"/>
      <c r="AC784" s="244"/>
    </row>
    <row r="785" spans="1:29" ht="15" x14ac:dyDescent="0.25">
      <c r="A785" s="250"/>
      <c r="B785" s="250"/>
      <c r="C785" s="250"/>
      <c r="D785" s="250"/>
      <c r="E785" s="250"/>
      <c r="F785" s="250"/>
      <c r="H785" s="244"/>
      <c r="J785" s="272" t="s">
        <v>4158</v>
      </c>
      <c r="K785" s="272" t="s">
        <v>4661</v>
      </c>
      <c r="L785" s="250" t="s">
        <v>4662</v>
      </c>
      <c r="M785" s="272" t="s">
        <v>4146</v>
      </c>
      <c r="N785" s="272" t="s">
        <v>4409</v>
      </c>
      <c r="O785" s="272" t="s">
        <v>4670</v>
      </c>
      <c r="P785" s="274">
        <v>201605</v>
      </c>
      <c r="Q785" s="272" t="s">
        <v>4203</v>
      </c>
      <c r="R785" s="276">
        <v>11.35</v>
      </c>
      <c r="S785" s="280" t="s">
        <v>4701</v>
      </c>
      <c r="T785" s="280" t="s">
        <v>4699</v>
      </c>
      <c r="V785" s="244"/>
      <c r="AC785" s="244"/>
    </row>
    <row r="786" spans="1:29" ht="15" x14ac:dyDescent="0.25">
      <c r="A786" s="250"/>
      <c r="B786" s="250"/>
      <c r="C786" s="250"/>
      <c r="D786" s="250"/>
      <c r="E786" s="250"/>
      <c r="F786" s="250"/>
      <c r="H786" s="244"/>
      <c r="J786" s="272" t="s">
        <v>4158</v>
      </c>
      <c r="K786" s="272" t="s">
        <v>4661</v>
      </c>
      <c r="L786" s="250" t="s">
        <v>4662</v>
      </c>
      <c r="M786" s="272" t="s">
        <v>4146</v>
      </c>
      <c r="N786" s="272" t="s">
        <v>4202</v>
      </c>
      <c r="O786" s="272" t="s">
        <v>4670</v>
      </c>
      <c r="P786" s="274">
        <v>201606</v>
      </c>
      <c r="Q786" s="272" t="s">
        <v>4203</v>
      </c>
      <c r="R786" s="276">
        <v>35.68</v>
      </c>
      <c r="S786" s="280" t="s">
        <v>4701</v>
      </c>
      <c r="T786" s="280" t="s">
        <v>4699</v>
      </c>
      <c r="V786" s="244"/>
      <c r="AC786" s="244"/>
    </row>
    <row r="787" spans="1:29" ht="15" x14ac:dyDescent="0.25">
      <c r="A787" s="250"/>
      <c r="B787" s="250"/>
      <c r="C787" s="250"/>
      <c r="D787" s="250"/>
      <c r="E787" s="250"/>
      <c r="F787" s="250"/>
      <c r="H787" s="244"/>
      <c r="J787" s="272" t="s">
        <v>4158</v>
      </c>
      <c r="K787" s="272" t="s">
        <v>4661</v>
      </c>
      <c r="L787" s="250" t="s">
        <v>4662</v>
      </c>
      <c r="M787" s="272" t="s">
        <v>4146</v>
      </c>
      <c r="N787" s="272" t="s">
        <v>4408</v>
      </c>
      <c r="O787" s="272" t="s">
        <v>4670</v>
      </c>
      <c r="P787" s="274">
        <v>201606</v>
      </c>
      <c r="Q787" s="272" t="s">
        <v>4203</v>
      </c>
      <c r="R787" s="276">
        <v>20.36</v>
      </c>
      <c r="S787" s="280" t="s">
        <v>4701</v>
      </c>
      <c r="T787" s="280" t="s">
        <v>4699</v>
      </c>
      <c r="V787" s="244"/>
      <c r="AC787" s="244"/>
    </row>
    <row r="788" spans="1:29" ht="15" x14ac:dyDescent="0.25">
      <c r="A788" s="250"/>
      <c r="B788" s="250"/>
      <c r="C788" s="250"/>
      <c r="D788" s="250"/>
      <c r="E788" s="250"/>
      <c r="F788" s="250"/>
      <c r="H788" s="244"/>
      <c r="J788" s="272" t="s">
        <v>4158</v>
      </c>
      <c r="K788" s="272" t="s">
        <v>4661</v>
      </c>
      <c r="L788" s="250" t="s">
        <v>4662</v>
      </c>
      <c r="M788" s="272" t="s">
        <v>4147</v>
      </c>
      <c r="N788" s="272" t="s">
        <v>4546</v>
      </c>
      <c r="O788" s="272" t="s">
        <v>4670</v>
      </c>
      <c r="P788" s="274">
        <v>201606</v>
      </c>
      <c r="Q788" s="272" t="s">
        <v>4203</v>
      </c>
      <c r="R788" s="276">
        <v>43.92</v>
      </c>
      <c r="S788" s="280" t="s">
        <v>4701</v>
      </c>
      <c r="T788" s="280" t="s">
        <v>4699</v>
      </c>
      <c r="V788" s="244"/>
      <c r="AC788" s="244"/>
    </row>
    <row r="789" spans="1:29" ht="15" x14ac:dyDescent="0.25">
      <c r="A789" s="250"/>
      <c r="B789" s="250"/>
      <c r="C789" s="250"/>
      <c r="D789" s="250"/>
      <c r="E789" s="250"/>
      <c r="F789" s="250"/>
      <c r="H789" s="244"/>
      <c r="J789" s="272" t="s">
        <v>4158</v>
      </c>
      <c r="K789" s="272" t="s">
        <v>4661</v>
      </c>
      <c r="L789" s="250" t="s">
        <v>4662</v>
      </c>
      <c r="M789" s="272" t="s">
        <v>4147</v>
      </c>
      <c r="N789" s="272" t="s">
        <v>4546</v>
      </c>
      <c r="O789" s="272" t="s">
        <v>4670</v>
      </c>
      <c r="P789" s="274">
        <v>201607</v>
      </c>
      <c r="Q789" s="272" t="s">
        <v>4203</v>
      </c>
      <c r="R789" s="276">
        <v>8.0299999999999994</v>
      </c>
      <c r="S789" s="280" t="s">
        <v>4701</v>
      </c>
      <c r="T789" s="280" t="s">
        <v>4699</v>
      </c>
      <c r="V789" s="244"/>
      <c r="AC789" s="244"/>
    </row>
    <row r="790" spans="1:29" ht="15" x14ac:dyDescent="0.25">
      <c r="A790" s="250"/>
      <c r="B790" s="250"/>
      <c r="C790" s="250"/>
      <c r="D790" s="250"/>
      <c r="E790" s="250"/>
      <c r="F790" s="250"/>
      <c r="H790" s="244"/>
      <c r="J790" s="272" t="s">
        <v>4158</v>
      </c>
      <c r="K790" s="272" t="s">
        <v>4661</v>
      </c>
      <c r="L790" s="250" t="s">
        <v>4662</v>
      </c>
      <c r="M790" s="272" t="s">
        <v>4147</v>
      </c>
      <c r="N790" s="272" t="s">
        <v>4546</v>
      </c>
      <c r="O790" s="272" t="s">
        <v>4670</v>
      </c>
      <c r="P790" s="274">
        <v>201608</v>
      </c>
      <c r="Q790" s="272" t="s">
        <v>4203</v>
      </c>
      <c r="R790" s="276">
        <v>154.97999999999999</v>
      </c>
      <c r="S790" s="280" t="s">
        <v>4701</v>
      </c>
      <c r="T790" s="280" t="s">
        <v>4699</v>
      </c>
      <c r="V790" s="244"/>
      <c r="AC790" s="244"/>
    </row>
    <row r="791" spans="1:29" ht="15" x14ac:dyDescent="0.25">
      <c r="A791" s="250"/>
      <c r="B791" s="250"/>
      <c r="C791" s="250"/>
      <c r="D791" s="250"/>
      <c r="E791" s="250"/>
      <c r="F791" s="250"/>
      <c r="H791" s="244"/>
      <c r="J791" s="272" t="s">
        <v>4158</v>
      </c>
      <c r="K791" s="272" t="s">
        <v>4657</v>
      </c>
      <c r="L791" s="250" t="s">
        <v>4658</v>
      </c>
      <c r="M791" s="272" t="s">
        <v>4100</v>
      </c>
      <c r="N791" s="272" t="s">
        <v>4208</v>
      </c>
      <c r="O791" s="272" t="s">
        <v>4670</v>
      </c>
      <c r="P791" s="274">
        <v>201208</v>
      </c>
      <c r="Q791" s="272" t="s">
        <v>4203</v>
      </c>
      <c r="R791" s="276">
        <v>16.23</v>
      </c>
      <c r="S791" s="280" t="s">
        <v>4701</v>
      </c>
      <c r="T791" s="280" t="s">
        <v>4699</v>
      </c>
      <c r="V791" s="244"/>
      <c r="AC791" s="244"/>
    </row>
    <row r="792" spans="1:29" ht="15" x14ac:dyDescent="0.25">
      <c r="A792" s="250"/>
      <c r="B792" s="250"/>
      <c r="C792" s="250"/>
      <c r="D792" s="250"/>
      <c r="E792" s="250"/>
      <c r="F792" s="250"/>
      <c r="H792" s="244"/>
      <c r="J792" s="272" t="s">
        <v>4158</v>
      </c>
      <c r="K792" s="272" t="s">
        <v>4657</v>
      </c>
      <c r="L792" s="250" t="s">
        <v>4658</v>
      </c>
      <c r="M792" s="272" t="s">
        <v>4100</v>
      </c>
      <c r="N792" s="272" t="s">
        <v>4652</v>
      </c>
      <c r="O792" s="272" t="s">
        <v>4670</v>
      </c>
      <c r="P792" s="274">
        <v>201208</v>
      </c>
      <c r="Q792" s="272" t="s">
        <v>4203</v>
      </c>
      <c r="R792" s="276">
        <v>83.9</v>
      </c>
      <c r="S792" s="280" t="s">
        <v>4701</v>
      </c>
      <c r="T792" s="280" t="s">
        <v>4699</v>
      </c>
      <c r="V792" s="244"/>
      <c r="AC792" s="244"/>
    </row>
    <row r="793" spans="1:29" ht="15" x14ac:dyDescent="0.25">
      <c r="A793" s="250"/>
      <c r="B793" s="250"/>
      <c r="C793" s="250"/>
      <c r="D793" s="250"/>
      <c r="E793" s="250"/>
      <c r="F793" s="250"/>
      <c r="H793" s="244"/>
      <c r="J793" s="272" t="s">
        <v>4158</v>
      </c>
      <c r="K793" s="272" t="s">
        <v>4657</v>
      </c>
      <c r="L793" s="250" t="s">
        <v>4658</v>
      </c>
      <c r="M793" s="272" t="s">
        <v>4100</v>
      </c>
      <c r="N793" s="272" t="s">
        <v>4206</v>
      </c>
      <c r="O793" s="272" t="s">
        <v>4670</v>
      </c>
      <c r="P793" s="274">
        <v>201208</v>
      </c>
      <c r="Q793" s="272" t="s">
        <v>4203</v>
      </c>
      <c r="R793" s="276">
        <v>20.87</v>
      </c>
      <c r="S793" s="280" t="s">
        <v>4701</v>
      </c>
      <c r="T793" s="280" t="s">
        <v>4699</v>
      </c>
      <c r="V793" s="244"/>
      <c r="AC793" s="244"/>
    </row>
    <row r="794" spans="1:29" ht="15" x14ac:dyDescent="0.25">
      <c r="A794" s="250"/>
      <c r="B794" s="250"/>
      <c r="C794" s="250"/>
      <c r="D794" s="250"/>
      <c r="E794" s="250"/>
      <c r="F794" s="250"/>
      <c r="H794" s="244"/>
      <c r="J794" s="272" t="s">
        <v>4158</v>
      </c>
      <c r="K794" s="272" t="s">
        <v>4657</v>
      </c>
      <c r="L794" s="250" t="s">
        <v>4658</v>
      </c>
      <c r="M794" s="272" t="s">
        <v>4100</v>
      </c>
      <c r="N794" s="272" t="s">
        <v>4213</v>
      </c>
      <c r="O794" s="272" t="s">
        <v>4670</v>
      </c>
      <c r="P794" s="274">
        <v>201208</v>
      </c>
      <c r="Q794" s="272" t="s">
        <v>4203</v>
      </c>
      <c r="R794" s="276">
        <v>1.51</v>
      </c>
      <c r="S794" s="280" t="s">
        <v>4701</v>
      </c>
      <c r="T794" s="280" t="s">
        <v>4699</v>
      </c>
      <c r="V794" s="244"/>
      <c r="AC794" s="244"/>
    </row>
    <row r="795" spans="1:29" ht="15" x14ac:dyDescent="0.25">
      <c r="A795" s="250"/>
      <c r="B795" s="250"/>
      <c r="C795" s="250"/>
      <c r="D795" s="250"/>
      <c r="E795" s="250"/>
      <c r="F795" s="250"/>
      <c r="H795" s="244"/>
      <c r="J795" s="272" t="s">
        <v>4158</v>
      </c>
      <c r="K795" s="272" t="s">
        <v>4657</v>
      </c>
      <c r="L795" s="250" t="s">
        <v>4658</v>
      </c>
      <c r="M795" s="272" t="s">
        <v>4100</v>
      </c>
      <c r="N795" s="272" t="s">
        <v>4214</v>
      </c>
      <c r="O795" s="272" t="s">
        <v>4670</v>
      </c>
      <c r="P795" s="274">
        <v>201208</v>
      </c>
      <c r="Q795" s="272" t="s">
        <v>4203</v>
      </c>
      <c r="R795" s="276">
        <v>70.040000000000006</v>
      </c>
      <c r="S795" s="280" t="s">
        <v>4701</v>
      </c>
      <c r="T795" s="280" t="s">
        <v>4699</v>
      </c>
      <c r="V795" s="244"/>
      <c r="AC795" s="244"/>
    </row>
    <row r="796" spans="1:29" ht="15" x14ac:dyDescent="0.25">
      <c r="A796" s="250"/>
      <c r="B796" s="250"/>
      <c r="C796" s="250"/>
      <c r="D796" s="250"/>
      <c r="E796" s="250"/>
      <c r="F796" s="250"/>
      <c r="H796" s="244"/>
      <c r="J796" s="272" t="s">
        <v>4158</v>
      </c>
      <c r="K796" s="272" t="s">
        <v>4657</v>
      </c>
      <c r="L796" s="250" t="s">
        <v>4658</v>
      </c>
      <c r="M796" s="272" t="s">
        <v>4100</v>
      </c>
      <c r="N796" s="272" t="s">
        <v>4655</v>
      </c>
      <c r="O796" s="272" t="s">
        <v>4670</v>
      </c>
      <c r="P796" s="274">
        <v>201208</v>
      </c>
      <c r="Q796" s="272" t="s">
        <v>4203</v>
      </c>
      <c r="R796" s="276">
        <v>21.69</v>
      </c>
      <c r="S796" s="280" t="s">
        <v>4701</v>
      </c>
      <c r="T796" s="280" t="s">
        <v>4699</v>
      </c>
      <c r="V796" s="244"/>
      <c r="AC796" s="244"/>
    </row>
    <row r="797" spans="1:29" ht="15" x14ac:dyDescent="0.25">
      <c r="A797" s="250"/>
      <c r="B797" s="250"/>
      <c r="C797" s="250"/>
      <c r="D797" s="250"/>
      <c r="E797" s="250"/>
      <c r="F797" s="250"/>
      <c r="H797" s="244"/>
      <c r="J797" s="272" t="s">
        <v>4158</v>
      </c>
      <c r="K797" s="272" t="s">
        <v>4657</v>
      </c>
      <c r="L797" s="250" t="s">
        <v>4658</v>
      </c>
      <c r="M797" s="272" t="s">
        <v>4100</v>
      </c>
      <c r="N797" s="272" t="s">
        <v>4208</v>
      </c>
      <c r="O797" s="272" t="s">
        <v>4670</v>
      </c>
      <c r="P797" s="274">
        <v>201209</v>
      </c>
      <c r="Q797" s="272" t="s">
        <v>4203</v>
      </c>
      <c r="R797" s="276">
        <v>-31.07</v>
      </c>
      <c r="S797" s="280" t="s">
        <v>4701</v>
      </c>
      <c r="T797" s="280" t="s">
        <v>4699</v>
      </c>
      <c r="V797" s="244"/>
      <c r="AC797" s="244"/>
    </row>
    <row r="798" spans="1:29" ht="15" x14ac:dyDescent="0.25">
      <c r="A798" s="250"/>
      <c r="B798" s="250"/>
      <c r="C798" s="250"/>
      <c r="D798" s="250"/>
      <c r="E798" s="250"/>
      <c r="F798" s="250"/>
      <c r="H798" s="244"/>
      <c r="J798" s="272" t="s">
        <v>4158</v>
      </c>
      <c r="K798" s="272" t="s">
        <v>4657</v>
      </c>
      <c r="L798" s="250" t="s">
        <v>4658</v>
      </c>
      <c r="M798" s="272" t="s">
        <v>4100</v>
      </c>
      <c r="N798" s="272" t="s">
        <v>4652</v>
      </c>
      <c r="O798" s="272" t="s">
        <v>4670</v>
      </c>
      <c r="P798" s="274">
        <v>201209</v>
      </c>
      <c r="Q798" s="272" t="s">
        <v>4203</v>
      </c>
      <c r="R798" s="276">
        <v>-28.92</v>
      </c>
      <c r="S798" s="280" t="s">
        <v>4701</v>
      </c>
      <c r="T798" s="280" t="s">
        <v>4699</v>
      </c>
      <c r="V798" s="244"/>
      <c r="AC798" s="244"/>
    </row>
    <row r="799" spans="1:29" ht="15" x14ac:dyDescent="0.25">
      <c r="A799" s="250"/>
      <c r="B799" s="250"/>
      <c r="C799" s="250"/>
      <c r="D799" s="250"/>
      <c r="E799" s="250"/>
      <c r="F799" s="250"/>
      <c r="H799" s="244"/>
      <c r="J799" s="272" t="s">
        <v>4158</v>
      </c>
      <c r="K799" s="272" t="s">
        <v>4657</v>
      </c>
      <c r="L799" s="250" t="s">
        <v>4658</v>
      </c>
      <c r="M799" s="272" t="s">
        <v>4100</v>
      </c>
      <c r="N799" s="272" t="s">
        <v>4212</v>
      </c>
      <c r="O799" s="272" t="s">
        <v>4670</v>
      </c>
      <c r="P799" s="274">
        <v>201209</v>
      </c>
      <c r="Q799" s="272" t="s">
        <v>4203</v>
      </c>
      <c r="R799" s="276">
        <v>-15.48</v>
      </c>
      <c r="S799" s="280" t="s">
        <v>4701</v>
      </c>
      <c r="T799" s="280" t="s">
        <v>4699</v>
      </c>
      <c r="V799" s="244"/>
      <c r="AC799" s="244"/>
    </row>
    <row r="800" spans="1:29" ht="15" x14ac:dyDescent="0.25">
      <c r="A800" s="250"/>
      <c r="B800" s="250"/>
      <c r="C800" s="250"/>
      <c r="D800" s="250"/>
      <c r="E800" s="250"/>
      <c r="F800" s="250"/>
      <c r="H800" s="244"/>
      <c r="J800" s="272" t="s">
        <v>4158</v>
      </c>
      <c r="K800" s="272" t="s">
        <v>4657</v>
      </c>
      <c r="L800" s="250" t="s">
        <v>4658</v>
      </c>
      <c r="M800" s="272" t="s">
        <v>4100</v>
      </c>
      <c r="N800" s="272" t="s">
        <v>4206</v>
      </c>
      <c r="O800" s="272" t="s">
        <v>4670</v>
      </c>
      <c r="P800" s="274">
        <v>201209</v>
      </c>
      <c r="Q800" s="272" t="s">
        <v>4203</v>
      </c>
      <c r="R800" s="276">
        <v>-6.38</v>
      </c>
      <c r="S800" s="280" t="s">
        <v>4701</v>
      </c>
      <c r="T800" s="280" t="s">
        <v>4699</v>
      </c>
      <c r="V800" s="244"/>
      <c r="AC800" s="244"/>
    </row>
    <row r="801" spans="1:29" ht="15" x14ac:dyDescent="0.25">
      <c r="A801" s="250"/>
      <c r="B801" s="250"/>
      <c r="C801" s="250"/>
      <c r="D801" s="250"/>
      <c r="E801" s="250"/>
      <c r="F801" s="250"/>
      <c r="H801" s="244"/>
      <c r="J801" s="272" t="s">
        <v>4158</v>
      </c>
      <c r="K801" s="272" t="s">
        <v>4657</v>
      </c>
      <c r="L801" s="250" t="s">
        <v>4658</v>
      </c>
      <c r="M801" s="272" t="s">
        <v>4100</v>
      </c>
      <c r="N801" s="272" t="s">
        <v>4213</v>
      </c>
      <c r="O801" s="272" t="s">
        <v>4670</v>
      </c>
      <c r="P801" s="274">
        <v>201209</v>
      </c>
      <c r="Q801" s="272" t="s">
        <v>4203</v>
      </c>
      <c r="R801" s="276">
        <v>-0.97</v>
      </c>
      <c r="S801" s="280" t="s">
        <v>4701</v>
      </c>
      <c r="T801" s="280" t="s">
        <v>4699</v>
      </c>
      <c r="V801" s="244"/>
      <c r="AC801" s="244"/>
    </row>
    <row r="802" spans="1:29" ht="15" x14ac:dyDescent="0.25">
      <c r="A802" s="250"/>
      <c r="B802" s="250"/>
      <c r="C802" s="250"/>
      <c r="D802" s="250"/>
      <c r="E802" s="250"/>
      <c r="F802" s="250"/>
      <c r="H802" s="244"/>
      <c r="J802" s="272" t="s">
        <v>4158</v>
      </c>
      <c r="K802" s="272" t="s">
        <v>4657</v>
      </c>
      <c r="L802" s="250" t="s">
        <v>4658</v>
      </c>
      <c r="M802" s="272" t="s">
        <v>4100</v>
      </c>
      <c r="N802" s="272" t="s">
        <v>4214</v>
      </c>
      <c r="O802" s="272" t="s">
        <v>4670</v>
      </c>
      <c r="P802" s="274">
        <v>201209</v>
      </c>
      <c r="Q802" s="272" t="s">
        <v>4203</v>
      </c>
      <c r="R802" s="276">
        <v>-31.24</v>
      </c>
      <c r="S802" s="280" t="s">
        <v>4701</v>
      </c>
      <c r="T802" s="280" t="s">
        <v>4699</v>
      </c>
      <c r="V802" s="244"/>
      <c r="AC802" s="244"/>
    </row>
    <row r="803" spans="1:29" ht="15" x14ac:dyDescent="0.25">
      <c r="A803" s="250"/>
      <c r="B803" s="250"/>
      <c r="C803" s="250"/>
      <c r="D803" s="250"/>
      <c r="E803" s="250"/>
      <c r="F803" s="250"/>
      <c r="H803" s="244"/>
      <c r="J803" s="272" t="s">
        <v>4158</v>
      </c>
      <c r="K803" s="272" t="s">
        <v>4657</v>
      </c>
      <c r="L803" s="250" t="s">
        <v>4658</v>
      </c>
      <c r="M803" s="272" t="s">
        <v>4100</v>
      </c>
      <c r="N803" s="272" t="s">
        <v>4655</v>
      </c>
      <c r="O803" s="272" t="s">
        <v>4670</v>
      </c>
      <c r="P803" s="274">
        <v>201209</v>
      </c>
      <c r="Q803" s="272" t="s">
        <v>4203</v>
      </c>
      <c r="R803" s="276">
        <v>-7.83</v>
      </c>
      <c r="S803" s="280" t="s">
        <v>4701</v>
      </c>
      <c r="T803" s="280" t="s">
        <v>4699</v>
      </c>
      <c r="V803" s="244"/>
      <c r="AC803" s="244"/>
    </row>
    <row r="804" spans="1:29" ht="15" x14ac:dyDescent="0.25">
      <c r="A804" s="250"/>
      <c r="B804" s="250"/>
      <c r="C804" s="250"/>
      <c r="D804" s="250"/>
      <c r="E804" s="250"/>
      <c r="F804" s="250"/>
      <c r="H804" s="244"/>
      <c r="J804" s="272" t="s">
        <v>4158</v>
      </c>
      <c r="K804" s="272" t="s">
        <v>4657</v>
      </c>
      <c r="L804" s="250" t="s">
        <v>4658</v>
      </c>
      <c r="M804" s="272" t="s">
        <v>4100</v>
      </c>
      <c r="N804" s="272" t="s">
        <v>4208</v>
      </c>
      <c r="O804" s="272" t="s">
        <v>4670</v>
      </c>
      <c r="P804" s="274">
        <v>201210</v>
      </c>
      <c r="Q804" s="272" t="s">
        <v>4203</v>
      </c>
      <c r="R804" s="276">
        <v>1.37</v>
      </c>
      <c r="S804" s="280" t="s">
        <v>4701</v>
      </c>
      <c r="T804" s="280" t="s">
        <v>4699</v>
      </c>
      <c r="V804" s="244"/>
      <c r="AC804" s="244"/>
    </row>
    <row r="805" spans="1:29" ht="15" x14ac:dyDescent="0.25">
      <c r="A805" s="250"/>
      <c r="B805" s="250"/>
      <c r="C805" s="250"/>
      <c r="D805" s="250"/>
      <c r="E805" s="250"/>
      <c r="F805" s="250"/>
      <c r="H805" s="244"/>
      <c r="J805" s="272" t="s">
        <v>4158</v>
      </c>
      <c r="K805" s="272" t="s">
        <v>4657</v>
      </c>
      <c r="L805" s="250" t="s">
        <v>4658</v>
      </c>
      <c r="M805" s="272" t="s">
        <v>4100</v>
      </c>
      <c r="N805" s="272" t="s">
        <v>4652</v>
      </c>
      <c r="O805" s="272" t="s">
        <v>4670</v>
      </c>
      <c r="P805" s="274">
        <v>201210</v>
      </c>
      <c r="Q805" s="272" t="s">
        <v>4203</v>
      </c>
      <c r="R805" s="276">
        <v>2.13</v>
      </c>
      <c r="S805" s="280" t="s">
        <v>4701</v>
      </c>
      <c r="T805" s="280" t="s">
        <v>4699</v>
      </c>
      <c r="V805" s="244"/>
      <c r="AC805" s="244"/>
    </row>
    <row r="806" spans="1:29" ht="15" x14ac:dyDescent="0.25">
      <c r="A806" s="250"/>
      <c r="B806" s="250"/>
      <c r="C806" s="250"/>
      <c r="D806" s="250"/>
      <c r="E806" s="250"/>
      <c r="F806" s="250"/>
      <c r="H806" s="244"/>
      <c r="J806" s="272" t="s">
        <v>4158</v>
      </c>
      <c r="K806" s="272" t="s">
        <v>4657</v>
      </c>
      <c r="L806" s="250" t="s">
        <v>4658</v>
      </c>
      <c r="M806" s="272" t="s">
        <v>4100</v>
      </c>
      <c r="N806" s="272" t="s">
        <v>4212</v>
      </c>
      <c r="O806" s="272" t="s">
        <v>4670</v>
      </c>
      <c r="P806" s="274">
        <v>201210</v>
      </c>
      <c r="Q806" s="272" t="s">
        <v>4203</v>
      </c>
      <c r="R806" s="276">
        <v>0.89</v>
      </c>
      <c r="S806" s="280" t="s">
        <v>4701</v>
      </c>
      <c r="T806" s="280" t="s">
        <v>4699</v>
      </c>
      <c r="V806" s="244"/>
      <c r="AC806" s="244"/>
    </row>
    <row r="807" spans="1:29" ht="15" x14ac:dyDescent="0.25">
      <c r="A807" s="250"/>
      <c r="B807" s="250"/>
      <c r="C807" s="250"/>
      <c r="D807" s="250"/>
      <c r="E807" s="250"/>
      <c r="F807" s="250"/>
      <c r="H807" s="244"/>
      <c r="J807" s="272" t="s">
        <v>4158</v>
      </c>
      <c r="K807" s="272" t="s">
        <v>4657</v>
      </c>
      <c r="L807" s="250" t="s">
        <v>4658</v>
      </c>
      <c r="M807" s="272" t="s">
        <v>4100</v>
      </c>
      <c r="N807" s="272" t="s">
        <v>4206</v>
      </c>
      <c r="O807" s="272" t="s">
        <v>4670</v>
      </c>
      <c r="P807" s="274">
        <v>201210</v>
      </c>
      <c r="Q807" s="272" t="s">
        <v>4203</v>
      </c>
      <c r="R807" s="276">
        <v>0.9</v>
      </c>
      <c r="S807" s="280" t="s">
        <v>4701</v>
      </c>
      <c r="T807" s="280" t="s">
        <v>4699</v>
      </c>
      <c r="V807" s="244"/>
      <c r="AC807" s="244"/>
    </row>
    <row r="808" spans="1:29" ht="15" x14ac:dyDescent="0.25">
      <c r="A808" s="250"/>
      <c r="B808" s="250"/>
      <c r="C808" s="250"/>
      <c r="D808" s="250"/>
      <c r="E808" s="250"/>
      <c r="F808" s="250"/>
      <c r="H808" s="244"/>
      <c r="J808" s="272" t="s">
        <v>4158</v>
      </c>
      <c r="K808" s="272" t="s">
        <v>4657</v>
      </c>
      <c r="L808" s="250" t="s">
        <v>4658</v>
      </c>
      <c r="M808" s="272" t="s">
        <v>4100</v>
      </c>
      <c r="N808" s="272" t="s">
        <v>4213</v>
      </c>
      <c r="O808" s="272" t="s">
        <v>4670</v>
      </c>
      <c r="P808" s="274">
        <v>201210</v>
      </c>
      <c r="Q808" s="272" t="s">
        <v>4203</v>
      </c>
      <c r="R808" s="276">
        <v>0.06</v>
      </c>
      <c r="S808" s="280" t="s">
        <v>4701</v>
      </c>
      <c r="T808" s="280" t="s">
        <v>4699</v>
      </c>
      <c r="V808" s="244"/>
      <c r="AC808" s="244"/>
    </row>
    <row r="809" spans="1:29" ht="15" x14ac:dyDescent="0.25">
      <c r="A809" s="250"/>
      <c r="B809" s="250"/>
      <c r="C809" s="250"/>
      <c r="D809" s="250"/>
      <c r="E809" s="250"/>
      <c r="F809" s="250"/>
      <c r="H809" s="244"/>
      <c r="J809" s="272" t="s">
        <v>4158</v>
      </c>
      <c r="K809" s="272" t="s">
        <v>4657</v>
      </c>
      <c r="L809" s="250" t="s">
        <v>4658</v>
      </c>
      <c r="M809" s="272" t="s">
        <v>4100</v>
      </c>
      <c r="N809" s="272" t="s">
        <v>4214</v>
      </c>
      <c r="O809" s="272" t="s">
        <v>4670</v>
      </c>
      <c r="P809" s="274">
        <v>201210</v>
      </c>
      <c r="Q809" s="272" t="s">
        <v>4203</v>
      </c>
      <c r="R809" s="276">
        <v>3</v>
      </c>
      <c r="S809" s="280" t="s">
        <v>4701</v>
      </c>
      <c r="T809" s="280" t="s">
        <v>4699</v>
      </c>
      <c r="V809" s="244"/>
      <c r="AC809" s="244"/>
    </row>
    <row r="810" spans="1:29" ht="15" x14ac:dyDescent="0.25">
      <c r="A810" s="250"/>
      <c r="B810" s="250"/>
      <c r="C810" s="250"/>
      <c r="D810" s="250"/>
      <c r="E810" s="250"/>
      <c r="F810" s="250"/>
      <c r="H810" s="244"/>
      <c r="J810" s="272" t="s">
        <v>4158</v>
      </c>
      <c r="K810" s="272" t="s">
        <v>4657</v>
      </c>
      <c r="L810" s="250" t="s">
        <v>4658</v>
      </c>
      <c r="M810" s="272" t="s">
        <v>4100</v>
      </c>
      <c r="N810" s="272" t="s">
        <v>4655</v>
      </c>
      <c r="O810" s="272" t="s">
        <v>4670</v>
      </c>
      <c r="P810" s="274">
        <v>201210</v>
      </c>
      <c r="Q810" s="272" t="s">
        <v>4203</v>
      </c>
      <c r="R810" s="276">
        <v>0.69</v>
      </c>
      <c r="S810" s="280" t="s">
        <v>4701</v>
      </c>
      <c r="T810" s="280" t="s">
        <v>4699</v>
      </c>
      <c r="V810" s="244"/>
      <c r="AC810" s="244"/>
    </row>
    <row r="811" spans="1:29" ht="15" x14ac:dyDescent="0.25">
      <c r="A811" s="250"/>
      <c r="B811" s="250"/>
      <c r="C811" s="250"/>
      <c r="D811" s="250"/>
      <c r="E811" s="250"/>
      <c r="F811" s="250"/>
      <c r="H811" s="244"/>
      <c r="J811" s="272" t="s">
        <v>4158</v>
      </c>
      <c r="K811" s="272" t="s">
        <v>4657</v>
      </c>
      <c r="L811" s="250" t="s">
        <v>4658</v>
      </c>
      <c r="M811" s="272" t="s">
        <v>4100</v>
      </c>
      <c r="N811" s="272" t="s">
        <v>4652</v>
      </c>
      <c r="O811" s="272" t="s">
        <v>4670</v>
      </c>
      <c r="P811" s="274">
        <v>201302</v>
      </c>
      <c r="Q811" s="272" t="s">
        <v>4203</v>
      </c>
      <c r="R811" s="276">
        <v>1.74</v>
      </c>
      <c r="S811" s="280" t="s">
        <v>4701</v>
      </c>
      <c r="T811" s="280" t="s">
        <v>4699</v>
      </c>
      <c r="V811" s="244"/>
      <c r="AC811" s="244"/>
    </row>
    <row r="812" spans="1:29" ht="15" x14ac:dyDescent="0.25">
      <c r="A812" s="250"/>
      <c r="B812" s="250"/>
      <c r="C812" s="250"/>
      <c r="D812" s="250"/>
      <c r="E812" s="250"/>
      <c r="F812" s="250"/>
      <c r="H812" s="244"/>
      <c r="J812" s="272" t="s">
        <v>4158</v>
      </c>
      <c r="K812" s="272" t="s">
        <v>4657</v>
      </c>
      <c r="L812" s="250" t="s">
        <v>4658</v>
      </c>
      <c r="M812" s="272" t="s">
        <v>4100</v>
      </c>
      <c r="N812" s="272" t="s">
        <v>4214</v>
      </c>
      <c r="O812" s="272" t="s">
        <v>4670</v>
      </c>
      <c r="P812" s="274">
        <v>201302</v>
      </c>
      <c r="Q812" s="272" t="s">
        <v>4203</v>
      </c>
      <c r="R812" s="276">
        <v>1.26</v>
      </c>
      <c r="S812" s="280" t="s">
        <v>4701</v>
      </c>
      <c r="T812" s="280" t="s">
        <v>4699</v>
      </c>
      <c r="V812" s="244"/>
      <c r="AC812" s="244"/>
    </row>
    <row r="813" spans="1:29" ht="15" x14ac:dyDescent="0.25">
      <c r="A813" s="250"/>
      <c r="B813" s="250"/>
      <c r="C813" s="250"/>
      <c r="D813" s="250"/>
      <c r="E813" s="250"/>
      <c r="F813" s="250"/>
      <c r="H813" s="244"/>
      <c r="J813" s="272" t="s">
        <v>4158</v>
      </c>
      <c r="K813" s="272" t="s">
        <v>4657</v>
      </c>
      <c r="L813" s="250" t="s">
        <v>4658</v>
      </c>
      <c r="M813" s="272" t="s">
        <v>4100</v>
      </c>
      <c r="N813" s="272" t="s">
        <v>4655</v>
      </c>
      <c r="O813" s="272" t="s">
        <v>4670</v>
      </c>
      <c r="P813" s="274">
        <v>201302</v>
      </c>
      <c r="Q813" s="272" t="s">
        <v>4203</v>
      </c>
      <c r="R813" s="276">
        <v>0.24</v>
      </c>
      <c r="S813" s="280" t="s">
        <v>4701</v>
      </c>
      <c r="T813" s="280" t="s">
        <v>4699</v>
      </c>
      <c r="V813" s="244"/>
      <c r="AC813" s="244"/>
    </row>
    <row r="814" spans="1:29" ht="15" x14ac:dyDescent="0.25">
      <c r="A814" s="250"/>
      <c r="B814" s="250"/>
      <c r="C814" s="250"/>
      <c r="D814" s="250"/>
      <c r="E814" s="250"/>
      <c r="F814" s="250"/>
      <c r="H814" s="244"/>
      <c r="J814" s="272" t="s">
        <v>4158</v>
      </c>
      <c r="K814" s="272" t="s">
        <v>4657</v>
      </c>
      <c r="L814" s="250" t="s">
        <v>4658</v>
      </c>
      <c r="M814" s="272" t="s">
        <v>4134</v>
      </c>
      <c r="N814" s="272" t="s">
        <v>4215</v>
      </c>
      <c r="O814" s="272" t="s">
        <v>4670</v>
      </c>
      <c r="P814" s="274">
        <v>201302</v>
      </c>
      <c r="Q814" s="272" t="s">
        <v>4203</v>
      </c>
      <c r="R814" s="276">
        <v>3.32</v>
      </c>
      <c r="S814" s="280" t="s">
        <v>4701</v>
      </c>
      <c r="T814" s="280" t="s">
        <v>4699</v>
      </c>
      <c r="V814" s="244"/>
      <c r="AC814" s="244"/>
    </row>
    <row r="815" spans="1:29" ht="15" x14ac:dyDescent="0.25">
      <c r="A815" s="250"/>
      <c r="B815" s="250"/>
      <c r="C815" s="250"/>
      <c r="D815" s="250"/>
      <c r="E815" s="250"/>
      <c r="F815" s="250"/>
      <c r="H815" s="244"/>
      <c r="J815" s="272" t="s">
        <v>4158</v>
      </c>
      <c r="K815" s="272" t="s">
        <v>4659</v>
      </c>
      <c r="L815" s="250" t="s">
        <v>4660</v>
      </c>
      <c r="M815" s="272" t="s">
        <v>4100</v>
      </c>
      <c r="N815" s="272" t="s">
        <v>4220</v>
      </c>
      <c r="O815" s="272" t="s">
        <v>4670</v>
      </c>
      <c r="P815" s="274">
        <v>201207</v>
      </c>
      <c r="Q815" s="272" t="s">
        <v>4203</v>
      </c>
      <c r="R815" s="276">
        <v>1248.58</v>
      </c>
      <c r="S815" s="280" t="s">
        <v>4701</v>
      </c>
      <c r="T815" s="280" t="s">
        <v>4699</v>
      </c>
      <c r="V815" s="244"/>
      <c r="AC815" s="244"/>
    </row>
    <row r="816" spans="1:29" ht="15" x14ac:dyDescent="0.25">
      <c r="A816" s="250"/>
      <c r="B816" s="250"/>
      <c r="C816" s="250"/>
      <c r="D816" s="250"/>
      <c r="E816" s="250"/>
      <c r="F816" s="250"/>
      <c r="H816" s="244"/>
      <c r="J816" s="272" t="s">
        <v>4158</v>
      </c>
      <c r="K816" s="272" t="s">
        <v>4659</v>
      </c>
      <c r="L816" s="250" t="s">
        <v>4660</v>
      </c>
      <c r="M816" s="272" t="s">
        <v>4100</v>
      </c>
      <c r="N816" s="272" t="s">
        <v>4228</v>
      </c>
      <c r="O816" s="272" t="s">
        <v>4670</v>
      </c>
      <c r="P816" s="274">
        <v>201207</v>
      </c>
      <c r="Q816" s="272" t="s">
        <v>4203</v>
      </c>
      <c r="R816" s="276">
        <v>601.78</v>
      </c>
      <c r="S816" s="280" t="s">
        <v>4701</v>
      </c>
      <c r="T816" s="280" t="s">
        <v>4699</v>
      </c>
      <c r="V816" s="244"/>
      <c r="AC816" s="244"/>
    </row>
    <row r="817" spans="1:29" ht="15" x14ac:dyDescent="0.25">
      <c r="A817" s="250"/>
      <c r="B817" s="250"/>
      <c r="C817" s="250"/>
      <c r="D817" s="250"/>
      <c r="E817" s="250"/>
      <c r="F817" s="250"/>
      <c r="H817" s="244"/>
      <c r="J817" s="272" t="s">
        <v>4158</v>
      </c>
      <c r="K817" s="272" t="s">
        <v>4659</v>
      </c>
      <c r="L817" s="250" t="s">
        <v>4660</v>
      </c>
      <c r="M817" s="272" t="s">
        <v>4129</v>
      </c>
      <c r="N817" s="272" t="s">
        <v>4245</v>
      </c>
      <c r="O817" s="272" t="s">
        <v>4670</v>
      </c>
      <c r="P817" s="274">
        <v>201207</v>
      </c>
      <c r="Q817" s="272" t="s">
        <v>4203</v>
      </c>
      <c r="R817" s="276">
        <v>281.62</v>
      </c>
      <c r="S817" s="280" t="s">
        <v>4701</v>
      </c>
      <c r="T817" s="280" t="s">
        <v>4699</v>
      </c>
      <c r="V817" s="244"/>
      <c r="AC817" s="244"/>
    </row>
    <row r="818" spans="1:29" ht="15" x14ac:dyDescent="0.25">
      <c r="A818" s="250"/>
      <c r="B818" s="250"/>
      <c r="C818" s="250"/>
      <c r="D818" s="250"/>
      <c r="E818" s="250"/>
      <c r="F818" s="250"/>
      <c r="H818" s="244"/>
      <c r="J818" s="272" t="s">
        <v>4158</v>
      </c>
      <c r="K818" s="272" t="s">
        <v>4659</v>
      </c>
      <c r="L818" s="250" t="s">
        <v>4660</v>
      </c>
      <c r="M818" s="272" t="s">
        <v>4100</v>
      </c>
      <c r="N818" s="272" t="s">
        <v>4230</v>
      </c>
      <c r="O818" s="272" t="s">
        <v>4670</v>
      </c>
      <c r="P818" s="274">
        <v>201209</v>
      </c>
      <c r="Q818" s="272" t="s">
        <v>4203</v>
      </c>
      <c r="R818" s="276">
        <v>28.95</v>
      </c>
      <c r="S818" s="280" t="s">
        <v>4701</v>
      </c>
      <c r="T818" s="280" t="s">
        <v>4699</v>
      </c>
      <c r="V818" s="244"/>
      <c r="AC818" s="244"/>
    </row>
    <row r="819" spans="1:29" ht="15" x14ac:dyDescent="0.25">
      <c r="A819" s="250"/>
      <c r="B819" s="250"/>
      <c r="C819" s="250"/>
      <c r="D819" s="250"/>
      <c r="E819" s="250"/>
      <c r="F819" s="250"/>
      <c r="H819" s="244"/>
      <c r="J819" s="272" t="s">
        <v>4158</v>
      </c>
      <c r="K819" s="272" t="s">
        <v>4659</v>
      </c>
      <c r="L819" s="250" t="s">
        <v>4660</v>
      </c>
      <c r="M819" s="272" t="s">
        <v>4131</v>
      </c>
      <c r="N819" s="272" t="s">
        <v>4266</v>
      </c>
      <c r="O819" s="272" t="s">
        <v>4670</v>
      </c>
      <c r="P819" s="274">
        <v>201209</v>
      </c>
      <c r="Q819" s="272" t="s">
        <v>4203</v>
      </c>
      <c r="R819" s="276">
        <v>10.08</v>
      </c>
      <c r="S819" s="280" t="s">
        <v>4701</v>
      </c>
      <c r="T819" s="280" t="s">
        <v>4699</v>
      </c>
      <c r="V819" s="244"/>
      <c r="AC819" s="244"/>
    </row>
    <row r="820" spans="1:29" ht="15" x14ac:dyDescent="0.25">
      <c r="A820" s="250"/>
      <c r="B820" s="250"/>
      <c r="C820" s="250"/>
      <c r="D820" s="250"/>
      <c r="E820" s="250"/>
      <c r="F820" s="250"/>
      <c r="H820" s="244"/>
      <c r="J820" s="272" t="s">
        <v>4158</v>
      </c>
      <c r="K820" s="272" t="s">
        <v>4659</v>
      </c>
      <c r="L820" s="250" t="s">
        <v>4660</v>
      </c>
      <c r="M820" s="272" t="s">
        <v>4131</v>
      </c>
      <c r="N820" s="272" t="s">
        <v>4266</v>
      </c>
      <c r="O820" s="272" t="s">
        <v>4670</v>
      </c>
      <c r="P820" s="274">
        <v>201211</v>
      </c>
      <c r="Q820" s="272" t="s">
        <v>4203</v>
      </c>
      <c r="R820" s="276">
        <v>54.19</v>
      </c>
      <c r="S820" s="280" t="s">
        <v>4701</v>
      </c>
      <c r="T820" s="280" t="s">
        <v>4699</v>
      </c>
      <c r="V820" s="244"/>
      <c r="AC820" s="244"/>
    </row>
    <row r="821" spans="1:29" ht="15" x14ac:dyDescent="0.25">
      <c r="A821" s="250"/>
      <c r="B821" s="250"/>
      <c r="C821" s="250"/>
      <c r="D821" s="250"/>
      <c r="E821" s="250"/>
      <c r="F821" s="250"/>
      <c r="H821" s="244"/>
      <c r="J821" s="272" t="s">
        <v>4158</v>
      </c>
      <c r="K821" s="272" t="s">
        <v>4659</v>
      </c>
      <c r="L821" s="250" t="s">
        <v>4660</v>
      </c>
      <c r="M821" s="272" t="s">
        <v>4131</v>
      </c>
      <c r="N821" s="272" t="s">
        <v>4625</v>
      </c>
      <c r="O821" s="272" t="s">
        <v>4670</v>
      </c>
      <c r="P821" s="274">
        <v>201212</v>
      </c>
      <c r="Q821" s="272" t="s">
        <v>4203</v>
      </c>
      <c r="R821" s="276">
        <v>114.76</v>
      </c>
      <c r="S821" s="280" t="s">
        <v>4701</v>
      </c>
      <c r="T821" s="280" t="s">
        <v>4699</v>
      </c>
      <c r="V821" s="244"/>
      <c r="AC821" s="244"/>
    </row>
    <row r="822" spans="1:29" ht="15" x14ac:dyDescent="0.25">
      <c r="A822" s="250"/>
      <c r="B822" s="250"/>
      <c r="C822" s="250"/>
      <c r="D822" s="250"/>
      <c r="E822" s="250"/>
      <c r="F822" s="250"/>
      <c r="H822" s="244"/>
      <c r="J822" s="272" t="s">
        <v>4158</v>
      </c>
      <c r="K822" s="272" t="s">
        <v>4659</v>
      </c>
      <c r="L822" s="250" t="s">
        <v>4660</v>
      </c>
      <c r="M822" s="272" t="s">
        <v>4134</v>
      </c>
      <c r="N822" s="272" t="s">
        <v>4215</v>
      </c>
      <c r="O822" s="272" t="s">
        <v>4670</v>
      </c>
      <c r="P822" s="274">
        <v>201301</v>
      </c>
      <c r="Q822" s="272" t="s">
        <v>4203</v>
      </c>
      <c r="R822" s="276">
        <v>7.9</v>
      </c>
      <c r="S822" s="280" t="s">
        <v>4701</v>
      </c>
      <c r="T822" s="280" t="s">
        <v>4699</v>
      </c>
      <c r="V822" s="244"/>
      <c r="AC822" s="244"/>
    </row>
    <row r="823" spans="1:29" ht="15" x14ac:dyDescent="0.25">
      <c r="A823" s="250"/>
      <c r="B823" s="250"/>
      <c r="C823" s="250"/>
      <c r="D823" s="250"/>
      <c r="E823" s="250"/>
      <c r="F823" s="250"/>
      <c r="H823" s="244"/>
      <c r="J823" s="272" t="s">
        <v>4158</v>
      </c>
      <c r="K823" s="272" t="s">
        <v>4659</v>
      </c>
      <c r="L823" s="250" t="s">
        <v>4660</v>
      </c>
      <c r="M823" s="272" t="s">
        <v>4134</v>
      </c>
      <c r="N823" s="272" t="s">
        <v>4273</v>
      </c>
      <c r="O823" s="272" t="s">
        <v>4670</v>
      </c>
      <c r="P823" s="274">
        <v>201301</v>
      </c>
      <c r="Q823" s="272" t="s">
        <v>4203</v>
      </c>
      <c r="R823" s="276">
        <v>33.54</v>
      </c>
      <c r="S823" s="280" t="s">
        <v>4701</v>
      </c>
      <c r="T823" s="280" t="s">
        <v>4699</v>
      </c>
      <c r="V823" s="244"/>
      <c r="AC823" s="244"/>
    </row>
    <row r="824" spans="1:29" ht="15" x14ac:dyDescent="0.25">
      <c r="A824" s="250"/>
      <c r="B824" s="250"/>
      <c r="C824" s="250"/>
      <c r="D824" s="250"/>
      <c r="E824" s="250"/>
      <c r="F824" s="250"/>
      <c r="H824" s="244"/>
      <c r="J824" s="272" t="s">
        <v>4158</v>
      </c>
      <c r="K824" s="272" t="s">
        <v>4659</v>
      </c>
      <c r="L824" s="250" t="s">
        <v>4660</v>
      </c>
      <c r="M824" s="272" t="s">
        <v>4133</v>
      </c>
      <c r="N824" s="272" t="s">
        <v>4251</v>
      </c>
      <c r="O824" s="272" t="s">
        <v>4670</v>
      </c>
      <c r="P824" s="274">
        <v>201302</v>
      </c>
      <c r="Q824" s="272" t="s">
        <v>4203</v>
      </c>
      <c r="R824" s="276">
        <v>14.14</v>
      </c>
      <c r="S824" s="280" t="s">
        <v>4701</v>
      </c>
      <c r="T824" s="280" t="s">
        <v>4699</v>
      </c>
      <c r="V824" s="244"/>
      <c r="AC824" s="244"/>
    </row>
    <row r="825" spans="1:29" ht="15" x14ac:dyDescent="0.25">
      <c r="A825" s="250"/>
      <c r="B825" s="250"/>
      <c r="C825" s="250"/>
      <c r="D825" s="250"/>
      <c r="E825" s="250"/>
      <c r="F825" s="250"/>
      <c r="H825" s="244"/>
      <c r="J825" s="272" t="s">
        <v>4158</v>
      </c>
      <c r="K825" s="272" t="s">
        <v>4659</v>
      </c>
      <c r="L825" s="250" t="s">
        <v>4660</v>
      </c>
      <c r="M825" s="272" t="s">
        <v>4134</v>
      </c>
      <c r="N825" s="272" t="s">
        <v>4285</v>
      </c>
      <c r="O825" s="272" t="s">
        <v>4670</v>
      </c>
      <c r="P825" s="274">
        <v>201303</v>
      </c>
      <c r="Q825" s="272" t="s">
        <v>4203</v>
      </c>
      <c r="R825" s="276">
        <v>45</v>
      </c>
      <c r="S825" s="280" t="s">
        <v>4701</v>
      </c>
      <c r="T825" s="280" t="s">
        <v>4699</v>
      </c>
      <c r="V825" s="244"/>
      <c r="AC825" s="244"/>
    </row>
    <row r="826" spans="1:29" ht="15" x14ac:dyDescent="0.25">
      <c r="A826" s="250"/>
      <c r="B826" s="250"/>
      <c r="C826" s="250"/>
      <c r="D826" s="250"/>
      <c r="E826" s="250"/>
      <c r="F826" s="250"/>
      <c r="H826" s="244"/>
      <c r="J826" s="272" t="s">
        <v>4158</v>
      </c>
      <c r="K826" s="272" t="s">
        <v>4659</v>
      </c>
      <c r="L826" s="250" t="s">
        <v>4660</v>
      </c>
      <c r="M826" s="272" t="s">
        <v>4134</v>
      </c>
      <c r="N826" s="272" t="s">
        <v>4287</v>
      </c>
      <c r="O826" s="272" t="s">
        <v>4670</v>
      </c>
      <c r="P826" s="274">
        <v>201304</v>
      </c>
      <c r="Q826" s="272" t="s">
        <v>4203</v>
      </c>
      <c r="R826" s="276">
        <v>13.3</v>
      </c>
      <c r="S826" s="280" t="s">
        <v>4701</v>
      </c>
      <c r="T826" s="280" t="s">
        <v>4699</v>
      </c>
      <c r="V826" s="244"/>
      <c r="AC826" s="244"/>
    </row>
    <row r="827" spans="1:29" ht="15" x14ac:dyDescent="0.25">
      <c r="A827" s="250"/>
      <c r="B827" s="250"/>
      <c r="C827" s="250"/>
      <c r="D827" s="250"/>
      <c r="E827" s="250"/>
      <c r="F827" s="250"/>
      <c r="H827" s="244"/>
      <c r="J827" s="272" t="s">
        <v>4158</v>
      </c>
      <c r="K827" s="272" t="s">
        <v>4659</v>
      </c>
      <c r="L827" s="250" t="s">
        <v>4660</v>
      </c>
      <c r="M827" s="272" t="s">
        <v>4100</v>
      </c>
      <c r="N827" s="272" t="s">
        <v>4213</v>
      </c>
      <c r="O827" s="272" t="s">
        <v>4670</v>
      </c>
      <c r="P827" s="274">
        <v>201307</v>
      </c>
      <c r="Q827" s="272" t="s">
        <v>4203</v>
      </c>
      <c r="R827" s="276">
        <v>21.13</v>
      </c>
      <c r="S827" s="280" t="s">
        <v>4701</v>
      </c>
      <c r="T827" s="280" t="s">
        <v>4699</v>
      </c>
      <c r="V827" s="244"/>
      <c r="AC827" s="244"/>
    </row>
    <row r="828" spans="1:29" ht="15" x14ac:dyDescent="0.25">
      <c r="A828" s="250"/>
      <c r="B828" s="250"/>
      <c r="C828" s="250"/>
      <c r="D828" s="250"/>
      <c r="E828" s="250"/>
      <c r="F828" s="250"/>
      <c r="H828" s="244"/>
      <c r="J828" s="272" t="s">
        <v>4158</v>
      </c>
      <c r="K828" s="272" t="s">
        <v>4659</v>
      </c>
      <c r="L828" s="250" t="s">
        <v>4660</v>
      </c>
      <c r="M828" s="272" t="s">
        <v>4133</v>
      </c>
      <c r="N828" s="272" t="s">
        <v>4249</v>
      </c>
      <c r="O828" s="272" t="s">
        <v>4670</v>
      </c>
      <c r="P828" s="274">
        <v>201307</v>
      </c>
      <c r="Q828" s="272" t="s">
        <v>4203</v>
      </c>
      <c r="R828" s="276">
        <v>44.54</v>
      </c>
      <c r="S828" s="280" t="s">
        <v>4701</v>
      </c>
      <c r="T828" s="280" t="s">
        <v>4699</v>
      </c>
      <c r="V828" s="244"/>
      <c r="AC828" s="244"/>
    </row>
    <row r="829" spans="1:29" ht="15" x14ac:dyDescent="0.25">
      <c r="A829" s="250"/>
      <c r="B829" s="250"/>
      <c r="C829" s="250"/>
      <c r="D829" s="250"/>
      <c r="E829" s="250"/>
      <c r="F829" s="250"/>
      <c r="H829" s="244"/>
      <c r="J829" s="272" t="s">
        <v>4158</v>
      </c>
      <c r="K829" s="272" t="s">
        <v>4659</v>
      </c>
      <c r="L829" s="250" t="s">
        <v>4660</v>
      </c>
      <c r="M829" s="272" t="s">
        <v>4133</v>
      </c>
      <c r="N829" s="272" t="s">
        <v>4249</v>
      </c>
      <c r="O829" s="272" t="s">
        <v>4670</v>
      </c>
      <c r="P829" s="274">
        <v>201308</v>
      </c>
      <c r="Q829" s="272" t="s">
        <v>4203</v>
      </c>
      <c r="R829" s="276">
        <v>26.85</v>
      </c>
      <c r="S829" s="280" t="s">
        <v>4701</v>
      </c>
      <c r="T829" s="280" t="s">
        <v>4699</v>
      </c>
      <c r="V829" s="244"/>
      <c r="AC829" s="244"/>
    </row>
    <row r="830" spans="1:29" ht="15" x14ac:dyDescent="0.25">
      <c r="A830" s="250"/>
      <c r="B830" s="250"/>
      <c r="C830" s="250"/>
      <c r="D830" s="250"/>
      <c r="E830" s="250"/>
      <c r="F830" s="250"/>
      <c r="H830" s="244"/>
      <c r="J830" s="272" t="s">
        <v>4158</v>
      </c>
      <c r="K830" s="272" t="s">
        <v>4659</v>
      </c>
      <c r="L830" s="250" t="s">
        <v>4660</v>
      </c>
      <c r="M830" s="272" t="s">
        <v>4134</v>
      </c>
      <c r="N830" s="272" t="s">
        <v>4289</v>
      </c>
      <c r="O830" s="272" t="s">
        <v>4670</v>
      </c>
      <c r="P830" s="274">
        <v>201308</v>
      </c>
      <c r="Q830" s="272" t="s">
        <v>4203</v>
      </c>
      <c r="R830" s="276">
        <v>33.299999999999997</v>
      </c>
      <c r="S830" s="280" t="s">
        <v>4701</v>
      </c>
      <c r="T830" s="280" t="s">
        <v>4699</v>
      </c>
      <c r="V830" s="244"/>
      <c r="AC830" s="244"/>
    </row>
    <row r="831" spans="1:29" ht="15" x14ac:dyDescent="0.25">
      <c r="A831" s="250"/>
      <c r="B831" s="250"/>
      <c r="C831" s="250"/>
      <c r="D831" s="250"/>
      <c r="E831" s="250"/>
      <c r="F831" s="250"/>
      <c r="H831" s="244"/>
      <c r="J831" s="272" t="s">
        <v>4158</v>
      </c>
      <c r="K831" s="272" t="s">
        <v>4659</v>
      </c>
      <c r="L831" s="250" t="s">
        <v>4660</v>
      </c>
      <c r="M831" s="272" t="s">
        <v>4133</v>
      </c>
      <c r="N831" s="272" t="s">
        <v>4256</v>
      </c>
      <c r="O831" s="272" t="s">
        <v>4670</v>
      </c>
      <c r="P831" s="274">
        <v>201309</v>
      </c>
      <c r="Q831" s="272" t="s">
        <v>4203</v>
      </c>
      <c r="R831" s="276">
        <v>5.07</v>
      </c>
      <c r="S831" s="280" t="s">
        <v>4701</v>
      </c>
      <c r="T831" s="280" t="s">
        <v>4699</v>
      </c>
      <c r="V831" s="244"/>
      <c r="AC831" s="244"/>
    </row>
    <row r="832" spans="1:29" ht="15" x14ac:dyDescent="0.25">
      <c r="A832" s="250"/>
      <c r="B832" s="250"/>
      <c r="C832" s="250"/>
      <c r="D832" s="250"/>
      <c r="E832" s="250"/>
      <c r="F832" s="250"/>
      <c r="H832" s="244"/>
      <c r="J832" s="272" t="s">
        <v>4158</v>
      </c>
      <c r="K832" s="272" t="s">
        <v>4659</v>
      </c>
      <c r="L832" s="250" t="s">
        <v>4660</v>
      </c>
      <c r="M832" s="272" t="s">
        <v>4134</v>
      </c>
      <c r="N832" s="272" t="s">
        <v>4299</v>
      </c>
      <c r="O832" s="272" t="s">
        <v>4670</v>
      </c>
      <c r="P832" s="274">
        <v>201310</v>
      </c>
      <c r="Q832" s="272" t="s">
        <v>4203</v>
      </c>
      <c r="R832" s="276">
        <v>9.66</v>
      </c>
      <c r="S832" s="280" t="s">
        <v>4701</v>
      </c>
      <c r="T832" s="280" t="s">
        <v>4699</v>
      </c>
      <c r="V832" s="244"/>
      <c r="AC832" s="244"/>
    </row>
    <row r="833" spans="1:29" ht="15" x14ac:dyDescent="0.25">
      <c r="A833" s="250"/>
      <c r="B833" s="250"/>
      <c r="C833" s="250"/>
      <c r="D833" s="250"/>
      <c r="E833" s="250"/>
      <c r="F833" s="250"/>
      <c r="H833" s="244"/>
      <c r="J833" s="272" t="s">
        <v>4158</v>
      </c>
      <c r="K833" s="272" t="s">
        <v>4659</v>
      </c>
      <c r="L833" s="250" t="s">
        <v>4660</v>
      </c>
      <c r="M833" s="272" t="s">
        <v>4139</v>
      </c>
      <c r="N833" s="272" t="s">
        <v>4315</v>
      </c>
      <c r="O833" s="272" t="s">
        <v>4670</v>
      </c>
      <c r="P833" s="274">
        <v>201402</v>
      </c>
      <c r="Q833" s="272" t="s">
        <v>4203</v>
      </c>
      <c r="R833" s="276">
        <v>52.89</v>
      </c>
      <c r="S833" s="280" t="s">
        <v>4701</v>
      </c>
      <c r="T833" s="280" t="s">
        <v>4699</v>
      </c>
      <c r="V833" s="244"/>
      <c r="AC833" s="244"/>
    </row>
    <row r="834" spans="1:29" ht="15" x14ac:dyDescent="0.25">
      <c r="A834" s="250"/>
      <c r="B834" s="250"/>
      <c r="C834" s="250"/>
      <c r="D834" s="250"/>
      <c r="E834" s="250"/>
      <c r="F834" s="250"/>
      <c r="H834" s="244"/>
      <c r="J834" s="272" t="s">
        <v>4158</v>
      </c>
      <c r="K834" s="272" t="s">
        <v>4659</v>
      </c>
      <c r="L834" s="250" t="s">
        <v>4660</v>
      </c>
      <c r="M834" s="272" t="s">
        <v>4139</v>
      </c>
      <c r="N834" s="272" t="s">
        <v>4315</v>
      </c>
      <c r="O834" s="272" t="s">
        <v>4670</v>
      </c>
      <c r="P834" s="274">
        <v>201403</v>
      </c>
      <c r="Q834" s="272" t="s">
        <v>4203</v>
      </c>
      <c r="R834" s="276">
        <v>36.86</v>
      </c>
      <c r="S834" s="280" t="s">
        <v>4701</v>
      </c>
      <c r="T834" s="280" t="s">
        <v>4699</v>
      </c>
      <c r="V834" s="244"/>
      <c r="AC834" s="244"/>
    </row>
    <row r="835" spans="1:29" ht="15" x14ac:dyDescent="0.25">
      <c r="A835" s="250"/>
      <c r="B835" s="250"/>
      <c r="C835" s="250"/>
      <c r="D835" s="250"/>
      <c r="E835" s="250"/>
      <c r="F835" s="250"/>
      <c r="H835" s="244"/>
      <c r="J835" s="272" t="s">
        <v>4158</v>
      </c>
      <c r="K835" s="272" t="s">
        <v>4659</v>
      </c>
      <c r="L835" s="250" t="s">
        <v>4660</v>
      </c>
      <c r="M835" s="272" t="s">
        <v>4139</v>
      </c>
      <c r="N835" s="272" t="s">
        <v>4316</v>
      </c>
      <c r="O835" s="272" t="s">
        <v>4670</v>
      </c>
      <c r="P835" s="274">
        <v>201403</v>
      </c>
      <c r="Q835" s="272" t="s">
        <v>4203</v>
      </c>
      <c r="R835" s="276">
        <v>43.58</v>
      </c>
      <c r="S835" s="280" t="s">
        <v>4701</v>
      </c>
      <c r="T835" s="280" t="s">
        <v>4699</v>
      </c>
      <c r="V835" s="244"/>
      <c r="AC835" s="244"/>
    </row>
    <row r="836" spans="1:29" ht="15" x14ac:dyDescent="0.25">
      <c r="A836" s="250"/>
      <c r="B836" s="250"/>
      <c r="C836" s="250"/>
      <c r="D836" s="250"/>
      <c r="E836" s="250"/>
      <c r="F836" s="250"/>
      <c r="H836" s="244"/>
      <c r="J836" s="272" t="s">
        <v>4158</v>
      </c>
      <c r="K836" s="272" t="s">
        <v>4659</v>
      </c>
      <c r="L836" s="250" t="s">
        <v>4660</v>
      </c>
      <c r="M836" s="272" t="s">
        <v>4139</v>
      </c>
      <c r="N836" s="272" t="s">
        <v>4314</v>
      </c>
      <c r="O836" s="272" t="s">
        <v>4670</v>
      </c>
      <c r="P836" s="274">
        <v>201404</v>
      </c>
      <c r="Q836" s="272" t="s">
        <v>4203</v>
      </c>
      <c r="R836" s="276">
        <v>1.58</v>
      </c>
      <c r="S836" s="280" t="s">
        <v>4701</v>
      </c>
      <c r="T836" s="280" t="s">
        <v>4699</v>
      </c>
      <c r="V836" s="244"/>
      <c r="AC836" s="244"/>
    </row>
    <row r="837" spans="1:29" ht="15" x14ac:dyDescent="0.25">
      <c r="A837" s="250"/>
      <c r="B837" s="250"/>
      <c r="C837" s="250"/>
      <c r="D837" s="250"/>
      <c r="E837" s="250"/>
      <c r="F837" s="250"/>
      <c r="H837" s="244"/>
      <c r="J837" s="272" t="s">
        <v>4158</v>
      </c>
      <c r="K837" s="272" t="s">
        <v>4659</v>
      </c>
      <c r="L837" s="250" t="s">
        <v>4660</v>
      </c>
      <c r="M837" s="272" t="s">
        <v>4138</v>
      </c>
      <c r="N837" s="272" t="s">
        <v>4327</v>
      </c>
      <c r="O837" s="272" t="s">
        <v>4670</v>
      </c>
      <c r="P837" s="274">
        <v>201408</v>
      </c>
      <c r="Q837" s="272" t="s">
        <v>4203</v>
      </c>
      <c r="R837" s="276">
        <v>35.4</v>
      </c>
      <c r="S837" s="280" t="s">
        <v>4701</v>
      </c>
      <c r="T837" s="280" t="s">
        <v>4699</v>
      </c>
      <c r="V837" s="244"/>
      <c r="AC837" s="244"/>
    </row>
    <row r="838" spans="1:29" ht="15" x14ac:dyDescent="0.25">
      <c r="A838" s="250"/>
      <c r="B838" s="250"/>
      <c r="C838" s="250"/>
      <c r="D838" s="250"/>
      <c r="E838" s="250"/>
      <c r="F838" s="250"/>
      <c r="H838" s="244"/>
      <c r="J838" s="272" t="s">
        <v>4158</v>
      </c>
      <c r="K838" s="272" t="s">
        <v>4659</v>
      </c>
      <c r="L838" s="250" t="s">
        <v>4660</v>
      </c>
      <c r="M838" s="272" t="s">
        <v>4138</v>
      </c>
      <c r="N838" s="272" t="s">
        <v>4333</v>
      </c>
      <c r="O838" s="272" t="s">
        <v>4670</v>
      </c>
      <c r="P838" s="274">
        <v>201408</v>
      </c>
      <c r="Q838" s="272" t="s">
        <v>4203</v>
      </c>
      <c r="R838" s="276">
        <v>8.4499999999999993</v>
      </c>
      <c r="S838" s="280" t="s">
        <v>4701</v>
      </c>
      <c r="T838" s="280" t="s">
        <v>4699</v>
      </c>
      <c r="V838" s="244"/>
      <c r="AC838" s="244"/>
    </row>
    <row r="839" spans="1:29" ht="15" x14ac:dyDescent="0.25">
      <c r="A839" s="250"/>
      <c r="B839" s="250"/>
      <c r="C839" s="250"/>
      <c r="D839" s="250"/>
      <c r="E839" s="250"/>
      <c r="F839" s="250"/>
      <c r="H839" s="244"/>
      <c r="J839" s="272" t="s">
        <v>4158</v>
      </c>
      <c r="K839" s="272" t="s">
        <v>4659</v>
      </c>
      <c r="L839" s="250" t="s">
        <v>4660</v>
      </c>
      <c r="M839" s="272" t="s">
        <v>4140</v>
      </c>
      <c r="N839" s="272" t="s">
        <v>4345</v>
      </c>
      <c r="O839" s="272" t="s">
        <v>4670</v>
      </c>
      <c r="P839" s="274">
        <v>201410</v>
      </c>
      <c r="Q839" s="272" t="s">
        <v>4203</v>
      </c>
      <c r="R839" s="276">
        <v>57.8</v>
      </c>
      <c r="S839" s="280" t="s">
        <v>4701</v>
      </c>
      <c r="T839" s="280" t="s">
        <v>4699</v>
      </c>
      <c r="V839" s="244"/>
      <c r="AC839" s="244"/>
    </row>
    <row r="840" spans="1:29" ht="15" x14ac:dyDescent="0.25">
      <c r="A840" s="250"/>
      <c r="B840" s="250"/>
      <c r="C840" s="250"/>
      <c r="D840" s="250"/>
      <c r="E840" s="250"/>
      <c r="F840" s="250"/>
      <c r="H840" s="244"/>
      <c r="J840" s="272" t="s">
        <v>4158</v>
      </c>
      <c r="K840" s="272" t="s">
        <v>4659</v>
      </c>
      <c r="L840" s="250" t="s">
        <v>4660</v>
      </c>
      <c r="M840" s="272" t="s">
        <v>4140</v>
      </c>
      <c r="N840" s="272" t="s">
        <v>4345</v>
      </c>
      <c r="O840" s="272" t="s">
        <v>4670</v>
      </c>
      <c r="P840" s="274">
        <v>201411</v>
      </c>
      <c r="Q840" s="272" t="s">
        <v>4203</v>
      </c>
      <c r="R840" s="276">
        <v>12.23</v>
      </c>
      <c r="S840" s="280" t="s">
        <v>4701</v>
      </c>
      <c r="T840" s="280" t="s">
        <v>4699</v>
      </c>
      <c r="V840" s="244"/>
      <c r="AC840" s="244"/>
    </row>
    <row r="841" spans="1:29" ht="15" x14ac:dyDescent="0.25">
      <c r="A841" s="250"/>
      <c r="B841" s="250"/>
      <c r="C841" s="250"/>
      <c r="D841" s="250"/>
      <c r="E841" s="250"/>
      <c r="F841" s="250"/>
      <c r="H841" s="244"/>
      <c r="J841" s="272" t="s">
        <v>4158</v>
      </c>
      <c r="K841" s="272" t="s">
        <v>4659</v>
      </c>
      <c r="L841" s="250" t="s">
        <v>4660</v>
      </c>
      <c r="M841" s="272" t="s">
        <v>4141</v>
      </c>
      <c r="N841" s="272" t="s">
        <v>4348</v>
      </c>
      <c r="O841" s="272" t="s">
        <v>4670</v>
      </c>
      <c r="P841" s="274">
        <v>201503</v>
      </c>
      <c r="Q841" s="272" t="s">
        <v>4203</v>
      </c>
      <c r="R841" s="276">
        <v>62.13</v>
      </c>
      <c r="S841" s="280" t="s">
        <v>4701</v>
      </c>
      <c r="T841" s="280" t="s">
        <v>4699</v>
      </c>
      <c r="V841" s="244"/>
      <c r="AC841" s="244"/>
    </row>
    <row r="842" spans="1:29" ht="15" x14ac:dyDescent="0.25">
      <c r="A842" s="250"/>
      <c r="B842" s="250"/>
      <c r="C842" s="250"/>
      <c r="D842" s="250"/>
      <c r="E842" s="250"/>
      <c r="F842" s="250"/>
      <c r="H842" s="244"/>
      <c r="J842" s="272" t="s">
        <v>4158</v>
      </c>
      <c r="K842" s="272" t="s">
        <v>4659</v>
      </c>
      <c r="L842" s="250" t="s">
        <v>4660</v>
      </c>
      <c r="M842" s="272" t="s">
        <v>4141</v>
      </c>
      <c r="N842" s="272" t="s">
        <v>4357</v>
      </c>
      <c r="O842" s="272" t="s">
        <v>4670</v>
      </c>
      <c r="P842" s="274">
        <v>201507</v>
      </c>
      <c r="Q842" s="272" t="s">
        <v>4203</v>
      </c>
      <c r="R842" s="276">
        <v>3.8</v>
      </c>
      <c r="S842" s="280" t="s">
        <v>4701</v>
      </c>
      <c r="T842" s="280" t="s">
        <v>4699</v>
      </c>
      <c r="V842" s="244"/>
      <c r="AC842" s="244"/>
    </row>
    <row r="843" spans="1:29" ht="15" x14ac:dyDescent="0.25">
      <c r="A843" s="250"/>
      <c r="B843" s="250"/>
      <c r="C843" s="250"/>
      <c r="D843" s="250"/>
      <c r="E843" s="250"/>
      <c r="F843" s="250"/>
      <c r="H843" s="244"/>
      <c r="J843" s="272" t="s">
        <v>4158</v>
      </c>
      <c r="K843" s="272" t="s">
        <v>4659</v>
      </c>
      <c r="L843" s="250" t="s">
        <v>4660</v>
      </c>
      <c r="M843" s="272" t="s">
        <v>4141</v>
      </c>
      <c r="N843" s="272" t="s">
        <v>4358</v>
      </c>
      <c r="O843" s="272" t="s">
        <v>4670</v>
      </c>
      <c r="P843" s="274">
        <v>201507</v>
      </c>
      <c r="Q843" s="272" t="s">
        <v>4203</v>
      </c>
      <c r="R843" s="276">
        <v>13.98</v>
      </c>
      <c r="S843" s="280" t="s">
        <v>4701</v>
      </c>
      <c r="T843" s="280" t="s">
        <v>4699</v>
      </c>
      <c r="V843" s="244"/>
      <c r="AC843" s="244"/>
    </row>
    <row r="844" spans="1:29" ht="15" x14ac:dyDescent="0.25">
      <c r="A844" s="250"/>
      <c r="B844" s="250"/>
      <c r="C844" s="250"/>
      <c r="D844" s="250"/>
      <c r="E844" s="250"/>
      <c r="F844" s="250"/>
      <c r="H844" s="244"/>
      <c r="J844" s="272" t="s">
        <v>4158</v>
      </c>
      <c r="K844" s="272" t="s">
        <v>4659</v>
      </c>
      <c r="L844" s="250" t="s">
        <v>4660</v>
      </c>
      <c r="M844" s="272" t="s">
        <v>4143</v>
      </c>
      <c r="N844" s="272" t="s">
        <v>4392</v>
      </c>
      <c r="O844" s="272" t="s">
        <v>4670</v>
      </c>
      <c r="P844" s="274">
        <v>201508</v>
      </c>
      <c r="Q844" s="272" t="s">
        <v>4203</v>
      </c>
      <c r="R844" s="276">
        <v>16.61</v>
      </c>
      <c r="S844" s="280" t="s">
        <v>4701</v>
      </c>
      <c r="T844" s="280" t="s">
        <v>4699</v>
      </c>
      <c r="V844" s="244"/>
      <c r="AC844" s="244"/>
    </row>
    <row r="845" spans="1:29" ht="15" x14ac:dyDescent="0.25">
      <c r="A845" s="250"/>
      <c r="B845" s="250"/>
      <c r="C845" s="250"/>
      <c r="D845" s="250"/>
      <c r="E845" s="250"/>
      <c r="F845" s="250"/>
      <c r="H845" s="244"/>
      <c r="J845" s="272" t="s">
        <v>4158</v>
      </c>
      <c r="K845" s="272" t="s">
        <v>4659</v>
      </c>
      <c r="L845" s="250" t="s">
        <v>4660</v>
      </c>
      <c r="M845" s="272" t="s">
        <v>4141</v>
      </c>
      <c r="N845" s="272" t="s">
        <v>4359</v>
      </c>
      <c r="O845" s="272" t="s">
        <v>4670</v>
      </c>
      <c r="P845" s="274">
        <v>201509</v>
      </c>
      <c r="Q845" s="272" t="s">
        <v>4203</v>
      </c>
      <c r="R845" s="276">
        <v>1.51</v>
      </c>
      <c r="S845" s="280" t="s">
        <v>4701</v>
      </c>
      <c r="T845" s="280" t="s">
        <v>4699</v>
      </c>
      <c r="V845" s="244"/>
      <c r="AC845" s="244"/>
    </row>
    <row r="846" spans="1:29" ht="15" x14ac:dyDescent="0.25">
      <c r="A846" s="250"/>
      <c r="B846" s="250"/>
      <c r="C846" s="250"/>
      <c r="D846" s="250"/>
      <c r="E846" s="250"/>
      <c r="F846" s="250"/>
      <c r="H846" s="244"/>
      <c r="J846" s="272" t="s">
        <v>4158</v>
      </c>
      <c r="K846" s="272" t="s">
        <v>4659</v>
      </c>
      <c r="L846" s="250" t="s">
        <v>4660</v>
      </c>
      <c r="M846" s="272" t="s">
        <v>4143</v>
      </c>
      <c r="N846" s="272" t="s">
        <v>4400</v>
      </c>
      <c r="O846" s="272" t="s">
        <v>4670</v>
      </c>
      <c r="P846" s="274">
        <v>201510</v>
      </c>
      <c r="Q846" s="272" t="s">
        <v>4203</v>
      </c>
      <c r="R846" s="276">
        <v>28.49</v>
      </c>
      <c r="S846" s="280" t="s">
        <v>4701</v>
      </c>
      <c r="T846" s="280" t="s">
        <v>4699</v>
      </c>
      <c r="V846" s="244"/>
      <c r="AC846" s="244"/>
    </row>
    <row r="847" spans="1:29" ht="15" x14ac:dyDescent="0.25">
      <c r="A847" s="250"/>
      <c r="B847" s="250"/>
      <c r="C847" s="250"/>
      <c r="D847" s="250"/>
      <c r="E847" s="250"/>
      <c r="F847" s="250"/>
      <c r="H847" s="244"/>
      <c r="J847" s="272" t="s">
        <v>4158</v>
      </c>
      <c r="K847" s="272" t="s">
        <v>4659</v>
      </c>
      <c r="L847" s="250" t="s">
        <v>4660</v>
      </c>
      <c r="M847" s="272" t="s">
        <v>4143</v>
      </c>
      <c r="N847" s="272" t="s">
        <v>4402</v>
      </c>
      <c r="O847" s="272" t="s">
        <v>4670</v>
      </c>
      <c r="P847" s="274">
        <v>201510</v>
      </c>
      <c r="Q847" s="272" t="s">
        <v>4203</v>
      </c>
      <c r="R847" s="276">
        <v>0.83</v>
      </c>
      <c r="S847" s="280" t="s">
        <v>4701</v>
      </c>
      <c r="T847" s="280" t="s">
        <v>4699</v>
      </c>
      <c r="V847" s="244"/>
      <c r="AC847" s="244"/>
    </row>
    <row r="848" spans="1:29" ht="15" x14ac:dyDescent="0.25">
      <c r="A848" s="250"/>
      <c r="B848" s="250"/>
      <c r="C848" s="250"/>
      <c r="D848" s="250"/>
      <c r="E848" s="250"/>
      <c r="F848" s="250"/>
      <c r="H848" s="244"/>
      <c r="J848" s="272" t="s">
        <v>4158</v>
      </c>
      <c r="K848" s="272" t="s">
        <v>4659</v>
      </c>
      <c r="L848" s="250" t="s">
        <v>4660</v>
      </c>
      <c r="M848" s="272" t="s">
        <v>4143</v>
      </c>
      <c r="N848" s="272" t="s">
        <v>4403</v>
      </c>
      <c r="O848" s="272" t="s">
        <v>4670</v>
      </c>
      <c r="P848" s="274">
        <v>201510</v>
      </c>
      <c r="Q848" s="272" t="s">
        <v>4203</v>
      </c>
      <c r="R848" s="276">
        <v>7.73</v>
      </c>
      <c r="S848" s="280" t="s">
        <v>4701</v>
      </c>
      <c r="T848" s="280" t="s">
        <v>4699</v>
      </c>
      <c r="V848" s="244"/>
      <c r="AC848" s="244"/>
    </row>
    <row r="849" spans="1:29" ht="15" x14ac:dyDescent="0.25">
      <c r="A849" s="250"/>
      <c r="B849" s="250"/>
      <c r="C849" s="250"/>
      <c r="D849" s="250"/>
      <c r="E849" s="250"/>
      <c r="F849" s="250"/>
      <c r="H849" s="244"/>
      <c r="J849" s="272" t="s">
        <v>4158</v>
      </c>
      <c r="K849" s="272" t="s">
        <v>4659</v>
      </c>
      <c r="L849" s="250" t="s">
        <v>4660</v>
      </c>
      <c r="M849" s="272" t="s">
        <v>4143</v>
      </c>
      <c r="N849" s="272" t="s">
        <v>4402</v>
      </c>
      <c r="O849" s="272" t="s">
        <v>4670</v>
      </c>
      <c r="P849" s="274">
        <v>201512</v>
      </c>
      <c r="Q849" s="272" t="s">
        <v>4203</v>
      </c>
      <c r="R849" s="276">
        <v>1.06</v>
      </c>
      <c r="S849" s="280" t="s">
        <v>4701</v>
      </c>
      <c r="T849" s="280" t="s">
        <v>4699</v>
      </c>
      <c r="V849" s="244"/>
      <c r="AC849" s="244"/>
    </row>
    <row r="850" spans="1:29" ht="15" x14ac:dyDescent="0.25">
      <c r="A850" s="250"/>
      <c r="B850" s="250"/>
      <c r="C850" s="250"/>
      <c r="D850" s="250"/>
      <c r="E850" s="250"/>
      <c r="F850" s="250"/>
      <c r="H850" s="244"/>
      <c r="J850" s="272" t="s">
        <v>4158</v>
      </c>
      <c r="K850" s="272" t="s">
        <v>4659</v>
      </c>
      <c r="L850" s="250" t="s">
        <v>4660</v>
      </c>
      <c r="M850" s="272" t="s">
        <v>4146</v>
      </c>
      <c r="N850" s="272" t="s">
        <v>4408</v>
      </c>
      <c r="O850" s="272" t="s">
        <v>4670</v>
      </c>
      <c r="P850" s="274">
        <v>201602</v>
      </c>
      <c r="Q850" s="272" t="s">
        <v>4203</v>
      </c>
      <c r="R850" s="276">
        <v>3.4</v>
      </c>
      <c r="S850" s="280" t="s">
        <v>4701</v>
      </c>
      <c r="T850" s="280" t="s">
        <v>4699</v>
      </c>
      <c r="V850" s="244"/>
      <c r="AC850" s="244"/>
    </row>
    <row r="851" spans="1:29" ht="15" x14ac:dyDescent="0.25">
      <c r="A851" s="250"/>
      <c r="B851" s="250"/>
      <c r="C851" s="250"/>
      <c r="D851" s="250"/>
      <c r="E851" s="250"/>
      <c r="F851" s="250"/>
      <c r="H851" s="244"/>
      <c r="J851" s="272" t="s">
        <v>4158</v>
      </c>
      <c r="K851" s="272" t="s">
        <v>4659</v>
      </c>
      <c r="L851" s="250" t="s">
        <v>4660</v>
      </c>
      <c r="M851" s="272" t="s">
        <v>4146</v>
      </c>
      <c r="N851" s="272" t="s">
        <v>4415</v>
      </c>
      <c r="O851" s="272" t="s">
        <v>4670</v>
      </c>
      <c r="P851" s="274">
        <v>201602</v>
      </c>
      <c r="Q851" s="272" t="s">
        <v>4203</v>
      </c>
      <c r="R851" s="276">
        <v>15.15</v>
      </c>
      <c r="S851" s="280" t="s">
        <v>4701</v>
      </c>
      <c r="T851" s="280" t="s">
        <v>4699</v>
      </c>
      <c r="V851" s="244"/>
      <c r="AC851" s="244"/>
    </row>
    <row r="852" spans="1:29" ht="15" x14ac:dyDescent="0.25">
      <c r="A852" s="250"/>
      <c r="B852" s="250"/>
      <c r="C852" s="250"/>
      <c r="D852" s="250"/>
      <c r="E852" s="250"/>
      <c r="F852" s="250"/>
      <c r="H852" s="244"/>
      <c r="J852" s="272" t="s">
        <v>4158</v>
      </c>
      <c r="K852" s="272" t="s">
        <v>4659</v>
      </c>
      <c r="L852" s="250" t="s">
        <v>4660</v>
      </c>
      <c r="M852" s="272" t="s">
        <v>4148</v>
      </c>
      <c r="N852" s="272" t="s">
        <v>4583</v>
      </c>
      <c r="O852" s="272" t="s">
        <v>4670</v>
      </c>
      <c r="P852" s="274">
        <v>201602</v>
      </c>
      <c r="Q852" s="272" t="s">
        <v>4203</v>
      </c>
      <c r="R852" s="276">
        <v>17.54</v>
      </c>
      <c r="S852" s="280" t="s">
        <v>4701</v>
      </c>
      <c r="T852" s="280" t="s">
        <v>4699</v>
      </c>
      <c r="V852" s="244"/>
      <c r="AC852" s="244"/>
    </row>
    <row r="853" spans="1:29" ht="15" x14ac:dyDescent="0.25">
      <c r="A853" s="250"/>
      <c r="B853" s="250"/>
      <c r="C853" s="250"/>
      <c r="D853" s="250"/>
      <c r="E853" s="250"/>
      <c r="F853" s="250"/>
      <c r="H853" s="244"/>
      <c r="J853" s="272" t="s">
        <v>4158</v>
      </c>
      <c r="K853" s="272" t="s">
        <v>4659</v>
      </c>
      <c r="L853" s="250" t="s">
        <v>4660</v>
      </c>
      <c r="M853" s="272" t="s">
        <v>4146</v>
      </c>
      <c r="N853" s="272" t="s">
        <v>4408</v>
      </c>
      <c r="O853" s="272" t="s">
        <v>4670</v>
      </c>
      <c r="P853" s="274">
        <v>201603</v>
      </c>
      <c r="Q853" s="272" t="s">
        <v>4203</v>
      </c>
      <c r="R853" s="276">
        <v>0.15</v>
      </c>
      <c r="S853" s="280" t="s">
        <v>4701</v>
      </c>
      <c r="T853" s="280" t="s">
        <v>4699</v>
      </c>
      <c r="V853" s="244"/>
      <c r="AC853" s="244"/>
    </row>
    <row r="854" spans="1:29" ht="15" x14ac:dyDescent="0.25">
      <c r="A854" s="250"/>
      <c r="B854" s="250"/>
      <c r="C854" s="250"/>
      <c r="D854" s="250"/>
      <c r="E854" s="250"/>
      <c r="F854" s="250"/>
      <c r="H854" s="244"/>
      <c r="J854" s="272" t="s">
        <v>4158</v>
      </c>
      <c r="K854" s="272" t="s">
        <v>4659</v>
      </c>
      <c r="L854" s="250" t="s">
        <v>4660</v>
      </c>
      <c r="M854" s="272" t="s">
        <v>4148</v>
      </c>
      <c r="N854" s="272" t="s">
        <v>4583</v>
      </c>
      <c r="O854" s="272" t="s">
        <v>4670</v>
      </c>
      <c r="P854" s="274">
        <v>201603</v>
      </c>
      <c r="Q854" s="272" t="s">
        <v>4203</v>
      </c>
      <c r="R854" s="276">
        <v>4.47</v>
      </c>
      <c r="S854" s="280" t="s">
        <v>4701</v>
      </c>
      <c r="T854" s="280" t="s">
        <v>4699</v>
      </c>
      <c r="V854" s="244"/>
      <c r="AC854" s="244"/>
    </row>
    <row r="855" spans="1:29" ht="15" x14ac:dyDescent="0.25">
      <c r="A855" s="250"/>
      <c r="B855" s="250"/>
      <c r="C855" s="250"/>
      <c r="D855" s="250"/>
      <c r="E855" s="250"/>
      <c r="F855" s="250"/>
      <c r="H855" s="244"/>
      <c r="J855" s="272" t="s">
        <v>4158</v>
      </c>
      <c r="K855" s="272" t="s">
        <v>4659</v>
      </c>
      <c r="L855" s="250" t="s">
        <v>4660</v>
      </c>
      <c r="M855" s="272" t="s">
        <v>4148</v>
      </c>
      <c r="N855" s="272" t="s">
        <v>4626</v>
      </c>
      <c r="O855" s="272" t="s">
        <v>4670</v>
      </c>
      <c r="P855" s="274">
        <v>201604</v>
      </c>
      <c r="Q855" s="272" t="s">
        <v>4203</v>
      </c>
      <c r="R855" s="276">
        <v>48.34</v>
      </c>
      <c r="S855" s="280" t="s">
        <v>4701</v>
      </c>
      <c r="T855" s="280" t="s">
        <v>4699</v>
      </c>
      <c r="V855" s="244"/>
      <c r="AC855" s="244"/>
    </row>
    <row r="856" spans="1:29" ht="15" x14ac:dyDescent="0.25">
      <c r="A856" s="250"/>
      <c r="B856" s="250"/>
      <c r="C856" s="250"/>
      <c r="D856" s="250"/>
      <c r="E856" s="250"/>
      <c r="F856" s="250"/>
      <c r="H856" s="244"/>
      <c r="J856" s="272" t="s">
        <v>4158</v>
      </c>
      <c r="K856" s="272" t="s">
        <v>4659</v>
      </c>
      <c r="L856" s="250" t="s">
        <v>4660</v>
      </c>
      <c r="M856" s="272" t="s">
        <v>4148</v>
      </c>
      <c r="N856" s="272" t="s">
        <v>4583</v>
      </c>
      <c r="O856" s="272" t="s">
        <v>4670</v>
      </c>
      <c r="P856" s="274">
        <v>201604</v>
      </c>
      <c r="Q856" s="272" t="s">
        <v>4203</v>
      </c>
      <c r="R856" s="276">
        <v>13.48</v>
      </c>
      <c r="S856" s="280" t="s">
        <v>4701</v>
      </c>
      <c r="T856" s="280" t="s">
        <v>4699</v>
      </c>
      <c r="V856" s="244"/>
      <c r="AC856" s="244"/>
    </row>
    <row r="857" spans="1:29" ht="15" x14ac:dyDescent="0.25">
      <c r="A857" s="250"/>
      <c r="B857" s="250"/>
      <c r="C857" s="250"/>
      <c r="D857" s="250"/>
      <c r="E857" s="250"/>
      <c r="F857" s="250"/>
      <c r="H857" s="244"/>
      <c r="J857" s="272" t="s">
        <v>4158</v>
      </c>
      <c r="K857" s="272" t="s">
        <v>4659</v>
      </c>
      <c r="L857" s="250" t="s">
        <v>4660</v>
      </c>
      <c r="M857" s="272" t="s">
        <v>4146</v>
      </c>
      <c r="N857" s="272" t="s">
        <v>4408</v>
      </c>
      <c r="O857" s="272" t="s">
        <v>4670</v>
      </c>
      <c r="P857" s="274">
        <v>201605</v>
      </c>
      <c r="Q857" s="272" t="s">
        <v>4203</v>
      </c>
      <c r="R857" s="276">
        <v>34.799999999999997</v>
      </c>
      <c r="S857" s="280" t="s">
        <v>4701</v>
      </c>
      <c r="T857" s="280" t="s">
        <v>4699</v>
      </c>
      <c r="V857" s="244"/>
      <c r="AC857" s="244"/>
    </row>
    <row r="858" spans="1:29" ht="15" x14ac:dyDescent="0.25">
      <c r="A858" s="250"/>
      <c r="B858" s="250"/>
      <c r="C858" s="250"/>
      <c r="D858" s="250"/>
      <c r="E858" s="250"/>
      <c r="F858" s="250"/>
      <c r="H858" s="244"/>
      <c r="J858" s="272" t="s">
        <v>4158</v>
      </c>
      <c r="K858" s="272" t="s">
        <v>4659</v>
      </c>
      <c r="L858" s="250" t="s">
        <v>4660</v>
      </c>
      <c r="M858" s="272" t="s">
        <v>4146</v>
      </c>
      <c r="N858" s="272" t="s">
        <v>4409</v>
      </c>
      <c r="O858" s="272" t="s">
        <v>4670</v>
      </c>
      <c r="P858" s="274">
        <v>201605</v>
      </c>
      <c r="Q858" s="272" t="s">
        <v>4203</v>
      </c>
      <c r="R858" s="276">
        <v>12.1</v>
      </c>
      <c r="S858" s="280" t="s">
        <v>4701</v>
      </c>
      <c r="T858" s="280" t="s">
        <v>4699</v>
      </c>
      <c r="V858" s="244"/>
      <c r="AC858" s="244"/>
    </row>
    <row r="859" spans="1:29" ht="15" x14ac:dyDescent="0.25">
      <c r="A859" s="250"/>
      <c r="B859" s="250"/>
      <c r="C859" s="250"/>
      <c r="D859" s="250"/>
      <c r="E859" s="250"/>
      <c r="F859" s="250"/>
      <c r="H859" s="244"/>
      <c r="J859" s="272" t="s">
        <v>4158</v>
      </c>
      <c r="K859" s="272" t="s">
        <v>4659</v>
      </c>
      <c r="L859" s="250" t="s">
        <v>4660</v>
      </c>
      <c r="M859" s="272" t="s">
        <v>4146</v>
      </c>
      <c r="N859" s="272" t="s">
        <v>4202</v>
      </c>
      <c r="O859" s="272" t="s">
        <v>4670</v>
      </c>
      <c r="P859" s="274">
        <v>201606</v>
      </c>
      <c r="Q859" s="272" t="s">
        <v>4203</v>
      </c>
      <c r="R859" s="276">
        <v>29.07</v>
      </c>
      <c r="S859" s="280" t="s">
        <v>4701</v>
      </c>
      <c r="T859" s="280" t="s">
        <v>4699</v>
      </c>
      <c r="V859" s="244"/>
      <c r="AC859" s="244"/>
    </row>
    <row r="860" spans="1:29" ht="15" x14ac:dyDescent="0.25">
      <c r="A860" s="250"/>
      <c r="B860" s="250"/>
      <c r="C860" s="250"/>
      <c r="D860" s="250"/>
      <c r="E860" s="250"/>
      <c r="F860" s="250"/>
      <c r="H860" s="244"/>
      <c r="J860" s="272" t="s">
        <v>4158</v>
      </c>
      <c r="K860" s="272" t="s">
        <v>4659</v>
      </c>
      <c r="L860" s="250" t="s">
        <v>4660</v>
      </c>
      <c r="M860" s="272" t="s">
        <v>4146</v>
      </c>
      <c r="N860" s="272" t="s">
        <v>4408</v>
      </c>
      <c r="O860" s="272" t="s">
        <v>4670</v>
      </c>
      <c r="P860" s="274">
        <v>201606</v>
      </c>
      <c r="Q860" s="272" t="s">
        <v>4203</v>
      </c>
      <c r="R860" s="276">
        <v>16.59</v>
      </c>
      <c r="S860" s="280" t="s">
        <v>4701</v>
      </c>
      <c r="T860" s="280" t="s">
        <v>4699</v>
      </c>
      <c r="V860" s="244"/>
      <c r="AC860" s="244"/>
    </row>
    <row r="861" spans="1:29" ht="15" x14ac:dyDescent="0.25">
      <c r="A861" s="250"/>
      <c r="B861" s="250"/>
      <c r="C861" s="250"/>
      <c r="D861" s="250"/>
      <c r="E861" s="250"/>
      <c r="F861" s="250"/>
      <c r="H861" s="244"/>
      <c r="J861" s="272" t="s">
        <v>4158</v>
      </c>
      <c r="K861" s="272" t="s">
        <v>4659</v>
      </c>
      <c r="L861" s="250" t="s">
        <v>4660</v>
      </c>
      <c r="M861" s="272" t="s">
        <v>4147</v>
      </c>
      <c r="N861" s="272" t="s">
        <v>4546</v>
      </c>
      <c r="O861" s="272" t="s">
        <v>4670</v>
      </c>
      <c r="P861" s="274">
        <v>201606</v>
      </c>
      <c r="Q861" s="272" t="s">
        <v>4203</v>
      </c>
      <c r="R861" s="276">
        <v>35.79</v>
      </c>
      <c r="S861" s="280" t="s">
        <v>4701</v>
      </c>
      <c r="T861" s="280" t="s">
        <v>4699</v>
      </c>
      <c r="V861" s="244"/>
      <c r="AC861" s="244"/>
    </row>
    <row r="862" spans="1:29" ht="15" x14ac:dyDescent="0.25">
      <c r="A862" s="250"/>
      <c r="B862" s="250"/>
      <c r="C862" s="250"/>
      <c r="D862" s="250"/>
      <c r="E862" s="250"/>
      <c r="F862" s="250"/>
      <c r="H862" s="244"/>
      <c r="J862" s="272" t="s">
        <v>4158</v>
      </c>
      <c r="K862" s="272" t="s">
        <v>4659</v>
      </c>
      <c r="L862" s="250" t="s">
        <v>4660</v>
      </c>
      <c r="M862" s="272" t="s">
        <v>4147</v>
      </c>
      <c r="N862" s="272" t="s">
        <v>4546</v>
      </c>
      <c r="O862" s="272" t="s">
        <v>4670</v>
      </c>
      <c r="P862" s="274">
        <v>201607</v>
      </c>
      <c r="Q862" s="272" t="s">
        <v>4203</v>
      </c>
      <c r="R862" s="276">
        <v>7.09</v>
      </c>
      <c r="S862" s="280" t="s">
        <v>4701</v>
      </c>
      <c r="T862" s="280" t="s">
        <v>4699</v>
      </c>
      <c r="V862" s="244"/>
      <c r="AC862" s="244"/>
    </row>
    <row r="863" spans="1:29" ht="15" x14ac:dyDescent="0.25">
      <c r="A863" s="250"/>
      <c r="B863" s="250"/>
      <c r="C863" s="250"/>
      <c r="D863" s="250"/>
      <c r="E863" s="250"/>
      <c r="F863" s="250"/>
      <c r="H863" s="244"/>
      <c r="J863" s="272" t="s">
        <v>4158</v>
      </c>
      <c r="K863" s="272" t="s">
        <v>4659</v>
      </c>
      <c r="L863" s="250" t="s">
        <v>4660</v>
      </c>
      <c r="M863" s="272" t="s">
        <v>4147</v>
      </c>
      <c r="N863" s="272" t="s">
        <v>4546</v>
      </c>
      <c r="O863" s="272" t="s">
        <v>4670</v>
      </c>
      <c r="P863" s="274">
        <v>201608</v>
      </c>
      <c r="Q863" s="272" t="s">
        <v>4203</v>
      </c>
      <c r="R863" s="276">
        <v>107.43</v>
      </c>
      <c r="S863" s="280" t="s">
        <v>4701</v>
      </c>
      <c r="T863" s="280" t="s">
        <v>4699</v>
      </c>
      <c r="V863" s="244"/>
      <c r="AC863" s="244"/>
    </row>
    <row r="864" spans="1:29" ht="15" x14ac:dyDescent="0.25">
      <c r="A864" s="250"/>
      <c r="B864" s="250"/>
      <c r="C864" s="250"/>
      <c r="D864" s="250"/>
      <c r="E864" s="250"/>
      <c r="F864" s="250"/>
      <c r="H864" s="244"/>
      <c r="J864" s="272" t="s">
        <v>4158</v>
      </c>
      <c r="K864" s="272" t="s">
        <v>4676</v>
      </c>
      <c r="L864" s="250" t="s">
        <v>4219</v>
      </c>
      <c r="M864" s="272" t="s">
        <v>4100</v>
      </c>
      <c r="N864" s="272" t="s">
        <v>4220</v>
      </c>
      <c r="O864" s="272" t="s">
        <v>4670</v>
      </c>
      <c r="P864" s="274">
        <v>201207</v>
      </c>
      <c r="Q864" s="272" t="s">
        <v>4203</v>
      </c>
      <c r="R864" s="276">
        <v>5511.55</v>
      </c>
      <c r="S864" s="280" t="s">
        <v>4702</v>
      </c>
      <c r="T864" s="280" t="s">
        <v>4699</v>
      </c>
      <c r="V864" s="244"/>
      <c r="AC864" s="244"/>
    </row>
    <row r="865" spans="1:29" ht="15" x14ac:dyDescent="0.25">
      <c r="A865" s="250"/>
      <c r="B865" s="250"/>
      <c r="C865" s="250"/>
      <c r="D865" s="250"/>
      <c r="E865" s="250"/>
      <c r="F865" s="250"/>
      <c r="H865" s="244"/>
      <c r="J865" s="272" t="s">
        <v>4158</v>
      </c>
      <c r="K865" s="272" t="s">
        <v>4676</v>
      </c>
      <c r="L865" s="250" t="s">
        <v>4219</v>
      </c>
      <c r="M865" s="272" t="s">
        <v>4100</v>
      </c>
      <c r="N865" s="272" t="s">
        <v>4208</v>
      </c>
      <c r="O865" s="272" t="s">
        <v>4670</v>
      </c>
      <c r="P865" s="274">
        <v>201207</v>
      </c>
      <c r="Q865" s="272" t="s">
        <v>4203</v>
      </c>
      <c r="R865" s="276">
        <v>2775.36</v>
      </c>
      <c r="S865" s="280" t="s">
        <v>4702</v>
      </c>
      <c r="T865" s="280" t="s">
        <v>4699</v>
      </c>
      <c r="V865" s="244"/>
      <c r="AC865" s="244"/>
    </row>
    <row r="866" spans="1:29" ht="15" x14ac:dyDescent="0.25">
      <c r="A866" s="250"/>
      <c r="B866" s="250"/>
      <c r="C866" s="250"/>
      <c r="D866" s="250"/>
      <c r="E866" s="250"/>
      <c r="F866" s="250"/>
      <c r="H866" s="244"/>
      <c r="J866" s="272" t="s">
        <v>4158</v>
      </c>
      <c r="K866" s="272" t="s">
        <v>4676</v>
      </c>
      <c r="L866" s="250" t="s">
        <v>4219</v>
      </c>
      <c r="M866" s="272" t="s">
        <v>4100</v>
      </c>
      <c r="N866" s="272" t="s">
        <v>4222</v>
      </c>
      <c r="O866" s="272" t="s">
        <v>4670</v>
      </c>
      <c r="P866" s="274">
        <v>201207</v>
      </c>
      <c r="Q866" s="272" t="s">
        <v>4203</v>
      </c>
      <c r="R866" s="276">
        <v>-5169.99</v>
      </c>
      <c r="S866" s="280" t="s">
        <v>4702</v>
      </c>
      <c r="T866" s="280" t="s">
        <v>4699</v>
      </c>
      <c r="V866" s="244"/>
      <c r="AC866" s="244"/>
    </row>
    <row r="867" spans="1:29" ht="15" x14ac:dyDescent="0.25">
      <c r="A867" s="250"/>
      <c r="B867" s="250"/>
      <c r="C867" s="250"/>
      <c r="D867" s="250"/>
      <c r="E867" s="250"/>
      <c r="F867" s="250"/>
      <c r="H867" s="244"/>
      <c r="J867" s="272" t="s">
        <v>4158</v>
      </c>
      <c r="K867" s="272" t="s">
        <v>4676</v>
      </c>
      <c r="L867" s="250" t="s">
        <v>4219</v>
      </c>
      <c r="M867" s="272" t="s">
        <v>4100</v>
      </c>
      <c r="N867" s="272" t="s">
        <v>4228</v>
      </c>
      <c r="O867" s="272" t="s">
        <v>4670</v>
      </c>
      <c r="P867" s="274">
        <v>201207</v>
      </c>
      <c r="Q867" s="272" t="s">
        <v>4203</v>
      </c>
      <c r="R867" s="276">
        <v>3401.75</v>
      </c>
      <c r="S867" s="280" t="s">
        <v>4702</v>
      </c>
      <c r="T867" s="280" t="s">
        <v>4699</v>
      </c>
      <c r="V867" s="244"/>
      <c r="AC867" s="244"/>
    </row>
    <row r="868" spans="1:29" ht="15" x14ac:dyDescent="0.25">
      <c r="A868" s="250"/>
      <c r="B868" s="250"/>
      <c r="C868" s="250"/>
      <c r="D868" s="250"/>
      <c r="E868" s="250"/>
      <c r="F868" s="250"/>
      <c r="H868" s="244"/>
      <c r="J868" s="272" t="s">
        <v>4158</v>
      </c>
      <c r="K868" s="272" t="s">
        <v>4676</v>
      </c>
      <c r="L868" s="250" t="s">
        <v>4219</v>
      </c>
      <c r="M868" s="272" t="s">
        <v>4100</v>
      </c>
      <c r="N868" s="272" t="s">
        <v>4229</v>
      </c>
      <c r="O868" s="272" t="s">
        <v>4670</v>
      </c>
      <c r="P868" s="274">
        <v>201207</v>
      </c>
      <c r="Q868" s="272" t="s">
        <v>4203</v>
      </c>
      <c r="R868" s="276">
        <v>251325</v>
      </c>
      <c r="S868" s="280" t="s">
        <v>4702</v>
      </c>
      <c r="T868" s="280" t="s">
        <v>4699</v>
      </c>
      <c r="V868" s="244"/>
      <c r="AC868" s="244"/>
    </row>
    <row r="869" spans="1:29" ht="15" x14ac:dyDescent="0.25">
      <c r="A869" s="250"/>
      <c r="B869" s="250"/>
      <c r="C869" s="250"/>
      <c r="D869" s="250"/>
      <c r="E869" s="250"/>
      <c r="F869" s="250"/>
      <c r="H869" s="244"/>
      <c r="J869" s="272" t="s">
        <v>4158</v>
      </c>
      <c r="K869" s="272" t="s">
        <v>4676</v>
      </c>
      <c r="L869" s="250" t="s">
        <v>4219</v>
      </c>
      <c r="M869" s="272" t="s">
        <v>4100</v>
      </c>
      <c r="N869" s="272" t="s">
        <v>4230</v>
      </c>
      <c r="O869" s="272" t="s">
        <v>4670</v>
      </c>
      <c r="P869" s="274">
        <v>201207</v>
      </c>
      <c r="Q869" s="272" t="s">
        <v>4203</v>
      </c>
      <c r="R869" s="276">
        <v>-3024.56</v>
      </c>
      <c r="S869" s="280" t="s">
        <v>4702</v>
      </c>
      <c r="T869" s="280" t="s">
        <v>4699</v>
      </c>
      <c r="V869" s="244"/>
      <c r="AC869" s="244"/>
    </row>
    <row r="870" spans="1:29" ht="15" x14ac:dyDescent="0.25">
      <c r="A870" s="250"/>
      <c r="B870" s="250"/>
      <c r="C870" s="250"/>
      <c r="D870" s="250"/>
      <c r="E870" s="250"/>
      <c r="F870" s="250"/>
      <c r="H870" s="244"/>
      <c r="J870" s="272" t="s">
        <v>4158</v>
      </c>
      <c r="K870" s="272" t="s">
        <v>4676</v>
      </c>
      <c r="L870" s="250" t="s">
        <v>4219</v>
      </c>
      <c r="M870" s="272" t="s">
        <v>4100</v>
      </c>
      <c r="N870" s="272" t="s">
        <v>4231</v>
      </c>
      <c r="O870" s="272" t="s">
        <v>4670</v>
      </c>
      <c r="P870" s="274">
        <v>201207</v>
      </c>
      <c r="Q870" s="272" t="s">
        <v>4203</v>
      </c>
      <c r="R870" s="276">
        <v>356.79</v>
      </c>
      <c r="S870" s="280" t="s">
        <v>4702</v>
      </c>
      <c r="T870" s="280" t="s">
        <v>4699</v>
      </c>
      <c r="V870" s="244"/>
      <c r="AC870" s="244"/>
    </row>
    <row r="871" spans="1:29" ht="15" x14ac:dyDescent="0.25">
      <c r="A871" s="250"/>
      <c r="B871" s="250"/>
      <c r="C871" s="250"/>
      <c r="D871" s="250"/>
      <c r="E871" s="250"/>
      <c r="F871" s="250"/>
      <c r="H871" s="244"/>
      <c r="J871" s="272" t="s">
        <v>4158</v>
      </c>
      <c r="K871" s="272" t="s">
        <v>4676</v>
      </c>
      <c r="L871" s="250" t="s">
        <v>4219</v>
      </c>
      <c r="M871" s="272" t="s">
        <v>4100</v>
      </c>
      <c r="N871" s="272" t="s">
        <v>4232</v>
      </c>
      <c r="O871" s="272" t="s">
        <v>4670</v>
      </c>
      <c r="P871" s="274">
        <v>201207</v>
      </c>
      <c r="Q871" s="272" t="s">
        <v>4203</v>
      </c>
      <c r="R871" s="276">
        <v>1621.2</v>
      </c>
      <c r="S871" s="280" t="s">
        <v>4702</v>
      </c>
      <c r="T871" s="280" t="s">
        <v>4699</v>
      </c>
      <c r="V871" s="244"/>
      <c r="AC871" s="244"/>
    </row>
    <row r="872" spans="1:29" ht="15" x14ac:dyDescent="0.25">
      <c r="A872" s="250"/>
      <c r="B872" s="250"/>
      <c r="C872" s="250"/>
      <c r="D872" s="250"/>
      <c r="E872" s="250"/>
      <c r="F872" s="250"/>
      <c r="H872" s="244"/>
      <c r="J872" s="272" t="s">
        <v>4158</v>
      </c>
      <c r="K872" s="272" t="s">
        <v>4676</v>
      </c>
      <c r="L872" s="250" t="s">
        <v>4219</v>
      </c>
      <c r="M872" s="272" t="s">
        <v>4100</v>
      </c>
      <c r="N872" s="272" t="s">
        <v>4233</v>
      </c>
      <c r="O872" s="272" t="s">
        <v>4670</v>
      </c>
      <c r="P872" s="274">
        <v>201207</v>
      </c>
      <c r="Q872" s="272" t="s">
        <v>4203</v>
      </c>
      <c r="R872" s="276">
        <v>2042</v>
      </c>
      <c r="S872" s="280" t="s">
        <v>4702</v>
      </c>
      <c r="T872" s="280" t="s">
        <v>4699</v>
      </c>
      <c r="V872" s="244"/>
      <c r="AC872" s="244"/>
    </row>
    <row r="873" spans="1:29" ht="15" x14ac:dyDescent="0.25">
      <c r="A873" s="250"/>
      <c r="B873" s="250"/>
      <c r="C873" s="250"/>
      <c r="D873" s="250"/>
      <c r="E873" s="250"/>
      <c r="F873" s="250"/>
      <c r="H873" s="244"/>
      <c r="J873" s="272" t="s">
        <v>4158</v>
      </c>
      <c r="K873" s="272" t="s">
        <v>4676</v>
      </c>
      <c r="L873" s="250" t="s">
        <v>4219</v>
      </c>
      <c r="M873" s="272" t="s">
        <v>4100</v>
      </c>
      <c r="N873" s="272" t="s">
        <v>4234</v>
      </c>
      <c r="O873" s="272" t="s">
        <v>4670</v>
      </c>
      <c r="P873" s="274">
        <v>201207</v>
      </c>
      <c r="Q873" s="272" t="s">
        <v>4203</v>
      </c>
      <c r="R873" s="276">
        <v>700.72</v>
      </c>
      <c r="S873" s="280" t="s">
        <v>4702</v>
      </c>
      <c r="T873" s="280" t="s">
        <v>4699</v>
      </c>
      <c r="V873" s="244"/>
      <c r="AC873" s="244"/>
    </row>
    <row r="874" spans="1:29" ht="15" x14ac:dyDescent="0.25">
      <c r="A874" s="250"/>
      <c r="B874" s="250"/>
      <c r="C874" s="250"/>
      <c r="D874" s="250"/>
      <c r="E874" s="250"/>
      <c r="F874" s="250"/>
      <c r="H874" s="244"/>
      <c r="J874" s="272" t="s">
        <v>4158</v>
      </c>
      <c r="K874" s="272" t="s">
        <v>4676</v>
      </c>
      <c r="L874" s="250" t="s">
        <v>4219</v>
      </c>
      <c r="M874" s="272" t="s">
        <v>4100</v>
      </c>
      <c r="N874" s="272" t="s">
        <v>4236</v>
      </c>
      <c r="O874" s="272" t="s">
        <v>4670</v>
      </c>
      <c r="P874" s="274">
        <v>201207</v>
      </c>
      <c r="Q874" s="272" t="s">
        <v>4203</v>
      </c>
      <c r="R874" s="276">
        <v>1341.76</v>
      </c>
      <c r="S874" s="280" t="s">
        <v>4702</v>
      </c>
      <c r="T874" s="280" t="s">
        <v>4699</v>
      </c>
      <c r="V874" s="244"/>
      <c r="AC874" s="244"/>
    </row>
    <row r="875" spans="1:29" ht="15" x14ac:dyDescent="0.25">
      <c r="A875" s="250"/>
      <c r="B875" s="250"/>
      <c r="C875" s="250"/>
      <c r="D875" s="250"/>
      <c r="E875" s="250"/>
      <c r="F875" s="250"/>
      <c r="H875" s="244"/>
      <c r="J875" s="272" t="s">
        <v>4158</v>
      </c>
      <c r="K875" s="272" t="s">
        <v>4676</v>
      </c>
      <c r="L875" s="250" t="s">
        <v>4219</v>
      </c>
      <c r="M875" s="272" t="s">
        <v>4100</v>
      </c>
      <c r="N875" s="272" t="s">
        <v>4237</v>
      </c>
      <c r="O875" s="272" t="s">
        <v>4670</v>
      </c>
      <c r="P875" s="274">
        <v>201207</v>
      </c>
      <c r="Q875" s="272" t="s">
        <v>4203</v>
      </c>
      <c r="R875" s="276">
        <v>641.04</v>
      </c>
      <c r="S875" s="280" t="s">
        <v>4702</v>
      </c>
      <c r="T875" s="280" t="s">
        <v>4699</v>
      </c>
      <c r="V875" s="244"/>
      <c r="AC875" s="244"/>
    </row>
    <row r="876" spans="1:29" ht="15" x14ac:dyDescent="0.25">
      <c r="A876" s="250"/>
      <c r="B876" s="250"/>
      <c r="C876" s="250"/>
      <c r="D876" s="250"/>
      <c r="E876" s="250"/>
      <c r="F876" s="250"/>
      <c r="H876" s="244"/>
      <c r="J876" s="272" t="s">
        <v>4158</v>
      </c>
      <c r="K876" s="272" t="s">
        <v>4676</v>
      </c>
      <c r="L876" s="250" t="s">
        <v>4219</v>
      </c>
      <c r="M876" s="272" t="s">
        <v>4100</v>
      </c>
      <c r="N876" s="272" t="s">
        <v>4238</v>
      </c>
      <c r="O876" s="272" t="s">
        <v>4670</v>
      </c>
      <c r="P876" s="274">
        <v>201207</v>
      </c>
      <c r="Q876" s="272" t="s">
        <v>4203</v>
      </c>
      <c r="R876" s="276">
        <v>11267.08</v>
      </c>
      <c r="S876" s="280" t="s">
        <v>4702</v>
      </c>
      <c r="T876" s="280" t="s">
        <v>4699</v>
      </c>
      <c r="V876" s="244"/>
      <c r="AC876" s="244"/>
    </row>
    <row r="877" spans="1:29" ht="15" x14ac:dyDescent="0.25">
      <c r="A877" s="250"/>
      <c r="B877" s="250"/>
      <c r="C877" s="250"/>
      <c r="D877" s="250"/>
      <c r="E877" s="250"/>
      <c r="F877" s="250"/>
      <c r="H877" s="244"/>
      <c r="J877" s="272" t="s">
        <v>4158</v>
      </c>
      <c r="K877" s="272" t="s">
        <v>4676</v>
      </c>
      <c r="L877" s="250" t="s">
        <v>4219</v>
      </c>
      <c r="M877" s="272" t="s">
        <v>4100</v>
      </c>
      <c r="N877" s="272" t="s">
        <v>4239</v>
      </c>
      <c r="O877" s="272" t="s">
        <v>4670</v>
      </c>
      <c r="P877" s="274">
        <v>201207</v>
      </c>
      <c r="Q877" s="272" t="s">
        <v>4203</v>
      </c>
      <c r="R877" s="276">
        <v>1710.64</v>
      </c>
      <c r="S877" s="280" t="s">
        <v>4702</v>
      </c>
      <c r="T877" s="280" t="s">
        <v>4699</v>
      </c>
      <c r="V877" s="244"/>
      <c r="AC877" s="244"/>
    </row>
    <row r="878" spans="1:29" ht="15" x14ac:dyDescent="0.25">
      <c r="A878" s="250"/>
      <c r="B878" s="250"/>
      <c r="C878" s="250"/>
      <c r="D878" s="250"/>
      <c r="E878" s="250"/>
      <c r="F878" s="250"/>
      <c r="H878" s="244"/>
      <c r="J878" s="272" t="s">
        <v>4158</v>
      </c>
      <c r="K878" s="272" t="s">
        <v>4676</v>
      </c>
      <c r="L878" s="250" t="s">
        <v>4219</v>
      </c>
      <c r="M878" s="272" t="s">
        <v>4130</v>
      </c>
      <c r="N878" s="272" t="s">
        <v>4222</v>
      </c>
      <c r="O878" s="272" t="s">
        <v>4670</v>
      </c>
      <c r="P878" s="274">
        <v>201207</v>
      </c>
      <c r="Q878" s="272" t="s">
        <v>4203</v>
      </c>
      <c r="R878" s="276">
        <v>5063.1400000000003</v>
      </c>
      <c r="S878" s="280" t="s">
        <v>4702</v>
      </c>
      <c r="T878" s="280" t="s">
        <v>4699</v>
      </c>
      <c r="V878" s="244"/>
      <c r="AC878" s="244"/>
    </row>
    <row r="879" spans="1:29" ht="15" x14ac:dyDescent="0.25">
      <c r="A879" s="250"/>
      <c r="B879" s="250"/>
      <c r="C879" s="250"/>
      <c r="D879" s="250"/>
      <c r="E879" s="250"/>
      <c r="F879" s="250"/>
      <c r="H879" s="244"/>
      <c r="J879" s="272" t="s">
        <v>4158</v>
      </c>
      <c r="K879" s="272" t="s">
        <v>4676</v>
      </c>
      <c r="L879" s="250" t="s">
        <v>4219</v>
      </c>
      <c r="M879" s="272" t="s">
        <v>4130</v>
      </c>
      <c r="N879" s="272" t="s">
        <v>4240</v>
      </c>
      <c r="O879" s="272" t="s">
        <v>4670</v>
      </c>
      <c r="P879" s="274">
        <v>201207</v>
      </c>
      <c r="Q879" s="272" t="s">
        <v>4203</v>
      </c>
      <c r="R879" s="276">
        <v>2008.55</v>
      </c>
      <c r="S879" s="280" t="s">
        <v>4702</v>
      </c>
      <c r="T879" s="280" t="s">
        <v>4699</v>
      </c>
      <c r="V879" s="244"/>
      <c r="AC879" s="244"/>
    </row>
    <row r="880" spans="1:29" ht="15" x14ac:dyDescent="0.25">
      <c r="A880" s="250"/>
      <c r="B880" s="250"/>
      <c r="C880" s="250"/>
      <c r="D880" s="250"/>
      <c r="E880" s="250"/>
      <c r="F880" s="250"/>
      <c r="H880" s="244"/>
      <c r="J880" s="272" t="s">
        <v>4158</v>
      </c>
      <c r="K880" s="272" t="s">
        <v>4676</v>
      </c>
      <c r="L880" s="250" t="s">
        <v>4219</v>
      </c>
      <c r="M880" s="272" t="s">
        <v>4130</v>
      </c>
      <c r="N880" s="272" t="s">
        <v>4241</v>
      </c>
      <c r="O880" s="272" t="s">
        <v>4670</v>
      </c>
      <c r="P880" s="274">
        <v>201207</v>
      </c>
      <c r="Q880" s="272" t="s">
        <v>4203</v>
      </c>
      <c r="R880" s="276">
        <v>169605.76000000001</v>
      </c>
      <c r="S880" s="280" t="s">
        <v>4702</v>
      </c>
      <c r="T880" s="280" t="s">
        <v>4699</v>
      </c>
      <c r="V880" s="244"/>
      <c r="AC880" s="244"/>
    </row>
    <row r="881" spans="1:29" ht="15" x14ac:dyDescent="0.25">
      <c r="A881" s="250"/>
      <c r="B881" s="250"/>
      <c r="C881" s="250"/>
      <c r="D881" s="250"/>
      <c r="E881" s="250"/>
      <c r="F881" s="250"/>
      <c r="H881" s="244"/>
      <c r="J881" s="272" t="s">
        <v>4158</v>
      </c>
      <c r="K881" s="272" t="s">
        <v>4676</v>
      </c>
      <c r="L881" s="250" t="s">
        <v>4219</v>
      </c>
      <c r="M881" s="272" t="s">
        <v>4129</v>
      </c>
      <c r="N881" s="272" t="s">
        <v>4245</v>
      </c>
      <c r="O881" s="272" t="s">
        <v>4670</v>
      </c>
      <c r="P881" s="274">
        <v>201207</v>
      </c>
      <c r="Q881" s="272" t="s">
        <v>4203</v>
      </c>
      <c r="R881" s="276">
        <v>1073.5999999999999</v>
      </c>
      <c r="S881" s="280" t="s">
        <v>4702</v>
      </c>
      <c r="T881" s="280" t="s">
        <v>4699</v>
      </c>
      <c r="V881" s="244"/>
      <c r="AC881" s="244"/>
    </row>
    <row r="882" spans="1:29" ht="15" x14ac:dyDescent="0.25">
      <c r="A882" s="250"/>
      <c r="B882" s="250"/>
      <c r="C882" s="250"/>
      <c r="D882" s="250"/>
      <c r="E882" s="250"/>
      <c r="F882" s="250"/>
      <c r="H882" s="244"/>
      <c r="J882" s="272" t="s">
        <v>4158</v>
      </c>
      <c r="K882" s="272" t="s">
        <v>4676</v>
      </c>
      <c r="L882" s="250" t="s">
        <v>4219</v>
      </c>
      <c r="M882" s="272" t="s">
        <v>4131</v>
      </c>
      <c r="N882" s="272" t="s">
        <v>4258</v>
      </c>
      <c r="O882" s="272" t="s">
        <v>4670</v>
      </c>
      <c r="P882" s="274">
        <v>201207</v>
      </c>
      <c r="Q882" s="272" t="s">
        <v>4203</v>
      </c>
      <c r="R882" s="276">
        <v>811.72</v>
      </c>
      <c r="S882" s="280" t="s">
        <v>4702</v>
      </c>
      <c r="T882" s="280" t="s">
        <v>4699</v>
      </c>
      <c r="V882" s="244"/>
      <c r="AC882" s="244"/>
    </row>
    <row r="883" spans="1:29" ht="15" x14ac:dyDescent="0.25">
      <c r="A883" s="250"/>
      <c r="B883" s="250"/>
      <c r="C883" s="250"/>
      <c r="D883" s="250"/>
      <c r="E883" s="250"/>
      <c r="F883" s="250"/>
      <c r="H883" s="244"/>
      <c r="J883" s="272" t="s">
        <v>4158</v>
      </c>
      <c r="K883" s="272" t="s">
        <v>4676</v>
      </c>
      <c r="L883" s="250" t="s">
        <v>4219</v>
      </c>
      <c r="M883" s="272" t="s">
        <v>4131</v>
      </c>
      <c r="N883" s="272" t="s">
        <v>4260</v>
      </c>
      <c r="O883" s="272" t="s">
        <v>4670</v>
      </c>
      <c r="P883" s="274">
        <v>201207</v>
      </c>
      <c r="Q883" s="272" t="s">
        <v>4203</v>
      </c>
      <c r="R883" s="276">
        <v>614.08000000000004</v>
      </c>
      <c r="S883" s="280" t="s">
        <v>4702</v>
      </c>
      <c r="T883" s="280" t="s">
        <v>4699</v>
      </c>
      <c r="V883" s="244"/>
      <c r="AC883" s="244"/>
    </row>
    <row r="884" spans="1:29" ht="15" x14ac:dyDescent="0.25">
      <c r="A884" s="250"/>
      <c r="B884" s="250"/>
      <c r="C884" s="250"/>
      <c r="D884" s="250"/>
      <c r="E884" s="250"/>
      <c r="F884" s="250"/>
      <c r="H884" s="244"/>
      <c r="J884" s="272" t="s">
        <v>4158</v>
      </c>
      <c r="K884" s="272" t="s">
        <v>4676</v>
      </c>
      <c r="L884" s="250" t="s">
        <v>4219</v>
      </c>
      <c r="M884" s="272" t="s">
        <v>4131</v>
      </c>
      <c r="N884" s="272" t="s">
        <v>4262</v>
      </c>
      <c r="O884" s="272" t="s">
        <v>4670</v>
      </c>
      <c r="P884" s="274">
        <v>201207</v>
      </c>
      <c r="Q884" s="272" t="s">
        <v>4203</v>
      </c>
      <c r="R884" s="276">
        <v>1530</v>
      </c>
      <c r="S884" s="280" t="s">
        <v>4702</v>
      </c>
      <c r="T884" s="280" t="s">
        <v>4699</v>
      </c>
      <c r="V884" s="244"/>
      <c r="AC884" s="244"/>
    </row>
    <row r="885" spans="1:29" ht="15" x14ac:dyDescent="0.25">
      <c r="A885" s="250"/>
      <c r="B885" s="250"/>
      <c r="C885" s="250"/>
      <c r="D885" s="250"/>
      <c r="E885" s="250"/>
      <c r="F885" s="250"/>
      <c r="H885" s="244"/>
      <c r="J885" s="272" t="s">
        <v>4158</v>
      </c>
      <c r="K885" s="272" t="s">
        <v>4676</v>
      </c>
      <c r="L885" s="250" t="s">
        <v>4219</v>
      </c>
      <c r="M885" s="272" t="s">
        <v>4100</v>
      </c>
      <c r="N885" s="272" t="s">
        <v>4220</v>
      </c>
      <c r="O885" s="272" t="s">
        <v>4670</v>
      </c>
      <c r="P885" s="274">
        <v>201208</v>
      </c>
      <c r="Q885" s="272" t="s">
        <v>4203</v>
      </c>
      <c r="R885" s="276">
        <v>-362</v>
      </c>
      <c r="S885" s="280" t="s">
        <v>4702</v>
      </c>
      <c r="T885" s="280" t="s">
        <v>4699</v>
      </c>
      <c r="V885" s="244"/>
      <c r="AC885" s="244"/>
    </row>
    <row r="886" spans="1:29" ht="15" x14ac:dyDescent="0.25">
      <c r="A886" s="250"/>
      <c r="B886" s="250"/>
      <c r="C886" s="250"/>
      <c r="D886" s="250"/>
      <c r="E886" s="250"/>
      <c r="F886" s="250"/>
      <c r="H886" s="244"/>
      <c r="J886" s="272" t="s">
        <v>4158</v>
      </c>
      <c r="K886" s="272" t="s">
        <v>4676</v>
      </c>
      <c r="L886" s="250" t="s">
        <v>4219</v>
      </c>
      <c r="M886" s="272" t="s">
        <v>4100</v>
      </c>
      <c r="N886" s="272" t="s">
        <v>4224</v>
      </c>
      <c r="O886" s="272" t="s">
        <v>4670</v>
      </c>
      <c r="P886" s="274">
        <v>201208</v>
      </c>
      <c r="Q886" s="272" t="s">
        <v>4203</v>
      </c>
      <c r="R886" s="276">
        <v>3401.4</v>
      </c>
      <c r="S886" s="280" t="s">
        <v>4702</v>
      </c>
      <c r="T886" s="280" t="s">
        <v>4699</v>
      </c>
      <c r="V886" s="244"/>
      <c r="AC886" s="244"/>
    </row>
    <row r="887" spans="1:29" ht="15" x14ac:dyDescent="0.25">
      <c r="A887" s="250"/>
      <c r="B887" s="250"/>
      <c r="C887" s="250"/>
      <c r="D887" s="250"/>
      <c r="E887" s="250"/>
      <c r="F887" s="250"/>
      <c r="H887" s="244"/>
      <c r="J887" s="272" t="s">
        <v>4158</v>
      </c>
      <c r="K887" s="272" t="s">
        <v>4676</v>
      </c>
      <c r="L887" s="250" t="s">
        <v>4219</v>
      </c>
      <c r="M887" s="272" t="s">
        <v>4100</v>
      </c>
      <c r="N887" s="272" t="s">
        <v>4228</v>
      </c>
      <c r="O887" s="272" t="s">
        <v>4670</v>
      </c>
      <c r="P887" s="274">
        <v>201208</v>
      </c>
      <c r="Q887" s="272" t="s">
        <v>4203</v>
      </c>
      <c r="R887" s="276">
        <v>2578.96</v>
      </c>
      <c r="S887" s="280" t="s">
        <v>4702</v>
      </c>
      <c r="T887" s="280" t="s">
        <v>4699</v>
      </c>
      <c r="V887" s="244"/>
      <c r="AC887" s="244"/>
    </row>
    <row r="888" spans="1:29" ht="15" x14ac:dyDescent="0.25">
      <c r="A888" s="250"/>
      <c r="B888" s="250"/>
      <c r="C888" s="250"/>
      <c r="D888" s="250"/>
      <c r="E888" s="250"/>
      <c r="F888" s="250"/>
      <c r="H888" s="244"/>
      <c r="J888" s="272" t="s">
        <v>4158</v>
      </c>
      <c r="K888" s="272" t="s">
        <v>4676</v>
      </c>
      <c r="L888" s="250" t="s">
        <v>4219</v>
      </c>
      <c r="M888" s="272" t="s">
        <v>4100</v>
      </c>
      <c r="N888" s="272" t="s">
        <v>4229</v>
      </c>
      <c r="O888" s="272" t="s">
        <v>4670</v>
      </c>
      <c r="P888" s="274">
        <v>201208</v>
      </c>
      <c r="Q888" s="272" t="s">
        <v>4203</v>
      </c>
      <c r="R888" s="276">
        <v>-348710</v>
      </c>
      <c r="S888" s="280" t="s">
        <v>4702</v>
      </c>
      <c r="T888" s="280" t="s">
        <v>4699</v>
      </c>
      <c r="V888" s="244"/>
      <c r="AC888" s="244"/>
    </row>
    <row r="889" spans="1:29" ht="15" x14ac:dyDescent="0.25">
      <c r="A889" s="250"/>
      <c r="B889" s="250"/>
      <c r="C889" s="250"/>
      <c r="D889" s="250"/>
      <c r="E889" s="250"/>
      <c r="F889" s="250"/>
      <c r="H889" s="244"/>
      <c r="J889" s="272" t="s">
        <v>4158</v>
      </c>
      <c r="K889" s="272" t="s">
        <v>4676</v>
      </c>
      <c r="L889" s="250" t="s">
        <v>4219</v>
      </c>
      <c r="M889" s="272" t="s">
        <v>4100</v>
      </c>
      <c r="N889" s="272" t="s">
        <v>4230</v>
      </c>
      <c r="O889" s="272" t="s">
        <v>4670</v>
      </c>
      <c r="P889" s="274">
        <v>201208</v>
      </c>
      <c r="Q889" s="272" t="s">
        <v>4203</v>
      </c>
      <c r="R889" s="276">
        <v>10128.44</v>
      </c>
      <c r="S889" s="280" t="s">
        <v>4702</v>
      </c>
      <c r="T889" s="280" t="s">
        <v>4699</v>
      </c>
      <c r="V889" s="244"/>
      <c r="AC889" s="244"/>
    </row>
    <row r="890" spans="1:29" ht="15" x14ac:dyDescent="0.25">
      <c r="A890" s="250"/>
      <c r="B890" s="250"/>
      <c r="C890" s="250"/>
      <c r="D890" s="250"/>
      <c r="E890" s="250"/>
      <c r="F890" s="250"/>
      <c r="H890" s="244"/>
      <c r="J890" s="272" t="s">
        <v>4158</v>
      </c>
      <c r="K890" s="272" t="s">
        <v>4676</v>
      </c>
      <c r="L890" s="250" t="s">
        <v>4219</v>
      </c>
      <c r="M890" s="272" t="s">
        <v>4100</v>
      </c>
      <c r="N890" s="272" t="s">
        <v>4232</v>
      </c>
      <c r="O890" s="272" t="s">
        <v>4670</v>
      </c>
      <c r="P890" s="274">
        <v>201208</v>
      </c>
      <c r="Q890" s="272" t="s">
        <v>4203</v>
      </c>
      <c r="R890" s="276">
        <v>1621.2</v>
      </c>
      <c r="S890" s="280" t="s">
        <v>4702</v>
      </c>
      <c r="T890" s="280" t="s">
        <v>4699</v>
      </c>
      <c r="V890" s="244"/>
      <c r="AC890" s="244"/>
    </row>
    <row r="891" spans="1:29" ht="15" x14ac:dyDescent="0.25">
      <c r="A891" s="250"/>
      <c r="B891" s="250"/>
      <c r="C891" s="250"/>
      <c r="D891" s="250"/>
      <c r="E891" s="250"/>
      <c r="F891" s="250"/>
      <c r="H891" s="244"/>
      <c r="J891" s="272" t="s">
        <v>4158</v>
      </c>
      <c r="K891" s="272" t="s">
        <v>4676</v>
      </c>
      <c r="L891" s="250" t="s">
        <v>4219</v>
      </c>
      <c r="M891" s="272" t="s">
        <v>4100</v>
      </c>
      <c r="N891" s="272" t="s">
        <v>4234</v>
      </c>
      <c r="O891" s="272" t="s">
        <v>4670</v>
      </c>
      <c r="P891" s="274">
        <v>201208</v>
      </c>
      <c r="Q891" s="272" t="s">
        <v>4203</v>
      </c>
      <c r="R891" s="276">
        <v>927.84</v>
      </c>
      <c r="S891" s="280" t="s">
        <v>4702</v>
      </c>
      <c r="T891" s="280" t="s">
        <v>4699</v>
      </c>
      <c r="V891" s="244"/>
      <c r="AC891" s="244"/>
    </row>
    <row r="892" spans="1:29" ht="15" x14ac:dyDescent="0.25">
      <c r="A892" s="250"/>
      <c r="B892" s="250"/>
      <c r="C892" s="250"/>
      <c r="D892" s="250"/>
      <c r="E892" s="250"/>
      <c r="F892" s="250"/>
      <c r="H892" s="244"/>
      <c r="J892" s="272" t="s">
        <v>4158</v>
      </c>
      <c r="K892" s="272" t="s">
        <v>4676</v>
      </c>
      <c r="L892" s="250" t="s">
        <v>4219</v>
      </c>
      <c r="M892" s="272" t="s">
        <v>4100</v>
      </c>
      <c r="N892" s="272" t="s">
        <v>4236</v>
      </c>
      <c r="O892" s="272" t="s">
        <v>4670</v>
      </c>
      <c r="P892" s="274">
        <v>201208</v>
      </c>
      <c r="Q892" s="272" t="s">
        <v>4203</v>
      </c>
      <c r="R892" s="276">
        <v>-413.92</v>
      </c>
      <c r="S892" s="280" t="s">
        <v>4702</v>
      </c>
      <c r="T892" s="280" t="s">
        <v>4699</v>
      </c>
      <c r="V892" s="244"/>
      <c r="AC892" s="244"/>
    </row>
    <row r="893" spans="1:29" ht="15" x14ac:dyDescent="0.25">
      <c r="A893" s="250"/>
      <c r="B893" s="250"/>
      <c r="C893" s="250"/>
      <c r="D893" s="250"/>
      <c r="E893" s="250"/>
      <c r="F893" s="250"/>
      <c r="H893" s="244"/>
      <c r="J893" s="272" t="s">
        <v>4158</v>
      </c>
      <c r="K893" s="272" t="s">
        <v>4676</v>
      </c>
      <c r="L893" s="250" t="s">
        <v>4219</v>
      </c>
      <c r="M893" s="272" t="s">
        <v>4100</v>
      </c>
      <c r="N893" s="272" t="s">
        <v>4238</v>
      </c>
      <c r="O893" s="272" t="s">
        <v>4670</v>
      </c>
      <c r="P893" s="274">
        <v>201208</v>
      </c>
      <c r="Q893" s="272" t="s">
        <v>4203</v>
      </c>
      <c r="R893" s="276">
        <v>-11267.08</v>
      </c>
      <c r="S893" s="280" t="s">
        <v>4702</v>
      </c>
      <c r="T893" s="280" t="s">
        <v>4699</v>
      </c>
      <c r="V893" s="244"/>
      <c r="AC893" s="244"/>
    </row>
    <row r="894" spans="1:29" ht="15" x14ac:dyDescent="0.25">
      <c r="A894" s="250"/>
      <c r="B894" s="250"/>
      <c r="C894" s="250"/>
      <c r="D894" s="250"/>
      <c r="E894" s="250"/>
      <c r="F894" s="250"/>
      <c r="H894" s="244"/>
      <c r="J894" s="272" t="s">
        <v>4158</v>
      </c>
      <c r="K894" s="272" t="s">
        <v>4676</v>
      </c>
      <c r="L894" s="250" t="s">
        <v>4219</v>
      </c>
      <c r="M894" s="272" t="s">
        <v>4100</v>
      </c>
      <c r="N894" s="272" t="s">
        <v>4239</v>
      </c>
      <c r="O894" s="272" t="s">
        <v>4670</v>
      </c>
      <c r="P894" s="274">
        <v>201208</v>
      </c>
      <c r="Q894" s="272" t="s">
        <v>4203</v>
      </c>
      <c r="R894" s="276">
        <v>0</v>
      </c>
      <c r="S894" s="280" t="s">
        <v>4702</v>
      </c>
      <c r="T894" s="280" t="s">
        <v>4699</v>
      </c>
      <c r="V894" s="244"/>
      <c r="AC894" s="244"/>
    </row>
    <row r="895" spans="1:29" ht="15" x14ac:dyDescent="0.25">
      <c r="A895" s="250"/>
      <c r="B895" s="250"/>
      <c r="C895" s="250"/>
      <c r="D895" s="250"/>
      <c r="E895" s="250"/>
      <c r="F895" s="250"/>
      <c r="H895" s="244"/>
      <c r="J895" s="272" t="s">
        <v>4158</v>
      </c>
      <c r="K895" s="272" t="s">
        <v>4676</v>
      </c>
      <c r="L895" s="250" t="s">
        <v>4219</v>
      </c>
      <c r="M895" s="272" t="s">
        <v>4130</v>
      </c>
      <c r="N895" s="272" t="s">
        <v>4222</v>
      </c>
      <c r="O895" s="272" t="s">
        <v>4670</v>
      </c>
      <c r="P895" s="274">
        <v>201208</v>
      </c>
      <c r="Q895" s="272" t="s">
        <v>4203</v>
      </c>
      <c r="R895" s="276">
        <v>2042.44</v>
      </c>
      <c r="S895" s="280" t="s">
        <v>4702</v>
      </c>
      <c r="T895" s="280" t="s">
        <v>4699</v>
      </c>
      <c r="V895" s="244"/>
      <c r="AC895" s="244"/>
    </row>
    <row r="896" spans="1:29" ht="15" x14ac:dyDescent="0.25">
      <c r="A896" s="250"/>
      <c r="B896" s="250"/>
      <c r="C896" s="250"/>
      <c r="D896" s="250"/>
      <c r="E896" s="250"/>
      <c r="F896" s="250"/>
      <c r="H896" s="244"/>
      <c r="J896" s="272" t="s">
        <v>4158</v>
      </c>
      <c r="K896" s="272" t="s">
        <v>4676</v>
      </c>
      <c r="L896" s="250" t="s">
        <v>4219</v>
      </c>
      <c r="M896" s="272" t="s">
        <v>4130</v>
      </c>
      <c r="N896" s="272" t="s">
        <v>4240</v>
      </c>
      <c r="O896" s="272" t="s">
        <v>4670</v>
      </c>
      <c r="P896" s="274">
        <v>201208</v>
      </c>
      <c r="Q896" s="272" t="s">
        <v>4203</v>
      </c>
      <c r="R896" s="276">
        <v>-2008.55</v>
      </c>
      <c r="S896" s="280" t="s">
        <v>4702</v>
      </c>
      <c r="T896" s="280" t="s">
        <v>4699</v>
      </c>
      <c r="V896" s="244"/>
      <c r="AC896" s="244"/>
    </row>
    <row r="897" spans="1:29" ht="15" x14ac:dyDescent="0.25">
      <c r="A897" s="250"/>
      <c r="B897" s="250"/>
      <c r="C897" s="250"/>
      <c r="D897" s="250"/>
      <c r="E897" s="250"/>
      <c r="F897" s="250"/>
      <c r="H897" s="244"/>
      <c r="J897" s="272" t="s">
        <v>4158</v>
      </c>
      <c r="K897" s="272" t="s">
        <v>4676</v>
      </c>
      <c r="L897" s="250" t="s">
        <v>4219</v>
      </c>
      <c r="M897" s="272" t="s">
        <v>4130</v>
      </c>
      <c r="N897" s="272" t="s">
        <v>4241</v>
      </c>
      <c r="O897" s="272" t="s">
        <v>4670</v>
      </c>
      <c r="P897" s="274">
        <v>201208</v>
      </c>
      <c r="Q897" s="272" t="s">
        <v>4203</v>
      </c>
      <c r="R897" s="276">
        <v>-121913.89</v>
      </c>
      <c r="S897" s="280" t="s">
        <v>4702</v>
      </c>
      <c r="T897" s="280" t="s">
        <v>4699</v>
      </c>
      <c r="V897" s="244"/>
      <c r="AC897" s="244"/>
    </row>
    <row r="898" spans="1:29" ht="15" x14ac:dyDescent="0.25">
      <c r="A898" s="250"/>
      <c r="B898" s="250"/>
      <c r="C898" s="250"/>
      <c r="D898" s="250"/>
      <c r="E898" s="250"/>
      <c r="F898" s="250"/>
      <c r="H898" s="244"/>
      <c r="J898" s="272" t="s">
        <v>4158</v>
      </c>
      <c r="K898" s="272" t="s">
        <v>4676</v>
      </c>
      <c r="L898" s="250" t="s">
        <v>4219</v>
      </c>
      <c r="M898" s="272" t="s">
        <v>4129</v>
      </c>
      <c r="N898" s="272" t="s">
        <v>4245</v>
      </c>
      <c r="O898" s="272" t="s">
        <v>4670</v>
      </c>
      <c r="P898" s="274">
        <v>201208</v>
      </c>
      <c r="Q898" s="272" t="s">
        <v>4203</v>
      </c>
      <c r="R898" s="276">
        <v>913.21</v>
      </c>
      <c r="S898" s="280" t="s">
        <v>4702</v>
      </c>
      <c r="T898" s="280" t="s">
        <v>4699</v>
      </c>
      <c r="V898" s="244"/>
      <c r="AC898" s="244"/>
    </row>
    <row r="899" spans="1:29" ht="15" x14ac:dyDescent="0.25">
      <c r="A899" s="250"/>
      <c r="B899" s="250"/>
      <c r="C899" s="250"/>
      <c r="D899" s="250"/>
      <c r="E899" s="250"/>
      <c r="F899" s="250"/>
      <c r="H899" s="244"/>
      <c r="J899" s="272" t="s">
        <v>4158</v>
      </c>
      <c r="K899" s="272" t="s">
        <v>4676</v>
      </c>
      <c r="L899" s="250" t="s">
        <v>4219</v>
      </c>
      <c r="M899" s="272" t="s">
        <v>4129</v>
      </c>
      <c r="N899" s="272" t="s">
        <v>4246</v>
      </c>
      <c r="O899" s="272" t="s">
        <v>4670</v>
      </c>
      <c r="P899" s="274">
        <v>201208</v>
      </c>
      <c r="Q899" s="272" t="s">
        <v>4203</v>
      </c>
      <c r="R899" s="276">
        <v>6927.18</v>
      </c>
      <c r="S899" s="280" t="s">
        <v>4702</v>
      </c>
      <c r="T899" s="280" t="s">
        <v>4699</v>
      </c>
      <c r="V899" s="244"/>
      <c r="AC899" s="244"/>
    </row>
    <row r="900" spans="1:29" ht="15" x14ac:dyDescent="0.25">
      <c r="A900" s="250"/>
      <c r="B900" s="250"/>
      <c r="C900" s="250"/>
      <c r="D900" s="250"/>
      <c r="E900" s="250"/>
      <c r="F900" s="250"/>
      <c r="H900" s="244"/>
      <c r="J900" s="272" t="s">
        <v>4158</v>
      </c>
      <c r="K900" s="272" t="s">
        <v>4676</v>
      </c>
      <c r="L900" s="250" t="s">
        <v>4219</v>
      </c>
      <c r="M900" s="272" t="s">
        <v>4131</v>
      </c>
      <c r="N900" s="272" t="s">
        <v>4258</v>
      </c>
      <c r="O900" s="272" t="s">
        <v>4670</v>
      </c>
      <c r="P900" s="274">
        <v>201208</v>
      </c>
      <c r="Q900" s="272" t="s">
        <v>4203</v>
      </c>
      <c r="R900" s="276">
        <v>399.68</v>
      </c>
      <c r="S900" s="280" t="s">
        <v>4702</v>
      </c>
      <c r="T900" s="280" t="s">
        <v>4699</v>
      </c>
      <c r="V900" s="244"/>
      <c r="AC900" s="244"/>
    </row>
    <row r="901" spans="1:29" ht="15" x14ac:dyDescent="0.25">
      <c r="A901" s="250"/>
      <c r="B901" s="250"/>
      <c r="C901" s="250"/>
      <c r="D901" s="250"/>
      <c r="E901" s="250"/>
      <c r="F901" s="250"/>
      <c r="H901" s="244"/>
      <c r="J901" s="272" t="s">
        <v>4158</v>
      </c>
      <c r="K901" s="272" t="s">
        <v>4676</v>
      </c>
      <c r="L901" s="250" t="s">
        <v>4219</v>
      </c>
      <c r="M901" s="272" t="s">
        <v>4131</v>
      </c>
      <c r="N901" s="272" t="s">
        <v>4232</v>
      </c>
      <c r="O901" s="272" t="s">
        <v>4670</v>
      </c>
      <c r="P901" s="274">
        <v>201208</v>
      </c>
      <c r="Q901" s="272" t="s">
        <v>4203</v>
      </c>
      <c r="R901" s="276">
        <v>-1621.2</v>
      </c>
      <c r="S901" s="280" t="s">
        <v>4702</v>
      </c>
      <c r="T901" s="280" t="s">
        <v>4699</v>
      </c>
      <c r="V901" s="244"/>
      <c r="AC901" s="244"/>
    </row>
    <row r="902" spans="1:29" ht="15" x14ac:dyDescent="0.25">
      <c r="A902" s="250"/>
      <c r="B902" s="250"/>
      <c r="C902" s="250"/>
      <c r="D902" s="250"/>
      <c r="E902" s="250"/>
      <c r="F902" s="250"/>
      <c r="H902" s="244"/>
      <c r="J902" s="272" t="s">
        <v>4158</v>
      </c>
      <c r="K902" s="272" t="s">
        <v>4676</v>
      </c>
      <c r="L902" s="250" t="s">
        <v>4219</v>
      </c>
      <c r="M902" s="272" t="s">
        <v>4131</v>
      </c>
      <c r="N902" s="272" t="s">
        <v>4233</v>
      </c>
      <c r="O902" s="272" t="s">
        <v>4670</v>
      </c>
      <c r="P902" s="274">
        <v>201208</v>
      </c>
      <c r="Q902" s="272" t="s">
        <v>4203</v>
      </c>
      <c r="R902" s="276">
        <v>374.4</v>
      </c>
      <c r="S902" s="280" t="s">
        <v>4702</v>
      </c>
      <c r="T902" s="280" t="s">
        <v>4699</v>
      </c>
      <c r="V902" s="244"/>
      <c r="AC902" s="244"/>
    </row>
    <row r="903" spans="1:29" ht="15" x14ac:dyDescent="0.25">
      <c r="A903" s="250"/>
      <c r="B903" s="250"/>
      <c r="C903" s="250"/>
      <c r="D903" s="250"/>
      <c r="E903" s="250"/>
      <c r="F903" s="250"/>
      <c r="H903" s="244"/>
      <c r="J903" s="272" t="s">
        <v>4158</v>
      </c>
      <c r="K903" s="272" t="s">
        <v>4676</v>
      </c>
      <c r="L903" s="250" t="s">
        <v>4219</v>
      </c>
      <c r="M903" s="272" t="s">
        <v>4131</v>
      </c>
      <c r="N903" s="272" t="s">
        <v>4259</v>
      </c>
      <c r="O903" s="272" t="s">
        <v>4670</v>
      </c>
      <c r="P903" s="274">
        <v>201208</v>
      </c>
      <c r="Q903" s="272" t="s">
        <v>4203</v>
      </c>
      <c r="R903" s="276">
        <v>1541.76</v>
      </c>
      <c r="S903" s="280" t="s">
        <v>4702</v>
      </c>
      <c r="T903" s="280" t="s">
        <v>4699</v>
      </c>
      <c r="V903" s="244"/>
      <c r="AC903" s="244"/>
    </row>
    <row r="904" spans="1:29" ht="15" x14ac:dyDescent="0.25">
      <c r="A904" s="250"/>
      <c r="B904" s="250"/>
      <c r="C904" s="250"/>
      <c r="D904" s="250"/>
      <c r="E904" s="250"/>
      <c r="F904" s="250"/>
      <c r="H904" s="244"/>
      <c r="J904" s="272" t="s">
        <v>4158</v>
      </c>
      <c r="K904" s="272" t="s">
        <v>4676</v>
      </c>
      <c r="L904" s="250" t="s">
        <v>4219</v>
      </c>
      <c r="M904" s="272" t="s">
        <v>4131</v>
      </c>
      <c r="N904" s="272" t="s">
        <v>4260</v>
      </c>
      <c r="O904" s="272" t="s">
        <v>4670</v>
      </c>
      <c r="P904" s="274">
        <v>201208</v>
      </c>
      <c r="Q904" s="272" t="s">
        <v>4203</v>
      </c>
      <c r="R904" s="276">
        <v>0</v>
      </c>
      <c r="S904" s="280" t="s">
        <v>4702</v>
      </c>
      <c r="T904" s="280" t="s">
        <v>4699</v>
      </c>
      <c r="V904" s="244"/>
      <c r="AC904" s="244"/>
    </row>
    <row r="905" spans="1:29" ht="15" x14ac:dyDescent="0.25">
      <c r="A905" s="250"/>
      <c r="B905" s="250"/>
      <c r="C905" s="250"/>
      <c r="D905" s="250"/>
      <c r="E905" s="250"/>
      <c r="F905" s="250"/>
      <c r="H905" s="244"/>
      <c r="J905" s="272" t="s">
        <v>4158</v>
      </c>
      <c r="K905" s="272" t="s">
        <v>4676</v>
      </c>
      <c r="L905" s="250" t="s">
        <v>4219</v>
      </c>
      <c r="M905" s="272" t="s">
        <v>4131</v>
      </c>
      <c r="N905" s="272" t="s">
        <v>4261</v>
      </c>
      <c r="O905" s="272" t="s">
        <v>4670</v>
      </c>
      <c r="P905" s="274">
        <v>201208</v>
      </c>
      <c r="Q905" s="272" t="s">
        <v>4203</v>
      </c>
      <c r="R905" s="276">
        <v>918.24</v>
      </c>
      <c r="S905" s="280" t="s">
        <v>4702</v>
      </c>
      <c r="T905" s="280" t="s">
        <v>4699</v>
      </c>
      <c r="V905" s="244"/>
      <c r="AC905" s="244"/>
    </row>
    <row r="906" spans="1:29" ht="15" x14ac:dyDescent="0.25">
      <c r="A906" s="250"/>
      <c r="B906" s="250"/>
      <c r="C906" s="250"/>
      <c r="D906" s="250"/>
      <c r="E906" s="250"/>
      <c r="F906" s="250"/>
      <c r="H906" s="244"/>
      <c r="J906" s="272" t="s">
        <v>4158</v>
      </c>
      <c r="K906" s="272" t="s">
        <v>4676</v>
      </c>
      <c r="L906" s="250" t="s">
        <v>4219</v>
      </c>
      <c r="M906" s="272" t="s">
        <v>4131</v>
      </c>
      <c r="N906" s="272" t="s">
        <v>4262</v>
      </c>
      <c r="O906" s="272" t="s">
        <v>4670</v>
      </c>
      <c r="P906" s="274">
        <v>201208</v>
      </c>
      <c r="Q906" s="272" t="s">
        <v>4203</v>
      </c>
      <c r="R906" s="276">
        <v>0</v>
      </c>
      <c r="S906" s="280" t="s">
        <v>4702</v>
      </c>
      <c r="T906" s="280" t="s">
        <v>4699</v>
      </c>
      <c r="V906" s="244"/>
      <c r="AC906" s="244"/>
    </row>
    <row r="907" spans="1:29" ht="15" x14ac:dyDescent="0.25">
      <c r="A907" s="250"/>
      <c r="B907" s="250"/>
      <c r="C907" s="250"/>
      <c r="D907" s="250"/>
      <c r="E907" s="250"/>
      <c r="F907" s="250"/>
      <c r="H907" s="244"/>
      <c r="J907" s="272" t="s">
        <v>4158</v>
      </c>
      <c r="K907" s="272" t="s">
        <v>4676</v>
      </c>
      <c r="L907" s="250" t="s">
        <v>4219</v>
      </c>
      <c r="M907" s="272" t="s">
        <v>4131</v>
      </c>
      <c r="N907" s="272" t="s">
        <v>4264</v>
      </c>
      <c r="O907" s="272" t="s">
        <v>4670</v>
      </c>
      <c r="P907" s="274">
        <v>201208</v>
      </c>
      <c r="Q907" s="272" t="s">
        <v>4203</v>
      </c>
      <c r="R907" s="276">
        <v>2483.86</v>
      </c>
      <c r="S907" s="280" t="s">
        <v>4702</v>
      </c>
      <c r="T907" s="280" t="s">
        <v>4699</v>
      </c>
      <c r="V907" s="244"/>
      <c r="AC907" s="244"/>
    </row>
    <row r="908" spans="1:29" ht="15" x14ac:dyDescent="0.25">
      <c r="A908" s="250"/>
      <c r="B908" s="250"/>
      <c r="C908" s="250"/>
      <c r="D908" s="250"/>
      <c r="E908" s="250"/>
      <c r="F908" s="250"/>
      <c r="H908" s="244"/>
      <c r="J908" s="272" t="s">
        <v>4158</v>
      </c>
      <c r="K908" s="272" t="s">
        <v>4676</v>
      </c>
      <c r="L908" s="250" t="s">
        <v>4219</v>
      </c>
      <c r="M908" s="272" t="s">
        <v>4131</v>
      </c>
      <c r="N908" s="272" t="s">
        <v>4265</v>
      </c>
      <c r="O908" s="272" t="s">
        <v>4670</v>
      </c>
      <c r="P908" s="274">
        <v>201208</v>
      </c>
      <c r="Q908" s="272" t="s">
        <v>4203</v>
      </c>
      <c r="R908" s="276">
        <v>1020</v>
      </c>
      <c r="S908" s="280" t="s">
        <v>4702</v>
      </c>
      <c r="T908" s="280" t="s">
        <v>4699</v>
      </c>
      <c r="V908" s="244"/>
      <c r="AC908" s="244"/>
    </row>
    <row r="909" spans="1:29" ht="15" x14ac:dyDescent="0.25">
      <c r="A909" s="250"/>
      <c r="B909" s="250"/>
      <c r="C909" s="250"/>
      <c r="D909" s="250"/>
      <c r="E909" s="250"/>
      <c r="F909" s="250"/>
      <c r="H909" s="244"/>
      <c r="J909" s="272" t="s">
        <v>4158</v>
      </c>
      <c r="K909" s="272" t="s">
        <v>4676</v>
      </c>
      <c r="L909" s="250" t="s">
        <v>4219</v>
      </c>
      <c r="M909" s="272" t="s">
        <v>4131</v>
      </c>
      <c r="N909" s="272" t="s">
        <v>4266</v>
      </c>
      <c r="O909" s="272" t="s">
        <v>4670</v>
      </c>
      <c r="P909" s="274">
        <v>201208</v>
      </c>
      <c r="Q909" s="272" t="s">
        <v>4203</v>
      </c>
      <c r="R909" s="276">
        <v>234.24</v>
      </c>
      <c r="S909" s="280" t="s">
        <v>4702</v>
      </c>
      <c r="T909" s="280" t="s">
        <v>4699</v>
      </c>
      <c r="V909" s="244"/>
      <c r="AC909" s="244"/>
    </row>
    <row r="910" spans="1:29" ht="15" x14ac:dyDescent="0.25">
      <c r="A910" s="250"/>
      <c r="B910" s="250"/>
      <c r="C910" s="250"/>
      <c r="D910" s="250"/>
      <c r="E910" s="250"/>
      <c r="F910" s="250"/>
      <c r="H910" s="244"/>
      <c r="J910" s="272" t="s">
        <v>4158</v>
      </c>
      <c r="K910" s="272" t="s">
        <v>4676</v>
      </c>
      <c r="L910" s="250" t="s">
        <v>4219</v>
      </c>
      <c r="M910" s="272" t="s">
        <v>4100</v>
      </c>
      <c r="N910" s="272" t="s">
        <v>4220</v>
      </c>
      <c r="O910" s="272" t="s">
        <v>4670</v>
      </c>
      <c r="P910" s="274">
        <v>201209</v>
      </c>
      <c r="Q910" s="272" t="s">
        <v>4203</v>
      </c>
      <c r="R910" s="276">
        <v>-1191.5899999999999</v>
      </c>
      <c r="S910" s="280" t="s">
        <v>4702</v>
      </c>
      <c r="T910" s="280" t="s">
        <v>4699</v>
      </c>
      <c r="V910" s="244"/>
      <c r="AC910" s="244"/>
    </row>
    <row r="911" spans="1:29" ht="15" x14ac:dyDescent="0.25">
      <c r="A911" s="250"/>
      <c r="B911" s="250"/>
      <c r="C911" s="250"/>
      <c r="D911" s="250"/>
      <c r="E911" s="250"/>
      <c r="F911" s="250"/>
      <c r="H911" s="244"/>
      <c r="J911" s="272" t="s">
        <v>4158</v>
      </c>
      <c r="K911" s="272" t="s">
        <v>4676</v>
      </c>
      <c r="L911" s="250" t="s">
        <v>4219</v>
      </c>
      <c r="M911" s="272" t="s">
        <v>4100</v>
      </c>
      <c r="N911" s="272" t="s">
        <v>4224</v>
      </c>
      <c r="O911" s="272" t="s">
        <v>4670</v>
      </c>
      <c r="P911" s="274">
        <v>201209</v>
      </c>
      <c r="Q911" s="272" t="s">
        <v>4203</v>
      </c>
      <c r="R911" s="276">
        <v>8492.68</v>
      </c>
      <c r="S911" s="280" t="s">
        <v>4702</v>
      </c>
      <c r="T911" s="280" t="s">
        <v>4699</v>
      </c>
      <c r="V911" s="244"/>
      <c r="AC911" s="244"/>
    </row>
    <row r="912" spans="1:29" ht="15" x14ac:dyDescent="0.25">
      <c r="A912" s="250"/>
      <c r="B912" s="250"/>
      <c r="C912" s="250"/>
      <c r="D912" s="250"/>
      <c r="E912" s="250"/>
      <c r="F912" s="250"/>
      <c r="H912" s="244"/>
      <c r="J912" s="272" t="s">
        <v>4158</v>
      </c>
      <c r="K912" s="272" t="s">
        <v>4676</v>
      </c>
      <c r="L912" s="250" t="s">
        <v>4219</v>
      </c>
      <c r="M912" s="272" t="s">
        <v>4100</v>
      </c>
      <c r="N912" s="272" t="s">
        <v>4228</v>
      </c>
      <c r="O912" s="272" t="s">
        <v>4670</v>
      </c>
      <c r="P912" s="274">
        <v>201209</v>
      </c>
      <c r="Q912" s="272" t="s">
        <v>4203</v>
      </c>
      <c r="R912" s="276">
        <v>-580.25</v>
      </c>
      <c r="S912" s="280" t="s">
        <v>4702</v>
      </c>
      <c r="T912" s="280" t="s">
        <v>4699</v>
      </c>
      <c r="V912" s="244"/>
      <c r="AC912" s="244"/>
    </row>
    <row r="913" spans="1:29" ht="15" x14ac:dyDescent="0.25">
      <c r="A913" s="250"/>
      <c r="B913" s="250"/>
      <c r="C913" s="250"/>
      <c r="D913" s="250"/>
      <c r="E913" s="250"/>
      <c r="F913" s="250"/>
      <c r="H913" s="244"/>
      <c r="J913" s="272" t="s">
        <v>4158</v>
      </c>
      <c r="K913" s="272" t="s">
        <v>4676</v>
      </c>
      <c r="L913" s="250" t="s">
        <v>4219</v>
      </c>
      <c r="M913" s="272" t="s">
        <v>4100</v>
      </c>
      <c r="N913" s="272" t="s">
        <v>4230</v>
      </c>
      <c r="O913" s="272" t="s">
        <v>4670</v>
      </c>
      <c r="P913" s="274">
        <v>201209</v>
      </c>
      <c r="Q913" s="272" t="s">
        <v>4203</v>
      </c>
      <c r="R913" s="276">
        <v>6506.32</v>
      </c>
      <c r="S913" s="280" t="s">
        <v>4702</v>
      </c>
      <c r="T913" s="280" t="s">
        <v>4699</v>
      </c>
      <c r="V913" s="244"/>
      <c r="AC913" s="244"/>
    </row>
    <row r="914" spans="1:29" ht="15" x14ac:dyDescent="0.25">
      <c r="A914" s="250"/>
      <c r="B914" s="250"/>
      <c r="C914" s="250"/>
      <c r="D914" s="250"/>
      <c r="E914" s="250"/>
      <c r="F914" s="250"/>
      <c r="H914" s="244"/>
      <c r="J914" s="272" t="s">
        <v>4158</v>
      </c>
      <c r="K914" s="272" t="s">
        <v>4676</v>
      </c>
      <c r="L914" s="250" t="s">
        <v>4219</v>
      </c>
      <c r="M914" s="272" t="s">
        <v>4100</v>
      </c>
      <c r="N914" s="272" t="s">
        <v>4234</v>
      </c>
      <c r="O914" s="272" t="s">
        <v>4670</v>
      </c>
      <c r="P914" s="274">
        <v>201209</v>
      </c>
      <c r="Q914" s="272" t="s">
        <v>4203</v>
      </c>
      <c r="R914" s="276">
        <v>377.3</v>
      </c>
      <c r="S914" s="280" t="s">
        <v>4702</v>
      </c>
      <c r="T914" s="280" t="s">
        <v>4699</v>
      </c>
      <c r="V914" s="244"/>
      <c r="AC914" s="244"/>
    </row>
    <row r="915" spans="1:29" ht="15" x14ac:dyDescent="0.25">
      <c r="A915" s="250"/>
      <c r="B915" s="250"/>
      <c r="C915" s="250"/>
      <c r="D915" s="250"/>
      <c r="E915" s="250"/>
      <c r="F915" s="250"/>
      <c r="H915" s="244"/>
      <c r="J915" s="272" t="s">
        <v>4158</v>
      </c>
      <c r="K915" s="272" t="s">
        <v>4676</v>
      </c>
      <c r="L915" s="250" t="s">
        <v>4219</v>
      </c>
      <c r="M915" s="272" t="s">
        <v>4100</v>
      </c>
      <c r="N915" s="272" t="s">
        <v>4236</v>
      </c>
      <c r="O915" s="272" t="s">
        <v>4670</v>
      </c>
      <c r="P915" s="274">
        <v>201209</v>
      </c>
      <c r="Q915" s="272" t="s">
        <v>4203</v>
      </c>
      <c r="R915" s="276">
        <v>413.92</v>
      </c>
      <c r="S915" s="280" t="s">
        <v>4702</v>
      </c>
      <c r="T915" s="280" t="s">
        <v>4699</v>
      </c>
      <c r="V915" s="244"/>
      <c r="AC915" s="244"/>
    </row>
    <row r="916" spans="1:29" ht="15" x14ac:dyDescent="0.25">
      <c r="A916" s="250"/>
      <c r="B916" s="250"/>
      <c r="C916" s="250"/>
      <c r="D916" s="250"/>
      <c r="E916" s="250"/>
      <c r="F916" s="250"/>
      <c r="H916" s="244"/>
      <c r="J916" s="272" t="s">
        <v>4158</v>
      </c>
      <c r="K916" s="272" t="s">
        <v>4676</v>
      </c>
      <c r="L916" s="250" t="s">
        <v>4219</v>
      </c>
      <c r="M916" s="272" t="s">
        <v>4100</v>
      </c>
      <c r="N916" s="272" t="s">
        <v>4238</v>
      </c>
      <c r="O916" s="272" t="s">
        <v>4670</v>
      </c>
      <c r="P916" s="274">
        <v>201209</v>
      </c>
      <c r="Q916" s="272" t="s">
        <v>4203</v>
      </c>
      <c r="R916" s="276">
        <v>0</v>
      </c>
      <c r="S916" s="280" t="s">
        <v>4702</v>
      </c>
      <c r="T916" s="280" t="s">
        <v>4699</v>
      </c>
      <c r="V916" s="244"/>
      <c r="AC916" s="244"/>
    </row>
    <row r="917" spans="1:29" ht="15" x14ac:dyDescent="0.25">
      <c r="A917" s="250"/>
      <c r="B917" s="250"/>
      <c r="C917" s="250"/>
      <c r="D917" s="250"/>
      <c r="E917" s="250"/>
      <c r="F917" s="250"/>
      <c r="H917" s="244"/>
      <c r="J917" s="272" t="s">
        <v>4158</v>
      </c>
      <c r="K917" s="272" t="s">
        <v>4676</v>
      </c>
      <c r="L917" s="250" t="s">
        <v>4219</v>
      </c>
      <c r="M917" s="272" t="s">
        <v>4130</v>
      </c>
      <c r="N917" s="272" t="s">
        <v>4240</v>
      </c>
      <c r="O917" s="272" t="s">
        <v>4670</v>
      </c>
      <c r="P917" s="274">
        <v>201209</v>
      </c>
      <c r="Q917" s="272" t="s">
        <v>4203</v>
      </c>
      <c r="R917" s="276">
        <v>10137.19</v>
      </c>
      <c r="S917" s="280" t="s">
        <v>4702</v>
      </c>
      <c r="T917" s="280" t="s">
        <v>4699</v>
      </c>
      <c r="V917" s="244"/>
      <c r="AC917" s="244"/>
    </row>
    <row r="918" spans="1:29" ht="15" x14ac:dyDescent="0.25">
      <c r="A918" s="250"/>
      <c r="B918" s="250"/>
      <c r="C918" s="250"/>
      <c r="D918" s="250"/>
      <c r="E918" s="250"/>
      <c r="F918" s="250"/>
      <c r="H918" s="244"/>
      <c r="J918" s="272" t="s">
        <v>4158</v>
      </c>
      <c r="K918" s="272" t="s">
        <v>4676</v>
      </c>
      <c r="L918" s="250" t="s">
        <v>4219</v>
      </c>
      <c r="M918" s="272" t="s">
        <v>4130</v>
      </c>
      <c r="N918" s="272" t="s">
        <v>4242</v>
      </c>
      <c r="O918" s="272" t="s">
        <v>4670</v>
      </c>
      <c r="P918" s="274">
        <v>201209</v>
      </c>
      <c r="Q918" s="272" t="s">
        <v>4203</v>
      </c>
      <c r="R918" s="276">
        <v>2127.7600000000002</v>
      </c>
      <c r="S918" s="280" t="s">
        <v>4702</v>
      </c>
      <c r="T918" s="280" t="s">
        <v>4699</v>
      </c>
      <c r="V918" s="244"/>
      <c r="AC918" s="244"/>
    </row>
    <row r="919" spans="1:29" ht="15" x14ac:dyDescent="0.25">
      <c r="A919" s="250"/>
      <c r="B919" s="250"/>
      <c r="C919" s="250"/>
      <c r="D919" s="250"/>
      <c r="E919" s="250"/>
      <c r="F919" s="250"/>
      <c r="H919" s="244"/>
      <c r="J919" s="272" t="s">
        <v>4158</v>
      </c>
      <c r="K919" s="272" t="s">
        <v>4676</v>
      </c>
      <c r="L919" s="250" t="s">
        <v>4219</v>
      </c>
      <c r="M919" s="272" t="s">
        <v>4130</v>
      </c>
      <c r="N919" s="272" t="s">
        <v>4243</v>
      </c>
      <c r="O919" s="272" t="s">
        <v>4670</v>
      </c>
      <c r="P919" s="274">
        <v>201209</v>
      </c>
      <c r="Q919" s="272" t="s">
        <v>4203</v>
      </c>
      <c r="R919" s="276">
        <v>468.48</v>
      </c>
      <c r="S919" s="280" t="s">
        <v>4702</v>
      </c>
      <c r="T919" s="280" t="s">
        <v>4699</v>
      </c>
      <c r="V919" s="244"/>
      <c r="AC919" s="244"/>
    </row>
    <row r="920" spans="1:29" ht="15" x14ac:dyDescent="0.25">
      <c r="A920" s="250"/>
      <c r="B920" s="250"/>
      <c r="C920" s="250"/>
      <c r="D920" s="250"/>
      <c r="E920" s="250"/>
      <c r="F920" s="250"/>
      <c r="H920" s="244"/>
      <c r="J920" s="272" t="s">
        <v>4158</v>
      </c>
      <c r="K920" s="272" t="s">
        <v>4676</v>
      </c>
      <c r="L920" s="250" t="s">
        <v>4219</v>
      </c>
      <c r="M920" s="272" t="s">
        <v>4129</v>
      </c>
      <c r="N920" s="272" t="s">
        <v>4245</v>
      </c>
      <c r="O920" s="272" t="s">
        <v>4670</v>
      </c>
      <c r="P920" s="274">
        <v>201209</v>
      </c>
      <c r="Q920" s="272" t="s">
        <v>4203</v>
      </c>
      <c r="R920" s="276">
        <v>-269.39999999999998</v>
      </c>
      <c r="S920" s="280" t="s">
        <v>4702</v>
      </c>
      <c r="T920" s="280" t="s">
        <v>4699</v>
      </c>
      <c r="V920" s="244"/>
      <c r="AC920" s="244"/>
    </row>
    <row r="921" spans="1:29" ht="15" x14ac:dyDescent="0.25">
      <c r="A921" s="250"/>
      <c r="B921" s="250"/>
      <c r="C921" s="250"/>
      <c r="D921" s="250"/>
      <c r="E921" s="250"/>
      <c r="F921" s="250"/>
      <c r="H921" s="244"/>
      <c r="J921" s="272" t="s">
        <v>4158</v>
      </c>
      <c r="K921" s="272" t="s">
        <v>4676</v>
      </c>
      <c r="L921" s="250" t="s">
        <v>4219</v>
      </c>
      <c r="M921" s="272" t="s">
        <v>4131</v>
      </c>
      <c r="N921" s="272" t="s">
        <v>4229</v>
      </c>
      <c r="O921" s="272" t="s">
        <v>4670</v>
      </c>
      <c r="P921" s="274">
        <v>201209</v>
      </c>
      <c r="Q921" s="272" t="s">
        <v>4203</v>
      </c>
      <c r="R921" s="276">
        <v>397710</v>
      </c>
      <c r="S921" s="280" t="s">
        <v>4702</v>
      </c>
      <c r="T921" s="280" t="s">
        <v>4699</v>
      </c>
      <c r="V921" s="244"/>
      <c r="AC921" s="244"/>
    </row>
    <row r="922" spans="1:29" ht="15" x14ac:dyDescent="0.25">
      <c r="A922" s="250"/>
      <c r="B922" s="250"/>
      <c r="C922" s="250"/>
      <c r="D922" s="250"/>
      <c r="E922" s="250"/>
      <c r="F922" s="250"/>
      <c r="H922" s="244"/>
      <c r="J922" s="272" t="s">
        <v>4158</v>
      </c>
      <c r="K922" s="272" t="s">
        <v>4676</v>
      </c>
      <c r="L922" s="250" t="s">
        <v>4219</v>
      </c>
      <c r="M922" s="272" t="s">
        <v>4131</v>
      </c>
      <c r="N922" s="272" t="s">
        <v>4233</v>
      </c>
      <c r="O922" s="272" t="s">
        <v>4670</v>
      </c>
      <c r="P922" s="274">
        <v>201209</v>
      </c>
      <c r="Q922" s="272" t="s">
        <v>4203</v>
      </c>
      <c r="R922" s="276">
        <v>711.6</v>
      </c>
      <c r="S922" s="280" t="s">
        <v>4702</v>
      </c>
      <c r="T922" s="280" t="s">
        <v>4699</v>
      </c>
      <c r="V922" s="244"/>
      <c r="AC922" s="244"/>
    </row>
    <row r="923" spans="1:29" ht="15" x14ac:dyDescent="0.25">
      <c r="A923" s="250"/>
      <c r="B923" s="250"/>
      <c r="C923" s="250"/>
      <c r="D923" s="250"/>
      <c r="E923" s="250"/>
      <c r="F923" s="250"/>
      <c r="H923" s="244"/>
      <c r="J923" s="272" t="s">
        <v>4158</v>
      </c>
      <c r="K923" s="272" t="s">
        <v>4676</v>
      </c>
      <c r="L923" s="250" t="s">
        <v>4219</v>
      </c>
      <c r="M923" s="272" t="s">
        <v>4131</v>
      </c>
      <c r="N923" s="272" t="s">
        <v>4234</v>
      </c>
      <c r="O923" s="272" t="s">
        <v>4670</v>
      </c>
      <c r="P923" s="274">
        <v>201209</v>
      </c>
      <c r="Q923" s="272" t="s">
        <v>4203</v>
      </c>
      <c r="R923" s="276">
        <v>0</v>
      </c>
      <c r="S923" s="280" t="s">
        <v>4702</v>
      </c>
      <c r="T923" s="280" t="s">
        <v>4699</v>
      </c>
      <c r="V923" s="244"/>
      <c r="AC923" s="244"/>
    </row>
    <row r="924" spans="1:29" ht="15" x14ac:dyDescent="0.25">
      <c r="A924" s="250"/>
      <c r="B924" s="250"/>
      <c r="C924" s="250"/>
      <c r="D924" s="250"/>
      <c r="E924" s="250"/>
      <c r="F924" s="250"/>
      <c r="H924" s="244"/>
      <c r="J924" s="272" t="s">
        <v>4158</v>
      </c>
      <c r="K924" s="272" t="s">
        <v>4676</v>
      </c>
      <c r="L924" s="250" t="s">
        <v>4219</v>
      </c>
      <c r="M924" s="272" t="s">
        <v>4131</v>
      </c>
      <c r="N924" s="272" t="s">
        <v>4236</v>
      </c>
      <c r="O924" s="272" t="s">
        <v>4670</v>
      </c>
      <c r="P924" s="274">
        <v>201209</v>
      </c>
      <c r="Q924" s="272" t="s">
        <v>4203</v>
      </c>
      <c r="R924" s="276">
        <v>0</v>
      </c>
      <c r="S924" s="280" t="s">
        <v>4702</v>
      </c>
      <c r="T924" s="280" t="s">
        <v>4699</v>
      </c>
      <c r="V924" s="244"/>
      <c r="AC924" s="244"/>
    </row>
    <row r="925" spans="1:29" ht="15" x14ac:dyDescent="0.25">
      <c r="A925" s="250"/>
      <c r="B925" s="250"/>
      <c r="C925" s="250"/>
      <c r="D925" s="250"/>
      <c r="E925" s="250"/>
      <c r="F925" s="250"/>
      <c r="H925" s="244"/>
      <c r="J925" s="272" t="s">
        <v>4158</v>
      </c>
      <c r="K925" s="272" t="s">
        <v>4676</v>
      </c>
      <c r="L925" s="250" t="s">
        <v>4219</v>
      </c>
      <c r="M925" s="272" t="s">
        <v>4131</v>
      </c>
      <c r="N925" s="272" t="s">
        <v>4259</v>
      </c>
      <c r="O925" s="272" t="s">
        <v>4670</v>
      </c>
      <c r="P925" s="274">
        <v>201209</v>
      </c>
      <c r="Q925" s="272" t="s">
        <v>4203</v>
      </c>
      <c r="R925" s="276">
        <v>0</v>
      </c>
      <c r="S925" s="280" t="s">
        <v>4702</v>
      </c>
      <c r="T925" s="280" t="s">
        <v>4699</v>
      </c>
      <c r="V925" s="244"/>
      <c r="AC925" s="244"/>
    </row>
    <row r="926" spans="1:29" ht="15" x14ac:dyDescent="0.25">
      <c r="A926" s="250"/>
      <c r="B926" s="250"/>
      <c r="C926" s="250"/>
      <c r="D926" s="250"/>
      <c r="E926" s="250"/>
      <c r="F926" s="250"/>
      <c r="H926" s="244"/>
      <c r="J926" s="272" t="s">
        <v>4158</v>
      </c>
      <c r="K926" s="272" t="s">
        <v>4676</v>
      </c>
      <c r="L926" s="250" t="s">
        <v>4219</v>
      </c>
      <c r="M926" s="272" t="s">
        <v>4131</v>
      </c>
      <c r="N926" s="272" t="s">
        <v>4260</v>
      </c>
      <c r="O926" s="272" t="s">
        <v>4670</v>
      </c>
      <c r="P926" s="274">
        <v>201209</v>
      </c>
      <c r="Q926" s="272" t="s">
        <v>4203</v>
      </c>
      <c r="R926" s="276">
        <v>0</v>
      </c>
      <c r="S926" s="280" t="s">
        <v>4702</v>
      </c>
      <c r="T926" s="280" t="s">
        <v>4699</v>
      </c>
      <c r="V926" s="244"/>
      <c r="AC926" s="244"/>
    </row>
    <row r="927" spans="1:29" ht="15" x14ac:dyDescent="0.25">
      <c r="A927" s="250"/>
      <c r="B927" s="250"/>
      <c r="C927" s="250"/>
      <c r="D927" s="250"/>
      <c r="E927" s="250"/>
      <c r="F927" s="250"/>
      <c r="H927" s="244"/>
      <c r="J927" s="272" t="s">
        <v>4158</v>
      </c>
      <c r="K927" s="272" t="s">
        <v>4676</v>
      </c>
      <c r="L927" s="250" t="s">
        <v>4219</v>
      </c>
      <c r="M927" s="272" t="s">
        <v>4131</v>
      </c>
      <c r="N927" s="272" t="s">
        <v>4263</v>
      </c>
      <c r="O927" s="272" t="s">
        <v>4670</v>
      </c>
      <c r="P927" s="274">
        <v>201209</v>
      </c>
      <c r="Q927" s="272" t="s">
        <v>4203</v>
      </c>
      <c r="R927" s="276">
        <v>356.79</v>
      </c>
      <c r="S927" s="280" t="s">
        <v>4702</v>
      </c>
      <c r="T927" s="280" t="s">
        <v>4699</v>
      </c>
      <c r="V927" s="244"/>
      <c r="AC927" s="244"/>
    </row>
    <row r="928" spans="1:29" ht="15" x14ac:dyDescent="0.25">
      <c r="A928" s="250"/>
      <c r="B928" s="250"/>
      <c r="C928" s="250"/>
      <c r="D928" s="250"/>
      <c r="E928" s="250"/>
      <c r="F928" s="250"/>
      <c r="H928" s="244"/>
      <c r="J928" s="272" t="s">
        <v>4158</v>
      </c>
      <c r="K928" s="272" t="s">
        <v>4676</v>
      </c>
      <c r="L928" s="250" t="s">
        <v>4219</v>
      </c>
      <c r="M928" s="272" t="s">
        <v>4131</v>
      </c>
      <c r="N928" s="272" t="s">
        <v>4264</v>
      </c>
      <c r="O928" s="272" t="s">
        <v>4670</v>
      </c>
      <c r="P928" s="274">
        <v>201209</v>
      </c>
      <c r="Q928" s="272" t="s">
        <v>4203</v>
      </c>
      <c r="R928" s="276">
        <v>-220.02</v>
      </c>
      <c r="S928" s="280" t="s">
        <v>4702</v>
      </c>
      <c r="T928" s="280" t="s">
        <v>4699</v>
      </c>
      <c r="V928" s="244"/>
      <c r="AC928" s="244"/>
    </row>
    <row r="929" spans="1:29" ht="15" x14ac:dyDescent="0.25">
      <c r="A929" s="250"/>
      <c r="B929" s="250"/>
      <c r="C929" s="250"/>
      <c r="D929" s="250"/>
      <c r="E929" s="250"/>
      <c r="F929" s="250"/>
      <c r="H929" s="244"/>
      <c r="J929" s="272" t="s">
        <v>4158</v>
      </c>
      <c r="K929" s="272" t="s">
        <v>4676</v>
      </c>
      <c r="L929" s="250" t="s">
        <v>4219</v>
      </c>
      <c r="M929" s="272" t="s">
        <v>4131</v>
      </c>
      <c r="N929" s="272" t="s">
        <v>4265</v>
      </c>
      <c r="O929" s="272" t="s">
        <v>4670</v>
      </c>
      <c r="P929" s="274">
        <v>201209</v>
      </c>
      <c r="Q929" s="272" t="s">
        <v>4203</v>
      </c>
      <c r="R929" s="276">
        <v>0</v>
      </c>
      <c r="S929" s="280" t="s">
        <v>4702</v>
      </c>
      <c r="T929" s="280" t="s">
        <v>4699</v>
      </c>
      <c r="V929" s="244"/>
      <c r="AC929" s="244"/>
    </row>
    <row r="930" spans="1:29" ht="15" x14ac:dyDescent="0.25">
      <c r="A930" s="250"/>
      <c r="B930" s="250"/>
      <c r="C930" s="250"/>
      <c r="D930" s="250"/>
      <c r="E930" s="250"/>
      <c r="F930" s="250"/>
      <c r="H930" s="244"/>
      <c r="J930" s="272" t="s">
        <v>4158</v>
      </c>
      <c r="K930" s="272" t="s">
        <v>4676</v>
      </c>
      <c r="L930" s="250" t="s">
        <v>4219</v>
      </c>
      <c r="M930" s="272" t="s">
        <v>4131</v>
      </c>
      <c r="N930" s="272" t="s">
        <v>4266</v>
      </c>
      <c r="O930" s="272" t="s">
        <v>4670</v>
      </c>
      <c r="P930" s="274">
        <v>201209</v>
      </c>
      <c r="Q930" s="272" t="s">
        <v>4203</v>
      </c>
      <c r="R930" s="276">
        <v>819.84</v>
      </c>
      <c r="S930" s="280" t="s">
        <v>4702</v>
      </c>
      <c r="T930" s="280" t="s">
        <v>4699</v>
      </c>
      <c r="V930" s="244"/>
      <c r="AC930" s="244"/>
    </row>
    <row r="931" spans="1:29" ht="15" x14ac:dyDescent="0.25">
      <c r="A931" s="250"/>
      <c r="B931" s="250"/>
      <c r="C931" s="250"/>
      <c r="D931" s="250"/>
      <c r="E931" s="250"/>
      <c r="F931" s="250"/>
      <c r="H931" s="244"/>
      <c r="J931" s="272" t="s">
        <v>4158</v>
      </c>
      <c r="K931" s="272" t="s">
        <v>4676</v>
      </c>
      <c r="L931" s="250" t="s">
        <v>4219</v>
      </c>
      <c r="M931" s="272" t="s">
        <v>4131</v>
      </c>
      <c r="N931" s="272" t="s">
        <v>4267</v>
      </c>
      <c r="O931" s="272" t="s">
        <v>4670</v>
      </c>
      <c r="P931" s="274">
        <v>201209</v>
      </c>
      <c r="Q931" s="272" t="s">
        <v>4203</v>
      </c>
      <c r="R931" s="276">
        <v>1080.02</v>
      </c>
      <c r="S931" s="280" t="s">
        <v>4702</v>
      </c>
      <c r="T931" s="280" t="s">
        <v>4699</v>
      </c>
      <c r="V931" s="244"/>
      <c r="AC931" s="244"/>
    </row>
    <row r="932" spans="1:29" ht="15" x14ac:dyDescent="0.25">
      <c r="A932" s="250"/>
      <c r="B932" s="250"/>
      <c r="C932" s="250"/>
      <c r="D932" s="250"/>
      <c r="E932" s="250"/>
      <c r="F932" s="250"/>
      <c r="H932" s="244"/>
      <c r="J932" s="272" t="s">
        <v>4158</v>
      </c>
      <c r="K932" s="272" t="s">
        <v>4676</v>
      </c>
      <c r="L932" s="250" t="s">
        <v>4219</v>
      </c>
      <c r="M932" s="272" t="s">
        <v>4131</v>
      </c>
      <c r="N932" s="272" t="s">
        <v>4268</v>
      </c>
      <c r="O932" s="272" t="s">
        <v>4670</v>
      </c>
      <c r="P932" s="274">
        <v>201209</v>
      </c>
      <c r="Q932" s="272" t="s">
        <v>4203</v>
      </c>
      <c r="R932" s="276">
        <v>7903.48</v>
      </c>
      <c r="S932" s="280" t="s">
        <v>4702</v>
      </c>
      <c r="T932" s="280" t="s">
        <v>4699</v>
      </c>
      <c r="V932" s="244"/>
      <c r="AC932" s="244"/>
    </row>
    <row r="933" spans="1:29" ht="15" x14ac:dyDescent="0.25">
      <c r="A933" s="250"/>
      <c r="B933" s="250"/>
      <c r="C933" s="250"/>
      <c r="D933" s="250"/>
      <c r="E933" s="250"/>
      <c r="F933" s="250"/>
      <c r="H933" s="244"/>
      <c r="J933" s="272" t="s">
        <v>4158</v>
      </c>
      <c r="K933" s="272" t="s">
        <v>4676</v>
      </c>
      <c r="L933" s="250" t="s">
        <v>4219</v>
      </c>
      <c r="M933" s="272" t="s">
        <v>4100</v>
      </c>
      <c r="N933" s="272" t="s">
        <v>4221</v>
      </c>
      <c r="O933" s="272" t="s">
        <v>4670</v>
      </c>
      <c r="P933" s="274">
        <v>201210</v>
      </c>
      <c r="Q933" s="272" t="s">
        <v>4203</v>
      </c>
      <c r="R933" s="276">
        <v>1442.64</v>
      </c>
      <c r="S933" s="280" t="s">
        <v>4702</v>
      </c>
      <c r="T933" s="280" t="s">
        <v>4699</v>
      </c>
      <c r="V933" s="244"/>
      <c r="AC933" s="244"/>
    </row>
    <row r="934" spans="1:29" ht="15" x14ac:dyDescent="0.25">
      <c r="A934" s="250"/>
      <c r="B934" s="250"/>
      <c r="C934" s="250"/>
      <c r="D934" s="250"/>
      <c r="E934" s="250"/>
      <c r="F934" s="250"/>
      <c r="H934" s="244"/>
      <c r="J934" s="272" t="s">
        <v>4158</v>
      </c>
      <c r="K934" s="272" t="s">
        <v>4676</v>
      </c>
      <c r="L934" s="250" t="s">
        <v>4219</v>
      </c>
      <c r="M934" s="272" t="s">
        <v>4100</v>
      </c>
      <c r="N934" s="272" t="s">
        <v>4224</v>
      </c>
      <c r="O934" s="272" t="s">
        <v>4670</v>
      </c>
      <c r="P934" s="274">
        <v>201210</v>
      </c>
      <c r="Q934" s="272" t="s">
        <v>4203</v>
      </c>
      <c r="R934" s="276">
        <v>10419.36</v>
      </c>
      <c r="S934" s="280" t="s">
        <v>4702</v>
      </c>
      <c r="T934" s="280" t="s">
        <v>4699</v>
      </c>
      <c r="V934" s="244"/>
      <c r="AC934" s="244"/>
    </row>
    <row r="935" spans="1:29" ht="15" x14ac:dyDescent="0.25">
      <c r="A935" s="250"/>
      <c r="B935" s="250"/>
      <c r="C935" s="250"/>
      <c r="D935" s="250"/>
      <c r="E935" s="250"/>
      <c r="F935" s="250"/>
      <c r="H935" s="244"/>
      <c r="J935" s="272" t="s">
        <v>4158</v>
      </c>
      <c r="K935" s="272" t="s">
        <v>4676</v>
      </c>
      <c r="L935" s="250" t="s">
        <v>4219</v>
      </c>
      <c r="M935" s="272" t="s">
        <v>4100</v>
      </c>
      <c r="N935" s="272" t="s">
        <v>4230</v>
      </c>
      <c r="O935" s="272" t="s">
        <v>4670</v>
      </c>
      <c r="P935" s="274">
        <v>201210</v>
      </c>
      <c r="Q935" s="272" t="s">
        <v>4203</v>
      </c>
      <c r="R935" s="276">
        <v>3821.2</v>
      </c>
      <c r="S935" s="280" t="s">
        <v>4702</v>
      </c>
      <c r="T935" s="280" t="s">
        <v>4699</v>
      </c>
      <c r="V935" s="244"/>
      <c r="AC935" s="244"/>
    </row>
    <row r="936" spans="1:29" ht="15" x14ac:dyDescent="0.25">
      <c r="A936" s="250"/>
      <c r="B936" s="250"/>
      <c r="C936" s="250"/>
      <c r="D936" s="250"/>
      <c r="E936" s="250"/>
      <c r="F936" s="250"/>
      <c r="H936" s="244"/>
      <c r="J936" s="272" t="s">
        <v>4158</v>
      </c>
      <c r="K936" s="272" t="s">
        <v>4676</v>
      </c>
      <c r="L936" s="250" t="s">
        <v>4219</v>
      </c>
      <c r="M936" s="272" t="s">
        <v>4100</v>
      </c>
      <c r="N936" s="272" t="s">
        <v>4238</v>
      </c>
      <c r="O936" s="272" t="s">
        <v>4670</v>
      </c>
      <c r="P936" s="274">
        <v>201210</v>
      </c>
      <c r="Q936" s="272" t="s">
        <v>4203</v>
      </c>
      <c r="R936" s="276">
        <v>286.8</v>
      </c>
      <c r="S936" s="280" t="s">
        <v>4702</v>
      </c>
      <c r="T936" s="280" t="s">
        <v>4699</v>
      </c>
      <c r="V936" s="244"/>
      <c r="AC936" s="244"/>
    </row>
    <row r="937" spans="1:29" ht="15" x14ac:dyDescent="0.25">
      <c r="A937" s="250"/>
      <c r="B937" s="250"/>
      <c r="C937" s="250"/>
      <c r="D937" s="250"/>
      <c r="E937" s="250"/>
      <c r="F937" s="250"/>
      <c r="H937" s="244"/>
      <c r="J937" s="272" t="s">
        <v>4158</v>
      </c>
      <c r="K937" s="272" t="s">
        <v>4676</v>
      </c>
      <c r="L937" s="250" t="s">
        <v>4219</v>
      </c>
      <c r="M937" s="272" t="s">
        <v>4130</v>
      </c>
      <c r="N937" s="272" t="s">
        <v>4242</v>
      </c>
      <c r="O937" s="272" t="s">
        <v>4670</v>
      </c>
      <c r="P937" s="274">
        <v>201210</v>
      </c>
      <c r="Q937" s="272" t="s">
        <v>4203</v>
      </c>
      <c r="R937" s="276">
        <v>0</v>
      </c>
      <c r="S937" s="280" t="s">
        <v>4702</v>
      </c>
      <c r="T937" s="280" t="s">
        <v>4699</v>
      </c>
      <c r="V937" s="244"/>
      <c r="AC937" s="244"/>
    </row>
    <row r="938" spans="1:29" ht="15" x14ac:dyDescent="0.25">
      <c r="A938" s="250"/>
      <c r="B938" s="250"/>
      <c r="C938" s="250"/>
      <c r="D938" s="250"/>
      <c r="E938" s="250"/>
      <c r="F938" s="250"/>
      <c r="H938" s="244"/>
      <c r="J938" s="272" t="s">
        <v>4158</v>
      </c>
      <c r="K938" s="272" t="s">
        <v>4676</v>
      </c>
      <c r="L938" s="250" t="s">
        <v>4219</v>
      </c>
      <c r="M938" s="272" t="s">
        <v>4130</v>
      </c>
      <c r="N938" s="272" t="s">
        <v>4243</v>
      </c>
      <c r="O938" s="272" t="s">
        <v>4670</v>
      </c>
      <c r="P938" s="274">
        <v>201210</v>
      </c>
      <c r="Q938" s="272" t="s">
        <v>4203</v>
      </c>
      <c r="R938" s="276">
        <v>1031.04</v>
      </c>
      <c r="S938" s="280" t="s">
        <v>4702</v>
      </c>
      <c r="T938" s="280" t="s">
        <v>4699</v>
      </c>
      <c r="V938" s="244"/>
      <c r="AC938" s="244"/>
    </row>
    <row r="939" spans="1:29" ht="15" x14ac:dyDescent="0.25">
      <c r="A939" s="250"/>
      <c r="B939" s="250"/>
      <c r="C939" s="250"/>
      <c r="D939" s="250"/>
      <c r="E939" s="250"/>
      <c r="F939" s="250"/>
      <c r="H939" s="244"/>
      <c r="J939" s="272" t="s">
        <v>4158</v>
      </c>
      <c r="K939" s="272" t="s">
        <v>4676</v>
      </c>
      <c r="L939" s="250" t="s">
        <v>4219</v>
      </c>
      <c r="M939" s="272" t="s">
        <v>4131</v>
      </c>
      <c r="N939" s="272" t="s">
        <v>4229</v>
      </c>
      <c r="O939" s="272" t="s">
        <v>4670</v>
      </c>
      <c r="P939" s="274">
        <v>201210</v>
      </c>
      <c r="Q939" s="272" t="s">
        <v>4203</v>
      </c>
      <c r="R939" s="276">
        <v>209885</v>
      </c>
      <c r="S939" s="280" t="s">
        <v>4702</v>
      </c>
      <c r="T939" s="280" t="s">
        <v>4699</v>
      </c>
      <c r="V939" s="244"/>
      <c r="AC939" s="244"/>
    </row>
    <row r="940" spans="1:29" ht="15" x14ac:dyDescent="0.25">
      <c r="A940" s="250"/>
      <c r="B940" s="250"/>
      <c r="C940" s="250"/>
      <c r="D940" s="250"/>
      <c r="E940" s="250"/>
      <c r="F940" s="250"/>
      <c r="H940" s="244"/>
      <c r="J940" s="272" t="s">
        <v>4158</v>
      </c>
      <c r="K940" s="272" t="s">
        <v>4676</v>
      </c>
      <c r="L940" s="250" t="s">
        <v>4219</v>
      </c>
      <c r="M940" s="272" t="s">
        <v>4131</v>
      </c>
      <c r="N940" s="272" t="s">
        <v>4234</v>
      </c>
      <c r="O940" s="272" t="s">
        <v>4670</v>
      </c>
      <c r="P940" s="274">
        <v>201210</v>
      </c>
      <c r="Q940" s="272" t="s">
        <v>4203</v>
      </c>
      <c r="R940" s="276">
        <v>413.92</v>
      </c>
      <c r="S940" s="280" t="s">
        <v>4702</v>
      </c>
      <c r="T940" s="280" t="s">
        <v>4699</v>
      </c>
      <c r="V940" s="244"/>
      <c r="AC940" s="244"/>
    </row>
    <row r="941" spans="1:29" ht="15" x14ac:dyDescent="0.25">
      <c r="A941" s="250"/>
      <c r="B941" s="250"/>
      <c r="C941" s="250"/>
      <c r="D941" s="250"/>
      <c r="E941" s="250"/>
      <c r="F941" s="250"/>
      <c r="H941" s="244"/>
      <c r="J941" s="272" t="s">
        <v>4158</v>
      </c>
      <c r="K941" s="272" t="s">
        <v>4676</v>
      </c>
      <c r="L941" s="250" t="s">
        <v>4219</v>
      </c>
      <c r="M941" s="272" t="s">
        <v>4131</v>
      </c>
      <c r="N941" s="272" t="s">
        <v>4259</v>
      </c>
      <c r="O941" s="272" t="s">
        <v>4670</v>
      </c>
      <c r="P941" s="274">
        <v>201210</v>
      </c>
      <c r="Q941" s="272" t="s">
        <v>4203</v>
      </c>
      <c r="R941" s="276">
        <v>513.91999999999996</v>
      </c>
      <c r="S941" s="280" t="s">
        <v>4702</v>
      </c>
      <c r="T941" s="280" t="s">
        <v>4699</v>
      </c>
      <c r="V941" s="244"/>
      <c r="AC941" s="244"/>
    </row>
    <row r="942" spans="1:29" ht="15" x14ac:dyDescent="0.25">
      <c r="A942" s="250"/>
      <c r="B942" s="250"/>
      <c r="C942" s="250"/>
      <c r="D942" s="250"/>
      <c r="E942" s="250"/>
      <c r="F942" s="250"/>
      <c r="H942" s="244"/>
      <c r="J942" s="272" t="s">
        <v>4158</v>
      </c>
      <c r="K942" s="272" t="s">
        <v>4676</v>
      </c>
      <c r="L942" s="250" t="s">
        <v>4219</v>
      </c>
      <c r="M942" s="272" t="s">
        <v>4131</v>
      </c>
      <c r="N942" s="272" t="s">
        <v>4260</v>
      </c>
      <c r="O942" s="272" t="s">
        <v>4670</v>
      </c>
      <c r="P942" s="274">
        <v>201210</v>
      </c>
      <c r="Q942" s="272" t="s">
        <v>4203</v>
      </c>
      <c r="R942" s="276">
        <v>614.08000000000004</v>
      </c>
      <c r="S942" s="280" t="s">
        <v>4702</v>
      </c>
      <c r="T942" s="280" t="s">
        <v>4699</v>
      </c>
      <c r="V942" s="244"/>
      <c r="AC942" s="244"/>
    </row>
    <row r="943" spans="1:29" ht="15" x14ac:dyDescent="0.25">
      <c r="A943" s="250"/>
      <c r="B943" s="250"/>
      <c r="C943" s="250"/>
      <c r="D943" s="250"/>
      <c r="E943" s="250"/>
      <c r="F943" s="250"/>
      <c r="H943" s="244"/>
      <c r="J943" s="272" t="s">
        <v>4158</v>
      </c>
      <c r="K943" s="272" t="s">
        <v>4676</v>
      </c>
      <c r="L943" s="250" t="s">
        <v>4219</v>
      </c>
      <c r="M943" s="272" t="s">
        <v>4131</v>
      </c>
      <c r="N943" s="272" t="s">
        <v>4266</v>
      </c>
      <c r="O943" s="272" t="s">
        <v>4670</v>
      </c>
      <c r="P943" s="274">
        <v>201210</v>
      </c>
      <c r="Q943" s="272" t="s">
        <v>4203</v>
      </c>
      <c r="R943" s="276">
        <v>-18.86</v>
      </c>
      <c r="S943" s="280" t="s">
        <v>4702</v>
      </c>
      <c r="T943" s="280" t="s">
        <v>4699</v>
      </c>
      <c r="V943" s="244"/>
      <c r="AC943" s="244"/>
    </row>
    <row r="944" spans="1:29" ht="15" x14ac:dyDescent="0.25">
      <c r="A944" s="250"/>
      <c r="B944" s="250"/>
      <c r="C944" s="250"/>
      <c r="D944" s="250"/>
      <c r="E944" s="250"/>
      <c r="F944" s="250"/>
      <c r="H944" s="244"/>
      <c r="J944" s="272" t="s">
        <v>4158</v>
      </c>
      <c r="K944" s="272" t="s">
        <v>4676</v>
      </c>
      <c r="L944" s="250" t="s">
        <v>4219</v>
      </c>
      <c r="M944" s="272" t="s">
        <v>4131</v>
      </c>
      <c r="N944" s="272" t="s">
        <v>4267</v>
      </c>
      <c r="O944" s="272" t="s">
        <v>4670</v>
      </c>
      <c r="P944" s="274">
        <v>201210</v>
      </c>
      <c r="Q944" s="272" t="s">
        <v>4203</v>
      </c>
      <c r="R944" s="276">
        <v>711.78</v>
      </c>
      <c r="S944" s="280" t="s">
        <v>4702</v>
      </c>
      <c r="T944" s="280" t="s">
        <v>4699</v>
      </c>
      <c r="V944" s="244"/>
      <c r="AC944" s="244"/>
    </row>
    <row r="945" spans="1:29" ht="15" x14ac:dyDescent="0.25">
      <c r="A945" s="250"/>
      <c r="B945" s="250"/>
      <c r="C945" s="250"/>
      <c r="D945" s="250"/>
      <c r="E945" s="250"/>
      <c r="F945" s="250"/>
      <c r="H945" s="244"/>
      <c r="J945" s="272" t="s">
        <v>4158</v>
      </c>
      <c r="K945" s="272" t="s">
        <v>4676</v>
      </c>
      <c r="L945" s="250" t="s">
        <v>4219</v>
      </c>
      <c r="M945" s="272" t="s">
        <v>4131</v>
      </c>
      <c r="N945" s="272" t="s">
        <v>4268</v>
      </c>
      <c r="O945" s="272" t="s">
        <v>4670</v>
      </c>
      <c r="P945" s="274">
        <v>201210</v>
      </c>
      <c r="Q945" s="272" t="s">
        <v>4203</v>
      </c>
      <c r="R945" s="276">
        <v>1038.02</v>
      </c>
      <c r="S945" s="280" t="s">
        <v>4702</v>
      </c>
      <c r="T945" s="280" t="s">
        <v>4699</v>
      </c>
      <c r="V945" s="244"/>
      <c r="AC945" s="244"/>
    </row>
    <row r="946" spans="1:29" ht="15" x14ac:dyDescent="0.25">
      <c r="A946" s="250"/>
      <c r="B946" s="250"/>
      <c r="C946" s="250"/>
      <c r="D946" s="250"/>
      <c r="E946" s="250"/>
      <c r="F946" s="250"/>
      <c r="H946" s="244"/>
      <c r="J946" s="272" t="s">
        <v>4158</v>
      </c>
      <c r="K946" s="272" t="s">
        <v>4676</v>
      </c>
      <c r="L946" s="250" t="s">
        <v>4219</v>
      </c>
      <c r="M946" s="272" t="s">
        <v>4100</v>
      </c>
      <c r="N946" s="272" t="s">
        <v>4223</v>
      </c>
      <c r="O946" s="272" t="s">
        <v>4670</v>
      </c>
      <c r="P946" s="274">
        <v>201211</v>
      </c>
      <c r="Q946" s="272" t="s">
        <v>4203</v>
      </c>
      <c r="R946" s="276">
        <v>9940.7199999999993</v>
      </c>
      <c r="S946" s="280" t="s">
        <v>4702</v>
      </c>
      <c r="T946" s="280" t="s">
        <v>4699</v>
      </c>
      <c r="V946" s="244"/>
      <c r="AC946" s="244"/>
    </row>
    <row r="947" spans="1:29" ht="15" x14ac:dyDescent="0.25">
      <c r="A947" s="250"/>
      <c r="B947" s="250"/>
      <c r="C947" s="250"/>
      <c r="D947" s="250"/>
      <c r="E947" s="250"/>
      <c r="F947" s="250"/>
      <c r="H947" s="244"/>
      <c r="J947" s="272" t="s">
        <v>4158</v>
      </c>
      <c r="K947" s="272" t="s">
        <v>4676</v>
      </c>
      <c r="L947" s="250" t="s">
        <v>4219</v>
      </c>
      <c r="M947" s="272" t="s">
        <v>4100</v>
      </c>
      <c r="N947" s="272" t="s">
        <v>4224</v>
      </c>
      <c r="O947" s="272" t="s">
        <v>4670</v>
      </c>
      <c r="P947" s="274">
        <v>201211</v>
      </c>
      <c r="Q947" s="272" t="s">
        <v>4203</v>
      </c>
      <c r="R947" s="276">
        <v>-7294.8</v>
      </c>
      <c r="S947" s="280" t="s">
        <v>4702</v>
      </c>
      <c r="T947" s="280" t="s">
        <v>4699</v>
      </c>
      <c r="V947" s="244"/>
      <c r="AC947" s="244"/>
    </row>
    <row r="948" spans="1:29" ht="15" x14ac:dyDescent="0.25">
      <c r="A948" s="250"/>
      <c r="B948" s="250"/>
      <c r="C948" s="250"/>
      <c r="D948" s="250"/>
      <c r="E948" s="250"/>
      <c r="F948" s="250"/>
      <c r="H948" s="244"/>
      <c r="J948" s="272" t="s">
        <v>4158</v>
      </c>
      <c r="K948" s="272" t="s">
        <v>4676</v>
      </c>
      <c r="L948" s="250" t="s">
        <v>4219</v>
      </c>
      <c r="M948" s="272" t="s">
        <v>4100</v>
      </c>
      <c r="N948" s="272" t="s">
        <v>4226</v>
      </c>
      <c r="O948" s="272" t="s">
        <v>4670</v>
      </c>
      <c r="P948" s="274">
        <v>201211</v>
      </c>
      <c r="Q948" s="272" t="s">
        <v>4203</v>
      </c>
      <c r="R948" s="276">
        <v>7208.96</v>
      </c>
      <c r="S948" s="280" t="s">
        <v>4702</v>
      </c>
      <c r="T948" s="280" t="s">
        <v>4699</v>
      </c>
      <c r="V948" s="244"/>
      <c r="AC948" s="244"/>
    </row>
    <row r="949" spans="1:29" ht="15" x14ac:dyDescent="0.25">
      <c r="A949" s="250"/>
      <c r="B949" s="250"/>
      <c r="C949" s="250"/>
      <c r="D949" s="250"/>
      <c r="E949" s="250"/>
      <c r="F949" s="250"/>
      <c r="H949" s="244"/>
      <c r="J949" s="272" t="s">
        <v>4158</v>
      </c>
      <c r="K949" s="272" t="s">
        <v>4676</v>
      </c>
      <c r="L949" s="250" t="s">
        <v>4219</v>
      </c>
      <c r="M949" s="272" t="s">
        <v>4100</v>
      </c>
      <c r="N949" s="272" t="s">
        <v>4206</v>
      </c>
      <c r="O949" s="272" t="s">
        <v>4670</v>
      </c>
      <c r="P949" s="274">
        <v>201211</v>
      </c>
      <c r="Q949" s="272" t="s">
        <v>4203</v>
      </c>
      <c r="R949" s="276">
        <v>15188.49</v>
      </c>
      <c r="S949" s="280" t="s">
        <v>4702</v>
      </c>
      <c r="T949" s="280" t="s">
        <v>4699</v>
      </c>
      <c r="V949" s="244"/>
      <c r="AC949" s="244"/>
    </row>
    <row r="950" spans="1:29" ht="15" x14ac:dyDescent="0.25">
      <c r="A950" s="250"/>
      <c r="B950" s="250"/>
      <c r="C950" s="250"/>
      <c r="D950" s="250"/>
      <c r="E950" s="250"/>
      <c r="F950" s="250"/>
      <c r="H950" s="244"/>
      <c r="J950" s="272" t="s">
        <v>4158</v>
      </c>
      <c r="K950" s="272" t="s">
        <v>4676</v>
      </c>
      <c r="L950" s="250" t="s">
        <v>4219</v>
      </c>
      <c r="M950" s="272" t="s">
        <v>4100</v>
      </c>
      <c r="N950" s="272" t="s">
        <v>4227</v>
      </c>
      <c r="O950" s="272" t="s">
        <v>4670</v>
      </c>
      <c r="P950" s="274">
        <v>201211</v>
      </c>
      <c r="Q950" s="272" t="s">
        <v>4203</v>
      </c>
      <c r="R950" s="276">
        <v>15296.54</v>
      </c>
      <c r="S950" s="280" t="s">
        <v>4702</v>
      </c>
      <c r="T950" s="280" t="s">
        <v>4699</v>
      </c>
      <c r="V950" s="244"/>
      <c r="AC950" s="244"/>
    </row>
    <row r="951" spans="1:29" ht="15" x14ac:dyDescent="0.25">
      <c r="A951" s="250"/>
      <c r="B951" s="250"/>
      <c r="C951" s="250"/>
      <c r="D951" s="250"/>
      <c r="E951" s="250"/>
      <c r="F951" s="250"/>
      <c r="H951" s="244"/>
      <c r="J951" s="272" t="s">
        <v>4158</v>
      </c>
      <c r="K951" s="272" t="s">
        <v>4676</v>
      </c>
      <c r="L951" s="250" t="s">
        <v>4219</v>
      </c>
      <c r="M951" s="272" t="s">
        <v>4100</v>
      </c>
      <c r="N951" s="272" t="s">
        <v>4230</v>
      </c>
      <c r="O951" s="272" t="s">
        <v>4670</v>
      </c>
      <c r="P951" s="274">
        <v>201211</v>
      </c>
      <c r="Q951" s="272" t="s">
        <v>4203</v>
      </c>
      <c r="R951" s="276">
        <v>966.72</v>
      </c>
      <c r="S951" s="280" t="s">
        <v>4702</v>
      </c>
      <c r="T951" s="280" t="s">
        <v>4699</v>
      </c>
      <c r="V951" s="244"/>
      <c r="AC951" s="244"/>
    </row>
    <row r="952" spans="1:29" ht="15" x14ac:dyDescent="0.25">
      <c r="A952" s="250"/>
      <c r="B952" s="250"/>
      <c r="C952" s="250"/>
      <c r="D952" s="250"/>
      <c r="E952" s="250"/>
      <c r="F952" s="250"/>
      <c r="H952" s="244"/>
      <c r="J952" s="272" t="s">
        <v>4158</v>
      </c>
      <c r="K952" s="272" t="s">
        <v>4676</v>
      </c>
      <c r="L952" s="250" t="s">
        <v>4219</v>
      </c>
      <c r="M952" s="272" t="s">
        <v>4100</v>
      </c>
      <c r="N952" s="272" t="s">
        <v>4235</v>
      </c>
      <c r="O952" s="272" t="s">
        <v>4670</v>
      </c>
      <c r="P952" s="274">
        <v>201211</v>
      </c>
      <c r="Q952" s="272" t="s">
        <v>4203</v>
      </c>
      <c r="R952" s="276">
        <v>220.9</v>
      </c>
      <c r="S952" s="280" t="s">
        <v>4702</v>
      </c>
      <c r="T952" s="280" t="s">
        <v>4699</v>
      </c>
      <c r="V952" s="244"/>
      <c r="AC952" s="244"/>
    </row>
    <row r="953" spans="1:29" ht="15" x14ac:dyDescent="0.25">
      <c r="A953" s="250"/>
      <c r="B953" s="250"/>
      <c r="C953" s="250"/>
      <c r="D953" s="250"/>
      <c r="E953" s="250"/>
      <c r="F953" s="250"/>
      <c r="H953" s="244"/>
      <c r="J953" s="272" t="s">
        <v>4158</v>
      </c>
      <c r="K953" s="272" t="s">
        <v>4676</v>
      </c>
      <c r="L953" s="250" t="s">
        <v>4219</v>
      </c>
      <c r="M953" s="272" t="s">
        <v>4100</v>
      </c>
      <c r="N953" s="272" t="s">
        <v>4238</v>
      </c>
      <c r="O953" s="272" t="s">
        <v>4670</v>
      </c>
      <c r="P953" s="274">
        <v>201211</v>
      </c>
      <c r="Q953" s="272" t="s">
        <v>4203</v>
      </c>
      <c r="R953" s="276">
        <v>-286.8</v>
      </c>
      <c r="S953" s="280" t="s">
        <v>4702</v>
      </c>
      <c r="T953" s="280" t="s">
        <v>4699</v>
      </c>
      <c r="V953" s="244"/>
      <c r="AC953" s="244"/>
    </row>
    <row r="954" spans="1:29" ht="15" x14ac:dyDescent="0.25">
      <c r="A954" s="250"/>
      <c r="B954" s="250"/>
      <c r="C954" s="250"/>
      <c r="D954" s="250"/>
      <c r="E954" s="250"/>
      <c r="F954" s="250"/>
      <c r="H954" s="244"/>
      <c r="J954" s="272" t="s">
        <v>4158</v>
      </c>
      <c r="K954" s="272" t="s">
        <v>4676</v>
      </c>
      <c r="L954" s="250" t="s">
        <v>4219</v>
      </c>
      <c r="M954" s="272" t="s">
        <v>4130</v>
      </c>
      <c r="N954" s="272" t="s">
        <v>4240</v>
      </c>
      <c r="O954" s="272" t="s">
        <v>4670</v>
      </c>
      <c r="P954" s="274">
        <v>201211</v>
      </c>
      <c r="Q954" s="272" t="s">
        <v>4203</v>
      </c>
      <c r="R954" s="276">
        <v>2250</v>
      </c>
      <c r="S954" s="280" t="s">
        <v>4702</v>
      </c>
      <c r="T954" s="280" t="s">
        <v>4699</v>
      </c>
      <c r="V954" s="244"/>
      <c r="AC954" s="244"/>
    </row>
    <row r="955" spans="1:29" ht="15" x14ac:dyDescent="0.25">
      <c r="A955" s="250"/>
      <c r="B955" s="250"/>
      <c r="C955" s="250"/>
      <c r="D955" s="250"/>
      <c r="E955" s="250"/>
      <c r="F955" s="250"/>
      <c r="H955" s="244"/>
      <c r="J955" s="272" t="s">
        <v>4158</v>
      </c>
      <c r="K955" s="272" t="s">
        <v>4676</v>
      </c>
      <c r="L955" s="250" t="s">
        <v>4219</v>
      </c>
      <c r="M955" s="272" t="s">
        <v>4130</v>
      </c>
      <c r="N955" s="272" t="s">
        <v>4243</v>
      </c>
      <c r="O955" s="272" t="s">
        <v>4670</v>
      </c>
      <c r="P955" s="274">
        <v>201211</v>
      </c>
      <c r="Q955" s="272" t="s">
        <v>4203</v>
      </c>
      <c r="R955" s="276">
        <v>-749.76</v>
      </c>
      <c r="S955" s="280" t="s">
        <v>4702</v>
      </c>
      <c r="T955" s="280" t="s">
        <v>4699</v>
      </c>
      <c r="V955" s="244"/>
      <c r="AC955" s="244"/>
    </row>
    <row r="956" spans="1:29" ht="15" x14ac:dyDescent="0.25">
      <c r="A956" s="250"/>
      <c r="B956" s="250"/>
      <c r="C956" s="250"/>
      <c r="D956" s="250"/>
      <c r="E956" s="250"/>
      <c r="F956" s="250"/>
      <c r="H956" s="244"/>
      <c r="J956" s="272" t="s">
        <v>4158</v>
      </c>
      <c r="K956" s="272" t="s">
        <v>4676</v>
      </c>
      <c r="L956" s="250" t="s">
        <v>4219</v>
      </c>
      <c r="M956" s="272" t="s">
        <v>4132</v>
      </c>
      <c r="N956" s="272" t="s">
        <v>4244</v>
      </c>
      <c r="O956" s="272" t="s">
        <v>4670</v>
      </c>
      <c r="P956" s="274">
        <v>201211</v>
      </c>
      <c r="Q956" s="272" t="s">
        <v>4203</v>
      </c>
      <c r="R956" s="276">
        <v>4875</v>
      </c>
      <c r="S956" s="280" t="s">
        <v>4702</v>
      </c>
      <c r="T956" s="280" t="s">
        <v>4699</v>
      </c>
      <c r="V956" s="244"/>
      <c r="AC956" s="244"/>
    </row>
    <row r="957" spans="1:29" ht="15" x14ac:dyDescent="0.25">
      <c r="A957" s="250"/>
      <c r="B957" s="250"/>
      <c r="C957" s="250"/>
      <c r="D957" s="250"/>
      <c r="E957" s="250"/>
      <c r="F957" s="250"/>
      <c r="H957" s="244"/>
      <c r="J957" s="272" t="s">
        <v>4158</v>
      </c>
      <c r="K957" s="272" t="s">
        <v>4676</v>
      </c>
      <c r="L957" s="250" t="s">
        <v>4219</v>
      </c>
      <c r="M957" s="272" t="s">
        <v>4129</v>
      </c>
      <c r="N957" s="272" t="s">
        <v>4247</v>
      </c>
      <c r="O957" s="272" t="s">
        <v>4670</v>
      </c>
      <c r="P957" s="274">
        <v>201211</v>
      </c>
      <c r="Q957" s="272" t="s">
        <v>4203</v>
      </c>
      <c r="R957" s="276">
        <v>4755.6899999999996</v>
      </c>
      <c r="S957" s="280" t="s">
        <v>4702</v>
      </c>
      <c r="T957" s="280" t="s">
        <v>4699</v>
      </c>
      <c r="V957" s="244"/>
      <c r="AC957" s="244"/>
    </row>
    <row r="958" spans="1:29" ht="15" x14ac:dyDescent="0.25">
      <c r="A958" s="250"/>
      <c r="B958" s="250"/>
      <c r="C958" s="250"/>
      <c r="D958" s="250"/>
      <c r="E958" s="250"/>
      <c r="F958" s="250"/>
      <c r="H958" s="244"/>
      <c r="J958" s="272" t="s">
        <v>4158</v>
      </c>
      <c r="K958" s="272" t="s">
        <v>4676</v>
      </c>
      <c r="L958" s="250" t="s">
        <v>4219</v>
      </c>
      <c r="M958" s="272" t="s">
        <v>4131</v>
      </c>
      <c r="N958" s="272" t="s">
        <v>4229</v>
      </c>
      <c r="O958" s="272" t="s">
        <v>4670</v>
      </c>
      <c r="P958" s="274">
        <v>201211</v>
      </c>
      <c r="Q958" s="272" t="s">
        <v>4203</v>
      </c>
      <c r="R958" s="276">
        <v>367520</v>
      </c>
      <c r="S958" s="280" t="s">
        <v>4702</v>
      </c>
      <c r="T958" s="280" t="s">
        <v>4699</v>
      </c>
      <c r="V958" s="244"/>
      <c r="AC958" s="244"/>
    </row>
    <row r="959" spans="1:29" ht="15" x14ac:dyDescent="0.25">
      <c r="A959" s="250"/>
      <c r="B959" s="250"/>
      <c r="C959" s="250"/>
      <c r="D959" s="250"/>
      <c r="E959" s="250"/>
      <c r="F959" s="250"/>
      <c r="H959" s="244"/>
      <c r="J959" s="272" t="s">
        <v>4158</v>
      </c>
      <c r="K959" s="272" t="s">
        <v>4676</v>
      </c>
      <c r="L959" s="250" t="s">
        <v>4219</v>
      </c>
      <c r="M959" s="272" t="s">
        <v>4131</v>
      </c>
      <c r="N959" s="272" t="s">
        <v>4231</v>
      </c>
      <c r="O959" s="272" t="s">
        <v>4670</v>
      </c>
      <c r="P959" s="274">
        <v>201211</v>
      </c>
      <c r="Q959" s="272" t="s">
        <v>4203</v>
      </c>
      <c r="R959" s="276">
        <v>236.37</v>
      </c>
      <c r="S959" s="280" t="s">
        <v>4702</v>
      </c>
      <c r="T959" s="280" t="s">
        <v>4699</v>
      </c>
      <c r="V959" s="244"/>
      <c r="AC959" s="244"/>
    </row>
    <row r="960" spans="1:29" ht="15" x14ac:dyDescent="0.25">
      <c r="A960" s="250"/>
      <c r="B960" s="250"/>
      <c r="C960" s="250"/>
      <c r="D960" s="250"/>
      <c r="E960" s="250"/>
      <c r="F960" s="250"/>
      <c r="H960" s="244"/>
      <c r="J960" s="272" t="s">
        <v>4158</v>
      </c>
      <c r="K960" s="272" t="s">
        <v>4676</v>
      </c>
      <c r="L960" s="250" t="s">
        <v>4219</v>
      </c>
      <c r="M960" s="272" t="s">
        <v>4131</v>
      </c>
      <c r="N960" s="272" t="s">
        <v>4234</v>
      </c>
      <c r="O960" s="272" t="s">
        <v>4670</v>
      </c>
      <c r="P960" s="274">
        <v>201211</v>
      </c>
      <c r="Q960" s="272" t="s">
        <v>4203</v>
      </c>
      <c r="R960" s="276">
        <v>-413.92</v>
      </c>
      <c r="S960" s="280" t="s">
        <v>4702</v>
      </c>
      <c r="T960" s="280" t="s">
        <v>4699</v>
      </c>
      <c r="V960" s="244"/>
      <c r="AC960" s="244"/>
    </row>
    <row r="961" spans="1:29" ht="15" x14ac:dyDescent="0.25">
      <c r="A961" s="250"/>
      <c r="B961" s="250"/>
      <c r="C961" s="250"/>
      <c r="D961" s="250"/>
      <c r="E961" s="250"/>
      <c r="F961" s="250"/>
      <c r="H961" s="244"/>
      <c r="J961" s="272" t="s">
        <v>4158</v>
      </c>
      <c r="K961" s="272" t="s">
        <v>4676</v>
      </c>
      <c r="L961" s="250" t="s">
        <v>4219</v>
      </c>
      <c r="M961" s="272" t="s">
        <v>4131</v>
      </c>
      <c r="N961" s="272" t="s">
        <v>4236</v>
      </c>
      <c r="O961" s="272" t="s">
        <v>4670</v>
      </c>
      <c r="P961" s="274">
        <v>201211</v>
      </c>
      <c r="Q961" s="272" t="s">
        <v>4203</v>
      </c>
      <c r="R961" s="276">
        <v>3000</v>
      </c>
      <c r="S961" s="280" t="s">
        <v>4702</v>
      </c>
      <c r="T961" s="280" t="s">
        <v>4699</v>
      </c>
      <c r="V961" s="244"/>
      <c r="AC961" s="244"/>
    </row>
    <row r="962" spans="1:29" ht="15" x14ac:dyDescent="0.25">
      <c r="A962" s="250"/>
      <c r="B962" s="250"/>
      <c r="C962" s="250"/>
      <c r="D962" s="250"/>
      <c r="E962" s="250"/>
      <c r="F962" s="250"/>
      <c r="H962" s="244"/>
      <c r="J962" s="272" t="s">
        <v>4158</v>
      </c>
      <c r="K962" s="272" t="s">
        <v>4676</v>
      </c>
      <c r="L962" s="250" t="s">
        <v>4219</v>
      </c>
      <c r="M962" s="272" t="s">
        <v>4131</v>
      </c>
      <c r="N962" s="272" t="s">
        <v>4259</v>
      </c>
      <c r="O962" s="272" t="s">
        <v>4670</v>
      </c>
      <c r="P962" s="274">
        <v>201211</v>
      </c>
      <c r="Q962" s="272" t="s">
        <v>4203</v>
      </c>
      <c r="R962" s="276">
        <v>-513.91999999999996</v>
      </c>
      <c r="S962" s="280" t="s">
        <v>4702</v>
      </c>
      <c r="T962" s="280" t="s">
        <v>4699</v>
      </c>
      <c r="V962" s="244"/>
      <c r="AC962" s="244"/>
    </row>
    <row r="963" spans="1:29" ht="15" x14ac:dyDescent="0.25">
      <c r="A963" s="250"/>
      <c r="B963" s="250"/>
      <c r="C963" s="250"/>
      <c r="D963" s="250"/>
      <c r="E963" s="250"/>
      <c r="F963" s="250"/>
      <c r="H963" s="244"/>
      <c r="J963" s="272" t="s">
        <v>4158</v>
      </c>
      <c r="K963" s="272" t="s">
        <v>4676</v>
      </c>
      <c r="L963" s="250" t="s">
        <v>4219</v>
      </c>
      <c r="M963" s="272" t="s">
        <v>4131</v>
      </c>
      <c r="N963" s="272" t="s">
        <v>4260</v>
      </c>
      <c r="O963" s="272" t="s">
        <v>4670</v>
      </c>
      <c r="P963" s="274">
        <v>201211</v>
      </c>
      <c r="Q963" s="272" t="s">
        <v>4203</v>
      </c>
      <c r="R963" s="276">
        <v>420.32</v>
      </c>
      <c r="S963" s="280" t="s">
        <v>4702</v>
      </c>
      <c r="T963" s="280" t="s">
        <v>4699</v>
      </c>
      <c r="V963" s="244"/>
      <c r="AC963" s="244"/>
    </row>
    <row r="964" spans="1:29" ht="15" x14ac:dyDescent="0.25">
      <c r="A964" s="250"/>
      <c r="B964" s="250"/>
      <c r="C964" s="250"/>
      <c r="D964" s="250"/>
      <c r="E964" s="250"/>
      <c r="F964" s="250"/>
      <c r="H964" s="244"/>
      <c r="J964" s="272" t="s">
        <v>4158</v>
      </c>
      <c r="K964" s="272" t="s">
        <v>4676</v>
      </c>
      <c r="L964" s="250" t="s">
        <v>4219</v>
      </c>
      <c r="M964" s="272" t="s">
        <v>4131</v>
      </c>
      <c r="N964" s="272" t="s">
        <v>4266</v>
      </c>
      <c r="O964" s="272" t="s">
        <v>4670</v>
      </c>
      <c r="P964" s="274">
        <v>201211</v>
      </c>
      <c r="Q964" s="272" t="s">
        <v>4203</v>
      </c>
      <c r="R964" s="276">
        <v>443.11</v>
      </c>
      <c r="S964" s="280" t="s">
        <v>4702</v>
      </c>
      <c r="T964" s="280" t="s">
        <v>4699</v>
      </c>
      <c r="V964" s="244"/>
      <c r="AC964" s="244"/>
    </row>
    <row r="965" spans="1:29" ht="15" x14ac:dyDescent="0.25">
      <c r="A965" s="250"/>
      <c r="B965" s="250"/>
      <c r="C965" s="250"/>
      <c r="D965" s="250"/>
      <c r="E965" s="250"/>
      <c r="F965" s="250"/>
      <c r="H965" s="244"/>
      <c r="J965" s="272" t="s">
        <v>4158</v>
      </c>
      <c r="K965" s="272" t="s">
        <v>4676</v>
      </c>
      <c r="L965" s="250" t="s">
        <v>4219</v>
      </c>
      <c r="M965" s="272" t="s">
        <v>4131</v>
      </c>
      <c r="N965" s="272" t="s">
        <v>4267</v>
      </c>
      <c r="O965" s="272" t="s">
        <v>4670</v>
      </c>
      <c r="P965" s="274">
        <v>201211</v>
      </c>
      <c r="Q965" s="272" t="s">
        <v>4203</v>
      </c>
      <c r="R965" s="276">
        <v>-430.5</v>
      </c>
      <c r="S965" s="280" t="s">
        <v>4702</v>
      </c>
      <c r="T965" s="280" t="s">
        <v>4699</v>
      </c>
      <c r="V965" s="244"/>
      <c r="AC965" s="244"/>
    </row>
    <row r="966" spans="1:29" ht="15" x14ac:dyDescent="0.25">
      <c r="A966" s="250"/>
      <c r="B966" s="250"/>
      <c r="C966" s="250"/>
      <c r="D966" s="250"/>
      <c r="E966" s="250"/>
      <c r="F966" s="250"/>
      <c r="H966" s="244"/>
      <c r="J966" s="272" t="s">
        <v>4158</v>
      </c>
      <c r="K966" s="272" t="s">
        <v>4676</v>
      </c>
      <c r="L966" s="250" t="s">
        <v>4219</v>
      </c>
      <c r="M966" s="272" t="s">
        <v>4131</v>
      </c>
      <c r="N966" s="272" t="s">
        <v>4268</v>
      </c>
      <c r="O966" s="272" t="s">
        <v>4670</v>
      </c>
      <c r="P966" s="274">
        <v>201211</v>
      </c>
      <c r="Q966" s="272" t="s">
        <v>4203</v>
      </c>
      <c r="R966" s="276">
        <v>2411.58</v>
      </c>
      <c r="S966" s="280" t="s">
        <v>4702</v>
      </c>
      <c r="T966" s="280" t="s">
        <v>4699</v>
      </c>
      <c r="V966" s="244"/>
      <c r="AC966" s="244"/>
    </row>
    <row r="967" spans="1:29" ht="15" x14ac:dyDescent="0.25">
      <c r="A967" s="250"/>
      <c r="B967" s="250"/>
      <c r="C967" s="250"/>
      <c r="D967" s="250"/>
      <c r="E967" s="250"/>
      <c r="F967" s="250"/>
      <c r="H967" s="244"/>
      <c r="J967" s="272" t="s">
        <v>4158</v>
      </c>
      <c r="K967" s="272" t="s">
        <v>4676</v>
      </c>
      <c r="L967" s="250" t="s">
        <v>4219</v>
      </c>
      <c r="M967" s="272" t="s">
        <v>4100</v>
      </c>
      <c r="N967" s="272" t="s">
        <v>4223</v>
      </c>
      <c r="O967" s="272" t="s">
        <v>4670</v>
      </c>
      <c r="P967" s="274">
        <v>201212</v>
      </c>
      <c r="Q967" s="272" t="s">
        <v>4203</v>
      </c>
      <c r="R967" s="276">
        <v>14626.92</v>
      </c>
      <c r="S967" s="280" t="s">
        <v>4702</v>
      </c>
      <c r="T967" s="280" t="s">
        <v>4699</v>
      </c>
      <c r="V967" s="244"/>
      <c r="AC967" s="244"/>
    </row>
    <row r="968" spans="1:29" ht="15" x14ac:dyDescent="0.25">
      <c r="A968" s="250"/>
      <c r="B968" s="250"/>
      <c r="C968" s="250"/>
      <c r="D968" s="250"/>
      <c r="E968" s="250"/>
      <c r="F968" s="250"/>
      <c r="H968" s="244"/>
      <c r="J968" s="272" t="s">
        <v>4158</v>
      </c>
      <c r="K968" s="272" t="s">
        <v>4676</v>
      </c>
      <c r="L968" s="250" t="s">
        <v>4219</v>
      </c>
      <c r="M968" s="272" t="s">
        <v>4100</v>
      </c>
      <c r="N968" s="272" t="s">
        <v>4224</v>
      </c>
      <c r="O968" s="272" t="s">
        <v>4670</v>
      </c>
      <c r="P968" s="274">
        <v>201212</v>
      </c>
      <c r="Q968" s="272" t="s">
        <v>4203</v>
      </c>
      <c r="R968" s="276">
        <v>0</v>
      </c>
      <c r="S968" s="280" t="s">
        <v>4702</v>
      </c>
      <c r="T968" s="280" t="s">
        <v>4699</v>
      </c>
      <c r="V968" s="244"/>
      <c r="AC968" s="244"/>
    </row>
    <row r="969" spans="1:29" ht="15" x14ac:dyDescent="0.25">
      <c r="A969" s="250"/>
      <c r="B969" s="250"/>
      <c r="C969" s="250"/>
      <c r="D969" s="250"/>
      <c r="E969" s="250"/>
      <c r="F969" s="250"/>
      <c r="H969" s="244"/>
      <c r="J969" s="272" t="s">
        <v>4158</v>
      </c>
      <c r="K969" s="272" t="s">
        <v>4676</v>
      </c>
      <c r="L969" s="250" t="s">
        <v>4219</v>
      </c>
      <c r="M969" s="272" t="s">
        <v>4100</v>
      </c>
      <c r="N969" s="272" t="s">
        <v>4225</v>
      </c>
      <c r="O969" s="272" t="s">
        <v>4670</v>
      </c>
      <c r="P969" s="274">
        <v>201212</v>
      </c>
      <c r="Q969" s="272" t="s">
        <v>4203</v>
      </c>
      <c r="R969" s="276">
        <v>32446.799999999999</v>
      </c>
      <c r="S969" s="280" t="s">
        <v>4702</v>
      </c>
      <c r="T969" s="280" t="s">
        <v>4699</v>
      </c>
      <c r="V969" s="244"/>
      <c r="AC969" s="244"/>
    </row>
    <row r="970" spans="1:29" ht="15" x14ac:dyDescent="0.25">
      <c r="A970" s="250"/>
      <c r="B970" s="250"/>
      <c r="C970" s="250"/>
      <c r="D970" s="250"/>
      <c r="E970" s="250"/>
      <c r="F970" s="250"/>
      <c r="H970" s="244"/>
      <c r="J970" s="272" t="s">
        <v>4158</v>
      </c>
      <c r="K970" s="272" t="s">
        <v>4676</v>
      </c>
      <c r="L970" s="250" t="s">
        <v>4219</v>
      </c>
      <c r="M970" s="272" t="s">
        <v>4100</v>
      </c>
      <c r="N970" s="272" t="s">
        <v>4226</v>
      </c>
      <c r="O970" s="272" t="s">
        <v>4670</v>
      </c>
      <c r="P970" s="274">
        <v>201212</v>
      </c>
      <c r="Q970" s="272" t="s">
        <v>4203</v>
      </c>
      <c r="R970" s="276">
        <v>-266.39999999999998</v>
      </c>
      <c r="S970" s="280" t="s">
        <v>4702</v>
      </c>
      <c r="T970" s="280" t="s">
        <v>4699</v>
      </c>
      <c r="V970" s="244"/>
      <c r="AC970" s="244"/>
    </row>
    <row r="971" spans="1:29" ht="15" x14ac:dyDescent="0.25">
      <c r="A971" s="250"/>
      <c r="B971" s="250"/>
      <c r="C971" s="250"/>
      <c r="D971" s="250"/>
      <c r="E971" s="250"/>
      <c r="F971" s="250"/>
      <c r="H971" s="244"/>
      <c r="J971" s="272" t="s">
        <v>4158</v>
      </c>
      <c r="K971" s="272" t="s">
        <v>4676</v>
      </c>
      <c r="L971" s="250" t="s">
        <v>4219</v>
      </c>
      <c r="M971" s="272" t="s">
        <v>4100</v>
      </c>
      <c r="N971" s="272" t="s">
        <v>4227</v>
      </c>
      <c r="O971" s="272" t="s">
        <v>4670</v>
      </c>
      <c r="P971" s="274">
        <v>201212</v>
      </c>
      <c r="Q971" s="272" t="s">
        <v>4203</v>
      </c>
      <c r="R971" s="276">
        <v>12991.41</v>
      </c>
      <c r="S971" s="280" t="s">
        <v>4702</v>
      </c>
      <c r="T971" s="280" t="s">
        <v>4699</v>
      </c>
      <c r="V971" s="244"/>
      <c r="AC971" s="244"/>
    </row>
    <row r="972" spans="1:29" ht="15" x14ac:dyDescent="0.25">
      <c r="A972" s="250"/>
      <c r="B972" s="250"/>
      <c r="C972" s="250"/>
      <c r="D972" s="250"/>
      <c r="E972" s="250"/>
      <c r="F972" s="250"/>
      <c r="H972" s="244"/>
      <c r="J972" s="272" t="s">
        <v>4158</v>
      </c>
      <c r="K972" s="272" t="s">
        <v>4676</v>
      </c>
      <c r="L972" s="250" t="s">
        <v>4219</v>
      </c>
      <c r="M972" s="272" t="s">
        <v>4100</v>
      </c>
      <c r="N972" s="272" t="s">
        <v>4230</v>
      </c>
      <c r="O972" s="272" t="s">
        <v>4670</v>
      </c>
      <c r="P972" s="274">
        <v>201212</v>
      </c>
      <c r="Q972" s="272" t="s">
        <v>4203</v>
      </c>
      <c r="R972" s="276">
        <v>244.96</v>
      </c>
      <c r="S972" s="280" t="s">
        <v>4702</v>
      </c>
      <c r="T972" s="280" t="s">
        <v>4699</v>
      </c>
      <c r="V972" s="244"/>
      <c r="AC972" s="244"/>
    </row>
    <row r="973" spans="1:29" ht="15" x14ac:dyDescent="0.25">
      <c r="A973" s="250"/>
      <c r="B973" s="250"/>
      <c r="C973" s="250"/>
      <c r="D973" s="250"/>
      <c r="E973" s="250"/>
      <c r="F973" s="250"/>
      <c r="H973" s="244"/>
      <c r="J973" s="272" t="s">
        <v>4158</v>
      </c>
      <c r="K973" s="272" t="s">
        <v>4676</v>
      </c>
      <c r="L973" s="250" t="s">
        <v>4219</v>
      </c>
      <c r="M973" s="272" t="s">
        <v>4100</v>
      </c>
      <c r="N973" s="272" t="s">
        <v>4235</v>
      </c>
      <c r="O973" s="272" t="s">
        <v>4670</v>
      </c>
      <c r="P973" s="274">
        <v>201212</v>
      </c>
      <c r="Q973" s="272" t="s">
        <v>4203</v>
      </c>
      <c r="R973" s="276">
        <v>15.47</v>
      </c>
      <c r="S973" s="280" t="s">
        <v>4702</v>
      </c>
      <c r="T973" s="280" t="s">
        <v>4699</v>
      </c>
      <c r="V973" s="244"/>
      <c r="AC973" s="244"/>
    </row>
    <row r="974" spans="1:29" ht="15" x14ac:dyDescent="0.25">
      <c r="A974" s="250"/>
      <c r="B974" s="250"/>
      <c r="C974" s="250"/>
      <c r="D974" s="250"/>
      <c r="E974" s="250"/>
      <c r="F974" s="250"/>
      <c r="H974" s="244"/>
      <c r="J974" s="272" t="s">
        <v>4158</v>
      </c>
      <c r="K974" s="272" t="s">
        <v>4676</v>
      </c>
      <c r="L974" s="250" t="s">
        <v>4219</v>
      </c>
      <c r="M974" s="272" t="s">
        <v>4100</v>
      </c>
      <c r="N974" s="272" t="s">
        <v>4238</v>
      </c>
      <c r="O974" s="272" t="s">
        <v>4670</v>
      </c>
      <c r="P974" s="274">
        <v>201212</v>
      </c>
      <c r="Q974" s="272" t="s">
        <v>4203</v>
      </c>
      <c r="R974" s="276">
        <v>588.32000000000005</v>
      </c>
      <c r="S974" s="280" t="s">
        <v>4702</v>
      </c>
      <c r="T974" s="280" t="s">
        <v>4699</v>
      </c>
      <c r="V974" s="244"/>
      <c r="AC974" s="244"/>
    </row>
    <row r="975" spans="1:29" ht="15" x14ac:dyDescent="0.25">
      <c r="A975" s="250"/>
      <c r="B975" s="250"/>
      <c r="C975" s="250"/>
      <c r="D975" s="250"/>
      <c r="E975" s="250"/>
      <c r="F975" s="250"/>
      <c r="H975" s="244"/>
      <c r="J975" s="272" t="s">
        <v>4158</v>
      </c>
      <c r="K975" s="272" t="s">
        <v>4676</v>
      </c>
      <c r="L975" s="250" t="s">
        <v>4219</v>
      </c>
      <c r="M975" s="272" t="s">
        <v>4132</v>
      </c>
      <c r="N975" s="272" t="s">
        <v>4244</v>
      </c>
      <c r="O975" s="272" t="s">
        <v>4670</v>
      </c>
      <c r="P975" s="274">
        <v>201212</v>
      </c>
      <c r="Q975" s="272" t="s">
        <v>4203</v>
      </c>
      <c r="R975" s="276">
        <v>234.25</v>
      </c>
      <c r="S975" s="280" t="s">
        <v>4702</v>
      </c>
      <c r="T975" s="280" t="s">
        <v>4699</v>
      </c>
      <c r="V975" s="244"/>
      <c r="AC975" s="244"/>
    </row>
    <row r="976" spans="1:29" ht="15" x14ac:dyDescent="0.25">
      <c r="A976" s="250"/>
      <c r="B976" s="250"/>
      <c r="C976" s="250"/>
      <c r="D976" s="250"/>
      <c r="E976" s="250"/>
      <c r="F976" s="250"/>
      <c r="H976" s="244"/>
      <c r="J976" s="272" t="s">
        <v>4158</v>
      </c>
      <c r="K976" s="272" t="s">
        <v>4676</v>
      </c>
      <c r="L976" s="250" t="s">
        <v>4219</v>
      </c>
      <c r="M976" s="272" t="s">
        <v>4129</v>
      </c>
      <c r="N976" s="272" t="s">
        <v>4246</v>
      </c>
      <c r="O976" s="272" t="s">
        <v>4670</v>
      </c>
      <c r="P976" s="274">
        <v>201212</v>
      </c>
      <c r="Q976" s="272" t="s">
        <v>4203</v>
      </c>
      <c r="R976" s="276">
        <v>-6927.18</v>
      </c>
      <c r="S976" s="280" t="s">
        <v>4702</v>
      </c>
      <c r="T976" s="280" t="s">
        <v>4699</v>
      </c>
      <c r="V976" s="244"/>
      <c r="AC976" s="244"/>
    </row>
    <row r="977" spans="1:29" ht="15" x14ac:dyDescent="0.25">
      <c r="A977" s="250"/>
      <c r="B977" s="250"/>
      <c r="C977" s="250"/>
      <c r="D977" s="250"/>
      <c r="E977" s="250"/>
      <c r="F977" s="250"/>
      <c r="H977" s="244"/>
      <c r="J977" s="272" t="s">
        <v>4158</v>
      </c>
      <c r="K977" s="272" t="s">
        <v>4676</v>
      </c>
      <c r="L977" s="250" t="s">
        <v>4219</v>
      </c>
      <c r="M977" s="272" t="s">
        <v>4133</v>
      </c>
      <c r="N977" s="272" t="s">
        <v>4248</v>
      </c>
      <c r="O977" s="272" t="s">
        <v>4670</v>
      </c>
      <c r="P977" s="274">
        <v>201212</v>
      </c>
      <c r="Q977" s="272" t="s">
        <v>4203</v>
      </c>
      <c r="R977" s="276">
        <v>248759</v>
      </c>
      <c r="S977" s="280" t="s">
        <v>4702</v>
      </c>
      <c r="T977" s="280" t="s">
        <v>4699</v>
      </c>
      <c r="V977" s="244"/>
      <c r="AC977" s="244"/>
    </row>
    <row r="978" spans="1:29" ht="15" x14ac:dyDescent="0.25">
      <c r="A978" s="250"/>
      <c r="B978" s="250"/>
      <c r="C978" s="250"/>
      <c r="D978" s="250"/>
      <c r="E978" s="250"/>
      <c r="F978" s="250"/>
      <c r="H978" s="244"/>
      <c r="J978" s="272" t="s">
        <v>4158</v>
      </c>
      <c r="K978" s="272" t="s">
        <v>4676</v>
      </c>
      <c r="L978" s="250" t="s">
        <v>4219</v>
      </c>
      <c r="M978" s="272" t="s">
        <v>4131</v>
      </c>
      <c r="N978" s="272" t="s">
        <v>4229</v>
      </c>
      <c r="O978" s="272" t="s">
        <v>4670</v>
      </c>
      <c r="P978" s="274">
        <v>201212</v>
      </c>
      <c r="Q978" s="272" t="s">
        <v>4203</v>
      </c>
      <c r="R978" s="276">
        <v>177711</v>
      </c>
      <c r="S978" s="280" t="s">
        <v>4702</v>
      </c>
      <c r="T978" s="280" t="s">
        <v>4699</v>
      </c>
      <c r="V978" s="244"/>
      <c r="AC978" s="244"/>
    </row>
    <row r="979" spans="1:29" ht="15" x14ac:dyDescent="0.25">
      <c r="A979" s="250"/>
      <c r="B979" s="250"/>
      <c r="C979" s="250"/>
      <c r="D979" s="250"/>
      <c r="E979" s="250"/>
      <c r="F979" s="250"/>
      <c r="H979" s="244"/>
      <c r="J979" s="272" t="s">
        <v>4158</v>
      </c>
      <c r="K979" s="272" t="s">
        <v>4676</v>
      </c>
      <c r="L979" s="250" t="s">
        <v>4219</v>
      </c>
      <c r="M979" s="272" t="s">
        <v>4131</v>
      </c>
      <c r="N979" s="272" t="s">
        <v>4263</v>
      </c>
      <c r="O979" s="272" t="s">
        <v>4670</v>
      </c>
      <c r="P979" s="274">
        <v>201212</v>
      </c>
      <c r="Q979" s="272" t="s">
        <v>4203</v>
      </c>
      <c r="R979" s="276">
        <v>472.74</v>
      </c>
      <c r="S979" s="280" t="s">
        <v>4702</v>
      </c>
      <c r="T979" s="280" t="s">
        <v>4699</v>
      </c>
      <c r="V979" s="244"/>
      <c r="AC979" s="244"/>
    </row>
    <row r="980" spans="1:29" ht="15" x14ac:dyDescent="0.25">
      <c r="A980" s="250"/>
      <c r="B980" s="250"/>
      <c r="C980" s="250"/>
      <c r="D980" s="250"/>
      <c r="E980" s="250"/>
      <c r="F980" s="250"/>
      <c r="H980" s="244"/>
      <c r="J980" s="272" t="s">
        <v>4158</v>
      </c>
      <c r="K980" s="272" t="s">
        <v>4676</v>
      </c>
      <c r="L980" s="250" t="s">
        <v>4219</v>
      </c>
      <c r="M980" s="272" t="s">
        <v>4131</v>
      </c>
      <c r="N980" s="272" t="s">
        <v>4266</v>
      </c>
      <c r="O980" s="272" t="s">
        <v>4670</v>
      </c>
      <c r="P980" s="274">
        <v>201212</v>
      </c>
      <c r="Q980" s="272" t="s">
        <v>4203</v>
      </c>
      <c r="R980" s="276">
        <v>0</v>
      </c>
      <c r="S980" s="280" t="s">
        <v>4702</v>
      </c>
      <c r="T980" s="280" t="s">
        <v>4699</v>
      </c>
      <c r="V980" s="244"/>
      <c r="AC980" s="244"/>
    </row>
    <row r="981" spans="1:29" ht="15" x14ac:dyDescent="0.25">
      <c r="A981" s="250"/>
      <c r="B981" s="250"/>
      <c r="C981" s="250"/>
      <c r="D981" s="250"/>
      <c r="E981" s="250"/>
      <c r="F981" s="250"/>
      <c r="H981" s="244"/>
      <c r="J981" s="272" t="s">
        <v>4158</v>
      </c>
      <c r="K981" s="272" t="s">
        <v>4676</v>
      </c>
      <c r="L981" s="250" t="s">
        <v>4219</v>
      </c>
      <c r="M981" s="272" t="s">
        <v>4131</v>
      </c>
      <c r="N981" s="272" t="s">
        <v>4268</v>
      </c>
      <c r="O981" s="272" t="s">
        <v>4670</v>
      </c>
      <c r="P981" s="274">
        <v>201212</v>
      </c>
      <c r="Q981" s="272" t="s">
        <v>4203</v>
      </c>
      <c r="R981" s="276">
        <v>4619.9399999999996</v>
      </c>
      <c r="S981" s="280" t="s">
        <v>4702</v>
      </c>
      <c r="T981" s="280" t="s">
        <v>4699</v>
      </c>
      <c r="V981" s="244"/>
      <c r="AC981" s="244"/>
    </row>
    <row r="982" spans="1:29" ht="15" x14ac:dyDescent="0.25">
      <c r="A982" s="250"/>
      <c r="B982" s="250"/>
      <c r="C982" s="250"/>
      <c r="D982" s="250"/>
      <c r="E982" s="250"/>
      <c r="F982" s="250"/>
      <c r="H982" s="244"/>
      <c r="J982" s="272" t="s">
        <v>4158</v>
      </c>
      <c r="K982" s="272" t="s">
        <v>4676</v>
      </c>
      <c r="L982" s="250" t="s">
        <v>4219</v>
      </c>
      <c r="M982" s="272" t="s">
        <v>4131</v>
      </c>
      <c r="N982" s="272" t="s">
        <v>4270</v>
      </c>
      <c r="O982" s="272" t="s">
        <v>4670</v>
      </c>
      <c r="P982" s="274">
        <v>201212</v>
      </c>
      <c r="Q982" s="272" t="s">
        <v>4203</v>
      </c>
      <c r="R982" s="276">
        <v>1310.9</v>
      </c>
      <c r="S982" s="280" t="s">
        <v>4702</v>
      </c>
      <c r="T982" s="280" t="s">
        <v>4699</v>
      </c>
      <c r="V982" s="244"/>
      <c r="AC982" s="244"/>
    </row>
    <row r="983" spans="1:29" ht="15" x14ac:dyDescent="0.25">
      <c r="A983" s="250"/>
      <c r="B983" s="250"/>
      <c r="C983" s="250"/>
      <c r="D983" s="250"/>
      <c r="E983" s="250"/>
      <c r="F983" s="250"/>
      <c r="H983" s="244"/>
      <c r="J983" s="272" t="s">
        <v>4158</v>
      </c>
      <c r="K983" s="272" t="s">
        <v>4676</v>
      </c>
      <c r="L983" s="250" t="s">
        <v>4219</v>
      </c>
      <c r="M983" s="272" t="s">
        <v>4131</v>
      </c>
      <c r="N983" s="272" t="s">
        <v>4271</v>
      </c>
      <c r="O983" s="272" t="s">
        <v>4670</v>
      </c>
      <c r="P983" s="274">
        <v>201212</v>
      </c>
      <c r="Q983" s="272" t="s">
        <v>4203</v>
      </c>
      <c r="R983" s="276">
        <v>2135.0100000000002</v>
      </c>
      <c r="S983" s="280" t="s">
        <v>4702</v>
      </c>
      <c r="T983" s="280" t="s">
        <v>4699</v>
      </c>
      <c r="V983" s="244"/>
      <c r="AC983" s="244"/>
    </row>
    <row r="984" spans="1:29" ht="15" x14ac:dyDescent="0.25">
      <c r="A984" s="250"/>
      <c r="B984" s="250"/>
      <c r="C984" s="250"/>
      <c r="D984" s="250"/>
      <c r="E984" s="250"/>
      <c r="F984" s="250"/>
      <c r="H984" s="244"/>
      <c r="J984" s="272" t="s">
        <v>4158</v>
      </c>
      <c r="K984" s="272" t="s">
        <v>4676</v>
      </c>
      <c r="L984" s="250" t="s">
        <v>4219</v>
      </c>
      <c r="M984" s="272" t="s">
        <v>4100</v>
      </c>
      <c r="N984" s="272" t="s">
        <v>4223</v>
      </c>
      <c r="O984" s="272" t="s">
        <v>4670</v>
      </c>
      <c r="P984" s="274">
        <v>201301</v>
      </c>
      <c r="Q984" s="272" t="s">
        <v>4203</v>
      </c>
      <c r="R984" s="276">
        <v>-832.96</v>
      </c>
      <c r="S984" s="280" t="s">
        <v>4702</v>
      </c>
      <c r="T984" s="280" t="s">
        <v>4699</v>
      </c>
      <c r="V984" s="244"/>
      <c r="AC984" s="244"/>
    </row>
    <row r="985" spans="1:29" ht="15" x14ac:dyDescent="0.25">
      <c r="A985" s="250"/>
      <c r="B985" s="250"/>
      <c r="C985" s="250"/>
      <c r="D985" s="250"/>
      <c r="E985" s="250"/>
      <c r="F985" s="250"/>
      <c r="H985" s="244"/>
      <c r="J985" s="272" t="s">
        <v>4158</v>
      </c>
      <c r="K985" s="272" t="s">
        <v>4676</v>
      </c>
      <c r="L985" s="250" t="s">
        <v>4219</v>
      </c>
      <c r="M985" s="272" t="s">
        <v>4100</v>
      </c>
      <c r="N985" s="272" t="s">
        <v>4224</v>
      </c>
      <c r="O985" s="272" t="s">
        <v>4670</v>
      </c>
      <c r="P985" s="274">
        <v>201301</v>
      </c>
      <c r="Q985" s="272" t="s">
        <v>4203</v>
      </c>
      <c r="R985" s="276">
        <v>4954.8</v>
      </c>
      <c r="S985" s="280" t="s">
        <v>4702</v>
      </c>
      <c r="T985" s="280" t="s">
        <v>4699</v>
      </c>
      <c r="V985" s="244"/>
      <c r="AC985" s="244"/>
    </row>
    <row r="986" spans="1:29" ht="15" x14ac:dyDescent="0.25">
      <c r="A986" s="250"/>
      <c r="B986" s="250"/>
      <c r="C986" s="250"/>
      <c r="D986" s="250"/>
      <c r="E986" s="250"/>
      <c r="F986" s="250"/>
      <c r="H986" s="244"/>
      <c r="J986" s="272" t="s">
        <v>4158</v>
      </c>
      <c r="K986" s="272" t="s">
        <v>4676</v>
      </c>
      <c r="L986" s="250" t="s">
        <v>4219</v>
      </c>
      <c r="M986" s="272" t="s">
        <v>4100</v>
      </c>
      <c r="N986" s="272" t="s">
        <v>4226</v>
      </c>
      <c r="O986" s="272" t="s">
        <v>4670</v>
      </c>
      <c r="P986" s="274">
        <v>201301</v>
      </c>
      <c r="Q986" s="272" t="s">
        <v>4203</v>
      </c>
      <c r="R986" s="276">
        <v>6115.84</v>
      </c>
      <c r="S986" s="280" t="s">
        <v>4702</v>
      </c>
      <c r="T986" s="280" t="s">
        <v>4699</v>
      </c>
      <c r="V986" s="244"/>
      <c r="AC986" s="244"/>
    </row>
    <row r="987" spans="1:29" ht="15" x14ac:dyDescent="0.25">
      <c r="A987" s="250"/>
      <c r="B987" s="250"/>
      <c r="C987" s="250"/>
      <c r="D987" s="250"/>
      <c r="E987" s="250"/>
      <c r="F987" s="250"/>
      <c r="H987" s="244"/>
      <c r="J987" s="272" t="s">
        <v>4158</v>
      </c>
      <c r="K987" s="272" t="s">
        <v>4676</v>
      </c>
      <c r="L987" s="250" t="s">
        <v>4219</v>
      </c>
      <c r="M987" s="272" t="s">
        <v>4100</v>
      </c>
      <c r="N987" s="272" t="s">
        <v>4227</v>
      </c>
      <c r="O987" s="272" t="s">
        <v>4670</v>
      </c>
      <c r="P987" s="274">
        <v>201301</v>
      </c>
      <c r="Q987" s="272" t="s">
        <v>4203</v>
      </c>
      <c r="R987" s="276">
        <v>-995.64</v>
      </c>
      <c r="S987" s="280" t="s">
        <v>4702</v>
      </c>
      <c r="T987" s="280" t="s">
        <v>4699</v>
      </c>
      <c r="V987" s="244"/>
      <c r="AC987" s="244"/>
    </row>
    <row r="988" spans="1:29" ht="15" x14ac:dyDescent="0.25">
      <c r="A988" s="250"/>
      <c r="B988" s="250"/>
      <c r="C988" s="250"/>
      <c r="D988" s="250"/>
      <c r="E988" s="250"/>
      <c r="F988" s="250"/>
      <c r="H988" s="244"/>
      <c r="J988" s="272" t="s">
        <v>4158</v>
      </c>
      <c r="K988" s="272" t="s">
        <v>4676</v>
      </c>
      <c r="L988" s="250" t="s">
        <v>4219</v>
      </c>
      <c r="M988" s="272" t="s">
        <v>4100</v>
      </c>
      <c r="N988" s="272" t="s">
        <v>4230</v>
      </c>
      <c r="O988" s="272" t="s">
        <v>4670</v>
      </c>
      <c r="P988" s="274">
        <v>201301</v>
      </c>
      <c r="Q988" s="272" t="s">
        <v>4203</v>
      </c>
      <c r="R988" s="276">
        <v>1641.2</v>
      </c>
      <c r="S988" s="280" t="s">
        <v>4702</v>
      </c>
      <c r="T988" s="280" t="s">
        <v>4699</v>
      </c>
      <c r="V988" s="244"/>
      <c r="AC988" s="244"/>
    </row>
    <row r="989" spans="1:29" ht="15" x14ac:dyDescent="0.25">
      <c r="A989" s="250"/>
      <c r="B989" s="250"/>
      <c r="C989" s="250"/>
      <c r="D989" s="250"/>
      <c r="E989" s="250"/>
      <c r="F989" s="250"/>
      <c r="H989" s="244"/>
      <c r="J989" s="272" t="s">
        <v>4158</v>
      </c>
      <c r="K989" s="272" t="s">
        <v>4676</v>
      </c>
      <c r="L989" s="250" t="s">
        <v>4219</v>
      </c>
      <c r="M989" s="272" t="s">
        <v>4100</v>
      </c>
      <c r="N989" s="272" t="s">
        <v>4238</v>
      </c>
      <c r="O989" s="272" t="s">
        <v>4670</v>
      </c>
      <c r="P989" s="274">
        <v>201301</v>
      </c>
      <c r="Q989" s="272" t="s">
        <v>4203</v>
      </c>
      <c r="R989" s="276">
        <v>150</v>
      </c>
      <c r="S989" s="280" t="s">
        <v>4702</v>
      </c>
      <c r="T989" s="280" t="s">
        <v>4699</v>
      </c>
      <c r="V989" s="244"/>
      <c r="AC989" s="244"/>
    </row>
    <row r="990" spans="1:29" ht="15" x14ac:dyDescent="0.25">
      <c r="A990" s="250"/>
      <c r="B990" s="250"/>
      <c r="C990" s="250"/>
      <c r="D990" s="250"/>
      <c r="E990" s="250"/>
      <c r="F990" s="250"/>
      <c r="H990" s="244"/>
      <c r="J990" s="272" t="s">
        <v>4158</v>
      </c>
      <c r="K990" s="272" t="s">
        <v>4676</v>
      </c>
      <c r="L990" s="250" t="s">
        <v>4219</v>
      </c>
      <c r="M990" s="272" t="s">
        <v>4130</v>
      </c>
      <c r="N990" s="272" t="s">
        <v>4240</v>
      </c>
      <c r="O990" s="272" t="s">
        <v>4670</v>
      </c>
      <c r="P990" s="274">
        <v>201301</v>
      </c>
      <c r="Q990" s="272" t="s">
        <v>4203</v>
      </c>
      <c r="R990" s="276">
        <v>2000</v>
      </c>
      <c r="S990" s="280" t="s">
        <v>4702</v>
      </c>
      <c r="T990" s="280" t="s">
        <v>4699</v>
      </c>
      <c r="V990" s="244"/>
      <c r="AC990" s="244"/>
    </row>
    <row r="991" spans="1:29" ht="15" x14ac:dyDescent="0.25">
      <c r="A991" s="250"/>
      <c r="B991" s="250"/>
      <c r="C991" s="250"/>
      <c r="D991" s="250"/>
      <c r="E991" s="250"/>
      <c r="F991" s="250"/>
      <c r="H991" s="244"/>
      <c r="J991" s="272" t="s">
        <v>4158</v>
      </c>
      <c r="K991" s="272" t="s">
        <v>4676</v>
      </c>
      <c r="L991" s="250" t="s">
        <v>4219</v>
      </c>
      <c r="M991" s="272" t="s">
        <v>4130</v>
      </c>
      <c r="N991" s="272" t="s">
        <v>4241</v>
      </c>
      <c r="O991" s="272" t="s">
        <v>4670</v>
      </c>
      <c r="P991" s="274">
        <v>201301</v>
      </c>
      <c r="Q991" s="272" t="s">
        <v>4203</v>
      </c>
      <c r="R991" s="276">
        <v>912.41</v>
      </c>
      <c r="S991" s="280" t="s">
        <v>4702</v>
      </c>
      <c r="T991" s="280" t="s">
        <v>4699</v>
      </c>
      <c r="V991" s="244"/>
      <c r="AC991" s="244"/>
    </row>
    <row r="992" spans="1:29" ht="15" x14ac:dyDescent="0.25">
      <c r="A992" s="250"/>
      <c r="B992" s="250"/>
      <c r="C992" s="250"/>
      <c r="D992" s="250"/>
      <c r="E992" s="250"/>
      <c r="F992" s="250"/>
      <c r="H992" s="244"/>
      <c r="J992" s="272" t="s">
        <v>4158</v>
      </c>
      <c r="K992" s="272" t="s">
        <v>4676</v>
      </c>
      <c r="L992" s="250" t="s">
        <v>4219</v>
      </c>
      <c r="M992" s="272" t="s">
        <v>4132</v>
      </c>
      <c r="N992" s="272" t="s">
        <v>4244</v>
      </c>
      <c r="O992" s="272" t="s">
        <v>4670</v>
      </c>
      <c r="P992" s="274">
        <v>201301</v>
      </c>
      <c r="Q992" s="272" t="s">
        <v>4203</v>
      </c>
      <c r="R992" s="276">
        <v>5216.25</v>
      </c>
      <c r="S992" s="280" t="s">
        <v>4702</v>
      </c>
      <c r="T992" s="280" t="s">
        <v>4699</v>
      </c>
      <c r="V992" s="244"/>
      <c r="AC992" s="244"/>
    </row>
    <row r="993" spans="1:29" ht="15" x14ac:dyDescent="0.25">
      <c r="A993" s="250"/>
      <c r="B993" s="250"/>
      <c r="C993" s="250"/>
      <c r="D993" s="250"/>
      <c r="E993" s="250"/>
      <c r="F993" s="250"/>
      <c r="H993" s="244"/>
      <c r="J993" s="272" t="s">
        <v>4158</v>
      </c>
      <c r="K993" s="272" t="s">
        <v>4676</v>
      </c>
      <c r="L993" s="250" t="s">
        <v>4219</v>
      </c>
      <c r="M993" s="272" t="s">
        <v>4133</v>
      </c>
      <c r="N993" s="272" t="s">
        <v>4248</v>
      </c>
      <c r="O993" s="272" t="s">
        <v>4670</v>
      </c>
      <c r="P993" s="274">
        <v>201301</v>
      </c>
      <c r="Q993" s="272" t="s">
        <v>4203</v>
      </c>
      <c r="R993" s="276">
        <v>0</v>
      </c>
      <c r="S993" s="280" t="s">
        <v>4702</v>
      </c>
      <c r="T993" s="280" t="s">
        <v>4699</v>
      </c>
      <c r="V993" s="244"/>
      <c r="AC993" s="244"/>
    </row>
    <row r="994" spans="1:29" ht="15" x14ac:dyDescent="0.25">
      <c r="A994" s="250"/>
      <c r="B994" s="250"/>
      <c r="C994" s="250"/>
      <c r="D994" s="250"/>
      <c r="E994" s="250"/>
      <c r="F994" s="250"/>
      <c r="H994" s="244"/>
      <c r="J994" s="272" t="s">
        <v>4158</v>
      </c>
      <c r="K994" s="272" t="s">
        <v>4676</v>
      </c>
      <c r="L994" s="250" t="s">
        <v>4219</v>
      </c>
      <c r="M994" s="272" t="s">
        <v>4131</v>
      </c>
      <c r="N994" s="272" t="s">
        <v>4229</v>
      </c>
      <c r="O994" s="272" t="s">
        <v>4670</v>
      </c>
      <c r="P994" s="274">
        <v>201301</v>
      </c>
      <c r="Q994" s="272" t="s">
        <v>4203</v>
      </c>
      <c r="R994" s="276">
        <v>0</v>
      </c>
      <c r="S994" s="280" t="s">
        <v>4702</v>
      </c>
      <c r="T994" s="280" t="s">
        <v>4699</v>
      </c>
      <c r="V994" s="244"/>
      <c r="AC994" s="244"/>
    </row>
    <row r="995" spans="1:29" ht="15" x14ac:dyDescent="0.25">
      <c r="A995" s="250"/>
      <c r="B995" s="250"/>
      <c r="C995" s="250"/>
      <c r="D995" s="250"/>
      <c r="E995" s="250"/>
      <c r="F995" s="250"/>
      <c r="H995" s="244"/>
      <c r="J995" s="272" t="s">
        <v>4158</v>
      </c>
      <c r="K995" s="272" t="s">
        <v>4676</v>
      </c>
      <c r="L995" s="250" t="s">
        <v>4219</v>
      </c>
      <c r="M995" s="272" t="s">
        <v>4131</v>
      </c>
      <c r="N995" s="272" t="s">
        <v>4266</v>
      </c>
      <c r="O995" s="272" t="s">
        <v>4670</v>
      </c>
      <c r="P995" s="274">
        <v>201301</v>
      </c>
      <c r="Q995" s="272" t="s">
        <v>4203</v>
      </c>
      <c r="R995" s="276">
        <v>241.98</v>
      </c>
      <c r="S995" s="280" t="s">
        <v>4702</v>
      </c>
      <c r="T995" s="280" t="s">
        <v>4699</v>
      </c>
      <c r="V995" s="244"/>
      <c r="AC995" s="244"/>
    </row>
    <row r="996" spans="1:29" ht="15" x14ac:dyDescent="0.25">
      <c r="A996" s="250"/>
      <c r="B996" s="250"/>
      <c r="C996" s="250"/>
      <c r="D996" s="250"/>
      <c r="E996" s="250"/>
      <c r="F996" s="250"/>
      <c r="H996" s="244"/>
      <c r="J996" s="272" t="s">
        <v>4158</v>
      </c>
      <c r="K996" s="272" t="s">
        <v>4676</v>
      </c>
      <c r="L996" s="250" t="s">
        <v>4219</v>
      </c>
      <c r="M996" s="272" t="s">
        <v>4131</v>
      </c>
      <c r="N996" s="272" t="s">
        <v>4268</v>
      </c>
      <c r="O996" s="272" t="s">
        <v>4670</v>
      </c>
      <c r="P996" s="274">
        <v>201301</v>
      </c>
      <c r="Q996" s="272" t="s">
        <v>4203</v>
      </c>
      <c r="R996" s="276">
        <v>3799.02</v>
      </c>
      <c r="S996" s="280" t="s">
        <v>4702</v>
      </c>
      <c r="T996" s="280" t="s">
        <v>4699</v>
      </c>
      <c r="V996" s="244"/>
      <c r="AC996" s="244"/>
    </row>
    <row r="997" spans="1:29" ht="15" x14ac:dyDescent="0.25">
      <c r="A997" s="250"/>
      <c r="B997" s="250"/>
      <c r="C997" s="250"/>
      <c r="D997" s="250"/>
      <c r="E997" s="250"/>
      <c r="F997" s="250"/>
      <c r="H997" s="244"/>
      <c r="J997" s="272" t="s">
        <v>4158</v>
      </c>
      <c r="K997" s="272" t="s">
        <v>4676</v>
      </c>
      <c r="L997" s="250" t="s">
        <v>4219</v>
      </c>
      <c r="M997" s="272" t="s">
        <v>4131</v>
      </c>
      <c r="N997" s="272" t="s">
        <v>4269</v>
      </c>
      <c r="O997" s="272" t="s">
        <v>4670</v>
      </c>
      <c r="P997" s="274">
        <v>201301</v>
      </c>
      <c r="Q997" s="272" t="s">
        <v>4203</v>
      </c>
      <c r="R997" s="276">
        <v>10026.379999999999</v>
      </c>
      <c r="S997" s="280" t="s">
        <v>4702</v>
      </c>
      <c r="T997" s="280" t="s">
        <v>4699</v>
      </c>
      <c r="V997" s="244"/>
      <c r="AC997" s="244"/>
    </row>
    <row r="998" spans="1:29" ht="15" x14ac:dyDescent="0.25">
      <c r="A998" s="250"/>
      <c r="B998" s="250"/>
      <c r="C998" s="250"/>
      <c r="D998" s="250"/>
      <c r="E998" s="250"/>
      <c r="F998" s="250"/>
      <c r="H998" s="244"/>
      <c r="J998" s="272" t="s">
        <v>4158</v>
      </c>
      <c r="K998" s="272" t="s">
        <v>4676</v>
      </c>
      <c r="L998" s="250" t="s">
        <v>4219</v>
      </c>
      <c r="M998" s="272" t="s">
        <v>4131</v>
      </c>
      <c r="N998" s="272" t="s">
        <v>4270</v>
      </c>
      <c r="O998" s="272" t="s">
        <v>4670</v>
      </c>
      <c r="P998" s="274">
        <v>201301</v>
      </c>
      <c r="Q998" s="272" t="s">
        <v>4203</v>
      </c>
      <c r="R998" s="276">
        <v>-486.6</v>
      </c>
      <c r="S998" s="280" t="s">
        <v>4702</v>
      </c>
      <c r="T998" s="280" t="s">
        <v>4699</v>
      </c>
      <c r="V998" s="244"/>
      <c r="AC998" s="244"/>
    </row>
    <row r="999" spans="1:29" ht="15" x14ac:dyDescent="0.25">
      <c r="A999" s="250"/>
      <c r="B999" s="250"/>
      <c r="C999" s="250"/>
      <c r="D999" s="250"/>
      <c r="E999" s="250"/>
      <c r="F999" s="250"/>
      <c r="H999" s="244"/>
      <c r="J999" s="272" t="s">
        <v>4158</v>
      </c>
      <c r="K999" s="272" t="s">
        <v>4676</v>
      </c>
      <c r="L999" s="250" t="s">
        <v>4219</v>
      </c>
      <c r="M999" s="272" t="s">
        <v>4136</v>
      </c>
      <c r="N999" s="272" t="s">
        <v>4272</v>
      </c>
      <c r="O999" s="272" t="s">
        <v>4670</v>
      </c>
      <c r="P999" s="274">
        <v>201301</v>
      </c>
      <c r="Q999" s="272" t="s">
        <v>4203</v>
      </c>
      <c r="R999" s="276">
        <v>-8745.35</v>
      </c>
      <c r="S999" s="280" t="s">
        <v>4702</v>
      </c>
      <c r="T999" s="280" t="s">
        <v>4699</v>
      </c>
      <c r="V999" s="244"/>
      <c r="AC999" s="244"/>
    </row>
    <row r="1000" spans="1:29" ht="15" x14ac:dyDescent="0.25">
      <c r="A1000" s="250"/>
      <c r="B1000" s="250"/>
      <c r="C1000" s="250"/>
      <c r="D1000" s="250"/>
      <c r="E1000" s="250"/>
      <c r="F1000" s="250"/>
      <c r="H1000" s="244"/>
      <c r="J1000" s="272" t="s">
        <v>4158</v>
      </c>
      <c r="K1000" s="272" t="s">
        <v>4676</v>
      </c>
      <c r="L1000" s="250" t="s">
        <v>4219</v>
      </c>
      <c r="M1000" s="272" t="s">
        <v>4134</v>
      </c>
      <c r="N1000" s="272" t="s">
        <v>4277</v>
      </c>
      <c r="O1000" s="272" t="s">
        <v>4670</v>
      </c>
      <c r="P1000" s="274">
        <v>201301</v>
      </c>
      <c r="Q1000" s="272" t="s">
        <v>4203</v>
      </c>
      <c r="R1000" s="276">
        <v>3225.12</v>
      </c>
      <c r="S1000" s="280" t="s">
        <v>4702</v>
      </c>
      <c r="T1000" s="280" t="s">
        <v>4699</v>
      </c>
      <c r="V1000" s="244"/>
      <c r="AC1000" s="244"/>
    </row>
    <row r="1001" spans="1:29" ht="15" x14ac:dyDescent="0.25">
      <c r="A1001" s="250"/>
      <c r="B1001" s="250"/>
      <c r="C1001" s="250"/>
      <c r="D1001" s="250"/>
      <c r="E1001" s="250"/>
      <c r="F1001" s="250"/>
      <c r="H1001" s="244"/>
      <c r="J1001" s="272" t="s">
        <v>4158</v>
      </c>
      <c r="K1001" s="272" t="s">
        <v>4676</v>
      </c>
      <c r="L1001" s="250" t="s">
        <v>4219</v>
      </c>
      <c r="M1001" s="272" t="s">
        <v>4134</v>
      </c>
      <c r="N1001" s="272" t="s">
        <v>4279</v>
      </c>
      <c r="O1001" s="272" t="s">
        <v>4670</v>
      </c>
      <c r="P1001" s="274">
        <v>201301</v>
      </c>
      <c r="Q1001" s="272" t="s">
        <v>4203</v>
      </c>
      <c r="R1001" s="276">
        <v>2048.12</v>
      </c>
      <c r="S1001" s="280" t="s">
        <v>4702</v>
      </c>
      <c r="T1001" s="280" t="s">
        <v>4699</v>
      </c>
      <c r="V1001" s="244"/>
      <c r="AC1001" s="244"/>
    </row>
    <row r="1002" spans="1:29" ht="15" x14ac:dyDescent="0.25">
      <c r="A1002" s="250"/>
      <c r="B1002" s="250"/>
      <c r="C1002" s="250"/>
      <c r="D1002" s="250"/>
      <c r="E1002" s="250"/>
      <c r="F1002" s="250"/>
      <c r="H1002" s="244"/>
      <c r="J1002" s="272" t="s">
        <v>4158</v>
      </c>
      <c r="K1002" s="272" t="s">
        <v>4676</v>
      </c>
      <c r="L1002" s="250" t="s">
        <v>4219</v>
      </c>
      <c r="M1002" s="272" t="s">
        <v>4134</v>
      </c>
      <c r="N1002" s="272" t="s">
        <v>4280</v>
      </c>
      <c r="O1002" s="272" t="s">
        <v>4670</v>
      </c>
      <c r="P1002" s="274">
        <v>201301</v>
      </c>
      <c r="Q1002" s="272" t="s">
        <v>4203</v>
      </c>
      <c r="R1002" s="276">
        <v>649</v>
      </c>
      <c r="S1002" s="280" t="s">
        <v>4702</v>
      </c>
      <c r="T1002" s="280" t="s">
        <v>4699</v>
      </c>
      <c r="V1002" s="244"/>
      <c r="AC1002" s="244"/>
    </row>
    <row r="1003" spans="1:29" ht="15" x14ac:dyDescent="0.25">
      <c r="A1003" s="250"/>
      <c r="B1003" s="250"/>
      <c r="C1003" s="250"/>
      <c r="D1003" s="250"/>
      <c r="E1003" s="250"/>
      <c r="F1003" s="250"/>
      <c r="H1003" s="244"/>
      <c r="J1003" s="272" t="s">
        <v>4158</v>
      </c>
      <c r="K1003" s="272" t="s">
        <v>4676</v>
      </c>
      <c r="L1003" s="250" t="s">
        <v>4219</v>
      </c>
      <c r="M1003" s="272" t="s">
        <v>4134</v>
      </c>
      <c r="N1003" s="272" t="s">
        <v>4281</v>
      </c>
      <c r="O1003" s="272" t="s">
        <v>4670</v>
      </c>
      <c r="P1003" s="274">
        <v>201301</v>
      </c>
      <c r="Q1003" s="272" t="s">
        <v>4203</v>
      </c>
      <c r="R1003" s="276">
        <v>2928.24</v>
      </c>
      <c r="S1003" s="280" t="s">
        <v>4702</v>
      </c>
      <c r="T1003" s="280" t="s">
        <v>4699</v>
      </c>
      <c r="V1003" s="244"/>
      <c r="AC1003" s="244"/>
    </row>
    <row r="1004" spans="1:29" ht="15" x14ac:dyDescent="0.25">
      <c r="A1004" s="250"/>
      <c r="B1004" s="250"/>
      <c r="C1004" s="250"/>
      <c r="D1004" s="250"/>
      <c r="E1004" s="250"/>
      <c r="F1004" s="250"/>
      <c r="H1004" s="244"/>
      <c r="J1004" s="272" t="s">
        <v>4158</v>
      </c>
      <c r="K1004" s="272" t="s">
        <v>4676</v>
      </c>
      <c r="L1004" s="250" t="s">
        <v>4219</v>
      </c>
      <c r="M1004" s="272" t="s">
        <v>4100</v>
      </c>
      <c r="N1004" s="272" t="s">
        <v>4229</v>
      </c>
      <c r="O1004" s="272" t="s">
        <v>4670</v>
      </c>
      <c r="P1004" s="274">
        <v>201302</v>
      </c>
      <c r="Q1004" s="272" t="s">
        <v>4203</v>
      </c>
      <c r="R1004" s="276">
        <v>248759</v>
      </c>
      <c r="S1004" s="280" t="s">
        <v>4702</v>
      </c>
      <c r="T1004" s="280" t="s">
        <v>4699</v>
      </c>
      <c r="V1004" s="244"/>
      <c r="AC1004" s="244"/>
    </row>
    <row r="1005" spans="1:29" ht="15" x14ac:dyDescent="0.25">
      <c r="A1005" s="250"/>
      <c r="B1005" s="250"/>
      <c r="C1005" s="250"/>
      <c r="D1005" s="250"/>
      <c r="E1005" s="250"/>
      <c r="F1005" s="250"/>
      <c r="H1005" s="244"/>
      <c r="J1005" s="272" t="s">
        <v>4158</v>
      </c>
      <c r="K1005" s="272" t="s">
        <v>4676</v>
      </c>
      <c r="L1005" s="250" t="s">
        <v>4219</v>
      </c>
      <c r="M1005" s="272" t="s">
        <v>4100</v>
      </c>
      <c r="N1005" s="272" t="s">
        <v>4230</v>
      </c>
      <c r="O1005" s="272" t="s">
        <v>4670</v>
      </c>
      <c r="P1005" s="274">
        <v>201302</v>
      </c>
      <c r="Q1005" s="272" t="s">
        <v>4203</v>
      </c>
      <c r="R1005" s="276">
        <v>2570.3200000000002</v>
      </c>
      <c r="S1005" s="280" t="s">
        <v>4702</v>
      </c>
      <c r="T1005" s="280" t="s">
        <v>4699</v>
      </c>
      <c r="V1005" s="244"/>
      <c r="AC1005" s="244"/>
    </row>
    <row r="1006" spans="1:29" ht="15" x14ac:dyDescent="0.25">
      <c r="A1006" s="250"/>
      <c r="B1006" s="250"/>
      <c r="C1006" s="250"/>
      <c r="D1006" s="250"/>
      <c r="E1006" s="250"/>
      <c r="F1006" s="250"/>
      <c r="H1006" s="244"/>
      <c r="J1006" s="272" t="s">
        <v>4158</v>
      </c>
      <c r="K1006" s="272" t="s">
        <v>4676</v>
      </c>
      <c r="L1006" s="250" t="s">
        <v>4219</v>
      </c>
      <c r="M1006" s="272" t="s">
        <v>4130</v>
      </c>
      <c r="N1006" s="272" t="s">
        <v>4241</v>
      </c>
      <c r="O1006" s="272" t="s">
        <v>4670</v>
      </c>
      <c r="P1006" s="274">
        <v>201302</v>
      </c>
      <c r="Q1006" s="272" t="s">
        <v>4203</v>
      </c>
      <c r="R1006" s="276">
        <v>7192.32</v>
      </c>
      <c r="S1006" s="280" t="s">
        <v>4702</v>
      </c>
      <c r="T1006" s="280" t="s">
        <v>4699</v>
      </c>
      <c r="V1006" s="244"/>
      <c r="AC1006" s="244"/>
    </row>
    <row r="1007" spans="1:29" ht="15" x14ac:dyDescent="0.25">
      <c r="A1007" s="250"/>
      <c r="B1007" s="250"/>
      <c r="C1007" s="250"/>
      <c r="D1007" s="250"/>
      <c r="E1007" s="250"/>
      <c r="F1007" s="250"/>
      <c r="H1007" s="244"/>
      <c r="J1007" s="272" t="s">
        <v>4158</v>
      </c>
      <c r="K1007" s="272" t="s">
        <v>4676</v>
      </c>
      <c r="L1007" s="250" t="s">
        <v>4219</v>
      </c>
      <c r="M1007" s="272" t="s">
        <v>4133</v>
      </c>
      <c r="N1007" s="272" t="s">
        <v>4248</v>
      </c>
      <c r="O1007" s="272" t="s">
        <v>4670</v>
      </c>
      <c r="P1007" s="274">
        <v>201302</v>
      </c>
      <c r="Q1007" s="272" t="s">
        <v>4203</v>
      </c>
      <c r="R1007" s="276">
        <v>-248759</v>
      </c>
      <c r="S1007" s="280" t="s">
        <v>4702</v>
      </c>
      <c r="T1007" s="280" t="s">
        <v>4699</v>
      </c>
      <c r="V1007" s="244"/>
      <c r="AC1007" s="244"/>
    </row>
    <row r="1008" spans="1:29" ht="15" x14ac:dyDescent="0.25">
      <c r="A1008" s="250"/>
      <c r="B1008" s="250"/>
      <c r="C1008" s="250"/>
      <c r="D1008" s="250"/>
      <c r="E1008" s="250"/>
      <c r="F1008" s="250"/>
      <c r="H1008" s="244"/>
      <c r="J1008" s="272" t="s">
        <v>4158</v>
      </c>
      <c r="K1008" s="272" t="s">
        <v>4676</v>
      </c>
      <c r="L1008" s="250" t="s">
        <v>4219</v>
      </c>
      <c r="M1008" s="272" t="s">
        <v>4133</v>
      </c>
      <c r="N1008" s="272" t="s">
        <v>4251</v>
      </c>
      <c r="O1008" s="272" t="s">
        <v>4670</v>
      </c>
      <c r="P1008" s="274">
        <v>201302</v>
      </c>
      <c r="Q1008" s="272" t="s">
        <v>4203</v>
      </c>
      <c r="R1008" s="276">
        <v>686.72</v>
      </c>
      <c r="S1008" s="280" t="s">
        <v>4702</v>
      </c>
      <c r="T1008" s="280" t="s">
        <v>4699</v>
      </c>
      <c r="V1008" s="244"/>
      <c r="AC1008" s="244"/>
    </row>
    <row r="1009" spans="1:29" ht="15" x14ac:dyDescent="0.25">
      <c r="A1009" s="250"/>
      <c r="B1009" s="250"/>
      <c r="C1009" s="250"/>
      <c r="D1009" s="250"/>
      <c r="E1009" s="250"/>
      <c r="F1009" s="250"/>
      <c r="H1009" s="244"/>
      <c r="J1009" s="272" t="s">
        <v>4158</v>
      </c>
      <c r="K1009" s="272" t="s">
        <v>4676</v>
      </c>
      <c r="L1009" s="250" t="s">
        <v>4219</v>
      </c>
      <c r="M1009" s="272" t="s">
        <v>4131</v>
      </c>
      <c r="N1009" s="272" t="s">
        <v>4266</v>
      </c>
      <c r="O1009" s="272" t="s">
        <v>4670</v>
      </c>
      <c r="P1009" s="274">
        <v>201302</v>
      </c>
      <c r="Q1009" s="272" t="s">
        <v>4203</v>
      </c>
      <c r="R1009" s="276">
        <v>799.36</v>
      </c>
      <c r="S1009" s="280" t="s">
        <v>4702</v>
      </c>
      <c r="T1009" s="280" t="s">
        <v>4699</v>
      </c>
      <c r="V1009" s="244"/>
      <c r="AC1009" s="244"/>
    </row>
    <row r="1010" spans="1:29" ht="15" x14ac:dyDescent="0.25">
      <c r="A1010" s="250"/>
      <c r="B1010" s="250"/>
      <c r="C1010" s="250"/>
      <c r="D1010" s="250"/>
      <c r="E1010" s="250"/>
      <c r="F1010" s="250"/>
      <c r="H1010" s="244"/>
      <c r="J1010" s="272" t="s">
        <v>4158</v>
      </c>
      <c r="K1010" s="272" t="s">
        <v>4676</v>
      </c>
      <c r="L1010" s="250" t="s">
        <v>4219</v>
      </c>
      <c r="M1010" s="272" t="s">
        <v>4131</v>
      </c>
      <c r="N1010" s="272" t="s">
        <v>4268</v>
      </c>
      <c r="O1010" s="272" t="s">
        <v>4670</v>
      </c>
      <c r="P1010" s="274">
        <v>201302</v>
      </c>
      <c r="Q1010" s="272" t="s">
        <v>4203</v>
      </c>
      <c r="R1010" s="276">
        <v>448.71</v>
      </c>
      <c r="S1010" s="280" t="s">
        <v>4702</v>
      </c>
      <c r="T1010" s="280" t="s">
        <v>4699</v>
      </c>
      <c r="V1010" s="244"/>
      <c r="AC1010" s="244"/>
    </row>
    <row r="1011" spans="1:29" ht="15" x14ac:dyDescent="0.25">
      <c r="A1011" s="250"/>
      <c r="B1011" s="250"/>
      <c r="C1011" s="250"/>
      <c r="D1011" s="250"/>
      <c r="E1011" s="250"/>
      <c r="F1011" s="250"/>
      <c r="H1011" s="244"/>
      <c r="J1011" s="272" t="s">
        <v>4158</v>
      </c>
      <c r="K1011" s="272" t="s">
        <v>4676</v>
      </c>
      <c r="L1011" s="250" t="s">
        <v>4219</v>
      </c>
      <c r="M1011" s="272" t="s">
        <v>4131</v>
      </c>
      <c r="N1011" s="272" t="s">
        <v>4269</v>
      </c>
      <c r="O1011" s="272" t="s">
        <v>4670</v>
      </c>
      <c r="P1011" s="274">
        <v>201302</v>
      </c>
      <c r="Q1011" s="272" t="s">
        <v>4203</v>
      </c>
      <c r="R1011" s="276">
        <v>-10026.379999999999</v>
      </c>
      <c r="S1011" s="280" t="s">
        <v>4702</v>
      </c>
      <c r="T1011" s="280" t="s">
        <v>4699</v>
      </c>
      <c r="V1011" s="244"/>
      <c r="AC1011" s="244"/>
    </row>
    <row r="1012" spans="1:29" ht="15" x14ac:dyDescent="0.25">
      <c r="A1012" s="250"/>
      <c r="B1012" s="250"/>
      <c r="C1012" s="250"/>
      <c r="D1012" s="250"/>
      <c r="E1012" s="250"/>
      <c r="F1012" s="250"/>
      <c r="H1012" s="244"/>
      <c r="J1012" s="272" t="s">
        <v>4158</v>
      </c>
      <c r="K1012" s="272" t="s">
        <v>4676</v>
      </c>
      <c r="L1012" s="250" t="s">
        <v>4219</v>
      </c>
      <c r="M1012" s="272" t="s">
        <v>4134</v>
      </c>
      <c r="N1012" s="272" t="s">
        <v>4273</v>
      </c>
      <c r="O1012" s="272" t="s">
        <v>4670</v>
      </c>
      <c r="P1012" s="274">
        <v>201302</v>
      </c>
      <c r="Q1012" s="272" t="s">
        <v>4203</v>
      </c>
      <c r="R1012" s="276">
        <v>7410.7</v>
      </c>
      <c r="S1012" s="280" t="s">
        <v>4702</v>
      </c>
      <c r="T1012" s="280" t="s">
        <v>4699</v>
      </c>
      <c r="V1012" s="244"/>
      <c r="AC1012" s="244"/>
    </row>
    <row r="1013" spans="1:29" ht="15" x14ac:dyDescent="0.25">
      <c r="A1013" s="250"/>
      <c r="B1013" s="250"/>
      <c r="C1013" s="250"/>
      <c r="D1013" s="250"/>
      <c r="E1013" s="250"/>
      <c r="F1013" s="250"/>
      <c r="H1013" s="244"/>
      <c r="J1013" s="272" t="s">
        <v>4158</v>
      </c>
      <c r="K1013" s="272" t="s">
        <v>4676</v>
      </c>
      <c r="L1013" s="250" t="s">
        <v>4219</v>
      </c>
      <c r="M1013" s="272" t="s">
        <v>4134</v>
      </c>
      <c r="N1013" s="272" t="s">
        <v>4274</v>
      </c>
      <c r="O1013" s="272" t="s">
        <v>4670</v>
      </c>
      <c r="P1013" s="274">
        <v>201302</v>
      </c>
      <c r="Q1013" s="272" t="s">
        <v>4203</v>
      </c>
      <c r="R1013" s="276">
        <v>30400</v>
      </c>
      <c r="S1013" s="280" t="s">
        <v>4702</v>
      </c>
      <c r="T1013" s="280" t="s">
        <v>4699</v>
      </c>
      <c r="V1013" s="244"/>
      <c r="AC1013" s="244"/>
    </row>
    <row r="1014" spans="1:29" ht="15" x14ac:dyDescent="0.25">
      <c r="A1014" s="250"/>
      <c r="B1014" s="250"/>
      <c r="C1014" s="250"/>
      <c r="D1014" s="250"/>
      <c r="E1014" s="250"/>
      <c r="F1014" s="250"/>
      <c r="H1014" s="244"/>
      <c r="J1014" s="272" t="s">
        <v>4158</v>
      </c>
      <c r="K1014" s="272" t="s">
        <v>4676</v>
      </c>
      <c r="L1014" s="250" t="s">
        <v>4219</v>
      </c>
      <c r="M1014" s="272" t="s">
        <v>4134</v>
      </c>
      <c r="N1014" s="272" t="s">
        <v>4276</v>
      </c>
      <c r="O1014" s="272" t="s">
        <v>4670</v>
      </c>
      <c r="P1014" s="274">
        <v>201302</v>
      </c>
      <c r="Q1014" s="272" t="s">
        <v>4203</v>
      </c>
      <c r="R1014" s="276">
        <v>4764.04</v>
      </c>
      <c r="S1014" s="280" t="s">
        <v>4702</v>
      </c>
      <c r="T1014" s="280" t="s">
        <v>4699</v>
      </c>
      <c r="V1014" s="244"/>
      <c r="AC1014" s="244"/>
    </row>
    <row r="1015" spans="1:29" ht="15" x14ac:dyDescent="0.25">
      <c r="A1015" s="250"/>
      <c r="B1015" s="250"/>
      <c r="C1015" s="250"/>
      <c r="D1015" s="250"/>
      <c r="E1015" s="250"/>
      <c r="F1015" s="250"/>
      <c r="H1015" s="244"/>
      <c r="J1015" s="272" t="s">
        <v>4158</v>
      </c>
      <c r="K1015" s="272" t="s">
        <v>4676</v>
      </c>
      <c r="L1015" s="250" t="s">
        <v>4219</v>
      </c>
      <c r="M1015" s="272" t="s">
        <v>4134</v>
      </c>
      <c r="N1015" s="272" t="s">
        <v>4277</v>
      </c>
      <c r="O1015" s="272" t="s">
        <v>4670</v>
      </c>
      <c r="P1015" s="274">
        <v>201302</v>
      </c>
      <c r="Q1015" s="272" t="s">
        <v>4203</v>
      </c>
      <c r="R1015" s="276">
        <v>2752.96</v>
      </c>
      <c r="S1015" s="280" t="s">
        <v>4702</v>
      </c>
      <c r="T1015" s="280" t="s">
        <v>4699</v>
      </c>
      <c r="V1015" s="244"/>
      <c r="AC1015" s="244"/>
    </row>
    <row r="1016" spans="1:29" ht="15" x14ac:dyDescent="0.25">
      <c r="A1016" s="250"/>
      <c r="B1016" s="250"/>
      <c r="C1016" s="250"/>
      <c r="D1016" s="250"/>
      <c r="E1016" s="250"/>
      <c r="F1016" s="250"/>
      <c r="H1016" s="244"/>
      <c r="J1016" s="272" t="s">
        <v>4158</v>
      </c>
      <c r="K1016" s="272" t="s">
        <v>4676</v>
      </c>
      <c r="L1016" s="250" t="s">
        <v>4219</v>
      </c>
      <c r="M1016" s="272" t="s">
        <v>4134</v>
      </c>
      <c r="N1016" s="272" t="s">
        <v>4278</v>
      </c>
      <c r="O1016" s="272" t="s">
        <v>4670</v>
      </c>
      <c r="P1016" s="274">
        <v>201302</v>
      </c>
      <c r="Q1016" s="272" t="s">
        <v>4203</v>
      </c>
      <c r="R1016" s="276">
        <v>499.55</v>
      </c>
      <c r="S1016" s="280" t="s">
        <v>4702</v>
      </c>
      <c r="T1016" s="280" t="s">
        <v>4699</v>
      </c>
      <c r="V1016" s="244"/>
      <c r="AC1016" s="244"/>
    </row>
    <row r="1017" spans="1:29" ht="15" x14ac:dyDescent="0.25">
      <c r="A1017" s="250"/>
      <c r="B1017" s="250"/>
      <c r="C1017" s="250"/>
      <c r="D1017" s="250"/>
      <c r="E1017" s="250"/>
      <c r="F1017" s="250"/>
      <c r="H1017" s="244"/>
      <c r="J1017" s="272" t="s">
        <v>4158</v>
      </c>
      <c r="K1017" s="272" t="s">
        <v>4676</v>
      </c>
      <c r="L1017" s="250" t="s">
        <v>4219</v>
      </c>
      <c r="M1017" s="272" t="s">
        <v>4134</v>
      </c>
      <c r="N1017" s="272" t="s">
        <v>4279</v>
      </c>
      <c r="O1017" s="272" t="s">
        <v>4670</v>
      </c>
      <c r="P1017" s="274">
        <v>201302</v>
      </c>
      <c r="Q1017" s="272" t="s">
        <v>4203</v>
      </c>
      <c r="R1017" s="276">
        <v>337.12</v>
      </c>
      <c r="S1017" s="280" t="s">
        <v>4702</v>
      </c>
      <c r="T1017" s="280" t="s">
        <v>4699</v>
      </c>
      <c r="V1017" s="244"/>
      <c r="AC1017" s="244"/>
    </row>
    <row r="1018" spans="1:29" ht="15" x14ac:dyDescent="0.25">
      <c r="A1018" s="250"/>
      <c r="B1018" s="250"/>
      <c r="C1018" s="250"/>
      <c r="D1018" s="250"/>
      <c r="E1018" s="250"/>
      <c r="F1018" s="250"/>
      <c r="H1018" s="244"/>
      <c r="J1018" s="272" t="s">
        <v>4158</v>
      </c>
      <c r="K1018" s="272" t="s">
        <v>4676</v>
      </c>
      <c r="L1018" s="250" t="s">
        <v>4219</v>
      </c>
      <c r="M1018" s="272" t="s">
        <v>4134</v>
      </c>
      <c r="N1018" s="272" t="s">
        <v>4280</v>
      </c>
      <c r="O1018" s="272" t="s">
        <v>4670</v>
      </c>
      <c r="P1018" s="274">
        <v>201302</v>
      </c>
      <c r="Q1018" s="272" t="s">
        <v>4203</v>
      </c>
      <c r="R1018" s="276">
        <v>0</v>
      </c>
      <c r="S1018" s="280" t="s">
        <v>4702</v>
      </c>
      <c r="T1018" s="280" t="s">
        <v>4699</v>
      </c>
      <c r="V1018" s="244"/>
      <c r="AC1018" s="244"/>
    </row>
    <row r="1019" spans="1:29" ht="15" x14ac:dyDescent="0.25">
      <c r="A1019" s="250"/>
      <c r="B1019" s="250"/>
      <c r="C1019" s="250"/>
      <c r="D1019" s="250"/>
      <c r="E1019" s="250"/>
      <c r="F1019" s="250"/>
      <c r="H1019" s="244"/>
      <c r="J1019" s="272" t="s">
        <v>4158</v>
      </c>
      <c r="K1019" s="272" t="s">
        <v>4676</v>
      </c>
      <c r="L1019" s="250" t="s">
        <v>4219</v>
      </c>
      <c r="M1019" s="272" t="s">
        <v>4134</v>
      </c>
      <c r="N1019" s="272" t="s">
        <v>4281</v>
      </c>
      <c r="O1019" s="272" t="s">
        <v>4670</v>
      </c>
      <c r="P1019" s="274">
        <v>201302</v>
      </c>
      <c r="Q1019" s="272" t="s">
        <v>4203</v>
      </c>
      <c r="R1019" s="276">
        <v>1385.72</v>
      </c>
      <c r="S1019" s="280" t="s">
        <v>4702</v>
      </c>
      <c r="T1019" s="280" t="s">
        <v>4699</v>
      </c>
      <c r="V1019" s="244"/>
      <c r="AC1019" s="244"/>
    </row>
    <row r="1020" spans="1:29" ht="15" x14ac:dyDescent="0.25">
      <c r="A1020" s="250"/>
      <c r="B1020" s="250"/>
      <c r="C1020" s="250"/>
      <c r="D1020" s="250"/>
      <c r="E1020" s="250"/>
      <c r="F1020" s="250"/>
      <c r="H1020" s="244"/>
      <c r="J1020" s="272" t="s">
        <v>4158</v>
      </c>
      <c r="K1020" s="272" t="s">
        <v>4676</v>
      </c>
      <c r="L1020" s="250" t="s">
        <v>4219</v>
      </c>
      <c r="M1020" s="272" t="s">
        <v>4134</v>
      </c>
      <c r="N1020" s="272" t="s">
        <v>4282</v>
      </c>
      <c r="O1020" s="272" t="s">
        <v>4670</v>
      </c>
      <c r="P1020" s="274">
        <v>201302</v>
      </c>
      <c r="Q1020" s="272" t="s">
        <v>4203</v>
      </c>
      <c r="R1020" s="276">
        <v>6346.8</v>
      </c>
      <c r="S1020" s="280" t="s">
        <v>4702</v>
      </c>
      <c r="T1020" s="280" t="s">
        <v>4699</v>
      </c>
      <c r="V1020" s="244"/>
      <c r="AC1020" s="244"/>
    </row>
    <row r="1021" spans="1:29" ht="15" x14ac:dyDescent="0.25">
      <c r="A1021" s="250"/>
      <c r="B1021" s="250"/>
      <c r="C1021" s="250"/>
      <c r="D1021" s="250"/>
      <c r="E1021" s="250"/>
      <c r="F1021" s="250"/>
      <c r="H1021" s="244"/>
      <c r="J1021" s="272" t="s">
        <v>4158</v>
      </c>
      <c r="K1021" s="272" t="s">
        <v>4676</v>
      </c>
      <c r="L1021" s="250" t="s">
        <v>4219</v>
      </c>
      <c r="M1021" s="272" t="s">
        <v>4134</v>
      </c>
      <c r="N1021" s="272" t="s">
        <v>4283</v>
      </c>
      <c r="O1021" s="272" t="s">
        <v>4670</v>
      </c>
      <c r="P1021" s="274">
        <v>201302</v>
      </c>
      <c r="Q1021" s="272" t="s">
        <v>4203</v>
      </c>
      <c r="R1021" s="276">
        <v>615.44000000000005</v>
      </c>
      <c r="S1021" s="280" t="s">
        <v>4702</v>
      </c>
      <c r="T1021" s="280" t="s">
        <v>4699</v>
      </c>
      <c r="V1021" s="244"/>
      <c r="AC1021" s="244"/>
    </row>
    <row r="1022" spans="1:29" ht="15" x14ac:dyDescent="0.25">
      <c r="A1022" s="250"/>
      <c r="B1022" s="250"/>
      <c r="C1022" s="250"/>
      <c r="D1022" s="250"/>
      <c r="E1022" s="250"/>
      <c r="F1022" s="250"/>
      <c r="H1022" s="244"/>
      <c r="J1022" s="272" t="s">
        <v>4158</v>
      </c>
      <c r="K1022" s="272" t="s">
        <v>4676</v>
      </c>
      <c r="L1022" s="250" t="s">
        <v>4219</v>
      </c>
      <c r="M1022" s="272" t="s">
        <v>4100</v>
      </c>
      <c r="N1022" s="272" t="s">
        <v>4230</v>
      </c>
      <c r="O1022" s="272" t="s">
        <v>4670</v>
      </c>
      <c r="P1022" s="274">
        <v>201303</v>
      </c>
      <c r="Q1022" s="272" t="s">
        <v>4203</v>
      </c>
      <c r="R1022" s="276">
        <v>-2570.3200000000002</v>
      </c>
      <c r="S1022" s="280" t="s">
        <v>4702</v>
      </c>
      <c r="T1022" s="280" t="s">
        <v>4699</v>
      </c>
      <c r="V1022" s="244"/>
      <c r="AC1022" s="244"/>
    </row>
    <row r="1023" spans="1:29" ht="15" x14ac:dyDescent="0.25">
      <c r="A1023" s="250"/>
      <c r="B1023" s="250"/>
      <c r="C1023" s="250"/>
      <c r="D1023" s="250"/>
      <c r="E1023" s="250"/>
      <c r="F1023" s="250"/>
      <c r="H1023" s="244"/>
      <c r="J1023" s="272" t="s">
        <v>4158</v>
      </c>
      <c r="K1023" s="272" t="s">
        <v>4676</v>
      </c>
      <c r="L1023" s="250" t="s">
        <v>4219</v>
      </c>
      <c r="M1023" s="272" t="s">
        <v>4130</v>
      </c>
      <c r="N1023" s="272" t="s">
        <v>4241</v>
      </c>
      <c r="O1023" s="272" t="s">
        <v>4670</v>
      </c>
      <c r="P1023" s="274">
        <v>201303</v>
      </c>
      <c r="Q1023" s="272" t="s">
        <v>4203</v>
      </c>
      <c r="R1023" s="276">
        <v>1123.07</v>
      </c>
      <c r="S1023" s="280" t="s">
        <v>4702</v>
      </c>
      <c r="T1023" s="280" t="s">
        <v>4699</v>
      </c>
      <c r="V1023" s="244"/>
      <c r="AC1023" s="244"/>
    </row>
    <row r="1024" spans="1:29" ht="15" x14ac:dyDescent="0.25">
      <c r="A1024" s="250"/>
      <c r="B1024" s="250"/>
      <c r="C1024" s="250"/>
      <c r="D1024" s="250"/>
      <c r="E1024" s="250"/>
      <c r="F1024" s="250"/>
      <c r="H1024" s="244"/>
      <c r="J1024" s="272" t="s">
        <v>4158</v>
      </c>
      <c r="K1024" s="272" t="s">
        <v>4676</v>
      </c>
      <c r="L1024" s="250" t="s">
        <v>4219</v>
      </c>
      <c r="M1024" s="272" t="s">
        <v>4133</v>
      </c>
      <c r="N1024" s="272" t="s">
        <v>4251</v>
      </c>
      <c r="O1024" s="272" t="s">
        <v>4670</v>
      </c>
      <c r="P1024" s="274">
        <v>201303</v>
      </c>
      <c r="Q1024" s="272" t="s">
        <v>4203</v>
      </c>
      <c r="R1024" s="276">
        <v>0</v>
      </c>
      <c r="S1024" s="280" t="s">
        <v>4702</v>
      </c>
      <c r="T1024" s="280" t="s">
        <v>4699</v>
      </c>
      <c r="V1024" s="244"/>
      <c r="AC1024" s="244"/>
    </row>
    <row r="1025" spans="1:29" ht="15" x14ac:dyDescent="0.25">
      <c r="A1025" s="250"/>
      <c r="B1025" s="250"/>
      <c r="C1025" s="250"/>
      <c r="D1025" s="250"/>
      <c r="E1025" s="250"/>
      <c r="F1025" s="250"/>
      <c r="H1025" s="244"/>
      <c r="J1025" s="272" t="s">
        <v>4158</v>
      </c>
      <c r="K1025" s="272" t="s">
        <v>4676</v>
      </c>
      <c r="L1025" s="250" t="s">
        <v>4219</v>
      </c>
      <c r="M1025" s="272" t="s">
        <v>4134</v>
      </c>
      <c r="N1025" s="272" t="s">
        <v>4273</v>
      </c>
      <c r="O1025" s="272" t="s">
        <v>4670</v>
      </c>
      <c r="P1025" s="274">
        <v>201303</v>
      </c>
      <c r="Q1025" s="272" t="s">
        <v>4203</v>
      </c>
      <c r="R1025" s="276">
        <v>1644.38</v>
      </c>
      <c r="S1025" s="280" t="s">
        <v>4702</v>
      </c>
      <c r="T1025" s="280" t="s">
        <v>4699</v>
      </c>
      <c r="V1025" s="244"/>
      <c r="AC1025" s="244"/>
    </row>
    <row r="1026" spans="1:29" ht="15" x14ac:dyDescent="0.25">
      <c r="A1026" s="250"/>
      <c r="B1026" s="250"/>
      <c r="C1026" s="250"/>
      <c r="D1026" s="250"/>
      <c r="E1026" s="250"/>
      <c r="F1026" s="250"/>
      <c r="H1026" s="244"/>
      <c r="J1026" s="272" t="s">
        <v>4158</v>
      </c>
      <c r="K1026" s="272" t="s">
        <v>4676</v>
      </c>
      <c r="L1026" s="250" t="s">
        <v>4219</v>
      </c>
      <c r="M1026" s="272" t="s">
        <v>4134</v>
      </c>
      <c r="N1026" s="272" t="s">
        <v>4274</v>
      </c>
      <c r="O1026" s="272" t="s">
        <v>4670</v>
      </c>
      <c r="P1026" s="274">
        <v>201303</v>
      </c>
      <c r="Q1026" s="272" t="s">
        <v>4203</v>
      </c>
      <c r="R1026" s="276">
        <v>0</v>
      </c>
      <c r="S1026" s="280" t="s">
        <v>4702</v>
      </c>
      <c r="T1026" s="280" t="s">
        <v>4699</v>
      </c>
      <c r="V1026" s="244"/>
      <c r="AC1026" s="244"/>
    </row>
    <row r="1027" spans="1:29" ht="15" x14ac:dyDescent="0.25">
      <c r="A1027" s="250"/>
      <c r="B1027" s="250"/>
      <c r="C1027" s="250"/>
      <c r="D1027" s="250"/>
      <c r="E1027" s="250"/>
      <c r="F1027" s="250"/>
      <c r="H1027" s="244"/>
      <c r="J1027" s="272" t="s">
        <v>4158</v>
      </c>
      <c r="K1027" s="272" t="s">
        <v>4676</v>
      </c>
      <c r="L1027" s="250" t="s">
        <v>4219</v>
      </c>
      <c r="M1027" s="272" t="s">
        <v>4134</v>
      </c>
      <c r="N1027" s="272" t="s">
        <v>4276</v>
      </c>
      <c r="O1027" s="272" t="s">
        <v>4670</v>
      </c>
      <c r="P1027" s="274">
        <v>201303</v>
      </c>
      <c r="Q1027" s="272" t="s">
        <v>4203</v>
      </c>
      <c r="R1027" s="276">
        <v>-3864.84</v>
      </c>
      <c r="S1027" s="280" t="s">
        <v>4702</v>
      </c>
      <c r="T1027" s="280" t="s">
        <v>4699</v>
      </c>
      <c r="V1027" s="244"/>
      <c r="AC1027" s="244"/>
    </row>
    <row r="1028" spans="1:29" ht="15" x14ac:dyDescent="0.25">
      <c r="A1028" s="250"/>
      <c r="B1028" s="250"/>
      <c r="C1028" s="250"/>
      <c r="D1028" s="250"/>
      <c r="E1028" s="250"/>
      <c r="F1028" s="250"/>
      <c r="H1028" s="244"/>
      <c r="J1028" s="272" t="s">
        <v>4158</v>
      </c>
      <c r="K1028" s="272" t="s">
        <v>4676</v>
      </c>
      <c r="L1028" s="250" t="s">
        <v>4219</v>
      </c>
      <c r="M1028" s="272" t="s">
        <v>4134</v>
      </c>
      <c r="N1028" s="272" t="s">
        <v>4277</v>
      </c>
      <c r="O1028" s="272" t="s">
        <v>4670</v>
      </c>
      <c r="P1028" s="274">
        <v>201303</v>
      </c>
      <c r="Q1028" s="272" t="s">
        <v>4203</v>
      </c>
      <c r="R1028" s="276">
        <v>429.68</v>
      </c>
      <c r="S1028" s="280" t="s">
        <v>4702</v>
      </c>
      <c r="T1028" s="280" t="s">
        <v>4699</v>
      </c>
      <c r="V1028" s="244"/>
      <c r="AC1028" s="244"/>
    </row>
    <row r="1029" spans="1:29" ht="15" x14ac:dyDescent="0.25">
      <c r="A1029" s="250"/>
      <c r="B1029" s="250"/>
      <c r="C1029" s="250"/>
      <c r="D1029" s="250"/>
      <c r="E1029" s="250"/>
      <c r="F1029" s="250"/>
      <c r="H1029" s="244"/>
      <c r="J1029" s="272" t="s">
        <v>4158</v>
      </c>
      <c r="K1029" s="272" t="s">
        <v>4676</v>
      </c>
      <c r="L1029" s="250" t="s">
        <v>4219</v>
      </c>
      <c r="M1029" s="272" t="s">
        <v>4134</v>
      </c>
      <c r="N1029" s="272" t="s">
        <v>4282</v>
      </c>
      <c r="O1029" s="272" t="s">
        <v>4670</v>
      </c>
      <c r="P1029" s="274">
        <v>201303</v>
      </c>
      <c r="Q1029" s="272" t="s">
        <v>4203</v>
      </c>
      <c r="R1029" s="276">
        <v>0</v>
      </c>
      <c r="S1029" s="280" t="s">
        <v>4702</v>
      </c>
      <c r="T1029" s="280" t="s">
        <v>4699</v>
      </c>
      <c r="V1029" s="244"/>
      <c r="AC1029" s="244"/>
    </row>
    <row r="1030" spans="1:29" ht="15" x14ac:dyDescent="0.25">
      <c r="A1030" s="250"/>
      <c r="B1030" s="250"/>
      <c r="C1030" s="250"/>
      <c r="D1030" s="250"/>
      <c r="E1030" s="250"/>
      <c r="F1030" s="250"/>
      <c r="H1030" s="244"/>
      <c r="J1030" s="272" t="s">
        <v>4158</v>
      </c>
      <c r="K1030" s="272" t="s">
        <v>4676</v>
      </c>
      <c r="L1030" s="250" t="s">
        <v>4219</v>
      </c>
      <c r="M1030" s="272" t="s">
        <v>4134</v>
      </c>
      <c r="N1030" s="272" t="s">
        <v>4283</v>
      </c>
      <c r="O1030" s="272" t="s">
        <v>4670</v>
      </c>
      <c r="P1030" s="274">
        <v>201303</v>
      </c>
      <c r="Q1030" s="272" t="s">
        <v>4203</v>
      </c>
      <c r="R1030" s="276">
        <v>0</v>
      </c>
      <c r="S1030" s="280" t="s">
        <v>4702</v>
      </c>
      <c r="T1030" s="280" t="s">
        <v>4699</v>
      </c>
      <c r="V1030" s="244"/>
      <c r="AC1030" s="244"/>
    </row>
    <row r="1031" spans="1:29" ht="15" x14ac:dyDescent="0.25">
      <c r="A1031" s="250"/>
      <c r="B1031" s="250"/>
      <c r="C1031" s="250"/>
      <c r="D1031" s="250"/>
      <c r="E1031" s="250"/>
      <c r="F1031" s="250"/>
      <c r="H1031" s="244"/>
      <c r="J1031" s="272" t="s">
        <v>4158</v>
      </c>
      <c r="K1031" s="272" t="s">
        <v>4676</v>
      </c>
      <c r="L1031" s="250" t="s">
        <v>4219</v>
      </c>
      <c r="M1031" s="272" t="s">
        <v>4134</v>
      </c>
      <c r="N1031" s="272" t="s">
        <v>4284</v>
      </c>
      <c r="O1031" s="272" t="s">
        <v>4670</v>
      </c>
      <c r="P1031" s="274">
        <v>201303</v>
      </c>
      <c r="Q1031" s="272" t="s">
        <v>4203</v>
      </c>
      <c r="R1031" s="276">
        <v>2069.3000000000002</v>
      </c>
      <c r="S1031" s="280" t="s">
        <v>4702</v>
      </c>
      <c r="T1031" s="280" t="s">
        <v>4699</v>
      </c>
      <c r="V1031" s="244"/>
      <c r="AC1031" s="244"/>
    </row>
    <row r="1032" spans="1:29" ht="15" x14ac:dyDescent="0.25">
      <c r="A1032" s="250"/>
      <c r="B1032" s="250"/>
      <c r="C1032" s="250"/>
      <c r="D1032" s="250"/>
      <c r="E1032" s="250"/>
      <c r="F1032" s="250"/>
      <c r="H1032" s="244"/>
      <c r="J1032" s="272" t="s">
        <v>4158</v>
      </c>
      <c r="K1032" s="272" t="s">
        <v>4676</v>
      </c>
      <c r="L1032" s="250" t="s">
        <v>4219</v>
      </c>
      <c r="M1032" s="272" t="s">
        <v>4134</v>
      </c>
      <c r="N1032" s="272" t="s">
        <v>4285</v>
      </c>
      <c r="O1032" s="272" t="s">
        <v>4670</v>
      </c>
      <c r="P1032" s="274">
        <v>201303</v>
      </c>
      <c r="Q1032" s="272" t="s">
        <v>4203</v>
      </c>
      <c r="R1032" s="276">
        <v>4327.42</v>
      </c>
      <c r="S1032" s="280" t="s">
        <v>4702</v>
      </c>
      <c r="T1032" s="280" t="s">
        <v>4699</v>
      </c>
      <c r="V1032" s="244"/>
      <c r="AC1032" s="244"/>
    </row>
    <row r="1033" spans="1:29" ht="15" x14ac:dyDescent="0.25">
      <c r="A1033" s="250"/>
      <c r="B1033" s="250"/>
      <c r="C1033" s="250"/>
      <c r="D1033" s="250"/>
      <c r="E1033" s="250"/>
      <c r="F1033" s="250"/>
      <c r="H1033" s="244"/>
      <c r="J1033" s="272" t="s">
        <v>4158</v>
      </c>
      <c r="K1033" s="272" t="s">
        <v>4676</v>
      </c>
      <c r="L1033" s="250" t="s">
        <v>4219</v>
      </c>
      <c r="M1033" s="272" t="s">
        <v>4134</v>
      </c>
      <c r="N1033" s="272" t="s">
        <v>4286</v>
      </c>
      <c r="O1033" s="272" t="s">
        <v>4670</v>
      </c>
      <c r="P1033" s="274">
        <v>201303</v>
      </c>
      <c r="Q1033" s="272" t="s">
        <v>4203</v>
      </c>
      <c r="R1033" s="276">
        <v>5041.33</v>
      </c>
      <c r="S1033" s="280" t="s">
        <v>4702</v>
      </c>
      <c r="T1033" s="280" t="s">
        <v>4699</v>
      </c>
      <c r="V1033" s="244"/>
      <c r="AC1033" s="244"/>
    </row>
    <row r="1034" spans="1:29" ht="15" x14ac:dyDescent="0.25">
      <c r="A1034" s="250"/>
      <c r="B1034" s="250"/>
      <c r="C1034" s="250"/>
      <c r="D1034" s="250"/>
      <c r="E1034" s="250"/>
      <c r="F1034" s="250"/>
      <c r="H1034" s="244"/>
      <c r="J1034" s="272" t="s">
        <v>4158</v>
      </c>
      <c r="K1034" s="272" t="s">
        <v>4676</v>
      </c>
      <c r="L1034" s="250" t="s">
        <v>4219</v>
      </c>
      <c r="M1034" s="272" t="s">
        <v>4130</v>
      </c>
      <c r="N1034" s="272" t="s">
        <v>4241</v>
      </c>
      <c r="O1034" s="272" t="s">
        <v>4670</v>
      </c>
      <c r="P1034" s="274">
        <v>201304</v>
      </c>
      <c r="Q1034" s="272" t="s">
        <v>4203</v>
      </c>
      <c r="R1034" s="276">
        <v>1712</v>
      </c>
      <c r="S1034" s="280" t="s">
        <v>4702</v>
      </c>
      <c r="T1034" s="280" t="s">
        <v>4699</v>
      </c>
      <c r="V1034" s="244"/>
      <c r="AC1034" s="244"/>
    </row>
    <row r="1035" spans="1:29" ht="15" x14ac:dyDescent="0.25">
      <c r="A1035" s="250"/>
      <c r="B1035" s="250"/>
      <c r="C1035" s="250"/>
      <c r="D1035" s="250"/>
      <c r="E1035" s="250"/>
      <c r="F1035" s="250"/>
      <c r="H1035" s="244"/>
      <c r="J1035" s="272" t="s">
        <v>4158</v>
      </c>
      <c r="K1035" s="272" t="s">
        <v>4676</v>
      </c>
      <c r="L1035" s="250" t="s">
        <v>4219</v>
      </c>
      <c r="M1035" s="272" t="s">
        <v>4134</v>
      </c>
      <c r="N1035" s="272" t="s">
        <v>4276</v>
      </c>
      <c r="O1035" s="272" t="s">
        <v>4670</v>
      </c>
      <c r="P1035" s="274">
        <v>201304</v>
      </c>
      <c r="Q1035" s="272" t="s">
        <v>4203</v>
      </c>
      <c r="R1035" s="276">
        <v>236.36</v>
      </c>
      <c r="S1035" s="280" t="s">
        <v>4702</v>
      </c>
      <c r="T1035" s="280" t="s">
        <v>4699</v>
      </c>
      <c r="V1035" s="244"/>
      <c r="AC1035" s="244"/>
    </row>
    <row r="1036" spans="1:29" ht="15" x14ac:dyDescent="0.25">
      <c r="A1036" s="250"/>
      <c r="B1036" s="250"/>
      <c r="C1036" s="250"/>
      <c r="D1036" s="250"/>
      <c r="E1036" s="250"/>
      <c r="F1036" s="250"/>
      <c r="H1036" s="244"/>
      <c r="J1036" s="272" t="s">
        <v>4158</v>
      </c>
      <c r="K1036" s="272" t="s">
        <v>4676</v>
      </c>
      <c r="L1036" s="250" t="s">
        <v>4219</v>
      </c>
      <c r="M1036" s="272" t="s">
        <v>4134</v>
      </c>
      <c r="N1036" s="272" t="s">
        <v>4286</v>
      </c>
      <c r="O1036" s="272" t="s">
        <v>4670</v>
      </c>
      <c r="P1036" s="274">
        <v>201304</v>
      </c>
      <c r="Q1036" s="272" t="s">
        <v>4203</v>
      </c>
      <c r="R1036" s="276">
        <v>-2872.01</v>
      </c>
      <c r="S1036" s="280" t="s">
        <v>4702</v>
      </c>
      <c r="T1036" s="280" t="s">
        <v>4699</v>
      </c>
      <c r="V1036" s="244"/>
      <c r="AC1036" s="244"/>
    </row>
    <row r="1037" spans="1:29" ht="15" x14ac:dyDescent="0.25">
      <c r="A1037" s="250"/>
      <c r="B1037" s="250"/>
      <c r="C1037" s="250"/>
      <c r="D1037" s="250"/>
      <c r="E1037" s="250"/>
      <c r="F1037" s="250"/>
      <c r="H1037" s="244"/>
      <c r="J1037" s="272" t="s">
        <v>4158</v>
      </c>
      <c r="K1037" s="272" t="s">
        <v>4676</v>
      </c>
      <c r="L1037" s="250" t="s">
        <v>4219</v>
      </c>
      <c r="M1037" s="272" t="s">
        <v>4134</v>
      </c>
      <c r="N1037" s="272" t="s">
        <v>4287</v>
      </c>
      <c r="O1037" s="272" t="s">
        <v>4670</v>
      </c>
      <c r="P1037" s="274">
        <v>201304</v>
      </c>
      <c r="Q1037" s="272" t="s">
        <v>4203</v>
      </c>
      <c r="R1037" s="276">
        <v>4211.75</v>
      </c>
      <c r="S1037" s="280" t="s">
        <v>4702</v>
      </c>
      <c r="T1037" s="280" t="s">
        <v>4699</v>
      </c>
      <c r="V1037" s="244"/>
      <c r="AC1037" s="244"/>
    </row>
    <row r="1038" spans="1:29" ht="15" x14ac:dyDescent="0.25">
      <c r="A1038" s="250"/>
      <c r="B1038" s="250"/>
      <c r="C1038" s="250"/>
      <c r="D1038" s="250"/>
      <c r="E1038" s="250"/>
      <c r="F1038" s="250"/>
      <c r="H1038" s="244"/>
      <c r="J1038" s="272" t="s">
        <v>4158</v>
      </c>
      <c r="K1038" s="272" t="s">
        <v>4676</v>
      </c>
      <c r="L1038" s="250" t="s">
        <v>4219</v>
      </c>
      <c r="M1038" s="272" t="s">
        <v>4133</v>
      </c>
      <c r="N1038" s="272" t="s">
        <v>4250</v>
      </c>
      <c r="O1038" s="272" t="s">
        <v>4670</v>
      </c>
      <c r="P1038" s="274">
        <v>201305</v>
      </c>
      <c r="Q1038" s="272" t="s">
        <v>4203</v>
      </c>
      <c r="R1038" s="276">
        <v>756.72</v>
      </c>
      <c r="S1038" s="280" t="s">
        <v>4702</v>
      </c>
      <c r="T1038" s="280" t="s">
        <v>4699</v>
      </c>
      <c r="V1038" s="244"/>
      <c r="AC1038" s="244"/>
    </row>
    <row r="1039" spans="1:29" ht="15" x14ac:dyDescent="0.25">
      <c r="A1039" s="250"/>
      <c r="B1039" s="250"/>
      <c r="C1039" s="250"/>
      <c r="D1039" s="250"/>
      <c r="E1039" s="250"/>
      <c r="F1039" s="250"/>
      <c r="H1039" s="244"/>
      <c r="J1039" s="272" t="s">
        <v>4158</v>
      </c>
      <c r="K1039" s="272" t="s">
        <v>4676</v>
      </c>
      <c r="L1039" s="250" t="s">
        <v>4219</v>
      </c>
      <c r="M1039" s="272" t="s">
        <v>4133</v>
      </c>
      <c r="N1039" s="272" t="s">
        <v>4252</v>
      </c>
      <c r="O1039" s="272" t="s">
        <v>4670</v>
      </c>
      <c r="P1039" s="274">
        <v>201305</v>
      </c>
      <c r="Q1039" s="272" t="s">
        <v>4203</v>
      </c>
      <c r="R1039" s="276">
        <v>9007.08</v>
      </c>
      <c r="S1039" s="280" t="s">
        <v>4702</v>
      </c>
      <c r="T1039" s="280" t="s">
        <v>4699</v>
      </c>
      <c r="V1039" s="244"/>
      <c r="AC1039" s="244"/>
    </row>
    <row r="1040" spans="1:29" ht="15" x14ac:dyDescent="0.25">
      <c r="A1040" s="250"/>
      <c r="B1040" s="250"/>
      <c r="C1040" s="250"/>
      <c r="D1040" s="250"/>
      <c r="E1040" s="250"/>
      <c r="F1040" s="250"/>
      <c r="H1040" s="244"/>
      <c r="J1040" s="272" t="s">
        <v>4158</v>
      </c>
      <c r="K1040" s="272" t="s">
        <v>4676</v>
      </c>
      <c r="L1040" s="250" t="s">
        <v>4219</v>
      </c>
      <c r="M1040" s="272" t="s">
        <v>4134</v>
      </c>
      <c r="N1040" s="272" t="s">
        <v>4275</v>
      </c>
      <c r="O1040" s="272" t="s">
        <v>4670</v>
      </c>
      <c r="P1040" s="274">
        <v>201305</v>
      </c>
      <c r="Q1040" s="272" t="s">
        <v>4203</v>
      </c>
      <c r="R1040" s="276">
        <v>898.8</v>
      </c>
      <c r="S1040" s="280" t="s">
        <v>4702</v>
      </c>
      <c r="T1040" s="280" t="s">
        <v>4699</v>
      </c>
      <c r="V1040" s="244"/>
      <c r="AC1040" s="244"/>
    </row>
    <row r="1041" spans="1:29" ht="15" x14ac:dyDescent="0.25">
      <c r="A1041" s="250"/>
      <c r="B1041" s="250"/>
      <c r="C1041" s="250"/>
      <c r="D1041" s="250"/>
      <c r="E1041" s="250"/>
      <c r="F1041" s="250"/>
      <c r="H1041" s="244"/>
      <c r="J1041" s="272" t="s">
        <v>4158</v>
      </c>
      <c r="K1041" s="272" t="s">
        <v>4676</v>
      </c>
      <c r="L1041" s="250" t="s">
        <v>4219</v>
      </c>
      <c r="M1041" s="272" t="s">
        <v>4134</v>
      </c>
      <c r="N1041" s="272" t="s">
        <v>4276</v>
      </c>
      <c r="O1041" s="272" t="s">
        <v>4670</v>
      </c>
      <c r="P1041" s="274">
        <v>201305</v>
      </c>
      <c r="Q1041" s="272" t="s">
        <v>4203</v>
      </c>
      <c r="R1041" s="276">
        <v>945.44</v>
      </c>
      <c r="S1041" s="280" t="s">
        <v>4702</v>
      </c>
      <c r="T1041" s="280" t="s">
        <v>4699</v>
      </c>
      <c r="V1041" s="244"/>
      <c r="AC1041" s="244"/>
    </row>
    <row r="1042" spans="1:29" ht="15" x14ac:dyDescent="0.25">
      <c r="A1042" s="250"/>
      <c r="B1042" s="250"/>
      <c r="C1042" s="250"/>
      <c r="D1042" s="250"/>
      <c r="E1042" s="250"/>
      <c r="F1042" s="250"/>
      <c r="H1042" s="244"/>
      <c r="J1042" s="272" t="s">
        <v>4158</v>
      </c>
      <c r="K1042" s="272" t="s">
        <v>4676</v>
      </c>
      <c r="L1042" s="250" t="s">
        <v>4219</v>
      </c>
      <c r="M1042" s="272" t="s">
        <v>4134</v>
      </c>
      <c r="N1042" s="272" t="s">
        <v>4286</v>
      </c>
      <c r="O1042" s="272" t="s">
        <v>4670</v>
      </c>
      <c r="P1042" s="274">
        <v>201305</v>
      </c>
      <c r="Q1042" s="272" t="s">
        <v>4203</v>
      </c>
      <c r="R1042" s="276">
        <v>3647.41</v>
      </c>
      <c r="S1042" s="280" t="s">
        <v>4702</v>
      </c>
      <c r="T1042" s="280" t="s">
        <v>4699</v>
      </c>
      <c r="V1042" s="244"/>
      <c r="AC1042" s="244"/>
    </row>
    <row r="1043" spans="1:29" ht="15" x14ac:dyDescent="0.25">
      <c r="A1043" s="250"/>
      <c r="B1043" s="250"/>
      <c r="C1043" s="250"/>
      <c r="D1043" s="250"/>
      <c r="E1043" s="250"/>
      <c r="F1043" s="250"/>
      <c r="H1043" s="244"/>
      <c r="J1043" s="272" t="s">
        <v>4158</v>
      </c>
      <c r="K1043" s="272" t="s">
        <v>4676</v>
      </c>
      <c r="L1043" s="250" t="s">
        <v>4219</v>
      </c>
      <c r="M1043" s="272" t="s">
        <v>4134</v>
      </c>
      <c r="N1043" s="272" t="s">
        <v>4287</v>
      </c>
      <c r="O1043" s="272" t="s">
        <v>4670</v>
      </c>
      <c r="P1043" s="274">
        <v>201305</v>
      </c>
      <c r="Q1043" s="272" t="s">
        <v>4203</v>
      </c>
      <c r="R1043" s="276">
        <v>2749.21</v>
      </c>
      <c r="S1043" s="280" t="s">
        <v>4702</v>
      </c>
      <c r="T1043" s="280" t="s">
        <v>4699</v>
      </c>
      <c r="V1043" s="244"/>
      <c r="AC1043" s="244"/>
    </row>
    <row r="1044" spans="1:29" ht="15" x14ac:dyDescent="0.25">
      <c r="A1044" s="250"/>
      <c r="B1044" s="250"/>
      <c r="C1044" s="250"/>
      <c r="D1044" s="250"/>
      <c r="E1044" s="250"/>
      <c r="F1044" s="250"/>
      <c r="H1044" s="244"/>
      <c r="J1044" s="272" t="s">
        <v>4158</v>
      </c>
      <c r="K1044" s="272" t="s">
        <v>4676</v>
      </c>
      <c r="L1044" s="250" t="s">
        <v>4219</v>
      </c>
      <c r="M1044" s="272" t="s">
        <v>4134</v>
      </c>
      <c r="N1044" s="272" t="s">
        <v>4288</v>
      </c>
      <c r="O1044" s="272" t="s">
        <v>4670</v>
      </c>
      <c r="P1044" s="274">
        <v>201305</v>
      </c>
      <c r="Q1044" s="272" t="s">
        <v>4203</v>
      </c>
      <c r="R1044" s="276">
        <v>1067.24</v>
      </c>
      <c r="S1044" s="280" t="s">
        <v>4702</v>
      </c>
      <c r="T1044" s="280" t="s">
        <v>4699</v>
      </c>
      <c r="V1044" s="244"/>
      <c r="AC1044" s="244"/>
    </row>
    <row r="1045" spans="1:29" ht="15" x14ac:dyDescent="0.25">
      <c r="A1045" s="250"/>
      <c r="B1045" s="250"/>
      <c r="C1045" s="250"/>
      <c r="D1045" s="250"/>
      <c r="E1045" s="250"/>
      <c r="F1045" s="250"/>
      <c r="H1045" s="244"/>
      <c r="J1045" s="272" t="s">
        <v>4158</v>
      </c>
      <c r="K1045" s="272" t="s">
        <v>4676</v>
      </c>
      <c r="L1045" s="250" t="s">
        <v>4219</v>
      </c>
      <c r="M1045" s="272" t="s">
        <v>4130</v>
      </c>
      <c r="N1045" s="272" t="s">
        <v>4241</v>
      </c>
      <c r="O1045" s="272" t="s">
        <v>4670</v>
      </c>
      <c r="P1045" s="274">
        <v>201306</v>
      </c>
      <c r="Q1045" s="272" t="s">
        <v>4203</v>
      </c>
      <c r="R1045" s="276">
        <v>610.94000000000005</v>
      </c>
      <c r="S1045" s="280" t="s">
        <v>4702</v>
      </c>
      <c r="T1045" s="280" t="s">
        <v>4699</v>
      </c>
      <c r="V1045" s="244"/>
      <c r="AC1045" s="244"/>
    </row>
    <row r="1046" spans="1:29" ht="15" x14ac:dyDescent="0.25">
      <c r="A1046" s="250"/>
      <c r="B1046" s="250"/>
      <c r="C1046" s="250"/>
      <c r="D1046" s="250"/>
      <c r="E1046" s="250"/>
      <c r="F1046" s="250"/>
      <c r="H1046" s="244"/>
      <c r="J1046" s="272" t="s">
        <v>4158</v>
      </c>
      <c r="K1046" s="272" t="s">
        <v>4676</v>
      </c>
      <c r="L1046" s="250" t="s">
        <v>4219</v>
      </c>
      <c r="M1046" s="272" t="s">
        <v>4133</v>
      </c>
      <c r="N1046" s="272" t="s">
        <v>4249</v>
      </c>
      <c r="O1046" s="272" t="s">
        <v>4670</v>
      </c>
      <c r="P1046" s="274">
        <v>201306</v>
      </c>
      <c r="Q1046" s="272" t="s">
        <v>4203</v>
      </c>
      <c r="R1046" s="276">
        <v>1346.28</v>
      </c>
      <c r="S1046" s="280" t="s">
        <v>4702</v>
      </c>
      <c r="T1046" s="280" t="s">
        <v>4699</v>
      </c>
      <c r="V1046" s="244"/>
      <c r="AC1046" s="244"/>
    </row>
    <row r="1047" spans="1:29" ht="15" x14ac:dyDescent="0.25">
      <c r="A1047" s="250"/>
      <c r="B1047" s="250"/>
      <c r="C1047" s="250"/>
      <c r="D1047" s="250"/>
      <c r="E1047" s="250"/>
      <c r="F1047" s="250"/>
      <c r="H1047" s="244"/>
      <c r="J1047" s="272" t="s">
        <v>4158</v>
      </c>
      <c r="K1047" s="272" t="s">
        <v>4676</v>
      </c>
      <c r="L1047" s="250" t="s">
        <v>4219</v>
      </c>
      <c r="M1047" s="272" t="s">
        <v>4133</v>
      </c>
      <c r="N1047" s="272" t="s">
        <v>4250</v>
      </c>
      <c r="O1047" s="272" t="s">
        <v>4670</v>
      </c>
      <c r="P1047" s="274">
        <v>201306</v>
      </c>
      <c r="Q1047" s="272" t="s">
        <v>4203</v>
      </c>
      <c r="R1047" s="276">
        <v>0</v>
      </c>
      <c r="S1047" s="280" t="s">
        <v>4702</v>
      </c>
      <c r="T1047" s="280" t="s">
        <v>4699</v>
      </c>
      <c r="V1047" s="244"/>
      <c r="AC1047" s="244"/>
    </row>
    <row r="1048" spans="1:29" ht="15" x14ac:dyDescent="0.25">
      <c r="A1048" s="250"/>
      <c r="B1048" s="250"/>
      <c r="C1048" s="250"/>
      <c r="D1048" s="250"/>
      <c r="E1048" s="250"/>
      <c r="F1048" s="250"/>
      <c r="H1048" s="244"/>
      <c r="J1048" s="272" t="s">
        <v>4158</v>
      </c>
      <c r="K1048" s="272" t="s">
        <v>4676</v>
      </c>
      <c r="L1048" s="250" t="s">
        <v>4219</v>
      </c>
      <c r="M1048" s="272" t="s">
        <v>4133</v>
      </c>
      <c r="N1048" s="272" t="s">
        <v>4252</v>
      </c>
      <c r="O1048" s="272" t="s">
        <v>4670</v>
      </c>
      <c r="P1048" s="274">
        <v>201306</v>
      </c>
      <c r="Q1048" s="272" t="s">
        <v>4203</v>
      </c>
      <c r="R1048" s="276">
        <v>27115.98</v>
      </c>
      <c r="S1048" s="280" t="s">
        <v>4702</v>
      </c>
      <c r="T1048" s="280" t="s">
        <v>4699</v>
      </c>
      <c r="V1048" s="244"/>
      <c r="AC1048" s="244"/>
    </row>
    <row r="1049" spans="1:29" ht="15" x14ac:dyDescent="0.25">
      <c r="A1049" s="250"/>
      <c r="B1049" s="250"/>
      <c r="C1049" s="250"/>
      <c r="D1049" s="250"/>
      <c r="E1049" s="250"/>
      <c r="F1049" s="250"/>
      <c r="H1049" s="244"/>
      <c r="J1049" s="272" t="s">
        <v>4158</v>
      </c>
      <c r="K1049" s="272" t="s">
        <v>4676</v>
      </c>
      <c r="L1049" s="250" t="s">
        <v>4219</v>
      </c>
      <c r="M1049" s="272" t="s">
        <v>4133</v>
      </c>
      <c r="N1049" s="272" t="s">
        <v>4254</v>
      </c>
      <c r="O1049" s="272" t="s">
        <v>4670</v>
      </c>
      <c r="P1049" s="274">
        <v>201306</v>
      </c>
      <c r="Q1049" s="272" t="s">
        <v>4203</v>
      </c>
      <c r="R1049" s="276">
        <v>2053.2800000000002</v>
      </c>
      <c r="S1049" s="280" t="s">
        <v>4702</v>
      </c>
      <c r="T1049" s="280" t="s">
        <v>4699</v>
      </c>
      <c r="V1049" s="244"/>
      <c r="AC1049" s="244"/>
    </row>
    <row r="1050" spans="1:29" ht="15" x14ac:dyDescent="0.25">
      <c r="A1050" s="250"/>
      <c r="B1050" s="250"/>
      <c r="C1050" s="250"/>
      <c r="D1050" s="250"/>
      <c r="E1050" s="250"/>
      <c r="F1050" s="250"/>
      <c r="H1050" s="244"/>
      <c r="J1050" s="272" t="s">
        <v>4158</v>
      </c>
      <c r="K1050" s="272" t="s">
        <v>4676</v>
      </c>
      <c r="L1050" s="250" t="s">
        <v>4219</v>
      </c>
      <c r="M1050" s="272" t="s">
        <v>4134</v>
      </c>
      <c r="N1050" s="272" t="s">
        <v>4275</v>
      </c>
      <c r="O1050" s="272" t="s">
        <v>4670</v>
      </c>
      <c r="P1050" s="274">
        <v>201306</v>
      </c>
      <c r="Q1050" s="272" t="s">
        <v>4203</v>
      </c>
      <c r="R1050" s="276">
        <v>299.60000000000002</v>
      </c>
      <c r="S1050" s="280" t="s">
        <v>4702</v>
      </c>
      <c r="T1050" s="280" t="s">
        <v>4699</v>
      </c>
      <c r="V1050" s="244"/>
      <c r="AC1050" s="244"/>
    </row>
    <row r="1051" spans="1:29" ht="15" x14ac:dyDescent="0.25">
      <c r="A1051" s="250"/>
      <c r="B1051" s="250"/>
      <c r="C1051" s="250"/>
      <c r="D1051" s="250"/>
      <c r="E1051" s="250"/>
      <c r="F1051" s="250"/>
      <c r="H1051" s="244"/>
      <c r="J1051" s="272" t="s">
        <v>4158</v>
      </c>
      <c r="K1051" s="272" t="s">
        <v>4676</v>
      </c>
      <c r="L1051" s="250" t="s">
        <v>4219</v>
      </c>
      <c r="M1051" s="272" t="s">
        <v>4134</v>
      </c>
      <c r="N1051" s="272" t="s">
        <v>4292</v>
      </c>
      <c r="O1051" s="272" t="s">
        <v>4670</v>
      </c>
      <c r="P1051" s="274">
        <v>201306</v>
      </c>
      <c r="Q1051" s="272" t="s">
        <v>4203</v>
      </c>
      <c r="R1051" s="276">
        <v>1916</v>
      </c>
      <c r="S1051" s="280" t="s">
        <v>4702</v>
      </c>
      <c r="T1051" s="280" t="s">
        <v>4699</v>
      </c>
      <c r="V1051" s="244"/>
      <c r="AC1051" s="244"/>
    </row>
    <row r="1052" spans="1:29" ht="15" x14ac:dyDescent="0.25">
      <c r="A1052" s="250"/>
      <c r="B1052" s="250"/>
      <c r="C1052" s="250"/>
      <c r="D1052" s="250"/>
      <c r="E1052" s="250"/>
      <c r="F1052" s="250"/>
      <c r="H1052" s="244"/>
      <c r="J1052" s="272" t="s">
        <v>4158</v>
      </c>
      <c r="K1052" s="272" t="s">
        <v>4676</v>
      </c>
      <c r="L1052" s="250" t="s">
        <v>4219</v>
      </c>
      <c r="M1052" s="272" t="s">
        <v>4134</v>
      </c>
      <c r="N1052" s="272" t="s">
        <v>4293</v>
      </c>
      <c r="O1052" s="272" t="s">
        <v>4670</v>
      </c>
      <c r="P1052" s="274">
        <v>201306</v>
      </c>
      <c r="Q1052" s="272" t="s">
        <v>4203</v>
      </c>
      <c r="R1052" s="276">
        <v>1800</v>
      </c>
      <c r="S1052" s="280" t="s">
        <v>4702</v>
      </c>
      <c r="T1052" s="280" t="s">
        <v>4699</v>
      </c>
      <c r="V1052" s="244"/>
      <c r="AC1052" s="244"/>
    </row>
    <row r="1053" spans="1:29" ht="15" x14ac:dyDescent="0.25">
      <c r="A1053" s="250"/>
      <c r="B1053" s="250"/>
      <c r="C1053" s="250"/>
      <c r="D1053" s="250"/>
      <c r="E1053" s="250"/>
      <c r="F1053" s="250"/>
      <c r="H1053" s="244"/>
      <c r="J1053" s="272" t="s">
        <v>4158</v>
      </c>
      <c r="K1053" s="272" t="s">
        <v>4676</v>
      </c>
      <c r="L1053" s="250" t="s">
        <v>4219</v>
      </c>
      <c r="M1053" s="272" t="s">
        <v>4134</v>
      </c>
      <c r="N1053" s="272" t="s">
        <v>4294</v>
      </c>
      <c r="O1053" s="272" t="s">
        <v>4670</v>
      </c>
      <c r="P1053" s="274">
        <v>201306</v>
      </c>
      <c r="Q1053" s="272" t="s">
        <v>4203</v>
      </c>
      <c r="R1053" s="276">
        <v>2657.84</v>
      </c>
      <c r="S1053" s="280" t="s">
        <v>4702</v>
      </c>
      <c r="T1053" s="280" t="s">
        <v>4699</v>
      </c>
      <c r="V1053" s="244"/>
      <c r="AC1053" s="244"/>
    </row>
    <row r="1054" spans="1:29" ht="15" x14ac:dyDescent="0.25">
      <c r="A1054" s="250"/>
      <c r="B1054" s="250"/>
      <c r="C1054" s="250"/>
      <c r="D1054" s="250"/>
      <c r="E1054" s="250"/>
      <c r="F1054" s="250"/>
      <c r="H1054" s="244"/>
      <c r="J1054" s="272" t="s">
        <v>4158</v>
      </c>
      <c r="K1054" s="272" t="s">
        <v>4676</v>
      </c>
      <c r="L1054" s="250" t="s">
        <v>4219</v>
      </c>
      <c r="M1054" s="272" t="s">
        <v>4134</v>
      </c>
      <c r="N1054" s="272" t="s">
        <v>4295</v>
      </c>
      <c r="O1054" s="272" t="s">
        <v>4670</v>
      </c>
      <c r="P1054" s="274">
        <v>201306</v>
      </c>
      <c r="Q1054" s="272" t="s">
        <v>4203</v>
      </c>
      <c r="R1054" s="276">
        <v>2250.0500000000002</v>
      </c>
      <c r="S1054" s="280" t="s">
        <v>4702</v>
      </c>
      <c r="T1054" s="280" t="s">
        <v>4699</v>
      </c>
      <c r="V1054" s="244"/>
      <c r="AC1054" s="244"/>
    </row>
    <row r="1055" spans="1:29" ht="15" x14ac:dyDescent="0.25">
      <c r="A1055" s="250"/>
      <c r="B1055" s="250"/>
      <c r="C1055" s="250"/>
      <c r="D1055" s="250"/>
      <c r="E1055" s="250"/>
      <c r="F1055" s="250"/>
      <c r="H1055" s="244"/>
      <c r="J1055" s="272" t="s">
        <v>4158</v>
      </c>
      <c r="K1055" s="272" t="s">
        <v>4676</v>
      </c>
      <c r="L1055" s="250" t="s">
        <v>4219</v>
      </c>
      <c r="M1055" s="272" t="s">
        <v>4100</v>
      </c>
      <c r="N1055" s="272" t="s">
        <v>4229</v>
      </c>
      <c r="O1055" s="272" t="s">
        <v>4670</v>
      </c>
      <c r="P1055" s="274">
        <v>201307</v>
      </c>
      <c r="Q1055" s="272" t="s">
        <v>4203</v>
      </c>
      <c r="R1055" s="276">
        <v>151290</v>
      </c>
      <c r="S1055" s="280" t="s">
        <v>4702</v>
      </c>
      <c r="T1055" s="280" t="s">
        <v>4699</v>
      </c>
      <c r="V1055" s="244"/>
      <c r="AC1055" s="244"/>
    </row>
    <row r="1056" spans="1:29" ht="15" x14ac:dyDescent="0.25">
      <c r="A1056" s="250"/>
      <c r="B1056" s="250"/>
      <c r="C1056" s="250"/>
      <c r="D1056" s="250"/>
      <c r="E1056" s="250"/>
      <c r="F1056" s="250"/>
      <c r="H1056" s="244"/>
      <c r="J1056" s="272" t="s">
        <v>4158</v>
      </c>
      <c r="K1056" s="272" t="s">
        <v>4676</v>
      </c>
      <c r="L1056" s="250" t="s">
        <v>4219</v>
      </c>
      <c r="M1056" s="272" t="s">
        <v>4133</v>
      </c>
      <c r="N1056" s="272" t="s">
        <v>4249</v>
      </c>
      <c r="O1056" s="272" t="s">
        <v>4670</v>
      </c>
      <c r="P1056" s="274">
        <v>201307</v>
      </c>
      <c r="Q1056" s="272" t="s">
        <v>4203</v>
      </c>
      <c r="R1056" s="276">
        <v>30286.03</v>
      </c>
      <c r="S1056" s="280" t="s">
        <v>4702</v>
      </c>
      <c r="T1056" s="280" t="s">
        <v>4699</v>
      </c>
      <c r="V1056" s="244"/>
      <c r="AC1056" s="244"/>
    </row>
    <row r="1057" spans="1:29" ht="15" x14ac:dyDescent="0.25">
      <c r="A1057" s="250"/>
      <c r="B1057" s="250"/>
      <c r="C1057" s="250"/>
      <c r="D1057" s="250"/>
      <c r="E1057" s="250"/>
      <c r="F1057" s="250"/>
      <c r="H1057" s="244"/>
      <c r="J1057" s="272" t="s">
        <v>4158</v>
      </c>
      <c r="K1057" s="272" t="s">
        <v>4676</v>
      </c>
      <c r="L1057" s="250" t="s">
        <v>4219</v>
      </c>
      <c r="M1057" s="272" t="s">
        <v>4133</v>
      </c>
      <c r="N1057" s="272" t="s">
        <v>4250</v>
      </c>
      <c r="O1057" s="272" t="s">
        <v>4670</v>
      </c>
      <c r="P1057" s="274">
        <v>201307</v>
      </c>
      <c r="Q1057" s="272" t="s">
        <v>4203</v>
      </c>
      <c r="R1057" s="276">
        <v>1552.6</v>
      </c>
      <c r="S1057" s="280" t="s">
        <v>4702</v>
      </c>
      <c r="T1057" s="280" t="s">
        <v>4699</v>
      </c>
      <c r="V1057" s="244"/>
      <c r="AC1057" s="244"/>
    </row>
    <row r="1058" spans="1:29" ht="15" x14ac:dyDescent="0.25">
      <c r="A1058" s="250"/>
      <c r="B1058" s="250"/>
      <c r="C1058" s="250"/>
      <c r="D1058" s="250"/>
      <c r="E1058" s="250"/>
      <c r="F1058" s="250"/>
      <c r="H1058" s="244"/>
      <c r="J1058" s="272" t="s">
        <v>4158</v>
      </c>
      <c r="K1058" s="272" t="s">
        <v>4676</v>
      </c>
      <c r="L1058" s="250" t="s">
        <v>4219</v>
      </c>
      <c r="M1058" s="272" t="s">
        <v>4133</v>
      </c>
      <c r="N1058" s="272" t="s">
        <v>4252</v>
      </c>
      <c r="O1058" s="272" t="s">
        <v>4670</v>
      </c>
      <c r="P1058" s="274">
        <v>201307</v>
      </c>
      <c r="Q1058" s="272" t="s">
        <v>4203</v>
      </c>
      <c r="R1058" s="276">
        <v>1165.23</v>
      </c>
      <c r="S1058" s="280" t="s">
        <v>4702</v>
      </c>
      <c r="T1058" s="280" t="s">
        <v>4699</v>
      </c>
      <c r="V1058" s="244"/>
      <c r="AC1058" s="244"/>
    </row>
    <row r="1059" spans="1:29" ht="15" x14ac:dyDescent="0.25">
      <c r="A1059" s="250"/>
      <c r="B1059" s="250"/>
      <c r="C1059" s="250"/>
      <c r="D1059" s="250"/>
      <c r="E1059" s="250"/>
      <c r="F1059" s="250"/>
      <c r="H1059" s="244"/>
      <c r="J1059" s="272" t="s">
        <v>4158</v>
      </c>
      <c r="K1059" s="272" t="s">
        <v>4676</v>
      </c>
      <c r="L1059" s="250" t="s">
        <v>4219</v>
      </c>
      <c r="M1059" s="272" t="s">
        <v>4133</v>
      </c>
      <c r="N1059" s="272" t="s">
        <v>4254</v>
      </c>
      <c r="O1059" s="272" t="s">
        <v>4670</v>
      </c>
      <c r="P1059" s="274">
        <v>201307</v>
      </c>
      <c r="Q1059" s="272" t="s">
        <v>4203</v>
      </c>
      <c r="R1059" s="276">
        <v>573.6</v>
      </c>
      <c r="S1059" s="280" t="s">
        <v>4702</v>
      </c>
      <c r="T1059" s="280" t="s">
        <v>4699</v>
      </c>
      <c r="V1059" s="244"/>
      <c r="AC1059" s="244"/>
    </row>
    <row r="1060" spans="1:29" ht="15" x14ac:dyDescent="0.25">
      <c r="A1060" s="250"/>
      <c r="B1060" s="250"/>
      <c r="C1060" s="250"/>
      <c r="D1060" s="250"/>
      <c r="E1060" s="250"/>
      <c r="F1060" s="250"/>
      <c r="H1060" s="244"/>
      <c r="J1060" s="272" t="s">
        <v>4158</v>
      </c>
      <c r="K1060" s="272" t="s">
        <v>4676</v>
      </c>
      <c r="L1060" s="250" t="s">
        <v>4219</v>
      </c>
      <c r="M1060" s="272" t="s">
        <v>4133</v>
      </c>
      <c r="N1060" s="272" t="s">
        <v>4255</v>
      </c>
      <c r="O1060" s="272" t="s">
        <v>4670</v>
      </c>
      <c r="P1060" s="274">
        <v>201307</v>
      </c>
      <c r="Q1060" s="272" t="s">
        <v>4203</v>
      </c>
      <c r="R1060" s="276">
        <v>1433.92</v>
      </c>
      <c r="S1060" s="280" t="s">
        <v>4702</v>
      </c>
      <c r="T1060" s="280" t="s">
        <v>4699</v>
      </c>
      <c r="V1060" s="244"/>
      <c r="AC1060" s="244"/>
    </row>
    <row r="1061" spans="1:29" ht="15" x14ac:dyDescent="0.25">
      <c r="A1061" s="250"/>
      <c r="B1061" s="250"/>
      <c r="C1061" s="250"/>
      <c r="D1061" s="250"/>
      <c r="E1061" s="250"/>
      <c r="F1061" s="250"/>
      <c r="H1061" s="244"/>
      <c r="J1061" s="272" t="s">
        <v>4158</v>
      </c>
      <c r="K1061" s="272" t="s">
        <v>4676</v>
      </c>
      <c r="L1061" s="250" t="s">
        <v>4219</v>
      </c>
      <c r="M1061" s="272" t="s">
        <v>4134</v>
      </c>
      <c r="N1061" s="272" t="s">
        <v>4275</v>
      </c>
      <c r="O1061" s="272" t="s">
        <v>4670</v>
      </c>
      <c r="P1061" s="274">
        <v>201307</v>
      </c>
      <c r="Q1061" s="272" t="s">
        <v>4203</v>
      </c>
      <c r="R1061" s="276">
        <v>299.60000000000002</v>
      </c>
      <c r="S1061" s="280" t="s">
        <v>4702</v>
      </c>
      <c r="T1061" s="280" t="s">
        <v>4699</v>
      </c>
      <c r="V1061" s="244"/>
      <c r="AC1061" s="244"/>
    </row>
    <row r="1062" spans="1:29" ht="15" x14ac:dyDescent="0.25">
      <c r="A1062" s="250"/>
      <c r="B1062" s="250"/>
      <c r="C1062" s="250"/>
      <c r="D1062" s="250"/>
      <c r="E1062" s="250"/>
      <c r="F1062" s="250"/>
      <c r="H1062" s="244"/>
      <c r="J1062" s="272" t="s">
        <v>4158</v>
      </c>
      <c r="K1062" s="272" t="s">
        <v>4676</v>
      </c>
      <c r="L1062" s="250" t="s">
        <v>4219</v>
      </c>
      <c r="M1062" s="272" t="s">
        <v>4134</v>
      </c>
      <c r="N1062" s="272" t="s">
        <v>4276</v>
      </c>
      <c r="O1062" s="272" t="s">
        <v>4670</v>
      </c>
      <c r="P1062" s="274">
        <v>201307</v>
      </c>
      <c r="Q1062" s="272" t="s">
        <v>4203</v>
      </c>
      <c r="R1062" s="276">
        <v>472.72</v>
      </c>
      <c r="S1062" s="280" t="s">
        <v>4702</v>
      </c>
      <c r="T1062" s="280" t="s">
        <v>4699</v>
      </c>
      <c r="V1062" s="244"/>
      <c r="AC1062" s="244"/>
    </row>
    <row r="1063" spans="1:29" ht="15" x14ac:dyDescent="0.25">
      <c r="A1063" s="250"/>
      <c r="B1063" s="250"/>
      <c r="C1063" s="250"/>
      <c r="D1063" s="250"/>
      <c r="E1063" s="250"/>
      <c r="F1063" s="250"/>
      <c r="H1063" s="244"/>
      <c r="J1063" s="272" t="s">
        <v>4158</v>
      </c>
      <c r="K1063" s="272" t="s">
        <v>4676</v>
      </c>
      <c r="L1063" s="250" t="s">
        <v>4219</v>
      </c>
      <c r="M1063" s="272" t="s">
        <v>4134</v>
      </c>
      <c r="N1063" s="272" t="s">
        <v>4292</v>
      </c>
      <c r="O1063" s="272" t="s">
        <v>4670</v>
      </c>
      <c r="P1063" s="274">
        <v>201307</v>
      </c>
      <c r="Q1063" s="272" t="s">
        <v>4203</v>
      </c>
      <c r="R1063" s="276">
        <v>1443.12</v>
      </c>
      <c r="S1063" s="280" t="s">
        <v>4702</v>
      </c>
      <c r="T1063" s="280" t="s">
        <v>4699</v>
      </c>
      <c r="V1063" s="244"/>
      <c r="AC1063" s="244"/>
    </row>
    <row r="1064" spans="1:29" ht="15" x14ac:dyDescent="0.25">
      <c r="A1064" s="250"/>
      <c r="B1064" s="250"/>
      <c r="C1064" s="250"/>
      <c r="D1064" s="250"/>
      <c r="E1064" s="250"/>
      <c r="F1064" s="250"/>
      <c r="H1064" s="244"/>
      <c r="J1064" s="272" t="s">
        <v>4158</v>
      </c>
      <c r="K1064" s="272" t="s">
        <v>4676</v>
      </c>
      <c r="L1064" s="250" t="s">
        <v>4219</v>
      </c>
      <c r="M1064" s="272" t="s">
        <v>4134</v>
      </c>
      <c r="N1064" s="272" t="s">
        <v>4294</v>
      </c>
      <c r="O1064" s="272" t="s">
        <v>4670</v>
      </c>
      <c r="P1064" s="274">
        <v>201307</v>
      </c>
      <c r="Q1064" s="272" t="s">
        <v>4203</v>
      </c>
      <c r="R1064" s="276">
        <v>0</v>
      </c>
      <c r="S1064" s="280" t="s">
        <v>4702</v>
      </c>
      <c r="T1064" s="280" t="s">
        <v>4699</v>
      </c>
      <c r="V1064" s="244"/>
      <c r="AC1064" s="244"/>
    </row>
    <row r="1065" spans="1:29" ht="15" x14ac:dyDescent="0.25">
      <c r="A1065" s="250"/>
      <c r="B1065" s="250"/>
      <c r="C1065" s="250"/>
      <c r="D1065" s="250"/>
      <c r="E1065" s="250"/>
      <c r="F1065" s="250"/>
      <c r="H1065" s="244"/>
      <c r="J1065" s="272" t="s">
        <v>4158</v>
      </c>
      <c r="K1065" s="272" t="s">
        <v>4676</v>
      </c>
      <c r="L1065" s="250" t="s">
        <v>4219</v>
      </c>
      <c r="M1065" s="272" t="s">
        <v>4134</v>
      </c>
      <c r="N1065" s="272" t="s">
        <v>4295</v>
      </c>
      <c r="O1065" s="272" t="s">
        <v>4670</v>
      </c>
      <c r="P1065" s="274">
        <v>201307</v>
      </c>
      <c r="Q1065" s="272" t="s">
        <v>4203</v>
      </c>
      <c r="R1065" s="276">
        <v>0</v>
      </c>
      <c r="S1065" s="280" t="s">
        <v>4702</v>
      </c>
      <c r="T1065" s="280" t="s">
        <v>4699</v>
      </c>
      <c r="V1065" s="244"/>
      <c r="AC1065" s="244"/>
    </row>
    <row r="1066" spans="1:29" ht="15" x14ac:dyDescent="0.25">
      <c r="A1066" s="250"/>
      <c r="B1066" s="250"/>
      <c r="C1066" s="250"/>
      <c r="D1066" s="250"/>
      <c r="E1066" s="250"/>
      <c r="F1066" s="250"/>
      <c r="H1066" s="244"/>
      <c r="J1066" s="272" t="s">
        <v>4158</v>
      </c>
      <c r="K1066" s="272" t="s">
        <v>4676</v>
      </c>
      <c r="L1066" s="250" t="s">
        <v>4219</v>
      </c>
      <c r="M1066" s="272" t="s">
        <v>4130</v>
      </c>
      <c r="N1066" s="272" t="s">
        <v>4241</v>
      </c>
      <c r="O1066" s="272" t="s">
        <v>4670</v>
      </c>
      <c r="P1066" s="274">
        <v>201308</v>
      </c>
      <c r="Q1066" s="272" t="s">
        <v>4203</v>
      </c>
      <c r="R1066" s="276">
        <v>6295.38</v>
      </c>
      <c r="S1066" s="280" t="s">
        <v>4702</v>
      </c>
      <c r="T1066" s="280" t="s">
        <v>4699</v>
      </c>
      <c r="V1066" s="244"/>
      <c r="AC1066" s="244"/>
    </row>
    <row r="1067" spans="1:29" ht="15" x14ac:dyDescent="0.25">
      <c r="A1067" s="250"/>
      <c r="B1067" s="250"/>
      <c r="C1067" s="250"/>
      <c r="D1067" s="250"/>
      <c r="E1067" s="250"/>
      <c r="F1067" s="250"/>
      <c r="H1067" s="244"/>
      <c r="J1067" s="272" t="s">
        <v>4158</v>
      </c>
      <c r="K1067" s="272" t="s">
        <v>4676</v>
      </c>
      <c r="L1067" s="250" t="s">
        <v>4219</v>
      </c>
      <c r="M1067" s="272" t="s">
        <v>4133</v>
      </c>
      <c r="N1067" s="272" t="s">
        <v>4249</v>
      </c>
      <c r="O1067" s="272" t="s">
        <v>4670</v>
      </c>
      <c r="P1067" s="274">
        <v>201308</v>
      </c>
      <c r="Q1067" s="272" t="s">
        <v>4203</v>
      </c>
      <c r="R1067" s="276">
        <v>-3112.87</v>
      </c>
      <c r="S1067" s="280" t="s">
        <v>4702</v>
      </c>
      <c r="T1067" s="280" t="s">
        <v>4699</v>
      </c>
      <c r="V1067" s="244"/>
      <c r="AC1067" s="244"/>
    </row>
    <row r="1068" spans="1:29" ht="15" x14ac:dyDescent="0.25">
      <c r="A1068" s="250"/>
      <c r="B1068" s="250"/>
      <c r="C1068" s="250"/>
      <c r="D1068" s="250"/>
      <c r="E1068" s="250"/>
      <c r="F1068" s="250"/>
      <c r="H1068" s="244"/>
      <c r="J1068" s="272" t="s">
        <v>4158</v>
      </c>
      <c r="K1068" s="272" t="s">
        <v>4676</v>
      </c>
      <c r="L1068" s="250" t="s">
        <v>4219</v>
      </c>
      <c r="M1068" s="272" t="s">
        <v>4133</v>
      </c>
      <c r="N1068" s="272" t="s">
        <v>4250</v>
      </c>
      <c r="O1068" s="272" t="s">
        <v>4670</v>
      </c>
      <c r="P1068" s="274">
        <v>201308</v>
      </c>
      <c r="Q1068" s="272" t="s">
        <v>4203</v>
      </c>
      <c r="R1068" s="276">
        <v>1254</v>
      </c>
      <c r="S1068" s="280" t="s">
        <v>4702</v>
      </c>
      <c r="T1068" s="280" t="s">
        <v>4699</v>
      </c>
      <c r="V1068" s="244"/>
      <c r="AC1068" s="244"/>
    </row>
    <row r="1069" spans="1:29" ht="15" x14ac:dyDescent="0.25">
      <c r="A1069" s="250"/>
      <c r="B1069" s="250"/>
      <c r="C1069" s="250"/>
      <c r="D1069" s="250"/>
      <c r="E1069" s="250"/>
      <c r="F1069" s="250"/>
      <c r="H1069" s="244"/>
      <c r="J1069" s="272" t="s">
        <v>4158</v>
      </c>
      <c r="K1069" s="272" t="s">
        <v>4676</v>
      </c>
      <c r="L1069" s="250" t="s">
        <v>4219</v>
      </c>
      <c r="M1069" s="272" t="s">
        <v>4133</v>
      </c>
      <c r="N1069" s="272" t="s">
        <v>4253</v>
      </c>
      <c r="O1069" s="272" t="s">
        <v>4670</v>
      </c>
      <c r="P1069" s="274">
        <v>201308</v>
      </c>
      <c r="Q1069" s="272" t="s">
        <v>4203</v>
      </c>
      <c r="R1069" s="276">
        <v>113622</v>
      </c>
      <c r="S1069" s="280" t="s">
        <v>4702</v>
      </c>
      <c r="T1069" s="280" t="s">
        <v>4699</v>
      </c>
      <c r="V1069" s="244"/>
      <c r="AC1069" s="244"/>
    </row>
    <row r="1070" spans="1:29" ht="15" x14ac:dyDescent="0.25">
      <c r="A1070" s="250"/>
      <c r="B1070" s="250"/>
      <c r="C1070" s="250"/>
      <c r="D1070" s="250"/>
      <c r="E1070" s="250"/>
      <c r="F1070" s="250"/>
      <c r="H1070" s="244"/>
      <c r="J1070" s="272" t="s">
        <v>4158</v>
      </c>
      <c r="K1070" s="272" t="s">
        <v>4676</v>
      </c>
      <c r="L1070" s="250" t="s">
        <v>4219</v>
      </c>
      <c r="M1070" s="272" t="s">
        <v>4133</v>
      </c>
      <c r="N1070" s="272" t="s">
        <v>4255</v>
      </c>
      <c r="O1070" s="272" t="s">
        <v>4670</v>
      </c>
      <c r="P1070" s="274">
        <v>201308</v>
      </c>
      <c r="Q1070" s="272" t="s">
        <v>4203</v>
      </c>
      <c r="R1070" s="276">
        <v>0</v>
      </c>
      <c r="S1070" s="280" t="s">
        <v>4702</v>
      </c>
      <c r="T1070" s="280" t="s">
        <v>4699</v>
      </c>
      <c r="V1070" s="244"/>
      <c r="AC1070" s="244"/>
    </row>
    <row r="1071" spans="1:29" ht="15" x14ac:dyDescent="0.25">
      <c r="A1071" s="250"/>
      <c r="B1071" s="250"/>
      <c r="C1071" s="250"/>
      <c r="D1071" s="250"/>
      <c r="E1071" s="250"/>
      <c r="F1071" s="250"/>
      <c r="H1071" s="244"/>
      <c r="J1071" s="272" t="s">
        <v>4158</v>
      </c>
      <c r="K1071" s="272" t="s">
        <v>4676</v>
      </c>
      <c r="L1071" s="250" t="s">
        <v>4219</v>
      </c>
      <c r="M1071" s="272" t="s">
        <v>4134</v>
      </c>
      <c r="N1071" s="272" t="s">
        <v>4275</v>
      </c>
      <c r="O1071" s="272" t="s">
        <v>4670</v>
      </c>
      <c r="P1071" s="274">
        <v>201308</v>
      </c>
      <c r="Q1071" s="272" t="s">
        <v>4203</v>
      </c>
      <c r="R1071" s="276">
        <v>299.60000000000002</v>
      </c>
      <c r="S1071" s="280" t="s">
        <v>4702</v>
      </c>
      <c r="T1071" s="280" t="s">
        <v>4699</v>
      </c>
      <c r="V1071" s="244"/>
      <c r="AC1071" s="244"/>
    </row>
    <row r="1072" spans="1:29" ht="15" x14ac:dyDescent="0.25">
      <c r="A1072" s="250"/>
      <c r="B1072" s="250"/>
      <c r="C1072" s="250"/>
      <c r="D1072" s="250"/>
      <c r="E1072" s="250"/>
      <c r="F1072" s="250"/>
      <c r="H1072" s="244"/>
      <c r="J1072" s="272" t="s">
        <v>4158</v>
      </c>
      <c r="K1072" s="272" t="s">
        <v>4676</v>
      </c>
      <c r="L1072" s="250" t="s">
        <v>4219</v>
      </c>
      <c r="M1072" s="272" t="s">
        <v>4134</v>
      </c>
      <c r="N1072" s="272" t="s">
        <v>4276</v>
      </c>
      <c r="O1072" s="272" t="s">
        <v>4670</v>
      </c>
      <c r="P1072" s="274">
        <v>201308</v>
      </c>
      <c r="Q1072" s="272" t="s">
        <v>4203</v>
      </c>
      <c r="R1072" s="276">
        <v>236.36</v>
      </c>
      <c r="S1072" s="280" t="s">
        <v>4702</v>
      </c>
      <c r="T1072" s="280" t="s">
        <v>4699</v>
      </c>
      <c r="V1072" s="244"/>
      <c r="AC1072" s="244"/>
    </row>
    <row r="1073" spans="1:29" ht="15" x14ac:dyDescent="0.25">
      <c r="A1073" s="250"/>
      <c r="B1073" s="250"/>
      <c r="C1073" s="250"/>
      <c r="D1073" s="250"/>
      <c r="E1073" s="250"/>
      <c r="F1073" s="250"/>
      <c r="H1073" s="244"/>
      <c r="J1073" s="272" t="s">
        <v>4158</v>
      </c>
      <c r="K1073" s="272" t="s">
        <v>4676</v>
      </c>
      <c r="L1073" s="250" t="s">
        <v>4219</v>
      </c>
      <c r="M1073" s="272" t="s">
        <v>4134</v>
      </c>
      <c r="N1073" s="272" t="s">
        <v>4289</v>
      </c>
      <c r="O1073" s="272" t="s">
        <v>4670</v>
      </c>
      <c r="P1073" s="274">
        <v>201308</v>
      </c>
      <c r="Q1073" s="272" t="s">
        <v>4203</v>
      </c>
      <c r="R1073" s="276">
        <v>4968</v>
      </c>
      <c r="S1073" s="280" t="s">
        <v>4702</v>
      </c>
      <c r="T1073" s="280" t="s">
        <v>4699</v>
      </c>
      <c r="V1073" s="244"/>
      <c r="AC1073" s="244"/>
    </row>
    <row r="1074" spans="1:29" ht="15" x14ac:dyDescent="0.25">
      <c r="A1074" s="250"/>
      <c r="B1074" s="250"/>
      <c r="C1074" s="250"/>
      <c r="D1074" s="250"/>
      <c r="E1074" s="250"/>
      <c r="F1074" s="250"/>
      <c r="H1074" s="244"/>
      <c r="J1074" s="272" t="s">
        <v>4158</v>
      </c>
      <c r="K1074" s="272" t="s">
        <v>4676</v>
      </c>
      <c r="L1074" s="250" t="s">
        <v>4219</v>
      </c>
      <c r="M1074" s="272" t="s">
        <v>4134</v>
      </c>
      <c r="N1074" s="272" t="s">
        <v>4296</v>
      </c>
      <c r="O1074" s="272" t="s">
        <v>4670</v>
      </c>
      <c r="P1074" s="274">
        <v>201308</v>
      </c>
      <c r="Q1074" s="272" t="s">
        <v>4203</v>
      </c>
      <c r="R1074" s="276">
        <v>4631.6400000000003</v>
      </c>
      <c r="S1074" s="280" t="s">
        <v>4702</v>
      </c>
      <c r="T1074" s="280" t="s">
        <v>4699</v>
      </c>
      <c r="V1074" s="244"/>
      <c r="AC1074" s="244"/>
    </row>
    <row r="1075" spans="1:29" ht="15" x14ac:dyDescent="0.25">
      <c r="A1075" s="250"/>
      <c r="B1075" s="250"/>
      <c r="C1075" s="250"/>
      <c r="D1075" s="250"/>
      <c r="E1075" s="250"/>
      <c r="F1075" s="250"/>
      <c r="H1075" s="244"/>
      <c r="J1075" s="272" t="s">
        <v>4158</v>
      </c>
      <c r="K1075" s="272" t="s">
        <v>4676</v>
      </c>
      <c r="L1075" s="250" t="s">
        <v>4219</v>
      </c>
      <c r="M1075" s="272" t="s">
        <v>4130</v>
      </c>
      <c r="N1075" s="272" t="s">
        <v>4241</v>
      </c>
      <c r="O1075" s="272" t="s">
        <v>4670</v>
      </c>
      <c r="P1075" s="274">
        <v>201309</v>
      </c>
      <c r="Q1075" s="272" t="s">
        <v>4203</v>
      </c>
      <c r="R1075" s="276">
        <v>-0.5</v>
      </c>
      <c r="S1075" s="280" t="s">
        <v>4702</v>
      </c>
      <c r="T1075" s="280" t="s">
        <v>4699</v>
      </c>
      <c r="V1075" s="244"/>
      <c r="AC1075" s="244"/>
    </row>
    <row r="1076" spans="1:29" ht="15" x14ac:dyDescent="0.25">
      <c r="A1076" s="250"/>
      <c r="B1076" s="250"/>
      <c r="C1076" s="250"/>
      <c r="D1076" s="250"/>
      <c r="E1076" s="250"/>
      <c r="F1076" s="250"/>
      <c r="H1076" s="244"/>
      <c r="J1076" s="272" t="s">
        <v>4158</v>
      </c>
      <c r="K1076" s="272" t="s">
        <v>4676</v>
      </c>
      <c r="L1076" s="250" t="s">
        <v>4219</v>
      </c>
      <c r="M1076" s="272" t="s">
        <v>4133</v>
      </c>
      <c r="N1076" s="272" t="s">
        <v>4250</v>
      </c>
      <c r="O1076" s="272" t="s">
        <v>4670</v>
      </c>
      <c r="P1076" s="274">
        <v>201309</v>
      </c>
      <c r="Q1076" s="272" t="s">
        <v>4203</v>
      </c>
      <c r="R1076" s="276">
        <v>0.48</v>
      </c>
      <c r="S1076" s="280" t="s">
        <v>4702</v>
      </c>
      <c r="T1076" s="280" t="s">
        <v>4699</v>
      </c>
      <c r="V1076" s="244"/>
      <c r="AC1076" s="244"/>
    </row>
    <row r="1077" spans="1:29" ht="15" x14ac:dyDescent="0.25">
      <c r="A1077" s="250"/>
      <c r="B1077" s="250"/>
      <c r="C1077" s="250"/>
      <c r="D1077" s="250"/>
      <c r="E1077" s="250"/>
      <c r="F1077" s="250"/>
      <c r="H1077" s="244"/>
      <c r="J1077" s="272" t="s">
        <v>4158</v>
      </c>
      <c r="K1077" s="272" t="s">
        <v>4676</v>
      </c>
      <c r="L1077" s="250" t="s">
        <v>4219</v>
      </c>
      <c r="M1077" s="272" t="s">
        <v>4133</v>
      </c>
      <c r="N1077" s="272" t="s">
        <v>4253</v>
      </c>
      <c r="O1077" s="272" t="s">
        <v>4670</v>
      </c>
      <c r="P1077" s="274">
        <v>201309</v>
      </c>
      <c r="Q1077" s="272" t="s">
        <v>4203</v>
      </c>
      <c r="R1077" s="276">
        <v>0.3</v>
      </c>
      <c r="S1077" s="280" t="s">
        <v>4702</v>
      </c>
      <c r="T1077" s="280" t="s">
        <v>4699</v>
      </c>
      <c r="V1077" s="244"/>
      <c r="AC1077" s="244"/>
    </row>
    <row r="1078" spans="1:29" ht="15" x14ac:dyDescent="0.25">
      <c r="A1078" s="250"/>
      <c r="B1078" s="250"/>
      <c r="C1078" s="250"/>
      <c r="D1078" s="250"/>
      <c r="E1078" s="250"/>
      <c r="F1078" s="250"/>
      <c r="H1078" s="244"/>
      <c r="J1078" s="272" t="s">
        <v>4158</v>
      </c>
      <c r="K1078" s="272" t="s">
        <v>4676</v>
      </c>
      <c r="L1078" s="250" t="s">
        <v>4219</v>
      </c>
      <c r="M1078" s="272" t="s">
        <v>4133</v>
      </c>
      <c r="N1078" s="272" t="s">
        <v>4256</v>
      </c>
      <c r="O1078" s="272" t="s">
        <v>4670</v>
      </c>
      <c r="P1078" s="274">
        <v>201309</v>
      </c>
      <c r="Q1078" s="272" t="s">
        <v>4203</v>
      </c>
      <c r="R1078" s="276">
        <v>1572</v>
      </c>
      <c r="S1078" s="280" t="s">
        <v>4702</v>
      </c>
      <c r="T1078" s="280" t="s">
        <v>4699</v>
      </c>
      <c r="V1078" s="244"/>
      <c r="AC1078" s="244"/>
    </row>
    <row r="1079" spans="1:29" ht="15" x14ac:dyDescent="0.25">
      <c r="A1079" s="250"/>
      <c r="B1079" s="250"/>
      <c r="C1079" s="250"/>
      <c r="D1079" s="250"/>
      <c r="E1079" s="250"/>
      <c r="F1079" s="250"/>
      <c r="H1079" s="244"/>
      <c r="J1079" s="272" t="s">
        <v>4158</v>
      </c>
      <c r="K1079" s="272" t="s">
        <v>4676</v>
      </c>
      <c r="L1079" s="250" t="s">
        <v>4219</v>
      </c>
      <c r="M1079" s="272" t="s">
        <v>4134</v>
      </c>
      <c r="N1079" s="272" t="s">
        <v>4275</v>
      </c>
      <c r="O1079" s="272" t="s">
        <v>4670</v>
      </c>
      <c r="P1079" s="274">
        <v>201309</v>
      </c>
      <c r="Q1079" s="272" t="s">
        <v>4203</v>
      </c>
      <c r="R1079" s="276">
        <v>0</v>
      </c>
      <c r="S1079" s="280" t="s">
        <v>4702</v>
      </c>
      <c r="T1079" s="280" t="s">
        <v>4699</v>
      </c>
      <c r="V1079" s="244"/>
      <c r="AC1079" s="244"/>
    </row>
    <row r="1080" spans="1:29" ht="15" x14ac:dyDescent="0.25">
      <c r="A1080" s="250"/>
      <c r="B1080" s="250"/>
      <c r="C1080" s="250"/>
      <c r="D1080" s="250"/>
      <c r="E1080" s="250"/>
      <c r="F1080" s="250"/>
      <c r="H1080" s="244"/>
      <c r="J1080" s="272" t="s">
        <v>4158</v>
      </c>
      <c r="K1080" s="272" t="s">
        <v>4676</v>
      </c>
      <c r="L1080" s="250" t="s">
        <v>4219</v>
      </c>
      <c r="M1080" s="272" t="s">
        <v>4134</v>
      </c>
      <c r="N1080" s="272" t="s">
        <v>4276</v>
      </c>
      <c r="O1080" s="272" t="s">
        <v>4670</v>
      </c>
      <c r="P1080" s="274">
        <v>201309</v>
      </c>
      <c r="Q1080" s="272" t="s">
        <v>4203</v>
      </c>
      <c r="R1080" s="276">
        <v>236.36</v>
      </c>
      <c r="S1080" s="280" t="s">
        <v>4702</v>
      </c>
      <c r="T1080" s="280" t="s">
        <v>4699</v>
      </c>
      <c r="V1080" s="244"/>
      <c r="AC1080" s="244"/>
    </row>
    <row r="1081" spans="1:29" ht="15" x14ac:dyDescent="0.25">
      <c r="A1081" s="250"/>
      <c r="B1081" s="250"/>
      <c r="C1081" s="250"/>
      <c r="D1081" s="250"/>
      <c r="E1081" s="250"/>
      <c r="F1081" s="250"/>
      <c r="H1081" s="244"/>
      <c r="J1081" s="272" t="s">
        <v>4158</v>
      </c>
      <c r="K1081" s="272" t="s">
        <v>4676</v>
      </c>
      <c r="L1081" s="250" t="s">
        <v>4219</v>
      </c>
      <c r="M1081" s="272" t="s">
        <v>4134</v>
      </c>
      <c r="N1081" s="272" t="s">
        <v>4289</v>
      </c>
      <c r="O1081" s="272" t="s">
        <v>4670</v>
      </c>
      <c r="P1081" s="274">
        <v>201309</v>
      </c>
      <c r="Q1081" s="272" t="s">
        <v>4203</v>
      </c>
      <c r="R1081" s="276">
        <v>0.48</v>
      </c>
      <c r="S1081" s="280" t="s">
        <v>4702</v>
      </c>
      <c r="T1081" s="280" t="s">
        <v>4699</v>
      </c>
      <c r="V1081" s="244"/>
      <c r="AC1081" s="244"/>
    </row>
    <row r="1082" spans="1:29" ht="15" x14ac:dyDescent="0.25">
      <c r="A1082" s="250"/>
      <c r="B1082" s="250"/>
      <c r="C1082" s="250"/>
      <c r="D1082" s="250"/>
      <c r="E1082" s="250"/>
      <c r="F1082" s="250"/>
      <c r="H1082" s="244"/>
      <c r="J1082" s="272" t="s">
        <v>4158</v>
      </c>
      <c r="K1082" s="272" t="s">
        <v>4676</v>
      </c>
      <c r="L1082" s="250" t="s">
        <v>4219</v>
      </c>
      <c r="M1082" s="272" t="s">
        <v>4134</v>
      </c>
      <c r="N1082" s="272" t="s">
        <v>4290</v>
      </c>
      <c r="O1082" s="272" t="s">
        <v>4670</v>
      </c>
      <c r="P1082" s="274">
        <v>201309</v>
      </c>
      <c r="Q1082" s="272" t="s">
        <v>4203</v>
      </c>
      <c r="R1082" s="276">
        <v>1067.24</v>
      </c>
      <c r="S1082" s="280" t="s">
        <v>4702</v>
      </c>
      <c r="T1082" s="280" t="s">
        <v>4699</v>
      </c>
      <c r="V1082" s="244"/>
      <c r="AC1082" s="244"/>
    </row>
    <row r="1083" spans="1:29" ht="15" x14ac:dyDescent="0.25">
      <c r="A1083" s="250"/>
      <c r="B1083" s="250"/>
      <c r="C1083" s="250"/>
      <c r="D1083" s="250"/>
      <c r="E1083" s="250"/>
      <c r="F1083" s="250"/>
      <c r="H1083" s="244"/>
      <c r="J1083" s="272" t="s">
        <v>4158</v>
      </c>
      <c r="K1083" s="272" t="s">
        <v>4676</v>
      </c>
      <c r="L1083" s="250" t="s">
        <v>4219</v>
      </c>
      <c r="M1083" s="272" t="s">
        <v>4133</v>
      </c>
      <c r="N1083" s="272" t="s">
        <v>4253</v>
      </c>
      <c r="O1083" s="272" t="s">
        <v>4670</v>
      </c>
      <c r="P1083" s="274">
        <v>201310</v>
      </c>
      <c r="Q1083" s="272" t="s">
        <v>4203</v>
      </c>
      <c r="R1083" s="276">
        <v>367625</v>
      </c>
      <c r="S1083" s="280" t="s">
        <v>4702</v>
      </c>
      <c r="T1083" s="280" t="s">
        <v>4699</v>
      </c>
      <c r="V1083" s="244"/>
      <c r="AC1083" s="244"/>
    </row>
    <row r="1084" spans="1:29" ht="15" x14ac:dyDescent="0.25">
      <c r="A1084" s="250"/>
      <c r="B1084" s="250"/>
      <c r="C1084" s="250"/>
      <c r="D1084" s="250"/>
      <c r="E1084" s="250"/>
      <c r="F1084" s="250"/>
      <c r="H1084" s="244"/>
      <c r="J1084" s="272" t="s">
        <v>4158</v>
      </c>
      <c r="K1084" s="272" t="s">
        <v>4676</v>
      </c>
      <c r="L1084" s="250" t="s">
        <v>4219</v>
      </c>
      <c r="M1084" s="272" t="s">
        <v>4133</v>
      </c>
      <c r="N1084" s="272" t="s">
        <v>4256</v>
      </c>
      <c r="O1084" s="272" t="s">
        <v>4670</v>
      </c>
      <c r="P1084" s="274">
        <v>201310</v>
      </c>
      <c r="Q1084" s="272" t="s">
        <v>4203</v>
      </c>
      <c r="R1084" s="276">
        <v>1572.04</v>
      </c>
      <c r="S1084" s="280" t="s">
        <v>4702</v>
      </c>
      <c r="T1084" s="280" t="s">
        <v>4699</v>
      </c>
      <c r="V1084" s="244"/>
      <c r="AC1084" s="244"/>
    </row>
    <row r="1085" spans="1:29" ht="15" x14ac:dyDescent="0.25">
      <c r="A1085" s="250"/>
      <c r="B1085" s="250"/>
      <c r="C1085" s="250"/>
      <c r="D1085" s="250"/>
      <c r="E1085" s="250"/>
      <c r="F1085" s="250"/>
      <c r="H1085" s="244"/>
      <c r="J1085" s="272" t="s">
        <v>4158</v>
      </c>
      <c r="K1085" s="272" t="s">
        <v>4676</v>
      </c>
      <c r="L1085" s="250" t="s">
        <v>4219</v>
      </c>
      <c r="M1085" s="272" t="s">
        <v>4133</v>
      </c>
      <c r="N1085" s="272" t="s">
        <v>4257</v>
      </c>
      <c r="O1085" s="272" t="s">
        <v>4670</v>
      </c>
      <c r="P1085" s="274">
        <v>201310</v>
      </c>
      <c r="Q1085" s="272" t="s">
        <v>4203</v>
      </c>
      <c r="R1085" s="276">
        <v>716</v>
      </c>
      <c r="S1085" s="280" t="s">
        <v>4702</v>
      </c>
      <c r="T1085" s="280" t="s">
        <v>4699</v>
      </c>
      <c r="V1085" s="244"/>
      <c r="AC1085" s="244"/>
    </row>
    <row r="1086" spans="1:29" ht="15" x14ac:dyDescent="0.25">
      <c r="A1086" s="250"/>
      <c r="B1086" s="250"/>
      <c r="C1086" s="250"/>
      <c r="D1086" s="250"/>
      <c r="E1086" s="250"/>
      <c r="F1086" s="250"/>
      <c r="H1086" s="244"/>
      <c r="J1086" s="272" t="s">
        <v>4158</v>
      </c>
      <c r="K1086" s="272" t="s">
        <v>4676</v>
      </c>
      <c r="L1086" s="250" t="s">
        <v>4219</v>
      </c>
      <c r="M1086" s="272" t="s">
        <v>4134</v>
      </c>
      <c r="N1086" s="272" t="s">
        <v>4276</v>
      </c>
      <c r="O1086" s="272" t="s">
        <v>4670</v>
      </c>
      <c r="P1086" s="274">
        <v>201310</v>
      </c>
      <c r="Q1086" s="272" t="s">
        <v>4203</v>
      </c>
      <c r="R1086" s="276">
        <v>269.5</v>
      </c>
      <c r="S1086" s="280" t="s">
        <v>4702</v>
      </c>
      <c r="T1086" s="280" t="s">
        <v>4699</v>
      </c>
      <c r="V1086" s="244"/>
      <c r="AC1086" s="244"/>
    </row>
    <row r="1087" spans="1:29" ht="15" x14ac:dyDescent="0.25">
      <c r="A1087" s="250"/>
      <c r="B1087" s="250"/>
      <c r="C1087" s="250"/>
      <c r="D1087" s="250"/>
      <c r="E1087" s="250"/>
      <c r="F1087" s="250"/>
      <c r="H1087" s="244"/>
      <c r="J1087" s="272" t="s">
        <v>4158</v>
      </c>
      <c r="K1087" s="272" t="s">
        <v>4676</v>
      </c>
      <c r="L1087" s="250" t="s">
        <v>4219</v>
      </c>
      <c r="M1087" s="272" t="s">
        <v>4134</v>
      </c>
      <c r="N1087" s="272" t="s">
        <v>4291</v>
      </c>
      <c r="O1087" s="272" t="s">
        <v>4670</v>
      </c>
      <c r="P1087" s="274">
        <v>201310</v>
      </c>
      <c r="Q1087" s="272" t="s">
        <v>4203</v>
      </c>
      <c r="R1087" s="276">
        <v>39150</v>
      </c>
      <c r="S1087" s="280" t="s">
        <v>4702</v>
      </c>
      <c r="T1087" s="280" t="s">
        <v>4699</v>
      </c>
      <c r="V1087" s="244"/>
      <c r="AC1087" s="244"/>
    </row>
    <row r="1088" spans="1:29" ht="15" x14ac:dyDescent="0.25">
      <c r="A1088" s="250"/>
      <c r="B1088" s="250"/>
      <c r="C1088" s="250"/>
      <c r="D1088" s="250"/>
      <c r="E1088" s="250"/>
      <c r="F1088" s="250"/>
      <c r="H1088" s="244"/>
      <c r="J1088" s="272" t="s">
        <v>4158</v>
      </c>
      <c r="K1088" s="272" t="s">
        <v>4676</v>
      </c>
      <c r="L1088" s="250" t="s">
        <v>4219</v>
      </c>
      <c r="M1088" s="272" t="s">
        <v>4134</v>
      </c>
      <c r="N1088" s="272" t="s">
        <v>4299</v>
      </c>
      <c r="O1088" s="272" t="s">
        <v>4670</v>
      </c>
      <c r="P1088" s="274">
        <v>201310</v>
      </c>
      <c r="Q1088" s="272" t="s">
        <v>4203</v>
      </c>
      <c r="R1088" s="276">
        <v>3724.75</v>
      </c>
      <c r="S1088" s="280" t="s">
        <v>4702</v>
      </c>
      <c r="T1088" s="280" t="s">
        <v>4699</v>
      </c>
      <c r="V1088" s="244"/>
      <c r="AC1088" s="244"/>
    </row>
    <row r="1089" spans="1:29" ht="15" x14ac:dyDescent="0.25">
      <c r="A1089" s="250"/>
      <c r="B1089" s="250"/>
      <c r="C1089" s="250"/>
      <c r="D1089" s="250"/>
      <c r="E1089" s="250"/>
      <c r="F1089" s="250"/>
      <c r="H1089" s="244"/>
      <c r="J1089" s="272" t="s">
        <v>4158</v>
      </c>
      <c r="K1089" s="272" t="s">
        <v>4676</v>
      </c>
      <c r="L1089" s="250" t="s">
        <v>4219</v>
      </c>
      <c r="M1089" s="272" t="s">
        <v>4134</v>
      </c>
      <c r="N1089" s="272" t="s">
        <v>4300</v>
      </c>
      <c r="O1089" s="272" t="s">
        <v>4670</v>
      </c>
      <c r="P1089" s="274">
        <v>201310</v>
      </c>
      <c r="Q1089" s="272" t="s">
        <v>4203</v>
      </c>
      <c r="R1089" s="276">
        <v>1030.19</v>
      </c>
      <c r="S1089" s="280" t="s">
        <v>4702</v>
      </c>
      <c r="T1089" s="280" t="s">
        <v>4699</v>
      </c>
      <c r="V1089" s="244"/>
      <c r="AC1089" s="244"/>
    </row>
    <row r="1090" spans="1:29" ht="15" x14ac:dyDescent="0.25">
      <c r="A1090" s="250"/>
      <c r="B1090" s="250"/>
      <c r="C1090" s="250"/>
      <c r="D1090" s="250"/>
      <c r="E1090" s="250"/>
      <c r="F1090" s="250"/>
      <c r="H1090" s="244"/>
      <c r="J1090" s="272" t="s">
        <v>4158</v>
      </c>
      <c r="K1090" s="272" t="s">
        <v>4676</v>
      </c>
      <c r="L1090" s="250" t="s">
        <v>4219</v>
      </c>
      <c r="M1090" s="272" t="s">
        <v>4133</v>
      </c>
      <c r="N1090" s="272" t="s">
        <v>4253</v>
      </c>
      <c r="O1090" s="272" t="s">
        <v>4670</v>
      </c>
      <c r="P1090" s="274">
        <v>201311</v>
      </c>
      <c r="Q1090" s="272" t="s">
        <v>4203</v>
      </c>
      <c r="R1090" s="276">
        <v>209000</v>
      </c>
      <c r="S1090" s="280" t="s">
        <v>4702</v>
      </c>
      <c r="T1090" s="280" t="s">
        <v>4699</v>
      </c>
      <c r="V1090" s="244"/>
      <c r="AC1090" s="244"/>
    </row>
    <row r="1091" spans="1:29" ht="15" x14ac:dyDescent="0.25">
      <c r="A1091" s="250"/>
      <c r="B1091" s="250"/>
      <c r="C1091" s="250"/>
      <c r="D1091" s="250"/>
      <c r="E1091" s="250"/>
      <c r="F1091" s="250"/>
      <c r="H1091" s="244"/>
      <c r="J1091" s="272" t="s">
        <v>4158</v>
      </c>
      <c r="K1091" s="272" t="s">
        <v>4676</v>
      </c>
      <c r="L1091" s="250" t="s">
        <v>4219</v>
      </c>
      <c r="M1091" s="272" t="s">
        <v>4133</v>
      </c>
      <c r="N1091" s="272" t="s">
        <v>4256</v>
      </c>
      <c r="O1091" s="272" t="s">
        <v>4670</v>
      </c>
      <c r="P1091" s="274">
        <v>201311</v>
      </c>
      <c r="Q1091" s="272" t="s">
        <v>4203</v>
      </c>
      <c r="R1091" s="276">
        <v>-1572</v>
      </c>
      <c r="S1091" s="280" t="s">
        <v>4702</v>
      </c>
      <c r="T1091" s="280" t="s">
        <v>4699</v>
      </c>
      <c r="V1091" s="244"/>
      <c r="AC1091" s="244"/>
    </row>
    <row r="1092" spans="1:29" ht="15" x14ac:dyDescent="0.25">
      <c r="A1092" s="250"/>
      <c r="B1092" s="250"/>
      <c r="C1092" s="250"/>
      <c r="D1092" s="250"/>
      <c r="E1092" s="250"/>
      <c r="F1092" s="250"/>
      <c r="H1092" s="244"/>
      <c r="J1092" s="272" t="s">
        <v>4158</v>
      </c>
      <c r="K1092" s="272" t="s">
        <v>4676</v>
      </c>
      <c r="L1092" s="250" t="s">
        <v>4219</v>
      </c>
      <c r="M1092" s="272" t="s">
        <v>4133</v>
      </c>
      <c r="N1092" s="272" t="s">
        <v>4257</v>
      </c>
      <c r="O1092" s="272" t="s">
        <v>4670</v>
      </c>
      <c r="P1092" s="274">
        <v>201311</v>
      </c>
      <c r="Q1092" s="272" t="s">
        <v>4203</v>
      </c>
      <c r="R1092" s="276">
        <v>376.45</v>
      </c>
      <c r="S1092" s="280" t="s">
        <v>4702</v>
      </c>
      <c r="T1092" s="280" t="s">
        <v>4699</v>
      </c>
      <c r="V1092" s="244"/>
      <c r="AC1092" s="244"/>
    </row>
    <row r="1093" spans="1:29" ht="15" x14ac:dyDescent="0.25">
      <c r="A1093" s="250"/>
      <c r="B1093" s="250"/>
      <c r="C1093" s="250"/>
      <c r="D1093" s="250"/>
      <c r="E1093" s="250"/>
      <c r="F1093" s="250"/>
      <c r="H1093" s="244"/>
      <c r="J1093" s="272" t="s">
        <v>4158</v>
      </c>
      <c r="K1093" s="272" t="s">
        <v>4676</v>
      </c>
      <c r="L1093" s="250" t="s">
        <v>4219</v>
      </c>
      <c r="M1093" s="272" t="s">
        <v>4134</v>
      </c>
      <c r="N1093" s="272" t="s">
        <v>4297</v>
      </c>
      <c r="O1093" s="272" t="s">
        <v>4670</v>
      </c>
      <c r="P1093" s="274">
        <v>201311</v>
      </c>
      <c r="Q1093" s="272" t="s">
        <v>4203</v>
      </c>
      <c r="R1093" s="276">
        <v>358.24</v>
      </c>
      <c r="S1093" s="280" t="s">
        <v>4702</v>
      </c>
      <c r="T1093" s="280" t="s">
        <v>4699</v>
      </c>
      <c r="V1093" s="244"/>
      <c r="AC1093" s="244"/>
    </row>
    <row r="1094" spans="1:29" ht="15" x14ac:dyDescent="0.25">
      <c r="A1094" s="250"/>
      <c r="B1094" s="250"/>
      <c r="C1094" s="250"/>
      <c r="D1094" s="250"/>
      <c r="E1094" s="250"/>
      <c r="F1094" s="250"/>
      <c r="H1094" s="244"/>
      <c r="J1094" s="272" t="s">
        <v>4158</v>
      </c>
      <c r="K1094" s="272" t="s">
        <v>4676</v>
      </c>
      <c r="L1094" s="250" t="s">
        <v>4219</v>
      </c>
      <c r="M1094" s="272" t="s">
        <v>4134</v>
      </c>
      <c r="N1094" s="272" t="s">
        <v>4298</v>
      </c>
      <c r="O1094" s="272" t="s">
        <v>4670</v>
      </c>
      <c r="P1094" s="274">
        <v>201311</v>
      </c>
      <c r="Q1094" s="272" t="s">
        <v>4203</v>
      </c>
      <c r="R1094" s="276">
        <v>2011</v>
      </c>
      <c r="S1094" s="280" t="s">
        <v>4702</v>
      </c>
      <c r="T1094" s="280" t="s">
        <v>4699</v>
      </c>
      <c r="V1094" s="244"/>
      <c r="AC1094" s="244"/>
    </row>
    <row r="1095" spans="1:29" ht="15" x14ac:dyDescent="0.25">
      <c r="A1095" s="250"/>
      <c r="B1095" s="250"/>
      <c r="C1095" s="250"/>
      <c r="D1095" s="250"/>
      <c r="E1095" s="250"/>
      <c r="F1095" s="250"/>
      <c r="H1095" s="244"/>
      <c r="J1095" s="272" t="s">
        <v>4158</v>
      </c>
      <c r="K1095" s="272" t="s">
        <v>4676</v>
      </c>
      <c r="L1095" s="250" t="s">
        <v>4219</v>
      </c>
      <c r="M1095" s="272" t="s">
        <v>4133</v>
      </c>
      <c r="N1095" s="272" t="s">
        <v>4253</v>
      </c>
      <c r="O1095" s="272" t="s">
        <v>4670</v>
      </c>
      <c r="P1095" s="274">
        <v>201312</v>
      </c>
      <c r="Q1095" s="272" t="s">
        <v>4203</v>
      </c>
      <c r="R1095" s="276">
        <v>298175</v>
      </c>
      <c r="S1095" s="280" t="s">
        <v>4702</v>
      </c>
      <c r="T1095" s="280" t="s">
        <v>4699</v>
      </c>
      <c r="V1095" s="244"/>
      <c r="AC1095" s="244"/>
    </row>
    <row r="1096" spans="1:29" ht="15" x14ac:dyDescent="0.25">
      <c r="A1096" s="250"/>
      <c r="B1096" s="250"/>
      <c r="C1096" s="250"/>
      <c r="D1096" s="250"/>
      <c r="E1096" s="250"/>
      <c r="F1096" s="250"/>
      <c r="H1096" s="244"/>
      <c r="J1096" s="272" t="s">
        <v>4158</v>
      </c>
      <c r="K1096" s="272" t="s">
        <v>4676</v>
      </c>
      <c r="L1096" s="250" t="s">
        <v>4219</v>
      </c>
      <c r="M1096" s="272" t="s">
        <v>4134</v>
      </c>
      <c r="N1096" s="272" t="s">
        <v>4298</v>
      </c>
      <c r="O1096" s="272" t="s">
        <v>4670</v>
      </c>
      <c r="P1096" s="274">
        <v>201312</v>
      </c>
      <c r="Q1096" s="272" t="s">
        <v>4203</v>
      </c>
      <c r="R1096" s="276">
        <v>-0.34</v>
      </c>
      <c r="S1096" s="280" t="s">
        <v>4702</v>
      </c>
      <c r="T1096" s="280" t="s">
        <v>4699</v>
      </c>
      <c r="V1096" s="244"/>
      <c r="AC1096" s="244"/>
    </row>
    <row r="1097" spans="1:29" ht="15" x14ac:dyDescent="0.25">
      <c r="A1097" s="250"/>
      <c r="B1097" s="250"/>
      <c r="C1097" s="250"/>
      <c r="D1097" s="250"/>
      <c r="E1097" s="250"/>
      <c r="F1097" s="250"/>
      <c r="H1097" s="244"/>
      <c r="J1097" s="272" t="s">
        <v>4158</v>
      </c>
      <c r="K1097" s="272" t="s">
        <v>4676</v>
      </c>
      <c r="L1097" s="250" t="s">
        <v>4219</v>
      </c>
      <c r="M1097" s="272" t="s">
        <v>4134</v>
      </c>
      <c r="N1097" s="272" t="s">
        <v>4301</v>
      </c>
      <c r="O1097" s="272" t="s">
        <v>4670</v>
      </c>
      <c r="P1097" s="274">
        <v>201312</v>
      </c>
      <c r="Q1097" s="272" t="s">
        <v>4203</v>
      </c>
      <c r="R1097" s="276">
        <v>1671</v>
      </c>
      <c r="S1097" s="280" t="s">
        <v>4702</v>
      </c>
      <c r="T1097" s="280" t="s">
        <v>4699</v>
      </c>
      <c r="V1097" s="244"/>
      <c r="AC1097" s="244"/>
    </row>
    <row r="1098" spans="1:29" ht="15" x14ac:dyDescent="0.25">
      <c r="A1098" s="250"/>
      <c r="B1098" s="250"/>
      <c r="C1098" s="250"/>
      <c r="D1098" s="250"/>
      <c r="E1098" s="250"/>
      <c r="F1098" s="250"/>
      <c r="H1098" s="244"/>
      <c r="J1098" s="272" t="s">
        <v>4158</v>
      </c>
      <c r="K1098" s="272" t="s">
        <v>4676</v>
      </c>
      <c r="L1098" s="250" t="s">
        <v>4219</v>
      </c>
      <c r="M1098" s="272" t="s">
        <v>4134</v>
      </c>
      <c r="N1098" s="272" t="s">
        <v>4302</v>
      </c>
      <c r="O1098" s="272" t="s">
        <v>4670</v>
      </c>
      <c r="P1098" s="274">
        <v>201312</v>
      </c>
      <c r="Q1098" s="272" t="s">
        <v>4203</v>
      </c>
      <c r="R1098" s="276">
        <v>875</v>
      </c>
      <c r="S1098" s="280" t="s">
        <v>4702</v>
      </c>
      <c r="T1098" s="280" t="s">
        <v>4699</v>
      </c>
      <c r="V1098" s="244"/>
      <c r="AC1098" s="244"/>
    </row>
    <row r="1099" spans="1:29" ht="15" x14ac:dyDescent="0.25">
      <c r="A1099" s="250"/>
      <c r="B1099" s="250"/>
      <c r="C1099" s="250"/>
      <c r="D1099" s="250"/>
      <c r="E1099" s="250"/>
      <c r="F1099" s="250"/>
      <c r="H1099" s="244"/>
      <c r="J1099" s="272" t="s">
        <v>4158</v>
      </c>
      <c r="K1099" s="272" t="s">
        <v>4676</v>
      </c>
      <c r="L1099" s="250" t="s">
        <v>4219</v>
      </c>
      <c r="M1099" s="272" t="s">
        <v>4134</v>
      </c>
      <c r="N1099" s="272" t="s">
        <v>4303</v>
      </c>
      <c r="O1099" s="272" t="s">
        <v>4670</v>
      </c>
      <c r="P1099" s="274">
        <v>201312</v>
      </c>
      <c r="Q1099" s="272" t="s">
        <v>4203</v>
      </c>
      <c r="R1099" s="276">
        <v>10927</v>
      </c>
      <c r="S1099" s="280" t="s">
        <v>4702</v>
      </c>
      <c r="T1099" s="280" t="s">
        <v>4699</v>
      </c>
      <c r="V1099" s="244"/>
      <c r="AC1099" s="244"/>
    </row>
    <row r="1100" spans="1:29" ht="15" x14ac:dyDescent="0.25">
      <c r="A1100" s="250"/>
      <c r="B1100" s="250"/>
      <c r="C1100" s="250"/>
      <c r="D1100" s="250"/>
      <c r="E1100" s="250"/>
      <c r="F1100" s="250"/>
      <c r="H1100" s="244"/>
      <c r="J1100" s="272" t="s">
        <v>4158</v>
      </c>
      <c r="K1100" s="272" t="s">
        <v>4676</v>
      </c>
      <c r="L1100" s="250" t="s">
        <v>4219</v>
      </c>
      <c r="M1100" s="272" t="s">
        <v>4133</v>
      </c>
      <c r="N1100" s="272" t="s">
        <v>4253</v>
      </c>
      <c r="O1100" s="272" t="s">
        <v>4670</v>
      </c>
      <c r="P1100" s="274">
        <v>201401</v>
      </c>
      <c r="Q1100" s="272" t="s">
        <v>4203</v>
      </c>
      <c r="R1100" s="276">
        <v>193500</v>
      </c>
      <c r="S1100" s="280" t="s">
        <v>4702</v>
      </c>
      <c r="T1100" s="280" t="s">
        <v>4699</v>
      </c>
      <c r="V1100" s="244"/>
      <c r="AC1100" s="244"/>
    </row>
    <row r="1101" spans="1:29" ht="15" x14ac:dyDescent="0.25">
      <c r="A1101" s="250"/>
      <c r="B1101" s="250"/>
      <c r="C1101" s="250"/>
      <c r="D1101" s="250"/>
      <c r="E1101" s="250"/>
      <c r="F1101" s="250"/>
      <c r="H1101" s="244"/>
      <c r="J1101" s="272" t="s">
        <v>4158</v>
      </c>
      <c r="K1101" s="272" t="s">
        <v>4676</v>
      </c>
      <c r="L1101" s="250" t="s">
        <v>4219</v>
      </c>
      <c r="M1101" s="272" t="s">
        <v>4134</v>
      </c>
      <c r="N1101" s="272" t="s">
        <v>4301</v>
      </c>
      <c r="O1101" s="272" t="s">
        <v>4670</v>
      </c>
      <c r="P1101" s="274">
        <v>201401</v>
      </c>
      <c r="Q1101" s="272" t="s">
        <v>4203</v>
      </c>
      <c r="R1101" s="276">
        <v>-0.36</v>
      </c>
      <c r="S1101" s="280" t="s">
        <v>4702</v>
      </c>
      <c r="T1101" s="280" t="s">
        <v>4699</v>
      </c>
      <c r="V1101" s="244"/>
      <c r="AC1101" s="244"/>
    </row>
    <row r="1102" spans="1:29" ht="15" x14ac:dyDescent="0.25">
      <c r="A1102" s="250"/>
      <c r="B1102" s="250"/>
      <c r="C1102" s="250"/>
      <c r="D1102" s="250"/>
      <c r="E1102" s="250"/>
      <c r="F1102" s="250"/>
      <c r="H1102" s="244"/>
      <c r="J1102" s="272" t="s">
        <v>4158</v>
      </c>
      <c r="K1102" s="272" t="s">
        <v>4676</v>
      </c>
      <c r="L1102" s="250" t="s">
        <v>4219</v>
      </c>
      <c r="M1102" s="272" t="s">
        <v>4134</v>
      </c>
      <c r="N1102" s="272" t="s">
        <v>4302</v>
      </c>
      <c r="O1102" s="272" t="s">
        <v>4670</v>
      </c>
      <c r="P1102" s="274">
        <v>201401</v>
      </c>
      <c r="Q1102" s="272" t="s">
        <v>4203</v>
      </c>
      <c r="R1102" s="276">
        <v>0</v>
      </c>
      <c r="S1102" s="280" t="s">
        <v>4702</v>
      </c>
      <c r="T1102" s="280" t="s">
        <v>4699</v>
      </c>
      <c r="V1102" s="244"/>
      <c r="AC1102" s="244"/>
    </row>
    <row r="1103" spans="1:29" ht="15" x14ac:dyDescent="0.25">
      <c r="A1103" s="250"/>
      <c r="B1103" s="250"/>
      <c r="C1103" s="250"/>
      <c r="D1103" s="250"/>
      <c r="E1103" s="250"/>
      <c r="F1103" s="250"/>
      <c r="H1103" s="244"/>
      <c r="J1103" s="272" t="s">
        <v>4158</v>
      </c>
      <c r="K1103" s="272" t="s">
        <v>4676</v>
      </c>
      <c r="L1103" s="250" t="s">
        <v>4219</v>
      </c>
      <c r="M1103" s="272" t="s">
        <v>4139</v>
      </c>
      <c r="N1103" s="272" t="s">
        <v>4305</v>
      </c>
      <c r="O1103" s="272" t="s">
        <v>4670</v>
      </c>
      <c r="P1103" s="274">
        <v>201401</v>
      </c>
      <c r="Q1103" s="272" t="s">
        <v>4203</v>
      </c>
      <c r="R1103" s="276">
        <v>3896.52</v>
      </c>
      <c r="S1103" s="280" t="s">
        <v>4702</v>
      </c>
      <c r="T1103" s="280" t="s">
        <v>4699</v>
      </c>
      <c r="V1103" s="244"/>
      <c r="AC1103" s="244"/>
    </row>
    <row r="1104" spans="1:29" ht="15" x14ac:dyDescent="0.25">
      <c r="A1104" s="250"/>
      <c r="B1104" s="250"/>
      <c r="C1104" s="250"/>
      <c r="D1104" s="250"/>
      <c r="E1104" s="250"/>
      <c r="F1104" s="250"/>
      <c r="H1104" s="244"/>
      <c r="J1104" s="272" t="s">
        <v>4158</v>
      </c>
      <c r="K1104" s="272" t="s">
        <v>4676</v>
      </c>
      <c r="L1104" s="250" t="s">
        <v>4219</v>
      </c>
      <c r="M1104" s="272" t="s">
        <v>4133</v>
      </c>
      <c r="N1104" s="272" t="s">
        <v>4253</v>
      </c>
      <c r="O1104" s="272" t="s">
        <v>4670</v>
      </c>
      <c r="P1104" s="274">
        <v>201402</v>
      </c>
      <c r="Q1104" s="272" t="s">
        <v>4203</v>
      </c>
      <c r="R1104" s="276">
        <v>152598.88</v>
      </c>
      <c r="S1104" s="280" t="s">
        <v>4702</v>
      </c>
      <c r="T1104" s="280" t="s">
        <v>4699</v>
      </c>
      <c r="V1104" s="244"/>
      <c r="AC1104" s="244"/>
    </row>
    <row r="1105" spans="1:29" ht="15" x14ac:dyDescent="0.25">
      <c r="A1105" s="250"/>
      <c r="B1105" s="250"/>
      <c r="C1105" s="250"/>
      <c r="D1105" s="250"/>
      <c r="E1105" s="250"/>
      <c r="F1105" s="250"/>
      <c r="H1105" s="244"/>
      <c r="J1105" s="272" t="s">
        <v>4158</v>
      </c>
      <c r="K1105" s="272" t="s">
        <v>4676</v>
      </c>
      <c r="L1105" s="250" t="s">
        <v>4219</v>
      </c>
      <c r="M1105" s="272" t="s">
        <v>4139</v>
      </c>
      <c r="N1105" s="272" t="s">
        <v>4305</v>
      </c>
      <c r="O1105" s="272" t="s">
        <v>4670</v>
      </c>
      <c r="P1105" s="274">
        <v>201402</v>
      </c>
      <c r="Q1105" s="272" t="s">
        <v>4203</v>
      </c>
      <c r="R1105" s="276">
        <v>2525</v>
      </c>
      <c r="S1105" s="280" t="s">
        <v>4702</v>
      </c>
      <c r="T1105" s="280" t="s">
        <v>4699</v>
      </c>
      <c r="V1105" s="244"/>
      <c r="AC1105" s="244"/>
    </row>
    <row r="1106" spans="1:29" ht="15" x14ac:dyDescent="0.25">
      <c r="A1106" s="250"/>
      <c r="B1106" s="250"/>
      <c r="C1106" s="250"/>
      <c r="D1106" s="250"/>
      <c r="E1106" s="250"/>
      <c r="F1106" s="250"/>
      <c r="H1106" s="244"/>
      <c r="J1106" s="272" t="s">
        <v>4158</v>
      </c>
      <c r="K1106" s="272" t="s">
        <v>4676</v>
      </c>
      <c r="L1106" s="250" t="s">
        <v>4219</v>
      </c>
      <c r="M1106" s="272" t="s">
        <v>4139</v>
      </c>
      <c r="N1106" s="272" t="s">
        <v>4306</v>
      </c>
      <c r="O1106" s="272" t="s">
        <v>4670</v>
      </c>
      <c r="P1106" s="274">
        <v>201402</v>
      </c>
      <c r="Q1106" s="272" t="s">
        <v>4203</v>
      </c>
      <c r="R1106" s="276">
        <v>8777.52</v>
      </c>
      <c r="S1106" s="280" t="s">
        <v>4702</v>
      </c>
      <c r="T1106" s="280" t="s">
        <v>4699</v>
      </c>
      <c r="V1106" s="244"/>
      <c r="AC1106" s="244"/>
    </row>
    <row r="1107" spans="1:29" ht="15" x14ac:dyDescent="0.25">
      <c r="A1107" s="250"/>
      <c r="B1107" s="250"/>
      <c r="C1107" s="250"/>
      <c r="D1107" s="250"/>
      <c r="E1107" s="250"/>
      <c r="F1107" s="250"/>
      <c r="H1107" s="244"/>
      <c r="J1107" s="272" t="s">
        <v>4158</v>
      </c>
      <c r="K1107" s="272" t="s">
        <v>4676</v>
      </c>
      <c r="L1107" s="250" t="s">
        <v>4219</v>
      </c>
      <c r="M1107" s="272" t="s">
        <v>4139</v>
      </c>
      <c r="N1107" s="272" t="s">
        <v>4307</v>
      </c>
      <c r="O1107" s="272" t="s">
        <v>4670</v>
      </c>
      <c r="P1107" s="274">
        <v>201402</v>
      </c>
      <c r="Q1107" s="272" t="s">
        <v>4203</v>
      </c>
      <c r="R1107" s="276">
        <v>753.75</v>
      </c>
      <c r="S1107" s="280" t="s">
        <v>4702</v>
      </c>
      <c r="T1107" s="280" t="s">
        <v>4699</v>
      </c>
      <c r="V1107" s="244"/>
      <c r="AC1107" s="244"/>
    </row>
    <row r="1108" spans="1:29" ht="15" x14ac:dyDescent="0.25">
      <c r="A1108" s="250"/>
      <c r="B1108" s="250"/>
      <c r="C1108" s="250"/>
      <c r="D1108" s="250"/>
      <c r="E1108" s="250"/>
      <c r="F1108" s="250"/>
      <c r="H1108" s="244"/>
      <c r="J1108" s="272" t="s">
        <v>4158</v>
      </c>
      <c r="K1108" s="272" t="s">
        <v>4676</v>
      </c>
      <c r="L1108" s="250" t="s">
        <v>4219</v>
      </c>
      <c r="M1108" s="272" t="s">
        <v>4139</v>
      </c>
      <c r="N1108" s="272" t="s">
        <v>4308</v>
      </c>
      <c r="O1108" s="272" t="s">
        <v>4670</v>
      </c>
      <c r="P1108" s="274">
        <v>201402</v>
      </c>
      <c r="Q1108" s="272" t="s">
        <v>4203</v>
      </c>
      <c r="R1108" s="276">
        <v>9210</v>
      </c>
      <c r="S1108" s="280" t="s">
        <v>4702</v>
      </c>
      <c r="T1108" s="280" t="s">
        <v>4699</v>
      </c>
      <c r="V1108" s="244"/>
      <c r="AC1108" s="244"/>
    </row>
    <row r="1109" spans="1:29" ht="15" x14ac:dyDescent="0.25">
      <c r="A1109" s="250"/>
      <c r="B1109" s="250"/>
      <c r="C1109" s="250"/>
      <c r="D1109" s="250"/>
      <c r="E1109" s="250"/>
      <c r="F1109" s="250"/>
      <c r="H1109" s="244"/>
      <c r="J1109" s="272" t="s">
        <v>4158</v>
      </c>
      <c r="K1109" s="272" t="s">
        <v>4676</v>
      </c>
      <c r="L1109" s="250" t="s">
        <v>4219</v>
      </c>
      <c r="M1109" s="272" t="s">
        <v>4139</v>
      </c>
      <c r="N1109" s="272" t="s">
        <v>4309</v>
      </c>
      <c r="O1109" s="272" t="s">
        <v>4670</v>
      </c>
      <c r="P1109" s="274">
        <v>201402</v>
      </c>
      <c r="Q1109" s="272" t="s">
        <v>4203</v>
      </c>
      <c r="R1109" s="276">
        <v>3948</v>
      </c>
      <c r="S1109" s="280" t="s">
        <v>4702</v>
      </c>
      <c r="T1109" s="280" t="s">
        <v>4699</v>
      </c>
      <c r="V1109" s="244"/>
      <c r="AC1109" s="244"/>
    </row>
    <row r="1110" spans="1:29" ht="15" x14ac:dyDescent="0.25">
      <c r="A1110" s="250"/>
      <c r="B1110" s="250"/>
      <c r="C1110" s="250"/>
      <c r="D1110" s="250"/>
      <c r="E1110" s="250"/>
      <c r="F1110" s="250"/>
      <c r="H1110" s="244"/>
      <c r="J1110" s="272" t="s">
        <v>4158</v>
      </c>
      <c r="K1110" s="272" t="s">
        <v>4676</v>
      </c>
      <c r="L1110" s="250" t="s">
        <v>4219</v>
      </c>
      <c r="M1110" s="272" t="s">
        <v>4139</v>
      </c>
      <c r="N1110" s="272" t="s">
        <v>4315</v>
      </c>
      <c r="O1110" s="272" t="s">
        <v>4670</v>
      </c>
      <c r="P1110" s="274">
        <v>201402</v>
      </c>
      <c r="Q1110" s="272" t="s">
        <v>4203</v>
      </c>
      <c r="R1110" s="276">
        <v>1519</v>
      </c>
      <c r="S1110" s="280" t="s">
        <v>4702</v>
      </c>
      <c r="T1110" s="280" t="s">
        <v>4699</v>
      </c>
      <c r="V1110" s="244"/>
      <c r="AC1110" s="244"/>
    </row>
    <row r="1111" spans="1:29" ht="15" x14ac:dyDescent="0.25">
      <c r="A1111" s="250"/>
      <c r="B1111" s="250"/>
      <c r="C1111" s="250"/>
      <c r="D1111" s="250"/>
      <c r="E1111" s="250"/>
      <c r="F1111" s="250"/>
      <c r="H1111" s="244"/>
      <c r="J1111" s="272" t="s">
        <v>4158</v>
      </c>
      <c r="K1111" s="272" t="s">
        <v>4676</v>
      </c>
      <c r="L1111" s="250" t="s">
        <v>4219</v>
      </c>
      <c r="M1111" s="272" t="s">
        <v>4133</v>
      </c>
      <c r="N1111" s="272" t="s">
        <v>4253</v>
      </c>
      <c r="O1111" s="272" t="s">
        <v>4670</v>
      </c>
      <c r="P1111" s="274">
        <v>201403</v>
      </c>
      <c r="Q1111" s="272" t="s">
        <v>4203</v>
      </c>
      <c r="R1111" s="276">
        <v>187200.4</v>
      </c>
      <c r="S1111" s="280" t="s">
        <v>4702</v>
      </c>
      <c r="T1111" s="280" t="s">
        <v>4699</v>
      </c>
      <c r="V1111" s="244"/>
      <c r="AC1111" s="244"/>
    </row>
    <row r="1112" spans="1:29" ht="15" x14ac:dyDescent="0.25">
      <c r="A1112" s="250"/>
      <c r="B1112" s="250"/>
      <c r="C1112" s="250"/>
      <c r="D1112" s="250"/>
      <c r="E1112" s="250"/>
      <c r="F1112" s="250"/>
      <c r="H1112" s="244"/>
      <c r="J1112" s="272" t="s">
        <v>4158</v>
      </c>
      <c r="K1112" s="272" t="s">
        <v>4676</v>
      </c>
      <c r="L1112" s="250" t="s">
        <v>4219</v>
      </c>
      <c r="M1112" s="272" t="s">
        <v>4139</v>
      </c>
      <c r="N1112" s="272" t="s">
        <v>4305</v>
      </c>
      <c r="O1112" s="272" t="s">
        <v>4670</v>
      </c>
      <c r="P1112" s="274">
        <v>201403</v>
      </c>
      <c r="Q1112" s="272" t="s">
        <v>4203</v>
      </c>
      <c r="R1112" s="276">
        <v>2919.11</v>
      </c>
      <c r="S1112" s="280" t="s">
        <v>4702</v>
      </c>
      <c r="T1112" s="280" t="s">
        <v>4699</v>
      </c>
      <c r="V1112" s="244"/>
      <c r="AC1112" s="244"/>
    </row>
    <row r="1113" spans="1:29" ht="15" x14ac:dyDescent="0.25">
      <c r="A1113" s="250"/>
      <c r="B1113" s="250"/>
      <c r="C1113" s="250"/>
      <c r="D1113" s="250"/>
      <c r="E1113" s="250"/>
      <c r="F1113" s="250"/>
      <c r="H1113" s="244"/>
      <c r="J1113" s="272" t="s">
        <v>4158</v>
      </c>
      <c r="K1113" s="272" t="s">
        <v>4676</v>
      </c>
      <c r="L1113" s="250" t="s">
        <v>4219</v>
      </c>
      <c r="M1113" s="272" t="s">
        <v>4139</v>
      </c>
      <c r="N1113" s="272" t="s">
        <v>4307</v>
      </c>
      <c r="O1113" s="272" t="s">
        <v>4670</v>
      </c>
      <c r="P1113" s="274">
        <v>201403</v>
      </c>
      <c r="Q1113" s="272" t="s">
        <v>4203</v>
      </c>
      <c r="R1113" s="276">
        <v>14450</v>
      </c>
      <c r="S1113" s="280" t="s">
        <v>4702</v>
      </c>
      <c r="T1113" s="280" t="s">
        <v>4699</v>
      </c>
      <c r="V1113" s="244"/>
      <c r="AC1113" s="244"/>
    </row>
    <row r="1114" spans="1:29" ht="15" x14ac:dyDescent="0.25">
      <c r="A1114" s="250"/>
      <c r="B1114" s="250"/>
      <c r="C1114" s="250"/>
      <c r="D1114" s="250"/>
      <c r="E1114" s="250"/>
      <c r="F1114" s="250"/>
      <c r="H1114" s="244"/>
      <c r="J1114" s="272" t="s">
        <v>4158</v>
      </c>
      <c r="K1114" s="272" t="s">
        <v>4676</v>
      </c>
      <c r="L1114" s="250" t="s">
        <v>4219</v>
      </c>
      <c r="M1114" s="272" t="s">
        <v>4139</v>
      </c>
      <c r="N1114" s="272" t="s">
        <v>4308</v>
      </c>
      <c r="O1114" s="272" t="s">
        <v>4670</v>
      </c>
      <c r="P1114" s="274">
        <v>201403</v>
      </c>
      <c r="Q1114" s="272" t="s">
        <v>4203</v>
      </c>
      <c r="R1114" s="276">
        <v>2726</v>
      </c>
      <c r="S1114" s="280" t="s">
        <v>4702</v>
      </c>
      <c r="T1114" s="280" t="s">
        <v>4699</v>
      </c>
      <c r="V1114" s="244"/>
      <c r="AC1114" s="244"/>
    </row>
    <row r="1115" spans="1:29" ht="15" x14ac:dyDescent="0.25">
      <c r="A1115" s="250"/>
      <c r="B1115" s="250"/>
      <c r="C1115" s="250"/>
      <c r="D1115" s="250"/>
      <c r="E1115" s="250"/>
      <c r="F1115" s="250"/>
      <c r="H1115" s="244"/>
      <c r="J1115" s="272" t="s">
        <v>4158</v>
      </c>
      <c r="K1115" s="272" t="s">
        <v>4676</v>
      </c>
      <c r="L1115" s="250" t="s">
        <v>4219</v>
      </c>
      <c r="M1115" s="272" t="s">
        <v>4139</v>
      </c>
      <c r="N1115" s="272" t="s">
        <v>4309</v>
      </c>
      <c r="O1115" s="272" t="s">
        <v>4670</v>
      </c>
      <c r="P1115" s="274">
        <v>201403</v>
      </c>
      <c r="Q1115" s="272" t="s">
        <v>4203</v>
      </c>
      <c r="R1115" s="276">
        <v>0.2</v>
      </c>
      <c r="S1115" s="280" t="s">
        <v>4702</v>
      </c>
      <c r="T1115" s="280" t="s">
        <v>4699</v>
      </c>
      <c r="V1115" s="244"/>
      <c r="AC1115" s="244"/>
    </row>
    <row r="1116" spans="1:29" ht="15" x14ac:dyDescent="0.25">
      <c r="A1116" s="250"/>
      <c r="B1116" s="250"/>
      <c r="C1116" s="250"/>
      <c r="D1116" s="250"/>
      <c r="E1116" s="250"/>
      <c r="F1116" s="250"/>
      <c r="H1116" s="244"/>
      <c r="J1116" s="272" t="s">
        <v>4158</v>
      </c>
      <c r="K1116" s="272" t="s">
        <v>4676</v>
      </c>
      <c r="L1116" s="250" t="s">
        <v>4219</v>
      </c>
      <c r="M1116" s="272" t="s">
        <v>4139</v>
      </c>
      <c r="N1116" s="272" t="s">
        <v>4312</v>
      </c>
      <c r="O1116" s="272" t="s">
        <v>4670</v>
      </c>
      <c r="P1116" s="274">
        <v>201403</v>
      </c>
      <c r="Q1116" s="272" t="s">
        <v>4203</v>
      </c>
      <c r="R1116" s="276">
        <v>4028.94</v>
      </c>
      <c r="S1116" s="280" t="s">
        <v>4702</v>
      </c>
      <c r="T1116" s="280" t="s">
        <v>4699</v>
      </c>
      <c r="V1116" s="244"/>
      <c r="AC1116" s="244"/>
    </row>
    <row r="1117" spans="1:29" ht="15" x14ac:dyDescent="0.25">
      <c r="A1117" s="250"/>
      <c r="B1117" s="250"/>
      <c r="C1117" s="250"/>
      <c r="D1117" s="250"/>
      <c r="E1117" s="250"/>
      <c r="F1117" s="250"/>
      <c r="H1117" s="244"/>
      <c r="J1117" s="272" t="s">
        <v>4158</v>
      </c>
      <c r="K1117" s="272" t="s">
        <v>4676</v>
      </c>
      <c r="L1117" s="250" t="s">
        <v>4219</v>
      </c>
      <c r="M1117" s="272" t="s">
        <v>4139</v>
      </c>
      <c r="N1117" s="272" t="s">
        <v>4314</v>
      </c>
      <c r="O1117" s="272" t="s">
        <v>4670</v>
      </c>
      <c r="P1117" s="274">
        <v>201403</v>
      </c>
      <c r="Q1117" s="272" t="s">
        <v>4203</v>
      </c>
      <c r="R1117" s="276">
        <v>1768</v>
      </c>
      <c r="S1117" s="280" t="s">
        <v>4702</v>
      </c>
      <c r="T1117" s="280" t="s">
        <v>4699</v>
      </c>
      <c r="V1117" s="244"/>
      <c r="AC1117" s="244"/>
    </row>
    <row r="1118" spans="1:29" ht="15" x14ac:dyDescent="0.25">
      <c r="A1118" s="250"/>
      <c r="B1118" s="250"/>
      <c r="C1118" s="250"/>
      <c r="D1118" s="250"/>
      <c r="E1118" s="250"/>
      <c r="F1118" s="250"/>
      <c r="H1118" s="244"/>
      <c r="J1118" s="272" t="s">
        <v>4158</v>
      </c>
      <c r="K1118" s="272" t="s">
        <v>4676</v>
      </c>
      <c r="L1118" s="250" t="s">
        <v>4219</v>
      </c>
      <c r="M1118" s="272" t="s">
        <v>4139</v>
      </c>
      <c r="N1118" s="272" t="s">
        <v>4315</v>
      </c>
      <c r="O1118" s="272" t="s">
        <v>4670</v>
      </c>
      <c r="P1118" s="274">
        <v>201403</v>
      </c>
      <c r="Q1118" s="272" t="s">
        <v>4203</v>
      </c>
      <c r="R1118" s="276">
        <v>8383.41</v>
      </c>
      <c r="S1118" s="280" t="s">
        <v>4702</v>
      </c>
      <c r="T1118" s="280" t="s">
        <v>4699</v>
      </c>
      <c r="V1118" s="244"/>
      <c r="AC1118" s="244"/>
    </row>
    <row r="1119" spans="1:29" ht="15" x14ac:dyDescent="0.25">
      <c r="A1119" s="250"/>
      <c r="B1119" s="250"/>
      <c r="C1119" s="250"/>
      <c r="D1119" s="250"/>
      <c r="E1119" s="250"/>
      <c r="F1119" s="250"/>
      <c r="H1119" s="244"/>
      <c r="J1119" s="272" t="s">
        <v>4158</v>
      </c>
      <c r="K1119" s="272" t="s">
        <v>4676</v>
      </c>
      <c r="L1119" s="250" t="s">
        <v>4219</v>
      </c>
      <c r="M1119" s="272" t="s">
        <v>4139</v>
      </c>
      <c r="N1119" s="272" t="s">
        <v>4316</v>
      </c>
      <c r="O1119" s="272" t="s">
        <v>4670</v>
      </c>
      <c r="P1119" s="274">
        <v>201403</v>
      </c>
      <c r="Q1119" s="272" t="s">
        <v>4203</v>
      </c>
      <c r="R1119" s="276">
        <v>931.04</v>
      </c>
      <c r="S1119" s="280" t="s">
        <v>4702</v>
      </c>
      <c r="T1119" s="280" t="s">
        <v>4699</v>
      </c>
      <c r="V1119" s="244"/>
      <c r="AC1119" s="244"/>
    </row>
    <row r="1120" spans="1:29" ht="15" x14ac:dyDescent="0.25">
      <c r="A1120" s="250"/>
      <c r="B1120" s="250"/>
      <c r="C1120" s="250"/>
      <c r="D1120" s="250"/>
      <c r="E1120" s="250"/>
      <c r="F1120" s="250"/>
      <c r="H1120" s="244"/>
      <c r="J1120" s="272" t="s">
        <v>4158</v>
      </c>
      <c r="K1120" s="272" t="s">
        <v>4676</v>
      </c>
      <c r="L1120" s="250" t="s">
        <v>4219</v>
      </c>
      <c r="M1120" s="272" t="s">
        <v>4140</v>
      </c>
      <c r="N1120" s="272" t="s">
        <v>4339</v>
      </c>
      <c r="O1120" s="272" t="s">
        <v>4670</v>
      </c>
      <c r="P1120" s="274">
        <v>201403</v>
      </c>
      <c r="Q1120" s="272" t="s">
        <v>4203</v>
      </c>
      <c r="R1120" s="276">
        <v>10086</v>
      </c>
      <c r="S1120" s="280" t="s">
        <v>4702</v>
      </c>
      <c r="T1120" s="280" t="s">
        <v>4699</v>
      </c>
      <c r="V1120" s="244"/>
      <c r="AC1120" s="244"/>
    </row>
    <row r="1121" spans="1:29" ht="15" x14ac:dyDescent="0.25">
      <c r="A1121" s="250"/>
      <c r="B1121" s="250"/>
      <c r="C1121" s="250"/>
      <c r="D1121" s="250"/>
      <c r="E1121" s="250"/>
      <c r="F1121" s="250"/>
      <c r="H1121" s="244"/>
      <c r="J1121" s="272" t="s">
        <v>4158</v>
      </c>
      <c r="K1121" s="272" t="s">
        <v>4676</v>
      </c>
      <c r="L1121" s="250" t="s">
        <v>4219</v>
      </c>
      <c r="M1121" s="272" t="s">
        <v>4133</v>
      </c>
      <c r="N1121" s="272" t="s">
        <v>4253</v>
      </c>
      <c r="O1121" s="272" t="s">
        <v>4670</v>
      </c>
      <c r="P1121" s="274">
        <v>201404</v>
      </c>
      <c r="Q1121" s="272" t="s">
        <v>4203</v>
      </c>
      <c r="R1121" s="276">
        <v>416700</v>
      </c>
      <c r="S1121" s="280" t="s">
        <v>4702</v>
      </c>
      <c r="T1121" s="280" t="s">
        <v>4699</v>
      </c>
      <c r="V1121" s="244"/>
      <c r="AC1121" s="244"/>
    </row>
    <row r="1122" spans="1:29" ht="15" x14ac:dyDescent="0.25">
      <c r="A1122" s="250"/>
      <c r="B1122" s="250"/>
      <c r="C1122" s="250"/>
      <c r="D1122" s="250"/>
      <c r="E1122" s="250"/>
      <c r="F1122" s="250"/>
      <c r="H1122" s="244"/>
      <c r="J1122" s="272" t="s">
        <v>4158</v>
      </c>
      <c r="K1122" s="272" t="s">
        <v>4676</v>
      </c>
      <c r="L1122" s="250" t="s">
        <v>4219</v>
      </c>
      <c r="M1122" s="272" t="s">
        <v>4139</v>
      </c>
      <c r="N1122" s="272" t="s">
        <v>4305</v>
      </c>
      <c r="O1122" s="272" t="s">
        <v>4670</v>
      </c>
      <c r="P1122" s="274">
        <v>201404</v>
      </c>
      <c r="Q1122" s="272" t="s">
        <v>4203</v>
      </c>
      <c r="R1122" s="276">
        <v>1263.24</v>
      </c>
      <c r="S1122" s="280" t="s">
        <v>4702</v>
      </c>
      <c r="T1122" s="280" t="s">
        <v>4699</v>
      </c>
      <c r="V1122" s="244"/>
      <c r="AC1122" s="244"/>
    </row>
    <row r="1123" spans="1:29" ht="15" x14ac:dyDescent="0.25">
      <c r="A1123" s="250"/>
      <c r="B1123" s="250"/>
      <c r="C1123" s="250"/>
      <c r="D1123" s="250"/>
      <c r="E1123" s="250"/>
      <c r="F1123" s="250"/>
      <c r="H1123" s="244"/>
      <c r="J1123" s="272" t="s">
        <v>4158</v>
      </c>
      <c r="K1123" s="272" t="s">
        <v>4676</v>
      </c>
      <c r="L1123" s="250" t="s">
        <v>4219</v>
      </c>
      <c r="M1123" s="272" t="s">
        <v>4139</v>
      </c>
      <c r="N1123" s="272" t="s">
        <v>4308</v>
      </c>
      <c r="O1123" s="272" t="s">
        <v>4670</v>
      </c>
      <c r="P1123" s="274">
        <v>201404</v>
      </c>
      <c r="Q1123" s="272" t="s">
        <v>4203</v>
      </c>
      <c r="R1123" s="276">
        <v>-0.48</v>
      </c>
      <c r="S1123" s="280" t="s">
        <v>4702</v>
      </c>
      <c r="T1123" s="280" t="s">
        <v>4699</v>
      </c>
      <c r="V1123" s="244"/>
      <c r="AC1123" s="244"/>
    </row>
    <row r="1124" spans="1:29" ht="15" x14ac:dyDescent="0.25">
      <c r="A1124" s="250"/>
      <c r="B1124" s="250"/>
      <c r="C1124" s="250"/>
      <c r="D1124" s="250"/>
      <c r="E1124" s="250"/>
      <c r="F1124" s="250"/>
      <c r="H1124" s="244"/>
      <c r="J1124" s="272" t="s">
        <v>4158</v>
      </c>
      <c r="K1124" s="272" t="s">
        <v>4676</v>
      </c>
      <c r="L1124" s="250" t="s">
        <v>4219</v>
      </c>
      <c r="M1124" s="272" t="s">
        <v>4139</v>
      </c>
      <c r="N1124" s="272" t="s">
        <v>4312</v>
      </c>
      <c r="O1124" s="272" t="s">
        <v>4670</v>
      </c>
      <c r="P1124" s="274">
        <v>201404</v>
      </c>
      <c r="Q1124" s="272" t="s">
        <v>4203</v>
      </c>
      <c r="R1124" s="276">
        <v>5565.51</v>
      </c>
      <c r="S1124" s="280" t="s">
        <v>4702</v>
      </c>
      <c r="T1124" s="280" t="s">
        <v>4699</v>
      </c>
      <c r="V1124" s="244"/>
      <c r="AC1124" s="244"/>
    </row>
    <row r="1125" spans="1:29" ht="15" x14ac:dyDescent="0.25">
      <c r="A1125" s="250"/>
      <c r="B1125" s="250"/>
      <c r="C1125" s="250"/>
      <c r="D1125" s="250"/>
      <c r="E1125" s="250"/>
      <c r="F1125" s="250"/>
      <c r="H1125" s="244"/>
      <c r="J1125" s="272" t="s">
        <v>4158</v>
      </c>
      <c r="K1125" s="272" t="s">
        <v>4676</v>
      </c>
      <c r="L1125" s="250" t="s">
        <v>4219</v>
      </c>
      <c r="M1125" s="272" t="s">
        <v>4139</v>
      </c>
      <c r="N1125" s="272" t="s">
        <v>4313</v>
      </c>
      <c r="O1125" s="272" t="s">
        <v>4670</v>
      </c>
      <c r="P1125" s="274">
        <v>201404</v>
      </c>
      <c r="Q1125" s="272" t="s">
        <v>4203</v>
      </c>
      <c r="R1125" s="276">
        <v>5469</v>
      </c>
      <c r="S1125" s="280" t="s">
        <v>4702</v>
      </c>
      <c r="T1125" s="280" t="s">
        <v>4699</v>
      </c>
      <c r="V1125" s="244"/>
      <c r="AC1125" s="244"/>
    </row>
    <row r="1126" spans="1:29" ht="15" x14ac:dyDescent="0.25">
      <c r="A1126" s="250"/>
      <c r="B1126" s="250"/>
      <c r="C1126" s="250"/>
      <c r="D1126" s="250"/>
      <c r="E1126" s="250"/>
      <c r="F1126" s="250"/>
      <c r="H1126" s="244"/>
      <c r="J1126" s="272" t="s">
        <v>4158</v>
      </c>
      <c r="K1126" s="272" t="s">
        <v>4676</v>
      </c>
      <c r="L1126" s="250" t="s">
        <v>4219</v>
      </c>
      <c r="M1126" s="272" t="s">
        <v>4139</v>
      </c>
      <c r="N1126" s="272" t="s">
        <v>4314</v>
      </c>
      <c r="O1126" s="272" t="s">
        <v>4670</v>
      </c>
      <c r="P1126" s="274">
        <v>201404</v>
      </c>
      <c r="Q1126" s="272" t="s">
        <v>4203</v>
      </c>
      <c r="R1126" s="276">
        <v>7439.75</v>
      </c>
      <c r="S1126" s="280" t="s">
        <v>4702</v>
      </c>
      <c r="T1126" s="280" t="s">
        <v>4699</v>
      </c>
      <c r="V1126" s="244"/>
      <c r="AC1126" s="244"/>
    </row>
    <row r="1127" spans="1:29" ht="15" x14ac:dyDescent="0.25">
      <c r="A1127" s="250"/>
      <c r="B1127" s="250"/>
      <c r="C1127" s="250"/>
      <c r="D1127" s="250"/>
      <c r="E1127" s="250"/>
      <c r="F1127" s="250"/>
      <c r="H1127" s="244"/>
      <c r="J1127" s="272" t="s">
        <v>4158</v>
      </c>
      <c r="K1127" s="272" t="s">
        <v>4676</v>
      </c>
      <c r="L1127" s="250" t="s">
        <v>4219</v>
      </c>
      <c r="M1127" s="272" t="s">
        <v>4139</v>
      </c>
      <c r="N1127" s="272" t="s">
        <v>4315</v>
      </c>
      <c r="O1127" s="272" t="s">
        <v>4670</v>
      </c>
      <c r="P1127" s="274">
        <v>201404</v>
      </c>
      <c r="Q1127" s="272" t="s">
        <v>4203</v>
      </c>
      <c r="R1127" s="276">
        <v>0.04</v>
      </c>
      <c r="S1127" s="280" t="s">
        <v>4702</v>
      </c>
      <c r="T1127" s="280" t="s">
        <v>4699</v>
      </c>
      <c r="V1127" s="244"/>
      <c r="AC1127" s="244"/>
    </row>
    <row r="1128" spans="1:29" ht="15" x14ac:dyDescent="0.25">
      <c r="A1128" s="250"/>
      <c r="B1128" s="250"/>
      <c r="C1128" s="250"/>
      <c r="D1128" s="250"/>
      <c r="E1128" s="250"/>
      <c r="F1128" s="250"/>
      <c r="H1128" s="244"/>
      <c r="J1128" s="272" t="s">
        <v>4158</v>
      </c>
      <c r="K1128" s="272" t="s">
        <v>4676</v>
      </c>
      <c r="L1128" s="250" t="s">
        <v>4219</v>
      </c>
      <c r="M1128" s="272" t="s">
        <v>4139</v>
      </c>
      <c r="N1128" s="272" t="s">
        <v>4317</v>
      </c>
      <c r="O1128" s="272" t="s">
        <v>4670</v>
      </c>
      <c r="P1128" s="274">
        <v>201404</v>
      </c>
      <c r="Q1128" s="272" t="s">
        <v>4203</v>
      </c>
      <c r="R1128" s="276">
        <v>21</v>
      </c>
      <c r="S1128" s="280" t="s">
        <v>4702</v>
      </c>
      <c r="T1128" s="280" t="s">
        <v>4699</v>
      </c>
      <c r="V1128" s="244"/>
      <c r="AC1128" s="244"/>
    </row>
    <row r="1129" spans="1:29" ht="15" x14ac:dyDescent="0.25">
      <c r="A1129" s="250"/>
      <c r="B1129" s="250"/>
      <c r="C1129" s="250"/>
      <c r="D1129" s="250"/>
      <c r="E1129" s="250"/>
      <c r="F1129" s="250"/>
      <c r="H1129" s="244"/>
      <c r="J1129" s="272" t="s">
        <v>4158</v>
      </c>
      <c r="K1129" s="272" t="s">
        <v>4676</v>
      </c>
      <c r="L1129" s="250" t="s">
        <v>4219</v>
      </c>
      <c r="M1129" s="272" t="s">
        <v>4140</v>
      </c>
      <c r="N1129" s="272" t="s">
        <v>4339</v>
      </c>
      <c r="O1129" s="272" t="s">
        <v>4670</v>
      </c>
      <c r="P1129" s="274">
        <v>201404</v>
      </c>
      <c r="Q1129" s="272" t="s">
        <v>4203</v>
      </c>
      <c r="R1129" s="276">
        <v>0.01</v>
      </c>
      <c r="S1129" s="280" t="s">
        <v>4702</v>
      </c>
      <c r="T1129" s="280" t="s">
        <v>4699</v>
      </c>
      <c r="V1129" s="244"/>
      <c r="AC1129" s="244"/>
    </row>
    <row r="1130" spans="1:29" ht="15" x14ac:dyDescent="0.25">
      <c r="A1130" s="250"/>
      <c r="B1130" s="250"/>
      <c r="C1130" s="250"/>
      <c r="D1130" s="250"/>
      <c r="E1130" s="250"/>
      <c r="F1130" s="250"/>
      <c r="H1130" s="244"/>
      <c r="J1130" s="272" t="s">
        <v>4158</v>
      </c>
      <c r="K1130" s="272" t="s">
        <v>4676</v>
      </c>
      <c r="L1130" s="250" t="s">
        <v>4219</v>
      </c>
      <c r="M1130" s="272" t="s">
        <v>4133</v>
      </c>
      <c r="N1130" s="272" t="s">
        <v>4253</v>
      </c>
      <c r="O1130" s="272" t="s">
        <v>4670</v>
      </c>
      <c r="P1130" s="274">
        <v>201405</v>
      </c>
      <c r="Q1130" s="272" t="s">
        <v>4203</v>
      </c>
      <c r="R1130" s="276">
        <v>249555</v>
      </c>
      <c r="S1130" s="280" t="s">
        <v>4702</v>
      </c>
      <c r="T1130" s="280" t="s">
        <v>4699</v>
      </c>
      <c r="V1130" s="244"/>
      <c r="AC1130" s="244"/>
    </row>
    <row r="1131" spans="1:29" ht="15" x14ac:dyDescent="0.25">
      <c r="A1131" s="250"/>
      <c r="B1131" s="250"/>
      <c r="C1131" s="250"/>
      <c r="D1131" s="250"/>
      <c r="E1131" s="250"/>
      <c r="F1131" s="250"/>
      <c r="H1131" s="244"/>
      <c r="J1131" s="272" t="s">
        <v>4158</v>
      </c>
      <c r="K1131" s="272" t="s">
        <v>4676</v>
      </c>
      <c r="L1131" s="250" t="s">
        <v>4219</v>
      </c>
      <c r="M1131" s="272" t="s">
        <v>4139</v>
      </c>
      <c r="N1131" s="272" t="s">
        <v>4305</v>
      </c>
      <c r="O1131" s="272" t="s">
        <v>4670</v>
      </c>
      <c r="P1131" s="274">
        <v>201405</v>
      </c>
      <c r="Q1131" s="272" t="s">
        <v>4203</v>
      </c>
      <c r="R1131" s="276">
        <v>6568.43</v>
      </c>
      <c r="S1131" s="280" t="s">
        <v>4702</v>
      </c>
      <c r="T1131" s="280" t="s">
        <v>4699</v>
      </c>
      <c r="V1131" s="244"/>
      <c r="AC1131" s="244"/>
    </row>
    <row r="1132" spans="1:29" ht="15" x14ac:dyDescent="0.25">
      <c r="A1132" s="250"/>
      <c r="B1132" s="250"/>
      <c r="C1132" s="250"/>
      <c r="D1132" s="250"/>
      <c r="E1132" s="250"/>
      <c r="F1132" s="250"/>
      <c r="H1132" s="244"/>
      <c r="J1132" s="272" t="s">
        <v>4158</v>
      </c>
      <c r="K1132" s="272" t="s">
        <v>4676</v>
      </c>
      <c r="L1132" s="250" t="s">
        <v>4219</v>
      </c>
      <c r="M1132" s="272" t="s">
        <v>4139</v>
      </c>
      <c r="N1132" s="272" t="s">
        <v>4311</v>
      </c>
      <c r="O1132" s="272" t="s">
        <v>4670</v>
      </c>
      <c r="P1132" s="274">
        <v>201405</v>
      </c>
      <c r="Q1132" s="272" t="s">
        <v>4203</v>
      </c>
      <c r="R1132" s="276">
        <v>5063.22</v>
      </c>
      <c r="S1132" s="280" t="s">
        <v>4702</v>
      </c>
      <c r="T1132" s="280" t="s">
        <v>4699</v>
      </c>
      <c r="V1132" s="244"/>
      <c r="AC1132" s="244"/>
    </row>
    <row r="1133" spans="1:29" ht="15" x14ac:dyDescent="0.25">
      <c r="A1133" s="250"/>
      <c r="B1133" s="250"/>
      <c r="C1133" s="250"/>
      <c r="D1133" s="250"/>
      <c r="E1133" s="250"/>
      <c r="F1133" s="250"/>
      <c r="H1133" s="244"/>
      <c r="J1133" s="272" t="s">
        <v>4158</v>
      </c>
      <c r="K1133" s="272" t="s">
        <v>4676</v>
      </c>
      <c r="L1133" s="250" t="s">
        <v>4219</v>
      </c>
      <c r="M1133" s="272" t="s">
        <v>4139</v>
      </c>
      <c r="N1133" s="272" t="s">
        <v>4312</v>
      </c>
      <c r="O1133" s="272" t="s">
        <v>4670</v>
      </c>
      <c r="P1133" s="274">
        <v>201405</v>
      </c>
      <c r="Q1133" s="272" t="s">
        <v>4203</v>
      </c>
      <c r="R1133" s="276">
        <v>0</v>
      </c>
      <c r="S1133" s="280" t="s">
        <v>4702</v>
      </c>
      <c r="T1133" s="280" t="s">
        <v>4699</v>
      </c>
      <c r="V1133" s="244"/>
      <c r="AC1133" s="244"/>
    </row>
    <row r="1134" spans="1:29" ht="15" x14ac:dyDescent="0.25">
      <c r="A1134" s="250"/>
      <c r="B1134" s="250"/>
      <c r="C1134" s="250"/>
      <c r="D1134" s="250"/>
      <c r="E1134" s="250"/>
      <c r="F1134" s="250"/>
      <c r="H1134" s="244"/>
      <c r="J1134" s="272" t="s">
        <v>4158</v>
      </c>
      <c r="K1134" s="272" t="s">
        <v>4676</v>
      </c>
      <c r="L1134" s="250" t="s">
        <v>4219</v>
      </c>
      <c r="M1134" s="272" t="s">
        <v>4139</v>
      </c>
      <c r="N1134" s="272" t="s">
        <v>4313</v>
      </c>
      <c r="O1134" s="272" t="s">
        <v>4670</v>
      </c>
      <c r="P1134" s="274">
        <v>201405</v>
      </c>
      <c r="Q1134" s="272" t="s">
        <v>4203</v>
      </c>
      <c r="R1134" s="276">
        <v>-982.28</v>
      </c>
      <c r="S1134" s="280" t="s">
        <v>4702</v>
      </c>
      <c r="T1134" s="280" t="s">
        <v>4699</v>
      </c>
      <c r="V1134" s="244"/>
      <c r="AC1134" s="244"/>
    </row>
    <row r="1135" spans="1:29" ht="15" x14ac:dyDescent="0.25">
      <c r="A1135" s="250"/>
      <c r="B1135" s="250"/>
      <c r="C1135" s="250"/>
      <c r="D1135" s="250"/>
      <c r="E1135" s="250"/>
      <c r="F1135" s="250"/>
      <c r="H1135" s="244"/>
      <c r="J1135" s="272" t="s">
        <v>4158</v>
      </c>
      <c r="K1135" s="272" t="s">
        <v>4676</v>
      </c>
      <c r="L1135" s="250" t="s">
        <v>4219</v>
      </c>
      <c r="M1135" s="272" t="s">
        <v>4139</v>
      </c>
      <c r="N1135" s="272" t="s">
        <v>4314</v>
      </c>
      <c r="O1135" s="272" t="s">
        <v>4670</v>
      </c>
      <c r="P1135" s="274">
        <v>201405</v>
      </c>
      <c r="Q1135" s="272" t="s">
        <v>4203</v>
      </c>
      <c r="R1135" s="276">
        <v>-0.49</v>
      </c>
      <c r="S1135" s="280" t="s">
        <v>4702</v>
      </c>
      <c r="T1135" s="280" t="s">
        <v>4699</v>
      </c>
      <c r="V1135" s="244"/>
      <c r="AC1135" s="244"/>
    </row>
    <row r="1136" spans="1:29" ht="15" x14ac:dyDescent="0.25">
      <c r="A1136" s="250"/>
      <c r="B1136" s="250"/>
      <c r="C1136" s="250"/>
      <c r="D1136" s="250"/>
      <c r="E1136" s="250"/>
      <c r="F1136" s="250"/>
      <c r="H1136" s="244"/>
      <c r="J1136" s="272" t="s">
        <v>4158</v>
      </c>
      <c r="K1136" s="272" t="s">
        <v>4676</v>
      </c>
      <c r="L1136" s="250" t="s">
        <v>4219</v>
      </c>
      <c r="M1136" s="272" t="s">
        <v>4139</v>
      </c>
      <c r="N1136" s="272" t="s">
        <v>4317</v>
      </c>
      <c r="O1136" s="272" t="s">
        <v>4670</v>
      </c>
      <c r="P1136" s="274">
        <v>201405</v>
      </c>
      <c r="Q1136" s="272" t="s">
        <v>4203</v>
      </c>
      <c r="R1136" s="276">
        <v>55.99</v>
      </c>
      <c r="S1136" s="280" t="s">
        <v>4702</v>
      </c>
      <c r="T1136" s="280" t="s">
        <v>4699</v>
      </c>
      <c r="V1136" s="244"/>
      <c r="AC1136" s="244"/>
    </row>
    <row r="1137" spans="1:29" ht="15" x14ac:dyDescent="0.25">
      <c r="A1137" s="250"/>
      <c r="B1137" s="250"/>
      <c r="C1137" s="250"/>
      <c r="D1137" s="250"/>
      <c r="E1137" s="250"/>
      <c r="F1137" s="250"/>
      <c r="H1137" s="244"/>
      <c r="J1137" s="272" t="s">
        <v>4158</v>
      </c>
      <c r="K1137" s="272" t="s">
        <v>4676</v>
      </c>
      <c r="L1137" s="250" t="s">
        <v>4219</v>
      </c>
      <c r="M1137" s="272" t="s">
        <v>4139</v>
      </c>
      <c r="N1137" s="272" t="s">
        <v>4318</v>
      </c>
      <c r="O1137" s="272" t="s">
        <v>4670</v>
      </c>
      <c r="P1137" s="274">
        <v>201405</v>
      </c>
      <c r="Q1137" s="272" t="s">
        <v>4203</v>
      </c>
      <c r="R1137" s="276">
        <v>2120.7399999999998</v>
      </c>
      <c r="S1137" s="280" t="s">
        <v>4702</v>
      </c>
      <c r="T1137" s="280" t="s">
        <v>4699</v>
      </c>
      <c r="V1137" s="244"/>
      <c r="AC1137" s="244"/>
    </row>
    <row r="1138" spans="1:29" ht="15" x14ac:dyDescent="0.25">
      <c r="A1138" s="250"/>
      <c r="B1138" s="250"/>
      <c r="C1138" s="250"/>
      <c r="D1138" s="250"/>
      <c r="E1138" s="250"/>
      <c r="F1138" s="250"/>
      <c r="H1138" s="244"/>
      <c r="J1138" s="272" t="s">
        <v>4158</v>
      </c>
      <c r="K1138" s="272" t="s">
        <v>4676</v>
      </c>
      <c r="L1138" s="250" t="s">
        <v>4219</v>
      </c>
      <c r="M1138" s="272" t="s">
        <v>4138</v>
      </c>
      <c r="N1138" s="272" t="s">
        <v>4327</v>
      </c>
      <c r="O1138" s="272" t="s">
        <v>4670</v>
      </c>
      <c r="P1138" s="274">
        <v>201405</v>
      </c>
      <c r="Q1138" s="272" t="s">
        <v>4203</v>
      </c>
      <c r="R1138" s="276">
        <v>501</v>
      </c>
      <c r="S1138" s="280" t="s">
        <v>4702</v>
      </c>
      <c r="T1138" s="280" t="s">
        <v>4699</v>
      </c>
      <c r="V1138" s="244"/>
      <c r="AC1138" s="244"/>
    </row>
    <row r="1139" spans="1:29" ht="15" x14ac:dyDescent="0.25">
      <c r="A1139" s="250"/>
      <c r="B1139" s="250"/>
      <c r="C1139" s="250"/>
      <c r="D1139" s="250"/>
      <c r="E1139" s="250"/>
      <c r="F1139" s="250"/>
      <c r="H1139" s="244"/>
      <c r="J1139" s="272" t="s">
        <v>4158</v>
      </c>
      <c r="K1139" s="272" t="s">
        <v>4676</v>
      </c>
      <c r="L1139" s="250" t="s">
        <v>4219</v>
      </c>
      <c r="M1139" s="272" t="s">
        <v>4138</v>
      </c>
      <c r="N1139" s="272" t="s">
        <v>4328</v>
      </c>
      <c r="O1139" s="272" t="s">
        <v>4670</v>
      </c>
      <c r="P1139" s="274">
        <v>201405</v>
      </c>
      <c r="Q1139" s="272" t="s">
        <v>4203</v>
      </c>
      <c r="R1139" s="276">
        <v>874</v>
      </c>
      <c r="S1139" s="280" t="s">
        <v>4702</v>
      </c>
      <c r="T1139" s="280" t="s">
        <v>4699</v>
      </c>
      <c r="V1139" s="244"/>
      <c r="AC1139" s="244"/>
    </row>
    <row r="1140" spans="1:29" ht="15" x14ac:dyDescent="0.25">
      <c r="A1140" s="250"/>
      <c r="B1140" s="250"/>
      <c r="C1140" s="250"/>
      <c r="D1140" s="250"/>
      <c r="E1140" s="250"/>
      <c r="F1140" s="250"/>
      <c r="H1140" s="244"/>
      <c r="J1140" s="272" t="s">
        <v>4158</v>
      </c>
      <c r="K1140" s="272" t="s">
        <v>4676</v>
      </c>
      <c r="L1140" s="250" t="s">
        <v>4219</v>
      </c>
      <c r="M1140" s="272" t="s">
        <v>4138</v>
      </c>
      <c r="N1140" s="272" t="s">
        <v>4329</v>
      </c>
      <c r="O1140" s="272" t="s">
        <v>4670</v>
      </c>
      <c r="P1140" s="274">
        <v>201405</v>
      </c>
      <c r="Q1140" s="272" t="s">
        <v>4203</v>
      </c>
      <c r="R1140" s="276">
        <v>1663.14</v>
      </c>
      <c r="S1140" s="280" t="s">
        <v>4702</v>
      </c>
      <c r="T1140" s="280" t="s">
        <v>4699</v>
      </c>
      <c r="V1140" s="244"/>
      <c r="AC1140" s="244"/>
    </row>
    <row r="1141" spans="1:29" ht="15" x14ac:dyDescent="0.25">
      <c r="A1141" s="250"/>
      <c r="B1141" s="250"/>
      <c r="C1141" s="250"/>
      <c r="D1141" s="250"/>
      <c r="E1141" s="250"/>
      <c r="F1141" s="250"/>
      <c r="H1141" s="244"/>
      <c r="J1141" s="272" t="s">
        <v>4158</v>
      </c>
      <c r="K1141" s="272" t="s">
        <v>4676</v>
      </c>
      <c r="L1141" s="250" t="s">
        <v>4219</v>
      </c>
      <c r="M1141" s="272" t="s">
        <v>4138</v>
      </c>
      <c r="N1141" s="272" t="s">
        <v>4330</v>
      </c>
      <c r="O1141" s="272" t="s">
        <v>4670</v>
      </c>
      <c r="P1141" s="274">
        <v>201405</v>
      </c>
      <c r="Q1141" s="272" t="s">
        <v>4203</v>
      </c>
      <c r="R1141" s="276">
        <v>2020</v>
      </c>
      <c r="S1141" s="280" t="s">
        <v>4702</v>
      </c>
      <c r="T1141" s="280" t="s">
        <v>4699</v>
      </c>
      <c r="V1141" s="244"/>
      <c r="AC1141" s="244"/>
    </row>
    <row r="1142" spans="1:29" ht="15" x14ac:dyDescent="0.25">
      <c r="A1142" s="250"/>
      <c r="B1142" s="250"/>
      <c r="C1142" s="250"/>
      <c r="D1142" s="250"/>
      <c r="E1142" s="250"/>
      <c r="F1142" s="250"/>
      <c r="H1142" s="244"/>
      <c r="J1142" s="272" t="s">
        <v>4158</v>
      </c>
      <c r="K1142" s="272" t="s">
        <v>4676</v>
      </c>
      <c r="L1142" s="250" t="s">
        <v>4219</v>
      </c>
      <c r="M1142" s="272" t="s">
        <v>4140</v>
      </c>
      <c r="N1142" s="272" t="s">
        <v>4341</v>
      </c>
      <c r="O1142" s="272" t="s">
        <v>4670</v>
      </c>
      <c r="P1142" s="274">
        <v>201405</v>
      </c>
      <c r="Q1142" s="272" t="s">
        <v>4203</v>
      </c>
      <c r="R1142" s="276">
        <v>372.12</v>
      </c>
      <c r="S1142" s="280" t="s">
        <v>4702</v>
      </c>
      <c r="T1142" s="280" t="s">
        <v>4699</v>
      </c>
      <c r="V1142" s="244"/>
      <c r="AC1142" s="244"/>
    </row>
    <row r="1143" spans="1:29" ht="15" x14ac:dyDescent="0.25">
      <c r="A1143" s="250"/>
      <c r="B1143" s="250"/>
      <c r="C1143" s="250"/>
      <c r="D1143" s="250"/>
      <c r="E1143" s="250"/>
      <c r="F1143" s="250"/>
      <c r="H1143" s="244"/>
      <c r="J1143" s="272" t="s">
        <v>4158</v>
      </c>
      <c r="K1143" s="272" t="s">
        <v>4676</v>
      </c>
      <c r="L1143" s="250" t="s">
        <v>4219</v>
      </c>
      <c r="M1143" s="272" t="s">
        <v>4133</v>
      </c>
      <c r="N1143" s="272" t="s">
        <v>4253</v>
      </c>
      <c r="O1143" s="272" t="s">
        <v>4670</v>
      </c>
      <c r="P1143" s="274">
        <v>201406</v>
      </c>
      <c r="Q1143" s="272" t="s">
        <v>4203</v>
      </c>
      <c r="R1143" s="276">
        <v>161318.70000000001</v>
      </c>
      <c r="S1143" s="280" t="s">
        <v>4702</v>
      </c>
      <c r="T1143" s="280" t="s">
        <v>4699</v>
      </c>
      <c r="V1143" s="244"/>
      <c r="AC1143" s="244"/>
    </row>
    <row r="1144" spans="1:29" ht="15" x14ac:dyDescent="0.25">
      <c r="A1144" s="250"/>
      <c r="B1144" s="250"/>
      <c r="C1144" s="250"/>
      <c r="D1144" s="250"/>
      <c r="E1144" s="250"/>
      <c r="F1144" s="250"/>
      <c r="H1144" s="244"/>
      <c r="J1144" s="272" t="s">
        <v>4158</v>
      </c>
      <c r="K1144" s="272" t="s">
        <v>4676</v>
      </c>
      <c r="L1144" s="250" t="s">
        <v>4219</v>
      </c>
      <c r="M1144" s="272" t="s">
        <v>4139</v>
      </c>
      <c r="N1144" s="272" t="s">
        <v>4305</v>
      </c>
      <c r="O1144" s="272" t="s">
        <v>4670</v>
      </c>
      <c r="P1144" s="274">
        <v>201406</v>
      </c>
      <c r="Q1144" s="272" t="s">
        <v>4203</v>
      </c>
      <c r="R1144" s="276">
        <v>2288.48</v>
      </c>
      <c r="S1144" s="280" t="s">
        <v>4702</v>
      </c>
      <c r="T1144" s="280" t="s">
        <v>4699</v>
      </c>
      <c r="V1144" s="244"/>
      <c r="AC1144" s="244"/>
    </row>
    <row r="1145" spans="1:29" ht="15" x14ac:dyDescent="0.25">
      <c r="A1145" s="250"/>
      <c r="B1145" s="250"/>
      <c r="C1145" s="250"/>
      <c r="D1145" s="250"/>
      <c r="E1145" s="250"/>
      <c r="F1145" s="250"/>
      <c r="H1145" s="244"/>
      <c r="J1145" s="272" t="s">
        <v>4158</v>
      </c>
      <c r="K1145" s="272" t="s">
        <v>4676</v>
      </c>
      <c r="L1145" s="250" t="s">
        <v>4219</v>
      </c>
      <c r="M1145" s="272" t="s">
        <v>4139</v>
      </c>
      <c r="N1145" s="272" t="s">
        <v>4320</v>
      </c>
      <c r="O1145" s="272" t="s">
        <v>4670</v>
      </c>
      <c r="P1145" s="274">
        <v>201406</v>
      </c>
      <c r="Q1145" s="272" t="s">
        <v>4203</v>
      </c>
      <c r="R1145" s="276">
        <v>874</v>
      </c>
      <c r="S1145" s="280" t="s">
        <v>4702</v>
      </c>
      <c r="T1145" s="280" t="s">
        <v>4699</v>
      </c>
      <c r="V1145" s="244"/>
      <c r="AC1145" s="244"/>
    </row>
    <row r="1146" spans="1:29" ht="15" x14ac:dyDescent="0.25">
      <c r="A1146" s="250"/>
      <c r="B1146" s="250"/>
      <c r="C1146" s="250"/>
      <c r="D1146" s="250"/>
      <c r="E1146" s="250"/>
      <c r="F1146" s="250"/>
      <c r="H1146" s="244"/>
      <c r="J1146" s="272" t="s">
        <v>4158</v>
      </c>
      <c r="K1146" s="272" t="s">
        <v>4676</v>
      </c>
      <c r="L1146" s="250" t="s">
        <v>4219</v>
      </c>
      <c r="M1146" s="272" t="s">
        <v>4139</v>
      </c>
      <c r="N1146" s="272" t="s">
        <v>4323</v>
      </c>
      <c r="O1146" s="272" t="s">
        <v>4670</v>
      </c>
      <c r="P1146" s="274">
        <v>201406</v>
      </c>
      <c r="Q1146" s="272" t="s">
        <v>4203</v>
      </c>
      <c r="R1146" s="276">
        <v>602.83000000000004</v>
      </c>
      <c r="S1146" s="280" t="s">
        <v>4702</v>
      </c>
      <c r="T1146" s="280" t="s">
        <v>4699</v>
      </c>
      <c r="V1146" s="244"/>
      <c r="AC1146" s="244"/>
    </row>
    <row r="1147" spans="1:29" ht="15" x14ac:dyDescent="0.25">
      <c r="A1147" s="250"/>
      <c r="B1147" s="250"/>
      <c r="C1147" s="250"/>
      <c r="D1147" s="250"/>
      <c r="E1147" s="250"/>
      <c r="F1147" s="250"/>
      <c r="H1147" s="244"/>
      <c r="J1147" s="272" t="s">
        <v>4158</v>
      </c>
      <c r="K1147" s="272" t="s">
        <v>4676</v>
      </c>
      <c r="L1147" s="250" t="s">
        <v>4219</v>
      </c>
      <c r="M1147" s="272" t="s">
        <v>4138</v>
      </c>
      <c r="N1147" s="272" t="s">
        <v>4327</v>
      </c>
      <c r="O1147" s="272" t="s">
        <v>4670</v>
      </c>
      <c r="P1147" s="274">
        <v>201406</v>
      </c>
      <c r="Q1147" s="272" t="s">
        <v>4203</v>
      </c>
      <c r="R1147" s="276">
        <v>0.36</v>
      </c>
      <c r="S1147" s="280" t="s">
        <v>4702</v>
      </c>
      <c r="T1147" s="280" t="s">
        <v>4699</v>
      </c>
      <c r="V1147" s="244"/>
      <c r="AC1147" s="244"/>
    </row>
    <row r="1148" spans="1:29" ht="15" x14ac:dyDescent="0.25">
      <c r="A1148" s="250"/>
      <c r="B1148" s="250"/>
      <c r="C1148" s="250"/>
      <c r="D1148" s="250"/>
      <c r="E1148" s="250"/>
      <c r="F1148" s="250"/>
      <c r="H1148" s="244"/>
      <c r="J1148" s="272" t="s">
        <v>4158</v>
      </c>
      <c r="K1148" s="272" t="s">
        <v>4676</v>
      </c>
      <c r="L1148" s="250" t="s">
        <v>4219</v>
      </c>
      <c r="M1148" s="272" t="s">
        <v>4138</v>
      </c>
      <c r="N1148" s="272" t="s">
        <v>4328</v>
      </c>
      <c r="O1148" s="272" t="s">
        <v>4670</v>
      </c>
      <c r="P1148" s="274">
        <v>201406</v>
      </c>
      <c r="Q1148" s="272" t="s">
        <v>4203</v>
      </c>
      <c r="R1148" s="276">
        <v>-0.44</v>
      </c>
      <c r="S1148" s="280" t="s">
        <v>4702</v>
      </c>
      <c r="T1148" s="280" t="s">
        <v>4699</v>
      </c>
      <c r="V1148" s="244"/>
      <c r="AC1148" s="244"/>
    </row>
    <row r="1149" spans="1:29" ht="15" x14ac:dyDescent="0.25">
      <c r="A1149" s="250"/>
      <c r="B1149" s="250"/>
      <c r="C1149" s="250"/>
      <c r="D1149" s="250"/>
      <c r="E1149" s="250"/>
      <c r="F1149" s="250"/>
      <c r="H1149" s="244"/>
      <c r="J1149" s="272" t="s">
        <v>4158</v>
      </c>
      <c r="K1149" s="272" t="s">
        <v>4676</v>
      </c>
      <c r="L1149" s="250" t="s">
        <v>4219</v>
      </c>
      <c r="M1149" s="272" t="s">
        <v>4138</v>
      </c>
      <c r="N1149" s="272" t="s">
        <v>4330</v>
      </c>
      <c r="O1149" s="272" t="s">
        <v>4670</v>
      </c>
      <c r="P1149" s="274">
        <v>201406</v>
      </c>
      <c r="Q1149" s="272" t="s">
        <v>4203</v>
      </c>
      <c r="R1149" s="276">
        <v>-223.92</v>
      </c>
      <c r="S1149" s="280" t="s">
        <v>4702</v>
      </c>
      <c r="T1149" s="280" t="s">
        <v>4699</v>
      </c>
      <c r="V1149" s="244"/>
      <c r="AC1149" s="244"/>
    </row>
    <row r="1150" spans="1:29" ht="15" x14ac:dyDescent="0.25">
      <c r="A1150" s="250"/>
      <c r="B1150" s="250"/>
      <c r="C1150" s="250"/>
      <c r="D1150" s="250"/>
      <c r="E1150" s="250"/>
      <c r="F1150" s="250"/>
      <c r="H1150" s="244"/>
      <c r="J1150" s="272" t="s">
        <v>4158</v>
      </c>
      <c r="K1150" s="272" t="s">
        <v>4676</v>
      </c>
      <c r="L1150" s="250" t="s">
        <v>4219</v>
      </c>
      <c r="M1150" s="272" t="s">
        <v>4138</v>
      </c>
      <c r="N1150" s="272" t="s">
        <v>4331</v>
      </c>
      <c r="O1150" s="272" t="s">
        <v>4670</v>
      </c>
      <c r="P1150" s="274">
        <v>201406</v>
      </c>
      <c r="Q1150" s="272" t="s">
        <v>4203</v>
      </c>
      <c r="R1150" s="276">
        <v>948</v>
      </c>
      <c r="S1150" s="280" t="s">
        <v>4702</v>
      </c>
      <c r="T1150" s="280" t="s">
        <v>4699</v>
      </c>
      <c r="V1150" s="244"/>
      <c r="AC1150" s="244"/>
    </row>
    <row r="1151" spans="1:29" ht="15" x14ac:dyDescent="0.25">
      <c r="A1151" s="250"/>
      <c r="B1151" s="250"/>
      <c r="C1151" s="250"/>
      <c r="D1151" s="250"/>
      <c r="E1151" s="250"/>
      <c r="F1151" s="250"/>
      <c r="H1151" s="244"/>
      <c r="J1151" s="272" t="s">
        <v>4158</v>
      </c>
      <c r="K1151" s="272" t="s">
        <v>4676</v>
      </c>
      <c r="L1151" s="250" t="s">
        <v>4219</v>
      </c>
      <c r="M1151" s="272" t="s">
        <v>4140</v>
      </c>
      <c r="N1151" s="272" t="s">
        <v>4340</v>
      </c>
      <c r="O1151" s="272" t="s">
        <v>4670</v>
      </c>
      <c r="P1151" s="274">
        <v>201406</v>
      </c>
      <c r="Q1151" s="272" t="s">
        <v>4203</v>
      </c>
      <c r="R1151" s="276">
        <v>1766</v>
      </c>
      <c r="S1151" s="280" t="s">
        <v>4702</v>
      </c>
      <c r="T1151" s="280" t="s">
        <v>4699</v>
      </c>
      <c r="V1151" s="244"/>
      <c r="AC1151" s="244"/>
    </row>
    <row r="1152" spans="1:29" ht="15" x14ac:dyDescent="0.25">
      <c r="A1152" s="250"/>
      <c r="B1152" s="250"/>
      <c r="C1152" s="250"/>
      <c r="D1152" s="250"/>
      <c r="E1152" s="250"/>
      <c r="F1152" s="250"/>
      <c r="H1152" s="244"/>
      <c r="J1152" s="272" t="s">
        <v>4158</v>
      </c>
      <c r="K1152" s="272" t="s">
        <v>4676</v>
      </c>
      <c r="L1152" s="250" t="s">
        <v>4219</v>
      </c>
      <c r="M1152" s="272" t="s">
        <v>4100</v>
      </c>
      <c r="N1152" s="272" t="s">
        <v>4222</v>
      </c>
      <c r="O1152" s="272" t="s">
        <v>4670</v>
      </c>
      <c r="P1152" s="274">
        <v>201407</v>
      </c>
      <c r="Q1152" s="272" t="s">
        <v>4203</v>
      </c>
      <c r="R1152" s="276">
        <v>0</v>
      </c>
      <c r="S1152" s="280" t="s">
        <v>4702</v>
      </c>
      <c r="T1152" s="280" t="s">
        <v>4699</v>
      </c>
      <c r="V1152" s="244"/>
      <c r="AC1152" s="244"/>
    </row>
    <row r="1153" spans="1:29" ht="15" x14ac:dyDescent="0.25">
      <c r="A1153" s="250"/>
      <c r="B1153" s="250"/>
      <c r="C1153" s="250"/>
      <c r="D1153" s="250"/>
      <c r="E1153" s="250"/>
      <c r="F1153" s="250"/>
      <c r="H1153" s="244"/>
      <c r="J1153" s="272" t="s">
        <v>4158</v>
      </c>
      <c r="K1153" s="272" t="s">
        <v>4676</v>
      </c>
      <c r="L1153" s="250" t="s">
        <v>4219</v>
      </c>
      <c r="M1153" s="272" t="s">
        <v>4100</v>
      </c>
      <c r="N1153" s="272" t="s">
        <v>4228</v>
      </c>
      <c r="O1153" s="272" t="s">
        <v>4670</v>
      </c>
      <c r="P1153" s="274">
        <v>201407</v>
      </c>
      <c r="Q1153" s="272" t="s">
        <v>4203</v>
      </c>
      <c r="R1153" s="276">
        <v>-0.03</v>
      </c>
      <c r="S1153" s="280" t="s">
        <v>4702</v>
      </c>
      <c r="T1153" s="280" t="s">
        <v>4699</v>
      </c>
      <c r="V1153" s="244"/>
      <c r="AC1153" s="244"/>
    </row>
    <row r="1154" spans="1:29" ht="15" x14ac:dyDescent="0.25">
      <c r="A1154" s="250"/>
      <c r="B1154" s="250"/>
      <c r="C1154" s="250"/>
      <c r="D1154" s="250"/>
      <c r="E1154" s="250"/>
      <c r="F1154" s="250"/>
      <c r="H1154" s="244"/>
      <c r="J1154" s="272" t="s">
        <v>4158</v>
      </c>
      <c r="K1154" s="272" t="s">
        <v>4676</v>
      </c>
      <c r="L1154" s="250" t="s">
        <v>4219</v>
      </c>
      <c r="M1154" s="272" t="s">
        <v>4133</v>
      </c>
      <c r="N1154" s="272" t="s">
        <v>4253</v>
      </c>
      <c r="O1154" s="272" t="s">
        <v>4670</v>
      </c>
      <c r="P1154" s="274">
        <v>201407</v>
      </c>
      <c r="Q1154" s="272" t="s">
        <v>4203</v>
      </c>
      <c r="R1154" s="276">
        <v>348797.7</v>
      </c>
      <c r="S1154" s="280" t="s">
        <v>4702</v>
      </c>
      <c r="T1154" s="280" t="s">
        <v>4699</v>
      </c>
      <c r="V1154" s="244"/>
      <c r="AC1154" s="244"/>
    </row>
    <row r="1155" spans="1:29" ht="15" x14ac:dyDescent="0.25">
      <c r="A1155" s="250"/>
      <c r="B1155" s="250"/>
      <c r="C1155" s="250"/>
      <c r="D1155" s="250"/>
      <c r="E1155" s="250"/>
      <c r="F1155" s="250"/>
      <c r="H1155" s="244"/>
      <c r="J1155" s="272" t="s">
        <v>4158</v>
      </c>
      <c r="K1155" s="272" t="s">
        <v>4676</v>
      </c>
      <c r="L1155" s="250" t="s">
        <v>4219</v>
      </c>
      <c r="M1155" s="272" t="s">
        <v>4134</v>
      </c>
      <c r="N1155" s="272" t="s">
        <v>4281</v>
      </c>
      <c r="O1155" s="272" t="s">
        <v>4670</v>
      </c>
      <c r="P1155" s="274">
        <v>201407</v>
      </c>
      <c r="Q1155" s="272" t="s">
        <v>4203</v>
      </c>
      <c r="R1155" s="276">
        <v>0</v>
      </c>
      <c r="S1155" s="280" t="s">
        <v>4702</v>
      </c>
      <c r="T1155" s="280" t="s">
        <v>4699</v>
      </c>
      <c r="V1155" s="244"/>
      <c r="AC1155" s="244"/>
    </row>
    <row r="1156" spans="1:29" ht="15" x14ac:dyDescent="0.25">
      <c r="A1156" s="250"/>
      <c r="B1156" s="250"/>
      <c r="C1156" s="250"/>
      <c r="D1156" s="250"/>
      <c r="E1156" s="250"/>
      <c r="F1156" s="250"/>
      <c r="H1156" s="244"/>
      <c r="J1156" s="272" t="s">
        <v>4158</v>
      </c>
      <c r="K1156" s="272" t="s">
        <v>4676</v>
      </c>
      <c r="L1156" s="250" t="s">
        <v>4219</v>
      </c>
      <c r="M1156" s="272" t="s">
        <v>4139</v>
      </c>
      <c r="N1156" s="272" t="s">
        <v>4305</v>
      </c>
      <c r="O1156" s="272" t="s">
        <v>4670</v>
      </c>
      <c r="P1156" s="274">
        <v>201407</v>
      </c>
      <c r="Q1156" s="272" t="s">
        <v>4203</v>
      </c>
      <c r="R1156" s="276">
        <v>4054.14</v>
      </c>
      <c r="S1156" s="280" t="s">
        <v>4702</v>
      </c>
      <c r="T1156" s="280" t="s">
        <v>4699</v>
      </c>
      <c r="V1156" s="244"/>
      <c r="AC1156" s="244"/>
    </row>
    <row r="1157" spans="1:29" ht="15" x14ac:dyDescent="0.25">
      <c r="A1157" s="250"/>
      <c r="B1157" s="250"/>
      <c r="C1157" s="250"/>
      <c r="D1157" s="250"/>
      <c r="E1157" s="250"/>
      <c r="F1157" s="250"/>
      <c r="H1157" s="244"/>
      <c r="J1157" s="272" t="s">
        <v>4158</v>
      </c>
      <c r="K1157" s="272" t="s">
        <v>4676</v>
      </c>
      <c r="L1157" s="250" t="s">
        <v>4219</v>
      </c>
      <c r="M1157" s="272" t="s">
        <v>4139</v>
      </c>
      <c r="N1157" s="272" t="s">
        <v>4310</v>
      </c>
      <c r="O1157" s="272" t="s">
        <v>4670</v>
      </c>
      <c r="P1157" s="274">
        <v>201407</v>
      </c>
      <c r="Q1157" s="272" t="s">
        <v>4203</v>
      </c>
      <c r="R1157" s="276">
        <v>106941</v>
      </c>
      <c r="S1157" s="280" t="s">
        <v>4702</v>
      </c>
      <c r="T1157" s="280" t="s">
        <v>4699</v>
      </c>
      <c r="V1157" s="244"/>
      <c r="AC1157" s="244"/>
    </row>
    <row r="1158" spans="1:29" ht="15" x14ac:dyDescent="0.25">
      <c r="A1158" s="250"/>
      <c r="B1158" s="250"/>
      <c r="C1158" s="250"/>
      <c r="D1158" s="250"/>
      <c r="E1158" s="250"/>
      <c r="F1158" s="250"/>
      <c r="H1158" s="244"/>
      <c r="J1158" s="272" t="s">
        <v>4158</v>
      </c>
      <c r="K1158" s="272" t="s">
        <v>4676</v>
      </c>
      <c r="L1158" s="250" t="s">
        <v>4219</v>
      </c>
      <c r="M1158" s="272" t="s">
        <v>4139</v>
      </c>
      <c r="N1158" s="272" t="s">
        <v>4319</v>
      </c>
      <c r="O1158" s="272" t="s">
        <v>4670</v>
      </c>
      <c r="P1158" s="274">
        <v>201407</v>
      </c>
      <c r="Q1158" s="272" t="s">
        <v>4203</v>
      </c>
      <c r="R1158" s="276">
        <v>1488.48</v>
      </c>
      <c r="S1158" s="280" t="s">
        <v>4702</v>
      </c>
      <c r="T1158" s="280" t="s">
        <v>4699</v>
      </c>
      <c r="V1158" s="244"/>
      <c r="AC1158" s="244"/>
    </row>
    <row r="1159" spans="1:29" ht="15" x14ac:dyDescent="0.25">
      <c r="A1159" s="250"/>
      <c r="B1159" s="250"/>
      <c r="C1159" s="250"/>
      <c r="D1159" s="250"/>
      <c r="E1159" s="250"/>
      <c r="F1159" s="250"/>
      <c r="H1159" s="244"/>
      <c r="J1159" s="272" t="s">
        <v>4158</v>
      </c>
      <c r="K1159" s="272" t="s">
        <v>4676</v>
      </c>
      <c r="L1159" s="250" t="s">
        <v>4219</v>
      </c>
      <c r="M1159" s="272" t="s">
        <v>4139</v>
      </c>
      <c r="N1159" s="272" t="s">
        <v>4320</v>
      </c>
      <c r="O1159" s="272" t="s">
        <v>4670</v>
      </c>
      <c r="P1159" s="274">
        <v>201407</v>
      </c>
      <c r="Q1159" s="272" t="s">
        <v>4203</v>
      </c>
      <c r="R1159" s="276">
        <v>-0.44</v>
      </c>
      <c r="S1159" s="280" t="s">
        <v>4702</v>
      </c>
      <c r="T1159" s="280" t="s">
        <v>4699</v>
      </c>
      <c r="V1159" s="244"/>
      <c r="AC1159" s="244"/>
    </row>
    <row r="1160" spans="1:29" ht="15" x14ac:dyDescent="0.25">
      <c r="A1160" s="250"/>
      <c r="B1160" s="250"/>
      <c r="C1160" s="250"/>
      <c r="D1160" s="250"/>
      <c r="E1160" s="250"/>
      <c r="F1160" s="250"/>
      <c r="H1160" s="244"/>
      <c r="J1160" s="272" t="s">
        <v>4158</v>
      </c>
      <c r="K1160" s="272" t="s">
        <v>4676</v>
      </c>
      <c r="L1160" s="250" t="s">
        <v>4219</v>
      </c>
      <c r="M1160" s="272" t="s">
        <v>4139</v>
      </c>
      <c r="N1160" s="272" t="s">
        <v>4322</v>
      </c>
      <c r="O1160" s="272" t="s">
        <v>4670</v>
      </c>
      <c r="P1160" s="274">
        <v>201407</v>
      </c>
      <c r="Q1160" s="272" t="s">
        <v>4203</v>
      </c>
      <c r="R1160" s="276">
        <v>111.98</v>
      </c>
      <c r="S1160" s="280" t="s">
        <v>4702</v>
      </c>
      <c r="T1160" s="280" t="s">
        <v>4699</v>
      </c>
      <c r="V1160" s="244"/>
      <c r="AC1160" s="244"/>
    </row>
    <row r="1161" spans="1:29" ht="15" x14ac:dyDescent="0.25">
      <c r="A1161" s="250"/>
      <c r="B1161" s="250"/>
      <c r="C1161" s="250"/>
      <c r="D1161" s="250"/>
      <c r="E1161" s="250"/>
      <c r="F1161" s="250"/>
      <c r="H1161" s="244"/>
      <c r="J1161" s="272" t="s">
        <v>4158</v>
      </c>
      <c r="K1161" s="272" t="s">
        <v>4676</v>
      </c>
      <c r="L1161" s="250" t="s">
        <v>4219</v>
      </c>
      <c r="M1161" s="272" t="s">
        <v>4139</v>
      </c>
      <c r="N1161" s="272" t="s">
        <v>4323</v>
      </c>
      <c r="O1161" s="272" t="s">
        <v>4670</v>
      </c>
      <c r="P1161" s="274">
        <v>201407</v>
      </c>
      <c r="Q1161" s="272" t="s">
        <v>4203</v>
      </c>
      <c r="R1161" s="276">
        <v>187.93</v>
      </c>
      <c r="S1161" s="280" t="s">
        <v>4702</v>
      </c>
      <c r="T1161" s="280" t="s">
        <v>4699</v>
      </c>
      <c r="V1161" s="244"/>
      <c r="AC1161" s="244"/>
    </row>
    <row r="1162" spans="1:29" ht="15" x14ac:dyDescent="0.25">
      <c r="A1162" s="250"/>
      <c r="B1162" s="250"/>
      <c r="C1162" s="250"/>
      <c r="D1162" s="250"/>
      <c r="E1162" s="250"/>
      <c r="F1162" s="250"/>
      <c r="H1162" s="244"/>
      <c r="J1162" s="272" t="s">
        <v>4158</v>
      </c>
      <c r="K1162" s="272" t="s">
        <v>4676</v>
      </c>
      <c r="L1162" s="250" t="s">
        <v>4219</v>
      </c>
      <c r="M1162" s="272" t="s">
        <v>4138</v>
      </c>
      <c r="N1162" s="272" t="s">
        <v>4327</v>
      </c>
      <c r="O1162" s="272" t="s">
        <v>4670</v>
      </c>
      <c r="P1162" s="274">
        <v>201407</v>
      </c>
      <c r="Q1162" s="272" t="s">
        <v>4203</v>
      </c>
      <c r="R1162" s="276">
        <v>2583.16</v>
      </c>
      <c r="S1162" s="280" t="s">
        <v>4702</v>
      </c>
      <c r="T1162" s="280" t="s">
        <v>4699</v>
      </c>
      <c r="V1162" s="244"/>
      <c r="AC1162" s="244"/>
    </row>
    <row r="1163" spans="1:29" ht="15" x14ac:dyDescent="0.25">
      <c r="A1163" s="250"/>
      <c r="B1163" s="250"/>
      <c r="C1163" s="250"/>
      <c r="D1163" s="250"/>
      <c r="E1163" s="250"/>
      <c r="F1163" s="250"/>
      <c r="H1163" s="244"/>
      <c r="J1163" s="272" t="s">
        <v>4158</v>
      </c>
      <c r="K1163" s="272" t="s">
        <v>4676</v>
      </c>
      <c r="L1163" s="250" t="s">
        <v>4219</v>
      </c>
      <c r="M1163" s="272" t="s">
        <v>4138</v>
      </c>
      <c r="N1163" s="272" t="s">
        <v>4331</v>
      </c>
      <c r="O1163" s="272" t="s">
        <v>4670</v>
      </c>
      <c r="P1163" s="274">
        <v>201407</v>
      </c>
      <c r="Q1163" s="272" t="s">
        <v>4203</v>
      </c>
      <c r="R1163" s="276">
        <v>372.51</v>
      </c>
      <c r="S1163" s="280" t="s">
        <v>4702</v>
      </c>
      <c r="T1163" s="280" t="s">
        <v>4699</v>
      </c>
      <c r="V1163" s="244"/>
      <c r="AC1163" s="244"/>
    </row>
    <row r="1164" spans="1:29" ht="15" x14ac:dyDescent="0.25">
      <c r="A1164" s="250"/>
      <c r="B1164" s="250"/>
      <c r="C1164" s="250"/>
      <c r="D1164" s="250"/>
      <c r="E1164" s="250"/>
      <c r="F1164" s="250"/>
      <c r="H1164" s="244"/>
      <c r="J1164" s="272" t="s">
        <v>4158</v>
      </c>
      <c r="K1164" s="272" t="s">
        <v>4676</v>
      </c>
      <c r="L1164" s="250" t="s">
        <v>4219</v>
      </c>
      <c r="M1164" s="272" t="s">
        <v>4140</v>
      </c>
      <c r="N1164" s="272" t="s">
        <v>4340</v>
      </c>
      <c r="O1164" s="272" t="s">
        <v>4670</v>
      </c>
      <c r="P1164" s="274">
        <v>201407</v>
      </c>
      <c r="Q1164" s="272" t="s">
        <v>4203</v>
      </c>
      <c r="R1164" s="276">
        <v>835.42</v>
      </c>
      <c r="S1164" s="280" t="s">
        <v>4702</v>
      </c>
      <c r="T1164" s="280" t="s">
        <v>4699</v>
      </c>
      <c r="V1164" s="244"/>
      <c r="AC1164" s="244"/>
    </row>
    <row r="1165" spans="1:29" ht="15" x14ac:dyDescent="0.25">
      <c r="A1165" s="250"/>
      <c r="B1165" s="250"/>
      <c r="C1165" s="250"/>
      <c r="D1165" s="250"/>
      <c r="E1165" s="250"/>
      <c r="F1165" s="250"/>
      <c r="H1165" s="244"/>
      <c r="J1165" s="272" t="s">
        <v>4158</v>
      </c>
      <c r="K1165" s="272" t="s">
        <v>4676</v>
      </c>
      <c r="L1165" s="250" t="s">
        <v>4219</v>
      </c>
      <c r="M1165" s="272" t="s">
        <v>4140</v>
      </c>
      <c r="N1165" s="272" t="s">
        <v>4342</v>
      </c>
      <c r="O1165" s="272" t="s">
        <v>4670</v>
      </c>
      <c r="P1165" s="274">
        <v>201407</v>
      </c>
      <c r="Q1165" s="272" t="s">
        <v>4203</v>
      </c>
      <c r="R1165" s="276">
        <v>1275</v>
      </c>
      <c r="S1165" s="280" t="s">
        <v>4702</v>
      </c>
      <c r="T1165" s="280" t="s">
        <v>4699</v>
      </c>
      <c r="V1165" s="244"/>
      <c r="AC1165" s="244"/>
    </row>
    <row r="1166" spans="1:29" ht="15" x14ac:dyDescent="0.25">
      <c r="A1166" s="250"/>
      <c r="B1166" s="250"/>
      <c r="C1166" s="250"/>
      <c r="D1166" s="250"/>
      <c r="E1166" s="250"/>
      <c r="F1166" s="250"/>
      <c r="H1166" s="244"/>
      <c r="J1166" s="272" t="s">
        <v>4158</v>
      </c>
      <c r="K1166" s="272" t="s">
        <v>4676</v>
      </c>
      <c r="L1166" s="250" t="s">
        <v>4219</v>
      </c>
      <c r="M1166" s="272" t="s">
        <v>4140</v>
      </c>
      <c r="N1166" s="272" t="s">
        <v>4343</v>
      </c>
      <c r="O1166" s="272" t="s">
        <v>4670</v>
      </c>
      <c r="P1166" s="274">
        <v>201407</v>
      </c>
      <c r="Q1166" s="272" t="s">
        <v>4203</v>
      </c>
      <c r="R1166" s="276">
        <v>3048</v>
      </c>
      <c r="S1166" s="280" t="s">
        <v>4702</v>
      </c>
      <c r="T1166" s="280" t="s">
        <v>4699</v>
      </c>
      <c r="V1166" s="244"/>
      <c r="AC1166" s="244"/>
    </row>
    <row r="1167" spans="1:29" ht="15" x14ac:dyDescent="0.25">
      <c r="A1167" s="250"/>
      <c r="B1167" s="250"/>
      <c r="C1167" s="250"/>
      <c r="D1167" s="250"/>
      <c r="E1167" s="250"/>
      <c r="F1167" s="250"/>
      <c r="H1167" s="244"/>
      <c r="J1167" s="272" t="s">
        <v>4158</v>
      </c>
      <c r="K1167" s="272" t="s">
        <v>4676</v>
      </c>
      <c r="L1167" s="250" t="s">
        <v>4219</v>
      </c>
      <c r="M1167" s="272" t="s">
        <v>4133</v>
      </c>
      <c r="N1167" s="272" t="s">
        <v>4253</v>
      </c>
      <c r="O1167" s="272" t="s">
        <v>4670</v>
      </c>
      <c r="P1167" s="274">
        <v>201408</v>
      </c>
      <c r="Q1167" s="272" t="s">
        <v>4203</v>
      </c>
      <c r="R1167" s="276">
        <v>-0.1</v>
      </c>
      <c r="S1167" s="280" t="s">
        <v>4702</v>
      </c>
      <c r="T1167" s="280" t="s">
        <v>4699</v>
      </c>
      <c r="V1167" s="244"/>
      <c r="AC1167" s="244"/>
    </row>
    <row r="1168" spans="1:29" ht="15" x14ac:dyDescent="0.25">
      <c r="A1168" s="250"/>
      <c r="B1168" s="250"/>
      <c r="C1168" s="250"/>
      <c r="D1168" s="250"/>
      <c r="E1168" s="250"/>
      <c r="F1168" s="250"/>
      <c r="H1168" s="244"/>
      <c r="J1168" s="272" t="s">
        <v>4158</v>
      </c>
      <c r="K1168" s="272" t="s">
        <v>4676</v>
      </c>
      <c r="L1168" s="250" t="s">
        <v>4219</v>
      </c>
      <c r="M1168" s="272" t="s">
        <v>4139</v>
      </c>
      <c r="N1168" s="272" t="s">
        <v>4305</v>
      </c>
      <c r="O1168" s="272" t="s">
        <v>4670</v>
      </c>
      <c r="P1168" s="274">
        <v>201408</v>
      </c>
      <c r="Q1168" s="272" t="s">
        <v>4203</v>
      </c>
      <c r="R1168" s="276">
        <v>3394.43</v>
      </c>
      <c r="S1168" s="280" t="s">
        <v>4702</v>
      </c>
      <c r="T1168" s="280" t="s">
        <v>4699</v>
      </c>
      <c r="V1168" s="244"/>
      <c r="AC1168" s="244"/>
    </row>
    <row r="1169" spans="1:29" ht="15" x14ac:dyDescent="0.25">
      <c r="A1169" s="250"/>
      <c r="B1169" s="250"/>
      <c r="C1169" s="250"/>
      <c r="D1169" s="250"/>
      <c r="E1169" s="250"/>
      <c r="F1169" s="250"/>
      <c r="H1169" s="244"/>
      <c r="J1169" s="272" t="s">
        <v>4158</v>
      </c>
      <c r="K1169" s="272" t="s">
        <v>4676</v>
      </c>
      <c r="L1169" s="250" t="s">
        <v>4219</v>
      </c>
      <c r="M1169" s="272" t="s">
        <v>4139</v>
      </c>
      <c r="N1169" s="272" t="s">
        <v>4310</v>
      </c>
      <c r="O1169" s="272" t="s">
        <v>4670</v>
      </c>
      <c r="P1169" s="274">
        <v>201408</v>
      </c>
      <c r="Q1169" s="272" t="s">
        <v>4203</v>
      </c>
      <c r="R1169" s="276">
        <v>2623</v>
      </c>
      <c r="S1169" s="280" t="s">
        <v>4702</v>
      </c>
      <c r="T1169" s="280" t="s">
        <v>4699</v>
      </c>
      <c r="V1169" s="244"/>
      <c r="AC1169" s="244"/>
    </row>
    <row r="1170" spans="1:29" ht="15" x14ac:dyDescent="0.25">
      <c r="A1170" s="250"/>
      <c r="B1170" s="250"/>
      <c r="C1170" s="250"/>
      <c r="D1170" s="250"/>
      <c r="E1170" s="250"/>
      <c r="F1170" s="250"/>
      <c r="H1170" s="244"/>
      <c r="J1170" s="272" t="s">
        <v>4158</v>
      </c>
      <c r="K1170" s="272" t="s">
        <v>4676</v>
      </c>
      <c r="L1170" s="250" t="s">
        <v>4219</v>
      </c>
      <c r="M1170" s="272" t="s">
        <v>4138</v>
      </c>
      <c r="N1170" s="272" t="s">
        <v>4327</v>
      </c>
      <c r="O1170" s="272" t="s">
        <v>4670</v>
      </c>
      <c r="P1170" s="274">
        <v>201408</v>
      </c>
      <c r="Q1170" s="272" t="s">
        <v>4203</v>
      </c>
      <c r="R1170" s="276">
        <v>1269.56</v>
      </c>
      <c r="S1170" s="280" t="s">
        <v>4702</v>
      </c>
      <c r="T1170" s="280" t="s">
        <v>4699</v>
      </c>
      <c r="V1170" s="244"/>
      <c r="AC1170" s="244"/>
    </row>
    <row r="1171" spans="1:29" ht="15" x14ac:dyDescent="0.25">
      <c r="A1171" s="250"/>
      <c r="B1171" s="250"/>
      <c r="C1171" s="250"/>
      <c r="D1171" s="250"/>
      <c r="E1171" s="250"/>
      <c r="F1171" s="250"/>
      <c r="H1171" s="244"/>
      <c r="J1171" s="272" t="s">
        <v>4158</v>
      </c>
      <c r="K1171" s="272" t="s">
        <v>4676</v>
      </c>
      <c r="L1171" s="250" t="s">
        <v>4219</v>
      </c>
      <c r="M1171" s="272" t="s">
        <v>4138</v>
      </c>
      <c r="N1171" s="272" t="s">
        <v>4332</v>
      </c>
      <c r="O1171" s="272" t="s">
        <v>4670</v>
      </c>
      <c r="P1171" s="274">
        <v>201408</v>
      </c>
      <c r="Q1171" s="272" t="s">
        <v>4203</v>
      </c>
      <c r="R1171" s="276">
        <v>372.12</v>
      </c>
      <c r="S1171" s="280" t="s">
        <v>4702</v>
      </c>
      <c r="T1171" s="280" t="s">
        <v>4699</v>
      </c>
      <c r="V1171" s="244"/>
      <c r="AC1171" s="244"/>
    </row>
    <row r="1172" spans="1:29" ht="15" x14ac:dyDescent="0.25">
      <c r="A1172" s="250"/>
      <c r="B1172" s="250"/>
      <c r="C1172" s="250"/>
      <c r="D1172" s="250"/>
      <c r="E1172" s="250"/>
      <c r="F1172" s="250"/>
      <c r="H1172" s="244"/>
      <c r="J1172" s="272" t="s">
        <v>4158</v>
      </c>
      <c r="K1172" s="272" t="s">
        <v>4676</v>
      </c>
      <c r="L1172" s="250" t="s">
        <v>4219</v>
      </c>
      <c r="M1172" s="272" t="s">
        <v>4138</v>
      </c>
      <c r="N1172" s="272" t="s">
        <v>4333</v>
      </c>
      <c r="O1172" s="272" t="s">
        <v>4670</v>
      </c>
      <c r="P1172" s="274">
        <v>201408</v>
      </c>
      <c r="Q1172" s="272" t="s">
        <v>4203</v>
      </c>
      <c r="R1172" s="276">
        <v>1848.24</v>
      </c>
      <c r="S1172" s="280" t="s">
        <v>4702</v>
      </c>
      <c r="T1172" s="280" t="s">
        <v>4699</v>
      </c>
      <c r="V1172" s="244"/>
      <c r="AC1172" s="244"/>
    </row>
    <row r="1173" spans="1:29" ht="15" x14ac:dyDescent="0.25">
      <c r="A1173" s="250"/>
      <c r="B1173" s="250"/>
      <c r="C1173" s="250"/>
      <c r="D1173" s="250"/>
      <c r="E1173" s="250"/>
      <c r="F1173" s="250"/>
      <c r="H1173" s="244"/>
      <c r="J1173" s="272" t="s">
        <v>4158</v>
      </c>
      <c r="K1173" s="272" t="s">
        <v>4676</v>
      </c>
      <c r="L1173" s="250" t="s">
        <v>4219</v>
      </c>
      <c r="M1173" s="272" t="s">
        <v>4138</v>
      </c>
      <c r="N1173" s="272" t="s">
        <v>4334</v>
      </c>
      <c r="O1173" s="272" t="s">
        <v>4670</v>
      </c>
      <c r="P1173" s="274">
        <v>201408</v>
      </c>
      <c r="Q1173" s="272" t="s">
        <v>4203</v>
      </c>
      <c r="R1173" s="276">
        <v>870</v>
      </c>
      <c r="S1173" s="280" t="s">
        <v>4702</v>
      </c>
      <c r="T1173" s="280" t="s">
        <v>4699</v>
      </c>
      <c r="V1173" s="244"/>
      <c r="AC1173" s="244"/>
    </row>
    <row r="1174" spans="1:29" ht="15" x14ac:dyDescent="0.25">
      <c r="A1174" s="250"/>
      <c r="B1174" s="250"/>
      <c r="C1174" s="250"/>
      <c r="D1174" s="250"/>
      <c r="E1174" s="250"/>
      <c r="F1174" s="250"/>
      <c r="H1174" s="244"/>
      <c r="J1174" s="272" t="s">
        <v>4158</v>
      </c>
      <c r="K1174" s="272" t="s">
        <v>4676</v>
      </c>
      <c r="L1174" s="250" t="s">
        <v>4219</v>
      </c>
      <c r="M1174" s="272" t="s">
        <v>4138</v>
      </c>
      <c r="N1174" s="272" t="s">
        <v>4335</v>
      </c>
      <c r="O1174" s="272" t="s">
        <v>4670</v>
      </c>
      <c r="P1174" s="274">
        <v>201408</v>
      </c>
      <c r="Q1174" s="272" t="s">
        <v>4203</v>
      </c>
      <c r="R1174" s="276">
        <v>2514</v>
      </c>
      <c r="S1174" s="280" t="s">
        <v>4702</v>
      </c>
      <c r="T1174" s="280" t="s">
        <v>4699</v>
      </c>
      <c r="V1174" s="244"/>
      <c r="AC1174" s="244"/>
    </row>
    <row r="1175" spans="1:29" ht="15" x14ac:dyDescent="0.25">
      <c r="A1175" s="250"/>
      <c r="B1175" s="250"/>
      <c r="C1175" s="250"/>
      <c r="D1175" s="250"/>
      <c r="E1175" s="250"/>
      <c r="F1175" s="250"/>
      <c r="H1175" s="244"/>
      <c r="J1175" s="272" t="s">
        <v>4158</v>
      </c>
      <c r="K1175" s="272" t="s">
        <v>4676</v>
      </c>
      <c r="L1175" s="250" t="s">
        <v>4219</v>
      </c>
      <c r="M1175" s="272" t="s">
        <v>4140</v>
      </c>
      <c r="N1175" s="272" t="s">
        <v>4217</v>
      </c>
      <c r="O1175" s="272" t="s">
        <v>4670</v>
      </c>
      <c r="P1175" s="274">
        <v>201408</v>
      </c>
      <c r="Q1175" s="272" t="s">
        <v>4203</v>
      </c>
      <c r="R1175" s="276">
        <v>32.159999999999997</v>
      </c>
      <c r="S1175" s="280" t="s">
        <v>4702</v>
      </c>
      <c r="T1175" s="280" t="s">
        <v>4699</v>
      </c>
      <c r="V1175" s="244"/>
      <c r="AC1175" s="244"/>
    </row>
    <row r="1176" spans="1:29" ht="15" x14ac:dyDescent="0.25">
      <c r="A1176" s="250"/>
      <c r="B1176" s="250"/>
      <c r="C1176" s="250"/>
      <c r="D1176" s="250"/>
      <c r="E1176" s="250"/>
      <c r="F1176" s="250"/>
      <c r="H1176" s="244"/>
      <c r="J1176" s="272" t="s">
        <v>4158</v>
      </c>
      <c r="K1176" s="272" t="s">
        <v>4676</v>
      </c>
      <c r="L1176" s="250" t="s">
        <v>4219</v>
      </c>
      <c r="M1176" s="272" t="s">
        <v>4140</v>
      </c>
      <c r="N1176" s="272" t="s">
        <v>4342</v>
      </c>
      <c r="O1176" s="272" t="s">
        <v>4670</v>
      </c>
      <c r="P1176" s="274">
        <v>201408</v>
      </c>
      <c r="Q1176" s="272" t="s">
        <v>4203</v>
      </c>
      <c r="R1176" s="276">
        <v>816.15</v>
      </c>
      <c r="S1176" s="280" t="s">
        <v>4702</v>
      </c>
      <c r="T1176" s="280" t="s">
        <v>4699</v>
      </c>
      <c r="V1176" s="244"/>
      <c r="AC1176" s="244"/>
    </row>
    <row r="1177" spans="1:29" ht="15" x14ac:dyDescent="0.25">
      <c r="A1177" s="250"/>
      <c r="B1177" s="250"/>
      <c r="C1177" s="250"/>
      <c r="D1177" s="250"/>
      <c r="E1177" s="250"/>
      <c r="F1177" s="250"/>
      <c r="H1177" s="244"/>
      <c r="J1177" s="272" t="s">
        <v>4158</v>
      </c>
      <c r="K1177" s="272" t="s">
        <v>4676</v>
      </c>
      <c r="L1177" s="250" t="s">
        <v>4219</v>
      </c>
      <c r="M1177" s="272" t="s">
        <v>4140</v>
      </c>
      <c r="N1177" s="272" t="s">
        <v>4343</v>
      </c>
      <c r="O1177" s="272" t="s">
        <v>4670</v>
      </c>
      <c r="P1177" s="274">
        <v>201408</v>
      </c>
      <c r="Q1177" s="272" t="s">
        <v>4203</v>
      </c>
      <c r="R1177" s="276">
        <v>377.06</v>
      </c>
      <c r="S1177" s="280" t="s">
        <v>4702</v>
      </c>
      <c r="T1177" s="280" t="s">
        <v>4699</v>
      </c>
      <c r="V1177" s="244"/>
      <c r="AC1177" s="244"/>
    </row>
    <row r="1178" spans="1:29" ht="15" x14ac:dyDescent="0.25">
      <c r="A1178" s="250"/>
      <c r="B1178" s="250"/>
      <c r="C1178" s="250"/>
      <c r="D1178" s="250"/>
      <c r="E1178" s="250"/>
      <c r="F1178" s="250"/>
      <c r="H1178" s="244"/>
      <c r="J1178" s="272" t="s">
        <v>4158</v>
      </c>
      <c r="K1178" s="272" t="s">
        <v>4676</v>
      </c>
      <c r="L1178" s="250" t="s">
        <v>4219</v>
      </c>
      <c r="M1178" s="272" t="s">
        <v>4139</v>
      </c>
      <c r="N1178" s="272" t="s">
        <v>4304</v>
      </c>
      <c r="O1178" s="272" t="s">
        <v>4670</v>
      </c>
      <c r="P1178" s="274">
        <v>201409</v>
      </c>
      <c r="Q1178" s="272" t="s">
        <v>4203</v>
      </c>
      <c r="R1178" s="276">
        <v>22743</v>
      </c>
      <c r="S1178" s="280" t="s">
        <v>4702</v>
      </c>
      <c r="T1178" s="280" t="s">
        <v>4699</v>
      </c>
      <c r="V1178" s="244"/>
      <c r="AC1178" s="244"/>
    </row>
    <row r="1179" spans="1:29" ht="15" x14ac:dyDescent="0.25">
      <c r="A1179" s="250"/>
      <c r="B1179" s="250"/>
      <c r="C1179" s="250"/>
      <c r="D1179" s="250"/>
      <c r="E1179" s="250"/>
      <c r="F1179" s="250"/>
      <c r="H1179" s="244"/>
      <c r="J1179" s="272" t="s">
        <v>4158</v>
      </c>
      <c r="K1179" s="272" t="s">
        <v>4676</v>
      </c>
      <c r="L1179" s="250" t="s">
        <v>4219</v>
      </c>
      <c r="M1179" s="272" t="s">
        <v>4139</v>
      </c>
      <c r="N1179" s="272" t="s">
        <v>4305</v>
      </c>
      <c r="O1179" s="272" t="s">
        <v>4670</v>
      </c>
      <c r="P1179" s="274">
        <v>201409</v>
      </c>
      <c r="Q1179" s="272" t="s">
        <v>4203</v>
      </c>
      <c r="R1179" s="276">
        <v>4886.66</v>
      </c>
      <c r="S1179" s="280" t="s">
        <v>4702</v>
      </c>
      <c r="T1179" s="280" t="s">
        <v>4699</v>
      </c>
      <c r="V1179" s="244"/>
      <c r="AC1179" s="244"/>
    </row>
    <row r="1180" spans="1:29" ht="15" x14ac:dyDescent="0.25">
      <c r="A1180" s="250"/>
      <c r="B1180" s="250"/>
      <c r="C1180" s="250"/>
      <c r="D1180" s="250"/>
      <c r="E1180" s="250"/>
      <c r="F1180" s="250"/>
      <c r="H1180" s="244"/>
      <c r="J1180" s="272" t="s">
        <v>4158</v>
      </c>
      <c r="K1180" s="272" t="s">
        <v>4676</v>
      </c>
      <c r="L1180" s="250" t="s">
        <v>4219</v>
      </c>
      <c r="M1180" s="272" t="s">
        <v>4139</v>
      </c>
      <c r="N1180" s="272" t="s">
        <v>4310</v>
      </c>
      <c r="O1180" s="272" t="s">
        <v>4670</v>
      </c>
      <c r="P1180" s="274">
        <v>201409</v>
      </c>
      <c r="Q1180" s="272" t="s">
        <v>4203</v>
      </c>
      <c r="R1180" s="276">
        <v>24415.43</v>
      </c>
      <c r="S1180" s="280" t="s">
        <v>4702</v>
      </c>
      <c r="T1180" s="280" t="s">
        <v>4699</v>
      </c>
      <c r="V1180" s="244"/>
      <c r="AC1180" s="244"/>
    </row>
    <row r="1181" spans="1:29" ht="15" x14ac:dyDescent="0.25">
      <c r="A1181" s="250"/>
      <c r="B1181" s="250"/>
      <c r="C1181" s="250"/>
      <c r="D1181" s="250"/>
      <c r="E1181" s="250"/>
      <c r="F1181" s="250"/>
      <c r="H1181" s="244"/>
      <c r="J1181" s="272" t="s">
        <v>4158</v>
      </c>
      <c r="K1181" s="272" t="s">
        <v>4676</v>
      </c>
      <c r="L1181" s="250" t="s">
        <v>4219</v>
      </c>
      <c r="M1181" s="272" t="s">
        <v>4139</v>
      </c>
      <c r="N1181" s="272" t="s">
        <v>4312</v>
      </c>
      <c r="O1181" s="272" t="s">
        <v>4670</v>
      </c>
      <c r="P1181" s="274">
        <v>201409</v>
      </c>
      <c r="Q1181" s="272" t="s">
        <v>4203</v>
      </c>
      <c r="R1181" s="276">
        <v>39396</v>
      </c>
      <c r="S1181" s="280" t="s">
        <v>4702</v>
      </c>
      <c r="T1181" s="280" t="s">
        <v>4699</v>
      </c>
      <c r="V1181" s="244"/>
      <c r="AC1181" s="244"/>
    </row>
    <row r="1182" spans="1:29" ht="15" x14ac:dyDescent="0.25">
      <c r="A1182" s="250"/>
      <c r="B1182" s="250"/>
      <c r="C1182" s="250"/>
      <c r="D1182" s="250"/>
      <c r="E1182" s="250"/>
      <c r="F1182" s="250"/>
      <c r="H1182" s="244"/>
      <c r="J1182" s="272" t="s">
        <v>4158</v>
      </c>
      <c r="K1182" s="272" t="s">
        <v>4676</v>
      </c>
      <c r="L1182" s="250" t="s">
        <v>4219</v>
      </c>
      <c r="M1182" s="272" t="s">
        <v>4139</v>
      </c>
      <c r="N1182" s="272" t="s">
        <v>4321</v>
      </c>
      <c r="O1182" s="272" t="s">
        <v>4670</v>
      </c>
      <c r="P1182" s="274">
        <v>201409</v>
      </c>
      <c r="Q1182" s="272" t="s">
        <v>4203</v>
      </c>
      <c r="R1182" s="276">
        <v>668</v>
      </c>
      <c r="S1182" s="280" t="s">
        <v>4702</v>
      </c>
      <c r="T1182" s="280" t="s">
        <v>4699</v>
      </c>
      <c r="V1182" s="244"/>
      <c r="AC1182" s="244"/>
    </row>
    <row r="1183" spans="1:29" ht="15" x14ac:dyDescent="0.25">
      <c r="A1183" s="250"/>
      <c r="B1183" s="250"/>
      <c r="C1183" s="250"/>
      <c r="D1183" s="250"/>
      <c r="E1183" s="250"/>
      <c r="F1183" s="250"/>
      <c r="H1183" s="244"/>
      <c r="J1183" s="272" t="s">
        <v>4158</v>
      </c>
      <c r="K1183" s="272" t="s">
        <v>4676</v>
      </c>
      <c r="L1183" s="250" t="s">
        <v>4219</v>
      </c>
      <c r="M1183" s="272" t="s">
        <v>4139</v>
      </c>
      <c r="N1183" s="272" t="s">
        <v>4322</v>
      </c>
      <c r="O1183" s="272" t="s">
        <v>4670</v>
      </c>
      <c r="P1183" s="274">
        <v>201409</v>
      </c>
      <c r="Q1183" s="272" t="s">
        <v>4203</v>
      </c>
      <c r="R1183" s="276">
        <v>1208</v>
      </c>
      <c r="S1183" s="280" t="s">
        <v>4702</v>
      </c>
      <c r="T1183" s="280" t="s">
        <v>4699</v>
      </c>
      <c r="V1183" s="244"/>
      <c r="AC1183" s="244"/>
    </row>
    <row r="1184" spans="1:29" ht="15" x14ac:dyDescent="0.25">
      <c r="A1184" s="250"/>
      <c r="B1184" s="250"/>
      <c r="C1184" s="250"/>
      <c r="D1184" s="250"/>
      <c r="E1184" s="250"/>
      <c r="F1184" s="250"/>
      <c r="H1184" s="244"/>
      <c r="J1184" s="272" t="s">
        <v>4158</v>
      </c>
      <c r="K1184" s="272" t="s">
        <v>4676</v>
      </c>
      <c r="L1184" s="250" t="s">
        <v>4219</v>
      </c>
      <c r="M1184" s="272" t="s">
        <v>4139</v>
      </c>
      <c r="N1184" s="272" t="s">
        <v>4324</v>
      </c>
      <c r="O1184" s="272" t="s">
        <v>4670</v>
      </c>
      <c r="P1184" s="274">
        <v>201409</v>
      </c>
      <c r="Q1184" s="272" t="s">
        <v>4203</v>
      </c>
      <c r="R1184" s="276">
        <v>455</v>
      </c>
      <c r="S1184" s="280" t="s">
        <v>4702</v>
      </c>
      <c r="T1184" s="280" t="s">
        <v>4699</v>
      </c>
      <c r="V1184" s="244"/>
      <c r="AC1184" s="244"/>
    </row>
    <row r="1185" spans="1:29" ht="15" x14ac:dyDescent="0.25">
      <c r="A1185" s="250"/>
      <c r="B1185" s="250"/>
      <c r="C1185" s="250"/>
      <c r="D1185" s="250"/>
      <c r="E1185" s="250"/>
      <c r="F1185" s="250"/>
      <c r="H1185" s="244"/>
      <c r="J1185" s="272" t="s">
        <v>4158</v>
      </c>
      <c r="K1185" s="272" t="s">
        <v>4676</v>
      </c>
      <c r="L1185" s="250" t="s">
        <v>4219</v>
      </c>
      <c r="M1185" s="272" t="s">
        <v>4139</v>
      </c>
      <c r="N1185" s="272" t="s">
        <v>4325</v>
      </c>
      <c r="O1185" s="272" t="s">
        <v>4670</v>
      </c>
      <c r="P1185" s="274">
        <v>201409</v>
      </c>
      <c r="Q1185" s="272" t="s">
        <v>4203</v>
      </c>
      <c r="R1185" s="276">
        <v>1018</v>
      </c>
      <c r="S1185" s="280" t="s">
        <v>4702</v>
      </c>
      <c r="T1185" s="280" t="s">
        <v>4699</v>
      </c>
      <c r="V1185" s="244"/>
      <c r="AC1185" s="244"/>
    </row>
    <row r="1186" spans="1:29" ht="15" x14ac:dyDescent="0.25">
      <c r="A1186" s="250"/>
      <c r="B1186" s="250"/>
      <c r="C1186" s="250"/>
      <c r="D1186" s="250"/>
      <c r="E1186" s="250"/>
      <c r="F1186" s="250"/>
      <c r="H1186" s="244"/>
      <c r="J1186" s="272" t="s">
        <v>4158</v>
      </c>
      <c r="K1186" s="272" t="s">
        <v>4676</v>
      </c>
      <c r="L1186" s="250" t="s">
        <v>4219</v>
      </c>
      <c r="M1186" s="272" t="s">
        <v>4138</v>
      </c>
      <c r="N1186" s="272" t="s">
        <v>4327</v>
      </c>
      <c r="O1186" s="272" t="s">
        <v>4670</v>
      </c>
      <c r="P1186" s="274">
        <v>201409</v>
      </c>
      <c r="Q1186" s="272" t="s">
        <v>4203</v>
      </c>
      <c r="R1186" s="276">
        <v>0.47</v>
      </c>
      <c r="S1186" s="280" t="s">
        <v>4702</v>
      </c>
      <c r="T1186" s="280" t="s">
        <v>4699</v>
      </c>
      <c r="V1186" s="244"/>
      <c r="AC1186" s="244"/>
    </row>
    <row r="1187" spans="1:29" ht="15" x14ac:dyDescent="0.25">
      <c r="A1187" s="250"/>
      <c r="B1187" s="250"/>
      <c r="C1187" s="250"/>
      <c r="D1187" s="250"/>
      <c r="E1187" s="250"/>
      <c r="F1187" s="250"/>
      <c r="H1187" s="244"/>
      <c r="J1187" s="272" t="s">
        <v>4158</v>
      </c>
      <c r="K1187" s="272" t="s">
        <v>4676</v>
      </c>
      <c r="L1187" s="250" t="s">
        <v>4219</v>
      </c>
      <c r="M1187" s="272" t="s">
        <v>4138</v>
      </c>
      <c r="N1187" s="272" t="s">
        <v>4332</v>
      </c>
      <c r="O1187" s="272" t="s">
        <v>4670</v>
      </c>
      <c r="P1187" s="274">
        <v>201409</v>
      </c>
      <c r="Q1187" s="272" t="s">
        <v>4203</v>
      </c>
      <c r="R1187" s="276">
        <v>336.32</v>
      </c>
      <c r="S1187" s="280" t="s">
        <v>4702</v>
      </c>
      <c r="T1187" s="280" t="s">
        <v>4699</v>
      </c>
      <c r="V1187" s="244"/>
      <c r="AC1187" s="244"/>
    </row>
    <row r="1188" spans="1:29" ht="15" x14ac:dyDescent="0.25">
      <c r="A1188" s="250"/>
      <c r="B1188" s="250"/>
      <c r="C1188" s="250"/>
      <c r="D1188" s="250"/>
      <c r="E1188" s="250"/>
      <c r="F1188" s="250"/>
      <c r="H1188" s="244"/>
      <c r="J1188" s="272" t="s">
        <v>4158</v>
      </c>
      <c r="K1188" s="272" t="s">
        <v>4676</v>
      </c>
      <c r="L1188" s="250" t="s">
        <v>4219</v>
      </c>
      <c r="M1188" s="272" t="s">
        <v>4138</v>
      </c>
      <c r="N1188" s="272" t="s">
        <v>4334</v>
      </c>
      <c r="O1188" s="272" t="s">
        <v>4670</v>
      </c>
      <c r="P1188" s="274">
        <v>201409</v>
      </c>
      <c r="Q1188" s="272" t="s">
        <v>4203</v>
      </c>
      <c r="R1188" s="276">
        <v>372.52</v>
      </c>
      <c r="S1188" s="280" t="s">
        <v>4702</v>
      </c>
      <c r="T1188" s="280" t="s">
        <v>4699</v>
      </c>
      <c r="V1188" s="244"/>
      <c r="AC1188" s="244"/>
    </row>
    <row r="1189" spans="1:29" ht="15" x14ac:dyDescent="0.25">
      <c r="A1189" s="250"/>
      <c r="B1189" s="250"/>
      <c r="C1189" s="250"/>
      <c r="D1189" s="250"/>
      <c r="E1189" s="250"/>
      <c r="F1189" s="250"/>
      <c r="H1189" s="244"/>
      <c r="J1189" s="272" t="s">
        <v>4158</v>
      </c>
      <c r="K1189" s="272" t="s">
        <v>4676</v>
      </c>
      <c r="L1189" s="250" t="s">
        <v>4219</v>
      </c>
      <c r="M1189" s="272" t="s">
        <v>4138</v>
      </c>
      <c r="N1189" s="272" t="s">
        <v>4335</v>
      </c>
      <c r="O1189" s="272" t="s">
        <v>4670</v>
      </c>
      <c r="P1189" s="274">
        <v>201409</v>
      </c>
      <c r="Q1189" s="272" t="s">
        <v>4203</v>
      </c>
      <c r="R1189" s="276">
        <v>1018.19</v>
      </c>
      <c r="S1189" s="280" t="s">
        <v>4702</v>
      </c>
      <c r="T1189" s="280" t="s">
        <v>4699</v>
      </c>
      <c r="V1189" s="244"/>
      <c r="AC1189" s="244"/>
    </row>
    <row r="1190" spans="1:29" ht="15" x14ac:dyDescent="0.25">
      <c r="A1190" s="250"/>
      <c r="B1190" s="250"/>
      <c r="C1190" s="250"/>
      <c r="D1190" s="250"/>
      <c r="E1190" s="250"/>
      <c r="F1190" s="250"/>
      <c r="H1190" s="244"/>
      <c r="J1190" s="272" t="s">
        <v>4158</v>
      </c>
      <c r="K1190" s="272" t="s">
        <v>4676</v>
      </c>
      <c r="L1190" s="250" t="s">
        <v>4219</v>
      </c>
      <c r="M1190" s="272" t="s">
        <v>4140</v>
      </c>
      <c r="N1190" s="272" t="s">
        <v>4217</v>
      </c>
      <c r="O1190" s="272" t="s">
        <v>4670</v>
      </c>
      <c r="P1190" s="274">
        <v>201409</v>
      </c>
      <c r="Q1190" s="272" t="s">
        <v>4203</v>
      </c>
      <c r="R1190" s="276">
        <v>16.079999999999998</v>
      </c>
      <c r="S1190" s="280" t="s">
        <v>4702</v>
      </c>
      <c r="T1190" s="280" t="s">
        <v>4699</v>
      </c>
      <c r="V1190" s="244"/>
      <c r="AC1190" s="244"/>
    </row>
    <row r="1191" spans="1:29" ht="15" x14ac:dyDescent="0.25">
      <c r="A1191" s="250"/>
      <c r="B1191" s="250"/>
      <c r="C1191" s="250"/>
      <c r="D1191" s="250"/>
      <c r="E1191" s="250"/>
      <c r="F1191" s="250"/>
      <c r="H1191" s="244"/>
      <c r="J1191" s="272" t="s">
        <v>4158</v>
      </c>
      <c r="K1191" s="272" t="s">
        <v>4676</v>
      </c>
      <c r="L1191" s="250" t="s">
        <v>4219</v>
      </c>
      <c r="M1191" s="272" t="s">
        <v>4140</v>
      </c>
      <c r="N1191" s="272" t="s">
        <v>4338</v>
      </c>
      <c r="O1191" s="272" t="s">
        <v>4670</v>
      </c>
      <c r="P1191" s="274">
        <v>201409</v>
      </c>
      <c r="Q1191" s="272" t="s">
        <v>4203</v>
      </c>
      <c r="R1191" s="276">
        <v>73552.5</v>
      </c>
      <c r="S1191" s="280" t="s">
        <v>4702</v>
      </c>
      <c r="T1191" s="280" t="s">
        <v>4699</v>
      </c>
      <c r="V1191" s="244"/>
      <c r="AC1191" s="244"/>
    </row>
    <row r="1192" spans="1:29" ht="15" x14ac:dyDescent="0.25">
      <c r="A1192" s="250"/>
      <c r="B1192" s="250"/>
      <c r="C1192" s="250"/>
      <c r="D1192" s="250"/>
      <c r="E1192" s="250"/>
      <c r="F1192" s="250"/>
      <c r="H1192" s="244"/>
      <c r="J1192" s="272" t="s">
        <v>4158</v>
      </c>
      <c r="K1192" s="272" t="s">
        <v>4676</v>
      </c>
      <c r="L1192" s="250" t="s">
        <v>4219</v>
      </c>
      <c r="M1192" s="272" t="s">
        <v>4140</v>
      </c>
      <c r="N1192" s="272" t="s">
        <v>4342</v>
      </c>
      <c r="O1192" s="272" t="s">
        <v>4670</v>
      </c>
      <c r="P1192" s="274">
        <v>201409</v>
      </c>
      <c r="Q1192" s="272" t="s">
        <v>4203</v>
      </c>
      <c r="R1192" s="276">
        <v>400</v>
      </c>
      <c r="S1192" s="280" t="s">
        <v>4702</v>
      </c>
      <c r="T1192" s="280" t="s">
        <v>4699</v>
      </c>
      <c r="V1192" s="244"/>
      <c r="AC1192" s="244"/>
    </row>
    <row r="1193" spans="1:29" ht="15" x14ac:dyDescent="0.25">
      <c r="A1193" s="250"/>
      <c r="B1193" s="250"/>
      <c r="C1193" s="250"/>
      <c r="D1193" s="250"/>
      <c r="E1193" s="250"/>
      <c r="F1193" s="250"/>
      <c r="H1193" s="244"/>
      <c r="J1193" s="272" t="s">
        <v>4158</v>
      </c>
      <c r="K1193" s="272" t="s">
        <v>4676</v>
      </c>
      <c r="L1193" s="250" t="s">
        <v>4219</v>
      </c>
      <c r="M1193" s="272" t="s">
        <v>4140</v>
      </c>
      <c r="N1193" s="272" t="s">
        <v>4343</v>
      </c>
      <c r="O1193" s="272" t="s">
        <v>4670</v>
      </c>
      <c r="P1193" s="274">
        <v>201409</v>
      </c>
      <c r="Q1193" s="272" t="s">
        <v>4203</v>
      </c>
      <c r="R1193" s="276">
        <v>799.99</v>
      </c>
      <c r="S1193" s="280" t="s">
        <v>4702</v>
      </c>
      <c r="T1193" s="280" t="s">
        <v>4699</v>
      </c>
      <c r="V1193" s="244"/>
      <c r="AC1193" s="244"/>
    </row>
    <row r="1194" spans="1:29" ht="15" x14ac:dyDescent="0.25">
      <c r="A1194" s="250"/>
      <c r="B1194" s="250"/>
      <c r="C1194" s="250"/>
      <c r="D1194" s="250"/>
      <c r="E1194" s="250"/>
      <c r="F1194" s="250"/>
      <c r="H1194" s="244"/>
      <c r="J1194" s="272" t="s">
        <v>4158</v>
      </c>
      <c r="K1194" s="272" t="s">
        <v>4676</v>
      </c>
      <c r="L1194" s="250" t="s">
        <v>4219</v>
      </c>
      <c r="M1194" s="272" t="s">
        <v>4140</v>
      </c>
      <c r="N1194" s="272" t="s">
        <v>4344</v>
      </c>
      <c r="O1194" s="272" t="s">
        <v>4670</v>
      </c>
      <c r="P1194" s="274">
        <v>201409</v>
      </c>
      <c r="Q1194" s="272" t="s">
        <v>4203</v>
      </c>
      <c r="R1194" s="276">
        <v>3809.5</v>
      </c>
      <c r="S1194" s="280" t="s">
        <v>4702</v>
      </c>
      <c r="T1194" s="280" t="s">
        <v>4699</v>
      </c>
      <c r="V1194" s="244"/>
      <c r="AC1194" s="244"/>
    </row>
    <row r="1195" spans="1:29" ht="15" x14ac:dyDescent="0.25">
      <c r="A1195" s="250"/>
      <c r="B1195" s="250"/>
      <c r="C1195" s="250"/>
      <c r="D1195" s="250"/>
      <c r="E1195" s="250"/>
      <c r="F1195" s="250"/>
      <c r="H1195" s="244"/>
      <c r="J1195" s="272" t="s">
        <v>4158</v>
      </c>
      <c r="K1195" s="272" t="s">
        <v>4676</v>
      </c>
      <c r="L1195" s="250" t="s">
        <v>4219</v>
      </c>
      <c r="M1195" s="272" t="s">
        <v>4139</v>
      </c>
      <c r="N1195" s="272" t="s">
        <v>4304</v>
      </c>
      <c r="O1195" s="272" t="s">
        <v>4670</v>
      </c>
      <c r="P1195" s="274">
        <v>201410</v>
      </c>
      <c r="Q1195" s="272" t="s">
        <v>4203</v>
      </c>
      <c r="R1195" s="276">
        <v>-22743</v>
      </c>
      <c r="S1195" s="280" t="s">
        <v>4702</v>
      </c>
      <c r="T1195" s="280" t="s">
        <v>4699</v>
      </c>
      <c r="V1195" s="244"/>
      <c r="AC1195" s="244"/>
    </row>
    <row r="1196" spans="1:29" ht="15" x14ac:dyDescent="0.25">
      <c r="A1196" s="250"/>
      <c r="B1196" s="250"/>
      <c r="C1196" s="250"/>
      <c r="D1196" s="250"/>
      <c r="E1196" s="250"/>
      <c r="F1196" s="250"/>
      <c r="H1196" s="244"/>
      <c r="J1196" s="272" t="s">
        <v>4158</v>
      </c>
      <c r="K1196" s="272" t="s">
        <v>4676</v>
      </c>
      <c r="L1196" s="250" t="s">
        <v>4219</v>
      </c>
      <c r="M1196" s="272" t="s">
        <v>4139</v>
      </c>
      <c r="N1196" s="272" t="s">
        <v>4305</v>
      </c>
      <c r="O1196" s="272" t="s">
        <v>4670</v>
      </c>
      <c r="P1196" s="274">
        <v>201410</v>
      </c>
      <c r="Q1196" s="272" t="s">
        <v>4203</v>
      </c>
      <c r="R1196" s="276">
        <v>4044.47</v>
      </c>
      <c r="S1196" s="280" t="s">
        <v>4702</v>
      </c>
      <c r="T1196" s="280" t="s">
        <v>4699</v>
      </c>
      <c r="V1196" s="244"/>
      <c r="AC1196" s="244"/>
    </row>
    <row r="1197" spans="1:29" ht="15" x14ac:dyDescent="0.25">
      <c r="A1197" s="250"/>
      <c r="B1197" s="250"/>
      <c r="C1197" s="250"/>
      <c r="D1197" s="250"/>
      <c r="E1197" s="250"/>
      <c r="F1197" s="250"/>
      <c r="H1197" s="244"/>
      <c r="J1197" s="272" t="s">
        <v>4158</v>
      </c>
      <c r="K1197" s="272" t="s">
        <v>4676</v>
      </c>
      <c r="L1197" s="250" t="s">
        <v>4219</v>
      </c>
      <c r="M1197" s="272" t="s">
        <v>4139</v>
      </c>
      <c r="N1197" s="272" t="s">
        <v>4310</v>
      </c>
      <c r="O1197" s="272" t="s">
        <v>4670</v>
      </c>
      <c r="P1197" s="274">
        <v>201410</v>
      </c>
      <c r="Q1197" s="272" t="s">
        <v>4203</v>
      </c>
      <c r="R1197" s="276">
        <v>11797.57</v>
      </c>
      <c r="S1197" s="280" t="s">
        <v>4702</v>
      </c>
      <c r="T1197" s="280" t="s">
        <v>4699</v>
      </c>
      <c r="V1197" s="244"/>
      <c r="AC1197" s="244"/>
    </row>
    <row r="1198" spans="1:29" ht="15" x14ac:dyDescent="0.25">
      <c r="A1198" s="250"/>
      <c r="B1198" s="250"/>
      <c r="C1198" s="250"/>
      <c r="D1198" s="250"/>
      <c r="E1198" s="250"/>
      <c r="F1198" s="250"/>
      <c r="H1198" s="244"/>
      <c r="J1198" s="272" t="s">
        <v>4158</v>
      </c>
      <c r="K1198" s="272" t="s">
        <v>4676</v>
      </c>
      <c r="L1198" s="250" t="s">
        <v>4219</v>
      </c>
      <c r="M1198" s="272" t="s">
        <v>4139</v>
      </c>
      <c r="N1198" s="272" t="s">
        <v>4312</v>
      </c>
      <c r="O1198" s="272" t="s">
        <v>4670</v>
      </c>
      <c r="P1198" s="274">
        <v>201410</v>
      </c>
      <c r="Q1198" s="272" t="s">
        <v>4203</v>
      </c>
      <c r="R1198" s="276">
        <v>-39396</v>
      </c>
      <c r="S1198" s="280" t="s">
        <v>4702</v>
      </c>
      <c r="T1198" s="280" t="s">
        <v>4699</v>
      </c>
      <c r="V1198" s="244"/>
      <c r="AC1198" s="244"/>
    </row>
    <row r="1199" spans="1:29" ht="15" x14ac:dyDescent="0.25">
      <c r="A1199" s="250"/>
      <c r="B1199" s="250"/>
      <c r="C1199" s="250"/>
      <c r="D1199" s="250"/>
      <c r="E1199" s="250"/>
      <c r="F1199" s="250"/>
      <c r="H1199" s="244"/>
      <c r="J1199" s="272" t="s">
        <v>4158</v>
      </c>
      <c r="K1199" s="272" t="s">
        <v>4676</v>
      </c>
      <c r="L1199" s="250" t="s">
        <v>4219</v>
      </c>
      <c r="M1199" s="272" t="s">
        <v>4139</v>
      </c>
      <c r="N1199" s="272" t="s">
        <v>4321</v>
      </c>
      <c r="O1199" s="272" t="s">
        <v>4670</v>
      </c>
      <c r="P1199" s="274">
        <v>201410</v>
      </c>
      <c r="Q1199" s="272" t="s">
        <v>4203</v>
      </c>
      <c r="R1199" s="276">
        <v>-668</v>
      </c>
      <c r="S1199" s="280" t="s">
        <v>4702</v>
      </c>
      <c r="T1199" s="280" t="s">
        <v>4699</v>
      </c>
      <c r="V1199" s="244"/>
      <c r="AC1199" s="244"/>
    </row>
    <row r="1200" spans="1:29" ht="15" x14ac:dyDescent="0.25">
      <c r="A1200" s="250"/>
      <c r="B1200" s="250"/>
      <c r="C1200" s="250"/>
      <c r="D1200" s="250"/>
      <c r="E1200" s="250"/>
      <c r="F1200" s="250"/>
      <c r="H1200" s="244"/>
      <c r="J1200" s="272" t="s">
        <v>4158</v>
      </c>
      <c r="K1200" s="272" t="s">
        <v>4676</v>
      </c>
      <c r="L1200" s="250" t="s">
        <v>4219</v>
      </c>
      <c r="M1200" s="272" t="s">
        <v>4139</v>
      </c>
      <c r="N1200" s="272" t="s">
        <v>4322</v>
      </c>
      <c r="O1200" s="272" t="s">
        <v>4670</v>
      </c>
      <c r="P1200" s="274">
        <v>201410</v>
      </c>
      <c r="Q1200" s="272" t="s">
        <v>4203</v>
      </c>
      <c r="R1200" s="276">
        <v>-1208</v>
      </c>
      <c r="S1200" s="280" t="s">
        <v>4702</v>
      </c>
      <c r="T1200" s="280" t="s">
        <v>4699</v>
      </c>
      <c r="V1200" s="244"/>
      <c r="AC1200" s="244"/>
    </row>
    <row r="1201" spans="1:29" ht="15" x14ac:dyDescent="0.25">
      <c r="A1201" s="250"/>
      <c r="B1201" s="250"/>
      <c r="C1201" s="250"/>
      <c r="D1201" s="250"/>
      <c r="E1201" s="250"/>
      <c r="F1201" s="250"/>
      <c r="H1201" s="244"/>
      <c r="J1201" s="272" t="s">
        <v>4158</v>
      </c>
      <c r="K1201" s="272" t="s">
        <v>4676</v>
      </c>
      <c r="L1201" s="250" t="s">
        <v>4219</v>
      </c>
      <c r="M1201" s="272" t="s">
        <v>4139</v>
      </c>
      <c r="N1201" s="272" t="s">
        <v>4324</v>
      </c>
      <c r="O1201" s="272" t="s">
        <v>4670</v>
      </c>
      <c r="P1201" s="274">
        <v>201410</v>
      </c>
      <c r="Q1201" s="272" t="s">
        <v>4203</v>
      </c>
      <c r="R1201" s="276">
        <v>1087.04</v>
      </c>
      <c r="S1201" s="280" t="s">
        <v>4702</v>
      </c>
      <c r="T1201" s="280" t="s">
        <v>4699</v>
      </c>
      <c r="V1201" s="244"/>
      <c r="AC1201" s="244"/>
    </row>
    <row r="1202" spans="1:29" ht="15" x14ac:dyDescent="0.25">
      <c r="A1202" s="250"/>
      <c r="B1202" s="250"/>
      <c r="C1202" s="250"/>
      <c r="D1202" s="250"/>
      <c r="E1202" s="250"/>
      <c r="F1202" s="250"/>
      <c r="H1202" s="244"/>
      <c r="J1202" s="272" t="s">
        <v>4158</v>
      </c>
      <c r="K1202" s="272" t="s">
        <v>4676</v>
      </c>
      <c r="L1202" s="250" t="s">
        <v>4219</v>
      </c>
      <c r="M1202" s="272" t="s">
        <v>4139</v>
      </c>
      <c r="N1202" s="272" t="s">
        <v>4325</v>
      </c>
      <c r="O1202" s="272" t="s">
        <v>4670</v>
      </c>
      <c r="P1202" s="274">
        <v>201410</v>
      </c>
      <c r="Q1202" s="272" t="s">
        <v>4203</v>
      </c>
      <c r="R1202" s="276">
        <v>442.76</v>
      </c>
      <c r="S1202" s="280" t="s">
        <v>4702</v>
      </c>
      <c r="T1202" s="280" t="s">
        <v>4699</v>
      </c>
      <c r="V1202" s="244"/>
      <c r="AC1202" s="244"/>
    </row>
    <row r="1203" spans="1:29" ht="15" x14ac:dyDescent="0.25">
      <c r="A1203" s="250"/>
      <c r="B1203" s="250"/>
      <c r="C1203" s="250"/>
      <c r="D1203" s="250"/>
      <c r="E1203" s="250"/>
      <c r="F1203" s="250"/>
      <c r="H1203" s="244"/>
      <c r="J1203" s="272" t="s">
        <v>4158</v>
      </c>
      <c r="K1203" s="272" t="s">
        <v>4676</v>
      </c>
      <c r="L1203" s="250" t="s">
        <v>4219</v>
      </c>
      <c r="M1203" s="272" t="s">
        <v>4138</v>
      </c>
      <c r="N1203" s="272" t="s">
        <v>4336</v>
      </c>
      <c r="O1203" s="272" t="s">
        <v>4670</v>
      </c>
      <c r="P1203" s="274">
        <v>201410</v>
      </c>
      <c r="Q1203" s="272" t="s">
        <v>4203</v>
      </c>
      <c r="R1203" s="276">
        <v>111.98</v>
      </c>
      <c r="S1203" s="280" t="s">
        <v>4702</v>
      </c>
      <c r="T1203" s="280" t="s">
        <v>4699</v>
      </c>
      <c r="V1203" s="244"/>
      <c r="AC1203" s="244"/>
    </row>
    <row r="1204" spans="1:29" ht="15" x14ac:dyDescent="0.25">
      <c r="A1204" s="250"/>
      <c r="B1204" s="250"/>
      <c r="C1204" s="250"/>
      <c r="D1204" s="250"/>
      <c r="E1204" s="250"/>
      <c r="F1204" s="250"/>
      <c r="H1204" s="244"/>
      <c r="J1204" s="272" t="s">
        <v>4158</v>
      </c>
      <c r="K1204" s="272" t="s">
        <v>4676</v>
      </c>
      <c r="L1204" s="250" t="s">
        <v>4219</v>
      </c>
      <c r="M1204" s="272" t="s">
        <v>4140</v>
      </c>
      <c r="N1204" s="272" t="s">
        <v>4338</v>
      </c>
      <c r="O1204" s="272" t="s">
        <v>4670</v>
      </c>
      <c r="P1204" s="274">
        <v>201410</v>
      </c>
      <c r="Q1204" s="272" t="s">
        <v>4203</v>
      </c>
      <c r="R1204" s="276">
        <v>133200</v>
      </c>
      <c r="S1204" s="280" t="s">
        <v>4702</v>
      </c>
      <c r="T1204" s="280" t="s">
        <v>4699</v>
      </c>
      <c r="V1204" s="244"/>
      <c r="AC1204" s="244"/>
    </row>
    <row r="1205" spans="1:29" ht="15" x14ac:dyDescent="0.25">
      <c r="A1205" s="250"/>
      <c r="B1205" s="250"/>
      <c r="C1205" s="250"/>
      <c r="D1205" s="250"/>
      <c r="E1205" s="250"/>
      <c r="F1205" s="250"/>
      <c r="H1205" s="244"/>
      <c r="J1205" s="272" t="s">
        <v>4158</v>
      </c>
      <c r="K1205" s="272" t="s">
        <v>4676</v>
      </c>
      <c r="L1205" s="250" t="s">
        <v>4219</v>
      </c>
      <c r="M1205" s="272" t="s">
        <v>4139</v>
      </c>
      <c r="N1205" s="272" t="s">
        <v>4305</v>
      </c>
      <c r="O1205" s="272" t="s">
        <v>4670</v>
      </c>
      <c r="P1205" s="274">
        <v>201411</v>
      </c>
      <c r="Q1205" s="272" t="s">
        <v>4203</v>
      </c>
      <c r="R1205" s="276">
        <v>2367.8000000000002</v>
      </c>
      <c r="S1205" s="280" t="s">
        <v>4702</v>
      </c>
      <c r="T1205" s="280" t="s">
        <v>4699</v>
      </c>
      <c r="V1205" s="244"/>
      <c r="AC1205" s="244"/>
    </row>
    <row r="1206" spans="1:29" ht="15" x14ac:dyDescent="0.25">
      <c r="A1206" s="250"/>
      <c r="B1206" s="250"/>
      <c r="C1206" s="250"/>
      <c r="D1206" s="250"/>
      <c r="E1206" s="250"/>
      <c r="F1206" s="250"/>
      <c r="H1206" s="244"/>
      <c r="J1206" s="272" t="s">
        <v>4158</v>
      </c>
      <c r="K1206" s="272" t="s">
        <v>4676</v>
      </c>
      <c r="L1206" s="250" t="s">
        <v>4219</v>
      </c>
      <c r="M1206" s="272" t="s">
        <v>4139</v>
      </c>
      <c r="N1206" s="272" t="s">
        <v>4326</v>
      </c>
      <c r="O1206" s="272" t="s">
        <v>4670</v>
      </c>
      <c r="P1206" s="274">
        <v>201411</v>
      </c>
      <c r="Q1206" s="272" t="s">
        <v>4203</v>
      </c>
      <c r="R1206" s="276">
        <v>873</v>
      </c>
      <c r="S1206" s="280" t="s">
        <v>4702</v>
      </c>
      <c r="T1206" s="280" t="s">
        <v>4699</v>
      </c>
      <c r="V1206" s="244"/>
      <c r="AC1206" s="244"/>
    </row>
    <row r="1207" spans="1:29" ht="15" x14ac:dyDescent="0.25">
      <c r="A1207" s="250"/>
      <c r="B1207" s="250"/>
      <c r="C1207" s="250"/>
      <c r="D1207" s="250"/>
      <c r="E1207" s="250"/>
      <c r="F1207" s="250"/>
      <c r="H1207" s="244"/>
      <c r="J1207" s="272" t="s">
        <v>4158</v>
      </c>
      <c r="K1207" s="272" t="s">
        <v>4676</v>
      </c>
      <c r="L1207" s="250" t="s">
        <v>4219</v>
      </c>
      <c r="M1207" s="272" t="s">
        <v>4140</v>
      </c>
      <c r="N1207" s="272" t="s">
        <v>4217</v>
      </c>
      <c r="O1207" s="272" t="s">
        <v>4670</v>
      </c>
      <c r="P1207" s="274">
        <v>201411</v>
      </c>
      <c r="Q1207" s="272" t="s">
        <v>4203</v>
      </c>
      <c r="R1207" s="276">
        <v>160.80000000000001</v>
      </c>
      <c r="S1207" s="280" t="s">
        <v>4702</v>
      </c>
      <c r="T1207" s="280" t="s">
        <v>4699</v>
      </c>
      <c r="V1207" s="244"/>
      <c r="AC1207" s="244"/>
    </row>
    <row r="1208" spans="1:29" ht="15" x14ac:dyDescent="0.25">
      <c r="A1208" s="250"/>
      <c r="B1208" s="250"/>
      <c r="C1208" s="250"/>
      <c r="D1208" s="250"/>
      <c r="E1208" s="250"/>
      <c r="F1208" s="250"/>
      <c r="H1208" s="244"/>
      <c r="J1208" s="272" t="s">
        <v>4158</v>
      </c>
      <c r="K1208" s="272" t="s">
        <v>4676</v>
      </c>
      <c r="L1208" s="250" t="s">
        <v>4219</v>
      </c>
      <c r="M1208" s="272" t="s">
        <v>4140</v>
      </c>
      <c r="N1208" s="272" t="s">
        <v>4343</v>
      </c>
      <c r="O1208" s="272" t="s">
        <v>4670</v>
      </c>
      <c r="P1208" s="274">
        <v>201411</v>
      </c>
      <c r="Q1208" s="272" t="s">
        <v>4203</v>
      </c>
      <c r="R1208" s="276">
        <v>800</v>
      </c>
      <c r="S1208" s="280" t="s">
        <v>4702</v>
      </c>
      <c r="T1208" s="280" t="s">
        <v>4699</v>
      </c>
      <c r="V1208" s="244"/>
      <c r="AC1208" s="244"/>
    </row>
    <row r="1209" spans="1:29" ht="15" x14ac:dyDescent="0.25">
      <c r="A1209" s="250"/>
      <c r="B1209" s="250"/>
      <c r="C1209" s="250"/>
      <c r="D1209" s="250"/>
      <c r="E1209" s="250"/>
      <c r="F1209" s="250"/>
      <c r="H1209" s="244"/>
      <c r="J1209" s="272" t="s">
        <v>4158</v>
      </c>
      <c r="K1209" s="272" t="s">
        <v>4676</v>
      </c>
      <c r="L1209" s="250" t="s">
        <v>4219</v>
      </c>
      <c r="M1209" s="272" t="s">
        <v>4140</v>
      </c>
      <c r="N1209" s="272" t="s">
        <v>4345</v>
      </c>
      <c r="O1209" s="272" t="s">
        <v>4670</v>
      </c>
      <c r="P1209" s="274">
        <v>201411</v>
      </c>
      <c r="Q1209" s="272" t="s">
        <v>4203</v>
      </c>
      <c r="R1209" s="276">
        <v>5269</v>
      </c>
      <c r="S1209" s="280" t="s">
        <v>4702</v>
      </c>
      <c r="T1209" s="280" t="s">
        <v>4699</v>
      </c>
      <c r="V1209" s="244"/>
      <c r="AC1209" s="244"/>
    </row>
    <row r="1210" spans="1:29" ht="15" x14ac:dyDescent="0.25">
      <c r="A1210" s="250"/>
      <c r="B1210" s="250"/>
      <c r="C1210" s="250"/>
      <c r="D1210" s="250"/>
      <c r="E1210" s="250"/>
      <c r="F1210" s="250"/>
      <c r="H1210" s="244"/>
      <c r="J1210" s="272" t="s">
        <v>4158</v>
      </c>
      <c r="K1210" s="272" t="s">
        <v>4676</v>
      </c>
      <c r="L1210" s="250" t="s">
        <v>4219</v>
      </c>
      <c r="M1210" s="272" t="s">
        <v>4139</v>
      </c>
      <c r="N1210" s="272" t="s">
        <v>4305</v>
      </c>
      <c r="O1210" s="272" t="s">
        <v>4670</v>
      </c>
      <c r="P1210" s="274">
        <v>201412</v>
      </c>
      <c r="Q1210" s="272" t="s">
        <v>4203</v>
      </c>
      <c r="R1210" s="276">
        <v>2062.88</v>
      </c>
      <c r="S1210" s="280" t="s">
        <v>4702</v>
      </c>
      <c r="T1210" s="280" t="s">
        <v>4699</v>
      </c>
      <c r="V1210" s="244"/>
      <c r="AC1210" s="244"/>
    </row>
    <row r="1211" spans="1:29" ht="15" x14ac:dyDescent="0.25">
      <c r="A1211" s="250"/>
      <c r="B1211" s="250"/>
      <c r="C1211" s="250"/>
      <c r="D1211" s="250"/>
      <c r="E1211" s="250"/>
      <c r="F1211" s="250"/>
      <c r="H1211" s="244"/>
      <c r="J1211" s="272" t="s">
        <v>4158</v>
      </c>
      <c r="K1211" s="272" t="s">
        <v>4676</v>
      </c>
      <c r="L1211" s="250" t="s">
        <v>4219</v>
      </c>
      <c r="M1211" s="272" t="s">
        <v>4139</v>
      </c>
      <c r="N1211" s="272" t="s">
        <v>4326</v>
      </c>
      <c r="O1211" s="272" t="s">
        <v>4670</v>
      </c>
      <c r="P1211" s="274">
        <v>201412</v>
      </c>
      <c r="Q1211" s="272" t="s">
        <v>4203</v>
      </c>
      <c r="R1211" s="276">
        <v>90.36</v>
      </c>
      <c r="S1211" s="280" t="s">
        <v>4702</v>
      </c>
      <c r="T1211" s="280" t="s">
        <v>4699</v>
      </c>
      <c r="V1211" s="244"/>
      <c r="AC1211" s="244"/>
    </row>
    <row r="1212" spans="1:29" ht="15" x14ac:dyDescent="0.25">
      <c r="A1212" s="250"/>
      <c r="B1212" s="250"/>
      <c r="C1212" s="250"/>
      <c r="D1212" s="250"/>
      <c r="E1212" s="250"/>
      <c r="F1212" s="250"/>
      <c r="H1212" s="244"/>
      <c r="J1212" s="272" t="s">
        <v>4158</v>
      </c>
      <c r="K1212" s="272" t="s">
        <v>4676</v>
      </c>
      <c r="L1212" s="250" t="s">
        <v>4219</v>
      </c>
      <c r="M1212" s="272" t="s">
        <v>4138</v>
      </c>
      <c r="N1212" s="272" t="s">
        <v>4337</v>
      </c>
      <c r="O1212" s="272" t="s">
        <v>4670</v>
      </c>
      <c r="P1212" s="274">
        <v>201412</v>
      </c>
      <c r="Q1212" s="272" t="s">
        <v>4203</v>
      </c>
      <c r="R1212" s="276">
        <v>1425</v>
      </c>
      <c r="S1212" s="280" t="s">
        <v>4702</v>
      </c>
      <c r="T1212" s="280" t="s">
        <v>4699</v>
      </c>
      <c r="V1212" s="244"/>
      <c r="AC1212" s="244"/>
    </row>
    <row r="1213" spans="1:29" ht="15" x14ac:dyDescent="0.25">
      <c r="A1213" s="250"/>
      <c r="B1213" s="250"/>
      <c r="C1213" s="250"/>
      <c r="D1213" s="250"/>
      <c r="E1213" s="250"/>
      <c r="F1213" s="250"/>
      <c r="H1213" s="244"/>
      <c r="J1213" s="272" t="s">
        <v>4158</v>
      </c>
      <c r="K1213" s="272" t="s">
        <v>4676</v>
      </c>
      <c r="L1213" s="250" t="s">
        <v>4219</v>
      </c>
      <c r="M1213" s="272" t="s">
        <v>4140</v>
      </c>
      <c r="N1213" s="272" t="s">
        <v>4338</v>
      </c>
      <c r="O1213" s="272" t="s">
        <v>4670</v>
      </c>
      <c r="P1213" s="274">
        <v>201412</v>
      </c>
      <c r="Q1213" s="272" t="s">
        <v>4203</v>
      </c>
      <c r="R1213" s="276">
        <v>410348</v>
      </c>
      <c r="S1213" s="280" t="s">
        <v>4702</v>
      </c>
      <c r="T1213" s="280" t="s">
        <v>4699</v>
      </c>
      <c r="V1213" s="244"/>
      <c r="AC1213" s="244"/>
    </row>
    <row r="1214" spans="1:29" ht="15" x14ac:dyDescent="0.25">
      <c r="A1214" s="250"/>
      <c r="B1214" s="250"/>
      <c r="C1214" s="250"/>
      <c r="D1214" s="250"/>
      <c r="E1214" s="250"/>
      <c r="F1214" s="250"/>
      <c r="H1214" s="244"/>
      <c r="J1214" s="272" t="s">
        <v>4158</v>
      </c>
      <c r="K1214" s="272" t="s">
        <v>4676</v>
      </c>
      <c r="L1214" s="250" t="s">
        <v>4219</v>
      </c>
      <c r="M1214" s="272" t="s">
        <v>4140</v>
      </c>
      <c r="N1214" s="272" t="s">
        <v>4343</v>
      </c>
      <c r="O1214" s="272" t="s">
        <v>4670</v>
      </c>
      <c r="P1214" s="274">
        <v>201412</v>
      </c>
      <c r="Q1214" s="272" t="s">
        <v>4203</v>
      </c>
      <c r="R1214" s="276">
        <v>800</v>
      </c>
      <c r="S1214" s="280" t="s">
        <v>4702</v>
      </c>
      <c r="T1214" s="280" t="s">
        <v>4699</v>
      </c>
      <c r="V1214" s="244"/>
      <c r="AC1214" s="244"/>
    </row>
    <row r="1215" spans="1:29" ht="15" x14ac:dyDescent="0.25">
      <c r="A1215" s="250"/>
      <c r="B1215" s="250"/>
      <c r="C1215" s="250"/>
      <c r="D1215" s="250"/>
      <c r="E1215" s="250"/>
      <c r="F1215" s="250"/>
      <c r="H1215" s="244"/>
      <c r="J1215" s="272" t="s">
        <v>4158</v>
      </c>
      <c r="K1215" s="272" t="s">
        <v>4676</v>
      </c>
      <c r="L1215" s="250" t="s">
        <v>4219</v>
      </c>
      <c r="M1215" s="272" t="s">
        <v>4140</v>
      </c>
      <c r="N1215" s="272" t="s">
        <v>4345</v>
      </c>
      <c r="O1215" s="272" t="s">
        <v>4670</v>
      </c>
      <c r="P1215" s="274">
        <v>201412</v>
      </c>
      <c r="Q1215" s="272" t="s">
        <v>4203</v>
      </c>
      <c r="R1215" s="276">
        <v>1519.23</v>
      </c>
      <c r="S1215" s="280" t="s">
        <v>4702</v>
      </c>
      <c r="T1215" s="280" t="s">
        <v>4699</v>
      </c>
      <c r="V1215" s="244"/>
      <c r="AC1215" s="244"/>
    </row>
    <row r="1216" spans="1:29" ht="15" x14ac:dyDescent="0.25">
      <c r="A1216" s="250"/>
      <c r="B1216" s="250"/>
      <c r="C1216" s="250"/>
      <c r="D1216" s="250"/>
      <c r="E1216" s="250"/>
      <c r="F1216" s="250"/>
      <c r="H1216" s="244"/>
      <c r="J1216" s="272" t="s">
        <v>4158</v>
      </c>
      <c r="K1216" s="272" t="s">
        <v>4676</v>
      </c>
      <c r="L1216" s="250" t="s">
        <v>4219</v>
      </c>
      <c r="M1216" s="272" t="s">
        <v>4139</v>
      </c>
      <c r="N1216" s="272" t="s">
        <v>4305</v>
      </c>
      <c r="O1216" s="272" t="s">
        <v>4670</v>
      </c>
      <c r="P1216" s="274">
        <v>201501</v>
      </c>
      <c r="Q1216" s="272" t="s">
        <v>4203</v>
      </c>
      <c r="R1216" s="276">
        <v>932.14</v>
      </c>
      <c r="S1216" s="280" t="s">
        <v>4702</v>
      </c>
      <c r="T1216" s="280" t="s">
        <v>4699</v>
      </c>
      <c r="V1216" s="244"/>
      <c r="AC1216" s="244"/>
    </row>
    <row r="1217" spans="1:29" ht="15" x14ac:dyDescent="0.25">
      <c r="A1217" s="250"/>
      <c r="B1217" s="250"/>
      <c r="C1217" s="250"/>
      <c r="D1217" s="250"/>
      <c r="E1217" s="250"/>
      <c r="F1217" s="250"/>
      <c r="H1217" s="244"/>
      <c r="J1217" s="272" t="s">
        <v>4158</v>
      </c>
      <c r="K1217" s="272" t="s">
        <v>4676</v>
      </c>
      <c r="L1217" s="250" t="s">
        <v>4219</v>
      </c>
      <c r="M1217" s="272" t="s">
        <v>4140</v>
      </c>
      <c r="N1217" s="272" t="s">
        <v>4338</v>
      </c>
      <c r="O1217" s="272" t="s">
        <v>4670</v>
      </c>
      <c r="P1217" s="274">
        <v>201501</v>
      </c>
      <c r="Q1217" s="272" t="s">
        <v>4203</v>
      </c>
      <c r="R1217" s="276">
        <v>-0.26</v>
      </c>
      <c r="S1217" s="280" t="s">
        <v>4702</v>
      </c>
      <c r="T1217" s="280" t="s">
        <v>4699</v>
      </c>
      <c r="V1217" s="244"/>
      <c r="AC1217" s="244"/>
    </row>
    <row r="1218" spans="1:29" ht="15" x14ac:dyDescent="0.25">
      <c r="A1218" s="250"/>
      <c r="B1218" s="250"/>
      <c r="C1218" s="250"/>
      <c r="D1218" s="250"/>
      <c r="E1218" s="250"/>
      <c r="F1218" s="250"/>
      <c r="H1218" s="244"/>
      <c r="J1218" s="272" t="s">
        <v>4158</v>
      </c>
      <c r="K1218" s="272" t="s">
        <v>4676</v>
      </c>
      <c r="L1218" s="250" t="s">
        <v>4219</v>
      </c>
      <c r="M1218" s="272" t="s">
        <v>4140</v>
      </c>
      <c r="N1218" s="272" t="s">
        <v>4345</v>
      </c>
      <c r="O1218" s="272" t="s">
        <v>4670</v>
      </c>
      <c r="P1218" s="274">
        <v>201501</v>
      </c>
      <c r="Q1218" s="272" t="s">
        <v>4203</v>
      </c>
      <c r="R1218" s="276">
        <v>-0.48</v>
      </c>
      <c r="S1218" s="280" t="s">
        <v>4702</v>
      </c>
      <c r="T1218" s="280" t="s">
        <v>4699</v>
      </c>
      <c r="V1218" s="244"/>
      <c r="AC1218" s="244"/>
    </row>
    <row r="1219" spans="1:29" ht="15" x14ac:dyDescent="0.25">
      <c r="A1219" s="250"/>
      <c r="B1219" s="250"/>
      <c r="C1219" s="250"/>
      <c r="D1219" s="250"/>
      <c r="E1219" s="250"/>
      <c r="F1219" s="250"/>
      <c r="H1219" s="244"/>
      <c r="J1219" s="272" t="s">
        <v>4158</v>
      </c>
      <c r="K1219" s="272" t="s">
        <v>4676</v>
      </c>
      <c r="L1219" s="250" t="s">
        <v>4219</v>
      </c>
      <c r="M1219" s="272" t="s">
        <v>4141</v>
      </c>
      <c r="N1219" s="272" t="s">
        <v>4347</v>
      </c>
      <c r="O1219" s="272" t="s">
        <v>4670</v>
      </c>
      <c r="P1219" s="274">
        <v>201501</v>
      </c>
      <c r="Q1219" s="272" t="s">
        <v>4203</v>
      </c>
      <c r="R1219" s="276">
        <v>3128</v>
      </c>
      <c r="S1219" s="280" t="s">
        <v>4702</v>
      </c>
      <c r="T1219" s="280" t="s">
        <v>4699</v>
      </c>
      <c r="V1219" s="244"/>
      <c r="AC1219" s="244"/>
    </row>
    <row r="1220" spans="1:29" ht="15" x14ac:dyDescent="0.25">
      <c r="A1220" s="250"/>
      <c r="B1220" s="250"/>
      <c r="C1220" s="250"/>
      <c r="D1220" s="250"/>
      <c r="E1220" s="250"/>
      <c r="F1220" s="250"/>
      <c r="H1220" s="244"/>
      <c r="J1220" s="272" t="s">
        <v>4158</v>
      </c>
      <c r="K1220" s="272" t="s">
        <v>4676</v>
      </c>
      <c r="L1220" s="250" t="s">
        <v>4219</v>
      </c>
      <c r="M1220" s="272" t="s">
        <v>4141</v>
      </c>
      <c r="N1220" s="272" t="s">
        <v>4351</v>
      </c>
      <c r="O1220" s="272" t="s">
        <v>4670</v>
      </c>
      <c r="P1220" s="274">
        <v>201501</v>
      </c>
      <c r="Q1220" s="272" t="s">
        <v>4203</v>
      </c>
      <c r="R1220" s="276">
        <v>1006</v>
      </c>
      <c r="S1220" s="280" t="s">
        <v>4702</v>
      </c>
      <c r="T1220" s="280" t="s">
        <v>4699</v>
      </c>
      <c r="V1220" s="244"/>
      <c r="AC1220" s="244"/>
    </row>
    <row r="1221" spans="1:29" ht="15" x14ac:dyDescent="0.25">
      <c r="A1221" s="250"/>
      <c r="B1221" s="250"/>
      <c r="C1221" s="250"/>
      <c r="D1221" s="250"/>
      <c r="E1221" s="250"/>
      <c r="F1221" s="250"/>
      <c r="H1221" s="244"/>
      <c r="J1221" s="272" t="s">
        <v>4158</v>
      </c>
      <c r="K1221" s="272" t="s">
        <v>4676</v>
      </c>
      <c r="L1221" s="250" t="s">
        <v>4219</v>
      </c>
      <c r="M1221" s="272" t="s">
        <v>4143</v>
      </c>
      <c r="N1221" s="272" t="s">
        <v>4366</v>
      </c>
      <c r="O1221" s="272" t="s">
        <v>4670</v>
      </c>
      <c r="P1221" s="274">
        <v>201501</v>
      </c>
      <c r="Q1221" s="272" t="s">
        <v>4203</v>
      </c>
      <c r="R1221" s="276">
        <v>3318</v>
      </c>
      <c r="S1221" s="280" t="s">
        <v>4702</v>
      </c>
      <c r="T1221" s="280" t="s">
        <v>4699</v>
      </c>
      <c r="V1221" s="244"/>
      <c r="AC1221" s="244"/>
    </row>
    <row r="1222" spans="1:29" ht="15" x14ac:dyDescent="0.25">
      <c r="A1222" s="250"/>
      <c r="B1222" s="250"/>
      <c r="C1222" s="250"/>
      <c r="D1222" s="250"/>
      <c r="E1222" s="250"/>
      <c r="F1222" s="250"/>
      <c r="H1222" s="244"/>
      <c r="J1222" s="272" t="s">
        <v>4158</v>
      </c>
      <c r="K1222" s="272" t="s">
        <v>4676</v>
      </c>
      <c r="L1222" s="250" t="s">
        <v>4219</v>
      </c>
      <c r="M1222" s="272" t="s">
        <v>4143</v>
      </c>
      <c r="N1222" s="272" t="s">
        <v>4367</v>
      </c>
      <c r="O1222" s="272" t="s">
        <v>4670</v>
      </c>
      <c r="P1222" s="274">
        <v>201501</v>
      </c>
      <c r="Q1222" s="272" t="s">
        <v>4203</v>
      </c>
      <c r="R1222" s="276">
        <v>190.96</v>
      </c>
      <c r="S1222" s="280" t="s">
        <v>4702</v>
      </c>
      <c r="T1222" s="280" t="s">
        <v>4699</v>
      </c>
      <c r="V1222" s="244"/>
      <c r="AC1222" s="244"/>
    </row>
    <row r="1223" spans="1:29" ht="15" x14ac:dyDescent="0.25">
      <c r="A1223" s="250"/>
      <c r="B1223" s="250"/>
      <c r="C1223" s="250"/>
      <c r="D1223" s="250"/>
      <c r="E1223" s="250"/>
      <c r="F1223" s="250"/>
      <c r="H1223" s="244"/>
      <c r="J1223" s="272" t="s">
        <v>4158</v>
      </c>
      <c r="K1223" s="272" t="s">
        <v>4676</v>
      </c>
      <c r="L1223" s="250" t="s">
        <v>4219</v>
      </c>
      <c r="M1223" s="272" t="s">
        <v>4139</v>
      </c>
      <c r="N1223" s="272" t="s">
        <v>4305</v>
      </c>
      <c r="O1223" s="272" t="s">
        <v>4670</v>
      </c>
      <c r="P1223" s="274">
        <v>201502</v>
      </c>
      <c r="Q1223" s="272" t="s">
        <v>4203</v>
      </c>
      <c r="R1223" s="276">
        <v>789</v>
      </c>
      <c r="S1223" s="280" t="s">
        <v>4702</v>
      </c>
      <c r="T1223" s="280" t="s">
        <v>4699</v>
      </c>
      <c r="V1223" s="244"/>
      <c r="AC1223" s="244"/>
    </row>
    <row r="1224" spans="1:29" ht="15" x14ac:dyDescent="0.25">
      <c r="A1224" s="250"/>
      <c r="B1224" s="250"/>
      <c r="C1224" s="250"/>
      <c r="D1224" s="250"/>
      <c r="E1224" s="250"/>
      <c r="F1224" s="250"/>
      <c r="H1224" s="244"/>
      <c r="J1224" s="272" t="s">
        <v>4158</v>
      </c>
      <c r="K1224" s="272" t="s">
        <v>4676</v>
      </c>
      <c r="L1224" s="250" t="s">
        <v>4219</v>
      </c>
      <c r="M1224" s="272" t="s">
        <v>4140</v>
      </c>
      <c r="N1224" s="272" t="s">
        <v>4217</v>
      </c>
      <c r="O1224" s="272" t="s">
        <v>4670</v>
      </c>
      <c r="P1224" s="274">
        <v>201502</v>
      </c>
      <c r="Q1224" s="272" t="s">
        <v>4203</v>
      </c>
      <c r="R1224" s="276">
        <v>321.60000000000002</v>
      </c>
      <c r="S1224" s="280" t="s">
        <v>4702</v>
      </c>
      <c r="T1224" s="280" t="s">
        <v>4699</v>
      </c>
      <c r="V1224" s="244"/>
      <c r="AC1224" s="244"/>
    </row>
    <row r="1225" spans="1:29" ht="15" x14ac:dyDescent="0.25">
      <c r="A1225" s="250"/>
      <c r="B1225" s="250"/>
      <c r="C1225" s="250"/>
      <c r="D1225" s="250"/>
      <c r="E1225" s="250"/>
      <c r="F1225" s="250"/>
      <c r="H1225" s="244"/>
      <c r="J1225" s="272" t="s">
        <v>4158</v>
      </c>
      <c r="K1225" s="272" t="s">
        <v>4676</v>
      </c>
      <c r="L1225" s="250" t="s">
        <v>4219</v>
      </c>
      <c r="M1225" s="272" t="s">
        <v>4140</v>
      </c>
      <c r="N1225" s="272" t="s">
        <v>4338</v>
      </c>
      <c r="O1225" s="272" t="s">
        <v>4670</v>
      </c>
      <c r="P1225" s="274">
        <v>201502</v>
      </c>
      <c r="Q1225" s="272" t="s">
        <v>4203</v>
      </c>
      <c r="R1225" s="276">
        <v>-96</v>
      </c>
      <c r="S1225" s="280" t="s">
        <v>4702</v>
      </c>
      <c r="T1225" s="280" t="s">
        <v>4699</v>
      </c>
      <c r="V1225" s="244"/>
      <c r="AC1225" s="244"/>
    </row>
    <row r="1226" spans="1:29" ht="15" x14ac:dyDescent="0.25">
      <c r="A1226" s="250"/>
      <c r="B1226" s="250"/>
      <c r="C1226" s="250"/>
      <c r="D1226" s="250"/>
      <c r="E1226" s="250"/>
      <c r="F1226" s="250"/>
      <c r="H1226" s="244"/>
      <c r="J1226" s="272" t="s">
        <v>4158</v>
      </c>
      <c r="K1226" s="272" t="s">
        <v>4676</v>
      </c>
      <c r="L1226" s="250" t="s">
        <v>4219</v>
      </c>
      <c r="M1226" s="272" t="s">
        <v>4140</v>
      </c>
      <c r="N1226" s="272" t="s">
        <v>4346</v>
      </c>
      <c r="O1226" s="272" t="s">
        <v>4670</v>
      </c>
      <c r="P1226" s="274">
        <v>201502</v>
      </c>
      <c r="Q1226" s="272" t="s">
        <v>4203</v>
      </c>
      <c r="R1226" s="276">
        <v>14554</v>
      </c>
      <c r="S1226" s="280" t="s">
        <v>4702</v>
      </c>
      <c r="T1226" s="280" t="s">
        <v>4699</v>
      </c>
      <c r="V1226" s="244"/>
      <c r="AC1226" s="244"/>
    </row>
    <row r="1227" spans="1:29" ht="15" x14ac:dyDescent="0.25">
      <c r="A1227" s="250"/>
      <c r="B1227" s="250"/>
      <c r="C1227" s="250"/>
      <c r="D1227" s="250"/>
      <c r="E1227" s="250"/>
      <c r="F1227" s="250"/>
      <c r="H1227" s="244"/>
      <c r="J1227" s="272" t="s">
        <v>4158</v>
      </c>
      <c r="K1227" s="272" t="s">
        <v>4676</v>
      </c>
      <c r="L1227" s="250" t="s">
        <v>4219</v>
      </c>
      <c r="M1227" s="272" t="s">
        <v>4141</v>
      </c>
      <c r="N1227" s="272" t="s">
        <v>4347</v>
      </c>
      <c r="O1227" s="272" t="s">
        <v>4670</v>
      </c>
      <c r="P1227" s="274">
        <v>201502</v>
      </c>
      <c r="Q1227" s="272" t="s">
        <v>4203</v>
      </c>
      <c r="R1227" s="276">
        <v>2025.39</v>
      </c>
      <c r="S1227" s="280" t="s">
        <v>4702</v>
      </c>
      <c r="T1227" s="280" t="s">
        <v>4699</v>
      </c>
      <c r="V1227" s="244"/>
      <c r="AC1227" s="244"/>
    </row>
    <row r="1228" spans="1:29" ht="15" x14ac:dyDescent="0.25">
      <c r="A1228" s="250"/>
      <c r="B1228" s="250"/>
      <c r="C1228" s="250"/>
      <c r="D1228" s="250"/>
      <c r="E1228" s="250"/>
      <c r="F1228" s="250"/>
      <c r="H1228" s="244"/>
      <c r="J1228" s="272" t="s">
        <v>4158</v>
      </c>
      <c r="K1228" s="272" t="s">
        <v>4676</v>
      </c>
      <c r="L1228" s="250" t="s">
        <v>4219</v>
      </c>
      <c r="M1228" s="272" t="s">
        <v>4141</v>
      </c>
      <c r="N1228" s="272" t="s">
        <v>4350</v>
      </c>
      <c r="O1228" s="272" t="s">
        <v>4670</v>
      </c>
      <c r="P1228" s="274">
        <v>201502</v>
      </c>
      <c r="Q1228" s="272" t="s">
        <v>4203</v>
      </c>
      <c r="R1228" s="276">
        <v>12036.52</v>
      </c>
      <c r="S1228" s="280" t="s">
        <v>4702</v>
      </c>
      <c r="T1228" s="280" t="s">
        <v>4699</v>
      </c>
      <c r="V1228" s="244"/>
      <c r="AC1228" s="244"/>
    </row>
    <row r="1229" spans="1:29" ht="15" x14ac:dyDescent="0.25">
      <c r="A1229" s="250"/>
      <c r="B1229" s="250"/>
      <c r="C1229" s="250"/>
      <c r="D1229" s="250"/>
      <c r="E1229" s="250"/>
      <c r="F1229" s="250"/>
      <c r="H1229" s="244"/>
      <c r="J1229" s="272" t="s">
        <v>4158</v>
      </c>
      <c r="K1229" s="272" t="s">
        <v>4676</v>
      </c>
      <c r="L1229" s="250" t="s">
        <v>4219</v>
      </c>
      <c r="M1229" s="272" t="s">
        <v>4141</v>
      </c>
      <c r="N1229" s="272" t="s">
        <v>4351</v>
      </c>
      <c r="O1229" s="272" t="s">
        <v>4670</v>
      </c>
      <c r="P1229" s="274">
        <v>201502</v>
      </c>
      <c r="Q1229" s="272" t="s">
        <v>4203</v>
      </c>
      <c r="R1229" s="276">
        <v>614.88</v>
      </c>
      <c r="S1229" s="280" t="s">
        <v>4702</v>
      </c>
      <c r="T1229" s="280" t="s">
        <v>4699</v>
      </c>
      <c r="V1229" s="244"/>
      <c r="AC1229" s="244"/>
    </row>
    <row r="1230" spans="1:29" ht="15" x14ac:dyDescent="0.25">
      <c r="A1230" s="250"/>
      <c r="B1230" s="250"/>
      <c r="C1230" s="250"/>
      <c r="D1230" s="250"/>
      <c r="E1230" s="250"/>
      <c r="F1230" s="250"/>
      <c r="H1230" s="244"/>
      <c r="J1230" s="272" t="s">
        <v>4158</v>
      </c>
      <c r="K1230" s="272" t="s">
        <v>4676</v>
      </c>
      <c r="L1230" s="250" t="s">
        <v>4219</v>
      </c>
      <c r="M1230" s="272" t="s">
        <v>4142</v>
      </c>
      <c r="N1230" s="272" t="s">
        <v>4362</v>
      </c>
      <c r="O1230" s="272" t="s">
        <v>4670</v>
      </c>
      <c r="P1230" s="274">
        <v>201502</v>
      </c>
      <c r="Q1230" s="272" t="s">
        <v>4203</v>
      </c>
      <c r="R1230" s="276">
        <v>1331.88</v>
      </c>
      <c r="S1230" s="280" t="s">
        <v>4702</v>
      </c>
      <c r="T1230" s="280" t="s">
        <v>4699</v>
      </c>
      <c r="V1230" s="244"/>
      <c r="AC1230" s="244"/>
    </row>
    <row r="1231" spans="1:29" ht="15" x14ac:dyDescent="0.25">
      <c r="A1231" s="250"/>
      <c r="B1231" s="250"/>
      <c r="C1231" s="250"/>
      <c r="D1231" s="250"/>
      <c r="E1231" s="250"/>
      <c r="F1231" s="250"/>
      <c r="H1231" s="244"/>
      <c r="J1231" s="272" t="s">
        <v>4158</v>
      </c>
      <c r="K1231" s="272" t="s">
        <v>4676</v>
      </c>
      <c r="L1231" s="250" t="s">
        <v>4219</v>
      </c>
      <c r="M1231" s="272" t="s">
        <v>4143</v>
      </c>
      <c r="N1231" s="272" t="s">
        <v>4366</v>
      </c>
      <c r="O1231" s="272" t="s">
        <v>4670</v>
      </c>
      <c r="P1231" s="274">
        <v>201502</v>
      </c>
      <c r="Q1231" s="272" t="s">
        <v>4203</v>
      </c>
      <c r="R1231" s="276">
        <v>7814.16</v>
      </c>
      <c r="S1231" s="280" t="s">
        <v>4702</v>
      </c>
      <c r="T1231" s="280" t="s">
        <v>4699</v>
      </c>
      <c r="V1231" s="244"/>
      <c r="AC1231" s="244"/>
    </row>
    <row r="1232" spans="1:29" ht="15" x14ac:dyDescent="0.25">
      <c r="A1232" s="250"/>
      <c r="B1232" s="250"/>
      <c r="C1232" s="250"/>
      <c r="D1232" s="250"/>
      <c r="E1232" s="250"/>
      <c r="F1232" s="250"/>
      <c r="H1232" s="244"/>
      <c r="J1232" s="272" t="s">
        <v>4158</v>
      </c>
      <c r="K1232" s="272" t="s">
        <v>4676</v>
      </c>
      <c r="L1232" s="250" t="s">
        <v>4219</v>
      </c>
      <c r="M1232" s="272" t="s">
        <v>4143</v>
      </c>
      <c r="N1232" s="272" t="s">
        <v>4368</v>
      </c>
      <c r="O1232" s="272" t="s">
        <v>4670</v>
      </c>
      <c r="P1232" s="274">
        <v>201502</v>
      </c>
      <c r="Q1232" s="272" t="s">
        <v>4203</v>
      </c>
      <c r="R1232" s="276">
        <v>1662.11</v>
      </c>
      <c r="S1232" s="280" t="s">
        <v>4702</v>
      </c>
      <c r="T1232" s="280" t="s">
        <v>4699</v>
      </c>
      <c r="V1232" s="244"/>
      <c r="AC1232" s="244"/>
    </row>
    <row r="1233" spans="1:29" ht="15" x14ac:dyDescent="0.25">
      <c r="A1233" s="250"/>
      <c r="B1233" s="250"/>
      <c r="C1233" s="250"/>
      <c r="D1233" s="250"/>
      <c r="E1233" s="250"/>
      <c r="F1233" s="250"/>
      <c r="H1233" s="244"/>
      <c r="J1233" s="272" t="s">
        <v>4158</v>
      </c>
      <c r="K1233" s="272" t="s">
        <v>4676</v>
      </c>
      <c r="L1233" s="250" t="s">
        <v>4219</v>
      </c>
      <c r="M1233" s="272" t="s">
        <v>4143</v>
      </c>
      <c r="N1233" s="272" t="s">
        <v>4373</v>
      </c>
      <c r="O1233" s="272" t="s">
        <v>4670</v>
      </c>
      <c r="P1233" s="274">
        <v>201502</v>
      </c>
      <c r="Q1233" s="272" t="s">
        <v>4203</v>
      </c>
      <c r="R1233" s="276">
        <v>223.96</v>
      </c>
      <c r="S1233" s="280" t="s">
        <v>4702</v>
      </c>
      <c r="T1233" s="280" t="s">
        <v>4699</v>
      </c>
      <c r="V1233" s="244"/>
      <c r="AC1233" s="244"/>
    </row>
    <row r="1234" spans="1:29" ht="15" x14ac:dyDescent="0.25">
      <c r="A1234" s="250"/>
      <c r="B1234" s="250"/>
      <c r="C1234" s="250"/>
      <c r="D1234" s="250"/>
      <c r="E1234" s="250"/>
      <c r="F1234" s="250"/>
      <c r="H1234" s="244"/>
      <c r="J1234" s="272" t="s">
        <v>4158</v>
      </c>
      <c r="K1234" s="272" t="s">
        <v>4676</v>
      </c>
      <c r="L1234" s="250" t="s">
        <v>4219</v>
      </c>
      <c r="M1234" s="272" t="s">
        <v>4143</v>
      </c>
      <c r="N1234" s="272" t="s">
        <v>4374</v>
      </c>
      <c r="O1234" s="272" t="s">
        <v>4670</v>
      </c>
      <c r="P1234" s="274">
        <v>201502</v>
      </c>
      <c r="Q1234" s="272" t="s">
        <v>4203</v>
      </c>
      <c r="R1234" s="276">
        <v>2789</v>
      </c>
      <c r="S1234" s="280" t="s">
        <v>4702</v>
      </c>
      <c r="T1234" s="280" t="s">
        <v>4699</v>
      </c>
      <c r="V1234" s="244"/>
      <c r="AC1234" s="244"/>
    </row>
    <row r="1235" spans="1:29" ht="15" x14ac:dyDescent="0.25">
      <c r="A1235" s="250"/>
      <c r="B1235" s="250"/>
      <c r="C1235" s="250"/>
      <c r="D1235" s="250"/>
      <c r="E1235" s="250"/>
      <c r="F1235" s="250"/>
      <c r="H1235" s="244"/>
      <c r="J1235" s="272" t="s">
        <v>4158</v>
      </c>
      <c r="K1235" s="272" t="s">
        <v>4676</v>
      </c>
      <c r="L1235" s="250" t="s">
        <v>4219</v>
      </c>
      <c r="M1235" s="272" t="s">
        <v>4139</v>
      </c>
      <c r="N1235" s="272" t="s">
        <v>4305</v>
      </c>
      <c r="O1235" s="272" t="s">
        <v>4670</v>
      </c>
      <c r="P1235" s="274">
        <v>201503</v>
      </c>
      <c r="Q1235" s="272" t="s">
        <v>4203</v>
      </c>
      <c r="R1235" s="276">
        <v>-789</v>
      </c>
      <c r="S1235" s="280" t="s">
        <v>4702</v>
      </c>
      <c r="T1235" s="280" t="s">
        <v>4699</v>
      </c>
      <c r="V1235" s="244"/>
      <c r="AC1235" s="244"/>
    </row>
    <row r="1236" spans="1:29" ht="15" x14ac:dyDescent="0.25">
      <c r="A1236" s="250"/>
      <c r="B1236" s="250"/>
      <c r="C1236" s="250"/>
      <c r="D1236" s="250"/>
      <c r="E1236" s="250"/>
      <c r="F1236" s="250"/>
      <c r="H1236" s="244"/>
      <c r="J1236" s="272" t="s">
        <v>4158</v>
      </c>
      <c r="K1236" s="272" t="s">
        <v>4676</v>
      </c>
      <c r="L1236" s="250" t="s">
        <v>4219</v>
      </c>
      <c r="M1236" s="272" t="s">
        <v>4140</v>
      </c>
      <c r="N1236" s="272" t="s">
        <v>4217</v>
      </c>
      <c r="O1236" s="272" t="s">
        <v>4670</v>
      </c>
      <c r="P1236" s="274">
        <v>201503</v>
      </c>
      <c r="Q1236" s="272" t="s">
        <v>4203</v>
      </c>
      <c r="R1236" s="276">
        <v>1608</v>
      </c>
      <c r="S1236" s="280" t="s">
        <v>4702</v>
      </c>
      <c r="T1236" s="280" t="s">
        <v>4699</v>
      </c>
      <c r="V1236" s="244"/>
      <c r="AC1236" s="244"/>
    </row>
    <row r="1237" spans="1:29" ht="15" x14ac:dyDescent="0.25">
      <c r="A1237" s="250"/>
      <c r="B1237" s="250"/>
      <c r="C1237" s="250"/>
      <c r="D1237" s="250"/>
      <c r="E1237" s="250"/>
      <c r="F1237" s="250"/>
      <c r="H1237" s="244"/>
      <c r="J1237" s="272" t="s">
        <v>4158</v>
      </c>
      <c r="K1237" s="272" t="s">
        <v>4676</v>
      </c>
      <c r="L1237" s="250" t="s">
        <v>4219</v>
      </c>
      <c r="M1237" s="272" t="s">
        <v>4140</v>
      </c>
      <c r="N1237" s="272" t="s">
        <v>4338</v>
      </c>
      <c r="O1237" s="272" t="s">
        <v>4670</v>
      </c>
      <c r="P1237" s="274">
        <v>201503</v>
      </c>
      <c r="Q1237" s="272" t="s">
        <v>4203</v>
      </c>
      <c r="R1237" s="276">
        <v>101688.7</v>
      </c>
      <c r="S1237" s="280" t="s">
        <v>4702</v>
      </c>
      <c r="T1237" s="280" t="s">
        <v>4699</v>
      </c>
      <c r="V1237" s="244"/>
      <c r="AC1237" s="244"/>
    </row>
    <row r="1238" spans="1:29" ht="15" x14ac:dyDescent="0.25">
      <c r="A1238" s="250"/>
      <c r="B1238" s="250"/>
      <c r="C1238" s="250"/>
      <c r="D1238" s="250"/>
      <c r="E1238" s="250"/>
      <c r="F1238" s="250"/>
      <c r="H1238" s="244"/>
      <c r="J1238" s="272" t="s">
        <v>4158</v>
      </c>
      <c r="K1238" s="272" t="s">
        <v>4676</v>
      </c>
      <c r="L1238" s="250" t="s">
        <v>4219</v>
      </c>
      <c r="M1238" s="272" t="s">
        <v>4140</v>
      </c>
      <c r="N1238" s="272" t="s">
        <v>4346</v>
      </c>
      <c r="O1238" s="272" t="s">
        <v>4670</v>
      </c>
      <c r="P1238" s="274">
        <v>201503</v>
      </c>
      <c r="Q1238" s="272" t="s">
        <v>4203</v>
      </c>
      <c r="R1238" s="276">
        <v>-14554</v>
      </c>
      <c r="S1238" s="280" t="s">
        <v>4702</v>
      </c>
      <c r="T1238" s="280" t="s">
        <v>4699</v>
      </c>
      <c r="V1238" s="244"/>
      <c r="AC1238" s="244"/>
    </row>
    <row r="1239" spans="1:29" ht="15" x14ac:dyDescent="0.25">
      <c r="A1239" s="250"/>
      <c r="B1239" s="250"/>
      <c r="C1239" s="250"/>
      <c r="D1239" s="250"/>
      <c r="E1239" s="250"/>
      <c r="F1239" s="250"/>
      <c r="H1239" s="244"/>
      <c r="J1239" s="272" t="s">
        <v>4158</v>
      </c>
      <c r="K1239" s="272" t="s">
        <v>4676</v>
      </c>
      <c r="L1239" s="250" t="s">
        <v>4219</v>
      </c>
      <c r="M1239" s="272" t="s">
        <v>4141</v>
      </c>
      <c r="N1239" s="272" t="s">
        <v>4347</v>
      </c>
      <c r="O1239" s="272" t="s">
        <v>4670</v>
      </c>
      <c r="P1239" s="274">
        <v>201503</v>
      </c>
      <c r="Q1239" s="272" t="s">
        <v>4203</v>
      </c>
      <c r="R1239" s="276">
        <v>499</v>
      </c>
      <c r="S1239" s="280" t="s">
        <v>4702</v>
      </c>
      <c r="T1239" s="280" t="s">
        <v>4699</v>
      </c>
      <c r="V1239" s="244"/>
      <c r="AC1239" s="244"/>
    </row>
    <row r="1240" spans="1:29" ht="15" x14ac:dyDescent="0.25">
      <c r="A1240" s="250"/>
      <c r="B1240" s="250"/>
      <c r="C1240" s="250"/>
      <c r="D1240" s="250"/>
      <c r="E1240" s="250"/>
      <c r="F1240" s="250"/>
      <c r="H1240" s="244"/>
      <c r="J1240" s="272" t="s">
        <v>4158</v>
      </c>
      <c r="K1240" s="272" t="s">
        <v>4676</v>
      </c>
      <c r="L1240" s="250" t="s">
        <v>4219</v>
      </c>
      <c r="M1240" s="272" t="s">
        <v>4141</v>
      </c>
      <c r="N1240" s="272" t="s">
        <v>4348</v>
      </c>
      <c r="O1240" s="272" t="s">
        <v>4670</v>
      </c>
      <c r="P1240" s="274">
        <v>201503</v>
      </c>
      <c r="Q1240" s="272" t="s">
        <v>4203</v>
      </c>
      <c r="R1240" s="276">
        <v>2898</v>
      </c>
      <c r="S1240" s="280" t="s">
        <v>4702</v>
      </c>
      <c r="T1240" s="280" t="s">
        <v>4699</v>
      </c>
      <c r="V1240" s="244"/>
      <c r="AC1240" s="244"/>
    </row>
    <row r="1241" spans="1:29" ht="15" x14ac:dyDescent="0.25">
      <c r="A1241" s="250"/>
      <c r="B1241" s="250"/>
      <c r="C1241" s="250"/>
      <c r="D1241" s="250"/>
      <c r="E1241" s="250"/>
      <c r="F1241" s="250"/>
      <c r="H1241" s="244"/>
      <c r="J1241" s="272" t="s">
        <v>4158</v>
      </c>
      <c r="K1241" s="272" t="s">
        <v>4676</v>
      </c>
      <c r="L1241" s="250" t="s">
        <v>4219</v>
      </c>
      <c r="M1241" s="272" t="s">
        <v>4141</v>
      </c>
      <c r="N1241" s="272" t="s">
        <v>4350</v>
      </c>
      <c r="O1241" s="272" t="s">
        <v>4670</v>
      </c>
      <c r="P1241" s="274">
        <v>201503</v>
      </c>
      <c r="Q1241" s="272" t="s">
        <v>4203</v>
      </c>
      <c r="R1241" s="276">
        <v>11030.73</v>
      </c>
      <c r="S1241" s="280" t="s">
        <v>4702</v>
      </c>
      <c r="T1241" s="280" t="s">
        <v>4699</v>
      </c>
      <c r="V1241" s="244"/>
      <c r="AC1241" s="244"/>
    </row>
    <row r="1242" spans="1:29" ht="15" x14ac:dyDescent="0.25">
      <c r="A1242" s="250"/>
      <c r="B1242" s="250"/>
      <c r="C1242" s="250"/>
      <c r="D1242" s="250"/>
      <c r="E1242" s="250"/>
      <c r="F1242" s="250"/>
      <c r="H1242" s="244"/>
      <c r="J1242" s="272" t="s">
        <v>4158</v>
      </c>
      <c r="K1242" s="272" t="s">
        <v>4676</v>
      </c>
      <c r="L1242" s="250" t="s">
        <v>4219</v>
      </c>
      <c r="M1242" s="272" t="s">
        <v>4141</v>
      </c>
      <c r="N1242" s="272" t="s">
        <v>4351</v>
      </c>
      <c r="O1242" s="272" t="s">
        <v>4670</v>
      </c>
      <c r="P1242" s="274">
        <v>201503</v>
      </c>
      <c r="Q1242" s="272" t="s">
        <v>4203</v>
      </c>
      <c r="R1242" s="276">
        <v>482.24</v>
      </c>
      <c r="S1242" s="280" t="s">
        <v>4702</v>
      </c>
      <c r="T1242" s="280" t="s">
        <v>4699</v>
      </c>
      <c r="V1242" s="244"/>
      <c r="AC1242" s="244"/>
    </row>
    <row r="1243" spans="1:29" ht="15" x14ac:dyDescent="0.25">
      <c r="A1243" s="250"/>
      <c r="B1243" s="250"/>
      <c r="C1243" s="250"/>
      <c r="D1243" s="250"/>
      <c r="E1243" s="250"/>
      <c r="F1243" s="250"/>
      <c r="H1243" s="244"/>
      <c r="J1243" s="272" t="s">
        <v>4158</v>
      </c>
      <c r="K1243" s="272" t="s">
        <v>4676</v>
      </c>
      <c r="L1243" s="250" t="s">
        <v>4219</v>
      </c>
      <c r="M1243" s="272" t="s">
        <v>4141</v>
      </c>
      <c r="N1243" s="272" t="s">
        <v>4352</v>
      </c>
      <c r="O1243" s="272" t="s">
        <v>4670</v>
      </c>
      <c r="P1243" s="274">
        <v>201503</v>
      </c>
      <c r="Q1243" s="272" t="s">
        <v>4203</v>
      </c>
      <c r="R1243" s="276">
        <v>843</v>
      </c>
      <c r="S1243" s="280" t="s">
        <v>4702</v>
      </c>
      <c r="T1243" s="280" t="s">
        <v>4699</v>
      </c>
      <c r="V1243" s="244"/>
      <c r="AC1243" s="244"/>
    </row>
    <row r="1244" spans="1:29" ht="15" x14ac:dyDescent="0.25">
      <c r="A1244" s="250"/>
      <c r="B1244" s="250"/>
      <c r="C1244" s="250"/>
      <c r="D1244" s="250"/>
      <c r="E1244" s="250"/>
      <c r="F1244" s="250"/>
      <c r="H1244" s="244"/>
      <c r="J1244" s="272" t="s">
        <v>4158</v>
      </c>
      <c r="K1244" s="272" t="s">
        <v>4676</v>
      </c>
      <c r="L1244" s="250" t="s">
        <v>4219</v>
      </c>
      <c r="M1244" s="272" t="s">
        <v>4142</v>
      </c>
      <c r="N1244" s="272" t="s">
        <v>4363</v>
      </c>
      <c r="O1244" s="272" t="s">
        <v>4670</v>
      </c>
      <c r="P1244" s="274">
        <v>201503</v>
      </c>
      <c r="Q1244" s="272" t="s">
        <v>4203</v>
      </c>
      <c r="R1244" s="276">
        <v>2405</v>
      </c>
      <c r="S1244" s="280" t="s">
        <v>4702</v>
      </c>
      <c r="T1244" s="280" t="s">
        <v>4699</v>
      </c>
      <c r="V1244" s="244"/>
      <c r="AC1244" s="244"/>
    </row>
    <row r="1245" spans="1:29" ht="15" x14ac:dyDescent="0.25">
      <c r="A1245" s="250"/>
      <c r="B1245" s="250"/>
      <c r="C1245" s="250"/>
      <c r="D1245" s="250"/>
      <c r="E1245" s="250"/>
      <c r="F1245" s="250"/>
      <c r="H1245" s="244"/>
      <c r="J1245" s="272" t="s">
        <v>4158</v>
      </c>
      <c r="K1245" s="272" t="s">
        <v>4676</v>
      </c>
      <c r="L1245" s="250" t="s">
        <v>4219</v>
      </c>
      <c r="M1245" s="272" t="s">
        <v>4143</v>
      </c>
      <c r="N1245" s="272" t="s">
        <v>4366</v>
      </c>
      <c r="O1245" s="272" t="s">
        <v>4670</v>
      </c>
      <c r="P1245" s="274">
        <v>201503</v>
      </c>
      <c r="Q1245" s="272" t="s">
        <v>4203</v>
      </c>
      <c r="R1245" s="276">
        <v>5466.59</v>
      </c>
      <c r="S1245" s="280" t="s">
        <v>4702</v>
      </c>
      <c r="T1245" s="280" t="s">
        <v>4699</v>
      </c>
      <c r="V1245" s="244"/>
      <c r="AC1245" s="244"/>
    </row>
    <row r="1246" spans="1:29" ht="15" x14ac:dyDescent="0.25">
      <c r="A1246" s="250"/>
      <c r="B1246" s="250"/>
      <c r="C1246" s="250"/>
      <c r="D1246" s="250"/>
      <c r="E1246" s="250"/>
      <c r="F1246" s="250"/>
      <c r="H1246" s="244"/>
      <c r="J1246" s="272" t="s">
        <v>4158</v>
      </c>
      <c r="K1246" s="272" t="s">
        <v>4676</v>
      </c>
      <c r="L1246" s="250" t="s">
        <v>4219</v>
      </c>
      <c r="M1246" s="272" t="s">
        <v>4143</v>
      </c>
      <c r="N1246" s="272" t="s">
        <v>4367</v>
      </c>
      <c r="O1246" s="272" t="s">
        <v>4670</v>
      </c>
      <c r="P1246" s="274">
        <v>201503</v>
      </c>
      <c r="Q1246" s="272" t="s">
        <v>4203</v>
      </c>
      <c r="R1246" s="276">
        <v>171.44</v>
      </c>
      <c r="S1246" s="280" t="s">
        <v>4702</v>
      </c>
      <c r="T1246" s="280" t="s">
        <v>4699</v>
      </c>
      <c r="V1246" s="244"/>
      <c r="AC1246" s="244"/>
    </row>
    <row r="1247" spans="1:29" ht="15" x14ac:dyDescent="0.25">
      <c r="A1247" s="250"/>
      <c r="B1247" s="250"/>
      <c r="C1247" s="250"/>
      <c r="D1247" s="250"/>
      <c r="E1247" s="250"/>
      <c r="F1247" s="250"/>
      <c r="H1247" s="244"/>
      <c r="J1247" s="272" t="s">
        <v>4158</v>
      </c>
      <c r="K1247" s="272" t="s">
        <v>4676</v>
      </c>
      <c r="L1247" s="250" t="s">
        <v>4219</v>
      </c>
      <c r="M1247" s="272" t="s">
        <v>4143</v>
      </c>
      <c r="N1247" s="272" t="s">
        <v>4374</v>
      </c>
      <c r="O1247" s="272" t="s">
        <v>4670</v>
      </c>
      <c r="P1247" s="274">
        <v>201503</v>
      </c>
      <c r="Q1247" s="272" t="s">
        <v>4203</v>
      </c>
      <c r="R1247" s="276">
        <v>-0.28000000000000003</v>
      </c>
      <c r="S1247" s="280" t="s">
        <v>4702</v>
      </c>
      <c r="T1247" s="280" t="s">
        <v>4699</v>
      </c>
      <c r="V1247" s="244"/>
      <c r="AC1247" s="244"/>
    </row>
    <row r="1248" spans="1:29" ht="15" x14ac:dyDescent="0.25">
      <c r="A1248" s="250"/>
      <c r="B1248" s="250"/>
      <c r="C1248" s="250"/>
      <c r="D1248" s="250"/>
      <c r="E1248" s="250"/>
      <c r="F1248" s="250"/>
      <c r="H1248" s="244"/>
      <c r="J1248" s="272" t="s">
        <v>4158</v>
      </c>
      <c r="K1248" s="272" t="s">
        <v>4676</v>
      </c>
      <c r="L1248" s="250" t="s">
        <v>4219</v>
      </c>
      <c r="M1248" s="272" t="s">
        <v>4143</v>
      </c>
      <c r="N1248" s="272" t="s">
        <v>4375</v>
      </c>
      <c r="O1248" s="272" t="s">
        <v>4670</v>
      </c>
      <c r="P1248" s="274">
        <v>201503</v>
      </c>
      <c r="Q1248" s="272" t="s">
        <v>4203</v>
      </c>
      <c r="R1248" s="276">
        <v>233.84</v>
      </c>
      <c r="S1248" s="280" t="s">
        <v>4702</v>
      </c>
      <c r="T1248" s="280" t="s">
        <v>4699</v>
      </c>
      <c r="V1248" s="244"/>
      <c r="AC1248" s="244"/>
    </row>
    <row r="1249" spans="1:29" ht="15" x14ac:dyDescent="0.25">
      <c r="A1249" s="250"/>
      <c r="B1249" s="250"/>
      <c r="C1249" s="250"/>
      <c r="D1249" s="250"/>
      <c r="E1249" s="250"/>
      <c r="F1249" s="250"/>
      <c r="H1249" s="244"/>
      <c r="J1249" s="272" t="s">
        <v>4158</v>
      </c>
      <c r="K1249" s="272" t="s">
        <v>4676</v>
      </c>
      <c r="L1249" s="250" t="s">
        <v>4219</v>
      </c>
      <c r="M1249" s="272" t="s">
        <v>4143</v>
      </c>
      <c r="N1249" s="272" t="s">
        <v>4376</v>
      </c>
      <c r="O1249" s="272" t="s">
        <v>4670</v>
      </c>
      <c r="P1249" s="274">
        <v>201503</v>
      </c>
      <c r="Q1249" s="272" t="s">
        <v>4203</v>
      </c>
      <c r="R1249" s="276">
        <v>817.02</v>
      </c>
      <c r="S1249" s="280" t="s">
        <v>4702</v>
      </c>
      <c r="T1249" s="280" t="s">
        <v>4699</v>
      </c>
      <c r="V1249" s="244"/>
      <c r="AC1249" s="244"/>
    </row>
    <row r="1250" spans="1:29" ht="15" x14ac:dyDescent="0.25">
      <c r="A1250" s="250"/>
      <c r="B1250" s="250"/>
      <c r="C1250" s="250"/>
      <c r="D1250" s="250"/>
      <c r="E1250" s="250"/>
      <c r="F1250" s="250"/>
      <c r="H1250" s="244"/>
      <c r="J1250" s="272" t="s">
        <v>4158</v>
      </c>
      <c r="K1250" s="272" t="s">
        <v>4676</v>
      </c>
      <c r="L1250" s="250" t="s">
        <v>4219</v>
      </c>
      <c r="M1250" s="272" t="s">
        <v>4140</v>
      </c>
      <c r="N1250" s="272" t="s">
        <v>4217</v>
      </c>
      <c r="O1250" s="272" t="s">
        <v>4670</v>
      </c>
      <c r="P1250" s="274">
        <v>201504</v>
      </c>
      <c r="Q1250" s="272" t="s">
        <v>4203</v>
      </c>
      <c r="R1250" s="276">
        <v>450.24</v>
      </c>
      <c r="S1250" s="280" t="s">
        <v>4702</v>
      </c>
      <c r="T1250" s="280" t="s">
        <v>4699</v>
      </c>
      <c r="V1250" s="244"/>
      <c r="AC1250" s="244"/>
    </row>
    <row r="1251" spans="1:29" ht="15" x14ac:dyDescent="0.25">
      <c r="A1251" s="250"/>
      <c r="B1251" s="250"/>
      <c r="C1251" s="250"/>
      <c r="D1251" s="250"/>
      <c r="E1251" s="250"/>
      <c r="F1251" s="250"/>
      <c r="H1251" s="244"/>
      <c r="J1251" s="272" t="s">
        <v>4158</v>
      </c>
      <c r="K1251" s="272" t="s">
        <v>4676</v>
      </c>
      <c r="L1251" s="250" t="s">
        <v>4219</v>
      </c>
      <c r="M1251" s="272" t="s">
        <v>4140</v>
      </c>
      <c r="N1251" s="272" t="s">
        <v>4338</v>
      </c>
      <c r="O1251" s="272" t="s">
        <v>4670</v>
      </c>
      <c r="P1251" s="274">
        <v>201504</v>
      </c>
      <c r="Q1251" s="272" t="s">
        <v>4203</v>
      </c>
      <c r="R1251" s="276">
        <v>55215</v>
      </c>
      <c r="S1251" s="280" t="s">
        <v>4702</v>
      </c>
      <c r="T1251" s="280" t="s">
        <v>4699</v>
      </c>
      <c r="V1251" s="244"/>
      <c r="AC1251" s="244"/>
    </row>
    <row r="1252" spans="1:29" ht="15" x14ac:dyDescent="0.25">
      <c r="A1252" s="250"/>
      <c r="B1252" s="250"/>
      <c r="C1252" s="250"/>
      <c r="D1252" s="250"/>
      <c r="E1252" s="250"/>
      <c r="F1252" s="250"/>
      <c r="H1252" s="244"/>
      <c r="J1252" s="272" t="s">
        <v>4158</v>
      </c>
      <c r="K1252" s="272" t="s">
        <v>4676</v>
      </c>
      <c r="L1252" s="250" t="s">
        <v>4219</v>
      </c>
      <c r="M1252" s="272" t="s">
        <v>4141</v>
      </c>
      <c r="N1252" s="272" t="s">
        <v>4348</v>
      </c>
      <c r="O1252" s="272" t="s">
        <v>4670</v>
      </c>
      <c r="P1252" s="274">
        <v>201504</v>
      </c>
      <c r="Q1252" s="272" t="s">
        <v>4203</v>
      </c>
      <c r="R1252" s="276">
        <v>6265.39</v>
      </c>
      <c r="S1252" s="280" t="s">
        <v>4702</v>
      </c>
      <c r="T1252" s="280" t="s">
        <v>4699</v>
      </c>
      <c r="V1252" s="244"/>
      <c r="AC1252" s="244"/>
    </row>
    <row r="1253" spans="1:29" ht="15" x14ac:dyDescent="0.25">
      <c r="A1253" s="250"/>
      <c r="B1253" s="250"/>
      <c r="C1253" s="250"/>
      <c r="D1253" s="250"/>
      <c r="E1253" s="250"/>
      <c r="F1253" s="250"/>
      <c r="H1253" s="244"/>
      <c r="J1253" s="272" t="s">
        <v>4158</v>
      </c>
      <c r="K1253" s="272" t="s">
        <v>4676</v>
      </c>
      <c r="L1253" s="250" t="s">
        <v>4219</v>
      </c>
      <c r="M1253" s="272" t="s">
        <v>4141</v>
      </c>
      <c r="N1253" s="272" t="s">
        <v>4352</v>
      </c>
      <c r="O1253" s="272" t="s">
        <v>4670</v>
      </c>
      <c r="P1253" s="274">
        <v>201504</v>
      </c>
      <c r="Q1253" s="272" t="s">
        <v>4203</v>
      </c>
      <c r="R1253" s="276">
        <v>0.02</v>
      </c>
      <c r="S1253" s="280" t="s">
        <v>4702</v>
      </c>
      <c r="T1253" s="280" t="s">
        <v>4699</v>
      </c>
      <c r="V1253" s="244"/>
      <c r="AC1253" s="244"/>
    </row>
    <row r="1254" spans="1:29" ht="15" x14ac:dyDescent="0.25">
      <c r="A1254" s="250"/>
      <c r="B1254" s="250"/>
      <c r="C1254" s="250"/>
      <c r="D1254" s="250"/>
      <c r="E1254" s="250"/>
      <c r="F1254" s="250"/>
      <c r="H1254" s="244"/>
      <c r="J1254" s="272" t="s">
        <v>4158</v>
      </c>
      <c r="K1254" s="272" t="s">
        <v>4676</v>
      </c>
      <c r="L1254" s="250" t="s">
        <v>4219</v>
      </c>
      <c r="M1254" s="272" t="s">
        <v>4141</v>
      </c>
      <c r="N1254" s="272" t="s">
        <v>4354</v>
      </c>
      <c r="O1254" s="272" t="s">
        <v>4670</v>
      </c>
      <c r="P1254" s="274">
        <v>201504</v>
      </c>
      <c r="Q1254" s="272" t="s">
        <v>4203</v>
      </c>
      <c r="R1254" s="276">
        <v>289.7</v>
      </c>
      <c r="S1254" s="280" t="s">
        <v>4702</v>
      </c>
      <c r="T1254" s="280" t="s">
        <v>4699</v>
      </c>
      <c r="V1254" s="244"/>
      <c r="AC1254" s="244"/>
    </row>
    <row r="1255" spans="1:29" ht="15" x14ac:dyDescent="0.25">
      <c r="A1255" s="250"/>
      <c r="B1255" s="250"/>
      <c r="C1255" s="250"/>
      <c r="D1255" s="250"/>
      <c r="E1255" s="250"/>
      <c r="F1255" s="250"/>
      <c r="H1255" s="244"/>
      <c r="J1255" s="272" t="s">
        <v>4158</v>
      </c>
      <c r="K1255" s="272" t="s">
        <v>4676</v>
      </c>
      <c r="L1255" s="250" t="s">
        <v>4219</v>
      </c>
      <c r="M1255" s="272" t="s">
        <v>4142</v>
      </c>
      <c r="N1255" s="272" t="s">
        <v>4363</v>
      </c>
      <c r="O1255" s="272" t="s">
        <v>4670</v>
      </c>
      <c r="P1255" s="274">
        <v>201504</v>
      </c>
      <c r="Q1255" s="272" t="s">
        <v>4203</v>
      </c>
      <c r="R1255" s="276">
        <v>0.44</v>
      </c>
      <c r="S1255" s="280" t="s">
        <v>4702</v>
      </c>
      <c r="T1255" s="280" t="s">
        <v>4699</v>
      </c>
      <c r="V1255" s="244"/>
      <c r="AC1255" s="244"/>
    </row>
    <row r="1256" spans="1:29" ht="15" x14ac:dyDescent="0.25">
      <c r="A1256" s="250"/>
      <c r="B1256" s="250"/>
      <c r="C1256" s="250"/>
      <c r="D1256" s="250"/>
      <c r="E1256" s="250"/>
      <c r="F1256" s="250"/>
      <c r="H1256" s="244"/>
      <c r="J1256" s="272" t="s">
        <v>4158</v>
      </c>
      <c r="K1256" s="272" t="s">
        <v>4676</v>
      </c>
      <c r="L1256" s="250" t="s">
        <v>4219</v>
      </c>
      <c r="M1256" s="272" t="s">
        <v>4143</v>
      </c>
      <c r="N1256" s="272" t="s">
        <v>4366</v>
      </c>
      <c r="O1256" s="272" t="s">
        <v>4670</v>
      </c>
      <c r="P1256" s="274">
        <v>201504</v>
      </c>
      <c r="Q1256" s="272" t="s">
        <v>4203</v>
      </c>
      <c r="R1256" s="276">
        <v>3417.26</v>
      </c>
      <c r="S1256" s="280" t="s">
        <v>4702</v>
      </c>
      <c r="T1256" s="280" t="s">
        <v>4699</v>
      </c>
      <c r="V1256" s="244"/>
      <c r="AC1256" s="244"/>
    </row>
    <row r="1257" spans="1:29" ht="15" x14ac:dyDescent="0.25">
      <c r="A1257" s="250"/>
      <c r="B1257" s="250"/>
      <c r="C1257" s="250"/>
      <c r="D1257" s="250"/>
      <c r="E1257" s="250"/>
      <c r="F1257" s="250"/>
      <c r="H1257" s="244"/>
      <c r="J1257" s="272" t="s">
        <v>4158</v>
      </c>
      <c r="K1257" s="272" t="s">
        <v>4676</v>
      </c>
      <c r="L1257" s="250" t="s">
        <v>4219</v>
      </c>
      <c r="M1257" s="272" t="s">
        <v>4143</v>
      </c>
      <c r="N1257" s="272" t="s">
        <v>4369</v>
      </c>
      <c r="O1257" s="272" t="s">
        <v>4670</v>
      </c>
      <c r="P1257" s="274">
        <v>201504</v>
      </c>
      <c r="Q1257" s="272" t="s">
        <v>4203</v>
      </c>
      <c r="R1257" s="276">
        <v>284.48</v>
      </c>
      <c r="S1257" s="280" t="s">
        <v>4702</v>
      </c>
      <c r="T1257" s="280" t="s">
        <v>4699</v>
      </c>
      <c r="V1257" s="244"/>
      <c r="AC1257" s="244"/>
    </row>
    <row r="1258" spans="1:29" ht="15" x14ac:dyDescent="0.25">
      <c r="A1258" s="250"/>
      <c r="B1258" s="250"/>
      <c r="C1258" s="250"/>
      <c r="D1258" s="250"/>
      <c r="E1258" s="250"/>
      <c r="F1258" s="250"/>
      <c r="H1258" s="244"/>
      <c r="J1258" s="272" t="s">
        <v>4158</v>
      </c>
      <c r="K1258" s="272" t="s">
        <v>4676</v>
      </c>
      <c r="L1258" s="250" t="s">
        <v>4219</v>
      </c>
      <c r="M1258" s="272" t="s">
        <v>4143</v>
      </c>
      <c r="N1258" s="272" t="s">
        <v>4370</v>
      </c>
      <c r="O1258" s="272" t="s">
        <v>4670</v>
      </c>
      <c r="P1258" s="274">
        <v>201504</v>
      </c>
      <c r="Q1258" s="272" t="s">
        <v>4203</v>
      </c>
      <c r="R1258" s="276">
        <v>4334.3999999999996</v>
      </c>
      <c r="S1258" s="280" t="s">
        <v>4702</v>
      </c>
      <c r="T1258" s="280" t="s">
        <v>4699</v>
      </c>
      <c r="V1258" s="244"/>
      <c r="AC1258" s="244"/>
    </row>
    <row r="1259" spans="1:29" ht="15" x14ac:dyDescent="0.25">
      <c r="A1259" s="250"/>
      <c r="B1259" s="250"/>
      <c r="C1259" s="250"/>
      <c r="D1259" s="250"/>
      <c r="E1259" s="250"/>
      <c r="F1259" s="250"/>
      <c r="H1259" s="244"/>
      <c r="J1259" s="272" t="s">
        <v>4158</v>
      </c>
      <c r="K1259" s="272" t="s">
        <v>4676</v>
      </c>
      <c r="L1259" s="250" t="s">
        <v>4219</v>
      </c>
      <c r="M1259" s="272" t="s">
        <v>4143</v>
      </c>
      <c r="N1259" s="272" t="s">
        <v>4371</v>
      </c>
      <c r="O1259" s="272" t="s">
        <v>4670</v>
      </c>
      <c r="P1259" s="274">
        <v>201504</v>
      </c>
      <c r="Q1259" s="272" t="s">
        <v>4203</v>
      </c>
      <c r="R1259" s="276">
        <v>4910.8</v>
      </c>
      <c r="S1259" s="280" t="s">
        <v>4702</v>
      </c>
      <c r="T1259" s="280" t="s">
        <v>4699</v>
      </c>
      <c r="V1259" s="244"/>
      <c r="AC1259" s="244"/>
    </row>
    <row r="1260" spans="1:29" ht="15" x14ac:dyDescent="0.25">
      <c r="A1260" s="250"/>
      <c r="B1260" s="250"/>
      <c r="C1260" s="250"/>
      <c r="D1260" s="250"/>
      <c r="E1260" s="250"/>
      <c r="F1260" s="250"/>
      <c r="H1260" s="244"/>
      <c r="J1260" s="272" t="s">
        <v>4158</v>
      </c>
      <c r="K1260" s="272" t="s">
        <v>4676</v>
      </c>
      <c r="L1260" s="250" t="s">
        <v>4219</v>
      </c>
      <c r="M1260" s="272" t="s">
        <v>4143</v>
      </c>
      <c r="N1260" s="272" t="s">
        <v>4373</v>
      </c>
      <c r="O1260" s="272" t="s">
        <v>4670</v>
      </c>
      <c r="P1260" s="274">
        <v>201504</v>
      </c>
      <c r="Q1260" s="272" t="s">
        <v>4203</v>
      </c>
      <c r="R1260" s="276">
        <v>1081.5</v>
      </c>
      <c r="S1260" s="280" t="s">
        <v>4702</v>
      </c>
      <c r="T1260" s="280" t="s">
        <v>4699</v>
      </c>
      <c r="V1260" s="244"/>
      <c r="AC1260" s="244"/>
    </row>
    <row r="1261" spans="1:29" ht="15" x14ac:dyDescent="0.25">
      <c r="A1261" s="250"/>
      <c r="B1261" s="250"/>
      <c r="C1261" s="250"/>
      <c r="D1261" s="250"/>
      <c r="E1261" s="250"/>
      <c r="F1261" s="250"/>
      <c r="H1261" s="244"/>
      <c r="J1261" s="272" t="s">
        <v>4158</v>
      </c>
      <c r="K1261" s="272" t="s">
        <v>4676</v>
      </c>
      <c r="L1261" s="250" t="s">
        <v>4219</v>
      </c>
      <c r="M1261" s="272" t="s">
        <v>4143</v>
      </c>
      <c r="N1261" s="272" t="s">
        <v>4374</v>
      </c>
      <c r="O1261" s="272" t="s">
        <v>4670</v>
      </c>
      <c r="P1261" s="274">
        <v>201504</v>
      </c>
      <c r="Q1261" s="272" t="s">
        <v>4203</v>
      </c>
      <c r="R1261" s="276">
        <v>19.2</v>
      </c>
      <c r="S1261" s="280" t="s">
        <v>4702</v>
      </c>
      <c r="T1261" s="280" t="s">
        <v>4699</v>
      </c>
      <c r="V1261" s="244"/>
      <c r="AC1261" s="244"/>
    </row>
    <row r="1262" spans="1:29" ht="15" x14ac:dyDescent="0.25">
      <c r="A1262" s="250"/>
      <c r="B1262" s="250"/>
      <c r="C1262" s="250"/>
      <c r="D1262" s="250"/>
      <c r="E1262" s="250"/>
      <c r="F1262" s="250"/>
      <c r="H1262" s="244"/>
      <c r="J1262" s="272" t="s">
        <v>4158</v>
      </c>
      <c r="K1262" s="272" t="s">
        <v>4676</v>
      </c>
      <c r="L1262" s="250" t="s">
        <v>4219</v>
      </c>
      <c r="M1262" s="272" t="s">
        <v>4140</v>
      </c>
      <c r="N1262" s="272" t="s">
        <v>4338</v>
      </c>
      <c r="O1262" s="272" t="s">
        <v>4670</v>
      </c>
      <c r="P1262" s="274">
        <v>201505</v>
      </c>
      <c r="Q1262" s="272" t="s">
        <v>4203</v>
      </c>
      <c r="R1262" s="276">
        <v>-10000</v>
      </c>
      <c r="S1262" s="280" t="s">
        <v>4702</v>
      </c>
      <c r="T1262" s="280" t="s">
        <v>4699</v>
      </c>
      <c r="V1262" s="244"/>
      <c r="AC1262" s="244"/>
    </row>
    <row r="1263" spans="1:29" ht="15" x14ac:dyDescent="0.25">
      <c r="A1263" s="250"/>
      <c r="B1263" s="250"/>
      <c r="C1263" s="250"/>
      <c r="D1263" s="250"/>
      <c r="E1263" s="250"/>
      <c r="F1263" s="250"/>
      <c r="H1263" s="244"/>
      <c r="J1263" s="272" t="s">
        <v>4158</v>
      </c>
      <c r="K1263" s="272" t="s">
        <v>4676</v>
      </c>
      <c r="L1263" s="250" t="s">
        <v>4219</v>
      </c>
      <c r="M1263" s="272" t="s">
        <v>4141</v>
      </c>
      <c r="N1263" s="272" t="s">
        <v>4348</v>
      </c>
      <c r="O1263" s="272" t="s">
        <v>4670</v>
      </c>
      <c r="P1263" s="274">
        <v>201505</v>
      </c>
      <c r="Q1263" s="272" t="s">
        <v>4203</v>
      </c>
      <c r="R1263" s="276">
        <v>991.84</v>
      </c>
      <c r="S1263" s="280" t="s">
        <v>4702</v>
      </c>
      <c r="T1263" s="280" t="s">
        <v>4699</v>
      </c>
      <c r="V1263" s="244"/>
      <c r="AC1263" s="244"/>
    </row>
    <row r="1264" spans="1:29" ht="15" x14ac:dyDescent="0.25">
      <c r="A1264" s="250"/>
      <c r="B1264" s="250"/>
      <c r="C1264" s="250"/>
      <c r="D1264" s="250"/>
      <c r="E1264" s="250"/>
      <c r="F1264" s="250"/>
      <c r="H1264" s="244"/>
      <c r="J1264" s="272" t="s">
        <v>4158</v>
      </c>
      <c r="K1264" s="272" t="s">
        <v>4676</v>
      </c>
      <c r="L1264" s="250" t="s">
        <v>4219</v>
      </c>
      <c r="M1264" s="272" t="s">
        <v>4141</v>
      </c>
      <c r="N1264" s="272" t="s">
        <v>4355</v>
      </c>
      <c r="O1264" s="272" t="s">
        <v>4670</v>
      </c>
      <c r="P1264" s="274">
        <v>201505</v>
      </c>
      <c r="Q1264" s="272" t="s">
        <v>4203</v>
      </c>
      <c r="R1264" s="276">
        <v>756</v>
      </c>
      <c r="S1264" s="280" t="s">
        <v>4702</v>
      </c>
      <c r="T1264" s="280" t="s">
        <v>4699</v>
      </c>
      <c r="V1264" s="244"/>
      <c r="AC1264" s="244"/>
    </row>
    <row r="1265" spans="1:29" ht="15" x14ac:dyDescent="0.25">
      <c r="A1265" s="250"/>
      <c r="B1265" s="250"/>
      <c r="C1265" s="250"/>
      <c r="D1265" s="250"/>
      <c r="E1265" s="250"/>
      <c r="F1265" s="250"/>
      <c r="H1265" s="244"/>
      <c r="J1265" s="272" t="s">
        <v>4158</v>
      </c>
      <c r="K1265" s="272" t="s">
        <v>4676</v>
      </c>
      <c r="L1265" s="250" t="s">
        <v>4219</v>
      </c>
      <c r="M1265" s="272" t="s">
        <v>4143</v>
      </c>
      <c r="N1265" s="272" t="s">
        <v>4366</v>
      </c>
      <c r="O1265" s="272" t="s">
        <v>4670</v>
      </c>
      <c r="P1265" s="274">
        <v>201505</v>
      </c>
      <c r="Q1265" s="272" t="s">
        <v>4203</v>
      </c>
      <c r="R1265" s="276">
        <v>5785.17</v>
      </c>
      <c r="S1265" s="280" t="s">
        <v>4702</v>
      </c>
      <c r="T1265" s="280" t="s">
        <v>4699</v>
      </c>
      <c r="V1265" s="244"/>
      <c r="AC1265" s="244"/>
    </row>
    <row r="1266" spans="1:29" ht="15" x14ac:dyDescent="0.25">
      <c r="A1266" s="250"/>
      <c r="B1266" s="250"/>
      <c r="C1266" s="250"/>
      <c r="D1266" s="250"/>
      <c r="E1266" s="250"/>
      <c r="F1266" s="250"/>
      <c r="H1266" s="244"/>
      <c r="J1266" s="272" t="s">
        <v>4158</v>
      </c>
      <c r="K1266" s="272" t="s">
        <v>4676</v>
      </c>
      <c r="L1266" s="250" t="s">
        <v>4219</v>
      </c>
      <c r="M1266" s="272" t="s">
        <v>4143</v>
      </c>
      <c r="N1266" s="272" t="s">
        <v>4374</v>
      </c>
      <c r="O1266" s="272" t="s">
        <v>4670</v>
      </c>
      <c r="P1266" s="274">
        <v>201505</v>
      </c>
      <c r="Q1266" s="272" t="s">
        <v>4203</v>
      </c>
      <c r="R1266" s="276">
        <v>88.04</v>
      </c>
      <c r="S1266" s="280" t="s">
        <v>4702</v>
      </c>
      <c r="T1266" s="280" t="s">
        <v>4699</v>
      </c>
      <c r="V1266" s="244"/>
      <c r="AC1266" s="244"/>
    </row>
    <row r="1267" spans="1:29" ht="15" x14ac:dyDescent="0.25">
      <c r="A1267" s="250"/>
      <c r="B1267" s="250"/>
      <c r="C1267" s="250"/>
      <c r="D1267" s="250"/>
      <c r="E1267" s="250"/>
      <c r="F1267" s="250"/>
      <c r="H1267" s="244"/>
      <c r="J1267" s="272" t="s">
        <v>4158</v>
      </c>
      <c r="K1267" s="272" t="s">
        <v>4676</v>
      </c>
      <c r="L1267" s="250" t="s">
        <v>4219</v>
      </c>
      <c r="M1267" s="272" t="s">
        <v>4143</v>
      </c>
      <c r="N1267" s="272" t="s">
        <v>4377</v>
      </c>
      <c r="O1267" s="272" t="s">
        <v>4670</v>
      </c>
      <c r="P1267" s="274">
        <v>201505</v>
      </c>
      <c r="Q1267" s="272" t="s">
        <v>4203</v>
      </c>
      <c r="R1267" s="276">
        <v>2794</v>
      </c>
      <c r="S1267" s="280" t="s">
        <v>4702</v>
      </c>
      <c r="T1267" s="280" t="s">
        <v>4699</v>
      </c>
      <c r="V1267" s="244"/>
      <c r="AC1267" s="244"/>
    </row>
    <row r="1268" spans="1:29" ht="15" x14ac:dyDescent="0.25">
      <c r="A1268" s="250"/>
      <c r="B1268" s="250"/>
      <c r="C1268" s="250"/>
      <c r="D1268" s="250"/>
      <c r="E1268" s="250"/>
      <c r="F1268" s="250"/>
      <c r="H1268" s="244"/>
      <c r="J1268" s="272" t="s">
        <v>4158</v>
      </c>
      <c r="K1268" s="272" t="s">
        <v>4676</v>
      </c>
      <c r="L1268" s="250" t="s">
        <v>4219</v>
      </c>
      <c r="M1268" s="272" t="s">
        <v>4140</v>
      </c>
      <c r="N1268" s="272" t="s">
        <v>4338</v>
      </c>
      <c r="O1268" s="272" t="s">
        <v>4670</v>
      </c>
      <c r="P1268" s="274">
        <v>201506</v>
      </c>
      <c r="Q1268" s="272" t="s">
        <v>4203</v>
      </c>
      <c r="R1268" s="276">
        <v>-52079</v>
      </c>
      <c r="S1268" s="280" t="s">
        <v>4702</v>
      </c>
      <c r="T1268" s="280" t="s">
        <v>4699</v>
      </c>
      <c r="V1268" s="244"/>
      <c r="AC1268" s="244"/>
    </row>
    <row r="1269" spans="1:29" ht="15" x14ac:dyDescent="0.25">
      <c r="A1269" s="250"/>
      <c r="B1269" s="250"/>
      <c r="C1269" s="250"/>
      <c r="D1269" s="250"/>
      <c r="E1269" s="250"/>
      <c r="F1269" s="250"/>
      <c r="H1269" s="244"/>
      <c r="J1269" s="272" t="s">
        <v>4158</v>
      </c>
      <c r="K1269" s="272" t="s">
        <v>4676</v>
      </c>
      <c r="L1269" s="250" t="s">
        <v>4219</v>
      </c>
      <c r="M1269" s="272" t="s">
        <v>4141</v>
      </c>
      <c r="N1269" s="272" t="s">
        <v>4348</v>
      </c>
      <c r="O1269" s="272" t="s">
        <v>4670</v>
      </c>
      <c r="P1269" s="274">
        <v>201506</v>
      </c>
      <c r="Q1269" s="272" t="s">
        <v>4203</v>
      </c>
      <c r="R1269" s="276">
        <v>650.53</v>
      </c>
      <c r="S1269" s="280" t="s">
        <v>4702</v>
      </c>
      <c r="T1269" s="280" t="s">
        <v>4699</v>
      </c>
      <c r="V1269" s="244"/>
      <c r="AC1269" s="244"/>
    </row>
    <row r="1270" spans="1:29" ht="15" x14ac:dyDescent="0.25">
      <c r="A1270" s="250"/>
      <c r="B1270" s="250"/>
      <c r="C1270" s="250"/>
      <c r="D1270" s="250"/>
      <c r="E1270" s="250"/>
      <c r="F1270" s="250"/>
      <c r="H1270" s="244"/>
      <c r="J1270" s="272" t="s">
        <v>4158</v>
      </c>
      <c r="K1270" s="272" t="s">
        <v>4676</v>
      </c>
      <c r="L1270" s="250" t="s">
        <v>4219</v>
      </c>
      <c r="M1270" s="272" t="s">
        <v>4141</v>
      </c>
      <c r="N1270" s="272" t="s">
        <v>4355</v>
      </c>
      <c r="O1270" s="272" t="s">
        <v>4670</v>
      </c>
      <c r="P1270" s="274">
        <v>201506</v>
      </c>
      <c r="Q1270" s="272" t="s">
        <v>4203</v>
      </c>
      <c r="R1270" s="276">
        <v>-378.24</v>
      </c>
      <c r="S1270" s="280" t="s">
        <v>4702</v>
      </c>
      <c r="T1270" s="280" t="s">
        <v>4699</v>
      </c>
      <c r="V1270" s="244"/>
      <c r="AC1270" s="244"/>
    </row>
    <row r="1271" spans="1:29" ht="15" x14ac:dyDescent="0.25">
      <c r="A1271" s="250"/>
      <c r="B1271" s="250"/>
      <c r="C1271" s="250"/>
      <c r="D1271" s="250"/>
      <c r="E1271" s="250"/>
      <c r="F1271" s="250"/>
      <c r="H1271" s="244"/>
      <c r="J1271" s="272" t="s">
        <v>4158</v>
      </c>
      <c r="K1271" s="272" t="s">
        <v>4676</v>
      </c>
      <c r="L1271" s="250" t="s">
        <v>4219</v>
      </c>
      <c r="M1271" s="272" t="s">
        <v>4141</v>
      </c>
      <c r="N1271" s="272" t="s">
        <v>4357</v>
      </c>
      <c r="O1271" s="272" t="s">
        <v>4670</v>
      </c>
      <c r="P1271" s="274">
        <v>201506</v>
      </c>
      <c r="Q1271" s="272" t="s">
        <v>4203</v>
      </c>
      <c r="R1271" s="276">
        <v>2227</v>
      </c>
      <c r="S1271" s="280" t="s">
        <v>4702</v>
      </c>
      <c r="T1271" s="280" t="s">
        <v>4699</v>
      </c>
      <c r="V1271" s="244"/>
      <c r="AC1271" s="244"/>
    </row>
    <row r="1272" spans="1:29" ht="15" x14ac:dyDescent="0.25">
      <c r="A1272" s="250"/>
      <c r="B1272" s="250"/>
      <c r="C1272" s="250"/>
      <c r="D1272" s="250"/>
      <c r="E1272" s="250"/>
      <c r="F1272" s="250"/>
      <c r="H1272" s="244"/>
      <c r="J1272" s="272" t="s">
        <v>4158</v>
      </c>
      <c r="K1272" s="272" t="s">
        <v>4676</v>
      </c>
      <c r="L1272" s="250" t="s">
        <v>4219</v>
      </c>
      <c r="M1272" s="272" t="s">
        <v>4142</v>
      </c>
      <c r="N1272" s="272" t="s">
        <v>4364</v>
      </c>
      <c r="O1272" s="272" t="s">
        <v>4670</v>
      </c>
      <c r="P1272" s="274">
        <v>201506</v>
      </c>
      <c r="Q1272" s="272" t="s">
        <v>4203</v>
      </c>
      <c r="R1272" s="276">
        <v>1062.49</v>
      </c>
      <c r="S1272" s="280" t="s">
        <v>4702</v>
      </c>
      <c r="T1272" s="280" t="s">
        <v>4699</v>
      </c>
      <c r="V1272" s="244"/>
      <c r="AC1272" s="244"/>
    </row>
    <row r="1273" spans="1:29" ht="15" x14ac:dyDescent="0.25">
      <c r="A1273" s="250"/>
      <c r="B1273" s="250"/>
      <c r="C1273" s="250"/>
      <c r="D1273" s="250"/>
      <c r="E1273" s="250"/>
      <c r="F1273" s="250"/>
      <c r="H1273" s="244"/>
      <c r="J1273" s="272" t="s">
        <v>4158</v>
      </c>
      <c r="K1273" s="272" t="s">
        <v>4676</v>
      </c>
      <c r="L1273" s="250" t="s">
        <v>4219</v>
      </c>
      <c r="M1273" s="272" t="s">
        <v>4143</v>
      </c>
      <c r="N1273" s="272" t="s">
        <v>4366</v>
      </c>
      <c r="O1273" s="272" t="s">
        <v>4670</v>
      </c>
      <c r="P1273" s="274">
        <v>201506</v>
      </c>
      <c r="Q1273" s="272" t="s">
        <v>4203</v>
      </c>
      <c r="R1273" s="276">
        <v>6587.54</v>
      </c>
      <c r="S1273" s="280" t="s">
        <v>4702</v>
      </c>
      <c r="T1273" s="280" t="s">
        <v>4699</v>
      </c>
      <c r="V1273" s="244"/>
      <c r="AC1273" s="244"/>
    </row>
    <row r="1274" spans="1:29" ht="15" x14ac:dyDescent="0.25">
      <c r="A1274" s="250"/>
      <c r="B1274" s="250"/>
      <c r="C1274" s="250"/>
      <c r="D1274" s="250"/>
      <c r="E1274" s="250"/>
      <c r="F1274" s="250"/>
      <c r="H1274" s="244"/>
      <c r="J1274" s="272" t="s">
        <v>4158</v>
      </c>
      <c r="K1274" s="272" t="s">
        <v>4676</v>
      </c>
      <c r="L1274" s="250" t="s">
        <v>4219</v>
      </c>
      <c r="M1274" s="272" t="s">
        <v>4143</v>
      </c>
      <c r="N1274" s="272" t="s">
        <v>4367</v>
      </c>
      <c r="O1274" s="272" t="s">
        <v>4670</v>
      </c>
      <c r="P1274" s="274">
        <v>201506</v>
      </c>
      <c r="Q1274" s="272" t="s">
        <v>4203</v>
      </c>
      <c r="R1274" s="276">
        <v>909</v>
      </c>
      <c r="S1274" s="280" t="s">
        <v>4702</v>
      </c>
      <c r="T1274" s="280" t="s">
        <v>4699</v>
      </c>
      <c r="V1274" s="244"/>
      <c r="AC1274" s="244"/>
    </row>
    <row r="1275" spans="1:29" ht="15" x14ac:dyDescent="0.25">
      <c r="A1275" s="250"/>
      <c r="B1275" s="250"/>
      <c r="C1275" s="250"/>
      <c r="D1275" s="250"/>
      <c r="E1275" s="250"/>
      <c r="F1275" s="250"/>
      <c r="H1275" s="244"/>
      <c r="J1275" s="272" t="s">
        <v>4158</v>
      </c>
      <c r="K1275" s="272" t="s">
        <v>4676</v>
      </c>
      <c r="L1275" s="250" t="s">
        <v>4219</v>
      </c>
      <c r="M1275" s="272" t="s">
        <v>4143</v>
      </c>
      <c r="N1275" s="272" t="s">
        <v>4377</v>
      </c>
      <c r="O1275" s="272" t="s">
        <v>4670</v>
      </c>
      <c r="P1275" s="274">
        <v>201506</v>
      </c>
      <c r="Q1275" s="272" t="s">
        <v>4203</v>
      </c>
      <c r="R1275" s="276">
        <v>1222.22</v>
      </c>
      <c r="S1275" s="280" t="s">
        <v>4702</v>
      </c>
      <c r="T1275" s="280" t="s">
        <v>4699</v>
      </c>
      <c r="V1275" s="244"/>
      <c r="AC1275" s="244"/>
    </row>
    <row r="1276" spans="1:29" ht="15" x14ac:dyDescent="0.25">
      <c r="A1276" s="250"/>
      <c r="B1276" s="250"/>
      <c r="C1276" s="250"/>
      <c r="D1276" s="250"/>
      <c r="E1276" s="250"/>
      <c r="F1276" s="250"/>
      <c r="H1276" s="244"/>
      <c r="J1276" s="272" t="s">
        <v>4158</v>
      </c>
      <c r="K1276" s="272" t="s">
        <v>4676</v>
      </c>
      <c r="L1276" s="250" t="s">
        <v>4219</v>
      </c>
      <c r="M1276" s="272" t="s">
        <v>4140</v>
      </c>
      <c r="N1276" s="272" t="s">
        <v>4338</v>
      </c>
      <c r="O1276" s="272" t="s">
        <v>4670</v>
      </c>
      <c r="P1276" s="274">
        <v>201507</v>
      </c>
      <c r="Q1276" s="272" t="s">
        <v>4203</v>
      </c>
      <c r="R1276" s="276">
        <v>-0.4</v>
      </c>
      <c r="S1276" s="280" t="s">
        <v>4702</v>
      </c>
      <c r="T1276" s="280" t="s">
        <v>4699</v>
      </c>
      <c r="V1276" s="244"/>
      <c r="AC1276" s="244"/>
    </row>
    <row r="1277" spans="1:29" ht="15" x14ac:dyDescent="0.25">
      <c r="A1277" s="250"/>
      <c r="B1277" s="250"/>
      <c r="C1277" s="250"/>
      <c r="D1277" s="250"/>
      <c r="E1277" s="250"/>
      <c r="F1277" s="250"/>
      <c r="H1277" s="244"/>
      <c r="J1277" s="272" t="s">
        <v>4158</v>
      </c>
      <c r="K1277" s="272" t="s">
        <v>4676</v>
      </c>
      <c r="L1277" s="250" t="s">
        <v>4219</v>
      </c>
      <c r="M1277" s="272" t="s">
        <v>4141</v>
      </c>
      <c r="N1277" s="272" t="s">
        <v>4348</v>
      </c>
      <c r="O1277" s="272" t="s">
        <v>4670</v>
      </c>
      <c r="P1277" s="274">
        <v>201507</v>
      </c>
      <c r="Q1277" s="272" t="s">
        <v>4203</v>
      </c>
      <c r="R1277" s="276">
        <v>474.14</v>
      </c>
      <c r="S1277" s="280" t="s">
        <v>4702</v>
      </c>
      <c r="T1277" s="280" t="s">
        <v>4699</v>
      </c>
      <c r="V1277" s="244"/>
      <c r="AC1277" s="244"/>
    </row>
    <row r="1278" spans="1:29" ht="15" x14ac:dyDescent="0.25">
      <c r="A1278" s="250"/>
      <c r="B1278" s="250"/>
      <c r="C1278" s="250"/>
      <c r="D1278" s="250"/>
      <c r="E1278" s="250"/>
      <c r="F1278" s="250"/>
      <c r="H1278" s="244"/>
      <c r="J1278" s="272" t="s">
        <v>4158</v>
      </c>
      <c r="K1278" s="272" t="s">
        <v>4676</v>
      </c>
      <c r="L1278" s="250" t="s">
        <v>4219</v>
      </c>
      <c r="M1278" s="272" t="s">
        <v>4141</v>
      </c>
      <c r="N1278" s="272" t="s">
        <v>4349</v>
      </c>
      <c r="O1278" s="272" t="s">
        <v>4670</v>
      </c>
      <c r="P1278" s="274">
        <v>201507</v>
      </c>
      <c r="Q1278" s="272" t="s">
        <v>4203</v>
      </c>
      <c r="R1278" s="276">
        <v>10860</v>
      </c>
      <c r="S1278" s="280" t="s">
        <v>4702</v>
      </c>
      <c r="T1278" s="280" t="s">
        <v>4699</v>
      </c>
      <c r="V1278" s="244"/>
      <c r="AC1278" s="244"/>
    </row>
    <row r="1279" spans="1:29" ht="15" x14ac:dyDescent="0.25">
      <c r="A1279" s="250"/>
      <c r="B1279" s="250"/>
      <c r="C1279" s="250"/>
      <c r="D1279" s="250"/>
      <c r="E1279" s="250"/>
      <c r="F1279" s="250"/>
      <c r="H1279" s="244"/>
      <c r="J1279" s="272" t="s">
        <v>4158</v>
      </c>
      <c r="K1279" s="272" t="s">
        <v>4676</v>
      </c>
      <c r="L1279" s="250" t="s">
        <v>4219</v>
      </c>
      <c r="M1279" s="272" t="s">
        <v>4141</v>
      </c>
      <c r="N1279" s="272" t="s">
        <v>4356</v>
      </c>
      <c r="O1279" s="272" t="s">
        <v>4670</v>
      </c>
      <c r="P1279" s="274">
        <v>201507</v>
      </c>
      <c r="Q1279" s="272" t="s">
        <v>4203</v>
      </c>
      <c r="R1279" s="276">
        <v>2831.88</v>
      </c>
      <c r="S1279" s="280" t="s">
        <v>4702</v>
      </c>
      <c r="T1279" s="280" t="s">
        <v>4699</v>
      </c>
      <c r="V1279" s="244"/>
      <c r="AC1279" s="244"/>
    </row>
    <row r="1280" spans="1:29" ht="15" x14ac:dyDescent="0.25">
      <c r="A1280" s="250"/>
      <c r="B1280" s="250"/>
      <c r="C1280" s="250"/>
      <c r="D1280" s="250"/>
      <c r="E1280" s="250"/>
      <c r="F1280" s="250"/>
      <c r="H1280" s="244"/>
      <c r="J1280" s="272" t="s">
        <v>4158</v>
      </c>
      <c r="K1280" s="272" t="s">
        <v>4676</v>
      </c>
      <c r="L1280" s="250" t="s">
        <v>4219</v>
      </c>
      <c r="M1280" s="272" t="s">
        <v>4141</v>
      </c>
      <c r="N1280" s="272" t="s">
        <v>4357</v>
      </c>
      <c r="O1280" s="272" t="s">
        <v>4670</v>
      </c>
      <c r="P1280" s="274">
        <v>201507</v>
      </c>
      <c r="Q1280" s="272" t="s">
        <v>4203</v>
      </c>
      <c r="R1280" s="276">
        <v>5233.6499999999996</v>
      </c>
      <c r="S1280" s="280" t="s">
        <v>4702</v>
      </c>
      <c r="T1280" s="280" t="s">
        <v>4699</v>
      </c>
      <c r="V1280" s="244"/>
      <c r="AC1280" s="244"/>
    </row>
    <row r="1281" spans="1:29" ht="15" x14ac:dyDescent="0.25">
      <c r="A1281" s="250"/>
      <c r="B1281" s="250"/>
      <c r="C1281" s="250"/>
      <c r="D1281" s="250"/>
      <c r="E1281" s="250"/>
      <c r="F1281" s="250"/>
      <c r="H1281" s="244"/>
      <c r="J1281" s="272" t="s">
        <v>4158</v>
      </c>
      <c r="K1281" s="272" t="s">
        <v>4676</v>
      </c>
      <c r="L1281" s="250" t="s">
        <v>4219</v>
      </c>
      <c r="M1281" s="272" t="s">
        <v>4141</v>
      </c>
      <c r="N1281" s="272" t="s">
        <v>4358</v>
      </c>
      <c r="O1281" s="272" t="s">
        <v>4670</v>
      </c>
      <c r="P1281" s="274">
        <v>201507</v>
      </c>
      <c r="Q1281" s="272" t="s">
        <v>4203</v>
      </c>
      <c r="R1281" s="276">
        <v>1403.06</v>
      </c>
      <c r="S1281" s="280" t="s">
        <v>4702</v>
      </c>
      <c r="T1281" s="280" t="s">
        <v>4699</v>
      </c>
      <c r="V1281" s="244"/>
      <c r="AC1281" s="244"/>
    </row>
    <row r="1282" spans="1:29" ht="15" x14ac:dyDescent="0.25">
      <c r="A1282" s="250"/>
      <c r="B1282" s="250"/>
      <c r="C1282" s="250"/>
      <c r="D1282" s="250"/>
      <c r="E1282" s="250"/>
      <c r="F1282" s="250"/>
      <c r="H1282" s="244"/>
      <c r="J1282" s="272" t="s">
        <v>4158</v>
      </c>
      <c r="K1282" s="272" t="s">
        <v>4676</v>
      </c>
      <c r="L1282" s="250" t="s">
        <v>4219</v>
      </c>
      <c r="M1282" s="272" t="s">
        <v>4142</v>
      </c>
      <c r="N1282" s="272" t="s">
        <v>4361</v>
      </c>
      <c r="O1282" s="272" t="s">
        <v>4670</v>
      </c>
      <c r="P1282" s="274">
        <v>201507</v>
      </c>
      <c r="Q1282" s="272" t="s">
        <v>4203</v>
      </c>
      <c r="R1282" s="276">
        <v>13502.82</v>
      </c>
      <c r="S1282" s="280" t="s">
        <v>4702</v>
      </c>
      <c r="T1282" s="280" t="s">
        <v>4699</v>
      </c>
      <c r="V1282" s="244"/>
      <c r="AC1282" s="244"/>
    </row>
    <row r="1283" spans="1:29" ht="15" x14ac:dyDescent="0.25">
      <c r="A1283" s="250"/>
      <c r="B1283" s="250"/>
      <c r="C1283" s="250"/>
      <c r="D1283" s="250"/>
      <c r="E1283" s="250"/>
      <c r="F1283" s="250"/>
      <c r="H1283" s="244"/>
      <c r="J1283" s="272" t="s">
        <v>4158</v>
      </c>
      <c r="K1283" s="272" t="s">
        <v>4676</v>
      </c>
      <c r="L1283" s="250" t="s">
        <v>4219</v>
      </c>
      <c r="M1283" s="272" t="s">
        <v>4142</v>
      </c>
      <c r="N1283" s="272" t="s">
        <v>4365</v>
      </c>
      <c r="O1283" s="272" t="s">
        <v>4670</v>
      </c>
      <c r="P1283" s="274">
        <v>201507</v>
      </c>
      <c r="Q1283" s="272" t="s">
        <v>4203</v>
      </c>
      <c r="R1283" s="276">
        <v>5083.74</v>
      </c>
      <c r="S1283" s="280" t="s">
        <v>4702</v>
      </c>
      <c r="T1283" s="280" t="s">
        <v>4699</v>
      </c>
      <c r="V1283" s="244"/>
      <c r="AC1283" s="244"/>
    </row>
    <row r="1284" spans="1:29" ht="15" x14ac:dyDescent="0.25">
      <c r="A1284" s="250"/>
      <c r="B1284" s="250"/>
      <c r="C1284" s="250"/>
      <c r="D1284" s="250"/>
      <c r="E1284" s="250"/>
      <c r="F1284" s="250"/>
      <c r="H1284" s="244"/>
      <c r="J1284" s="272" t="s">
        <v>4158</v>
      </c>
      <c r="K1284" s="272" t="s">
        <v>4676</v>
      </c>
      <c r="L1284" s="250" t="s">
        <v>4219</v>
      </c>
      <c r="M1284" s="272" t="s">
        <v>4143</v>
      </c>
      <c r="N1284" s="272" t="s">
        <v>4366</v>
      </c>
      <c r="O1284" s="272" t="s">
        <v>4670</v>
      </c>
      <c r="P1284" s="274">
        <v>201507</v>
      </c>
      <c r="Q1284" s="272" t="s">
        <v>4203</v>
      </c>
      <c r="R1284" s="276">
        <v>6493.02</v>
      </c>
      <c r="S1284" s="280" t="s">
        <v>4702</v>
      </c>
      <c r="T1284" s="280" t="s">
        <v>4699</v>
      </c>
      <c r="V1284" s="244"/>
      <c r="AC1284" s="244"/>
    </row>
    <row r="1285" spans="1:29" ht="15" x14ac:dyDescent="0.25">
      <c r="A1285" s="250"/>
      <c r="B1285" s="250"/>
      <c r="C1285" s="250"/>
      <c r="D1285" s="250"/>
      <c r="E1285" s="250"/>
      <c r="F1285" s="250"/>
      <c r="H1285" s="244"/>
      <c r="J1285" s="272" t="s">
        <v>4158</v>
      </c>
      <c r="K1285" s="272" t="s">
        <v>4676</v>
      </c>
      <c r="L1285" s="250" t="s">
        <v>4219</v>
      </c>
      <c r="M1285" s="272" t="s">
        <v>4143</v>
      </c>
      <c r="N1285" s="272" t="s">
        <v>4367</v>
      </c>
      <c r="O1285" s="272" t="s">
        <v>4670</v>
      </c>
      <c r="P1285" s="274">
        <v>201507</v>
      </c>
      <c r="Q1285" s="272" t="s">
        <v>4203</v>
      </c>
      <c r="R1285" s="276">
        <v>0.32</v>
      </c>
      <c r="S1285" s="280" t="s">
        <v>4702</v>
      </c>
      <c r="T1285" s="280" t="s">
        <v>4699</v>
      </c>
      <c r="V1285" s="244"/>
      <c r="AC1285" s="244"/>
    </row>
    <row r="1286" spans="1:29" ht="15" x14ac:dyDescent="0.25">
      <c r="A1286" s="250"/>
      <c r="B1286" s="250"/>
      <c r="C1286" s="250"/>
      <c r="D1286" s="250"/>
      <c r="E1286" s="250"/>
      <c r="F1286" s="250"/>
      <c r="H1286" s="244"/>
      <c r="J1286" s="272" t="s">
        <v>4158</v>
      </c>
      <c r="K1286" s="272" t="s">
        <v>4676</v>
      </c>
      <c r="L1286" s="250" t="s">
        <v>4219</v>
      </c>
      <c r="M1286" s="272" t="s">
        <v>4143</v>
      </c>
      <c r="N1286" s="272" t="s">
        <v>4377</v>
      </c>
      <c r="O1286" s="272" t="s">
        <v>4670</v>
      </c>
      <c r="P1286" s="274">
        <v>201507</v>
      </c>
      <c r="Q1286" s="272" t="s">
        <v>4203</v>
      </c>
      <c r="R1286" s="276">
        <v>175.36</v>
      </c>
      <c r="S1286" s="280" t="s">
        <v>4702</v>
      </c>
      <c r="T1286" s="280" t="s">
        <v>4699</v>
      </c>
      <c r="V1286" s="244"/>
      <c r="AC1286" s="244"/>
    </row>
    <row r="1287" spans="1:29" ht="15" x14ac:dyDescent="0.25">
      <c r="A1287" s="250"/>
      <c r="B1287" s="250"/>
      <c r="C1287" s="250"/>
      <c r="D1287" s="250"/>
      <c r="E1287" s="250"/>
      <c r="F1287" s="250"/>
      <c r="H1287" s="244"/>
      <c r="J1287" s="272" t="s">
        <v>4158</v>
      </c>
      <c r="K1287" s="272" t="s">
        <v>4676</v>
      </c>
      <c r="L1287" s="250" t="s">
        <v>4219</v>
      </c>
      <c r="M1287" s="272" t="s">
        <v>4143</v>
      </c>
      <c r="N1287" s="272" t="s">
        <v>4378</v>
      </c>
      <c r="O1287" s="272" t="s">
        <v>4670</v>
      </c>
      <c r="P1287" s="274">
        <v>201507</v>
      </c>
      <c r="Q1287" s="272" t="s">
        <v>4203</v>
      </c>
      <c r="R1287" s="276">
        <v>889.7</v>
      </c>
      <c r="S1287" s="280" t="s">
        <v>4702</v>
      </c>
      <c r="T1287" s="280" t="s">
        <v>4699</v>
      </c>
      <c r="V1287" s="244"/>
      <c r="AC1287" s="244"/>
    </row>
    <row r="1288" spans="1:29" ht="15" x14ac:dyDescent="0.25">
      <c r="A1288" s="250"/>
      <c r="B1288" s="250"/>
      <c r="C1288" s="250"/>
      <c r="D1288" s="250"/>
      <c r="E1288" s="250"/>
      <c r="F1288" s="250"/>
      <c r="H1288" s="244"/>
      <c r="J1288" s="272" t="s">
        <v>4158</v>
      </c>
      <c r="K1288" s="272" t="s">
        <v>4676</v>
      </c>
      <c r="L1288" s="250" t="s">
        <v>4219</v>
      </c>
      <c r="M1288" s="272" t="s">
        <v>4143</v>
      </c>
      <c r="N1288" s="272" t="s">
        <v>4393</v>
      </c>
      <c r="O1288" s="272" t="s">
        <v>4670</v>
      </c>
      <c r="P1288" s="274">
        <v>201507</v>
      </c>
      <c r="Q1288" s="272" t="s">
        <v>4203</v>
      </c>
      <c r="R1288" s="276">
        <v>2377</v>
      </c>
      <c r="S1288" s="280" t="s">
        <v>4702</v>
      </c>
      <c r="T1288" s="280" t="s">
        <v>4699</v>
      </c>
      <c r="V1288" s="244"/>
      <c r="AC1288" s="244"/>
    </row>
    <row r="1289" spans="1:29" ht="15" x14ac:dyDescent="0.25">
      <c r="A1289" s="250"/>
      <c r="B1289" s="250"/>
      <c r="C1289" s="250"/>
      <c r="D1289" s="250"/>
      <c r="E1289" s="250"/>
      <c r="F1289" s="250"/>
      <c r="H1289" s="244"/>
      <c r="J1289" s="272" t="s">
        <v>4158</v>
      </c>
      <c r="K1289" s="272" t="s">
        <v>4676</v>
      </c>
      <c r="L1289" s="250" t="s">
        <v>4219</v>
      </c>
      <c r="M1289" s="272" t="s">
        <v>4143</v>
      </c>
      <c r="N1289" s="272" t="s">
        <v>4394</v>
      </c>
      <c r="O1289" s="272" t="s">
        <v>4670</v>
      </c>
      <c r="P1289" s="274">
        <v>201507</v>
      </c>
      <c r="Q1289" s="272" t="s">
        <v>4203</v>
      </c>
      <c r="R1289" s="276">
        <v>1145</v>
      </c>
      <c r="S1289" s="280" t="s">
        <v>4702</v>
      </c>
      <c r="T1289" s="280" t="s">
        <v>4699</v>
      </c>
      <c r="V1289" s="244"/>
      <c r="AC1289" s="244"/>
    </row>
    <row r="1290" spans="1:29" ht="15" x14ac:dyDescent="0.25">
      <c r="A1290" s="250"/>
      <c r="B1290" s="250"/>
      <c r="C1290" s="250"/>
      <c r="D1290" s="250"/>
      <c r="E1290" s="250"/>
      <c r="F1290" s="250"/>
      <c r="H1290" s="244"/>
      <c r="J1290" s="272" t="s">
        <v>4158</v>
      </c>
      <c r="K1290" s="272" t="s">
        <v>4676</v>
      </c>
      <c r="L1290" s="250" t="s">
        <v>4219</v>
      </c>
      <c r="M1290" s="272" t="s">
        <v>4142</v>
      </c>
      <c r="N1290" s="272" t="s">
        <v>4365</v>
      </c>
      <c r="O1290" s="272" t="s">
        <v>4670</v>
      </c>
      <c r="P1290" s="274">
        <v>201508</v>
      </c>
      <c r="Q1290" s="272" t="s">
        <v>4203</v>
      </c>
      <c r="R1290" s="276">
        <v>3715.9</v>
      </c>
      <c r="S1290" s="280" t="s">
        <v>4702</v>
      </c>
      <c r="T1290" s="280" t="s">
        <v>4699</v>
      </c>
      <c r="V1290" s="244"/>
      <c r="AC1290" s="244"/>
    </row>
    <row r="1291" spans="1:29" ht="15" x14ac:dyDescent="0.25">
      <c r="A1291" s="250"/>
      <c r="B1291" s="250"/>
      <c r="C1291" s="250"/>
      <c r="D1291" s="250"/>
      <c r="E1291" s="250"/>
      <c r="F1291" s="250"/>
      <c r="H1291" s="244"/>
      <c r="J1291" s="272" t="s">
        <v>4158</v>
      </c>
      <c r="K1291" s="272" t="s">
        <v>4676</v>
      </c>
      <c r="L1291" s="250" t="s">
        <v>4219</v>
      </c>
      <c r="M1291" s="272" t="s">
        <v>4143</v>
      </c>
      <c r="N1291" s="272" t="s">
        <v>4366</v>
      </c>
      <c r="O1291" s="272" t="s">
        <v>4670</v>
      </c>
      <c r="P1291" s="274">
        <v>201508</v>
      </c>
      <c r="Q1291" s="272" t="s">
        <v>4203</v>
      </c>
      <c r="R1291" s="276">
        <v>4930.7299999999996</v>
      </c>
      <c r="S1291" s="280" t="s">
        <v>4702</v>
      </c>
      <c r="T1291" s="280" t="s">
        <v>4699</v>
      </c>
      <c r="V1291" s="244"/>
      <c r="AC1291" s="244"/>
    </row>
    <row r="1292" spans="1:29" ht="15" x14ac:dyDescent="0.25">
      <c r="A1292" s="250"/>
      <c r="B1292" s="250"/>
      <c r="C1292" s="250"/>
      <c r="D1292" s="250"/>
      <c r="E1292" s="250"/>
      <c r="F1292" s="250"/>
      <c r="H1292" s="244"/>
      <c r="J1292" s="272" t="s">
        <v>4158</v>
      </c>
      <c r="K1292" s="272" t="s">
        <v>4676</v>
      </c>
      <c r="L1292" s="250" t="s">
        <v>4219</v>
      </c>
      <c r="M1292" s="272" t="s">
        <v>4143</v>
      </c>
      <c r="N1292" s="272" t="s">
        <v>4372</v>
      </c>
      <c r="O1292" s="272" t="s">
        <v>4670</v>
      </c>
      <c r="P1292" s="274">
        <v>201508</v>
      </c>
      <c r="Q1292" s="272" t="s">
        <v>4203</v>
      </c>
      <c r="R1292" s="276">
        <v>4473</v>
      </c>
      <c r="S1292" s="280" t="s">
        <v>4702</v>
      </c>
      <c r="T1292" s="280" t="s">
        <v>4699</v>
      </c>
      <c r="V1292" s="244"/>
      <c r="AC1292" s="244"/>
    </row>
    <row r="1293" spans="1:29" ht="15" x14ac:dyDescent="0.25">
      <c r="A1293" s="250"/>
      <c r="B1293" s="250"/>
      <c r="C1293" s="250"/>
      <c r="D1293" s="250"/>
      <c r="E1293" s="250"/>
      <c r="F1293" s="250"/>
      <c r="H1293" s="244"/>
      <c r="J1293" s="272" t="s">
        <v>4158</v>
      </c>
      <c r="K1293" s="272" t="s">
        <v>4676</v>
      </c>
      <c r="L1293" s="250" t="s">
        <v>4219</v>
      </c>
      <c r="M1293" s="272" t="s">
        <v>4143</v>
      </c>
      <c r="N1293" s="272" t="s">
        <v>4379</v>
      </c>
      <c r="O1293" s="272" t="s">
        <v>4670</v>
      </c>
      <c r="P1293" s="274">
        <v>201508</v>
      </c>
      <c r="Q1293" s="272" t="s">
        <v>4203</v>
      </c>
      <c r="R1293" s="276">
        <v>1013</v>
      </c>
      <c r="S1293" s="280" t="s">
        <v>4702</v>
      </c>
      <c r="T1293" s="280" t="s">
        <v>4699</v>
      </c>
      <c r="V1293" s="244"/>
      <c r="AC1293" s="244"/>
    </row>
    <row r="1294" spans="1:29" ht="15" x14ac:dyDescent="0.25">
      <c r="A1294" s="250"/>
      <c r="B1294" s="250"/>
      <c r="C1294" s="250"/>
      <c r="D1294" s="250"/>
      <c r="E1294" s="250"/>
      <c r="F1294" s="250"/>
      <c r="H1294" s="244"/>
      <c r="J1294" s="272" t="s">
        <v>4158</v>
      </c>
      <c r="K1294" s="272" t="s">
        <v>4676</v>
      </c>
      <c r="L1294" s="250" t="s">
        <v>4219</v>
      </c>
      <c r="M1294" s="272" t="s">
        <v>4143</v>
      </c>
      <c r="N1294" s="272" t="s">
        <v>4383</v>
      </c>
      <c r="O1294" s="272" t="s">
        <v>4670</v>
      </c>
      <c r="P1294" s="274">
        <v>201508</v>
      </c>
      <c r="Q1294" s="272" t="s">
        <v>4203</v>
      </c>
      <c r="R1294" s="276">
        <v>4615</v>
      </c>
      <c r="S1294" s="280" t="s">
        <v>4702</v>
      </c>
      <c r="T1294" s="280" t="s">
        <v>4699</v>
      </c>
      <c r="V1294" s="244"/>
      <c r="AC1294" s="244"/>
    </row>
    <row r="1295" spans="1:29" ht="15" x14ac:dyDescent="0.25">
      <c r="A1295" s="250"/>
      <c r="B1295" s="250"/>
      <c r="C1295" s="250"/>
      <c r="D1295" s="250"/>
      <c r="E1295" s="250"/>
      <c r="F1295" s="250"/>
      <c r="H1295" s="244"/>
      <c r="J1295" s="272" t="s">
        <v>4158</v>
      </c>
      <c r="K1295" s="272" t="s">
        <v>4676</v>
      </c>
      <c r="L1295" s="250" t="s">
        <v>4219</v>
      </c>
      <c r="M1295" s="272" t="s">
        <v>4143</v>
      </c>
      <c r="N1295" s="272" t="s">
        <v>4384</v>
      </c>
      <c r="O1295" s="272" t="s">
        <v>4670</v>
      </c>
      <c r="P1295" s="274">
        <v>201508</v>
      </c>
      <c r="Q1295" s="272" t="s">
        <v>4203</v>
      </c>
      <c r="R1295" s="276">
        <v>487.22</v>
      </c>
      <c r="S1295" s="280" t="s">
        <v>4702</v>
      </c>
      <c r="T1295" s="280" t="s">
        <v>4699</v>
      </c>
      <c r="V1295" s="244"/>
      <c r="AC1295" s="244"/>
    </row>
    <row r="1296" spans="1:29" ht="15" x14ac:dyDescent="0.25">
      <c r="A1296" s="250"/>
      <c r="B1296" s="250"/>
      <c r="C1296" s="250"/>
      <c r="D1296" s="250"/>
      <c r="E1296" s="250"/>
      <c r="F1296" s="250"/>
      <c r="H1296" s="244"/>
      <c r="J1296" s="272" t="s">
        <v>4158</v>
      </c>
      <c r="K1296" s="272" t="s">
        <v>4676</v>
      </c>
      <c r="L1296" s="250" t="s">
        <v>4219</v>
      </c>
      <c r="M1296" s="272" t="s">
        <v>4143</v>
      </c>
      <c r="N1296" s="272" t="s">
        <v>4392</v>
      </c>
      <c r="O1296" s="272" t="s">
        <v>4670</v>
      </c>
      <c r="P1296" s="274">
        <v>201508</v>
      </c>
      <c r="Q1296" s="272" t="s">
        <v>4203</v>
      </c>
      <c r="R1296" s="276">
        <v>12381.07</v>
      </c>
      <c r="S1296" s="280" t="s">
        <v>4702</v>
      </c>
      <c r="T1296" s="280" t="s">
        <v>4699</v>
      </c>
      <c r="V1296" s="244"/>
      <c r="AC1296" s="244"/>
    </row>
    <row r="1297" spans="1:29" ht="15" x14ac:dyDescent="0.25">
      <c r="A1297" s="250"/>
      <c r="B1297" s="250"/>
      <c r="C1297" s="250"/>
      <c r="D1297" s="250"/>
      <c r="E1297" s="250"/>
      <c r="F1297" s="250"/>
      <c r="H1297" s="244"/>
      <c r="J1297" s="272" t="s">
        <v>4158</v>
      </c>
      <c r="K1297" s="272" t="s">
        <v>4676</v>
      </c>
      <c r="L1297" s="250" t="s">
        <v>4219</v>
      </c>
      <c r="M1297" s="272" t="s">
        <v>4143</v>
      </c>
      <c r="N1297" s="272" t="s">
        <v>4393</v>
      </c>
      <c r="O1297" s="272" t="s">
        <v>4670</v>
      </c>
      <c r="P1297" s="274">
        <v>201508</v>
      </c>
      <c r="Q1297" s="272" t="s">
        <v>4203</v>
      </c>
      <c r="R1297" s="276">
        <v>1203.28</v>
      </c>
      <c r="S1297" s="280" t="s">
        <v>4702</v>
      </c>
      <c r="T1297" s="280" t="s">
        <v>4699</v>
      </c>
      <c r="V1297" s="244"/>
      <c r="AC1297" s="244"/>
    </row>
    <row r="1298" spans="1:29" ht="15" x14ac:dyDescent="0.25">
      <c r="A1298" s="250"/>
      <c r="B1298" s="250"/>
      <c r="C1298" s="250"/>
      <c r="D1298" s="250"/>
      <c r="E1298" s="250"/>
      <c r="F1298" s="250"/>
      <c r="H1298" s="244"/>
      <c r="J1298" s="272" t="s">
        <v>4158</v>
      </c>
      <c r="K1298" s="272" t="s">
        <v>4676</v>
      </c>
      <c r="L1298" s="250" t="s">
        <v>4219</v>
      </c>
      <c r="M1298" s="272" t="s">
        <v>4143</v>
      </c>
      <c r="N1298" s="272" t="s">
        <v>4394</v>
      </c>
      <c r="O1298" s="272" t="s">
        <v>4670</v>
      </c>
      <c r="P1298" s="274">
        <v>201508</v>
      </c>
      <c r="Q1298" s="272" t="s">
        <v>4203</v>
      </c>
      <c r="R1298" s="276">
        <v>1373.92</v>
      </c>
      <c r="S1298" s="280" t="s">
        <v>4702</v>
      </c>
      <c r="T1298" s="280" t="s">
        <v>4699</v>
      </c>
      <c r="V1298" s="244"/>
      <c r="AC1298" s="244"/>
    </row>
    <row r="1299" spans="1:29" ht="15" x14ac:dyDescent="0.25">
      <c r="A1299" s="250"/>
      <c r="B1299" s="250"/>
      <c r="C1299" s="250"/>
      <c r="D1299" s="250"/>
      <c r="E1299" s="250"/>
      <c r="F1299" s="250"/>
      <c r="H1299" s="244"/>
      <c r="J1299" s="272" t="s">
        <v>4158</v>
      </c>
      <c r="K1299" s="272" t="s">
        <v>4676</v>
      </c>
      <c r="L1299" s="250" t="s">
        <v>4219</v>
      </c>
      <c r="M1299" s="272" t="s">
        <v>4143</v>
      </c>
      <c r="N1299" s="272" t="s">
        <v>4395</v>
      </c>
      <c r="O1299" s="272" t="s">
        <v>4670</v>
      </c>
      <c r="P1299" s="274">
        <v>201508</v>
      </c>
      <c r="Q1299" s="272" t="s">
        <v>4203</v>
      </c>
      <c r="R1299" s="276">
        <v>725</v>
      </c>
      <c r="S1299" s="280" t="s">
        <v>4702</v>
      </c>
      <c r="T1299" s="280" t="s">
        <v>4699</v>
      </c>
      <c r="V1299" s="244"/>
      <c r="AC1299" s="244"/>
    </row>
    <row r="1300" spans="1:29" ht="15" x14ac:dyDescent="0.25">
      <c r="A1300" s="250"/>
      <c r="B1300" s="250"/>
      <c r="C1300" s="250"/>
      <c r="D1300" s="250"/>
      <c r="E1300" s="250"/>
      <c r="F1300" s="250"/>
      <c r="H1300" s="244"/>
      <c r="J1300" s="272" t="s">
        <v>4158</v>
      </c>
      <c r="K1300" s="272" t="s">
        <v>4676</v>
      </c>
      <c r="L1300" s="250" t="s">
        <v>4219</v>
      </c>
      <c r="M1300" s="272" t="s">
        <v>4143</v>
      </c>
      <c r="N1300" s="272" t="s">
        <v>4396</v>
      </c>
      <c r="O1300" s="272" t="s">
        <v>4670</v>
      </c>
      <c r="P1300" s="274">
        <v>201508</v>
      </c>
      <c r="Q1300" s="272" t="s">
        <v>4203</v>
      </c>
      <c r="R1300" s="276">
        <v>21</v>
      </c>
      <c r="S1300" s="280" t="s">
        <v>4702</v>
      </c>
      <c r="T1300" s="280" t="s">
        <v>4699</v>
      </c>
      <c r="V1300" s="244"/>
      <c r="AC1300" s="244"/>
    </row>
    <row r="1301" spans="1:29" ht="15" x14ac:dyDescent="0.25">
      <c r="A1301" s="250"/>
      <c r="B1301" s="250"/>
      <c r="C1301" s="250"/>
      <c r="D1301" s="250"/>
      <c r="E1301" s="250"/>
      <c r="F1301" s="250"/>
      <c r="H1301" s="244"/>
      <c r="J1301" s="272" t="s">
        <v>4158</v>
      </c>
      <c r="K1301" s="272" t="s">
        <v>4676</v>
      </c>
      <c r="L1301" s="250" t="s">
        <v>4219</v>
      </c>
      <c r="M1301" s="272" t="s">
        <v>4144</v>
      </c>
      <c r="N1301" s="272" t="s">
        <v>4407</v>
      </c>
      <c r="O1301" s="272" t="s">
        <v>4670</v>
      </c>
      <c r="P1301" s="274">
        <v>201508</v>
      </c>
      <c r="Q1301" s="272" t="s">
        <v>4203</v>
      </c>
      <c r="R1301" s="276">
        <v>6680.11</v>
      </c>
      <c r="S1301" s="280" t="s">
        <v>4702</v>
      </c>
      <c r="T1301" s="280" t="s">
        <v>4699</v>
      </c>
      <c r="V1301" s="244"/>
      <c r="AC1301" s="244"/>
    </row>
    <row r="1302" spans="1:29" ht="15" x14ac:dyDescent="0.25">
      <c r="A1302" s="250"/>
      <c r="B1302" s="250"/>
      <c r="C1302" s="250"/>
      <c r="D1302" s="250"/>
      <c r="E1302" s="250"/>
      <c r="F1302" s="250"/>
      <c r="H1302" s="244"/>
      <c r="J1302" s="272" t="s">
        <v>4158</v>
      </c>
      <c r="K1302" s="272" t="s">
        <v>4676</v>
      </c>
      <c r="L1302" s="250" t="s">
        <v>4219</v>
      </c>
      <c r="M1302" s="272" t="s">
        <v>4140</v>
      </c>
      <c r="N1302" s="272" t="s">
        <v>4338</v>
      </c>
      <c r="O1302" s="272" t="s">
        <v>4670</v>
      </c>
      <c r="P1302" s="274">
        <v>201509</v>
      </c>
      <c r="Q1302" s="272" t="s">
        <v>4203</v>
      </c>
      <c r="R1302" s="276">
        <v>91697</v>
      </c>
      <c r="S1302" s="280" t="s">
        <v>4702</v>
      </c>
      <c r="T1302" s="280" t="s">
        <v>4699</v>
      </c>
      <c r="V1302" s="244"/>
      <c r="AC1302" s="244"/>
    </row>
    <row r="1303" spans="1:29" ht="15" x14ac:dyDescent="0.25">
      <c r="A1303" s="250"/>
      <c r="B1303" s="250"/>
      <c r="C1303" s="250"/>
      <c r="D1303" s="250"/>
      <c r="E1303" s="250"/>
      <c r="F1303" s="250"/>
      <c r="H1303" s="244"/>
      <c r="J1303" s="272" t="s">
        <v>4158</v>
      </c>
      <c r="K1303" s="272" t="s">
        <v>4676</v>
      </c>
      <c r="L1303" s="250" t="s">
        <v>4219</v>
      </c>
      <c r="M1303" s="272" t="s">
        <v>4141</v>
      </c>
      <c r="N1303" s="272" t="s">
        <v>4359</v>
      </c>
      <c r="O1303" s="272" t="s">
        <v>4670</v>
      </c>
      <c r="P1303" s="274">
        <v>201509</v>
      </c>
      <c r="Q1303" s="272" t="s">
        <v>4203</v>
      </c>
      <c r="R1303" s="276">
        <v>916</v>
      </c>
      <c r="S1303" s="280" t="s">
        <v>4702</v>
      </c>
      <c r="T1303" s="280" t="s">
        <v>4699</v>
      </c>
      <c r="V1303" s="244"/>
      <c r="AC1303" s="244"/>
    </row>
    <row r="1304" spans="1:29" ht="15" x14ac:dyDescent="0.25">
      <c r="A1304" s="250"/>
      <c r="B1304" s="250"/>
      <c r="C1304" s="250"/>
      <c r="D1304" s="250"/>
      <c r="E1304" s="250"/>
      <c r="F1304" s="250"/>
      <c r="H1304" s="244"/>
      <c r="J1304" s="272" t="s">
        <v>4158</v>
      </c>
      <c r="K1304" s="272" t="s">
        <v>4676</v>
      </c>
      <c r="L1304" s="250" t="s">
        <v>4219</v>
      </c>
      <c r="M1304" s="272" t="s">
        <v>4142</v>
      </c>
      <c r="N1304" s="272" t="s">
        <v>4365</v>
      </c>
      <c r="O1304" s="272" t="s">
        <v>4670</v>
      </c>
      <c r="P1304" s="274">
        <v>201509</v>
      </c>
      <c r="Q1304" s="272" t="s">
        <v>4203</v>
      </c>
      <c r="R1304" s="276">
        <v>13962.45</v>
      </c>
      <c r="S1304" s="280" t="s">
        <v>4702</v>
      </c>
      <c r="T1304" s="280" t="s">
        <v>4699</v>
      </c>
      <c r="V1304" s="244"/>
      <c r="AC1304" s="244"/>
    </row>
    <row r="1305" spans="1:29" ht="15" x14ac:dyDescent="0.25">
      <c r="A1305" s="250"/>
      <c r="B1305" s="250"/>
      <c r="C1305" s="250"/>
      <c r="D1305" s="250"/>
      <c r="E1305" s="250"/>
      <c r="F1305" s="250"/>
      <c r="H1305" s="244"/>
      <c r="J1305" s="272" t="s">
        <v>4158</v>
      </c>
      <c r="K1305" s="272" t="s">
        <v>4676</v>
      </c>
      <c r="L1305" s="250" t="s">
        <v>4219</v>
      </c>
      <c r="M1305" s="272" t="s">
        <v>4143</v>
      </c>
      <c r="N1305" s="272" t="s">
        <v>4366</v>
      </c>
      <c r="O1305" s="272" t="s">
        <v>4670</v>
      </c>
      <c r="P1305" s="274">
        <v>201509</v>
      </c>
      <c r="Q1305" s="272" t="s">
        <v>4203</v>
      </c>
      <c r="R1305" s="276">
        <v>11146.7</v>
      </c>
      <c r="S1305" s="280" t="s">
        <v>4702</v>
      </c>
      <c r="T1305" s="280" t="s">
        <v>4699</v>
      </c>
      <c r="V1305" s="244"/>
      <c r="AC1305" s="244"/>
    </row>
    <row r="1306" spans="1:29" ht="15" x14ac:dyDescent="0.25">
      <c r="A1306" s="250"/>
      <c r="B1306" s="250"/>
      <c r="C1306" s="250"/>
      <c r="D1306" s="250"/>
      <c r="E1306" s="250"/>
      <c r="F1306" s="250"/>
      <c r="H1306" s="244"/>
      <c r="J1306" s="272" t="s">
        <v>4158</v>
      </c>
      <c r="K1306" s="272" t="s">
        <v>4676</v>
      </c>
      <c r="L1306" s="250" t="s">
        <v>4219</v>
      </c>
      <c r="M1306" s="272" t="s">
        <v>4143</v>
      </c>
      <c r="N1306" s="272" t="s">
        <v>4372</v>
      </c>
      <c r="O1306" s="272" t="s">
        <v>4670</v>
      </c>
      <c r="P1306" s="274">
        <v>201509</v>
      </c>
      <c r="Q1306" s="272" t="s">
        <v>4203</v>
      </c>
      <c r="R1306" s="276">
        <v>13418</v>
      </c>
      <c r="S1306" s="280" t="s">
        <v>4702</v>
      </c>
      <c r="T1306" s="280" t="s">
        <v>4699</v>
      </c>
      <c r="V1306" s="244"/>
      <c r="AC1306" s="244"/>
    </row>
    <row r="1307" spans="1:29" ht="15" x14ac:dyDescent="0.25">
      <c r="A1307" s="250"/>
      <c r="B1307" s="250"/>
      <c r="C1307" s="250"/>
      <c r="D1307" s="250"/>
      <c r="E1307" s="250"/>
      <c r="F1307" s="250"/>
      <c r="H1307" s="244"/>
      <c r="J1307" s="272" t="s">
        <v>4158</v>
      </c>
      <c r="K1307" s="272" t="s">
        <v>4676</v>
      </c>
      <c r="L1307" s="250" t="s">
        <v>4219</v>
      </c>
      <c r="M1307" s="272" t="s">
        <v>4143</v>
      </c>
      <c r="N1307" s="272" t="s">
        <v>4379</v>
      </c>
      <c r="O1307" s="272" t="s">
        <v>4670</v>
      </c>
      <c r="P1307" s="274">
        <v>201509</v>
      </c>
      <c r="Q1307" s="272" t="s">
        <v>4203</v>
      </c>
      <c r="R1307" s="276">
        <v>-1013</v>
      </c>
      <c r="S1307" s="280" t="s">
        <v>4702</v>
      </c>
      <c r="T1307" s="280" t="s">
        <v>4699</v>
      </c>
      <c r="V1307" s="244"/>
      <c r="AC1307" s="244"/>
    </row>
    <row r="1308" spans="1:29" ht="15" x14ac:dyDescent="0.25">
      <c r="A1308" s="250"/>
      <c r="B1308" s="250"/>
      <c r="C1308" s="250"/>
      <c r="D1308" s="250"/>
      <c r="E1308" s="250"/>
      <c r="F1308" s="250"/>
      <c r="H1308" s="244"/>
      <c r="J1308" s="272" t="s">
        <v>4158</v>
      </c>
      <c r="K1308" s="272" t="s">
        <v>4676</v>
      </c>
      <c r="L1308" s="250" t="s">
        <v>4219</v>
      </c>
      <c r="M1308" s="272" t="s">
        <v>4143</v>
      </c>
      <c r="N1308" s="272" t="s">
        <v>4383</v>
      </c>
      <c r="O1308" s="272" t="s">
        <v>4670</v>
      </c>
      <c r="P1308" s="274">
        <v>201509</v>
      </c>
      <c r="Q1308" s="272" t="s">
        <v>4203</v>
      </c>
      <c r="R1308" s="276">
        <v>849.47</v>
      </c>
      <c r="S1308" s="280" t="s">
        <v>4702</v>
      </c>
      <c r="T1308" s="280" t="s">
        <v>4699</v>
      </c>
      <c r="V1308" s="244"/>
      <c r="AC1308" s="244"/>
    </row>
    <row r="1309" spans="1:29" ht="15" x14ac:dyDescent="0.25">
      <c r="A1309" s="250"/>
      <c r="B1309" s="250"/>
      <c r="C1309" s="250"/>
      <c r="D1309" s="250"/>
      <c r="E1309" s="250"/>
      <c r="F1309" s="250"/>
      <c r="H1309" s="244"/>
      <c r="J1309" s="272" t="s">
        <v>4158</v>
      </c>
      <c r="K1309" s="272" t="s">
        <v>4676</v>
      </c>
      <c r="L1309" s="250" t="s">
        <v>4219</v>
      </c>
      <c r="M1309" s="272" t="s">
        <v>4143</v>
      </c>
      <c r="N1309" s="272" t="s">
        <v>4385</v>
      </c>
      <c r="O1309" s="272" t="s">
        <v>4670</v>
      </c>
      <c r="P1309" s="274">
        <v>201509</v>
      </c>
      <c r="Q1309" s="272" t="s">
        <v>4203</v>
      </c>
      <c r="R1309" s="276">
        <v>1172.9000000000001</v>
      </c>
      <c r="S1309" s="280" t="s">
        <v>4702</v>
      </c>
      <c r="T1309" s="280" t="s">
        <v>4699</v>
      </c>
      <c r="V1309" s="244"/>
      <c r="AC1309" s="244"/>
    </row>
    <row r="1310" spans="1:29" ht="15" x14ac:dyDescent="0.25">
      <c r="A1310" s="250"/>
      <c r="B1310" s="250"/>
      <c r="C1310" s="250"/>
      <c r="D1310" s="250"/>
      <c r="E1310" s="250"/>
      <c r="F1310" s="250"/>
      <c r="H1310" s="244"/>
      <c r="J1310" s="272" t="s">
        <v>4158</v>
      </c>
      <c r="K1310" s="272" t="s">
        <v>4676</v>
      </c>
      <c r="L1310" s="250" t="s">
        <v>4219</v>
      </c>
      <c r="M1310" s="272" t="s">
        <v>4143</v>
      </c>
      <c r="N1310" s="272" t="s">
        <v>4392</v>
      </c>
      <c r="O1310" s="272" t="s">
        <v>4670</v>
      </c>
      <c r="P1310" s="274">
        <v>201509</v>
      </c>
      <c r="Q1310" s="272" t="s">
        <v>4203</v>
      </c>
      <c r="R1310" s="276">
        <v>1294.6300000000001</v>
      </c>
      <c r="S1310" s="280" t="s">
        <v>4702</v>
      </c>
      <c r="T1310" s="280" t="s">
        <v>4699</v>
      </c>
      <c r="V1310" s="244"/>
      <c r="AC1310" s="244"/>
    </row>
    <row r="1311" spans="1:29" ht="15" x14ac:dyDescent="0.25">
      <c r="A1311" s="250"/>
      <c r="B1311" s="250"/>
      <c r="C1311" s="250"/>
      <c r="D1311" s="250"/>
      <c r="E1311" s="250"/>
      <c r="F1311" s="250"/>
      <c r="H1311" s="244"/>
      <c r="J1311" s="272" t="s">
        <v>4158</v>
      </c>
      <c r="K1311" s="272" t="s">
        <v>4676</v>
      </c>
      <c r="L1311" s="250" t="s">
        <v>4219</v>
      </c>
      <c r="M1311" s="272" t="s">
        <v>4143</v>
      </c>
      <c r="N1311" s="272" t="s">
        <v>4394</v>
      </c>
      <c r="O1311" s="272" t="s">
        <v>4670</v>
      </c>
      <c r="P1311" s="274">
        <v>201509</v>
      </c>
      <c r="Q1311" s="272" t="s">
        <v>4203</v>
      </c>
      <c r="R1311" s="276">
        <v>6001.87</v>
      </c>
      <c r="S1311" s="280" t="s">
        <v>4702</v>
      </c>
      <c r="T1311" s="280" t="s">
        <v>4699</v>
      </c>
      <c r="V1311" s="244"/>
      <c r="AC1311" s="244"/>
    </row>
    <row r="1312" spans="1:29" ht="15" x14ac:dyDescent="0.25">
      <c r="A1312" s="250"/>
      <c r="B1312" s="250"/>
      <c r="C1312" s="250"/>
      <c r="D1312" s="250"/>
      <c r="E1312" s="250"/>
      <c r="F1312" s="250"/>
      <c r="H1312" s="244"/>
      <c r="J1312" s="272" t="s">
        <v>4158</v>
      </c>
      <c r="K1312" s="272" t="s">
        <v>4676</v>
      </c>
      <c r="L1312" s="250" t="s">
        <v>4219</v>
      </c>
      <c r="M1312" s="272" t="s">
        <v>4143</v>
      </c>
      <c r="N1312" s="272" t="s">
        <v>4395</v>
      </c>
      <c r="O1312" s="272" t="s">
        <v>4670</v>
      </c>
      <c r="P1312" s="274">
        <v>201509</v>
      </c>
      <c r="Q1312" s="272" t="s">
        <v>4203</v>
      </c>
      <c r="R1312" s="276">
        <v>-0.24</v>
      </c>
      <c r="S1312" s="280" t="s">
        <v>4702</v>
      </c>
      <c r="T1312" s="280" t="s">
        <v>4699</v>
      </c>
      <c r="V1312" s="244"/>
      <c r="AC1312" s="244"/>
    </row>
    <row r="1313" spans="1:29" ht="15" x14ac:dyDescent="0.25">
      <c r="A1313" s="250"/>
      <c r="B1313" s="250"/>
      <c r="C1313" s="250"/>
      <c r="D1313" s="250"/>
      <c r="E1313" s="250"/>
      <c r="F1313" s="250"/>
      <c r="H1313" s="244"/>
      <c r="J1313" s="272" t="s">
        <v>4158</v>
      </c>
      <c r="K1313" s="272" t="s">
        <v>4676</v>
      </c>
      <c r="L1313" s="250" t="s">
        <v>4219</v>
      </c>
      <c r="M1313" s="272" t="s">
        <v>4143</v>
      </c>
      <c r="N1313" s="272" t="s">
        <v>4396</v>
      </c>
      <c r="O1313" s="272" t="s">
        <v>4670</v>
      </c>
      <c r="P1313" s="274">
        <v>201509</v>
      </c>
      <c r="Q1313" s="272" t="s">
        <v>4203</v>
      </c>
      <c r="R1313" s="276">
        <v>111.98</v>
      </c>
      <c r="S1313" s="280" t="s">
        <v>4702</v>
      </c>
      <c r="T1313" s="280" t="s">
        <v>4699</v>
      </c>
      <c r="V1313" s="244"/>
      <c r="AC1313" s="244"/>
    </row>
    <row r="1314" spans="1:29" ht="15" x14ac:dyDescent="0.25">
      <c r="A1314" s="250"/>
      <c r="B1314" s="250"/>
      <c r="C1314" s="250"/>
      <c r="D1314" s="250"/>
      <c r="E1314" s="250"/>
      <c r="F1314" s="250"/>
      <c r="H1314" s="244"/>
      <c r="J1314" s="272" t="s">
        <v>4158</v>
      </c>
      <c r="K1314" s="272" t="s">
        <v>4676</v>
      </c>
      <c r="L1314" s="250" t="s">
        <v>4219</v>
      </c>
      <c r="M1314" s="272" t="s">
        <v>4143</v>
      </c>
      <c r="N1314" s="272" t="s">
        <v>4397</v>
      </c>
      <c r="O1314" s="272" t="s">
        <v>4670</v>
      </c>
      <c r="P1314" s="274">
        <v>201509</v>
      </c>
      <c r="Q1314" s="272" t="s">
        <v>4203</v>
      </c>
      <c r="R1314" s="276">
        <v>1012.5</v>
      </c>
      <c r="S1314" s="280" t="s">
        <v>4702</v>
      </c>
      <c r="T1314" s="280" t="s">
        <v>4699</v>
      </c>
      <c r="V1314" s="244"/>
      <c r="AC1314" s="244"/>
    </row>
    <row r="1315" spans="1:29" ht="15" x14ac:dyDescent="0.25">
      <c r="A1315" s="250"/>
      <c r="B1315" s="250"/>
      <c r="C1315" s="250"/>
      <c r="D1315" s="250"/>
      <c r="E1315" s="250"/>
      <c r="F1315" s="250"/>
      <c r="H1315" s="244"/>
      <c r="J1315" s="272" t="s">
        <v>4158</v>
      </c>
      <c r="K1315" s="272" t="s">
        <v>4676</v>
      </c>
      <c r="L1315" s="250" t="s">
        <v>4219</v>
      </c>
      <c r="M1315" s="272" t="s">
        <v>4143</v>
      </c>
      <c r="N1315" s="272" t="s">
        <v>4398</v>
      </c>
      <c r="O1315" s="272" t="s">
        <v>4670</v>
      </c>
      <c r="P1315" s="274">
        <v>201509</v>
      </c>
      <c r="Q1315" s="272" t="s">
        <v>4203</v>
      </c>
      <c r="R1315" s="276">
        <v>10465.32</v>
      </c>
      <c r="S1315" s="280" t="s">
        <v>4702</v>
      </c>
      <c r="T1315" s="280" t="s">
        <v>4699</v>
      </c>
      <c r="V1315" s="244"/>
      <c r="AC1315" s="244"/>
    </row>
    <row r="1316" spans="1:29" ht="15" x14ac:dyDescent="0.25">
      <c r="A1316" s="250"/>
      <c r="B1316" s="250"/>
      <c r="C1316" s="250"/>
      <c r="D1316" s="250"/>
      <c r="E1316" s="250"/>
      <c r="F1316" s="250"/>
      <c r="H1316" s="244"/>
      <c r="J1316" s="272" t="s">
        <v>4158</v>
      </c>
      <c r="K1316" s="272" t="s">
        <v>4676</v>
      </c>
      <c r="L1316" s="250" t="s">
        <v>4219</v>
      </c>
      <c r="M1316" s="272" t="s">
        <v>4143</v>
      </c>
      <c r="N1316" s="272" t="s">
        <v>4400</v>
      </c>
      <c r="O1316" s="272" t="s">
        <v>4670</v>
      </c>
      <c r="P1316" s="274">
        <v>201509</v>
      </c>
      <c r="Q1316" s="272" t="s">
        <v>4203</v>
      </c>
      <c r="R1316" s="276">
        <v>647</v>
      </c>
      <c r="S1316" s="280" t="s">
        <v>4702</v>
      </c>
      <c r="T1316" s="280" t="s">
        <v>4699</v>
      </c>
      <c r="V1316" s="244"/>
      <c r="AC1316" s="244"/>
    </row>
    <row r="1317" spans="1:29" ht="15" x14ac:dyDescent="0.25">
      <c r="A1317" s="250"/>
      <c r="B1317" s="250"/>
      <c r="C1317" s="250"/>
      <c r="D1317" s="250"/>
      <c r="E1317" s="250"/>
      <c r="F1317" s="250"/>
      <c r="H1317" s="244"/>
      <c r="J1317" s="272" t="s">
        <v>4158</v>
      </c>
      <c r="K1317" s="272" t="s">
        <v>4676</v>
      </c>
      <c r="L1317" s="250" t="s">
        <v>4219</v>
      </c>
      <c r="M1317" s="272" t="s">
        <v>4144</v>
      </c>
      <c r="N1317" s="272" t="s">
        <v>4407</v>
      </c>
      <c r="O1317" s="272" t="s">
        <v>4670</v>
      </c>
      <c r="P1317" s="274">
        <v>201509</v>
      </c>
      <c r="Q1317" s="272" t="s">
        <v>4203</v>
      </c>
      <c r="R1317" s="276">
        <v>315.05</v>
      </c>
      <c r="S1317" s="280" t="s">
        <v>4702</v>
      </c>
      <c r="T1317" s="280" t="s">
        <v>4699</v>
      </c>
      <c r="V1317" s="244"/>
      <c r="AC1317" s="244"/>
    </row>
    <row r="1318" spans="1:29" ht="15" x14ac:dyDescent="0.25">
      <c r="A1318" s="250"/>
      <c r="B1318" s="250"/>
      <c r="C1318" s="250"/>
      <c r="D1318" s="250"/>
      <c r="E1318" s="250"/>
      <c r="F1318" s="250"/>
      <c r="H1318" s="244"/>
      <c r="J1318" s="272" t="s">
        <v>4158</v>
      </c>
      <c r="K1318" s="272" t="s">
        <v>4676</v>
      </c>
      <c r="L1318" s="250" t="s">
        <v>4219</v>
      </c>
      <c r="M1318" s="272" t="s">
        <v>4140</v>
      </c>
      <c r="N1318" s="272" t="s">
        <v>4338</v>
      </c>
      <c r="O1318" s="272" t="s">
        <v>4670</v>
      </c>
      <c r="P1318" s="274">
        <v>201510</v>
      </c>
      <c r="Q1318" s="272" t="s">
        <v>4203</v>
      </c>
      <c r="R1318" s="276">
        <v>0.4</v>
      </c>
      <c r="S1318" s="280" t="s">
        <v>4702</v>
      </c>
      <c r="T1318" s="280" t="s">
        <v>4699</v>
      </c>
      <c r="V1318" s="244"/>
      <c r="AC1318" s="244"/>
    </row>
    <row r="1319" spans="1:29" ht="15" x14ac:dyDescent="0.25">
      <c r="A1319" s="250"/>
      <c r="B1319" s="250"/>
      <c r="C1319" s="250"/>
      <c r="D1319" s="250"/>
      <c r="E1319" s="250"/>
      <c r="F1319" s="250"/>
      <c r="H1319" s="244"/>
      <c r="J1319" s="272" t="s">
        <v>4158</v>
      </c>
      <c r="K1319" s="272" t="s">
        <v>4676</v>
      </c>
      <c r="L1319" s="250" t="s">
        <v>4219</v>
      </c>
      <c r="M1319" s="272" t="s">
        <v>4141</v>
      </c>
      <c r="N1319" s="272" t="s">
        <v>4359</v>
      </c>
      <c r="O1319" s="272" t="s">
        <v>4670</v>
      </c>
      <c r="P1319" s="274">
        <v>201510</v>
      </c>
      <c r="Q1319" s="272" t="s">
        <v>4203</v>
      </c>
      <c r="R1319" s="276">
        <v>5505.59</v>
      </c>
      <c r="S1319" s="280" t="s">
        <v>4702</v>
      </c>
      <c r="T1319" s="280" t="s">
        <v>4699</v>
      </c>
      <c r="V1319" s="244"/>
      <c r="AC1319" s="244"/>
    </row>
    <row r="1320" spans="1:29" ht="15" x14ac:dyDescent="0.25">
      <c r="A1320" s="250"/>
      <c r="B1320" s="250"/>
      <c r="C1320" s="250"/>
      <c r="D1320" s="250"/>
      <c r="E1320" s="250"/>
      <c r="F1320" s="250"/>
      <c r="H1320" s="244"/>
      <c r="J1320" s="272" t="s">
        <v>4158</v>
      </c>
      <c r="K1320" s="272" t="s">
        <v>4676</v>
      </c>
      <c r="L1320" s="250" t="s">
        <v>4219</v>
      </c>
      <c r="M1320" s="272" t="s">
        <v>4142</v>
      </c>
      <c r="N1320" s="272" t="s">
        <v>4365</v>
      </c>
      <c r="O1320" s="272" t="s">
        <v>4670</v>
      </c>
      <c r="P1320" s="274">
        <v>201510</v>
      </c>
      <c r="Q1320" s="272" t="s">
        <v>4203</v>
      </c>
      <c r="R1320" s="276">
        <v>4263.74</v>
      </c>
      <c r="S1320" s="280" t="s">
        <v>4702</v>
      </c>
      <c r="T1320" s="280" t="s">
        <v>4699</v>
      </c>
      <c r="V1320" s="244"/>
      <c r="AC1320" s="244"/>
    </row>
    <row r="1321" spans="1:29" ht="15" x14ac:dyDescent="0.25">
      <c r="A1321" s="250"/>
      <c r="B1321" s="250"/>
      <c r="C1321" s="250"/>
      <c r="D1321" s="250"/>
      <c r="E1321" s="250"/>
      <c r="F1321" s="250"/>
      <c r="H1321" s="244"/>
      <c r="J1321" s="272" t="s">
        <v>4158</v>
      </c>
      <c r="K1321" s="272" t="s">
        <v>4676</v>
      </c>
      <c r="L1321" s="250" t="s">
        <v>4219</v>
      </c>
      <c r="M1321" s="272" t="s">
        <v>4143</v>
      </c>
      <c r="N1321" s="272" t="s">
        <v>4366</v>
      </c>
      <c r="O1321" s="272" t="s">
        <v>4670</v>
      </c>
      <c r="P1321" s="274">
        <v>201510</v>
      </c>
      <c r="Q1321" s="272" t="s">
        <v>4203</v>
      </c>
      <c r="R1321" s="276">
        <v>-0.43</v>
      </c>
      <c r="S1321" s="280" t="s">
        <v>4702</v>
      </c>
      <c r="T1321" s="280" t="s">
        <v>4699</v>
      </c>
      <c r="V1321" s="244"/>
      <c r="AC1321" s="244"/>
    </row>
    <row r="1322" spans="1:29" ht="15" x14ac:dyDescent="0.25">
      <c r="A1322" s="250"/>
      <c r="B1322" s="250"/>
      <c r="C1322" s="250"/>
      <c r="D1322" s="250"/>
      <c r="E1322" s="250"/>
      <c r="F1322" s="250"/>
      <c r="H1322" s="244"/>
      <c r="J1322" s="272" t="s">
        <v>4158</v>
      </c>
      <c r="K1322" s="272" t="s">
        <v>4676</v>
      </c>
      <c r="L1322" s="250" t="s">
        <v>4219</v>
      </c>
      <c r="M1322" s="272" t="s">
        <v>4143</v>
      </c>
      <c r="N1322" s="272" t="s">
        <v>4372</v>
      </c>
      <c r="O1322" s="272" t="s">
        <v>4670</v>
      </c>
      <c r="P1322" s="274">
        <v>201510</v>
      </c>
      <c r="Q1322" s="272" t="s">
        <v>4203</v>
      </c>
      <c r="R1322" s="276">
        <v>23364</v>
      </c>
      <c r="S1322" s="280" t="s">
        <v>4702</v>
      </c>
      <c r="T1322" s="280" t="s">
        <v>4699</v>
      </c>
      <c r="V1322" s="244"/>
      <c r="AC1322" s="244"/>
    </row>
    <row r="1323" spans="1:29" ht="15" x14ac:dyDescent="0.25">
      <c r="A1323" s="250"/>
      <c r="B1323" s="250"/>
      <c r="C1323" s="250"/>
      <c r="D1323" s="250"/>
      <c r="E1323" s="250"/>
      <c r="F1323" s="250"/>
      <c r="H1323" s="244"/>
      <c r="J1323" s="272" t="s">
        <v>4158</v>
      </c>
      <c r="K1323" s="272" t="s">
        <v>4676</v>
      </c>
      <c r="L1323" s="250" t="s">
        <v>4219</v>
      </c>
      <c r="M1323" s="272" t="s">
        <v>4143</v>
      </c>
      <c r="N1323" s="272" t="s">
        <v>4386</v>
      </c>
      <c r="O1323" s="272" t="s">
        <v>4670</v>
      </c>
      <c r="P1323" s="274">
        <v>201510</v>
      </c>
      <c r="Q1323" s="272" t="s">
        <v>4203</v>
      </c>
      <c r="R1323" s="276">
        <v>2820</v>
      </c>
      <c r="S1323" s="280" t="s">
        <v>4702</v>
      </c>
      <c r="T1323" s="280" t="s">
        <v>4699</v>
      </c>
      <c r="V1323" s="244"/>
      <c r="AC1323" s="244"/>
    </row>
    <row r="1324" spans="1:29" ht="15" x14ac:dyDescent="0.25">
      <c r="A1324" s="250"/>
      <c r="B1324" s="250"/>
      <c r="C1324" s="250"/>
      <c r="D1324" s="250"/>
      <c r="E1324" s="250"/>
      <c r="F1324" s="250"/>
      <c r="H1324" s="244"/>
      <c r="J1324" s="272" t="s">
        <v>4158</v>
      </c>
      <c r="K1324" s="272" t="s">
        <v>4676</v>
      </c>
      <c r="L1324" s="250" t="s">
        <v>4219</v>
      </c>
      <c r="M1324" s="272" t="s">
        <v>4143</v>
      </c>
      <c r="N1324" s="272" t="s">
        <v>4394</v>
      </c>
      <c r="O1324" s="272" t="s">
        <v>4670</v>
      </c>
      <c r="P1324" s="274">
        <v>201510</v>
      </c>
      <c r="Q1324" s="272" t="s">
        <v>4203</v>
      </c>
      <c r="R1324" s="276">
        <v>3418.88</v>
      </c>
      <c r="S1324" s="280" t="s">
        <v>4702</v>
      </c>
      <c r="T1324" s="280" t="s">
        <v>4699</v>
      </c>
      <c r="V1324" s="244"/>
      <c r="AC1324" s="244"/>
    </row>
    <row r="1325" spans="1:29" ht="15" x14ac:dyDescent="0.25">
      <c r="A1325" s="250"/>
      <c r="B1325" s="250"/>
      <c r="C1325" s="250"/>
      <c r="D1325" s="250"/>
      <c r="E1325" s="250"/>
      <c r="F1325" s="250"/>
      <c r="H1325" s="244"/>
      <c r="J1325" s="272" t="s">
        <v>4158</v>
      </c>
      <c r="K1325" s="272" t="s">
        <v>4676</v>
      </c>
      <c r="L1325" s="250" t="s">
        <v>4219</v>
      </c>
      <c r="M1325" s="272" t="s">
        <v>4143</v>
      </c>
      <c r="N1325" s="272" t="s">
        <v>4398</v>
      </c>
      <c r="O1325" s="272" t="s">
        <v>4670</v>
      </c>
      <c r="P1325" s="274">
        <v>201510</v>
      </c>
      <c r="Q1325" s="272" t="s">
        <v>4203</v>
      </c>
      <c r="R1325" s="276">
        <v>3654.35</v>
      </c>
      <c r="S1325" s="280" t="s">
        <v>4702</v>
      </c>
      <c r="T1325" s="280" t="s">
        <v>4699</v>
      </c>
      <c r="V1325" s="244"/>
      <c r="AC1325" s="244"/>
    </row>
    <row r="1326" spans="1:29" ht="15" x14ac:dyDescent="0.25">
      <c r="A1326" s="250"/>
      <c r="B1326" s="250"/>
      <c r="C1326" s="250"/>
      <c r="D1326" s="250"/>
      <c r="E1326" s="250"/>
      <c r="F1326" s="250"/>
      <c r="H1326" s="244"/>
      <c r="J1326" s="272" t="s">
        <v>4158</v>
      </c>
      <c r="K1326" s="272" t="s">
        <v>4676</v>
      </c>
      <c r="L1326" s="250" t="s">
        <v>4219</v>
      </c>
      <c r="M1326" s="272" t="s">
        <v>4143</v>
      </c>
      <c r="N1326" s="272" t="s">
        <v>4399</v>
      </c>
      <c r="O1326" s="272" t="s">
        <v>4670</v>
      </c>
      <c r="P1326" s="274">
        <v>201510</v>
      </c>
      <c r="Q1326" s="272" t="s">
        <v>4203</v>
      </c>
      <c r="R1326" s="276">
        <v>872.27</v>
      </c>
      <c r="S1326" s="280" t="s">
        <v>4702</v>
      </c>
      <c r="T1326" s="280" t="s">
        <v>4699</v>
      </c>
      <c r="V1326" s="244"/>
      <c r="AC1326" s="244"/>
    </row>
    <row r="1327" spans="1:29" ht="15" x14ac:dyDescent="0.25">
      <c r="A1327" s="250"/>
      <c r="B1327" s="250"/>
      <c r="C1327" s="250"/>
      <c r="D1327" s="250"/>
      <c r="E1327" s="250"/>
      <c r="F1327" s="250"/>
      <c r="H1327" s="244"/>
      <c r="J1327" s="272" t="s">
        <v>4158</v>
      </c>
      <c r="K1327" s="272" t="s">
        <v>4676</v>
      </c>
      <c r="L1327" s="250" t="s">
        <v>4219</v>
      </c>
      <c r="M1327" s="272" t="s">
        <v>4143</v>
      </c>
      <c r="N1327" s="272" t="s">
        <v>4400</v>
      </c>
      <c r="O1327" s="272" t="s">
        <v>4670</v>
      </c>
      <c r="P1327" s="274">
        <v>201510</v>
      </c>
      <c r="Q1327" s="272" t="s">
        <v>4203</v>
      </c>
      <c r="R1327" s="276">
        <v>12034.76</v>
      </c>
      <c r="S1327" s="280" t="s">
        <v>4702</v>
      </c>
      <c r="T1327" s="280" t="s">
        <v>4699</v>
      </c>
      <c r="V1327" s="244"/>
      <c r="AC1327" s="244"/>
    </row>
    <row r="1328" spans="1:29" ht="15" x14ac:dyDescent="0.25">
      <c r="A1328" s="250"/>
      <c r="B1328" s="250"/>
      <c r="C1328" s="250"/>
      <c r="D1328" s="250"/>
      <c r="E1328" s="250"/>
      <c r="F1328" s="250"/>
      <c r="H1328" s="244"/>
      <c r="J1328" s="272" t="s">
        <v>4158</v>
      </c>
      <c r="K1328" s="272" t="s">
        <v>4676</v>
      </c>
      <c r="L1328" s="250" t="s">
        <v>4219</v>
      </c>
      <c r="M1328" s="272" t="s">
        <v>4143</v>
      </c>
      <c r="N1328" s="272" t="s">
        <v>4401</v>
      </c>
      <c r="O1328" s="272" t="s">
        <v>4670</v>
      </c>
      <c r="P1328" s="274">
        <v>201510</v>
      </c>
      <c r="Q1328" s="272" t="s">
        <v>4203</v>
      </c>
      <c r="R1328" s="276">
        <v>2306</v>
      </c>
      <c r="S1328" s="280" t="s">
        <v>4702</v>
      </c>
      <c r="T1328" s="280" t="s">
        <v>4699</v>
      </c>
      <c r="V1328" s="244"/>
      <c r="AC1328" s="244"/>
    </row>
    <row r="1329" spans="1:29" ht="15" x14ac:dyDescent="0.25">
      <c r="A1329" s="250"/>
      <c r="B1329" s="250"/>
      <c r="C1329" s="250"/>
      <c r="D1329" s="250"/>
      <c r="E1329" s="250"/>
      <c r="F1329" s="250"/>
      <c r="H1329" s="244"/>
      <c r="J1329" s="272" t="s">
        <v>4158</v>
      </c>
      <c r="K1329" s="272" t="s">
        <v>4676</v>
      </c>
      <c r="L1329" s="250" t="s">
        <v>4219</v>
      </c>
      <c r="M1329" s="272" t="s">
        <v>4143</v>
      </c>
      <c r="N1329" s="272" t="s">
        <v>4402</v>
      </c>
      <c r="O1329" s="272" t="s">
        <v>4670</v>
      </c>
      <c r="P1329" s="274">
        <v>201510</v>
      </c>
      <c r="Q1329" s="272" t="s">
        <v>4203</v>
      </c>
      <c r="R1329" s="276">
        <v>5498</v>
      </c>
      <c r="S1329" s="280" t="s">
        <v>4702</v>
      </c>
      <c r="T1329" s="280" t="s">
        <v>4699</v>
      </c>
      <c r="V1329" s="244"/>
      <c r="AC1329" s="244"/>
    </row>
    <row r="1330" spans="1:29" ht="15" x14ac:dyDescent="0.25">
      <c r="A1330" s="250"/>
      <c r="B1330" s="250"/>
      <c r="C1330" s="250"/>
      <c r="D1330" s="250"/>
      <c r="E1330" s="250"/>
      <c r="F1330" s="250"/>
      <c r="H1330" s="244"/>
      <c r="J1330" s="272" t="s">
        <v>4158</v>
      </c>
      <c r="K1330" s="272" t="s">
        <v>4676</v>
      </c>
      <c r="L1330" s="250" t="s">
        <v>4219</v>
      </c>
      <c r="M1330" s="272" t="s">
        <v>4143</v>
      </c>
      <c r="N1330" s="272" t="s">
        <v>4403</v>
      </c>
      <c r="O1330" s="272" t="s">
        <v>4670</v>
      </c>
      <c r="P1330" s="274">
        <v>201510</v>
      </c>
      <c r="Q1330" s="272" t="s">
        <v>4203</v>
      </c>
      <c r="R1330" s="276">
        <v>9039</v>
      </c>
      <c r="S1330" s="280" t="s">
        <v>4702</v>
      </c>
      <c r="T1330" s="280" t="s">
        <v>4699</v>
      </c>
      <c r="V1330" s="244"/>
      <c r="AC1330" s="244"/>
    </row>
    <row r="1331" spans="1:29" ht="15" x14ac:dyDescent="0.25">
      <c r="A1331" s="250"/>
      <c r="B1331" s="250"/>
      <c r="C1331" s="250"/>
      <c r="D1331" s="250"/>
      <c r="E1331" s="250"/>
      <c r="F1331" s="250"/>
      <c r="H1331" s="244"/>
      <c r="J1331" s="272" t="s">
        <v>4158</v>
      </c>
      <c r="K1331" s="272" t="s">
        <v>4676</v>
      </c>
      <c r="L1331" s="250" t="s">
        <v>4219</v>
      </c>
      <c r="M1331" s="272" t="s">
        <v>4141</v>
      </c>
      <c r="N1331" s="272" t="s">
        <v>4353</v>
      </c>
      <c r="O1331" s="272" t="s">
        <v>4670</v>
      </c>
      <c r="P1331" s="274">
        <v>201511</v>
      </c>
      <c r="Q1331" s="272" t="s">
        <v>4203</v>
      </c>
      <c r="R1331" s="276">
        <v>3293.68</v>
      </c>
      <c r="S1331" s="280" t="s">
        <v>4702</v>
      </c>
      <c r="T1331" s="280" t="s">
        <v>4699</v>
      </c>
      <c r="V1331" s="244"/>
      <c r="AC1331" s="244"/>
    </row>
    <row r="1332" spans="1:29" ht="15" x14ac:dyDescent="0.25">
      <c r="A1332" s="250"/>
      <c r="B1332" s="250"/>
      <c r="C1332" s="250"/>
      <c r="D1332" s="250"/>
      <c r="E1332" s="250"/>
      <c r="F1332" s="250"/>
      <c r="H1332" s="244"/>
      <c r="J1332" s="272" t="s">
        <v>4158</v>
      </c>
      <c r="K1332" s="272" t="s">
        <v>4676</v>
      </c>
      <c r="L1332" s="250" t="s">
        <v>4219</v>
      </c>
      <c r="M1332" s="272" t="s">
        <v>4142</v>
      </c>
      <c r="N1332" s="272" t="s">
        <v>4365</v>
      </c>
      <c r="O1332" s="272" t="s">
        <v>4670</v>
      </c>
      <c r="P1332" s="274">
        <v>201511</v>
      </c>
      <c r="Q1332" s="272" t="s">
        <v>4203</v>
      </c>
      <c r="R1332" s="276">
        <v>3231.98</v>
      </c>
      <c r="S1332" s="280" t="s">
        <v>4702</v>
      </c>
      <c r="T1332" s="280" t="s">
        <v>4699</v>
      </c>
      <c r="V1332" s="244"/>
      <c r="AC1332" s="244"/>
    </row>
    <row r="1333" spans="1:29" ht="15" x14ac:dyDescent="0.25">
      <c r="A1333" s="250"/>
      <c r="B1333" s="250"/>
      <c r="C1333" s="250"/>
      <c r="D1333" s="250"/>
      <c r="E1333" s="250"/>
      <c r="F1333" s="250"/>
      <c r="H1333" s="244"/>
      <c r="J1333" s="272" t="s">
        <v>4158</v>
      </c>
      <c r="K1333" s="272" t="s">
        <v>4676</v>
      </c>
      <c r="L1333" s="250" t="s">
        <v>4219</v>
      </c>
      <c r="M1333" s="272" t="s">
        <v>4143</v>
      </c>
      <c r="N1333" s="272" t="s">
        <v>4372</v>
      </c>
      <c r="O1333" s="272" t="s">
        <v>4670</v>
      </c>
      <c r="P1333" s="274">
        <v>201511</v>
      </c>
      <c r="Q1333" s="272" t="s">
        <v>4203</v>
      </c>
      <c r="R1333" s="276">
        <v>11406</v>
      </c>
      <c r="S1333" s="280" t="s">
        <v>4702</v>
      </c>
      <c r="T1333" s="280" t="s">
        <v>4699</v>
      </c>
      <c r="V1333" s="244"/>
      <c r="AC1333" s="244"/>
    </row>
    <row r="1334" spans="1:29" ht="15" x14ac:dyDescent="0.25">
      <c r="A1334" s="250"/>
      <c r="B1334" s="250"/>
      <c r="C1334" s="250"/>
      <c r="D1334" s="250"/>
      <c r="E1334" s="250"/>
      <c r="F1334" s="250"/>
      <c r="H1334" s="244"/>
      <c r="J1334" s="272" t="s">
        <v>4158</v>
      </c>
      <c r="K1334" s="272" t="s">
        <v>4676</v>
      </c>
      <c r="L1334" s="250" t="s">
        <v>4219</v>
      </c>
      <c r="M1334" s="272" t="s">
        <v>4143</v>
      </c>
      <c r="N1334" s="272" t="s">
        <v>4386</v>
      </c>
      <c r="O1334" s="272" t="s">
        <v>4670</v>
      </c>
      <c r="P1334" s="274">
        <v>201511</v>
      </c>
      <c r="Q1334" s="272" t="s">
        <v>4203</v>
      </c>
      <c r="R1334" s="276">
        <v>0</v>
      </c>
      <c r="S1334" s="280" t="s">
        <v>4702</v>
      </c>
      <c r="T1334" s="280" t="s">
        <v>4699</v>
      </c>
      <c r="V1334" s="244"/>
      <c r="AC1334" s="244"/>
    </row>
    <row r="1335" spans="1:29" ht="15" x14ac:dyDescent="0.25">
      <c r="A1335" s="250"/>
      <c r="B1335" s="250"/>
      <c r="C1335" s="250"/>
      <c r="D1335" s="250"/>
      <c r="E1335" s="250"/>
      <c r="F1335" s="250"/>
      <c r="H1335" s="244"/>
      <c r="J1335" s="272" t="s">
        <v>4158</v>
      </c>
      <c r="K1335" s="272" t="s">
        <v>4676</v>
      </c>
      <c r="L1335" s="250" t="s">
        <v>4219</v>
      </c>
      <c r="M1335" s="272" t="s">
        <v>4143</v>
      </c>
      <c r="N1335" s="272" t="s">
        <v>4394</v>
      </c>
      <c r="O1335" s="272" t="s">
        <v>4670</v>
      </c>
      <c r="P1335" s="274">
        <v>201511</v>
      </c>
      <c r="Q1335" s="272" t="s">
        <v>4203</v>
      </c>
      <c r="R1335" s="276">
        <v>0</v>
      </c>
      <c r="S1335" s="280" t="s">
        <v>4702</v>
      </c>
      <c r="T1335" s="280" t="s">
        <v>4699</v>
      </c>
      <c r="V1335" s="244"/>
      <c r="AC1335" s="244"/>
    </row>
    <row r="1336" spans="1:29" ht="15" x14ac:dyDescent="0.25">
      <c r="A1336" s="250"/>
      <c r="B1336" s="250"/>
      <c r="C1336" s="250"/>
      <c r="D1336" s="250"/>
      <c r="E1336" s="250"/>
      <c r="F1336" s="250"/>
      <c r="H1336" s="244"/>
      <c r="J1336" s="272" t="s">
        <v>4158</v>
      </c>
      <c r="K1336" s="272" t="s">
        <v>4676</v>
      </c>
      <c r="L1336" s="250" t="s">
        <v>4219</v>
      </c>
      <c r="M1336" s="272" t="s">
        <v>4143</v>
      </c>
      <c r="N1336" s="272" t="s">
        <v>4400</v>
      </c>
      <c r="O1336" s="272" t="s">
        <v>4670</v>
      </c>
      <c r="P1336" s="274">
        <v>201511</v>
      </c>
      <c r="Q1336" s="272" t="s">
        <v>4203</v>
      </c>
      <c r="R1336" s="276">
        <v>1922.58</v>
      </c>
      <c r="S1336" s="280" t="s">
        <v>4702</v>
      </c>
      <c r="T1336" s="280" t="s">
        <v>4699</v>
      </c>
      <c r="V1336" s="244"/>
      <c r="AC1336" s="244"/>
    </row>
    <row r="1337" spans="1:29" ht="15" x14ac:dyDescent="0.25">
      <c r="A1337" s="250"/>
      <c r="B1337" s="250"/>
      <c r="C1337" s="250"/>
      <c r="D1337" s="250"/>
      <c r="E1337" s="250"/>
      <c r="F1337" s="250"/>
      <c r="H1337" s="244"/>
      <c r="J1337" s="272" t="s">
        <v>4158</v>
      </c>
      <c r="K1337" s="272" t="s">
        <v>4676</v>
      </c>
      <c r="L1337" s="250" t="s">
        <v>4219</v>
      </c>
      <c r="M1337" s="272" t="s">
        <v>4143</v>
      </c>
      <c r="N1337" s="272" t="s">
        <v>4401</v>
      </c>
      <c r="O1337" s="272" t="s">
        <v>4670</v>
      </c>
      <c r="P1337" s="274">
        <v>201511</v>
      </c>
      <c r="Q1337" s="272" t="s">
        <v>4203</v>
      </c>
      <c r="R1337" s="276">
        <v>1962.68</v>
      </c>
      <c r="S1337" s="280" t="s">
        <v>4702</v>
      </c>
      <c r="T1337" s="280" t="s">
        <v>4699</v>
      </c>
      <c r="V1337" s="244"/>
      <c r="AC1337" s="244"/>
    </row>
    <row r="1338" spans="1:29" ht="15" x14ac:dyDescent="0.25">
      <c r="A1338" s="250"/>
      <c r="B1338" s="250"/>
      <c r="C1338" s="250"/>
      <c r="D1338" s="250"/>
      <c r="E1338" s="250"/>
      <c r="F1338" s="250"/>
      <c r="H1338" s="244"/>
      <c r="J1338" s="272" t="s">
        <v>4158</v>
      </c>
      <c r="K1338" s="272" t="s">
        <v>4676</v>
      </c>
      <c r="L1338" s="250" t="s">
        <v>4219</v>
      </c>
      <c r="M1338" s="272" t="s">
        <v>4143</v>
      </c>
      <c r="N1338" s="272" t="s">
        <v>4402</v>
      </c>
      <c r="O1338" s="272" t="s">
        <v>4670</v>
      </c>
      <c r="P1338" s="274">
        <v>201511</v>
      </c>
      <c r="Q1338" s="272" t="s">
        <v>4203</v>
      </c>
      <c r="R1338" s="276">
        <v>4958.6000000000004</v>
      </c>
      <c r="S1338" s="280" t="s">
        <v>4702</v>
      </c>
      <c r="T1338" s="280" t="s">
        <v>4699</v>
      </c>
      <c r="V1338" s="244"/>
      <c r="AC1338" s="244"/>
    </row>
    <row r="1339" spans="1:29" ht="15" x14ac:dyDescent="0.25">
      <c r="A1339" s="250"/>
      <c r="B1339" s="250"/>
      <c r="C1339" s="250"/>
      <c r="D1339" s="250"/>
      <c r="E1339" s="250"/>
      <c r="F1339" s="250"/>
      <c r="H1339" s="244"/>
      <c r="J1339" s="272" t="s">
        <v>4158</v>
      </c>
      <c r="K1339" s="272" t="s">
        <v>4676</v>
      </c>
      <c r="L1339" s="250" t="s">
        <v>4219</v>
      </c>
      <c r="M1339" s="272" t="s">
        <v>4143</v>
      </c>
      <c r="N1339" s="272" t="s">
        <v>4403</v>
      </c>
      <c r="O1339" s="272" t="s">
        <v>4670</v>
      </c>
      <c r="P1339" s="274">
        <v>201511</v>
      </c>
      <c r="Q1339" s="272" t="s">
        <v>4203</v>
      </c>
      <c r="R1339" s="276">
        <v>4202.9799999999996</v>
      </c>
      <c r="S1339" s="280" t="s">
        <v>4702</v>
      </c>
      <c r="T1339" s="280" t="s">
        <v>4699</v>
      </c>
      <c r="V1339" s="244"/>
      <c r="AC1339" s="244"/>
    </row>
    <row r="1340" spans="1:29" ht="15" x14ac:dyDescent="0.25">
      <c r="A1340" s="250"/>
      <c r="B1340" s="250"/>
      <c r="C1340" s="250"/>
      <c r="D1340" s="250"/>
      <c r="E1340" s="250"/>
      <c r="F1340" s="250"/>
      <c r="H1340" s="244"/>
      <c r="J1340" s="272" t="s">
        <v>4158</v>
      </c>
      <c r="K1340" s="272" t="s">
        <v>4676</v>
      </c>
      <c r="L1340" s="250" t="s">
        <v>4219</v>
      </c>
      <c r="M1340" s="272" t="s">
        <v>4140</v>
      </c>
      <c r="N1340" s="272" t="s">
        <v>4338</v>
      </c>
      <c r="O1340" s="272" t="s">
        <v>4670</v>
      </c>
      <c r="P1340" s="274">
        <v>201512</v>
      </c>
      <c r="Q1340" s="272" t="s">
        <v>4203</v>
      </c>
      <c r="R1340" s="276">
        <v>523900.8</v>
      </c>
      <c r="S1340" s="280" t="s">
        <v>4702</v>
      </c>
      <c r="T1340" s="280" t="s">
        <v>4699</v>
      </c>
      <c r="V1340" s="244"/>
      <c r="AC1340" s="244"/>
    </row>
    <row r="1341" spans="1:29" ht="15" x14ac:dyDescent="0.25">
      <c r="A1341" s="250"/>
      <c r="B1341" s="250"/>
      <c r="C1341" s="250"/>
      <c r="D1341" s="250"/>
      <c r="E1341" s="250"/>
      <c r="F1341" s="250"/>
      <c r="H1341" s="244"/>
      <c r="J1341" s="272" t="s">
        <v>4158</v>
      </c>
      <c r="K1341" s="272" t="s">
        <v>4676</v>
      </c>
      <c r="L1341" s="250" t="s">
        <v>4219</v>
      </c>
      <c r="M1341" s="272" t="s">
        <v>4141</v>
      </c>
      <c r="N1341" s="272" t="s">
        <v>4353</v>
      </c>
      <c r="O1341" s="272" t="s">
        <v>4670</v>
      </c>
      <c r="P1341" s="274">
        <v>201512</v>
      </c>
      <c r="Q1341" s="272" t="s">
        <v>4203</v>
      </c>
      <c r="R1341" s="276">
        <v>-974</v>
      </c>
      <c r="S1341" s="280" t="s">
        <v>4702</v>
      </c>
      <c r="T1341" s="280" t="s">
        <v>4699</v>
      </c>
      <c r="V1341" s="244"/>
      <c r="AC1341" s="244"/>
    </row>
    <row r="1342" spans="1:29" ht="15" x14ac:dyDescent="0.25">
      <c r="A1342" s="250"/>
      <c r="B1342" s="250"/>
      <c r="C1342" s="250"/>
      <c r="D1342" s="250"/>
      <c r="E1342" s="250"/>
      <c r="F1342" s="250"/>
      <c r="H1342" s="244"/>
      <c r="J1342" s="272" t="s">
        <v>4158</v>
      </c>
      <c r="K1342" s="272" t="s">
        <v>4676</v>
      </c>
      <c r="L1342" s="250" t="s">
        <v>4219</v>
      </c>
      <c r="M1342" s="272" t="s">
        <v>4142</v>
      </c>
      <c r="N1342" s="272" t="s">
        <v>4365</v>
      </c>
      <c r="O1342" s="272" t="s">
        <v>4670</v>
      </c>
      <c r="P1342" s="274">
        <v>201512</v>
      </c>
      <c r="Q1342" s="272" t="s">
        <v>4203</v>
      </c>
      <c r="R1342" s="276">
        <v>4499.45</v>
      </c>
      <c r="S1342" s="280" t="s">
        <v>4702</v>
      </c>
      <c r="T1342" s="280" t="s">
        <v>4699</v>
      </c>
      <c r="V1342" s="244"/>
      <c r="AC1342" s="244"/>
    </row>
    <row r="1343" spans="1:29" ht="15" x14ac:dyDescent="0.25">
      <c r="A1343" s="250"/>
      <c r="B1343" s="250"/>
      <c r="C1343" s="250"/>
      <c r="D1343" s="250"/>
      <c r="E1343" s="250"/>
      <c r="F1343" s="250"/>
      <c r="H1343" s="244"/>
      <c r="J1343" s="272" t="s">
        <v>4158</v>
      </c>
      <c r="K1343" s="272" t="s">
        <v>4676</v>
      </c>
      <c r="L1343" s="250" t="s">
        <v>4219</v>
      </c>
      <c r="M1343" s="272" t="s">
        <v>4143</v>
      </c>
      <c r="N1343" s="272" t="s">
        <v>4372</v>
      </c>
      <c r="O1343" s="272" t="s">
        <v>4670</v>
      </c>
      <c r="P1343" s="274">
        <v>201512</v>
      </c>
      <c r="Q1343" s="272" t="s">
        <v>4203</v>
      </c>
      <c r="R1343" s="276">
        <v>52285</v>
      </c>
      <c r="S1343" s="280" t="s">
        <v>4702</v>
      </c>
      <c r="T1343" s="280" t="s">
        <v>4699</v>
      </c>
      <c r="V1343" s="244"/>
      <c r="AC1343" s="244"/>
    </row>
    <row r="1344" spans="1:29" ht="15" x14ac:dyDescent="0.25">
      <c r="A1344" s="250"/>
      <c r="B1344" s="250"/>
      <c r="C1344" s="250"/>
      <c r="D1344" s="250"/>
      <c r="E1344" s="250"/>
      <c r="F1344" s="250"/>
      <c r="H1344" s="244"/>
      <c r="J1344" s="272" t="s">
        <v>4158</v>
      </c>
      <c r="K1344" s="272" t="s">
        <v>4676</v>
      </c>
      <c r="L1344" s="250" t="s">
        <v>4219</v>
      </c>
      <c r="M1344" s="272" t="s">
        <v>4143</v>
      </c>
      <c r="N1344" s="272" t="s">
        <v>4386</v>
      </c>
      <c r="O1344" s="272" t="s">
        <v>4670</v>
      </c>
      <c r="P1344" s="274">
        <v>201512</v>
      </c>
      <c r="Q1344" s="272" t="s">
        <v>4203</v>
      </c>
      <c r="R1344" s="276">
        <v>0</v>
      </c>
      <c r="S1344" s="280" t="s">
        <v>4702</v>
      </c>
      <c r="T1344" s="280" t="s">
        <v>4699</v>
      </c>
      <c r="V1344" s="244"/>
      <c r="AC1344" s="244"/>
    </row>
    <row r="1345" spans="1:29" ht="15" x14ac:dyDescent="0.25">
      <c r="A1345" s="250"/>
      <c r="B1345" s="250"/>
      <c r="C1345" s="250"/>
      <c r="D1345" s="250"/>
      <c r="E1345" s="250"/>
      <c r="F1345" s="250"/>
      <c r="H1345" s="244"/>
      <c r="J1345" s="272" t="s">
        <v>4158</v>
      </c>
      <c r="K1345" s="272" t="s">
        <v>4676</v>
      </c>
      <c r="L1345" s="250" t="s">
        <v>4219</v>
      </c>
      <c r="M1345" s="272" t="s">
        <v>4143</v>
      </c>
      <c r="N1345" s="272" t="s">
        <v>4387</v>
      </c>
      <c r="O1345" s="272" t="s">
        <v>4670</v>
      </c>
      <c r="P1345" s="274">
        <v>201512</v>
      </c>
      <c r="Q1345" s="272" t="s">
        <v>4203</v>
      </c>
      <c r="R1345" s="276">
        <v>15060</v>
      </c>
      <c r="S1345" s="280" t="s">
        <v>4702</v>
      </c>
      <c r="T1345" s="280" t="s">
        <v>4699</v>
      </c>
      <c r="V1345" s="244"/>
      <c r="AC1345" s="244"/>
    </row>
    <row r="1346" spans="1:29" ht="15" x14ac:dyDescent="0.25">
      <c r="A1346" s="250"/>
      <c r="B1346" s="250"/>
      <c r="C1346" s="250"/>
      <c r="D1346" s="250"/>
      <c r="E1346" s="250"/>
      <c r="F1346" s="250"/>
      <c r="H1346" s="244"/>
      <c r="J1346" s="272" t="s">
        <v>4158</v>
      </c>
      <c r="K1346" s="272" t="s">
        <v>4676</v>
      </c>
      <c r="L1346" s="250" t="s">
        <v>4219</v>
      </c>
      <c r="M1346" s="272" t="s">
        <v>4143</v>
      </c>
      <c r="N1346" s="272" t="s">
        <v>4391</v>
      </c>
      <c r="O1346" s="272" t="s">
        <v>4670</v>
      </c>
      <c r="P1346" s="274">
        <v>201512</v>
      </c>
      <c r="Q1346" s="272" t="s">
        <v>4203</v>
      </c>
      <c r="R1346" s="276">
        <v>474.18</v>
      </c>
      <c r="S1346" s="280" t="s">
        <v>4702</v>
      </c>
      <c r="T1346" s="280" t="s">
        <v>4699</v>
      </c>
      <c r="V1346" s="244"/>
      <c r="AC1346" s="244"/>
    </row>
    <row r="1347" spans="1:29" ht="15" x14ac:dyDescent="0.25">
      <c r="A1347" s="250"/>
      <c r="B1347" s="250"/>
      <c r="C1347" s="250"/>
      <c r="D1347" s="250"/>
      <c r="E1347" s="250"/>
      <c r="F1347" s="250"/>
      <c r="H1347" s="244"/>
      <c r="J1347" s="272" t="s">
        <v>4158</v>
      </c>
      <c r="K1347" s="272" t="s">
        <v>4676</v>
      </c>
      <c r="L1347" s="250" t="s">
        <v>4219</v>
      </c>
      <c r="M1347" s="272" t="s">
        <v>4143</v>
      </c>
      <c r="N1347" s="272" t="s">
        <v>4394</v>
      </c>
      <c r="O1347" s="272" t="s">
        <v>4670</v>
      </c>
      <c r="P1347" s="274">
        <v>201512</v>
      </c>
      <c r="Q1347" s="272" t="s">
        <v>4203</v>
      </c>
      <c r="R1347" s="276">
        <v>-1839</v>
      </c>
      <c r="S1347" s="280" t="s">
        <v>4702</v>
      </c>
      <c r="T1347" s="280" t="s">
        <v>4699</v>
      </c>
      <c r="V1347" s="244"/>
      <c r="AC1347" s="244"/>
    </row>
    <row r="1348" spans="1:29" ht="15" x14ac:dyDescent="0.25">
      <c r="A1348" s="250"/>
      <c r="B1348" s="250"/>
      <c r="C1348" s="250"/>
      <c r="D1348" s="250"/>
      <c r="E1348" s="250"/>
      <c r="F1348" s="250"/>
      <c r="H1348" s="244"/>
      <c r="J1348" s="272" t="s">
        <v>4158</v>
      </c>
      <c r="K1348" s="272" t="s">
        <v>4676</v>
      </c>
      <c r="L1348" s="250" t="s">
        <v>4219</v>
      </c>
      <c r="M1348" s="272" t="s">
        <v>4143</v>
      </c>
      <c r="N1348" s="272" t="s">
        <v>4400</v>
      </c>
      <c r="O1348" s="272" t="s">
        <v>4670</v>
      </c>
      <c r="P1348" s="274">
        <v>201512</v>
      </c>
      <c r="Q1348" s="272" t="s">
        <v>4203</v>
      </c>
      <c r="R1348" s="276">
        <v>-961</v>
      </c>
      <c r="S1348" s="280" t="s">
        <v>4702</v>
      </c>
      <c r="T1348" s="280" t="s">
        <v>4699</v>
      </c>
      <c r="V1348" s="244"/>
      <c r="AC1348" s="244"/>
    </row>
    <row r="1349" spans="1:29" ht="15" x14ac:dyDescent="0.25">
      <c r="A1349" s="250"/>
      <c r="B1349" s="250"/>
      <c r="C1349" s="250"/>
      <c r="D1349" s="250"/>
      <c r="E1349" s="250"/>
      <c r="F1349" s="250"/>
      <c r="H1349" s="244"/>
      <c r="J1349" s="272" t="s">
        <v>4158</v>
      </c>
      <c r="K1349" s="272" t="s">
        <v>4676</v>
      </c>
      <c r="L1349" s="250" t="s">
        <v>4219</v>
      </c>
      <c r="M1349" s="272" t="s">
        <v>4143</v>
      </c>
      <c r="N1349" s="272" t="s">
        <v>4401</v>
      </c>
      <c r="O1349" s="272" t="s">
        <v>4670</v>
      </c>
      <c r="P1349" s="274">
        <v>201512</v>
      </c>
      <c r="Q1349" s="272" t="s">
        <v>4203</v>
      </c>
      <c r="R1349" s="276">
        <v>2288.84</v>
      </c>
      <c r="S1349" s="280" t="s">
        <v>4702</v>
      </c>
      <c r="T1349" s="280" t="s">
        <v>4699</v>
      </c>
      <c r="V1349" s="244"/>
      <c r="AC1349" s="244"/>
    </row>
    <row r="1350" spans="1:29" ht="15" x14ac:dyDescent="0.25">
      <c r="A1350" s="250"/>
      <c r="B1350" s="250"/>
      <c r="C1350" s="250"/>
      <c r="D1350" s="250"/>
      <c r="E1350" s="250"/>
      <c r="F1350" s="250"/>
      <c r="H1350" s="244"/>
      <c r="J1350" s="272" t="s">
        <v>4158</v>
      </c>
      <c r="K1350" s="272" t="s">
        <v>4676</v>
      </c>
      <c r="L1350" s="250" t="s">
        <v>4219</v>
      </c>
      <c r="M1350" s="272" t="s">
        <v>4143</v>
      </c>
      <c r="N1350" s="272" t="s">
        <v>4402</v>
      </c>
      <c r="O1350" s="272" t="s">
        <v>4670</v>
      </c>
      <c r="P1350" s="274">
        <v>201512</v>
      </c>
      <c r="Q1350" s="272" t="s">
        <v>4203</v>
      </c>
      <c r="R1350" s="276">
        <v>5244</v>
      </c>
      <c r="S1350" s="280" t="s">
        <v>4702</v>
      </c>
      <c r="T1350" s="280" t="s">
        <v>4699</v>
      </c>
      <c r="V1350" s="244"/>
      <c r="AC1350" s="244"/>
    </row>
    <row r="1351" spans="1:29" ht="15" x14ac:dyDescent="0.25">
      <c r="A1351" s="250"/>
      <c r="B1351" s="250"/>
      <c r="C1351" s="250"/>
      <c r="D1351" s="250"/>
      <c r="E1351" s="250"/>
      <c r="F1351" s="250"/>
      <c r="H1351" s="244"/>
      <c r="J1351" s="272" t="s">
        <v>4158</v>
      </c>
      <c r="K1351" s="272" t="s">
        <v>4676</v>
      </c>
      <c r="L1351" s="250" t="s">
        <v>4219</v>
      </c>
      <c r="M1351" s="272" t="s">
        <v>4143</v>
      </c>
      <c r="N1351" s="272" t="s">
        <v>4403</v>
      </c>
      <c r="O1351" s="272" t="s">
        <v>4670</v>
      </c>
      <c r="P1351" s="274">
        <v>201512</v>
      </c>
      <c r="Q1351" s="272" t="s">
        <v>4203</v>
      </c>
      <c r="R1351" s="276">
        <v>1725</v>
      </c>
      <c r="S1351" s="280" t="s">
        <v>4702</v>
      </c>
      <c r="T1351" s="280" t="s">
        <v>4699</v>
      </c>
      <c r="V1351" s="244"/>
      <c r="AC1351" s="244"/>
    </row>
    <row r="1352" spans="1:29" ht="15" x14ac:dyDescent="0.25">
      <c r="A1352" s="250"/>
      <c r="B1352" s="250"/>
      <c r="C1352" s="250"/>
      <c r="D1352" s="250"/>
      <c r="E1352" s="250"/>
      <c r="F1352" s="250"/>
      <c r="H1352" s="244"/>
      <c r="J1352" s="272" t="s">
        <v>4158</v>
      </c>
      <c r="K1352" s="272" t="s">
        <v>4676</v>
      </c>
      <c r="L1352" s="250" t="s">
        <v>4219</v>
      </c>
      <c r="M1352" s="272" t="s">
        <v>4143</v>
      </c>
      <c r="N1352" s="272" t="s">
        <v>4404</v>
      </c>
      <c r="O1352" s="272" t="s">
        <v>4670</v>
      </c>
      <c r="P1352" s="274">
        <v>201512</v>
      </c>
      <c r="Q1352" s="272" t="s">
        <v>4203</v>
      </c>
      <c r="R1352" s="276">
        <v>1901</v>
      </c>
      <c r="S1352" s="280" t="s">
        <v>4702</v>
      </c>
      <c r="T1352" s="280" t="s">
        <v>4699</v>
      </c>
      <c r="V1352" s="244"/>
      <c r="AC1352" s="244"/>
    </row>
    <row r="1353" spans="1:29" ht="15" x14ac:dyDescent="0.25">
      <c r="A1353" s="250"/>
      <c r="B1353" s="250"/>
      <c r="C1353" s="250"/>
      <c r="D1353" s="250"/>
      <c r="E1353" s="250"/>
      <c r="F1353" s="250"/>
      <c r="H1353" s="244"/>
      <c r="J1353" s="272" t="s">
        <v>4158</v>
      </c>
      <c r="K1353" s="272" t="s">
        <v>4676</v>
      </c>
      <c r="L1353" s="250" t="s">
        <v>4219</v>
      </c>
      <c r="M1353" s="272" t="s">
        <v>4143</v>
      </c>
      <c r="N1353" s="272" t="s">
        <v>4405</v>
      </c>
      <c r="O1353" s="272" t="s">
        <v>4670</v>
      </c>
      <c r="P1353" s="274">
        <v>201512</v>
      </c>
      <c r="Q1353" s="272" t="s">
        <v>4203</v>
      </c>
      <c r="R1353" s="276">
        <v>38493</v>
      </c>
      <c r="S1353" s="280" t="s">
        <v>4702</v>
      </c>
      <c r="T1353" s="280" t="s">
        <v>4699</v>
      </c>
      <c r="V1353" s="244"/>
      <c r="AC1353" s="244"/>
    </row>
    <row r="1354" spans="1:29" ht="15" x14ac:dyDescent="0.25">
      <c r="A1354" s="250"/>
      <c r="B1354" s="250"/>
      <c r="C1354" s="250"/>
      <c r="D1354" s="250"/>
      <c r="E1354" s="250"/>
      <c r="F1354" s="250"/>
      <c r="H1354" s="244"/>
      <c r="J1354" s="272" t="s">
        <v>4158</v>
      </c>
      <c r="K1354" s="272" t="s">
        <v>4676</v>
      </c>
      <c r="L1354" s="250" t="s">
        <v>4219</v>
      </c>
      <c r="M1354" s="272" t="s">
        <v>4141</v>
      </c>
      <c r="N1354" s="272" t="s">
        <v>4347</v>
      </c>
      <c r="O1354" s="272" t="s">
        <v>4670</v>
      </c>
      <c r="P1354" s="274">
        <v>201601</v>
      </c>
      <c r="Q1354" s="272" t="s">
        <v>4203</v>
      </c>
      <c r="R1354" s="276">
        <v>1571</v>
      </c>
      <c r="S1354" s="280" t="s">
        <v>4702</v>
      </c>
      <c r="T1354" s="280" t="s">
        <v>4699</v>
      </c>
      <c r="V1354" s="244"/>
      <c r="AC1354" s="244"/>
    </row>
    <row r="1355" spans="1:29" ht="15" x14ac:dyDescent="0.25">
      <c r="A1355" s="250"/>
      <c r="B1355" s="250"/>
      <c r="C1355" s="250"/>
      <c r="D1355" s="250"/>
      <c r="E1355" s="250"/>
      <c r="F1355" s="250"/>
      <c r="H1355" s="244"/>
      <c r="J1355" s="272" t="s">
        <v>4158</v>
      </c>
      <c r="K1355" s="272" t="s">
        <v>4676</v>
      </c>
      <c r="L1355" s="250" t="s">
        <v>4219</v>
      </c>
      <c r="M1355" s="272" t="s">
        <v>4142</v>
      </c>
      <c r="N1355" s="272" t="s">
        <v>4365</v>
      </c>
      <c r="O1355" s="272" t="s">
        <v>4670</v>
      </c>
      <c r="P1355" s="274">
        <v>201601</v>
      </c>
      <c r="Q1355" s="272" t="s">
        <v>4203</v>
      </c>
      <c r="R1355" s="276">
        <v>2869.06</v>
      </c>
      <c r="S1355" s="280" t="s">
        <v>4702</v>
      </c>
      <c r="T1355" s="280" t="s">
        <v>4699</v>
      </c>
      <c r="V1355" s="244"/>
      <c r="AC1355" s="244"/>
    </row>
    <row r="1356" spans="1:29" ht="15" x14ac:dyDescent="0.25">
      <c r="A1356" s="250"/>
      <c r="B1356" s="250"/>
      <c r="C1356" s="250"/>
      <c r="D1356" s="250"/>
      <c r="E1356" s="250"/>
      <c r="F1356" s="250"/>
      <c r="H1356" s="244"/>
      <c r="J1356" s="272" t="s">
        <v>4158</v>
      </c>
      <c r="K1356" s="272" t="s">
        <v>4676</v>
      </c>
      <c r="L1356" s="250" t="s">
        <v>4219</v>
      </c>
      <c r="M1356" s="272" t="s">
        <v>4143</v>
      </c>
      <c r="N1356" s="272" t="s">
        <v>4381</v>
      </c>
      <c r="O1356" s="272" t="s">
        <v>4670</v>
      </c>
      <c r="P1356" s="274">
        <v>201601</v>
      </c>
      <c r="Q1356" s="272" t="s">
        <v>4203</v>
      </c>
      <c r="R1356" s="276">
        <v>7784.54</v>
      </c>
      <c r="S1356" s="280" t="s">
        <v>4702</v>
      </c>
      <c r="T1356" s="280" t="s">
        <v>4699</v>
      </c>
      <c r="V1356" s="244"/>
      <c r="AC1356" s="244"/>
    </row>
    <row r="1357" spans="1:29" ht="15" x14ac:dyDescent="0.25">
      <c r="A1357" s="250"/>
      <c r="B1357" s="250"/>
      <c r="C1357" s="250"/>
      <c r="D1357" s="250"/>
      <c r="E1357" s="250"/>
      <c r="F1357" s="250"/>
      <c r="H1357" s="244"/>
      <c r="J1357" s="272" t="s">
        <v>4158</v>
      </c>
      <c r="K1357" s="272" t="s">
        <v>4676</v>
      </c>
      <c r="L1357" s="250" t="s">
        <v>4219</v>
      </c>
      <c r="M1357" s="272" t="s">
        <v>4143</v>
      </c>
      <c r="N1357" s="272" t="s">
        <v>4382</v>
      </c>
      <c r="O1357" s="272" t="s">
        <v>4670</v>
      </c>
      <c r="P1357" s="274">
        <v>201601</v>
      </c>
      <c r="Q1357" s="272" t="s">
        <v>4203</v>
      </c>
      <c r="R1357" s="276">
        <v>7200</v>
      </c>
      <c r="S1357" s="280" t="s">
        <v>4702</v>
      </c>
      <c r="T1357" s="280" t="s">
        <v>4699</v>
      </c>
      <c r="V1357" s="244"/>
      <c r="AC1357" s="244"/>
    </row>
    <row r="1358" spans="1:29" ht="15" x14ac:dyDescent="0.25">
      <c r="A1358" s="250"/>
      <c r="B1358" s="250"/>
      <c r="C1358" s="250"/>
      <c r="D1358" s="250"/>
      <c r="E1358" s="250"/>
      <c r="F1358" s="250"/>
      <c r="H1358" s="244"/>
      <c r="J1358" s="272" t="s">
        <v>4158</v>
      </c>
      <c r="K1358" s="272" t="s">
        <v>4676</v>
      </c>
      <c r="L1358" s="250" t="s">
        <v>4219</v>
      </c>
      <c r="M1358" s="272" t="s">
        <v>4143</v>
      </c>
      <c r="N1358" s="272" t="s">
        <v>4386</v>
      </c>
      <c r="O1358" s="272" t="s">
        <v>4670</v>
      </c>
      <c r="P1358" s="274">
        <v>201601</v>
      </c>
      <c r="Q1358" s="272" t="s">
        <v>4203</v>
      </c>
      <c r="R1358" s="276">
        <v>0.05</v>
      </c>
      <c r="S1358" s="280" t="s">
        <v>4702</v>
      </c>
      <c r="T1358" s="280" t="s">
        <v>4699</v>
      </c>
      <c r="V1358" s="244"/>
      <c r="AC1358" s="244"/>
    </row>
    <row r="1359" spans="1:29" ht="15" x14ac:dyDescent="0.25">
      <c r="A1359" s="250"/>
      <c r="B1359" s="250"/>
      <c r="C1359" s="250"/>
      <c r="D1359" s="250"/>
      <c r="E1359" s="250"/>
      <c r="F1359" s="250"/>
      <c r="H1359" s="244"/>
      <c r="J1359" s="272" t="s">
        <v>4158</v>
      </c>
      <c r="K1359" s="272" t="s">
        <v>4676</v>
      </c>
      <c r="L1359" s="250" t="s">
        <v>4219</v>
      </c>
      <c r="M1359" s="272" t="s">
        <v>4143</v>
      </c>
      <c r="N1359" s="272" t="s">
        <v>4387</v>
      </c>
      <c r="O1359" s="272" t="s">
        <v>4670</v>
      </c>
      <c r="P1359" s="274">
        <v>201601</v>
      </c>
      <c r="Q1359" s="272" t="s">
        <v>4203</v>
      </c>
      <c r="R1359" s="276">
        <v>0</v>
      </c>
      <c r="S1359" s="280" t="s">
        <v>4702</v>
      </c>
      <c r="T1359" s="280" t="s">
        <v>4699</v>
      </c>
      <c r="V1359" s="244"/>
      <c r="AC1359" s="244"/>
    </row>
    <row r="1360" spans="1:29" ht="15" x14ac:dyDescent="0.25">
      <c r="A1360" s="250"/>
      <c r="B1360" s="250"/>
      <c r="C1360" s="250"/>
      <c r="D1360" s="250"/>
      <c r="E1360" s="250"/>
      <c r="F1360" s="250"/>
      <c r="H1360" s="244"/>
      <c r="J1360" s="272" t="s">
        <v>4158</v>
      </c>
      <c r="K1360" s="272" t="s">
        <v>4676</v>
      </c>
      <c r="L1360" s="250" t="s">
        <v>4219</v>
      </c>
      <c r="M1360" s="272" t="s">
        <v>4143</v>
      </c>
      <c r="N1360" s="272" t="s">
        <v>4401</v>
      </c>
      <c r="O1360" s="272" t="s">
        <v>4670</v>
      </c>
      <c r="P1360" s="274">
        <v>201601</v>
      </c>
      <c r="Q1360" s="272" t="s">
        <v>4203</v>
      </c>
      <c r="R1360" s="276">
        <v>787.39</v>
      </c>
      <c r="S1360" s="280" t="s">
        <v>4702</v>
      </c>
      <c r="T1360" s="280" t="s">
        <v>4699</v>
      </c>
      <c r="V1360" s="244"/>
      <c r="AC1360" s="244"/>
    </row>
    <row r="1361" spans="1:29" ht="15" x14ac:dyDescent="0.25">
      <c r="A1361" s="250"/>
      <c r="B1361" s="250"/>
      <c r="C1361" s="250"/>
      <c r="D1361" s="250"/>
      <c r="E1361" s="250"/>
      <c r="F1361" s="250"/>
      <c r="H1361" s="244"/>
      <c r="J1361" s="272" t="s">
        <v>4158</v>
      </c>
      <c r="K1361" s="272" t="s">
        <v>4676</v>
      </c>
      <c r="L1361" s="250" t="s">
        <v>4219</v>
      </c>
      <c r="M1361" s="272" t="s">
        <v>4143</v>
      </c>
      <c r="N1361" s="272" t="s">
        <v>4402</v>
      </c>
      <c r="O1361" s="272" t="s">
        <v>4670</v>
      </c>
      <c r="P1361" s="274">
        <v>201601</v>
      </c>
      <c r="Q1361" s="272" t="s">
        <v>4203</v>
      </c>
      <c r="R1361" s="276">
        <v>3109.95</v>
      </c>
      <c r="S1361" s="280" t="s">
        <v>4702</v>
      </c>
      <c r="T1361" s="280" t="s">
        <v>4699</v>
      </c>
      <c r="V1361" s="244"/>
      <c r="AC1361" s="244"/>
    </row>
    <row r="1362" spans="1:29" ht="15" x14ac:dyDescent="0.25">
      <c r="A1362" s="250"/>
      <c r="B1362" s="250"/>
      <c r="C1362" s="250"/>
      <c r="D1362" s="250"/>
      <c r="E1362" s="250"/>
      <c r="F1362" s="250"/>
      <c r="H1362" s="244"/>
      <c r="J1362" s="272" t="s">
        <v>4158</v>
      </c>
      <c r="K1362" s="272" t="s">
        <v>4676</v>
      </c>
      <c r="L1362" s="250" t="s">
        <v>4219</v>
      </c>
      <c r="M1362" s="272" t="s">
        <v>4143</v>
      </c>
      <c r="N1362" s="272" t="s">
        <v>4403</v>
      </c>
      <c r="O1362" s="272" t="s">
        <v>4670</v>
      </c>
      <c r="P1362" s="274">
        <v>201601</v>
      </c>
      <c r="Q1362" s="272" t="s">
        <v>4203</v>
      </c>
      <c r="R1362" s="276">
        <v>6391.44</v>
      </c>
      <c r="S1362" s="280" t="s">
        <v>4702</v>
      </c>
      <c r="T1362" s="280" t="s">
        <v>4699</v>
      </c>
      <c r="V1362" s="244"/>
      <c r="AC1362" s="244"/>
    </row>
    <row r="1363" spans="1:29" ht="15" x14ac:dyDescent="0.25">
      <c r="A1363" s="250"/>
      <c r="B1363" s="250"/>
      <c r="C1363" s="250"/>
      <c r="D1363" s="250"/>
      <c r="E1363" s="250"/>
      <c r="F1363" s="250"/>
      <c r="H1363" s="244"/>
      <c r="J1363" s="272" t="s">
        <v>4158</v>
      </c>
      <c r="K1363" s="272" t="s">
        <v>4676</v>
      </c>
      <c r="L1363" s="250" t="s">
        <v>4219</v>
      </c>
      <c r="M1363" s="272" t="s">
        <v>4143</v>
      </c>
      <c r="N1363" s="272" t="s">
        <v>4404</v>
      </c>
      <c r="O1363" s="272" t="s">
        <v>4670</v>
      </c>
      <c r="P1363" s="274">
        <v>201601</v>
      </c>
      <c r="Q1363" s="272" t="s">
        <v>4203</v>
      </c>
      <c r="R1363" s="276">
        <v>-0.2</v>
      </c>
      <c r="S1363" s="280" t="s">
        <v>4702</v>
      </c>
      <c r="T1363" s="280" t="s">
        <v>4699</v>
      </c>
      <c r="V1363" s="244"/>
      <c r="AC1363" s="244"/>
    </row>
    <row r="1364" spans="1:29" ht="15" x14ac:dyDescent="0.25">
      <c r="A1364" s="250"/>
      <c r="B1364" s="250"/>
      <c r="C1364" s="250"/>
      <c r="D1364" s="250"/>
      <c r="E1364" s="250"/>
      <c r="F1364" s="250"/>
      <c r="H1364" s="244"/>
      <c r="J1364" s="272" t="s">
        <v>4158</v>
      </c>
      <c r="K1364" s="272" t="s">
        <v>4676</v>
      </c>
      <c r="L1364" s="250" t="s">
        <v>4219</v>
      </c>
      <c r="M1364" s="272" t="s">
        <v>4143</v>
      </c>
      <c r="N1364" s="272" t="s">
        <v>4405</v>
      </c>
      <c r="O1364" s="272" t="s">
        <v>4670</v>
      </c>
      <c r="P1364" s="274">
        <v>201601</v>
      </c>
      <c r="Q1364" s="272" t="s">
        <v>4203</v>
      </c>
      <c r="R1364" s="276">
        <v>98968.5</v>
      </c>
      <c r="S1364" s="280" t="s">
        <v>4702</v>
      </c>
      <c r="T1364" s="280" t="s">
        <v>4699</v>
      </c>
      <c r="V1364" s="244"/>
      <c r="AC1364" s="244"/>
    </row>
    <row r="1365" spans="1:29" ht="15" x14ac:dyDescent="0.25">
      <c r="A1365" s="250"/>
      <c r="B1365" s="250"/>
      <c r="C1365" s="250"/>
      <c r="D1365" s="250"/>
      <c r="E1365" s="250"/>
      <c r="F1365" s="250"/>
      <c r="H1365" s="244"/>
      <c r="J1365" s="272" t="s">
        <v>4158</v>
      </c>
      <c r="K1365" s="272" t="s">
        <v>4676</v>
      </c>
      <c r="L1365" s="250" t="s">
        <v>4219</v>
      </c>
      <c r="M1365" s="272" t="s">
        <v>4143</v>
      </c>
      <c r="N1365" s="272" t="s">
        <v>4406</v>
      </c>
      <c r="O1365" s="272" t="s">
        <v>4670</v>
      </c>
      <c r="P1365" s="274">
        <v>201601</v>
      </c>
      <c r="Q1365" s="272" t="s">
        <v>4203</v>
      </c>
      <c r="R1365" s="276">
        <v>1221</v>
      </c>
      <c r="S1365" s="280" t="s">
        <v>4702</v>
      </c>
      <c r="T1365" s="280" t="s">
        <v>4699</v>
      </c>
      <c r="V1365" s="244"/>
      <c r="AC1365" s="244"/>
    </row>
    <row r="1366" spans="1:29" ht="15" x14ac:dyDescent="0.25">
      <c r="A1366" s="250"/>
      <c r="B1366" s="250"/>
      <c r="C1366" s="250"/>
      <c r="D1366" s="250"/>
      <c r="E1366" s="250"/>
      <c r="F1366" s="250"/>
      <c r="H1366" s="244"/>
      <c r="J1366" s="272" t="s">
        <v>4158</v>
      </c>
      <c r="K1366" s="272" t="s">
        <v>4676</v>
      </c>
      <c r="L1366" s="250" t="s">
        <v>4219</v>
      </c>
      <c r="M1366" s="272" t="s">
        <v>4146</v>
      </c>
      <c r="N1366" s="272" t="s">
        <v>4408</v>
      </c>
      <c r="O1366" s="272" t="s">
        <v>4670</v>
      </c>
      <c r="P1366" s="274">
        <v>201601</v>
      </c>
      <c r="Q1366" s="272" t="s">
        <v>4203</v>
      </c>
      <c r="R1366" s="276">
        <v>4005</v>
      </c>
      <c r="S1366" s="280" t="s">
        <v>4702</v>
      </c>
      <c r="T1366" s="280" t="s">
        <v>4699</v>
      </c>
      <c r="V1366" s="244"/>
      <c r="AC1366" s="244"/>
    </row>
    <row r="1367" spans="1:29" ht="15" x14ac:dyDescent="0.25">
      <c r="A1367" s="250"/>
      <c r="B1367" s="250"/>
      <c r="C1367" s="250"/>
      <c r="D1367" s="250"/>
      <c r="E1367" s="250"/>
      <c r="F1367" s="250"/>
      <c r="H1367" s="244"/>
      <c r="J1367" s="272" t="s">
        <v>4158</v>
      </c>
      <c r="K1367" s="272" t="s">
        <v>4676</v>
      </c>
      <c r="L1367" s="250" t="s">
        <v>4219</v>
      </c>
      <c r="M1367" s="272" t="s">
        <v>4146</v>
      </c>
      <c r="N1367" s="272" t="s">
        <v>4414</v>
      </c>
      <c r="O1367" s="272" t="s">
        <v>4670</v>
      </c>
      <c r="P1367" s="274">
        <v>201601</v>
      </c>
      <c r="Q1367" s="272" t="s">
        <v>4203</v>
      </c>
      <c r="R1367" s="276">
        <v>1259</v>
      </c>
      <c r="S1367" s="280" t="s">
        <v>4702</v>
      </c>
      <c r="T1367" s="280" t="s">
        <v>4699</v>
      </c>
      <c r="V1367" s="244"/>
      <c r="AC1367" s="244"/>
    </row>
    <row r="1368" spans="1:29" ht="15" x14ac:dyDescent="0.25">
      <c r="A1368" s="250"/>
      <c r="B1368" s="250"/>
      <c r="C1368" s="250"/>
      <c r="D1368" s="250"/>
      <c r="E1368" s="250"/>
      <c r="F1368" s="250"/>
      <c r="H1368" s="244"/>
      <c r="J1368" s="272" t="s">
        <v>4158</v>
      </c>
      <c r="K1368" s="272" t="s">
        <v>4676</v>
      </c>
      <c r="L1368" s="250" t="s">
        <v>4219</v>
      </c>
      <c r="M1368" s="272" t="s">
        <v>4147</v>
      </c>
      <c r="N1368" s="272" t="s">
        <v>4541</v>
      </c>
      <c r="O1368" s="272" t="s">
        <v>4670</v>
      </c>
      <c r="P1368" s="274">
        <v>201601</v>
      </c>
      <c r="Q1368" s="272" t="s">
        <v>4203</v>
      </c>
      <c r="R1368" s="276">
        <v>11561</v>
      </c>
      <c r="S1368" s="280" t="s">
        <v>4702</v>
      </c>
      <c r="T1368" s="280" t="s">
        <v>4699</v>
      </c>
      <c r="V1368" s="244"/>
      <c r="AC1368" s="244"/>
    </row>
    <row r="1369" spans="1:29" ht="15" x14ac:dyDescent="0.25">
      <c r="A1369" s="250"/>
      <c r="B1369" s="250"/>
      <c r="C1369" s="250"/>
      <c r="D1369" s="250"/>
      <c r="E1369" s="250"/>
      <c r="F1369" s="250"/>
      <c r="H1369" s="244"/>
      <c r="J1369" s="272" t="s">
        <v>4158</v>
      </c>
      <c r="K1369" s="272" t="s">
        <v>4676</v>
      </c>
      <c r="L1369" s="250" t="s">
        <v>4219</v>
      </c>
      <c r="M1369" s="272" t="s">
        <v>4147</v>
      </c>
      <c r="N1369" s="272" t="s">
        <v>4542</v>
      </c>
      <c r="O1369" s="272" t="s">
        <v>4670</v>
      </c>
      <c r="P1369" s="274">
        <v>201601</v>
      </c>
      <c r="Q1369" s="272" t="s">
        <v>4203</v>
      </c>
      <c r="R1369" s="276">
        <v>4082</v>
      </c>
      <c r="S1369" s="280" t="s">
        <v>4702</v>
      </c>
      <c r="T1369" s="280" t="s">
        <v>4699</v>
      </c>
      <c r="V1369" s="244"/>
      <c r="AC1369" s="244"/>
    </row>
    <row r="1370" spans="1:29" ht="15" x14ac:dyDescent="0.25">
      <c r="A1370" s="250"/>
      <c r="B1370" s="250"/>
      <c r="C1370" s="250"/>
      <c r="D1370" s="250"/>
      <c r="E1370" s="250"/>
      <c r="F1370" s="250"/>
      <c r="H1370" s="244"/>
      <c r="J1370" s="272" t="s">
        <v>4158</v>
      </c>
      <c r="K1370" s="272" t="s">
        <v>4676</v>
      </c>
      <c r="L1370" s="250" t="s">
        <v>4219</v>
      </c>
      <c r="M1370" s="272" t="s">
        <v>4147</v>
      </c>
      <c r="N1370" s="272" t="s">
        <v>4543</v>
      </c>
      <c r="O1370" s="272" t="s">
        <v>4670</v>
      </c>
      <c r="P1370" s="274">
        <v>201601</v>
      </c>
      <c r="Q1370" s="272" t="s">
        <v>4203</v>
      </c>
      <c r="R1370" s="276">
        <v>2710</v>
      </c>
      <c r="S1370" s="280" t="s">
        <v>4702</v>
      </c>
      <c r="T1370" s="280" t="s">
        <v>4699</v>
      </c>
      <c r="V1370" s="244"/>
      <c r="AC1370" s="244"/>
    </row>
    <row r="1371" spans="1:29" ht="15" x14ac:dyDescent="0.25">
      <c r="A1371" s="250"/>
      <c r="B1371" s="250"/>
      <c r="C1371" s="250"/>
      <c r="D1371" s="250"/>
      <c r="E1371" s="250"/>
      <c r="F1371" s="250"/>
      <c r="H1371" s="244"/>
      <c r="J1371" s="272" t="s">
        <v>4158</v>
      </c>
      <c r="K1371" s="272" t="s">
        <v>4676</v>
      </c>
      <c r="L1371" s="250" t="s">
        <v>4219</v>
      </c>
      <c r="M1371" s="272" t="s">
        <v>4147</v>
      </c>
      <c r="N1371" s="272" t="s">
        <v>4548</v>
      </c>
      <c r="O1371" s="272" t="s">
        <v>4670</v>
      </c>
      <c r="P1371" s="274">
        <v>201601</v>
      </c>
      <c r="Q1371" s="272" t="s">
        <v>4203</v>
      </c>
      <c r="R1371" s="276">
        <v>4042</v>
      </c>
      <c r="S1371" s="280" t="s">
        <v>4702</v>
      </c>
      <c r="T1371" s="280" t="s">
        <v>4699</v>
      </c>
      <c r="V1371" s="244"/>
      <c r="AC1371" s="244"/>
    </row>
    <row r="1372" spans="1:29" ht="15" x14ac:dyDescent="0.25">
      <c r="A1372" s="250"/>
      <c r="B1372" s="250"/>
      <c r="C1372" s="250"/>
      <c r="D1372" s="250"/>
      <c r="E1372" s="250"/>
      <c r="F1372" s="250"/>
      <c r="H1372" s="244"/>
      <c r="J1372" s="272" t="s">
        <v>4158</v>
      </c>
      <c r="K1372" s="272" t="s">
        <v>4676</v>
      </c>
      <c r="L1372" s="250" t="s">
        <v>4219</v>
      </c>
      <c r="M1372" s="272" t="s">
        <v>4140</v>
      </c>
      <c r="N1372" s="272" t="s">
        <v>4338</v>
      </c>
      <c r="O1372" s="272" t="s">
        <v>4670</v>
      </c>
      <c r="P1372" s="274">
        <v>201602</v>
      </c>
      <c r="Q1372" s="272" t="s">
        <v>4203</v>
      </c>
      <c r="R1372" s="276">
        <v>65730.600000000006</v>
      </c>
      <c r="S1372" s="280" t="s">
        <v>4702</v>
      </c>
      <c r="T1372" s="280" t="s">
        <v>4699</v>
      </c>
      <c r="V1372" s="244"/>
      <c r="AC1372" s="244"/>
    </row>
    <row r="1373" spans="1:29" ht="15" x14ac:dyDescent="0.25">
      <c r="A1373" s="250"/>
      <c r="B1373" s="250"/>
      <c r="C1373" s="250"/>
      <c r="D1373" s="250"/>
      <c r="E1373" s="250"/>
      <c r="F1373" s="250"/>
      <c r="H1373" s="244"/>
      <c r="J1373" s="272" t="s">
        <v>4158</v>
      </c>
      <c r="K1373" s="272" t="s">
        <v>4676</v>
      </c>
      <c r="L1373" s="250" t="s">
        <v>4219</v>
      </c>
      <c r="M1373" s="272" t="s">
        <v>4141</v>
      </c>
      <c r="N1373" s="272" t="s">
        <v>4347</v>
      </c>
      <c r="O1373" s="272" t="s">
        <v>4670</v>
      </c>
      <c r="P1373" s="274">
        <v>201602</v>
      </c>
      <c r="Q1373" s="272" t="s">
        <v>4203</v>
      </c>
      <c r="R1373" s="276">
        <v>0.12</v>
      </c>
      <c r="S1373" s="280" t="s">
        <v>4702</v>
      </c>
      <c r="T1373" s="280" t="s">
        <v>4699</v>
      </c>
      <c r="V1373" s="244"/>
      <c r="AC1373" s="244"/>
    </row>
    <row r="1374" spans="1:29" ht="15" x14ac:dyDescent="0.25">
      <c r="A1374" s="250"/>
      <c r="B1374" s="250"/>
      <c r="C1374" s="250"/>
      <c r="D1374" s="250"/>
      <c r="E1374" s="250"/>
      <c r="F1374" s="250"/>
      <c r="H1374" s="244"/>
      <c r="J1374" s="272" t="s">
        <v>4158</v>
      </c>
      <c r="K1374" s="272" t="s">
        <v>4676</v>
      </c>
      <c r="L1374" s="250" t="s">
        <v>4219</v>
      </c>
      <c r="M1374" s="272" t="s">
        <v>4143</v>
      </c>
      <c r="N1374" s="272" t="s">
        <v>4382</v>
      </c>
      <c r="O1374" s="272" t="s">
        <v>4670</v>
      </c>
      <c r="P1374" s="274">
        <v>201602</v>
      </c>
      <c r="Q1374" s="272" t="s">
        <v>4203</v>
      </c>
      <c r="R1374" s="276">
        <v>-0.35</v>
      </c>
      <c r="S1374" s="280" t="s">
        <v>4702</v>
      </c>
      <c r="T1374" s="280" t="s">
        <v>4699</v>
      </c>
      <c r="V1374" s="244"/>
      <c r="AC1374" s="244"/>
    </row>
    <row r="1375" spans="1:29" ht="15" x14ac:dyDescent="0.25">
      <c r="A1375" s="250"/>
      <c r="B1375" s="250"/>
      <c r="C1375" s="250"/>
      <c r="D1375" s="250"/>
      <c r="E1375" s="250"/>
      <c r="F1375" s="250"/>
      <c r="H1375" s="244"/>
      <c r="J1375" s="272" t="s">
        <v>4158</v>
      </c>
      <c r="K1375" s="272" t="s">
        <v>4676</v>
      </c>
      <c r="L1375" s="250" t="s">
        <v>4219</v>
      </c>
      <c r="M1375" s="272" t="s">
        <v>4143</v>
      </c>
      <c r="N1375" s="272" t="s">
        <v>4387</v>
      </c>
      <c r="O1375" s="272" t="s">
        <v>4670</v>
      </c>
      <c r="P1375" s="274">
        <v>201602</v>
      </c>
      <c r="Q1375" s="272" t="s">
        <v>4203</v>
      </c>
      <c r="R1375" s="276">
        <v>-0.08</v>
      </c>
      <c r="S1375" s="280" t="s">
        <v>4702</v>
      </c>
      <c r="T1375" s="280" t="s">
        <v>4699</v>
      </c>
      <c r="V1375" s="244"/>
      <c r="AC1375" s="244"/>
    </row>
    <row r="1376" spans="1:29" ht="15" x14ac:dyDescent="0.25">
      <c r="A1376" s="250"/>
      <c r="B1376" s="250"/>
      <c r="C1376" s="250"/>
      <c r="D1376" s="250"/>
      <c r="E1376" s="250"/>
      <c r="F1376" s="250"/>
      <c r="H1376" s="244"/>
      <c r="J1376" s="272" t="s">
        <v>4158</v>
      </c>
      <c r="K1376" s="272" t="s">
        <v>4676</v>
      </c>
      <c r="L1376" s="250" t="s">
        <v>4219</v>
      </c>
      <c r="M1376" s="272" t="s">
        <v>4143</v>
      </c>
      <c r="N1376" s="272" t="s">
        <v>4388</v>
      </c>
      <c r="O1376" s="272" t="s">
        <v>4670</v>
      </c>
      <c r="P1376" s="274">
        <v>201602</v>
      </c>
      <c r="Q1376" s="272" t="s">
        <v>4203</v>
      </c>
      <c r="R1376" s="276">
        <v>15748.19</v>
      </c>
      <c r="S1376" s="280" t="s">
        <v>4702</v>
      </c>
      <c r="T1376" s="280" t="s">
        <v>4699</v>
      </c>
      <c r="V1376" s="244"/>
      <c r="AC1376" s="244"/>
    </row>
    <row r="1377" spans="1:29" ht="15" x14ac:dyDescent="0.25">
      <c r="A1377" s="250"/>
      <c r="B1377" s="250"/>
      <c r="C1377" s="250"/>
      <c r="D1377" s="250"/>
      <c r="E1377" s="250"/>
      <c r="F1377" s="250"/>
      <c r="H1377" s="244"/>
      <c r="J1377" s="272" t="s">
        <v>4158</v>
      </c>
      <c r="K1377" s="272" t="s">
        <v>4676</v>
      </c>
      <c r="L1377" s="250" t="s">
        <v>4219</v>
      </c>
      <c r="M1377" s="272" t="s">
        <v>4143</v>
      </c>
      <c r="N1377" s="272" t="s">
        <v>4389</v>
      </c>
      <c r="O1377" s="272" t="s">
        <v>4670</v>
      </c>
      <c r="P1377" s="274">
        <v>201602</v>
      </c>
      <c r="Q1377" s="272" t="s">
        <v>4203</v>
      </c>
      <c r="R1377" s="276">
        <v>15748.19</v>
      </c>
      <c r="S1377" s="280" t="s">
        <v>4702</v>
      </c>
      <c r="T1377" s="280" t="s">
        <v>4699</v>
      </c>
      <c r="V1377" s="244"/>
      <c r="AC1377" s="244"/>
    </row>
    <row r="1378" spans="1:29" ht="15" x14ac:dyDescent="0.25">
      <c r="A1378" s="250"/>
      <c r="B1378" s="250"/>
      <c r="C1378" s="250"/>
      <c r="D1378" s="250"/>
      <c r="E1378" s="250"/>
      <c r="F1378" s="250"/>
      <c r="H1378" s="244"/>
      <c r="J1378" s="272" t="s">
        <v>4158</v>
      </c>
      <c r="K1378" s="272" t="s">
        <v>4676</v>
      </c>
      <c r="L1378" s="250" t="s">
        <v>4219</v>
      </c>
      <c r="M1378" s="272" t="s">
        <v>4143</v>
      </c>
      <c r="N1378" s="272" t="s">
        <v>4390</v>
      </c>
      <c r="O1378" s="272" t="s">
        <v>4670</v>
      </c>
      <c r="P1378" s="274">
        <v>201602</v>
      </c>
      <c r="Q1378" s="272" t="s">
        <v>4203</v>
      </c>
      <c r="R1378" s="276">
        <v>13170.55</v>
      </c>
      <c r="S1378" s="280" t="s">
        <v>4702</v>
      </c>
      <c r="T1378" s="280" t="s">
        <v>4699</v>
      </c>
      <c r="V1378" s="244"/>
      <c r="AC1378" s="244"/>
    </row>
    <row r="1379" spans="1:29" ht="15" x14ac:dyDescent="0.25">
      <c r="A1379" s="250"/>
      <c r="B1379" s="250"/>
      <c r="C1379" s="250"/>
      <c r="D1379" s="250"/>
      <c r="E1379" s="250"/>
      <c r="F1379" s="250"/>
      <c r="H1379" s="244"/>
      <c r="J1379" s="272" t="s">
        <v>4158</v>
      </c>
      <c r="K1379" s="272" t="s">
        <v>4676</v>
      </c>
      <c r="L1379" s="250" t="s">
        <v>4219</v>
      </c>
      <c r="M1379" s="272" t="s">
        <v>4143</v>
      </c>
      <c r="N1379" s="272" t="s">
        <v>4401</v>
      </c>
      <c r="O1379" s="272" t="s">
        <v>4670</v>
      </c>
      <c r="P1379" s="274">
        <v>201602</v>
      </c>
      <c r="Q1379" s="272" t="s">
        <v>4203</v>
      </c>
      <c r="R1379" s="276">
        <v>1051</v>
      </c>
      <c r="S1379" s="280" t="s">
        <v>4702</v>
      </c>
      <c r="T1379" s="280" t="s">
        <v>4699</v>
      </c>
      <c r="V1379" s="244"/>
      <c r="AC1379" s="244"/>
    </row>
    <row r="1380" spans="1:29" ht="15" x14ac:dyDescent="0.25">
      <c r="A1380" s="250"/>
      <c r="B1380" s="250"/>
      <c r="C1380" s="250"/>
      <c r="D1380" s="250"/>
      <c r="E1380" s="250"/>
      <c r="F1380" s="250"/>
      <c r="H1380" s="244"/>
      <c r="J1380" s="272" t="s">
        <v>4158</v>
      </c>
      <c r="K1380" s="272" t="s">
        <v>4676</v>
      </c>
      <c r="L1380" s="250" t="s">
        <v>4219</v>
      </c>
      <c r="M1380" s="272" t="s">
        <v>4143</v>
      </c>
      <c r="N1380" s="272" t="s">
        <v>4402</v>
      </c>
      <c r="O1380" s="272" t="s">
        <v>4670</v>
      </c>
      <c r="P1380" s="274">
        <v>201602</v>
      </c>
      <c r="Q1380" s="272" t="s">
        <v>4203</v>
      </c>
      <c r="R1380" s="276">
        <v>-163.98</v>
      </c>
      <c r="S1380" s="280" t="s">
        <v>4702</v>
      </c>
      <c r="T1380" s="280" t="s">
        <v>4699</v>
      </c>
      <c r="V1380" s="244"/>
      <c r="AC1380" s="244"/>
    </row>
    <row r="1381" spans="1:29" ht="15" x14ac:dyDescent="0.25">
      <c r="A1381" s="250"/>
      <c r="B1381" s="250"/>
      <c r="C1381" s="250"/>
      <c r="D1381" s="250"/>
      <c r="E1381" s="250"/>
      <c r="F1381" s="250"/>
      <c r="H1381" s="244"/>
      <c r="J1381" s="272" t="s">
        <v>4158</v>
      </c>
      <c r="K1381" s="272" t="s">
        <v>4676</v>
      </c>
      <c r="L1381" s="250" t="s">
        <v>4219</v>
      </c>
      <c r="M1381" s="272" t="s">
        <v>4143</v>
      </c>
      <c r="N1381" s="272" t="s">
        <v>4403</v>
      </c>
      <c r="O1381" s="272" t="s">
        <v>4670</v>
      </c>
      <c r="P1381" s="274">
        <v>201602</v>
      </c>
      <c r="Q1381" s="272" t="s">
        <v>4203</v>
      </c>
      <c r="R1381" s="276">
        <v>0.04</v>
      </c>
      <c r="S1381" s="280" t="s">
        <v>4702</v>
      </c>
      <c r="T1381" s="280" t="s">
        <v>4699</v>
      </c>
      <c r="V1381" s="244"/>
      <c r="AC1381" s="244"/>
    </row>
    <row r="1382" spans="1:29" ht="15" x14ac:dyDescent="0.25">
      <c r="A1382" s="250"/>
      <c r="B1382" s="250"/>
      <c r="C1382" s="250"/>
      <c r="D1382" s="250"/>
      <c r="E1382" s="250"/>
      <c r="F1382" s="250"/>
      <c r="H1382" s="244"/>
      <c r="J1382" s="272" t="s">
        <v>4158</v>
      </c>
      <c r="K1382" s="272" t="s">
        <v>4676</v>
      </c>
      <c r="L1382" s="250" t="s">
        <v>4219</v>
      </c>
      <c r="M1382" s="272" t="s">
        <v>4143</v>
      </c>
      <c r="N1382" s="272" t="s">
        <v>4405</v>
      </c>
      <c r="O1382" s="272" t="s">
        <v>4670</v>
      </c>
      <c r="P1382" s="274">
        <v>201602</v>
      </c>
      <c r="Q1382" s="272" t="s">
        <v>4203</v>
      </c>
      <c r="R1382" s="276">
        <v>158130</v>
      </c>
      <c r="S1382" s="280" t="s">
        <v>4702</v>
      </c>
      <c r="T1382" s="280" t="s">
        <v>4699</v>
      </c>
      <c r="V1382" s="244"/>
      <c r="AC1382" s="244"/>
    </row>
    <row r="1383" spans="1:29" ht="15" x14ac:dyDescent="0.25">
      <c r="A1383" s="250"/>
      <c r="B1383" s="250"/>
      <c r="C1383" s="250"/>
      <c r="D1383" s="250"/>
      <c r="E1383" s="250"/>
      <c r="F1383" s="250"/>
      <c r="H1383" s="244"/>
      <c r="J1383" s="272" t="s">
        <v>4158</v>
      </c>
      <c r="K1383" s="272" t="s">
        <v>4676</v>
      </c>
      <c r="L1383" s="250" t="s">
        <v>4219</v>
      </c>
      <c r="M1383" s="272" t="s">
        <v>4143</v>
      </c>
      <c r="N1383" s="272" t="s">
        <v>4406</v>
      </c>
      <c r="O1383" s="272" t="s">
        <v>4670</v>
      </c>
      <c r="P1383" s="274">
        <v>201602</v>
      </c>
      <c r="Q1383" s="272" t="s">
        <v>4203</v>
      </c>
      <c r="R1383" s="276">
        <v>-0.48</v>
      </c>
      <c r="S1383" s="280" t="s">
        <v>4702</v>
      </c>
      <c r="T1383" s="280" t="s">
        <v>4699</v>
      </c>
      <c r="V1383" s="244"/>
      <c r="AC1383" s="244"/>
    </row>
    <row r="1384" spans="1:29" ht="15" x14ac:dyDescent="0.25">
      <c r="A1384" s="250"/>
      <c r="B1384" s="250"/>
      <c r="C1384" s="250"/>
      <c r="D1384" s="250"/>
      <c r="E1384" s="250"/>
      <c r="F1384" s="250"/>
      <c r="H1384" s="244"/>
      <c r="J1384" s="272" t="s">
        <v>4158</v>
      </c>
      <c r="K1384" s="272" t="s">
        <v>4676</v>
      </c>
      <c r="L1384" s="250" t="s">
        <v>4219</v>
      </c>
      <c r="M1384" s="272" t="s">
        <v>4144</v>
      </c>
      <c r="N1384" s="272" t="s">
        <v>4407</v>
      </c>
      <c r="O1384" s="272" t="s">
        <v>4670</v>
      </c>
      <c r="P1384" s="274">
        <v>201602</v>
      </c>
      <c r="Q1384" s="272" t="s">
        <v>4203</v>
      </c>
      <c r="R1384" s="276">
        <v>896</v>
      </c>
      <c r="S1384" s="280" t="s">
        <v>4702</v>
      </c>
      <c r="T1384" s="280" t="s">
        <v>4699</v>
      </c>
      <c r="V1384" s="244"/>
      <c r="AC1384" s="244"/>
    </row>
    <row r="1385" spans="1:29" ht="15" x14ac:dyDescent="0.25">
      <c r="A1385" s="250"/>
      <c r="B1385" s="250"/>
      <c r="C1385" s="250"/>
      <c r="D1385" s="250"/>
      <c r="E1385" s="250"/>
      <c r="F1385" s="250"/>
      <c r="H1385" s="244"/>
      <c r="J1385" s="272" t="s">
        <v>4158</v>
      </c>
      <c r="K1385" s="272" t="s">
        <v>4676</v>
      </c>
      <c r="L1385" s="250" t="s">
        <v>4219</v>
      </c>
      <c r="M1385" s="272" t="s">
        <v>4146</v>
      </c>
      <c r="N1385" s="272" t="s">
        <v>4408</v>
      </c>
      <c r="O1385" s="272" t="s">
        <v>4670</v>
      </c>
      <c r="P1385" s="274">
        <v>201602</v>
      </c>
      <c r="Q1385" s="272" t="s">
        <v>4203</v>
      </c>
      <c r="R1385" s="276">
        <v>5968.32</v>
      </c>
      <c r="S1385" s="280" t="s">
        <v>4702</v>
      </c>
      <c r="T1385" s="280" t="s">
        <v>4699</v>
      </c>
      <c r="V1385" s="244"/>
      <c r="AC1385" s="244"/>
    </row>
    <row r="1386" spans="1:29" ht="15" x14ac:dyDescent="0.25">
      <c r="A1386" s="250"/>
      <c r="B1386" s="250"/>
      <c r="C1386" s="250"/>
      <c r="D1386" s="250"/>
      <c r="E1386" s="250"/>
      <c r="F1386" s="250"/>
      <c r="H1386" s="244"/>
      <c r="J1386" s="272" t="s">
        <v>4158</v>
      </c>
      <c r="K1386" s="272" t="s">
        <v>4676</v>
      </c>
      <c r="L1386" s="250" t="s">
        <v>4219</v>
      </c>
      <c r="M1386" s="272" t="s">
        <v>4146</v>
      </c>
      <c r="N1386" s="272" t="s">
        <v>4409</v>
      </c>
      <c r="O1386" s="272" t="s">
        <v>4670</v>
      </c>
      <c r="P1386" s="274">
        <v>201602</v>
      </c>
      <c r="Q1386" s="272" t="s">
        <v>4203</v>
      </c>
      <c r="R1386" s="276">
        <v>11746.65</v>
      </c>
      <c r="S1386" s="280" t="s">
        <v>4702</v>
      </c>
      <c r="T1386" s="280" t="s">
        <v>4699</v>
      </c>
      <c r="V1386" s="244"/>
      <c r="AC1386" s="244"/>
    </row>
    <row r="1387" spans="1:29" ht="15" x14ac:dyDescent="0.25">
      <c r="A1387" s="250"/>
      <c r="B1387" s="250"/>
      <c r="C1387" s="250"/>
      <c r="D1387" s="250"/>
      <c r="E1387" s="250"/>
      <c r="F1387" s="250"/>
      <c r="H1387" s="244"/>
      <c r="J1387" s="272" t="s">
        <v>4158</v>
      </c>
      <c r="K1387" s="272" t="s">
        <v>4676</v>
      </c>
      <c r="L1387" s="250" t="s">
        <v>4219</v>
      </c>
      <c r="M1387" s="272" t="s">
        <v>4146</v>
      </c>
      <c r="N1387" s="272" t="s">
        <v>4414</v>
      </c>
      <c r="O1387" s="272" t="s">
        <v>4670</v>
      </c>
      <c r="P1387" s="274">
        <v>201602</v>
      </c>
      <c r="Q1387" s="272" t="s">
        <v>4203</v>
      </c>
      <c r="R1387" s="276">
        <v>-0.32</v>
      </c>
      <c r="S1387" s="280" t="s">
        <v>4702</v>
      </c>
      <c r="T1387" s="280" t="s">
        <v>4699</v>
      </c>
      <c r="V1387" s="244"/>
      <c r="AC1387" s="244"/>
    </row>
    <row r="1388" spans="1:29" ht="15" x14ac:dyDescent="0.25">
      <c r="A1388" s="250"/>
      <c r="B1388" s="250"/>
      <c r="C1388" s="250"/>
      <c r="D1388" s="250"/>
      <c r="E1388" s="250"/>
      <c r="F1388" s="250"/>
      <c r="H1388" s="244"/>
      <c r="J1388" s="272" t="s">
        <v>4158</v>
      </c>
      <c r="K1388" s="272" t="s">
        <v>4676</v>
      </c>
      <c r="L1388" s="250" t="s">
        <v>4219</v>
      </c>
      <c r="M1388" s="272" t="s">
        <v>4146</v>
      </c>
      <c r="N1388" s="272" t="s">
        <v>4415</v>
      </c>
      <c r="O1388" s="272" t="s">
        <v>4670</v>
      </c>
      <c r="P1388" s="274">
        <v>201602</v>
      </c>
      <c r="Q1388" s="272" t="s">
        <v>4203</v>
      </c>
      <c r="R1388" s="276">
        <v>4556.8999999999996</v>
      </c>
      <c r="S1388" s="280" t="s">
        <v>4702</v>
      </c>
      <c r="T1388" s="280" t="s">
        <v>4699</v>
      </c>
      <c r="V1388" s="244"/>
      <c r="AC1388" s="244"/>
    </row>
    <row r="1389" spans="1:29" ht="15" x14ac:dyDescent="0.25">
      <c r="A1389" s="250"/>
      <c r="B1389" s="250"/>
      <c r="C1389" s="250"/>
      <c r="D1389" s="250"/>
      <c r="E1389" s="250"/>
      <c r="F1389" s="250"/>
      <c r="H1389" s="244"/>
      <c r="J1389" s="272" t="s">
        <v>4158</v>
      </c>
      <c r="K1389" s="272" t="s">
        <v>4676</v>
      </c>
      <c r="L1389" s="250" t="s">
        <v>4219</v>
      </c>
      <c r="M1389" s="272" t="s">
        <v>4146</v>
      </c>
      <c r="N1389" s="272" t="s">
        <v>4416</v>
      </c>
      <c r="O1389" s="272" t="s">
        <v>4670</v>
      </c>
      <c r="P1389" s="274">
        <v>201602</v>
      </c>
      <c r="Q1389" s="272" t="s">
        <v>4203</v>
      </c>
      <c r="R1389" s="276">
        <v>3083</v>
      </c>
      <c r="S1389" s="280" t="s">
        <v>4702</v>
      </c>
      <c r="T1389" s="280" t="s">
        <v>4699</v>
      </c>
      <c r="V1389" s="244"/>
      <c r="AC1389" s="244"/>
    </row>
    <row r="1390" spans="1:29" ht="15" x14ac:dyDescent="0.25">
      <c r="A1390" s="250"/>
      <c r="B1390" s="250"/>
      <c r="C1390" s="250"/>
      <c r="D1390" s="250"/>
      <c r="E1390" s="250"/>
      <c r="F1390" s="250"/>
      <c r="H1390" s="244"/>
      <c r="J1390" s="272" t="s">
        <v>4158</v>
      </c>
      <c r="K1390" s="272" t="s">
        <v>4676</v>
      </c>
      <c r="L1390" s="250" t="s">
        <v>4219</v>
      </c>
      <c r="M1390" s="272" t="s">
        <v>4146</v>
      </c>
      <c r="N1390" s="272" t="s">
        <v>4417</v>
      </c>
      <c r="O1390" s="272" t="s">
        <v>4670</v>
      </c>
      <c r="P1390" s="274">
        <v>201602</v>
      </c>
      <c r="Q1390" s="272" t="s">
        <v>4203</v>
      </c>
      <c r="R1390" s="276">
        <v>8513.2000000000007</v>
      </c>
      <c r="S1390" s="280" t="s">
        <v>4702</v>
      </c>
      <c r="T1390" s="280" t="s">
        <v>4699</v>
      </c>
      <c r="V1390" s="244"/>
      <c r="AC1390" s="244"/>
    </row>
    <row r="1391" spans="1:29" ht="15" x14ac:dyDescent="0.25">
      <c r="A1391" s="250"/>
      <c r="B1391" s="250"/>
      <c r="C1391" s="250"/>
      <c r="D1391" s="250"/>
      <c r="E1391" s="250"/>
      <c r="F1391" s="250"/>
      <c r="H1391" s="244"/>
      <c r="J1391" s="272" t="s">
        <v>4158</v>
      </c>
      <c r="K1391" s="272" t="s">
        <v>4676</v>
      </c>
      <c r="L1391" s="250" t="s">
        <v>4219</v>
      </c>
      <c r="M1391" s="272" t="s">
        <v>4146</v>
      </c>
      <c r="N1391" s="272" t="s">
        <v>4418</v>
      </c>
      <c r="O1391" s="272" t="s">
        <v>4670</v>
      </c>
      <c r="P1391" s="274">
        <v>201602</v>
      </c>
      <c r="Q1391" s="272" t="s">
        <v>4203</v>
      </c>
      <c r="R1391" s="276">
        <v>8937.7199999999993</v>
      </c>
      <c r="S1391" s="280" t="s">
        <v>4702</v>
      </c>
      <c r="T1391" s="280" t="s">
        <v>4699</v>
      </c>
      <c r="V1391" s="244"/>
      <c r="AC1391" s="244"/>
    </row>
    <row r="1392" spans="1:29" ht="15" x14ac:dyDescent="0.25">
      <c r="A1392" s="250"/>
      <c r="B1392" s="250"/>
      <c r="C1392" s="250"/>
      <c r="D1392" s="250"/>
      <c r="E1392" s="250"/>
      <c r="F1392" s="250"/>
      <c r="H1392" s="244"/>
      <c r="J1392" s="272" t="s">
        <v>4158</v>
      </c>
      <c r="K1392" s="272" t="s">
        <v>4676</v>
      </c>
      <c r="L1392" s="250" t="s">
        <v>4219</v>
      </c>
      <c r="M1392" s="272" t="s">
        <v>4146</v>
      </c>
      <c r="N1392" s="272" t="s">
        <v>4419</v>
      </c>
      <c r="O1392" s="272" t="s">
        <v>4670</v>
      </c>
      <c r="P1392" s="274">
        <v>201602</v>
      </c>
      <c r="Q1392" s="272" t="s">
        <v>4203</v>
      </c>
      <c r="R1392" s="276">
        <v>8513.2000000000007</v>
      </c>
      <c r="S1392" s="280" t="s">
        <v>4702</v>
      </c>
      <c r="T1392" s="280" t="s">
        <v>4699</v>
      </c>
      <c r="V1392" s="244"/>
      <c r="AC1392" s="244"/>
    </row>
    <row r="1393" spans="1:29" ht="15" x14ac:dyDescent="0.25">
      <c r="A1393" s="250"/>
      <c r="B1393" s="250"/>
      <c r="C1393" s="250"/>
      <c r="D1393" s="250"/>
      <c r="E1393" s="250"/>
      <c r="F1393" s="250"/>
      <c r="H1393" s="244"/>
      <c r="J1393" s="272" t="s">
        <v>4158</v>
      </c>
      <c r="K1393" s="272" t="s">
        <v>4676</v>
      </c>
      <c r="L1393" s="250" t="s">
        <v>4219</v>
      </c>
      <c r="M1393" s="272" t="s">
        <v>4146</v>
      </c>
      <c r="N1393" s="272" t="s">
        <v>4420</v>
      </c>
      <c r="O1393" s="272" t="s">
        <v>4670</v>
      </c>
      <c r="P1393" s="274">
        <v>201602</v>
      </c>
      <c r="Q1393" s="272" t="s">
        <v>4203</v>
      </c>
      <c r="R1393" s="276">
        <v>7678</v>
      </c>
      <c r="S1393" s="280" t="s">
        <v>4702</v>
      </c>
      <c r="T1393" s="280" t="s">
        <v>4699</v>
      </c>
      <c r="V1393" s="244"/>
      <c r="AC1393" s="244"/>
    </row>
    <row r="1394" spans="1:29" ht="15" x14ac:dyDescent="0.25">
      <c r="A1394" s="250"/>
      <c r="B1394" s="250"/>
      <c r="C1394" s="250"/>
      <c r="D1394" s="250"/>
      <c r="E1394" s="250"/>
      <c r="F1394" s="250"/>
      <c r="H1394" s="244"/>
      <c r="J1394" s="272" t="s">
        <v>4158</v>
      </c>
      <c r="K1394" s="272" t="s">
        <v>4676</v>
      </c>
      <c r="L1394" s="250" t="s">
        <v>4219</v>
      </c>
      <c r="M1394" s="272" t="s">
        <v>4146</v>
      </c>
      <c r="N1394" s="272" t="s">
        <v>4421</v>
      </c>
      <c r="O1394" s="272" t="s">
        <v>4670</v>
      </c>
      <c r="P1394" s="274">
        <v>201602</v>
      </c>
      <c r="Q1394" s="272" t="s">
        <v>4203</v>
      </c>
      <c r="R1394" s="276">
        <v>120</v>
      </c>
      <c r="S1394" s="280" t="s">
        <v>4702</v>
      </c>
      <c r="T1394" s="280" t="s">
        <v>4699</v>
      </c>
      <c r="V1394" s="244"/>
      <c r="AC1394" s="244"/>
    </row>
    <row r="1395" spans="1:29" ht="15" x14ac:dyDescent="0.25">
      <c r="A1395" s="250"/>
      <c r="B1395" s="250"/>
      <c r="C1395" s="250"/>
      <c r="D1395" s="250"/>
      <c r="E1395" s="250"/>
      <c r="F1395" s="250"/>
      <c r="H1395" s="244"/>
      <c r="J1395" s="272" t="s">
        <v>4158</v>
      </c>
      <c r="K1395" s="272" t="s">
        <v>4676</v>
      </c>
      <c r="L1395" s="250" t="s">
        <v>4219</v>
      </c>
      <c r="M1395" s="272" t="s">
        <v>4146</v>
      </c>
      <c r="N1395" s="272" t="s">
        <v>4422</v>
      </c>
      <c r="O1395" s="272" t="s">
        <v>4670</v>
      </c>
      <c r="P1395" s="274">
        <v>201602</v>
      </c>
      <c r="Q1395" s="272" t="s">
        <v>4203</v>
      </c>
      <c r="R1395" s="276">
        <v>3900</v>
      </c>
      <c r="S1395" s="280" t="s">
        <v>4702</v>
      </c>
      <c r="T1395" s="280" t="s">
        <v>4699</v>
      </c>
      <c r="V1395" s="244"/>
      <c r="AC1395" s="244"/>
    </row>
    <row r="1396" spans="1:29" ht="15" x14ac:dyDescent="0.25">
      <c r="A1396" s="250"/>
      <c r="B1396" s="250"/>
      <c r="C1396" s="250"/>
      <c r="D1396" s="250"/>
      <c r="E1396" s="250"/>
      <c r="F1396" s="250"/>
      <c r="H1396" s="244"/>
      <c r="J1396" s="272" t="s">
        <v>4158</v>
      </c>
      <c r="K1396" s="272" t="s">
        <v>4676</v>
      </c>
      <c r="L1396" s="250" t="s">
        <v>4219</v>
      </c>
      <c r="M1396" s="272" t="s">
        <v>4146</v>
      </c>
      <c r="N1396" s="272" t="s">
        <v>4428</v>
      </c>
      <c r="O1396" s="272" t="s">
        <v>4670</v>
      </c>
      <c r="P1396" s="274">
        <v>201602</v>
      </c>
      <c r="Q1396" s="272" t="s">
        <v>4203</v>
      </c>
      <c r="R1396" s="276">
        <v>442</v>
      </c>
      <c r="S1396" s="280" t="s">
        <v>4702</v>
      </c>
      <c r="T1396" s="280" t="s">
        <v>4699</v>
      </c>
      <c r="V1396" s="244"/>
      <c r="AC1396" s="244"/>
    </row>
    <row r="1397" spans="1:29" ht="15" x14ac:dyDescent="0.25">
      <c r="A1397" s="250"/>
      <c r="B1397" s="250"/>
      <c r="C1397" s="250"/>
      <c r="D1397" s="250"/>
      <c r="E1397" s="250"/>
      <c r="F1397" s="250"/>
      <c r="H1397" s="244"/>
      <c r="J1397" s="272" t="s">
        <v>4158</v>
      </c>
      <c r="K1397" s="272" t="s">
        <v>4676</v>
      </c>
      <c r="L1397" s="250" t="s">
        <v>4219</v>
      </c>
      <c r="M1397" s="272" t="s">
        <v>4146</v>
      </c>
      <c r="N1397" s="272" t="s">
        <v>4429</v>
      </c>
      <c r="O1397" s="272" t="s">
        <v>4670</v>
      </c>
      <c r="P1397" s="274">
        <v>201602</v>
      </c>
      <c r="Q1397" s="272" t="s">
        <v>4203</v>
      </c>
      <c r="R1397" s="276">
        <v>451</v>
      </c>
      <c r="S1397" s="280" t="s">
        <v>4702</v>
      </c>
      <c r="T1397" s="280" t="s">
        <v>4699</v>
      </c>
      <c r="V1397" s="244"/>
      <c r="AC1397" s="244"/>
    </row>
    <row r="1398" spans="1:29" ht="15" x14ac:dyDescent="0.25">
      <c r="A1398" s="250"/>
      <c r="B1398" s="250"/>
      <c r="C1398" s="250"/>
      <c r="D1398" s="250"/>
      <c r="E1398" s="250"/>
      <c r="F1398" s="250"/>
      <c r="H1398" s="244"/>
      <c r="J1398" s="272" t="s">
        <v>4158</v>
      </c>
      <c r="K1398" s="272" t="s">
        <v>4676</v>
      </c>
      <c r="L1398" s="250" t="s">
        <v>4219</v>
      </c>
      <c r="M1398" s="272" t="s">
        <v>4146</v>
      </c>
      <c r="N1398" s="272" t="s">
        <v>4430</v>
      </c>
      <c r="O1398" s="272" t="s">
        <v>4670</v>
      </c>
      <c r="P1398" s="274">
        <v>201602</v>
      </c>
      <c r="Q1398" s="272" t="s">
        <v>4203</v>
      </c>
      <c r="R1398" s="276">
        <v>2244</v>
      </c>
      <c r="S1398" s="280" t="s">
        <v>4702</v>
      </c>
      <c r="T1398" s="280" t="s">
        <v>4699</v>
      </c>
      <c r="V1398" s="244"/>
      <c r="AC1398" s="244"/>
    </row>
    <row r="1399" spans="1:29" ht="15" x14ac:dyDescent="0.25">
      <c r="A1399" s="250"/>
      <c r="B1399" s="250"/>
      <c r="C1399" s="250"/>
      <c r="D1399" s="250"/>
      <c r="E1399" s="250"/>
      <c r="F1399" s="250"/>
      <c r="H1399" s="244"/>
      <c r="J1399" s="272" t="s">
        <v>4158</v>
      </c>
      <c r="K1399" s="272" t="s">
        <v>4676</v>
      </c>
      <c r="L1399" s="250" t="s">
        <v>4219</v>
      </c>
      <c r="M1399" s="272" t="s">
        <v>4147</v>
      </c>
      <c r="N1399" s="272" t="s">
        <v>4541</v>
      </c>
      <c r="O1399" s="272" t="s">
        <v>4670</v>
      </c>
      <c r="P1399" s="274">
        <v>201602</v>
      </c>
      <c r="Q1399" s="272" t="s">
        <v>4203</v>
      </c>
      <c r="R1399" s="276">
        <v>2075</v>
      </c>
      <c r="S1399" s="280" t="s">
        <v>4702</v>
      </c>
      <c r="T1399" s="280" t="s">
        <v>4699</v>
      </c>
      <c r="V1399" s="244"/>
      <c r="AC1399" s="244"/>
    </row>
    <row r="1400" spans="1:29" ht="15" x14ac:dyDescent="0.25">
      <c r="A1400" s="250"/>
      <c r="B1400" s="250"/>
      <c r="C1400" s="250"/>
      <c r="D1400" s="250"/>
      <c r="E1400" s="250"/>
      <c r="F1400" s="250"/>
      <c r="H1400" s="244"/>
      <c r="J1400" s="272" t="s">
        <v>4158</v>
      </c>
      <c r="K1400" s="272" t="s">
        <v>4676</v>
      </c>
      <c r="L1400" s="250" t="s">
        <v>4219</v>
      </c>
      <c r="M1400" s="272" t="s">
        <v>4147</v>
      </c>
      <c r="N1400" s="272" t="s">
        <v>4542</v>
      </c>
      <c r="O1400" s="272" t="s">
        <v>4670</v>
      </c>
      <c r="P1400" s="274">
        <v>201602</v>
      </c>
      <c r="Q1400" s="272" t="s">
        <v>4203</v>
      </c>
      <c r="R1400" s="276">
        <v>42.69</v>
      </c>
      <c r="S1400" s="280" t="s">
        <v>4702</v>
      </c>
      <c r="T1400" s="280" t="s">
        <v>4699</v>
      </c>
      <c r="V1400" s="244"/>
      <c r="AC1400" s="244"/>
    </row>
    <row r="1401" spans="1:29" ht="15" x14ac:dyDescent="0.25">
      <c r="A1401" s="250"/>
      <c r="B1401" s="250"/>
      <c r="C1401" s="250"/>
      <c r="D1401" s="250"/>
      <c r="E1401" s="250"/>
      <c r="F1401" s="250"/>
      <c r="H1401" s="244"/>
      <c r="J1401" s="272" t="s">
        <v>4158</v>
      </c>
      <c r="K1401" s="272" t="s">
        <v>4676</v>
      </c>
      <c r="L1401" s="250" t="s">
        <v>4219</v>
      </c>
      <c r="M1401" s="272" t="s">
        <v>4147</v>
      </c>
      <c r="N1401" s="272" t="s">
        <v>4543</v>
      </c>
      <c r="O1401" s="272" t="s">
        <v>4670</v>
      </c>
      <c r="P1401" s="274">
        <v>201602</v>
      </c>
      <c r="Q1401" s="272" t="s">
        <v>4203</v>
      </c>
      <c r="R1401" s="276">
        <v>4599.8500000000004</v>
      </c>
      <c r="S1401" s="280" t="s">
        <v>4702</v>
      </c>
      <c r="T1401" s="280" t="s">
        <v>4699</v>
      </c>
      <c r="V1401" s="244"/>
      <c r="AC1401" s="244"/>
    </row>
    <row r="1402" spans="1:29" ht="15" x14ac:dyDescent="0.25">
      <c r="A1402" s="250"/>
      <c r="B1402" s="250"/>
      <c r="C1402" s="250"/>
      <c r="D1402" s="250"/>
      <c r="E1402" s="250"/>
      <c r="F1402" s="250"/>
      <c r="H1402" s="244"/>
      <c r="J1402" s="272" t="s">
        <v>4158</v>
      </c>
      <c r="K1402" s="272" t="s">
        <v>4676</v>
      </c>
      <c r="L1402" s="250" t="s">
        <v>4219</v>
      </c>
      <c r="M1402" s="272" t="s">
        <v>4147</v>
      </c>
      <c r="N1402" s="272" t="s">
        <v>4547</v>
      </c>
      <c r="O1402" s="272" t="s">
        <v>4670</v>
      </c>
      <c r="P1402" s="274">
        <v>201602</v>
      </c>
      <c r="Q1402" s="272" t="s">
        <v>4203</v>
      </c>
      <c r="R1402" s="276">
        <v>1332</v>
      </c>
      <c r="S1402" s="280" t="s">
        <v>4702</v>
      </c>
      <c r="T1402" s="280" t="s">
        <v>4699</v>
      </c>
      <c r="V1402" s="244"/>
      <c r="AC1402" s="244"/>
    </row>
    <row r="1403" spans="1:29" ht="15" x14ac:dyDescent="0.25">
      <c r="A1403" s="250"/>
      <c r="B1403" s="250"/>
      <c r="C1403" s="250"/>
      <c r="D1403" s="250"/>
      <c r="E1403" s="250"/>
      <c r="F1403" s="250"/>
      <c r="H1403" s="244"/>
      <c r="J1403" s="272" t="s">
        <v>4158</v>
      </c>
      <c r="K1403" s="272" t="s">
        <v>4676</v>
      </c>
      <c r="L1403" s="250" t="s">
        <v>4219</v>
      </c>
      <c r="M1403" s="272" t="s">
        <v>4147</v>
      </c>
      <c r="N1403" s="272" t="s">
        <v>4548</v>
      </c>
      <c r="O1403" s="272" t="s">
        <v>4670</v>
      </c>
      <c r="P1403" s="274">
        <v>201602</v>
      </c>
      <c r="Q1403" s="272" t="s">
        <v>4203</v>
      </c>
      <c r="R1403" s="276">
        <v>11019.08</v>
      </c>
      <c r="S1403" s="280" t="s">
        <v>4702</v>
      </c>
      <c r="T1403" s="280" t="s">
        <v>4699</v>
      </c>
      <c r="V1403" s="244"/>
      <c r="AC1403" s="244"/>
    </row>
    <row r="1404" spans="1:29" ht="15" x14ac:dyDescent="0.25">
      <c r="A1404" s="250"/>
      <c r="B1404" s="250"/>
      <c r="C1404" s="250"/>
      <c r="D1404" s="250"/>
      <c r="E1404" s="250"/>
      <c r="F1404" s="250"/>
      <c r="H1404" s="244"/>
      <c r="J1404" s="272" t="s">
        <v>4158</v>
      </c>
      <c r="K1404" s="272" t="s">
        <v>4676</v>
      </c>
      <c r="L1404" s="250" t="s">
        <v>4219</v>
      </c>
      <c r="M1404" s="272" t="s">
        <v>4148</v>
      </c>
      <c r="N1404" s="272" t="s">
        <v>4580</v>
      </c>
      <c r="O1404" s="272" t="s">
        <v>4670</v>
      </c>
      <c r="P1404" s="274">
        <v>201602</v>
      </c>
      <c r="Q1404" s="272" t="s">
        <v>4203</v>
      </c>
      <c r="R1404" s="276">
        <v>6178.94</v>
      </c>
      <c r="S1404" s="280" t="s">
        <v>4702</v>
      </c>
      <c r="T1404" s="280" t="s">
        <v>4699</v>
      </c>
      <c r="V1404" s="244"/>
      <c r="AC1404" s="244"/>
    </row>
    <row r="1405" spans="1:29" ht="15" x14ac:dyDescent="0.25">
      <c r="A1405" s="250"/>
      <c r="B1405" s="250"/>
      <c r="C1405" s="250"/>
      <c r="D1405" s="250"/>
      <c r="E1405" s="250"/>
      <c r="F1405" s="250"/>
      <c r="H1405" s="244"/>
      <c r="J1405" s="272" t="s">
        <v>4158</v>
      </c>
      <c r="K1405" s="272" t="s">
        <v>4676</v>
      </c>
      <c r="L1405" s="250" t="s">
        <v>4219</v>
      </c>
      <c r="M1405" s="272" t="s">
        <v>4148</v>
      </c>
      <c r="N1405" s="272" t="s">
        <v>4581</v>
      </c>
      <c r="O1405" s="272" t="s">
        <v>4670</v>
      </c>
      <c r="P1405" s="274">
        <v>201602</v>
      </c>
      <c r="Q1405" s="272" t="s">
        <v>4203</v>
      </c>
      <c r="R1405" s="276">
        <v>13773</v>
      </c>
      <c r="S1405" s="280" t="s">
        <v>4702</v>
      </c>
      <c r="T1405" s="280" t="s">
        <v>4699</v>
      </c>
      <c r="V1405" s="244"/>
      <c r="AC1405" s="244"/>
    </row>
    <row r="1406" spans="1:29" ht="15" x14ac:dyDescent="0.25">
      <c r="A1406" s="250"/>
      <c r="B1406" s="250"/>
      <c r="C1406" s="250"/>
      <c r="D1406" s="250"/>
      <c r="E1406" s="250"/>
      <c r="F1406" s="250"/>
      <c r="H1406" s="244"/>
      <c r="J1406" s="272" t="s">
        <v>4158</v>
      </c>
      <c r="K1406" s="272" t="s">
        <v>4676</v>
      </c>
      <c r="L1406" s="250" t="s">
        <v>4219</v>
      </c>
      <c r="M1406" s="272" t="s">
        <v>4148</v>
      </c>
      <c r="N1406" s="272" t="s">
        <v>4583</v>
      </c>
      <c r="O1406" s="272" t="s">
        <v>4670</v>
      </c>
      <c r="P1406" s="274">
        <v>201602</v>
      </c>
      <c r="Q1406" s="272" t="s">
        <v>4203</v>
      </c>
      <c r="R1406" s="276">
        <v>14656.66</v>
      </c>
      <c r="S1406" s="280" t="s">
        <v>4702</v>
      </c>
      <c r="T1406" s="280" t="s">
        <v>4699</v>
      </c>
      <c r="V1406" s="244"/>
      <c r="AC1406" s="244"/>
    </row>
    <row r="1407" spans="1:29" ht="15" x14ac:dyDescent="0.25">
      <c r="A1407" s="250"/>
      <c r="B1407" s="250"/>
      <c r="C1407" s="250"/>
      <c r="D1407" s="250"/>
      <c r="E1407" s="250"/>
      <c r="F1407" s="250"/>
      <c r="H1407" s="244"/>
      <c r="J1407" s="272" t="s">
        <v>4158</v>
      </c>
      <c r="K1407" s="272" t="s">
        <v>4676</v>
      </c>
      <c r="L1407" s="250" t="s">
        <v>4219</v>
      </c>
      <c r="M1407" s="272" t="s">
        <v>4148</v>
      </c>
      <c r="N1407" s="272" t="s">
        <v>4587</v>
      </c>
      <c r="O1407" s="272" t="s">
        <v>4670</v>
      </c>
      <c r="P1407" s="274">
        <v>201602</v>
      </c>
      <c r="Q1407" s="272" t="s">
        <v>4203</v>
      </c>
      <c r="R1407" s="276">
        <v>643</v>
      </c>
      <c r="S1407" s="280" t="s">
        <v>4702</v>
      </c>
      <c r="T1407" s="280" t="s">
        <v>4699</v>
      </c>
      <c r="V1407" s="244"/>
      <c r="AC1407" s="244"/>
    </row>
    <row r="1408" spans="1:29" ht="15" x14ac:dyDescent="0.25">
      <c r="A1408" s="250"/>
      <c r="B1408" s="250"/>
      <c r="C1408" s="250"/>
      <c r="D1408" s="250"/>
      <c r="E1408" s="250"/>
      <c r="F1408" s="250"/>
      <c r="H1408" s="244"/>
      <c r="J1408" s="272" t="s">
        <v>4158</v>
      </c>
      <c r="K1408" s="272" t="s">
        <v>4676</v>
      </c>
      <c r="L1408" s="250" t="s">
        <v>4219</v>
      </c>
      <c r="M1408" s="272" t="s">
        <v>4148</v>
      </c>
      <c r="N1408" s="272" t="s">
        <v>4588</v>
      </c>
      <c r="O1408" s="272" t="s">
        <v>4670</v>
      </c>
      <c r="P1408" s="274">
        <v>201602</v>
      </c>
      <c r="Q1408" s="272" t="s">
        <v>4203</v>
      </c>
      <c r="R1408" s="276">
        <v>1036</v>
      </c>
      <c r="S1408" s="280" t="s">
        <v>4702</v>
      </c>
      <c r="T1408" s="280" t="s">
        <v>4699</v>
      </c>
      <c r="V1408" s="244"/>
      <c r="AC1408" s="244"/>
    </row>
    <row r="1409" spans="1:29" ht="15" x14ac:dyDescent="0.25">
      <c r="A1409" s="250"/>
      <c r="B1409" s="250"/>
      <c r="C1409" s="250"/>
      <c r="D1409" s="250"/>
      <c r="E1409" s="250"/>
      <c r="F1409" s="250"/>
      <c r="H1409" s="244"/>
      <c r="J1409" s="272" t="s">
        <v>4158</v>
      </c>
      <c r="K1409" s="272" t="s">
        <v>4676</v>
      </c>
      <c r="L1409" s="250" t="s">
        <v>4219</v>
      </c>
      <c r="M1409" s="272" t="s">
        <v>4140</v>
      </c>
      <c r="N1409" s="272" t="s">
        <v>4338</v>
      </c>
      <c r="O1409" s="272" t="s">
        <v>4670</v>
      </c>
      <c r="P1409" s="274">
        <v>201603</v>
      </c>
      <c r="Q1409" s="272" t="s">
        <v>4203</v>
      </c>
      <c r="R1409" s="276">
        <v>17209.8</v>
      </c>
      <c r="S1409" s="280" t="s">
        <v>4702</v>
      </c>
      <c r="T1409" s="280" t="s">
        <v>4699</v>
      </c>
      <c r="V1409" s="244"/>
      <c r="AC1409" s="244"/>
    </row>
    <row r="1410" spans="1:29" ht="15" x14ac:dyDescent="0.25">
      <c r="A1410" s="250"/>
      <c r="B1410" s="250"/>
      <c r="C1410" s="250"/>
      <c r="D1410" s="250"/>
      <c r="E1410" s="250"/>
      <c r="F1410" s="250"/>
      <c r="H1410" s="244"/>
      <c r="J1410" s="272" t="s">
        <v>4158</v>
      </c>
      <c r="K1410" s="272" t="s">
        <v>4676</v>
      </c>
      <c r="L1410" s="250" t="s">
        <v>4219</v>
      </c>
      <c r="M1410" s="272" t="s">
        <v>4143</v>
      </c>
      <c r="N1410" s="272" t="s">
        <v>4401</v>
      </c>
      <c r="O1410" s="272" t="s">
        <v>4670</v>
      </c>
      <c r="P1410" s="274">
        <v>201603</v>
      </c>
      <c r="Q1410" s="272" t="s">
        <v>4203</v>
      </c>
      <c r="R1410" s="276">
        <v>480.2</v>
      </c>
      <c r="S1410" s="280" t="s">
        <v>4702</v>
      </c>
      <c r="T1410" s="280" t="s">
        <v>4699</v>
      </c>
      <c r="V1410" s="244"/>
      <c r="AC1410" s="244"/>
    </row>
    <row r="1411" spans="1:29" ht="15" x14ac:dyDescent="0.25">
      <c r="A1411" s="250"/>
      <c r="B1411" s="250"/>
      <c r="C1411" s="250"/>
      <c r="D1411" s="250"/>
      <c r="E1411" s="250"/>
      <c r="F1411" s="250"/>
      <c r="H1411" s="244"/>
      <c r="J1411" s="272" t="s">
        <v>4158</v>
      </c>
      <c r="K1411" s="272" t="s">
        <v>4676</v>
      </c>
      <c r="L1411" s="250" t="s">
        <v>4219</v>
      </c>
      <c r="M1411" s="272" t="s">
        <v>4143</v>
      </c>
      <c r="N1411" s="272" t="s">
        <v>4402</v>
      </c>
      <c r="O1411" s="272" t="s">
        <v>4670</v>
      </c>
      <c r="P1411" s="274">
        <v>201603</v>
      </c>
      <c r="Q1411" s="272" t="s">
        <v>4203</v>
      </c>
      <c r="R1411" s="276">
        <v>1139</v>
      </c>
      <c r="S1411" s="280" t="s">
        <v>4702</v>
      </c>
      <c r="T1411" s="280" t="s">
        <v>4699</v>
      </c>
      <c r="V1411" s="244"/>
      <c r="AC1411" s="244"/>
    </row>
    <row r="1412" spans="1:29" ht="15" x14ac:dyDescent="0.25">
      <c r="A1412" s="250"/>
      <c r="B1412" s="250"/>
      <c r="C1412" s="250"/>
      <c r="D1412" s="250"/>
      <c r="E1412" s="250"/>
      <c r="F1412" s="250"/>
      <c r="H1412" s="244"/>
      <c r="J1412" s="272" t="s">
        <v>4158</v>
      </c>
      <c r="K1412" s="272" t="s">
        <v>4676</v>
      </c>
      <c r="L1412" s="250" t="s">
        <v>4219</v>
      </c>
      <c r="M1412" s="272" t="s">
        <v>4143</v>
      </c>
      <c r="N1412" s="272" t="s">
        <v>4405</v>
      </c>
      <c r="O1412" s="272" t="s">
        <v>4670</v>
      </c>
      <c r="P1412" s="274">
        <v>201603</v>
      </c>
      <c r="Q1412" s="272" t="s">
        <v>4203</v>
      </c>
      <c r="R1412" s="276">
        <v>158130</v>
      </c>
      <c r="S1412" s="280" t="s">
        <v>4702</v>
      </c>
      <c r="T1412" s="280" t="s">
        <v>4699</v>
      </c>
      <c r="V1412" s="244"/>
      <c r="AC1412" s="244"/>
    </row>
    <row r="1413" spans="1:29" ht="15" x14ac:dyDescent="0.25">
      <c r="A1413" s="250"/>
      <c r="B1413" s="250"/>
      <c r="C1413" s="250"/>
      <c r="D1413" s="250"/>
      <c r="E1413" s="250"/>
      <c r="F1413" s="250"/>
      <c r="H1413" s="244"/>
      <c r="J1413" s="272" t="s">
        <v>4158</v>
      </c>
      <c r="K1413" s="272" t="s">
        <v>4676</v>
      </c>
      <c r="L1413" s="250" t="s">
        <v>4219</v>
      </c>
      <c r="M1413" s="272" t="s">
        <v>4146</v>
      </c>
      <c r="N1413" s="272" t="s">
        <v>4202</v>
      </c>
      <c r="O1413" s="272" t="s">
        <v>4670</v>
      </c>
      <c r="P1413" s="274">
        <v>201603</v>
      </c>
      <c r="Q1413" s="272" t="s">
        <v>4203</v>
      </c>
      <c r="R1413" s="276">
        <v>114</v>
      </c>
      <c r="S1413" s="280" t="s">
        <v>4702</v>
      </c>
      <c r="T1413" s="280" t="s">
        <v>4699</v>
      </c>
      <c r="V1413" s="244"/>
      <c r="AC1413" s="244"/>
    </row>
    <row r="1414" spans="1:29" ht="15" x14ac:dyDescent="0.25">
      <c r="A1414" s="250"/>
      <c r="B1414" s="250"/>
      <c r="C1414" s="250"/>
      <c r="D1414" s="250"/>
      <c r="E1414" s="250"/>
      <c r="F1414" s="250"/>
      <c r="H1414" s="244"/>
      <c r="J1414" s="272" t="s">
        <v>4158</v>
      </c>
      <c r="K1414" s="272" t="s">
        <v>4676</v>
      </c>
      <c r="L1414" s="250" t="s">
        <v>4219</v>
      </c>
      <c r="M1414" s="272" t="s">
        <v>4146</v>
      </c>
      <c r="N1414" s="272" t="s">
        <v>4408</v>
      </c>
      <c r="O1414" s="272" t="s">
        <v>4670</v>
      </c>
      <c r="P1414" s="274">
        <v>201603</v>
      </c>
      <c r="Q1414" s="272" t="s">
        <v>4203</v>
      </c>
      <c r="R1414" s="276">
        <v>7937.22</v>
      </c>
      <c r="S1414" s="280" t="s">
        <v>4702</v>
      </c>
      <c r="T1414" s="280" t="s">
        <v>4699</v>
      </c>
      <c r="V1414" s="244"/>
      <c r="AC1414" s="244"/>
    </row>
    <row r="1415" spans="1:29" ht="15" x14ac:dyDescent="0.25">
      <c r="A1415" s="250"/>
      <c r="B1415" s="250"/>
      <c r="C1415" s="250"/>
      <c r="D1415" s="250"/>
      <c r="E1415" s="250"/>
      <c r="F1415" s="250"/>
      <c r="H1415" s="244"/>
      <c r="J1415" s="272" t="s">
        <v>4158</v>
      </c>
      <c r="K1415" s="272" t="s">
        <v>4676</v>
      </c>
      <c r="L1415" s="250" t="s">
        <v>4219</v>
      </c>
      <c r="M1415" s="272" t="s">
        <v>4146</v>
      </c>
      <c r="N1415" s="272" t="s">
        <v>4409</v>
      </c>
      <c r="O1415" s="272" t="s">
        <v>4670</v>
      </c>
      <c r="P1415" s="274">
        <v>201603</v>
      </c>
      <c r="Q1415" s="272" t="s">
        <v>4203</v>
      </c>
      <c r="R1415" s="276">
        <v>2562.17</v>
      </c>
      <c r="S1415" s="280" t="s">
        <v>4702</v>
      </c>
      <c r="T1415" s="280" t="s">
        <v>4699</v>
      </c>
      <c r="V1415" s="244"/>
      <c r="AC1415" s="244"/>
    </row>
    <row r="1416" spans="1:29" ht="15" x14ac:dyDescent="0.25">
      <c r="A1416" s="250"/>
      <c r="B1416" s="250"/>
      <c r="C1416" s="250"/>
      <c r="D1416" s="250"/>
      <c r="E1416" s="250"/>
      <c r="F1416" s="250"/>
      <c r="H1416" s="244"/>
      <c r="J1416" s="272" t="s">
        <v>4158</v>
      </c>
      <c r="K1416" s="272" t="s">
        <v>4676</v>
      </c>
      <c r="L1416" s="250" t="s">
        <v>4219</v>
      </c>
      <c r="M1416" s="272" t="s">
        <v>4146</v>
      </c>
      <c r="N1416" s="272" t="s">
        <v>4410</v>
      </c>
      <c r="O1416" s="272" t="s">
        <v>4670</v>
      </c>
      <c r="P1416" s="274">
        <v>201603</v>
      </c>
      <c r="Q1416" s="272" t="s">
        <v>4203</v>
      </c>
      <c r="R1416" s="276">
        <v>10186</v>
      </c>
      <c r="S1416" s="280" t="s">
        <v>4702</v>
      </c>
      <c r="T1416" s="280" t="s">
        <v>4699</v>
      </c>
      <c r="V1416" s="244"/>
      <c r="AC1416" s="244"/>
    </row>
    <row r="1417" spans="1:29" ht="15" x14ac:dyDescent="0.25">
      <c r="A1417" s="250"/>
      <c r="B1417" s="250"/>
      <c r="C1417" s="250"/>
      <c r="D1417" s="250"/>
      <c r="E1417" s="250"/>
      <c r="F1417" s="250"/>
      <c r="H1417" s="244"/>
      <c r="J1417" s="272" t="s">
        <v>4158</v>
      </c>
      <c r="K1417" s="272" t="s">
        <v>4676</v>
      </c>
      <c r="L1417" s="250" t="s">
        <v>4219</v>
      </c>
      <c r="M1417" s="272" t="s">
        <v>4146</v>
      </c>
      <c r="N1417" s="272" t="s">
        <v>4411</v>
      </c>
      <c r="O1417" s="272" t="s">
        <v>4670</v>
      </c>
      <c r="P1417" s="274">
        <v>201603</v>
      </c>
      <c r="Q1417" s="272" t="s">
        <v>4203</v>
      </c>
      <c r="R1417" s="276">
        <v>15346</v>
      </c>
      <c r="S1417" s="280" t="s">
        <v>4702</v>
      </c>
      <c r="T1417" s="280" t="s">
        <v>4699</v>
      </c>
      <c r="V1417" s="244"/>
      <c r="AC1417" s="244"/>
    </row>
    <row r="1418" spans="1:29" ht="15" x14ac:dyDescent="0.25">
      <c r="A1418" s="250"/>
      <c r="B1418" s="250"/>
      <c r="C1418" s="250"/>
      <c r="D1418" s="250"/>
      <c r="E1418" s="250"/>
      <c r="F1418" s="250"/>
      <c r="H1418" s="244"/>
      <c r="J1418" s="272" t="s">
        <v>4158</v>
      </c>
      <c r="K1418" s="272" t="s">
        <v>4676</v>
      </c>
      <c r="L1418" s="250" t="s">
        <v>4219</v>
      </c>
      <c r="M1418" s="272" t="s">
        <v>4146</v>
      </c>
      <c r="N1418" s="272" t="s">
        <v>4412</v>
      </c>
      <c r="O1418" s="272" t="s">
        <v>4670</v>
      </c>
      <c r="P1418" s="274">
        <v>201603</v>
      </c>
      <c r="Q1418" s="272" t="s">
        <v>4203</v>
      </c>
      <c r="R1418" s="276">
        <v>8981</v>
      </c>
      <c r="S1418" s="280" t="s">
        <v>4702</v>
      </c>
      <c r="T1418" s="280" t="s">
        <v>4699</v>
      </c>
      <c r="V1418" s="244"/>
      <c r="AC1418" s="244"/>
    </row>
    <row r="1419" spans="1:29" ht="15" x14ac:dyDescent="0.25">
      <c r="A1419" s="250"/>
      <c r="B1419" s="250"/>
      <c r="C1419" s="250"/>
      <c r="D1419" s="250"/>
      <c r="E1419" s="250"/>
      <c r="F1419" s="250"/>
      <c r="H1419" s="244"/>
      <c r="J1419" s="272" t="s">
        <v>4158</v>
      </c>
      <c r="K1419" s="272" t="s">
        <v>4676</v>
      </c>
      <c r="L1419" s="250" t="s">
        <v>4219</v>
      </c>
      <c r="M1419" s="272" t="s">
        <v>4146</v>
      </c>
      <c r="N1419" s="272" t="s">
        <v>4413</v>
      </c>
      <c r="O1419" s="272" t="s">
        <v>4670</v>
      </c>
      <c r="P1419" s="274">
        <v>201603</v>
      </c>
      <c r="Q1419" s="272" t="s">
        <v>4203</v>
      </c>
      <c r="R1419" s="276">
        <v>2985.3</v>
      </c>
      <c r="S1419" s="280" t="s">
        <v>4702</v>
      </c>
      <c r="T1419" s="280" t="s">
        <v>4699</v>
      </c>
      <c r="V1419" s="244"/>
      <c r="AC1419" s="244"/>
    </row>
    <row r="1420" spans="1:29" ht="15" x14ac:dyDescent="0.25">
      <c r="A1420" s="250"/>
      <c r="B1420" s="250"/>
      <c r="C1420" s="250"/>
      <c r="D1420" s="250"/>
      <c r="E1420" s="250"/>
      <c r="F1420" s="250"/>
      <c r="H1420" s="244"/>
      <c r="J1420" s="272" t="s">
        <v>4158</v>
      </c>
      <c r="K1420" s="272" t="s">
        <v>4676</v>
      </c>
      <c r="L1420" s="250" t="s">
        <v>4219</v>
      </c>
      <c r="M1420" s="272" t="s">
        <v>4146</v>
      </c>
      <c r="N1420" s="272" t="s">
        <v>4415</v>
      </c>
      <c r="O1420" s="272" t="s">
        <v>4670</v>
      </c>
      <c r="P1420" s="274">
        <v>201603</v>
      </c>
      <c r="Q1420" s="272" t="s">
        <v>4203</v>
      </c>
      <c r="R1420" s="276">
        <v>893.9</v>
      </c>
      <c r="S1420" s="280" t="s">
        <v>4702</v>
      </c>
      <c r="T1420" s="280" t="s">
        <v>4699</v>
      </c>
      <c r="V1420" s="244"/>
      <c r="AC1420" s="244"/>
    </row>
    <row r="1421" spans="1:29" ht="15" x14ac:dyDescent="0.25">
      <c r="A1421" s="250"/>
      <c r="B1421" s="250"/>
      <c r="C1421" s="250"/>
      <c r="D1421" s="250"/>
      <c r="E1421" s="250"/>
      <c r="F1421" s="250"/>
      <c r="H1421" s="244"/>
      <c r="J1421" s="272" t="s">
        <v>4158</v>
      </c>
      <c r="K1421" s="272" t="s">
        <v>4676</v>
      </c>
      <c r="L1421" s="250" t="s">
        <v>4219</v>
      </c>
      <c r="M1421" s="272" t="s">
        <v>4146</v>
      </c>
      <c r="N1421" s="272" t="s">
        <v>4416</v>
      </c>
      <c r="O1421" s="272" t="s">
        <v>4670</v>
      </c>
      <c r="P1421" s="274">
        <v>201603</v>
      </c>
      <c r="Q1421" s="272" t="s">
        <v>4203</v>
      </c>
      <c r="R1421" s="276">
        <v>-0.04</v>
      </c>
      <c r="S1421" s="280" t="s">
        <v>4702</v>
      </c>
      <c r="T1421" s="280" t="s">
        <v>4699</v>
      </c>
      <c r="V1421" s="244"/>
      <c r="AC1421" s="244"/>
    </row>
    <row r="1422" spans="1:29" ht="15" x14ac:dyDescent="0.25">
      <c r="A1422" s="250"/>
      <c r="B1422" s="250"/>
      <c r="C1422" s="250"/>
      <c r="D1422" s="250"/>
      <c r="E1422" s="250"/>
      <c r="F1422" s="250"/>
      <c r="H1422" s="244"/>
      <c r="J1422" s="272" t="s">
        <v>4158</v>
      </c>
      <c r="K1422" s="272" t="s">
        <v>4676</v>
      </c>
      <c r="L1422" s="250" t="s">
        <v>4219</v>
      </c>
      <c r="M1422" s="272" t="s">
        <v>4146</v>
      </c>
      <c r="N1422" s="272" t="s">
        <v>4417</v>
      </c>
      <c r="O1422" s="272" t="s">
        <v>4670</v>
      </c>
      <c r="P1422" s="274">
        <v>201603</v>
      </c>
      <c r="Q1422" s="272" t="s">
        <v>4203</v>
      </c>
      <c r="R1422" s="276">
        <v>0</v>
      </c>
      <c r="S1422" s="280" t="s">
        <v>4702</v>
      </c>
      <c r="T1422" s="280" t="s">
        <v>4699</v>
      </c>
      <c r="V1422" s="244"/>
      <c r="AC1422" s="244"/>
    </row>
    <row r="1423" spans="1:29" ht="15" x14ac:dyDescent="0.25">
      <c r="A1423" s="250"/>
      <c r="B1423" s="250"/>
      <c r="C1423" s="250"/>
      <c r="D1423" s="250"/>
      <c r="E1423" s="250"/>
      <c r="F1423" s="250"/>
      <c r="H1423" s="244"/>
      <c r="J1423" s="272" t="s">
        <v>4158</v>
      </c>
      <c r="K1423" s="272" t="s">
        <v>4676</v>
      </c>
      <c r="L1423" s="250" t="s">
        <v>4219</v>
      </c>
      <c r="M1423" s="272" t="s">
        <v>4146</v>
      </c>
      <c r="N1423" s="272" t="s">
        <v>4418</v>
      </c>
      <c r="O1423" s="272" t="s">
        <v>4670</v>
      </c>
      <c r="P1423" s="274">
        <v>201603</v>
      </c>
      <c r="Q1423" s="272" t="s">
        <v>4203</v>
      </c>
      <c r="R1423" s="276">
        <v>0</v>
      </c>
      <c r="S1423" s="280" t="s">
        <v>4702</v>
      </c>
      <c r="T1423" s="280" t="s">
        <v>4699</v>
      </c>
      <c r="V1423" s="244"/>
      <c r="AC1423" s="244"/>
    </row>
    <row r="1424" spans="1:29" ht="15" x14ac:dyDescent="0.25">
      <c r="A1424" s="250"/>
      <c r="B1424" s="250"/>
      <c r="C1424" s="250"/>
      <c r="D1424" s="250"/>
      <c r="E1424" s="250"/>
      <c r="F1424" s="250"/>
      <c r="H1424" s="244"/>
      <c r="J1424" s="272" t="s">
        <v>4158</v>
      </c>
      <c r="K1424" s="272" t="s">
        <v>4676</v>
      </c>
      <c r="L1424" s="250" t="s">
        <v>4219</v>
      </c>
      <c r="M1424" s="272" t="s">
        <v>4146</v>
      </c>
      <c r="N1424" s="272" t="s">
        <v>4419</v>
      </c>
      <c r="O1424" s="272" t="s">
        <v>4670</v>
      </c>
      <c r="P1424" s="274">
        <v>201603</v>
      </c>
      <c r="Q1424" s="272" t="s">
        <v>4203</v>
      </c>
      <c r="R1424" s="276">
        <v>0</v>
      </c>
      <c r="S1424" s="280" t="s">
        <v>4702</v>
      </c>
      <c r="T1424" s="280" t="s">
        <v>4699</v>
      </c>
      <c r="V1424" s="244"/>
      <c r="AC1424" s="244"/>
    </row>
    <row r="1425" spans="1:29" ht="15" x14ac:dyDescent="0.25">
      <c r="A1425" s="250"/>
      <c r="B1425" s="250"/>
      <c r="C1425" s="250"/>
      <c r="D1425" s="250"/>
      <c r="E1425" s="250"/>
      <c r="F1425" s="250"/>
      <c r="H1425" s="244"/>
      <c r="J1425" s="272" t="s">
        <v>4158</v>
      </c>
      <c r="K1425" s="272" t="s">
        <v>4676</v>
      </c>
      <c r="L1425" s="250" t="s">
        <v>4219</v>
      </c>
      <c r="M1425" s="272" t="s">
        <v>4146</v>
      </c>
      <c r="N1425" s="272" t="s">
        <v>4420</v>
      </c>
      <c r="O1425" s="272" t="s">
        <v>4670</v>
      </c>
      <c r="P1425" s="274">
        <v>201603</v>
      </c>
      <c r="Q1425" s="272" t="s">
        <v>4203</v>
      </c>
      <c r="R1425" s="276">
        <v>0</v>
      </c>
      <c r="S1425" s="280" t="s">
        <v>4702</v>
      </c>
      <c r="T1425" s="280" t="s">
        <v>4699</v>
      </c>
      <c r="V1425" s="244"/>
      <c r="AC1425" s="244"/>
    </row>
    <row r="1426" spans="1:29" ht="15" x14ac:dyDescent="0.25">
      <c r="A1426" s="250"/>
      <c r="B1426" s="250"/>
      <c r="C1426" s="250"/>
      <c r="D1426" s="250"/>
      <c r="E1426" s="250"/>
      <c r="F1426" s="250"/>
      <c r="H1426" s="244"/>
      <c r="J1426" s="272" t="s">
        <v>4158</v>
      </c>
      <c r="K1426" s="272" t="s">
        <v>4676</v>
      </c>
      <c r="L1426" s="250" t="s">
        <v>4219</v>
      </c>
      <c r="M1426" s="272" t="s">
        <v>4146</v>
      </c>
      <c r="N1426" s="272" t="s">
        <v>4421</v>
      </c>
      <c r="O1426" s="272" t="s">
        <v>4670</v>
      </c>
      <c r="P1426" s="274">
        <v>201603</v>
      </c>
      <c r="Q1426" s="272" t="s">
        <v>4203</v>
      </c>
      <c r="R1426" s="276">
        <v>20.8</v>
      </c>
      <c r="S1426" s="280" t="s">
        <v>4702</v>
      </c>
      <c r="T1426" s="280" t="s">
        <v>4699</v>
      </c>
      <c r="V1426" s="244"/>
      <c r="AC1426" s="244"/>
    </row>
    <row r="1427" spans="1:29" ht="15" x14ac:dyDescent="0.25">
      <c r="A1427" s="250"/>
      <c r="B1427" s="250"/>
      <c r="C1427" s="250"/>
      <c r="D1427" s="250"/>
      <c r="E1427" s="250"/>
      <c r="F1427" s="250"/>
      <c r="H1427" s="244"/>
      <c r="J1427" s="272" t="s">
        <v>4158</v>
      </c>
      <c r="K1427" s="272" t="s">
        <v>4676</v>
      </c>
      <c r="L1427" s="250" t="s">
        <v>4219</v>
      </c>
      <c r="M1427" s="272" t="s">
        <v>4146</v>
      </c>
      <c r="N1427" s="272" t="s">
        <v>4422</v>
      </c>
      <c r="O1427" s="272" t="s">
        <v>4670</v>
      </c>
      <c r="P1427" s="274">
        <v>201603</v>
      </c>
      <c r="Q1427" s="272" t="s">
        <v>4203</v>
      </c>
      <c r="R1427" s="276">
        <v>-66.209999999999994</v>
      </c>
      <c r="S1427" s="280" t="s">
        <v>4702</v>
      </c>
      <c r="T1427" s="280" t="s">
        <v>4699</v>
      </c>
      <c r="V1427" s="244"/>
      <c r="AC1427" s="244"/>
    </row>
    <row r="1428" spans="1:29" ht="15" x14ac:dyDescent="0.25">
      <c r="A1428" s="250"/>
      <c r="B1428" s="250"/>
      <c r="C1428" s="250"/>
      <c r="D1428" s="250"/>
      <c r="E1428" s="250"/>
      <c r="F1428" s="250"/>
      <c r="H1428" s="244"/>
      <c r="J1428" s="272" t="s">
        <v>4158</v>
      </c>
      <c r="K1428" s="272" t="s">
        <v>4676</v>
      </c>
      <c r="L1428" s="250" t="s">
        <v>4219</v>
      </c>
      <c r="M1428" s="272" t="s">
        <v>4146</v>
      </c>
      <c r="N1428" s="272" t="s">
        <v>4423</v>
      </c>
      <c r="O1428" s="272" t="s">
        <v>4670</v>
      </c>
      <c r="P1428" s="274">
        <v>201603</v>
      </c>
      <c r="Q1428" s="272" t="s">
        <v>4203</v>
      </c>
      <c r="R1428" s="276">
        <v>718</v>
      </c>
      <c r="S1428" s="280" t="s">
        <v>4702</v>
      </c>
      <c r="T1428" s="280" t="s">
        <v>4699</v>
      </c>
      <c r="V1428" s="244"/>
      <c r="AC1428" s="244"/>
    </row>
    <row r="1429" spans="1:29" ht="15" x14ac:dyDescent="0.25">
      <c r="A1429" s="250"/>
      <c r="B1429" s="250"/>
      <c r="C1429" s="250"/>
      <c r="D1429" s="250"/>
      <c r="E1429" s="250"/>
      <c r="F1429" s="250"/>
      <c r="H1429" s="244"/>
      <c r="J1429" s="272" t="s">
        <v>4158</v>
      </c>
      <c r="K1429" s="272" t="s">
        <v>4676</v>
      </c>
      <c r="L1429" s="250" t="s">
        <v>4219</v>
      </c>
      <c r="M1429" s="272" t="s">
        <v>4146</v>
      </c>
      <c r="N1429" s="272" t="s">
        <v>4424</v>
      </c>
      <c r="O1429" s="272" t="s">
        <v>4670</v>
      </c>
      <c r="P1429" s="274">
        <v>201603</v>
      </c>
      <c r="Q1429" s="272" t="s">
        <v>4203</v>
      </c>
      <c r="R1429" s="276">
        <v>5843.12</v>
      </c>
      <c r="S1429" s="280" t="s">
        <v>4702</v>
      </c>
      <c r="T1429" s="280" t="s">
        <v>4699</v>
      </c>
      <c r="V1429" s="244"/>
      <c r="AC1429" s="244"/>
    </row>
    <row r="1430" spans="1:29" ht="15" x14ac:dyDescent="0.25">
      <c r="A1430" s="250"/>
      <c r="B1430" s="250"/>
      <c r="C1430" s="250"/>
      <c r="D1430" s="250"/>
      <c r="E1430" s="250"/>
      <c r="F1430" s="250"/>
      <c r="H1430" s="244"/>
      <c r="J1430" s="272" t="s">
        <v>4158</v>
      </c>
      <c r="K1430" s="272" t="s">
        <v>4676</v>
      </c>
      <c r="L1430" s="250" t="s">
        <v>4219</v>
      </c>
      <c r="M1430" s="272" t="s">
        <v>4146</v>
      </c>
      <c r="N1430" s="272" t="s">
        <v>4425</v>
      </c>
      <c r="O1430" s="272" t="s">
        <v>4670</v>
      </c>
      <c r="P1430" s="274">
        <v>201603</v>
      </c>
      <c r="Q1430" s="272" t="s">
        <v>4203</v>
      </c>
      <c r="R1430" s="276">
        <v>2123</v>
      </c>
      <c r="S1430" s="280" t="s">
        <v>4702</v>
      </c>
      <c r="T1430" s="280" t="s">
        <v>4699</v>
      </c>
      <c r="V1430" s="244"/>
      <c r="AC1430" s="244"/>
    </row>
    <row r="1431" spans="1:29" ht="15" x14ac:dyDescent="0.25">
      <c r="A1431" s="250"/>
      <c r="B1431" s="250"/>
      <c r="C1431" s="250"/>
      <c r="D1431" s="250"/>
      <c r="E1431" s="250"/>
      <c r="F1431" s="250"/>
      <c r="H1431" s="244"/>
      <c r="J1431" s="272" t="s">
        <v>4158</v>
      </c>
      <c r="K1431" s="272" t="s">
        <v>4676</v>
      </c>
      <c r="L1431" s="250" t="s">
        <v>4219</v>
      </c>
      <c r="M1431" s="272" t="s">
        <v>4146</v>
      </c>
      <c r="N1431" s="272" t="s">
        <v>4426</v>
      </c>
      <c r="O1431" s="272" t="s">
        <v>4670</v>
      </c>
      <c r="P1431" s="274">
        <v>201603</v>
      </c>
      <c r="Q1431" s="272" t="s">
        <v>4203</v>
      </c>
      <c r="R1431" s="276">
        <v>4098</v>
      </c>
      <c r="S1431" s="280" t="s">
        <v>4702</v>
      </c>
      <c r="T1431" s="280" t="s">
        <v>4699</v>
      </c>
      <c r="V1431" s="244"/>
      <c r="AC1431" s="244"/>
    </row>
    <row r="1432" spans="1:29" ht="15" x14ac:dyDescent="0.25">
      <c r="A1432" s="250"/>
      <c r="B1432" s="250"/>
      <c r="C1432" s="250"/>
      <c r="D1432" s="250"/>
      <c r="E1432" s="250"/>
      <c r="F1432" s="250"/>
      <c r="H1432" s="244"/>
      <c r="J1432" s="272" t="s">
        <v>4158</v>
      </c>
      <c r="K1432" s="272" t="s">
        <v>4676</v>
      </c>
      <c r="L1432" s="250" t="s">
        <v>4219</v>
      </c>
      <c r="M1432" s="272" t="s">
        <v>4146</v>
      </c>
      <c r="N1432" s="272" t="s">
        <v>4427</v>
      </c>
      <c r="O1432" s="272" t="s">
        <v>4670</v>
      </c>
      <c r="P1432" s="274">
        <v>201603</v>
      </c>
      <c r="Q1432" s="272" t="s">
        <v>4203</v>
      </c>
      <c r="R1432" s="276">
        <v>3961.93</v>
      </c>
      <c r="S1432" s="280" t="s">
        <v>4702</v>
      </c>
      <c r="T1432" s="280" t="s">
        <v>4699</v>
      </c>
      <c r="V1432" s="244"/>
      <c r="AC1432" s="244"/>
    </row>
    <row r="1433" spans="1:29" ht="15" x14ac:dyDescent="0.25">
      <c r="A1433" s="250"/>
      <c r="B1433" s="250"/>
      <c r="C1433" s="250"/>
      <c r="D1433" s="250"/>
      <c r="E1433" s="250"/>
      <c r="F1433" s="250"/>
      <c r="H1433" s="244"/>
      <c r="J1433" s="272" t="s">
        <v>4158</v>
      </c>
      <c r="K1433" s="272" t="s">
        <v>4676</v>
      </c>
      <c r="L1433" s="250" t="s">
        <v>4219</v>
      </c>
      <c r="M1433" s="272" t="s">
        <v>4146</v>
      </c>
      <c r="N1433" s="272" t="s">
        <v>4428</v>
      </c>
      <c r="O1433" s="272" t="s">
        <v>4670</v>
      </c>
      <c r="P1433" s="274">
        <v>201603</v>
      </c>
      <c r="Q1433" s="272" t="s">
        <v>4203</v>
      </c>
      <c r="R1433" s="276">
        <v>1672.4</v>
      </c>
      <c r="S1433" s="280" t="s">
        <v>4702</v>
      </c>
      <c r="T1433" s="280" t="s">
        <v>4699</v>
      </c>
      <c r="V1433" s="244"/>
      <c r="AC1433" s="244"/>
    </row>
    <row r="1434" spans="1:29" ht="15" x14ac:dyDescent="0.25">
      <c r="A1434" s="250"/>
      <c r="B1434" s="250"/>
      <c r="C1434" s="250"/>
      <c r="D1434" s="250"/>
      <c r="E1434" s="250"/>
      <c r="F1434" s="250"/>
      <c r="H1434" s="244"/>
      <c r="J1434" s="272" t="s">
        <v>4158</v>
      </c>
      <c r="K1434" s="272" t="s">
        <v>4676</v>
      </c>
      <c r="L1434" s="250" t="s">
        <v>4219</v>
      </c>
      <c r="M1434" s="272" t="s">
        <v>4146</v>
      </c>
      <c r="N1434" s="272" t="s">
        <v>4429</v>
      </c>
      <c r="O1434" s="272" t="s">
        <v>4670</v>
      </c>
      <c r="P1434" s="274">
        <v>201603</v>
      </c>
      <c r="Q1434" s="272" t="s">
        <v>4203</v>
      </c>
      <c r="R1434" s="276">
        <v>1266.44</v>
      </c>
      <c r="S1434" s="280" t="s">
        <v>4702</v>
      </c>
      <c r="T1434" s="280" t="s">
        <v>4699</v>
      </c>
      <c r="V1434" s="244"/>
      <c r="AC1434" s="244"/>
    </row>
    <row r="1435" spans="1:29" ht="15" x14ac:dyDescent="0.25">
      <c r="A1435" s="250"/>
      <c r="B1435" s="250"/>
      <c r="C1435" s="250"/>
      <c r="D1435" s="250"/>
      <c r="E1435" s="250"/>
      <c r="F1435" s="250"/>
      <c r="H1435" s="244"/>
      <c r="J1435" s="272" t="s">
        <v>4158</v>
      </c>
      <c r="K1435" s="272" t="s">
        <v>4676</v>
      </c>
      <c r="L1435" s="250" t="s">
        <v>4219</v>
      </c>
      <c r="M1435" s="272" t="s">
        <v>4146</v>
      </c>
      <c r="N1435" s="272" t="s">
        <v>4430</v>
      </c>
      <c r="O1435" s="272" t="s">
        <v>4670</v>
      </c>
      <c r="P1435" s="274">
        <v>201603</v>
      </c>
      <c r="Q1435" s="272" t="s">
        <v>4203</v>
      </c>
      <c r="R1435" s="276">
        <v>6077.04</v>
      </c>
      <c r="S1435" s="280" t="s">
        <v>4702</v>
      </c>
      <c r="T1435" s="280" t="s">
        <v>4699</v>
      </c>
      <c r="V1435" s="244"/>
      <c r="AC1435" s="244"/>
    </row>
    <row r="1436" spans="1:29" ht="15" x14ac:dyDescent="0.25">
      <c r="A1436" s="250"/>
      <c r="B1436" s="250"/>
      <c r="C1436" s="250"/>
      <c r="D1436" s="250"/>
      <c r="E1436" s="250"/>
      <c r="F1436" s="250"/>
      <c r="H1436" s="244"/>
      <c r="J1436" s="272" t="s">
        <v>4158</v>
      </c>
      <c r="K1436" s="272" t="s">
        <v>4676</v>
      </c>
      <c r="L1436" s="250" t="s">
        <v>4219</v>
      </c>
      <c r="M1436" s="272" t="s">
        <v>4146</v>
      </c>
      <c r="N1436" s="272" t="s">
        <v>4431</v>
      </c>
      <c r="O1436" s="272" t="s">
        <v>4670</v>
      </c>
      <c r="P1436" s="274">
        <v>201603</v>
      </c>
      <c r="Q1436" s="272" t="s">
        <v>4203</v>
      </c>
      <c r="R1436" s="276">
        <v>4162</v>
      </c>
      <c r="S1436" s="280" t="s">
        <v>4702</v>
      </c>
      <c r="T1436" s="280" t="s">
        <v>4699</v>
      </c>
      <c r="V1436" s="244"/>
      <c r="AC1436" s="244"/>
    </row>
    <row r="1437" spans="1:29" ht="15" x14ac:dyDescent="0.25">
      <c r="A1437" s="250"/>
      <c r="B1437" s="250"/>
      <c r="C1437" s="250"/>
      <c r="D1437" s="250"/>
      <c r="E1437" s="250"/>
      <c r="F1437" s="250"/>
      <c r="H1437" s="244"/>
      <c r="J1437" s="272" t="s">
        <v>4158</v>
      </c>
      <c r="K1437" s="272" t="s">
        <v>4676</v>
      </c>
      <c r="L1437" s="250" t="s">
        <v>4219</v>
      </c>
      <c r="M1437" s="272" t="s">
        <v>4146</v>
      </c>
      <c r="N1437" s="272" t="s">
        <v>4433</v>
      </c>
      <c r="O1437" s="272" t="s">
        <v>4670</v>
      </c>
      <c r="P1437" s="274">
        <v>201603</v>
      </c>
      <c r="Q1437" s="272" t="s">
        <v>4203</v>
      </c>
      <c r="R1437" s="276">
        <v>247.46</v>
      </c>
      <c r="S1437" s="280" t="s">
        <v>4702</v>
      </c>
      <c r="T1437" s="280" t="s">
        <v>4699</v>
      </c>
      <c r="V1437" s="244"/>
      <c r="AC1437" s="244"/>
    </row>
    <row r="1438" spans="1:29" ht="15" x14ac:dyDescent="0.25">
      <c r="A1438" s="250"/>
      <c r="B1438" s="250"/>
      <c r="C1438" s="250"/>
      <c r="D1438" s="250"/>
      <c r="E1438" s="250"/>
      <c r="F1438" s="250"/>
      <c r="H1438" s="244"/>
      <c r="J1438" s="272" t="s">
        <v>4158</v>
      </c>
      <c r="K1438" s="272" t="s">
        <v>4676</v>
      </c>
      <c r="L1438" s="250" t="s">
        <v>4219</v>
      </c>
      <c r="M1438" s="272" t="s">
        <v>4146</v>
      </c>
      <c r="N1438" s="272" t="s">
        <v>4434</v>
      </c>
      <c r="O1438" s="272" t="s">
        <v>4670</v>
      </c>
      <c r="P1438" s="274">
        <v>201603</v>
      </c>
      <c r="Q1438" s="272" t="s">
        <v>4203</v>
      </c>
      <c r="R1438" s="276">
        <v>2545</v>
      </c>
      <c r="S1438" s="280" t="s">
        <v>4702</v>
      </c>
      <c r="T1438" s="280" t="s">
        <v>4699</v>
      </c>
      <c r="V1438" s="244"/>
      <c r="AC1438" s="244"/>
    </row>
    <row r="1439" spans="1:29" ht="15" x14ac:dyDescent="0.25">
      <c r="A1439" s="250"/>
      <c r="B1439" s="250"/>
      <c r="C1439" s="250"/>
      <c r="D1439" s="250"/>
      <c r="E1439" s="250"/>
      <c r="F1439" s="250"/>
      <c r="H1439" s="244"/>
      <c r="J1439" s="272" t="s">
        <v>4158</v>
      </c>
      <c r="K1439" s="272" t="s">
        <v>4676</v>
      </c>
      <c r="L1439" s="250" t="s">
        <v>4219</v>
      </c>
      <c r="M1439" s="272" t="s">
        <v>4146</v>
      </c>
      <c r="N1439" s="272" t="s">
        <v>4435</v>
      </c>
      <c r="O1439" s="272" t="s">
        <v>4670</v>
      </c>
      <c r="P1439" s="274">
        <v>201603</v>
      </c>
      <c r="Q1439" s="272" t="s">
        <v>4203</v>
      </c>
      <c r="R1439" s="276">
        <v>384</v>
      </c>
      <c r="S1439" s="280" t="s">
        <v>4702</v>
      </c>
      <c r="T1439" s="280" t="s">
        <v>4699</v>
      </c>
      <c r="V1439" s="244"/>
      <c r="AC1439" s="244"/>
    </row>
    <row r="1440" spans="1:29" ht="15" x14ac:dyDescent="0.25">
      <c r="A1440" s="250"/>
      <c r="B1440" s="250"/>
      <c r="C1440" s="250"/>
      <c r="D1440" s="250"/>
      <c r="E1440" s="250"/>
      <c r="F1440" s="250"/>
      <c r="H1440" s="244"/>
      <c r="J1440" s="272" t="s">
        <v>4158</v>
      </c>
      <c r="K1440" s="272" t="s">
        <v>4676</v>
      </c>
      <c r="L1440" s="250" t="s">
        <v>4219</v>
      </c>
      <c r="M1440" s="272" t="s">
        <v>4146</v>
      </c>
      <c r="N1440" s="272" t="s">
        <v>4436</v>
      </c>
      <c r="O1440" s="272" t="s">
        <v>4670</v>
      </c>
      <c r="P1440" s="274">
        <v>201603</v>
      </c>
      <c r="Q1440" s="272" t="s">
        <v>4203</v>
      </c>
      <c r="R1440" s="276">
        <v>7948</v>
      </c>
      <c r="S1440" s="280" t="s">
        <v>4702</v>
      </c>
      <c r="T1440" s="280" t="s">
        <v>4699</v>
      </c>
      <c r="V1440" s="244"/>
      <c r="AC1440" s="244"/>
    </row>
    <row r="1441" spans="1:29" ht="15" x14ac:dyDescent="0.25">
      <c r="A1441" s="250"/>
      <c r="B1441" s="250"/>
      <c r="C1441" s="250"/>
      <c r="D1441" s="250"/>
      <c r="E1441" s="250"/>
      <c r="F1441" s="250"/>
      <c r="H1441" s="244"/>
      <c r="J1441" s="272" t="s">
        <v>4158</v>
      </c>
      <c r="K1441" s="272" t="s">
        <v>4676</v>
      </c>
      <c r="L1441" s="250" t="s">
        <v>4219</v>
      </c>
      <c r="M1441" s="272" t="s">
        <v>4146</v>
      </c>
      <c r="N1441" s="272" t="s">
        <v>4437</v>
      </c>
      <c r="O1441" s="272" t="s">
        <v>4670</v>
      </c>
      <c r="P1441" s="274">
        <v>201603</v>
      </c>
      <c r="Q1441" s="272" t="s">
        <v>4203</v>
      </c>
      <c r="R1441" s="276">
        <v>1122</v>
      </c>
      <c r="S1441" s="280" t="s">
        <v>4702</v>
      </c>
      <c r="T1441" s="280" t="s">
        <v>4699</v>
      </c>
      <c r="V1441" s="244"/>
      <c r="AC1441" s="244"/>
    </row>
    <row r="1442" spans="1:29" ht="15" x14ac:dyDescent="0.25">
      <c r="A1442" s="250"/>
      <c r="B1442" s="250"/>
      <c r="C1442" s="250"/>
      <c r="D1442" s="250"/>
      <c r="E1442" s="250"/>
      <c r="F1442" s="250"/>
      <c r="H1442" s="244"/>
      <c r="J1442" s="272" t="s">
        <v>4158</v>
      </c>
      <c r="K1442" s="272" t="s">
        <v>4676</v>
      </c>
      <c r="L1442" s="250" t="s">
        <v>4219</v>
      </c>
      <c r="M1442" s="272" t="s">
        <v>4146</v>
      </c>
      <c r="N1442" s="272" t="s">
        <v>4438</v>
      </c>
      <c r="O1442" s="272" t="s">
        <v>4670</v>
      </c>
      <c r="P1442" s="274">
        <v>201603</v>
      </c>
      <c r="Q1442" s="272" t="s">
        <v>4203</v>
      </c>
      <c r="R1442" s="276">
        <v>3060</v>
      </c>
      <c r="S1442" s="280" t="s">
        <v>4702</v>
      </c>
      <c r="T1442" s="280" t="s">
        <v>4699</v>
      </c>
      <c r="V1442" s="244"/>
      <c r="AC1442" s="244"/>
    </row>
    <row r="1443" spans="1:29" ht="15" x14ac:dyDescent="0.25">
      <c r="A1443" s="250"/>
      <c r="B1443" s="250"/>
      <c r="C1443" s="250"/>
      <c r="D1443" s="250"/>
      <c r="E1443" s="250"/>
      <c r="F1443" s="250"/>
      <c r="H1443" s="244"/>
      <c r="J1443" s="272" t="s">
        <v>4158</v>
      </c>
      <c r="K1443" s="272" t="s">
        <v>4676</v>
      </c>
      <c r="L1443" s="250" t="s">
        <v>4219</v>
      </c>
      <c r="M1443" s="272" t="s">
        <v>4146</v>
      </c>
      <c r="N1443" s="272" t="s">
        <v>4440</v>
      </c>
      <c r="O1443" s="272" t="s">
        <v>4670</v>
      </c>
      <c r="P1443" s="274">
        <v>201603</v>
      </c>
      <c r="Q1443" s="272" t="s">
        <v>4203</v>
      </c>
      <c r="R1443" s="276">
        <v>1496</v>
      </c>
      <c r="S1443" s="280" t="s">
        <v>4702</v>
      </c>
      <c r="T1443" s="280" t="s">
        <v>4699</v>
      </c>
      <c r="V1443" s="244"/>
      <c r="AC1443" s="244"/>
    </row>
    <row r="1444" spans="1:29" ht="15" x14ac:dyDescent="0.25">
      <c r="A1444" s="250"/>
      <c r="B1444" s="250"/>
      <c r="C1444" s="250"/>
      <c r="D1444" s="250"/>
      <c r="E1444" s="250"/>
      <c r="F1444" s="250"/>
      <c r="H1444" s="244"/>
      <c r="J1444" s="272" t="s">
        <v>4158</v>
      </c>
      <c r="K1444" s="272" t="s">
        <v>4676</v>
      </c>
      <c r="L1444" s="250" t="s">
        <v>4219</v>
      </c>
      <c r="M1444" s="272" t="s">
        <v>4146</v>
      </c>
      <c r="N1444" s="272" t="s">
        <v>4441</v>
      </c>
      <c r="O1444" s="272" t="s">
        <v>4670</v>
      </c>
      <c r="P1444" s="274">
        <v>201603</v>
      </c>
      <c r="Q1444" s="272" t="s">
        <v>4203</v>
      </c>
      <c r="R1444" s="276">
        <v>2843</v>
      </c>
      <c r="S1444" s="280" t="s">
        <v>4702</v>
      </c>
      <c r="T1444" s="280" t="s">
        <v>4699</v>
      </c>
      <c r="V1444" s="244"/>
      <c r="AC1444" s="244"/>
    </row>
    <row r="1445" spans="1:29" ht="15" x14ac:dyDescent="0.25">
      <c r="A1445" s="250"/>
      <c r="B1445" s="250"/>
      <c r="C1445" s="250"/>
      <c r="D1445" s="250"/>
      <c r="E1445" s="250"/>
      <c r="F1445" s="250"/>
      <c r="H1445" s="244"/>
      <c r="J1445" s="272" t="s">
        <v>4158</v>
      </c>
      <c r="K1445" s="272" t="s">
        <v>4676</v>
      </c>
      <c r="L1445" s="250" t="s">
        <v>4219</v>
      </c>
      <c r="M1445" s="272" t="s">
        <v>4146</v>
      </c>
      <c r="N1445" s="272" t="s">
        <v>4443</v>
      </c>
      <c r="O1445" s="272" t="s">
        <v>4670</v>
      </c>
      <c r="P1445" s="274">
        <v>201603</v>
      </c>
      <c r="Q1445" s="272" t="s">
        <v>4203</v>
      </c>
      <c r="R1445" s="276">
        <v>8127</v>
      </c>
      <c r="S1445" s="280" t="s">
        <v>4702</v>
      </c>
      <c r="T1445" s="280" t="s">
        <v>4699</v>
      </c>
      <c r="V1445" s="244"/>
      <c r="AC1445" s="244"/>
    </row>
    <row r="1446" spans="1:29" ht="15" x14ac:dyDescent="0.25">
      <c r="A1446" s="250"/>
      <c r="B1446" s="250"/>
      <c r="C1446" s="250"/>
      <c r="D1446" s="250"/>
      <c r="E1446" s="250"/>
      <c r="F1446" s="250"/>
      <c r="H1446" s="244"/>
      <c r="J1446" s="272" t="s">
        <v>4158</v>
      </c>
      <c r="K1446" s="272" t="s">
        <v>4676</v>
      </c>
      <c r="L1446" s="250" t="s">
        <v>4219</v>
      </c>
      <c r="M1446" s="272" t="s">
        <v>4147</v>
      </c>
      <c r="N1446" s="272" t="s">
        <v>4541</v>
      </c>
      <c r="O1446" s="272" t="s">
        <v>4670</v>
      </c>
      <c r="P1446" s="274">
        <v>201603</v>
      </c>
      <c r="Q1446" s="272" t="s">
        <v>4203</v>
      </c>
      <c r="R1446" s="276">
        <v>0</v>
      </c>
      <c r="S1446" s="280" t="s">
        <v>4702</v>
      </c>
      <c r="T1446" s="280" t="s">
        <v>4699</v>
      </c>
      <c r="V1446" s="244"/>
      <c r="AC1446" s="244"/>
    </row>
    <row r="1447" spans="1:29" ht="15" x14ac:dyDescent="0.25">
      <c r="A1447" s="250"/>
      <c r="B1447" s="250"/>
      <c r="C1447" s="250"/>
      <c r="D1447" s="250"/>
      <c r="E1447" s="250"/>
      <c r="F1447" s="250"/>
      <c r="H1447" s="244"/>
      <c r="J1447" s="272" t="s">
        <v>4158</v>
      </c>
      <c r="K1447" s="272" t="s">
        <v>4676</v>
      </c>
      <c r="L1447" s="250" t="s">
        <v>4219</v>
      </c>
      <c r="M1447" s="272" t="s">
        <v>4147</v>
      </c>
      <c r="N1447" s="272" t="s">
        <v>4543</v>
      </c>
      <c r="O1447" s="272" t="s">
        <v>4670</v>
      </c>
      <c r="P1447" s="274">
        <v>201603</v>
      </c>
      <c r="Q1447" s="272" t="s">
        <v>4203</v>
      </c>
      <c r="R1447" s="276">
        <v>1100.08</v>
      </c>
      <c r="S1447" s="280" t="s">
        <v>4702</v>
      </c>
      <c r="T1447" s="280" t="s">
        <v>4699</v>
      </c>
      <c r="V1447" s="244"/>
      <c r="AC1447" s="244"/>
    </row>
    <row r="1448" spans="1:29" ht="15" x14ac:dyDescent="0.25">
      <c r="A1448" s="250"/>
      <c r="B1448" s="250"/>
      <c r="C1448" s="250"/>
      <c r="D1448" s="250"/>
      <c r="E1448" s="250"/>
      <c r="F1448" s="250"/>
      <c r="H1448" s="244"/>
      <c r="J1448" s="272" t="s">
        <v>4158</v>
      </c>
      <c r="K1448" s="272" t="s">
        <v>4676</v>
      </c>
      <c r="L1448" s="250" t="s">
        <v>4219</v>
      </c>
      <c r="M1448" s="272" t="s">
        <v>4147</v>
      </c>
      <c r="N1448" s="272" t="s">
        <v>4544</v>
      </c>
      <c r="O1448" s="272" t="s">
        <v>4670</v>
      </c>
      <c r="P1448" s="274">
        <v>201603</v>
      </c>
      <c r="Q1448" s="272" t="s">
        <v>4203</v>
      </c>
      <c r="R1448" s="276">
        <v>4904</v>
      </c>
      <c r="S1448" s="280" t="s">
        <v>4702</v>
      </c>
      <c r="T1448" s="280" t="s">
        <v>4699</v>
      </c>
      <c r="V1448" s="244"/>
      <c r="AC1448" s="244"/>
    </row>
    <row r="1449" spans="1:29" ht="15" x14ac:dyDescent="0.25">
      <c r="A1449" s="250"/>
      <c r="B1449" s="250"/>
      <c r="C1449" s="250"/>
      <c r="D1449" s="250"/>
      <c r="E1449" s="250"/>
      <c r="F1449" s="250"/>
      <c r="H1449" s="244"/>
      <c r="J1449" s="272" t="s">
        <v>4158</v>
      </c>
      <c r="K1449" s="272" t="s">
        <v>4676</v>
      </c>
      <c r="L1449" s="250" t="s">
        <v>4219</v>
      </c>
      <c r="M1449" s="272" t="s">
        <v>4147</v>
      </c>
      <c r="N1449" s="272" t="s">
        <v>4547</v>
      </c>
      <c r="O1449" s="272" t="s">
        <v>4670</v>
      </c>
      <c r="P1449" s="274">
        <v>201603</v>
      </c>
      <c r="Q1449" s="272" t="s">
        <v>4203</v>
      </c>
      <c r="R1449" s="276">
        <v>-0.48</v>
      </c>
      <c r="S1449" s="280" t="s">
        <v>4702</v>
      </c>
      <c r="T1449" s="280" t="s">
        <v>4699</v>
      </c>
      <c r="V1449" s="244"/>
      <c r="AC1449" s="244"/>
    </row>
    <row r="1450" spans="1:29" ht="15" x14ac:dyDescent="0.25">
      <c r="A1450" s="250"/>
      <c r="B1450" s="250"/>
      <c r="C1450" s="250"/>
      <c r="D1450" s="250"/>
      <c r="E1450" s="250"/>
      <c r="F1450" s="250"/>
      <c r="H1450" s="244"/>
      <c r="J1450" s="272" t="s">
        <v>4158</v>
      </c>
      <c r="K1450" s="272" t="s">
        <v>4676</v>
      </c>
      <c r="L1450" s="250" t="s">
        <v>4219</v>
      </c>
      <c r="M1450" s="272" t="s">
        <v>4147</v>
      </c>
      <c r="N1450" s="272" t="s">
        <v>4548</v>
      </c>
      <c r="O1450" s="272" t="s">
        <v>4670</v>
      </c>
      <c r="P1450" s="274">
        <v>201603</v>
      </c>
      <c r="Q1450" s="272" t="s">
        <v>4203</v>
      </c>
      <c r="R1450" s="276">
        <v>8590.27</v>
      </c>
      <c r="S1450" s="280" t="s">
        <v>4702</v>
      </c>
      <c r="T1450" s="280" t="s">
        <v>4699</v>
      </c>
      <c r="V1450" s="244"/>
      <c r="AC1450" s="244"/>
    </row>
    <row r="1451" spans="1:29" ht="15" x14ac:dyDescent="0.25">
      <c r="A1451" s="250"/>
      <c r="B1451" s="250"/>
      <c r="C1451" s="250"/>
      <c r="D1451" s="250"/>
      <c r="E1451" s="250"/>
      <c r="F1451" s="250"/>
      <c r="H1451" s="244"/>
      <c r="J1451" s="272" t="s">
        <v>4158</v>
      </c>
      <c r="K1451" s="272" t="s">
        <v>4676</v>
      </c>
      <c r="L1451" s="250" t="s">
        <v>4219</v>
      </c>
      <c r="M1451" s="272" t="s">
        <v>4147</v>
      </c>
      <c r="N1451" s="272" t="s">
        <v>4549</v>
      </c>
      <c r="O1451" s="272" t="s">
        <v>4670</v>
      </c>
      <c r="P1451" s="274">
        <v>201603</v>
      </c>
      <c r="Q1451" s="272" t="s">
        <v>4203</v>
      </c>
      <c r="R1451" s="276">
        <v>1165</v>
      </c>
      <c r="S1451" s="280" t="s">
        <v>4702</v>
      </c>
      <c r="T1451" s="280" t="s">
        <v>4699</v>
      </c>
      <c r="V1451" s="244"/>
      <c r="AC1451" s="244"/>
    </row>
    <row r="1452" spans="1:29" ht="15" x14ac:dyDescent="0.25">
      <c r="A1452" s="250"/>
      <c r="B1452" s="250"/>
      <c r="C1452" s="250"/>
      <c r="D1452" s="250"/>
      <c r="E1452" s="250"/>
      <c r="F1452" s="250"/>
      <c r="H1452" s="244"/>
      <c r="J1452" s="272" t="s">
        <v>4158</v>
      </c>
      <c r="K1452" s="272" t="s">
        <v>4676</v>
      </c>
      <c r="L1452" s="250" t="s">
        <v>4219</v>
      </c>
      <c r="M1452" s="272" t="s">
        <v>4147</v>
      </c>
      <c r="N1452" s="272" t="s">
        <v>4550</v>
      </c>
      <c r="O1452" s="272" t="s">
        <v>4670</v>
      </c>
      <c r="P1452" s="274">
        <v>201603</v>
      </c>
      <c r="Q1452" s="272" t="s">
        <v>4203</v>
      </c>
      <c r="R1452" s="276">
        <v>2040</v>
      </c>
      <c r="S1452" s="280" t="s">
        <v>4702</v>
      </c>
      <c r="T1452" s="280" t="s">
        <v>4699</v>
      </c>
      <c r="V1452" s="244"/>
      <c r="AC1452" s="244"/>
    </row>
    <row r="1453" spans="1:29" ht="15" x14ac:dyDescent="0.25">
      <c r="A1453" s="250"/>
      <c r="B1453" s="250"/>
      <c r="C1453" s="250"/>
      <c r="D1453" s="250"/>
      <c r="E1453" s="250"/>
      <c r="F1453" s="250"/>
      <c r="H1453" s="244"/>
      <c r="J1453" s="272" t="s">
        <v>4158</v>
      </c>
      <c r="K1453" s="272" t="s">
        <v>4676</v>
      </c>
      <c r="L1453" s="250" t="s">
        <v>4219</v>
      </c>
      <c r="M1453" s="272" t="s">
        <v>4147</v>
      </c>
      <c r="N1453" s="272" t="s">
        <v>4552</v>
      </c>
      <c r="O1453" s="272" t="s">
        <v>4670</v>
      </c>
      <c r="P1453" s="274">
        <v>201603</v>
      </c>
      <c r="Q1453" s="272" t="s">
        <v>4203</v>
      </c>
      <c r="R1453" s="276">
        <v>371</v>
      </c>
      <c r="S1453" s="280" t="s">
        <v>4702</v>
      </c>
      <c r="T1453" s="280" t="s">
        <v>4699</v>
      </c>
      <c r="V1453" s="244"/>
      <c r="AC1453" s="244"/>
    </row>
    <row r="1454" spans="1:29" ht="15" x14ac:dyDescent="0.25">
      <c r="A1454" s="250"/>
      <c r="B1454" s="250"/>
      <c r="C1454" s="250"/>
      <c r="D1454" s="250"/>
      <c r="E1454" s="250"/>
      <c r="F1454" s="250"/>
      <c r="H1454" s="244"/>
      <c r="J1454" s="272" t="s">
        <v>4158</v>
      </c>
      <c r="K1454" s="272" t="s">
        <v>4676</v>
      </c>
      <c r="L1454" s="250" t="s">
        <v>4219</v>
      </c>
      <c r="M1454" s="272" t="s">
        <v>4148</v>
      </c>
      <c r="N1454" s="272" t="s">
        <v>4580</v>
      </c>
      <c r="O1454" s="272" t="s">
        <v>4670</v>
      </c>
      <c r="P1454" s="274">
        <v>201603</v>
      </c>
      <c r="Q1454" s="272" t="s">
        <v>4203</v>
      </c>
      <c r="R1454" s="276">
        <v>6059.09</v>
      </c>
      <c r="S1454" s="280" t="s">
        <v>4702</v>
      </c>
      <c r="T1454" s="280" t="s">
        <v>4699</v>
      </c>
      <c r="V1454" s="244"/>
      <c r="AC1454" s="244"/>
    </row>
    <row r="1455" spans="1:29" ht="15" x14ac:dyDescent="0.25">
      <c r="A1455" s="250"/>
      <c r="B1455" s="250"/>
      <c r="C1455" s="250"/>
      <c r="D1455" s="250"/>
      <c r="E1455" s="250"/>
      <c r="F1455" s="250"/>
      <c r="H1455" s="244"/>
      <c r="J1455" s="272" t="s">
        <v>4158</v>
      </c>
      <c r="K1455" s="272" t="s">
        <v>4676</v>
      </c>
      <c r="L1455" s="250" t="s">
        <v>4219</v>
      </c>
      <c r="M1455" s="272" t="s">
        <v>4148</v>
      </c>
      <c r="N1455" s="272" t="s">
        <v>4581</v>
      </c>
      <c r="O1455" s="272" t="s">
        <v>4670</v>
      </c>
      <c r="P1455" s="274">
        <v>201603</v>
      </c>
      <c r="Q1455" s="272" t="s">
        <v>4203</v>
      </c>
      <c r="R1455" s="276">
        <v>43170.75</v>
      </c>
      <c r="S1455" s="280" t="s">
        <v>4702</v>
      </c>
      <c r="T1455" s="280" t="s">
        <v>4699</v>
      </c>
      <c r="V1455" s="244"/>
      <c r="AC1455" s="244"/>
    </row>
    <row r="1456" spans="1:29" ht="15" x14ac:dyDescent="0.25">
      <c r="A1456" s="250"/>
      <c r="B1456" s="250"/>
      <c r="C1456" s="250"/>
      <c r="D1456" s="250"/>
      <c r="E1456" s="250"/>
      <c r="F1456" s="250"/>
      <c r="H1456" s="244"/>
      <c r="J1456" s="272" t="s">
        <v>4158</v>
      </c>
      <c r="K1456" s="272" t="s">
        <v>4676</v>
      </c>
      <c r="L1456" s="250" t="s">
        <v>4219</v>
      </c>
      <c r="M1456" s="272" t="s">
        <v>4148</v>
      </c>
      <c r="N1456" s="272" t="s">
        <v>4583</v>
      </c>
      <c r="O1456" s="272" t="s">
        <v>4670</v>
      </c>
      <c r="P1456" s="274">
        <v>201603</v>
      </c>
      <c r="Q1456" s="272" t="s">
        <v>4203</v>
      </c>
      <c r="R1456" s="276">
        <v>33988</v>
      </c>
      <c r="S1456" s="280" t="s">
        <v>4702</v>
      </c>
      <c r="T1456" s="280" t="s">
        <v>4699</v>
      </c>
      <c r="V1456" s="244"/>
      <c r="AC1456" s="244"/>
    </row>
    <row r="1457" spans="1:29" ht="15" x14ac:dyDescent="0.25">
      <c r="A1457" s="250"/>
      <c r="B1457" s="250"/>
      <c r="C1457" s="250"/>
      <c r="D1457" s="250"/>
      <c r="E1457" s="250"/>
      <c r="F1457" s="250"/>
      <c r="H1457" s="244"/>
      <c r="J1457" s="272" t="s">
        <v>4158</v>
      </c>
      <c r="K1457" s="272" t="s">
        <v>4676</v>
      </c>
      <c r="L1457" s="250" t="s">
        <v>4219</v>
      </c>
      <c r="M1457" s="272" t="s">
        <v>4148</v>
      </c>
      <c r="N1457" s="272" t="s">
        <v>4584</v>
      </c>
      <c r="O1457" s="272" t="s">
        <v>4670</v>
      </c>
      <c r="P1457" s="274">
        <v>201603</v>
      </c>
      <c r="Q1457" s="272" t="s">
        <v>4203</v>
      </c>
      <c r="R1457" s="276">
        <v>315</v>
      </c>
      <c r="S1457" s="280" t="s">
        <v>4702</v>
      </c>
      <c r="T1457" s="280" t="s">
        <v>4699</v>
      </c>
      <c r="V1457" s="244"/>
      <c r="AC1457" s="244"/>
    </row>
    <row r="1458" spans="1:29" ht="15" x14ac:dyDescent="0.25">
      <c r="A1458" s="250"/>
      <c r="B1458" s="250"/>
      <c r="C1458" s="250"/>
      <c r="D1458" s="250"/>
      <c r="E1458" s="250"/>
      <c r="F1458" s="250"/>
      <c r="H1458" s="244"/>
      <c r="J1458" s="272" t="s">
        <v>4158</v>
      </c>
      <c r="K1458" s="272" t="s">
        <v>4676</v>
      </c>
      <c r="L1458" s="250" t="s">
        <v>4219</v>
      </c>
      <c r="M1458" s="272" t="s">
        <v>4148</v>
      </c>
      <c r="N1458" s="272" t="s">
        <v>4587</v>
      </c>
      <c r="O1458" s="272" t="s">
        <v>4670</v>
      </c>
      <c r="P1458" s="274">
        <v>201603</v>
      </c>
      <c r="Q1458" s="272" t="s">
        <v>4203</v>
      </c>
      <c r="R1458" s="276">
        <v>-0.41</v>
      </c>
      <c r="S1458" s="280" t="s">
        <v>4702</v>
      </c>
      <c r="T1458" s="280" t="s">
        <v>4699</v>
      </c>
      <c r="V1458" s="244"/>
      <c r="AC1458" s="244"/>
    </row>
    <row r="1459" spans="1:29" ht="15" x14ac:dyDescent="0.25">
      <c r="A1459" s="250"/>
      <c r="B1459" s="250"/>
      <c r="C1459" s="250"/>
      <c r="D1459" s="250"/>
      <c r="E1459" s="250"/>
      <c r="F1459" s="250"/>
      <c r="H1459" s="244"/>
      <c r="J1459" s="272" t="s">
        <v>4158</v>
      </c>
      <c r="K1459" s="272" t="s">
        <v>4676</v>
      </c>
      <c r="L1459" s="250" t="s">
        <v>4219</v>
      </c>
      <c r="M1459" s="272" t="s">
        <v>4148</v>
      </c>
      <c r="N1459" s="272" t="s">
        <v>4588</v>
      </c>
      <c r="O1459" s="272" t="s">
        <v>4670</v>
      </c>
      <c r="P1459" s="274">
        <v>201603</v>
      </c>
      <c r="Q1459" s="272" t="s">
        <v>4203</v>
      </c>
      <c r="R1459" s="276">
        <v>6538</v>
      </c>
      <c r="S1459" s="280" t="s">
        <v>4702</v>
      </c>
      <c r="T1459" s="280" t="s">
        <v>4699</v>
      </c>
      <c r="V1459" s="244"/>
      <c r="AC1459" s="244"/>
    </row>
    <row r="1460" spans="1:29" ht="15" x14ac:dyDescent="0.25">
      <c r="A1460" s="250"/>
      <c r="B1460" s="250"/>
      <c r="C1460" s="250"/>
      <c r="D1460" s="250"/>
      <c r="E1460" s="250"/>
      <c r="F1460" s="250"/>
      <c r="H1460" s="244"/>
      <c r="J1460" s="272" t="s">
        <v>4158</v>
      </c>
      <c r="K1460" s="272" t="s">
        <v>4676</v>
      </c>
      <c r="L1460" s="250" t="s">
        <v>4219</v>
      </c>
      <c r="M1460" s="272" t="s">
        <v>4148</v>
      </c>
      <c r="N1460" s="272" t="s">
        <v>4589</v>
      </c>
      <c r="O1460" s="272" t="s">
        <v>4670</v>
      </c>
      <c r="P1460" s="274">
        <v>201603</v>
      </c>
      <c r="Q1460" s="272" t="s">
        <v>4203</v>
      </c>
      <c r="R1460" s="276">
        <v>190</v>
      </c>
      <c r="S1460" s="280" t="s">
        <v>4702</v>
      </c>
      <c r="T1460" s="280" t="s">
        <v>4699</v>
      </c>
      <c r="V1460" s="244"/>
      <c r="AC1460" s="244"/>
    </row>
    <row r="1461" spans="1:29" ht="15" x14ac:dyDescent="0.25">
      <c r="A1461" s="250"/>
      <c r="B1461" s="250"/>
      <c r="C1461" s="250"/>
      <c r="D1461" s="250"/>
      <c r="E1461" s="250"/>
      <c r="F1461" s="250"/>
      <c r="H1461" s="244"/>
      <c r="J1461" s="272" t="s">
        <v>4158</v>
      </c>
      <c r="K1461" s="272" t="s">
        <v>4676</v>
      </c>
      <c r="L1461" s="250" t="s">
        <v>4219</v>
      </c>
      <c r="M1461" s="272" t="s">
        <v>4148</v>
      </c>
      <c r="N1461" s="272" t="s">
        <v>4591</v>
      </c>
      <c r="O1461" s="272" t="s">
        <v>4670</v>
      </c>
      <c r="P1461" s="274">
        <v>201603</v>
      </c>
      <c r="Q1461" s="272" t="s">
        <v>4203</v>
      </c>
      <c r="R1461" s="276">
        <v>2006</v>
      </c>
      <c r="S1461" s="280" t="s">
        <v>4702</v>
      </c>
      <c r="T1461" s="280" t="s">
        <v>4699</v>
      </c>
      <c r="V1461" s="244"/>
      <c r="AC1461" s="244"/>
    </row>
    <row r="1462" spans="1:29" ht="15" x14ac:dyDescent="0.25">
      <c r="A1462" s="250"/>
      <c r="B1462" s="250"/>
      <c r="C1462" s="250"/>
      <c r="D1462" s="250"/>
      <c r="E1462" s="250"/>
      <c r="F1462" s="250"/>
      <c r="H1462" s="244"/>
      <c r="J1462" s="272" t="s">
        <v>4158</v>
      </c>
      <c r="K1462" s="272" t="s">
        <v>4676</v>
      </c>
      <c r="L1462" s="250" t="s">
        <v>4219</v>
      </c>
      <c r="M1462" s="272" t="s">
        <v>4148</v>
      </c>
      <c r="N1462" s="272" t="s">
        <v>4592</v>
      </c>
      <c r="O1462" s="272" t="s">
        <v>4670</v>
      </c>
      <c r="P1462" s="274">
        <v>201603</v>
      </c>
      <c r="Q1462" s="272" t="s">
        <v>4203</v>
      </c>
      <c r="R1462" s="276">
        <v>5007</v>
      </c>
      <c r="S1462" s="280" t="s">
        <v>4702</v>
      </c>
      <c r="T1462" s="280" t="s">
        <v>4699</v>
      </c>
      <c r="V1462" s="244"/>
      <c r="AC1462" s="244"/>
    </row>
    <row r="1463" spans="1:29" ht="15" x14ac:dyDescent="0.25">
      <c r="A1463" s="250"/>
      <c r="B1463" s="250"/>
      <c r="C1463" s="250"/>
      <c r="D1463" s="250"/>
      <c r="E1463" s="250"/>
      <c r="F1463" s="250"/>
      <c r="H1463" s="244"/>
      <c r="J1463" s="272" t="s">
        <v>4158</v>
      </c>
      <c r="K1463" s="272" t="s">
        <v>4676</v>
      </c>
      <c r="L1463" s="250" t="s">
        <v>4219</v>
      </c>
      <c r="M1463" s="272" t="s">
        <v>4148</v>
      </c>
      <c r="N1463" s="272" t="s">
        <v>4593</v>
      </c>
      <c r="O1463" s="272" t="s">
        <v>4670</v>
      </c>
      <c r="P1463" s="274">
        <v>201603</v>
      </c>
      <c r="Q1463" s="272" t="s">
        <v>4203</v>
      </c>
      <c r="R1463" s="276">
        <v>1317</v>
      </c>
      <c r="S1463" s="280" t="s">
        <v>4702</v>
      </c>
      <c r="T1463" s="280" t="s">
        <v>4699</v>
      </c>
      <c r="V1463" s="244"/>
      <c r="AC1463" s="244"/>
    </row>
    <row r="1464" spans="1:29" ht="15" x14ac:dyDescent="0.25">
      <c r="A1464" s="250"/>
      <c r="B1464" s="250"/>
      <c r="C1464" s="250"/>
      <c r="D1464" s="250"/>
      <c r="E1464" s="250"/>
      <c r="F1464" s="250"/>
      <c r="H1464" s="244"/>
      <c r="J1464" s="272" t="s">
        <v>4158</v>
      </c>
      <c r="K1464" s="272" t="s">
        <v>4676</v>
      </c>
      <c r="L1464" s="250" t="s">
        <v>4219</v>
      </c>
      <c r="M1464" s="272" t="s">
        <v>4140</v>
      </c>
      <c r="N1464" s="272" t="s">
        <v>4338</v>
      </c>
      <c r="O1464" s="272" t="s">
        <v>4670</v>
      </c>
      <c r="P1464" s="274">
        <v>201604</v>
      </c>
      <c r="Q1464" s="272" t="s">
        <v>4203</v>
      </c>
      <c r="R1464" s="276">
        <v>11466</v>
      </c>
      <c r="S1464" s="280" t="s">
        <v>4702</v>
      </c>
      <c r="T1464" s="280" t="s">
        <v>4699</v>
      </c>
      <c r="V1464" s="244"/>
      <c r="AC1464" s="244"/>
    </row>
    <row r="1465" spans="1:29" ht="15" x14ac:dyDescent="0.25">
      <c r="A1465" s="250"/>
      <c r="B1465" s="250"/>
      <c r="C1465" s="250"/>
      <c r="D1465" s="250"/>
      <c r="E1465" s="250"/>
      <c r="F1465" s="250"/>
      <c r="H1465" s="244"/>
      <c r="J1465" s="272" t="s">
        <v>4158</v>
      </c>
      <c r="K1465" s="272" t="s">
        <v>4676</v>
      </c>
      <c r="L1465" s="250" t="s">
        <v>4219</v>
      </c>
      <c r="M1465" s="272" t="s">
        <v>4143</v>
      </c>
      <c r="N1465" s="272" t="s">
        <v>4380</v>
      </c>
      <c r="O1465" s="272" t="s">
        <v>4670</v>
      </c>
      <c r="P1465" s="274">
        <v>201604</v>
      </c>
      <c r="Q1465" s="272" t="s">
        <v>4203</v>
      </c>
      <c r="R1465" s="276">
        <v>8120.99</v>
      </c>
      <c r="S1465" s="280" t="s">
        <v>4702</v>
      </c>
      <c r="T1465" s="280" t="s">
        <v>4699</v>
      </c>
      <c r="V1465" s="244"/>
      <c r="AC1465" s="244"/>
    </row>
    <row r="1466" spans="1:29" ht="15" x14ac:dyDescent="0.25">
      <c r="A1466" s="250"/>
      <c r="B1466" s="250"/>
      <c r="C1466" s="250"/>
      <c r="D1466" s="250"/>
      <c r="E1466" s="250"/>
      <c r="F1466" s="250"/>
      <c r="H1466" s="244"/>
      <c r="J1466" s="272" t="s">
        <v>4158</v>
      </c>
      <c r="K1466" s="272" t="s">
        <v>4676</v>
      </c>
      <c r="L1466" s="250" t="s">
        <v>4219</v>
      </c>
      <c r="M1466" s="272" t="s">
        <v>4143</v>
      </c>
      <c r="N1466" s="272" t="s">
        <v>4402</v>
      </c>
      <c r="O1466" s="272" t="s">
        <v>4670</v>
      </c>
      <c r="P1466" s="274">
        <v>201604</v>
      </c>
      <c r="Q1466" s="272" t="s">
        <v>4203</v>
      </c>
      <c r="R1466" s="276">
        <v>0.04</v>
      </c>
      <c r="S1466" s="280" t="s">
        <v>4702</v>
      </c>
      <c r="T1466" s="280" t="s">
        <v>4699</v>
      </c>
      <c r="V1466" s="244"/>
      <c r="AC1466" s="244"/>
    </row>
    <row r="1467" spans="1:29" ht="15" x14ac:dyDescent="0.25">
      <c r="A1467" s="250"/>
      <c r="B1467" s="250"/>
      <c r="C1467" s="250"/>
      <c r="D1467" s="250"/>
      <c r="E1467" s="250"/>
      <c r="F1467" s="250"/>
      <c r="H1467" s="244"/>
      <c r="J1467" s="272" t="s">
        <v>4158</v>
      </c>
      <c r="K1467" s="272" t="s">
        <v>4676</v>
      </c>
      <c r="L1467" s="250" t="s">
        <v>4219</v>
      </c>
      <c r="M1467" s="272" t="s">
        <v>4146</v>
      </c>
      <c r="N1467" s="272" t="s">
        <v>4202</v>
      </c>
      <c r="O1467" s="272" t="s">
        <v>4670</v>
      </c>
      <c r="P1467" s="274">
        <v>201604</v>
      </c>
      <c r="Q1467" s="272" t="s">
        <v>4203</v>
      </c>
      <c r="R1467" s="276">
        <v>1985.72</v>
      </c>
      <c r="S1467" s="280" t="s">
        <v>4702</v>
      </c>
      <c r="T1467" s="280" t="s">
        <v>4699</v>
      </c>
      <c r="V1467" s="244"/>
      <c r="AC1467" s="244"/>
    </row>
    <row r="1468" spans="1:29" ht="15" x14ac:dyDescent="0.25">
      <c r="A1468" s="250"/>
      <c r="B1468" s="250"/>
      <c r="C1468" s="250"/>
      <c r="D1468" s="250"/>
      <c r="E1468" s="250"/>
      <c r="F1468" s="250"/>
      <c r="H1468" s="244"/>
      <c r="J1468" s="272" t="s">
        <v>4158</v>
      </c>
      <c r="K1468" s="272" t="s">
        <v>4676</v>
      </c>
      <c r="L1468" s="250" t="s">
        <v>4219</v>
      </c>
      <c r="M1468" s="272" t="s">
        <v>4146</v>
      </c>
      <c r="N1468" s="272" t="s">
        <v>4408</v>
      </c>
      <c r="O1468" s="272" t="s">
        <v>4670</v>
      </c>
      <c r="P1468" s="274">
        <v>201604</v>
      </c>
      <c r="Q1468" s="272" t="s">
        <v>4203</v>
      </c>
      <c r="R1468" s="276">
        <v>3790.52</v>
      </c>
      <c r="S1468" s="280" t="s">
        <v>4702</v>
      </c>
      <c r="T1468" s="280" t="s">
        <v>4699</v>
      </c>
      <c r="V1468" s="244"/>
      <c r="AC1468" s="244"/>
    </row>
    <row r="1469" spans="1:29" ht="15" x14ac:dyDescent="0.25">
      <c r="A1469" s="250"/>
      <c r="B1469" s="250"/>
      <c r="C1469" s="250"/>
      <c r="D1469" s="250"/>
      <c r="E1469" s="250"/>
      <c r="F1469" s="250"/>
      <c r="H1469" s="244"/>
      <c r="J1469" s="272" t="s">
        <v>4158</v>
      </c>
      <c r="K1469" s="272" t="s">
        <v>4676</v>
      </c>
      <c r="L1469" s="250" t="s">
        <v>4219</v>
      </c>
      <c r="M1469" s="272" t="s">
        <v>4146</v>
      </c>
      <c r="N1469" s="272" t="s">
        <v>4411</v>
      </c>
      <c r="O1469" s="272" t="s">
        <v>4670</v>
      </c>
      <c r="P1469" s="274">
        <v>201604</v>
      </c>
      <c r="Q1469" s="272" t="s">
        <v>4203</v>
      </c>
      <c r="R1469" s="276">
        <v>-3186.43</v>
      </c>
      <c r="S1469" s="280" t="s">
        <v>4702</v>
      </c>
      <c r="T1469" s="280" t="s">
        <v>4699</v>
      </c>
      <c r="V1469" s="244"/>
      <c r="AC1469" s="244"/>
    </row>
    <row r="1470" spans="1:29" ht="15" x14ac:dyDescent="0.25">
      <c r="A1470" s="250"/>
      <c r="B1470" s="250"/>
      <c r="C1470" s="250"/>
      <c r="D1470" s="250"/>
      <c r="E1470" s="250"/>
      <c r="F1470" s="250"/>
      <c r="H1470" s="244"/>
      <c r="J1470" s="272" t="s">
        <v>4158</v>
      </c>
      <c r="K1470" s="272" t="s">
        <v>4676</v>
      </c>
      <c r="L1470" s="250" t="s">
        <v>4219</v>
      </c>
      <c r="M1470" s="272" t="s">
        <v>4146</v>
      </c>
      <c r="N1470" s="272" t="s">
        <v>4412</v>
      </c>
      <c r="O1470" s="272" t="s">
        <v>4670</v>
      </c>
      <c r="P1470" s="274">
        <v>201604</v>
      </c>
      <c r="Q1470" s="272" t="s">
        <v>4203</v>
      </c>
      <c r="R1470" s="276">
        <v>5579.44</v>
      </c>
      <c r="S1470" s="280" t="s">
        <v>4702</v>
      </c>
      <c r="T1470" s="280" t="s">
        <v>4699</v>
      </c>
      <c r="V1470" s="244"/>
      <c r="AC1470" s="244"/>
    </row>
    <row r="1471" spans="1:29" ht="15" x14ac:dyDescent="0.25">
      <c r="A1471" s="250"/>
      <c r="B1471" s="250"/>
      <c r="C1471" s="250"/>
      <c r="D1471" s="250"/>
      <c r="E1471" s="250"/>
      <c r="F1471" s="250"/>
      <c r="H1471" s="244"/>
      <c r="J1471" s="272" t="s">
        <v>4158</v>
      </c>
      <c r="K1471" s="272" t="s">
        <v>4676</v>
      </c>
      <c r="L1471" s="250" t="s">
        <v>4219</v>
      </c>
      <c r="M1471" s="272" t="s">
        <v>4146</v>
      </c>
      <c r="N1471" s="272" t="s">
        <v>4415</v>
      </c>
      <c r="O1471" s="272" t="s">
        <v>4670</v>
      </c>
      <c r="P1471" s="274">
        <v>201604</v>
      </c>
      <c r="Q1471" s="272" t="s">
        <v>4203</v>
      </c>
      <c r="R1471" s="276">
        <v>-0.48</v>
      </c>
      <c r="S1471" s="280" t="s">
        <v>4702</v>
      </c>
      <c r="T1471" s="280" t="s">
        <v>4699</v>
      </c>
      <c r="V1471" s="244"/>
      <c r="AC1471" s="244"/>
    </row>
    <row r="1472" spans="1:29" ht="15" x14ac:dyDescent="0.25">
      <c r="A1472" s="250"/>
      <c r="B1472" s="250"/>
      <c r="C1472" s="250"/>
      <c r="D1472" s="250"/>
      <c r="E1472" s="250"/>
      <c r="F1472" s="250"/>
      <c r="H1472" s="244"/>
      <c r="J1472" s="272" t="s">
        <v>4158</v>
      </c>
      <c r="K1472" s="272" t="s">
        <v>4676</v>
      </c>
      <c r="L1472" s="250" t="s">
        <v>4219</v>
      </c>
      <c r="M1472" s="272" t="s">
        <v>4146</v>
      </c>
      <c r="N1472" s="272" t="s">
        <v>4420</v>
      </c>
      <c r="O1472" s="272" t="s">
        <v>4670</v>
      </c>
      <c r="P1472" s="274">
        <v>201604</v>
      </c>
      <c r="Q1472" s="272" t="s">
        <v>4203</v>
      </c>
      <c r="R1472" s="276">
        <v>0</v>
      </c>
      <c r="S1472" s="280" t="s">
        <v>4702</v>
      </c>
      <c r="T1472" s="280" t="s">
        <v>4699</v>
      </c>
      <c r="V1472" s="244"/>
      <c r="AC1472" s="244"/>
    </row>
    <row r="1473" spans="1:29" ht="15" x14ac:dyDescent="0.25">
      <c r="A1473" s="250"/>
      <c r="B1473" s="250"/>
      <c r="C1473" s="250"/>
      <c r="D1473" s="250"/>
      <c r="E1473" s="250"/>
      <c r="F1473" s="250"/>
      <c r="H1473" s="244"/>
      <c r="J1473" s="272" t="s">
        <v>4158</v>
      </c>
      <c r="K1473" s="272" t="s">
        <v>4676</v>
      </c>
      <c r="L1473" s="250" t="s">
        <v>4219</v>
      </c>
      <c r="M1473" s="272" t="s">
        <v>4146</v>
      </c>
      <c r="N1473" s="272" t="s">
        <v>4423</v>
      </c>
      <c r="O1473" s="272" t="s">
        <v>4670</v>
      </c>
      <c r="P1473" s="274">
        <v>201604</v>
      </c>
      <c r="Q1473" s="272" t="s">
        <v>4203</v>
      </c>
      <c r="R1473" s="276">
        <v>0.48</v>
      </c>
      <c r="S1473" s="280" t="s">
        <v>4702</v>
      </c>
      <c r="T1473" s="280" t="s">
        <v>4699</v>
      </c>
      <c r="V1473" s="244"/>
      <c r="AC1473" s="244"/>
    </row>
    <row r="1474" spans="1:29" ht="15" x14ac:dyDescent="0.25">
      <c r="A1474" s="250"/>
      <c r="B1474" s="250"/>
      <c r="C1474" s="250"/>
      <c r="D1474" s="250"/>
      <c r="E1474" s="250"/>
      <c r="F1474" s="250"/>
      <c r="H1474" s="244"/>
      <c r="J1474" s="272" t="s">
        <v>4158</v>
      </c>
      <c r="K1474" s="272" t="s">
        <v>4676</v>
      </c>
      <c r="L1474" s="250" t="s">
        <v>4219</v>
      </c>
      <c r="M1474" s="272" t="s">
        <v>4146</v>
      </c>
      <c r="N1474" s="272" t="s">
        <v>4424</v>
      </c>
      <c r="O1474" s="272" t="s">
        <v>4670</v>
      </c>
      <c r="P1474" s="274">
        <v>201604</v>
      </c>
      <c r="Q1474" s="272" t="s">
        <v>4203</v>
      </c>
      <c r="R1474" s="276">
        <v>0.24</v>
      </c>
      <c r="S1474" s="280" t="s">
        <v>4702</v>
      </c>
      <c r="T1474" s="280" t="s">
        <v>4699</v>
      </c>
      <c r="V1474" s="244"/>
      <c r="AC1474" s="244"/>
    </row>
    <row r="1475" spans="1:29" ht="15" x14ac:dyDescent="0.25">
      <c r="A1475" s="250"/>
      <c r="B1475" s="250"/>
      <c r="C1475" s="250"/>
      <c r="D1475" s="250"/>
      <c r="E1475" s="250"/>
      <c r="F1475" s="250"/>
      <c r="H1475" s="244"/>
      <c r="J1475" s="272" t="s">
        <v>4158</v>
      </c>
      <c r="K1475" s="272" t="s">
        <v>4676</v>
      </c>
      <c r="L1475" s="250" t="s">
        <v>4219</v>
      </c>
      <c r="M1475" s="272" t="s">
        <v>4146</v>
      </c>
      <c r="N1475" s="272" t="s">
        <v>4425</v>
      </c>
      <c r="O1475" s="272" t="s">
        <v>4670</v>
      </c>
      <c r="P1475" s="274">
        <v>201604</v>
      </c>
      <c r="Q1475" s="272" t="s">
        <v>4203</v>
      </c>
      <c r="R1475" s="276">
        <v>0.5</v>
      </c>
      <c r="S1475" s="280" t="s">
        <v>4702</v>
      </c>
      <c r="T1475" s="280" t="s">
        <v>4699</v>
      </c>
      <c r="V1475" s="244"/>
      <c r="AC1475" s="244"/>
    </row>
    <row r="1476" spans="1:29" ht="15" x14ac:dyDescent="0.25">
      <c r="A1476" s="250"/>
      <c r="B1476" s="250"/>
      <c r="C1476" s="250"/>
      <c r="D1476" s="250"/>
      <c r="E1476" s="250"/>
      <c r="F1476" s="250"/>
      <c r="H1476" s="244"/>
      <c r="J1476" s="272" t="s">
        <v>4158</v>
      </c>
      <c r="K1476" s="272" t="s">
        <v>4676</v>
      </c>
      <c r="L1476" s="250" t="s">
        <v>4219</v>
      </c>
      <c r="M1476" s="272" t="s">
        <v>4146</v>
      </c>
      <c r="N1476" s="272" t="s">
        <v>4426</v>
      </c>
      <c r="O1476" s="272" t="s">
        <v>4670</v>
      </c>
      <c r="P1476" s="274">
        <v>201604</v>
      </c>
      <c r="Q1476" s="272" t="s">
        <v>4203</v>
      </c>
      <c r="R1476" s="276">
        <v>0.5</v>
      </c>
      <c r="S1476" s="280" t="s">
        <v>4702</v>
      </c>
      <c r="T1476" s="280" t="s">
        <v>4699</v>
      </c>
      <c r="V1476" s="244"/>
      <c r="AC1476" s="244"/>
    </row>
    <row r="1477" spans="1:29" ht="15" x14ac:dyDescent="0.25">
      <c r="A1477" s="250"/>
      <c r="B1477" s="250"/>
      <c r="C1477" s="250"/>
      <c r="D1477" s="250"/>
      <c r="E1477" s="250"/>
      <c r="F1477" s="250"/>
      <c r="H1477" s="244"/>
      <c r="J1477" s="272" t="s">
        <v>4158</v>
      </c>
      <c r="K1477" s="272" t="s">
        <v>4676</v>
      </c>
      <c r="L1477" s="250" t="s">
        <v>4219</v>
      </c>
      <c r="M1477" s="272" t="s">
        <v>4146</v>
      </c>
      <c r="N1477" s="272" t="s">
        <v>4427</v>
      </c>
      <c r="O1477" s="272" t="s">
        <v>4670</v>
      </c>
      <c r="P1477" s="274">
        <v>201604</v>
      </c>
      <c r="Q1477" s="272" t="s">
        <v>4203</v>
      </c>
      <c r="R1477" s="276">
        <v>0</v>
      </c>
      <c r="S1477" s="280" t="s">
        <v>4702</v>
      </c>
      <c r="T1477" s="280" t="s">
        <v>4699</v>
      </c>
      <c r="V1477" s="244"/>
      <c r="AC1477" s="244"/>
    </row>
    <row r="1478" spans="1:29" ht="15" x14ac:dyDescent="0.25">
      <c r="A1478" s="250"/>
      <c r="B1478" s="250"/>
      <c r="C1478" s="250"/>
      <c r="D1478" s="250"/>
      <c r="E1478" s="250"/>
      <c r="F1478" s="250"/>
      <c r="H1478" s="244"/>
      <c r="J1478" s="272" t="s">
        <v>4158</v>
      </c>
      <c r="K1478" s="272" t="s">
        <v>4676</v>
      </c>
      <c r="L1478" s="250" t="s">
        <v>4219</v>
      </c>
      <c r="M1478" s="272" t="s">
        <v>4146</v>
      </c>
      <c r="N1478" s="272" t="s">
        <v>4428</v>
      </c>
      <c r="O1478" s="272" t="s">
        <v>4670</v>
      </c>
      <c r="P1478" s="274">
        <v>201604</v>
      </c>
      <c r="Q1478" s="272" t="s">
        <v>4203</v>
      </c>
      <c r="R1478" s="276">
        <v>602.08000000000004</v>
      </c>
      <c r="S1478" s="280" t="s">
        <v>4702</v>
      </c>
      <c r="T1478" s="280" t="s">
        <v>4699</v>
      </c>
      <c r="V1478" s="244"/>
      <c r="AC1478" s="244"/>
    </row>
    <row r="1479" spans="1:29" ht="15" x14ac:dyDescent="0.25">
      <c r="A1479" s="250"/>
      <c r="B1479" s="250"/>
      <c r="C1479" s="250"/>
      <c r="D1479" s="250"/>
      <c r="E1479" s="250"/>
      <c r="F1479" s="250"/>
      <c r="H1479" s="244"/>
      <c r="J1479" s="272" t="s">
        <v>4158</v>
      </c>
      <c r="K1479" s="272" t="s">
        <v>4676</v>
      </c>
      <c r="L1479" s="250" t="s">
        <v>4219</v>
      </c>
      <c r="M1479" s="272" t="s">
        <v>4146</v>
      </c>
      <c r="N1479" s="272" t="s">
        <v>4429</v>
      </c>
      <c r="O1479" s="272" t="s">
        <v>4670</v>
      </c>
      <c r="P1479" s="274">
        <v>201604</v>
      </c>
      <c r="Q1479" s="272" t="s">
        <v>4203</v>
      </c>
      <c r="R1479" s="276">
        <v>85.44</v>
      </c>
      <c r="S1479" s="280" t="s">
        <v>4702</v>
      </c>
      <c r="T1479" s="280" t="s">
        <v>4699</v>
      </c>
      <c r="V1479" s="244"/>
      <c r="AC1479" s="244"/>
    </row>
    <row r="1480" spans="1:29" ht="15" x14ac:dyDescent="0.25">
      <c r="A1480" s="250"/>
      <c r="B1480" s="250"/>
      <c r="C1480" s="250"/>
      <c r="D1480" s="250"/>
      <c r="E1480" s="250"/>
      <c r="F1480" s="250"/>
      <c r="H1480" s="244"/>
      <c r="J1480" s="272" t="s">
        <v>4158</v>
      </c>
      <c r="K1480" s="272" t="s">
        <v>4676</v>
      </c>
      <c r="L1480" s="250" t="s">
        <v>4219</v>
      </c>
      <c r="M1480" s="272" t="s">
        <v>4146</v>
      </c>
      <c r="N1480" s="272" t="s">
        <v>4430</v>
      </c>
      <c r="O1480" s="272" t="s">
        <v>4670</v>
      </c>
      <c r="P1480" s="274">
        <v>201604</v>
      </c>
      <c r="Q1480" s="272" t="s">
        <v>4203</v>
      </c>
      <c r="R1480" s="276">
        <v>0.24</v>
      </c>
      <c r="S1480" s="280" t="s">
        <v>4702</v>
      </c>
      <c r="T1480" s="280" t="s">
        <v>4699</v>
      </c>
      <c r="V1480" s="244"/>
      <c r="AC1480" s="244"/>
    </row>
    <row r="1481" spans="1:29" ht="15" x14ac:dyDescent="0.25">
      <c r="A1481" s="250"/>
      <c r="B1481" s="250"/>
      <c r="C1481" s="250"/>
      <c r="D1481" s="250"/>
      <c r="E1481" s="250"/>
      <c r="F1481" s="250"/>
      <c r="H1481" s="244"/>
      <c r="J1481" s="272" t="s">
        <v>4158</v>
      </c>
      <c r="K1481" s="272" t="s">
        <v>4676</v>
      </c>
      <c r="L1481" s="250" t="s">
        <v>4219</v>
      </c>
      <c r="M1481" s="272" t="s">
        <v>4146</v>
      </c>
      <c r="N1481" s="272" t="s">
        <v>4431</v>
      </c>
      <c r="O1481" s="272" t="s">
        <v>4670</v>
      </c>
      <c r="P1481" s="274">
        <v>201604</v>
      </c>
      <c r="Q1481" s="272" t="s">
        <v>4203</v>
      </c>
      <c r="R1481" s="276">
        <v>0.64</v>
      </c>
      <c r="S1481" s="280" t="s">
        <v>4702</v>
      </c>
      <c r="T1481" s="280" t="s">
        <v>4699</v>
      </c>
      <c r="V1481" s="244"/>
      <c r="AC1481" s="244"/>
    </row>
    <row r="1482" spans="1:29" ht="15" x14ac:dyDescent="0.25">
      <c r="A1482" s="250"/>
      <c r="B1482" s="250"/>
      <c r="C1482" s="250"/>
      <c r="D1482" s="250"/>
      <c r="E1482" s="250"/>
      <c r="F1482" s="250"/>
      <c r="H1482" s="244"/>
      <c r="J1482" s="272" t="s">
        <v>4158</v>
      </c>
      <c r="K1482" s="272" t="s">
        <v>4676</v>
      </c>
      <c r="L1482" s="250" t="s">
        <v>4219</v>
      </c>
      <c r="M1482" s="272" t="s">
        <v>4146</v>
      </c>
      <c r="N1482" s="272" t="s">
        <v>4432</v>
      </c>
      <c r="O1482" s="272" t="s">
        <v>4670</v>
      </c>
      <c r="P1482" s="274">
        <v>201604</v>
      </c>
      <c r="Q1482" s="272" t="s">
        <v>4203</v>
      </c>
      <c r="R1482" s="276">
        <v>20883</v>
      </c>
      <c r="S1482" s="280" t="s">
        <v>4702</v>
      </c>
      <c r="T1482" s="280" t="s">
        <v>4699</v>
      </c>
      <c r="V1482" s="244"/>
      <c r="AC1482" s="244"/>
    </row>
    <row r="1483" spans="1:29" ht="15" x14ac:dyDescent="0.25">
      <c r="A1483" s="250"/>
      <c r="B1483" s="250"/>
      <c r="C1483" s="250"/>
      <c r="D1483" s="250"/>
      <c r="E1483" s="250"/>
      <c r="F1483" s="250"/>
      <c r="H1483" s="244"/>
      <c r="J1483" s="272" t="s">
        <v>4158</v>
      </c>
      <c r="K1483" s="272" t="s">
        <v>4676</v>
      </c>
      <c r="L1483" s="250" t="s">
        <v>4219</v>
      </c>
      <c r="M1483" s="272" t="s">
        <v>4146</v>
      </c>
      <c r="N1483" s="272" t="s">
        <v>4434</v>
      </c>
      <c r="O1483" s="272" t="s">
        <v>4670</v>
      </c>
      <c r="P1483" s="274">
        <v>201604</v>
      </c>
      <c r="Q1483" s="272" t="s">
        <v>4203</v>
      </c>
      <c r="R1483" s="276">
        <v>0</v>
      </c>
      <c r="S1483" s="280" t="s">
        <v>4702</v>
      </c>
      <c r="T1483" s="280" t="s">
        <v>4699</v>
      </c>
      <c r="V1483" s="244"/>
      <c r="AC1483" s="244"/>
    </row>
    <row r="1484" spans="1:29" ht="15" x14ac:dyDescent="0.25">
      <c r="A1484" s="250"/>
      <c r="B1484" s="250"/>
      <c r="C1484" s="250"/>
      <c r="D1484" s="250"/>
      <c r="E1484" s="250"/>
      <c r="F1484" s="250"/>
      <c r="H1484" s="244"/>
      <c r="J1484" s="272" t="s">
        <v>4158</v>
      </c>
      <c r="K1484" s="272" t="s">
        <v>4676</v>
      </c>
      <c r="L1484" s="250" t="s">
        <v>4219</v>
      </c>
      <c r="M1484" s="272" t="s">
        <v>4146</v>
      </c>
      <c r="N1484" s="272" t="s">
        <v>4435</v>
      </c>
      <c r="O1484" s="272" t="s">
        <v>4670</v>
      </c>
      <c r="P1484" s="274">
        <v>201604</v>
      </c>
      <c r="Q1484" s="272" t="s">
        <v>4203</v>
      </c>
      <c r="R1484" s="276">
        <v>0.04</v>
      </c>
      <c r="S1484" s="280" t="s">
        <v>4702</v>
      </c>
      <c r="T1484" s="280" t="s">
        <v>4699</v>
      </c>
      <c r="V1484" s="244"/>
      <c r="AC1484" s="244"/>
    </row>
    <row r="1485" spans="1:29" ht="15" x14ac:dyDescent="0.25">
      <c r="A1485" s="250"/>
      <c r="B1485" s="250"/>
      <c r="C1485" s="250"/>
      <c r="D1485" s="250"/>
      <c r="E1485" s="250"/>
      <c r="F1485" s="250"/>
      <c r="H1485" s="244"/>
      <c r="J1485" s="272" t="s">
        <v>4158</v>
      </c>
      <c r="K1485" s="272" t="s">
        <v>4676</v>
      </c>
      <c r="L1485" s="250" t="s">
        <v>4219</v>
      </c>
      <c r="M1485" s="272" t="s">
        <v>4146</v>
      </c>
      <c r="N1485" s="272" t="s">
        <v>4436</v>
      </c>
      <c r="O1485" s="272" t="s">
        <v>4670</v>
      </c>
      <c r="P1485" s="274">
        <v>201604</v>
      </c>
      <c r="Q1485" s="272" t="s">
        <v>4203</v>
      </c>
      <c r="R1485" s="276">
        <v>0.61</v>
      </c>
      <c r="S1485" s="280" t="s">
        <v>4702</v>
      </c>
      <c r="T1485" s="280" t="s">
        <v>4699</v>
      </c>
      <c r="V1485" s="244"/>
      <c r="AC1485" s="244"/>
    </row>
    <row r="1486" spans="1:29" ht="15" x14ac:dyDescent="0.25">
      <c r="A1486" s="250"/>
      <c r="B1486" s="250"/>
      <c r="C1486" s="250"/>
      <c r="D1486" s="250"/>
      <c r="E1486" s="250"/>
      <c r="F1486" s="250"/>
      <c r="H1486" s="244"/>
      <c r="J1486" s="272" t="s">
        <v>4158</v>
      </c>
      <c r="K1486" s="272" t="s">
        <v>4676</v>
      </c>
      <c r="L1486" s="250" t="s">
        <v>4219</v>
      </c>
      <c r="M1486" s="272" t="s">
        <v>4146</v>
      </c>
      <c r="N1486" s="272" t="s">
        <v>4437</v>
      </c>
      <c r="O1486" s="272" t="s">
        <v>4670</v>
      </c>
      <c r="P1486" s="274">
        <v>201604</v>
      </c>
      <c r="Q1486" s="272" t="s">
        <v>4203</v>
      </c>
      <c r="R1486" s="276">
        <v>2244.7199999999998</v>
      </c>
      <c r="S1486" s="280" t="s">
        <v>4702</v>
      </c>
      <c r="T1486" s="280" t="s">
        <v>4699</v>
      </c>
      <c r="V1486" s="244"/>
      <c r="AC1486" s="244"/>
    </row>
    <row r="1487" spans="1:29" ht="15" x14ac:dyDescent="0.25">
      <c r="A1487" s="250"/>
      <c r="B1487" s="250"/>
      <c r="C1487" s="250"/>
      <c r="D1487" s="250"/>
      <c r="E1487" s="250"/>
      <c r="F1487" s="250"/>
      <c r="H1487" s="244"/>
      <c r="J1487" s="272" t="s">
        <v>4158</v>
      </c>
      <c r="K1487" s="272" t="s">
        <v>4676</v>
      </c>
      <c r="L1487" s="250" t="s">
        <v>4219</v>
      </c>
      <c r="M1487" s="272" t="s">
        <v>4146</v>
      </c>
      <c r="N1487" s="272" t="s">
        <v>4439</v>
      </c>
      <c r="O1487" s="272" t="s">
        <v>4670</v>
      </c>
      <c r="P1487" s="274">
        <v>201604</v>
      </c>
      <c r="Q1487" s="272" t="s">
        <v>4203</v>
      </c>
      <c r="R1487" s="276">
        <v>14683</v>
      </c>
      <c r="S1487" s="280" t="s">
        <v>4702</v>
      </c>
      <c r="T1487" s="280" t="s">
        <v>4699</v>
      </c>
      <c r="V1487" s="244"/>
      <c r="AC1487" s="244"/>
    </row>
    <row r="1488" spans="1:29" ht="15" x14ac:dyDescent="0.25">
      <c r="A1488" s="250"/>
      <c r="B1488" s="250"/>
      <c r="C1488" s="250"/>
      <c r="D1488" s="250"/>
      <c r="E1488" s="250"/>
      <c r="F1488" s="250"/>
      <c r="H1488" s="244"/>
      <c r="J1488" s="272" t="s">
        <v>4158</v>
      </c>
      <c r="K1488" s="272" t="s">
        <v>4676</v>
      </c>
      <c r="L1488" s="250" t="s">
        <v>4219</v>
      </c>
      <c r="M1488" s="272" t="s">
        <v>4146</v>
      </c>
      <c r="N1488" s="272" t="s">
        <v>4440</v>
      </c>
      <c r="O1488" s="272" t="s">
        <v>4670</v>
      </c>
      <c r="P1488" s="274">
        <v>201604</v>
      </c>
      <c r="Q1488" s="272" t="s">
        <v>4203</v>
      </c>
      <c r="R1488" s="276">
        <v>2618.88</v>
      </c>
      <c r="S1488" s="280" t="s">
        <v>4702</v>
      </c>
      <c r="T1488" s="280" t="s">
        <v>4699</v>
      </c>
      <c r="V1488" s="244"/>
      <c r="AC1488" s="244"/>
    </row>
    <row r="1489" spans="1:29" ht="15" x14ac:dyDescent="0.25">
      <c r="A1489" s="250"/>
      <c r="B1489" s="250"/>
      <c r="C1489" s="250"/>
      <c r="D1489" s="250"/>
      <c r="E1489" s="250"/>
      <c r="F1489" s="250"/>
      <c r="H1489" s="244"/>
      <c r="J1489" s="272" t="s">
        <v>4158</v>
      </c>
      <c r="K1489" s="272" t="s">
        <v>4676</v>
      </c>
      <c r="L1489" s="250" t="s">
        <v>4219</v>
      </c>
      <c r="M1489" s="272" t="s">
        <v>4146</v>
      </c>
      <c r="N1489" s="272" t="s">
        <v>4441</v>
      </c>
      <c r="O1489" s="272" t="s">
        <v>4670</v>
      </c>
      <c r="P1489" s="274">
        <v>201604</v>
      </c>
      <c r="Q1489" s="272" t="s">
        <v>4203</v>
      </c>
      <c r="R1489" s="276">
        <v>673.4</v>
      </c>
      <c r="S1489" s="280" t="s">
        <v>4702</v>
      </c>
      <c r="T1489" s="280" t="s">
        <v>4699</v>
      </c>
      <c r="V1489" s="244"/>
      <c r="AC1489" s="244"/>
    </row>
    <row r="1490" spans="1:29" ht="15" x14ac:dyDescent="0.25">
      <c r="A1490" s="250"/>
      <c r="B1490" s="250"/>
      <c r="C1490" s="250"/>
      <c r="D1490" s="250"/>
      <c r="E1490" s="250"/>
      <c r="F1490" s="250"/>
      <c r="H1490" s="244"/>
      <c r="J1490" s="272" t="s">
        <v>4158</v>
      </c>
      <c r="K1490" s="272" t="s">
        <v>4676</v>
      </c>
      <c r="L1490" s="250" t="s">
        <v>4219</v>
      </c>
      <c r="M1490" s="272" t="s">
        <v>4146</v>
      </c>
      <c r="N1490" s="272" t="s">
        <v>4442</v>
      </c>
      <c r="O1490" s="272" t="s">
        <v>4670</v>
      </c>
      <c r="P1490" s="274">
        <v>201604</v>
      </c>
      <c r="Q1490" s="272" t="s">
        <v>4203</v>
      </c>
      <c r="R1490" s="276">
        <v>24403.34</v>
      </c>
      <c r="S1490" s="280" t="s">
        <v>4702</v>
      </c>
      <c r="T1490" s="280" t="s">
        <v>4699</v>
      </c>
      <c r="V1490" s="244"/>
      <c r="AC1490" s="244"/>
    </row>
    <row r="1491" spans="1:29" ht="15" x14ac:dyDescent="0.25">
      <c r="A1491" s="250"/>
      <c r="B1491" s="250"/>
      <c r="C1491" s="250"/>
      <c r="D1491" s="250"/>
      <c r="E1491" s="250"/>
      <c r="F1491" s="250"/>
      <c r="H1491" s="244"/>
      <c r="J1491" s="272" t="s">
        <v>4158</v>
      </c>
      <c r="K1491" s="272" t="s">
        <v>4676</v>
      </c>
      <c r="L1491" s="250" t="s">
        <v>4219</v>
      </c>
      <c r="M1491" s="272" t="s">
        <v>4146</v>
      </c>
      <c r="N1491" s="272" t="s">
        <v>4443</v>
      </c>
      <c r="O1491" s="272" t="s">
        <v>4670</v>
      </c>
      <c r="P1491" s="274">
        <v>201604</v>
      </c>
      <c r="Q1491" s="272" t="s">
        <v>4203</v>
      </c>
      <c r="R1491" s="276">
        <v>922.68</v>
      </c>
      <c r="S1491" s="280" t="s">
        <v>4702</v>
      </c>
      <c r="T1491" s="280" t="s">
        <v>4699</v>
      </c>
      <c r="V1491" s="244"/>
      <c r="AC1491" s="244"/>
    </row>
    <row r="1492" spans="1:29" ht="15" x14ac:dyDescent="0.25">
      <c r="A1492" s="250"/>
      <c r="B1492" s="250"/>
      <c r="C1492" s="250"/>
      <c r="D1492" s="250"/>
      <c r="E1492" s="250"/>
      <c r="F1492" s="250"/>
      <c r="H1492" s="244"/>
      <c r="J1492" s="272" t="s">
        <v>4158</v>
      </c>
      <c r="K1492" s="272" t="s">
        <v>4676</v>
      </c>
      <c r="L1492" s="250" t="s">
        <v>4219</v>
      </c>
      <c r="M1492" s="272" t="s">
        <v>4146</v>
      </c>
      <c r="N1492" s="272" t="s">
        <v>4444</v>
      </c>
      <c r="O1492" s="272" t="s">
        <v>4670</v>
      </c>
      <c r="P1492" s="274">
        <v>201604</v>
      </c>
      <c r="Q1492" s="272" t="s">
        <v>4203</v>
      </c>
      <c r="R1492" s="276">
        <v>2587</v>
      </c>
      <c r="S1492" s="280" t="s">
        <v>4702</v>
      </c>
      <c r="T1492" s="280" t="s">
        <v>4699</v>
      </c>
      <c r="V1492" s="244"/>
      <c r="AC1492" s="244"/>
    </row>
    <row r="1493" spans="1:29" ht="15" x14ac:dyDescent="0.25">
      <c r="A1493" s="250"/>
      <c r="B1493" s="250"/>
      <c r="C1493" s="250"/>
      <c r="D1493" s="250"/>
      <c r="E1493" s="250"/>
      <c r="F1493" s="250"/>
      <c r="H1493" s="244"/>
      <c r="J1493" s="272" t="s">
        <v>4158</v>
      </c>
      <c r="K1493" s="272" t="s">
        <v>4676</v>
      </c>
      <c r="L1493" s="250" t="s">
        <v>4219</v>
      </c>
      <c r="M1493" s="272" t="s">
        <v>4146</v>
      </c>
      <c r="N1493" s="272" t="s">
        <v>4445</v>
      </c>
      <c r="O1493" s="272" t="s">
        <v>4670</v>
      </c>
      <c r="P1493" s="274">
        <v>201604</v>
      </c>
      <c r="Q1493" s="272" t="s">
        <v>4203</v>
      </c>
      <c r="R1493" s="276">
        <v>5355</v>
      </c>
      <c r="S1493" s="280" t="s">
        <v>4702</v>
      </c>
      <c r="T1493" s="280" t="s">
        <v>4699</v>
      </c>
      <c r="V1493" s="244"/>
      <c r="AC1493" s="244"/>
    </row>
    <row r="1494" spans="1:29" ht="15" x14ac:dyDescent="0.25">
      <c r="A1494" s="250"/>
      <c r="B1494" s="250"/>
      <c r="C1494" s="250"/>
      <c r="D1494" s="250"/>
      <c r="E1494" s="250"/>
      <c r="F1494" s="250"/>
      <c r="H1494" s="244"/>
      <c r="J1494" s="272" t="s">
        <v>4158</v>
      </c>
      <c r="K1494" s="272" t="s">
        <v>4676</v>
      </c>
      <c r="L1494" s="250" t="s">
        <v>4219</v>
      </c>
      <c r="M1494" s="272" t="s">
        <v>4146</v>
      </c>
      <c r="N1494" s="272" t="s">
        <v>4446</v>
      </c>
      <c r="O1494" s="272" t="s">
        <v>4670</v>
      </c>
      <c r="P1494" s="274">
        <v>201604</v>
      </c>
      <c r="Q1494" s="272" t="s">
        <v>4203</v>
      </c>
      <c r="R1494" s="276">
        <v>33172.800000000003</v>
      </c>
      <c r="S1494" s="280" t="s">
        <v>4702</v>
      </c>
      <c r="T1494" s="280" t="s">
        <v>4699</v>
      </c>
      <c r="V1494" s="244"/>
      <c r="AC1494" s="244"/>
    </row>
    <row r="1495" spans="1:29" ht="15" x14ac:dyDescent="0.25">
      <c r="A1495" s="250"/>
      <c r="B1495" s="250"/>
      <c r="C1495" s="250"/>
      <c r="D1495" s="250"/>
      <c r="E1495" s="250"/>
      <c r="F1495" s="250"/>
      <c r="H1495" s="244"/>
      <c r="J1495" s="272" t="s">
        <v>4158</v>
      </c>
      <c r="K1495" s="272" t="s">
        <v>4676</v>
      </c>
      <c r="L1495" s="250" t="s">
        <v>4219</v>
      </c>
      <c r="M1495" s="272" t="s">
        <v>4146</v>
      </c>
      <c r="N1495" s="272" t="s">
        <v>4447</v>
      </c>
      <c r="O1495" s="272" t="s">
        <v>4670</v>
      </c>
      <c r="P1495" s="274">
        <v>201604</v>
      </c>
      <c r="Q1495" s="272" t="s">
        <v>4203</v>
      </c>
      <c r="R1495" s="276">
        <v>7173.48</v>
      </c>
      <c r="S1495" s="280" t="s">
        <v>4702</v>
      </c>
      <c r="T1495" s="280" t="s">
        <v>4699</v>
      </c>
      <c r="V1495" s="244"/>
      <c r="AC1495" s="244"/>
    </row>
    <row r="1496" spans="1:29" ht="15" x14ac:dyDescent="0.25">
      <c r="A1496" s="250"/>
      <c r="B1496" s="250"/>
      <c r="C1496" s="250"/>
      <c r="D1496" s="250"/>
      <c r="E1496" s="250"/>
      <c r="F1496" s="250"/>
      <c r="H1496" s="244"/>
      <c r="J1496" s="272" t="s">
        <v>4158</v>
      </c>
      <c r="K1496" s="272" t="s">
        <v>4676</v>
      </c>
      <c r="L1496" s="250" t="s">
        <v>4219</v>
      </c>
      <c r="M1496" s="272" t="s">
        <v>4146</v>
      </c>
      <c r="N1496" s="272" t="s">
        <v>4448</v>
      </c>
      <c r="O1496" s="272" t="s">
        <v>4670</v>
      </c>
      <c r="P1496" s="274">
        <v>201604</v>
      </c>
      <c r="Q1496" s="272" t="s">
        <v>4203</v>
      </c>
      <c r="R1496" s="276">
        <v>126</v>
      </c>
      <c r="S1496" s="280" t="s">
        <v>4702</v>
      </c>
      <c r="T1496" s="280" t="s">
        <v>4699</v>
      </c>
      <c r="V1496" s="244"/>
      <c r="AC1496" s="244"/>
    </row>
    <row r="1497" spans="1:29" ht="15" x14ac:dyDescent="0.25">
      <c r="A1497" s="250"/>
      <c r="B1497" s="250"/>
      <c r="C1497" s="250"/>
      <c r="D1497" s="250"/>
      <c r="E1497" s="250"/>
      <c r="F1497" s="250"/>
      <c r="H1497" s="244"/>
      <c r="J1497" s="272" t="s">
        <v>4158</v>
      </c>
      <c r="K1497" s="272" t="s">
        <v>4676</v>
      </c>
      <c r="L1497" s="250" t="s">
        <v>4219</v>
      </c>
      <c r="M1497" s="272" t="s">
        <v>4146</v>
      </c>
      <c r="N1497" s="272" t="s">
        <v>4449</v>
      </c>
      <c r="O1497" s="272" t="s">
        <v>4670</v>
      </c>
      <c r="P1497" s="274">
        <v>201604</v>
      </c>
      <c r="Q1497" s="272" t="s">
        <v>4203</v>
      </c>
      <c r="R1497" s="276">
        <v>6271</v>
      </c>
      <c r="S1497" s="280" t="s">
        <v>4702</v>
      </c>
      <c r="T1497" s="280" t="s">
        <v>4699</v>
      </c>
      <c r="V1497" s="244"/>
      <c r="AC1497" s="244"/>
    </row>
    <row r="1498" spans="1:29" ht="15" x14ac:dyDescent="0.25">
      <c r="A1498" s="250"/>
      <c r="B1498" s="250"/>
      <c r="C1498" s="250"/>
      <c r="D1498" s="250"/>
      <c r="E1498" s="250"/>
      <c r="F1498" s="250"/>
      <c r="H1498" s="244"/>
      <c r="J1498" s="272" t="s">
        <v>4158</v>
      </c>
      <c r="K1498" s="272" t="s">
        <v>4676</v>
      </c>
      <c r="L1498" s="250" t="s">
        <v>4219</v>
      </c>
      <c r="M1498" s="272" t="s">
        <v>4146</v>
      </c>
      <c r="N1498" s="272" t="s">
        <v>4451</v>
      </c>
      <c r="O1498" s="272" t="s">
        <v>4670</v>
      </c>
      <c r="P1498" s="274">
        <v>201604</v>
      </c>
      <c r="Q1498" s="272" t="s">
        <v>4203</v>
      </c>
      <c r="R1498" s="276">
        <v>11250</v>
      </c>
      <c r="S1498" s="280" t="s">
        <v>4702</v>
      </c>
      <c r="T1498" s="280" t="s">
        <v>4699</v>
      </c>
      <c r="V1498" s="244"/>
      <c r="AC1498" s="244"/>
    </row>
    <row r="1499" spans="1:29" ht="15" x14ac:dyDescent="0.25">
      <c r="A1499" s="250"/>
      <c r="B1499" s="250"/>
      <c r="C1499" s="250"/>
      <c r="D1499" s="250"/>
      <c r="E1499" s="250"/>
      <c r="F1499" s="250"/>
      <c r="H1499" s="244"/>
      <c r="J1499" s="272" t="s">
        <v>4158</v>
      </c>
      <c r="K1499" s="272" t="s">
        <v>4676</v>
      </c>
      <c r="L1499" s="250" t="s">
        <v>4219</v>
      </c>
      <c r="M1499" s="272" t="s">
        <v>4146</v>
      </c>
      <c r="N1499" s="272" t="s">
        <v>4452</v>
      </c>
      <c r="O1499" s="272" t="s">
        <v>4670</v>
      </c>
      <c r="P1499" s="274">
        <v>201604</v>
      </c>
      <c r="Q1499" s="272" t="s">
        <v>4203</v>
      </c>
      <c r="R1499" s="276">
        <v>2575.16</v>
      </c>
      <c r="S1499" s="280" t="s">
        <v>4702</v>
      </c>
      <c r="T1499" s="280" t="s">
        <v>4699</v>
      </c>
      <c r="V1499" s="244"/>
      <c r="AC1499" s="244"/>
    </row>
    <row r="1500" spans="1:29" ht="15" x14ac:dyDescent="0.25">
      <c r="A1500" s="250"/>
      <c r="B1500" s="250"/>
      <c r="C1500" s="250"/>
      <c r="D1500" s="250"/>
      <c r="E1500" s="250"/>
      <c r="F1500" s="250"/>
      <c r="H1500" s="244"/>
      <c r="J1500" s="272" t="s">
        <v>4158</v>
      </c>
      <c r="K1500" s="272" t="s">
        <v>4676</v>
      </c>
      <c r="L1500" s="250" t="s">
        <v>4219</v>
      </c>
      <c r="M1500" s="272" t="s">
        <v>4146</v>
      </c>
      <c r="N1500" s="272" t="s">
        <v>4455</v>
      </c>
      <c r="O1500" s="272" t="s">
        <v>4670</v>
      </c>
      <c r="P1500" s="274">
        <v>201604</v>
      </c>
      <c r="Q1500" s="272" t="s">
        <v>4203</v>
      </c>
      <c r="R1500" s="276">
        <v>11267</v>
      </c>
      <c r="S1500" s="280" t="s">
        <v>4702</v>
      </c>
      <c r="T1500" s="280" t="s">
        <v>4699</v>
      </c>
      <c r="V1500" s="244"/>
      <c r="AC1500" s="244"/>
    </row>
    <row r="1501" spans="1:29" ht="15" x14ac:dyDescent="0.25">
      <c r="A1501" s="250"/>
      <c r="B1501" s="250"/>
      <c r="C1501" s="250"/>
      <c r="D1501" s="250"/>
      <c r="E1501" s="250"/>
      <c r="F1501" s="250"/>
      <c r="H1501" s="244"/>
      <c r="J1501" s="272" t="s">
        <v>4158</v>
      </c>
      <c r="K1501" s="272" t="s">
        <v>4676</v>
      </c>
      <c r="L1501" s="250" t="s">
        <v>4219</v>
      </c>
      <c r="M1501" s="272" t="s">
        <v>4146</v>
      </c>
      <c r="N1501" s="272" t="s">
        <v>4456</v>
      </c>
      <c r="O1501" s="272" t="s">
        <v>4670</v>
      </c>
      <c r="P1501" s="274">
        <v>201604</v>
      </c>
      <c r="Q1501" s="272" t="s">
        <v>4203</v>
      </c>
      <c r="R1501" s="276">
        <v>7923.08</v>
      </c>
      <c r="S1501" s="280" t="s">
        <v>4702</v>
      </c>
      <c r="T1501" s="280" t="s">
        <v>4699</v>
      </c>
      <c r="V1501" s="244"/>
      <c r="AC1501" s="244"/>
    </row>
    <row r="1502" spans="1:29" ht="15" x14ac:dyDescent="0.25">
      <c r="A1502" s="250"/>
      <c r="B1502" s="250"/>
      <c r="C1502" s="250"/>
      <c r="D1502" s="250"/>
      <c r="E1502" s="250"/>
      <c r="F1502" s="250"/>
      <c r="H1502" s="244"/>
      <c r="J1502" s="272" t="s">
        <v>4158</v>
      </c>
      <c r="K1502" s="272" t="s">
        <v>4676</v>
      </c>
      <c r="L1502" s="250" t="s">
        <v>4219</v>
      </c>
      <c r="M1502" s="272" t="s">
        <v>4146</v>
      </c>
      <c r="N1502" s="272" t="s">
        <v>4458</v>
      </c>
      <c r="O1502" s="272" t="s">
        <v>4670</v>
      </c>
      <c r="P1502" s="274">
        <v>201604</v>
      </c>
      <c r="Q1502" s="272" t="s">
        <v>4203</v>
      </c>
      <c r="R1502" s="276">
        <v>1682</v>
      </c>
      <c r="S1502" s="280" t="s">
        <v>4702</v>
      </c>
      <c r="T1502" s="280" t="s">
        <v>4699</v>
      </c>
      <c r="V1502" s="244"/>
      <c r="AC1502" s="244"/>
    </row>
    <row r="1503" spans="1:29" ht="15" x14ac:dyDescent="0.25">
      <c r="A1503" s="250"/>
      <c r="B1503" s="250"/>
      <c r="C1503" s="250"/>
      <c r="D1503" s="250"/>
      <c r="E1503" s="250"/>
      <c r="F1503" s="250"/>
      <c r="H1503" s="244"/>
      <c r="J1503" s="272" t="s">
        <v>4158</v>
      </c>
      <c r="K1503" s="272" t="s">
        <v>4676</v>
      </c>
      <c r="L1503" s="250" t="s">
        <v>4219</v>
      </c>
      <c r="M1503" s="272" t="s">
        <v>4147</v>
      </c>
      <c r="N1503" s="272" t="s">
        <v>4541</v>
      </c>
      <c r="O1503" s="272" t="s">
        <v>4670</v>
      </c>
      <c r="P1503" s="274">
        <v>201604</v>
      </c>
      <c r="Q1503" s="272" t="s">
        <v>4203</v>
      </c>
      <c r="R1503" s="276">
        <v>0</v>
      </c>
      <c r="S1503" s="280" t="s">
        <v>4702</v>
      </c>
      <c r="T1503" s="280" t="s">
        <v>4699</v>
      </c>
      <c r="V1503" s="244"/>
      <c r="AC1503" s="244"/>
    </row>
    <row r="1504" spans="1:29" ht="15" x14ac:dyDescent="0.25">
      <c r="A1504" s="250"/>
      <c r="B1504" s="250"/>
      <c r="C1504" s="250"/>
      <c r="D1504" s="250"/>
      <c r="E1504" s="250"/>
      <c r="F1504" s="250"/>
      <c r="H1504" s="244"/>
      <c r="J1504" s="272" t="s">
        <v>4158</v>
      </c>
      <c r="K1504" s="272" t="s">
        <v>4676</v>
      </c>
      <c r="L1504" s="250" t="s">
        <v>4219</v>
      </c>
      <c r="M1504" s="272" t="s">
        <v>4147</v>
      </c>
      <c r="N1504" s="272" t="s">
        <v>4543</v>
      </c>
      <c r="O1504" s="272" t="s">
        <v>4670</v>
      </c>
      <c r="P1504" s="274">
        <v>201604</v>
      </c>
      <c r="Q1504" s="272" t="s">
        <v>4203</v>
      </c>
      <c r="R1504" s="276">
        <v>0</v>
      </c>
      <c r="S1504" s="280" t="s">
        <v>4702</v>
      </c>
      <c r="T1504" s="280" t="s">
        <v>4699</v>
      </c>
      <c r="V1504" s="244"/>
      <c r="AC1504" s="244"/>
    </row>
    <row r="1505" spans="1:29" ht="15" x14ac:dyDescent="0.25">
      <c r="A1505" s="250"/>
      <c r="B1505" s="250"/>
      <c r="C1505" s="250"/>
      <c r="D1505" s="250"/>
      <c r="E1505" s="250"/>
      <c r="F1505" s="250"/>
      <c r="H1505" s="244"/>
      <c r="J1505" s="272" t="s">
        <v>4158</v>
      </c>
      <c r="K1505" s="272" t="s">
        <v>4676</v>
      </c>
      <c r="L1505" s="250" t="s">
        <v>4219</v>
      </c>
      <c r="M1505" s="272" t="s">
        <v>4147</v>
      </c>
      <c r="N1505" s="272" t="s">
        <v>4544</v>
      </c>
      <c r="O1505" s="272" t="s">
        <v>4670</v>
      </c>
      <c r="P1505" s="274">
        <v>201604</v>
      </c>
      <c r="Q1505" s="272" t="s">
        <v>4203</v>
      </c>
      <c r="R1505" s="276">
        <v>3477.32</v>
      </c>
      <c r="S1505" s="280" t="s">
        <v>4702</v>
      </c>
      <c r="T1505" s="280" t="s">
        <v>4699</v>
      </c>
      <c r="V1505" s="244"/>
      <c r="AC1505" s="244"/>
    </row>
    <row r="1506" spans="1:29" ht="15" x14ac:dyDescent="0.25">
      <c r="A1506" s="250"/>
      <c r="B1506" s="250"/>
      <c r="C1506" s="250"/>
      <c r="D1506" s="250"/>
      <c r="E1506" s="250"/>
      <c r="F1506" s="250"/>
      <c r="H1506" s="244"/>
      <c r="J1506" s="272" t="s">
        <v>4158</v>
      </c>
      <c r="K1506" s="272" t="s">
        <v>4676</v>
      </c>
      <c r="L1506" s="250" t="s">
        <v>4219</v>
      </c>
      <c r="M1506" s="272" t="s">
        <v>4147</v>
      </c>
      <c r="N1506" s="272" t="s">
        <v>4548</v>
      </c>
      <c r="O1506" s="272" t="s">
        <v>4670</v>
      </c>
      <c r="P1506" s="274">
        <v>201604</v>
      </c>
      <c r="Q1506" s="272" t="s">
        <v>4203</v>
      </c>
      <c r="R1506" s="276">
        <v>3315.17</v>
      </c>
      <c r="S1506" s="280" t="s">
        <v>4702</v>
      </c>
      <c r="T1506" s="280" t="s">
        <v>4699</v>
      </c>
      <c r="V1506" s="244"/>
      <c r="AC1506" s="244"/>
    </row>
    <row r="1507" spans="1:29" ht="15" x14ac:dyDescent="0.25">
      <c r="A1507" s="250"/>
      <c r="B1507" s="250"/>
      <c r="C1507" s="250"/>
      <c r="D1507" s="250"/>
      <c r="E1507" s="250"/>
      <c r="F1507" s="250"/>
      <c r="H1507" s="244"/>
      <c r="J1507" s="272" t="s">
        <v>4158</v>
      </c>
      <c r="K1507" s="272" t="s">
        <v>4676</v>
      </c>
      <c r="L1507" s="250" t="s">
        <v>4219</v>
      </c>
      <c r="M1507" s="272" t="s">
        <v>4147</v>
      </c>
      <c r="N1507" s="272" t="s">
        <v>4549</v>
      </c>
      <c r="O1507" s="272" t="s">
        <v>4670</v>
      </c>
      <c r="P1507" s="274">
        <v>201604</v>
      </c>
      <c r="Q1507" s="272" t="s">
        <v>4203</v>
      </c>
      <c r="R1507" s="276">
        <v>0.57999999999999996</v>
      </c>
      <c r="S1507" s="280" t="s">
        <v>4702</v>
      </c>
      <c r="T1507" s="280" t="s">
        <v>4699</v>
      </c>
      <c r="V1507" s="244"/>
      <c r="AC1507" s="244"/>
    </row>
    <row r="1508" spans="1:29" ht="15" x14ac:dyDescent="0.25">
      <c r="A1508" s="250"/>
      <c r="B1508" s="250"/>
      <c r="C1508" s="250"/>
      <c r="D1508" s="250"/>
      <c r="E1508" s="250"/>
      <c r="F1508" s="250"/>
      <c r="H1508" s="244"/>
      <c r="J1508" s="272" t="s">
        <v>4158</v>
      </c>
      <c r="K1508" s="272" t="s">
        <v>4676</v>
      </c>
      <c r="L1508" s="250" t="s">
        <v>4219</v>
      </c>
      <c r="M1508" s="272" t="s">
        <v>4147</v>
      </c>
      <c r="N1508" s="272" t="s">
        <v>4551</v>
      </c>
      <c r="O1508" s="272" t="s">
        <v>4670</v>
      </c>
      <c r="P1508" s="274">
        <v>201604</v>
      </c>
      <c r="Q1508" s="272" t="s">
        <v>4203</v>
      </c>
      <c r="R1508" s="276">
        <v>6018.84</v>
      </c>
      <c r="S1508" s="280" t="s">
        <v>4702</v>
      </c>
      <c r="T1508" s="280" t="s">
        <v>4699</v>
      </c>
      <c r="V1508" s="244"/>
      <c r="AC1508" s="244"/>
    </row>
    <row r="1509" spans="1:29" ht="15" x14ac:dyDescent="0.25">
      <c r="A1509" s="250"/>
      <c r="B1509" s="250"/>
      <c r="C1509" s="250"/>
      <c r="D1509" s="250"/>
      <c r="E1509" s="250"/>
      <c r="F1509" s="250"/>
      <c r="H1509" s="244"/>
      <c r="J1509" s="272" t="s">
        <v>4158</v>
      </c>
      <c r="K1509" s="272" t="s">
        <v>4676</v>
      </c>
      <c r="L1509" s="250" t="s">
        <v>4219</v>
      </c>
      <c r="M1509" s="272" t="s">
        <v>4147</v>
      </c>
      <c r="N1509" s="272" t="s">
        <v>4552</v>
      </c>
      <c r="O1509" s="272" t="s">
        <v>4670</v>
      </c>
      <c r="P1509" s="274">
        <v>201604</v>
      </c>
      <c r="Q1509" s="272" t="s">
        <v>4203</v>
      </c>
      <c r="R1509" s="276">
        <v>4055.35</v>
      </c>
      <c r="S1509" s="280" t="s">
        <v>4702</v>
      </c>
      <c r="T1509" s="280" t="s">
        <v>4699</v>
      </c>
      <c r="V1509" s="244"/>
      <c r="AC1509" s="244"/>
    </row>
    <row r="1510" spans="1:29" ht="15" x14ac:dyDescent="0.25">
      <c r="A1510" s="250"/>
      <c r="B1510" s="250"/>
      <c r="C1510" s="250"/>
      <c r="D1510" s="250"/>
      <c r="E1510" s="250"/>
      <c r="F1510" s="250"/>
      <c r="H1510" s="244"/>
      <c r="J1510" s="272" t="s">
        <v>4158</v>
      </c>
      <c r="K1510" s="272" t="s">
        <v>4676</v>
      </c>
      <c r="L1510" s="250" t="s">
        <v>4219</v>
      </c>
      <c r="M1510" s="272" t="s">
        <v>4147</v>
      </c>
      <c r="N1510" s="272" t="s">
        <v>4553</v>
      </c>
      <c r="O1510" s="272" t="s">
        <v>4670</v>
      </c>
      <c r="P1510" s="274">
        <v>201604</v>
      </c>
      <c r="Q1510" s="272" t="s">
        <v>4203</v>
      </c>
      <c r="R1510" s="276">
        <v>375</v>
      </c>
      <c r="S1510" s="280" t="s">
        <v>4702</v>
      </c>
      <c r="T1510" s="280" t="s">
        <v>4699</v>
      </c>
      <c r="V1510" s="244"/>
      <c r="AC1510" s="244"/>
    </row>
    <row r="1511" spans="1:29" ht="15" x14ac:dyDescent="0.25">
      <c r="A1511" s="250"/>
      <c r="B1511" s="250"/>
      <c r="C1511" s="250"/>
      <c r="D1511" s="250"/>
      <c r="E1511" s="250"/>
      <c r="F1511" s="250"/>
      <c r="H1511" s="244"/>
      <c r="J1511" s="272" t="s">
        <v>4158</v>
      </c>
      <c r="K1511" s="272" t="s">
        <v>4676</v>
      </c>
      <c r="L1511" s="250" t="s">
        <v>4219</v>
      </c>
      <c r="M1511" s="272" t="s">
        <v>4147</v>
      </c>
      <c r="N1511" s="272" t="s">
        <v>4554</v>
      </c>
      <c r="O1511" s="272" t="s">
        <v>4670</v>
      </c>
      <c r="P1511" s="274">
        <v>201604</v>
      </c>
      <c r="Q1511" s="272" t="s">
        <v>4203</v>
      </c>
      <c r="R1511" s="276">
        <v>745</v>
      </c>
      <c r="S1511" s="280" t="s">
        <v>4702</v>
      </c>
      <c r="T1511" s="280" t="s">
        <v>4699</v>
      </c>
      <c r="V1511" s="244"/>
      <c r="AC1511" s="244"/>
    </row>
    <row r="1512" spans="1:29" ht="15" x14ac:dyDescent="0.25">
      <c r="A1512" s="250"/>
      <c r="B1512" s="250"/>
      <c r="C1512" s="250"/>
      <c r="D1512" s="250"/>
      <c r="E1512" s="250"/>
      <c r="F1512" s="250"/>
      <c r="H1512" s="244"/>
      <c r="J1512" s="272" t="s">
        <v>4158</v>
      </c>
      <c r="K1512" s="272" t="s">
        <v>4676</v>
      </c>
      <c r="L1512" s="250" t="s">
        <v>4219</v>
      </c>
      <c r="M1512" s="272" t="s">
        <v>4147</v>
      </c>
      <c r="N1512" s="272" t="s">
        <v>4555</v>
      </c>
      <c r="O1512" s="272" t="s">
        <v>4670</v>
      </c>
      <c r="P1512" s="274">
        <v>201604</v>
      </c>
      <c r="Q1512" s="272" t="s">
        <v>4203</v>
      </c>
      <c r="R1512" s="276">
        <v>890</v>
      </c>
      <c r="S1512" s="280" t="s">
        <v>4702</v>
      </c>
      <c r="T1512" s="280" t="s">
        <v>4699</v>
      </c>
      <c r="V1512" s="244"/>
      <c r="AC1512" s="244"/>
    </row>
    <row r="1513" spans="1:29" ht="15" x14ac:dyDescent="0.25">
      <c r="A1513" s="250"/>
      <c r="B1513" s="250"/>
      <c r="C1513" s="250"/>
      <c r="D1513" s="250"/>
      <c r="E1513" s="250"/>
      <c r="F1513" s="250"/>
      <c r="H1513" s="244"/>
      <c r="J1513" s="272" t="s">
        <v>4158</v>
      </c>
      <c r="K1513" s="272" t="s">
        <v>4676</v>
      </c>
      <c r="L1513" s="250" t="s">
        <v>4219</v>
      </c>
      <c r="M1513" s="272" t="s">
        <v>4148</v>
      </c>
      <c r="N1513" s="272" t="s">
        <v>4580</v>
      </c>
      <c r="O1513" s="272" t="s">
        <v>4670</v>
      </c>
      <c r="P1513" s="274">
        <v>201604</v>
      </c>
      <c r="Q1513" s="272" t="s">
        <v>4203</v>
      </c>
      <c r="R1513" s="276">
        <v>0</v>
      </c>
      <c r="S1513" s="280" t="s">
        <v>4702</v>
      </c>
      <c r="T1513" s="280" t="s">
        <v>4699</v>
      </c>
      <c r="V1513" s="244"/>
      <c r="AC1513" s="244"/>
    </row>
    <row r="1514" spans="1:29" ht="15" x14ac:dyDescent="0.25">
      <c r="A1514" s="250"/>
      <c r="B1514" s="250"/>
      <c r="C1514" s="250"/>
      <c r="D1514" s="250"/>
      <c r="E1514" s="250"/>
      <c r="F1514" s="250"/>
      <c r="H1514" s="244"/>
      <c r="J1514" s="272" t="s">
        <v>4158</v>
      </c>
      <c r="K1514" s="272" t="s">
        <v>4676</v>
      </c>
      <c r="L1514" s="250" t="s">
        <v>4219</v>
      </c>
      <c r="M1514" s="272" t="s">
        <v>4148</v>
      </c>
      <c r="N1514" s="272" t="s">
        <v>4581</v>
      </c>
      <c r="O1514" s="272" t="s">
        <v>4670</v>
      </c>
      <c r="P1514" s="274">
        <v>201604</v>
      </c>
      <c r="Q1514" s="272" t="s">
        <v>4203</v>
      </c>
      <c r="R1514" s="276">
        <v>6310.73</v>
      </c>
      <c r="S1514" s="280" t="s">
        <v>4702</v>
      </c>
      <c r="T1514" s="280" t="s">
        <v>4699</v>
      </c>
      <c r="V1514" s="244"/>
      <c r="AC1514" s="244"/>
    </row>
    <row r="1515" spans="1:29" ht="15" x14ac:dyDescent="0.25">
      <c r="A1515" s="250"/>
      <c r="B1515" s="250"/>
      <c r="C1515" s="250"/>
      <c r="D1515" s="250"/>
      <c r="E1515" s="250"/>
      <c r="F1515" s="250"/>
      <c r="H1515" s="244"/>
      <c r="J1515" s="272" t="s">
        <v>4158</v>
      </c>
      <c r="K1515" s="272" t="s">
        <v>4676</v>
      </c>
      <c r="L1515" s="250" t="s">
        <v>4219</v>
      </c>
      <c r="M1515" s="272" t="s">
        <v>4148</v>
      </c>
      <c r="N1515" s="272" t="s">
        <v>4583</v>
      </c>
      <c r="O1515" s="272" t="s">
        <v>4670</v>
      </c>
      <c r="P1515" s="274">
        <v>201604</v>
      </c>
      <c r="Q1515" s="272" t="s">
        <v>4203</v>
      </c>
      <c r="R1515" s="276">
        <v>2880.49</v>
      </c>
      <c r="S1515" s="280" t="s">
        <v>4702</v>
      </c>
      <c r="T1515" s="280" t="s">
        <v>4699</v>
      </c>
      <c r="V1515" s="244"/>
      <c r="AC1515" s="244"/>
    </row>
    <row r="1516" spans="1:29" ht="15" x14ac:dyDescent="0.25">
      <c r="A1516" s="250"/>
      <c r="B1516" s="250"/>
      <c r="C1516" s="250"/>
      <c r="D1516" s="250"/>
      <c r="E1516" s="250"/>
      <c r="F1516" s="250"/>
      <c r="H1516" s="244"/>
      <c r="J1516" s="272" t="s">
        <v>4158</v>
      </c>
      <c r="K1516" s="272" t="s">
        <v>4676</v>
      </c>
      <c r="L1516" s="250" t="s">
        <v>4219</v>
      </c>
      <c r="M1516" s="272" t="s">
        <v>4148</v>
      </c>
      <c r="N1516" s="272" t="s">
        <v>4584</v>
      </c>
      <c r="O1516" s="272" t="s">
        <v>4670</v>
      </c>
      <c r="P1516" s="274">
        <v>201604</v>
      </c>
      <c r="Q1516" s="272" t="s">
        <v>4203</v>
      </c>
      <c r="R1516" s="276">
        <v>2198.8000000000002</v>
      </c>
      <c r="S1516" s="280" t="s">
        <v>4702</v>
      </c>
      <c r="T1516" s="280" t="s">
        <v>4699</v>
      </c>
      <c r="V1516" s="244"/>
      <c r="AC1516" s="244"/>
    </row>
    <row r="1517" spans="1:29" ht="15" x14ac:dyDescent="0.25">
      <c r="A1517" s="250"/>
      <c r="B1517" s="250"/>
      <c r="C1517" s="250"/>
      <c r="D1517" s="250"/>
      <c r="E1517" s="250"/>
      <c r="F1517" s="250"/>
      <c r="H1517" s="244"/>
      <c r="J1517" s="272" t="s">
        <v>4158</v>
      </c>
      <c r="K1517" s="272" t="s">
        <v>4676</v>
      </c>
      <c r="L1517" s="250" t="s">
        <v>4219</v>
      </c>
      <c r="M1517" s="272" t="s">
        <v>4148</v>
      </c>
      <c r="N1517" s="272" t="s">
        <v>4585</v>
      </c>
      <c r="O1517" s="272" t="s">
        <v>4670</v>
      </c>
      <c r="P1517" s="274">
        <v>201604</v>
      </c>
      <c r="Q1517" s="272" t="s">
        <v>4203</v>
      </c>
      <c r="R1517" s="276">
        <v>2971.2</v>
      </c>
      <c r="S1517" s="280" t="s">
        <v>4702</v>
      </c>
      <c r="T1517" s="280" t="s">
        <v>4699</v>
      </c>
      <c r="V1517" s="244"/>
      <c r="AC1517" s="244"/>
    </row>
    <row r="1518" spans="1:29" ht="15" x14ac:dyDescent="0.25">
      <c r="A1518" s="250"/>
      <c r="B1518" s="250"/>
      <c r="C1518" s="250"/>
      <c r="D1518" s="250"/>
      <c r="E1518" s="250"/>
      <c r="F1518" s="250"/>
      <c r="H1518" s="244"/>
      <c r="J1518" s="272" t="s">
        <v>4158</v>
      </c>
      <c r="K1518" s="272" t="s">
        <v>4676</v>
      </c>
      <c r="L1518" s="250" t="s">
        <v>4219</v>
      </c>
      <c r="M1518" s="272" t="s">
        <v>4148</v>
      </c>
      <c r="N1518" s="272" t="s">
        <v>4586</v>
      </c>
      <c r="O1518" s="272" t="s">
        <v>4670</v>
      </c>
      <c r="P1518" s="274">
        <v>201604</v>
      </c>
      <c r="Q1518" s="272" t="s">
        <v>4203</v>
      </c>
      <c r="R1518" s="276">
        <v>3604.65</v>
      </c>
      <c r="S1518" s="280" t="s">
        <v>4702</v>
      </c>
      <c r="T1518" s="280" t="s">
        <v>4699</v>
      </c>
      <c r="V1518" s="244"/>
      <c r="AC1518" s="244"/>
    </row>
    <row r="1519" spans="1:29" ht="15" x14ac:dyDescent="0.25">
      <c r="A1519" s="250"/>
      <c r="B1519" s="250"/>
      <c r="C1519" s="250"/>
      <c r="D1519" s="250"/>
      <c r="E1519" s="250"/>
      <c r="F1519" s="250"/>
      <c r="H1519" s="244"/>
      <c r="J1519" s="272" t="s">
        <v>4158</v>
      </c>
      <c r="K1519" s="272" t="s">
        <v>4676</v>
      </c>
      <c r="L1519" s="250" t="s">
        <v>4219</v>
      </c>
      <c r="M1519" s="272" t="s">
        <v>4148</v>
      </c>
      <c r="N1519" s="272" t="s">
        <v>4588</v>
      </c>
      <c r="O1519" s="272" t="s">
        <v>4670</v>
      </c>
      <c r="P1519" s="274">
        <v>201604</v>
      </c>
      <c r="Q1519" s="272" t="s">
        <v>4203</v>
      </c>
      <c r="R1519" s="276">
        <v>1206.6400000000001</v>
      </c>
      <c r="S1519" s="280" t="s">
        <v>4702</v>
      </c>
      <c r="T1519" s="280" t="s">
        <v>4699</v>
      </c>
      <c r="V1519" s="244"/>
      <c r="AC1519" s="244"/>
    </row>
    <row r="1520" spans="1:29" ht="15" x14ac:dyDescent="0.25">
      <c r="A1520" s="250"/>
      <c r="B1520" s="250"/>
      <c r="C1520" s="250"/>
      <c r="D1520" s="250"/>
      <c r="E1520" s="250"/>
      <c r="F1520" s="250"/>
      <c r="H1520" s="244"/>
      <c r="J1520" s="272" t="s">
        <v>4158</v>
      </c>
      <c r="K1520" s="272" t="s">
        <v>4676</v>
      </c>
      <c r="L1520" s="250" t="s">
        <v>4219</v>
      </c>
      <c r="M1520" s="272" t="s">
        <v>4148</v>
      </c>
      <c r="N1520" s="272" t="s">
        <v>4589</v>
      </c>
      <c r="O1520" s="272" t="s">
        <v>4670</v>
      </c>
      <c r="P1520" s="274">
        <v>201604</v>
      </c>
      <c r="Q1520" s="272" t="s">
        <v>4203</v>
      </c>
      <c r="R1520" s="276">
        <v>0</v>
      </c>
      <c r="S1520" s="280" t="s">
        <v>4702</v>
      </c>
      <c r="T1520" s="280" t="s">
        <v>4699</v>
      </c>
      <c r="V1520" s="244"/>
      <c r="AC1520" s="244"/>
    </row>
    <row r="1521" spans="1:29" ht="15" x14ac:dyDescent="0.25">
      <c r="A1521" s="250"/>
      <c r="B1521" s="250"/>
      <c r="C1521" s="250"/>
      <c r="D1521" s="250"/>
      <c r="E1521" s="250"/>
      <c r="F1521" s="250"/>
      <c r="H1521" s="244"/>
      <c r="J1521" s="272" t="s">
        <v>4158</v>
      </c>
      <c r="K1521" s="272" t="s">
        <v>4676</v>
      </c>
      <c r="L1521" s="250" t="s">
        <v>4219</v>
      </c>
      <c r="M1521" s="272" t="s">
        <v>4148</v>
      </c>
      <c r="N1521" s="272" t="s">
        <v>4590</v>
      </c>
      <c r="O1521" s="272" t="s">
        <v>4670</v>
      </c>
      <c r="P1521" s="274">
        <v>201604</v>
      </c>
      <c r="Q1521" s="272" t="s">
        <v>4203</v>
      </c>
      <c r="R1521" s="276">
        <v>4775.8100000000004</v>
      </c>
      <c r="S1521" s="280" t="s">
        <v>4702</v>
      </c>
      <c r="T1521" s="280" t="s">
        <v>4699</v>
      </c>
      <c r="V1521" s="244"/>
      <c r="AC1521" s="244"/>
    </row>
    <row r="1522" spans="1:29" ht="15" x14ac:dyDescent="0.25">
      <c r="A1522" s="250"/>
      <c r="B1522" s="250"/>
      <c r="C1522" s="250"/>
      <c r="D1522" s="250"/>
      <c r="E1522" s="250"/>
      <c r="F1522" s="250"/>
      <c r="H1522" s="244"/>
      <c r="J1522" s="272" t="s">
        <v>4158</v>
      </c>
      <c r="K1522" s="272" t="s">
        <v>4676</v>
      </c>
      <c r="L1522" s="250" t="s">
        <v>4219</v>
      </c>
      <c r="M1522" s="272" t="s">
        <v>4148</v>
      </c>
      <c r="N1522" s="272" t="s">
        <v>4591</v>
      </c>
      <c r="O1522" s="272" t="s">
        <v>4670</v>
      </c>
      <c r="P1522" s="274">
        <v>201604</v>
      </c>
      <c r="Q1522" s="272" t="s">
        <v>4203</v>
      </c>
      <c r="R1522" s="276">
        <v>-0.74</v>
      </c>
      <c r="S1522" s="280" t="s">
        <v>4702</v>
      </c>
      <c r="T1522" s="280" t="s">
        <v>4699</v>
      </c>
      <c r="V1522" s="244"/>
      <c r="AC1522" s="244"/>
    </row>
    <row r="1523" spans="1:29" ht="15" x14ac:dyDescent="0.25">
      <c r="A1523" s="250"/>
      <c r="B1523" s="250"/>
      <c r="C1523" s="250"/>
      <c r="D1523" s="250"/>
      <c r="E1523" s="250"/>
      <c r="F1523" s="250"/>
      <c r="H1523" s="244"/>
      <c r="J1523" s="272" t="s">
        <v>4158</v>
      </c>
      <c r="K1523" s="272" t="s">
        <v>4676</v>
      </c>
      <c r="L1523" s="250" t="s">
        <v>4219</v>
      </c>
      <c r="M1523" s="272" t="s">
        <v>4148</v>
      </c>
      <c r="N1523" s="272" t="s">
        <v>4592</v>
      </c>
      <c r="O1523" s="272" t="s">
        <v>4670</v>
      </c>
      <c r="P1523" s="274">
        <v>201604</v>
      </c>
      <c r="Q1523" s="272" t="s">
        <v>4203</v>
      </c>
      <c r="R1523" s="276">
        <v>3214.14</v>
      </c>
      <c r="S1523" s="280" t="s">
        <v>4702</v>
      </c>
      <c r="T1523" s="280" t="s">
        <v>4699</v>
      </c>
      <c r="V1523" s="244"/>
      <c r="AC1523" s="244"/>
    </row>
    <row r="1524" spans="1:29" ht="15" x14ac:dyDescent="0.25">
      <c r="A1524" s="250"/>
      <c r="B1524" s="250"/>
      <c r="C1524" s="250"/>
      <c r="D1524" s="250"/>
      <c r="E1524" s="250"/>
      <c r="F1524" s="250"/>
      <c r="H1524" s="244"/>
      <c r="J1524" s="272" t="s">
        <v>4158</v>
      </c>
      <c r="K1524" s="272" t="s">
        <v>4676</v>
      </c>
      <c r="L1524" s="250" t="s">
        <v>4219</v>
      </c>
      <c r="M1524" s="272" t="s">
        <v>4148</v>
      </c>
      <c r="N1524" s="272" t="s">
        <v>4593</v>
      </c>
      <c r="O1524" s="272" t="s">
        <v>4670</v>
      </c>
      <c r="P1524" s="274">
        <v>201604</v>
      </c>
      <c r="Q1524" s="272" t="s">
        <v>4203</v>
      </c>
      <c r="R1524" s="276">
        <v>0.2</v>
      </c>
      <c r="S1524" s="280" t="s">
        <v>4702</v>
      </c>
      <c r="T1524" s="280" t="s">
        <v>4699</v>
      </c>
      <c r="V1524" s="244"/>
      <c r="AC1524" s="244"/>
    </row>
    <row r="1525" spans="1:29" ht="15" x14ac:dyDescent="0.25">
      <c r="A1525" s="250"/>
      <c r="B1525" s="250"/>
      <c r="C1525" s="250"/>
      <c r="D1525" s="250"/>
      <c r="E1525" s="250"/>
      <c r="F1525" s="250"/>
      <c r="H1525" s="244"/>
      <c r="J1525" s="272" t="s">
        <v>4158</v>
      </c>
      <c r="K1525" s="272" t="s">
        <v>4676</v>
      </c>
      <c r="L1525" s="250" t="s">
        <v>4219</v>
      </c>
      <c r="M1525" s="272" t="s">
        <v>4148</v>
      </c>
      <c r="N1525" s="272" t="s">
        <v>4594</v>
      </c>
      <c r="O1525" s="272" t="s">
        <v>4670</v>
      </c>
      <c r="P1525" s="274">
        <v>201604</v>
      </c>
      <c r="Q1525" s="272" t="s">
        <v>4203</v>
      </c>
      <c r="R1525" s="276">
        <v>3690.43</v>
      </c>
      <c r="S1525" s="280" t="s">
        <v>4702</v>
      </c>
      <c r="T1525" s="280" t="s">
        <v>4699</v>
      </c>
      <c r="V1525" s="244"/>
      <c r="AC1525" s="244"/>
    </row>
    <row r="1526" spans="1:29" ht="15" x14ac:dyDescent="0.25">
      <c r="A1526" s="250"/>
      <c r="B1526" s="250"/>
      <c r="C1526" s="250"/>
      <c r="D1526" s="250"/>
      <c r="E1526" s="250"/>
      <c r="F1526" s="250"/>
      <c r="H1526" s="244"/>
      <c r="J1526" s="272" t="s">
        <v>4158</v>
      </c>
      <c r="K1526" s="272" t="s">
        <v>4676</v>
      </c>
      <c r="L1526" s="250" t="s">
        <v>4219</v>
      </c>
      <c r="M1526" s="272" t="s">
        <v>4149</v>
      </c>
      <c r="N1526" s="272" t="s">
        <v>4598</v>
      </c>
      <c r="O1526" s="272" t="s">
        <v>4670</v>
      </c>
      <c r="P1526" s="274">
        <v>201604</v>
      </c>
      <c r="Q1526" s="272" t="s">
        <v>4203</v>
      </c>
      <c r="R1526" s="276">
        <v>1496</v>
      </c>
      <c r="S1526" s="280" t="s">
        <v>4702</v>
      </c>
      <c r="T1526" s="280" t="s">
        <v>4699</v>
      </c>
      <c r="V1526" s="244"/>
      <c r="AC1526" s="244"/>
    </row>
    <row r="1527" spans="1:29" ht="15" x14ac:dyDescent="0.25">
      <c r="A1527" s="250"/>
      <c r="B1527" s="250"/>
      <c r="C1527" s="250"/>
      <c r="D1527" s="250"/>
      <c r="E1527" s="250"/>
      <c r="F1527" s="250"/>
      <c r="H1527" s="244"/>
      <c r="J1527" s="272" t="s">
        <v>4158</v>
      </c>
      <c r="K1527" s="272" t="s">
        <v>4676</v>
      </c>
      <c r="L1527" s="250" t="s">
        <v>4219</v>
      </c>
      <c r="M1527" s="272" t="s">
        <v>4140</v>
      </c>
      <c r="N1527" s="272" t="s">
        <v>4338</v>
      </c>
      <c r="O1527" s="272" t="s">
        <v>4670</v>
      </c>
      <c r="P1527" s="274">
        <v>201605</v>
      </c>
      <c r="Q1527" s="272" t="s">
        <v>4203</v>
      </c>
      <c r="R1527" s="276">
        <v>-11466</v>
      </c>
      <c r="S1527" s="280" t="s">
        <v>4702</v>
      </c>
      <c r="T1527" s="280" t="s">
        <v>4699</v>
      </c>
      <c r="V1527" s="244"/>
      <c r="AC1527" s="244"/>
    </row>
    <row r="1528" spans="1:29" ht="15" x14ac:dyDescent="0.25">
      <c r="A1528" s="250"/>
      <c r="B1528" s="250"/>
      <c r="C1528" s="250"/>
      <c r="D1528" s="250"/>
      <c r="E1528" s="250"/>
      <c r="F1528" s="250"/>
      <c r="H1528" s="244"/>
      <c r="J1528" s="272" t="s">
        <v>4158</v>
      </c>
      <c r="K1528" s="272" t="s">
        <v>4676</v>
      </c>
      <c r="L1528" s="250" t="s">
        <v>4219</v>
      </c>
      <c r="M1528" s="272" t="s">
        <v>4142</v>
      </c>
      <c r="N1528" s="272" t="s">
        <v>4360</v>
      </c>
      <c r="O1528" s="272" t="s">
        <v>4670</v>
      </c>
      <c r="P1528" s="274">
        <v>201605</v>
      </c>
      <c r="Q1528" s="272" t="s">
        <v>4203</v>
      </c>
      <c r="R1528" s="276">
        <v>43596</v>
      </c>
      <c r="S1528" s="280" t="s">
        <v>4702</v>
      </c>
      <c r="T1528" s="280" t="s">
        <v>4699</v>
      </c>
      <c r="V1528" s="244"/>
      <c r="AC1528" s="244"/>
    </row>
    <row r="1529" spans="1:29" ht="15" x14ac:dyDescent="0.25">
      <c r="A1529" s="250"/>
      <c r="B1529" s="250"/>
      <c r="C1529" s="250"/>
      <c r="D1529" s="250"/>
      <c r="E1529" s="250"/>
      <c r="F1529" s="250"/>
      <c r="H1529" s="244"/>
      <c r="J1529" s="272" t="s">
        <v>4158</v>
      </c>
      <c r="K1529" s="272" t="s">
        <v>4676</v>
      </c>
      <c r="L1529" s="250" t="s">
        <v>4219</v>
      </c>
      <c r="M1529" s="272" t="s">
        <v>4143</v>
      </c>
      <c r="N1529" s="272" t="s">
        <v>4405</v>
      </c>
      <c r="O1529" s="272" t="s">
        <v>4670</v>
      </c>
      <c r="P1529" s="274">
        <v>201605</v>
      </c>
      <c r="Q1529" s="272" t="s">
        <v>4203</v>
      </c>
      <c r="R1529" s="276">
        <v>158877</v>
      </c>
      <c r="S1529" s="280" t="s">
        <v>4702</v>
      </c>
      <c r="T1529" s="280" t="s">
        <v>4699</v>
      </c>
      <c r="V1529" s="244"/>
      <c r="AC1529" s="244"/>
    </row>
    <row r="1530" spans="1:29" ht="15" x14ac:dyDescent="0.25">
      <c r="A1530" s="250"/>
      <c r="B1530" s="250"/>
      <c r="C1530" s="250"/>
      <c r="D1530" s="250"/>
      <c r="E1530" s="250"/>
      <c r="F1530" s="250"/>
      <c r="H1530" s="244"/>
      <c r="J1530" s="272" t="s">
        <v>4158</v>
      </c>
      <c r="K1530" s="272" t="s">
        <v>4676</v>
      </c>
      <c r="L1530" s="250" t="s">
        <v>4219</v>
      </c>
      <c r="M1530" s="272" t="s">
        <v>4146</v>
      </c>
      <c r="N1530" s="272" t="s">
        <v>4408</v>
      </c>
      <c r="O1530" s="272" t="s">
        <v>4670</v>
      </c>
      <c r="P1530" s="274">
        <v>201605</v>
      </c>
      <c r="Q1530" s="272" t="s">
        <v>4203</v>
      </c>
      <c r="R1530" s="276">
        <v>4209.3599999999997</v>
      </c>
      <c r="S1530" s="280" t="s">
        <v>4702</v>
      </c>
      <c r="T1530" s="280" t="s">
        <v>4699</v>
      </c>
      <c r="V1530" s="244"/>
      <c r="AC1530" s="244"/>
    </row>
    <row r="1531" spans="1:29" ht="15" x14ac:dyDescent="0.25">
      <c r="A1531" s="250"/>
      <c r="B1531" s="250"/>
      <c r="C1531" s="250"/>
      <c r="D1531" s="250"/>
      <c r="E1531" s="250"/>
      <c r="F1531" s="250"/>
      <c r="H1531" s="244"/>
      <c r="J1531" s="272" t="s">
        <v>4158</v>
      </c>
      <c r="K1531" s="272" t="s">
        <v>4676</v>
      </c>
      <c r="L1531" s="250" t="s">
        <v>4219</v>
      </c>
      <c r="M1531" s="272" t="s">
        <v>4146</v>
      </c>
      <c r="N1531" s="272" t="s">
        <v>4420</v>
      </c>
      <c r="O1531" s="272" t="s">
        <v>4670</v>
      </c>
      <c r="P1531" s="274">
        <v>201605</v>
      </c>
      <c r="Q1531" s="272" t="s">
        <v>4203</v>
      </c>
      <c r="R1531" s="276">
        <v>-7678</v>
      </c>
      <c r="S1531" s="280" t="s">
        <v>4702</v>
      </c>
      <c r="T1531" s="280" t="s">
        <v>4699</v>
      </c>
      <c r="V1531" s="244"/>
      <c r="AC1531" s="244"/>
    </row>
    <row r="1532" spans="1:29" ht="15" x14ac:dyDescent="0.25">
      <c r="A1532" s="250"/>
      <c r="B1532" s="250"/>
      <c r="C1532" s="250"/>
      <c r="D1532" s="250"/>
      <c r="E1532" s="250"/>
      <c r="F1532" s="250"/>
      <c r="H1532" s="244"/>
      <c r="J1532" s="272" t="s">
        <v>4158</v>
      </c>
      <c r="K1532" s="272" t="s">
        <v>4676</v>
      </c>
      <c r="L1532" s="250" t="s">
        <v>4219</v>
      </c>
      <c r="M1532" s="272" t="s">
        <v>4146</v>
      </c>
      <c r="N1532" s="272" t="s">
        <v>4432</v>
      </c>
      <c r="O1532" s="272" t="s">
        <v>4670</v>
      </c>
      <c r="P1532" s="274">
        <v>201605</v>
      </c>
      <c r="Q1532" s="272" t="s">
        <v>4203</v>
      </c>
      <c r="R1532" s="276">
        <v>8009.24</v>
      </c>
      <c r="S1532" s="280" t="s">
        <v>4702</v>
      </c>
      <c r="T1532" s="280" t="s">
        <v>4699</v>
      </c>
      <c r="V1532" s="244"/>
      <c r="AC1532" s="244"/>
    </row>
    <row r="1533" spans="1:29" ht="15" x14ac:dyDescent="0.25">
      <c r="A1533" s="250"/>
      <c r="B1533" s="250"/>
      <c r="C1533" s="250"/>
      <c r="D1533" s="250"/>
      <c r="E1533" s="250"/>
      <c r="F1533" s="250"/>
      <c r="H1533" s="244"/>
      <c r="J1533" s="272" t="s">
        <v>4158</v>
      </c>
      <c r="K1533" s="272" t="s">
        <v>4676</v>
      </c>
      <c r="L1533" s="250" t="s">
        <v>4219</v>
      </c>
      <c r="M1533" s="272" t="s">
        <v>4146</v>
      </c>
      <c r="N1533" s="272" t="s">
        <v>4439</v>
      </c>
      <c r="O1533" s="272" t="s">
        <v>4670</v>
      </c>
      <c r="P1533" s="274">
        <v>201605</v>
      </c>
      <c r="Q1533" s="272" t="s">
        <v>4203</v>
      </c>
      <c r="R1533" s="276">
        <v>1299.8</v>
      </c>
      <c r="S1533" s="280" t="s">
        <v>4702</v>
      </c>
      <c r="T1533" s="280" t="s">
        <v>4699</v>
      </c>
      <c r="V1533" s="244"/>
      <c r="AC1533" s="244"/>
    </row>
    <row r="1534" spans="1:29" ht="15" x14ac:dyDescent="0.25">
      <c r="A1534" s="250"/>
      <c r="B1534" s="250"/>
      <c r="C1534" s="250"/>
      <c r="D1534" s="250"/>
      <c r="E1534" s="250"/>
      <c r="F1534" s="250"/>
      <c r="H1534" s="244"/>
      <c r="J1534" s="272" t="s">
        <v>4158</v>
      </c>
      <c r="K1534" s="272" t="s">
        <v>4676</v>
      </c>
      <c r="L1534" s="250" t="s">
        <v>4219</v>
      </c>
      <c r="M1534" s="272" t="s">
        <v>4146</v>
      </c>
      <c r="N1534" s="272" t="s">
        <v>4441</v>
      </c>
      <c r="O1534" s="272" t="s">
        <v>4670</v>
      </c>
      <c r="P1534" s="274">
        <v>201605</v>
      </c>
      <c r="Q1534" s="272" t="s">
        <v>4203</v>
      </c>
      <c r="R1534" s="276">
        <v>0.32</v>
      </c>
      <c r="S1534" s="280" t="s">
        <v>4702</v>
      </c>
      <c r="T1534" s="280" t="s">
        <v>4699</v>
      </c>
      <c r="V1534" s="244"/>
      <c r="AC1534" s="244"/>
    </row>
    <row r="1535" spans="1:29" ht="15" x14ac:dyDescent="0.25">
      <c r="A1535" s="250"/>
      <c r="B1535" s="250"/>
      <c r="C1535" s="250"/>
      <c r="D1535" s="250"/>
      <c r="E1535" s="250"/>
      <c r="F1535" s="250"/>
      <c r="H1535" s="244"/>
      <c r="J1535" s="272" t="s">
        <v>4158</v>
      </c>
      <c r="K1535" s="272" t="s">
        <v>4676</v>
      </c>
      <c r="L1535" s="250" t="s">
        <v>4219</v>
      </c>
      <c r="M1535" s="272" t="s">
        <v>4146</v>
      </c>
      <c r="N1535" s="272" t="s">
        <v>4442</v>
      </c>
      <c r="O1535" s="272" t="s">
        <v>4670</v>
      </c>
      <c r="P1535" s="274">
        <v>201605</v>
      </c>
      <c r="Q1535" s="272" t="s">
        <v>4203</v>
      </c>
      <c r="R1535" s="276">
        <v>23809.85</v>
      </c>
      <c r="S1535" s="280" t="s">
        <v>4702</v>
      </c>
      <c r="T1535" s="280" t="s">
        <v>4699</v>
      </c>
      <c r="V1535" s="244"/>
      <c r="AC1535" s="244"/>
    </row>
    <row r="1536" spans="1:29" ht="15" x14ac:dyDescent="0.25">
      <c r="A1536" s="250"/>
      <c r="B1536" s="250"/>
      <c r="C1536" s="250"/>
      <c r="D1536" s="250"/>
      <c r="E1536" s="250"/>
      <c r="F1536" s="250"/>
      <c r="H1536" s="244"/>
      <c r="J1536" s="272" t="s">
        <v>4158</v>
      </c>
      <c r="K1536" s="272" t="s">
        <v>4676</v>
      </c>
      <c r="L1536" s="250" t="s">
        <v>4219</v>
      </c>
      <c r="M1536" s="272" t="s">
        <v>4146</v>
      </c>
      <c r="N1536" s="272" t="s">
        <v>4444</v>
      </c>
      <c r="O1536" s="272" t="s">
        <v>4670</v>
      </c>
      <c r="P1536" s="274">
        <v>201605</v>
      </c>
      <c r="Q1536" s="272" t="s">
        <v>4203</v>
      </c>
      <c r="R1536" s="276">
        <v>2629.3</v>
      </c>
      <c r="S1536" s="280" t="s">
        <v>4702</v>
      </c>
      <c r="T1536" s="280" t="s">
        <v>4699</v>
      </c>
      <c r="V1536" s="244"/>
      <c r="AC1536" s="244"/>
    </row>
    <row r="1537" spans="1:29" ht="15" x14ac:dyDescent="0.25">
      <c r="A1537" s="250"/>
      <c r="B1537" s="250"/>
      <c r="C1537" s="250"/>
      <c r="D1537" s="250"/>
      <c r="E1537" s="250"/>
      <c r="F1537" s="250"/>
      <c r="H1537" s="244"/>
      <c r="J1537" s="272" t="s">
        <v>4158</v>
      </c>
      <c r="K1537" s="272" t="s">
        <v>4676</v>
      </c>
      <c r="L1537" s="250" t="s">
        <v>4219</v>
      </c>
      <c r="M1537" s="272" t="s">
        <v>4146</v>
      </c>
      <c r="N1537" s="272" t="s">
        <v>4445</v>
      </c>
      <c r="O1537" s="272" t="s">
        <v>4670</v>
      </c>
      <c r="P1537" s="274">
        <v>201605</v>
      </c>
      <c r="Q1537" s="272" t="s">
        <v>4203</v>
      </c>
      <c r="R1537" s="276">
        <v>0</v>
      </c>
      <c r="S1537" s="280" t="s">
        <v>4702</v>
      </c>
      <c r="T1537" s="280" t="s">
        <v>4699</v>
      </c>
      <c r="V1537" s="244"/>
      <c r="AC1537" s="244"/>
    </row>
    <row r="1538" spans="1:29" ht="15" x14ac:dyDescent="0.25">
      <c r="A1538" s="250"/>
      <c r="B1538" s="250"/>
      <c r="C1538" s="250"/>
      <c r="D1538" s="250"/>
      <c r="E1538" s="250"/>
      <c r="F1538" s="250"/>
      <c r="H1538" s="244"/>
      <c r="J1538" s="272" t="s">
        <v>4158</v>
      </c>
      <c r="K1538" s="272" t="s">
        <v>4676</v>
      </c>
      <c r="L1538" s="250" t="s">
        <v>4219</v>
      </c>
      <c r="M1538" s="272" t="s">
        <v>4146</v>
      </c>
      <c r="N1538" s="272" t="s">
        <v>4446</v>
      </c>
      <c r="O1538" s="272" t="s">
        <v>4670</v>
      </c>
      <c r="P1538" s="274">
        <v>201605</v>
      </c>
      <c r="Q1538" s="272" t="s">
        <v>4203</v>
      </c>
      <c r="R1538" s="276">
        <v>38359.599999999999</v>
      </c>
      <c r="S1538" s="280" t="s">
        <v>4702</v>
      </c>
      <c r="T1538" s="280" t="s">
        <v>4699</v>
      </c>
      <c r="V1538" s="244"/>
      <c r="AC1538" s="244"/>
    </row>
    <row r="1539" spans="1:29" ht="15" x14ac:dyDescent="0.25">
      <c r="A1539" s="250"/>
      <c r="B1539" s="250"/>
      <c r="C1539" s="250"/>
      <c r="D1539" s="250"/>
      <c r="E1539" s="250"/>
      <c r="F1539" s="250"/>
      <c r="H1539" s="244"/>
      <c r="J1539" s="272" t="s">
        <v>4158</v>
      </c>
      <c r="K1539" s="272" t="s">
        <v>4676</v>
      </c>
      <c r="L1539" s="250" t="s">
        <v>4219</v>
      </c>
      <c r="M1539" s="272" t="s">
        <v>4146</v>
      </c>
      <c r="N1539" s="272" t="s">
        <v>4447</v>
      </c>
      <c r="O1539" s="272" t="s">
        <v>4670</v>
      </c>
      <c r="P1539" s="274">
        <v>201605</v>
      </c>
      <c r="Q1539" s="272" t="s">
        <v>4203</v>
      </c>
      <c r="R1539" s="276">
        <v>0.32</v>
      </c>
      <c r="S1539" s="280" t="s">
        <v>4702</v>
      </c>
      <c r="T1539" s="280" t="s">
        <v>4699</v>
      </c>
      <c r="V1539" s="244"/>
      <c r="AC1539" s="244"/>
    </row>
    <row r="1540" spans="1:29" ht="15" x14ac:dyDescent="0.25">
      <c r="A1540" s="250"/>
      <c r="B1540" s="250"/>
      <c r="C1540" s="250"/>
      <c r="D1540" s="250"/>
      <c r="E1540" s="250"/>
      <c r="F1540" s="250"/>
      <c r="H1540" s="244"/>
      <c r="J1540" s="272" t="s">
        <v>4158</v>
      </c>
      <c r="K1540" s="272" t="s">
        <v>4676</v>
      </c>
      <c r="L1540" s="250" t="s">
        <v>4219</v>
      </c>
      <c r="M1540" s="272" t="s">
        <v>4146</v>
      </c>
      <c r="N1540" s="272" t="s">
        <v>4449</v>
      </c>
      <c r="O1540" s="272" t="s">
        <v>4670</v>
      </c>
      <c r="P1540" s="274">
        <v>201605</v>
      </c>
      <c r="Q1540" s="272" t="s">
        <v>4203</v>
      </c>
      <c r="R1540" s="276">
        <v>982.02</v>
      </c>
      <c r="S1540" s="280" t="s">
        <v>4702</v>
      </c>
      <c r="T1540" s="280" t="s">
        <v>4699</v>
      </c>
      <c r="V1540" s="244"/>
      <c r="AC1540" s="244"/>
    </row>
    <row r="1541" spans="1:29" ht="15" x14ac:dyDescent="0.25">
      <c r="A1541" s="250"/>
      <c r="B1541" s="250"/>
      <c r="C1541" s="250"/>
      <c r="D1541" s="250"/>
      <c r="E1541" s="250"/>
      <c r="F1541" s="250"/>
      <c r="H1541" s="244"/>
      <c r="J1541" s="272" t="s">
        <v>4158</v>
      </c>
      <c r="K1541" s="272" t="s">
        <v>4676</v>
      </c>
      <c r="L1541" s="250" t="s">
        <v>4219</v>
      </c>
      <c r="M1541" s="272" t="s">
        <v>4146</v>
      </c>
      <c r="N1541" s="272" t="s">
        <v>4450</v>
      </c>
      <c r="O1541" s="272" t="s">
        <v>4670</v>
      </c>
      <c r="P1541" s="274">
        <v>201605</v>
      </c>
      <c r="Q1541" s="272" t="s">
        <v>4203</v>
      </c>
      <c r="R1541" s="276">
        <v>1121.05</v>
      </c>
      <c r="S1541" s="280" t="s">
        <v>4702</v>
      </c>
      <c r="T1541" s="280" t="s">
        <v>4699</v>
      </c>
      <c r="V1541" s="244"/>
      <c r="AC1541" s="244"/>
    </row>
    <row r="1542" spans="1:29" ht="15" x14ac:dyDescent="0.25">
      <c r="A1542" s="250"/>
      <c r="B1542" s="250"/>
      <c r="C1542" s="250"/>
      <c r="D1542" s="250"/>
      <c r="E1542" s="250"/>
      <c r="F1542" s="250"/>
      <c r="H1542" s="244"/>
      <c r="J1542" s="272" t="s">
        <v>4158</v>
      </c>
      <c r="K1542" s="272" t="s">
        <v>4676</v>
      </c>
      <c r="L1542" s="250" t="s">
        <v>4219</v>
      </c>
      <c r="M1542" s="272" t="s">
        <v>4146</v>
      </c>
      <c r="N1542" s="272" t="s">
        <v>4451</v>
      </c>
      <c r="O1542" s="272" t="s">
        <v>4670</v>
      </c>
      <c r="P1542" s="274">
        <v>201605</v>
      </c>
      <c r="Q1542" s="272" t="s">
        <v>4203</v>
      </c>
      <c r="R1542" s="276">
        <v>0</v>
      </c>
      <c r="S1542" s="280" t="s">
        <v>4702</v>
      </c>
      <c r="T1542" s="280" t="s">
        <v>4699</v>
      </c>
      <c r="V1542" s="244"/>
      <c r="AC1542" s="244"/>
    </row>
    <row r="1543" spans="1:29" ht="15" x14ac:dyDescent="0.25">
      <c r="A1543" s="250"/>
      <c r="B1543" s="250"/>
      <c r="C1543" s="250"/>
      <c r="D1543" s="250"/>
      <c r="E1543" s="250"/>
      <c r="F1543" s="250"/>
      <c r="H1543" s="244"/>
      <c r="J1543" s="272" t="s">
        <v>4158</v>
      </c>
      <c r="K1543" s="272" t="s">
        <v>4676</v>
      </c>
      <c r="L1543" s="250" t="s">
        <v>4219</v>
      </c>
      <c r="M1543" s="272" t="s">
        <v>4146</v>
      </c>
      <c r="N1543" s="272" t="s">
        <v>4454</v>
      </c>
      <c r="O1543" s="272" t="s">
        <v>4670</v>
      </c>
      <c r="P1543" s="274">
        <v>201605</v>
      </c>
      <c r="Q1543" s="272" t="s">
        <v>4203</v>
      </c>
      <c r="R1543" s="276">
        <v>14180</v>
      </c>
      <c r="S1543" s="280" t="s">
        <v>4702</v>
      </c>
      <c r="T1543" s="280" t="s">
        <v>4699</v>
      </c>
      <c r="V1543" s="244"/>
      <c r="AC1543" s="244"/>
    </row>
    <row r="1544" spans="1:29" ht="15" x14ac:dyDescent="0.25">
      <c r="A1544" s="250"/>
      <c r="B1544" s="250"/>
      <c r="C1544" s="250"/>
      <c r="D1544" s="250"/>
      <c r="E1544" s="250"/>
      <c r="F1544" s="250"/>
      <c r="H1544" s="244"/>
      <c r="J1544" s="272" t="s">
        <v>4158</v>
      </c>
      <c r="K1544" s="272" t="s">
        <v>4676</v>
      </c>
      <c r="L1544" s="250" t="s">
        <v>4219</v>
      </c>
      <c r="M1544" s="272" t="s">
        <v>4146</v>
      </c>
      <c r="N1544" s="272" t="s">
        <v>4455</v>
      </c>
      <c r="O1544" s="272" t="s">
        <v>4670</v>
      </c>
      <c r="P1544" s="274">
        <v>201605</v>
      </c>
      <c r="Q1544" s="272" t="s">
        <v>4203</v>
      </c>
      <c r="R1544" s="276">
        <v>11068</v>
      </c>
      <c r="S1544" s="280" t="s">
        <v>4702</v>
      </c>
      <c r="T1544" s="280" t="s">
        <v>4699</v>
      </c>
      <c r="V1544" s="244"/>
      <c r="AC1544" s="244"/>
    </row>
    <row r="1545" spans="1:29" ht="15" x14ac:dyDescent="0.25">
      <c r="A1545" s="250"/>
      <c r="B1545" s="250"/>
      <c r="C1545" s="250"/>
      <c r="D1545" s="250"/>
      <c r="E1545" s="250"/>
      <c r="F1545" s="250"/>
      <c r="H1545" s="244"/>
      <c r="J1545" s="272" t="s">
        <v>4158</v>
      </c>
      <c r="K1545" s="272" t="s">
        <v>4676</v>
      </c>
      <c r="L1545" s="250" t="s">
        <v>4219</v>
      </c>
      <c r="M1545" s="272" t="s">
        <v>4146</v>
      </c>
      <c r="N1545" s="272" t="s">
        <v>4456</v>
      </c>
      <c r="O1545" s="272" t="s">
        <v>4670</v>
      </c>
      <c r="P1545" s="274">
        <v>201605</v>
      </c>
      <c r="Q1545" s="272" t="s">
        <v>4203</v>
      </c>
      <c r="R1545" s="276">
        <v>-0.6</v>
      </c>
      <c r="S1545" s="280" t="s">
        <v>4702</v>
      </c>
      <c r="T1545" s="280" t="s">
        <v>4699</v>
      </c>
      <c r="V1545" s="244"/>
      <c r="AC1545" s="244"/>
    </row>
    <row r="1546" spans="1:29" ht="15" x14ac:dyDescent="0.25">
      <c r="A1546" s="250"/>
      <c r="B1546" s="250"/>
      <c r="C1546" s="250"/>
      <c r="D1546" s="250"/>
      <c r="E1546" s="250"/>
      <c r="F1546" s="250"/>
      <c r="H1546" s="244"/>
      <c r="J1546" s="272" t="s">
        <v>4158</v>
      </c>
      <c r="K1546" s="272" t="s">
        <v>4676</v>
      </c>
      <c r="L1546" s="250" t="s">
        <v>4219</v>
      </c>
      <c r="M1546" s="272" t="s">
        <v>4146</v>
      </c>
      <c r="N1546" s="272" t="s">
        <v>4458</v>
      </c>
      <c r="O1546" s="272" t="s">
        <v>4670</v>
      </c>
      <c r="P1546" s="274">
        <v>201605</v>
      </c>
      <c r="Q1546" s="272" t="s">
        <v>4203</v>
      </c>
      <c r="R1546" s="276">
        <v>0</v>
      </c>
      <c r="S1546" s="280" t="s">
        <v>4702</v>
      </c>
      <c r="T1546" s="280" t="s">
        <v>4699</v>
      </c>
      <c r="V1546" s="244"/>
      <c r="AC1546" s="244"/>
    </row>
    <row r="1547" spans="1:29" ht="15" x14ac:dyDescent="0.25">
      <c r="A1547" s="250"/>
      <c r="B1547" s="250"/>
      <c r="C1547" s="250"/>
      <c r="D1547" s="250"/>
      <c r="E1547" s="250"/>
      <c r="F1547" s="250"/>
      <c r="H1547" s="244"/>
      <c r="J1547" s="272" t="s">
        <v>4158</v>
      </c>
      <c r="K1547" s="272" t="s">
        <v>4676</v>
      </c>
      <c r="L1547" s="250" t="s">
        <v>4219</v>
      </c>
      <c r="M1547" s="272" t="s">
        <v>4146</v>
      </c>
      <c r="N1547" s="272" t="s">
        <v>4459</v>
      </c>
      <c r="O1547" s="272" t="s">
        <v>4670</v>
      </c>
      <c r="P1547" s="274">
        <v>201605</v>
      </c>
      <c r="Q1547" s="272" t="s">
        <v>4203</v>
      </c>
      <c r="R1547" s="276">
        <v>5748.19</v>
      </c>
      <c r="S1547" s="280" t="s">
        <v>4702</v>
      </c>
      <c r="T1547" s="280" t="s">
        <v>4699</v>
      </c>
      <c r="V1547" s="244"/>
      <c r="AC1547" s="244"/>
    </row>
    <row r="1548" spans="1:29" ht="15" x14ac:dyDescent="0.25">
      <c r="A1548" s="250"/>
      <c r="B1548" s="250"/>
      <c r="C1548" s="250"/>
      <c r="D1548" s="250"/>
      <c r="E1548" s="250"/>
      <c r="F1548" s="250"/>
      <c r="H1548" s="244"/>
      <c r="J1548" s="272" t="s">
        <v>4158</v>
      </c>
      <c r="K1548" s="272" t="s">
        <v>4676</v>
      </c>
      <c r="L1548" s="250" t="s">
        <v>4219</v>
      </c>
      <c r="M1548" s="272" t="s">
        <v>4146</v>
      </c>
      <c r="N1548" s="272" t="s">
        <v>4461</v>
      </c>
      <c r="O1548" s="272" t="s">
        <v>4670</v>
      </c>
      <c r="P1548" s="274">
        <v>201605</v>
      </c>
      <c r="Q1548" s="272" t="s">
        <v>4203</v>
      </c>
      <c r="R1548" s="276">
        <v>3256.07</v>
      </c>
      <c r="S1548" s="280" t="s">
        <v>4702</v>
      </c>
      <c r="T1548" s="280" t="s">
        <v>4699</v>
      </c>
      <c r="V1548" s="244"/>
      <c r="AC1548" s="244"/>
    </row>
    <row r="1549" spans="1:29" ht="15" x14ac:dyDescent="0.25">
      <c r="A1549" s="250"/>
      <c r="B1549" s="250"/>
      <c r="C1549" s="250"/>
      <c r="D1549" s="250"/>
      <c r="E1549" s="250"/>
      <c r="F1549" s="250"/>
      <c r="H1549" s="244"/>
      <c r="J1549" s="272" t="s">
        <v>4158</v>
      </c>
      <c r="K1549" s="272" t="s">
        <v>4676</v>
      </c>
      <c r="L1549" s="250" t="s">
        <v>4219</v>
      </c>
      <c r="M1549" s="272" t="s">
        <v>4146</v>
      </c>
      <c r="N1549" s="272" t="s">
        <v>4463</v>
      </c>
      <c r="O1549" s="272" t="s">
        <v>4670</v>
      </c>
      <c r="P1549" s="274">
        <v>201605</v>
      </c>
      <c r="Q1549" s="272" t="s">
        <v>4203</v>
      </c>
      <c r="R1549" s="276">
        <v>1934</v>
      </c>
      <c r="S1549" s="280" t="s">
        <v>4702</v>
      </c>
      <c r="T1549" s="280" t="s">
        <v>4699</v>
      </c>
      <c r="V1549" s="244"/>
      <c r="AC1549" s="244"/>
    </row>
    <row r="1550" spans="1:29" ht="15" x14ac:dyDescent="0.25">
      <c r="A1550" s="250"/>
      <c r="B1550" s="250"/>
      <c r="C1550" s="250"/>
      <c r="D1550" s="250"/>
      <c r="E1550" s="250"/>
      <c r="F1550" s="250"/>
      <c r="H1550" s="244"/>
      <c r="J1550" s="272" t="s">
        <v>4158</v>
      </c>
      <c r="K1550" s="272" t="s">
        <v>4676</v>
      </c>
      <c r="L1550" s="250" t="s">
        <v>4219</v>
      </c>
      <c r="M1550" s="272" t="s">
        <v>4146</v>
      </c>
      <c r="N1550" s="272" t="s">
        <v>4466</v>
      </c>
      <c r="O1550" s="272" t="s">
        <v>4670</v>
      </c>
      <c r="P1550" s="274">
        <v>201605</v>
      </c>
      <c r="Q1550" s="272" t="s">
        <v>4203</v>
      </c>
      <c r="R1550" s="276">
        <v>2880</v>
      </c>
      <c r="S1550" s="280" t="s">
        <v>4702</v>
      </c>
      <c r="T1550" s="280" t="s">
        <v>4699</v>
      </c>
      <c r="V1550" s="244"/>
      <c r="AC1550" s="244"/>
    </row>
    <row r="1551" spans="1:29" ht="15" x14ac:dyDescent="0.25">
      <c r="A1551" s="250"/>
      <c r="B1551" s="250"/>
      <c r="C1551" s="250"/>
      <c r="D1551" s="250"/>
      <c r="E1551" s="250"/>
      <c r="F1551" s="250"/>
      <c r="H1551" s="244"/>
      <c r="J1551" s="272" t="s">
        <v>4158</v>
      </c>
      <c r="K1551" s="272" t="s">
        <v>4676</v>
      </c>
      <c r="L1551" s="250" t="s">
        <v>4219</v>
      </c>
      <c r="M1551" s="272" t="s">
        <v>4147</v>
      </c>
      <c r="N1551" s="272" t="s">
        <v>4541</v>
      </c>
      <c r="O1551" s="272" t="s">
        <v>4670</v>
      </c>
      <c r="P1551" s="274">
        <v>201605</v>
      </c>
      <c r="Q1551" s="272" t="s">
        <v>4203</v>
      </c>
      <c r="R1551" s="276">
        <v>0</v>
      </c>
      <c r="S1551" s="280" t="s">
        <v>4702</v>
      </c>
      <c r="T1551" s="280" t="s">
        <v>4699</v>
      </c>
      <c r="V1551" s="244"/>
      <c r="AC1551" s="244"/>
    </row>
    <row r="1552" spans="1:29" ht="15" x14ac:dyDescent="0.25">
      <c r="A1552" s="250"/>
      <c r="B1552" s="250"/>
      <c r="C1552" s="250"/>
      <c r="D1552" s="250"/>
      <c r="E1552" s="250"/>
      <c r="F1552" s="250"/>
      <c r="H1552" s="244"/>
      <c r="J1552" s="272" t="s">
        <v>4158</v>
      </c>
      <c r="K1552" s="272" t="s">
        <v>4676</v>
      </c>
      <c r="L1552" s="250" t="s">
        <v>4219</v>
      </c>
      <c r="M1552" s="272" t="s">
        <v>4147</v>
      </c>
      <c r="N1552" s="272" t="s">
        <v>4544</v>
      </c>
      <c r="O1552" s="272" t="s">
        <v>4670</v>
      </c>
      <c r="P1552" s="274">
        <v>201605</v>
      </c>
      <c r="Q1552" s="272" t="s">
        <v>4203</v>
      </c>
      <c r="R1552" s="276">
        <v>0</v>
      </c>
      <c r="S1552" s="280" t="s">
        <v>4702</v>
      </c>
      <c r="T1552" s="280" t="s">
        <v>4699</v>
      </c>
      <c r="V1552" s="244"/>
      <c r="AC1552" s="244"/>
    </row>
    <row r="1553" spans="1:29" ht="15" x14ac:dyDescent="0.25">
      <c r="A1553" s="250"/>
      <c r="B1553" s="250"/>
      <c r="C1553" s="250"/>
      <c r="D1553" s="250"/>
      <c r="E1553" s="250"/>
      <c r="F1553" s="250"/>
      <c r="H1553" s="244"/>
      <c r="J1553" s="272" t="s">
        <v>4158</v>
      </c>
      <c r="K1553" s="272" t="s">
        <v>4676</v>
      </c>
      <c r="L1553" s="250" t="s">
        <v>4219</v>
      </c>
      <c r="M1553" s="272" t="s">
        <v>4147</v>
      </c>
      <c r="N1553" s="272" t="s">
        <v>4546</v>
      </c>
      <c r="O1553" s="272" t="s">
        <v>4670</v>
      </c>
      <c r="P1553" s="274">
        <v>201605</v>
      </c>
      <c r="Q1553" s="272" t="s">
        <v>4203</v>
      </c>
      <c r="R1553" s="276">
        <v>939</v>
      </c>
      <c r="S1553" s="280" t="s">
        <v>4702</v>
      </c>
      <c r="T1553" s="280" t="s">
        <v>4699</v>
      </c>
      <c r="V1553" s="244"/>
      <c r="AC1553" s="244"/>
    </row>
    <row r="1554" spans="1:29" ht="15" x14ac:dyDescent="0.25">
      <c r="A1554" s="250"/>
      <c r="B1554" s="250"/>
      <c r="C1554" s="250"/>
      <c r="D1554" s="250"/>
      <c r="E1554" s="250"/>
      <c r="F1554" s="250"/>
      <c r="H1554" s="244"/>
      <c r="J1554" s="272" t="s">
        <v>4158</v>
      </c>
      <c r="K1554" s="272" t="s">
        <v>4676</v>
      </c>
      <c r="L1554" s="250" t="s">
        <v>4219</v>
      </c>
      <c r="M1554" s="272" t="s">
        <v>4147</v>
      </c>
      <c r="N1554" s="272" t="s">
        <v>4548</v>
      </c>
      <c r="O1554" s="272" t="s">
        <v>4670</v>
      </c>
      <c r="P1554" s="274">
        <v>201605</v>
      </c>
      <c r="Q1554" s="272" t="s">
        <v>4203</v>
      </c>
      <c r="R1554" s="276">
        <v>10561.62</v>
      </c>
      <c r="S1554" s="280" t="s">
        <v>4702</v>
      </c>
      <c r="T1554" s="280" t="s">
        <v>4699</v>
      </c>
      <c r="V1554" s="244"/>
      <c r="AC1554" s="244"/>
    </row>
    <row r="1555" spans="1:29" ht="15" x14ac:dyDescent="0.25">
      <c r="A1555" s="250"/>
      <c r="B1555" s="250"/>
      <c r="C1555" s="250"/>
      <c r="D1555" s="250"/>
      <c r="E1555" s="250"/>
      <c r="F1555" s="250"/>
      <c r="H1555" s="244"/>
      <c r="J1555" s="272" t="s">
        <v>4158</v>
      </c>
      <c r="K1555" s="272" t="s">
        <v>4676</v>
      </c>
      <c r="L1555" s="250" t="s">
        <v>4219</v>
      </c>
      <c r="M1555" s="272" t="s">
        <v>4147</v>
      </c>
      <c r="N1555" s="272" t="s">
        <v>4550</v>
      </c>
      <c r="O1555" s="272" t="s">
        <v>4670</v>
      </c>
      <c r="P1555" s="274">
        <v>201605</v>
      </c>
      <c r="Q1555" s="272" t="s">
        <v>4203</v>
      </c>
      <c r="R1555" s="276">
        <v>2104</v>
      </c>
      <c r="S1555" s="280" t="s">
        <v>4702</v>
      </c>
      <c r="T1555" s="280" t="s">
        <v>4699</v>
      </c>
      <c r="V1555" s="244"/>
      <c r="AC1555" s="244"/>
    </row>
    <row r="1556" spans="1:29" ht="15" x14ac:dyDescent="0.25">
      <c r="A1556" s="250"/>
      <c r="B1556" s="250"/>
      <c r="C1556" s="250"/>
      <c r="D1556" s="250"/>
      <c r="E1556" s="250"/>
      <c r="F1556" s="250"/>
      <c r="H1556" s="244"/>
      <c r="J1556" s="272" t="s">
        <v>4158</v>
      </c>
      <c r="K1556" s="272" t="s">
        <v>4676</v>
      </c>
      <c r="L1556" s="250" t="s">
        <v>4219</v>
      </c>
      <c r="M1556" s="272" t="s">
        <v>4147</v>
      </c>
      <c r="N1556" s="272" t="s">
        <v>4551</v>
      </c>
      <c r="O1556" s="272" t="s">
        <v>4670</v>
      </c>
      <c r="P1556" s="274">
        <v>201605</v>
      </c>
      <c r="Q1556" s="272" t="s">
        <v>4203</v>
      </c>
      <c r="R1556" s="276">
        <v>0.04</v>
      </c>
      <c r="S1556" s="280" t="s">
        <v>4702</v>
      </c>
      <c r="T1556" s="280" t="s">
        <v>4699</v>
      </c>
      <c r="V1556" s="244"/>
      <c r="AC1556" s="244"/>
    </row>
    <row r="1557" spans="1:29" ht="15" x14ac:dyDescent="0.25">
      <c r="A1557" s="250"/>
      <c r="B1557" s="250"/>
      <c r="C1557" s="250"/>
      <c r="D1557" s="250"/>
      <c r="E1557" s="250"/>
      <c r="F1557" s="250"/>
      <c r="H1557" s="244"/>
      <c r="J1557" s="272" t="s">
        <v>4158</v>
      </c>
      <c r="K1557" s="272" t="s">
        <v>4676</v>
      </c>
      <c r="L1557" s="250" t="s">
        <v>4219</v>
      </c>
      <c r="M1557" s="272" t="s">
        <v>4147</v>
      </c>
      <c r="N1557" s="272" t="s">
        <v>4552</v>
      </c>
      <c r="O1557" s="272" t="s">
        <v>4670</v>
      </c>
      <c r="P1557" s="274">
        <v>201605</v>
      </c>
      <c r="Q1557" s="272" t="s">
        <v>4203</v>
      </c>
      <c r="R1557" s="276">
        <v>842</v>
      </c>
      <c r="S1557" s="280" t="s">
        <v>4702</v>
      </c>
      <c r="T1557" s="280" t="s">
        <v>4699</v>
      </c>
      <c r="V1557" s="244"/>
      <c r="AC1557" s="244"/>
    </row>
    <row r="1558" spans="1:29" ht="15" x14ac:dyDescent="0.25">
      <c r="A1558" s="250"/>
      <c r="B1558" s="250"/>
      <c r="C1558" s="250"/>
      <c r="D1558" s="250"/>
      <c r="E1558" s="250"/>
      <c r="F1558" s="250"/>
      <c r="H1558" s="244"/>
      <c r="J1558" s="272" t="s">
        <v>4158</v>
      </c>
      <c r="K1558" s="272" t="s">
        <v>4676</v>
      </c>
      <c r="L1558" s="250" t="s">
        <v>4219</v>
      </c>
      <c r="M1558" s="272" t="s">
        <v>4147</v>
      </c>
      <c r="N1558" s="272" t="s">
        <v>4553</v>
      </c>
      <c r="O1558" s="272" t="s">
        <v>4670</v>
      </c>
      <c r="P1558" s="274">
        <v>201605</v>
      </c>
      <c r="Q1558" s="272" t="s">
        <v>4203</v>
      </c>
      <c r="R1558" s="276">
        <v>-0.92</v>
      </c>
      <c r="S1558" s="280" t="s">
        <v>4702</v>
      </c>
      <c r="T1558" s="280" t="s">
        <v>4699</v>
      </c>
      <c r="V1558" s="244"/>
      <c r="AC1558" s="244"/>
    </row>
    <row r="1559" spans="1:29" ht="15" x14ac:dyDescent="0.25">
      <c r="A1559" s="250"/>
      <c r="B1559" s="250"/>
      <c r="C1559" s="250"/>
      <c r="D1559" s="250"/>
      <c r="E1559" s="250"/>
      <c r="F1559" s="250"/>
      <c r="H1559" s="244"/>
      <c r="J1559" s="272" t="s">
        <v>4158</v>
      </c>
      <c r="K1559" s="272" t="s">
        <v>4676</v>
      </c>
      <c r="L1559" s="250" t="s">
        <v>4219</v>
      </c>
      <c r="M1559" s="272" t="s">
        <v>4147</v>
      </c>
      <c r="N1559" s="272" t="s">
        <v>4554</v>
      </c>
      <c r="O1559" s="272" t="s">
        <v>4670</v>
      </c>
      <c r="P1559" s="274">
        <v>201605</v>
      </c>
      <c r="Q1559" s="272" t="s">
        <v>4203</v>
      </c>
      <c r="R1559" s="276">
        <v>0</v>
      </c>
      <c r="S1559" s="280" t="s">
        <v>4702</v>
      </c>
      <c r="T1559" s="280" t="s">
        <v>4699</v>
      </c>
      <c r="V1559" s="244"/>
      <c r="AC1559" s="244"/>
    </row>
    <row r="1560" spans="1:29" ht="15" x14ac:dyDescent="0.25">
      <c r="A1560" s="250"/>
      <c r="B1560" s="250"/>
      <c r="C1560" s="250"/>
      <c r="D1560" s="250"/>
      <c r="E1560" s="250"/>
      <c r="F1560" s="250"/>
      <c r="H1560" s="244"/>
      <c r="J1560" s="272" t="s">
        <v>4158</v>
      </c>
      <c r="K1560" s="272" t="s">
        <v>4676</v>
      </c>
      <c r="L1560" s="250" t="s">
        <v>4219</v>
      </c>
      <c r="M1560" s="272" t="s">
        <v>4147</v>
      </c>
      <c r="N1560" s="272" t="s">
        <v>4555</v>
      </c>
      <c r="O1560" s="272" t="s">
        <v>4670</v>
      </c>
      <c r="P1560" s="274">
        <v>201605</v>
      </c>
      <c r="Q1560" s="272" t="s">
        <v>4203</v>
      </c>
      <c r="R1560" s="276">
        <v>-0.4</v>
      </c>
      <c r="S1560" s="280" t="s">
        <v>4702</v>
      </c>
      <c r="T1560" s="280" t="s">
        <v>4699</v>
      </c>
      <c r="V1560" s="244"/>
      <c r="AC1560" s="244"/>
    </row>
    <row r="1561" spans="1:29" ht="15" x14ac:dyDescent="0.25">
      <c r="A1561" s="250"/>
      <c r="B1561" s="250"/>
      <c r="C1561" s="250"/>
      <c r="D1561" s="250"/>
      <c r="E1561" s="250"/>
      <c r="F1561" s="250"/>
      <c r="H1561" s="244"/>
      <c r="J1561" s="272" t="s">
        <v>4158</v>
      </c>
      <c r="K1561" s="272" t="s">
        <v>4676</v>
      </c>
      <c r="L1561" s="250" t="s">
        <v>4219</v>
      </c>
      <c r="M1561" s="272" t="s">
        <v>4147</v>
      </c>
      <c r="N1561" s="272" t="s">
        <v>4556</v>
      </c>
      <c r="O1561" s="272" t="s">
        <v>4670</v>
      </c>
      <c r="P1561" s="274">
        <v>201605</v>
      </c>
      <c r="Q1561" s="272" t="s">
        <v>4203</v>
      </c>
      <c r="R1561" s="276">
        <v>4001</v>
      </c>
      <c r="S1561" s="280" t="s">
        <v>4702</v>
      </c>
      <c r="T1561" s="280" t="s">
        <v>4699</v>
      </c>
      <c r="V1561" s="244"/>
      <c r="AC1561" s="244"/>
    </row>
    <row r="1562" spans="1:29" ht="15" x14ac:dyDescent="0.25">
      <c r="A1562" s="250"/>
      <c r="B1562" s="250"/>
      <c r="C1562" s="250"/>
      <c r="D1562" s="250"/>
      <c r="E1562" s="250"/>
      <c r="F1562" s="250"/>
      <c r="H1562" s="244"/>
      <c r="J1562" s="272" t="s">
        <v>4158</v>
      </c>
      <c r="K1562" s="272" t="s">
        <v>4676</v>
      </c>
      <c r="L1562" s="250" t="s">
        <v>4219</v>
      </c>
      <c r="M1562" s="272" t="s">
        <v>4147</v>
      </c>
      <c r="N1562" s="272" t="s">
        <v>4557</v>
      </c>
      <c r="O1562" s="272" t="s">
        <v>4670</v>
      </c>
      <c r="P1562" s="274">
        <v>201605</v>
      </c>
      <c r="Q1562" s="272" t="s">
        <v>4203</v>
      </c>
      <c r="R1562" s="276">
        <v>3165</v>
      </c>
      <c r="S1562" s="280" t="s">
        <v>4702</v>
      </c>
      <c r="T1562" s="280" t="s">
        <v>4699</v>
      </c>
      <c r="V1562" s="244"/>
      <c r="AC1562" s="244"/>
    </row>
    <row r="1563" spans="1:29" ht="15" x14ac:dyDescent="0.25">
      <c r="A1563" s="250"/>
      <c r="B1563" s="250"/>
      <c r="C1563" s="250"/>
      <c r="D1563" s="250"/>
      <c r="E1563" s="250"/>
      <c r="F1563" s="250"/>
      <c r="H1563" s="244"/>
      <c r="J1563" s="272" t="s">
        <v>4158</v>
      </c>
      <c r="K1563" s="272" t="s">
        <v>4676</v>
      </c>
      <c r="L1563" s="250" t="s">
        <v>4219</v>
      </c>
      <c r="M1563" s="272" t="s">
        <v>4147</v>
      </c>
      <c r="N1563" s="272" t="s">
        <v>4558</v>
      </c>
      <c r="O1563" s="272" t="s">
        <v>4670</v>
      </c>
      <c r="P1563" s="274">
        <v>201605</v>
      </c>
      <c r="Q1563" s="272" t="s">
        <v>4203</v>
      </c>
      <c r="R1563" s="276">
        <v>748.16</v>
      </c>
      <c r="S1563" s="280" t="s">
        <v>4702</v>
      </c>
      <c r="T1563" s="280" t="s">
        <v>4699</v>
      </c>
      <c r="V1563" s="244"/>
      <c r="AC1563" s="244"/>
    </row>
    <row r="1564" spans="1:29" ht="15" x14ac:dyDescent="0.25">
      <c r="A1564" s="250"/>
      <c r="B1564" s="250"/>
      <c r="C1564" s="250"/>
      <c r="D1564" s="250"/>
      <c r="E1564" s="250"/>
      <c r="F1564" s="250"/>
      <c r="H1564" s="244"/>
      <c r="J1564" s="272" t="s">
        <v>4158</v>
      </c>
      <c r="K1564" s="272" t="s">
        <v>4676</v>
      </c>
      <c r="L1564" s="250" t="s">
        <v>4219</v>
      </c>
      <c r="M1564" s="272" t="s">
        <v>4147</v>
      </c>
      <c r="N1564" s="272" t="s">
        <v>4560</v>
      </c>
      <c r="O1564" s="272" t="s">
        <v>4670</v>
      </c>
      <c r="P1564" s="274">
        <v>201605</v>
      </c>
      <c r="Q1564" s="272" t="s">
        <v>4203</v>
      </c>
      <c r="R1564" s="276">
        <v>3007</v>
      </c>
      <c r="S1564" s="280" t="s">
        <v>4702</v>
      </c>
      <c r="T1564" s="280" t="s">
        <v>4699</v>
      </c>
      <c r="V1564" s="244"/>
      <c r="AC1564" s="244"/>
    </row>
    <row r="1565" spans="1:29" ht="15" x14ac:dyDescent="0.25">
      <c r="A1565" s="250"/>
      <c r="B1565" s="250"/>
      <c r="C1565" s="250"/>
      <c r="D1565" s="250"/>
      <c r="E1565" s="250"/>
      <c r="F1565" s="250"/>
      <c r="H1565" s="244"/>
      <c r="J1565" s="272" t="s">
        <v>4158</v>
      </c>
      <c r="K1565" s="272" t="s">
        <v>4676</v>
      </c>
      <c r="L1565" s="250" t="s">
        <v>4219</v>
      </c>
      <c r="M1565" s="272" t="s">
        <v>4147</v>
      </c>
      <c r="N1565" s="272" t="s">
        <v>4562</v>
      </c>
      <c r="O1565" s="272" t="s">
        <v>4670</v>
      </c>
      <c r="P1565" s="274">
        <v>201605</v>
      </c>
      <c r="Q1565" s="272" t="s">
        <v>4203</v>
      </c>
      <c r="R1565" s="276">
        <v>715</v>
      </c>
      <c r="S1565" s="280" t="s">
        <v>4702</v>
      </c>
      <c r="T1565" s="280" t="s">
        <v>4699</v>
      </c>
      <c r="V1565" s="244"/>
      <c r="AC1565" s="244"/>
    </row>
    <row r="1566" spans="1:29" ht="15" x14ac:dyDescent="0.25">
      <c r="A1566" s="250"/>
      <c r="B1566" s="250"/>
      <c r="C1566" s="250"/>
      <c r="D1566" s="250"/>
      <c r="E1566" s="250"/>
      <c r="F1566" s="250"/>
      <c r="H1566" s="244"/>
      <c r="J1566" s="272" t="s">
        <v>4158</v>
      </c>
      <c r="K1566" s="272" t="s">
        <v>4676</v>
      </c>
      <c r="L1566" s="250" t="s">
        <v>4219</v>
      </c>
      <c r="M1566" s="272" t="s">
        <v>4147</v>
      </c>
      <c r="N1566" s="272" t="s">
        <v>4563</v>
      </c>
      <c r="O1566" s="272" t="s">
        <v>4670</v>
      </c>
      <c r="P1566" s="274">
        <v>201605</v>
      </c>
      <c r="Q1566" s="272" t="s">
        <v>4203</v>
      </c>
      <c r="R1566" s="276">
        <v>2649</v>
      </c>
      <c r="S1566" s="280" t="s">
        <v>4702</v>
      </c>
      <c r="T1566" s="280" t="s">
        <v>4699</v>
      </c>
      <c r="V1566" s="244"/>
      <c r="AC1566" s="244"/>
    </row>
    <row r="1567" spans="1:29" ht="15" x14ac:dyDescent="0.25">
      <c r="A1567" s="250"/>
      <c r="B1567" s="250"/>
      <c r="C1567" s="250"/>
      <c r="D1567" s="250"/>
      <c r="E1567" s="250"/>
      <c r="F1567" s="250"/>
      <c r="H1567" s="244"/>
      <c r="J1567" s="272" t="s">
        <v>4158</v>
      </c>
      <c r="K1567" s="272" t="s">
        <v>4676</v>
      </c>
      <c r="L1567" s="250" t="s">
        <v>4219</v>
      </c>
      <c r="M1567" s="272" t="s">
        <v>4148</v>
      </c>
      <c r="N1567" s="272" t="s">
        <v>4580</v>
      </c>
      <c r="O1567" s="272" t="s">
        <v>4670</v>
      </c>
      <c r="P1567" s="274">
        <v>201605</v>
      </c>
      <c r="Q1567" s="272" t="s">
        <v>4203</v>
      </c>
      <c r="R1567" s="276">
        <v>0</v>
      </c>
      <c r="S1567" s="280" t="s">
        <v>4702</v>
      </c>
      <c r="T1567" s="280" t="s">
        <v>4699</v>
      </c>
      <c r="V1567" s="244"/>
      <c r="AC1567" s="244"/>
    </row>
    <row r="1568" spans="1:29" ht="15" x14ac:dyDescent="0.25">
      <c r="A1568" s="250"/>
      <c r="B1568" s="250"/>
      <c r="C1568" s="250"/>
      <c r="D1568" s="250"/>
      <c r="E1568" s="250"/>
      <c r="F1568" s="250"/>
      <c r="H1568" s="244"/>
      <c r="J1568" s="272" t="s">
        <v>4158</v>
      </c>
      <c r="K1568" s="272" t="s">
        <v>4676</v>
      </c>
      <c r="L1568" s="250" t="s">
        <v>4219</v>
      </c>
      <c r="M1568" s="272" t="s">
        <v>4148</v>
      </c>
      <c r="N1568" s="272" t="s">
        <v>4581</v>
      </c>
      <c r="O1568" s="272" t="s">
        <v>4670</v>
      </c>
      <c r="P1568" s="274">
        <v>201605</v>
      </c>
      <c r="Q1568" s="272" t="s">
        <v>4203</v>
      </c>
      <c r="R1568" s="276">
        <v>2498.3200000000002</v>
      </c>
      <c r="S1568" s="280" t="s">
        <v>4702</v>
      </c>
      <c r="T1568" s="280" t="s">
        <v>4699</v>
      </c>
      <c r="V1568" s="244"/>
      <c r="AC1568" s="244"/>
    </row>
    <row r="1569" spans="1:29" ht="15" x14ac:dyDescent="0.25">
      <c r="A1569" s="250"/>
      <c r="B1569" s="250"/>
      <c r="C1569" s="250"/>
      <c r="D1569" s="250"/>
      <c r="E1569" s="250"/>
      <c r="F1569" s="250"/>
      <c r="H1569" s="244"/>
      <c r="J1569" s="272" t="s">
        <v>4158</v>
      </c>
      <c r="K1569" s="272" t="s">
        <v>4676</v>
      </c>
      <c r="L1569" s="250" t="s">
        <v>4219</v>
      </c>
      <c r="M1569" s="272" t="s">
        <v>4148</v>
      </c>
      <c r="N1569" s="272" t="s">
        <v>4583</v>
      </c>
      <c r="O1569" s="272" t="s">
        <v>4670</v>
      </c>
      <c r="P1569" s="274">
        <v>201605</v>
      </c>
      <c r="Q1569" s="272" t="s">
        <v>4203</v>
      </c>
      <c r="R1569" s="276">
        <v>0</v>
      </c>
      <c r="S1569" s="280" t="s">
        <v>4702</v>
      </c>
      <c r="T1569" s="280" t="s">
        <v>4699</v>
      </c>
      <c r="V1569" s="244"/>
      <c r="AC1569" s="244"/>
    </row>
    <row r="1570" spans="1:29" ht="15" x14ac:dyDescent="0.25">
      <c r="A1570" s="250"/>
      <c r="B1570" s="250"/>
      <c r="C1570" s="250"/>
      <c r="D1570" s="250"/>
      <c r="E1570" s="250"/>
      <c r="F1570" s="250"/>
      <c r="H1570" s="244"/>
      <c r="J1570" s="272" t="s">
        <v>4158</v>
      </c>
      <c r="K1570" s="272" t="s">
        <v>4676</v>
      </c>
      <c r="L1570" s="250" t="s">
        <v>4219</v>
      </c>
      <c r="M1570" s="272" t="s">
        <v>4148</v>
      </c>
      <c r="N1570" s="272" t="s">
        <v>4584</v>
      </c>
      <c r="O1570" s="272" t="s">
        <v>4670</v>
      </c>
      <c r="P1570" s="274">
        <v>201605</v>
      </c>
      <c r="Q1570" s="272" t="s">
        <v>4203</v>
      </c>
      <c r="R1570" s="276">
        <v>550.44000000000005</v>
      </c>
      <c r="S1570" s="280" t="s">
        <v>4702</v>
      </c>
      <c r="T1570" s="280" t="s">
        <v>4699</v>
      </c>
      <c r="V1570" s="244"/>
      <c r="AC1570" s="244"/>
    </row>
    <row r="1571" spans="1:29" ht="15" x14ac:dyDescent="0.25">
      <c r="A1571" s="250"/>
      <c r="B1571" s="250"/>
      <c r="C1571" s="250"/>
      <c r="D1571" s="250"/>
      <c r="E1571" s="250"/>
      <c r="F1571" s="250"/>
      <c r="H1571" s="244"/>
      <c r="J1571" s="272" t="s">
        <v>4158</v>
      </c>
      <c r="K1571" s="272" t="s">
        <v>4676</v>
      </c>
      <c r="L1571" s="250" t="s">
        <v>4219</v>
      </c>
      <c r="M1571" s="272" t="s">
        <v>4148</v>
      </c>
      <c r="N1571" s="272" t="s">
        <v>4585</v>
      </c>
      <c r="O1571" s="272" t="s">
        <v>4670</v>
      </c>
      <c r="P1571" s="274">
        <v>201605</v>
      </c>
      <c r="Q1571" s="272" t="s">
        <v>4203</v>
      </c>
      <c r="R1571" s="276">
        <v>0</v>
      </c>
      <c r="S1571" s="280" t="s">
        <v>4702</v>
      </c>
      <c r="T1571" s="280" t="s">
        <v>4699</v>
      </c>
      <c r="V1571" s="244"/>
      <c r="AC1571" s="244"/>
    </row>
    <row r="1572" spans="1:29" ht="15" x14ac:dyDescent="0.25">
      <c r="A1572" s="250"/>
      <c r="B1572" s="250"/>
      <c r="C1572" s="250"/>
      <c r="D1572" s="250"/>
      <c r="E1572" s="250"/>
      <c r="F1572" s="250"/>
      <c r="H1572" s="244"/>
      <c r="J1572" s="272" t="s">
        <v>4158</v>
      </c>
      <c r="K1572" s="272" t="s">
        <v>4676</v>
      </c>
      <c r="L1572" s="250" t="s">
        <v>4219</v>
      </c>
      <c r="M1572" s="272" t="s">
        <v>4148</v>
      </c>
      <c r="N1572" s="272" t="s">
        <v>4586</v>
      </c>
      <c r="O1572" s="272" t="s">
        <v>4670</v>
      </c>
      <c r="P1572" s="274">
        <v>201605</v>
      </c>
      <c r="Q1572" s="272" t="s">
        <v>4203</v>
      </c>
      <c r="R1572" s="276">
        <v>0</v>
      </c>
      <c r="S1572" s="280" t="s">
        <v>4702</v>
      </c>
      <c r="T1572" s="280" t="s">
        <v>4699</v>
      </c>
      <c r="V1572" s="244"/>
      <c r="AC1572" s="244"/>
    </row>
    <row r="1573" spans="1:29" ht="15" x14ac:dyDescent="0.25">
      <c r="A1573" s="250"/>
      <c r="B1573" s="250"/>
      <c r="C1573" s="250"/>
      <c r="D1573" s="250"/>
      <c r="E1573" s="250"/>
      <c r="F1573" s="250"/>
      <c r="H1573" s="244"/>
      <c r="J1573" s="272" t="s">
        <v>4158</v>
      </c>
      <c r="K1573" s="272" t="s">
        <v>4676</v>
      </c>
      <c r="L1573" s="250" t="s">
        <v>4219</v>
      </c>
      <c r="M1573" s="272" t="s">
        <v>4148</v>
      </c>
      <c r="N1573" s="272" t="s">
        <v>4588</v>
      </c>
      <c r="O1573" s="272" t="s">
        <v>4670</v>
      </c>
      <c r="P1573" s="274">
        <v>201605</v>
      </c>
      <c r="Q1573" s="272" t="s">
        <v>4203</v>
      </c>
      <c r="R1573" s="276">
        <v>-302.48</v>
      </c>
      <c r="S1573" s="280" t="s">
        <v>4702</v>
      </c>
      <c r="T1573" s="280" t="s">
        <v>4699</v>
      </c>
      <c r="V1573" s="244"/>
      <c r="AC1573" s="244"/>
    </row>
    <row r="1574" spans="1:29" ht="15" x14ac:dyDescent="0.25">
      <c r="A1574" s="250"/>
      <c r="B1574" s="250"/>
      <c r="C1574" s="250"/>
      <c r="D1574" s="250"/>
      <c r="E1574" s="250"/>
      <c r="F1574" s="250"/>
      <c r="H1574" s="244"/>
      <c r="J1574" s="272" t="s">
        <v>4158</v>
      </c>
      <c r="K1574" s="272" t="s">
        <v>4676</v>
      </c>
      <c r="L1574" s="250" t="s">
        <v>4219</v>
      </c>
      <c r="M1574" s="272" t="s">
        <v>4148</v>
      </c>
      <c r="N1574" s="272" t="s">
        <v>4589</v>
      </c>
      <c r="O1574" s="272" t="s">
        <v>4670</v>
      </c>
      <c r="P1574" s="274">
        <v>201605</v>
      </c>
      <c r="Q1574" s="272" t="s">
        <v>4203</v>
      </c>
      <c r="R1574" s="276">
        <v>0</v>
      </c>
      <c r="S1574" s="280" t="s">
        <v>4702</v>
      </c>
      <c r="T1574" s="280" t="s">
        <v>4699</v>
      </c>
      <c r="V1574" s="244"/>
      <c r="AC1574" s="244"/>
    </row>
    <row r="1575" spans="1:29" ht="15" x14ac:dyDescent="0.25">
      <c r="A1575" s="250"/>
      <c r="B1575" s="250"/>
      <c r="C1575" s="250"/>
      <c r="D1575" s="250"/>
      <c r="E1575" s="250"/>
      <c r="F1575" s="250"/>
      <c r="H1575" s="244"/>
      <c r="J1575" s="272" t="s">
        <v>4158</v>
      </c>
      <c r="K1575" s="272" t="s">
        <v>4676</v>
      </c>
      <c r="L1575" s="250" t="s">
        <v>4219</v>
      </c>
      <c r="M1575" s="272" t="s">
        <v>4148</v>
      </c>
      <c r="N1575" s="272" t="s">
        <v>4592</v>
      </c>
      <c r="O1575" s="272" t="s">
        <v>4670</v>
      </c>
      <c r="P1575" s="274">
        <v>201605</v>
      </c>
      <c r="Q1575" s="272" t="s">
        <v>4203</v>
      </c>
      <c r="R1575" s="276">
        <v>-828.82</v>
      </c>
      <c r="S1575" s="280" t="s">
        <v>4702</v>
      </c>
      <c r="T1575" s="280" t="s">
        <v>4699</v>
      </c>
      <c r="V1575" s="244"/>
      <c r="AC1575" s="244"/>
    </row>
    <row r="1576" spans="1:29" ht="15" x14ac:dyDescent="0.25">
      <c r="A1576" s="250"/>
      <c r="B1576" s="250"/>
      <c r="C1576" s="250"/>
      <c r="D1576" s="250"/>
      <c r="E1576" s="250"/>
      <c r="F1576" s="250"/>
      <c r="H1576" s="244"/>
      <c r="J1576" s="272" t="s">
        <v>4158</v>
      </c>
      <c r="K1576" s="272" t="s">
        <v>4676</v>
      </c>
      <c r="L1576" s="250" t="s">
        <v>4219</v>
      </c>
      <c r="M1576" s="272" t="s">
        <v>4148</v>
      </c>
      <c r="N1576" s="272" t="s">
        <v>4594</v>
      </c>
      <c r="O1576" s="272" t="s">
        <v>4670</v>
      </c>
      <c r="P1576" s="274">
        <v>201605</v>
      </c>
      <c r="Q1576" s="272" t="s">
        <v>4203</v>
      </c>
      <c r="R1576" s="276">
        <v>47.97</v>
      </c>
      <c r="S1576" s="280" t="s">
        <v>4702</v>
      </c>
      <c r="T1576" s="280" t="s">
        <v>4699</v>
      </c>
      <c r="V1576" s="244"/>
      <c r="AC1576" s="244"/>
    </row>
    <row r="1577" spans="1:29" ht="15" x14ac:dyDescent="0.25">
      <c r="A1577" s="250"/>
      <c r="B1577" s="250"/>
      <c r="C1577" s="250"/>
      <c r="D1577" s="250"/>
      <c r="E1577" s="250"/>
      <c r="F1577" s="250"/>
      <c r="H1577" s="244"/>
      <c r="J1577" s="272" t="s">
        <v>4158</v>
      </c>
      <c r="K1577" s="272" t="s">
        <v>4676</v>
      </c>
      <c r="L1577" s="250" t="s">
        <v>4219</v>
      </c>
      <c r="M1577" s="272" t="s">
        <v>4149</v>
      </c>
      <c r="N1577" s="272" t="s">
        <v>4598</v>
      </c>
      <c r="O1577" s="272" t="s">
        <v>4670</v>
      </c>
      <c r="P1577" s="274">
        <v>201605</v>
      </c>
      <c r="Q1577" s="272" t="s">
        <v>4203</v>
      </c>
      <c r="R1577" s="276">
        <v>1777.2</v>
      </c>
      <c r="S1577" s="280" t="s">
        <v>4702</v>
      </c>
      <c r="T1577" s="280" t="s">
        <v>4699</v>
      </c>
      <c r="V1577" s="244"/>
      <c r="AC1577" s="244"/>
    </row>
    <row r="1578" spans="1:29" ht="15" x14ac:dyDescent="0.25">
      <c r="A1578" s="250"/>
      <c r="B1578" s="250"/>
      <c r="C1578" s="250"/>
      <c r="D1578" s="250"/>
      <c r="E1578" s="250"/>
      <c r="F1578" s="250"/>
      <c r="H1578" s="244"/>
      <c r="J1578" s="272" t="s">
        <v>4158</v>
      </c>
      <c r="K1578" s="272" t="s">
        <v>4676</v>
      </c>
      <c r="L1578" s="250" t="s">
        <v>4219</v>
      </c>
      <c r="M1578" s="272" t="s">
        <v>4142</v>
      </c>
      <c r="N1578" s="272" t="s">
        <v>4360</v>
      </c>
      <c r="O1578" s="272" t="s">
        <v>4670</v>
      </c>
      <c r="P1578" s="274">
        <v>201606</v>
      </c>
      <c r="Q1578" s="272" t="s">
        <v>4203</v>
      </c>
      <c r="R1578" s="276">
        <v>16789</v>
      </c>
      <c r="S1578" s="280" t="s">
        <v>4702</v>
      </c>
      <c r="T1578" s="280" t="s">
        <v>4699</v>
      </c>
      <c r="V1578" s="244"/>
      <c r="AC1578" s="244"/>
    </row>
    <row r="1579" spans="1:29" ht="15" x14ac:dyDescent="0.25">
      <c r="A1579" s="250"/>
      <c r="B1579" s="250"/>
      <c r="C1579" s="250"/>
      <c r="D1579" s="250"/>
      <c r="E1579" s="250"/>
      <c r="F1579" s="250"/>
      <c r="H1579" s="244"/>
      <c r="J1579" s="272" t="s">
        <v>4158</v>
      </c>
      <c r="K1579" s="272" t="s">
        <v>4676</v>
      </c>
      <c r="L1579" s="250" t="s">
        <v>4219</v>
      </c>
      <c r="M1579" s="272" t="s">
        <v>4143</v>
      </c>
      <c r="N1579" s="272" t="s">
        <v>4405</v>
      </c>
      <c r="O1579" s="272" t="s">
        <v>4670</v>
      </c>
      <c r="P1579" s="274">
        <v>201606</v>
      </c>
      <c r="Q1579" s="272" t="s">
        <v>4203</v>
      </c>
      <c r="R1579" s="276">
        <v>242831.5</v>
      </c>
      <c r="S1579" s="280" t="s">
        <v>4702</v>
      </c>
      <c r="T1579" s="280" t="s">
        <v>4699</v>
      </c>
      <c r="V1579" s="244"/>
      <c r="AC1579" s="244"/>
    </row>
    <row r="1580" spans="1:29" ht="15" x14ac:dyDescent="0.25">
      <c r="A1580" s="250"/>
      <c r="B1580" s="250"/>
      <c r="C1580" s="250"/>
      <c r="D1580" s="250"/>
      <c r="E1580" s="250"/>
      <c r="F1580" s="250"/>
      <c r="H1580" s="244"/>
      <c r="J1580" s="272" t="s">
        <v>4158</v>
      </c>
      <c r="K1580" s="272" t="s">
        <v>4676</v>
      </c>
      <c r="L1580" s="250" t="s">
        <v>4219</v>
      </c>
      <c r="M1580" s="272" t="s">
        <v>4146</v>
      </c>
      <c r="N1580" s="272" t="s">
        <v>4408</v>
      </c>
      <c r="O1580" s="272" t="s">
        <v>4670</v>
      </c>
      <c r="P1580" s="274">
        <v>201606</v>
      </c>
      <c r="Q1580" s="272" t="s">
        <v>4203</v>
      </c>
      <c r="R1580" s="276">
        <v>8807.74</v>
      </c>
      <c r="S1580" s="280" t="s">
        <v>4702</v>
      </c>
      <c r="T1580" s="280" t="s">
        <v>4699</v>
      </c>
      <c r="V1580" s="244"/>
      <c r="AC1580" s="244"/>
    </row>
    <row r="1581" spans="1:29" ht="15" x14ac:dyDescent="0.25">
      <c r="A1581" s="250"/>
      <c r="B1581" s="250"/>
      <c r="C1581" s="250"/>
      <c r="D1581" s="250"/>
      <c r="E1581" s="250"/>
      <c r="F1581" s="250"/>
      <c r="H1581" s="244"/>
      <c r="J1581" s="272" t="s">
        <v>4158</v>
      </c>
      <c r="K1581" s="272" t="s">
        <v>4676</v>
      </c>
      <c r="L1581" s="250" t="s">
        <v>4219</v>
      </c>
      <c r="M1581" s="272" t="s">
        <v>4146</v>
      </c>
      <c r="N1581" s="272" t="s">
        <v>4420</v>
      </c>
      <c r="O1581" s="272" t="s">
        <v>4670</v>
      </c>
      <c r="P1581" s="274">
        <v>201606</v>
      </c>
      <c r="Q1581" s="272" t="s">
        <v>4203</v>
      </c>
      <c r="R1581" s="276">
        <v>7678</v>
      </c>
      <c r="S1581" s="280" t="s">
        <v>4702</v>
      </c>
      <c r="T1581" s="280" t="s">
        <v>4699</v>
      </c>
      <c r="V1581" s="244"/>
      <c r="AC1581" s="244"/>
    </row>
    <row r="1582" spans="1:29" ht="15" x14ac:dyDescent="0.25">
      <c r="A1582" s="250"/>
      <c r="B1582" s="250"/>
      <c r="C1582" s="250"/>
      <c r="D1582" s="250"/>
      <c r="E1582" s="250"/>
      <c r="F1582" s="250"/>
      <c r="H1582" s="244"/>
      <c r="J1582" s="272" t="s">
        <v>4158</v>
      </c>
      <c r="K1582" s="272" t="s">
        <v>4676</v>
      </c>
      <c r="L1582" s="250" t="s">
        <v>4219</v>
      </c>
      <c r="M1582" s="272" t="s">
        <v>4146</v>
      </c>
      <c r="N1582" s="272" t="s">
        <v>4432</v>
      </c>
      <c r="O1582" s="272" t="s">
        <v>4670</v>
      </c>
      <c r="P1582" s="274">
        <v>201606</v>
      </c>
      <c r="Q1582" s="272" t="s">
        <v>4203</v>
      </c>
      <c r="R1582" s="276">
        <v>13356.51</v>
      </c>
      <c r="S1582" s="280" t="s">
        <v>4702</v>
      </c>
      <c r="T1582" s="280" t="s">
        <v>4699</v>
      </c>
      <c r="V1582" s="244"/>
      <c r="AC1582" s="244"/>
    </row>
    <row r="1583" spans="1:29" ht="15" x14ac:dyDescent="0.25">
      <c r="A1583" s="250"/>
      <c r="B1583" s="250"/>
      <c r="C1583" s="250"/>
      <c r="D1583" s="250"/>
      <c r="E1583" s="250"/>
      <c r="F1583" s="250"/>
      <c r="H1583" s="244"/>
      <c r="J1583" s="272" t="s">
        <v>4158</v>
      </c>
      <c r="K1583" s="272" t="s">
        <v>4676</v>
      </c>
      <c r="L1583" s="250" t="s">
        <v>4219</v>
      </c>
      <c r="M1583" s="272" t="s">
        <v>4146</v>
      </c>
      <c r="N1583" s="272" t="s">
        <v>4439</v>
      </c>
      <c r="O1583" s="272" t="s">
        <v>4670</v>
      </c>
      <c r="P1583" s="274">
        <v>201606</v>
      </c>
      <c r="Q1583" s="272" t="s">
        <v>4203</v>
      </c>
      <c r="R1583" s="276">
        <v>-0.28000000000000003</v>
      </c>
      <c r="S1583" s="280" t="s">
        <v>4702</v>
      </c>
      <c r="T1583" s="280" t="s">
        <v>4699</v>
      </c>
      <c r="V1583" s="244"/>
      <c r="AC1583" s="244"/>
    </row>
    <row r="1584" spans="1:29" ht="15" x14ac:dyDescent="0.25">
      <c r="A1584" s="250"/>
      <c r="B1584" s="250"/>
      <c r="C1584" s="250"/>
      <c r="D1584" s="250"/>
      <c r="E1584" s="250"/>
      <c r="F1584" s="250"/>
      <c r="H1584" s="244"/>
      <c r="J1584" s="272" t="s">
        <v>4158</v>
      </c>
      <c r="K1584" s="272" t="s">
        <v>4676</v>
      </c>
      <c r="L1584" s="250" t="s">
        <v>4219</v>
      </c>
      <c r="M1584" s="272" t="s">
        <v>4146</v>
      </c>
      <c r="N1584" s="272" t="s">
        <v>4442</v>
      </c>
      <c r="O1584" s="272" t="s">
        <v>4670</v>
      </c>
      <c r="P1584" s="274">
        <v>201606</v>
      </c>
      <c r="Q1584" s="272" t="s">
        <v>4203</v>
      </c>
      <c r="R1584" s="276">
        <v>1052.6300000000001</v>
      </c>
      <c r="S1584" s="280" t="s">
        <v>4702</v>
      </c>
      <c r="T1584" s="280" t="s">
        <v>4699</v>
      </c>
      <c r="V1584" s="244"/>
      <c r="AC1584" s="244"/>
    </row>
    <row r="1585" spans="1:29" ht="15" x14ac:dyDescent="0.25">
      <c r="A1585" s="250"/>
      <c r="B1585" s="250"/>
      <c r="C1585" s="250"/>
      <c r="D1585" s="250"/>
      <c r="E1585" s="250"/>
      <c r="F1585" s="250"/>
      <c r="H1585" s="244"/>
      <c r="J1585" s="272" t="s">
        <v>4158</v>
      </c>
      <c r="K1585" s="272" t="s">
        <v>4676</v>
      </c>
      <c r="L1585" s="250" t="s">
        <v>4219</v>
      </c>
      <c r="M1585" s="272" t="s">
        <v>4146</v>
      </c>
      <c r="N1585" s="272" t="s">
        <v>4444</v>
      </c>
      <c r="O1585" s="272" t="s">
        <v>4670</v>
      </c>
      <c r="P1585" s="274">
        <v>201606</v>
      </c>
      <c r="Q1585" s="272" t="s">
        <v>4203</v>
      </c>
      <c r="R1585" s="276">
        <v>-238.27</v>
      </c>
      <c r="S1585" s="280" t="s">
        <v>4702</v>
      </c>
      <c r="T1585" s="280" t="s">
        <v>4699</v>
      </c>
      <c r="V1585" s="244"/>
      <c r="AC1585" s="244"/>
    </row>
    <row r="1586" spans="1:29" ht="15" x14ac:dyDescent="0.25">
      <c r="A1586" s="250"/>
      <c r="B1586" s="250"/>
      <c r="C1586" s="250"/>
      <c r="D1586" s="250"/>
      <c r="E1586" s="250"/>
      <c r="F1586" s="250"/>
      <c r="H1586" s="244"/>
      <c r="J1586" s="272" t="s">
        <v>4158</v>
      </c>
      <c r="K1586" s="272" t="s">
        <v>4676</v>
      </c>
      <c r="L1586" s="250" t="s">
        <v>4219</v>
      </c>
      <c r="M1586" s="272" t="s">
        <v>4146</v>
      </c>
      <c r="N1586" s="272" t="s">
        <v>4446</v>
      </c>
      <c r="O1586" s="272" t="s">
        <v>4670</v>
      </c>
      <c r="P1586" s="274">
        <v>201606</v>
      </c>
      <c r="Q1586" s="272" t="s">
        <v>4203</v>
      </c>
      <c r="R1586" s="276">
        <v>33737.919999999998</v>
      </c>
      <c r="S1586" s="280" t="s">
        <v>4702</v>
      </c>
      <c r="T1586" s="280" t="s">
        <v>4699</v>
      </c>
      <c r="V1586" s="244"/>
      <c r="AC1586" s="244"/>
    </row>
    <row r="1587" spans="1:29" ht="15" x14ac:dyDescent="0.25">
      <c r="A1587" s="250"/>
      <c r="B1587" s="250"/>
      <c r="C1587" s="250"/>
      <c r="D1587" s="250"/>
      <c r="E1587" s="250"/>
      <c r="F1587" s="250"/>
      <c r="H1587" s="244"/>
      <c r="J1587" s="272" t="s">
        <v>4158</v>
      </c>
      <c r="K1587" s="272" t="s">
        <v>4676</v>
      </c>
      <c r="L1587" s="250" t="s">
        <v>4219</v>
      </c>
      <c r="M1587" s="272" t="s">
        <v>4146</v>
      </c>
      <c r="N1587" s="272" t="s">
        <v>4447</v>
      </c>
      <c r="O1587" s="272" t="s">
        <v>4670</v>
      </c>
      <c r="P1587" s="274">
        <v>201606</v>
      </c>
      <c r="Q1587" s="272" t="s">
        <v>4203</v>
      </c>
      <c r="R1587" s="276">
        <v>0.48</v>
      </c>
      <c r="S1587" s="280" t="s">
        <v>4702</v>
      </c>
      <c r="T1587" s="280" t="s">
        <v>4699</v>
      </c>
      <c r="V1587" s="244"/>
      <c r="AC1587" s="244"/>
    </row>
    <row r="1588" spans="1:29" ht="15" x14ac:dyDescent="0.25">
      <c r="A1588" s="250"/>
      <c r="B1588" s="250"/>
      <c r="C1588" s="250"/>
      <c r="D1588" s="250"/>
      <c r="E1588" s="250"/>
      <c r="F1588" s="250"/>
      <c r="H1588" s="244"/>
      <c r="J1588" s="272" t="s">
        <v>4158</v>
      </c>
      <c r="K1588" s="272" t="s">
        <v>4676</v>
      </c>
      <c r="L1588" s="250" t="s">
        <v>4219</v>
      </c>
      <c r="M1588" s="272" t="s">
        <v>4146</v>
      </c>
      <c r="N1588" s="272" t="s">
        <v>4450</v>
      </c>
      <c r="O1588" s="272" t="s">
        <v>4670</v>
      </c>
      <c r="P1588" s="274">
        <v>201606</v>
      </c>
      <c r="Q1588" s="272" t="s">
        <v>4203</v>
      </c>
      <c r="R1588" s="276">
        <v>1121.05</v>
      </c>
      <c r="S1588" s="280" t="s">
        <v>4702</v>
      </c>
      <c r="T1588" s="280" t="s">
        <v>4699</v>
      </c>
      <c r="V1588" s="244"/>
      <c r="AC1588" s="244"/>
    </row>
    <row r="1589" spans="1:29" ht="15" x14ac:dyDescent="0.25">
      <c r="A1589" s="250"/>
      <c r="B1589" s="250"/>
      <c r="C1589" s="250"/>
      <c r="D1589" s="250"/>
      <c r="E1589" s="250"/>
      <c r="F1589" s="250"/>
      <c r="H1589" s="244"/>
      <c r="J1589" s="272" t="s">
        <v>4158</v>
      </c>
      <c r="K1589" s="272" t="s">
        <v>4676</v>
      </c>
      <c r="L1589" s="250" t="s">
        <v>4219</v>
      </c>
      <c r="M1589" s="272" t="s">
        <v>4146</v>
      </c>
      <c r="N1589" s="272" t="s">
        <v>4451</v>
      </c>
      <c r="O1589" s="272" t="s">
        <v>4670</v>
      </c>
      <c r="P1589" s="274">
        <v>201606</v>
      </c>
      <c r="Q1589" s="272" t="s">
        <v>4203</v>
      </c>
      <c r="R1589" s="276">
        <v>0</v>
      </c>
      <c r="S1589" s="280" t="s">
        <v>4702</v>
      </c>
      <c r="T1589" s="280" t="s">
        <v>4699</v>
      </c>
      <c r="V1589" s="244"/>
      <c r="AC1589" s="244"/>
    </row>
    <row r="1590" spans="1:29" ht="15" x14ac:dyDescent="0.25">
      <c r="A1590" s="250"/>
      <c r="B1590" s="250"/>
      <c r="C1590" s="250"/>
      <c r="D1590" s="250"/>
      <c r="E1590" s="250"/>
      <c r="F1590" s="250"/>
      <c r="H1590" s="244"/>
      <c r="J1590" s="272" t="s">
        <v>4158</v>
      </c>
      <c r="K1590" s="272" t="s">
        <v>4676</v>
      </c>
      <c r="L1590" s="250" t="s">
        <v>4219</v>
      </c>
      <c r="M1590" s="272" t="s">
        <v>4146</v>
      </c>
      <c r="N1590" s="272" t="s">
        <v>4454</v>
      </c>
      <c r="O1590" s="272" t="s">
        <v>4670</v>
      </c>
      <c r="P1590" s="274">
        <v>201606</v>
      </c>
      <c r="Q1590" s="272" t="s">
        <v>4203</v>
      </c>
      <c r="R1590" s="276">
        <v>0</v>
      </c>
      <c r="S1590" s="280" t="s">
        <v>4702</v>
      </c>
      <c r="T1590" s="280" t="s">
        <v>4699</v>
      </c>
      <c r="V1590" s="244"/>
      <c r="AC1590" s="244"/>
    </row>
    <row r="1591" spans="1:29" ht="15" x14ac:dyDescent="0.25">
      <c r="A1591" s="250"/>
      <c r="B1591" s="250"/>
      <c r="C1591" s="250"/>
      <c r="D1591" s="250"/>
      <c r="E1591" s="250"/>
      <c r="F1591" s="250"/>
      <c r="H1591" s="244"/>
      <c r="J1591" s="272" t="s">
        <v>4158</v>
      </c>
      <c r="K1591" s="272" t="s">
        <v>4676</v>
      </c>
      <c r="L1591" s="250" t="s">
        <v>4219</v>
      </c>
      <c r="M1591" s="272" t="s">
        <v>4146</v>
      </c>
      <c r="N1591" s="272" t="s">
        <v>4455</v>
      </c>
      <c r="O1591" s="272" t="s">
        <v>4670</v>
      </c>
      <c r="P1591" s="274">
        <v>201606</v>
      </c>
      <c r="Q1591" s="272" t="s">
        <v>4203</v>
      </c>
      <c r="R1591" s="276">
        <v>0</v>
      </c>
      <c r="S1591" s="280" t="s">
        <v>4702</v>
      </c>
      <c r="T1591" s="280" t="s">
        <v>4699</v>
      </c>
      <c r="V1591" s="244"/>
      <c r="AC1591" s="244"/>
    </row>
    <row r="1592" spans="1:29" ht="15" x14ac:dyDescent="0.25">
      <c r="A1592" s="250"/>
      <c r="B1592" s="250"/>
      <c r="C1592" s="250"/>
      <c r="D1592" s="250"/>
      <c r="E1592" s="250"/>
      <c r="F1592" s="250"/>
      <c r="H1592" s="244"/>
      <c r="J1592" s="272" t="s">
        <v>4158</v>
      </c>
      <c r="K1592" s="272" t="s">
        <v>4676</v>
      </c>
      <c r="L1592" s="250" t="s">
        <v>4219</v>
      </c>
      <c r="M1592" s="272" t="s">
        <v>4146</v>
      </c>
      <c r="N1592" s="272" t="s">
        <v>4456</v>
      </c>
      <c r="O1592" s="272" t="s">
        <v>4670</v>
      </c>
      <c r="P1592" s="274">
        <v>201606</v>
      </c>
      <c r="Q1592" s="272" t="s">
        <v>4203</v>
      </c>
      <c r="R1592" s="276">
        <v>0.24</v>
      </c>
      <c r="S1592" s="280" t="s">
        <v>4702</v>
      </c>
      <c r="T1592" s="280" t="s">
        <v>4699</v>
      </c>
      <c r="V1592" s="244"/>
      <c r="AC1592" s="244"/>
    </row>
    <row r="1593" spans="1:29" ht="15" x14ac:dyDescent="0.25">
      <c r="A1593" s="250"/>
      <c r="B1593" s="250"/>
      <c r="C1593" s="250"/>
      <c r="D1593" s="250"/>
      <c r="E1593" s="250"/>
      <c r="F1593" s="250"/>
      <c r="H1593" s="244"/>
      <c r="J1593" s="272" t="s">
        <v>4158</v>
      </c>
      <c r="K1593" s="272" t="s">
        <v>4676</v>
      </c>
      <c r="L1593" s="250" t="s">
        <v>4219</v>
      </c>
      <c r="M1593" s="272" t="s">
        <v>4146</v>
      </c>
      <c r="N1593" s="272" t="s">
        <v>4457</v>
      </c>
      <c r="O1593" s="272" t="s">
        <v>4670</v>
      </c>
      <c r="P1593" s="274">
        <v>201606</v>
      </c>
      <c r="Q1593" s="272" t="s">
        <v>4203</v>
      </c>
      <c r="R1593" s="276">
        <v>262.3</v>
      </c>
      <c r="S1593" s="280" t="s">
        <v>4702</v>
      </c>
      <c r="T1593" s="280" t="s">
        <v>4699</v>
      </c>
      <c r="V1593" s="244"/>
      <c r="AC1593" s="244"/>
    </row>
    <row r="1594" spans="1:29" ht="15" x14ac:dyDescent="0.25">
      <c r="A1594" s="250"/>
      <c r="B1594" s="250"/>
      <c r="C1594" s="250"/>
      <c r="D1594" s="250"/>
      <c r="E1594" s="250"/>
      <c r="F1594" s="250"/>
      <c r="H1594" s="244"/>
      <c r="J1594" s="272" t="s">
        <v>4158</v>
      </c>
      <c r="K1594" s="272" t="s">
        <v>4676</v>
      </c>
      <c r="L1594" s="250" t="s">
        <v>4219</v>
      </c>
      <c r="M1594" s="272" t="s">
        <v>4146</v>
      </c>
      <c r="N1594" s="272" t="s">
        <v>4458</v>
      </c>
      <c r="O1594" s="272" t="s">
        <v>4670</v>
      </c>
      <c r="P1594" s="274">
        <v>201606</v>
      </c>
      <c r="Q1594" s="272" t="s">
        <v>4203</v>
      </c>
      <c r="R1594" s="276">
        <v>0.48</v>
      </c>
      <c r="S1594" s="280" t="s">
        <v>4702</v>
      </c>
      <c r="T1594" s="280" t="s">
        <v>4699</v>
      </c>
      <c r="V1594" s="244"/>
      <c r="AC1594" s="244"/>
    </row>
    <row r="1595" spans="1:29" ht="15" x14ac:dyDescent="0.25">
      <c r="A1595" s="250"/>
      <c r="B1595" s="250"/>
      <c r="C1595" s="250"/>
      <c r="D1595" s="250"/>
      <c r="E1595" s="250"/>
      <c r="F1595" s="250"/>
      <c r="H1595" s="244"/>
      <c r="J1595" s="272" t="s">
        <v>4158</v>
      </c>
      <c r="K1595" s="272" t="s">
        <v>4676</v>
      </c>
      <c r="L1595" s="250" t="s">
        <v>4219</v>
      </c>
      <c r="M1595" s="272" t="s">
        <v>4146</v>
      </c>
      <c r="N1595" s="272" t="s">
        <v>4459</v>
      </c>
      <c r="O1595" s="272" t="s">
        <v>4670</v>
      </c>
      <c r="P1595" s="274">
        <v>201606</v>
      </c>
      <c r="Q1595" s="272" t="s">
        <v>4203</v>
      </c>
      <c r="R1595" s="276">
        <v>0.36</v>
      </c>
      <c r="S1595" s="280" t="s">
        <v>4702</v>
      </c>
      <c r="T1595" s="280" t="s">
        <v>4699</v>
      </c>
      <c r="V1595" s="244"/>
      <c r="AC1595" s="244"/>
    </row>
    <row r="1596" spans="1:29" ht="15" x14ac:dyDescent="0.25">
      <c r="A1596" s="250"/>
      <c r="B1596" s="250"/>
      <c r="C1596" s="250"/>
      <c r="D1596" s="250"/>
      <c r="E1596" s="250"/>
      <c r="F1596" s="250"/>
      <c r="H1596" s="244"/>
      <c r="J1596" s="272" t="s">
        <v>4158</v>
      </c>
      <c r="K1596" s="272" t="s">
        <v>4676</v>
      </c>
      <c r="L1596" s="250" t="s">
        <v>4219</v>
      </c>
      <c r="M1596" s="272" t="s">
        <v>4146</v>
      </c>
      <c r="N1596" s="272" t="s">
        <v>4461</v>
      </c>
      <c r="O1596" s="272" t="s">
        <v>4670</v>
      </c>
      <c r="P1596" s="274">
        <v>201606</v>
      </c>
      <c r="Q1596" s="272" t="s">
        <v>4203</v>
      </c>
      <c r="R1596" s="276">
        <v>664.88</v>
      </c>
      <c r="S1596" s="280" t="s">
        <v>4702</v>
      </c>
      <c r="T1596" s="280" t="s">
        <v>4699</v>
      </c>
      <c r="V1596" s="244"/>
      <c r="AC1596" s="244"/>
    </row>
    <row r="1597" spans="1:29" ht="15" x14ac:dyDescent="0.25">
      <c r="A1597" s="250"/>
      <c r="B1597" s="250"/>
      <c r="C1597" s="250"/>
      <c r="D1597" s="250"/>
      <c r="E1597" s="250"/>
      <c r="F1597" s="250"/>
      <c r="H1597" s="244"/>
      <c r="J1597" s="272" t="s">
        <v>4158</v>
      </c>
      <c r="K1597" s="272" t="s">
        <v>4676</v>
      </c>
      <c r="L1597" s="250" t="s">
        <v>4219</v>
      </c>
      <c r="M1597" s="272" t="s">
        <v>4146</v>
      </c>
      <c r="N1597" s="272" t="s">
        <v>4462</v>
      </c>
      <c r="O1597" s="272" t="s">
        <v>4670</v>
      </c>
      <c r="P1597" s="274">
        <v>201606</v>
      </c>
      <c r="Q1597" s="272" t="s">
        <v>4203</v>
      </c>
      <c r="R1597" s="276">
        <v>18739.939999999999</v>
      </c>
      <c r="S1597" s="280" t="s">
        <v>4702</v>
      </c>
      <c r="T1597" s="280" t="s">
        <v>4699</v>
      </c>
      <c r="V1597" s="244"/>
      <c r="AC1597" s="244"/>
    </row>
    <row r="1598" spans="1:29" ht="15" x14ac:dyDescent="0.25">
      <c r="A1598" s="250"/>
      <c r="B1598" s="250"/>
      <c r="C1598" s="250"/>
      <c r="D1598" s="250"/>
      <c r="E1598" s="250"/>
      <c r="F1598" s="250"/>
      <c r="H1598" s="244"/>
      <c r="J1598" s="272" t="s">
        <v>4158</v>
      </c>
      <c r="K1598" s="272" t="s">
        <v>4676</v>
      </c>
      <c r="L1598" s="250" t="s">
        <v>4219</v>
      </c>
      <c r="M1598" s="272" t="s">
        <v>4146</v>
      </c>
      <c r="N1598" s="272" t="s">
        <v>4463</v>
      </c>
      <c r="O1598" s="272" t="s">
        <v>4670</v>
      </c>
      <c r="P1598" s="274">
        <v>201606</v>
      </c>
      <c r="Q1598" s="272" t="s">
        <v>4203</v>
      </c>
      <c r="R1598" s="276">
        <v>0.24</v>
      </c>
      <c r="S1598" s="280" t="s">
        <v>4702</v>
      </c>
      <c r="T1598" s="280" t="s">
        <v>4699</v>
      </c>
      <c r="V1598" s="244"/>
      <c r="AC1598" s="244"/>
    </row>
    <row r="1599" spans="1:29" ht="15" x14ac:dyDescent="0.25">
      <c r="A1599" s="250"/>
      <c r="B1599" s="250"/>
      <c r="C1599" s="250"/>
      <c r="D1599" s="250"/>
      <c r="E1599" s="250"/>
      <c r="F1599" s="250"/>
      <c r="H1599" s="244"/>
      <c r="J1599" s="272" t="s">
        <v>4158</v>
      </c>
      <c r="K1599" s="272" t="s">
        <v>4676</v>
      </c>
      <c r="L1599" s="250" t="s">
        <v>4219</v>
      </c>
      <c r="M1599" s="272" t="s">
        <v>4146</v>
      </c>
      <c r="N1599" s="272" t="s">
        <v>4465</v>
      </c>
      <c r="O1599" s="272" t="s">
        <v>4670</v>
      </c>
      <c r="P1599" s="274">
        <v>201606</v>
      </c>
      <c r="Q1599" s="272" t="s">
        <v>4203</v>
      </c>
      <c r="R1599" s="276">
        <v>20431</v>
      </c>
      <c r="S1599" s="280" t="s">
        <v>4702</v>
      </c>
      <c r="T1599" s="280" t="s">
        <v>4699</v>
      </c>
      <c r="V1599" s="244"/>
      <c r="AC1599" s="244"/>
    </row>
    <row r="1600" spans="1:29" ht="15" x14ac:dyDescent="0.25">
      <c r="A1600" s="250"/>
      <c r="B1600" s="250"/>
      <c r="C1600" s="250"/>
      <c r="D1600" s="250"/>
      <c r="E1600" s="250"/>
      <c r="F1600" s="250"/>
      <c r="H1600" s="244"/>
      <c r="J1600" s="272" t="s">
        <v>4158</v>
      </c>
      <c r="K1600" s="272" t="s">
        <v>4676</v>
      </c>
      <c r="L1600" s="250" t="s">
        <v>4219</v>
      </c>
      <c r="M1600" s="272" t="s">
        <v>4146</v>
      </c>
      <c r="N1600" s="272" t="s">
        <v>4466</v>
      </c>
      <c r="O1600" s="272" t="s">
        <v>4670</v>
      </c>
      <c r="P1600" s="274">
        <v>201606</v>
      </c>
      <c r="Q1600" s="272" t="s">
        <v>4203</v>
      </c>
      <c r="R1600" s="276">
        <v>215</v>
      </c>
      <c r="S1600" s="280" t="s">
        <v>4702</v>
      </c>
      <c r="T1600" s="280" t="s">
        <v>4699</v>
      </c>
      <c r="V1600" s="244"/>
      <c r="AC1600" s="244"/>
    </row>
    <row r="1601" spans="1:29" ht="15" x14ac:dyDescent="0.25">
      <c r="A1601" s="250"/>
      <c r="B1601" s="250"/>
      <c r="C1601" s="250"/>
      <c r="D1601" s="250"/>
      <c r="E1601" s="250"/>
      <c r="F1601" s="250"/>
      <c r="H1601" s="244"/>
      <c r="J1601" s="272" t="s">
        <v>4158</v>
      </c>
      <c r="K1601" s="272" t="s">
        <v>4676</v>
      </c>
      <c r="L1601" s="250" t="s">
        <v>4219</v>
      </c>
      <c r="M1601" s="272" t="s">
        <v>4146</v>
      </c>
      <c r="N1601" s="272" t="s">
        <v>4469</v>
      </c>
      <c r="O1601" s="272" t="s">
        <v>4670</v>
      </c>
      <c r="P1601" s="274">
        <v>201606</v>
      </c>
      <c r="Q1601" s="272" t="s">
        <v>4203</v>
      </c>
      <c r="R1601" s="276">
        <v>10387</v>
      </c>
      <c r="S1601" s="280" t="s">
        <v>4702</v>
      </c>
      <c r="T1601" s="280" t="s">
        <v>4699</v>
      </c>
      <c r="V1601" s="244"/>
      <c r="AC1601" s="244"/>
    </row>
    <row r="1602" spans="1:29" ht="15" x14ac:dyDescent="0.25">
      <c r="A1602" s="250"/>
      <c r="B1602" s="250"/>
      <c r="C1602" s="250"/>
      <c r="D1602" s="250"/>
      <c r="E1602" s="250"/>
      <c r="F1602" s="250"/>
      <c r="H1602" s="244"/>
      <c r="J1602" s="272" t="s">
        <v>4158</v>
      </c>
      <c r="K1602" s="272" t="s">
        <v>4676</v>
      </c>
      <c r="L1602" s="250" t="s">
        <v>4219</v>
      </c>
      <c r="M1602" s="272" t="s">
        <v>4146</v>
      </c>
      <c r="N1602" s="272" t="s">
        <v>4472</v>
      </c>
      <c r="O1602" s="272" t="s">
        <v>4670</v>
      </c>
      <c r="P1602" s="274">
        <v>201606</v>
      </c>
      <c r="Q1602" s="272" t="s">
        <v>4203</v>
      </c>
      <c r="R1602" s="276">
        <v>386</v>
      </c>
      <c r="S1602" s="280" t="s">
        <v>4702</v>
      </c>
      <c r="T1602" s="280" t="s">
        <v>4699</v>
      </c>
      <c r="V1602" s="244"/>
      <c r="AC1602" s="244"/>
    </row>
    <row r="1603" spans="1:29" ht="15" x14ac:dyDescent="0.25">
      <c r="A1603" s="250"/>
      <c r="B1603" s="250"/>
      <c r="C1603" s="250"/>
      <c r="D1603" s="250"/>
      <c r="E1603" s="250"/>
      <c r="F1603" s="250"/>
      <c r="H1603" s="244"/>
      <c r="J1603" s="272" t="s">
        <v>4158</v>
      </c>
      <c r="K1603" s="272" t="s">
        <v>4676</v>
      </c>
      <c r="L1603" s="250" t="s">
        <v>4219</v>
      </c>
      <c r="M1603" s="272" t="s">
        <v>4146</v>
      </c>
      <c r="N1603" s="272" t="s">
        <v>4475</v>
      </c>
      <c r="O1603" s="272" t="s">
        <v>4670</v>
      </c>
      <c r="P1603" s="274">
        <v>201606</v>
      </c>
      <c r="Q1603" s="272" t="s">
        <v>4203</v>
      </c>
      <c r="R1603" s="276">
        <v>706</v>
      </c>
      <c r="S1603" s="280" t="s">
        <v>4702</v>
      </c>
      <c r="T1603" s="280" t="s">
        <v>4699</v>
      </c>
      <c r="V1603" s="244"/>
      <c r="AC1603" s="244"/>
    </row>
    <row r="1604" spans="1:29" ht="15" x14ac:dyDescent="0.25">
      <c r="A1604" s="250"/>
      <c r="B1604" s="250"/>
      <c r="C1604" s="250"/>
      <c r="D1604" s="250"/>
      <c r="E1604" s="250"/>
      <c r="F1604" s="250"/>
      <c r="H1604" s="244"/>
      <c r="J1604" s="272" t="s">
        <v>4158</v>
      </c>
      <c r="K1604" s="272" t="s">
        <v>4676</v>
      </c>
      <c r="L1604" s="250" t="s">
        <v>4219</v>
      </c>
      <c r="M1604" s="272" t="s">
        <v>4146</v>
      </c>
      <c r="N1604" s="272" t="s">
        <v>4478</v>
      </c>
      <c r="O1604" s="272" t="s">
        <v>4670</v>
      </c>
      <c r="P1604" s="274">
        <v>201606</v>
      </c>
      <c r="Q1604" s="272" t="s">
        <v>4203</v>
      </c>
      <c r="R1604" s="276">
        <v>17261.18</v>
      </c>
      <c r="S1604" s="280" t="s">
        <v>4702</v>
      </c>
      <c r="T1604" s="280" t="s">
        <v>4699</v>
      </c>
      <c r="V1604" s="244"/>
      <c r="AC1604" s="244"/>
    </row>
    <row r="1605" spans="1:29" ht="15" x14ac:dyDescent="0.25">
      <c r="A1605" s="250"/>
      <c r="B1605" s="250"/>
      <c r="C1605" s="250"/>
      <c r="D1605" s="250"/>
      <c r="E1605" s="250"/>
      <c r="F1605" s="250"/>
      <c r="H1605" s="244"/>
      <c r="J1605" s="272" t="s">
        <v>4158</v>
      </c>
      <c r="K1605" s="272" t="s">
        <v>4676</v>
      </c>
      <c r="L1605" s="250" t="s">
        <v>4219</v>
      </c>
      <c r="M1605" s="272" t="s">
        <v>4147</v>
      </c>
      <c r="N1605" s="272" t="s">
        <v>4540</v>
      </c>
      <c r="O1605" s="272" t="s">
        <v>4670</v>
      </c>
      <c r="P1605" s="274">
        <v>201606</v>
      </c>
      <c r="Q1605" s="272" t="s">
        <v>4203</v>
      </c>
      <c r="R1605" s="276">
        <v>17413.599999999999</v>
      </c>
      <c r="S1605" s="280" t="s">
        <v>4702</v>
      </c>
      <c r="T1605" s="280" t="s">
        <v>4699</v>
      </c>
      <c r="V1605" s="244"/>
      <c r="AC1605" s="244"/>
    </row>
    <row r="1606" spans="1:29" ht="15" x14ac:dyDescent="0.25">
      <c r="A1606" s="250"/>
      <c r="B1606" s="250"/>
      <c r="C1606" s="250"/>
      <c r="D1606" s="250"/>
      <c r="E1606" s="250"/>
      <c r="F1606" s="250"/>
      <c r="H1606" s="244"/>
      <c r="J1606" s="272" t="s">
        <v>4158</v>
      </c>
      <c r="K1606" s="272" t="s">
        <v>4676</v>
      </c>
      <c r="L1606" s="250" t="s">
        <v>4219</v>
      </c>
      <c r="M1606" s="272" t="s">
        <v>4147</v>
      </c>
      <c r="N1606" s="272" t="s">
        <v>4541</v>
      </c>
      <c r="O1606" s="272" t="s">
        <v>4670</v>
      </c>
      <c r="P1606" s="274">
        <v>201606</v>
      </c>
      <c r="Q1606" s="272" t="s">
        <v>4203</v>
      </c>
      <c r="R1606" s="276">
        <v>-150</v>
      </c>
      <c r="S1606" s="280" t="s">
        <v>4702</v>
      </c>
      <c r="T1606" s="280" t="s">
        <v>4699</v>
      </c>
      <c r="V1606" s="244"/>
      <c r="AC1606" s="244"/>
    </row>
    <row r="1607" spans="1:29" ht="15" x14ac:dyDescent="0.25">
      <c r="A1607" s="250"/>
      <c r="B1607" s="250"/>
      <c r="C1607" s="250"/>
      <c r="D1607" s="250"/>
      <c r="E1607" s="250"/>
      <c r="F1607" s="250"/>
      <c r="H1607" s="244"/>
      <c r="J1607" s="272" t="s">
        <v>4158</v>
      </c>
      <c r="K1607" s="272" t="s">
        <v>4676</v>
      </c>
      <c r="L1607" s="250" t="s">
        <v>4219</v>
      </c>
      <c r="M1607" s="272" t="s">
        <v>4147</v>
      </c>
      <c r="N1607" s="272" t="s">
        <v>4546</v>
      </c>
      <c r="O1607" s="272" t="s">
        <v>4670</v>
      </c>
      <c r="P1607" s="274">
        <v>201606</v>
      </c>
      <c r="Q1607" s="272" t="s">
        <v>4203</v>
      </c>
      <c r="R1607" s="276">
        <v>22899.77</v>
      </c>
      <c r="S1607" s="280" t="s">
        <v>4702</v>
      </c>
      <c r="T1607" s="280" t="s">
        <v>4699</v>
      </c>
      <c r="V1607" s="244"/>
      <c r="AC1607" s="244"/>
    </row>
    <row r="1608" spans="1:29" ht="15" x14ac:dyDescent="0.25">
      <c r="A1608" s="250"/>
      <c r="B1608" s="250"/>
      <c r="C1608" s="250"/>
      <c r="D1608" s="250"/>
      <c r="E1608" s="250"/>
      <c r="F1608" s="250"/>
      <c r="H1608" s="244"/>
      <c r="J1608" s="272" t="s">
        <v>4158</v>
      </c>
      <c r="K1608" s="272" t="s">
        <v>4676</v>
      </c>
      <c r="L1608" s="250" t="s">
        <v>4219</v>
      </c>
      <c r="M1608" s="272" t="s">
        <v>4147</v>
      </c>
      <c r="N1608" s="272" t="s">
        <v>4548</v>
      </c>
      <c r="O1608" s="272" t="s">
        <v>4670</v>
      </c>
      <c r="P1608" s="274">
        <v>201606</v>
      </c>
      <c r="Q1608" s="272" t="s">
        <v>4203</v>
      </c>
      <c r="R1608" s="276">
        <v>2255.7600000000002</v>
      </c>
      <c r="S1608" s="280" t="s">
        <v>4702</v>
      </c>
      <c r="T1608" s="280" t="s">
        <v>4699</v>
      </c>
      <c r="V1608" s="244"/>
      <c r="AC1608" s="244"/>
    </row>
    <row r="1609" spans="1:29" ht="15" x14ac:dyDescent="0.25">
      <c r="A1609" s="250"/>
      <c r="B1609" s="250"/>
      <c r="C1609" s="250"/>
      <c r="D1609" s="250"/>
      <c r="E1609" s="250"/>
      <c r="F1609" s="250"/>
      <c r="H1609" s="244"/>
      <c r="J1609" s="272" t="s">
        <v>4158</v>
      </c>
      <c r="K1609" s="272" t="s">
        <v>4676</v>
      </c>
      <c r="L1609" s="250" t="s">
        <v>4219</v>
      </c>
      <c r="M1609" s="272" t="s">
        <v>4147</v>
      </c>
      <c r="N1609" s="272" t="s">
        <v>4550</v>
      </c>
      <c r="O1609" s="272" t="s">
        <v>4670</v>
      </c>
      <c r="P1609" s="274">
        <v>201606</v>
      </c>
      <c r="Q1609" s="272" t="s">
        <v>4203</v>
      </c>
      <c r="R1609" s="276">
        <v>12788.5</v>
      </c>
      <c r="S1609" s="280" t="s">
        <v>4702</v>
      </c>
      <c r="T1609" s="280" t="s">
        <v>4699</v>
      </c>
      <c r="V1609" s="244"/>
      <c r="AC1609" s="244"/>
    </row>
    <row r="1610" spans="1:29" ht="15" x14ac:dyDescent="0.25">
      <c r="A1610" s="250"/>
      <c r="B1610" s="250"/>
      <c r="C1610" s="250"/>
      <c r="D1610" s="250"/>
      <c r="E1610" s="250"/>
      <c r="F1610" s="250"/>
      <c r="H1610" s="244"/>
      <c r="J1610" s="272" t="s">
        <v>4158</v>
      </c>
      <c r="K1610" s="272" t="s">
        <v>4676</v>
      </c>
      <c r="L1610" s="250" t="s">
        <v>4219</v>
      </c>
      <c r="M1610" s="272" t="s">
        <v>4147</v>
      </c>
      <c r="N1610" s="272" t="s">
        <v>4552</v>
      </c>
      <c r="O1610" s="272" t="s">
        <v>4670</v>
      </c>
      <c r="P1610" s="274">
        <v>201606</v>
      </c>
      <c r="Q1610" s="272" t="s">
        <v>4203</v>
      </c>
      <c r="R1610" s="276">
        <v>0.08</v>
      </c>
      <c r="S1610" s="280" t="s">
        <v>4702</v>
      </c>
      <c r="T1610" s="280" t="s">
        <v>4699</v>
      </c>
      <c r="V1610" s="244"/>
      <c r="AC1610" s="244"/>
    </row>
    <row r="1611" spans="1:29" ht="15" x14ac:dyDescent="0.25">
      <c r="A1611" s="250"/>
      <c r="B1611" s="250"/>
      <c r="C1611" s="250"/>
      <c r="D1611" s="250"/>
      <c r="E1611" s="250"/>
      <c r="F1611" s="250"/>
      <c r="H1611" s="244"/>
      <c r="J1611" s="272" t="s">
        <v>4158</v>
      </c>
      <c r="K1611" s="272" t="s">
        <v>4676</v>
      </c>
      <c r="L1611" s="250" t="s">
        <v>4219</v>
      </c>
      <c r="M1611" s="272" t="s">
        <v>4147</v>
      </c>
      <c r="N1611" s="272" t="s">
        <v>4553</v>
      </c>
      <c r="O1611" s="272" t="s">
        <v>4670</v>
      </c>
      <c r="P1611" s="274">
        <v>201606</v>
      </c>
      <c r="Q1611" s="272" t="s">
        <v>4203</v>
      </c>
      <c r="R1611" s="276">
        <v>374.08</v>
      </c>
      <c r="S1611" s="280" t="s">
        <v>4702</v>
      </c>
      <c r="T1611" s="280" t="s">
        <v>4699</v>
      </c>
      <c r="V1611" s="244"/>
      <c r="AC1611" s="244"/>
    </row>
    <row r="1612" spans="1:29" ht="15" x14ac:dyDescent="0.25">
      <c r="A1612" s="250"/>
      <c r="B1612" s="250"/>
      <c r="C1612" s="250"/>
      <c r="D1612" s="250"/>
      <c r="E1612" s="250"/>
      <c r="F1612" s="250"/>
      <c r="H1612" s="244"/>
      <c r="J1612" s="272" t="s">
        <v>4158</v>
      </c>
      <c r="K1612" s="272" t="s">
        <v>4676</v>
      </c>
      <c r="L1612" s="250" t="s">
        <v>4219</v>
      </c>
      <c r="M1612" s="272" t="s">
        <v>4147</v>
      </c>
      <c r="N1612" s="272" t="s">
        <v>4554</v>
      </c>
      <c r="O1612" s="272" t="s">
        <v>4670</v>
      </c>
      <c r="P1612" s="274">
        <v>201606</v>
      </c>
      <c r="Q1612" s="272" t="s">
        <v>4203</v>
      </c>
      <c r="R1612" s="276">
        <v>-0.48</v>
      </c>
      <c r="S1612" s="280" t="s">
        <v>4702</v>
      </c>
      <c r="T1612" s="280" t="s">
        <v>4699</v>
      </c>
      <c r="V1612" s="244"/>
      <c r="AC1612" s="244"/>
    </row>
    <row r="1613" spans="1:29" ht="15" x14ac:dyDescent="0.25">
      <c r="A1613" s="250"/>
      <c r="B1613" s="250"/>
      <c r="C1613" s="250"/>
      <c r="D1613" s="250"/>
      <c r="E1613" s="250"/>
      <c r="F1613" s="250"/>
      <c r="H1613" s="244"/>
      <c r="J1613" s="272" t="s">
        <v>4158</v>
      </c>
      <c r="K1613" s="272" t="s">
        <v>4676</v>
      </c>
      <c r="L1613" s="250" t="s">
        <v>4219</v>
      </c>
      <c r="M1613" s="272" t="s">
        <v>4147</v>
      </c>
      <c r="N1613" s="272" t="s">
        <v>4556</v>
      </c>
      <c r="O1613" s="272" t="s">
        <v>4670</v>
      </c>
      <c r="P1613" s="274">
        <v>201606</v>
      </c>
      <c r="Q1613" s="272" t="s">
        <v>4203</v>
      </c>
      <c r="R1613" s="276">
        <v>3279.4</v>
      </c>
      <c r="S1613" s="280" t="s">
        <v>4702</v>
      </c>
      <c r="T1613" s="280" t="s">
        <v>4699</v>
      </c>
      <c r="V1613" s="244"/>
      <c r="AC1613" s="244"/>
    </row>
    <row r="1614" spans="1:29" ht="15" x14ac:dyDescent="0.25">
      <c r="A1614" s="250"/>
      <c r="B1614" s="250"/>
      <c r="C1614" s="250"/>
      <c r="D1614" s="250"/>
      <c r="E1614" s="250"/>
      <c r="F1614" s="250"/>
      <c r="H1614" s="244"/>
      <c r="J1614" s="272" t="s">
        <v>4158</v>
      </c>
      <c r="K1614" s="272" t="s">
        <v>4676</v>
      </c>
      <c r="L1614" s="250" t="s">
        <v>4219</v>
      </c>
      <c r="M1614" s="272" t="s">
        <v>4147</v>
      </c>
      <c r="N1614" s="272" t="s">
        <v>4557</v>
      </c>
      <c r="O1614" s="272" t="s">
        <v>4670</v>
      </c>
      <c r="P1614" s="274">
        <v>201606</v>
      </c>
      <c r="Q1614" s="272" t="s">
        <v>4203</v>
      </c>
      <c r="R1614" s="276">
        <v>0.52</v>
      </c>
      <c r="S1614" s="280" t="s">
        <v>4702</v>
      </c>
      <c r="T1614" s="280" t="s">
        <v>4699</v>
      </c>
      <c r="V1614" s="244"/>
      <c r="AC1614" s="244"/>
    </row>
    <row r="1615" spans="1:29" ht="15" x14ac:dyDescent="0.25">
      <c r="A1615" s="250"/>
      <c r="B1615" s="250"/>
      <c r="C1615" s="250"/>
      <c r="D1615" s="250"/>
      <c r="E1615" s="250"/>
      <c r="F1615" s="250"/>
      <c r="H1615" s="244"/>
      <c r="J1615" s="272" t="s">
        <v>4158</v>
      </c>
      <c r="K1615" s="272" t="s">
        <v>4676</v>
      </c>
      <c r="L1615" s="250" t="s">
        <v>4219</v>
      </c>
      <c r="M1615" s="272" t="s">
        <v>4147</v>
      </c>
      <c r="N1615" s="272" t="s">
        <v>4558</v>
      </c>
      <c r="O1615" s="272" t="s">
        <v>4670</v>
      </c>
      <c r="P1615" s="274">
        <v>201606</v>
      </c>
      <c r="Q1615" s="272" t="s">
        <v>4203</v>
      </c>
      <c r="R1615" s="276">
        <v>100</v>
      </c>
      <c r="S1615" s="280" t="s">
        <v>4702</v>
      </c>
      <c r="T1615" s="280" t="s">
        <v>4699</v>
      </c>
      <c r="V1615" s="244"/>
      <c r="AC1615" s="244"/>
    </row>
    <row r="1616" spans="1:29" ht="15" x14ac:dyDescent="0.25">
      <c r="A1616" s="250"/>
      <c r="B1616" s="250"/>
      <c r="C1616" s="250"/>
      <c r="D1616" s="250"/>
      <c r="E1616" s="250"/>
      <c r="F1616" s="250"/>
      <c r="H1616" s="244"/>
      <c r="J1616" s="272" t="s">
        <v>4158</v>
      </c>
      <c r="K1616" s="272" t="s">
        <v>4676</v>
      </c>
      <c r="L1616" s="250" t="s">
        <v>4219</v>
      </c>
      <c r="M1616" s="272" t="s">
        <v>4147</v>
      </c>
      <c r="N1616" s="272" t="s">
        <v>4559</v>
      </c>
      <c r="O1616" s="272" t="s">
        <v>4670</v>
      </c>
      <c r="P1616" s="274">
        <v>201606</v>
      </c>
      <c r="Q1616" s="272" t="s">
        <v>4203</v>
      </c>
      <c r="R1616" s="276">
        <v>5689.44</v>
      </c>
      <c r="S1616" s="280" t="s">
        <v>4702</v>
      </c>
      <c r="T1616" s="280" t="s">
        <v>4699</v>
      </c>
      <c r="V1616" s="244"/>
      <c r="AC1616" s="244"/>
    </row>
    <row r="1617" spans="1:29" ht="15" x14ac:dyDescent="0.25">
      <c r="A1617" s="250"/>
      <c r="B1617" s="250"/>
      <c r="C1617" s="250"/>
      <c r="D1617" s="250"/>
      <c r="E1617" s="250"/>
      <c r="F1617" s="250"/>
      <c r="H1617" s="244"/>
      <c r="J1617" s="272" t="s">
        <v>4158</v>
      </c>
      <c r="K1617" s="272" t="s">
        <v>4676</v>
      </c>
      <c r="L1617" s="250" t="s">
        <v>4219</v>
      </c>
      <c r="M1617" s="272" t="s">
        <v>4147</v>
      </c>
      <c r="N1617" s="272" t="s">
        <v>4560</v>
      </c>
      <c r="O1617" s="272" t="s">
        <v>4670</v>
      </c>
      <c r="P1617" s="274">
        <v>201606</v>
      </c>
      <c r="Q1617" s="272" t="s">
        <v>4203</v>
      </c>
      <c r="R1617" s="276">
        <v>0.2</v>
      </c>
      <c r="S1617" s="280" t="s">
        <v>4702</v>
      </c>
      <c r="T1617" s="280" t="s">
        <v>4699</v>
      </c>
      <c r="V1617" s="244"/>
      <c r="AC1617" s="244"/>
    </row>
    <row r="1618" spans="1:29" ht="15" x14ac:dyDescent="0.25">
      <c r="A1618" s="250"/>
      <c r="B1618" s="250"/>
      <c r="C1618" s="250"/>
      <c r="D1618" s="250"/>
      <c r="E1618" s="250"/>
      <c r="F1618" s="250"/>
      <c r="H1618" s="244"/>
      <c r="J1618" s="272" t="s">
        <v>4158</v>
      </c>
      <c r="K1618" s="272" t="s">
        <v>4676</v>
      </c>
      <c r="L1618" s="250" t="s">
        <v>4219</v>
      </c>
      <c r="M1618" s="272" t="s">
        <v>4147</v>
      </c>
      <c r="N1618" s="272" t="s">
        <v>4561</v>
      </c>
      <c r="O1618" s="272" t="s">
        <v>4670</v>
      </c>
      <c r="P1618" s="274">
        <v>201606</v>
      </c>
      <c r="Q1618" s="272" t="s">
        <v>4203</v>
      </c>
      <c r="R1618" s="276">
        <v>21432.86</v>
      </c>
      <c r="S1618" s="280" t="s">
        <v>4702</v>
      </c>
      <c r="T1618" s="280" t="s">
        <v>4699</v>
      </c>
      <c r="V1618" s="244"/>
      <c r="AC1618" s="244"/>
    </row>
    <row r="1619" spans="1:29" ht="15" x14ac:dyDescent="0.25">
      <c r="A1619" s="250"/>
      <c r="B1619" s="250"/>
      <c r="C1619" s="250"/>
      <c r="D1619" s="250"/>
      <c r="E1619" s="250"/>
      <c r="F1619" s="250"/>
      <c r="H1619" s="244"/>
      <c r="J1619" s="272" t="s">
        <v>4158</v>
      </c>
      <c r="K1619" s="272" t="s">
        <v>4676</v>
      </c>
      <c r="L1619" s="250" t="s">
        <v>4219</v>
      </c>
      <c r="M1619" s="272" t="s">
        <v>4147</v>
      </c>
      <c r="N1619" s="272" t="s">
        <v>4562</v>
      </c>
      <c r="O1619" s="272" t="s">
        <v>4670</v>
      </c>
      <c r="P1619" s="274">
        <v>201606</v>
      </c>
      <c r="Q1619" s="272" t="s">
        <v>4203</v>
      </c>
      <c r="R1619" s="276">
        <v>-0.2</v>
      </c>
      <c r="S1619" s="280" t="s">
        <v>4702</v>
      </c>
      <c r="T1619" s="280" t="s">
        <v>4699</v>
      </c>
      <c r="V1619" s="244"/>
      <c r="AC1619" s="244"/>
    </row>
    <row r="1620" spans="1:29" ht="15" x14ac:dyDescent="0.25">
      <c r="A1620" s="250"/>
      <c r="B1620" s="250"/>
      <c r="C1620" s="250"/>
      <c r="D1620" s="250"/>
      <c r="E1620" s="250"/>
      <c r="F1620" s="250"/>
      <c r="H1620" s="244"/>
      <c r="J1620" s="272" t="s">
        <v>4158</v>
      </c>
      <c r="K1620" s="272" t="s">
        <v>4676</v>
      </c>
      <c r="L1620" s="250" t="s">
        <v>4219</v>
      </c>
      <c r="M1620" s="272" t="s">
        <v>4147</v>
      </c>
      <c r="N1620" s="272" t="s">
        <v>4563</v>
      </c>
      <c r="O1620" s="272" t="s">
        <v>4670</v>
      </c>
      <c r="P1620" s="274">
        <v>201606</v>
      </c>
      <c r="Q1620" s="272" t="s">
        <v>4203</v>
      </c>
      <c r="R1620" s="276">
        <v>-646.36</v>
      </c>
      <c r="S1620" s="280" t="s">
        <v>4702</v>
      </c>
      <c r="T1620" s="280" t="s">
        <v>4699</v>
      </c>
      <c r="V1620" s="244"/>
      <c r="AC1620" s="244"/>
    </row>
    <row r="1621" spans="1:29" ht="15" x14ac:dyDescent="0.25">
      <c r="A1621" s="250"/>
      <c r="B1621" s="250"/>
      <c r="C1621" s="250"/>
      <c r="D1621" s="250"/>
      <c r="E1621" s="250"/>
      <c r="F1621" s="250"/>
      <c r="H1621" s="244"/>
      <c r="J1621" s="272" t="s">
        <v>4158</v>
      </c>
      <c r="K1621" s="272" t="s">
        <v>4676</v>
      </c>
      <c r="L1621" s="250" t="s">
        <v>4219</v>
      </c>
      <c r="M1621" s="272" t="s">
        <v>4147</v>
      </c>
      <c r="N1621" s="272" t="s">
        <v>4564</v>
      </c>
      <c r="O1621" s="272" t="s">
        <v>4670</v>
      </c>
      <c r="P1621" s="274">
        <v>201606</v>
      </c>
      <c r="Q1621" s="272" t="s">
        <v>4203</v>
      </c>
      <c r="R1621" s="276">
        <v>13466</v>
      </c>
      <c r="S1621" s="280" t="s">
        <v>4702</v>
      </c>
      <c r="T1621" s="280" t="s">
        <v>4699</v>
      </c>
      <c r="V1621" s="244"/>
      <c r="AC1621" s="244"/>
    </row>
    <row r="1622" spans="1:29" ht="15" x14ac:dyDescent="0.25">
      <c r="A1622" s="250"/>
      <c r="B1622" s="250"/>
      <c r="C1622" s="250"/>
      <c r="D1622" s="250"/>
      <c r="E1622" s="250"/>
      <c r="F1622" s="250"/>
      <c r="H1622" s="244"/>
      <c r="J1622" s="272" t="s">
        <v>4158</v>
      </c>
      <c r="K1622" s="272" t="s">
        <v>4676</v>
      </c>
      <c r="L1622" s="250" t="s">
        <v>4219</v>
      </c>
      <c r="M1622" s="272" t="s">
        <v>4148</v>
      </c>
      <c r="N1622" s="272" t="s">
        <v>4580</v>
      </c>
      <c r="O1622" s="272" t="s">
        <v>4670</v>
      </c>
      <c r="P1622" s="274">
        <v>201606</v>
      </c>
      <c r="Q1622" s="272" t="s">
        <v>4203</v>
      </c>
      <c r="R1622" s="276">
        <v>-319</v>
      </c>
      <c r="S1622" s="280" t="s">
        <v>4702</v>
      </c>
      <c r="T1622" s="280" t="s">
        <v>4699</v>
      </c>
      <c r="V1622" s="244"/>
      <c r="AC1622" s="244"/>
    </row>
    <row r="1623" spans="1:29" ht="15" x14ac:dyDescent="0.25">
      <c r="A1623" s="250"/>
      <c r="B1623" s="250"/>
      <c r="C1623" s="250"/>
      <c r="D1623" s="250"/>
      <c r="E1623" s="250"/>
      <c r="F1623" s="250"/>
      <c r="H1623" s="244"/>
      <c r="J1623" s="272" t="s">
        <v>4158</v>
      </c>
      <c r="K1623" s="272" t="s">
        <v>4676</v>
      </c>
      <c r="L1623" s="250" t="s">
        <v>4219</v>
      </c>
      <c r="M1623" s="272" t="s">
        <v>4148</v>
      </c>
      <c r="N1623" s="272" t="s">
        <v>4581</v>
      </c>
      <c r="O1623" s="272" t="s">
        <v>4670</v>
      </c>
      <c r="P1623" s="274">
        <v>201606</v>
      </c>
      <c r="Q1623" s="272" t="s">
        <v>4203</v>
      </c>
      <c r="R1623" s="276">
        <v>30778.16</v>
      </c>
      <c r="S1623" s="280" t="s">
        <v>4702</v>
      </c>
      <c r="T1623" s="280" t="s">
        <v>4699</v>
      </c>
      <c r="V1623" s="244"/>
      <c r="AC1623" s="244"/>
    </row>
    <row r="1624" spans="1:29" ht="15" x14ac:dyDescent="0.25">
      <c r="A1624" s="250"/>
      <c r="B1624" s="250"/>
      <c r="C1624" s="250"/>
      <c r="D1624" s="250"/>
      <c r="E1624" s="250"/>
      <c r="F1624" s="250"/>
      <c r="H1624" s="244"/>
      <c r="J1624" s="272" t="s">
        <v>4158</v>
      </c>
      <c r="K1624" s="272" t="s">
        <v>4676</v>
      </c>
      <c r="L1624" s="250" t="s">
        <v>4219</v>
      </c>
      <c r="M1624" s="272" t="s">
        <v>4148</v>
      </c>
      <c r="N1624" s="272" t="s">
        <v>4582</v>
      </c>
      <c r="O1624" s="272" t="s">
        <v>4670</v>
      </c>
      <c r="P1624" s="274">
        <v>201606</v>
      </c>
      <c r="Q1624" s="272" t="s">
        <v>4203</v>
      </c>
      <c r="R1624" s="276">
        <v>2147</v>
      </c>
      <c r="S1624" s="280" t="s">
        <v>4702</v>
      </c>
      <c r="T1624" s="280" t="s">
        <v>4699</v>
      </c>
      <c r="V1624" s="244"/>
      <c r="AC1624" s="244"/>
    </row>
    <row r="1625" spans="1:29" ht="15" x14ac:dyDescent="0.25">
      <c r="A1625" s="250"/>
      <c r="B1625" s="250"/>
      <c r="C1625" s="250"/>
      <c r="D1625" s="250"/>
      <c r="E1625" s="250"/>
      <c r="F1625" s="250"/>
      <c r="H1625" s="244"/>
      <c r="J1625" s="272" t="s">
        <v>4158</v>
      </c>
      <c r="K1625" s="272" t="s">
        <v>4676</v>
      </c>
      <c r="L1625" s="250" t="s">
        <v>4219</v>
      </c>
      <c r="M1625" s="272" t="s">
        <v>4148</v>
      </c>
      <c r="N1625" s="272" t="s">
        <v>4584</v>
      </c>
      <c r="O1625" s="272" t="s">
        <v>4670</v>
      </c>
      <c r="P1625" s="274">
        <v>201606</v>
      </c>
      <c r="Q1625" s="272" t="s">
        <v>4203</v>
      </c>
      <c r="R1625" s="276">
        <v>0.12</v>
      </c>
      <c r="S1625" s="280" t="s">
        <v>4702</v>
      </c>
      <c r="T1625" s="280" t="s">
        <v>4699</v>
      </c>
      <c r="V1625" s="244"/>
      <c r="AC1625" s="244"/>
    </row>
    <row r="1626" spans="1:29" ht="15" x14ac:dyDescent="0.25">
      <c r="A1626" s="250"/>
      <c r="B1626" s="250"/>
      <c r="C1626" s="250"/>
      <c r="D1626" s="250"/>
      <c r="E1626" s="250"/>
      <c r="F1626" s="250"/>
      <c r="H1626" s="244"/>
      <c r="J1626" s="272" t="s">
        <v>4158</v>
      </c>
      <c r="K1626" s="272" t="s">
        <v>4676</v>
      </c>
      <c r="L1626" s="250" t="s">
        <v>4219</v>
      </c>
      <c r="M1626" s="272" t="s">
        <v>4148</v>
      </c>
      <c r="N1626" s="272" t="s">
        <v>4585</v>
      </c>
      <c r="O1626" s="272" t="s">
        <v>4670</v>
      </c>
      <c r="P1626" s="274">
        <v>201606</v>
      </c>
      <c r="Q1626" s="272" t="s">
        <v>4203</v>
      </c>
      <c r="R1626" s="276">
        <v>0</v>
      </c>
      <c r="S1626" s="280" t="s">
        <v>4702</v>
      </c>
      <c r="T1626" s="280" t="s">
        <v>4699</v>
      </c>
      <c r="V1626" s="244"/>
      <c r="AC1626" s="244"/>
    </row>
    <row r="1627" spans="1:29" ht="15" x14ac:dyDescent="0.25">
      <c r="A1627" s="250"/>
      <c r="B1627" s="250"/>
      <c r="C1627" s="250"/>
      <c r="D1627" s="250"/>
      <c r="E1627" s="250"/>
      <c r="F1627" s="250"/>
      <c r="H1627" s="244"/>
      <c r="J1627" s="272" t="s">
        <v>4158</v>
      </c>
      <c r="K1627" s="272" t="s">
        <v>4676</v>
      </c>
      <c r="L1627" s="250" t="s">
        <v>4219</v>
      </c>
      <c r="M1627" s="272" t="s">
        <v>4148</v>
      </c>
      <c r="N1627" s="272" t="s">
        <v>4586</v>
      </c>
      <c r="O1627" s="272" t="s">
        <v>4670</v>
      </c>
      <c r="P1627" s="274">
        <v>201606</v>
      </c>
      <c r="Q1627" s="272" t="s">
        <v>4203</v>
      </c>
      <c r="R1627" s="276">
        <v>0</v>
      </c>
      <c r="S1627" s="280" t="s">
        <v>4702</v>
      </c>
      <c r="T1627" s="280" t="s">
        <v>4699</v>
      </c>
      <c r="V1627" s="244"/>
      <c r="AC1627" s="244"/>
    </row>
    <row r="1628" spans="1:29" ht="15" x14ac:dyDescent="0.25">
      <c r="A1628" s="250"/>
      <c r="B1628" s="250"/>
      <c r="C1628" s="250"/>
      <c r="D1628" s="250"/>
      <c r="E1628" s="250"/>
      <c r="F1628" s="250"/>
      <c r="H1628" s="244"/>
      <c r="J1628" s="272" t="s">
        <v>4158</v>
      </c>
      <c r="K1628" s="272" t="s">
        <v>4676</v>
      </c>
      <c r="L1628" s="250" t="s">
        <v>4219</v>
      </c>
      <c r="M1628" s="272" t="s">
        <v>4148</v>
      </c>
      <c r="N1628" s="272" t="s">
        <v>4588</v>
      </c>
      <c r="O1628" s="272" t="s">
        <v>4670</v>
      </c>
      <c r="P1628" s="274">
        <v>201606</v>
      </c>
      <c r="Q1628" s="272" t="s">
        <v>4203</v>
      </c>
      <c r="R1628" s="276">
        <v>-0.48</v>
      </c>
      <c r="S1628" s="280" t="s">
        <v>4702</v>
      </c>
      <c r="T1628" s="280" t="s">
        <v>4699</v>
      </c>
      <c r="V1628" s="244"/>
      <c r="AC1628" s="244"/>
    </row>
    <row r="1629" spans="1:29" ht="15" x14ac:dyDescent="0.25">
      <c r="A1629" s="250"/>
      <c r="B1629" s="250"/>
      <c r="C1629" s="250"/>
      <c r="D1629" s="250"/>
      <c r="E1629" s="250"/>
      <c r="F1629" s="250"/>
      <c r="H1629" s="244"/>
      <c r="J1629" s="272" t="s">
        <v>4158</v>
      </c>
      <c r="K1629" s="272" t="s">
        <v>4676</v>
      </c>
      <c r="L1629" s="250" t="s">
        <v>4219</v>
      </c>
      <c r="M1629" s="272" t="s">
        <v>4148</v>
      </c>
      <c r="N1629" s="272" t="s">
        <v>4589</v>
      </c>
      <c r="O1629" s="272" t="s">
        <v>4670</v>
      </c>
      <c r="P1629" s="274">
        <v>201606</v>
      </c>
      <c r="Q1629" s="272" t="s">
        <v>4203</v>
      </c>
      <c r="R1629" s="276">
        <v>-0.16</v>
      </c>
      <c r="S1629" s="280" t="s">
        <v>4702</v>
      </c>
      <c r="T1629" s="280" t="s">
        <v>4699</v>
      </c>
      <c r="V1629" s="244"/>
      <c r="AC1629" s="244"/>
    </row>
    <row r="1630" spans="1:29" ht="15" x14ac:dyDescent="0.25">
      <c r="A1630" s="250"/>
      <c r="B1630" s="250"/>
      <c r="C1630" s="250"/>
      <c r="D1630" s="250"/>
      <c r="E1630" s="250"/>
      <c r="F1630" s="250"/>
      <c r="H1630" s="244"/>
      <c r="J1630" s="272" t="s">
        <v>4158</v>
      </c>
      <c r="K1630" s="272" t="s">
        <v>4676</v>
      </c>
      <c r="L1630" s="250" t="s">
        <v>4219</v>
      </c>
      <c r="M1630" s="272" t="s">
        <v>4148</v>
      </c>
      <c r="N1630" s="272" t="s">
        <v>4592</v>
      </c>
      <c r="O1630" s="272" t="s">
        <v>4670</v>
      </c>
      <c r="P1630" s="274">
        <v>201606</v>
      </c>
      <c r="Q1630" s="272" t="s">
        <v>4203</v>
      </c>
      <c r="R1630" s="276">
        <v>-0.4</v>
      </c>
      <c r="S1630" s="280" t="s">
        <v>4702</v>
      </c>
      <c r="T1630" s="280" t="s">
        <v>4699</v>
      </c>
      <c r="V1630" s="244"/>
      <c r="AC1630" s="244"/>
    </row>
    <row r="1631" spans="1:29" ht="15" x14ac:dyDescent="0.25">
      <c r="A1631" s="250"/>
      <c r="B1631" s="250"/>
      <c r="C1631" s="250"/>
      <c r="D1631" s="250"/>
      <c r="E1631" s="250"/>
      <c r="F1631" s="250"/>
      <c r="H1631" s="244"/>
      <c r="J1631" s="272" t="s">
        <v>4158</v>
      </c>
      <c r="K1631" s="272" t="s">
        <v>4676</v>
      </c>
      <c r="L1631" s="250" t="s">
        <v>4219</v>
      </c>
      <c r="M1631" s="272" t="s">
        <v>4149</v>
      </c>
      <c r="N1631" s="272" t="s">
        <v>4597</v>
      </c>
      <c r="O1631" s="272" t="s">
        <v>4670</v>
      </c>
      <c r="P1631" s="274">
        <v>201606</v>
      </c>
      <c r="Q1631" s="272" t="s">
        <v>4203</v>
      </c>
      <c r="R1631" s="276">
        <v>21740</v>
      </c>
      <c r="S1631" s="280" t="s">
        <v>4702</v>
      </c>
      <c r="T1631" s="280" t="s">
        <v>4699</v>
      </c>
      <c r="V1631" s="244"/>
      <c r="AC1631" s="244"/>
    </row>
    <row r="1632" spans="1:29" ht="15" x14ac:dyDescent="0.25">
      <c r="A1632" s="250"/>
      <c r="B1632" s="250"/>
      <c r="C1632" s="250"/>
      <c r="D1632" s="250"/>
      <c r="E1632" s="250"/>
      <c r="F1632" s="250"/>
      <c r="H1632" s="244"/>
      <c r="J1632" s="272" t="s">
        <v>4158</v>
      </c>
      <c r="K1632" s="272" t="s">
        <v>4676</v>
      </c>
      <c r="L1632" s="250" t="s">
        <v>4219</v>
      </c>
      <c r="M1632" s="272" t="s">
        <v>4149</v>
      </c>
      <c r="N1632" s="272" t="s">
        <v>4598</v>
      </c>
      <c r="O1632" s="272" t="s">
        <v>4670</v>
      </c>
      <c r="P1632" s="274">
        <v>201606</v>
      </c>
      <c r="Q1632" s="272" t="s">
        <v>4203</v>
      </c>
      <c r="R1632" s="276">
        <v>1496.32</v>
      </c>
      <c r="S1632" s="280" t="s">
        <v>4702</v>
      </c>
      <c r="T1632" s="280" t="s">
        <v>4699</v>
      </c>
      <c r="V1632" s="244"/>
      <c r="AC1632" s="244"/>
    </row>
    <row r="1633" spans="1:29" ht="15" x14ac:dyDescent="0.25">
      <c r="A1633" s="250"/>
      <c r="B1633" s="250"/>
      <c r="C1633" s="250"/>
      <c r="D1633" s="250"/>
      <c r="E1633" s="250"/>
      <c r="F1633" s="250"/>
      <c r="H1633" s="244"/>
      <c r="J1633" s="272" t="s">
        <v>4158</v>
      </c>
      <c r="K1633" s="272" t="s">
        <v>4676</v>
      </c>
      <c r="L1633" s="250" t="s">
        <v>4219</v>
      </c>
      <c r="M1633" s="272" t="s">
        <v>4142</v>
      </c>
      <c r="N1633" s="272" t="s">
        <v>4360</v>
      </c>
      <c r="O1633" s="272" t="s">
        <v>4670</v>
      </c>
      <c r="P1633" s="274">
        <v>201607</v>
      </c>
      <c r="Q1633" s="272" t="s">
        <v>4203</v>
      </c>
      <c r="R1633" s="276">
        <v>-16789</v>
      </c>
      <c r="S1633" s="280" t="s">
        <v>4702</v>
      </c>
      <c r="T1633" s="280" t="s">
        <v>4699</v>
      </c>
      <c r="V1633" s="244"/>
      <c r="AC1633" s="244"/>
    </row>
    <row r="1634" spans="1:29" ht="15" x14ac:dyDescent="0.25">
      <c r="A1634" s="250"/>
      <c r="B1634" s="250"/>
      <c r="C1634" s="250"/>
      <c r="D1634" s="250"/>
      <c r="E1634" s="250"/>
      <c r="F1634" s="250"/>
      <c r="H1634" s="244"/>
      <c r="J1634" s="272" t="s">
        <v>4158</v>
      </c>
      <c r="K1634" s="272" t="s">
        <v>4676</v>
      </c>
      <c r="L1634" s="250" t="s">
        <v>4219</v>
      </c>
      <c r="M1634" s="272" t="s">
        <v>4146</v>
      </c>
      <c r="N1634" s="272" t="s">
        <v>4408</v>
      </c>
      <c r="O1634" s="272" t="s">
        <v>4670</v>
      </c>
      <c r="P1634" s="274">
        <v>201607</v>
      </c>
      <c r="Q1634" s="272" t="s">
        <v>4203</v>
      </c>
      <c r="R1634" s="276">
        <v>13988.08</v>
      </c>
      <c r="S1634" s="280" t="s">
        <v>4702</v>
      </c>
      <c r="T1634" s="280" t="s">
        <v>4699</v>
      </c>
      <c r="V1634" s="244"/>
      <c r="AC1634" s="244"/>
    </row>
    <row r="1635" spans="1:29" ht="15" x14ac:dyDescent="0.25">
      <c r="A1635" s="250"/>
      <c r="B1635" s="250"/>
      <c r="C1635" s="250"/>
      <c r="D1635" s="250"/>
      <c r="E1635" s="250"/>
      <c r="F1635" s="250"/>
      <c r="H1635" s="244"/>
      <c r="J1635" s="272" t="s">
        <v>4158</v>
      </c>
      <c r="K1635" s="272" t="s">
        <v>4676</v>
      </c>
      <c r="L1635" s="250" t="s">
        <v>4219</v>
      </c>
      <c r="M1635" s="272" t="s">
        <v>4146</v>
      </c>
      <c r="N1635" s="272" t="s">
        <v>4432</v>
      </c>
      <c r="O1635" s="272" t="s">
        <v>4670</v>
      </c>
      <c r="P1635" s="274">
        <v>201607</v>
      </c>
      <c r="Q1635" s="272" t="s">
        <v>4203</v>
      </c>
      <c r="R1635" s="276">
        <v>4390</v>
      </c>
      <c r="S1635" s="280" t="s">
        <v>4702</v>
      </c>
      <c r="T1635" s="280" t="s">
        <v>4699</v>
      </c>
      <c r="V1635" s="244"/>
      <c r="AC1635" s="244"/>
    </row>
    <row r="1636" spans="1:29" ht="15" x14ac:dyDescent="0.25">
      <c r="A1636" s="250"/>
      <c r="B1636" s="250"/>
      <c r="C1636" s="250"/>
      <c r="D1636" s="250"/>
      <c r="E1636" s="250"/>
      <c r="F1636" s="250"/>
      <c r="H1636" s="244"/>
      <c r="J1636" s="272" t="s">
        <v>4158</v>
      </c>
      <c r="K1636" s="272" t="s">
        <v>4676</v>
      </c>
      <c r="L1636" s="250" t="s">
        <v>4219</v>
      </c>
      <c r="M1636" s="272" t="s">
        <v>4146</v>
      </c>
      <c r="N1636" s="272" t="s">
        <v>4446</v>
      </c>
      <c r="O1636" s="272" t="s">
        <v>4670</v>
      </c>
      <c r="P1636" s="274">
        <v>201607</v>
      </c>
      <c r="Q1636" s="272" t="s">
        <v>4203</v>
      </c>
      <c r="R1636" s="276">
        <v>-0.04</v>
      </c>
      <c r="S1636" s="280" t="s">
        <v>4702</v>
      </c>
      <c r="T1636" s="280" t="s">
        <v>4699</v>
      </c>
      <c r="V1636" s="244"/>
      <c r="AC1636" s="244"/>
    </row>
    <row r="1637" spans="1:29" ht="15" x14ac:dyDescent="0.25">
      <c r="A1637" s="250"/>
      <c r="B1637" s="250"/>
      <c r="C1637" s="250"/>
      <c r="D1637" s="250"/>
      <c r="E1637" s="250"/>
      <c r="F1637" s="250"/>
      <c r="H1637" s="244"/>
      <c r="J1637" s="272" t="s">
        <v>4158</v>
      </c>
      <c r="K1637" s="272" t="s">
        <v>4676</v>
      </c>
      <c r="L1637" s="250" t="s">
        <v>4219</v>
      </c>
      <c r="M1637" s="272" t="s">
        <v>4146</v>
      </c>
      <c r="N1637" s="272" t="s">
        <v>4453</v>
      </c>
      <c r="O1637" s="272" t="s">
        <v>4670</v>
      </c>
      <c r="P1637" s="274">
        <v>201607</v>
      </c>
      <c r="Q1637" s="272" t="s">
        <v>4203</v>
      </c>
      <c r="R1637" s="276">
        <v>12848.4</v>
      </c>
      <c r="S1637" s="280" t="s">
        <v>4702</v>
      </c>
      <c r="T1637" s="280" t="s">
        <v>4699</v>
      </c>
      <c r="V1637" s="244"/>
      <c r="AC1637" s="244"/>
    </row>
    <row r="1638" spans="1:29" ht="15" x14ac:dyDescent="0.25">
      <c r="A1638" s="250"/>
      <c r="B1638" s="250"/>
      <c r="C1638" s="250"/>
      <c r="D1638" s="250"/>
      <c r="E1638" s="250"/>
      <c r="F1638" s="250"/>
      <c r="H1638" s="244"/>
      <c r="J1638" s="272" t="s">
        <v>4158</v>
      </c>
      <c r="K1638" s="272" t="s">
        <v>4676</v>
      </c>
      <c r="L1638" s="250" t="s">
        <v>4219</v>
      </c>
      <c r="M1638" s="272" t="s">
        <v>4146</v>
      </c>
      <c r="N1638" s="272" t="s">
        <v>4462</v>
      </c>
      <c r="O1638" s="272" t="s">
        <v>4670</v>
      </c>
      <c r="P1638" s="274">
        <v>201607</v>
      </c>
      <c r="Q1638" s="272" t="s">
        <v>4203</v>
      </c>
      <c r="R1638" s="276">
        <v>5572</v>
      </c>
      <c r="S1638" s="280" t="s">
        <v>4702</v>
      </c>
      <c r="T1638" s="280" t="s">
        <v>4699</v>
      </c>
      <c r="V1638" s="244"/>
      <c r="AC1638" s="244"/>
    </row>
    <row r="1639" spans="1:29" ht="15" x14ac:dyDescent="0.25">
      <c r="A1639" s="250"/>
      <c r="B1639" s="250"/>
      <c r="C1639" s="250"/>
      <c r="D1639" s="250"/>
      <c r="E1639" s="250"/>
      <c r="F1639" s="250"/>
      <c r="H1639" s="244"/>
      <c r="J1639" s="272" t="s">
        <v>4158</v>
      </c>
      <c r="K1639" s="272" t="s">
        <v>4676</v>
      </c>
      <c r="L1639" s="250" t="s">
        <v>4219</v>
      </c>
      <c r="M1639" s="272" t="s">
        <v>4146</v>
      </c>
      <c r="N1639" s="272" t="s">
        <v>4464</v>
      </c>
      <c r="O1639" s="272" t="s">
        <v>4670</v>
      </c>
      <c r="P1639" s="274">
        <v>201607</v>
      </c>
      <c r="Q1639" s="272" t="s">
        <v>4203</v>
      </c>
      <c r="R1639" s="276">
        <v>7906.64</v>
      </c>
      <c r="S1639" s="280" t="s">
        <v>4702</v>
      </c>
      <c r="T1639" s="280" t="s">
        <v>4699</v>
      </c>
      <c r="V1639" s="244"/>
      <c r="AC1639" s="244"/>
    </row>
    <row r="1640" spans="1:29" ht="15" x14ac:dyDescent="0.25">
      <c r="A1640" s="250"/>
      <c r="B1640" s="250"/>
      <c r="C1640" s="250"/>
      <c r="D1640" s="250"/>
      <c r="E1640" s="250"/>
      <c r="F1640" s="250"/>
      <c r="H1640" s="244"/>
      <c r="J1640" s="272" t="s">
        <v>4158</v>
      </c>
      <c r="K1640" s="272" t="s">
        <v>4676</v>
      </c>
      <c r="L1640" s="250" t="s">
        <v>4219</v>
      </c>
      <c r="M1640" s="272" t="s">
        <v>4146</v>
      </c>
      <c r="N1640" s="272" t="s">
        <v>4465</v>
      </c>
      <c r="O1640" s="272" t="s">
        <v>4670</v>
      </c>
      <c r="P1640" s="274">
        <v>201607</v>
      </c>
      <c r="Q1640" s="272" t="s">
        <v>4203</v>
      </c>
      <c r="R1640" s="276">
        <v>8276.1299999999992</v>
      </c>
      <c r="S1640" s="280" t="s">
        <v>4702</v>
      </c>
      <c r="T1640" s="280" t="s">
        <v>4699</v>
      </c>
      <c r="V1640" s="244"/>
      <c r="AC1640" s="244"/>
    </row>
    <row r="1641" spans="1:29" ht="15" x14ac:dyDescent="0.25">
      <c r="A1641" s="250"/>
      <c r="B1641" s="250"/>
      <c r="C1641" s="250"/>
      <c r="D1641" s="250"/>
      <c r="E1641" s="250"/>
      <c r="F1641" s="250"/>
      <c r="H1641" s="244"/>
      <c r="J1641" s="272" t="s">
        <v>4158</v>
      </c>
      <c r="K1641" s="272" t="s">
        <v>4676</v>
      </c>
      <c r="L1641" s="250" t="s">
        <v>4219</v>
      </c>
      <c r="M1641" s="272" t="s">
        <v>4146</v>
      </c>
      <c r="N1641" s="272" t="s">
        <v>4468</v>
      </c>
      <c r="O1641" s="272" t="s">
        <v>4670</v>
      </c>
      <c r="P1641" s="274">
        <v>201607</v>
      </c>
      <c r="Q1641" s="272" t="s">
        <v>4203</v>
      </c>
      <c r="R1641" s="276">
        <v>4110.24</v>
      </c>
      <c r="S1641" s="280" t="s">
        <v>4702</v>
      </c>
      <c r="T1641" s="280" t="s">
        <v>4699</v>
      </c>
      <c r="V1641" s="244"/>
      <c r="AC1641" s="244"/>
    </row>
    <row r="1642" spans="1:29" ht="15" x14ac:dyDescent="0.25">
      <c r="A1642" s="250"/>
      <c r="B1642" s="250"/>
      <c r="C1642" s="250"/>
      <c r="D1642" s="250"/>
      <c r="E1642" s="250"/>
      <c r="F1642" s="250"/>
      <c r="H1642" s="244"/>
      <c r="J1642" s="272" t="s">
        <v>4158</v>
      </c>
      <c r="K1642" s="272" t="s">
        <v>4676</v>
      </c>
      <c r="L1642" s="250" t="s">
        <v>4219</v>
      </c>
      <c r="M1642" s="272" t="s">
        <v>4146</v>
      </c>
      <c r="N1642" s="272" t="s">
        <v>4469</v>
      </c>
      <c r="O1642" s="272" t="s">
        <v>4670</v>
      </c>
      <c r="P1642" s="274">
        <v>201607</v>
      </c>
      <c r="Q1642" s="272" t="s">
        <v>4203</v>
      </c>
      <c r="R1642" s="276">
        <v>-4200</v>
      </c>
      <c r="S1642" s="280" t="s">
        <v>4702</v>
      </c>
      <c r="T1642" s="280" t="s">
        <v>4699</v>
      </c>
      <c r="V1642" s="244"/>
      <c r="AC1642" s="244"/>
    </row>
    <row r="1643" spans="1:29" ht="15" x14ac:dyDescent="0.25">
      <c r="A1643" s="250"/>
      <c r="B1643" s="250"/>
      <c r="C1643" s="250"/>
      <c r="D1643" s="250"/>
      <c r="E1643" s="250"/>
      <c r="F1643" s="250"/>
      <c r="H1643" s="244"/>
      <c r="J1643" s="272" t="s">
        <v>4158</v>
      </c>
      <c r="K1643" s="272" t="s">
        <v>4676</v>
      </c>
      <c r="L1643" s="250" t="s">
        <v>4219</v>
      </c>
      <c r="M1643" s="272" t="s">
        <v>4146</v>
      </c>
      <c r="N1643" s="272" t="s">
        <v>4470</v>
      </c>
      <c r="O1643" s="272" t="s">
        <v>4670</v>
      </c>
      <c r="P1643" s="274">
        <v>201607</v>
      </c>
      <c r="Q1643" s="272" t="s">
        <v>4203</v>
      </c>
      <c r="R1643" s="276">
        <v>7492</v>
      </c>
      <c r="S1643" s="280" t="s">
        <v>4702</v>
      </c>
      <c r="T1643" s="280" t="s">
        <v>4699</v>
      </c>
      <c r="V1643" s="244"/>
      <c r="AC1643" s="244"/>
    </row>
    <row r="1644" spans="1:29" ht="15" x14ac:dyDescent="0.25">
      <c r="A1644" s="250"/>
      <c r="B1644" s="250"/>
      <c r="C1644" s="250"/>
      <c r="D1644" s="250"/>
      <c r="E1644" s="250"/>
      <c r="F1644" s="250"/>
      <c r="H1644" s="244"/>
      <c r="J1644" s="272" t="s">
        <v>4158</v>
      </c>
      <c r="K1644" s="272" t="s">
        <v>4676</v>
      </c>
      <c r="L1644" s="250" t="s">
        <v>4219</v>
      </c>
      <c r="M1644" s="272" t="s">
        <v>4146</v>
      </c>
      <c r="N1644" s="272" t="s">
        <v>4471</v>
      </c>
      <c r="O1644" s="272" t="s">
        <v>4670</v>
      </c>
      <c r="P1644" s="274">
        <v>201607</v>
      </c>
      <c r="Q1644" s="272" t="s">
        <v>4203</v>
      </c>
      <c r="R1644" s="276">
        <v>2234</v>
      </c>
      <c r="S1644" s="280" t="s">
        <v>4702</v>
      </c>
      <c r="T1644" s="280" t="s">
        <v>4699</v>
      </c>
      <c r="V1644" s="244"/>
      <c r="AC1644" s="244"/>
    </row>
    <row r="1645" spans="1:29" ht="15" x14ac:dyDescent="0.25">
      <c r="A1645" s="250"/>
      <c r="B1645" s="250"/>
      <c r="C1645" s="250"/>
      <c r="D1645" s="250"/>
      <c r="E1645" s="250"/>
      <c r="F1645" s="250"/>
      <c r="H1645" s="244"/>
      <c r="J1645" s="272" t="s">
        <v>4158</v>
      </c>
      <c r="K1645" s="272" t="s">
        <v>4676</v>
      </c>
      <c r="L1645" s="250" t="s">
        <v>4219</v>
      </c>
      <c r="M1645" s="272" t="s">
        <v>4146</v>
      </c>
      <c r="N1645" s="272" t="s">
        <v>4472</v>
      </c>
      <c r="O1645" s="272" t="s">
        <v>4670</v>
      </c>
      <c r="P1645" s="274">
        <v>201607</v>
      </c>
      <c r="Q1645" s="272" t="s">
        <v>4203</v>
      </c>
      <c r="R1645" s="276">
        <v>-0.4</v>
      </c>
      <c r="S1645" s="280" t="s">
        <v>4702</v>
      </c>
      <c r="T1645" s="280" t="s">
        <v>4699</v>
      </c>
      <c r="V1645" s="244"/>
      <c r="AC1645" s="244"/>
    </row>
    <row r="1646" spans="1:29" ht="15" x14ac:dyDescent="0.25">
      <c r="A1646" s="250"/>
      <c r="B1646" s="250"/>
      <c r="C1646" s="250"/>
      <c r="D1646" s="250"/>
      <c r="E1646" s="250"/>
      <c r="F1646" s="250"/>
      <c r="H1646" s="244"/>
      <c r="J1646" s="272" t="s">
        <v>4158</v>
      </c>
      <c r="K1646" s="272" t="s">
        <v>4676</v>
      </c>
      <c r="L1646" s="250" t="s">
        <v>4219</v>
      </c>
      <c r="M1646" s="272" t="s">
        <v>4146</v>
      </c>
      <c r="N1646" s="272" t="s">
        <v>4475</v>
      </c>
      <c r="O1646" s="272" t="s">
        <v>4670</v>
      </c>
      <c r="P1646" s="274">
        <v>201607</v>
      </c>
      <c r="Q1646" s="272" t="s">
        <v>4203</v>
      </c>
      <c r="R1646" s="276">
        <v>0.32</v>
      </c>
      <c r="S1646" s="280" t="s">
        <v>4702</v>
      </c>
      <c r="T1646" s="280" t="s">
        <v>4699</v>
      </c>
      <c r="V1646" s="244"/>
      <c r="AC1646" s="244"/>
    </row>
    <row r="1647" spans="1:29" ht="15" x14ac:dyDescent="0.25">
      <c r="A1647" s="250"/>
      <c r="B1647" s="250"/>
      <c r="C1647" s="250"/>
      <c r="D1647" s="250"/>
      <c r="E1647" s="250"/>
      <c r="F1647" s="250"/>
      <c r="H1647" s="244"/>
      <c r="J1647" s="272" t="s">
        <v>4158</v>
      </c>
      <c r="K1647" s="272" t="s">
        <v>4676</v>
      </c>
      <c r="L1647" s="250" t="s">
        <v>4219</v>
      </c>
      <c r="M1647" s="272" t="s">
        <v>4146</v>
      </c>
      <c r="N1647" s="272" t="s">
        <v>4476</v>
      </c>
      <c r="O1647" s="272" t="s">
        <v>4670</v>
      </c>
      <c r="P1647" s="274">
        <v>201607</v>
      </c>
      <c r="Q1647" s="272" t="s">
        <v>4203</v>
      </c>
      <c r="R1647" s="276">
        <v>6202.7</v>
      </c>
      <c r="S1647" s="280" t="s">
        <v>4702</v>
      </c>
      <c r="T1647" s="280" t="s">
        <v>4699</v>
      </c>
      <c r="V1647" s="244"/>
      <c r="AC1647" s="244"/>
    </row>
    <row r="1648" spans="1:29" ht="15" x14ac:dyDescent="0.25">
      <c r="A1648" s="250"/>
      <c r="B1648" s="250"/>
      <c r="C1648" s="250"/>
      <c r="D1648" s="250"/>
      <c r="E1648" s="250"/>
      <c r="F1648" s="250"/>
      <c r="H1648" s="244"/>
      <c r="J1648" s="272" t="s">
        <v>4158</v>
      </c>
      <c r="K1648" s="272" t="s">
        <v>4676</v>
      </c>
      <c r="L1648" s="250" t="s">
        <v>4219</v>
      </c>
      <c r="M1648" s="272" t="s">
        <v>4146</v>
      </c>
      <c r="N1648" s="272" t="s">
        <v>4477</v>
      </c>
      <c r="O1648" s="272" t="s">
        <v>4670</v>
      </c>
      <c r="P1648" s="274">
        <v>201607</v>
      </c>
      <c r="Q1648" s="272" t="s">
        <v>4203</v>
      </c>
      <c r="R1648" s="276">
        <v>4420.7</v>
      </c>
      <c r="S1648" s="280" t="s">
        <v>4702</v>
      </c>
      <c r="T1648" s="280" t="s">
        <v>4699</v>
      </c>
      <c r="V1648" s="244"/>
      <c r="AC1648" s="244"/>
    </row>
    <row r="1649" spans="1:29" ht="15" x14ac:dyDescent="0.25">
      <c r="A1649" s="250"/>
      <c r="B1649" s="250"/>
      <c r="C1649" s="250"/>
      <c r="D1649" s="250"/>
      <c r="E1649" s="250"/>
      <c r="F1649" s="250"/>
      <c r="H1649" s="244"/>
      <c r="J1649" s="272" t="s">
        <v>4158</v>
      </c>
      <c r="K1649" s="272" t="s">
        <v>4676</v>
      </c>
      <c r="L1649" s="250" t="s">
        <v>4219</v>
      </c>
      <c r="M1649" s="272" t="s">
        <v>4146</v>
      </c>
      <c r="N1649" s="272" t="s">
        <v>4479</v>
      </c>
      <c r="O1649" s="272" t="s">
        <v>4670</v>
      </c>
      <c r="P1649" s="274">
        <v>201607</v>
      </c>
      <c r="Q1649" s="272" t="s">
        <v>4203</v>
      </c>
      <c r="R1649" s="276">
        <v>12015.1</v>
      </c>
      <c r="S1649" s="280" t="s">
        <v>4702</v>
      </c>
      <c r="T1649" s="280" t="s">
        <v>4699</v>
      </c>
      <c r="V1649" s="244"/>
      <c r="AC1649" s="244"/>
    </row>
    <row r="1650" spans="1:29" ht="15" x14ac:dyDescent="0.25">
      <c r="A1650" s="250"/>
      <c r="B1650" s="250"/>
      <c r="C1650" s="250"/>
      <c r="D1650" s="250"/>
      <c r="E1650" s="250"/>
      <c r="F1650" s="250"/>
      <c r="H1650" s="244"/>
      <c r="J1650" s="272" t="s">
        <v>4158</v>
      </c>
      <c r="K1650" s="272" t="s">
        <v>4676</v>
      </c>
      <c r="L1650" s="250" t="s">
        <v>4219</v>
      </c>
      <c r="M1650" s="272" t="s">
        <v>4146</v>
      </c>
      <c r="N1650" s="272" t="s">
        <v>4480</v>
      </c>
      <c r="O1650" s="272" t="s">
        <v>4670</v>
      </c>
      <c r="P1650" s="274">
        <v>201607</v>
      </c>
      <c r="Q1650" s="272" t="s">
        <v>4203</v>
      </c>
      <c r="R1650" s="276">
        <v>4663</v>
      </c>
      <c r="S1650" s="280" t="s">
        <v>4702</v>
      </c>
      <c r="T1650" s="280" t="s">
        <v>4699</v>
      </c>
      <c r="V1650" s="244"/>
      <c r="AC1650" s="244"/>
    </row>
    <row r="1651" spans="1:29" ht="15" x14ac:dyDescent="0.25">
      <c r="A1651" s="250"/>
      <c r="B1651" s="250"/>
      <c r="C1651" s="250"/>
      <c r="D1651" s="250"/>
      <c r="E1651" s="250"/>
      <c r="F1651" s="250"/>
      <c r="H1651" s="244"/>
      <c r="J1651" s="272" t="s">
        <v>4158</v>
      </c>
      <c r="K1651" s="272" t="s">
        <v>4676</v>
      </c>
      <c r="L1651" s="250" t="s">
        <v>4219</v>
      </c>
      <c r="M1651" s="272" t="s">
        <v>4146</v>
      </c>
      <c r="N1651" s="272" t="s">
        <v>4481</v>
      </c>
      <c r="O1651" s="272" t="s">
        <v>4670</v>
      </c>
      <c r="P1651" s="274">
        <v>201607</v>
      </c>
      <c r="Q1651" s="272" t="s">
        <v>4203</v>
      </c>
      <c r="R1651" s="276">
        <v>4528</v>
      </c>
      <c r="S1651" s="280" t="s">
        <v>4702</v>
      </c>
      <c r="T1651" s="280" t="s">
        <v>4699</v>
      </c>
      <c r="V1651" s="244"/>
      <c r="AC1651" s="244"/>
    </row>
    <row r="1652" spans="1:29" ht="15" x14ac:dyDescent="0.25">
      <c r="A1652" s="250"/>
      <c r="B1652" s="250"/>
      <c r="C1652" s="250"/>
      <c r="D1652" s="250"/>
      <c r="E1652" s="250"/>
      <c r="F1652" s="250"/>
      <c r="H1652" s="244"/>
      <c r="J1652" s="272" t="s">
        <v>4158</v>
      </c>
      <c r="K1652" s="272" t="s">
        <v>4676</v>
      </c>
      <c r="L1652" s="250" t="s">
        <v>4219</v>
      </c>
      <c r="M1652" s="272" t="s">
        <v>4146</v>
      </c>
      <c r="N1652" s="272" t="s">
        <v>4482</v>
      </c>
      <c r="O1652" s="272" t="s">
        <v>4670</v>
      </c>
      <c r="P1652" s="274">
        <v>201607</v>
      </c>
      <c r="Q1652" s="272" t="s">
        <v>4203</v>
      </c>
      <c r="R1652" s="276">
        <v>5063</v>
      </c>
      <c r="S1652" s="280" t="s">
        <v>4702</v>
      </c>
      <c r="T1652" s="280" t="s">
        <v>4699</v>
      </c>
      <c r="V1652" s="244"/>
      <c r="AC1652" s="244"/>
    </row>
    <row r="1653" spans="1:29" ht="15" x14ac:dyDescent="0.25">
      <c r="A1653" s="250"/>
      <c r="B1653" s="250"/>
      <c r="C1653" s="250"/>
      <c r="D1653" s="250"/>
      <c r="E1653" s="250"/>
      <c r="F1653" s="250"/>
      <c r="H1653" s="244"/>
      <c r="J1653" s="272" t="s">
        <v>4158</v>
      </c>
      <c r="K1653" s="272" t="s">
        <v>4676</v>
      </c>
      <c r="L1653" s="250" t="s">
        <v>4219</v>
      </c>
      <c r="M1653" s="272" t="s">
        <v>4147</v>
      </c>
      <c r="N1653" s="272" t="s">
        <v>4540</v>
      </c>
      <c r="O1653" s="272" t="s">
        <v>4670</v>
      </c>
      <c r="P1653" s="274">
        <v>201607</v>
      </c>
      <c r="Q1653" s="272" t="s">
        <v>4203</v>
      </c>
      <c r="R1653" s="276">
        <v>5128.16</v>
      </c>
      <c r="S1653" s="280" t="s">
        <v>4702</v>
      </c>
      <c r="T1653" s="280" t="s">
        <v>4699</v>
      </c>
      <c r="V1653" s="244"/>
      <c r="AC1653" s="244"/>
    </row>
    <row r="1654" spans="1:29" ht="15" x14ac:dyDescent="0.25">
      <c r="A1654" s="250"/>
      <c r="B1654" s="250"/>
      <c r="C1654" s="250"/>
      <c r="D1654" s="250"/>
      <c r="E1654" s="250"/>
      <c r="F1654" s="250"/>
      <c r="H1654" s="244"/>
      <c r="J1654" s="272" t="s">
        <v>4158</v>
      </c>
      <c r="K1654" s="272" t="s">
        <v>4676</v>
      </c>
      <c r="L1654" s="250" t="s">
        <v>4219</v>
      </c>
      <c r="M1654" s="272" t="s">
        <v>4147</v>
      </c>
      <c r="N1654" s="272" t="s">
        <v>4546</v>
      </c>
      <c r="O1654" s="272" t="s">
        <v>4670</v>
      </c>
      <c r="P1654" s="274">
        <v>201607</v>
      </c>
      <c r="Q1654" s="272" t="s">
        <v>4203</v>
      </c>
      <c r="R1654" s="276">
        <v>16195.32</v>
      </c>
      <c r="S1654" s="280" t="s">
        <v>4702</v>
      </c>
      <c r="T1654" s="280" t="s">
        <v>4699</v>
      </c>
      <c r="V1654" s="244"/>
      <c r="AC1654" s="244"/>
    </row>
    <row r="1655" spans="1:29" ht="15" x14ac:dyDescent="0.25">
      <c r="A1655" s="250"/>
      <c r="B1655" s="250"/>
      <c r="C1655" s="250"/>
      <c r="D1655" s="250"/>
      <c r="E1655" s="250"/>
      <c r="F1655" s="250"/>
      <c r="H1655" s="244"/>
      <c r="J1655" s="272" t="s">
        <v>4158</v>
      </c>
      <c r="K1655" s="272" t="s">
        <v>4676</v>
      </c>
      <c r="L1655" s="250" t="s">
        <v>4219</v>
      </c>
      <c r="M1655" s="272" t="s">
        <v>4147</v>
      </c>
      <c r="N1655" s="272" t="s">
        <v>4548</v>
      </c>
      <c r="O1655" s="272" t="s">
        <v>4670</v>
      </c>
      <c r="P1655" s="274">
        <v>201607</v>
      </c>
      <c r="Q1655" s="272" t="s">
        <v>4203</v>
      </c>
      <c r="R1655" s="276">
        <v>172244.29</v>
      </c>
      <c r="S1655" s="280" t="s">
        <v>4702</v>
      </c>
      <c r="T1655" s="280" t="s">
        <v>4699</v>
      </c>
      <c r="V1655" s="244"/>
      <c r="AC1655" s="244"/>
    </row>
    <row r="1656" spans="1:29" ht="15" x14ac:dyDescent="0.25">
      <c r="A1656" s="250"/>
      <c r="B1656" s="250"/>
      <c r="C1656" s="250"/>
      <c r="D1656" s="250"/>
      <c r="E1656" s="250"/>
      <c r="F1656" s="250"/>
      <c r="H1656" s="244"/>
      <c r="J1656" s="272" t="s">
        <v>4158</v>
      </c>
      <c r="K1656" s="272" t="s">
        <v>4676</v>
      </c>
      <c r="L1656" s="250" t="s">
        <v>4219</v>
      </c>
      <c r="M1656" s="272" t="s">
        <v>4147</v>
      </c>
      <c r="N1656" s="272" t="s">
        <v>4556</v>
      </c>
      <c r="O1656" s="272" t="s">
        <v>4670</v>
      </c>
      <c r="P1656" s="274">
        <v>201607</v>
      </c>
      <c r="Q1656" s="272" t="s">
        <v>4203</v>
      </c>
      <c r="R1656" s="276">
        <v>0.16</v>
      </c>
      <c r="S1656" s="280" t="s">
        <v>4702</v>
      </c>
      <c r="T1656" s="280" t="s">
        <v>4699</v>
      </c>
      <c r="V1656" s="244"/>
      <c r="AC1656" s="244"/>
    </row>
    <row r="1657" spans="1:29" ht="15" x14ac:dyDescent="0.25">
      <c r="A1657" s="250"/>
      <c r="B1657" s="250"/>
      <c r="C1657" s="250"/>
      <c r="D1657" s="250"/>
      <c r="E1657" s="250"/>
      <c r="F1657" s="250"/>
      <c r="H1657" s="244"/>
      <c r="J1657" s="272" t="s">
        <v>4158</v>
      </c>
      <c r="K1657" s="272" t="s">
        <v>4676</v>
      </c>
      <c r="L1657" s="250" t="s">
        <v>4219</v>
      </c>
      <c r="M1657" s="272" t="s">
        <v>4147</v>
      </c>
      <c r="N1657" s="272" t="s">
        <v>4561</v>
      </c>
      <c r="O1657" s="272" t="s">
        <v>4670</v>
      </c>
      <c r="P1657" s="274">
        <v>201607</v>
      </c>
      <c r="Q1657" s="272" t="s">
        <v>4203</v>
      </c>
      <c r="R1657" s="276">
        <v>14540.51</v>
      </c>
      <c r="S1657" s="280" t="s">
        <v>4702</v>
      </c>
      <c r="T1657" s="280" t="s">
        <v>4699</v>
      </c>
      <c r="V1657" s="244"/>
      <c r="AC1657" s="244"/>
    </row>
    <row r="1658" spans="1:29" ht="15" x14ac:dyDescent="0.25">
      <c r="A1658" s="250"/>
      <c r="B1658" s="250"/>
      <c r="C1658" s="250"/>
      <c r="D1658" s="250"/>
      <c r="E1658" s="250"/>
      <c r="F1658" s="250"/>
      <c r="H1658" s="244"/>
      <c r="J1658" s="272" t="s">
        <v>4158</v>
      </c>
      <c r="K1658" s="272" t="s">
        <v>4676</v>
      </c>
      <c r="L1658" s="250" t="s">
        <v>4219</v>
      </c>
      <c r="M1658" s="272" t="s">
        <v>4147</v>
      </c>
      <c r="N1658" s="272" t="s">
        <v>4564</v>
      </c>
      <c r="O1658" s="272" t="s">
        <v>4670</v>
      </c>
      <c r="P1658" s="274">
        <v>201607</v>
      </c>
      <c r="Q1658" s="272" t="s">
        <v>4203</v>
      </c>
      <c r="R1658" s="276">
        <v>0.23</v>
      </c>
      <c r="S1658" s="280" t="s">
        <v>4702</v>
      </c>
      <c r="T1658" s="280" t="s">
        <v>4699</v>
      </c>
      <c r="V1658" s="244"/>
      <c r="AC1658" s="244"/>
    </row>
    <row r="1659" spans="1:29" ht="15" x14ac:dyDescent="0.25">
      <c r="A1659" s="250"/>
      <c r="B1659" s="250"/>
      <c r="C1659" s="250"/>
      <c r="D1659" s="250"/>
      <c r="E1659" s="250"/>
      <c r="F1659" s="250"/>
      <c r="H1659" s="244"/>
      <c r="J1659" s="272" t="s">
        <v>4158</v>
      </c>
      <c r="K1659" s="272" t="s">
        <v>4676</v>
      </c>
      <c r="L1659" s="250" t="s">
        <v>4219</v>
      </c>
      <c r="M1659" s="272" t="s">
        <v>4147</v>
      </c>
      <c r="N1659" s="272" t="s">
        <v>4567</v>
      </c>
      <c r="O1659" s="272" t="s">
        <v>4670</v>
      </c>
      <c r="P1659" s="274">
        <v>201607</v>
      </c>
      <c r="Q1659" s="272" t="s">
        <v>4203</v>
      </c>
      <c r="R1659" s="276">
        <v>872.96</v>
      </c>
      <c r="S1659" s="280" t="s">
        <v>4702</v>
      </c>
      <c r="T1659" s="280" t="s">
        <v>4699</v>
      </c>
      <c r="V1659" s="244"/>
      <c r="AC1659" s="244"/>
    </row>
    <row r="1660" spans="1:29" ht="15" x14ac:dyDescent="0.25">
      <c r="A1660" s="250"/>
      <c r="B1660" s="250"/>
      <c r="C1660" s="250"/>
      <c r="D1660" s="250"/>
      <c r="E1660" s="250"/>
      <c r="F1660" s="250"/>
      <c r="H1660" s="244"/>
      <c r="J1660" s="272" t="s">
        <v>4158</v>
      </c>
      <c r="K1660" s="272" t="s">
        <v>4676</v>
      </c>
      <c r="L1660" s="250" t="s">
        <v>4219</v>
      </c>
      <c r="M1660" s="272" t="s">
        <v>4147</v>
      </c>
      <c r="N1660" s="272" t="s">
        <v>4569</v>
      </c>
      <c r="O1660" s="272" t="s">
        <v>4670</v>
      </c>
      <c r="P1660" s="274">
        <v>201607</v>
      </c>
      <c r="Q1660" s="272" t="s">
        <v>4203</v>
      </c>
      <c r="R1660" s="276">
        <v>6457.18</v>
      </c>
      <c r="S1660" s="280" t="s">
        <v>4702</v>
      </c>
      <c r="T1660" s="280" t="s">
        <v>4699</v>
      </c>
      <c r="V1660" s="244"/>
      <c r="AC1660" s="244"/>
    </row>
    <row r="1661" spans="1:29" ht="15" x14ac:dyDescent="0.25">
      <c r="A1661" s="250"/>
      <c r="B1661" s="250"/>
      <c r="C1661" s="250"/>
      <c r="D1661" s="250"/>
      <c r="E1661" s="250"/>
      <c r="F1661" s="250"/>
      <c r="H1661" s="244"/>
      <c r="J1661" s="272" t="s">
        <v>4158</v>
      </c>
      <c r="K1661" s="272" t="s">
        <v>4676</v>
      </c>
      <c r="L1661" s="250" t="s">
        <v>4219</v>
      </c>
      <c r="M1661" s="272" t="s">
        <v>4147</v>
      </c>
      <c r="N1661" s="272" t="s">
        <v>4570</v>
      </c>
      <c r="O1661" s="272" t="s">
        <v>4670</v>
      </c>
      <c r="P1661" s="274">
        <v>201607</v>
      </c>
      <c r="Q1661" s="272" t="s">
        <v>4203</v>
      </c>
      <c r="R1661" s="276">
        <v>528.11</v>
      </c>
      <c r="S1661" s="280" t="s">
        <v>4702</v>
      </c>
      <c r="T1661" s="280" t="s">
        <v>4699</v>
      </c>
      <c r="V1661" s="244"/>
      <c r="AC1661" s="244"/>
    </row>
    <row r="1662" spans="1:29" ht="15" x14ac:dyDescent="0.25">
      <c r="A1662" s="250"/>
      <c r="B1662" s="250"/>
      <c r="C1662" s="250"/>
      <c r="D1662" s="250"/>
      <c r="E1662" s="250"/>
      <c r="F1662" s="250"/>
      <c r="H1662" s="244"/>
      <c r="J1662" s="272" t="s">
        <v>4158</v>
      </c>
      <c r="K1662" s="272" t="s">
        <v>4676</v>
      </c>
      <c r="L1662" s="250" t="s">
        <v>4219</v>
      </c>
      <c r="M1662" s="272" t="s">
        <v>4147</v>
      </c>
      <c r="N1662" s="272" t="s">
        <v>4573</v>
      </c>
      <c r="O1662" s="272" t="s">
        <v>4670</v>
      </c>
      <c r="P1662" s="274">
        <v>201607</v>
      </c>
      <c r="Q1662" s="272" t="s">
        <v>4203</v>
      </c>
      <c r="R1662" s="276">
        <v>760</v>
      </c>
      <c r="S1662" s="280" t="s">
        <v>4702</v>
      </c>
      <c r="T1662" s="280" t="s">
        <v>4699</v>
      </c>
      <c r="V1662" s="244"/>
      <c r="AC1662" s="244"/>
    </row>
    <row r="1663" spans="1:29" ht="15" x14ac:dyDescent="0.25">
      <c r="A1663" s="250"/>
      <c r="B1663" s="250"/>
      <c r="C1663" s="250"/>
      <c r="D1663" s="250"/>
      <c r="E1663" s="250"/>
      <c r="F1663" s="250"/>
      <c r="H1663" s="244"/>
      <c r="J1663" s="272" t="s">
        <v>4158</v>
      </c>
      <c r="K1663" s="272" t="s">
        <v>4676</v>
      </c>
      <c r="L1663" s="250" t="s">
        <v>4219</v>
      </c>
      <c r="M1663" s="272" t="s">
        <v>4147</v>
      </c>
      <c r="N1663" s="272" t="s">
        <v>4574</v>
      </c>
      <c r="O1663" s="272" t="s">
        <v>4670</v>
      </c>
      <c r="P1663" s="274">
        <v>201607</v>
      </c>
      <c r="Q1663" s="272" t="s">
        <v>4203</v>
      </c>
      <c r="R1663" s="276">
        <v>3480</v>
      </c>
      <c r="S1663" s="280" t="s">
        <v>4702</v>
      </c>
      <c r="T1663" s="280" t="s">
        <v>4699</v>
      </c>
      <c r="V1663" s="244"/>
      <c r="AC1663" s="244"/>
    </row>
    <row r="1664" spans="1:29" ht="15" x14ac:dyDescent="0.25">
      <c r="A1664" s="250"/>
      <c r="B1664" s="250"/>
      <c r="C1664" s="250"/>
      <c r="D1664" s="250"/>
      <c r="E1664" s="250"/>
      <c r="F1664" s="250"/>
      <c r="H1664" s="244"/>
      <c r="J1664" s="272" t="s">
        <v>4158</v>
      </c>
      <c r="K1664" s="272" t="s">
        <v>4676</v>
      </c>
      <c r="L1664" s="250" t="s">
        <v>4219</v>
      </c>
      <c r="M1664" s="272" t="s">
        <v>4148</v>
      </c>
      <c r="N1664" s="272" t="s">
        <v>4581</v>
      </c>
      <c r="O1664" s="272" t="s">
        <v>4670</v>
      </c>
      <c r="P1664" s="274">
        <v>201607</v>
      </c>
      <c r="Q1664" s="272" t="s">
        <v>4203</v>
      </c>
      <c r="R1664" s="276">
        <v>-0.25</v>
      </c>
      <c r="S1664" s="280" t="s">
        <v>4702</v>
      </c>
      <c r="T1664" s="280" t="s">
        <v>4699</v>
      </c>
      <c r="V1664" s="244"/>
      <c r="AC1664" s="244"/>
    </row>
    <row r="1665" spans="1:29" ht="15" x14ac:dyDescent="0.25">
      <c r="A1665" s="250"/>
      <c r="B1665" s="250"/>
      <c r="C1665" s="250"/>
      <c r="D1665" s="250"/>
      <c r="E1665" s="250"/>
      <c r="F1665" s="250"/>
      <c r="H1665" s="244"/>
      <c r="J1665" s="272" t="s">
        <v>4158</v>
      </c>
      <c r="K1665" s="272" t="s">
        <v>4676</v>
      </c>
      <c r="L1665" s="250" t="s">
        <v>4219</v>
      </c>
      <c r="M1665" s="272" t="s">
        <v>4148</v>
      </c>
      <c r="N1665" s="272" t="s">
        <v>4582</v>
      </c>
      <c r="O1665" s="272" t="s">
        <v>4670</v>
      </c>
      <c r="P1665" s="274">
        <v>201607</v>
      </c>
      <c r="Q1665" s="272" t="s">
        <v>4203</v>
      </c>
      <c r="R1665" s="276">
        <v>18653.98</v>
      </c>
      <c r="S1665" s="280" t="s">
        <v>4702</v>
      </c>
      <c r="T1665" s="280" t="s">
        <v>4699</v>
      </c>
      <c r="V1665" s="244"/>
      <c r="AC1665" s="244"/>
    </row>
    <row r="1666" spans="1:29" ht="15" x14ac:dyDescent="0.25">
      <c r="A1666" s="250"/>
      <c r="B1666" s="250"/>
      <c r="C1666" s="250"/>
      <c r="D1666" s="250"/>
      <c r="E1666" s="250"/>
      <c r="F1666" s="250"/>
      <c r="H1666" s="244"/>
      <c r="J1666" s="272" t="s">
        <v>4158</v>
      </c>
      <c r="K1666" s="272" t="s">
        <v>4676</v>
      </c>
      <c r="L1666" s="250" t="s">
        <v>4219</v>
      </c>
      <c r="M1666" s="272" t="s">
        <v>4149</v>
      </c>
      <c r="N1666" s="272" t="s">
        <v>4597</v>
      </c>
      <c r="O1666" s="272" t="s">
        <v>4670</v>
      </c>
      <c r="P1666" s="274">
        <v>201607</v>
      </c>
      <c r="Q1666" s="272" t="s">
        <v>4203</v>
      </c>
      <c r="R1666" s="276">
        <v>21745</v>
      </c>
      <c r="S1666" s="280" t="s">
        <v>4702</v>
      </c>
      <c r="T1666" s="280" t="s">
        <v>4699</v>
      </c>
      <c r="V1666" s="244"/>
      <c r="AC1666" s="244"/>
    </row>
    <row r="1667" spans="1:29" ht="15" x14ac:dyDescent="0.25">
      <c r="A1667" s="250"/>
      <c r="B1667" s="250"/>
      <c r="C1667" s="250"/>
      <c r="D1667" s="250"/>
      <c r="E1667" s="250"/>
      <c r="F1667" s="250"/>
      <c r="H1667" s="244"/>
      <c r="J1667" s="272" t="s">
        <v>4158</v>
      </c>
      <c r="K1667" s="272" t="s">
        <v>4676</v>
      </c>
      <c r="L1667" s="250" t="s">
        <v>4219</v>
      </c>
      <c r="M1667" s="272" t="s">
        <v>4149</v>
      </c>
      <c r="N1667" s="272" t="s">
        <v>4599</v>
      </c>
      <c r="O1667" s="272" t="s">
        <v>4670</v>
      </c>
      <c r="P1667" s="274">
        <v>201607</v>
      </c>
      <c r="Q1667" s="272" t="s">
        <v>4203</v>
      </c>
      <c r="R1667" s="276">
        <v>1886.48</v>
      </c>
      <c r="S1667" s="280" t="s">
        <v>4702</v>
      </c>
      <c r="T1667" s="280" t="s">
        <v>4699</v>
      </c>
      <c r="V1667" s="244"/>
      <c r="AC1667" s="244"/>
    </row>
    <row r="1668" spans="1:29" ht="15" x14ac:dyDescent="0.25">
      <c r="A1668" s="250"/>
      <c r="B1668" s="250"/>
      <c r="C1668" s="250"/>
      <c r="D1668" s="250"/>
      <c r="E1668" s="250"/>
      <c r="F1668" s="250"/>
      <c r="H1668" s="244"/>
      <c r="J1668" s="272" t="s">
        <v>4158</v>
      </c>
      <c r="K1668" s="272" t="s">
        <v>4676</v>
      </c>
      <c r="L1668" s="250" t="s">
        <v>4219</v>
      </c>
      <c r="M1668" s="272" t="s">
        <v>4146</v>
      </c>
      <c r="N1668" s="272" t="s">
        <v>4408</v>
      </c>
      <c r="O1668" s="272" t="s">
        <v>4670</v>
      </c>
      <c r="P1668" s="274">
        <v>201608</v>
      </c>
      <c r="Q1668" s="272" t="s">
        <v>4203</v>
      </c>
      <c r="R1668" s="276">
        <v>6775.19</v>
      </c>
      <c r="S1668" s="280" t="s">
        <v>4702</v>
      </c>
      <c r="T1668" s="280" t="s">
        <v>4699</v>
      </c>
      <c r="V1668" s="244"/>
      <c r="AC1668" s="244"/>
    </row>
    <row r="1669" spans="1:29" ht="15" x14ac:dyDescent="0.25">
      <c r="A1669" s="250"/>
      <c r="B1669" s="250"/>
      <c r="C1669" s="250"/>
      <c r="D1669" s="250"/>
      <c r="E1669" s="250"/>
      <c r="F1669" s="250"/>
      <c r="H1669" s="244"/>
      <c r="J1669" s="272" t="s">
        <v>4158</v>
      </c>
      <c r="K1669" s="272" t="s">
        <v>4676</v>
      </c>
      <c r="L1669" s="250" t="s">
        <v>4219</v>
      </c>
      <c r="M1669" s="272" t="s">
        <v>4146</v>
      </c>
      <c r="N1669" s="272" t="s">
        <v>4432</v>
      </c>
      <c r="O1669" s="272" t="s">
        <v>4670</v>
      </c>
      <c r="P1669" s="274">
        <v>201608</v>
      </c>
      <c r="Q1669" s="272" t="s">
        <v>4203</v>
      </c>
      <c r="R1669" s="276">
        <v>-2862</v>
      </c>
      <c r="S1669" s="280" t="s">
        <v>4702</v>
      </c>
      <c r="T1669" s="280" t="s">
        <v>4699</v>
      </c>
      <c r="V1669" s="244"/>
      <c r="AC1669" s="244"/>
    </row>
    <row r="1670" spans="1:29" ht="15" x14ac:dyDescent="0.25">
      <c r="A1670" s="250"/>
      <c r="B1670" s="250"/>
      <c r="C1670" s="250"/>
      <c r="D1670" s="250"/>
      <c r="E1670" s="250"/>
      <c r="F1670" s="250"/>
      <c r="H1670" s="244"/>
      <c r="J1670" s="272" t="s">
        <v>4158</v>
      </c>
      <c r="K1670" s="272" t="s">
        <v>4676</v>
      </c>
      <c r="L1670" s="250" t="s">
        <v>4219</v>
      </c>
      <c r="M1670" s="272" t="s">
        <v>4146</v>
      </c>
      <c r="N1670" s="272" t="s">
        <v>4450</v>
      </c>
      <c r="O1670" s="272" t="s">
        <v>4670</v>
      </c>
      <c r="P1670" s="274">
        <v>201608</v>
      </c>
      <c r="Q1670" s="272" t="s">
        <v>4203</v>
      </c>
      <c r="R1670" s="276">
        <v>2242.1</v>
      </c>
      <c r="S1670" s="280" t="s">
        <v>4702</v>
      </c>
      <c r="T1670" s="280" t="s">
        <v>4699</v>
      </c>
      <c r="V1670" s="244"/>
      <c r="AC1670" s="244"/>
    </row>
    <row r="1671" spans="1:29" ht="15" x14ac:dyDescent="0.25">
      <c r="A1671" s="250"/>
      <c r="B1671" s="250"/>
      <c r="C1671" s="250"/>
      <c r="D1671" s="250"/>
      <c r="E1671" s="250"/>
      <c r="F1671" s="250"/>
      <c r="H1671" s="244"/>
      <c r="J1671" s="272" t="s">
        <v>4158</v>
      </c>
      <c r="K1671" s="272" t="s">
        <v>4676</v>
      </c>
      <c r="L1671" s="250" t="s">
        <v>4219</v>
      </c>
      <c r="M1671" s="272" t="s">
        <v>4146</v>
      </c>
      <c r="N1671" s="272" t="s">
        <v>4453</v>
      </c>
      <c r="O1671" s="272" t="s">
        <v>4670</v>
      </c>
      <c r="P1671" s="274">
        <v>201608</v>
      </c>
      <c r="Q1671" s="272" t="s">
        <v>4203</v>
      </c>
      <c r="R1671" s="276">
        <v>19154.71</v>
      </c>
      <c r="S1671" s="280" t="s">
        <v>4702</v>
      </c>
      <c r="T1671" s="280" t="s">
        <v>4699</v>
      </c>
      <c r="V1671" s="244"/>
      <c r="AC1671" s="244"/>
    </row>
    <row r="1672" spans="1:29" ht="15" x14ac:dyDescent="0.25">
      <c r="A1672" s="250"/>
      <c r="B1672" s="250"/>
      <c r="C1672" s="250"/>
      <c r="D1672" s="250"/>
      <c r="E1672" s="250"/>
      <c r="F1672" s="250"/>
      <c r="H1672" s="244"/>
      <c r="J1672" s="272" t="s">
        <v>4158</v>
      </c>
      <c r="K1672" s="272" t="s">
        <v>4676</v>
      </c>
      <c r="L1672" s="250" t="s">
        <v>4219</v>
      </c>
      <c r="M1672" s="272" t="s">
        <v>4146</v>
      </c>
      <c r="N1672" s="272" t="s">
        <v>4460</v>
      </c>
      <c r="O1672" s="272" t="s">
        <v>4670</v>
      </c>
      <c r="P1672" s="274">
        <v>201608</v>
      </c>
      <c r="Q1672" s="272" t="s">
        <v>4203</v>
      </c>
      <c r="R1672" s="276">
        <v>11267</v>
      </c>
      <c r="S1672" s="280" t="s">
        <v>4702</v>
      </c>
      <c r="T1672" s="280" t="s">
        <v>4699</v>
      </c>
      <c r="V1672" s="244"/>
      <c r="AC1672" s="244"/>
    </row>
    <row r="1673" spans="1:29" ht="15" x14ac:dyDescent="0.25">
      <c r="A1673" s="250"/>
      <c r="B1673" s="250"/>
      <c r="C1673" s="250"/>
      <c r="D1673" s="250"/>
      <c r="E1673" s="250"/>
      <c r="F1673" s="250"/>
      <c r="H1673" s="244"/>
      <c r="J1673" s="272" t="s">
        <v>4158</v>
      </c>
      <c r="K1673" s="272" t="s">
        <v>4676</v>
      </c>
      <c r="L1673" s="250" t="s">
        <v>4219</v>
      </c>
      <c r="M1673" s="272" t="s">
        <v>4146</v>
      </c>
      <c r="N1673" s="272" t="s">
        <v>4467</v>
      </c>
      <c r="O1673" s="272" t="s">
        <v>4670</v>
      </c>
      <c r="P1673" s="274">
        <v>201608</v>
      </c>
      <c r="Q1673" s="272" t="s">
        <v>4203</v>
      </c>
      <c r="R1673" s="276">
        <v>1087</v>
      </c>
      <c r="S1673" s="280" t="s">
        <v>4702</v>
      </c>
      <c r="T1673" s="280" t="s">
        <v>4699</v>
      </c>
      <c r="V1673" s="244"/>
      <c r="AC1673" s="244"/>
    </row>
    <row r="1674" spans="1:29" ht="15" x14ac:dyDescent="0.25">
      <c r="A1674" s="250"/>
      <c r="B1674" s="250"/>
      <c r="C1674" s="250"/>
      <c r="D1674" s="250"/>
      <c r="E1674" s="250"/>
      <c r="F1674" s="250"/>
      <c r="H1674" s="244"/>
      <c r="J1674" s="272" t="s">
        <v>4158</v>
      </c>
      <c r="K1674" s="272" t="s">
        <v>4676</v>
      </c>
      <c r="L1674" s="250" t="s">
        <v>4219</v>
      </c>
      <c r="M1674" s="272" t="s">
        <v>4146</v>
      </c>
      <c r="N1674" s="272" t="s">
        <v>4469</v>
      </c>
      <c r="O1674" s="272" t="s">
        <v>4670</v>
      </c>
      <c r="P1674" s="274">
        <v>201608</v>
      </c>
      <c r="Q1674" s="272" t="s">
        <v>4203</v>
      </c>
      <c r="R1674" s="276">
        <v>-6187</v>
      </c>
      <c r="S1674" s="280" t="s">
        <v>4702</v>
      </c>
      <c r="T1674" s="280" t="s">
        <v>4699</v>
      </c>
      <c r="V1674" s="244"/>
      <c r="AC1674" s="244"/>
    </row>
    <row r="1675" spans="1:29" ht="15" x14ac:dyDescent="0.25">
      <c r="A1675" s="250"/>
      <c r="B1675" s="250"/>
      <c r="C1675" s="250"/>
      <c r="D1675" s="250"/>
      <c r="E1675" s="250"/>
      <c r="F1675" s="250"/>
      <c r="H1675" s="244"/>
      <c r="J1675" s="272" t="s">
        <v>4158</v>
      </c>
      <c r="K1675" s="272" t="s">
        <v>4676</v>
      </c>
      <c r="L1675" s="250" t="s">
        <v>4219</v>
      </c>
      <c r="M1675" s="272" t="s">
        <v>4146</v>
      </c>
      <c r="N1675" s="272" t="s">
        <v>4470</v>
      </c>
      <c r="O1675" s="272" t="s">
        <v>4670</v>
      </c>
      <c r="P1675" s="274">
        <v>201608</v>
      </c>
      <c r="Q1675" s="272" t="s">
        <v>4203</v>
      </c>
      <c r="R1675" s="276">
        <v>3922</v>
      </c>
      <c r="S1675" s="280" t="s">
        <v>4702</v>
      </c>
      <c r="T1675" s="280" t="s">
        <v>4699</v>
      </c>
      <c r="V1675" s="244"/>
      <c r="AC1675" s="244"/>
    </row>
    <row r="1676" spans="1:29" ht="15" x14ac:dyDescent="0.25">
      <c r="A1676" s="250"/>
      <c r="B1676" s="250"/>
      <c r="C1676" s="250"/>
      <c r="D1676" s="250"/>
      <c r="E1676" s="250"/>
      <c r="F1676" s="250"/>
      <c r="H1676" s="244"/>
      <c r="J1676" s="272" t="s">
        <v>4158</v>
      </c>
      <c r="K1676" s="272" t="s">
        <v>4676</v>
      </c>
      <c r="L1676" s="250" t="s">
        <v>4219</v>
      </c>
      <c r="M1676" s="272" t="s">
        <v>4146</v>
      </c>
      <c r="N1676" s="272" t="s">
        <v>4471</v>
      </c>
      <c r="O1676" s="272" t="s">
        <v>4670</v>
      </c>
      <c r="P1676" s="274">
        <v>201608</v>
      </c>
      <c r="Q1676" s="272" t="s">
        <v>4203</v>
      </c>
      <c r="R1676" s="276">
        <v>2958.46</v>
      </c>
      <c r="S1676" s="280" t="s">
        <v>4702</v>
      </c>
      <c r="T1676" s="280" t="s">
        <v>4699</v>
      </c>
      <c r="V1676" s="244"/>
      <c r="AC1676" s="244"/>
    </row>
    <row r="1677" spans="1:29" ht="15" x14ac:dyDescent="0.25">
      <c r="A1677" s="250"/>
      <c r="B1677" s="250"/>
      <c r="C1677" s="250"/>
      <c r="D1677" s="250"/>
      <c r="E1677" s="250"/>
      <c r="F1677" s="250"/>
      <c r="H1677" s="244"/>
      <c r="J1677" s="272" t="s">
        <v>4158</v>
      </c>
      <c r="K1677" s="272" t="s">
        <v>4676</v>
      </c>
      <c r="L1677" s="250" t="s">
        <v>4219</v>
      </c>
      <c r="M1677" s="272" t="s">
        <v>4146</v>
      </c>
      <c r="N1677" s="272" t="s">
        <v>4473</v>
      </c>
      <c r="O1677" s="272" t="s">
        <v>4670</v>
      </c>
      <c r="P1677" s="274">
        <v>201608</v>
      </c>
      <c r="Q1677" s="272" t="s">
        <v>4203</v>
      </c>
      <c r="R1677" s="276">
        <v>4037.5</v>
      </c>
      <c r="S1677" s="280" t="s">
        <v>4702</v>
      </c>
      <c r="T1677" s="280" t="s">
        <v>4699</v>
      </c>
      <c r="V1677" s="244"/>
      <c r="AC1677" s="244"/>
    </row>
    <row r="1678" spans="1:29" ht="15" x14ac:dyDescent="0.25">
      <c r="A1678" s="250"/>
      <c r="B1678" s="250"/>
      <c r="C1678" s="250"/>
      <c r="D1678" s="250"/>
      <c r="E1678" s="250"/>
      <c r="F1678" s="250"/>
      <c r="H1678" s="244"/>
      <c r="J1678" s="272" t="s">
        <v>4158</v>
      </c>
      <c r="K1678" s="272" t="s">
        <v>4676</v>
      </c>
      <c r="L1678" s="250" t="s">
        <v>4219</v>
      </c>
      <c r="M1678" s="272" t="s">
        <v>4146</v>
      </c>
      <c r="N1678" s="272" t="s">
        <v>4475</v>
      </c>
      <c r="O1678" s="272" t="s">
        <v>4670</v>
      </c>
      <c r="P1678" s="274">
        <v>201608</v>
      </c>
      <c r="Q1678" s="272" t="s">
        <v>4203</v>
      </c>
      <c r="R1678" s="276">
        <v>112.2</v>
      </c>
      <c r="S1678" s="280" t="s">
        <v>4702</v>
      </c>
      <c r="T1678" s="280" t="s">
        <v>4699</v>
      </c>
      <c r="V1678" s="244"/>
      <c r="AC1678" s="244"/>
    </row>
    <row r="1679" spans="1:29" ht="15" x14ac:dyDescent="0.25">
      <c r="A1679" s="250"/>
      <c r="B1679" s="250"/>
      <c r="C1679" s="250"/>
      <c r="D1679" s="250"/>
      <c r="E1679" s="250"/>
      <c r="F1679" s="250"/>
      <c r="H1679" s="244"/>
      <c r="J1679" s="272" t="s">
        <v>4158</v>
      </c>
      <c r="K1679" s="272" t="s">
        <v>4676</v>
      </c>
      <c r="L1679" s="250" t="s">
        <v>4219</v>
      </c>
      <c r="M1679" s="272" t="s">
        <v>4146</v>
      </c>
      <c r="N1679" s="272" t="s">
        <v>4476</v>
      </c>
      <c r="O1679" s="272" t="s">
        <v>4670</v>
      </c>
      <c r="P1679" s="274">
        <v>201608</v>
      </c>
      <c r="Q1679" s="272" t="s">
        <v>4203</v>
      </c>
      <c r="R1679" s="276">
        <v>-13.57</v>
      </c>
      <c r="S1679" s="280" t="s">
        <v>4702</v>
      </c>
      <c r="T1679" s="280" t="s">
        <v>4699</v>
      </c>
      <c r="V1679" s="244"/>
      <c r="AC1679" s="244"/>
    </row>
    <row r="1680" spans="1:29" ht="15" x14ac:dyDescent="0.25">
      <c r="A1680" s="250"/>
      <c r="B1680" s="250"/>
      <c r="C1680" s="250"/>
      <c r="D1680" s="250"/>
      <c r="E1680" s="250"/>
      <c r="F1680" s="250"/>
      <c r="H1680" s="244"/>
      <c r="J1680" s="272" t="s">
        <v>4158</v>
      </c>
      <c r="K1680" s="272" t="s">
        <v>4676</v>
      </c>
      <c r="L1680" s="250" t="s">
        <v>4219</v>
      </c>
      <c r="M1680" s="272" t="s">
        <v>4146</v>
      </c>
      <c r="N1680" s="272" t="s">
        <v>4478</v>
      </c>
      <c r="O1680" s="272" t="s">
        <v>4670</v>
      </c>
      <c r="P1680" s="274">
        <v>201608</v>
      </c>
      <c r="Q1680" s="272" t="s">
        <v>4203</v>
      </c>
      <c r="R1680" s="276">
        <v>14323.6</v>
      </c>
      <c r="S1680" s="280" t="s">
        <v>4702</v>
      </c>
      <c r="T1680" s="280" t="s">
        <v>4699</v>
      </c>
      <c r="V1680" s="244"/>
      <c r="AC1680" s="244"/>
    </row>
    <row r="1681" spans="1:29" ht="15" x14ac:dyDescent="0.25">
      <c r="A1681" s="250"/>
      <c r="B1681" s="250"/>
      <c r="C1681" s="250"/>
      <c r="D1681" s="250"/>
      <c r="E1681" s="250"/>
      <c r="F1681" s="250"/>
      <c r="H1681" s="244"/>
      <c r="J1681" s="272" t="s">
        <v>4158</v>
      </c>
      <c r="K1681" s="272" t="s">
        <v>4676</v>
      </c>
      <c r="L1681" s="250" t="s">
        <v>4219</v>
      </c>
      <c r="M1681" s="272" t="s">
        <v>4146</v>
      </c>
      <c r="N1681" s="272" t="s">
        <v>4479</v>
      </c>
      <c r="O1681" s="272" t="s">
        <v>4670</v>
      </c>
      <c r="P1681" s="274">
        <v>201608</v>
      </c>
      <c r="Q1681" s="272" t="s">
        <v>4203</v>
      </c>
      <c r="R1681" s="276">
        <v>0</v>
      </c>
      <c r="S1681" s="280" t="s">
        <v>4702</v>
      </c>
      <c r="T1681" s="280" t="s">
        <v>4699</v>
      </c>
      <c r="V1681" s="244"/>
      <c r="AC1681" s="244"/>
    </row>
    <row r="1682" spans="1:29" ht="15" x14ac:dyDescent="0.25">
      <c r="A1682" s="250"/>
      <c r="B1682" s="250"/>
      <c r="C1682" s="250"/>
      <c r="D1682" s="250"/>
      <c r="E1682" s="250"/>
      <c r="F1682" s="250"/>
      <c r="H1682" s="244"/>
      <c r="J1682" s="272" t="s">
        <v>4158</v>
      </c>
      <c r="K1682" s="272" t="s">
        <v>4676</v>
      </c>
      <c r="L1682" s="250" t="s">
        <v>4219</v>
      </c>
      <c r="M1682" s="272" t="s">
        <v>4146</v>
      </c>
      <c r="N1682" s="272" t="s">
        <v>4480</v>
      </c>
      <c r="O1682" s="272" t="s">
        <v>4670</v>
      </c>
      <c r="P1682" s="274">
        <v>201608</v>
      </c>
      <c r="Q1682" s="272" t="s">
        <v>4203</v>
      </c>
      <c r="R1682" s="276">
        <v>13443.42</v>
      </c>
      <c r="S1682" s="280" t="s">
        <v>4702</v>
      </c>
      <c r="T1682" s="280" t="s">
        <v>4699</v>
      </c>
      <c r="V1682" s="244"/>
      <c r="AC1682" s="244"/>
    </row>
    <row r="1683" spans="1:29" ht="15" x14ac:dyDescent="0.25">
      <c r="A1683" s="250"/>
      <c r="B1683" s="250"/>
      <c r="C1683" s="250"/>
      <c r="D1683" s="250"/>
      <c r="E1683" s="250"/>
      <c r="F1683" s="250"/>
      <c r="H1683" s="244"/>
      <c r="J1683" s="272" t="s">
        <v>4158</v>
      </c>
      <c r="K1683" s="272" t="s">
        <v>4676</v>
      </c>
      <c r="L1683" s="250" t="s">
        <v>4219</v>
      </c>
      <c r="M1683" s="272" t="s">
        <v>4146</v>
      </c>
      <c r="N1683" s="272" t="s">
        <v>4481</v>
      </c>
      <c r="O1683" s="272" t="s">
        <v>4670</v>
      </c>
      <c r="P1683" s="274">
        <v>201608</v>
      </c>
      <c r="Q1683" s="272" t="s">
        <v>4203</v>
      </c>
      <c r="R1683" s="276">
        <v>345.42</v>
      </c>
      <c r="S1683" s="280" t="s">
        <v>4702</v>
      </c>
      <c r="T1683" s="280" t="s">
        <v>4699</v>
      </c>
      <c r="V1683" s="244"/>
      <c r="AC1683" s="244"/>
    </row>
    <row r="1684" spans="1:29" ht="15" x14ac:dyDescent="0.25">
      <c r="A1684" s="250"/>
      <c r="B1684" s="250"/>
      <c r="C1684" s="250"/>
      <c r="D1684" s="250"/>
      <c r="E1684" s="250"/>
      <c r="F1684" s="250"/>
      <c r="H1684" s="244"/>
      <c r="J1684" s="272" t="s">
        <v>4158</v>
      </c>
      <c r="K1684" s="272" t="s">
        <v>4676</v>
      </c>
      <c r="L1684" s="250" t="s">
        <v>4219</v>
      </c>
      <c r="M1684" s="272" t="s">
        <v>4146</v>
      </c>
      <c r="N1684" s="272" t="s">
        <v>4482</v>
      </c>
      <c r="O1684" s="272" t="s">
        <v>4670</v>
      </c>
      <c r="P1684" s="274">
        <v>201608</v>
      </c>
      <c r="Q1684" s="272" t="s">
        <v>4203</v>
      </c>
      <c r="R1684" s="276">
        <v>955.32</v>
      </c>
      <c r="S1684" s="280" t="s">
        <v>4702</v>
      </c>
      <c r="T1684" s="280" t="s">
        <v>4699</v>
      </c>
      <c r="V1684" s="244"/>
      <c r="AC1684" s="244"/>
    </row>
    <row r="1685" spans="1:29" ht="15" x14ac:dyDescent="0.25">
      <c r="A1685" s="250"/>
      <c r="B1685" s="250"/>
      <c r="C1685" s="250"/>
      <c r="D1685" s="250"/>
      <c r="E1685" s="250"/>
      <c r="F1685" s="250"/>
      <c r="H1685" s="244"/>
      <c r="J1685" s="272" t="s">
        <v>4158</v>
      </c>
      <c r="K1685" s="272" t="s">
        <v>4676</v>
      </c>
      <c r="L1685" s="250" t="s">
        <v>4219</v>
      </c>
      <c r="M1685" s="272" t="s">
        <v>4146</v>
      </c>
      <c r="N1685" s="272" t="s">
        <v>4485</v>
      </c>
      <c r="O1685" s="272" t="s">
        <v>4670</v>
      </c>
      <c r="P1685" s="274">
        <v>201608</v>
      </c>
      <c r="Q1685" s="272" t="s">
        <v>4203</v>
      </c>
      <c r="R1685" s="276">
        <v>10477</v>
      </c>
      <c r="S1685" s="280" t="s">
        <v>4702</v>
      </c>
      <c r="T1685" s="280" t="s">
        <v>4699</v>
      </c>
      <c r="V1685" s="244"/>
      <c r="AC1685" s="244"/>
    </row>
    <row r="1686" spans="1:29" ht="15" x14ac:dyDescent="0.25">
      <c r="A1686" s="250"/>
      <c r="B1686" s="250"/>
      <c r="C1686" s="250"/>
      <c r="D1686" s="250"/>
      <c r="E1686" s="250"/>
      <c r="F1686" s="250"/>
      <c r="H1686" s="244"/>
      <c r="J1686" s="272" t="s">
        <v>4158</v>
      </c>
      <c r="K1686" s="272" t="s">
        <v>4676</v>
      </c>
      <c r="L1686" s="250" t="s">
        <v>4219</v>
      </c>
      <c r="M1686" s="272" t="s">
        <v>4146</v>
      </c>
      <c r="N1686" s="272" t="s">
        <v>4487</v>
      </c>
      <c r="O1686" s="272" t="s">
        <v>4670</v>
      </c>
      <c r="P1686" s="274">
        <v>201608</v>
      </c>
      <c r="Q1686" s="272" t="s">
        <v>4203</v>
      </c>
      <c r="R1686" s="276">
        <v>4145</v>
      </c>
      <c r="S1686" s="280" t="s">
        <v>4702</v>
      </c>
      <c r="T1686" s="280" t="s">
        <v>4699</v>
      </c>
      <c r="V1686" s="244"/>
      <c r="AC1686" s="244"/>
    </row>
    <row r="1687" spans="1:29" ht="15" x14ac:dyDescent="0.25">
      <c r="A1687" s="250"/>
      <c r="B1687" s="250"/>
      <c r="C1687" s="250"/>
      <c r="D1687" s="250"/>
      <c r="E1687" s="250"/>
      <c r="F1687" s="250"/>
      <c r="H1687" s="244"/>
      <c r="J1687" s="272" t="s">
        <v>4158</v>
      </c>
      <c r="K1687" s="272" t="s">
        <v>4676</v>
      </c>
      <c r="L1687" s="250" t="s">
        <v>4219</v>
      </c>
      <c r="M1687" s="272" t="s">
        <v>4146</v>
      </c>
      <c r="N1687" s="272" t="s">
        <v>4491</v>
      </c>
      <c r="O1687" s="272" t="s">
        <v>4670</v>
      </c>
      <c r="P1687" s="274">
        <v>201608</v>
      </c>
      <c r="Q1687" s="272" t="s">
        <v>4203</v>
      </c>
      <c r="R1687" s="276">
        <v>4595</v>
      </c>
      <c r="S1687" s="280" t="s">
        <v>4702</v>
      </c>
      <c r="T1687" s="280" t="s">
        <v>4699</v>
      </c>
      <c r="V1687" s="244"/>
      <c r="AC1687" s="244"/>
    </row>
    <row r="1688" spans="1:29" ht="15" x14ac:dyDescent="0.25">
      <c r="A1688" s="250"/>
      <c r="B1688" s="250"/>
      <c r="C1688" s="250"/>
      <c r="D1688" s="250"/>
      <c r="E1688" s="250"/>
      <c r="F1688" s="250"/>
      <c r="H1688" s="244"/>
      <c r="J1688" s="272" t="s">
        <v>4158</v>
      </c>
      <c r="K1688" s="272" t="s">
        <v>4676</v>
      </c>
      <c r="L1688" s="250" t="s">
        <v>4219</v>
      </c>
      <c r="M1688" s="272" t="s">
        <v>4146</v>
      </c>
      <c r="N1688" s="272" t="s">
        <v>4493</v>
      </c>
      <c r="O1688" s="272" t="s">
        <v>4670</v>
      </c>
      <c r="P1688" s="274">
        <v>201608</v>
      </c>
      <c r="Q1688" s="272" t="s">
        <v>4203</v>
      </c>
      <c r="R1688" s="276">
        <v>1652</v>
      </c>
      <c r="S1688" s="280" t="s">
        <v>4702</v>
      </c>
      <c r="T1688" s="280" t="s">
        <v>4699</v>
      </c>
      <c r="V1688" s="244"/>
      <c r="AC1688" s="244"/>
    </row>
    <row r="1689" spans="1:29" ht="15" x14ac:dyDescent="0.25">
      <c r="A1689" s="250"/>
      <c r="B1689" s="250"/>
      <c r="C1689" s="250"/>
      <c r="D1689" s="250"/>
      <c r="E1689" s="250"/>
      <c r="F1689" s="250"/>
      <c r="H1689" s="244"/>
      <c r="J1689" s="272" t="s">
        <v>4158</v>
      </c>
      <c r="K1689" s="272" t="s">
        <v>4676</v>
      </c>
      <c r="L1689" s="250" t="s">
        <v>4219</v>
      </c>
      <c r="M1689" s="272" t="s">
        <v>4146</v>
      </c>
      <c r="N1689" s="272" t="s">
        <v>4495</v>
      </c>
      <c r="O1689" s="272" t="s">
        <v>4670</v>
      </c>
      <c r="P1689" s="274">
        <v>201608</v>
      </c>
      <c r="Q1689" s="272" t="s">
        <v>4203</v>
      </c>
      <c r="R1689" s="276">
        <v>8889</v>
      </c>
      <c r="S1689" s="280" t="s">
        <v>4702</v>
      </c>
      <c r="T1689" s="280" t="s">
        <v>4699</v>
      </c>
      <c r="V1689" s="244"/>
      <c r="AC1689" s="244"/>
    </row>
    <row r="1690" spans="1:29" ht="15" x14ac:dyDescent="0.25">
      <c r="A1690" s="250"/>
      <c r="B1690" s="250"/>
      <c r="C1690" s="250"/>
      <c r="D1690" s="250"/>
      <c r="E1690" s="250"/>
      <c r="F1690" s="250"/>
      <c r="H1690" s="244"/>
      <c r="J1690" s="272" t="s">
        <v>4158</v>
      </c>
      <c r="K1690" s="272" t="s">
        <v>4676</v>
      </c>
      <c r="L1690" s="250" t="s">
        <v>4219</v>
      </c>
      <c r="M1690" s="272" t="s">
        <v>4146</v>
      </c>
      <c r="N1690" s="272" t="s">
        <v>4497</v>
      </c>
      <c r="O1690" s="272" t="s">
        <v>4670</v>
      </c>
      <c r="P1690" s="274">
        <v>201608</v>
      </c>
      <c r="Q1690" s="272" t="s">
        <v>4203</v>
      </c>
      <c r="R1690" s="276">
        <v>876</v>
      </c>
      <c r="S1690" s="280" t="s">
        <v>4702</v>
      </c>
      <c r="T1690" s="280" t="s">
        <v>4699</v>
      </c>
      <c r="V1690" s="244"/>
      <c r="AC1690" s="244"/>
    </row>
    <row r="1691" spans="1:29" ht="15" x14ac:dyDescent="0.25">
      <c r="A1691" s="250"/>
      <c r="B1691" s="250"/>
      <c r="C1691" s="250"/>
      <c r="D1691" s="250"/>
      <c r="E1691" s="250"/>
      <c r="F1691" s="250"/>
      <c r="H1691" s="244"/>
      <c r="J1691" s="272" t="s">
        <v>4158</v>
      </c>
      <c r="K1691" s="272" t="s">
        <v>4676</v>
      </c>
      <c r="L1691" s="250" t="s">
        <v>4219</v>
      </c>
      <c r="M1691" s="272" t="s">
        <v>4146</v>
      </c>
      <c r="N1691" s="272" t="s">
        <v>4501</v>
      </c>
      <c r="O1691" s="272" t="s">
        <v>4670</v>
      </c>
      <c r="P1691" s="274">
        <v>201608</v>
      </c>
      <c r="Q1691" s="272" t="s">
        <v>4203</v>
      </c>
      <c r="R1691" s="276">
        <v>812</v>
      </c>
      <c r="S1691" s="280" t="s">
        <v>4702</v>
      </c>
      <c r="T1691" s="280" t="s">
        <v>4699</v>
      </c>
      <c r="V1691" s="244"/>
      <c r="AC1691" s="244"/>
    </row>
    <row r="1692" spans="1:29" ht="15" x14ac:dyDescent="0.25">
      <c r="A1692" s="250"/>
      <c r="B1692" s="250"/>
      <c r="C1692" s="250"/>
      <c r="D1692" s="250"/>
      <c r="E1692" s="250"/>
      <c r="F1692" s="250"/>
      <c r="H1692" s="244"/>
      <c r="J1692" s="272" t="s">
        <v>4158</v>
      </c>
      <c r="K1692" s="272" t="s">
        <v>4676</v>
      </c>
      <c r="L1692" s="250" t="s">
        <v>4219</v>
      </c>
      <c r="M1692" s="272" t="s">
        <v>4146</v>
      </c>
      <c r="N1692" s="272" t="s">
        <v>4502</v>
      </c>
      <c r="O1692" s="272" t="s">
        <v>4670</v>
      </c>
      <c r="P1692" s="274">
        <v>201608</v>
      </c>
      <c r="Q1692" s="272" t="s">
        <v>4203</v>
      </c>
      <c r="R1692" s="276">
        <v>4941.22</v>
      </c>
      <c r="S1692" s="280" t="s">
        <v>4702</v>
      </c>
      <c r="T1692" s="280" t="s">
        <v>4699</v>
      </c>
      <c r="V1692" s="244"/>
      <c r="AC1692" s="244"/>
    </row>
    <row r="1693" spans="1:29" ht="15" x14ac:dyDescent="0.25">
      <c r="A1693" s="250"/>
      <c r="B1693" s="250"/>
      <c r="C1693" s="250"/>
      <c r="D1693" s="250"/>
      <c r="E1693" s="250"/>
      <c r="F1693" s="250"/>
      <c r="H1693" s="244"/>
      <c r="J1693" s="272" t="s">
        <v>4158</v>
      </c>
      <c r="K1693" s="272" t="s">
        <v>4676</v>
      </c>
      <c r="L1693" s="250" t="s">
        <v>4219</v>
      </c>
      <c r="M1693" s="272" t="s">
        <v>4146</v>
      </c>
      <c r="N1693" s="272" t="s">
        <v>4503</v>
      </c>
      <c r="O1693" s="272" t="s">
        <v>4670</v>
      </c>
      <c r="P1693" s="274">
        <v>201608</v>
      </c>
      <c r="Q1693" s="272" t="s">
        <v>4203</v>
      </c>
      <c r="R1693" s="276">
        <v>6638</v>
      </c>
      <c r="S1693" s="280" t="s">
        <v>4702</v>
      </c>
      <c r="T1693" s="280" t="s">
        <v>4699</v>
      </c>
      <c r="V1693" s="244"/>
      <c r="AC1693" s="244"/>
    </row>
    <row r="1694" spans="1:29" ht="15" x14ac:dyDescent="0.25">
      <c r="A1694" s="250"/>
      <c r="B1694" s="250"/>
      <c r="C1694" s="250"/>
      <c r="D1694" s="250"/>
      <c r="E1694" s="250"/>
      <c r="F1694" s="250"/>
      <c r="H1694" s="244"/>
      <c r="J1694" s="272" t="s">
        <v>4158</v>
      </c>
      <c r="K1694" s="272" t="s">
        <v>4676</v>
      </c>
      <c r="L1694" s="250" t="s">
        <v>4219</v>
      </c>
      <c r="M1694" s="272" t="s">
        <v>4146</v>
      </c>
      <c r="N1694" s="272" t="s">
        <v>4505</v>
      </c>
      <c r="O1694" s="272" t="s">
        <v>4670</v>
      </c>
      <c r="P1694" s="274">
        <v>201608</v>
      </c>
      <c r="Q1694" s="272" t="s">
        <v>4203</v>
      </c>
      <c r="R1694" s="276">
        <v>1205</v>
      </c>
      <c r="S1694" s="280" t="s">
        <v>4702</v>
      </c>
      <c r="T1694" s="280" t="s">
        <v>4699</v>
      </c>
      <c r="V1694" s="244"/>
      <c r="AC1694" s="244"/>
    </row>
    <row r="1695" spans="1:29" ht="15" x14ac:dyDescent="0.25">
      <c r="A1695" s="250"/>
      <c r="B1695" s="250"/>
      <c r="C1695" s="250"/>
      <c r="D1695" s="250"/>
      <c r="E1695" s="250"/>
      <c r="F1695" s="250"/>
      <c r="H1695" s="244"/>
      <c r="J1695" s="272" t="s">
        <v>4158</v>
      </c>
      <c r="K1695" s="272" t="s">
        <v>4676</v>
      </c>
      <c r="L1695" s="250" t="s">
        <v>4219</v>
      </c>
      <c r="M1695" s="272" t="s">
        <v>4147</v>
      </c>
      <c r="N1695" s="272" t="s">
        <v>4540</v>
      </c>
      <c r="O1695" s="272" t="s">
        <v>4670</v>
      </c>
      <c r="P1695" s="274">
        <v>201608</v>
      </c>
      <c r="Q1695" s="272" t="s">
        <v>4203</v>
      </c>
      <c r="R1695" s="276">
        <v>7191.12</v>
      </c>
      <c r="S1695" s="280" t="s">
        <v>4702</v>
      </c>
      <c r="T1695" s="280" t="s">
        <v>4699</v>
      </c>
      <c r="V1695" s="244"/>
      <c r="AC1695" s="244"/>
    </row>
    <row r="1696" spans="1:29" ht="15" x14ac:dyDescent="0.25">
      <c r="A1696" s="250"/>
      <c r="B1696" s="250"/>
      <c r="C1696" s="250"/>
      <c r="D1696" s="250"/>
      <c r="E1696" s="250"/>
      <c r="F1696" s="250"/>
      <c r="H1696" s="244"/>
      <c r="J1696" s="272" t="s">
        <v>4158</v>
      </c>
      <c r="K1696" s="272" t="s">
        <v>4676</v>
      </c>
      <c r="L1696" s="250" t="s">
        <v>4219</v>
      </c>
      <c r="M1696" s="272" t="s">
        <v>4147</v>
      </c>
      <c r="N1696" s="272" t="s">
        <v>4546</v>
      </c>
      <c r="O1696" s="272" t="s">
        <v>4670</v>
      </c>
      <c r="P1696" s="274">
        <v>201608</v>
      </c>
      <c r="Q1696" s="272" t="s">
        <v>4203</v>
      </c>
      <c r="R1696" s="276">
        <v>16101.5</v>
      </c>
      <c r="S1696" s="280" t="s">
        <v>4702</v>
      </c>
      <c r="T1696" s="280" t="s">
        <v>4699</v>
      </c>
      <c r="V1696" s="244"/>
      <c r="AC1696" s="244"/>
    </row>
    <row r="1697" spans="1:29" ht="15" x14ac:dyDescent="0.25">
      <c r="A1697" s="250"/>
      <c r="B1697" s="250"/>
      <c r="C1697" s="250"/>
      <c r="D1697" s="250"/>
      <c r="E1697" s="250"/>
      <c r="F1697" s="250"/>
      <c r="H1697" s="244"/>
      <c r="J1697" s="272" t="s">
        <v>4158</v>
      </c>
      <c r="K1697" s="272" t="s">
        <v>4676</v>
      </c>
      <c r="L1697" s="250" t="s">
        <v>4219</v>
      </c>
      <c r="M1697" s="272" t="s">
        <v>4147</v>
      </c>
      <c r="N1697" s="272" t="s">
        <v>4548</v>
      </c>
      <c r="O1697" s="272" t="s">
        <v>4670</v>
      </c>
      <c r="P1697" s="274">
        <v>201608</v>
      </c>
      <c r="Q1697" s="272" t="s">
        <v>4203</v>
      </c>
      <c r="R1697" s="276">
        <v>-160132.57</v>
      </c>
      <c r="S1697" s="280" t="s">
        <v>4702</v>
      </c>
      <c r="T1697" s="280" t="s">
        <v>4699</v>
      </c>
      <c r="V1697" s="244"/>
      <c r="AC1697" s="244"/>
    </row>
    <row r="1698" spans="1:29" ht="15" x14ac:dyDescent="0.25">
      <c r="A1698" s="250"/>
      <c r="B1698" s="250"/>
      <c r="C1698" s="250"/>
      <c r="D1698" s="250"/>
      <c r="E1698" s="250"/>
      <c r="F1698" s="250"/>
      <c r="H1698" s="244"/>
      <c r="J1698" s="272" t="s">
        <v>4158</v>
      </c>
      <c r="K1698" s="272" t="s">
        <v>4676</v>
      </c>
      <c r="L1698" s="250" t="s">
        <v>4219</v>
      </c>
      <c r="M1698" s="272" t="s">
        <v>4147</v>
      </c>
      <c r="N1698" s="272" t="s">
        <v>4561</v>
      </c>
      <c r="O1698" s="272" t="s">
        <v>4670</v>
      </c>
      <c r="P1698" s="274">
        <v>201608</v>
      </c>
      <c r="Q1698" s="272" t="s">
        <v>4203</v>
      </c>
      <c r="R1698" s="276">
        <v>12814.38</v>
      </c>
      <c r="S1698" s="280" t="s">
        <v>4702</v>
      </c>
      <c r="T1698" s="280" t="s">
        <v>4699</v>
      </c>
      <c r="V1698" s="244"/>
      <c r="AC1698" s="244"/>
    </row>
    <row r="1699" spans="1:29" ht="15" x14ac:dyDescent="0.25">
      <c r="A1699" s="250"/>
      <c r="B1699" s="250"/>
      <c r="C1699" s="250"/>
      <c r="D1699" s="250"/>
      <c r="E1699" s="250"/>
      <c r="F1699" s="250"/>
      <c r="H1699" s="244"/>
      <c r="J1699" s="272" t="s">
        <v>4158</v>
      </c>
      <c r="K1699" s="272" t="s">
        <v>4676</v>
      </c>
      <c r="L1699" s="250" t="s">
        <v>4219</v>
      </c>
      <c r="M1699" s="272" t="s">
        <v>4147</v>
      </c>
      <c r="N1699" s="272" t="s">
        <v>4564</v>
      </c>
      <c r="O1699" s="272" t="s">
        <v>4670</v>
      </c>
      <c r="P1699" s="274">
        <v>201608</v>
      </c>
      <c r="Q1699" s="272" t="s">
        <v>4203</v>
      </c>
      <c r="R1699" s="276">
        <v>0.47</v>
      </c>
      <c r="S1699" s="280" t="s">
        <v>4702</v>
      </c>
      <c r="T1699" s="280" t="s">
        <v>4699</v>
      </c>
      <c r="V1699" s="244"/>
      <c r="AC1699" s="244"/>
    </row>
    <row r="1700" spans="1:29" ht="15" x14ac:dyDescent="0.25">
      <c r="A1700" s="250"/>
      <c r="B1700" s="250"/>
      <c r="C1700" s="250"/>
      <c r="D1700" s="250"/>
      <c r="E1700" s="250"/>
      <c r="F1700" s="250"/>
      <c r="H1700" s="244"/>
      <c r="J1700" s="272" t="s">
        <v>4158</v>
      </c>
      <c r="K1700" s="272" t="s">
        <v>4676</v>
      </c>
      <c r="L1700" s="250" t="s">
        <v>4219</v>
      </c>
      <c r="M1700" s="272" t="s">
        <v>4147</v>
      </c>
      <c r="N1700" s="272" t="s">
        <v>4566</v>
      </c>
      <c r="O1700" s="272" t="s">
        <v>4670</v>
      </c>
      <c r="P1700" s="274">
        <v>201608</v>
      </c>
      <c r="Q1700" s="272" t="s">
        <v>4203</v>
      </c>
      <c r="R1700" s="276">
        <v>13407.01</v>
      </c>
      <c r="S1700" s="280" t="s">
        <v>4702</v>
      </c>
      <c r="T1700" s="280" t="s">
        <v>4699</v>
      </c>
      <c r="V1700" s="244"/>
      <c r="AC1700" s="244"/>
    </row>
    <row r="1701" spans="1:29" ht="15" x14ac:dyDescent="0.25">
      <c r="A1701" s="250"/>
      <c r="B1701" s="250"/>
      <c r="C1701" s="250"/>
      <c r="D1701" s="250"/>
      <c r="E1701" s="250"/>
      <c r="F1701" s="250"/>
      <c r="H1701" s="244"/>
      <c r="J1701" s="272" t="s">
        <v>4158</v>
      </c>
      <c r="K1701" s="272" t="s">
        <v>4676</v>
      </c>
      <c r="L1701" s="250" t="s">
        <v>4219</v>
      </c>
      <c r="M1701" s="272" t="s">
        <v>4147</v>
      </c>
      <c r="N1701" s="272" t="s">
        <v>4568</v>
      </c>
      <c r="O1701" s="272" t="s">
        <v>4670</v>
      </c>
      <c r="P1701" s="274">
        <v>201608</v>
      </c>
      <c r="Q1701" s="272" t="s">
        <v>4203</v>
      </c>
      <c r="R1701" s="276">
        <v>5722</v>
      </c>
      <c r="S1701" s="280" t="s">
        <v>4702</v>
      </c>
      <c r="T1701" s="280" t="s">
        <v>4699</v>
      </c>
      <c r="V1701" s="244"/>
      <c r="AC1701" s="244"/>
    </row>
    <row r="1702" spans="1:29" ht="15" x14ac:dyDescent="0.25">
      <c r="A1702" s="250"/>
      <c r="B1702" s="250"/>
      <c r="C1702" s="250"/>
      <c r="D1702" s="250"/>
      <c r="E1702" s="250"/>
      <c r="F1702" s="250"/>
      <c r="H1702" s="244"/>
      <c r="J1702" s="272" t="s">
        <v>4158</v>
      </c>
      <c r="K1702" s="272" t="s">
        <v>4676</v>
      </c>
      <c r="L1702" s="250" t="s">
        <v>4219</v>
      </c>
      <c r="M1702" s="272" t="s">
        <v>4147</v>
      </c>
      <c r="N1702" s="272" t="s">
        <v>4569</v>
      </c>
      <c r="O1702" s="272" t="s">
        <v>4670</v>
      </c>
      <c r="P1702" s="274">
        <v>201608</v>
      </c>
      <c r="Q1702" s="272" t="s">
        <v>4203</v>
      </c>
      <c r="R1702" s="276">
        <v>1680.52</v>
      </c>
      <c r="S1702" s="280" t="s">
        <v>4702</v>
      </c>
      <c r="T1702" s="280" t="s">
        <v>4699</v>
      </c>
      <c r="V1702" s="244"/>
      <c r="AC1702" s="244"/>
    </row>
    <row r="1703" spans="1:29" ht="15" x14ac:dyDescent="0.25">
      <c r="A1703" s="250"/>
      <c r="B1703" s="250"/>
      <c r="C1703" s="250"/>
      <c r="D1703" s="250"/>
      <c r="E1703" s="250"/>
      <c r="F1703" s="250"/>
      <c r="H1703" s="244"/>
      <c r="J1703" s="272" t="s">
        <v>4158</v>
      </c>
      <c r="K1703" s="272" t="s">
        <v>4676</v>
      </c>
      <c r="L1703" s="250" t="s">
        <v>4219</v>
      </c>
      <c r="M1703" s="272" t="s">
        <v>4147</v>
      </c>
      <c r="N1703" s="272" t="s">
        <v>4571</v>
      </c>
      <c r="O1703" s="272" t="s">
        <v>4670</v>
      </c>
      <c r="P1703" s="274">
        <v>201608</v>
      </c>
      <c r="Q1703" s="272" t="s">
        <v>4203</v>
      </c>
      <c r="R1703" s="276">
        <v>876</v>
      </c>
      <c r="S1703" s="280" t="s">
        <v>4702</v>
      </c>
      <c r="T1703" s="280" t="s">
        <v>4699</v>
      </c>
      <c r="V1703" s="244"/>
      <c r="AC1703" s="244"/>
    </row>
    <row r="1704" spans="1:29" ht="15" x14ac:dyDescent="0.25">
      <c r="A1704" s="250"/>
      <c r="B1704" s="250"/>
      <c r="C1704" s="250"/>
      <c r="D1704" s="250"/>
      <c r="E1704" s="250"/>
      <c r="F1704" s="250"/>
      <c r="H1704" s="244"/>
      <c r="J1704" s="272" t="s">
        <v>4158</v>
      </c>
      <c r="K1704" s="272" t="s">
        <v>4676</v>
      </c>
      <c r="L1704" s="250" t="s">
        <v>4219</v>
      </c>
      <c r="M1704" s="272" t="s">
        <v>4147</v>
      </c>
      <c r="N1704" s="272" t="s">
        <v>4572</v>
      </c>
      <c r="O1704" s="272" t="s">
        <v>4670</v>
      </c>
      <c r="P1704" s="274">
        <v>201608</v>
      </c>
      <c r="Q1704" s="272" t="s">
        <v>4203</v>
      </c>
      <c r="R1704" s="276">
        <v>3425.2</v>
      </c>
      <c r="S1704" s="280" t="s">
        <v>4702</v>
      </c>
      <c r="T1704" s="280" t="s">
        <v>4699</v>
      </c>
      <c r="V1704" s="244"/>
      <c r="AC1704" s="244"/>
    </row>
    <row r="1705" spans="1:29" ht="15" x14ac:dyDescent="0.25">
      <c r="A1705" s="250"/>
      <c r="B1705" s="250"/>
      <c r="C1705" s="250"/>
      <c r="D1705" s="250"/>
      <c r="E1705" s="250"/>
      <c r="F1705" s="250"/>
      <c r="H1705" s="244"/>
      <c r="J1705" s="272" t="s">
        <v>4158</v>
      </c>
      <c r="K1705" s="272" t="s">
        <v>4676</v>
      </c>
      <c r="L1705" s="250" t="s">
        <v>4219</v>
      </c>
      <c r="M1705" s="272" t="s">
        <v>4147</v>
      </c>
      <c r="N1705" s="272" t="s">
        <v>4573</v>
      </c>
      <c r="O1705" s="272" t="s">
        <v>4670</v>
      </c>
      <c r="P1705" s="274">
        <v>201608</v>
      </c>
      <c r="Q1705" s="272" t="s">
        <v>4203</v>
      </c>
      <c r="R1705" s="276">
        <v>872.56</v>
      </c>
      <c r="S1705" s="280" t="s">
        <v>4702</v>
      </c>
      <c r="T1705" s="280" t="s">
        <v>4699</v>
      </c>
      <c r="V1705" s="244"/>
      <c r="AC1705" s="244"/>
    </row>
    <row r="1706" spans="1:29" ht="15" x14ac:dyDescent="0.25">
      <c r="A1706" s="250"/>
      <c r="B1706" s="250"/>
      <c r="C1706" s="250"/>
      <c r="D1706" s="250"/>
      <c r="E1706" s="250"/>
      <c r="F1706" s="250"/>
      <c r="H1706" s="244"/>
      <c r="J1706" s="272" t="s">
        <v>4158</v>
      </c>
      <c r="K1706" s="272" t="s">
        <v>4676</v>
      </c>
      <c r="L1706" s="250" t="s">
        <v>4219</v>
      </c>
      <c r="M1706" s="272" t="s">
        <v>4147</v>
      </c>
      <c r="N1706" s="272" t="s">
        <v>4574</v>
      </c>
      <c r="O1706" s="272" t="s">
        <v>4670</v>
      </c>
      <c r="P1706" s="274">
        <v>201608</v>
      </c>
      <c r="Q1706" s="272" t="s">
        <v>4203</v>
      </c>
      <c r="R1706" s="276">
        <v>0</v>
      </c>
      <c r="S1706" s="280" t="s">
        <v>4702</v>
      </c>
      <c r="T1706" s="280" t="s">
        <v>4699</v>
      </c>
      <c r="V1706" s="244"/>
      <c r="AC1706" s="244"/>
    </row>
    <row r="1707" spans="1:29" ht="15" x14ac:dyDescent="0.25">
      <c r="A1707" s="250"/>
      <c r="B1707" s="250"/>
      <c r="C1707" s="250"/>
      <c r="D1707" s="250"/>
      <c r="E1707" s="250"/>
      <c r="F1707" s="250"/>
      <c r="H1707" s="244"/>
      <c r="J1707" s="272" t="s">
        <v>4158</v>
      </c>
      <c r="K1707" s="272" t="s">
        <v>4676</v>
      </c>
      <c r="L1707" s="250" t="s">
        <v>4219</v>
      </c>
      <c r="M1707" s="272" t="s">
        <v>4147</v>
      </c>
      <c r="N1707" s="272" t="s">
        <v>4575</v>
      </c>
      <c r="O1707" s="272" t="s">
        <v>4670</v>
      </c>
      <c r="P1707" s="274">
        <v>201608</v>
      </c>
      <c r="Q1707" s="272" t="s">
        <v>4203</v>
      </c>
      <c r="R1707" s="276">
        <v>742</v>
      </c>
      <c r="S1707" s="280" t="s">
        <v>4702</v>
      </c>
      <c r="T1707" s="280" t="s">
        <v>4699</v>
      </c>
      <c r="V1707" s="244"/>
      <c r="AC1707" s="244"/>
    </row>
    <row r="1708" spans="1:29" ht="15" x14ac:dyDescent="0.25">
      <c r="A1708" s="250"/>
      <c r="B1708" s="250"/>
      <c r="C1708" s="250"/>
      <c r="D1708" s="250"/>
      <c r="E1708" s="250"/>
      <c r="F1708" s="250"/>
      <c r="H1708" s="244"/>
      <c r="J1708" s="272" t="s">
        <v>4158</v>
      </c>
      <c r="K1708" s="272" t="s">
        <v>4676</v>
      </c>
      <c r="L1708" s="250" t="s">
        <v>4219</v>
      </c>
      <c r="M1708" s="272" t="s">
        <v>4147</v>
      </c>
      <c r="N1708" s="272" t="s">
        <v>4576</v>
      </c>
      <c r="O1708" s="272" t="s">
        <v>4670</v>
      </c>
      <c r="P1708" s="274">
        <v>201608</v>
      </c>
      <c r="Q1708" s="272" t="s">
        <v>4203</v>
      </c>
      <c r="R1708" s="276">
        <v>1330</v>
      </c>
      <c r="S1708" s="280" t="s">
        <v>4702</v>
      </c>
      <c r="T1708" s="280" t="s">
        <v>4699</v>
      </c>
      <c r="V1708" s="244"/>
      <c r="AC1708" s="244"/>
    </row>
    <row r="1709" spans="1:29" ht="15" x14ac:dyDescent="0.25">
      <c r="A1709" s="250"/>
      <c r="B1709" s="250"/>
      <c r="C1709" s="250"/>
      <c r="D1709" s="250"/>
      <c r="E1709" s="250"/>
      <c r="F1709" s="250"/>
      <c r="H1709" s="244"/>
      <c r="J1709" s="272" t="s">
        <v>4158</v>
      </c>
      <c r="K1709" s="272" t="s">
        <v>4676</v>
      </c>
      <c r="L1709" s="250" t="s">
        <v>4219</v>
      </c>
      <c r="M1709" s="272" t="s">
        <v>4147</v>
      </c>
      <c r="N1709" s="272" t="s">
        <v>4579</v>
      </c>
      <c r="O1709" s="272" t="s">
        <v>4670</v>
      </c>
      <c r="P1709" s="274">
        <v>201608</v>
      </c>
      <c r="Q1709" s="272" t="s">
        <v>4203</v>
      </c>
      <c r="R1709" s="276">
        <v>1811</v>
      </c>
      <c r="S1709" s="280" t="s">
        <v>4702</v>
      </c>
      <c r="T1709" s="280" t="s">
        <v>4699</v>
      </c>
      <c r="V1709" s="244"/>
      <c r="AC1709" s="244"/>
    </row>
    <row r="1710" spans="1:29" ht="15" x14ac:dyDescent="0.25">
      <c r="A1710" s="250"/>
      <c r="B1710" s="250"/>
      <c r="C1710" s="250"/>
      <c r="D1710" s="250"/>
      <c r="E1710" s="250"/>
      <c r="F1710" s="250"/>
      <c r="H1710" s="244"/>
      <c r="J1710" s="272" t="s">
        <v>4158</v>
      </c>
      <c r="K1710" s="272" t="s">
        <v>4676</v>
      </c>
      <c r="L1710" s="250" t="s">
        <v>4219</v>
      </c>
      <c r="M1710" s="272" t="s">
        <v>4148</v>
      </c>
      <c r="N1710" s="272" t="s">
        <v>4582</v>
      </c>
      <c r="O1710" s="272" t="s">
        <v>4670</v>
      </c>
      <c r="P1710" s="274">
        <v>201608</v>
      </c>
      <c r="Q1710" s="272" t="s">
        <v>4203</v>
      </c>
      <c r="R1710" s="276">
        <v>0.6</v>
      </c>
      <c r="S1710" s="280" t="s">
        <v>4702</v>
      </c>
      <c r="T1710" s="280" t="s">
        <v>4699</v>
      </c>
      <c r="V1710" s="244"/>
      <c r="AC1710" s="244"/>
    </row>
    <row r="1711" spans="1:29" ht="15" x14ac:dyDescent="0.25">
      <c r="A1711" s="250"/>
      <c r="B1711" s="250"/>
      <c r="C1711" s="250"/>
      <c r="D1711" s="250"/>
      <c r="E1711" s="250"/>
      <c r="F1711" s="250"/>
      <c r="H1711" s="244"/>
      <c r="J1711" s="272" t="s">
        <v>4158</v>
      </c>
      <c r="K1711" s="272" t="s">
        <v>4676</v>
      </c>
      <c r="L1711" s="250" t="s">
        <v>4219</v>
      </c>
      <c r="M1711" s="272" t="s">
        <v>4149</v>
      </c>
      <c r="N1711" s="272" t="s">
        <v>4599</v>
      </c>
      <c r="O1711" s="272" t="s">
        <v>4670</v>
      </c>
      <c r="P1711" s="274">
        <v>201608</v>
      </c>
      <c r="Q1711" s="272" t="s">
        <v>4203</v>
      </c>
      <c r="R1711" s="276">
        <v>-0.36</v>
      </c>
      <c r="S1711" s="280" t="s">
        <v>4702</v>
      </c>
      <c r="T1711" s="280" t="s">
        <v>4699</v>
      </c>
      <c r="V1711" s="244"/>
      <c r="AC1711" s="244"/>
    </row>
    <row r="1712" spans="1:29" ht="15" x14ac:dyDescent="0.25">
      <c r="A1712" s="250"/>
      <c r="B1712" s="250"/>
      <c r="C1712" s="250"/>
      <c r="D1712" s="250"/>
      <c r="E1712" s="250"/>
      <c r="F1712" s="250"/>
      <c r="H1712" s="244"/>
      <c r="J1712" s="272" t="s">
        <v>4158</v>
      </c>
      <c r="K1712" s="272" t="s">
        <v>4676</v>
      </c>
      <c r="L1712" s="250" t="s">
        <v>4219</v>
      </c>
      <c r="M1712" s="272" t="s">
        <v>4149</v>
      </c>
      <c r="N1712" s="272" t="s">
        <v>4600</v>
      </c>
      <c r="O1712" s="272" t="s">
        <v>4670</v>
      </c>
      <c r="P1712" s="274">
        <v>201608</v>
      </c>
      <c r="Q1712" s="272" t="s">
        <v>4203</v>
      </c>
      <c r="R1712" s="276">
        <v>20444.439999999999</v>
      </c>
      <c r="S1712" s="280" t="s">
        <v>4702</v>
      </c>
      <c r="T1712" s="280" t="s">
        <v>4699</v>
      </c>
      <c r="V1712" s="244"/>
      <c r="AC1712" s="244"/>
    </row>
    <row r="1713" spans="1:29" ht="15" x14ac:dyDescent="0.25">
      <c r="A1713" s="250"/>
      <c r="B1713" s="250"/>
      <c r="C1713" s="250"/>
      <c r="D1713" s="250"/>
      <c r="E1713" s="250"/>
      <c r="F1713" s="250"/>
      <c r="H1713" s="244"/>
      <c r="J1713" s="272" t="s">
        <v>4158</v>
      </c>
      <c r="K1713" s="272" t="s">
        <v>4676</v>
      </c>
      <c r="L1713" s="250" t="s">
        <v>4219</v>
      </c>
      <c r="M1713" s="272" t="s">
        <v>4146</v>
      </c>
      <c r="N1713" s="272" t="s">
        <v>4408</v>
      </c>
      <c r="O1713" s="272" t="s">
        <v>4670</v>
      </c>
      <c r="P1713" s="274">
        <v>201609</v>
      </c>
      <c r="Q1713" s="272" t="s">
        <v>4203</v>
      </c>
      <c r="R1713" s="276">
        <v>-0.46</v>
      </c>
      <c r="S1713" s="280" t="s">
        <v>4702</v>
      </c>
      <c r="T1713" s="280" t="s">
        <v>4699</v>
      </c>
      <c r="V1713" s="244"/>
      <c r="AC1713" s="244"/>
    </row>
    <row r="1714" spans="1:29" ht="15" x14ac:dyDescent="0.25">
      <c r="A1714" s="250"/>
      <c r="B1714" s="250"/>
      <c r="C1714" s="250"/>
      <c r="D1714" s="250"/>
      <c r="E1714" s="250"/>
      <c r="F1714" s="250"/>
      <c r="H1714" s="244"/>
      <c r="J1714" s="272" t="s">
        <v>4158</v>
      </c>
      <c r="K1714" s="272" t="s">
        <v>4676</v>
      </c>
      <c r="L1714" s="250" t="s">
        <v>4219</v>
      </c>
      <c r="M1714" s="272" t="s">
        <v>4146</v>
      </c>
      <c r="N1714" s="272" t="s">
        <v>4432</v>
      </c>
      <c r="O1714" s="272" t="s">
        <v>4670</v>
      </c>
      <c r="P1714" s="274">
        <v>201609</v>
      </c>
      <c r="Q1714" s="272" t="s">
        <v>4203</v>
      </c>
      <c r="R1714" s="276">
        <v>0</v>
      </c>
      <c r="S1714" s="280" t="s">
        <v>4702</v>
      </c>
      <c r="T1714" s="280" t="s">
        <v>4699</v>
      </c>
      <c r="V1714" s="244"/>
      <c r="AC1714" s="244"/>
    </row>
    <row r="1715" spans="1:29" ht="15" x14ac:dyDescent="0.25">
      <c r="A1715" s="250"/>
      <c r="B1715" s="250"/>
      <c r="C1715" s="250"/>
      <c r="D1715" s="250"/>
      <c r="E1715" s="250"/>
      <c r="F1715" s="250"/>
      <c r="H1715" s="244"/>
      <c r="J1715" s="272" t="s">
        <v>4158</v>
      </c>
      <c r="K1715" s="272" t="s">
        <v>4676</v>
      </c>
      <c r="L1715" s="250" t="s">
        <v>4219</v>
      </c>
      <c r="M1715" s="272" t="s">
        <v>4146</v>
      </c>
      <c r="N1715" s="272" t="s">
        <v>4453</v>
      </c>
      <c r="O1715" s="272" t="s">
        <v>4670</v>
      </c>
      <c r="P1715" s="274">
        <v>201609</v>
      </c>
      <c r="Q1715" s="272" t="s">
        <v>4203</v>
      </c>
      <c r="R1715" s="276">
        <v>-2468.34</v>
      </c>
      <c r="S1715" s="280" t="s">
        <v>4702</v>
      </c>
      <c r="T1715" s="280" t="s">
        <v>4699</v>
      </c>
      <c r="V1715" s="244"/>
      <c r="AC1715" s="244"/>
    </row>
    <row r="1716" spans="1:29" ht="15" x14ac:dyDescent="0.25">
      <c r="A1716" s="250"/>
      <c r="B1716" s="250"/>
      <c r="C1716" s="250"/>
      <c r="D1716" s="250"/>
      <c r="E1716" s="250"/>
      <c r="F1716" s="250"/>
      <c r="H1716" s="244"/>
      <c r="J1716" s="272" t="s">
        <v>4158</v>
      </c>
      <c r="K1716" s="272" t="s">
        <v>4676</v>
      </c>
      <c r="L1716" s="250" t="s">
        <v>4219</v>
      </c>
      <c r="M1716" s="272" t="s">
        <v>4146</v>
      </c>
      <c r="N1716" s="272" t="s">
        <v>4460</v>
      </c>
      <c r="O1716" s="272" t="s">
        <v>4670</v>
      </c>
      <c r="P1716" s="274">
        <v>201609</v>
      </c>
      <c r="Q1716" s="272" t="s">
        <v>4203</v>
      </c>
      <c r="R1716" s="276">
        <v>6633.57</v>
      </c>
      <c r="S1716" s="280" t="s">
        <v>4702</v>
      </c>
      <c r="T1716" s="280" t="s">
        <v>4699</v>
      </c>
      <c r="V1716" s="244"/>
      <c r="AC1716" s="244"/>
    </row>
    <row r="1717" spans="1:29" ht="15" x14ac:dyDescent="0.25">
      <c r="A1717" s="250"/>
      <c r="B1717" s="250"/>
      <c r="C1717" s="250"/>
      <c r="D1717" s="250"/>
      <c r="E1717" s="250"/>
      <c r="F1717" s="250"/>
      <c r="H1717" s="244"/>
      <c r="J1717" s="272" t="s">
        <v>4158</v>
      </c>
      <c r="K1717" s="272" t="s">
        <v>4676</v>
      </c>
      <c r="L1717" s="250" t="s">
        <v>4219</v>
      </c>
      <c r="M1717" s="272" t="s">
        <v>4146</v>
      </c>
      <c r="N1717" s="272" t="s">
        <v>4467</v>
      </c>
      <c r="O1717" s="272" t="s">
        <v>4670</v>
      </c>
      <c r="P1717" s="274">
        <v>201609</v>
      </c>
      <c r="Q1717" s="272" t="s">
        <v>4203</v>
      </c>
      <c r="R1717" s="276">
        <v>8242.92</v>
      </c>
      <c r="S1717" s="280" t="s">
        <v>4702</v>
      </c>
      <c r="T1717" s="280" t="s">
        <v>4699</v>
      </c>
      <c r="V1717" s="244"/>
      <c r="AC1717" s="244"/>
    </row>
    <row r="1718" spans="1:29" ht="15" x14ac:dyDescent="0.25">
      <c r="A1718" s="250"/>
      <c r="B1718" s="250"/>
      <c r="C1718" s="250"/>
      <c r="D1718" s="250"/>
      <c r="E1718" s="250"/>
      <c r="F1718" s="250"/>
      <c r="H1718" s="244"/>
      <c r="J1718" s="272" t="s">
        <v>4158</v>
      </c>
      <c r="K1718" s="272" t="s">
        <v>4676</v>
      </c>
      <c r="L1718" s="250" t="s">
        <v>4219</v>
      </c>
      <c r="M1718" s="272" t="s">
        <v>4146</v>
      </c>
      <c r="N1718" s="272" t="s">
        <v>4471</v>
      </c>
      <c r="O1718" s="272" t="s">
        <v>4670</v>
      </c>
      <c r="P1718" s="274">
        <v>201609</v>
      </c>
      <c r="Q1718" s="272" t="s">
        <v>4203</v>
      </c>
      <c r="R1718" s="276">
        <v>917</v>
      </c>
      <c r="S1718" s="280" t="s">
        <v>4702</v>
      </c>
      <c r="T1718" s="280" t="s">
        <v>4699</v>
      </c>
      <c r="V1718" s="244"/>
      <c r="AC1718" s="244"/>
    </row>
    <row r="1719" spans="1:29" ht="15" x14ac:dyDescent="0.25">
      <c r="A1719" s="250"/>
      <c r="B1719" s="250"/>
      <c r="C1719" s="250"/>
      <c r="D1719" s="250"/>
      <c r="E1719" s="250"/>
      <c r="F1719" s="250"/>
      <c r="H1719" s="244"/>
      <c r="J1719" s="272" t="s">
        <v>4158</v>
      </c>
      <c r="K1719" s="272" t="s">
        <v>4676</v>
      </c>
      <c r="L1719" s="250" t="s">
        <v>4219</v>
      </c>
      <c r="M1719" s="272" t="s">
        <v>4146</v>
      </c>
      <c r="N1719" s="272" t="s">
        <v>4473</v>
      </c>
      <c r="O1719" s="272" t="s">
        <v>4670</v>
      </c>
      <c r="P1719" s="274">
        <v>201609</v>
      </c>
      <c r="Q1719" s="272" t="s">
        <v>4203</v>
      </c>
      <c r="R1719" s="276">
        <v>74.94</v>
      </c>
      <c r="S1719" s="280" t="s">
        <v>4702</v>
      </c>
      <c r="T1719" s="280" t="s">
        <v>4699</v>
      </c>
      <c r="V1719" s="244"/>
      <c r="AC1719" s="244"/>
    </row>
    <row r="1720" spans="1:29" ht="15" x14ac:dyDescent="0.25">
      <c r="A1720" s="250"/>
      <c r="B1720" s="250"/>
      <c r="C1720" s="250"/>
      <c r="D1720" s="250"/>
      <c r="E1720" s="250"/>
      <c r="F1720" s="250"/>
      <c r="H1720" s="244"/>
      <c r="J1720" s="272" t="s">
        <v>4158</v>
      </c>
      <c r="K1720" s="272" t="s">
        <v>4676</v>
      </c>
      <c r="L1720" s="250" t="s">
        <v>4219</v>
      </c>
      <c r="M1720" s="272" t="s">
        <v>4146</v>
      </c>
      <c r="N1720" s="272" t="s">
        <v>4474</v>
      </c>
      <c r="O1720" s="272" t="s">
        <v>4670</v>
      </c>
      <c r="P1720" s="274">
        <v>201609</v>
      </c>
      <c r="Q1720" s="272" t="s">
        <v>4203</v>
      </c>
      <c r="R1720" s="276">
        <v>2983.14</v>
      </c>
      <c r="S1720" s="280" t="s">
        <v>4702</v>
      </c>
      <c r="T1720" s="280" t="s">
        <v>4699</v>
      </c>
      <c r="V1720" s="244"/>
      <c r="AC1720" s="244"/>
    </row>
    <row r="1721" spans="1:29" ht="15" x14ac:dyDescent="0.25">
      <c r="A1721" s="250"/>
      <c r="B1721" s="250"/>
      <c r="C1721" s="250"/>
      <c r="D1721" s="250"/>
      <c r="E1721" s="250"/>
      <c r="F1721" s="250"/>
      <c r="H1721" s="244"/>
      <c r="J1721" s="272" t="s">
        <v>4158</v>
      </c>
      <c r="K1721" s="272" t="s">
        <v>4676</v>
      </c>
      <c r="L1721" s="250" t="s">
        <v>4219</v>
      </c>
      <c r="M1721" s="272" t="s">
        <v>4146</v>
      </c>
      <c r="N1721" s="272" t="s">
        <v>4479</v>
      </c>
      <c r="O1721" s="272" t="s">
        <v>4670</v>
      </c>
      <c r="P1721" s="274">
        <v>201609</v>
      </c>
      <c r="Q1721" s="272" t="s">
        <v>4203</v>
      </c>
      <c r="R1721" s="276">
        <v>0</v>
      </c>
      <c r="S1721" s="280" t="s">
        <v>4702</v>
      </c>
      <c r="T1721" s="280" t="s">
        <v>4699</v>
      </c>
      <c r="V1721" s="244"/>
      <c r="AC1721" s="244"/>
    </row>
    <row r="1722" spans="1:29" ht="15" x14ac:dyDescent="0.25">
      <c r="A1722" s="250"/>
      <c r="B1722" s="250"/>
      <c r="C1722" s="250"/>
      <c r="D1722" s="250"/>
      <c r="E1722" s="250"/>
      <c r="F1722" s="250"/>
      <c r="H1722" s="244"/>
      <c r="J1722" s="272" t="s">
        <v>4158</v>
      </c>
      <c r="K1722" s="272" t="s">
        <v>4676</v>
      </c>
      <c r="L1722" s="250" t="s">
        <v>4219</v>
      </c>
      <c r="M1722" s="272" t="s">
        <v>4146</v>
      </c>
      <c r="N1722" s="272" t="s">
        <v>4484</v>
      </c>
      <c r="O1722" s="272" t="s">
        <v>4670</v>
      </c>
      <c r="P1722" s="274">
        <v>201609</v>
      </c>
      <c r="Q1722" s="272" t="s">
        <v>4203</v>
      </c>
      <c r="R1722" s="276">
        <v>15762</v>
      </c>
      <c r="S1722" s="280" t="s">
        <v>4702</v>
      </c>
      <c r="T1722" s="280" t="s">
        <v>4699</v>
      </c>
      <c r="V1722" s="244"/>
      <c r="AC1722" s="244"/>
    </row>
    <row r="1723" spans="1:29" ht="15" x14ac:dyDescent="0.25">
      <c r="A1723" s="250"/>
      <c r="B1723" s="250"/>
      <c r="C1723" s="250"/>
      <c r="D1723" s="250"/>
      <c r="E1723" s="250"/>
      <c r="F1723" s="250"/>
      <c r="H1723" s="244"/>
      <c r="J1723" s="272" t="s">
        <v>4158</v>
      </c>
      <c r="K1723" s="272" t="s">
        <v>4676</v>
      </c>
      <c r="L1723" s="250" t="s">
        <v>4219</v>
      </c>
      <c r="M1723" s="272" t="s">
        <v>4146</v>
      </c>
      <c r="N1723" s="272" t="s">
        <v>4485</v>
      </c>
      <c r="O1723" s="272" t="s">
        <v>4670</v>
      </c>
      <c r="P1723" s="274">
        <v>201609</v>
      </c>
      <c r="Q1723" s="272" t="s">
        <v>4203</v>
      </c>
      <c r="R1723" s="276">
        <v>4986.26</v>
      </c>
      <c r="S1723" s="280" t="s">
        <v>4702</v>
      </c>
      <c r="T1723" s="280" t="s">
        <v>4699</v>
      </c>
      <c r="V1723" s="244"/>
      <c r="AC1723" s="244"/>
    </row>
    <row r="1724" spans="1:29" ht="15" x14ac:dyDescent="0.25">
      <c r="A1724" s="250"/>
      <c r="B1724" s="250"/>
      <c r="C1724" s="250"/>
      <c r="D1724" s="250"/>
      <c r="E1724" s="250"/>
      <c r="F1724" s="250"/>
      <c r="H1724" s="244"/>
      <c r="J1724" s="272" t="s">
        <v>4158</v>
      </c>
      <c r="K1724" s="272" t="s">
        <v>4676</v>
      </c>
      <c r="L1724" s="250" t="s">
        <v>4219</v>
      </c>
      <c r="M1724" s="272" t="s">
        <v>4146</v>
      </c>
      <c r="N1724" s="272" t="s">
        <v>4486</v>
      </c>
      <c r="O1724" s="272" t="s">
        <v>4670</v>
      </c>
      <c r="P1724" s="274">
        <v>201609</v>
      </c>
      <c r="Q1724" s="272" t="s">
        <v>4203</v>
      </c>
      <c r="R1724" s="276">
        <v>1849</v>
      </c>
      <c r="S1724" s="280" t="s">
        <v>4702</v>
      </c>
      <c r="T1724" s="280" t="s">
        <v>4699</v>
      </c>
      <c r="V1724" s="244"/>
      <c r="AC1724" s="244"/>
    </row>
    <row r="1725" spans="1:29" ht="15" x14ac:dyDescent="0.25">
      <c r="A1725" s="250"/>
      <c r="B1725" s="250"/>
      <c r="C1725" s="250"/>
      <c r="D1725" s="250"/>
      <c r="E1725" s="250"/>
      <c r="F1725" s="250"/>
      <c r="H1725" s="244"/>
      <c r="J1725" s="272" t="s">
        <v>4158</v>
      </c>
      <c r="K1725" s="272" t="s">
        <v>4676</v>
      </c>
      <c r="L1725" s="250" t="s">
        <v>4219</v>
      </c>
      <c r="M1725" s="272" t="s">
        <v>4146</v>
      </c>
      <c r="N1725" s="272" t="s">
        <v>4487</v>
      </c>
      <c r="O1725" s="272" t="s">
        <v>4670</v>
      </c>
      <c r="P1725" s="274">
        <v>201609</v>
      </c>
      <c r="Q1725" s="272" t="s">
        <v>4203</v>
      </c>
      <c r="R1725" s="276">
        <v>0.08</v>
      </c>
      <c r="S1725" s="280" t="s">
        <v>4702</v>
      </c>
      <c r="T1725" s="280" t="s">
        <v>4699</v>
      </c>
      <c r="V1725" s="244"/>
      <c r="AC1725" s="244"/>
    </row>
    <row r="1726" spans="1:29" ht="15" x14ac:dyDescent="0.25">
      <c r="A1726" s="250"/>
      <c r="B1726" s="250"/>
      <c r="C1726" s="250"/>
      <c r="D1726" s="250"/>
      <c r="E1726" s="250"/>
      <c r="F1726" s="250"/>
      <c r="H1726" s="244"/>
      <c r="J1726" s="272" t="s">
        <v>4158</v>
      </c>
      <c r="K1726" s="272" t="s">
        <v>4676</v>
      </c>
      <c r="L1726" s="250" t="s">
        <v>4219</v>
      </c>
      <c r="M1726" s="272" t="s">
        <v>4146</v>
      </c>
      <c r="N1726" s="272" t="s">
        <v>4489</v>
      </c>
      <c r="O1726" s="272" t="s">
        <v>4670</v>
      </c>
      <c r="P1726" s="274">
        <v>201609</v>
      </c>
      <c r="Q1726" s="272" t="s">
        <v>4203</v>
      </c>
      <c r="R1726" s="276">
        <v>15464</v>
      </c>
      <c r="S1726" s="280" t="s">
        <v>4702</v>
      </c>
      <c r="T1726" s="280" t="s">
        <v>4699</v>
      </c>
      <c r="V1726" s="244"/>
      <c r="AC1726" s="244"/>
    </row>
    <row r="1727" spans="1:29" ht="15" x14ac:dyDescent="0.25">
      <c r="A1727" s="250"/>
      <c r="B1727" s="250"/>
      <c r="C1727" s="250"/>
      <c r="D1727" s="250"/>
      <c r="E1727" s="250"/>
      <c r="F1727" s="250"/>
      <c r="H1727" s="244"/>
      <c r="J1727" s="272" t="s">
        <v>4158</v>
      </c>
      <c r="K1727" s="272" t="s">
        <v>4676</v>
      </c>
      <c r="L1727" s="250" t="s">
        <v>4219</v>
      </c>
      <c r="M1727" s="272" t="s">
        <v>4146</v>
      </c>
      <c r="N1727" s="272" t="s">
        <v>4490</v>
      </c>
      <c r="O1727" s="272" t="s">
        <v>4670</v>
      </c>
      <c r="P1727" s="274">
        <v>201609</v>
      </c>
      <c r="Q1727" s="272" t="s">
        <v>4203</v>
      </c>
      <c r="R1727" s="276">
        <v>10375</v>
      </c>
      <c r="S1727" s="280" t="s">
        <v>4702</v>
      </c>
      <c r="T1727" s="280" t="s">
        <v>4699</v>
      </c>
      <c r="V1727" s="244"/>
      <c r="AC1727" s="244"/>
    </row>
    <row r="1728" spans="1:29" ht="15" x14ac:dyDescent="0.25">
      <c r="A1728" s="250"/>
      <c r="B1728" s="250"/>
      <c r="C1728" s="250"/>
      <c r="D1728" s="250"/>
      <c r="E1728" s="250"/>
      <c r="F1728" s="250"/>
      <c r="H1728" s="244"/>
      <c r="J1728" s="272" t="s">
        <v>4158</v>
      </c>
      <c r="K1728" s="272" t="s">
        <v>4676</v>
      </c>
      <c r="L1728" s="250" t="s">
        <v>4219</v>
      </c>
      <c r="M1728" s="272" t="s">
        <v>4146</v>
      </c>
      <c r="N1728" s="272" t="s">
        <v>4491</v>
      </c>
      <c r="O1728" s="272" t="s">
        <v>4670</v>
      </c>
      <c r="P1728" s="274">
        <v>201609</v>
      </c>
      <c r="Q1728" s="272" t="s">
        <v>4203</v>
      </c>
      <c r="R1728" s="276">
        <v>-0.06</v>
      </c>
      <c r="S1728" s="280" t="s">
        <v>4702</v>
      </c>
      <c r="T1728" s="280" t="s">
        <v>4699</v>
      </c>
      <c r="V1728" s="244"/>
      <c r="AC1728" s="244"/>
    </row>
    <row r="1729" spans="1:29" ht="15" x14ac:dyDescent="0.25">
      <c r="A1729" s="250"/>
      <c r="B1729" s="250"/>
      <c r="C1729" s="250"/>
      <c r="D1729" s="250"/>
      <c r="E1729" s="250"/>
      <c r="F1729" s="250"/>
      <c r="H1729" s="244"/>
      <c r="J1729" s="272" t="s">
        <v>4158</v>
      </c>
      <c r="K1729" s="272" t="s">
        <v>4676</v>
      </c>
      <c r="L1729" s="250" t="s">
        <v>4219</v>
      </c>
      <c r="M1729" s="272" t="s">
        <v>4146</v>
      </c>
      <c r="N1729" s="272" t="s">
        <v>4492</v>
      </c>
      <c r="O1729" s="272" t="s">
        <v>4670</v>
      </c>
      <c r="P1729" s="274">
        <v>201609</v>
      </c>
      <c r="Q1729" s="272" t="s">
        <v>4203</v>
      </c>
      <c r="R1729" s="276">
        <v>4350</v>
      </c>
      <c r="S1729" s="280" t="s">
        <v>4702</v>
      </c>
      <c r="T1729" s="280" t="s">
        <v>4699</v>
      </c>
      <c r="V1729" s="244"/>
      <c r="AC1729" s="244"/>
    </row>
    <row r="1730" spans="1:29" ht="15" x14ac:dyDescent="0.25">
      <c r="A1730" s="250"/>
      <c r="B1730" s="250"/>
      <c r="C1730" s="250"/>
      <c r="D1730" s="250"/>
      <c r="E1730" s="250"/>
      <c r="F1730" s="250"/>
      <c r="H1730" s="244"/>
      <c r="J1730" s="272" t="s">
        <v>4158</v>
      </c>
      <c r="K1730" s="272" t="s">
        <v>4676</v>
      </c>
      <c r="L1730" s="250" t="s">
        <v>4219</v>
      </c>
      <c r="M1730" s="272" t="s">
        <v>4146</v>
      </c>
      <c r="N1730" s="272" t="s">
        <v>4493</v>
      </c>
      <c r="O1730" s="272" t="s">
        <v>4670</v>
      </c>
      <c r="P1730" s="274">
        <v>201609</v>
      </c>
      <c r="Q1730" s="272" t="s">
        <v>4203</v>
      </c>
      <c r="R1730" s="276">
        <v>0.1</v>
      </c>
      <c r="S1730" s="280" t="s">
        <v>4702</v>
      </c>
      <c r="T1730" s="280" t="s">
        <v>4699</v>
      </c>
      <c r="V1730" s="244"/>
      <c r="AC1730" s="244"/>
    </row>
    <row r="1731" spans="1:29" ht="15" x14ac:dyDescent="0.25">
      <c r="A1731" s="250"/>
      <c r="B1731" s="250"/>
      <c r="C1731" s="250"/>
      <c r="D1731" s="250"/>
      <c r="E1731" s="250"/>
      <c r="F1731" s="250"/>
      <c r="H1731" s="244"/>
      <c r="J1731" s="272" t="s">
        <v>4158</v>
      </c>
      <c r="K1731" s="272" t="s">
        <v>4676</v>
      </c>
      <c r="L1731" s="250" t="s">
        <v>4219</v>
      </c>
      <c r="M1731" s="272" t="s">
        <v>4146</v>
      </c>
      <c r="N1731" s="272" t="s">
        <v>4494</v>
      </c>
      <c r="O1731" s="272" t="s">
        <v>4670</v>
      </c>
      <c r="P1731" s="274">
        <v>201609</v>
      </c>
      <c r="Q1731" s="272" t="s">
        <v>4203</v>
      </c>
      <c r="R1731" s="276">
        <v>2707</v>
      </c>
      <c r="S1731" s="280" t="s">
        <v>4702</v>
      </c>
      <c r="T1731" s="280" t="s">
        <v>4699</v>
      </c>
      <c r="V1731" s="244"/>
      <c r="AC1731" s="244"/>
    </row>
    <row r="1732" spans="1:29" ht="15" x14ac:dyDescent="0.25">
      <c r="A1732" s="250"/>
      <c r="B1732" s="250"/>
      <c r="C1732" s="250"/>
      <c r="D1732" s="250"/>
      <c r="E1732" s="250"/>
      <c r="F1732" s="250"/>
      <c r="H1732" s="244"/>
      <c r="J1732" s="272" t="s">
        <v>4158</v>
      </c>
      <c r="K1732" s="272" t="s">
        <v>4676</v>
      </c>
      <c r="L1732" s="250" t="s">
        <v>4219</v>
      </c>
      <c r="M1732" s="272" t="s">
        <v>4146</v>
      </c>
      <c r="N1732" s="272" t="s">
        <v>4495</v>
      </c>
      <c r="O1732" s="272" t="s">
        <v>4670</v>
      </c>
      <c r="P1732" s="274">
        <v>201609</v>
      </c>
      <c r="Q1732" s="272" t="s">
        <v>4203</v>
      </c>
      <c r="R1732" s="276">
        <v>7068</v>
      </c>
      <c r="S1732" s="280" t="s">
        <v>4702</v>
      </c>
      <c r="T1732" s="280" t="s">
        <v>4699</v>
      </c>
      <c r="V1732" s="244"/>
      <c r="AC1732" s="244"/>
    </row>
    <row r="1733" spans="1:29" ht="15" x14ac:dyDescent="0.25">
      <c r="A1733" s="250"/>
      <c r="B1733" s="250"/>
      <c r="C1733" s="250"/>
      <c r="D1733" s="250"/>
      <c r="E1733" s="250"/>
      <c r="F1733" s="250"/>
      <c r="H1733" s="244"/>
      <c r="J1733" s="272" t="s">
        <v>4158</v>
      </c>
      <c r="K1733" s="272" t="s">
        <v>4676</v>
      </c>
      <c r="L1733" s="250" t="s">
        <v>4219</v>
      </c>
      <c r="M1733" s="272" t="s">
        <v>4146</v>
      </c>
      <c r="N1733" s="272" t="s">
        <v>4496</v>
      </c>
      <c r="O1733" s="272" t="s">
        <v>4670</v>
      </c>
      <c r="P1733" s="274">
        <v>201609</v>
      </c>
      <c r="Q1733" s="272" t="s">
        <v>4203</v>
      </c>
      <c r="R1733" s="276">
        <v>1356</v>
      </c>
      <c r="S1733" s="280" t="s">
        <v>4702</v>
      </c>
      <c r="T1733" s="280" t="s">
        <v>4699</v>
      </c>
      <c r="V1733" s="244"/>
      <c r="AC1733" s="244"/>
    </row>
    <row r="1734" spans="1:29" ht="15" x14ac:dyDescent="0.25">
      <c r="A1734" s="250"/>
      <c r="B1734" s="250"/>
      <c r="C1734" s="250"/>
      <c r="D1734" s="250"/>
      <c r="E1734" s="250"/>
      <c r="F1734" s="250"/>
      <c r="H1734" s="244"/>
      <c r="J1734" s="272" t="s">
        <v>4158</v>
      </c>
      <c r="K1734" s="272" t="s">
        <v>4676</v>
      </c>
      <c r="L1734" s="250" t="s">
        <v>4219</v>
      </c>
      <c r="M1734" s="272" t="s">
        <v>4146</v>
      </c>
      <c r="N1734" s="272" t="s">
        <v>4497</v>
      </c>
      <c r="O1734" s="272" t="s">
        <v>4670</v>
      </c>
      <c r="P1734" s="274">
        <v>201609</v>
      </c>
      <c r="Q1734" s="272" t="s">
        <v>4203</v>
      </c>
      <c r="R1734" s="276">
        <v>199.6</v>
      </c>
      <c r="S1734" s="280" t="s">
        <v>4702</v>
      </c>
      <c r="T1734" s="280" t="s">
        <v>4699</v>
      </c>
      <c r="V1734" s="244"/>
      <c r="AC1734" s="244"/>
    </row>
    <row r="1735" spans="1:29" ht="15" x14ac:dyDescent="0.25">
      <c r="A1735" s="250"/>
      <c r="B1735" s="250"/>
      <c r="C1735" s="250"/>
      <c r="D1735" s="250"/>
      <c r="E1735" s="250"/>
      <c r="F1735" s="250"/>
      <c r="H1735" s="244"/>
      <c r="J1735" s="272" t="s">
        <v>4158</v>
      </c>
      <c r="K1735" s="272" t="s">
        <v>4676</v>
      </c>
      <c r="L1735" s="250" t="s">
        <v>4219</v>
      </c>
      <c r="M1735" s="272" t="s">
        <v>4146</v>
      </c>
      <c r="N1735" s="272" t="s">
        <v>4498</v>
      </c>
      <c r="O1735" s="272" t="s">
        <v>4670</v>
      </c>
      <c r="P1735" s="274">
        <v>201609</v>
      </c>
      <c r="Q1735" s="272" t="s">
        <v>4203</v>
      </c>
      <c r="R1735" s="276">
        <v>873</v>
      </c>
      <c r="S1735" s="280" t="s">
        <v>4702</v>
      </c>
      <c r="T1735" s="280" t="s">
        <v>4699</v>
      </c>
      <c r="V1735" s="244"/>
      <c r="AC1735" s="244"/>
    </row>
    <row r="1736" spans="1:29" ht="15" x14ac:dyDescent="0.25">
      <c r="A1736" s="250"/>
      <c r="B1736" s="250"/>
      <c r="C1736" s="250"/>
      <c r="D1736" s="250"/>
      <c r="E1736" s="250"/>
      <c r="F1736" s="250"/>
      <c r="H1736" s="244"/>
      <c r="J1736" s="272" t="s">
        <v>4158</v>
      </c>
      <c r="K1736" s="272" t="s">
        <v>4676</v>
      </c>
      <c r="L1736" s="250" t="s">
        <v>4219</v>
      </c>
      <c r="M1736" s="272" t="s">
        <v>4146</v>
      </c>
      <c r="N1736" s="272" t="s">
        <v>4499</v>
      </c>
      <c r="O1736" s="272" t="s">
        <v>4670</v>
      </c>
      <c r="P1736" s="274">
        <v>201609</v>
      </c>
      <c r="Q1736" s="272" t="s">
        <v>4203</v>
      </c>
      <c r="R1736" s="276">
        <v>5684</v>
      </c>
      <c r="S1736" s="280" t="s">
        <v>4702</v>
      </c>
      <c r="T1736" s="280" t="s">
        <v>4699</v>
      </c>
      <c r="V1736" s="244"/>
      <c r="AC1736" s="244"/>
    </row>
    <row r="1737" spans="1:29" ht="15" x14ac:dyDescent="0.25">
      <c r="A1737" s="250"/>
      <c r="B1737" s="250"/>
      <c r="C1737" s="250"/>
      <c r="D1737" s="250"/>
      <c r="E1737" s="250"/>
      <c r="F1737" s="250"/>
      <c r="H1737" s="244"/>
      <c r="J1737" s="272" t="s">
        <v>4158</v>
      </c>
      <c r="K1737" s="272" t="s">
        <v>4676</v>
      </c>
      <c r="L1737" s="250" t="s">
        <v>4219</v>
      </c>
      <c r="M1737" s="272" t="s">
        <v>4146</v>
      </c>
      <c r="N1737" s="272" t="s">
        <v>4500</v>
      </c>
      <c r="O1737" s="272" t="s">
        <v>4670</v>
      </c>
      <c r="P1737" s="274">
        <v>201609</v>
      </c>
      <c r="Q1737" s="272" t="s">
        <v>4203</v>
      </c>
      <c r="R1737" s="276">
        <v>4694</v>
      </c>
      <c r="S1737" s="280" t="s">
        <v>4702</v>
      </c>
      <c r="T1737" s="280" t="s">
        <v>4699</v>
      </c>
      <c r="V1737" s="244"/>
      <c r="AC1737" s="244"/>
    </row>
    <row r="1738" spans="1:29" ht="15" x14ac:dyDescent="0.25">
      <c r="A1738" s="250"/>
      <c r="B1738" s="250"/>
      <c r="C1738" s="250"/>
      <c r="D1738" s="250"/>
      <c r="E1738" s="250"/>
      <c r="F1738" s="250"/>
      <c r="H1738" s="244"/>
      <c r="J1738" s="272" t="s">
        <v>4158</v>
      </c>
      <c r="K1738" s="272" t="s">
        <v>4676</v>
      </c>
      <c r="L1738" s="250" t="s">
        <v>4219</v>
      </c>
      <c r="M1738" s="272" t="s">
        <v>4146</v>
      </c>
      <c r="N1738" s="272" t="s">
        <v>4501</v>
      </c>
      <c r="O1738" s="272" t="s">
        <v>4670</v>
      </c>
      <c r="P1738" s="274">
        <v>201609</v>
      </c>
      <c r="Q1738" s="272" t="s">
        <v>4203</v>
      </c>
      <c r="R1738" s="276">
        <v>5.22</v>
      </c>
      <c r="S1738" s="280" t="s">
        <v>4702</v>
      </c>
      <c r="T1738" s="280" t="s">
        <v>4699</v>
      </c>
      <c r="V1738" s="244"/>
      <c r="AC1738" s="244"/>
    </row>
    <row r="1739" spans="1:29" ht="15" x14ac:dyDescent="0.25">
      <c r="A1739" s="250"/>
      <c r="B1739" s="250"/>
      <c r="C1739" s="250"/>
      <c r="D1739" s="250"/>
      <c r="E1739" s="250"/>
      <c r="F1739" s="250"/>
      <c r="H1739" s="244"/>
      <c r="J1739" s="272" t="s">
        <v>4158</v>
      </c>
      <c r="K1739" s="272" t="s">
        <v>4676</v>
      </c>
      <c r="L1739" s="250" t="s">
        <v>4219</v>
      </c>
      <c r="M1739" s="272" t="s">
        <v>4146</v>
      </c>
      <c r="N1739" s="272" t="s">
        <v>4502</v>
      </c>
      <c r="O1739" s="272" t="s">
        <v>4670</v>
      </c>
      <c r="P1739" s="274">
        <v>201609</v>
      </c>
      <c r="Q1739" s="272" t="s">
        <v>4203</v>
      </c>
      <c r="R1739" s="276">
        <v>-2438</v>
      </c>
      <c r="S1739" s="280" t="s">
        <v>4702</v>
      </c>
      <c r="T1739" s="280" t="s">
        <v>4699</v>
      </c>
      <c r="V1739" s="244"/>
      <c r="AC1739" s="244"/>
    </row>
    <row r="1740" spans="1:29" ht="15" x14ac:dyDescent="0.25">
      <c r="A1740" s="250"/>
      <c r="B1740" s="250"/>
      <c r="C1740" s="250"/>
      <c r="D1740" s="250"/>
      <c r="E1740" s="250"/>
      <c r="F1740" s="250"/>
      <c r="H1740" s="244"/>
      <c r="J1740" s="272" t="s">
        <v>4158</v>
      </c>
      <c r="K1740" s="272" t="s">
        <v>4676</v>
      </c>
      <c r="L1740" s="250" t="s">
        <v>4219</v>
      </c>
      <c r="M1740" s="272" t="s">
        <v>4146</v>
      </c>
      <c r="N1740" s="272" t="s">
        <v>4503</v>
      </c>
      <c r="O1740" s="272" t="s">
        <v>4670</v>
      </c>
      <c r="P1740" s="274">
        <v>201609</v>
      </c>
      <c r="Q1740" s="272" t="s">
        <v>4203</v>
      </c>
      <c r="R1740" s="276">
        <v>8937.2800000000007</v>
      </c>
      <c r="S1740" s="280" t="s">
        <v>4702</v>
      </c>
      <c r="T1740" s="280" t="s">
        <v>4699</v>
      </c>
      <c r="V1740" s="244"/>
      <c r="AC1740" s="244"/>
    </row>
    <row r="1741" spans="1:29" ht="15" x14ac:dyDescent="0.25">
      <c r="A1741" s="250"/>
      <c r="B1741" s="250"/>
      <c r="C1741" s="250"/>
      <c r="D1741" s="250"/>
      <c r="E1741" s="250"/>
      <c r="F1741" s="250"/>
      <c r="H1741" s="244"/>
      <c r="J1741" s="272" t="s">
        <v>4158</v>
      </c>
      <c r="K1741" s="272" t="s">
        <v>4676</v>
      </c>
      <c r="L1741" s="250" t="s">
        <v>4219</v>
      </c>
      <c r="M1741" s="272" t="s">
        <v>4146</v>
      </c>
      <c r="N1741" s="272" t="s">
        <v>4504</v>
      </c>
      <c r="O1741" s="272" t="s">
        <v>4670</v>
      </c>
      <c r="P1741" s="274">
        <v>201609</v>
      </c>
      <c r="Q1741" s="272" t="s">
        <v>4203</v>
      </c>
      <c r="R1741" s="276">
        <v>3139.6</v>
      </c>
      <c r="S1741" s="280" t="s">
        <v>4702</v>
      </c>
      <c r="T1741" s="280" t="s">
        <v>4699</v>
      </c>
      <c r="V1741" s="244"/>
      <c r="AC1741" s="244"/>
    </row>
    <row r="1742" spans="1:29" ht="15" x14ac:dyDescent="0.25">
      <c r="A1742" s="250"/>
      <c r="B1742" s="250"/>
      <c r="C1742" s="250"/>
      <c r="D1742" s="250"/>
      <c r="E1742" s="250"/>
      <c r="F1742" s="250"/>
      <c r="H1742" s="244"/>
      <c r="J1742" s="272" t="s">
        <v>4158</v>
      </c>
      <c r="K1742" s="272" t="s">
        <v>4676</v>
      </c>
      <c r="L1742" s="250" t="s">
        <v>4219</v>
      </c>
      <c r="M1742" s="272" t="s">
        <v>4146</v>
      </c>
      <c r="N1742" s="272" t="s">
        <v>4505</v>
      </c>
      <c r="O1742" s="272" t="s">
        <v>4670</v>
      </c>
      <c r="P1742" s="274">
        <v>201609</v>
      </c>
      <c r="Q1742" s="272" t="s">
        <v>4203</v>
      </c>
      <c r="R1742" s="276">
        <v>12946</v>
      </c>
      <c r="S1742" s="280" t="s">
        <v>4702</v>
      </c>
      <c r="T1742" s="280" t="s">
        <v>4699</v>
      </c>
      <c r="V1742" s="244"/>
      <c r="AC1742" s="244"/>
    </row>
    <row r="1743" spans="1:29" ht="15" x14ac:dyDescent="0.25">
      <c r="A1743" s="250"/>
      <c r="B1743" s="250"/>
      <c r="C1743" s="250"/>
      <c r="D1743" s="250"/>
      <c r="E1743" s="250"/>
      <c r="F1743" s="250"/>
      <c r="H1743" s="244"/>
      <c r="J1743" s="272" t="s">
        <v>4158</v>
      </c>
      <c r="K1743" s="272" t="s">
        <v>4676</v>
      </c>
      <c r="L1743" s="250" t="s">
        <v>4219</v>
      </c>
      <c r="M1743" s="272" t="s">
        <v>4146</v>
      </c>
      <c r="N1743" s="272" t="s">
        <v>4506</v>
      </c>
      <c r="O1743" s="272" t="s">
        <v>4670</v>
      </c>
      <c r="P1743" s="274">
        <v>201609</v>
      </c>
      <c r="Q1743" s="272" t="s">
        <v>4203</v>
      </c>
      <c r="R1743" s="276">
        <v>4092.24</v>
      </c>
      <c r="S1743" s="280" t="s">
        <v>4702</v>
      </c>
      <c r="T1743" s="280" t="s">
        <v>4699</v>
      </c>
      <c r="V1743" s="244"/>
      <c r="AC1743" s="244"/>
    </row>
    <row r="1744" spans="1:29" ht="15" x14ac:dyDescent="0.25">
      <c r="A1744" s="250"/>
      <c r="B1744" s="250"/>
      <c r="C1744" s="250"/>
      <c r="D1744" s="250"/>
      <c r="E1744" s="250"/>
      <c r="F1744" s="250"/>
      <c r="H1744" s="244"/>
      <c r="J1744" s="272" t="s">
        <v>4158</v>
      </c>
      <c r="K1744" s="272" t="s">
        <v>4676</v>
      </c>
      <c r="L1744" s="250" t="s">
        <v>4219</v>
      </c>
      <c r="M1744" s="272" t="s">
        <v>4146</v>
      </c>
      <c r="N1744" s="272" t="s">
        <v>4508</v>
      </c>
      <c r="O1744" s="272" t="s">
        <v>4670</v>
      </c>
      <c r="P1744" s="274">
        <v>201609</v>
      </c>
      <c r="Q1744" s="272" t="s">
        <v>4203</v>
      </c>
      <c r="R1744" s="276">
        <v>1413</v>
      </c>
      <c r="S1744" s="280" t="s">
        <v>4702</v>
      </c>
      <c r="T1744" s="280" t="s">
        <v>4699</v>
      </c>
      <c r="V1744" s="244"/>
      <c r="AC1744" s="244"/>
    </row>
    <row r="1745" spans="1:29" ht="15" x14ac:dyDescent="0.25">
      <c r="A1745" s="250"/>
      <c r="B1745" s="250"/>
      <c r="C1745" s="250"/>
      <c r="D1745" s="250"/>
      <c r="E1745" s="250"/>
      <c r="F1745" s="250"/>
      <c r="H1745" s="244"/>
      <c r="J1745" s="272" t="s">
        <v>4158</v>
      </c>
      <c r="K1745" s="272" t="s">
        <v>4676</v>
      </c>
      <c r="L1745" s="250" t="s">
        <v>4219</v>
      </c>
      <c r="M1745" s="272" t="s">
        <v>4146</v>
      </c>
      <c r="N1745" s="272" t="s">
        <v>4509</v>
      </c>
      <c r="O1745" s="272" t="s">
        <v>4670</v>
      </c>
      <c r="P1745" s="274">
        <v>201609</v>
      </c>
      <c r="Q1745" s="272" t="s">
        <v>4203</v>
      </c>
      <c r="R1745" s="276">
        <v>882</v>
      </c>
      <c r="S1745" s="280" t="s">
        <v>4702</v>
      </c>
      <c r="T1745" s="280" t="s">
        <v>4699</v>
      </c>
      <c r="V1745" s="244"/>
      <c r="AC1745" s="244"/>
    </row>
    <row r="1746" spans="1:29" ht="15" x14ac:dyDescent="0.25">
      <c r="A1746" s="250"/>
      <c r="B1746" s="250"/>
      <c r="C1746" s="250"/>
      <c r="D1746" s="250"/>
      <c r="E1746" s="250"/>
      <c r="F1746" s="250"/>
      <c r="H1746" s="244"/>
      <c r="J1746" s="272" t="s">
        <v>4158</v>
      </c>
      <c r="K1746" s="272" t="s">
        <v>4676</v>
      </c>
      <c r="L1746" s="250" t="s">
        <v>4219</v>
      </c>
      <c r="M1746" s="272" t="s">
        <v>4146</v>
      </c>
      <c r="N1746" s="272" t="s">
        <v>4513</v>
      </c>
      <c r="O1746" s="272" t="s">
        <v>4670</v>
      </c>
      <c r="P1746" s="274">
        <v>201609</v>
      </c>
      <c r="Q1746" s="272" t="s">
        <v>4203</v>
      </c>
      <c r="R1746" s="276">
        <v>1348</v>
      </c>
      <c r="S1746" s="280" t="s">
        <v>4702</v>
      </c>
      <c r="T1746" s="280" t="s">
        <v>4699</v>
      </c>
      <c r="V1746" s="244"/>
      <c r="AC1746" s="244"/>
    </row>
    <row r="1747" spans="1:29" ht="15" x14ac:dyDescent="0.25">
      <c r="A1747" s="250"/>
      <c r="B1747" s="250"/>
      <c r="C1747" s="250"/>
      <c r="D1747" s="250"/>
      <c r="E1747" s="250"/>
      <c r="F1747" s="250"/>
      <c r="H1747" s="244"/>
      <c r="J1747" s="272" t="s">
        <v>4158</v>
      </c>
      <c r="K1747" s="272" t="s">
        <v>4676</v>
      </c>
      <c r="L1747" s="250" t="s">
        <v>4219</v>
      </c>
      <c r="M1747" s="272" t="s">
        <v>4146</v>
      </c>
      <c r="N1747" s="272" t="s">
        <v>4514</v>
      </c>
      <c r="O1747" s="272" t="s">
        <v>4670</v>
      </c>
      <c r="P1747" s="274">
        <v>201609</v>
      </c>
      <c r="Q1747" s="272" t="s">
        <v>4203</v>
      </c>
      <c r="R1747" s="276">
        <v>185</v>
      </c>
      <c r="S1747" s="280" t="s">
        <v>4702</v>
      </c>
      <c r="T1747" s="280" t="s">
        <v>4699</v>
      </c>
      <c r="V1747" s="244"/>
      <c r="AC1747" s="244"/>
    </row>
    <row r="1748" spans="1:29" ht="15" x14ac:dyDescent="0.25">
      <c r="A1748" s="250"/>
      <c r="B1748" s="250"/>
      <c r="C1748" s="250"/>
      <c r="D1748" s="250"/>
      <c r="E1748" s="250"/>
      <c r="F1748" s="250"/>
      <c r="H1748" s="244"/>
      <c r="J1748" s="272" t="s">
        <v>4158</v>
      </c>
      <c r="K1748" s="272" t="s">
        <v>4676</v>
      </c>
      <c r="L1748" s="250" t="s">
        <v>4219</v>
      </c>
      <c r="M1748" s="272" t="s">
        <v>4146</v>
      </c>
      <c r="N1748" s="272" t="s">
        <v>4515</v>
      </c>
      <c r="O1748" s="272" t="s">
        <v>4670</v>
      </c>
      <c r="P1748" s="274">
        <v>201609</v>
      </c>
      <c r="Q1748" s="272" t="s">
        <v>4203</v>
      </c>
      <c r="R1748" s="276">
        <v>5778</v>
      </c>
      <c r="S1748" s="280" t="s">
        <v>4702</v>
      </c>
      <c r="T1748" s="280" t="s">
        <v>4699</v>
      </c>
      <c r="V1748" s="244"/>
      <c r="AC1748" s="244"/>
    </row>
    <row r="1749" spans="1:29" ht="15" x14ac:dyDescent="0.25">
      <c r="A1749" s="250"/>
      <c r="B1749" s="250"/>
      <c r="C1749" s="250"/>
      <c r="D1749" s="250"/>
      <c r="E1749" s="250"/>
      <c r="F1749" s="250"/>
      <c r="H1749" s="244"/>
      <c r="J1749" s="272" t="s">
        <v>4158</v>
      </c>
      <c r="K1749" s="272" t="s">
        <v>4676</v>
      </c>
      <c r="L1749" s="250" t="s">
        <v>4219</v>
      </c>
      <c r="M1749" s="272" t="s">
        <v>4146</v>
      </c>
      <c r="N1749" s="272" t="s">
        <v>4517</v>
      </c>
      <c r="O1749" s="272" t="s">
        <v>4670</v>
      </c>
      <c r="P1749" s="274">
        <v>201609</v>
      </c>
      <c r="Q1749" s="272" t="s">
        <v>4203</v>
      </c>
      <c r="R1749" s="276">
        <v>706</v>
      </c>
      <c r="S1749" s="280" t="s">
        <v>4702</v>
      </c>
      <c r="T1749" s="280" t="s">
        <v>4699</v>
      </c>
      <c r="V1749" s="244"/>
      <c r="AC1749" s="244"/>
    </row>
    <row r="1750" spans="1:29" ht="15" x14ac:dyDescent="0.25">
      <c r="A1750" s="250"/>
      <c r="B1750" s="250"/>
      <c r="C1750" s="250"/>
      <c r="D1750" s="250"/>
      <c r="E1750" s="250"/>
      <c r="F1750" s="250"/>
      <c r="H1750" s="244"/>
      <c r="J1750" s="272" t="s">
        <v>4158</v>
      </c>
      <c r="K1750" s="272" t="s">
        <v>4676</v>
      </c>
      <c r="L1750" s="250" t="s">
        <v>4219</v>
      </c>
      <c r="M1750" s="272" t="s">
        <v>4146</v>
      </c>
      <c r="N1750" s="272" t="s">
        <v>4522</v>
      </c>
      <c r="O1750" s="272" t="s">
        <v>4670</v>
      </c>
      <c r="P1750" s="274">
        <v>201609</v>
      </c>
      <c r="Q1750" s="272" t="s">
        <v>4203</v>
      </c>
      <c r="R1750" s="276">
        <v>6302</v>
      </c>
      <c r="S1750" s="280" t="s">
        <v>4702</v>
      </c>
      <c r="T1750" s="280" t="s">
        <v>4699</v>
      </c>
      <c r="V1750" s="244"/>
      <c r="AC1750" s="244"/>
    </row>
    <row r="1751" spans="1:29" ht="15" x14ac:dyDescent="0.25">
      <c r="A1751" s="250"/>
      <c r="B1751" s="250"/>
      <c r="C1751" s="250"/>
      <c r="D1751" s="250"/>
      <c r="E1751" s="250"/>
      <c r="F1751" s="250"/>
      <c r="H1751" s="244"/>
      <c r="J1751" s="272" t="s">
        <v>4158</v>
      </c>
      <c r="K1751" s="272" t="s">
        <v>4676</v>
      </c>
      <c r="L1751" s="250" t="s">
        <v>4219</v>
      </c>
      <c r="M1751" s="272" t="s">
        <v>4147</v>
      </c>
      <c r="N1751" s="272" t="s">
        <v>4540</v>
      </c>
      <c r="O1751" s="272" t="s">
        <v>4670</v>
      </c>
      <c r="P1751" s="274">
        <v>201609</v>
      </c>
      <c r="Q1751" s="272" t="s">
        <v>4203</v>
      </c>
      <c r="R1751" s="276">
        <v>-0.16</v>
      </c>
      <c r="S1751" s="280" t="s">
        <v>4702</v>
      </c>
      <c r="T1751" s="280" t="s">
        <v>4699</v>
      </c>
      <c r="V1751" s="244"/>
      <c r="AC1751" s="244"/>
    </row>
    <row r="1752" spans="1:29" ht="15" x14ac:dyDescent="0.25">
      <c r="A1752" s="250"/>
      <c r="B1752" s="250"/>
      <c r="C1752" s="250"/>
      <c r="D1752" s="250"/>
      <c r="E1752" s="250"/>
      <c r="F1752" s="250"/>
      <c r="H1752" s="244"/>
      <c r="J1752" s="272" t="s">
        <v>4158</v>
      </c>
      <c r="K1752" s="272" t="s">
        <v>4676</v>
      </c>
      <c r="L1752" s="250" t="s">
        <v>4219</v>
      </c>
      <c r="M1752" s="272" t="s">
        <v>4147</v>
      </c>
      <c r="N1752" s="272" t="s">
        <v>4545</v>
      </c>
      <c r="O1752" s="272" t="s">
        <v>4670</v>
      </c>
      <c r="P1752" s="274">
        <v>201609</v>
      </c>
      <c r="Q1752" s="272" t="s">
        <v>4203</v>
      </c>
      <c r="R1752" s="276">
        <v>4427</v>
      </c>
      <c r="S1752" s="280" t="s">
        <v>4702</v>
      </c>
      <c r="T1752" s="280" t="s">
        <v>4699</v>
      </c>
      <c r="V1752" s="244"/>
      <c r="AC1752" s="244"/>
    </row>
    <row r="1753" spans="1:29" ht="15" x14ac:dyDescent="0.25">
      <c r="A1753" s="250"/>
      <c r="B1753" s="250"/>
      <c r="C1753" s="250"/>
      <c r="D1753" s="250"/>
      <c r="E1753" s="250"/>
      <c r="F1753" s="250"/>
      <c r="H1753" s="244"/>
      <c r="J1753" s="272" t="s">
        <v>4158</v>
      </c>
      <c r="K1753" s="272" t="s">
        <v>4676</v>
      </c>
      <c r="L1753" s="250" t="s">
        <v>4219</v>
      </c>
      <c r="M1753" s="272" t="s">
        <v>4147</v>
      </c>
      <c r="N1753" s="272" t="s">
        <v>4546</v>
      </c>
      <c r="O1753" s="272" t="s">
        <v>4670</v>
      </c>
      <c r="P1753" s="274">
        <v>201609</v>
      </c>
      <c r="Q1753" s="272" t="s">
        <v>4203</v>
      </c>
      <c r="R1753" s="276">
        <v>7117.83</v>
      </c>
      <c r="S1753" s="280" t="s">
        <v>4702</v>
      </c>
      <c r="T1753" s="280" t="s">
        <v>4699</v>
      </c>
      <c r="V1753" s="244"/>
      <c r="AC1753" s="244"/>
    </row>
    <row r="1754" spans="1:29" ht="15" x14ac:dyDescent="0.25">
      <c r="A1754" s="250"/>
      <c r="B1754" s="250"/>
      <c r="C1754" s="250"/>
      <c r="D1754" s="250"/>
      <c r="E1754" s="250"/>
      <c r="F1754" s="250"/>
      <c r="H1754" s="244"/>
      <c r="J1754" s="272" t="s">
        <v>4158</v>
      </c>
      <c r="K1754" s="272" t="s">
        <v>4676</v>
      </c>
      <c r="L1754" s="250" t="s">
        <v>4219</v>
      </c>
      <c r="M1754" s="272" t="s">
        <v>4147</v>
      </c>
      <c r="N1754" s="272" t="s">
        <v>4548</v>
      </c>
      <c r="O1754" s="272" t="s">
        <v>4670</v>
      </c>
      <c r="P1754" s="274">
        <v>201609</v>
      </c>
      <c r="Q1754" s="272" t="s">
        <v>4203</v>
      </c>
      <c r="R1754" s="276">
        <v>3301.03</v>
      </c>
      <c r="S1754" s="280" t="s">
        <v>4702</v>
      </c>
      <c r="T1754" s="280" t="s">
        <v>4699</v>
      </c>
      <c r="V1754" s="244"/>
      <c r="AC1754" s="244"/>
    </row>
    <row r="1755" spans="1:29" ht="15" x14ac:dyDescent="0.25">
      <c r="A1755" s="250"/>
      <c r="B1755" s="250"/>
      <c r="C1755" s="250"/>
      <c r="D1755" s="250"/>
      <c r="E1755" s="250"/>
      <c r="F1755" s="250"/>
      <c r="H1755" s="244"/>
      <c r="J1755" s="272" t="s">
        <v>4158</v>
      </c>
      <c r="K1755" s="272" t="s">
        <v>4676</v>
      </c>
      <c r="L1755" s="250" t="s">
        <v>4219</v>
      </c>
      <c r="M1755" s="272" t="s">
        <v>4147</v>
      </c>
      <c r="N1755" s="272" t="s">
        <v>4561</v>
      </c>
      <c r="O1755" s="272" t="s">
        <v>4670</v>
      </c>
      <c r="P1755" s="274">
        <v>201609</v>
      </c>
      <c r="Q1755" s="272" t="s">
        <v>4203</v>
      </c>
      <c r="R1755" s="276">
        <v>-7529</v>
      </c>
      <c r="S1755" s="280" t="s">
        <v>4702</v>
      </c>
      <c r="T1755" s="280" t="s">
        <v>4699</v>
      </c>
      <c r="V1755" s="244"/>
      <c r="AC1755" s="244"/>
    </row>
    <row r="1756" spans="1:29" ht="15" x14ac:dyDescent="0.25">
      <c r="A1756" s="250"/>
      <c r="B1756" s="250"/>
      <c r="C1756" s="250"/>
      <c r="D1756" s="250"/>
      <c r="E1756" s="250"/>
      <c r="F1756" s="250"/>
      <c r="H1756" s="244"/>
      <c r="J1756" s="272" t="s">
        <v>4158</v>
      </c>
      <c r="K1756" s="272" t="s">
        <v>4676</v>
      </c>
      <c r="L1756" s="250" t="s">
        <v>4219</v>
      </c>
      <c r="M1756" s="272" t="s">
        <v>4147</v>
      </c>
      <c r="N1756" s="272" t="s">
        <v>4565</v>
      </c>
      <c r="O1756" s="272" t="s">
        <v>4670</v>
      </c>
      <c r="P1756" s="274">
        <v>201609</v>
      </c>
      <c r="Q1756" s="272" t="s">
        <v>4203</v>
      </c>
      <c r="R1756" s="276">
        <v>20301.64</v>
      </c>
      <c r="S1756" s="280" t="s">
        <v>4702</v>
      </c>
      <c r="T1756" s="280" t="s">
        <v>4699</v>
      </c>
      <c r="V1756" s="244"/>
      <c r="AC1756" s="244"/>
    </row>
    <row r="1757" spans="1:29" ht="15" x14ac:dyDescent="0.25">
      <c r="A1757" s="250"/>
      <c r="B1757" s="250"/>
      <c r="C1757" s="250"/>
      <c r="D1757" s="250"/>
      <c r="E1757" s="250"/>
      <c r="F1757" s="250"/>
      <c r="H1757" s="244"/>
      <c r="J1757" s="272" t="s">
        <v>4158</v>
      </c>
      <c r="K1757" s="272" t="s">
        <v>4676</v>
      </c>
      <c r="L1757" s="250" t="s">
        <v>4219</v>
      </c>
      <c r="M1757" s="272" t="s">
        <v>4147</v>
      </c>
      <c r="N1757" s="272" t="s">
        <v>4566</v>
      </c>
      <c r="O1757" s="272" t="s">
        <v>4670</v>
      </c>
      <c r="P1757" s="274">
        <v>201609</v>
      </c>
      <c r="Q1757" s="272" t="s">
        <v>4203</v>
      </c>
      <c r="R1757" s="276">
        <v>30494.46</v>
      </c>
      <c r="S1757" s="280" t="s">
        <v>4702</v>
      </c>
      <c r="T1757" s="280" t="s">
        <v>4699</v>
      </c>
      <c r="V1757" s="244"/>
      <c r="AC1757" s="244"/>
    </row>
    <row r="1758" spans="1:29" ht="15" x14ac:dyDescent="0.25">
      <c r="A1758" s="250"/>
      <c r="B1758" s="250"/>
      <c r="C1758" s="250"/>
      <c r="D1758" s="250"/>
      <c r="E1758" s="250"/>
      <c r="F1758" s="250"/>
      <c r="H1758" s="244"/>
      <c r="J1758" s="272" t="s">
        <v>4158</v>
      </c>
      <c r="K1758" s="272" t="s">
        <v>4676</v>
      </c>
      <c r="L1758" s="250" t="s">
        <v>4219</v>
      </c>
      <c r="M1758" s="272" t="s">
        <v>4147</v>
      </c>
      <c r="N1758" s="272" t="s">
        <v>4568</v>
      </c>
      <c r="O1758" s="272" t="s">
        <v>4670</v>
      </c>
      <c r="P1758" s="274">
        <v>201609</v>
      </c>
      <c r="Q1758" s="272" t="s">
        <v>4203</v>
      </c>
      <c r="R1758" s="276">
        <v>2370.7600000000002</v>
      </c>
      <c r="S1758" s="280" t="s">
        <v>4702</v>
      </c>
      <c r="T1758" s="280" t="s">
        <v>4699</v>
      </c>
      <c r="V1758" s="244"/>
      <c r="AC1758" s="244"/>
    </row>
    <row r="1759" spans="1:29" ht="15" x14ac:dyDescent="0.25">
      <c r="A1759" s="250"/>
      <c r="B1759" s="250"/>
      <c r="C1759" s="250"/>
      <c r="D1759" s="250"/>
      <c r="E1759" s="250"/>
      <c r="F1759" s="250"/>
      <c r="H1759" s="244"/>
      <c r="J1759" s="272" t="s">
        <v>4158</v>
      </c>
      <c r="K1759" s="272" t="s">
        <v>4676</v>
      </c>
      <c r="L1759" s="250" t="s">
        <v>4219</v>
      </c>
      <c r="M1759" s="272" t="s">
        <v>4147</v>
      </c>
      <c r="N1759" s="272" t="s">
        <v>4571</v>
      </c>
      <c r="O1759" s="272" t="s">
        <v>4670</v>
      </c>
      <c r="P1759" s="274">
        <v>201609</v>
      </c>
      <c r="Q1759" s="272" t="s">
        <v>4203</v>
      </c>
      <c r="R1759" s="276">
        <v>199.6</v>
      </c>
      <c r="S1759" s="280" t="s">
        <v>4702</v>
      </c>
      <c r="T1759" s="280" t="s">
        <v>4699</v>
      </c>
      <c r="V1759" s="244"/>
      <c r="AC1759" s="244"/>
    </row>
    <row r="1760" spans="1:29" ht="15" x14ac:dyDescent="0.25">
      <c r="A1760" s="250"/>
      <c r="B1760" s="250"/>
      <c r="C1760" s="250"/>
      <c r="D1760" s="250"/>
      <c r="E1760" s="250"/>
      <c r="F1760" s="250"/>
      <c r="H1760" s="244"/>
      <c r="J1760" s="272" t="s">
        <v>4158</v>
      </c>
      <c r="K1760" s="272" t="s">
        <v>4676</v>
      </c>
      <c r="L1760" s="250" t="s">
        <v>4219</v>
      </c>
      <c r="M1760" s="272" t="s">
        <v>4147</v>
      </c>
      <c r="N1760" s="272" t="s">
        <v>4574</v>
      </c>
      <c r="O1760" s="272" t="s">
        <v>4670</v>
      </c>
      <c r="P1760" s="274">
        <v>201609</v>
      </c>
      <c r="Q1760" s="272" t="s">
        <v>4203</v>
      </c>
      <c r="R1760" s="276">
        <v>0.48</v>
      </c>
      <c r="S1760" s="280" t="s">
        <v>4702</v>
      </c>
      <c r="T1760" s="280" t="s">
        <v>4699</v>
      </c>
      <c r="V1760" s="244"/>
      <c r="AC1760" s="244"/>
    </row>
    <row r="1761" spans="1:29" ht="15" x14ac:dyDescent="0.25">
      <c r="A1761" s="250"/>
      <c r="B1761" s="250"/>
      <c r="C1761" s="250"/>
      <c r="D1761" s="250"/>
      <c r="E1761" s="250"/>
      <c r="F1761" s="250"/>
      <c r="H1761" s="244"/>
      <c r="J1761" s="272" t="s">
        <v>4158</v>
      </c>
      <c r="K1761" s="272" t="s">
        <v>4676</v>
      </c>
      <c r="L1761" s="250" t="s">
        <v>4219</v>
      </c>
      <c r="M1761" s="272" t="s">
        <v>4147</v>
      </c>
      <c r="N1761" s="272" t="s">
        <v>4575</v>
      </c>
      <c r="O1761" s="272" t="s">
        <v>4670</v>
      </c>
      <c r="P1761" s="274">
        <v>201609</v>
      </c>
      <c r="Q1761" s="272" t="s">
        <v>4203</v>
      </c>
      <c r="R1761" s="276">
        <v>100.16</v>
      </c>
      <c r="S1761" s="280" t="s">
        <v>4702</v>
      </c>
      <c r="T1761" s="280" t="s">
        <v>4699</v>
      </c>
      <c r="V1761" s="244"/>
      <c r="AC1761" s="244"/>
    </row>
    <row r="1762" spans="1:29" ht="15" x14ac:dyDescent="0.25">
      <c r="A1762" s="250"/>
      <c r="B1762" s="250"/>
      <c r="C1762" s="250"/>
      <c r="D1762" s="250"/>
      <c r="E1762" s="250"/>
      <c r="F1762" s="250"/>
      <c r="H1762" s="244"/>
      <c r="J1762" s="272" t="s">
        <v>4158</v>
      </c>
      <c r="K1762" s="272" t="s">
        <v>4676</v>
      </c>
      <c r="L1762" s="250" t="s">
        <v>4219</v>
      </c>
      <c r="M1762" s="272" t="s">
        <v>4147</v>
      </c>
      <c r="N1762" s="272" t="s">
        <v>4576</v>
      </c>
      <c r="O1762" s="272" t="s">
        <v>4670</v>
      </c>
      <c r="P1762" s="274">
        <v>201609</v>
      </c>
      <c r="Q1762" s="272" t="s">
        <v>4203</v>
      </c>
      <c r="R1762" s="276">
        <v>40.08</v>
      </c>
      <c r="S1762" s="280" t="s">
        <v>4702</v>
      </c>
      <c r="T1762" s="280" t="s">
        <v>4699</v>
      </c>
      <c r="V1762" s="244"/>
      <c r="AC1762" s="244"/>
    </row>
    <row r="1763" spans="1:29" ht="15" x14ac:dyDescent="0.25">
      <c r="A1763" s="250"/>
      <c r="B1763" s="250"/>
      <c r="C1763" s="250"/>
      <c r="D1763" s="250"/>
      <c r="E1763" s="250"/>
      <c r="F1763" s="250"/>
      <c r="H1763" s="244"/>
      <c r="J1763" s="272" t="s">
        <v>4158</v>
      </c>
      <c r="K1763" s="272" t="s">
        <v>4676</v>
      </c>
      <c r="L1763" s="250" t="s">
        <v>4219</v>
      </c>
      <c r="M1763" s="272" t="s">
        <v>4147</v>
      </c>
      <c r="N1763" s="272" t="s">
        <v>4579</v>
      </c>
      <c r="O1763" s="272" t="s">
        <v>4670</v>
      </c>
      <c r="P1763" s="274">
        <v>201609</v>
      </c>
      <c r="Q1763" s="272" t="s">
        <v>4203</v>
      </c>
      <c r="R1763" s="276">
        <v>-1811</v>
      </c>
      <c r="S1763" s="280" t="s">
        <v>4702</v>
      </c>
      <c r="T1763" s="280" t="s">
        <v>4699</v>
      </c>
      <c r="V1763" s="244"/>
      <c r="AC1763" s="244"/>
    </row>
    <row r="1764" spans="1:29" ht="15" x14ac:dyDescent="0.25">
      <c r="A1764" s="250"/>
      <c r="B1764" s="250"/>
      <c r="C1764" s="250"/>
      <c r="D1764" s="250"/>
      <c r="E1764" s="250"/>
      <c r="F1764" s="250"/>
      <c r="H1764" s="244"/>
      <c r="J1764" s="272" t="s">
        <v>4158</v>
      </c>
      <c r="K1764" s="272" t="s">
        <v>4676</v>
      </c>
      <c r="L1764" s="250" t="s">
        <v>4219</v>
      </c>
      <c r="M1764" s="272" t="s">
        <v>4148</v>
      </c>
      <c r="N1764" s="272" t="s">
        <v>4588</v>
      </c>
      <c r="O1764" s="272" t="s">
        <v>4670</v>
      </c>
      <c r="P1764" s="274">
        <v>201609</v>
      </c>
      <c r="Q1764" s="272" t="s">
        <v>4203</v>
      </c>
      <c r="R1764" s="276">
        <v>1484</v>
      </c>
      <c r="S1764" s="280" t="s">
        <v>4702</v>
      </c>
      <c r="T1764" s="280" t="s">
        <v>4699</v>
      </c>
      <c r="V1764" s="244"/>
      <c r="AC1764" s="244"/>
    </row>
    <row r="1765" spans="1:29" ht="15" x14ac:dyDescent="0.25">
      <c r="A1765" s="250"/>
      <c r="B1765" s="250"/>
      <c r="C1765" s="250"/>
      <c r="D1765" s="250"/>
      <c r="E1765" s="250"/>
      <c r="F1765" s="250"/>
      <c r="H1765" s="244"/>
      <c r="J1765" s="272" t="s">
        <v>4158</v>
      </c>
      <c r="K1765" s="272" t="s">
        <v>4676</v>
      </c>
      <c r="L1765" s="250" t="s">
        <v>4219</v>
      </c>
      <c r="M1765" s="272" t="s">
        <v>4145</v>
      </c>
      <c r="N1765" s="272" t="s">
        <v>4596</v>
      </c>
      <c r="O1765" s="272" t="s">
        <v>4670</v>
      </c>
      <c r="P1765" s="274">
        <v>201609</v>
      </c>
      <c r="Q1765" s="272" t="s">
        <v>4203</v>
      </c>
      <c r="R1765" s="276">
        <v>9103.83</v>
      </c>
      <c r="S1765" s="280" t="s">
        <v>4702</v>
      </c>
      <c r="T1765" s="280" t="s">
        <v>4699</v>
      </c>
      <c r="V1765" s="244"/>
      <c r="AC1765" s="244"/>
    </row>
    <row r="1766" spans="1:29" ht="15" x14ac:dyDescent="0.25">
      <c r="A1766" s="250"/>
      <c r="B1766" s="250"/>
      <c r="C1766" s="250"/>
      <c r="D1766" s="250"/>
      <c r="E1766" s="250"/>
      <c r="F1766" s="250"/>
      <c r="H1766" s="244"/>
      <c r="J1766" s="272" t="s">
        <v>4158</v>
      </c>
      <c r="K1766" s="272" t="s">
        <v>4676</v>
      </c>
      <c r="L1766" s="250" t="s">
        <v>4219</v>
      </c>
      <c r="M1766" s="272" t="s">
        <v>4149</v>
      </c>
      <c r="N1766" s="272" t="s">
        <v>4600</v>
      </c>
      <c r="O1766" s="272" t="s">
        <v>4670</v>
      </c>
      <c r="P1766" s="274">
        <v>201609</v>
      </c>
      <c r="Q1766" s="272" t="s">
        <v>4203</v>
      </c>
      <c r="R1766" s="276">
        <v>1100.25</v>
      </c>
      <c r="S1766" s="280" t="s">
        <v>4702</v>
      </c>
      <c r="T1766" s="280" t="s">
        <v>4699</v>
      </c>
      <c r="V1766" s="244"/>
      <c r="AC1766" s="244"/>
    </row>
    <row r="1767" spans="1:29" ht="15" x14ac:dyDescent="0.25">
      <c r="A1767" s="250"/>
      <c r="B1767" s="250"/>
      <c r="C1767" s="250"/>
      <c r="D1767" s="250"/>
      <c r="E1767" s="250"/>
      <c r="F1767" s="250"/>
      <c r="H1767" s="244"/>
      <c r="J1767" s="272" t="s">
        <v>4158</v>
      </c>
      <c r="K1767" s="272" t="s">
        <v>4676</v>
      </c>
      <c r="L1767" s="250" t="s">
        <v>4219</v>
      </c>
      <c r="M1767" s="272" t="s">
        <v>4146</v>
      </c>
      <c r="N1767" s="272" t="s">
        <v>4202</v>
      </c>
      <c r="O1767" s="272" t="s">
        <v>4670</v>
      </c>
      <c r="P1767" s="274">
        <v>201610</v>
      </c>
      <c r="Q1767" s="272" t="s">
        <v>4203</v>
      </c>
      <c r="R1767" s="276">
        <v>7232</v>
      </c>
      <c r="S1767" s="280" t="s">
        <v>4702</v>
      </c>
      <c r="T1767" s="280" t="s">
        <v>4699</v>
      </c>
      <c r="V1767" s="244"/>
      <c r="AC1767" s="244"/>
    </row>
    <row r="1768" spans="1:29" ht="15" x14ac:dyDescent="0.25">
      <c r="A1768" s="250"/>
      <c r="B1768" s="250"/>
      <c r="C1768" s="250"/>
      <c r="D1768" s="250"/>
      <c r="E1768" s="250"/>
      <c r="F1768" s="250"/>
      <c r="H1768" s="244"/>
      <c r="J1768" s="272" t="s">
        <v>4158</v>
      </c>
      <c r="K1768" s="272" t="s">
        <v>4676</v>
      </c>
      <c r="L1768" s="250" t="s">
        <v>4219</v>
      </c>
      <c r="M1768" s="272" t="s">
        <v>4146</v>
      </c>
      <c r="N1768" s="272" t="s">
        <v>4432</v>
      </c>
      <c r="O1768" s="272" t="s">
        <v>4670</v>
      </c>
      <c r="P1768" s="274">
        <v>201610</v>
      </c>
      <c r="Q1768" s="272" t="s">
        <v>4203</v>
      </c>
      <c r="R1768" s="276">
        <v>0</v>
      </c>
      <c r="S1768" s="280" t="s">
        <v>4702</v>
      </c>
      <c r="T1768" s="280" t="s">
        <v>4699</v>
      </c>
      <c r="V1768" s="244"/>
      <c r="AC1768" s="244"/>
    </row>
    <row r="1769" spans="1:29" ht="15" x14ac:dyDescent="0.25">
      <c r="A1769" s="250"/>
      <c r="B1769" s="250"/>
      <c r="C1769" s="250"/>
      <c r="D1769" s="250"/>
      <c r="E1769" s="250"/>
      <c r="F1769" s="250"/>
      <c r="H1769" s="244"/>
      <c r="J1769" s="272" t="s">
        <v>4158</v>
      </c>
      <c r="K1769" s="272" t="s">
        <v>4676</v>
      </c>
      <c r="L1769" s="250" t="s">
        <v>4219</v>
      </c>
      <c r="M1769" s="272" t="s">
        <v>4146</v>
      </c>
      <c r="N1769" s="272" t="s">
        <v>4450</v>
      </c>
      <c r="O1769" s="272" t="s">
        <v>4670</v>
      </c>
      <c r="P1769" s="274">
        <v>201610</v>
      </c>
      <c r="Q1769" s="272" t="s">
        <v>4203</v>
      </c>
      <c r="R1769" s="276">
        <v>1121.05</v>
      </c>
      <c r="S1769" s="280" t="s">
        <v>4702</v>
      </c>
      <c r="T1769" s="280" t="s">
        <v>4699</v>
      </c>
      <c r="V1769" s="244"/>
      <c r="AC1769" s="244"/>
    </row>
    <row r="1770" spans="1:29" ht="15" x14ac:dyDescent="0.25">
      <c r="A1770" s="250"/>
      <c r="B1770" s="250"/>
      <c r="C1770" s="250"/>
      <c r="D1770" s="250"/>
      <c r="E1770" s="250"/>
      <c r="F1770" s="250"/>
      <c r="H1770" s="244"/>
      <c r="J1770" s="272" t="s">
        <v>4158</v>
      </c>
      <c r="K1770" s="272" t="s">
        <v>4676</v>
      </c>
      <c r="L1770" s="250" t="s">
        <v>4219</v>
      </c>
      <c r="M1770" s="272" t="s">
        <v>4146</v>
      </c>
      <c r="N1770" s="272" t="s">
        <v>4453</v>
      </c>
      <c r="O1770" s="272" t="s">
        <v>4670</v>
      </c>
      <c r="P1770" s="274">
        <v>201610</v>
      </c>
      <c r="Q1770" s="272" t="s">
        <v>4203</v>
      </c>
      <c r="R1770" s="276">
        <v>934</v>
      </c>
      <c r="S1770" s="280" t="s">
        <v>4702</v>
      </c>
      <c r="T1770" s="280" t="s">
        <v>4699</v>
      </c>
      <c r="V1770" s="244"/>
      <c r="AC1770" s="244"/>
    </row>
    <row r="1771" spans="1:29" ht="15" x14ac:dyDescent="0.25">
      <c r="A1771" s="250"/>
      <c r="B1771" s="250"/>
      <c r="C1771" s="250"/>
      <c r="D1771" s="250"/>
      <c r="E1771" s="250"/>
      <c r="F1771" s="250"/>
      <c r="H1771" s="244"/>
      <c r="J1771" s="272" t="s">
        <v>4158</v>
      </c>
      <c r="K1771" s="272" t="s">
        <v>4676</v>
      </c>
      <c r="L1771" s="250" t="s">
        <v>4219</v>
      </c>
      <c r="M1771" s="272" t="s">
        <v>4146</v>
      </c>
      <c r="N1771" s="272" t="s">
        <v>4460</v>
      </c>
      <c r="O1771" s="272" t="s">
        <v>4670</v>
      </c>
      <c r="P1771" s="274">
        <v>201610</v>
      </c>
      <c r="Q1771" s="272" t="s">
        <v>4203</v>
      </c>
      <c r="R1771" s="276">
        <v>-6633.48</v>
      </c>
      <c r="S1771" s="280" t="s">
        <v>4702</v>
      </c>
      <c r="T1771" s="280" t="s">
        <v>4699</v>
      </c>
      <c r="V1771" s="244"/>
      <c r="AC1771" s="244"/>
    </row>
    <row r="1772" spans="1:29" ht="15" x14ac:dyDescent="0.25">
      <c r="A1772" s="250"/>
      <c r="B1772" s="250"/>
      <c r="C1772" s="250"/>
      <c r="D1772" s="250"/>
      <c r="E1772" s="250"/>
      <c r="F1772" s="250"/>
      <c r="H1772" s="244"/>
      <c r="J1772" s="272" t="s">
        <v>4158</v>
      </c>
      <c r="K1772" s="272" t="s">
        <v>4676</v>
      </c>
      <c r="L1772" s="250" t="s">
        <v>4219</v>
      </c>
      <c r="M1772" s="272" t="s">
        <v>4146</v>
      </c>
      <c r="N1772" s="272" t="s">
        <v>4467</v>
      </c>
      <c r="O1772" s="272" t="s">
        <v>4670</v>
      </c>
      <c r="P1772" s="274">
        <v>201610</v>
      </c>
      <c r="Q1772" s="272" t="s">
        <v>4203</v>
      </c>
      <c r="R1772" s="276">
        <v>1805.96</v>
      </c>
      <c r="S1772" s="280" t="s">
        <v>4702</v>
      </c>
      <c r="T1772" s="280" t="s">
        <v>4699</v>
      </c>
      <c r="V1772" s="244"/>
      <c r="AC1772" s="244"/>
    </row>
    <row r="1773" spans="1:29" ht="15" x14ac:dyDescent="0.25">
      <c r="A1773" s="250"/>
      <c r="B1773" s="250"/>
      <c r="C1773" s="250"/>
      <c r="D1773" s="250"/>
      <c r="E1773" s="250"/>
      <c r="F1773" s="250"/>
      <c r="H1773" s="244"/>
      <c r="J1773" s="272" t="s">
        <v>4158</v>
      </c>
      <c r="K1773" s="272" t="s">
        <v>4676</v>
      </c>
      <c r="L1773" s="250" t="s">
        <v>4219</v>
      </c>
      <c r="M1773" s="272" t="s">
        <v>4146</v>
      </c>
      <c r="N1773" s="272" t="s">
        <v>4471</v>
      </c>
      <c r="O1773" s="272" t="s">
        <v>4670</v>
      </c>
      <c r="P1773" s="274">
        <v>201610</v>
      </c>
      <c r="Q1773" s="272" t="s">
        <v>4203</v>
      </c>
      <c r="R1773" s="276">
        <v>-917.5</v>
      </c>
      <c r="S1773" s="280" t="s">
        <v>4702</v>
      </c>
      <c r="T1773" s="280" t="s">
        <v>4699</v>
      </c>
      <c r="V1773" s="244"/>
      <c r="AC1773" s="244"/>
    </row>
    <row r="1774" spans="1:29" ht="15" x14ac:dyDescent="0.25">
      <c r="A1774" s="250"/>
      <c r="B1774" s="250"/>
      <c r="C1774" s="250"/>
      <c r="D1774" s="250"/>
      <c r="E1774" s="250"/>
      <c r="F1774" s="250"/>
      <c r="H1774" s="244"/>
      <c r="J1774" s="272" t="s">
        <v>4158</v>
      </c>
      <c r="K1774" s="272" t="s">
        <v>4676</v>
      </c>
      <c r="L1774" s="250" t="s">
        <v>4219</v>
      </c>
      <c r="M1774" s="272" t="s">
        <v>4146</v>
      </c>
      <c r="N1774" s="272" t="s">
        <v>4479</v>
      </c>
      <c r="O1774" s="272" t="s">
        <v>4670</v>
      </c>
      <c r="P1774" s="274">
        <v>201610</v>
      </c>
      <c r="Q1774" s="272" t="s">
        <v>4203</v>
      </c>
      <c r="R1774" s="276">
        <v>0</v>
      </c>
      <c r="S1774" s="280" t="s">
        <v>4702</v>
      </c>
      <c r="T1774" s="280" t="s">
        <v>4699</v>
      </c>
      <c r="V1774" s="244"/>
      <c r="AC1774" s="244"/>
    </row>
    <row r="1775" spans="1:29" ht="15" x14ac:dyDescent="0.25">
      <c r="A1775" s="250"/>
      <c r="B1775" s="250"/>
      <c r="C1775" s="250"/>
      <c r="D1775" s="250"/>
      <c r="E1775" s="250"/>
      <c r="F1775" s="250"/>
      <c r="H1775" s="244"/>
      <c r="J1775" s="272" t="s">
        <v>4158</v>
      </c>
      <c r="K1775" s="272" t="s">
        <v>4676</v>
      </c>
      <c r="L1775" s="250" t="s">
        <v>4219</v>
      </c>
      <c r="M1775" s="272" t="s">
        <v>4146</v>
      </c>
      <c r="N1775" s="272" t="s">
        <v>4480</v>
      </c>
      <c r="O1775" s="272" t="s">
        <v>4670</v>
      </c>
      <c r="P1775" s="274">
        <v>201610</v>
      </c>
      <c r="Q1775" s="272" t="s">
        <v>4203</v>
      </c>
      <c r="R1775" s="276">
        <v>2864</v>
      </c>
      <c r="S1775" s="280" t="s">
        <v>4702</v>
      </c>
      <c r="T1775" s="280" t="s">
        <v>4699</v>
      </c>
      <c r="V1775" s="244"/>
      <c r="AC1775" s="244"/>
    </row>
    <row r="1776" spans="1:29" ht="15" x14ac:dyDescent="0.25">
      <c r="A1776" s="250"/>
      <c r="B1776" s="250"/>
      <c r="C1776" s="250"/>
      <c r="D1776" s="250"/>
      <c r="E1776" s="250"/>
      <c r="F1776" s="250"/>
      <c r="H1776" s="244"/>
      <c r="J1776" s="272" t="s">
        <v>4158</v>
      </c>
      <c r="K1776" s="272" t="s">
        <v>4676</v>
      </c>
      <c r="L1776" s="250" t="s">
        <v>4219</v>
      </c>
      <c r="M1776" s="272" t="s">
        <v>4146</v>
      </c>
      <c r="N1776" s="272" t="s">
        <v>4483</v>
      </c>
      <c r="O1776" s="272" t="s">
        <v>4670</v>
      </c>
      <c r="P1776" s="274">
        <v>201610</v>
      </c>
      <c r="Q1776" s="272" t="s">
        <v>4203</v>
      </c>
      <c r="R1776" s="276">
        <v>410.24</v>
      </c>
      <c r="S1776" s="280" t="s">
        <v>4702</v>
      </c>
      <c r="T1776" s="280" t="s">
        <v>4699</v>
      </c>
      <c r="V1776" s="244"/>
      <c r="AC1776" s="244"/>
    </row>
    <row r="1777" spans="1:29" ht="15" x14ac:dyDescent="0.25">
      <c r="A1777" s="250"/>
      <c r="B1777" s="250"/>
      <c r="C1777" s="250"/>
      <c r="D1777" s="250"/>
      <c r="E1777" s="250"/>
      <c r="F1777" s="250"/>
      <c r="H1777" s="244"/>
      <c r="J1777" s="272" t="s">
        <v>4158</v>
      </c>
      <c r="K1777" s="272" t="s">
        <v>4676</v>
      </c>
      <c r="L1777" s="250" t="s">
        <v>4219</v>
      </c>
      <c r="M1777" s="272" t="s">
        <v>4146</v>
      </c>
      <c r="N1777" s="272" t="s">
        <v>4484</v>
      </c>
      <c r="O1777" s="272" t="s">
        <v>4670</v>
      </c>
      <c r="P1777" s="274">
        <v>201610</v>
      </c>
      <c r="Q1777" s="272" t="s">
        <v>4203</v>
      </c>
      <c r="R1777" s="276">
        <v>490.34</v>
      </c>
      <c r="S1777" s="280" t="s">
        <v>4702</v>
      </c>
      <c r="T1777" s="280" t="s">
        <v>4699</v>
      </c>
      <c r="V1777" s="244"/>
      <c r="AC1777" s="244"/>
    </row>
    <row r="1778" spans="1:29" ht="15" x14ac:dyDescent="0.25">
      <c r="A1778" s="250"/>
      <c r="B1778" s="250"/>
      <c r="C1778" s="250"/>
      <c r="D1778" s="250"/>
      <c r="E1778" s="250"/>
      <c r="F1778" s="250"/>
      <c r="H1778" s="244"/>
      <c r="J1778" s="272" t="s">
        <v>4158</v>
      </c>
      <c r="K1778" s="272" t="s">
        <v>4676</v>
      </c>
      <c r="L1778" s="250" t="s">
        <v>4219</v>
      </c>
      <c r="M1778" s="272" t="s">
        <v>4146</v>
      </c>
      <c r="N1778" s="272" t="s">
        <v>4485</v>
      </c>
      <c r="O1778" s="272" t="s">
        <v>4670</v>
      </c>
      <c r="P1778" s="274">
        <v>201610</v>
      </c>
      <c r="Q1778" s="272" t="s">
        <v>4203</v>
      </c>
      <c r="R1778" s="276">
        <v>623.49</v>
      </c>
      <c r="S1778" s="280" t="s">
        <v>4702</v>
      </c>
      <c r="T1778" s="280" t="s">
        <v>4699</v>
      </c>
      <c r="V1778" s="244"/>
      <c r="AC1778" s="244"/>
    </row>
    <row r="1779" spans="1:29" ht="15" x14ac:dyDescent="0.25">
      <c r="A1779" s="250"/>
      <c r="B1779" s="250"/>
      <c r="C1779" s="250"/>
      <c r="D1779" s="250"/>
      <c r="E1779" s="250"/>
      <c r="F1779" s="250"/>
      <c r="H1779" s="244"/>
      <c r="J1779" s="272" t="s">
        <v>4158</v>
      </c>
      <c r="K1779" s="272" t="s">
        <v>4676</v>
      </c>
      <c r="L1779" s="250" t="s">
        <v>4219</v>
      </c>
      <c r="M1779" s="272" t="s">
        <v>4146</v>
      </c>
      <c r="N1779" s="272" t="s">
        <v>4487</v>
      </c>
      <c r="O1779" s="272" t="s">
        <v>4670</v>
      </c>
      <c r="P1779" s="274">
        <v>201610</v>
      </c>
      <c r="Q1779" s="272" t="s">
        <v>4203</v>
      </c>
      <c r="R1779" s="276">
        <v>-122.76</v>
      </c>
      <c r="S1779" s="280" t="s">
        <v>4702</v>
      </c>
      <c r="T1779" s="280" t="s">
        <v>4699</v>
      </c>
      <c r="V1779" s="244"/>
      <c r="AC1779" s="244"/>
    </row>
    <row r="1780" spans="1:29" ht="15" x14ac:dyDescent="0.25">
      <c r="A1780" s="250"/>
      <c r="B1780" s="250"/>
      <c r="C1780" s="250"/>
      <c r="D1780" s="250"/>
      <c r="E1780" s="250"/>
      <c r="F1780" s="250"/>
      <c r="H1780" s="244"/>
      <c r="J1780" s="272" t="s">
        <v>4158</v>
      </c>
      <c r="K1780" s="272" t="s">
        <v>4676</v>
      </c>
      <c r="L1780" s="250" t="s">
        <v>4219</v>
      </c>
      <c r="M1780" s="272" t="s">
        <v>4146</v>
      </c>
      <c r="N1780" s="272" t="s">
        <v>4488</v>
      </c>
      <c r="O1780" s="272" t="s">
        <v>4670</v>
      </c>
      <c r="P1780" s="274">
        <v>201610</v>
      </c>
      <c r="Q1780" s="272" t="s">
        <v>4203</v>
      </c>
      <c r="R1780" s="276">
        <v>5542</v>
      </c>
      <c r="S1780" s="280" t="s">
        <v>4702</v>
      </c>
      <c r="T1780" s="280" t="s">
        <v>4699</v>
      </c>
      <c r="V1780" s="244"/>
      <c r="AC1780" s="244"/>
    </row>
    <row r="1781" spans="1:29" ht="15" x14ac:dyDescent="0.25">
      <c r="A1781" s="250"/>
      <c r="B1781" s="250"/>
      <c r="C1781" s="250"/>
      <c r="D1781" s="250"/>
      <c r="E1781" s="250"/>
      <c r="F1781" s="250"/>
      <c r="H1781" s="244"/>
      <c r="J1781" s="272" t="s">
        <v>4158</v>
      </c>
      <c r="K1781" s="272" t="s">
        <v>4676</v>
      </c>
      <c r="L1781" s="250" t="s">
        <v>4219</v>
      </c>
      <c r="M1781" s="272" t="s">
        <v>4146</v>
      </c>
      <c r="N1781" s="272" t="s">
        <v>4489</v>
      </c>
      <c r="O1781" s="272" t="s">
        <v>4670</v>
      </c>
      <c r="P1781" s="274">
        <v>201610</v>
      </c>
      <c r="Q1781" s="272" t="s">
        <v>4203</v>
      </c>
      <c r="R1781" s="276">
        <v>23258.400000000001</v>
      </c>
      <c r="S1781" s="280" t="s">
        <v>4702</v>
      </c>
      <c r="T1781" s="280" t="s">
        <v>4699</v>
      </c>
      <c r="V1781" s="244"/>
      <c r="AC1781" s="244"/>
    </row>
    <row r="1782" spans="1:29" ht="15" x14ac:dyDescent="0.25">
      <c r="A1782" s="250"/>
      <c r="B1782" s="250"/>
      <c r="C1782" s="250"/>
      <c r="D1782" s="250"/>
      <c r="E1782" s="250"/>
      <c r="F1782" s="250"/>
      <c r="H1782" s="244"/>
      <c r="J1782" s="272" t="s">
        <v>4158</v>
      </c>
      <c r="K1782" s="272" t="s">
        <v>4676</v>
      </c>
      <c r="L1782" s="250" t="s">
        <v>4219</v>
      </c>
      <c r="M1782" s="272" t="s">
        <v>4146</v>
      </c>
      <c r="N1782" s="272" t="s">
        <v>4490</v>
      </c>
      <c r="O1782" s="272" t="s">
        <v>4670</v>
      </c>
      <c r="P1782" s="274">
        <v>201610</v>
      </c>
      <c r="Q1782" s="272" t="s">
        <v>4203</v>
      </c>
      <c r="R1782" s="276">
        <v>13027.25</v>
      </c>
      <c r="S1782" s="280" t="s">
        <v>4702</v>
      </c>
      <c r="T1782" s="280" t="s">
        <v>4699</v>
      </c>
      <c r="V1782" s="244"/>
      <c r="AC1782" s="244"/>
    </row>
    <row r="1783" spans="1:29" ht="15" x14ac:dyDescent="0.25">
      <c r="A1783" s="250"/>
      <c r="B1783" s="250"/>
      <c r="C1783" s="250"/>
      <c r="D1783" s="250"/>
      <c r="E1783" s="250"/>
      <c r="F1783" s="250"/>
      <c r="H1783" s="244"/>
      <c r="J1783" s="272" t="s">
        <v>4158</v>
      </c>
      <c r="K1783" s="272" t="s">
        <v>4676</v>
      </c>
      <c r="L1783" s="250" t="s">
        <v>4219</v>
      </c>
      <c r="M1783" s="272" t="s">
        <v>4146</v>
      </c>
      <c r="N1783" s="272" t="s">
        <v>4494</v>
      </c>
      <c r="O1783" s="272" t="s">
        <v>4670</v>
      </c>
      <c r="P1783" s="274">
        <v>201610</v>
      </c>
      <c r="Q1783" s="272" t="s">
        <v>4203</v>
      </c>
      <c r="R1783" s="276">
        <v>0</v>
      </c>
      <c r="S1783" s="280" t="s">
        <v>4702</v>
      </c>
      <c r="T1783" s="280" t="s">
        <v>4699</v>
      </c>
      <c r="V1783" s="244"/>
      <c r="AC1783" s="244"/>
    </row>
    <row r="1784" spans="1:29" ht="15" x14ac:dyDescent="0.25">
      <c r="A1784" s="250"/>
      <c r="B1784" s="250"/>
      <c r="C1784" s="250"/>
      <c r="D1784" s="250"/>
      <c r="E1784" s="250"/>
      <c r="F1784" s="250"/>
      <c r="H1784" s="244"/>
      <c r="J1784" s="272" t="s">
        <v>4158</v>
      </c>
      <c r="K1784" s="272" t="s">
        <v>4676</v>
      </c>
      <c r="L1784" s="250" t="s">
        <v>4219</v>
      </c>
      <c r="M1784" s="272" t="s">
        <v>4146</v>
      </c>
      <c r="N1784" s="272" t="s">
        <v>4496</v>
      </c>
      <c r="O1784" s="272" t="s">
        <v>4670</v>
      </c>
      <c r="P1784" s="274">
        <v>201610</v>
      </c>
      <c r="Q1784" s="272" t="s">
        <v>4203</v>
      </c>
      <c r="R1784" s="276">
        <v>2288.25</v>
      </c>
      <c r="S1784" s="280" t="s">
        <v>4702</v>
      </c>
      <c r="T1784" s="280" t="s">
        <v>4699</v>
      </c>
      <c r="V1784" s="244"/>
      <c r="AC1784" s="244"/>
    </row>
    <row r="1785" spans="1:29" ht="15" x14ac:dyDescent="0.25">
      <c r="A1785" s="250"/>
      <c r="B1785" s="250"/>
      <c r="C1785" s="250"/>
      <c r="D1785" s="250"/>
      <c r="E1785" s="250"/>
      <c r="F1785" s="250"/>
      <c r="H1785" s="244"/>
      <c r="J1785" s="272" t="s">
        <v>4158</v>
      </c>
      <c r="K1785" s="272" t="s">
        <v>4676</v>
      </c>
      <c r="L1785" s="250" t="s">
        <v>4219</v>
      </c>
      <c r="M1785" s="272" t="s">
        <v>4146</v>
      </c>
      <c r="N1785" s="272" t="s">
        <v>4498</v>
      </c>
      <c r="O1785" s="272" t="s">
        <v>4670</v>
      </c>
      <c r="P1785" s="274">
        <v>201610</v>
      </c>
      <c r="Q1785" s="272" t="s">
        <v>4203</v>
      </c>
      <c r="R1785" s="276">
        <v>4619.96</v>
      </c>
      <c r="S1785" s="280" t="s">
        <v>4702</v>
      </c>
      <c r="T1785" s="280" t="s">
        <v>4699</v>
      </c>
      <c r="V1785" s="244"/>
      <c r="AC1785" s="244"/>
    </row>
    <row r="1786" spans="1:29" ht="15" x14ac:dyDescent="0.25">
      <c r="A1786" s="250"/>
      <c r="B1786" s="250"/>
      <c r="C1786" s="250"/>
      <c r="D1786" s="250"/>
      <c r="E1786" s="250"/>
      <c r="F1786" s="250"/>
      <c r="H1786" s="244"/>
      <c r="J1786" s="272" t="s">
        <v>4158</v>
      </c>
      <c r="K1786" s="272" t="s">
        <v>4676</v>
      </c>
      <c r="L1786" s="250" t="s">
        <v>4219</v>
      </c>
      <c r="M1786" s="272" t="s">
        <v>4146</v>
      </c>
      <c r="N1786" s="272" t="s">
        <v>4499</v>
      </c>
      <c r="O1786" s="272" t="s">
        <v>4670</v>
      </c>
      <c r="P1786" s="274">
        <v>201610</v>
      </c>
      <c r="Q1786" s="272" t="s">
        <v>4203</v>
      </c>
      <c r="R1786" s="276">
        <v>7360</v>
      </c>
      <c r="S1786" s="280" t="s">
        <v>4702</v>
      </c>
      <c r="T1786" s="280" t="s">
        <v>4699</v>
      </c>
      <c r="V1786" s="244"/>
      <c r="AC1786" s="244"/>
    </row>
    <row r="1787" spans="1:29" ht="15" x14ac:dyDescent="0.25">
      <c r="A1787" s="250"/>
      <c r="B1787" s="250"/>
      <c r="C1787" s="250"/>
      <c r="D1787" s="250"/>
      <c r="E1787" s="250"/>
      <c r="F1787" s="250"/>
      <c r="H1787" s="244"/>
      <c r="J1787" s="272" t="s">
        <v>4158</v>
      </c>
      <c r="K1787" s="272" t="s">
        <v>4676</v>
      </c>
      <c r="L1787" s="250" t="s">
        <v>4219</v>
      </c>
      <c r="M1787" s="272" t="s">
        <v>4146</v>
      </c>
      <c r="N1787" s="272" t="s">
        <v>4500</v>
      </c>
      <c r="O1787" s="272" t="s">
        <v>4670</v>
      </c>
      <c r="P1787" s="274">
        <v>201610</v>
      </c>
      <c r="Q1787" s="272" t="s">
        <v>4203</v>
      </c>
      <c r="R1787" s="276">
        <v>0</v>
      </c>
      <c r="S1787" s="280" t="s">
        <v>4702</v>
      </c>
      <c r="T1787" s="280" t="s">
        <v>4699</v>
      </c>
      <c r="V1787" s="244"/>
      <c r="AC1787" s="244"/>
    </row>
    <row r="1788" spans="1:29" ht="15" x14ac:dyDescent="0.25">
      <c r="A1788" s="250"/>
      <c r="B1788" s="250"/>
      <c r="C1788" s="250"/>
      <c r="D1788" s="250"/>
      <c r="E1788" s="250"/>
      <c r="F1788" s="250"/>
      <c r="H1788" s="244"/>
      <c r="J1788" s="272" t="s">
        <v>4158</v>
      </c>
      <c r="K1788" s="272" t="s">
        <v>4676</v>
      </c>
      <c r="L1788" s="250" t="s">
        <v>4219</v>
      </c>
      <c r="M1788" s="272" t="s">
        <v>4146</v>
      </c>
      <c r="N1788" s="272" t="s">
        <v>4504</v>
      </c>
      <c r="O1788" s="272" t="s">
        <v>4670</v>
      </c>
      <c r="P1788" s="274">
        <v>201610</v>
      </c>
      <c r="Q1788" s="272" t="s">
        <v>4203</v>
      </c>
      <c r="R1788" s="276">
        <v>-1570</v>
      </c>
      <c r="S1788" s="280" t="s">
        <v>4702</v>
      </c>
      <c r="T1788" s="280" t="s">
        <v>4699</v>
      </c>
      <c r="V1788" s="244"/>
      <c r="AC1788" s="244"/>
    </row>
    <row r="1789" spans="1:29" ht="15" x14ac:dyDescent="0.25">
      <c r="A1789" s="250"/>
      <c r="B1789" s="250"/>
      <c r="C1789" s="250"/>
      <c r="D1789" s="250"/>
      <c r="E1789" s="250"/>
      <c r="F1789" s="250"/>
      <c r="H1789" s="244"/>
      <c r="J1789" s="272" t="s">
        <v>4158</v>
      </c>
      <c r="K1789" s="272" t="s">
        <v>4676</v>
      </c>
      <c r="L1789" s="250" t="s">
        <v>4219</v>
      </c>
      <c r="M1789" s="272" t="s">
        <v>4146</v>
      </c>
      <c r="N1789" s="272" t="s">
        <v>4505</v>
      </c>
      <c r="O1789" s="272" t="s">
        <v>4670</v>
      </c>
      <c r="P1789" s="274">
        <v>201610</v>
      </c>
      <c r="Q1789" s="272" t="s">
        <v>4203</v>
      </c>
      <c r="R1789" s="276">
        <v>-6673.64</v>
      </c>
      <c r="S1789" s="280" t="s">
        <v>4702</v>
      </c>
      <c r="T1789" s="280" t="s">
        <v>4699</v>
      </c>
      <c r="V1789" s="244"/>
      <c r="AC1789" s="244"/>
    </row>
    <row r="1790" spans="1:29" ht="15" x14ac:dyDescent="0.25">
      <c r="A1790" s="250"/>
      <c r="B1790" s="250"/>
      <c r="C1790" s="250"/>
      <c r="D1790" s="250"/>
      <c r="E1790" s="250"/>
      <c r="F1790" s="250"/>
      <c r="H1790" s="244"/>
      <c r="J1790" s="272" t="s">
        <v>4158</v>
      </c>
      <c r="K1790" s="272" t="s">
        <v>4676</v>
      </c>
      <c r="L1790" s="250" t="s">
        <v>4219</v>
      </c>
      <c r="M1790" s="272" t="s">
        <v>4146</v>
      </c>
      <c r="N1790" s="272" t="s">
        <v>4506</v>
      </c>
      <c r="O1790" s="272" t="s">
        <v>4670</v>
      </c>
      <c r="P1790" s="274">
        <v>201610</v>
      </c>
      <c r="Q1790" s="272" t="s">
        <v>4203</v>
      </c>
      <c r="R1790" s="276">
        <v>8131.96</v>
      </c>
      <c r="S1790" s="280" t="s">
        <v>4702</v>
      </c>
      <c r="T1790" s="280" t="s">
        <v>4699</v>
      </c>
      <c r="V1790" s="244"/>
      <c r="AC1790" s="244"/>
    </row>
    <row r="1791" spans="1:29" ht="15" x14ac:dyDescent="0.25">
      <c r="A1791" s="250"/>
      <c r="B1791" s="250"/>
      <c r="C1791" s="250"/>
      <c r="D1791" s="250"/>
      <c r="E1791" s="250"/>
      <c r="F1791" s="250"/>
      <c r="H1791" s="244"/>
      <c r="J1791" s="272" t="s">
        <v>4158</v>
      </c>
      <c r="K1791" s="272" t="s">
        <v>4676</v>
      </c>
      <c r="L1791" s="250" t="s">
        <v>4219</v>
      </c>
      <c r="M1791" s="272" t="s">
        <v>4146</v>
      </c>
      <c r="N1791" s="272" t="s">
        <v>4507</v>
      </c>
      <c r="O1791" s="272" t="s">
        <v>4670</v>
      </c>
      <c r="P1791" s="274">
        <v>201610</v>
      </c>
      <c r="Q1791" s="272" t="s">
        <v>4203</v>
      </c>
      <c r="R1791" s="276">
        <v>2825.92</v>
      </c>
      <c r="S1791" s="280" t="s">
        <v>4702</v>
      </c>
      <c r="T1791" s="280" t="s">
        <v>4699</v>
      </c>
      <c r="V1791" s="244"/>
      <c r="AC1791" s="244"/>
    </row>
    <row r="1792" spans="1:29" ht="15" x14ac:dyDescent="0.25">
      <c r="A1792" s="250"/>
      <c r="B1792" s="250"/>
      <c r="C1792" s="250"/>
      <c r="D1792" s="250"/>
      <c r="E1792" s="250"/>
      <c r="F1792" s="250"/>
      <c r="H1792" s="244"/>
      <c r="J1792" s="272" t="s">
        <v>4158</v>
      </c>
      <c r="K1792" s="272" t="s">
        <v>4676</v>
      </c>
      <c r="L1792" s="250" t="s">
        <v>4219</v>
      </c>
      <c r="M1792" s="272" t="s">
        <v>4146</v>
      </c>
      <c r="N1792" s="272" t="s">
        <v>4508</v>
      </c>
      <c r="O1792" s="272" t="s">
        <v>4670</v>
      </c>
      <c r="P1792" s="274">
        <v>201610</v>
      </c>
      <c r="Q1792" s="272" t="s">
        <v>4203</v>
      </c>
      <c r="R1792" s="276">
        <v>-0.36</v>
      </c>
      <c r="S1792" s="280" t="s">
        <v>4702</v>
      </c>
      <c r="T1792" s="280" t="s">
        <v>4699</v>
      </c>
      <c r="V1792" s="244"/>
      <c r="AC1792" s="244"/>
    </row>
    <row r="1793" spans="1:29" ht="15" x14ac:dyDescent="0.25">
      <c r="A1793" s="250"/>
      <c r="B1793" s="250"/>
      <c r="C1793" s="250"/>
      <c r="D1793" s="250"/>
      <c r="E1793" s="250"/>
      <c r="F1793" s="250"/>
      <c r="H1793" s="244"/>
      <c r="J1793" s="272" t="s">
        <v>4158</v>
      </c>
      <c r="K1793" s="272" t="s">
        <v>4676</v>
      </c>
      <c r="L1793" s="250" t="s">
        <v>4219</v>
      </c>
      <c r="M1793" s="272" t="s">
        <v>4146</v>
      </c>
      <c r="N1793" s="272" t="s">
        <v>4509</v>
      </c>
      <c r="O1793" s="272" t="s">
        <v>4670</v>
      </c>
      <c r="P1793" s="274">
        <v>201610</v>
      </c>
      <c r="Q1793" s="272" t="s">
        <v>4203</v>
      </c>
      <c r="R1793" s="276">
        <v>525.16</v>
      </c>
      <c r="S1793" s="280" t="s">
        <v>4702</v>
      </c>
      <c r="T1793" s="280" t="s">
        <v>4699</v>
      </c>
      <c r="V1793" s="244"/>
      <c r="AC1793" s="244"/>
    </row>
    <row r="1794" spans="1:29" ht="15" x14ac:dyDescent="0.25">
      <c r="A1794" s="250"/>
      <c r="B1794" s="250"/>
      <c r="C1794" s="250"/>
      <c r="D1794" s="250"/>
      <c r="E1794" s="250"/>
      <c r="F1794" s="250"/>
      <c r="H1794" s="244"/>
      <c r="J1794" s="272" t="s">
        <v>4158</v>
      </c>
      <c r="K1794" s="272" t="s">
        <v>4676</v>
      </c>
      <c r="L1794" s="250" t="s">
        <v>4219</v>
      </c>
      <c r="M1794" s="272" t="s">
        <v>4146</v>
      </c>
      <c r="N1794" s="272" t="s">
        <v>4511</v>
      </c>
      <c r="O1794" s="272" t="s">
        <v>4670</v>
      </c>
      <c r="P1794" s="274">
        <v>201610</v>
      </c>
      <c r="Q1794" s="272" t="s">
        <v>4203</v>
      </c>
      <c r="R1794" s="276">
        <v>4467.99</v>
      </c>
      <c r="S1794" s="280" t="s">
        <v>4702</v>
      </c>
      <c r="T1794" s="280" t="s">
        <v>4699</v>
      </c>
      <c r="V1794" s="244"/>
      <c r="AC1794" s="244"/>
    </row>
    <row r="1795" spans="1:29" ht="15" x14ac:dyDescent="0.25">
      <c r="A1795" s="250"/>
      <c r="B1795" s="250"/>
      <c r="C1795" s="250"/>
      <c r="D1795" s="250"/>
      <c r="E1795" s="250"/>
      <c r="F1795" s="250"/>
      <c r="H1795" s="244"/>
      <c r="J1795" s="272" t="s">
        <v>4158</v>
      </c>
      <c r="K1795" s="272" t="s">
        <v>4676</v>
      </c>
      <c r="L1795" s="250" t="s">
        <v>4219</v>
      </c>
      <c r="M1795" s="272" t="s">
        <v>4146</v>
      </c>
      <c r="N1795" s="272" t="s">
        <v>4512</v>
      </c>
      <c r="O1795" s="272" t="s">
        <v>4670</v>
      </c>
      <c r="P1795" s="274">
        <v>201610</v>
      </c>
      <c r="Q1795" s="272" t="s">
        <v>4203</v>
      </c>
      <c r="R1795" s="276">
        <v>1253</v>
      </c>
      <c r="S1795" s="280" t="s">
        <v>4702</v>
      </c>
      <c r="T1795" s="280" t="s">
        <v>4699</v>
      </c>
      <c r="V1795" s="244"/>
      <c r="AC1795" s="244"/>
    </row>
    <row r="1796" spans="1:29" ht="15" x14ac:dyDescent="0.25">
      <c r="A1796" s="250"/>
      <c r="B1796" s="250"/>
      <c r="C1796" s="250"/>
      <c r="D1796" s="250"/>
      <c r="E1796" s="250"/>
      <c r="F1796" s="250"/>
      <c r="H1796" s="244"/>
      <c r="J1796" s="272" t="s">
        <v>4158</v>
      </c>
      <c r="K1796" s="272" t="s">
        <v>4676</v>
      </c>
      <c r="L1796" s="250" t="s">
        <v>4219</v>
      </c>
      <c r="M1796" s="272" t="s">
        <v>4146</v>
      </c>
      <c r="N1796" s="272" t="s">
        <v>4513</v>
      </c>
      <c r="O1796" s="272" t="s">
        <v>4670</v>
      </c>
      <c r="P1796" s="274">
        <v>201610</v>
      </c>
      <c r="Q1796" s="272" t="s">
        <v>4203</v>
      </c>
      <c r="R1796" s="276">
        <v>9.6</v>
      </c>
      <c r="S1796" s="280" t="s">
        <v>4702</v>
      </c>
      <c r="T1796" s="280" t="s">
        <v>4699</v>
      </c>
      <c r="V1796" s="244"/>
      <c r="AC1796" s="244"/>
    </row>
    <row r="1797" spans="1:29" ht="15" x14ac:dyDescent="0.25">
      <c r="A1797" s="250"/>
      <c r="B1797" s="250"/>
      <c r="C1797" s="250"/>
      <c r="D1797" s="250"/>
      <c r="E1797" s="250"/>
      <c r="F1797" s="250"/>
      <c r="H1797" s="244"/>
      <c r="J1797" s="272" t="s">
        <v>4158</v>
      </c>
      <c r="K1797" s="272" t="s">
        <v>4676</v>
      </c>
      <c r="L1797" s="250" t="s">
        <v>4219</v>
      </c>
      <c r="M1797" s="272" t="s">
        <v>4146</v>
      </c>
      <c r="N1797" s="272" t="s">
        <v>4514</v>
      </c>
      <c r="O1797" s="272" t="s">
        <v>4670</v>
      </c>
      <c r="P1797" s="274">
        <v>201610</v>
      </c>
      <c r="Q1797" s="272" t="s">
        <v>4203</v>
      </c>
      <c r="R1797" s="276">
        <v>12.06</v>
      </c>
      <c r="S1797" s="280" t="s">
        <v>4702</v>
      </c>
      <c r="T1797" s="280" t="s">
        <v>4699</v>
      </c>
      <c r="V1797" s="244"/>
      <c r="AC1797" s="244"/>
    </row>
    <row r="1798" spans="1:29" ht="15" x14ac:dyDescent="0.25">
      <c r="A1798" s="250"/>
      <c r="B1798" s="250"/>
      <c r="C1798" s="250"/>
      <c r="D1798" s="250"/>
      <c r="E1798" s="250"/>
      <c r="F1798" s="250"/>
      <c r="H1798" s="244"/>
      <c r="J1798" s="272" t="s">
        <v>4158</v>
      </c>
      <c r="K1798" s="272" t="s">
        <v>4676</v>
      </c>
      <c r="L1798" s="250" t="s">
        <v>4219</v>
      </c>
      <c r="M1798" s="272" t="s">
        <v>4146</v>
      </c>
      <c r="N1798" s="272" t="s">
        <v>4515</v>
      </c>
      <c r="O1798" s="272" t="s">
        <v>4670</v>
      </c>
      <c r="P1798" s="274">
        <v>201610</v>
      </c>
      <c r="Q1798" s="272" t="s">
        <v>4203</v>
      </c>
      <c r="R1798" s="276">
        <v>2927</v>
      </c>
      <c r="S1798" s="280" t="s">
        <v>4702</v>
      </c>
      <c r="T1798" s="280" t="s">
        <v>4699</v>
      </c>
      <c r="V1798" s="244"/>
      <c r="AC1798" s="244"/>
    </row>
    <row r="1799" spans="1:29" ht="15" x14ac:dyDescent="0.25">
      <c r="A1799" s="250"/>
      <c r="B1799" s="250"/>
      <c r="C1799" s="250"/>
      <c r="D1799" s="250"/>
      <c r="E1799" s="250"/>
      <c r="F1799" s="250"/>
      <c r="H1799" s="244"/>
      <c r="J1799" s="272" t="s">
        <v>4158</v>
      </c>
      <c r="K1799" s="272" t="s">
        <v>4676</v>
      </c>
      <c r="L1799" s="250" t="s">
        <v>4219</v>
      </c>
      <c r="M1799" s="272" t="s">
        <v>4146</v>
      </c>
      <c r="N1799" s="272" t="s">
        <v>4516</v>
      </c>
      <c r="O1799" s="272" t="s">
        <v>4670</v>
      </c>
      <c r="P1799" s="274">
        <v>201610</v>
      </c>
      <c r="Q1799" s="272" t="s">
        <v>4203</v>
      </c>
      <c r="R1799" s="276">
        <v>1641.76</v>
      </c>
      <c r="S1799" s="280" t="s">
        <v>4702</v>
      </c>
      <c r="T1799" s="280" t="s">
        <v>4699</v>
      </c>
      <c r="V1799" s="244"/>
      <c r="AC1799" s="244"/>
    </row>
    <row r="1800" spans="1:29" ht="15" x14ac:dyDescent="0.25">
      <c r="A1800" s="250"/>
      <c r="B1800" s="250"/>
      <c r="C1800" s="250"/>
      <c r="D1800" s="250"/>
      <c r="E1800" s="250"/>
      <c r="F1800" s="250"/>
      <c r="H1800" s="244"/>
      <c r="J1800" s="272" t="s">
        <v>4158</v>
      </c>
      <c r="K1800" s="272" t="s">
        <v>4676</v>
      </c>
      <c r="L1800" s="250" t="s">
        <v>4219</v>
      </c>
      <c r="M1800" s="272" t="s">
        <v>4146</v>
      </c>
      <c r="N1800" s="272" t="s">
        <v>4517</v>
      </c>
      <c r="O1800" s="272" t="s">
        <v>4670</v>
      </c>
      <c r="P1800" s="274">
        <v>201610</v>
      </c>
      <c r="Q1800" s="272" t="s">
        <v>4203</v>
      </c>
      <c r="R1800" s="276">
        <v>2190.96</v>
      </c>
      <c r="S1800" s="280" t="s">
        <v>4702</v>
      </c>
      <c r="T1800" s="280" t="s">
        <v>4699</v>
      </c>
      <c r="V1800" s="244"/>
      <c r="AC1800" s="244"/>
    </row>
    <row r="1801" spans="1:29" ht="15" x14ac:dyDescent="0.25">
      <c r="A1801" s="250"/>
      <c r="B1801" s="250"/>
      <c r="C1801" s="250"/>
      <c r="D1801" s="250"/>
      <c r="E1801" s="250"/>
      <c r="F1801" s="250"/>
      <c r="H1801" s="244"/>
      <c r="J1801" s="272" t="s">
        <v>4158</v>
      </c>
      <c r="K1801" s="272" t="s">
        <v>4676</v>
      </c>
      <c r="L1801" s="250" t="s">
        <v>4219</v>
      </c>
      <c r="M1801" s="272" t="s">
        <v>4146</v>
      </c>
      <c r="N1801" s="272" t="s">
        <v>4518</v>
      </c>
      <c r="O1801" s="272" t="s">
        <v>4670</v>
      </c>
      <c r="P1801" s="274">
        <v>201610</v>
      </c>
      <c r="Q1801" s="272" t="s">
        <v>4203</v>
      </c>
      <c r="R1801" s="276">
        <v>2713.96</v>
      </c>
      <c r="S1801" s="280" t="s">
        <v>4702</v>
      </c>
      <c r="T1801" s="280" t="s">
        <v>4699</v>
      </c>
      <c r="V1801" s="244"/>
      <c r="AC1801" s="244"/>
    </row>
    <row r="1802" spans="1:29" ht="15" x14ac:dyDescent="0.25">
      <c r="A1802" s="250"/>
      <c r="B1802" s="250"/>
      <c r="C1802" s="250"/>
      <c r="D1802" s="250"/>
      <c r="E1802" s="250"/>
      <c r="F1802" s="250"/>
      <c r="H1802" s="244"/>
      <c r="J1802" s="272" t="s">
        <v>4158</v>
      </c>
      <c r="K1802" s="272" t="s">
        <v>4676</v>
      </c>
      <c r="L1802" s="250" t="s">
        <v>4219</v>
      </c>
      <c r="M1802" s="272" t="s">
        <v>4146</v>
      </c>
      <c r="N1802" s="272" t="s">
        <v>4519</v>
      </c>
      <c r="O1802" s="272" t="s">
        <v>4670</v>
      </c>
      <c r="P1802" s="274">
        <v>201610</v>
      </c>
      <c r="Q1802" s="272" t="s">
        <v>4203</v>
      </c>
      <c r="R1802" s="276">
        <v>2356</v>
      </c>
      <c r="S1802" s="280" t="s">
        <v>4702</v>
      </c>
      <c r="T1802" s="280" t="s">
        <v>4699</v>
      </c>
      <c r="V1802" s="244"/>
      <c r="AC1802" s="244"/>
    </row>
    <row r="1803" spans="1:29" ht="15" x14ac:dyDescent="0.25">
      <c r="A1803" s="250"/>
      <c r="B1803" s="250"/>
      <c r="C1803" s="250"/>
      <c r="D1803" s="250"/>
      <c r="E1803" s="250"/>
      <c r="F1803" s="250"/>
      <c r="H1803" s="244"/>
      <c r="J1803" s="272" t="s">
        <v>4158</v>
      </c>
      <c r="K1803" s="272" t="s">
        <v>4676</v>
      </c>
      <c r="L1803" s="250" t="s">
        <v>4219</v>
      </c>
      <c r="M1803" s="272" t="s">
        <v>4146</v>
      </c>
      <c r="N1803" s="272" t="s">
        <v>4520</v>
      </c>
      <c r="O1803" s="272" t="s">
        <v>4670</v>
      </c>
      <c r="P1803" s="274">
        <v>201610</v>
      </c>
      <c r="Q1803" s="272" t="s">
        <v>4203</v>
      </c>
      <c r="R1803" s="276">
        <v>5444</v>
      </c>
      <c r="S1803" s="280" t="s">
        <v>4702</v>
      </c>
      <c r="T1803" s="280" t="s">
        <v>4699</v>
      </c>
      <c r="V1803" s="244"/>
      <c r="AC1803" s="244"/>
    </row>
    <row r="1804" spans="1:29" ht="15" x14ac:dyDescent="0.25">
      <c r="A1804" s="250"/>
      <c r="B1804" s="250"/>
      <c r="C1804" s="250"/>
      <c r="D1804" s="250"/>
      <c r="E1804" s="250"/>
      <c r="F1804" s="250"/>
      <c r="H1804" s="244"/>
      <c r="J1804" s="272" t="s">
        <v>4158</v>
      </c>
      <c r="K1804" s="272" t="s">
        <v>4676</v>
      </c>
      <c r="L1804" s="250" t="s">
        <v>4219</v>
      </c>
      <c r="M1804" s="272" t="s">
        <v>4146</v>
      </c>
      <c r="N1804" s="272" t="s">
        <v>4521</v>
      </c>
      <c r="O1804" s="272" t="s">
        <v>4670</v>
      </c>
      <c r="P1804" s="274">
        <v>201610</v>
      </c>
      <c r="Q1804" s="272" t="s">
        <v>4203</v>
      </c>
      <c r="R1804" s="276">
        <v>2840.16</v>
      </c>
      <c r="S1804" s="280" t="s">
        <v>4702</v>
      </c>
      <c r="T1804" s="280" t="s">
        <v>4699</v>
      </c>
      <c r="V1804" s="244"/>
      <c r="AC1804" s="244"/>
    </row>
    <row r="1805" spans="1:29" ht="15" x14ac:dyDescent="0.25">
      <c r="A1805" s="250"/>
      <c r="B1805" s="250"/>
      <c r="C1805" s="250"/>
      <c r="D1805" s="250"/>
      <c r="E1805" s="250"/>
      <c r="F1805" s="250"/>
      <c r="H1805" s="244"/>
      <c r="J1805" s="272" t="s">
        <v>4158</v>
      </c>
      <c r="K1805" s="272" t="s">
        <v>4676</v>
      </c>
      <c r="L1805" s="250" t="s">
        <v>4219</v>
      </c>
      <c r="M1805" s="272" t="s">
        <v>4146</v>
      </c>
      <c r="N1805" s="272" t="s">
        <v>4522</v>
      </c>
      <c r="O1805" s="272" t="s">
        <v>4670</v>
      </c>
      <c r="P1805" s="274">
        <v>201610</v>
      </c>
      <c r="Q1805" s="272" t="s">
        <v>4203</v>
      </c>
      <c r="R1805" s="276">
        <v>404.28</v>
      </c>
      <c r="S1805" s="280" t="s">
        <v>4702</v>
      </c>
      <c r="T1805" s="280" t="s">
        <v>4699</v>
      </c>
      <c r="V1805" s="244"/>
      <c r="AC1805" s="244"/>
    </row>
    <row r="1806" spans="1:29" ht="15" x14ac:dyDescent="0.25">
      <c r="A1806" s="250"/>
      <c r="B1806" s="250"/>
      <c r="C1806" s="250"/>
      <c r="D1806" s="250"/>
      <c r="E1806" s="250"/>
      <c r="F1806" s="250"/>
      <c r="H1806" s="244"/>
      <c r="J1806" s="272" t="s">
        <v>4158</v>
      </c>
      <c r="K1806" s="272" t="s">
        <v>4676</v>
      </c>
      <c r="L1806" s="250" t="s">
        <v>4219</v>
      </c>
      <c r="M1806" s="272" t="s">
        <v>4146</v>
      </c>
      <c r="N1806" s="272" t="s">
        <v>4523</v>
      </c>
      <c r="O1806" s="272" t="s">
        <v>4670</v>
      </c>
      <c r="P1806" s="274">
        <v>201610</v>
      </c>
      <c r="Q1806" s="272" t="s">
        <v>4203</v>
      </c>
      <c r="R1806" s="276">
        <v>2790.16</v>
      </c>
      <c r="S1806" s="280" t="s">
        <v>4702</v>
      </c>
      <c r="T1806" s="280" t="s">
        <v>4699</v>
      </c>
      <c r="V1806" s="244"/>
      <c r="AC1806" s="244"/>
    </row>
    <row r="1807" spans="1:29" ht="15" x14ac:dyDescent="0.25">
      <c r="A1807" s="250"/>
      <c r="B1807" s="250"/>
      <c r="C1807" s="250"/>
      <c r="D1807" s="250"/>
      <c r="E1807" s="250"/>
      <c r="F1807" s="250"/>
      <c r="H1807" s="244"/>
      <c r="J1807" s="272" t="s">
        <v>4158</v>
      </c>
      <c r="K1807" s="272" t="s">
        <v>4676</v>
      </c>
      <c r="L1807" s="250" t="s">
        <v>4219</v>
      </c>
      <c r="M1807" s="272" t="s">
        <v>4146</v>
      </c>
      <c r="N1807" s="272" t="s">
        <v>4524</v>
      </c>
      <c r="O1807" s="272" t="s">
        <v>4670</v>
      </c>
      <c r="P1807" s="274">
        <v>201610</v>
      </c>
      <c r="Q1807" s="272" t="s">
        <v>4203</v>
      </c>
      <c r="R1807" s="276">
        <v>3862.71</v>
      </c>
      <c r="S1807" s="280" t="s">
        <v>4702</v>
      </c>
      <c r="T1807" s="280" t="s">
        <v>4699</v>
      </c>
      <c r="V1807" s="244"/>
      <c r="AC1807" s="244"/>
    </row>
    <row r="1808" spans="1:29" ht="15" x14ac:dyDescent="0.25">
      <c r="A1808" s="250"/>
      <c r="B1808" s="250"/>
      <c r="C1808" s="250"/>
      <c r="D1808" s="250"/>
      <c r="E1808" s="250"/>
      <c r="F1808" s="250"/>
      <c r="H1808" s="244"/>
      <c r="J1808" s="272" t="s">
        <v>4158</v>
      </c>
      <c r="K1808" s="272" t="s">
        <v>4676</v>
      </c>
      <c r="L1808" s="250" t="s">
        <v>4219</v>
      </c>
      <c r="M1808" s="272" t="s">
        <v>4146</v>
      </c>
      <c r="N1808" s="272" t="s">
        <v>4525</v>
      </c>
      <c r="O1808" s="272" t="s">
        <v>4670</v>
      </c>
      <c r="P1808" s="274">
        <v>201610</v>
      </c>
      <c r="Q1808" s="272" t="s">
        <v>4203</v>
      </c>
      <c r="R1808" s="276">
        <v>10945</v>
      </c>
      <c r="S1808" s="280" t="s">
        <v>4702</v>
      </c>
      <c r="T1808" s="280" t="s">
        <v>4699</v>
      </c>
      <c r="V1808" s="244"/>
      <c r="AC1808" s="244"/>
    </row>
    <row r="1809" spans="1:29" ht="15" x14ac:dyDescent="0.25">
      <c r="A1809" s="250"/>
      <c r="B1809" s="250"/>
      <c r="C1809" s="250"/>
      <c r="D1809" s="250"/>
      <c r="E1809" s="250"/>
      <c r="F1809" s="250"/>
      <c r="H1809" s="244"/>
      <c r="J1809" s="272" t="s">
        <v>4158</v>
      </c>
      <c r="K1809" s="272" t="s">
        <v>4676</v>
      </c>
      <c r="L1809" s="250" t="s">
        <v>4219</v>
      </c>
      <c r="M1809" s="272" t="s">
        <v>4146</v>
      </c>
      <c r="N1809" s="272" t="s">
        <v>4526</v>
      </c>
      <c r="O1809" s="272" t="s">
        <v>4670</v>
      </c>
      <c r="P1809" s="274">
        <v>201610</v>
      </c>
      <c r="Q1809" s="272" t="s">
        <v>4203</v>
      </c>
      <c r="R1809" s="276">
        <v>1134</v>
      </c>
      <c r="S1809" s="280" t="s">
        <v>4702</v>
      </c>
      <c r="T1809" s="280" t="s">
        <v>4699</v>
      </c>
      <c r="V1809" s="244"/>
      <c r="AC1809" s="244"/>
    </row>
    <row r="1810" spans="1:29" ht="15" x14ac:dyDescent="0.25">
      <c r="A1810" s="250"/>
      <c r="B1810" s="250"/>
      <c r="C1810" s="250"/>
      <c r="D1810" s="250"/>
      <c r="E1810" s="250"/>
      <c r="F1810" s="250"/>
      <c r="H1810" s="244"/>
      <c r="J1810" s="272" t="s">
        <v>4158</v>
      </c>
      <c r="K1810" s="272" t="s">
        <v>4676</v>
      </c>
      <c r="L1810" s="250" t="s">
        <v>4219</v>
      </c>
      <c r="M1810" s="272" t="s">
        <v>4146</v>
      </c>
      <c r="N1810" s="272" t="s">
        <v>4530</v>
      </c>
      <c r="O1810" s="272" t="s">
        <v>4670</v>
      </c>
      <c r="P1810" s="274">
        <v>201610</v>
      </c>
      <c r="Q1810" s="272" t="s">
        <v>4203</v>
      </c>
      <c r="R1810" s="276">
        <v>2200</v>
      </c>
      <c r="S1810" s="280" t="s">
        <v>4702</v>
      </c>
      <c r="T1810" s="280" t="s">
        <v>4699</v>
      </c>
      <c r="V1810" s="244"/>
      <c r="AC1810" s="244"/>
    </row>
    <row r="1811" spans="1:29" ht="15" x14ac:dyDescent="0.25">
      <c r="A1811" s="250"/>
      <c r="B1811" s="250"/>
      <c r="C1811" s="250"/>
      <c r="D1811" s="250"/>
      <c r="E1811" s="250"/>
      <c r="F1811" s="250"/>
      <c r="H1811" s="244"/>
      <c r="J1811" s="272" t="s">
        <v>4158</v>
      </c>
      <c r="K1811" s="272" t="s">
        <v>4676</v>
      </c>
      <c r="L1811" s="250" t="s">
        <v>4219</v>
      </c>
      <c r="M1811" s="272" t="s">
        <v>4147</v>
      </c>
      <c r="N1811" s="272" t="s">
        <v>4545</v>
      </c>
      <c r="O1811" s="272" t="s">
        <v>4670</v>
      </c>
      <c r="P1811" s="274">
        <v>201610</v>
      </c>
      <c r="Q1811" s="272" t="s">
        <v>4203</v>
      </c>
      <c r="R1811" s="276">
        <v>-0.34</v>
      </c>
      <c r="S1811" s="280" t="s">
        <v>4702</v>
      </c>
      <c r="T1811" s="280" t="s">
        <v>4699</v>
      </c>
      <c r="V1811" s="244"/>
      <c r="AC1811" s="244"/>
    </row>
    <row r="1812" spans="1:29" ht="15" x14ac:dyDescent="0.25">
      <c r="A1812" s="250"/>
      <c r="B1812" s="250"/>
      <c r="C1812" s="250"/>
      <c r="D1812" s="250"/>
      <c r="E1812" s="250"/>
      <c r="F1812" s="250"/>
      <c r="H1812" s="244"/>
      <c r="J1812" s="272" t="s">
        <v>4158</v>
      </c>
      <c r="K1812" s="272" t="s">
        <v>4676</v>
      </c>
      <c r="L1812" s="250" t="s">
        <v>4219</v>
      </c>
      <c r="M1812" s="272" t="s">
        <v>4147</v>
      </c>
      <c r="N1812" s="272" t="s">
        <v>4546</v>
      </c>
      <c r="O1812" s="272" t="s">
        <v>4670</v>
      </c>
      <c r="P1812" s="274">
        <v>201610</v>
      </c>
      <c r="Q1812" s="272" t="s">
        <v>4203</v>
      </c>
      <c r="R1812" s="276">
        <v>0.12</v>
      </c>
      <c r="S1812" s="280" t="s">
        <v>4702</v>
      </c>
      <c r="T1812" s="280" t="s">
        <v>4699</v>
      </c>
      <c r="V1812" s="244"/>
      <c r="AC1812" s="244"/>
    </row>
    <row r="1813" spans="1:29" ht="15" x14ac:dyDescent="0.25">
      <c r="A1813" s="250"/>
      <c r="B1813" s="250"/>
      <c r="C1813" s="250"/>
      <c r="D1813" s="250"/>
      <c r="E1813" s="250"/>
      <c r="F1813" s="250"/>
      <c r="H1813" s="244"/>
      <c r="J1813" s="272" t="s">
        <v>4158</v>
      </c>
      <c r="K1813" s="272" t="s">
        <v>4676</v>
      </c>
      <c r="L1813" s="250" t="s">
        <v>4219</v>
      </c>
      <c r="M1813" s="272" t="s">
        <v>4147</v>
      </c>
      <c r="N1813" s="272" t="s">
        <v>4548</v>
      </c>
      <c r="O1813" s="272" t="s">
        <v>4670</v>
      </c>
      <c r="P1813" s="274">
        <v>201610</v>
      </c>
      <c r="Q1813" s="272" t="s">
        <v>4203</v>
      </c>
      <c r="R1813" s="276">
        <v>4494.58</v>
      </c>
      <c r="S1813" s="280" t="s">
        <v>4702</v>
      </c>
      <c r="T1813" s="280" t="s">
        <v>4699</v>
      </c>
      <c r="V1813" s="244"/>
      <c r="AC1813" s="244"/>
    </row>
    <row r="1814" spans="1:29" ht="15" x14ac:dyDescent="0.25">
      <c r="A1814" s="250"/>
      <c r="B1814" s="250"/>
      <c r="C1814" s="250"/>
      <c r="D1814" s="250"/>
      <c r="E1814" s="250"/>
      <c r="F1814" s="250"/>
      <c r="H1814" s="244"/>
      <c r="J1814" s="272" t="s">
        <v>4158</v>
      </c>
      <c r="K1814" s="272" t="s">
        <v>4676</v>
      </c>
      <c r="L1814" s="250" t="s">
        <v>4219</v>
      </c>
      <c r="M1814" s="272" t="s">
        <v>4147</v>
      </c>
      <c r="N1814" s="272" t="s">
        <v>4565</v>
      </c>
      <c r="O1814" s="272" t="s">
        <v>4670</v>
      </c>
      <c r="P1814" s="274">
        <v>201610</v>
      </c>
      <c r="Q1814" s="272" t="s">
        <v>4203</v>
      </c>
      <c r="R1814" s="276">
        <v>9060.6</v>
      </c>
      <c r="S1814" s="280" t="s">
        <v>4702</v>
      </c>
      <c r="T1814" s="280" t="s">
        <v>4699</v>
      </c>
      <c r="V1814" s="244"/>
      <c r="AC1814" s="244"/>
    </row>
    <row r="1815" spans="1:29" ht="15" x14ac:dyDescent="0.25">
      <c r="A1815" s="250"/>
      <c r="B1815" s="250"/>
      <c r="C1815" s="250"/>
      <c r="D1815" s="250"/>
      <c r="E1815" s="250"/>
      <c r="F1815" s="250"/>
      <c r="H1815" s="244"/>
      <c r="J1815" s="272" t="s">
        <v>4158</v>
      </c>
      <c r="K1815" s="272" t="s">
        <v>4676</v>
      </c>
      <c r="L1815" s="250" t="s">
        <v>4219</v>
      </c>
      <c r="M1815" s="272" t="s">
        <v>4147</v>
      </c>
      <c r="N1815" s="272" t="s">
        <v>4566</v>
      </c>
      <c r="O1815" s="272" t="s">
        <v>4670</v>
      </c>
      <c r="P1815" s="274">
        <v>201610</v>
      </c>
      <c r="Q1815" s="272" t="s">
        <v>4203</v>
      </c>
      <c r="R1815" s="276">
        <v>2213.1</v>
      </c>
      <c r="S1815" s="280" t="s">
        <v>4702</v>
      </c>
      <c r="T1815" s="280" t="s">
        <v>4699</v>
      </c>
      <c r="V1815" s="244"/>
      <c r="AC1815" s="244"/>
    </row>
    <row r="1816" spans="1:29" ht="15" x14ac:dyDescent="0.25">
      <c r="A1816" s="250"/>
      <c r="B1816" s="250"/>
      <c r="C1816" s="250"/>
      <c r="D1816" s="250"/>
      <c r="E1816" s="250"/>
      <c r="F1816" s="250"/>
      <c r="H1816" s="244"/>
      <c r="J1816" s="272" t="s">
        <v>4158</v>
      </c>
      <c r="K1816" s="272" t="s">
        <v>4676</v>
      </c>
      <c r="L1816" s="250" t="s">
        <v>4219</v>
      </c>
      <c r="M1816" s="272" t="s">
        <v>4147</v>
      </c>
      <c r="N1816" s="272" t="s">
        <v>4568</v>
      </c>
      <c r="O1816" s="272" t="s">
        <v>4670</v>
      </c>
      <c r="P1816" s="274">
        <v>201610</v>
      </c>
      <c r="Q1816" s="272" t="s">
        <v>4203</v>
      </c>
      <c r="R1816" s="276">
        <v>4683.78</v>
      </c>
      <c r="S1816" s="280" t="s">
        <v>4702</v>
      </c>
      <c r="T1816" s="280" t="s">
        <v>4699</v>
      </c>
      <c r="V1816" s="244"/>
      <c r="AC1816" s="244"/>
    </row>
    <row r="1817" spans="1:29" ht="15" x14ac:dyDescent="0.25">
      <c r="A1817" s="250"/>
      <c r="B1817" s="250"/>
      <c r="C1817" s="250"/>
      <c r="D1817" s="250"/>
      <c r="E1817" s="250"/>
      <c r="F1817" s="250"/>
      <c r="H1817" s="244"/>
      <c r="J1817" s="272" t="s">
        <v>4158</v>
      </c>
      <c r="K1817" s="272" t="s">
        <v>4676</v>
      </c>
      <c r="L1817" s="250" t="s">
        <v>4219</v>
      </c>
      <c r="M1817" s="272" t="s">
        <v>4147</v>
      </c>
      <c r="N1817" s="272" t="s">
        <v>4577</v>
      </c>
      <c r="O1817" s="272" t="s">
        <v>4670</v>
      </c>
      <c r="P1817" s="274">
        <v>201610</v>
      </c>
      <c r="Q1817" s="272" t="s">
        <v>4203</v>
      </c>
      <c r="R1817" s="276">
        <v>627.20000000000005</v>
      </c>
      <c r="S1817" s="280" t="s">
        <v>4702</v>
      </c>
      <c r="T1817" s="280" t="s">
        <v>4699</v>
      </c>
      <c r="V1817" s="244"/>
      <c r="AC1817" s="244"/>
    </row>
    <row r="1818" spans="1:29" ht="15" x14ac:dyDescent="0.25">
      <c r="A1818" s="250"/>
      <c r="B1818" s="250"/>
      <c r="C1818" s="250"/>
      <c r="D1818" s="250"/>
      <c r="E1818" s="250"/>
      <c r="F1818" s="250"/>
      <c r="H1818" s="244"/>
      <c r="J1818" s="272" t="s">
        <v>4158</v>
      </c>
      <c r="K1818" s="272" t="s">
        <v>4676</v>
      </c>
      <c r="L1818" s="250" t="s">
        <v>4219</v>
      </c>
      <c r="M1818" s="272" t="s">
        <v>4148</v>
      </c>
      <c r="N1818" s="272" t="s">
        <v>4588</v>
      </c>
      <c r="O1818" s="272" t="s">
        <v>4670</v>
      </c>
      <c r="P1818" s="274">
        <v>201610</v>
      </c>
      <c r="Q1818" s="272" t="s">
        <v>4203</v>
      </c>
      <c r="R1818" s="276">
        <v>0.32</v>
      </c>
      <c r="S1818" s="280" t="s">
        <v>4702</v>
      </c>
      <c r="T1818" s="280" t="s">
        <v>4699</v>
      </c>
      <c r="V1818" s="244"/>
      <c r="AC1818" s="244"/>
    </row>
    <row r="1819" spans="1:29" ht="15" x14ac:dyDescent="0.25">
      <c r="A1819" s="250"/>
      <c r="B1819" s="250"/>
      <c r="C1819" s="250"/>
      <c r="D1819" s="250"/>
      <c r="E1819" s="250"/>
      <c r="F1819" s="250"/>
      <c r="H1819" s="244"/>
      <c r="J1819" s="272" t="s">
        <v>4158</v>
      </c>
      <c r="K1819" s="272" t="s">
        <v>4676</v>
      </c>
      <c r="L1819" s="250" t="s">
        <v>4219</v>
      </c>
      <c r="M1819" s="272" t="s">
        <v>4145</v>
      </c>
      <c r="N1819" s="272" t="s">
        <v>4595</v>
      </c>
      <c r="O1819" s="272" t="s">
        <v>4670</v>
      </c>
      <c r="P1819" s="274">
        <v>201610</v>
      </c>
      <c r="Q1819" s="272" t="s">
        <v>4203</v>
      </c>
      <c r="R1819" s="276">
        <v>200000</v>
      </c>
      <c r="S1819" s="280" t="s">
        <v>4702</v>
      </c>
      <c r="T1819" s="280" t="s">
        <v>4699</v>
      </c>
      <c r="V1819" s="244"/>
      <c r="AC1819" s="244"/>
    </row>
    <row r="1820" spans="1:29" ht="15" x14ac:dyDescent="0.25">
      <c r="A1820" s="250"/>
      <c r="B1820" s="250"/>
      <c r="C1820" s="250"/>
      <c r="D1820" s="250"/>
      <c r="E1820" s="250"/>
      <c r="F1820" s="250"/>
      <c r="H1820" s="244"/>
      <c r="J1820" s="272" t="s">
        <v>4158</v>
      </c>
      <c r="K1820" s="272" t="s">
        <v>4676</v>
      </c>
      <c r="L1820" s="250" t="s">
        <v>4219</v>
      </c>
      <c r="M1820" s="272" t="s">
        <v>4149</v>
      </c>
      <c r="N1820" s="272" t="s">
        <v>4600</v>
      </c>
      <c r="O1820" s="272" t="s">
        <v>4670</v>
      </c>
      <c r="P1820" s="274">
        <v>201610</v>
      </c>
      <c r="Q1820" s="272" t="s">
        <v>4203</v>
      </c>
      <c r="R1820" s="276">
        <v>3911</v>
      </c>
      <c r="S1820" s="280" t="s">
        <v>4702</v>
      </c>
      <c r="T1820" s="280" t="s">
        <v>4699</v>
      </c>
      <c r="V1820" s="244"/>
      <c r="AC1820" s="244"/>
    </row>
    <row r="1821" spans="1:29" ht="15" x14ac:dyDescent="0.25">
      <c r="A1821" s="250"/>
      <c r="B1821" s="250"/>
      <c r="C1821" s="250"/>
      <c r="D1821" s="250"/>
      <c r="E1821" s="250"/>
      <c r="F1821" s="250"/>
      <c r="H1821" s="244"/>
      <c r="J1821" s="272" t="s">
        <v>4158</v>
      </c>
      <c r="K1821" s="272" t="s">
        <v>4676</v>
      </c>
      <c r="L1821" s="250" t="s">
        <v>4219</v>
      </c>
      <c r="M1821" s="272" t="s">
        <v>4149</v>
      </c>
      <c r="N1821" s="272" t="s">
        <v>4602</v>
      </c>
      <c r="O1821" s="272" t="s">
        <v>4670</v>
      </c>
      <c r="P1821" s="274">
        <v>201610</v>
      </c>
      <c r="Q1821" s="272" t="s">
        <v>4203</v>
      </c>
      <c r="R1821" s="276">
        <v>31896.5</v>
      </c>
      <c r="S1821" s="280" t="s">
        <v>4702</v>
      </c>
      <c r="T1821" s="280" t="s">
        <v>4699</v>
      </c>
      <c r="V1821" s="244"/>
      <c r="AC1821" s="244"/>
    </row>
    <row r="1822" spans="1:29" ht="15" x14ac:dyDescent="0.25">
      <c r="A1822" s="250"/>
      <c r="B1822" s="250"/>
      <c r="C1822" s="250"/>
      <c r="D1822" s="250"/>
      <c r="E1822" s="250"/>
      <c r="F1822" s="250"/>
      <c r="H1822" s="244"/>
      <c r="J1822" s="272" t="s">
        <v>4158</v>
      </c>
      <c r="K1822" s="272" t="s">
        <v>4676</v>
      </c>
      <c r="L1822" s="250" t="s">
        <v>4219</v>
      </c>
      <c r="M1822" s="272" t="s">
        <v>4146</v>
      </c>
      <c r="N1822" s="272" t="s">
        <v>4202</v>
      </c>
      <c r="O1822" s="272" t="s">
        <v>4670</v>
      </c>
      <c r="P1822" s="274">
        <v>201611</v>
      </c>
      <c r="Q1822" s="272" t="s">
        <v>4203</v>
      </c>
      <c r="R1822" s="276">
        <v>2012.8</v>
      </c>
      <c r="S1822" s="280" t="s">
        <v>4702</v>
      </c>
      <c r="T1822" s="280" t="s">
        <v>4699</v>
      </c>
      <c r="V1822" s="244"/>
      <c r="AC1822" s="244"/>
    </row>
    <row r="1823" spans="1:29" ht="15" x14ac:dyDescent="0.25">
      <c r="A1823" s="250"/>
      <c r="B1823" s="250"/>
      <c r="C1823" s="250"/>
      <c r="D1823" s="250"/>
      <c r="E1823" s="250"/>
      <c r="F1823" s="250"/>
      <c r="H1823" s="244"/>
      <c r="J1823" s="272" t="s">
        <v>4158</v>
      </c>
      <c r="K1823" s="272" t="s">
        <v>4676</v>
      </c>
      <c r="L1823" s="250" t="s">
        <v>4219</v>
      </c>
      <c r="M1823" s="272" t="s">
        <v>4146</v>
      </c>
      <c r="N1823" s="272" t="s">
        <v>4432</v>
      </c>
      <c r="O1823" s="272" t="s">
        <v>4670</v>
      </c>
      <c r="P1823" s="274">
        <v>201611</v>
      </c>
      <c r="Q1823" s="272" t="s">
        <v>4203</v>
      </c>
      <c r="R1823" s="276">
        <v>-3081</v>
      </c>
      <c r="S1823" s="280" t="s">
        <v>4702</v>
      </c>
      <c r="T1823" s="280" t="s">
        <v>4699</v>
      </c>
      <c r="V1823" s="244"/>
      <c r="AC1823" s="244"/>
    </row>
    <row r="1824" spans="1:29" ht="15" x14ac:dyDescent="0.25">
      <c r="A1824" s="250"/>
      <c r="B1824" s="250"/>
      <c r="C1824" s="250"/>
      <c r="D1824" s="250"/>
      <c r="E1824" s="250"/>
      <c r="F1824" s="250"/>
      <c r="H1824" s="244"/>
      <c r="J1824" s="272" t="s">
        <v>4158</v>
      </c>
      <c r="K1824" s="272" t="s">
        <v>4676</v>
      </c>
      <c r="L1824" s="250" t="s">
        <v>4219</v>
      </c>
      <c r="M1824" s="272" t="s">
        <v>4146</v>
      </c>
      <c r="N1824" s="272" t="s">
        <v>4450</v>
      </c>
      <c r="O1824" s="272" t="s">
        <v>4670</v>
      </c>
      <c r="P1824" s="274">
        <v>201611</v>
      </c>
      <c r="Q1824" s="272" t="s">
        <v>4203</v>
      </c>
      <c r="R1824" s="276">
        <v>1121.05</v>
      </c>
      <c r="S1824" s="280" t="s">
        <v>4702</v>
      </c>
      <c r="T1824" s="280" t="s">
        <v>4699</v>
      </c>
      <c r="V1824" s="244"/>
      <c r="AC1824" s="244"/>
    </row>
    <row r="1825" spans="1:29" ht="15" x14ac:dyDescent="0.25">
      <c r="A1825" s="250"/>
      <c r="B1825" s="250"/>
      <c r="C1825" s="250"/>
      <c r="D1825" s="250"/>
      <c r="E1825" s="250"/>
      <c r="F1825" s="250"/>
      <c r="H1825" s="244"/>
      <c r="J1825" s="272" t="s">
        <v>4158</v>
      </c>
      <c r="K1825" s="272" t="s">
        <v>4676</v>
      </c>
      <c r="L1825" s="250" t="s">
        <v>4219</v>
      </c>
      <c r="M1825" s="272" t="s">
        <v>4146</v>
      </c>
      <c r="N1825" s="272" t="s">
        <v>4453</v>
      </c>
      <c r="O1825" s="272" t="s">
        <v>4670</v>
      </c>
      <c r="P1825" s="274">
        <v>201611</v>
      </c>
      <c r="Q1825" s="272" t="s">
        <v>4203</v>
      </c>
      <c r="R1825" s="276">
        <v>-934</v>
      </c>
      <c r="S1825" s="280" t="s">
        <v>4702</v>
      </c>
      <c r="T1825" s="280" t="s">
        <v>4699</v>
      </c>
      <c r="V1825" s="244"/>
      <c r="AC1825" s="244"/>
    </row>
    <row r="1826" spans="1:29" ht="15" x14ac:dyDescent="0.25">
      <c r="A1826" s="250"/>
      <c r="B1826" s="250"/>
      <c r="C1826" s="250"/>
      <c r="D1826" s="250"/>
      <c r="E1826" s="250"/>
      <c r="F1826" s="250"/>
      <c r="H1826" s="244"/>
      <c r="J1826" s="272" t="s">
        <v>4158</v>
      </c>
      <c r="K1826" s="272" t="s">
        <v>4676</v>
      </c>
      <c r="L1826" s="250" t="s">
        <v>4219</v>
      </c>
      <c r="M1826" s="272" t="s">
        <v>4146</v>
      </c>
      <c r="N1826" s="272" t="s">
        <v>4462</v>
      </c>
      <c r="O1826" s="272" t="s">
        <v>4670</v>
      </c>
      <c r="P1826" s="274">
        <v>201611</v>
      </c>
      <c r="Q1826" s="272" t="s">
        <v>4203</v>
      </c>
      <c r="R1826" s="276">
        <v>35546.86</v>
      </c>
      <c r="S1826" s="280" t="s">
        <v>4702</v>
      </c>
      <c r="T1826" s="280" t="s">
        <v>4699</v>
      </c>
      <c r="V1826" s="244"/>
      <c r="AC1826" s="244"/>
    </row>
    <row r="1827" spans="1:29" ht="15" x14ac:dyDescent="0.25">
      <c r="A1827" s="250"/>
      <c r="B1827" s="250"/>
      <c r="C1827" s="250"/>
      <c r="D1827" s="250"/>
      <c r="E1827" s="250"/>
      <c r="F1827" s="250"/>
      <c r="H1827" s="244"/>
      <c r="J1827" s="272" t="s">
        <v>4158</v>
      </c>
      <c r="K1827" s="272" t="s">
        <v>4676</v>
      </c>
      <c r="L1827" s="250" t="s">
        <v>4219</v>
      </c>
      <c r="M1827" s="272" t="s">
        <v>4146</v>
      </c>
      <c r="N1827" s="272" t="s">
        <v>4480</v>
      </c>
      <c r="O1827" s="272" t="s">
        <v>4670</v>
      </c>
      <c r="P1827" s="274">
        <v>201611</v>
      </c>
      <c r="Q1827" s="272" t="s">
        <v>4203</v>
      </c>
      <c r="R1827" s="276">
        <v>-0.13</v>
      </c>
      <c r="S1827" s="280" t="s">
        <v>4702</v>
      </c>
      <c r="T1827" s="280" t="s">
        <v>4699</v>
      </c>
      <c r="V1827" s="244"/>
      <c r="AC1827" s="244"/>
    </row>
    <row r="1828" spans="1:29" ht="15" x14ac:dyDescent="0.25">
      <c r="A1828" s="250"/>
      <c r="B1828" s="250"/>
      <c r="C1828" s="250"/>
      <c r="D1828" s="250"/>
      <c r="E1828" s="250"/>
      <c r="F1828" s="250"/>
      <c r="H1828" s="244"/>
      <c r="J1828" s="272" t="s">
        <v>4158</v>
      </c>
      <c r="K1828" s="272" t="s">
        <v>4676</v>
      </c>
      <c r="L1828" s="250" t="s">
        <v>4219</v>
      </c>
      <c r="M1828" s="272" t="s">
        <v>4146</v>
      </c>
      <c r="N1828" s="272" t="s">
        <v>4484</v>
      </c>
      <c r="O1828" s="272" t="s">
        <v>4670</v>
      </c>
      <c r="P1828" s="274">
        <v>201611</v>
      </c>
      <c r="Q1828" s="272" t="s">
        <v>4203</v>
      </c>
      <c r="R1828" s="276">
        <v>372.9</v>
      </c>
      <c r="S1828" s="280" t="s">
        <v>4702</v>
      </c>
      <c r="T1828" s="280" t="s">
        <v>4699</v>
      </c>
      <c r="V1828" s="244"/>
      <c r="AC1828" s="244"/>
    </row>
    <row r="1829" spans="1:29" ht="15" x14ac:dyDescent="0.25">
      <c r="A1829" s="250"/>
      <c r="B1829" s="250"/>
      <c r="C1829" s="250"/>
      <c r="D1829" s="250"/>
      <c r="E1829" s="250"/>
      <c r="F1829" s="250"/>
      <c r="H1829" s="244"/>
      <c r="J1829" s="272" t="s">
        <v>4158</v>
      </c>
      <c r="K1829" s="272" t="s">
        <v>4676</v>
      </c>
      <c r="L1829" s="250" t="s">
        <v>4219</v>
      </c>
      <c r="M1829" s="272" t="s">
        <v>4146</v>
      </c>
      <c r="N1829" s="272" t="s">
        <v>4488</v>
      </c>
      <c r="O1829" s="272" t="s">
        <v>4670</v>
      </c>
      <c r="P1829" s="274">
        <v>201611</v>
      </c>
      <c r="Q1829" s="272" t="s">
        <v>4203</v>
      </c>
      <c r="R1829" s="276">
        <v>5554.29</v>
      </c>
      <c r="S1829" s="280" t="s">
        <v>4702</v>
      </c>
      <c r="T1829" s="280" t="s">
        <v>4699</v>
      </c>
      <c r="V1829" s="244"/>
      <c r="AC1829" s="244"/>
    </row>
    <row r="1830" spans="1:29" ht="15" x14ac:dyDescent="0.25">
      <c r="A1830" s="250"/>
      <c r="B1830" s="250"/>
      <c r="C1830" s="250"/>
      <c r="D1830" s="250"/>
      <c r="E1830" s="250"/>
      <c r="F1830" s="250"/>
      <c r="H1830" s="244"/>
      <c r="J1830" s="272" t="s">
        <v>4158</v>
      </c>
      <c r="K1830" s="272" t="s">
        <v>4676</v>
      </c>
      <c r="L1830" s="250" t="s">
        <v>4219</v>
      </c>
      <c r="M1830" s="272" t="s">
        <v>4146</v>
      </c>
      <c r="N1830" s="272" t="s">
        <v>4489</v>
      </c>
      <c r="O1830" s="272" t="s">
        <v>4670</v>
      </c>
      <c r="P1830" s="274">
        <v>201611</v>
      </c>
      <c r="Q1830" s="272" t="s">
        <v>4203</v>
      </c>
      <c r="R1830" s="276">
        <v>16935</v>
      </c>
      <c r="S1830" s="280" t="s">
        <v>4702</v>
      </c>
      <c r="T1830" s="280" t="s">
        <v>4699</v>
      </c>
      <c r="V1830" s="244"/>
      <c r="AC1830" s="244"/>
    </row>
    <row r="1831" spans="1:29" ht="15" x14ac:dyDescent="0.25">
      <c r="A1831" s="250"/>
      <c r="B1831" s="250"/>
      <c r="C1831" s="250"/>
      <c r="D1831" s="250"/>
      <c r="E1831" s="250"/>
      <c r="F1831" s="250"/>
      <c r="H1831" s="244"/>
      <c r="J1831" s="272" t="s">
        <v>4158</v>
      </c>
      <c r="K1831" s="272" t="s">
        <v>4676</v>
      </c>
      <c r="L1831" s="250" t="s">
        <v>4219</v>
      </c>
      <c r="M1831" s="272" t="s">
        <v>4146</v>
      </c>
      <c r="N1831" s="272" t="s">
        <v>4490</v>
      </c>
      <c r="O1831" s="272" t="s">
        <v>4670</v>
      </c>
      <c r="P1831" s="274">
        <v>201611</v>
      </c>
      <c r="Q1831" s="272" t="s">
        <v>4203</v>
      </c>
      <c r="R1831" s="276">
        <v>438.73</v>
      </c>
      <c r="S1831" s="280" t="s">
        <v>4702</v>
      </c>
      <c r="T1831" s="280" t="s">
        <v>4699</v>
      </c>
      <c r="V1831" s="244"/>
      <c r="AC1831" s="244"/>
    </row>
    <row r="1832" spans="1:29" ht="15" x14ac:dyDescent="0.25">
      <c r="A1832" s="250"/>
      <c r="B1832" s="250"/>
      <c r="C1832" s="250"/>
      <c r="D1832" s="250"/>
      <c r="E1832" s="250"/>
      <c r="F1832" s="250"/>
      <c r="H1832" s="244"/>
      <c r="J1832" s="272" t="s">
        <v>4158</v>
      </c>
      <c r="K1832" s="272" t="s">
        <v>4676</v>
      </c>
      <c r="L1832" s="250" t="s">
        <v>4219</v>
      </c>
      <c r="M1832" s="272" t="s">
        <v>4146</v>
      </c>
      <c r="N1832" s="272" t="s">
        <v>4494</v>
      </c>
      <c r="O1832" s="272" t="s">
        <v>4670</v>
      </c>
      <c r="P1832" s="274">
        <v>201611</v>
      </c>
      <c r="Q1832" s="272" t="s">
        <v>4203</v>
      </c>
      <c r="R1832" s="276">
        <v>0</v>
      </c>
      <c r="S1832" s="280" t="s">
        <v>4702</v>
      </c>
      <c r="T1832" s="280" t="s">
        <v>4699</v>
      </c>
      <c r="V1832" s="244"/>
      <c r="AC1832" s="244"/>
    </row>
    <row r="1833" spans="1:29" ht="15" x14ac:dyDescent="0.25">
      <c r="A1833" s="250"/>
      <c r="B1833" s="250"/>
      <c r="C1833" s="250"/>
      <c r="D1833" s="250"/>
      <c r="E1833" s="250"/>
      <c r="F1833" s="250"/>
      <c r="H1833" s="244"/>
      <c r="J1833" s="272" t="s">
        <v>4158</v>
      </c>
      <c r="K1833" s="272" t="s">
        <v>4676</v>
      </c>
      <c r="L1833" s="250" t="s">
        <v>4219</v>
      </c>
      <c r="M1833" s="272" t="s">
        <v>4146</v>
      </c>
      <c r="N1833" s="272" t="s">
        <v>4496</v>
      </c>
      <c r="O1833" s="272" t="s">
        <v>4670</v>
      </c>
      <c r="P1833" s="274">
        <v>201611</v>
      </c>
      <c r="Q1833" s="272" t="s">
        <v>4203</v>
      </c>
      <c r="R1833" s="276">
        <v>142.05000000000001</v>
      </c>
      <c r="S1833" s="280" t="s">
        <v>4702</v>
      </c>
      <c r="T1833" s="280" t="s">
        <v>4699</v>
      </c>
      <c r="V1833" s="244"/>
      <c r="AC1833" s="244"/>
    </row>
    <row r="1834" spans="1:29" ht="15" x14ac:dyDescent="0.25">
      <c r="A1834" s="250"/>
      <c r="B1834" s="250"/>
      <c r="C1834" s="250"/>
      <c r="D1834" s="250"/>
      <c r="E1834" s="250"/>
      <c r="F1834" s="250"/>
      <c r="H1834" s="244"/>
      <c r="J1834" s="272" t="s">
        <v>4158</v>
      </c>
      <c r="K1834" s="272" t="s">
        <v>4676</v>
      </c>
      <c r="L1834" s="250" t="s">
        <v>4219</v>
      </c>
      <c r="M1834" s="272" t="s">
        <v>4146</v>
      </c>
      <c r="N1834" s="272" t="s">
        <v>4498</v>
      </c>
      <c r="O1834" s="272" t="s">
        <v>4670</v>
      </c>
      <c r="P1834" s="274">
        <v>201611</v>
      </c>
      <c r="Q1834" s="272" t="s">
        <v>4203</v>
      </c>
      <c r="R1834" s="276">
        <v>-1752.56</v>
      </c>
      <c r="S1834" s="280" t="s">
        <v>4702</v>
      </c>
      <c r="T1834" s="280" t="s">
        <v>4699</v>
      </c>
      <c r="V1834" s="244"/>
      <c r="AC1834" s="244"/>
    </row>
    <row r="1835" spans="1:29" ht="15" x14ac:dyDescent="0.25">
      <c r="A1835" s="250"/>
      <c r="B1835" s="250"/>
      <c r="C1835" s="250"/>
      <c r="D1835" s="250"/>
      <c r="E1835" s="250"/>
      <c r="F1835" s="250"/>
      <c r="H1835" s="244"/>
      <c r="J1835" s="272" t="s">
        <v>4158</v>
      </c>
      <c r="K1835" s="272" t="s">
        <v>4676</v>
      </c>
      <c r="L1835" s="250" t="s">
        <v>4219</v>
      </c>
      <c r="M1835" s="272" t="s">
        <v>4146</v>
      </c>
      <c r="N1835" s="272" t="s">
        <v>4499</v>
      </c>
      <c r="O1835" s="272" t="s">
        <v>4670</v>
      </c>
      <c r="P1835" s="274">
        <v>201611</v>
      </c>
      <c r="Q1835" s="272" t="s">
        <v>4203</v>
      </c>
      <c r="R1835" s="276">
        <v>0.14000000000000001</v>
      </c>
      <c r="S1835" s="280" t="s">
        <v>4702</v>
      </c>
      <c r="T1835" s="280" t="s">
        <v>4699</v>
      </c>
      <c r="V1835" s="244"/>
      <c r="AC1835" s="244"/>
    </row>
    <row r="1836" spans="1:29" ht="15" x14ac:dyDescent="0.25">
      <c r="A1836" s="250"/>
      <c r="B1836" s="250"/>
      <c r="C1836" s="250"/>
      <c r="D1836" s="250"/>
      <c r="E1836" s="250"/>
      <c r="F1836" s="250"/>
      <c r="H1836" s="244"/>
      <c r="J1836" s="272" t="s">
        <v>4158</v>
      </c>
      <c r="K1836" s="272" t="s">
        <v>4676</v>
      </c>
      <c r="L1836" s="250" t="s">
        <v>4219</v>
      </c>
      <c r="M1836" s="272" t="s">
        <v>4146</v>
      </c>
      <c r="N1836" s="272" t="s">
        <v>4500</v>
      </c>
      <c r="O1836" s="272" t="s">
        <v>4670</v>
      </c>
      <c r="P1836" s="274">
        <v>201611</v>
      </c>
      <c r="Q1836" s="272" t="s">
        <v>4203</v>
      </c>
      <c r="R1836" s="276">
        <v>-0.32</v>
      </c>
      <c r="S1836" s="280" t="s">
        <v>4702</v>
      </c>
      <c r="T1836" s="280" t="s">
        <v>4699</v>
      </c>
      <c r="V1836" s="244"/>
      <c r="AC1836" s="244"/>
    </row>
    <row r="1837" spans="1:29" ht="15" x14ac:dyDescent="0.25">
      <c r="A1837" s="250"/>
      <c r="B1837" s="250"/>
      <c r="C1837" s="250"/>
      <c r="D1837" s="250"/>
      <c r="E1837" s="250"/>
      <c r="F1837" s="250"/>
      <c r="H1837" s="244"/>
      <c r="J1837" s="272" t="s">
        <v>4158</v>
      </c>
      <c r="K1837" s="272" t="s">
        <v>4676</v>
      </c>
      <c r="L1837" s="250" t="s">
        <v>4219</v>
      </c>
      <c r="M1837" s="272" t="s">
        <v>4146</v>
      </c>
      <c r="N1837" s="272" t="s">
        <v>4505</v>
      </c>
      <c r="O1837" s="272" t="s">
        <v>4670</v>
      </c>
      <c r="P1837" s="274">
        <v>201611</v>
      </c>
      <c r="Q1837" s="272" t="s">
        <v>4203</v>
      </c>
      <c r="R1837" s="276">
        <v>0.37</v>
      </c>
      <c r="S1837" s="280" t="s">
        <v>4702</v>
      </c>
      <c r="T1837" s="280" t="s">
        <v>4699</v>
      </c>
      <c r="V1837" s="244"/>
      <c r="AC1837" s="244"/>
    </row>
    <row r="1838" spans="1:29" ht="15" x14ac:dyDescent="0.25">
      <c r="A1838" s="250"/>
      <c r="B1838" s="250"/>
      <c r="C1838" s="250"/>
      <c r="D1838" s="250"/>
      <c r="E1838" s="250"/>
      <c r="F1838" s="250"/>
      <c r="H1838" s="244"/>
      <c r="J1838" s="272" t="s">
        <v>4158</v>
      </c>
      <c r="K1838" s="272" t="s">
        <v>4676</v>
      </c>
      <c r="L1838" s="250" t="s">
        <v>4219</v>
      </c>
      <c r="M1838" s="272" t="s">
        <v>4146</v>
      </c>
      <c r="N1838" s="272" t="s">
        <v>4506</v>
      </c>
      <c r="O1838" s="272" t="s">
        <v>4670</v>
      </c>
      <c r="P1838" s="274">
        <v>201611</v>
      </c>
      <c r="Q1838" s="272" t="s">
        <v>4203</v>
      </c>
      <c r="R1838" s="276">
        <v>-108.32</v>
      </c>
      <c r="S1838" s="280" t="s">
        <v>4702</v>
      </c>
      <c r="T1838" s="280" t="s">
        <v>4699</v>
      </c>
      <c r="V1838" s="244"/>
      <c r="AC1838" s="244"/>
    </row>
    <row r="1839" spans="1:29" ht="15" x14ac:dyDescent="0.25">
      <c r="A1839" s="250"/>
      <c r="B1839" s="250"/>
      <c r="C1839" s="250"/>
      <c r="D1839" s="250"/>
      <c r="E1839" s="250"/>
      <c r="F1839" s="250"/>
      <c r="H1839" s="244"/>
      <c r="J1839" s="272" t="s">
        <v>4158</v>
      </c>
      <c r="K1839" s="272" t="s">
        <v>4676</v>
      </c>
      <c r="L1839" s="250" t="s">
        <v>4219</v>
      </c>
      <c r="M1839" s="272" t="s">
        <v>4146</v>
      </c>
      <c r="N1839" s="272" t="s">
        <v>4507</v>
      </c>
      <c r="O1839" s="272" t="s">
        <v>4670</v>
      </c>
      <c r="P1839" s="274">
        <v>201611</v>
      </c>
      <c r="Q1839" s="272" t="s">
        <v>4203</v>
      </c>
      <c r="R1839" s="276">
        <v>-464.72</v>
      </c>
      <c r="S1839" s="280" t="s">
        <v>4702</v>
      </c>
      <c r="T1839" s="280" t="s">
        <v>4699</v>
      </c>
      <c r="V1839" s="244"/>
      <c r="AC1839" s="244"/>
    </row>
    <row r="1840" spans="1:29" ht="15" x14ac:dyDescent="0.25">
      <c r="A1840" s="250"/>
      <c r="B1840" s="250"/>
      <c r="C1840" s="250"/>
      <c r="D1840" s="250"/>
      <c r="E1840" s="250"/>
      <c r="F1840" s="250"/>
      <c r="H1840" s="244"/>
      <c r="J1840" s="272" t="s">
        <v>4158</v>
      </c>
      <c r="K1840" s="272" t="s">
        <v>4676</v>
      </c>
      <c r="L1840" s="250" t="s">
        <v>4219</v>
      </c>
      <c r="M1840" s="272" t="s">
        <v>4146</v>
      </c>
      <c r="N1840" s="272" t="s">
        <v>4510</v>
      </c>
      <c r="O1840" s="272" t="s">
        <v>4670</v>
      </c>
      <c r="P1840" s="274">
        <v>201611</v>
      </c>
      <c r="Q1840" s="272" t="s">
        <v>4203</v>
      </c>
      <c r="R1840" s="276">
        <v>18625</v>
      </c>
      <c r="S1840" s="280" t="s">
        <v>4702</v>
      </c>
      <c r="T1840" s="280" t="s">
        <v>4699</v>
      </c>
      <c r="V1840" s="244"/>
      <c r="AC1840" s="244"/>
    </row>
    <row r="1841" spans="1:29" ht="15" x14ac:dyDescent="0.25">
      <c r="A1841" s="250"/>
      <c r="B1841" s="250"/>
      <c r="C1841" s="250"/>
      <c r="D1841" s="250"/>
      <c r="E1841" s="250"/>
      <c r="F1841" s="250"/>
      <c r="H1841" s="244"/>
      <c r="J1841" s="272" t="s">
        <v>4158</v>
      </c>
      <c r="K1841" s="272" t="s">
        <v>4676</v>
      </c>
      <c r="L1841" s="250" t="s">
        <v>4219</v>
      </c>
      <c r="M1841" s="272" t="s">
        <v>4146</v>
      </c>
      <c r="N1841" s="272" t="s">
        <v>4511</v>
      </c>
      <c r="O1841" s="272" t="s">
        <v>4670</v>
      </c>
      <c r="P1841" s="274">
        <v>201611</v>
      </c>
      <c r="Q1841" s="272" t="s">
        <v>4203</v>
      </c>
      <c r="R1841" s="276">
        <v>0.08</v>
      </c>
      <c r="S1841" s="280" t="s">
        <v>4702</v>
      </c>
      <c r="T1841" s="280" t="s">
        <v>4699</v>
      </c>
      <c r="V1841" s="244"/>
      <c r="AC1841" s="244"/>
    </row>
    <row r="1842" spans="1:29" ht="15" x14ac:dyDescent="0.25">
      <c r="A1842" s="250"/>
      <c r="B1842" s="250"/>
      <c r="C1842" s="250"/>
      <c r="D1842" s="250"/>
      <c r="E1842" s="250"/>
      <c r="F1842" s="250"/>
      <c r="H1842" s="244"/>
      <c r="J1842" s="272" t="s">
        <v>4158</v>
      </c>
      <c r="K1842" s="272" t="s">
        <v>4676</v>
      </c>
      <c r="L1842" s="250" t="s">
        <v>4219</v>
      </c>
      <c r="M1842" s="272" t="s">
        <v>4146</v>
      </c>
      <c r="N1842" s="272" t="s">
        <v>4512</v>
      </c>
      <c r="O1842" s="272" t="s">
        <v>4670</v>
      </c>
      <c r="P1842" s="274">
        <v>201611</v>
      </c>
      <c r="Q1842" s="272" t="s">
        <v>4203</v>
      </c>
      <c r="R1842" s="276">
        <v>175</v>
      </c>
      <c r="S1842" s="280" t="s">
        <v>4702</v>
      </c>
      <c r="T1842" s="280" t="s">
        <v>4699</v>
      </c>
      <c r="V1842" s="244"/>
      <c r="AC1842" s="244"/>
    </row>
    <row r="1843" spans="1:29" ht="15" x14ac:dyDescent="0.25">
      <c r="A1843" s="250"/>
      <c r="B1843" s="250"/>
      <c r="C1843" s="250"/>
      <c r="D1843" s="250"/>
      <c r="E1843" s="250"/>
      <c r="F1843" s="250"/>
      <c r="H1843" s="244"/>
      <c r="J1843" s="272" t="s">
        <v>4158</v>
      </c>
      <c r="K1843" s="272" t="s">
        <v>4676</v>
      </c>
      <c r="L1843" s="250" t="s">
        <v>4219</v>
      </c>
      <c r="M1843" s="272" t="s">
        <v>4146</v>
      </c>
      <c r="N1843" s="272" t="s">
        <v>4515</v>
      </c>
      <c r="O1843" s="272" t="s">
        <v>4670</v>
      </c>
      <c r="P1843" s="274">
        <v>201611</v>
      </c>
      <c r="Q1843" s="272" t="s">
        <v>4203</v>
      </c>
      <c r="R1843" s="276">
        <v>3002.92</v>
      </c>
      <c r="S1843" s="280" t="s">
        <v>4702</v>
      </c>
      <c r="T1843" s="280" t="s">
        <v>4699</v>
      </c>
      <c r="V1843" s="244"/>
      <c r="AC1843" s="244"/>
    </row>
    <row r="1844" spans="1:29" ht="15" x14ac:dyDescent="0.25">
      <c r="A1844" s="250"/>
      <c r="B1844" s="250"/>
      <c r="C1844" s="250"/>
      <c r="D1844" s="250"/>
      <c r="E1844" s="250"/>
      <c r="F1844" s="250"/>
      <c r="H1844" s="244"/>
      <c r="J1844" s="272" t="s">
        <v>4158</v>
      </c>
      <c r="K1844" s="272" t="s">
        <v>4676</v>
      </c>
      <c r="L1844" s="250" t="s">
        <v>4219</v>
      </c>
      <c r="M1844" s="272" t="s">
        <v>4146</v>
      </c>
      <c r="N1844" s="272" t="s">
        <v>4516</v>
      </c>
      <c r="O1844" s="272" t="s">
        <v>4670</v>
      </c>
      <c r="P1844" s="274">
        <v>201611</v>
      </c>
      <c r="Q1844" s="272" t="s">
        <v>4203</v>
      </c>
      <c r="R1844" s="276">
        <v>-820.88</v>
      </c>
      <c r="S1844" s="280" t="s">
        <v>4702</v>
      </c>
      <c r="T1844" s="280" t="s">
        <v>4699</v>
      </c>
      <c r="V1844" s="244"/>
      <c r="AC1844" s="244"/>
    </row>
    <row r="1845" spans="1:29" ht="15" x14ac:dyDescent="0.25">
      <c r="A1845" s="250"/>
      <c r="B1845" s="250"/>
      <c r="C1845" s="250"/>
      <c r="D1845" s="250"/>
      <c r="E1845" s="250"/>
      <c r="F1845" s="250"/>
      <c r="H1845" s="244"/>
      <c r="J1845" s="272" t="s">
        <v>4158</v>
      </c>
      <c r="K1845" s="272" t="s">
        <v>4676</v>
      </c>
      <c r="L1845" s="250" t="s">
        <v>4219</v>
      </c>
      <c r="M1845" s="272" t="s">
        <v>4146</v>
      </c>
      <c r="N1845" s="272" t="s">
        <v>4517</v>
      </c>
      <c r="O1845" s="272" t="s">
        <v>4670</v>
      </c>
      <c r="P1845" s="274">
        <v>201611</v>
      </c>
      <c r="Q1845" s="272" t="s">
        <v>4203</v>
      </c>
      <c r="R1845" s="276">
        <v>-1448.48</v>
      </c>
      <c r="S1845" s="280" t="s">
        <v>4702</v>
      </c>
      <c r="T1845" s="280" t="s">
        <v>4699</v>
      </c>
      <c r="V1845" s="244"/>
      <c r="AC1845" s="244"/>
    </row>
    <row r="1846" spans="1:29" ht="15" x14ac:dyDescent="0.25">
      <c r="A1846" s="250"/>
      <c r="B1846" s="250"/>
      <c r="C1846" s="250"/>
      <c r="D1846" s="250"/>
      <c r="E1846" s="250"/>
      <c r="F1846" s="250"/>
      <c r="H1846" s="244"/>
      <c r="J1846" s="272" t="s">
        <v>4158</v>
      </c>
      <c r="K1846" s="272" t="s">
        <v>4676</v>
      </c>
      <c r="L1846" s="250" t="s">
        <v>4219</v>
      </c>
      <c r="M1846" s="272" t="s">
        <v>4146</v>
      </c>
      <c r="N1846" s="272" t="s">
        <v>4518</v>
      </c>
      <c r="O1846" s="272" t="s">
        <v>4670</v>
      </c>
      <c r="P1846" s="274">
        <v>201611</v>
      </c>
      <c r="Q1846" s="272" t="s">
        <v>4203</v>
      </c>
      <c r="R1846" s="276">
        <v>0.48</v>
      </c>
      <c r="S1846" s="280" t="s">
        <v>4702</v>
      </c>
      <c r="T1846" s="280" t="s">
        <v>4699</v>
      </c>
      <c r="V1846" s="244"/>
      <c r="AC1846" s="244"/>
    </row>
    <row r="1847" spans="1:29" ht="15" x14ac:dyDescent="0.25">
      <c r="A1847" s="250"/>
      <c r="B1847" s="250"/>
      <c r="C1847" s="250"/>
      <c r="D1847" s="250"/>
      <c r="E1847" s="250"/>
      <c r="F1847" s="250"/>
      <c r="H1847" s="244"/>
      <c r="J1847" s="272" t="s">
        <v>4158</v>
      </c>
      <c r="K1847" s="272" t="s">
        <v>4676</v>
      </c>
      <c r="L1847" s="250" t="s">
        <v>4219</v>
      </c>
      <c r="M1847" s="272" t="s">
        <v>4146</v>
      </c>
      <c r="N1847" s="272" t="s">
        <v>4519</v>
      </c>
      <c r="O1847" s="272" t="s">
        <v>4670</v>
      </c>
      <c r="P1847" s="274">
        <v>201611</v>
      </c>
      <c r="Q1847" s="272" t="s">
        <v>4203</v>
      </c>
      <c r="R1847" s="276">
        <v>-0.32</v>
      </c>
      <c r="S1847" s="280" t="s">
        <v>4702</v>
      </c>
      <c r="T1847" s="280" t="s">
        <v>4699</v>
      </c>
      <c r="V1847" s="244"/>
      <c r="AC1847" s="244"/>
    </row>
    <row r="1848" spans="1:29" ht="15" x14ac:dyDescent="0.25">
      <c r="A1848" s="250"/>
      <c r="B1848" s="250"/>
      <c r="C1848" s="250"/>
      <c r="D1848" s="250"/>
      <c r="E1848" s="250"/>
      <c r="F1848" s="250"/>
      <c r="H1848" s="244"/>
      <c r="J1848" s="272" t="s">
        <v>4158</v>
      </c>
      <c r="K1848" s="272" t="s">
        <v>4676</v>
      </c>
      <c r="L1848" s="250" t="s">
        <v>4219</v>
      </c>
      <c r="M1848" s="272" t="s">
        <v>4146</v>
      </c>
      <c r="N1848" s="272" t="s">
        <v>4520</v>
      </c>
      <c r="O1848" s="272" t="s">
        <v>4670</v>
      </c>
      <c r="P1848" s="274">
        <v>201611</v>
      </c>
      <c r="Q1848" s="272" t="s">
        <v>4203</v>
      </c>
      <c r="R1848" s="276">
        <v>0.64</v>
      </c>
      <c r="S1848" s="280" t="s">
        <v>4702</v>
      </c>
      <c r="T1848" s="280" t="s">
        <v>4699</v>
      </c>
      <c r="V1848" s="244"/>
      <c r="AC1848" s="244"/>
    </row>
    <row r="1849" spans="1:29" ht="15" x14ac:dyDescent="0.25">
      <c r="A1849" s="250"/>
      <c r="B1849" s="250"/>
      <c r="C1849" s="250"/>
      <c r="D1849" s="250"/>
      <c r="E1849" s="250"/>
      <c r="F1849" s="250"/>
      <c r="H1849" s="244"/>
      <c r="J1849" s="272" t="s">
        <v>4158</v>
      </c>
      <c r="K1849" s="272" t="s">
        <v>4676</v>
      </c>
      <c r="L1849" s="250" t="s">
        <v>4219</v>
      </c>
      <c r="M1849" s="272" t="s">
        <v>4146</v>
      </c>
      <c r="N1849" s="272" t="s">
        <v>4525</v>
      </c>
      <c r="O1849" s="272" t="s">
        <v>4670</v>
      </c>
      <c r="P1849" s="274">
        <v>201611</v>
      </c>
      <c r="Q1849" s="272" t="s">
        <v>4203</v>
      </c>
      <c r="R1849" s="276">
        <v>-0.5</v>
      </c>
      <c r="S1849" s="280" t="s">
        <v>4702</v>
      </c>
      <c r="T1849" s="280" t="s">
        <v>4699</v>
      </c>
      <c r="V1849" s="244"/>
      <c r="AC1849" s="244"/>
    </row>
    <row r="1850" spans="1:29" ht="15" x14ac:dyDescent="0.25">
      <c r="A1850" s="250"/>
      <c r="B1850" s="250"/>
      <c r="C1850" s="250"/>
      <c r="D1850" s="250"/>
      <c r="E1850" s="250"/>
      <c r="F1850" s="250"/>
      <c r="H1850" s="244"/>
      <c r="J1850" s="272" t="s">
        <v>4158</v>
      </c>
      <c r="K1850" s="272" t="s">
        <v>4676</v>
      </c>
      <c r="L1850" s="250" t="s">
        <v>4219</v>
      </c>
      <c r="M1850" s="272" t="s">
        <v>4146</v>
      </c>
      <c r="N1850" s="272" t="s">
        <v>4526</v>
      </c>
      <c r="O1850" s="272" t="s">
        <v>4670</v>
      </c>
      <c r="P1850" s="274">
        <v>201611</v>
      </c>
      <c r="Q1850" s="272" t="s">
        <v>4203</v>
      </c>
      <c r="R1850" s="276">
        <v>-0.4</v>
      </c>
      <c r="S1850" s="280" t="s">
        <v>4702</v>
      </c>
      <c r="T1850" s="280" t="s">
        <v>4699</v>
      </c>
      <c r="V1850" s="244"/>
      <c r="AC1850" s="244"/>
    </row>
    <row r="1851" spans="1:29" ht="15" x14ac:dyDescent="0.25">
      <c r="A1851" s="250"/>
      <c r="B1851" s="250"/>
      <c r="C1851" s="250"/>
      <c r="D1851" s="250"/>
      <c r="E1851" s="250"/>
      <c r="F1851" s="250"/>
      <c r="H1851" s="244"/>
      <c r="J1851" s="272" t="s">
        <v>4158</v>
      </c>
      <c r="K1851" s="272" t="s">
        <v>4676</v>
      </c>
      <c r="L1851" s="250" t="s">
        <v>4219</v>
      </c>
      <c r="M1851" s="272" t="s">
        <v>4146</v>
      </c>
      <c r="N1851" s="272" t="s">
        <v>4527</v>
      </c>
      <c r="O1851" s="272" t="s">
        <v>4670</v>
      </c>
      <c r="P1851" s="274">
        <v>201611</v>
      </c>
      <c r="Q1851" s="272" t="s">
        <v>4203</v>
      </c>
      <c r="R1851" s="276">
        <v>4210</v>
      </c>
      <c r="S1851" s="280" t="s">
        <v>4702</v>
      </c>
      <c r="T1851" s="280" t="s">
        <v>4699</v>
      </c>
      <c r="V1851" s="244"/>
      <c r="AC1851" s="244"/>
    </row>
    <row r="1852" spans="1:29" ht="15" x14ac:dyDescent="0.25">
      <c r="A1852" s="250"/>
      <c r="B1852" s="250"/>
      <c r="C1852" s="250"/>
      <c r="D1852" s="250"/>
      <c r="E1852" s="250"/>
      <c r="F1852" s="250"/>
      <c r="H1852" s="244"/>
      <c r="J1852" s="272" t="s">
        <v>4158</v>
      </c>
      <c r="K1852" s="272" t="s">
        <v>4676</v>
      </c>
      <c r="L1852" s="250" t="s">
        <v>4219</v>
      </c>
      <c r="M1852" s="272" t="s">
        <v>4146</v>
      </c>
      <c r="N1852" s="272" t="s">
        <v>4528</v>
      </c>
      <c r="O1852" s="272" t="s">
        <v>4670</v>
      </c>
      <c r="P1852" s="274">
        <v>201611</v>
      </c>
      <c r="Q1852" s="272" t="s">
        <v>4203</v>
      </c>
      <c r="R1852" s="276">
        <v>7055</v>
      </c>
      <c r="S1852" s="280" t="s">
        <v>4702</v>
      </c>
      <c r="T1852" s="280" t="s">
        <v>4699</v>
      </c>
      <c r="V1852" s="244"/>
      <c r="AC1852" s="244"/>
    </row>
    <row r="1853" spans="1:29" ht="15" x14ac:dyDescent="0.25">
      <c r="A1853" s="250"/>
      <c r="B1853" s="250"/>
      <c r="C1853" s="250"/>
      <c r="D1853" s="250"/>
      <c r="E1853" s="250"/>
      <c r="F1853" s="250"/>
      <c r="H1853" s="244"/>
      <c r="J1853" s="272" t="s">
        <v>4158</v>
      </c>
      <c r="K1853" s="272" t="s">
        <v>4676</v>
      </c>
      <c r="L1853" s="250" t="s">
        <v>4219</v>
      </c>
      <c r="M1853" s="272" t="s">
        <v>4146</v>
      </c>
      <c r="N1853" s="272" t="s">
        <v>4529</v>
      </c>
      <c r="O1853" s="272" t="s">
        <v>4670</v>
      </c>
      <c r="P1853" s="274">
        <v>201611</v>
      </c>
      <c r="Q1853" s="272" t="s">
        <v>4203</v>
      </c>
      <c r="R1853" s="276">
        <v>379.68</v>
      </c>
      <c r="S1853" s="280" t="s">
        <v>4702</v>
      </c>
      <c r="T1853" s="280" t="s">
        <v>4699</v>
      </c>
      <c r="V1853" s="244"/>
      <c r="AC1853" s="244"/>
    </row>
    <row r="1854" spans="1:29" ht="15" x14ac:dyDescent="0.25">
      <c r="A1854" s="250"/>
      <c r="B1854" s="250"/>
      <c r="C1854" s="250"/>
      <c r="D1854" s="250"/>
      <c r="E1854" s="250"/>
      <c r="F1854" s="250"/>
      <c r="H1854" s="244"/>
      <c r="J1854" s="272" t="s">
        <v>4158</v>
      </c>
      <c r="K1854" s="272" t="s">
        <v>4676</v>
      </c>
      <c r="L1854" s="250" t="s">
        <v>4219</v>
      </c>
      <c r="M1854" s="272" t="s">
        <v>4146</v>
      </c>
      <c r="N1854" s="272" t="s">
        <v>4531</v>
      </c>
      <c r="O1854" s="272" t="s">
        <v>4670</v>
      </c>
      <c r="P1854" s="274">
        <v>201611</v>
      </c>
      <c r="Q1854" s="272" t="s">
        <v>4203</v>
      </c>
      <c r="R1854" s="276">
        <v>4175.18</v>
      </c>
      <c r="S1854" s="280" t="s">
        <v>4702</v>
      </c>
      <c r="T1854" s="280" t="s">
        <v>4699</v>
      </c>
      <c r="V1854" s="244"/>
      <c r="AC1854" s="244"/>
    </row>
    <row r="1855" spans="1:29" ht="15" x14ac:dyDescent="0.25">
      <c r="A1855" s="250"/>
      <c r="B1855" s="250"/>
      <c r="C1855" s="250"/>
      <c r="D1855" s="250"/>
      <c r="E1855" s="250"/>
      <c r="F1855" s="250"/>
      <c r="H1855" s="244"/>
      <c r="J1855" s="272" t="s">
        <v>4158</v>
      </c>
      <c r="K1855" s="272" t="s">
        <v>4676</v>
      </c>
      <c r="L1855" s="250" t="s">
        <v>4219</v>
      </c>
      <c r="M1855" s="272" t="s">
        <v>4146</v>
      </c>
      <c r="N1855" s="272" t="s">
        <v>4533</v>
      </c>
      <c r="O1855" s="272" t="s">
        <v>4670</v>
      </c>
      <c r="P1855" s="274">
        <v>201611</v>
      </c>
      <c r="Q1855" s="272" t="s">
        <v>4203</v>
      </c>
      <c r="R1855" s="276">
        <v>2374.85</v>
      </c>
      <c r="S1855" s="280" t="s">
        <v>4702</v>
      </c>
      <c r="T1855" s="280" t="s">
        <v>4699</v>
      </c>
      <c r="V1855" s="244"/>
      <c r="AC1855" s="244"/>
    </row>
    <row r="1856" spans="1:29" ht="15" x14ac:dyDescent="0.25">
      <c r="A1856" s="250"/>
      <c r="B1856" s="250"/>
      <c r="C1856" s="250"/>
      <c r="D1856" s="250"/>
      <c r="E1856" s="250"/>
      <c r="F1856" s="250"/>
      <c r="H1856" s="244"/>
      <c r="J1856" s="272" t="s">
        <v>4158</v>
      </c>
      <c r="K1856" s="272" t="s">
        <v>4676</v>
      </c>
      <c r="L1856" s="250" t="s">
        <v>4219</v>
      </c>
      <c r="M1856" s="272" t="s">
        <v>4147</v>
      </c>
      <c r="N1856" s="272" t="s">
        <v>4548</v>
      </c>
      <c r="O1856" s="272" t="s">
        <v>4670</v>
      </c>
      <c r="P1856" s="274">
        <v>201611</v>
      </c>
      <c r="Q1856" s="272" t="s">
        <v>4203</v>
      </c>
      <c r="R1856" s="276">
        <v>1743.25</v>
      </c>
      <c r="S1856" s="280" t="s">
        <v>4702</v>
      </c>
      <c r="T1856" s="280" t="s">
        <v>4699</v>
      </c>
      <c r="V1856" s="244"/>
      <c r="AC1856" s="244"/>
    </row>
    <row r="1857" spans="1:29" ht="15" x14ac:dyDescent="0.25">
      <c r="A1857" s="250"/>
      <c r="B1857" s="250"/>
      <c r="C1857" s="250"/>
      <c r="D1857" s="250"/>
      <c r="E1857" s="250"/>
      <c r="F1857" s="250"/>
      <c r="H1857" s="244"/>
      <c r="J1857" s="272" t="s">
        <v>4158</v>
      </c>
      <c r="K1857" s="272" t="s">
        <v>4676</v>
      </c>
      <c r="L1857" s="250" t="s">
        <v>4219</v>
      </c>
      <c r="M1857" s="272" t="s">
        <v>4147</v>
      </c>
      <c r="N1857" s="272" t="s">
        <v>4565</v>
      </c>
      <c r="O1857" s="272" t="s">
        <v>4670</v>
      </c>
      <c r="P1857" s="274">
        <v>201611</v>
      </c>
      <c r="Q1857" s="272" t="s">
        <v>4203</v>
      </c>
      <c r="R1857" s="276">
        <v>-5217.92</v>
      </c>
      <c r="S1857" s="280" t="s">
        <v>4702</v>
      </c>
      <c r="T1857" s="280" t="s">
        <v>4699</v>
      </c>
      <c r="V1857" s="244"/>
      <c r="AC1857" s="244"/>
    </row>
    <row r="1858" spans="1:29" ht="15" x14ac:dyDescent="0.25">
      <c r="A1858" s="250"/>
      <c r="B1858" s="250"/>
      <c r="C1858" s="250"/>
      <c r="D1858" s="250"/>
      <c r="E1858" s="250"/>
      <c r="F1858" s="250"/>
      <c r="H1858" s="244"/>
      <c r="J1858" s="272" t="s">
        <v>4158</v>
      </c>
      <c r="K1858" s="272" t="s">
        <v>4676</v>
      </c>
      <c r="L1858" s="250" t="s">
        <v>4219</v>
      </c>
      <c r="M1858" s="272" t="s">
        <v>4147</v>
      </c>
      <c r="N1858" s="272" t="s">
        <v>4568</v>
      </c>
      <c r="O1858" s="272" t="s">
        <v>4670</v>
      </c>
      <c r="P1858" s="274">
        <v>201611</v>
      </c>
      <c r="Q1858" s="272" t="s">
        <v>4203</v>
      </c>
      <c r="R1858" s="276">
        <v>-4276.8900000000003</v>
      </c>
      <c r="S1858" s="280" t="s">
        <v>4702</v>
      </c>
      <c r="T1858" s="280" t="s">
        <v>4699</v>
      </c>
      <c r="V1858" s="244"/>
      <c r="AC1858" s="244"/>
    </row>
    <row r="1859" spans="1:29" ht="15" x14ac:dyDescent="0.25">
      <c r="A1859" s="250"/>
      <c r="B1859" s="250"/>
      <c r="C1859" s="250"/>
      <c r="D1859" s="250"/>
      <c r="E1859" s="250"/>
      <c r="F1859" s="250"/>
      <c r="H1859" s="244"/>
      <c r="J1859" s="272" t="s">
        <v>4158</v>
      </c>
      <c r="K1859" s="272" t="s">
        <v>4676</v>
      </c>
      <c r="L1859" s="250" t="s">
        <v>4219</v>
      </c>
      <c r="M1859" s="272" t="s">
        <v>4147</v>
      </c>
      <c r="N1859" s="272" t="s">
        <v>4577</v>
      </c>
      <c r="O1859" s="272" t="s">
        <v>4670</v>
      </c>
      <c r="P1859" s="274">
        <v>201611</v>
      </c>
      <c r="Q1859" s="272" t="s">
        <v>4203</v>
      </c>
      <c r="R1859" s="276">
        <v>-313.60000000000002</v>
      </c>
      <c r="S1859" s="280" t="s">
        <v>4702</v>
      </c>
      <c r="T1859" s="280" t="s">
        <v>4699</v>
      </c>
      <c r="V1859" s="244"/>
      <c r="AC1859" s="244"/>
    </row>
    <row r="1860" spans="1:29" ht="15" x14ac:dyDescent="0.25">
      <c r="A1860" s="250"/>
      <c r="B1860" s="250"/>
      <c r="C1860" s="250"/>
      <c r="D1860" s="250"/>
      <c r="E1860" s="250"/>
      <c r="F1860" s="250"/>
      <c r="H1860" s="244"/>
      <c r="J1860" s="272" t="s">
        <v>4158</v>
      </c>
      <c r="K1860" s="272" t="s">
        <v>4676</v>
      </c>
      <c r="L1860" s="250" t="s">
        <v>4219</v>
      </c>
      <c r="M1860" s="272" t="s">
        <v>4147</v>
      </c>
      <c r="N1860" s="272" t="s">
        <v>4578</v>
      </c>
      <c r="O1860" s="272" t="s">
        <v>4670</v>
      </c>
      <c r="P1860" s="274">
        <v>201611</v>
      </c>
      <c r="Q1860" s="272" t="s">
        <v>4203</v>
      </c>
      <c r="R1860" s="276">
        <v>254.96</v>
      </c>
      <c r="S1860" s="280" t="s">
        <v>4702</v>
      </c>
      <c r="T1860" s="280" t="s">
        <v>4699</v>
      </c>
      <c r="V1860" s="244"/>
      <c r="AC1860" s="244"/>
    </row>
    <row r="1861" spans="1:29" ht="15" x14ac:dyDescent="0.25">
      <c r="A1861" s="250"/>
      <c r="B1861" s="250"/>
      <c r="C1861" s="250"/>
      <c r="D1861" s="250"/>
      <c r="E1861" s="250"/>
      <c r="F1861" s="250"/>
      <c r="H1861" s="244"/>
      <c r="J1861" s="272" t="s">
        <v>4158</v>
      </c>
      <c r="K1861" s="272" t="s">
        <v>4676</v>
      </c>
      <c r="L1861" s="250" t="s">
        <v>4219</v>
      </c>
      <c r="M1861" s="272" t="s">
        <v>4145</v>
      </c>
      <c r="N1861" s="272" t="s">
        <v>4595</v>
      </c>
      <c r="O1861" s="272" t="s">
        <v>4670</v>
      </c>
      <c r="P1861" s="274">
        <v>201611</v>
      </c>
      <c r="Q1861" s="272" t="s">
        <v>4203</v>
      </c>
      <c r="R1861" s="276">
        <v>154377.88</v>
      </c>
      <c r="S1861" s="280" t="s">
        <v>4702</v>
      </c>
      <c r="T1861" s="280" t="s">
        <v>4699</v>
      </c>
      <c r="V1861" s="244"/>
      <c r="AC1861" s="244"/>
    </row>
    <row r="1862" spans="1:29" ht="15" x14ac:dyDescent="0.25">
      <c r="A1862" s="250"/>
      <c r="B1862" s="250"/>
      <c r="C1862" s="250"/>
      <c r="D1862" s="250"/>
      <c r="E1862" s="250"/>
      <c r="F1862" s="250"/>
      <c r="H1862" s="244"/>
      <c r="J1862" s="272" t="s">
        <v>4158</v>
      </c>
      <c r="K1862" s="272" t="s">
        <v>4676</v>
      </c>
      <c r="L1862" s="250" t="s">
        <v>4219</v>
      </c>
      <c r="M1862" s="272" t="s">
        <v>4146</v>
      </c>
      <c r="N1862" s="272" t="s">
        <v>4202</v>
      </c>
      <c r="O1862" s="272" t="s">
        <v>4670</v>
      </c>
      <c r="P1862" s="274">
        <v>201612</v>
      </c>
      <c r="Q1862" s="272" t="s">
        <v>4203</v>
      </c>
      <c r="R1862" s="276">
        <v>4181</v>
      </c>
      <c r="S1862" s="280" t="s">
        <v>4702</v>
      </c>
      <c r="T1862" s="280" t="s">
        <v>4699</v>
      </c>
      <c r="V1862" s="244"/>
      <c r="AC1862" s="244"/>
    </row>
    <row r="1863" spans="1:29" ht="15" x14ac:dyDescent="0.25">
      <c r="A1863" s="250"/>
      <c r="B1863" s="250"/>
      <c r="C1863" s="250"/>
      <c r="D1863" s="250"/>
      <c r="E1863" s="250"/>
      <c r="F1863" s="250"/>
      <c r="H1863" s="244"/>
      <c r="J1863" s="272" t="s">
        <v>4158</v>
      </c>
      <c r="K1863" s="272" t="s">
        <v>4676</v>
      </c>
      <c r="L1863" s="250" t="s">
        <v>4219</v>
      </c>
      <c r="M1863" s="272" t="s">
        <v>4146</v>
      </c>
      <c r="N1863" s="272" t="s">
        <v>4463</v>
      </c>
      <c r="O1863" s="272" t="s">
        <v>4670</v>
      </c>
      <c r="P1863" s="274">
        <v>201612</v>
      </c>
      <c r="Q1863" s="272" t="s">
        <v>4203</v>
      </c>
      <c r="R1863" s="276">
        <v>18402</v>
      </c>
      <c r="S1863" s="280" t="s">
        <v>4702</v>
      </c>
      <c r="T1863" s="280" t="s">
        <v>4699</v>
      </c>
      <c r="V1863" s="244"/>
      <c r="AC1863" s="244"/>
    </row>
    <row r="1864" spans="1:29" ht="15" x14ac:dyDescent="0.25">
      <c r="A1864" s="250"/>
      <c r="B1864" s="250"/>
      <c r="C1864" s="250"/>
      <c r="D1864" s="250"/>
      <c r="E1864" s="250"/>
      <c r="F1864" s="250"/>
      <c r="H1864" s="244"/>
      <c r="J1864" s="272" t="s">
        <v>4158</v>
      </c>
      <c r="K1864" s="272" t="s">
        <v>4676</v>
      </c>
      <c r="L1864" s="250" t="s">
        <v>4219</v>
      </c>
      <c r="M1864" s="272" t="s">
        <v>4146</v>
      </c>
      <c r="N1864" s="272" t="s">
        <v>4489</v>
      </c>
      <c r="O1864" s="272" t="s">
        <v>4670</v>
      </c>
      <c r="P1864" s="274">
        <v>201612</v>
      </c>
      <c r="Q1864" s="272" t="s">
        <v>4203</v>
      </c>
      <c r="R1864" s="276">
        <v>0</v>
      </c>
      <c r="S1864" s="280" t="s">
        <v>4702</v>
      </c>
      <c r="T1864" s="280" t="s">
        <v>4699</v>
      </c>
      <c r="V1864" s="244"/>
      <c r="AC1864" s="244"/>
    </row>
    <row r="1865" spans="1:29" ht="15" x14ac:dyDescent="0.25">
      <c r="A1865" s="250"/>
      <c r="B1865" s="250"/>
      <c r="C1865" s="250"/>
      <c r="D1865" s="250"/>
      <c r="E1865" s="250"/>
      <c r="F1865" s="250"/>
      <c r="H1865" s="244"/>
      <c r="J1865" s="272" t="s">
        <v>4158</v>
      </c>
      <c r="K1865" s="272" t="s">
        <v>4676</v>
      </c>
      <c r="L1865" s="250" t="s">
        <v>4219</v>
      </c>
      <c r="M1865" s="272" t="s">
        <v>4146</v>
      </c>
      <c r="N1865" s="272" t="s">
        <v>4490</v>
      </c>
      <c r="O1865" s="272" t="s">
        <v>4670</v>
      </c>
      <c r="P1865" s="274">
        <v>201612</v>
      </c>
      <c r="Q1865" s="272" t="s">
        <v>4203</v>
      </c>
      <c r="R1865" s="276">
        <v>0</v>
      </c>
      <c r="S1865" s="280" t="s">
        <v>4702</v>
      </c>
      <c r="T1865" s="280" t="s">
        <v>4699</v>
      </c>
      <c r="V1865" s="244"/>
      <c r="AC1865" s="244"/>
    </row>
    <row r="1866" spans="1:29" ht="15" x14ac:dyDescent="0.25">
      <c r="A1866" s="250"/>
      <c r="B1866" s="250"/>
      <c r="C1866" s="250"/>
      <c r="D1866" s="250"/>
      <c r="E1866" s="250"/>
      <c r="F1866" s="250"/>
      <c r="H1866" s="244"/>
      <c r="J1866" s="272" t="s">
        <v>4158</v>
      </c>
      <c r="K1866" s="272" t="s">
        <v>4676</v>
      </c>
      <c r="L1866" s="250" t="s">
        <v>4219</v>
      </c>
      <c r="M1866" s="272" t="s">
        <v>4146</v>
      </c>
      <c r="N1866" s="272" t="s">
        <v>4494</v>
      </c>
      <c r="O1866" s="272" t="s">
        <v>4670</v>
      </c>
      <c r="P1866" s="274">
        <v>201612</v>
      </c>
      <c r="Q1866" s="272" t="s">
        <v>4203</v>
      </c>
      <c r="R1866" s="276">
        <v>-2707</v>
      </c>
      <c r="S1866" s="280" t="s">
        <v>4702</v>
      </c>
      <c r="T1866" s="280" t="s">
        <v>4699</v>
      </c>
      <c r="V1866" s="244"/>
      <c r="AC1866" s="244"/>
    </row>
    <row r="1867" spans="1:29" ht="15" x14ac:dyDescent="0.25">
      <c r="A1867" s="250"/>
      <c r="B1867" s="250"/>
      <c r="C1867" s="250"/>
      <c r="D1867" s="250"/>
      <c r="E1867" s="250"/>
      <c r="F1867" s="250"/>
      <c r="H1867" s="244"/>
      <c r="J1867" s="272" t="s">
        <v>4158</v>
      </c>
      <c r="K1867" s="272" t="s">
        <v>4676</v>
      </c>
      <c r="L1867" s="250" t="s">
        <v>4219</v>
      </c>
      <c r="M1867" s="272" t="s">
        <v>4146</v>
      </c>
      <c r="N1867" s="272" t="s">
        <v>4499</v>
      </c>
      <c r="O1867" s="272" t="s">
        <v>4670</v>
      </c>
      <c r="P1867" s="274">
        <v>201612</v>
      </c>
      <c r="Q1867" s="272" t="s">
        <v>4203</v>
      </c>
      <c r="R1867" s="276">
        <v>0</v>
      </c>
      <c r="S1867" s="280" t="s">
        <v>4702</v>
      </c>
      <c r="T1867" s="280" t="s">
        <v>4699</v>
      </c>
      <c r="V1867" s="244"/>
      <c r="AC1867" s="244"/>
    </row>
    <row r="1868" spans="1:29" ht="15" x14ac:dyDescent="0.25">
      <c r="A1868" s="250"/>
      <c r="B1868" s="250"/>
      <c r="C1868" s="250"/>
      <c r="D1868" s="250"/>
      <c r="E1868" s="250"/>
      <c r="F1868" s="250"/>
      <c r="H1868" s="244"/>
      <c r="J1868" s="272" t="s">
        <v>4158</v>
      </c>
      <c r="K1868" s="272" t="s">
        <v>4676</v>
      </c>
      <c r="L1868" s="250" t="s">
        <v>4219</v>
      </c>
      <c r="M1868" s="272" t="s">
        <v>4146</v>
      </c>
      <c r="N1868" s="272" t="s">
        <v>4506</v>
      </c>
      <c r="O1868" s="272" t="s">
        <v>4670</v>
      </c>
      <c r="P1868" s="274">
        <v>201612</v>
      </c>
      <c r="Q1868" s="272" t="s">
        <v>4203</v>
      </c>
      <c r="R1868" s="276">
        <v>5579</v>
      </c>
      <c r="S1868" s="280" t="s">
        <v>4702</v>
      </c>
      <c r="T1868" s="280" t="s">
        <v>4699</v>
      </c>
      <c r="V1868" s="244"/>
      <c r="AC1868" s="244"/>
    </row>
    <row r="1869" spans="1:29" ht="15" x14ac:dyDescent="0.25">
      <c r="A1869" s="250"/>
      <c r="B1869" s="250"/>
      <c r="C1869" s="250"/>
      <c r="D1869" s="250"/>
      <c r="E1869" s="250"/>
      <c r="F1869" s="250"/>
      <c r="H1869" s="244"/>
      <c r="J1869" s="272" t="s">
        <v>4158</v>
      </c>
      <c r="K1869" s="272" t="s">
        <v>4676</v>
      </c>
      <c r="L1869" s="250" t="s">
        <v>4219</v>
      </c>
      <c r="M1869" s="272" t="s">
        <v>4146</v>
      </c>
      <c r="N1869" s="272" t="s">
        <v>4525</v>
      </c>
      <c r="O1869" s="272" t="s">
        <v>4670</v>
      </c>
      <c r="P1869" s="274">
        <v>201612</v>
      </c>
      <c r="Q1869" s="272" t="s">
        <v>4203</v>
      </c>
      <c r="R1869" s="276">
        <v>0</v>
      </c>
      <c r="S1869" s="280" t="s">
        <v>4702</v>
      </c>
      <c r="T1869" s="280" t="s">
        <v>4699</v>
      </c>
      <c r="V1869" s="244"/>
      <c r="AC1869" s="244"/>
    </row>
    <row r="1870" spans="1:29" ht="15" x14ac:dyDescent="0.25">
      <c r="A1870" s="250"/>
      <c r="B1870" s="250"/>
      <c r="C1870" s="250"/>
      <c r="D1870" s="250"/>
      <c r="E1870" s="250"/>
      <c r="F1870" s="250"/>
      <c r="H1870" s="244"/>
      <c r="J1870" s="272" t="s">
        <v>4158</v>
      </c>
      <c r="K1870" s="272" t="s">
        <v>4676</v>
      </c>
      <c r="L1870" s="250" t="s">
        <v>4219</v>
      </c>
      <c r="M1870" s="272" t="s">
        <v>4146</v>
      </c>
      <c r="N1870" s="272" t="s">
        <v>4526</v>
      </c>
      <c r="O1870" s="272" t="s">
        <v>4670</v>
      </c>
      <c r="P1870" s="274">
        <v>201612</v>
      </c>
      <c r="Q1870" s="272" t="s">
        <v>4203</v>
      </c>
      <c r="R1870" s="276">
        <v>0</v>
      </c>
      <c r="S1870" s="280" t="s">
        <v>4702</v>
      </c>
      <c r="T1870" s="280" t="s">
        <v>4699</v>
      </c>
      <c r="V1870" s="244"/>
      <c r="AC1870" s="244"/>
    </row>
    <row r="1871" spans="1:29" ht="15" x14ac:dyDescent="0.25">
      <c r="A1871" s="250"/>
      <c r="B1871" s="250"/>
      <c r="C1871" s="250"/>
      <c r="D1871" s="250"/>
      <c r="E1871" s="250"/>
      <c r="F1871" s="250"/>
      <c r="H1871" s="244"/>
      <c r="J1871" s="272" t="s">
        <v>4158</v>
      </c>
      <c r="K1871" s="272" t="s">
        <v>4676</v>
      </c>
      <c r="L1871" s="250" t="s">
        <v>4219</v>
      </c>
      <c r="M1871" s="272" t="s">
        <v>4146</v>
      </c>
      <c r="N1871" s="272" t="s">
        <v>4528</v>
      </c>
      <c r="O1871" s="272" t="s">
        <v>4670</v>
      </c>
      <c r="P1871" s="274">
        <v>201612</v>
      </c>
      <c r="Q1871" s="272" t="s">
        <v>4203</v>
      </c>
      <c r="R1871" s="276">
        <v>860</v>
      </c>
      <c r="S1871" s="280" t="s">
        <v>4702</v>
      </c>
      <c r="T1871" s="280" t="s">
        <v>4699</v>
      </c>
      <c r="V1871" s="244"/>
      <c r="AC1871" s="244"/>
    </row>
    <row r="1872" spans="1:29" ht="15" x14ac:dyDescent="0.25">
      <c r="A1872" s="250"/>
      <c r="B1872" s="250"/>
      <c r="C1872" s="250"/>
      <c r="D1872" s="250"/>
      <c r="E1872" s="250"/>
      <c r="F1872" s="250"/>
      <c r="H1872" s="244"/>
      <c r="J1872" s="272" t="s">
        <v>4158</v>
      </c>
      <c r="K1872" s="272" t="s">
        <v>4676</v>
      </c>
      <c r="L1872" s="250" t="s">
        <v>4219</v>
      </c>
      <c r="M1872" s="272" t="s">
        <v>4146</v>
      </c>
      <c r="N1872" s="272" t="s">
        <v>4529</v>
      </c>
      <c r="O1872" s="272" t="s">
        <v>4670</v>
      </c>
      <c r="P1872" s="274">
        <v>201612</v>
      </c>
      <c r="Q1872" s="272" t="s">
        <v>4203</v>
      </c>
      <c r="R1872" s="276">
        <v>0</v>
      </c>
      <c r="S1872" s="280" t="s">
        <v>4702</v>
      </c>
      <c r="T1872" s="280" t="s">
        <v>4699</v>
      </c>
      <c r="V1872" s="244"/>
      <c r="AC1872" s="244"/>
    </row>
    <row r="1873" spans="1:29" ht="15" x14ac:dyDescent="0.25">
      <c r="A1873" s="250"/>
      <c r="B1873" s="250"/>
      <c r="C1873" s="250"/>
      <c r="D1873" s="250"/>
      <c r="E1873" s="250"/>
      <c r="F1873" s="250"/>
      <c r="H1873" s="244"/>
      <c r="J1873" s="272" t="s">
        <v>4158</v>
      </c>
      <c r="K1873" s="272" t="s">
        <v>4676</v>
      </c>
      <c r="L1873" s="250" t="s">
        <v>4219</v>
      </c>
      <c r="M1873" s="272" t="s">
        <v>4146</v>
      </c>
      <c r="N1873" s="272" t="s">
        <v>4533</v>
      </c>
      <c r="O1873" s="272" t="s">
        <v>4670</v>
      </c>
      <c r="P1873" s="274">
        <v>201612</v>
      </c>
      <c r="Q1873" s="272" t="s">
        <v>4203</v>
      </c>
      <c r="R1873" s="276">
        <v>1555.92</v>
      </c>
      <c r="S1873" s="280" t="s">
        <v>4702</v>
      </c>
      <c r="T1873" s="280" t="s">
        <v>4699</v>
      </c>
      <c r="V1873" s="244"/>
      <c r="AC1873" s="244"/>
    </row>
    <row r="1874" spans="1:29" ht="15" x14ac:dyDescent="0.25">
      <c r="A1874" s="250"/>
      <c r="B1874" s="250"/>
      <c r="C1874" s="250"/>
      <c r="D1874" s="250"/>
      <c r="E1874" s="250"/>
      <c r="F1874" s="250"/>
      <c r="H1874" s="244"/>
      <c r="J1874" s="272" t="s">
        <v>4158</v>
      </c>
      <c r="K1874" s="272" t="s">
        <v>4676</v>
      </c>
      <c r="L1874" s="250" t="s">
        <v>4219</v>
      </c>
      <c r="M1874" s="272" t="s">
        <v>4146</v>
      </c>
      <c r="N1874" s="272" t="s">
        <v>4534</v>
      </c>
      <c r="O1874" s="272" t="s">
        <v>4670</v>
      </c>
      <c r="P1874" s="274">
        <v>201612</v>
      </c>
      <c r="Q1874" s="272" t="s">
        <v>4203</v>
      </c>
      <c r="R1874" s="276">
        <v>1121.05</v>
      </c>
      <c r="S1874" s="280" t="s">
        <v>4702</v>
      </c>
      <c r="T1874" s="280" t="s">
        <v>4699</v>
      </c>
      <c r="V1874" s="244"/>
      <c r="AC1874" s="244"/>
    </row>
    <row r="1875" spans="1:29" ht="15" x14ac:dyDescent="0.25">
      <c r="A1875" s="250"/>
      <c r="B1875" s="250"/>
      <c r="C1875" s="250"/>
      <c r="D1875" s="250"/>
      <c r="E1875" s="250"/>
      <c r="F1875" s="250"/>
      <c r="H1875" s="244"/>
      <c r="J1875" s="272" t="s">
        <v>4158</v>
      </c>
      <c r="K1875" s="272" t="s">
        <v>4676</v>
      </c>
      <c r="L1875" s="250" t="s">
        <v>4219</v>
      </c>
      <c r="M1875" s="272" t="s">
        <v>4147</v>
      </c>
      <c r="N1875" s="272" t="s">
        <v>4548</v>
      </c>
      <c r="O1875" s="272" t="s">
        <v>4670</v>
      </c>
      <c r="P1875" s="274">
        <v>201612</v>
      </c>
      <c r="Q1875" s="272" t="s">
        <v>4203</v>
      </c>
      <c r="R1875" s="276">
        <v>6461.56</v>
      </c>
      <c r="S1875" s="280" t="s">
        <v>4702</v>
      </c>
      <c r="T1875" s="280" t="s">
        <v>4699</v>
      </c>
      <c r="V1875" s="244"/>
      <c r="AC1875" s="244"/>
    </row>
    <row r="1876" spans="1:29" ht="15" x14ac:dyDescent="0.25">
      <c r="A1876" s="250"/>
      <c r="B1876" s="250"/>
      <c r="C1876" s="250"/>
      <c r="D1876" s="250"/>
      <c r="E1876" s="250"/>
      <c r="F1876" s="250"/>
      <c r="H1876" s="244"/>
      <c r="J1876" s="272" t="s">
        <v>4158</v>
      </c>
      <c r="K1876" s="272" t="s">
        <v>4676</v>
      </c>
      <c r="L1876" s="250" t="s">
        <v>4219</v>
      </c>
      <c r="M1876" s="272" t="s">
        <v>4147</v>
      </c>
      <c r="N1876" s="272" t="s">
        <v>4565</v>
      </c>
      <c r="O1876" s="272" t="s">
        <v>4670</v>
      </c>
      <c r="P1876" s="274">
        <v>201612</v>
      </c>
      <c r="Q1876" s="272" t="s">
        <v>4203</v>
      </c>
      <c r="R1876" s="276">
        <v>10005.6</v>
      </c>
      <c r="S1876" s="280" t="s">
        <v>4702</v>
      </c>
      <c r="T1876" s="280" t="s">
        <v>4699</v>
      </c>
      <c r="V1876" s="244"/>
      <c r="AC1876" s="244"/>
    </row>
    <row r="1877" spans="1:29" ht="15" x14ac:dyDescent="0.25">
      <c r="A1877" s="250"/>
      <c r="B1877" s="250"/>
      <c r="C1877" s="250"/>
      <c r="D1877" s="250"/>
      <c r="E1877" s="250"/>
      <c r="F1877" s="250"/>
      <c r="H1877" s="244"/>
      <c r="J1877" s="272" t="s">
        <v>4158</v>
      </c>
      <c r="K1877" s="272" t="s">
        <v>4676</v>
      </c>
      <c r="L1877" s="250" t="s">
        <v>4219</v>
      </c>
      <c r="M1877" s="272" t="s">
        <v>4145</v>
      </c>
      <c r="N1877" s="272" t="s">
        <v>4595</v>
      </c>
      <c r="O1877" s="272" t="s">
        <v>4670</v>
      </c>
      <c r="P1877" s="274">
        <v>201612</v>
      </c>
      <c r="Q1877" s="272" t="s">
        <v>4203</v>
      </c>
      <c r="R1877" s="276">
        <v>86880.21</v>
      </c>
      <c r="S1877" s="280" t="s">
        <v>4702</v>
      </c>
      <c r="T1877" s="280" t="s">
        <v>4699</v>
      </c>
      <c r="V1877" s="244"/>
      <c r="AC1877" s="244"/>
    </row>
    <row r="1878" spans="1:29" ht="15" x14ac:dyDescent="0.25">
      <c r="A1878" s="250"/>
      <c r="B1878" s="250"/>
      <c r="C1878" s="250"/>
      <c r="D1878" s="250"/>
      <c r="E1878" s="250"/>
      <c r="F1878" s="250"/>
      <c r="H1878" s="244"/>
      <c r="J1878" s="272" t="s">
        <v>4158</v>
      </c>
      <c r="K1878" s="272" t="s">
        <v>4676</v>
      </c>
      <c r="L1878" s="250" t="s">
        <v>4219</v>
      </c>
      <c r="M1878" s="272" t="s">
        <v>4149</v>
      </c>
      <c r="N1878" s="272" t="s">
        <v>4600</v>
      </c>
      <c r="O1878" s="272" t="s">
        <v>4670</v>
      </c>
      <c r="P1878" s="274">
        <v>201612</v>
      </c>
      <c r="Q1878" s="272" t="s">
        <v>4203</v>
      </c>
      <c r="R1878" s="276">
        <v>5911</v>
      </c>
      <c r="S1878" s="280" t="s">
        <v>4702</v>
      </c>
      <c r="T1878" s="280" t="s">
        <v>4699</v>
      </c>
      <c r="V1878" s="244"/>
      <c r="AC1878" s="244"/>
    </row>
    <row r="1879" spans="1:29" ht="15" x14ac:dyDescent="0.25">
      <c r="A1879" s="250"/>
      <c r="B1879" s="250"/>
      <c r="C1879" s="250"/>
      <c r="D1879" s="250"/>
      <c r="E1879" s="250"/>
      <c r="F1879" s="250"/>
      <c r="H1879" s="244"/>
      <c r="J1879" s="272" t="s">
        <v>4158</v>
      </c>
      <c r="K1879" s="272" t="s">
        <v>4676</v>
      </c>
      <c r="L1879" s="250" t="s">
        <v>4219</v>
      </c>
      <c r="M1879" s="272" t="s">
        <v>4149</v>
      </c>
      <c r="N1879" s="272" t="s">
        <v>4601</v>
      </c>
      <c r="O1879" s="272" t="s">
        <v>4670</v>
      </c>
      <c r="P1879" s="274">
        <v>201612</v>
      </c>
      <c r="Q1879" s="272" t="s">
        <v>4203</v>
      </c>
      <c r="R1879" s="276">
        <v>3000</v>
      </c>
      <c r="S1879" s="280" t="s">
        <v>4702</v>
      </c>
      <c r="T1879" s="280" t="s">
        <v>4699</v>
      </c>
      <c r="V1879" s="244"/>
      <c r="AC1879" s="244"/>
    </row>
    <row r="1880" spans="1:29" ht="15" x14ac:dyDescent="0.25">
      <c r="A1880" s="250"/>
      <c r="B1880" s="250"/>
      <c r="C1880" s="250"/>
      <c r="D1880" s="250"/>
      <c r="E1880" s="250"/>
      <c r="F1880" s="250"/>
      <c r="H1880" s="244"/>
      <c r="J1880" s="272" t="s">
        <v>4158</v>
      </c>
      <c r="K1880" s="272" t="s">
        <v>4676</v>
      </c>
      <c r="L1880" s="250" t="s">
        <v>4219</v>
      </c>
      <c r="M1880" s="272" t="s">
        <v>4146</v>
      </c>
      <c r="N1880" s="272" t="s">
        <v>4202</v>
      </c>
      <c r="O1880" s="272" t="s">
        <v>4670</v>
      </c>
      <c r="P1880" s="274">
        <v>201701</v>
      </c>
      <c r="Q1880" s="272" t="s">
        <v>4203</v>
      </c>
      <c r="R1880" s="276">
        <v>1808</v>
      </c>
      <c r="S1880" s="280" t="s">
        <v>4702</v>
      </c>
      <c r="T1880" s="280" t="s">
        <v>4699</v>
      </c>
      <c r="V1880" s="244"/>
      <c r="AC1880" s="244"/>
    </row>
    <row r="1881" spans="1:29" ht="15" x14ac:dyDescent="0.25">
      <c r="A1881" s="250"/>
      <c r="B1881" s="250"/>
      <c r="C1881" s="250"/>
      <c r="D1881" s="250"/>
      <c r="E1881" s="250"/>
      <c r="F1881" s="250"/>
      <c r="H1881" s="244"/>
      <c r="J1881" s="272" t="s">
        <v>4158</v>
      </c>
      <c r="K1881" s="272" t="s">
        <v>4676</v>
      </c>
      <c r="L1881" s="250" t="s">
        <v>4219</v>
      </c>
      <c r="M1881" s="272" t="s">
        <v>4146</v>
      </c>
      <c r="N1881" s="272" t="s">
        <v>4478</v>
      </c>
      <c r="O1881" s="272" t="s">
        <v>4670</v>
      </c>
      <c r="P1881" s="274">
        <v>201701</v>
      </c>
      <c r="Q1881" s="272" t="s">
        <v>4203</v>
      </c>
      <c r="R1881" s="276">
        <v>5843.4</v>
      </c>
      <c r="S1881" s="280" t="s">
        <v>4702</v>
      </c>
      <c r="T1881" s="280" t="s">
        <v>4699</v>
      </c>
      <c r="V1881" s="244"/>
      <c r="AC1881" s="244"/>
    </row>
    <row r="1882" spans="1:29" ht="15" x14ac:dyDescent="0.25">
      <c r="A1882" s="250"/>
      <c r="B1882" s="250"/>
      <c r="C1882" s="250"/>
      <c r="D1882" s="250"/>
      <c r="E1882" s="250"/>
      <c r="F1882" s="250"/>
      <c r="H1882" s="244"/>
      <c r="J1882" s="272" t="s">
        <v>4158</v>
      </c>
      <c r="K1882" s="272" t="s">
        <v>4676</v>
      </c>
      <c r="L1882" s="250" t="s">
        <v>4219</v>
      </c>
      <c r="M1882" s="272" t="s">
        <v>4146</v>
      </c>
      <c r="N1882" s="272" t="s">
        <v>4489</v>
      </c>
      <c r="O1882" s="272" t="s">
        <v>4670</v>
      </c>
      <c r="P1882" s="274">
        <v>201701</v>
      </c>
      <c r="Q1882" s="272" t="s">
        <v>4203</v>
      </c>
      <c r="R1882" s="276">
        <v>12259.48</v>
      </c>
      <c r="S1882" s="280" t="s">
        <v>4702</v>
      </c>
      <c r="T1882" s="280" t="s">
        <v>4699</v>
      </c>
      <c r="V1882" s="244"/>
      <c r="AC1882" s="244"/>
    </row>
    <row r="1883" spans="1:29" ht="15" x14ac:dyDescent="0.25">
      <c r="A1883" s="250"/>
      <c r="B1883" s="250"/>
      <c r="C1883" s="250"/>
      <c r="D1883" s="250"/>
      <c r="E1883" s="250"/>
      <c r="F1883" s="250"/>
      <c r="H1883" s="244"/>
      <c r="J1883" s="272" t="s">
        <v>4158</v>
      </c>
      <c r="K1883" s="272" t="s">
        <v>4676</v>
      </c>
      <c r="L1883" s="250" t="s">
        <v>4219</v>
      </c>
      <c r="M1883" s="272" t="s">
        <v>4146</v>
      </c>
      <c r="N1883" s="272" t="s">
        <v>4490</v>
      </c>
      <c r="O1883" s="272" t="s">
        <v>4670</v>
      </c>
      <c r="P1883" s="274">
        <v>201701</v>
      </c>
      <c r="Q1883" s="272" t="s">
        <v>4203</v>
      </c>
      <c r="R1883" s="276">
        <v>1107.5999999999999</v>
      </c>
      <c r="S1883" s="280" t="s">
        <v>4702</v>
      </c>
      <c r="T1883" s="280" t="s">
        <v>4699</v>
      </c>
      <c r="V1883" s="244"/>
      <c r="AC1883" s="244"/>
    </row>
    <row r="1884" spans="1:29" ht="15" x14ac:dyDescent="0.25">
      <c r="A1884" s="250"/>
      <c r="B1884" s="250"/>
      <c r="C1884" s="250"/>
      <c r="D1884" s="250"/>
      <c r="E1884" s="250"/>
      <c r="F1884" s="250"/>
      <c r="H1884" s="244"/>
      <c r="J1884" s="272" t="s">
        <v>4158</v>
      </c>
      <c r="K1884" s="272" t="s">
        <v>4676</v>
      </c>
      <c r="L1884" s="250" t="s">
        <v>4219</v>
      </c>
      <c r="M1884" s="272" t="s">
        <v>4146</v>
      </c>
      <c r="N1884" s="272" t="s">
        <v>4499</v>
      </c>
      <c r="O1884" s="272" t="s">
        <v>4670</v>
      </c>
      <c r="P1884" s="274">
        <v>201701</v>
      </c>
      <c r="Q1884" s="272" t="s">
        <v>4203</v>
      </c>
      <c r="R1884" s="276">
        <v>600</v>
      </c>
      <c r="S1884" s="280" t="s">
        <v>4702</v>
      </c>
      <c r="T1884" s="280" t="s">
        <v>4699</v>
      </c>
      <c r="V1884" s="244"/>
      <c r="AC1884" s="244"/>
    </row>
    <row r="1885" spans="1:29" ht="15" x14ac:dyDescent="0.25">
      <c r="A1885" s="250"/>
      <c r="B1885" s="250"/>
      <c r="C1885" s="250"/>
      <c r="D1885" s="250"/>
      <c r="E1885" s="250"/>
      <c r="F1885" s="250"/>
      <c r="H1885" s="244"/>
      <c r="J1885" s="272" t="s">
        <v>4158</v>
      </c>
      <c r="K1885" s="272" t="s">
        <v>4676</v>
      </c>
      <c r="L1885" s="250" t="s">
        <v>4219</v>
      </c>
      <c r="M1885" s="272" t="s">
        <v>4146</v>
      </c>
      <c r="N1885" s="272" t="s">
        <v>4506</v>
      </c>
      <c r="O1885" s="272" t="s">
        <v>4670</v>
      </c>
      <c r="P1885" s="274">
        <v>201701</v>
      </c>
      <c r="Q1885" s="272" t="s">
        <v>4203</v>
      </c>
      <c r="R1885" s="276">
        <v>0</v>
      </c>
      <c r="S1885" s="280" t="s">
        <v>4702</v>
      </c>
      <c r="T1885" s="280" t="s">
        <v>4699</v>
      </c>
      <c r="V1885" s="244"/>
      <c r="AC1885" s="244"/>
    </row>
    <row r="1886" spans="1:29" ht="15" x14ac:dyDescent="0.25">
      <c r="A1886" s="250"/>
      <c r="B1886" s="250"/>
      <c r="C1886" s="250"/>
      <c r="D1886" s="250"/>
      <c r="E1886" s="250"/>
      <c r="F1886" s="250"/>
      <c r="H1886" s="244"/>
      <c r="J1886" s="272" t="s">
        <v>4158</v>
      </c>
      <c r="K1886" s="272" t="s">
        <v>4676</v>
      </c>
      <c r="L1886" s="250" t="s">
        <v>4219</v>
      </c>
      <c r="M1886" s="272" t="s">
        <v>4146</v>
      </c>
      <c r="N1886" s="272" t="s">
        <v>4525</v>
      </c>
      <c r="O1886" s="272" t="s">
        <v>4670</v>
      </c>
      <c r="P1886" s="274">
        <v>201701</v>
      </c>
      <c r="Q1886" s="272" t="s">
        <v>4203</v>
      </c>
      <c r="R1886" s="276">
        <v>718.77</v>
      </c>
      <c r="S1886" s="280" t="s">
        <v>4702</v>
      </c>
      <c r="T1886" s="280" t="s">
        <v>4699</v>
      </c>
      <c r="V1886" s="244"/>
      <c r="AC1886" s="244"/>
    </row>
    <row r="1887" spans="1:29" ht="15" x14ac:dyDescent="0.25">
      <c r="A1887" s="250"/>
      <c r="B1887" s="250"/>
      <c r="C1887" s="250"/>
      <c r="D1887" s="250"/>
      <c r="E1887" s="250"/>
      <c r="F1887" s="250"/>
      <c r="H1887" s="244"/>
      <c r="J1887" s="272" t="s">
        <v>4158</v>
      </c>
      <c r="K1887" s="272" t="s">
        <v>4676</v>
      </c>
      <c r="L1887" s="250" t="s">
        <v>4219</v>
      </c>
      <c r="M1887" s="272" t="s">
        <v>4146</v>
      </c>
      <c r="N1887" s="272" t="s">
        <v>4526</v>
      </c>
      <c r="O1887" s="272" t="s">
        <v>4670</v>
      </c>
      <c r="P1887" s="274">
        <v>201701</v>
      </c>
      <c r="Q1887" s="272" t="s">
        <v>4203</v>
      </c>
      <c r="R1887" s="276">
        <v>75</v>
      </c>
      <c r="S1887" s="280" t="s">
        <v>4702</v>
      </c>
      <c r="T1887" s="280" t="s">
        <v>4699</v>
      </c>
      <c r="V1887" s="244"/>
      <c r="AC1887" s="244"/>
    </row>
    <row r="1888" spans="1:29" ht="15" x14ac:dyDescent="0.25">
      <c r="A1888" s="250"/>
      <c r="B1888" s="250"/>
      <c r="C1888" s="250"/>
      <c r="D1888" s="250"/>
      <c r="E1888" s="250"/>
      <c r="F1888" s="250"/>
      <c r="H1888" s="244"/>
      <c r="J1888" s="272" t="s">
        <v>4158</v>
      </c>
      <c r="K1888" s="272" t="s">
        <v>4676</v>
      </c>
      <c r="L1888" s="250" t="s">
        <v>4219</v>
      </c>
      <c r="M1888" s="272" t="s">
        <v>4146</v>
      </c>
      <c r="N1888" s="272" t="s">
        <v>4535</v>
      </c>
      <c r="O1888" s="272" t="s">
        <v>4670</v>
      </c>
      <c r="P1888" s="274">
        <v>201701</v>
      </c>
      <c r="Q1888" s="272" t="s">
        <v>4203</v>
      </c>
      <c r="R1888" s="276">
        <v>4980.95</v>
      </c>
      <c r="S1888" s="280" t="s">
        <v>4702</v>
      </c>
      <c r="T1888" s="280" t="s">
        <v>4699</v>
      </c>
      <c r="V1888" s="244"/>
      <c r="AC1888" s="244"/>
    </row>
    <row r="1889" spans="1:29" ht="15" x14ac:dyDescent="0.25">
      <c r="A1889" s="250"/>
      <c r="B1889" s="250"/>
      <c r="C1889" s="250"/>
      <c r="D1889" s="250"/>
      <c r="E1889" s="250"/>
      <c r="F1889" s="250"/>
      <c r="H1889" s="244"/>
      <c r="J1889" s="272" t="s">
        <v>4158</v>
      </c>
      <c r="K1889" s="272" t="s">
        <v>4676</v>
      </c>
      <c r="L1889" s="250" t="s">
        <v>4219</v>
      </c>
      <c r="M1889" s="272" t="s">
        <v>4147</v>
      </c>
      <c r="N1889" s="272" t="s">
        <v>4548</v>
      </c>
      <c r="O1889" s="272" t="s">
        <v>4670</v>
      </c>
      <c r="P1889" s="274">
        <v>201701</v>
      </c>
      <c r="Q1889" s="272" t="s">
        <v>4203</v>
      </c>
      <c r="R1889" s="276">
        <v>3161.7</v>
      </c>
      <c r="S1889" s="280" t="s">
        <v>4702</v>
      </c>
      <c r="T1889" s="280" t="s">
        <v>4699</v>
      </c>
      <c r="V1889" s="244"/>
      <c r="AC1889" s="244"/>
    </row>
    <row r="1890" spans="1:29" ht="15" x14ac:dyDescent="0.25">
      <c r="A1890" s="250"/>
      <c r="B1890" s="250"/>
      <c r="C1890" s="250"/>
      <c r="D1890" s="250"/>
      <c r="E1890" s="250"/>
      <c r="F1890" s="250"/>
      <c r="H1890" s="244"/>
      <c r="J1890" s="272" t="s">
        <v>4158</v>
      </c>
      <c r="K1890" s="272" t="s">
        <v>4676</v>
      </c>
      <c r="L1890" s="250" t="s">
        <v>4219</v>
      </c>
      <c r="M1890" s="272" t="s">
        <v>4147</v>
      </c>
      <c r="N1890" s="272" t="s">
        <v>4565</v>
      </c>
      <c r="O1890" s="272" t="s">
        <v>4670</v>
      </c>
      <c r="P1890" s="274">
        <v>201701</v>
      </c>
      <c r="Q1890" s="272" t="s">
        <v>4203</v>
      </c>
      <c r="R1890" s="276">
        <v>1048.6400000000001</v>
      </c>
      <c r="S1890" s="280" t="s">
        <v>4702</v>
      </c>
      <c r="T1890" s="280" t="s">
        <v>4699</v>
      </c>
      <c r="V1890" s="244"/>
      <c r="AC1890" s="244"/>
    </row>
    <row r="1891" spans="1:29" ht="15" x14ac:dyDescent="0.25">
      <c r="A1891" s="250"/>
      <c r="B1891" s="250"/>
      <c r="C1891" s="250"/>
      <c r="D1891" s="250"/>
      <c r="E1891" s="250"/>
      <c r="F1891" s="250"/>
      <c r="H1891" s="244"/>
      <c r="J1891" s="272" t="s">
        <v>4158</v>
      </c>
      <c r="K1891" s="272" t="s">
        <v>4676</v>
      </c>
      <c r="L1891" s="250" t="s">
        <v>4219</v>
      </c>
      <c r="M1891" s="272" t="s">
        <v>4145</v>
      </c>
      <c r="N1891" s="272" t="s">
        <v>4595</v>
      </c>
      <c r="O1891" s="272" t="s">
        <v>4670</v>
      </c>
      <c r="P1891" s="274">
        <v>201701</v>
      </c>
      <c r="Q1891" s="272" t="s">
        <v>4203</v>
      </c>
      <c r="R1891" s="276">
        <v>108457.91</v>
      </c>
      <c r="S1891" s="280" t="s">
        <v>4702</v>
      </c>
      <c r="T1891" s="280" t="s">
        <v>4699</v>
      </c>
      <c r="V1891" s="244"/>
      <c r="AC1891" s="244"/>
    </row>
    <row r="1892" spans="1:29" ht="15" x14ac:dyDescent="0.25">
      <c r="A1892" s="250"/>
      <c r="B1892" s="250"/>
      <c r="C1892" s="250"/>
      <c r="D1892" s="250"/>
      <c r="E1892" s="250"/>
      <c r="F1892" s="250"/>
      <c r="H1892" s="244"/>
      <c r="J1892" s="272" t="s">
        <v>4158</v>
      </c>
      <c r="K1892" s="272" t="s">
        <v>4676</v>
      </c>
      <c r="L1892" s="250" t="s">
        <v>4219</v>
      </c>
      <c r="M1892" s="272" t="s">
        <v>4149</v>
      </c>
      <c r="N1892" s="272" t="s">
        <v>4600</v>
      </c>
      <c r="O1892" s="272" t="s">
        <v>4670</v>
      </c>
      <c r="P1892" s="274">
        <v>201701</v>
      </c>
      <c r="Q1892" s="272" t="s">
        <v>4203</v>
      </c>
      <c r="R1892" s="276">
        <v>1898</v>
      </c>
      <c r="S1892" s="280" t="s">
        <v>4702</v>
      </c>
      <c r="T1892" s="280" t="s">
        <v>4699</v>
      </c>
      <c r="V1892" s="244"/>
      <c r="AC1892" s="244"/>
    </row>
    <row r="1893" spans="1:29" ht="15" x14ac:dyDescent="0.25">
      <c r="A1893" s="250"/>
      <c r="B1893" s="250"/>
      <c r="C1893" s="250"/>
      <c r="D1893" s="250"/>
      <c r="E1893" s="250"/>
      <c r="F1893" s="250"/>
      <c r="H1893" s="244"/>
      <c r="J1893" s="272" t="s">
        <v>4158</v>
      </c>
      <c r="K1893" s="272" t="s">
        <v>4676</v>
      </c>
      <c r="L1893" s="250" t="s">
        <v>4219</v>
      </c>
      <c r="M1893" s="272" t="s">
        <v>4149</v>
      </c>
      <c r="N1893" s="272" t="s">
        <v>4601</v>
      </c>
      <c r="O1893" s="272" t="s">
        <v>4670</v>
      </c>
      <c r="P1893" s="274">
        <v>201701</v>
      </c>
      <c r="Q1893" s="272" t="s">
        <v>4203</v>
      </c>
      <c r="R1893" s="276">
        <v>-3000</v>
      </c>
      <c r="S1893" s="280" t="s">
        <v>4702</v>
      </c>
      <c r="T1893" s="280" t="s">
        <v>4699</v>
      </c>
      <c r="V1893" s="244"/>
      <c r="AC1893" s="244"/>
    </row>
    <row r="1894" spans="1:29" ht="15" x14ac:dyDescent="0.25">
      <c r="A1894" s="250"/>
      <c r="B1894" s="250"/>
      <c r="C1894" s="250"/>
      <c r="D1894" s="250"/>
      <c r="E1894" s="250"/>
      <c r="F1894" s="250"/>
      <c r="H1894" s="244"/>
      <c r="J1894" s="272" t="s">
        <v>4158</v>
      </c>
      <c r="K1894" s="272" t="s">
        <v>4676</v>
      </c>
      <c r="L1894" s="250" t="s">
        <v>4219</v>
      </c>
      <c r="M1894" s="272" t="s">
        <v>4146</v>
      </c>
      <c r="N1894" s="272" t="s">
        <v>4202</v>
      </c>
      <c r="O1894" s="272" t="s">
        <v>4670</v>
      </c>
      <c r="P1894" s="274">
        <v>201702</v>
      </c>
      <c r="Q1894" s="272" t="s">
        <v>4203</v>
      </c>
      <c r="R1894" s="276">
        <v>84.18</v>
      </c>
      <c r="S1894" s="280" t="s">
        <v>4702</v>
      </c>
      <c r="T1894" s="280" t="s">
        <v>4699</v>
      </c>
      <c r="V1894" s="244"/>
      <c r="AC1894" s="244"/>
    </row>
    <row r="1895" spans="1:29" ht="15" x14ac:dyDescent="0.25">
      <c r="A1895" s="250"/>
      <c r="B1895" s="250"/>
      <c r="C1895" s="250"/>
      <c r="D1895" s="250"/>
      <c r="E1895" s="250"/>
      <c r="F1895" s="250"/>
      <c r="H1895" s="244"/>
      <c r="J1895" s="272" t="s">
        <v>4158</v>
      </c>
      <c r="K1895" s="272" t="s">
        <v>4676</v>
      </c>
      <c r="L1895" s="250" t="s">
        <v>4219</v>
      </c>
      <c r="M1895" s="272" t="s">
        <v>4146</v>
      </c>
      <c r="N1895" s="272" t="s">
        <v>4489</v>
      </c>
      <c r="O1895" s="272" t="s">
        <v>4670</v>
      </c>
      <c r="P1895" s="274">
        <v>201702</v>
      </c>
      <c r="Q1895" s="272" t="s">
        <v>4203</v>
      </c>
      <c r="R1895" s="276">
        <v>-552.20000000000005</v>
      </c>
      <c r="S1895" s="280" t="s">
        <v>4702</v>
      </c>
      <c r="T1895" s="280" t="s">
        <v>4699</v>
      </c>
      <c r="V1895" s="244"/>
      <c r="AC1895" s="244"/>
    </row>
    <row r="1896" spans="1:29" ht="15" x14ac:dyDescent="0.25">
      <c r="A1896" s="250"/>
      <c r="B1896" s="250"/>
      <c r="C1896" s="250"/>
      <c r="D1896" s="250"/>
      <c r="E1896" s="250"/>
      <c r="F1896" s="250"/>
      <c r="H1896" s="244"/>
      <c r="J1896" s="272" t="s">
        <v>4158</v>
      </c>
      <c r="K1896" s="272" t="s">
        <v>4676</v>
      </c>
      <c r="L1896" s="250" t="s">
        <v>4219</v>
      </c>
      <c r="M1896" s="272" t="s">
        <v>4146</v>
      </c>
      <c r="N1896" s="272" t="s">
        <v>4535</v>
      </c>
      <c r="O1896" s="272" t="s">
        <v>4670</v>
      </c>
      <c r="P1896" s="274">
        <v>201702</v>
      </c>
      <c r="Q1896" s="272" t="s">
        <v>4203</v>
      </c>
      <c r="R1896" s="276">
        <v>6238.92</v>
      </c>
      <c r="S1896" s="280" t="s">
        <v>4702</v>
      </c>
      <c r="T1896" s="280" t="s">
        <v>4699</v>
      </c>
      <c r="V1896" s="244"/>
      <c r="AC1896" s="244"/>
    </row>
    <row r="1897" spans="1:29" ht="15" x14ac:dyDescent="0.25">
      <c r="A1897" s="250"/>
      <c r="B1897" s="250"/>
      <c r="C1897" s="250"/>
      <c r="D1897" s="250"/>
      <c r="E1897" s="250"/>
      <c r="F1897" s="250"/>
      <c r="H1897" s="244"/>
      <c r="J1897" s="272" t="s">
        <v>4158</v>
      </c>
      <c r="K1897" s="272" t="s">
        <v>4676</v>
      </c>
      <c r="L1897" s="250" t="s">
        <v>4219</v>
      </c>
      <c r="M1897" s="272" t="s">
        <v>4146</v>
      </c>
      <c r="N1897" s="272" t="s">
        <v>4536</v>
      </c>
      <c r="O1897" s="272" t="s">
        <v>4670</v>
      </c>
      <c r="P1897" s="274">
        <v>201702</v>
      </c>
      <c r="Q1897" s="272" t="s">
        <v>4203</v>
      </c>
      <c r="R1897" s="276">
        <v>5572.81</v>
      </c>
      <c r="S1897" s="280" t="s">
        <v>4702</v>
      </c>
      <c r="T1897" s="280" t="s">
        <v>4699</v>
      </c>
      <c r="V1897" s="244"/>
      <c r="AC1897" s="244"/>
    </row>
    <row r="1898" spans="1:29" ht="15" x14ac:dyDescent="0.25">
      <c r="A1898" s="250"/>
      <c r="B1898" s="250"/>
      <c r="C1898" s="250"/>
      <c r="D1898" s="250"/>
      <c r="E1898" s="250"/>
      <c r="F1898" s="250"/>
      <c r="H1898" s="244"/>
      <c r="J1898" s="272" t="s">
        <v>4158</v>
      </c>
      <c r="K1898" s="272" t="s">
        <v>4676</v>
      </c>
      <c r="L1898" s="250" t="s">
        <v>4219</v>
      </c>
      <c r="M1898" s="272" t="s">
        <v>4146</v>
      </c>
      <c r="N1898" s="272" t="s">
        <v>4537</v>
      </c>
      <c r="O1898" s="272" t="s">
        <v>4670</v>
      </c>
      <c r="P1898" s="274">
        <v>201702</v>
      </c>
      <c r="Q1898" s="272" t="s">
        <v>4203</v>
      </c>
      <c r="R1898" s="276">
        <v>1297.68</v>
      </c>
      <c r="S1898" s="280" t="s">
        <v>4702</v>
      </c>
      <c r="T1898" s="280" t="s">
        <v>4699</v>
      </c>
      <c r="V1898" s="244"/>
      <c r="AC1898" s="244"/>
    </row>
    <row r="1899" spans="1:29" ht="15" x14ac:dyDescent="0.25">
      <c r="A1899" s="250"/>
      <c r="B1899" s="250"/>
      <c r="C1899" s="250"/>
      <c r="D1899" s="250"/>
      <c r="E1899" s="250"/>
      <c r="F1899" s="250"/>
      <c r="H1899" s="244"/>
      <c r="J1899" s="272" t="s">
        <v>4158</v>
      </c>
      <c r="K1899" s="272" t="s">
        <v>4676</v>
      </c>
      <c r="L1899" s="250" t="s">
        <v>4219</v>
      </c>
      <c r="M1899" s="272" t="s">
        <v>4146</v>
      </c>
      <c r="N1899" s="272" t="s">
        <v>4538</v>
      </c>
      <c r="O1899" s="272" t="s">
        <v>4670</v>
      </c>
      <c r="P1899" s="274">
        <v>201702</v>
      </c>
      <c r="Q1899" s="272" t="s">
        <v>4203</v>
      </c>
      <c r="R1899" s="276">
        <v>373.53</v>
      </c>
      <c r="S1899" s="280" t="s">
        <v>4702</v>
      </c>
      <c r="T1899" s="280" t="s">
        <v>4699</v>
      </c>
      <c r="V1899" s="244"/>
      <c r="AC1899" s="244"/>
    </row>
    <row r="1900" spans="1:29" ht="15" x14ac:dyDescent="0.25">
      <c r="A1900" s="250"/>
      <c r="B1900" s="250"/>
      <c r="C1900" s="250"/>
      <c r="D1900" s="250"/>
      <c r="E1900" s="250"/>
      <c r="F1900" s="250"/>
      <c r="H1900" s="244"/>
      <c r="J1900" s="272" t="s">
        <v>4158</v>
      </c>
      <c r="K1900" s="272" t="s">
        <v>4676</v>
      </c>
      <c r="L1900" s="250" t="s">
        <v>4219</v>
      </c>
      <c r="M1900" s="272" t="s">
        <v>4146</v>
      </c>
      <c r="N1900" s="272" t="s">
        <v>4539</v>
      </c>
      <c r="O1900" s="272" t="s">
        <v>4670</v>
      </c>
      <c r="P1900" s="274">
        <v>201702</v>
      </c>
      <c r="Q1900" s="272" t="s">
        <v>4203</v>
      </c>
      <c r="R1900" s="276">
        <v>1121.05</v>
      </c>
      <c r="S1900" s="280" t="s">
        <v>4702</v>
      </c>
      <c r="T1900" s="280" t="s">
        <v>4699</v>
      </c>
      <c r="V1900" s="244"/>
      <c r="AC1900" s="244"/>
    </row>
    <row r="1901" spans="1:29" ht="15" x14ac:dyDescent="0.25">
      <c r="A1901" s="250"/>
      <c r="B1901" s="250"/>
      <c r="C1901" s="250"/>
      <c r="D1901" s="250"/>
      <c r="E1901" s="250"/>
      <c r="F1901" s="250"/>
      <c r="H1901" s="244"/>
      <c r="J1901" s="272" t="s">
        <v>4158</v>
      </c>
      <c r="K1901" s="272" t="s">
        <v>4676</v>
      </c>
      <c r="L1901" s="250" t="s">
        <v>4219</v>
      </c>
      <c r="M1901" s="272" t="s">
        <v>4145</v>
      </c>
      <c r="N1901" s="272" t="s">
        <v>4595</v>
      </c>
      <c r="O1901" s="272" t="s">
        <v>4670</v>
      </c>
      <c r="P1901" s="274">
        <v>201702</v>
      </c>
      <c r="Q1901" s="272" t="s">
        <v>4203</v>
      </c>
      <c r="R1901" s="276">
        <v>-96618.91</v>
      </c>
      <c r="S1901" s="280" t="s">
        <v>4702</v>
      </c>
      <c r="T1901" s="280" t="s">
        <v>4699</v>
      </c>
      <c r="V1901" s="244"/>
      <c r="AC1901" s="244"/>
    </row>
    <row r="1902" spans="1:29" ht="15" x14ac:dyDescent="0.25">
      <c r="A1902" s="250"/>
      <c r="B1902" s="250"/>
      <c r="C1902" s="250"/>
      <c r="D1902" s="250"/>
      <c r="E1902" s="250"/>
      <c r="F1902" s="250"/>
      <c r="H1902" s="244"/>
      <c r="J1902" s="272" t="s">
        <v>4158</v>
      </c>
      <c r="K1902" s="272" t="s">
        <v>4676</v>
      </c>
      <c r="L1902" s="250" t="s">
        <v>4219</v>
      </c>
      <c r="M1902" s="272" t="s">
        <v>4146</v>
      </c>
      <c r="N1902" s="272" t="s">
        <v>4535</v>
      </c>
      <c r="O1902" s="272" t="s">
        <v>4670</v>
      </c>
      <c r="P1902" s="274">
        <v>201703</v>
      </c>
      <c r="Q1902" s="272" t="s">
        <v>4203</v>
      </c>
      <c r="R1902" s="276">
        <v>0</v>
      </c>
      <c r="S1902" s="280" t="s">
        <v>4702</v>
      </c>
      <c r="T1902" s="280" t="s">
        <v>4699</v>
      </c>
      <c r="V1902" s="244"/>
      <c r="AC1902" s="244"/>
    </row>
    <row r="1903" spans="1:29" ht="15" x14ac:dyDescent="0.25">
      <c r="A1903" s="250"/>
      <c r="B1903" s="250"/>
      <c r="C1903" s="250"/>
      <c r="D1903" s="250"/>
      <c r="E1903" s="250"/>
      <c r="F1903" s="250"/>
      <c r="H1903" s="244"/>
      <c r="J1903" s="272" t="s">
        <v>4158</v>
      </c>
      <c r="K1903" s="272" t="s">
        <v>4676</v>
      </c>
      <c r="L1903" s="250" t="s">
        <v>4219</v>
      </c>
      <c r="M1903" s="272" t="s">
        <v>4146</v>
      </c>
      <c r="N1903" s="272" t="s">
        <v>4536</v>
      </c>
      <c r="O1903" s="272" t="s">
        <v>4670</v>
      </c>
      <c r="P1903" s="274">
        <v>201703</v>
      </c>
      <c r="Q1903" s="272" t="s">
        <v>4203</v>
      </c>
      <c r="R1903" s="276">
        <v>4588.3900000000003</v>
      </c>
      <c r="S1903" s="280" t="s">
        <v>4702</v>
      </c>
      <c r="T1903" s="280" t="s">
        <v>4699</v>
      </c>
      <c r="V1903" s="244"/>
      <c r="AC1903" s="244"/>
    </row>
    <row r="1904" spans="1:29" ht="15" x14ac:dyDescent="0.25">
      <c r="A1904" s="250"/>
      <c r="B1904" s="250"/>
      <c r="C1904" s="250"/>
      <c r="D1904" s="250"/>
      <c r="E1904" s="250"/>
      <c r="F1904" s="250"/>
      <c r="H1904" s="244"/>
      <c r="J1904" s="272" t="s">
        <v>4158</v>
      </c>
      <c r="K1904" s="272" t="s">
        <v>4676</v>
      </c>
      <c r="L1904" s="250" t="s">
        <v>4219</v>
      </c>
      <c r="M1904" s="272" t="s">
        <v>4146</v>
      </c>
      <c r="N1904" s="272" t="s">
        <v>4537</v>
      </c>
      <c r="O1904" s="272" t="s">
        <v>4670</v>
      </c>
      <c r="P1904" s="274">
        <v>201703</v>
      </c>
      <c r="Q1904" s="272" t="s">
        <v>4203</v>
      </c>
      <c r="R1904" s="276">
        <v>0</v>
      </c>
      <c r="S1904" s="280" t="s">
        <v>4702</v>
      </c>
      <c r="T1904" s="280" t="s">
        <v>4699</v>
      </c>
      <c r="V1904" s="244"/>
      <c r="AC1904" s="244"/>
    </row>
    <row r="1905" spans="1:29" ht="15" x14ac:dyDescent="0.25">
      <c r="A1905" s="250"/>
      <c r="B1905" s="250"/>
      <c r="C1905" s="250"/>
      <c r="D1905" s="250"/>
      <c r="E1905" s="250"/>
      <c r="F1905" s="250"/>
      <c r="H1905" s="244"/>
      <c r="J1905" s="272" t="s">
        <v>4158</v>
      </c>
      <c r="K1905" s="272" t="s">
        <v>4676</v>
      </c>
      <c r="L1905" s="250" t="s">
        <v>4219</v>
      </c>
      <c r="M1905" s="272" t="s">
        <v>4146</v>
      </c>
      <c r="N1905" s="272" t="s">
        <v>4536</v>
      </c>
      <c r="O1905" s="272" t="s">
        <v>4670</v>
      </c>
      <c r="P1905" s="274">
        <v>201704</v>
      </c>
      <c r="Q1905" s="272" t="s">
        <v>4203</v>
      </c>
      <c r="R1905" s="276">
        <v>0</v>
      </c>
      <c r="S1905" s="280" t="s">
        <v>4702</v>
      </c>
      <c r="T1905" s="280" t="s">
        <v>4699</v>
      </c>
      <c r="V1905" s="244"/>
      <c r="AC1905" s="244"/>
    </row>
    <row r="1906" spans="1:29" ht="15" x14ac:dyDescent="0.25">
      <c r="A1906" s="250"/>
      <c r="B1906" s="250"/>
      <c r="C1906" s="250"/>
      <c r="D1906" s="250"/>
      <c r="E1906" s="250"/>
      <c r="F1906" s="250"/>
      <c r="H1906" s="244"/>
      <c r="J1906" s="272" t="s">
        <v>4158</v>
      </c>
      <c r="K1906" s="272" t="s">
        <v>4676</v>
      </c>
      <c r="L1906" s="250" t="s">
        <v>4219</v>
      </c>
      <c r="M1906" s="272" t="s">
        <v>4146</v>
      </c>
      <c r="N1906" s="272" t="s">
        <v>4536</v>
      </c>
      <c r="O1906" s="272" t="s">
        <v>4670</v>
      </c>
      <c r="P1906" s="274">
        <v>201705</v>
      </c>
      <c r="Q1906" s="272" t="s">
        <v>4203</v>
      </c>
      <c r="R1906" s="276">
        <v>509.82</v>
      </c>
      <c r="S1906" s="280" t="s">
        <v>4702</v>
      </c>
      <c r="T1906" s="280" t="s">
        <v>4699</v>
      </c>
      <c r="V1906" s="244"/>
      <c r="AC1906" s="244"/>
    </row>
    <row r="1907" spans="1:29" ht="15" x14ac:dyDescent="0.25">
      <c r="A1907" s="250"/>
      <c r="B1907" s="250"/>
      <c r="C1907" s="250"/>
      <c r="D1907" s="250"/>
      <c r="E1907" s="250"/>
      <c r="F1907" s="250"/>
      <c r="H1907" s="244"/>
      <c r="J1907" s="272" t="s">
        <v>4158</v>
      </c>
      <c r="K1907" s="272" t="s">
        <v>4676</v>
      </c>
      <c r="L1907" s="250" t="s">
        <v>4219</v>
      </c>
      <c r="M1907" s="272" t="s">
        <v>4146</v>
      </c>
      <c r="N1907" s="272" t="s">
        <v>4532</v>
      </c>
      <c r="O1907" s="272" t="s">
        <v>4670</v>
      </c>
      <c r="P1907" s="274">
        <v>201706</v>
      </c>
      <c r="Q1907" s="272" t="s">
        <v>4203</v>
      </c>
      <c r="R1907" s="276">
        <v>12891.08</v>
      </c>
      <c r="S1907" s="280" t="s">
        <v>4702</v>
      </c>
      <c r="T1907" s="280" t="s">
        <v>4699</v>
      </c>
      <c r="V1907" s="244"/>
      <c r="AC1907" s="244"/>
    </row>
    <row r="1908" spans="1:29" ht="15" x14ac:dyDescent="0.25">
      <c r="A1908" s="250"/>
      <c r="B1908" s="250"/>
      <c r="C1908" s="250"/>
      <c r="D1908" s="250"/>
      <c r="E1908" s="250"/>
      <c r="F1908" s="250"/>
      <c r="H1908" s="244"/>
      <c r="J1908" s="272" t="s">
        <v>4158</v>
      </c>
      <c r="K1908" s="272" t="s">
        <v>4676</v>
      </c>
      <c r="L1908" s="250" t="s">
        <v>4219</v>
      </c>
      <c r="M1908" s="272" t="s">
        <v>4146</v>
      </c>
      <c r="N1908" s="272" t="s">
        <v>4536</v>
      </c>
      <c r="O1908" s="272" t="s">
        <v>4670</v>
      </c>
      <c r="P1908" s="274">
        <v>201706</v>
      </c>
      <c r="Q1908" s="272" t="s">
        <v>4203</v>
      </c>
      <c r="R1908" s="276">
        <v>4286.54</v>
      </c>
      <c r="S1908" s="280" t="s">
        <v>4702</v>
      </c>
      <c r="T1908" s="280" t="s">
        <v>4699</v>
      </c>
      <c r="V1908" s="244"/>
      <c r="AC1908" s="244"/>
    </row>
    <row r="1909" spans="1:29" ht="15" x14ac:dyDescent="0.25">
      <c r="A1909" s="250"/>
      <c r="B1909" s="250"/>
      <c r="C1909" s="250"/>
      <c r="D1909" s="250"/>
      <c r="E1909" s="250"/>
      <c r="F1909" s="250"/>
      <c r="H1909" s="244"/>
      <c r="J1909" s="272" t="s">
        <v>4158</v>
      </c>
      <c r="K1909" s="272" t="s">
        <v>4672</v>
      </c>
      <c r="L1909" s="250" t="s">
        <v>4205</v>
      </c>
      <c r="M1909" s="272" t="s">
        <v>4100</v>
      </c>
      <c r="N1909" s="272" t="s">
        <v>4206</v>
      </c>
      <c r="O1909" s="272" t="s">
        <v>4670</v>
      </c>
      <c r="P1909" s="274">
        <v>201211</v>
      </c>
      <c r="Q1909" s="272" t="s">
        <v>4203</v>
      </c>
      <c r="R1909" s="276">
        <v>297.17</v>
      </c>
      <c r="S1909" s="280" t="s">
        <v>9</v>
      </c>
      <c r="T1909" s="280" t="s">
        <v>4699</v>
      </c>
      <c r="V1909" s="244"/>
      <c r="AC1909" s="244"/>
    </row>
    <row r="1910" spans="1:29" ht="15" x14ac:dyDescent="0.25">
      <c r="A1910" s="250"/>
      <c r="B1910" s="250"/>
      <c r="C1910" s="250"/>
      <c r="D1910" s="250"/>
      <c r="E1910" s="250"/>
      <c r="F1910" s="250"/>
      <c r="H1910" s="244"/>
      <c r="J1910" s="272" t="s">
        <v>4158</v>
      </c>
      <c r="K1910" s="272" t="s">
        <v>4673</v>
      </c>
      <c r="L1910" s="250" t="s">
        <v>4207</v>
      </c>
      <c r="M1910" s="272" t="s">
        <v>4100</v>
      </c>
      <c r="N1910" s="272" t="s">
        <v>4208</v>
      </c>
      <c r="O1910" s="272" t="s">
        <v>4670</v>
      </c>
      <c r="P1910" s="274">
        <v>201210</v>
      </c>
      <c r="Q1910" s="272" t="s">
        <v>4203</v>
      </c>
      <c r="R1910" s="276">
        <v>46</v>
      </c>
      <c r="S1910" s="280" t="s">
        <v>9</v>
      </c>
      <c r="T1910" s="280" t="s">
        <v>4699</v>
      </c>
      <c r="V1910" s="244"/>
      <c r="AC1910" s="244"/>
    </row>
    <row r="1911" spans="1:29" ht="15" x14ac:dyDescent="0.25">
      <c r="A1911" s="250"/>
      <c r="B1911" s="250"/>
      <c r="C1911" s="250"/>
      <c r="D1911" s="250"/>
      <c r="E1911" s="250"/>
      <c r="F1911" s="250"/>
      <c r="H1911" s="244"/>
      <c r="J1911" s="272" t="s">
        <v>4158</v>
      </c>
      <c r="K1911" s="272" t="s">
        <v>4673</v>
      </c>
      <c r="L1911" s="250" t="s">
        <v>4207</v>
      </c>
      <c r="M1911" s="272" t="s">
        <v>4139</v>
      </c>
      <c r="N1911" s="272" t="s">
        <v>4209</v>
      </c>
      <c r="O1911" s="272" t="s">
        <v>4670</v>
      </c>
      <c r="P1911" s="274">
        <v>201407</v>
      </c>
      <c r="Q1911" s="272" t="s">
        <v>4203</v>
      </c>
      <c r="R1911" s="276">
        <v>1.1499999999999999</v>
      </c>
      <c r="S1911" s="280" t="s">
        <v>9</v>
      </c>
      <c r="T1911" s="280" t="s">
        <v>4699</v>
      </c>
      <c r="V1911" s="244"/>
      <c r="AC1911" s="244"/>
    </row>
    <row r="1912" spans="1:29" ht="15" x14ac:dyDescent="0.25">
      <c r="A1912" s="250"/>
      <c r="B1912" s="250"/>
      <c r="C1912" s="250"/>
      <c r="D1912" s="250"/>
      <c r="E1912" s="250"/>
      <c r="F1912" s="250"/>
      <c r="H1912" s="244"/>
      <c r="J1912" s="272" t="s">
        <v>4158</v>
      </c>
      <c r="K1912" s="272" t="s">
        <v>4673</v>
      </c>
      <c r="L1912" s="250" t="s">
        <v>4207</v>
      </c>
      <c r="M1912" s="272" t="s">
        <v>4147</v>
      </c>
      <c r="N1912" s="272" t="s">
        <v>4210</v>
      </c>
      <c r="O1912" s="272" t="s">
        <v>4670</v>
      </c>
      <c r="P1912" s="274">
        <v>201601</v>
      </c>
      <c r="Q1912" s="272" t="s">
        <v>4203</v>
      </c>
      <c r="R1912" s="276">
        <v>44.98</v>
      </c>
      <c r="S1912" s="280" t="s">
        <v>9</v>
      </c>
      <c r="T1912" s="280" t="s">
        <v>4699</v>
      </c>
      <c r="V1912" s="244"/>
      <c r="AC1912" s="244"/>
    </row>
    <row r="1913" spans="1:29" ht="15" x14ac:dyDescent="0.25">
      <c r="A1913" s="250"/>
      <c r="B1913" s="250"/>
      <c r="C1913" s="250"/>
      <c r="D1913" s="250"/>
      <c r="E1913" s="250"/>
      <c r="F1913" s="250"/>
      <c r="H1913" s="244"/>
      <c r="J1913" s="272" t="s">
        <v>4158</v>
      </c>
      <c r="K1913" s="272" t="s">
        <v>4673</v>
      </c>
      <c r="L1913" s="250" t="s">
        <v>4207</v>
      </c>
      <c r="M1913" s="272" t="s">
        <v>4146</v>
      </c>
      <c r="N1913" s="272" t="s">
        <v>4202</v>
      </c>
      <c r="O1913" s="272" t="s">
        <v>4670</v>
      </c>
      <c r="P1913" s="274">
        <v>201605</v>
      </c>
      <c r="Q1913" s="272" t="s">
        <v>4203</v>
      </c>
      <c r="R1913" s="276">
        <v>479.77</v>
      </c>
      <c r="S1913" s="280" t="s">
        <v>9</v>
      </c>
      <c r="T1913" s="280" t="s">
        <v>4699</v>
      </c>
      <c r="V1913" s="244"/>
      <c r="AC1913" s="244"/>
    </row>
    <row r="1914" spans="1:29" ht="15" x14ac:dyDescent="0.25">
      <c r="A1914" s="250"/>
      <c r="B1914" s="250"/>
      <c r="C1914" s="250"/>
      <c r="D1914" s="250"/>
      <c r="E1914" s="250"/>
      <c r="F1914" s="250"/>
      <c r="H1914" s="244"/>
      <c r="J1914" s="272" t="s">
        <v>4158</v>
      </c>
      <c r="K1914" s="272" t="s">
        <v>4673</v>
      </c>
      <c r="L1914" s="250" t="s">
        <v>4207</v>
      </c>
      <c r="M1914" s="272" t="s">
        <v>4146</v>
      </c>
      <c r="N1914" s="272" t="s">
        <v>4202</v>
      </c>
      <c r="O1914" s="272" t="s">
        <v>4670</v>
      </c>
      <c r="P1914" s="274">
        <v>201606</v>
      </c>
      <c r="Q1914" s="272" t="s">
        <v>4203</v>
      </c>
      <c r="R1914" s="276">
        <v>41.05</v>
      </c>
      <c r="S1914" s="280" t="s">
        <v>9</v>
      </c>
      <c r="T1914" s="280" t="s">
        <v>4699</v>
      </c>
      <c r="V1914" s="244"/>
      <c r="AC1914" s="244"/>
    </row>
    <row r="1915" spans="1:29" ht="15" x14ac:dyDescent="0.25">
      <c r="A1915" s="250"/>
      <c r="B1915" s="250"/>
      <c r="C1915" s="250"/>
      <c r="D1915" s="250"/>
      <c r="E1915" s="250"/>
      <c r="F1915" s="250"/>
      <c r="H1915" s="244"/>
      <c r="J1915" s="272" t="s">
        <v>4158</v>
      </c>
      <c r="K1915" s="272" t="s">
        <v>4673</v>
      </c>
      <c r="L1915" s="250" t="s">
        <v>4207</v>
      </c>
      <c r="M1915" s="272" t="s">
        <v>4146</v>
      </c>
      <c r="N1915" s="272" t="s">
        <v>4202</v>
      </c>
      <c r="O1915" s="272" t="s">
        <v>4670</v>
      </c>
      <c r="P1915" s="274">
        <v>201611</v>
      </c>
      <c r="Q1915" s="272" t="s">
        <v>4203</v>
      </c>
      <c r="R1915" s="276">
        <v>712.92</v>
      </c>
      <c r="S1915" s="280" t="s">
        <v>9</v>
      </c>
      <c r="T1915" s="280" t="s">
        <v>4699</v>
      </c>
      <c r="V1915" s="244"/>
      <c r="AC1915" s="244"/>
    </row>
    <row r="1916" spans="1:29" ht="15" x14ac:dyDescent="0.25">
      <c r="A1916" s="250"/>
      <c r="B1916" s="250"/>
      <c r="C1916" s="250"/>
      <c r="D1916" s="250"/>
      <c r="E1916" s="250"/>
      <c r="F1916" s="250"/>
      <c r="H1916" s="244"/>
      <c r="J1916" s="272" t="s">
        <v>4158</v>
      </c>
      <c r="K1916" s="272" t="s">
        <v>4673</v>
      </c>
      <c r="L1916" s="250" t="s">
        <v>4207</v>
      </c>
      <c r="M1916" s="272" t="s">
        <v>4146</v>
      </c>
      <c r="N1916" s="272" t="s">
        <v>4202</v>
      </c>
      <c r="O1916" s="272" t="s">
        <v>4670</v>
      </c>
      <c r="P1916" s="274">
        <v>201612</v>
      </c>
      <c r="Q1916" s="272" t="s">
        <v>4203</v>
      </c>
      <c r="R1916" s="276">
        <v>84.89</v>
      </c>
      <c r="S1916" s="280" t="s">
        <v>9</v>
      </c>
      <c r="T1916" s="280" t="s">
        <v>4699</v>
      </c>
      <c r="V1916" s="244"/>
      <c r="AC1916" s="244"/>
    </row>
    <row r="1917" spans="1:29" ht="15" x14ac:dyDescent="0.25">
      <c r="A1917" s="250"/>
      <c r="B1917" s="250"/>
      <c r="C1917" s="250"/>
      <c r="D1917" s="250"/>
      <c r="E1917" s="250"/>
      <c r="F1917" s="250"/>
      <c r="H1917" s="244"/>
      <c r="J1917" s="272" t="s">
        <v>4158</v>
      </c>
      <c r="K1917" s="272" t="s">
        <v>4673</v>
      </c>
      <c r="L1917" s="250" t="s">
        <v>4207</v>
      </c>
      <c r="M1917" s="272" t="s">
        <v>4147</v>
      </c>
      <c r="N1917" s="272" t="s">
        <v>4210</v>
      </c>
      <c r="O1917" s="272" t="s">
        <v>4670</v>
      </c>
      <c r="P1917" s="274">
        <v>201612</v>
      </c>
      <c r="Q1917" s="272" t="s">
        <v>4203</v>
      </c>
      <c r="R1917" s="276">
        <v>30</v>
      </c>
      <c r="S1917" s="280" t="s">
        <v>9</v>
      </c>
      <c r="T1917" s="280" t="s">
        <v>4699</v>
      </c>
      <c r="V1917" s="244"/>
      <c r="AC1917" s="244"/>
    </row>
    <row r="1918" spans="1:29" ht="15" x14ac:dyDescent="0.25">
      <c r="A1918" s="250"/>
      <c r="B1918" s="250"/>
      <c r="C1918" s="250"/>
      <c r="D1918" s="250"/>
      <c r="E1918" s="250"/>
      <c r="F1918" s="250"/>
      <c r="H1918" s="244"/>
      <c r="J1918" s="272" t="s">
        <v>4158</v>
      </c>
      <c r="K1918" s="272" t="s">
        <v>4674</v>
      </c>
      <c r="L1918" s="250" t="s">
        <v>4211</v>
      </c>
      <c r="M1918" s="272" t="s">
        <v>4100</v>
      </c>
      <c r="N1918" s="272" t="s">
        <v>4214</v>
      </c>
      <c r="O1918" s="272" t="s">
        <v>4670</v>
      </c>
      <c r="P1918" s="274">
        <v>201208</v>
      </c>
      <c r="Q1918" s="272" t="s">
        <v>4203</v>
      </c>
      <c r="R1918" s="276">
        <v>34.340000000000003</v>
      </c>
      <c r="S1918" s="280" t="s">
        <v>9</v>
      </c>
      <c r="T1918" s="280" t="s">
        <v>4699</v>
      </c>
      <c r="V1918" s="244"/>
      <c r="AC1918" s="244"/>
    </row>
    <row r="1919" spans="1:29" ht="15" x14ac:dyDescent="0.25">
      <c r="A1919" s="250"/>
      <c r="B1919" s="250"/>
      <c r="C1919" s="250"/>
      <c r="D1919" s="250"/>
      <c r="E1919" s="250"/>
      <c r="F1919" s="250"/>
      <c r="H1919" s="244"/>
      <c r="J1919" s="272" t="s">
        <v>4158</v>
      </c>
      <c r="K1919" s="272" t="s">
        <v>4674</v>
      </c>
      <c r="L1919" s="250" t="s">
        <v>4211</v>
      </c>
      <c r="M1919" s="272" t="s">
        <v>4100</v>
      </c>
      <c r="N1919" s="272" t="s">
        <v>4208</v>
      </c>
      <c r="O1919" s="272" t="s">
        <v>4670</v>
      </c>
      <c r="P1919" s="274">
        <v>201210</v>
      </c>
      <c r="Q1919" s="272" t="s">
        <v>4203</v>
      </c>
      <c r="R1919" s="276">
        <v>11.66</v>
      </c>
      <c r="S1919" s="280" t="s">
        <v>9</v>
      </c>
      <c r="T1919" s="280" t="s">
        <v>4699</v>
      </c>
      <c r="V1919" s="244"/>
      <c r="AC1919" s="244"/>
    </row>
    <row r="1920" spans="1:29" ht="15" x14ac:dyDescent="0.25">
      <c r="A1920" s="250"/>
      <c r="B1920" s="250"/>
      <c r="C1920" s="250"/>
      <c r="D1920" s="250"/>
      <c r="E1920" s="250"/>
      <c r="F1920" s="250"/>
      <c r="H1920" s="244"/>
      <c r="J1920" s="272" t="s">
        <v>4158</v>
      </c>
      <c r="K1920" s="272" t="s">
        <v>4674</v>
      </c>
      <c r="L1920" s="250" t="s">
        <v>4211</v>
      </c>
      <c r="M1920" s="272" t="s">
        <v>4100</v>
      </c>
      <c r="N1920" s="272" t="s">
        <v>4213</v>
      </c>
      <c r="O1920" s="272" t="s">
        <v>4670</v>
      </c>
      <c r="P1920" s="274">
        <v>201210</v>
      </c>
      <c r="Q1920" s="272" t="s">
        <v>4203</v>
      </c>
      <c r="R1920" s="276">
        <v>69.959999999999994</v>
      </c>
      <c r="S1920" s="280" t="s">
        <v>9</v>
      </c>
      <c r="T1920" s="280" t="s">
        <v>4699</v>
      </c>
      <c r="V1920" s="244"/>
      <c r="AC1920" s="244"/>
    </row>
    <row r="1921" spans="1:29" ht="15" x14ac:dyDescent="0.25">
      <c r="A1921" s="250"/>
      <c r="B1921" s="250"/>
      <c r="C1921" s="250"/>
      <c r="D1921" s="250"/>
      <c r="E1921" s="250"/>
      <c r="F1921" s="250"/>
      <c r="H1921" s="244"/>
      <c r="J1921" s="272" t="s">
        <v>4158</v>
      </c>
      <c r="K1921" s="272" t="s">
        <v>4674</v>
      </c>
      <c r="L1921" s="250" t="s">
        <v>4211</v>
      </c>
      <c r="M1921" s="272" t="s">
        <v>4100</v>
      </c>
      <c r="N1921" s="272" t="s">
        <v>4214</v>
      </c>
      <c r="O1921" s="272" t="s">
        <v>4670</v>
      </c>
      <c r="P1921" s="274">
        <v>201210</v>
      </c>
      <c r="Q1921" s="272" t="s">
        <v>4203</v>
      </c>
      <c r="R1921" s="276">
        <v>47.1</v>
      </c>
      <c r="S1921" s="280" t="s">
        <v>9</v>
      </c>
      <c r="T1921" s="280" t="s">
        <v>4699</v>
      </c>
      <c r="V1921" s="244"/>
      <c r="AC1921" s="244"/>
    </row>
    <row r="1922" spans="1:29" ht="15" x14ac:dyDescent="0.25">
      <c r="A1922" s="250"/>
      <c r="B1922" s="250"/>
      <c r="C1922" s="250"/>
      <c r="D1922" s="250"/>
      <c r="E1922" s="250"/>
      <c r="F1922" s="250"/>
      <c r="H1922" s="244"/>
      <c r="J1922" s="272" t="s">
        <v>4158</v>
      </c>
      <c r="K1922" s="272" t="s">
        <v>4674</v>
      </c>
      <c r="L1922" s="250" t="s">
        <v>4211</v>
      </c>
      <c r="M1922" s="272" t="s">
        <v>4100</v>
      </c>
      <c r="N1922" s="272" t="s">
        <v>4212</v>
      </c>
      <c r="O1922" s="272" t="s">
        <v>4670</v>
      </c>
      <c r="P1922" s="274">
        <v>201211</v>
      </c>
      <c r="Q1922" s="272" t="s">
        <v>4203</v>
      </c>
      <c r="R1922" s="276">
        <v>11.66</v>
      </c>
      <c r="S1922" s="280" t="s">
        <v>9</v>
      </c>
      <c r="T1922" s="280" t="s">
        <v>4699</v>
      </c>
      <c r="V1922" s="244"/>
      <c r="AC1922" s="244"/>
    </row>
    <row r="1923" spans="1:29" ht="15" x14ac:dyDescent="0.25">
      <c r="A1923" s="250"/>
      <c r="B1923" s="250"/>
      <c r="C1923" s="250"/>
      <c r="D1923" s="250"/>
      <c r="E1923" s="250"/>
      <c r="F1923" s="250"/>
      <c r="H1923" s="244"/>
      <c r="J1923" s="272" t="s">
        <v>4158</v>
      </c>
      <c r="K1923" s="272" t="s">
        <v>4674</v>
      </c>
      <c r="L1923" s="250" t="s">
        <v>4211</v>
      </c>
      <c r="M1923" s="272" t="s">
        <v>4100</v>
      </c>
      <c r="N1923" s="272" t="s">
        <v>4214</v>
      </c>
      <c r="O1923" s="272" t="s">
        <v>4670</v>
      </c>
      <c r="P1923" s="274">
        <v>201211</v>
      </c>
      <c r="Q1923" s="272" t="s">
        <v>4203</v>
      </c>
      <c r="R1923" s="276">
        <v>39.979999999999997</v>
      </c>
      <c r="S1923" s="280" t="s">
        <v>9</v>
      </c>
      <c r="T1923" s="280" t="s">
        <v>4699</v>
      </c>
      <c r="V1923" s="244"/>
      <c r="AC1923" s="244"/>
    </row>
    <row r="1924" spans="1:29" ht="15" x14ac:dyDescent="0.25">
      <c r="A1924" s="250"/>
      <c r="B1924" s="250"/>
      <c r="C1924" s="250"/>
      <c r="D1924" s="250"/>
      <c r="E1924" s="250"/>
      <c r="F1924" s="250"/>
      <c r="H1924" s="244"/>
      <c r="J1924" s="272" t="s">
        <v>4158</v>
      </c>
      <c r="K1924" s="272" t="s">
        <v>4674</v>
      </c>
      <c r="L1924" s="250" t="s">
        <v>4211</v>
      </c>
      <c r="M1924" s="272" t="s">
        <v>4100</v>
      </c>
      <c r="N1924" s="272" t="s">
        <v>4214</v>
      </c>
      <c r="O1924" s="272" t="s">
        <v>4670</v>
      </c>
      <c r="P1924" s="274">
        <v>201212</v>
      </c>
      <c r="Q1924" s="272" t="s">
        <v>4203</v>
      </c>
      <c r="R1924" s="276">
        <v>28.28</v>
      </c>
      <c r="S1924" s="280" t="s">
        <v>9</v>
      </c>
      <c r="T1924" s="280" t="s">
        <v>4699</v>
      </c>
      <c r="V1924" s="244"/>
      <c r="AC1924" s="244"/>
    </row>
    <row r="1925" spans="1:29" ht="15" x14ac:dyDescent="0.25">
      <c r="A1925" s="250"/>
      <c r="B1925" s="250"/>
      <c r="C1925" s="250"/>
      <c r="D1925" s="250"/>
      <c r="E1925" s="250"/>
      <c r="F1925" s="250"/>
      <c r="H1925" s="244"/>
      <c r="J1925" s="272" t="s">
        <v>4158</v>
      </c>
      <c r="K1925" s="272" t="s">
        <v>4674</v>
      </c>
      <c r="L1925" s="250" t="s">
        <v>4211</v>
      </c>
      <c r="M1925" s="272" t="s">
        <v>4100</v>
      </c>
      <c r="N1925" s="272" t="s">
        <v>4213</v>
      </c>
      <c r="O1925" s="272" t="s">
        <v>4670</v>
      </c>
      <c r="P1925" s="274">
        <v>201302</v>
      </c>
      <c r="Q1925" s="272" t="s">
        <v>4203</v>
      </c>
      <c r="R1925" s="276">
        <v>140.24</v>
      </c>
      <c r="S1925" s="280" t="s">
        <v>9</v>
      </c>
      <c r="T1925" s="280" t="s">
        <v>4699</v>
      </c>
      <c r="V1925" s="244"/>
      <c r="AC1925" s="244"/>
    </row>
    <row r="1926" spans="1:29" ht="15" x14ac:dyDescent="0.25">
      <c r="A1926" s="250"/>
      <c r="B1926" s="250"/>
      <c r="C1926" s="250"/>
      <c r="D1926" s="250"/>
      <c r="E1926" s="250"/>
      <c r="F1926" s="250"/>
      <c r="H1926" s="244"/>
      <c r="J1926" s="272" t="s">
        <v>4158</v>
      </c>
      <c r="K1926" s="272" t="s">
        <v>4674</v>
      </c>
      <c r="L1926" s="250" t="s">
        <v>4211</v>
      </c>
      <c r="M1926" s="272" t="s">
        <v>4100</v>
      </c>
      <c r="N1926" s="272" t="s">
        <v>4214</v>
      </c>
      <c r="O1926" s="272" t="s">
        <v>4670</v>
      </c>
      <c r="P1926" s="274">
        <v>201302</v>
      </c>
      <c r="Q1926" s="272" t="s">
        <v>4203</v>
      </c>
      <c r="R1926" s="276">
        <v>19.22</v>
      </c>
      <c r="S1926" s="280" t="s">
        <v>9</v>
      </c>
      <c r="T1926" s="280" t="s">
        <v>4699</v>
      </c>
      <c r="V1926" s="244"/>
      <c r="AC1926" s="244"/>
    </row>
    <row r="1927" spans="1:29" ht="15" x14ac:dyDescent="0.25">
      <c r="A1927" s="250"/>
      <c r="B1927" s="250"/>
      <c r="C1927" s="250"/>
      <c r="D1927" s="250"/>
      <c r="E1927" s="250"/>
      <c r="F1927" s="250"/>
      <c r="H1927" s="244"/>
      <c r="J1927" s="272" t="s">
        <v>4158</v>
      </c>
      <c r="K1927" s="272" t="s">
        <v>4674</v>
      </c>
      <c r="L1927" s="250" t="s">
        <v>4211</v>
      </c>
      <c r="M1927" s="272" t="s">
        <v>4100</v>
      </c>
      <c r="N1927" s="272" t="s">
        <v>4214</v>
      </c>
      <c r="O1927" s="272" t="s">
        <v>4670</v>
      </c>
      <c r="P1927" s="274">
        <v>201303</v>
      </c>
      <c r="Q1927" s="272" t="s">
        <v>4203</v>
      </c>
      <c r="R1927" s="276">
        <v>9.61</v>
      </c>
      <c r="S1927" s="280" t="s">
        <v>9</v>
      </c>
      <c r="T1927" s="280" t="s">
        <v>4699</v>
      </c>
      <c r="V1927" s="244"/>
      <c r="AC1927" s="244"/>
    </row>
    <row r="1928" spans="1:29" ht="15" x14ac:dyDescent="0.25">
      <c r="A1928" s="250"/>
      <c r="B1928" s="250"/>
      <c r="C1928" s="250"/>
      <c r="D1928" s="250"/>
      <c r="E1928" s="250"/>
      <c r="F1928" s="250"/>
      <c r="H1928" s="244"/>
      <c r="J1928" s="272" t="s">
        <v>4158</v>
      </c>
      <c r="K1928" s="272" t="s">
        <v>4674</v>
      </c>
      <c r="L1928" s="250" t="s">
        <v>4211</v>
      </c>
      <c r="M1928" s="272" t="s">
        <v>4100</v>
      </c>
      <c r="N1928" s="272" t="s">
        <v>4214</v>
      </c>
      <c r="O1928" s="272" t="s">
        <v>4670</v>
      </c>
      <c r="P1928" s="274">
        <v>201305</v>
      </c>
      <c r="Q1928" s="272" t="s">
        <v>4203</v>
      </c>
      <c r="R1928" s="276">
        <v>29.95</v>
      </c>
      <c r="S1928" s="280" t="s">
        <v>9</v>
      </c>
      <c r="T1928" s="280" t="s">
        <v>4699</v>
      </c>
      <c r="V1928" s="244"/>
      <c r="AC1928" s="244"/>
    </row>
    <row r="1929" spans="1:29" ht="15" x14ac:dyDescent="0.25">
      <c r="A1929" s="250"/>
      <c r="B1929" s="250"/>
      <c r="C1929" s="250"/>
      <c r="D1929" s="250"/>
      <c r="E1929" s="250"/>
      <c r="F1929" s="250"/>
      <c r="H1929" s="244"/>
      <c r="J1929" s="272" t="s">
        <v>4158</v>
      </c>
      <c r="K1929" s="272" t="s">
        <v>4674</v>
      </c>
      <c r="L1929" s="250" t="s">
        <v>4211</v>
      </c>
      <c r="M1929" s="272" t="s">
        <v>4100</v>
      </c>
      <c r="N1929" s="272" t="s">
        <v>4213</v>
      </c>
      <c r="O1929" s="272" t="s">
        <v>4670</v>
      </c>
      <c r="P1929" s="274">
        <v>201306</v>
      </c>
      <c r="Q1929" s="272" t="s">
        <v>4203</v>
      </c>
      <c r="R1929" s="276">
        <v>11.87</v>
      </c>
      <c r="S1929" s="280" t="s">
        <v>9</v>
      </c>
      <c r="T1929" s="280" t="s">
        <v>4699</v>
      </c>
      <c r="V1929" s="244"/>
      <c r="AC1929" s="244"/>
    </row>
    <row r="1930" spans="1:29" ht="15" x14ac:dyDescent="0.25">
      <c r="A1930" s="250"/>
      <c r="B1930" s="250"/>
      <c r="C1930" s="250"/>
      <c r="D1930" s="250"/>
      <c r="E1930" s="250"/>
      <c r="F1930" s="250"/>
      <c r="H1930" s="244"/>
      <c r="J1930" s="272" t="s">
        <v>4158</v>
      </c>
      <c r="K1930" s="272" t="s">
        <v>4674</v>
      </c>
      <c r="L1930" s="250" t="s">
        <v>4211</v>
      </c>
      <c r="M1930" s="272" t="s">
        <v>4134</v>
      </c>
      <c r="N1930" s="272" t="s">
        <v>4215</v>
      </c>
      <c r="O1930" s="272" t="s">
        <v>4670</v>
      </c>
      <c r="P1930" s="274">
        <v>201306</v>
      </c>
      <c r="Q1930" s="272" t="s">
        <v>4203</v>
      </c>
      <c r="R1930" s="276">
        <v>28.83</v>
      </c>
      <c r="S1930" s="280" t="s">
        <v>9</v>
      </c>
      <c r="T1930" s="280" t="s">
        <v>4699</v>
      </c>
      <c r="V1930" s="244"/>
      <c r="AC1930" s="244"/>
    </row>
    <row r="1931" spans="1:29" ht="15" x14ac:dyDescent="0.25">
      <c r="A1931" s="250"/>
      <c r="B1931" s="250"/>
      <c r="C1931" s="250"/>
      <c r="D1931" s="250"/>
      <c r="E1931" s="250"/>
      <c r="F1931" s="250"/>
      <c r="H1931" s="244"/>
      <c r="J1931" s="272" t="s">
        <v>4158</v>
      </c>
      <c r="K1931" s="272" t="s">
        <v>4674</v>
      </c>
      <c r="L1931" s="250" t="s">
        <v>4211</v>
      </c>
      <c r="M1931" s="272" t="s">
        <v>4100</v>
      </c>
      <c r="N1931" s="272" t="s">
        <v>4213</v>
      </c>
      <c r="O1931" s="272" t="s">
        <v>4670</v>
      </c>
      <c r="P1931" s="274">
        <v>201307</v>
      </c>
      <c r="Q1931" s="272" t="s">
        <v>4203</v>
      </c>
      <c r="R1931" s="276">
        <v>23.74</v>
      </c>
      <c r="S1931" s="280" t="s">
        <v>9</v>
      </c>
      <c r="T1931" s="280" t="s">
        <v>4699</v>
      </c>
      <c r="V1931" s="244"/>
      <c r="AC1931" s="244"/>
    </row>
    <row r="1932" spans="1:29" ht="15" x14ac:dyDescent="0.25">
      <c r="A1932" s="250"/>
      <c r="B1932" s="250"/>
      <c r="C1932" s="250"/>
      <c r="D1932" s="250"/>
      <c r="E1932" s="250"/>
      <c r="F1932" s="250"/>
      <c r="H1932" s="244"/>
      <c r="J1932" s="272" t="s">
        <v>4158</v>
      </c>
      <c r="K1932" s="272" t="s">
        <v>4674</v>
      </c>
      <c r="L1932" s="250" t="s">
        <v>4211</v>
      </c>
      <c r="M1932" s="272" t="s">
        <v>4100</v>
      </c>
      <c r="N1932" s="272" t="s">
        <v>4213</v>
      </c>
      <c r="O1932" s="272" t="s">
        <v>4670</v>
      </c>
      <c r="P1932" s="274">
        <v>201308</v>
      </c>
      <c r="Q1932" s="272" t="s">
        <v>4203</v>
      </c>
      <c r="R1932" s="276">
        <v>23.72</v>
      </c>
      <c r="S1932" s="280" t="s">
        <v>9</v>
      </c>
      <c r="T1932" s="280" t="s">
        <v>4699</v>
      </c>
      <c r="V1932" s="244"/>
      <c r="AC1932" s="244"/>
    </row>
    <row r="1933" spans="1:29" ht="15" x14ac:dyDescent="0.25">
      <c r="A1933" s="250"/>
      <c r="B1933" s="250"/>
      <c r="C1933" s="250"/>
      <c r="D1933" s="250"/>
      <c r="E1933" s="250"/>
      <c r="F1933" s="250"/>
      <c r="H1933" s="244"/>
      <c r="J1933" s="272" t="s">
        <v>4158</v>
      </c>
      <c r="K1933" s="272" t="s">
        <v>4674</v>
      </c>
      <c r="L1933" s="250" t="s">
        <v>4211</v>
      </c>
      <c r="M1933" s="272" t="s">
        <v>4100</v>
      </c>
      <c r="N1933" s="272" t="s">
        <v>4213</v>
      </c>
      <c r="O1933" s="272" t="s">
        <v>4670</v>
      </c>
      <c r="P1933" s="274">
        <v>201310</v>
      </c>
      <c r="Q1933" s="272" t="s">
        <v>4203</v>
      </c>
      <c r="R1933" s="276">
        <v>5.93</v>
      </c>
      <c r="S1933" s="280" t="s">
        <v>9</v>
      </c>
      <c r="T1933" s="280" t="s">
        <v>4699</v>
      </c>
      <c r="V1933" s="244"/>
      <c r="AC1933" s="244"/>
    </row>
    <row r="1934" spans="1:29" ht="15" x14ac:dyDescent="0.25">
      <c r="A1934" s="250"/>
      <c r="B1934" s="250"/>
      <c r="C1934" s="250"/>
      <c r="D1934" s="250"/>
      <c r="E1934" s="250"/>
      <c r="F1934" s="250"/>
      <c r="H1934" s="244"/>
      <c r="J1934" s="272" t="s">
        <v>4158</v>
      </c>
      <c r="K1934" s="272" t="s">
        <v>4674</v>
      </c>
      <c r="L1934" s="250" t="s">
        <v>4211</v>
      </c>
      <c r="M1934" s="272" t="s">
        <v>4100</v>
      </c>
      <c r="N1934" s="272" t="s">
        <v>4213</v>
      </c>
      <c r="O1934" s="272" t="s">
        <v>4670</v>
      </c>
      <c r="P1934" s="274">
        <v>201311</v>
      </c>
      <c r="Q1934" s="272" t="s">
        <v>4203</v>
      </c>
      <c r="R1934" s="276">
        <v>11.87</v>
      </c>
      <c r="S1934" s="280" t="s">
        <v>9</v>
      </c>
      <c r="T1934" s="280" t="s">
        <v>4699</v>
      </c>
      <c r="V1934" s="244"/>
      <c r="AC1934" s="244"/>
    </row>
    <row r="1935" spans="1:29" ht="15" x14ac:dyDescent="0.25">
      <c r="A1935" s="250"/>
      <c r="B1935" s="250"/>
      <c r="C1935" s="250"/>
      <c r="D1935" s="250"/>
      <c r="E1935" s="250"/>
      <c r="F1935" s="250"/>
      <c r="H1935" s="244"/>
      <c r="J1935" s="272" t="s">
        <v>4158</v>
      </c>
      <c r="K1935" s="272" t="s">
        <v>4674</v>
      </c>
      <c r="L1935" s="250" t="s">
        <v>4211</v>
      </c>
      <c r="M1935" s="272" t="s">
        <v>4134</v>
      </c>
      <c r="N1935" s="272" t="s">
        <v>4215</v>
      </c>
      <c r="O1935" s="272" t="s">
        <v>4670</v>
      </c>
      <c r="P1935" s="274">
        <v>201312</v>
      </c>
      <c r="Q1935" s="272" t="s">
        <v>4203</v>
      </c>
      <c r="R1935" s="276">
        <v>68.94</v>
      </c>
      <c r="S1935" s="280" t="s">
        <v>9</v>
      </c>
      <c r="T1935" s="280" t="s">
        <v>4699</v>
      </c>
      <c r="V1935" s="244"/>
      <c r="AC1935" s="244"/>
    </row>
    <row r="1936" spans="1:29" ht="15" x14ac:dyDescent="0.25">
      <c r="A1936" s="250"/>
      <c r="B1936" s="250"/>
      <c r="C1936" s="250"/>
      <c r="D1936" s="250"/>
      <c r="E1936" s="250"/>
      <c r="F1936" s="250"/>
      <c r="H1936" s="244"/>
      <c r="J1936" s="272" t="s">
        <v>4158</v>
      </c>
      <c r="K1936" s="272" t="s">
        <v>4674</v>
      </c>
      <c r="L1936" s="250" t="s">
        <v>4211</v>
      </c>
      <c r="M1936" s="272" t="s">
        <v>4139</v>
      </c>
      <c r="N1936" s="272" t="s">
        <v>4209</v>
      </c>
      <c r="O1936" s="272" t="s">
        <v>4670</v>
      </c>
      <c r="P1936" s="274">
        <v>201407</v>
      </c>
      <c r="Q1936" s="272" t="s">
        <v>4203</v>
      </c>
      <c r="R1936" s="276">
        <v>75.209999999999994</v>
      </c>
      <c r="S1936" s="280" t="s">
        <v>9</v>
      </c>
      <c r="T1936" s="280" t="s">
        <v>4699</v>
      </c>
      <c r="V1936" s="244"/>
      <c r="AC1936" s="244"/>
    </row>
    <row r="1937" spans="1:29" ht="15" x14ac:dyDescent="0.25">
      <c r="A1937" s="250"/>
      <c r="B1937" s="250"/>
      <c r="C1937" s="250"/>
      <c r="D1937" s="250"/>
      <c r="E1937" s="250"/>
      <c r="F1937" s="250"/>
      <c r="H1937" s="244"/>
      <c r="J1937" s="272" t="s">
        <v>4158</v>
      </c>
      <c r="K1937" s="272" t="s">
        <v>4674</v>
      </c>
      <c r="L1937" s="250" t="s">
        <v>4211</v>
      </c>
      <c r="M1937" s="272" t="s">
        <v>4140</v>
      </c>
      <c r="N1937" s="272" t="s">
        <v>4217</v>
      </c>
      <c r="O1937" s="272" t="s">
        <v>4670</v>
      </c>
      <c r="P1937" s="274">
        <v>201407</v>
      </c>
      <c r="Q1937" s="272" t="s">
        <v>4203</v>
      </c>
      <c r="R1937" s="276">
        <v>11.76</v>
      </c>
      <c r="S1937" s="280" t="s">
        <v>9</v>
      </c>
      <c r="T1937" s="280" t="s">
        <v>4699</v>
      </c>
      <c r="V1937" s="244"/>
      <c r="AC1937" s="244"/>
    </row>
    <row r="1938" spans="1:29" ht="15" x14ac:dyDescent="0.25">
      <c r="A1938" s="250"/>
      <c r="B1938" s="250"/>
      <c r="C1938" s="250"/>
      <c r="D1938" s="250"/>
      <c r="E1938" s="250"/>
      <c r="F1938" s="250"/>
      <c r="H1938" s="244"/>
      <c r="J1938" s="272" t="s">
        <v>4158</v>
      </c>
      <c r="K1938" s="272" t="s">
        <v>4674</v>
      </c>
      <c r="L1938" s="250" t="s">
        <v>4211</v>
      </c>
      <c r="M1938" s="272" t="s">
        <v>4139</v>
      </c>
      <c r="N1938" s="272" t="s">
        <v>4209</v>
      </c>
      <c r="O1938" s="272" t="s">
        <v>4670</v>
      </c>
      <c r="P1938" s="274">
        <v>201408</v>
      </c>
      <c r="Q1938" s="272" t="s">
        <v>4203</v>
      </c>
      <c r="R1938" s="276">
        <v>9.8000000000000007</v>
      </c>
      <c r="S1938" s="280" t="s">
        <v>9</v>
      </c>
      <c r="T1938" s="280" t="s">
        <v>4699</v>
      </c>
      <c r="V1938" s="244"/>
      <c r="AC1938" s="244"/>
    </row>
    <row r="1939" spans="1:29" ht="15" x14ac:dyDescent="0.25">
      <c r="A1939" s="250"/>
      <c r="B1939" s="250"/>
      <c r="C1939" s="250"/>
      <c r="D1939" s="250"/>
      <c r="E1939" s="250"/>
      <c r="F1939" s="250"/>
      <c r="H1939" s="244"/>
      <c r="J1939" s="272" t="s">
        <v>4158</v>
      </c>
      <c r="K1939" s="272" t="s">
        <v>4674</v>
      </c>
      <c r="L1939" s="250" t="s">
        <v>4211</v>
      </c>
      <c r="M1939" s="272" t="s">
        <v>4140</v>
      </c>
      <c r="N1939" s="272" t="s">
        <v>4217</v>
      </c>
      <c r="O1939" s="272" t="s">
        <v>4670</v>
      </c>
      <c r="P1939" s="274">
        <v>201408</v>
      </c>
      <c r="Q1939" s="272" t="s">
        <v>4203</v>
      </c>
      <c r="R1939" s="276">
        <v>88.2</v>
      </c>
      <c r="S1939" s="280" t="s">
        <v>9</v>
      </c>
      <c r="T1939" s="280" t="s">
        <v>4699</v>
      </c>
      <c r="V1939" s="244"/>
      <c r="AC1939" s="244"/>
    </row>
    <row r="1940" spans="1:29" ht="15" x14ac:dyDescent="0.25">
      <c r="A1940" s="250"/>
      <c r="B1940" s="250"/>
      <c r="C1940" s="250"/>
      <c r="D1940" s="250"/>
      <c r="E1940" s="250"/>
      <c r="F1940" s="250"/>
      <c r="H1940" s="244"/>
      <c r="J1940" s="272" t="s">
        <v>4158</v>
      </c>
      <c r="K1940" s="272" t="s">
        <v>4674</v>
      </c>
      <c r="L1940" s="250" t="s">
        <v>4211</v>
      </c>
      <c r="M1940" s="272" t="s">
        <v>4138</v>
      </c>
      <c r="N1940" s="272" t="s">
        <v>4216</v>
      </c>
      <c r="O1940" s="272" t="s">
        <v>4670</v>
      </c>
      <c r="P1940" s="274">
        <v>201409</v>
      </c>
      <c r="Q1940" s="272" t="s">
        <v>4203</v>
      </c>
      <c r="R1940" s="276">
        <v>11.76</v>
      </c>
      <c r="S1940" s="280" t="s">
        <v>9</v>
      </c>
      <c r="T1940" s="280" t="s">
        <v>4699</v>
      </c>
      <c r="V1940" s="244"/>
      <c r="AC1940" s="244"/>
    </row>
    <row r="1941" spans="1:29" ht="15" x14ac:dyDescent="0.25">
      <c r="A1941" s="250"/>
      <c r="B1941" s="250"/>
      <c r="C1941" s="250"/>
      <c r="D1941" s="250"/>
      <c r="E1941" s="250"/>
      <c r="F1941" s="250"/>
      <c r="H1941" s="244"/>
      <c r="J1941" s="272" t="s">
        <v>4158</v>
      </c>
      <c r="K1941" s="272" t="s">
        <v>4674</v>
      </c>
      <c r="L1941" s="250" t="s">
        <v>4211</v>
      </c>
      <c r="M1941" s="272" t="s">
        <v>4140</v>
      </c>
      <c r="N1941" s="272" t="s">
        <v>4217</v>
      </c>
      <c r="O1941" s="272" t="s">
        <v>4670</v>
      </c>
      <c r="P1941" s="274">
        <v>201409</v>
      </c>
      <c r="Q1941" s="272" t="s">
        <v>4203</v>
      </c>
      <c r="R1941" s="276">
        <v>11.76</v>
      </c>
      <c r="S1941" s="280" t="s">
        <v>9</v>
      </c>
      <c r="T1941" s="280" t="s">
        <v>4699</v>
      </c>
      <c r="V1941" s="244"/>
      <c r="AC1941" s="244"/>
    </row>
    <row r="1942" spans="1:29" ht="15" x14ac:dyDescent="0.25">
      <c r="A1942" s="250"/>
      <c r="B1942" s="250"/>
      <c r="C1942" s="250"/>
      <c r="D1942" s="250"/>
      <c r="E1942" s="250"/>
      <c r="F1942" s="250"/>
      <c r="H1942" s="244"/>
      <c r="J1942" s="272" t="s">
        <v>4158</v>
      </c>
      <c r="K1942" s="272" t="s">
        <v>4674</v>
      </c>
      <c r="L1942" s="250" t="s">
        <v>4211</v>
      </c>
      <c r="M1942" s="272" t="s">
        <v>4139</v>
      </c>
      <c r="N1942" s="272" t="s">
        <v>4209</v>
      </c>
      <c r="O1942" s="272" t="s">
        <v>4670</v>
      </c>
      <c r="P1942" s="274">
        <v>201502</v>
      </c>
      <c r="Q1942" s="272" t="s">
        <v>4203</v>
      </c>
      <c r="R1942" s="276">
        <v>26.9</v>
      </c>
      <c r="S1942" s="280" t="s">
        <v>9</v>
      </c>
      <c r="T1942" s="280" t="s">
        <v>4699</v>
      </c>
      <c r="V1942" s="244"/>
      <c r="AC1942" s="244"/>
    </row>
    <row r="1943" spans="1:29" ht="15" x14ac:dyDescent="0.25">
      <c r="A1943" s="250"/>
      <c r="B1943" s="250"/>
      <c r="C1943" s="250"/>
      <c r="D1943" s="250"/>
      <c r="E1943" s="250"/>
      <c r="F1943" s="250"/>
      <c r="H1943" s="244"/>
      <c r="J1943" s="272" t="s">
        <v>4158</v>
      </c>
      <c r="K1943" s="272" t="s">
        <v>4674</v>
      </c>
      <c r="L1943" s="250" t="s">
        <v>4211</v>
      </c>
      <c r="M1943" s="272" t="s">
        <v>4140</v>
      </c>
      <c r="N1943" s="272" t="s">
        <v>4217</v>
      </c>
      <c r="O1943" s="272" t="s">
        <v>4670</v>
      </c>
      <c r="P1943" s="274">
        <v>201502</v>
      </c>
      <c r="Q1943" s="272" t="s">
        <v>4203</v>
      </c>
      <c r="R1943" s="276">
        <v>15.63</v>
      </c>
      <c r="S1943" s="280" t="s">
        <v>9</v>
      </c>
      <c r="T1943" s="280" t="s">
        <v>4699</v>
      </c>
      <c r="V1943" s="244"/>
      <c r="AC1943" s="244"/>
    </row>
    <row r="1944" spans="1:29" ht="15" x14ac:dyDescent="0.25">
      <c r="A1944" s="250"/>
      <c r="B1944" s="250"/>
      <c r="C1944" s="250"/>
      <c r="D1944" s="250"/>
      <c r="E1944" s="250"/>
      <c r="F1944" s="250"/>
      <c r="H1944" s="244"/>
      <c r="J1944" s="272" t="s">
        <v>4158</v>
      </c>
      <c r="K1944" s="272" t="s">
        <v>4674</v>
      </c>
      <c r="L1944" s="250" t="s">
        <v>4211</v>
      </c>
      <c r="M1944" s="272" t="s">
        <v>4139</v>
      </c>
      <c r="N1944" s="272" t="s">
        <v>4209</v>
      </c>
      <c r="O1944" s="272" t="s">
        <v>4670</v>
      </c>
      <c r="P1944" s="274">
        <v>201505</v>
      </c>
      <c r="Q1944" s="272" t="s">
        <v>4203</v>
      </c>
      <c r="R1944" s="276">
        <v>17.79</v>
      </c>
      <c r="S1944" s="280" t="s">
        <v>9</v>
      </c>
      <c r="T1944" s="280" t="s">
        <v>4699</v>
      </c>
      <c r="V1944" s="244"/>
      <c r="AC1944" s="244"/>
    </row>
    <row r="1945" spans="1:29" ht="15" x14ac:dyDescent="0.25">
      <c r="A1945" s="250"/>
      <c r="B1945" s="250"/>
      <c r="C1945" s="250"/>
      <c r="D1945" s="250"/>
      <c r="E1945" s="250"/>
      <c r="F1945" s="250"/>
      <c r="H1945" s="244"/>
      <c r="J1945" s="272" t="s">
        <v>4158</v>
      </c>
      <c r="K1945" s="272" t="s">
        <v>4674</v>
      </c>
      <c r="L1945" s="250" t="s">
        <v>4211</v>
      </c>
      <c r="M1945" s="272" t="s">
        <v>4140</v>
      </c>
      <c r="N1945" s="272" t="s">
        <v>4217</v>
      </c>
      <c r="O1945" s="272" t="s">
        <v>4670</v>
      </c>
      <c r="P1945" s="274">
        <v>201505</v>
      </c>
      <c r="Q1945" s="272" t="s">
        <v>4203</v>
      </c>
      <c r="R1945" s="276">
        <v>12.08</v>
      </c>
      <c r="S1945" s="280" t="s">
        <v>9</v>
      </c>
      <c r="T1945" s="280" t="s">
        <v>4699</v>
      </c>
      <c r="V1945" s="244"/>
      <c r="AC1945" s="244"/>
    </row>
    <row r="1946" spans="1:29" ht="15" x14ac:dyDescent="0.25">
      <c r="A1946" s="250"/>
      <c r="B1946" s="250"/>
      <c r="C1946" s="250"/>
      <c r="D1946" s="250"/>
      <c r="E1946" s="250"/>
      <c r="F1946" s="250"/>
      <c r="H1946" s="244"/>
      <c r="J1946" s="272" t="s">
        <v>4158</v>
      </c>
      <c r="K1946" s="272" t="s">
        <v>4674</v>
      </c>
      <c r="L1946" s="250" t="s">
        <v>4211</v>
      </c>
      <c r="M1946" s="272" t="s">
        <v>4146</v>
      </c>
      <c r="N1946" s="272" t="s">
        <v>4202</v>
      </c>
      <c r="O1946" s="272" t="s">
        <v>4670</v>
      </c>
      <c r="P1946" s="274">
        <v>201602</v>
      </c>
      <c r="Q1946" s="272" t="s">
        <v>4203</v>
      </c>
      <c r="R1946" s="276">
        <v>172.72</v>
      </c>
      <c r="S1946" s="280" t="s">
        <v>9</v>
      </c>
      <c r="T1946" s="280" t="s">
        <v>4699</v>
      </c>
      <c r="V1946" s="244"/>
      <c r="AC1946" s="244"/>
    </row>
    <row r="1947" spans="1:29" ht="15" x14ac:dyDescent="0.25">
      <c r="A1947" s="250"/>
      <c r="B1947" s="250"/>
      <c r="C1947" s="250"/>
      <c r="D1947" s="250"/>
      <c r="E1947" s="250"/>
      <c r="F1947" s="250"/>
      <c r="H1947" s="244"/>
      <c r="J1947" s="272" t="s">
        <v>4158</v>
      </c>
      <c r="K1947" s="272" t="s">
        <v>4674</v>
      </c>
      <c r="L1947" s="250" t="s">
        <v>4211</v>
      </c>
      <c r="M1947" s="272" t="s">
        <v>4146</v>
      </c>
      <c r="N1947" s="272" t="s">
        <v>4202</v>
      </c>
      <c r="O1947" s="272" t="s">
        <v>4670</v>
      </c>
      <c r="P1947" s="274">
        <v>201603</v>
      </c>
      <c r="Q1947" s="272" t="s">
        <v>4203</v>
      </c>
      <c r="R1947" s="276">
        <v>21.33</v>
      </c>
      <c r="S1947" s="280" t="s">
        <v>9</v>
      </c>
      <c r="T1947" s="280" t="s">
        <v>4699</v>
      </c>
      <c r="V1947" s="244"/>
      <c r="AC1947" s="244"/>
    </row>
    <row r="1948" spans="1:29" ht="15" x14ac:dyDescent="0.25">
      <c r="A1948" s="250"/>
      <c r="B1948" s="250"/>
      <c r="C1948" s="250"/>
      <c r="D1948" s="250"/>
      <c r="E1948" s="250"/>
      <c r="F1948" s="250"/>
      <c r="H1948" s="244"/>
      <c r="J1948" s="272" t="s">
        <v>4158</v>
      </c>
      <c r="K1948" s="272" t="s">
        <v>4674</v>
      </c>
      <c r="L1948" s="250" t="s">
        <v>4211</v>
      </c>
      <c r="M1948" s="272" t="s">
        <v>4146</v>
      </c>
      <c r="N1948" s="272" t="s">
        <v>4202</v>
      </c>
      <c r="O1948" s="272" t="s">
        <v>4670</v>
      </c>
      <c r="P1948" s="274">
        <v>201605</v>
      </c>
      <c r="Q1948" s="272" t="s">
        <v>4203</v>
      </c>
      <c r="R1948" s="276">
        <v>1260.9000000000001</v>
      </c>
      <c r="S1948" s="280" t="s">
        <v>9</v>
      </c>
      <c r="T1948" s="280" t="s">
        <v>4699</v>
      </c>
      <c r="V1948" s="244"/>
      <c r="AC1948" s="244"/>
    </row>
    <row r="1949" spans="1:29" ht="15" x14ac:dyDescent="0.25">
      <c r="A1949" s="250"/>
      <c r="B1949" s="250"/>
      <c r="C1949" s="250"/>
      <c r="D1949" s="250"/>
      <c r="E1949" s="250"/>
      <c r="F1949" s="250"/>
      <c r="H1949" s="244"/>
      <c r="J1949" s="272" t="s">
        <v>4158</v>
      </c>
      <c r="K1949" s="272" t="s">
        <v>4674</v>
      </c>
      <c r="L1949" s="250" t="s">
        <v>4211</v>
      </c>
      <c r="M1949" s="272" t="s">
        <v>4146</v>
      </c>
      <c r="N1949" s="272" t="s">
        <v>4202</v>
      </c>
      <c r="O1949" s="272" t="s">
        <v>4670</v>
      </c>
      <c r="P1949" s="274">
        <v>201610</v>
      </c>
      <c r="Q1949" s="272" t="s">
        <v>4203</v>
      </c>
      <c r="R1949" s="276">
        <v>10.039999999999999</v>
      </c>
      <c r="S1949" s="280" t="s">
        <v>9</v>
      </c>
      <c r="T1949" s="280" t="s">
        <v>4699</v>
      </c>
      <c r="V1949" s="244"/>
      <c r="AC1949" s="244"/>
    </row>
    <row r="1950" spans="1:29" ht="15" x14ac:dyDescent="0.25">
      <c r="A1950" s="250"/>
      <c r="B1950" s="250"/>
      <c r="C1950" s="250"/>
      <c r="D1950" s="250"/>
      <c r="E1950" s="250"/>
      <c r="F1950" s="250"/>
      <c r="H1950" s="244"/>
      <c r="J1950" s="272" t="s">
        <v>4158</v>
      </c>
      <c r="K1950" s="272" t="s">
        <v>4674</v>
      </c>
      <c r="L1950" s="250" t="s">
        <v>4211</v>
      </c>
      <c r="M1950" s="272" t="s">
        <v>4146</v>
      </c>
      <c r="N1950" s="272" t="s">
        <v>4202</v>
      </c>
      <c r="O1950" s="272" t="s">
        <v>4670</v>
      </c>
      <c r="P1950" s="274">
        <v>201611</v>
      </c>
      <c r="Q1950" s="272" t="s">
        <v>4203</v>
      </c>
      <c r="R1950" s="276">
        <v>2114.64</v>
      </c>
      <c r="S1950" s="280" t="s">
        <v>9</v>
      </c>
      <c r="T1950" s="280" t="s">
        <v>4699</v>
      </c>
      <c r="V1950" s="244"/>
      <c r="AC1950" s="244"/>
    </row>
    <row r="1951" spans="1:29" ht="15" x14ac:dyDescent="0.25">
      <c r="A1951" s="250"/>
      <c r="B1951" s="250"/>
      <c r="C1951" s="250"/>
      <c r="D1951" s="250"/>
      <c r="E1951" s="250"/>
      <c r="F1951" s="250"/>
      <c r="H1951" s="244"/>
      <c r="J1951" s="272" t="s">
        <v>4158</v>
      </c>
      <c r="K1951" s="272" t="s">
        <v>4674</v>
      </c>
      <c r="L1951" s="250" t="s">
        <v>4211</v>
      </c>
      <c r="M1951" s="272" t="s">
        <v>4146</v>
      </c>
      <c r="N1951" s="272" t="s">
        <v>4202</v>
      </c>
      <c r="O1951" s="272" t="s">
        <v>4670</v>
      </c>
      <c r="P1951" s="274">
        <v>201612</v>
      </c>
      <c r="Q1951" s="272" t="s">
        <v>4203</v>
      </c>
      <c r="R1951" s="276">
        <v>44.28</v>
      </c>
      <c r="S1951" s="280" t="s">
        <v>9</v>
      </c>
      <c r="T1951" s="280" t="s">
        <v>4699</v>
      </c>
      <c r="V1951" s="244"/>
      <c r="AC1951" s="244"/>
    </row>
    <row r="1952" spans="1:29" ht="15" x14ac:dyDescent="0.25">
      <c r="A1952" s="250"/>
      <c r="B1952" s="250"/>
      <c r="C1952" s="250"/>
      <c r="D1952" s="250"/>
      <c r="E1952" s="250"/>
      <c r="F1952" s="250"/>
      <c r="H1952" s="244"/>
      <c r="J1952" s="272" t="s">
        <v>4158</v>
      </c>
      <c r="K1952" s="272" t="s">
        <v>4674</v>
      </c>
      <c r="L1952" s="250" t="s">
        <v>4211</v>
      </c>
      <c r="M1952" s="272" t="s">
        <v>4146</v>
      </c>
      <c r="N1952" s="272" t="s">
        <v>4202</v>
      </c>
      <c r="O1952" s="272" t="s">
        <v>4670</v>
      </c>
      <c r="P1952" s="274">
        <v>201701</v>
      </c>
      <c r="Q1952" s="272" t="s">
        <v>4203</v>
      </c>
      <c r="R1952" s="276">
        <v>4.32</v>
      </c>
      <c r="S1952" s="280" t="s">
        <v>9</v>
      </c>
      <c r="T1952" s="280" t="s">
        <v>4699</v>
      </c>
      <c r="V1952" s="244"/>
      <c r="AC1952" s="244"/>
    </row>
    <row r="1953" spans="1:29" ht="15" x14ac:dyDescent="0.25">
      <c r="A1953" s="250"/>
      <c r="B1953" s="250"/>
      <c r="C1953" s="250"/>
      <c r="D1953" s="250"/>
      <c r="E1953" s="250"/>
      <c r="F1953" s="250"/>
      <c r="H1953" s="244"/>
      <c r="J1953" s="272" t="s">
        <v>4158</v>
      </c>
      <c r="K1953" s="272" t="s">
        <v>4675</v>
      </c>
      <c r="L1953" s="250" t="s">
        <v>4218</v>
      </c>
      <c r="M1953" s="272" t="s">
        <v>4146</v>
      </c>
      <c r="N1953" s="272" t="s">
        <v>4202</v>
      </c>
      <c r="O1953" s="272" t="s">
        <v>4670</v>
      </c>
      <c r="P1953" s="274">
        <v>201611</v>
      </c>
      <c r="Q1953" s="272" t="s">
        <v>4203</v>
      </c>
      <c r="R1953" s="276">
        <v>32.04</v>
      </c>
      <c r="S1953" s="280" t="s">
        <v>9</v>
      </c>
      <c r="T1953" s="280" t="s">
        <v>4699</v>
      </c>
      <c r="V1953" s="244"/>
      <c r="AC1953" s="244"/>
    </row>
    <row r="1954" spans="1:29" ht="15" x14ac:dyDescent="0.25">
      <c r="A1954" s="250"/>
      <c r="B1954" s="250"/>
      <c r="C1954" s="250"/>
      <c r="D1954" s="250"/>
      <c r="E1954" s="250"/>
      <c r="F1954" s="250"/>
      <c r="H1954" s="244"/>
      <c r="J1954" s="272" t="s">
        <v>4158</v>
      </c>
      <c r="K1954" s="272" t="s">
        <v>4671</v>
      </c>
      <c r="L1954" s="250" t="s">
        <v>4201</v>
      </c>
      <c r="M1954" s="272" t="s">
        <v>4146</v>
      </c>
      <c r="N1954" s="272" t="s">
        <v>4204</v>
      </c>
      <c r="O1954" s="272" t="s">
        <v>4670</v>
      </c>
      <c r="P1954" s="274">
        <v>201606</v>
      </c>
      <c r="Q1954" s="272" t="s">
        <v>4203</v>
      </c>
      <c r="R1954" s="276">
        <v>336.82</v>
      </c>
      <c r="S1954" s="280" t="s">
        <v>9</v>
      </c>
      <c r="T1954" s="280" t="s">
        <v>4699</v>
      </c>
      <c r="V1954" s="244"/>
      <c r="AC1954" s="244"/>
    </row>
    <row r="1955" spans="1:29" ht="15" x14ac:dyDescent="0.25">
      <c r="A1955" s="250"/>
      <c r="B1955" s="250"/>
      <c r="C1955" s="250"/>
      <c r="D1955" s="250"/>
      <c r="E1955" s="250"/>
      <c r="F1955" s="250"/>
      <c r="H1955" s="244"/>
      <c r="J1955" s="272" t="s">
        <v>4158</v>
      </c>
      <c r="K1955" s="272" t="s">
        <v>4671</v>
      </c>
      <c r="L1955" s="250" t="s">
        <v>4201</v>
      </c>
      <c r="M1955" s="272" t="s">
        <v>4146</v>
      </c>
      <c r="N1955" s="272" t="s">
        <v>4202</v>
      </c>
      <c r="O1955" s="272" t="s">
        <v>4670</v>
      </c>
      <c r="P1955" s="274">
        <v>201609</v>
      </c>
      <c r="Q1955" s="272" t="s">
        <v>4203</v>
      </c>
      <c r="R1955" s="276">
        <v>574.4</v>
      </c>
      <c r="S1955" s="280" t="s">
        <v>9</v>
      </c>
      <c r="T1955" s="280" t="s">
        <v>4699</v>
      </c>
      <c r="V1955" s="244"/>
      <c r="AC1955" s="244"/>
    </row>
    <row r="1956" spans="1:29" ht="15" x14ac:dyDescent="0.25">
      <c r="A1956" s="250"/>
      <c r="B1956" s="250"/>
      <c r="C1956" s="250"/>
      <c r="D1956" s="250"/>
      <c r="E1956" s="250"/>
      <c r="F1956" s="250"/>
      <c r="H1956" s="244"/>
      <c r="J1956" s="272" t="s">
        <v>4158</v>
      </c>
      <c r="K1956" s="272" t="s">
        <v>4671</v>
      </c>
      <c r="L1956" s="250" t="s">
        <v>4201</v>
      </c>
      <c r="M1956" s="272" t="s">
        <v>4146</v>
      </c>
      <c r="N1956" s="272" t="s">
        <v>4202</v>
      </c>
      <c r="O1956" s="272" t="s">
        <v>4670</v>
      </c>
      <c r="P1956" s="274">
        <v>201610</v>
      </c>
      <c r="Q1956" s="272" t="s">
        <v>4203</v>
      </c>
      <c r="R1956" s="276">
        <v>-46.75</v>
      </c>
      <c r="S1956" s="280" t="s">
        <v>9</v>
      </c>
      <c r="T1956" s="280" t="s">
        <v>4699</v>
      </c>
      <c r="V1956" s="244"/>
      <c r="AC1956" s="244"/>
    </row>
    <row r="1957" spans="1:29" ht="15" x14ac:dyDescent="0.25">
      <c r="A1957" s="250"/>
      <c r="B1957" s="250"/>
      <c r="C1957" s="250"/>
      <c r="D1957" s="250"/>
      <c r="E1957" s="250"/>
      <c r="F1957" s="250"/>
      <c r="H1957" s="244"/>
      <c r="J1957" s="272" t="s">
        <v>4158</v>
      </c>
      <c r="K1957" s="272" t="s">
        <v>4679</v>
      </c>
      <c r="L1957" s="250" t="s">
        <v>4609</v>
      </c>
      <c r="M1957" s="272" t="s">
        <v>4141</v>
      </c>
      <c r="N1957" s="272" t="s">
        <v>4353</v>
      </c>
      <c r="O1957" s="272" t="s">
        <v>4670</v>
      </c>
      <c r="P1957" s="274">
        <v>201601</v>
      </c>
      <c r="Q1957" s="272" t="s">
        <v>4203</v>
      </c>
      <c r="R1957" s="276">
        <v>44</v>
      </c>
      <c r="S1957" s="280" t="s">
        <v>4701</v>
      </c>
      <c r="T1957" s="280" t="s">
        <v>4699</v>
      </c>
      <c r="V1957" s="244"/>
      <c r="AC1957" s="244"/>
    </row>
    <row r="1958" spans="1:29" ht="15" x14ac:dyDescent="0.25">
      <c r="A1958" s="250"/>
      <c r="B1958" s="250"/>
      <c r="C1958" s="250"/>
      <c r="D1958" s="250"/>
      <c r="E1958" s="250"/>
      <c r="F1958" s="250"/>
      <c r="H1958" s="244"/>
      <c r="J1958" s="272" t="s">
        <v>4158</v>
      </c>
      <c r="K1958" s="272" t="s">
        <v>4679</v>
      </c>
      <c r="L1958" s="250" t="s">
        <v>4609</v>
      </c>
      <c r="M1958" s="272" t="s">
        <v>4143</v>
      </c>
      <c r="N1958" s="272" t="s">
        <v>4386</v>
      </c>
      <c r="O1958" s="272" t="s">
        <v>4670</v>
      </c>
      <c r="P1958" s="274">
        <v>201601</v>
      </c>
      <c r="Q1958" s="272" t="s">
        <v>4203</v>
      </c>
      <c r="R1958" s="276">
        <v>3031.9</v>
      </c>
      <c r="S1958" s="280" t="s">
        <v>4701</v>
      </c>
      <c r="T1958" s="280" t="s">
        <v>4699</v>
      </c>
      <c r="V1958" s="244"/>
      <c r="AC1958" s="244"/>
    </row>
    <row r="1959" spans="1:29" ht="15" x14ac:dyDescent="0.25">
      <c r="A1959" s="250"/>
      <c r="B1959" s="250"/>
      <c r="C1959" s="250"/>
      <c r="D1959" s="250"/>
      <c r="E1959" s="250"/>
      <c r="F1959" s="250"/>
      <c r="H1959" s="244"/>
      <c r="J1959" s="272" t="s">
        <v>4158</v>
      </c>
      <c r="K1959" s="272" t="s">
        <v>4679</v>
      </c>
      <c r="L1959" s="250" t="s">
        <v>4609</v>
      </c>
      <c r="M1959" s="272" t="s">
        <v>4146</v>
      </c>
      <c r="N1959" s="272" t="s">
        <v>4409</v>
      </c>
      <c r="O1959" s="272" t="s">
        <v>4670</v>
      </c>
      <c r="P1959" s="274">
        <v>201602</v>
      </c>
      <c r="Q1959" s="272" t="s">
        <v>4203</v>
      </c>
      <c r="R1959" s="276">
        <v>6877.18</v>
      </c>
      <c r="S1959" s="280" t="s">
        <v>4701</v>
      </c>
      <c r="T1959" s="280" t="s">
        <v>4699</v>
      </c>
      <c r="V1959" s="244"/>
      <c r="AC1959" s="244"/>
    </row>
    <row r="1960" spans="1:29" ht="15" x14ac:dyDescent="0.25">
      <c r="A1960" s="250"/>
      <c r="B1960" s="250"/>
      <c r="C1960" s="250"/>
      <c r="D1960" s="250"/>
      <c r="E1960" s="250"/>
      <c r="F1960" s="250"/>
      <c r="H1960" s="244"/>
      <c r="J1960" s="272" t="s">
        <v>4158</v>
      </c>
      <c r="K1960" s="272" t="s">
        <v>4679</v>
      </c>
      <c r="L1960" s="250" t="s">
        <v>4609</v>
      </c>
      <c r="M1960" s="272" t="s">
        <v>4147</v>
      </c>
      <c r="N1960" s="272" t="s">
        <v>4541</v>
      </c>
      <c r="O1960" s="272" t="s">
        <v>4670</v>
      </c>
      <c r="P1960" s="274">
        <v>201602</v>
      </c>
      <c r="Q1960" s="272" t="s">
        <v>4203</v>
      </c>
      <c r="R1960" s="276">
        <v>215</v>
      </c>
      <c r="S1960" s="280" t="s">
        <v>4701</v>
      </c>
      <c r="T1960" s="280" t="s">
        <v>4699</v>
      </c>
      <c r="V1960" s="244"/>
      <c r="AC1960" s="244"/>
    </row>
    <row r="1961" spans="1:29" ht="15" x14ac:dyDescent="0.25">
      <c r="A1961" s="250"/>
      <c r="B1961" s="250"/>
      <c r="C1961" s="250"/>
      <c r="D1961" s="250"/>
      <c r="E1961" s="250"/>
      <c r="F1961" s="250"/>
      <c r="H1961" s="244"/>
      <c r="J1961" s="272" t="s">
        <v>4158</v>
      </c>
      <c r="K1961" s="272" t="s">
        <v>4679</v>
      </c>
      <c r="L1961" s="250" t="s">
        <v>4609</v>
      </c>
      <c r="M1961" s="272" t="s">
        <v>4146</v>
      </c>
      <c r="N1961" s="272" t="s">
        <v>4409</v>
      </c>
      <c r="O1961" s="272" t="s">
        <v>4670</v>
      </c>
      <c r="P1961" s="274">
        <v>201603</v>
      </c>
      <c r="Q1961" s="272" t="s">
        <v>4203</v>
      </c>
      <c r="R1961" s="276">
        <v>1062.3399999999999</v>
      </c>
      <c r="S1961" s="280" t="s">
        <v>4701</v>
      </c>
      <c r="T1961" s="280" t="s">
        <v>4699</v>
      </c>
      <c r="V1961" s="244"/>
      <c r="AC1961" s="244"/>
    </row>
    <row r="1962" spans="1:29" ht="15" x14ac:dyDescent="0.25">
      <c r="A1962" s="250"/>
      <c r="B1962" s="250"/>
      <c r="C1962" s="250"/>
      <c r="D1962" s="250"/>
      <c r="E1962" s="250"/>
      <c r="F1962" s="250"/>
      <c r="H1962" s="244"/>
      <c r="J1962" s="272" t="s">
        <v>4158</v>
      </c>
      <c r="K1962" s="272" t="s">
        <v>4679</v>
      </c>
      <c r="L1962" s="250" t="s">
        <v>4609</v>
      </c>
      <c r="M1962" s="272" t="s">
        <v>4146</v>
      </c>
      <c r="N1962" s="272" t="s">
        <v>4410</v>
      </c>
      <c r="O1962" s="272" t="s">
        <v>4670</v>
      </c>
      <c r="P1962" s="274">
        <v>201603</v>
      </c>
      <c r="Q1962" s="272" t="s">
        <v>4203</v>
      </c>
      <c r="R1962" s="276">
        <v>3410.86</v>
      </c>
      <c r="S1962" s="280" t="s">
        <v>4701</v>
      </c>
      <c r="T1962" s="280" t="s">
        <v>4699</v>
      </c>
      <c r="V1962" s="244"/>
      <c r="AC1962" s="244"/>
    </row>
    <row r="1963" spans="1:29" ht="15" x14ac:dyDescent="0.25">
      <c r="A1963" s="250"/>
      <c r="B1963" s="250"/>
      <c r="C1963" s="250"/>
      <c r="D1963" s="250"/>
      <c r="E1963" s="250"/>
      <c r="F1963" s="250"/>
      <c r="H1963" s="244"/>
      <c r="J1963" s="272" t="s">
        <v>4158</v>
      </c>
      <c r="K1963" s="272" t="s">
        <v>4679</v>
      </c>
      <c r="L1963" s="250" t="s">
        <v>4609</v>
      </c>
      <c r="M1963" s="272" t="s">
        <v>4146</v>
      </c>
      <c r="N1963" s="272" t="s">
        <v>4416</v>
      </c>
      <c r="O1963" s="272" t="s">
        <v>4670</v>
      </c>
      <c r="P1963" s="274">
        <v>201603</v>
      </c>
      <c r="Q1963" s="272" t="s">
        <v>4203</v>
      </c>
      <c r="R1963" s="276">
        <v>100.83</v>
      </c>
      <c r="S1963" s="280" t="s">
        <v>4701</v>
      </c>
      <c r="T1963" s="280" t="s">
        <v>4699</v>
      </c>
      <c r="V1963" s="244"/>
      <c r="AC1963" s="244"/>
    </row>
    <row r="1964" spans="1:29" ht="15" x14ac:dyDescent="0.25">
      <c r="A1964" s="250"/>
      <c r="B1964" s="250"/>
      <c r="C1964" s="250"/>
      <c r="D1964" s="250"/>
      <c r="E1964" s="250"/>
      <c r="F1964" s="250"/>
      <c r="H1964" s="244"/>
      <c r="J1964" s="272" t="s">
        <v>4158</v>
      </c>
      <c r="K1964" s="272" t="s">
        <v>4679</v>
      </c>
      <c r="L1964" s="250" t="s">
        <v>4609</v>
      </c>
      <c r="M1964" s="272" t="s">
        <v>4146</v>
      </c>
      <c r="N1964" s="272" t="s">
        <v>4424</v>
      </c>
      <c r="O1964" s="272" t="s">
        <v>4670</v>
      </c>
      <c r="P1964" s="274">
        <v>201603</v>
      </c>
      <c r="Q1964" s="272" t="s">
        <v>4203</v>
      </c>
      <c r="R1964" s="276">
        <v>333.62</v>
      </c>
      <c r="S1964" s="280" t="s">
        <v>4701</v>
      </c>
      <c r="T1964" s="280" t="s">
        <v>4699</v>
      </c>
      <c r="V1964" s="244"/>
      <c r="AC1964" s="244"/>
    </row>
    <row r="1965" spans="1:29" ht="15" x14ac:dyDescent="0.25">
      <c r="A1965" s="250"/>
      <c r="B1965" s="250"/>
      <c r="C1965" s="250"/>
      <c r="D1965" s="250"/>
      <c r="E1965" s="250"/>
      <c r="F1965" s="250"/>
      <c r="H1965" s="244"/>
      <c r="J1965" s="272" t="s">
        <v>4158</v>
      </c>
      <c r="K1965" s="272" t="s">
        <v>4679</v>
      </c>
      <c r="L1965" s="250" t="s">
        <v>4609</v>
      </c>
      <c r="M1965" s="272" t="s">
        <v>4146</v>
      </c>
      <c r="N1965" s="272" t="s">
        <v>4433</v>
      </c>
      <c r="O1965" s="272" t="s">
        <v>4670</v>
      </c>
      <c r="P1965" s="274">
        <v>201603</v>
      </c>
      <c r="Q1965" s="272" t="s">
        <v>4203</v>
      </c>
      <c r="R1965" s="276">
        <v>20</v>
      </c>
      <c r="S1965" s="280" t="s">
        <v>4701</v>
      </c>
      <c r="T1965" s="280" t="s">
        <v>4699</v>
      </c>
      <c r="V1965" s="244"/>
      <c r="AC1965" s="244"/>
    </row>
    <row r="1966" spans="1:29" ht="15" x14ac:dyDescent="0.25">
      <c r="A1966" s="250"/>
      <c r="B1966" s="250"/>
      <c r="C1966" s="250"/>
      <c r="D1966" s="250"/>
      <c r="E1966" s="250"/>
      <c r="F1966" s="250"/>
      <c r="H1966" s="244"/>
      <c r="J1966" s="272" t="s">
        <v>4158</v>
      </c>
      <c r="K1966" s="272" t="s">
        <v>4679</v>
      </c>
      <c r="L1966" s="250" t="s">
        <v>4609</v>
      </c>
      <c r="M1966" s="272" t="s">
        <v>4148</v>
      </c>
      <c r="N1966" s="272" t="s">
        <v>4584</v>
      </c>
      <c r="O1966" s="272" t="s">
        <v>4670</v>
      </c>
      <c r="P1966" s="274">
        <v>201603</v>
      </c>
      <c r="Q1966" s="272" t="s">
        <v>4203</v>
      </c>
      <c r="R1966" s="276">
        <v>220.62</v>
      </c>
      <c r="S1966" s="280" t="s">
        <v>4701</v>
      </c>
      <c r="T1966" s="280" t="s">
        <v>4699</v>
      </c>
      <c r="V1966" s="244"/>
      <c r="AC1966" s="244"/>
    </row>
    <row r="1967" spans="1:29" ht="15" x14ac:dyDescent="0.25">
      <c r="A1967" s="250"/>
      <c r="B1967" s="250"/>
      <c r="C1967" s="250"/>
      <c r="D1967" s="250"/>
      <c r="E1967" s="250"/>
      <c r="F1967" s="250"/>
      <c r="H1967" s="244"/>
      <c r="J1967" s="272" t="s">
        <v>4158</v>
      </c>
      <c r="K1967" s="272" t="s">
        <v>4679</v>
      </c>
      <c r="L1967" s="250" t="s">
        <v>4609</v>
      </c>
      <c r="M1967" s="272" t="s">
        <v>4148</v>
      </c>
      <c r="N1967" s="272" t="s">
        <v>4587</v>
      </c>
      <c r="O1967" s="272" t="s">
        <v>4670</v>
      </c>
      <c r="P1967" s="274">
        <v>201603</v>
      </c>
      <c r="Q1967" s="272" t="s">
        <v>4203</v>
      </c>
      <c r="R1967" s="276">
        <v>30</v>
      </c>
      <c r="S1967" s="280" t="s">
        <v>4701</v>
      </c>
      <c r="T1967" s="280" t="s">
        <v>4699</v>
      </c>
      <c r="V1967" s="244"/>
      <c r="AC1967" s="244"/>
    </row>
    <row r="1968" spans="1:29" ht="15" x14ac:dyDescent="0.25">
      <c r="A1968" s="250"/>
      <c r="B1968" s="250"/>
      <c r="C1968" s="250"/>
      <c r="D1968" s="250"/>
      <c r="E1968" s="250"/>
      <c r="F1968" s="250"/>
      <c r="H1968" s="244"/>
      <c r="J1968" s="272" t="s">
        <v>4158</v>
      </c>
      <c r="K1968" s="272" t="s">
        <v>4679</v>
      </c>
      <c r="L1968" s="250" t="s">
        <v>4609</v>
      </c>
      <c r="M1968" s="272" t="s">
        <v>4148</v>
      </c>
      <c r="N1968" s="272" t="s">
        <v>4588</v>
      </c>
      <c r="O1968" s="272" t="s">
        <v>4670</v>
      </c>
      <c r="P1968" s="274">
        <v>201603</v>
      </c>
      <c r="Q1968" s="272" t="s">
        <v>4203</v>
      </c>
      <c r="R1968" s="276">
        <v>108.84</v>
      </c>
      <c r="S1968" s="280" t="s">
        <v>4701</v>
      </c>
      <c r="T1968" s="280" t="s">
        <v>4699</v>
      </c>
      <c r="V1968" s="244"/>
      <c r="AC1968" s="244"/>
    </row>
    <row r="1969" spans="1:29" ht="15" x14ac:dyDescent="0.25">
      <c r="A1969" s="250"/>
      <c r="B1969" s="250"/>
      <c r="C1969" s="250"/>
      <c r="D1969" s="250"/>
      <c r="E1969" s="250"/>
      <c r="F1969" s="250"/>
      <c r="H1969" s="244"/>
      <c r="J1969" s="272" t="s">
        <v>4158</v>
      </c>
      <c r="K1969" s="272" t="s">
        <v>4679</v>
      </c>
      <c r="L1969" s="250" t="s">
        <v>4609</v>
      </c>
      <c r="M1969" s="272" t="s">
        <v>4146</v>
      </c>
      <c r="N1969" s="272" t="s">
        <v>4442</v>
      </c>
      <c r="O1969" s="272" t="s">
        <v>4670</v>
      </c>
      <c r="P1969" s="274">
        <v>201605</v>
      </c>
      <c r="Q1969" s="272" t="s">
        <v>4203</v>
      </c>
      <c r="R1969" s="276">
        <v>1444</v>
      </c>
      <c r="S1969" s="280" t="s">
        <v>4701</v>
      </c>
      <c r="T1969" s="280" t="s">
        <v>4699</v>
      </c>
      <c r="V1969" s="244"/>
      <c r="AC1969" s="244"/>
    </row>
    <row r="1970" spans="1:29" ht="15" x14ac:dyDescent="0.25">
      <c r="A1970" s="250"/>
      <c r="B1970" s="250"/>
      <c r="C1970" s="250"/>
      <c r="D1970" s="250"/>
      <c r="E1970" s="250"/>
      <c r="F1970" s="250"/>
      <c r="H1970" s="244"/>
      <c r="J1970" s="272" t="s">
        <v>4158</v>
      </c>
      <c r="K1970" s="272" t="s">
        <v>4679</v>
      </c>
      <c r="L1970" s="250" t="s">
        <v>4609</v>
      </c>
      <c r="M1970" s="272" t="s">
        <v>4146</v>
      </c>
      <c r="N1970" s="272" t="s">
        <v>4446</v>
      </c>
      <c r="O1970" s="272" t="s">
        <v>4670</v>
      </c>
      <c r="P1970" s="274">
        <v>201605</v>
      </c>
      <c r="Q1970" s="272" t="s">
        <v>4203</v>
      </c>
      <c r="R1970" s="276">
        <v>1267</v>
      </c>
      <c r="S1970" s="280" t="s">
        <v>4701</v>
      </c>
      <c r="T1970" s="280" t="s">
        <v>4699</v>
      </c>
      <c r="V1970" s="244"/>
      <c r="AC1970" s="244"/>
    </row>
    <row r="1971" spans="1:29" ht="15" x14ac:dyDescent="0.25">
      <c r="A1971" s="250"/>
      <c r="B1971" s="250"/>
      <c r="C1971" s="250"/>
      <c r="D1971" s="250"/>
      <c r="E1971" s="250"/>
      <c r="F1971" s="250"/>
      <c r="H1971" s="244"/>
      <c r="J1971" s="272" t="s">
        <v>4158</v>
      </c>
      <c r="K1971" s="272" t="s">
        <v>4679</v>
      </c>
      <c r="L1971" s="250" t="s">
        <v>4609</v>
      </c>
      <c r="M1971" s="272" t="s">
        <v>4146</v>
      </c>
      <c r="N1971" s="272" t="s">
        <v>4442</v>
      </c>
      <c r="O1971" s="272" t="s">
        <v>4670</v>
      </c>
      <c r="P1971" s="274">
        <v>201606</v>
      </c>
      <c r="Q1971" s="272" t="s">
        <v>4203</v>
      </c>
      <c r="R1971" s="276">
        <v>-1444</v>
      </c>
      <c r="S1971" s="280" t="s">
        <v>4701</v>
      </c>
      <c r="T1971" s="280" t="s">
        <v>4699</v>
      </c>
      <c r="V1971" s="244"/>
      <c r="AC1971" s="244"/>
    </row>
    <row r="1972" spans="1:29" ht="15" x14ac:dyDescent="0.25">
      <c r="A1972" s="250"/>
      <c r="B1972" s="250"/>
      <c r="C1972" s="250"/>
      <c r="D1972" s="250"/>
      <c r="E1972" s="250"/>
      <c r="F1972" s="250"/>
      <c r="H1972" s="244"/>
      <c r="J1972" s="272" t="s">
        <v>4158</v>
      </c>
      <c r="K1972" s="272" t="s">
        <v>4679</v>
      </c>
      <c r="L1972" s="250" t="s">
        <v>4609</v>
      </c>
      <c r="M1972" s="272" t="s">
        <v>4146</v>
      </c>
      <c r="N1972" s="272" t="s">
        <v>4446</v>
      </c>
      <c r="O1972" s="272" t="s">
        <v>4670</v>
      </c>
      <c r="P1972" s="274">
        <v>201606</v>
      </c>
      <c r="Q1972" s="272" t="s">
        <v>4203</v>
      </c>
      <c r="R1972" s="276">
        <v>-1267</v>
      </c>
      <c r="S1972" s="280" t="s">
        <v>4701</v>
      </c>
      <c r="T1972" s="280" t="s">
        <v>4699</v>
      </c>
      <c r="V1972" s="244"/>
      <c r="AC1972" s="244"/>
    </row>
    <row r="1973" spans="1:29" ht="15" x14ac:dyDescent="0.25">
      <c r="A1973" s="250"/>
      <c r="B1973" s="250"/>
      <c r="C1973" s="250"/>
      <c r="D1973" s="250"/>
      <c r="E1973" s="250"/>
      <c r="F1973" s="250"/>
      <c r="H1973" s="244"/>
      <c r="J1973" s="272" t="s">
        <v>4158</v>
      </c>
      <c r="K1973" s="272" t="s">
        <v>4680</v>
      </c>
      <c r="L1973" s="250" t="s">
        <v>4610</v>
      </c>
      <c r="M1973" s="272" t="s">
        <v>4139</v>
      </c>
      <c r="N1973" s="272" t="s">
        <v>4315</v>
      </c>
      <c r="O1973" s="272" t="s">
        <v>4670</v>
      </c>
      <c r="P1973" s="274">
        <v>201403</v>
      </c>
      <c r="Q1973" s="272" t="s">
        <v>4203</v>
      </c>
      <c r="R1973" s="276">
        <v>136.54</v>
      </c>
      <c r="S1973" s="280" t="s">
        <v>4701</v>
      </c>
      <c r="T1973" s="280" t="s">
        <v>4699</v>
      </c>
      <c r="V1973" s="244"/>
      <c r="AC1973" s="244"/>
    </row>
    <row r="1974" spans="1:29" ht="15" x14ac:dyDescent="0.25">
      <c r="A1974" s="250"/>
      <c r="B1974" s="250"/>
      <c r="C1974" s="250"/>
      <c r="D1974" s="250"/>
      <c r="E1974" s="250"/>
      <c r="F1974" s="250"/>
      <c r="H1974" s="244"/>
      <c r="J1974" s="272" t="s">
        <v>4158</v>
      </c>
      <c r="K1974" s="272" t="s">
        <v>4680</v>
      </c>
      <c r="L1974" s="250" t="s">
        <v>4610</v>
      </c>
      <c r="M1974" s="272" t="s">
        <v>4139</v>
      </c>
      <c r="N1974" s="272" t="s">
        <v>4209</v>
      </c>
      <c r="O1974" s="272" t="s">
        <v>4670</v>
      </c>
      <c r="P1974" s="274">
        <v>201407</v>
      </c>
      <c r="Q1974" s="272" t="s">
        <v>4203</v>
      </c>
      <c r="R1974" s="276">
        <v>192.59</v>
      </c>
      <c r="S1974" s="280" t="s">
        <v>4701</v>
      </c>
      <c r="T1974" s="280" t="s">
        <v>4699</v>
      </c>
      <c r="V1974" s="244"/>
      <c r="AC1974" s="244"/>
    </row>
    <row r="1975" spans="1:29" ht="15" x14ac:dyDescent="0.25">
      <c r="A1975" s="250"/>
      <c r="B1975" s="250"/>
      <c r="C1975" s="250"/>
      <c r="D1975" s="250"/>
      <c r="E1975" s="250"/>
      <c r="F1975" s="250"/>
      <c r="H1975" s="244"/>
      <c r="J1975" s="272" t="s">
        <v>4158</v>
      </c>
      <c r="K1975" s="272" t="s">
        <v>4680</v>
      </c>
      <c r="L1975" s="250" t="s">
        <v>4610</v>
      </c>
      <c r="M1975" s="272" t="s">
        <v>4146</v>
      </c>
      <c r="N1975" s="272" t="s">
        <v>4431</v>
      </c>
      <c r="O1975" s="272" t="s">
        <v>4670</v>
      </c>
      <c r="P1975" s="274">
        <v>201604</v>
      </c>
      <c r="Q1975" s="272" t="s">
        <v>4203</v>
      </c>
      <c r="R1975" s="276">
        <v>80.75</v>
      </c>
      <c r="S1975" s="280" t="s">
        <v>4701</v>
      </c>
      <c r="T1975" s="280" t="s">
        <v>4699</v>
      </c>
      <c r="V1975" s="244"/>
      <c r="AC1975" s="244"/>
    </row>
    <row r="1976" spans="1:29" ht="15" x14ac:dyDescent="0.25">
      <c r="A1976" s="250"/>
      <c r="B1976" s="250"/>
      <c r="C1976" s="250"/>
      <c r="D1976" s="250"/>
      <c r="E1976" s="250"/>
      <c r="F1976" s="250"/>
      <c r="H1976" s="244"/>
      <c r="J1976" s="272" t="s">
        <v>4158</v>
      </c>
      <c r="K1976" s="272" t="s">
        <v>4680</v>
      </c>
      <c r="L1976" s="250" t="s">
        <v>4610</v>
      </c>
      <c r="M1976" s="272" t="s">
        <v>4146</v>
      </c>
      <c r="N1976" s="272" t="s">
        <v>4439</v>
      </c>
      <c r="O1976" s="272" t="s">
        <v>4670</v>
      </c>
      <c r="P1976" s="274">
        <v>201604</v>
      </c>
      <c r="Q1976" s="272" t="s">
        <v>4203</v>
      </c>
      <c r="R1976" s="276">
        <v>320.76</v>
      </c>
      <c r="S1976" s="280" t="s">
        <v>4701</v>
      </c>
      <c r="T1976" s="280" t="s">
        <v>4699</v>
      </c>
      <c r="V1976" s="244"/>
      <c r="AC1976" s="244"/>
    </row>
    <row r="1977" spans="1:29" ht="15" x14ac:dyDescent="0.25">
      <c r="A1977" s="250"/>
      <c r="B1977" s="250"/>
      <c r="C1977" s="250"/>
      <c r="D1977" s="250"/>
      <c r="E1977" s="250"/>
      <c r="F1977" s="250"/>
      <c r="H1977" s="244"/>
      <c r="J1977" s="272" t="s">
        <v>4158</v>
      </c>
      <c r="K1977" s="272" t="s">
        <v>4680</v>
      </c>
      <c r="L1977" s="250" t="s">
        <v>4610</v>
      </c>
      <c r="M1977" s="272" t="s">
        <v>4148</v>
      </c>
      <c r="N1977" s="272" t="s">
        <v>4588</v>
      </c>
      <c r="O1977" s="272" t="s">
        <v>4670</v>
      </c>
      <c r="P1977" s="274">
        <v>201604</v>
      </c>
      <c r="Q1977" s="272" t="s">
        <v>4203</v>
      </c>
      <c r="R1977" s="276">
        <v>102</v>
      </c>
      <c r="S1977" s="280" t="s">
        <v>4701</v>
      </c>
      <c r="T1977" s="280" t="s">
        <v>4699</v>
      </c>
      <c r="V1977" s="244"/>
      <c r="AC1977" s="244"/>
    </row>
    <row r="1978" spans="1:29" ht="15" x14ac:dyDescent="0.25">
      <c r="A1978" s="250"/>
      <c r="B1978" s="250"/>
      <c r="C1978" s="250"/>
      <c r="D1978" s="250"/>
      <c r="E1978" s="250"/>
      <c r="F1978" s="250"/>
      <c r="H1978" s="244"/>
      <c r="J1978" s="272" t="s">
        <v>4158</v>
      </c>
      <c r="K1978" s="272" t="s">
        <v>4680</v>
      </c>
      <c r="L1978" s="250" t="s">
        <v>4610</v>
      </c>
      <c r="M1978" s="272" t="s">
        <v>4148</v>
      </c>
      <c r="N1978" s="272" t="s">
        <v>4591</v>
      </c>
      <c r="O1978" s="272" t="s">
        <v>4670</v>
      </c>
      <c r="P1978" s="274">
        <v>201604</v>
      </c>
      <c r="Q1978" s="272" t="s">
        <v>4203</v>
      </c>
      <c r="R1978" s="276">
        <v>102</v>
      </c>
      <c r="S1978" s="280" t="s">
        <v>4701</v>
      </c>
      <c r="T1978" s="280" t="s">
        <v>4699</v>
      </c>
      <c r="V1978" s="244"/>
      <c r="AC1978" s="244"/>
    </row>
    <row r="1979" spans="1:29" ht="15" x14ac:dyDescent="0.25">
      <c r="A1979" s="250"/>
      <c r="B1979" s="250"/>
      <c r="C1979" s="250"/>
      <c r="D1979" s="250"/>
      <c r="E1979" s="250"/>
      <c r="F1979" s="250"/>
      <c r="H1979" s="244"/>
      <c r="J1979" s="272" t="s">
        <v>4158</v>
      </c>
      <c r="K1979" s="272" t="s">
        <v>4680</v>
      </c>
      <c r="L1979" s="250" t="s">
        <v>4610</v>
      </c>
      <c r="M1979" s="272" t="s">
        <v>4148</v>
      </c>
      <c r="N1979" s="272" t="s">
        <v>4592</v>
      </c>
      <c r="O1979" s="272" t="s">
        <v>4670</v>
      </c>
      <c r="P1979" s="274">
        <v>201604</v>
      </c>
      <c r="Q1979" s="272" t="s">
        <v>4203</v>
      </c>
      <c r="R1979" s="276">
        <v>182.75</v>
      </c>
      <c r="S1979" s="280" t="s">
        <v>4701</v>
      </c>
      <c r="T1979" s="280" t="s">
        <v>4699</v>
      </c>
      <c r="V1979" s="244"/>
      <c r="AC1979" s="244"/>
    </row>
    <row r="1980" spans="1:29" ht="15" x14ac:dyDescent="0.25">
      <c r="A1980" s="250"/>
      <c r="B1980" s="250"/>
      <c r="C1980" s="250"/>
      <c r="D1980" s="250"/>
      <c r="E1980" s="250"/>
      <c r="F1980" s="250"/>
      <c r="H1980" s="244"/>
      <c r="J1980" s="272" t="s">
        <v>4158</v>
      </c>
      <c r="K1980" s="272" t="s">
        <v>4680</v>
      </c>
      <c r="L1980" s="250" t="s">
        <v>4610</v>
      </c>
      <c r="M1980" s="272" t="s">
        <v>4146</v>
      </c>
      <c r="N1980" s="272" t="s">
        <v>4408</v>
      </c>
      <c r="O1980" s="272" t="s">
        <v>4670</v>
      </c>
      <c r="P1980" s="274">
        <v>201607</v>
      </c>
      <c r="Q1980" s="272" t="s">
        <v>4203</v>
      </c>
      <c r="R1980" s="276">
        <v>492.03</v>
      </c>
      <c r="S1980" s="280" t="s">
        <v>4701</v>
      </c>
      <c r="T1980" s="280" t="s">
        <v>4699</v>
      </c>
      <c r="V1980" s="244"/>
      <c r="AC1980" s="244"/>
    </row>
    <row r="1981" spans="1:29" ht="15" x14ac:dyDescent="0.25">
      <c r="A1981" s="250"/>
      <c r="B1981" s="250"/>
      <c r="C1981" s="250"/>
      <c r="D1981" s="250"/>
      <c r="E1981" s="250"/>
      <c r="F1981" s="250"/>
      <c r="H1981" s="244"/>
      <c r="J1981" s="272" t="s">
        <v>4158</v>
      </c>
      <c r="K1981" s="272" t="s">
        <v>4680</v>
      </c>
      <c r="L1981" s="250" t="s">
        <v>4610</v>
      </c>
      <c r="M1981" s="272" t="s">
        <v>4149</v>
      </c>
      <c r="N1981" s="272" t="s">
        <v>4597</v>
      </c>
      <c r="O1981" s="272" t="s">
        <v>4670</v>
      </c>
      <c r="P1981" s="274">
        <v>201608</v>
      </c>
      <c r="Q1981" s="272" t="s">
        <v>4203</v>
      </c>
      <c r="R1981" s="276">
        <v>41</v>
      </c>
      <c r="S1981" s="280" t="s">
        <v>4701</v>
      </c>
      <c r="T1981" s="280" t="s">
        <v>4699</v>
      </c>
      <c r="V1981" s="244"/>
      <c r="AC1981" s="244"/>
    </row>
    <row r="1982" spans="1:29" ht="15" x14ac:dyDescent="0.25">
      <c r="A1982" s="250"/>
      <c r="B1982" s="250"/>
      <c r="C1982" s="250"/>
      <c r="D1982" s="250"/>
      <c r="E1982" s="250"/>
      <c r="F1982" s="250"/>
      <c r="H1982" s="244"/>
      <c r="J1982" s="272" t="s">
        <v>4158</v>
      </c>
      <c r="K1982" s="272" t="s">
        <v>4684</v>
      </c>
      <c r="L1982" s="250" t="s">
        <v>4624</v>
      </c>
      <c r="M1982" s="272" t="s">
        <v>4100</v>
      </c>
      <c r="N1982" s="272" t="s">
        <v>4220</v>
      </c>
      <c r="O1982" s="272" t="s">
        <v>4670</v>
      </c>
      <c r="P1982" s="274">
        <v>201207</v>
      </c>
      <c r="Q1982" s="272" t="s">
        <v>4203</v>
      </c>
      <c r="R1982" s="276">
        <v>115.36</v>
      </c>
      <c r="S1982" s="280" t="s">
        <v>4701</v>
      </c>
      <c r="T1982" s="280" t="s">
        <v>4699</v>
      </c>
      <c r="V1982" s="244"/>
      <c r="AC1982" s="244"/>
    </row>
    <row r="1983" spans="1:29" ht="15" x14ac:dyDescent="0.25">
      <c r="A1983" s="250"/>
      <c r="B1983" s="250"/>
      <c r="C1983" s="250"/>
      <c r="D1983" s="250"/>
      <c r="E1983" s="250"/>
      <c r="F1983" s="250"/>
      <c r="H1983" s="244"/>
      <c r="J1983" s="272" t="s">
        <v>4158</v>
      </c>
      <c r="K1983" s="272" t="s">
        <v>4684</v>
      </c>
      <c r="L1983" s="250" t="s">
        <v>4624</v>
      </c>
      <c r="M1983" s="272" t="s">
        <v>4100</v>
      </c>
      <c r="N1983" s="272" t="s">
        <v>4228</v>
      </c>
      <c r="O1983" s="272" t="s">
        <v>4670</v>
      </c>
      <c r="P1983" s="274">
        <v>201207</v>
      </c>
      <c r="Q1983" s="272" t="s">
        <v>4203</v>
      </c>
      <c r="R1983" s="276">
        <v>55.6</v>
      </c>
      <c r="S1983" s="280" t="s">
        <v>4701</v>
      </c>
      <c r="T1983" s="280" t="s">
        <v>4699</v>
      </c>
      <c r="V1983" s="244"/>
      <c r="AC1983" s="244"/>
    </row>
    <row r="1984" spans="1:29" ht="15" x14ac:dyDescent="0.25">
      <c r="A1984" s="250"/>
      <c r="B1984" s="250"/>
      <c r="C1984" s="250"/>
      <c r="D1984" s="250"/>
      <c r="E1984" s="250"/>
      <c r="F1984" s="250"/>
      <c r="H1984" s="244"/>
      <c r="J1984" s="272" t="s">
        <v>4158</v>
      </c>
      <c r="K1984" s="272" t="s">
        <v>4684</v>
      </c>
      <c r="L1984" s="250" t="s">
        <v>4624</v>
      </c>
      <c r="M1984" s="272" t="s">
        <v>4129</v>
      </c>
      <c r="N1984" s="272" t="s">
        <v>4245</v>
      </c>
      <c r="O1984" s="272" t="s">
        <v>4670</v>
      </c>
      <c r="P1984" s="274">
        <v>201207</v>
      </c>
      <c r="Q1984" s="272" t="s">
        <v>4203</v>
      </c>
      <c r="R1984" s="276">
        <v>26.02</v>
      </c>
      <c r="S1984" s="280" t="s">
        <v>4701</v>
      </c>
      <c r="T1984" s="280" t="s">
        <v>4699</v>
      </c>
      <c r="V1984" s="244"/>
      <c r="AC1984" s="244"/>
    </row>
    <row r="1985" spans="1:29" ht="15" x14ac:dyDescent="0.25">
      <c r="A1985" s="250"/>
      <c r="B1985" s="250"/>
      <c r="C1985" s="250"/>
      <c r="D1985" s="250"/>
      <c r="E1985" s="250"/>
      <c r="F1985" s="250"/>
      <c r="H1985" s="244"/>
      <c r="J1985" s="272" t="s">
        <v>4158</v>
      </c>
      <c r="K1985" s="272" t="s">
        <v>4684</v>
      </c>
      <c r="L1985" s="250" t="s">
        <v>4624</v>
      </c>
      <c r="M1985" s="272" t="s">
        <v>4100</v>
      </c>
      <c r="N1985" s="272" t="s">
        <v>4230</v>
      </c>
      <c r="O1985" s="272" t="s">
        <v>4670</v>
      </c>
      <c r="P1985" s="274">
        <v>201209</v>
      </c>
      <c r="Q1985" s="272" t="s">
        <v>4203</v>
      </c>
      <c r="R1985" s="276">
        <v>56.56</v>
      </c>
      <c r="S1985" s="280" t="s">
        <v>4701</v>
      </c>
      <c r="T1985" s="280" t="s">
        <v>4699</v>
      </c>
      <c r="V1985" s="244"/>
      <c r="AC1985" s="244"/>
    </row>
    <row r="1986" spans="1:29" ht="15" x14ac:dyDescent="0.25">
      <c r="A1986" s="250"/>
      <c r="B1986" s="250"/>
      <c r="C1986" s="250"/>
      <c r="D1986" s="250"/>
      <c r="E1986" s="250"/>
      <c r="F1986" s="250"/>
      <c r="H1986" s="244"/>
      <c r="J1986" s="272" t="s">
        <v>4158</v>
      </c>
      <c r="K1986" s="272" t="s">
        <v>4684</v>
      </c>
      <c r="L1986" s="250" t="s">
        <v>4624</v>
      </c>
      <c r="M1986" s="272" t="s">
        <v>4131</v>
      </c>
      <c r="N1986" s="272" t="s">
        <v>4266</v>
      </c>
      <c r="O1986" s="272" t="s">
        <v>4670</v>
      </c>
      <c r="P1986" s="274">
        <v>201209</v>
      </c>
      <c r="Q1986" s="272" t="s">
        <v>4203</v>
      </c>
      <c r="R1986" s="276">
        <v>19.7</v>
      </c>
      <c r="S1986" s="280" t="s">
        <v>4701</v>
      </c>
      <c r="T1986" s="280" t="s">
        <v>4699</v>
      </c>
      <c r="V1986" s="244"/>
      <c r="AC1986" s="244"/>
    </row>
    <row r="1987" spans="1:29" ht="15" x14ac:dyDescent="0.25">
      <c r="A1987" s="250"/>
      <c r="B1987" s="250"/>
      <c r="C1987" s="250"/>
      <c r="D1987" s="250"/>
      <c r="E1987" s="250"/>
      <c r="F1987" s="250"/>
      <c r="H1987" s="244"/>
      <c r="J1987" s="272" t="s">
        <v>4158</v>
      </c>
      <c r="K1987" s="272" t="s">
        <v>4684</v>
      </c>
      <c r="L1987" s="250" t="s">
        <v>4624</v>
      </c>
      <c r="M1987" s="272" t="s">
        <v>4131</v>
      </c>
      <c r="N1987" s="272" t="s">
        <v>4266</v>
      </c>
      <c r="O1987" s="272" t="s">
        <v>4670</v>
      </c>
      <c r="P1987" s="274">
        <v>201211</v>
      </c>
      <c r="Q1987" s="272" t="s">
        <v>4203</v>
      </c>
      <c r="R1987" s="276">
        <v>180.64</v>
      </c>
      <c r="S1987" s="280" t="s">
        <v>4701</v>
      </c>
      <c r="T1987" s="280" t="s">
        <v>4699</v>
      </c>
      <c r="V1987" s="244"/>
      <c r="AC1987" s="244"/>
    </row>
    <row r="1988" spans="1:29" ht="15" x14ac:dyDescent="0.25">
      <c r="A1988" s="250"/>
      <c r="B1988" s="250"/>
      <c r="C1988" s="250"/>
      <c r="D1988" s="250"/>
      <c r="E1988" s="250"/>
      <c r="F1988" s="250"/>
      <c r="H1988" s="244"/>
      <c r="J1988" s="272" t="s">
        <v>4158</v>
      </c>
      <c r="K1988" s="272" t="s">
        <v>4684</v>
      </c>
      <c r="L1988" s="250" t="s">
        <v>4624</v>
      </c>
      <c r="M1988" s="272" t="s">
        <v>4131</v>
      </c>
      <c r="N1988" s="272" t="s">
        <v>4625</v>
      </c>
      <c r="O1988" s="272" t="s">
        <v>4670</v>
      </c>
      <c r="P1988" s="274">
        <v>201212</v>
      </c>
      <c r="Q1988" s="272" t="s">
        <v>4203</v>
      </c>
      <c r="R1988" s="276">
        <v>195.42</v>
      </c>
      <c r="S1988" s="280" t="s">
        <v>4701</v>
      </c>
      <c r="T1988" s="280" t="s">
        <v>4699</v>
      </c>
      <c r="V1988" s="244"/>
      <c r="AC1988" s="244"/>
    </row>
    <row r="1989" spans="1:29" ht="15" x14ac:dyDescent="0.25">
      <c r="A1989" s="250"/>
      <c r="B1989" s="250"/>
      <c r="C1989" s="250"/>
      <c r="D1989" s="250"/>
      <c r="E1989" s="250"/>
      <c r="F1989" s="250"/>
      <c r="H1989" s="244"/>
      <c r="J1989" s="272" t="s">
        <v>4158</v>
      </c>
      <c r="K1989" s="272" t="s">
        <v>4684</v>
      </c>
      <c r="L1989" s="250" t="s">
        <v>4624</v>
      </c>
      <c r="M1989" s="272" t="s">
        <v>4134</v>
      </c>
      <c r="N1989" s="272" t="s">
        <v>4215</v>
      </c>
      <c r="O1989" s="272" t="s">
        <v>4670</v>
      </c>
      <c r="P1989" s="274">
        <v>201301</v>
      </c>
      <c r="Q1989" s="272" t="s">
        <v>4203</v>
      </c>
      <c r="R1989" s="276">
        <v>15.86</v>
      </c>
      <c r="S1989" s="280" t="s">
        <v>4701</v>
      </c>
      <c r="T1989" s="280" t="s">
        <v>4699</v>
      </c>
      <c r="V1989" s="244"/>
      <c r="AC1989" s="244"/>
    </row>
    <row r="1990" spans="1:29" ht="15" x14ac:dyDescent="0.25">
      <c r="A1990" s="250"/>
      <c r="B1990" s="250"/>
      <c r="C1990" s="250"/>
      <c r="D1990" s="250"/>
      <c r="E1990" s="250"/>
      <c r="F1990" s="250"/>
      <c r="H1990" s="244"/>
      <c r="J1990" s="272" t="s">
        <v>4158</v>
      </c>
      <c r="K1990" s="272" t="s">
        <v>4684</v>
      </c>
      <c r="L1990" s="250" t="s">
        <v>4624</v>
      </c>
      <c r="M1990" s="272" t="s">
        <v>4134</v>
      </c>
      <c r="N1990" s="272" t="s">
        <v>4273</v>
      </c>
      <c r="O1990" s="272" t="s">
        <v>4670</v>
      </c>
      <c r="P1990" s="274">
        <v>201301</v>
      </c>
      <c r="Q1990" s="272" t="s">
        <v>4203</v>
      </c>
      <c r="R1990" s="276">
        <v>67.319999999999993</v>
      </c>
      <c r="S1990" s="280" t="s">
        <v>4701</v>
      </c>
      <c r="T1990" s="280" t="s">
        <v>4699</v>
      </c>
      <c r="V1990" s="244"/>
      <c r="AC1990" s="244"/>
    </row>
    <row r="1991" spans="1:29" ht="15" x14ac:dyDescent="0.25">
      <c r="A1991" s="250"/>
      <c r="B1991" s="250"/>
      <c r="C1991" s="250"/>
      <c r="D1991" s="250"/>
      <c r="E1991" s="250"/>
      <c r="F1991" s="250"/>
      <c r="H1991" s="244"/>
      <c r="J1991" s="272" t="s">
        <v>4158</v>
      </c>
      <c r="K1991" s="272" t="s">
        <v>4684</v>
      </c>
      <c r="L1991" s="250" t="s">
        <v>4624</v>
      </c>
      <c r="M1991" s="272" t="s">
        <v>4133</v>
      </c>
      <c r="N1991" s="272" t="s">
        <v>4251</v>
      </c>
      <c r="O1991" s="272" t="s">
        <v>4670</v>
      </c>
      <c r="P1991" s="274">
        <v>201302</v>
      </c>
      <c r="Q1991" s="272" t="s">
        <v>4203</v>
      </c>
      <c r="R1991" s="276">
        <v>56.22</v>
      </c>
      <c r="S1991" s="280" t="s">
        <v>4701</v>
      </c>
      <c r="T1991" s="280" t="s">
        <v>4699</v>
      </c>
      <c r="V1991" s="244"/>
      <c r="AC1991" s="244"/>
    </row>
    <row r="1992" spans="1:29" ht="15" x14ac:dyDescent="0.25">
      <c r="A1992" s="250"/>
      <c r="B1992" s="250"/>
      <c r="C1992" s="250"/>
      <c r="D1992" s="250"/>
      <c r="E1992" s="250"/>
      <c r="F1992" s="250"/>
      <c r="H1992" s="244"/>
      <c r="J1992" s="272" t="s">
        <v>4158</v>
      </c>
      <c r="K1992" s="272" t="s">
        <v>4684</v>
      </c>
      <c r="L1992" s="250" t="s">
        <v>4624</v>
      </c>
      <c r="M1992" s="272" t="s">
        <v>4134</v>
      </c>
      <c r="N1992" s="272" t="s">
        <v>4285</v>
      </c>
      <c r="O1992" s="272" t="s">
        <v>4670</v>
      </c>
      <c r="P1992" s="274">
        <v>201303</v>
      </c>
      <c r="Q1992" s="272" t="s">
        <v>4203</v>
      </c>
      <c r="R1992" s="276">
        <v>90.83</v>
      </c>
      <c r="S1992" s="280" t="s">
        <v>4701</v>
      </c>
      <c r="T1992" s="280" t="s">
        <v>4699</v>
      </c>
      <c r="V1992" s="244"/>
      <c r="AC1992" s="244"/>
    </row>
    <row r="1993" spans="1:29" ht="15" x14ac:dyDescent="0.25">
      <c r="A1993" s="250"/>
      <c r="B1993" s="250"/>
      <c r="C1993" s="250"/>
      <c r="D1993" s="250"/>
      <c r="E1993" s="250"/>
      <c r="F1993" s="250"/>
      <c r="H1993" s="244"/>
      <c r="J1993" s="272" t="s">
        <v>4158</v>
      </c>
      <c r="K1993" s="272" t="s">
        <v>4684</v>
      </c>
      <c r="L1993" s="250" t="s">
        <v>4624</v>
      </c>
      <c r="M1993" s="272" t="s">
        <v>4134</v>
      </c>
      <c r="N1993" s="272" t="s">
        <v>4287</v>
      </c>
      <c r="O1993" s="272" t="s">
        <v>4670</v>
      </c>
      <c r="P1993" s="274">
        <v>201304</v>
      </c>
      <c r="Q1993" s="272" t="s">
        <v>4203</v>
      </c>
      <c r="R1993" s="276">
        <v>75.78</v>
      </c>
      <c r="S1993" s="280" t="s">
        <v>4701</v>
      </c>
      <c r="T1993" s="280" t="s">
        <v>4699</v>
      </c>
      <c r="V1993" s="244"/>
      <c r="AC1993" s="244"/>
    </row>
    <row r="1994" spans="1:29" ht="15" x14ac:dyDescent="0.25">
      <c r="A1994" s="250"/>
      <c r="B1994" s="250"/>
      <c r="C1994" s="250"/>
      <c r="D1994" s="250"/>
      <c r="E1994" s="250"/>
      <c r="F1994" s="250"/>
      <c r="H1994" s="244"/>
      <c r="J1994" s="272" t="s">
        <v>4158</v>
      </c>
      <c r="K1994" s="272" t="s">
        <v>4684</v>
      </c>
      <c r="L1994" s="250" t="s">
        <v>4624</v>
      </c>
      <c r="M1994" s="272" t="s">
        <v>4100</v>
      </c>
      <c r="N1994" s="272" t="s">
        <v>4213</v>
      </c>
      <c r="O1994" s="272" t="s">
        <v>4670</v>
      </c>
      <c r="P1994" s="274">
        <v>201307</v>
      </c>
      <c r="Q1994" s="272" t="s">
        <v>4203</v>
      </c>
      <c r="R1994" s="276">
        <v>120.71</v>
      </c>
      <c r="S1994" s="280" t="s">
        <v>4701</v>
      </c>
      <c r="T1994" s="280" t="s">
        <v>4699</v>
      </c>
      <c r="V1994" s="244"/>
      <c r="AC1994" s="244"/>
    </row>
    <row r="1995" spans="1:29" ht="15" x14ac:dyDescent="0.25">
      <c r="A1995" s="250"/>
      <c r="B1995" s="250"/>
      <c r="C1995" s="250"/>
      <c r="D1995" s="250"/>
      <c r="E1995" s="250"/>
      <c r="F1995" s="250"/>
      <c r="H1995" s="244"/>
      <c r="J1995" s="272" t="s">
        <v>4158</v>
      </c>
      <c r="K1995" s="272" t="s">
        <v>4684</v>
      </c>
      <c r="L1995" s="250" t="s">
        <v>4624</v>
      </c>
      <c r="M1995" s="272" t="s">
        <v>4133</v>
      </c>
      <c r="N1995" s="272" t="s">
        <v>4249</v>
      </c>
      <c r="O1995" s="272" t="s">
        <v>4670</v>
      </c>
      <c r="P1995" s="274">
        <v>201307</v>
      </c>
      <c r="Q1995" s="272" t="s">
        <v>4203</v>
      </c>
      <c r="R1995" s="276">
        <v>254.41</v>
      </c>
      <c r="S1995" s="280" t="s">
        <v>4701</v>
      </c>
      <c r="T1995" s="280" t="s">
        <v>4699</v>
      </c>
      <c r="V1995" s="244"/>
      <c r="AC1995" s="244"/>
    </row>
    <row r="1996" spans="1:29" ht="15" x14ac:dyDescent="0.25">
      <c r="A1996" s="250"/>
      <c r="B1996" s="250"/>
      <c r="C1996" s="250"/>
      <c r="D1996" s="250"/>
      <c r="E1996" s="250"/>
      <c r="F1996" s="250"/>
      <c r="H1996" s="244"/>
      <c r="J1996" s="272" t="s">
        <v>4158</v>
      </c>
      <c r="K1996" s="272" t="s">
        <v>4684</v>
      </c>
      <c r="L1996" s="250" t="s">
        <v>4624</v>
      </c>
      <c r="M1996" s="272" t="s">
        <v>4133</v>
      </c>
      <c r="N1996" s="272" t="s">
        <v>4249</v>
      </c>
      <c r="O1996" s="272" t="s">
        <v>4670</v>
      </c>
      <c r="P1996" s="274">
        <v>201308</v>
      </c>
      <c r="Q1996" s="272" t="s">
        <v>4203</v>
      </c>
      <c r="R1996" s="276">
        <v>56.42</v>
      </c>
      <c r="S1996" s="280" t="s">
        <v>4701</v>
      </c>
      <c r="T1996" s="280" t="s">
        <v>4699</v>
      </c>
      <c r="V1996" s="244"/>
      <c r="AC1996" s="244"/>
    </row>
    <row r="1997" spans="1:29" ht="15" x14ac:dyDescent="0.25">
      <c r="A1997" s="250"/>
      <c r="B1997" s="250"/>
      <c r="C1997" s="250"/>
      <c r="D1997" s="250"/>
      <c r="E1997" s="250"/>
      <c r="F1997" s="250"/>
      <c r="H1997" s="244"/>
      <c r="J1997" s="272" t="s">
        <v>4158</v>
      </c>
      <c r="K1997" s="272" t="s">
        <v>4684</v>
      </c>
      <c r="L1997" s="250" t="s">
        <v>4624</v>
      </c>
      <c r="M1997" s="272" t="s">
        <v>4134</v>
      </c>
      <c r="N1997" s="272" t="s">
        <v>4289</v>
      </c>
      <c r="O1997" s="272" t="s">
        <v>4670</v>
      </c>
      <c r="P1997" s="274">
        <v>201308</v>
      </c>
      <c r="Q1997" s="272" t="s">
        <v>4203</v>
      </c>
      <c r="R1997" s="276">
        <v>70.03</v>
      </c>
      <c r="S1997" s="280" t="s">
        <v>4701</v>
      </c>
      <c r="T1997" s="280" t="s">
        <v>4699</v>
      </c>
      <c r="V1997" s="244"/>
      <c r="AC1997" s="244"/>
    </row>
    <row r="1998" spans="1:29" ht="15" x14ac:dyDescent="0.25">
      <c r="A1998" s="250"/>
      <c r="B1998" s="250"/>
      <c r="C1998" s="250"/>
      <c r="D1998" s="250"/>
      <c r="E1998" s="250"/>
      <c r="F1998" s="250"/>
      <c r="H1998" s="244"/>
      <c r="J1998" s="272" t="s">
        <v>4158</v>
      </c>
      <c r="K1998" s="272" t="s">
        <v>4684</v>
      </c>
      <c r="L1998" s="250" t="s">
        <v>4624</v>
      </c>
      <c r="M1998" s="272" t="s">
        <v>4133</v>
      </c>
      <c r="N1998" s="272" t="s">
        <v>4256</v>
      </c>
      <c r="O1998" s="272" t="s">
        <v>4670</v>
      </c>
      <c r="P1998" s="274">
        <v>201309</v>
      </c>
      <c r="Q1998" s="272" t="s">
        <v>4203</v>
      </c>
      <c r="R1998" s="276">
        <v>8.2799999999999994</v>
      </c>
      <c r="S1998" s="280" t="s">
        <v>4701</v>
      </c>
      <c r="T1998" s="280" t="s">
        <v>4699</v>
      </c>
      <c r="V1998" s="244"/>
      <c r="AC1998" s="244"/>
    </row>
    <row r="1999" spans="1:29" ht="15" x14ac:dyDescent="0.25">
      <c r="A1999" s="250"/>
      <c r="B1999" s="250"/>
      <c r="C1999" s="250"/>
      <c r="D1999" s="250"/>
      <c r="E1999" s="250"/>
      <c r="F1999" s="250"/>
      <c r="H1999" s="244"/>
      <c r="J1999" s="272" t="s">
        <v>4158</v>
      </c>
      <c r="K1999" s="272" t="s">
        <v>4684</v>
      </c>
      <c r="L1999" s="250" t="s">
        <v>4624</v>
      </c>
      <c r="M1999" s="272" t="s">
        <v>4134</v>
      </c>
      <c r="N1999" s="272" t="s">
        <v>4299</v>
      </c>
      <c r="O1999" s="272" t="s">
        <v>4670</v>
      </c>
      <c r="P1999" s="274">
        <v>201310</v>
      </c>
      <c r="Q1999" s="272" t="s">
        <v>4203</v>
      </c>
      <c r="R1999" s="276">
        <v>19.12</v>
      </c>
      <c r="S1999" s="280" t="s">
        <v>4701</v>
      </c>
      <c r="T1999" s="280" t="s">
        <v>4699</v>
      </c>
      <c r="V1999" s="244"/>
      <c r="AC1999" s="244"/>
    </row>
    <row r="2000" spans="1:29" ht="15" x14ac:dyDescent="0.25">
      <c r="A2000" s="250"/>
      <c r="B2000" s="250"/>
      <c r="C2000" s="250"/>
      <c r="D2000" s="250"/>
      <c r="E2000" s="250"/>
      <c r="F2000" s="250"/>
      <c r="H2000" s="244"/>
      <c r="J2000" s="272" t="s">
        <v>4158</v>
      </c>
      <c r="K2000" s="272" t="s">
        <v>4684</v>
      </c>
      <c r="L2000" s="250" t="s">
        <v>4624</v>
      </c>
      <c r="M2000" s="272" t="s">
        <v>4139</v>
      </c>
      <c r="N2000" s="272" t="s">
        <v>4315</v>
      </c>
      <c r="O2000" s="272" t="s">
        <v>4670</v>
      </c>
      <c r="P2000" s="274">
        <v>201402</v>
      </c>
      <c r="Q2000" s="272" t="s">
        <v>4203</v>
      </c>
      <c r="R2000" s="276">
        <v>41.1</v>
      </c>
      <c r="S2000" s="280" t="s">
        <v>4701</v>
      </c>
      <c r="T2000" s="280" t="s">
        <v>4699</v>
      </c>
      <c r="V2000" s="244"/>
      <c r="AC2000" s="244"/>
    </row>
    <row r="2001" spans="1:29" ht="15" x14ac:dyDescent="0.25">
      <c r="A2001" s="250"/>
      <c r="B2001" s="250"/>
      <c r="C2001" s="250"/>
      <c r="D2001" s="250"/>
      <c r="E2001" s="250"/>
      <c r="F2001" s="250"/>
      <c r="H2001" s="244"/>
      <c r="J2001" s="272" t="s">
        <v>4158</v>
      </c>
      <c r="K2001" s="272" t="s">
        <v>4684</v>
      </c>
      <c r="L2001" s="250" t="s">
        <v>4624</v>
      </c>
      <c r="M2001" s="272" t="s">
        <v>4139</v>
      </c>
      <c r="N2001" s="272" t="s">
        <v>4209</v>
      </c>
      <c r="O2001" s="272" t="s">
        <v>4670</v>
      </c>
      <c r="P2001" s="274">
        <v>201403</v>
      </c>
      <c r="Q2001" s="272" t="s">
        <v>4203</v>
      </c>
      <c r="R2001" s="276">
        <v>-47.02</v>
      </c>
      <c r="S2001" s="280" t="s">
        <v>4701</v>
      </c>
      <c r="T2001" s="280" t="s">
        <v>4699</v>
      </c>
      <c r="V2001" s="244"/>
      <c r="AC2001" s="244"/>
    </row>
    <row r="2002" spans="1:29" ht="15" x14ac:dyDescent="0.25">
      <c r="A2002" s="250"/>
      <c r="B2002" s="250"/>
      <c r="C2002" s="250"/>
      <c r="D2002" s="250"/>
      <c r="E2002" s="250"/>
      <c r="F2002" s="250"/>
      <c r="H2002" s="244"/>
      <c r="J2002" s="272" t="s">
        <v>4158</v>
      </c>
      <c r="K2002" s="272" t="s">
        <v>4684</v>
      </c>
      <c r="L2002" s="250" t="s">
        <v>4624</v>
      </c>
      <c r="M2002" s="272" t="s">
        <v>4139</v>
      </c>
      <c r="N2002" s="272" t="s">
        <v>4315</v>
      </c>
      <c r="O2002" s="272" t="s">
        <v>4670</v>
      </c>
      <c r="P2002" s="274">
        <v>201403</v>
      </c>
      <c r="Q2002" s="272" t="s">
        <v>4203</v>
      </c>
      <c r="R2002" s="276">
        <v>71.75</v>
      </c>
      <c r="S2002" s="280" t="s">
        <v>4701</v>
      </c>
      <c r="T2002" s="280" t="s">
        <v>4699</v>
      </c>
      <c r="V2002" s="244"/>
      <c r="AC2002" s="244"/>
    </row>
    <row r="2003" spans="1:29" ht="15" x14ac:dyDescent="0.25">
      <c r="A2003" s="250"/>
      <c r="B2003" s="250"/>
      <c r="C2003" s="250"/>
      <c r="D2003" s="250"/>
      <c r="E2003" s="250"/>
      <c r="F2003" s="250"/>
      <c r="H2003" s="244"/>
      <c r="J2003" s="272" t="s">
        <v>4158</v>
      </c>
      <c r="K2003" s="272" t="s">
        <v>4684</v>
      </c>
      <c r="L2003" s="250" t="s">
        <v>4624</v>
      </c>
      <c r="M2003" s="272" t="s">
        <v>4139</v>
      </c>
      <c r="N2003" s="272" t="s">
        <v>4316</v>
      </c>
      <c r="O2003" s="272" t="s">
        <v>4670</v>
      </c>
      <c r="P2003" s="274">
        <v>201403</v>
      </c>
      <c r="Q2003" s="272" t="s">
        <v>4203</v>
      </c>
      <c r="R2003" s="276">
        <v>84.83</v>
      </c>
      <c r="S2003" s="280" t="s">
        <v>4701</v>
      </c>
      <c r="T2003" s="280" t="s">
        <v>4699</v>
      </c>
      <c r="V2003" s="244"/>
      <c r="AC2003" s="244"/>
    </row>
    <row r="2004" spans="1:29" ht="15" x14ac:dyDescent="0.25">
      <c r="A2004" s="250"/>
      <c r="B2004" s="250"/>
      <c r="C2004" s="250"/>
      <c r="D2004" s="250"/>
      <c r="E2004" s="250"/>
      <c r="F2004" s="250"/>
      <c r="H2004" s="244"/>
      <c r="J2004" s="272" t="s">
        <v>4158</v>
      </c>
      <c r="K2004" s="272" t="s">
        <v>4684</v>
      </c>
      <c r="L2004" s="250" t="s">
        <v>4624</v>
      </c>
      <c r="M2004" s="272" t="s">
        <v>4139</v>
      </c>
      <c r="N2004" s="272" t="s">
        <v>4314</v>
      </c>
      <c r="O2004" s="272" t="s">
        <v>4670</v>
      </c>
      <c r="P2004" s="274">
        <v>201404</v>
      </c>
      <c r="Q2004" s="272" t="s">
        <v>4203</v>
      </c>
      <c r="R2004" s="276">
        <v>3.43</v>
      </c>
      <c r="S2004" s="280" t="s">
        <v>4701</v>
      </c>
      <c r="T2004" s="280" t="s">
        <v>4699</v>
      </c>
      <c r="V2004" s="244"/>
      <c r="AC2004" s="244"/>
    </row>
    <row r="2005" spans="1:29" ht="15" x14ac:dyDescent="0.25">
      <c r="A2005" s="250"/>
      <c r="B2005" s="250"/>
      <c r="C2005" s="250"/>
      <c r="D2005" s="250"/>
      <c r="E2005" s="250"/>
      <c r="F2005" s="250"/>
      <c r="H2005" s="244"/>
      <c r="J2005" s="272" t="s">
        <v>4158</v>
      </c>
      <c r="K2005" s="272" t="s">
        <v>4684</v>
      </c>
      <c r="L2005" s="250" t="s">
        <v>4624</v>
      </c>
      <c r="M2005" s="272" t="s">
        <v>4138</v>
      </c>
      <c r="N2005" s="272" t="s">
        <v>4327</v>
      </c>
      <c r="O2005" s="272" t="s">
        <v>4670</v>
      </c>
      <c r="P2005" s="274">
        <v>201408</v>
      </c>
      <c r="Q2005" s="272" t="s">
        <v>4203</v>
      </c>
      <c r="R2005" s="276">
        <v>37.270000000000003</v>
      </c>
      <c r="S2005" s="280" t="s">
        <v>4701</v>
      </c>
      <c r="T2005" s="280" t="s">
        <v>4699</v>
      </c>
      <c r="V2005" s="244"/>
      <c r="AC2005" s="244"/>
    </row>
    <row r="2006" spans="1:29" ht="15" x14ac:dyDescent="0.25">
      <c r="A2006" s="250"/>
      <c r="B2006" s="250"/>
      <c r="C2006" s="250"/>
      <c r="D2006" s="250"/>
      <c r="E2006" s="250"/>
      <c r="F2006" s="250"/>
      <c r="H2006" s="244"/>
      <c r="J2006" s="272" t="s">
        <v>4158</v>
      </c>
      <c r="K2006" s="272" t="s">
        <v>4684</v>
      </c>
      <c r="L2006" s="250" t="s">
        <v>4624</v>
      </c>
      <c r="M2006" s="272" t="s">
        <v>4138</v>
      </c>
      <c r="N2006" s="272" t="s">
        <v>4333</v>
      </c>
      <c r="O2006" s="272" t="s">
        <v>4670</v>
      </c>
      <c r="P2006" s="274">
        <v>201408</v>
      </c>
      <c r="Q2006" s="272" t="s">
        <v>4203</v>
      </c>
      <c r="R2006" s="276">
        <v>8.9</v>
      </c>
      <c r="S2006" s="280" t="s">
        <v>4701</v>
      </c>
      <c r="T2006" s="280" t="s">
        <v>4699</v>
      </c>
      <c r="V2006" s="244"/>
      <c r="AC2006" s="244"/>
    </row>
    <row r="2007" spans="1:29" ht="15" x14ac:dyDescent="0.25">
      <c r="A2007" s="250"/>
      <c r="B2007" s="250"/>
      <c r="C2007" s="250"/>
      <c r="D2007" s="250"/>
      <c r="E2007" s="250"/>
      <c r="F2007" s="250"/>
      <c r="H2007" s="244"/>
      <c r="J2007" s="272" t="s">
        <v>4158</v>
      </c>
      <c r="K2007" s="272" t="s">
        <v>4684</v>
      </c>
      <c r="L2007" s="250" t="s">
        <v>4624</v>
      </c>
      <c r="M2007" s="272" t="s">
        <v>4140</v>
      </c>
      <c r="N2007" s="272" t="s">
        <v>4345</v>
      </c>
      <c r="O2007" s="272" t="s">
        <v>4670</v>
      </c>
      <c r="P2007" s="274">
        <v>201410</v>
      </c>
      <c r="Q2007" s="272" t="s">
        <v>4203</v>
      </c>
      <c r="R2007" s="276">
        <v>168.12</v>
      </c>
      <c r="S2007" s="280" t="s">
        <v>4701</v>
      </c>
      <c r="T2007" s="280" t="s">
        <v>4699</v>
      </c>
      <c r="V2007" s="244"/>
      <c r="AC2007" s="244"/>
    </row>
    <row r="2008" spans="1:29" ht="15" x14ac:dyDescent="0.25">
      <c r="A2008" s="250"/>
      <c r="B2008" s="250"/>
      <c r="C2008" s="250"/>
      <c r="D2008" s="250"/>
      <c r="E2008" s="250"/>
      <c r="F2008" s="250"/>
      <c r="H2008" s="244"/>
      <c r="J2008" s="272" t="s">
        <v>4158</v>
      </c>
      <c r="K2008" s="272" t="s">
        <v>4684</v>
      </c>
      <c r="L2008" s="250" t="s">
        <v>4624</v>
      </c>
      <c r="M2008" s="272" t="s">
        <v>4140</v>
      </c>
      <c r="N2008" s="272" t="s">
        <v>4345</v>
      </c>
      <c r="O2008" s="272" t="s">
        <v>4670</v>
      </c>
      <c r="P2008" s="274">
        <v>201411</v>
      </c>
      <c r="Q2008" s="272" t="s">
        <v>4203</v>
      </c>
      <c r="R2008" s="276">
        <v>18.53</v>
      </c>
      <c r="S2008" s="280" t="s">
        <v>4701</v>
      </c>
      <c r="T2008" s="280" t="s">
        <v>4699</v>
      </c>
      <c r="V2008" s="244"/>
      <c r="AC2008" s="244"/>
    </row>
    <row r="2009" spans="1:29" ht="15" x14ac:dyDescent="0.25">
      <c r="A2009" s="250"/>
      <c r="B2009" s="250"/>
      <c r="C2009" s="250"/>
      <c r="D2009" s="250"/>
      <c r="E2009" s="250"/>
      <c r="F2009" s="250"/>
      <c r="H2009" s="244"/>
      <c r="J2009" s="272" t="s">
        <v>4158</v>
      </c>
      <c r="K2009" s="272" t="s">
        <v>4684</v>
      </c>
      <c r="L2009" s="250" t="s">
        <v>4624</v>
      </c>
      <c r="M2009" s="272" t="s">
        <v>4141</v>
      </c>
      <c r="N2009" s="272" t="s">
        <v>4348</v>
      </c>
      <c r="O2009" s="272" t="s">
        <v>4670</v>
      </c>
      <c r="P2009" s="274">
        <v>201503</v>
      </c>
      <c r="Q2009" s="272" t="s">
        <v>4203</v>
      </c>
      <c r="R2009" s="276">
        <v>235.78</v>
      </c>
      <c r="S2009" s="280" t="s">
        <v>4701</v>
      </c>
      <c r="T2009" s="280" t="s">
        <v>4699</v>
      </c>
      <c r="V2009" s="244"/>
      <c r="AC2009" s="244"/>
    </row>
    <row r="2010" spans="1:29" ht="15" x14ac:dyDescent="0.25">
      <c r="A2010" s="250"/>
      <c r="B2010" s="250"/>
      <c r="C2010" s="250"/>
      <c r="D2010" s="250"/>
      <c r="E2010" s="250"/>
      <c r="F2010" s="250"/>
      <c r="H2010" s="244"/>
      <c r="J2010" s="272" t="s">
        <v>4158</v>
      </c>
      <c r="K2010" s="272" t="s">
        <v>4684</v>
      </c>
      <c r="L2010" s="250" t="s">
        <v>4624</v>
      </c>
      <c r="M2010" s="272" t="s">
        <v>4141</v>
      </c>
      <c r="N2010" s="272" t="s">
        <v>4357</v>
      </c>
      <c r="O2010" s="272" t="s">
        <v>4670</v>
      </c>
      <c r="P2010" s="274">
        <v>201507</v>
      </c>
      <c r="Q2010" s="272" t="s">
        <v>4203</v>
      </c>
      <c r="R2010" s="276">
        <v>13.38</v>
      </c>
      <c r="S2010" s="280" t="s">
        <v>4701</v>
      </c>
      <c r="T2010" s="280" t="s">
        <v>4699</v>
      </c>
      <c r="V2010" s="244"/>
      <c r="AC2010" s="244"/>
    </row>
    <row r="2011" spans="1:29" ht="15" x14ac:dyDescent="0.25">
      <c r="A2011" s="250"/>
      <c r="B2011" s="250"/>
      <c r="C2011" s="250"/>
      <c r="D2011" s="250"/>
      <c r="E2011" s="250"/>
      <c r="F2011" s="250"/>
      <c r="H2011" s="244"/>
      <c r="J2011" s="272" t="s">
        <v>4158</v>
      </c>
      <c r="K2011" s="272" t="s">
        <v>4684</v>
      </c>
      <c r="L2011" s="250" t="s">
        <v>4624</v>
      </c>
      <c r="M2011" s="272" t="s">
        <v>4141</v>
      </c>
      <c r="N2011" s="272" t="s">
        <v>4358</v>
      </c>
      <c r="O2011" s="272" t="s">
        <v>4670</v>
      </c>
      <c r="P2011" s="274">
        <v>201507</v>
      </c>
      <c r="Q2011" s="272" t="s">
        <v>4203</v>
      </c>
      <c r="R2011" s="276">
        <v>49.22</v>
      </c>
      <c r="S2011" s="280" t="s">
        <v>4701</v>
      </c>
      <c r="T2011" s="280" t="s">
        <v>4699</v>
      </c>
      <c r="V2011" s="244"/>
      <c r="AC2011" s="244"/>
    </row>
    <row r="2012" spans="1:29" ht="15" x14ac:dyDescent="0.25">
      <c r="A2012" s="250"/>
      <c r="B2012" s="250"/>
      <c r="C2012" s="250"/>
      <c r="D2012" s="250"/>
      <c r="E2012" s="250"/>
      <c r="F2012" s="250"/>
      <c r="H2012" s="244"/>
      <c r="J2012" s="272" t="s">
        <v>4158</v>
      </c>
      <c r="K2012" s="272" t="s">
        <v>4684</v>
      </c>
      <c r="L2012" s="250" t="s">
        <v>4624</v>
      </c>
      <c r="M2012" s="272" t="s">
        <v>4143</v>
      </c>
      <c r="N2012" s="272" t="s">
        <v>4392</v>
      </c>
      <c r="O2012" s="272" t="s">
        <v>4670</v>
      </c>
      <c r="P2012" s="274">
        <v>201508</v>
      </c>
      <c r="Q2012" s="272" t="s">
        <v>4203</v>
      </c>
      <c r="R2012" s="276">
        <v>67.75</v>
      </c>
      <c r="S2012" s="280" t="s">
        <v>4701</v>
      </c>
      <c r="T2012" s="280" t="s">
        <v>4699</v>
      </c>
      <c r="V2012" s="244"/>
      <c r="AC2012" s="244"/>
    </row>
    <row r="2013" spans="1:29" ht="15" x14ac:dyDescent="0.25">
      <c r="A2013" s="250"/>
      <c r="B2013" s="250"/>
      <c r="C2013" s="250"/>
      <c r="D2013" s="250"/>
      <c r="E2013" s="250"/>
      <c r="F2013" s="250"/>
      <c r="H2013" s="244"/>
      <c r="J2013" s="272" t="s">
        <v>4158</v>
      </c>
      <c r="K2013" s="272" t="s">
        <v>4684</v>
      </c>
      <c r="L2013" s="250" t="s">
        <v>4624</v>
      </c>
      <c r="M2013" s="272" t="s">
        <v>4141</v>
      </c>
      <c r="N2013" s="272" t="s">
        <v>4359</v>
      </c>
      <c r="O2013" s="272" t="s">
        <v>4670</v>
      </c>
      <c r="P2013" s="274">
        <v>201509</v>
      </c>
      <c r="Q2013" s="272" t="s">
        <v>4203</v>
      </c>
      <c r="R2013" s="276">
        <v>13.39</v>
      </c>
      <c r="S2013" s="280" t="s">
        <v>4701</v>
      </c>
      <c r="T2013" s="280" t="s">
        <v>4699</v>
      </c>
      <c r="V2013" s="244"/>
      <c r="AC2013" s="244"/>
    </row>
    <row r="2014" spans="1:29" ht="15" x14ac:dyDescent="0.25">
      <c r="A2014" s="250"/>
      <c r="B2014" s="250"/>
      <c r="C2014" s="250"/>
      <c r="D2014" s="250"/>
      <c r="E2014" s="250"/>
      <c r="F2014" s="250"/>
      <c r="H2014" s="244"/>
      <c r="J2014" s="272" t="s">
        <v>4158</v>
      </c>
      <c r="K2014" s="272" t="s">
        <v>4684</v>
      </c>
      <c r="L2014" s="250" t="s">
        <v>4624</v>
      </c>
      <c r="M2014" s="272" t="s">
        <v>4143</v>
      </c>
      <c r="N2014" s="272" t="s">
        <v>4400</v>
      </c>
      <c r="O2014" s="272" t="s">
        <v>4670</v>
      </c>
      <c r="P2014" s="274">
        <v>201510</v>
      </c>
      <c r="Q2014" s="272" t="s">
        <v>4203</v>
      </c>
      <c r="R2014" s="276">
        <v>189.49</v>
      </c>
      <c r="S2014" s="280" t="s">
        <v>4701</v>
      </c>
      <c r="T2014" s="280" t="s">
        <v>4699</v>
      </c>
      <c r="V2014" s="244"/>
      <c r="AC2014" s="244"/>
    </row>
    <row r="2015" spans="1:29" ht="15" x14ac:dyDescent="0.25">
      <c r="A2015" s="250"/>
      <c r="B2015" s="250"/>
      <c r="C2015" s="250"/>
      <c r="D2015" s="250"/>
      <c r="E2015" s="250"/>
      <c r="F2015" s="250"/>
      <c r="H2015" s="244"/>
      <c r="J2015" s="272" t="s">
        <v>4158</v>
      </c>
      <c r="K2015" s="272" t="s">
        <v>4684</v>
      </c>
      <c r="L2015" s="250" t="s">
        <v>4624</v>
      </c>
      <c r="M2015" s="272" t="s">
        <v>4143</v>
      </c>
      <c r="N2015" s="272" t="s">
        <v>4402</v>
      </c>
      <c r="O2015" s="272" t="s">
        <v>4670</v>
      </c>
      <c r="P2015" s="274">
        <v>201510</v>
      </c>
      <c r="Q2015" s="272" t="s">
        <v>4203</v>
      </c>
      <c r="R2015" s="276">
        <v>5.49</v>
      </c>
      <c r="S2015" s="280" t="s">
        <v>4701</v>
      </c>
      <c r="T2015" s="280" t="s">
        <v>4699</v>
      </c>
      <c r="V2015" s="244"/>
      <c r="AC2015" s="244"/>
    </row>
    <row r="2016" spans="1:29" ht="15" x14ac:dyDescent="0.25">
      <c r="A2016" s="250"/>
      <c r="B2016" s="250"/>
      <c r="C2016" s="250"/>
      <c r="D2016" s="250"/>
      <c r="E2016" s="250"/>
      <c r="F2016" s="250"/>
      <c r="H2016" s="244"/>
      <c r="J2016" s="272" t="s">
        <v>4158</v>
      </c>
      <c r="K2016" s="272" t="s">
        <v>4684</v>
      </c>
      <c r="L2016" s="250" t="s">
        <v>4624</v>
      </c>
      <c r="M2016" s="272" t="s">
        <v>4143</v>
      </c>
      <c r="N2016" s="272" t="s">
        <v>4403</v>
      </c>
      <c r="O2016" s="272" t="s">
        <v>4670</v>
      </c>
      <c r="P2016" s="274">
        <v>201510</v>
      </c>
      <c r="Q2016" s="272" t="s">
        <v>4203</v>
      </c>
      <c r="R2016" s="276">
        <v>51.43</v>
      </c>
      <c r="S2016" s="280" t="s">
        <v>4701</v>
      </c>
      <c r="T2016" s="280" t="s">
        <v>4699</v>
      </c>
      <c r="V2016" s="244"/>
      <c r="AC2016" s="244"/>
    </row>
    <row r="2017" spans="1:29" ht="15" x14ac:dyDescent="0.25">
      <c r="A2017" s="250"/>
      <c r="B2017" s="250"/>
      <c r="C2017" s="250"/>
      <c r="D2017" s="250"/>
      <c r="E2017" s="250"/>
      <c r="F2017" s="250"/>
      <c r="H2017" s="244"/>
      <c r="J2017" s="272" t="s">
        <v>4158</v>
      </c>
      <c r="K2017" s="272" t="s">
        <v>4684</v>
      </c>
      <c r="L2017" s="250" t="s">
        <v>4624</v>
      </c>
      <c r="M2017" s="272" t="s">
        <v>4143</v>
      </c>
      <c r="N2017" s="272" t="s">
        <v>4402</v>
      </c>
      <c r="O2017" s="272" t="s">
        <v>4670</v>
      </c>
      <c r="P2017" s="274">
        <v>201512</v>
      </c>
      <c r="Q2017" s="272" t="s">
        <v>4203</v>
      </c>
      <c r="R2017" s="276">
        <v>6.97</v>
      </c>
      <c r="S2017" s="280" t="s">
        <v>4701</v>
      </c>
      <c r="T2017" s="280" t="s">
        <v>4699</v>
      </c>
      <c r="V2017" s="244"/>
      <c r="AC2017" s="244"/>
    </row>
    <row r="2018" spans="1:29" ht="15" x14ac:dyDescent="0.25">
      <c r="A2018" s="250"/>
      <c r="B2018" s="250"/>
      <c r="C2018" s="250"/>
      <c r="D2018" s="250"/>
      <c r="E2018" s="250"/>
      <c r="F2018" s="250"/>
      <c r="H2018" s="244"/>
      <c r="J2018" s="272" t="s">
        <v>4158</v>
      </c>
      <c r="K2018" s="272" t="s">
        <v>4684</v>
      </c>
      <c r="L2018" s="250" t="s">
        <v>4624</v>
      </c>
      <c r="M2018" s="272" t="s">
        <v>4146</v>
      </c>
      <c r="N2018" s="272" t="s">
        <v>4408</v>
      </c>
      <c r="O2018" s="272" t="s">
        <v>4670</v>
      </c>
      <c r="P2018" s="274">
        <v>201602</v>
      </c>
      <c r="Q2018" s="272" t="s">
        <v>4203</v>
      </c>
      <c r="R2018" s="276">
        <v>14.66</v>
      </c>
      <c r="S2018" s="280" t="s">
        <v>4701</v>
      </c>
      <c r="T2018" s="280" t="s">
        <v>4699</v>
      </c>
      <c r="V2018" s="244"/>
      <c r="AC2018" s="244"/>
    </row>
    <row r="2019" spans="1:29" ht="15" x14ac:dyDescent="0.25">
      <c r="A2019" s="250"/>
      <c r="B2019" s="250"/>
      <c r="C2019" s="250"/>
      <c r="D2019" s="250"/>
      <c r="E2019" s="250"/>
      <c r="F2019" s="250"/>
      <c r="H2019" s="244"/>
      <c r="J2019" s="272" t="s">
        <v>4158</v>
      </c>
      <c r="K2019" s="272" t="s">
        <v>4684</v>
      </c>
      <c r="L2019" s="250" t="s">
        <v>4624</v>
      </c>
      <c r="M2019" s="272" t="s">
        <v>4146</v>
      </c>
      <c r="N2019" s="272" t="s">
        <v>4415</v>
      </c>
      <c r="O2019" s="272" t="s">
        <v>4670</v>
      </c>
      <c r="P2019" s="274">
        <v>201602</v>
      </c>
      <c r="Q2019" s="272" t="s">
        <v>4203</v>
      </c>
      <c r="R2019" s="276">
        <v>65.38</v>
      </c>
      <c r="S2019" s="280" t="s">
        <v>4701</v>
      </c>
      <c r="T2019" s="280" t="s">
        <v>4699</v>
      </c>
      <c r="V2019" s="244"/>
      <c r="AC2019" s="244"/>
    </row>
    <row r="2020" spans="1:29" ht="15" x14ac:dyDescent="0.25">
      <c r="A2020" s="250"/>
      <c r="B2020" s="250"/>
      <c r="C2020" s="250"/>
      <c r="D2020" s="250"/>
      <c r="E2020" s="250"/>
      <c r="F2020" s="250"/>
      <c r="H2020" s="244"/>
      <c r="J2020" s="272" t="s">
        <v>4158</v>
      </c>
      <c r="K2020" s="272" t="s">
        <v>4684</v>
      </c>
      <c r="L2020" s="250" t="s">
        <v>4624</v>
      </c>
      <c r="M2020" s="272" t="s">
        <v>4146</v>
      </c>
      <c r="N2020" s="272" t="s">
        <v>4428</v>
      </c>
      <c r="O2020" s="272" t="s">
        <v>4670</v>
      </c>
      <c r="P2020" s="274">
        <v>201602</v>
      </c>
      <c r="Q2020" s="272" t="s">
        <v>4203</v>
      </c>
      <c r="R2020" s="276">
        <v>45.79</v>
      </c>
      <c r="S2020" s="280" t="s">
        <v>4701</v>
      </c>
      <c r="T2020" s="280" t="s">
        <v>4699</v>
      </c>
      <c r="V2020" s="244"/>
      <c r="AC2020" s="244"/>
    </row>
    <row r="2021" spans="1:29" ht="15" x14ac:dyDescent="0.25">
      <c r="A2021" s="250"/>
      <c r="B2021" s="250"/>
      <c r="C2021" s="250"/>
      <c r="D2021" s="250"/>
      <c r="E2021" s="250"/>
      <c r="F2021" s="250"/>
      <c r="H2021" s="244"/>
      <c r="J2021" s="272" t="s">
        <v>4158</v>
      </c>
      <c r="K2021" s="272" t="s">
        <v>4684</v>
      </c>
      <c r="L2021" s="250" t="s">
        <v>4624</v>
      </c>
      <c r="M2021" s="272" t="s">
        <v>4148</v>
      </c>
      <c r="N2021" s="272" t="s">
        <v>4581</v>
      </c>
      <c r="O2021" s="272" t="s">
        <v>4670</v>
      </c>
      <c r="P2021" s="274">
        <v>201602</v>
      </c>
      <c r="Q2021" s="272" t="s">
        <v>4203</v>
      </c>
      <c r="R2021" s="276">
        <v>307.23</v>
      </c>
      <c r="S2021" s="280" t="s">
        <v>4701</v>
      </c>
      <c r="T2021" s="280" t="s">
        <v>4699</v>
      </c>
      <c r="V2021" s="244"/>
      <c r="AC2021" s="244"/>
    </row>
    <row r="2022" spans="1:29" ht="15" x14ac:dyDescent="0.25">
      <c r="A2022" s="250"/>
      <c r="B2022" s="250"/>
      <c r="C2022" s="250"/>
      <c r="D2022" s="250"/>
      <c r="E2022" s="250"/>
      <c r="F2022" s="250"/>
      <c r="H2022" s="244"/>
      <c r="J2022" s="272" t="s">
        <v>4158</v>
      </c>
      <c r="K2022" s="272" t="s">
        <v>4684</v>
      </c>
      <c r="L2022" s="250" t="s">
        <v>4624</v>
      </c>
      <c r="M2022" s="272" t="s">
        <v>4148</v>
      </c>
      <c r="N2022" s="272" t="s">
        <v>4583</v>
      </c>
      <c r="O2022" s="272" t="s">
        <v>4670</v>
      </c>
      <c r="P2022" s="274">
        <v>201602</v>
      </c>
      <c r="Q2022" s="272" t="s">
        <v>4203</v>
      </c>
      <c r="R2022" s="276">
        <v>75.680000000000007</v>
      </c>
      <c r="S2022" s="280" t="s">
        <v>4701</v>
      </c>
      <c r="T2022" s="280" t="s">
        <v>4699</v>
      </c>
      <c r="V2022" s="244"/>
      <c r="AC2022" s="244"/>
    </row>
    <row r="2023" spans="1:29" ht="15" x14ac:dyDescent="0.25">
      <c r="A2023" s="250"/>
      <c r="B2023" s="250"/>
      <c r="C2023" s="250"/>
      <c r="D2023" s="250"/>
      <c r="E2023" s="250"/>
      <c r="F2023" s="250"/>
      <c r="H2023" s="244"/>
      <c r="J2023" s="272" t="s">
        <v>4158</v>
      </c>
      <c r="K2023" s="272" t="s">
        <v>4684</v>
      </c>
      <c r="L2023" s="250" t="s">
        <v>4624</v>
      </c>
      <c r="M2023" s="272" t="s">
        <v>4146</v>
      </c>
      <c r="N2023" s="272" t="s">
        <v>4408</v>
      </c>
      <c r="O2023" s="272" t="s">
        <v>4670</v>
      </c>
      <c r="P2023" s="274">
        <v>201603</v>
      </c>
      <c r="Q2023" s="272" t="s">
        <v>4203</v>
      </c>
      <c r="R2023" s="276">
        <v>1.71</v>
      </c>
      <c r="S2023" s="280" t="s">
        <v>4701</v>
      </c>
      <c r="T2023" s="280" t="s">
        <v>4699</v>
      </c>
      <c r="V2023" s="244"/>
      <c r="AC2023" s="244"/>
    </row>
    <row r="2024" spans="1:29" ht="15" x14ac:dyDescent="0.25">
      <c r="A2024" s="250"/>
      <c r="B2024" s="250"/>
      <c r="C2024" s="250"/>
      <c r="D2024" s="250"/>
      <c r="E2024" s="250"/>
      <c r="F2024" s="250"/>
      <c r="H2024" s="244"/>
      <c r="J2024" s="272" t="s">
        <v>4158</v>
      </c>
      <c r="K2024" s="272" t="s">
        <v>4684</v>
      </c>
      <c r="L2024" s="250" t="s">
        <v>4624</v>
      </c>
      <c r="M2024" s="272" t="s">
        <v>4146</v>
      </c>
      <c r="N2024" s="272" t="s">
        <v>4434</v>
      </c>
      <c r="O2024" s="272" t="s">
        <v>4670</v>
      </c>
      <c r="P2024" s="274">
        <v>201603</v>
      </c>
      <c r="Q2024" s="272" t="s">
        <v>4203</v>
      </c>
      <c r="R2024" s="276">
        <v>41.58</v>
      </c>
      <c r="S2024" s="280" t="s">
        <v>4701</v>
      </c>
      <c r="T2024" s="280" t="s">
        <v>4699</v>
      </c>
      <c r="V2024" s="244"/>
      <c r="AC2024" s="244"/>
    </row>
    <row r="2025" spans="1:29" ht="15" x14ac:dyDescent="0.25">
      <c r="A2025" s="250"/>
      <c r="B2025" s="250"/>
      <c r="C2025" s="250"/>
      <c r="D2025" s="250"/>
      <c r="E2025" s="250"/>
      <c r="F2025" s="250"/>
      <c r="H2025" s="244"/>
      <c r="J2025" s="272" t="s">
        <v>4158</v>
      </c>
      <c r="K2025" s="272" t="s">
        <v>4684</v>
      </c>
      <c r="L2025" s="250" t="s">
        <v>4624</v>
      </c>
      <c r="M2025" s="272" t="s">
        <v>4147</v>
      </c>
      <c r="N2025" s="272" t="s">
        <v>4549</v>
      </c>
      <c r="O2025" s="272" t="s">
        <v>4670</v>
      </c>
      <c r="P2025" s="274">
        <v>201603</v>
      </c>
      <c r="Q2025" s="272" t="s">
        <v>4203</v>
      </c>
      <c r="R2025" s="276">
        <v>8.66</v>
      </c>
      <c r="S2025" s="280" t="s">
        <v>4701</v>
      </c>
      <c r="T2025" s="280" t="s">
        <v>4699</v>
      </c>
      <c r="V2025" s="244"/>
      <c r="AC2025" s="244"/>
    </row>
    <row r="2026" spans="1:29" ht="15" x14ac:dyDescent="0.25">
      <c r="A2026" s="250"/>
      <c r="B2026" s="250"/>
      <c r="C2026" s="250"/>
      <c r="D2026" s="250"/>
      <c r="E2026" s="250"/>
      <c r="F2026" s="250"/>
      <c r="H2026" s="244"/>
      <c r="J2026" s="272" t="s">
        <v>4158</v>
      </c>
      <c r="K2026" s="272" t="s">
        <v>4684</v>
      </c>
      <c r="L2026" s="250" t="s">
        <v>4624</v>
      </c>
      <c r="M2026" s="272" t="s">
        <v>4148</v>
      </c>
      <c r="N2026" s="272" t="s">
        <v>4581</v>
      </c>
      <c r="O2026" s="272" t="s">
        <v>4670</v>
      </c>
      <c r="P2026" s="274">
        <v>201603</v>
      </c>
      <c r="Q2026" s="272" t="s">
        <v>4203</v>
      </c>
      <c r="R2026" s="276">
        <v>340.04</v>
      </c>
      <c r="S2026" s="280" t="s">
        <v>4701</v>
      </c>
      <c r="T2026" s="280" t="s">
        <v>4699</v>
      </c>
      <c r="V2026" s="244"/>
      <c r="AC2026" s="244"/>
    </row>
    <row r="2027" spans="1:29" ht="15" x14ac:dyDescent="0.25">
      <c r="A2027" s="250"/>
      <c r="B2027" s="250"/>
      <c r="C2027" s="250"/>
      <c r="D2027" s="250"/>
      <c r="E2027" s="250"/>
      <c r="F2027" s="250"/>
      <c r="H2027" s="244"/>
      <c r="J2027" s="272" t="s">
        <v>4158</v>
      </c>
      <c r="K2027" s="272" t="s">
        <v>4684</v>
      </c>
      <c r="L2027" s="250" t="s">
        <v>4624</v>
      </c>
      <c r="M2027" s="272" t="s">
        <v>4148</v>
      </c>
      <c r="N2027" s="272" t="s">
        <v>4583</v>
      </c>
      <c r="O2027" s="272" t="s">
        <v>4670</v>
      </c>
      <c r="P2027" s="274">
        <v>201603</v>
      </c>
      <c r="Q2027" s="272" t="s">
        <v>4203</v>
      </c>
      <c r="R2027" s="276">
        <v>50.68</v>
      </c>
      <c r="S2027" s="280" t="s">
        <v>4701</v>
      </c>
      <c r="T2027" s="280" t="s">
        <v>4699</v>
      </c>
      <c r="V2027" s="244"/>
      <c r="AC2027" s="244"/>
    </row>
    <row r="2028" spans="1:29" ht="15" x14ac:dyDescent="0.25">
      <c r="A2028" s="250"/>
      <c r="B2028" s="250"/>
      <c r="C2028" s="250"/>
      <c r="D2028" s="250"/>
      <c r="E2028" s="250"/>
      <c r="F2028" s="250"/>
      <c r="H2028" s="244"/>
      <c r="J2028" s="272" t="s">
        <v>4158</v>
      </c>
      <c r="K2028" s="272" t="s">
        <v>4684</v>
      </c>
      <c r="L2028" s="250" t="s">
        <v>4624</v>
      </c>
      <c r="M2028" s="272" t="s">
        <v>4146</v>
      </c>
      <c r="N2028" s="272" t="s">
        <v>4432</v>
      </c>
      <c r="O2028" s="272" t="s">
        <v>4670</v>
      </c>
      <c r="P2028" s="274">
        <v>201604</v>
      </c>
      <c r="Q2028" s="272" t="s">
        <v>4203</v>
      </c>
      <c r="R2028" s="276">
        <v>20.81</v>
      </c>
      <c r="S2028" s="280" t="s">
        <v>4701</v>
      </c>
      <c r="T2028" s="280" t="s">
        <v>4699</v>
      </c>
      <c r="V2028" s="244"/>
      <c r="AC2028" s="244"/>
    </row>
    <row r="2029" spans="1:29" ht="15" x14ac:dyDescent="0.25">
      <c r="A2029" s="250"/>
      <c r="B2029" s="250"/>
      <c r="C2029" s="250"/>
      <c r="D2029" s="250"/>
      <c r="E2029" s="250"/>
      <c r="F2029" s="250"/>
      <c r="H2029" s="244"/>
      <c r="J2029" s="272" t="s">
        <v>4158</v>
      </c>
      <c r="K2029" s="272" t="s">
        <v>4684</v>
      </c>
      <c r="L2029" s="250" t="s">
        <v>4624</v>
      </c>
      <c r="M2029" s="272" t="s">
        <v>4146</v>
      </c>
      <c r="N2029" s="272" t="s">
        <v>4436</v>
      </c>
      <c r="O2029" s="272" t="s">
        <v>4670</v>
      </c>
      <c r="P2029" s="274">
        <v>201604</v>
      </c>
      <c r="Q2029" s="272" t="s">
        <v>4203</v>
      </c>
      <c r="R2029" s="276">
        <v>14.12</v>
      </c>
      <c r="S2029" s="280" t="s">
        <v>4701</v>
      </c>
      <c r="T2029" s="280" t="s">
        <v>4699</v>
      </c>
      <c r="V2029" s="244"/>
      <c r="AC2029" s="244"/>
    </row>
    <row r="2030" spans="1:29" ht="15" x14ac:dyDescent="0.25">
      <c r="A2030" s="250"/>
      <c r="B2030" s="250"/>
      <c r="C2030" s="250"/>
      <c r="D2030" s="250"/>
      <c r="E2030" s="250"/>
      <c r="F2030" s="250"/>
      <c r="H2030" s="244"/>
      <c r="J2030" s="272" t="s">
        <v>4158</v>
      </c>
      <c r="K2030" s="272" t="s">
        <v>4684</v>
      </c>
      <c r="L2030" s="250" t="s">
        <v>4624</v>
      </c>
      <c r="M2030" s="272" t="s">
        <v>4146</v>
      </c>
      <c r="N2030" s="272" t="s">
        <v>4442</v>
      </c>
      <c r="O2030" s="272" t="s">
        <v>4670</v>
      </c>
      <c r="P2030" s="274">
        <v>201604</v>
      </c>
      <c r="Q2030" s="272" t="s">
        <v>4203</v>
      </c>
      <c r="R2030" s="276">
        <v>112.95</v>
      </c>
      <c r="S2030" s="280" t="s">
        <v>4701</v>
      </c>
      <c r="T2030" s="280" t="s">
        <v>4699</v>
      </c>
      <c r="V2030" s="244"/>
      <c r="AC2030" s="244"/>
    </row>
    <row r="2031" spans="1:29" ht="15" x14ac:dyDescent="0.25">
      <c r="A2031" s="250"/>
      <c r="B2031" s="250"/>
      <c r="C2031" s="250"/>
      <c r="D2031" s="250"/>
      <c r="E2031" s="250"/>
      <c r="F2031" s="250"/>
      <c r="H2031" s="244"/>
      <c r="J2031" s="272" t="s">
        <v>4158</v>
      </c>
      <c r="K2031" s="272" t="s">
        <v>4684</v>
      </c>
      <c r="L2031" s="250" t="s">
        <v>4624</v>
      </c>
      <c r="M2031" s="272" t="s">
        <v>4146</v>
      </c>
      <c r="N2031" s="272" t="s">
        <v>4446</v>
      </c>
      <c r="O2031" s="272" t="s">
        <v>4670</v>
      </c>
      <c r="P2031" s="274">
        <v>201604</v>
      </c>
      <c r="Q2031" s="272" t="s">
        <v>4203</v>
      </c>
      <c r="R2031" s="276">
        <v>1586.48</v>
      </c>
      <c r="S2031" s="280" t="s">
        <v>4701</v>
      </c>
      <c r="T2031" s="280" t="s">
        <v>4699</v>
      </c>
      <c r="V2031" s="244"/>
      <c r="AC2031" s="244"/>
    </row>
    <row r="2032" spans="1:29" ht="15" x14ac:dyDescent="0.25">
      <c r="A2032" s="250"/>
      <c r="B2032" s="250"/>
      <c r="C2032" s="250"/>
      <c r="D2032" s="250"/>
      <c r="E2032" s="250"/>
      <c r="F2032" s="250"/>
      <c r="H2032" s="244"/>
      <c r="J2032" s="272" t="s">
        <v>4158</v>
      </c>
      <c r="K2032" s="272" t="s">
        <v>4684</v>
      </c>
      <c r="L2032" s="250" t="s">
        <v>4624</v>
      </c>
      <c r="M2032" s="272" t="s">
        <v>4146</v>
      </c>
      <c r="N2032" s="272" t="s">
        <v>4456</v>
      </c>
      <c r="O2032" s="272" t="s">
        <v>4670</v>
      </c>
      <c r="P2032" s="274">
        <v>201604</v>
      </c>
      <c r="Q2032" s="272" t="s">
        <v>4203</v>
      </c>
      <c r="R2032" s="276">
        <v>20.96</v>
      </c>
      <c r="S2032" s="280" t="s">
        <v>4701</v>
      </c>
      <c r="T2032" s="280" t="s">
        <v>4699</v>
      </c>
      <c r="V2032" s="244"/>
      <c r="AC2032" s="244"/>
    </row>
    <row r="2033" spans="1:29" ht="15" x14ac:dyDescent="0.25">
      <c r="A2033" s="250"/>
      <c r="B2033" s="250"/>
      <c r="C2033" s="250"/>
      <c r="D2033" s="250"/>
      <c r="E2033" s="250"/>
      <c r="F2033" s="250"/>
      <c r="H2033" s="244"/>
      <c r="J2033" s="272" t="s">
        <v>4158</v>
      </c>
      <c r="K2033" s="272" t="s">
        <v>4684</v>
      </c>
      <c r="L2033" s="250" t="s">
        <v>4624</v>
      </c>
      <c r="M2033" s="272" t="s">
        <v>4147</v>
      </c>
      <c r="N2033" s="272" t="s">
        <v>4551</v>
      </c>
      <c r="O2033" s="272" t="s">
        <v>4670</v>
      </c>
      <c r="P2033" s="274">
        <v>201604</v>
      </c>
      <c r="Q2033" s="272" t="s">
        <v>4203</v>
      </c>
      <c r="R2033" s="276">
        <v>31.2</v>
      </c>
      <c r="S2033" s="280" t="s">
        <v>4701</v>
      </c>
      <c r="T2033" s="280" t="s">
        <v>4699</v>
      </c>
      <c r="V2033" s="244"/>
      <c r="AC2033" s="244"/>
    </row>
    <row r="2034" spans="1:29" ht="15" x14ac:dyDescent="0.25">
      <c r="A2034" s="250"/>
      <c r="B2034" s="250"/>
      <c r="C2034" s="250"/>
      <c r="D2034" s="250"/>
      <c r="E2034" s="250"/>
      <c r="F2034" s="250"/>
      <c r="H2034" s="244"/>
      <c r="J2034" s="272" t="s">
        <v>4158</v>
      </c>
      <c r="K2034" s="272" t="s">
        <v>4684</v>
      </c>
      <c r="L2034" s="250" t="s">
        <v>4624</v>
      </c>
      <c r="M2034" s="272" t="s">
        <v>4148</v>
      </c>
      <c r="N2034" s="272" t="s">
        <v>4626</v>
      </c>
      <c r="O2034" s="272" t="s">
        <v>4670</v>
      </c>
      <c r="P2034" s="274">
        <v>201604</v>
      </c>
      <c r="Q2034" s="272" t="s">
        <v>4203</v>
      </c>
      <c r="R2034" s="276">
        <v>61.25</v>
      </c>
      <c r="S2034" s="280" t="s">
        <v>4701</v>
      </c>
      <c r="T2034" s="280" t="s">
        <v>4699</v>
      </c>
      <c r="V2034" s="244"/>
      <c r="AC2034" s="244"/>
    </row>
    <row r="2035" spans="1:29" ht="15" x14ac:dyDescent="0.25">
      <c r="A2035" s="250"/>
      <c r="B2035" s="250"/>
      <c r="C2035" s="250"/>
      <c r="D2035" s="250"/>
      <c r="E2035" s="250"/>
      <c r="F2035" s="250"/>
      <c r="H2035" s="244"/>
      <c r="J2035" s="272" t="s">
        <v>4158</v>
      </c>
      <c r="K2035" s="272" t="s">
        <v>4684</v>
      </c>
      <c r="L2035" s="250" t="s">
        <v>4624</v>
      </c>
      <c r="M2035" s="272" t="s">
        <v>4148</v>
      </c>
      <c r="N2035" s="272" t="s">
        <v>4581</v>
      </c>
      <c r="O2035" s="272" t="s">
        <v>4670</v>
      </c>
      <c r="P2035" s="274">
        <v>201604</v>
      </c>
      <c r="Q2035" s="272" t="s">
        <v>4203</v>
      </c>
      <c r="R2035" s="276">
        <v>141.22</v>
      </c>
      <c r="S2035" s="280" t="s">
        <v>4701</v>
      </c>
      <c r="T2035" s="280" t="s">
        <v>4699</v>
      </c>
      <c r="V2035" s="244"/>
      <c r="AC2035" s="244"/>
    </row>
    <row r="2036" spans="1:29" ht="15" x14ac:dyDescent="0.25">
      <c r="A2036" s="250"/>
      <c r="B2036" s="250"/>
      <c r="C2036" s="250"/>
      <c r="D2036" s="250"/>
      <c r="E2036" s="250"/>
      <c r="F2036" s="250"/>
      <c r="H2036" s="244"/>
      <c r="J2036" s="272" t="s">
        <v>4158</v>
      </c>
      <c r="K2036" s="272" t="s">
        <v>4684</v>
      </c>
      <c r="L2036" s="250" t="s">
        <v>4624</v>
      </c>
      <c r="M2036" s="272" t="s">
        <v>4148</v>
      </c>
      <c r="N2036" s="272" t="s">
        <v>4583</v>
      </c>
      <c r="O2036" s="272" t="s">
        <v>4670</v>
      </c>
      <c r="P2036" s="274">
        <v>201604</v>
      </c>
      <c r="Q2036" s="272" t="s">
        <v>4203</v>
      </c>
      <c r="R2036" s="276">
        <v>17.079999999999998</v>
      </c>
      <c r="S2036" s="280" t="s">
        <v>4701</v>
      </c>
      <c r="T2036" s="280" t="s">
        <v>4699</v>
      </c>
      <c r="V2036" s="244"/>
      <c r="AC2036" s="244"/>
    </row>
    <row r="2037" spans="1:29" ht="15" x14ac:dyDescent="0.25">
      <c r="A2037" s="250"/>
      <c r="B2037" s="250"/>
      <c r="C2037" s="250"/>
      <c r="D2037" s="250"/>
      <c r="E2037" s="250"/>
      <c r="F2037" s="250"/>
      <c r="H2037" s="244"/>
      <c r="J2037" s="272" t="s">
        <v>4158</v>
      </c>
      <c r="K2037" s="272" t="s">
        <v>4684</v>
      </c>
      <c r="L2037" s="250" t="s">
        <v>4624</v>
      </c>
      <c r="M2037" s="272" t="s">
        <v>4146</v>
      </c>
      <c r="N2037" s="272" t="s">
        <v>4408</v>
      </c>
      <c r="O2037" s="272" t="s">
        <v>4670</v>
      </c>
      <c r="P2037" s="274">
        <v>201605</v>
      </c>
      <c r="Q2037" s="272" t="s">
        <v>4203</v>
      </c>
      <c r="R2037" s="276">
        <v>51.17</v>
      </c>
      <c r="S2037" s="280" t="s">
        <v>4701</v>
      </c>
      <c r="T2037" s="280" t="s">
        <v>4699</v>
      </c>
      <c r="V2037" s="244"/>
      <c r="AC2037" s="244"/>
    </row>
    <row r="2038" spans="1:29" ht="15" x14ac:dyDescent="0.25">
      <c r="A2038" s="250"/>
      <c r="B2038" s="250"/>
      <c r="C2038" s="250"/>
      <c r="D2038" s="250"/>
      <c r="E2038" s="250"/>
      <c r="F2038" s="250"/>
      <c r="H2038" s="244"/>
      <c r="J2038" s="272" t="s">
        <v>4158</v>
      </c>
      <c r="K2038" s="272" t="s">
        <v>4684</v>
      </c>
      <c r="L2038" s="250" t="s">
        <v>4624</v>
      </c>
      <c r="M2038" s="272" t="s">
        <v>4146</v>
      </c>
      <c r="N2038" s="272" t="s">
        <v>4409</v>
      </c>
      <c r="O2038" s="272" t="s">
        <v>4670</v>
      </c>
      <c r="P2038" s="274">
        <v>201605</v>
      </c>
      <c r="Q2038" s="272" t="s">
        <v>4203</v>
      </c>
      <c r="R2038" s="276">
        <v>17.8</v>
      </c>
      <c r="S2038" s="280" t="s">
        <v>4701</v>
      </c>
      <c r="T2038" s="280" t="s">
        <v>4699</v>
      </c>
      <c r="V2038" s="244"/>
      <c r="AC2038" s="244"/>
    </row>
    <row r="2039" spans="1:29" ht="15" x14ac:dyDescent="0.25">
      <c r="A2039" s="250"/>
      <c r="B2039" s="250"/>
      <c r="C2039" s="250"/>
      <c r="D2039" s="250"/>
      <c r="E2039" s="250"/>
      <c r="F2039" s="250"/>
      <c r="H2039" s="244"/>
      <c r="J2039" s="272" t="s">
        <v>4158</v>
      </c>
      <c r="K2039" s="272" t="s">
        <v>4684</v>
      </c>
      <c r="L2039" s="250" t="s">
        <v>4624</v>
      </c>
      <c r="M2039" s="272" t="s">
        <v>4146</v>
      </c>
      <c r="N2039" s="272" t="s">
        <v>4432</v>
      </c>
      <c r="O2039" s="272" t="s">
        <v>4670</v>
      </c>
      <c r="P2039" s="274">
        <v>201605</v>
      </c>
      <c r="Q2039" s="272" t="s">
        <v>4203</v>
      </c>
      <c r="R2039" s="276">
        <v>18.97</v>
      </c>
      <c r="S2039" s="280" t="s">
        <v>4701</v>
      </c>
      <c r="T2039" s="280" t="s">
        <v>4699</v>
      </c>
      <c r="V2039" s="244"/>
      <c r="AC2039" s="244"/>
    </row>
    <row r="2040" spans="1:29" ht="15" x14ac:dyDescent="0.25">
      <c r="A2040" s="250"/>
      <c r="B2040" s="250"/>
      <c r="C2040" s="250"/>
      <c r="D2040" s="250"/>
      <c r="E2040" s="250"/>
      <c r="F2040" s="250"/>
      <c r="H2040" s="244"/>
      <c r="J2040" s="272" t="s">
        <v>4158</v>
      </c>
      <c r="K2040" s="272" t="s">
        <v>4684</v>
      </c>
      <c r="L2040" s="250" t="s">
        <v>4624</v>
      </c>
      <c r="M2040" s="272" t="s">
        <v>4146</v>
      </c>
      <c r="N2040" s="272" t="s">
        <v>4442</v>
      </c>
      <c r="O2040" s="272" t="s">
        <v>4670</v>
      </c>
      <c r="P2040" s="274">
        <v>201605</v>
      </c>
      <c r="Q2040" s="272" t="s">
        <v>4203</v>
      </c>
      <c r="R2040" s="276">
        <v>83.35</v>
      </c>
      <c r="S2040" s="280" t="s">
        <v>4701</v>
      </c>
      <c r="T2040" s="280" t="s">
        <v>4699</v>
      </c>
      <c r="V2040" s="244"/>
      <c r="AC2040" s="244"/>
    </row>
    <row r="2041" spans="1:29" ht="15" x14ac:dyDescent="0.25">
      <c r="A2041" s="250"/>
      <c r="B2041" s="250"/>
      <c r="C2041" s="250"/>
      <c r="D2041" s="250"/>
      <c r="E2041" s="250"/>
      <c r="F2041" s="250"/>
      <c r="H2041" s="244"/>
      <c r="J2041" s="272" t="s">
        <v>4158</v>
      </c>
      <c r="K2041" s="272" t="s">
        <v>4684</v>
      </c>
      <c r="L2041" s="250" t="s">
        <v>4624</v>
      </c>
      <c r="M2041" s="272" t="s">
        <v>4146</v>
      </c>
      <c r="N2041" s="272" t="s">
        <v>4446</v>
      </c>
      <c r="O2041" s="272" t="s">
        <v>4670</v>
      </c>
      <c r="P2041" s="274">
        <v>201605</v>
      </c>
      <c r="Q2041" s="272" t="s">
        <v>4203</v>
      </c>
      <c r="R2041" s="276">
        <v>963.78</v>
      </c>
      <c r="S2041" s="280" t="s">
        <v>4701</v>
      </c>
      <c r="T2041" s="280" t="s">
        <v>4699</v>
      </c>
      <c r="V2041" s="244"/>
      <c r="AC2041" s="244"/>
    </row>
    <row r="2042" spans="1:29" ht="15" x14ac:dyDescent="0.25">
      <c r="A2042" s="250"/>
      <c r="B2042" s="250"/>
      <c r="C2042" s="250"/>
      <c r="D2042" s="250"/>
      <c r="E2042" s="250"/>
      <c r="F2042" s="250"/>
      <c r="H2042" s="244"/>
      <c r="J2042" s="272" t="s">
        <v>4158</v>
      </c>
      <c r="K2042" s="272" t="s">
        <v>4684</v>
      </c>
      <c r="L2042" s="250" t="s">
        <v>4624</v>
      </c>
      <c r="M2042" s="272" t="s">
        <v>4146</v>
      </c>
      <c r="N2042" s="272" t="s">
        <v>4459</v>
      </c>
      <c r="O2042" s="272" t="s">
        <v>4670</v>
      </c>
      <c r="P2042" s="274">
        <v>201605</v>
      </c>
      <c r="Q2042" s="272" t="s">
        <v>4203</v>
      </c>
      <c r="R2042" s="276">
        <v>62.53</v>
      </c>
      <c r="S2042" s="280" t="s">
        <v>4701</v>
      </c>
      <c r="T2042" s="280" t="s">
        <v>4699</v>
      </c>
      <c r="V2042" s="244"/>
      <c r="AC2042" s="244"/>
    </row>
    <row r="2043" spans="1:29" ht="15" x14ac:dyDescent="0.25">
      <c r="A2043" s="250"/>
      <c r="B2043" s="250"/>
      <c r="C2043" s="250"/>
      <c r="D2043" s="250"/>
      <c r="E2043" s="250"/>
      <c r="F2043" s="250"/>
      <c r="H2043" s="244"/>
      <c r="J2043" s="272" t="s">
        <v>4158</v>
      </c>
      <c r="K2043" s="272" t="s">
        <v>4684</v>
      </c>
      <c r="L2043" s="250" t="s">
        <v>4624</v>
      </c>
      <c r="M2043" s="272" t="s">
        <v>4148</v>
      </c>
      <c r="N2043" s="272" t="s">
        <v>4581</v>
      </c>
      <c r="O2043" s="272" t="s">
        <v>4670</v>
      </c>
      <c r="P2043" s="274">
        <v>201605</v>
      </c>
      <c r="Q2043" s="272" t="s">
        <v>4203</v>
      </c>
      <c r="R2043" s="276">
        <v>1.69</v>
      </c>
      <c r="S2043" s="280" t="s">
        <v>4701</v>
      </c>
      <c r="T2043" s="280" t="s">
        <v>4699</v>
      </c>
      <c r="V2043" s="244"/>
      <c r="AC2043" s="244"/>
    </row>
    <row r="2044" spans="1:29" ht="15" x14ac:dyDescent="0.25">
      <c r="A2044" s="250"/>
      <c r="B2044" s="250"/>
      <c r="C2044" s="250"/>
      <c r="D2044" s="250"/>
      <c r="E2044" s="250"/>
      <c r="F2044" s="250"/>
      <c r="H2044" s="244"/>
      <c r="J2044" s="272" t="s">
        <v>4158</v>
      </c>
      <c r="K2044" s="272" t="s">
        <v>4684</v>
      </c>
      <c r="L2044" s="250" t="s">
        <v>4624</v>
      </c>
      <c r="M2044" s="272" t="s">
        <v>4149</v>
      </c>
      <c r="N2044" s="272" t="s">
        <v>4598</v>
      </c>
      <c r="O2044" s="272" t="s">
        <v>4670</v>
      </c>
      <c r="P2044" s="274">
        <v>201605</v>
      </c>
      <c r="Q2044" s="272" t="s">
        <v>4203</v>
      </c>
      <c r="R2044" s="276">
        <v>76.760000000000005</v>
      </c>
      <c r="S2044" s="280" t="s">
        <v>4701</v>
      </c>
      <c r="T2044" s="280" t="s">
        <v>4699</v>
      </c>
      <c r="V2044" s="244"/>
      <c r="AC2044" s="244"/>
    </row>
    <row r="2045" spans="1:29" ht="15" x14ac:dyDescent="0.25">
      <c r="A2045" s="250"/>
      <c r="B2045" s="250"/>
      <c r="C2045" s="250"/>
      <c r="D2045" s="250"/>
      <c r="E2045" s="250"/>
      <c r="F2045" s="250"/>
      <c r="H2045" s="244"/>
      <c r="J2045" s="272" t="s">
        <v>4158</v>
      </c>
      <c r="K2045" s="272" t="s">
        <v>4684</v>
      </c>
      <c r="L2045" s="250" t="s">
        <v>4624</v>
      </c>
      <c r="M2045" s="272" t="s">
        <v>4146</v>
      </c>
      <c r="N2045" s="272" t="s">
        <v>4202</v>
      </c>
      <c r="O2045" s="272" t="s">
        <v>4670</v>
      </c>
      <c r="P2045" s="274">
        <v>201606</v>
      </c>
      <c r="Q2045" s="272" t="s">
        <v>4203</v>
      </c>
      <c r="R2045" s="276">
        <v>19.23</v>
      </c>
      <c r="S2045" s="280" t="s">
        <v>4701</v>
      </c>
      <c r="T2045" s="280" t="s">
        <v>4699</v>
      </c>
      <c r="V2045" s="244"/>
      <c r="AC2045" s="244"/>
    </row>
    <row r="2046" spans="1:29" ht="15" x14ac:dyDescent="0.25">
      <c r="A2046" s="250"/>
      <c r="B2046" s="250"/>
      <c r="C2046" s="250"/>
      <c r="D2046" s="250"/>
      <c r="E2046" s="250"/>
      <c r="F2046" s="250"/>
      <c r="H2046" s="244"/>
      <c r="J2046" s="272" t="s">
        <v>4158</v>
      </c>
      <c r="K2046" s="272" t="s">
        <v>4684</v>
      </c>
      <c r="L2046" s="250" t="s">
        <v>4624</v>
      </c>
      <c r="M2046" s="272" t="s">
        <v>4146</v>
      </c>
      <c r="N2046" s="272" t="s">
        <v>4408</v>
      </c>
      <c r="O2046" s="272" t="s">
        <v>4670</v>
      </c>
      <c r="P2046" s="274">
        <v>201606</v>
      </c>
      <c r="Q2046" s="272" t="s">
        <v>4203</v>
      </c>
      <c r="R2046" s="276">
        <v>10.97</v>
      </c>
      <c r="S2046" s="280" t="s">
        <v>4701</v>
      </c>
      <c r="T2046" s="280" t="s">
        <v>4699</v>
      </c>
      <c r="V2046" s="244"/>
      <c r="AC2046" s="244"/>
    </row>
    <row r="2047" spans="1:29" ht="15" x14ac:dyDescent="0.25">
      <c r="A2047" s="250"/>
      <c r="B2047" s="250"/>
      <c r="C2047" s="250"/>
      <c r="D2047" s="250"/>
      <c r="E2047" s="250"/>
      <c r="F2047" s="250"/>
      <c r="H2047" s="244"/>
      <c r="J2047" s="272" t="s">
        <v>4158</v>
      </c>
      <c r="K2047" s="272" t="s">
        <v>4684</v>
      </c>
      <c r="L2047" s="250" t="s">
        <v>4624</v>
      </c>
      <c r="M2047" s="272" t="s">
        <v>4147</v>
      </c>
      <c r="N2047" s="272" t="s">
        <v>4546</v>
      </c>
      <c r="O2047" s="272" t="s">
        <v>4670</v>
      </c>
      <c r="P2047" s="274">
        <v>201606</v>
      </c>
      <c r="Q2047" s="272" t="s">
        <v>4203</v>
      </c>
      <c r="R2047" s="276">
        <v>23.67</v>
      </c>
      <c r="S2047" s="280" t="s">
        <v>4701</v>
      </c>
      <c r="T2047" s="280" t="s">
        <v>4699</v>
      </c>
      <c r="V2047" s="244"/>
      <c r="AC2047" s="244"/>
    </row>
    <row r="2048" spans="1:29" ht="15" x14ac:dyDescent="0.25">
      <c r="A2048" s="250"/>
      <c r="B2048" s="250"/>
      <c r="C2048" s="250"/>
      <c r="D2048" s="250"/>
      <c r="E2048" s="250"/>
      <c r="F2048" s="250"/>
      <c r="H2048" s="244"/>
      <c r="J2048" s="272" t="s">
        <v>4158</v>
      </c>
      <c r="K2048" s="272" t="s">
        <v>4684</v>
      </c>
      <c r="L2048" s="250" t="s">
        <v>4624</v>
      </c>
      <c r="M2048" s="272" t="s">
        <v>4147</v>
      </c>
      <c r="N2048" s="272" t="s">
        <v>4561</v>
      </c>
      <c r="O2048" s="272" t="s">
        <v>4670</v>
      </c>
      <c r="P2048" s="274">
        <v>201606</v>
      </c>
      <c r="Q2048" s="272" t="s">
        <v>4203</v>
      </c>
      <c r="R2048" s="276">
        <v>8.51</v>
      </c>
      <c r="S2048" s="280" t="s">
        <v>4701</v>
      </c>
      <c r="T2048" s="280" t="s">
        <v>4699</v>
      </c>
      <c r="V2048" s="244"/>
      <c r="AC2048" s="244"/>
    </row>
    <row r="2049" spans="1:29" ht="15" x14ac:dyDescent="0.25">
      <c r="A2049" s="250"/>
      <c r="B2049" s="250"/>
      <c r="C2049" s="250"/>
      <c r="D2049" s="250"/>
      <c r="E2049" s="250"/>
      <c r="F2049" s="250"/>
      <c r="H2049" s="244"/>
      <c r="J2049" s="272" t="s">
        <v>4158</v>
      </c>
      <c r="K2049" s="272" t="s">
        <v>4684</v>
      </c>
      <c r="L2049" s="250" t="s">
        <v>4624</v>
      </c>
      <c r="M2049" s="272" t="s">
        <v>4148</v>
      </c>
      <c r="N2049" s="272" t="s">
        <v>4581</v>
      </c>
      <c r="O2049" s="272" t="s">
        <v>4670</v>
      </c>
      <c r="P2049" s="274">
        <v>201606</v>
      </c>
      <c r="Q2049" s="272" t="s">
        <v>4203</v>
      </c>
      <c r="R2049" s="276">
        <v>14.31</v>
      </c>
      <c r="S2049" s="280" t="s">
        <v>4701</v>
      </c>
      <c r="T2049" s="280" t="s">
        <v>4699</v>
      </c>
      <c r="V2049" s="244"/>
      <c r="AC2049" s="244"/>
    </row>
    <row r="2050" spans="1:29" ht="15" x14ac:dyDescent="0.25">
      <c r="A2050" s="250"/>
      <c r="B2050" s="250"/>
      <c r="C2050" s="250"/>
      <c r="D2050" s="250"/>
      <c r="E2050" s="250"/>
      <c r="F2050" s="250"/>
      <c r="H2050" s="244"/>
      <c r="J2050" s="272" t="s">
        <v>4158</v>
      </c>
      <c r="K2050" s="272" t="s">
        <v>4684</v>
      </c>
      <c r="L2050" s="250" t="s">
        <v>4624</v>
      </c>
      <c r="M2050" s="272" t="s">
        <v>4148</v>
      </c>
      <c r="N2050" s="272" t="s">
        <v>4582</v>
      </c>
      <c r="O2050" s="272" t="s">
        <v>4670</v>
      </c>
      <c r="P2050" s="274">
        <v>201606</v>
      </c>
      <c r="Q2050" s="272" t="s">
        <v>4203</v>
      </c>
      <c r="R2050" s="276">
        <v>12.26</v>
      </c>
      <c r="S2050" s="280" t="s">
        <v>4701</v>
      </c>
      <c r="T2050" s="280" t="s">
        <v>4699</v>
      </c>
      <c r="V2050" s="244"/>
      <c r="AC2050" s="244"/>
    </row>
    <row r="2051" spans="1:29" ht="15" x14ac:dyDescent="0.25">
      <c r="A2051" s="250"/>
      <c r="B2051" s="250"/>
      <c r="C2051" s="250"/>
      <c r="D2051" s="250"/>
      <c r="E2051" s="250"/>
      <c r="F2051" s="250"/>
      <c r="H2051" s="244"/>
      <c r="J2051" s="272" t="s">
        <v>4158</v>
      </c>
      <c r="K2051" s="272" t="s">
        <v>4684</v>
      </c>
      <c r="L2051" s="250" t="s">
        <v>4624</v>
      </c>
      <c r="M2051" s="272" t="s">
        <v>4146</v>
      </c>
      <c r="N2051" s="272" t="s">
        <v>4465</v>
      </c>
      <c r="O2051" s="272" t="s">
        <v>4670</v>
      </c>
      <c r="P2051" s="274">
        <v>201607</v>
      </c>
      <c r="Q2051" s="272" t="s">
        <v>4203</v>
      </c>
      <c r="R2051" s="276">
        <v>9.4499999999999993</v>
      </c>
      <c r="S2051" s="280" t="s">
        <v>4701</v>
      </c>
      <c r="T2051" s="280" t="s">
        <v>4699</v>
      </c>
      <c r="V2051" s="244"/>
      <c r="AC2051" s="244"/>
    </row>
    <row r="2052" spans="1:29" ht="15" x14ac:dyDescent="0.25">
      <c r="A2052" s="250"/>
      <c r="B2052" s="250"/>
      <c r="C2052" s="250"/>
      <c r="D2052" s="250"/>
      <c r="E2052" s="250"/>
      <c r="F2052" s="250"/>
      <c r="H2052" s="244"/>
      <c r="J2052" s="272" t="s">
        <v>4158</v>
      </c>
      <c r="K2052" s="272" t="s">
        <v>4684</v>
      </c>
      <c r="L2052" s="250" t="s">
        <v>4624</v>
      </c>
      <c r="M2052" s="272" t="s">
        <v>4146</v>
      </c>
      <c r="N2052" s="272" t="s">
        <v>4481</v>
      </c>
      <c r="O2052" s="272" t="s">
        <v>4670</v>
      </c>
      <c r="P2052" s="274">
        <v>201607</v>
      </c>
      <c r="Q2052" s="272" t="s">
        <v>4203</v>
      </c>
      <c r="R2052" s="276">
        <v>34.03</v>
      </c>
      <c r="S2052" s="280" t="s">
        <v>4701</v>
      </c>
      <c r="T2052" s="280" t="s">
        <v>4699</v>
      </c>
      <c r="V2052" s="244"/>
      <c r="AC2052" s="244"/>
    </row>
    <row r="2053" spans="1:29" ht="15" x14ac:dyDescent="0.25">
      <c r="A2053" s="250"/>
      <c r="B2053" s="250"/>
      <c r="C2053" s="250"/>
      <c r="D2053" s="250"/>
      <c r="E2053" s="250"/>
      <c r="F2053" s="250"/>
      <c r="H2053" s="244"/>
      <c r="J2053" s="272" t="s">
        <v>4158</v>
      </c>
      <c r="K2053" s="272" t="s">
        <v>4684</v>
      </c>
      <c r="L2053" s="250" t="s">
        <v>4624</v>
      </c>
      <c r="M2053" s="272" t="s">
        <v>4147</v>
      </c>
      <c r="N2053" s="272" t="s">
        <v>4546</v>
      </c>
      <c r="O2053" s="272" t="s">
        <v>4670</v>
      </c>
      <c r="P2053" s="274">
        <v>201607</v>
      </c>
      <c r="Q2053" s="272" t="s">
        <v>4203</v>
      </c>
      <c r="R2053" s="276">
        <v>5.9</v>
      </c>
      <c r="S2053" s="280" t="s">
        <v>4701</v>
      </c>
      <c r="T2053" s="280" t="s">
        <v>4699</v>
      </c>
      <c r="V2053" s="244"/>
      <c r="AC2053" s="244"/>
    </row>
    <row r="2054" spans="1:29" ht="15" x14ac:dyDescent="0.25">
      <c r="A2054" s="250"/>
      <c r="B2054" s="250"/>
      <c r="C2054" s="250"/>
      <c r="D2054" s="250"/>
      <c r="E2054" s="250"/>
      <c r="F2054" s="250"/>
      <c r="H2054" s="244"/>
      <c r="J2054" s="272" t="s">
        <v>4158</v>
      </c>
      <c r="K2054" s="272" t="s">
        <v>4684</v>
      </c>
      <c r="L2054" s="250" t="s">
        <v>4624</v>
      </c>
      <c r="M2054" s="272" t="s">
        <v>4147</v>
      </c>
      <c r="N2054" s="272" t="s">
        <v>4561</v>
      </c>
      <c r="O2054" s="272" t="s">
        <v>4670</v>
      </c>
      <c r="P2054" s="274">
        <v>201607</v>
      </c>
      <c r="Q2054" s="272" t="s">
        <v>4203</v>
      </c>
      <c r="R2054" s="276">
        <v>23.13</v>
      </c>
      <c r="S2054" s="280" t="s">
        <v>4701</v>
      </c>
      <c r="T2054" s="280" t="s">
        <v>4699</v>
      </c>
      <c r="V2054" s="244"/>
      <c r="AC2054" s="244"/>
    </row>
    <row r="2055" spans="1:29" ht="15" x14ac:dyDescent="0.25">
      <c r="A2055" s="250"/>
      <c r="B2055" s="250"/>
      <c r="C2055" s="250"/>
      <c r="D2055" s="250"/>
      <c r="E2055" s="250"/>
      <c r="F2055" s="250"/>
      <c r="H2055" s="244"/>
      <c r="J2055" s="272" t="s">
        <v>4158</v>
      </c>
      <c r="K2055" s="272" t="s">
        <v>4684</v>
      </c>
      <c r="L2055" s="250" t="s">
        <v>4624</v>
      </c>
      <c r="M2055" s="272" t="s">
        <v>4146</v>
      </c>
      <c r="N2055" s="272" t="s">
        <v>4482</v>
      </c>
      <c r="O2055" s="272" t="s">
        <v>4670</v>
      </c>
      <c r="P2055" s="274">
        <v>201608</v>
      </c>
      <c r="Q2055" s="272" t="s">
        <v>4203</v>
      </c>
      <c r="R2055" s="276">
        <v>36.25</v>
      </c>
      <c r="S2055" s="280" t="s">
        <v>4701</v>
      </c>
      <c r="T2055" s="280" t="s">
        <v>4699</v>
      </c>
      <c r="V2055" s="244"/>
      <c r="AC2055" s="244"/>
    </row>
    <row r="2056" spans="1:29" ht="15" x14ac:dyDescent="0.25">
      <c r="A2056" s="250"/>
      <c r="B2056" s="250"/>
      <c r="C2056" s="250"/>
      <c r="D2056" s="250"/>
      <c r="E2056" s="250"/>
      <c r="F2056" s="250"/>
      <c r="H2056" s="244"/>
      <c r="J2056" s="272" t="s">
        <v>4158</v>
      </c>
      <c r="K2056" s="272" t="s">
        <v>4684</v>
      </c>
      <c r="L2056" s="250" t="s">
        <v>4624</v>
      </c>
      <c r="M2056" s="272" t="s">
        <v>4147</v>
      </c>
      <c r="N2056" s="272" t="s">
        <v>4546</v>
      </c>
      <c r="O2056" s="272" t="s">
        <v>4670</v>
      </c>
      <c r="P2056" s="274">
        <v>201608</v>
      </c>
      <c r="Q2056" s="272" t="s">
        <v>4203</v>
      </c>
      <c r="R2056" s="276">
        <v>80.72</v>
      </c>
      <c r="S2056" s="280" t="s">
        <v>4701</v>
      </c>
      <c r="T2056" s="280" t="s">
        <v>4699</v>
      </c>
      <c r="V2056" s="244"/>
      <c r="AC2056" s="244"/>
    </row>
    <row r="2057" spans="1:29" ht="15" x14ac:dyDescent="0.25">
      <c r="A2057" s="250"/>
      <c r="B2057" s="250"/>
      <c r="C2057" s="250"/>
      <c r="D2057" s="250"/>
      <c r="E2057" s="250"/>
      <c r="F2057" s="250"/>
      <c r="H2057" s="244"/>
      <c r="J2057" s="272" t="s">
        <v>4158</v>
      </c>
      <c r="K2057" s="272" t="s">
        <v>4684</v>
      </c>
      <c r="L2057" s="250" t="s">
        <v>4624</v>
      </c>
      <c r="M2057" s="272" t="s">
        <v>4146</v>
      </c>
      <c r="N2057" s="272" t="s">
        <v>4467</v>
      </c>
      <c r="O2057" s="272" t="s">
        <v>4670</v>
      </c>
      <c r="P2057" s="274">
        <v>201609</v>
      </c>
      <c r="Q2057" s="272" t="s">
        <v>4203</v>
      </c>
      <c r="R2057" s="276">
        <v>7.67</v>
      </c>
      <c r="S2057" s="280" t="s">
        <v>4701</v>
      </c>
      <c r="T2057" s="280" t="s">
        <v>4699</v>
      </c>
      <c r="V2057" s="244"/>
      <c r="AC2057" s="244"/>
    </row>
    <row r="2058" spans="1:29" ht="15" x14ac:dyDescent="0.25">
      <c r="A2058" s="250"/>
      <c r="B2058" s="250"/>
      <c r="C2058" s="250"/>
      <c r="D2058" s="250"/>
      <c r="E2058" s="250"/>
      <c r="F2058" s="250"/>
      <c r="H2058" s="244"/>
      <c r="J2058" s="272" t="s">
        <v>4158</v>
      </c>
      <c r="K2058" s="272" t="s">
        <v>4684</v>
      </c>
      <c r="L2058" s="250" t="s">
        <v>4624</v>
      </c>
      <c r="M2058" s="272" t="s">
        <v>4146</v>
      </c>
      <c r="N2058" s="272" t="s">
        <v>4522</v>
      </c>
      <c r="O2058" s="272" t="s">
        <v>4670</v>
      </c>
      <c r="P2058" s="274">
        <v>201609</v>
      </c>
      <c r="Q2058" s="272" t="s">
        <v>4203</v>
      </c>
      <c r="R2058" s="276">
        <v>3.7</v>
      </c>
      <c r="S2058" s="280" t="s">
        <v>4701</v>
      </c>
      <c r="T2058" s="280" t="s">
        <v>4699</v>
      </c>
      <c r="V2058" s="244"/>
      <c r="AC2058" s="244"/>
    </row>
    <row r="2059" spans="1:29" ht="15" x14ac:dyDescent="0.25">
      <c r="A2059" s="250"/>
      <c r="B2059" s="250"/>
      <c r="C2059" s="250"/>
      <c r="D2059" s="250"/>
      <c r="E2059" s="250"/>
      <c r="F2059" s="250"/>
      <c r="H2059" s="244"/>
      <c r="J2059" s="272" t="s">
        <v>4158</v>
      </c>
      <c r="K2059" s="272" t="s">
        <v>4684</v>
      </c>
      <c r="L2059" s="250" t="s">
        <v>4624</v>
      </c>
      <c r="M2059" s="272" t="s">
        <v>4147</v>
      </c>
      <c r="N2059" s="272" t="s">
        <v>4566</v>
      </c>
      <c r="O2059" s="272" t="s">
        <v>4670</v>
      </c>
      <c r="P2059" s="274">
        <v>201609</v>
      </c>
      <c r="Q2059" s="272" t="s">
        <v>4203</v>
      </c>
      <c r="R2059" s="276">
        <v>8.5399999999999991</v>
      </c>
      <c r="S2059" s="280" t="s">
        <v>4701</v>
      </c>
      <c r="T2059" s="280" t="s">
        <v>4699</v>
      </c>
      <c r="V2059" s="244"/>
      <c r="AC2059" s="244"/>
    </row>
    <row r="2060" spans="1:29" ht="15" x14ac:dyDescent="0.25">
      <c r="A2060" s="250"/>
      <c r="B2060" s="250"/>
      <c r="C2060" s="250"/>
      <c r="D2060" s="250"/>
      <c r="E2060" s="250"/>
      <c r="F2060" s="250"/>
      <c r="H2060" s="244"/>
      <c r="J2060" s="272" t="s">
        <v>4158</v>
      </c>
      <c r="K2060" s="272" t="s">
        <v>4684</v>
      </c>
      <c r="L2060" s="250" t="s">
        <v>4624</v>
      </c>
      <c r="M2060" s="272" t="s">
        <v>4146</v>
      </c>
      <c r="N2060" s="272" t="s">
        <v>4488</v>
      </c>
      <c r="O2060" s="272" t="s">
        <v>4670</v>
      </c>
      <c r="P2060" s="274">
        <v>201610</v>
      </c>
      <c r="Q2060" s="272" t="s">
        <v>4203</v>
      </c>
      <c r="R2060" s="276">
        <v>31.97</v>
      </c>
      <c r="S2060" s="280" t="s">
        <v>4701</v>
      </c>
      <c r="T2060" s="280" t="s">
        <v>4699</v>
      </c>
      <c r="V2060" s="244"/>
      <c r="AC2060" s="244"/>
    </row>
    <row r="2061" spans="1:29" ht="15" x14ac:dyDescent="0.25">
      <c r="A2061" s="250"/>
      <c r="B2061" s="250"/>
      <c r="C2061" s="250"/>
      <c r="D2061" s="250"/>
      <c r="E2061" s="250"/>
      <c r="F2061" s="250"/>
      <c r="H2061" s="244"/>
      <c r="J2061" s="272" t="s">
        <v>4158</v>
      </c>
      <c r="K2061" s="272" t="s">
        <v>4684</v>
      </c>
      <c r="L2061" s="250" t="s">
        <v>4624</v>
      </c>
      <c r="M2061" s="272" t="s">
        <v>4146</v>
      </c>
      <c r="N2061" s="272" t="s">
        <v>4511</v>
      </c>
      <c r="O2061" s="272" t="s">
        <v>4670</v>
      </c>
      <c r="P2061" s="274">
        <v>201610</v>
      </c>
      <c r="Q2061" s="272" t="s">
        <v>4203</v>
      </c>
      <c r="R2061" s="276">
        <v>5.29</v>
      </c>
      <c r="S2061" s="280" t="s">
        <v>4701</v>
      </c>
      <c r="T2061" s="280" t="s">
        <v>4699</v>
      </c>
      <c r="V2061" s="244"/>
      <c r="AC2061" s="244"/>
    </row>
    <row r="2062" spans="1:29" ht="15" x14ac:dyDescent="0.25">
      <c r="A2062" s="250"/>
      <c r="B2062" s="250"/>
      <c r="C2062" s="250"/>
      <c r="D2062" s="250"/>
      <c r="E2062" s="250"/>
      <c r="F2062" s="250"/>
      <c r="H2062" s="244"/>
      <c r="J2062" s="272" t="s">
        <v>4158</v>
      </c>
      <c r="K2062" s="272" t="s">
        <v>4684</v>
      </c>
      <c r="L2062" s="250" t="s">
        <v>4624</v>
      </c>
      <c r="M2062" s="272" t="s">
        <v>4146</v>
      </c>
      <c r="N2062" s="272" t="s">
        <v>4523</v>
      </c>
      <c r="O2062" s="272" t="s">
        <v>4670</v>
      </c>
      <c r="P2062" s="274">
        <v>201610</v>
      </c>
      <c r="Q2062" s="272" t="s">
        <v>4203</v>
      </c>
      <c r="R2062" s="276">
        <v>30.03</v>
      </c>
      <c r="S2062" s="280" t="s">
        <v>4701</v>
      </c>
      <c r="T2062" s="280" t="s">
        <v>4699</v>
      </c>
      <c r="V2062" s="244"/>
      <c r="AC2062" s="244"/>
    </row>
    <row r="2063" spans="1:29" ht="15" x14ac:dyDescent="0.25">
      <c r="A2063" s="250"/>
      <c r="B2063" s="250"/>
      <c r="C2063" s="250"/>
      <c r="D2063" s="250"/>
      <c r="E2063" s="250"/>
      <c r="F2063" s="250"/>
      <c r="H2063" s="244"/>
      <c r="J2063" s="272" t="s">
        <v>4158</v>
      </c>
      <c r="K2063" s="272" t="s">
        <v>4684</v>
      </c>
      <c r="L2063" s="250" t="s">
        <v>4624</v>
      </c>
      <c r="M2063" s="272" t="s">
        <v>4147</v>
      </c>
      <c r="N2063" s="272" t="s">
        <v>4566</v>
      </c>
      <c r="O2063" s="272" t="s">
        <v>4670</v>
      </c>
      <c r="P2063" s="274">
        <v>201610</v>
      </c>
      <c r="Q2063" s="272" t="s">
        <v>4203</v>
      </c>
      <c r="R2063" s="276">
        <v>13.69</v>
      </c>
      <c r="S2063" s="280" t="s">
        <v>4701</v>
      </c>
      <c r="T2063" s="280" t="s">
        <v>4699</v>
      </c>
      <c r="V2063" s="244"/>
      <c r="AC2063" s="244"/>
    </row>
    <row r="2064" spans="1:29" ht="15" x14ac:dyDescent="0.25">
      <c r="A2064" s="250"/>
      <c r="B2064" s="250"/>
      <c r="C2064" s="250"/>
      <c r="D2064" s="250"/>
      <c r="E2064" s="250"/>
      <c r="F2064" s="250"/>
      <c r="H2064" s="244"/>
      <c r="J2064" s="272" t="s">
        <v>4158</v>
      </c>
      <c r="K2064" s="272" t="s">
        <v>4684</v>
      </c>
      <c r="L2064" s="250" t="s">
        <v>4624</v>
      </c>
      <c r="M2064" s="272" t="s">
        <v>4146</v>
      </c>
      <c r="N2064" s="272" t="s">
        <v>4490</v>
      </c>
      <c r="O2064" s="272" t="s">
        <v>4670</v>
      </c>
      <c r="P2064" s="274">
        <v>201611</v>
      </c>
      <c r="Q2064" s="272" t="s">
        <v>4203</v>
      </c>
      <c r="R2064" s="276">
        <v>0</v>
      </c>
      <c r="S2064" s="280" t="s">
        <v>4701</v>
      </c>
      <c r="T2064" s="280" t="s">
        <v>4699</v>
      </c>
      <c r="V2064" s="244"/>
      <c r="AC2064" s="244"/>
    </row>
    <row r="2065" spans="1:29" ht="15" x14ac:dyDescent="0.25">
      <c r="A2065" s="250"/>
      <c r="B2065" s="250"/>
      <c r="C2065" s="250"/>
      <c r="D2065" s="250"/>
      <c r="E2065" s="250"/>
      <c r="F2065" s="250"/>
      <c r="H2065" s="244"/>
      <c r="J2065" s="272" t="s">
        <v>4158</v>
      </c>
      <c r="K2065" s="272" t="s">
        <v>4684</v>
      </c>
      <c r="L2065" s="250" t="s">
        <v>4624</v>
      </c>
      <c r="M2065" s="272" t="s">
        <v>4145</v>
      </c>
      <c r="N2065" s="272" t="s">
        <v>4595</v>
      </c>
      <c r="O2065" s="272" t="s">
        <v>4670</v>
      </c>
      <c r="P2065" s="274">
        <v>201612</v>
      </c>
      <c r="Q2065" s="272" t="s">
        <v>4203</v>
      </c>
      <c r="R2065" s="276">
        <v>100.06</v>
      </c>
      <c r="S2065" s="280" t="s">
        <v>4701</v>
      </c>
      <c r="T2065" s="280" t="s">
        <v>4699</v>
      </c>
      <c r="V2065" s="244"/>
      <c r="AC2065" s="244"/>
    </row>
    <row r="2066" spans="1:29" ht="15" x14ac:dyDescent="0.25">
      <c r="A2066" s="250"/>
      <c r="B2066" s="250"/>
      <c r="C2066" s="250"/>
      <c r="D2066" s="250"/>
      <c r="E2066" s="250"/>
      <c r="F2066" s="250"/>
      <c r="H2066" s="244"/>
      <c r="J2066" s="272" t="s">
        <v>4158</v>
      </c>
      <c r="K2066" s="272" t="s">
        <v>4684</v>
      </c>
      <c r="L2066" s="250" t="s">
        <v>4624</v>
      </c>
      <c r="M2066" s="272" t="s">
        <v>4146</v>
      </c>
      <c r="N2066" s="272" t="s">
        <v>4536</v>
      </c>
      <c r="O2066" s="272" t="s">
        <v>4670</v>
      </c>
      <c r="P2066" s="274">
        <v>201705</v>
      </c>
      <c r="Q2066" s="272" t="s">
        <v>4203</v>
      </c>
      <c r="R2066" s="276">
        <v>20.399999999999999</v>
      </c>
      <c r="S2066" s="280" t="s">
        <v>4701</v>
      </c>
      <c r="T2066" s="280" t="s">
        <v>4699</v>
      </c>
      <c r="V2066" s="244"/>
      <c r="AC2066" s="244"/>
    </row>
    <row r="2067" spans="1:29" ht="15" x14ac:dyDescent="0.25">
      <c r="A2067" s="250"/>
      <c r="B2067" s="250"/>
      <c r="C2067" s="250"/>
      <c r="D2067" s="250"/>
      <c r="E2067" s="250"/>
      <c r="F2067" s="250"/>
      <c r="H2067" s="244"/>
      <c r="J2067" s="272" t="s">
        <v>4158</v>
      </c>
      <c r="K2067" s="272" t="s">
        <v>4681</v>
      </c>
      <c r="L2067" s="250" t="s">
        <v>4611</v>
      </c>
      <c r="M2067" s="272" t="s">
        <v>4100</v>
      </c>
      <c r="N2067" s="272" t="s">
        <v>4206</v>
      </c>
      <c r="O2067" s="272" t="s">
        <v>4670</v>
      </c>
      <c r="P2067" s="274">
        <v>201211</v>
      </c>
      <c r="Q2067" s="272" t="s">
        <v>4203</v>
      </c>
      <c r="R2067" s="276">
        <v>10000</v>
      </c>
      <c r="S2067" s="280" t="s">
        <v>4701</v>
      </c>
      <c r="T2067" s="280" t="s">
        <v>4699</v>
      </c>
      <c r="V2067" s="244"/>
      <c r="AC2067" s="244"/>
    </row>
    <row r="2068" spans="1:29" ht="15" x14ac:dyDescent="0.25">
      <c r="A2068" s="250"/>
      <c r="B2068" s="250"/>
      <c r="C2068" s="250"/>
      <c r="D2068" s="250"/>
      <c r="E2068" s="250"/>
      <c r="F2068" s="250"/>
      <c r="H2068" s="244"/>
      <c r="J2068" s="272" t="s">
        <v>4158</v>
      </c>
      <c r="K2068" s="272" t="s">
        <v>4682</v>
      </c>
      <c r="L2068" s="250" t="s">
        <v>4612</v>
      </c>
      <c r="M2068" s="272" t="s">
        <v>4129</v>
      </c>
      <c r="N2068" s="272" t="s">
        <v>4613</v>
      </c>
      <c r="O2068" s="272" t="s">
        <v>4670</v>
      </c>
      <c r="P2068" s="274">
        <v>201208</v>
      </c>
      <c r="Q2068" s="272" t="s">
        <v>4203</v>
      </c>
      <c r="R2068" s="276">
        <v>82654.100000000006</v>
      </c>
      <c r="S2068" s="280" t="s">
        <v>4701</v>
      </c>
      <c r="T2068" s="280" t="s">
        <v>4699</v>
      </c>
      <c r="V2068" s="244"/>
      <c r="AC2068" s="244"/>
    </row>
    <row r="2069" spans="1:29" ht="15" x14ac:dyDescent="0.25">
      <c r="A2069" s="250"/>
      <c r="B2069" s="250"/>
      <c r="C2069" s="250"/>
      <c r="D2069" s="250"/>
      <c r="E2069" s="250"/>
      <c r="F2069" s="250"/>
      <c r="H2069" s="244"/>
      <c r="J2069" s="272" t="s">
        <v>4158</v>
      </c>
      <c r="K2069" s="272" t="s">
        <v>4682</v>
      </c>
      <c r="L2069" s="250" t="s">
        <v>4612</v>
      </c>
      <c r="M2069" s="272" t="s">
        <v>4129</v>
      </c>
      <c r="N2069" s="272" t="s">
        <v>4613</v>
      </c>
      <c r="O2069" s="272" t="s">
        <v>4670</v>
      </c>
      <c r="P2069" s="274">
        <v>201209</v>
      </c>
      <c r="Q2069" s="272" t="s">
        <v>4203</v>
      </c>
      <c r="R2069" s="276">
        <v>17733.62</v>
      </c>
      <c r="S2069" s="280" t="s">
        <v>4701</v>
      </c>
      <c r="T2069" s="280" t="s">
        <v>4699</v>
      </c>
      <c r="V2069" s="244"/>
      <c r="AC2069" s="244"/>
    </row>
    <row r="2070" spans="1:29" ht="15" x14ac:dyDescent="0.25">
      <c r="A2070" s="250"/>
      <c r="B2070" s="250"/>
      <c r="C2070" s="250"/>
      <c r="D2070" s="250"/>
      <c r="E2070" s="250"/>
      <c r="F2070" s="250"/>
      <c r="H2070" s="244"/>
      <c r="J2070" s="272" t="s">
        <v>4158</v>
      </c>
      <c r="K2070" s="272" t="s">
        <v>4682</v>
      </c>
      <c r="L2070" s="250" t="s">
        <v>4612</v>
      </c>
      <c r="M2070" s="272" t="s">
        <v>4129</v>
      </c>
      <c r="N2070" s="272" t="s">
        <v>4613</v>
      </c>
      <c r="O2070" s="272" t="s">
        <v>4670</v>
      </c>
      <c r="P2070" s="274">
        <v>201210</v>
      </c>
      <c r="Q2070" s="272" t="s">
        <v>4203</v>
      </c>
      <c r="R2070" s="276">
        <v>18000</v>
      </c>
      <c r="S2070" s="280" t="s">
        <v>4701</v>
      </c>
      <c r="T2070" s="280" t="s">
        <v>4699</v>
      </c>
      <c r="V2070" s="244"/>
      <c r="AC2070" s="244"/>
    </row>
    <row r="2071" spans="1:29" ht="15" x14ac:dyDescent="0.25">
      <c r="A2071" s="250"/>
      <c r="B2071" s="250"/>
      <c r="C2071" s="250"/>
      <c r="D2071" s="250"/>
      <c r="E2071" s="250"/>
      <c r="F2071" s="250"/>
      <c r="H2071" s="244"/>
      <c r="J2071" s="272" t="s">
        <v>4158</v>
      </c>
      <c r="K2071" s="272" t="s">
        <v>4682</v>
      </c>
      <c r="L2071" s="250" t="s">
        <v>4612</v>
      </c>
      <c r="M2071" s="272" t="s">
        <v>4129</v>
      </c>
      <c r="N2071" s="272" t="s">
        <v>4613</v>
      </c>
      <c r="O2071" s="272" t="s">
        <v>4670</v>
      </c>
      <c r="P2071" s="274">
        <v>201211</v>
      </c>
      <c r="Q2071" s="272" t="s">
        <v>4203</v>
      </c>
      <c r="R2071" s="276">
        <v>14923.46</v>
      </c>
      <c r="S2071" s="280" t="s">
        <v>4701</v>
      </c>
      <c r="T2071" s="280" t="s">
        <v>4699</v>
      </c>
      <c r="V2071" s="244"/>
      <c r="AC2071" s="244"/>
    </row>
    <row r="2072" spans="1:29" ht="15" x14ac:dyDescent="0.25">
      <c r="A2072" s="250"/>
      <c r="B2072" s="250"/>
      <c r="C2072" s="250"/>
      <c r="D2072" s="250"/>
      <c r="E2072" s="250"/>
      <c r="F2072" s="250"/>
      <c r="H2072" s="244"/>
      <c r="J2072" s="272" t="s">
        <v>4158</v>
      </c>
      <c r="K2072" s="272" t="s">
        <v>4682</v>
      </c>
      <c r="L2072" s="250" t="s">
        <v>4612</v>
      </c>
      <c r="M2072" s="272" t="s">
        <v>4129</v>
      </c>
      <c r="N2072" s="272" t="s">
        <v>4613</v>
      </c>
      <c r="O2072" s="272" t="s">
        <v>4670</v>
      </c>
      <c r="P2072" s="274">
        <v>201212</v>
      </c>
      <c r="Q2072" s="272" t="s">
        <v>4203</v>
      </c>
      <c r="R2072" s="276">
        <v>12791</v>
      </c>
      <c r="S2072" s="280" t="s">
        <v>4701</v>
      </c>
      <c r="T2072" s="280" t="s">
        <v>4699</v>
      </c>
      <c r="V2072" s="244"/>
      <c r="AC2072" s="244"/>
    </row>
    <row r="2073" spans="1:29" ht="15" x14ac:dyDescent="0.25">
      <c r="A2073" s="250"/>
      <c r="B2073" s="250"/>
      <c r="C2073" s="250"/>
      <c r="D2073" s="250"/>
      <c r="E2073" s="250"/>
      <c r="F2073" s="250"/>
      <c r="H2073" s="244"/>
      <c r="J2073" s="272" t="s">
        <v>4158</v>
      </c>
      <c r="K2073" s="272" t="s">
        <v>4682</v>
      </c>
      <c r="L2073" s="250" t="s">
        <v>4612</v>
      </c>
      <c r="M2073" s="272" t="s">
        <v>4129</v>
      </c>
      <c r="N2073" s="272" t="s">
        <v>4613</v>
      </c>
      <c r="O2073" s="272" t="s">
        <v>4670</v>
      </c>
      <c r="P2073" s="274">
        <v>201301</v>
      </c>
      <c r="Q2073" s="272" t="s">
        <v>4203</v>
      </c>
      <c r="R2073" s="276">
        <v>18000</v>
      </c>
      <c r="S2073" s="280" t="s">
        <v>4701</v>
      </c>
      <c r="T2073" s="280" t="s">
        <v>4699</v>
      </c>
      <c r="V2073" s="244"/>
      <c r="AC2073" s="244"/>
    </row>
    <row r="2074" spans="1:29" ht="15" x14ac:dyDescent="0.25">
      <c r="A2074" s="250"/>
      <c r="B2074" s="250"/>
      <c r="C2074" s="250"/>
      <c r="D2074" s="250"/>
      <c r="E2074" s="250"/>
      <c r="F2074" s="250"/>
      <c r="H2074" s="244"/>
      <c r="J2074" s="272" t="s">
        <v>4158</v>
      </c>
      <c r="K2074" s="272" t="s">
        <v>4682</v>
      </c>
      <c r="L2074" s="250" t="s">
        <v>4612</v>
      </c>
      <c r="M2074" s="272" t="s">
        <v>4133</v>
      </c>
      <c r="N2074" s="272" t="s">
        <v>4249</v>
      </c>
      <c r="O2074" s="272" t="s">
        <v>4670</v>
      </c>
      <c r="P2074" s="274">
        <v>201307</v>
      </c>
      <c r="Q2074" s="272" t="s">
        <v>4203</v>
      </c>
      <c r="R2074" s="276">
        <v>15000</v>
      </c>
      <c r="S2074" s="280" t="s">
        <v>4701</v>
      </c>
      <c r="T2074" s="280" t="s">
        <v>4699</v>
      </c>
      <c r="V2074" s="244"/>
      <c r="AC2074" s="244"/>
    </row>
    <row r="2075" spans="1:29" ht="15" x14ac:dyDescent="0.25">
      <c r="A2075" s="250"/>
      <c r="B2075" s="250"/>
      <c r="C2075" s="250"/>
      <c r="D2075" s="250"/>
      <c r="E2075" s="250"/>
      <c r="F2075" s="250"/>
      <c r="H2075" s="244"/>
      <c r="J2075" s="272" t="s">
        <v>4158</v>
      </c>
      <c r="K2075" s="272" t="s">
        <v>4682</v>
      </c>
      <c r="L2075" s="250" t="s">
        <v>4612</v>
      </c>
      <c r="M2075" s="272" t="s">
        <v>4133</v>
      </c>
      <c r="N2075" s="272" t="s">
        <v>4249</v>
      </c>
      <c r="O2075" s="272" t="s">
        <v>4670</v>
      </c>
      <c r="P2075" s="274">
        <v>201308</v>
      </c>
      <c r="Q2075" s="272" t="s">
        <v>4203</v>
      </c>
      <c r="R2075" s="276">
        <v>5500</v>
      </c>
      <c r="S2075" s="280" t="s">
        <v>4701</v>
      </c>
      <c r="T2075" s="280" t="s">
        <v>4699</v>
      </c>
      <c r="V2075" s="244"/>
      <c r="AC2075" s="244"/>
    </row>
    <row r="2076" spans="1:29" ht="15" x14ac:dyDescent="0.25">
      <c r="A2076" s="250"/>
      <c r="B2076" s="250"/>
      <c r="C2076" s="250"/>
      <c r="D2076" s="250"/>
      <c r="E2076" s="250"/>
      <c r="F2076" s="250"/>
      <c r="H2076" s="244"/>
      <c r="J2076" s="272" t="s">
        <v>4158</v>
      </c>
      <c r="K2076" s="272" t="s">
        <v>4682</v>
      </c>
      <c r="L2076" s="250" t="s">
        <v>4612</v>
      </c>
      <c r="M2076" s="272" t="s">
        <v>4133</v>
      </c>
      <c r="N2076" s="272" t="s">
        <v>4253</v>
      </c>
      <c r="O2076" s="272" t="s">
        <v>4670</v>
      </c>
      <c r="P2076" s="274">
        <v>201311</v>
      </c>
      <c r="Q2076" s="272" t="s">
        <v>4203</v>
      </c>
      <c r="R2076" s="276">
        <v>12582.85</v>
      </c>
      <c r="S2076" s="280" t="s">
        <v>4701</v>
      </c>
      <c r="T2076" s="280" t="s">
        <v>4699</v>
      </c>
      <c r="V2076" s="244"/>
      <c r="AC2076" s="244"/>
    </row>
    <row r="2077" spans="1:29" ht="15" x14ac:dyDescent="0.25">
      <c r="A2077" s="250"/>
      <c r="B2077" s="250"/>
      <c r="C2077" s="250"/>
      <c r="D2077" s="250"/>
      <c r="E2077" s="250"/>
      <c r="F2077" s="250"/>
      <c r="H2077" s="244"/>
      <c r="J2077" s="272" t="s">
        <v>4158</v>
      </c>
      <c r="K2077" s="272" t="s">
        <v>4682</v>
      </c>
      <c r="L2077" s="250" t="s">
        <v>4612</v>
      </c>
      <c r="M2077" s="272" t="s">
        <v>4133</v>
      </c>
      <c r="N2077" s="272" t="s">
        <v>4253</v>
      </c>
      <c r="O2077" s="272" t="s">
        <v>4670</v>
      </c>
      <c r="P2077" s="274">
        <v>201312</v>
      </c>
      <c r="Q2077" s="272" t="s">
        <v>4203</v>
      </c>
      <c r="R2077" s="276">
        <v>5370</v>
      </c>
      <c r="S2077" s="280" t="s">
        <v>4701</v>
      </c>
      <c r="T2077" s="280" t="s">
        <v>4699</v>
      </c>
      <c r="V2077" s="244"/>
      <c r="AC2077" s="244"/>
    </row>
    <row r="2078" spans="1:29" ht="15" x14ac:dyDescent="0.25">
      <c r="A2078" s="250"/>
      <c r="B2078" s="250"/>
      <c r="C2078" s="250"/>
      <c r="D2078" s="250"/>
      <c r="E2078" s="250"/>
      <c r="F2078" s="250"/>
      <c r="H2078" s="244"/>
      <c r="J2078" s="272" t="s">
        <v>4158</v>
      </c>
      <c r="K2078" s="272" t="s">
        <v>4682</v>
      </c>
      <c r="L2078" s="250" t="s">
        <v>4612</v>
      </c>
      <c r="M2078" s="272" t="s">
        <v>4133</v>
      </c>
      <c r="N2078" s="272" t="s">
        <v>4253</v>
      </c>
      <c r="O2078" s="272" t="s">
        <v>4670</v>
      </c>
      <c r="P2078" s="274">
        <v>201401</v>
      </c>
      <c r="Q2078" s="272" t="s">
        <v>4203</v>
      </c>
      <c r="R2078" s="276">
        <v>5938.2</v>
      </c>
      <c r="S2078" s="280" t="s">
        <v>4701</v>
      </c>
      <c r="T2078" s="280" t="s">
        <v>4699</v>
      </c>
      <c r="V2078" s="244"/>
      <c r="AC2078" s="244"/>
    </row>
    <row r="2079" spans="1:29" ht="15" x14ac:dyDescent="0.25">
      <c r="A2079" s="250"/>
      <c r="B2079" s="250"/>
      <c r="C2079" s="250"/>
      <c r="D2079" s="250"/>
      <c r="E2079" s="250"/>
      <c r="F2079" s="250"/>
      <c r="H2079" s="244"/>
      <c r="J2079" s="272" t="s">
        <v>4158</v>
      </c>
      <c r="K2079" s="272" t="s">
        <v>4682</v>
      </c>
      <c r="L2079" s="250" t="s">
        <v>4612</v>
      </c>
      <c r="M2079" s="272" t="s">
        <v>4138</v>
      </c>
      <c r="N2079" s="272" t="s">
        <v>4614</v>
      </c>
      <c r="O2079" s="272" t="s">
        <v>4670</v>
      </c>
      <c r="P2079" s="274">
        <v>201402</v>
      </c>
      <c r="Q2079" s="272" t="s">
        <v>4203</v>
      </c>
      <c r="R2079" s="276">
        <v>6740.87</v>
      </c>
      <c r="S2079" s="280" t="s">
        <v>4701</v>
      </c>
      <c r="T2079" s="280" t="s">
        <v>4699</v>
      </c>
      <c r="V2079" s="244"/>
      <c r="AC2079" s="244"/>
    </row>
    <row r="2080" spans="1:29" ht="15" x14ac:dyDescent="0.25">
      <c r="A2080" s="250"/>
      <c r="B2080" s="250"/>
      <c r="C2080" s="250"/>
      <c r="D2080" s="250"/>
      <c r="E2080" s="250"/>
      <c r="F2080" s="250"/>
      <c r="H2080" s="244"/>
      <c r="J2080" s="272" t="s">
        <v>4158</v>
      </c>
      <c r="K2080" s="272" t="s">
        <v>4682</v>
      </c>
      <c r="L2080" s="250" t="s">
        <v>4612</v>
      </c>
      <c r="M2080" s="272" t="s">
        <v>4138</v>
      </c>
      <c r="N2080" s="272" t="s">
        <v>4614</v>
      </c>
      <c r="O2080" s="272" t="s">
        <v>4670</v>
      </c>
      <c r="P2080" s="274">
        <v>201403</v>
      </c>
      <c r="Q2080" s="272" t="s">
        <v>4203</v>
      </c>
      <c r="R2080" s="276">
        <v>4888</v>
      </c>
      <c r="S2080" s="280" t="s">
        <v>4701</v>
      </c>
      <c r="T2080" s="280" t="s">
        <v>4699</v>
      </c>
      <c r="V2080" s="244"/>
      <c r="AC2080" s="244"/>
    </row>
    <row r="2081" spans="1:29" ht="15" x14ac:dyDescent="0.25">
      <c r="A2081" s="250"/>
      <c r="B2081" s="250"/>
      <c r="C2081" s="250"/>
      <c r="D2081" s="250"/>
      <c r="E2081" s="250"/>
      <c r="F2081" s="250"/>
      <c r="H2081" s="244"/>
      <c r="J2081" s="272" t="s">
        <v>4158</v>
      </c>
      <c r="K2081" s="272" t="s">
        <v>4682</v>
      </c>
      <c r="L2081" s="250" t="s">
        <v>4612</v>
      </c>
      <c r="M2081" s="272" t="s">
        <v>4138</v>
      </c>
      <c r="N2081" s="272" t="s">
        <v>4614</v>
      </c>
      <c r="O2081" s="272" t="s">
        <v>4670</v>
      </c>
      <c r="P2081" s="274">
        <v>201404</v>
      </c>
      <c r="Q2081" s="272" t="s">
        <v>4203</v>
      </c>
      <c r="R2081" s="276">
        <v>11087</v>
      </c>
      <c r="S2081" s="280" t="s">
        <v>4701</v>
      </c>
      <c r="T2081" s="280" t="s">
        <v>4699</v>
      </c>
      <c r="V2081" s="244"/>
      <c r="AC2081" s="244"/>
    </row>
    <row r="2082" spans="1:29" ht="15" x14ac:dyDescent="0.25">
      <c r="A2082" s="250"/>
      <c r="B2082" s="250"/>
      <c r="C2082" s="250"/>
      <c r="D2082" s="250"/>
      <c r="E2082" s="250"/>
      <c r="F2082" s="250"/>
      <c r="H2082" s="244"/>
      <c r="J2082" s="272" t="s">
        <v>4158</v>
      </c>
      <c r="K2082" s="272" t="s">
        <v>4682</v>
      </c>
      <c r="L2082" s="250" t="s">
        <v>4612</v>
      </c>
      <c r="M2082" s="272" t="s">
        <v>4138</v>
      </c>
      <c r="N2082" s="272" t="s">
        <v>4614</v>
      </c>
      <c r="O2082" s="272" t="s">
        <v>4670</v>
      </c>
      <c r="P2082" s="274">
        <v>201405</v>
      </c>
      <c r="Q2082" s="272" t="s">
        <v>4203</v>
      </c>
      <c r="R2082" s="276">
        <v>7825</v>
      </c>
      <c r="S2082" s="280" t="s">
        <v>4701</v>
      </c>
      <c r="T2082" s="280" t="s">
        <v>4699</v>
      </c>
      <c r="V2082" s="244"/>
      <c r="AC2082" s="244"/>
    </row>
    <row r="2083" spans="1:29" ht="15" x14ac:dyDescent="0.25">
      <c r="A2083" s="250"/>
      <c r="B2083" s="250"/>
      <c r="C2083" s="250"/>
      <c r="D2083" s="250"/>
      <c r="E2083" s="250"/>
      <c r="F2083" s="250"/>
      <c r="H2083" s="244"/>
      <c r="J2083" s="272" t="s">
        <v>4158</v>
      </c>
      <c r="K2083" s="272" t="s">
        <v>4682</v>
      </c>
      <c r="L2083" s="250" t="s">
        <v>4612</v>
      </c>
      <c r="M2083" s="272" t="s">
        <v>4138</v>
      </c>
      <c r="N2083" s="272" t="s">
        <v>4614</v>
      </c>
      <c r="O2083" s="272" t="s">
        <v>4670</v>
      </c>
      <c r="P2083" s="274">
        <v>201406</v>
      </c>
      <c r="Q2083" s="272" t="s">
        <v>4203</v>
      </c>
      <c r="R2083" s="276">
        <v>12000</v>
      </c>
      <c r="S2083" s="280" t="s">
        <v>4701</v>
      </c>
      <c r="T2083" s="280" t="s">
        <v>4699</v>
      </c>
      <c r="V2083" s="244"/>
      <c r="AC2083" s="244"/>
    </row>
    <row r="2084" spans="1:29" ht="15" x14ac:dyDescent="0.25">
      <c r="A2084" s="250"/>
      <c r="B2084" s="250"/>
      <c r="C2084" s="250"/>
      <c r="D2084" s="250"/>
      <c r="E2084" s="250"/>
      <c r="F2084" s="250"/>
      <c r="H2084" s="244"/>
      <c r="J2084" s="272" t="s">
        <v>4158</v>
      </c>
      <c r="K2084" s="272" t="s">
        <v>4682</v>
      </c>
      <c r="L2084" s="250" t="s">
        <v>4612</v>
      </c>
      <c r="M2084" s="272" t="s">
        <v>4138</v>
      </c>
      <c r="N2084" s="272" t="s">
        <v>4614</v>
      </c>
      <c r="O2084" s="272" t="s">
        <v>4670</v>
      </c>
      <c r="P2084" s="274">
        <v>201407</v>
      </c>
      <c r="Q2084" s="272" t="s">
        <v>4203</v>
      </c>
      <c r="R2084" s="276">
        <v>11036</v>
      </c>
      <c r="S2084" s="280" t="s">
        <v>4701</v>
      </c>
      <c r="T2084" s="280" t="s">
        <v>4699</v>
      </c>
      <c r="V2084" s="244"/>
      <c r="AC2084" s="244"/>
    </row>
    <row r="2085" spans="1:29" ht="15" x14ac:dyDescent="0.25">
      <c r="A2085" s="250"/>
      <c r="B2085" s="250"/>
      <c r="C2085" s="250"/>
      <c r="D2085" s="250"/>
      <c r="E2085" s="250"/>
      <c r="F2085" s="250"/>
      <c r="H2085" s="244"/>
      <c r="J2085" s="272" t="s">
        <v>4158</v>
      </c>
      <c r="K2085" s="272" t="s">
        <v>4682</v>
      </c>
      <c r="L2085" s="250" t="s">
        <v>4612</v>
      </c>
      <c r="M2085" s="272" t="s">
        <v>4138</v>
      </c>
      <c r="N2085" s="272" t="s">
        <v>4614</v>
      </c>
      <c r="O2085" s="272" t="s">
        <v>4670</v>
      </c>
      <c r="P2085" s="274">
        <v>201408</v>
      </c>
      <c r="Q2085" s="272" t="s">
        <v>4203</v>
      </c>
      <c r="R2085" s="276">
        <v>12045</v>
      </c>
      <c r="S2085" s="280" t="s">
        <v>4701</v>
      </c>
      <c r="T2085" s="280" t="s">
        <v>4699</v>
      </c>
      <c r="V2085" s="244"/>
      <c r="AC2085" s="244"/>
    </row>
    <row r="2086" spans="1:29" ht="15" x14ac:dyDescent="0.25">
      <c r="A2086" s="250"/>
      <c r="B2086" s="250"/>
      <c r="C2086" s="250"/>
      <c r="D2086" s="250"/>
      <c r="E2086" s="250"/>
      <c r="F2086" s="250"/>
      <c r="H2086" s="244"/>
      <c r="J2086" s="272" t="s">
        <v>4158</v>
      </c>
      <c r="K2086" s="272" t="s">
        <v>4682</v>
      </c>
      <c r="L2086" s="250" t="s">
        <v>4612</v>
      </c>
      <c r="M2086" s="272" t="s">
        <v>4138</v>
      </c>
      <c r="N2086" s="272" t="s">
        <v>4614</v>
      </c>
      <c r="O2086" s="272" t="s">
        <v>4670</v>
      </c>
      <c r="P2086" s="274">
        <v>201410</v>
      </c>
      <c r="Q2086" s="272" t="s">
        <v>4203</v>
      </c>
      <c r="R2086" s="276">
        <v>10000</v>
      </c>
      <c r="S2086" s="280" t="s">
        <v>4701</v>
      </c>
      <c r="T2086" s="280" t="s">
        <v>4699</v>
      </c>
      <c r="V2086" s="244"/>
      <c r="AC2086" s="244"/>
    </row>
    <row r="2087" spans="1:29" ht="15" x14ac:dyDescent="0.25">
      <c r="A2087" s="250"/>
      <c r="B2087" s="250"/>
      <c r="C2087" s="250"/>
      <c r="D2087" s="250"/>
      <c r="E2087" s="250"/>
      <c r="F2087" s="250"/>
      <c r="H2087" s="244"/>
      <c r="J2087" s="272" t="s">
        <v>4158</v>
      </c>
      <c r="K2087" s="272" t="s">
        <v>4682</v>
      </c>
      <c r="L2087" s="250" t="s">
        <v>4612</v>
      </c>
      <c r="M2087" s="272" t="s">
        <v>4138</v>
      </c>
      <c r="N2087" s="272" t="s">
        <v>4614</v>
      </c>
      <c r="O2087" s="272" t="s">
        <v>4670</v>
      </c>
      <c r="P2087" s="274">
        <v>201411</v>
      </c>
      <c r="Q2087" s="272" t="s">
        <v>4203</v>
      </c>
      <c r="R2087" s="276">
        <v>7000</v>
      </c>
      <c r="S2087" s="280" t="s">
        <v>4701</v>
      </c>
      <c r="T2087" s="280" t="s">
        <v>4699</v>
      </c>
      <c r="V2087" s="244"/>
      <c r="AC2087" s="244"/>
    </row>
    <row r="2088" spans="1:29" ht="15" x14ac:dyDescent="0.25">
      <c r="A2088" s="250"/>
      <c r="B2088" s="250"/>
      <c r="C2088" s="250"/>
      <c r="D2088" s="250"/>
      <c r="E2088" s="250"/>
      <c r="F2088" s="250"/>
      <c r="H2088" s="244"/>
      <c r="J2088" s="272" t="s">
        <v>4158</v>
      </c>
      <c r="K2088" s="272" t="s">
        <v>4682</v>
      </c>
      <c r="L2088" s="250" t="s">
        <v>4612</v>
      </c>
      <c r="M2088" s="272" t="s">
        <v>4138</v>
      </c>
      <c r="N2088" s="272" t="s">
        <v>4614</v>
      </c>
      <c r="O2088" s="272" t="s">
        <v>4670</v>
      </c>
      <c r="P2088" s="274">
        <v>201412</v>
      </c>
      <c r="Q2088" s="272" t="s">
        <v>4203</v>
      </c>
      <c r="R2088" s="276">
        <v>20000</v>
      </c>
      <c r="S2088" s="280" t="s">
        <v>4701</v>
      </c>
      <c r="T2088" s="280" t="s">
        <v>4699</v>
      </c>
      <c r="V2088" s="244"/>
      <c r="AC2088" s="244"/>
    </row>
    <row r="2089" spans="1:29" ht="15" x14ac:dyDescent="0.25">
      <c r="A2089" s="250"/>
      <c r="B2089" s="250"/>
      <c r="C2089" s="250"/>
      <c r="D2089" s="250"/>
      <c r="E2089" s="250"/>
      <c r="F2089" s="250"/>
      <c r="H2089" s="244"/>
      <c r="J2089" s="272" t="s">
        <v>4158</v>
      </c>
      <c r="K2089" s="272" t="s">
        <v>4682</v>
      </c>
      <c r="L2089" s="250" t="s">
        <v>4612</v>
      </c>
      <c r="M2089" s="272" t="s">
        <v>4138</v>
      </c>
      <c r="N2089" s="272" t="s">
        <v>4614</v>
      </c>
      <c r="O2089" s="272" t="s">
        <v>4670</v>
      </c>
      <c r="P2089" s="274">
        <v>201501</v>
      </c>
      <c r="Q2089" s="272" t="s">
        <v>4203</v>
      </c>
      <c r="R2089" s="276">
        <v>5000</v>
      </c>
      <c r="S2089" s="280" t="s">
        <v>4701</v>
      </c>
      <c r="T2089" s="280" t="s">
        <v>4699</v>
      </c>
      <c r="V2089" s="244"/>
      <c r="AC2089" s="244"/>
    </row>
    <row r="2090" spans="1:29" ht="15" x14ac:dyDescent="0.25">
      <c r="A2090" s="250"/>
      <c r="B2090" s="250"/>
      <c r="C2090" s="250"/>
      <c r="D2090" s="250"/>
      <c r="E2090" s="250"/>
      <c r="F2090" s="250"/>
      <c r="H2090" s="244"/>
      <c r="J2090" s="272" t="s">
        <v>4158</v>
      </c>
      <c r="K2090" s="272" t="s">
        <v>4682</v>
      </c>
      <c r="L2090" s="250" t="s">
        <v>4612</v>
      </c>
      <c r="M2090" s="272" t="s">
        <v>4138</v>
      </c>
      <c r="N2090" s="272" t="s">
        <v>4614</v>
      </c>
      <c r="O2090" s="272" t="s">
        <v>4670</v>
      </c>
      <c r="P2090" s="274">
        <v>201502</v>
      </c>
      <c r="Q2090" s="272" t="s">
        <v>4203</v>
      </c>
      <c r="R2090" s="276">
        <v>9075</v>
      </c>
      <c r="S2090" s="280" t="s">
        <v>4701</v>
      </c>
      <c r="T2090" s="280" t="s">
        <v>4699</v>
      </c>
      <c r="V2090" s="244"/>
      <c r="AC2090" s="244"/>
    </row>
    <row r="2091" spans="1:29" ht="15" x14ac:dyDescent="0.25">
      <c r="A2091" s="250"/>
      <c r="B2091" s="250"/>
      <c r="C2091" s="250"/>
      <c r="D2091" s="250"/>
      <c r="E2091" s="250"/>
      <c r="F2091" s="250"/>
      <c r="H2091" s="244"/>
      <c r="J2091" s="272" t="s">
        <v>4158</v>
      </c>
      <c r="K2091" s="272" t="s">
        <v>4682</v>
      </c>
      <c r="L2091" s="250" t="s">
        <v>4612</v>
      </c>
      <c r="M2091" s="272" t="s">
        <v>4138</v>
      </c>
      <c r="N2091" s="272" t="s">
        <v>4614</v>
      </c>
      <c r="O2091" s="272" t="s">
        <v>4670</v>
      </c>
      <c r="P2091" s="274">
        <v>201504</v>
      </c>
      <c r="Q2091" s="272" t="s">
        <v>4203</v>
      </c>
      <c r="R2091" s="276">
        <v>4921</v>
      </c>
      <c r="S2091" s="280" t="s">
        <v>4701</v>
      </c>
      <c r="T2091" s="280" t="s">
        <v>4699</v>
      </c>
      <c r="V2091" s="244"/>
      <c r="AC2091" s="244"/>
    </row>
    <row r="2092" spans="1:29" ht="15" x14ac:dyDescent="0.25">
      <c r="A2092" s="250"/>
      <c r="B2092" s="250"/>
      <c r="C2092" s="250"/>
      <c r="D2092" s="250"/>
      <c r="E2092" s="250"/>
      <c r="F2092" s="250"/>
      <c r="H2092" s="244"/>
      <c r="J2092" s="272" t="s">
        <v>4158</v>
      </c>
      <c r="K2092" s="272" t="s">
        <v>4682</v>
      </c>
      <c r="L2092" s="250" t="s">
        <v>4612</v>
      </c>
      <c r="M2092" s="272" t="s">
        <v>4138</v>
      </c>
      <c r="N2092" s="272" t="s">
        <v>4614</v>
      </c>
      <c r="O2092" s="272" t="s">
        <v>4670</v>
      </c>
      <c r="P2092" s="274">
        <v>201505</v>
      </c>
      <c r="Q2092" s="272" t="s">
        <v>4203</v>
      </c>
      <c r="R2092" s="276">
        <v>9801</v>
      </c>
      <c r="S2092" s="280" t="s">
        <v>4701</v>
      </c>
      <c r="T2092" s="280" t="s">
        <v>4699</v>
      </c>
      <c r="V2092" s="244"/>
      <c r="AC2092" s="244"/>
    </row>
    <row r="2093" spans="1:29" ht="15" x14ac:dyDescent="0.25">
      <c r="A2093" s="250"/>
      <c r="B2093" s="250"/>
      <c r="C2093" s="250"/>
      <c r="D2093" s="250"/>
      <c r="E2093" s="250"/>
      <c r="F2093" s="250"/>
      <c r="H2093" s="244"/>
      <c r="J2093" s="272" t="s">
        <v>4158</v>
      </c>
      <c r="K2093" s="272" t="s">
        <v>4682</v>
      </c>
      <c r="L2093" s="250" t="s">
        <v>4612</v>
      </c>
      <c r="M2093" s="272" t="s">
        <v>4138</v>
      </c>
      <c r="N2093" s="272" t="s">
        <v>4614</v>
      </c>
      <c r="O2093" s="272" t="s">
        <v>4670</v>
      </c>
      <c r="P2093" s="274">
        <v>201506</v>
      </c>
      <c r="Q2093" s="272" t="s">
        <v>4203</v>
      </c>
      <c r="R2093" s="276">
        <v>17378</v>
      </c>
      <c r="S2093" s="280" t="s">
        <v>4701</v>
      </c>
      <c r="T2093" s="280" t="s">
        <v>4699</v>
      </c>
      <c r="V2093" s="244"/>
      <c r="AC2093" s="244"/>
    </row>
    <row r="2094" spans="1:29" ht="15" x14ac:dyDescent="0.25">
      <c r="A2094" s="250"/>
      <c r="B2094" s="250"/>
      <c r="C2094" s="250"/>
      <c r="D2094" s="250"/>
      <c r="E2094" s="250"/>
      <c r="F2094" s="250"/>
      <c r="H2094" s="244"/>
      <c r="J2094" s="272" t="s">
        <v>4158</v>
      </c>
      <c r="K2094" s="272" t="s">
        <v>4682</v>
      </c>
      <c r="L2094" s="250" t="s">
        <v>4612</v>
      </c>
      <c r="M2094" s="272" t="s">
        <v>4138</v>
      </c>
      <c r="N2094" s="272" t="s">
        <v>4614</v>
      </c>
      <c r="O2094" s="272" t="s">
        <v>4670</v>
      </c>
      <c r="P2094" s="274">
        <v>201507</v>
      </c>
      <c r="Q2094" s="272" t="s">
        <v>4203</v>
      </c>
      <c r="R2094" s="276">
        <v>13618</v>
      </c>
      <c r="S2094" s="280" t="s">
        <v>4701</v>
      </c>
      <c r="T2094" s="280" t="s">
        <v>4699</v>
      </c>
      <c r="V2094" s="244"/>
      <c r="AC2094" s="244"/>
    </row>
    <row r="2095" spans="1:29" ht="15" x14ac:dyDescent="0.25">
      <c r="A2095" s="250"/>
      <c r="B2095" s="250"/>
      <c r="C2095" s="250"/>
      <c r="D2095" s="250"/>
      <c r="E2095" s="250"/>
      <c r="F2095" s="250"/>
      <c r="H2095" s="244"/>
      <c r="J2095" s="272" t="s">
        <v>4158</v>
      </c>
      <c r="K2095" s="272" t="s">
        <v>4682</v>
      </c>
      <c r="L2095" s="250" t="s">
        <v>4612</v>
      </c>
      <c r="M2095" s="272" t="s">
        <v>4138</v>
      </c>
      <c r="N2095" s="272" t="s">
        <v>4614</v>
      </c>
      <c r="O2095" s="272" t="s">
        <v>4670</v>
      </c>
      <c r="P2095" s="274">
        <v>201509</v>
      </c>
      <c r="Q2095" s="272" t="s">
        <v>4203</v>
      </c>
      <c r="R2095" s="276">
        <v>47408.35</v>
      </c>
      <c r="S2095" s="280" t="s">
        <v>4701</v>
      </c>
      <c r="T2095" s="280" t="s">
        <v>4699</v>
      </c>
      <c r="V2095" s="244"/>
      <c r="AC2095" s="244"/>
    </row>
    <row r="2096" spans="1:29" ht="15" x14ac:dyDescent="0.25">
      <c r="A2096" s="250"/>
      <c r="B2096" s="250"/>
      <c r="C2096" s="250"/>
      <c r="D2096" s="250"/>
      <c r="E2096" s="250"/>
      <c r="F2096" s="250"/>
      <c r="H2096" s="244"/>
      <c r="J2096" s="272" t="s">
        <v>4158</v>
      </c>
      <c r="K2096" s="272" t="s">
        <v>4682</v>
      </c>
      <c r="L2096" s="250" t="s">
        <v>4612</v>
      </c>
      <c r="M2096" s="272" t="s">
        <v>4138</v>
      </c>
      <c r="N2096" s="272" t="s">
        <v>4614</v>
      </c>
      <c r="O2096" s="272" t="s">
        <v>4670</v>
      </c>
      <c r="P2096" s="274">
        <v>201510</v>
      </c>
      <c r="Q2096" s="272" t="s">
        <v>4203</v>
      </c>
      <c r="R2096" s="276">
        <v>-21718</v>
      </c>
      <c r="S2096" s="280" t="s">
        <v>4701</v>
      </c>
      <c r="T2096" s="280" t="s">
        <v>4699</v>
      </c>
      <c r="V2096" s="244"/>
      <c r="AC2096" s="244"/>
    </row>
    <row r="2097" spans="1:29" ht="15" x14ac:dyDescent="0.25">
      <c r="A2097" s="250"/>
      <c r="B2097" s="250"/>
      <c r="C2097" s="250"/>
      <c r="D2097" s="250"/>
      <c r="E2097" s="250"/>
      <c r="F2097" s="250"/>
      <c r="H2097" s="244"/>
      <c r="J2097" s="272" t="s">
        <v>4158</v>
      </c>
      <c r="K2097" s="272" t="s">
        <v>4682</v>
      </c>
      <c r="L2097" s="250" t="s">
        <v>4612</v>
      </c>
      <c r="M2097" s="272" t="s">
        <v>4143</v>
      </c>
      <c r="N2097" s="272" t="s">
        <v>4394</v>
      </c>
      <c r="O2097" s="272" t="s">
        <v>4670</v>
      </c>
      <c r="P2097" s="274">
        <v>201510</v>
      </c>
      <c r="Q2097" s="272" t="s">
        <v>4203</v>
      </c>
      <c r="R2097" s="276">
        <v>230.16</v>
      </c>
      <c r="S2097" s="280" t="s">
        <v>4701</v>
      </c>
      <c r="T2097" s="280" t="s">
        <v>4699</v>
      </c>
      <c r="V2097" s="244"/>
      <c r="AC2097" s="244"/>
    </row>
    <row r="2098" spans="1:29" ht="15" x14ac:dyDescent="0.25">
      <c r="A2098" s="250"/>
      <c r="B2098" s="250"/>
      <c r="C2098" s="250"/>
      <c r="D2098" s="250"/>
      <c r="E2098" s="250"/>
      <c r="F2098" s="250"/>
      <c r="H2098" s="244"/>
      <c r="J2098" s="272" t="s">
        <v>4158</v>
      </c>
      <c r="K2098" s="272" t="s">
        <v>4682</v>
      </c>
      <c r="L2098" s="250" t="s">
        <v>4612</v>
      </c>
      <c r="M2098" s="272" t="s">
        <v>4146</v>
      </c>
      <c r="N2098" s="272" t="s">
        <v>4442</v>
      </c>
      <c r="O2098" s="272" t="s">
        <v>4670</v>
      </c>
      <c r="P2098" s="274">
        <v>201606</v>
      </c>
      <c r="Q2098" s="272" t="s">
        <v>4203</v>
      </c>
      <c r="R2098" s="276">
        <v>606</v>
      </c>
      <c r="S2098" s="280" t="s">
        <v>4701</v>
      </c>
      <c r="T2098" s="280" t="s">
        <v>4699</v>
      </c>
      <c r="V2098" s="244"/>
      <c r="AC2098" s="244"/>
    </row>
    <row r="2099" spans="1:29" ht="15" x14ac:dyDescent="0.25">
      <c r="A2099" s="250"/>
      <c r="B2099" s="250"/>
      <c r="C2099" s="250"/>
      <c r="D2099" s="250"/>
      <c r="E2099" s="250"/>
      <c r="F2099" s="250"/>
      <c r="H2099" s="244"/>
      <c r="J2099" s="272" t="s">
        <v>4158</v>
      </c>
      <c r="K2099" s="272" t="s">
        <v>4682</v>
      </c>
      <c r="L2099" s="250" t="s">
        <v>4612</v>
      </c>
      <c r="M2099" s="272" t="s">
        <v>4146</v>
      </c>
      <c r="N2099" s="272" t="s">
        <v>4442</v>
      </c>
      <c r="O2099" s="272" t="s">
        <v>4670</v>
      </c>
      <c r="P2099" s="274">
        <v>201607</v>
      </c>
      <c r="Q2099" s="272" t="s">
        <v>4203</v>
      </c>
      <c r="R2099" s="276">
        <v>-606</v>
      </c>
      <c r="S2099" s="280" t="s">
        <v>4701</v>
      </c>
      <c r="T2099" s="280" t="s">
        <v>4699</v>
      </c>
      <c r="V2099" s="244"/>
      <c r="AC2099" s="244"/>
    </row>
    <row r="2100" spans="1:29" ht="15" x14ac:dyDescent="0.25">
      <c r="A2100" s="250"/>
      <c r="B2100" s="250"/>
      <c r="C2100" s="250"/>
      <c r="D2100" s="250"/>
      <c r="E2100" s="250"/>
      <c r="F2100" s="250"/>
      <c r="H2100" s="244"/>
      <c r="J2100" s="272" t="s">
        <v>4158</v>
      </c>
      <c r="K2100" s="272" t="s">
        <v>4683</v>
      </c>
      <c r="L2100" s="250" t="s">
        <v>4615</v>
      </c>
      <c r="M2100" s="272" t="s">
        <v>4131</v>
      </c>
      <c r="N2100" s="272" t="s">
        <v>4259</v>
      </c>
      <c r="O2100" s="272" t="s">
        <v>4670</v>
      </c>
      <c r="P2100" s="274">
        <v>201207</v>
      </c>
      <c r="Q2100" s="272" t="s">
        <v>4203</v>
      </c>
      <c r="R2100" s="276">
        <v>820.68</v>
      </c>
      <c r="S2100" s="280" t="s">
        <v>4701</v>
      </c>
      <c r="T2100" s="280" t="s">
        <v>4699</v>
      </c>
      <c r="V2100" s="244"/>
      <c r="AC2100" s="244"/>
    </row>
    <row r="2101" spans="1:29" ht="15" x14ac:dyDescent="0.25">
      <c r="A2101" s="250"/>
      <c r="B2101" s="250"/>
      <c r="C2101" s="250"/>
      <c r="D2101" s="250"/>
      <c r="E2101" s="250"/>
      <c r="F2101" s="250"/>
      <c r="H2101" s="244"/>
      <c r="J2101" s="272" t="s">
        <v>4158</v>
      </c>
      <c r="K2101" s="272" t="s">
        <v>4683</v>
      </c>
      <c r="L2101" s="250" t="s">
        <v>4615</v>
      </c>
      <c r="M2101" s="272" t="s">
        <v>4131</v>
      </c>
      <c r="N2101" s="272" t="s">
        <v>4231</v>
      </c>
      <c r="O2101" s="272" t="s">
        <v>4670</v>
      </c>
      <c r="P2101" s="274">
        <v>201208</v>
      </c>
      <c r="Q2101" s="272" t="s">
        <v>4203</v>
      </c>
      <c r="R2101" s="276">
        <v>220.9</v>
      </c>
      <c r="S2101" s="280" t="s">
        <v>4701</v>
      </c>
      <c r="T2101" s="280" t="s">
        <v>4699</v>
      </c>
      <c r="V2101" s="244"/>
      <c r="AC2101" s="244"/>
    </row>
    <row r="2102" spans="1:29" ht="15" x14ac:dyDescent="0.25">
      <c r="A2102" s="250"/>
      <c r="B2102" s="250"/>
      <c r="C2102" s="250"/>
      <c r="D2102" s="250"/>
      <c r="E2102" s="250"/>
      <c r="F2102" s="250"/>
      <c r="H2102" s="244"/>
      <c r="J2102" s="272" t="s">
        <v>4158</v>
      </c>
      <c r="K2102" s="272" t="s">
        <v>4683</v>
      </c>
      <c r="L2102" s="250" t="s">
        <v>4615</v>
      </c>
      <c r="M2102" s="272" t="s">
        <v>4131</v>
      </c>
      <c r="N2102" s="272" t="s">
        <v>4616</v>
      </c>
      <c r="O2102" s="272" t="s">
        <v>4670</v>
      </c>
      <c r="P2102" s="274">
        <v>201208</v>
      </c>
      <c r="Q2102" s="272" t="s">
        <v>4203</v>
      </c>
      <c r="R2102" s="276">
        <v>554.34</v>
      </c>
      <c r="S2102" s="280" t="s">
        <v>4701</v>
      </c>
      <c r="T2102" s="280" t="s">
        <v>4699</v>
      </c>
      <c r="V2102" s="244"/>
      <c r="AC2102" s="244"/>
    </row>
    <row r="2103" spans="1:29" ht="15" x14ac:dyDescent="0.25">
      <c r="A2103" s="250"/>
      <c r="B2103" s="250"/>
      <c r="C2103" s="250"/>
      <c r="D2103" s="250"/>
      <c r="E2103" s="250"/>
      <c r="F2103" s="250"/>
      <c r="H2103" s="244"/>
      <c r="J2103" s="272" t="s">
        <v>4158</v>
      </c>
      <c r="K2103" s="272" t="s">
        <v>4683</v>
      </c>
      <c r="L2103" s="250" t="s">
        <v>4615</v>
      </c>
      <c r="M2103" s="272" t="s">
        <v>4131</v>
      </c>
      <c r="N2103" s="272" t="s">
        <v>4235</v>
      </c>
      <c r="O2103" s="272" t="s">
        <v>4670</v>
      </c>
      <c r="P2103" s="274">
        <v>201208</v>
      </c>
      <c r="Q2103" s="272" t="s">
        <v>4203</v>
      </c>
      <c r="R2103" s="276">
        <v>441.8</v>
      </c>
      <c r="S2103" s="280" t="s">
        <v>4701</v>
      </c>
      <c r="T2103" s="280" t="s">
        <v>4699</v>
      </c>
      <c r="V2103" s="244"/>
      <c r="AC2103" s="244"/>
    </row>
    <row r="2104" spans="1:29" ht="15" x14ac:dyDescent="0.25">
      <c r="A2104" s="250"/>
      <c r="B2104" s="250"/>
      <c r="C2104" s="250"/>
      <c r="D2104" s="250"/>
      <c r="E2104" s="250"/>
      <c r="F2104" s="250"/>
      <c r="H2104" s="244"/>
      <c r="J2104" s="272" t="s">
        <v>4158</v>
      </c>
      <c r="K2104" s="272" t="s">
        <v>4683</v>
      </c>
      <c r="L2104" s="250" t="s">
        <v>4615</v>
      </c>
      <c r="M2104" s="272" t="s">
        <v>4131</v>
      </c>
      <c r="N2104" s="272" t="s">
        <v>4259</v>
      </c>
      <c r="O2104" s="272" t="s">
        <v>4670</v>
      </c>
      <c r="P2104" s="274">
        <v>201208</v>
      </c>
      <c r="Q2104" s="272" t="s">
        <v>4203</v>
      </c>
      <c r="R2104" s="276">
        <v>273.56</v>
      </c>
      <c r="S2104" s="280" t="s">
        <v>4701</v>
      </c>
      <c r="T2104" s="280" t="s">
        <v>4699</v>
      </c>
      <c r="V2104" s="244"/>
      <c r="AC2104" s="244"/>
    </row>
    <row r="2105" spans="1:29" ht="15" x14ac:dyDescent="0.25">
      <c r="A2105" s="250"/>
      <c r="B2105" s="250"/>
      <c r="C2105" s="250"/>
      <c r="D2105" s="250"/>
      <c r="E2105" s="250"/>
      <c r="F2105" s="250"/>
      <c r="H2105" s="244"/>
      <c r="J2105" s="272" t="s">
        <v>4158</v>
      </c>
      <c r="K2105" s="272" t="s">
        <v>4683</v>
      </c>
      <c r="L2105" s="250" t="s">
        <v>4615</v>
      </c>
      <c r="M2105" s="272" t="s">
        <v>4100</v>
      </c>
      <c r="N2105" s="272" t="s">
        <v>4224</v>
      </c>
      <c r="O2105" s="272" t="s">
        <v>4670</v>
      </c>
      <c r="P2105" s="274">
        <v>201209</v>
      </c>
      <c r="Q2105" s="272" t="s">
        <v>4203</v>
      </c>
      <c r="R2105" s="276">
        <v>526.04999999999995</v>
      </c>
      <c r="S2105" s="280" t="s">
        <v>4701</v>
      </c>
      <c r="T2105" s="280" t="s">
        <v>4699</v>
      </c>
      <c r="V2105" s="244"/>
      <c r="AC2105" s="244"/>
    </row>
    <row r="2106" spans="1:29" ht="15" x14ac:dyDescent="0.25">
      <c r="A2106" s="250"/>
      <c r="B2106" s="250"/>
      <c r="C2106" s="250"/>
      <c r="D2106" s="250"/>
      <c r="E2106" s="250"/>
      <c r="F2106" s="250"/>
      <c r="H2106" s="244"/>
      <c r="J2106" s="272" t="s">
        <v>4158</v>
      </c>
      <c r="K2106" s="272" t="s">
        <v>4683</v>
      </c>
      <c r="L2106" s="250" t="s">
        <v>4615</v>
      </c>
      <c r="M2106" s="272" t="s">
        <v>4130</v>
      </c>
      <c r="N2106" s="272" t="s">
        <v>4240</v>
      </c>
      <c r="O2106" s="272" t="s">
        <v>4670</v>
      </c>
      <c r="P2106" s="274">
        <v>201209</v>
      </c>
      <c r="Q2106" s="272" t="s">
        <v>4203</v>
      </c>
      <c r="R2106" s="276">
        <v>2162.84</v>
      </c>
      <c r="S2106" s="280" t="s">
        <v>4701</v>
      </c>
      <c r="T2106" s="280" t="s">
        <v>4699</v>
      </c>
      <c r="V2106" s="244"/>
      <c r="AC2106" s="244"/>
    </row>
    <row r="2107" spans="1:29" ht="15" x14ac:dyDescent="0.25">
      <c r="A2107" s="250"/>
      <c r="B2107" s="250"/>
      <c r="C2107" s="250"/>
      <c r="D2107" s="250"/>
      <c r="E2107" s="250"/>
      <c r="F2107" s="250"/>
      <c r="H2107" s="244"/>
      <c r="J2107" s="272" t="s">
        <v>4158</v>
      </c>
      <c r="K2107" s="272" t="s">
        <v>4683</v>
      </c>
      <c r="L2107" s="250" t="s">
        <v>4615</v>
      </c>
      <c r="M2107" s="272" t="s">
        <v>4131</v>
      </c>
      <c r="N2107" s="272" t="s">
        <v>4231</v>
      </c>
      <c r="O2107" s="272" t="s">
        <v>4670</v>
      </c>
      <c r="P2107" s="274">
        <v>201209</v>
      </c>
      <c r="Q2107" s="272" t="s">
        <v>4203</v>
      </c>
      <c r="R2107" s="276">
        <v>506.76</v>
      </c>
      <c r="S2107" s="280" t="s">
        <v>4701</v>
      </c>
      <c r="T2107" s="280" t="s">
        <v>4699</v>
      </c>
      <c r="V2107" s="244"/>
      <c r="AC2107" s="244"/>
    </row>
    <row r="2108" spans="1:29" ht="15" x14ac:dyDescent="0.25">
      <c r="A2108" s="250"/>
      <c r="B2108" s="250"/>
      <c r="C2108" s="250"/>
      <c r="D2108" s="250"/>
      <c r="E2108" s="250"/>
      <c r="F2108" s="250"/>
      <c r="H2108" s="244"/>
      <c r="J2108" s="272" t="s">
        <v>4158</v>
      </c>
      <c r="K2108" s="272" t="s">
        <v>4683</v>
      </c>
      <c r="L2108" s="250" t="s">
        <v>4615</v>
      </c>
      <c r="M2108" s="272" t="s">
        <v>4131</v>
      </c>
      <c r="N2108" s="272" t="s">
        <v>4616</v>
      </c>
      <c r="O2108" s="272" t="s">
        <v>4670</v>
      </c>
      <c r="P2108" s="274">
        <v>201209</v>
      </c>
      <c r="Q2108" s="272" t="s">
        <v>4203</v>
      </c>
      <c r="R2108" s="276">
        <v>38.82</v>
      </c>
      <c r="S2108" s="280" t="s">
        <v>4701</v>
      </c>
      <c r="T2108" s="280" t="s">
        <v>4699</v>
      </c>
      <c r="V2108" s="244"/>
      <c r="AC2108" s="244"/>
    </row>
    <row r="2109" spans="1:29" ht="15" x14ac:dyDescent="0.25">
      <c r="A2109" s="250"/>
      <c r="B2109" s="250"/>
      <c r="C2109" s="250"/>
      <c r="D2109" s="250"/>
      <c r="E2109" s="250"/>
      <c r="F2109" s="250"/>
      <c r="H2109" s="244"/>
      <c r="J2109" s="272" t="s">
        <v>4158</v>
      </c>
      <c r="K2109" s="272" t="s">
        <v>4683</v>
      </c>
      <c r="L2109" s="250" t="s">
        <v>4615</v>
      </c>
      <c r="M2109" s="272" t="s">
        <v>4131</v>
      </c>
      <c r="N2109" s="272" t="s">
        <v>4235</v>
      </c>
      <c r="O2109" s="272" t="s">
        <v>4670</v>
      </c>
      <c r="P2109" s="274">
        <v>201209</v>
      </c>
      <c r="Q2109" s="272" t="s">
        <v>4203</v>
      </c>
      <c r="R2109" s="276">
        <v>251.84</v>
      </c>
      <c r="S2109" s="280" t="s">
        <v>4701</v>
      </c>
      <c r="T2109" s="280" t="s">
        <v>4699</v>
      </c>
      <c r="V2109" s="244"/>
      <c r="AC2109" s="244"/>
    </row>
    <row r="2110" spans="1:29" ht="15" x14ac:dyDescent="0.25">
      <c r="A2110" s="250"/>
      <c r="B2110" s="250"/>
      <c r="C2110" s="250"/>
      <c r="D2110" s="250"/>
      <c r="E2110" s="250"/>
      <c r="F2110" s="250"/>
      <c r="H2110" s="244"/>
      <c r="J2110" s="272" t="s">
        <v>4158</v>
      </c>
      <c r="K2110" s="272" t="s">
        <v>4683</v>
      </c>
      <c r="L2110" s="250" t="s">
        <v>4615</v>
      </c>
      <c r="M2110" s="272" t="s">
        <v>4131</v>
      </c>
      <c r="N2110" s="272" t="s">
        <v>4259</v>
      </c>
      <c r="O2110" s="272" t="s">
        <v>4670</v>
      </c>
      <c r="P2110" s="274">
        <v>201209</v>
      </c>
      <c r="Q2110" s="272" t="s">
        <v>4203</v>
      </c>
      <c r="R2110" s="276">
        <v>3.65</v>
      </c>
      <c r="S2110" s="280" t="s">
        <v>4701</v>
      </c>
      <c r="T2110" s="280" t="s">
        <v>4699</v>
      </c>
      <c r="V2110" s="244"/>
      <c r="AC2110" s="244"/>
    </row>
    <row r="2111" spans="1:29" ht="15" x14ac:dyDescent="0.25">
      <c r="A2111" s="250"/>
      <c r="B2111" s="250"/>
      <c r="C2111" s="250"/>
      <c r="D2111" s="250"/>
      <c r="E2111" s="250"/>
      <c r="F2111" s="250"/>
      <c r="H2111" s="244"/>
      <c r="J2111" s="272" t="s">
        <v>4158</v>
      </c>
      <c r="K2111" s="272" t="s">
        <v>4683</v>
      </c>
      <c r="L2111" s="250" t="s">
        <v>4615</v>
      </c>
      <c r="M2111" s="272" t="s">
        <v>4131</v>
      </c>
      <c r="N2111" s="272" t="s">
        <v>4266</v>
      </c>
      <c r="O2111" s="272" t="s">
        <v>4670</v>
      </c>
      <c r="P2111" s="274">
        <v>201209</v>
      </c>
      <c r="Q2111" s="272" t="s">
        <v>4203</v>
      </c>
      <c r="R2111" s="276">
        <v>1159.51</v>
      </c>
      <c r="S2111" s="280" t="s">
        <v>4701</v>
      </c>
      <c r="T2111" s="280" t="s">
        <v>4699</v>
      </c>
      <c r="V2111" s="244"/>
      <c r="AC2111" s="244"/>
    </row>
    <row r="2112" spans="1:29" ht="15" x14ac:dyDescent="0.25">
      <c r="A2112" s="250"/>
      <c r="B2112" s="250"/>
      <c r="C2112" s="250"/>
      <c r="D2112" s="250"/>
      <c r="E2112" s="250"/>
      <c r="F2112" s="250"/>
      <c r="H2112" s="244"/>
      <c r="J2112" s="272" t="s">
        <v>4158</v>
      </c>
      <c r="K2112" s="272" t="s">
        <v>4683</v>
      </c>
      <c r="L2112" s="250" t="s">
        <v>4615</v>
      </c>
      <c r="M2112" s="272" t="s">
        <v>4100</v>
      </c>
      <c r="N2112" s="272" t="s">
        <v>4220</v>
      </c>
      <c r="O2112" s="272" t="s">
        <v>4670</v>
      </c>
      <c r="P2112" s="274">
        <v>201210</v>
      </c>
      <c r="Q2112" s="272" t="s">
        <v>4203</v>
      </c>
      <c r="R2112" s="276">
        <v>53.39</v>
      </c>
      <c r="S2112" s="280" t="s">
        <v>4701</v>
      </c>
      <c r="T2112" s="280" t="s">
        <v>4699</v>
      </c>
      <c r="V2112" s="244"/>
      <c r="AC2112" s="244"/>
    </row>
    <row r="2113" spans="1:29" ht="15" x14ac:dyDescent="0.25">
      <c r="A2113" s="250"/>
      <c r="B2113" s="250"/>
      <c r="C2113" s="250"/>
      <c r="D2113" s="250"/>
      <c r="E2113" s="250"/>
      <c r="F2113" s="250"/>
      <c r="H2113" s="244"/>
      <c r="J2113" s="272" t="s">
        <v>4158</v>
      </c>
      <c r="K2113" s="272" t="s">
        <v>4683</v>
      </c>
      <c r="L2113" s="250" t="s">
        <v>4615</v>
      </c>
      <c r="M2113" s="272" t="s">
        <v>4100</v>
      </c>
      <c r="N2113" s="272" t="s">
        <v>4221</v>
      </c>
      <c r="O2113" s="272" t="s">
        <v>4670</v>
      </c>
      <c r="P2113" s="274">
        <v>201210</v>
      </c>
      <c r="Q2113" s="272" t="s">
        <v>4203</v>
      </c>
      <c r="R2113" s="276">
        <v>99.48</v>
      </c>
      <c r="S2113" s="280" t="s">
        <v>4701</v>
      </c>
      <c r="T2113" s="280" t="s">
        <v>4699</v>
      </c>
      <c r="V2113" s="244"/>
      <c r="AC2113" s="244"/>
    </row>
    <row r="2114" spans="1:29" ht="15" x14ac:dyDescent="0.25">
      <c r="A2114" s="250"/>
      <c r="B2114" s="250"/>
      <c r="C2114" s="250"/>
      <c r="D2114" s="250"/>
      <c r="E2114" s="250"/>
      <c r="F2114" s="250"/>
      <c r="H2114" s="244"/>
      <c r="J2114" s="272" t="s">
        <v>4158</v>
      </c>
      <c r="K2114" s="272" t="s">
        <v>4683</v>
      </c>
      <c r="L2114" s="250" t="s">
        <v>4615</v>
      </c>
      <c r="M2114" s="272" t="s">
        <v>4100</v>
      </c>
      <c r="N2114" s="272" t="s">
        <v>4224</v>
      </c>
      <c r="O2114" s="272" t="s">
        <v>4670</v>
      </c>
      <c r="P2114" s="274">
        <v>201210</v>
      </c>
      <c r="Q2114" s="272" t="s">
        <v>4203</v>
      </c>
      <c r="R2114" s="276">
        <v>470.95</v>
      </c>
      <c r="S2114" s="280" t="s">
        <v>4701</v>
      </c>
      <c r="T2114" s="280" t="s">
        <v>4699</v>
      </c>
      <c r="V2114" s="244"/>
      <c r="AC2114" s="244"/>
    </row>
    <row r="2115" spans="1:29" ht="15" x14ac:dyDescent="0.25">
      <c r="A2115" s="250"/>
      <c r="B2115" s="250"/>
      <c r="C2115" s="250"/>
      <c r="D2115" s="250"/>
      <c r="E2115" s="250"/>
      <c r="F2115" s="250"/>
      <c r="H2115" s="244"/>
      <c r="J2115" s="272" t="s">
        <v>4158</v>
      </c>
      <c r="K2115" s="272" t="s">
        <v>4683</v>
      </c>
      <c r="L2115" s="250" t="s">
        <v>4615</v>
      </c>
      <c r="M2115" s="272" t="s">
        <v>4100</v>
      </c>
      <c r="N2115" s="272" t="s">
        <v>4235</v>
      </c>
      <c r="O2115" s="272" t="s">
        <v>4670</v>
      </c>
      <c r="P2115" s="274">
        <v>201210</v>
      </c>
      <c r="Q2115" s="272" t="s">
        <v>4203</v>
      </c>
      <c r="R2115" s="276">
        <v>32.090000000000003</v>
      </c>
      <c r="S2115" s="280" t="s">
        <v>4701</v>
      </c>
      <c r="T2115" s="280" t="s">
        <v>4699</v>
      </c>
      <c r="V2115" s="244"/>
      <c r="AC2115" s="244"/>
    </row>
    <row r="2116" spans="1:29" ht="15" x14ac:dyDescent="0.25">
      <c r="A2116" s="250"/>
      <c r="B2116" s="250"/>
      <c r="C2116" s="250"/>
      <c r="D2116" s="250"/>
      <c r="E2116" s="250"/>
      <c r="F2116" s="250"/>
      <c r="H2116" s="244"/>
      <c r="J2116" s="272" t="s">
        <v>4158</v>
      </c>
      <c r="K2116" s="272" t="s">
        <v>4683</v>
      </c>
      <c r="L2116" s="250" t="s">
        <v>4615</v>
      </c>
      <c r="M2116" s="272" t="s">
        <v>4131</v>
      </c>
      <c r="N2116" s="272" t="s">
        <v>4231</v>
      </c>
      <c r="O2116" s="272" t="s">
        <v>4670</v>
      </c>
      <c r="P2116" s="274">
        <v>201210</v>
      </c>
      <c r="Q2116" s="272" t="s">
        <v>4203</v>
      </c>
      <c r="R2116" s="276">
        <v>254.92</v>
      </c>
      <c r="S2116" s="280" t="s">
        <v>4701</v>
      </c>
      <c r="T2116" s="280" t="s">
        <v>4699</v>
      </c>
      <c r="V2116" s="244"/>
      <c r="AC2116" s="244"/>
    </row>
    <row r="2117" spans="1:29" ht="15" x14ac:dyDescent="0.25">
      <c r="A2117" s="250"/>
      <c r="B2117" s="250"/>
      <c r="C2117" s="250"/>
      <c r="D2117" s="250"/>
      <c r="E2117" s="250"/>
      <c r="F2117" s="250"/>
      <c r="H2117" s="244"/>
      <c r="J2117" s="272" t="s">
        <v>4158</v>
      </c>
      <c r="K2117" s="272" t="s">
        <v>4683</v>
      </c>
      <c r="L2117" s="250" t="s">
        <v>4615</v>
      </c>
      <c r="M2117" s="272" t="s">
        <v>4131</v>
      </c>
      <c r="N2117" s="272" t="s">
        <v>4235</v>
      </c>
      <c r="O2117" s="272" t="s">
        <v>4670</v>
      </c>
      <c r="P2117" s="274">
        <v>201210</v>
      </c>
      <c r="Q2117" s="272" t="s">
        <v>4203</v>
      </c>
      <c r="R2117" s="276">
        <v>491.29</v>
      </c>
      <c r="S2117" s="280" t="s">
        <v>4701</v>
      </c>
      <c r="T2117" s="280" t="s">
        <v>4699</v>
      </c>
      <c r="V2117" s="244"/>
      <c r="AC2117" s="244"/>
    </row>
    <row r="2118" spans="1:29" ht="15" x14ac:dyDescent="0.25">
      <c r="A2118" s="250"/>
      <c r="B2118" s="250"/>
      <c r="C2118" s="250"/>
      <c r="D2118" s="250"/>
      <c r="E2118" s="250"/>
      <c r="F2118" s="250"/>
      <c r="H2118" s="244"/>
      <c r="J2118" s="272" t="s">
        <v>4158</v>
      </c>
      <c r="K2118" s="272" t="s">
        <v>4683</v>
      </c>
      <c r="L2118" s="250" t="s">
        <v>4615</v>
      </c>
      <c r="M2118" s="272" t="s">
        <v>4100</v>
      </c>
      <c r="N2118" s="272" t="s">
        <v>4221</v>
      </c>
      <c r="O2118" s="272" t="s">
        <v>4670</v>
      </c>
      <c r="P2118" s="274">
        <v>201211</v>
      </c>
      <c r="Q2118" s="272" t="s">
        <v>4203</v>
      </c>
      <c r="R2118" s="276">
        <v>0.79</v>
      </c>
      <c r="S2118" s="280" t="s">
        <v>4701</v>
      </c>
      <c r="T2118" s="280" t="s">
        <v>4699</v>
      </c>
      <c r="V2118" s="244"/>
      <c r="AC2118" s="244"/>
    </row>
    <row r="2119" spans="1:29" ht="15" x14ac:dyDescent="0.25">
      <c r="A2119" s="250"/>
      <c r="B2119" s="250"/>
      <c r="C2119" s="250"/>
      <c r="D2119" s="250"/>
      <c r="E2119" s="250"/>
      <c r="F2119" s="250"/>
      <c r="H2119" s="244"/>
      <c r="J2119" s="272" t="s">
        <v>4158</v>
      </c>
      <c r="K2119" s="272" t="s">
        <v>4683</v>
      </c>
      <c r="L2119" s="250" t="s">
        <v>4615</v>
      </c>
      <c r="M2119" s="272" t="s">
        <v>4100</v>
      </c>
      <c r="N2119" s="272" t="s">
        <v>4226</v>
      </c>
      <c r="O2119" s="272" t="s">
        <v>4670</v>
      </c>
      <c r="P2119" s="274">
        <v>201211</v>
      </c>
      <c r="Q2119" s="272" t="s">
        <v>4203</v>
      </c>
      <c r="R2119" s="276">
        <v>1032.69</v>
      </c>
      <c r="S2119" s="280" t="s">
        <v>4701</v>
      </c>
      <c r="T2119" s="280" t="s">
        <v>4699</v>
      </c>
      <c r="V2119" s="244"/>
      <c r="AC2119" s="244"/>
    </row>
    <row r="2120" spans="1:29" ht="15" x14ac:dyDescent="0.25">
      <c r="A2120" s="250"/>
      <c r="B2120" s="250"/>
      <c r="C2120" s="250"/>
      <c r="D2120" s="250"/>
      <c r="E2120" s="250"/>
      <c r="F2120" s="250"/>
      <c r="H2120" s="244"/>
      <c r="J2120" s="272" t="s">
        <v>4158</v>
      </c>
      <c r="K2120" s="272" t="s">
        <v>4683</v>
      </c>
      <c r="L2120" s="250" t="s">
        <v>4615</v>
      </c>
      <c r="M2120" s="272" t="s">
        <v>4129</v>
      </c>
      <c r="N2120" s="272" t="s">
        <v>4247</v>
      </c>
      <c r="O2120" s="272" t="s">
        <v>4670</v>
      </c>
      <c r="P2120" s="274">
        <v>201211</v>
      </c>
      <c r="Q2120" s="272" t="s">
        <v>4203</v>
      </c>
      <c r="R2120" s="276">
        <v>1193.6600000000001</v>
      </c>
      <c r="S2120" s="280" t="s">
        <v>4701</v>
      </c>
      <c r="T2120" s="280" t="s">
        <v>4699</v>
      </c>
      <c r="V2120" s="244"/>
      <c r="AC2120" s="244"/>
    </row>
    <row r="2121" spans="1:29" ht="15" x14ac:dyDescent="0.25">
      <c r="A2121" s="250"/>
      <c r="B2121" s="250"/>
      <c r="C2121" s="250"/>
      <c r="D2121" s="250"/>
      <c r="E2121" s="250"/>
      <c r="F2121" s="250"/>
      <c r="H2121" s="244"/>
      <c r="J2121" s="272" t="s">
        <v>4158</v>
      </c>
      <c r="K2121" s="272" t="s">
        <v>4683</v>
      </c>
      <c r="L2121" s="250" t="s">
        <v>4615</v>
      </c>
      <c r="M2121" s="272" t="s">
        <v>4100</v>
      </c>
      <c r="N2121" s="272" t="s">
        <v>4223</v>
      </c>
      <c r="O2121" s="272" t="s">
        <v>4670</v>
      </c>
      <c r="P2121" s="274">
        <v>201212</v>
      </c>
      <c r="Q2121" s="272" t="s">
        <v>4203</v>
      </c>
      <c r="R2121" s="276">
        <v>736</v>
      </c>
      <c r="S2121" s="280" t="s">
        <v>4701</v>
      </c>
      <c r="T2121" s="280" t="s">
        <v>4699</v>
      </c>
      <c r="V2121" s="244"/>
      <c r="AC2121" s="244"/>
    </row>
    <row r="2122" spans="1:29" ht="15" x14ac:dyDescent="0.25">
      <c r="A2122" s="250"/>
      <c r="B2122" s="250"/>
      <c r="C2122" s="250"/>
      <c r="D2122" s="250"/>
      <c r="E2122" s="250"/>
      <c r="F2122" s="250"/>
      <c r="H2122" s="244"/>
      <c r="J2122" s="272" t="s">
        <v>4158</v>
      </c>
      <c r="K2122" s="272" t="s">
        <v>4683</v>
      </c>
      <c r="L2122" s="250" t="s">
        <v>4615</v>
      </c>
      <c r="M2122" s="272" t="s">
        <v>4100</v>
      </c>
      <c r="N2122" s="272" t="s">
        <v>4227</v>
      </c>
      <c r="O2122" s="272" t="s">
        <v>4670</v>
      </c>
      <c r="P2122" s="274">
        <v>201212</v>
      </c>
      <c r="Q2122" s="272" t="s">
        <v>4203</v>
      </c>
      <c r="R2122" s="276">
        <v>2194.0100000000002</v>
      </c>
      <c r="S2122" s="280" t="s">
        <v>4701</v>
      </c>
      <c r="T2122" s="280" t="s">
        <v>4699</v>
      </c>
      <c r="V2122" s="244"/>
      <c r="AC2122" s="244"/>
    </row>
    <row r="2123" spans="1:29" ht="15" x14ac:dyDescent="0.25">
      <c r="A2123" s="250"/>
      <c r="B2123" s="250"/>
      <c r="C2123" s="250"/>
      <c r="D2123" s="250"/>
      <c r="E2123" s="250"/>
      <c r="F2123" s="250"/>
      <c r="H2123" s="244"/>
      <c r="J2123" s="272" t="s">
        <v>4158</v>
      </c>
      <c r="K2123" s="272" t="s">
        <v>4683</v>
      </c>
      <c r="L2123" s="250" t="s">
        <v>4615</v>
      </c>
      <c r="M2123" s="272" t="s">
        <v>4129</v>
      </c>
      <c r="N2123" s="272" t="s">
        <v>4247</v>
      </c>
      <c r="O2123" s="272" t="s">
        <v>4670</v>
      </c>
      <c r="P2123" s="274">
        <v>201212</v>
      </c>
      <c r="Q2123" s="272" t="s">
        <v>4203</v>
      </c>
      <c r="R2123" s="276">
        <v>-0.01</v>
      </c>
      <c r="S2123" s="280" t="s">
        <v>4701</v>
      </c>
      <c r="T2123" s="280" t="s">
        <v>4699</v>
      </c>
      <c r="V2123" s="244"/>
      <c r="AC2123" s="244"/>
    </row>
    <row r="2124" spans="1:29" ht="15" x14ac:dyDescent="0.25">
      <c r="A2124" s="250"/>
      <c r="B2124" s="250"/>
      <c r="C2124" s="250"/>
      <c r="D2124" s="250"/>
      <c r="E2124" s="250"/>
      <c r="F2124" s="250"/>
      <c r="H2124" s="244"/>
      <c r="J2124" s="272" t="s">
        <v>4158</v>
      </c>
      <c r="K2124" s="272" t="s">
        <v>4683</v>
      </c>
      <c r="L2124" s="250" t="s">
        <v>4615</v>
      </c>
      <c r="M2124" s="272" t="s">
        <v>4100</v>
      </c>
      <c r="N2124" s="272" t="s">
        <v>4224</v>
      </c>
      <c r="O2124" s="272" t="s">
        <v>4670</v>
      </c>
      <c r="P2124" s="274">
        <v>201301</v>
      </c>
      <c r="Q2124" s="272" t="s">
        <v>4203</v>
      </c>
      <c r="R2124" s="276">
        <v>2888.77</v>
      </c>
      <c r="S2124" s="280" t="s">
        <v>4701</v>
      </c>
      <c r="T2124" s="280" t="s">
        <v>4699</v>
      </c>
      <c r="V2124" s="244"/>
      <c r="AC2124" s="244"/>
    </row>
    <row r="2125" spans="1:29" ht="15" x14ac:dyDescent="0.25">
      <c r="A2125" s="250"/>
      <c r="B2125" s="250"/>
      <c r="C2125" s="250"/>
      <c r="D2125" s="250"/>
      <c r="E2125" s="250"/>
      <c r="F2125" s="250"/>
      <c r="H2125" s="244"/>
      <c r="J2125" s="272" t="s">
        <v>4158</v>
      </c>
      <c r="K2125" s="272" t="s">
        <v>4683</v>
      </c>
      <c r="L2125" s="250" t="s">
        <v>4615</v>
      </c>
      <c r="M2125" s="272" t="s">
        <v>4100</v>
      </c>
      <c r="N2125" s="272" t="s">
        <v>4226</v>
      </c>
      <c r="O2125" s="272" t="s">
        <v>4670</v>
      </c>
      <c r="P2125" s="274">
        <v>201301</v>
      </c>
      <c r="Q2125" s="272" t="s">
        <v>4203</v>
      </c>
      <c r="R2125" s="276">
        <v>1022.96</v>
      </c>
      <c r="S2125" s="280" t="s">
        <v>4701</v>
      </c>
      <c r="T2125" s="280" t="s">
        <v>4699</v>
      </c>
      <c r="V2125" s="244"/>
      <c r="AC2125" s="244"/>
    </row>
    <row r="2126" spans="1:29" ht="15" x14ac:dyDescent="0.25">
      <c r="A2126" s="250"/>
      <c r="B2126" s="250"/>
      <c r="C2126" s="250"/>
      <c r="D2126" s="250"/>
      <c r="E2126" s="250"/>
      <c r="F2126" s="250"/>
      <c r="H2126" s="244"/>
      <c r="J2126" s="272" t="s">
        <v>4158</v>
      </c>
      <c r="K2126" s="272" t="s">
        <v>4683</v>
      </c>
      <c r="L2126" s="250" t="s">
        <v>4615</v>
      </c>
      <c r="M2126" s="272" t="s">
        <v>4130</v>
      </c>
      <c r="N2126" s="272" t="s">
        <v>4240</v>
      </c>
      <c r="O2126" s="272" t="s">
        <v>4670</v>
      </c>
      <c r="P2126" s="274">
        <v>201301</v>
      </c>
      <c r="Q2126" s="272" t="s">
        <v>4203</v>
      </c>
      <c r="R2126" s="276">
        <v>225.05</v>
      </c>
      <c r="S2126" s="280" t="s">
        <v>4701</v>
      </c>
      <c r="T2126" s="280" t="s">
        <v>4699</v>
      </c>
      <c r="V2126" s="244"/>
      <c r="AC2126" s="244"/>
    </row>
    <row r="2127" spans="1:29" ht="15" x14ac:dyDescent="0.25">
      <c r="A2127" s="250"/>
      <c r="B2127" s="250"/>
      <c r="C2127" s="250"/>
      <c r="D2127" s="250"/>
      <c r="E2127" s="250"/>
      <c r="F2127" s="250"/>
      <c r="H2127" s="244"/>
      <c r="J2127" s="272" t="s">
        <v>4158</v>
      </c>
      <c r="K2127" s="272" t="s">
        <v>4683</v>
      </c>
      <c r="L2127" s="250" t="s">
        <v>4615</v>
      </c>
      <c r="M2127" s="272" t="s">
        <v>4134</v>
      </c>
      <c r="N2127" s="272" t="s">
        <v>4277</v>
      </c>
      <c r="O2127" s="272" t="s">
        <v>4670</v>
      </c>
      <c r="P2127" s="274">
        <v>201302</v>
      </c>
      <c r="Q2127" s="272" t="s">
        <v>4203</v>
      </c>
      <c r="R2127" s="276">
        <v>191.49</v>
      </c>
      <c r="S2127" s="280" t="s">
        <v>4701</v>
      </c>
      <c r="T2127" s="280" t="s">
        <v>4699</v>
      </c>
      <c r="V2127" s="244"/>
      <c r="AC2127" s="244"/>
    </row>
    <row r="2128" spans="1:29" ht="15" x14ac:dyDescent="0.25">
      <c r="A2128" s="250"/>
      <c r="B2128" s="250"/>
      <c r="C2128" s="250"/>
      <c r="D2128" s="250"/>
      <c r="E2128" s="250"/>
      <c r="F2128" s="250"/>
      <c r="H2128" s="244"/>
      <c r="J2128" s="272" t="s">
        <v>4158</v>
      </c>
      <c r="K2128" s="272" t="s">
        <v>4683</v>
      </c>
      <c r="L2128" s="250" t="s">
        <v>4615</v>
      </c>
      <c r="M2128" s="272" t="s">
        <v>4134</v>
      </c>
      <c r="N2128" s="272" t="s">
        <v>4280</v>
      </c>
      <c r="O2128" s="272" t="s">
        <v>4670</v>
      </c>
      <c r="P2128" s="274">
        <v>201302</v>
      </c>
      <c r="Q2128" s="272" t="s">
        <v>4203</v>
      </c>
      <c r="R2128" s="276">
        <v>907.77</v>
      </c>
      <c r="S2128" s="280" t="s">
        <v>4701</v>
      </c>
      <c r="T2128" s="280" t="s">
        <v>4699</v>
      </c>
      <c r="V2128" s="244"/>
      <c r="AC2128" s="244"/>
    </row>
    <row r="2129" spans="1:29" ht="15" x14ac:dyDescent="0.25">
      <c r="A2129" s="250"/>
      <c r="B2129" s="250"/>
      <c r="C2129" s="250"/>
      <c r="D2129" s="250"/>
      <c r="E2129" s="250"/>
      <c r="F2129" s="250"/>
      <c r="H2129" s="244"/>
      <c r="J2129" s="272" t="s">
        <v>4158</v>
      </c>
      <c r="K2129" s="272" t="s">
        <v>4683</v>
      </c>
      <c r="L2129" s="250" t="s">
        <v>4615</v>
      </c>
      <c r="M2129" s="272" t="s">
        <v>4134</v>
      </c>
      <c r="N2129" s="272" t="s">
        <v>4283</v>
      </c>
      <c r="O2129" s="272" t="s">
        <v>4670</v>
      </c>
      <c r="P2129" s="274">
        <v>201303</v>
      </c>
      <c r="Q2129" s="272" t="s">
        <v>4203</v>
      </c>
      <c r="R2129" s="276">
        <v>100</v>
      </c>
      <c r="S2129" s="280" t="s">
        <v>4701</v>
      </c>
      <c r="T2129" s="280" t="s">
        <v>4699</v>
      </c>
      <c r="V2129" s="244"/>
      <c r="AC2129" s="244"/>
    </row>
    <row r="2130" spans="1:29" ht="15" x14ac:dyDescent="0.25">
      <c r="A2130" s="250"/>
      <c r="B2130" s="250"/>
      <c r="C2130" s="250"/>
      <c r="D2130" s="250"/>
      <c r="E2130" s="250"/>
      <c r="F2130" s="250"/>
      <c r="H2130" s="244"/>
      <c r="J2130" s="272" t="s">
        <v>4158</v>
      </c>
      <c r="K2130" s="272" t="s">
        <v>4683</v>
      </c>
      <c r="L2130" s="250" t="s">
        <v>4615</v>
      </c>
      <c r="M2130" s="272" t="s">
        <v>4134</v>
      </c>
      <c r="N2130" s="272" t="s">
        <v>4285</v>
      </c>
      <c r="O2130" s="272" t="s">
        <v>4670</v>
      </c>
      <c r="P2130" s="274">
        <v>201303</v>
      </c>
      <c r="Q2130" s="272" t="s">
        <v>4203</v>
      </c>
      <c r="R2130" s="276">
        <v>1232.4000000000001</v>
      </c>
      <c r="S2130" s="280" t="s">
        <v>4701</v>
      </c>
      <c r="T2130" s="280" t="s">
        <v>4699</v>
      </c>
      <c r="V2130" s="244"/>
      <c r="AC2130" s="244"/>
    </row>
    <row r="2131" spans="1:29" ht="15" x14ac:dyDescent="0.25">
      <c r="A2131" s="250"/>
      <c r="B2131" s="250"/>
      <c r="C2131" s="250"/>
      <c r="D2131" s="250"/>
      <c r="E2131" s="250"/>
      <c r="F2131" s="250"/>
      <c r="H2131" s="244"/>
      <c r="J2131" s="272" t="s">
        <v>4158</v>
      </c>
      <c r="K2131" s="272" t="s">
        <v>4683</v>
      </c>
      <c r="L2131" s="250" t="s">
        <v>4615</v>
      </c>
      <c r="M2131" s="272" t="s">
        <v>4134</v>
      </c>
      <c r="N2131" s="272" t="s">
        <v>4287</v>
      </c>
      <c r="O2131" s="272" t="s">
        <v>4670</v>
      </c>
      <c r="P2131" s="274">
        <v>201304</v>
      </c>
      <c r="Q2131" s="272" t="s">
        <v>4203</v>
      </c>
      <c r="R2131" s="276">
        <v>14.13</v>
      </c>
      <c r="S2131" s="280" t="s">
        <v>4701</v>
      </c>
      <c r="T2131" s="280" t="s">
        <v>4699</v>
      </c>
      <c r="V2131" s="244"/>
      <c r="AC2131" s="244"/>
    </row>
    <row r="2132" spans="1:29" ht="15" x14ac:dyDescent="0.25">
      <c r="A2132" s="250"/>
      <c r="B2132" s="250"/>
      <c r="C2132" s="250"/>
      <c r="D2132" s="250"/>
      <c r="E2132" s="250"/>
      <c r="F2132" s="250"/>
      <c r="H2132" s="244"/>
      <c r="J2132" s="272" t="s">
        <v>4158</v>
      </c>
      <c r="K2132" s="272" t="s">
        <v>4683</v>
      </c>
      <c r="L2132" s="250" t="s">
        <v>4615</v>
      </c>
      <c r="M2132" s="272" t="s">
        <v>4133</v>
      </c>
      <c r="N2132" s="272" t="s">
        <v>4252</v>
      </c>
      <c r="O2132" s="272" t="s">
        <v>4670</v>
      </c>
      <c r="P2132" s="274">
        <v>201305</v>
      </c>
      <c r="Q2132" s="272" t="s">
        <v>4203</v>
      </c>
      <c r="R2132" s="276">
        <v>3698.5</v>
      </c>
      <c r="S2132" s="280" t="s">
        <v>4701</v>
      </c>
      <c r="T2132" s="280" t="s">
        <v>4699</v>
      </c>
      <c r="V2132" s="244"/>
      <c r="AC2132" s="244"/>
    </row>
    <row r="2133" spans="1:29" ht="15" x14ac:dyDescent="0.25">
      <c r="A2133" s="250"/>
      <c r="B2133" s="250"/>
      <c r="C2133" s="250"/>
      <c r="D2133" s="250"/>
      <c r="E2133" s="250"/>
      <c r="F2133" s="250"/>
      <c r="H2133" s="244"/>
      <c r="J2133" s="272" t="s">
        <v>4158</v>
      </c>
      <c r="K2133" s="272" t="s">
        <v>4683</v>
      </c>
      <c r="L2133" s="250" t="s">
        <v>4615</v>
      </c>
      <c r="M2133" s="272" t="s">
        <v>4134</v>
      </c>
      <c r="N2133" s="272" t="s">
        <v>4287</v>
      </c>
      <c r="O2133" s="272" t="s">
        <v>4670</v>
      </c>
      <c r="P2133" s="274">
        <v>201305</v>
      </c>
      <c r="Q2133" s="272" t="s">
        <v>4203</v>
      </c>
      <c r="R2133" s="276">
        <v>-0.92</v>
      </c>
      <c r="S2133" s="280" t="s">
        <v>4701</v>
      </c>
      <c r="T2133" s="280" t="s">
        <v>4699</v>
      </c>
      <c r="V2133" s="244"/>
      <c r="AC2133" s="244"/>
    </row>
    <row r="2134" spans="1:29" ht="15" x14ac:dyDescent="0.25">
      <c r="A2134" s="250"/>
      <c r="B2134" s="250"/>
      <c r="C2134" s="250"/>
      <c r="D2134" s="250"/>
      <c r="E2134" s="250"/>
      <c r="F2134" s="250"/>
      <c r="H2134" s="244"/>
      <c r="J2134" s="272" t="s">
        <v>4158</v>
      </c>
      <c r="K2134" s="272" t="s">
        <v>4683</v>
      </c>
      <c r="L2134" s="250" t="s">
        <v>4615</v>
      </c>
      <c r="M2134" s="272" t="s">
        <v>4134</v>
      </c>
      <c r="N2134" s="272" t="s">
        <v>4288</v>
      </c>
      <c r="O2134" s="272" t="s">
        <v>4670</v>
      </c>
      <c r="P2134" s="274">
        <v>201305</v>
      </c>
      <c r="Q2134" s="272" t="s">
        <v>4203</v>
      </c>
      <c r="R2134" s="276">
        <v>174.55</v>
      </c>
      <c r="S2134" s="280" t="s">
        <v>4701</v>
      </c>
      <c r="T2134" s="280" t="s">
        <v>4699</v>
      </c>
      <c r="V2134" s="244"/>
      <c r="AC2134" s="244"/>
    </row>
    <row r="2135" spans="1:29" ht="15" x14ac:dyDescent="0.25">
      <c r="A2135" s="250"/>
      <c r="B2135" s="250"/>
      <c r="C2135" s="250"/>
      <c r="D2135" s="250"/>
      <c r="E2135" s="250"/>
      <c r="F2135" s="250"/>
      <c r="H2135" s="244"/>
      <c r="J2135" s="272" t="s">
        <v>4158</v>
      </c>
      <c r="K2135" s="272" t="s">
        <v>4683</v>
      </c>
      <c r="L2135" s="250" t="s">
        <v>4615</v>
      </c>
      <c r="M2135" s="272" t="s">
        <v>4133</v>
      </c>
      <c r="N2135" s="272" t="s">
        <v>4252</v>
      </c>
      <c r="O2135" s="272" t="s">
        <v>4670</v>
      </c>
      <c r="P2135" s="274">
        <v>201306</v>
      </c>
      <c r="Q2135" s="272" t="s">
        <v>4203</v>
      </c>
      <c r="R2135" s="276">
        <v>1438.09</v>
      </c>
      <c r="S2135" s="280" t="s">
        <v>4701</v>
      </c>
      <c r="T2135" s="280" t="s">
        <v>4699</v>
      </c>
      <c r="V2135" s="244"/>
      <c r="AC2135" s="244"/>
    </row>
    <row r="2136" spans="1:29" ht="15" x14ac:dyDescent="0.25">
      <c r="A2136" s="250"/>
      <c r="B2136" s="250"/>
      <c r="C2136" s="250"/>
      <c r="D2136" s="250"/>
      <c r="E2136" s="250"/>
      <c r="F2136" s="250"/>
      <c r="H2136" s="244"/>
      <c r="J2136" s="272" t="s">
        <v>4158</v>
      </c>
      <c r="K2136" s="272" t="s">
        <v>4683</v>
      </c>
      <c r="L2136" s="250" t="s">
        <v>4615</v>
      </c>
      <c r="M2136" s="272" t="s">
        <v>4134</v>
      </c>
      <c r="N2136" s="272" t="s">
        <v>4293</v>
      </c>
      <c r="O2136" s="272" t="s">
        <v>4670</v>
      </c>
      <c r="P2136" s="274">
        <v>201306</v>
      </c>
      <c r="Q2136" s="272" t="s">
        <v>4203</v>
      </c>
      <c r="R2136" s="276">
        <v>400</v>
      </c>
      <c r="S2136" s="280" t="s">
        <v>4701</v>
      </c>
      <c r="T2136" s="280" t="s">
        <v>4699</v>
      </c>
      <c r="V2136" s="244"/>
      <c r="AC2136" s="244"/>
    </row>
    <row r="2137" spans="1:29" ht="15" x14ac:dyDescent="0.25">
      <c r="A2137" s="250"/>
      <c r="B2137" s="250"/>
      <c r="C2137" s="250"/>
      <c r="D2137" s="250"/>
      <c r="E2137" s="250"/>
      <c r="F2137" s="250"/>
      <c r="H2137" s="244"/>
      <c r="J2137" s="272" t="s">
        <v>4158</v>
      </c>
      <c r="K2137" s="272" t="s">
        <v>4683</v>
      </c>
      <c r="L2137" s="250" t="s">
        <v>4615</v>
      </c>
      <c r="M2137" s="272" t="s">
        <v>4133</v>
      </c>
      <c r="N2137" s="272" t="s">
        <v>4252</v>
      </c>
      <c r="O2137" s="272" t="s">
        <v>4670</v>
      </c>
      <c r="P2137" s="274">
        <v>201307</v>
      </c>
      <c r="Q2137" s="272" t="s">
        <v>4203</v>
      </c>
      <c r="R2137" s="276">
        <v>700</v>
      </c>
      <c r="S2137" s="280" t="s">
        <v>4701</v>
      </c>
      <c r="T2137" s="280" t="s">
        <v>4699</v>
      </c>
      <c r="V2137" s="244"/>
      <c r="AC2137" s="244"/>
    </row>
    <row r="2138" spans="1:29" ht="15" x14ac:dyDescent="0.25">
      <c r="A2138" s="250"/>
      <c r="B2138" s="250"/>
      <c r="C2138" s="250"/>
      <c r="D2138" s="250"/>
      <c r="E2138" s="250"/>
      <c r="F2138" s="250"/>
      <c r="H2138" s="244"/>
      <c r="J2138" s="272" t="s">
        <v>4158</v>
      </c>
      <c r="K2138" s="272" t="s">
        <v>4683</v>
      </c>
      <c r="L2138" s="250" t="s">
        <v>4615</v>
      </c>
      <c r="M2138" s="272" t="s">
        <v>4133</v>
      </c>
      <c r="N2138" s="272" t="s">
        <v>4249</v>
      </c>
      <c r="O2138" s="272" t="s">
        <v>4670</v>
      </c>
      <c r="P2138" s="274">
        <v>201308</v>
      </c>
      <c r="Q2138" s="272" t="s">
        <v>4203</v>
      </c>
      <c r="R2138" s="276">
        <v>140.04</v>
      </c>
      <c r="S2138" s="280" t="s">
        <v>4701</v>
      </c>
      <c r="T2138" s="280" t="s">
        <v>4699</v>
      </c>
      <c r="V2138" s="244"/>
      <c r="AC2138" s="244"/>
    </row>
    <row r="2139" spans="1:29" ht="15" x14ac:dyDescent="0.25">
      <c r="A2139" s="250"/>
      <c r="B2139" s="250"/>
      <c r="C2139" s="250"/>
      <c r="D2139" s="250"/>
      <c r="E2139" s="250"/>
      <c r="F2139" s="250"/>
      <c r="H2139" s="244"/>
      <c r="J2139" s="272" t="s">
        <v>4158</v>
      </c>
      <c r="K2139" s="272" t="s">
        <v>4683</v>
      </c>
      <c r="L2139" s="250" t="s">
        <v>4615</v>
      </c>
      <c r="M2139" s="272" t="s">
        <v>4133</v>
      </c>
      <c r="N2139" s="272" t="s">
        <v>4252</v>
      </c>
      <c r="O2139" s="272" t="s">
        <v>4670</v>
      </c>
      <c r="P2139" s="274">
        <v>201308</v>
      </c>
      <c r="Q2139" s="272" t="s">
        <v>4203</v>
      </c>
      <c r="R2139" s="276">
        <v>1742.27</v>
      </c>
      <c r="S2139" s="280" t="s">
        <v>4701</v>
      </c>
      <c r="T2139" s="280" t="s">
        <v>4699</v>
      </c>
      <c r="V2139" s="244"/>
      <c r="AC2139" s="244"/>
    </row>
    <row r="2140" spans="1:29" ht="15" x14ac:dyDescent="0.25">
      <c r="A2140" s="250"/>
      <c r="B2140" s="250"/>
      <c r="C2140" s="250"/>
      <c r="D2140" s="250"/>
      <c r="E2140" s="250"/>
      <c r="F2140" s="250"/>
      <c r="H2140" s="244"/>
      <c r="J2140" s="272" t="s">
        <v>4158</v>
      </c>
      <c r="K2140" s="272" t="s">
        <v>4683</v>
      </c>
      <c r="L2140" s="250" t="s">
        <v>4615</v>
      </c>
      <c r="M2140" s="272" t="s">
        <v>4100</v>
      </c>
      <c r="N2140" s="272" t="s">
        <v>4227</v>
      </c>
      <c r="O2140" s="272" t="s">
        <v>4670</v>
      </c>
      <c r="P2140" s="274">
        <v>201309</v>
      </c>
      <c r="Q2140" s="272" t="s">
        <v>4203</v>
      </c>
      <c r="R2140" s="276">
        <v>0.01</v>
      </c>
      <c r="S2140" s="280" t="s">
        <v>4701</v>
      </c>
      <c r="T2140" s="280" t="s">
        <v>4699</v>
      </c>
      <c r="V2140" s="244"/>
      <c r="AC2140" s="244"/>
    </row>
    <row r="2141" spans="1:29" ht="15" x14ac:dyDescent="0.25">
      <c r="A2141" s="250"/>
      <c r="B2141" s="250"/>
      <c r="C2141" s="250"/>
      <c r="D2141" s="250"/>
      <c r="E2141" s="250"/>
      <c r="F2141" s="250"/>
      <c r="H2141" s="244"/>
      <c r="J2141" s="272" t="s">
        <v>4158</v>
      </c>
      <c r="K2141" s="272" t="s">
        <v>4683</v>
      </c>
      <c r="L2141" s="250" t="s">
        <v>4615</v>
      </c>
      <c r="M2141" s="272" t="s">
        <v>4129</v>
      </c>
      <c r="N2141" s="272" t="s">
        <v>4247</v>
      </c>
      <c r="O2141" s="272" t="s">
        <v>4670</v>
      </c>
      <c r="P2141" s="274">
        <v>201309</v>
      </c>
      <c r="Q2141" s="272" t="s">
        <v>4203</v>
      </c>
      <c r="R2141" s="276">
        <v>0.01</v>
      </c>
      <c r="S2141" s="280" t="s">
        <v>4701</v>
      </c>
      <c r="T2141" s="280" t="s">
        <v>4699</v>
      </c>
      <c r="V2141" s="244"/>
      <c r="AC2141" s="244"/>
    </row>
    <row r="2142" spans="1:29" ht="15" x14ac:dyDescent="0.25">
      <c r="A2142" s="250"/>
      <c r="B2142" s="250"/>
      <c r="C2142" s="250"/>
      <c r="D2142" s="250"/>
      <c r="E2142" s="250"/>
      <c r="F2142" s="250"/>
      <c r="H2142" s="244"/>
      <c r="J2142" s="272" t="s">
        <v>4158</v>
      </c>
      <c r="K2142" s="272" t="s">
        <v>4683</v>
      </c>
      <c r="L2142" s="250" t="s">
        <v>4615</v>
      </c>
      <c r="M2142" s="272" t="s">
        <v>4133</v>
      </c>
      <c r="N2142" s="272" t="s">
        <v>4257</v>
      </c>
      <c r="O2142" s="272" t="s">
        <v>4670</v>
      </c>
      <c r="P2142" s="274">
        <v>201312</v>
      </c>
      <c r="Q2142" s="272" t="s">
        <v>4203</v>
      </c>
      <c r="R2142" s="276">
        <v>1296.75</v>
      </c>
      <c r="S2142" s="280" t="s">
        <v>4701</v>
      </c>
      <c r="T2142" s="280" t="s">
        <v>4699</v>
      </c>
      <c r="V2142" s="244"/>
      <c r="AC2142" s="244"/>
    </row>
    <row r="2143" spans="1:29" ht="15" x14ac:dyDescent="0.25">
      <c r="A2143" s="250"/>
      <c r="B2143" s="250"/>
      <c r="C2143" s="250"/>
      <c r="D2143" s="250"/>
      <c r="E2143" s="250"/>
      <c r="F2143" s="250"/>
      <c r="H2143" s="244"/>
      <c r="J2143" s="272" t="s">
        <v>4158</v>
      </c>
      <c r="K2143" s="272" t="s">
        <v>4683</v>
      </c>
      <c r="L2143" s="250" t="s">
        <v>4615</v>
      </c>
      <c r="M2143" s="272" t="s">
        <v>4139</v>
      </c>
      <c r="N2143" s="272" t="s">
        <v>4308</v>
      </c>
      <c r="O2143" s="272" t="s">
        <v>4670</v>
      </c>
      <c r="P2143" s="274">
        <v>201403</v>
      </c>
      <c r="Q2143" s="272" t="s">
        <v>4203</v>
      </c>
      <c r="R2143" s="276">
        <v>502.84</v>
      </c>
      <c r="S2143" s="280" t="s">
        <v>4701</v>
      </c>
      <c r="T2143" s="280" t="s">
        <v>4699</v>
      </c>
      <c r="V2143" s="244"/>
      <c r="AC2143" s="244"/>
    </row>
    <row r="2144" spans="1:29" ht="15" x14ac:dyDescent="0.25">
      <c r="A2144" s="250"/>
      <c r="B2144" s="250"/>
      <c r="C2144" s="250"/>
      <c r="D2144" s="250"/>
      <c r="E2144" s="250"/>
      <c r="F2144" s="250"/>
      <c r="H2144" s="244"/>
      <c r="J2144" s="272" t="s">
        <v>4158</v>
      </c>
      <c r="K2144" s="272" t="s">
        <v>4683</v>
      </c>
      <c r="L2144" s="250" t="s">
        <v>4615</v>
      </c>
      <c r="M2144" s="272" t="s">
        <v>4139</v>
      </c>
      <c r="N2144" s="272" t="s">
        <v>4311</v>
      </c>
      <c r="O2144" s="272" t="s">
        <v>4670</v>
      </c>
      <c r="P2144" s="274">
        <v>201405</v>
      </c>
      <c r="Q2144" s="272" t="s">
        <v>4203</v>
      </c>
      <c r="R2144" s="276">
        <v>612.63</v>
      </c>
      <c r="S2144" s="280" t="s">
        <v>4701</v>
      </c>
      <c r="T2144" s="280" t="s">
        <v>4699</v>
      </c>
      <c r="V2144" s="244"/>
      <c r="AC2144" s="244"/>
    </row>
    <row r="2145" spans="1:29" ht="15" x14ac:dyDescent="0.25">
      <c r="A2145" s="250"/>
      <c r="B2145" s="250"/>
      <c r="C2145" s="250"/>
      <c r="D2145" s="250"/>
      <c r="E2145" s="250"/>
      <c r="F2145" s="250"/>
      <c r="H2145" s="244"/>
      <c r="J2145" s="272" t="s">
        <v>4158</v>
      </c>
      <c r="K2145" s="272" t="s">
        <v>4683</v>
      </c>
      <c r="L2145" s="250" t="s">
        <v>4615</v>
      </c>
      <c r="M2145" s="272" t="s">
        <v>4139</v>
      </c>
      <c r="N2145" s="272" t="s">
        <v>4305</v>
      </c>
      <c r="O2145" s="272" t="s">
        <v>4670</v>
      </c>
      <c r="P2145" s="274">
        <v>201406</v>
      </c>
      <c r="Q2145" s="272" t="s">
        <v>4203</v>
      </c>
      <c r="R2145" s="276">
        <v>234.12</v>
      </c>
      <c r="S2145" s="280" t="s">
        <v>4701</v>
      </c>
      <c r="T2145" s="280" t="s">
        <v>4699</v>
      </c>
      <c r="V2145" s="244"/>
      <c r="AC2145" s="244"/>
    </row>
    <row r="2146" spans="1:29" ht="15" x14ac:dyDescent="0.25">
      <c r="A2146" s="250"/>
      <c r="B2146" s="250"/>
      <c r="C2146" s="250"/>
      <c r="D2146" s="250"/>
      <c r="E2146" s="250"/>
      <c r="F2146" s="250"/>
      <c r="H2146" s="244"/>
      <c r="J2146" s="272" t="s">
        <v>4158</v>
      </c>
      <c r="K2146" s="272" t="s">
        <v>4683</v>
      </c>
      <c r="L2146" s="250" t="s">
        <v>4615</v>
      </c>
      <c r="M2146" s="272" t="s">
        <v>4140</v>
      </c>
      <c r="N2146" s="272" t="s">
        <v>4343</v>
      </c>
      <c r="O2146" s="272" t="s">
        <v>4670</v>
      </c>
      <c r="P2146" s="274">
        <v>201407</v>
      </c>
      <c r="Q2146" s="272" t="s">
        <v>4203</v>
      </c>
      <c r="R2146" s="276">
        <v>798.97</v>
      </c>
      <c r="S2146" s="280" t="s">
        <v>4701</v>
      </c>
      <c r="T2146" s="280" t="s">
        <v>4699</v>
      </c>
      <c r="V2146" s="244"/>
      <c r="AC2146" s="244"/>
    </row>
    <row r="2147" spans="1:29" ht="15" x14ac:dyDescent="0.25">
      <c r="A2147" s="250"/>
      <c r="B2147" s="250"/>
      <c r="C2147" s="250"/>
      <c r="D2147" s="250"/>
      <c r="E2147" s="250"/>
      <c r="F2147" s="250"/>
      <c r="H2147" s="244"/>
      <c r="J2147" s="272" t="s">
        <v>4158</v>
      </c>
      <c r="K2147" s="272" t="s">
        <v>4683</v>
      </c>
      <c r="L2147" s="250" t="s">
        <v>4615</v>
      </c>
      <c r="M2147" s="272" t="s">
        <v>4139</v>
      </c>
      <c r="N2147" s="272" t="s">
        <v>4322</v>
      </c>
      <c r="O2147" s="272" t="s">
        <v>4670</v>
      </c>
      <c r="P2147" s="274">
        <v>201410</v>
      </c>
      <c r="Q2147" s="272" t="s">
        <v>4203</v>
      </c>
      <c r="R2147" s="276">
        <v>1207.5</v>
      </c>
      <c r="S2147" s="280" t="s">
        <v>4701</v>
      </c>
      <c r="T2147" s="280" t="s">
        <v>4699</v>
      </c>
      <c r="V2147" s="244"/>
      <c r="AC2147" s="244"/>
    </row>
    <row r="2148" spans="1:29" ht="15" x14ac:dyDescent="0.25">
      <c r="A2148" s="250"/>
      <c r="B2148" s="250"/>
      <c r="C2148" s="250"/>
      <c r="D2148" s="250"/>
      <c r="E2148" s="250"/>
      <c r="F2148" s="250"/>
      <c r="H2148" s="244"/>
      <c r="J2148" s="272" t="s">
        <v>4158</v>
      </c>
      <c r="K2148" s="272" t="s">
        <v>4683</v>
      </c>
      <c r="L2148" s="250" t="s">
        <v>4615</v>
      </c>
      <c r="M2148" s="272" t="s">
        <v>4139</v>
      </c>
      <c r="N2148" s="272" t="s">
        <v>4324</v>
      </c>
      <c r="O2148" s="272" t="s">
        <v>4670</v>
      </c>
      <c r="P2148" s="274">
        <v>201410</v>
      </c>
      <c r="Q2148" s="272" t="s">
        <v>4203</v>
      </c>
      <c r="R2148" s="276">
        <v>455.02</v>
      </c>
      <c r="S2148" s="280" t="s">
        <v>4701</v>
      </c>
      <c r="T2148" s="280" t="s">
        <v>4699</v>
      </c>
      <c r="V2148" s="244"/>
      <c r="AC2148" s="244"/>
    </row>
    <row r="2149" spans="1:29" ht="15" x14ac:dyDescent="0.25">
      <c r="A2149" s="250"/>
      <c r="B2149" s="250"/>
      <c r="C2149" s="250"/>
      <c r="D2149" s="250"/>
      <c r="E2149" s="250"/>
      <c r="F2149" s="250"/>
      <c r="H2149" s="244"/>
      <c r="J2149" s="272" t="s">
        <v>4158</v>
      </c>
      <c r="K2149" s="272" t="s">
        <v>4683</v>
      </c>
      <c r="L2149" s="250" t="s">
        <v>4615</v>
      </c>
      <c r="M2149" s="272" t="s">
        <v>4139</v>
      </c>
      <c r="N2149" s="272" t="s">
        <v>4325</v>
      </c>
      <c r="O2149" s="272" t="s">
        <v>4670</v>
      </c>
      <c r="P2149" s="274">
        <v>201410</v>
      </c>
      <c r="Q2149" s="272" t="s">
        <v>4203</v>
      </c>
      <c r="R2149" s="276">
        <v>21</v>
      </c>
      <c r="S2149" s="280" t="s">
        <v>4701</v>
      </c>
      <c r="T2149" s="280" t="s">
        <v>4699</v>
      </c>
      <c r="V2149" s="244"/>
      <c r="AC2149" s="244"/>
    </row>
    <row r="2150" spans="1:29" ht="15" x14ac:dyDescent="0.25">
      <c r="A2150" s="250"/>
      <c r="B2150" s="250"/>
      <c r="C2150" s="250"/>
      <c r="D2150" s="250"/>
      <c r="E2150" s="250"/>
      <c r="F2150" s="250"/>
      <c r="H2150" s="244"/>
      <c r="J2150" s="272" t="s">
        <v>4158</v>
      </c>
      <c r="K2150" s="272" t="s">
        <v>4683</v>
      </c>
      <c r="L2150" s="250" t="s">
        <v>4615</v>
      </c>
      <c r="M2150" s="272" t="s">
        <v>4139</v>
      </c>
      <c r="N2150" s="272" t="s">
        <v>4617</v>
      </c>
      <c r="O2150" s="272" t="s">
        <v>4670</v>
      </c>
      <c r="P2150" s="274">
        <v>201410</v>
      </c>
      <c r="Q2150" s="272" t="s">
        <v>4203</v>
      </c>
      <c r="R2150" s="276">
        <v>21</v>
      </c>
      <c r="S2150" s="280" t="s">
        <v>4701</v>
      </c>
      <c r="T2150" s="280" t="s">
        <v>4699</v>
      </c>
      <c r="V2150" s="244"/>
      <c r="AC2150" s="244"/>
    </row>
    <row r="2151" spans="1:29" ht="15" x14ac:dyDescent="0.25">
      <c r="A2151" s="250"/>
      <c r="B2151" s="250"/>
      <c r="C2151" s="250"/>
      <c r="D2151" s="250"/>
      <c r="E2151" s="250"/>
      <c r="F2151" s="250"/>
      <c r="H2151" s="244"/>
      <c r="J2151" s="272" t="s">
        <v>4158</v>
      </c>
      <c r="K2151" s="272" t="s">
        <v>4683</v>
      </c>
      <c r="L2151" s="250" t="s">
        <v>4615</v>
      </c>
      <c r="M2151" s="272" t="s">
        <v>4138</v>
      </c>
      <c r="N2151" s="272" t="s">
        <v>4336</v>
      </c>
      <c r="O2151" s="272" t="s">
        <v>4670</v>
      </c>
      <c r="P2151" s="274">
        <v>201410</v>
      </c>
      <c r="Q2151" s="272" t="s">
        <v>4203</v>
      </c>
      <c r="R2151" s="276">
        <v>136.29</v>
      </c>
      <c r="S2151" s="280" t="s">
        <v>4701</v>
      </c>
      <c r="T2151" s="280" t="s">
        <v>4699</v>
      </c>
      <c r="V2151" s="244"/>
      <c r="AC2151" s="244"/>
    </row>
    <row r="2152" spans="1:29" ht="15" x14ac:dyDescent="0.25">
      <c r="A2152" s="250"/>
      <c r="B2152" s="250"/>
      <c r="C2152" s="250"/>
      <c r="D2152" s="250"/>
      <c r="E2152" s="250"/>
      <c r="F2152" s="250"/>
      <c r="H2152" s="244"/>
      <c r="J2152" s="272" t="s">
        <v>4158</v>
      </c>
      <c r="K2152" s="272" t="s">
        <v>4683</v>
      </c>
      <c r="L2152" s="250" t="s">
        <v>4615</v>
      </c>
      <c r="M2152" s="272" t="s">
        <v>4140</v>
      </c>
      <c r="N2152" s="272" t="s">
        <v>4343</v>
      </c>
      <c r="O2152" s="272" t="s">
        <v>4670</v>
      </c>
      <c r="P2152" s="274">
        <v>201410</v>
      </c>
      <c r="Q2152" s="272" t="s">
        <v>4203</v>
      </c>
      <c r="R2152" s="276">
        <v>800</v>
      </c>
      <c r="S2152" s="280" t="s">
        <v>4701</v>
      </c>
      <c r="T2152" s="280" t="s">
        <v>4699</v>
      </c>
      <c r="V2152" s="244"/>
      <c r="AC2152" s="244"/>
    </row>
    <row r="2153" spans="1:29" ht="15" x14ac:dyDescent="0.25">
      <c r="A2153" s="250"/>
      <c r="B2153" s="250"/>
      <c r="C2153" s="250"/>
      <c r="D2153" s="250"/>
      <c r="E2153" s="250"/>
      <c r="F2153" s="250"/>
      <c r="H2153" s="244"/>
      <c r="J2153" s="272" t="s">
        <v>4158</v>
      </c>
      <c r="K2153" s="272" t="s">
        <v>4683</v>
      </c>
      <c r="L2153" s="250" t="s">
        <v>4615</v>
      </c>
      <c r="M2153" s="272" t="s">
        <v>4140</v>
      </c>
      <c r="N2153" s="272" t="s">
        <v>4345</v>
      </c>
      <c r="O2153" s="272" t="s">
        <v>4670</v>
      </c>
      <c r="P2153" s="274">
        <v>201412</v>
      </c>
      <c r="Q2153" s="272" t="s">
        <v>4203</v>
      </c>
      <c r="R2153" s="276">
        <v>1036.1400000000001</v>
      </c>
      <c r="S2153" s="280" t="s">
        <v>4701</v>
      </c>
      <c r="T2153" s="280" t="s">
        <v>4699</v>
      </c>
      <c r="V2153" s="244"/>
      <c r="AC2153" s="244"/>
    </row>
    <row r="2154" spans="1:29" ht="15" x14ac:dyDescent="0.25">
      <c r="A2154" s="250"/>
      <c r="B2154" s="250"/>
      <c r="C2154" s="250"/>
      <c r="D2154" s="250"/>
      <c r="E2154" s="250"/>
      <c r="F2154" s="250"/>
      <c r="H2154" s="244"/>
      <c r="J2154" s="272" t="s">
        <v>4158</v>
      </c>
      <c r="K2154" s="272" t="s">
        <v>4683</v>
      </c>
      <c r="L2154" s="250" t="s">
        <v>4615</v>
      </c>
      <c r="M2154" s="272" t="s">
        <v>4139</v>
      </c>
      <c r="N2154" s="272" t="s">
        <v>4308</v>
      </c>
      <c r="O2154" s="272" t="s">
        <v>4670</v>
      </c>
      <c r="P2154" s="274">
        <v>201502</v>
      </c>
      <c r="Q2154" s="272" t="s">
        <v>4203</v>
      </c>
      <c r="R2154" s="276">
        <v>214</v>
      </c>
      <c r="S2154" s="280" t="s">
        <v>4701</v>
      </c>
      <c r="T2154" s="280" t="s">
        <v>4699</v>
      </c>
      <c r="V2154" s="244"/>
      <c r="AC2154" s="244"/>
    </row>
    <row r="2155" spans="1:29" ht="15" x14ac:dyDescent="0.25">
      <c r="A2155" s="250"/>
      <c r="B2155" s="250"/>
      <c r="C2155" s="250"/>
      <c r="D2155" s="250"/>
      <c r="E2155" s="250"/>
      <c r="F2155" s="250"/>
      <c r="H2155" s="244"/>
      <c r="J2155" s="272" t="s">
        <v>4158</v>
      </c>
      <c r="K2155" s="272" t="s">
        <v>4683</v>
      </c>
      <c r="L2155" s="250" t="s">
        <v>4615</v>
      </c>
      <c r="M2155" s="272" t="s">
        <v>4141</v>
      </c>
      <c r="N2155" s="272" t="s">
        <v>4347</v>
      </c>
      <c r="O2155" s="272" t="s">
        <v>4670</v>
      </c>
      <c r="P2155" s="274">
        <v>201502</v>
      </c>
      <c r="Q2155" s="272" t="s">
        <v>4203</v>
      </c>
      <c r="R2155" s="276">
        <v>243.19</v>
      </c>
      <c r="S2155" s="280" t="s">
        <v>4701</v>
      </c>
      <c r="T2155" s="280" t="s">
        <v>4699</v>
      </c>
      <c r="V2155" s="244"/>
      <c r="AC2155" s="244"/>
    </row>
    <row r="2156" spans="1:29" ht="15" x14ac:dyDescent="0.25">
      <c r="A2156" s="250"/>
      <c r="B2156" s="250"/>
      <c r="C2156" s="250"/>
      <c r="D2156" s="250"/>
      <c r="E2156" s="250"/>
      <c r="F2156" s="250"/>
      <c r="H2156" s="244"/>
      <c r="J2156" s="272" t="s">
        <v>4158</v>
      </c>
      <c r="K2156" s="272" t="s">
        <v>4683</v>
      </c>
      <c r="L2156" s="250" t="s">
        <v>4615</v>
      </c>
      <c r="M2156" s="272" t="s">
        <v>4142</v>
      </c>
      <c r="N2156" s="272" t="s">
        <v>4361</v>
      </c>
      <c r="O2156" s="272" t="s">
        <v>4670</v>
      </c>
      <c r="P2156" s="274">
        <v>201507</v>
      </c>
      <c r="Q2156" s="272" t="s">
        <v>4203</v>
      </c>
      <c r="R2156" s="276">
        <v>1250</v>
      </c>
      <c r="S2156" s="280" t="s">
        <v>4701</v>
      </c>
      <c r="T2156" s="280" t="s">
        <v>4699</v>
      </c>
      <c r="V2156" s="244"/>
      <c r="AC2156" s="244"/>
    </row>
    <row r="2157" spans="1:29" ht="15" x14ac:dyDescent="0.25">
      <c r="A2157" s="250"/>
      <c r="B2157" s="250"/>
      <c r="C2157" s="250"/>
      <c r="D2157" s="250"/>
      <c r="E2157" s="250"/>
      <c r="F2157" s="250"/>
      <c r="H2157" s="244"/>
      <c r="J2157" s="272" t="s">
        <v>4158</v>
      </c>
      <c r="K2157" s="272" t="s">
        <v>4683</v>
      </c>
      <c r="L2157" s="250" t="s">
        <v>4615</v>
      </c>
      <c r="M2157" s="272" t="s">
        <v>4143</v>
      </c>
      <c r="N2157" s="272" t="s">
        <v>4394</v>
      </c>
      <c r="O2157" s="272" t="s">
        <v>4670</v>
      </c>
      <c r="P2157" s="274">
        <v>201510</v>
      </c>
      <c r="Q2157" s="272" t="s">
        <v>4203</v>
      </c>
      <c r="R2157" s="276">
        <v>1797.89</v>
      </c>
      <c r="S2157" s="280" t="s">
        <v>4701</v>
      </c>
      <c r="T2157" s="280" t="s">
        <v>4699</v>
      </c>
      <c r="V2157" s="244"/>
      <c r="AC2157" s="244"/>
    </row>
    <row r="2158" spans="1:29" ht="15" x14ac:dyDescent="0.25">
      <c r="A2158" s="250"/>
      <c r="B2158" s="250"/>
      <c r="C2158" s="250"/>
      <c r="D2158" s="250"/>
      <c r="E2158" s="250"/>
      <c r="F2158" s="250"/>
      <c r="H2158" s="244"/>
      <c r="J2158" s="272" t="s">
        <v>4158</v>
      </c>
      <c r="K2158" s="272" t="s">
        <v>4683</v>
      </c>
      <c r="L2158" s="250" t="s">
        <v>4615</v>
      </c>
      <c r="M2158" s="272" t="s">
        <v>4146</v>
      </c>
      <c r="N2158" s="272" t="s">
        <v>4409</v>
      </c>
      <c r="O2158" s="272" t="s">
        <v>4670</v>
      </c>
      <c r="P2158" s="274">
        <v>201603</v>
      </c>
      <c r="Q2158" s="272" t="s">
        <v>4203</v>
      </c>
      <c r="R2158" s="276">
        <v>2771.89</v>
      </c>
      <c r="S2158" s="280" t="s">
        <v>4701</v>
      </c>
      <c r="T2158" s="280" t="s">
        <v>4699</v>
      </c>
      <c r="V2158" s="244"/>
      <c r="AC2158" s="244"/>
    </row>
    <row r="2159" spans="1:29" ht="15" x14ac:dyDescent="0.25">
      <c r="A2159" s="250"/>
      <c r="B2159" s="250"/>
      <c r="C2159" s="250"/>
      <c r="D2159" s="250"/>
      <c r="E2159" s="250"/>
      <c r="F2159" s="250"/>
      <c r="H2159" s="244"/>
      <c r="J2159" s="272" t="s">
        <v>4158</v>
      </c>
      <c r="K2159" s="272" t="s">
        <v>4683</v>
      </c>
      <c r="L2159" s="250" t="s">
        <v>4615</v>
      </c>
      <c r="M2159" s="272" t="s">
        <v>4146</v>
      </c>
      <c r="N2159" s="272" t="s">
        <v>4619</v>
      </c>
      <c r="O2159" s="272" t="s">
        <v>4670</v>
      </c>
      <c r="P2159" s="274">
        <v>201603</v>
      </c>
      <c r="Q2159" s="272" t="s">
        <v>4203</v>
      </c>
      <c r="R2159" s="276">
        <v>1794.49</v>
      </c>
      <c r="S2159" s="280" t="s">
        <v>4701</v>
      </c>
      <c r="T2159" s="280" t="s">
        <v>4699</v>
      </c>
      <c r="V2159" s="244"/>
      <c r="AC2159" s="244"/>
    </row>
    <row r="2160" spans="1:29" ht="15" x14ac:dyDescent="0.25">
      <c r="A2160" s="250"/>
      <c r="B2160" s="250"/>
      <c r="C2160" s="250"/>
      <c r="D2160" s="250"/>
      <c r="E2160" s="250"/>
      <c r="F2160" s="250"/>
      <c r="H2160" s="244"/>
      <c r="J2160" s="272" t="s">
        <v>4158</v>
      </c>
      <c r="K2160" s="272" t="s">
        <v>4683</v>
      </c>
      <c r="L2160" s="250" t="s">
        <v>4615</v>
      </c>
      <c r="M2160" s="272" t="s">
        <v>4146</v>
      </c>
      <c r="N2160" s="272" t="s">
        <v>4620</v>
      </c>
      <c r="O2160" s="272" t="s">
        <v>4670</v>
      </c>
      <c r="P2160" s="274">
        <v>201603</v>
      </c>
      <c r="Q2160" s="272" t="s">
        <v>4203</v>
      </c>
      <c r="R2160" s="276">
        <v>698.66</v>
      </c>
      <c r="S2160" s="280" t="s">
        <v>4701</v>
      </c>
      <c r="T2160" s="280" t="s">
        <v>4699</v>
      </c>
      <c r="V2160" s="244"/>
      <c r="AC2160" s="244"/>
    </row>
    <row r="2161" spans="1:29" ht="15" x14ac:dyDescent="0.25">
      <c r="A2161" s="250"/>
      <c r="B2161" s="250"/>
      <c r="C2161" s="250"/>
      <c r="D2161" s="250"/>
      <c r="E2161" s="250"/>
      <c r="F2161" s="250"/>
      <c r="H2161" s="244"/>
      <c r="J2161" s="272" t="s">
        <v>4158</v>
      </c>
      <c r="K2161" s="272" t="s">
        <v>4683</v>
      </c>
      <c r="L2161" s="250" t="s">
        <v>4615</v>
      </c>
      <c r="M2161" s="272" t="s">
        <v>4146</v>
      </c>
      <c r="N2161" s="272" t="s">
        <v>4438</v>
      </c>
      <c r="O2161" s="272" t="s">
        <v>4670</v>
      </c>
      <c r="P2161" s="274">
        <v>201603</v>
      </c>
      <c r="Q2161" s="272" t="s">
        <v>4203</v>
      </c>
      <c r="R2161" s="276">
        <v>430</v>
      </c>
      <c r="S2161" s="280" t="s">
        <v>4701</v>
      </c>
      <c r="T2161" s="280" t="s">
        <v>4699</v>
      </c>
      <c r="V2161" s="244"/>
      <c r="AC2161" s="244"/>
    </row>
    <row r="2162" spans="1:29" ht="15" x14ac:dyDescent="0.25">
      <c r="A2162" s="250"/>
      <c r="B2162" s="250"/>
      <c r="C2162" s="250"/>
      <c r="D2162" s="250"/>
      <c r="E2162" s="250"/>
      <c r="F2162" s="250"/>
      <c r="H2162" s="244"/>
      <c r="J2162" s="272" t="s">
        <v>4158</v>
      </c>
      <c r="K2162" s="272" t="s">
        <v>4683</v>
      </c>
      <c r="L2162" s="250" t="s">
        <v>4615</v>
      </c>
      <c r="M2162" s="272" t="s">
        <v>4148</v>
      </c>
      <c r="N2162" s="272" t="s">
        <v>4583</v>
      </c>
      <c r="O2162" s="272" t="s">
        <v>4670</v>
      </c>
      <c r="P2162" s="274">
        <v>201603</v>
      </c>
      <c r="Q2162" s="272" t="s">
        <v>4203</v>
      </c>
      <c r="R2162" s="276">
        <v>773.67</v>
      </c>
      <c r="S2162" s="280" t="s">
        <v>4701</v>
      </c>
      <c r="T2162" s="280" t="s">
        <v>4699</v>
      </c>
      <c r="V2162" s="244"/>
      <c r="AC2162" s="244"/>
    </row>
    <row r="2163" spans="1:29" ht="15" x14ac:dyDescent="0.25">
      <c r="A2163" s="250"/>
      <c r="B2163" s="250"/>
      <c r="C2163" s="250"/>
      <c r="D2163" s="250"/>
      <c r="E2163" s="250"/>
      <c r="F2163" s="250"/>
      <c r="H2163" s="244"/>
      <c r="J2163" s="272" t="s">
        <v>4158</v>
      </c>
      <c r="K2163" s="272" t="s">
        <v>4683</v>
      </c>
      <c r="L2163" s="250" t="s">
        <v>4615</v>
      </c>
      <c r="M2163" s="272" t="s">
        <v>4146</v>
      </c>
      <c r="N2163" s="272" t="s">
        <v>4409</v>
      </c>
      <c r="O2163" s="272" t="s">
        <v>4670</v>
      </c>
      <c r="P2163" s="274">
        <v>201604</v>
      </c>
      <c r="Q2163" s="272" t="s">
        <v>4203</v>
      </c>
      <c r="R2163" s="276">
        <v>2329.58</v>
      </c>
      <c r="S2163" s="280" t="s">
        <v>4701</v>
      </c>
      <c r="T2163" s="280" t="s">
        <v>4699</v>
      </c>
      <c r="V2163" s="244"/>
      <c r="AC2163" s="244"/>
    </row>
    <row r="2164" spans="1:29" ht="15" x14ac:dyDescent="0.25">
      <c r="A2164" s="250"/>
      <c r="B2164" s="250"/>
      <c r="C2164" s="250"/>
      <c r="D2164" s="250"/>
      <c r="E2164" s="250"/>
      <c r="F2164" s="250"/>
      <c r="H2164" s="244"/>
      <c r="J2164" s="272" t="s">
        <v>4158</v>
      </c>
      <c r="K2164" s="272" t="s">
        <v>4683</v>
      </c>
      <c r="L2164" s="250" t="s">
        <v>4615</v>
      </c>
      <c r="M2164" s="272" t="s">
        <v>4146</v>
      </c>
      <c r="N2164" s="272" t="s">
        <v>4411</v>
      </c>
      <c r="O2164" s="272" t="s">
        <v>4670</v>
      </c>
      <c r="P2164" s="274">
        <v>201604</v>
      </c>
      <c r="Q2164" s="272" t="s">
        <v>4203</v>
      </c>
      <c r="R2164" s="276">
        <v>3486.6</v>
      </c>
      <c r="S2164" s="280" t="s">
        <v>4701</v>
      </c>
      <c r="T2164" s="280" t="s">
        <v>4699</v>
      </c>
      <c r="V2164" s="244"/>
      <c r="AC2164" s="244"/>
    </row>
    <row r="2165" spans="1:29" ht="15" x14ac:dyDescent="0.25">
      <c r="A2165" s="250"/>
      <c r="B2165" s="250"/>
      <c r="C2165" s="250"/>
      <c r="D2165" s="250"/>
      <c r="E2165" s="250"/>
      <c r="F2165" s="250"/>
      <c r="H2165" s="244"/>
      <c r="J2165" s="272" t="s">
        <v>4158</v>
      </c>
      <c r="K2165" s="272" t="s">
        <v>4683</v>
      </c>
      <c r="L2165" s="250" t="s">
        <v>4615</v>
      </c>
      <c r="M2165" s="272" t="s">
        <v>4146</v>
      </c>
      <c r="N2165" s="272" t="s">
        <v>4412</v>
      </c>
      <c r="O2165" s="272" t="s">
        <v>4670</v>
      </c>
      <c r="P2165" s="274">
        <v>201604</v>
      </c>
      <c r="Q2165" s="272" t="s">
        <v>4203</v>
      </c>
      <c r="R2165" s="276">
        <v>4489.54</v>
      </c>
      <c r="S2165" s="280" t="s">
        <v>4701</v>
      </c>
      <c r="T2165" s="280" t="s">
        <v>4699</v>
      </c>
      <c r="V2165" s="244"/>
      <c r="AC2165" s="244"/>
    </row>
    <row r="2166" spans="1:29" ht="15" x14ac:dyDescent="0.25">
      <c r="A2166" s="250"/>
      <c r="B2166" s="250"/>
      <c r="C2166" s="250"/>
      <c r="D2166" s="250"/>
      <c r="E2166" s="250"/>
      <c r="F2166" s="250"/>
      <c r="H2166" s="244"/>
      <c r="J2166" s="272" t="s">
        <v>4158</v>
      </c>
      <c r="K2166" s="272" t="s">
        <v>4683</v>
      </c>
      <c r="L2166" s="250" t="s">
        <v>4615</v>
      </c>
      <c r="M2166" s="272" t="s">
        <v>4146</v>
      </c>
      <c r="N2166" s="272" t="s">
        <v>4618</v>
      </c>
      <c r="O2166" s="272" t="s">
        <v>4670</v>
      </c>
      <c r="P2166" s="274">
        <v>201604</v>
      </c>
      <c r="Q2166" s="272" t="s">
        <v>4203</v>
      </c>
      <c r="R2166" s="276">
        <v>15579.78</v>
      </c>
      <c r="S2166" s="280" t="s">
        <v>4701</v>
      </c>
      <c r="T2166" s="280" t="s">
        <v>4699</v>
      </c>
      <c r="V2166" s="244"/>
      <c r="AC2166" s="244"/>
    </row>
    <row r="2167" spans="1:29" ht="15" x14ac:dyDescent="0.25">
      <c r="A2167" s="250"/>
      <c r="B2167" s="250"/>
      <c r="C2167" s="250"/>
      <c r="D2167" s="250"/>
      <c r="E2167" s="250"/>
      <c r="F2167" s="250"/>
      <c r="H2167" s="244"/>
      <c r="J2167" s="272" t="s">
        <v>4158</v>
      </c>
      <c r="K2167" s="272" t="s">
        <v>4683</v>
      </c>
      <c r="L2167" s="250" t="s">
        <v>4615</v>
      </c>
      <c r="M2167" s="272" t="s">
        <v>4146</v>
      </c>
      <c r="N2167" s="272" t="s">
        <v>4423</v>
      </c>
      <c r="O2167" s="272" t="s">
        <v>4670</v>
      </c>
      <c r="P2167" s="274">
        <v>201604</v>
      </c>
      <c r="Q2167" s="272" t="s">
        <v>4203</v>
      </c>
      <c r="R2167" s="276">
        <v>75</v>
      </c>
      <c r="S2167" s="280" t="s">
        <v>4701</v>
      </c>
      <c r="T2167" s="280" t="s">
        <v>4699</v>
      </c>
      <c r="V2167" s="244"/>
      <c r="AC2167" s="244"/>
    </row>
    <row r="2168" spans="1:29" ht="15" x14ac:dyDescent="0.25">
      <c r="A2168" s="250"/>
      <c r="B2168" s="250"/>
      <c r="C2168" s="250"/>
      <c r="D2168" s="250"/>
      <c r="E2168" s="250"/>
      <c r="F2168" s="250"/>
      <c r="H2168" s="244"/>
      <c r="J2168" s="272" t="s">
        <v>4158</v>
      </c>
      <c r="K2168" s="272" t="s">
        <v>4683</v>
      </c>
      <c r="L2168" s="250" t="s">
        <v>4615</v>
      </c>
      <c r="M2168" s="272" t="s">
        <v>4146</v>
      </c>
      <c r="N2168" s="272" t="s">
        <v>4424</v>
      </c>
      <c r="O2168" s="272" t="s">
        <v>4670</v>
      </c>
      <c r="P2168" s="274">
        <v>201604</v>
      </c>
      <c r="Q2168" s="272" t="s">
        <v>4203</v>
      </c>
      <c r="R2168" s="276">
        <v>197.17</v>
      </c>
      <c r="S2168" s="280" t="s">
        <v>4701</v>
      </c>
      <c r="T2168" s="280" t="s">
        <v>4699</v>
      </c>
      <c r="V2168" s="244"/>
      <c r="AC2168" s="244"/>
    </row>
    <row r="2169" spans="1:29" ht="15" x14ac:dyDescent="0.25">
      <c r="A2169" s="250"/>
      <c r="B2169" s="250"/>
      <c r="C2169" s="250"/>
      <c r="D2169" s="250"/>
      <c r="E2169" s="250"/>
      <c r="F2169" s="250"/>
      <c r="H2169" s="244"/>
      <c r="J2169" s="272" t="s">
        <v>4158</v>
      </c>
      <c r="K2169" s="272" t="s">
        <v>4683</v>
      </c>
      <c r="L2169" s="250" t="s">
        <v>4615</v>
      </c>
      <c r="M2169" s="272" t="s">
        <v>4146</v>
      </c>
      <c r="N2169" s="272" t="s">
        <v>4436</v>
      </c>
      <c r="O2169" s="272" t="s">
        <v>4670</v>
      </c>
      <c r="P2169" s="274">
        <v>201604</v>
      </c>
      <c r="Q2169" s="272" t="s">
        <v>4203</v>
      </c>
      <c r="R2169" s="276">
        <v>884.51</v>
      </c>
      <c r="S2169" s="280" t="s">
        <v>4701</v>
      </c>
      <c r="T2169" s="280" t="s">
        <v>4699</v>
      </c>
      <c r="V2169" s="244"/>
      <c r="AC2169" s="244"/>
    </row>
    <row r="2170" spans="1:29" ht="15" x14ac:dyDescent="0.25">
      <c r="A2170" s="250"/>
      <c r="B2170" s="250"/>
      <c r="C2170" s="250"/>
      <c r="D2170" s="250"/>
      <c r="E2170" s="250"/>
      <c r="F2170" s="250"/>
      <c r="H2170" s="244"/>
      <c r="J2170" s="272" t="s">
        <v>4158</v>
      </c>
      <c r="K2170" s="272" t="s">
        <v>4683</v>
      </c>
      <c r="L2170" s="250" t="s">
        <v>4615</v>
      </c>
      <c r="M2170" s="272" t="s">
        <v>4146</v>
      </c>
      <c r="N2170" s="272" t="s">
        <v>4621</v>
      </c>
      <c r="O2170" s="272" t="s">
        <v>4670</v>
      </c>
      <c r="P2170" s="274">
        <v>201604</v>
      </c>
      <c r="Q2170" s="272" t="s">
        <v>4203</v>
      </c>
      <c r="R2170" s="276">
        <v>460.66</v>
      </c>
      <c r="S2170" s="280" t="s">
        <v>4701</v>
      </c>
      <c r="T2170" s="280" t="s">
        <v>4699</v>
      </c>
      <c r="V2170" s="244"/>
      <c r="AC2170" s="244"/>
    </row>
    <row r="2171" spans="1:29" ht="15" x14ac:dyDescent="0.25">
      <c r="A2171" s="250"/>
      <c r="B2171" s="250"/>
      <c r="C2171" s="250"/>
      <c r="D2171" s="250"/>
      <c r="E2171" s="250"/>
      <c r="F2171" s="250"/>
      <c r="H2171" s="244"/>
      <c r="J2171" s="272" t="s">
        <v>4158</v>
      </c>
      <c r="K2171" s="272" t="s">
        <v>4683</v>
      </c>
      <c r="L2171" s="250" t="s">
        <v>4615</v>
      </c>
      <c r="M2171" s="272" t="s">
        <v>4146</v>
      </c>
      <c r="N2171" s="272" t="s">
        <v>4443</v>
      </c>
      <c r="O2171" s="272" t="s">
        <v>4670</v>
      </c>
      <c r="P2171" s="274">
        <v>201604</v>
      </c>
      <c r="Q2171" s="272" t="s">
        <v>4203</v>
      </c>
      <c r="R2171" s="276">
        <v>200</v>
      </c>
      <c r="S2171" s="280" t="s">
        <v>4701</v>
      </c>
      <c r="T2171" s="280" t="s">
        <v>4699</v>
      </c>
      <c r="V2171" s="244"/>
      <c r="AC2171" s="244"/>
    </row>
    <row r="2172" spans="1:29" ht="15" x14ac:dyDescent="0.25">
      <c r="A2172" s="250"/>
      <c r="B2172" s="250"/>
      <c r="C2172" s="250"/>
      <c r="D2172" s="250"/>
      <c r="E2172" s="250"/>
      <c r="F2172" s="250"/>
      <c r="H2172" s="244"/>
      <c r="J2172" s="272" t="s">
        <v>4158</v>
      </c>
      <c r="K2172" s="272" t="s">
        <v>4683</v>
      </c>
      <c r="L2172" s="250" t="s">
        <v>4615</v>
      </c>
      <c r="M2172" s="272" t="s">
        <v>4146</v>
      </c>
      <c r="N2172" s="272" t="s">
        <v>4444</v>
      </c>
      <c r="O2172" s="272" t="s">
        <v>4670</v>
      </c>
      <c r="P2172" s="274">
        <v>201604</v>
      </c>
      <c r="Q2172" s="272" t="s">
        <v>4203</v>
      </c>
      <c r="R2172" s="276">
        <v>112.2</v>
      </c>
      <c r="S2172" s="280" t="s">
        <v>4701</v>
      </c>
      <c r="T2172" s="280" t="s">
        <v>4699</v>
      </c>
      <c r="V2172" s="244"/>
      <c r="AC2172" s="244"/>
    </row>
    <row r="2173" spans="1:29" ht="15" x14ac:dyDescent="0.25">
      <c r="A2173" s="250"/>
      <c r="B2173" s="250"/>
      <c r="C2173" s="250"/>
      <c r="D2173" s="250"/>
      <c r="E2173" s="250"/>
      <c r="F2173" s="250"/>
      <c r="H2173" s="244"/>
      <c r="J2173" s="272" t="s">
        <v>4158</v>
      </c>
      <c r="K2173" s="272" t="s">
        <v>4683</v>
      </c>
      <c r="L2173" s="250" t="s">
        <v>4615</v>
      </c>
      <c r="M2173" s="272" t="s">
        <v>4147</v>
      </c>
      <c r="N2173" s="272" t="s">
        <v>4543</v>
      </c>
      <c r="O2173" s="272" t="s">
        <v>4670</v>
      </c>
      <c r="P2173" s="274">
        <v>201604</v>
      </c>
      <c r="Q2173" s="272" t="s">
        <v>4203</v>
      </c>
      <c r="R2173" s="276">
        <v>139.22999999999999</v>
      </c>
      <c r="S2173" s="280" t="s">
        <v>4701</v>
      </c>
      <c r="T2173" s="280" t="s">
        <v>4699</v>
      </c>
      <c r="V2173" s="244"/>
      <c r="AC2173" s="244"/>
    </row>
    <row r="2174" spans="1:29" ht="15" x14ac:dyDescent="0.25">
      <c r="A2174" s="250"/>
      <c r="B2174" s="250"/>
      <c r="C2174" s="250"/>
      <c r="D2174" s="250"/>
      <c r="E2174" s="250"/>
      <c r="F2174" s="250"/>
      <c r="H2174" s="244"/>
      <c r="J2174" s="272" t="s">
        <v>4158</v>
      </c>
      <c r="K2174" s="272" t="s">
        <v>4683</v>
      </c>
      <c r="L2174" s="250" t="s">
        <v>4615</v>
      </c>
      <c r="M2174" s="272" t="s">
        <v>4147</v>
      </c>
      <c r="N2174" s="272" t="s">
        <v>4551</v>
      </c>
      <c r="O2174" s="272" t="s">
        <v>4670</v>
      </c>
      <c r="P2174" s="274">
        <v>201604</v>
      </c>
      <c r="Q2174" s="272" t="s">
        <v>4203</v>
      </c>
      <c r="R2174" s="276">
        <v>113.47</v>
      </c>
      <c r="S2174" s="280" t="s">
        <v>4701</v>
      </c>
      <c r="T2174" s="280" t="s">
        <v>4699</v>
      </c>
      <c r="V2174" s="244"/>
      <c r="AC2174" s="244"/>
    </row>
    <row r="2175" spans="1:29" ht="15" x14ac:dyDescent="0.25">
      <c r="A2175" s="250"/>
      <c r="B2175" s="250"/>
      <c r="C2175" s="250"/>
      <c r="D2175" s="250"/>
      <c r="E2175" s="250"/>
      <c r="F2175" s="250"/>
      <c r="H2175" s="244"/>
      <c r="J2175" s="272" t="s">
        <v>4158</v>
      </c>
      <c r="K2175" s="272" t="s">
        <v>4683</v>
      </c>
      <c r="L2175" s="250" t="s">
        <v>4615</v>
      </c>
      <c r="M2175" s="272" t="s">
        <v>4148</v>
      </c>
      <c r="N2175" s="272" t="s">
        <v>4583</v>
      </c>
      <c r="O2175" s="272" t="s">
        <v>4670</v>
      </c>
      <c r="P2175" s="274">
        <v>201604</v>
      </c>
      <c r="Q2175" s="272" t="s">
        <v>4203</v>
      </c>
      <c r="R2175" s="276">
        <v>2491.62</v>
      </c>
      <c r="S2175" s="280" t="s">
        <v>4701</v>
      </c>
      <c r="T2175" s="280" t="s">
        <v>4699</v>
      </c>
      <c r="V2175" s="244"/>
      <c r="AC2175" s="244"/>
    </row>
    <row r="2176" spans="1:29" ht="15" x14ac:dyDescent="0.25">
      <c r="A2176" s="250"/>
      <c r="B2176" s="250"/>
      <c r="C2176" s="250"/>
      <c r="D2176" s="250"/>
      <c r="E2176" s="250"/>
      <c r="F2176" s="250"/>
      <c r="H2176" s="244"/>
      <c r="J2176" s="272" t="s">
        <v>4158</v>
      </c>
      <c r="K2176" s="272" t="s">
        <v>4683</v>
      </c>
      <c r="L2176" s="250" t="s">
        <v>4615</v>
      </c>
      <c r="M2176" s="272" t="s">
        <v>4146</v>
      </c>
      <c r="N2176" s="272" t="s">
        <v>4409</v>
      </c>
      <c r="O2176" s="272" t="s">
        <v>4670</v>
      </c>
      <c r="P2176" s="274">
        <v>201605</v>
      </c>
      <c r="Q2176" s="272" t="s">
        <v>4203</v>
      </c>
      <c r="R2176" s="276">
        <v>357.5</v>
      </c>
      <c r="S2176" s="280" t="s">
        <v>4701</v>
      </c>
      <c r="T2176" s="280" t="s">
        <v>4699</v>
      </c>
      <c r="V2176" s="244"/>
      <c r="AC2176" s="244"/>
    </row>
    <row r="2177" spans="1:29" ht="15" x14ac:dyDescent="0.25">
      <c r="A2177" s="250"/>
      <c r="B2177" s="250"/>
      <c r="C2177" s="250"/>
      <c r="D2177" s="250"/>
      <c r="E2177" s="250"/>
      <c r="F2177" s="250"/>
      <c r="H2177" s="244"/>
      <c r="J2177" s="272" t="s">
        <v>4158</v>
      </c>
      <c r="K2177" s="272" t="s">
        <v>4683</v>
      </c>
      <c r="L2177" s="250" t="s">
        <v>4615</v>
      </c>
      <c r="M2177" s="272" t="s">
        <v>4146</v>
      </c>
      <c r="N2177" s="272" t="s">
        <v>4432</v>
      </c>
      <c r="O2177" s="272" t="s">
        <v>4670</v>
      </c>
      <c r="P2177" s="274">
        <v>201605</v>
      </c>
      <c r="Q2177" s="272" t="s">
        <v>4203</v>
      </c>
      <c r="R2177" s="276">
        <v>2471.89</v>
      </c>
      <c r="S2177" s="280" t="s">
        <v>4701</v>
      </c>
      <c r="T2177" s="280" t="s">
        <v>4699</v>
      </c>
      <c r="V2177" s="244"/>
      <c r="AC2177" s="244"/>
    </row>
    <row r="2178" spans="1:29" ht="15" x14ac:dyDescent="0.25">
      <c r="A2178" s="250"/>
      <c r="B2178" s="250"/>
      <c r="C2178" s="250"/>
      <c r="D2178" s="250"/>
      <c r="E2178" s="250"/>
      <c r="F2178" s="250"/>
      <c r="H2178" s="244"/>
      <c r="J2178" s="272" t="s">
        <v>4158</v>
      </c>
      <c r="K2178" s="272" t="s">
        <v>4683</v>
      </c>
      <c r="L2178" s="250" t="s">
        <v>4615</v>
      </c>
      <c r="M2178" s="272" t="s">
        <v>4146</v>
      </c>
      <c r="N2178" s="272" t="s">
        <v>4437</v>
      </c>
      <c r="O2178" s="272" t="s">
        <v>4670</v>
      </c>
      <c r="P2178" s="274">
        <v>201605</v>
      </c>
      <c r="Q2178" s="272" t="s">
        <v>4203</v>
      </c>
      <c r="R2178" s="276">
        <v>550</v>
      </c>
      <c r="S2178" s="280" t="s">
        <v>4701</v>
      </c>
      <c r="T2178" s="280" t="s">
        <v>4699</v>
      </c>
      <c r="V2178" s="244"/>
      <c r="AC2178" s="244"/>
    </row>
    <row r="2179" spans="1:29" ht="15" x14ac:dyDescent="0.25">
      <c r="A2179" s="250"/>
      <c r="B2179" s="250"/>
      <c r="C2179" s="250"/>
      <c r="D2179" s="250"/>
      <c r="E2179" s="250"/>
      <c r="F2179" s="250"/>
      <c r="H2179" s="244"/>
      <c r="J2179" s="272" t="s">
        <v>4158</v>
      </c>
      <c r="K2179" s="272" t="s">
        <v>4683</v>
      </c>
      <c r="L2179" s="250" t="s">
        <v>4615</v>
      </c>
      <c r="M2179" s="272" t="s">
        <v>4146</v>
      </c>
      <c r="N2179" s="272" t="s">
        <v>4439</v>
      </c>
      <c r="O2179" s="272" t="s">
        <v>4670</v>
      </c>
      <c r="P2179" s="274">
        <v>201605</v>
      </c>
      <c r="Q2179" s="272" t="s">
        <v>4203</v>
      </c>
      <c r="R2179" s="276">
        <v>70.12</v>
      </c>
      <c r="S2179" s="280" t="s">
        <v>4701</v>
      </c>
      <c r="T2179" s="280" t="s">
        <v>4699</v>
      </c>
      <c r="V2179" s="244"/>
      <c r="AC2179" s="244"/>
    </row>
    <row r="2180" spans="1:29" ht="15" x14ac:dyDescent="0.25">
      <c r="A2180" s="250"/>
      <c r="B2180" s="250"/>
      <c r="C2180" s="250"/>
      <c r="D2180" s="250"/>
      <c r="E2180" s="250"/>
      <c r="F2180" s="250"/>
      <c r="H2180" s="244"/>
      <c r="J2180" s="272" t="s">
        <v>4158</v>
      </c>
      <c r="K2180" s="272" t="s">
        <v>4683</v>
      </c>
      <c r="L2180" s="250" t="s">
        <v>4615</v>
      </c>
      <c r="M2180" s="272" t="s">
        <v>4146</v>
      </c>
      <c r="N2180" s="272" t="s">
        <v>4440</v>
      </c>
      <c r="O2180" s="272" t="s">
        <v>4670</v>
      </c>
      <c r="P2180" s="274">
        <v>201605</v>
      </c>
      <c r="Q2180" s="272" t="s">
        <v>4203</v>
      </c>
      <c r="R2180" s="276">
        <v>301.68</v>
      </c>
      <c r="S2180" s="280" t="s">
        <v>4701</v>
      </c>
      <c r="T2180" s="280" t="s">
        <v>4699</v>
      </c>
      <c r="V2180" s="244"/>
      <c r="AC2180" s="244"/>
    </row>
    <row r="2181" spans="1:29" ht="15" x14ac:dyDescent="0.25">
      <c r="A2181" s="250"/>
      <c r="B2181" s="250"/>
      <c r="C2181" s="250"/>
      <c r="D2181" s="250"/>
      <c r="E2181" s="250"/>
      <c r="F2181" s="250"/>
      <c r="H2181" s="244"/>
      <c r="J2181" s="272" t="s">
        <v>4158</v>
      </c>
      <c r="K2181" s="272" t="s">
        <v>4683</v>
      </c>
      <c r="L2181" s="250" t="s">
        <v>4615</v>
      </c>
      <c r="M2181" s="272" t="s">
        <v>4146</v>
      </c>
      <c r="N2181" s="272" t="s">
        <v>4444</v>
      </c>
      <c r="O2181" s="272" t="s">
        <v>4670</v>
      </c>
      <c r="P2181" s="274">
        <v>201605</v>
      </c>
      <c r="Q2181" s="272" t="s">
        <v>4203</v>
      </c>
      <c r="R2181" s="276">
        <v>443.07</v>
      </c>
      <c r="S2181" s="280" t="s">
        <v>4701</v>
      </c>
      <c r="T2181" s="280" t="s">
        <v>4699</v>
      </c>
      <c r="V2181" s="244"/>
      <c r="AC2181" s="244"/>
    </row>
    <row r="2182" spans="1:29" ht="15" x14ac:dyDescent="0.25">
      <c r="A2182" s="250"/>
      <c r="B2182" s="250"/>
      <c r="C2182" s="250"/>
      <c r="D2182" s="250"/>
      <c r="E2182" s="250"/>
      <c r="F2182" s="250"/>
      <c r="H2182" s="244"/>
      <c r="J2182" s="272" t="s">
        <v>4158</v>
      </c>
      <c r="K2182" s="272" t="s">
        <v>4683</v>
      </c>
      <c r="L2182" s="250" t="s">
        <v>4615</v>
      </c>
      <c r="M2182" s="272" t="s">
        <v>4146</v>
      </c>
      <c r="N2182" s="272" t="s">
        <v>4446</v>
      </c>
      <c r="O2182" s="272" t="s">
        <v>4670</v>
      </c>
      <c r="P2182" s="274">
        <v>201605</v>
      </c>
      <c r="Q2182" s="272" t="s">
        <v>4203</v>
      </c>
      <c r="R2182" s="276">
        <v>2084.7600000000002</v>
      </c>
      <c r="S2182" s="280" t="s">
        <v>4701</v>
      </c>
      <c r="T2182" s="280" t="s">
        <v>4699</v>
      </c>
      <c r="V2182" s="244"/>
      <c r="AC2182" s="244"/>
    </row>
    <row r="2183" spans="1:29" ht="15" x14ac:dyDescent="0.25">
      <c r="A2183" s="250"/>
      <c r="B2183" s="250"/>
      <c r="C2183" s="250"/>
      <c r="D2183" s="250"/>
      <c r="E2183" s="250"/>
      <c r="F2183" s="250"/>
      <c r="H2183" s="244"/>
      <c r="J2183" s="272" t="s">
        <v>4158</v>
      </c>
      <c r="K2183" s="272" t="s">
        <v>4683</v>
      </c>
      <c r="L2183" s="250" t="s">
        <v>4615</v>
      </c>
      <c r="M2183" s="272" t="s">
        <v>4146</v>
      </c>
      <c r="N2183" s="272" t="s">
        <v>4456</v>
      </c>
      <c r="O2183" s="272" t="s">
        <v>4670</v>
      </c>
      <c r="P2183" s="274">
        <v>201605</v>
      </c>
      <c r="Q2183" s="272" t="s">
        <v>4203</v>
      </c>
      <c r="R2183" s="276">
        <v>1100</v>
      </c>
      <c r="S2183" s="280" t="s">
        <v>4701</v>
      </c>
      <c r="T2183" s="280" t="s">
        <v>4699</v>
      </c>
      <c r="V2183" s="244"/>
      <c r="AC2183" s="244"/>
    </row>
    <row r="2184" spans="1:29" ht="15" x14ac:dyDescent="0.25">
      <c r="A2184" s="250"/>
      <c r="B2184" s="250"/>
      <c r="C2184" s="250"/>
      <c r="D2184" s="250"/>
      <c r="E2184" s="250"/>
      <c r="F2184" s="250"/>
      <c r="H2184" s="244"/>
      <c r="J2184" s="272" t="s">
        <v>4158</v>
      </c>
      <c r="K2184" s="272" t="s">
        <v>4683</v>
      </c>
      <c r="L2184" s="250" t="s">
        <v>4615</v>
      </c>
      <c r="M2184" s="272" t="s">
        <v>4146</v>
      </c>
      <c r="N2184" s="272" t="s">
        <v>4457</v>
      </c>
      <c r="O2184" s="272" t="s">
        <v>4670</v>
      </c>
      <c r="P2184" s="274">
        <v>201605</v>
      </c>
      <c r="Q2184" s="272" t="s">
        <v>4203</v>
      </c>
      <c r="R2184" s="276">
        <v>789.25</v>
      </c>
      <c r="S2184" s="280" t="s">
        <v>4701</v>
      </c>
      <c r="T2184" s="280" t="s">
        <v>4699</v>
      </c>
      <c r="V2184" s="244"/>
      <c r="AC2184" s="244"/>
    </row>
    <row r="2185" spans="1:29" ht="15" x14ac:dyDescent="0.25">
      <c r="A2185" s="250"/>
      <c r="B2185" s="250"/>
      <c r="C2185" s="250"/>
      <c r="D2185" s="250"/>
      <c r="E2185" s="250"/>
      <c r="F2185" s="250"/>
      <c r="H2185" s="244"/>
      <c r="J2185" s="272" t="s">
        <v>4158</v>
      </c>
      <c r="K2185" s="272" t="s">
        <v>4683</v>
      </c>
      <c r="L2185" s="250" t="s">
        <v>4615</v>
      </c>
      <c r="M2185" s="272" t="s">
        <v>4146</v>
      </c>
      <c r="N2185" s="272" t="s">
        <v>4458</v>
      </c>
      <c r="O2185" s="272" t="s">
        <v>4670</v>
      </c>
      <c r="P2185" s="274">
        <v>201605</v>
      </c>
      <c r="Q2185" s="272" t="s">
        <v>4203</v>
      </c>
      <c r="R2185" s="276">
        <v>20.399999999999999</v>
      </c>
      <c r="S2185" s="280" t="s">
        <v>4701</v>
      </c>
      <c r="T2185" s="280" t="s">
        <v>4699</v>
      </c>
      <c r="V2185" s="244"/>
      <c r="AC2185" s="244"/>
    </row>
    <row r="2186" spans="1:29" ht="15" x14ac:dyDescent="0.25">
      <c r="A2186" s="250"/>
      <c r="B2186" s="250"/>
      <c r="C2186" s="250"/>
      <c r="D2186" s="250"/>
      <c r="E2186" s="250"/>
      <c r="F2186" s="250"/>
      <c r="H2186" s="244"/>
      <c r="J2186" s="272" t="s">
        <v>4158</v>
      </c>
      <c r="K2186" s="272" t="s">
        <v>4683</v>
      </c>
      <c r="L2186" s="250" t="s">
        <v>4615</v>
      </c>
      <c r="M2186" s="272" t="s">
        <v>4146</v>
      </c>
      <c r="N2186" s="272" t="s">
        <v>4622</v>
      </c>
      <c r="O2186" s="272" t="s">
        <v>4670</v>
      </c>
      <c r="P2186" s="274">
        <v>201605</v>
      </c>
      <c r="Q2186" s="272" t="s">
        <v>4203</v>
      </c>
      <c r="R2186" s="276">
        <v>564.01</v>
      </c>
      <c r="S2186" s="280" t="s">
        <v>4701</v>
      </c>
      <c r="T2186" s="280" t="s">
        <v>4699</v>
      </c>
      <c r="V2186" s="244"/>
      <c r="AC2186" s="244"/>
    </row>
    <row r="2187" spans="1:29" ht="15" x14ac:dyDescent="0.25">
      <c r="A2187" s="250"/>
      <c r="B2187" s="250"/>
      <c r="C2187" s="250"/>
      <c r="D2187" s="250"/>
      <c r="E2187" s="250"/>
      <c r="F2187" s="250"/>
      <c r="H2187" s="244"/>
      <c r="J2187" s="272" t="s">
        <v>4158</v>
      </c>
      <c r="K2187" s="272" t="s">
        <v>4683</v>
      </c>
      <c r="L2187" s="250" t="s">
        <v>4615</v>
      </c>
      <c r="M2187" s="272" t="s">
        <v>4147</v>
      </c>
      <c r="N2187" s="272" t="s">
        <v>4553</v>
      </c>
      <c r="O2187" s="272" t="s">
        <v>4670</v>
      </c>
      <c r="P2187" s="274">
        <v>201605</v>
      </c>
      <c r="Q2187" s="272" t="s">
        <v>4203</v>
      </c>
      <c r="R2187" s="276">
        <v>300</v>
      </c>
      <c r="S2187" s="280" t="s">
        <v>4701</v>
      </c>
      <c r="T2187" s="280" t="s">
        <v>4699</v>
      </c>
      <c r="V2187" s="244"/>
      <c r="AC2187" s="244"/>
    </row>
    <row r="2188" spans="1:29" ht="15" x14ac:dyDescent="0.25">
      <c r="A2188" s="250"/>
      <c r="B2188" s="250"/>
      <c r="C2188" s="250"/>
      <c r="D2188" s="250"/>
      <c r="E2188" s="250"/>
      <c r="F2188" s="250"/>
      <c r="H2188" s="244"/>
      <c r="J2188" s="272" t="s">
        <v>4158</v>
      </c>
      <c r="K2188" s="272" t="s">
        <v>4683</v>
      </c>
      <c r="L2188" s="250" t="s">
        <v>4615</v>
      </c>
      <c r="M2188" s="272" t="s">
        <v>4147</v>
      </c>
      <c r="N2188" s="272" t="s">
        <v>4623</v>
      </c>
      <c r="O2188" s="272" t="s">
        <v>4670</v>
      </c>
      <c r="P2188" s="274">
        <v>201605</v>
      </c>
      <c r="Q2188" s="272" t="s">
        <v>4203</v>
      </c>
      <c r="R2188" s="276">
        <v>63</v>
      </c>
      <c r="S2188" s="280" t="s">
        <v>4701</v>
      </c>
      <c r="T2188" s="280" t="s">
        <v>4699</v>
      </c>
      <c r="V2188" s="244"/>
      <c r="AC2188" s="244"/>
    </row>
    <row r="2189" spans="1:29" ht="15" x14ac:dyDescent="0.25">
      <c r="A2189" s="250"/>
      <c r="B2189" s="250"/>
      <c r="C2189" s="250"/>
      <c r="D2189" s="250"/>
      <c r="E2189" s="250"/>
      <c r="F2189" s="250"/>
      <c r="H2189" s="244"/>
      <c r="J2189" s="272" t="s">
        <v>4158</v>
      </c>
      <c r="K2189" s="272" t="s">
        <v>4683</v>
      </c>
      <c r="L2189" s="250" t="s">
        <v>4615</v>
      </c>
      <c r="M2189" s="272" t="s">
        <v>4148</v>
      </c>
      <c r="N2189" s="272" t="s">
        <v>4581</v>
      </c>
      <c r="O2189" s="272" t="s">
        <v>4670</v>
      </c>
      <c r="P2189" s="274">
        <v>201605</v>
      </c>
      <c r="Q2189" s="272" t="s">
        <v>4203</v>
      </c>
      <c r="R2189" s="276">
        <v>2839.32</v>
      </c>
      <c r="S2189" s="280" t="s">
        <v>4701</v>
      </c>
      <c r="T2189" s="280" t="s">
        <v>4699</v>
      </c>
      <c r="V2189" s="244"/>
      <c r="AC2189" s="244"/>
    </row>
    <row r="2190" spans="1:29" ht="15" x14ac:dyDescent="0.25">
      <c r="A2190" s="250"/>
      <c r="B2190" s="250"/>
      <c r="C2190" s="250"/>
      <c r="D2190" s="250"/>
      <c r="E2190" s="250"/>
      <c r="F2190" s="250"/>
      <c r="H2190" s="244"/>
      <c r="J2190" s="272" t="s">
        <v>4158</v>
      </c>
      <c r="K2190" s="272" t="s">
        <v>4683</v>
      </c>
      <c r="L2190" s="250" t="s">
        <v>4615</v>
      </c>
      <c r="M2190" s="272" t="s">
        <v>4148</v>
      </c>
      <c r="N2190" s="272" t="s">
        <v>4583</v>
      </c>
      <c r="O2190" s="272" t="s">
        <v>4670</v>
      </c>
      <c r="P2190" s="274">
        <v>201605</v>
      </c>
      <c r="Q2190" s="272" t="s">
        <v>4203</v>
      </c>
      <c r="R2190" s="276">
        <v>1300.48</v>
      </c>
      <c r="S2190" s="280" t="s">
        <v>4701</v>
      </c>
      <c r="T2190" s="280" t="s">
        <v>4699</v>
      </c>
      <c r="V2190" s="244"/>
      <c r="AC2190" s="244"/>
    </row>
    <row r="2191" spans="1:29" ht="15" x14ac:dyDescent="0.25">
      <c r="A2191" s="250"/>
      <c r="B2191" s="250"/>
      <c r="C2191" s="250"/>
      <c r="D2191" s="250"/>
      <c r="E2191" s="250"/>
      <c r="F2191" s="250"/>
      <c r="H2191" s="244"/>
      <c r="J2191" s="272" t="s">
        <v>4158</v>
      </c>
      <c r="K2191" s="272" t="s">
        <v>4683</v>
      </c>
      <c r="L2191" s="250" t="s">
        <v>4615</v>
      </c>
      <c r="M2191" s="272" t="s">
        <v>4148</v>
      </c>
      <c r="N2191" s="272" t="s">
        <v>4588</v>
      </c>
      <c r="O2191" s="272" t="s">
        <v>4670</v>
      </c>
      <c r="P2191" s="274">
        <v>201605</v>
      </c>
      <c r="Q2191" s="272" t="s">
        <v>4203</v>
      </c>
      <c r="R2191" s="276">
        <v>664.02</v>
      </c>
      <c r="S2191" s="280" t="s">
        <v>4701</v>
      </c>
      <c r="T2191" s="280" t="s">
        <v>4699</v>
      </c>
      <c r="V2191" s="244"/>
      <c r="AC2191" s="244"/>
    </row>
    <row r="2192" spans="1:29" ht="15" x14ac:dyDescent="0.25">
      <c r="A2192" s="250"/>
      <c r="B2192" s="250"/>
      <c r="C2192" s="250"/>
      <c r="D2192" s="250"/>
      <c r="E2192" s="250"/>
      <c r="F2192" s="250"/>
      <c r="H2192" s="244"/>
      <c r="J2192" s="272" t="s">
        <v>4158</v>
      </c>
      <c r="K2192" s="272" t="s">
        <v>4683</v>
      </c>
      <c r="L2192" s="250" t="s">
        <v>4615</v>
      </c>
      <c r="M2192" s="272" t="s">
        <v>4148</v>
      </c>
      <c r="N2192" s="272" t="s">
        <v>4591</v>
      </c>
      <c r="O2192" s="272" t="s">
        <v>4670</v>
      </c>
      <c r="P2192" s="274">
        <v>201605</v>
      </c>
      <c r="Q2192" s="272" t="s">
        <v>4203</v>
      </c>
      <c r="R2192" s="276">
        <v>233.75</v>
      </c>
      <c r="S2192" s="280" t="s">
        <v>4701</v>
      </c>
      <c r="T2192" s="280" t="s">
        <v>4699</v>
      </c>
      <c r="V2192" s="244"/>
      <c r="AC2192" s="244"/>
    </row>
    <row r="2193" spans="1:29" ht="15" x14ac:dyDescent="0.25">
      <c r="A2193" s="250"/>
      <c r="B2193" s="250"/>
      <c r="C2193" s="250"/>
      <c r="D2193" s="250"/>
      <c r="E2193" s="250"/>
      <c r="F2193" s="250"/>
      <c r="H2193" s="244"/>
      <c r="J2193" s="272" t="s">
        <v>4158</v>
      </c>
      <c r="K2193" s="272" t="s">
        <v>4683</v>
      </c>
      <c r="L2193" s="250" t="s">
        <v>4615</v>
      </c>
      <c r="M2193" s="272" t="s">
        <v>4149</v>
      </c>
      <c r="N2193" s="272" t="s">
        <v>4598</v>
      </c>
      <c r="O2193" s="272" t="s">
        <v>4670</v>
      </c>
      <c r="P2193" s="274">
        <v>201605</v>
      </c>
      <c r="Q2193" s="272" t="s">
        <v>4203</v>
      </c>
      <c r="R2193" s="276">
        <v>562</v>
      </c>
      <c r="S2193" s="280" t="s">
        <v>4701</v>
      </c>
      <c r="T2193" s="280" t="s">
        <v>4699</v>
      </c>
      <c r="V2193" s="244"/>
      <c r="AC2193" s="244"/>
    </row>
    <row r="2194" spans="1:29" ht="15" x14ac:dyDescent="0.25">
      <c r="A2194" s="250"/>
      <c r="B2194" s="250"/>
      <c r="C2194" s="250"/>
      <c r="D2194" s="250"/>
      <c r="E2194" s="250"/>
      <c r="F2194" s="250"/>
      <c r="H2194" s="244"/>
      <c r="J2194" s="272" t="s">
        <v>4158</v>
      </c>
      <c r="K2194" s="272" t="s">
        <v>4683</v>
      </c>
      <c r="L2194" s="250" t="s">
        <v>4615</v>
      </c>
      <c r="M2194" s="272" t="s">
        <v>4146</v>
      </c>
      <c r="N2194" s="272" t="s">
        <v>4442</v>
      </c>
      <c r="O2194" s="272" t="s">
        <v>4670</v>
      </c>
      <c r="P2194" s="274">
        <v>201606</v>
      </c>
      <c r="Q2194" s="272" t="s">
        <v>4203</v>
      </c>
      <c r="R2194" s="276">
        <v>3570.71</v>
      </c>
      <c r="S2194" s="280" t="s">
        <v>4701</v>
      </c>
      <c r="T2194" s="280" t="s">
        <v>4699</v>
      </c>
      <c r="V2194" s="244"/>
      <c r="AC2194" s="244"/>
    </row>
    <row r="2195" spans="1:29" ht="15" x14ac:dyDescent="0.25">
      <c r="A2195" s="250"/>
      <c r="B2195" s="250"/>
      <c r="C2195" s="250"/>
      <c r="D2195" s="250"/>
      <c r="E2195" s="250"/>
      <c r="F2195" s="250"/>
      <c r="H2195" s="244"/>
      <c r="J2195" s="272" t="s">
        <v>4158</v>
      </c>
      <c r="K2195" s="272" t="s">
        <v>4683</v>
      </c>
      <c r="L2195" s="250" t="s">
        <v>4615</v>
      </c>
      <c r="M2195" s="272" t="s">
        <v>4146</v>
      </c>
      <c r="N2195" s="272" t="s">
        <v>4444</v>
      </c>
      <c r="O2195" s="272" t="s">
        <v>4670</v>
      </c>
      <c r="P2195" s="274">
        <v>201606</v>
      </c>
      <c r="Q2195" s="272" t="s">
        <v>4203</v>
      </c>
      <c r="R2195" s="276">
        <v>249.91</v>
      </c>
      <c r="S2195" s="280" t="s">
        <v>4701</v>
      </c>
      <c r="T2195" s="280" t="s">
        <v>4699</v>
      </c>
      <c r="V2195" s="244"/>
      <c r="AC2195" s="244"/>
    </row>
    <row r="2196" spans="1:29" ht="15" x14ac:dyDescent="0.25">
      <c r="A2196" s="250"/>
      <c r="B2196" s="250"/>
      <c r="C2196" s="250"/>
      <c r="D2196" s="250"/>
      <c r="E2196" s="250"/>
      <c r="F2196" s="250"/>
      <c r="H2196" s="244"/>
      <c r="J2196" s="272" t="s">
        <v>4158</v>
      </c>
      <c r="K2196" s="272" t="s">
        <v>4683</v>
      </c>
      <c r="L2196" s="250" t="s">
        <v>4615</v>
      </c>
      <c r="M2196" s="272" t="s">
        <v>4146</v>
      </c>
      <c r="N2196" s="272" t="s">
        <v>4446</v>
      </c>
      <c r="O2196" s="272" t="s">
        <v>4670</v>
      </c>
      <c r="P2196" s="274">
        <v>201606</v>
      </c>
      <c r="Q2196" s="272" t="s">
        <v>4203</v>
      </c>
      <c r="R2196" s="276">
        <v>4009.86</v>
      </c>
      <c r="S2196" s="280" t="s">
        <v>4701</v>
      </c>
      <c r="T2196" s="280" t="s">
        <v>4699</v>
      </c>
      <c r="V2196" s="244"/>
      <c r="AC2196" s="244"/>
    </row>
    <row r="2197" spans="1:29" ht="15" x14ac:dyDescent="0.25">
      <c r="A2197" s="250"/>
      <c r="B2197" s="250"/>
      <c r="C2197" s="250"/>
      <c r="D2197" s="250"/>
      <c r="E2197" s="250"/>
      <c r="F2197" s="250"/>
      <c r="H2197" s="244"/>
      <c r="J2197" s="272" t="s">
        <v>4158</v>
      </c>
      <c r="K2197" s="272" t="s">
        <v>4683</v>
      </c>
      <c r="L2197" s="250" t="s">
        <v>4615</v>
      </c>
      <c r="M2197" s="272" t="s">
        <v>4147</v>
      </c>
      <c r="N2197" s="272" t="s">
        <v>4546</v>
      </c>
      <c r="O2197" s="272" t="s">
        <v>4670</v>
      </c>
      <c r="P2197" s="274">
        <v>201606</v>
      </c>
      <c r="Q2197" s="272" t="s">
        <v>4203</v>
      </c>
      <c r="R2197" s="276">
        <v>3996</v>
      </c>
      <c r="S2197" s="280" t="s">
        <v>4701</v>
      </c>
      <c r="T2197" s="280" t="s">
        <v>4699</v>
      </c>
      <c r="V2197" s="244"/>
      <c r="AC2197" s="244"/>
    </row>
    <row r="2198" spans="1:29" ht="15" x14ac:dyDescent="0.25">
      <c r="A2198" s="250"/>
      <c r="B2198" s="250"/>
      <c r="C2198" s="250"/>
      <c r="D2198" s="250"/>
      <c r="E2198" s="250"/>
      <c r="F2198" s="250"/>
      <c r="H2198" s="244"/>
      <c r="J2198" s="272" t="s">
        <v>4158</v>
      </c>
      <c r="K2198" s="272" t="s">
        <v>4683</v>
      </c>
      <c r="L2198" s="250" t="s">
        <v>4615</v>
      </c>
      <c r="M2198" s="272" t="s">
        <v>4147</v>
      </c>
      <c r="N2198" s="272" t="s">
        <v>4553</v>
      </c>
      <c r="O2198" s="272" t="s">
        <v>4670</v>
      </c>
      <c r="P2198" s="274">
        <v>201606</v>
      </c>
      <c r="Q2198" s="272" t="s">
        <v>4203</v>
      </c>
      <c r="R2198" s="276">
        <v>0</v>
      </c>
      <c r="S2198" s="280" t="s">
        <v>4701</v>
      </c>
      <c r="T2198" s="280" t="s">
        <v>4699</v>
      </c>
      <c r="V2198" s="244"/>
      <c r="AC2198" s="244"/>
    </row>
    <row r="2199" spans="1:29" ht="15" x14ac:dyDescent="0.25">
      <c r="A2199" s="250"/>
      <c r="B2199" s="250"/>
      <c r="C2199" s="250"/>
      <c r="D2199" s="250"/>
      <c r="E2199" s="250"/>
      <c r="F2199" s="250"/>
      <c r="H2199" s="244"/>
      <c r="J2199" s="272" t="s">
        <v>4158</v>
      </c>
      <c r="K2199" s="272" t="s">
        <v>4683</v>
      </c>
      <c r="L2199" s="250" t="s">
        <v>4615</v>
      </c>
      <c r="M2199" s="272" t="s">
        <v>4147</v>
      </c>
      <c r="N2199" s="272" t="s">
        <v>4557</v>
      </c>
      <c r="O2199" s="272" t="s">
        <v>4670</v>
      </c>
      <c r="P2199" s="274">
        <v>201606</v>
      </c>
      <c r="Q2199" s="272" t="s">
        <v>4203</v>
      </c>
      <c r="R2199" s="276">
        <v>221</v>
      </c>
      <c r="S2199" s="280" t="s">
        <v>4701</v>
      </c>
      <c r="T2199" s="280" t="s">
        <v>4699</v>
      </c>
      <c r="V2199" s="244"/>
      <c r="AC2199" s="244"/>
    </row>
    <row r="2200" spans="1:29" ht="15" x14ac:dyDescent="0.25">
      <c r="A2200" s="250"/>
      <c r="B2200" s="250"/>
      <c r="C2200" s="250"/>
      <c r="D2200" s="250"/>
      <c r="E2200" s="250"/>
      <c r="F2200" s="250"/>
      <c r="H2200" s="244"/>
      <c r="J2200" s="272" t="s">
        <v>4158</v>
      </c>
      <c r="K2200" s="272" t="s">
        <v>4683</v>
      </c>
      <c r="L2200" s="250" t="s">
        <v>4615</v>
      </c>
      <c r="M2200" s="272" t="s">
        <v>4147</v>
      </c>
      <c r="N2200" s="272" t="s">
        <v>4559</v>
      </c>
      <c r="O2200" s="272" t="s">
        <v>4670</v>
      </c>
      <c r="P2200" s="274">
        <v>201606</v>
      </c>
      <c r="Q2200" s="272" t="s">
        <v>4203</v>
      </c>
      <c r="R2200" s="276">
        <v>160</v>
      </c>
      <c r="S2200" s="280" t="s">
        <v>4701</v>
      </c>
      <c r="T2200" s="280" t="s">
        <v>4699</v>
      </c>
      <c r="V2200" s="244"/>
      <c r="AC2200" s="244"/>
    </row>
    <row r="2201" spans="1:29" ht="15" x14ac:dyDescent="0.25">
      <c r="A2201" s="250"/>
      <c r="B2201" s="250"/>
      <c r="C2201" s="250"/>
      <c r="D2201" s="250"/>
      <c r="E2201" s="250"/>
      <c r="F2201" s="250"/>
      <c r="H2201" s="244"/>
      <c r="J2201" s="272" t="s">
        <v>4158</v>
      </c>
      <c r="K2201" s="272" t="s">
        <v>4683</v>
      </c>
      <c r="L2201" s="250" t="s">
        <v>4615</v>
      </c>
      <c r="M2201" s="272" t="s">
        <v>4149</v>
      </c>
      <c r="N2201" s="272" t="s">
        <v>4598</v>
      </c>
      <c r="O2201" s="272" t="s">
        <v>4670</v>
      </c>
      <c r="P2201" s="274">
        <v>201606</v>
      </c>
      <c r="Q2201" s="272" t="s">
        <v>4203</v>
      </c>
      <c r="R2201" s="276">
        <v>0.2</v>
      </c>
      <c r="S2201" s="280" t="s">
        <v>4701</v>
      </c>
      <c r="T2201" s="280" t="s">
        <v>4699</v>
      </c>
      <c r="V2201" s="244"/>
      <c r="AC2201" s="244"/>
    </row>
    <row r="2202" spans="1:29" ht="15" x14ac:dyDescent="0.25">
      <c r="A2202" s="250"/>
      <c r="B2202" s="250"/>
      <c r="C2202" s="250"/>
      <c r="D2202" s="250"/>
      <c r="E2202" s="250"/>
      <c r="F2202" s="250"/>
      <c r="H2202" s="244"/>
      <c r="J2202" s="272" t="s">
        <v>4158</v>
      </c>
      <c r="K2202" s="272" t="s">
        <v>4683</v>
      </c>
      <c r="L2202" s="250" t="s">
        <v>4615</v>
      </c>
      <c r="M2202" s="272" t="s">
        <v>4146</v>
      </c>
      <c r="N2202" s="272" t="s">
        <v>4442</v>
      </c>
      <c r="O2202" s="272" t="s">
        <v>4670</v>
      </c>
      <c r="P2202" s="274">
        <v>201607</v>
      </c>
      <c r="Q2202" s="272" t="s">
        <v>4203</v>
      </c>
      <c r="R2202" s="276">
        <v>606.16</v>
      </c>
      <c r="S2202" s="280" t="s">
        <v>4701</v>
      </c>
      <c r="T2202" s="280" t="s">
        <v>4699</v>
      </c>
      <c r="V2202" s="244"/>
      <c r="AC2202" s="244"/>
    </row>
    <row r="2203" spans="1:29" ht="15" x14ac:dyDescent="0.25">
      <c r="A2203" s="250"/>
      <c r="B2203" s="250"/>
      <c r="C2203" s="250"/>
      <c r="D2203" s="250"/>
      <c r="E2203" s="250"/>
      <c r="F2203" s="250"/>
      <c r="H2203" s="244"/>
      <c r="J2203" s="272" t="s">
        <v>4158</v>
      </c>
      <c r="K2203" s="272" t="s">
        <v>4683</v>
      </c>
      <c r="L2203" s="250" t="s">
        <v>4615</v>
      </c>
      <c r="M2203" s="272" t="s">
        <v>4146</v>
      </c>
      <c r="N2203" s="272" t="s">
        <v>4453</v>
      </c>
      <c r="O2203" s="272" t="s">
        <v>4670</v>
      </c>
      <c r="P2203" s="274">
        <v>201607</v>
      </c>
      <c r="Q2203" s="272" t="s">
        <v>4203</v>
      </c>
      <c r="R2203" s="276">
        <v>1407.8</v>
      </c>
      <c r="S2203" s="280" t="s">
        <v>4701</v>
      </c>
      <c r="T2203" s="280" t="s">
        <v>4699</v>
      </c>
      <c r="V2203" s="244"/>
      <c r="AC2203" s="244"/>
    </row>
    <row r="2204" spans="1:29" ht="15" x14ac:dyDescent="0.25">
      <c r="A2204" s="250"/>
      <c r="B2204" s="250"/>
      <c r="C2204" s="250"/>
      <c r="D2204" s="250"/>
      <c r="E2204" s="250"/>
      <c r="F2204" s="250"/>
      <c r="H2204" s="244"/>
      <c r="J2204" s="272" t="s">
        <v>4158</v>
      </c>
      <c r="K2204" s="272" t="s">
        <v>4683</v>
      </c>
      <c r="L2204" s="250" t="s">
        <v>4615</v>
      </c>
      <c r="M2204" s="272" t="s">
        <v>4147</v>
      </c>
      <c r="N2204" s="272" t="s">
        <v>4546</v>
      </c>
      <c r="O2204" s="272" t="s">
        <v>4670</v>
      </c>
      <c r="P2204" s="274">
        <v>201607</v>
      </c>
      <c r="Q2204" s="272" t="s">
        <v>4203</v>
      </c>
      <c r="R2204" s="276">
        <v>9613.8700000000008</v>
      </c>
      <c r="S2204" s="280" t="s">
        <v>4701</v>
      </c>
      <c r="T2204" s="280" t="s">
        <v>4699</v>
      </c>
      <c r="V2204" s="244"/>
      <c r="AC2204" s="244"/>
    </row>
    <row r="2205" spans="1:29" ht="15" x14ac:dyDescent="0.25">
      <c r="A2205" s="250"/>
      <c r="B2205" s="250"/>
      <c r="C2205" s="250"/>
      <c r="D2205" s="250"/>
      <c r="E2205" s="250"/>
      <c r="F2205" s="250"/>
      <c r="H2205" s="244"/>
      <c r="J2205" s="272" t="s">
        <v>4158</v>
      </c>
      <c r="K2205" s="272" t="s">
        <v>4683</v>
      </c>
      <c r="L2205" s="250" t="s">
        <v>4615</v>
      </c>
      <c r="M2205" s="272" t="s">
        <v>4147</v>
      </c>
      <c r="N2205" s="272" t="s">
        <v>4564</v>
      </c>
      <c r="O2205" s="272" t="s">
        <v>4670</v>
      </c>
      <c r="P2205" s="274">
        <v>201607</v>
      </c>
      <c r="Q2205" s="272" t="s">
        <v>4203</v>
      </c>
      <c r="R2205" s="276">
        <v>354.07</v>
      </c>
      <c r="S2205" s="280" t="s">
        <v>4701</v>
      </c>
      <c r="T2205" s="280" t="s">
        <v>4699</v>
      </c>
      <c r="V2205" s="244"/>
      <c r="AC2205" s="244"/>
    </row>
    <row r="2206" spans="1:29" ht="15" x14ac:dyDescent="0.25">
      <c r="A2206" s="250"/>
      <c r="B2206" s="250"/>
      <c r="C2206" s="250"/>
      <c r="D2206" s="250"/>
      <c r="E2206" s="250"/>
      <c r="F2206" s="250"/>
      <c r="H2206" s="244"/>
      <c r="J2206" s="272" t="s">
        <v>4158</v>
      </c>
      <c r="K2206" s="272" t="s">
        <v>4683</v>
      </c>
      <c r="L2206" s="250" t="s">
        <v>4615</v>
      </c>
      <c r="M2206" s="272" t="s">
        <v>4147</v>
      </c>
      <c r="N2206" s="272" t="s">
        <v>4565</v>
      </c>
      <c r="O2206" s="272" t="s">
        <v>4670</v>
      </c>
      <c r="P2206" s="274">
        <v>201607</v>
      </c>
      <c r="Q2206" s="272" t="s">
        <v>4203</v>
      </c>
      <c r="R2206" s="276">
        <v>10599.36</v>
      </c>
      <c r="S2206" s="280" t="s">
        <v>4701</v>
      </c>
      <c r="T2206" s="280" t="s">
        <v>4699</v>
      </c>
      <c r="V2206" s="244"/>
      <c r="AC2206" s="244"/>
    </row>
    <row r="2207" spans="1:29" ht="15" x14ac:dyDescent="0.25">
      <c r="A2207" s="250"/>
      <c r="B2207" s="250"/>
      <c r="C2207" s="250"/>
      <c r="D2207" s="250"/>
      <c r="E2207" s="250"/>
      <c r="F2207" s="250"/>
      <c r="H2207" s="244"/>
      <c r="J2207" s="272" t="s">
        <v>4158</v>
      </c>
      <c r="K2207" s="272" t="s">
        <v>4683</v>
      </c>
      <c r="L2207" s="250" t="s">
        <v>4615</v>
      </c>
      <c r="M2207" s="272" t="s">
        <v>4147</v>
      </c>
      <c r="N2207" s="272" t="s">
        <v>4569</v>
      </c>
      <c r="O2207" s="272" t="s">
        <v>4670</v>
      </c>
      <c r="P2207" s="274">
        <v>201607</v>
      </c>
      <c r="Q2207" s="272" t="s">
        <v>4203</v>
      </c>
      <c r="R2207" s="276">
        <v>518.04999999999995</v>
      </c>
      <c r="S2207" s="280" t="s">
        <v>4701</v>
      </c>
      <c r="T2207" s="280" t="s">
        <v>4699</v>
      </c>
      <c r="V2207" s="244"/>
      <c r="AC2207" s="244"/>
    </row>
    <row r="2208" spans="1:29" ht="15" x14ac:dyDescent="0.25">
      <c r="A2208" s="250"/>
      <c r="B2208" s="250"/>
      <c r="C2208" s="250"/>
      <c r="D2208" s="250"/>
      <c r="E2208" s="250"/>
      <c r="F2208" s="250"/>
      <c r="H2208" s="244"/>
      <c r="J2208" s="272" t="s">
        <v>4158</v>
      </c>
      <c r="K2208" s="272" t="s">
        <v>4683</v>
      </c>
      <c r="L2208" s="250" t="s">
        <v>4615</v>
      </c>
      <c r="M2208" s="272" t="s">
        <v>4148</v>
      </c>
      <c r="N2208" s="272" t="s">
        <v>4581</v>
      </c>
      <c r="O2208" s="272" t="s">
        <v>4670</v>
      </c>
      <c r="P2208" s="274">
        <v>201607</v>
      </c>
      <c r="Q2208" s="272" t="s">
        <v>4203</v>
      </c>
      <c r="R2208" s="276">
        <v>1355.29</v>
      </c>
      <c r="S2208" s="280" t="s">
        <v>4701</v>
      </c>
      <c r="T2208" s="280" t="s">
        <v>4699</v>
      </c>
      <c r="V2208" s="244"/>
      <c r="AC2208" s="244"/>
    </row>
    <row r="2209" spans="1:29" ht="15" x14ac:dyDescent="0.25">
      <c r="A2209" s="250"/>
      <c r="B2209" s="250"/>
      <c r="C2209" s="250"/>
      <c r="D2209" s="250"/>
      <c r="E2209" s="250"/>
      <c r="F2209" s="250"/>
      <c r="H2209" s="244"/>
      <c r="J2209" s="272" t="s">
        <v>4158</v>
      </c>
      <c r="K2209" s="272" t="s">
        <v>4683</v>
      </c>
      <c r="L2209" s="250" t="s">
        <v>4615</v>
      </c>
      <c r="M2209" s="272" t="s">
        <v>4148</v>
      </c>
      <c r="N2209" s="272" t="s">
        <v>4582</v>
      </c>
      <c r="O2209" s="272" t="s">
        <v>4670</v>
      </c>
      <c r="P2209" s="274">
        <v>201607</v>
      </c>
      <c r="Q2209" s="272" t="s">
        <v>4203</v>
      </c>
      <c r="R2209" s="276">
        <v>2743.24</v>
      </c>
      <c r="S2209" s="280" t="s">
        <v>4701</v>
      </c>
      <c r="T2209" s="280" t="s">
        <v>4699</v>
      </c>
      <c r="V2209" s="244"/>
      <c r="AC2209" s="244"/>
    </row>
    <row r="2210" spans="1:29" ht="15" x14ac:dyDescent="0.25">
      <c r="A2210" s="250"/>
      <c r="B2210" s="250"/>
      <c r="C2210" s="250"/>
      <c r="D2210" s="250"/>
      <c r="E2210" s="250"/>
      <c r="F2210" s="250"/>
      <c r="H2210" s="244"/>
      <c r="J2210" s="272" t="s">
        <v>4158</v>
      </c>
      <c r="K2210" s="272" t="s">
        <v>4683</v>
      </c>
      <c r="L2210" s="250" t="s">
        <v>4615</v>
      </c>
      <c r="M2210" s="272" t="s">
        <v>4146</v>
      </c>
      <c r="N2210" s="272" t="s">
        <v>4453</v>
      </c>
      <c r="O2210" s="272" t="s">
        <v>4670</v>
      </c>
      <c r="P2210" s="274">
        <v>201608</v>
      </c>
      <c r="Q2210" s="272" t="s">
        <v>4203</v>
      </c>
      <c r="R2210" s="276">
        <v>2269.6999999999998</v>
      </c>
      <c r="S2210" s="280" t="s">
        <v>4701</v>
      </c>
      <c r="T2210" s="280" t="s">
        <v>4699</v>
      </c>
      <c r="V2210" s="244"/>
      <c r="AC2210" s="244"/>
    </row>
    <row r="2211" spans="1:29" ht="15" x14ac:dyDescent="0.25">
      <c r="A2211" s="250"/>
      <c r="B2211" s="250"/>
      <c r="C2211" s="250"/>
      <c r="D2211" s="250"/>
      <c r="E2211" s="250"/>
      <c r="F2211" s="250"/>
      <c r="H2211" s="244"/>
      <c r="J2211" s="272" t="s">
        <v>4158</v>
      </c>
      <c r="K2211" s="272" t="s">
        <v>4683</v>
      </c>
      <c r="L2211" s="250" t="s">
        <v>4615</v>
      </c>
      <c r="M2211" s="272" t="s">
        <v>4146</v>
      </c>
      <c r="N2211" s="272" t="s">
        <v>4464</v>
      </c>
      <c r="O2211" s="272" t="s">
        <v>4670</v>
      </c>
      <c r="P2211" s="274">
        <v>201608</v>
      </c>
      <c r="Q2211" s="272" t="s">
        <v>4203</v>
      </c>
      <c r="R2211" s="276">
        <v>1323.6</v>
      </c>
      <c r="S2211" s="280" t="s">
        <v>4701</v>
      </c>
      <c r="T2211" s="280" t="s">
        <v>4699</v>
      </c>
      <c r="V2211" s="244"/>
      <c r="AC2211" s="244"/>
    </row>
    <row r="2212" spans="1:29" ht="15" x14ac:dyDescent="0.25">
      <c r="A2212" s="250"/>
      <c r="B2212" s="250"/>
      <c r="C2212" s="250"/>
      <c r="D2212" s="250"/>
      <c r="E2212" s="250"/>
      <c r="F2212" s="250"/>
      <c r="H2212" s="244"/>
      <c r="J2212" s="272" t="s">
        <v>4158</v>
      </c>
      <c r="K2212" s="272" t="s">
        <v>4683</v>
      </c>
      <c r="L2212" s="250" t="s">
        <v>4615</v>
      </c>
      <c r="M2212" s="272" t="s">
        <v>4146</v>
      </c>
      <c r="N2212" s="272" t="s">
        <v>4470</v>
      </c>
      <c r="O2212" s="272" t="s">
        <v>4670</v>
      </c>
      <c r="P2212" s="274">
        <v>201608</v>
      </c>
      <c r="Q2212" s="272" t="s">
        <v>4203</v>
      </c>
      <c r="R2212" s="276">
        <v>1965</v>
      </c>
      <c r="S2212" s="280" t="s">
        <v>4701</v>
      </c>
      <c r="T2212" s="280" t="s">
        <v>4699</v>
      </c>
      <c r="V2212" s="244"/>
      <c r="AC2212" s="244"/>
    </row>
    <row r="2213" spans="1:29" ht="15" x14ac:dyDescent="0.25">
      <c r="A2213" s="250"/>
      <c r="B2213" s="250"/>
      <c r="C2213" s="250"/>
      <c r="D2213" s="250"/>
      <c r="E2213" s="250"/>
      <c r="F2213" s="250"/>
      <c r="H2213" s="244"/>
      <c r="J2213" s="272" t="s">
        <v>4158</v>
      </c>
      <c r="K2213" s="272" t="s">
        <v>4683</v>
      </c>
      <c r="L2213" s="250" t="s">
        <v>4615</v>
      </c>
      <c r="M2213" s="272" t="s">
        <v>4146</v>
      </c>
      <c r="N2213" s="272" t="s">
        <v>4480</v>
      </c>
      <c r="O2213" s="272" t="s">
        <v>4670</v>
      </c>
      <c r="P2213" s="274">
        <v>201608</v>
      </c>
      <c r="Q2213" s="272" t="s">
        <v>4203</v>
      </c>
      <c r="R2213" s="276">
        <v>74.680000000000007</v>
      </c>
      <c r="S2213" s="280" t="s">
        <v>4701</v>
      </c>
      <c r="T2213" s="280" t="s">
        <v>4699</v>
      </c>
      <c r="V2213" s="244"/>
      <c r="AC2213" s="244"/>
    </row>
    <row r="2214" spans="1:29" ht="15" x14ac:dyDescent="0.25">
      <c r="A2214" s="250"/>
      <c r="B2214" s="250"/>
      <c r="C2214" s="250"/>
      <c r="D2214" s="250"/>
      <c r="E2214" s="250"/>
      <c r="F2214" s="250"/>
      <c r="H2214" s="244"/>
      <c r="J2214" s="272" t="s">
        <v>4158</v>
      </c>
      <c r="K2214" s="272" t="s">
        <v>4683</v>
      </c>
      <c r="L2214" s="250" t="s">
        <v>4615</v>
      </c>
      <c r="M2214" s="272" t="s">
        <v>4146</v>
      </c>
      <c r="N2214" s="272" t="s">
        <v>4482</v>
      </c>
      <c r="O2214" s="272" t="s">
        <v>4670</v>
      </c>
      <c r="P2214" s="274">
        <v>201608</v>
      </c>
      <c r="Q2214" s="272" t="s">
        <v>4203</v>
      </c>
      <c r="R2214" s="276">
        <v>85.13</v>
      </c>
      <c r="S2214" s="280" t="s">
        <v>4701</v>
      </c>
      <c r="T2214" s="280" t="s">
        <v>4699</v>
      </c>
      <c r="V2214" s="244"/>
      <c r="AC2214" s="244"/>
    </row>
    <row r="2215" spans="1:29" ht="15" x14ac:dyDescent="0.25">
      <c r="A2215" s="250"/>
      <c r="B2215" s="250"/>
      <c r="C2215" s="250"/>
      <c r="D2215" s="250"/>
      <c r="E2215" s="250"/>
      <c r="F2215" s="250"/>
      <c r="H2215" s="244"/>
      <c r="J2215" s="272" t="s">
        <v>4158</v>
      </c>
      <c r="K2215" s="272" t="s">
        <v>4683</v>
      </c>
      <c r="L2215" s="250" t="s">
        <v>4615</v>
      </c>
      <c r="M2215" s="272" t="s">
        <v>4147</v>
      </c>
      <c r="N2215" s="272" t="s">
        <v>4564</v>
      </c>
      <c r="O2215" s="272" t="s">
        <v>4670</v>
      </c>
      <c r="P2215" s="274">
        <v>201608</v>
      </c>
      <c r="Q2215" s="272" t="s">
        <v>4203</v>
      </c>
      <c r="R2215" s="276">
        <v>75</v>
      </c>
      <c r="S2215" s="280" t="s">
        <v>4701</v>
      </c>
      <c r="T2215" s="280" t="s">
        <v>4699</v>
      </c>
      <c r="V2215" s="244"/>
      <c r="AC2215" s="244"/>
    </row>
    <row r="2216" spans="1:29" ht="15" x14ac:dyDescent="0.25">
      <c r="A2216" s="250"/>
      <c r="B2216" s="250"/>
      <c r="C2216" s="250"/>
      <c r="D2216" s="250"/>
      <c r="E2216" s="250"/>
      <c r="F2216" s="250"/>
      <c r="H2216" s="244"/>
      <c r="J2216" s="272" t="s">
        <v>4158</v>
      </c>
      <c r="K2216" s="272" t="s">
        <v>4683</v>
      </c>
      <c r="L2216" s="250" t="s">
        <v>4615</v>
      </c>
      <c r="M2216" s="272" t="s">
        <v>4147</v>
      </c>
      <c r="N2216" s="272" t="s">
        <v>4567</v>
      </c>
      <c r="O2216" s="272" t="s">
        <v>4670</v>
      </c>
      <c r="P2216" s="274">
        <v>201608</v>
      </c>
      <c r="Q2216" s="272" t="s">
        <v>4203</v>
      </c>
      <c r="R2216" s="276">
        <v>175</v>
      </c>
      <c r="S2216" s="280" t="s">
        <v>4701</v>
      </c>
      <c r="T2216" s="280" t="s">
        <v>4699</v>
      </c>
      <c r="V2216" s="244"/>
      <c r="AC2216" s="244"/>
    </row>
    <row r="2217" spans="1:29" ht="15" x14ac:dyDescent="0.25">
      <c r="A2217" s="250"/>
      <c r="B2217" s="250"/>
      <c r="C2217" s="250"/>
      <c r="D2217" s="250"/>
      <c r="E2217" s="250"/>
      <c r="F2217" s="250"/>
      <c r="H2217" s="244"/>
      <c r="J2217" s="272" t="s">
        <v>4158</v>
      </c>
      <c r="K2217" s="272" t="s">
        <v>4683</v>
      </c>
      <c r="L2217" s="250" t="s">
        <v>4615</v>
      </c>
      <c r="M2217" s="272" t="s">
        <v>4148</v>
      </c>
      <c r="N2217" s="272" t="s">
        <v>4582</v>
      </c>
      <c r="O2217" s="272" t="s">
        <v>4670</v>
      </c>
      <c r="P2217" s="274">
        <v>201608</v>
      </c>
      <c r="Q2217" s="272" t="s">
        <v>4203</v>
      </c>
      <c r="R2217" s="276">
        <v>1387.96</v>
      </c>
      <c r="S2217" s="280" t="s">
        <v>4701</v>
      </c>
      <c r="T2217" s="280" t="s">
        <v>4699</v>
      </c>
      <c r="V2217" s="244"/>
      <c r="AC2217" s="244"/>
    </row>
    <row r="2218" spans="1:29" ht="15" x14ac:dyDescent="0.25">
      <c r="A2218" s="250"/>
      <c r="B2218" s="250"/>
      <c r="C2218" s="250"/>
      <c r="D2218" s="250"/>
      <c r="E2218" s="250"/>
      <c r="F2218" s="250"/>
      <c r="H2218" s="244"/>
      <c r="J2218" s="272" t="s">
        <v>4158</v>
      </c>
      <c r="K2218" s="272" t="s">
        <v>4683</v>
      </c>
      <c r="L2218" s="250" t="s">
        <v>4615</v>
      </c>
      <c r="M2218" s="272" t="s">
        <v>4146</v>
      </c>
      <c r="N2218" s="272" t="s">
        <v>4474</v>
      </c>
      <c r="O2218" s="272" t="s">
        <v>4670</v>
      </c>
      <c r="P2218" s="274">
        <v>201609</v>
      </c>
      <c r="Q2218" s="272" t="s">
        <v>4203</v>
      </c>
      <c r="R2218" s="276">
        <v>80</v>
      </c>
      <c r="S2218" s="280" t="s">
        <v>4701</v>
      </c>
      <c r="T2218" s="280" t="s">
        <v>4699</v>
      </c>
      <c r="V2218" s="244"/>
      <c r="AC2218" s="244"/>
    </row>
    <row r="2219" spans="1:29" ht="15" x14ac:dyDescent="0.25">
      <c r="A2219" s="250"/>
      <c r="B2219" s="250"/>
      <c r="C2219" s="250"/>
      <c r="D2219" s="250"/>
      <c r="E2219" s="250"/>
      <c r="F2219" s="250"/>
      <c r="H2219" s="244"/>
      <c r="J2219" s="272" t="s">
        <v>4158</v>
      </c>
      <c r="K2219" s="272" t="s">
        <v>4683</v>
      </c>
      <c r="L2219" s="250" t="s">
        <v>4615</v>
      </c>
      <c r="M2219" s="272" t="s">
        <v>4146</v>
      </c>
      <c r="N2219" s="272" t="s">
        <v>4485</v>
      </c>
      <c r="O2219" s="272" t="s">
        <v>4670</v>
      </c>
      <c r="P2219" s="274">
        <v>201609</v>
      </c>
      <c r="Q2219" s="272" t="s">
        <v>4203</v>
      </c>
      <c r="R2219" s="276">
        <v>265</v>
      </c>
      <c r="S2219" s="280" t="s">
        <v>4701</v>
      </c>
      <c r="T2219" s="280" t="s">
        <v>4699</v>
      </c>
      <c r="V2219" s="244"/>
      <c r="AC2219" s="244"/>
    </row>
    <row r="2220" spans="1:29" ht="15" x14ac:dyDescent="0.25">
      <c r="A2220" s="250"/>
      <c r="B2220" s="250"/>
      <c r="C2220" s="250"/>
      <c r="D2220" s="250"/>
      <c r="E2220" s="250"/>
      <c r="F2220" s="250"/>
      <c r="H2220" s="244"/>
      <c r="J2220" s="272" t="s">
        <v>4158</v>
      </c>
      <c r="K2220" s="272" t="s">
        <v>4683</v>
      </c>
      <c r="L2220" s="250" t="s">
        <v>4615</v>
      </c>
      <c r="M2220" s="272" t="s">
        <v>4146</v>
      </c>
      <c r="N2220" s="272" t="s">
        <v>4487</v>
      </c>
      <c r="O2220" s="272" t="s">
        <v>4670</v>
      </c>
      <c r="P2220" s="274">
        <v>201609</v>
      </c>
      <c r="Q2220" s="272" t="s">
        <v>4203</v>
      </c>
      <c r="R2220" s="276">
        <v>470</v>
      </c>
      <c r="S2220" s="280" t="s">
        <v>4701</v>
      </c>
      <c r="T2220" s="280" t="s">
        <v>4699</v>
      </c>
      <c r="V2220" s="244"/>
      <c r="AC2220" s="244"/>
    </row>
    <row r="2221" spans="1:29" ht="15" x14ac:dyDescent="0.25">
      <c r="A2221" s="250"/>
      <c r="B2221" s="250"/>
      <c r="C2221" s="250"/>
      <c r="D2221" s="250"/>
      <c r="E2221" s="250"/>
      <c r="F2221" s="250"/>
      <c r="H2221" s="244"/>
      <c r="J2221" s="272" t="s">
        <v>4158</v>
      </c>
      <c r="K2221" s="272" t="s">
        <v>4683</v>
      </c>
      <c r="L2221" s="250" t="s">
        <v>4615</v>
      </c>
      <c r="M2221" s="272" t="s">
        <v>4146</v>
      </c>
      <c r="N2221" s="272" t="s">
        <v>4491</v>
      </c>
      <c r="O2221" s="272" t="s">
        <v>4670</v>
      </c>
      <c r="P2221" s="274">
        <v>201609</v>
      </c>
      <c r="Q2221" s="272" t="s">
        <v>4203</v>
      </c>
      <c r="R2221" s="276">
        <v>470</v>
      </c>
      <c r="S2221" s="280" t="s">
        <v>4701</v>
      </c>
      <c r="T2221" s="280" t="s">
        <v>4699</v>
      </c>
      <c r="V2221" s="244"/>
      <c r="AC2221" s="244"/>
    </row>
    <row r="2222" spans="1:29" ht="15" x14ac:dyDescent="0.25">
      <c r="A2222" s="250"/>
      <c r="B2222" s="250"/>
      <c r="C2222" s="250"/>
      <c r="D2222" s="250"/>
      <c r="E2222" s="250"/>
      <c r="F2222" s="250"/>
      <c r="H2222" s="244"/>
      <c r="J2222" s="272" t="s">
        <v>4158</v>
      </c>
      <c r="K2222" s="272" t="s">
        <v>4683</v>
      </c>
      <c r="L2222" s="250" t="s">
        <v>4615</v>
      </c>
      <c r="M2222" s="272" t="s">
        <v>4146</v>
      </c>
      <c r="N2222" s="272" t="s">
        <v>4493</v>
      </c>
      <c r="O2222" s="272" t="s">
        <v>4670</v>
      </c>
      <c r="P2222" s="274">
        <v>201609</v>
      </c>
      <c r="Q2222" s="272" t="s">
        <v>4203</v>
      </c>
      <c r="R2222" s="276">
        <v>200</v>
      </c>
      <c r="S2222" s="280" t="s">
        <v>4701</v>
      </c>
      <c r="T2222" s="280" t="s">
        <v>4699</v>
      </c>
      <c r="V2222" s="244"/>
      <c r="AC2222" s="244"/>
    </row>
    <row r="2223" spans="1:29" ht="15" x14ac:dyDescent="0.25">
      <c r="A2223" s="250"/>
      <c r="B2223" s="250"/>
      <c r="C2223" s="250"/>
      <c r="D2223" s="250"/>
      <c r="E2223" s="250"/>
      <c r="F2223" s="250"/>
      <c r="H2223" s="244"/>
      <c r="J2223" s="272" t="s">
        <v>4158</v>
      </c>
      <c r="K2223" s="272" t="s">
        <v>4683</v>
      </c>
      <c r="L2223" s="250" t="s">
        <v>4615</v>
      </c>
      <c r="M2223" s="272" t="s">
        <v>4146</v>
      </c>
      <c r="N2223" s="272" t="s">
        <v>4495</v>
      </c>
      <c r="O2223" s="272" t="s">
        <v>4670</v>
      </c>
      <c r="P2223" s="274">
        <v>201609</v>
      </c>
      <c r="Q2223" s="272" t="s">
        <v>4203</v>
      </c>
      <c r="R2223" s="276">
        <v>2190</v>
      </c>
      <c r="S2223" s="280" t="s">
        <v>4701</v>
      </c>
      <c r="T2223" s="280" t="s">
        <v>4699</v>
      </c>
      <c r="V2223" s="244"/>
      <c r="AC2223" s="244"/>
    </row>
    <row r="2224" spans="1:29" ht="15" x14ac:dyDescent="0.25">
      <c r="A2224" s="250"/>
      <c r="B2224" s="250"/>
      <c r="C2224" s="250"/>
      <c r="D2224" s="250"/>
      <c r="E2224" s="250"/>
      <c r="F2224" s="250"/>
      <c r="H2224" s="244"/>
      <c r="J2224" s="272" t="s">
        <v>4158</v>
      </c>
      <c r="K2224" s="272" t="s">
        <v>4683</v>
      </c>
      <c r="L2224" s="250" t="s">
        <v>4615</v>
      </c>
      <c r="M2224" s="272" t="s">
        <v>4146</v>
      </c>
      <c r="N2224" s="272" t="s">
        <v>4503</v>
      </c>
      <c r="O2224" s="272" t="s">
        <v>4670</v>
      </c>
      <c r="P2224" s="274">
        <v>201609</v>
      </c>
      <c r="Q2224" s="272" t="s">
        <v>4203</v>
      </c>
      <c r="R2224" s="276">
        <v>285</v>
      </c>
      <c r="S2224" s="280" t="s">
        <v>4701</v>
      </c>
      <c r="T2224" s="280" t="s">
        <v>4699</v>
      </c>
      <c r="V2224" s="244"/>
      <c r="AC2224" s="244"/>
    </row>
    <row r="2225" spans="1:29" ht="15" x14ac:dyDescent="0.25">
      <c r="A2225" s="250"/>
      <c r="B2225" s="250"/>
      <c r="C2225" s="250"/>
      <c r="D2225" s="250"/>
      <c r="E2225" s="250"/>
      <c r="F2225" s="250"/>
      <c r="H2225" s="244"/>
      <c r="J2225" s="272" t="s">
        <v>4158</v>
      </c>
      <c r="K2225" s="272" t="s">
        <v>4683</v>
      </c>
      <c r="L2225" s="250" t="s">
        <v>4615</v>
      </c>
      <c r="M2225" s="272" t="s">
        <v>4146</v>
      </c>
      <c r="N2225" s="272" t="s">
        <v>4504</v>
      </c>
      <c r="O2225" s="272" t="s">
        <v>4670</v>
      </c>
      <c r="P2225" s="274">
        <v>201609</v>
      </c>
      <c r="Q2225" s="272" t="s">
        <v>4203</v>
      </c>
      <c r="R2225" s="276">
        <v>300</v>
      </c>
      <c r="S2225" s="280" t="s">
        <v>4701</v>
      </c>
      <c r="T2225" s="280" t="s">
        <v>4699</v>
      </c>
      <c r="V2225" s="244"/>
      <c r="AC2225" s="244"/>
    </row>
    <row r="2226" spans="1:29" ht="15" x14ac:dyDescent="0.25">
      <c r="A2226" s="250"/>
      <c r="B2226" s="250"/>
      <c r="C2226" s="250"/>
      <c r="D2226" s="250"/>
      <c r="E2226" s="250"/>
      <c r="F2226" s="250"/>
      <c r="H2226" s="244"/>
      <c r="J2226" s="272" t="s">
        <v>4158</v>
      </c>
      <c r="K2226" s="272" t="s">
        <v>4683</v>
      </c>
      <c r="L2226" s="250" t="s">
        <v>4615</v>
      </c>
      <c r="M2226" s="272" t="s">
        <v>4146</v>
      </c>
      <c r="N2226" s="272" t="s">
        <v>4508</v>
      </c>
      <c r="O2226" s="272" t="s">
        <v>4670</v>
      </c>
      <c r="P2226" s="274">
        <v>201609</v>
      </c>
      <c r="Q2226" s="272" t="s">
        <v>4203</v>
      </c>
      <c r="R2226" s="276">
        <v>126</v>
      </c>
      <c r="S2226" s="280" t="s">
        <v>4701</v>
      </c>
      <c r="T2226" s="280" t="s">
        <v>4699</v>
      </c>
      <c r="V2226" s="244"/>
      <c r="AC2226" s="244"/>
    </row>
    <row r="2227" spans="1:29" ht="15" x14ac:dyDescent="0.25">
      <c r="A2227" s="250"/>
      <c r="B2227" s="250"/>
      <c r="C2227" s="250"/>
      <c r="D2227" s="250"/>
      <c r="E2227" s="250"/>
      <c r="F2227" s="250"/>
      <c r="H2227" s="244"/>
      <c r="J2227" s="272" t="s">
        <v>4158</v>
      </c>
      <c r="K2227" s="272" t="s">
        <v>4683</v>
      </c>
      <c r="L2227" s="250" t="s">
        <v>4615</v>
      </c>
      <c r="M2227" s="272" t="s">
        <v>4147</v>
      </c>
      <c r="N2227" s="272" t="s">
        <v>4546</v>
      </c>
      <c r="O2227" s="272" t="s">
        <v>4670</v>
      </c>
      <c r="P2227" s="274">
        <v>201609</v>
      </c>
      <c r="Q2227" s="272" t="s">
        <v>4203</v>
      </c>
      <c r="R2227" s="276">
        <v>1605.06</v>
      </c>
      <c r="S2227" s="280" t="s">
        <v>4701</v>
      </c>
      <c r="T2227" s="280" t="s">
        <v>4699</v>
      </c>
      <c r="V2227" s="244"/>
      <c r="AC2227" s="244"/>
    </row>
    <row r="2228" spans="1:29" ht="15" x14ac:dyDescent="0.25">
      <c r="A2228" s="250"/>
      <c r="B2228" s="250"/>
      <c r="C2228" s="250"/>
      <c r="D2228" s="250"/>
      <c r="E2228" s="250"/>
      <c r="F2228" s="250"/>
      <c r="H2228" s="244"/>
      <c r="J2228" s="272" t="s">
        <v>4158</v>
      </c>
      <c r="K2228" s="272" t="s">
        <v>4683</v>
      </c>
      <c r="L2228" s="250" t="s">
        <v>4615</v>
      </c>
      <c r="M2228" s="272" t="s">
        <v>4147</v>
      </c>
      <c r="N2228" s="272" t="s">
        <v>4566</v>
      </c>
      <c r="O2228" s="272" t="s">
        <v>4670</v>
      </c>
      <c r="P2228" s="274">
        <v>201609</v>
      </c>
      <c r="Q2228" s="272" t="s">
        <v>4203</v>
      </c>
      <c r="R2228" s="276">
        <v>342.96</v>
      </c>
      <c r="S2228" s="280" t="s">
        <v>4701</v>
      </c>
      <c r="T2228" s="280" t="s">
        <v>4699</v>
      </c>
      <c r="V2228" s="244"/>
      <c r="AC2228" s="244"/>
    </row>
    <row r="2229" spans="1:29" ht="15" x14ac:dyDescent="0.25">
      <c r="A2229" s="250"/>
      <c r="B2229" s="250"/>
      <c r="C2229" s="250"/>
      <c r="D2229" s="250"/>
      <c r="E2229" s="250"/>
      <c r="F2229" s="250"/>
      <c r="H2229" s="244"/>
      <c r="J2229" s="272" t="s">
        <v>4158</v>
      </c>
      <c r="K2229" s="272" t="s">
        <v>4683</v>
      </c>
      <c r="L2229" s="250" t="s">
        <v>4615</v>
      </c>
      <c r="M2229" s="272" t="s">
        <v>4146</v>
      </c>
      <c r="N2229" s="272" t="s">
        <v>4504</v>
      </c>
      <c r="O2229" s="272" t="s">
        <v>4670</v>
      </c>
      <c r="P2229" s="274">
        <v>201610</v>
      </c>
      <c r="Q2229" s="272" t="s">
        <v>4203</v>
      </c>
      <c r="R2229" s="276">
        <v>-150</v>
      </c>
      <c r="S2229" s="280" t="s">
        <v>4701</v>
      </c>
      <c r="T2229" s="280" t="s">
        <v>4699</v>
      </c>
      <c r="V2229" s="244"/>
      <c r="AC2229" s="244"/>
    </row>
    <row r="2230" spans="1:29" ht="15" x14ac:dyDescent="0.25">
      <c r="A2230" s="250"/>
      <c r="B2230" s="250"/>
      <c r="C2230" s="250"/>
      <c r="D2230" s="250"/>
      <c r="E2230" s="250"/>
      <c r="F2230" s="250"/>
      <c r="H2230" s="244"/>
      <c r="J2230" s="272" t="s">
        <v>4158</v>
      </c>
      <c r="K2230" s="272" t="s">
        <v>4683</v>
      </c>
      <c r="L2230" s="250" t="s">
        <v>4615</v>
      </c>
      <c r="M2230" s="272" t="s">
        <v>4146</v>
      </c>
      <c r="N2230" s="272" t="s">
        <v>4505</v>
      </c>
      <c r="O2230" s="272" t="s">
        <v>4670</v>
      </c>
      <c r="P2230" s="274">
        <v>201610</v>
      </c>
      <c r="Q2230" s="272" t="s">
        <v>4203</v>
      </c>
      <c r="R2230" s="276">
        <v>1205.3599999999999</v>
      </c>
      <c r="S2230" s="280" t="s">
        <v>4701</v>
      </c>
      <c r="T2230" s="280" t="s">
        <v>4699</v>
      </c>
      <c r="V2230" s="244"/>
      <c r="AC2230" s="244"/>
    </row>
    <row r="2231" spans="1:29" ht="15" x14ac:dyDescent="0.25">
      <c r="A2231" s="250"/>
      <c r="B2231" s="250"/>
      <c r="C2231" s="250"/>
      <c r="D2231" s="250"/>
      <c r="E2231" s="250"/>
      <c r="F2231" s="250"/>
      <c r="H2231" s="244"/>
      <c r="J2231" s="272" t="s">
        <v>4158</v>
      </c>
      <c r="K2231" s="272" t="s">
        <v>4683</v>
      </c>
      <c r="L2231" s="250" t="s">
        <v>4615</v>
      </c>
      <c r="M2231" s="272" t="s">
        <v>4146</v>
      </c>
      <c r="N2231" s="272" t="s">
        <v>4508</v>
      </c>
      <c r="O2231" s="272" t="s">
        <v>4670</v>
      </c>
      <c r="P2231" s="274">
        <v>201610</v>
      </c>
      <c r="Q2231" s="272" t="s">
        <v>4203</v>
      </c>
      <c r="R2231" s="276">
        <v>-63</v>
      </c>
      <c r="S2231" s="280" t="s">
        <v>4701</v>
      </c>
      <c r="T2231" s="280" t="s">
        <v>4699</v>
      </c>
      <c r="V2231" s="244"/>
      <c r="AC2231" s="244"/>
    </row>
    <row r="2232" spans="1:29" ht="15" x14ac:dyDescent="0.25">
      <c r="A2232" s="250"/>
      <c r="B2232" s="250"/>
      <c r="C2232" s="250"/>
      <c r="D2232" s="250"/>
      <c r="E2232" s="250"/>
      <c r="F2232" s="250"/>
      <c r="H2232" s="244"/>
      <c r="J2232" s="272" t="s">
        <v>4158</v>
      </c>
      <c r="K2232" s="272" t="s">
        <v>4683</v>
      </c>
      <c r="L2232" s="250" t="s">
        <v>4615</v>
      </c>
      <c r="M2232" s="272" t="s">
        <v>4146</v>
      </c>
      <c r="N2232" s="272" t="s">
        <v>4509</v>
      </c>
      <c r="O2232" s="272" t="s">
        <v>4670</v>
      </c>
      <c r="P2232" s="274">
        <v>201610</v>
      </c>
      <c r="Q2232" s="272" t="s">
        <v>4203</v>
      </c>
      <c r="R2232" s="276">
        <v>882.16</v>
      </c>
      <c r="S2232" s="280" t="s">
        <v>4701</v>
      </c>
      <c r="T2232" s="280" t="s">
        <v>4699</v>
      </c>
      <c r="V2232" s="244"/>
      <c r="AC2232" s="244"/>
    </row>
    <row r="2233" spans="1:29" ht="15" x14ac:dyDescent="0.25">
      <c r="A2233" s="250"/>
      <c r="B2233" s="250"/>
      <c r="C2233" s="250"/>
      <c r="D2233" s="250"/>
      <c r="E2233" s="250"/>
      <c r="F2233" s="250"/>
      <c r="H2233" s="244"/>
      <c r="J2233" s="272" t="s">
        <v>4158</v>
      </c>
      <c r="K2233" s="272" t="s">
        <v>4683</v>
      </c>
      <c r="L2233" s="250" t="s">
        <v>4615</v>
      </c>
      <c r="M2233" s="272" t="s">
        <v>4146</v>
      </c>
      <c r="N2233" s="272" t="s">
        <v>4511</v>
      </c>
      <c r="O2233" s="272" t="s">
        <v>4670</v>
      </c>
      <c r="P2233" s="274">
        <v>201610</v>
      </c>
      <c r="Q2233" s="272" t="s">
        <v>4203</v>
      </c>
      <c r="R2233" s="276">
        <v>1011.75</v>
      </c>
      <c r="S2233" s="280" t="s">
        <v>4701</v>
      </c>
      <c r="T2233" s="280" t="s">
        <v>4699</v>
      </c>
      <c r="V2233" s="244"/>
      <c r="AC2233" s="244"/>
    </row>
    <row r="2234" spans="1:29" ht="15" x14ac:dyDescent="0.25">
      <c r="A2234" s="250"/>
      <c r="B2234" s="250"/>
      <c r="C2234" s="250"/>
      <c r="D2234" s="250"/>
      <c r="E2234" s="250"/>
      <c r="F2234" s="250"/>
      <c r="H2234" s="244"/>
      <c r="J2234" s="272" t="s">
        <v>4158</v>
      </c>
      <c r="K2234" s="272" t="s">
        <v>4683</v>
      </c>
      <c r="L2234" s="250" t="s">
        <v>4615</v>
      </c>
      <c r="M2234" s="272" t="s">
        <v>4146</v>
      </c>
      <c r="N2234" s="272" t="s">
        <v>4518</v>
      </c>
      <c r="O2234" s="272" t="s">
        <v>4670</v>
      </c>
      <c r="P2234" s="274">
        <v>201610</v>
      </c>
      <c r="Q2234" s="272" t="s">
        <v>4203</v>
      </c>
      <c r="R2234" s="276">
        <v>191.25</v>
      </c>
      <c r="S2234" s="280" t="s">
        <v>4701</v>
      </c>
      <c r="T2234" s="280" t="s">
        <v>4699</v>
      </c>
      <c r="V2234" s="244"/>
      <c r="AC2234" s="244"/>
    </row>
    <row r="2235" spans="1:29" ht="15" x14ac:dyDescent="0.25">
      <c r="A2235" s="250"/>
      <c r="B2235" s="250"/>
      <c r="C2235" s="250"/>
      <c r="D2235" s="250"/>
      <c r="E2235" s="250"/>
      <c r="F2235" s="250"/>
      <c r="H2235" s="244"/>
      <c r="J2235" s="272" t="s">
        <v>4158</v>
      </c>
      <c r="K2235" s="272" t="s">
        <v>4683</v>
      </c>
      <c r="L2235" s="250" t="s">
        <v>4615</v>
      </c>
      <c r="M2235" s="272" t="s">
        <v>4146</v>
      </c>
      <c r="N2235" s="272" t="s">
        <v>4505</v>
      </c>
      <c r="O2235" s="272" t="s">
        <v>4670</v>
      </c>
      <c r="P2235" s="274">
        <v>201611</v>
      </c>
      <c r="Q2235" s="272" t="s">
        <v>4203</v>
      </c>
      <c r="R2235" s="276">
        <v>-1205.3599999999999</v>
      </c>
      <c r="S2235" s="280" t="s">
        <v>4701</v>
      </c>
      <c r="T2235" s="280" t="s">
        <v>4699</v>
      </c>
      <c r="V2235" s="244"/>
      <c r="AC2235" s="244"/>
    </row>
    <row r="2236" spans="1:29" ht="15" x14ac:dyDescent="0.25">
      <c r="A2236" s="250"/>
      <c r="B2236" s="250"/>
      <c r="C2236" s="250"/>
      <c r="D2236" s="250"/>
      <c r="E2236" s="250"/>
      <c r="F2236" s="250"/>
      <c r="H2236" s="244"/>
      <c r="J2236" s="272" t="s">
        <v>4158</v>
      </c>
      <c r="K2236" s="272" t="s">
        <v>4683</v>
      </c>
      <c r="L2236" s="250" t="s">
        <v>4615</v>
      </c>
      <c r="M2236" s="272" t="s">
        <v>4146</v>
      </c>
      <c r="N2236" s="272" t="s">
        <v>4509</v>
      </c>
      <c r="O2236" s="272" t="s">
        <v>4670</v>
      </c>
      <c r="P2236" s="274">
        <v>201611</v>
      </c>
      <c r="Q2236" s="272" t="s">
        <v>4203</v>
      </c>
      <c r="R2236" s="276">
        <v>-882.16</v>
      </c>
      <c r="S2236" s="280" t="s">
        <v>4701</v>
      </c>
      <c r="T2236" s="280" t="s">
        <v>4699</v>
      </c>
      <c r="V2236" s="244"/>
      <c r="AC2236" s="244"/>
    </row>
    <row r="2237" spans="1:29" ht="15" x14ac:dyDescent="0.25">
      <c r="A2237" s="250"/>
      <c r="B2237" s="250"/>
      <c r="C2237" s="250"/>
      <c r="D2237" s="250"/>
      <c r="E2237" s="250"/>
      <c r="F2237" s="250"/>
      <c r="H2237" s="244"/>
      <c r="J2237" s="272" t="s">
        <v>4158</v>
      </c>
      <c r="K2237" s="272" t="s">
        <v>4683</v>
      </c>
      <c r="L2237" s="250" t="s">
        <v>4615</v>
      </c>
      <c r="M2237" s="272" t="s">
        <v>4146</v>
      </c>
      <c r="N2237" s="272" t="s">
        <v>4511</v>
      </c>
      <c r="O2237" s="272" t="s">
        <v>4670</v>
      </c>
      <c r="P2237" s="274">
        <v>201611</v>
      </c>
      <c r="Q2237" s="272" t="s">
        <v>4203</v>
      </c>
      <c r="R2237" s="276">
        <v>98.26</v>
      </c>
      <c r="S2237" s="280" t="s">
        <v>4701</v>
      </c>
      <c r="T2237" s="280" t="s">
        <v>4699</v>
      </c>
      <c r="V2237" s="244"/>
      <c r="AC2237" s="244"/>
    </row>
    <row r="2238" spans="1:29" ht="15" x14ac:dyDescent="0.25">
      <c r="A2238" s="250"/>
      <c r="B2238" s="250"/>
      <c r="C2238" s="250"/>
      <c r="D2238" s="250"/>
      <c r="E2238" s="250"/>
      <c r="F2238" s="250"/>
      <c r="H2238" s="244"/>
      <c r="J2238" s="272" t="s">
        <v>4158</v>
      </c>
      <c r="K2238" s="272" t="s">
        <v>4683</v>
      </c>
      <c r="L2238" s="250" t="s">
        <v>4615</v>
      </c>
      <c r="M2238" s="272" t="s">
        <v>4146</v>
      </c>
      <c r="N2238" s="272" t="s">
        <v>4515</v>
      </c>
      <c r="O2238" s="272" t="s">
        <v>4670</v>
      </c>
      <c r="P2238" s="274">
        <v>201611</v>
      </c>
      <c r="Q2238" s="272" t="s">
        <v>4203</v>
      </c>
      <c r="R2238" s="276">
        <v>1350</v>
      </c>
      <c r="S2238" s="280" t="s">
        <v>4701</v>
      </c>
      <c r="T2238" s="280" t="s">
        <v>4699</v>
      </c>
      <c r="V2238" s="244"/>
      <c r="AC2238" s="244"/>
    </row>
    <row r="2239" spans="1:29" ht="15" x14ac:dyDescent="0.25">
      <c r="A2239" s="250"/>
      <c r="B2239" s="250"/>
      <c r="C2239" s="250"/>
      <c r="D2239" s="250"/>
      <c r="E2239" s="250"/>
      <c r="F2239" s="250"/>
      <c r="H2239" s="244"/>
      <c r="J2239" s="272" t="s">
        <v>4158</v>
      </c>
      <c r="K2239" s="272" t="s">
        <v>4683</v>
      </c>
      <c r="L2239" s="250" t="s">
        <v>4615</v>
      </c>
      <c r="M2239" s="272" t="s">
        <v>4146</v>
      </c>
      <c r="N2239" s="272" t="s">
        <v>4519</v>
      </c>
      <c r="O2239" s="272" t="s">
        <v>4670</v>
      </c>
      <c r="P2239" s="274">
        <v>201611</v>
      </c>
      <c r="Q2239" s="272" t="s">
        <v>4203</v>
      </c>
      <c r="R2239" s="276">
        <v>300</v>
      </c>
      <c r="S2239" s="280" t="s">
        <v>4701</v>
      </c>
      <c r="T2239" s="280" t="s">
        <v>4699</v>
      </c>
      <c r="V2239" s="244"/>
      <c r="AC2239" s="244"/>
    </row>
    <row r="2240" spans="1:29" ht="15" x14ac:dyDescent="0.25">
      <c r="A2240" s="250"/>
      <c r="B2240" s="250"/>
      <c r="C2240" s="250"/>
      <c r="D2240" s="250"/>
      <c r="E2240" s="250"/>
      <c r="F2240" s="250"/>
      <c r="H2240" s="244"/>
      <c r="J2240" s="272" t="s">
        <v>4158</v>
      </c>
      <c r="K2240" s="272" t="s">
        <v>4683</v>
      </c>
      <c r="L2240" s="250" t="s">
        <v>4615</v>
      </c>
      <c r="M2240" s="272" t="s">
        <v>4146</v>
      </c>
      <c r="N2240" s="272" t="s">
        <v>4520</v>
      </c>
      <c r="O2240" s="272" t="s">
        <v>4670</v>
      </c>
      <c r="P2240" s="274">
        <v>201611</v>
      </c>
      <c r="Q2240" s="272" t="s">
        <v>4203</v>
      </c>
      <c r="R2240" s="276">
        <v>700</v>
      </c>
      <c r="S2240" s="280" t="s">
        <v>4701</v>
      </c>
      <c r="T2240" s="280" t="s">
        <v>4699</v>
      </c>
      <c r="V2240" s="244"/>
      <c r="AC2240" s="244"/>
    </row>
    <row r="2241" spans="1:29" ht="15" x14ac:dyDescent="0.25">
      <c r="A2241" s="250"/>
      <c r="B2241" s="250"/>
      <c r="C2241" s="250"/>
      <c r="D2241" s="250"/>
      <c r="E2241" s="250"/>
      <c r="F2241" s="250"/>
      <c r="H2241" s="244"/>
      <c r="J2241" s="272" t="s">
        <v>4158</v>
      </c>
      <c r="K2241" s="272" t="s">
        <v>4683</v>
      </c>
      <c r="L2241" s="250" t="s">
        <v>4615</v>
      </c>
      <c r="M2241" s="272" t="s">
        <v>4147</v>
      </c>
      <c r="N2241" s="272" t="s">
        <v>4566</v>
      </c>
      <c r="O2241" s="272" t="s">
        <v>4670</v>
      </c>
      <c r="P2241" s="274">
        <v>201612</v>
      </c>
      <c r="Q2241" s="272" t="s">
        <v>4203</v>
      </c>
      <c r="R2241" s="276">
        <v>162.63999999999999</v>
      </c>
      <c r="S2241" s="280" t="s">
        <v>4701</v>
      </c>
      <c r="T2241" s="280" t="s">
        <v>4699</v>
      </c>
      <c r="V2241" s="244"/>
      <c r="AC2241" s="244"/>
    </row>
    <row r="2242" spans="1:29" ht="15" x14ac:dyDescent="0.25">
      <c r="A2242" s="250"/>
      <c r="B2242" s="250"/>
      <c r="C2242" s="250"/>
      <c r="D2242" s="250"/>
      <c r="E2242" s="250"/>
      <c r="F2242" s="250"/>
      <c r="H2242" s="244"/>
      <c r="J2242" s="272" t="s">
        <v>4158</v>
      </c>
      <c r="K2242" s="272" t="s">
        <v>4683</v>
      </c>
      <c r="L2242" s="250" t="s">
        <v>4615</v>
      </c>
      <c r="M2242" s="272" t="s">
        <v>4146</v>
      </c>
      <c r="N2242" s="272" t="s">
        <v>4489</v>
      </c>
      <c r="O2242" s="272" t="s">
        <v>4670</v>
      </c>
      <c r="P2242" s="274">
        <v>201701</v>
      </c>
      <c r="Q2242" s="272" t="s">
        <v>4203</v>
      </c>
      <c r="R2242" s="276">
        <v>5669.83</v>
      </c>
      <c r="S2242" s="280" t="s">
        <v>4701</v>
      </c>
      <c r="T2242" s="280" t="s">
        <v>4699</v>
      </c>
      <c r="V2242" s="244"/>
      <c r="AC2242" s="244"/>
    </row>
    <row r="2243" spans="1:29" ht="15" x14ac:dyDescent="0.25">
      <c r="A2243" s="250"/>
      <c r="B2243" s="250"/>
      <c r="C2243" s="250"/>
      <c r="D2243" s="250"/>
      <c r="E2243" s="250"/>
      <c r="F2243" s="250"/>
      <c r="H2243" s="244"/>
      <c r="J2243" s="272" t="s">
        <v>4158</v>
      </c>
      <c r="K2243" s="272" t="s">
        <v>4683</v>
      </c>
      <c r="L2243" s="250" t="s">
        <v>4615</v>
      </c>
      <c r="M2243" s="272" t="s">
        <v>4146</v>
      </c>
      <c r="N2243" s="272" t="s">
        <v>4490</v>
      </c>
      <c r="O2243" s="272" t="s">
        <v>4670</v>
      </c>
      <c r="P2243" s="274">
        <v>201701</v>
      </c>
      <c r="Q2243" s="272" t="s">
        <v>4203</v>
      </c>
      <c r="R2243" s="276">
        <v>1680.66</v>
      </c>
      <c r="S2243" s="280" t="s">
        <v>4701</v>
      </c>
      <c r="T2243" s="280" t="s">
        <v>4699</v>
      </c>
      <c r="V2243" s="244"/>
      <c r="AC2243" s="244"/>
    </row>
    <row r="2244" spans="1:29" ht="15" x14ac:dyDescent="0.25">
      <c r="A2244" s="250"/>
      <c r="B2244" s="250"/>
      <c r="C2244" s="250"/>
      <c r="D2244" s="250"/>
      <c r="E2244" s="250"/>
      <c r="F2244" s="250"/>
      <c r="H2244" s="244"/>
      <c r="J2244" s="272" t="s">
        <v>4158</v>
      </c>
      <c r="K2244" s="272" t="s">
        <v>4683</v>
      </c>
      <c r="L2244" s="250" t="s">
        <v>4615</v>
      </c>
      <c r="M2244" s="272" t="s">
        <v>4147</v>
      </c>
      <c r="N2244" s="272" t="s">
        <v>4565</v>
      </c>
      <c r="O2244" s="272" t="s">
        <v>4670</v>
      </c>
      <c r="P2244" s="274">
        <v>201701</v>
      </c>
      <c r="Q2244" s="272" t="s">
        <v>4203</v>
      </c>
      <c r="R2244" s="276">
        <v>497.4</v>
      </c>
      <c r="S2244" s="280" t="s">
        <v>4701</v>
      </c>
      <c r="T2244" s="280" t="s">
        <v>4699</v>
      </c>
      <c r="V2244" s="244"/>
      <c r="AC2244" s="244"/>
    </row>
    <row r="2245" spans="1:29" ht="15" x14ac:dyDescent="0.25">
      <c r="A2245" s="250"/>
      <c r="B2245" s="250"/>
      <c r="C2245" s="250"/>
      <c r="D2245" s="250"/>
      <c r="E2245" s="250"/>
      <c r="F2245" s="250"/>
      <c r="H2245" s="244"/>
      <c r="J2245" s="272" t="s">
        <v>4158</v>
      </c>
      <c r="K2245" s="272" t="s">
        <v>4689</v>
      </c>
      <c r="L2245" s="250" t="s">
        <v>4633</v>
      </c>
      <c r="M2245" s="272" t="s">
        <v>4143</v>
      </c>
      <c r="N2245" s="272" t="s">
        <v>4402</v>
      </c>
      <c r="O2245" s="272" t="s">
        <v>4670</v>
      </c>
      <c r="P2245" s="274">
        <v>201510</v>
      </c>
      <c r="Q2245" s="272" t="s">
        <v>4203</v>
      </c>
      <c r="R2245" s="276">
        <v>-3000</v>
      </c>
      <c r="S2245" s="280" t="s">
        <v>12</v>
      </c>
      <c r="T2245" s="280" t="s">
        <v>4699</v>
      </c>
      <c r="V2245" s="244"/>
      <c r="AC2245" s="244"/>
    </row>
    <row r="2246" spans="1:29" ht="15" x14ac:dyDescent="0.25">
      <c r="A2246" s="250"/>
      <c r="B2246" s="250"/>
      <c r="C2246" s="250"/>
      <c r="D2246" s="250"/>
      <c r="E2246" s="250"/>
      <c r="F2246" s="250"/>
      <c r="H2246" s="244"/>
      <c r="J2246" s="272" t="s">
        <v>4158</v>
      </c>
      <c r="K2246" s="272" t="s">
        <v>4688</v>
      </c>
      <c r="L2246" s="250" t="s">
        <v>4631</v>
      </c>
      <c r="M2246" s="272" t="s">
        <v>4136</v>
      </c>
      <c r="N2246" s="272" t="s">
        <v>4272</v>
      </c>
      <c r="O2246" s="272" t="s">
        <v>4670</v>
      </c>
      <c r="P2246" s="274">
        <v>201208</v>
      </c>
      <c r="Q2246" s="272" t="s">
        <v>4203</v>
      </c>
      <c r="R2246" s="276">
        <v>-2933.26</v>
      </c>
      <c r="S2246" s="280" t="s">
        <v>12</v>
      </c>
      <c r="T2246" s="280" t="s">
        <v>4699</v>
      </c>
      <c r="V2246" s="244"/>
      <c r="AC2246" s="244"/>
    </row>
    <row r="2247" spans="1:29" ht="15" x14ac:dyDescent="0.25">
      <c r="A2247" s="250"/>
      <c r="B2247" s="250"/>
      <c r="C2247" s="250"/>
      <c r="D2247" s="250"/>
      <c r="E2247" s="250"/>
      <c r="F2247" s="250"/>
      <c r="H2247" s="244"/>
      <c r="J2247" s="272" t="s">
        <v>4158</v>
      </c>
      <c r="K2247" s="272" t="s">
        <v>4688</v>
      </c>
      <c r="L2247" s="250" t="s">
        <v>4631</v>
      </c>
      <c r="M2247" s="272" t="s">
        <v>4136</v>
      </c>
      <c r="N2247" s="272" t="s">
        <v>4272</v>
      </c>
      <c r="O2247" s="272" t="s">
        <v>4670</v>
      </c>
      <c r="P2247" s="274">
        <v>201210</v>
      </c>
      <c r="Q2247" s="272" t="s">
        <v>4203</v>
      </c>
      <c r="R2247" s="276">
        <v>-1655.86</v>
      </c>
      <c r="S2247" s="280" t="s">
        <v>12</v>
      </c>
      <c r="T2247" s="280" t="s">
        <v>4699</v>
      </c>
      <c r="V2247" s="244"/>
      <c r="AC2247" s="244"/>
    </row>
    <row r="2248" spans="1:29" ht="15" x14ac:dyDescent="0.25">
      <c r="A2248" s="250"/>
      <c r="B2248" s="250"/>
      <c r="C2248" s="250"/>
      <c r="D2248" s="250"/>
      <c r="E2248" s="250"/>
      <c r="F2248" s="250"/>
      <c r="H2248" s="244"/>
      <c r="J2248" s="272" t="s">
        <v>4158</v>
      </c>
      <c r="K2248" s="272" t="s">
        <v>4688</v>
      </c>
      <c r="L2248" s="250" t="s">
        <v>4631</v>
      </c>
      <c r="M2248" s="272" t="s">
        <v>4139</v>
      </c>
      <c r="N2248" s="272" t="s">
        <v>4632</v>
      </c>
      <c r="O2248" s="272" t="s">
        <v>4670</v>
      </c>
      <c r="P2248" s="274">
        <v>201405</v>
      </c>
      <c r="Q2248" s="272" t="s">
        <v>4203</v>
      </c>
      <c r="R2248" s="276">
        <v>-4921.71</v>
      </c>
      <c r="S2248" s="280" t="s">
        <v>12</v>
      </c>
      <c r="T2248" s="280" t="s">
        <v>4699</v>
      </c>
      <c r="V2248" s="244"/>
      <c r="AC2248" s="244"/>
    </row>
    <row r="2249" spans="1:29" ht="15" x14ac:dyDescent="0.25">
      <c r="A2249" s="250"/>
      <c r="B2249" s="250"/>
      <c r="C2249" s="250"/>
      <c r="D2249" s="250"/>
      <c r="E2249" s="250"/>
      <c r="F2249" s="250"/>
      <c r="H2249" s="244"/>
      <c r="J2249" s="272" t="s">
        <v>4158</v>
      </c>
      <c r="K2249" s="272" t="s">
        <v>4688</v>
      </c>
      <c r="L2249" s="250" t="s">
        <v>4631</v>
      </c>
      <c r="M2249" s="272" t="s">
        <v>4139</v>
      </c>
      <c r="N2249" s="272" t="s">
        <v>4632</v>
      </c>
      <c r="O2249" s="272" t="s">
        <v>4670</v>
      </c>
      <c r="P2249" s="274">
        <v>201406</v>
      </c>
      <c r="Q2249" s="272" t="s">
        <v>4203</v>
      </c>
      <c r="R2249" s="276">
        <v>-632.39</v>
      </c>
      <c r="S2249" s="280" t="s">
        <v>12</v>
      </c>
      <c r="T2249" s="280" t="s">
        <v>4699</v>
      </c>
      <c r="V2249" s="244"/>
      <c r="AC2249" s="244"/>
    </row>
    <row r="2250" spans="1:29" ht="15" x14ac:dyDescent="0.25">
      <c r="A2250" s="250"/>
      <c r="B2250" s="250"/>
      <c r="C2250" s="250"/>
      <c r="D2250" s="250"/>
      <c r="E2250" s="250"/>
      <c r="F2250" s="250"/>
      <c r="H2250" s="244"/>
      <c r="J2250" s="272" t="s">
        <v>4158</v>
      </c>
      <c r="K2250" s="272" t="s">
        <v>4688</v>
      </c>
      <c r="L2250" s="250" t="s">
        <v>4631</v>
      </c>
      <c r="M2250" s="272" t="s">
        <v>4139</v>
      </c>
      <c r="N2250" s="272" t="s">
        <v>4632</v>
      </c>
      <c r="O2250" s="272" t="s">
        <v>4670</v>
      </c>
      <c r="P2250" s="274">
        <v>201505</v>
      </c>
      <c r="Q2250" s="272" t="s">
        <v>4203</v>
      </c>
      <c r="R2250" s="276">
        <v>-1178.8399999999999</v>
      </c>
      <c r="S2250" s="280" t="s">
        <v>12</v>
      </c>
      <c r="T2250" s="280" t="s">
        <v>4699</v>
      </c>
      <c r="V2250" s="244"/>
      <c r="AC2250" s="244"/>
    </row>
    <row r="2251" spans="1:29" ht="15" x14ac:dyDescent="0.25">
      <c r="A2251" s="250"/>
      <c r="B2251" s="250"/>
      <c r="C2251" s="250"/>
      <c r="D2251" s="250"/>
      <c r="E2251" s="250"/>
      <c r="F2251" s="250"/>
      <c r="H2251" s="244"/>
      <c r="J2251" s="272" t="s">
        <v>4158</v>
      </c>
      <c r="K2251" s="272" t="s">
        <v>4694</v>
      </c>
      <c r="L2251" s="250" t="s">
        <v>4647</v>
      </c>
      <c r="M2251" s="272" t="s">
        <v>4100</v>
      </c>
      <c r="N2251" s="272" t="s">
        <v>4220</v>
      </c>
      <c r="O2251" s="272" t="s">
        <v>4670</v>
      </c>
      <c r="P2251" s="274">
        <v>201309</v>
      </c>
      <c r="Q2251" s="272" t="s">
        <v>4203</v>
      </c>
      <c r="R2251" s="276">
        <v>362</v>
      </c>
      <c r="S2251" s="280" t="s">
        <v>4701</v>
      </c>
      <c r="T2251" s="280" t="s">
        <v>4699</v>
      </c>
      <c r="V2251" s="244"/>
      <c r="AC2251" s="244"/>
    </row>
    <row r="2252" spans="1:29" ht="15" x14ac:dyDescent="0.25">
      <c r="A2252" s="250"/>
      <c r="B2252" s="250"/>
      <c r="C2252" s="250"/>
      <c r="D2252" s="250"/>
      <c r="E2252" s="250"/>
      <c r="F2252" s="250"/>
      <c r="H2252" s="244"/>
      <c r="J2252" s="272" t="s">
        <v>4158</v>
      </c>
      <c r="K2252" s="272" t="s">
        <v>4694</v>
      </c>
      <c r="L2252" s="250" t="s">
        <v>4647</v>
      </c>
      <c r="M2252" s="272" t="s">
        <v>4100</v>
      </c>
      <c r="N2252" s="272" t="s">
        <v>4221</v>
      </c>
      <c r="O2252" s="272" t="s">
        <v>4670</v>
      </c>
      <c r="P2252" s="274">
        <v>201309</v>
      </c>
      <c r="Q2252" s="272" t="s">
        <v>4203</v>
      </c>
      <c r="R2252" s="276">
        <v>19.16</v>
      </c>
      <c r="S2252" s="280" t="s">
        <v>4701</v>
      </c>
      <c r="T2252" s="280" t="s">
        <v>4699</v>
      </c>
      <c r="V2252" s="244"/>
      <c r="AC2252" s="244"/>
    </row>
    <row r="2253" spans="1:29" ht="15" x14ac:dyDescent="0.25">
      <c r="A2253" s="250"/>
      <c r="B2253" s="250"/>
      <c r="C2253" s="250"/>
      <c r="D2253" s="250"/>
      <c r="E2253" s="250"/>
      <c r="F2253" s="250"/>
      <c r="H2253" s="244"/>
      <c r="J2253" s="272" t="s">
        <v>4158</v>
      </c>
      <c r="K2253" s="272" t="s">
        <v>4694</v>
      </c>
      <c r="L2253" s="250" t="s">
        <v>4647</v>
      </c>
      <c r="M2253" s="272" t="s">
        <v>4100</v>
      </c>
      <c r="N2253" s="272" t="s">
        <v>4648</v>
      </c>
      <c r="O2253" s="272" t="s">
        <v>4670</v>
      </c>
      <c r="P2253" s="274">
        <v>201309</v>
      </c>
      <c r="Q2253" s="272" t="s">
        <v>4203</v>
      </c>
      <c r="R2253" s="276">
        <v>99.8</v>
      </c>
      <c r="S2253" s="280" t="s">
        <v>4701</v>
      </c>
      <c r="T2253" s="280" t="s">
        <v>4699</v>
      </c>
      <c r="V2253" s="244"/>
      <c r="AC2253" s="244"/>
    </row>
    <row r="2254" spans="1:29" ht="15" x14ac:dyDescent="0.25">
      <c r="A2254" s="250"/>
      <c r="B2254" s="250"/>
      <c r="C2254" s="250"/>
      <c r="D2254" s="250"/>
      <c r="E2254" s="250"/>
      <c r="F2254" s="250"/>
      <c r="H2254" s="244"/>
      <c r="J2254" s="272" t="s">
        <v>4158</v>
      </c>
      <c r="K2254" s="272" t="s">
        <v>4694</v>
      </c>
      <c r="L2254" s="250" t="s">
        <v>4647</v>
      </c>
      <c r="M2254" s="272" t="s">
        <v>4100</v>
      </c>
      <c r="N2254" s="272" t="s">
        <v>4226</v>
      </c>
      <c r="O2254" s="272" t="s">
        <v>4670</v>
      </c>
      <c r="P2254" s="274">
        <v>201309</v>
      </c>
      <c r="Q2254" s="272" t="s">
        <v>4203</v>
      </c>
      <c r="R2254" s="276">
        <v>266.39999999999998</v>
      </c>
      <c r="S2254" s="280" t="s">
        <v>4701</v>
      </c>
      <c r="T2254" s="280" t="s">
        <v>4699</v>
      </c>
      <c r="V2254" s="244"/>
      <c r="AC2254" s="244"/>
    </row>
    <row r="2255" spans="1:29" ht="15" x14ac:dyDescent="0.25">
      <c r="A2255" s="250"/>
      <c r="B2255" s="250"/>
      <c r="C2255" s="250"/>
      <c r="D2255" s="250"/>
      <c r="E2255" s="250"/>
      <c r="F2255" s="250"/>
      <c r="H2255" s="244"/>
      <c r="J2255" s="272" t="s">
        <v>4158</v>
      </c>
      <c r="K2255" s="272" t="s">
        <v>4694</v>
      </c>
      <c r="L2255" s="250" t="s">
        <v>4647</v>
      </c>
      <c r="M2255" s="272" t="s">
        <v>4100</v>
      </c>
      <c r="N2255" s="272" t="s">
        <v>4228</v>
      </c>
      <c r="O2255" s="272" t="s">
        <v>4670</v>
      </c>
      <c r="P2255" s="274">
        <v>201309</v>
      </c>
      <c r="Q2255" s="272" t="s">
        <v>4203</v>
      </c>
      <c r="R2255" s="276">
        <v>-974.07</v>
      </c>
      <c r="S2255" s="280" t="s">
        <v>4701</v>
      </c>
      <c r="T2255" s="280" t="s">
        <v>4699</v>
      </c>
      <c r="V2255" s="244"/>
      <c r="AC2255" s="244"/>
    </row>
    <row r="2256" spans="1:29" ht="15" x14ac:dyDescent="0.25">
      <c r="A2256" s="250"/>
      <c r="B2256" s="250"/>
      <c r="C2256" s="250"/>
      <c r="D2256" s="250"/>
      <c r="E2256" s="250"/>
      <c r="F2256" s="250"/>
      <c r="H2256" s="244"/>
      <c r="J2256" s="272" t="s">
        <v>4158</v>
      </c>
      <c r="K2256" s="272" t="s">
        <v>4694</v>
      </c>
      <c r="L2256" s="250" t="s">
        <v>4647</v>
      </c>
      <c r="M2256" s="272" t="s">
        <v>4100</v>
      </c>
      <c r="N2256" s="272" t="s">
        <v>4230</v>
      </c>
      <c r="O2256" s="272" t="s">
        <v>4670</v>
      </c>
      <c r="P2256" s="274">
        <v>201309</v>
      </c>
      <c r="Q2256" s="272" t="s">
        <v>4203</v>
      </c>
      <c r="R2256" s="276">
        <v>19.52</v>
      </c>
      <c r="S2256" s="280" t="s">
        <v>4701</v>
      </c>
      <c r="T2256" s="280" t="s">
        <v>4699</v>
      </c>
      <c r="V2256" s="244"/>
      <c r="AC2256" s="244"/>
    </row>
    <row r="2257" spans="1:29" ht="15" x14ac:dyDescent="0.25">
      <c r="A2257" s="250"/>
      <c r="B2257" s="250"/>
      <c r="C2257" s="250"/>
      <c r="D2257" s="250"/>
      <c r="E2257" s="250"/>
      <c r="F2257" s="250"/>
      <c r="H2257" s="244"/>
      <c r="J2257" s="272" t="s">
        <v>4158</v>
      </c>
      <c r="K2257" s="272" t="s">
        <v>4694</v>
      </c>
      <c r="L2257" s="250" t="s">
        <v>4647</v>
      </c>
      <c r="M2257" s="272" t="s">
        <v>4100</v>
      </c>
      <c r="N2257" s="272" t="s">
        <v>4233</v>
      </c>
      <c r="O2257" s="272" t="s">
        <v>4670</v>
      </c>
      <c r="P2257" s="274">
        <v>201309</v>
      </c>
      <c r="Q2257" s="272" t="s">
        <v>4203</v>
      </c>
      <c r="R2257" s="276">
        <v>-711.6</v>
      </c>
      <c r="S2257" s="280" t="s">
        <v>4701</v>
      </c>
      <c r="T2257" s="280" t="s">
        <v>4699</v>
      </c>
      <c r="V2257" s="244"/>
      <c r="AC2257" s="244"/>
    </row>
    <row r="2258" spans="1:29" ht="15" x14ac:dyDescent="0.25">
      <c r="A2258" s="250"/>
      <c r="B2258" s="250"/>
      <c r="C2258" s="250"/>
      <c r="D2258" s="250"/>
      <c r="E2258" s="250"/>
      <c r="F2258" s="250"/>
      <c r="H2258" s="244"/>
      <c r="J2258" s="272" t="s">
        <v>4158</v>
      </c>
      <c r="K2258" s="272" t="s">
        <v>4694</v>
      </c>
      <c r="L2258" s="250" t="s">
        <v>4647</v>
      </c>
      <c r="M2258" s="272" t="s">
        <v>4131</v>
      </c>
      <c r="N2258" s="272" t="s">
        <v>4264</v>
      </c>
      <c r="O2258" s="272" t="s">
        <v>4670</v>
      </c>
      <c r="P2258" s="274">
        <v>201309</v>
      </c>
      <c r="Q2258" s="272" t="s">
        <v>4203</v>
      </c>
      <c r="R2258" s="276">
        <v>220.02</v>
      </c>
      <c r="S2258" s="280" t="s">
        <v>4701</v>
      </c>
      <c r="T2258" s="280" t="s">
        <v>4699</v>
      </c>
      <c r="V2258" s="244"/>
      <c r="AC2258" s="244"/>
    </row>
    <row r="2259" spans="1:29" ht="15" x14ac:dyDescent="0.25">
      <c r="A2259" s="250"/>
      <c r="B2259" s="250"/>
      <c r="C2259" s="250"/>
      <c r="D2259" s="250"/>
      <c r="E2259" s="250"/>
      <c r="F2259" s="250"/>
      <c r="H2259" s="244"/>
      <c r="J2259" s="272" t="s">
        <v>4158</v>
      </c>
      <c r="K2259" s="272" t="s">
        <v>4694</v>
      </c>
      <c r="L2259" s="250" t="s">
        <v>4647</v>
      </c>
      <c r="M2259" s="272" t="s">
        <v>4131</v>
      </c>
      <c r="N2259" s="272" t="s">
        <v>4266</v>
      </c>
      <c r="O2259" s="272" t="s">
        <v>4670</v>
      </c>
      <c r="P2259" s="274">
        <v>201309</v>
      </c>
      <c r="Q2259" s="272" t="s">
        <v>4203</v>
      </c>
      <c r="R2259" s="276">
        <v>993.55</v>
      </c>
      <c r="S2259" s="280" t="s">
        <v>4701</v>
      </c>
      <c r="T2259" s="280" t="s">
        <v>4699</v>
      </c>
      <c r="V2259" s="244"/>
      <c r="AC2259" s="244"/>
    </row>
    <row r="2260" spans="1:29" ht="15" x14ac:dyDescent="0.25">
      <c r="A2260" s="250"/>
      <c r="B2260" s="250"/>
      <c r="C2260" s="250"/>
      <c r="D2260" s="250"/>
      <c r="E2260" s="250"/>
      <c r="F2260" s="250"/>
      <c r="H2260" s="244"/>
      <c r="J2260" s="272" t="s">
        <v>4158</v>
      </c>
      <c r="K2260" s="272" t="s">
        <v>4694</v>
      </c>
      <c r="L2260" s="250" t="s">
        <v>4647</v>
      </c>
      <c r="M2260" s="272" t="s">
        <v>4131</v>
      </c>
      <c r="N2260" s="272" t="s">
        <v>4267</v>
      </c>
      <c r="O2260" s="272" t="s">
        <v>4670</v>
      </c>
      <c r="P2260" s="274">
        <v>201309</v>
      </c>
      <c r="Q2260" s="272" t="s">
        <v>4203</v>
      </c>
      <c r="R2260" s="276">
        <v>-281.27999999999997</v>
      </c>
      <c r="S2260" s="280" t="s">
        <v>4701</v>
      </c>
      <c r="T2260" s="280" t="s">
        <v>4699</v>
      </c>
      <c r="V2260" s="244"/>
      <c r="AC2260" s="244"/>
    </row>
    <row r="2261" spans="1:29" ht="15" x14ac:dyDescent="0.25">
      <c r="A2261" s="250"/>
      <c r="B2261" s="250"/>
      <c r="C2261" s="250"/>
      <c r="D2261" s="250"/>
      <c r="E2261" s="250"/>
      <c r="F2261" s="250"/>
      <c r="H2261" s="244"/>
      <c r="J2261" s="272" t="s">
        <v>4158</v>
      </c>
      <c r="K2261" s="272" t="s">
        <v>4694</v>
      </c>
      <c r="L2261" s="250" t="s">
        <v>4647</v>
      </c>
      <c r="M2261" s="272" t="s">
        <v>4131</v>
      </c>
      <c r="N2261" s="272" t="s">
        <v>4270</v>
      </c>
      <c r="O2261" s="272" t="s">
        <v>4670</v>
      </c>
      <c r="P2261" s="274">
        <v>201309</v>
      </c>
      <c r="Q2261" s="272" t="s">
        <v>4203</v>
      </c>
      <c r="R2261" s="276">
        <v>486.6</v>
      </c>
      <c r="S2261" s="280" t="s">
        <v>4701</v>
      </c>
      <c r="T2261" s="280" t="s">
        <v>4699</v>
      </c>
      <c r="V2261" s="244"/>
      <c r="AC2261" s="244"/>
    </row>
    <row r="2262" spans="1:29" ht="15" x14ac:dyDescent="0.25">
      <c r="A2262" s="250"/>
      <c r="B2262" s="250"/>
      <c r="C2262" s="250"/>
      <c r="D2262" s="250"/>
      <c r="E2262" s="250"/>
      <c r="F2262" s="250"/>
      <c r="H2262" s="244"/>
      <c r="J2262" s="272" t="s">
        <v>4158</v>
      </c>
      <c r="K2262" s="272" t="s">
        <v>4694</v>
      </c>
      <c r="L2262" s="250" t="s">
        <v>4647</v>
      </c>
      <c r="M2262" s="272" t="s">
        <v>4134</v>
      </c>
      <c r="N2262" s="272" t="s">
        <v>4273</v>
      </c>
      <c r="O2262" s="272" t="s">
        <v>4670</v>
      </c>
      <c r="P2262" s="274">
        <v>201309</v>
      </c>
      <c r="Q2262" s="272" t="s">
        <v>4203</v>
      </c>
      <c r="R2262" s="276">
        <v>355.26</v>
      </c>
      <c r="S2262" s="280" t="s">
        <v>4701</v>
      </c>
      <c r="T2262" s="280" t="s">
        <v>4699</v>
      </c>
      <c r="V2262" s="244"/>
      <c r="AC2262" s="244"/>
    </row>
    <row r="2263" spans="1:29" ht="15" x14ac:dyDescent="0.25">
      <c r="A2263" s="250"/>
      <c r="B2263" s="250"/>
      <c r="C2263" s="250"/>
      <c r="D2263" s="250"/>
      <c r="E2263" s="250"/>
      <c r="F2263" s="250"/>
      <c r="H2263" s="244"/>
      <c r="J2263" s="272" t="s">
        <v>4158</v>
      </c>
      <c r="K2263" s="272" t="s">
        <v>4695</v>
      </c>
      <c r="L2263" s="250" t="s">
        <v>4649</v>
      </c>
      <c r="M2263" s="272" t="s">
        <v>4146</v>
      </c>
      <c r="N2263" s="272" t="s">
        <v>4204</v>
      </c>
      <c r="O2263" s="272" t="s">
        <v>4670</v>
      </c>
      <c r="P2263" s="274">
        <v>201606</v>
      </c>
      <c r="Q2263" s="272" t="s">
        <v>4203</v>
      </c>
      <c r="R2263" s="276">
        <v>83.1</v>
      </c>
      <c r="S2263" s="280" t="s">
        <v>9</v>
      </c>
      <c r="T2263" s="280" t="s">
        <v>4699</v>
      </c>
      <c r="V2263" s="244"/>
      <c r="AC2263" s="244"/>
    </row>
    <row r="2264" spans="1:29" ht="15" x14ac:dyDescent="0.25">
      <c r="A2264" s="250"/>
      <c r="B2264" s="250"/>
      <c r="C2264" s="250"/>
      <c r="D2264" s="250"/>
      <c r="E2264" s="250"/>
      <c r="F2264" s="250"/>
      <c r="H2264" s="244"/>
      <c r="J2264" s="272" t="s">
        <v>4158</v>
      </c>
      <c r="K2264" s="272" t="s">
        <v>4678</v>
      </c>
      <c r="L2264" s="250" t="s">
        <v>4608</v>
      </c>
      <c r="M2264" s="272" t="s">
        <v>4146</v>
      </c>
      <c r="N2264" s="272" t="s">
        <v>4450</v>
      </c>
      <c r="O2264" s="272" t="s">
        <v>4670</v>
      </c>
      <c r="P2264" s="274">
        <v>201605</v>
      </c>
      <c r="Q2264" s="272" t="s">
        <v>4203</v>
      </c>
      <c r="R2264" s="276">
        <v>1131.75</v>
      </c>
      <c r="S2264" s="280" t="s">
        <v>9</v>
      </c>
      <c r="T2264" s="280" t="s">
        <v>4699</v>
      </c>
      <c r="V2264" s="244"/>
      <c r="AC2264" s="244"/>
    </row>
    <row r="2265" spans="1:29" ht="15" x14ac:dyDescent="0.25">
      <c r="A2265" s="250"/>
      <c r="B2265" s="250"/>
      <c r="C2265" s="250"/>
      <c r="D2265" s="250"/>
      <c r="E2265" s="250"/>
      <c r="F2265" s="250"/>
      <c r="H2265" s="244"/>
      <c r="J2265" s="272" t="s">
        <v>4158</v>
      </c>
      <c r="K2265" s="272" t="s">
        <v>4678</v>
      </c>
      <c r="L2265" s="250" t="s">
        <v>4608</v>
      </c>
      <c r="M2265" s="272" t="s">
        <v>4146</v>
      </c>
      <c r="N2265" s="272" t="s">
        <v>4204</v>
      </c>
      <c r="O2265" s="272" t="s">
        <v>4670</v>
      </c>
      <c r="P2265" s="274">
        <v>201606</v>
      </c>
      <c r="Q2265" s="272" t="s">
        <v>4203</v>
      </c>
      <c r="R2265" s="276">
        <v>444.3</v>
      </c>
      <c r="S2265" s="280" t="s">
        <v>9</v>
      </c>
      <c r="T2265" s="280" t="s">
        <v>4699</v>
      </c>
      <c r="V2265" s="244"/>
      <c r="AC2265" s="244"/>
    </row>
    <row r="2266" spans="1:29" ht="15" x14ac:dyDescent="0.25">
      <c r="A2266" s="250"/>
      <c r="B2266" s="250"/>
      <c r="C2266" s="250"/>
      <c r="D2266" s="250"/>
      <c r="E2266" s="250"/>
      <c r="F2266" s="250"/>
      <c r="H2266" s="244"/>
      <c r="J2266" s="272" t="s">
        <v>4158</v>
      </c>
      <c r="K2266" s="272" t="s">
        <v>4690</v>
      </c>
      <c r="L2266" s="250" t="s">
        <v>4634</v>
      </c>
      <c r="M2266" s="272" t="s">
        <v>4143</v>
      </c>
      <c r="N2266" s="272" t="s">
        <v>4405</v>
      </c>
      <c r="O2266" s="272" t="s">
        <v>4670</v>
      </c>
      <c r="P2266" s="274">
        <v>201606</v>
      </c>
      <c r="Q2266" s="272" t="s">
        <v>4203</v>
      </c>
      <c r="R2266" s="276">
        <v>400</v>
      </c>
      <c r="S2266" s="280" t="s">
        <v>9</v>
      </c>
      <c r="T2266" s="280" t="s">
        <v>4699</v>
      </c>
      <c r="V2266" s="244"/>
      <c r="AC2266" s="244"/>
    </row>
    <row r="2267" spans="1:29" ht="15" x14ac:dyDescent="0.25">
      <c r="A2267" s="250"/>
      <c r="B2267" s="250"/>
      <c r="C2267" s="250"/>
      <c r="D2267" s="250"/>
      <c r="E2267" s="250"/>
      <c r="F2267" s="250"/>
      <c r="H2267" s="244"/>
      <c r="J2267" s="272" t="s">
        <v>4158</v>
      </c>
      <c r="K2267" s="272" t="s">
        <v>4685</v>
      </c>
      <c r="L2267" s="250" t="s">
        <v>4667</v>
      </c>
      <c r="M2267" s="272" t="s">
        <v>4100</v>
      </c>
      <c r="N2267" s="272" t="s">
        <v>4200</v>
      </c>
      <c r="O2267" s="272" t="s">
        <v>4668</v>
      </c>
      <c r="P2267" s="274">
        <v>201201</v>
      </c>
      <c r="Q2267" s="272" t="s">
        <v>310</v>
      </c>
      <c r="R2267" s="276">
        <v>-196861.59</v>
      </c>
      <c r="S2267" s="280" t="s">
        <v>12</v>
      </c>
      <c r="T2267" s="280" t="s">
        <v>4698</v>
      </c>
      <c r="V2267" s="244"/>
      <c r="AC2267" s="244"/>
    </row>
    <row r="2268" spans="1:29" ht="15" x14ac:dyDescent="0.25">
      <c r="A2268" s="250"/>
      <c r="B2268" s="250"/>
      <c r="C2268" s="250"/>
      <c r="D2268" s="250"/>
      <c r="E2268" s="250"/>
      <c r="F2268" s="250"/>
      <c r="H2268" s="244"/>
      <c r="J2268" s="272" t="s">
        <v>4158</v>
      </c>
      <c r="K2268" s="272" t="s">
        <v>4685</v>
      </c>
      <c r="L2268" s="250" t="s">
        <v>4667</v>
      </c>
      <c r="M2268" s="272" t="s">
        <v>4100</v>
      </c>
      <c r="N2268" s="272" t="s">
        <v>4200</v>
      </c>
      <c r="O2268" s="272" t="s">
        <v>4668</v>
      </c>
      <c r="P2268" s="274">
        <v>201202</v>
      </c>
      <c r="Q2268" s="272" t="s">
        <v>310</v>
      </c>
      <c r="R2268" s="276">
        <v>-141181.31</v>
      </c>
      <c r="S2268" s="280" t="s">
        <v>12</v>
      </c>
      <c r="T2268" s="280" t="s">
        <v>4698</v>
      </c>
      <c r="V2268" s="244"/>
      <c r="AC2268" s="244"/>
    </row>
    <row r="2269" spans="1:29" ht="15" x14ac:dyDescent="0.25">
      <c r="A2269" s="250"/>
      <c r="B2269" s="250"/>
      <c r="C2269" s="250"/>
      <c r="D2269" s="250"/>
      <c r="E2269" s="250"/>
      <c r="F2269" s="250"/>
      <c r="H2269" s="244"/>
      <c r="J2269" s="272" t="s">
        <v>4158</v>
      </c>
      <c r="K2269" s="272" t="s">
        <v>4685</v>
      </c>
      <c r="L2269" s="250" t="s">
        <v>4667</v>
      </c>
      <c r="M2269" s="272" t="s">
        <v>4100</v>
      </c>
      <c r="N2269" s="272" t="s">
        <v>4200</v>
      </c>
      <c r="O2269" s="272" t="s">
        <v>4668</v>
      </c>
      <c r="P2269" s="274">
        <v>201203</v>
      </c>
      <c r="Q2269" s="272" t="s">
        <v>310</v>
      </c>
      <c r="R2269" s="276">
        <v>-10219.629999999999</v>
      </c>
      <c r="S2269" s="280" t="s">
        <v>12</v>
      </c>
      <c r="T2269" s="280" t="s">
        <v>4698</v>
      </c>
      <c r="V2269" s="244"/>
      <c r="AC2269" s="244"/>
    </row>
    <row r="2270" spans="1:29" ht="15" x14ac:dyDescent="0.25">
      <c r="A2270" s="250"/>
      <c r="B2270" s="250"/>
      <c r="C2270" s="250"/>
      <c r="D2270" s="250"/>
      <c r="E2270" s="250"/>
      <c r="F2270" s="250"/>
      <c r="H2270" s="244"/>
      <c r="J2270" s="272" t="s">
        <v>4158</v>
      </c>
      <c r="K2270" s="272" t="s">
        <v>4685</v>
      </c>
      <c r="L2270" s="250" t="s">
        <v>4667</v>
      </c>
      <c r="M2270" s="272" t="s">
        <v>4100</v>
      </c>
      <c r="N2270" s="272" t="s">
        <v>4200</v>
      </c>
      <c r="O2270" s="272" t="s">
        <v>4668</v>
      </c>
      <c r="P2270" s="274">
        <v>201206</v>
      </c>
      <c r="Q2270" s="272" t="s">
        <v>310</v>
      </c>
      <c r="R2270" s="276">
        <v>-25827</v>
      </c>
      <c r="S2270" s="280" t="s">
        <v>12</v>
      </c>
      <c r="T2270" s="280" t="s">
        <v>4698</v>
      </c>
      <c r="V2270" s="244"/>
      <c r="AC2270" s="244"/>
    </row>
    <row r="2271" spans="1:29" ht="15" x14ac:dyDescent="0.25">
      <c r="A2271" s="250"/>
      <c r="B2271" s="250"/>
      <c r="C2271" s="250"/>
      <c r="D2271" s="250"/>
      <c r="E2271" s="250"/>
      <c r="F2271" s="250"/>
      <c r="H2271" s="244"/>
      <c r="J2271" s="272" t="s">
        <v>4158</v>
      </c>
      <c r="K2271" s="272" t="s">
        <v>4677</v>
      </c>
      <c r="L2271" s="250" t="s">
        <v>4603</v>
      </c>
      <c r="M2271" s="272" t="s">
        <v>4129</v>
      </c>
      <c r="N2271" s="272" t="s">
        <v>4246</v>
      </c>
      <c r="O2271" s="272" t="s">
        <v>4670</v>
      </c>
      <c r="P2271" s="274">
        <v>201208</v>
      </c>
      <c r="Q2271" s="272" t="s">
        <v>4203</v>
      </c>
      <c r="R2271" s="276">
        <v>6881</v>
      </c>
      <c r="S2271" s="280" t="s">
        <v>9</v>
      </c>
      <c r="T2271" s="280" t="s">
        <v>4699</v>
      </c>
      <c r="V2271" s="244"/>
      <c r="AC2271" s="244"/>
    </row>
    <row r="2272" spans="1:29" ht="15" x14ac:dyDescent="0.25">
      <c r="A2272" s="250"/>
      <c r="B2272" s="250"/>
      <c r="C2272" s="250"/>
      <c r="D2272" s="250"/>
      <c r="E2272" s="250"/>
      <c r="F2272" s="250"/>
      <c r="H2272" s="244"/>
      <c r="J2272" s="272" t="s">
        <v>4158</v>
      </c>
      <c r="K2272" s="272" t="s">
        <v>4677</v>
      </c>
      <c r="L2272" s="250" t="s">
        <v>4603</v>
      </c>
      <c r="M2272" s="272" t="s">
        <v>4129</v>
      </c>
      <c r="N2272" s="272" t="s">
        <v>4246</v>
      </c>
      <c r="O2272" s="272" t="s">
        <v>4670</v>
      </c>
      <c r="P2272" s="274">
        <v>201209</v>
      </c>
      <c r="Q2272" s="272" t="s">
        <v>4203</v>
      </c>
      <c r="R2272" s="276">
        <v>7204.27</v>
      </c>
      <c r="S2272" s="280" t="s">
        <v>9</v>
      </c>
      <c r="T2272" s="280" t="s">
        <v>4699</v>
      </c>
      <c r="V2272" s="244"/>
      <c r="AC2272" s="244"/>
    </row>
    <row r="2273" spans="1:29" ht="15" x14ac:dyDescent="0.25">
      <c r="A2273" s="250"/>
      <c r="B2273" s="250"/>
      <c r="C2273" s="250"/>
      <c r="D2273" s="250"/>
      <c r="E2273" s="250"/>
      <c r="F2273" s="250"/>
      <c r="H2273" s="244"/>
      <c r="J2273" s="272" t="s">
        <v>4158</v>
      </c>
      <c r="K2273" s="272" t="s">
        <v>4677</v>
      </c>
      <c r="L2273" s="250" t="s">
        <v>4603</v>
      </c>
      <c r="M2273" s="272" t="s">
        <v>4129</v>
      </c>
      <c r="N2273" s="272" t="s">
        <v>4246</v>
      </c>
      <c r="O2273" s="272" t="s">
        <v>4670</v>
      </c>
      <c r="P2273" s="274">
        <v>201210</v>
      </c>
      <c r="Q2273" s="272" t="s">
        <v>4203</v>
      </c>
      <c r="R2273" s="276">
        <v>13294.42</v>
      </c>
      <c r="S2273" s="280" t="s">
        <v>9</v>
      </c>
      <c r="T2273" s="280" t="s">
        <v>4699</v>
      </c>
      <c r="V2273" s="244"/>
      <c r="AC2273" s="244"/>
    </row>
    <row r="2274" spans="1:29" ht="15" x14ac:dyDescent="0.25">
      <c r="A2274" s="250"/>
      <c r="B2274" s="250"/>
      <c r="C2274" s="250"/>
      <c r="D2274" s="250"/>
      <c r="E2274" s="250"/>
      <c r="F2274" s="250"/>
      <c r="H2274" s="244"/>
      <c r="J2274" s="272" t="s">
        <v>4158</v>
      </c>
      <c r="K2274" s="272" t="s">
        <v>4677</v>
      </c>
      <c r="L2274" s="250" t="s">
        <v>4603</v>
      </c>
      <c r="M2274" s="272" t="s">
        <v>4129</v>
      </c>
      <c r="N2274" s="272" t="s">
        <v>4246</v>
      </c>
      <c r="O2274" s="272" t="s">
        <v>4670</v>
      </c>
      <c r="P2274" s="274">
        <v>201211</v>
      </c>
      <c r="Q2274" s="272" t="s">
        <v>4203</v>
      </c>
      <c r="R2274" s="276">
        <v>8127.89</v>
      </c>
      <c r="S2274" s="280" t="s">
        <v>9</v>
      </c>
      <c r="T2274" s="280" t="s">
        <v>4699</v>
      </c>
      <c r="V2274" s="244"/>
      <c r="AC2274" s="244"/>
    </row>
    <row r="2275" spans="1:29" ht="15" x14ac:dyDescent="0.25">
      <c r="A2275" s="250"/>
      <c r="B2275" s="250"/>
      <c r="C2275" s="250"/>
      <c r="D2275" s="250"/>
      <c r="E2275" s="250"/>
      <c r="F2275" s="250"/>
      <c r="H2275" s="244"/>
      <c r="J2275" s="272" t="s">
        <v>4158</v>
      </c>
      <c r="K2275" s="272" t="s">
        <v>4677</v>
      </c>
      <c r="L2275" s="250" t="s">
        <v>4603</v>
      </c>
      <c r="M2275" s="272" t="s">
        <v>4129</v>
      </c>
      <c r="N2275" s="272" t="s">
        <v>4246</v>
      </c>
      <c r="O2275" s="272" t="s">
        <v>4670</v>
      </c>
      <c r="P2275" s="274">
        <v>201212</v>
      </c>
      <c r="Q2275" s="272" t="s">
        <v>4203</v>
      </c>
      <c r="R2275" s="276">
        <v>6650.09</v>
      </c>
      <c r="S2275" s="280" t="s">
        <v>9</v>
      </c>
      <c r="T2275" s="280" t="s">
        <v>4699</v>
      </c>
      <c r="V2275" s="244"/>
      <c r="AC2275" s="244"/>
    </row>
    <row r="2276" spans="1:29" ht="15" x14ac:dyDescent="0.25">
      <c r="A2276" s="250"/>
      <c r="B2276" s="250"/>
      <c r="C2276" s="250"/>
      <c r="D2276" s="250"/>
      <c r="E2276" s="250"/>
      <c r="F2276" s="250"/>
      <c r="H2276" s="244"/>
      <c r="J2276" s="272" t="s">
        <v>4158</v>
      </c>
      <c r="K2276" s="272" t="s">
        <v>4677</v>
      </c>
      <c r="L2276" s="250" t="s">
        <v>4603</v>
      </c>
      <c r="M2276" s="272" t="s">
        <v>4129</v>
      </c>
      <c r="N2276" s="272" t="s">
        <v>4246</v>
      </c>
      <c r="O2276" s="272" t="s">
        <v>4670</v>
      </c>
      <c r="P2276" s="274">
        <v>201301</v>
      </c>
      <c r="Q2276" s="272" t="s">
        <v>4203</v>
      </c>
      <c r="R2276" s="276">
        <v>6095.92</v>
      </c>
      <c r="S2276" s="280" t="s">
        <v>9</v>
      </c>
      <c r="T2276" s="280" t="s">
        <v>4699</v>
      </c>
      <c r="V2276" s="244"/>
      <c r="AC2276" s="244"/>
    </row>
    <row r="2277" spans="1:29" ht="15" x14ac:dyDescent="0.25">
      <c r="A2277" s="250"/>
      <c r="B2277" s="250"/>
      <c r="C2277" s="250"/>
      <c r="D2277" s="250"/>
      <c r="E2277" s="250"/>
      <c r="F2277" s="250"/>
      <c r="H2277" s="244"/>
      <c r="J2277" s="272" t="s">
        <v>4158</v>
      </c>
      <c r="K2277" s="272" t="s">
        <v>4677</v>
      </c>
      <c r="L2277" s="250" t="s">
        <v>4603</v>
      </c>
      <c r="M2277" s="272" t="s">
        <v>4129</v>
      </c>
      <c r="N2277" s="272" t="s">
        <v>4246</v>
      </c>
      <c r="O2277" s="272" t="s">
        <v>4670</v>
      </c>
      <c r="P2277" s="274">
        <v>201302</v>
      </c>
      <c r="Q2277" s="272" t="s">
        <v>4203</v>
      </c>
      <c r="R2277" s="276">
        <v>1108.3499999999999</v>
      </c>
      <c r="S2277" s="280" t="s">
        <v>9</v>
      </c>
      <c r="T2277" s="280" t="s">
        <v>4699</v>
      </c>
      <c r="V2277" s="244"/>
      <c r="AC2277" s="244"/>
    </row>
    <row r="2278" spans="1:29" ht="15" x14ac:dyDescent="0.25">
      <c r="A2278" s="250"/>
      <c r="B2278" s="250"/>
      <c r="C2278" s="250"/>
      <c r="D2278" s="250"/>
      <c r="E2278" s="250"/>
      <c r="F2278" s="250"/>
      <c r="H2278" s="244"/>
      <c r="J2278" s="272" t="s">
        <v>4158</v>
      </c>
      <c r="K2278" s="272" t="s">
        <v>4677</v>
      </c>
      <c r="L2278" s="250" t="s">
        <v>4603</v>
      </c>
      <c r="M2278" s="272" t="s">
        <v>4100</v>
      </c>
      <c r="N2278" s="272" t="s">
        <v>4604</v>
      </c>
      <c r="O2278" s="272" t="s">
        <v>4670</v>
      </c>
      <c r="P2278" s="274">
        <v>201308</v>
      </c>
      <c r="Q2278" s="272" t="s">
        <v>4203</v>
      </c>
      <c r="R2278" s="276">
        <v>3213.08</v>
      </c>
      <c r="S2278" s="280" t="s">
        <v>9</v>
      </c>
      <c r="T2278" s="280" t="s">
        <v>4699</v>
      </c>
      <c r="V2278" s="244"/>
      <c r="AC2278" s="244"/>
    </row>
    <row r="2279" spans="1:29" ht="15" x14ac:dyDescent="0.25">
      <c r="A2279" s="250"/>
      <c r="B2279" s="250"/>
      <c r="C2279" s="250"/>
      <c r="D2279" s="250"/>
      <c r="E2279" s="250"/>
      <c r="F2279" s="250"/>
      <c r="H2279" s="244"/>
      <c r="J2279" s="272" t="s">
        <v>4158</v>
      </c>
      <c r="K2279" s="272" t="s">
        <v>4677</v>
      </c>
      <c r="L2279" s="250" t="s">
        <v>4603</v>
      </c>
      <c r="M2279" s="272" t="s">
        <v>4100</v>
      </c>
      <c r="N2279" s="272" t="s">
        <v>4604</v>
      </c>
      <c r="O2279" s="272" t="s">
        <v>4670</v>
      </c>
      <c r="P2279" s="274">
        <v>201309</v>
      </c>
      <c r="Q2279" s="272" t="s">
        <v>4203</v>
      </c>
      <c r="R2279" s="276">
        <v>6693.62</v>
      </c>
      <c r="S2279" s="280" t="s">
        <v>9</v>
      </c>
      <c r="T2279" s="280" t="s">
        <v>4699</v>
      </c>
      <c r="V2279" s="244"/>
      <c r="AC2279" s="244"/>
    </row>
    <row r="2280" spans="1:29" ht="15" x14ac:dyDescent="0.25">
      <c r="A2280" s="250"/>
      <c r="B2280" s="250"/>
      <c r="C2280" s="250"/>
      <c r="D2280" s="250"/>
      <c r="E2280" s="250"/>
      <c r="F2280" s="250"/>
      <c r="H2280" s="244"/>
      <c r="J2280" s="272" t="s">
        <v>4158</v>
      </c>
      <c r="K2280" s="272" t="s">
        <v>4677</v>
      </c>
      <c r="L2280" s="250" t="s">
        <v>4603</v>
      </c>
      <c r="M2280" s="272" t="s">
        <v>4100</v>
      </c>
      <c r="N2280" s="272" t="s">
        <v>4604</v>
      </c>
      <c r="O2280" s="272" t="s">
        <v>4670</v>
      </c>
      <c r="P2280" s="274">
        <v>201310</v>
      </c>
      <c r="Q2280" s="272" t="s">
        <v>4203</v>
      </c>
      <c r="R2280" s="276">
        <v>4818.8500000000004</v>
      </c>
      <c r="S2280" s="280" t="s">
        <v>9</v>
      </c>
      <c r="T2280" s="280" t="s">
        <v>4699</v>
      </c>
      <c r="V2280" s="244"/>
      <c r="AC2280" s="244"/>
    </row>
    <row r="2281" spans="1:29" ht="15" x14ac:dyDescent="0.25">
      <c r="A2281" s="250"/>
      <c r="B2281" s="250"/>
      <c r="C2281" s="250"/>
      <c r="D2281" s="250"/>
      <c r="E2281" s="250"/>
      <c r="F2281" s="250"/>
      <c r="H2281" s="244"/>
      <c r="J2281" s="272" t="s">
        <v>4158</v>
      </c>
      <c r="K2281" s="272" t="s">
        <v>4677</v>
      </c>
      <c r="L2281" s="250" t="s">
        <v>4603</v>
      </c>
      <c r="M2281" s="272" t="s">
        <v>4100</v>
      </c>
      <c r="N2281" s="272" t="s">
        <v>4604</v>
      </c>
      <c r="O2281" s="272" t="s">
        <v>4670</v>
      </c>
      <c r="P2281" s="274">
        <v>201311</v>
      </c>
      <c r="Q2281" s="272" t="s">
        <v>4203</v>
      </c>
      <c r="R2281" s="276">
        <v>5086.57</v>
      </c>
      <c r="S2281" s="280" t="s">
        <v>9</v>
      </c>
      <c r="T2281" s="280" t="s">
        <v>4699</v>
      </c>
      <c r="V2281" s="244"/>
      <c r="AC2281" s="244"/>
    </row>
    <row r="2282" spans="1:29" ht="15" x14ac:dyDescent="0.25">
      <c r="A2282" s="250"/>
      <c r="B2282" s="250"/>
      <c r="C2282" s="250"/>
      <c r="D2282" s="250"/>
      <c r="E2282" s="250"/>
      <c r="F2282" s="250"/>
      <c r="H2282" s="244"/>
      <c r="J2282" s="272" t="s">
        <v>4158</v>
      </c>
      <c r="K2282" s="272" t="s">
        <v>4677</v>
      </c>
      <c r="L2282" s="250" t="s">
        <v>4603</v>
      </c>
      <c r="M2282" s="272" t="s">
        <v>4100</v>
      </c>
      <c r="N2282" s="272" t="s">
        <v>4604</v>
      </c>
      <c r="O2282" s="272" t="s">
        <v>4670</v>
      </c>
      <c r="P2282" s="274">
        <v>201312</v>
      </c>
      <c r="Q2282" s="272" t="s">
        <v>4203</v>
      </c>
      <c r="R2282" s="276">
        <v>4283.42</v>
      </c>
      <c r="S2282" s="280" t="s">
        <v>9</v>
      </c>
      <c r="T2282" s="280" t="s">
        <v>4699</v>
      </c>
      <c r="V2282" s="244"/>
      <c r="AC2282" s="244"/>
    </row>
    <row r="2283" spans="1:29" ht="15" x14ac:dyDescent="0.25">
      <c r="A2283" s="250"/>
      <c r="B2283" s="250"/>
      <c r="C2283" s="250"/>
      <c r="D2283" s="250"/>
      <c r="E2283" s="250"/>
      <c r="F2283" s="250"/>
      <c r="H2283" s="244"/>
      <c r="J2283" s="272" t="s">
        <v>4158</v>
      </c>
      <c r="K2283" s="272" t="s">
        <v>4677</v>
      </c>
      <c r="L2283" s="250" t="s">
        <v>4603</v>
      </c>
      <c r="M2283" s="272" t="s">
        <v>4100</v>
      </c>
      <c r="N2283" s="272" t="s">
        <v>4604</v>
      </c>
      <c r="O2283" s="272" t="s">
        <v>4670</v>
      </c>
      <c r="P2283" s="274">
        <v>201401</v>
      </c>
      <c r="Q2283" s="272" t="s">
        <v>4203</v>
      </c>
      <c r="R2283" s="276">
        <v>4952.91</v>
      </c>
      <c r="S2283" s="280" t="s">
        <v>9</v>
      </c>
      <c r="T2283" s="280" t="s">
        <v>4699</v>
      </c>
      <c r="V2283" s="244"/>
      <c r="AC2283" s="244"/>
    </row>
    <row r="2284" spans="1:29" ht="15" x14ac:dyDescent="0.25">
      <c r="A2284" s="250"/>
      <c r="B2284" s="250"/>
      <c r="C2284" s="250"/>
      <c r="D2284" s="250"/>
      <c r="E2284" s="250"/>
      <c r="F2284" s="250"/>
      <c r="H2284" s="244"/>
      <c r="J2284" s="272" t="s">
        <v>4158</v>
      </c>
      <c r="K2284" s="272" t="s">
        <v>4677</v>
      </c>
      <c r="L2284" s="250" t="s">
        <v>4603</v>
      </c>
      <c r="M2284" s="272" t="s">
        <v>4139</v>
      </c>
      <c r="N2284" s="272" t="s">
        <v>4304</v>
      </c>
      <c r="O2284" s="272" t="s">
        <v>4670</v>
      </c>
      <c r="P2284" s="274">
        <v>201402</v>
      </c>
      <c r="Q2284" s="272" t="s">
        <v>4203</v>
      </c>
      <c r="R2284" s="276">
        <v>5086.57</v>
      </c>
      <c r="S2284" s="280" t="s">
        <v>9</v>
      </c>
      <c r="T2284" s="280" t="s">
        <v>4699</v>
      </c>
      <c r="V2284" s="244"/>
      <c r="AC2284" s="244"/>
    </row>
    <row r="2285" spans="1:29" ht="15" x14ac:dyDescent="0.25">
      <c r="A2285" s="250"/>
      <c r="B2285" s="250"/>
      <c r="C2285" s="250"/>
      <c r="D2285" s="250"/>
      <c r="E2285" s="250"/>
      <c r="F2285" s="250"/>
      <c r="H2285" s="244"/>
      <c r="J2285" s="272" t="s">
        <v>4158</v>
      </c>
      <c r="K2285" s="272" t="s">
        <v>4677</v>
      </c>
      <c r="L2285" s="250" t="s">
        <v>4603</v>
      </c>
      <c r="M2285" s="272" t="s">
        <v>4139</v>
      </c>
      <c r="N2285" s="272" t="s">
        <v>4304</v>
      </c>
      <c r="O2285" s="272" t="s">
        <v>4670</v>
      </c>
      <c r="P2285" s="274">
        <v>201403</v>
      </c>
      <c r="Q2285" s="272" t="s">
        <v>4203</v>
      </c>
      <c r="R2285" s="276">
        <v>4283.42</v>
      </c>
      <c r="S2285" s="280" t="s">
        <v>9</v>
      </c>
      <c r="T2285" s="280" t="s">
        <v>4699</v>
      </c>
      <c r="V2285" s="244"/>
      <c r="AC2285" s="244"/>
    </row>
    <row r="2286" spans="1:29" ht="15" x14ac:dyDescent="0.25">
      <c r="A2286" s="250"/>
      <c r="B2286" s="250"/>
      <c r="C2286" s="250"/>
      <c r="D2286" s="250"/>
      <c r="E2286" s="250"/>
      <c r="F2286" s="250"/>
      <c r="H2286" s="244"/>
      <c r="J2286" s="272" t="s">
        <v>4158</v>
      </c>
      <c r="K2286" s="272" t="s">
        <v>4677</v>
      </c>
      <c r="L2286" s="250" t="s">
        <v>4603</v>
      </c>
      <c r="M2286" s="272" t="s">
        <v>4139</v>
      </c>
      <c r="N2286" s="272" t="s">
        <v>4304</v>
      </c>
      <c r="O2286" s="272" t="s">
        <v>4670</v>
      </c>
      <c r="P2286" s="274">
        <v>201404</v>
      </c>
      <c r="Q2286" s="272" t="s">
        <v>4203</v>
      </c>
      <c r="R2286" s="276">
        <v>4551.1400000000003</v>
      </c>
      <c r="S2286" s="280" t="s">
        <v>9</v>
      </c>
      <c r="T2286" s="280" t="s">
        <v>4699</v>
      </c>
      <c r="V2286" s="244"/>
      <c r="AC2286" s="244"/>
    </row>
    <row r="2287" spans="1:29" ht="15" x14ac:dyDescent="0.25">
      <c r="A2287" s="250"/>
      <c r="B2287" s="250"/>
      <c r="C2287" s="250"/>
      <c r="D2287" s="250"/>
      <c r="E2287" s="250"/>
      <c r="F2287" s="250"/>
      <c r="H2287" s="244"/>
      <c r="J2287" s="272" t="s">
        <v>4158</v>
      </c>
      <c r="K2287" s="272" t="s">
        <v>4677</v>
      </c>
      <c r="L2287" s="250" t="s">
        <v>4603</v>
      </c>
      <c r="M2287" s="272" t="s">
        <v>4139</v>
      </c>
      <c r="N2287" s="272" t="s">
        <v>4304</v>
      </c>
      <c r="O2287" s="272" t="s">
        <v>4670</v>
      </c>
      <c r="P2287" s="274">
        <v>201405</v>
      </c>
      <c r="Q2287" s="272" t="s">
        <v>4203</v>
      </c>
      <c r="R2287" s="276">
        <v>4830.01</v>
      </c>
      <c r="S2287" s="280" t="s">
        <v>9</v>
      </c>
      <c r="T2287" s="280" t="s">
        <v>4699</v>
      </c>
      <c r="V2287" s="244"/>
      <c r="AC2287" s="244"/>
    </row>
    <row r="2288" spans="1:29" ht="15" x14ac:dyDescent="0.25">
      <c r="A2288" s="250"/>
      <c r="B2288" s="250"/>
      <c r="C2288" s="250"/>
      <c r="D2288" s="250"/>
      <c r="E2288" s="250"/>
      <c r="F2288" s="250"/>
      <c r="H2288" s="244"/>
      <c r="J2288" s="272" t="s">
        <v>4158</v>
      </c>
      <c r="K2288" s="272" t="s">
        <v>4677</v>
      </c>
      <c r="L2288" s="250" t="s">
        <v>4603</v>
      </c>
      <c r="M2288" s="272" t="s">
        <v>4139</v>
      </c>
      <c r="N2288" s="272" t="s">
        <v>4304</v>
      </c>
      <c r="O2288" s="272" t="s">
        <v>4670</v>
      </c>
      <c r="P2288" s="274">
        <v>201406</v>
      </c>
      <c r="Q2288" s="272" t="s">
        <v>4203</v>
      </c>
      <c r="R2288" s="276">
        <v>4952.78</v>
      </c>
      <c r="S2288" s="280" t="s">
        <v>9</v>
      </c>
      <c r="T2288" s="280" t="s">
        <v>4699</v>
      </c>
      <c r="V2288" s="244"/>
      <c r="AC2288" s="244"/>
    </row>
    <row r="2289" spans="1:29" ht="15" x14ac:dyDescent="0.25">
      <c r="A2289" s="250"/>
      <c r="B2289" s="250"/>
      <c r="C2289" s="250"/>
      <c r="D2289" s="250"/>
      <c r="E2289" s="250"/>
      <c r="F2289" s="250"/>
      <c r="H2289" s="244"/>
      <c r="J2289" s="272" t="s">
        <v>4158</v>
      </c>
      <c r="K2289" s="272" t="s">
        <v>4677</v>
      </c>
      <c r="L2289" s="250" t="s">
        <v>4603</v>
      </c>
      <c r="M2289" s="272" t="s">
        <v>4139</v>
      </c>
      <c r="N2289" s="272" t="s">
        <v>4304</v>
      </c>
      <c r="O2289" s="272" t="s">
        <v>4670</v>
      </c>
      <c r="P2289" s="274">
        <v>201407</v>
      </c>
      <c r="Q2289" s="272" t="s">
        <v>4203</v>
      </c>
      <c r="R2289" s="276">
        <v>5354.4</v>
      </c>
      <c r="S2289" s="280" t="s">
        <v>9</v>
      </c>
      <c r="T2289" s="280" t="s">
        <v>4699</v>
      </c>
      <c r="V2289" s="244"/>
      <c r="AC2289" s="244"/>
    </row>
    <row r="2290" spans="1:29" ht="15" x14ac:dyDescent="0.25">
      <c r="A2290" s="250"/>
      <c r="B2290" s="250"/>
      <c r="C2290" s="250"/>
      <c r="D2290" s="250"/>
      <c r="E2290" s="250"/>
      <c r="F2290" s="250"/>
      <c r="H2290" s="244"/>
      <c r="J2290" s="272" t="s">
        <v>4158</v>
      </c>
      <c r="K2290" s="272" t="s">
        <v>4677</v>
      </c>
      <c r="L2290" s="250" t="s">
        <v>4603</v>
      </c>
      <c r="M2290" s="272" t="s">
        <v>4139</v>
      </c>
      <c r="N2290" s="272" t="s">
        <v>4304</v>
      </c>
      <c r="O2290" s="272" t="s">
        <v>4670</v>
      </c>
      <c r="P2290" s="274">
        <v>201408</v>
      </c>
      <c r="Q2290" s="272" t="s">
        <v>4203</v>
      </c>
      <c r="R2290" s="276">
        <v>5488.2</v>
      </c>
      <c r="S2290" s="280" t="s">
        <v>9</v>
      </c>
      <c r="T2290" s="280" t="s">
        <v>4699</v>
      </c>
      <c r="V2290" s="244"/>
      <c r="AC2290" s="244"/>
    </row>
    <row r="2291" spans="1:29" ht="15" x14ac:dyDescent="0.25">
      <c r="A2291" s="250"/>
      <c r="B2291" s="250"/>
      <c r="C2291" s="250"/>
      <c r="D2291" s="250"/>
      <c r="E2291" s="250"/>
      <c r="F2291" s="250"/>
      <c r="H2291" s="244"/>
      <c r="J2291" s="272" t="s">
        <v>4158</v>
      </c>
      <c r="K2291" s="272" t="s">
        <v>4677</v>
      </c>
      <c r="L2291" s="250" t="s">
        <v>4603</v>
      </c>
      <c r="M2291" s="272" t="s">
        <v>4139</v>
      </c>
      <c r="N2291" s="272" t="s">
        <v>4304</v>
      </c>
      <c r="O2291" s="272" t="s">
        <v>4670</v>
      </c>
      <c r="P2291" s="274">
        <v>201409</v>
      </c>
      <c r="Q2291" s="272" t="s">
        <v>4203</v>
      </c>
      <c r="R2291" s="276">
        <v>4283.42</v>
      </c>
      <c r="S2291" s="280" t="s">
        <v>9</v>
      </c>
      <c r="T2291" s="280" t="s">
        <v>4699</v>
      </c>
      <c r="V2291" s="244"/>
      <c r="AC2291" s="244"/>
    </row>
    <row r="2292" spans="1:29" ht="15" x14ac:dyDescent="0.25">
      <c r="A2292" s="250"/>
      <c r="B2292" s="250"/>
      <c r="C2292" s="250"/>
      <c r="D2292" s="250"/>
      <c r="E2292" s="250"/>
      <c r="F2292" s="250"/>
      <c r="H2292" s="244"/>
      <c r="J2292" s="272" t="s">
        <v>4158</v>
      </c>
      <c r="K2292" s="272" t="s">
        <v>4677</v>
      </c>
      <c r="L2292" s="250" t="s">
        <v>4603</v>
      </c>
      <c r="M2292" s="272" t="s">
        <v>4139</v>
      </c>
      <c r="N2292" s="272" t="s">
        <v>4304</v>
      </c>
      <c r="O2292" s="272" t="s">
        <v>4670</v>
      </c>
      <c r="P2292" s="274">
        <v>201410</v>
      </c>
      <c r="Q2292" s="272" t="s">
        <v>4203</v>
      </c>
      <c r="R2292" s="276">
        <v>4963.8900000000003</v>
      </c>
      <c r="S2292" s="280" t="s">
        <v>9</v>
      </c>
      <c r="T2292" s="280" t="s">
        <v>4699</v>
      </c>
      <c r="V2292" s="244"/>
      <c r="AC2292" s="244"/>
    </row>
    <row r="2293" spans="1:29" ht="15" x14ac:dyDescent="0.25">
      <c r="A2293" s="250"/>
      <c r="B2293" s="250"/>
      <c r="C2293" s="250"/>
      <c r="D2293" s="250"/>
      <c r="E2293" s="250"/>
      <c r="F2293" s="250"/>
      <c r="H2293" s="244"/>
      <c r="J2293" s="272" t="s">
        <v>4158</v>
      </c>
      <c r="K2293" s="272" t="s">
        <v>4677</v>
      </c>
      <c r="L2293" s="250" t="s">
        <v>4603</v>
      </c>
      <c r="M2293" s="272" t="s">
        <v>4139</v>
      </c>
      <c r="N2293" s="272" t="s">
        <v>4304</v>
      </c>
      <c r="O2293" s="272" t="s">
        <v>4670</v>
      </c>
      <c r="P2293" s="274">
        <v>201411</v>
      </c>
      <c r="Q2293" s="272" t="s">
        <v>4203</v>
      </c>
      <c r="R2293" s="276">
        <v>6291.35</v>
      </c>
      <c r="S2293" s="280" t="s">
        <v>9</v>
      </c>
      <c r="T2293" s="280" t="s">
        <v>4699</v>
      </c>
      <c r="V2293" s="244"/>
      <c r="AC2293" s="244"/>
    </row>
    <row r="2294" spans="1:29" ht="15" x14ac:dyDescent="0.25">
      <c r="A2294" s="250"/>
      <c r="B2294" s="250"/>
      <c r="C2294" s="250"/>
      <c r="D2294" s="250"/>
      <c r="E2294" s="250"/>
      <c r="F2294" s="250"/>
      <c r="H2294" s="244"/>
      <c r="J2294" s="272" t="s">
        <v>4158</v>
      </c>
      <c r="K2294" s="272" t="s">
        <v>4677</v>
      </c>
      <c r="L2294" s="250" t="s">
        <v>4603</v>
      </c>
      <c r="M2294" s="272" t="s">
        <v>4139</v>
      </c>
      <c r="N2294" s="272" t="s">
        <v>4304</v>
      </c>
      <c r="O2294" s="272" t="s">
        <v>4670</v>
      </c>
      <c r="P2294" s="274">
        <v>201412</v>
      </c>
      <c r="Q2294" s="272" t="s">
        <v>4203</v>
      </c>
      <c r="R2294" s="276">
        <v>4818.84</v>
      </c>
      <c r="S2294" s="280" t="s">
        <v>9</v>
      </c>
      <c r="T2294" s="280" t="s">
        <v>4699</v>
      </c>
      <c r="V2294" s="244"/>
      <c r="AC2294" s="244"/>
    </row>
    <row r="2295" spans="1:29" ht="15" x14ac:dyDescent="0.25">
      <c r="A2295" s="250"/>
      <c r="B2295" s="250"/>
      <c r="C2295" s="250"/>
      <c r="D2295" s="250"/>
      <c r="E2295" s="250"/>
      <c r="F2295" s="250"/>
      <c r="H2295" s="244"/>
      <c r="J2295" s="272" t="s">
        <v>4158</v>
      </c>
      <c r="K2295" s="272" t="s">
        <v>4677</v>
      </c>
      <c r="L2295" s="250" t="s">
        <v>4603</v>
      </c>
      <c r="M2295" s="272" t="s">
        <v>4142</v>
      </c>
      <c r="N2295" s="272" t="s">
        <v>4361</v>
      </c>
      <c r="O2295" s="272" t="s">
        <v>4670</v>
      </c>
      <c r="P2295" s="274">
        <v>201501</v>
      </c>
      <c r="Q2295" s="272" t="s">
        <v>4203</v>
      </c>
      <c r="R2295" s="276">
        <v>5354.28</v>
      </c>
      <c r="S2295" s="280" t="s">
        <v>9</v>
      </c>
      <c r="T2295" s="280" t="s">
        <v>4699</v>
      </c>
      <c r="V2295" s="244"/>
      <c r="AC2295" s="244"/>
    </row>
    <row r="2296" spans="1:29" ht="15" x14ac:dyDescent="0.25">
      <c r="A2296" s="250"/>
      <c r="B2296" s="250"/>
      <c r="C2296" s="250"/>
      <c r="D2296" s="250"/>
      <c r="E2296" s="250"/>
      <c r="F2296" s="250"/>
      <c r="H2296" s="244"/>
      <c r="J2296" s="272" t="s">
        <v>4158</v>
      </c>
      <c r="K2296" s="272" t="s">
        <v>4677</v>
      </c>
      <c r="L2296" s="250" t="s">
        <v>4603</v>
      </c>
      <c r="M2296" s="272" t="s">
        <v>4139</v>
      </c>
      <c r="N2296" s="272" t="s">
        <v>4304</v>
      </c>
      <c r="O2296" s="272" t="s">
        <v>4670</v>
      </c>
      <c r="P2296" s="274">
        <v>201502</v>
      </c>
      <c r="Q2296" s="272" t="s">
        <v>4203</v>
      </c>
      <c r="R2296" s="276">
        <v>5516.06</v>
      </c>
      <c r="S2296" s="280" t="s">
        <v>9</v>
      </c>
      <c r="T2296" s="280" t="s">
        <v>4699</v>
      </c>
      <c r="V2296" s="244"/>
      <c r="AC2296" s="244"/>
    </row>
    <row r="2297" spans="1:29" ht="15" x14ac:dyDescent="0.25">
      <c r="A2297" s="250"/>
      <c r="B2297" s="250"/>
      <c r="C2297" s="250"/>
      <c r="D2297" s="250"/>
      <c r="E2297" s="250"/>
      <c r="F2297" s="250"/>
      <c r="H2297" s="244"/>
      <c r="J2297" s="272" t="s">
        <v>4158</v>
      </c>
      <c r="K2297" s="272" t="s">
        <v>4677</v>
      </c>
      <c r="L2297" s="250" t="s">
        <v>4603</v>
      </c>
      <c r="M2297" s="272" t="s">
        <v>4139</v>
      </c>
      <c r="N2297" s="272" t="s">
        <v>4304</v>
      </c>
      <c r="O2297" s="272" t="s">
        <v>4670</v>
      </c>
      <c r="P2297" s="274">
        <v>201503</v>
      </c>
      <c r="Q2297" s="272" t="s">
        <v>4203</v>
      </c>
      <c r="R2297" s="276">
        <v>5516.07</v>
      </c>
      <c r="S2297" s="280" t="s">
        <v>9</v>
      </c>
      <c r="T2297" s="280" t="s">
        <v>4699</v>
      </c>
      <c r="V2297" s="244"/>
      <c r="AC2297" s="244"/>
    </row>
    <row r="2298" spans="1:29" ht="15" x14ac:dyDescent="0.25">
      <c r="A2298" s="250"/>
      <c r="B2298" s="250"/>
      <c r="C2298" s="250"/>
      <c r="D2298" s="250"/>
      <c r="E2298" s="250"/>
      <c r="F2298" s="250"/>
      <c r="H2298" s="244"/>
      <c r="J2298" s="272" t="s">
        <v>4158</v>
      </c>
      <c r="K2298" s="272" t="s">
        <v>4677</v>
      </c>
      <c r="L2298" s="250" t="s">
        <v>4603</v>
      </c>
      <c r="M2298" s="272" t="s">
        <v>4139</v>
      </c>
      <c r="N2298" s="272" t="s">
        <v>4304</v>
      </c>
      <c r="O2298" s="272" t="s">
        <v>4670</v>
      </c>
      <c r="P2298" s="274">
        <v>201504</v>
      </c>
      <c r="Q2298" s="272" t="s">
        <v>4203</v>
      </c>
      <c r="R2298" s="276">
        <v>6067.67</v>
      </c>
      <c r="S2298" s="280" t="s">
        <v>9</v>
      </c>
      <c r="T2298" s="280" t="s">
        <v>4699</v>
      </c>
      <c r="V2298" s="244"/>
      <c r="AC2298" s="244"/>
    </row>
    <row r="2299" spans="1:29" ht="15" x14ac:dyDescent="0.25">
      <c r="A2299" s="250"/>
      <c r="B2299" s="250"/>
      <c r="C2299" s="250"/>
      <c r="D2299" s="250"/>
      <c r="E2299" s="250"/>
      <c r="F2299" s="250"/>
      <c r="H2299" s="244"/>
      <c r="J2299" s="272" t="s">
        <v>4158</v>
      </c>
      <c r="K2299" s="272" t="s">
        <v>4677</v>
      </c>
      <c r="L2299" s="250" t="s">
        <v>4603</v>
      </c>
      <c r="M2299" s="272" t="s">
        <v>4142</v>
      </c>
      <c r="N2299" s="272" t="s">
        <v>4361</v>
      </c>
      <c r="O2299" s="272" t="s">
        <v>4670</v>
      </c>
      <c r="P2299" s="274">
        <v>201505</v>
      </c>
      <c r="Q2299" s="272" t="s">
        <v>4203</v>
      </c>
      <c r="R2299" s="276">
        <v>7412.21</v>
      </c>
      <c r="S2299" s="280" t="s">
        <v>9</v>
      </c>
      <c r="T2299" s="280" t="s">
        <v>4699</v>
      </c>
      <c r="V2299" s="244"/>
      <c r="AC2299" s="244"/>
    </row>
    <row r="2300" spans="1:29" ht="15" x14ac:dyDescent="0.25">
      <c r="A2300" s="250"/>
      <c r="B2300" s="250"/>
      <c r="C2300" s="250"/>
      <c r="D2300" s="250"/>
      <c r="E2300" s="250"/>
      <c r="F2300" s="250"/>
      <c r="H2300" s="244"/>
      <c r="J2300" s="272" t="s">
        <v>4158</v>
      </c>
      <c r="K2300" s="272" t="s">
        <v>4677</v>
      </c>
      <c r="L2300" s="250" t="s">
        <v>4603</v>
      </c>
      <c r="M2300" s="272" t="s">
        <v>4142</v>
      </c>
      <c r="N2300" s="272" t="s">
        <v>4361</v>
      </c>
      <c r="O2300" s="272" t="s">
        <v>4670</v>
      </c>
      <c r="P2300" s="274">
        <v>201506</v>
      </c>
      <c r="Q2300" s="272" t="s">
        <v>4203</v>
      </c>
      <c r="R2300" s="276">
        <v>5791.87</v>
      </c>
      <c r="S2300" s="280" t="s">
        <v>9</v>
      </c>
      <c r="T2300" s="280" t="s">
        <v>4699</v>
      </c>
      <c r="V2300" s="244"/>
      <c r="AC2300" s="244"/>
    </row>
    <row r="2301" spans="1:29" ht="15" x14ac:dyDescent="0.25">
      <c r="A2301" s="250"/>
      <c r="B2301" s="250"/>
      <c r="C2301" s="250"/>
      <c r="D2301" s="250"/>
      <c r="E2301" s="250"/>
      <c r="F2301" s="250"/>
      <c r="H2301" s="244"/>
      <c r="J2301" s="272" t="s">
        <v>4158</v>
      </c>
      <c r="K2301" s="272" t="s">
        <v>4677</v>
      </c>
      <c r="L2301" s="250" t="s">
        <v>4603</v>
      </c>
      <c r="M2301" s="272" t="s">
        <v>4142</v>
      </c>
      <c r="N2301" s="272" t="s">
        <v>4361</v>
      </c>
      <c r="O2301" s="272" t="s">
        <v>4670</v>
      </c>
      <c r="P2301" s="274">
        <v>201508</v>
      </c>
      <c r="Q2301" s="272" t="s">
        <v>4203</v>
      </c>
      <c r="R2301" s="276">
        <v>2677.14</v>
      </c>
      <c r="S2301" s="280" t="s">
        <v>9</v>
      </c>
      <c r="T2301" s="280" t="s">
        <v>4699</v>
      </c>
      <c r="V2301" s="244"/>
      <c r="AC2301" s="244"/>
    </row>
    <row r="2302" spans="1:29" ht="15" x14ac:dyDescent="0.25">
      <c r="A2302" s="250"/>
      <c r="B2302" s="250"/>
      <c r="C2302" s="250"/>
      <c r="D2302" s="250"/>
      <c r="E2302" s="250"/>
      <c r="F2302" s="250"/>
      <c r="H2302" s="244"/>
      <c r="J2302" s="272" t="s">
        <v>4158</v>
      </c>
      <c r="K2302" s="272" t="s">
        <v>4677</v>
      </c>
      <c r="L2302" s="250" t="s">
        <v>4603</v>
      </c>
      <c r="M2302" s="272" t="s">
        <v>4142</v>
      </c>
      <c r="N2302" s="272" t="s">
        <v>4605</v>
      </c>
      <c r="O2302" s="272" t="s">
        <v>4670</v>
      </c>
      <c r="P2302" s="274">
        <v>201509</v>
      </c>
      <c r="Q2302" s="272" t="s">
        <v>4203</v>
      </c>
      <c r="R2302" s="276">
        <v>1338.57</v>
      </c>
      <c r="S2302" s="280" t="s">
        <v>9</v>
      </c>
      <c r="T2302" s="280" t="s">
        <v>4699</v>
      </c>
      <c r="V2302" s="244"/>
      <c r="AC2302" s="244"/>
    </row>
    <row r="2303" spans="1:29" ht="15" x14ac:dyDescent="0.25">
      <c r="A2303" s="250"/>
      <c r="B2303" s="250"/>
      <c r="C2303" s="250"/>
      <c r="D2303" s="250"/>
      <c r="E2303" s="250"/>
      <c r="F2303" s="250"/>
      <c r="H2303" s="244"/>
      <c r="J2303" s="272" t="s">
        <v>4158</v>
      </c>
      <c r="K2303" s="272" t="s">
        <v>4677</v>
      </c>
      <c r="L2303" s="250" t="s">
        <v>4603</v>
      </c>
      <c r="M2303" s="272" t="s">
        <v>4142</v>
      </c>
      <c r="N2303" s="272" t="s">
        <v>4361</v>
      </c>
      <c r="O2303" s="272" t="s">
        <v>4670</v>
      </c>
      <c r="P2303" s="274">
        <v>201509</v>
      </c>
      <c r="Q2303" s="272" t="s">
        <v>4203</v>
      </c>
      <c r="R2303" s="276">
        <v>5266.71</v>
      </c>
      <c r="S2303" s="280" t="s">
        <v>9</v>
      </c>
      <c r="T2303" s="280" t="s">
        <v>4699</v>
      </c>
      <c r="V2303" s="244"/>
      <c r="AC2303" s="244"/>
    </row>
    <row r="2304" spans="1:29" ht="15" x14ac:dyDescent="0.25">
      <c r="A2304" s="250"/>
      <c r="B2304" s="250"/>
      <c r="C2304" s="250"/>
      <c r="D2304" s="250"/>
      <c r="E2304" s="250"/>
      <c r="F2304" s="250"/>
      <c r="H2304" s="244"/>
      <c r="J2304" s="272" t="s">
        <v>4158</v>
      </c>
      <c r="K2304" s="272" t="s">
        <v>4677</v>
      </c>
      <c r="L2304" s="250" t="s">
        <v>4603</v>
      </c>
      <c r="M2304" s="272" t="s">
        <v>4142</v>
      </c>
      <c r="N2304" s="272" t="s">
        <v>4361</v>
      </c>
      <c r="O2304" s="272" t="s">
        <v>4670</v>
      </c>
      <c r="P2304" s="274">
        <v>201510</v>
      </c>
      <c r="Q2304" s="272" t="s">
        <v>4203</v>
      </c>
      <c r="R2304" s="276">
        <v>87.57</v>
      </c>
      <c r="S2304" s="280" t="s">
        <v>9</v>
      </c>
      <c r="T2304" s="280" t="s">
        <v>4699</v>
      </c>
      <c r="V2304" s="244"/>
      <c r="AC2304" s="244"/>
    </row>
    <row r="2305" spans="1:29" ht="15" x14ac:dyDescent="0.25">
      <c r="A2305" s="250"/>
      <c r="B2305" s="250"/>
      <c r="C2305" s="250"/>
      <c r="D2305" s="250"/>
      <c r="E2305" s="250"/>
      <c r="F2305" s="250"/>
      <c r="H2305" s="244"/>
      <c r="J2305" s="272" t="s">
        <v>4158</v>
      </c>
      <c r="K2305" s="272" t="s">
        <v>4677</v>
      </c>
      <c r="L2305" s="250" t="s">
        <v>4603</v>
      </c>
      <c r="M2305" s="272" t="s">
        <v>4143</v>
      </c>
      <c r="N2305" s="272" t="s">
        <v>4606</v>
      </c>
      <c r="O2305" s="272" t="s">
        <v>4670</v>
      </c>
      <c r="P2305" s="274">
        <v>201511</v>
      </c>
      <c r="Q2305" s="272" t="s">
        <v>4203</v>
      </c>
      <c r="R2305" s="276">
        <v>11278.62</v>
      </c>
      <c r="S2305" s="280" t="s">
        <v>9</v>
      </c>
      <c r="T2305" s="280" t="s">
        <v>4699</v>
      </c>
      <c r="V2305" s="244"/>
      <c r="AC2305" s="244"/>
    </row>
    <row r="2306" spans="1:29" ht="15" x14ac:dyDescent="0.25">
      <c r="A2306" s="250"/>
      <c r="B2306" s="250"/>
      <c r="C2306" s="250"/>
      <c r="D2306" s="250"/>
      <c r="E2306" s="250"/>
      <c r="F2306" s="250"/>
      <c r="H2306" s="244"/>
      <c r="J2306" s="272" t="s">
        <v>4158</v>
      </c>
      <c r="K2306" s="272" t="s">
        <v>4677</v>
      </c>
      <c r="L2306" s="250" t="s">
        <v>4603</v>
      </c>
      <c r="M2306" s="272" t="s">
        <v>4143</v>
      </c>
      <c r="N2306" s="272" t="s">
        <v>4606</v>
      </c>
      <c r="O2306" s="272" t="s">
        <v>4670</v>
      </c>
      <c r="P2306" s="274">
        <v>201512</v>
      </c>
      <c r="Q2306" s="272" t="s">
        <v>4203</v>
      </c>
      <c r="R2306" s="276">
        <v>15093.98</v>
      </c>
      <c r="S2306" s="280" t="s">
        <v>9</v>
      </c>
      <c r="T2306" s="280" t="s">
        <v>4699</v>
      </c>
      <c r="V2306" s="244"/>
      <c r="AC2306" s="244"/>
    </row>
    <row r="2307" spans="1:29" ht="15" x14ac:dyDescent="0.25">
      <c r="A2307" s="250"/>
      <c r="B2307" s="250"/>
      <c r="C2307" s="250"/>
      <c r="D2307" s="250"/>
      <c r="E2307" s="250"/>
      <c r="F2307" s="250"/>
      <c r="H2307" s="244"/>
      <c r="J2307" s="272" t="s">
        <v>4158</v>
      </c>
      <c r="K2307" s="272" t="s">
        <v>4677</v>
      </c>
      <c r="L2307" s="250" t="s">
        <v>4603</v>
      </c>
      <c r="M2307" s="272" t="s">
        <v>4143</v>
      </c>
      <c r="N2307" s="272" t="s">
        <v>4606</v>
      </c>
      <c r="O2307" s="272" t="s">
        <v>4670</v>
      </c>
      <c r="P2307" s="274">
        <v>201601</v>
      </c>
      <c r="Q2307" s="272" t="s">
        <v>4203</v>
      </c>
      <c r="R2307" s="276">
        <v>10987.99</v>
      </c>
      <c r="S2307" s="280" t="s">
        <v>9</v>
      </c>
      <c r="T2307" s="280" t="s">
        <v>4699</v>
      </c>
      <c r="V2307" s="244"/>
      <c r="AC2307" s="244"/>
    </row>
    <row r="2308" spans="1:29" ht="15" x14ac:dyDescent="0.25">
      <c r="A2308" s="250"/>
      <c r="B2308" s="250"/>
      <c r="C2308" s="250"/>
      <c r="D2308" s="250"/>
      <c r="E2308" s="250"/>
      <c r="F2308" s="250"/>
      <c r="H2308" s="244"/>
      <c r="J2308" s="272" t="s">
        <v>4158</v>
      </c>
      <c r="K2308" s="272" t="s">
        <v>4677</v>
      </c>
      <c r="L2308" s="250" t="s">
        <v>4603</v>
      </c>
      <c r="M2308" s="272" t="s">
        <v>4143</v>
      </c>
      <c r="N2308" s="272" t="s">
        <v>4606</v>
      </c>
      <c r="O2308" s="272" t="s">
        <v>4670</v>
      </c>
      <c r="P2308" s="274">
        <v>201602</v>
      </c>
      <c r="Q2308" s="272" t="s">
        <v>4203</v>
      </c>
      <c r="R2308" s="276">
        <v>13760.44</v>
      </c>
      <c r="S2308" s="280" t="s">
        <v>9</v>
      </c>
      <c r="T2308" s="280" t="s">
        <v>4699</v>
      </c>
      <c r="V2308" s="244"/>
      <c r="AC2308" s="244"/>
    </row>
    <row r="2309" spans="1:29" ht="15" x14ac:dyDescent="0.25">
      <c r="A2309" s="250"/>
      <c r="B2309" s="250"/>
      <c r="C2309" s="250"/>
      <c r="D2309" s="250"/>
      <c r="E2309" s="250"/>
      <c r="F2309" s="250"/>
      <c r="H2309" s="244"/>
      <c r="J2309" s="272" t="s">
        <v>4158</v>
      </c>
      <c r="K2309" s="272" t="s">
        <v>4677</v>
      </c>
      <c r="L2309" s="250" t="s">
        <v>4603</v>
      </c>
      <c r="M2309" s="272" t="s">
        <v>4142</v>
      </c>
      <c r="N2309" s="272" t="s">
        <v>4361</v>
      </c>
      <c r="O2309" s="272" t="s">
        <v>4670</v>
      </c>
      <c r="P2309" s="274">
        <v>201603</v>
      </c>
      <c r="Q2309" s="272" t="s">
        <v>4203</v>
      </c>
      <c r="R2309" s="276">
        <v>5622.26</v>
      </c>
      <c r="S2309" s="280" t="s">
        <v>9</v>
      </c>
      <c r="T2309" s="280" t="s">
        <v>4699</v>
      </c>
      <c r="V2309" s="244"/>
      <c r="AC2309" s="244"/>
    </row>
    <row r="2310" spans="1:29" ht="15" x14ac:dyDescent="0.25">
      <c r="A2310" s="250"/>
      <c r="B2310" s="250"/>
      <c r="C2310" s="250"/>
      <c r="D2310" s="250"/>
      <c r="E2310" s="250"/>
      <c r="F2310" s="250"/>
      <c r="H2310" s="244"/>
      <c r="J2310" s="272" t="s">
        <v>4158</v>
      </c>
      <c r="K2310" s="272" t="s">
        <v>4677</v>
      </c>
      <c r="L2310" s="250" t="s">
        <v>4603</v>
      </c>
      <c r="M2310" s="272" t="s">
        <v>4142</v>
      </c>
      <c r="N2310" s="272" t="s">
        <v>4361</v>
      </c>
      <c r="O2310" s="272" t="s">
        <v>4670</v>
      </c>
      <c r="P2310" s="274">
        <v>201604</v>
      </c>
      <c r="Q2310" s="272" t="s">
        <v>4203</v>
      </c>
      <c r="R2310" s="276">
        <v>5354.28</v>
      </c>
      <c r="S2310" s="280" t="s">
        <v>9</v>
      </c>
      <c r="T2310" s="280" t="s">
        <v>4699</v>
      </c>
      <c r="V2310" s="244"/>
      <c r="AC2310" s="244"/>
    </row>
    <row r="2311" spans="1:29" ht="15" x14ac:dyDescent="0.25">
      <c r="A2311" s="250"/>
      <c r="B2311" s="250"/>
      <c r="C2311" s="250"/>
      <c r="D2311" s="250"/>
      <c r="E2311" s="250"/>
      <c r="F2311" s="250"/>
      <c r="H2311" s="244"/>
      <c r="J2311" s="272" t="s">
        <v>4158</v>
      </c>
      <c r="K2311" s="272" t="s">
        <v>4677</v>
      </c>
      <c r="L2311" s="250" t="s">
        <v>4603</v>
      </c>
      <c r="M2311" s="272" t="s">
        <v>4142</v>
      </c>
      <c r="N2311" s="272" t="s">
        <v>4361</v>
      </c>
      <c r="O2311" s="272" t="s">
        <v>4670</v>
      </c>
      <c r="P2311" s="274">
        <v>201605</v>
      </c>
      <c r="Q2311" s="272" t="s">
        <v>4203</v>
      </c>
      <c r="R2311" s="276">
        <v>2677.14</v>
      </c>
      <c r="S2311" s="280" t="s">
        <v>9</v>
      </c>
      <c r="T2311" s="280" t="s">
        <v>4699</v>
      </c>
      <c r="V2311" s="244"/>
      <c r="AC2311" s="244"/>
    </row>
    <row r="2312" spans="1:29" ht="15" x14ac:dyDescent="0.25">
      <c r="A2312" s="250"/>
      <c r="B2312" s="250"/>
      <c r="C2312" s="250"/>
      <c r="D2312" s="250"/>
      <c r="E2312" s="250"/>
      <c r="F2312" s="250"/>
      <c r="H2312" s="244"/>
      <c r="J2312" s="272" t="s">
        <v>4158</v>
      </c>
      <c r="K2312" s="272" t="s">
        <v>4677</v>
      </c>
      <c r="L2312" s="250" t="s">
        <v>4603</v>
      </c>
      <c r="M2312" s="272" t="s">
        <v>4146</v>
      </c>
      <c r="N2312" s="272" t="s">
        <v>4607</v>
      </c>
      <c r="O2312" s="272" t="s">
        <v>4670</v>
      </c>
      <c r="P2312" s="274">
        <v>201605</v>
      </c>
      <c r="Q2312" s="272" t="s">
        <v>4203</v>
      </c>
      <c r="R2312" s="276">
        <v>5622</v>
      </c>
      <c r="S2312" s="280" t="s">
        <v>9</v>
      </c>
      <c r="T2312" s="280" t="s">
        <v>4699</v>
      </c>
      <c r="V2312" s="244"/>
      <c r="AC2312" s="244"/>
    </row>
    <row r="2313" spans="1:29" ht="15" x14ac:dyDescent="0.25">
      <c r="A2313" s="250"/>
      <c r="B2313" s="250"/>
      <c r="C2313" s="250"/>
      <c r="D2313" s="250"/>
      <c r="E2313" s="250"/>
      <c r="F2313" s="250"/>
      <c r="H2313" s="244"/>
      <c r="J2313" s="272" t="s">
        <v>4158</v>
      </c>
      <c r="K2313" s="272" t="s">
        <v>4677</v>
      </c>
      <c r="L2313" s="250" t="s">
        <v>4603</v>
      </c>
      <c r="M2313" s="272" t="s">
        <v>4146</v>
      </c>
      <c r="N2313" s="272" t="s">
        <v>4607</v>
      </c>
      <c r="O2313" s="272" t="s">
        <v>4670</v>
      </c>
      <c r="P2313" s="274">
        <v>201606</v>
      </c>
      <c r="Q2313" s="272" t="s">
        <v>4203</v>
      </c>
      <c r="R2313" s="276">
        <v>6954.99</v>
      </c>
      <c r="S2313" s="280" t="s">
        <v>9</v>
      </c>
      <c r="T2313" s="280" t="s">
        <v>4699</v>
      </c>
      <c r="V2313" s="244"/>
      <c r="AC2313" s="244"/>
    </row>
    <row r="2314" spans="1:29" ht="15" x14ac:dyDescent="0.25">
      <c r="A2314" s="250"/>
      <c r="B2314" s="250"/>
      <c r="C2314" s="250"/>
      <c r="D2314" s="250"/>
      <c r="E2314" s="250"/>
      <c r="F2314" s="250"/>
      <c r="H2314" s="244"/>
      <c r="J2314" s="272" t="s">
        <v>4158</v>
      </c>
      <c r="K2314" s="272" t="s">
        <v>4677</v>
      </c>
      <c r="L2314" s="250" t="s">
        <v>4603</v>
      </c>
      <c r="M2314" s="272" t="s">
        <v>4146</v>
      </c>
      <c r="N2314" s="272" t="s">
        <v>4607</v>
      </c>
      <c r="O2314" s="272" t="s">
        <v>4670</v>
      </c>
      <c r="P2314" s="274">
        <v>201607</v>
      </c>
      <c r="Q2314" s="272" t="s">
        <v>4203</v>
      </c>
      <c r="R2314" s="276">
        <v>5354.28</v>
      </c>
      <c r="S2314" s="280" t="s">
        <v>9</v>
      </c>
      <c r="T2314" s="280" t="s">
        <v>4699</v>
      </c>
      <c r="V2314" s="244"/>
      <c r="AC2314" s="244"/>
    </row>
    <row r="2315" spans="1:29" ht="15" x14ac:dyDescent="0.25">
      <c r="A2315" s="250"/>
      <c r="B2315" s="250"/>
      <c r="C2315" s="250"/>
      <c r="D2315" s="250"/>
      <c r="E2315" s="250"/>
      <c r="F2315" s="250"/>
      <c r="H2315" s="244"/>
      <c r="J2315" s="272" t="s">
        <v>4158</v>
      </c>
      <c r="K2315" s="272" t="s">
        <v>4677</v>
      </c>
      <c r="L2315" s="250" t="s">
        <v>4603</v>
      </c>
      <c r="M2315" s="272" t="s">
        <v>4146</v>
      </c>
      <c r="N2315" s="272" t="s">
        <v>4607</v>
      </c>
      <c r="O2315" s="272" t="s">
        <v>4670</v>
      </c>
      <c r="P2315" s="274">
        <v>201608</v>
      </c>
      <c r="Q2315" s="272" t="s">
        <v>4203</v>
      </c>
      <c r="R2315" s="276">
        <v>4283.42</v>
      </c>
      <c r="S2315" s="280" t="s">
        <v>9</v>
      </c>
      <c r="T2315" s="280" t="s">
        <v>4699</v>
      </c>
      <c r="V2315" s="244"/>
      <c r="AC2315" s="244"/>
    </row>
    <row r="2316" spans="1:29" ht="15" x14ac:dyDescent="0.25">
      <c r="A2316" s="250"/>
      <c r="B2316" s="250"/>
      <c r="C2316" s="250"/>
      <c r="D2316" s="250"/>
      <c r="E2316" s="250"/>
      <c r="F2316" s="250"/>
      <c r="H2316" s="244"/>
      <c r="J2316" s="272" t="s">
        <v>4158</v>
      </c>
      <c r="K2316" s="272" t="s">
        <v>4677</v>
      </c>
      <c r="L2316" s="250" t="s">
        <v>4603</v>
      </c>
      <c r="M2316" s="272" t="s">
        <v>4146</v>
      </c>
      <c r="N2316" s="272" t="s">
        <v>4607</v>
      </c>
      <c r="O2316" s="272" t="s">
        <v>4670</v>
      </c>
      <c r="P2316" s="274">
        <v>201609</v>
      </c>
      <c r="Q2316" s="272" t="s">
        <v>4203</v>
      </c>
      <c r="R2316" s="276">
        <v>5783.81</v>
      </c>
      <c r="S2316" s="280" t="s">
        <v>9</v>
      </c>
      <c r="T2316" s="280" t="s">
        <v>4699</v>
      </c>
      <c r="V2316" s="244"/>
      <c r="AC2316" s="244"/>
    </row>
    <row r="2317" spans="1:29" ht="15" x14ac:dyDescent="0.25">
      <c r="A2317" s="250"/>
      <c r="B2317" s="250"/>
      <c r="C2317" s="250"/>
      <c r="D2317" s="250"/>
      <c r="E2317" s="250"/>
      <c r="F2317" s="250"/>
      <c r="H2317" s="244"/>
      <c r="J2317" s="272" t="s">
        <v>4158</v>
      </c>
      <c r="K2317" s="272" t="s">
        <v>4677</v>
      </c>
      <c r="L2317" s="250" t="s">
        <v>4603</v>
      </c>
      <c r="M2317" s="272" t="s">
        <v>4146</v>
      </c>
      <c r="N2317" s="272" t="s">
        <v>4607</v>
      </c>
      <c r="O2317" s="272" t="s">
        <v>4670</v>
      </c>
      <c r="P2317" s="274">
        <v>201610</v>
      </c>
      <c r="Q2317" s="272" t="s">
        <v>4203</v>
      </c>
      <c r="R2317" s="276">
        <v>5828.62</v>
      </c>
      <c r="S2317" s="280" t="s">
        <v>9</v>
      </c>
      <c r="T2317" s="280" t="s">
        <v>4699</v>
      </c>
      <c r="V2317" s="244"/>
      <c r="AC2317" s="244"/>
    </row>
    <row r="2318" spans="1:29" ht="15" x14ac:dyDescent="0.25">
      <c r="A2318" s="250"/>
      <c r="B2318" s="250"/>
      <c r="C2318" s="250"/>
      <c r="D2318" s="250"/>
      <c r="E2318" s="250"/>
      <c r="F2318" s="250"/>
      <c r="H2318" s="244"/>
      <c r="J2318" s="272" t="s">
        <v>4158</v>
      </c>
      <c r="K2318" s="272" t="s">
        <v>4677</v>
      </c>
      <c r="L2318" s="250" t="s">
        <v>4603</v>
      </c>
      <c r="M2318" s="272" t="s">
        <v>4146</v>
      </c>
      <c r="N2318" s="272" t="s">
        <v>4607</v>
      </c>
      <c r="O2318" s="272" t="s">
        <v>4670</v>
      </c>
      <c r="P2318" s="274">
        <v>201611</v>
      </c>
      <c r="Q2318" s="272" t="s">
        <v>4203</v>
      </c>
      <c r="R2318" s="276">
        <v>6692.86</v>
      </c>
      <c r="S2318" s="280" t="s">
        <v>9</v>
      </c>
      <c r="T2318" s="280" t="s">
        <v>4699</v>
      </c>
      <c r="V2318" s="244"/>
      <c r="AC2318" s="244"/>
    </row>
    <row r="2319" spans="1:29" ht="15" x14ac:dyDescent="0.25">
      <c r="A2319" s="250"/>
      <c r="B2319" s="250"/>
      <c r="C2319" s="250"/>
      <c r="D2319" s="250"/>
      <c r="E2319" s="250"/>
      <c r="F2319" s="250"/>
      <c r="H2319" s="244"/>
      <c r="J2319" s="272" t="s">
        <v>4158</v>
      </c>
      <c r="K2319" s="272" t="s">
        <v>4677</v>
      </c>
      <c r="L2319" s="250" t="s">
        <v>4603</v>
      </c>
      <c r="M2319" s="272" t="s">
        <v>4146</v>
      </c>
      <c r="N2319" s="272" t="s">
        <v>4607</v>
      </c>
      <c r="O2319" s="272" t="s">
        <v>4670</v>
      </c>
      <c r="P2319" s="274">
        <v>201612</v>
      </c>
      <c r="Q2319" s="272" t="s">
        <v>4203</v>
      </c>
      <c r="R2319" s="276">
        <v>2677.14</v>
      </c>
      <c r="S2319" s="280" t="s">
        <v>9</v>
      </c>
      <c r="T2319" s="280" t="s">
        <v>4699</v>
      </c>
      <c r="V2319" s="244"/>
      <c r="AC2319" s="244"/>
    </row>
    <row r="2320" spans="1:29" ht="15" x14ac:dyDescent="0.25">
      <c r="A2320" s="250"/>
      <c r="B2320" s="250"/>
      <c r="C2320" s="250"/>
      <c r="D2320" s="250"/>
      <c r="E2320" s="250"/>
      <c r="F2320" s="250"/>
      <c r="H2320" s="244"/>
      <c r="J2320" s="272" t="s">
        <v>4158</v>
      </c>
      <c r="K2320" s="272" t="s">
        <v>4677</v>
      </c>
      <c r="L2320" s="250" t="s">
        <v>4603</v>
      </c>
      <c r="M2320" s="272" t="s">
        <v>4146</v>
      </c>
      <c r="N2320" s="272" t="s">
        <v>4607</v>
      </c>
      <c r="O2320" s="272" t="s">
        <v>4670</v>
      </c>
      <c r="P2320" s="274">
        <v>201701</v>
      </c>
      <c r="Q2320" s="272" t="s">
        <v>4203</v>
      </c>
      <c r="R2320" s="276">
        <v>9403.66</v>
      </c>
      <c r="S2320" s="280" t="s">
        <v>9</v>
      </c>
      <c r="T2320" s="280" t="s">
        <v>4699</v>
      </c>
      <c r="V2320" s="244"/>
      <c r="AC2320" s="244"/>
    </row>
    <row r="2321" spans="1:29" ht="15" x14ac:dyDescent="0.25">
      <c r="A2321" s="250"/>
      <c r="B2321" s="250"/>
      <c r="C2321" s="250"/>
      <c r="D2321" s="250"/>
      <c r="E2321" s="250"/>
      <c r="F2321" s="250"/>
      <c r="H2321" s="244"/>
      <c r="J2321" s="272" t="s">
        <v>4158</v>
      </c>
      <c r="K2321" s="272" t="s">
        <v>4677</v>
      </c>
      <c r="L2321" s="250" t="s">
        <v>4603</v>
      </c>
      <c r="M2321" s="272" t="s">
        <v>4146</v>
      </c>
      <c r="N2321" s="272" t="s">
        <v>4607</v>
      </c>
      <c r="O2321" s="272" t="s">
        <v>4670</v>
      </c>
      <c r="P2321" s="274">
        <v>201702</v>
      </c>
      <c r="Q2321" s="272" t="s">
        <v>4203</v>
      </c>
      <c r="R2321" s="276">
        <v>7005.2</v>
      </c>
      <c r="S2321" s="280" t="s">
        <v>9</v>
      </c>
      <c r="T2321" s="280" t="s">
        <v>4699</v>
      </c>
      <c r="V2321" s="244"/>
      <c r="AC2321" s="244"/>
    </row>
    <row r="2322" spans="1:29" ht="15" x14ac:dyDescent="0.25">
      <c r="A2322" s="250"/>
      <c r="B2322" s="250"/>
      <c r="C2322" s="250"/>
      <c r="D2322" s="250"/>
      <c r="E2322" s="250"/>
      <c r="F2322" s="250"/>
      <c r="H2322" s="244"/>
      <c r="J2322" s="272" t="s">
        <v>4158</v>
      </c>
      <c r="K2322" s="272" t="s">
        <v>4677</v>
      </c>
      <c r="L2322" s="250" t="s">
        <v>4603</v>
      </c>
      <c r="M2322" s="272" t="s">
        <v>4146</v>
      </c>
      <c r="N2322" s="272" t="s">
        <v>4607</v>
      </c>
      <c r="O2322" s="272" t="s">
        <v>4670</v>
      </c>
      <c r="P2322" s="274">
        <v>201703</v>
      </c>
      <c r="Q2322" s="272" t="s">
        <v>4203</v>
      </c>
      <c r="R2322" s="276">
        <v>3430.42</v>
      </c>
      <c r="S2322" s="280" t="s">
        <v>9</v>
      </c>
      <c r="T2322" s="280" t="s">
        <v>4699</v>
      </c>
      <c r="V2322" s="244"/>
      <c r="AC2322" s="244"/>
    </row>
    <row r="2323" spans="1:29" ht="15" x14ac:dyDescent="0.25">
      <c r="A2323" s="250"/>
      <c r="B2323" s="250"/>
      <c r="C2323" s="250"/>
      <c r="D2323" s="250"/>
      <c r="E2323" s="250"/>
      <c r="F2323" s="250"/>
      <c r="H2323" s="244"/>
      <c r="J2323" s="272" t="s">
        <v>4158</v>
      </c>
      <c r="K2323" s="272" t="s">
        <v>4677</v>
      </c>
      <c r="L2323" s="250" t="s">
        <v>4603</v>
      </c>
      <c r="M2323" s="272" t="s">
        <v>4146</v>
      </c>
      <c r="N2323" s="272" t="s">
        <v>4607</v>
      </c>
      <c r="O2323" s="272" t="s">
        <v>4670</v>
      </c>
      <c r="P2323" s="274">
        <v>201704</v>
      </c>
      <c r="Q2323" s="272" t="s">
        <v>4203</v>
      </c>
      <c r="R2323" s="276">
        <v>3179.54</v>
      </c>
      <c r="S2323" s="280" t="s">
        <v>9</v>
      </c>
      <c r="T2323" s="280" t="s">
        <v>4699</v>
      </c>
      <c r="V2323" s="244"/>
      <c r="AC2323" s="244"/>
    </row>
    <row r="2324" spans="1:29" ht="15" x14ac:dyDescent="0.25">
      <c r="A2324" s="250"/>
      <c r="B2324" s="250"/>
      <c r="C2324" s="250"/>
      <c r="D2324" s="250"/>
      <c r="E2324" s="250"/>
      <c r="F2324" s="250"/>
      <c r="H2324" s="244"/>
      <c r="J2324" s="272" t="s">
        <v>4158</v>
      </c>
      <c r="K2324" s="272" t="s">
        <v>4693</v>
      </c>
      <c r="L2324" s="250" t="s">
        <v>4646</v>
      </c>
      <c r="M2324" s="272" t="s">
        <v>4146</v>
      </c>
      <c r="N2324" s="272" t="s">
        <v>4536</v>
      </c>
      <c r="O2324" s="272" t="s">
        <v>4670</v>
      </c>
      <c r="P2324" s="274">
        <v>201705</v>
      </c>
      <c r="Q2324" s="272" t="s">
        <v>4639</v>
      </c>
      <c r="R2324" s="276">
        <v>1.34</v>
      </c>
      <c r="S2324" s="280" t="s">
        <v>9</v>
      </c>
      <c r="T2324" s="280" t="s">
        <v>4699</v>
      </c>
      <c r="V2324" s="244"/>
      <c r="AC2324" s="244"/>
    </row>
    <row r="2325" spans="1:29" ht="15" x14ac:dyDescent="0.25">
      <c r="A2325" s="250"/>
      <c r="B2325" s="250"/>
      <c r="C2325" s="250"/>
      <c r="D2325" s="250"/>
      <c r="E2325" s="250"/>
      <c r="F2325" s="250"/>
      <c r="H2325" s="244"/>
      <c r="J2325" s="272" t="s">
        <v>4158</v>
      </c>
      <c r="K2325" s="272" t="s">
        <v>4665</v>
      </c>
      <c r="L2325" s="250" t="s">
        <v>4666</v>
      </c>
      <c r="M2325" s="272" t="s">
        <v>4100</v>
      </c>
      <c r="N2325" s="272" t="s">
        <v>4208</v>
      </c>
      <c r="O2325" s="272" t="s">
        <v>4670</v>
      </c>
      <c r="P2325" s="274">
        <v>201207</v>
      </c>
      <c r="Q2325" s="272" t="s">
        <v>4203</v>
      </c>
      <c r="R2325" s="276">
        <v>2337.92</v>
      </c>
      <c r="S2325" s="280" t="s">
        <v>9</v>
      </c>
      <c r="T2325" s="280" t="s">
        <v>4699</v>
      </c>
      <c r="V2325" s="244"/>
      <c r="AC2325" s="244"/>
    </row>
    <row r="2326" spans="1:29" ht="15" x14ac:dyDescent="0.25">
      <c r="A2326" s="250"/>
      <c r="B2326" s="250"/>
      <c r="C2326" s="250"/>
      <c r="D2326" s="250"/>
      <c r="E2326" s="250"/>
      <c r="F2326" s="250"/>
      <c r="H2326" s="244"/>
      <c r="J2326" s="272" t="s">
        <v>4158</v>
      </c>
      <c r="K2326" s="272" t="s">
        <v>4665</v>
      </c>
      <c r="L2326" s="250" t="s">
        <v>4666</v>
      </c>
      <c r="M2326" s="272" t="s">
        <v>4100</v>
      </c>
      <c r="N2326" s="272" t="s">
        <v>4652</v>
      </c>
      <c r="O2326" s="272" t="s">
        <v>4670</v>
      </c>
      <c r="P2326" s="274">
        <v>201207</v>
      </c>
      <c r="Q2326" s="272" t="s">
        <v>4203</v>
      </c>
      <c r="R2326" s="276">
        <v>1669.94</v>
      </c>
      <c r="S2326" s="280" t="s">
        <v>9</v>
      </c>
      <c r="T2326" s="280" t="s">
        <v>4699</v>
      </c>
      <c r="V2326" s="244"/>
      <c r="AC2326" s="244"/>
    </row>
    <row r="2327" spans="1:29" ht="15" x14ac:dyDescent="0.25">
      <c r="A2327" s="250"/>
      <c r="B2327" s="250"/>
      <c r="C2327" s="250"/>
      <c r="D2327" s="250"/>
      <c r="E2327" s="250"/>
      <c r="F2327" s="250"/>
      <c r="H2327" s="244"/>
      <c r="J2327" s="272" t="s">
        <v>4158</v>
      </c>
      <c r="K2327" s="272" t="s">
        <v>4665</v>
      </c>
      <c r="L2327" s="250" t="s">
        <v>4666</v>
      </c>
      <c r="M2327" s="272" t="s">
        <v>4100</v>
      </c>
      <c r="N2327" s="272" t="s">
        <v>4653</v>
      </c>
      <c r="O2327" s="272" t="s">
        <v>4670</v>
      </c>
      <c r="P2327" s="274">
        <v>201207</v>
      </c>
      <c r="Q2327" s="272" t="s">
        <v>4203</v>
      </c>
      <c r="R2327" s="276">
        <v>1419.45</v>
      </c>
      <c r="S2327" s="280" t="s">
        <v>9</v>
      </c>
      <c r="T2327" s="280" t="s">
        <v>4699</v>
      </c>
      <c r="V2327" s="244"/>
      <c r="AC2327" s="244"/>
    </row>
    <row r="2328" spans="1:29" ht="15" x14ac:dyDescent="0.25">
      <c r="A2328" s="250"/>
      <c r="B2328" s="250"/>
      <c r="C2328" s="250"/>
      <c r="D2328" s="250"/>
      <c r="E2328" s="250"/>
      <c r="F2328" s="250"/>
      <c r="H2328" s="244"/>
      <c r="J2328" s="272" t="s">
        <v>4158</v>
      </c>
      <c r="K2328" s="272" t="s">
        <v>4665</v>
      </c>
      <c r="L2328" s="250" t="s">
        <v>4666</v>
      </c>
      <c r="M2328" s="272" t="s">
        <v>4100</v>
      </c>
      <c r="N2328" s="272" t="s">
        <v>4214</v>
      </c>
      <c r="O2328" s="272" t="s">
        <v>4670</v>
      </c>
      <c r="P2328" s="274">
        <v>201207</v>
      </c>
      <c r="Q2328" s="272" t="s">
        <v>4203</v>
      </c>
      <c r="R2328" s="276">
        <v>2755.4</v>
      </c>
      <c r="S2328" s="280" t="s">
        <v>9</v>
      </c>
      <c r="T2328" s="280" t="s">
        <v>4699</v>
      </c>
      <c r="V2328" s="244"/>
      <c r="AC2328" s="244"/>
    </row>
    <row r="2329" spans="1:29" ht="15" x14ac:dyDescent="0.25">
      <c r="A2329" s="250"/>
      <c r="B2329" s="250"/>
      <c r="C2329" s="250"/>
      <c r="D2329" s="250"/>
      <c r="E2329" s="250"/>
      <c r="F2329" s="250"/>
      <c r="H2329" s="244"/>
      <c r="J2329" s="272" t="s">
        <v>4158</v>
      </c>
      <c r="K2329" s="272" t="s">
        <v>4665</v>
      </c>
      <c r="L2329" s="250" t="s">
        <v>4666</v>
      </c>
      <c r="M2329" s="272" t="s">
        <v>4100</v>
      </c>
      <c r="N2329" s="272" t="s">
        <v>4652</v>
      </c>
      <c r="O2329" s="272" t="s">
        <v>4670</v>
      </c>
      <c r="P2329" s="274">
        <v>201208</v>
      </c>
      <c r="Q2329" s="272" t="s">
        <v>4203</v>
      </c>
      <c r="R2329" s="276">
        <v>440.56</v>
      </c>
      <c r="S2329" s="280" t="s">
        <v>9</v>
      </c>
      <c r="T2329" s="280" t="s">
        <v>4699</v>
      </c>
      <c r="V2329" s="244"/>
      <c r="AC2329" s="244"/>
    </row>
    <row r="2330" spans="1:29" ht="15" x14ac:dyDescent="0.25">
      <c r="A2330" s="250"/>
      <c r="B2330" s="250"/>
      <c r="C2330" s="250"/>
      <c r="D2330" s="250"/>
      <c r="E2330" s="250"/>
      <c r="F2330" s="250"/>
      <c r="H2330" s="244"/>
      <c r="J2330" s="272" t="s">
        <v>4158</v>
      </c>
      <c r="K2330" s="272" t="s">
        <v>4665</v>
      </c>
      <c r="L2330" s="250" t="s">
        <v>4666</v>
      </c>
      <c r="M2330" s="272" t="s">
        <v>4100</v>
      </c>
      <c r="N2330" s="272" t="s">
        <v>4206</v>
      </c>
      <c r="O2330" s="272" t="s">
        <v>4670</v>
      </c>
      <c r="P2330" s="274">
        <v>201208</v>
      </c>
      <c r="Q2330" s="272" t="s">
        <v>4203</v>
      </c>
      <c r="R2330" s="276">
        <v>518.30999999999995</v>
      </c>
      <c r="S2330" s="280" t="s">
        <v>9</v>
      </c>
      <c r="T2330" s="280" t="s">
        <v>4699</v>
      </c>
      <c r="V2330" s="244"/>
      <c r="AC2330" s="244"/>
    </row>
    <row r="2331" spans="1:29" ht="15" x14ac:dyDescent="0.25">
      <c r="A2331" s="250"/>
      <c r="B2331" s="250"/>
      <c r="C2331" s="250"/>
      <c r="D2331" s="250"/>
      <c r="E2331" s="250"/>
      <c r="F2331" s="250"/>
      <c r="H2331" s="244"/>
      <c r="J2331" s="272" t="s">
        <v>4158</v>
      </c>
      <c r="K2331" s="272" t="s">
        <v>4665</v>
      </c>
      <c r="L2331" s="250" t="s">
        <v>4666</v>
      </c>
      <c r="M2331" s="272" t="s">
        <v>4100</v>
      </c>
      <c r="N2331" s="272" t="s">
        <v>4214</v>
      </c>
      <c r="O2331" s="272" t="s">
        <v>4670</v>
      </c>
      <c r="P2331" s="274">
        <v>201208</v>
      </c>
      <c r="Q2331" s="272" t="s">
        <v>4203</v>
      </c>
      <c r="R2331" s="276">
        <v>375.77</v>
      </c>
      <c r="S2331" s="280" t="s">
        <v>9</v>
      </c>
      <c r="T2331" s="280" t="s">
        <v>4699</v>
      </c>
      <c r="V2331" s="244"/>
      <c r="AC2331" s="244"/>
    </row>
    <row r="2332" spans="1:29" ht="15" x14ac:dyDescent="0.25">
      <c r="A2332" s="250"/>
      <c r="B2332" s="250"/>
      <c r="C2332" s="250"/>
      <c r="D2332" s="250"/>
      <c r="E2332" s="250"/>
      <c r="F2332" s="250"/>
      <c r="H2332" s="244"/>
      <c r="J2332" s="272" t="s">
        <v>4158</v>
      </c>
      <c r="K2332" s="272" t="s">
        <v>4665</v>
      </c>
      <c r="L2332" s="250" t="s">
        <v>4666</v>
      </c>
      <c r="M2332" s="272" t="s">
        <v>4100</v>
      </c>
      <c r="N2332" s="272" t="s">
        <v>4208</v>
      </c>
      <c r="O2332" s="272" t="s">
        <v>4670</v>
      </c>
      <c r="P2332" s="274">
        <v>201209</v>
      </c>
      <c r="Q2332" s="272" t="s">
        <v>4203</v>
      </c>
      <c r="R2332" s="276">
        <v>4301.08</v>
      </c>
      <c r="S2332" s="280" t="s">
        <v>9</v>
      </c>
      <c r="T2332" s="280" t="s">
        <v>4699</v>
      </c>
      <c r="V2332" s="244"/>
      <c r="AC2332" s="244"/>
    </row>
    <row r="2333" spans="1:29" ht="15" x14ac:dyDescent="0.25">
      <c r="A2333" s="250"/>
      <c r="B2333" s="250"/>
      <c r="C2333" s="250"/>
      <c r="D2333" s="250"/>
      <c r="E2333" s="250"/>
      <c r="F2333" s="250"/>
      <c r="H2333" s="244"/>
      <c r="J2333" s="272" t="s">
        <v>4158</v>
      </c>
      <c r="K2333" s="272" t="s">
        <v>4665</v>
      </c>
      <c r="L2333" s="250" t="s">
        <v>4666</v>
      </c>
      <c r="M2333" s="272" t="s">
        <v>4100</v>
      </c>
      <c r="N2333" s="272" t="s">
        <v>4652</v>
      </c>
      <c r="O2333" s="272" t="s">
        <v>4670</v>
      </c>
      <c r="P2333" s="274">
        <v>201209</v>
      </c>
      <c r="Q2333" s="272" t="s">
        <v>4203</v>
      </c>
      <c r="R2333" s="276">
        <v>400.1</v>
      </c>
      <c r="S2333" s="280" t="s">
        <v>9</v>
      </c>
      <c r="T2333" s="280" t="s">
        <v>4699</v>
      </c>
      <c r="V2333" s="244"/>
      <c r="AC2333" s="244"/>
    </row>
    <row r="2334" spans="1:29" ht="15" x14ac:dyDescent="0.25">
      <c r="A2334" s="250"/>
      <c r="B2334" s="250"/>
      <c r="C2334" s="250"/>
      <c r="D2334" s="250"/>
      <c r="E2334" s="250"/>
      <c r="F2334" s="250"/>
      <c r="H2334" s="244"/>
      <c r="J2334" s="272" t="s">
        <v>4158</v>
      </c>
      <c r="K2334" s="272" t="s">
        <v>4665</v>
      </c>
      <c r="L2334" s="250" t="s">
        <v>4666</v>
      </c>
      <c r="M2334" s="272" t="s">
        <v>4100</v>
      </c>
      <c r="N2334" s="272" t="s">
        <v>4212</v>
      </c>
      <c r="O2334" s="272" t="s">
        <v>4670</v>
      </c>
      <c r="P2334" s="274">
        <v>201209</v>
      </c>
      <c r="Q2334" s="272" t="s">
        <v>4203</v>
      </c>
      <c r="R2334" s="276">
        <v>2700.68</v>
      </c>
      <c r="S2334" s="280" t="s">
        <v>9</v>
      </c>
      <c r="T2334" s="280" t="s">
        <v>4699</v>
      </c>
      <c r="V2334" s="244"/>
      <c r="AC2334" s="244"/>
    </row>
    <row r="2335" spans="1:29" ht="15" x14ac:dyDescent="0.25">
      <c r="A2335" s="250"/>
      <c r="B2335" s="250"/>
      <c r="C2335" s="250"/>
      <c r="D2335" s="250"/>
      <c r="E2335" s="250"/>
      <c r="F2335" s="250"/>
      <c r="H2335" s="244"/>
      <c r="J2335" s="272" t="s">
        <v>4158</v>
      </c>
      <c r="K2335" s="272" t="s">
        <v>4665</v>
      </c>
      <c r="L2335" s="250" t="s">
        <v>4666</v>
      </c>
      <c r="M2335" s="272" t="s">
        <v>4100</v>
      </c>
      <c r="N2335" s="272" t="s">
        <v>4206</v>
      </c>
      <c r="O2335" s="272" t="s">
        <v>4670</v>
      </c>
      <c r="P2335" s="274">
        <v>201209</v>
      </c>
      <c r="Q2335" s="272" t="s">
        <v>4203</v>
      </c>
      <c r="R2335" s="276">
        <v>400.1</v>
      </c>
      <c r="S2335" s="280" t="s">
        <v>9</v>
      </c>
      <c r="T2335" s="280" t="s">
        <v>4699</v>
      </c>
      <c r="V2335" s="244"/>
      <c r="AC2335" s="244"/>
    </row>
    <row r="2336" spans="1:29" ht="15" x14ac:dyDescent="0.25">
      <c r="A2336" s="250"/>
      <c r="B2336" s="250"/>
      <c r="C2336" s="250"/>
      <c r="D2336" s="250"/>
      <c r="E2336" s="250"/>
      <c r="F2336" s="250"/>
      <c r="H2336" s="244"/>
      <c r="J2336" s="272" t="s">
        <v>4158</v>
      </c>
      <c r="K2336" s="272" t="s">
        <v>4665</v>
      </c>
      <c r="L2336" s="250" t="s">
        <v>4666</v>
      </c>
      <c r="M2336" s="272" t="s">
        <v>4100</v>
      </c>
      <c r="N2336" s="272" t="s">
        <v>4214</v>
      </c>
      <c r="O2336" s="272" t="s">
        <v>4670</v>
      </c>
      <c r="P2336" s="274">
        <v>201209</v>
      </c>
      <c r="Q2336" s="272" t="s">
        <v>4203</v>
      </c>
      <c r="R2336" s="276">
        <v>2700.68</v>
      </c>
      <c r="S2336" s="280" t="s">
        <v>9</v>
      </c>
      <c r="T2336" s="280" t="s">
        <v>4699</v>
      </c>
      <c r="V2336" s="244"/>
      <c r="AC2336" s="244"/>
    </row>
    <row r="2337" spans="1:29" ht="15" x14ac:dyDescent="0.25">
      <c r="A2337" s="250"/>
      <c r="B2337" s="250"/>
      <c r="C2337" s="250"/>
      <c r="D2337" s="250"/>
      <c r="E2337" s="250"/>
      <c r="F2337" s="250"/>
      <c r="H2337" s="244"/>
      <c r="J2337" s="272" t="s">
        <v>4158</v>
      </c>
      <c r="K2337" s="272" t="s">
        <v>4665</v>
      </c>
      <c r="L2337" s="250" t="s">
        <v>4666</v>
      </c>
      <c r="M2337" s="272" t="s">
        <v>4100</v>
      </c>
      <c r="N2337" s="272" t="s">
        <v>4208</v>
      </c>
      <c r="O2337" s="272" t="s">
        <v>4670</v>
      </c>
      <c r="P2337" s="274">
        <v>201210</v>
      </c>
      <c r="Q2337" s="272" t="s">
        <v>4203</v>
      </c>
      <c r="R2337" s="276">
        <v>542.41</v>
      </c>
      <c r="S2337" s="280" t="s">
        <v>9</v>
      </c>
      <c r="T2337" s="280" t="s">
        <v>4699</v>
      </c>
      <c r="V2337" s="244"/>
      <c r="AC2337" s="244"/>
    </row>
    <row r="2338" spans="1:29" ht="15" x14ac:dyDescent="0.25">
      <c r="A2338" s="250"/>
      <c r="B2338" s="250"/>
      <c r="C2338" s="250"/>
      <c r="D2338" s="250"/>
      <c r="E2338" s="250"/>
      <c r="F2338" s="250"/>
      <c r="H2338" s="244"/>
      <c r="J2338" s="272" t="s">
        <v>4158</v>
      </c>
      <c r="K2338" s="272" t="s">
        <v>4665</v>
      </c>
      <c r="L2338" s="250" t="s">
        <v>4666</v>
      </c>
      <c r="M2338" s="272" t="s">
        <v>4100</v>
      </c>
      <c r="N2338" s="272" t="s">
        <v>4212</v>
      </c>
      <c r="O2338" s="272" t="s">
        <v>4670</v>
      </c>
      <c r="P2338" s="274">
        <v>201210</v>
      </c>
      <c r="Q2338" s="272" t="s">
        <v>4203</v>
      </c>
      <c r="R2338" s="276">
        <v>488.17</v>
      </c>
      <c r="S2338" s="280" t="s">
        <v>9</v>
      </c>
      <c r="T2338" s="280" t="s">
        <v>4699</v>
      </c>
      <c r="V2338" s="244"/>
      <c r="AC2338" s="244"/>
    </row>
    <row r="2339" spans="1:29" ht="15" x14ac:dyDescent="0.25">
      <c r="A2339" s="250"/>
      <c r="B2339" s="250"/>
      <c r="C2339" s="250"/>
      <c r="D2339" s="250"/>
      <c r="E2339" s="250"/>
      <c r="F2339" s="250"/>
      <c r="H2339" s="244"/>
      <c r="J2339" s="272" t="s">
        <v>4158</v>
      </c>
      <c r="K2339" s="272" t="s">
        <v>4665</v>
      </c>
      <c r="L2339" s="250" t="s">
        <v>4666</v>
      </c>
      <c r="M2339" s="272" t="s">
        <v>4100</v>
      </c>
      <c r="N2339" s="272" t="s">
        <v>4206</v>
      </c>
      <c r="O2339" s="272" t="s">
        <v>4670</v>
      </c>
      <c r="P2339" s="274">
        <v>201210</v>
      </c>
      <c r="Q2339" s="272" t="s">
        <v>4203</v>
      </c>
      <c r="R2339" s="276">
        <v>307.37</v>
      </c>
      <c r="S2339" s="280" t="s">
        <v>9</v>
      </c>
      <c r="T2339" s="280" t="s">
        <v>4699</v>
      </c>
      <c r="V2339" s="244"/>
      <c r="AC2339" s="244"/>
    </row>
    <row r="2340" spans="1:29" ht="15" x14ac:dyDescent="0.25">
      <c r="A2340" s="250"/>
      <c r="B2340" s="250"/>
      <c r="C2340" s="250"/>
      <c r="D2340" s="250"/>
      <c r="E2340" s="250"/>
      <c r="F2340" s="250"/>
      <c r="H2340" s="244"/>
      <c r="J2340" s="272" t="s">
        <v>4158</v>
      </c>
      <c r="K2340" s="272" t="s">
        <v>4665</v>
      </c>
      <c r="L2340" s="250" t="s">
        <v>4666</v>
      </c>
      <c r="M2340" s="272" t="s">
        <v>4100</v>
      </c>
      <c r="N2340" s="272" t="s">
        <v>4214</v>
      </c>
      <c r="O2340" s="272" t="s">
        <v>4670</v>
      </c>
      <c r="P2340" s="274">
        <v>201210</v>
      </c>
      <c r="Q2340" s="272" t="s">
        <v>4203</v>
      </c>
      <c r="R2340" s="276">
        <v>723.21</v>
      </c>
      <c r="S2340" s="280" t="s">
        <v>9</v>
      </c>
      <c r="T2340" s="280" t="s">
        <v>4699</v>
      </c>
      <c r="V2340" s="244"/>
      <c r="AC2340" s="244"/>
    </row>
    <row r="2341" spans="1:29" ht="15" x14ac:dyDescent="0.25">
      <c r="A2341" s="250"/>
      <c r="B2341" s="250"/>
      <c r="C2341" s="250"/>
      <c r="D2341" s="250"/>
      <c r="E2341" s="250"/>
      <c r="F2341" s="250"/>
      <c r="H2341" s="244"/>
      <c r="J2341" s="272" t="s">
        <v>4158</v>
      </c>
      <c r="K2341" s="272" t="s">
        <v>4665</v>
      </c>
      <c r="L2341" s="250" t="s">
        <v>4666</v>
      </c>
      <c r="M2341" s="272" t="s">
        <v>4100</v>
      </c>
      <c r="N2341" s="272" t="s">
        <v>4212</v>
      </c>
      <c r="O2341" s="272" t="s">
        <v>4670</v>
      </c>
      <c r="P2341" s="274">
        <v>201211</v>
      </c>
      <c r="Q2341" s="272" t="s">
        <v>4203</v>
      </c>
      <c r="R2341" s="276">
        <v>668.31</v>
      </c>
      <c r="S2341" s="280" t="s">
        <v>9</v>
      </c>
      <c r="T2341" s="280" t="s">
        <v>4699</v>
      </c>
      <c r="V2341" s="244"/>
      <c r="AC2341" s="244"/>
    </row>
    <row r="2342" spans="1:29" ht="15" x14ac:dyDescent="0.25">
      <c r="A2342" s="250"/>
      <c r="B2342" s="250"/>
      <c r="C2342" s="250"/>
      <c r="D2342" s="250"/>
      <c r="E2342" s="250"/>
      <c r="F2342" s="250"/>
      <c r="H2342" s="244"/>
      <c r="J2342" s="272" t="s">
        <v>4158</v>
      </c>
      <c r="K2342" s="272" t="s">
        <v>4665</v>
      </c>
      <c r="L2342" s="250" t="s">
        <v>4666</v>
      </c>
      <c r="M2342" s="272" t="s">
        <v>4100</v>
      </c>
      <c r="N2342" s="272" t="s">
        <v>4206</v>
      </c>
      <c r="O2342" s="272" t="s">
        <v>4670</v>
      </c>
      <c r="P2342" s="274">
        <v>201211</v>
      </c>
      <c r="Q2342" s="272" t="s">
        <v>4203</v>
      </c>
      <c r="R2342" s="276">
        <v>509.19</v>
      </c>
      <c r="S2342" s="280" t="s">
        <v>9</v>
      </c>
      <c r="T2342" s="280" t="s">
        <v>4699</v>
      </c>
      <c r="V2342" s="244"/>
      <c r="AC2342" s="244"/>
    </row>
    <row r="2343" spans="1:29" ht="15" x14ac:dyDescent="0.25">
      <c r="A2343" s="250"/>
      <c r="B2343" s="250"/>
      <c r="C2343" s="250"/>
      <c r="D2343" s="250"/>
      <c r="E2343" s="250"/>
      <c r="F2343" s="250"/>
      <c r="H2343" s="244"/>
      <c r="J2343" s="272" t="s">
        <v>4158</v>
      </c>
      <c r="K2343" s="272" t="s">
        <v>4665</v>
      </c>
      <c r="L2343" s="250" t="s">
        <v>4666</v>
      </c>
      <c r="M2343" s="272" t="s">
        <v>4100</v>
      </c>
      <c r="N2343" s="272" t="s">
        <v>4213</v>
      </c>
      <c r="O2343" s="272" t="s">
        <v>4670</v>
      </c>
      <c r="P2343" s="274">
        <v>201211</v>
      </c>
      <c r="Q2343" s="272" t="s">
        <v>4203</v>
      </c>
      <c r="R2343" s="276">
        <v>588.75</v>
      </c>
      <c r="S2343" s="280" t="s">
        <v>9</v>
      </c>
      <c r="T2343" s="280" t="s">
        <v>4699</v>
      </c>
      <c r="V2343" s="244"/>
      <c r="AC2343" s="244"/>
    </row>
    <row r="2344" spans="1:29" ht="15" x14ac:dyDescent="0.25">
      <c r="A2344" s="250"/>
      <c r="B2344" s="250"/>
      <c r="C2344" s="250"/>
      <c r="D2344" s="250"/>
      <c r="E2344" s="250"/>
      <c r="F2344" s="250"/>
      <c r="H2344" s="244"/>
      <c r="J2344" s="272" t="s">
        <v>4158</v>
      </c>
      <c r="K2344" s="272" t="s">
        <v>4665</v>
      </c>
      <c r="L2344" s="250" t="s">
        <v>4666</v>
      </c>
      <c r="M2344" s="272" t="s">
        <v>4100</v>
      </c>
      <c r="N2344" s="272" t="s">
        <v>4214</v>
      </c>
      <c r="O2344" s="272" t="s">
        <v>4670</v>
      </c>
      <c r="P2344" s="274">
        <v>201211</v>
      </c>
      <c r="Q2344" s="272" t="s">
        <v>4203</v>
      </c>
      <c r="R2344" s="276">
        <v>397.81</v>
      </c>
      <c r="S2344" s="280" t="s">
        <v>9</v>
      </c>
      <c r="T2344" s="280" t="s">
        <v>4699</v>
      </c>
      <c r="V2344" s="244"/>
      <c r="AC2344" s="244"/>
    </row>
    <row r="2345" spans="1:29" ht="15" x14ac:dyDescent="0.25">
      <c r="A2345" s="250"/>
      <c r="B2345" s="250"/>
      <c r="C2345" s="250"/>
      <c r="D2345" s="250"/>
      <c r="E2345" s="250"/>
      <c r="F2345" s="250"/>
      <c r="H2345" s="244"/>
      <c r="J2345" s="272" t="s">
        <v>4158</v>
      </c>
      <c r="K2345" s="272" t="s">
        <v>4665</v>
      </c>
      <c r="L2345" s="250" t="s">
        <v>4666</v>
      </c>
      <c r="M2345" s="272" t="s">
        <v>4100</v>
      </c>
      <c r="N2345" s="272" t="s">
        <v>4208</v>
      </c>
      <c r="O2345" s="272" t="s">
        <v>4670</v>
      </c>
      <c r="P2345" s="274">
        <v>201212</v>
      </c>
      <c r="Q2345" s="272" t="s">
        <v>4203</v>
      </c>
      <c r="R2345" s="276">
        <v>131.47</v>
      </c>
      <c r="S2345" s="280" t="s">
        <v>9</v>
      </c>
      <c r="T2345" s="280" t="s">
        <v>4699</v>
      </c>
      <c r="V2345" s="244"/>
      <c r="AC2345" s="244"/>
    </row>
    <row r="2346" spans="1:29" ht="15" x14ac:dyDescent="0.25">
      <c r="A2346" s="250"/>
      <c r="B2346" s="250"/>
      <c r="C2346" s="250"/>
      <c r="D2346" s="250"/>
      <c r="E2346" s="250"/>
      <c r="F2346" s="250"/>
      <c r="H2346" s="244"/>
      <c r="J2346" s="272" t="s">
        <v>4158</v>
      </c>
      <c r="K2346" s="272" t="s">
        <v>4665</v>
      </c>
      <c r="L2346" s="250" t="s">
        <v>4666</v>
      </c>
      <c r="M2346" s="272" t="s">
        <v>4100</v>
      </c>
      <c r="N2346" s="272" t="s">
        <v>4652</v>
      </c>
      <c r="O2346" s="272" t="s">
        <v>4670</v>
      </c>
      <c r="P2346" s="274">
        <v>201212</v>
      </c>
      <c r="Q2346" s="272" t="s">
        <v>4203</v>
      </c>
      <c r="R2346" s="276">
        <v>118.32</v>
      </c>
      <c r="S2346" s="280" t="s">
        <v>9</v>
      </c>
      <c r="T2346" s="280" t="s">
        <v>4699</v>
      </c>
      <c r="V2346" s="244"/>
      <c r="AC2346" s="244"/>
    </row>
    <row r="2347" spans="1:29" ht="15" x14ac:dyDescent="0.25">
      <c r="A2347" s="250"/>
      <c r="B2347" s="250"/>
      <c r="C2347" s="250"/>
      <c r="D2347" s="250"/>
      <c r="E2347" s="250"/>
      <c r="F2347" s="250"/>
      <c r="H2347" s="244"/>
      <c r="J2347" s="272" t="s">
        <v>4158</v>
      </c>
      <c r="K2347" s="272" t="s">
        <v>4665</v>
      </c>
      <c r="L2347" s="250" t="s">
        <v>4666</v>
      </c>
      <c r="M2347" s="272" t="s">
        <v>4100</v>
      </c>
      <c r="N2347" s="272" t="s">
        <v>4212</v>
      </c>
      <c r="O2347" s="272" t="s">
        <v>4670</v>
      </c>
      <c r="P2347" s="274">
        <v>201212</v>
      </c>
      <c r="Q2347" s="272" t="s">
        <v>4203</v>
      </c>
      <c r="R2347" s="276">
        <v>65.73</v>
      </c>
      <c r="S2347" s="280" t="s">
        <v>9</v>
      </c>
      <c r="T2347" s="280" t="s">
        <v>4699</v>
      </c>
      <c r="V2347" s="244"/>
      <c r="AC2347" s="244"/>
    </row>
    <row r="2348" spans="1:29" ht="15" x14ac:dyDescent="0.25">
      <c r="A2348" s="250"/>
      <c r="B2348" s="250"/>
      <c r="C2348" s="250"/>
      <c r="D2348" s="250"/>
      <c r="E2348" s="250"/>
      <c r="F2348" s="250"/>
      <c r="H2348" s="244"/>
      <c r="J2348" s="272" t="s">
        <v>4158</v>
      </c>
      <c r="K2348" s="272" t="s">
        <v>4665</v>
      </c>
      <c r="L2348" s="250" t="s">
        <v>4666</v>
      </c>
      <c r="M2348" s="272" t="s">
        <v>4100</v>
      </c>
      <c r="N2348" s="272" t="s">
        <v>4206</v>
      </c>
      <c r="O2348" s="272" t="s">
        <v>4670</v>
      </c>
      <c r="P2348" s="274">
        <v>201212</v>
      </c>
      <c r="Q2348" s="272" t="s">
        <v>4203</v>
      </c>
      <c r="R2348" s="276">
        <v>170.91</v>
      </c>
      <c r="S2348" s="280" t="s">
        <v>9</v>
      </c>
      <c r="T2348" s="280" t="s">
        <v>4699</v>
      </c>
      <c r="V2348" s="244"/>
      <c r="AC2348" s="244"/>
    </row>
    <row r="2349" spans="1:29" ht="15" x14ac:dyDescent="0.25">
      <c r="A2349" s="250"/>
      <c r="B2349" s="250"/>
      <c r="C2349" s="250"/>
      <c r="D2349" s="250"/>
      <c r="E2349" s="250"/>
      <c r="F2349" s="250"/>
      <c r="H2349" s="244"/>
      <c r="J2349" s="272" t="s">
        <v>4158</v>
      </c>
      <c r="K2349" s="272" t="s">
        <v>4665</v>
      </c>
      <c r="L2349" s="250" t="s">
        <v>4666</v>
      </c>
      <c r="M2349" s="272" t="s">
        <v>4100</v>
      </c>
      <c r="N2349" s="272" t="s">
        <v>4213</v>
      </c>
      <c r="O2349" s="272" t="s">
        <v>4670</v>
      </c>
      <c r="P2349" s="274">
        <v>201212</v>
      </c>
      <c r="Q2349" s="272" t="s">
        <v>4203</v>
      </c>
      <c r="R2349" s="276">
        <v>867.69</v>
      </c>
      <c r="S2349" s="280" t="s">
        <v>9</v>
      </c>
      <c r="T2349" s="280" t="s">
        <v>4699</v>
      </c>
      <c r="V2349" s="244"/>
      <c r="AC2349" s="244"/>
    </row>
    <row r="2350" spans="1:29" ht="15" x14ac:dyDescent="0.25">
      <c r="A2350" s="250"/>
      <c r="B2350" s="250"/>
      <c r="C2350" s="250"/>
      <c r="D2350" s="250"/>
      <c r="E2350" s="250"/>
      <c r="F2350" s="250"/>
      <c r="H2350" s="244"/>
      <c r="J2350" s="272" t="s">
        <v>4158</v>
      </c>
      <c r="K2350" s="272" t="s">
        <v>4665</v>
      </c>
      <c r="L2350" s="250" t="s">
        <v>4666</v>
      </c>
      <c r="M2350" s="272" t="s">
        <v>4100</v>
      </c>
      <c r="N2350" s="272" t="s">
        <v>4214</v>
      </c>
      <c r="O2350" s="272" t="s">
        <v>4670</v>
      </c>
      <c r="P2350" s="274">
        <v>201212</v>
      </c>
      <c r="Q2350" s="272" t="s">
        <v>4203</v>
      </c>
      <c r="R2350" s="276">
        <v>276.08</v>
      </c>
      <c r="S2350" s="280" t="s">
        <v>9</v>
      </c>
      <c r="T2350" s="280" t="s">
        <v>4699</v>
      </c>
      <c r="V2350" s="244"/>
      <c r="AC2350" s="244"/>
    </row>
    <row r="2351" spans="1:29" ht="15" x14ac:dyDescent="0.25">
      <c r="A2351" s="250"/>
      <c r="B2351" s="250"/>
      <c r="C2351" s="250"/>
      <c r="D2351" s="250"/>
      <c r="E2351" s="250"/>
      <c r="F2351" s="250"/>
      <c r="H2351" s="244"/>
      <c r="J2351" s="272" t="s">
        <v>4158</v>
      </c>
      <c r="K2351" s="272" t="s">
        <v>4665</v>
      </c>
      <c r="L2351" s="250" t="s">
        <v>4666</v>
      </c>
      <c r="M2351" s="272" t="s">
        <v>4100</v>
      </c>
      <c r="N2351" s="272" t="s">
        <v>4212</v>
      </c>
      <c r="O2351" s="272" t="s">
        <v>4670</v>
      </c>
      <c r="P2351" s="274">
        <v>201301</v>
      </c>
      <c r="Q2351" s="272" t="s">
        <v>4203</v>
      </c>
      <c r="R2351" s="276">
        <v>158.12</v>
      </c>
      <c r="S2351" s="280" t="s">
        <v>9</v>
      </c>
      <c r="T2351" s="280" t="s">
        <v>4699</v>
      </c>
      <c r="V2351" s="244"/>
      <c r="AC2351" s="244"/>
    </row>
    <row r="2352" spans="1:29" ht="15" x14ac:dyDescent="0.25">
      <c r="A2352" s="250"/>
      <c r="B2352" s="250"/>
      <c r="C2352" s="250"/>
      <c r="D2352" s="250"/>
      <c r="E2352" s="250"/>
      <c r="F2352" s="250"/>
      <c r="H2352" s="244"/>
      <c r="J2352" s="272" t="s">
        <v>4158</v>
      </c>
      <c r="K2352" s="272" t="s">
        <v>4665</v>
      </c>
      <c r="L2352" s="250" t="s">
        <v>4666</v>
      </c>
      <c r="M2352" s="272" t="s">
        <v>4100</v>
      </c>
      <c r="N2352" s="272" t="s">
        <v>4206</v>
      </c>
      <c r="O2352" s="272" t="s">
        <v>4670</v>
      </c>
      <c r="P2352" s="274">
        <v>201301</v>
      </c>
      <c r="Q2352" s="272" t="s">
        <v>4203</v>
      </c>
      <c r="R2352" s="276">
        <v>105.41</v>
      </c>
      <c r="S2352" s="280" t="s">
        <v>9</v>
      </c>
      <c r="T2352" s="280" t="s">
        <v>4699</v>
      </c>
      <c r="V2352" s="244"/>
      <c r="AC2352" s="244"/>
    </row>
    <row r="2353" spans="1:29" ht="15" x14ac:dyDescent="0.25">
      <c r="A2353" s="250"/>
      <c r="B2353" s="250"/>
      <c r="C2353" s="250"/>
      <c r="D2353" s="250"/>
      <c r="E2353" s="250"/>
      <c r="F2353" s="250"/>
      <c r="H2353" s="244"/>
      <c r="J2353" s="272" t="s">
        <v>4158</v>
      </c>
      <c r="K2353" s="272" t="s">
        <v>4665</v>
      </c>
      <c r="L2353" s="250" t="s">
        <v>4666</v>
      </c>
      <c r="M2353" s="272" t="s">
        <v>4100</v>
      </c>
      <c r="N2353" s="272" t="s">
        <v>4214</v>
      </c>
      <c r="O2353" s="272" t="s">
        <v>4670</v>
      </c>
      <c r="P2353" s="274">
        <v>201301</v>
      </c>
      <c r="Q2353" s="272" t="s">
        <v>4203</v>
      </c>
      <c r="R2353" s="276">
        <v>421.65</v>
      </c>
      <c r="S2353" s="280" t="s">
        <v>9</v>
      </c>
      <c r="T2353" s="280" t="s">
        <v>4699</v>
      </c>
      <c r="V2353" s="244"/>
      <c r="AC2353" s="244"/>
    </row>
    <row r="2354" spans="1:29" ht="15" x14ac:dyDescent="0.25">
      <c r="A2354" s="250"/>
      <c r="B2354" s="250"/>
      <c r="C2354" s="250"/>
      <c r="D2354" s="250"/>
      <c r="E2354" s="250"/>
      <c r="F2354" s="250"/>
      <c r="H2354" s="244"/>
      <c r="J2354" s="272" t="s">
        <v>4158</v>
      </c>
      <c r="K2354" s="272" t="s">
        <v>4665</v>
      </c>
      <c r="L2354" s="250" t="s">
        <v>4666</v>
      </c>
      <c r="M2354" s="272" t="s">
        <v>4134</v>
      </c>
      <c r="N2354" s="272" t="s">
        <v>4215</v>
      </c>
      <c r="O2354" s="272" t="s">
        <v>4670</v>
      </c>
      <c r="P2354" s="274">
        <v>201301</v>
      </c>
      <c r="Q2354" s="272" t="s">
        <v>4203</v>
      </c>
      <c r="R2354" s="276">
        <v>2055.5300000000002</v>
      </c>
      <c r="S2354" s="280" t="s">
        <v>9</v>
      </c>
      <c r="T2354" s="280" t="s">
        <v>4699</v>
      </c>
      <c r="V2354" s="244"/>
      <c r="AC2354" s="244"/>
    </row>
    <row r="2355" spans="1:29" ht="15" x14ac:dyDescent="0.25">
      <c r="A2355" s="250"/>
      <c r="B2355" s="250"/>
      <c r="C2355" s="250"/>
      <c r="D2355" s="250"/>
      <c r="E2355" s="250"/>
      <c r="F2355" s="250"/>
      <c r="H2355" s="244"/>
      <c r="J2355" s="272" t="s">
        <v>4158</v>
      </c>
      <c r="K2355" s="272" t="s">
        <v>4665</v>
      </c>
      <c r="L2355" s="250" t="s">
        <v>4666</v>
      </c>
      <c r="M2355" s="272" t="s">
        <v>4134</v>
      </c>
      <c r="N2355" s="272" t="s">
        <v>4215</v>
      </c>
      <c r="O2355" s="272" t="s">
        <v>4670</v>
      </c>
      <c r="P2355" s="274">
        <v>201302</v>
      </c>
      <c r="Q2355" s="272" t="s">
        <v>4203</v>
      </c>
      <c r="R2355" s="276">
        <v>1961.09</v>
      </c>
      <c r="S2355" s="280" t="s">
        <v>9</v>
      </c>
      <c r="T2355" s="280" t="s">
        <v>4699</v>
      </c>
      <c r="V2355" s="244"/>
      <c r="AC2355" s="244"/>
    </row>
    <row r="2356" spans="1:29" ht="15" x14ac:dyDescent="0.25">
      <c r="A2356" s="250"/>
      <c r="B2356" s="250"/>
      <c r="C2356" s="250"/>
      <c r="D2356" s="250"/>
      <c r="E2356" s="250"/>
      <c r="F2356" s="250"/>
      <c r="H2356" s="244"/>
      <c r="J2356" s="272" t="s">
        <v>4158</v>
      </c>
      <c r="K2356" s="272" t="s">
        <v>4665</v>
      </c>
      <c r="L2356" s="250" t="s">
        <v>4666</v>
      </c>
      <c r="M2356" s="272" t="s">
        <v>4134</v>
      </c>
      <c r="N2356" s="272" t="s">
        <v>4215</v>
      </c>
      <c r="O2356" s="272" t="s">
        <v>4670</v>
      </c>
      <c r="P2356" s="274">
        <v>201303</v>
      </c>
      <c r="Q2356" s="272" t="s">
        <v>4203</v>
      </c>
      <c r="R2356" s="276">
        <v>1070.6400000000001</v>
      </c>
      <c r="S2356" s="280" t="s">
        <v>9</v>
      </c>
      <c r="T2356" s="280" t="s">
        <v>4699</v>
      </c>
      <c r="V2356" s="244"/>
      <c r="AC2356" s="244"/>
    </row>
    <row r="2357" spans="1:29" ht="15" x14ac:dyDescent="0.25">
      <c r="A2357" s="250"/>
      <c r="B2357" s="250"/>
      <c r="C2357" s="250"/>
      <c r="D2357" s="250"/>
      <c r="E2357" s="250"/>
      <c r="F2357" s="250"/>
      <c r="H2357" s="244"/>
      <c r="J2357" s="272" t="s">
        <v>4158</v>
      </c>
      <c r="K2357" s="272" t="s">
        <v>4665</v>
      </c>
      <c r="L2357" s="250" t="s">
        <v>4666</v>
      </c>
      <c r="M2357" s="272" t="s">
        <v>4100</v>
      </c>
      <c r="N2357" s="272" t="s">
        <v>4213</v>
      </c>
      <c r="O2357" s="272" t="s">
        <v>4670</v>
      </c>
      <c r="P2357" s="274">
        <v>201305</v>
      </c>
      <c r="Q2357" s="272" t="s">
        <v>4203</v>
      </c>
      <c r="R2357" s="276">
        <v>315.87</v>
      </c>
      <c r="S2357" s="280" t="s">
        <v>9</v>
      </c>
      <c r="T2357" s="280" t="s">
        <v>4699</v>
      </c>
      <c r="V2357" s="244"/>
      <c r="AC2357" s="244"/>
    </row>
    <row r="2358" spans="1:29" ht="15" x14ac:dyDescent="0.25">
      <c r="A2358" s="250"/>
      <c r="B2358" s="250"/>
      <c r="C2358" s="250"/>
      <c r="D2358" s="250"/>
      <c r="E2358" s="250"/>
      <c r="F2358" s="250"/>
      <c r="H2358" s="244"/>
      <c r="J2358" s="272" t="s">
        <v>4158</v>
      </c>
      <c r="K2358" s="272" t="s">
        <v>4665</v>
      </c>
      <c r="L2358" s="250" t="s">
        <v>4666</v>
      </c>
      <c r="M2358" s="272" t="s">
        <v>4134</v>
      </c>
      <c r="N2358" s="272" t="s">
        <v>4215</v>
      </c>
      <c r="O2358" s="272" t="s">
        <v>4670</v>
      </c>
      <c r="P2358" s="274">
        <v>201305</v>
      </c>
      <c r="Q2358" s="272" t="s">
        <v>4203</v>
      </c>
      <c r="R2358" s="276">
        <v>500.12</v>
      </c>
      <c r="S2358" s="280" t="s">
        <v>9</v>
      </c>
      <c r="T2358" s="280" t="s">
        <v>4699</v>
      </c>
      <c r="V2358" s="244"/>
      <c r="AC2358" s="244"/>
    </row>
    <row r="2359" spans="1:29" ht="15" x14ac:dyDescent="0.25">
      <c r="A2359" s="250"/>
      <c r="B2359" s="250"/>
      <c r="C2359" s="250"/>
      <c r="D2359" s="250"/>
      <c r="E2359" s="250"/>
      <c r="F2359" s="250"/>
      <c r="H2359" s="244"/>
      <c r="J2359" s="272" t="s">
        <v>4158</v>
      </c>
      <c r="K2359" s="272" t="s">
        <v>4665</v>
      </c>
      <c r="L2359" s="250" t="s">
        <v>4666</v>
      </c>
      <c r="M2359" s="272" t="s">
        <v>4100</v>
      </c>
      <c r="N2359" s="272" t="s">
        <v>4213</v>
      </c>
      <c r="O2359" s="272" t="s">
        <v>4670</v>
      </c>
      <c r="P2359" s="274">
        <v>201306</v>
      </c>
      <c r="Q2359" s="272" t="s">
        <v>4203</v>
      </c>
      <c r="R2359" s="276">
        <v>3546.78</v>
      </c>
      <c r="S2359" s="280" t="s">
        <v>9</v>
      </c>
      <c r="T2359" s="280" t="s">
        <v>4699</v>
      </c>
      <c r="V2359" s="244"/>
      <c r="AC2359" s="244"/>
    </row>
    <row r="2360" spans="1:29" ht="15" x14ac:dyDescent="0.25">
      <c r="A2360" s="250"/>
      <c r="B2360" s="250"/>
      <c r="C2360" s="250"/>
      <c r="D2360" s="250"/>
      <c r="E2360" s="250"/>
      <c r="F2360" s="250"/>
      <c r="H2360" s="244"/>
      <c r="J2360" s="272" t="s">
        <v>4158</v>
      </c>
      <c r="K2360" s="272" t="s">
        <v>4665</v>
      </c>
      <c r="L2360" s="250" t="s">
        <v>4666</v>
      </c>
      <c r="M2360" s="272" t="s">
        <v>4134</v>
      </c>
      <c r="N2360" s="272" t="s">
        <v>4215</v>
      </c>
      <c r="O2360" s="272" t="s">
        <v>4670</v>
      </c>
      <c r="P2360" s="274">
        <v>201306</v>
      </c>
      <c r="Q2360" s="272" t="s">
        <v>4203</v>
      </c>
      <c r="R2360" s="276">
        <v>287.58</v>
      </c>
      <c r="S2360" s="280" t="s">
        <v>9</v>
      </c>
      <c r="T2360" s="280" t="s">
        <v>4699</v>
      </c>
      <c r="V2360" s="244"/>
      <c r="AC2360" s="244"/>
    </row>
    <row r="2361" spans="1:29" ht="15" x14ac:dyDescent="0.25">
      <c r="A2361" s="250"/>
      <c r="B2361" s="250"/>
      <c r="C2361" s="250"/>
      <c r="D2361" s="250"/>
      <c r="E2361" s="250"/>
      <c r="F2361" s="250"/>
      <c r="H2361" s="244"/>
      <c r="J2361" s="272" t="s">
        <v>4158</v>
      </c>
      <c r="K2361" s="272" t="s">
        <v>4665</v>
      </c>
      <c r="L2361" s="250" t="s">
        <v>4666</v>
      </c>
      <c r="M2361" s="272" t="s">
        <v>4100</v>
      </c>
      <c r="N2361" s="272" t="s">
        <v>4213</v>
      </c>
      <c r="O2361" s="272" t="s">
        <v>4670</v>
      </c>
      <c r="P2361" s="274">
        <v>201307</v>
      </c>
      <c r="Q2361" s="272" t="s">
        <v>4203</v>
      </c>
      <c r="R2361" s="276">
        <v>1864.22</v>
      </c>
      <c r="S2361" s="280" t="s">
        <v>9</v>
      </c>
      <c r="T2361" s="280" t="s">
        <v>4699</v>
      </c>
      <c r="V2361" s="244"/>
      <c r="AC2361" s="244"/>
    </row>
    <row r="2362" spans="1:29" ht="15" x14ac:dyDescent="0.25">
      <c r="A2362" s="250"/>
      <c r="B2362" s="250"/>
      <c r="C2362" s="250"/>
      <c r="D2362" s="250"/>
      <c r="E2362" s="250"/>
      <c r="F2362" s="250"/>
      <c r="H2362" s="244"/>
      <c r="J2362" s="272" t="s">
        <v>4158</v>
      </c>
      <c r="K2362" s="272" t="s">
        <v>4665</v>
      </c>
      <c r="L2362" s="250" t="s">
        <v>4666</v>
      </c>
      <c r="M2362" s="272" t="s">
        <v>4134</v>
      </c>
      <c r="N2362" s="272" t="s">
        <v>4215</v>
      </c>
      <c r="O2362" s="272" t="s">
        <v>4670</v>
      </c>
      <c r="P2362" s="274">
        <v>201307</v>
      </c>
      <c r="Q2362" s="272" t="s">
        <v>4203</v>
      </c>
      <c r="R2362" s="276">
        <v>2316.15</v>
      </c>
      <c r="S2362" s="280" t="s">
        <v>9</v>
      </c>
      <c r="T2362" s="280" t="s">
        <v>4699</v>
      </c>
      <c r="V2362" s="244"/>
      <c r="AC2362" s="244"/>
    </row>
    <row r="2363" spans="1:29" ht="15" x14ac:dyDescent="0.25">
      <c r="A2363" s="250"/>
      <c r="B2363" s="250"/>
      <c r="C2363" s="250"/>
      <c r="D2363" s="250"/>
      <c r="E2363" s="250"/>
      <c r="F2363" s="250"/>
      <c r="H2363" s="244"/>
      <c r="J2363" s="272" t="s">
        <v>4158</v>
      </c>
      <c r="K2363" s="272" t="s">
        <v>4665</v>
      </c>
      <c r="L2363" s="250" t="s">
        <v>4666</v>
      </c>
      <c r="M2363" s="272" t="s">
        <v>4100</v>
      </c>
      <c r="N2363" s="272" t="s">
        <v>4213</v>
      </c>
      <c r="O2363" s="272" t="s">
        <v>4670</v>
      </c>
      <c r="P2363" s="274">
        <v>201308</v>
      </c>
      <c r="Q2363" s="272" t="s">
        <v>4203</v>
      </c>
      <c r="R2363" s="276">
        <v>2792.9</v>
      </c>
      <c r="S2363" s="280" t="s">
        <v>9</v>
      </c>
      <c r="T2363" s="280" t="s">
        <v>4699</v>
      </c>
      <c r="V2363" s="244"/>
      <c r="AC2363" s="244"/>
    </row>
    <row r="2364" spans="1:29" ht="15" x14ac:dyDescent="0.25">
      <c r="A2364" s="250"/>
      <c r="B2364" s="250"/>
      <c r="C2364" s="250"/>
      <c r="D2364" s="250"/>
      <c r="E2364" s="250"/>
      <c r="F2364" s="250"/>
      <c r="H2364" s="244"/>
      <c r="J2364" s="272" t="s">
        <v>4158</v>
      </c>
      <c r="K2364" s="272" t="s">
        <v>4665</v>
      </c>
      <c r="L2364" s="250" t="s">
        <v>4666</v>
      </c>
      <c r="M2364" s="272" t="s">
        <v>4134</v>
      </c>
      <c r="N2364" s="272" t="s">
        <v>4215</v>
      </c>
      <c r="O2364" s="272" t="s">
        <v>4670</v>
      </c>
      <c r="P2364" s="274">
        <v>201308</v>
      </c>
      <c r="Q2364" s="272" t="s">
        <v>4203</v>
      </c>
      <c r="R2364" s="276">
        <v>1088.76</v>
      </c>
      <c r="S2364" s="280" t="s">
        <v>9</v>
      </c>
      <c r="T2364" s="280" t="s">
        <v>4699</v>
      </c>
      <c r="V2364" s="244"/>
      <c r="AC2364" s="244"/>
    </row>
    <row r="2365" spans="1:29" ht="15" x14ac:dyDescent="0.25">
      <c r="A2365" s="250"/>
      <c r="B2365" s="250"/>
      <c r="C2365" s="250"/>
      <c r="D2365" s="250"/>
      <c r="E2365" s="250"/>
      <c r="F2365" s="250"/>
      <c r="H2365" s="244"/>
      <c r="J2365" s="272" t="s">
        <v>4158</v>
      </c>
      <c r="K2365" s="272" t="s">
        <v>4665</v>
      </c>
      <c r="L2365" s="250" t="s">
        <v>4666</v>
      </c>
      <c r="M2365" s="272" t="s">
        <v>4100</v>
      </c>
      <c r="N2365" s="272" t="s">
        <v>4213</v>
      </c>
      <c r="O2365" s="272" t="s">
        <v>4670</v>
      </c>
      <c r="P2365" s="274">
        <v>201309</v>
      </c>
      <c r="Q2365" s="272" t="s">
        <v>4203</v>
      </c>
      <c r="R2365" s="276">
        <v>3378.11</v>
      </c>
      <c r="S2365" s="280" t="s">
        <v>9</v>
      </c>
      <c r="T2365" s="280" t="s">
        <v>4699</v>
      </c>
      <c r="V2365" s="244"/>
      <c r="AC2365" s="244"/>
    </row>
    <row r="2366" spans="1:29" ht="15" x14ac:dyDescent="0.25">
      <c r="A2366" s="250"/>
      <c r="B2366" s="250"/>
      <c r="C2366" s="250"/>
      <c r="D2366" s="250"/>
      <c r="E2366" s="250"/>
      <c r="F2366" s="250"/>
      <c r="H2366" s="244"/>
      <c r="J2366" s="272" t="s">
        <v>4158</v>
      </c>
      <c r="K2366" s="272" t="s">
        <v>4665</v>
      </c>
      <c r="L2366" s="250" t="s">
        <v>4666</v>
      </c>
      <c r="M2366" s="272" t="s">
        <v>4134</v>
      </c>
      <c r="N2366" s="272" t="s">
        <v>4215</v>
      </c>
      <c r="O2366" s="272" t="s">
        <v>4670</v>
      </c>
      <c r="P2366" s="274">
        <v>201309</v>
      </c>
      <c r="Q2366" s="272" t="s">
        <v>4203</v>
      </c>
      <c r="R2366" s="276">
        <v>48.96</v>
      </c>
      <c r="S2366" s="280" t="s">
        <v>9</v>
      </c>
      <c r="T2366" s="280" t="s">
        <v>4699</v>
      </c>
      <c r="V2366" s="244"/>
      <c r="AC2366" s="244"/>
    </row>
    <row r="2367" spans="1:29" ht="15" x14ac:dyDescent="0.25">
      <c r="A2367" s="250"/>
      <c r="B2367" s="250"/>
      <c r="C2367" s="250"/>
      <c r="D2367" s="250"/>
      <c r="E2367" s="250"/>
      <c r="F2367" s="250"/>
      <c r="H2367" s="244"/>
      <c r="J2367" s="272" t="s">
        <v>4158</v>
      </c>
      <c r="K2367" s="272" t="s">
        <v>4665</v>
      </c>
      <c r="L2367" s="250" t="s">
        <v>4666</v>
      </c>
      <c r="M2367" s="272" t="s">
        <v>4100</v>
      </c>
      <c r="N2367" s="272" t="s">
        <v>4213</v>
      </c>
      <c r="O2367" s="272" t="s">
        <v>4670</v>
      </c>
      <c r="P2367" s="274">
        <v>201310</v>
      </c>
      <c r="Q2367" s="272" t="s">
        <v>4203</v>
      </c>
      <c r="R2367" s="276">
        <v>3158.26</v>
      </c>
      <c r="S2367" s="280" t="s">
        <v>9</v>
      </c>
      <c r="T2367" s="280" t="s">
        <v>4699</v>
      </c>
      <c r="V2367" s="244"/>
      <c r="AC2367" s="244"/>
    </row>
    <row r="2368" spans="1:29" ht="15" x14ac:dyDescent="0.25">
      <c r="A2368" s="250"/>
      <c r="B2368" s="250"/>
      <c r="C2368" s="250"/>
      <c r="D2368" s="250"/>
      <c r="E2368" s="250"/>
      <c r="F2368" s="250"/>
      <c r="H2368" s="244"/>
      <c r="J2368" s="272" t="s">
        <v>4158</v>
      </c>
      <c r="K2368" s="272" t="s">
        <v>4665</v>
      </c>
      <c r="L2368" s="250" t="s">
        <v>4666</v>
      </c>
      <c r="M2368" s="272" t="s">
        <v>4134</v>
      </c>
      <c r="N2368" s="272" t="s">
        <v>4215</v>
      </c>
      <c r="O2368" s="272" t="s">
        <v>4670</v>
      </c>
      <c r="P2368" s="274">
        <v>201310</v>
      </c>
      <c r="Q2368" s="272" t="s">
        <v>4203</v>
      </c>
      <c r="R2368" s="276">
        <v>657.97</v>
      </c>
      <c r="S2368" s="280" t="s">
        <v>9</v>
      </c>
      <c r="T2368" s="280" t="s">
        <v>4699</v>
      </c>
      <c r="V2368" s="244"/>
      <c r="AC2368" s="244"/>
    </row>
    <row r="2369" spans="1:29" ht="15" x14ac:dyDescent="0.25">
      <c r="A2369" s="250"/>
      <c r="B2369" s="250"/>
      <c r="C2369" s="250"/>
      <c r="D2369" s="250"/>
      <c r="E2369" s="250"/>
      <c r="F2369" s="250"/>
      <c r="H2369" s="244"/>
      <c r="J2369" s="272" t="s">
        <v>4158</v>
      </c>
      <c r="K2369" s="272" t="s">
        <v>4665</v>
      </c>
      <c r="L2369" s="250" t="s">
        <v>4666</v>
      </c>
      <c r="M2369" s="272" t="s">
        <v>4100</v>
      </c>
      <c r="N2369" s="272" t="s">
        <v>4213</v>
      </c>
      <c r="O2369" s="272" t="s">
        <v>4670</v>
      </c>
      <c r="P2369" s="274">
        <v>201311</v>
      </c>
      <c r="Q2369" s="272" t="s">
        <v>4203</v>
      </c>
      <c r="R2369" s="276">
        <v>2810.64</v>
      </c>
      <c r="S2369" s="280" t="s">
        <v>9</v>
      </c>
      <c r="T2369" s="280" t="s">
        <v>4699</v>
      </c>
      <c r="V2369" s="244"/>
      <c r="AC2369" s="244"/>
    </row>
    <row r="2370" spans="1:29" ht="15" x14ac:dyDescent="0.25">
      <c r="A2370" s="250"/>
      <c r="B2370" s="250"/>
      <c r="C2370" s="250"/>
      <c r="D2370" s="250"/>
      <c r="E2370" s="250"/>
      <c r="F2370" s="250"/>
      <c r="H2370" s="244"/>
      <c r="J2370" s="272" t="s">
        <v>4158</v>
      </c>
      <c r="K2370" s="272" t="s">
        <v>4665</v>
      </c>
      <c r="L2370" s="250" t="s">
        <v>4666</v>
      </c>
      <c r="M2370" s="272" t="s">
        <v>4134</v>
      </c>
      <c r="N2370" s="272" t="s">
        <v>4215</v>
      </c>
      <c r="O2370" s="272" t="s">
        <v>4670</v>
      </c>
      <c r="P2370" s="274">
        <v>201311</v>
      </c>
      <c r="Q2370" s="272" t="s">
        <v>4203</v>
      </c>
      <c r="R2370" s="276">
        <v>259.44</v>
      </c>
      <c r="S2370" s="280" t="s">
        <v>9</v>
      </c>
      <c r="T2370" s="280" t="s">
        <v>4699</v>
      </c>
      <c r="V2370" s="244"/>
      <c r="AC2370" s="244"/>
    </row>
    <row r="2371" spans="1:29" ht="15" x14ac:dyDescent="0.25">
      <c r="A2371" s="250"/>
      <c r="B2371" s="250"/>
      <c r="C2371" s="250"/>
      <c r="D2371" s="250"/>
      <c r="E2371" s="250"/>
      <c r="F2371" s="250"/>
      <c r="H2371" s="244"/>
      <c r="J2371" s="272" t="s">
        <v>4158</v>
      </c>
      <c r="K2371" s="272" t="s">
        <v>4665</v>
      </c>
      <c r="L2371" s="250" t="s">
        <v>4666</v>
      </c>
      <c r="M2371" s="272" t="s">
        <v>4100</v>
      </c>
      <c r="N2371" s="272" t="s">
        <v>4213</v>
      </c>
      <c r="O2371" s="272" t="s">
        <v>4670</v>
      </c>
      <c r="P2371" s="274">
        <v>201312</v>
      </c>
      <c r="Q2371" s="272" t="s">
        <v>4203</v>
      </c>
      <c r="R2371" s="276">
        <v>4322.2</v>
      </c>
      <c r="S2371" s="280" t="s">
        <v>9</v>
      </c>
      <c r="T2371" s="280" t="s">
        <v>4699</v>
      </c>
      <c r="V2371" s="244"/>
      <c r="AC2371" s="244"/>
    </row>
    <row r="2372" spans="1:29" ht="15" x14ac:dyDescent="0.25">
      <c r="A2372" s="250"/>
      <c r="B2372" s="250"/>
      <c r="C2372" s="250"/>
      <c r="D2372" s="250"/>
      <c r="E2372" s="250"/>
      <c r="F2372" s="250"/>
      <c r="H2372" s="244"/>
      <c r="J2372" s="272" t="s">
        <v>4158</v>
      </c>
      <c r="K2372" s="272" t="s">
        <v>4665</v>
      </c>
      <c r="L2372" s="250" t="s">
        <v>4666</v>
      </c>
      <c r="M2372" s="272" t="s">
        <v>4100</v>
      </c>
      <c r="N2372" s="272" t="s">
        <v>4213</v>
      </c>
      <c r="O2372" s="272" t="s">
        <v>4670</v>
      </c>
      <c r="P2372" s="274">
        <v>201401</v>
      </c>
      <c r="Q2372" s="272" t="s">
        <v>4203</v>
      </c>
      <c r="R2372" s="276">
        <v>1036.78</v>
      </c>
      <c r="S2372" s="280" t="s">
        <v>9</v>
      </c>
      <c r="T2372" s="280" t="s">
        <v>4699</v>
      </c>
      <c r="V2372" s="244"/>
      <c r="AC2372" s="244"/>
    </row>
    <row r="2373" spans="1:29" ht="15" x14ac:dyDescent="0.25">
      <c r="A2373" s="250"/>
      <c r="B2373" s="250"/>
      <c r="C2373" s="250"/>
      <c r="D2373" s="250"/>
      <c r="E2373" s="250"/>
      <c r="F2373" s="250"/>
      <c r="H2373" s="244"/>
      <c r="J2373" s="272" t="s">
        <v>4158</v>
      </c>
      <c r="K2373" s="272" t="s">
        <v>4665</v>
      </c>
      <c r="L2373" s="250" t="s">
        <v>4666</v>
      </c>
      <c r="M2373" s="272" t="s">
        <v>4138</v>
      </c>
      <c r="N2373" s="272" t="s">
        <v>4216</v>
      </c>
      <c r="O2373" s="272" t="s">
        <v>4670</v>
      </c>
      <c r="P2373" s="274">
        <v>201401</v>
      </c>
      <c r="Q2373" s="272" t="s">
        <v>4203</v>
      </c>
      <c r="R2373" s="276">
        <v>4233.5</v>
      </c>
      <c r="S2373" s="280" t="s">
        <v>9</v>
      </c>
      <c r="T2373" s="280" t="s">
        <v>4699</v>
      </c>
      <c r="V2373" s="244"/>
      <c r="AC2373" s="244"/>
    </row>
    <row r="2374" spans="1:29" ht="15" x14ac:dyDescent="0.25">
      <c r="A2374" s="250"/>
      <c r="B2374" s="250"/>
      <c r="C2374" s="250"/>
      <c r="D2374" s="250"/>
      <c r="E2374" s="250"/>
      <c r="F2374" s="250"/>
      <c r="H2374" s="244"/>
      <c r="J2374" s="272" t="s">
        <v>4158</v>
      </c>
      <c r="K2374" s="272" t="s">
        <v>4665</v>
      </c>
      <c r="L2374" s="250" t="s">
        <v>4666</v>
      </c>
      <c r="M2374" s="272" t="s">
        <v>4138</v>
      </c>
      <c r="N2374" s="272" t="s">
        <v>4216</v>
      </c>
      <c r="O2374" s="272" t="s">
        <v>4670</v>
      </c>
      <c r="P2374" s="274">
        <v>201402</v>
      </c>
      <c r="Q2374" s="272" t="s">
        <v>4203</v>
      </c>
      <c r="R2374" s="276">
        <v>2600.4299999999998</v>
      </c>
      <c r="S2374" s="280" t="s">
        <v>9</v>
      </c>
      <c r="T2374" s="280" t="s">
        <v>4699</v>
      </c>
      <c r="V2374" s="244"/>
      <c r="AC2374" s="244"/>
    </row>
    <row r="2375" spans="1:29" ht="15" x14ac:dyDescent="0.25">
      <c r="A2375" s="250"/>
      <c r="B2375" s="250"/>
      <c r="C2375" s="250"/>
      <c r="D2375" s="250"/>
      <c r="E2375" s="250"/>
      <c r="F2375" s="250"/>
      <c r="H2375" s="244"/>
      <c r="J2375" s="272" t="s">
        <v>4158</v>
      </c>
      <c r="K2375" s="272" t="s">
        <v>4665</v>
      </c>
      <c r="L2375" s="250" t="s">
        <v>4666</v>
      </c>
      <c r="M2375" s="272" t="s">
        <v>4138</v>
      </c>
      <c r="N2375" s="272" t="s">
        <v>4216</v>
      </c>
      <c r="O2375" s="272" t="s">
        <v>4670</v>
      </c>
      <c r="P2375" s="274">
        <v>201403</v>
      </c>
      <c r="Q2375" s="272" t="s">
        <v>4203</v>
      </c>
      <c r="R2375" s="276">
        <v>3001.77</v>
      </c>
      <c r="S2375" s="280" t="s">
        <v>9</v>
      </c>
      <c r="T2375" s="280" t="s">
        <v>4699</v>
      </c>
      <c r="V2375" s="244"/>
      <c r="AC2375" s="244"/>
    </row>
    <row r="2376" spans="1:29" ht="15" x14ac:dyDescent="0.25">
      <c r="A2376" s="250"/>
      <c r="B2376" s="250"/>
      <c r="C2376" s="250"/>
      <c r="D2376" s="250"/>
      <c r="E2376" s="250"/>
      <c r="F2376" s="250"/>
      <c r="H2376" s="244"/>
      <c r="J2376" s="272" t="s">
        <v>4158</v>
      </c>
      <c r="K2376" s="272" t="s">
        <v>4665</v>
      </c>
      <c r="L2376" s="250" t="s">
        <v>4666</v>
      </c>
      <c r="M2376" s="272" t="s">
        <v>4138</v>
      </c>
      <c r="N2376" s="272" t="s">
        <v>4216</v>
      </c>
      <c r="O2376" s="272" t="s">
        <v>4670</v>
      </c>
      <c r="P2376" s="274">
        <v>201404</v>
      </c>
      <c r="Q2376" s="272" t="s">
        <v>4203</v>
      </c>
      <c r="R2376" s="276">
        <v>2133.09</v>
      </c>
      <c r="S2376" s="280" t="s">
        <v>9</v>
      </c>
      <c r="T2376" s="280" t="s">
        <v>4699</v>
      </c>
      <c r="V2376" s="244"/>
      <c r="AC2376" s="244"/>
    </row>
    <row r="2377" spans="1:29" ht="15" x14ac:dyDescent="0.25">
      <c r="A2377" s="250"/>
      <c r="B2377" s="250"/>
      <c r="C2377" s="250"/>
      <c r="D2377" s="250"/>
      <c r="E2377" s="250"/>
      <c r="F2377" s="250"/>
      <c r="H2377" s="244"/>
      <c r="J2377" s="272" t="s">
        <v>4158</v>
      </c>
      <c r="K2377" s="272" t="s">
        <v>4665</v>
      </c>
      <c r="L2377" s="250" t="s">
        <v>4666</v>
      </c>
      <c r="M2377" s="272" t="s">
        <v>4138</v>
      </c>
      <c r="N2377" s="272" t="s">
        <v>4216</v>
      </c>
      <c r="O2377" s="272" t="s">
        <v>4670</v>
      </c>
      <c r="P2377" s="274">
        <v>201405</v>
      </c>
      <c r="Q2377" s="272" t="s">
        <v>4203</v>
      </c>
      <c r="R2377" s="276">
        <v>3674.43</v>
      </c>
      <c r="S2377" s="280" t="s">
        <v>9</v>
      </c>
      <c r="T2377" s="280" t="s">
        <v>4699</v>
      </c>
      <c r="V2377" s="244"/>
      <c r="AC2377" s="244"/>
    </row>
    <row r="2378" spans="1:29" ht="15" x14ac:dyDescent="0.25">
      <c r="A2378" s="250"/>
      <c r="B2378" s="250"/>
      <c r="C2378" s="250"/>
      <c r="D2378" s="250"/>
      <c r="E2378" s="250"/>
      <c r="F2378" s="250"/>
      <c r="H2378" s="244"/>
      <c r="J2378" s="272" t="s">
        <v>4158</v>
      </c>
      <c r="K2378" s="272" t="s">
        <v>4665</v>
      </c>
      <c r="L2378" s="250" t="s">
        <v>4666</v>
      </c>
      <c r="M2378" s="272" t="s">
        <v>4138</v>
      </c>
      <c r="N2378" s="272" t="s">
        <v>4216</v>
      </c>
      <c r="O2378" s="272" t="s">
        <v>4670</v>
      </c>
      <c r="P2378" s="274">
        <v>201406</v>
      </c>
      <c r="Q2378" s="272" t="s">
        <v>4203</v>
      </c>
      <c r="R2378" s="276">
        <v>4965.22</v>
      </c>
      <c r="S2378" s="280" t="s">
        <v>9</v>
      </c>
      <c r="T2378" s="280" t="s">
        <v>4699</v>
      </c>
      <c r="V2378" s="244"/>
      <c r="AC2378" s="244"/>
    </row>
    <row r="2379" spans="1:29" ht="15" x14ac:dyDescent="0.25">
      <c r="A2379" s="250"/>
      <c r="B2379" s="250"/>
      <c r="C2379" s="250"/>
      <c r="D2379" s="250"/>
      <c r="E2379" s="250"/>
      <c r="F2379" s="250"/>
      <c r="H2379" s="244"/>
      <c r="J2379" s="272" t="s">
        <v>4158</v>
      </c>
      <c r="K2379" s="272" t="s">
        <v>4665</v>
      </c>
      <c r="L2379" s="250" t="s">
        <v>4666</v>
      </c>
      <c r="M2379" s="272" t="s">
        <v>4138</v>
      </c>
      <c r="N2379" s="272" t="s">
        <v>4216</v>
      </c>
      <c r="O2379" s="272" t="s">
        <v>4670</v>
      </c>
      <c r="P2379" s="274">
        <v>201407</v>
      </c>
      <c r="Q2379" s="272" t="s">
        <v>4203</v>
      </c>
      <c r="R2379" s="276">
        <v>3228.39</v>
      </c>
      <c r="S2379" s="280" t="s">
        <v>9</v>
      </c>
      <c r="T2379" s="280" t="s">
        <v>4699</v>
      </c>
      <c r="V2379" s="244"/>
      <c r="AC2379" s="244"/>
    </row>
    <row r="2380" spans="1:29" ht="15" x14ac:dyDescent="0.25">
      <c r="A2380" s="250"/>
      <c r="B2380" s="250"/>
      <c r="C2380" s="250"/>
      <c r="D2380" s="250"/>
      <c r="E2380" s="250"/>
      <c r="F2380" s="250"/>
      <c r="H2380" s="244"/>
      <c r="J2380" s="272" t="s">
        <v>4158</v>
      </c>
      <c r="K2380" s="272" t="s">
        <v>4665</v>
      </c>
      <c r="L2380" s="250" t="s">
        <v>4666</v>
      </c>
      <c r="M2380" s="272" t="s">
        <v>4140</v>
      </c>
      <c r="N2380" s="272" t="s">
        <v>4217</v>
      </c>
      <c r="O2380" s="272" t="s">
        <v>4670</v>
      </c>
      <c r="P2380" s="274">
        <v>201407</v>
      </c>
      <c r="Q2380" s="272" t="s">
        <v>4203</v>
      </c>
      <c r="R2380" s="276">
        <v>529.25</v>
      </c>
      <c r="S2380" s="280" t="s">
        <v>9</v>
      </c>
      <c r="T2380" s="280" t="s">
        <v>4699</v>
      </c>
      <c r="V2380" s="244"/>
      <c r="AC2380" s="244"/>
    </row>
    <row r="2381" spans="1:29" ht="15" x14ac:dyDescent="0.25">
      <c r="A2381" s="250"/>
      <c r="B2381" s="250"/>
      <c r="C2381" s="250"/>
      <c r="D2381" s="250"/>
      <c r="E2381" s="250"/>
      <c r="F2381" s="250"/>
      <c r="H2381" s="244"/>
      <c r="J2381" s="272" t="s">
        <v>4158</v>
      </c>
      <c r="K2381" s="272" t="s">
        <v>4665</v>
      </c>
      <c r="L2381" s="250" t="s">
        <v>4666</v>
      </c>
      <c r="M2381" s="272" t="s">
        <v>4138</v>
      </c>
      <c r="N2381" s="272" t="s">
        <v>4216</v>
      </c>
      <c r="O2381" s="272" t="s">
        <v>4670</v>
      </c>
      <c r="P2381" s="274">
        <v>201408</v>
      </c>
      <c r="Q2381" s="272" t="s">
        <v>4203</v>
      </c>
      <c r="R2381" s="276">
        <v>2536.16</v>
      </c>
      <c r="S2381" s="280" t="s">
        <v>9</v>
      </c>
      <c r="T2381" s="280" t="s">
        <v>4699</v>
      </c>
      <c r="V2381" s="244"/>
      <c r="AC2381" s="244"/>
    </row>
    <row r="2382" spans="1:29" ht="15" x14ac:dyDescent="0.25">
      <c r="A2382" s="250"/>
      <c r="B2382" s="250"/>
      <c r="C2382" s="250"/>
      <c r="D2382" s="250"/>
      <c r="E2382" s="250"/>
      <c r="F2382" s="250"/>
      <c r="H2382" s="244"/>
      <c r="J2382" s="272" t="s">
        <v>4158</v>
      </c>
      <c r="K2382" s="272" t="s">
        <v>4665</v>
      </c>
      <c r="L2382" s="250" t="s">
        <v>4666</v>
      </c>
      <c r="M2382" s="272" t="s">
        <v>4140</v>
      </c>
      <c r="N2382" s="272" t="s">
        <v>4217</v>
      </c>
      <c r="O2382" s="272" t="s">
        <v>4670</v>
      </c>
      <c r="P2382" s="274">
        <v>201408</v>
      </c>
      <c r="Q2382" s="272" t="s">
        <v>4203</v>
      </c>
      <c r="R2382" s="276">
        <v>861.34</v>
      </c>
      <c r="S2382" s="280" t="s">
        <v>9</v>
      </c>
      <c r="T2382" s="280" t="s">
        <v>4699</v>
      </c>
      <c r="V2382" s="244"/>
      <c r="AC2382" s="244"/>
    </row>
    <row r="2383" spans="1:29" ht="15" x14ac:dyDescent="0.25">
      <c r="A2383" s="250"/>
      <c r="B2383" s="250"/>
      <c r="C2383" s="250"/>
      <c r="D2383" s="250"/>
      <c r="E2383" s="250"/>
      <c r="F2383" s="250"/>
      <c r="H2383" s="244"/>
      <c r="J2383" s="272" t="s">
        <v>4158</v>
      </c>
      <c r="K2383" s="272" t="s">
        <v>4665</v>
      </c>
      <c r="L2383" s="250" t="s">
        <v>4666</v>
      </c>
      <c r="M2383" s="272" t="s">
        <v>4139</v>
      </c>
      <c r="N2383" s="272" t="s">
        <v>4209</v>
      </c>
      <c r="O2383" s="272" t="s">
        <v>4670</v>
      </c>
      <c r="P2383" s="274">
        <v>201409</v>
      </c>
      <c r="Q2383" s="272" t="s">
        <v>4203</v>
      </c>
      <c r="R2383" s="276">
        <v>50.91</v>
      </c>
      <c r="S2383" s="280" t="s">
        <v>9</v>
      </c>
      <c r="T2383" s="280" t="s">
        <v>4699</v>
      </c>
      <c r="V2383" s="244"/>
      <c r="AC2383" s="244"/>
    </row>
    <row r="2384" spans="1:29" ht="15" x14ac:dyDescent="0.25">
      <c r="A2384" s="250"/>
      <c r="B2384" s="250"/>
      <c r="C2384" s="250"/>
      <c r="D2384" s="250"/>
      <c r="E2384" s="250"/>
      <c r="F2384" s="250"/>
      <c r="H2384" s="244"/>
      <c r="J2384" s="272" t="s">
        <v>4158</v>
      </c>
      <c r="K2384" s="272" t="s">
        <v>4665</v>
      </c>
      <c r="L2384" s="250" t="s">
        <v>4666</v>
      </c>
      <c r="M2384" s="272" t="s">
        <v>4138</v>
      </c>
      <c r="N2384" s="272" t="s">
        <v>4216</v>
      </c>
      <c r="O2384" s="272" t="s">
        <v>4670</v>
      </c>
      <c r="P2384" s="274">
        <v>201409</v>
      </c>
      <c r="Q2384" s="272" t="s">
        <v>4203</v>
      </c>
      <c r="R2384" s="276">
        <v>3665.66</v>
      </c>
      <c r="S2384" s="280" t="s">
        <v>9</v>
      </c>
      <c r="T2384" s="280" t="s">
        <v>4699</v>
      </c>
      <c r="V2384" s="244"/>
      <c r="AC2384" s="244"/>
    </row>
    <row r="2385" spans="1:29" ht="15" x14ac:dyDescent="0.25">
      <c r="A2385" s="250"/>
      <c r="B2385" s="250"/>
      <c r="C2385" s="250"/>
      <c r="D2385" s="250"/>
      <c r="E2385" s="250"/>
      <c r="F2385" s="250"/>
      <c r="H2385" s="244"/>
      <c r="J2385" s="272" t="s">
        <v>4158</v>
      </c>
      <c r="K2385" s="272" t="s">
        <v>4665</v>
      </c>
      <c r="L2385" s="250" t="s">
        <v>4666</v>
      </c>
      <c r="M2385" s="272" t="s">
        <v>4140</v>
      </c>
      <c r="N2385" s="272" t="s">
        <v>4217</v>
      </c>
      <c r="O2385" s="272" t="s">
        <v>4670</v>
      </c>
      <c r="P2385" s="274">
        <v>201409</v>
      </c>
      <c r="Q2385" s="272" t="s">
        <v>4203</v>
      </c>
      <c r="R2385" s="276">
        <v>1680.1</v>
      </c>
      <c r="S2385" s="280" t="s">
        <v>9</v>
      </c>
      <c r="T2385" s="280" t="s">
        <v>4699</v>
      </c>
      <c r="V2385" s="244"/>
      <c r="AC2385" s="244"/>
    </row>
    <row r="2386" spans="1:29" ht="15" x14ac:dyDescent="0.25">
      <c r="A2386" s="250"/>
      <c r="B2386" s="250"/>
      <c r="C2386" s="250"/>
      <c r="D2386" s="250"/>
      <c r="E2386" s="250"/>
      <c r="F2386" s="250"/>
      <c r="H2386" s="244"/>
      <c r="J2386" s="272" t="s">
        <v>4158</v>
      </c>
      <c r="K2386" s="272" t="s">
        <v>4665</v>
      </c>
      <c r="L2386" s="250" t="s">
        <v>4666</v>
      </c>
      <c r="M2386" s="272" t="s">
        <v>4139</v>
      </c>
      <c r="N2386" s="272" t="s">
        <v>4209</v>
      </c>
      <c r="O2386" s="272" t="s">
        <v>4670</v>
      </c>
      <c r="P2386" s="274">
        <v>201410</v>
      </c>
      <c r="Q2386" s="272" t="s">
        <v>4203</v>
      </c>
      <c r="R2386" s="276">
        <v>1555.4</v>
      </c>
      <c r="S2386" s="280" t="s">
        <v>9</v>
      </c>
      <c r="T2386" s="280" t="s">
        <v>4699</v>
      </c>
      <c r="V2386" s="244"/>
      <c r="AC2386" s="244"/>
    </row>
    <row r="2387" spans="1:29" ht="15" x14ac:dyDescent="0.25">
      <c r="A2387" s="250"/>
      <c r="B2387" s="250"/>
      <c r="C2387" s="250"/>
      <c r="D2387" s="250"/>
      <c r="E2387" s="250"/>
      <c r="F2387" s="250"/>
      <c r="H2387" s="244"/>
      <c r="J2387" s="272" t="s">
        <v>4158</v>
      </c>
      <c r="K2387" s="272" t="s">
        <v>4665</v>
      </c>
      <c r="L2387" s="250" t="s">
        <v>4666</v>
      </c>
      <c r="M2387" s="272" t="s">
        <v>4138</v>
      </c>
      <c r="N2387" s="272" t="s">
        <v>4216</v>
      </c>
      <c r="O2387" s="272" t="s">
        <v>4670</v>
      </c>
      <c r="P2387" s="274">
        <v>201410</v>
      </c>
      <c r="Q2387" s="272" t="s">
        <v>4203</v>
      </c>
      <c r="R2387" s="276">
        <v>3110.79</v>
      </c>
      <c r="S2387" s="280" t="s">
        <v>9</v>
      </c>
      <c r="T2387" s="280" t="s">
        <v>4699</v>
      </c>
      <c r="V2387" s="244"/>
      <c r="AC2387" s="244"/>
    </row>
    <row r="2388" spans="1:29" ht="15" x14ac:dyDescent="0.25">
      <c r="A2388" s="250"/>
      <c r="B2388" s="250"/>
      <c r="C2388" s="250"/>
      <c r="D2388" s="250"/>
      <c r="E2388" s="250"/>
      <c r="F2388" s="250"/>
      <c r="H2388" s="244"/>
      <c r="J2388" s="272" t="s">
        <v>4158</v>
      </c>
      <c r="K2388" s="272" t="s">
        <v>4665</v>
      </c>
      <c r="L2388" s="250" t="s">
        <v>4666</v>
      </c>
      <c r="M2388" s="272" t="s">
        <v>4140</v>
      </c>
      <c r="N2388" s="272" t="s">
        <v>4217</v>
      </c>
      <c r="O2388" s="272" t="s">
        <v>4670</v>
      </c>
      <c r="P2388" s="274">
        <v>201410</v>
      </c>
      <c r="Q2388" s="272" t="s">
        <v>4203</v>
      </c>
      <c r="R2388" s="276">
        <v>1925.73</v>
      </c>
      <c r="S2388" s="280" t="s">
        <v>9</v>
      </c>
      <c r="T2388" s="280" t="s">
        <v>4699</v>
      </c>
      <c r="V2388" s="244"/>
      <c r="AC2388" s="244"/>
    </row>
    <row r="2389" spans="1:29" ht="15" x14ac:dyDescent="0.25">
      <c r="A2389" s="250"/>
      <c r="B2389" s="250"/>
      <c r="C2389" s="250"/>
      <c r="D2389" s="250"/>
      <c r="E2389" s="250"/>
      <c r="F2389" s="250"/>
      <c r="H2389" s="244"/>
      <c r="J2389" s="272" t="s">
        <v>4158</v>
      </c>
      <c r="K2389" s="272" t="s">
        <v>4665</v>
      </c>
      <c r="L2389" s="250" t="s">
        <v>4666</v>
      </c>
      <c r="M2389" s="272" t="s">
        <v>4139</v>
      </c>
      <c r="N2389" s="272" t="s">
        <v>4209</v>
      </c>
      <c r="O2389" s="272" t="s">
        <v>4670</v>
      </c>
      <c r="P2389" s="274">
        <v>201411</v>
      </c>
      <c r="Q2389" s="272" t="s">
        <v>4203</v>
      </c>
      <c r="R2389" s="276">
        <v>348.29</v>
      </c>
      <c r="S2389" s="280" t="s">
        <v>9</v>
      </c>
      <c r="T2389" s="280" t="s">
        <v>4699</v>
      </c>
      <c r="V2389" s="244"/>
      <c r="AC2389" s="244"/>
    </row>
    <row r="2390" spans="1:29" ht="15" x14ac:dyDescent="0.25">
      <c r="A2390" s="250"/>
      <c r="B2390" s="250"/>
      <c r="C2390" s="250"/>
      <c r="D2390" s="250"/>
      <c r="E2390" s="250"/>
      <c r="F2390" s="250"/>
      <c r="H2390" s="244"/>
      <c r="J2390" s="272" t="s">
        <v>4158</v>
      </c>
      <c r="K2390" s="272" t="s">
        <v>4665</v>
      </c>
      <c r="L2390" s="250" t="s">
        <v>4666</v>
      </c>
      <c r="M2390" s="272" t="s">
        <v>4138</v>
      </c>
      <c r="N2390" s="272" t="s">
        <v>4216</v>
      </c>
      <c r="O2390" s="272" t="s">
        <v>4670</v>
      </c>
      <c r="P2390" s="274">
        <v>201411</v>
      </c>
      <c r="Q2390" s="272" t="s">
        <v>4203</v>
      </c>
      <c r="R2390" s="276">
        <v>1741.46</v>
      </c>
      <c r="S2390" s="280" t="s">
        <v>9</v>
      </c>
      <c r="T2390" s="280" t="s">
        <v>4699</v>
      </c>
      <c r="V2390" s="244"/>
      <c r="AC2390" s="244"/>
    </row>
    <row r="2391" spans="1:29" ht="15" x14ac:dyDescent="0.25">
      <c r="A2391" s="250"/>
      <c r="B2391" s="250"/>
      <c r="C2391" s="250"/>
      <c r="D2391" s="250"/>
      <c r="E2391" s="250"/>
      <c r="F2391" s="250"/>
      <c r="H2391" s="244"/>
      <c r="J2391" s="272" t="s">
        <v>4158</v>
      </c>
      <c r="K2391" s="272" t="s">
        <v>4665</v>
      </c>
      <c r="L2391" s="250" t="s">
        <v>4666</v>
      </c>
      <c r="M2391" s="272" t="s">
        <v>4140</v>
      </c>
      <c r="N2391" s="272" t="s">
        <v>4217</v>
      </c>
      <c r="O2391" s="272" t="s">
        <v>4670</v>
      </c>
      <c r="P2391" s="274">
        <v>201411</v>
      </c>
      <c r="Q2391" s="272" t="s">
        <v>4203</v>
      </c>
      <c r="R2391" s="276">
        <v>2612.1799999999998</v>
      </c>
      <c r="S2391" s="280" t="s">
        <v>9</v>
      </c>
      <c r="T2391" s="280" t="s">
        <v>4699</v>
      </c>
      <c r="V2391" s="244"/>
      <c r="AC2391" s="244"/>
    </row>
    <row r="2392" spans="1:29" ht="15" x14ac:dyDescent="0.25">
      <c r="A2392" s="250"/>
      <c r="B2392" s="250"/>
      <c r="C2392" s="250"/>
      <c r="D2392" s="250"/>
      <c r="E2392" s="250"/>
      <c r="F2392" s="250"/>
      <c r="H2392" s="244"/>
      <c r="J2392" s="272" t="s">
        <v>4158</v>
      </c>
      <c r="K2392" s="272" t="s">
        <v>4665</v>
      </c>
      <c r="L2392" s="250" t="s">
        <v>4666</v>
      </c>
      <c r="M2392" s="272" t="s">
        <v>4139</v>
      </c>
      <c r="N2392" s="272" t="s">
        <v>4209</v>
      </c>
      <c r="O2392" s="272" t="s">
        <v>4670</v>
      </c>
      <c r="P2392" s="274">
        <v>201412</v>
      </c>
      <c r="Q2392" s="272" t="s">
        <v>4203</v>
      </c>
      <c r="R2392" s="276">
        <v>1006.37</v>
      </c>
      <c r="S2392" s="280" t="s">
        <v>9</v>
      </c>
      <c r="T2392" s="280" t="s">
        <v>4699</v>
      </c>
      <c r="V2392" s="244"/>
      <c r="AC2392" s="244"/>
    </row>
    <row r="2393" spans="1:29" ht="15" x14ac:dyDescent="0.25">
      <c r="A2393" s="250"/>
      <c r="B2393" s="250"/>
      <c r="C2393" s="250"/>
      <c r="D2393" s="250"/>
      <c r="E2393" s="250"/>
      <c r="F2393" s="250"/>
      <c r="H2393" s="244"/>
      <c r="J2393" s="272" t="s">
        <v>4158</v>
      </c>
      <c r="K2393" s="272" t="s">
        <v>4665</v>
      </c>
      <c r="L2393" s="250" t="s">
        <v>4666</v>
      </c>
      <c r="M2393" s="272" t="s">
        <v>4138</v>
      </c>
      <c r="N2393" s="272" t="s">
        <v>4216</v>
      </c>
      <c r="O2393" s="272" t="s">
        <v>4670</v>
      </c>
      <c r="P2393" s="274">
        <v>201412</v>
      </c>
      <c r="Q2393" s="272" t="s">
        <v>4203</v>
      </c>
      <c r="R2393" s="276">
        <v>2571.84</v>
      </c>
      <c r="S2393" s="280" t="s">
        <v>9</v>
      </c>
      <c r="T2393" s="280" t="s">
        <v>4699</v>
      </c>
      <c r="V2393" s="244"/>
      <c r="AC2393" s="244"/>
    </row>
    <row r="2394" spans="1:29" ht="15" x14ac:dyDescent="0.25">
      <c r="A2394" s="250"/>
      <c r="B2394" s="250"/>
      <c r="C2394" s="250"/>
      <c r="D2394" s="250"/>
      <c r="E2394" s="250"/>
      <c r="F2394" s="250"/>
      <c r="H2394" s="244"/>
      <c r="J2394" s="272" t="s">
        <v>4158</v>
      </c>
      <c r="K2394" s="272" t="s">
        <v>4665</v>
      </c>
      <c r="L2394" s="250" t="s">
        <v>4666</v>
      </c>
      <c r="M2394" s="272" t="s">
        <v>4140</v>
      </c>
      <c r="N2394" s="272" t="s">
        <v>4217</v>
      </c>
      <c r="O2394" s="272" t="s">
        <v>4670</v>
      </c>
      <c r="P2394" s="274">
        <v>201412</v>
      </c>
      <c r="Q2394" s="272" t="s">
        <v>4203</v>
      </c>
      <c r="R2394" s="276">
        <v>3690.03</v>
      </c>
      <c r="S2394" s="280" t="s">
        <v>9</v>
      </c>
      <c r="T2394" s="280" t="s">
        <v>4699</v>
      </c>
      <c r="V2394" s="244"/>
      <c r="AC2394" s="244"/>
    </row>
    <row r="2395" spans="1:29" ht="15" x14ac:dyDescent="0.25">
      <c r="A2395" s="250"/>
      <c r="B2395" s="250"/>
      <c r="C2395" s="250"/>
      <c r="D2395" s="250"/>
      <c r="E2395" s="250"/>
      <c r="F2395" s="250"/>
      <c r="H2395" s="244"/>
      <c r="J2395" s="272" t="s">
        <v>4158</v>
      </c>
      <c r="K2395" s="272" t="s">
        <v>4665</v>
      </c>
      <c r="L2395" s="250" t="s">
        <v>4666</v>
      </c>
      <c r="M2395" s="272" t="s">
        <v>4138</v>
      </c>
      <c r="N2395" s="272" t="s">
        <v>4216</v>
      </c>
      <c r="O2395" s="272" t="s">
        <v>4670</v>
      </c>
      <c r="P2395" s="274">
        <v>201501</v>
      </c>
      <c r="Q2395" s="272" t="s">
        <v>4203</v>
      </c>
      <c r="R2395" s="276">
        <v>534.78</v>
      </c>
      <c r="S2395" s="280" t="s">
        <v>9</v>
      </c>
      <c r="T2395" s="280" t="s">
        <v>4699</v>
      </c>
      <c r="V2395" s="244"/>
      <c r="AC2395" s="244"/>
    </row>
    <row r="2396" spans="1:29" ht="15" x14ac:dyDescent="0.25">
      <c r="A2396" s="250"/>
      <c r="B2396" s="250"/>
      <c r="C2396" s="250"/>
      <c r="D2396" s="250"/>
      <c r="E2396" s="250"/>
      <c r="F2396" s="250"/>
      <c r="H2396" s="244"/>
      <c r="J2396" s="272" t="s">
        <v>4158</v>
      </c>
      <c r="K2396" s="272" t="s">
        <v>4665</v>
      </c>
      <c r="L2396" s="250" t="s">
        <v>4666</v>
      </c>
      <c r="M2396" s="272" t="s">
        <v>4140</v>
      </c>
      <c r="N2396" s="272" t="s">
        <v>4217</v>
      </c>
      <c r="O2396" s="272" t="s">
        <v>4670</v>
      </c>
      <c r="P2396" s="274">
        <v>201501</v>
      </c>
      <c r="Q2396" s="272" t="s">
        <v>4203</v>
      </c>
      <c r="R2396" s="276">
        <v>3208.66</v>
      </c>
      <c r="S2396" s="280" t="s">
        <v>9</v>
      </c>
      <c r="T2396" s="280" t="s">
        <v>4699</v>
      </c>
      <c r="V2396" s="244"/>
      <c r="AC2396" s="244"/>
    </row>
    <row r="2397" spans="1:29" ht="15" x14ac:dyDescent="0.25">
      <c r="A2397" s="250"/>
      <c r="B2397" s="250"/>
      <c r="C2397" s="250"/>
      <c r="D2397" s="250"/>
      <c r="E2397" s="250"/>
      <c r="F2397" s="250"/>
      <c r="H2397" s="244"/>
      <c r="J2397" s="272" t="s">
        <v>4158</v>
      </c>
      <c r="K2397" s="272" t="s">
        <v>4665</v>
      </c>
      <c r="L2397" s="250" t="s">
        <v>4666</v>
      </c>
      <c r="M2397" s="272" t="s">
        <v>4146</v>
      </c>
      <c r="N2397" s="272" t="s">
        <v>4202</v>
      </c>
      <c r="O2397" s="272" t="s">
        <v>4670</v>
      </c>
      <c r="P2397" s="274">
        <v>201601</v>
      </c>
      <c r="Q2397" s="272" t="s">
        <v>4203</v>
      </c>
      <c r="R2397" s="276">
        <v>347.92</v>
      </c>
      <c r="S2397" s="280" t="s">
        <v>9</v>
      </c>
      <c r="T2397" s="280" t="s">
        <v>4699</v>
      </c>
      <c r="V2397" s="244"/>
      <c r="AC2397" s="244"/>
    </row>
    <row r="2398" spans="1:29" ht="15" x14ac:dyDescent="0.25">
      <c r="A2398" s="250"/>
      <c r="B2398" s="250"/>
      <c r="C2398" s="250"/>
      <c r="D2398" s="250"/>
      <c r="E2398" s="250"/>
      <c r="F2398" s="250"/>
      <c r="H2398" s="244"/>
      <c r="J2398" s="272" t="s">
        <v>4158</v>
      </c>
      <c r="K2398" s="272" t="s">
        <v>4665</v>
      </c>
      <c r="L2398" s="250" t="s">
        <v>4666</v>
      </c>
      <c r="M2398" s="272" t="s">
        <v>4147</v>
      </c>
      <c r="N2398" s="272" t="s">
        <v>4210</v>
      </c>
      <c r="O2398" s="272" t="s">
        <v>4670</v>
      </c>
      <c r="P2398" s="274">
        <v>201601</v>
      </c>
      <c r="Q2398" s="272" t="s">
        <v>4203</v>
      </c>
      <c r="R2398" s="276">
        <v>1046.81</v>
      </c>
      <c r="S2398" s="280" t="s">
        <v>9</v>
      </c>
      <c r="T2398" s="280" t="s">
        <v>4699</v>
      </c>
      <c r="V2398" s="244"/>
      <c r="AC2398" s="244"/>
    </row>
    <row r="2399" spans="1:29" ht="15" x14ac:dyDescent="0.25">
      <c r="A2399" s="250"/>
      <c r="B2399" s="250"/>
      <c r="C2399" s="250"/>
      <c r="D2399" s="250"/>
      <c r="E2399" s="250"/>
      <c r="F2399" s="250"/>
      <c r="H2399" s="244"/>
      <c r="J2399" s="272" t="s">
        <v>4158</v>
      </c>
      <c r="K2399" s="272" t="s">
        <v>4665</v>
      </c>
      <c r="L2399" s="250" t="s">
        <v>4666</v>
      </c>
      <c r="M2399" s="272" t="s">
        <v>4146</v>
      </c>
      <c r="N2399" s="272" t="s">
        <v>4202</v>
      </c>
      <c r="O2399" s="272" t="s">
        <v>4670</v>
      </c>
      <c r="P2399" s="274">
        <v>201602</v>
      </c>
      <c r="Q2399" s="272" t="s">
        <v>4203</v>
      </c>
      <c r="R2399" s="276">
        <v>1830.15</v>
      </c>
      <c r="S2399" s="280" t="s">
        <v>9</v>
      </c>
      <c r="T2399" s="280" t="s">
        <v>4699</v>
      </c>
      <c r="V2399" s="244"/>
      <c r="AC2399" s="244"/>
    </row>
    <row r="2400" spans="1:29" ht="15" x14ac:dyDescent="0.25">
      <c r="A2400" s="250"/>
      <c r="B2400" s="250"/>
      <c r="C2400" s="250"/>
      <c r="D2400" s="250"/>
      <c r="E2400" s="250"/>
      <c r="F2400" s="250"/>
      <c r="H2400" s="244"/>
      <c r="J2400" s="272" t="s">
        <v>4158</v>
      </c>
      <c r="K2400" s="272" t="s">
        <v>4665</v>
      </c>
      <c r="L2400" s="250" t="s">
        <v>4666</v>
      </c>
      <c r="M2400" s="272" t="s">
        <v>4147</v>
      </c>
      <c r="N2400" s="272" t="s">
        <v>4210</v>
      </c>
      <c r="O2400" s="272" t="s">
        <v>4670</v>
      </c>
      <c r="P2400" s="274">
        <v>201602</v>
      </c>
      <c r="Q2400" s="272" t="s">
        <v>4203</v>
      </c>
      <c r="R2400" s="276">
        <v>2037.49</v>
      </c>
      <c r="S2400" s="280" t="s">
        <v>9</v>
      </c>
      <c r="T2400" s="280" t="s">
        <v>4699</v>
      </c>
      <c r="V2400" s="244"/>
      <c r="AC2400" s="244"/>
    </row>
    <row r="2401" spans="1:29" ht="15" x14ac:dyDescent="0.25">
      <c r="A2401" s="250"/>
      <c r="B2401" s="250"/>
      <c r="C2401" s="250"/>
      <c r="D2401" s="250"/>
      <c r="E2401" s="250"/>
      <c r="F2401" s="250"/>
      <c r="H2401" s="244"/>
      <c r="J2401" s="272" t="s">
        <v>4158</v>
      </c>
      <c r="K2401" s="272" t="s">
        <v>4665</v>
      </c>
      <c r="L2401" s="250" t="s">
        <v>4666</v>
      </c>
      <c r="M2401" s="272" t="s">
        <v>4148</v>
      </c>
      <c r="N2401" s="272" t="s">
        <v>4626</v>
      </c>
      <c r="O2401" s="272" t="s">
        <v>4670</v>
      </c>
      <c r="P2401" s="274">
        <v>201602</v>
      </c>
      <c r="Q2401" s="272" t="s">
        <v>4203</v>
      </c>
      <c r="R2401" s="276">
        <v>771.9</v>
      </c>
      <c r="S2401" s="280" t="s">
        <v>9</v>
      </c>
      <c r="T2401" s="280" t="s">
        <v>4699</v>
      </c>
      <c r="V2401" s="244"/>
      <c r="AC2401" s="244"/>
    </row>
    <row r="2402" spans="1:29" ht="15" x14ac:dyDescent="0.25">
      <c r="A2402" s="250"/>
      <c r="B2402" s="250"/>
      <c r="C2402" s="250"/>
      <c r="D2402" s="250"/>
      <c r="E2402" s="250"/>
      <c r="F2402" s="250"/>
      <c r="H2402" s="244"/>
      <c r="J2402" s="272" t="s">
        <v>4158</v>
      </c>
      <c r="K2402" s="272" t="s">
        <v>4665</v>
      </c>
      <c r="L2402" s="250" t="s">
        <v>4666</v>
      </c>
      <c r="M2402" s="272" t="s">
        <v>4146</v>
      </c>
      <c r="N2402" s="272" t="s">
        <v>4202</v>
      </c>
      <c r="O2402" s="272" t="s">
        <v>4670</v>
      </c>
      <c r="P2402" s="274">
        <v>201603</v>
      </c>
      <c r="Q2402" s="272" t="s">
        <v>4203</v>
      </c>
      <c r="R2402" s="276">
        <v>658.55</v>
      </c>
      <c r="S2402" s="280" t="s">
        <v>9</v>
      </c>
      <c r="T2402" s="280" t="s">
        <v>4699</v>
      </c>
      <c r="V2402" s="244"/>
      <c r="AC2402" s="244"/>
    </row>
    <row r="2403" spans="1:29" ht="15" x14ac:dyDescent="0.25">
      <c r="A2403" s="250"/>
      <c r="B2403" s="250"/>
      <c r="C2403" s="250"/>
      <c r="D2403" s="250"/>
      <c r="E2403" s="250"/>
      <c r="F2403" s="250"/>
      <c r="H2403" s="244"/>
      <c r="J2403" s="272" t="s">
        <v>4158</v>
      </c>
      <c r="K2403" s="272" t="s">
        <v>4665</v>
      </c>
      <c r="L2403" s="250" t="s">
        <v>4666</v>
      </c>
      <c r="M2403" s="272" t="s">
        <v>4147</v>
      </c>
      <c r="N2403" s="272" t="s">
        <v>4210</v>
      </c>
      <c r="O2403" s="272" t="s">
        <v>4670</v>
      </c>
      <c r="P2403" s="274">
        <v>201603</v>
      </c>
      <c r="Q2403" s="272" t="s">
        <v>4203</v>
      </c>
      <c r="R2403" s="276">
        <v>3987.9</v>
      </c>
      <c r="S2403" s="280" t="s">
        <v>9</v>
      </c>
      <c r="T2403" s="280" t="s">
        <v>4699</v>
      </c>
      <c r="V2403" s="244"/>
      <c r="AC2403" s="244"/>
    </row>
    <row r="2404" spans="1:29" ht="15" x14ac:dyDescent="0.25">
      <c r="A2404" s="250"/>
      <c r="B2404" s="250"/>
      <c r="C2404" s="250"/>
      <c r="D2404" s="250"/>
      <c r="E2404" s="250"/>
      <c r="F2404" s="250"/>
      <c r="H2404" s="244"/>
      <c r="J2404" s="272" t="s">
        <v>4158</v>
      </c>
      <c r="K2404" s="272" t="s">
        <v>4665</v>
      </c>
      <c r="L2404" s="250" t="s">
        <v>4666</v>
      </c>
      <c r="M2404" s="272" t="s">
        <v>4148</v>
      </c>
      <c r="N2404" s="272" t="s">
        <v>4626</v>
      </c>
      <c r="O2404" s="272" t="s">
        <v>4670</v>
      </c>
      <c r="P2404" s="274">
        <v>201603</v>
      </c>
      <c r="Q2404" s="272" t="s">
        <v>4203</v>
      </c>
      <c r="R2404" s="276">
        <v>292.69</v>
      </c>
      <c r="S2404" s="280" t="s">
        <v>9</v>
      </c>
      <c r="T2404" s="280" t="s">
        <v>4699</v>
      </c>
      <c r="V2404" s="244"/>
      <c r="AC2404" s="244"/>
    </row>
    <row r="2405" spans="1:29" ht="15" x14ac:dyDescent="0.25">
      <c r="A2405" s="250"/>
      <c r="B2405" s="250"/>
      <c r="C2405" s="250"/>
      <c r="D2405" s="250"/>
      <c r="E2405" s="250"/>
      <c r="F2405" s="250"/>
      <c r="H2405" s="244"/>
      <c r="J2405" s="272" t="s">
        <v>4158</v>
      </c>
      <c r="K2405" s="272" t="s">
        <v>4665</v>
      </c>
      <c r="L2405" s="250" t="s">
        <v>4666</v>
      </c>
      <c r="M2405" s="272" t="s">
        <v>4148</v>
      </c>
      <c r="N2405" s="272" t="s">
        <v>4641</v>
      </c>
      <c r="O2405" s="272" t="s">
        <v>4670</v>
      </c>
      <c r="P2405" s="274">
        <v>201603</v>
      </c>
      <c r="Q2405" s="272" t="s">
        <v>4203</v>
      </c>
      <c r="R2405" s="276">
        <v>278.22000000000003</v>
      </c>
      <c r="S2405" s="280" t="s">
        <v>9</v>
      </c>
      <c r="T2405" s="280" t="s">
        <v>4699</v>
      </c>
      <c r="V2405" s="244"/>
      <c r="AC2405" s="244"/>
    </row>
    <row r="2406" spans="1:29" ht="15" x14ac:dyDescent="0.25">
      <c r="A2406" s="250"/>
      <c r="B2406" s="250"/>
      <c r="C2406" s="250"/>
      <c r="D2406" s="250"/>
      <c r="E2406" s="250"/>
      <c r="F2406" s="250"/>
      <c r="H2406" s="244"/>
      <c r="J2406" s="272" t="s">
        <v>4158</v>
      </c>
      <c r="K2406" s="272" t="s">
        <v>4665</v>
      </c>
      <c r="L2406" s="250" t="s">
        <v>4666</v>
      </c>
      <c r="M2406" s="272" t="s">
        <v>4147</v>
      </c>
      <c r="N2406" s="272" t="s">
        <v>4210</v>
      </c>
      <c r="O2406" s="272" t="s">
        <v>4670</v>
      </c>
      <c r="P2406" s="274">
        <v>201604</v>
      </c>
      <c r="Q2406" s="272" t="s">
        <v>4203</v>
      </c>
      <c r="R2406" s="276">
        <v>3260.11</v>
      </c>
      <c r="S2406" s="280" t="s">
        <v>9</v>
      </c>
      <c r="T2406" s="280" t="s">
        <v>4699</v>
      </c>
      <c r="V2406" s="244"/>
      <c r="AC2406" s="244"/>
    </row>
    <row r="2407" spans="1:29" ht="15" x14ac:dyDescent="0.25">
      <c r="A2407" s="250"/>
      <c r="B2407" s="250"/>
      <c r="C2407" s="250"/>
      <c r="D2407" s="250"/>
      <c r="E2407" s="250"/>
      <c r="F2407" s="250"/>
      <c r="H2407" s="244"/>
      <c r="J2407" s="272" t="s">
        <v>4158</v>
      </c>
      <c r="K2407" s="272" t="s">
        <v>4665</v>
      </c>
      <c r="L2407" s="250" t="s">
        <v>4666</v>
      </c>
      <c r="M2407" s="272" t="s">
        <v>4147</v>
      </c>
      <c r="N2407" s="272" t="s">
        <v>4210</v>
      </c>
      <c r="O2407" s="272" t="s">
        <v>4670</v>
      </c>
      <c r="P2407" s="274">
        <v>201605</v>
      </c>
      <c r="Q2407" s="272" t="s">
        <v>4203</v>
      </c>
      <c r="R2407" s="276">
        <v>1142.48</v>
      </c>
      <c r="S2407" s="280" t="s">
        <v>9</v>
      </c>
      <c r="T2407" s="280" t="s">
        <v>4699</v>
      </c>
      <c r="V2407" s="244"/>
      <c r="AC2407" s="244"/>
    </row>
    <row r="2408" spans="1:29" ht="15" x14ac:dyDescent="0.25">
      <c r="A2408" s="250"/>
      <c r="B2408" s="250"/>
      <c r="C2408" s="250"/>
      <c r="D2408" s="250"/>
      <c r="E2408" s="250"/>
      <c r="F2408" s="250"/>
      <c r="H2408" s="244"/>
      <c r="J2408" s="272" t="s">
        <v>4158</v>
      </c>
      <c r="K2408" s="272" t="s">
        <v>4665</v>
      </c>
      <c r="L2408" s="250" t="s">
        <v>4666</v>
      </c>
      <c r="M2408" s="272" t="s">
        <v>4146</v>
      </c>
      <c r="N2408" s="272" t="s">
        <v>4202</v>
      </c>
      <c r="O2408" s="272" t="s">
        <v>4670</v>
      </c>
      <c r="P2408" s="274">
        <v>201606</v>
      </c>
      <c r="Q2408" s="272" t="s">
        <v>4203</v>
      </c>
      <c r="R2408" s="276">
        <v>196.84</v>
      </c>
      <c r="S2408" s="280" t="s">
        <v>9</v>
      </c>
      <c r="T2408" s="280" t="s">
        <v>4699</v>
      </c>
      <c r="V2408" s="244"/>
      <c r="AC2408" s="244"/>
    </row>
    <row r="2409" spans="1:29" ht="15" x14ac:dyDescent="0.25">
      <c r="A2409" s="250"/>
      <c r="B2409" s="250"/>
      <c r="C2409" s="250"/>
      <c r="D2409" s="250"/>
      <c r="E2409" s="250"/>
      <c r="F2409" s="250"/>
      <c r="H2409" s="244"/>
      <c r="J2409" s="272" t="s">
        <v>4158</v>
      </c>
      <c r="K2409" s="272" t="s">
        <v>4665</v>
      </c>
      <c r="L2409" s="250" t="s">
        <v>4666</v>
      </c>
      <c r="M2409" s="272" t="s">
        <v>4148</v>
      </c>
      <c r="N2409" s="272" t="s">
        <v>4626</v>
      </c>
      <c r="O2409" s="272" t="s">
        <v>4670</v>
      </c>
      <c r="P2409" s="274">
        <v>201606</v>
      </c>
      <c r="Q2409" s="272" t="s">
        <v>4203</v>
      </c>
      <c r="R2409" s="276">
        <v>393.67</v>
      </c>
      <c r="S2409" s="280" t="s">
        <v>9</v>
      </c>
      <c r="T2409" s="280" t="s">
        <v>4699</v>
      </c>
      <c r="V2409" s="244"/>
      <c r="AC2409" s="244"/>
    </row>
    <row r="2410" spans="1:29" ht="15" x14ac:dyDescent="0.25">
      <c r="A2410" s="250"/>
      <c r="B2410" s="250"/>
      <c r="C2410" s="250"/>
      <c r="D2410" s="250"/>
      <c r="E2410" s="250"/>
      <c r="F2410" s="250"/>
      <c r="H2410" s="244"/>
      <c r="J2410" s="272" t="s">
        <v>4158</v>
      </c>
      <c r="K2410" s="272" t="s">
        <v>4665</v>
      </c>
      <c r="L2410" s="250" t="s">
        <v>4666</v>
      </c>
      <c r="M2410" s="272" t="s">
        <v>4146</v>
      </c>
      <c r="N2410" s="272" t="s">
        <v>4202</v>
      </c>
      <c r="O2410" s="272" t="s">
        <v>4670</v>
      </c>
      <c r="P2410" s="274">
        <v>201607</v>
      </c>
      <c r="Q2410" s="272" t="s">
        <v>4203</v>
      </c>
      <c r="R2410" s="276">
        <v>114.94</v>
      </c>
      <c r="S2410" s="280" t="s">
        <v>9</v>
      </c>
      <c r="T2410" s="280" t="s">
        <v>4699</v>
      </c>
      <c r="V2410" s="244"/>
      <c r="AC2410" s="244"/>
    </row>
    <row r="2411" spans="1:29" ht="15" x14ac:dyDescent="0.25">
      <c r="A2411" s="250"/>
      <c r="B2411" s="250"/>
      <c r="C2411" s="250"/>
      <c r="D2411" s="250"/>
      <c r="E2411" s="250"/>
      <c r="F2411" s="250"/>
      <c r="H2411" s="244"/>
      <c r="J2411" s="272" t="s">
        <v>4158</v>
      </c>
      <c r="K2411" s="272" t="s">
        <v>4665</v>
      </c>
      <c r="L2411" s="250" t="s">
        <v>4666</v>
      </c>
      <c r="M2411" s="272" t="s">
        <v>4147</v>
      </c>
      <c r="N2411" s="272" t="s">
        <v>4210</v>
      </c>
      <c r="O2411" s="272" t="s">
        <v>4670</v>
      </c>
      <c r="P2411" s="274">
        <v>201607</v>
      </c>
      <c r="Q2411" s="272" t="s">
        <v>4203</v>
      </c>
      <c r="R2411" s="276">
        <v>459.76</v>
      </c>
      <c r="S2411" s="280" t="s">
        <v>9</v>
      </c>
      <c r="T2411" s="280" t="s">
        <v>4699</v>
      </c>
      <c r="V2411" s="244"/>
      <c r="AC2411" s="244"/>
    </row>
    <row r="2412" spans="1:29" ht="15" x14ac:dyDescent="0.25">
      <c r="A2412" s="250"/>
      <c r="B2412" s="250"/>
      <c r="C2412" s="250"/>
      <c r="D2412" s="250"/>
      <c r="E2412" s="250"/>
      <c r="F2412" s="250"/>
      <c r="H2412" s="244"/>
      <c r="J2412" s="272" t="s">
        <v>4158</v>
      </c>
      <c r="K2412" s="272" t="s">
        <v>4665</v>
      </c>
      <c r="L2412" s="250" t="s">
        <v>4666</v>
      </c>
      <c r="M2412" s="272" t="s">
        <v>4148</v>
      </c>
      <c r="N2412" s="272" t="s">
        <v>4641</v>
      </c>
      <c r="O2412" s="272" t="s">
        <v>4670</v>
      </c>
      <c r="P2412" s="274">
        <v>201608</v>
      </c>
      <c r="Q2412" s="272" t="s">
        <v>4203</v>
      </c>
      <c r="R2412" s="276">
        <v>269.95</v>
      </c>
      <c r="S2412" s="280" t="s">
        <v>9</v>
      </c>
      <c r="T2412" s="280" t="s">
        <v>4699</v>
      </c>
      <c r="V2412" s="244"/>
      <c r="AC2412" s="244"/>
    </row>
    <row r="2413" spans="1:29" ht="15" x14ac:dyDescent="0.25">
      <c r="A2413" s="250"/>
      <c r="B2413" s="250"/>
      <c r="C2413" s="250"/>
      <c r="D2413" s="250"/>
      <c r="E2413" s="250"/>
      <c r="F2413" s="250"/>
      <c r="H2413" s="244"/>
      <c r="J2413" s="272" t="s">
        <v>4158</v>
      </c>
      <c r="K2413" s="272" t="s">
        <v>4665</v>
      </c>
      <c r="L2413" s="250" t="s">
        <v>4666</v>
      </c>
      <c r="M2413" s="272" t="s">
        <v>4146</v>
      </c>
      <c r="N2413" s="272" t="s">
        <v>4202</v>
      </c>
      <c r="O2413" s="272" t="s">
        <v>4670</v>
      </c>
      <c r="P2413" s="274">
        <v>201609</v>
      </c>
      <c r="Q2413" s="272" t="s">
        <v>4203</v>
      </c>
      <c r="R2413" s="276">
        <v>1544.13</v>
      </c>
      <c r="S2413" s="280" t="s">
        <v>9</v>
      </c>
      <c r="T2413" s="280" t="s">
        <v>4699</v>
      </c>
      <c r="V2413" s="244"/>
      <c r="AC2413" s="244"/>
    </row>
    <row r="2414" spans="1:29" ht="15" x14ac:dyDescent="0.25">
      <c r="A2414" s="250"/>
      <c r="B2414" s="250"/>
      <c r="C2414" s="250"/>
      <c r="D2414" s="250"/>
      <c r="E2414" s="250"/>
      <c r="F2414" s="250"/>
      <c r="H2414" s="244"/>
      <c r="J2414" s="272" t="s">
        <v>4158</v>
      </c>
      <c r="K2414" s="272" t="s">
        <v>4665</v>
      </c>
      <c r="L2414" s="250" t="s">
        <v>4666</v>
      </c>
      <c r="M2414" s="272" t="s">
        <v>4147</v>
      </c>
      <c r="N2414" s="272" t="s">
        <v>4210</v>
      </c>
      <c r="O2414" s="272" t="s">
        <v>4670</v>
      </c>
      <c r="P2414" s="274">
        <v>201609</v>
      </c>
      <c r="Q2414" s="272" t="s">
        <v>4203</v>
      </c>
      <c r="R2414" s="276">
        <v>869.98</v>
      </c>
      <c r="S2414" s="280" t="s">
        <v>9</v>
      </c>
      <c r="T2414" s="280" t="s">
        <v>4699</v>
      </c>
      <c r="V2414" s="244"/>
      <c r="AC2414" s="244"/>
    </row>
    <row r="2415" spans="1:29" ht="15" x14ac:dyDescent="0.25">
      <c r="A2415" s="250"/>
      <c r="B2415" s="250"/>
      <c r="C2415" s="250"/>
      <c r="D2415" s="250"/>
      <c r="E2415" s="250"/>
      <c r="F2415" s="250"/>
      <c r="H2415" s="244"/>
      <c r="J2415" s="272" t="s">
        <v>4158</v>
      </c>
      <c r="K2415" s="272" t="s">
        <v>4665</v>
      </c>
      <c r="L2415" s="250" t="s">
        <v>4666</v>
      </c>
      <c r="M2415" s="272" t="s">
        <v>4148</v>
      </c>
      <c r="N2415" s="272" t="s">
        <v>4641</v>
      </c>
      <c r="O2415" s="272" t="s">
        <v>4670</v>
      </c>
      <c r="P2415" s="274">
        <v>201609</v>
      </c>
      <c r="Q2415" s="272" t="s">
        <v>4203</v>
      </c>
      <c r="R2415" s="276">
        <v>441.24</v>
      </c>
      <c r="S2415" s="280" t="s">
        <v>9</v>
      </c>
      <c r="T2415" s="280" t="s">
        <v>4699</v>
      </c>
      <c r="V2415" s="244"/>
      <c r="AC2415" s="244"/>
    </row>
    <row r="2416" spans="1:29" ht="15" x14ac:dyDescent="0.25">
      <c r="A2416" s="250"/>
      <c r="B2416" s="250"/>
      <c r="C2416" s="250"/>
      <c r="D2416" s="250"/>
      <c r="E2416" s="250"/>
      <c r="F2416" s="250"/>
      <c r="H2416" s="244"/>
      <c r="J2416" s="272" t="s">
        <v>4158</v>
      </c>
      <c r="K2416" s="272" t="s">
        <v>4665</v>
      </c>
      <c r="L2416" s="250" t="s">
        <v>4666</v>
      </c>
      <c r="M2416" s="272" t="s">
        <v>4145</v>
      </c>
      <c r="N2416" s="272" t="s">
        <v>4642</v>
      </c>
      <c r="O2416" s="272" t="s">
        <v>4670</v>
      </c>
      <c r="P2416" s="274">
        <v>201609</v>
      </c>
      <c r="Q2416" s="272" t="s">
        <v>4203</v>
      </c>
      <c r="R2416" s="276">
        <v>111.3</v>
      </c>
      <c r="S2416" s="280" t="s">
        <v>9</v>
      </c>
      <c r="T2416" s="280" t="s">
        <v>4699</v>
      </c>
      <c r="V2416" s="244"/>
      <c r="AC2416" s="244"/>
    </row>
    <row r="2417" spans="1:29" ht="15" x14ac:dyDescent="0.25">
      <c r="A2417" s="250"/>
      <c r="B2417" s="250"/>
      <c r="C2417" s="250"/>
      <c r="D2417" s="250"/>
      <c r="E2417" s="250"/>
      <c r="F2417" s="250"/>
      <c r="H2417" s="244"/>
      <c r="J2417" s="272" t="s">
        <v>4158</v>
      </c>
      <c r="K2417" s="272" t="s">
        <v>4665</v>
      </c>
      <c r="L2417" s="250" t="s">
        <v>4666</v>
      </c>
      <c r="M2417" s="272" t="s">
        <v>4149</v>
      </c>
      <c r="N2417" s="272" t="s">
        <v>4643</v>
      </c>
      <c r="O2417" s="272" t="s">
        <v>4670</v>
      </c>
      <c r="P2417" s="274">
        <v>201609</v>
      </c>
      <c r="Q2417" s="272" t="s">
        <v>4203</v>
      </c>
      <c r="R2417" s="276">
        <v>296.79000000000002</v>
      </c>
      <c r="S2417" s="280" t="s">
        <v>9</v>
      </c>
      <c r="T2417" s="280" t="s">
        <v>4699</v>
      </c>
      <c r="V2417" s="244"/>
      <c r="AC2417" s="244"/>
    </row>
    <row r="2418" spans="1:29" ht="15" x14ac:dyDescent="0.25">
      <c r="A2418" s="250"/>
      <c r="B2418" s="250"/>
      <c r="C2418" s="250"/>
      <c r="D2418" s="250"/>
      <c r="E2418" s="250"/>
      <c r="F2418" s="250"/>
      <c r="H2418" s="244"/>
      <c r="J2418" s="272" t="s">
        <v>4158</v>
      </c>
      <c r="K2418" s="272" t="s">
        <v>4665</v>
      </c>
      <c r="L2418" s="250" t="s">
        <v>4666</v>
      </c>
      <c r="M2418" s="272" t="s">
        <v>4146</v>
      </c>
      <c r="N2418" s="272" t="s">
        <v>4202</v>
      </c>
      <c r="O2418" s="272" t="s">
        <v>4670</v>
      </c>
      <c r="P2418" s="274">
        <v>201610</v>
      </c>
      <c r="Q2418" s="272" t="s">
        <v>4203</v>
      </c>
      <c r="R2418" s="276">
        <v>2014.66</v>
      </c>
      <c r="S2418" s="280" t="s">
        <v>9</v>
      </c>
      <c r="T2418" s="280" t="s">
        <v>4699</v>
      </c>
      <c r="V2418" s="244"/>
      <c r="AC2418" s="244"/>
    </row>
    <row r="2419" spans="1:29" ht="15" x14ac:dyDescent="0.25">
      <c r="A2419" s="250"/>
      <c r="B2419" s="250"/>
      <c r="C2419" s="250"/>
      <c r="D2419" s="250"/>
      <c r="E2419" s="250"/>
      <c r="F2419" s="250"/>
      <c r="H2419" s="244"/>
      <c r="J2419" s="272" t="s">
        <v>4158</v>
      </c>
      <c r="K2419" s="272" t="s">
        <v>4665</v>
      </c>
      <c r="L2419" s="250" t="s">
        <v>4666</v>
      </c>
      <c r="M2419" s="272" t="s">
        <v>4147</v>
      </c>
      <c r="N2419" s="272" t="s">
        <v>4210</v>
      </c>
      <c r="O2419" s="272" t="s">
        <v>4670</v>
      </c>
      <c r="P2419" s="274">
        <v>201610</v>
      </c>
      <c r="Q2419" s="272" t="s">
        <v>4203</v>
      </c>
      <c r="R2419" s="276">
        <v>0</v>
      </c>
      <c r="S2419" s="280" t="s">
        <v>9</v>
      </c>
      <c r="T2419" s="280" t="s">
        <v>4699</v>
      </c>
      <c r="V2419" s="244"/>
      <c r="AC2419" s="244"/>
    </row>
    <row r="2420" spans="1:29" ht="15" x14ac:dyDescent="0.25">
      <c r="A2420" s="250"/>
      <c r="B2420" s="250"/>
      <c r="C2420" s="250"/>
      <c r="D2420" s="250"/>
      <c r="E2420" s="250"/>
      <c r="F2420" s="250"/>
      <c r="H2420" s="244"/>
      <c r="J2420" s="272" t="s">
        <v>4158</v>
      </c>
      <c r="K2420" s="272" t="s">
        <v>4665</v>
      </c>
      <c r="L2420" s="250" t="s">
        <v>4666</v>
      </c>
      <c r="M2420" s="272" t="s">
        <v>4145</v>
      </c>
      <c r="N2420" s="272" t="s">
        <v>4642</v>
      </c>
      <c r="O2420" s="272" t="s">
        <v>4670</v>
      </c>
      <c r="P2420" s="274">
        <v>201610</v>
      </c>
      <c r="Q2420" s="272" t="s">
        <v>4203</v>
      </c>
      <c r="R2420" s="276">
        <v>201.47</v>
      </c>
      <c r="S2420" s="280" t="s">
        <v>9</v>
      </c>
      <c r="T2420" s="280" t="s">
        <v>4699</v>
      </c>
      <c r="V2420" s="244"/>
      <c r="AC2420" s="244"/>
    </row>
    <row r="2421" spans="1:29" ht="15" x14ac:dyDescent="0.25">
      <c r="A2421" s="250"/>
      <c r="B2421" s="250"/>
      <c r="C2421" s="250"/>
      <c r="D2421" s="250"/>
      <c r="E2421" s="250"/>
      <c r="F2421" s="250"/>
      <c r="H2421" s="244"/>
      <c r="J2421" s="272" t="s">
        <v>4158</v>
      </c>
      <c r="K2421" s="272" t="s">
        <v>4665</v>
      </c>
      <c r="L2421" s="250" t="s">
        <v>4666</v>
      </c>
      <c r="M2421" s="272" t="s">
        <v>4146</v>
      </c>
      <c r="N2421" s="272" t="s">
        <v>4202</v>
      </c>
      <c r="O2421" s="272" t="s">
        <v>4670</v>
      </c>
      <c r="P2421" s="274">
        <v>201611</v>
      </c>
      <c r="Q2421" s="272" t="s">
        <v>4203</v>
      </c>
      <c r="R2421" s="276">
        <v>3419.8</v>
      </c>
      <c r="S2421" s="280" t="s">
        <v>9</v>
      </c>
      <c r="T2421" s="280" t="s">
        <v>4699</v>
      </c>
      <c r="V2421" s="244"/>
      <c r="AC2421" s="244"/>
    </row>
    <row r="2422" spans="1:29" ht="15" x14ac:dyDescent="0.25">
      <c r="A2422" s="250"/>
      <c r="B2422" s="250"/>
      <c r="C2422" s="250"/>
      <c r="D2422" s="250"/>
      <c r="E2422" s="250"/>
      <c r="F2422" s="250"/>
      <c r="H2422" s="244"/>
      <c r="J2422" s="272" t="s">
        <v>4158</v>
      </c>
      <c r="K2422" s="272" t="s">
        <v>4665</v>
      </c>
      <c r="L2422" s="250" t="s">
        <v>4666</v>
      </c>
      <c r="M2422" s="272" t="s">
        <v>4147</v>
      </c>
      <c r="N2422" s="272" t="s">
        <v>4210</v>
      </c>
      <c r="O2422" s="272" t="s">
        <v>4670</v>
      </c>
      <c r="P2422" s="274">
        <v>201611</v>
      </c>
      <c r="Q2422" s="272" t="s">
        <v>4203</v>
      </c>
      <c r="R2422" s="276">
        <v>1418.7</v>
      </c>
      <c r="S2422" s="280" t="s">
        <v>9</v>
      </c>
      <c r="T2422" s="280" t="s">
        <v>4699</v>
      </c>
      <c r="V2422" s="244"/>
      <c r="AC2422" s="244"/>
    </row>
    <row r="2423" spans="1:29" ht="15" x14ac:dyDescent="0.25">
      <c r="A2423" s="250"/>
      <c r="B2423" s="250"/>
      <c r="C2423" s="250"/>
      <c r="D2423" s="250"/>
      <c r="E2423" s="250"/>
      <c r="F2423" s="250"/>
      <c r="H2423" s="244"/>
      <c r="J2423" s="272" t="s">
        <v>4158</v>
      </c>
      <c r="K2423" s="272" t="s">
        <v>4665</v>
      </c>
      <c r="L2423" s="250" t="s">
        <v>4666</v>
      </c>
      <c r="M2423" s="272" t="s">
        <v>4148</v>
      </c>
      <c r="N2423" s="272" t="s">
        <v>4641</v>
      </c>
      <c r="O2423" s="272" t="s">
        <v>4670</v>
      </c>
      <c r="P2423" s="274">
        <v>201611</v>
      </c>
      <c r="Q2423" s="272" t="s">
        <v>4203</v>
      </c>
      <c r="R2423" s="276">
        <v>934.46</v>
      </c>
      <c r="S2423" s="280" t="s">
        <v>9</v>
      </c>
      <c r="T2423" s="280" t="s">
        <v>4699</v>
      </c>
      <c r="V2423" s="244"/>
      <c r="AC2423" s="244"/>
    </row>
    <row r="2424" spans="1:29" ht="15" x14ac:dyDescent="0.25">
      <c r="A2424" s="250"/>
      <c r="B2424" s="250"/>
      <c r="C2424" s="250"/>
      <c r="D2424" s="250"/>
      <c r="E2424" s="250"/>
      <c r="F2424" s="250"/>
      <c r="H2424" s="244"/>
      <c r="J2424" s="272" t="s">
        <v>4158</v>
      </c>
      <c r="K2424" s="272" t="s">
        <v>4665</v>
      </c>
      <c r="L2424" s="250" t="s">
        <v>4666</v>
      </c>
      <c r="M2424" s="272" t="s">
        <v>4147</v>
      </c>
      <c r="N2424" s="272" t="s">
        <v>4210</v>
      </c>
      <c r="O2424" s="272" t="s">
        <v>4670</v>
      </c>
      <c r="P2424" s="274">
        <v>201612</v>
      </c>
      <c r="Q2424" s="272" t="s">
        <v>4203</v>
      </c>
      <c r="R2424" s="276">
        <v>1275.23</v>
      </c>
      <c r="S2424" s="280" t="s">
        <v>9</v>
      </c>
      <c r="T2424" s="280" t="s">
        <v>4699</v>
      </c>
      <c r="V2424" s="244"/>
      <c r="AC2424" s="244"/>
    </row>
    <row r="2425" spans="1:29" ht="15" x14ac:dyDescent="0.25">
      <c r="A2425" s="250"/>
      <c r="B2425" s="250"/>
      <c r="C2425" s="250"/>
      <c r="D2425" s="250"/>
      <c r="E2425" s="250"/>
      <c r="F2425" s="250"/>
      <c r="H2425" s="244"/>
      <c r="J2425" s="272" t="s">
        <v>4158</v>
      </c>
      <c r="K2425" s="272" t="s">
        <v>4665</v>
      </c>
      <c r="L2425" s="250" t="s">
        <v>4666</v>
      </c>
      <c r="M2425" s="272" t="s">
        <v>4145</v>
      </c>
      <c r="N2425" s="272" t="s">
        <v>4642</v>
      </c>
      <c r="O2425" s="272" t="s">
        <v>4670</v>
      </c>
      <c r="P2425" s="274">
        <v>201612</v>
      </c>
      <c r="Q2425" s="272" t="s">
        <v>4203</v>
      </c>
      <c r="R2425" s="276">
        <v>483.2</v>
      </c>
      <c r="S2425" s="280" t="s">
        <v>9</v>
      </c>
      <c r="T2425" s="280" t="s">
        <v>4699</v>
      </c>
      <c r="V2425" s="244"/>
      <c r="AC2425" s="244"/>
    </row>
    <row r="2426" spans="1:29" ht="15" x14ac:dyDescent="0.25">
      <c r="A2426" s="250"/>
      <c r="B2426" s="250"/>
      <c r="C2426" s="250"/>
      <c r="D2426" s="250"/>
      <c r="E2426" s="250"/>
      <c r="F2426" s="250"/>
      <c r="H2426" s="244"/>
      <c r="J2426" s="272" t="s">
        <v>4158</v>
      </c>
      <c r="K2426" s="272" t="s">
        <v>4663</v>
      </c>
      <c r="L2426" s="250" t="s">
        <v>4664</v>
      </c>
      <c r="M2426" s="272" t="s">
        <v>4100</v>
      </c>
      <c r="N2426" s="272" t="s">
        <v>4208</v>
      </c>
      <c r="O2426" s="272" t="s">
        <v>4670</v>
      </c>
      <c r="P2426" s="274">
        <v>201207</v>
      </c>
      <c r="Q2426" s="272" t="s">
        <v>4203</v>
      </c>
      <c r="R2426" s="276">
        <v>3676.74</v>
      </c>
      <c r="S2426" s="280" t="s">
        <v>9</v>
      </c>
      <c r="T2426" s="280" t="s">
        <v>4699</v>
      </c>
      <c r="V2426" s="244"/>
      <c r="AC2426" s="244"/>
    </row>
    <row r="2427" spans="1:29" ht="15" x14ac:dyDescent="0.25">
      <c r="A2427" s="250"/>
      <c r="B2427" s="250"/>
      <c r="C2427" s="250"/>
      <c r="D2427" s="250"/>
      <c r="E2427" s="250"/>
      <c r="F2427" s="250"/>
      <c r="H2427" s="244"/>
      <c r="J2427" s="272" t="s">
        <v>4158</v>
      </c>
      <c r="K2427" s="272" t="s">
        <v>4663</v>
      </c>
      <c r="L2427" s="250" t="s">
        <v>4664</v>
      </c>
      <c r="M2427" s="272" t="s">
        <v>4100</v>
      </c>
      <c r="N2427" s="272" t="s">
        <v>4652</v>
      </c>
      <c r="O2427" s="272" t="s">
        <v>4670</v>
      </c>
      <c r="P2427" s="274">
        <v>201207</v>
      </c>
      <c r="Q2427" s="272" t="s">
        <v>4203</v>
      </c>
      <c r="R2427" s="276">
        <v>6749.99</v>
      </c>
      <c r="S2427" s="280" t="s">
        <v>9</v>
      </c>
      <c r="T2427" s="280" t="s">
        <v>4699</v>
      </c>
      <c r="V2427" s="244"/>
      <c r="AC2427" s="244"/>
    </row>
    <row r="2428" spans="1:29" ht="15" x14ac:dyDescent="0.25">
      <c r="A2428" s="250"/>
      <c r="B2428" s="250"/>
      <c r="C2428" s="250"/>
      <c r="D2428" s="250"/>
      <c r="E2428" s="250"/>
      <c r="F2428" s="250"/>
      <c r="H2428" s="244"/>
      <c r="J2428" s="272" t="s">
        <v>4158</v>
      </c>
      <c r="K2428" s="272" t="s">
        <v>4663</v>
      </c>
      <c r="L2428" s="250" t="s">
        <v>4664</v>
      </c>
      <c r="M2428" s="272" t="s">
        <v>4100</v>
      </c>
      <c r="N2428" s="272" t="s">
        <v>4212</v>
      </c>
      <c r="O2428" s="272" t="s">
        <v>4670</v>
      </c>
      <c r="P2428" s="274">
        <v>201207</v>
      </c>
      <c r="Q2428" s="272" t="s">
        <v>4203</v>
      </c>
      <c r="R2428" s="276">
        <v>583.61</v>
      </c>
      <c r="S2428" s="280" t="s">
        <v>9</v>
      </c>
      <c r="T2428" s="280" t="s">
        <v>4699</v>
      </c>
      <c r="V2428" s="244"/>
      <c r="AC2428" s="244"/>
    </row>
    <row r="2429" spans="1:29" ht="15" x14ac:dyDescent="0.25">
      <c r="A2429" s="250"/>
      <c r="B2429" s="250"/>
      <c r="C2429" s="250"/>
      <c r="D2429" s="250"/>
      <c r="E2429" s="250"/>
      <c r="F2429" s="250"/>
      <c r="H2429" s="244"/>
      <c r="J2429" s="272" t="s">
        <v>4158</v>
      </c>
      <c r="K2429" s="272" t="s">
        <v>4663</v>
      </c>
      <c r="L2429" s="250" t="s">
        <v>4664</v>
      </c>
      <c r="M2429" s="272" t="s">
        <v>4100</v>
      </c>
      <c r="N2429" s="272" t="s">
        <v>4206</v>
      </c>
      <c r="O2429" s="272" t="s">
        <v>4670</v>
      </c>
      <c r="P2429" s="274">
        <v>201207</v>
      </c>
      <c r="Q2429" s="272" t="s">
        <v>4203</v>
      </c>
      <c r="R2429" s="276">
        <v>380.76</v>
      </c>
      <c r="S2429" s="280" t="s">
        <v>9</v>
      </c>
      <c r="T2429" s="280" t="s">
        <v>4699</v>
      </c>
      <c r="V2429" s="244"/>
      <c r="AC2429" s="244"/>
    </row>
    <row r="2430" spans="1:29" ht="15" x14ac:dyDescent="0.25">
      <c r="A2430" s="250"/>
      <c r="B2430" s="250"/>
      <c r="C2430" s="250"/>
      <c r="D2430" s="250"/>
      <c r="E2430" s="250"/>
      <c r="F2430" s="250"/>
      <c r="H2430" s="244"/>
      <c r="J2430" s="272" t="s">
        <v>4158</v>
      </c>
      <c r="K2430" s="272" t="s">
        <v>4663</v>
      </c>
      <c r="L2430" s="250" t="s">
        <v>4664</v>
      </c>
      <c r="M2430" s="272" t="s">
        <v>4100</v>
      </c>
      <c r="N2430" s="272" t="s">
        <v>4213</v>
      </c>
      <c r="O2430" s="272" t="s">
        <v>4670</v>
      </c>
      <c r="P2430" s="274">
        <v>201207</v>
      </c>
      <c r="Q2430" s="272" t="s">
        <v>4203</v>
      </c>
      <c r="R2430" s="276">
        <v>964.37</v>
      </c>
      <c r="S2430" s="280" t="s">
        <v>9</v>
      </c>
      <c r="T2430" s="280" t="s">
        <v>4699</v>
      </c>
      <c r="V2430" s="244"/>
      <c r="AC2430" s="244"/>
    </row>
    <row r="2431" spans="1:29" ht="15" x14ac:dyDescent="0.25">
      <c r="A2431" s="250"/>
      <c r="B2431" s="250"/>
      <c r="C2431" s="250"/>
      <c r="D2431" s="250"/>
      <c r="E2431" s="250"/>
      <c r="F2431" s="250"/>
      <c r="H2431" s="244"/>
      <c r="J2431" s="272" t="s">
        <v>4158</v>
      </c>
      <c r="K2431" s="272" t="s">
        <v>4663</v>
      </c>
      <c r="L2431" s="250" t="s">
        <v>4664</v>
      </c>
      <c r="M2431" s="272" t="s">
        <v>4100</v>
      </c>
      <c r="N2431" s="272" t="s">
        <v>4214</v>
      </c>
      <c r="O2431" s="272" t="s">
        <v>4670</v>
      </c>
      <c r="P2431" s="274">
        <v>201207</v>
      </c>
      <c r="Q2431" s="272" t="s">
        <v>4203</v>
      </c>
      <c r="R2431" s="276">
        <v>5213</v>
      </c>
      <c r="S2431" s="280" t="s">
        <v>9</v>
      </c>
      <c r="T2431" s="280" t="s">
        <v>4699</v>
      </c>
      <c r="V2431" s="244"/>
      <c r="AC2431" s="244"/>
    </row>
    <row r="2432" spans="1:29" ht="15" x14ac:dyDescent="0.25">
      <c r="A2432" s="250"/>
      <c r="B2432" s="250"/>
      <c r="C2432" s="250"/>
      <c r="D2432" s="250"/>
      <c r="E2432" s="250"/>
      <c r="F2432" s="250"/>
      <c r="H2432" s="244"/>
      <c r="J2432" s="272" t="s">
        <v>4158</v>
      </c>
      <c r="K2432" s="272" t="s">
        <v>4663</v>
      </c>
      <c r="L2432" s="250" t="s">
        <v>4664</v>
      </c>
      <c r="M2432" s="272" t="s">
        <v>4100</v>
      </c>
      <c r="N2432" s="272" t="s">
        <v>4655</v>
      </c>
      <c r="O2432" s="272" t="s">
        <v>4670</v>
      </c>
      <c r="P2432" s="274">
        <v>201207</v>
      </c>
      <c r="Q2432" s="272" t="s">
        <v>4203</v>
      </c>
      <c r="R2432" s="276">
        <v>3996.28</v>
      </c>
      <c r="S2432" s="280" t="s">
        <v>9</v>
      </c>
      <c r="T2432" s="280" t="s">
        <v>4699</v>
      </c>
      <c r="V2432" s="244"/>
      <c r="AC2432" s="244"/>
    </row>
    <row r="2433" spans="1:29" ht="15" x14ac:dyDescent="0.25">
      <c r="A2433" s="250"/>
      <c r="B2433" s="250"/>
      <c r="C2433" s="250"/>
      <c r="D2433" s="250"/>
      <c r="E2433" s="250"/>
      <c r="F2433" s="250"/>
      <c r="H2433" s="244"/>
      <c r="J2433" s="272" t="s">
        <v>4158</v>
      </c>
      <c r="K2433" s="272" t="s">
        <v>4663</v>
      </c>
      <c r="L2433" s="250" t="s">
        <v>4664</v>
      </c>
      <c r="M2433" s="272" t="s">
        <v>4100</v>
      </c>
      <c r="N2433" s="272" t="s">
        <v>4208</v>
      </c>
      <c r="O2433" s="272" t="s">
        <v>4670</v>
      </c>
      <c r="P2433" s="274">
        <v>201208</v>
      </c>
      <c r="Q2433" s="272" t="s">
        <v>4203</v>
      </c>
      <c r="R2433" s="276">
        <v>2362.6</v>
      </c>
      <c r="S2433" s="280" t="s">
        <v>9</v>
      </c>
      <c r="T2433" s="280" t="s">
        <v>4699</v>
      </c>
      <c r="V2433" s="244"/>
      <c r="AC2433" s="244"/>
    </row>
    <row r="2434" spans="1:29" ht="15" x14ac:dyDescent="0.25">
      <c r="A2434" s="250"/>
      <c r="B2434" s="250"/>
      <c r="C2434" s="250"/>
      <c r="D2434" s="250"/>
      <c r="E2434" s="250"/>
      <c r="F2434" s="250"/>
      <c r="H2434" s="244"/>
      <c r="J2434" s="272" t="s">
        <v>4158</v>
      </c>
      <c r="K2434" s="272" t="s">
        <v>4663</v>
      </c>
      <c r="L2434" s="250" t="s">
        <v>4664</v>
      </c>
      <c r="M2434" s="272" t="s">
        <v>4100</v>
      </c>
      <c r="N2434" s="272" t="s">
        <v>4652</v>
      </c>
      <c r="O2434" s="272" t="s">
        <v>4670</v>
      </c>
      <c r="P2434" s="274">
        <v>201208</v>
      </c>
      <c r="Q2434" s="272" t="s">
        <v>4203</v>
      </c>
      <c r="R2434" s="276">
        <v>11774.17</v>
      </c>
      <c r="S2434" s="280" t="s">
        <v>9</v>
      </c>
      <c r="T2434" s="280" t="s">
        <v>4699</v>
      </c>
      <c r="V2434" s="244"/>
      <c r="AC2434" s="244"/>
    </row>
    <row r="2435" spans="1:29" ht="15" x14ac:dyDescent="0.25">
      <c r="A2435" s="250"/>
      <c r="B2435" s="250"/>
      <c r="C2435" s="250"/>
      <c r="D2435" s="250"/>
      <c r="E2435" s="250"/>
      <c r="F2435" s="250"/>
      <c r="H2435" s="244"/>
      <c r="J2435" s="272" t="s">
        <v>4158</v>
      </c>
      <c r="K2435" s="272" t="s">
        <v>4663</v>
      </c>
      <c r="L2435" s="250" t="s">
        <v>4664</v>
      </c>
      <c r="M2435" s="272" t="s">
        <v>4100</v>
      </c>
      <c r="N2435" s="272" t="s">
        <v>4206</v>
      </c>
      <c r="O2435" s="272" t="s">
        <v>4670</v>
      </c>
      <c r="P2435" s="274">
        <v>201208</v>
      </c>
      <c r="Q2435" s="272" t="s">
        <v>4203</v>
      </c>
      <c r="R2435" s="276">
        <v>2519.6999999999998</v>
      </c>
      <c r="S2435" s="280" t="s">
        <v>9</v>
      </c>
      <c r="T2435" s="280" t="s">
        <v>4699</v>
      </c>
      <c r="V2435" s="244"/>
      <c r="AC2435" s="244"/>
    </row>
    <row r="2436" spans="1:29" ht="15" x14ac:dyDescent="0.25">
      <c r="A2436" s="250"/>
      <c r="B2436" s="250"/>
      <c r="C2436" s="250"/>
      <c r="D2436" s="250"/>
      <c r="E2436" s="250"/>
      <c r="F2436" s="250"/>
      <c r="H2436" s="244"/>
      <c r="J2436" s="272" t="s">
        <v>4158</v>
      </c>
      <c r="K2436" s="272" t="s">
        <v>4663</v>
      </c>
      <c r="L2436" s="250" t="s">
        <v>4664</v>
      </c>
      <c r="M2436" s="272" t="s">
        <v>4100</v>
      </c>
      <c r="N2436" s="272" t="s">
        <v>4213</v>
      </c>
      <c r="O2436" s="272" t="s">
        <v>4670</v>
      </c>
      <c r="P2436" s="274">
        <v>201208</v>
      </c>
      <c r="Q2436" s="272" t="s">
        <v>4203</v>
      </c>
      <c r="R2436" s="276">
        <v>219.52</v>
      </c>
      <c r="S2436" s="280" t="s">
        <v>9</v>
      </c>
      <c r="T2436" s="280" t="s">
        <v>4699</v>
      </c>
      <c r="V2436" s="244"/>
      <c r="AC2436" s="244"/>
    </row>
    <row r="2437" spans="1:29" ht="15" x14ac:dyDescent="0.25">
      <c r="A2437" s="250"/>
      <c r="B2437" s="250"/>
      <c r="C2437" s="250"/>
      <c r="D2437" s="250"/>
      <c r="E2437" s="250"/>
      <c r="F2437" s="250"/>
      <c r="H2437" s="244"/>
      <c r="J2437" s="272" t="s">
        <v>4158</v>
      </c>
      <c r="K2437" s="272" t="s">
        <v>4663</v>
      </c>
      <c r="L2437" s="250" t="s">
        <v>4664</v>
      </c>
      <c r="M2437" s="272" t="s">
        <v>4100</v>
      </c>
      <c r="N2437" s="272" t="s">
        <v>4214</v>
      </c>
      <c r="O2437" s="272" t="s">
        <v>4670</v>
      </c>
      <c r="P2437" s="274">
        <v>201208</v>
      </c>
      <c r="Q2437" s="272" t="s">
        <v>4203</v>
      </c>
      <c r="R2437" s="276">
        <v>9820.7000000000007</v>
      </c>
      <c r="S2437" s="280" t="s">
        <v>9</v>
      </c>
      <c r="T2437" s="280" t="s">
        <v>4699</v>
      </c>
      <c r="V2437" s="244"/>
      <c r="AC2437" s="244"/>
    </row>
    <row r="2438" spans="1:29" ht="15" x14ac:dyDescent="0.25">
      <c r="A2438" s="250"/>
      <c r="B2438" s="250"/>
      <c r="C2438" s="250"/>
      <c r="D2438" s="250"/>
      <c r="E2438" s="250"/>
      <c r="F2438" s="250"/>
      <c r="H2438" s="244"/>
      <c r="J2438" s="272" t="s">
        <v>4158</v>
      </c>
      <c r="K2438" s="272" t="s">
        <v>4663</v>
      </c>
      <c r="L2438" s="250" t="s">
        <v>4664</v>
      </c>
      <c r="M2438" s="272" t="s">
        <v>4100</v>
      </c>
      <c r="N2438" s="272" t="s">
        <v>4655</v>
      </c>
      <c r="O2438" s="272" t="s">
        <v>4670</v>
      </c>
      <c r="P2438" s="274">
        <v>201208</v>
      </c>
      <c r="Q2438" s="272" t="s">
        <v>4203</v>
      </c>
      <c r="R2438" s="276">
        <v>3157.06</v>
      </c>
      <c r="S2438" s="280" t="s">
        <v>9</v>
      </c>
      <c r="T2438" s="280" t="s">
        <v>4699</v>
      </c>
      <c r="V2438" s="244"/>
      <c r="AC2438" s="244"/>
    </row>
    <row r="2439" spans="1:29" ht="15" x14ac:dyDescent="0.25">
      <c r="A2439" s="250"/>
      <c r="B2439" s="250"/>
      <c r="C2439" s="250"/>
      <c r="D2439" s="250"/>
      <c r="E2439" s="250"/>
      <c r="F2439" s="250"/>
      <c r="H2439" s="244"/>
      <c r="J2439" s="272" t="s">
        <v>4158</v>
      </c>
      <c r="K2439" s="272" t="s">
        <v>4663</v>
      </c>
      <c r="L2439" s="250" t="s">
        <v>4664</v>
      </c>
      <c r="M2439" s="272" t="s">
        <v>4100</v>
      </c>
      <c r="N2439" s="272" t="s">
        <v>4208</v>
      </c>
      <c r="O2439" s="272" t="s">
        <v>4670</v>
      </c>
      <c r="P2439" s="274">
        <v>201209</v>
      </c>
      <c r="Q2439" s="272" t="s">
        <v>4203</v>
      </c>
      <c r="R2439" s="276">
        <v>5626.26</v>
      </c>
      <c r="S2439" s="280" t="s">
        <v>9</v>
      </c>
      <c r="T2439" s="280" t="s">
        <v>4699</v>
      </c>
      <c r="V2439" s="244"/>
      <c r="AC2439" s="244"/>
    </row>
    <row r="2440" spans="1:29" ht="15" x14ac:dyDescent="0.25">
      <c r="A2440" s="250"/>
      <c r="B2440" s="250"/>
      <c r="C2440" s="250"/>
      <c r="D2440" s="250"/>
      <c r="E2440" s="250"/>
      <c r="F2440" s="250"/>
      <c r="H2440" s="244"/>
      <c r="J2440" s="272" t="s">
        <v>4158</v>
      </c>
      <c r="K2440" s="272" t="s">
        <v>4663</v>
      </c>
      <c r="L2440" s="250" t="s">
        <v>4664</v>
      </c>
      <c r="M2440" s="272" t="s">
        <v>4100</v>
      </c>
      <c r="N2440" s="272" t="s">
        <v>4652</v>
      </c>
      <c r="O2440" s="272" t="s">
        <v>4670</v>
      </c>
      <c r="P2440" s="274">
        <v>201209</v>
      </c>
      <c r="Q2440" s="272" t="s">
        <v>4203</v>
      </c>
      <c r="R2440" s="276">
        <v>8839.2999999999993</v>
      </c>
      <c r="S2440" s="280" t="s">
        <v>9</v>
      </c>
      <c r="T2440" s="280" t="s">
        <v>4699</v>
      </c>
      <c r="V2440" s="244"/>
      <c r="AC2440" s="244"/>
    </row>
    <row r="2441" spans="1:29" ht="15" x14ac:dyDescent="0.25">
      <c r="A2441" s="250"/>
      <c r="B2441" s="250"/>
      <c r="C2441" s="250"/>
      <c r="D2441" s="250"/>
      <c r="E2441" s="250"/>
      <c r="F2441" s="250"/>
      <c r="H2441" s="244"/>
      <c r="J2441" s="272" t="s">
        <v>4158</v>
      </c>
      <c r="K2441" s="272" t="s">
        <v>4663</v>
      </c>
      <c r="L2441" s="250" t="s">
        <v>4664</v>
      </c>
      <c r="M2441" s="272" t="s">
        <v>4100</v>
      </c>
      <c r="N2441" s="272" t="s">
        <v>4212</v>
      </c>
      <c r="O2441" s="272" t="s">
        <v>4670</v>
      </c>
      <c r="P2441" s="274">
        <v>201209</v>
      </c>
      <c r="Q2441" s="272" t="s">
        <v>4203</v>
      </c>
      <c r="R2441" s="276">
        <v>2246.02</v>
      </c>
      <c r="S2441" s="280" t="s">
        <v>9</v>
      </c>
      <c r="T2441" s="280" t="s">
        <v>4699</v>
      </c>
      <c r="V2441" s="244"/>
      <c r="AC2441" s="244"/>
    </row>
    <row r="2442" spans="1:29" ht="15" x14ac:dyDescent="0.25">
      <c r="A2442" s="250"/>
      <c r="B2442" s="250"/>
      <c r="C2442" s="250"/>
      <c r="D2442" s="250"/>
      <c r="E2442" s="250"/>
      <c r="F2442" s="250"/>
      <c r="H2442" s="244"/>
      <c r="J2442" s="272" t="s">
        <v>4158</v>
      </c>
      <c r="K2442" s="272" t="s">
        <v>4663</v>
      </c>
      <c r="L2442" s="250" t="s">
        <v>4664</v>
      </c>
      <c r="M2442" s="272" t="s">
        <v>4100</v>
      </c>
      <c r="N2442" s="272" t="s">
        <v>4206</v>
      </c>
      <c r="O2442" s="272" t="s">
        <v>4670</v>
      </c>
      <c r="P2442" s="274">
        <v>201209</v>
      </c>
      <c r="Q2442" s="272" t="s">
        <v>4203</v>
      </c>
      <c r="R2442" s="276">
        <v>1637.05</v>
      </c>
      <c r="S2442" s="280" t="s">
        <v>9</v>
      </c>
      <c r="T2442" s="280" t="s">
        <v>4699</v>
      </c>
      <c r="V2442" s="244"/>
      <c r="AC2442" s="244"/>
    </row>
    <row r="2443" spans="1:29" ht="15" x14ac:dyDescent="0.25">
      <c r="A2443" s="250"/>
      <c r="B2443" s="250"/>
      <c r="C2443" s="250"/>
      <c r="D2443" s="250"/>
      <c r="E2443" s="250"/>
      <c r="F2443" s="250"/>
      <c r="H2443" s="244"/>
      <c r="J2443" s="272" t="s">
        <v>4158</v>
      </c>
      <c r="K2443" s="272" t="s">
        <v>4663</v>
      </c>
      <c r="L2443" s="250" t="s">
        <v>4664</v>
      </c>
      <c r="M2443" s="272" t="s">
        <v>4100</v>
      </c>
      <c r="N2443" s="272" t="s">
        <v>4213</v>
      </c>
      <c r="O2443" s="272" t="s">
        <v>4670</v>
      </c>
      <c r="P2443" s="274">
        <v>201209</v>
      </c>
      <c r="Q2443" s="272" t="s">
        <v>4203</v>
      </c>
      <c r="R2443" s="276">
        <v>310.75</v>
      </c>
      <c r="S2443" s="280" t="s">
        <v>9</v>
      </c>
      <c r="T2443" s="280" t="s">
        <v>4699</v>
      </c>
      <c r="V2443" s="244"/>
      <c r="AC2443" s="244"/>
    </row>
    <row r="2444" spans="1:29" ht="15" x14ac:dyDescent="0.25">
      <c r="A2444" s="250"/>
      <c r="B2444" s="250"/>
      <c r="C2444" s="250"/>
      <c r="D2444" s="250"/>
      <c r="E2444" s="250"/>
      <c r="F2444" s="250"/>
      <c r="H2444" s="244"/>
      <c r="J2444" s="272" t="s">
        <v>4158</v>
      </c>
      <c r="K2444" s="272" t="s">
        <v>4663</v>
      </c>
      <c r="L2444" s="250" t="s">
        <v>4664</v>
      </c>
      <c r="M2444" s="272" t="s">
        <v>4100</v>
      </c>
      <c r="N2444" s="272" t="s">
        <v>4214</v>
      </c>
      <c r="O2444" s="272" t="s">
        <v>4670</v>
      </c>
      <c r="P2444" s="274">
        <v>201209</v>
      </c>
      <c r="Q2444" s="272" t="s">
        <v>4203</v>
      </c>
      <c r="R2444" s="276">
        <v>7278.83</v>
      </c>
      <c r="S2444" s="280" t="s">
        <v>9</v>
      </c>
      <c r="T2444" s="280" t="s">
        <v>4699</v>
      </c>
      <c r="V2444" s="244"/>
      <c r="AC2444" s="244"/>
    </row>
    <row r="2445" spans="1:29" ht="15" x14ac:dyDescent="0.25">
      <c r="A2445" s="250"/>
      <c r="B2445" s="250"/>
      <c r="C2445" s="250"/>
      <c r="D2445" s="250"/>
      <c r="E2445" s="250"/>
      <c r="F2445" s="250"/>
      <c r="H2445" s="244"/>
      <c r="J2445" s="272" t="s">
        <v>4158</v>
      </c>
      <c r="K2445" s="272" t="s">
        <v>4663</v>
      </c>
      <c r="L2445" s="250" t="s">
        <v>4664</v>
      </c>
      <c r="M2445" s="272" t="s">
        <v>4100</v>
      </c>
      <c r="N2445" s="272" t="s">
        <v>4655</v>
      </c>
      <c r="O2445" s="272" t="s">
        <v>4670</v>
      </c>
      <c r="P2445" s="274">
        <v>201209</v>
      </c>
      <c r="Q2445" s="272" t="s">
        <v>4203</v>
      </c>
      <c r="R2445" s="276">
        <v>2501.9899999999998</v>
      </c>
      <c r="S2445" s="280" t="s">
        <v>9</v>
      </c>
      <c r="T2445" s="280" t="s">
        <v>4699</v>
      </c>
      <c r="V2445" s="244"/>
      <c r="AC2445" s="244"/>
    </row>
    <row r="2446" spans="1:29" ht="15" x14ac:dyDescent="0.25">
      <c r="A2446" s="250"/>
      <c r="B2446" s="250"/>
      <c r="C2446" s="250"/>
      <c r="D2446" s="250"/>
      <c r="E2446" s="250"/>
      <c r="F2446" s="250"/>
      <c r="H2446" s="244"/>
      <c r="J2446" s="272" t="s">
        <v>4158</v>
      </c>
      <c r="K2446" s="272" t="s">
        <v>4663</v>
      </c>
      <c r="L2446" s="250" t="s">
        <v>4664</v>
      </c>
      <c r="M2446" s="272" t="s">
        <v>4100</v>
      </c>
      <c r="N2446" s="272" t="s">
        <v>4208</v>
      </c>
      <c r="O2446" s="272" t="s">
        <v>4670</v>
      </c>
      <c r="P2446" s="274">
        <v>201210</v>
      </c>
      <c r="Q2446" s="272" t="s">
        <v>4203</v>
      </c>
      <c r="R2446" s="276">
        <v>4960.2700000000004</v>
      </c>
      <c r="S2446" s="280" t="s">
        <v>9</v>
      </c>
      <c r="T2446" s="280" t="s">
        <v>4699</v>
      </c>
      <c r="V2446" s="244"/>
      <c r="AC2446" s="244"/>
    </row>
    <row r="2447" spans="1:29" ht="15" x14ac:dyDescent="0.25">
      <c r="A2447" s="250"/>
      <c r="B2447" s="250"/>
      <c r="C2447" s="250"/>
      <c r="D2447" s="250"/>
      <c r="E2447" s="250"/>
      <c r="F2447" s="250"/>
      <c r="H2447" s="244"/>
      <c r="J2447" s="272" t="s">
        <v>4158</v>
      </c>
      <c r="K2447" s="272" t="s">
        <v>4663</v>
      </c>
      <c r="L2447" s="250" t="s">
        <v>4664</v>
      </c>
      <c r="M2447" s="272" t="s">
        <v>4100</v>
      </c>
      <c r="N2447" s="272" t="s">
        <v>4652</v>
      </c>
      <c r="O2447" s="272" t="s">
        <v>4670</v>
      </c>
      <c r="P2447" s="274">
        <v>201210</v>
      </c>
      <c r="Q2447" s="272" t="s">
        <v>4203</v>
      </c>
      <c r="R2447" s="276">
        <v>8506.01</v>
      </c>
      <c r="S2447" s="280" t="s">
        <v>9</v>
      </c>
      <c r="T2447" s="280" t="s">
        <v>4699</v>
      </c>
      <c r="V2447" s="244"/>
      <c r="AC2447" s="244"/>
    </row>
    <row r="2448" spans="1:29" ht="15" x14ac:dyDescent="0.25">
      <c r="A2448" s="250"/>
      <c r="B2448" s="250"/>
      <c r="C2448" s="250"/>
      <c r="D2448" s="250"/>
      <c r="E2448" s="250"/>
      <c r="F2448" s="250"/>
      <c r="H2448" s="244"/>
      <c r="J2448" s="272" t="s">
        <v>4158</v>
      </c>
      <c r="K2448" s="272" t="s">
        <v>4663</v>
      </c>
      <c r="L2448" s="250" t="s">
        <v>4664</v>
      </c>
      <c r="M2448" s="272" t="s">
        <v>4100</v>
      </c>
      <c r="N2448" s="272" t="s">
        <v>4212</v>
      </c>
      <c r="O2448" s="272" t="s">
        <v>4670</v>
      </c>
      <c r="P2448" s="274">
        <v>201210</v>
      </c>
      <c r="Q2448" s="272" t="s">
        <v>4203</v>
      </c>
      <c r="R2448" s="276">
        <v>3079.49</v>
      </c>
      <c r="S2448" s="280" t="s">
        <v>9</v>
      </c>
      <c r="T2448" s="280" t="s">
        <v>4699</v>
      </c>
      <c r="V2448" s="244"/>
      <c r="AC2448" s="244"/>
    </row>
    <row r="2449" spans="1:29" ht="15" x14ac:dyDescent="0.25">
      <c r="A2449" s="250"/>
      <c r="B2449" s="250"/>
      <c r="C2449" s="250"/>
      <c r="D2449" s="250"/>
      <c r="E2449" s="250"/>
      <c r="F2449" s="250"/>
      <c r="H2449" s="244"/>
      <c r="J2449" s="272" t="s">
        <v>4158</v>
      </c>
      <c r="K2449" s="272" t="s">
        <v>4663</v>
      </c>
      <c r="L2449" s="250" t="s">
        <v>4664</v>
      </c>
      <c r="M2449" s="272" t="s">
        <v>4100</v>
      </c>
      <c r="N2449" s="272" t="s">
        <v>4206</v>
      </c>
      <c r="O2449" s="272" t="s">
        <v>4670</v>
      </c>
      <c r="P2449" s="274">
        <v>201210</v>
      </c>
      <c r="Q2449" s="272" t="s">
        <v>4203</v>
      </c>
      <c r="R2449" s="276">
        <v>3300.31</v>
      </c>
      <c r="S2449" s="280" t="s">
        <v>9</v>
      </c>
      <c r="T2449" s="280" t="s">
        <v>4699</v>
      </c>
      <c r="V2449" s="244"/>
      <c r="AC2449" s="244"/>
    </row>
    <row r="2450" spans="1:29" ht="15" x14ac:dyDescent="0.25">
      <c r="A2450" s="250"/>
      <c r="B2450" s="250"/>
      <c r="C2450" s="250"/>
      <c r="D2450" s="250"/>
      <c r="E2450" s="250"/>
      <c r="F2450" s="250"/>
      <c r="H2450" s="244"/>
      <c r="J2450" s="272" t="s">
        <v>4158</v>
      </c>
      <c r="K2450" s="272" t="s">
        <v>4663</v>
      </c>
      <c r="L2450" s="250" t="s">
        <v>4664</v>
      </c>
      <c r="M2450" s="272" t="s">
        <v>4100</v>
      </c>
      <c r="N2450" s="272" t="s">
        <v>4213</v>
      </c>
      <c r="O2450" s="272" t="s">
        <v>4670</v>
      </c>
      <c r="P2450" s="274">
        <v>201210</v>
      </c>
      <c r="Q2450" s="272" t="s">
        <v>4203</v>
      </c>
      <c r="R2450" s="276">
        <v>220.82</v>
      </c>
      <c r="S2450" s="280" t="s">
        <v>9</v>
      </c>
      <c r="T2450" s="280" t="s">
        <v>4699</v>
      </c>
      <c r="V2450" s="244"/>
      <c r="AC2450" s="244"/>
    </row>
    <row r="2451" spans="1:29" ht="15" x14ac:dyDescent="0.25">
      <c r="A2451" s="250"/>
      <c r="B2451" s="250"/>
      <c r="C2451" s="250"/>
      <c r="D2451" s="250"/>
      <c r="E2451" s="250"/>
      <c r="F2451" s="250"/>
      <c r="H2451" s="244"/>
      <c r="J2451" s="272" t="s">
        <v>4158</v>
      </c>
      <c r="K2451" s="272" t="s">
        <v>4663</v>
      </c>
      <c r="L2451" s="250" t="s">
        <v>4664</v>
      </c>
      <c r="M2451" s="272" t="s">
        <v>4100</v>
      </c>
      <c r="N2451" s="272" t="s">
        <v>4214</v>
      </c>
      <c r="O2451" s="272" t="s">
        <v>4670</v>
      </c>
      <c r="P2451" s="274">
        <v>201210</v>
      </c>
      <c r="Q2451" s="272" t="s">
        <v>4203</v>
      </c>
      <c r="R2451" s="276">
        <v>11271.71</v>
      </c>
      <c r="S2451" s="280" t="s">
        <v>9</v>
      </c>
      <c r="T2451" s="280" t="s">
        <v>4699</v>
      </c>
      <c r="V2451" s="244"/>
      <c r="AC2451" s="244"/>
    </row>
    <row r="2452" spans="1:29" ht="15" x14ac:dyDescent="0.25">
      <c r="A2452" s="250"/>
      <c r="B2452" s="250"/>
      <c r="C2452" s="250"/>
      <c r="D2452" s="250"/>
      <c r="E2452" s="250"/>
      <c r="F2452" s="250"/>
      <c r="H2452" s="244"/>
      <c r="J2452" s="272" t="s">
        <v>4158</v>
      </c>
      <c r="K2452" s="272" t="s">
        <v>4663</v>
      </c>
      <c r="L2452" s="250" t="s">
        <v>4664</v>
      </c>
      <c r="M2452" s="272" t="s">
        <v>4100</v>
      </c>
      <c r="N2452" s="272" t="s">
        <v>4655</v>
      </c>
      <c r="O2452" s="272" t="s">
        <v>4670</v>
      </c>
      <c r="P2452" s="274">
        <v>201210</v>
      </c>
      <c r="Q2452" s="272" t="s">
        <v>4203</v>
      </c>
      <c r="R2452" s="276">
        <v>2760.09</v>
      </c>
      <c r="S2452" s="280" t="s">
        <v>9</v>
      </c>
      <c r="T2452" s="280" t="s">
        <v>4699</v>
      </c>
      <c r="V2452" s="244"/>
      <c r="AC2452" s="244"/>
    </row>
    <row r="2453" spans="1:29" ht="15" x14ac:dyDescent="0.25">
      <c r="A2453" s="250"/>
      <c r="B2453" s="250"/>
      <c r="C2453" s="250"/>
      <c r="D2453" s="250"/>
      <c r="E2453" s="250"/>
      <c r="F2453" s="250"/>
      <c r="H2453" s="244"/>
      <c r="J2453" s="272" t="s">
        <v>4158</v>
      </c>
      <c r="K2453" s="272" t="s">
        <v>4663</v>
      </c>
      <c r="L2453" s="250" t="s">
        <v>4664</v>
      </c>
      <c r="M2453" s="272" t="s">
        <v>4100</v>
      </c>
      <c r="N2453" s="272" t="s">
        <v>4208</v>
      </c>
      <c r="O2453" s="272" t="s">
        <v>4670</v>
      </c>
      <c r="P2453" s="274">
        <v>201211</v>
      </c>
      <c r="Q2453" s="272" t="s">
        <v>4203</v>
      </c>
      <c r="R2453" s="276">
        <v>6548.46</v>
      </c>
      <c r="S2453" s="280" t="s">
        <v>9</v>
      </c>
      <c r="T2453" s="280" t="s">
        <v>4699</v>
      </c>
      <c r="V2453" s="244"/>
      <c r="AC2453" s="244"/>
    </row>
    <row r="2454" spans="1:29" ht="15" x14ac:dyDescent="0.25">
      <c r="A2454" s="250"/>
      <c r="B2454" s="250"/>
      <c r="C2454" s="250"/>
      <c r="D2454" s="250"/>
      <c r="E2454" s="250"/>
      <c r="F2454" s="250"/>
      <c r="H2454" s="244"/>
      <c r="J2454" s="272" t="s">
        <v>4158</v>
      </c>
      <c r="K2454" s="272" t="s">
        <v>4663</v>
      </c>
      <c r="L2454" s="250" t="s">
        <v>4664</v>
      </c>
      <c r="M2454" s="272" t="s">
        <v>4100</v>
      </c>
      <c r="N2454" s="272" t="s">
        <v>4652</v>
      </c>
      <c r="O2454" s="272" t="s">
        <v>4670</v>
      </c>
      <c r="P2454" s="274">
        <v>201211</v>
      </c>
      <c r="Q2454" s="272" t="s">
        <v>4203</v>
      </c>
      <c r="R2454" s="276">
        <v>8125.23</v>
      </c>
      <c r="S2454" s="280" t="s">
        <v>9</v>
      </c>
      <c r="T2454" s="280" t="s">
        <v>4699</v>
      </c>
      <c r="V2454" s="244"/>
      <c r="AC2454" s="244"/>
    </row>
    <row r="2455" spans="1:29" ht="15" x14ac:dyDescent="0.25">
      <c r="A2455" s="250"/>
      <c r="B2455" s="250"/>
      <c r="C2455" s="250"/>
      <c r="D2455" s="250"/>
      <c r="E2455" s="250"/>
      <c r="F2455" s="250"/>
      <c r="H2455" s="244"/>
      <c r="J2455" s="272" t="s">
        <v>4158</v>
      </c>
      <c r="K2455" s="272" t="s">
        <v>4663</v>
      </c>
      <c r="L2455" s="250" t="s">
        <v>4664</v>
      </c>
      <c r="M2455" s="272" t="s">
        <v>4100</v>
      </c>
      <c r="N2455" s="272" t="s">
        <v>4212</v>
      </c>
      <c r="O2455" s="272" t="s">
        <v>4670</v>
      </c>
      <c r="P2455" s="274">
        <v>201211</v>
      </c>
      <c r="Q2455" s="272" t="s">
        <v>4203</v>
      </c>
      <c r="R2455" s="276">
        <v>3920.61</v>
      </c>
      <c r="S2455" s="280" t="s">
        <v>9</v>
      </c>
      <c r="T2455" s="280" t="s">
        <v>4699</v>
      </c>
      <c r="V2455" s="244"/>
      <c r="AC2455" s="244"/>
    </row>
    <row r="2456" spans="1:29" ht="15" x14ac:dyDescent="0.25">
      <c r="A2456" s="250"/>
      <c r="B2456" s="250"/>
      <c r="C2456" s="250"/>
      <c r="D2456" s="250"/>
      <c r="E2456" s="250"/>
      <c r="F2456" s="250"/>
      <c r="H2456" s="244"/>
      <c r="J2456" s="272" t="s">
        <v>4158</v>
      </c>
      <c r="K2456" s="272" t="s">
        <v>4663</v>
      </c>
      <c r="L2456" s="250" t="s">
        <v>4664</v>
      </c>
      <c r="M2456" s="272" t="s">
        <v>4100</v>
      </c>
      <c r="N2456" s="272" t="s">
        <v>4206</v>
      </c>
      <c r="O2456" s="272" t="s">
        <v>4670</v>
      </c>
      <c r="P2456" s="274">
        <v>201211</v>
      </c>
      <c r="Q2456" s="272" t="s">
        <v>4203</v>
      </c>
      <c r="R2456" s="276">
        <v>4994.33</v>
      </c>
      <c r="S2456" s="280" t="s">
        <v>9</v>
      </c>
      <c r="T2456" s="280" t="s">
        <v>4699</v>
      </c>
      <c r="V2456" s="244"/>
      <c r="AC2456" s="244"/>
    </row>
    <row r="2457" spans="1:29" ht="15" x14ac:dyDescent="0.25">
      <c r="A2457" s="250"/>
      <c r="B2457" s="250"/>
      <c r="C2457" s="250"/>
      <c r="D2457" s="250"/>
      <c r="E2457" s="250"/>
      <c r="F2457" s="250"/>
      <c r="H2457" s="244"/>
      <c r="J2457" s="272" t="s">
        <v>4158</v>
      </c>
      <c r="K2457" s="272" t="s">
        <v>4663</v>
      </c>
      <c r="L2457" s="250" t="s">
        <v>4664</v>
      </c>
      <c r="M2457" s="272" t="s">
        <v>4100</v>
      </c>
      <c r="N2457" s="272" t="s">
        <v>4213</v>
      </c>
      <c r="O2457" s="272" t="s">
        <v>4670</v>
      </c>
      <c r="P2457" s="274">
        <v>201211</v>
      </c>
      <c r="Q2457" s="272" t="s">
        <v>4203</v>
      </c>
      <c r="R2457" s="276">
        <v>1118.18</v>
      </c>
      <c r="S2457" s="280" t="s">
        <v>9</v>
      </c>
      <c r="T2457" s="280" t="s">
        <v>4699</v>
      </c>
      <c r="V2457" s="244"/>
      <c r="AC2457" s="244"/>
    </row>
    <row r="2458" spans="1:29" ht="15" x14ac:dyDescent="0.25">
      <c r="A2458" s="250"/>
      <c r="B2458" s="250"/>
      <c r="C2458" s="250"/>
      <c r="D2458" s="250"/>
      <c r="E2458" s="250"/>
      <c r="F2458" s="250"/>
      <c r="H2458" s="244"/>
      <c r="J2458" s="272" t="s">
        <v>4158</v>
      </c>
      <c r="K2458" s="272" t="s">
        <v>4663</v>
      </c>
      <c r="L2458" s="250" t="s">
        <v>4664</v>
      </c>
      <c r="M2458" s="272" t="s">
        <v>4100</v>
      </c>
      <c r="N2458" s="272" t="s">
        <v>4214</v>
      </c>
      <c r="O2458" s="272" t="s">
        <v>4670</v>
      </c>
      <c r="P2458" s="274">
        <v>201211</v>
      </c>
      <c r="Q2458" s="272" t="s">
        <v>4203</v>
      </c>
      <c r="R2458" s="276">
        <v>9826.65</v>
      </c>
      <c r="S2458" s="280" t="s">
        <v>9</v>
      </c>
      <c r="T2458" s="280" t="s">
        <v>4699</v>
      </c>
      <c r="V2458" s="244"/>
      <c r="AC2458" s="244"/>
    </row>
    <row r="2459" spans="1:29" ht="15" x14ac:dyDescent="0.25">
      <c r="A2459" s="250"/>
      <c r="B2459" s="250"/>
      <c r="C2459" s="250"/>
      <c r="D2459" s="250"/>
      <c r="E2459" s="250"/>
      <c r="F2459" s="250"/>
      <c r="H2459" s="244"/>
      <c r="J2459" s="272" t="s">
        <v>4158</v>
      </c>
      <c r="K2459" s="272" t="s">
        <v>4663</v>
      </c>
      <c r="L2459" s="250" t="s">
        <v>4664</v>
      </c>
      <c r="M2459" s="272" t="s">
        <v>4100</v>
      </c>
      <c r="N2459" s="272" t="s">
        <v>4655</v>
      </c>
      <c r="O2459" s="272" t="s">
        <v>4670</v>
      </c>
      <c r="P2459" s="274">
        <v>201211</v>
      </c>
      <c r="Q2459" s="272" t="s">
        <v>4203</v>
      </c>
      <c r="R2459" s="276">
        <v>2824.87</v>
      </c>
      <c r="S2459" s="280" t="s">
        <v>9</v>
      </c>
      <c r="T2459" s="280" t="s">
        <v>4699</v>
      </c>
      <c r="V2459" s="244"/>
      <c r="AC2459" s="244"/>
    </row>
    <row r="2460" spans="1:29" ht="15" x14ac:dyDescent="0.25">
      <c r="A2460" s="250"/>
      <c r="B2460" s="250"/>
      <c r="C2460" s="250"/>
      <c r="D2460" s="250"/>
      <c r="E2460" s="250"/>
      <c r="F2460" s="250"/>
      <c r="H2460" s="244"/>
      <c r="J2460" s="272" t="s">
        <v>4158</v>
      </c>
      <c r="K2460" s="272" t="s">
        <v>4663</v>
      </c>
      <c r="L2460" s="250" t="s">
        <v>4664</v>
      </c>
      <c r="M2460" s="272" t="s">
        <v>4100</v>
      </c>
      <c r="N2460" s="272" t="s">
        <v>4208</v>
      </c>
      <c r="O2460" s="272" t="s">
        <v>4670</v>
      </c>
      <c r="P2460" s="274">
        <v>201212</v>
      </c>
      <c r="Q2460" s="272" t="s">
        <v>4203</v>
      </c>
      <c r="R2460" s="276">
        <v>2013.96</v>
      </c>
      <c r="S2460" s="280" t="s">
        <v>9</v>
      </c>
      <c r="T2460" s="280" t="s">
        <v>4699</v>
      </c>
      <c r="V2460" s="244"/>
      <c r="AC2460" s="244"/>
    </row>
    <row r="2461" spans="1:29" ht="15" x14ac:dyDescent="0.25">
      <c r="A2461" s="250"/>
      <c r="B2461" s="250"/>
      <c r="C2461" s="250"/>
      <c r="D2461" s="250"/>
      <c r="E2461" s="250"/>
      <c r="F2461" s="250"/>
      <c r="H2461" s="244"/>
      <c r="J2461" s="272" t="s">
        <v>4158</v>
      </c>
      <c r="K2461" s="272" t="s">
        <v>4663</v>
      </c>
      <c r="L2461" s="250" t="s">
        <v>4664</v>
      </c>
      <c r="M2461" s="272" t="s">
        <v>4100</v>
      </c>
      <c r="N2461" s="272" t="s">
        <v>4652</v>
      </c>
      <c r="O2461" s="272" t="s">
        <v>4670</v>
      </c>
      <c r="P2461" s="274">
        <v>201212</v>
      </c>
      <c r="Q2461" s="272" t="s">
        <v>4203</v>
      </c>
      <c r="R2461" s="276">
        <v>14146.24</v>
      </c>
      <c r="S2461" s="280" t="s">
        <v>9</v>
      </c>
      <c r="T2461" s="280" t="s">
        <v>4699</v>
      </c>
      <c r="V2461" s="244"/>
      <c r="AC2461" s="244"/>
    </row>
    <row r="2462" spans="1:29" ht="15" x14ac:dyDescent="0.25">
      <c r="A2462" s="250"/>
      <c r="B2462" s="250"/>
      <c r="C2462" s="250"/>
      <c r="D2462" s="250"/>
      <c r="E2462" s="250"/>
      <c r="F2462" s="250"/>
      <c r="H2462" s="244"/>
      <c r="J2462" s="272" t="s">
        <v>4158</v>
      </c>
      <c r="K2462" s="272" t="s">
        <v>4663</v>
      </c>
      <c r="L2462" s="250" t="s">
        <v>4664</v>
      </c>
      <c r="M2462" s="272" t="s">
        <v>4100</v>
      </c>
      <c r="N2462" s="272" t="s">
        <v>4212</v>
      </c>
      <c r="O2462" s="272" t="s">
        <v>4670</v>
      </c>
      <c r="P2462" s="274">
        <v>201212</v>
      </c>
      <c r="Q2462" s="272" t="s">
        <v>4203</v>
      </c>
      <c r="R2462" s="276">
        <v>2702.81</v>
      </c>
      <c r="S2462" s="280" t="s">
        <v>9</v>
      </c>
      <c r="T2462" s="280" t="s">
        <v>4699</v>
      </c>
      <c r="V2462" s="244"/>
      <c r="AC2462" s="244"/>
    </row>
    <row r="2463" spans="1:29" ht="15" x14ac:dyDescent="0.25">
      <c r="A2463" s="250"/>
      <c r="B2463" s="250"/>
      <c r="C2463" s="250"/>
      <c r="D2463" s="250"/>
      <c r="E2463" s="250"/>
      <c r="F2463" s="250"/>
      <c r="H2463" s="244"/>
      <c r="J2463" s="272" t="s">
        <v>4158</v>
      </c>
      <c r="K2463" s="272" t="s">
        <v>4663</v>
      </c>
      <c r="L2463" s="250" t="s">
        <v>4664</v>
      </c>
      <c r="M2463" s="272" t="s">
        <v>4100</v>
      </c>
      <c r="N2463" s="272" t="s">
        <v>4206</v>
      </c>
      <c r="O2463" s="272" t="s">
        <v>4670</v>
      </c>
      <c r="P2463" s="274">
        <v>201212</v>
      </c>
      <c r="Q2463" s="272" t="s">
        <v>4203</v>
      </c>
      <c r="R2463" s="276">
        <v>2909.81</v>
      </c>
      <c r="S2463" s="280" t="s">
        <v>9</v>
      </c>
      <c r="T2463" s="280" t="s">
        <v>4699</v>
      </c>
      <c r="V2463" s="244"/>
      <c r="AC2463" s="244"/>
    </row>
    <row r="2464" spans="1:29" ht="15" x14ac:dyDescent="0.25">
      <c r="A2464" s="250"/>
      <c r="B2464" s="250"/>
      <c r="C2464" s="250"/>
      <c r="D2464" s="250"/>
      <c r="E2464" s="250"/>
      <c r="F2464" s="250"/>
      <c r="H2464" s="244"/>
      <c r="J2464" s="272" t="s">
        <v>4158</v>
      </c>
      <c r="K2464" s="272" t="s">
        <v>4663</v>
      </c>
      <c r="L2464" s="250" t="s">
        <v>4664</v>
      </c>
      <c r="M2464" s="272" t="s">
        <v>4100</v>
      </c>
      <c r="N2464" s="272" t="s">
        <v>4213</v>
      </c>
      <c r="O2464" s="272" t="s">
        <v>4670</v>
      </c>
      <c r="P2464" s="274">
        <v>201212</v>
      </c>
      <c r="Q2464" s="272" t="s">
        <v>4203</v>
      </c>
      <c r="R2464" s="276">
        <v>1162.52</v>
      </c>
      <c r="S2464" s="280" t="s">
        <v>9</v>
      </c>
      <c r="T2464" s="280" t="s">
        <v>4699</v>
      </c>
      <c r="V2464" s="244"/>
      <c r="AC2464" s="244"/>
    </row>
    <row r="2465" spans="1:29" ht="15" x14ac:dyDescent="0.25">
      <c r="A2465" s="250"/>
      <c r="B2465" s="250"/>
      <c r="C2465" s="250"/>
      <c r="D2465" s="250"/>
      <c r="E2465" s="250"/>
      <c r="F2465" s="250"/>
      <c r="H2465" s="244"/>
      <c r="J2465" s="272" t="s">
        <v>4158</v>
      </c>
      <c r="K2465" s="272" t="s">
        <v>4663</v>
      </c>
      <c r="L2465" s="250" t="s">
        <v>4664</v>
      </c>
      <c r="M2465" s="272" t="s">
        <v>4100</v>
      </c>
      <c r="N2465" s="272" t="s">
        <v>4214</v>
      </c>
      <c r="O2465" s="272" t="s">
        <v>4670</v>
      </c>
      <c r="P2465" s="274">
        <v>201212</v>
      </c>
      <c r="Q2465" s="272" t="s">
        <v>4203</v>
      </c>
      <c r="R2465" s="276">
        <v>10969.25</v>
      </c>
      <c r="S2465" s="280" t="s">
        <v>9</v>
      </c>
      <c r="T2465" s="280" t="s">
        <v>4699</v>
      </c>
      <c r="V2465" s="244"/>
      <c r="AC2465" s="244"/>
    </row>
    <row r="2466" spans="1:29" ht="15" x14ac:dyDescent="0.25">
      <c r="A2466" s="250"/>
      <c r="B2466" s="250"/>
      <c r="C2466" s="250"/>
      <c r="D2466" s="250"/>
      <c r="E2466" s="250"/>
      <c r="F2466" s="250"/>
      <c r="H2466" s="244"/>
      <c r="J2466" s="272" t="s">
        <v>4158</v>
      </c>
      <c r="K2466" s="272" t="s">
        <v>4663</v>
      </c>
      <c r="L2466" s="250" t="s">
        <v>4664</v>
      </c>
      <c r="M2466" s="272" t="s">
        <v>4100</v>
      </c>
      <c r="N2466" s="272" t="s">
        <v>4655</v>
      </c>
      <c r="O2466" s="272" t="s">
        <v>4670</v>
      </c>
      <c r="P2466" s="274">
        <v>201212</v>
      </c>
      <c r="Q2466" s="272" t="s">
        <v>4203</v>
      </c>
      <c r="R2466" s="276">
        <v>3513.87</v>
      </c>
      <c r="S2466" s="280" t="s">
        <v>9</v>
      </c>
      <c r="T2466" s="280" t="s">
        <v>4699</v>
      </c>
      <c r="V2466" s="244"/>
      <c r="AC2466" s="244"/>
    </row>
    <row r="2467" spans="1:29" ht="15" x14ac:dyDescent="0.25">
      <c r="A2467" s="250"/>
      <c r="B2467" s="250"/>
      <c r="C2467" s="250"/>
      <c r="D2467" s="250"/>
      <c r="E2467" s="250"/>
      <c r="F2467" s="250"/>
      <c r="H2467" s="244"/>
      <c r="J2467" s="272" t="s">
        <v>4158</v>
      </c>
      <c r="K2467" s="272" t="s">
        <v>4663</v>
      </c>
      <c r="L2467" s="250" t="s">
        <v>4664</v>
      </c>
      <c r="M2467" s="272" t="s">
        <v>4100</v>
      </c>
      <c r="N2467" s="272" t="s">
        <v>4652</v>
      </c>
      <c r="O2467" s="272" t="s">
        <v>4670</v>
      </c>
      <c r="P2467" s="274">
        <v>201301</v>
      </c>
      <c r="Q2467" s="272" t="s">
        <v>4203</v>
      </c>
      <c r="R2467" s="276">
        <v>15919.68</v>
      </c>
      <c r="S2467" s="280" t="s">
        <v>9</v>
      </c>
      <c r="T2467" s="280" t="s">
        <v>4699</v>
      </c>
      <c r="V2467" s="244"/>
      <c r="AC2467" s="244"/>
    </row>
    <row r="2468" spans="1:29" ht="15" x14ac:dyDescent="0.25">
      <c r="A2468" s="250"/>
      <c r="B2468" s="250"/>
      <c r="C2468" s="250"/>
      <c r="D2468" s="250"/>
      <c r="E2468" s="250"/>
      <c r="F2468" s="250"/>
      <c r="H2468" s="244"/>
      <c r="J2468" s="272" t="s">
        <v>4158</v>
      </c>
      <c r="K2468" s="272" t="s">
        <v>4663</v>
      </c>
      <c r="L2468" s="250" t="s">
        <v>4664</v>
      </c>
      <c r="M2468" s="272" t="s">
        <v>4100</v>
      </c>
      <c r="N2468" s="272" t="s">
        <v>4212</v>
      </c>
      <c r="O2468" s="272" t="s">
        <v>4670</v>
      </c>
      <c r="P2468" s="274">
        <v>201301</v>
      </c>
      <c r="Q2468" s="272" t="s">
        <v>4203</v>
      </c>
      <c r="R2468" s="276">
        <v>1942.22</v>
      </c>
      <c r="S2468" s="280" t="s">
        <v>9</v>
      </c>
      <c r="T2468" s="280" t="s">
        <v>4699</v>
      </c>
      <c r="V2468" s="244"/>
      <c r="AC2468" s="244"/>
    </row>
    <row r="2469" spans="1:29" ht="15" x14ac:dyDescent="0.25">
      <c r="A2469" s="250"/>
      <c r="B2469" s="250"/>
      <c r="C2469" s="250"/>
      <c r="D2469" s="250"/>
      <c r="E2469" s="250"/>
      <c r="F2469" s="250"/>
      <c r="H2469" s="244"/>
      <c r="J2469" s="272" t="s">
        <v>4158</v>
      </c>
      <c r="K2469" s="272" t="s">
        <v>4663</v>
      </c>
      <c r="L2469" s="250" t="s">
        <v>4664</v>
      </c>
      <c r="M2469" s="272" t="s">
        <v>4100</v>
      </c>
      <c r="N2469" s="272" t="s">
        <v>4206</v>
      </c>
      <c r="O2469" s="272" t="s">
        <v>4670</v>
      </c>
      <c r="P2469" s="274">
        <v>201301</v>
      </c>
      <c r="Q2469" s="272" t="s">
        <v>4203</v>
      </c>
      <c r="R2469" s="276">
        <v>2759.93</v>
      </c>
      <c r="S2469" s="280" t="s">
        <v>9</v>
      </c>
      <c r="T2469" s="280" t="s">
        <v>4699</v>
      </c>
      <c r="V2469" s="244"/>
      <c r="AC2469" s="244"/>
    </row>
    <row r="2470" spans="1:29" ht="15" x14ac:dyDescent="0.25">
      <c r="A2470" s="250"/>
      <c r="B2470" s="250"/>
      <c r="C2470" s="250"/>
      <c r="D2470" s="250"/>
      <c r="E2470" s="250"/>
      <c r="F2470" s="250"/>
      <c r="H2470" s="244"/>
      <c r="J2470" s="272" t="s">
        <v>4158</v>
      </c>
      <c r="K2470" s="272" t="s">
        <v>4663</v>
      </c>
      <c r="L2470" s="250" t="s">
        <v>4664</v>
      </c>
      <c r="M2470" s="272" t="s">
        <v>4100</v>
      </c>
      <c r="N2470" s="272" t="s">
        <v>4213</v>
      </c>
      <c r="O2470" s="272" t="s">
        <v>4670</v>
      </c>
      <c r="P2470" s="274">
        <v>201301</v>
      </c>
      <c r="Q2470" s="272" t="s">
        <v>4203</v>
      </c>
      <c r="R2470" s="276">
        <v>4088.56</v>
      </c>
      <c r="S2470" s="280" t="s">
        <v>9</v>
      </c>
      <c r="T2470" s="280" t="s">
        <v>4699</v>
      </c>
      <c r="V2470" s="244"/>
      <c r="AC2470" s="244"/>
    </row>
    <row r="2471" spans="1:29" ht="15" x14ac:dyDescent="0.25">
      <c r="A2471" s="250"/>
      <c r="B2471" s="250"/>
      <c r="C2471" s="250"/>
      <c r="D2471" s="250"/>
      <c r="E2471" s="250"/>
      <c r="F2471" s="250"/>
      <c r="H2471" s="244"/>
      <c r="J2471" s="272" t="s">
        <v>4158</v>
      </c>
      <c r="K2471" s="272" t="s">
        <v>4663</v>
      </c>
      <c r="L2471" s="250" t="s">
        <v>4664</v>
      </c>
      <c r="M2471" s="272" t="s">
        <v>4100</v>
      </c>
      <c r="N2471" s="272" t="s">
        <v>4654</v>
      </c>
      <c r="O2471" s="272" t="s">
        <v>4670</v>
      </c>
      <c r="P2471" s="274">
        <v>201301</v>
      </c>
      <c r="Q2471" s="272" t="s">
        <v>4203</v>
      </c>
      <c r="R2471" s="276">
        <v>1226.57</v>
      </c>
      <c r="S2471" s="280" t="s">
        <v>9</v>
      </c>
      <c r="T2471" s="280" t="s">
        <v>4699</v>
      </c>
      <c r="V2471" s="244"/>
      <c r="AC2471" s="244"/>
    </row>
    <row r="2472" spans="1:29" ht="15" x14ac:dyDescent="0.25">
      <c r="A2472" s="250"/>
      <c r="B2472" s="250"/>
      <c r="C2472" s="250"/>
      <c r="D2472" s="250"/>
      <c r="E2472" s="250"/>
      <c r="F2472" s="250"/>
      <c r="H2472" s="244"/>
      <c r="J2472" s="272" t="s">
        <v>4158</v>
      </c>
      <c r="K2472" s="272" t="s">
        <v>4663</v>
      </c>
      <c r="L2472" s="250" t="s">
        <v>4664</v>
      </c>
      <c r="M2472" s="272" t="s">
        <v>4100</v>
      </c>
      <c r="N2472" s="272" t="s">
        <v>4214</v>
      </c>
      <c r="O2472" s="272" t="s">
        <v>4670</v>
      </c>
      <c r="P2472" s="274">
        <v>201301</v>
      </c>
      <c r="Q2472" s="272" t="s">
        <v>4203</v>
      </c>
      <c r="R2472" s="276">
        <v>6457.11</v>
      </c>
      <c r="S2472" s="280" t="s">
        <v>9</v>
      </c>
      <c r="T2472" s="280" t="s">
        <v>4699</v>
      </c>
      <c r="V2472" s="244"/>
      <c r="AC2472" s="244"/>
    </row>
    <row r="2473" spans="1:29" ht="15" x14ac:dyDescent="0.25">
      <c r="A2473" s="250"/>
      <c r="B2473" s="250"/>
      <c r="C2473" s="250"/>
      <c r="D2473" s="250"/>
      <c r="E2473" s="250"/>
      <c r="F2473" s="250"/>
      <c r="H2473" s="244"/>
      <c r="J2473" s="272" t="s">
        <v>4158</v>
      </c>
      <c r="K2473" s="272" t="s">
        <v>4663</v>
      </c>
      <c r="L2473" s="250" t="s">
        <v>4664</v>
      </c>
      <c r="M2473" s="272" t="s">
        <v>4100</v>
      </c>
      <c r="N2473" s="272" t="s">
        <v>4655</v>
      </c>
      <c r="O2473" s="272" t="s">
        <v>4670</v>
      </c>
      <c r="P2473" s="274">
        <v>201301</v>
      </c>
      <c r="Q2473" s="272" t="s">
        <v>4203</v>
      </c>
      <c r="R2473" s="276">
        <v>1546.97</v>
      </c>
      <c r="S2473" s="280" t="s">
        <v>9</v>
      </c>
      <c r="T2473" s="280" t="s">
        <v>4699</v>
      </c>
      <c r="V2473" s="244"/>
      <c r="AC2473" s="244"/>
    </row>
    <row r="2474" spans="1:29" ht="15" x14ac:dyDescent="0.25">
      <c r="A2474" s="250"/>
      <c r="B2474" s="250"/>
      <c r="C2474" s="250"/>
      <c r="D2474" s="250"/>
      <c r="E2474" s="250"/>
      <c r="F2474" s="250"/>
      <c r="H2474" s="244"/>
      <c r="J2474" s="272" t="s">
        <v>4158</v>
      </c>
      <c r="K2474" s="272" t="s">
        <v>4663</v>
      </c>
      <c r="L2474" s="250" t="s">
        <v>4664</v>
      </c>
      <c r="M2474" s="272" t="s">
        <v>4134</v>
      </c>
      <c r="N2474" s="272" t="s">
        <v>4215</v>
      </c>
      <c r="O2474" s="272" t="s">
        <v>4670</v>
      </c>
      <c r="P2474" s="274">
        <v>201301</v>
      </c>
      <c r="Q2474" s="272" t="s">
        <v>4203</v>
      </c>
      <c r="R2474" s="276">
        <v>12758.82</v>
      </c>
      <c r="S2474" s="280" t="s">
        <v>9</v>
      </c>
      <c r="T2474" s="280" t="s">
        <v>4699</v>
      </c>
      <c r="V2474" s="244"/>
      <c r="AC2474" s="244"/>
    </row>
    <row r="2475" spans="1:29" ht="15" x14ac:dyDescent="0.25">
      <c r="A2475" s="250"/>
      <c r="B2475" s="250"/>
      <c r="C2475" s="250"/>
      <c r="D2475" s="250"/>
      <c r="E2475" s="250"/>
      <c r="F2475" s="250"/>
      <c r="H2475" s="244"/>
      <c r="J2475" s="272" t="s">
        <v>4158</v>
      </c>
      <c r="K2475" s="272" t="s">
        <v>4663</v>
      </c>
      <c r="L2475" s="250" t="s">
        <v>4664</v>
      </c>
      <c r="M2475" s="272" t="s">
        <v>4100</v>
      </c>
      <c r="N2475" s="272" t="s">
        <v>4652</v>
      </c>
      <c r="O2475" s="272" t="s">
        <v>4670</v>
      </c>
      <c r="P2475" s="274">
        <v>201302</v>
      </c>
      <c r="Q2475" s="272" t="s">
        <v>4203</v>
      </c>
      <c r="R2475" s="276">
        <v>6733.28</v>
      </c>
      <c r="S2475" s="280" t="s">
        <v>9</v>
      </c>
      <c r="T2475" s="280" t="s">
        <v>4699</v>
      </c>
      <c r="V2475" s="244"/>
      <c r="AC2475" s="244"/>
    </row>
    <row r="2476" spans="1:29" ht="15" x14ac:dyDescent="0.25">
      <c r="A2476" s="250"/>
      <c r="B2476" s="250"/>
      <c r="C2476" s="250"/>
      <c r="D2476" s="250"/>
      <c r="E2476" s="250"/>
      <c r="F2476" s="250"/>
      <c r="H2476" s="244"/>
      <c r="J2476" s="272" t="s">
        <v>4158</v>
      </c>
      <c r="K2476" s="272" t="s">
        <v>4663</v>
      </c>
      <c r="L2476" s="250" t="s">
        <v>4664</v>
      </c>
      <c r="M2476" s="272" t="s">
        <v>4100</v>
      </c>
      <c r="N2476" s="272" t="s">
        <v>4214</v>
      </c>
      <c r="O2476" s="272" t="s">
        <v>4670</v>
      </c>
      <c r="P2476" s="274">
        <v>201302</v>
      </c>
      <c r="Q2476" s="272" t="s">
        <v>4203</v>
      </c>
      <c r="R2476" s="276">
        <v>4889.8599999999997</v>
      </c>
      <c r="S2476" s="280" t="s">
        <v>9</v>
      </c>
      <c r="T2476" s="280" t="s">
        <v>4699</v>
      </c>
      <c r="V2476" s="244"/>
      <c r="AC2476" s="244"/>
    </row>
    <row r="2477" spans="1:29" ht="15" x14ac:dyDescent="0.25">
      <c r="A2477" s="250"/>
      <c r="B2477" s="250"/>
      <c r="C2477" s="250"/>
      <c r="D2477" s="250"/>
      <c r="E2477" s="250"/>
      <c r="F2477" s="250"/>
      <c r="H2477" s="244"/>
      <c r="J2477" s="272" t="s">
        <v>4158</v>
      </c>
      <c r="K2477" s="272" t="s">
        <v>4663</v>
      </c>
      <c r="L2477" s="250" t="s">
        <v>4664</v>
      </c>
      <c r="M2477" s="272" t="s">
        <v>4100</v>
      </c>
      <c r="N2477" s="272" t="s">
        <v>4655</v>
      </c>
      <c r="O2477" s="272" t="s">
        <v>4670</v>
      </c>
      <c r="P2477" s="274">
        <v>201302</v>
      </c>
      <c r="Q2477" s="272" t="s">
        <v>4203</v>
      </c>
      <c r="R2477" s="276">
        <v>920.7</v>
      </c>
      <c r="S2477" s="280" t="s">
        <v>9</v>
      </c>
      <c r="T2477" s="280" t="s">
        <v>4699</v>
      </c>
      <c r="V2477" s="244"/>
      <c r="AC2477" s="244"/>
    </row>
    <row r="2478" spans="1:29" ht="15" x14ac:dyDescent="0.25">
      <c r="A2478" s="250"/>
      <c r="B2478" s="250"/>
      <c r="C2478" s="250"/>
      <c r="D2478" s="250"/>
      <c r="E2478" s="250"/>
      <c r="F2478" s="250"/>
      <c r="H2478" s="244"/>
      <c r="J2478" s="272" t="s">
        <v>4158</v>
      </c>
      <c r="K2478" s="272" t="s">
        <v>4663</v>
      </c>
      <c r="L2478" s="250" t="s">
        <v>4664</v>
      </c>
      <c r="M2478" s="272" t="s">
        <v>4134</v>
      </c>
      <c r="N2478" s="272" t="s">
        <v>4215</v>
      </c>
      <c r="O2478" s="272" t="s">
        <v>4670</v>
      </c>
      <c r="P2478" s="274">
        <v>201302</v>
      </c>
      <c r="Q2478" s="272" t="s">
        <v>4203</v>
      </c>
      <c r="R2478" s="276">
        <v>10908.65</v>
      </c>
      <c r="S2478" s="280" t="s">
        <v>9</v>
      </c>
      <c r="T2478" s="280" t="s">
        <v>4699</v>
      </c>
      <c r="V2478" s="244"/>
      <c r="AC2478" s="244"/>
    </row>
    <row r="2479" spans="1:29" ht="15" x14ac:dyDescent="0.25">
      <c r="A2479" s="250"/>
      <c r="B2479" s="250"/>
      <c r="C2479" s="250"/>
      <c r="D2479" s="250"/>
      <c r="E2479" s="250"/>
      <c r="F2479" s="250"/>
      <c r="H2479" s="244"/>
      <c r="J2479" s="272" t="s">
        <v>4158</v>
      </c>
      <c r="K2479" s="272" t="s">
        <v>4663</v>
      </c>
      <c r="L2479" s="250" t="s">
        <v>4664</v>
      </c>
      <c r="M2479" s="272" t="s">
        <v>4100</v>
      </c>
      <c r="N2479" s="272" t="s">
        <v>4652</v>
      </c>
      <c r="O2479" s="272" t="s">
        <v>4670</v>
      </c>
      <c r="P2479" s="274">
        <v>201303</v>
      </c>
      <c r="Q2479" s="272" t="s">
        <v>4203</v>
      </c>
      <c r="R2479" s="276">
        <v>10700.84</v>
      </c>
      <c r="S2479" s="280" t="s">
        <v>9</v>
      </c>
      <c r="T2479" s="280" t="s">
        <v>4699</v>
      </c>
      <c r="V2479" s="244"/>
      <c r="AC2479" s="244"/>
    </row>
    <row r="2480" spans="1:29" ht="15" x14ac:dyDescent="0.25">
      <c r="A2480" s="250"/>
      <c r="B2480" s="250"/>
      <c r="C2480" s="250"/>
      <c r="D2480" s="250"/>
      <c r="E2480" s="250"/>
      <c r="F2480" s="250"/>
      <c r="H2480" s="244"/>
      <c r="J2480" s="272" t="s">
        <v>4158</v>
      </c>
      <c r="K2480" s="272" t="s">
        <v>4663</v>
      </c>
      <c r="L2480" s="250" t="s">
        <v>4664</v>
      </c>
      <c r="M2480" s="272" t="s">
        <v>4100</v>
      </c>
      <c r="N2480" s="272" t="s">
        <v>4214</v>
      </c>
      <c r="O2480" s="272" t="s">
        <v>4670</v>
      </c>
      <c r="P2480" s="274">
        <v>201303</v>
      </c>
      <c r="Q2480" s="272" t="s">
        <v>4203</v>
      </c>
      <c r="R2480" s="276">
        <v>3768.24</v>
      </c>
      <c r="S2480" s="280" t="s">
        <v>9</v>
      </c>
      <c r="T2480" s="280" t="s">
        <v>4699</v>
      </c>
      <c r="V2480" s="244"/>
      <c r="AC2480" s="244"/>
    </row>
    <row r="2481" spans="1:29" ht="15" x14ac:dyDescent="0.25">
      <c r="A2481" s="250"/>
      <c r="B2481" s="250"/>
      <c r="C2481" s="250"/>
      <c r="D2481" s="250"/>
      <c r="E2481" s="250"/>
      <c r="F2481" s="250"/>
      <c r="H2481" s="244"/>
      <c r="J2481" s="272" t="s">
        <v>4158</v>
      </c>
      <c r="K2481" s="272" t="s">
        <v>4663</v>
      </c>
      <c r="L2481" s="250" t="s">
        <v>4664</v>
      </c>
      <c r="M2481" s="272" t="s">
        <v>4100</v>
      </c>
      <c r="N2481" s="272" t="s">
        <v>4655</v>
      </c>
      <c r="O2481" s="272" t="s">
        <v>4670</v>
      </c>
      <c r="P2481" s="274">
        <v>201303</v>
      </c>
      <c r="Q2481" s="272" t="s">
        <v>4203</v>
      </c>
      <c r="R2481" s="276">
        <v>803.04</v>
      </c>
      <c r="S2481" s="280" t="s">
        <v>9</v>
      </c>
      <c r="T2481" s="280" t="s">
        <v>4699</v>
      </c>
      <c r="V2481" s="244"/>
      <c r="AC2481" s="244"/>
    </row>
    <row r="2482" spans="1:29" ht="15" x14ac:dyDescent="0.25">
      <c r="A2482" s="250"/>
      <c r="B2482" s="250"/>
      <c r="C2482" s="250"/>
      <c r="D2482" s="250"/>
      <c r="E2482" s="250"/>
      <c r="F2482" s="250"/>
      <c r="H2482" s="244"/>
      <c r="J2482" s="272" t="s">
        <v>4158</v>
      </c>
      <c r="K2482" s="272" t="s">
        <v>4663</v>
      </c>
      <c r="L2482" s="250" t="s">
        <v>4664</v>
      </c>
      <c r="M2482" s="272" t="s">
        <v>4134</v>
      </c>
      <c r="N2482" s="272" t="s">
        <v>4215</v>
      </c>
      <c r="O2482" s="272" t="s">
        <v>4670</v>
      </c>
      <c r="P2482" s="274">
        <v>201303</v>
      </c>
      <c r="Q2482" s="272" t="s">
        <v>4203</v>
      </c>
      <c r="R2482" s="276">
        <v>6135.1</v>
      </c>
      <c r="S2482" s="280" t="s">
        <v>9</v>
      </c>
      <c r="T2482" s="280" t="s">
        <v>4699</v>
      </c>
      <c r="V2482" s="244"/>
      <c r="AC2482" s="244"/>
    </row>
    <row r="2483" spans="1:29" ht="15" x14ac:dyDescent="0.25">
      <c r="A2483" s="250"/>
      <c r="B2483" s="250"/>
      <c r="C2483" s="250"/>
      <c r="D2483" s="250"/>
      <c r="E2483" s="250"/>
      <c r="F2483" s="250"/>
      <c r="H2483" s="244"/>
      <c r="J2483" s="272" t="s">
        <v>4158</v>
      </c>
      <c r="K2483" s="272" t="s">
        <v>4663</v>
      </c>
      <c r="L2483" s="250" t="s">
        <v>4664</v>
      </c>
      <c r="M2483" s="272" t="s">
        <v>4100</v>
      </c>
      <c r="N2483" s="272" t="s">
        <v>4652</v>
      </c>
      <c r="O2483" s="272" t="s">
        <v>4670</v>
      </c>
      <c r="P2483" s="274">
        <v>201304</v>
      </c>
      <c r="Q2483" s="272" t="s">
        <v>4203</v>
      </c>
      <c r="R2483" s="276">
        <v>10354.040000000001</v>
      </c>
      <c r="S2483" s="280" t="s">
        <v>9</v>
      </c>
      <c r="T2483" s="280" t="s">
        <v>4699</v>
      </c>
      <c r="V2483" s="244"/>
      <c r="AC2483" s="244"/>
    </row>
    <row r="2484" spans="1:29" ht="15" x14ac:dyDescent="0.25">
      <c r="A2484" s="250"/>
      <c r="B2484" s="250"/>
      <c r="C2484" s="250"/>
      <c r="D2484" s="250"/>
      <c r="E2484" s="250"/>
      <c r="F2484" s="250"/>
      <c r="H2484" s="244"/>
      <c r="J2484" s="272" t="s">
        <v>4158</v>
      </c>
      <c r="K2484" s="272" t="s">
        <v>4663</v>
      </c>
      <c r="L2484" s="250" t="s">
        <v>4664</v>
      </c>
      <c r="M2484" s="272" t="s">
        <v>4100</v>
      </c>
      <c r="N2484" s="272" t="s">
        <v>4213</v>
      </c>
      <c r="O2484" s="272" t="s">
        <v>4670</v>
      </c>
      <c r="P2484" s="274">
        <v>201304</v>
      </c>
      <c r="Q2484" s="272" t="s">
        <v>4203</v>
      </c>
      <c r="R2484" s="276">
        <v>527.05999999999995</v>
      </c>
      <c r="S2484" s="280" t="s">
        <v>9</v>
      </c>
      <c r="T2484" s="280" t="s">
        <v>4699</v>
      </c>
      <c r="V2484" s="244"/>
      <c r="AC2484" s="244"/>
    </row>
    <row r="2485" spans="1:29" ht="15" x14ac:dyDescent="0.25">
      <c r="A2485" s="250"/>
      <c r="B2485" s="250"/>
      <c r="C2485" s="250"/>
      <c r="D2485" s="250"/>
      <c r="E2485" s="250"/>
      <c r="F2485" s="250"/>
      <c r="H2485" s="244"/>
      <c r="J2485" s="272" t="s">
        <v>4158</v>
      </c>
      <c r="K2485" s="272" t="s">
        <v>4663</v>
      </c>
      <c r="L2485" s="250" t="s">
        <v>4664</v>
      </c>
      <c r="M2485" s="272" t="s">
        <v>4100</v>
      </c>
      <c r="N2485" s="272" t="s">
        <v>4214</v>
      </c>
      <c r="O2485" s="272" t="s">
        <v>4670</v>
      </c>
      <c r="P2485" s="274">
        <v>201304</v>
      </c>
      <c r="Q2485" s="272" t="s">
        <v>4203</v>
      </c>
      <c r="R2485" s="276">
        <v>3711.9</v>
      </c>
      <c r="S2485" s="280" t="s">
        <v>9</v>
      </c>
      <c r="T2485" s="280" t="s">
        <v>4699</v>
      </c>
      <c r="V2485" s="244"/>
      <c r="AC2485" s="244"/>
    </row>
    <row r="2486" spans="1:29" ht="15" x14ac:dyDescent="0.25">
      <c r="A2486" s="250"/>
      <c r="B2486" s="250"/>
      <c r="C2486" s="250"/>
      <c r="D2486" s="250"/>
      <c r="E2486" s="250"/>
      <c r="F2486" s="250"/>
      <c r="H2486" s="244"/>
      <c r="J2486" s="272" t="s">
        <v>4158</v>
      </c>
      <c r="K2486" s="272" t="s">
        <v>4663</v>
      </c>
      <c r="L2486" s="250" t="s">
        <v>4664</v>
      </c>
      <c r="M2486" s="272" t="s">
        <v>4100</v>
      </c>
      <c r="N2486" s="272" t="s">
        <v>4655</v>
      </c>
      <c r="O2486" s="272" t="s">
        <v>4670</v>
      </c>
      <c r="P2486" s="274">
        <v>201304</v>
      </c>
      <c r="Q2486" s="272" t="s">
        <v>4203</v>
      </c>
      <c r="R2486" s="276">
        <v>1312.72</v>
      </c>
      <c r="S2486" s="280" t="s">
        <v>9</v>
      </c>
      <c r="T2486" s="280" t="s">
        <v>4699</v>
      </c>
      <c r="V2486" s="244"/>
      <c r="AC2486" s="244"/>
    </row>
    <row r="2487" spans="1:29" ht="15" x14ac:dyDescent="0.25">
      <c r="A2487" s="250"/>
      <c r="B2487" s="250"/>
      <c r="C2487" s="250"/>
      <c r="D2487" s="250"/>
      <c r="E2487" s="250"/>
      <c r="F2487" s="250"/>
      <c r="H2487" s="244"/>
      <c r="J2487" s="272" t="s">
        <v>4158</v>
      </c>
      <c r="K2487" s="272" t="s">
        <v>4663</v>
      </c>
      <c r="L2487" s="250" t="s">
        <v>4664</v>
      </c>
      <c r="M2487" s="272" t="s">
        <v>4134</v>
      </c>
      <c r="N2487" s="272" t="s">
        <v>4215</v>
      </c>
      <c r="O2487" s="272" t="s">
        <v>4670</v>
      </c>
      <c r="P2487" s="274">
        <v>201304</v>
      </c>
      <c r="Q2487" s="272" t="s">
        <v>4203</v>
      </c>
      <c r="R2487" s="276">
        <v>6406.95</v>
      </c>
      <c r="S2487" s="280" t="s">
        <v>9</v>
      </c>
      <c r="T2487" s="280" t="s">
        <v>4699</v>
      </c>
      <c r="V2487" s="244"/>
      <c r="AC2487" s="244"/>
    </row>
    <row r="2488" spans="1:29" ht="15" x14ac:dyDescent="0.25">
      <c r="A2488" s="250"/>
      <c r="B2488" s="250"/>
      <c r="C2488" s="250"/>
      <c r="D2488" s="250"/>
      <c r="E2488" s="250"/>
      <c r="F2488" s="250"/>
      <c r="H2488" s="244"/>
      <c r="J2488" s="272" t="s">
        <v>4158</v>
      </c>
      <c r="K2488" s="272" t="s">
        <v>4663</v>
      </c>
      <c r="L2488" s="250" t="s">
        <v>4664</v>
      </c>
      <c r="M2488" s="272" t="s">
        <v>4100</v>
      </c>
      <c r="N2488" s="272" t="s">
        <v>4652</v>
      </c>
      <c r="O2488" s="272" t="s">
        <v>4670</v>
      </c>
      <c r="P2488" s="274">
        <v>201305</v>
      </c>
      <c r="Q2488" s="272" t="s">
        <v>4203</v>
      </c>
      <c r="R2488" s="276">
        <v>6915.08</v>
      </c>
      <c r="S2488" s="280" t="s">
        <v>9</v>
      </c>
      <c r="T2488" s="280" t="s">
        <v>4699</v>
      </c>
      <c r="V2488" s="244"/>
      <c r="AC2488" s="244"/>
    </row>
    <row r="2489" spans="1:29" ht="15" x14ac:dyDescent="0.25">
      <c r="A2489" s="250"/>
      <c r="B2489" s="250"/>
      <c r="C2489" s="250"/>
      <c r="D2489" s="250"/>
      <c r="E2489" s="250"/>
      <c r="F2489" s="250"/>
      <c r="H2489" s="244"/>
      <c r="J2489" s="272" t="s">
        <v>4158</v>
      </c>
      <c r="K2489" s="272" t="s">
        <v>4663</v>
      </c>
      <c r="L2489" s="250" t="s">
        <v>4664</v>
      </c>
      <c r="M2489" s="272" t="s">
        <v>4100</v>
      </c>
      <c r="N2489" s="272" t="s">
        <v>4212</v>
      </c>
      <c r="O2489" s="272" t="s">
        <v>4670</v>
      </c>
      <c r="P2489" s="274">
        <v>201305</v>
      </c>
      <c r="Q2489" s="272" t="s">
        <v>4203</v>
      </c>
      <c r="R2489" s="276">
        <v>1964.52</v>
      </c>
      <c r="S2489" s="280" t="s">
        <v>9</v>
      </c>
      <c r="T2489" s="280" t="s">
        <v>4699</v>
      </c>
      <c r="V2489" s="244"/>
      <c r="AC2489" s="244"/>
    </row>
    <row r="2490" spans="1:29" ht="15" x14ac:dyDescent="0.25">
      <c r="A2490" s="250"/>
      <c r="B2490" s="250"/>
      <c r="C2490" s="250"/>
      <c r="D2490" s="250"/>
      <c r="E2490" s="250"/>
      <c r="F2490" s="250"/>
      <c r="H2490" s="244"/>
      <c r="J2490" s="272" t="s">
        <v>4158</v>
      </c>
      <c r="K2490" s="272" t="s">
        <v>4663</v>
      </c>
      <c r="L2490" s="250" t="s">
        <v>4664</v>
      </c>
      <c r="M2490" s="272" t="s">
        <v>4100</v>
      </c>
      <c r="N2490" s="272" t="s">
        <v>4213</v>
      </c>
      <c r="O2490" s="272" t="s">
        <v>4670</v>
      </c>
      <c r="P2490" s="274">
        <v>201305</v>
      </c>
      <c r="Q2490" s="272" t="s">
        <v>4203</v>
      </c>
      <c r="R2490" s="276">
        <v>4154.16</v>
      </c>
      <c r="S2490" s="280" t="s">
        <v>9</v>
      </c>
      <c r="T2490" s="280" t="s">
        <v>4699</v>
      </c>
      <c r="V2490" s="244"/>
      <c r="AC2490" s="244"/>
    </row>
    <row r="2491" spans="1:29" ht="15" x14ac:dyDescent="0.25">
      <c r="A2491" s="250"/>
      <c r="B2491" s="250"/>
      <c r="C2491" s="250"/>
      <c r="D2491" s="250"/>
      <c r="E2491" s="250"/>
      <c r="F2491" s="250"/>
      <c r="H2491" s="244"/>
      <c r="J2491" s="272" t="s">
        <v>4158</v>
      </c>
      <c r="K2491" s="272" t="s">
        <v>4663</v>
      </c>
      <c r="L2491" s="250" t="s">
        <v>4664</v>
      </c>
      <c r="M2491" s="272" t="s">
        <v>4100</v>
      </c>
      <c r="N2491" s="272" t="s">
        <v>4214</v>
      </c>
      <c r="O2491" s="272" t="s">
        <v>4670</v>
      </c>
      <c r="P2491" s="274">
        <v>201305</v>
      </c>
      <c r="Q2491" s="272" t="s">
        <v>4203</v>
      </c>
      <c r="R2491" s="276">
        <v>1889.96</v>
      </c>
      <c r="S2491" s="280" t="s">
        <v>9</v>
      </c>
      <c r="T2491" s="280" t="s">
        <v>4699</v>
      </c>
      <c r="V2491" s="244"/>
      <c r="AC2491" s="244"/>
    </row>
    <row r="2492" spans="1:29" ht="15" x14ac:dyDescent="0.25">
      <c r="A2492" s="250"/>
      <c r="B2492" s="250"/>
      <c r="C2492" s="250"/>
      <c r="D2492" s="250"/>
      <c r="E2492" s="250"/>
      <c r="F2492" s="250"/>
      <c r="H2492" s="244"/>
      <c r="J2492" s="272" t="s">
        <v>4158</v>
      </c>
      <c r="K2492" s="272" t="s">
        <v>4663</v>
      </c>
      <c r="L2492" s="250" t="s">
        <v>4664</v>
      </c>
      <c r="M2492" s="272" t="s">
        <v>4100</v>
      </c>
      <c r="N2492" s="272" t="s">
        <v>4655</v>
      </c>
      <c r="O2492" s="272" t="s">
        <v>4670</v>
      </c>
      <c r="P2492" s="274">
        <v>201305</v>
      </c>
      <c r="Q2492" s="272" t="s">
        <v>4203</v>
      </c>
      <c r="R2492" s="276">
        <v>553.20000000000005</v>
      </c>
      <c r="S2492" s="280" t="s">
        <v>9</v>
      </c>
      <c r="T2492" s="280" t="s">
        <v>4699</v>
      </c>
      <c r="V2492" s="244"/>
      <c r="AC2492" s="244"/>
    </row>
    <row r="2493" spans="1:29" ht="15" x14ac:dyDescent="0.25">
      <c r="A2493" s="250"/>
      <c r="B2493" s="250"/>
      <c r="C2493" s="250"/>
      <c r="D2493" s="250"/>
      <c r="E2493" s="250"/>
      <c r="F2493" s="250"/>
      <c r="H2493" s="244"/>
      <c r="J2493" s="272" t="s">
        <v>4158</v>
      </c>
      <c r="K2493" s="272" t="s">
        <v>4663</v>
      </c>
      <c r="L2493" s="250" t="s">
        <v>4664</v>
      </c>
      <c r="M2493" s="272" t="s">
        <v>4134</v>
      </c>
      <c r="N2493" s="272" t="s">
        <v>4215</v>
      </c>
      <c r="O2493" s="272" t="s">
        <v>4670</v>
      </c>
      <c r="P2493" s="274">
        <v>201305</v>
      </c>
      <c r="Q2493" s="272" t="s">
        <v>4203</v>
      </c>
      <c r="R2493" s="276">
        <v>13153.23</v>
      </c>
      <c r="S2493" s="280" t="s">
        <v>9</v>
      </c>
      <c r="T2493" s="280" t="s">
        <v>4699</v>
      </c>
      <c r="V2493" s="244"/>
      <c r="AC2493" s="244"/>
    </row>
    <row r="2494" spans="1:29" ht="15" x14ac:dyDescent="0.25">
      <c r="A2494" s="250"/>
      <c r="B2494" s="250"/>
      <c r="C2494" s="250"/>
      <c r="D2494" s="250"/>
      <c r="E2494" s="250"/>
      <c r="F2494" s="250"/>
      <c r="H2494" s="244"/>
      <c r="J2494" s="272" t="s">
        <v>4158</v>
      </c>
      <c r="K2494" s="272" t="s">
        <v>4663</v>
      </c>
      <c r="L2494" s="250" t="s">
        <v>4664</v>
      </c>
      <c r="M2494" s="272" t="s">
        <v>4137</v>
      </c>
      <c r="N2494" s="272" t="s">
        <v>4638</v>
      </c>
      <c r="O2494" s="272" t="s">
        <v>4670</v>
      </c>
      <c r="P2494" s="274">
        <v>201305</v>
      </c>
      <c r="Q2494" s="272" t="s">
        <v>4203</v>
      </c>
      <c r="R2494" s="276">
        <v>276.60000000000002</v>
      </c>
      <c r="S2494" s="280" t="s">
        <v>9</v>
      </c>
      <c r="T2494" s="280" t="s">
        <v>4699</v>
      </c>
      <c r="V2494" s="244"/>
      <c r="AC2494" s="244"/>
    </row>
    <row r="2495" spans="1:29" ht="15" x14ac:dyDescent="0.25">
      <c r="A2495" s="250"/>
      <c r="B2495" s="250"/>
      <c r="C2495" s="250"/>
      <c r="D2495" s="250"/>
      <c r="E2495" s="250"/>
      <c r="F2495" s="250"/>
      <c r="H2495" s="244"/>
      <c r="J2495" s="272" t="s">
        <v>4158</v>
      </c>
      <c r="K2495" s="272" t="s">
        <v>4663</v>
      </c>
      <c r="L2495" s="250" t="s">
        <v>4664</v>
      </c>
      <c r="M2495" s="272" t="s">
        <v>4100</v>
      </c>
      <c r="N2495" s="272" t="s">
        <v>4652</v>
      </c>
      <c r="O2495" s="272" t="s">
        <v>4670</v>
      </c>
      <c r="P2495" s="274">
        <v>201306</v>
      </c>
      <c r="Q2495" s="272" t="s">
        <v>4203</v>
      </c>
      <c r="R2495" s="276">
        <v>5352.18</v>
      </c>
      <c r="S2495" s="280" t="s">
        <v>9</v>
      </c>
      <c r="T2495" s="280" t="s">
        <v>4699</v>
      </c>
      <c r="V2495" s="244"/>
      <c r="AC2495" s="244"/>
    </row>
    <row r="2496" spans="1:29" ht="15" x14ac:dyDescent="0.25">
      <c r="A2496" s="250"/>
      <c r="B2496" s="250"/>
      <c r="C2496" s="250"/>
      <c r="D2496" s="250"/>
      <c r="E2496" s="250"/>
      <c r="F2496" s="250"/>
      <c r="H2496" s="244"/>
      <c r="J2496" s="272" t="s">
        <v>4158</v>
      </c>
      <c r="K2496" s="272" t="s">
        <v>4663</v>
      </c>
      <c r="L2496" s="250" t="s">
        <v>4664</v>
      </c>
      <c r="M2496" s="272" t="s">
        <v>4100</v>
      </c>
      <c r="N2496" s="272" t="s">
        <v>4213</v>
      </c>
      <c r="O2496" s="272" t="s">
        <v>4670</v>
      </c>
      <c r="P2496" s="274">
        <v>201306</v>
      </c>
      <c r="Q2496" s="272" t="s">
        <v>4203</v>
      </c>
      <c r="R2496" s="276">
        <v>10337.02</v>
      </c>
      <c r="S2496" s="280" t="s">
        <v>9</v>
      </c>
      <c r="T2496" s="280" t="s">
        <v>4699</v>
      </c>
      <c r="V2496" s="244"/>
      <c r="AC2496" s="244"/>
    </row>
    <row r="2497" spans="1:29" ht="15" x14ac:dyDescent="0.25">
      <c r="A2497" s="250"/>
      <c r="B2497" s="250"/>
      <c r="C2497" s="250"/>
      <c r="D2497" s="250"/>
      <c r="E2497" s="250"/>
      <c r="F2497" s="250"/>
      <c r="H2497" s="244"/>
      <c r="J2497" s="272" t="s">
        <v>4158</v>
      </c>
      <c r="K2497" s="272" t="s">
        <v>4663</v>
      </c>
      <c r="L2497" s="250" t="s">
        <v>4664</v>
      </c>
      <c r="M2497" s="272" t="s">
        <v>4100</v>
      </c>
      <c r="N2497" s="272" t="s">
        <v>4654</v>
      </c>
      <c r="O2497" s="272" t="s">
        <v>4670</v>
      </c>
      <c r="P2497" s="274">
        <v>201306</v>
      </c>
      <c r="Q2497" s="272" t="s">
        <v>4203</v>
      </c>
      <c r="R2497" s="276">
        <v>603.80999999999995</v>
      </c>
      <c r="S2497" s="280" t="s">
        <v>9</v>
      </c>
      <c r="T2497" s="280" t="s">
        <v>4699</v>
      </c>
      <c r="V2497" s="244"/>
      <c r="AC2497" s="244"/>
    </row>
    <row r="2498" spans="1:29" ht="15" x14ac:dyDescent="0.25">
      <c r="A2498" s="250"/>
      <c r="B2498" s="250"/>
      <c r="C2498" s="250"/>
      <c r="D2498" s="250"/>
      <c r="E2498" s="250"/>
      <c r="F2498" s="250"/>
      <c r="H2498" s="244"/>
      <c r="J2498" s="272" t="s">
        <v>4158</v>
      </c>
      <c r="K2498" s="272" t="s">
        <v>4663</v>
      </c>
      <c r="L2498" s="250" t="s">
        <v>4664</v>
      </c>
      <c r="M2498" s="272" t="s">
        <v>4100</v>
      </c>
      <c r="N2498" s="272" t="s">
        <v>4214</v>
      </c>
      <c r="O2498" s="272" t="s">
        <v>4670</v>
      </c>
      <c r="P2498" s="274">
        <v>201306</v>
      </c>
      <c r="Q2498" s="272" t="s">
        <v>4203</v>
      </c>
      <c r="R2498" s="276">
        <v>770.98</v>
      </c>
      <c r="S2498" s="280" t="s">
        <v>9</v>
      </c>
      <c r="T2498" s="280" t="s">
        <v>4699</v>
      </c>
      <c r="V2498" s="244"/>
      <c r="AC2498" s="244"/>
    </row>
    <row r="2499" spans="1:29" ht="15" x14ac:dyDescent="0.25">
      <c r="A2499" s="250"/>
      <c r="B2499" s="250"/>
      <c r="C2499" s="250"/>
      <c r="D2499" s="250"/>
      <c r="E2499" s="250"/>
      <c r="F2499" s="250"/>
      <c r="H2499" s="244"/>
      <c r="J2499" s="272" t="s">
        <v>4158</v>
      </c>
      <c r="K2499" s="272" t="s">
        <v>4663</v>
      </c>
      <c r="L2499" s="250" t="s">
        <v>4664</v>
      </c>
      <c r="M2499" s="272" t="s">
        <v>4134</v>
      </c>
      <c r="N2499" s="272" t="s">
        <v>4215</v>
      </c>
      <c r="O2499" s="272" t="s">
        <v>4670</v>
      </c>
      <c r="P2499" s="274">
        <v>201306</v>
      </c>
      <c r="Q2499" s="272" t="s">
        <v>4203</v>
      </c>
      <c r="R2499" s="276">
        <v>6668.07</v>
      </c>
      <c r="S2499" s="280" t="s">
        <v>9</v>
      </c>
      <c r="T2499" s="280" t="s">
        <v>4699</v>
      </c>
      <c r="V2499" s="244"/>
      <c r="AC2499" s="244"/>
    </row>
    <row r="2500" spans="1:29" ht="15" x14ac:dyDescent="0.25">
      <c r="A2500" s="250"/>
      <c r="B2500" s="250"/>
      <c r="C2500" s="250"/>
      <c r="D2500" s="250"/>
      <c r="E2500" s="250"/>
      <c r="F2500" s="250"/>
      <c r="H2500" s="244"/>
      <c r="J2500" s="272" t="s">
        <v>4158</v>
      </c>
      <c r="K2500" s="272" t="s">
        <v>4663</v>
      </c>
      <c r="L2500" s="250" t="s">
        <v>4664</v>
      </c>
      <c r="M2500" s="272" t="s">
        <v>4137</v>
      </c>
      <c r="N2500" s="272" t="s">
        <v>4638</v>
      </c>
      <c r="O2500" s="272" t="s">
        <v>4670</v>
      </c>
      <c r="P2500" s="274">
        <v>201306</v>
      </c>
      <c r="Q2500" s="272" t="s">
        <v>4203</v>
      </c>
      <c r="R2500" s="276">
        <v>1516.49</v>
      </c>
      <c r="S2500" s="280" t="s">
        <v>9</v>
      </c>
      <c r="T2500" s="280" t="s">
        <v>4699</v>
      </c>
      <c r="V2500" s="244"/>
      <c r="AC2500" s="244"/>
    </row>
    <row r="2501" spans="1:29" ht="15" x14ac:dyDescent="0.25">
      <c r="A2501" s="250"/>
      <c r="B2501" s="250"/>
      <c r="C2501" s="250"/>
      <c r="D2501" s="250"/>
      <c r="E2501" s="250"/>
      <c r="F2501" s="250"/>
      <c r="H2501" s="244"/>
      <c r="J2501" s="272" t="s">
        <v>4158</v>
      </c>
      <c r="K2501" s="272" t="s">
        <v>4663</v>
      </c>
      <c r="L2501" s="250" t="s">
        <v>4664</v>
      </c>
      <c r="M2501" s="272" t="s">
        <v>4100</v>
      </c>
      <c r="N2501" s="272" t="s">
        <v>4652</v>
      </c>
      <c r="O2501" s="272" t="s">
        <v>4670</v>
      </c>
      <c r="P2501" s="274">
        <v>201307</v>
      </c>
      <c r="Q2501" s="272" t="s">
        <v>4203</v>
      </c>
      <c r="R2501" s="276">
        <v>4855.7</v>
      </c>
      <c r="S2501" s="280" t="s">
        <v>9</v>
      </c>
      <c r="T2501" s="280" t="s">
        <v>4699</v>
      </c>
      <c r="V2501" s="244"/>
      <c r="AC2501" s="244"/>
    </row>
    <row r="2502" spans="1:29" ht="15" x14ac:dyDescent="0.25">
      <c r="A2502" s="250"/>
      <c r="B2502" s="250"/>
      <c r="C2502" s="250"/>
      <c r="D2502" s="250"/>
      <c r="E2502" s="250"/>
      <c r="F2502" s="250"/>
      <c r="H2502" s="244"/>
      <c r="J2502" s="272" t="s">
        <v>4158</v>
      </c>
      <c r="K2502" s="272" t="s">
        <v>4663</v>
      </c>
      <c r="L2502" s="250" t="s">
        <v>4664</v>
      </c>
      <c r="M2502" s="272" t="s">
        <v>4100</v>
      </c>
      <c r="N2502" s="272" t="s">
        <v>4213</v>
      </c>
      <c r="O2502" s="272" t="s">
        <v>4670</v>
      </c>
      <c r="P2502" s="274">
        <v>201307</v>
      </c>
      <c r="Q2502" s="272" t="s">
        <v>4203</v>
      </c>
      <c r="R2502" s="276">
        <v>9799.08</v>
      </c>
      <c r="S2502" s="280" t="s">
        <v>9</v>
      </c>
      <c r="T2502" s="280" t="s">
        <v>4699</v>
      </c>
      <c r="V2502" s="244"/>
      <c r="AC2502" s="244"/>
    </row>
    <row r="2503" spans="1:29" ht="15" x14ac:dyDescent="0.25">
      <c r="A2503" s="250"/>
      <c r="B2503" s="250"/>
      <c r="C2503" s="250"/>
      <c r="D2503" s="250"/>
      <c r="E2503" s="250"/>
      <c r="F2503" s="250"/>
      <c r="H2503" s="244"/>
      <c r="J2503" s="272" t="s">
        <v>4158</v>
      </c>
      <c r="K2503" s="272" t="s">
        <v>4663</v>
      </c>
      <c r="L2503" s="250" t="s">
        <v>4664</v>
      </c>
      <c r="M2503" s="272" t="s">
        <v>4134</v>
      </c>
      <c r="N2503" s="272" t="s">
        <v>4215</v>
      </c>
      <c r="O2503" s="272" t="s">
        <v>4670</v>
      </c>
      <c r="P2503" s="274">
        <v>201307</v>
      </c>
      <c r="Q2503" s="272" t="s">
        <v>4203</v>
      </c>
      <c r="R2503" s="276">
        <v>8254.89</v>
      </c>
      <c r="S2503" s="280" t="s">
        <v>9</v>
      </c>
      <c r="T2503" s="280" t="s">
        <v>4699</v>
      </c>
      <c r="V2503" s="244"/>
      <c r="AC2503" s="244"/>
    </row>
    <row r="2504" spans="1:29" ht="15" x14ac:dyDescent="0.25">
      <c r="A2504" s="250"/>
      <c r="B2504" s="250"/>
      <c r="C2504" s="250"/>
      <c r="D2504" s="250"/>
      <c r="E2504" s="250"/>
      <c r="F2504" s="250"/>
      <c r="H2504" s="244"/>
      <c r="J2504" s="272" t="s">
        <v>4158</v>
      </c>
      <c r="K2504" s="272" t="s">
        <v>4663</v>
      </c>
      <c r="L2504" s="250" t="s">
        <v>4664</v>
      </c>
      <c r="M2504" s="272" t="s">
        <v>4137</v>
      </c>
      <c r="N2504" s="272" t="s">
        <v>4638</v>
      </c>
      <c r="O2504" s="272" t="s">
        <v>4670</v>
      </c>
      <c r="P2504" s="274">
        <v>201307</v>
      </c>
      <c r="Q2504" s="272" t="s">
        <v>4203</v>
      </c>
      <c r="R2504" s="276">
        <v>1878.69</v>
      </c>
      <c r="S2504" s="280" t="s">
        <v>9</v>
      </c>
      <c r="T2504" s="280" t="s">
        <v>4699</v>
      </c>
      <c r="V2504" s="244"/>
      <c r="AC2504" s="244"/>
    </row>
    <row r="2505" spans="1:29" ht="15" x14ac:dyDescent="0.25">
      <c r="A2505" s="250"/>
      <c r="B2505" s="250"/>
      <c r="C2505" s="250"/>
      <c r="D2505" s="250"/>
      <c r="E2505" s="250"/>
      <c r="F2505" s="250"/>
      <c r="H2505" s="244"/>
      <c r="J2505" s="272" t="s">
        <v>4158</v>
      </c>
      <c r="K2505" s="272" t="s">
        <v>4663</v>
      </c>
      <c r="L2505" s="250" t="s">
        <v>4664</v>
      </c>
      <c r="M2505" s="272" t="s">
        <v>4100</v>
      </c>
      <c r="N2505" s="272" t="s">
        <v>4652</v>
      </c>
      <c r="O2505" s="272" t="s">
        <v>4670</v>
      </c>
      <c r="P2505" s="274">
        <v>201308</v>
      </c>
      <c r="Q2505" s="272" t="s">
        <v>4203</v>
      </c>
      <c r="R2505" s="276">
        <v>6910.86</v>
      </c>
      <c r="S2505" s="280" t="s">
        <v>9</v>
      </c>
      <c r="T2505" s="280" t="s">
        <v>4699</v>
      </c>
      <c r="V2505" s="244"/>
      <c r="AC2505" s="244"/>
    </row>
    <row r="2506" spans="1:29" ht="15" x14ac:dyDescent="0.25">
      <c r="A2506" s="250"/>
      <c r="B2506" s="250"/>
      <c r="C2506" s="250"/>
      <c r="D2506" s="250"/>
      <c r="E2506" s="250"/>
      <c r="F2506" s="250"/>
      <c r="H2506" s="244"/>
      <c r="J2506" s="272" t="s">
        <v>4158</v>
      </c>
      <c r="K2506" s="272" t="s">
        <v>4663</v>
      </c>
      <c r="L2506" s="250" t="s">
        <v>4664</v>
      </c>
      <c r="M2506" s="272" t="s">
        <v>4100</v>
      </c>
      <c r="N2506" s="272" t="s">
        <v>4212</v>
      </c>
      <c r="O2506" s="272" t="s">
        <v>4670</v>
      </c>
      <c r="P2506" s="274">
        <v>201308</v>
      </c>
      <c r="Q2506" s="272" t="s">
        <v>4203</v>
      </c>
      <c r="R2506" s="276">
        <v>403.23</v>
      </c>
      <c r="S2506" s="280" t="s">
        <v>9</v>
      </c>
      <c r="T2506" s="280" t="s">
        <v>4699</v>
      </c>
      <c r="V2506" s="244"/>
      <c r="AC2506" s="244"/>
    </row>
    <row r="2507" spans="1:29" ht="15" x14ac:dyDescent="0.25">
      <c r="A2507" s="250"/>
      <c r="B2507" s="250"/>
      <c r="C2507" s="250"/>
      <c r="D2507" s="250"/>
      <c r="E2507" s="250"/>
      <c r="F2507" s="250"/>
      <c r="H2507" s="244"/>
      <c r="J2507" s="272" t="s">
        <v>4158</v>
      </c>
      <c r="K2507" s="272" t="s">
        <v>4663</v>
      </c>
      <c r="L2507" s="250" t="s">
        <v>4664</v>
      </c>
      <c r="M2507" s="272" t="s">
        <v>4100</v>
      </c>
      <c r="N2507" s="272" t="s">
        <v>4213</v>
      </c>
      <c r="O2507" s="272" t="s">
        <v>4670</v>
      </c>
      <c r="P2507" s="274">
        <v>201308</v>
      </c>
      <c r="Q2507" s="272" t="s">
        <v>4203</v>
      </c>
      <c r="R2507" s="276">
        <v>6032.3</v>
      </c>
      <c r="S2507" s="280" t="s">
        <v>9</v>
      </c>
      <c r="T2507" s="280" t="s">
        <v>4699</v>
      </c>
      <c r="V2507" s="244"/>
      <c r="AC2507" s="244"/>
    </row>
    <row r="2508" spans="1:29" ht="15" x14ac:dyDescent="0.25">
      <c r="A2508" s="250"/>
      <c r="B2508" s="250"/>
      <c r="C2508" s="250"/>
      <c r="D2508" s="250"/>
      <c r="E2508" s="250"/>
      <c r="F2508" s="250"/>
      <c r="H2508" s="244"/>
      <c r="J2508" s="272" t="s">
        <v>4158</v>
      </c>
      <c r="K2508" s="272" t="s">
        <v>4663</v>
      </c>
      <c r="L2508" s="250" t="s">
        <v>4664</v>
      </c>
      <c r="M2508" s="272" t="s">
        <v>4134</v>
      </c>
      <c r="N2508" s="272" t="s">
        <v>4215</v>
      </c>
      <c r="O2508" s="272" t="s">
        <v>4670</v>
      </c>
      <c r="P2508" s="274">
        <v>201308</v>
      </c>
      <c r="Q2508" s="272" t="s">
        <v>4203</v>
      </c>
      <c r="R2508" s="276">
        <v>4650.42</v>
      </c>
      <c r="S2508" s="280" t="s">
        <v>9</v>
      </c>
      <c r="T2508" s="280" t="s">
        <v>4699</v>
      </c>
      <c r="V2508" s="244"/>
      <c r="AC2508" s="244"/>
    </row>
    <row r="2509" spans="1:29" ht="15" x14ac:dyDescent="0.25">
      <c r="A2509" s="250"/>
      <c r="B2509" s="250"/>
      <c r="C2509" s="250"/>
      <c r="D2509" s="250"/>
      <c r="E2509" s="250"/>
      <c r="F2509" s="250"/>
      <c r="H2509" s="244"/>
      <c r="J2509" s="272" t="s">
        <v>4158</v>
      </c>
      <c r="K2509" s="272" t="s">
        <v>4663</v>
      </c>
      <c r="L2509" s="250" t="s">
        <v>4664</v>
      </c>
      <c r="M2509" s="272" t="s">
        <v>4137</v>
      </c>
      <c r="N2509" s="272" t="s">
        <v>4638</v>
      </c>
      <c r="O2509" s="272" t="s">
        <v>4670</v>
      </c>
      <c r="P2509" s="274">
        <v>201308</v>
      </c>
      <c r="Q2509" s="272" t="s">
        <v>4203</v>
      </c>
      <c r="R2509" s="276">
        <v>2255.29</v>
      </c>
      <c r="S2509" s="280" t="s">
        <v>9</v>
      </c>
      <c r="T2509" s="280" t="s">
        <v>4699</v>
      </c>
      <c r="V2509" s="244"/>
      <c r="AC2509" s="244"/>
    </row>
    <row r="2510" spans="1:29" ht="15" x14ac:dyDescent="0.25">
      <c r="A2510" s="250"/>
      <c r="B2510" s="250"/>
      <c r="C2510" s="250"/>
      <c r="D2510" s="250"/>
      <c r="E2510" s="250"/>
      <c r="F2510" s="250"/>
      <c r="H2510" s="244"/>
      <c r="J2510" s="272" t="s">
        <v>4158</v>
      </c>
      <c r="K2510" s="272" t="s">
        <v>4663</v>
      </c>
      <c r="L2510" s="250" t="s">
        <v>4664</v>
      </c>
      <c r="M2510" s="272" t="s">
        <v>4100</v>
      </c>
      <c r="N2510" s="272" t="s">
        <v>4652</v>
      </c>
      <c r="O2510" s="272" t="s">
        <v>4670</v>
      </c>
      <c r="P2510" s="274">
        <v>201309</v>
      </c>
      <c r="Q2510" s="272" t="s">
        <v>4203</v>
      </c>
      <c r="R2510" s="276">
        <v>7062.02</v>
      </c>
      <c r="S2510" s="280" t="s">
        <v>9</v>
      </c>
      <c r="T2510" s="280" t="s">
        <v>4699</v>
      </c>
      <c r="V2510" s="244"/>
      <c r="AC2510" s="244"/>
    </row>
    <row r="2511" spans="1:29" ht="15" x14ac:dyDescent="0.25">
      <c r="A2511" s="250"/>
      <c r="B2511" s="250"/>
      <c r="C2511" s="250"/>
      <c r="D2511" s="250"/>
      <c r="E2511" s="250"/>
      <c r="F2511" s="250"/>
      <c r="H2511" s="244"/>
      <c r="J2511" s="272" t="s">
        <v>4158</v>
      </c>
      <c r="K2511" s="272" t="s">
        <v>4663</v>
      </c>
      <c r="L2511" s="250" t="s">
        <v>4664</v>
      </c>
      <c r="M2511" s="272" t="s">
        <v>4100</v>
      </c>
      <c r="N2511" s="272" t="s">
        <v>4213</v>
      </c>
      <c r="O2511" s="272" t="s">
        <v>4670</v>
      </c>
      <c r="P2511" s="274">
        <v>201309</v>
      </c>
      <c r="Q2511" s="272" t="s">
        <v>4203</v>
      </c>
      <c r="R2511" s="276">
        <v>8623.9500000000007</v>
      </c>
      <c r="S2511" s="280" t="s">
        <v>9</v>
      </c>
      <c r="T2511" s="280" t="s">
        <v>4699</v>
      </c>
      <c r="V2511" s="244"/>
      <c r="AC2511" s="244"/>
    </row>
    <row r="2512" spans="1:29" ht="15" x14ac:dyDescent="0.25">
      <c r="A2512" s="250"/>
      <c r="B2512" s="250"/>
      <c r="C2512" s="250"/>
      <c r="D2512" s="250"/>
      <c r="E2512" s="250"/>
      <c r="F2512" s="250"/>
      <c r="H2512" s="244"/>
      <c r="J2512" s="272" t="s">
        <v>4158</v>
      </c>
      <c r="K2512" s="272" t="s">
        <v>4663</v>
      </c>
      <c r="L2512" s="250" t="s">
        <v>4664</v>
      </c>
      <c r="M2512" s="272" t="s">
        <v>4134</v>
      </c>
      <c r="N2512" s="272" t="s">
        <v>4215</v>
      </c>
      <c r="O2512" s="272" t="s">
        <v>4670</v>
      </c>
      <c r="P2512" s="274">
        <v>201309</v>
      </c>
      <c r="Q2512" s="272" t="s">
        <v>4203</v>
      </c>
      <c r="R2512" s="276">
        <v>5356.35</v>
      </c>
      <c r="S2512" s="280" t="s">
        <v>9</v>
      </c>
      <c r="T2512" s="280" t="s">
        <v>4699</v>
      </c>
      <c r="V2512" s="244"/>
      <c r="AC2512" s="244"/>
    </row>
    <row r="2513" spans="1:29" ht="15" x14ac:dyDescent="0.25">
      <c r="A2513" s="250"/>
      <c r="B2513" s="250"/>
      <c r="C2513" s="250"/>
      <c r="D2513" s="250"/>
      <c r="E2513" s="250"/>
      <c r="F2513" s="250"/>
      <c r="H2513" s="244"/>
      <c r="J2513" s="272" t="s">
        <v>4158</v>
      </c>
      <c r="K2513" s="272" t="s">
        <v>4663</v>
      </c>
      <c r="L2513" s="250" t="s">
        <v>4664</v>
      </c>
      <c r="M2513" s="272" t="s">
        <v>4137</v>
      </c>
      <c r="N2513" s="272" t="s">
        <v>4638</v>
      </c>
      <c r="O2513" s="272" t="s">
        <v>4670</v>
      </c>
      <c r="P2513" s="274">
        <v>201309</v>
      </c>
      <c r="Q2513" s="272" t="s">
        <v>4203</v>
      </c>
      <c r="R2513" s="276">
        <v>2388.96</v>
      </c>
      <c r="S2513" s="280" t="s">
        <v>9</v>
      </c>
      <c r="T2513" s="280" t="s">
        <v>4699</v>
      </c>
      <c r="V2513" s="244"/>
      <c r="AC2513" s="244"/>
    </row>
    <row r="2514" spans="1:29" ht="15" x14ac:dyDescent="0.25">
      <c r="A2514" s="250"/>
      <c r="B2514" s="250"/>
      <c r="C2514" s="250"/>
      <c r="D2514" s="250"/>
      <c r="E2514" s="250"/>
      <c r="F2514" s="250"/>
      <c r="H2514" s="244"/>
      <c r="J2514" s="272" t="s">
        <v>4158</v>
      </c>
      <c r="K2514" s="272" t="s">
        <v>4663</v>
      </c>
      <c r="L2514" s="250" t="s">
        <v>4664</v>
      </c>
      <c r="M2514" s="272" t="s">
        <v>4100</v>
      </c>
      <c r="N2514" s="272" t="s">
        <v>4652</v>
      </c>
      <c r="O2514" s="272" t="s">
        <v>4670</v>
      </c>
      <c r="P2514" s="274">
        <v>201310</v>
      </c>
      <c r="Q2514" s="272" t="s">
        <v>4203</v>
      </c>
      <c r="R2514" s="276">
        <v>1402.96</v>
      </c>
      <c r="S2514" s="280" t="s">
        <v>9</v>
      </c>
      <c r="T2514" s="280" t="s">
        <v>4699</v>
      </c>
      <c r="V2514" s="244"/>
      <c r="AC2514" s="244"/>
    </row>
    <row r="2515" spans="1:29" ht="15" x14ac:dyDescent="0.25">
      <c r="A2515" s="250"/>
      <c r="B2515" s="250"/>
      <c r="C2515" s="250"/>
      <c r="D2515" s="250"/>
      <c r="E2515" s="250"/>
      <c r="F2515" s="250"/>
      <c r="H2515" s="244"/>
      <c r="J2515" s="272" t="s">
        <v>4158</v>
      </c>
      <c r="K2515" s="272" t="s">
        <v>4663</v>
      </c>
      <c r="L2515" s="250" t="s">
        <v>4664</v>
      </c>
      <c r="M2515" s="272" t="s">
        <v>4100</v>
      </c>
      <c r="N2515" s="272" t="s">
        <v>4213</v>
      </c>
      <c r="O2515" s="272" t="s">
        <v>4670</v>
      </c>
      <c r="P2515" s="274">
        <v>201310</v>
      </c>
      <c r="Q2515" s="272" t="s">
        <v>4203</v>
      </c>
      <c r="R2515" s="276">
        <v>13843.82</v>
      </c>
      <c r="S2515" s="280" t="s">
        <v>9</v>
      </c>
      <c r="T2515" s="280" t="s">
        <v>4699</v>
      </c>
      <c r="V2515" s="244"/>
      <c r="AC2515" s="244"/>
    </row>
    <row r="2516" spans="1:29" ht="15" x14ac:dyDescent="0.25">
      <c r="A2516" s="250"/>
      <c r="B2516" s="250"/>
      <c r="C2516" s="250"/>
      <c r="D2516" s="250"/>
      <c r="E2516" s="250"/>
      <c r="F2516" s="250"/>
      <c r="H2516" s="244"/>
      <c r="J2516" s="272" t="s">
        <v>4158</v>
      </c>
      <c r="K2516" s="272" t="s">
        <v>4663</v>
      </c>
      <c r="L2516" s="250" t="s">
        <v>4664</v>
      </c>
      <c r="M2516" s="272" t="s">
        <v>4134</v>
      </c>
      <c r="N2516" s="272" t="s">
        <v>4215</v>
      </c>
      <c r="O2516" s="272" t="s">
        <v>4670</v>
      </c>
      <c r="P2516" s="274">
        <v>201310</v>
      </c>
      <c r="Q2516" s="272" t="s">
        <v>4203</v>
      </c>
      <c r="R2516" s="276">
        <v>5489.81</v>
      </c>
      <c r="S2516" s="280" t="s">
        <v>9</v>
      </c>
      <c r="T2516" s="280" t="s">
        <v>4699</v>
      </c>
      <c r="V2516" s="244"/>
      <c r="AC2516" s="244"/>
    </row>
    <row r="2517" spans="1:29" ht="15" x14ac:dyDescent="0.25">
      <c r="A2517" s="250"/>
      <c r="B2517" s="250"/>
      <c r="C2517" s="250"/>
      <c r="D2517" s="250"/>
      <c r="E2517" s="250"/>
      <c r="F2517" s="250"/>
      <c r="H2517" s="244"/>
      <c r="J2517" s="272" t="s">
        <v>4158</v>
      </c>
      <c r="K2517" s="272" t="s">
        <v>4663</v>
      </c>
      <c r="L2517" s="250" t="s">
        <v>4664</v>
      </c>
      <c r="M2517" s="272" t="s">
        <v>4137</v>
      </c>
      <c r="N2517" s="272" t="s">
        <v>4638</v>
      </c>
      <c r="O2517" s="272" t="s">
        <v>4670</v>
      </c>
      <c r="P2517" s="274">
        <v>201310</v>
      </c>
      <c r="Q2517" s="272" t="s">
        <v>4203</v>
      </c>
      <c r="R2517" s="276">
        <v>2551.8000000000002</v>
      </c>
      <c r="S2517" s="280" t="s">
        <v>9</v>
      </c>
      <c r="T2517" s="280" t="s">
        <v>4699</v>
      </c>
      <c r="V2517" s="244"/>
      <c r="AC2517" s="244"/>
    </row>
    <row r="2518" spans="1:29" ht="15" x14ac:dyDescent="0.25">
      <c r="A2518" s="250"/>
      <c r="B2518" s="250"/>
      <c r="C2518" s="250"/>
      <c r="D2518" s="250"/>
      <c r="E2518" s="250"/>
      <c r="F2518" s="250"/>
      <c r="H2518" s="244"/>
      <c r="J2518" s="272" t="s">
        <v>4158</v>
      </c>
      <c r="K2518" s="272" t="s">
        <v>4663</v>
      </c>
      <c r="L2518" s="250" t="s">
        <v>4664</v>
      </c>
      <c r="M2518" s="272" t="s">
        <v>4100</v>
      </c>
      <c r="N2518" s="272" t="s">
        <v>4212</v>
      </c>
      <c r="O2518" s="272" t="s">
        <v>4670</v>
      </c>
      <c r="P2518" s="274">
        <v>201311</v>
      </c>
      <c r="Q2518" s="272" t="s">
        <v>4203</v>
      </c>
      <c r="R2518" s="276">
        <v>683.15</v>
      </c>
      <c r="S2518" s="280" t="s">
        <v>9</v>
      </c>
      <c r="T2518" s="280" t="s">
        <v>4699</v>
      </c>
      <c r="V2518" s="244"/>
      <c r="AC2518" s="244"/>
    </row>
    <row r="2519" spans="1:29" ht="15" x14ac:dyDescent="0.25">
      <c r="A2519" s="250"/>
      <c r="B2519" s="250"/>
      <c r="C2519" s="250"/>
      <c r="D2519" s="250"/>
      <c r="E2519" s="250"/>
      <c r="F2519" s="250"/>
      <c r="H2519" s="244"/>
      <c r="J2519" s="272" t="s">
        <v>4158</v>
      </c>
      <c r="K2519" s="272" t="s">
        <v>4663</v>
      </c>
      <c r="L2519" s="250" t="s">
        <v>4664</v>
      </c>
      <c r="M2519" s="272" t="s">
        <v>4100</v>
      </c>
      <c r="N2519" s="272" t="s">
        <v>4213</v>
      </c>
      <c r="O2519" s="272" t="s">
        <v>4670</v>
      </c>
      <c r="P2519" s="274">
        <v>201311</v>
      </c>
      <c r="Q2519" s="272" t="s">
        <v>4203</v>
      </c>
      <c r="R2519" s="276">
        <v>13206.31</v>
      </c>
      <c r="S2519" s="280" t="s">
        <v>9</v>
      </c>
      <c r="T2519" s="280" t="s">
        <v>4699</v>
      </c>
      <c r="V2519" s="244"/>
      <c r="AC2519" s="244"/>
    </row>
    <row r="2520" spans="1:29" ht="15" x14ac:dyDescent="0.25">
      <c r="A2520" s="250"/>
      <c r="B2520" s="250"/>
      <c r="C2520" s="250"/>
      <c r="D2520" s="250"/>
      <c r="E2520" s="250"/>
      <c r="F2520" s="250"/>
      <c r="H2520" s="244"/>
      <c r="J2520" s="272" t="s">
        <v>4158</v>
      </c>
      <c r="K2520" s="272" t="s">
        <v>4663</v>
      </c>
      <c r="L2520" s="250" t="s">
        <v>4664</v>
      </c>
      <c r="M2520" s="272" t="s">
        <v>4134</v>
      </c>
      <c r="N2520" s="272" t="s">
        <v>4215</v>
      </c>
      <c r="O2520" s="272" t="s">
        <v>4670</v>
      </c>
      <c r="P2520" s="274">
        <v>201311</v>
      </c>
      <c r="Q2520" s="272" t="s">
        <v>4203</v>
      </c>
      <c r="R2520" s="276">
        <v>3802.54</v>
      </c>
      <c r="S2520" s="280" t="s">
        <v>9</v>
      </c>
      <c r="T2520" s="280" t="s">
        <v>4699</v>
      </c>
      <c r="V2520" s="244"/>
      <c r="AC2520" s="244"/>
    </row>
    <row r="2521" spans="1:29" ht="15" x14ac:dyDescent="0.25">
      <c r="A2521" s="250"/>
      <c r="B2521" s="250"/>
      <c r="C2521" s="250"/>
      <c r="D2521" s="250"/>
      <c r="E2521" s="250"/>
      <c r="F2521" s="250"/>
      <c r="H2521" s="244"/>
      <c r="J2521" s="272" t="s">
        <v>4158</v>
      </c>
      <c r="K2521" s="272" t="s">
        <v>4663</v>
      </c>
      <c r="L2521" s="250" t="s">
        <v>4664</v>
      </c>
      <c r="M2521" s="272" t="s">
        <v>4137</v>
      </c>
      <c r="N2521" s="272" t="s">
        <v>4638</v>
      </c>
      <c r="O2521" s="272" t="s">
        <v>4670</v>
      </c>
      <c r="P2521" s="274">
        <v>201311</v>
      </c>
      <c r="Q2521" s="272" t="s">
        <v>4203</v>
      </c>
      <c r="R2521" s="276">
        <v>2771.4</v>
      </c>
      <c r="S2521" s="280" t="s">
        <v>9</v>
      </c>
      <c r="T2521" s="280" t="s">
        <v>4699</v>
      </c>
      <c r="V2521" s="244"/>
      <c r="AC2521" s="244"/>
    </row>
    <row r="2522" spans="1:29" ht="15" x14ac:dyDescent="0.25">
      <c r="A2522" s="250"/>
      <c r="B2522" s="250"/>
      <c r="C2522" s="250"/>
      <c r="D2522" s="250"/>
      <c r="E2522" s="250"/>
      <c r="F2522" s="250"/>
      <c r="H2522" s="244"/>
      <c r="J2522" s="272" t="s">
        <v>4158</v>
      </c>
      <c r="K2522" s="272" t="s">
        <v>4663</v>
      </c>
      <c r="L2522" s="250" t="s">
        <v>4664</v>
      </c>
      <c r="M2522" s="272" t="s">
        <v>4100</v>
      </c>
      <c r="N2522" s="272" t="s">
        <v>4212</v>
      </c>
      <c r="O2522" s="272" t="s">
        <v>4670</v>
      </c>
      <c r="P2522" s="274">
        <v>201312</v>
      </c>
      <c r="Q2522" s="272" t="s">
        <v>4203</v>
      </c>
      <c r="R2522" s="276">
        <v>1836.16</v>
      </c>
      <c r="S2522" s="280" t="s">
        <v>9</v>
      </c>
      <c r="T2522" s="280" t="s">
        <v>4699</v>
      </c>
      <c r="V2522" s="244"/>
      <c r="AC2522" s="244"/>
    </row>
    <row r="2523" spans="1:29" ht="15" x14ac:dyDescent="0.25">
      <c r="A2523" s="250"/>
      <c r="B2523" s="250"/>
      <c r="C2523" s="250"/>
      <c r="D2523" s="250"/>
      <c r="E2523" s="250"/>
      <c r="F2523" s="250"/>
      <c r="H2523" s="244"/>
      <c r="J2523" s="272" t="s">
        <v>4158</v>
      </c>
      <c r="K2523" s="272" t="s">
        <v>4663</v>
      </c>
      <c r="L2523" s="250" t="s">
        <v>4664</v>
      </c>
      <c r="M2523" s="272" t="s">
        <v>4100</v>
      </c>
      <c r="N2523" s="272" t="s">
        <v>4213</v>
      </c>
      <c r="O2523" s="272" t="s">
        <v>4670</v>
      </c>
      <c r="P2523" s="274">
        <v>201312</v>
      </c>
      <c r="Q2523" s="272" t="s">
        <v>4203</v>
      </c>
      <c r="R2523" s="276">
        <v>14361.47</v>
      </c>
      <c r="S2523" s="280" t="s">
        <v>9</v>
      </c>
      <c r="T2523" s="280" t="s">
        <v>4699</v>
      </c>
      <c r="V2523" s="244"/>
      <c r="AC2523" s="244"/>
    </row>
    <row r="2524" spans="1:29" ht="15" x14ac:dyDescent="0.25">
      <c r="A2524" s="250"/>
      <c r="B2524" s="250"/>
      <c r="C2524" s="250"/>
      <c r="D2524" s="250"/>
      <c r="E2524" s="250"/>
      <c r="F2524" s="250"/>
      <c r="H2524" s="244"/>
      <c r="J2524" s="272" t="s">
        <v>4158</v>
      </c>
      <c r="K2524" s="272" t="s">
        <v>4663</v>
      </c>
      <c r="L2524" s="250" t="s">
        <v>4664</v>
      </c>
      <c r="M2524" s="272" t="s">
        <v>4134</v>
      </c>
      <c r="N2524" s="272" t="s">
        <v>4215</v>
      </c>
      <c r="O2524" s="272" t="s">
        <v>4670</v>
      </c>
      <c r="P2524" s="274">
        <v>201312</v>
      </c>
      <c r="Q2524" s="272" t="s">
        <v>4203</v>
      </c>
      <c r="R2524" s="276">
        <v>5455.23</v>
      </c>
      <c r="S2524" s="280" t="s">
        <v>9</v>
      </c>
      <c r="T2524" s="280" t="s">
        <v>4699</v>
      </c>
      <c r="V2524" s="244"/>
      <c r="AC2524" s="244"/>
    </row>
    <row r="2525" spans="1:29" ht="15" x14ac:dyDescent="0.25">
      <c r="A2525" s="250"/>
      <c r="B2525" s="250"/>
      <c r="C2525" s="250"/>
      <c r="D2525" s="250"/>
      <c r="E2525" s="250"/>
      <c r="F2525" s="250"/>
      <c r="H2525" s="244"/>
      <c r="J2525" s="272" t="s">
        <v>4158</v>
      </c>
      <c r="K2525" s="272" t="s">
        <v>4663</v>
      </c>
      <c r="L2525" s="250" t="s">
        <v>4664</v>
      </c>
      <c r="M2525" s="272" t="s">
        <v>4137</v>
      </c>
      <c r="N2525" s="272" t="s">
        <v>4638</v>
      </c>
      <c r="O2525" s="272" t="s">
        <v>4670</v>
      </c>
      <c r="P2525" s="274">
        <v>201312</v>
      </c>
      <c r="Q2525" s="272" t="s">
        <v>4203</v>
      </c>
      <c r="R2525" s="276">
        <v>3386.19</v>
      </c>
      <c r="S2525" s="280" t="s">
        <v>9</v>
      </c>
      <c r="T2525" s="280" t="s">
        <v>4699</v>
      </c>
      <c r="V2525" s="244"/>
      <c r="AC2525" s="244"/>
    </row>
    <row r="2526" spans="1:29" ht="15" x14ac:dyDescent="0.25">
      <c r="A2526" s="250"/>
      <c r="B2526" s="250"/>
      <c r="C2526" s="250"/>
      <c r="D2526" s="250"/>
      <c r="E2526" s="250"/>
      <c r="F2526" s="250"/>
      <c r="H2526" s="244"/>
      <c r="J2526" s="272" t="s">
        <v>4158</v>
      </c>
      <c r="K2526" s="272" t="s">
        <v>4663</v>
      </c>
      <c r="L2526" s="250" t="s">
        <v>4664</v>
      </c>
      <c r="M2526" s="272" t="s">
        <v>4100</v>
      </c>
      <c r="N2526" s="272" t="s">
        <v>4213</v>
      </c>
      <c r="O2526" s="272" t="s">
        <v>4670</v>
      </c>
      <c r="P2526" s="274">
        <v>201401</v>
      </c>
      <c r="Q2526" s="272" t="s">
        <v>4203</v>
      </c>
      <c r="R2526" s="276">
        <v>9658.5</v>
      </c>
      <c r="S2526" s="280" t="s">
        <v>9</v>
      </c>
      <c r="T2526" s="280" t="s">
        <v>4699</v>
      </c>
      <c r="V2526" s="244"/>
      <c r="AC2526" s="244"/>
    </row>
    <row r="2527" spans="1:29" ht="15" x14ac:dyDescent="0.25">
      <c r="A2527" s="250"/>
      <c r="B2527" s="250"/>
      <c r="C2527" s="250"/>
      <c r="D2527" s="250"/>
      <c r="E2527" s="250"/>
      <c r="F2527" s="250"/>
      <c r="H2527" s="244"/>
      <c r="J2527" s="272" t="s">
        <v>4158</v>
      </c>
      <c r="K2527" s="272" t="s">
        <v>4663</v>
      </c>
      <c r="L2527" s="250" t="s">
        <v>4664</v>
      </c>
      <c r="M2527" s="272" t="s">
        <v>4134</v>
      </c>
      <c r="N2527" s="272" t="s">
        <v>4215</v>
      </c>
      <c r="O2527" s="272" t="s">
        <v>4670</v>
      </c>
      <c r="P2527" s="274">
        <v>201401</v>
      </c>
      <c r="Q2527" s="272" t="s">
        <v>4203</v>
      </c>
      <c r="R2527" s="276">
        <v>1583.12</v>
      </c>
      <c r="S2527" s="280" t="s">
        <v>9</v>
      </c>
      <c r="T2527" s="280" t="s">
        <v>4699</v>
      </c>
      <c r="V2527" s="244"/>
      <c r="AC2527" s="244"/>
    </row>
    <row r="2528" spans="1:29" ht="15" x14ac:dyDescent="0.25">
      <c r="A2528" s="250"/>
      <c r="B2528" s="250"/>
      <c r="C2528" s="250"/>
      <c r="D2528" s="250"/>
      <c r="E2528" s="250"/>
      <c r="F2528" s="250"/>
      <c r="H2528" s="244"/>
      <c r="J2528" s="272" t="s">
        <v>4158</v>
      </c>
      <c r="K2528" s="272" t="s">
        <v>4663</v>
      </c>
      <c r="L2528" s="250" t="s">
        <v>4664</v>
      </c>
      <c r="M2528" s="272" t="s">
        <v>4137</v>
      </c>
      <c r="N2528" s="272" t="s">
        <v>4638</v>
      </c>
      <c r="O2528" s="272" t="s">
        <v>4670</v>
      </c>
      <c r="P2528" s="274">
        <v>201401</v>
      </c>
      <c r="Q2528" s="272" t="s">
        <v>4203</v>
      </c>
      <c r="R2528" s="276">
        <v>1680.25</v>
      </c>
      <c r="S2528" s="280" t="s">
        <v>9</v>
      </c>
      <c r="T2528" s="280" t="s">
        <v>4699</v>
      </c>
      <c r="V2528" s="244"/>
      <c r="AC2528" s="244"/>
    </row>
    <row r="2529" spans="1:29" ht="15" x14ac:dyDescent="0.25">
      <c r="A2529" s="250"/>
      <c r="B2529" s="250"/>
      <c r="C2529" s="250"/>
      <c r="D2529" s="250"/>
      <c r="E2529" s="250"/>
      <c r="F2529" s="250"/>
      <c r="H2529" s="244"/>
      <c r="J2529" s="272" t="s">
        <v>4158</v>
      </c>
      <c r="K2529" s="272" t="s">
        <v>4663</v>
      </c>
      <c r="L2529" s="250" t="s">
        <v>4664</v>
      </c>
      <c r="M2529" s="272" t="s">
        <v>4139</v>
      </c>
      <c r="N2529" s="272" t="s">
        <v>4209</v>
      </c>
      <c r="O2529" s="272" t="s">
        <v>4670</v>
      </c>
      <c r="P2529" s="274">
        <v>201401</v>
      </c>
      <c r="Q2529" s="272" t="s">
        <v>4203</v>
      </c>
      <c r="R2529" s="276">
        <v>6448.76</v>
      </c>
      <c r="S2529" s="280" t="s">
        <v>9</v>
      </c>
      <c r="T2529" s="280" t="s">
        <v>4699</v>
      </c>
      <c r="V2529" s="244"/>
      <c r="AC2529" s="244"/>
    </row>
    <row r="2530" spans="1:29" ht="15" x14ac:dyDescent="0.25">
      <c r="A2530" s="250"/>
      <c r="B2530" s="250"/>
      <c r="C2530" s="250"/>
      <c r="D2530" s="250"/>
      <c r="E2530" s="250"/>
      <c r="F2530" s="250"/>
      <c r="H2530" s="244"/>
      <c r="J2530" s="272" t="s">
        <v>4158</v>
      </c>
      <c r="K2530" s="272" t="s">
        <v>4663</v>
      </c>
      <c r="L2530" s="250" t="s">
        <v>4664</v>
      </c>
      <c r="M2530" s="272" t="s">
        <v>4138</v>
      </c>
      <c r="N2530" s="272" t="s">
        <v>4216</v>
      </c>
      <c r="O2530" s="272" t="s">
        <v>4670</v>
      </c>
      <c r="P2530" s="274">
        <v>201401</v>
      </c>
      <c r="Q2530" s="272" t="s">
        <v>4203</v>
      </c>
      <c r="R2530" s="276">
        <v>4989.47</v>
      </c>
      <c r="S2530" s="280" t="s">
        <v>9</v>
      </c>
      <c r="T2530" s="280" t="s">
        <v>4699</v>
      </c>
      <c r="V2530" s="244"/>
      <c r="AC2530" s="244"/>
    </row>
    <row r="2531" spans="1:29" ht="15" x14ac:dyDescent="0.25">
      <c r="A2531" s="250"/>
      <c r="B2531" s="250"/>
      <c r="C2531" s="250"/>
      <c r="D2531" s="250"/>
      <c r="E2531" s="250"/>
      <c r="F2531" s="250"/>
      <c r="H2531" s="244"/>
      <c r="J2531" s="272" t="s">
        <v>4158</v>
      </c>
      <c r="K2531" s="272" t="s">
        <v>4663</v>
      </c>
      <c r="L2531" s="250" t="s">
        <v>4664</v>
      </c>
      <c r="M2531" s="272" t="s">
        <v>4100</v>
      </c>
      <c r="N2531" s="272" t="s">
        <v>4213</v>
      </c>
      <c r="O2531" s="272" t="s">
        <v>4670</v>
      </c>
      <c r="P2531" s="274">
        <v>201402</v>
      </c>
      <c r="Q2531" s="272" t="s">
        <v>4203</v>
      </c>
      <c r="R2531" s="276">
        <v>6783.54</v>
      </c>
      <c r="S2531" s="280" t="s">
        <v>9</v>
      </c>
      <c r="T2531" s="280" t="s">
        <v>4699</v>
      </c>
      <c r="V2531" s="244"/>
      <c r="AC2531" s="244"/>
    </row>
    <row r="2532" spans="1:29" ht="15" x14ac:dyDescent="0.25">
      <c r="A2532" s="250"/>
      <c r="B2532" s="250"/>
      <c r="C2532" s="250"/>
      <c r="D2532" s="250"/>
      <c r="E2532" s="250"/>
      <c r="F2532" s="250"/>
      <c r="H2532" s="244"/>
      <c r="J2532" s="272" t="s">
        <v>4158</v>
      </c>
      <c r="K2532" s="272" t="s">
        <v>4663</v>
      </c>
      <c r="L2532" s="250" t="s">
        <v>4664</v>
      </c>
      <c r="M2532" s="272" t="s">
        <v>4137</v>
      </c>
      <c r="N2532" s="272" t="s">
        <v>4638</v>
      </c>
      <c r="O2532" s="272" t="s">
        <v>4670</v>
      </c>
      <c r="P2532" s="274">
        <v>201402</v>
      </c>
      <c r="Q2532" s="272" t="s">
        <v>4203</v>
      </c>
      <c r="R2532" s="276">
        <v>1482.68</v>
      </c>
      <c r="S2532" s="280" t="s">
        <v>9</v>
      </c>
      <c r="T2532" s="280" t="s">
        <v>4699</v>
      </c>
      <c r="V2532" s="244"/>
      <c r="AC2532" s="244"/>
    </row>
    <row r="2533" spans="1:29" ht="15" x14ac:dyDescent="0.25">
      <c r="A2533" s="250"/>
      <c r="B2533" s="250"/>
      <c r="C2533" s="250"/>
      <c r="D2533" s="250"/>
      <c r="E2533" s="250"/>
      <c r="F2533" s="250"/>
      <c r="H2533" s="244"/>
      <c r="J2533" s="272" t="s">
        <v>4158</v>
      </c>
      <c r="K2533" s="272" t="s">
        <v>4663</v>
      </c>
      <c r="L2533" s="250" t="s">
        <v>4664</v>
      </c>
      <c r="M2533" s="272" t="s">
        <v>4139</v>
      </c>
      <c r="N2533" s="272" t="s">
        <v>4209</v>
      </c>
      <c r="O2533" s="272" t="s">
        <v>4670</v>
      </c>
      <c r="P2533" s="274">
        <v>201402</v>
      </c>
      <c r="Q2533" s="272" t="s">
        <v>4203</v>
      </c>
      <c r="R2533" s="276">
        <v>5153.42</v>
      </c>
      <c r="S2533" s="280" t="s">
        <v>9</v>
      </c>
      <c r="T2533" s="280" t="s">
        <v>4699</v>
      </c>
      <c r="V2533" s="244"/>
      <c r="AC2533" s="244"/>
    </row>
    <row r="2534" spans="1:29" ht="15" x14ac:dyDescent="0.25">
      <c r="A2534" s="250"/>
      <c r="B2534" s="250"/>
      <c r="C2534" s="250"/>
      <c r="D2534" s="250"/>
      <c r="E2534" s="250"/>
      <c r="F2534" s="250"/>
      <c r="H2534" s="244"/>
      <c r="J2534" s="272" t="s">
        <v>4158</v>
      </c>
      <c r="K2534" s="272" t="s">
        <v>4663</v>
      </c>
      <c r="L2534" s="250" t="s">
        <v>4664</v>
      </c>
      <c r="M2534" s="272" t="s">
        <v>4138</v>
      </c>
      <c r="N2534" s="272" t="s">
        <v>4216</v>
      </c>
      <c r="O2534" s="272" t="s">
        <v>4670</v>
      </c>
      <c r="P2534" s="274">
        <v>201402</v>
      </c>
      <c r="Q2534" s="272" t="s">
        <v>4203</v>
      </c>
      <c r="R2534" s="276">
        <v>3855.31</v>
      </c>
      <c r="S2534" s="280" t="s">
        <v>9</v>
      </c>
      <c r="T2534" s="280" t="s">
        <v>4699</v>
      </c>
      <c r="V2534" s="244"/>
      <c r="AC2534" s="244"/>
    </row>
    <row r="2535" spans="1:29" ht="15" x14ac:dyDescent="0.25">
      <c r="A2535" s="250"/>
      <c r="B2535" s="250"/>
      <c r="C2535" s="250"/>
      <c r="D2535" s="250"/>
      <c r="E2535" s="250"/>
      <c r="F2535" s="250"/>
      <c r="H2535" s="244"/>
      <c r="J2535" s="272" t="s">
        <v>4158</v>
      </c>
      <c r="K2535" s="272" t="s">
        <v>4663</v>
      </c>
      <c r="L2535" s="250" t="s">
        <v>4664</v>
      </c>
      <c r="M2535" s="272" t="s">
        <v>4100</v>
      </c>
      <c r="N2535" s="272" t="s">
        <v>4213</v>
      </c>
      <c r="O2535" s="272" t="s">
        <v>4670</v>
      </c>
      <c r="P2535" s="274">
        <v>201403</v>
      </c>
      <c r="Q2535" s="272" t="s">
        <v>4203</v>
      </c>
      <c r="R2535" s="276">
        <v>7413.42</v>
      </c>
      <c r="S2535" s="280" t="s">
        <v>9</v>
      </c>
      <c r="T2535" s="280" t="s">
        <v>4699</v>
      </c>
      <c r="V2535" s="244"/>
      <c r="AC2535" s="244"/>
    </row>
    <row r="2536" spans="1:29" ht="15" x14ac:dyDescent="0.25">
      <c r="A2536" s="250"/>
      <c r="B2536" s="250"/>
      <c r="C2536" s="250"/>
      <c r="D2536" s="250"/>
      <c r="E2536" s="250"/>
      <c r="F2536" s="250"/>
      <c r="H2536" s="244"/>
      <c r="J2536" s="272" t="s">
        <v>4158</v>
      </c>
      <c r="K2536" s="272" t="s">
        <v>4663</v>
      </c>
      <c r="L2536" s="250" t="s">
        <v>4664</v>
      </c>
      <c r="M2536" s="272" t="s">
        <v>4137</v>
      </c>
      <c r="N2536" s="272" t="s">
        <v>4638</v>
      </c>
      <c r="O2536" s="272" t="s">
        <v>4670</v>
      </c>
      <c r="P2536" s="274">
        <v>201403</v>
      </c>
      <c r="Q2536" s="272" t="s">
        <v>4203</v>
      </c>
      <c r="R2536" s="276">
        <v>4276.87</v>
      </c>
      <c r="S2536" s="280" t="s">
        <v>9</v>
      </c>
      <c r="T2536" s="280" t="s">
        <v>4699</v>
      </c>
      <c r="V2536" s="244"/>
      <c r="AC2536" s="244"/>
    </row>
    <row r="2537" spans="1:29" ht="15" x14ac:dyDescent="0.25">
      <c r="A2537" s="250"/>
      <c r="B2537" s="250"/>
      <c r="C2537" s="250"/>
      <c r="D2537" s="250"/>
      <c r="E2537" s="250"/>
      <c r="F2537" s="250"/>
      <c r="H2537" s="244"/>
      <c r="J2537" s="272" t="s">
        <v>4158</v>
      </c>
      <c r="K2537" s="272" t="s">
        <v>4663</v>
      </c>
      <c r="L2537" s="250" t="s">
        <v>4664</v>
      </c>
      <c r="M2537" s="272" t="s">
        <v>4139</v>
      </c>
      <c r="N2537" s="272" t="s">
        <v>4209</v>
      </c>
      <c r="O2537" s="272" t="s">
        <v>4670</v>
      </c>
      <c r="P2537" s="274">
        <v>201403</v>
      </c>
      <c r="Q2537" s="272" t="s">
        <v>4203</v>
      </c>
      <c r="R2537" s="276">
        <v>6248.03</v>
      </c>
      <c r="S2537" s="280" t="s">
        <v>9</v>
      </c>
      <c r="T2537" s="280" t="s">
        <v>4699</v>
      </c>
      <c r="V2537" s="244"/>
      <c r="AC2537" s="244"/>
    </row>
    <row r="2538" spans="1:29" ht="15" x14ac:dyDescent="0.25">
      <c r="A2538" s="250"/>
      <c r="B2538" s="250"/>
      <c r="C2538" s="250"/>
      <c r="D2538" s="250"/>
      <c r="E2538" s="250"/>
      <c r="F2538" s="250"/>
      <c r="H2538" s="244"/>
      <c r="J2538" s="272" t="s">
        <v>4158</v>
      </c>
      <c r="K2538" s="272" t="s">
        <v>4663</v>
      </c>
      <c r="L2538" s="250" t="s">
        <v>4664</v>
      </c>
      <c r="M2538" s="272" t="s">
        <v>4138</v>
      </c>
      <c r="N2538" s="272" t="s">
        <v>4216</v>
      </c>
      <c r="O2538" s="272" t="s">
        <v>4670</v>
      </c>
      <c r="P2538" s="274">
        <v>201403</v>
      </c>
      <c r="Q2538" s="272" t="s">
        <v>4203</v>
      </c>
      <c r="R2538" s="276">
        <v>5511.47</v>
      </c>
      <c r="S2538" s="280" t="s">
        <v>9</v>
      </c>
      <c r="T2538" s="280" t="s">
        <v>4699</v>
      </c>
      <c r="V2538" s="244"/>
      <c r="AC2538" s="244"/>
    </row>
    <row r="2539" spans="1:29" ht="15" x14ac:dyDescent="0.25">
      <c r="A2539" s="250"/>
      <c r="B2539" s="250"/>
      <c r="C2539" s="250"/>
      <c r="D2539" s="250"/>
      <c r="E2539" s="250"/>
      <c r="F2539" s="250"/>
      <c r="H2539" s="244"/>
      <c r="J2539" s="272" t="s">
        <v>4158</v>
      </c>
      <c r="K2539" s="272" t="s">
        <v>4663</v>
      </c>
      <c r="L2539" s="250" t="s">
        <v>4664</v>
      </c>
      <c r="M2539" s="272" t="s">
        <v>4140</v>
      </c>
      <c r="N2539" s="272" t="s">
        <v>4217</v>
      </c>
      <c r="O2539" s="272" t="s">
        <v>4670</v>
      </c>
      <c r="P2539" s="274">
        <v>201403</v>
      </c>
      <c r="Q2539" s="272" t="s">
        <v>4203</v>
      </c>
      <c r="R2539" s="276">
        <v>868.35</v>
      </c>
      <c r="S2539" s="280" t="s">
        <v>9</v>
      </c>
      <c r="T2539" s="280" t="s">
        <v>4699</v>
      </c>
      <c r="V2539" s="244"/>
      <c r="AC2539" s="244"/>
    </row>
    <row r="2540" spans="1:29" ht="15" x14ac:dyDescent="0.25">
      <c r="A2540" s="250"/>
      <c r="B2540" s="250"/>
      <c r="C2540" s="250"/>
      <c r="D2540" s="250"/>
      <c r="E2540" s="250"/>
      <c r="F2540" s="250"/>
      <c r="H2540" s="244"/>
      <c r="J2540" s="272" t="s">
        <v>4158</v>
      </c>
      <c r="K2540" s="272" t="s">
        <v>4663</v>
      </c>
      <c r="L2540" s="250" t="s">
        <v>4664</v>
      </c>
      <c r="M2540" s="272" t="s">
        <v>4100</v>
      </c>
      <c r="N2540" s="272" t="s">
        <v>4213</v>
      </c>
      <c r="O2540" s="272" t="s">
        <v>4670</v>
      </c>
      <c r="P2540" s="274">
        <v>201404</v>
      </c>
      <c r="Q2540" s="272" t="s">
        <v>4203</v>
      </c>
      <c r="R2540" s="276">
        <v>5981.82</v>
      </c>
      <c r="S2540" s="280" t="s">
        <v>9</v>
      </c>
      <c r="T2540" s="280" t="s">
        <v>4699</v>
      </c>
      <c r="V2540" s="244"/>
      <c r="AC2540" s="244"/>
    </row>
    <row r="2541" spans="1:29" ht="15" x14ac:dyDescent="0.25">
      <c r="A2541" s="250"/>
      <c r="B2541" s="250"/>
      <c r="C2541" s="250"/>
      <c r="D2541" s="250"/>
      <c r="E2541" s="250"/>
      <c r="F2541" s="250"/>
      <c r="H2541" s="244"/>
      <c r="J2541" s="272" t="s">
        <v>4158</v>
      </c>
      <c r="K2541" s="272" t="s">
        <v>4663</v>
      </c>
      <c r="L2541" s="250" t="s">
        <v>4664</v>
      </c>
      <c r="M2541" s="272" t="s">
        <v>4137</v>
      </c>
      <c r="N2541" s="272" t="s">
        <v>4638</v>
      </c>
      <c r="O2541" s="272" t="s">
        <v>4670</v>
      </c>
      <c r="P2541" s="274">
        <v>201404</v>
      </c>
      <c r="Q2541" s="272" t="s">
        <v>4203</v>
      </c>
      <c r="R2541" s="276">
        <v>3896.34</v>
      </c>
      <c r="S2541" s="280" t="s">
        <v>9</v>
      </c>
      <c r="T2541" s="280" t="s">
        <v>4699</v>
      </c>
      <c r="V2541" s="244"/>
      <c r="AC2541" s="244"/>
    </row>
    <row r="2542" spans="1:29" ht="15" x14ac:dyDescent="0.25">
      <c r="A2542" s="250"/>
      <c r="B2542" s="250"/>
      <c r="C2542" s="250"/>
      <c r="D2542" s="250"/>
      <c r="E2542" s="250"/>
      <c r="F2542" s="250"/>
      <c r="H2542" s="244"/>
      <c r="J2542" s="272" t="s">
        <v>4158</v>
      </c>
      <c r="K2542" s="272" t="s">
        <v>4663</v>
      </c>
      <c r="L2542" s="250" t="s">
        <v>4664</v>
      </c>
      <c r="M2542" s="272" t="s">
        <v>4139</v>
      </c>
      <c r="N2542" s="272" t="s">
        <v>4209</v>
      </c>
      <c r="O2542" s="272" t="s">
        <v>4670</v>
      </c>
      <c r="P2542" s="274">
        <v>201404</v>
      </c>
      <c r="Q2542" s="272" t="s">
        <v>4203</v>
      </c>
      <c r="R2542" s="276">
        <v>11590.62</v>
      </c>
      <c r="S2542" s="280" t="s">
        <v>9</v>
      </c>
      <c r="T2542" s="280" t="s">
        <v>4699</v>
      </c>
      <c r="V2542" s="244"/>
      <c r="AC2542" s="244"/>
    </row>
    <row r="2543" spans="1:29" ht="15" x14ac:dyDescent="0.25">
      <c r="A2543" s="250"/>
      <c r="B2543" s="250"/>
      <c r="C2543" s="250"/>
      <c r="D2543" s="250"/>
      <c r="E2543" s="250"/>
      <c r="F2543" s="250"/>
      <c r="H2543" s="244"/>
      <c r="J2543" s="272" t="s">
        <v>4158</v>
      </c>
      <c r="K2543" s="272" t="s">
        <v>4663</v>
      </c>
      <c r="L2543" s="250" t="s">
        <v>4664</v>
      </c>
      <c r="M2543" s="272" t="s">
        <v>4138</v>
      </c>
      <c r="N2543" s="272" t="s">
        <v>4216</v>
      </c>
      <c r="O2543" s="272" t="s">
        <v>4670</v>
      </c>
      <c r="P2543" s="274">
        <v>201404</v>
      </c>
      <c r="Q2543" s="272" t="s">
        <v>4203</v>
      </c>
      <c r="R2543" s="276">
        <v>5431.54</v>
      </c>
      <c r="S2543" s="280" t="s">
        <v>9</v>
      </c>
      <c r="T2543" s="280" t="s">
        <v>4699</v>
      </c>
      <c r="V2543" s="244"/>
      <c r="AC2543" s="244"/>
    </row>
    <row r="2544" spans="1:29" ht="15" x14ac:dyDescent="0.25">
      <c r="A2544" s="250"/>
      <c r="B2544" s="250"/>
      <c r="C2544" s="250"/>
      <c r="D2544" s="250"/>
      <c r="E2544" s="250"/>
      <c r="F2544" s="250"/>
      <c r="H2544" s="244"/>
      <c r="J2544" s="272" t="s">
        <v>4158</v>
      </c>
      <c r="K2544" s="272" t="s">
        <v>4663</v>
      </c>
      <c r="L2544" s="250" t="s">
        <v>4664</v>
      </c>
      <c r="M2544" s="272" t="s">
        <v>4100</v>
      </c>
      <c r="N2544" s="272" t="s">
        <v>4213</v>
      </c>
      <c r="O2544" s="272" t="s">
        <v>4670</v>
      </c>
      <c r="P2544" s="274">
        <v>201405</v>
      </c>
      <c r="Q2544" s="272" t="s">
        <v>4203</v>
      </c>
      <c r="R2544" s="276">
        <v>6705.29</v>
      </c>
      <c r="S2544" s="280" t="s">
        <v>9</v>
      </c>
      <c r="T2544" s="280" t="s">
        <v>4699</v>
      </c>
      <c r="V2544" s="244"/>
      <c r="AC2544" s="244"/>
    </row>
    <row r="2545" spans="1:29" ht="15" x14ac:dyDescent="0.25">
      <c r="A2545" s="250"/>
      <c r="B2545" s="250"/>
      <c r="C2545" s="250"/>
      <c r="D2545" s="250"/>
      <c r="E2545" s="250"/>
      <c r="F2545" s="250"/>
      <c r="H2545" s="244"/>
      <c r="J2545" s="272" t="s">
        <v>4158</v>
      </c>
      <c r="K2545" s="272" t="s">
        <v>4663</v>
      </c>
      <c r="L2545" s="250" t="s">
        <v>4664</v>
      </c>
      <c r="M2545" s="272" t="s">
        <v>4137</v>
      </c>
      <c r="N2545" s="272" t="s">
        <v>4638</v>
      </c>
      <c r="O2545" s="272" t="s">
        <v>4670</v>
      </c>
      <c r="P2545" s="274">
        <v>201405</v>
      </c>
      <c r="Q2545" s="272" t="s">
        <v>4203</v>
      </c>
      <c r="R2545" s="276">
        <v>3341.81</v>
      </c>
      <c r="S2545" s="280" t="s">
        <v>9</v>
      </c>
      <c r="T2545" s="280" t="s">
        <v>4699</v>
      </c>
      <c r="V2545" s="244"/>
      <c r="AC2545" s="244"/>
    </row>
    <row r="2546" spans="1:29" ht="15" x14ac:dyDescent="0.25">
      <c r="A2546" s="250"/>
      <c r="B2546" s="250"/>
      <c r="C2546" s="250"/>
      <c r="D2546" s="250"/>
      <c r="E2546" s="250"/>
      <c r="F2546" s="250"/>
      <c r="H2546" s="244"/>
      <c r="J2546" s="272" t="s">
        <v>4158</v>
      </c>
      <c r="K2546" s="272" t="s">
        <v>4663</v>
      </c>
      <c r="L2546" s="250" t="s">
        <v>4664</v>
      </c>
      <c r="M2546" s="272" t="s">
        <v>4139</v>
      </c>
      <c r="N2546" s="272" t="s">
        <v>4209</v>
      </c>
      <c r="O2546" s="272" t="s">
        <v>4670</v>
      </c>
      <c r="P2546" s="274">
        <v>201405</v>
      </c>
      <c r="Q2546" s="272" t="s">
        <v>4203</v>
      </c>
      <c r="R2546" s="276">
        <v>10456.26</v>
      </c>
      <c r="S2546" s="280" t="s">
        <v>9</v>
      </c>
      <c r="T2546" s="280" t="s">
        <v>4699</v>
      </c>
      <c r="V2546" s="244"/>
      <c r="AC2546" s="244"/>
    </row>
    <row r="2547" spans="1:29" ht="15" x14ac:dyDescent="0.25">
      <c r="A2547" s="250"/>
      <c r="B2547" s="250"/>
      <c r="C2547" s="250"/>
      <c r="D2547" s="250"/>
      <c r="E2547" s="250"/>
      <c r="F2547" s="250"/>
      <c r="H2547" s="244"/>
      <c r="J2547" s="272" t="s">
        <v>4158</v>
      </c>
      <c r="K2547" s="272" t="s">
        <v>4663</v>
      </c>
      <c r="L2547" s="250" t="s">
        <v>4664</v>
      </c>
      <c r="M2547" s="272" t="s">
        <v>4138</v>
      </c>
      <c r="N2547" s="272" t="s">
        <v>4216</v>
      </c>
      <c r="O2547" s="272" t="s">
        <v>4670</v>
      </c>
      <c r="P2547" s="274">
        <v>201405</v>
      </c>
      <c r="Q2547" s="272" t="s">
        <v>4203</v>
      </c>
      <c r="R2547" s="276">
        <v>5568.56</v>
      </c>
      <c r="S2547" s="280" t="s">
        <v>9</v>
      </c>
      <c r="T2547" s="280" t="s">
        <v>4699</v>
      </c>
      <c r="V2547" s="244"/>
      <c r="AC2547" s="244"/>
    </row>
    <row r="2548" spans="1:29" ht="15" x14ac:dyDescent="0.25">
      <c r="A2548" s="250"/>
      <c r="B2548" s="250"/>
      <c r="C2548" s="250"/>
      <c r="D2548" s="250"/>
      <c r="E2548" s="250"/>
      <c r="F2548" s="250"/>
      <c r="H2548" s="244"/>
      <c r="J2548" s="272" t="s">
        <v>4158</v>
      </c>
      <c r="K2548" s="272" t="s">
        <v>4663</v>
      </c>
      <c r="L2548" s="250" t="s">
        <v>4664</v>
      </c>
      <c r="M2548" s="272" t="s">
        <v>4140</v>
      </c>
      <c r="N2548" s="272" t="s">
        <v>4217</v>
      </c>
      <c r="O2548" s="272" t="s">
        <v>4670</v>
      </c>
      <c r="P2548" s="274">
        <v>201405</v>
      </c>
      <c r="Q2548" s="272" t="s">
        <v>4203</v>
      </c>
      <c r="R2548" s="276">
        <v>3273.01</v>
      </c>
      <c r="S2548" s="280" t="s">
        <v>9</v>
      </c>
      <c r="T2548" s="280" t="s">
        <v>4699</v>
      </c>
      <c r="V2548" s="244"/>
      <c r="AC2548" s="244"/>
    </row>
    <row r="2549" spans="1:29" ht="15" x14ac:dyDescent="0.25">
      <c r="A2549" s="250"/>
      <c r="B2549" s="250"/>
      <c r="C2549" s="250"/>
      <c r="D2549" s="250"/>
      <c r="E2549" s="250"/>
      <c r="F2549" s="250"/>
      <c r="H2549" s="244"/>
      <c r="J2549" s="272" t="s">
        <v>4158</v>
      </c>
      <c r="K2549" s="272" t="s">
        <v>4663</v>
      </c>
      <c r="L2549" s="250" t="s">
        <v>4664</v>
      </c>
      <c r="M2549" s="272" t="s">
        <v>4100</v>
      </c>
      <c r="N2549" s="272" t="s">
        <v>4212</v>
      </c>
      <c r="O2549" s="272" t="s">
        <v>4670</v>
      </c>
      <c r="P2549" s="274">
        <v>201406</v>
      </c>
      <c r="Q2549" s="272" t="s">
        <v>4203</v>
      </c>
      <c r="R2549" s="276">
        <v>1457.71</v>
      </c>
      <c r="S2549" s="280" t="s">
        <v>9</v>
      </c>
      <c r="T2549" s="280" t="s">
        <v>4699</v>
      </c>
      <c r="V2549" s="244"/>
      <c r="AC2549" s="244"/>
    </row>
    <row r="2550" spans="1:29" ht="15" x14ac:dyDescent="0.25">
      <c r="A2550" s="250"/>
      <c r="B2550" s="250"/>
      <c r="C2550" s="250"/>
      <c r="D2550" s="250"/>
      <c r="E2550" s="250"/>
      <c r="F2550" s="250"/>
      <c r="H2550" s="244"/>
      <c r="J2550" s="272" t="s">
        <v>4158</v>
      </c>
      <c r="K2550" s="272" t="s">
        <v>4663</v>
      </c>
      <c r="L2550" s="250" t="s">
        <v>4664</v>
      </c>
      <c r="M2550" s="272" t="s">
        <v>4100</v>
      </c>
      <c r="N2550" s="272" t="s">
        <v>4213</v>
      </c>
      <c r="O2550" s="272" t="s">
        <v>4670</v>
      </c>
      <c r="P2550" s="274">
        <v>201406</v>
      </c>
      <c r="Q2550" s="272" t="s">
        <v>4203</v>
      </c>
      <c r="R2550" s="276">
        <v>5898.53</v>
      </c>
      <c r="S2550" s="280" t="s">
        <v>9</v>
      </c>
      <c r="T2550" s="280" t="s">
        <v>4699</v>
      </c>
      <c r="V2550" s="244"/>
      <c r="AC2550" s="244"/>
    </row>
    <row r="2551" spans="1:29" ht="15" x14ac:dyDescent="0.25">
      <c r="A2551" s="250"/>
      <c r="B2551" s="250"/>
      <c r="C2551" s="250"/>
      <c r="D2551" s="250"/>
      <c r="E2551" s="250"/>
      <c r="F2551" s="250"/>
      <c r="H2551" s="244"/>
      <c r="J2551" s="272" t="s">
        <v>4158</v>
      </c>
      <c r="K2551" s="272" t="s">
        <v>4663</v>
      </c>
      <c r="L2551" s="250" t="s">
        <v>4664</v>
      </c>
      <c r="M2551" s="272" t="s">
        <v>4137</v>
      </c>
      <c r="N2551" s="272" t="s">
        <v>4638</v>
      </c>
      <c r="O2551" s="272" t="s">
        <v>4670</v>
      </c>
      <c r="P2551" s="274">
        <v>201406</v>
      </c>
      <c r="Q2551" s="272" t="s">
        <v>4203</v>
      </c>
      <c r="R2551" s="276">
        <v>4045.67</v>
      </c>
      <c r="S2551" s="280" t="s">
        <v>9</v>
      </c>
      <c r="T2551" s="280" t="s">
        <v>4699</v>
      </c>
      <c r="V2551" s="244"/>
      <c r="AC2551" s="244"/>
    </row>
    <row r="2552" spans="1:29" ht="15" x14ac:dyDescent="0.25">
      <c r="A2552" s="250"/>
      <c r="B2552" s="250"/>
      <c r="C2552" s="250"/>
      <c r="D2552" s="250"/>
      <c r="E2552" s="250"/>
      <c r="F2552" s="250"/>
      <c r="H2552" s="244"/>
      <c r="J2552" s="272" t="s">
        <v>4158</v>
      </c>
      <c r="K2552" s="272" t="s">
        <v>4663</v>
      </c>
      <c r="L2552" s="250" t="s">
        <v>4664</v>
      </c>
      <c r="M2552" s="272" t="s">
        <v>4139</v>
      </c>
      <c r="N2552" s="272" t="s">
        <v>4209</v>
      </c>
      <c r="O2552" s="272" t="s">
        <v>4670</v>
      </c>
      <c r="P2552" s="274">
        <v>201406</v>
      </c>
      <c r="Q2552" s="272" t="s">
        <v>4203</v>
      </c>
      <c r="R2552" s="276">
        <v>10619.49</v>
      </c>
      <c r="S2552" s="280" t="s">
        <v>9</v>
      </c>
      <c r="T2552" s="280" t="s">
        <v>4699</v>
      </c>
      <c r="V2552" s="244"/>
      <c r="AC2552" s="244"/>
    </row>
    <row r="2553" spans="1:29" ht="15" x14ac:dyDescent="0.25">
      <c r="A2553" s="250"/>
      <c r="B2553" s="250"/>
      <c r="C2553" s="250"/>
      <c r="D2553" s="250"/>
      <c r="E2553" s="250"/>
      <c r="F2553" s="250"/>
      <c r="H2553" s="244"/>
      <c r="J2553" s="272" t="s">
        <v>4158</v>
      </c>
      <c r="K2553" s="272" t="s">
        <v>4663</v>
      </c>
      <c r="L2553" s="250" t="s">
        <v>4664</v>
      </c>
      <c r="M2553" s="272" t="s">
        <v>4138</v>
      </c>
      <c r="N2553" s="272" t="s">
        <v>4216</v>
      </c>
      <c r="O2553" s="272" t="s">
        <v>4670</v>
      </c>
      <c r="P2553" s="274">
        <v>201406</v>
      </c>
      <c r="Q2553" s="272" t="s">
        <v>4203</v>
      </c>
      <c r="R2553" s="276">
        <v>8563.7199999999993</v>
      </c>
      <c r="S2553" s="280" t="s">
        <v>9</v>
      </c>
      <c r="T2553" s="280" t="s">
        <v>4699</v>
      </c>
      <c r="V2553" s="244"/>
      <c r="AC2553" s="244"/>
    </row>
    <row r="2554" spans="1:29" ht="15" x14ac:dyDescent="0.25">
      <c r="A2554" s="250"/>
      <c r="B2554" s="250"/>
      <c r="C2554" s="250"/>
      <c r="D2554" s="250"/>
      <c r="E2554" s="250"/>
      <c r="F2554" s="250"/>
      <c r="H2554" s="244"/>
      <c r="J2554" s="272" t="s">
        <v>4158</v>
      </c>
      <c r="K2554" s="272" t="s">
        <v>4663</v>
      </c>
      <c r="L2554" s="250" t="s">
        <v>4664</v>
      </c>
      <c r="M2554" s="272" t="s">
        <v>4140</v>
      </c>
      <c r="N2554" s="272" t="s">
        <v>4217</v>
      </c>
      <c r="O2554" s="272" t="s">
        <v>4670</v>
      </c>
      <c r="P2554" s="274">
        <v>201406</v>
      </c>
      <c r="Q2554" s="272" t="s">
        <v>4203</v>
      </c>
      <c r="R2554" s="276">
        <v>4859.12</v>
      </c>
      <c r="S2554" s="280" t="s">
        <v>9</v>
      </c>
      <c r="T2554" s="280" t="s">
        <v>4699</v>
      </c>
      <c r="V2554" s="244"/>
      <c r="AC2554" s="244"/>
    </row>
    <row r="2555" spans="1:29" ht="15" x14ac:dyDescent="0.25">
      <c r="A2555" s="250"/>
      <c r="B2555" s="250"/>
      <c r="C2555" s="250"/>
      <c r="D2555" s="250"/>
      <c r="E2555" s="250"/>
      <c r="F2555" s="250"/>
      <c r="H2555" s="244"/>
      <c r="J2555" s="272" t="s">
        <v>4158</v>
      </c>
      <c r="K2555" s="272" t="s">
        <v>4663</v>
      </c>
      <c r="L2555" s="250" t="s">
        <v>4664</v>
      </c>
      <c r="M2555" s="272" t="s">
        <v>4100</v>
      </c>
      <c r="N2555" s="272" t="s">
        <v>4212</v>
      </c>
      <c r="O2555" s="272" t="s">
        <v>4670</v>
      </c>
      <c r="P2555" s="274">
        <v>201407</v>
      </c>
      <c r="Q2555" s="272" t="s">
        <v>4203</v>
      </c>
      <c r="R2555" s="276">
        <v>4771.7</v>
      </c>
      <c r="S2555" s="280" t="s">
        <v>9</v>
      </c>
      <c r="T2555" s="280" t="s">
        <v>4699</v>
      </c>
      <c r="V2555" s="244"/>
      <c r="AC2555" s="244"/>
    </row>
    <row r="2556" spans="1:29" ht="15" x14ac:dyDescent="0.25">
      <c r="A2556" s="250"/>
      <c r="B2556" s="250"/>
      <c r="C2556" s="250"/>
      <c r="D2556" s="250"/>
      <c r="E2556" s="250"/>
      <c r="F2556" s="250"/>
      <c r="H2556" s="244"/>
      <c r="J2556" s="272" t="s">
        <v>4158</v>
      </c>
      <c r="K2556" s="272" t="s">
        <v>4663</v>
      </c>
      <c r="L2556" s="250" t="s">
        <v>4664</v>
      </c>
      <c r="M2556" s="272" t="s">
        <v>4100</v>
      </c>
      <c r="N2556" s="272" t="s">
        <v>4213</v>
      </c>
      <c r="O2556" s="272" t="s">
        <v>4670</v>
      </c>
      <c r="P2556" s="274">
        <v>201407</v>
      </c>
      <c r="Q2556" s="272" t="s">
        <v>4203</v>
      </c>
      <c r="R2556" s="276">
        <v>6229.94</v>
      </c>
      <c r="S2556" s="280" t="s">
        <v>9</v>
      </c>
      <c r="T2556" s="280" t="s">
        <v>4699</v>
      </c>
      <c r="V2556" s="244"/>
      <c r="AC2556" s="244"/>
    </row>
    <row r="2557" spans="1:29" ht="15" x14ac:dyDescent="0.25">
      <c r="A2557" s="250"/>
      <c r="B2557" s="250"/>
      <c r="C2557" s="250"/>
      <c r="D2557" s="250"/>
      <c r="E2557" s="250"/>
      <c r="F2557" s="250"/>
      <c r="H2557" s="244"/>
      <c r="J2557" s="272" t="s">
        <v>4158</v>
      </c>
      <c r="K2557" s="272" t="s">
        <v>4663</v>
      </c>
      <c r="L2557" s="250" t="s">
        <v>4664</v>
      </c>
      <c r="M2557" s="272" t="s">
        <v>4137</v>
      </c>
      <c r="N2557" s="272" t="s">
        <v>4638</v>
      </c>
      <c r="O2557" s="272" t="s">
        <v>4670</v>
      </c>
      <c r="P2557" s="274">
        <v>201407</v>
      </c>
      <c r="Q2557" s="272" t="s">
        <v>4203</v>
      </c>
      <c r="R2557" s="276">
        <v>4033.15</v>
      </c>
      <c r="S2557" s="280" t="s">
        <v>9</v>
      </c>
      <c r="T2557" s="280" t="s">
        <v>4699</v>
      </c>
      <c r="V2557" s="244"/>
      <c r="AC2557" s="244"/>
    </row>
    <row r="2558" spans="1:29" ht="15" x14ac:dyDescent="0.25">
      <c r="A2558" s="250"/>
      <c r="B2558" s="250"/>
      <c r="C2558" s="250"/>
      <c r="D2558" s="250"/>
      <c r="E2558" s="250"/>
      <c r="F2558" s="250"/>
      <c r="H2558" s="244"/>
      <c r="J2558" s="272" t="s">
        <v>4158</v>
      </c>
      <c r="K2558" s="272" t="s">
        <v>4663</v>
      </c>
      <c r="L2558" s="250" t="s">
        <v>4664</v>
      </c>
      <c r="M2558" s="272" t="s">
        <v>4139</v>
      </c>
      <c r="N2558" s="272" t="s">
        <v>4209</v>
      </c>
      <c r="O2558" s="272" t="s">
        <v>4670</v>
      </c>
      <c r="P2558" s="274">
        <v>201407</v>
      </c>
      <c r="Q2558" s="272" t="s">
        <v>4203</v>
      </c>
      <c r="R2558" s="276">
        <v>11337.23</v>
      </c>
      <c r="S2558" s="280" t="s">
        <v>9</v>
      </c>
      <c r="T2558" s="280" t="s">
        <v>4699</v>
      </c>
      <c r="V2558" s="244"/>
      <c r="AC2558" s="244"/>
    </row>
    <row r="2559" spans="1:29" ht="15" x14ac:dyDescent="0.25">
      <c r="A2559" s="250"/>
      <c r="B2559" s="250"/>
      <c r="C2559" s="250"/>
      <c r="D2559" s="250"/>
      <c r="E2559" s="250"/>
      <c r="F2559" s="250"/>
      <c r="H2559" s="244"/>
      <c r="J2559" s="272" t="s">
        <v>4158</v>
      </c>
      <c r="K2559" s="272" t="s">
        <v>4663</v>
      </c>
      <c r="L2559" s="250" t="s">
        <v>4664</v>
      </c>
      <c r="M2559" s="272" t="s">
        <v>4138</v>
      </c>
      <c r="N2559" s="272" t="s">
        <v>4216</v>
      </c>
      <c r="O2559" s="272" t="s">
        <v>4670</v>
      </c>
      <c r="P2559" s="274">
        <v>201407</v>
      </c>
      <c r="Q2559" s="272" t="s">
        <v>4203</v>
      </c>
      <c r="R2559" s="276">
        <v>9055.23</v>
      </c>
      <c r="S2559" s="280" t="s">
        <v>9</v>
      </c>
      <c r="T2559" s="280" t="s">
        <v>4699</v>
      </c>
      <c r="V2559" s="244"/>
      <c r="AC2559" s="244"/>
    </row>
    <row r="2560" spans="1:29" ht="15" x14ac:dyDescent="0.25">
      <c r="A2560" s="250"/>
      <c r="B2560" s="250"/>
      <c r="C2560" s="250"/>
      <c r="D2560" s="250"/>
      <c r="E2560" s="250"/>
      <c r="F2560" s="250"/>
      <c r="H2560" s="244"/>
      <c r="J2560" s="272" t="s">
        <v>4158</v>
      </c>
      <c r="K2560" s="272" t="s">
        <v>4663</v>
      </c>
      <c r="L2560" s="250" t="s">
        <v>4664</v>
      </c>
      <c r="M2560" s="272" t="s">
        <v>4140</v>
      </c>
      <c r="N2560" s="272" t="s">
        <v>4217</v>
      </c>
      <c r="O2560" s="272" t="s">
        <v>4670</v>
      </c>
      <c r="P2560" s="274">
        <v>201407</v>
      </c>
      <c r="Q2560" s="272" t="s">
        <v>4203</v>
      </c>
      <c r="R2560" s="276">
        <v>4685.96</v>
      </c>
      <c r="S2560" s="280" t="s">
        <v>9</v>
      </c>
      <c r="T2560" s="280" t="s">
        <v>4699</v>
      </c>
      <c r="V2560" s="244"/>
      <c r="AC2560" s="244"/>
    </row>
    <row r="2561" spans="1:29" ht="15" x14ac:dyDescent="0.25">
      <c r="A2561" s="250"/>
      <c r="B2561" s="250"/>
      <c r="C2561" s="250"/>
      <c r="D2561" s="250"/>
      <c r="E2561" s="250"/>
      <c r="F2561" s="250"/>
      <c r="H2561" s="244"/>
      <c r="J2561" s="272" t="s">
        <v>4158</v>
      </c>
      <c r="K2561" s="272" t="s">
        <v>4663</v>
      </c>
      <c r="L2561" s="250" t="s">
        <v>4664</v>
      </c>
      <c r="M2561" s="272" t="s">
        <v>4100</v>
      </c>
      <c r="N2561" s="272" t="s">
        <v>4212</v>
      </c>
      <c r="O2561" s="272" t="s">
        <v>4670</v>
      </c>
      <c r="P2561" s="274">
        <v>201408</v>
      </c>
      <c r="Q2561" s="272" t="s">
        <v>4203</v>
      </c>
      <c r="R2561" s="276">
        <v>5354.06</v>
      </c>
      <c r="S2561" s="280" t="s">
        <v>9</v>
      </c>
      <c r="T2561" s="280" t="s">
        <v>4699</v>
      </c>
      <c r="V2561" s="244"/>
      <c r="AC2561" s="244"/>
    </row>
    <row r="2562" spans="1:29" ht="15" x14ac:dyDescent="0.25">
      <c r="A2562" s="250"/>
      <c r="B2562" s="250"/>
      <c r="C2562" s="250"/>
      <c r="D2562" s="250"/>
      <c r="E2562" s="250"/>
      <c r="F2562" s="250"/>
      <c r="H2562" s="244"/>
      <c r="J2562" s="272" t="s">
        <v>4158</v>
      </c>
      <c r="K2562" s="272" t="s">
        <v>4663</v>
      </c>
      <c r="L2562" s="250" t="s">
        <v>4664</v>
      </c>
      <c r="M2562" s="272" t="s">
        <v>4100</v>
      </c>
      <c r="N2562" s="272" t="s">
        <v>4213</v>
      </c>
      <c r="O2562" s="272" t="s">
        <v>4670</v>
      </c>
      <c r="P2562" s="274">
        <v>201408</v>
      </c>
      <c r="Q2562" s="272" t="s">
        <v>4203</v>
      </c>
      <c r="R2562" s="276">
        <v>6754.95</v>
      </c>
      <c r="S2562" s="280" t="s">
        <v>9</v>
      </c>
      <c r="T2562" s="280" t="s">
        <v>4699</v>
      </c>
      <c r="V2562" s="244"/>
      <c r="AC2562" s="244"/>
    </row>
    <row r="2563" spans="1:29" ht="15" x14ac:dyDescent="0.25">
      <c r="A2563" s="250"/>
      <c r="B2563" s="250"/>
      <c r="C2563" s="250"/>
      <c r="D2563" s="250"/>
      <c r="E2563" s="250"/>
      <c r="F2563" s="250"/>
      <c r="H2563" s="244"/>
      <c r="J2563" s="272" t="s">
        <v>4158</v>
      </c>
      <c r="K2563" s="272" t="s">
        <v>4663</v>
      </c>
      <c r="L2563" s="250" t="s">
        <v>4664</v>
      </c>
      <c r="M2563" s="272" t="s">
        <v>4137</v>
      </c>
      <c r="N2563" s="272" t="s">
        <v>4638</v>
      </c>
      <c r="O2563" s="272" t="s">
        <v>4670</v>
      </c>
      <c r="P2563" s="274">
        <v>201408</v>
      </c>
      <c r="Q2563" s="272" t="s">
        <v>4203</v>
      </c>
      <c r="R2563" s="276">
        <v>4084.43</v>
      </c>
      <c r="S2563" s="280" t="s">
        <v>9</v>
      </c>
      <c r="T2563" s="280" t="s">
        <v>4699</v>
      </c>
      <c r="V2563" s="244"/>
      <c r="AC2563" s="244"/>
    </row>
    <row r="2564" spans="1:29" ht="15" x14ac:dyDescent="0.25">
      <c r="A2564" s="250"/>
      <c r="B2564" s="250"/>
      <c r="C2564" s="250"/>
      <c r="D2564" s="250"/>
      <c r="E2564" s="250"/>
      <c r="F2564" s="250"/>
      <c r="H2564" s="244"/>
      <c r="J2564" s="272" t="s">
        <v>4158</v>
      </c>
      <c r="K2564" s="272" t="s">
        <v>4663</v>
      </c>
      <c r="L2564" s="250" t="s">
        <v>4664</v>
      </c>
      <c r="M2564" s="272" t="s">
        <v>4139</v>
      </c>
      <c r="N2564" s="272" t="s">
        <v>4209</v>
      </c>
      <c r="O2564" s="272" t="s">
        <v>4670</v>
      </c>
      <c r="P2564" s="274">
        <v>201408</v>
      </c>
      <c r="Q2564" s="272" t="s">
        <v>4203</v>
      </c>
      <c r="R2564" s="276">
        <v>11732.36</v>
      </c>
      <c r="S2564" s="280" t="s">
        <v>9</v>
      </c>
      <c r="T2564" s="280" t="s">
        <v>4699</v>
      </c>
      <c r="V2564" s="244"/>
      <c r="AC2564" s="244"/>
    </row>
    <row r="2565" spans="1:29" ht="15" x14ac:dyDescent="0.25">
      <c r="A2565" s="250"/>
      <c r="B2565" s="250"/>
      <c r="C2565" s="250"/>
      <c r="D2565" s="250"/>
      <c r="E2565" s="250"/>
      <c r="F2565" s="250"/>
      <c r="H2565" s="244"/>
      <c r="J2565" s="272" t="s">
        <v>4158</v>
      </c>
      <c r="K2565" s="272" t="s">
        <v>4663</v>
      </c>
      <c r="L2565" s="250" t="s">
        <v>4664</v>
      </c>
      <c r="M2565" s="272" t="s">
        <v>4138</v>
      </c>
      <c r="N2565" s="272" t="s">
        <v>4216</v>
      </c>
      <c r="O2565" s="272" t="s">
        <v>4670</v>
      </c>
      <c r="P2565" s="274">
        <v>201408</v>
      </c>
      <c r="Q2565" s="272" t="s">
        <v>4203</v>
      </c>
      <c r="R2565" s="276">
        <v>5751.11</v>
      </c>
      <c r="S2565" s="280" t="s">
        <v>9</v>
      </c>
      <c r="T2565" s="280" t="s">
        <v>4699</v>
      </c>
      <c r="V2565" s="244"/>
      <c r="AC2565" s="244"/>
    </row>
    <row r="2566" spans="1:29" ht="15" x14ac:dyDescent="0.25">
      <c r="A2566" s="250"/>
      <c r="B2566" s="250"/>
      <c r="C2566" s="250"/>
      <c r="D2566" s="250"/>
      <c r="E2566" s="250"/>
      <c r="F2566" s="250"/>
      <c r="H2566" s="244"/>
      <c r="J2566" s="272" t="s">
        <v>4158</v>
      </c>
      <c r="K2566" s="272" t="s">
        <v>4663</v>
      </c>
      <c r="L2566" s="250" t="s">
        <v>4664</v>
      </c>
      <c r="M2566" s="272" t="s">
        <v>4140</v>
      </c>
      <c r="N2566" s="272" t="s">
        <v>4217</v>
      </c>
      <c r="O2566" s="272" t="s">
        <v>4670</v>
      </c>
      <c r="P2566" s="274">
        <v>201408</v>
      </c>
      <c r="Q2566" s="272" t="s">
        <v>4203</v>
      </c>
      <c r="R2566" s="276">
        <v>8724.06</v>
      </c>
      <c r="S2566" s="280" t="s">
        <v>9</v>
      </c>
      <c r="T2566" s="280" t="s">
        <v>4699</v>
      </c>
      <c r="V2566" s="244"/>
      <c r="AC2566" s="244"/>
    </row>
    <row r="2567" spans="1:29" ht="15" x14ac:dyDescent="0.25">
      <c r="A2567" s="250"/>
      <c r="B2567" s="250"/>
      <c r="C2567" s="250"/>
      <c r="D2567" s="250"/>
      <c r="E2567" s="250"/>
      <c r="F2567" s="250"/>
      <c r="H2567" s="244"/>
      <c r="J2567" s="272" t="s">
        <v>4158</v>
      </c>
      <c r="K2567" s="272" t="s">
        <v>4663</v>
      </c>
      <c r="L2567" s="250" t="s">
        <v>4664</v>
      </c>
      <c r="M2567" s="272" t="s">
        <v>4100</v>
      </c>
      <c r="N2567" s="272" t="s">
        <v>4212</v>
      </c>
      <c r="O2567" s="272" t="s">
        <v>4670</v>
      </c>
      <c r="P2567" s="274">
        <v>201409</v>
      </c>
      <c r="Q2567" s="272" t="s">
        <v>4203</v>
      </c>
      <c r="R2567" s="276">
        <v>3495.38</v>
      </c>
      <c r="S2567" s="280" t="s">
        <v>9</v>
      </c>
      <c r="T2567" s="280" t="s">
        <v>4699</v>
      </c>
      <c r="V2567" s="244"/>
      <c r="AC2567" s="244"/>
    </row>
    <row r="2568" spans="1:29" ht="15" x14ac:dyDescent="0.25">
      <c r="A2568" s="250"/>
      <c r="B2568" s="250"/>
      <c r="C2568" s="250"/>
      <c r="D2568" s="250"/>
      <c r="E2568" s="250"/>
      <c r="F2568" s="250"/>
      <c r="H2568" s="244"/>
      <c r="J2568" s="272" t="s">
        <v>4158</v>
      </c>
      <c r="K2568" s="272" t="s">
        <v>4663</v>
      </c>
      <c r="L2568" s="250" t="s">
        <v>4664</v>
      </c>
      <c r="M2568" s="272" t="s">
        <v>4100</v>
      </c>
      <c r="N2568" s="272" t="s">
        <v>4213</v>
      </c>
      <c r="O2568" s="272" t="s">
        <v>4670</v>
      </c>
      <c r="P2568" s="274">
        <v>201409</v>
      </c>
      <c r="Q2568" s="272" t="s">
        <v>4203</v>
      </c>
      <c r="R2568" s="276">
        <v>6683.18</v>
      </c>
      <c r="S2568" s="280" t="s">
        <v>9</v>
      </c>
      <c r="T2568" s="280" t="s">
        <v>4699</v>
      </c>
      <c r="V2568" s="244"/>
      <c r="AC2568" s="244"/>
    </row>
    <row r="2569" spans="1:29" ht="15" x14ac:dyDescent="0.25">
      <c r="A2569" s="250"/>
      <c r="B2569" s="250"/>
      <c r="C2569" s="250"/>
      <c r="D2569" s="250"/>
      <c r="E2569" s="250"/>
      <c r="F2569" s="250"/>
      <c r="H2569" s="244"/>
      <c r="J2569" s="272" t="s">
        <v>4158</v>
      </c>
      <c r="K2569" s="272" t="s">
        <v>4663</v>
      </c>
      <c r="L2569" s="250" t="s">
        <v>4664</v>
      </c>
      <c r="M2569" s="272" t="s">
        <v>4137</v>
      </c>
      <c r="N2569" s="272" t="s">
        <v>4638</v>
      </c>
      <c r="O2569" s="272" t="s">
        <v>4670</v>
      </c>
      <c r="P2569" s="274">
        <v>201409</v>
      </c>
      <c r="Q2569" s="272" t="s">
        <v>4203</v>
      </c>
      <c r="R2569" s="276">
        <v>4829.1400000000003</v>
      </c>
      <c r="S2569" s="280" t="s">
        <v>9</v>
      </c>
      <c r="T2569" s="280" t="s">
        <v>4699</v>
      </c>
      <c r="V2569" s="244"/>
      <c r="AC2569" s="244"/>
    </row>
    <row r="2570" spans="1:29" ht="15" x14ac:dyDescent="0.25">
      <c r="A2570" s="250"/>
      <c r="B2570" s="250"/>
      <c r="C2570" s="250"/>
      <c r="D2570" s="250"/>
      <c r="E2570" s="250"/>
      <c r="F2570" s="250"/>
      <c r="H2570" s="244"/>
      <c r="J2570" s="272" t="s">
        <v>4158</v>
      </c>
      <c r="K2570" s="272" t="s">
        <v>4663</v>
      </c>
      <c r="L2570" s="250" t="s">
        <v>4664</v>
      </c>
      <c r="M2570" s="272" t="s">
        <v>4139</v>
      </c>
      <c r="N2570" s="272" t="s">
        <v>4209</v>
      </c>
      <c r="O2570" s="272" t="s">
        <v>4670</v>
      </c>
      <c r="P2570" s="274">
        <v>201409</v>
      </c>
      <c r="Q2570" s="272" t="s">
        <v>4203</v>
      </c>
      <c r="R2570" s="276">
        <v>12210.21</v>
      </c>
      <c r="S2570" s="280" t="s">
        <v>9</v>
      </c>
      <c r="T2570" s="280" t="s">
        <v>4699</v>
      </c>
      <c r="V2570" s="244"/>
      <c r="AC2570" s="244"/>
    </row>
    <row r="2571" spans="1:29" ht="15" x14ac:dyDescent="0.25">
      <c r="A2571" s="250"/>
      <c r="B2571" s="250"/>
      <c r="C2571" s="250"/>
      <c r="D2571" s="250"/>
      <c r="E2571" s="250"/>
      <c r="F2571" s="250"/>
      <c r="H2571" s="244"/>
      <c r="J2571" s="272" t="s">
        <v>4158</v>
      </c>
      <c r="K2571" s="272" t="s">
        <v>4663</v>
      </c>
      <c r="L2571" s="250" t="s">
        <v>4664</v>
      </c>
      <c r="M2571" s="272" t="s">
        <v>4138</v>
      </c>
      <c r="N2571" s="272" t="s">
        <v>4216</v>
      </c>
      <c r="O2571" s="272" t="s">
        <v>4670</v>
      </c>
      <c r="P2571" s="274">
        <v>201409</v>
      </c>
      <c r="Q2571" s="272" t="s">
        <v>4203</v>
      </c>
      <c r="R2571" s="276">
        <v>8172.09</v>
      </c>
      <c r="S2571" s="280" t="s">
        <v>9</v>
      </c>
      <c r="T2571" s="280" t="s">
        <v>4699</v>
      </c>
      <c r="V2571" s="244"/>
      <c r="AC2571" s="244"/>
    </row>
    <row r="2572" spans="1:29" ht="15" x14ac:dyDescent="0.25">
      <c r="A2572" s="250"/>
      <c r="B2572" s="250"/>
      <c r="C2572" s="250"/>
      <c r="D2572" s="250"/>
      <c r="E2572" s="250"/>
      <c r="F2572" s="250"/>
      <c r="H2572" s="244"/>
      <c r="J2572" s="272" t="s">
        <v>4158</v>
      </c>
      <c r="K2572" s="272" t="s">
        <v>4663</v>
      </c>
      <c r="L2572" s="250" t="s">
        <v>4664</v>
      </c>
      <c r="M2572" s="272" t="s">
        <v>4140</v>
      </c>
      <c r="N2572" s="272" t="s">
        <v>4217</v>
      </c>
      <c r="O2572" s="272" t="s">
        <v>4670</v>
      </c>
      <c r="P2572" s="274">
        <v>201409</v>
      </c>
      <c r="Q2572" s="272" t="s">
        <v>4203</v>
      </c>
      <c r="R2572" s="276">
        <v>6058.16</v>
      </c>
      <c r="S2572" s="280" t="s">
        <v>9</v>
      </c>
      <c r="T2572" s="280" t="s">
        <v>4699</v>
      </c>
      <c r="V2572" s="244"/>
      <c r="AC2572" s="244"/>
    </row>
    <row r="2573" spans="1:29" ht="15" x14ac:dyDescent="0.25">
      <c r="A2573" s="250"/>
      <c r="B2573" s="250"/>
      <c r="C2573" s="250"/>
      <c r="D2573" s="250"/>
      <c r="E2573" s="250"/>
      <c r="F2573" s="250"/>
      <c r="H2573" s="244"/>
      <c r="J2573" s="272" t="s">
        <v>4158</v>
      </c>
      <c r="K2573" s="272" t="s">
        <v>4663</v>
      </c>
      <c r="L2573" s="250" t="s">
        <v>4664</v>
      </c>
      <c r="M2573" s="272" t="s">
        <v>4100</v>
      </c>
      <c r="N2573" s="272" t="s">
        <v>4212</v>
      </c>
      <c r="O2573" s="272" t="s">
        <v>4670</v>
      </c>
      <c r="P2573" s="274">
        <v>201410</v>
      </c>
      <c r="Q2573" s="272" t="s">
        <v>4203</v>
      </c>
      <c r="R2573" s="276">
        <v>4750.42</v>
      </c>
      <c r="S2573" s="280" t="s">
        <v>9</v>
      </c>
      <c r="T2573" s="280" t="s">
        <v>4699</v>
      </c>
      <c r="V2573" s="244"/>
      <c r="AC2573" s="244"/>
    </row>
    <row r="2574" spans="1:29" ht="15" x14ac:dyDescent="0.25">
      <c r="A2574" s="250"/>
      <c r="B2574" s="250"/>
      <c r="C2574" s="250"/>
      <c r="D2574" s="250"/>
      <c r="E2574" s="250"/>
      <c r="F2574" s="250"/>
      <c r="H2574" s="244"/>
      <c r="J2574" s="272" t="s">
        <v>4158</v>
      </c>
      <c r="K2574" s="272" t="s">
        <v>4663</v>
      </c>
      <c r="L2574" s="250" t="s">
        <v>4664</v>
      </c>
      <c r="M2574" s="272" t="s">
        <v>4100</v>
      </c>
      <c r="N2574" s="272" t="s">
        <v>4213</v>
      </c>
      <c r="O2574" s="272" t="s">
        <v>4670</v>
      </c>
      <c r="P2574" s="274">
        <v>201410</v>
      </c>
      <c r="Q2574" s="272" t="s">
        <v>4203</v>
      </c>
      <c r="R2574" s="276">
        <v>8521.49</v>
      </c>
      <c r="S2574" s="280" t="s">
        <v>9</v>
      </c>
      <c r="T2574" s="280" t="s">
        <v>4699</v>
      </c>
      <c r="V2574" s="244"/>
      <c r="AC2574" s="244"/>
    </row>
    <row r="2575" spans="1:29" ht="15" x14ac:dyDescent="0.25">
      <c r="A2575" s="250"/>
      <c r="B2575" s="250"/>
      <c r="C2575" s="250"/>
      <c r="D2575" s="250"/>
      <c r="E2575" s="250"/>
      <c r="F2575" s="250"/>
      <c r="H2575" s="244"/>
      <c r="J2575" s="272" t="s">
        <v>4158</v>
      </c>
      <c r="K2575" s="272" t="s">
        <v>4663</v>
      </c>
      <c r="L2575" s="250" t="s">
        <v>4664</v>
      </c>
      <c r="M2575" s="272" t="s">
        <v>4137</v>
      </c>
      <c r="N2575" s="272" t="s">
        <v>4638</v>
      </c>
      <c r="O2575" s="272" t="s">
        <v>4670</v>
      </c>
      <c r="P2575" s="274">
        <v>201410</v>
      </c>
      <c r="Q2575" s="272" t="s">
        <v>4203</v>
      </c>
      <c r="R2575" s="276">
        <v>6477.99</v>
      </c>
      <c r="S2575" s="280" t="s">
        <v>9</v>
      </c>
      <c r="T2575" s="280" t="s">
        <v>4699</v>
      </c>
      <c r="V2575" s="244"/>
      <c r="AC2575" s="244"/>
    </row>
    <row r="2576" spans="1:29" ht="15" x14ac:dyDescent="0.25">
      <c r="A2576" s="250"/>
      <c r="B2576" s="250"/>
      <c r="C2576" s="250"/>
      <c r="D2576" s="250"/>
      <c r="E2576" s="250"/>
      <c r="F2576" s="250"/>
      <c r="H2576" s="244"/>
      <c r="J2576" s="272" t="s">
        <v>4158</v>
      </c>
      <c r="K2576" s="272" t="s">
        <v>4663</v>
      </c>
      <c r="L2576" s="250" t="s">
        <v>4664</v>
      </c>
      <c r="M2576" s="272" t="s">
        <v>4139</v>
      </c>
      <c r="N2576" s="272" t="s">
        <v>4209</v>
      </c>
      <c r="O2576" s="272" t="s">
        <v>4670</v>
      </c>
      <c r="P2576" s="274">
        <v>201410</v>
      </c>
      <c r="Q2576" s="272" t="s">
        <v>4203</v>
      </c>
      <c r="R2576" s="276">
        <v>14581.3</v>
      </c>
      <c r="S2576" s="280" t="s">
        <v>9</v>
      </c>
      <c r="T2576" s="280" t="s">
        <v>4699</v>
      </c>
      <c r="V2576" s="244"/>
      <c r="AC2576" s="244"/>
    </row>
    <row r="2577" spans="1:29" ht="15" x14ac:dyDescent="0.25">
      <c r="A2577" s="250"/>
      <c r="B2577" s="250"/>
      <c r="C2577" s="250"/>
      <c r="D2577" s="250"/>
      <c r="E2577" s="250"/>
      <c r="F2577" s="250"/>
      <c r="H2577" s="244"/>
      <c r="J2577" s="272" t="s">
        <v>4158</v>
      </c>
      <c r="K2577" s="272" t="s">
        <v>4663</v>
      </c>
      <c r="L2577" s="250" t="s">
        <v>4664</v>
      </c>
      <c r="M2577" s="272" t="s">
        <v>4139</v>
      </c>
      <c r="N2577" s="272" t="s">
        <v>4656</v>
      </c>
      <c r="O2577" s="272" t="s">
        <v>4670</v>
      </c>
      <c r="P2577" s="274">
        <v>201410</v>
      </c>
      <c r="Q2577" s="272" t="s">
        <v>4203</v>
      </c>
      <c r="R2577" s="276">
        <v>53.89</v>
      </c>
      <c r="S2577" s="280" t="s">
        <v>9</v>
      </c>
      <c r="T2577" s="280" t="s">
        <v>4699</v>
      </c>
      <c r="V2577" s="244"/>
      <c r="AC2577" s="244"/>
    </row>
    <row r="2578" spans="1:29" ht="15" x14ac:dyDescent="0.25">
      <c r="A2578" s="250"/>
      <c r="B2578" s="250"/>
      <c r="C2578" s="250"/>
      <c r="D2578" s="250"/>
      <c r="E2578" s="250"/>
      <c r="F2578" s="250"/>
      <c r="H2578" s="244"/>
      <c r="J2578" s="272" t="s">
        <v>4158</v>
      </c>
      <c r="K2578" s="272" t="s">
        <v>4663</v>
      </c>
      <c r="L2578" s="250" t="s">
        <v>4664</v>
      </c>
      <c r="M2578" s="272" t="s">
        <v>4138</v>
      </c>
      <c r="N2578" s="272" t="s">
        <v>4216</v>
      </c>
      <c r="O2578" s="272" t="s">
        <v>4670</v>
      </c>
      <c r="P2578" s="274">
        <v>201410</v>
      </c>
      <c r="Q2578" s="272" t="s">
        <v>4203</v>
      </c>
      <c r="R2578" s="276">
        <v>10216.41</v>
      </c>
      <c r="S2578" s="280" t="s">
        <v>9</v>
      </c>
      <c r="T2578" s="280" t="s">
        <v>4699</v>
      </c>
      <c r="V2578" s="244"/>
      <c r="AC2578" s="244"/>
    </row>
    <row r="2579" spans="1:29" ht="15" x14ac:dyDescent="0.25">
      <c r="A2579" s="250"/>
      <c r="B2579" s="250"/>
      <c r="C2579" s="250"/>
      <c r="D2579" s="250"/>
      <c r="E2579" s="250"/>
      <c r="F2579" s="250"/>
      <c r="H2579" s="244"/>
      <c r="J2579" s="272" t="s">
        <v>4158</v>
      </c>
      <c r="K2579" s="272" t="s">
        <v>4663</v>
      </c>
      <c r="L2579" s="250" t="s">
        <v>4664</v>
      </c>
      <c r="M2579" s="272" t="s">
        <v>4140</v>
      </c>
      <c r="N2579" s="272" t="s">
        <v>4217</v>
      </c>
      <c r="O2579" s="272" t="s">
        <v>4670</v>
      </c>
      <c r="P2579" s="274">
        <v>201410</v>
      </c>
      <c r="Q2579" s="272" t="s">
        <v>4203</v>
      </c>
      <c r="R2579" s="276">
        <v>9595.77</v>
      </c>
      <c r="S2579" s="280" t="s">
        <v>9</v>
      </c>
      <c r="T2579" s="280" t="s">
        <v>4699</v>
      </c>
      <c r="V2579" s="244"/>
      <c r="AC2579" s="244"/>
    </row>
    <row r="2580" spans="1:29" ht="15" x14ac:dyDescent="0.25">
      <c r="A2580" s="250"/>
      <c r="B2580" s="250"/>
      <c r="C2580" s="250"/>
      <c r="D2580" s="250"/>
      <c r="E2580" s="250"/>
      <c r="F2580" s="250"/>
      <c r="H2580" s="244"/>
      <c r="J2580" s="272" t="s">
        <v>4158</v>
      </c>
      <c r="K2580" s="272" t="s">
        <v>4663</v>
      </c>
      <c r="L2580" s="250" t="s">
        <v>4664</v>
      </c>
      <c r="M2580" s="272" t="s">
        <v>4100</v>
      </c>
      <c r="N2580" s="272" t="s">
        <v>4212</v>
      </c>
      <c r="O2580" s="272" t="s">
        <v>4670</v>
      </c>
      <c r="P2580" s="274">
        <v>201411</v>
      </c>
      <c r="Q2580" s="272" t="s">
        <v>4203</v>
      </c>
      <c r="R2580" s="276">
        <v>3468.74</v>
      </c>
      <c r="S2580" s="280" t="s">
        <v>9</v>
      </c>
      <c r="T2580" s="280" t="s">
        <v>4699</v>
      </c>
      <c r="V2580" s="244"/>
      <c r="AC2580" s="244"/>
    </row>
    <row r="2581" spans="1:29" ht="15" x14ac:dyDescent="0.25">
      <c r="A2581" s="250"/>
      <c r="B2581" s="250"/>
      <c r="C2581" s="250"/>
      <c r="D2581" s="250"/>
      <c r="E2581" s="250"/>
      <c r="F2581" s="250"/>
      <c r="H2581" s="244"/>
      <c r="J2581" s="272" t="s">
        <v>4158</v>
      </c>
      <c r="K2581" s="272" t="s">
        <v>4663</v>
      </c>
      <c r="L2581" s="250" t="s">
        <v>4664</v>
      </c>
      <c r="M2581" s="272" t="s">
        <v>4100</v>
      </c>
      <c r="N2581" s="272" t="s">
        <v>4213</v>
      </c>
      <c r="O2581" s="272" t="s">
        <v>4670</v>
      </c>
      <c r="P2581" s="274">
        <v>201411</v>
      </c>
      <c r="Q2581" s="272" t="s">
        <v>4203</v>
      </c>
      <c r="R2581" s="276">
        <v>6748.98</v>
      </c>
      <c r="S2581" s="280" t="s">
        <v>9</v>
      </c>
      <c r="T2581" s="280" t="s">
        <v>4699</v>
      </c>
      <c r="V2581" s="244"/>
      <c r="AC2581" s="244"/>
    </row>
    <row r="2582" spans="1:29" ht="15" x14ac:dyDescent="0.25">
      <c r="A2582" s="250"/>
      <c r="B2582" s="250"/>
      <c r="C2582" s="250"/>
      <c r="D2582" s="250"/>
      <c r="E2582" s="250"/>
      <c r="F2582" s="250"/>
      <c r="H2582" s="244"/>
      <c r="J2582" s="272" t="s">
        <v>4158</v>
      </c>
      <c r="K2582" s="272" t="s">
        <v>4663</v>
      </c>
      <c r="L2582" s="250" t="s">
        <v>4664</v>
      </c>
      <c r="M2582" s="272" t="s">
        <v>4137</v>
      </c>
      <c r="N2582" s="272" t="s">
        <v>4638</v>
      </c>
      <c r="O2582" s="272" t="s">
        <v>4670</v>
      </c>
      <c r="P2582" s="274">
        <v>201411</v>
      </c>
      <c r="Q2582" s="272" t="s">
        <v>4203</v>
      </c>
      <c r="R2582" s="276">
        <v>5000.8999999999996</v>
      </c>
      <c r="S2582" s="280" t="s">
        <v>9</v>
      </c>
      <c r="T2582" s="280" t="s">
        <v>4699</v>
      </c>
      <c r="V2582" s="244"/>
      <c r="AC2582" s="244"/>
    </row>
    <row r="2583" spans="1:29" ht="15" x14ac:dyDescent="0.25">
      <c r="A2583" s="250"/>
      <c r="B2583" s="250"/>
      <c r="C2583" s="250"/>
      <c r="D2583" s="250"/>
      <c r="E2583" s="250"/>
      <c r="F2583" s="250"/>
      <c r="H2583" s="244"/>
      <c r="J2583" s="272" t="s">
        <v>4158</v>
      </c>
      <c r="K2583" s="272" t="s">
        <v>4663</v>
      </c>
      <c r="L2583" s="250" t="s">
        <v>4664</v>
      </c>
      <c r="M2583" s="272" t="s">
        <v>4139</v>
      </c>
      <c r="N2583" s="272" t="s">
        <v>4209</v>
      </c>
      <c r="O2583" s="272" t="s">
        <v>4670</v>
      </c>
      <c r="P2583" s="274">
        <v>201411</v>
      </c>
      <c r="Q2583" s="272" t="s">
        <v>4203</v>
      </c>
      <c r="R2583" s="276">
        <v>11887.67</v>
      </c>
      <c r="S2583" s="280" t="s">
        <v>9</v>
      </c>
      <c r="T2583" s="280" t="s">
        <v>4699</v>
      </c>
      <c r="V2583" s="244"/>
      <c r="AC2583" s="244"/>
    </row>
    <row r="2584" spans="1:29" ht="15" x14ac:dyDescent="0.25">
      <c r="A2584" s="250"/>
      <c r="B2584" s="250"/>
      <c r="C2584" s="250"/>
      <c r="D2584" s="250"/>
      <c r="E2584" s="250"/>
      <c r="F2584" s="250"/>
      <c r="H2584" s="244"/>
      <c r="J2584" s="272" t="s">
        <v>4158</v>
      </c>
      <c r="K2584" s="272" t="s">
        <v>4663</v>
      </c>
      <c r="L2584" s="250" t="s">
        <v>4664</v>
      </c>
      <c r="M2584" s="272" t="s">
        <v>4138</v>
      </c>
      <c r="N2584" s="272" t="s">
        <v>4216</v>
      </c>
      <c r="O2584" s="272" t="s">
        <v>4670</v>
      </c>
      <c r="P2584" s="274">
        <v>201411</v>
      </c>
      <c r="Q2584" s="272" t="s">
        <v>4203</v>
      </c>
      <c r="R2584" s="276">
        <v>7419.19</v>
      </c>
      <c r="S2584" s="280" t="s">
        <v>9</v>
      </c>
      <c r="T2584" s="280" t="s">
        <v>4699</v>
      </c>
      <c r="V2584" s="244"/>
      <c r="AC2584" s="244"/>
    </row>
    <row r="2585" spans="1:29" ht="15" x14ac:dyDescent="0.25">
      <c r="A2585" s="250"/>
      <c r="B2585" s="250"/>
      <c r="C2585" s="250"/>
      <c r="D2585" s="250"/>
      <c r="E2585" s="250"/>
      <c r="F2585" s="250"/>
      <c r="H2585" s="244"/>
      <c r="J2585" s="272" t="s">
        <v>4158</v>
      </c>
      <c r="K2585" s="272" t="s">
        <v>4663</v>
      </c>
      <c r="L2585" s="250" t="s">
        <v>4664</v>
      </c>
      <c r="M2585" s="272" t="s">
        <v>4140</v>
      </c>
      <c r="N2585" s="272" t="s">
        <v>4217</v>
      </c>
      <c r="O2585" s="272" t="s">
        <v>4670</v>
      </c>
      <c r="P2585" s="274">
        <v>201411</v>
      </c>
      <c r="Q2585" s="272" t="s">
        <v>4203</v>
      </c>
      <c r="R2585" s="276">
        <v>5614.43</v>
      </c>
      <c r="S2585" s="280" t="s">
        <v>9</v>
      </c>
      <c r="T2585" s="280" t="s">
        <v>4699</v>
      </c>
      <c r="V2585" s="244"/>
      <c r="AC2585" s="244"/>
    </row>
    <row r="2586" spans="1:29" ht="15" x14ac:dyDescent="0.25">
      <c r="A2586" s="250"/>
      <c r="B2586" s="250"/>
      <c r="C2586" s="250"/>
      <c r="D2586" s="250"/>
      <c r="E2586" s="250"/>
      <c r="F2586" s="250"/>
      <c r="H2586" s="244"/>
      <c r="J2586" s="272" t="s">
        <v>4158</v>
      </c>
      <c r="K2586" s="272" t="s">
        <v>4663</v>
      </c>
      <c r="L2586" s="250" t="s">
        <v>4664</v>
      </c>
      <c r="M2586" s="272" t="s">
        <v>4100</v>
      </c>
      <c r="N2586" s="272" t="s">
        <v>4212</v>
      </c>
      <c r="O2586" s="272" t="s">
        <v>4670</v>
      </c>
      <c r="P2586" s="274">
        <v>201412</v>
      </c>
      <c r="Q2586" s="272" t="s">
        <v>4203</v>
      </c>
      <c r="R2586" s="276">
        <v>4513.58</v>
      </c>
      <c r="S2586" s="280" t="s">
        <v>9</v>
      </c>
      <c r="T2586" s="280" t="s">
        <v>4699</v>
      </c>
      <c r="V2586" s="244"/>
      <c r="AC2586" s="244"/>
    </row>
    <row r="2587" spans="1:29" ht="15" x14ac:dyDescent="0.25">
      <c r="A2587" s="250"/>
      <c r="B2587" s="250"/>
      <c r="C2587" s="250"/>
      <c r="D2587" s="250"/>
      <c r="E2587" s="250"/>
      <c r="F2587" s="250"/>
      <c r="H2587" s="244"/>
      <c r="J2587" s="272" t="s">
        <v>4158</v>
      </c>
      <c r="K2587" s="272" t="s">
        <v>4663</v>
      </c>
      <c r="L2587" s="250" t="s">
        <v>4664</v>
      </c>
      <c r="M2587" s="272" t="s">
        <v>4100</v>
      </c>
      <c r="N2587" s="272" t="s">
        <v>4213</v>
      </c>
      <c r="O2587" s="272" t="s">
        <v>4670</v>
      </c>
      <c r="P2587" s="274">
        <v>201412</v>
      </c>
      <c r="Q2587" s="272" t="s">
        <v>4203</v>
      </c>
      <c r="R2587" s="276">
        <v>7023.58</v>
      </c>
      <c r="S2587" s="280" t="s">
        <v>9</v>
      </c>
      <c r="T2587" s="280" t="s">
        <v>4699</v>
      </c>
      <c r="V2587" s="244"/>
      <c r="AC2587" s="244"/>
    </row>
    <row r="2588" spans="1:29" ht="15" x14ac:dyDescent="0.25">
      <c r="A2588" s="250"/>
      <c r="B2588" s="250"/>
      <c r="C2588" s="250"/>
      <c r="D2588" s="250"/>
      <c r="E2588" s="250"/>
      <c r="F2588" s="250"/>
      <c r="H2588" s="244"/>
      <c r="J2588" s="272" t="s">
        <v>4158</v>
      </c>
      <c r="K2588" s="272" t="s">
        <v>4663</v>
      </c>
      <c r="L2588" s="250" t="s">
        <v>4664</v>
      </c>
      <c r="M2588" s="272" t="s">
        <v>4137</v>
      </c>
      <c r="N2588" s="272" t="s">
        <v>4638</v>
      </c>
      <c r="O2588" s="272" t="s">
        <v>4670</v>
      </c>
      <c r="P2588" s="274">
        <v>201412</v>
      </c>
      <c r="Q2588" s="272" t="s">
        <v>4203</v>
      </c>
      <c r="R2588" s="276">
        <v>5389.11</v>
      </c>
      <c r="S2588" s="280" t="s">
        <v>9</v>
      </c>
      <c r="T2588" s="280" t="s">
        <v>4699</v>
      </c>
      <c r="V2588" s="244"/>
      <c r="AC2588" s="244"/>
    </row>
    <row r="2589" spans="1:29" ht="15" x14ac:dyDescent="0.25">
      <c r="A2589" s="250"/>
      <c r="B2589" s="250"/>
      <c r="C2589" s="250"/>
      <c r="D2589" s="250"/>
      <c r="E2589" s="250"/>
      <c r="F2589" s="250"/>
      <c r="H2589" s="244"/>
      <c r="J2589" s="272" t="s">
        <v>4158</v>
      </c>
      <c r="K2589" s="272" t="s">
        <v>4663</v>
      </c>
      <c r="L2589" s="250" t="s">
        <v>4664</v>
      </c>
      <c r="M2589" s="272" t="s">
        <v>4139</v>
      </c>
      <c r="N2589" s="272" t="s">
        <v>4209</v>
      </c>
      <c r="O2589" s="272" t="s">
        <v>4670</v>
      </c>
      <c r="P2589" s="274">
        <v>201412</v>
      </c>
      <c r="Q2589" s="272" t="s">
        <v>4203</v>
      </c>
      <c r="R2589" s="276">
        <v>9660.5499999999993</v>
      </c>
      <c r="S2589" s="280" t="s">
        <v>9</v>
      </c>
      <c r="T2589" s="280" t="s">
        <v>4699</v>
      </c>
      <c r="V2589" s="244"/>
      <c r="AC2589" s="244"/>
    </row>
    <row r="2590" spans="1:29" ht="15" x14ac:dyDescent="0.25">
      <c r="A2590" s="250"/>
      <c r="B2590" s="250"/>
      <c r="C2590" s="250"/>
      <c r="D2590" s="250"/>
      <c r="E2590" s="250"/>
      <c r="F2590" s="250"/>
      <c r="H2590" s="244"/>
      <c r="J2590" s="272" t="s">
        <v>4158</v>
      </c>
      <c r="K2590" s="272" t="s">
        <v>4663</v>
      </c>
      <c r="L2590" s="250" t="s">
        <v>4664</v>
      </c>
      <c r="M2590" s="272" t="s">
        <v>4138</v>
      </c>
      <c r="N2590" s="272" t="s">
        <v>4216</v>
      </c>
      <c r="O2590" s="272" t="s">
        <v>4670</v>
      </c>
      <c r="P2590" s="274">
        <v>201412</v>
      </c>
      <c r="Q2590" s="272" t="s">
        <v>4203</v>
      </c>
      <c r="R2590" s="276">
        <v>9531.2199999999993</v>
      </c>
      <c r="S2590" s="280" t="s">
        <v>9</v>
      </c>
      <c r="T2590" s="280" t="s">
        <v>4699</v>
      </c>
      <c r="V2590" s="244"/>
      <c r="AC2590" s="244"/>
    </row>
    <row r="2591" spans="1:29" ht="15" x14ac:dyDescent="0.25">
      <c r="A2591" s="250"/>
      <c r="B2591" s="250"/>
      <c r="C2591" s="250"/>
      <c r="D2591" s="250"/>
      <c r="E2591" s="250"/>
      <c r="F2591" s="250"/>
      <c r="H2591" s="244"/>
      <c r="J2591" s="272" t="s">
        <v>4158</v>
      </c>
      <c r="K2591" s="272" t="s">
        <v>4663</v>
      </c>
      <c r="L2591" s="250" t="s">
        <v>4664</v>
      </c>
      <c r="M2591" s="272" t="s">
        <v>4140</v>
      </c>
      <c r="N2591" s="272" t="s">
        <v>4217</v>
      </c>
      <c r="O2591" s="272" t="s">
        <v>4670</v>
      </c>
      <c r="P2591" s="274">
        <v>201412</v>
      </c>
      <c r="Q2591" s="272" t="s">
        <v>4203</v>
      </c>
      <c r="R2591" s="276">
        <v>5006.05</v>
      </c>
      <c r="S2591" s="280" t="s">
        <v>9</v>
      </c>
      <c r="T2591" s="280" t="s">
        <v>4699</v>
      </c>
      <c r="V2591" s="244"/>
      <c r="AC2591" s="244"/>
    </row>
    <row r="2592" spans="1:29" ht="15" x14ac:dyDescent="0.25">
      <c r="A2592" s="250"/>
      <c r="B2592" s="250"/>
      <c r="C2592" s="250"/>
      <c r="D2592" s="250"/>
      <c r="E2592" s="250"/>
      <c r="F2592" s="250"/>
      <c r="H2592" s="244"/>
      <c r="J2592" s="272" t="s">
        <v>4158</v>
      </c>
      <c r="K2592" s="272" t="s">
        <v>4663</v>
      </c>
      <c r="L2592" s="250" t="s">
        <v>4664</v>
      </c>
      <c r="M2592" s="272" t="s">
        <v>4100</v>
      </c>
      <c r="N2592" s="272" t="s">
        <v>4212</v>
      </c>
      <c r="O2592" s="272" t="s">
        <v>4670</v>
      </c>
      <c r="P2592" s="274">
        <v>201501</v>
      </c>
      <c r="Q2592" s="272" t="s">
        <v>4203</v>
      </c>
      <c r="R2592" s="276">
        <v>5163.3599999999997</v>
      </c>
      <c r="S2592" s="280" t="s">
        <v>9</v>
      </c>
      <c r="T2592" s="280" t="s">
        <v>4699</v>
      </c>
      <c r="V2592" s="244"/>
      <c r="AC2592" s="244"/>
    </row>
    <row r="2593" spans="1:29" ht="15" x14ac:dyDescent="0.25">
      <c r="A2593" s="250"/>
      <c r="B2593" s="250"/>
      <c r="C2593" s="250"/>
      <c r="D2593" s="250"/>
      <c r="E2593" s="250"/>
      <c r="F2593" s="250"/>
      <c r="H2593" s="244"/>
      <c r="J2593" s="272" t="s">
        <v>4158</v>
      </c>
      <c r="K2593" s="272" t="s">
        <v>4663</v>
      </c>
      <c r="L2593" s="250" t="s">
        <v>4664</v>
      </c>
      <c r="M2593" s="272" t="s">
        <v>4100</v>
      </c>
      <c r="N2593" s="272" t="s">
        <v>4213</v>
      </c>
      <c r="O2593" s="272" t="s">
        <v>4670</v>
      </c>
      <c r="P2593" s="274">
        <v>201501</v>
      </c>
      <c r="Q2593" s="272" t="s">
        <v>4203</v>
      </c>
      <c r="R2593" s="276">
        <v>3136.7</v>
      </c>
      <c r="S2593" s="280" t="s">
        <v>9</v>
      </c>
      <c r="T2593" s="280" t="s">
        <v>4699</v>
      </c>
      <c r="V2593" s="244"/>
      <c r="AC2593" s="244"/>
    </row>
    <row r="2594" spans="1:29" ht="15" x14ac:dyDescent="0.25">
      <c r="A2594" s="250"/>
      <c r="B2594" s="250"/>
      <c r="C2594" s="250"/>
      <c r="D2594" s="250"/>
      <c r="E2594" s="250"/>
      <c r="F2594" s="250"/>
      <c r="H2594" s="244"/>
      <c r="J2594" s="272" t="s">
        <v>4158</v>
      </c>
      <c r="K2594" s="272" t="s">
        <v>4663</v>
      </c>
      <c r="L2594" s="250" t="s">
        <v>4664</v>
      </c>
      <c r="M2594" s="272" t="s">
        <v>4137</v>
      </c>
      <c r="N2594" s="272" t="s">
        <v>4638</v>
      </c>
      <c r="O2594" s="272" t="s">
        <v>4670</v>
      </c>
      <c r="P2594" s="274">
        <v>201501</v>
      </c>
      <c r="Q2594" s="272" t="s">
        <v>4203</v>
      </c>
      <c r="R2594" s="276">
        <v>4453.3599999999997</v>
      </c>
      <c r="S2594" s="280" t="s">
        <v>9</v>
      </c>
      <c r="T2594" s="280" t="s">
        <v>4699</v>
      </c>
      <c r="V2594" s="244"/>
      <c r="AC2594" s="244"/>
    </row>
    <row r="2595" spans="1:29" ht="15" x14ac:dyDescent="0.25">
      <c r="A2595" s="250"/>
      <c r="B2595" s="250"/>
      <c r="C2595" s="250"/>
      <c r="D2595" s="250"/>
      <c r="E2595" s="250"/>
      <c r="F2595" s="250"/>
      <c r="H2595" s="244"/>
      <c r="J2595" s="272" t="s">
        <v>4158</v>
      </c>
      <c r="K2595" s="272" t="s">
        <v>4663</v>
      </c>
      <c r="L2595" s="250" t="s">
        <v>4664</v>
      </c>
      <c r="M2595" s="272" t="s">
        <v>4139</v>
      </c>
      <c r="N2595" s="272" t="s">
        <v>4209</v>
      </c>
      <c r="O2595" s="272" t="s">
        <v>4670</v>
      </c>
      <c r="P2595" s="274">
        <v>201501</v>
      </c>
      <c r="Q2595" s="272" t="s">
        <v>4203</v>
      </c>
      <c r="R2595" s="276">
        <v>6042.07</v>
      </c>
      <c r="S2595" s="280" t="s">
        <v>9</v>
      </c>
      <c r="T2595" s="280" t="s">
        <v>4699</v>
      </c>
      <c r="V2595" s="244"/>
      <c r="AC2595" s="244"/>
    </row>
    <row r="2596" spans="1:29" ht="15" x14ac:dyDescent="0.25">
      <c r="A2596" s="250"/>
      <c r="B2596" s="250"/>
      <c r="C2596" s="250"/>
      <c r="D2596" s="250"/>
      <c r="E2596" s="250"/>
      <c r="F2596" s="250"/>
      <c r="H2596" s="244"/>
      <c r="J2596" s="272" t="s">
        <v>4158</v>
      </c>
      <c r="K2596" s="272" t="s">
        <v>4663</v>
      </c>
      <c r="L2596" s="250" t="s">
        <v>4664</v>
      </c>
      <c r="M2596" s="272" t="s">
        <v>4138</v>
      </c>
      <c r="N2596" s="272" t="s">
        <v>4216</v>
      </c>
      <c r="O2596" s="272" t="s">
        <v>4670</v>
      </c>
      <c r="P2596" s="274">
        <v>201501</v>
      </c>
      <c r="Q2596" s="272" t="s">
        <v>4203</v>
      </c>
      <c r="R2596" s="276">
        <v>7222.61</v>
      </c>
      <c r="S2596" s="280" t="s">
        <v>9</v>
      </c>
      <c r="T2596" s="280" t="s">
        <v>4699</v>
      </c>
      <c r="V2596" s="244"/>
      <c r="AC2596" s="244"/>
    </row>
    <row r="2597" spans="1:29" ht="15" x14ac:dyDescent="0.25">
      <c r="A2597" s="250"/>
      <c r="B2597" s="250"/>
      <c r="C2597" s="250"/>
      <c r="D2597" s="250"/>
      <c r="E2597" s="250"/>
      <c r="F2597" s="250"/>
      <c r="H2597" s="244"/>
      <c r="J2597" s="272" t="s">
        <v>4158</v>
      </c>
      <c r="K2597" s="272" t="s">
        <v>4663</v>
      </c>
      <c r="L2597" s="250" t="s">
        <v>4664</v>
      </c>
      <c r="M2597" s="272" t="s">
        <v>4140</v>
      </c>
      <c r="N2597" s="272" t="s">
        <v>4217</v>
      </c>
      <c r="O2597" s="272" t="s">
        <v>4670</v>
      </c>
      <c r="P2597" s="274">
        <v>201501</v>
      </c>
      <c r="Q2597" s="272" t="s">
        <v>4203</v>
      </c>
      <c r="R2597" s="276">
        <v>3395.07</v>
      </c>
      <c r="S2597" s="280" t="s">
        <v>9</v>
      </c>
      <c r="T2597" s="280" t="s">
        <v>4699</v>
      </c>
      <c r="V2597" s="244"/>
      <c r="AC2597" s="244"/>
    </row>
    <row r="2598" spans="1:29" ht="15" x14ac:dyDescent="0.25">
      <c r="A2598" s="250"/>
      <c r="B2598" s="250"/>
      <c r="C2598" s="250"/>
      <c r="D2598" s="250"/>
      <c r="E2598" s="250"/>
      <c r="F2598" s="250"/>
      <c r="H2598" s="244"/>
      <c r="J2598" s="272" t="s">
        <v>4158</v>
      </c>
      <c r="K2598" s="272" t="s">
        <v>4663</v>
      </c>
      <c r="L2598" s="250" t="s">
        <v>4664</v>
      </c>
      <c r="M2598" s="272" t="s">
        <v>4100</v>
      </c>
      <c r="N2598" s="272" t="s">
        <v>4212</v>
      </c>
      <c r="O2598" s="272" t="s">
        <v>4670</v>
      </c>
      <c r="P2598" s="274">
        <v>201502</v>
      </c>
      <c r="Q2598" s="272" t="s">
        <v>4203</v>
      </c>
      <c r="R2598" s="276">
        <v>443.67</v>
      </c>
      <c r="S2598" s="280" t="s">
        <v>9</v>
      </c>
      <c r="T2598" s="280" t="s">
        <v>4699</v>
      </c>
      <c r="V2598" s="244"/>
      <c r="AC2598" s="244"/>
    </row>
    <row r="2599" spans="1:29" ht="15" x14ac:dyDescent="0.25">
      <c r="A2599" s="250"/>
      <c r="B2599" s="250"/>
      <c r="C2599" s="250"/>
      <c r="D2599" s="250"/>
      <c r="E2599" s="250"/>
      <c r="F2599" s="250"/>
      <c r="H2599" s="244"/>
      <c r="J2599" s="272" t="s">
        <v>4158</v>
      </c>
      <c r="K2599" s="272" t="s">
        <v>4663</v>
      </c>
      <c r="L2599" s="250" t="s">
        <v>4664</v>
      </c>
      <c r="M2599" s="272" t="s">
        <v>4137</v>
      </c>
      <c r="N2599" s="272" t="s">
        <v>4638</v>
      </c>
      <c r="O2599" s="272" t="s">
        <v>4670</v>
      </c>
      <c r="P2599" s="274">
        <v>201502</v>
      </c>
      <c r="Q2599" s="272" t="s">
        <v>4203</v>
      </c>
      <c r="R2599" s="276">
        <v>3295.15</v>
      </c>
      <c r="S2599" s="280" t="s">
        <v>9</v>
      </c>
      <c r="T2599" s="280" t="s">
        <v>4699</v>
      </c>
      <c r="V2599" s="244"/>
      <c r="AC2599" s="244"/>
    </row>
    <row r="2600" spans="1:29" ht="15" x14ac:dyDescent="0.25">
      <c r="A2600" s="250"/>
      <c r="B2600" s="250"/>
      <c r="C2600" s="250"/>
      <c r="D2600" s="250"/>
      <c r="E2600" s="250"/>
      <c r="F2600" s="250"/>
      <c r="H2600" s="244"/>
      <c r="J2600" s="272" t="s">
        <v>4158</v>
      </c>
      <c r="K2600" s="272" t="s">
        <v>4663</v>
      </c>
      <c r="L2600" s="250" t="s">
        <v>4664</v>
      </c>
      <c r="M2600" s="272" t="s">
        <v>4139</v>
      </c>
      <c r="N2600" s="272" t="s">
        <v>4209</v>
      </c>
      <c r="O2600" s="272" t="s">
        <v>4670</v>
      </c>
      <c r="P2600" s="274">
        <v>201502</v>
      </c>
      <c r="Q2600" s="272" t="s">
        <v>4203</v>
      </c>
      <c r="R2600" s="276">
        <v>2134.66</v>
      </c>
      <c r="S2600" s="280" t="s">
        <v>9</v>
      </c>
      <c r="T2600" s="280" t="s">
        <v>4699</v>
      </c>
      <c r="V2600" s="244"/>
      <c r="AC2600" s="244"/>
    </row>
    <row r="2601" spans="1:29" ht="15" x14ac:dyDescent="0.25">
      <c r="A2601" s="250"/>
      <c r="B2601" s="250"/>
      <c r="C2601" s="250"/>
      <c r="D2601" s="250"/>
      <c r="E2601" s="250"/>
      <c r="F2601" s="250"/>
      <c r="H2601" s="244"/>
      <c r="J2601" s="272" t="s">
        <v>4158</v>
      </c>
      <c r="K2601" s="272" t="s">
        <v>4663</v>
      </c>
      <c r="L2601" s="250" t="s">
        <v>4664</v>
      </c>
      <c r="M2601" s="272" t="s">
        <v>4138</v>
      </c>
      <c r="N2601" s="272" t="s">
        <v>4216</v>
      </c>
      <c r="O2601" s="272" t="s">
        <v>4670</v>
      </c>
      <c r="P2601" s="274">
        <v>201502</v>
      </c>
      <c r="Q2601" s="272" t="s">
        <v>4203</v>
      </c>
      <c r="R2601" s="276">
        <v>630.25</v>
      </c>
      <c r="S2601" s="280" t="s">
        <v>9</v>
      </c>
      <c r="T2601" s="280" t="s">
        <v>4699</v>
      </c>
      <c r="V2601" s="244"/>
      <c r="AC2601" s="244"/>
    </row>
    <row r="2602" spans="1:29" ht="15" x14ac:dyDescent="0.25">
      <c r="A2602" s="250"/>
      <c r="B2602" s="250"/>
      <c r="C2602" s="250"/>
      <c r="D2602" s="250"/>
      <c r="E2602" s="250"/>
      <c r="F2602" s="250"/>
      <c r="H2602" s="244"/>
      <c r="J2602" s="272" t="s">
        <v>4158</v>
      </c>
      <c r="K2602" s="272" t="s">
        <v>4663</v>
      </c>
      <c r="L2602" s="250" t="s">
        <v>4664</v>
      </c>
      <c r="M2602" s="272" t="s">
        <v>4140</v>
      </c>
      <c r="N2602" s="272" t="s">
        <v>4217</v>
      </c>
      <c r="O2602" s="272" t="s">
        <v>4670</v>
      </c>
      <c r="P2602" s="274">
        <v>201502</v>
      </c>
      <c r="Q2602" s="272" t="s">
        <v>4203</v>
      </c>
      <c r="R2602" s="276">
        <v>631.88</v>
      </c>
      <c r="S2602" s="280" t="s">
        <v>9</v>
      </c>
      <c r="T2602" s="280" t="s">
        <v>4699</v>
      </c>
      <c r="V2602" s="244"/>
      <c r="AC2602" s="244"/>
    </row>
    <row r="2603" spans="1:29" ht="15" x14ac:dyDescent="0.25">
      <c r="A2603" s="250"/>
      <c r="B2603" s="250"/>
      <c r="C2603" s="250"/>
      <c r="D2603" s="250"/>
      <c r="E2603" s="250"/>
      <c r="F2603" s="250"/>
      <c r="H2603" s="244"/>
      <c r="J2603" s="272" t="s">
        <v>4158</v>
      </c>
      <c r="K2603" s="272" t="s">
        <v>4663</v>
      </c>
      <c r="L2603" s="250" t="s">
        <v>4664</v>
      </c>
      <c r="M2603" s="272" t="s">
        <v>4141</v>
      </c>
      <c r="N2603" s="272" t="s">
        <v>4347</v>
      </c>
      <c r="O2603" s="272" t="s">
        <v>4670</v>
      </c>
      <c r="P2603" s="274">
        <v>201502</v>
      </c>
      <c r="Q2603" s="272" t="s">
        <v>4203</v>
      </c>
      <c r="R2603" s="276">
        <v>273.38</v>
      </c>
      <c r="S2603" s="280" t="s">
        <v>9</v>
      </c>
      <c r="T2603" s="280" t="s">
        <v>4699</v>
      </c>
      <c r="V2603" s="244"/>
      <c r="AC2603" s="244"/>
    </row>
    <row r="2604" spans="1:29" ht="15" x14ac:dyDescent="0.25">
      <c r="A2604" s="250"/>
      <c r="B2604" s="250"/>
      <c r="C2604" s="250"/>
      <c r="D2604" s="250"/>
      <c r="E2604" s="250"/>
      <c r="F2604" s="250"/>
      <c r="H2604" s="244"/>
      <c r="J2604" s="272" t="s">
        <v>4158</v>
      </c>
      <c r="K2604" s="272" t="s">
        <v>4663</v>
      </c>
      <c r="L2604" s="250" t="s">
        <v>4664</v>
      </c>
      <c r="M2604" s="272" t="s">
        <v>4100</v>
      </c>
      <c r="N2604" s="272" t="s">
        <v>4212</v>
      </c>
      <c r="O2604" s="272" t="s">
        <v>4670</v>
      </c>
      <c r="P2604" s="274">
        <v>201503</v>
      </c>
      <c r="Q2604" s="272" t="s">
        <v>4203</v>
      </c>
      <c r="R2604" s="276">
        <v>3221.75</v>
      </c>
      <c r="S2604" s="280" t="s">
        <v>9</v>
      </c>
      <c r="T2604" s="280" t="s">
        <v>4699</v>
      </c>
      <c r="V2604" s="244"/>
      <c r="AC2604" s="244"/>
    </row>
    <row r="2605" spans="1:29" ht="15" x14ac:dyDescent="0.25">
      <c r="A2605" s="250"/>
      <c r="B2605" s="250"/>
      <c r="C2605" s="250"/>
      <c r="D2605" s="250"/>
      <c r="E2605" s="250"/>
      <c r="F2605" s="250"/>
      <c r="H2605" s="244"/>
      <c r="J2605" s="272" t="s">
        <v>4158</v>
      </c>
      <c r="K2605" s="272" t="s">
        <v>4663</v>
      </c>
      <c r="L2605" s="250" t="s">
        <v>4664</v>
      </c>
      <c r="M2605" s="272" t="s">
        <v>4137</v>
      </c>
      <c r="N2605" s="272" t="s">
        <v>4638</v>
      </c>
      <c r="O2605" s="272" t="s">
        <v>4670</v>
      </c>
      <c r="P2605" s="274">
        <v>201503</v>
      </c>
      <c r="Q2605" s="272" t="s">
        <v>4203</v>
      </c>
      <c r="R2605" s="276">
        <v>5698.02</v>
      </c>
      <c r="S2605" s="280" t="s">
        <v>9</v>
      </c>
      <c r="T2605" s="280" t="s">
        <v>4699</v>
      </c>
      <c r="V2605" s="244"/>
      <c r="AC2605" s="244"/>
    </row>
    <row r="2606" spans="1:29" ht="15" x14ac:dyDescent="0.25">
      <c r="A2606" s="250"/>
      <c r="B2606" s="250"/>
      <c r="C2606" s="250"/>
      <c r="D2606" s="250"/>
      <c r="E2606" s="250"/>
      <c r="F2606" s="250"/>
      <c r="H2606" s="244"/>
      <c r="J2606" s="272" t="s">
        <v>4158</v>
      </c>
      <c r="K2606" s="272" t="s">
        <v>4663</v>
      </c>
      <c r="L2606" s="250" t="s">
        <v>4664</v>
      </c>
      <c r="M2606" s="272" t="s">
        <v>4139</v>
      </c>
      <c r="N2606" s="272" t="s">
        <v>4209</v>
      </c>
      <c r="O2606" s="272" t="s">
        <v>4670</v>
      </c>
      <c r="P2606" s="274">
        <v>201503</v>
      </c>
      <c r="Q2606" s="272" t="s">
        <v>4203</v>
      </c>
      <c r="R2606" s="276">
        <v>3130.45</v>
      </c>
      <c r="S2606" s="280" t="s">
        <v>9</v>
      </c>
      <c r="T2606" s="280" t="s">
        <v>4699</v>
      </c>
      <c r="V2606" s="244"/>
      <c r="AC2606" s="244"/>
    </row>
    <row r="2607" spans="1:29" ht="15" x14ac:dyDescent="0.25">
      <c r="A2607" s="250"/>
      <c r="B2607" s="250"/>
      <c r="C2607" s="250"/>
      <c r="D2607" s="250"/>
      <c r="E2607" s="250"/>
      <c r="F2607" s="250"/>
      <c r="H2607" s="244"/>
      <c r="J2607" s="272" t="s">
        <v>4158</v>
      </c>
      <c r="K2607" s="272" t="s">
        <v>4663</v>
      </c>
      <c r="L2607" s="250" t="s">
        <v>4664</v>
      </c>
      <c r="M2607" s="272" t="s">
        <v>4140</v>
      </c>
      <c r="N2607" s="272" t="s">
        <v>4217</v>
      </c>
      <c r="O2607" s="272" t="s">
        <v>4670</v>
      </c>
      <c r="P2607" s="274">
        <v>201503</v>
      </c>
      <c r="Q2607" s="272" t="s">
        <v>4203</v>
      </c>
      <c r="R2607" s="276">
        <v>2164.58</v>
      </c>
      <c r="S2607" s="280" t="s">
        <v>9</v>
      </c>
      <c r="T2607" s="280" t="s">
        <v>4699</v>
      </c>
      <c r="V2607" s="244"/>
      <c r="AC2607" s="244"/>
    </row>
    <row r="2608" spans="1:29" ht="15" x14ac:dyDescent="0.25">
      <c r="A2608" s="250"/>
      <c r="B2608" s="250"/>
      <c r="C2608" s="250"/>
      <c r="D2608" s="250"/>
      <c r="E2608" s="250"/>
      <c r="F2608" s="250"/>
      <c r="H2608" s="244"/>
      <c r="J2608" s="272" t="s">
        <v>4158</v>
      </c>
      <c r="K2608" s="272" t="s">
        <v>4663</v>
      </c>
      <c r="L2608" s="250" t="s">
        <v>4664</v>
      </c>
      <c r="M2608" s="272" t="s">
        <v>4141</v>
      </c>
      <c r="N2608" s="272" t="s">
        <v>4347</v>
      </c>
      <c r="O2608" s="272" t="s">
        <v>4670</v>
      </c>
      <c r="P2608" s="274">
        <v>201503</v>
      </c>
      <c r="Q2608" s="272" t="s">
        <v>4203</v>
      </c>
      <c r="R2608" s="276">
        <v>355.43</v>
      </c>
      <c r="S2608" s="280" t="s">
        <v>9</v>
      </c>
      <c r="T2608" s="280" t="s">
        <v>4699</v>
      </c>
      <c r="V2608" s="244"/>
      <c r="AC2608" s="244"/>
    </row>
    <row r="2609" spans="1:29" ht="15" x14ac:dyDescent="0.25">
      <c r="A2609" s="250"/>
      <c r="B2609" s="250"/>
      <c r="C2609" s="250"/>
      <c r="D2609" s="250"/>
      <c r="E2609" s="250"/>
      <c r="F2609" s="250"/>
      <c r="H2609" s="244"/>
      <c r="J2609" s="272" t="s">
        <v>4158</v>
      </c>
      <c r="K2609" s="272" t="s">
        <v>4663</v>
      </c>
      <c r="L2609" s="250" t="s">
        <v>4664</v>
      </c>
      <c r="M2609" s="272" t="s">
        <v>4100</v>
      </c>
      <c r="N2609" s="272" t="s">
        <v>4212</v>
      </c>
      <c r="O2609" s="272" t="s">
        <v>4670</v>
      </c>
      <c r="P2609" s="274">
        <v>201504</v>
      </c>
      <c r="Q2609" s="272" t="s">
        <v>4203</v>
      </c>
      <c r="R2609" s="276">
        <v>284.45999999999998</v>
      </c>
      <c r="S2609" s="280" t="s">
        <v>9</v>
      </c>
      <c r="T2609" s="280" t="s">
        <v>4699</v>
      </c>
      <c r="V2609" s="244"/>
      <c r="AC2609" s="244"/>
    </row>
    <row r="2610" spans="1:29" ht="15" x14ac:dyDescent="0.25">
      <c r="A2610" s="250"/>
      <c r="B2610" s="250"/>
      <c r="C2610" s="250"/>
      <c r="D2610" s="250"/>
      <c r="E2610" s="250"/>
      <c r="F2610" s="250"/>
      <c r="H2610" s="244"/>
      <c r="J2610" s="272" t="s">
        <v>4158</v>
      </c>
      <c r="K2610" s="272" t="s">
        <v>4663</v>
      </c>
      <c r="L2610" s="250" t="s">
        <v>4664</v>
      </c>
      <c r="M2610" s="272" t="s">
        <v>4137</v>
      </c>
      <c r="N2610" s="272" t="s">
        <v>4638</v>
      </c>
      <c r="O2610" s="272" t="s">
        <v>4670</v>
      </c>
      <c r="P2610" s="274">
        <v>201504</v>
      </c>
      <c r="Q2610" s="272" t="s">
        <v>4203</v>
      </c>
      <c r="R2610" s="276">
        <v>5003.42</v>
      </c>
      <c r="S2610" s="280" t="s">
        <v>9</v>
      </c>
      <c r="T2610" s="280" t="s">
        <v>4699</v>
      </c>
      <c r="V2610" s="244"/>
      <c r="AC2610" s="244"/>
    </row>
    <row r="2611" spans="1:29" ht="15" x14ac:dyDescent="0.25">
      <c r="A2611" s="250"/>
      <c r="B2611" s="250"/>
      <c r="C2611" s="250"/>
      <c r="D2611" s="250"/>
      <c r="E2611" s="250"/>
      <c r="F2611" s="250"/>
      <c r="H2611" s="244"/>
      <c r="J2611" s="272" t="s">
        <v>4158</v>
      </c>
      <c r="K2611" s="272" t="s">
        <v>4663</v>
      </c>
      <c r="L2611" s="250" t="s">
        <v>4664</v>
      </c>
      <c r="M2611" s="272" t="s">
        <v>4139</v>
      </c>
      <c r="N2611" s="272" t="s">
        <v>4209</v>
      </c>
      <c r="O2611" s="272" t="s">
        <v>4670</v>
      </c>
      <c r="P2611" s="274">
        <v>201504</v>
      </c>
      <c r="Q2611" s="272" t="s">
        <v>4203</v>
      </c>
      <c r="R2611" s="276">
        <v>2468.4499999999998</v>
      </c>
      <c r="S2611" s="280" t="s">
        <v>9</v>
      </c>
      <c r="T2611" s="280" t="s">
        <v>4699</v>
      </c>
      <c r="V2611" s="244"/>
      <c r="AC2611" s="244"/>
    </row>
    <row r="2612" spans="1:29" ht="15" x14ac:dyDescent="0.25">
      <c r="A2612" s="250"/>
      <c r="B2612" s="250"/>
      <c r="C2612" s="250"/>
      <c r="D2612" s="250"/>
      <c r="E2612" s="250"/>
      <c r="F2612" s="250"/>
      <c r="H2612" s="244"/>
      <c r="J2612" s="272" t="s">
        <v>4158</v>
      </c>
      <c r="K2612" s="272" t="s">
        <v>4663</v>
      </c>
      <c r="L2612" s="250" t="s">
        <v>4664</v>
      </c>
      <c r="M2612" s="272" t="s">
        <v>4140</v>
      </c>
      <c r="N2612" s="272" t="s">
        <v>4217</v>
      </c>
      <c r="O2612" s="272" t="s">
        <v>4670</v>
      </c>
      <c r="P2612" s="274">
        <v>201504</v>
      </c>
      <c r="Q2612" s="272" t="s">
        <v>4203</v>
      </c>
      <c r="R2612" s="276">
        <v>2825.09</v>
      </c>
      <c r="S2612" s="280" t="s">
        <v>9</v>
      </c>
      <c r="T2612" s="280" t="s">
        <v>4699</v>
      </c>
      <c r="V2612" s="244"/>
      <c r="AC2612" s="244"/>
    </row>
    <row r="2613" spans="1:29" ht="15" x14ac:dyDescent="0.25">
      <c r="A2613" s="250"/>
      <c r="B2613" s="250"/>
      <c r="C2613" s="250"/>
      <c r="D2613" s="250"/>
      <c r="E2613" s="250"/>
      <c r="F2613" s="250"/>
      <c r="H2613" s="244"/>
      <c r="J2613" s="272" t="s">
        <v>4158</v>
      </c>
      <c r="K2613" s="272" t="s">
        <v>4663</v>
      </c>
      <c r="L2613" s="250" t="s">
        <v>4664</v>
      </c>
      <c r="M2613" s="272" t="s">
        <v>4100</v>
      </c>
      <c r="N2613" s="272" t="s">
        <v>4212</v>
      </c>
      <c r="O2613" s="272" t="s">
        <v>4670</v>
      </c>
      <c r="P2613" s="274">
        <v>201505</v>
      </c>
      <c r="Q2613" s="272" t="s">
        <v>4203</v>
      </c>
      <c r="R2613" s="276">
        <v>1935.14</v>
      </c>
      <c r="S2613" s="280" t="s">
        <v>9</v>
      </c>
      <c r="T2613" s="280" t="s">
        <v>4699</v>
      </c>
      <c r="V2613" s="244"/>
      <c r="AC2613" s="244"/>
    </row>
    <row r="2614" spans="1:29" ht="15" x14ac:dyDescent="0.25">
      <c r="A2614" s="250"/>
      <c r="B2614" s="250"/>
      <c r="C2614" s="250"/>
      <c r="D2614" s="250"/>
      <c r="E2614" s="250"/>
      <c r="F2614" s="250"/>
      <c r="H2614" s="244"/>
      <c r="J2614" s="272" t="s">
        <v>4158</v>
      </c>
      <c r="K2614" s="272" t="s">
        <v>4663</v>
      </c>
      <c r="L2614" s="250" t="s">
        <v>4664</v>
      </c>
      <c r="M2614" s="272" t="s">
        <v>4137</v>
      </c>
      <c r="N2614" s="272" t="s">
        <v>4638</v>
      </c>
      <c r="O2614" s="272" t="s">
        <v>4670</v>
      </c>
      <c r="P2614" s="274">
        <v>201505</v>
      </c>
      <c r="Q2614" s="272" t="s">
        <v>4203</v>
      </c>
      <c r="R2614" s="276">
        <v>4419.4399999999996</v>
      </c>
      <c r="S2614" s="280" t="s">
        <v>9</v>
      </c>
      <c r="T2614" s="280" t="s">
        <v>4699</v>
      </c>
      <c r="V2614" s="244"/>
      <c r="AC2614" s="244"/>
    </row>
    <row r="2615" spans="1:29" ht="15" x14ac:dyDescent="0.25">
      <c r="A2615" s="250"/>
      <c r="B2615" s="250"/>
      <c r="C2615" s="250"/>
      <c r="D2615" s="250"/>
      <c r="E2615" s="250"/>
      <c r="F2615" s="250"/>
      <c r="H2615" s="244"/>
      <c r="J2615" s="272" t="s">
        <v>4158</v>
      </c>
      <c r="K2615" s="272" t="s">
        <v>4663</v>
      </c>
      <c r="L2615" s="250" t="s">
        <v>4664</v>
      </c>
      <c r="M2615" s="272" t="s">
        <v>4139</v>
      </c>
      <c r="N2615" s="272" t="s">
        <v>4209</v>
      </c>
      <c r="O2615" s="272" t="s">
        <v>4670</v>
      </c>
      <c r="P2615" s="274">
        <v>201505</v>
      </c>
      <c r="Q2615" s="272" t="s">
        <v>4203</v>
      </c>
      <c r="R2615" s="276">
        <v>4887.04</v>
      </c>
      <c r="S2615" s="280" t="s">
        <v>9</v>
      </c>
      <c r="T2615" s="280" t="s">
        <v>4699</v>
      </c>
      <c r="V2615" s="244"/>
      <c r="AC2615" s="244"/>
    </row>
    <row r="2616" spans="1:29" ht="15" x14ac:dyDescent="0.25">
      <c r="A2616" s="250"/>
      <c r="B2616" s="250"/>
      <c r="C2616" s="250"/>
      <c r="D2616" s="250"/>
      <c r="E2616" s="250"/>
      <c r="F2616" s="250"/>
      <c r="H2616" s="244"/>
      <c r="J2616" s="272" t="s">
        <v>4158</v>
      </c>
      <c r="K2616" s="272" t="s">
        <v>4663</v>
      </c>
      <c r="L2616" s="250" t="s">
        <v>4664</v>
      </c>
      <c r="M2616" s="272" t="s">
        <v>4140</v>
      </c>
      <c r="N2616" s="272" t="s">
        <v>4217</v>
      </c>
      <c r="O2616" s="272" t="s">
        <v>4670</v>
      </c>
      <c r="P2616" s="274">
        <v>201505</v>
      </c>
      <c r="Q2616" s="272" t="s">
        <v>4203</v>
      </c>
      <c r="R2616" s="276">
        <v>3847.47</v>
      </c>
      <c r="S2616" s="280" t="s">
        <v>9</v>
      </c>
      <c r="T2616" s="280" t="s">
        <v>4699</v>
      </c>
      <c r="V2616" s="244"/>
      <c r="AC2616" s="244"/>
    </row>
    <row r="2617" spans="1:29" ht="15" x14ac:dyDescent="0.25">
      <c r="A2617" s="250"/>
      <c r="B2617" s="250"/>
      <c r="C2617" s="250"/>
      <c r="D2617" s="250"/>
      <c r="E2617" s="250"/>
      <c r="F2617" s="250"/>
      <c r="H2617" s="244"/>
      <c r="J2617" s="272" t="s">
        <v>4158</v>
      </c>
      <c r="K2617" s="272" t="s">
        <v>4663</v>
      </c>
      <c r="L2617" s="250" t="s">
        <v>4664</v>
      </c>
      <c r="M2617" s="272" t="s">
        <v>4137</v>
      </c>
      <c r="N2617" s="272" t="s">
        <v>4638</v>
      </c>
      <c r="O2617" s="272" t="s">
        <v>4670</v>
      </c>
      <c r="P2617" s="274">
        <v>201506</v>
      </c>
      <c r="Q2617" s="272" t="s">
        <v>4203</v>
      </c>
      <c r="R2617" s="276">
        <v>3486.9</v>
      </c>
      <c r="S2617" s="280" t="s">
        <v>9</v>
      </c>
      <c r="T2617" s="280" t="s">
        <v>4699</v>
      </c>
      <c r="V2617" s="244"/>
      <c r="AC2617" s="244"/>
    </row>
    <row r="2618" spans="1:29" ht="15" x14ac:dyDescent="0.25">
      <c r="A2618" s="250"/>
      <c r="B2618" s="250"/>
      <c r="C2618" s="250"/>
      <c r="D2618" s="250"/>
      <c r="E2618" s="250"/>
      <c r="F2618" s="250"/>
      <c r="H2618" s="244"/>
      <c r="J2618" s="272" t="s">
        <v>4158</v>
      </c>
      <c r="K2618" s="272" t="s">
        <v>4663</v>
      </c>
      <c r="L2618" s="250" t="s">
        <v>4664</v>
      </c>
      <c r="M2618" s="272" t="s">
        <v>4139</v>
      </c>
      <c r="N2618" s="272" t="s">
        <v>4209</v>
      </c>
      <c r="O2618" s="272" t="s">
        <v>4670</v>
      </c>
      <c r="P2618" s="274">
        <v>201506</v>
      </c>
      <c r="Q2618" s="272" t="s">
        <v>4203</v>
      </c>
      <c r="R2618" s="276">
        <v>4423.6499999999996</v>
      </c>
      <c r="S2618" s="280" t="s">
        <v>9</v>
      </c>
      <c r="T2618" s="280" t="s">
        <v>4699</v>
      </c>
      <c r="V2618" s="244"/>
      <c r="AC2618" s="244"/>
    </row>
    <row r="2619" spans="1:29" ht="15" x14ac:dyDescent="0.25">
      <c r="A2619" s="250"/>
      <c r="B2619" s="250"/>
      <c r="C2619" s="250"/>
      <c r="D2619" s="250"/>
      <c r="E2619" s="250"/>
      <c r="F2619" s="250"/>
      <c r="H2619" s="244"/>
      <c r="J2619" s="272" t="s">
        <v>4158</v>
      </c>
      <c r="K2619" s="272" t="s">
        <v>4663</v>
      </c>
      <c r="L2619" s="250" t="s">
        <v>4664</v>
      </c>
      <c r="M2619" s="272" t="s">
        <v>4140</v>
      </c>
      <c r="N2619" s="272" t="s">
        <v>4217</v>
      </c>
      <c r="O2619" s="272" t="s">
        <v>4670</v>
      </c>
      <c r="P2619" s="274">
        <v>201506</v>
      </c>
      <c r="Q2619" s="272" t="s">
        <v>4203</v>
      </c>
      <c r="R2619" s="276">
        <v>3133.83</v>
      </c>
      <c r="S2619" s="280" t="s">
        <v>9</v>
      </c>
      <c r="T2619" s="280" t="s">
        <v>4699</v>
      </c>
      <c r="V2619" s="244"/>
      <c r="AC2619" s="244"/>
    </row>
    <row r="2620" spans="1:29" ht="15" x14ac:dyDescent="0.25">
      <c r="A2620" s="250"/>
      <c r="B2620" s="250"/>
      <c r="C2620" s="250"/>
      <c r="D2620" s="250"/>
      <c r="E2620" s="250"/>
      <c r="F2620" s="250"/>
      <c r="H2620" s="244"/>
      <c r="J2620" s="272" t="s">
        <v>4158</v>
      </c>
      <c r="K2620" s="272" t="s">
        <v>4663</v>
      </c>
      <c r="L2620" s="250" t="s">
        <v>4664</v>
      </c>
      <c r="M2620" s="272" t="s">
        <v>4100</v>
      </c>
      <c r="N2620" s="272" t="s">
        <v>4212</v>
      </c>
      <c r="O2620" s="272" t="s">
        <v>4670</v>
      </c>
      <c r="P2620" s="274">
        <v>201507</v>
      </c>
      <c r="Q2620" s="272" t="s">
        <v>4203</v>
      </c>
      <c r="R2620" s="276">
        <v>585.89</v>
      </c>
      <c r="S2620" s="280" t="s">
        <v>9</v>
      </c>
      <c r="T2620" s="280" t="s">
        <v>4699</v>
      </c>
      <c r="V2620" s="244"/>
      <c r="AC2620" s="244"/>
    </row>
    <row r="2621" spans="1:29" ht="15" x14ac:dyDescent="0.25">
      <c r="A2621" s="250"/>
      <c r="B2621" s="250"/>
      <c r="C2621" s="250"/>
      <c r="D2621" s="250"/>
      <c r="E2621" s="250"/>
      <c r="F2621" s="250"/>
      <c r="H2621" s="244"/>
      <c r="J2621" s="272" t="s">
        <v>4158</v>
      </c>
      <c r="K2621" s="272" t="s">
        <v>4663</v>
      </c>
      <c r="L2621" s="250" t="s">
        <v>4664</v>
      </c>
      <c r="M2621" s="272" t="s">
        <v>4137</v>
      </c>
      <c r="N2621" s="272" t="s">
        <v>4638</v>
      </c>
      <c r="O2621" s="272" t="s">
        <v>4670</v>
      </c>
      <c r="P2621" s="274">
        <v>201507</v>
      </c>
      <c r="Q2621" s="272" t="s">
        <v>4203</v>
      </c>
      <c r="R2621" s="276">
        <v>3951.11</v>
      </c>
      <c r="S2621" s="280" t="s">
        <v>9</v>
      </c>
      <c r="T2621" s="280" t="s">
        <v>4699</v>
      </c>
      <c r="V2621" s="244"/>
      <c r="AC2621" s="244"/>
    </row>
    <row r="2622" spans="1:29" ht="15" x14ac:dyDescent="0.25">
      <c r="A2622" s="250"/>
      <c r="B2622" s="250"/>
      <c r="C2622" s="250"/>
      <c r="D2622" s="250"/>
      <c r="E2622" s="250"/>
      <c r="F2622" s="250"/>
      <c r="H2622" s="244"/>
      <c r="J2622" s="272" t="s">
        <v>4158</v>
      </c>
      <c r="K2622" s="272" t="s">
        <v>4663</v>
      </c>
      <c r="L2622" s="250" t="s">
        <v>4664</v>
      </c>
      <c r="M2622" s="272" t="s">
        <v>4139</v>
      </c>
      <c r="N2622" s="272" t="s">
        <v>4209</v>
      </c>
      <c r="O2622" s="272" t="s">
        <v>4670</v>
      </c>
      <c r="P2622" s="274">
        <v>201507</v>
      </c>
      <c r="Q2622" s="272" t="s">
        <v>4203</v>
      </c>
      <c r="R2622" s="276">
        <v>5008.09</v>
      </c>
      <c r="S2622" s="280" t="s">
        <v>9</v>
      </c>
      <c r="T2622" s="280" t="s">
        <v>4699</v>
      </c>
      <c r="V2622" s="244"/>
      <c r="AC2622" s="244"/>
    </row>
    <row r="2623" spans="1:29" ht="15" x14ac:dyDescent="0.25">
      <c r="A2623" s="250"/>
      <c r="B2623" s="250"/>
      <c r="C2623" s="250"/>
      <c r="D2623" s="250"/>
      <c r="E2623" s="250"/>
      <c r="F2623" s="250"/>
      <c r="H2623" s="244"/>
      <c r="J2623" s="272" t="s">
        <v>4158</v>
      </c>
      <c r="K2623" s="272" t="s">
        <v>4663</v>
      </c>
      <c r="L2623" s="250" t="s">
        <v>4664</v>
      </c>
      <c r="M2623" s="272" t="s">
        <v>4140</v>
      </c>
      <c r="N2623" s="272" t="s">
        <v>4217</v>
      </c>
      <c r="O2623" s="272" t="s">
        <v>4670</v>
      </c>
      <c r="P2623" s="274">
        <v>201507</v>
      </c>
      <c r="Q2623" s="272" t="s">
        <v>4203</v>
      </c>
      <c r="R2623" s="276">
        <v>4346.05</v>
      </c>
      <c r="S2623" s="280" t="s">
        <v>9</v>
      </c>
      <c r="T2623" s="280" t="s">
        <v>4699</v>
      </c>
      <c r="V2623" s="244"/>
      <c r="AC2623" s="244"/>
    </row>
    <row r="2624" spans="1:29" ht="15" x14ac:dyDescent="0.25">
      <c r="A2624" s="250"/>
      <c r="B2624" s="250"/>
      <c r="C2624" s="250"/>
      <c r="D2624" s="250"/>
      <c r="E2624" s="250"/>
      <c r="F2624" s="250"/>
      <c r="H2624" s="244"/>
      <c r="J2624" s="272" t="s">
        <v>4158</v>
      </c>
      <c r="K2624" s="272" t="s">
        <v>4663</v>
      </c>
      <c r="L2624" s="250" t="s">
        <v>4664</v>
      </c>
      <c r="M2624" s="272" t="s">
        <v>4137</v>
      </c>
      <c r="N2624" s="272" t="s">
        <v>4638</v>
      </c>
      <c r="O2624" s="272" t="s">
        <v>4670</v>
      </c>
      <c r="P2624" s="274">
        <v>201508</v>
      </c>
      <c r="Q2624" s="272" t="s">
        <v>4203</v>
      </c>
      <c r="R2624" s="276">
        <v>6714.6</v>
      </c>
      <c r="S2624" s="280" t="s">
        <v>9</v>
      </c>
      <c r="T2624" s="280" t="s">
        <v>4699</v>
      </c>
      <c r="V2624" s="244"/>
      <c r="AC2624" s="244"/>
    </row>
    <row r="2625" spans="1:29" ht="15" x14ac:dyDescent="0.25">
      <c r="A2625" s="250"/>
      <c r="B2625" s="250"/>
      <c r="C2625" s="250"/>
      <c r="D2625" s="250"/>
      <c r="E2625" s="250"/>
      <c r="F2625" s="250"/>
      <c r="H2625" s="244"/>
      <c r="J2625" s="272" t="s">
        <v>4158</v>
      </c>
      <c r="K2625" s="272" t="s">
        <v>4663</v>
      </c>
      <c r="L2625" s="250" t="s">
        <v>4664</v>
      </c>
      <c r="M2625" s="272" t="s">
        <v>4139</v>
      </c>
      <c r="N2625" s="272" t="s">
        <v>4209</v>
      </c>
      <c r="O2625" s="272" t="s">
        <v>4670</v>
      </c>
      <c r="P2625" s="274">
        <v>201508</v>
      </c>
      <c r="Q2625" s="272" t="s">
        <v>4203</v>
      </c>
      <c r="R2625" s="276">
        <v>4719.8900000000003</v>
      </c>
      <c r="S2625" s="280" t="s">
        <v>9</v>
      </c>
      <c r="T2625" s="280" t="s">
        <v>4699</v>
      </c>
      <c r="V2625" s="244"/>
      <c r="AC2625" s="244"/>
    </row>
    <row r="2626" spans="1:29" ht="15" x14ac:dyDescent="0.25">
      <c r="A2626" s="250"/>
      <c r="B2626" s="250"/>
      <c r="C2626" s="250"/>
      <c r="D2626" s="250"/>
      <c r="E2626" s="250"/>
      <c r="F2626" s="250"/>
      <c r="H2626" s="244"/>
      <c r="J2626" s="272" t="s">
        <v>4158</v>
      </c>
      <c r="K2626" s="272" t="s">
        <v>4663</v>
      </c>
      <c r="L2626" s="250" t="s">
        <v>4664</v>
      </c>
      <c r="M2626" s="272" t="s">
        <v>4140</v>
      </c>
      <c r="N2626" s="272" t="s">
        <v>4217</v>
      </c>
      <c r="O2626" s="272" t="s">
        <v>4670</v>
      </c>
      <c r="P2626" s="274">
        <v>201508</v>
      </c>
      <c r="Q2626" s="272" t="s">
        <v>4203</v>
      </c>
      <c r="R2626" s="276">
        <v>4969.49</v>
      </c>
      <c r="S2626" s="280" t="s">
        <v>9</v>
      </c>
      <c r="T2626" s="280" t="s">
        <v>4699</v>
      </c>
      <c r="V2626" s="244"/>
      <c r="AC2626" s="244"/>
    </row>
    <row r="2627" spans="1:29" ht="15" x14ac:dyDescent="0.25">
      <c r="A2627" s="250"/>
      <c r="B2627" s="250"/>
      <c r="C2627" s="250"/>
      <c r="D2627" s="250"/>
      <c r="E2627" s="250"/>
      <c r="F2627" s="250"/>
      <c r="H2627" s="244"/>
      <c r="J2627" s="272" t="s">
        <v>4158</v>
      </c>
      <c r="K2627" s="272" t="s">
        <v>4663</v>
      </c>
      <c r="L2627" s="250" t="s">
        <v>4664</v>
      </c>
      <c r="M2627" s="272" t="s">
        <v>4137</v>
      </c>
      <c r="N2627" s="272" t="s">
        <v>4638</v>
      </c>
      <c r="O2627" s="272" t="s">
        <v>4670</v>
      </c>
      <c r="P2627" s="274">
        <v>201509</v>
      </c>
      <c r="Q2627" s="272" t="s">
        <v>4203</v>
      </c>
      <c r="R2627" s="276">
        <v>6474.68</v>
      </c>
      <c r="S2627" s="280" t="s">
        <v>9</v>
      </c>
      <c r="T2627" s="280" t="s">
        <v>4699</v>
      </c>
      <c r="V2627" s="244"/>
      <c r="AC2627" s="244"/>
    </row>
    <row r="2628" spans="1:29" ht="15" x14ac:dyDescent="0.25">
      <c r="A2628" s="250"/>
      <c r="B2628" s="250"/>
      <c r="C2628" s="250"/>
      <c r="D2628" s="250"/>
      <c r="E2628" s="250"/>
      <c r="F2628" s="250"/>
      <c r="H2628" s="244"/>
      <c r="J2628" s="272" t="s">
        <v>4158</v>
      </c>
      <c r="K2628" s="272" t="s">
        <v>4663</v>
      </c>
      <c r="L2628" s="250" t="s">
        <v>4664</v>
      </c>
      <c r="M2628" s="272" t="s">
        <v>4139</v>
      </c>
      <c r="N2628" s="272" t="s">
        <v>4209</v>
      </c>
      <c r="O2628" s="272" t="s">
        <v>4670</v>
      </c>
      <c r="P2628" s="274">
        <v>201509</v>
      </c>
      <c r="Q2628" s="272" t="s">
        <v>4203</v>
      </c>
      <c r="R2628" s="276">
        <v>3058.38</v>
      </c>
      <c r="S2628" s="280" t="s">
        <v>9</v>
      </c>
      <c r="T2628" s="280" t="s">
        <v>4699</v>
      </c>
      <c r="V2628" s="244"/>
      <c r="AC2628" s="244"/>
    </row>
    <row r="2629" spans="1:29" ht="15" x14ac:dyDescent="0.25">
      <c r="A2629" s="250"/>
      <c r="B2629" s="250"/>
      <c r="C2629" s="250"/>
      <c r="D2629" s="250"/>
      <c r="E2629" s="250"/>
      <c r="F2629" s="250"/>
      <c r="H2629" s="244"/>
      <c r="J2629" s="272" t="s">
        <v>4158</v>
      </c>
      <c r="K2629" s="272" t="s">
        <v>4663</v>
      </c>
      <c r="L2629" s="250" t="s">
        <v>4664</v>
      </c>
      <c r="M2629" s="272" t="s">
        <v>4140</v>
      </c>
      <c r="N2629" s="272" t="s">
        <v>4217</v>
      </c>
      <c r="O2629" s="272" t="s">
        <v>4670</v>
      </c>
      <c r="P2629" s="274">
        <v>201509</v>
      </c>
      <c r="Q2629" s="272" t="s">
        <v>4203</v>
      </c>
      <c r="R2629" s="276">
        <v>5560.97</v>
      </c>
      <c r="S2629" s="280" t="s">
        <v>9</v>
      </c>
      <c r="T2629" s="280" t="s">
        <v>4699</v>
      </c>
      <c r="V2629" s="244"/>
      <c r="AC2629" s="244"/>
    </row>
    <row r="2630" spans="1:29" ht="15" x14ac:dyDescent="0.25">
      <c r="A2630" s="250"/>
      <c r="B2630" s="250"/>
      <c r="C2630" s="250"/>
      <c r="D2630" s="250"/>
      <c r="E2630" s="250"/>
      <c r="F2630" s="250"/>
      <c r="H2630" s="244"/>
      <c r="J2630" s="272" t="s">
        <v>4158</v>
      </c>
      <c r="K2630" s="272" t="s">
        <v>4663</v>
      </c>
      <c r="L2630" s="250" t="s">
        <v>4664</v>
      </c>
      <c r="M2630" s="272" t="s">
        <v>4137</v>
      </c>
      <c r="N2630" s="272" t="s">
        <v>4638</v>
      </c>
      <c r="O2630" s="272" t="s">
        <v>4670</v>
      </c>
      <c r="P2630" s="274">
        <v>201510</v>
      </c>
      <c r="Q2630" s="272" t="s">
        <v>4203</v>
      </c>
      <c r="R2630" s="276">
        <v>3796.56</v>
      </c>
      <c r="S2630" s="280" t="s">
        <v>9</v>
      </c>
      <c r="T2630" s="280" t="s">
        <v>4699</v>
      </c>
      <c r="V2630" s="244"/>
      <c r="AC2630" s="244"/>
    </row>
    <row r="2631" spans="1:29" ht="15" x14ac:dyDescent="0.25">
      <c r="A2631" s="250"/>
      <c r="B2631" s="250"/>
      <c r="C2631" s="250"/>
      <c r="D2631" s="250"/>
      <c r="E2631" s="250"/>
      <c r="F2631" s="250"/>
      <c r="H2631" s="244"/>
      <c r="J2631" s="272" t="s">
        <v>4158</v>
      </c>
      <c r="K2631" s="272" t="s">
        <v>4663</v>
      </c>
      <c r="L2631" s="250" t="s">
        <v>4664</v>
      </c>
      <c r="M2631" s="272" t="s">
        <v>4139</v>
      </c>
      <c r="N2631" s="272" t="s">
        <v>4209</v>
      </c>
      <c r="O2631" s="272" t="s">
        <v>4670</v>
      </c>
      <c r="P2631" s="274">
        <v>201510</v>
      </c>
      <c r="Q2631" s="272" t="s">
        <v>4203</v>
      </c>
      <c r="R2631" s="276">
        <v>2841.92</v>
      </c>
      <c r="S2631" s="280" t="s">
        <v>9</v>
      </c>
      <c r="T2631" s="280" t="s">
        <v>4699</v>
      </c>
      <c r="V2631" s="244"/>
      <c r="AC2631" s="244"/>
    </row>
    <row r="2632" spans="1:29" ht="15" x14ac:dyDescent="0.25">
      <c r="A2632" s="250"/>
      <c r="B2632" s="250"/>
      <c r="C2632" s="250"/>
      <c r="D2632" s="250"/>
      <c r="E2632" s="250"/>
      <c r="F2632" s="250"/>
      <c r="H2632" s="244"/>
      <c r="J2632" s="272" t="s">
        <v>4158</v>
      </c>
      <c r="K2632" s="272" t="s">
        <v>4663</v>
      </c>
      <c r="L2632" s="250" t="s">
        <v>4664</v>
      </c>
      <c r="M2632" s="272" t="s">
        <v>4140</v>
      </c>
      <c r="N2632" s="272" t="s">
        <v>4217</v>
      </c>
      <c r="O2632" s="272" t="s">
        <v>4670</v>
      </c>
      <c r="P2632" s="274">
        <v>201510</v>
      </c>
      <c r="Q2632" s="272" t="s">
        <v>4203</v>
      </c>
      <c r="R2632" s="276">
        <v>5776.62</v>
      </c>
      <c r="S2632" s="280" t="s">
        <v>9</v>
      </c>
      <c r="T2632" s="280" t="s">
        <v>4699</v>
      </c>
      <c r="V2632" s="244"/>
      <c r="AC2632" s="244"/>
    </row>
    <row r="2633" spans="1:29" ht="15" x14ac:dyDescent="0.25">
      <c r="A2633" s="250"/>
      <c r="B2633" s="250"/>
      <c r="C2633" s="250"/>
      <c r="D2633" s="250"/>
      <c r="E2633" s="250"/>
      <c r="F2633" s="250"/>
      <c r="H2633" s="244"/>
      <c r="J2633" s="272" t="s">
        <v>4158</v>
      </c>
      <c r="K2633" s="272" t="s">
        <v>4663</v>
      </c>
      <c r="L2633" s="250" t="s">
        <v>4664</v>
      </c>
      <c r="M2633" s="272" t="s">
        <v>4137</v>
      </c>
      <c r="N2633" s="272" t="s">
        <v>4638</v>
      </c>
      <c r="O2633" s="272" t="s">
        <v>4670</v>
      </c>
      <c r="P2633" s="274">
        <v>201511</v>
      </c>
      <c r="Q2633" s="272" t="s">
        <v>4203</v>
      </c>
      <c r="R2633" s="276">
        <v>4477.16</v>
      </c>
      <c r="S2633" s="280" t="s">
        <v>9</v>
      </c>
      <c r="T2633" s="280" t="s">
        <v>4699</v>
      </c>
      <c r="V2633" s="244"/>
      <c r="AC2633" s="244"/>
    </row>
    <row r="2634" spans="1:29" ht="15" x14ac:dyDescent="0.25">
      <c r="A2634" s="250"/>
      <c r="B2634" s="250"/>
      <c r="C2634" s="250"/>
      <c r="D2634" s="250"/>
      <c r="E2634" s="250"/>
      <c r="F2634" s="250"/>
      <c r="H2634" s="244"/>
      <c r="J2634" s="272" t="s">
        <v>4158</v>
      </c>
      <c r="K2634" s="272" t="s">
        <v>4663</v>
      </c>
      <c r="L2634" s="250" t="s">
        <v>4664</v>
      </c>
      <c r="M2634" s="272" t="s">
        <v>4137</v>
      </c>
      <c r="N2634" s="272" t="s">
        <v>4638</v>
      </c>
      <c r="O2634" s="272" t="s">
        <v>4670</v>
      </c>
      <c r="P2634" s="274">
        <v>201512</v>
      </c>
      <c r="Q2634" s="272" t="s">
        <v>4203</v>
      </c>
      <c r="R2634" s="276">
        <v>3217.37</v>
      </c>
      <c r="S2634" s="280" t="s">
        <v>9</v>
      </c>
      <c r="T2634" s="280" t="s">
        <v>4699</v>
      </c>
      <c r="V2634" s="244"/>
      <c r="AC2634" s="244"/>
    </row>
    <row r="2635" spans="1:29" ht="15" x14ac:dyDescent="0.25">
      <c r="A2635" s="250"/>
      <c r="B2635" s="250"/>
      <c r="C2635" s="250"/>
      <c r="D2635" s="250"/>
      <c r="E2635" s="250"/>
      <c r="F2635" s="250"/>
      <c r="H2635" s="244"/>
      <c r="J2635" s="272" t="s">
        <v>4158</v>
      </c>
      <c r="K2635" s="272" t="s">
        <v>4663</v>
      </c>
      <c r="L2635" s="250" t="s">
        <v>4664</v>
      </c>
      <c r="M2635" s="272" t="s">
        <v>4137</v>
      </c>
      <c r="N2635" s="272" t="s">
        <v>4638</v>
      </c>
      <c r="O2635" s="272" t="s">
        <v>4670</v>
      </c>
      <c r="P2635" s="274">
        <v>201601</v>
      </c>
      <c r="Q2635" s="272" t="s">
        <v>4203</v>
      </c>
      <c r="R2635" s="276">
        <v>4911.6899999999996</v>
      </c>
      <c r="S2635" s="280" t="s">
        <v>9</v>
      </c>
      <c r="T2635" s="280" t="s">
        <v>4699</v>
      </c>
      <c r="V2635" s="244"/>
      <c r="AC2635" s="244"/>
    </row>
    <row r="2636" spans="1:29" ht="15" x14ac:dyDescent="0.25">
      <c r="A2636" s="250"/>
      <c r="B2636" s="250"/>
      <c r="C2636" s="250"/>
      <c r="D2636" s="250"/>
      <c r="E2636" s="250"/>
      <c r="F2636" s="250"/>
      <c r="H2636" s="244"/>
      <c r="J2636" s="272" t="s">
        <v>4158</v>
      </c>
      <c r="K2636" s="272" t="s">
        <v>4663</v>
      </c>
      <c r="L2636" s="250" t="s">
        <v>4664</v>
      </c>
      <c r="M2636" s="272" t="s">
        <v>4146</v>
      </c>
      <c r="N2636" s="272" t="s">
        <v>4202</v>
      </c>
      <c r="O2636" s="272" t="s">
        <v>4670</v>
      </c>
      <c r="P2636" s="274">
        <v>201601</v>
      </c>
      <c r="Q2636" s="272" t="s">
        <v>4203</v>
      </c>
      <c r="R2636" s="276">
        <v>7113.66</v>
      </c>
      <c r="S2636" s="280" t="s">
        <v>9</v>
      </c>
      <c r="T2636" s="280" t="s">
        <v>4699</v>
      </c>
      <c r="V2636" s="244"/>
      <c r="AC2636" s="244"/>
    </row>
    <row r="2637" spans="1:29" ht="15" x14ac:dyDescent="0.25">
      <c r="A2637" s="250"/>
      <c r="B2637" s="250"/>
      <c r="C2637" s="250"/>
      <c r="D2637" s="250"/>
      <c r="E2637" s="250"/>
      <c r="F2637" s="250"/>
      <c r="H2637" s="244"/>
      <c r="J2637" s="272" t="s">
        <v>4158</v>
      </c>
      <c r="K2637" s="272" t="s">
        <v>4663</v>
      </c>
      <c r="L2637" s="250" t="s">
        <v>4664</v>
      </c>
      <c r="M2637" s="272" t="s">
        <v>4146</v>
      </c>
      <c r="N2637" s="272" t="s">
        <v>4618</v>
      </c>
      <c r="O2637" s="272" t="s">
        <v>4670</v>
      </c>
      <c r="P2637" s="274">
        <v>201601</v>
      </c>
      <c r="Q2637" s="272" t="s">
        <v>4203</v>
      </c>
      <c r="R2637" s="276">
        <v>534.29</v>
      </c>
      <c r="S2637" s="280" t="s">
        <v>9</v>
      </c>
      <c r="T2637" s="280" t="s">
        <v>4699</v>
      </c>
      <c r="V2637" s="244"/>
      <c r="AC2637" s="244"/>
    </row>
    <row r="2638" spans="1:29" ht="15" x14ac:dyDescent="0.25">
      <c r="A2638" s="250"/>
      <c r="B2638" s="250"/>
      <c r="C2638" s="250"/>
      <c r="D2638" s="250"/>
      <c r="E2638" s="250"/>
      <c r="F2638" s="250"/>
      <c r="H2638" s="244"/>
      <c r="J2638" s="272" t="s">
        <v>4158</v>
      </c>
      <c r="K2638" s="272" t="s">
        <v>4663</v>
      </c>
      <c r="L2638" s="250" t="s">
        <v>4664</v>
      </c>
      <c r="M2638" s="272" t="s">
        <v>4147</v>
      </c>
      <c r="N2638" s="272" t="s">
        <v>4210</v>
      </c>
      <c r="O2638" s="272" t="s">
        <v>4670</v>
      </c>
      <c r="P2638" s="274">
        <v>201601</v>
      </c>
      <c r="Q2638" s="272" t="s">
        <v>4203</v>
      </c>
      <c r="R2638" s="276">
        <v>7274.72</v>
      </c>
      <c r="S2638" s="280" t="s">
        <v>9</v>
      </c>
      <c r="T2638" s="280" t="s">
        <v>4699</v>
      </c>
      <c r="V2638" s="244"/>
      <c r="AC2638" s="244"/>
    </row>
    <row r="2639" spans="1:29" ht="15" x14ac:dyDescent="0.25">
      <c r="A2639" s="250"/>
      <c r="B2639" s="250"/>
      <c r="C2639" s="250"/>
      <c r="D2639" s="250"/>
      <c r="E2639" s="250"/>
      <c r="F2639" s="250"/>
      <c r="H2639" s="244"/>
      <c r="J2639" s="272" t="s">
        <v>4158</v>
      </c>
      <c r="K2639" s="272" t="s">
        <v>4663</v>
      </c>
      <c r="L2639" s="250" t="s">
        <v>4664</v>
      </c>
      <c r="M2639" s="272" t="s">
        <v>4148</v>
      </c>
      <c r="N2639" s="272" t="s">
        <v>4626</v>
      </c>
      <c r="O2639" s="272" t="s">
        <v>4670</v>
      </c>
      <c r="P2639" s="274">
        <v>201601</v>
      </c>
      <c r="Q2639" s="272" t="s">
        <v>4203</v>
      </c>
      <c r="R2639" s="276">
        <v>4704.4799999999996</v>
      </c>
      <c r="S2639" s="280" t="s">
        <v>9</v>
      </c>
      <c r="T2639" s="280" t="s">
        <v>4699</v>
      </c>
      <c r="V2639" s="244"/>
      <c r="AC2639" s="244"/>
    </row>
    <row r="2640" spans="1:29" ht="15" x14ac:dyDescent="0.25">
      <c r="A2640" s="250"/>
      <c r="B2640" s="250"/>
      <c r="C2640" s="250"/>
      <c r="D2640" s="250"/>
      <c r="E2640" s="250"/>
      <c r="F2640" s="250"/>
      <c r="H2640" s="244"/>
      <c r="J2640" s="272" t="s">
        <v>4158</v>
      </c>
      <c r="K2640" s="272" t="s">
        <v>4663</v>
      </c>
      <c r="L2640" s="250" t="s">
        <v>4664</v>
      </c>
      <c r="M2640" s="272" t="s">
        <v>4137</v>
      </c>
      <c r="N2640" s="272" t="s">
        <v>4638</v>
      </c>
      <c r="O2640" s="272" t="s">
        <v>4670</v>
      </c>
      <c r="P2640" s="274">
        <v>201602</v>
      </c>
      <c r="Q2640" s="272" t="s">
        <v>4203</v>
      </c>
      <c r="R2640" s="276">
        <v>11451.22</v>
      </c>
      <c r="S2640" s="280" t="s">
        <v>9</v>
      </c>
      <c r="T2640" s="280" t="s">
        <v>4699</v>
      </c>
      <c r="V2640" s="244"/>
      <c r="AC2640" s="244"/>
    </row>
    <row r="2641" spans="1:29" ht="15" x14ac:dyDescent="0.25">
      <c r="A2641" s="250"/>
      <c r="B2641" s="250"/>
      <c r="C2641" s="250"/>
      <c r="D2641" s="250"/>
      <c r="E2641" s="250"/>
      <c r="F2641" s="250"/>
      <c r="H2641" s="244"/>
      <c r="J2641" s="272" t="s">
        <v>4158</v>
      </c>
      <c r="K2641" s="272" t="s">
        <v>4663</v>
      </c>
      <c r="L2641" s="250" t="s">
        <v>4664</v>
      </c>
      <c r="M2641" s="272" t="s">
        <v>4146</v>
      </c>
      <c r="N2641" s="272" t="s">
        <v>4202</v>
      </c>
      <c r="O2641" s="272" t="s">
        <v>4670</v>
      </c>
      <c r="P2641" s="274">
        <v>201602</v>
      </c>
      <c r="Q2641" s="272" t="s">
        <v>4203</v>
      </c>
      <c r="R2641" s="276">
        <v>31464.07</v>
      </c>
      <c r="S2641" s="280" t="s">
        <v>9</v>
      </c>
      <c r="T2641" s="280" t="s">
        <v>4699</v>
      </c>
      <c r="V2641" s="244"/>
      <c r="AC2641" s="244"/>
    </row>
    <row r="2642" spans="1:29" ht="15" x14ac:dyDescent="0.25">
      <c r="A2642" s="250"/>
      <c r="B2642" s="250"/>
      <c r="C2642" s="250"/>
      <c r="D2642" s="250"/>
      <c r="E2642" s="250"/>
      <c r="F2642" s="250"/>
      <c r="H2642" s="244"/>
      <c r="J2642" s="272" t="s">
        <v>4158</v>
      </c>
      <c r="K2642" s="272" t="s">
        <v>4663</v>
      </c>
      <c r="L2642" s="250" t="s">
        <v>4664</v>
      </c>
      <c r="M2642" s="272" t="s">
        <v>4147</v>
      </c>
      <c r="N2642" s="272" t="s">
        <v>4210</v>
      </c>
      <c r="O2642" s="272" t="s">
        <v>4670</v>
      </c>
      <c r="P2642" s="274">
        <v>201602</v>
      </c>
      <c r="Q2642" s="272" t="s">
        <v>4203</v>
      </c>
      <c r="R2642" s="276">
        <v>12514.87</v>
      </c>
      <c r="S2642" s="280" t="s">
        <v>9</v>
      </c>
      <c r="T2642" s="280" t="s">
        <v>4699</v>
      </c>
      <c r="V2642" s="244"/>
      <c r="AC2642" s="244"/>
    </row>
    <row r="2643" spans="1:29" ht="15" x14ac:dyDescent="0.25">
      <c r="A2643" s="250"/>
      <c r="B2643" s="250"/>
      <c r="C2643" s="250"/>
      <c r="D2643" s="250"/>
      <c r="E2643" s="250"/>
      <c r="F2643" s="250"/>
      <c r="H2643" s="244"/>
      <c r="J2643" s="272" t="s">
        <v>4158</v>
      </c>
      <c r="K2643" s="272" t="s">
        <v>4663</v>
      </c>
      <c r="L2643" s="250" t="s">
        <v>4664</v>
      </c>
      <c r="M2643" s="272" t="s">
        <v>4148</v>
      </c>
      <c r="N2643" s="272" t="s">
        <v>4626</v>
      </c>
      <c r="O2643" s="272" t="s">
        <v>4670</v>
      </c>
      <c r="P2643" s="274">
        <v>201602</v>
      </c>
      <c r="Q2643" s="272" t="s">
        <v>4203</v>
      </c>
      <c r="R2643" s="276">
        <v>5545.08</v>
      </c>
      <c r="S2643" s="280" t="s">
        <v>9</v>
      </c>
      <c r="T2643" s="280" t="s">
        <v>4699</v>
      </c>
      <c r="V2643" s="244"/>
      <c r="AC2643" s="244"/>
    </row>
    <row r="2644" spans="1:29" ht="15" x14ac:dyDescent="0.25">
      <c r="A2644" s="250"/>
      <c r="B2644" s="250"/>
      <c r="C2644" s="250"/>
      <c r="D2644" s="250"/>
      <c r="E2644" s="250"/>
      <c r="F2644" s="250"/>
      <c r="H2644" s="244"/>
      <c r="J2644" s="272" t="s">
        <v>4158</v>
      </c>
      <c r="K2644" s="272" t="s">
        <v>4663</v>
      </c>
      <c r="L2644" s="250" t="s">
        <v>4664</v>
      </c>
      <c r="M2644" s="272" t="s">
        <v>4148</v>
      </c>
      <c r="N2644" s="272" t="s">
        <v>4641</v>
      </c>
      <c r="O2644" s="272" t="s">
        <v>4670</v>
      </c>
      <c r="P2644" s="274">
        <v>201602</v>
      </c>
      <c r="Q2644" s="272" t="s">
        <v>4203</v>
      </c>
      <c r="R2644" s="276">
        <v>4907.8500000000004</v>
      </c>
      <c r="S2644" s="280" t="s">
        <v>9</v>
      </c>
      <c r="T2644" s="280" t="s">
        <v>4699</v>
      </c>
      <c r="V2644" s="244"/>
      <c r="AC2644" s="244"/>
    </row>
    <row r="2645" spans="1:29" ht="15" x14ac:dyDescent="0.25">
      <c r="A2645" s="250"/>
      <c r="B2645" s="250"/>
      <c r="C2645" s="250"/>
      <c r="D2645" s="250"/>
      <c r="E2645" s="250"/>
      <c r="F2645" s="250"/>
      <c r="H2645" s="244"/>
      <c r="J2645" s="272" t="s">
        <v>4158</v>
      </c>
      <c r="K2645" s="272" t="s">
        <v>4663</v>
      </c>
      <c r="L2645" s="250" t="s">
        <v>4664</v>
      </c>
      <c r="M2645" s="272" t="s">
        <v>4145</v>
      </c>
      <c r="N2645" s="272" t="s">
        <v>4642</v>
      </c>
      <c r="O2645" s="272" t="s">
        <v>4670</v>
      </c>
      <c r="P2645" s="274">
        <v>201602</v>
      </c>
      <c r="Q2645" s="272" t="s">
        <v>4203</v>
      </c>
      <c r="R2645" s="276">
        <v>533.16999999999996</v>
      </c>
      <c r="S2645" s="280" t="s">
        <v>9</v>
      </c>
      <c r="T2645" s="280" t="s">
        <v>4699</v>
      </c>
      <c r="V2645" s="244"/>
      <c r="AC2645" s="244"/>
    </row>
    <row r="2646" spans="1:29" ht="15" x14ac:dyDescent="0.25">
      <c r="A2646" s="250"/>
      <c r="B2646" s="250"/>
      <c r="C2646" s="250"/>
      <c r="D2646" s="250"/>
      <c r="E2646" s="250"/>
      <c r="F2646" s="250"/>
      <c r="H2646" s="244"/>
      <c r="J2646" s="272" t="s">
        <v>4158</v>
      </c>
      <c r="K2646" s="272" t="s">
        <v>4663</v>
      </c>
      <c r="L2646" s="250" t="s">
        <v>4664</v>
      </c>
      <c r="M2646" s="272" t="s">
        <v>4149</v>
      </c>
      <c r="N2646" s="272" t="s">
        <v>4643</v>
      </c>
      <c r="O2646" s="272" t="s">
        <v>4670</v>
      </c>
      <c r="P2646" s="274">
        <v>201602</v>
      </c>
      <c r="Q2646" s="272" t="s">
        <v>4203</v>
      </c>
      <c r="R2646" s="276">
        <v>799.75</v>
      </c>
      <c r="S2646" s="280" t="s">
        <v>9</v>
      </c>
      <c r="T2646" s="280" t="s">
        <v>4699</v>
      </c>
      <c r="V2646" s="244"/>
      <c r="AC2646" s="244"/>
    </row>
    <row r="2647" spans="1:29" ht="15" x14ac:dyDescent="0.25">
      <c r="A2647" s="250"/>
      <c r="B2647" s="250"/>
      <c r="C2647" s="250"/>
      <c r="D2647" s="250"/>
      <c r="E2647" s="250"/>
      <c r="F2647" s="250"/>
      <c r="H2647" s="244"/>
      <c r="J2647" s="272" t="s">
        <v>4158</v>
      </c>
      <c r="K2647" s="272" t="s">
        <v>4663</v>
      </c>
      <c r="L2647" s="250" t="s">
        <v>4664</v>
      </c>
      <c r="M2647" s="272" t="s">
        <v>4137</v>
      </c>
      <c r="N2647" s="272" t="s">
        <v>4638</v>
      </c>
      <c r="O2647" s="272" t="s">
        <v>4670</v>
      </c>
      <c r="P2647" s="274">
        <v>201603</v>
      </c>
      <c r="Q2647" s="272" t="s">
        <v>4203</v>
      </c>
      <c r="R2647" s="276">
        <v>13750.8</v>
      </c>
      <c r="S2647" s="280" t="s">
        <v>9</v>
      </c>
      <c r="T2647" s="280" t="s">
        <v>4699</v>
      </c>
      <c r="V2647" s="244"/>
      <c r="AC2647" s="244"/>
    </row>
    <row r="2648" spans="1:29" ht="15" x14ac:dyDescent="0.25">
      <c r="A2648" s="250"/>
      <c r="B2648" s="250"/>
      <c r="C2648" s="250"/>
      <c r="D2648" s="250"/>
      <c r="E2648" s="250"/>
      <c r="F2648" s="250"/>
      <c r="H2648" s="244"/>
      <c r="J2648" s="272" t="s">
        <v>4158</v>
      </c>
      <c r="K2648" s="272" t="s">
        <v>4663</v>
      </c>
      <c r="L2648" s="250" t="s">
        <v>4664</v>
      </c>
      <c r="M2648" s="272" t="s">
        <v>4146</v>
      </c>
      <c r="N2648" s="272" t="s">
        <v>4202</v>
      </c>
      <c r="O2648" s="272" t="s">
        <v>4670</v>
      </c>
      <c r="P2648" s="274">
        <v>201603</v>
      </c>
      <c r="Q2648" s="272" t="s">
        <v>4203</v>
      </c>
      <c r="R2648" s="276">
        <v>20054.919999999998</v>
      </c>
      <c r="S2648" s="280" t="s">
        <v>9</v>
      </c>
      <c r="T2648" s="280" t="s">
        <v>4699</v>
      </c>
      <c r="V2648" s="244"/>
      <c r="AC2648" s="244"/>
    </row>
    <row r="2649" spans="1:29" ht="15" x14ac:dyDescent="0.25">
      <c r="A2649" s="250"/>
      <c r="B2649" s="250"/>
      <c r="C2649" s="250"/>
      <c r="D2649" s="250"/>
      <c r="E2649" s="250"/>
      <c r="F2649" s="250"/>
      <c r="H2649" s="244"/>
      <c r="J2649" s="272" t="s">
        <v>4158</v>
      </c>
      <c r="K2649" s="272" t="s">
        <v>4663</v>
      </c>
      <c r="L2649" s="250" t="s">
        <v>4664</v>
      </c>
      <c r="M2649" s="272" t="s">
        <v>4147</v>
      </c>
      <c r="N2649" s="272" t="s">
        <v>4210</v>
      </c>
      <c r="O2649" s="272" t="s">
        <v>4670</v>
      </c>
      <c r="P2649" s="274">
        <v>201603</v>
      </c>
      <c r="Q2649" s="272" t="s">
        <v>4203</v>
      </c>
      <c r="R2649" s="276">
        <v>9585.17</v>
      </c>
      <c r="S2649" s="280" t="s">
        <v>9</v>
      </c>
      <c r="T2649" s="280" t="s">
        <v>4699</v>
      </c>
      <c r="V2649" s="244"/>
      <c r="AC2649" s="244"/>
    </row>
    <row r="2650" spans="1:29" ht="15" x14ac:dyDescent="0.25">
      <c r="A2650" s="250"/>
      <c r="B2650" s="250"/>
      <c r="C2650" s="250"/>
      <c r="D2650" s="250"/>
      <c r="E2650" s="250"/>
      <c r="F2650" s="250"/>
      <c r="H2650" s="244"/>
      <c r="J2650" s="272" t="s">
        <v>4158</v>
      </c>
      <c r="K2650" s="272" t="s">
        <v>4663</v>
      </c>
      <c r="L2650" s="250" t="s">
        <v>4664</v>
      </c>
      <c r="M2650" s="272" t="s">
        <v>4148</v>
      </c>
      <c r="N2650" s="272" t="s">
        <v>4626</v>
      </c>
      <c r="O2650" s="272" t="s">
        <v>4670</v>
      </c>
      <c r="P2650" s="274">
        <v>201603</v>
      </c>
      <c r="Q2650" s="272" t="s">
        <v>4203</v>
      </c>
      <c r="R2650" s="276">
        <v>6334.69</v>
      </c>
      <c r="S2650" s="280" t="s">
        <v>9</v>
      </c>
      <c r="T2650" s="280" t="s">
        <v>4699</v>
      </c>
      <c r="V2650" s="244"/>
      <c r="AC2650" s="244"/>
    </row>
    <row r="2651" spans="1:29" ht="15" x14ac:dyDescent="0.25">
      <c r="A2651" s="250"/>
      <c r="B2651" s="250"/>
      <c r="C2651" s="250"/>
      <c r="D2651" s="250"/>
      <c r="E2651" s="250"/>
      <c r="F2651" s="250"/>
      <c r="H2651" s="244"/>
      <c r="J2651" s="272" t="s">
        <v>4158</v>
      </c>
      <c r="K2651" s="272" t="s">
        <v>4663</v>
      </c>
      <c r="L2651" s="250" t="s">
        <v>4664</v>
      </c>
      <c r="M2651" s="272" t="s">
        <v>4148</v>
      </c>
      <c r="N2651" s="272" t="s">
        <v>4641</v>
      </c>
      <c r="O2651" s="272" t="s">
        <v>4670</v>
      </c>
      <c r="P2651" s="274">
        <v>201603</v>
      </c>
      <c r="Q2651" s="272" t="s">
        <v>4203</v>
      </c>
      <c r="R2651" s="276">
        <v>4107.2299999999996</v>
      </c>
      <c r="S2651" s="280" t="s">
        <v>9</v>
      </c>
      <c r="T2651" s="280" t="s">
        <v>4699</v>
      </c>
      <c r="V2651" s="244"/>
      <c r="AC2651" s="244"/>
    </row>
    <row r="2652" spans="1:29" ht="15" x14ac:dyDescent="0.25">
      <c r="A2652" s="250"/>
      <c r="B2652" s="250"/>
      <c r="C2652" s="250"/>
      <c r="D2652" s="250"/>
      <c r="E2652" s="250"/>
      <c r="F2652" s="250"/>
      <c r="H2652" s="244"/>
      <c r="J2652" s="272" t="s">
        <v>4158</v>
      </c>
      <c r="K2652" s="272" t="s">
        <v>4663</v>
      </c>
      <c r="L2652" s="250" t="s">
        <v>4664</v>
      </c>
      <c r="M2652" s="272" t="s">
        <v>4145</v>
      </c>
      <c r="N2652" s="272" t="s">
        <v>4642</v>
      </c>
      <c r="O2652" s="272" t="s">
        <v>4670</v>
      </c>
      <c r="P2652" s="274">
        <v>201603</v>
      </c>
      <c r="Q2652" s="272" t="s">
        <v>4203</v>
      </c>
      <c r="R2652" s="276">
        <v>660.47</v>
      </c>
      <c r="S2652" s="280" t="s">
        <v>9</v>
      </c>
      <c r="T2652" s="280" t="s">
        <v>4699</v>
      </c>
      <c r="V2652" s="244"/>
      <c r="AC2652" s="244"/>
    </row>
    <row r="2653" spans="1:29" ht="15" x14ac:dyDescent="0.25">
      <c r="A2653" s="250"/>
      <c r="B2653" s="250"/>
      <c r="C2653" s="250"/>
      <c r="D2653" s="250"/>
      <c r="E2653" s="250"/>
      <c r="F2653" s="250"/>
      <c r="H2653" s="244"/>
      <c r="J2653" s="272" t="s">
        <v>4158</v>
      </c>
      <c r="K2653" s="272" t="s">
        <v>4663</v>
      </c>
      <c r="L2653" s="250" t="s">
        <v>4664</v>
      </c>
      <c r="M2653" s="272" t="s">
        <v>4149</v>
      </c>
      <c r="N2653" s="272" t="s">
        <v>4643</v>
      </c>
      <c r="O2653" s="272" t="s">
        <v>4670</v>
      </c>
      <c r="P2653" s="274">
        <v>201603</v>
      </c>
      <c r="Q2653" s="272" t="s">
        <v>4203</v>
      </c>
      <c r="R2653" s="276">
        <v>1171.46</v>
      </c>
      <c r="S2653" s="280" t="s">
        <v>9</v>
      </c>
      <c r="T2653" s="280" t="s">
        <v>4699</v>
      </c>
      <c r="V2653" s="244"/>
      <c r="AC2653" s="244"/>
    </row>
    <row r="2654" spans="1:29" ht="15" x14ac:dyDescent="0.25">
      <c r="A2654" s="250"/>
      <c r="B2654" s="250"/>
      <c r="C2654" s="250"/>
      <c r="D2654" s="250"/>
      <c r="E2654" s="250"/>
      <c r="F2654" s="250"/>
      <c r="H2654" s="244"/>
      <c r="J2654" s="272" t="s">
        <v>4158</v>
      </c>
      <c r="K2654" s="272" t="s">
        <v>4663</v>
      </c>
      <c r="L2654" s="250" t="s">
        <v>4664</v>
      </c>
      <c r="M2654" s="272" t="s">
        <v>4137</v>
      </c>
      <c r="N2654" s="272" t="s">
        <v>4638</v>
      </c>
      <c r="O2654" s="272" t="s">
        <v>4670</v>
      </c>
      <c r="P2654" s="274">
        <v>201604</v>
      </c>
      <c r="Q2654" s="272" t="s">
        <v>4203</v>
      </c>
      <c r="R2654" s="276">
        <v>11408.95</v>
      </c>
      <c r="S2654" s="280" t="s">
        <v>9</v>
      </c>
      <c r="T2654" s="280" t="s">
        <v>4699</v>
      </c>
      <c r="V2654" s="244"/>
      <c r="AC2654" s="244"/>
    </row>
    <row r="2655" spans="1:29" ht="15" x14ac:dyDescent="0.25">
      <c r="A2655" s="250"/>
      <c r="B2655" s="250"/>
      <c r="C2655" s="250"/>
      <c r="D2655" s="250"/>
      <c r="E2655" s="250"/>
      <c r="F2655" s="250"/>
      <c r="H2655" s="244"/>
      <c r="J2655" s="272" t="s">
        <v>4158</v>
      </c>
      <c r="K2655" s="272" t="s">
        <v>4663</v>
      </c>
      <c r="L2655" s="250" t="s">
        <v>4664</v>
      </c>
      <c r="M2655" s="272" t="s">
        <v>4146</v>
      </c>
      <c r="N2655" s="272" t="s">
        <v>4202</v>
      </c>
      <c r="O2655" s="272" t="s">
        <v>4670</v>
      </c>
      <c r="P2655" s="274">
        <v>201604</v>
      </c>
      <c r="Q2655" s="272" t="s">
        <v>4203</v>
      </c>
      <c r="R2655" s="276">
        <v>19132.46</v>
      </c>
      <c r="S2655" s="280" t="s">
        <v>9</v>
      </c>
      <c r="T2655" s="280" t="s">
        <v>4699</v>
      </c>
      <c r="V2655" s="244"/>
      <c r="AC2655" s="244"/>
    </row>
    <row r="2656" spans="1:29" ht="15" x14ac:dyDescent="0.25">
      <c r="A2656" s="250"/>
      <c r="B2656" s="250"/>
      <c r="C2656" s="250"/>
      <c r="D2656" s="250"/>
      <c r="E2656" s="250"/>
      <c r="F2656" s="250"/>
      <c r="H2656" s="244"/>
      <c r="J2656" s="272" t="s">
        <v>4158</v>
      </c>
      <c r="K2656" s="272" t="s">
        <v>4663</v>
      </c>
      <c r="L2656" s="250" t="s">
        <v>4664</v>
      </c>
      <c r="M2656" s="272" t="s">
        <v>4147</v>
      </c>
      <c r="N2656" s="272" t="s">
        <v>4210</v>
      </c>
      <c r="O2656" s="272" t="s">
        <v>4670</v>
      </c>
      <c r="P2656" s="274">
        <v>201604</v>
      </c>
      <c r="Q2656" s="272" t="s">
        <v>4203</v>
      </c>
      <c r="R2656" s="276">
        <v>10575.98</v>
      </c>
      <c r="S2656" s="280" t="s">
        <v>9</v>
      </c>
      <c r="T2656" s="280" t="s">
        <v>4699</v>
      </c>
      <c r="V2656" s="244"/>
      <c r="AC2656" s="244"/>
    </row>
    <row r="2657" spans="1:29" ht="15" x14ac:dyDescent="0.25">
      <c r="A2657" s="250"/>
      <c r="B2657" s="250"/>
      <c r="C2657" s="250"/>
      <c r="D2657" s="250"/>
      <c r="E2657" s="250"/>
      <c r="F2657" s="250"/>
      <c r="H2657" s="244"/>
      <c r="J2657" s="272" t="s">
        <v>4158</v>
      </c>
      <c r="K2657" s="272" t="s">
        <v>4663</v>
      </c>
      <c r="L2657" s="250" t="s">
        <v>4664</v>
      </c>
      <c r="M2657" s="272" t="s">
        <v>4148</v>
      </c>
      <c r="N2657" s="272" t="s">
        <v>4626</v>
      </c>
      <c r="O2657" s="272" t="s">
        <v>4670</v>
      </c>
      <c r="P2657" s="274">
        <v>201604</v>
      </c>
      <c r="Q2657" s="272" t="s">
        <v>4203</v>
      </c>
      <c r="R2657" s="276">
        <v>4324.1499999999996</v>
      </c>
      <c r="S2657" s="280" t="s">
        <v>9</v>
      </c>
      <c r="T2657" s="280" t="s">
        <v>4699</v>
      </c>
      <c r="V2657" s="244"/>
      <c r="AC2657" s="244"/>
    </row>
    <row r="2658" spans="1:29" ht="15" x14ac:dyDescent="0.25">
      <c r="A2658" s="250"/>
      <c r="B2658" s="250"/>
      <c r="C2658" s="250"/>
      <c r="D2658" s="250"/>
      <c r="E2658" s="250"/>
      <c r="F2658" s="250"/>
      <c r="H2658" s="244"/>
      <c r="J2658" s="272" t="s">
        <v>4158</v>
      </c>
      <c r="K2658" s="272" t="s">
        <v>4663</v>
      </c>
      <c r="L2658" s="250" t="s">
        <v>4664</v>
      </c>
      <c r="M2658" s="272" t="s">
        <v>4148</v>
      </c>
      <c r="N2658" s="272" t="s">
        <v>4641</v>
      </c>
      <c r="O2658" s="272" t="s">
        <v>4670</v>
      </c>
      <c r="P2658" s="274">
        <v>201604</v>
      </c>
      <c r="Q2658" s="272" t="s">
        <v>4203</v>
      </c>
      <c r="R2658" s="276">
        <v>4457.32</v>
      </c>
      <c r="S2658" s="280" t="s">
        <v>9</v>
      </c>
      <c r="T2658" s="280" t="s">
        <v>4699</v>
      </c>
      <c r="V2658" s="244"/>
      <c r="AC2658" s="244"/>
    </row>
    <row r="2659" spans="1:29" ht="15" x14ac:dyDescent="0.25">
      <c r="A2659" s="250"/>
      <c r="B2659" s="250"/>
      <c r="C2659" s="250"/>
      <c r="D2659" s="250"/>
      <c r="E2659" s="250"/>
      <c r="F2659" s="250"/>
      <c r="H2659" s="244"/>
      <c r="J2659" s="272" t="s">
        <v>4158</v>
      </c>
      <c r="K2659" s="272" t="s">
        <v>4663</v>
      </c>
      <c r="L2659" s="250" t="s">
        <v>4664</v>
      </c>
      <c r="M2659" s="272" t="s">
        <v>4145</v>
      </c>
      <c r="N2659" s="272" t="s">
        <v>4642</v>
      </c>
      <c r="O2659" s="272" t="s">
        <v>4670</v>
      </c>
      <c r="P2659" s="274">
        <v>201604</v>
      </c>
      <c r="Q2659" s="272" t="s">
        <v>4203</v>
      </c>
      <c r="R2659" s="276">
        <v>1730.26</v>
      </c>
      <c r="S2659" s="280" t="s">
        <v>9</v>
      </c>
      <c r="T2659" s="280" t="s">
        <v>4699</v>
      </c>
      <c r="V2659" s="244"/>
      <c r="AC2659" s="244"/>
    </row>
    <row r="2660" spans="1:29" ht="15" x14ac:dyDescent="0.25">
      <c r="A2660" s="250"/>
      <c r="B2660" s="250"/>
      <c r="C2660" s="250"/>
      <c r="D2660" s="250"/>
      <c r="E2660" s="250"/>
      <c r="F2660" s="250"/>
      <c r="H2660" s="244"/>
      <c r="J2660" s="272" t="s">
        <v>4158</v>
      </c>
      <c r="K2660" s="272" t="s">
        <v>4663</v>
      </c>
      <c r="L2660" s="250" t="s">
        <v>4664</v>
      </c>
      <c r="M2660" s="272" t="s">
        <v>4149</v>
      </c>
      <c r="N2660" s="272" t="s">
        <v>4643</v>
      </c>
      <c r="O2660" s="272" t="s">
        <v>4670</v>
      </c>
      <c r="P2660" s="274">
        <v>201604</v>
      </c>
      <c r="Q2660" s="272" t="s">
        <v>4203</v>
      </c>
      <c r="R2660" s="276">
        <v>6165.61</v>
      </c>
      <c r="S2660" s="280" t="s">
        <v>9</v>
      </c>
      <c r="T2660" s="280" t="s">
        <v>4699</v>
      </c>
      <c r="V2660" s="244"/>
      <c r="AC2660" s="244"/>
    </row>
    <row r="2661" spans="1:29" ht="15" x14ac:dyDescent="0.25">
      <c r="A2661" s="250"/>
      <c r="B2661" s="250"/>
      <c r="C2661" s="250"/>
      <c r="D2661" s="250"/>
      <c r="E2661" s="250"/>
      <c r="F2661" s="250"/>
      <c r="H2661" s="244"/>
      <c r="J2661" s="272" t="s">
        <v>4158</v>
      </c>
      <c r="K2661" s="272" t="s">
        <v>4663</v>
      </c>
      <c r="L2661" s="250" t="s">
        <v>4664</v>
      </c>
      <c r="M2661" s="272" t="s">
        <v>4137</v>
      </c>
      <c r="N2661" s="272" t="s">
        <v>4638</v>
      </c>
      <c r="O2661" s="272" t="s">
        <v>4670</v>
      </c>
      <c r="P2661" s="274">
        <v>201605</v>
      </c>
      <c r="Q2661" s="272" t="s">
        <v>4203</v>
      </c>
      <c r="R2661" s="276">
        <v>11912.79</v>
      </c>
      <c r="S2661" s="280" t="s">
        <v>9</v>
      </c>
      <c r="T2661" s="280" t="s">
        <v>4699</v>
      </c>
      <c r="V2661" s="244"/>
      <c r="AC2661" s="244"/>
    </row>
    <row r="2662" spans="1:29" ht="15" x14ac:dyDescent="0.25">
      <c r="A2662" s="250"/>
      <c r="B2662" s="250"/>
      <c r="C2662" s="250"/>
      <c r="D2662" s="250"/>
      <c r="E2662" s="250"/>
      <c r="F2662" s="250"/>
      <c r="H2662" s="244"/>
      <c r="J2662" s="272" t="s">
        <v>4158</v>
      </c>
      <c r="K2662" s="272" t="s">
        <v>4663</v>
      </c>
      <c r="L2662" s="250" t="s">
        <v>4664</v>
      </c>
      <c r="M2662" s="272" t="s">
        <v>4146</v>
      </c>
      <c r="N2662" s="272" t="s">
        <v>4202</v>
      </c>
      <c r="O2662" s="272" t="s">
        <v>4670</v>
      </c>
      <c r="P2662" s="274">
        <v>201605</v>
      </c>
      <c r="Q2662" s="272" t="s">
        <v>4203</v>
      </c>
      <c r="R2662" s="276">
        <v>18799.03</v>
      </c>
      <c r="S2662" s="280" t="s">
        <v>9</v>
      </c>
      <c r="T2662" s="280" t="s">
        <v>4699</v>
      </c>
      <c r="V2662" s="244"/>
      <c r="AC2662" s="244"/>
    </row>
    <row r="2663" spans="1:29" ht="15" x14ac:dyDescent="0.25">
      <c r="A2663" s="250"/>
      <c r="B2663" s="250"/>
      <c r="C2663" s="250"/>
      <c r="D2663" s="250"/>
      <c r="E2663" s="250"/>
      <c r="F2663" s="250"/>
      <c r="H2663" s="244"/>
      <c r="J2663" s="272" t="s">
        <v>4158</v>
      </c>
      <c r="K2663" s="272" t="s">
        <v>4663</v>
      </c>
      <c r="L2663" s="250" t="s">
        <v>4664</v>
      </c>
      <c r="M2663" s="272" t="s">
        <v>4147</v>
      </c>
      <c r="N2663" s="272" t="s">
        <v>4210</v>
      </c>
      <c r="O2663" s="272" t="s">
        <v>4670</v>
      </c>
      <c r="P2663" s="274">
        <v>201605</v>
      </c>
      <c r="Q2663" s="272" t="s">
        <v>4203</v>
      </c>
      <c r="R2663" s="276">
        <v>9247.92</v>
      </c>
      <c r="S2663" s="280" t="s">
        <v>9</v>
      </c>
      <c r="T2663" s="280" t="s">
        <v>4699</v>
      </c>
      <c r="V2663" s="244"/>
      <c r="AC2663" s="244"/>
    </row>
    <row r="2664" spans="1:29" ht="15" x14ac:dyDescent="0.25">
      <c r="A2664" s="250"/>
      <c r="B2664" s="250"/>
      <c r="C2664" s="250"/>
      <c r="D2664" s="250"/>
      <c r="E2664" s="250"/>
      <c r="F2664" s="250"/>
      <c r="H2664" s="244"/>
      <c r="J2664" s="272" t="s">
        <v>4158</v>
      </c>
      <c r="K2664" s="272" t="s">
        <v>4663</v>
      </c>
      <c r="L2664" s="250" t="s">
        <v>4664</v>
      </c>
      <c r="M2664" s="272" t="s">
        <v>4148</v>
      </c>
      <c r="N2664" s="272" t="s">
        <v>4626</v>
      </c>
      <c r="O2664" s="272" t="s">
        <v>4670</v>
      </c>
      <c r="P2664" s="274">
        <v>201605</v>
      </c>
      <c r="Q2664" s="272" t="s">
        <v>4203</v>
      </c>
      <c r="R2664" s="276">
        <v>5180.34</v>
      </c>
      <c r="S2664" s="280" t="s">
        <v>9</v>
      </c>
      <c r="T2664" s="280" t="s">
        <v>4699</v>
      </c>
      <c r="V2664" s="244"/>
      <c r="AC2664" s="244"/>
    </row>
    <row r="2665" spans="1:29" ht="15" x14ac:dyDescent="0.25">
      <c r="A2665" s="250"/>
      <c r="B2665" s="250"/>
      <c r="C2665" s="250"/>
      <c r="D2665" s="250"/>
      <c r="E2665" s="250"/>
      <c r="F2665" s="250"/>
      <c r="H2665" s="244"/>
      <c r="J2665" s="272" t="s">
        <v>4158</v>
      </c>
      <c r="K2665" s="272" t="s">
        <v>4663</v>
      </c>
      <c r="L2665" s="250" t="s">
        <v>4664</v>
      </c>
      <c r="M2665" s="272" t="s">
        <v>4148</v>
      </c>
      <c r="N2665" s="272" t="s">
        <v>4641</v>
      </c>
      <c r="O2665" s="272" t="s">
        <v>4670</v>
      </c>
      <c r="P2665" s="274">
        <v>201605</v>
      </c>
      <c r="Q2665" s="272" t="s">
        <v>4203</v>
      </c>
      <c r="R2665" s="276">
        <v>5081.88</v>
      </c>
      <c r="S2665" s="280" t="s">
        <v>9</v>
      </c>
      <c r="T2665" s="280" t="s">
        <v>4699</v>
      </c>
      <c r="V2665" s="244"/>
      <c r="AC2665" s="244"/>
    </row>
    <row r="2666" spans="1:29" ht="15" x14ac:dyDescent="0.25">
      <c r="A2666" s="250"/>
      <c r="B2666" s="250"/>
      <c r="C2666" s="250"/>
      <c r="D2666" s="250"/>
      <c r="E2666" s="250"/>
      <c r="F2666" s="250"/>
      <c r="H2666" s="244"/>
      <c r="J2666" s="272" t="s">
        <v>4158</v>
      </c>
      <c r="K2666" s="272" t="s">
        <v>4663</v>
      </c>
      <c r="L2666" s="250" t="s">
        <v>4664</v>
      </c>
      <c r="M2666" s="272" t="s">
        <v>4145</v>
      </c>
      <c r="N2666" s="272" t="s">
        <v>4642</v>
      </c>
      <c r="O2666" s="272" t="s">
        <v>4670</v>
      </c>
      <c r="P2666" s="274">
        <v>201605</v>
      </c>
      <c r="Q2666" s="272" t="s">
        <v>4203</v>
      </c>
      <c r="R2666" s="276">
        <v>2364.4</v>
      </c>
      <c r="S2666" s="280" t="s">
        <v>9</v>
      </c>
      <c r="T2666" s="280" t="s">
        <v>4699</v>
      </c>
      <c r="V2666" s="244"/>
      <c r="AC2666" s="244"/>
    </row>
    <row r="2667" spans="1:29" ht="15" x14ac:dyDescent="0.25">
      <c r="A2667" s="250"/>
      <c r="B2667" s="250"/>
      <c r="C2667" s="250"/>
      <c r="D2667" s="250"/>
      <c r="E2667" s="250"/>
      <c r="F2667" s="250"/>
      <c r="H2667" s="244"/>
      <c r="J2667" s="272" t="s">
        <v>4158</v>
      </c>
      <c r="K2667" s="272" t="s">
        <v>4663</v>
      </c>
      <c r="L2667" s="250" t="s">
        <v>4664</v>
      </c>
      <c r="M2667" s="272" t="s">
        <v>4149</v>
      </c>
      <c r="N2667" s="272" t="s">
        <v>4643</v>
      </c>
      <c r="O2667" s="272" t="s">
        <v>4670</v>
      </c>
      <c r="P2667" s="274">
        <v>201605</v>
      </c>
      <c r="Q2667" s="272" t="s">
        <v>4203</v>
      </c>
      <c r="R2667" s="276">
        <v>4157.05</v>
      </c>
      <c r="S2667" s="280" t="s">
        <v>9</v>
      </c>
      <c r="T2667" s="280" t="s">
        <v>4699</v>
      </c>
      <c r="V2667" s="244"/>
      <c r="AC2667" s="244"/>
    </row>
    <row r="2668" spans="1:29" ht="15" x14ac:dyDescent="0.25">
      <c r="A2668" s="250"/>
      <c r="B2668" s="250"/>
      <c r="C2668" s="250"/>
      <c r="D2668" s="250"/>
      <c r="E2668" s="250"/>
      <c r="F2668" s="250"/>
      <c r="H2668" s="244"/>
      <c r="J2668" s="272" t="s">
        <v>4158</v>
      </c>
      <c r="K2668" s="272" t="s">
        <v>4663</v>
      </c>
      <c r="L2668" s="250" t="s">
        <v>4664</v>
      </c>
      <c r="M2668" s="272" t="s">
        <v>4137</v>
      </c>
      <c r="N2668" s="272" t="s">
        <v>4638</v>
      </c>
      <c r="O2668" s="272" t="s">
        <v>4670</v>
      </c>
      <c r="P2668" s="274">
        <v>201606</v>
      </c>
      <c r="Q2668" s="272" t="s">
        <v>4203</v>
      </c>
      <c r="R2668" s="276">
        <v>11383.99</v>
      </c>
      <c r="S2668" s="280" t="s">
        <v>9</v>
      </c>
      <c r="T2668" s="280" t="s">
        <v>4699</v>
      </c>
      <c r="V2668" s="244"/>
      <c r="AC2668" s="244"/>
    </row>
    <row r="2669" spans="1:29" ht="15" x14ac:dyDescent="0.25">
      <c r="A2669" s="250"/>
      <c r="B2669" s="250"/>
      <c r="C2669" s="250"/>
      <c r="D2669" s="250"/>
      <c r="E2669" s="250"/>
      <c r="F2669" s="250"/>
      <c r="H2669" s="244"/>
      <c r="J2669" s="272" t="s">
        <v>4158</v>
      </c>
      <c r="K2669" s="272" t="s">
        <v>4663</v>
      </c>
      <c r="L2669" s="250" t="s">
        <v>4664</v>
      </c>
      <c r="M2669" s="272" t="s">
        <v>4146</v>
      </c>
      <c r="N2669" s="272" t="s">
        <v>4202</v>
      </c>
      <c r="O2669" s="272" t="s">
        <v>4670</v>
      </c>
      <c r="P2669" s="274">
        <v>201606</v>
      </c>
      <c r="Q2669" s="272" t="s">
        <v>4203</v>
      </c>
      <c r="R2669" s="276">
        <v>15039.99</v>
      </c>
      <c r="S2669" s="280" t="s">
        <v>9</v>
      </c>
      <c r="T2669" s="280" t="s">
        <v>4699</v>
      </c>
      <c r="V2669" s="244"/>
      <c r="AC2669" s="244"/>
    </row>
    <row r="2670" spans="1:29" ht="15" x14ac:dyDescent="0.25">
      <c r="A2670" s="250"/>
      <c r="B2670" s="250"/>
      <c r="C2670" s="250"/>
      <c r="D2670" s="250"/>
      <c r="E2670" s="250"/>
      <c r="F2670" s="250"/>
      <c r="H2670" s="244"/>
      <c r="J2670" s="272" t="s">
        <v>4158</v>
      </c>
      <c r="K2670" s="272" t="s">
        <v>4663</v>
      </c>
      <c r="L2670" s="250" t="s">
        <v>4664</v>
      </c>
      <c r="M2670" s="272" t="s">
        <v>4147</v>
      </c>
      <c r="N2670" s="272" t="s">
        <v>4210</v>
      </c>
      <c r="O2670" s="272" t="s">
        <v>4670</v>
      </c>
      <c r="P2670" s="274">
        <v>201606</v>
      </c>
      <c r="Q2670" s="272" t="s">
        <v>4203</v>
      </c>
      <c r="R2670" s="276">
        <v>8471.74</v>
      </c>
      <c r="S2670" s="280" t="s">
        <v>9</v>
      </c>
      <c r="T2670" s="280" t="s">
        <v>4699</v>
      </c>
      <c r="V2670" s="244"/>
      <c r="AC2670" s="244"/>
    </row>
    <row r="2671" spans="1:29" ht="15" x14ac:dyDescent="0.25">
      <c r="A2671" s="250"/>
      <c r="B2671" s="250"/>
      <c r="C2671" s="250"/>
      <c r="D2671" s="250"/>
      <c r="E2671" s="250"/>
      <c r="F2671" s="250"/>
      <c r="H2671" s="244"/>
      <c r="J2671" s="272" t="s">
        <v>4158</v>
      </c>
      <c r="K2671" s="272" t="s">
        <v>4663</v>
      </c>
      <c r="L2671" s="250" t="s">
        <v>4664</v>
      </c>
      <c r="M2671" s="272" t="s">
        <v>4148</v>
      </c>
      <c r="N2671" s="272" t="s">
        <v>4626</v>
      </c>
      <c r="O2671" s="272" t="s">
        <v>4670</v>
      </c>
      <c r="P2671" s="274">
        <v>201606</v>
      </c>
      <c r="Q2671" s="272" t="s">
        <v>4203</v>
      </c>
      <c r="R2671" s="276">
        <v>5448.47</v>
      </c>
      <c r="S2671" s="280" t="s">
        <v>9</v>
      </c>
      <c r="T2671" s="280" t="s">
        <v>4699</v>
      </c>
      <c r="V2671" s="244"/>
      <c r="AC2671" s="244"/>
    </row>
    <row r="2672" spans="1:29" ht="15" x14ac:dyDescent="0.25">
      <c r="A2672" s="250"/>
      <c r="B2672" s="250"/>
      <c r="C2672" s="250"/>
      <c r="D2672" s="250"/>
      <c r="E2672" s="250"/>
      <c r="F2672" s="250"/>
      <c r="H2672" s="244"/>
      <c r="J2672" s="272" t="s">
        <v>4158</v>
      </c>
      <c r="K2672" s="272" t="s">
        <v>4663</v>
      </c>
      <c r="L2672" s="250" t="s">
        <v>4664</v>
      </c>
      <c r="M2672" s="272" t="s">
        <v>4148</v>
      </c>
      <c r="N2672" s="272" t="s">
        <v>4641</v>
      </c>
      <c r="O2672" s="272" t="s">
        <v>4670</v>
      </c>
      <c r="P2672" s="274">
        <v>201606</v>
      </c>
      <c r="Q2672" s="272" t="s">
        <v>4203</v>
      </c>
      <c r="R2672" s="276">
        <v>3745.81</v>
      </c>
      <c r="S2672" s="280" t="s">
        <v>9</v>
      </c>
      <c r="T2672" s="280" t="s">
        <v>4699</v>
      </c>
      <c r="V2672" s="244"/>
      <c r="AC2672" s="244"/>
    </row>
    <row r="2673" spans="1:29" ht="15" x14ac:dyDescent="0.25">
      <c r="A2673" s="250"/>
      <c r="B2673" s="250"/>
      <c r="C2673" s="250"/>
      <c r="D2673" s="250"/>
      <c r="E2673" s="250"/>
      <c r="F2673" s="250"/>
      <c r="H2673" s="244"/>
      <c r="J2673" s="272" t="s">
        <v>4158</v>
      </c>
      <c r="K2673" s="272" t="s">
        <v>4663</v>
      </c>
      <c r="L2673" s="250" t="s">
        <v>4664</v>
      </c>
      <c r="M2673" s="272" t="s">
        <v>4145</v>
      </c>
      <c r="N2673" s="272" t="s">
        <v>4642</v>
      </c>
      <c r="O2673" s="272" t="s">
        <v>4670</v>
      </c>
      <c r="P2673" s="274">
        <v>201606</v>
      </c>
      <c r="Q2673" s="272" t="s">
        <v>4203</v>
      </c>
      <c r="R2673" s="276">
        <v>2075.44</v>
      </c>
      <c r="S2673" s="280" t="s">
        <v>9</v>
      </c>
      <c r="T2673" s="280" t="s">
        <v>4699</v>
      </c>
      <c r="V2673" s="244"/>
      <c r="AC2673" s="244"/>
    </row>
    <row r="2674" spans="1:29" ht="15" x14ac:dyDescent="0.25">
      <c r="A2674" s="250"/>
      <c r="B2674" s="250"/>
      <c r="C2674" s="250"/>
      <c r="D2674" s="250"/>
      <c r="E2674" s="250"/>
      <c r="F2674" s="250"/>
      <c r="H2674" s="244"/>
      <c r="J2674" s="272" t="s">
        <v>4158</v>
      </c>
      <c r="K2674" s="272" t="s">
        <v>4663</v>
      </c>
      <c r="L2674" s="250" t="s">
        <v>4664</v>
      </c>
      <c r="M2674" s="272" t="s">
        <v>4149</v>
      </c>
      <c r="N2674" s="272" t="s">
        <v>4643</v>
      </c>
      <c r="O2674" s="272" t="s">
        <v>4670</v>
      </c>
      <c r="P2674" s="274">
        <v>201606</v>
      </c>
      <c r="Q2674" s="272" t="s">
        <v>4203</v>
      </c>
      <c r="R2674" s="276">
        <v>4097.47</v>
      </c>
      <c r="S2674" s="280" t="s">
        <v>9</v>
      </c>
      <c r="T2674" s="280" t="s">
        <v>4699</v>
      </c>
      <c r="V2674" s="244"/>
      <c r="AC2674" s="244"/>
    </row>
    <row r="2675" spans="1:29" ht="15" x14ac:dyDescent="0.25">
      <c r="A2675" s="250"/>
      <c r="B2675" s="250"/>
      <c r="C2675" s="250"/>
      <c r="D2675" s="250"/>
      <c r="E2675" s="250"/>
      <c r="F2675" s="250"/>
      <c r="H2675" s="244"/>
      <c r="J2675" s="272" t="s">
        <v>4158</v>
      </c>
      <c r="K2675" s="272" t="s">
        <v>4663</v>
      </c>
      <c r="L2675" s="250" t="s">
        <v>4664</v>
      </c>
      <c r="M2675" s="272" t="s">
        <v>4137</v>
      </c>
      <c r="N2675" s="272" t="s">
        <v>4638</v>
      </c>
      <c r="O2675" s="272" t="s">
        <v>4670</v>
      </c>
      <c r="P2675" s="274">
        <v>201607</v>
      </c>
      <c r="Q2675" s="272" t="s">
        <v>4203</v>
      </c>
      <c r="R2675" s="276">
        <v>12268.35</v>
      </c>
      <c r="S2675" s="280" t="s">
        <v>9</v>
      </c>
      <c r="T2675" s="280" t="s">
        <v>4699</v>
      </c>
      <c r="V2675" s="244"/>
      <c r="AC2675" s="244"/>
    </row>
    <row r="2676" spans="1:29" ht="15" x14ac:dyDescent="0.25">
      <c r="A2676" s="250"/>
      <c r="B2676" s="250"/>
      <c r="C2676" s="250"/>
      <c r="D2676" s="250"/>
      <c r="E2676" s="250"/>
      <c r="F2676" s="250"/>
      <c r="H2676" s="244"/>
      <c r="J2676" s="272" t="s">
        <v>4158</v>
      </c>
      <c r="K2676" s="272" t="s">
        <v>4663</v>
      </c>
      <c r="L2676" s="250" t="s">
        <v>4664</v>
      </c>
      <c r="M2676" s="272" t="s">
        <v>4146</v>
      </c>
      <c r="N2676" s="272" t="s">
        <v>4202</v>
      </c>
      <c r="O2676" s="272" t="s">
        <v>4670</v>
      </c>
      <c r="P2676" s="274">
        <v>201607</v>
      </c>
      <c r="Q2676" s="272" t="s">
        <v>4203</v>
      </c>
      <c r="R2676" s="276">
        <v>19994.16</v>
      </c>
      <c r="S2676" s="280" t="s">
        <v>9</v>
      </c>
      <c r="T2676" s="280" t="s">
        <v>4699</v>
      </c>
      <c r="V2676" s="244"/>
      <c r="AC2676" s="244"/>
    </row>
    <row r="2677" spans="1:29" ht="15" x14ac:dyDescent="0.25">
      <c r="A2677" s="250"/>
      <c r="B2677" s="250"/>
      <c r="C2677" s="250"/>
      <c r="D2677" s="250"/>
      <c r="E2677" s="250"/>
      <c r="F2677" s="250"/>
      <c r="H2677" s="244"/>
      <c r="J2677" s="272" t="s">
        <v>4158</v>
      </c>
      <c r="K2677" s="272" t="s">
        <v>4663</v>
      </c>
      <c r="L2677" s="250" t="s">
        <v>4664</v>
      </c>
      <c r="M2677" s="272" t="s">
        <v>4147</v>
      </c>
      <c r="N2677" s="272" t="s">
        <v>4210</v>
      </c>
      <c r="O2677" s="272" t="s">
        <v>4670</v>
      </c>
      <c r="P2677" s="274">
        <v>201607</v>
      </c>
      <c r="Q2677" s="272" t="s">
        <v>4203</v>
      </c>
      <c r="R2677" s="276">
        <v>9452.7000000000007</v>
      </c>
      <c r="S2677" s="280" t="s">
        <v>9</v>
      </c>
      <c r="T2677" s="280" t="s">
        <v>4699</v>
      </c>
      <c r="V2677" s="244"/>
      <c r="AC2677" s="244"/>
    </row>
    <row r="2678" spans="1:29" ht="15" x14ac:dyDescent="0.25">
      <c r="A2678" s="250"/>
      <c r="B2678" s="250"/>
      <c r="C2678" s="250"/>
      <c r="D2678" s="250"/>
      <c r="E2678" s="250"/>
      <c r="F2678" s="250"/>
      <c r="H2678" s="244"/>
      <c r="J2678" s="272" t="s">
        <v>4158</v>
      </c>
      <c r="K2678" s="272" t="s">
        <v>4663</v>
      </c>
      <c r="L2678" s="250" t="s">
        <v>4664</v>
      </c>
      <c r="M2678" s="272" t="s">
        <v>4148</v>
      </c>
      <c r="N2678" s="272" t="s">
        <v>4626</v>
      </c>
      <c r="O2678" s="272" t="s">
        <v>4670</v>
      </c>
      <c r="P2678" s="274">
        <v>201607</v>
      </c>
      <c r="Q2678" s="272" t="s">
        <v>4203</v>
      </c>
      <c r="R2678" s="276">
        <v>5540.91</v>
      </c>
      <c r="S2678" s="280" t="s">
        <v>9</v>
      </c>
      <c r="T2678" s="280" t="s">
        <v>4699</v>
      </c>
      <c r="V2678" s="244"/>
      <c r="AC2678" s="244"/>
    </row>
    <row r="2679" spans="1:29" ht="15" x14ac:dyDescent="0.25">
      <c r="A2679" s="250"/>
      <c r="B2679" s="250"/>
      <c r="C2679" s="250"/>
      <c r="D2679" s="250"/>
      <c r="E2679" s="250"/>
      <c r="F2679" s="250"/>
      <c r="H2679" s="244"/>
      <c r="J2679" s="272" t="s">
        <v>4158</v>
      </c>
      <c r="K2679" s="272" t="s">
        <v>4663</v>
      </c>
      <c r="L2679" s="250" t="s">
        <v>4664</v>
      </c>
      <c r="M2679" s="272" t="s">
        <v>4148</v>
      </c>
      <c r="N2679" s="272" t="s">
        <v>4641</v>
      </c>
      <c r="O2679" s="272" t="s">
        <v>4670</v>
      </c>
      <c r="P2679" s="274">
        <v>201607</v>
      </c>
      <c r="Q2679" s="272" t="s">
        <v>4203</v>
      </c>
      <c r="R2679" s="276">
        <v>4986.29</v>
      </c>
      <c r="S2679" s="280" t="s">
        <v>9</v>
      </c>
      <c r="T2679" s="280" t="s">
        <v>4699</v>
      </c>
      <c r="V2679" s="244"/>
      <c r="AC2679" s="244"/>
    </row>
    <row r="2680" spans="1:29" ht="15" x14ac:dyDescent="0.25">
      <c r="A2680" s="250"/>
      <c r="B2680" s="250"/>
      <c r="C2680" s="250"/>
      <c r="D2680" s="250"/>
      <c r="E2680" s="250"/>
      <c r="F2680" s="250"/>
      <c r="H2680" s="244"/>
      <c r="J2680" s="272" t="s">
        <v>4158</v>
      </c>
      <c r="K2680" s="272" t="s">
        <v>4663</v>
      </c>
      <c r="L2680" s="250" t="s">
        <v>4664</v>
      </c>
      <c r="M2680" s="272" t="s">
        <v>4145</v>
      </c>
      <c r="N2680" s="272" t="s">
        <v>4642</v>
      </c>
      <c r="O2680" s="272" t="s">
        <v>4670</v>
      </c>
      <c r="P2680" s="274">
        <v>201607</v>
      </c>
      <c r="Q2680" s="272" t="s">
        <v>4203</v>
      </c>
      <c r="R2680" s="276">
        <v>1608</v>
      </c>
      <c r="S2680" s="280" t="s">
        <v>9</v>
      </c>
      <c r="T2680" s="280" t="s">
        <v>4699</v>
      </c>
      <c r="V2680" s="244"/>
      <c r="AC2680" s="244"/>
    </row>
    <row r="2681" spans="1:29" ht="15" x14ac:dyDescent="0.25">
      <c r="A2681" s="250"/>
      <c r="B2681" s="250"/>
      <c r="C2681" s="250"/>
      <c r="D2681" s="250"/>
      <c r="E2681" s="250"/>
      <c r="F2681" s="250"/>
      <c r="H2681" s="244"/>
      <c r="J2681" s="272" t="s">
        <v>4158</v>
      </c>
      <c r="K2681" s="272" t="s">
        <v>4663</v>
      </c>
      <c r="L2681" s="250" t="s">
        <v>4664</v>
      </c>
      <c r="M2681" s="272" t="s">
        <v>4149</v>
      </c>
      <c r="N2681" s="272" t="s">
        <v>4643</v>
      </c>
      <c r="O2681" s="272" t="s">
        <v>4670</v>
      </c>
      <c r="P2681" s="274">
        <v>201607</v>
      </c>
      <c r="Q2681" s="272" t="s">
        <v>4203</v>
      </c>
      <c r="R2681" s="276">
        <v>2316.88</v>
      </c>
      <c r="S2681" s="280" t="s">
        <v>9</v>
      </c>
      <c r="T2681" s="280" t="s">
        <v>4699</v>
      </c>
      <c r="V2681" s="244"/>
      <c r="AC2681" s="244"/>
    </row>
    <row r="2682" spans="1:29" ht="15" x14ac:dyDescent="0.25">
      <c r="A2682" s="250"/>
      <c r="B2682" s="250"/>
      <c r="C2682" s="250"/>
      <c r="D2682" s="250"/>
      <c r="E2682" s="250"/>
      <c r="F2682" s="250"/>
      <c r="H2682" s="244"/>
      <c r="J2682" s="272" t="s">
        <v>4158</v>
      </c>
      <c r="K2682" s="272" t="s">
        <v>4663</v>
      </c>
      <c r="L2682" s="250" t="s">
        <v>4664</v>
      </c>
      <c r="M2682" s="272" t="s">
        <v>4137</v>
      </c>
      <c r="N2682" s="272" t="s">
        <v>4638</v>
      </c>
      <c r="O2682" s="272" t="s">
        <v>4670</v>
      </c>
      <c r="P2682" s="274">
        <v>201608</v>
      </c>
      <c r="Q2682" s="272" t="s">
        <v>4203</v>
      </c>
      <c r="R2682" s="276">
        <v>12236.22</v>
      </c>
      <c r="S2682" s="280" t="s">
        <v>9</v>
      </c>
      <c r="T2682" s="280" t="s">
        <v>4699</v>
      </c>
      <c r="V2682" s="244"/>
      <c r="AC2682" s="244"/>
    </row>
    <row r="2683" spans="1:29" ht="15" x14ac:dyDescent="0.25">
      <c r="A2683" s="250"/>
      <c r="B2683" s="250"/>
      <c r="C2683" s="250"/>
      <c r="D2683" s="250"/>
      <c r="E2683" s="250"/>
      <c r="F2683" s="250"/>
      <c r="H2683" s="244"/>
      <c r="J2683" s="272" t="s">
        <v>4158</v>
      </c>
      <c r="K2683" s="272" t="s">
        <v>4663</v>
      </c>
      <c r="L2683" s="250" t="s">
        <v>4664</v>
      </c>
      <c r="M2683" s="272" t="s">
        <v>4146</v>
      </c>
      <c r="N2683" s="272" t="s">
        <v>4202</v>
      </c>
      <c r="O2683" s="272" t="s">
        <v>4670</v>
      </c>
      <c r="P2683" s="274">
        <v>201608</v>
      </c>
      <c r="Q2683" s="272" t="s">
        <v>4203</v>
      </c>
      <c r="R2683" s="276">
        <v>24155.96</v>
      </c>
      <c r="S2683" s="280" t="s">
        <v>9</v>
      </c>
      <c r="T2683" s="280" t="s">
        <v>4699</v>
      </c>
      <c r="V2683" s="244"/>
      <c r="AC2683" s="244"/>
    </row>
    <row r="2684" spans="1:29" ht="15" x14ac:dyDescent="0.25">
      <c r="A2684" s="250"/>
      <c r="B2684" s="250"/>
      <c r="C2684" s="250"/>
      <c r="D2684" s="250"/>
      <c r="E2684" s="250"/>
      <c r="F2684" s="250"/>
      <c r="H2684" s="244"/>
      <c r="J2684" s="272" t="s">
        <v>4158</v>
      </c>
      <c r="K2684" s="272" t="s">
        <v>4663</v>
      </c>
      <c r="L2684" s="250" t="s">
        <v>4664</v>
      </c>
      <c r="M2684" s="272" t="s">
        <v>4147</v>
      </c>
      <c r="N2684" s="272" t="s">
        <v>4210</v>
      </c>
      <c r="O2684" s="272" t="s">
        <v>4670</v>
      </c>
      <c r="P2684" s="274">
        <v>201608</v>
      </c>
      <c r="Q2684" s="272" t="s">
        <v>4203</v>
      </c>
      <c r="R2684" s="276">
        <v>10162.35</v>
      </c>
      <c r="S2684" s="280" t="s">
        <v>9</v>
      </c>
      <c r="T2684" s="280" t="s">
        <v>4699</v>
      </c>
      <c r="V2684" s="244"/>
      <c r="AC2684" s="244"/>
    </row>
    <row r="2685" spans="1:29" ht="15" x14ac:dyDescent="0.25">
      <c r="A2685" s="250"/>
      <c r="B2685" s="250"/>
      <c r="C2685" s="250"/>
      <c r="D2685" s="250"/>
      <c r="E2685" s="250"/>
      <c r="F2685" s="250"/>
      <c r="H2685" s="244"/>
      <c r="J2685" s="272" t="s">
        <v>4158</v>
      </c>
      <c r="K2685" s="272" t="s">
        <v>4663</v>
      </c>
      <c r="L2685" s="250" t="s">
        <v>4664</v>
      </c>
      <c r="M2685" s="272" t="s">
        <v>4148</v>
      </c>
      <c r="N2685" s="272" t="s">
        <v>4626</v>
      </c>
      <c r="O2685" s="272" t="s">
        <v>4670</v>
      </c>
      <c r="P2685" s="274">
        <v>201608</v>
      </c>
      <c r="Q2685" s="272" t="s">
        <v>4203</v>
      </c>
      <c r="R2685" s="276">
        <v>4936.37</v>
      </c>
      <c r="S2685" s="280" t="s">
        <v>9</v>
      </c>
      <c r="T2685" s="280" t="s">
        <v>4699</v>
      </c>
      <c r="V2685" s="244"/>
      <c r="AC2685" s="244"/>
    </row>
    <row r="2686" spans="1:29" ht="15" x14ac:dyDescent="0.25">
      <c r="A2686" s="250"/>
      <c r="B2686" s="250"/>
      <c r="C2686" s="250"/>
      <c r="D2686" s="250"/>
      <c r="E2686" s="250"/>
      <c r="F2686" s="250"/>
      <c r="H2686" s="244"/>
      <c r="J2686" s="272" t="s">
        <v>4158</v>
      </c>
      <c r="K2686" s="272" t="s">
        <v>4663</v>
      </c>
      <c r="L2686" s="250" t="s">
        <v>4664</v>
      </c>
      <c r="M2686" s="272" t="s">
        <v>4148</v>
      </c>
      <c r="N2686" s="272" t="s">
        <v>4641</v>
      </c>
      <c r="O2686" s="272" t="s">
        <v>4670</v>
      </c>
      <c r="P2686" s="274">
        <v>201608</v>
      </c>
      <c r="Q2686" s="272" t="s">
        <v>4203</v>
      </c>
      <c r="R2686" s="276">
        <v>5362.88</v>
      </c>
      <c r="S2686" s="280" t="s">
        <v>9</v>
      </c>
      <c r="T2686" s="280" t="s">
        <v>4699</v>
      </c>
      <c r="V2686" s="244"/>
      <c r="AC2686" s="244"/>
    </row>
    <row r="2687" spans="1:29" ht="15" x14ac:dyDescent="0.25">
      <c r="A2687" s="250"/>
      <c r="B2687" s="250"/>
      <c r="C2687" s="250"/>
      <c r="D2687" s="250"/>
      <c r="E2687" s="250"/>
      <c r="F2687" s="250"/>
      <c r="H2687" s="244"/>
      <c r="J2687" s="272" t="s">
        <v>4158</v>
      </c>
      <c r="K2687" s="272" t="s">
        <v>4663</v>
      </c>
      <c r="L2687" s="250" t="s">
        <v>4664</v>
      </c>
      <c r="M2687" s="272" t="s">
        <v>4145</v>
      </c>
      <c r="N2687" s="272" t="s">
        <v>4642</v>
      </c>
      <c r="O2687" s="272" t="s">
        <v>4670</v>
      </c>
      <c r="P2687" s="274">
        <v>201608</v>
      </c>
      <c r="Q2687" s="272" t="s">
        <v>4203</v>
      </c>
      <c r="R2687" s="276">
        <v>262.93</v>
      </c>
      <c r="S2687" s="280" t="s">
        <v>9</v>
      </c>
      <c r="T2687" s="280" t="s">
        <v>4699</v>
      </c>
      <c r="V2687" s="244"/>
      <c r="AC2687" s="244"/>
    </row>
    <row r="2688" spans="1:29" ht="15" x14ac:dyDescent="0.25">
      <c r="A2688" s="250"/>
      <c r="B2688" s="250"/>
      <c r="C2688" s="250"/>
      <c r="D2688" s="250"/>
      <c r="E2688" s="250"/>
      <c r="F2688" s="250"/>
      <c r="H2688" s="244"/>
      <c r="J2688" s="272" t="s">
        <v>4158</v>
      </c>
      <c r="K2688" s="272" t="s">
        <v>4663</v>
      </c>
      <c r="L2688" s="250" t="s">
        <v>4664</v>
      </c>
      <c r="M2688" s="272" t="s">
        <v>4149</v>
      </c>
      <c r="N2688" s="272" t="s">
        <v>4643</v>
      </c>
      <c r="O2688" s="272" t="s">
        <v>4670</v>
      </c>
      <c r="P2688" s="274">
        <v>201608</v>
      </c>
      <c r="Q2688" s="272" t="s">
        <v>4203</v>
      </c>
      <c r="R2688" s="276">
        <v>3919.15</v>
      </c>
      <c r="S2688" s="280" t="s">
        <v>9</v>
      </c>
      <c r="T2688" s="280" t="s">
        <v>4699</v>
      </c>
      <c r="V2688" s="244"/>
      <c r="AC2688" s="244"/>
    </row>
    <row r="2689" spans="1:29" ht="15" x14ac:dyDescent="0.25">
      <c r="A2689" s="250"/>
      <c r="B2689" s="250"/>
      <c r="C2689" s="250"/>
      <c r="D2689" s="250"/>
      <c r="E2689" s="250"/>
      <c r="F2689" s="250"/>
      <c r="H2689" s="244"/>
      <c r="J2689" s="272" t="s">
        <v>4158</v>
      </c>
      <c r="K2689" s="272" t="s">
        <v>4663</v>
      </c>
      <c r="L2689" s="250" t="s">
        <v>4664</v>
      </c>
      <c r="M2689" s="272" t="s">
        <v>4137</v>
      </c>
      <c r="N2689" s="272" t="s">
        <v>4638</v>
      </c>
      <c r="O2689" s="272" t="s">
        <v>4670</v>
      </c>
      <c r="P2689" s="274">
        <v>201609</v>
      </c>
      <c r="Q2689" s="272" t="s">
        <v>4203</v>
      </c>
      <c r="R2689" s="276">
        <v>12603.38</v>
      </c>
      <c r="S2689" s="280" t="s">
        <v>9</v>
      </c>
      <c r="T2689" s="280" t="s">
        <v>4699</v>
      </c>
      <c r="V2689" s="244"/>
      <c r="AC2689" s="244"/>
    </row>
    <row r="2690" spans="1:29" ht="15" x14ac:dyDescent="0.25">
      <c r="A2690" s="250"/>
      <c r="B2690" s="250"/>
      <c r="C2690" s="250"/>
      <c r="D2690" s="250"/>
      <c r="E2690" s="250"/>
      <c r="F2690" s="250"/>
      <c r="H2690" s="244"/>
      <c r="J2690" s="272" t="s">
        <v>4158</v>
      </c>
      <c r="K2690" s="272" t="s">
        <v>4663</v>
      </c>
      <c r="L2690" s="250" t="s">
        <v>4664</v>
      </c>
      <c r="M2690" s="272" t="s">
        <v>4146</v>
      </c>
      <c r="N2690" s="272" t="s">
        <v>4202</v>
      </c>
      <c r="O2690" s="272" t="s">
        <v>4670</v>
      </c>
      <c r="P2690" s="274">
        <v>201609</v>
      </c>
      <c r="Q2690" s="272" t="s">
        <v>4203</v>
      </c>
      <c r="R2690" s="276">
        <v>19944.900000000001</v>
      </c>
      <c r="S2690" s="280" t="s">
        <v>9</v>
      </c>
      <c r="T2690" s="280" t="s">
        <v>4699</v>
      </c>
      <c r="V2690" s="244"/>
      <c r="AC2690" s="244"/>
    </row>
    <row r="2691" spans="1:29" ht="15" x14ac:dyDescent="0.25">
      <c r="A2691" s="250"/>
      <c r="B2691" s="250"/>
      <c r="C2691" s="250"/>
      <c r="D2691" s="250"/>
      <c r="E2691" s="250"/>
      <c r="F2691" s="250"/>
      <c r="H2691" s="244"/>
      <c r="J2691" s="272" t="s">
        <v>4158</v>
      </c>
      <c r="K2691" s="272" t="s">
        <v>4663</v>
      </c>
      <c r="L2691" s="250" t="s">
        <v>4664</v>
      </c>
      <c r="M2691" s="272" t="s">
        <v>4147</v>
      </c>
      <c r="N2691" s="272" t="s">
        <v>4210</v>
      </c>
      <c r="O2691" s="272" t="s">
        <v>4670</v>
      </c>
      <c r="P2691" s="274">
        <v>201609</v>
      </c>
      <c r="Q2691" s="272" t="s">
        <v>4203</v>
      </c>
      <c r="R2691" s="276">
        <v>10363.34</v>
      </c>
      <c r="S2691" s="280" t="s">
        <v>9</v>
      </c>
      <c r="T2691" s="280" t="s">
        <v>4699</v>
      </c>
      <c r="V2691" s="244"/>
      <c r="AC2691" s="244"/>
    </row>
    <row r="2692" spans="1:29" ht="15" x14ac:dyDescent="0.25">
      <c r="A2692" s="250"/>
      <c r="B2692" s="250"/>
      <c r="C2692" s="250"/>
      <c r="D2692" s="250"/>
      <c r="E2692" s="250"/>
      <c r="F2692" s="250"/>
      <c r="H2692" s="244"/>
      <c r="J2692" s="272" t="s">
        <v>4158</v>
      </c>
      <c r="K2692" s="272" t="s">
        <v>4663</v>
      </c>
      <c r="L2692" s="250" t="s">
        <v>4664</v>
      </c>
      <c r="M2692" s="272" t="s">
        <v>4148</v>
      </c>
      <c r="N2692" s="272" t="s">
        <v>4626</v>
      </c>
      <c r="O2692" s="272" t="s">
        <v>4670</v>
      </c>
      <c r="P2692" s="274">
        <v>201609</v>
      </c>
      <c r="Q2692" s="272" t="s">
        <v>4203</v>
      </c>
      <c r="R2692" s="276">
        <v>1017.16</v>
      </c>
      <c r="S2692" s="280" t="s">
        <v>9</v>
      </c>
      <c r="T2692" s="280" t="s">
        <v>4699</v>
      </c>
      <c r="V2692" s="244"/>
      <c r="AC2692" s="244"/>
    </row>
    <row r="2693" spans="1:29" ht="15" x14ac:dyDescent="0.25">
      <c r="A2693" s="250"/>
      <c r="B2693" s="250"/>
      <c r="C2693" s="250"/>
      <c r="D2693" s="250"/>
      <c r="E2693" s="250"/>
      <c r="F2693" s="250"/>
      <c r="H2693" s="244"/>
      <c r="J2693" s="272" t="s">
        <v>4158</v>
      </c>
      <c r="K2693" s="272" t="s">
        <v>4663</v>
      </c>
      <c r="L2693" s="250" t="s">
        <v>4664</v>
      </c>
      <c r="M2693" s="272" t="s">
        <v>4148</v>
      </c>
      <c r="N2693" s="272" t="s">
        <v>4641</v>
      </c>
      <c r="O2693" s="272" t="s">
        <v>4670</v>
      </c>
      <c r="P2693" s="274">
        <v>201609</v>
      </c>
      <c r="Q2693" s="272" t="s">
        <v>4203</v>
      </c>
      <c r="R2693" s="276">
        <v>4410.16</v>
      </c>
      <c r="S2693" s="280" t="s">
        <v>9</v>
      </c>
      <c r="T2693" s="280" t="s">
        <v>4699</v>
      </c>
      <c r="V2693" s="244"/>
      <c r="AC2693" s="244"/>
    </row>
    <row r="2694" spans="1:29" ht="15" x14ac:dyDescent="0.25">
      <c r="A2694" s="250"/>
      <c r="B2694" s="250"/>
      <c r="C2694" s="250"/>
      <c r="D2694" s="250"/>
      <c r="E2694" s="250"/>
      <c r="F2694" s="250"/>
      <c r="H2694" s="244"/>
      <c r="J2694" s="272" t="s">
        <v>4158</v>
      </c>
      <c r="K2694" s="272" t="s">
        <v>4663</v>
      </c>
      <c r="L2694" s="250" t="s">
        <v>4664</v>
      </c>
      <c r="M2694" s="272" t="s">
        <v>4145</v>
      </c>
      <c r="N2694" s="272" t="s">
        <v>4642</v>
      </c>
      <c r="O2694" s="272" t="s">
        <v>4670</v>
      </c>
      <c r="P2694" s="274">
        <v>201609</v>
      </c>
      <c r="Q2694" s="272" t="s">
        <v>4203</v>
      </c>
      <c r="R2694" s="276">
        <v>1017.67</v>
      </c>
      <c r="S2694" s="280" t="s">
        <v>9</v>
      </c>
      <c r="T2694" s="280" t="s">
        <v>4699</v>
      </c>
      <c r="V2694" s="244"/>
      <c r="AC2694" s="244"/>
    </row>
    <row r="2695" spans="1:29" ht="15" x14ac:dyDescent="0.25">
      <c r="A2695" s="250"/>
      <c r="B2695" s="250"/>
      <c r="C2695" s="250"/>
      <c r="D2695" s="250"/>
      <c r="E2695" s="250"/>
      <c r="F2695" s="250"/>
      <c r="H2695" s="244"/>
      <c r="J2695" s="272" t="s">
        <v>4158</v>
      </c>
      <c r="K2695" s="272" t="s">
        <v>4663</v>
      </c>
      <c r="L2695" s="250" t="s">
        <v>4664</v>
      </c>
      <c r="M2695" s="272" t="s">
        <v>4149</v>
      </c>
      <c r="N2695" s="272" t="s">
        <v>4643</v>
      </c>
      <c r="O2695" s="272" t="s">
        <v>4670</v>
      </c>
      <c r="P2695" s="274">
        <v>201609</v>
      </c>
      <c r="Q2695" s="272" t="s">
        <v>4203</v>
      </c>
      <c r="R2695" s="276">
        <v>3875.33</v>
      </c>
      <c r="S2695" s="280" t="s">
        <v>9</v>
      </c>
      <c r="T2695" s="280" t="s">
        <v>4699</v>
      </c>
      <c r="V2695" s="244"/>
      <c r="AC2695" s="244"/>
    </row>
    <row r="2696" spans="1:29" ht="15" x14ac:dyDescent="0.25">
      <c r="A2696" s="250"/>
      <c r="B2696" s="250"/>
      <c r="C2696" s="250"/>
      <c r="D2696" s="250"/>
      <c r="E2696" s="250"/>
      <c r="F2696" s="250"/>
      <c r="H2696" s="244"/>
      <c r="J2696" s="272" t="s">
        <v>4158</v>
      </c>
      <c r="K2696" s="272" t="s">
        <v>4663</v>
      </c>
      <c r="L2696" s="250" t="s">
        <v>4664</v>
      </c>
      <c r="M2696" s="272" t="s">
        <v>4137</v>
      </c>
      <c r="N2696" s="272" t="s">
        <v>4638</v>
      </c>
      <c r="O2696" s="272" t="s">
        <v>4670</v>
      </c>
      <c r="P2696" s="274">
        <v>201610</v>
      </c>
      <c r="Q2696" s="272" t="s">
        <v>4203</v>
      </c>
      <c r="R2696" s="276">
        <v>5955.94</v>
      </c>
      <c r="S2696" s="280" t="s">
        <v>9</v>
      </c>
      <c r="T2696" s="280" t="s">
        <v>4699</v>
      </c>
      <c r="V2696" s="244"/>
      <c r="AC2696" s="244"/>
    </row>
    <row r="2697" spans="1:29" ht="15" x14ac:dyDescent="0.25">
      <c r="A2697" s="250"/>
      <c r="B2697" s="250"/>
      <c r="C2697" s="250"/>
      <c r="D2697" s="250"/>
      <c r="E2697" s="250"/>
      <c r="F2697" s="250"/>
      <c r="H2697" s="244"/>
      <c r="J2697" s="272" t="s">
        <v>4158</v>
      </c>
      <c r="K2697" s="272" t="s">
        <v>4663</v>
      </c>
      <c r="L2697" s="250" t="s">
        <v>4664</v>
      </c>
      <c r="M2697" s="272" t="s">
        <v>4146</v>
      </c>
      <c r="N2697" s="272" t="s">
        <v>4202</v>
      </c>
      <c r="O2697" s="272" t="s">
        <v>4670</v>
      </c>
      <c r="P2697" s="274">
        <v>201610</v>
      </c>
      <c r="Q2697" s="272" t="s">
        <v>4203</v>
      </c>
      <c r="R2697" s="276">
        <v>20243.25</v>
      </c>
      <c r="S2697" s="280" t="s">
        <v>9</v>
      </c>
      <c r="T2697" s="280" t="s">
        <v>4699</v>
      </c>
      <c r="V2697" s="244"/>
      <c r="AC2697" s="244"/>
    </row>
    <row r="2698" spans="1:29" ht="15" x14ac:dyDescent="0.25">
      <c r="A2698" s="250"/>
      <c r="B2698" s="250"/>
      <c r="C2698" s="250"/>
      <c r="D2698" s="250"/>
      <c r="E2698" s="250"/>
      <c r="F2698" s="250"/>
      <c r="H2698" s="244"/>
      <c r="J2698" s="272" t="s">
        <v>4158</v>
      </c>
      <c r="K2698" s="272" t="s">
        <v>4663</v>
      </c>
      <c r="L2698" s="250" t="s">
        <v>4664</v>
      </c>
      <c r="M2698" s="272" t="s">
        <v>4147</v>
      </c>
      <c r="N2698" s="272" t="s">
        <v>4210</v>
      </c>
      <c r="O2698" s="272" t="s">
        <v>4670</v>
      </c>
      <c r="P2698" s="274">
        <v>201610</v>
      </c>
      <c r="Q2698" s="272" t="s">
        <v>4203</v>
      </c>
      <c r="R2698" s="276">
        <v>6156.04</v>
      </c>
      <c r="S2698" s="280" t="s">
        <v>9</v>
      </c>
      <c r="T2698" s="280" t="s">
        <v>4699</v>
      </c>
      <c r="V2698" s="244"/>
      <c r="AC2698" s="244"/>
    </row>
    <row r="2699" spans="1:29" ht="15" x14ac:dyDescent="0.25">
      <c r="A2699" s="250"/>
      <c r="B2699" s="250"/>
      <c r="C2699" s="250"/>
      <c r="D2699" s="250"/>
      <c r="E2699" s="250"/>
      <c r="F2699" s="250"/>
      <c r="H2699" s="244"/>
      <c r="J2699" s="272" t="s">
        <v>4158</v>
      </c>
      <c r="K2699" s="272" t="s">
        <v>4663</v>
      </c>
      <c r="L2699" s="250" t="s">
        <v>4664</v>
      </c>
      <c r="M2699" s="272" t="s">
        <v>4147</v>
      </c>
      <c r="N2699" s="272" t="s">
        <v>4640</v>
      </c>
      <c r="O2699" s="272" t="s">
        <v>4670</v>
      </c>
      <c r="P2699" s="274">
        <v>201610</v>
      </c>
      <c r="Q2699" s="272" t="s">
        <v>4203</v>
      </c>
      <c r="R2699" s="276">
        <v>173.74</v>
      </c>
      <c r="S2699" s="280" t="s">
        <v>9</v>
      </c>
      <c r="T2699" s="280" t="s">
        <v>4699</v>
      </c>
      <c r="V2699" s="244"/>
      <c r="AC2699" s="244"/>
    </row>
    <row r="2700" spans="1:29" ht="15" x14ac:dyDescent="0.25">
      <c r="A2700" s="250"/>
      <c r="B2700" s="250"/>
      <c r="C2700" s="250"/>
      <c r="D2700" s="250"/>
      <c r="E2700" s="250"/>
      <c r="F2700" s="250"/>
      <c r="H2700" s="244"/>
      <c r="J2700" s="272" t="s">
        <v>4158</v>
      </c>
      <c r="K2700" s="272" t="s">
        <v>4663</v>
      </c>
      <c r="L2700" s="250" t="s">
        <v>4664</v>
      </c>
      <c r="M2700" s="272" t="s">
        <v>4148</v>
      </c>
      <c r="N2700" s="272" t="s">
        <v>4641</v>
      </c>
      <c r="O2700" s="272" t="s">
        <v>4670</v>
      </c>
      <c r="P2700" s="274">
        <v>201610</v>
      </c>
      <c r="Q2700" s="272" t="s">
        <v>4203</v>
      </c>
      <c r="R2700" s="276">
        <v>4244.21</v>
      </c>
      <c r="S2700" s="280" t="s">
        <v>9</v>
      </c>
      <c r="T2700" s="280" t="s">
        <v>4699</v>
      </c>
      <c r="V2700" s="244"/>
      <c r="AC2700" s="244"/>
    </row>
    <row r="2701" spans="1:29" ht="15" x14ac:dyDescent="0.25">
      <c r="A2701" s="250"/>
      <c r="B2701" s="250"/>
      <c r="C2701" s="250"/>
      <c r="D2701" s="250"/>
      <c r="E2701" s="250"/>
      <c r="F2701" s="250"/>
      <c r="H2701" s="244"/>
      <c r="J2701" s="272" t="s">
        <v>4158</v>
      </c>
      <c r="K2701" s="272" t="s">
        <v>4663</v>
      </c>
      <c r="L2701" s="250" t="s">
        <v>4664</v>
      </c>
      <c r="M2701" s="272" t="s">
        <v>4145</v>
      </c>
      <c r="N2701" s="272" t="s">
        <v>4642</v>
      </c>
      <c r="O2701" s="272" t="s">
        <v>4670</v>
      </c>
      <c r="P2701" s="274">
        <v>201610</v>
      </c>
      <c r="Q2701" s="272" t="s">
        <v>4203</v>
      </c>
      <c r="R2701" s="276">
        <v>980.11</v>
      </c>
      <c r="S2701" s="280" t="s">
        <v>9</v>
      </c>
      <c r="T2701" s="280" t="s">
        <v>4699</v>
      </c>
      <c r="V2701" s="244"/>
      <c r="AC2701" s="244"/>
    </row>
    <row r="2702" spans="1:29" ht="15" x14ac:dyDescent="0.25">
      <c r="A2702" s="250"/>
      <c r="B2702" s="250"/>
      <c r="C2702" s="250"/>
      <c r="D2702" s="250"/>
      <c r="E2702" s="250"/>
      <c r="F2702" s="250"/>
      <c r="H2702" s="244"/>
      <c r="J2702" s="272" t="s">
        <v>4158</v>
      </c>
      <c r="K2702" s="272" t="s">
        <v>4663</v>
      </c>
      <c r="L2702" s="250" t="s">
        <v>4664</v>
      </c>
      <c r="M2702" s="272" t="s">
        <v>4149</v>
      </c>
      <c r="N2702" s="272" t="s">
        <v>4643</v>
      </c>
      <c r="O2702" s="272" t="s">
        <v>4670</v>
      </c>
      <c r="P2702" s="274">
        <v>201610</v>
      </c>
      <c r="Q2702" s="272" t="s">
        <v>4203</v>
      </c>
      <c r="R2702" s="276">
        <v>3325.35</v>
      </c>
      <c r="S2702" s="280" t="s">
        <v>9</v>
      </c>
      <c r="T2702" s="280" t="s">
        <v>4699</v>
      </c>
      <c r="V2702" s="244"/>
      <c r="AC2702" s="244"/>
    </row>
    <row r="2703" spans="1:29" ht="15" x14ac:dyDescent="0.25">
      <c r="A2703" s="250"/>
      <c r="B2703" s="250"/>
      <c r="C2703" s="250"/>
      <c r="D2703" s="250"/>
      <c r="E2703" s="250"/>
      <c r="F2703" s="250"/>
      <c r="H2703" s="244"/>
      <c r="J2703" s="272" t="s">
        <v>4158</v>
      </c>
      <c r="K2703" s="272" t="s">
        <v>4663</v>
      </c>
      <c r="L2703" s="250" t="s">
        <v>4664</v>
      </c>
      <c r="M2703" s="272" t="s">
        <v>4150</v>
      </c>
      <c r="N2703" s="272" t="s">
        <v>4644</v>
      </c>
      <c r="O2703" s="272" t="s">
        <v>4670</v>
      </c>
      <c r="P2703" s="274">
        <v>201610</v>
      </c>
      <c r="Q2703" s="272" t="s">
        <v>4203</v>
      </c>
      <c r="R2703" s="276">
        <v>5812.69</v>
      </c>
      <c r="S2703" s="280" t="s">
        <v>9</v>
      </c>
      <c r="T2703" s="280" t="s">
        <v>4699</v>
      </c>
      <c r="V2703" s="244"/>
      <c r="AC2703" s="244"/>
    </row>
    <row r="2704" spans="1:29" ht="15" x14ac:dyDescent="0.25">
      <c r="A2704" s="250"/>
      <c r="B2704" s="250"/>
      <c r="C2704" s="250"/>
      <c r="D2704" s="250"/>
      <c r="E2704" s="250"/>
      <c r="F2704" s="250"/>
      <c r="H2704" s="244"/>
      <c r="J2704" s="272" t="s">
        <v>4158</v>
      </c>
      <c r="K2704" s="272" t="s">
        <v>4663</v>
      </c>
      <c r="L2704" s="250" t="s">
        <v>4664</v>
      </c>
      <c r="M2704" s="272" t="s">
        <v>4146</v>
      </c>
      <c r="N2704" s="272" t="s">
        <v>4202</v>
      </c>
      <c r="O2704" s="272" t="s">
        <v>4670</v>
      </c>
      <c r="P2704" s="274">
        <v>201611</v>
      </c>
      <c r="Q2704" s="272" t="s">
        <v>4203</v>
      </c>
      <c r="R2704" s="276">
        <v>12600.19</v>
      </c>
      <c r="S2704" s="280" t="s">
        <v>9</v>
      </c>
      <c r="T2704" s="280" t="s">
        <v>4699</v>
      </c>
      <c r="V2704" s="244"/>
      <c r="AC2704" s="244"/>
    </row>
    <row r="2705" spans="1:29" ht="15" x14ac:dyDescent="0.25">
      <c r="A2705" s="250"/>
      <c r="B2705" s="250"/>
      <c r="C2705" s="250"/>
      <c r="D2705" s="250"/>
      <c r="E2705" s="250"/>
      <c r="F2705" s="250"/>
      <c r="H2705" s="244"/>
      <c r="J2705" s="272" t="s">
        <v>4158</v>
      </c>
      <c r="K2705" s="272" t="s">
        <v>4663</v>
      </c>
      <c r="L2705" s="250" t="s">
        <v>4664</v>
      </c>
      <c r="M2705" s="272" t="s">
        <v>4147</v>
      </c>
      <c r="N2705" s="272" t="s">
        <v>4210</v>
      </c>
      <c r="O2705" s="272" t="s">
        <v>4670</v>
      </c>
      <c r="P2705" s="274">
        <v>201611</v>
      </c>
      <c r="Q2705" s="272" t="s">
        <v>4203</v>
      </c>
      <c r="R2705" s="276">
        <v>6601.57</v>
      </c>
      <c r="S2705" s="280" t="s">
        <v>9</v>
      </c>
      <c r="T2705" s="280" t="s">
        <v>4699</v>
      </c>
      <c r="V2705" s="244"/>
      <c r="AC2705" s="244"/>
    </row>
    <row r="2706" spans="1:29" ht="15" x14ac:dyDescent="0.25">
      <c r="A2706" s="250"/>
      <c r="B2706" s="250"/>
      <c r="C2706" s="250"/>
      <c r="D2706" s="250"/>
      <c r="E2706" s="250"/>
      <c r="F2706" s="250"/>
      <c r="H2706" s="244"/>
      <c r="J2706" s="272" t="s">
        <v>4158</v>
      </c>
      <c r="K2706" s="272" t="s">
        <v>4663</v>
      </c>
      <c r="L2706" s="250" t="s">
        <v>4664</v>
      </c>
      <c r="M2706" s="272" t="s">
        <v>4148</v>
      </c>
      <c r="N2706" s="272" t="s">
        <v>4641</v>
      </c>
      <c r="O2706" s="272" t="s">
        <v>4670</v>
      </c>
      <c r="P2706" s="274">
        <v>201611</v>
      </c>
      <c r="Q2706" s="272" t="s">
        <v>4203</v>
      </c>
      <c r="R2706" s="276">
        <v>3836.53</v>
      </c>
      <c r="S2706" s="280" t="s">
        <v>9</v>
      </c>
      <c r="T2706" s="280" t="s">
        <v>4699</v>
      </c>
      <c r="V2706" s="244"/>
      <c r="AC2706" s="244"/>
    </row>
    <row r="2707" spans="1:29" ht="15" x14ac:dyDescent="0.25">
      <c r="A2707" s="250"/>
      <c r="B2707" s="250"/>
      <c r="C2707" s="250"/>
      <c r="D2707" s="250"/>
      <c r="E2707" s="250"/>
      <c r="F2707" s="250"/>
      <c r="H2707" s="244"/>
      <c r="J2707" s="272" t="s">
        <v>4158</v>
      </c>
      <c r="K2707" s="272" t="s">
        <v>4663</v>
      </c>
      <c r="L2707" s="250" t="s">
        <v>4664</v>
      </c>
      <c r="M2707" s="272" t="s">
        <v>4145</v>
      </c>
      <c r="N2707" s="272" t="s">
        <v>4642</v>
      </c>
      <c r="O2707" s="272" t="s">
        <v>4670</v>
      </c>
      <c r="P2707" s="274">
        <v>201611</v>
      </c>
      <c r="Q2707" s="272" t="s">
        <v>4203</v>
      </c>
      <c r="R2707" s="276">
        <v>2048.9699999999998</v>
      </c>
      <c r="S2707" s="280" t="s">
        <v>9</v>
      </c>
      <c r="T2707" s="280" t="s">
        <v>4699</v>
      </c>
      <c r="V2707" s="244"/>
      <c r="AC2707" s="244"/>
    </row>
    <row r="2708" spans="1:29" ht="15" x14ac:dyDescent="0.25">
      <c r="A2708" s="250"/>
      <c r="B2708" s="250"/>
      <c r="C2708" s="250"/>
      <c r="D2708" s="250"/>
      <c r="E2708" s="250"/>
      <c r="F2708" s="250"/>
      <c r="H2708" s="244"/>
      <c r="J2708" s="272" t="s">
        <v>4158</v>
      </c>
      <c r="K2708" s="272" t="s">
        <v>4663</v>
      </c>
      <c r="L2708" s="250" t="s">
        <v>4664</v>
      </c>
      <c r="M2708" s="272" t="s">
        <v>4149</v>
      </c>
      <c r="N2708" s="272" t="s">
        <v>4643</v>
      </c>
      <c r="O2708" s="272" t="s">
        <v>4670</v>
      </c>
      <c r="P2708" s="274">
        <v>201611</v>
      </c>
      <c r="Q2708" s="272" t="s">
        <v>4203</v>
      </c>
      <c r="R2708" s="276">
        <v>1168.3599999999999</v>
      </c>
      <c r="S2708" s="280" t="s">
        <v>9</v>
      </c>
      <c r="T2708" s="280" t="s">
        <v>4699</v>
      </c>
      <c r="V2708" s="244"/>
      <c r="AC2708" s="244"/>
    </row>
    <row r="2709" spans="1:29" ht="15" x14ac:dyDescent="0.25">
      <c r="A2709" s="250"/>
      <c r="B2709" s="250"/>
      <c r="C2709" s="250"/>
      <c r="D2709" s="250"/>
      <c r="E2709" s="250"/>
      <c r="F2709" s="250"/>
      <c r="H2709" s="244"/>
      <c r="J2709" s="272" t="s">
        <v>4158</v>
      </c>
      <c r="K2709" s="272" t="s">
        <v>4663</v>
      </c>
      <c r="L2709" s="250" t="s">
        <v>4664</v>
      </c>
      <c r="M2709" s="272" t="s">
        <v>4150</v>
      </c>
      <c r="N2709" s="272" t="s">
        <v>4644</v>
      </c>
      <c r="O2709" s="272" t="s">
        <v>4670</v>
      </c>
      <c r="P2709" s="274">
        <v>201611</v>
      </c>
      <c r="Q2709" s="272" t="s">
        <v>4203</v>
      </c>
      <c r="R2709" s="276">
        <v>10932.71</v>
      </c>
      <c r="S2709" s="280" t="s">
        <v>9</v>
      </c>
      <c r="T2709" s="280" t="s">
        <v>4699</v>
      </c>
      <c r="V2709" s="244"/>
      <c r="AC2709" s="244"/>
    </row>
    <row r="2710" spans="1:29" ht="15" x14ac:dyDescent="0.25">
      <c r="A2710" s="250"/>
      <c r="B2710" s="250"/>
      <c r="C2710" s="250"/>
      <c r="D2710" s="250"/>
      <c r="E2710" s="250"/>
      <c r="F2710" s="250"/>
      <c r="H2710" s="244"/>
      <c r="J2710" s="272" t="s">
        <v>4158</v>
      </c>
      <c r="K2710" s="272" t="s">
        <v>4663</v>
      </c>
      <c r="L2710" s="250" t="s">
        <v>4664</v>
      </c>
      <c r="M2710" s="272" t="s">
        <v>4146</v>
      </c>
      <c r="N2710" s="272" t="s">
        <v>4202</v>
      </c>
      <c r="O2710" s="272" t="s">
        <v>4670</v>
      </c>
      <c r="P2710" s="274">
        <v>201612</v>
      </c>
      <c r="Q2710" s="272" t="s">
        <v>4203</v>
      </c>
      <c r="R2710" s="276">
        <v>9396.1</v>
      </c>
      <c r="S2710" s="280" t="s">
        <v>9</v>
      </c>
      <c r="T2710" s="280" t="s">
        <v>4699</v>
      </c>
      <c r="V2710" s="244"/>
      <c r="AC2710" s="244"/>
    </row>
    <row r="2711" spans="1:29" ht="15" x14ac:dyDescent="0.25">
      <c r="A2711" s="250"/>
      <c r="B2711" s="250"/>
      <c r="C2711" s="250"/>
      <c r="D2711" s="250"/>
      <c r="E2711" s="250"/>
      <c r="F2711" s="250"/>
      <c r="H2711" s="244"/>
      <c r="J2711" s="272" t="s">
        <v>4158</v>
      </c>
      <c r="K2711" s="272" t="s">
        <v>4663</v>
      </c>
      <c r="L2711" s="250" t="s">
        <v>4664</v>
      </c>
      <c r="M2711" s="272" t="s">
        <v>4147</v>
      </c>
      <c r="N2711" s="272" t="s">
        <v>4210</v>
      </c>
      <c r="O2711" s="272" t="s">
        <v>4670</v>
      </c>
      <c r="P2711" s="274">
        <v>201612</v>
      </c>
      <c r="Q2711" s="272" t="s">
        <v>4203</v>
      </c>
      <c r="R2711" s="276">
        <v>4701.07</v>
      </c>
      <c r="S2711" s="280" t="s">
        <v>9</v>
      </c>
      <c r="T2711" s="280" t="s">
        <v>4699</v>
      </c>
      <c r="V2711" s="244"/>
      <c r="AC2711" s="244"/>
    </row>
    <row r="2712" spans="1:29" ht="15" x14ac:dyDescent="0.25">
      <c r="A2712" s="250"/>
      <c r="B2712" s="250"/>
      <c r="C2712" s="250"/>
      <c r="D2712" s="250"/>
      <c r="E2712" s="250"/>
      <c r="F2712" s="250"/>
      <c r="H2712" s="244"/>
      <c r="J2712" s="272" t="s">
        <v>4158</v>
      </c>
      <c r="K2712" s="272" t="s">
        <v>4663</v>
      </c>
      <c r="L2712" s="250" t="s">
        <v>4664</v>
      </c>
      <c r="M2712" s="272" t="s">
        <v>4145</v>
      </c>
      <c r="N2712" s="272" t="s">
        <v>4642</v>
      </c>
      <c r="O2712" s="272" t="s">
        <v>4670</v>
      </c>
      <c r="P2712" s="274">
        <v>201612</v>
      </c>
      <c r="Q2712" s="272" t="s">
        <v>4203</v>
      </c>
      <c r="R2712" s="276">
        <v>3354.29</v>
      </c>
      <c r="S2712" s="280" t="s">
        <v>9</v>
      </c>
      <c r="T2712" s="280" t="s">
        <v>4699</v>
      </c>
      <c r="V2712" s="244"/>
      <c r="AC2712" s="244"/>
    </row>
    <row r="2713" spans="1:29" ht="15" x14ac:dyDescent="0.25">
      <c r="A2713" s="250"/>
      <c r="B2713" s="250"/>
      <c r="C2713" s="250"/>
      <c r="D2713" s="250"/>
      <c r="E2713" s="250"/>
      <c r="F2713" s="250"/>
      <c r="H2713" s="244"/>
      <c r="J2713" s="272" t="s">
        <v>4158</v>
      </c>
      <c r="K2713" s="272" t="s">
        <v>4663</v>
      </c>
      <c r="L2713" s="250" t="s">
        <v>4664</v>
      </c>
      <c r="M2713" s="272" t="s">
        <v>4149</v>
      </c>
      <c r="N2713" s="272" t="s">
        <v>4643</v>
      </c>
      <c r="O2713" s="272" t="s">
        <v>4670</v>
      </c>
      <c r="P2713" s="274">
        <v>201612</v>
      </c>
      <c r="Q2713" s="272" t="s">
        <v>4203</v>
      </c>
      <c r="R2713" s="276">
        <v>80.39</v>
      </c>
      <c r="S2713" s="280" t="s">
        <v>9</v>
      </c>
      <c r="T2713" s="280" t="s">
        <v>4699</v>
      </c>
      <c r="V2713" s="244"/>
      <c r="AC2713" s="244"/>
    </row>
    <row r="2714" spans="1:29" ht="15" x14ac:dyDescent="0.25">
      <c r="A2714" s="250"/>
      <c r="B2714" s="250"/>
      <c r="C2714" s="250"/>
      <c r="D2714" s="250"/>
      <c r="E2714" s="250"/>
      <c r="F2714" s="250"/>
      <c r="H2714" s="244"/>
      <c r="J2714" s="272" t="s">
        <v>4158</v>
      </c>
      <c r="K2714" s="272" t="s">
        <v>4663</v>
      </c>
      <c r="L2714" s="250" t="s">
        <v>4664</v>
      </c>
      <c r="M2714" s="272" t="s">
        <v>4146</v>
      </c>
      <c r="N2714" s="272" t="s">
        <v>4202</v>
      </c>
      <c r="O2714" s="272" t="s">
        <v>4670</v>
      </c>
      <c r="P2714" s="274">
        <v>201701</v>
      </c>
      <c r="Q2714" s="272" t="s">
        <v>4203</v>
      </c>
      <c r="R2714" s="276">
        <v>8020.24</v>
      </c>
      <c r="S2714" s="280" t="s">
        <v>9</v>
      </c>
      <c r="T2714" s="280" t="s">
        <v>4699</v>
      </c>
      <c r="V2714" s="244"/>
      <c r="AC2714" s="244"/>
    </row>
    <row r="2715" spans="1:29" ht="15" x14ac:dyDescent="0.25">
      <c r="A2715" s="250"/>
      <c r="B2715" s="250"/>
      <c r="C2715" s="250"/>
      <c r="D2715" s="250"/>
      <c r="E2715" s="250"/>
      <c r="F2715" s="250"/>
      <c r="H2715" s="244"/>
      <c r="J2715" s="272" t="s">
        <v>4158</v>
      </c>
      <c r="K2715" s="272" t="s">
        <v>4663</v>
      </c>
      <c r="L2715" s="250" t="s">
        <v>4664</v>
      </c>
      <c r="M2715" s="272" t="s">
        <v>4147</v>
      </c>
      <c r="N2715" s="272" t="s">
        <v>4210</v>
      </c>
      <c r="O2715" s="272" t="s">
        <v>4670</v>
      </c>
      <c r="P2715" s="274">
        <v>201701</v>
      </c>
      <c r="Q2715" s="272" t="s">
        <v>4203</v>
      </c>
      <c r="R2715" s="276">
        <v>3871.02</v>
      </c>
      <c r="S2715" s="280" t="s">
        <v>9</v>
      </c>
      <c r="T2715" s="280" t="s">
        <v>4699</v>
      </c>
      <c r="V2715" s="244"/>
      <c r="AC2715" s="244"/>
    </row>
    <row r="2716" spans="1:29" ht="15" x14ac:dyDescent="0.25">
      <c r="A2716" s="250"/>
      <c r="B2716" s="250"/>
      <c r="C2716" s="250"/>
      <c r="D2716" s="250"/>
      <c r="E2716" s="250"/>
      <c r="F2716" s="250"/>
      <c r="H2716" s="244"/>
      <c r="J2716" s="272" t="s">
        <v>4158</v>
      </c>
      <c r="K2716" s="272" t="s">
        <v>4663</v>
      </c>
      <c r="L2716" s="250" t="s">
        <v>4664</v>
      </c>
      <c r="M2716" s="272" t="s">
        <v>4145</v>
      </c>
      <c r="N2716" s="272" t="s">
        <v>4642</v>
      </c>
      <c r="O2716" s="272" t="s">
        <v>4670</v>
      </c>
      <c r="P2716" s="274">
        <v>201701</v>
      </c>
      <c r="Q2716" s="272" t="s">
        <v>4203</v>
      </c>
      <c r="R2716" s="276">
        <v>650.88</v>
      </c>
      <c r="S2716" s="280" t="s">
        <v>9</v>
      </c>
      <c r="T2716" s="280" t="s">
        <v>4699</v>
      </c>
      <c r="V2716" s="244"/>
      <c r="AC2716" s="244"/>
    </row>
    <row r="2717" spans="1:29" ht="15" x14ac:dyDescent="0.25">
      <c r="A2717" s="250"/>
      <c r="B2717" s="250"/>
      <c r="C2717" s="250"/>
      <c r="D2717" s="250"/>
      <c r="E2717" s="250"/>
      <c r="F2717" s="250"/>
      <c r="H2717" s="244"/>
      <c r="J2717" s="272" t="s">
        <v>4158</v>
      </c>
      <c r="K2717" s="272" t="s">
        <v>4663</v>
      </c>
      <c r="L2717" s="250" t="s">
        <v>4664</v>
      </c>
      <c r="M2717" s="272" t="s">
        <v>4149</v>
      </c>
      <c r="N2717" s="272" t="s">
        <v>4643</v>
      </c>
      <c r="O2717" s="272" t="s">
        <v>4670</v>
      </c>
      <c r="P2717" s="274">
        <v>201701</v>
      </c>
      <c r="Q2717" s="272" t="s">
        <v>4203</v>
      </c>
      <c r="R2717" s="276">
        <v>219.92</v>
      </c>
      <c r="S2717" s="280" t="s">
        <v>9</v>
      </c>
      <c r="T2717" s="280" t="s">
        <v>4699</v>
      </c>
      <c r="V2717" s="244"/>
      <c r="AC2717" s="244"/>
    </row>
    <row r="2718" spans="1:29" ht="15" x14ac:dyDescent="0.25">
      <c r="A2718" s="250"/>
      <c r="B2718" s="250"/>
      <c r="C2718" s="250"/>
      <c r="D2718" s="250"/>
      <c r="E2718" s="250"/>
      <c r="F2718" s="250"/>
      <c r="H2718" s="244"/>
      <c r="J2718" s="272" t="s">
        <v>4158</v>
      </c>
      <c r="K2718" s="272" t="s">
        <v>4663</v>
      </c>
      <c r="L2718" s="250" t="s">
        <v>4664</v>
      </c>
      <c r="M2718" s="272" t="s">
        <v>4146</v>
      </c>
      <c r="N2718" s="272" t="s">
        <v>4202</v>
      </c>
      <c r="O2718" s="272" t="s">
        <v>4670</v>
      </c>
      <c r="P2718" s="274">
        <v>201702</v>
      </c>
      <c r="Q2718" s="272" t="s">
        <v>4203</v>
      </c>
      <c r="R2718" s="276">
        <v>3937.04</v>
      </c>
      <c r="S2718" s="280" t="s">
        <v>9</v>
      </c>
      <c r="T2718" s="280" t="s">
        <v>4699</v>
      </c>
      <c r="V2718" s="244"/>
      <c r="AC2718" s="244"/>
    </row>
    <row r="2719" spans="1:29" ht="15" x14ac:dyDescent="0.25">
      <c r="A2719" s="250"/>
      <c r="B2719" s="250"/>
      <c r="C2719" s="250"/>
      <c r="D2719" s="250"/>
      <c r="E2719" s="250"/>
      <c r="F2719" s="250"/>
      <c r="H2719" s="244"/>
      <c r="J2719" s="272" t="s">
        <v>4158</v>
      </c>
      <c r="K2719" s="272" t="s">
        <v>4663</v>
      </c>
      <c r="L2719" s="250" t="s">
        <v>4664</v>
      </c>
      <c r="M2719" s="272" t="s">
        <v>4147</v>
      </c>
      <c r="N2719" s="272" t="s">
        <v>4210</v>
      </c>
      <c r="O2719" s="272" t="s">
        <v>4670</v>
      </c>
      <c r="P2719" s="274">
        <v>201702</v>
      </c>
      <c r="Q2719" s="272" t="s">
        <v>4203</v>
      </c>
      <c r="R2719" s="276">
        <v>34.64</v>
      </c>
      <c r="S2719" s="280" t="s">
        <v>9</v>
      </c>
      <c r="T2719" s="280" t="s">
        <v>4699</v>
      </c>
      <c r="V2719" s="244"/>
      <c r="AC2719" s="244"/>
    </row>
    <row r="2720" spans="1:29" ht="15" x14ac:dyDescent="0.25">
      <c r="A2720" s="250"/>
      <c r="B2720" s="250"/>
      <c r="C2720" s="250"/>
      <c r="D2720" s="250"/>
      <c r="E2720" s="250"/>
      <c r="F2720" s="250"/>
      <c r="H2720" s="244"/>
      <c r="J2720" s="272" t="s">
        <v>4158</v>
      </c>
      <c r="K2720" s="272" t="s">
        <v>4663</v>
      </c>
      <c r="L2720" s="250" t="s">
        <v>4664</v>
      </c>
      <c r="M2720" s="272" t="s">
        <v>4145</v>
      </c>
      <c r="N2720" s="272" t="s">
        <v>4642</v>
      </c>
      <c r="O2720" s="272" t="s">
        <v>4670</v>
      </c>
      <c r="P2720" s="274">
        <v>201702</v>
      </c>
      <c r="Q2720" s="272" t="s">
        <v>4203</v>
      </c>
      <c r="R2720" s="276">
        <v>69.290000000000006</v>
      </c>
      <c r="S2720" s="280" t="s">
        <v>9</v>
      </c>
      <c r="T2720" s="280" t="s">
        <v>4699</v>
      </c>
      <c r="V2720" s="244"/>
      <c r="AC2720" s="244"/>
    </row>
    <row r="2721" spans="1:29" ht="15" x14ac:dyDescent="0.25">
      <c r="A2721" s="250"/>
      <c r="B2721" s="250"/>
      <c r="C2721" s="250"/>
      <c r="D2721" s="250"/>
      <c r="E2721" s="250"/>
      <c r="F2721" s="250"/>
      <c r="H2721" s="244"/>
      <c r="J2721" s="272" t="s">
        <v>4158</v>
      </c>
      <c r="K2721" s="272" t="s">
        <v>4663</v>
      </c>
      <c r="L2721" s="250" t="s">
        <v>4664</v>
      </c>
      <c r="M2721" s="272" t="s">
        <v>4149</v>
      </c>
      <c r="N2721" s="272" t="s">
        <v>4643</v>
      </c>
      <c r="O2721" s="272" t="s">
        <v>4670</v>
      </c>
      <c r="P2721" s="274">
        <v>201702</v>
      </c>
      <c r="Q2721" s="272" t="s">
        <v>4203</v>
      </c>
      <c r="R2721" s="276">
        <v>69.290000000000006</v>
      </c>
      <c r="S2721" s="280" t="s">
        <v>9</v>
      </c>
      <c r="T2721" s="280" t="s">
        <v>4699</v>
      </c>
      <c r="V2721" s="244"/>
      <c r="AC2721" s="244"/>
    </row>
    <row r="2722" spans="1:29" ht="15" x14ac:dyDescent="0.25">
      <c r="A2722" s="250"/>
      <c r="B2722" s="250"/>
      <c r="C2722" s="250"/>
      <c r="D2722" s="250"/>
      <c r="E2722" s="250"/>
      <c r="F2722" s="250"/>
      <c r="H2722" s="244"/>
      <c r="J2722" s="272" t="s">
        <v>4158</v>
      </c>
      <c r="K2722" s="272" t="s">
        <v>4663</v>
      </c>
      <c r="L2722" s="250" t="s">
        <v>4664</v>
      </c>
      <c r="M2722" s="272" t="s">
        <v>4146</v>
      </c>
      <c r="N2722" s="272" t="s">
        <v>4202</v>
      </c>
      <c r="O2722" s="272" t="s">
        <v>4670</v>
      </c>
      <c r="P2722" s="274">
        <v>201703</v>
      </c>
      <c r="Q2722" s="272" t="s">
        <v>4203</v>
      </c>
      <c r="R2722" s="276">
        <v>4407.3100000000004</v>
      </c>
      <c r="S2722" s="280" t="s">
        <v>9</v>
      </c>
      <c r="T2722" s="280" t="s">
        <v>4699</v>
      </c>
      <c r="V2722" s="244"/>
      <c r="AC2722" s="244"/>
    </row>
    <row r="2723" spans="1:29" ht="15" x14ac:dyDescent="0.25">
      <c r="A2723" s="250"/>
      <c r="B2723" s="250"/>
      <c r="C2723" s="250"/>
      <c r="D2723" s="250"/>
      <c r="E2723" s="250"/>
      <c r="F2723" s="250"/>
      <c r="H2723" s="244"/>
      <c r="J2723" s="272" t="s">
        <v>4158</v>
      </c>
      <c r="K2723" s="272" t="s">
        <v>4663</v>
      </c>
      <c r="L2723" s="250" t="s">
        <v>4664</v>
      </c>
      <c r="M2723" s="272" t="s">
        <v>4146</v>
      </c>
      <c r="N2723" s="272" t="s">
        <v>4202</v>
      </c>
      <c r="O2723" s="272" t="s">
        <v>4670</v>
      </c>
      <c r="P2723" s="274">
        <v>201704</v>
      </c>
      <c r="Q2723" s="272" t="s">
        <v>4203</v>
      </c>
      <c r="R2723" s="276">
        <v>1722.75</v>
      </c>
      <c r="S2723" s="280" t="s">
        <v>9</v>
      </c>
      <c r="T2723" s="280" t="s">
        <v>4699</v>
      </c>
      <c r="V2723" s="244"/>
      <c r="AC2723" s="244"/>
    </row>
    <row r="2724" spans="1:29" ht="15" x14ac:dyDescent="0.25">
      <c r="A2724" s="250"/>
      <c r="B2724" s="250"/>
      <c r="C2724" s="250"/>
      <c r="D2724" s="250"/>
      <c r="E2724" s="250"/>
      <c r="F2724" s="250"/>
      <c r="H2724" s="244"/>
      <c r="J2724" s="272" t="s">
        <v>4158</v>
      </c>
      <c r="K2724" s="272" t="s">
        <v>4663</v>
      </c>
      <c r="L2724" s="250" t="s">
        <v>4664</v>
      </c>
      <c r="M2724" s="272" t="s">
        <v>4146</v>
      </c>
      <c r="N2724" s="272" t="s">
        <v>4202</v>
      </c>
      <c r="O2724" s="272" t="s">
        <v>4670</v>
      </c>
      <c r="P2724" s="274">
        <v>201705</v>
      </c>
      <c r="Q2724" s="272" t="s">
        <v>4203</v>
      </c>
      <c r="R2724" s="276">
        <v>4629.32</v>
      </c>
      <c r="S2724" s="280" t="s">
        <v>9</v>
      </c>
      <c r="T2724" s="280" t="s">
        <v>4699</v>
      </c>
      <c r="V2724" s="244"/>
      <c r="AC2724" s="244"/>
    </row>
    <row r="2725" spans="1:29" ht="15" x14ac:dyDescent="0.25">
      <c r="A2725" s="250"/>
      <c r="B2725" s="250"/>
      <c r="C2725" s="250"/>
      <c r="D2725" s="250"/>
      <c r="E2725" s="250"/>
      <c r="F2725" s="250"/>
      <c r="H2725" s="244"/>
      <c r="J2725" s="272" t="s">
        <v>4158</v>
      </c>
      <c r="K2725" s="272" t="s">
        <v>4663</v>
      </c>
      <c r="L2725" s="250" t="s">
        <v>4664</v>
      </c>
      <c r="M2725" s="272" t="s">
        <v>4146</v>
      </c>
      <c r="N2725" s="272" t="s">
        <v>4202</v>
      </c>
      <c r="O2725" s="272" t="s">
        <v>4670</v>
      </c>
      <c r="P2725" s="274">
        <v>201706</v>
      </c>
      <c r="Q2725" s="272" t="s">
        <v>4203</v>
      </c>
      <c r="R2725" s="276">
        <v>4210.1899999999996</v>
      </c>
      <c r="S2725" s="280" t="s">
        <v>9</v>
      </c>
      <c r="T2725" s="280" t="s">
        <v>4699</v>
      </c>
      <c r="V2725" s="244"/>
      <c r="AC2725" s="244"/>
    </row>
    <row r="2726" spans="1:29" ht="15" x14ac:dyDescent="0.25">
      <c r="A2726" s="250"/>
      <c r="B2726" s="250"/>
      <c r="C2726" s="250"/>
      <c r="D2726" s="250"/>
      <c r="E2726" s="250"/>
      <c r="F2726" s="250"/>
      <c r="H2726" s="244"/>
      <c r="J2726" s="272" t="s">
        <v>4158</v>
      </c>
      <c r="K2726" s="272" t="s">
        <v>4692</v>
      </c>
      <c r="L2726" s="250" t="s">
        <v>4645</v>
      </c>
      <c r="M2726" s="272" t="s">
        <v>4146</v>
      </c>
      <c r="N2726" s="272" t="s">
        <v>4536</v>
      </c>
      <c r="O2726" s="272" t="s">
        <v>4670</v>
      </c>
      <c r="P2726" s="274">
        <v>201705</v>
      </c>
      <c r="Q2726" s="272" t="s">
        <v>4639</v>
      </c>
      <c r="R2726" s="276">
        <v>1.76</v>
      </c>
      <c r="S2726" s="280" t="s">
        <v>9</v>
      </c>
      <c r="T2726" s="280" t="s">
        <v>4699</v>
      </c>
      <c r="V2726" s="244"/>
      <c r="AC2726" s="244"/>
    </row>
    <row r="2727" spans="1:29" ht="15" x14ac:dyDescent="0.25">
      <c r="A2727" s="250"/>
      <c r="B2727" s="250"/>
      <c r="C2727" s="250"/>
      <c r="D2727" s="250"/>
      <c r="E2727" s="250"/>
      <c r="F2727" s="250"/>
      <c r="H2727" s="244"/>
      <c r="J2727" s="272" t="s">
        <v>4158</v>
      </c>
      <c r="K2727" s="272" t="s">
        <v>4686</v>
      </c>
      <c r="L2727" s="250" t="s">
        <v>4627</v>
      </c>
      <c r="M2727" s="272" t="s">
        <v>4138</v>
      </c>
      <c r="N2727" s="272" t="s">
        <v>4614</v>
      </c>
      <c r="O2727" s="272" t="s">
        <v>4670</v>
      </c>
      <c r="P2727" s="274">
        <v>201503</v>
      </c>
      <c r="Q2727" s="272" t="s">
        <v>4203</v>
      </c>
      <c r="R2727" s="276">
        <v>4698</v>
      </c>
      <c r="S2727" s="280" t="s">
        <v>9</v>
      </c>
      <c r="T2727" s="280" t="s">
        <v>4699</v>
      </c>
      <c r="V2727" s="244"/>
      <c r="AC2727" s="244"/>
    </row>
    <row r="2728" spans="1:29" ht="15" x14ac:dyDescent="0.25">
      <c r="A2728" s="250"/>
      <c r="B2728" s="250"/>
      <c r="C2728" s="250"/>
      <c r="D2728" s="250"/>
      <c r="E2728" s="250"/>
      <c r="F2728" s="250"/>
      <c r="H2728" s="244"/>
      <c r="J2728" s="272" t="s">
        <v>4158</v>
      </c>
      <c r="K2728" s="272" t="s">
        <v>4687</v>
      </c>
      <c r="L2728" s="250" t="s">
        <v>4628</v>
      </c>
      <c r="M2728" s="272" t="s">
        <v>4138</v>
      </c>
      <c r="N2728" s="272" t="s">
        <v>4614</v>
      </c>
      <c r="O2728" s="272" t="s">
        <v>4670</v>
      </c>
      <c r="P2728" s="274">
        <v>201510</v>
      </c>
      <c r="Q2728" s="272" t="s">
        <v>4203</v>
      </c>
      <c r="R2728" s="276">
        <v>21718.17</v>
      </c>
      <c r="S2728" s="280" t="s">
        <v>9</v>
      </c>
      <c r="T2728" s="280" t="s">
        <v>4699</v>
      </c>
      <c r="V2728" s="244"/>
      <c r="AC2728" s="244"/>
    </row>
    <row r="2729" spans="1:29" ht="15" x14ac:dyDescent="0.25">
      <c r="A2729" s="250"/>
      <c r="B2729" s="250"/>
      <c r="C2729" s="250"/>
      <c r="D2729" s="250"/>
      <c r="E2729" s="250"/>
      <c r="F2729" s="250"/>
      <c r="H2729" s="244"/>
      <c r="J2729" s="272" t="s">
        <v>4158</v>
      </c>
      <c r="K2729" s="272" t="s">
        <v>4687</v>
      </c>
      <c r="L2729" s="250" t="s">
        <v>4628</v>
      </c>
      <c r="M2729" s="272" t="s">
        <v>4138</v>
      </c>
      <c r="N2729" s="272" t="s">
        <v>4614</v>
      </c>
      <c r="O2729" s="272" t="s">
        <v>4670</v>
      </c>
      <c r="P2729" s="274">
        <v>201511</v>
      </c>
      <c r="Q2729" s="272" t="s">
        <v>4203</v>
      </c>
      <c r="R2729" s="276">
        <v>32010.98</v>
      </c>
      <c r="S2729" s="280" t="s">
        <v>9</v>
      </c>
      <c r="T2729" s="280" t="s">
        <v>4699</v>
      </c>
      <c r="V2729" s="244"/>
      <c r="AC2729" s="244"/>
    </row>
    <row r="2730" spans="1:29" ht="15" x14ac:dyDescent="0.25">
      <c r="A2730" s="250"/>
      <c r="B2730" s="250"/>
      <c r="C2730" s="250"/>
      <c r="D2730" s="250"/>
      <c r="E2730" s="250"/>
      <c r="F2730" s="250"/>
      <c r="H2730" s="244"/>
      <c r="J2730" s="272" t="s">
        <v>4158</v>
      </c>
      <c r="K2730" s="272" t="s">
        <v>4687</v>
      </c>
      <c r="L2730" s="250" t="s">
        <v>4628</v>
      </c>
      <c r="M2730" s="272" t="s">
        <v>4143</v>
      </c>
      <c r="N2730" s="272" t="s">
        <v>4629</v>
      </c>
      <c r="O2730" s="272" t="s">
        <v>4670</v>
      </c>
      <c r="P2730" s="274">
        <v>201512</v>
      </c>
      <c r="Q2730" s="272" t="s">
        <v>4203</v>
      </c>
      <c r="R2730" s="276">
        <v>35915.599999999999</v>
      </c>
      <c r="S2730" s="280" t="s">
        <v>9</v>
      </c>
      <c r="T2730" s="280" t="s">
        <v>4699</v>
      </c>
      <c r="V2730" s="244"/>
      <c r="AC2730" s="244"/>
    </row>
    <row r="2731" spans="1:29" ht="15" x14ac:dyDescent="0.25">
      <c r="A2731" s="250"/>
      <c r="B2731" s="250"/>
      <c r="C2731" s="250"/>
      <c r="D2731" s="250"/>
      <c r="E2731" s="250"/>
      <c r="F2731" s="250"/>
      <c r="H2731" s="244"/>
      <c r="J2731" s="272" t="s">
        <v>4158</v>
      </c>
      <c r="K2731" s="272" t="s">
        <v>4687</v>
      </c>
      <c r="L2731" s="250" t="s">
        <v>4628</v>
      </c>
      <c r="M2731" s="272" t="s">
        <v>4143</v>
      </c>
      <c r="N2731" s="272" t="s">
        <v>4629</v>
      </c>
      <c r="O2731" s="272" t="s">
        <v>4670</v>
      </c>
      <c r="P2731" s="274">
        <v>201601</v>
      </c>
      <c r="Q2731" s="272" t="s">
        <v>4203</v>
      </c>
      <c r="R2731" s="276">
        <v>0.4</v>
      </c>
      <c r="S2731" s="280" t="s">
        <v>9</v>
      </c>
      <c r="T2731" s="280" t="s">
        <v>4699</v>
      </c>
      <c r="V2731" s="244"/>
      <c r="AC2731" s="244"/>
    </row>
    <row r="2732" spans="1:29" ht="15" x14ac:dyDescent="0.25">
      <c r="A2732" s="250"/>
      <c r="B2732" s="250"/>
      <c r="C2732" s="250"/>
      <c r="D2732" s="250"/>
      <c r="E2732" s="250"/>
      <c r="F2732" s="250"/>
      <c r="H2732" s="244"/>
      <c r="J2732" s="272" t="s">
        <v>4158</v>
      </c>
      <c r="K2732" s="272" t="s">
        <v>4687</v>
      </c>
      <c r="L2732" s="250" t="s">
        <v>4628</v>
      </c>
      <c r="M2732" s="272" t="s">
        <v>4143</v>
      </c>
      <c r="N2732" s="272" t="s">
        <v>4629</v>
      </c>
      <c r="O2732" s="272" t="s">
        <v>4670</v>
      </c>
      <c r="P2732" s="274">
        <v>201602</v>
      </c>
      <c r="Q2732" s="272" t="s">
        <v>4203</v>
      </c>
      <c r="R2732" s="276">
        <v>6729.2</v>
      </c>
      <c r="S2732" s="280" t="s">
        <v>9</v>
      </c>
      <c r="T2732" s="280" t="s">
        <v>4699</v>
      </c>
      <c r="V2732" s="244"/>
      <c r="AC2732" s="244"/>
    </row>
    <row r="2733" spans="1:29" ht="15" x14ac:dyDescent="0.25">
      <c r="A2733" s="250"/>
      <c r="B2733" s="250"/>
      <c r="C2733" s="250"/>
      <c r="D2733" s="250"/>
      <c r="E2733" s="250"/>
      <c r="F2733" s="250"/>
      <c r="H2733" s="244"/>
      <c r="J2733" s="272" t="s">
        <v>4158</v>
      </c>
      <c r="K2733" s="272" t="s">
        <v>4687</v>
      </c>
      <c r="L2733" s="250" t="s">
        <v>4628</v>
      </c>
      <c r="M2733" s="272" t="s">
        <v>4143</v>
      </c>
      <c r="N2733" s="272" t="s">
        <v>4629</v>
      </c>
      <c r="O2733" s="272" t="s">
        <v>4670</v>
      </c>
      <c r="P2733" s="274">
        <v>201603</v>
      </c>
      <c r="Q2733" s="272" t="s">
        <v>4203</v>
      </c>
      <c r="R2733" s="276">
        <v>10128.200000000001</v>
      </c>
      <c r="S2733" s="280" t="s">
        <v>9</v>
      </c>
      <c r="T2733" s="280" t="s">
        <v>4699</v>
      </c>
      <c r="V2733" s="244"/>
      <c r="AC2733" s="244"/>
    </row>
    <row r="2734" spans="1:29" ht="15" x14ac:dyDescent="0.25">
      <c r="A2734" s="250"/>
      <c r="B2734" s="250"/>
      <c r="C2734" s="250"/>
      <c r="D2734" s="250"/>
      <c r="E2734" s="250"/>
      <c r="F2734" s="250"/>
      <c r="H2734" s="244"/>
      <c r="J2734" s="272" t="s">
        <v>4158</v>
      </c>
      <c r="K2734" s="272" t="s">
        <v>4687</v>
      </c>
      <c r="L2734" s="250" t="s">
        <v>4628</v>
      </c>
      <c r="M2734" s="272" t="s">
        <v>4143</v>
      </c>
      <c r="N2734" s="272" t="s">
        <v>4629</v>
      </c>
      <c r="O2734" s="272" t="s">
        <v>4670</v>
      </c>
      <c r="P2734" s="274">
        <v>201604</v>
      </c>
      <c r="Q2734" s="272" t="s">
        <v>4203</v>
      </c>
      <c r="R2734" s="276">
        <v>17316.45</v>
      </c>
      <c r="S2734" s="280" t="s">
        <v>9</v>
      </c>
      <c r="T2734" s="280" t="s">
        <v>4699</v>
      </c>
      <c r="V2734" s="244"/>
      <c r="AC2734" s="244"/>
    </row>
    <row r="2735" spans="1:29" ht="15" x14ac:dyDescent="0.25">
      <c r="A2735" s="250"/>
      <c r="B2735" s="250"/>
      <c r="C2735" s="250"/>
      <c r="D2735" s="250"/>
      <c r="E2735" s="250"/>
      <c r="F2735" s="250"/>
      <c r="H2735" s="244"/>
      <c r="J2735" s="272" t="s">
        <v>4158</v>
      </c>
      <c r="K2735" s="272" t="s">
        <v>4687</v>
      </c>
      <c r="L2735" s="250" t="s">
        <v>4628</v>
      </c>
      <c r="M2735" s="272" t="s">
        <v>4146</v>
      </c>
      <c r="N2735" s="272" t="s">
        <v>4630</v>
      </c>
      <c r="O2735" s="272" t="s">
        <v>4670</v>
      </c>
      <c r="P2735" s="274">
        <v>201605</v>
      </c>
      <c r="Q2735" s="272" t="s">
        <v>4203</v>
      </c>
      <c r="R2735" s="276">
        <v>17794.7</v>
      </c>
      <c r="S2735" s="280" t="s">
        <v>9</v>
      </c>
      <c r="T2735" s="280" t="s">
        <v>4699</v>
      </c>
      <c r="V2735" s="244"/>
      <c r="AC2735" s="244"/>
    </row>
    <row r="2736" spans="1:29" ht="15" x14ac:dyDescent="0.25">
      <c r="A2736" s="250"/>
      <c r="B2736" s="250"/>
      <c r="C2736" s="250"/>
      <c r="D2736" s="250"/>
      <c r="E2736" s="250"/>
      <c r="F2736" s="250"/>
      <c r="H2736" s="244"/>
      <c r="J2736" s="272" t="s">
        <v>4158</v>
      </c>
      <c r="K2736" s="272" t="s">
        <v>4687</v>
      </c>
      <c r="L2736" s="250" t="s">
        <v>4628</v>
      </c>
      <c r="M2736" s="272" t="s">
        <v>4146</v>
      </c>
      <c r="N2736" s="272" t="s">
        <v>4630</v>
      </c>
      <c r="O2736" s="272" t="s">
        <v>4670</v>
      </c>
      <c r="P2736" s="274">
        <v>201606</v>
      </c>
      <c r="Q2736" s="272" t="s">
        <v>4203</v>
      </c>
      <c r="R2736" s="276">
        <v>12624.65</v>
      </c>
      <c r="S2736" s="280" t="s">
        <v>9</v>
      </c>
      <c r="T2736" s="280" t="s">
        <v>4699</v>
      </c>
      <c r="V2736" s="244"/>
      <c r="AC2736" s="244"/>
    </row>
    <row r="2737" spans="1:29" ht="15" x14ac:dyDescent="0.25">
      <c r="A2737" s="250"/>
      <c r="B2737" s="250"/>
      <c r="C2737" s="250"/>
      <c r="D2737" s="250"/>
      <c r="E2737" s="250"/>
      <c r="F2737" s="250"/>
      <c r="H2737" s="244"/>
      <c r="J2737" s="272" t="s">
        <v>4158</v>
      </c>
      <c r="K2737" s="272" t="s">
        <v>4687</v>
      </c>
      <c r="L2737" s="250" t="s">
        <v>4628</v>
      </c>
      <c r="M2737" s="272" t="s">
        <v>4146</v>
      </c>
      <c r="N2737" s="272" t="s">
        <v>4630</v>
      </c>
      <c r="O2737" s="272" t="s">
        <v>4670</v>
      </c>
      <c r="P2737" s="274">
        <v>201607</v>
      </c>
      <c r="Q2737" s="272" t="s">
        <v>4203</v>
      </c>
      <c r="R2737" s="276">
        <v>19589.25</v>
      </c>
      <c r="S2737" s="280" t="s">
        <v>9</v>
      </c>
      <c r="T2737" s="280" t="s">
        <v>4699</v>
      </c>
      <c r="V2737" s="244"/>
      <c r="AC2737" s="244"/>
    </row>
    <row r="2738" spans="1:29" ht="15" x14ac:dyDescent="0.25">
      <c r="A2738" s="250"/>
      <c r="B2738" s="250"/>
      <c r="C2738" s="250"/>
      <c r="D2738" s="250"/>
      <c r="E2738" s="250"/>
      <c r="F2738" s="250"/>
      <c r="H2738" s="244"/>
      <c r="J2738" s="272" t="s">
        <v>4158</v>
      </c>
      <c r="K2738" s="272" t="s">
        <v>4687</v>
      </c>
      <c r="L2738" s="250" t="s">
        <v>4628</v>
      </c>
      <c r="M2738" s="272" t="s">
        <v>4146</v>
      </c>
      <c r="N2738" s="272" t="s">
        <v>4630</v>
      </c>
      <c r="O2738" s="272" t="s">
        <v>4670</v>
      </c>
      <c r="P2738" s="274">
        <v>201608</v>
      </c>
      <c r="Q2738" s="272" t="s">
        <v>4203</v>
      </c>
      <c r="R2738" s="276">
        <v>19058.95</v>
      </c>
      <c r="S2738" s="280" t="s">
        <v>9</v>
      </c>
      <c r="T2738" s="280" t="s">
        <v>4699</v>
      </c>
      <c r="V2738" s="244"/>
      <c r="AC2738" s="244"/>
    </row>
    <row r="2739" spans="1:29" ht="15" x14ac:dyDescent="0.25">
      <c r="A2739" s="250"/>
      <c r="B2739" s="250"/>
      <c r="C2739" s="250"/>
      <c r="D2739" s="250"/>
      <c r="E2739" s="250"/>
      <c r="F2739" s="250"/>
      <c r="H2739" s="244"/>
      <c r="J2739" s="272" t="s">
        <v>4158</v>
      </c>
      <c r="K2739" s="272" t="s">
        <v>4687</v>
      </c>
      <c r="L2739" s="250" t="s">
        <v>4628</v>
      </c>
      <c r="M2739" s="272" t="s">
        <v>4146</v>
      </c>
      <c r="N2739" s="272" t="s">
        <v>4630</v>
      </c>
      <c r="O2739" s="272" t="s">
        <v>4670</v>
      </c>
      <c r="P2739" s="274">
        <v>201609</v>
      </c>
      <c r="Q2739" s="272" t="s">
        <v>4203</v>
      </c>
      <c r="R2739" s="276">
        <v>15887.95</v>
      </c>
      <c r="S2739" s="280" t="s">
        <v>9</v>
      </c>
      <c r="T2739" s="280" t="s">
        <v>4699</v>
      </c>
      <c r="V2739" s="244"/>
      <c r="AC2739" s="244"/>
    </row>
    <row r="2740" spans="1:29" ht="15" x14ac:dyDescent="0.25">
      <c r="A2740" s="250"/>
      <c r="B2740" s="250"/>
      <c r="C2740" s="250"/>
      <c r="D2740" s="250"/>
      <c r="E2740" s="250"/>
      <c r="F2740" s="250"/>
      <c r="H2740" s="244"/>
      <c r="J2740" s="272" t="s">
        <v>4158</v>
      </c>
      <c r="K2740" s="272" t="s">
        <v>4687</v>
      </c>
      <c r="L2740" s="250" t="s">
        <v>4628</v>
      </c>
      <c r="M2740" s="272" t="s">
        <v>4146</v>
      </c>
      <c r="N2740" s="272" t="s">
        <v>4630</v>
      </c>
      <c r="O2740" s="272" t="s">
        <v>4670</v>
      </c>
      <c r="P2740" s="274">
        <v>201610</v>
      </c>
      <c r="Q2740" s="272" t="s">
        <v>4203</v>
      </c>
      <c r="R2740" s="276">
        <v>15124.85</v>
      </c>
      <c r="S2740" s="280" t="s">
        <v>9</v>
      </c>
      <c r="T2740" s="280" t="s">
        <v>4699</v>
      </c>
      <c r="V2740" s="244"/>
      <c r="AC2740" s="244"/>
    </row>
    <row r="2741" spans="1:29" ht="15" x14ac:dyDescent="0.25">
      <c r="A2741" s="250"/>
      <c r="B2741" s="250"/>
      <c r="C2741" s="250"/>
      <c r="D2741" s="250"/>
      <c r="E2741" s="250"/>
      <c r="F2741" s="250"/>
      <c r="H2741" s="244"/>
      <c r="J2741" s="272" t="s">
        <v>4158</v>
      </c>
      <c r="K2741" s="272" t="s">
        <v>4687</v>
      </c>
      <c r="L2741" s="250" t="s">
        <v>4628</v>
      </c>
      <c r="M2741" s="272" t="s">
        <v>4146</v>
      </c>
      <c r="N2741" s="272" t="s">
        <v>4630</v>
      </c>
      <c r="O2741" s="272" t="s">
        <v>4670</v>
      </c>
      <c r="P2741" s="274">
        <v>201611</v>
      </c>
      <c r="Q2741" s="272" t="s">
        <v>4203</v>
      </c>
      <c r="R2741" s="276">
        <v>7332.4</v>
      </c>
      <c r="S2741" s="280" t="s">
        <v>9</v>
      </c>
      <c r="T2741" s="280" t="s">
        <v>4699</v>
      </c>
      <c r="V2741" s="244"/>
      <c r="AC2741" s="244"/>
    </row>
    <row r="2742" spans="1:29" ht="15" x14ac:dyDescent="0.25">
      <c r="A2742" s="250"/>
      <c r="B2742" s="250"/>
      <c r="C2742" s="250"/>
      <c r="D2742" s="250"/>
      <c r="E2742" s="250"/>
      <c r="F2742" s="250"/>
      <c r="H2742" s="244"/>
      <c r="J2742" s="272" t="s">
        <v>4158</v>
      </c>
      <c r="K2742" s="272" t="s">
        <v>4687</v>
      </c>
      <c r="L2742" s="250" t="s">
        <v>4628</v>
      </c>
      <c r="M2742" s="272" t="s">
        <v>4146</v>
      </c>
      <c r="N2742" s="272" t="s">
        <v>4630</v>
      </c>
      <c r="O2742" s="272" t="s">
        <v>4670</v>
      </c>
      <c r="P2742" s="274">
        <v>201612</v>
      </c>
      <c r="Q2742" s="272" t="s">
        <v>4203</v>
      </c>
      <c r="R2742" s="276">
        <v>11573.15</v>
      </c>
      <c r="S2742" s="280" t="s">
        <v>9</v>
      </c>
      <c r="T2742" s="280" t="s">
        <v>4699</v>
      </c>
      <c r="V2742" s="244"/>
      <c r="AC2742" s="244"/>
    </row>
    <row r="2743" spans="1:29" ht="15" x14ac:dyDescent="0.25">
      <c r="A2743" s="250"/>
      <c r="B2743" s="250"/>
      <c r="C2743" s="250"/>
      <c r="D2743" s="250"/>
      <c r="E2743" s="250"/>
      <c r="F2743" s="250"/>
      <c r="H2743" s="244"/>
      <c r="J2743" s="272" t="s">
        <v>4158</v>
      </c>
      <c r="K2743" s="272" t="s">
        <v>4687</v>
      </c>
      <c r="L2743" s="250" t="s">
        <v>4628</v>
      </c>
      <c r="M2743" s="272" t="s">
        <v>4146</v>
      </c>
      <c r="N2743" s="272" t="s">
        <v>4630</v>
      </c>
      <c r="O2743" s="272" t="s">
        <v>4670</v>
      </c>
      <c r="P2743" s="274">
        <v>201701</v>
      </c>
      <c r="Q2743" s="272" t="s">
        <v>4203</v>
      </c>
      <c r="R2743" s="276">
        <v>19828.45</v>
      </c>
      <c r="S2743" s="280" t="s">
        <v>9</v>
      </c>
      <c r="T2743" s="280" t="s">
        <v>4699</v>
      </c>
      <c r="V2743" s="244"/>
      <c r="AC2743" s="244"/>
    </row>
    <row r="2744" spans="1:29" ht="15" x14ac:dyDescent="0.25">
      <c r="A2744" s="250"/>
      <c r="B2744" s="250"/>
      <c r="C2744" s="250"/>
      <c r="D2744" s="250"/>
      <c r="E2744" s="250"/>
      <c r="F2744" s="250"/>
      <c r="H2744" s="244"/>
      <c r="J2744" s="272" t="s">
        <v>4158</v>
      </c>
      <c r="K2744" s="272" t="s">
        <v>4687</v>
      </c>
      <c r="L2744" s="250" t="s">
        <v>4628</v>
      </c>
      <c r="M2744" s="272" t="s">
        <v>4146</v>
      </c>
      <c r="N2744" s="272" t="s">
        <v>4630</v>
      </c>
      <c r="O2744" s="272" t="s">
        <v>4670</v>
      </c>
      <c r="P2744" s="274">
        <v>201702</v>
      </c>
      <c r="Q2744" s="272" t="s">
        <v>4203</v>
      </c>
      <c r="R2744" s="276">
        <v>12347.2</v>
      </c>
      <c r="S2744" s="280" t="s">
        <v>9</v>
      </c>
      <c r="T2744" s="280" t="s">
        <v>4699</v>
      </c>
      <c r="V2744" s="244"/>
      <c r="AC2744" s="244"/>
    </row>
    <row r="2745" spans="1:29" ht="15" x14ac:dyDescent="0.25">
      <c r="A2745" s="250"/>
      <c r="B2745" s="250"/>
      <c r="C2745" s="250"/>
      <c r="D2745" s="250"/>
      <c r="E2745" s="250"/>
      <c r="F2745" s="250"/>
    </row>
    <row r="2746" spans="1:29" ht="15" x14ac:dyDescent="0.25">
      <c r="A2746" s="250"/>
      <c r="B2746" s="250"/>
      <c r="C2746" s="250"/>
      <c r="D2746" s="250"/>
      <c r="E2746" s="250"/>
      <c r="F2746" s="250"/>
    </row>
    <row r="2747" spans="1:29" ht="15" x14ac:dyDescent="0.25">
      <c r="A2747" s="250"/>
      <c r="B2747" s="250"/>
      <c r="C2747" s="250"/>
      <c r="D2747" s="250"/>
      <c r="E2747" s="250"/>
      <c r="F2747" s="250"/>
    </row>
    <row r="2748" spans="1:29" ht="15" x14ac:dyDescent="0.25">
      <c r="A2748" s="250"/>
      <c r="B2748" s="250"/>
      <c r="C2748" s="250"/>
      <c r="D2748" s="250"/>
      <c r="E2748" s="250"/>
      <c r="F2748" s="250"/>
    </row>
    <row r="2749" spans="1:29" ht="15" x14ac:dyDescent="0.25">
      <c r="A2749" s="250"/>
      <c r="B2749" s="250"/>
      <c r="C2749" s="250"/>
      <c r="D2749" s="250"/>
      <c r="E2749" s="250"/>
      <c r="F2749" s="250"/>
    </row>
    <row r="2750" spans="1:29" ht="15" x14ac:dyDescent="0.25">
      <c r="A2750" s="250"/>
      <c r="B2750" s="250"/>
      <c r="C2750" s="250"/>
      <c r="D2750" s="250"/>
      <c r="E2750" s="250"/>
      <c r="F2750" s="250"/>
    </row>
    <row r="2751" spans="1:29" ht="15" x14ac:dyDescent="0.25">
      <c r="A2751" s="250"/>
      <c r="B2751" s="250"/>
      <c r="C2751" s="250"/>
      <c r="D2751" s="250"/>
      <c r="E2751" s="250"/>
      <c r="F2751" s="250"/>
    </row>
    <row r="2752" spans="1:29" ht="15" x14ac:dyDescent="0.25">
      <c r="A2752" s="250"/>
      <c r="B2752" s="250"/>
      <c r="C2752" s="250"/>
      <c r="D2752" s="250"/>
      <c r="E2752" s="250"/>
      <c r="F2752" s="250"/>
    </row>
    <row r="2753" spans="1:6" ht="15" x14ac:dyDescent="0.25">
      <c r="A2753" s="250"/>
      <c r="B2753" s="250"/>
      <c r="C2753" s="250"/>
      <c r="D2753" s="250"/>
      <c r="E2753" s="250"/>
      <c r="F2753" s="250"/>
    </row>
    <row r="2754" spans="1:6" ht="15" x14ac:dyDescent="0.25">
      <c r="A2754" s="250"/>
      <c r="B2754" s="250"/>
      <c r="C2754" s="250"/>
      <c r="D2754" s="250"/>
      <c r="E2754" s="250"/>
      <c r="F2754" s="250"/>
    </row>
    <row r="2755" spans="1:6" ht="15" x14ac:dyDescent="0.25">
      <c r="A2755" s="250"/>
      <c r="B2755" s="250"/>
      <c r="C2755" s="250"/>
      <c r="D2755" s="250"/>
      <c r="E2755" s="250"/>
      <c r="F2755" s="250"/>
    </row>
    <row r="2756" spans="1:6" ht="15" x14ac:dyDescent="0.25">
      <c r="A2756" s="250"/>
      <c r="B2756" s="250"/>
      <c r="C2756" s="250"/>
      <c r="D2756" s="250"/>
      <c r="E2756" s="250"/>
      <c r="F2756" s="250"/>
    </row>
    <row r="2757" spans="1:6" ht="15" x14ac:dyDescent="0.25">
      <c r="A2757" s="250"/>
      <c r="B2757" s="250"/>
      <c r="C2757" s="250"/>
      <c r="D2757" s="250"/>
      <c r="E2757" s="250"/>
      <c r="F2757" s="250"/>
    </row>
    <row r="2758" spans="1:6" ht="15" x14ac:dyDescent="0.25">
      <c r="A2758" s="250"/>
      <c r="B2758" s="250"/>
      <c r="C2758" s="250"/>
      <c r="D2758" s="250"/>
      <c r="E2758" s="250"/>
      <c r="F2758" s="250"/>
    </row>
    <row r="2759" spans="1:6" ht="15" x14ac:dyDescent="0.25">
      <c r="A2759" s="250"/>
      <c r="B2759" s="250"/>
      <c r="C2759" s="250"/>
      <c r="D2759" s="250"/>
      <c r="E2759" s="250"/>
      <c r="F2759" s="250"/>
    </row>
    <row r="2760" spans="1:6" ht="15" x14ac:dyDescent="0.25">
      <c r="A2760" s="250"/>
      <c r="B2760" s="250"/>
      <c r="C2760" s="250"/>
      <c r="D2760" s="250"/>
      <c r="E2760" s="250"/>
      <c r="F2760" s="250"/>
    </row>
    <row r="2761" spans="1:6" ht="15" x14ac:dyDescent="0.25">
      <c r="A2761" s="250"/>
      <c r="B2761" s="250"/>
      <c r="C2761" s="250"/>
      <c r="D2761" s="250"/>
      <c r="E2761" s="250"/>
      <c r="F2761" s="250"/>
    </row>
    <row r="2762" spans="1:6" ht="15" x14ac:dyDescent="0.25">
      <c r="A2762" s="250"/>
      <c r="B2762" s="250"/>
      <c r="C2762" s="250"/>
      <c r="D2762" s="250"/>
      <c r="E2762" s="250"/>
      <c r="F2762" s="250"/>
    </row>
    <row r="2763" spans="1:6" ht="15" x14ac:dyDescent="0.25">
      <c r="A2763" s="250"/>
      <c r="B2763" s="250"/>
      <c r="C2763" s="250"/>
      <c r="D2763" s="250"/>
      <c r="E2763" s="250"/>
      <c r="F2763" s="250"/>
    </row>
    <row r="2764" spans="1:6" ht="15" x14ac:dyDescent="0.25">
      <c r="A2764" s="250"/>
      <c r="B2764" s="250"/>
      <c r="C2764" s="250"/>
      <c r="D2764" s="250"/>
      <c r="E2764" s="250"/>
      <c r="F2764" s="250"/>
    </row>
    <row r="2765" spans="1:6" ht="15" x14ac:dyDescent="0.25">
      <c r="A2765" s="250"/>
      <c r="B2765" s="250"/>
      <c r="C2765" s="250"/>
      <c r="D2765" s="250"/>
      <c r="E2765" s="250"/>
      <c r="F2765" s="250"/>
    </row>
    <row r="2766" spans="1:6" ht="15" x14ac:dyDescent="0.25">
      <c r="A2766" s="250"/>
      <c r="B2766" s="250"/>
      <c r="C2766" s="250"/>
      <c r="D2766" s="250"/>
      <c r="E2766" s="250"/>
      <c r="F2766" s="250"/>
    </row>
    <row r="2767" spans="1:6" ht="15" x14ac:dyDescent="0.25">
      <c r="A2767" s="250"/>
      <c r="B2767" s="250"/>
      <c r="C2767" s="250"/>
      <c r="D2767" s="250"/>
      <c r="E2767" s="250"/>
      <c r="F2767" s="250"/>
    </row>
    <row r="2768" spans="1:6" ht="15" x14ac:dyDescent="0.25">
      <c r="A2768" s="250"/>
      <c r="B2768" s="250"/>
      <c r="C2768" s="250"/>
      <c r="D2768" s="250"/>
      <c r="E2768" s="250"/>
      <c r="F2768" s="250"/>
    </row>
    <row r="2769" spans="1:6" ht="15" x14ac:dyDescent="0.25">
      <c r="A2769" s="250"/>
      <c r="B2769" s="250"/>
      <c r="C2769" s="250"/>
      <c r="D2769" s="250"/>
      <c r="E2769" s="250"/>
      <c r="F2769" s="250"/>
    </row>
    <row r="2770" spans="1:6" ht="15" x14ac:dyDescent="0.25">
      <c r="A2770" s="250"/>
      <c r="B2770" s="250"/>
      <c r="C2770" s="250"/>
      <c r="D2770" s="250"/>
      <c r="E2770" s="250"/>
      <c r="F2770" s="250"/>
    </row>
    <row r="2771" spans="1:6" ht="15" x14ac:dyDescent="0.25">
      <c r="A2771" s="250"/>
      <c r="B2771" s="250"/>
      <c r="C2771" s="250"/>
      <c r="D2771" s="250"/>
      <c r="E2771" s="250"/>
      <c r="F2771" s="250"/>
    </row>
    <row r="2772" spans="1:6" ht="15" x14ac:dyDescent="0.25">
      <c r="A2772" s="250"/>
      <c r="B2772" s="250"/>
      <c r="C2772" s="250"/>
      <c r="D2772" s="250"/>
      <c r="E2772" s="250"/>
      <c r="F2772" s="250"/>
    </row>
    <row r="2773" spans="1:6" ht="15" x14ac:dyDescent="0.25">
      <c r="A2773" s="250"/>
      <c r="B2773" s="250"/>
      <c r="C2773" s="250"/>
      <c r="D2773" s="250"/>
      <c r="E2773" s="250"/>
      <c r="F2773" s="250"/>
    </row>
    <row r="2774" spans="1:6" ht="15" x14ac:dyDescent="0.25">
      <c r="A2774" s="250"/>
      <c r="B2774" s="250"/>
      <c r="C2774" s="250"/>
      <c r="D2774" s="250"/>
      <c r="E2774" s="250"/>
      <c r="F2774" s="250"/>
    </row>
    <row r="2775" spans="1:6" ht="15" x14ac:dyDescent="0.25">
      <c r="A2775" s="250"/>
      <c r="B2775" s="250"/>
      <c r="C2775" s="250"/>
      <c r="D2775" s="250"/>
      <c r="E2775" s="250"/>
      <c r="F2775" s="250"/>
    </row>
    <row r="2776" spans="1:6" ht="15" x14ac:dyDescent="0.25">
      <c r="A2776" s="250"/>
      <c r="B2776" s="250"/>
      <c r="C2776" s="250"/>
      <c r="D2776" s="250"/>
      <c r="E2776" s="250"/>
      <c r="F2776" s="250"/>
    </row>
    <row r="2777" spans="1:6" ht="15" x14ac:dyDescent="0.25">
      <c r="A2777" s="250"/>
      <c r="B2777" s="250"/>
      <c r="C2777" s="250"/>
      <c r="D2777" s="250"/>
      <c r="E2777" s="250"/>
      <c r="F2777" s="250"/>
    </row>
    <row r="2778" spans="1:6" ht="15" x14ac:dyDescent="0.25">
      <c r="A2778" s="250"/>
      <c r="B2778" s="250"/>
      <c r="C2778" s="250"/>
      <c r="D2778" s="250"/>
      <c r="E2778" s="250"/>
      <c r="F2778" s="250"/>
    </row>
    <row r="2779" spans="1:6" ht="15" x14ac:dyDescent="0.25">
      <c r="A2779" s="250"/>
      <c r="B2779" s="250"/>
      <c r="C2779" s="250"/>
      <c r="D2779" s="250"/>
      <c r="E2779" s="250"/>
      <c r="F2779" s="250"/>
    </row>
    <row r="2780" spans="1:6" ht="15" x14ac:dyDescent="0.25">
      <c r="A2780" s="250"/>
      <c r="B2780" s="250"/>
      <c r="C2780" s="250"/>
      <c r="D2780" s="250"/>
      <c r="E2780" s="250"/>
      <c r="F2780" s="250"/>
    </row>
    <row r="2781" spans="1:6" ht="15" x14ac:dyDescent="0.25">
      <c r="A2781" s="250"/>
      <c r="B2781" s="250"/>
      <c r="C2781" s="250"/>
      <c r="D2781" s="250"/>
      <c r="E2781" s="250"/>
      <c r="F2781" s="250"/>
    </row>
    <row r="2782" spans="1:6" ht="15" x14ac:dyDescent="0.25">
      <c r="A2782" s="250"/>
      <c r="B2782" s="250"/>
      <c r="C2782" s="250"/>
      <c r="D2782" s="250"/>
      <c r="E2782" s="250"/>
      <c r="F2782" s="250"/>
    </row>
    <row r="2783" spans="1:6" ht="15" x14ac:dyDescent="0.25">
      <c r="A2783" s="250"/>
      <c r="B2783" s="250"/>
      <c r="C2783" s="250"/>
      <c r="D2783" s="250"/>
      <c r="E2783" s="250"/>
      <c r="F2783" s="250"/>
    </row>
    <row r="2784" spans="1:6" ht="15" x14ac:dyDescent="0.25">
      <c r="A2784" s="250"/>
      <c r="B2784" s="250"/>
      <c r="C2784" s="250"/>
      <c r="D2784" s="250"/>
      <c r="E2784" s="250"/>
      <c r="F2784" s="250"/>
    </row>
    <row r="2785" spans="1:6" ht="15" x14ac:dyDescent="0.25">
      <c r="A2785" s="250"/>
      <c r="B2785" s="250"/>
      <c r="C2785" s="250"/>
      <c r="D2785" s="250"/>
      <c r="E2785" s="250"/>
      <c r="F2785" s="250"/>
    </row>
    <row r="2786" spans="1:6" ht="15" x14ac:dyDescent="0.25">
      <c r="A2786" s="250"/>
      <c r="B2786" s="250"/>
      <c r="C2786" s="250"/>
      <c r="D2786" s="250"/>
      <c r="E2786" s="250"/>
      <c r="F2786" s="250"/>
    </row>
    <row r="2787" spans="1:6" ht="15" x14ac:dyDescent="0.25">
      <c r="A2787" s="250"/>
      <c r="B2787" s="250"/>
      <c r="C2787" s="250"/>
      <c r="D2787" s="250"/>
      <c r="E2787" s="250"/>
      <c r="F2787" s="250"/>
    </row>
    <row r="2788" spans="1:6" ht="15" x14ac:dyDescent="0.25">
      <c r="A2788" s="250"/>
      <c r="B2788" s="250"/>
      <c r="C2788" s="250"/>
      <c r="D2788" s="250"/>
      <c r="E2788" s="250"/>
      <c r="F2788" s="250"/>
    </row>
    <row r="2789" spans="1:6" ht="15" x14ac:dyDescent="0.25">
      <c r="A2789" s="250"/>
      <c r="B2789" s="250"/>
      <c r="C2789" s="250"/>
      <c r="D2789" s="250"/>
      <c r="E2789" s="250"/>
      <c r="F2789" s="250"/>
    </row>
    <row r="2790" spans="1:6" ht="15" x14ac:dyDescent="0.25">
      <c r="A2790" s="250"/>
      <c r="B2790" s="250"/>
      <c r="C2790" s="250"/>
      <c r="D2790" s="250"/>
      <c r="E2790" s="250"/>
      <c r="F2790" s="250"/>
    </row>
    <row r="2791" spans="1:6" ht="15" x14ac:dyDescent="0.25">
      <c r="A2791" s="250"/>
      <c r="B2791" s="250"/>
      <c r="C2791" s="250"/>
      <c r="D2791" s="250"/>
      <c r="E2791" s="250"/>
      <c r="F2791" s="250"/>
    </row>
    <row r="2792" spans="1:6" ht="15" x14ac:dyDescent="0.25">
      <c r="A2792" s="250"/>
      <c r="B2792" s="250"/>
      <c r="C2792" s="250"/>
      <c r="D2792" s="250"/>
      <c r="E2792" s="250"/>
      <c r="F2792" s="250"/>
    </row>
    <row r="2793" spans="1:6" ht="15" x14ac:dyDescent="0.25">
      <c r="A2793" s="250"/>
      <c r="B2793" s="250"/>
      <c r="C2793" s="250"/>
      <c r="D2793" s="250"/>
      <c r="E2793" s="250"/>
      <c r="F2793" s="250"/>
    </row>
    <row r="2794" spans="1:6" ht="15" x14ac:dyDescent="0.25">
      <c r="A2794" s="250"/>
      <c r="B2794" s="250"/>
      <c r="C2794" s="250"/>
      <c r="D2794" s="250"/>
      <c r="E2794" s="250"/>
      <c r="F2794" s="250"/>
    </row>
    <row r="2795" spans="1:6" ht="15" x14ac:dyDescent="0.25">
      <c r="A2795" s="250"/>
      <c r="B2795" s="250"/>
      <c r="C2795" s="250"/>
      <c r="D2795" s="250"/>
      <c r="E2795" s="250"/>
      <c r="F2795" s="250"/>
    </row>
    <row r="2796" spans="1:6" ht="15" x14ac:dyDescent="0.25">
      <c r="A2796" s="250"/>
      <c r="B2796" s="250"/>
      <c r="C2796" s="250"/>
      <c r="D2796" s="250"/>
      <c r="E2796" s="250"/>
      <c r="F2796" s="250"/>
    </row>
    <row r="2797" spans="1:6" ht="15" x14ac:dyDescent="0.25">
      <c r="A2797" s="250"/>
      <c r="B2797" s="250"/>
      <c r="C2797" s="250"/>
      <c r="D2797" s="250"/>
      <c r="E2797" s="250"/>
      <c r="F2797" s="250"/>
    </row>
    <row r="2798" spans="1:6" ht="15" x14ac:dyDescent="0.25">
      <c r="A2798" s="250"/>
      <c r="B2798" s="250"/>
      <c r="C2798" s="250"/>
      <c r="D2798" s="250"/>
      <c r="E2798" s="250"/>
      <c r="F2798" s="250"/>
    </row>
    <row r="2799" spans="1:6" ht="15" x14ac:dyDescent="0.25">
      <c r="A2799" s="250"/>
      <c r="B2799" s="250"/>
      <c r="C2799" s="250"/>
      <c r="D2799" s="250"/>
      <c r="E2799" s="250"/>
      <c r="F2799" s="250"/>
    </row>
    <row r="2800" spans="1:6" ht="15" x14ac:dyDescent="0.25">
      <c r="A2800" s="250"/>
      <c r="B2800" s="250"/>
      <c r="C2800" s="250"/>
      <c r="D2800" s="250"/>
      <c r="E2800" s="250"/>
      <c r="F2800" s="250"/>
    </row>
    <row r="2801" spans="1:6" ht="15" x14ac:dyDescent="0.25">
      <c r="A2801" s="250"/>
      <c r="B2801" s="250"/>
      <c r="C2801" s="250"/>
      <c r="D2801" s="250"/>
      <c r="E2801" s="250"/>
      <c r="F2801" s="250"/>
    </row>
    <row r="2802" spans="1:6" ht="15" x14ac:dyDescent="0.25">
      <c r="A2802" s="250"/>
      <c r="B2802" s="250"/>
      <c r="C2802" s="250"/>
      <c r="D2802" s="250"/>
      <c r="E2802" s="250"/>
      <c r="F2802" s="250"/>
    </row>
    <row r="2803" spans="1:6" ht="15" x14ac:dyDescent="0.25">
      <c r="A2803" s="250"/>
      <c r="B2803" s="250"/>
      <c r="C2803" s="250"/>
      <c r="D2803" s="250"/>
      <c r="E2803" s="250"/>
      <c r="F2803" s="250"/>
    </row>
    <row r="2804" spans="1:6" ht="15" x14ac:dyDescent="0.25">
      <c r="A2804" s="250"/>
      <c r="B2804" s="250"/>
      <c r="C2804" s="250"/>
      <c r="D2804" s="250"/>
      <c r="E2804" s="250"/>
      <c r="F2804" s="250"/>
    </row>
    <row r="2805" spans="1:6" ht="15" x14ac:dyDescent="0.25">
      <c r="A2805" s="250"/>
      <c r="B2805" s="250"/>
      <c r="C2805" s="250"/>
      <c r="D2805" s="250"/>
      <c r="E2805" s="250"/>
      <c r="F2805" s="250"/>
    </row>
    <row r="2806" spans="1:6" ht="15" x14ac:dyDescent="0.25">
      <c r="A2806" s="250"/>
      <c r="B2806" s="250"/>
      <c r="C2806" s="250"/>
      <c r="D2806" s="250"/>
      <c r="E2806" s="250"/>
      <c r="F2806" s="250"/>
    </row>
    <row r="2807" spans="1:6" ht="15" x14ac:dyDescent="0.25">
      <c r="A2807" s="250"/>
      <c r="B2807" s="250"/>
      <c r="C2807" s="250"/>
      <c r="D2807" s="250"/>
      <c r="E2807" s="250"/>
      <c r="F2807" s="250"/>
    </row>
    <row r="2808" spans="1:6" ht="15" x14ac:dyDescent="0.25">
      <c r="A2808" s="250"/>
      <c r="B2808" s="250"/>
      <c r="C2808" s="250"/>
      <c r="D2808" s="250"/>
      <c r="E2808" s="250"/>
      <c r="F2808" s="250"/>
    </row>
    <row r="2809" spans="1:6" ht="15" x14ac:dyDescent="0.25">
      <c r="A2809" s="250"/>
      <c r="B2809" s="250"/>
      <c r="C2809" s="250"/>
      <c r="D2809" s="250"/>
      <c r="E2809" s="250"/>
      <c r="F2809" s="250"/>
    </row>
    <row r="2810" spans="1:6" ht="15" x14ac:dyDescent="0.25">
      <c r="A2810" s="250"/>
      <c r="B2810" s="250"/>
      <c r="C2810" s="250"/>
      <c r="D2810" s="250"/>
      <c r="E2810" s="250"/>
      <c r="F2810" s="250"/>
    </row>
    <row r="2811" spans="1:6" ht="15" x14ac:dyDescent="0.25">
      <c r="A2811" s="250"/>
      <c r="B2811" s="250"/>
      <c r="C2811" s="250"/>
      <c r="D2811" s="250"/>
      <c r="E2811" s="250"/>
      <c r="F2811" s="250"/>
    </row>
    <row r="2812" spans="1:6" ht="15" x14ac:dyDescent="0.25">
      <c r="A2812" s="250"/>
      <c r="B2812" s="250"/>
      <c r="C2812" s="250"/>
      <c r="D2812" s="250"/>
      <c r="E2812" s="250"/>
      <c r="F2812" s="250"/>
    </row>
    <row r="2813" spans="1:6" ht="15" x14ac:dyDescent="0.25">
      <c r="A2813" s="250"/>
      <c r="B2813" s="250"/>
      <c r="C2813" s="250"/>
      <c r="D2813" s="250"/>
      <c r="E2813" s="250"/>
      <c r="F2813" s="250"/>
    </row>
    <row r="2814" spans="1:6" ht="15" x14ac:dyDescent="0.25">
      <c r="A2814" s="250"/>
      <c r="B2814" s="250"/>
      <c r="C2814" s="250"/>
      <c r="D2814" s="250"/>
      <c r="E2814" s="250"/>
      <c r="F2814" s="250"/>
    </row>
    <row r="2815" spans="1:6" ht="15" x14ac:dyDescent="0.25">
      <c r="A2815" s="250"/>
      <c r="B2815" s="250"/>
      <c r="C2815" s="250"/>
      <c r="D2815" s="250"/>
      <c r="E2815" s="250"/>
      <c r="F2815" s="250"/>
    </row>
    <row r="2816" spans="1:6" ht="15" x14ac:dyDescent="0.25">
      <c r="A2816" s="250"/>
      <c r="B2816" s="250"/>
      <c r="C2816" s="250"/>
      <c r="D2816" s="250"/>
      <c r="E2816" s="250"/>
      <c r="F2816" s="250"/>
    </row>
    <row r="2817" spans="1:6" ht="15" x14ac:dyDescent="0.25">
      <c r="A2817" s="250"/>
      <c r="B2817" s="250"/>
      <c r="C2817" s="250"/>
      <c r="D2817" s="250"/>
      <c r="E2817" s="250"/>
      <c r="F2817" s="250"/>
    </row>
    <row r="2818" spans="1:6" ht="15" x14ac:dyDescent="0.25">
      <c r="A2818" s="250"/>
      <c r="B2818" s="250"/>
      <c r="C2818" s="250"/>
      <c r="D2818" s="250"/>
      <c r="E2818" s="250"/>
      <c r="F2818" s="250"/>
    </row>
    <row r="2819" spans="1:6" ht="15" x14ac:dyDescent="0.25">
      <c r="A2819" s="250"/>
      <c r="B2819" s="250"/>
      <c r="C2819" s="250"/>
      <c r="D2819" s="250"/>
      <c r="E2819" s="250"/>
      <c r="F2819" s="250"/>
    </row>
    <row r="2820" spans="1:6" ht="15" x14ac:dyDescent="0.25">
      <c r="A2820" s="250"/>
      <c r="B2820" s="250"/>
      <c r="C2820" s="250"/>
      <c r="D2820" s="250"/>
      <c r="E2820" s="250"/>
      <c r="F2820" s="250"/>
    </row>
    <row r="2821" spans="1:6" ht="15" x14ac:dyDescent="0.25">
      <c r="A2821" s="250"/>
      <c r="B2821" s="250"/>
      <c r="C2821" s="250"/>
      <c r="D2821" s="250"/>
      <c r="E2821" s="250"/>
      <c r="F2821" s="250"/>
    </row>
    <row r="2822" spans="1:6" ht="15" x14ac:dyDescent="0.25">
      <c r="A2822" s="250"/>
      <c r="B2822" s="250"/>
      <c r="C2822" s="250"/>
      <c r="D2822" s="250"/>
      <c r="E2822" s="250"/>
      <c r="F2822" s="250"/>
    </row>
    <row r="2823" spans="1:6" ht="15" x14ac:dyDescent="0.25">
      <c r="A2823" s="250"/>
      <c r="B2823" s="250"/>
      <c r="C2823" s="250"/>
      <c r="D2823" s="250"/>
      <c r="E2823" s="250"/>
      <c r="F2823" s="250"/>
    </row>
    <row r="2824" spans="1:6" ht="15" x14ac:dyDescent="0.25">
      <c r="A2824" s="250"/>
      <c r="B2824" s="250"/>
      <c r="C2824" s="250"/>
      <c r="D2824" s="250"/>
      <c r="E2824" s="250"/>
      <c r="F2824" s="250"/>
    </row>
    <row r="2825" spans="1:6" ht="15" x14ac:dyDescent="0.25">
      <c r="A2825" s="250"/>
      <c r="B2825" s="250"/>
      <c r="C2825" s="250"/>
      <c r="D2825" s="250"/>
      <c r="E2825" s="250"/>
      <c r="F2825" s="250"/>
    </row>
    <row r="2826" spans="1:6" ht="15" x14ac:dyDescent="0.25">
      <c r="A2826" s="250"/>
      <c r="B2826" s="250"/>
      <c r="C2826" s="250"/>
      <c r="D2826" s="250"/>
      <c r="E2826" s="250"/>
      <c r="F2826" s="250"/>
    </row>
    <row r="2827" spans="1:6" ht="15" x14ac:dyDescent="0.25">
      <c r="A2827" s="250"/>
      <c r="B2827" s="250"/>
      <c r="C2827" s="250"/>
      <c r="D2827" s="250"/>
      <c r="E2827" s="250"/>
      <c r="F2827" s="250"/>
    </row>
    <row r="2828" spans="1:6" ht="15" x14ac:dyDescent="0.25">
      <c r="A2828" s="250"/>
      <c r="B2828" s="250"/>
      <c r="C2828" s="250"/>
      <c r="D2828" s="250"/>
      <c r="E2828" s="250"/>
      <c r="F2828" s="250"/>
    </row>
    <row r="2829" spans="1:6" ht="15" x14ac:dyDescent="0.25">
      <c r="A2829" s="250"/>
      <c r="B2829" s="250"/>
      <c r="C2829" s="250"/>
      <c r="D2829" s="250"/>
      <c r="E2829" s="250"/>
      <c r="F2829" s="250"/>
    </row>
    <row r="2830" spans="1:6" ht="15" x14ac:dyDescent="0.25">
      <c r="A2830" s="250"/>
      <c r="B2830" s="250"/>
      <c r="C2830" s="250"/>
      <c r="D2830" s="250"/>
      <c r="E2830" s="250"/>
      <c r="F2830" s="250"/>
    </row>
    <row r="2831" spans="1:6" ht="15" x14ac:dyDescent="0.25">
      <c r="A2831" s="250"/>
      <c r="B2831" s="250"/>
      <c r="C2831" s="250"/>
      <c r="D2831" s="250"/>
      <c r="E2831" s="250"/>
      <c r="F2831" s="250"/>
    </row>
    <row r="2832" spans="1:6" ht="15" x14ac:dyDescent="0.25">
      <c r="A2832" s="250"/>
      <c r="B2832" s="250"/>
      <c r="C2832" s="250"/>
      <c r="D2832" s="250"/>
      <c r="E2832" s="250"/>
      <c r="F2832" s="250"/>
    </row>
    <row r="2833" spans="1:6" ht="15" x14ac:dyDescent="0.25">
      <c r="A2833" s="250"/>
      <c r="B2833" s="250"/>
      <c r="C2833" s="250"/>
      <c r="D2833" s="250"/>
      <c r="E2833" s="250"/>
      <c r="F2833" s="250"/>
    </row>
    <row r="2834" spans="1:6" ht="15" x14ac:dyDescent="0.25">
      <c r="A2834" s="250"/>
      <c r="B2834" s="250"/>
      <c r="C2834" s="250"/>
      <c r="D2834" s="250"/>
      <c r="E2834" s="250"/>
      <c r="F2834" s="250"/>
    </row>
    <row r="2835" spans="1:6" ht="15" x14ac:dyDescent="0.25">
      <c r="A2835" s="250"/>
      <c r="B2835" s="250"/>
      <c r="C2835" s="250"/>
      <c r="D2835" s="250"/>
      <c r="E2835" s="250"/>
      <c r="F2835" s="250"/>
    </row>
    <row r="2836" spans="1:6" ht="15" x14ac:dyDescent="0.25">
      <c r="A2836" s="250"/>
      <c r="B2836" s="250"/>
      <c r="C2836" s="250"/>
      <c r="D2836" s="250"/>
      <c r="E2836" s="250"/>
      <c r="F2836" s="250"/>
    </row>
    <row r="2837" spans="1:6" ht="15" x14ac:dyDescent="0.25">
      <c r="A2837" s="250"/>
      <c r="B2837" s="250"/>
      <c r="C2837" s="250"/>
      <c r="D2837" s="250"/>
      <c r="E2837" s="250"/>
      <c r="F2837" s="250"/>
    </row>
    <row r="2838" spans="1:6" ht="15" x14ac:dyDescent="0.25">
      <c r="A2838" s="250"/>
      <c r="B2838" s="250"/>
      <c r="C2838" s="250"/>
      <c r="D2838" s="250"/>
      <c r="E2838" s="250"/>
      <c r="F2838" s="250"/>
    </row>
    <row r="2839" spans="1:6" ht="15" x14ac:dyDescent="0.25">
      <c r="A2839" s="250"/>
      <c r="B2839" s="250"/>
      <c r="C2839" s="250"/>
      <c r="D2839" s="250"/>
      <c r="E2839" s="250"/>
      <c r="F2839" s="250"/>
    </row>
    <row r="2840" spans="1:6" ht="15" x14ac:dyDescent="0.25">
      <c r="A2840" s="250"/>
      <c r="B2840" s="250"/>
      <c r="C2840" s="250"/>
      <c r="D2840" s="250"/>
      <c r="E2840" s="250"/>
      <c r="F2840" s="250"/>
    </row>
    <row r="2841" spans="1:6" ht="15" x14ac:dyDescent="0.25">
      <c r="A2841" s="250"/>
      <c r="B2841" s="250"/>
      <c r="C2841" s="250"/>
      <c r="D2841" s="250"/>
      <c r="E2841" s="250"/>
      <c r="F2841" s="250"/>
    </row>
    <row r="2842" spans="1:6" ht="15" x14ac:dyDescent="0.25">
      <c r="A2842" s="250"/>
      <c r="B2842" s="250"/>
      <c r="C2842" s="250"/>
      <c r="D2842" s="250"/>
      <c r="E2842" s="250"/>
      <c r="F2842" s="250"/>
    </row>
    <row r="2843" spans="1:6" ht="15" x14ac:dyDescent="0.25">
      <c r="A2843" s="250"/>
      <c r="B2843" s="250"/>
      <c r="C2843" s="250"/>
      <c r="D2843" s="250"/>
      <c r="E2843" s="250"/>
      <c r="F2843" s="250"/>
    </row>
    <row r="2844" spans="1:6" ht="15" x14ac:dyDescent="0.25">
      <c r="A2844" s="250"/>
      <c r="B2844" s="250"/>
      <c r="C2844" s="250"/>
      <c r="D2844" s="250"/>
      <c r="E2844" s="250"/>
      <c r="F2844" s="250"/>
    </row>
    <row r="2845" spans="1:6" ht="15" x14ac:dyDescent="0.25">
      <c r="A2845" s="250"/>
      <c r="B2845" s="250"/>
      <c r="C2845" s="250"/>
      <c r="D2845" s="250"/>
      <c r="E2845" s="250"/>
      <c r="F2845" s="250"/>
    </row>
    <row r="2846" spans="1:6" ht="15" x14ac:dyDescent="0.25">
      <c r="A2846" s="250"/>
      <c r="B2846" s="250"/>
      <c r="C2846" s="250"/>
      <c r="D2846" s="250"/>
      <c r="E2846" s="250"/>
      <c r="F2846" s="250"/>
    </row>
    <row r="2847" spans="1:6" ht="15" x14ac:dyDescent="0.25">
      <c r="A2847" s="250"/>
      <c r="B2847" s="250"/>
      <c r="C2847" s="250"/>
      <c r="D2847" s="250"/>
      <c r="E2847" s="250"/>
      <c r="F2847" s="250"/>
    </row>
    <row r="2848" spans="1:6" ht="15" x14ac:dyDescent="0.25">
      <c r="A2848" s="250"/>
      <c r="B2848" s="250"/>
      <c r="C2848" s="250"/>
      <c r="D2848" s="250"/>
      <c r="E2848" s="250"/>
      <c r="F2848" s="250"/>
    </row>
    <row r="2849" spans="1:6" ht="15" x14ac:dyDescent="0.25">
      <c r="A2849" s="250"/>
      <c r="B2849" s="250"/>
      <c r="C2849" s="250"/>
      <c r="D2849" s="250"/>
      <c r="E2849" s="250"/>
      <c r="F2849" s="250"/>
    </row>
    <row r="2850" spans="1:6" ht="15" x14ac:dyDescent="0.25">
      <c r="A2850" s="250"/>
      <c r="B2850" s="250"/>
      <c r="C2850" s="250"/>
      <c r="D2850" s="250"/>
      <c r="E2850" s="250"/>
      <c r="F2850" s="250"/>
    </row>
    <row r="2851" spans="1:6" ht="15" x14ac:dyDescent="0.25">
      <c r="A2851" s="250"/>
      <c r="B2851" s="250"/>
      <c r="C2851" s="250"/>
      <c r="D2851" s="250"/>
      <c r="E2851" s="250"/>
      <c r="F2851" s="250"/>
    </row>
    <row r="2852" spans="1:6" ht="15" x14ac:dyDescent="0.25">
      <c r="A2852" s="250"/>
      <c r="B2852" s="250"/>
      <c r="C2852" s="250"/>
      <c r="D2852" s="250"/>
      <c r="E2852" s="250"/>
      <c r="F2852" s="250"/>
    </row>
    <row r="2853" spans="1:6" ht="15" x14ac:dyDescent="0.25">
      <c r="A2853" s="250"/>
      <c r="B2853" s="250"/>
      <c r="C2853" s="250"/>
      <c r="D2853" s="250"/>
      <c r="E2853" s="250"/>
      <c r="F2853" s="250"/>
    </row>
    <row r="2854" spans="1:6" ht="15" x14ac:dyDescent="0.25">
      <c r="A2854" s="250"/>
      <c r="B2854" s="250"/>
      <c r="C2854" s="250"/>
      <c r="D2854" s="250"/>
      <c r="E2854" s="250"/>
      <c r="F2854" s="250"/>
    </row>
    <row r="2855" spans="1:6" ht="15" x14ac:dyDescent="0.25">
      <c r="A2855" s="250"/>
      <c r="B2855" s="250"/>
      <c r="C2855" s="250"/>
      <c r="D2855" s="250"/>
      <c r="E2855" s="250"/>
      <c r="F2855" s="250"/>
    </row>
    <row r="2856" spans="1:6" ht="15" x14ac:dyDescent="0.25">
      <c r="A2856" s="250"/>
      <c r="B2856" s="250"/>
      <c r="C2856" s="250"/>
      <c r="D2856" s="250"/>
      <c r="E2856" s="250"/>
      <c r="F2856" s="250"/>
    </row>
    <row r="2857" spans="1:6" ht="15" x14ac:dyDescent="0.25">
      <c r="A2857" s="250"/>
      <c r="B2857" s="250"/>
      <c r="C2857" s="250"/>
      <c r="D2857" s="250"/>
      <c r="E2857" s="250"/>
      <c r="F2857" s="250"/>
    </row>
    <row r="2858" spans="1:6" ht="15" x14ac:dyDescent="0.25">
      <c r="A2858" s="250"/>
      <c r="B2858" s="250"/>
      <c r="C2858" s="250"/>
      <c r="D2858" s="250"/>
      <c r="E2858" s="250"/>
      <c r="F2858" s="250"/>
    </row>
    <row r="2859" spans="1:6" ht="15" x14ac:dyDescent="0.25">
      <c r="A2859" s="250"/>
      <c r="B2859" s="250"/>
      <c r="C2859" s="250"/>
      <c r="D2859" s="250"/>
      <c r="E2859" s="250"/>
      <c r="F2859" s="250"/>
    </row>
    <row r="2860" spans="1:6" ht="15" x14ac:dyDescent="0.25">
      <c r="A2860" s="250"/>
      <c r="B2860" s="250"/>
      <c r="C2860" s="250"/>
      <c r="D2860" s="250"/>
      <c r="E2860" s="250"/>
      <c r="F2860" s="250"/>
    </row>
    <row r="2861" spans="1:6" ht="15" x14ac:dyDescent="0.25">
      <c r="A2861" s="250"/>
      <c r="B2861" s="250"/>
      <c r="C2861" s="250"/>
      <c r="D2861" s="250"/>
      <c r="E2861" s="250"/>
      <c r="F2861" s="250"/>
    </row>
    <row r="2862" spans="1:6" ht="15" x14ac:dyDescent="0.25">
      <c r="A2862" s="250"/>
      <c r="B2862" s="250"/>
      <c r="C2862" s="250"/>
      <c r="D2862" s="250"/>
      <c r="E2862" s="250"/>
      <c r="F2862" s="250"/>
    </row>
    <row r="2863" spans="1:6" ht="15" x14ac:dyDescent="0.25">
      <c r="A2863" s="250"/>
      <c r="B2863" s="250"/>
      <c r="C2863" s="250"/>
      <c r="D2863" s="250"/>
      <c r="E2863" s="250"/>
      <c r="F2863" s="250"/>
    </row>
    <row r="2864" spans="1:6" ht="15" x14ac:dyDescent="0.25">
      <c r="A2864" s="250"/>
      <c r="B2864" s="250"/>
      <c r="C2864" s="250"/>
      <c r="D2864" s="250"/>
      <c r="E2864" s="250"/>
      <c r="F2864" s="250"/>
    </row>
    <row r="2865" spans="1:6" ht="15" x14ac:dyDescent="0.25">
      <c r="A2865" s="250"/>
      <c r="B2865" s="250"/>
      <c r="C2865" s="250"/>
      <c r="D2865" s="250"/>
      <c r="E2865" s="250"/>
      <c r="F2865" s="250"/>
    </row>
    <row r="2866" spans="1:6" ht="15" x14ac:dyDescent="0.25">
      <c r="A2866" s="250"/>
      <c r="B2866" s="250"/>
      <c r="C2866" s="250"/>
      <c r="D2866" s="250"/>
      <c r="E2866" s="250"/>
      <c r="F2866" s="250"/>
    </row>
    <row r="2867" spans="1:6" ht="15" x14ac:dyDescent="0.25">
      <c r="A2867" s="250"/>
      <c r="B2867" s="250"/>
      <c r="C2867" s="250"/>
      <c r="D2867" s="250"/>
      <c r="E2867" s="250"/>
      <c r="F2867" s="250"/>
    </row>
    <row r="2868" spans="1:6" ht="15" x14ac:dyDescent="0.25">
      <c r="A2868" s="250"/>
      <c r="B2868" s="250"/>
      <c r="C2868" s="250"/>
      <c r="D2868" s="250"/>
      <c r="E2868" s="250"/>
      <c r="F2868" s="250"/>
    </row>
    <row r="2869" spans="1:6" ht="15" x14ac:dyDescent="0.25">
      <c r="A2869" s="250"/>
      <c r="B2869" s="250"/>
      <c r="C2869" s="250"/>
      <c r="D2869" s="250"/>
      <c r="E2869" s="250"/>
      <c r="F2869" s="250"/>
    </row>
    <row r="2870" spans="1:6" ht="15" x14ac:dyDescent="0.25">
      <c r="A2870" s="250"/>
      <c r="B2870" s="250"/>
      <c r="C2870" s="250"/>
      <c r="D2870" s="250"/>
      <c r="E2870" s="250"/>
      <c r="F2870" s="250"/>
    </row>
    <row r="2871" spans="1:6" ht="15" x14ac:dyDescent="0.25">
      <c r="A2871" s="250"/>
      <c r="B2871" s="250"/>
      <c r="C2871" s="250"/>
      <c r="D2871" s="250"/>
      <c r="E2871" s="250"/>
      <c r="F2871" s="250"/>
    </row>
    <row r="2872" spans="1:6" ht="15" x14ac:dyDescent="0.25">
      <c r="A2872" s="250"/>
      <c r="B2872" s="250"/>
      <c r="C2872" s="250"/>
      <c r="D2872" s="250"/>
      <c r="E2872" s="250"/>
      <c r="F2872" s="250"/>
    </row>
    <row r="2873" spans="1:6" ht="15" x14ac:dyDescent="0.25">
      <c r="A2873" s="250"/>
      <c r="B2873" s="250"/>
      <c r="C2873" s="250"/>
      <c r="D2873" s="250"/>
      <c r="E2873" s="250"/>
      <c r="F2873" s="250"/>
    </row>
    <row r="2874" spans="1:6" ht="15" x14ac:dyDescent="0.25">
      <c r="A2874" s="250"/>
      <c r="B2874" s="250"/>
      <c r="C2874" s="250"/>
      <c r="D2874" s="250"/>
      <c r="E2874" s="250"/>
      <c r="F2874" s="250"/>
    </row>
    <row r="2875" spans="1:6" ht="15" x14ac:dyDescent="0.25">
      <c r="A2875" s="250"/>
      <c r="B2875" s="250"/>
      <c r="C2875" s="250"/>
      <c r="D2875" s="250"/>
      <c r="E2875" s="250"/>
      <c r="F2875" s="250"/>
    </row>
    <row r="2876" spans="1:6" ht="15" x14ac:dyDescent="0.25">
      <c r="A2876" s="250"/>
      <c r="B2876" s="250"/>
      <c r="C2876" s="250"/>
      <c r="D2876" s="250"/>
      <c r="E2876" s="250"/>
      <c r="F2876" s="250"/>
    </row>
    <row r="2877" spans="1:6" ht="15" x14ac:dyDescent="0.25">
      <c r="A2877" s="250"/>
      <c r="B2877" s="250"/>
      <c r="C2877" s="250"/>
      <c r="D2877" s="250"/>
      <c r="E2877" s="250"/>
      <c r="F2877" s="250"/>
    </row>
    <row r="2878" spans="1:6" ht="15" x14ac:dyDescent="0.25">
      <c r="A2878" s="250"/>
      <c r="B2878" s="250"/>
      <c r="C2878" s="250"/>
      <c r="D2878" s="250"/>
      <c r="E2878" s="250"/>
      <c r="F2878" s="250"/>
    </row>
    <row r="2879" spans="1:6" ht="15" x14ac:dyDescent="0.25">
      <c r="A2879" s="250"/>
      <c r="B2879" s="250"/>
      <c r="C2879" s="250"/>
      <c r="D2879" s="250"/>
      <c r="E2879" s="250"/>
      <c r="F2879" s="250"/>
    </row>
    <row r="2880" spans="1:6" ht="15" x14ac:dyDescent="0.25">
      <c r="A2880" s="250"/>
      <c r="B2880" s="250"/>
      <c r="C2880" s="250"/>
      <c r="D2880" s="250"/>
      <c r="E2880" s="250"/>
      <c r="F2880" s="250"/>
    </row>
    <row r="2881" spans="1:6" ht="15" x14ac:dyDescent="0.25">
      <c r="A2881" s="250"/>
      <c r="B2881" s="250"/>
      <c r="C2881" s="250"/>
      <c r="D2881" s="250"/>
      <c r="E2881" s="250"/>
      <c r="F2881" s="250"/>
    </row>
    <row r="2882" spans="1:6" ht="15" x14ac:dyDescent="0.25">
      <c r="A2882" s="250"/>
      <c r="B2882" s="250"/>
      <c r="C2882" s="250"/>
      <c r="D2882" s="250"/>
      <c r="E2882" s="250"/>
      <c r="F2882" s="250"/>
    </row>
    <row r="2883" spans="1:6" ht="15" x14ac:dyDescent="0.25">
      <c r="A2883" s="250"/>
      <c r="B2883" s="250"/>
      <c r="C2883" s="250"/>
      <c r="D2883" s="250"/>
      <c r="E2883" s="250"/>
      <c r="F2883" s="250"/>
    </row>
    <row r="2884" spans="1:6" ht="15" x14ac:dyDescent="0.25">
      <c r="A2884" s="250"/>
      <c r="B2884" s="250"/>
      <c r="C2884" s="250"/>
      <c r="D2884" s="250"/>
      <c r="E2884" s="250"/>
      <c r="F2884" s="250"/>
    </row>
    <row r="2885" spans="1:6" ht="15" x14ac:dyDescent="0.25">
      <c r="A2885" s="250"/>
      <c r="B2885" s="250"/>
      <c r="C2885" s="250"/>
      <c r="D2885" s="250"/>
      <c r="E2885" s="250"/>
      <c r="F2885" s="250"/>
    </row>
    <row r="2886" spans="1:6" ht="15" x14ac:dyDescent="0.25">
      <c r="A2886" s="250"/>
      <c r="B2886" s="250"/>
      <c r="C2886" s="250"/>
      <c r="D2886" s="250"/>
      <c r="E2886" s="250"/>
      <c r="F2886" s="250"/>
    </row>
    <row r="2887" spans="1:6" ht="15" x14ac:dyDescent="0.25">
      <c r="A2887" s="250"/>
      <c r="B2887" s="250"/>
      <c r="C2887" s="250"/>
      <c r="D2887" s="250"/>
      <c r="E2887" s="250"/>
      <c r="F2887" s="250"/>
    </row>
    <row r="2888" spans="1:6" ht="15" x14ac:dyDescent="0.25">
      <c r="A2888" s="250"/>
      <c r="B2888" s="250"/>
      <c r="C2888" s="250"/>
      <c r="D2888" s="250"/>
      <c r="E2888" s="250"/>
      <c r="F2888" s="250"/>
    </row>
    <row r="2889" spans="1:6" ht="15" x14ac:dyDescent="0.25">
      <c r="A2889" s="250"/>
      <c r="B2889" s="250"/>
      <c r="C2889" s="250"/>
      <c r="D2889" s="250"/>
      <c r="E2889" s="250"/>
      <c r="F2889" s="250"/>
    </row>
    <row r="2890" spans="1:6" ht="15" x14ac:dyDescent="0.25">
      <c r="A2890" s="250"/>
      <c r="B2890" s="250"/>
      <c r="C2890" s="250"/>
      <c r="D2890" s="250"/>
      <c r="E2890" s="250"/>
      <c r="F2890" s="250"/>
    </row>
    <row r="2891" spans="1:6" ht="15" x14ac:dyDescent="0.25">
      <c r="A2891" s="250"/>
      <c r="B2891" s="250"/>
      <c r="C2891" s="250"/>
      <c r="D2891" s="250"/>
      <c r="E2891" s="250"/>
      <c r="F2891" s="250"/>
    </row>
    <row r="2892" spans="1:6" ht="15" x14ac:dyDescent="0.25">
      <c r="A2892" s="250"/>
      <c r="B2892" s="250"/>
      <c r="C2892" s="250"/>
      <c r="D2892" s="250"/>
      <c r="E2892" s="250"/>
      <c r="F2892" s="250"/>
    </row>
    <row r="2893" spans="1:6" ht="15" x14ac:dyDescent="0.25">
      <c r="A2893" s="250"/>
      <c r="B2893" s="250"/>
      <c r="C2893" s="250"/>
      <c r="D2893" s="250"/>
      <c r="E2893" s="250"/>
      <c r="F2893" s="250"/>
    </row>
    <row r="2894" spans="1:6" ht="15" x14ac:dyDescent="0.25">
      <c r="A2894" s="250"/>
      <c r="B2894" s="250"/>
      <c r="C2894" s="250"/>
      <c r="D2894" s="250"/>
      <c r="E2894" s="250"/>
      <c r="F2894" s="250"/>
    </row>
    <row r="2895" spans="1:6" ht="15" x14ac:dyDescent="0.25">
      <c r="A2895" s="250"/>
      <c r="B2895" s="250"/>
      <c r="C2895" s="250"/>
      <c r="D2895" s="250"/>
      <c r="E2895" s="250"/>
      <c r="F2895" s="250"/>
    </row>
    <row r="2896" spans="1:6" ht="15" x14ac:dyDescent="0.25">
      <c r="A2896" s="250"/>
      <c r="B2896" s="250"/>
      <c r="C2896" s="250"/>
      <c r="D2896" s="250"/>
      <c r="E2896" s="250"/>
      <c r="F2896" s="250"/>
    </row>
    <row r="2897" spans="1:6" ht="15" x14ac:dyDescent="0.25">
      <c r="A2897" s="250"/>
      <c r="B2897" s="250"/>
      <c r="C2897" s="250"/>
      <c r="D2897" s="250"/>
      <c r="E2897" s="250"/>
      <c r="F2897" s="250"/>
    </row>
    <row r="2898" spans="1:6" ht="15" x14ac:dyDescent="0.25">
      <c r="A2898" s="250"/>
      <c r="B2898" s="250"/>
      <c r="C2898" s="250"/>
      <c r="D2898" s="250"/>
      <c r="E2898" s="250"/>
      <c r="F2898" s="250"/>
    </row>
    <row r="2899" spans="1:6" ht="15" x14ac:dyDescent="0.25">
      <c r="A2899" s="250"/>
      <c r="B2899" s="250"/>
      <c r="C2899" s="250"/>
      <c r="D2899" s="250"/>
      <c r="E2899" s="250"/>
      <c r="F2899" s="250"/>
    </row>
    <row r="2900" spans="1:6" ht="15" x14ac:dyDescent="0.25">
      <c r="A2900" s="250"/>
      <c r="B2900" s="250"/>
      <c r="C2900" s="250"/>
      <c r="D2900" s="250"/>
      <c r="E2900" s="250"/>
      <c r="F2900" s="250"/>
    </row>
    <row r="2901" spans="1:6" ht="15" x14ac:dyDescent="0.25">
      <c r="A2901" s="250"/>
      <c r="B2901" s="250"/>
      <c r="C2901" s="250"/>
      <c r="D2901" s="250"/>
      <c r="E2901" s="250"/>
      <c r="F2901" s="250"/>
    </row>
    <row r="2902" spans="1:6" ht="15" x14ac:dyDescent="0.25">
      <c r="A2902" s="250"/>
      <c r="B2902" s="250"/>
      <c r="C2902" s="250"/>
      <c r="D2902" s="250"/>
      <c r="E2902" s="250"/>
      <c r="F2902" s="250"/>
    </row>
    <row r="2903" spans="1:6" ht="15" x14ac:dyDescent="0.25">
      <c r="A2903" s="250"/>
      <c r="B2903" s="250"/>
      <c r="C2903" s="250"/>
      <c r="D2903" s="250"/>
      <c r="E2903" s="250"/>
      <c r="F2903" s="250"/>
    </row>
    <row r="2904" spans="1:6" ht="15" x14ac:dyDescent="0.25">
      <c r="A2904" s="250"/>
      <c r="B2904" s="250"/>
      <c r="C2904" s="250"/>
      <c r="D2904" s="250"/>
      <c r="E2904" s="250"/>
      <c r="F2904" s="250"/>
    </row>
    <row r="2905" spans="1:6" ht="15" x14ac:dyDescent="0.25">
      <c r="A2905" s="250"/>
      <c r="B2905" s="250"/>
      <c r="C2905" s="250"/>
      <c r="D2905" s="250"/>
      <c r="E2905" s="250"/>
      <c r="F2905" s="250"/>
    </row>
    <row r="2906" spans="1:6" ht="15" x14ac:dyDescent="0.25">
      <c r="A2906" s="250"/>
      <c r="B2906" s="250"/>
      <c r="C2906" s="250"/>
      <c r="D2906" s="250"/>
      <c r="E2906" s="250"/>
      <c r="F2906" s="250"/>
    </row>
    <row r="2907" spans="1:6" ht="15" x14ac:dyDescent="0.25">
      <c r="A2907" s="250"/>
      <c r="B2907" s="250"/>
      <c r="C2907" s="250"/>
      <c r="D2907" s="250"/>
      <c r="E2907" s="250"/>
      <c r="F2907" s="250"/>
    </row>
    <row r="2908" spans="1:6" ht="15" x14ac:dyDescent="0.25">
      <c r="A2908" s="250"/>
      <c r="B2908" s="250"/>
      <c r="C2908" s="250"/>
      <c r="D2908" s="250"/>
      <c r="E2908" s="250"/>
      <c r="F2908" s="250"/>
    </row>
    <row r="2909" spans="1:6" ht="15" x14ac:dyDescent="0.25">
      <c r="A2909" s="250"/>
      <c r="B2909" s="250"/>
      <c r="C2909" s="250"/>
      <c r="D2909" s="250"/>
      <c r="E2909" s="250"/>
      <c r="F2909" s="250"/>
    </row>
    <row r="2910" spans="1:6" ht="15" x14ac:dyDescent="0.25">
      <c r="A2910" s="250"/>
      <c r="B2910" s="250"/>
      <c r="C2910" s="250"/>
      <c r="D2910" s="250"/>
      <c r="E2910" s="250"/>
      <c r="F2910" s="250"/>
    </row>
    <row r="2911" spans="1:6" ht="15" x14ac:dyDescent="0.25">
      <c r="A2911" s="250"/>
      <c r="B2911" s="250"/>
      <c r="C2911" s="250"/>
      <c r="D2911" s="250"/>
      <c r="E2911" s="250"/>
      <c r="F2911" s="250"/>
    </row>
    <row r="2912" spans="1:6" ht="15" x14ac:dyDescent="0.25">
      <c r="A2912" s="250"/>
      <c r="B2912" s="250"/>
      <c r="C2912" s="250"/>
      <c r="D2912" s="250"/>
      <c r="E2912" s="250"/>
      <c r="F2912" s="250"/>
    </row>
    <row r="2913" spans="1:6" ht="15" x14ac:dyDescent="0.25">
      <c r="A2913" s="250"/>
      <c r="B2913" s="250"/>
      <c r="C2913" s="250"/>
      <c r="D2913" s="250"/>
      <c r="E2913" s="250"/>
      <c r="F2913" s="250"/>
    </row>
    <row r="2914" spans="1:6" ht="15" x14ac:dyDescent="0.25">
      <c r="A2914" s="250"/>
      <c r="B2914" s="250"/>
      <c r="C2914" s="250"/>
      <c r="D2914" s="250"/>
      <c r="E2914" s="250"/>
      <c r="F2914" s="250"/>
    </row>
    <row r="2915" spans="1:6" ht="15" x14ac:dyDescent="0.25">
      <c r="A2915" s="250"/>
      <c r="B2915" s="250"/>
      <c r="C2915" s="250"/>
      <c r="D2915" s="250"/>
      <c r="E2915" s="250"/>
      <c r="F2915" s="250"/>
    </row>
    <row r="2916" spans="1:6" ht="15" x14ac:dyDescent="0.25">
      <c r="A2916" s="250"/>
      <c r="B2916" s="250"/>
      <c r="C2916" s="250"/>
      <c r="D2916" s="250"/>
      <c r="E2916" s="250"/>
      <c r="F2916" s="250"/>
    </row>
    <row r="2917" spans="1:6" ht="15" x14ac:dyDescent="0.25">
      <c r="A2917" s="250"/>
      <c r="B2917" s="250"/>
      <c r="C2917" s="250"/>
      <c r="D2917" s="250"/>
      <c r="E2917" s="250"/>
      <c r="F2917" s="250"/>
    </row>
    <row r="2918" spans="1:6" ht="15" x14ac:dyDescent="0.25">
      <c r="A2918" s="250"/>
      <c r="B2918" s="250"/>
      <c r="C2918" s="250"/>
      <c r="D2918" s="250"/>
      <c r="E2918" s="250"/>
      <c r="F2918" s="250"/>
    </row>
    <row r="2919" spans="1:6" ht="15" x14ac:dyDescent="0.25">
      <c r="A2919" s="250"/>
      <c r="B2919" s="250"/>
      <c r="C2919" s="250"/>
      <c r="D2919" s="250"/>
      <c r="E2919" s="250"/>
      <c r="F2919" s="250"/>
    </row>
    <row r="2920" spans="1:6" ht="15" x14ac:dyDescent="0.25">
      <c r="A2920" s="250"/>
      <c r="B2920" s="250"/>
      <c r="C2920" s="250"/>
      <c r="D2920" s="250"/>
      <c r="E2920" s="250"/>
      <c r="F2920" s="250"/>
    </row>
    <row r="2921" spans="1:6" ht="15" x14ac:dyDescent="0.25">
      <c r="A2921" s="250"/>
      <c r="B2921" s="250"/>
      <c r="C2921" s="250"/>
      <c r="D2921" s="250"/>
      <c r="E2921" s="250"/>
      <c r="F2921" s="250"/>
    </row>
    <row r="2922" spans="1:6" ht="15" x14ac:dyDescent="0.25">
      <c r="A2922" s="250"/>
      <c r="B2922" s="250"/>
      <c r="C2922" s="250"/>
      <c r="D2922" s="250"/>
      <c r="E2922" s="250"/>
      <c r="F2922" s="250"/>
    </row>
    <row r="2923" spans="1:6" ht="15" x14ac:dyDescent="0.25">
      <c r="A2923" s="250"/>
      <c r="B2923" s="250"/>
      <c r="C2923" s="250"/>
      <c r="D2923" s="250"/>
      <c r="E2923" s="250"/>
      <c r="F2923" s="250"/>
    </row>
    <row r="2924" spans="1:6" ht="15" x14ac:dyDescent="0.25">
      <c r="A2924" s="250"/>
      <c r="B2924" s="250"/>
      <c r="C2924" s="250"/>
      <c r="D2924" s="250"/>
      <c r="E2924" s="250"/>
      <c r="F2924" s="250"/>
    </row>
    <row r="2925" spans="1:6" ht="15" x14ac:dyDescent="0.25">
      <c r="A2925" s="250"/>
      <c r="B2925" s="250"/>
      <c r="C2925" s="250"/>
      <c r="D2925" s="250"/>
      <c r="E2925" s="250"/>
      <c r="F2925" s="250"/>
    </row>
    <row r="2926" spans="1:6" ht="15" x14ac:dyDescent="0.25">
      <c r="A2926" s="250"/>
      <c r="B2926" s="250"/>
      <c r="C2926" s="250"/>
      <c r="D2926" s="250"/>
      <c r="E2926" s="250"/>
      <c r="F2926" s="250"/>
    </row>
    <row r="2927" spans="1:6" ht="15" x14ac:dyDescent="0.25">
      <c r="A2927" s="250"/>
      <c r="B2927" s="250"/>
      <c r="C2927" s="250"/>
      <c r="D2927" s="250"/>
      <c r="E2927" s="250"/>
      <c r="F2927" s="250"/>
    </row>
    <row r="2928" spans="1:6" ht="15" x14ac:dyDescent="0.25">
      <c r="A2928" s="250"/>
      <c r="B2928" s="250"/>
      <c r="C2928" s="250"/>
      <c r="D2928" s="250"/>
      <c r="E2928" s="250"/>
      <c r="F2928" s="250"/>
    </row>
    <row r="2929" spans="1:6" ht="15" x14ac:dyDescent="0.25">
      <c r="A2929" s="250"/>
      <c r="B2929" s="250"/>
      <c r="C2929" s="250"/>
      <c r="D2929" s="250"/>
      <c r="E2929" s="250"/>
      <c r="F2929" s="250"/>
    </row>
    <row r="2930" spans="1:6" ht="15" x14ac:dyDescent="0.25">
      <c r="A2930" s="250"/>
      <c r="B2930" s="250"/>
      <c r="C2930" s="250"/>
      <c r="D2930" s="250"/>
      <c r="E2930" s="250"/>
      <c r="F2930" s="250"/>
    </row>
    <row r="2931" spans="1:6" ht="15" x14ac:dyDescent="0.25">
      <c r="A2931" s="250"/>
      <c r="B2931" s="250"/>
      <c r="C2931" s="250"/>
      <c r="D2931" s="250"/>
      <c r="E2931" s="250"/>
      <c r="F2931" s="250"/>
    </row>
    <row r="2932" spans="1:6" ht="15" x14ac:dyDescent="0.25">
      <c r="A2932" s="250"/>
      <c r="B2932" s="250"/>
      <c r="C2932" s="250"/>
      <c r="D2932" s="250"/>
      <c r="E2932" s="250"/>
      <c r="F2932" s="250"/>
    </row>
    <row r="2933" spans="1:6" ht="15" x14ac:dyDescent="0.25">
      <c r="A2933" s="250"/>
      <c r="B2933" s="250"/>
      <c r="C2933" s="250"/>
      <c r="D2933" s="250"/>
      <c r="E2933" s="250"/>
      <c r="F2933" s="250"/>
    </row>
    <row r="2934" spans="1:6" ht="15" x14ac:dyDescent="0.25">
      <c r="A2934" s="250"/>
      <c r="B2934" s="250"/>
      <c r="C2934" s="250"/>
      <c r="D2934" s="250"/>
      <c r="E2934" s="250"/>
      <c r="F2934" s="250"/>
    </row>
    <row r="2935" spans="1:6" ht="15" x14ac:dyDescent="0.25">
      <c r="A2935" s="250"/>
      <c r="B2935" s="250"/>
      <c r="C2935" s="250"/>
      <c r="D2935" s="250"/>
      <c r="E2935" s="250"/>
      <c r="F2935" s="250"/>
    </row>
    <row r="2936" spans="1:6" ht="15" x14ac:dyDescent="0.25">
      <c r="A2936" s="250"/>
      <c r="B2936" s="250"/>
      <c r="C2936" s="250"/>
      <c r="D2936" s="250"/>
      <c r="E2936" s="250"/>
      <c r="F2936" s="250"/>
    </row>
    <row r="2937" spans="1:6" ht="15" x14ac:dyDescent="0.25">
      <c r="A2937" s="250"/>
      <c r="B2937" s="250"/>
      <c r="C2937" s="250"/>
      <c r="D2937" s="250"/>
      <c r="E2937" s="250"/>
      <c r="F2937" s="250"/>
    </row>
    <row r="2938" spans="1:6" ht="15" x14ac:dyDescent="0.25">
      <c r="A2938" s="250"/>
      <c r="B2938" s="250"/>
      <c r="C2938" s="250"/>
      <c r="D2938" s="250"/>
      <c r="E2938" s="250"/>
      <c r="F2938" s="250"/>
    </row>
    <row r="2939" spans="1:6" ht="15" x14ac:dyDescent="0.25">
      <c r="A2939" s="250"/>
      <c r="B2939" s="250"/>
      <c r="C2939" s="250"/>
      <c r="D2939" s="250"/>
      <c r="E2939" s="250"/>
      <c r="F2939" s="250"/>
    </row>
    <row r="2940" spans="1:6" ht="15" x14ac:dyDescent="0.25">
      <c r="A2940" s="250"/>
      <c r="B2940" s="250"/>
      <c r="C2940" s="250"/>
      <c r="D2940" s="250"/>
      <c r="E2940" s="250"/>
      <c r="F2940" s="250"/>
    </row>
    <row r="2941" spans="1:6" ht="15" x14ac:dyDescent="0.25">
      <c r="A2941" s="250"/>
      <c r="B2941" s="250"/>
      <c r="C2941" s="250"/>
      <c r="D2941" s="250"/>
      <c r="E2941" s="250"/>
      <c r="F2941" s="250"/>
    </row>
    <row r="2942" spans="1:6" ht="15" x14ac:dyDescent="0.25">
      <c r="A2942" s="250"/>
      <c r="B2942" s="250"/>
      <c r="C2942" s="250"/>
      <c r="D2942" s="250"/>
      <c r="E2942" s="250"/>
      <c r="F2942" s="250"/>
    </row>
    <row r="2943" spans="1:6" ht="15" x14ac:dyDescent="0.25">
      <c r="A2943" s="250"/>
      <c r="B2943" s="250"/>
      <c r="C2943" s="250"/>
      <c r="D2943" s="250"/>
      <c r="E2943" s="250"/>
      <c r="F2943" s="250"/>
    </row>
    <row r="2944" spans="1:6" ht="15" x14ac:dyDescent="0.25">
      <c r="A2944" s="250"/>
      <c r="B2944" s="250"/>
      <c r="C2944" s="250"/>
      <c r="D2944" s="250"/>
      <c r="E2944" s="250"/>
      <c r="F2944" s="250"/>
    </row>
    <row r="2945" spans="1:6" ht="15" x14ac:dyDescent="0.25">
      <c r="A2945" s="250"/>
      <c r="B2945" s="250"/>
      <c r="C2945" s="250"/>
      <c r="D2945" s="250"/>
      <c r="E2945" s="250"/>
      <c r="F2945" s="250"/>
    </row>
    <row r="2946" spans="1:6" ht="15" x14ac:dyDescent="0.25">
      <c r="A2946" s="250"/>
      <c r="B2946" s="250"/>
      <c r="C2946" s="250"/>
      <c r="D2946" s="250"/>
      <c r="E2946" s="250"/>
      <c r="F2946" s="250"/>
    </row>
    <row r="2947" spans="1:6" ht="15" x14ac:dyDescent="0.25">
      <c r="A2947" s="250"/>
      <c r="B2947" s="250"/>
      <c r="C2947" s="250"/>
      <c r="D2947" s="250"/>
      <c r="E2947" s="250"/>
      <c r="F2947" s="250"/>
    </row>
    <row r="2948" spans="1:6" ht="15" x14ac:dyDescent="0.25">
      <c r="A2948" s="250"/>
      <c r="B2948" s="250"/>
      <c r="C2948" s="250"/>
      <c r="D2948" s="250"/>
      <c r="E2948" s="250"/>
      <c r="F2948" s="250"/>
    </row>
    <row r="2949" spans="1:6" ht="15" x14ac:dyDescent="0.25">
      <c r="A2949" s="250"/>
      <c r="B2949" s="250"/>
      <c r="C2949" s="250"/>
      <c r="D2949" s="250"/>
      <c r="E2949" s="250"/>
      <c r="F2949" s="250"/>
    </row>
    <row r="2950" spans="1:6" ht="15" x14ac:dyDescent="0.25">
      <c r="A2950" s="250"/>
      <c r="B2950" s="250"/>
      <c r="C2950" s="250"/>
      <c r="D2950" s="250"/>
      <c r="E2950" s="250"/>
      <c r="F2950" s="250"/>
    </row>
    <row r="2951" spans="1:6" ht="15" x14ac:dyDescent="0.25">
      <c r="A2951" s="250"/>
      <c r="B2951" s="250"/>
      <c r="C2951" s="250"/>
      <c r="D2951" s="250"/>
      <c r="E2951" s="250"/>
      <c r="F2951" s="250"/>
    </row>
    <row r="2952" spans="1:6" ht="15" x14ac:dyDescent="0.25">
      <c r="A2952" s="250"/>
      <c r="B2952" s="250"/>
      <c r="C2952" s="250"/>
      <c r="D2952" s="250"/>
      <c r="E2952" s="250"/>
      <c r="F2952" s="250"/>
    </row>
    <row r="2953" spans="1:6" ht="15" x14ac:dyDescent="0.25">
      <c r="A2953" s="250"/>
      <c r="B2953" s="250"/>
      <c r="C2953" s="250"/>
      <c r="D2953" s="250"/>
      <c r="E2953" s="250"/>
      <c r="F2953" s="250"/>
    </row>
    <row r="2954" spans="1:6" ht="15" x14ac:dyDescent="0.25">
      <c r="A2954" s="250"/>
      <c r="B2954" s="250"/>
      <c r="C2954" s="250"/>
      <c r="D2954" s="250"/>
      <c r="E2954" s="250"/>
      <c r="F2954" s="250"/>
    </row>
    <row r="2955" spans="1:6" ht="15" x14ac:dyDescent="0.25">
      <c r="A2955" s="250"/>
      <c r="B2955" s="250"/>
      <c r="C2955" s="250"/>
      <c r="D2955" s="250"/>
      <c r="E2955" s="250"/>
      <c r="F2955" s="250"/>
    </row>
    <row r="2956" spans="1:6" ht="15" x14ac:dyDescent="0.25">
      <c r="A2956" s="250"/>
      <c r="B2956" s="250"/>
      <c r="C2956" s="250"/>
      <c r="D2956" s="250"/>
      <c r="E2956" s="250"/>
      <c r="F2956" s="250"/>
    </row>
    <row r="2957" spans="1:6" ht="15" x14ac:dyDescent="0.25">
      <c r="A2957" s="250"/>
      <c r="B2957" s="250"/>
      <c r="C2957" s="250"/>
      <c r="D2957" s="250"/>
      <c r="E2957" s="250"/>
      <c r="F2957" s="250"/>
    </row>
    <row r="2958" spans="1:6" ht="15" x14ac:dyDescent="0.25">
      <c r="A2958" s="250"/>
      <c r="B2958" s="250"/>
      <c r="C2958" s="250"/>
      <c r="D2958" s="250"/>
      <c r="E2958" s="250"/>
      <c r="F2958" s="250"/>
    </row>
    <row r="2959" spans="1:6" ht="15" x14ac:dyDescent="0.25">
      <c r="A2959" s="250"/>
      <c r="B2959" s="250"/>
      <c r="C2959" s="250"/>
      <c r="D2959" s="250"/>
      <c r="E2959" s="250"/>
      <c r="F2959" s="250"/>
    </row>
    <row r="2960" spans="1:6" ht="15" x14ac:dyDescent="0.25">
      <c r="A2960" s="250"/>
      <c r="B2960" s="250"/>
      <c r="C2960" s="250"/>
      <c r="D2960" s="250"/>
      <c r="E2960" s="250"/>
      <c r="F2960" s="250"/>
    </row>
    <row r="2961" spans="1:6" ht="15" x14ac:dyDescent="0.25">
      <c r="A2961" s="250"/>
      <c r="B2961" s="250"/>
      <c r="C2961" s="250"/>
      <c r="D2961" s="250"/>
      <c r="E2961" s="250"/>
      <c r="F2961" s="250"/>
    </row>
    <row r="2962" spans="1:6" ht="15" x14ac:dyDescent="0.25">
      <c r="A2962" s="250"/>
      <c r="B2962" s="250"/>
      <c r="C2962" s="250"/>
      <c r="D2962" s="250"/>
      <c r="E2962" s="250"/>
      <c r="F2962" s="250"/>
    </row>
    <row r="2963" spans="1:6" ht="15" x14ac:dyDescent="0.25">
      <c r="A2963" s="250"/>
      <c r="B2963" s="250"/>
      <c r="C2963" s="250"/>
      <c r="D2963" s="250"/>
      <c r="E2963" s="250"/>
      <c r="F2963" s="250"/>
    </row>
    <row r="2964" spans="1:6" ht="15" x14ac:dyDescent="0.25">
      <c r="A2964" s="250"/>
      <c r="B2964" s="250"/>
      <c r="C2964" s="250"/>
      <c r="D2964" s="250"/>
      <c r="E2964" s="250"/>
      <c r="F2964" s="250"/>
    </row>
    <row r="2965" spans="1:6" ht="15" x14ac:dyDescent="0.25">
      <c r="A2965" s="250"/>
      <c r="B2965" s="250"/>
      <c r="C2965" s="250"/>
      <c r="D2965" s="250"/>
      <c r="E2965" s="250"/>
      <c r="F2965" s="250"/>
    </row>
    <row r="2966" spans="1:6" ht="15" x14ac:dyDescent="0.25">
      <c r="A2966" s="250"/>
      <c r="B2966" s="250"/>
      <c r="C2966" s="250"/>
      <c r="D2966" s="250"/>
      <c r="E2966" s="250"/>
      <c r="F2966" s="250"/>
    </row>
    <row r="2967" spans="1:6" ht="15" x14ac:dyDescent="0.25">
      <c r="A2967" s="250"/>
      <c r="B2967" s="250"/>
      <c r="C2967" s="250"/>
      <c r="D2967" s="250"/>
      <c r="E2967" s="250"/>
      <c r="F2967" s="250"/>
    </row>
    <row r="2968" spans="1:6" ht="15" x14ac:dyDescent="0.25">
      <c r="A2968" s="250"/>
      <c r="B2968" s="250"/>
      <c r="C2968" s="250"/>
      <c r="D2968" s="250"/>
      <c r="E2968" s="250"/>
      <c r="F2968" s="250"/>
    </row>
    <row r="2969" spans="1:6" ht="15" x14ac:dyDescent="0.25">
      <c r="A2969" s="250"/>
      <c r="B2969" s="250"/>
      <c r="C2969" s="250"/>
      <c r="D2969" s="250"/>
      <c r="E2969" s="250"/>
      <c r="F2969" s="250"/>
    </row>
    <row r="2970" spans="1:6" ht="15" x14ac:dyDescent="0.25">
      <c r="A2970" s="250"/>
      <c r="B2970" s="250"/>
      <c r="C2970" s="250"/>
      <c r="D2970" s="250"/>
      <c r="E2970" s="250"/>
      <c r="F2970" s="250"/>
    </row>
    <row r="2971" spans="1:6" ht="15" x14ac:dyDescent="0.25">
      <c r="A2971" s="250"/>
      <c r="B2971" s="250"/>
      <c r="C2971" s="250"/>
      <c r="D2971" s="250"/>
      <c r="E2971" s="250"/>
      <c r="F2971" s="250"/>
    </row>
    <row r="2972" spans="1:6" ht="15" x14ac:dyDescent="0.25">
      <c r="A2972" s="250"/>
      <c r="B2972" s="250"/>
      <c r="C2972" s="250"/>
      <c r="D2972" s="250"/>
      <c r="E2972" s="250"/>
      <c r="F2972" s="250"/>
    </row>
    <row r="2973" spans="1:6" ht="15" x14ac:dyDescent="0.25">
      <c r="A2973" s="250"/>
      <c r="B2973" s="250"/>
      <c r="C2973" s="250"/>
      <c r="D2973" s="250"/>
      <c r="E2973" s="250"/>
      <c r="F2973" s="250"/>
    </row>
    <row r="2974" spans="1:6" ht="15" x14ac:dyDescent="0.25">
      <c r="A2974" s="250"/>
      <c r="B2974" s="250"/>
      <c r="C2974" s="250"/>
      <c r="D2974" s="250"/>
      <c r="E2974" s="250"/>
      <c r="F2974" s="250"/>
    </row>
    <row r="2975" spans="1:6" ht="15" x14ac:dyDescent="0.25">
      <c r="A2975" s="250"/>
      <c r="B2975" s="250"/>
      <c r="C2975" s="250"/>
      <c r="D2975" s="250"/>
      <c r="E2975" s="250"/>
      <c r="F2975" s="250"/>
    </row>
    <row r="2976" spans="1:6" ht="15" x14ac:dyDescent="0.25">
      <c r="A2976" s="250"/>
      <c r="B2976" s="250"/>
      <c r="C2976" s="250"/>
      <c r="D2976" s="250"/>
      <c r="E2976" s="250"/>
      <c r="F2976" s="250"/>
    </row>
    <row r="2977" spans="1:6" ht="15" x14ac:dyDescent="0.25">
      <c r="A2977" s="250"/>
      <c r="B2977" s="250"/>
      <c r="C2977" s="250"/>
      <c r="D2977" s="250"/>
      <c r="E2977" s="250"/>
      <c r="F2977" s="250"/>
    </row>
    <row r="2978" spans="1:6" ht="15" x14ac:dyDescent="0.25">
      <c r="A2978" s="250"/>
      <c r="B2978" s="250"/>
      <c r="C2978" s="250"/>
      <c r="D2978" s="250"/>
      <c r="E2978" s="250"/>
      <c r="F2978" s="250"/>
    </row>
    <row r="2979" spans="1:6" ht="15" x14ac:dyDescent="0.25">
      <c r="A2979" s="250"/>
      <c r="B2979" s="250"/>
      <c r="C2979" s="250"/>
      <c r="D2979" s="250"/>
      <c r="E2979" s="250"/>
      <c r="F2979" s="250"/>
    </row>
    <row r="2980" spans="1:6" ht="15" x14ac:dyDescent="0.25">
      <c r="A2980" s="250"/>
      <c r="B2980" s="250"/>
      <c r="C2980" s="250"/>
      <c r="D2980" s="250"/>
      <c r="E2980" s="250"/>
      <c r="F2980" s="250"/>
    </row>
    <row r="2981" spans="1:6" ht="15" x14ac:dyDescent="0.25">
      <c r="A2981" s="250"/>
      <c r="B2981" s="250"/>
      <c r="C2981" s="250"/>
      <c r="D2981" s="250"/>
      <c r="E2981" s="250"/>
      <c r="F2981" s="250"/>
    </row>
    <row r="2982" spans="1:6" ht="15" x14ac:dyDescent="0.25">
      <c r="A2982" s="250"/>
      <c r="B2982" s="250"/>
      <c r="C2982" s="250"/>
      <c r="D2982" s="250"/>
      <c r="E2982" s="250"/>
      <c r="F2982" s="250"/>
    </row>
    <row r="2983" spans="1:6" ht="15" x14ac:dyDescent="0.25">
      <c r="A2983" s="250"/>
      <c r="B2983" s="250"/>
      <c r="C2983" s="250"/>
      <c r="D2983" s="250"/>
      <c r="E2983" s="250"/>
      <c r="F2983" s="250"/>
    </row>
    <row r="2984" spans="1:6" ht="15" x14ac:dyDescent="0.25">
      <c r="A2984" s="250"/>
      <c r="B2984" s="250"/>
      <c r="C2984" s="250"/>
      <c r="D2984" s="250"/>
      <c r="E2984" s="250"/>
      <c r="F2984" s="250"/>
    </row>
    <row r="2985" spans="1:6" ht="15" x14ac:dyDescent="0.25">
      <c r="A2985" s="250"/>
      <c r="B2985" s="250"/>
      <c r="C2985" s="250"/>
      <c r="D2985" s="250"/>
      <c r="E2985" s="250"/>
      <c r="F2985" s="250"/>
    </row>
    <row r="2986" spans="1:6" ht="15" x14ac:dyDescent="0.25">
      <c r="A2986" s="250"/>
      <c r="B2986" s="250"/>
      <c r="C2986" s="250"/>
      <c r="D2986" s="250"/>
      <c r="E2986" s="250"/>
      <c r="F2986" s="250"/>
    </row>
    <row r="2987" spans="1:6" ht="15" x14ac:dyDescent="0.25">
      <c r="A2987" s="250"/>
      <c r="B2987" s="250"/>
      <c r="C2987" s="250"/>
      <c r="D2987" s="250"/>
      <c r="E2987" s="250"/>
      <c r="F2987" s="250"/>
    </row>
    <row r="2988" spans="1:6" ht="15" x14ac:dyDescent="0.25">
      <c r="A2988" s="250"/>
      <c r="B2988" s="250"/>
      <c r="C2988" s="250"/>
      <c r="D2988" s="250"/>
      <c r="E2988" s="250"/>
      <c r="F2988" s="250"/>
    </row>
    <row r="2989" spans="1:6" ht="15" x14ac:dyDescent="0.25">
      <c r="A2989" s="250"/>
      <c r="B2989" s="250"/>
      <c r="C2989" s="250"/>
      <c r="D2989" s="250"/>
      <c r="E2989" s="250"/>
      <c r="F2989" s="250"/>
    </row>
    <row r="2990" spans="1:6" ht="15" x14ac:dyDescent="0.25">
      <c r="A2990" s="250"/>
      <c r="B2990" s="250"/>
      <c r="C2990" s="250"/>
      <c r="D2990" s="250"/>
      <c r="E2990" s="250"/>
      <c r="F2990" s="250"/>
    </row>
    <row r="2991" spans="1:6" ht="15" x14ac:dyDescent="0.25">
      <c r="A2991" s="250"/>
      <c r="B2991" s="250"/>
      <c r="C2991" s="250"/>
      <c r="D2991" s="250"/>
      <c r="E2991" s="250"/>
      <c r="F2991" s="250"/>
    </row>
    <row r="2992" spans="1:6" ht="15" x14ac:dyDescent="0.25">
      <c r="A2992" s="250"/>
      <c r="B2992" s="250"/>
      <c r="C2992" s="250"/>
      <c r="D2992" s="250"/>
      <c r="E2992" s="250"/>
      <c r="F2992" s="250"/>
    </row>
    <row r="2993" spans="1:6" ht="15" x14ac:dyDescent="0.25">
      <c r="A2993" s="250"/>
      <c r="B2993" s="250"/>
      <c r="C2993" s="250"/>
      <c r="D2993" s="250"/>
      <c r="E2993" s="250"/>
      <c r="F2993" s="250"/>
    </row>
    <row r="2994" spans="1:6" ht="15" x14ac:dyDescent="0.25">
      <c r="A2994" s="250"/>
      <c r="B2994" s="250"/>
      <c r="C2994" s="250"/>
      <c r="D2994" s="250"/>
      <c r="E2994" s="250"/>
      <c r="F2994" s="250"/>
    </row>
    <row r="2995" spans="1:6" ht="15" x14ac:dyDescent="0.25">
      <c r="A2995" s="250"/>
      <c r="B2995" s="250"/>
      <c r="C2995" s="250"/>
      <c r="D2995" s="250"/>
      <c r="E2995" s="250"/>
      <c r="F2995" s="250"/>
    </row>
    <row r="2996" spans="1:6" ht="15" x14ac:dyDescent="0.25">
      <c r="A2996" s="250"/>
      <c r="B2996" s="250"/>
      <c r="C2996" s="250"/>
      <c r="D2996" s="250"/>
      <c r="E2996" s="250"/>
      <c r="F2996" s="250"/>
    </row>
    <row r="2997" spans="1:6" ht="15" x14ac:dyDescent="0.25">
      <c r="A2997" s="250"/>
      <c r="B2997" s="250"/>
      <c r="C2997" s="250"/>
      <c r="D2997" s="250"/>
      <c r="E2997" s="250"/>
      <c r="F2997" s="250"/>
    </row>
    <row r="2998" spans="1:6" ht="15" x14ac:dyDescent="0.25">
      <c r="A2998" s="250"/>
      <c r="B2998" s="250"/>
      <c r="C2998" s="250"/>
      <c r="D2998" s="250"/>
      <c r="E2998" s="250"/>
      <c r="F2998" s="250"/>
    </row>
    <row r="2999" spans="1:6" ht="15" x14ac:dyDescent="0.25">
      <c r="A2999" s="250"/>
      <c r="B2999" s="250"/>
      <c r="C2999" s="250"/>
      <c r="D2999" s="250"/>
      <c r="E2999" s="250"/>
      <c r="F2999" s="250"/>
    </row>
    <row r="3000" spans="1:6" ht="15" x14ac:dyDescent="0.25">
      <c r="A3000" s="250"/>
      <c r="B3000" s="250"/>
      <c r="C3000" s="250"/>
      <c r="D3000" s="250"/>
      <c r="E3000" s="250"/>
      <c r="F3000" s="250"/>
    </row>
    <row r="3001" spans="1:6" ht="15" x14ac:dyDescent="0.25">
      <c r="A3001" s="250"/>
      <c r="B3001" s="250"/>
      <c r="C3001" s="250"/>
      <c r="D3001" s="250"/>
      <c r="E3001" s="250"/>
      <c r="F3001" s="250"/>
    </row>
    <row r="3002" spans="1:6" ht="15" x14ac:dyDescent="0.25">
      <c r="A3002" s="250"/>
      <c r="B3002" s="250"/>
      <c r="C3002" s="250"/>
      <c r="D3002" s="250"/>
      <c r="E3002" s="250"/>
      <c r="F3002" s="250"/>
    </row>
    <row r="3003" spans="1:6" ht="15" x14ac:dyDescent="0.25">
      <c r="A3003" s="250"/>
      <c r="B3003" s="250"/>
      <c r="C3003" s="250"/>
      <c r="D3003" s="250"/>
      <c r="E3003" s="250"/>
      <c r="F3003" s="250"/>
    </row>
    <row r="3004" spans="1:6" ht="15" x14ac:dyDescent="0.25">
      <c r="A3004" s="250"/>
      <c r="B3004" s="250"/>
      <c r="C3004" s="250"/>
      <c r="D3004" s="250"/>
      <c r="E3004" s="250"/>
      <c r="F3004" s="250"/>
    </row>
    <row r="3005" spans="1:6" ht="15" x14ac:dyDescent="0.25">
      <c r="A3005" s="250"/>
      <c r="B3005" s="250"/>
      <c r="C3005" s="250"/>
      <c r="D3005" s="250"/>
      <c r="E3005" s="250"/>
      <c r="F3005" s="250"/>
    </row>
    <row r="3006" spans="1:6" ht="15" x14ac:dyDescent="0.25">
      <c r="A3006" s="250"/>
      <c r="B3006" s="250"/>
      <c r="C3006" s="250"/>
      <c r="D3006" s="250"/>
      <c r="E3006" s="250"/>
      <c r="F3006" s="250"/>
    </row>
    <row r="3007" spans="1:6" ht="15" x14ac:dyDescent="0.25">
      <c r="A3007" s="250"/>
      <c r="B3007" s="250"/>
      <c r="C3007" s="250"/>
      <c r="D3007" s="250"/>
      <c r="E3007" s="250"/>
      <c r="F3007" s="250"/>
    </row>
    <row r="3008" spans="1:6" ht="15" x14ac:dyDescent="0.25">
      <c r="A3008" s="250"/>
      <c r="B3008" s="250"/>
      <c r="C3008" s="250"/>
      <c r="D3008" s="250"/>
      <c r="E3008" s="250"/>
      <c r="F3008" s="250"/>
    </row>
    <row r="3009" spans="1:6" ht="15" x14ac:dyDescent="0.25">
      <c r="A3009" s="250"/>
      <c r="B3009" s="250"/>
      <c r="C3009" s="250"/>
      <c r="D3009" s="250"/>
      <c r="E3009" s="250"/>
      <c r="F3009" s="250"/>
    </row>
    <row r="3010" spans="1:6" ht="15" x14ac:dyDescent="0.25">
      <c r="A3010" s="250"/>
      <c r="B3010" s="250"/>
      <c r="C3010" s="250"/>
      <c r="D3010" s="250"/>
      <c r="E3010" s="250"/>
      <c r="F3010" s="250"/>
    </row>
    <row r="3011" spans="1:6" ht="15" x14ac:dyDescent="0.25">
      <c r="A3011" s="250"/>
      <c r="B3011" s="250"/>
      <c r="C3011" s="250"/>
      <c r="D3011" s="250"/>
      <c r="E3011" s="250"/>
      <c r="F3011" s="250"/>
    </row>
    <row r="3012" spans="1:6" ht="15" x14ac:dyDescent="0.25">
      <c r="A3012" s="250"/>
      <c r="B3012" s="250"/>
      <c r="C3012" s="250"/>
      <c r="D3012" s="250"/>
      <c r="E3012" s="250"/>
      <c r="F3012" s="250"/>
    </row>
    <row r="3013" spans="1:6" ht="15" x14ac:dyDescent="0.25">
      <c r="A3013" s="250"/>
      <c r="B3013" s="250"/>
      <c r="C3013" s="250"/>
      <c r="D3013" s="250"/>
      <c r="E3013" s="250"/>
      <c r="F3013" s="250"/>
    </row>
    <row r="3014" spans="1:6" ht="15" x14ac:dyDescent="0.25">
      <c r="A3014" s="250"/>
      <c r="B3014" s="250"/>
      <c r="C3014" s="250"/>
      <c r="D3014" s="250"/>
      <c r="E3014" s="250"/>
      <c r="F3014" s="250"/>
    </row>
    <row r="3015" spans="1:6" ht="15" x14ac:dyDescent="0.25">
      <c r="A3015" s="250"/>
      <c r="B3015" s="250"/>
      <c r="C3015" s="250"/>
      <c r="D3015" s="250"/>
      <c r="E3015" s="250"/>
      <c r="F3015" s="250"/>
    </row>
    <row r="3016" spans="1:6" ht="15" x14ac:dyDescent="0.25">
      <c r="A3016" s="250"/>
      <c r="B3016" s="250"/>
      <c r="C3016" s="250"/>
      <c r="D3016" s="250"/>
      <c r="E3016" s="250"/>
      <c r="F3016" s="250"/>
    </row>
    <row r="3017" spans="1:6" ht="15" x14ac:dyDescent="0.25">
      <c r="A3017" s="250"/>
      <c r="B3017" s="250"/>
      <c r="C3017" s="250"/>
      <c r="D3017" s="250"/>
      <c r="E3017" s="250"/>
      <c r="F3017" s="250"/>
    </row>
    <row r="3018" spans="1:6" ht="15" x14ac:dyDescent="0.25">
      <c r="A3018" s="250"/>
      <c r="B3018" s="250"/>
      <c r="C3018" s="250"/>
      <c r="D3018" s="250"/>
      <c r="E3018" s="250"/>
      <c r="F3018" s="250"/>
    </row>
    <row r="3019" spans="1:6" ht="15" x14ac:dyDescent="0.25">
      <c r="A3019" s="250"/>
      <c r="B3019" s="250"/>
      <c r="C3019" s="250"/>
      <c r="D3019" s="250"/>
      <c r="E3019" s="250"/>
      <c r="F3019" s="250"/>
    </row>
    <row r="3020" spans="1:6" ht="15" x14ac:dyDescent="0.25">
      <c r="A3020" s="250"/>
      <c r="B3020" s="250"/>
      <c r="C3020" s="250"/>
      <c r="D3020" s="250"/>
      <c r="E3020" s="250"/>
      <c r="F3020" s="250"/>
    </row>
    <row r="3021" spans="1:6" ht="15" x14ac:dyDescent="0.25">
      <c r="A3021" s="250"/>
      <c r="B3021" s="250"/>
      <c r="C3021" s="250"/>
      <c r="D3021" s="250"/>
      <c r="E3021" s="250"/>
      <c r="F3021" s="250"/>
    </row>
    <row r="3022" spans="1:6" ht="15" x14ac:dyDescent="0.25">
      <c r="A3022" s="250"/>
      <c r="B3022" s="250"/>
      <c r="C3022" s="250"/>
      <c r="D3022" s="250"/>
      <c r="E3022" s="250"/>
      <c r="F3022" s="250"/>
    </row>
    <row r="3023" spans="1:6" ht="15" x14ac:dyDescent="0.25">
      <c r="A3023" s="250"/>
      <c r="B3023" s="250"/>
      <c r="C3023" s="250"/>
      <c r="D3023" s="250"/>
      <c r="E3023" s="250"/>
      <c r="F3023" s="250"/>
    </row>
    <row r="3024" spans="1:6" ht="15" x14ac:dyDescent="0.25">
      <c r="A3024" s="250"/>
      <c r="B3024" s="250"/>
      <c r="C3024" s="250"/>
      <c r="D3024" s="250"/>
      <c r="E3024" s="250"/>
      <c r="F3024" s="250"/>
    </row>
    <row r="3025" spans="1:6" ht="15" x14ac:dyDescent="0.25">
      <c r="A3025" s="250"/>
      <c r="B3025" s="250"/>
      <c r="C3025" s="250"/>
      <c r="D3025" s="250"/>
      <c r="E3025" s="250"/>
      <c r="F3025" s="250"/>
    </row>
    <row r="3026" spans="1:6" ht="15" x14ac:dyDescent="0.25">
      <c r="A3026" s="250"/>
      <c r="B3026" s="250"/>
      <c r="C3026" s="250"/>
      <c r="D3026" s="250"/>
      <c r="E3026" s="250"/>
      <c r="F3026" s="250"/>
    </row>
    <row r="3027" spans="1:6" ht="15" x14ac:dyDescent="0.25">
      <c r="A3027" s="250"/>
      <c r="B3027" s="250"/>
      <c r="C3027" s="250"/>
      <c r="D3027" s="250"/>
      <c r="E3027" s="250"/>
      <c r="F3027" s="250"/>
    </row>
    <row r="3028" spans="1:6" ht="15" x14ac:dyDescent="0.25">
      <c r="A3028" s="250"/>
      <c r="B3028" s="250"/>
      <c r="C3028" s="250"/>
      <c r="D3028" s="250"/>
      <c r="E3028" s="250"/>
      <c r="F3028" s="250"/>
    </row>
    <row r="3029" spans="1:6" ht="15" x14ac:dyDescent="0.25">
      <c r="A3029" s="250"/>
      <c r="B3029" s="250"/>
      <c r="C3029" s="250"/>
      <c r="D3029" s="250"/>
      <c r="E3029" s="250"/>
      <c r="F3029" s="250"/>
    </row>
    <row r="3030" spans="1:6" ht="15" x14ac:dyDescent="0.25">
      <c r="A3030" s="250"/>
      <c r="B3030" s="250"/>
      <c r="C3030" s="250"/>
      <c r="D3030" s="250"/>
      <c r="E3030" s="250"/>
      <c r="F3030" s="250"/>
    </row>
    <row r="3031" spans="1:6" ht="15" x14ac:dyDescent="0.25">
      <c r="A3031" s="250"/>
      <c r="B3031" s="250"/>
      <c r="C3031" s="250"/>
      <c r="D3031" s="250"/>
      <c r="E3031" s="250"/>
      <c r="F3031" s="250"/>
    </row>
    <row r="3032" spans="1:6" ht="15" x14ac:dyDescent="0.25">
      <c r="A3032" s="250"/>
      <c r="B3032" s="250"/>
      <c r="C3032" s="250"/>
      <c r="D3032" s="250"/>
      <c r="E3032" s="250"/>
      <c r="F3032" s="250"/>
    </row>
    <row r="3033" spans="1:6" ht="15" x14ac:dyDescent="0.25">
      <c r="A3033" s="250"/>
      <c r="B3033" s="250"/>
      <c r="C3033" s="250"/>
      <c r="D3033" s="250"/>
      <c r="E3033" s="250"/>
      <c r="F3033" s="250"/>
    </row>
    <row r="3034" spans="1:6" ht="15" x14ac:dyDescent="0.25">
      <c r="A3034" s="250"/>
      <c r="B3034" s="250"/>
      <c r="C3034" s="250"/>
      <c r="D3034" s="250"/>
      <c r="E3034" s="250"/>
      <c r="F3034" s="250"/>
    </row>
    <row r="3035" spans="1:6" ht="15" x14ac:dyDescent="0.25">
      <c r="A3035" s="250"/>
      <c r="B3035" s="250"/>
      <c r="C3035" s="250"/>
      <c r="D3035" s="250"/>
      <c r="E3035" s="250"/>
      <c r="F3035" s="250"/>
    </row>
    <row r="3036" spans="1:6" ht="15" x14ac:dyDescent="0.25">
      <c r="A3036" s="250"/>
      <c r="B3036" s="250"/>
      <c r="C3036" s="250"/>
      <c r="D3036" s="250"/>
      <c r="E3036" s="250"/>
      <c r="F3036" s="250"/>
    </row>
    <row r="3037" spans="1:6" ht="15" x14ac:dyDescent="0.25">
      <c r="A3037" s="250"/>
      <c r="B3037" s="250"/>
      <c r="C3037" s="250"/>
      <c r="D3037" s="250"/>
      <c r="E3037" s="250"/>
      <c r="F3037" s="250"/>
    </row>
    <row r="3038" spans="1:6" ht="15" x14ac:dyDescent="0.25">
      <c r="A3038" s="250"/>
      <c r="B3038" s="250"/>
      <c r="C3038" s="250"/>
      <c r="D3038" s="250"/>
      <c r="E3038" s="250"/>
      <c r="F3038" s="250"/>
    </row>
    <row r="3039" spans="1:6" ht="15" x14ac:dyDescent="0.25">
      <c r="A3039" s="250"/>
      <c r="B3039" s="250"/>
      <c r="C3039" s="250"/>
      <c r="D3039" s="250"/>
      <c r="E3039" s="250"/>
      <c r="F3039" s="250"/>
    </row>
    <row r="3040" spans="1:6" ht="15" x14ac:dyDescent="0.25">
      <c r="A3040" s="250"/>
      <c r="B3040" s="250"/>
      <c r="C3040" s="250"/>
      <c r="D3040" s="250"/>
      <c r="E3040" s="250"/>
      <c r="F3040" s="250"/>
    </row>
    <row r="3041" spans="1:6" ht="15" x14ac:dyDescent="0.25">
      <c r="A3041" s="250"/>
      <c r="B3041" s="250"/>
      <c r="C3041" s="250"/>
      <c r="D3041" s="250"/>
      <c r="E3041" s="250"/>
      <c r="F3041" s="250"/>
    </row>
    <row r="3042" spans="1:6" ht="15" x14ac:dyDescent="0.25">
      <c r="A3042" s="250"/>
      <c r="B3042" s="250"/>
      <c r="C3042" s="250"/>
      <c r="D3042" s="250"/>
      <c r="E3042" s="250"/>
      <c r="F3042" s="250"/>
    </row>
    <row r="3043" spans="1:6" ht="15" x14ac:dyDescent="0.25">
      <c r="A3043" s="250"/>
      <c r="B3043" s="250"/>
      <c r="C3043" s="250"/>
      <c r="D3043" s="250"/>
      <c r="E3043" s="250"/>
      <c r="F3043" s="250"/>
    </row>
    <row r="3044" spans="1:6" ht="15" x14ac:dyDescent="0.25">
      <c r="A3044" s="250"/>
      <c r="B3044" s="250"/>
      <c r="C3044" s="250"/>
      <c r="D3044" s="250"/>
      <c r="E3044" s="250"/>
      <c r="F3044" s="250"/>
    </row>
    <row r="3045" spans="1:6" ht="15" x14ac:dyDescent="0.25">
      <c r="A3045" s="250"/>
      <c r="B3045" s="250"/>
      <c r="C3045" s="250"/>
      <c r="D3045" s="250"/>
      <c r="E3045" s="250"/>
      <c r="F3045" s="250"/>
    </row>
    <row r="3046" spans="1:6" ht="15" x14ac:dyDescent="0.25">
      <c r="A3046" s="250"/>
      <c r="B3046" s="250"/>
      <c r="C3046" s="250"/>
      <c r="D3046" s="250"/>
      <c r="E3046" s="250"/>
      <c r="F3046" s="250"/>
    </row>
    <row r="3047" spans="1:6" ht="15" x14ac:dyDescent="0.25">
      <c r="A3047" s="250"/>
      <c r="B3047" s="250"/>
      <c r="C3047" s="250"/>
      <c r="D3047" s="250"/>
      <c r="E3047" s="250"/>
      <c r="F3047" s="250"/>
    </row>
    <row r="3048" spans="1:6" ht="15" x14ac:dyDescent="0.25">
      <c r="A3048" s="250"/>
      <c r="B3048" s="250"/>
      <c r="C3048" s="250"/>
      <c r="D3048" s="250"/>
      <c r="E3048" s="250"/>
      <c r="F3048" s="250"/>
    </row>
    <row r="3049" spans="1:6" ht="15" x14ac:dyDescent="0.25">
      <c r="A3049" s="250"/>
      <c r="B3049" s="250"/>
      <c r="C3049" s="250"/>
      <c r="D3049" s="250"/>
      <c r="E3049" s="250"/>
      <c r="F3049" s="250"/>
    </row>
    <row r="3050" spans="1:6" ht="15" x14ac:dyDescent="0.25">
      <c r="A3050" s="250"/>
      <c r="B3050" s="250"/>
      <c r="C3050" s="250"/>
      <c r="D3050" s="250"/>
      <c r="E3050" s="250"/>
      <c r="F3050" s="250"/>
    </row>
    <row r="3051" spans="1:6" ht="15" x14ac:dyDescent="0.25">
      <c r="A3051" s="250"/>
      <c r="B3051" s="250"/>
      <c r="C3051" s="250"/>
      <c r="D3051" s="250"/>
      <c r="E3051" s="250"/>
      <c r="F3051" s="250"/>
    </row>
    <row r="3052" spans="1:6" ht="15" x14ac:dyDescent="0.25">
      <c r="A3052" s="250"/>
      <c r="B3052" s="250"/>
      <c r="C3052" s="250"/>
      <c r="D3052" s="250"/>
      <c r="E3052" s="250"/>
      <c r="F3052" s="250"/>
    </row>
    <row r="3053" spans="1:6" ht="15" x14ac:dyDescent="0.25">
      <c r="A3053" s="250"/>
      <c r="B3053" s="250"/>
      <c r="C3053" s="250"/>
      <c r="D3053" s="250"/>
      <c r="E3053" s="250"/>
      <c r="F3053" s="250"/>
    </row>
    <row r="3054" spans="1:6" ht="15" x14ac:dyDescent="0.25">
      <c r="A3054" s="250"/>
      <c r="B3054" s="250"/>
      <c r="C3054" s="250"/>
      <c r="D3054" s="250"/>
      <c r="E3054" s="250"/>
      <c r="F3054" s="250"/>
    </row>
    <row r="3055" spans="1:6" ht="15" x14ac:dyDescent="0.25">
      <c r="A3055" s="250"/>
      <c r="B3055" s="250"/>
      <c r="C3055" s="250"/>
      <c r="D3055" s="250"/>
      <c r="E3055" s="250"/>
      <c r="F3055" s="250"/>
    </row>
    <row r="3056" spans="1:6" ht="15" x14ac:dyDescent="0.25">
      <c r="A3056" s="250"/>
      <c r="B3056" s="250"/>
      <c r="C3056" s="250"/>
      <c r="D3056" s="250"/>
      <c r="E3056" s="250"/>
      <c r="F3056" s="250"/>
    </row>
    <row r="3057" spans="1:6" ht="15" x14ac:dyDescent="0.25">
      <c r="A3057" s="250"/>
      <c r="B3057" s="250"/>
      <c r="C3057" s="250"/>
      <c r="D3057" s="250"/>
      <c r="E3057" s="250"/>
      <c r="F3057" s="250"/>
    </row>
    <row r="3058" spans="1:6" ht="15" x14ac:dyDescent="0.25">
      <c r="A3058" s="250"/>
      <c r="B3058" s="250"/>
      <c r="C3058" s="250"/>
      <c r="D3058" s="250"/>
      <c r="E3058" s="250"/>
      <c r="F3058" s="250"/>
    </row>
    <row r="3059" spans="1:6" ht="15" x14ac:dyDescent="0.25">
      <c r="A3059" s="250"/>
      <c r="B3059" s="250"/>
      <c r="C3059" s="250"/>
      <c r="D3059" s="250"/>
      <c r="E3059" s="250"/>
      <c r="F3059" s="250"/>
    </row>
    <row r="3060" spans="1:6" ht="15" x14ac:dyDescent="0.25">
      <c r="A3060" s="250"/>
      <c r="B3060" s="250"/>
      <c r="C3060" s="250"/>
      <c r="D3060" s="250"/>
      <c r="E3060" s="250"/>
      <c r="F3060" s="250"/>
    </row>
    <row r="3061" spans="1:6" ht="15" x14ac:dyDescent="0.25">
      <c r="A3061" s="250"/>
      <c r="B3061" s="250"/>
      <c r="C3061" s="250"/>
      <c r="D3061" s="250"/>
      <c r="E3061" s="250"/>
      <c r="F3061" s="250"/>
    </row>
    <row r="3062" spans="1:6" ht="15" x14ac:dyDescent="0.25">
      <c r="A3062" s="250"/>
      <c r="B3062" s="250"/>
      <c r="C3062" s="250"/>
      <c r="D3062" s="250"/>
      <c r="E3062" s="250"/>
      <c r="F3062" s="250"/>
    </row>
    <row r="3063" spans="1:6" ht="15" x14ac:dyDescent="0.25">
      <c r="A3063" s="250"/>
      <c r="B3063" s="250"/>
      <c r="C3063" s="250"/>
      <c r="D3063" s="250"/>
      <c r="E3063" s="250"/>
      <c r="F3063" s="250"/>
    </row>
    <row r="3064" spans="1:6" ht="15" x14ac:dyDescent="0.25">
      <c r="A3064" s="250"/>
      <c r="B3064" s="250"/>
      <c r="C3064" s="250"/>
      <c r="D3064" s="250"/>
      <c r="E3064" s="250"/>
      <c r="F3064" s="250"/>
    </row>
    <row r="3065" spans="1:6" ht="15" x14ac:dyDescent="0.25">
      <c r="A3065" s="250"/>
      <c r="B3065" s="250"/>
      <c r="C3065" s="250"/>
      <c r="D3065" s="250"/>
      <c r="E3065" s="250"/>
      <c r="F3065" s="250"/>
    </row>
    <row r="3066" spans="1:6" ht="15" x14ac:dyDescent="0.25">
      <c r="A3066" s="250"/>
      <c r="B3066" s="250"/>
      <c r="C3066" s="250"/>
      <c r="D3066" s="250"/>
      <c r="E3066" s="250"/>
      <c r="F3066" s="250"/>
    </row>
    <row r="3067" spans="1:6" ht="15" x14ac:dyDescent="0.25">
      <c r="A3067" s="250"/>
      <c r="B3067" s="250"/>
      <c r="C3067" s="250"/>
      <c r="D3067" s="250"/>
      <c r="E3067" s="250"/>
      <c r="F3067" s="250"/>
    </row>
    <row r="3068" spans="1:6" ht="15" x14ac:dyDescent="0.25">
      <c r="A3068" s="250"/>
      <c r="B3068" s="250"/>
      <c r="C3068" s="250"/>
      <c r="D3068" s="250"/>
      <c r="E3068" s="250"/>
      <c r="F3068" s="250"/>
    </row>
    <row r="3069" spans="1:6" ht="15" x14ac:dyDescent="0.25">
      <c r="A3069" s="250"/>
      <c r="B3069" s="250"/>
      <c r="C3069" s="250"/>
      <c r="D3069" s="250"/>
      <c r="E3069" s="250"/>
      <c r="F3069" s="250"/>
    </row>
    <row r="3070" spans="1:6" ht="15" x14ac:dyDescent="0.25">
      <c r="A3070" s="250"/>
      <c r="B3070" s="250"/>
      <c r="C3070" s="250"/>
      <c r="D3070" s="250"/>
      <c r="E3070" s="250"/>
      <c r="F3070" s="250"/>
    </row>
    <row r="3071" spans="1:6" ht="15" x14ac:dyDescent="0.25">
      <c r="A3071" s="250"/>
      <c r="B3071" s="250"/>
      <c r="C3071" s="250"/>
      <c r="D3071" s="250"/>
      <c r="E3071" s="250"/>
      <c r="F3071" s="250"/>
    </row>
    <row r="3072" spans="1:6" ht="15" x14ac:dyDescent="0.25">
      <c r="A3072" s="250"/>
      <c r="B3072" s="250"/>
      <c r="C3072" s="250"/>
      <c r="D3072" s="250"/>
      <c r="E3072" s="250"/>
      <c r="F3072" s="250"/>
    </row>
    <row r="3073" spans="1:6" ht="15" x14ac:dyDescent="0.25">
      <c r="A3073" s="250"/>
      <c r="B3073" s="250"/>
      <c r="C3073" s="250"/>
      <c r="D3073" s="250"/>
      <c r="E3073" s="250"/>
      <c r="F3073" s="250"/>
    </row>
    <row r="3074" spans="1:6" ht="15" x14ac:dyDescent="0.25">
      <c r="A3074" s="250"/>
      <c r="B3074" s="250"/>
      <c r="C3074" s="250"/>
      <c r="D3074" s="250"/>
      <c r="E3074" s="250"/>
      <c r="F3074" s="250"/>
    </row>
    <row r="3075" spans="1:6" ht="15" x14ac:dyDescent="0.25">
      <c r="A3075" s="250"/>
      <c r="B3075" s="250"/>
      <c r="C3075" s="250"/>
      <c r="D3075" s="250"/>
      <c r="E3075" s="250"/>
      <c r="F3075" s="250"/>
    </row>
    <row r="3076" spans="1:6" ht="15" x14ac:dyDescent="0.25">
      <c r="A3076" s="250"/>
      <c r="B3076" s="250"/>
      <c r="C3076" s="250"/>
      <c r="D3076" s="250"/>
      <c r="E3076" s="250"/>
      <c r="F3076" s="250"/>
    </row>
    <row r="3077" spans="1:6" ht="15" x14ac:dyDescent="0.25">
      <c r="A3077" s="250"/>
      <c r="B3077" s="250"/>
      <c r="C3077" s="250"/>
      <c r="D3077" s="250"/>
      <c r="E3077" s="250"/>
      <c r="F3077" s="250"/>
    </row>
    <row r="3078" spans="1:6" ht="15" x14ac:dyDescent="0.25">
      <c r="A3078" s="250"/>
      <c r="B3078" s="250"/>
      <c r="C3078" s="250"/>
      <c r="D3078" s="250"/>
      <c r="E3078" s="250"/>
      <c r="F3078" s="250"/>
    </row>
    <row r="3079" spans="1:6" ht="15" x14ac:dyDescent="0.25">
      <c r="A3079" s="250"/>
      <c r="B3079" s="250"/>
      <c r="C3079" s="250"/>
      <c r="D3079" s="250"/>
      <c r="E3079" s="250"/>
      <c r="F3079" s="250"/>
    </row>
    <row r="3080" spans="1:6" ht="15" x14ac:dyDescent="0.25">
      <c r="A3080" s="250"/>
      <c r="B3080" s="250"/>
      <c r="C3080" s="250"/>
      <c r="D3080" s="250"/>
      <c r="E3080" s="250"/>
      <c r="F3080" s="250"/>
    </row>
    <row r="3081" spans="1:6" ht="15" x14ac:dyDescent="0.25">
      <c r="A3081" s="250"/>
      <c r="B3081" s="250"/>
      <c r="C3081" s="250"/>
      <c r="D3081" s="250"/>
      <c r="E3081" s="250"/>
      <c r="F3081" s="250"/>
    </row>
    <row r="3082" spans="1:6" ht="15" x14ac:dyDescent="0.25">
      <c r="A3082" s="250"/>
      <c r="B3082" s="250"/>
      <c r="C3082" s="250"/>
      <c r="D3082" s="250"/>
      <c r="E3082" s="250"/>
      <c r="F3082" s="250"/>
    </row>
    <row r="3083" spans="1:6" ht="15" x14ac:dyDescent="0.25">
      <c r="A3083" s="250"/>
      <c r="B3083" s="250"/>
      <c r="C3083" s="250"/>
      <c r="D3083" s="250"/>
      <c r="E3083" s="250"/>
      <c r="F3083" s="250"/>
    </row>
    <row r="3084" spans="1:6" ht="15" x14ac:dyDescent="0.25">
      <c r="A3084" s="250"/>
      <c r="B3084" s="250"/>
      <c r="C3084" s="250"/>
      <c r="D3084" s="250"/>
      <c r="E3084" s="250"/>
      <c r="F3084" s="250"/>
    </row>
    <row r="3085" spans="1:6" ht="15" x14ac:dyDescent="0.25">
      <c r="A3085" s="250"/>
      <c r="B3085" s="250"/>
      <c r="C3085" s="250"/>
      <c r="D3085" s="250"/>
      <c r="E3085" s="250"/>
      <c r="F3085" s="250"/>
    </row>
    <row r="3086" spans="1:6" ht="15" x14ac:dyDescent="0.25">
      <c r="A3086" s="250"/>
      <c r="B3086" s="250"/>
      <c r="C3086" s="250"/>
      <c r="D3086" s="250"/>
      <c r="E3086" s="250"/>
      <c r="F3086" s="250"/>
    </row>
    <row r="3087" spans="1:6" ht="15" x14ac:dyDescent="0.25">
      <c r="A3087" s="250"/>
      <c r="B3087" s="250"/>
      <c r="C3087" s="250"/>
      <c r="D3087" s="250"/>
      <c r="E3087" s="250"/>
      <c r="F3087" s="250"/>
    </row>
    <row r="3088" spans="1:6" ht="15" x14ac:dyDescent="0.25">
      <c r="A3088" s="250"/>
      <c r="B3088" s="250"/>
      <c r="C3088" s="250"/>
      <c r="D3088" s="250"/>
      <c r="E3088" s="250"/>
      <c r="F3088" s="250"/>
    </row>
    <row r="3089" spans="1:6" ht="15" x14ac:dyDescent="0.25">
      <c r="A3089" s="250"/>
      <c r="B3089" s="250"/>
      <c r="C3089" s="250"/>
      <c r="D3089" s="250"/>
      <c r="E3089" s="250"/>
      <c r="F3089" s="250"/>
    </row>
    <row r="3090" spans="1:6" ht="15" x14ac:dyDescent="0.25">
      <c r="A3090" s="250"/>
      <c r="B3090" s="250"/>
      <c r="C3090" s="250"/>
      <c r="D3090" s="250"/>
      <c r="E3090" s="250"/>
      <c r="F3090" s="250"/>
    </row>
    <row r="3091" spans="1:6" ht="15" x14ac:dyDescent="0.25">
      <c r="A3091" s="250"/>
      <c r="B3091" s="250"/>
      <c r="C3091" s="250"/>
      <c r="D3091" s="250"/>
      <c r="E3091" s="250"/>
      <c r="F3091" s="250"/>
    </row>
    <row r="3092" spans="1:6" ht="15" x14ac:dyDescent="0.25">
      <c r="A3092" s="250"/>
      <c r="B3092" s="250"/>
      <c r="C3092" s="250"/>
      <c r="D3092" s="250"/>
      <c r="E3092" s="250"/>
      <c r="F3092" s="250"/>
    </row>
    <row r="3093" spans="1:6" ht="15" x14ac:dyDescent="0.25">
      <c r="A3093" s="250"/>
      <c r="B3093" s="250"/>
      <c r="C3093" s="250"/>
      <c r="D3093" s="250"/>
      <c r="E3093" s="250"/>
      <c r="F3093" s="250"/>
    </row>
    <row r="3094" spans="1:6" ht="15" x14ac:dyDescent="0.25">
      <c r="A3094" s="250"/>
      <c r="B3094" s="250"/>
      <c r="C3094" s="250"/>
      <c r="D3094" s="250"/>
      <c r="E3094" s="250"/>
      <c r="F3094" s="250"/>
    </row>
    <row r="3095" spans="1:6" ht="15" x14ac:dyDescent="0.25">
      <c r="A3095" s="250"/>
      <c r="B3095" s="250"/>
      <c r="C3095" s="250"/>
      <c r="D3095" s="250"/>
      <c r="E3095" s="250"/>
      <c r="F3095" s="250"/>
    </row>
    <row r="3096" spans="1:6" ht="15" x14ac:dyDescent="0.25">
      <c r="A3096" s="250"/>
      <c r="B3096" s="250"/>
      <c r="C3096" s="250"/>
      <c r="D3096" s="250"/>
      <c r="E3096" s="250"/>
      <c r="F3096" s="250"/>
    </row>
    <row r="3097" spans="1:6" ht="15" x14ac:dyDescent="0.25">
      <c r="A3097" s="250"/>
      <c r="B3097" s="250"/>
      <c r="C3097" s="250"/>
      <c r="D3097" s="250"/>
      <c r="E3097" s="250"/>
      <c r="F3097" s="250"/>
    </row>
    <row r="3098" spans="1:6" ht="15" x14ac:dyDescent="0.25">
      <c r="A3098" s="250"/>
      <c r="B3098" s="250"/>
      <c r="C3098" s="250"/>
      <c r="D3098" s="250"/>
      <c r="E3098" s="250"/>
      <c r="F3098" s="250"/>
    </row>
    <row r="3099" spans="1:6" ht="15" x14ac:dyDescent="0.25">
      <c r="A3099" s="250"/>
      <c r="B3099" s="250"/>
      <c r="C3099" s="250"/>
      <c r="D3099" s="250"/>
      <c r="E3099" s="250"/>
      <c r="F3099" s="250"/>
    </row>
    <row r="3100" spans="1:6" ht="15" x14ac:dyDescent="0.25">
      <c r="A3100" s="250"/>
      <c r="B3100" s="250"/>
      <c r="C3100" s="250"/>
      <c r="D3100" s="250"/>
      <c r="E3100" s="250"/>
      <c r="F3100" s="250"/>
    </row>
    <row r="3101" spans="1:6" ht="15" x14ac:dyDescent="0.25">
      <c r="A3101" s="250"/>
      <c r="B3101" s="250"/>
      <c r="C3101" s="250"/>
      <c r="D3101" s="250"/>
      <c r="E3101" s="250"/>
      <c r="F3101" s="250"/>
    </row>
    <row r="3102" spans="1:6" ht="15" x14ac:dyDescent="0.25">
      <c r="A3102" s="250"/>
      <c r="B3102" s="250"/>
      <c r="C3102" s="250"/>
      <c r="D3102" s="250"/>
      <c r="E3102" s="250"/>
      <c r="F3102" s="250"/>
    </row>
    <row r="3103" spans="1:6" ht="15" x14ac:dyDescent="0.25">
      <c r="A3103" s="250"/>
      <c r="B3103" s="250"/>
      <c r="C3103" s="250"/>
      <c r="D3103" s="250"/>
      <c r="E3103" s="250"/>
      <c r="F3103" s="250"/>
    </row>
    <row r="3104" spans="1:6" ht="15" x14ac:dyDescent="0.25">
      <c r="A3104" s="250"/>
      <c r="B3104" s="250"/>
      <c r="C3104" s="250"/>
      <c r="D3104" s="250"/>
      <c r="E3104" s="250"/>
      <c r="F3104" s="250"/>
    </row>
    <row r="3105" spans="1:6" ht="15" x14ac:dyDescent="0.25">
      <c r="A3105" s="250"/>
      <c r="B3105" s="250"/>
      <c r="C3105" s="250"/>
      <c r="D3105" s="250"/>
      <c r="E3105" s="250"/>
      <c r="F3105" s="250"/>
    </row>
    <row r="3106" spans="1:6" ht="15" x14ac:dyDescent="0.25">
      <c r="A3106" s="250"/>
      <c r="B3106" s="250"/>
      <c r="C3106" s="250"/>
      <c r="D3106" s="250"/>
      <c r="E3106" s="250"/>
      <c r="F3106" s="250"/>
    </row>
    <row r="3107" spans="1:6" ht="15" x14ac:dyDescent="0.25">
      <c r="A3107" s="250"/>
      <c r="B3107" s="250"/>
      <c r="C3107" s="250"/>
      <c r="D3107" s="250"/>
      <c r="E3107" s="250"/>
      <c r="F3107" s="250"/>
    </row>
    <row r="3108" spans="1:6" ht="15" x14ac:dyDescent="0.25">
      <c r="A3108" s="250"/>
      <c r="B3108" s="250"/>
      <c r="C3108" s="250"/>
      <c r="D3108" s="250"/>
      <c r="E3108" s="250"/>
      <c r="F3108" s="250"/>
    </row>
    <row r="3109" spans="1:6" ht="15" x14ac:dyDescent="0.25">
      <c r="A3109" s="250"/>
      <c r="B3109" s="250"/>
      <c r="C3109" s="250"/>
      <c r="D3109" s="250"/>
      <c r="E3109" s="250"/>
      <c r="F3109" s="250"/>
    </row>
    <row r="3110" spans="1:6" ht="15" x14ac:dyDescent="0.25">
      <c r="A3110" s="250"/>
      <c r="B3110" s="250"/>
      <c r="C3110" s="250"/>
      <c r="D3110" s="250"/>
      <c r="E3110" s="250"/>
      <c r="F3110" s="250"/>
    </row>
    <row r="3111" spans="1:6" ht="15" x14ac:dyDescent="0.25">
      <c r="A3111" s="250"/>
      <c r="B3111" s="250"/>
      <c r="C3111" s="250"/>
      <c r="D3111" s="250"/>
      <c r="E3111" s="250"/>
      <c r="F3111" s="250"/>
    </row>
    <row r="3112" spans="1:6" ht="15" x14ac:dyDescent="0.25">
      <c r="A3112" s="250"/>
      <c r="B3112" s="250"/>
      <c r="C3112" s="250"/>
      <c r="D3112" s="250"/>
      <c r="E3112" s="250"/>
      <c r="F3112" s="250"/>
    </row>
    <row r="3113" spans="1:6" ht="15" x14ac:dyDescent="0.25">
      <c r="A3113" s="250"/>
      <c r="B3113" s="250"/>
      <c r="C3113" s="250"/>
      <c r="D3113" s="250"/>
      <c r="E3113" s="250"/>
      <c r="F3113" s="250"/>
    </row>
    <row r="3114" spans="1:6" ht="15" x14ac:dyDescent="0.25">
      <c r="A3114" s="250"/>
      <c r="B3114" s="250"/>
      <c r="C3114" s="250"/>
      <c r="D3114" s="250"/>
      <c r="E3114" s="250"/>
      <c r="F3114" s="250"/>
    </row>
    <row r="3115" spans="1:6" ht="15" x14ac:dyDescent="0.25">
      <c r="A3115" s="250"/>
      <c r="B3115" s="250"/>
      <c r="C3115" s="250"/>
      <c r="D3115" s="250"/>
      <c r="E3115" s="250"/>
      <c r="F3115" s="250"/>
    </row>
    <row r="3116" spans="1:6" ht="15" x14ac:dyDescent="0.25">
      <c r="A3116" s="250"/>
      <c r="B3116" s="250"/>
      <c r="C3116" s="250"/>
      <c r="D3116" s="250"/>
      <c r="E3116" s="250"/>
      <c r="F3116" s="250"/>
    </row>
    <row r="3117" spans="1:6" ht="15" x14ac:dyDescent="0.25">
      <c r="A3117" s="250"/>
      <c r="B3117" s="250"/>
      <c r="C3117" s="250"/>
      <c r="D3117" s="250"/>
      <c r="E3117" s="250"/>
      <c r="F3117" s="250"/>
    </row>
    <row r="3118" spans="1:6" ht="15" x14ac:dyDescent="0.25">
      <c r="A3118" s="250"/>
      <c r="B3118" s="250"/>
      <c r="C3118" s="250"/>
      <c r="D3118" s="250"/>
      <c r="E3118" s="250"/>
      <c r="F3118" s="250"/>
    </row>
    <row r="3119" spans="1:6" ht="15" x14ac:dyDescent="0.25">
      <c r="A3119" s="250"/>
      <c r="B3119" s="250"/>
      <c r="C3119" s="250"/>
      <c r="D3119" s="250"/>
      <c r="E3119" s="250"/>
      <c r="F3119" s="250"/>
    </row>
    <row r="3120" spans="1:6" ht="15" x14ac:dyDescent="0.25">
      <c r="A3120" s="250"/>
      <c r="B3120" s="250"/>
      <c r="C3120" s="250"/>
      <c r="D3120" s="250"/>
      <c r="E3120" s="250"/>
      <c r="F3120" s="250"/>
    </row>
    <row r="3121" spans="1:6" ht="15" x14ac:dyDescent="0.25">
      <c r="A3121" s="250"/>
      <c r="B3121" s="250"/>
      <c r="C3121" s="250"/>
      <c r="D3121" s="250"/>
      <c r="E3121" s="250"/>
      <c r="F3121" s="250"/>
    </row>
    <row r="3122" spans="1:6" ht="15" x14ac:dyDescent="0.25">
      <c r="A3122" s="250"/>
      <c r="B3122" s="250"/>
      <c r="C3122" s="250"/>
      <c r="D3122" s="250"/>
      <c r="E3122" s="250"/>
      <c r="F3122" s="250"/>
    </row>
    <row r="3123" spans="1:6" ht="15" x14ac:dyDescent="0.25">
      <c r="A3123" s="250"/>
      <c r="B3123" s="250"/>
      <c r="C3123" s="250"/>
      <c r="D3123" s="250"/>
      <c r="E3123" s="250"/>
      <c r="F3123" s="250"/>
    </row>
    <row r="3124" spans="1:6" ht="15" x14ac:dyDescent="0.25">
      <c r="A3124" s="250"/>
      <c r="B3124" s="250"/>
      <c r="C3124" s="250"/>
      <c r="D3124" s="250"/>
      <c r="E3124" s="250"/>
      <c r="F3124" s="250"/>
    </row>
    <row r="3125" spans="1:6" ht="15" x14ac:dyDescent="0.25">
      <c r="A3125" s="250"/>
      <c r="B3125" s="250"/>
      <c r="C3125" s="250"/>
      <c r="D3125" s="250"/>
      <c r="E3125" s="250"/>
      <c r="F3125" s="250"/>
    </row>
    <row r="3126" spans="1:6" ht="15" x14ac:dyDescent="0.25">
      <c r="A3126" s="250"/>
      <c r="B3126" s="250"/>
      <c r="C3126" s="250"/>
      <c r="D3126" s="250"/>
      <c r="E3126" s="250"/>
      <c r="F3126" s="250"/>
    </row>
    <row r="3127" spans="1:6" ht="15" x14ac:dyDescent="0.25">
      <c r="A3127" s="250"/>
      <c r="B3127" s="250"/>
      <c r="C3127" s="250"/>
      <c r="D3127" s="250"/>
      <c r="E3127" s="250"/>
      <c r="F3127" s="250"/>
    </row>
    <row r="3128" spans="1:6" ht="15" x14ac:dyDescent="0.25">
      <c r="A3128" s="250"/>
      <c r="B3128" s="250"/>
      <c r="C3128" s="250"/>
      <c r="D3128" s="250"/>
      <c r="E3128" s="250"/>
      <c r="F3128" s="250"/>
    </row>
    <row r="3129" spans="1:6" ht="15" x14ac:dyDescent="0.25">
      <c r="A3129" s="250"/>
      <c r="B3129" s="250"/>
      <c r="C3129" s="250"/>
      <c r="D3129" s="250"/>
      <c r="E3129" s="250"/>
      <c r="F3129" s="250"/>
    </row>
    <row r="3130" spans="1:6" ht="15" x14ac:dyDescent="0.25">
      <c r="A3130" s="250"/>
      <c r="B3130" s="250"/>
      <c r="C3130" s="250"/>
      <c r="D3130" s="250"/>
      <c r="E3130" s="250"/>
      <c r="F3130" s="250"/>
    </row>
    <row r="3131" spans="1:6" ht="15" x14ac:dyDescent="0.25">
      <c r="A3131" s="250"/>
      <c r="B3131" s="250"/>
      <c r="C3131" s="250"/>
      <c r="D3131" s="250"/>
      <c r="E3131" s="250"/>
      <c r="F3131" s="250"/>
    </row>
    <row r="3132" spans="1:6" ht="15" x14ac:dyDescent="0.25">
      <c r="A3132" s="250"/>
      <c r="B3132" s="250"/>
      <c r="C3132" s="250"/>
      <c r="D3132" s="250"/>
      <c r="E3132" s="250"/>
      <c r="F3132" s="250"/>
    </row>
    <row r="3133" spans="1:6" ht="15" x14ac:dyDescent="0.25">
      <c r="A3133" s="250"/>
      <c r="B3133" s="250"/>
      <c r="C3133" s="250"/>
      <c r="D3133" s="250"/>
      <c r="E3133" s="250"/>
      <c r="F3133" s="250"/>
    </row>
    <row r="3134" spans="1:6" ht="15" x14ac:dyDescent="0.25">
      <c r="A3134" s="250"/>
      <c r="B3134" s="250"/>
      <c r="C3134" s="250"/>
      <c r="D3134" s="250"/>
      <c r="E3134" s="250"/>
      <c r="F3134" s="250"/>
    </row>
    <row r="3135" spans="1:6" ht="15" x14ac:dyDescent="0.25">
      <c r="A3135" s="250"/>
      <c r="B3135" s="250"/>
      <c r="C3135" s="250"/>
      <c r="D3135" s="250"/>
      <c r="E3135" s="250"/>
      <c r="F3135" s="250"/>
    </row>
    <row r="3136" spans="1:6" ht="15" x14ac:dyDescent="0.25">
      <c r="A3136" s="250"/>
      <c r="B3136" s="250"/>
      <c r="C3136" s="250"/>
      <c r="D3136" s="250"/>
      <c r="E3136" s="250"/>
      <c r="F3136" s="250"/>
    </row>
    <row r="3137" spans="1:6" ht="15" x14ac:dyDescent="0.25">
      <c r="A3137" s="250"/>
      <c r="B3137" s="250"/>
      <c r="C3137" s="250"/>
      <c r="D3137" s="250"/>
      <c r="E3137" s="250"/>
      <c r="F3137" s="250"/>
    </row>
    <row r="3138" spans="1:6" ht="15" x14ac:dyDescent="0.25">
      <c r="A3138" s="250"/>
      <c r="B3138" s="250"/>
      <c r="C3138" s="250"/>
      <c r="D3138" s="250"/>
      <c r="E3138" s="250"/>
      <c r="F3138" s="250"/>
    </row>
    <row r="3139" spans="1:6" ht="15" x14ac:dyDescent="0.25">
      <c r="A3139" s="250"/>
      <c r="B3139" s="250"/>
      <c r="C3139" s="250"/>
      <c r="D3139" s="250"/>
      <c r="E3139" s="250"/>
      <c r="F3139" s="250"/>
    </row>
    <row r="3140" spans="1:6" ht="15" x14ac:dyDescent="0.25">
      <c r="A3140" s="250"/>
      <c r="B3140" s="250"/>
      <c r="C3140" s="250"/>
      <c r="D3140" s="250"/>
      <c r="E3140" s="250"/>
      <c r="F3140" s="250"/>
    </row>
    <row r="3141" spans="1:6" ht="15" x14ac:dyDescent="0.25">
      <c r="A3141" s="250"/>
      <c r="B3141" s="250"/>
      <c r="C3141" s="250"/>
      <c r="D3141" s="250"/>
      <c r="E3141" s="250"/>
      <c r="F3141" s="250"/>
    </row>
    <row r="3142" spans="1:6" ht="15" x14ac:dyDescent="0.25">
      <c r="A3142" s="250"/>
      <c r="B3142" s="250"/>
      <c r="C3142" s="250"/>
      <c r="D3142" s="250"/>
      <c r="E3142" s="250"/>
      <c r="F3142" s="250"/>
    </row>
    <row r="3143" spans="1:6" ht="15" x14ac:dyDescent="0.25">
      <c r="A3143" s="250"/>
      <c r="B3143" s="250"/>
      <c r="C3143" s="250"/>
      <c r="D3143" s="250"/>
      <c r="E3143" s="250"/>
      <c r="F3143" s="250"/>
    </row>
    <row r="3144" spans="1:6" ht="15" x14ac:dyDescent="0.25">
      <c r="A3144" s="250"/>
      <c r="B3144" s="250"/>
      <c r="C3144" s="250"/>
      <c r="D3144" s="250"/>
      <c r="E3144" s="250"/>
      <c r="F3144" s="250"/>
    </row>
    <row r="3145" spans="1:6" ht="15" x14ac:dyDescent="0.25">
      <c r="A3145" s="250"/>
      <c r="B3145" s="250"/>
      <c r="C3145" s="250"/>
      <c r="D3145" s="250"/>
      <c r="E3145" s="250"/>
      <c r="F3145" s="250"/>
    </row>
    <row r="3146" spans="1:6" ht="15" x14ac:dyDescent="0.25">
      <c r="A3146" s="250"/>
      <c r="B3146" s="250"/>
      <c r="C3146" s="250"/>
      <c r="D3146" s="250"/>
      <c r="E3146" s="250"/>
      <c r="F3146" s="250"/>
    </row>
    <row r="3147" spans="1:6" ht="15" x14ac:dyDescent="0.25">
      <c r="A3147" s="250"/>
      <c r="B3147" s="250"/>
      <c r="C3147" s="250"/>
      <c r="D3147" s="250"/>
      <c r="E3147" s="250"/>
      <c r="F3147" s="250"/>
    </row>
    <row r="3148" spans="1:6" ht="15" x14ac:dyDescent="0.25">
      <c r="A3148" s="250"/>
      <c r="B3148" s="250"/>
      <c r="C3148" s="250"/>
      <c r="D3148" s="250"/>
      <c r="E3148" s="250"/>
      <c r="F3148" s="250"/>
    </row>
    <row r="3149" spans="1:6" ht="15" x14ac:dyDescent="0.25">
      <c r="A3149" s="250"/>
      <c r="B3149" s="250"/>
      <c r="C3149" s="250"/>
      <c r="D3149" s="250"/>
      <c r="E3149" s="250"/>
      <c r="F3149" s="250"/>
    </row>
    <row r="3150" spans="1:6" ht="15" x14ac:dyDescent="0.25">
      <c r="A3150" s="250"/>
      <c r="B3150" s="250"/>
      <c r="C3150" s="250"/>
      <c r="D3150" s="250"/>
      <c r="E3150" s="250"/>
      <c r="F3150" s="250"/>
    </row>
    <row r="3151" spans="1:6" ht="15" x14ac:dyDescent="0.25">
      <c r="A3151" s="250"/>
      <c r="B3151" s="250"/>
      <c r="C3151" s="250"/>
      <c r="D3151" s="250"/>
      <c r="E3151" s="250"/>
      <c r="F3151" s="250"/>
    </row>
    <row r="3152" spans="1:6" ht="15" x14ac:dyDescent="0.25">
      <c r="A3152" s="250"/>
      <c r="B3152" s="250"/>
      <c r="C3152" s="250"/>
      <c r="D3152" s="250"/>
      <c r="E3152" s="250"/>
      <c r="F3152" s="250"/>
    </row>
    <row r="3153" spans="1:6" ht="15" x14ac:dyDescent="0.25">
      <c r="A3153" s="250"/>
      <c r="B3153" s="250"/>
      <c r="C3153" s="250"/>
      <c r="D3153" s="250"/>
      <c r="E3153" s="250"/>
      <c r="F3153" s="250"/>
    </row>
    <row r="3154" spans="1:6" ht="15" x14ac:dyDescent="0.25">
      <c r="A3154" s="250"/>
      <c r="B3154" s="250"/>
      <c r="C3154" s="250"/>
      <c r="D3154" s="250"/>
      <c r="E3154" s="250"/>
      <c r="F3154" s="250"/>
    </row>
    <row r="3155" spans="1:6" ht="15" x14ac:dyDescent="0.25">
      <c r="A3155" s="250"/>
      <c r="B3155" s="250"/>
      <c r="C3155" s="250"/>
      <c r="D3155" s="250"/>
      <c r="E3155" s="250"/>
      <c r="F3155" s="250"/>
    </row>
    <row r="3156" spans="1:6" ht="15" x14ac:dyDescent="0.25">
      <c r="A3156" s="250"/>
      <c r="B3156" s="250"/>
      <c r="C3156" s="250"/>
      <c r="D3156" s="250"/>
      <c r="E3156" s="250"/>
      <c r="F3156" s="250"/>
    </row>
    <row r="3157" spans="1:6" ht="15" x14ac:dyDescent="0.25">
      <c r="A3157" s="250"/>
      <c r="B3157" s="250"/>
      <c r="C3157" s="250"/>
      <c r="D3157" s="250"/>
      <c r="E3157" s="250"/>
      <c r="F3157" s="250"/>
    </row>
    <row r="3158" spans="1:6" ht="15" x14ac:dyDescent="0.25">
      <c r="A3158" s="250"/>
      <c r="B3158" s="250"/>
      <c r="C3158" s="250"/>
      <c r="D3158" s="250"/>
      <c r="E3158" s="250"/>
      <c r="F3158" s="250"/>
    </row>
    <row r="3159" spans="1:6" ht="15" x14ac:dyDescent="0.25">
      <c r="A3159" s="250"/>
      <c r="B3159" s="250"/>
      <c r="C3159" s="250"/>
      <c r="D3159" s="250"/>
      <c r="E3159" s="250"/>
      <c r="F3159" s="250"/>
    </row>
    <row r="3160" spans="1:6" ht="15" x14ac:dyDescent="0.25">
      <c r="A3160" s="250"/>
      <c r="B3160" s="250"/>
      <c r="C3160" s="250"/>
      <c r="D3160" s="250"/>
      <c r="E3160" s="250"/>
      <c r="F3160" s="250"/>
    </row>
    <row r="3161" spans="1:6" ht="15" x14ac:dyDescent="0.25">
      <c r="A3161" s="250"/>
      <c r="B3161" s="250"/>
      <c r="C3161" s="250"/>
      <c r="D3161" s="250"/>
      <c r="E3161" s="250"/>
      <c r="F3161" s="250"/>
    </row>
    <row r="3162" spans="1:6" ht="15" x14ac:dyDescent="0.25">
      <c r="A3162" s="250"/>
      <c r="B3162" s="250"/>
      <c r="C3162" s="250"/>
      <c r="D3162" s="250"/>
      <c r="E3162" s="250"/>
      <c r="F3162" s="250"/>
    </row>
    <row r="3163" spans="1:6" ht="15" x14ac:dyDescent="0.25">
      <c r="A3163" s="250"/>
      <c r="B3163" s="250"/>
      <c r="C3163" s="250"/>
      <c r="D3163" s="250"/>
      <c r="E3163" s="250"/>
      <c r="F3163" s="250"/>
    </row>
    <row r="3164" spans="1:6" ht="15" x14ac:dyDescent="0.25">
      <c r="A3164" s="250"/>
      <c r="B3164" s="250"/>
      <c r="C3164" s="250"/>
      <c r="D3164" s="250"/>
      <c r="E3164" s="250"/>
      <c r="F3164" s="250"/>
    </row>
    <row r="3165" spans="1:6" ht="15" x14ac:dyDescent="0.25">
      <c r="A3165" s="250"/>
      <c r="B3165" s="250"/>
      <c r="C3165" s="250"/>
      <c r="D3165" s="250"/>
      <c r="E3165" s="250"/>
      <c r="F3165" s="250"/>
    </row>
    <row r="3166" spans="1:6" ht="15" x14ac:dyDescent="0.25">
      <c r="A3166" s="250"/>
      <c r="B3166" s="250"/>
      <c r="C3166" s="250"/>
      <c r="D3166" s="250"/>
      <c r="E3166" s="250"/>
      <c r="F3166" s="250"/>
    </row>
    <row r="3167" spans="1:6" ht="15" x14ac:dyDescent="0.25">
      <c r="A3167" s="250"/>
      <c r="B3167" s="250"/>
      <c r="C3167" s="250"/>
      <c r="D3167" s="250"/>
      <c r="E3167" s="250"/>
      <c r="F3167" s="250"/>
    </row>
    <row r="3168" spans="1:6" ht="15" x14ac:dyDescent="0.25">
      <c r="A3168" s="250"/>
      <c r="B3168" s="250"/>
      <c r="C3168" s="250"/>
      <c r="D3168" s="250"/>
      <c r="E3168" s="250"/>
      <c r="F3168" s="250"/>
    </row>
    <row r="3169" spans="1:6" ht="15" x14ac:dyDescent="0.25">
      <c r="A3169" s="250"/>
      <c r="B3169" s="250"/>
      <c r="C3169" s="250"/>
      <c r="D3169" s="250"/>
      <c r="E3169" s="250"/>
      <c r="F3169" s="250"/>
    </row>
    <row r="3170" spans="1:6" ht="15" x14ac:dyDescent="0.25">
      <c r="A3170" s="250"/>
      <c r="B3170" s="250"/>
      <c r="C3170" s="250"/>
      <c r="D3170" s="250"/>
      <c r="E3170" s="250"/>
      <c r="F3170" s="250"/>
    </row>
    <row r="3171" spans="1:6" ht="15" x14ac:dyDescent="0.25">
      <c r="A3171" s="250"/>
      <c r="B3171" s="250"/>
      <c r="C3171" s="250"/>
      <c r="D3171" s="250"/>
      <c r="E3171" s="250"/>
      <c r="F3171" s="250"/>
    </row>
    <row r="3172" spans="1:6" ht="15" x14ac:dyDescent="0.25">
      <c r="A3172" s="250"/>
      <c r="B3172" s="250"/>
      <c r="C3172" s="250"/>
      <c r="D3172" s="250"/>
      <c r="E3172" s="250"/>
      <c r="F3172" s="250"/>
    </row>
    <row r="3173" spans="1:6" ht="15" x14ac:dyDescent="0.25">
      <c r="A3173" s="250"/>
      <c r="B3173" s="250"/>
      <c r="C3173" s="250"/>
      <c r="D3173" s="250"/>
      <c r="E3173" s="250"/>
      <c r="F3173" s="250"/>
    </row>
    <row r="3174" spans="1:6" ht="15" x14ac:dyDescent="0.25">
      <c r="A3174" s="250"/>
      <c r="B3174" s="250"/>
      <c r="C3174" s="250"/>
      <c r="D3174" s="250"/>
      <c r="E3174" s="250"/>
      <c r="F3174" s="250"/>
    </row>
    <row r="3175" spans="1:6" ht="15" x14ac:dyDescent="0.25">
      <c r="A3175" s="250"/>
      <c r="B3175" s="250"/>
      <c r="C3175" s="250"/>
      <c r="D3175" s="250"/>
      <c r="E3175" s="250"/>
      <c r="F3175" s="250"/>
    </row>
    <row r="3176" spans="1:6" ht="15" x14ac:dyDescent="0.25">
      <c r="A3176" s="250"/>
      <c r="B3176" s="250"/>
      <c r="C3176" s="250"/>
      <c r="D3176" s="250"/>
      <c r="E3176" s="250"/>
      <c r="F3176" s="250"/>
    </row>
    <row r="3177" spans="1:6" ht="15" x14ac:dyDescent="0.25">
      <c r="A3177" s="250"/>
      <c r="B3177" s="250"/>
      <c r="C3177" s="250"/>
      <c r="D3177" s="250"/>
      <c r="E3177" s="250"/>
      <c r="F3177" s="250"/>
    </row>
    <row r="3178" spans="1:6" ht="15" x14ac:dyDescent="0.25">
      <c r="A3178" s="250"/>
      <c r="B3178" s="250"/>
      <c r="C3178" s="250"/>
      <c r="D3178" s="250"/>
      <c r="E3178" s="250"/>
      <c r="F3178" s="250"/>
    </row>
    <row r="3179" spans="1:6" ht="15" x14ac:dyDescent="0.25">
      <c r="A3179" s="250"/>
      <c r="B3179" s="250"/>
      <c r="C3179" s="250"/>
      <c r="D3179" s="250"/>
      <c r="E3179" s="250"/>
      <c r="F3179" s="250"/>
    </row>
    <row r="3180" spans="1:6" ht="15" x14ac:dyDescent="0.25">
      <c r="A3180" s="250"/>
      <c r="B3180" s="250"/>
      <c r="C3180" s="250"/>
      <c r="D3180" s="250"/>
      <c r="E3180" s="250"/>
      <c r="F3180" s="250"/>
    </row>
    <row r="3181" spans="1:6" ht="15" x14ac:dyDescent="0.25">
      <c r="A3181" s="250"/>
      <c r="B3181" s="250"/>
      <c r="C3181" s="250"/>
      <c r="D3181" s="250"/>
      <c r="E3181" s="250"/>
      <c r="F3181" s="250"/>
    </row>
    <row r="3182" spans="1:6" ht="15" x14ac:dyDescent="0.25">
      <c r="A3182" s="250"/>
      <c r="B3182" s="250"/>
      <c r="C3182" s="250"/>
      <c r="D3182" s="250"/>
      <c r="E3182" s="250"/>
      <c r="F3182" s="250"/>
    </row>
    <row r="3183" spans="1:6" ht="15" x14ac:dyDescent="0.25">
      <c r="A3183" s="250"/>
      <c r="B3183" s="250"/>
      <c r="C3183" s="250"/>
      <c r="D3183" s="250"/>
      <c r="E3183" s="250"/>
      <c r="F3183" s="250"/>
    </row>
    <row r="3184" spans="1:6" ht="15" x14ac:dyDescent="0.25">
      <c r="A3184" s="250"/>
      <c r="B3184" s="250"/>
      <c r="C3184" s="250"/>
      <c r="D3184" s="250"/>
      <c r="E3184" s="250"/>
      <c r="F3184" s="250"/>
    </row>
    <row r="3185" spans="1:6" ht="15" x14ac:dyDescent="0.25">
      <c r="A3185" s="250"/>
      <c r="B3185" s="250"/>
      <c r="C3185" s="250"/>
      <c r="D3185" s="250"/>
      <c r="E3185" s="250"/>
      <c r="F3185" s="250"/>
    </row>
    <row r="3186" spans="1:6" ht="15" x14ac:dyDescent="0.25">
      <c r="A3186" s="250"/>
      <c r="B3186" s="250"/>
      <c r="C3186" s="250"/>
      <c r="D3186" s="250"/>
      <c r="E3186" s="250"/>
      <c r="F3186" s="250"/>
    </row>
    <row r="3187" spans="1:6" ht="15" x14ac:dyDescent="0.25">
      <c r="A3187" s="250"/>
      <c r="B3187" s="250"/>
      <c r="C3187" s="250"/>
      <c r="D3187" s="250"/>
      <c r="E3187" s="250"/>
      <c r="F3187" s="250"/>
    </row>
    <row r="3188" spans="1:6" ht="15" x14ac:dyDescent="0.25">
      <c r="A3188" s="250"/>
      <c r="B3188" s="250"/>
      <c r="C3188" s="250"/>
      <c r="D3188" s="250"/>
      <c r="E3188" s="250"/>
      <c r="F3188" s="250"/>
    </row>
    <row r="3189" spans="1:6" ht="15" x14ac:dyDescent="0.25">
      <c r="A3189" s="250"/>
      <c r="B3189" s="250"/>
      <c r="C3189" s="250"/>
      <c r="D3189" s="250"/>
      <c r="E3189" s="250"/>
      <c r="F3189" s="250"/>
    </row>
    <row r="3190" spans="1:6" ht="15" x14ac:dyDescent="0.25">
      <c r="A3190" s="250"/>
      <c r="B3190" s="250"/>
      <c r="C3190" s="250"/>
      <c r="D3190" s="250"/>
      <c r="E3190" s="250"/>
      <c r="F3190" s="250"/>
    </row>
    <row r="3191" spans="1:6" ht="15" x14ac:dyDescent="0.25">
      <c r="A3191" s="250"/>
      <c r="B3191" s="250"/>
      <c r="C3191" s="250"/>
      <c r="D3191" s="250"/>
      <c r="E3191" s="250"/>
      <c r="F3191" s="250"/>
    </row>
    <row r="3192" spans="1:6" ht="15" x14ac:dyDescent="0.25">
      <c r="A3192" s="250"/>
      <c r="B3192" s="250"/>
      <c r="C3192" s="250"/>
      <c r="D3192" s="250"/>
      <c r="E3192" s="250"/>
      <c r="F3192" s="250"/>
    </row>
    <row r="3193" spans="1:6" ht="15" x14ac:dyDescent="0.25">
      <c r="A3193" s="250"/>
      <c r="B3193" s="250"/>
      <c r="C3193" s="250"/>
      <c r="D3193" s="250"/>
      <c r="E3193" s="250"/>
      <c r="F3193" s="250"/>
    </row>
    <row r="3194" spans="1:6" ht="15" x14ac:dyDescent="0.25">
      <c r="A3194" s="250"/>
      <c r="B3194" s="250"/>
      <c r="C3194" s="250"/>
      <c r="D3194" s="250"/>
      <c r="E3194" s="250"/>
      <c r="F3194" s="250"/>
    </row>
    <row r="3195" spans="1:6" ht="15" x14ac:dyDescent="0.25">
      <c r="A3195" s="250"/>
      <c r="B3195" s="250"/>
      <c r="C3195" s="250"/>
      <c r="D3195" s="250"/>
      <c r="E3195" s="250"/>
      <c r="F3195" s="250"/>
    </row>
    <row r="3196" spans="1:6" ht="15" x14ac:dyDescent="0.25">
      <c r="A3196" s="250"/>
      <c r="B3196" s="250"/>
      <c r="C3196" s="250"/>
      <c r="D3196" s="250"/>
      <c r="E3196" s="250"/>
      <c r="F3196" s="250"/>
    </row>
    <row r="3197" spans="1:6" ht="15" x14ac:dyDescent="0.25">
      <c r="A3197" s="250"/>
      <c r="B3197" s="250"/>
      <c r="C3197" s="250"/>
      <c r="D3197" s="250"/>
      <c r="E3197" s="250"/>
      <c r="F3197" s="250"/>
    </row>
    <row r="3198" spans="1:6" ht="15" x14ac:dyDescent="0.25">
      <c r="A3198" s="250"/>
      <c r="B3198" s="250"/>
      <c r="C3198" s="250"/>
      <c r="D3198" s="250"/>
      <c r="E3198" s="250"/>
      <c r="F3198" s="250"/>
    </row>
    <row r="3199" spans="1:6" ht="15" x14ac:dyDescent="0.25">
      <c r="A3199" s="250"/>
      <c r="B3199" s="250"/>
      <c r="C3199" s="250"/>
      <c r="D3199" s="250"/>
      <c r="E3199" s="250"/>
      <c r="F3199" s="250"/>
    </row>
    <row r="3200" spans="1:6" ht="15" x14ac:dyDescent="0.25">
      <c r="A3200" s="250"/>
      <c r="B3200" s="250"/>
      <c r="C3200" s="250"/>
      <c r="D3200" s="250"/>
      <c r="E3200" s="250"/>
      <c r="F3200" s="250"/>
    </row>
    <row r="3201" spans="1:6" ht="15" x14ac:dyDescent="0.25">
      <c r="A3201" s="250"/>
      <c r="B3201" s="250"/>
      <c r="C3201" s="250"/>
      <c r="D3201" s="250"/>
      <c r="E3201" s="250"/>
      <c r="F3201" s="250"/>
    </row>
    <row r="3202" spans="1:6" ht="15" x14ac:dyDescent="0.25">
      <c r="A3202" s="250"/>
      <c r="B3202" s="250"/>
      <c r="C3202" s="250"/>
      <c r="D3202" s="250"/>
      <c r="E3202" s="250"/>
      <c r="F3202" s="250"/>
    </row>
    <row r="3203" spans="1:6" ht="15" x14ac:dyDescent="0.25">
      <c r="A3203" s="250"/>
      <c r="B3203" s="250"/>
      <c r="C3203" s="250"/>
      <c r="D3203" s="250"/>
      <c r="E3203" s="250"/>
      <c r="F3203" s="250"/>
    </row>
    <row r="3204" spans="1:6" ht="15" x14ac:dyDescent="0.25">
      <c r="A3204" s="250"/>
      <c r="B3204" s="250"/>
      <c r="C3204" s="250"/>
      <c r="D3204" s="250"/>
      <c r="E3204" s="250"/>
      <c r="F3204" s="250"/>
    </row>
    <row r="3205" spans="1:6" ht="15" x14ac:dyDescent="0.25">
      <c r="A3205" s="250"/>
      <c r="B3205" s="250"/>
      <c r="C3205" s="250"/>
      <c r="D3205" s="250"/>
      <c r="E3205" s="250"/>
      <c r="F3205" s="250"/>
    </row>
    <row r="3206" spans="1:6" ht="15" x14ac:dyDescent="0.25">
      <c r="A3206" s="250"/>
      <c r="B3206" s="250"/>
      <c r="C3206" s="250"/>
      <c r="D3206" s="250"/>
      <c r="E3206" s="250"/>
      <c r="F3206" s="250"/>
    </row>
    <row r="3207" spans="1:6" ht="15" x14ac:dyDescent="0.25">
      <c r="A3207" s="250"/>
      <c r="B3207" s="250"/>
      <c r="C3207" s="250"/>
      <c r="D3207" s="250"/>
      <c r="E3207" s="250"/>
      <c r="F3207" s="250"/>
    </row>
    <row r="3208" spans="1:6" ht="15" x14ac:dyDescent="0.25">
      <c r="A3208" s="250"/>
      <c r="B3208" s="250"/>
      <c r="C3208" s="250"/>
      <c r="D3208" s="250"/>
      <c r="E3208" s="250"/>
      <c r="F3208" s="250"/>
    </row>
    <row r="3209" spans="1:6" ht="15" x14ac:dyDescent="0.25">
      <c r="A3209" s="250"/>
      <c r="B3209" s="250"/>
      <c r="C3209" s="250"/>
      <c r="D3209" s="250"/>
      <c r="E3209" s="250"/>
      <c r="F3209" s="250"/>
    </row>
    <row r="3210" spans="1:6" ht="15" x14ac:dyDescent="0.25">
      <c r="A3210" s="250"/>
      <c r="B3210" s="250"/>
      <c r="C3210" s="250"/>
      <c r="D3210" s="250"/>
      <c r="E3210" s="250"/>
      <c r="F3210" s="250"/>
    </row>
    <row r="3211" spans="1:6" ht="15" x14ac:dyDescent="0.25">
      <c r="A3211" s="250"/>
      <c r="B3211" s="250"/>
      <c r="C3211" s="250"/>
      <c r="D3211" s="250"/>
      <c r="E3211" s="250"/>
      <c r="F3211" s="250"/>
    </row>
    <row r="3212" spans="1:6" ht="15" x14ac:dyDescent="0.25">
      <c r="A3212" s="250"/>
      <c r="B3212" s="250"/>
      <c r="C3212" s="250"/>
      <c r="D3212" s="250"/>
      <c r="E3212" s="250"/>
      <c r="F3212" s="250"/>
    </row>
    <row r="3213" spans="1:6" ht="15" x14ac:dyDescent="0.25">
      <c r="A3213" s="250"/>
      <c r="B3213" s="250"/>
      <c r="C3213" s="250"/>
      <c r="D3213" s="250"/>
      <c r="E3213" s="250"/>
      <c r="F3213" s="250"/>
    </row>
    <row r="3214" spans="1:6" ht="15" x14ac:dyDescent="0.25">
      <c r="A3214" s="250"/>
      <c r="B3214" s="250"/>
      <c r="C3214" s="250"/>
      <c r="D3214" s="250"/>
      <c r="E3214" s="250"/>
      <c r="F3214" s="250"/>
    </row>
    <row r="3215" spans="1:6" ht="15" x14ac:dyDescent="0.25">
      <c r="A3215" s="250"/>
      <c r="B3215" s="250"/>
      <c r="C3215" s="250"/>
      <c r="D3215" s="250"/>
      <c r="E3215" s="250"/>
      <c r="F3215" s="250"/>
    </row>
    <row r="3216" spans="1:6" ht="15" x14ac:dyDescent="0.25">
      <c r="A3216" s="250"/>
      <c r="B3216" s="250"/>
      <c r="C3216" s="250"/>
      <c r="D3216" s="250"/>
      <c r="E3216" s="250"/>
      <c r="F3216" s="250"/>
    </row>
    <row r="3217" spans="1:6" ht="15" x14ac:dyDescent="0.25">
      <c r="A3217" s="250"/>
      <c r="B3217" s="250"/>
      <c r="C3217" s="250"/>
      <c r="D3217" s="250"/>
      <c r="E3217" s="250"/>
      <c r="F3217" s="250"/>
    </row>
    <row r="3218" spans="1:6" ht="15" x14ac:dyDescent="0.25">
      <c r="A3218" s="250"/>
      <c r="B3218" s="250"/>
      <c r="C3218" s="250"/>
      <c r="D3218" s="250"/>
      <c r="E3218" s="250"/>
      <c r="F3218" s="250"/>
    </row>
    <row r="3219" spans="1:6" ht="15" x14ac:dyDescent="0.25">
      <c r="A3219" s="250"/>
      <c r="B3219" s="250"/>
      <c r="C3219" s="250"/>
      <c r="D3219" s="250"/>
      <c r="E3219" s="250"/>
      <c r="F3219" s="250"/>
    </row>
    <row r="3220" spans="1:6" ht="15" x14ac:dyDescent="0.25">
      <c r="A3220" s="250"/>
      <c r="B3220" s="250"/>
      <c r="C3220" s="250"/>
      <c r="D3220" s="250"/>
      <c r="E3220" s="250"/>
      <c r="F3220" s="250"/>
    </row>
    <row r="3221" spans="1:6" ht="15" x14ac:dyDescent="0.25">
      <c r="A3221" s="250"/>
      <c r="B3221" s="250"/>
      <c r="C3221" s="250"/>
      <c r="D3221" s="250"/>
      <c r="E3221" s="250"/>
      <c r="F3221" s="250"/>
    </row>
    <row r="3222" spans="1:6" ht="15" x14ac:dyDescent="0.25">
      <c r="A3222" s="250"/>
      <c r="B3222" s="250"/>
      <c r="C3222" s="250"/>
      <c r="D3222" s="250"/>
      <c r="E3222" s="250"/>
      <c r="F3222" s="250"/>
    </row>
    <row r="3223" spans="1:6" ht="15" x14ac:dyDescent="0.25">
      <c r="A3223" s="250"/>
      <c r="B3223" s="250"/>
      <c r="C3223" s="250"/>
      <c r="D3223" s="250"/>
      <c r="E3223" s="250"/>
      <c r="F3223" s="250"/>
    </row>
    <row r="3224" spans="1:6" ht="15" x14ac:dyDescent="0.25">
      <c r="A3224" s="250"/>
      <c r="B3224" s="250"/>
      <c r="C3224" s="250"/>
      <c r="D3224" s="250"/>
      <c r="E3224" s="250"/>
      <c r="F3224" s="250"/>
    </row>
    <row r="3225" spans="1:6" ht="15" x14ac:dyDescent="0.25">
      <c r="A3225" s="250"/>
      <c r="B3225" s="250"/>
      <c r="C3225" s="250"/>
      <c r="D3225" s="250"/>
      <c r="E3225" s="250"/>
      <c r="F3225" s="250"/>
    </row>
    <row r="3226" spans="1:6" ht="15" x14ac:dyDescent="0.25">
      <c r="A3226" s="250"/>
      <c r="B3226" s="250"/>
      <c r="C3226" s="250"/>
      <c r="D3226" s="250"/>
      <c r="E3226" s="250"/>
      <c r="F3226" s="250"/>
    </row>
    <row r="3227" spans="1:6" ht="15" x14ac:dyDescent="0.25">
      <c r="A3227" s="250"/>
      <c r="B3227" s="250"/>
      <c r="C3227" s="250"/>
      <c r="D3227" s="250"/>
      <c r="E3227" s="250"/>
      <c r="F3227" s="250"/>
    </row>
    <row r="3228" spans="1:6" ht="15" x14ac:dyDescent="0.25">
      <c r="A3228" s="250"/>
      <c r="B3228" s="250"/>
      <c r="C3228" s="250"/>
      <c r="D3228" s="250"/>
      <c r="E3228" s="250"/>
      <c r="F3228" s="250"/>
    </row>
    <row r="3229" spans="1:6" ht="15" x14ac:dyDescent="0.25">
      <c r="A3229" s="250"/>
      <c r="B3229" s="250"/>
      <c r="C3229" s="250"/>
      <c r="D3229" s="250"/>
      <c r="E3229" s="250"/>
      <c r="F3229" s="250"/>
    </row>
    <row r="3230" spans="1:6" ht="15" x14ac:dyDescent="0.25">
      <c r="A3230" s="250"/>
      <c r="B3230" s="250"/>
      <c r="C3230" s="250"/>
      <c r="D3230" s="250"/>
      <c r="E3230" s="250"/>
      <c r="F3230" s="250"/>
    </row>
    <row r="3231" spans="1:6" ht="15" x14ac:dyDescent="0.25">
      <c r="A3231" s="250"/>
      <c r="B3231" s="250"/>
      <c r="C3231" s="250"/>
      <c r="D3231" s="250"/>
      <c r="E3231" s="250"/>
      <c r="F3231" s="250"/>
    </row>
    <row r="3232" spans="1:6" ht="15" x14ac:dyDescent="0.25">
      <c r="A3232" s="250"/>
      <c r="B3232" s="250"/>
      <c r="C3232" s="250"/>
      <c r="D3232" s="250"/>
      <c r="E3232" s="250"/>
      <c r="F3232" s="250"/>
    </row>
    <row r="3233" spans="1:6" ht="15" x14ac:dyDescent="0.25">
      <c r="A3233" s="250"/>
      <c r="B3233" s="250"/>
      <c r="C3233" s="250"/>
      <c r="D3233" s="250"/>
      <c r="E3233" s="250"/>
      <c r="F3233" s="250"/>
    </row>
    <row r="3234" spans="1:6" ht="15" x14ac:dyDescent="0.25">
      <c r="A3234" s="250"/>
      <c r="B3234" s="250"/>
      <c r="C3234" s="250"/>
      <c r="D3234" s="250"/>
      <c r="E3234" s="250"/>
      <c r="F3234" s="250"/>
    </row>
    <row r="3235" spans="1:6" ht="15" x14ac:dyDescent="0.25">
      <c r="A3235" s="250"/>
      <c r="B3235" s="250"/>
      <c r="C3235" s="250"/>
      <c r="D3235" s="250"/>
      <c r="E3235" s="250"/>
      <c r="F3235" s="250"/>
    </row>
    <row r="3236" spans="1:6" ht="15" x14ac:dyDescent="0.25">
      <c r="A3236" s="250"/>
      <c r="B3236" s="250"/>
      <c r="C3236" s="250"/>
      <c r="D3236" s="250"/>
      <c r="E3236" s="250"/>
      <c r="F3236" s="250"/>
    </row>
    <row r="3237" spans="1:6" ht="15" x14ac:dyDescent="0.25">
      <c r="A3237" s="250"/>
      <c r="B3237" s="250"/>
      <c r="C3237" s="250"/>
      <c r="D3237" s="250"/>
      <c r="E3237" s="250"/>
      <c r="F3237" s="250"/>
    </row>
    <row r="3238" spans="1:6" ht="15" x14ac:dyDescent="0.25">
      <c r="A3238" s="250"/>
      <c r="B3238" s="250"/>
      <c r="C3238" s="250"/>
      <c r="D3238" s="250"/>
      <c r="E3238" s="250"/>
      <c r="F3238" s="250"/>
    </row>
    <row r="3239" spans="1:6" ht="15" x14ac:dyDescent="0.25">
      <c r="A3239" s="250"/>
      <c r="B3239" s="250"/>
      <c r="C3239" s="250"/>
      <c r="D3239" s="250"/>
      <c r="E3239" s="250"/>
      <c r="F3239" s="250"/>
    </row>
    <row r="3240" spans="1:6" ht="15" x14ac:dyDescent="0.25">
      <c r="A3240" s="250"/>
      <c r="B3240" s="250"/>
      <c r="C3240" s="250"/>
      <c r="D3240" s="250"/>
      <c r="E3240" s="250"/>
      <c r="F3240" s="250"/>
    </row>
    <row r="3241" spans="1:6" ht="15" x14ac:dyDescent="0.25">
      <c r="A3241" s="250"/>
      <c r="B3241" s="250"/>
      <c r="C3241" s="250"/>
      <c r="D3241" s="250"/>
      <c r="E3241" s="250"/>
      <c r="F3241" s="250"/>
    </row>
    <row r="3242" spans="1:6" ht="15" x14ac:dyDescent="0.25">
      <c r="A3242" s="250"/>
      <c r="B3242" s="250"/>
      <c r="C3242" s="250"/>
      <c r="D3242" s="250"/>
      <c r="E3242" s="250"/>
      <c r="F3242" s="250"/>
    </row>
    <row r="3243" spans="1:6" ht="15" x14ac:dyDescent="0.25">
      <c r="A3243" s="250"/>
      <c r="B3243" s="250"/>
      <c r="C3243" s="250"/>
      <c r="D3243" s="250"/>
      <c r="E3243" s="250"/>
      <c r="F3243" s="250"/>
    </row>
    <row r="3244" spans="1:6" ht="15" x14ac:dyDescent="0.25">
      <c r="A3244" s="250"/>
      <c r="B3244" s="250"/>
      <c r="C3244" s="250"/>
      <c r="D3244" s="250"/>
      <c r="E3244" s="250"/>
      <c r="F3244" s="250"/>
    </row>
    <row r="3245" spans="1:6" ht="15" x14ac:dyDescent="0.25">
      <c r="A3245" s="250"/>
      <c r="B3245" s="250"/>
      <c r="C3245" s="250"/>
      <c r="D3245" s="250"/>
      <c r="E3245" s="250"/>
      <c r="F3245" s="250"/>
    </row>
    <row r="3246" spans="1:6" ht="15" x14ac:dyDescent="0.25">
      <c r="A3246" s="250"/>
      <c r="B3246" s="250"/>
      <c r="C3246" s="250"/>
      <c r="D3246" s="250"/>
      <c r="E3246" s="250"/>
      <c r="F3246" s="250"/>
    </row>
    <row r="3247" spans="1:6" ht="15" x14ac:dyDescent="0.25">
      <c r="A3247" s="250"/>
      <c r="B3247" s="250"/>
      <c r="C3247" s="250"/>
      <c r="D3247" s="250"/>
      <c r="E3247" s="250"/>
      <c r="F3247" s="250"/>
    </row>
    <row r="3248" spans="1:6" ht="15" x14ac:dyDescent="0.25">
      <c r="A3248" s="250"/>
      <c r="B3248" s="250"/>
      <c r="C3248" s="250"/>
      <c r="D3248" s="250"/>
      <c r="E3248" s="250"/>
      <c r="F3248" s="250"/>
    </row>
    <row r="3249" spans="1:6" ht="15" x14ac:dyDescent="0.25">
      <c r="A3249" s="250"/>
      <c r="B3249" s="250"/>
      <c r="C3249" s="250"/>
      <c r="D3249" s="250"/>
      <c r="E3249" s="250"/>
      <c r="F3249" s="250"/>
    </row>
    <row r="3250" spans="1:6" ht="15" x14ac:dyDescent="0.25">
      <c r="A3250" s="250"/>
      <c r="B3250" s="250"/>
      <c r="C3250" s="250"/>
      <c r="D3250" s="250"/>
      <c r="E3250" s="250"/>
      <c r="F3250" s="250"/>
    </row>
    <row r="3251" spans="1:6" ht="15" x14ac:dyDescent="0.25">
      <c r="A3251" s="250"/>
      <c r="B3251" s="250"/>
      <c r="C3251" s="250"/>
      <c r="D3251" s="250"/>
      <c r="E3251" s="250"/>
      <c r="F3251" s="250"/>
    </row>
    <row r="3252" spans="1:6" ht="15" x14ac:dyDescent="0.25">
      <c r="A3252" s="250"/>
      <c r="B3252" s="250"/>
      <c r="C3252" s="250"/>
      <c r="D3252" s="250"/>
      <c r="E3252" s="250"/>
      <c r="F3252" s="250"/>
    </row>
    <row r="3253" spans="1:6" ht="15" x14ac:dyDescent="0.25">
      <c r="A3253" s="250"/>
      <c r="B3253" s="250"/>
      <c r="C3253" s="250"/>
      <c r="D3253" s="250"/>
      <c r="E3253" s="250"/>
      <c r="F3253" s="250"/>
    </row>
    <row r="3254" spans="1:6" ht="15" x14ac:dyDescent="0.25">
      <c r="A3254" s="250"/>
      <c r="B3254" s="250"/>
      <c r="C3254" s="250"/>
      <c r="D3254" s="250"/>
      <c r="E3254" s="250"/>
      <c r="F3254" s="250"/>
    </row>
    <row r="3255" spans="1:6" ht="15" x14ac:dyDescent="0.25">
      <c r="A3255" s="250"/>
      <c r="B3255" s="250"/>
      <c r="C3255" s="250"/>
      <c r="D3255" s="250"/>
      <c r="E3255" s="250"/>
      <c r="F3255" s="250"/>
    </row>
    <row r="3256" spans="1:6" ht="15" x14ac:dyDescent="0.25">
      <c r="A3256" s="250"/>
      <c r="B3256" s="250"/>
      <c r="C3256" s="250"/>
      <c r="D3256" s="250"/>
      <c r="E3256" s="250"/>
      <c r="F3256" s="250"/>
    </row>
    <row r="3257" spans="1:6" ht="15" x14ac:dyDescent="0.25">
      <c r="A3257" s="250"/>
      <c r="B3257" s="250"/>
      <c r="C3257" s="250"/>
      <c r="D3257" s="250"/>
      <c r="E3257" s="250"/>
      <c r="F3257" s="250"/>
    </row>
    <row r="3258" spans="1:6" ht="15" x14ac:dyDescent="0.25">
      <c r="A3258" s="250"/>
      <c r="B3258" s="250"/>
      <c r="C3258" s="250"/>
      <c r="D3258" s="250"/>
      <c r="E3258" s="250"/>
      <c r="F3258" s="250"/>
    </row>
    <row r="3259" spans="1:6" ht="15" x14ac:dyDescent="0.25">
      <c r="A3259" s="250"/>
      <c r="B3259" s="250"/>
      <c r="C3259" s="250"/>
      <c r="D3259" s="250"/>
      <c r="E3259" s="250"/>
      <c r="F3259" s="250"/>
    </row>
    <row r="3260" spans="1:6" ht="15" x14ac:dyDescent="0.25">
      <c r="A3260" s="250"/>
      <c r="B3260" s="250"/>
      <c r="C3260" s="250"/>
      <c r="D3260" s="250"/>
      <c r="E3260" s="250"/>
      <c r="F3260" s="250"/>
    </row>
    <row r="3261" spans="1:6" ht="15" x14ac:dyDescent="0.25">
      <c r="A3261" s="250"/>
      <c r="B3261" s="250"/>
      <c r="C3261" s="250"/>
      <c r="D3261" s="250"/>
      <c r="E3261" s="250"/>
      <c r="F3261" s="250"/>
    </row>
    <row r="3262" spans="1:6" ht="15" x14ac:dyDescent="0.25">
      <c r="A3262" s="250"/>
      <c r="B3262" s="250"/>
      <c r="C3262" s="250"/>
      <c r="D3262" s="250"/>
      <c r="E3262" s="250"/>
      <c r="F3262" s="250"/>
    </row>
    <row r="3263" spans="1:6" ht="15" x14ac:dyDescent="0.25">
      <c r="A3263" s="250"/>
      <c r="B3263" s="250"/>
      <c r="C3263" s="250"/>
      <c r="D3263" s="250"/>
      <c r="E3263" s="250"/>
      <c r="F3263" s="250"/>
    </row>
    <row r="3264" spans="1:6" ht="15" x14ac:dyDescent="0.25">
      <c r="A3264" s="250"/>
      <c r="B3264" s="250"/>
      <c r="C3264" s="250"/>
      <c r="D3264" s="250"/>
      <c r="E3264" s="250"/>
      <c r="F3264" s="250"/>
    </row>
    <row r="3265" spans="1:6" ht="15" x14ac:dyDescent="0.25">
      <c r="A3265" s="250"/>
      <c r="B3265" s="250"/>
      <c r="C3265" s="250"/>
      <c r="D3265" s="250"/>
      <c r="E3265" s="250"/>
      <c r="F3265" s="250"/>
    </row>
    <row r="3266" spans="1:6" ht="15" x14ac:dyDescent="0.25">
      <c r="A3266" s="250"/>
      <c r="B3266" s="250"/>
      <c r="C3266" s="250"/>
      <c r="D3266" s="250"/>
      <c r="E3266" s="250"/>
      <c r="F3266" s="250"/>
    </row>
    <row r="3267" spans="1:6" ht="15" x14ac:dyDescent="0.25">
      <c r="A3267" s="250"/>
      <c r="B3267" s="250"/>
      <c r="C3267" s="250"/>
      <c r="D3267" s="250"/>
      <c r="E3267" s="250"/>
      <c r="F3267" s="250"/>
    </row>
    <row r="3268" spans="1:6" ht="15" x14ac:dyDescent="0.25">
      <c r="A3268" s="250"/>
      <c r="B3268" s="250"/>
      <c r="C3268" s="250"/>
      <c r="D3268" s="250"/>
      <c r="E3268" s="250"/>
      <c r="F3268" s="250"/>
    </row>
    <row r="3269" spans="1:6" ht="15" x14ac:dyDescent="0.25">
      <c r="A3269" s="250"/>
      <c r="B3269" s="250"/>
      <c r="C3269" s="250"/>
      <c r="D3269" s="250"/>
      <c r="E3269" s="250"/>
      <c r="F3269" s="250"/>
    </row>
    <row r="3270" spans="1:6" ht="15" x14ac:dyDescent="0.25">
      <c r="A3270" s="250"/>
      <c r="B3270" s="250"/>
      <c r="C3270" s="250"/>
      <c r="D3270" s="250"/>
      <c r="E3270" s="250"/>
      <c r="F3270" s="250"/>
    </row>
    <row r="3271" spans="1:6" ht="15" x14ac:dyDescent="0.25">
      <c r="A3271" s="250"/>
      <c r="B3271" s="250"/>
      <c r="C3271" s="250"/>
      <c r="D3271" s="250"/>
      <c r="E3271" s="250"/>
      <c r="F3271" s="250"/>
    </row>
    <row r="3272" spans="1:6" ht="15" x14ac:dyDescent="0.25">
      <c r="A3272" s="250"/>
      <c r="B3272" s="250"/>
      <c r="C3272" s="250"/>
      <c r="D3272" s="250"/>
      <c r="E3272" s="250"/>
      <c r="F3272" s="250"/>
    </row>
    <row r="3273" spans="1:6" ht="15" x14ac:dyDescent="0.25">
      <c r="A3273" s="250"/>
      <c r="B3273" s="250"/>
      <c r="C3273" s="250"/>
      <c r="D3273" s="250"/>
      <c r="E3273" s="250"/>
      <c r="F3273" s="250"/>
    </row>
    <row r="3274" spans="1:6" ht="15" x14ac:dyDescent="0.25">
      <c r="A3274" s="250"/>
      <c r="B3274" s="250"/>
      <c r="C3274" s="250"/>
      <c r="D3274" s="250"/>
      <c r="E3274" s="250"/>
      <c r="F3274" s="250"/>
    </row>
    <row r="3275" spans="1:6" ht="15" x14ac:dyDescent="0.25">
      <c r="A3275" s="250"/>
      <c r="B3275" s="250"/>
      <c r="C3275" s="250"/>
      <c r="D3275" s="250"/>
      <c r="E3275" s="250"/>
      <c r="F3275" s="250"/>
    </row>
    <row r="3276" spans="1:6" ht="15" x14ac:dyDescent="0.25">
      <c r="A3276" s="250"/>
      <c r="B3276" s="250"/>
      <c r="C3276" s="250"/>
      <c r="D3276" s="250"/>
      <c r="E3276" s="250"/>
      <c r="F3276" s="250"/>
    </row>
    <row r="3277" spans="1:6" ht="15" x14ac:dyDescent="0.25">
      <c r="A3277" s="250"/>
      <c r="B3277" s="250"/>
      <c r="C3277" s="250"/>
      <c r="D3277" s="250"/>
      <c r="E3277" s="250"/>
      <c r="F3277" s="250"/>
    </row>
    <row r="3278" spans="1:6" ht="15" x14ac:dyDescent="0.25">
      <c r="A3278" s="250"/>
      <c r="B3278" s="250"/>
      <c r="C3278" s="250"/>
      <c r="D3278" s="250"/>
      <c r="E3278" s="250"/>
      <c r="F3278" s="250"/>
    </row>
    <row r="3279" spans="1:6" ht="15" x14ac:dyDescent="0.25">
      <c r="A3279" s="250"/>
      <c r="B3279" s="250"/>
      <c r="C3279" s="250"/>
      <c r="D3279" s="250"/>
      <c r="E3279" s="250"/>
      <c r="F3279" s="250"/>
    </row>
    <row r="3280" spans="1:6" ht="15" x14ac:dyDescent="0.25">
      <c r="A3280" s="250"/>
      <c r="B3280" s="250"/>
      <c r="C3280" s="250"/>
      <c r="D3280" s="250"/>
      <c r="E3280" s="250"/>
      <c r="F3280" s="250"/>
    </row>
    <row r="3281" spans="1:6" ht="15" x14ac:dyDescent="0.25">
      <c r="A3281" s="250"/>
      <c r="B3281" s="250"/>
      <c r="C3281" s="250"/>
      <c r="D3281" s="250"/>
      <c r="E3281" s="250"/>
      <c r="F3281" s="250"/>
    </row>
    <row r="3282" spans="1:6" ht="15" x14ac:dyDescent="0.25">
      <c r="A3282" s="250"/>
      <c r="B3282" s="250"/>
      <c r="C3282" s="250"/>
      <c r="D3282" s="250"/>
      <c r="E3282" s="250"/>
      <c r="F3282" s="250"/>
    </row>
    <row r="3283" spans="1:6" ht="15" x14ac:dyDescent="0.25">
      <c r="A3283" s="250"/>
      <c r="B3283" s="250"/>
      <c r="C3283" s="250"/>
      <c r="D3283" s="250"/>
      <c r="E3283" s="250"/>
      <c r="F3283" s="250"/>
    </row>
    <row r="3284" spans="1:6" ht="15" x14ac:dyDescent="0.25">
      <c r="A3284" s="250"/>
      <c r="B3284" s="250"/>
      <c r="C3284" s="250"/>
      <c r="D3284" s="250"/>
      <c r="E3284" s="250"/>
      <c r="F3284" s="250"/>
    </row>
    <row r="3285" spans="1:6" ht="15" x14ac:dyDescent="0.25">
      <c r="A3285" s="250"/>
      <c r="B3285" s="250"/>
      <c r="C3285" s="250"/>
      <c r="D3285" s="250"/>
      <c r="E3285" s="250"/>
      <c r="F3285" s="250"/>
    </row>
    <row r="3286" spans="1:6" ht="15" x14ac:dyDescent="0.25">
      <c r="A3286" s="250"/>
      <c r="B3286" s="250"/>
      <c r="C3286" s="250"/>
      <c r="D3286" s="250"/>
      <c r="E3286" s="250"/>
      <c r="F3286" s="250"/>
    </row>
    <row r="3287" spans="1:6" ht="15" x14ac:dyDescent="0.25">
      <c r="A3287" s="250"/>
      <c r="B3287" s="250"/>
      <c r="C3287" s="250"/>
      <c r="D3287" s="250"/>
      <c r="E3287" s="250"/>
      <c r="F3287" s="250"/>
    </row>
    <row r="3288" spans="1:6" ht="15" x14ac:dyDescent="0.25">
      <c r="A3288" s="250"/>
      <c r="B3288" s="250"/>
      <c r="C3288" s="250"/>
      <c r="D3288" s="250"/>
      <c r="E3288" s="250"/>
      <c r="F3288" s="250"/>
    </row>
    <row r="3289" spans="1:6" ht="15" x14ac:dyDescent="0.25">
      <c r="A3289" s="250"/>
      <c r="B3289" s="250"/>
      <c r="C3289" s="250"/>
      <c r="D3289" s="250"/>
      <c r="E3289" s="250"/>
      <c r="F3289" s="250"/>
    </row>
    <row r="3290" spans="1:6" ht="15" x14ac:dyDescent="0.25">
      <c r="A3290" s="250"/>
      <c r="B3290" s="250"/>
      <c r="C3290" s="250"/>
      <c r="D3290" s="250"/>
      <c r="E3290" s="250"/>
      <c r="F3290" s="250"/>
    </row>
    <row r="3291" spans="1:6" ht="15" x14ac:dyDescent="0.25">
      <c r="A3291" s="250"/>
      <c r="B3291" s="250"/>
      <c r="C3291" s="250"/>
      <c r="D3291" s="250"/>
      <c r="E3291" s="250"/>
      <c r="F3291" s="250"/>
    </row>
    <row r="3292" spans="1:6" ht="15" x14ac:dyDescent="0.25">
      <c r="A3292" s="250"/>
      <c r="B3292" s="250"/>
      <c r="C3292" s="250"/>
      <c r="D3292" s="250"/>
      <c r="E3292" s="250"/>
      <c r="F3292" s="250"/>
    </row>
    <row r="3293" spans="1:6" ht="15" x14ac:dyDescent="0.25">
      <c r="A3293" s="250"/>
      <c r="B3293" s="250"/>
      <c r="C3293" s="250"/>
      <c r="D3293" s="250"/>
      <c r="E3293" s="250"/>
      <c r="F3293" s="250"/>
    </row>
    <row r="3294" spans="1:6" ht="15" x14ac:dyDescent="0.25">
      <c r="A3294" s="250"/>
      <c r="B3294" s="250"/>
      <c r="C3294" s="250"/>
      <c r="D3294" s="250"/>
      <c r="E3294" s="250"/>
      <c r="F3294" s="250"/>
    </row>
    <row r="3295" spans="1:6" ht="15" x14ac:dyDescent="0.25">
      <c r="A3295" s="250"/>
      <c r="B3295" s="250"/>
      <c r="C3295" s="250"/>
      <c r="D3295" s="250"/>
      <c r="E3295" s="250"/>
      <c r="F3295" s="250"/>
    </row>
    <row r="3296" spans="1:6" ht="15" x14ac:dyDescent="0.25">
      <c r="A3296" s="250"/>
      <c r="B3296" s="250"/>
      <c r="C3296" s="250"/>
      <c r="D3296" s="250"/>
      <c r="E3296" s="250"/>
      <c r="F3296" s="250"/>
    </row>
    <row r="3297" spans="1:6" ht="15" x14ac:dyDescent="0.25">
      <c r="A3297" s="250"/>
      <c r="B3297" s="250"/>
      <c r="C3297" s="250"/>
      <c r="D3297" s="250"/>
      <c r="E3297" s="250"/>
      <c r="F3297" s="250"/>
    </row>
    <row r="3298" spans="1:6" ht="15" x14ac:dyDescent="0.25">
      <c r="A3298" s="250"/>
      <c r="B3298" s="250"/>
      <c r="C3298" s="250"/>
      <c r="D3298" s="250"/>
      <c r="E3298" s="250"/>
      <c r="F3298" s="250"/>
    </row>
    <row r="3299" spans="1:6" ht="15" x14ac:dyDescent="0.25">
      <c r="A3299" s="250"/>
      <c r="B3299" s="250"/>
      <c r="C3299" s="250"/>
      <c r="D3299" s="250"/>
      <c r="E3299" s="250"/>
      <c r="F3299" s="250"/>
    </row>
    <row r="3300" spans="1:6" ht="15" x14ac:dyDescent="0.25">
      <c r="A3300" s="250"/>
      <c r="B3300" s="250"/>
      <c r="C3300" s="250"/>
      <c r="D3300" s="250"/>
      <c r="E3300" s="250"/>
      <c r="F3300" s="250"/>
    </row>
    <row r="3301" spans="1:6" ht="15" x14ac:dyDescent="0.25">
      <c r="A3301" s="250"/>
      <c r="B3301" s="250"/>
      <c r="C3301" s="250"/>
      <c r="D3301" s="250"/>
      <c r="E3301" s="250"/>
      <c r="F3301" s="250"/>
    </row>
    <row r="3302" spans="1:6" ht="15" x14ac:dyDescent="0.25">
      <c r="A3302" s="250"/>
      <c r="B3302" s="250"/>
      <c r="C3302" s="250"/>
      <c r="D3302" s="250"/>
      <c r="E3302" s="250"/>
      <c r="F3302" s="250"/>
    </row>
    <row r="3303" spans="1:6" ht="15" x14ac:dyDescent="0.25">
      <c r="A3303" s="250"/>
      <c r="B3303" s="250"/>
      <c r="C3303" s="250"/>
      <c r="D3303" s="250"/>
      <c r="E3303" s="250"/>
      <c r="F3303" s="250"/>
    </row>
    <row r="3304" spans="1:6" ht="15" x14ac:dyDescent="0.25">
      <c r="A3304" s="250"/>
      <c r="B3304" s="250"/>
      <c r="C3304" s="250"/>
      <c r="D3304" s="250"/>
      <c r="E3304" s="250"/>
      <c r="F3304" s="250"/>
    </row>
    <row r="3305" spans="1:6" ht="15" x14ac:dyDescent="0.25">
      <c r="A3305" s="250"/>
      <c r="B3305" s="250"/>
      <c r="C3305" s="250"/>
      <c r="D3305" s="250"/>
      <c r="E3305" s="250"/>
      <c r="F3305" s="250"/>
    </row>
    <row r="3306" spans="1:6" ht="15" x14ac:dyDescent="0.25">
      <c r="A3306" s="250"/>
      <c r="B3306" s="250"/>
      <c r="C3306" s="250"/>
      <c r="D3306" s="250"/>
      <c r="E3306" s="250"/>
      <c r="F3306" s="250"/>
    </row>
    <row r="3307" spans="1:6" ht="15" x14ac:dyDescent="0.25">
      <c r="A3307" s="250"/>
      <c r="B3307" s="250"/>
      <c r="C3307" s="250"/>
      <c r="D3307" s="250"/>
      <c r="E3307" s="250"/>
      <c r="F3307" s="250"/>
    </row>
    <row r="3308" spans="1:6" ht="15" x14ac:dyDescent="0.25">
      <c r="A3308" s="250"/>
      <c r="B3308" s="250"/>
      <c r="C3308" s="250"/>
      <c r="D3308" s="250"/>
      <c r="E3308" s="250"/>
      <c r="F3308" s="250"/>
    </row>
    <row r="3309" spans="1:6" ht="15" x14ac:dyDescent="0.25">
      <c r="A3309" s="250"/>
      <c r="B3309" s="250"/>
      <c r="C3309" s="250"/>
      <c r="D3309" s="250"/>
      <c r="E3309" s="250"/>
      <c r="F3309" s="250"/>
    </row>
    <row r="3310" spans="1:6" ht="15" x14ac:dyDescent="0.25">
      <c r="A3310" s="250"/>
      <c r="B3310" s="250"/>
      <c r="C3310" s="250"/>
      <c r="D3310" s="250"/>
      <c r="E3310" s="250"/>
      <c r="F3310" s="250"/>
    </row>
    <row r="3311" spans="1:6" ht="15" x14ac:dyDescent="0.25">
      <c r="A3311" s="250"/>
      <c r="B3311" s="250"/>
      <c r="C3311" s="250"/>
      <c r="D3311" s="250"/>
      <c r="E3311" s="250"/>
      <c r="F3311" s="250"/>
    </row>
    <row r="3312" spans="1:6" ht="15" x14ac:dyDescent="0.25">
      <c r="A3312" s="250"/>
      <c r="B3312" s="250"/>
      <c r="C3312" s="250"/>
      <c r="D3312" s="250"/>
      <c r="E3312" s="250"/>
      <c r="F3312" s="250"/>
    </row>
    <row r="3313" spans="1:6" ht="15" x14ac:dyDescent="0.25">
      <c r="A3313" s="250"/>
      <c r="B3313" s="250"/>
      <c r="C3313" s="250"/>
      <c r="D3313" s="250"/>
      <c r="E3313" s="250"/>
      <c r="F3313" s="250"/>
    </row>
    <row r="3314" spans="1:6" ht="15" x14ac:dyDescent="0.25">
      <c r="A3314" s="250"/>
      <c r="B3314" s="250"/>
      <c r="C3314" s="250"/>
      <c r="D3314" s="250"/>
      <c r="E3314" s="250"/>
      <c r="F3314" s="250"/>
    </row>
    <row r="3315" spans="1:6" ht="15" x14ac:dyDescent="0.25">
      <c r="A3315" s="250"/>
      <c r="B3315" s="250"/>
      <c r="C3315" s="250"/>
      <c r="D3315" s="250"/>
      <c r="E3315" s="250"/>
      <c r="F3315" s="250"/>
    </row>
    <row r="3316" spans="1:6" ht="15" x14ac:dyDescent="0.25">
      <c r="A3316" s="250"/>
      <c r="B3316" s="250"/>
      <c r="C3316" s="250"/>
      <c r="D3316" s="250"/>
      <c r="E3316" s="250"/>
      <c r="F3316" s="250"/>
    </row>
    <row r="3317" spans="1:6" ht="15" x14ac:dyDescent="0.25">
      <c r="A3317" s="250"/>
      <c r="B3317" s="250"/>
      <c r="C3317" s="250"/>
      <c r="D3317" s="250"/>
      <c r="E3317" s="250"/>
      <c r="F3317" s="250"/>
    </row>
    <row r="3318" spans="1:6" ht="15" x14ac:dyDescent="0.25">
      <c r="A3318" s="250"/>
      <c r="B3318" s="250"/>
      <c r="C3318" s="250"/>
      <c r="D3318" s="250"/>
      <c r="E3318" s="250"/>
      <c r="F3318" s="250"/>
    </row>
    <row r="3319" spans="1:6" ht="15" x14ac:dyDescent="0.25">
      <c r="A3319" s="250"/>
      <c r="B3319" s="250"/>
      <c r="C3319" s="250"/>
      <c r="D3319" s="250"/>
      <c r="E3319" s="250"/>
      <c r="F3319" s="250"/>
    </row>
    <row r="3320" spans="1:6" ht="15" x14ac:dyDescent="0.25">
      <c r="A3320" s="250"/>
      <c r="B3320" s="250"/>
      <c r="C3320" s="250"/>
      <c r="D3320" s="250"/>
      <c r="E3320" s="250"/>
      <c r="F3320" s="250"/>
    </row>
    <row r="3321" spans="1:6" ht="15" x14ac:dyDescent="0.25">
      <c r="A3321" s="250"/>
      <c r="B3321" s="250"/>
      <c r="C3321" s="250"/>
      <c r="D3321" s="250"/>
      <c r="E3321" s="250"/>
      <c r="F3321" s="250"/>
    </row>
    <row r="3322" spans="1:6" ht="15" x14ac:dyDescent="0.25">
      <c r="A3322" s="250"/>
      <c r="B3322" s="250"/>
      <c r="C3322" s="250"/>
      <c r="D3322" s="250"/>
      <c r="E3322" s="250"/>
      <c r="F3322" s="250"/>
    </row>
    <row r="3323" spans="1:6" ht="15" x14ac:dyDescent="0.25">
      <c r="A3323" s="250"/>
      <c r="B3323" s="250"/>
      <c r="C3323" s="250"/>
      <c r="D3323" s="250"/>
      <c r="E3323" s="250"/>
      <c r="F3323" s="250"/>
    </row>
    <row r="3324" spans="1:6" ht="15" x14ac:dyDescent="0.25">
      <c r="A3324" s="250"/>
      <c r="B3324" s="250"/>
      <c r="C3324" s="250"/>
      <c r="D3324" s="250"/>
      <c r="E3324" s="250"/>
      <c r="F3324" s="250"/>
    </row>
    <row r="3325" spans="1:6" ht="15" x14ac:dyDescent="0.25">
      <c r="A3325" s="250"/>
      <c r="B3325" s="250"/>
      <c r="C3325" s="250"/>
      <c r="D3325" s="250"/>
      <c r="E3325" s="250"/>
      <c r="F3325" s="250"/>
    </row>
    <row r="3326" spans="1:6" ht="15" x14ac:dyDescent="0.25">
      <c r="A3326" s="250"/>
      <c r="B3326" s="250"/>
      <c r="C3326" s="250"/>
      <c r="D3326" s="250"/>
      <c r="E3326" s="250"/>
      <c r="F3326" s="250"/>
    </row>
    <row r="3327" spans="1:6" ht="15" x14ac:dyDescent="0.25">
      <c r="A3327" s="250"/>
      <c r="B3327" s="250"/>
      <c r="C3327" s="250"/>
      <c r="D3327" s="250"/>
      <c r="E3327" s="250"/>
      <c r="F3327" s="250"/>
    </row>
    <row r="3328" spans="1:6" ht="15" x14ac:dyDescent="0.25">
      <c r="A3328" s="250"/>
      <c r="B3328" s="250"/>
      <c r="C3328" s="250"/>
      <c r="D3328" s="250"/>
      <c r="E3328" s="250"/>
      <c r="F3328" s="250"/>
    </row>
    <row r="3329" spans="1:6" ht="15" x14ac:dyDescent="0.25">
      <c r="A3329" s="250"/>
      <c r="B3329" s="250"/>
      <c r="C3329" s="250"/>
      <c r="D3329" s="250"/>
      <c r="E3329" s="250"/>
      <c r="F3329" s="250"/>
    </row>
    <row r="3330" spans="1:6" ht="15" x14ac:dyDescent="0.25">
      <c r="A3330" s="250"/>
      <c r="B3330" s="250"/>
      <c r="C3330" s="250"/>
      <c r="D3330" s="250"/>
      <c r="E3330" s="250"/>
      <c r="F3330" s="250"/>
    </row>
    <row r="3331" spans="1:6" ht="15" x14ac:dyDescent="0.25">
      <c r="A3331" s="250"/>
      <c r="B3331" s="250"/>
      <c r="C3331" s="250"/>
      <c r="D3331" s="250"/>
      <c r="E3331" s="250"/>
      <c r="F3331" s="250"/>
    </row>
    <row r="3332" spans="1:6" ht="15" x14ac:dyDescent="0.25">
      <c r="A3332" s="250"/>
      <c r="B3332" s="250"/>
      <c r="C3332" s="250"/>
      <c r="D3332" s="250"/>
      <c r="E3332" s="250"/>
      <c r="F3332" s="250"/>
    </row>
    <row r="3333" spans="1:6" ht="15" x14ac:dyDescent="0.25">
      <c r="A3333" s="250"/>
      <c r="B3333" s="250"/>
      <c r="C3333" s="250"/>
      <c r="D3333" s="250"/>
      <c r="E3333" s="250"/>
      <c r="F3333" s="250"/>
    </row>
    <row r="3334" spans="1:6" ht="15" x14ac:dyDescent="0.25">
      <c r="A3334" s="250"/>
      <c r="B3334" s="250"/>
      <c r="C3334" s="250"/>
      <c r="D3334" s="250"/>
      <c r="E3334" s="250"/>
      <c r="F3334" s="250"/>
    </row>
    <row r="3335" spans="1:6" ht="15" x14ac:dyDescent="0.25">
      <c r="A3335" s="250"/>
      <c r="B3335" s="250"/>
      <c r="C3335" s="250"/>
      <c r="D3335" s="250"/>
      <c r="E3335" s="250"/>
      <c r="F3335" s="250"/>
    </row>
    <row r="3336" spans="1:6" ht="15" x14ac:dyDescent="0.25">
      <c r="A3336" s="250"/>
      <c r="B3336" s="250"/>
      <c r="C3336" s="250"/>
      <c r="D3336" s="250"/>
      <c r="E3336" s="250"/>
      <c r="F3336" s="250"/>
    </row>
    <row r="3337" spans="1:6" ht="15" x14ac:dyDescent="0.25">
      <c r="A3337" s="250"/>
      <c r="B3337" s="250"/>
      <c r="C3337" s="250"/>
      <c r="D3337" s="250"/>
      <c r="E3337" s="250"/>
      <c r="F3337" s="250"/>
    </row>
    <row r="3338" spans="1:6" ht="15" x14ac:dyDescent="0.25">
      <c r="A3338" s="250"/>
      <c r="B3338" s="250"/>
      <c r="C3338" s="250"/>
      <c r="D3338" s="250"/>
      <c r="E3338" s="250"/>
      <c r="F3338" s="250"/>
    </row>
    <row r="3339" spans="1:6" ht="15" x14ac:dyDescent="0.25">
      <c r="A3339" s="250"/>
      <c r="B3339" s="250"/>
      <c r="C3339" s="250"/>
      <c r="D3339" s="250"/>
      <c r="E3339" s="250"/>
      <c r="F3339" s="250"/>
    </row>
    <row r="3340" spans="1:6" ht="15" x14ac:dyDescent="0.25">
      <c r="A3340" s="250"/>
      <c r="B3340" s="250"/>
      <c r="C3340" s="250"/>
      <c r="D3340" s="250"/>
      <c r="E3340" s="250"/>
      <c r="F3340" s="250"/>
    </row>
    <row r="3341" spans="1:6" ht="15" x14ac:dyDescent="0.25">
      <c r="A3341" s="250"/>
      <c r="B3341" s="250"/>
      <c r="C3341" s="250"/>
      <c r="D3341" s="250"/>
      <c r="E3341" s="250"/>
      <c r="F3341" s="250"/>
    </row>
    <row r="3342" spans="1:6" ht="15" x14ac:dyDescent="0.25">
      <c r="A3342" s="250"/>
      <c r="B3342" s="250"/>
      <c r="C3342" s="250"/>
      <c r="D3342" s="250"/>
      <c r="E3342" s="250"/>
      <c r="F3342" s="250"/>
    </row>
    <row r="3343" spans="1:6" ht="15" x14ac:dyDescent="0.25">
      <c r="A3343" s="250"/>
      <c r="B3343" s="250"/>
      <c r="C3343" s="250"/>
      <c r="D3343" s="250"/>
      <c r="E3343" s="250"/>
      <c r="F3343" s="250"/>
    </row>
    <row r="3344" spans="1:6" ht="15" x14ac:dyDescent="0.25">
      <c r="A3344" s="250"/>
      <c r="B3344" s="250"/>
      <c r="C3344" s="250"/>
      <c r="D3344" s="250"/>
      <c r="E3344" s="250"/>
      <c r="F3344" s="250"/>
    </row>
    <row r="3345" spans="1:6" ht="15" x14ac:dyDescent="0.25">
      <c r="A3345" s="250"/>
      <c r="B3345" s="250"/>
      <c r="C3345" s="250"/>
      <c r="D3345" s="250"/>
      <c r="E3345" s="250"/>
      <c r="F3345" s="250"/>
    </row>
    <row r="3346" spans="1:6" ht="15" x14ac:dyDescent="0.25">
      <c r="A3346" s="250"/>
      <c r="B3346" s="250"/>
      <c r="C3346" s="250"/>
      <c r="D3346" s="250"/>
      <c r="E3346" s="250"/>
      <c r="F3346" s="250"/>
    </row>
    <row r="3347" spans="1:6" ht="15" x14ac:dyDescent="0.25">
      <c r="A3347" s="250"/>
      <c r="B3347" s="250"/>
      <c r="C3347" s="250"/>
      <c r="D3347" s="250"/>
      <c r="E3347" s="250"/>
      <c r="F3347" s="250"/>
    </row>
    <row r="3348" spans="1:6" ht="15" x14ac:dyDescent="0.25">
      <c r="A3348" s="250"/>
      <c r="B3348" s="250"/>
      <c r="C3348" s="250"/>
      <c r="D3348" s="250"/>
      <c r="E3348" s="250"/>
      <c r="F3348" s="250"/>
    </row>
    <row r="3349" spans="1:6" ht="15" x14ac:dyDescent="0.25">
      <c r="A3349" s="250"/>
      <c r="B3349" s="250"/>
      <c r="C3349" s="250"/>
      <c r="D3349" s="250"/>
      <c r="E3349" s="250"/>
      <c r="F3349" s="250"/>
    </row>
    <row r="3350" spans="1:6" ht="15" x14ac:dyDescent="0.25">
      <c r="A3350" s="250"/>
      <c r="B3350" s="250"/>
      <c r="C3350" s="250"/>
      <c r="D3350" s="250"/>
      <c r="E3350" s="250"/>
      <c r="F3350" s="250"/>
    </row>
    <row r="3351" spans="1:6" ht="15" x14ac:dyDescent="0.25">
      <c r="A3351" s="250"/>
      <c r="B3351" s="250"/>
      <c r="C3351" s="250"/>
      <c r="D3351" s="250"/>
      <c r="E3351" s="250"/>
      <c r="F3351" s="250"/>
    </row>
    <row r="3352" spans="1:6" ht="15" x14ac:dyDescent="0.25">
      <c r="A3352" s="250"/>
      <c r="B3352" s="250"/>
      <c r="C3352" s="250"/>
      <c r="D3352" s="250"/>
      <c r="E3352" s="250"/>
      <c r="F3352" s="250"/>
    </row>
    <row r="3353" spans="1:6" ht="15" x14ac:dyDescent="0.25">
      <c r="A3353" s="250"/>
      <c r="B3353" s="250"/>
      <c r="C3353" s="250"/>
      <c r="D3353" s="250"/>
      <c r="E3353" s="250"/>
      <c r="F3353" s="250"/>
    </row>
    <row r="3354" spans="1:6" ht="15" x14ac:dyDescent="0.25">
      <c r="A3354" s="250"/>
      <c r="B3354" s="250"/>
      <c r="C3354" s="250"/>
      <c r="D3354" s="250"/>
      <c r="E3354" s="250"/>
      <c r="F3354" s="250"/>
    </row>
    <row r="3355" spans="1:6" ht="15" x14ac:dyDescent="0.25">
      <c r="A3355" s="250"/>
      <c r="B3355" s="250"/>
      <c r="C3355" s="250"/>
      <c r="D3355" s="250"/>
      <c r="E3355" s="250"/>
      <c r="F3355" s="250"/>
    </row>
    <row r="3356" spans="1:6" ht="15" x14ac:dyDescent="0.25">
      <c r="A3356" s="250"/>
      <c r="B3356" s="250"/>
      <c r="C3356" s="250"/>
      <c r="D3356" s="250"/>
      <c r="E3356" s="250"/>
      <c r="F3356" s="250"/>
    </row>
    <row r="3357" spans="1:6" ht="15" x14ac:dyDescent="0.25">
      <c r="A3357" s="250"/>
      <c r="B3357" s="250"/>
      <c r="C3357" s="250"/>
      <c r="D3357" s="250"/>
      <c r="E3357" s="250"/>
      <c r="F3357" s="250"/>
    </row>
    <row r="3358" spans="1:6" ht="15" x14ac:dyDescent="0.25">
      <c r="A3358" s="250"/>
      <c r="B3358" s="250"/>
      <c r="C3358" s="250"/>
      <c r="D3358" s="250"/>
      <c r="E3358" s="250"/>
      <c r="F3358" s="250"/>
    </row>
    <row r="3359" spans="1:6" ht="15" x14ac:dyDescent="0.25">
      <c r="A3359" s="250"/>
      <c r="B3359" s="250"/>
      <c r="C3359" s="250"/>
      <c r="D3359" s="250"/>
      <c r="E3359" s="250"/>
      <c r="F3359" s="250"/>
    </row>
    <row r="3360" spans="1:6" ht="15" x14ac:dyDescent="0.25">
      <c r="A3360" s="250"/>
      <c r="B3360" s="250"/>
      <c r="C3360" s="250"/>
      <c r="D3360" s="250"/>
      <c r="E3360" s="250"/>
      <c r="F3360" s="250"/>
    </row>
    <row r="3361" spans="1:6" ht="15" x14ac:dyDescent="0.25">
      <c r="A3361" s="250"/>
      <c r="B3361" s="250"/>
      <c r="C3361" s="250"/>
      <c r="D3361" s="250"/>
      <c r="E3361" s="250"/>
      <c r="F3361" s="250"/>
    </row>
    <row r="3362" spans="1:6" ht="15" x14ac:dyDescent="0.25">
      <c r="A3362" s="250"/>
      <c r="B3362" s="250"/>
      <c r="C3362" s="250"/>
      <c r="D3362" s="250"/>
      <c r="E3362" s="250"/>
      <c r="F3362" s="250"/>
    </row>
    <row r="3363" spans="1:6" ht="15" x14ac:dyDescent="0.25">
      <c r="A3363" s="250"/>
      <c r="B3363" s="250"/>
      <c r="C3363" s="250"/>
      <c r="D3363" s="250"/>
      <c r="E3363" s="250"/>
      <c r="F3363" s="250"/>
    </row>
    <row r="3364" spans="1:6" ht="15" x14ac:dyDescent="0.25">
      <c r="A3364" s="250"/>
      <c r="B3364" s="250"/>
      <c r="C3364" s="250"/>
      <c r="D3364" s="250"/>
      <c r="E3364" s="250"/>
      <c r="F3364" s="250"/>
    </row>
    <row r="3365" spans="1:6" ht="15" x14ac:dyDescent="0.25">
      <c r="A3365" s="250"/>
      <c r="B3365" s="250"/>
      <c r="C3365" s="250"/>
      <c r="D3365" s="250"/>
      <c r="E3365" s="250"/>
      <c r="F3365" s="250"/>
    </row>
    <row r="3366" spans="1:6" ht="15" x14ac:dyDescent="0.25">
      <c r="A3366" s="250"/>
      <c r="B3366" s="250"/>
      <c r="C3366" s="250"/>
      <c r="D3366" s="250"/>
      <c r="E3366" s="250"/>
      <c r="F3366" s="250"/>
    </row>
    <row r="3367" spans="1:6" ht="15" x14ac:dyDescent="0.25">
      <c r="A3367" s="250"/>
      <c r="B3367" s="250"/>
      <c r="C3367" s="250"/>
      <c r="D3367" s="250"/>
      <c r="E3367" s="250"/>
      <c r="F3367" s="250"/>
    </row>
    <row r="3368" spans="1:6" ht="15" x14ac:dyDescent="0.25">
      <c r="A3368" s="250"/>
      <c r="B3368" s="250"/>
      <c r="C3368" s="250"/>
      <c r="D3368" s="250"/>
      <c r="E3368" s="250"/>
      <c r="F3368" s="250"/>
    </row>
    <row r="3369" spans="1:6" ht="15" x14ac:dyDescent="0.25">
      <c r="A3369" s="250"/>
      <c r="B3369" s="250"/>
      <c r="C3369" s="250"/>
      <c r="D3369" s="250"/>
      <c r="E3369" s="250"/>
      <c r="F3369" s="250"/>
    </row>
    <row r="3370" spans="1:6" ht="15" x14ac:dyDescent="0.25">
      <c r="A3370" s="250"/>
      <c r="B3370" s="250"/>
      <c r="C3370" s="250"/>
      <c r="D3370" s="250"/>
      <c r="E3370" s="250"/>
      <c r="F3370" s="250"/>
    </row>
    <row r="3371" spans="1:6" ht="15" x14ac:dyDescent="0.25">
      <c r="A3371" s="250"/>
      <c r="B3371" s="250"/>
      <c r="C3371" s="250"/>
      <c r="D3371" s="250"/>
      <c r="E3371" s="250"/>
      <c r="F3371" s="250"/>
    </row>
    <row r="3372" spans="1:6" ht="15" x14ac:dyDescent="0.25">
      <c r="A3372" s="250"/>
      <c r="B3372" s="250"/>
      <c r="C3372" s="250"/>
      <c r="D3372" s="250"/>
      <c r="E3372" s="250"/>
      <c r="F3372" s="250"/>
    </row>
    <row r="3373" spans="1:6" ht="15" x14ac:dyDescent="0.25">
      <c r="A3373" s="250"/>
      <c r="B3373" s="250"/>
      <c r="C3373" s="250"/>
      <c r="D3373" s="250"/>
      <c r="E3373" s="250"/>
      <c r="F3373" s="250"/>
    </row>
    <row r="3374" spans="1:6" ht="15" x14ac:dyDescent="0.25">
      <c r="A3374" s="250"/>
      <c r="B3374" s="250"/>
      <c r="C3374" s="250"/>
      <c r="D3374" s="250"/>
      <c r="E3374" s="250"/>
      <c r="F3374" s="250"/>
    </row>
    <row r="3375" spans="1:6" ht="15" x14ac:dyDescent="0.25">
      <c r="A3375" s="250"/>
      <c r="B3375" s="250"/>
      <c r="C3375" s="250"/>
      <c r="D3375" s="250"/>
      <c r="E3375" s="250"/>
      <c r="F3375" s="250"/>
    </row>
    <row r="3376" spans="1:6" ht="15" x14ac:dyDescent="0.25">
      <c r="A3376" s="250"/>
      <c r="B3376" s="250"/>
      <c r="C3376" s="250"/>
      <c r="D3376" s="250"/>
      <c r="E3376" s="250"/>
      <c r="F3376" s="250"/>
    </row>
    <row r="3377" spans="1:6" ht="15" x14ac:dyDescent="0.25">
      <c r="A3377" s="250"/>
      <c r="B3377" s="250"/>
      <c r="C3377" s="250"/>
      <c r="D3377" s="250"/>
      <c r="E3377" s="250"/>
      <c r="F3377" s="250"/>
    </row>
    <row r="3378" spans="1:6" ht="15" x14ac:dyDescent="0.25">
      <c r="A3378" s="250"/>
      <c r="B3378" s="250"/>
      <c r="C3378" s="250"/>
      <c r="D3378" s="250"/>
      <c r="E3378" s="250"/>
      <c r="F3378" s="250"/>
    </row>
    <row r="3379" spans="1:6" ht="15" x14ac:dyDescent="0.25">
      <c r="A3379" s="250"/>
      <c r="B3379" s="250"/>
      <c r="C3379" s="250"/>
      <c r="D3379" s="250"/>
      <c r="E3379" s="250"/>
      <c r="F3379" s="250"/>
    </row>
    <row r="3380" spans="1:6" ht="15" x14ac:dyDescent="0.25">
      <c r="A3380" s="250"/>
      <c r="B3380" s="250"/>
      <c r="C3380" s="250"/>
      <c r="D3380" s="250"/>
      <c r="E3380" s="250"/>
      <c r="F3380" s="250"/>
    </row>
    <row r="3381" spans="1:6" ht="15" x14ac:dyDescent="0.25">
      <c r="A3381" s="250"/>
      <c r="B3381" s="250"/>
      <c r="C3381" s="250"/>
      <c r="D3381" s="250"/>
      <c r="E3381" s="250"/>
      <c r="F3381" s="250"/>
    </row>
    <row r="3382" spans="1:6" ht="15" x14ac:dyDescent="0.25">
      <c r="A3382" s="250"/>
      <c r="B3382" s="250"/>
      <c r="C3382" s="250"/>
      <c r="D3382" s="250"/>
      <c r="E3382" s="250"/>
      <c r="F3382" s="250"/>
    </row>
    <row r="3383" spans="1:6" ht="15" x14ac:dyDescent="0.25">
      <c r="A3383" s="250"/>
      <c r="B3383" s="250"/>
      <c r="C3383" s="250"/>
      <c r="D3383" s="250"/>
      <c r="E3383" s="250"/>
      <c r="F3383" s="250"/>
    </row>
    <row r="3384" spans="1:6" ht="15" x14ac:dyDescent="0.25">
      <c r="A3384" s="250"/>
      <c r="B3384" s="250"/>
      <c r="C3384" s="250"/>
      <c r="D3384" s="250"/>
      <c r="E3384" s="250"/>
      <c r="F3384" s="250"/>
    </row>
    <row r="3385" spans="1:6" ht="15" x14ac:dyDescent="0.25">
      <c r="A3385" s="250"/>
      <c r="B3385" s="250"/>
      <c r="C3385" s="250"/>
      <c r="D3385" s="250"/>
      <c r="E3385" s="250"/>
      <c r="F3385" s="250"/>
    </row>
    <row r="3386" spans="1:6" ht="15" x14ac:dyDescent="0.25">
      <c r="A3386" s="250"/>
      <c r="B3386" s="250"/>
      <c r="C3386" s="250"/>
      <c r="D3386" s="250"/>
      <c r="E3386" s="250"/>
      <c r="F3386" s="250"/>
    </row>
    <row r="3387" spans="1:6" ht="15" x14ac:dyDescent="0.25">
      <c r="A3387" s="250"/>
      <c r="B3387" s="250"/>
      <c r="C3387" s="250"/>
      <c r="D3387" s="250"/>
      <c r="E3387" s="250"/>
      <c r="F3387" s="250"/>
    </row>
    <row r="3388" spans="1:6" ht="15" x14ac:dyDescent="0.25">
      <c r="A3388" s="250"/>
      <c r="B3388" s="250"/>
      <c r="C3388" s="250"/>
      <c r="D3388" s="250"/>
      <c r="E3388" s="250"/>
      <c r="F3388" s="250"/>
    </row>
    <row r="3389" spans="1:6" ht="15" x14ac:dyDescent="0.25">
      <c r="A3389" s="250"/>
      <c r="B3389" s="250"/>
      <c r="C3389" s="250"/>
      <c r="D3389" s="250"/>
      <c r="E3389" s="250"/>
      <c r="F3389" s="250"/>
    </row>
    <row r="3390" spans="1:6" ht="15" x14ac:dyDescent="0.25">
      <c r="A3390" s="250"/>
      <c r="B3390" s="250"/>
      <c r="C3390" s="250"/>
      <c r="D3390" s="250"/>
      <c r="E3390" s="250"/>
      <c r="F3390" s="250"/>
    </row>
    <row r="3391" spans="1:6" ht="15" x14ac:dyDescent="0.25">
      <c r="A3391" s="250"/>
      <c r="B3391" s="250"/>
      <c r="C3391" s="250"/>
      <c r="D3391" s="250"/>
      <c r="E3391" s="250"/>
      <c r="F3391" s="250"/>
    </row>
    <row r="3392" spans="1:6" ht="15" x14ac:dyDescent="0.25">
      <c r="A3392" s="250"/>
      <c r="B3392" s="250"/>
      <c r="C3392" s="250"/>
      <c r="D3392" s="250"/>
      <c r="E3392" s="250"/>
      <c r="F3392" s="250"/>
    </row>
    <row r="3393" spans="1:6" ht="15" x14ac:dyDescent="0.25">
      <c r="A3393" s="250"/>
      <c r="B3393" s="250"/>
      <c r="C3393" s="250"/>
      <c r="D3393" s="250"/>
      <c r="E3393" s="250"/>
      <c r="F3393" s="250"/>
    </row>
    <row r="3394" spans="1:6" ht="15" x14ac:dyDescent="0.25">
      <c r="A3394" s="250"/>
      <c r="B3394" s="250"/>
      <c r="C3394" s="250"/>
      <c r="D3394" s="250"/>
      <c r="E3394" s="250"/>
      <c r="F3394" s="250"/>
    </row>
    <row r="3395" spans="1:6" ht="15" x14ac:dyDescent="0.25">
      <c r="A3395" s="250"/>
      <c r="B3395" s="250"/>
      <c r="C3395" s="250"/>
      <c r="D3395" s="250"/>
      <c r="E3395" s="250"/>
      <c r="F3395" s="250"/>
    </row>
    <row r="3396" spans="1:6" ht="15" x14ac:dyDescent="0.25">
      <c r="A3396" s="250"/>
      <c r="B3396" s="250"/>
      <c r="C3396" s="250"/>
      <c r="D3396" s="250"/>
      <c r="E3396" s="250"/>
      <c r="F3396" s="250"/>
    </row>
    <row r="3397" spans="1:6" ht="15" x14ac:dyDescent="0.25">
      <c r="A3397" s="250"/>
      <c r="B3397" s="250"/>
      <c r="C3397" s="250"/>
      <c r="D3397" s="250"/>
      <c r="E3397" s="250"/>
      <c r="F3397" s="250"/>
    </row>
    <row r="3398" spans="1:6" ht="15" x14ac:dyDescent="0.25">
      <c r="A3398" s="250"/>
      <c r="B3398" s="250"/>
      <c r="C3398" s="250"/>
      <c r="D3398" s="250"/>
      <c r="E3398" s="250"/>
      <c r="F3398" s="250"/>
    </row>
    <row r="3399" spans="1:6" ht="15" x14ac:dyDescent="0.25">
      <c r="A3399" s="250"/>
      <c r="B3399" s="250"/>
      <c r="C3399" s="250"/>
      <c r="D3399" s="250"/>
      <c r="E3399" s="250"/>
      <c r="F3399" s="250"/>
    </row>
    <row r="3400" spans="1:6" ht="15" x14ac:dyDescent="0.25">
      <c r="A3400" s="250"/>
      <c r="B3400" s="250"/>
      <c r="C3400" s="250"/>
      <c r="D3400" s="250"/>
      <c r="E3400" s="250"/>
      <c r="F3400" s="250"/>
    </row>
    <row r="3401" spans="1:6" ht="15" x14ac:dyDescent="0.25">
      <c r="A3401" s="250"/>
      <c r="B3401" s="250"/>
      <c r="C3401" s="250"/>
      <c r="D3401" s="250"/>
      <c r="E3401" s="250"/>
      <c r="F3401" s="250"/>
    </row>
    <row r="3402" spans="1:6" ht="15" x14ac:dyDescent="0.25">
      <c r="A3402" s="250"/>
      <c r="B3402" s="250"/>
      <c r="C3402" s="250"/>
      <c r="D3402" s="250"/>
      <c r="E3402" s="250"/>
      <c r="F3402" s="250"/>
    </row>
    <row r="3403" spans="1:6" ht="15" x14ac:dyDescent="0.25">
      <c r="A3403" s="250"/>
      <c r="B3403" s="250"/>
      <c r="C3403" s="250"/>
      <c r="D3403" s="250"/>
      <c r="E3403" s="250"/>
      <c r="F3403" s="250"/>
    </row>
    <row r="3404" spans="1:6" ht="15" x14ac:dyDescent="0.25">
      <c r="A3404" s="250"/>
      <c r="B3404" s="250"/>
      <c r="C3404" s="250"/>
      <c r="D3404" s="250"/>
      <c r="E3404" s="250"/>
      <c r="F3404" s="250"/>
    </row>
    <row r="3405" spans="1:6" ht="15" x14ac:dyDescent="0.25">
      <c r="A3405" s="250"/>
      <c r="B3405" s="250"/>
      <c r="C3405" s="250"/>
      <c r="D3405" s="250"/>
      <c r="E3405" s="250"/>
      <c r="F3405" s="250"/>
    </row>
    <row r="3406" spans="1:6" ht="15" x14ac:dyDescent="0.25">
      <c r="A3406" s="250"/>
      <c r="B3406" s="250"/>
      <c r="C3406" s="250"/>
      <c r="D3406" s="250"/>
      <c r="E3406" s="250"/>
      <c r="F3406" s="250"/>
    </row>
    <row r="3407" spans="1:6" ht="15" x14ac:dyDescent="0.25">
      <c r="A3407" s="250"/>
      <c r="B3407" s="250"/>
      <c r="C3407" s="250"/>
      <c r="D3407" s="250"/>
      <c r="E3407" s="250"/>
      <c r="F3407" s="250"/>
    </row>
    <row r="3408" spans="1:6" ht="15" x14ac:dyDescent="0.25">
      <c r="A3408" s="250"/>
      <c r="B3408" s="250"/>
      <c r="C3408" s="250"/>
      <c r="D3408" s="250"/>
      <c r="E3408" s="250"/>
      <c r="F3408" s="250"/>
    </row>
    <row r="3409" spans="1:6" ht="15" x14ac:dyDescent="0.25">
      <c r="A3409" s="250"/>
      <c r="B3409" s="250"/>
      <c r="C3409" s="250"/>
      <c r="D3409" s="250"/>
      <c r="E3409" s="250"/>
      <c r="F3409" s="250"/>
    </row>
    <row r="3410" spans="1:6" ht="15" x14ac:dyDescent="0.25">
      <c r="A3410" s="250"/>
      <c r="B3410" s="250"/>
      <c r="C3410" s="250"/>
      <c r="D3410" s="250"/>
      <c r="E3410" s="250"/>
      <c r="F3410" s="250"/>
    </row>
    <row r="3411" spans="1:6" ht="15" x14ac:dyDescent="0.25">
      <c r="A3411" s="250"/>
      <c r="B3411" s="250"/>
      <c r="C3411" s="250"/>
      <c r="D3411" s="250"/>
      <c r="E3411" s="250"/>
      <c r="F3411" s="250"/>
    </row>
    <row r="3412" spans="1:6" ht="15" x14ac:dyDescent="0.25">
      <c r="A3412" s="250"/>
      <c r="B3412" s="250"/>
      <c r="C3412" s="250"/>
      <c r="D3412" s="250"/>
      <c r="E3412" s="250"/>
      <c r="F3412" s="250"/>
    </row>
    <row r="3413" spans="1:6" ht="15" x14ac:dyDescent="0.25">
      <c r="A3413" s="250"/>
      <c r="B3413" s="250"/>
      <c r="C3413" s="250"/>
      <c r="D3413" s="250"/>
      <c r="E3413" s="250"/>
      <c r="F3413" s="250"/>
    </row>
    <row r="3414" spans="1:6" ht="15" x14ac:dyDescent="0.25">
      <c r="A3414" s="250"/>
      <c r="B3414" s="250"/>
      <c r="C3414" s="250"/>
      <c r="D3414" s="250"/>
      <c r="E3414" s="250"/>
      <c r="F3414" s="250"/>
    </row>
    <row r="3415" spans="1:6" ht="15" x14ac:dyDescent="0.25">
      <c r="A3415" s="250"/>
      <c r="B3415" s="250"/>
      <c r="C3415" s="250"/>
      <c r="D3415" s="250"/>
      <c r="E3415" s="250"/>
      <c r="F3415" s="250"/>
    </row>
    <row r="3416" spans="1:6" ht="15" x14ac:dyDescent="0.25">
      <c r="A3416" s="250"/>
      <c r="B3416" s="250"/>
      <c r="C3416" s="250"/>
      <c r="D3416" s="250"/>
      <c r="E3416" s="250"/>
      <c r="F3416" s="250"/>
    </row>
    <row r="3417" spans="1:6" ht="15" x14ac:dyDescent="0.25">
      <c r="A3417" s="250"/>
      <c r="B3417" s="250"/>
      <c r="C3417" s="250"/>
      <c r="D3417" s="250"/>
      <c r="E3417" s="250"/>
      <c r="F3417" s="250"/>
    </row>
    <row r="3418" spans="1:6" ht="15" x14ac:dyDescent="0.25">
      <c r="A3418" s="250"/>
      <c r="B3418" s="250"/>
      <c r="C3418" s="250"/>
      <c r="D3418" s="250"/>
      <c r="E3418" s="250"/>
      <c r="F3418" s="250"/>
    </row>
    <row r="3419" spans="1:6" ht="15" x14ac:dyDescent="0.25">
      <c r="A3419" s="250"/>
      <c r="B3419" s="250"/>
      <c r="C3419" s="250"/>
      <c r="D3419" s="250"/>
      <c r="E3419" s="250"/>
      <c r="F3419" s="250"/>
    </row>
    <row r="3420" spans="1:6" ht="15" x14ac:dyDescent="0.25">
      <c r="A3420" s="250"/>
      <c r="B3420" s="250"/>
      <c r="C3420" s="250"/>
      <c r="D3420" s="250"/>
      <c r="E3420" s="250"/>
      <c r="F3420" s="250"/>
    </row>
    <row r="3421" spans="1:6" ht="15" x14ac:dyDescent="0.25">
      <c r="A3421" s="250"/>
      <c r="B3421" s="250"/>
      <c r="C3421" s="250"/>
      <c r="D3421" s="250"/>
      <c r="E3421" s="250"/>
      <c r="F3421" s="250"/>
    </row>
    <row r="3422" spans="1:6" ht="15" x14ac:dyDescent="0.25">
      <c r="A3422" s="250"/>
      <c r="B3422" s="250"/>
      <c r="C3422" s="250"/>
      <c r="D3422" s="250"/>
      <c r="E3422" s="250"/>
      <c r="F3422" s="250"/>
    </row>
    <row r="3423" spans="1:6" ht="15" x14ac:dyDescent="0.25">
      <c r="A3423" s="250"/>
      <c r="B3423" s="250"/>
      <c r="C3423" s="250"/>
      <c r="D3423" s="250"/>
      <c r="E3423" s="250"/>
      <c r="F3423" s="250"/>
    </row>
    <row r="3424" spans="1:6" ht="15" x14ac:dyDescent="0.25">
      <c r="A3424" s="250"/>
      <c r="B3424" s="250"/>
      <c r="C3424" s="250"/>
      <c r="D3424" s="250"/>
      <c r="E3424" s="250"/>
      <c r="F3424" s="250"/>
    </row>
    <row r="3425" spans="1:6" ht="15" x14ac:dyDescent="0.25">
      <c r="A3425" s="250"/>
      <c r="B3425" s="250"/>
      <c r="C3425" s="250"/>
      <c r="D3425" s="250"/>
      <c r="E3425" s="250"/>
      <c r="F3425" s="250"/>
    </row>
    <row r="3426" spans="1:6" ht="15" x14ac:dyDescent="0.25">
      <c r="A3426" s="250"/>
      <c r="B3426" s="250"/>
      <c r="C3426" s="250"/>
      <c r="D3426" s="250"/>
      <c r="E3426" s="250"/>
      <c r="F3426" s="250"/>
    </row>
    <row r="3427" spans="1:6" ht="15" x14ac:dyDescent="0.25">
      <c r="A3427" s="250"/>
      <c r="B3427" s="250"/>
      <c r="C3427" s="250"/>
      <c r="D3427" s="250"/>
      <c r="E3427" s="250"/>
      <c r="F3427" s="250"/>
    </row>
    <row r="3428" spans="1:6" ht="15" x14ac:dyDescent="0.25">
      <c r="A3428" s="250"/>
      <c r="B3428" s="250"/>
      <c r="C3428" s="250"/>
      <c r="D3428" s="250"/>
      <c r="E3428" s="250"/>
      <c r="F3428" s="250"/>
    </row>
    <row r="3429" spans="1:6" ht="15" x14ac:dyDescent="0.25">
      <c r="A3429" s="250"/>
      <c r="B3429" s="250"/>
      <c r="C3429" s="250"/>
      <c r="D3429" s="250"/>
      <c r="E3429" s="250"/>
      <c r="F3429" s="250"/>
    </row>
    <row r="3430" spans="1:6" ht="15" x14ac:dyDescent="0.25">
      <c r="A3430" s="250"/>
      <c r="B3430" s="250"/>
      <c r="C3430" s="250"/>
      <c r="D3430" s="250"/>
      <c r="E3430" s="250"/>
      <c r="F3430" s="250"/>
    </row>
    <row r="3431" spans="1:6" ht="15" x14ac:dyDescent="0.25">
      <c r="A3431" s="250"/>
      <c r="B3431" s="250"/>
      <c r="C3431" s="250"/>
      <c r="D3431" s="250"/>
      <c r="E3431" s="250"/>
      <c r="F3431" s="250"/>
    </row>
    <row r="3432" spans="1:6" ht="15" x14ac:dyDescent="0.25">
      <c r="A3432" s="250"/>
      <c r="B3432" s="250"/>
      <c r="C3432" s="250"/>
      <c r="D3432" s="250"/>
      <c r="E3432" s="250"/>
      <c r="F3432" s="250"/>
    </row>
    <row r="3433" spans="1:6" ht="15" x14ac:dyDescent="0.25">
      <c r="A3433" s="250"/>
      <c r="B3433" s="250"/>
      <c r="C3433" s="250"/>
      <c r="D3433" s="250"/>
      <c r="E3433" s="250"/>
      <c r="F3433" s="250"/>
    </row>
    <row r="3434" spans="1:6" ht="15" x14ac:dyDescent="0.25">
      <c r="A3434" s="250"/>
      <c r="B3434" s="250"/>
      <c r="C3434" s="250"/>
      <c r="D3434" s="250"/>
      <c r="E3434" s="250"/>
      <c r="F3434" s="250"/>
    </row>
    <row r="3435" spans="1:6" ht="15" x14ac:dyDescent="0.25">
      <c r="A3435" s="250"/>
      <c r="B3435" s="250"/>
      <c r="C3435" s="250"/>
      <c r="D3435" s="250"/>
      <c r="E3435" s="250"/>
      <c r="F3435" s="250"/>
    </row>
    <row r="3436" spans="1:6" ht="15" x14ac:dyDescent="0.25">
      <c r="A3436" s="250"/>
      <c r="B3436" s="250"/>
      <c r="C3436" s="250"/>
      <c r="D3436" s="250"/>
      <c r="E3436" s="250"/>
      <c r="F3436" s="250"/>
    </row>
    <row r="3437" spans="1:6" ht="15" x14ac:dyDescent="0.25">
      <c r="A3437" s="250"/>
      <c r="B3437" s="250"/>
      <c r="C3437" s="250"/>
      <c r="D3437" s="250"/>
      <c r="E3437" s="250"/>
      <c r="F3437" s="250"/>
    </row>
    <row r="3438" spans="1:6" ht="15" x14ac:dyDescent="0.25">
      <c r="A3438" s="250"/>
      <c r="B3438" s="250"/>
      <c r="C3438" s="250"/>
      <c r="D3438" s="250"/>
      <c r="E3438" s="250"/>
      <c r="F3438" s="250"/>
    </row>
    <row r="3439" spans="1:6" ht="15" x14ac:dyDescent="0.25">
      <c r="A3439" s="250"/>
      <c r="B3439" s="250"/>
      <c r="C3439" s="250"/>
      <c r="D3439" s="250"/>
      <c r="E3439" s="250"/>
      <c r="F3439" s="250"/>
    </row>
    <row r="3440" spans="1:6" ht="15" x14ac:dyDescent="0.25">
      <c r="A3440" s="250"/>
      <c r="B3440" s="250"/>
      <c r="C3440" s="250"/>
      <c r="D3440" s="250"/>
      <c r="E3440" s="250"/>
      <c r="F3440" s="250"/>
    </row>
    <row r="3441" spans="1:6" ht="15" x14ac:dyDescent="0.25">
      <c r="A3441" s="250"/>
      <c r="B3441" s="250"/>
      <c r="C3441" s="250"/>
      <c r="D3441" s="250"/>
      <c r="E3441" s="250"/>
      <c r="F3441" s="250"/>
    </row>
    <row r="3442" spans="1:6" ht="15" x14ac:dyDescent="0.25">
      <c r="A3442" s="250"/>
      <c r="B3442" s="250"/>
      <c r="C3442" s="250"/>
      <c r="D3442" s="250"/>
      <c r="E3442" s="250"/>
      <c r="F3442" s="250"/>
    </row>
    <row r="3443" spans="1:6" ht="15" x14ac:dyDescent="0.25">
      <c r="A3443" s="250"/>
      <c r="B3443" s="250"/>
      <c r="C3443" s="250"/>
      <c r="D3443" s="250"/>
      <c r="E3443" s="250"/>
      <c r="F3443" s="250"/>
    </row>
    <row r="3444" spans="1:6" ht="15" x14ac:dyDescent="0.25">
      <c r="A3444" s="250"/>
      <c r="B3444" s="250"/>
      <c r="C3444" s="250"/>
      <c r="D3444" s="250"/>
      <c r="E3444" s="250"/>
      <c r="F3444" s="250"/>
    </row>
    <row r="3445" spans="1:6" ht="15" x14ac:dyDescent="0.25">
      <c r="A3445" s="250"/>
      <c r="B3445" s="250"/>
      <c r="C3445" s="250"/>
      <c r="D3445" s="250"/>
      <c r="E3445" s="250"/>
      <c r="F3445" s="250"/>
    </row>
    <row r="3446" spans="1:6" ht="15" x14ac:dyDescent="0.25">
      <c r="A3446" s="250"/>
      <c r="B3446" s="250"/>
      <c r="C3446" s="250"/>
      <c r="D3446" s="250"/>
      <c r="E3446" s="250"/>
      <c r="F3446" s="250"/>
    </row>
    <row r="3447" spans="1:6" ht="15" x14ac:dyDescent="0.25">
      <c r="A3447" s="250"/>
      <c r="B3447" s="250"/>
      <c r="C3447" s="250"/>
      <c r="D3447" s="250"/>
      <c r="E3447" s="250"/>
      <c r="F3447" s="250"/>
    </row>
    <row r="3448" spans="1:6" ht="15" x14ac:dyDescent="0.25">
      <c r="A3448" s="250"/>
      <c r="B3448" s="250"/>
      <c r="C3448" s="250"/>
      <c r="D3448" s="250"/>
      <c r="E3448" s="250"/>
      <c r="F3448" s="250"/>
    </row>
    <row r="3449" spans="1:6" ht="15" x14ac:dyDescent="0.25">
      <c r="A3449" s="250"/>
      <c r="B3449" s="250"/>
      <c r="C3449" s="250"/>
      <c r="D3449" s="250"/>
      <c r="E3449" s="250"/>
      <c r="F3449" s="250"/>
    </row>
    <row r="3450" spans="1:6" ht="15" x14ac:dyDescent="0.25">
      <c r="A3450" s="250"/>
      <c r="B3450" s="250"/>
      <c r="C3450" s="250"/>
      <c r="D3450" s="250"/>
      <c r="E3450" s="250"/>
      <c r="F3450" s="250"/>
    </row>
    <row r="3451" spans="1:6" ht="15" x14ac:dyDescent="0.25">
      <c r="A3451" s="250"/>
      <c r="B3451" s="250"/>
      <c r="C3451" s="250"/>
      <c r="D3451" s="250"/>
      <c r="E3451" s="250"/>
      <c r="F3451" s="250"/>
    </row>
    <row r="3452" spans="1:6" ht="15" x14ac:dyDescent="0.25">
      <c r="A3452" s="250"/>
      <c r="B3452" s="250"/>
      <c r="C3452" s="250"/>
      <c r="D3452" s="250"/>
      <c r="E3452" s="250"/>
      <c r="F3452" s="250"/>
    </row>
    <row r="3453" spans="1:6" ht="15" x14ac:dyDescent="0.25">
      <c r="A3453" s="250"/>
      <c r="B3453" s="250"/>
      <c r="C3453" s="250"/>
      <c r="D3453" s="250"/>
      <c r="E3453" s="250"/>
      <c r="F3453" s="250"/>
    </row>
    <row r="3454" spans="1:6" ht="15" x14ac:dyDescent="0.25">
      <c r="A3454" s="250"/>
      <c r="B3454" s="250"/>
      <c r="C3454" s="250"/>
      <c r="D3454" s="250"/>
      <c r="E3454" s="250"/>
      <c r="F3454" s="250"/>
    </row>
    <row r="3455" spans="1:6" ht="15" x14ac:dyDescent="0.25">
      <c r="A3455" s="250"/>
      <c r="B3455" s="250"/>
      <c r="C3455" s="250"/>
      <c r="D3455" s="250"/>
      <c r="E3455" s="250"/>
      <c r="F3455" s="250"/>
    </row>
    <row r="3456" spans="1:6" ht="15" x14ac:dyDescent="0.25">
      <c r="A3456" s="250"/>
      <c r="B3456" s="250"/>
      <c r="C3456" s="250"/>
      <c r="D3456" s="250"/>
      <c r="E3456" s="250"/>
      <c r="F3456" s="250"/>
    </row>
    <row r="3457" spans="1:6" ht="15" x14ac:dyDescent="0.25">
      <c r="A3457" s="250"/>
      <c r="B3457" s="250"/>
      <c r="C3457" s="250"/>
      <c r="D3457" s="250"/>
      <c r="E3457" s="250"/>
      <c r="F3457" s="250"/>
    </row>
    <row r="3458" spans="1:6" ht="15" x14ac:dyDescent="0.25">
      <c r="A3458" s="250"/>
      <c r="B3458" s="250"/>
      <c r="C3458" s="250"/>
      <c r="D3458" s="250"/>
      <c r="E3458" s="250"/>
      <c r="F3458" s="250"/>
    </row>
    <row r="3459" spans="1:6" ht="15" x14ac:dyDescent="0.25">
      <c r="A3459" s="250"/>
      <c r="B3459" s="250"/>
      <c r="C3459" s="250"/>
      <c r="D3459" s="250"/>
      <c r="E3459" s="250"/>
      <c r="F3459" s="250"/>
    </row>
    <row r="3460" spans="1:6" ht="15" x14ac:dyDescent="0.25">
      <c r="A3460" s="250"/>
      <c r="B3460" s="250"/>
      <c r="C3460" s="250"/>
      <c r="D3460" s="250"/>
      <c r="E3460" s="250"/>
      <c r="F3460" s="250"/>
    </row>
    <row r="3461" spans="1:6" ht="15" x14ac:dyDescent="0.25">
      <c r="A3461" s="250"/>
      <c r="B3461" s="250"/>
      <c r="C3461" s="250"/>
      <c r="D3461" s="250"/>
      <c r="E3461" s="250"/>
      <c r="F3461" s="250"/>
    </row>
    <row r="3462" spans="1:6" ht="15" x14ac:dyDescent="0.25">
      <c r="A3462" s="250"/>
      <c r="B3462" s="250"/>
      <c r="C3462" s="250"/>
      <c r="D3462" s="250"/>
      <c r="E3462" s="250"/>
      <c r="F3462" s="250"/>
    </row>
    <row r="3463" spans="1:6" ht="15" x14ac:dyDescent="0.25">
      <c r="A3463" s="250"/>
      <c r="B3463" s="250"/>
      <c r="C3463" s="250"/>
      <c r="D3463" s="250"/>
      <c r="E3463" s="250"/>
      <c r="F3463" s="250"/>
    </row>
    <row r="3464" spans="1:6" ht="15" x14ac:dyDescent="0.25">
      <c r="A3464" s="250"/>
      <c r="B3464" s="250"/>
      <c r="C3464" s="250"/>
      <c r="D3464" s="250"/>
      <c r="E3464" s="250"/>
      <c r="F3464" s="250"/>
    </row>
    <row r="3465" spans="1:6" ht="15" x14ac:dyDescent="0.25">
      <c r="A3465" s="250"/>
      <c r="B3465" s="250"/>
      <c r="C3465" s="250"/>
      <c r="D3465" s="250"/>
      <c r="E3465" s="250"/>
      <c r="F3465" s="250"/>
    </row>
    <row r="3466" spans="1:6" ht="15" x14ac:dyDescent="0.25">
      <c r="A3466" s="250"/>
      <c r="B3466" s="250"/>
      <c r="C3466" s="250"/>
      <c r="D3466" s="250"/>
      <c r="E3466" s="250"/>
      <c r="F3466" s="250"/>
    </row>
    <row r="3467" spans="1:6" ht="15" x14ac:dyDescent="0.25">
      <c r="A3467" s="250"/>
      <c r="B3467" s="250"/>
      <c r="C3467" s="250"/>
      <c r="D3467" s="250"/>
      <c r="E3467" s="250"/>
      <c r="F3467" s="250"/>
    </row>
    <row r="3468" spans="1:6" ht="15" x14ac:dyDescent="0.25">
      <c r="A3468" s="250"/>
      <c r="B3468" s="250"/>
      <c r="C3468" s="250"/>
      <c r="D3468" s="250"/>
      <c r="E3468" s="250"/>
      <c r="F3468" s="250"/>
    </row>
    <row r="3469" spans="1:6" ht="15" x14ac:dyDescent="0.25">
      <c r="A3469" s="250"/>
      <c r="B3469" s="250"/>
      <c r="C3469" s="250"/>
      <c r="D3469" s="250"/>
      <c r="E3469" s="250"/>
      <c r="F3469" s="250"/>
    </row>
    <row r="3470" spans="1:6" ht="15" x14ac:dyDescent="0.25">
      <c r="A3470" s="250"/>
      <c r="B3470" s="250"/>
      <c r="C3470" s="250"/>
      <c r="D3470" s="250"/>
      <c r="E3470" s="250"/>
      <c r="F3470" s="250"/>
    </row>
    <row r="3471" spans="1:6" ht="15" x14ac:dyDescent="0.25">
      <c r="A3471" s="250"/>
      <c r="B3471" s="250"/>
      <c r="C3471" s="250"/>
      <c r="D3471" s="250"/>
      <c r="E3471" s="250"/>
      <c r="F3471" s="250"/>
    </row>
    <row r="3472" spans="1:6" ht="15" x14ac:dyDescent="0.25">
      <c r="A3472" s="250"/>
      <c r="B3472" s="250"/>
      <c r="C3472" s="250"/>
      <c r="D3472" s="250"/>
      <c r="E3472" s="250"/>
      <c r="F3472" s="250"/>
    </row>
    <row r="3473" spans="1:6" ht="15" x14ac:dyDescent="0.25">
      <c r="A3473" s="250"/>
      <c r="B3473" s="250"/>
      <c r="C3473" s="250"/>
      <c r="D3473" s="250"/>
      <c r="E3473" s="250"/>
      <c r="F3473" s="250"/>
    </row>
    <row r="3474" spans="1:6" ht="15" x14ac:dyDescent="0.25">
      <c r="A3474" s="250"/>
      <c r="B3474" s="250"/>
      <c r="C3474" s="250"/>
      <c r="D3474" s="250"/>
      <c r="E3474" s="250"/>
      <c r="F3474" s="250"/>
    </row>
    <row r="3475" spans="1:6" ht="15" x14ac:dyDescent="0.25">
      <c r="A3475" s="250"/>
      <c r="B3475" s="250"/>
      <c r="C3475" s="250"/>
      <c r="D3475" s="250"/>
      <c r="E3475" s="250"/>
      <c r="F3475" s="250"/>
    </row>
    <row r="3476" spans="1:6" ht="15" x14ac:dyDescent="0.25">
      <c r="A3476" s="250"/>
      <c r="B3476" s="250"/>
      <c r="C3476" s="250"/>
      <c r="D3476" s="250"/>
      <c r="E3476" s="250"/>
      <c r="F3476" s="250"/>
    </row>
    <row r="3477" spans="1:6" ht="15" x14ac:dyDescent="0.25">
      <c r="A3477" s="250"/>
      <c r="B3477" s="250"/>
      <c r="C3477" s="250"/>
      <c r="D3477" s="250"/>
      <c r="E3477" s="250"/>
      <c r="F3477" s="250"/>
    </row>
    <row r="3478" spans="1:6" ht="15" x14ac:dyDescent="0.25">
      <c r="A3478" s="250"/>
      <c r="B3478" s="250"/>
      <c r="C3478" s="250"/>
      <c r="D3478" s="250"/>
      <c r="E3478" s="250"/>
      <c r="F3478" s="250"/>
    </row>
    <row r="3479" spans="1:6" ht="15" x14ac:dyDescent="0.25">
      <c r="A3479" s="250"/>
      <c r="B3479" s="250"/>
      <c r="C3479" s="250"/>
      <c r="D3479" s="250"/>
      <c r="E3479" s="250"/>
      <c r="F3479" s="250"/>
    </row>
    <row r="3480" spans="1:6" ht="15" x14ac:dyDescent="0.25">
      <c r="A3480" s="250"/>
      <c r="B3480" s="250"/>
      <c r="C3480" s="250"/>
      <c r="D3480" s="250"/>
      <c r="E3480" s="250"/>
      <c r="F3480" s="250"/>
    </row>
    <row r="3481" spans="1:6" ht="15" x14ac:dyDescent="0.25">
      <c r="A3481" s="250"/>
      <c r="B3481" s="250"/>
      <c r="C3481" s="250"/>
      <c r="D3481" s="250"/>
      <c r="E3481" s="250"/>
      <c r="F3481" s="250"/>
    </row>
    <row r="3482" spans="1:6" ht="15" x14ac:dyDescent="0.25">
      <c r="A3482" s="250"/>
      <c r="B3482" s="250"/>
      <c r="C3482" s="250"/>
      <c r="D3482" s="250"/>
      <c r="E3482" s="250"/>
      <c r="F3482" s="250"/>
    </row>
    <row r="3483" spans="1:6" ht="15" x14ac:dyDescent="0.25">
      <c r="A3483" s="250"/>
      <c r="B3483" s="250"/>
      <c r="C3483" s="250"/>
      <c r="D3483" s="250"/>
      <c r="E3483" s="250"/>
      <c r="F3483" s="250"/>
    </row>
    <row r="3484" spans="1:6" ht="15" x14ac:dyDescent="0.25">
      <c r="A3484" s="250"/>
      <c r="B3484" s="250"/>
      <c r="C3484" s="250"/>
      <c r="D3484" s="250"/>
      <c r="E3484" s="250"/>
      <c r="F3484" s="250"/>
    </row>
    <row r="3485" spans="1:6" ht="15" x14ac:dyDescent="0.25">
      <c r="A3485" s="250"/>
      <c r="B3485" s="250"/>
      <c r="C3485" s="250"/>
      <c r="D3485" s="250"/>
      <c r="E3485" s="250"/>
      <c r="F3485" s="250"/>
    </row>
    <row r="3486" spans="1:6" ht="15" x14ac:dyDescent="0.25">
      <c r="A3486" s="250"/>
      <c r="B3486" s="250"/>
      <c r="C3486" s="250"/>
      <c r="D3486" s="250"/>
      <c r="E3486" s="250"/>
      <c r="F3486" s="250"/>
    </row>
    <row r="3487" spans="1:6" ht="15" x14ac:dyDescent="0.25">
      <c r="A3487" s="250"/>
      <c r="B3487" s="250"/>
      <c r="C3487" s="250"/>
      <c r="D3487" s="250"/>
      <c r="E3487" s="250"/>
      <c r="F3487" s="250"/>
    </row>
    <row r="3488" spans="1:6" ht="15" x14ac:dyDescent="0.25">
      <c r="A3488" s="250"/>
      <c r="B3488" s="250"/>
      <c r="C3488" s="250"/>
      <c r="D3488" s="250"/>
      <c r="E3488" s="250"/>
      <c r="F3488" s="250"/>
    </row>
    <row r="3489" spans="1:6" ht="15" x14ac:dyDescent="0.25">
      <c r="A3489" s="250"/>
      <c r="B3489" s="250"/>
      <c r="C3489" s="250"/>
      <c r="D3489" s="250"/>
      <c r="E3489" s="250"/>
      <c r="F3489" s="250"/>
    </row>
    <row r="3490" spans="1:6" ht="15" x14ac:dyDescent="0.25">
      <c r="A3490" s="250"/>
      <c r="B3490" s="250"/>
      <c r="C3490" s="250"/>
      <c r="D3490" s="250"/>
      <c r="E3490" s="250"/>
      <c r="F3490" s="250"/>
    </row>
    <row r="3491" spans="1:6" ht="15" x14ac:dyDescent="0.25">
      <c r="A3491" s="250"/>
      <c r="B3491" s="250"/>
      <c r="C3491" s="250"/>
      <c r="D3491" s="250"/>
      <c r="E3491" s="250"/>
      <c r="F3491" s="250"/>
    </row>
    <row r="3492" spans="1:6" ht="15" x14ac:dyDescent="0.25">
      <c r="A3492" s="250"/>
      <c r="B3492" s="250"/>
      <c r="C3492" s="250"/>
      <c r="D3492" s="250"/>
      <c r="E3492" s="250"/>
      <c r="F3492" s="250"/>
    </row>
    <row r="3493" spans="1:6" ht="15" x14ac:dyDescent="0.25">
      <c r="A3493" s="250"/>
      <c r="B3493" s="250"/>
      <c r="C3493" s="250"/>
      <c r="D3493" s="250"/>
      <c r="E3493" s="250"/>
      <c r="F3493" s="250"/>
    </row>
    <row r="3494" spans="1:6" ht="15" x14ac:dyDescent="0.25">
      <c r="A3494" s="250"/>
      <c r="B3494" s="250"/>
      <c r="C3494" s="250"/>
      <c r="D3494" s="250"/>
      <c r="E3494" s="250"/>
      <c r="F3494" s="250"/>
    </row>
    <row r="3495" spans="1:6" ht="15" x14ac:dyDescent="0.25">
      <c r="A3495" s="250"/>
      <c r="B3495" s="250"/>
      <c r="C3495" s="250"/>
      <c r="D3495" s="250"/>
      <c r="E3495" s="250"/>
      <c r="F3495" s="250"/>
    </row>
    <row r="3496" spans="1:6" ht="15" x14ac:dyDescent="0.25">
      <c r="A3496" s="250"/>
      <c r="B3496" s="250"/>
      <c r="C3496" s="250"/>
      <c r="D3496" s="250"/>
      <c r="E3496" s="250"/>
      <c r="F3496" s="250"/>
    </row>
    <row r="3497" spans="1:6" ht="15" x14ac:dyDescent="0.25">
      <c r="A3497" s="250"/>
      <c r="B3497" s="250"/>
      <c r="C3497" s="250"/>
      <c r="D3497" s="250"/>
      <c r="E3497" s="250"/>
      <c r="F3497" s="250"/>
    </row>
    <row r="3498" spans="1:6" ht="15" x14ac:dyDescent="0.25">
      <c r="A3498" s="250"/>
      <c r="B3498" s="250"/>
      <c r="C3498" s="250"/>
      <c r="D3498" s="250"/>
      <c r="E3498" s="250"/>
      <c r="F3498" s="250"/>
    </row>
    <row r="3499" spans="1:6" ht="15" x14ac:dyDescent="0.25">
      <c r="A3499" s="250"/>
      <c r="B3499" s="250"/>
      <c r="C3499" s="250"/>
      <c r="D3499" s="250"/>
      <c r="E3499" s="250"/>
      <c r="F3499" s="250"/>
    </row>
    <row r="3500" spans="1:6" ht="15" x14ac:dyDescent="0.25">
      <c r="A3500" s="250"/>
      <c r="B3500" s="250"/>
      <c r="C3500" s="250"/>
      <c r="D3500" s="250"/>
      <c r="E3500" s="250"/>
      <c r="F3500" s="250"/>
    </row>
    <row r="3501" spans="1:6" ht="15" x14ac:dyDescent="0.25">
      <c r="A3501" s="250"/>
      <c r="B3501" s="250"/>
      <c r="C3501" s="250"/>
      <c r="D3501" s="250"/>
      <c r="E3501" s="250"/>
      <c r="F3501" s="250"/>
    </row>
    <row r="3502" spans="1:6" ht="15" x14ac:dyDescent="0.25">
      <c r="A3502" s="250"/>
      <c r="B3502" s="250"/>
      <c r="C3502" s="250"/>
      <c r="D3502" s="250"/>
      <c r="E3502" s="250"/>
      <c r="F3502" s="250"/>
    </row>
    <row r="3503" spans="1:6" ht="15" x14ac:dyDescent="0.25">
      <c r="A3503" s="250"/>
      <c r="B3503" s="250"/>
      <c r="C3503" s="250"/>
      <c r="D3503" s="250"/>
      <c r="E3503" s="250"/>
      <c r="F3503" s="250"/>
    </row>
    <row r="3504" spans="1:6" ht="15" x14ac:dyDescent="0.25">
      <c r="A3504" s="250"/>
      <c r="B3504" s="250"/>
      <c r="C3504" s="250"/>
      <c r="D3504" s="250"/>
      <c r="E3504" s="250"/>
      <c r="F3504" s="250"/>
    </row>
    <row r="3505" spans="1:6" ht="15" x14ac:dyDescent="0.25">
      <c r="A3505" s="250"/>
      <c r="B3505" s="250"/>
      <c r="C3505" s="250"/>
      <c r="D3505" s="250"/>
      <c r="E3505" s="250"/>
      <c r="F3505" s="250"/>
    </row>
    <row r="3506" spans="1:6" ht="15" x14ac:dyDescent="0.25">
      <c r="A3506" s="250"/>
      <c r="B3506" s="250"/>
      <c r="C3506" s="250"/>
      <c r="D3506" s="250"/>
      <c r="E3506" s="250"/>
      <c r="F3506" s="250"/>
    </row>
    <row r="3507" spans="1:6" ht="15" x14ac:dyDescent="0.25">
      <c r="A3507" s="250"/>
      <c r="B3507" s="250"/>
      <c r="C3507" s="250"/>
      <c r="D3507" s="250"/>
      <c r="E3507" s="250"/>
      <c r="F3507" s="250"/>
    </row>
    <row r="3508" spans="1:6" ht="15" x14ac:dyDescent="0.25">
      <c r="A3508" s="250"/>
      <c r="B3508" s="250"/>
      <c r="C3508" s="250"/>
      <c r="D3508" s="250"/>
      <c r="E3508" s="250"/>
      <c r="F3508" s="250"/>
    </row>
    <row r="3509" spans="1:6" ht="15" x14ac:dyDescent="0.25">
      <c r="A3509" s="250"/>
      <c r="B3509" s="250"/>
      <c r="C3509" s="250"/>
      <c r="D3509" s="250"/>
      <c r="E3509" s="250"/>
      <c r="F3509" s="250"/>
    </row>
    <row r="3510" spans="1:6" ht="15" x14ac:dyDescent="0.25">
      <c r="A3510" s="250"/>
      <c r="B3510" s="250"/>
      <c r="C3510" s="250"/>
      <c r="D3510" s="250"/>
      <c r="E3510" s="250"/>
      <c r="F3510" s="250"/>
    </row>
    <row r="3511" spans="1:6" ht="15" x14ac:dyDescent="0.25">
      <c r="A3511" s="250"/>
      <c r="B3511" s="250"/>
      <c r="C3511" s="250"/>
      <c r="D3511" s="250"/>
      <c r="E3511" s="250"/>
      <c r="F3511" s="250"/>
    </row>
    <row r="3512" spans="1:6" ht="15" x14ac:dyDescent="0.25">
      <c r="A3512" s="250"/>
      <c r="B3512" s="250"/>
      <c r="C3512" s="250"/>
      <c r="D3512" s="250"/>
      <c r="E3512" s="250"/>
      <c r="F3512" s="250"/>
    </row>
    <row r="3513" spans="1:6" ht="15" x14ac:dyDescent="0.25">
      <c r="A3513" s="250"/>
      <c r="B3513" s="250"/>
      <c r="C3513" s="250"/>
      <c r="D3513" s="250"/>
      <c r="E3513" s="250"/>
      <c r="F3513" s="250"/>
    </row>
    <row r="3514" spans="1:6" ht="15" x14ac:dyDescent="0.25">
      <c r="A3514" s="250"/>
      <c r="B3514" s="250"/>
      <c r="C3514" s="250"/>
      <c r="D3514" s="250"/>
      <c r="E3514" s="250"/>
      <c r="F3514" s="250"/>
    </row>
    <row r="3515" spans="1:6" ht="15" x14ac:dyDescent="0.25">
      <c r="A3515" s="250"/>
      <c r="B3515" s="250"/>
      <c r="C3515" s="250"/>
      <c r="D3515" s="250"/>
      <c r="E3515" s="250"/>
      <c r="F3515" s="250"/>
    </row>
    <row r="3516" spans="1:6" ht="15" x14ac:dyDescent="0.25">
      <c r="A3516" s="250"/>
      <c r="B3516" s="250"/>
      <c r="C3516" s="250"/>
      <c r="D3516" s="250"/>
      <c r="E3516" s="250"/>
      <c r="F3516" s="250"/>
    </row>
    <row r="3517" spans="1:6" ht="15" x14ac:dyDescent="0.25">
      <c r="A3517" s="250"/>
      <c r="B3517" s="250"/>
      <c r="C3517" s="250"/>
      <c r="D3517" s="250"/>
      <c r="E3517" s="250"/>
      <c r="F3517" s="250"/>
    </row>
    <row r="3518" spans="1:6" ht="15" x14ac:dyDescent="0.25">
      <c r="A3518" s="250"/>
      <c r="B3518" s="250"/>
      <c r="C3518" s="250"/>
      <c r="D3518" s="250"/>
      <c r="E3518" s="250"/>
      <c r="F3518" s="250"/>
    </row>
    <row r="3519" spans="1:6" ht="15" x14ac:dyDescent="0.25">
      <c r="A3519" s="250"/>
      <c r="B3519" s="250"/>
      <c r="C3519" s="250"/>
      <c r="D3519" s="250"/>
      <c r="E3519" s="250"/>
      <c r="F3519" s="250"/>
    </row>
    <row r="3520" spans="1:6" ht="15" x14ac:dyDescent="0.25">
      <c r="A3520" s="250"/>
      <c r="B3520" s="250"/>
      <c r="C3520" s="250"/>
      <c r="D3520" s="250"/>
      <c r="E3520" s="250"/>
      <c r="F3520" s="250"/>
    </row>
    <row r="3521" spans="1:6" ht="15" x14ac:dyDescent="0.25">
      <c r="A3521" s="250"/>
      <c r="B3521" s="250"/>
      <c r="C3521" s="250"/>
      <c r="D3521" s="250"/>
      <c r="E3521" s="250"/>
      <c r="F3521" s="250"/>
    </row>
    <row r="3522" spans="1:6" ht="15" x14ac:dyDescent="0.25">
      <c r="A3522" s="250"/>
      <c r="B3522" s="250"/>
      <c r="C3522" s="250"/>
      <c r="D3522" s="250"/>
      <c r="E3522" s="250"/>
      <c r="F3522" s="250"/>
    </row>
    <row r="3523" spans="1:6" ht="15" x14ac:dyDescent="0.25">
      <c r="A3523" s="250"/>
      <c r="B3523" s="250"/>
      <c r="C3523" s="250"/>
      <c r="D3523" s="250"/>
      <c r="E3523" s="250"/>
      <c r="F3523" s="250"/>
    </row>
    <row r="3524" spans="1:6" ht="15" x14ac:dyDescent="0.25">
      <c r="A3524" s="250"/>
      <c r="B3524" s="250"/>
      <c r="C3524" s="250"/>
      <c r="D3524" s="250"/>
      <c r="E3524" s="250"/>
      <c r="F3524" s="250"/>
    </row>
    <row r="3525" spans="1:6" ht="15" x14ac:dyDescent="0.25">
      <c r="A3525" s="250"/>
      <c r="B3525" s="250"/>
      <c r="C3525" s="250"/>
      <c r="D3525" s="250"/>
      <c r="E3525" s="250"/>
      <c r="F3525" s="250"/>
    </row>
    <row r="3526" spans="1:6" ht="15" x14ac:dyDescent="0.25">
      <c r="A3526" s="250"/>
      <c r="B3526" s="250"/>
      <c r="C3526" s="250"/>
      <c r="D3526" s="250"/>
      <c r="E3526" s="250"/>
      <c r="F3526" s="250"/>
    </row>
    <row r="3527" spans="1:6" ht="15" x14ac:dyDescent="0.25">
      <c r="A3527" s="250"/>
      <c r="B3527" s="250"/>
      <c r="C3527" s="250"/>
      <c r="D3527" s="250"/>
      <c r="E3527" s="250"/>
      <c r="F3527" s="250"/>
    </row>
    <row r="3528" spans="1:6" ht="15" x14ac:dyDescent="0.25">
      <c r="A3528" s="250"/>
      <c r="B3528" s="250"/>
      <c r="C3528" s="250"/>
      <c r="D3528" s="250"/>
      <c r="E3528" s="250"/>
      <c r="F3528" s="250"/>
    </row>
    <row r="3529" spans="1:6" ht="15" x14ac:dyDescent="0.25">
      <c r="A3529" s="250"/>
      <c r="B3529" s="250"/>
      <c r="C3529" s="250"/>
      <c r="D3529" s="250"/>
      <c r="E3529" s="250"/>
      <c r="F3529" s="250"/>
    </row>
    <row r="3530" spans="1:6" ht="15" x14ac:dyDescent="0.25">
      <c r="A3530" s="250"/>
      <c r="B3530" s="250"/>
      <c r="C3530" s="250"/>
      <c r="D3530" s="250"/>
      <c r="E3530" s="250"/>
      <c r="F3530" s="250"/>
    </row>
    <row r="3531" spans="1:6" ht="15" x14ac:dyDescent="0.25">
      <c r="A3531" s="250"/>
      <c r="B3531" s="250"/>
      <c r="C3531" s="250"/>
      <c r="D3531" s="250"/>
      <c r="E3531" s="250"/>
      <c r="F3531" s="250"/>
    </row>
    <row r="3532" spans="1:6" ht="15" x14ac:dyDescent="0.25">
      <c r="A3532" s="250"/>
      <c r="B3532" s="250"/>
      <c r="C3532" s="250"/>
      <c r="D3532" s="250"/>
      <c r="E3532" s="250"/>
      <c r="F3532" s="250"/>
    </row>
    <row r="3533" spans="1:6" ht="15" x14ac:dyDescent="0.25">
      <c r="A3533" s="250"/>
      <c r="B3533" s="250"/>
      <c r="C3533" s="250"/>
      <c r="D3533" s="250"/>
      <c r="E3533" s="250"/>
      <c r="F3533" s="250"/>
    </row>
    <row r="3534" spans="1:6" ht="15" x14ac:dyDescent="0.25">
      <c r="A3534" s="250"/>
      <c r="B3534" s="250"/>
      <c r="C3534" s="250"/>
      <c r="D3534" s="250"/>
      <c r="E3534" s="250"/>
      <c r="F3534" s="250"/>
    </row>
    <row r="3535" spans="1:6" ht="15" x14ac:dyDescent="0.25">
      <c r="A3535" s="250"/>
      <c r="B3535" s="250"/>
      <c r="C3535" s="250"/>
      <c r="D3535" s="250"/>
      <c r="E3535" s="250"/>
      <c r="F3535" s="250"/>
    </row>
    <row r="3536" spans="1:6" ht="15" x14ac:dyDescent="0.25">
      <c r="A3536" s="250"/>
      <c r="B3536" s="250"/>
      <c r="C3536" s="250"/>
      <c r="D3536" s="250"/>
      <c r="E3536" s="250"/>
      <c r="F3536" s="250"/>
    </row>
    <row r="3537" spans="1:6" ht="15" x14ac:dyDescent="0.25">
      <c r="A3537" s="250"/>
      <c r="B3537" s="250"/>
      <c r="C3537" s="250"/>
      <c r="D3537" s="250"/>
      <c r="E3537" s="250"/>
      <c r="F3537" s="250"/>
    </row>
    <row r="3538" spans="1:6" ht="15" x14ac:dyDescent="0.25">
      <c r="A3538" s="250"/>
      <c r="B3538" s="250"/>
      <c r="C3538" s="250"/>
      <c r="D3538" s="250"/>
      <c r="E3538" s="250"/>
      <c r="F3538" s="250"/>
    </row>
    <row r="3539" spans="1:6" ht="15" x14ac:dyDescent="0.25">
      <c r="A3539" s="250"/>
      <c r="B3539" s="250"/>
      <c r="C3539" s="250"/>
      <c r="D3539" s="250"/>
      <c r="E3539" s="250"/>
      <c r="F3539" s="250"/>
    </row>
    <row r="3540" spans="1:6" ht="15" x14ac:dyDescent="0.25">
      <c r="A3540" s="250"/>
      <c r="B3540" s="250"/>
      <c r="C3540" s="250"/>
      <c r="D3540" s="250"/>
      <c r="E3540" s="250"/>
      <c r="F3540" s="250"/>
    </row>
    <row r="3541" spans="1:6" ht="15" x14ac:dyDescent="0.25">
      <c r="A3541" s="250"/>
      <c r="B3541" s="250"/>
      <c r="C3541" s="250"/>
      <c r="D3541" s="250"/>
      <c r="E3541" s="250"/>
      <c r="F3541" s="250"/>
    </row>
    <row r="3542" spans="1:6" ht="15" x14ac:dyDescent="0.25">
      <c r="A3542" s="250"/>
      <c r="B3542" s="250"/>
      <c r="C3542" s="250"/>
      <c r="D3542" s="250"/>
      <c r="E3542" s="250"/>
      <c r="F3542" s="250"/>
    </row>
    <row r="3543" spans="1:6" ht="15" x14ac:dyDescent="0.25">
      <c r="A3543" s="250"/>
      <c r="B3543" s="250"/>
      <c r="C3543" s="250"/>
      <c r="D3543" s="250"/>
      <c r="E3543" s="250"/>
      <c r="F3543" s="250"/>
    </row>
    <row r="3544" spans="1:6" ht="15" x14ac:dyDescent="0.25">
      <c r="A3544" s="250"/>
      <c r="B3544" s="250"/>
      <c r="C3544" s="250"/>
      <c r="D3544" s="250"/>
      <c r="E3544" s="250"/>
      <c r="F3544" s="250"/>
    </row>
    <row r="3545" spans="1:6" ht="15" x14ac:dyDescent="0.25">
      <c r="A3545" s="250"/>
      <c r="B3545" s="250"/>
      <c r="C3545" s="250"/>
      <c r="D3545" s="250"/>
      <c r="E3545" s="250"/>
      <c r="F3545" s="250"/>
    </row>
    <row r="3546" spans="1:6" ht="15" x14ac:dyDescent="0.25">
      <c r="A3546" s="250"/>
      <c r="B3546" s="250"/>
      <c r="C3546" s="250"/>
      <c r="D3546" s="250"/>
      <c r="E3546" s="250"/>
      <c r="F3546" s="250"/>
    </row>
    <row r="3547" spans="1:6" ht="15" x14ac:dyDescent="0.25">
      <c r="A3547" s="250"/>
      <c r="B3547" s="250"/>
      <c r="C3547" s="250"/>
      <c r="D3547" s="250"/>
      <c r="E3547" s="250"/>
      <c r="F3547" s="250"/>
    </row>
    <row r="3548" spans="1:6" ht="15" x14ac:dyDescent="0.25">
      <c r="A3548" s="250"/>
      <c r="B3548" s="250"/>
      <c r="C3548" s="250"/>
      <c r="D3548" s="250"/>
      <c r="E3548" s="250"/>
      <c r="F3548" s="250"/>
    </row>
    <row r="3549" spans="1:6" ht="15" x14ac:dyDescent="0.25">
      <c r="A3549" s="250"/>
      <c r="B3549" s="250"/>
      <c r="C3549" s="250"/>
      <c r="D3549" s="250"/>
      <c r="E3549" s="250"/>
      <c r="F3549" s="250"/>
    </row>
    <row r="3550" spans="1:6" ht="15" x14ac:dyDescent="0.25">
      <c r="A3550" s="250"/>
      <c r="B3550" s="250"/>
      <c r="C3550" s="250"/>
      <c r="D3550" s="250"/>
      <c r="E3550" s="250"/>
      <c r="F3550" s="250"/>
    </row>
    <row r="3551" spans="1:6" ht="15" x14ac:dyDescent="0.25">
      <c r="A3551" s="250"/>
      <c r="B3551" s="250"/>
      <c r="C3551" s="250"/>
      <c r="D3551" s="250"/>
      <c r="E3551" s="250"/>
      <c r="F3551" s="250"/>
    </row>
    <row r="3552" spans="1:6" ht="15" x14ac:dyDescent="0.25">
      <c r="A3552" s="250"/>
      <c r="B3552" s="250"/>
      <c r="C3552" s="250"/>
      <c r="D3552" s="250"/>
      <c r="E3552" s="250"/>
      <c r="F3552" s="250"/>
    </row>
    <row r="3553" spans="1:6" ht="15" x14ac:dyDescent="0.25">
      <c r="A3553" s="250"/>
      <c r="B3553" s="250"/>
      <c r="C3553" s="250"/>
      <c r="D3553" s="250"/>
      <c r="E3553" s="250"/>
      <c r="F3553" s="250"/>
    </row>
    <row r="3554" spans="1:6" ht="15" x14ac:dyDescent="0.25">
      <c r="A3554" s="250"/>
      <c r="B3554" s="250"/>
      <c r="C3554" s="250"/>
      <c r="D3554" s="250"/>
      <c r="E3554" s="250"/>
      <c r="F3554" s="250"/>
    </row>
    <row r="3555" spans="1:6" ht="15" x14ac:dyDescent="0.25">
      <c r="A3555" s="250"/>
      <c r="B3555" s="250"/>
      <c r="C3555" s="250"/>
      <c r="D3555" s="250"/>
      <c r="E3555" s="250"/>
      <c r="F3555" s="250"/>
    </row>
    <row r="3556" spans="1:6" ht="15" x14ac:dyDescent="0.25">
      <c r="A3556" s="250"/>
      <c r="B3556" s="250"/>
      <c r="C3556" s="250"/>
      <c r="D3556" s="250"/>
      <c r="E3556" s="250"/>
      <c r="F3556" s="250"/>
    </row>
    <row r="3557" spans="1:6" ht="15" x14ac:dyDescent="0.25">
      <c r="A3557" s="250"/>
      <c r="B3557" s="250"/>
      <c r="C3557" s="250"/>
      <c r="D3557" s="250"/>
      <c r="E3557" s="250"/>
      <c r="F3557" s="250"/>
    </row>
    <row r="3558" spans="1:6" ht="15" x14ac:dyDescent="0.25">
      <c r="A3558" s="250"/>
      <c r="B3558" s="250"/>
      <c r="C3558" s="250"/>
      <c r="D3558" s="250"/>
      <c r="E3558" s="250"/>
      <c r="F3558" s="250"/>
    </row>
    <row r="3559" spans="1:6" ht="15" x14ac:dyDescent="0.25">
      <c r="A3559" s="250"/>
      <c r="B3559" s="250"/>
      <c r="C3559" s="250"/>
      <c r="D3559" s="250"/>
      <c r="E3559" s="250"/>
      <c r="F3559" s="250"/>
    </row>
    <row r="3560" spans="1:6" ht="15" x14ac:dyDescent="0.25">
      <c r="A3560" s="250"/>
      <c r="B3560" s="250"/>
      <c r="C3560" s="250"/>
      <c r="D3560" s="250"/>
      <c r="E3560" s="250"/>
      <c r="F3560" s="250"/>
    </row>
    <row r="3561" spans="1:6" ht="15" x14ac:dyDescent="0.25">
      <c r="A3561" s="250"/>
      <c r="B3561" s="250"/>
      <c r="C3561" s="250"/>
      <c r="D3561" s="250"/>
      <c r="E3561" s="250"/>
      <c r="F3561" s="250"/>
    </row>
    <row r="3562" spans="1:6" ht="15" x14ac:dyDescent="0.25">
      <c r="A3562" s="250"/>
      <c r="B3562" s="250"/>
      <c r="C3562" s="250"/>
      <c r="D3562" s="250"/>
      <c r="E3562" s="250"/>
      <c r="F3562" s="250"/>
    </row>
    <row r="3563" spans="1:6" ht="15" x14ac:dyDescent="0.25">
      <c r="A3563" s="250"/>
      <c r="B3563" s="250"/>
      <c r="C3563" s="250"/>
      <c r="D3563" s="250"/>
      <c r="E3563" s="250"/>
      <c r="F3563" s="250"/>
    </row>
    <row r="3564" spans="1:6" ht="15" x14ac:dyDescent="0.25">
      <c r="A3564" s="250"/>
      <c r="B3564" s="250"/>
      <c r="C3564" s="250"/>
      <c r="D3564" s="250"/>
      <c r="E3564" s="250"/>
      <c r="F3564" s="250"/>
    </row>
    <row r="3565" spans="1:6" ht="15" x14ac:dyDescent="0.25">
      <c r="A3565" s="250"/>
      <c r="B3565" s="250"/>
      <c r="C3565" s="250"/>
      <c r="D3565" s="250"/>
      <c r="E3565" s="250"/>
      <c r="F3565" s="250"/>
    </row>
    <row r="3566" spans="1:6" ht="15" x14ac:dyDescent="0.25">
      <c r="A3566" s="250"/>
      <c r="B3566" s="250"/>
      <c r="C3566" s="250"/>
      <c r="D3566" s="250"/>
      <c r="E3566" s="250"/>
      <c r="F3566" s="250"/>
    </row>
    <row r="3567" spans="1:6" ht="15" x14ac:dyDescent="0.25">
      <c r="A3567" s="250"/>
      <c r="B3567" s="250"/>
      <c r="C3567" s="250"/>
      <c r="D3567" s="250"/>
      <c r="E3567" s="250"/>
      <c r="F3567" s="250"/>
    </row>
    <row r="3568" spans="1:6" ht="15" x14ac:dyDescent="0.25">
      <c r="A3568" s="250"/>
      <c r="B3568" s="250"/>
      <c r="C3568" s="250"/>
      <c r="D3568" s="250"/>
      <c r="E3568" s="250"/>
      <c r="F3568" s="250"/>
    </row>
    <row r="3569" spans="1:6" ht="15" x14ac:dyDescent="0.25">
      <c r="A3569" s="250"/>
      <c r="B3569" s="250"/>
      <c r="C3569" s="250"/>
      <c r="D3569" s="250"/>
      <c r="E3569" s="250"/>
      <c r="F3569" s="250"/>
    </row>
    <row r="3570" spans="1:6" ht="15" x14ac:dyDescent="0.25">
      <c r="A3570" s="250"/>
      <c r="B3570" s="250"/>
      <c r="C3570" s="250"/>
      <c r="D3570" s="250"/>
      <c r="E3570" s="250"/>
      <c r="F3570" s="250"/>
    </row>
    <row r="3571" spans="1:6" ht="15" x14ac:dyDescent="0.25">
      <c r="A3571" s="250"/>
      <c r="B3571" s="250"/>
      <c r="C3571" s="250"/>
      <c r="D3571" s="250"/>
      <c r="E3571" s="250"/>
      <c r="F3571" s="250"/>
    </row>
    <row r="3572" spans="1:6" ht="15" x14ac:dyDescent="0.25">
      <c r="A3572" s="250"/>
      <c r="B3572" s="250"/>
      <c r="C3572" s="250"/>
      <c r="D3572" s="250"/>
      <c r="E3572" s="250"/>
      <c r="F3572" s="250"/>
    </row>
    <row r="3573" spans="1:6" ht="15" x14ac:dyDescent="0.25">
      <c r="A3573" s="250"/>
      <c r="B3573" s="250"/>
      <c r="C3573" s="250"/>
      <c r="D3573" s="250"/>
      <c r="E3573" s="250"/>
      <c r="F3573" s="250"/>
    </row>
    <row r="3574" spans="1:6" ht="15" x14ac:dyDescent="0.25">
      <c r="A3574" s="250"/>
      <c r="B3574" s="250"/>
      <c r="C3574" s="250"/>
      <c r="D3574" s="250"/>
      <c r="E3574" s="250"/>
      <c r="F3574" s="250"/>
    </row>
    <row r="3575" spans="1:6" ht="15" x14ac:dyDescent="0.25">
      <c r="A3575" s="250"/>
      <c r="B3575" s="250"/>
      <c r="C3575" s="250"/>
      <c r="D3575" s="250"/>
      <c r="E3575" s="250"/>
      <c r="F3575" s="250"/>
    </row>
    <row r="3576" spans="1:6" ht="15" x14ac:dyDescent="0.25">
      <c r="A3576" s="250"/>
      <c r="B3576" s="250"/>
      <c r="C3576" s="250"/>
      <c r="D3576" s="250"/>
      <c r="E3576" s="250"/>
      <c r="F3576" s="250"/>
    </row>
    <row r="3577" spans="1:6" ht="15" x14ac:dyDescent="0.25">
      <c r="A3577" s="250"/>
      <c r="B3577" s="250"/>
      <c r="C3577" s="250"/>
      <c r="D3577" s="250"/>
      <c r="E3577" s="250"/>
      <c r="F3577" s="250"/>
    </row>
    <row r="3578" spans="1:6" ht="15" x14ac:dyDescent="0.25">
      <c r="A3578" s="250"/>
      <c r="B3578" s="250"/>
      <c r="C3578" s="250"/>
      <c r="D3578" s="250"/>
      <c r="E3578" s="250"/>
      <c r="F3578" s="250"/>
    </row>
    <row r="3579" spans="1:6" ht="15" x14ac:dyDescent="0.25">
      <c r="A3579" s="250"/>
      <c r="B3579" s="250"/>
      <c r="C3579" s="250"/>
      <c r="D3579" s="250"/>
      <c r="E3579" s="250"/>
      <c r="F3579" s="250"/>
    </row>
    <row r="3580" spans="1:6" ht="15" x14ac:dyDescent="0.25">
      <c r="A3580" s="250"/>
      <c r="B3580" s="250"/>
      <c r="C3580" s="250"/>
      <c r="D3580" s="250"/>
      <c r="E3580" s="250"/>
      <c r="F3580" s="250"/>
    </row>
    <row r="3581" spans="1:6" ht="15" x14ac:dyDescent="0.25">
      <c r="A3581" s="250"/>
      <c r="B3581" s="250"/>
      <c r="C3581" s="250"/>
      <c r="D3581" s="250"/>
      <c r="E3581" s="250"/>
      <c r="F3581" s="250"/>
    </row>
    <row r="3582" spans="1:6" ht="15" x14ac:dyDescent="0.25">
      <c r="A3582" s="250"/>
      <c r="B3582" s="250"/>
      <c r="C3582" s="250"/>
      <c r="D3582" s="250"/>
      <c r="E3582" s="250"/>
      <c r="F3582" s="250"/>
    </row>
    <row r="3583" spans="1:6" ht="15" x14ac:dyDescent="0.25">
      <c r="A3583" s="250"/>
      <c r="B3583" s="250"/>
      <c r="C3583" s="250"/>
      <c r="D3583" s="250"/>
      <c r="E3583" s="250"/>
      <c r="F3583" s="250"/>
    </row>
    <row r="3584" spans="1:6" ht="15" x14ac:dyDescent="0.25">
      <c r="A3584" s="250"/>
      <c r="B3584" s="250"/>
      <c r="C3584" s="250"/>
      <c r="D3584" s="250"/>
      <c r="E3584" s="250"/>
      <c r="F3584" s="250"/>
    </row>
    <row r="3585" spans="1:6" ht="15" x14ac:dyDescent="0.25">
      <c r="A3585" s="250"/>
      <c r="B3585" s="250"/>
      <c r="C3585" s="250"/>
      <c r="D3585" s="250"/>
      <c r="E3585" s="250"/>
      <c r="F3585" s="250"/>
    </row>
    <row r="3586" spans="1:6" ht="15" x14ac:dyDescent="0.25">
      <c r="A3586" s="250"/>
      <c r="B3586" s="250"/>
      <c r="C3586" s="250"/>
      <c r="D3586" s="250"/>
      <c r="E3586" s="250"/>
      <c r="F3586" s="250"/>
    </row>
    <row r="3587" spans="1:6" ht="15" x14ac:dyDescent="0.25">
      <c r="A3587" s="250"/>
      <c r="B3587" s="250"/>
      <c r="C3587" s="250"/>
      <c r="D3587" s="250"/>
      <c r="E3587" s="250"/>
      <c r="F3587" s="250"/>
    </row>
    <row r="3588" spans="1:6" ht="15" x14ac:dyDescent="0.25">
      <c r="A3588" s="250"/>
      <c r="B3588" s="250"/>
      <c r="C3588" s="250"/>
      <c r="D3588" s="250"/>
      <c r="E3588" s="250"/>
      <c r="F3588" s="250"/>
    </row>
    <row r="3589" spans="1:6" ht="15" x14ac:dyDescent="0.25">
      <c r="A3589" s="250"/>
      <c r="B3589" s="250"/>
      <c r="C3589" s="250"/>
      <c r="D3589" s="250"/>
      <c r="E3589" s="250"/>
      <c r="F3589" s="250"/>
    </row>
    <row r="3590" spans="1:6" ht="15" x14ac:dyDescent="0.25">
      <c r="A3590" s="250"/>
      <c r="B3590" s="250"/>
      <c r="C3590" s="250"/>
      <c r="D3590" s="250"/>
      <c r="E3590" s="250"/>
      <c r="F3590" s="250"/>
    </row>
    <row r="3591" spans="1:6" ht="15" x14ac:dyDescent="0.25">
      <c r="A3591" s="250"/>
      <c r="B3591" s="250"/>
      <c r="C3591" s="250"/>
      <c r="D3591" s="250"/>
      <c r="E3591" s="250"/>
      <c r="F3591" s="250"/>
    </row>
    <row r="3592" spans="1:6" ht="15" x14ac:dyDescent="0.25">
      <c r="A3592" s="250"/>
      <c r="B3592" s="250"/>
      <c r="C3592" s="250"/>
      <c r="D3592" s="250"/>
      <c r="E3592" s="250"/>
      <c r="F3592" s="250"/>
    </row>
    <row r="3593" spans="1:6" ht="15" x14ac:dyDescent="0.25">
      <c r="A3593" s="250"/>
      <c r="B3593" s="250"/>
      <c r="C3593" s="250"/>
      <c r="D3593" s="250"/>
      <c r="E3593" s="250"/>
      <c r="F3593" s="250"/>
    </row>
    <row r="3594" spans="1:6" ht="15" x14ac:dyDescent="0.25">
      <c r="A3594" s="250"/>
      <c r="B3594" s="250"/>
      <c r="C3594" s="250"/>
      <c r="D3594" s="250"/>
      <c r="E3594" s="250"/>
      <c r="F3594" s="250"/>
    </row>
    <row r="3595" spans="1:6" ht="15" x14ac:dyDescent="0.25">
      <c r="A3595" s="250"/>
      <c r="B3595" s="250"/>
      <c r="C3595" s="250"/>
      <c r="D3595" s="250"/>
      <c r="E3595" s="250"/>
      <c r="F3595" s="250"/>
    </row>
    <row r="3596" spans="1:6" ht="15" x14ac:dyDescent="0.25">
      <c r="A3596" s="250"/>
      <c r="B3596" s="250"/>
      <c r="C3596" s="250"/>
      <c r="D3596" s="250"/>
      <c r="E3596" s="250"/>
      <c r="F3596" s="250"/>
    </row>
    <row r="3597" spans="1:6" ht="15" x14ac:dyDescent="0.25">
      <c r="A3597" s="250"/>
      <c r="B3597" s="250"/>
      <c r="C3597" s="250"/>
      <c r="D3597" s="250"/>
      <c r="E3597" s="250"/>
      <c r="F3597" s="250"/>
    </row>
    <row r="3598" spans="1:6" ht="15" x14ac:dyDescent="0.25">
      <c r="A3598" s="250"/>
      <c r="B3598" s="250"/>
      <c r="C3598" s="250"/>
      <c r="D3598" s="250"/>
      <c r="E3598" s="250"/>
      <c r="F3598" s="250"/>
    </row>
    <row r="3599" spans="1:6" ht="15" x14ac:dyDescent="0.25">
      <c r="A3599" s="250"/>
      <c r="B3599" s="250"/>
      <c r="C3599" s="250"/>
      <c r="D3599" s="250"/>
      <c r="E3599" s="250"/>
      <c r="F3599" s="250"/>
    </row>
    <row r="3600" spans="1:6" ht="15" x14ac:dyDescent="0.25">
      <c r="A3600" s="250"/>
      <c r="B3600" s="250"/>
      <c r="C3600" s="250"/>
      <c r="D3600" s="250"/>
      <c r="E3600" s="250"/>
      <c r="F3600" s="250"/>
    </row>
    <row r="3601" spans="1:6" ht="15" x14ac:dyDescent="0.25">
      <c r="A3601" s="250"/>
      <c r="B3601" s="250"/>
      <c r="C3601" s="250"/>
      <c r="D3601" s="250"/>
      <c r="E3601" s="250"/>
      <c r="F3601" s="250"/>
    </row>
    <row r="3602" spans="1:6" ht="15" x14ac:dyDescent="0.25">
      <c r="A3602" s="250"/>
      <c r="B3602" s="250"/>
      <c r="C3602" s="250"/>
      <c r="D3602" s="250"/>
      <c r="E3602" s="250"/>
      <c r="F3602" s="250"/>
    </row>
    <row r="3603" spans="1:6" ht="15" x14ac:dyDescent="0.25">
      <c r="A3603" s="250"/>
      <c r="B3603" s="250"/>
      <c r="C3603" s="250"/>
      <c r="D3603" s="250"/>
      <c r="E3603" s="250"/>
      <c r="F3603" s="250"/>
    </row>
    <row r="3604" spans="1:6" ht="15" x14ac:dyDescent="0.25">
      <c r="A3604" s="250"/>
      <c r="B3604" s="250"/>
      <c r="C3604" s="250"/>
      <c r="D3604" s="250"/>
      <c r="E3604" s="250"/>
      <c r="F3604" s="250"/>
    </row>
    <row r="3605" spans="1:6" ht="15" x14ac:dyDescent="0.25">
      <c r="A3605" s="250"/>
      <c r="B3605" s="250"/>
      <c r="C3605" s="250"/>
      <c r="D3605" s="250"/>
      <c r="E3605" s="250"/>
      <c r="F3605" s="250"/>
    </row>
    <row r="3606" spans="1:6" ht="15" x14ac:dyDescent="0.25">
      <c r="A3606" s="250"/>
      <c r="B3606" s="250"/>
      <c r="C3606" s="250"/>
      <c r="D3606" s="250"/>
      <c r="E3606" s="250"/>
      <c r="F3606" s="250"/>
    </row>
    <row r="3607" spans="1:6" ht="15" x14ac:dyDescent="0.25">
      <c r="A3607" s="250"/>
      <c r="B3607" s="250"/>
      <c r="C3607" s="250"/>
      <c r="D3607" s="250"/>
      <c r="E3607" s="250"/>
      <c r="F3607" s="250"/>
    </row>
    <row r="3608" spans="1:6" ht="15" x14ac:dyDescent="0.25">
      <c r="A3608" s="250"/>
      <c r="B3608" s="250"/>
      <c r="C3608" s="250"/>
      <c r="D3608" s="250"/>
      <c r="E3608" s="250"/>
      <c r="F3608" s="250"/>
    </row>
    <row r="3609" spans="1:6" ht="15" x14ac:dyDescent="0.25">
      <c r="A3609" s="250"/>
      <c r="B3609" s="250"/>
      <c r="C3609" s="250"/>
      <c r="D3609" s="250"/>
      <c r="E3609" s="250"/>
      <c r="F3609" s="250"/>
    </row>
    <row r="3610" spans="1:6" ht="15" x14ac:dyDescent="0.25">
      <c r="A3610" s="250"/>
      <c r="B3610" s="250"/>
      <c r="C3610" s="250"/>
      <c r="D3610" s="250"/>
      <c r="E3610" s="250"/>
      <c r="F3610" s="250"/>
    </row>
    <row r="3611" spans="1:6" ht="15" x14ac:dyDescent="0.25">
      <c r="A3611" s="250"/>
      <c r="B3611" s="250"/>
      <c r="C3611" s="250"/>
      <c r="D3611" s="250"/>
      <c r="E3611" s="250"/>
      <c r="F3611" s="250"/>
    </row>
    <row r="3612" spans="1:6" ht="15" x14ac:dyDescent="0.25">
      <c r="A3612" s="250"/>
      <c r="B3612" s="250"/>
      <c r="C3612" s="250"/>
      <c r="D3612" s="250"/>
      <c r="E3612" s="250"/>
      <c r="F3612" s="250"/>
    </row>
    <row r="3613" spans="1:6" ht="15" x14ac:dyDescent="0.25">
      <c r="A3613" s="250"/>
      <c r="B3613" s="250"/>
      <c r="C3613" s="250"/>
      <c r="D3613" s="250"/>
      <c r="E3613" s="250"/>
      <c r="F3613" s="250"/>
    </row>
    <row r="3614" spans="1:6" ht="15" x14ac:dyDescent="0.25">
      <c r="A3614" s="250"/>
      <c r="B3614" s="250"/>
      <c r="C3614" s="250"/>
      <c r="D3614" s="250"/>
      <c r="E3614" s="250"/>
      <c r="F3614" s="250"/>
    </row>
    <row r="3615" spans="1:6" ht="15" x14ac:dyDescent="0.25">
      <c r="A3615" s="250"/>
      <c r="B3615" s="250"/>
      <c r="C3615" s="250"/>
      <c r="D3615" s="250"/>
      <c r="E3615" s="250"/>
      <c r="F3615" s="250"/>
    </row>
    <row r="3616" spans="1:6" ht="15" x14ac:dyDescent="0.25">
      <c r="A3616" s="250"/>
      <c r="B3616" s="250"/>
      <c r="C3616" s="250"/>
      <c r="D3616" s="250"/>
      <c r="E3616" s="250"/>
      <c r="F3616" s="250"/>
    </row>
    <row r="3617" spans="1:6" ht="15" x14ac:dyDescent="0.25">
      <c r="A3617" s="250"/>
      <c r="B3617" s="250"/>
      <c r="C3617" s="250"/>
      <c r="D3617" s="250"/>
      <c r="E3617" s="250"/>
      <c r="F3617" s="250"/>
    </row>
    <row r="3618" spans="1:6" ht="15" x14ac:dyDescent="0.25">
      <c r="A3618" s="250"/>
      <c r="B3618" s="250"/>
      <c r="C3618" s="250"/>
      <c r="D3618" s="250"/>
      <c r="E3618" s="250"/>
      <c r="F3618" s="250"/>
    </row>
    <row r="3619" spans="1:6" ht="15" x14ac:dyDescent="0.25">
      <c r="A3619" s="250"/>
      <c r="B3619" s="250"/>
      <c r="C3619" s="250"/>
      <c r="D3619" s="250"/>
      <c r="E3619" s="250"/>
      <c r="F3619" s="250"/>
    </row>
    <row r="3620" spans="1:6" ht="15" x14ac:dyDescent="0.25">
      <c r="A3620" s="250"/>
      <c r="B3620" s="250"/>
      <c r="C3620" s="250"/>
      <c r="D3620" s="250"/>
      <c r="E3620" s="250"/>
      <c r="F3620" s="250"/>
    </row>
    <row r="3621" spans="1:6" ht="15" x14ac:dyDescent="0.25">
      <c r="A3621" s="250"/>
      <c r="B3621" s="250"/>
      <c r="C3621" s="250"/>
      <c r="D3621" s="250"/>
      <c r="E3621" s="250"/>
      <c r="F3621" s="250"/>
    </row>
    <row r="3622" spans="1:6" ht="15" x14ac:dyDescent="0.25">
      <c r="A3622" s="250"/>
      <c r="B3622" s="250"/>
      <c r="C3622" s="250"/>
      <c r="D3622" s="250"/>
      <c r="E3622" s="250"/>
      <c r="F3622" s="250"/>
    </row>
    <row r="3623" spans="1:6" ht="15" x14ac:dyDescent="0.25">
      <c r="A3623" s="250"/>
      <c r="B3623" s="250"/>
      <c r="C3623" s="250"/>
      <c r="D3623" s="250"/>
      <c r="E3623" s="250"/>
      <c r="F3623" s="250"/>
    </row>
    <row r="3624" spans="1:6" ht="15" x14ac:dyDescent="0.25">
      <c r="A3624" s="250"/>
      <c r="B3624" s="250"/>
      <c r="C3624" s="250"/>
      <c r="D3624" s="250"/>
      <c r="E3624" s="250"/>
      <c r="F3624" s="250"/>
    </row>
    <row r="3625" spans="1:6" ht="15" x14ac:dyDescent="0.25">
      <c r="A3625" s="250"/>
      <c r="B3625" s="250"/>
      <c r="C3625" s="250"/>
      <c r="D3625" s="250"/>
      <c r="E3625" s="250"/>
      <c r="F3625" s="250"/>
    </row>
    <row r="3626" spans="1:6" ht="15" x14ac:dyDescent="0.25">
      <c r="A3626" s="250"/>
      <c r="B3626" s="250"/>
      <c r="C3626" s="250"/>
      <c r="D3626" s="250"/>
      <c r="E3626" s="250"/>
      <c r="F3626" s="250"/>
    </row>
    <row r="3627" spans="1:6" ht="15" x14ac:dyDescent="0.25">
      <c r="A3627" s="250"/>
      <c r="B3627" s="250"/>
      <c r="C3627" s="250"/>
      <c r="D3627" s="250"/>
      <c r="E3627" s="250"/>
      <c r="F3627" s="250"/>
    </row>
    <row r="3628" spans="1:6" ht="15" x14ac:dyDescent="0.25">
      <c r="A3628" s="250"/>
      <c r="B3628" s="250"/>
      <c r="C3628" s="250"/>
      <c r="D3628" s="250"/>
      <c r="E3628" s="250"/>
      <c r="F3628" s="250"/>
    </row>
    <row r="3629" spans="1:6" ht="15" x14ac:dyDescent="0.25">
      <c r="A3629" s="250"/>
      <c r="B3629" s="250"/>
      <c r="C3629" s="250"/>
      <c r="D3629" s="250"/>
      <c r="E3629" s="250"/>
      <c r="F3629" s="250"/>
    </row>
    <row r="3630" spans="1:6" ht="15" x14ac:dyDescent="0.25">
      <c r="A3630" s="250"/>
      <c r="B3630" s="250"/>
      <c r="C3630" s="250"/>
      <c r="D3630" s="250"/>
      <c r="E3630" s="250"/>
      <c r="F3630" s="250"/>
    </row>
    <row r="3631" spans="1:6" ht="15" x14ac:dyDescent="0.25">
      <c r="A3631" s="250"/>
      <c r="B3631" s="250"/>
      <c r="C3631" s="250"/>
      <c r="D3631" s="250"/>
      <c r="E3631" s="250"/>
      <c r="F3631" s="250"/>
    </row>
    <row r="3632" spans="1:6" ht="15" x14ac:dyDescent="0.25">
      <c r="A3632" s="250"/>
      <c r="B3632" s="250"/>
      <c r="C3632" s="250"/>
      <c r="D3632" s="250"/>
      <c r="E3632" s="250"/>
      <c r="F3632" s="250"/>
    </row>
    <row r="3633" spans="1:6" ht="15" x14ac:dyDescent="0.25">
      <c r="A3633" s="250"/>
      <c r="B3633" s="250"/>
      <c r="C3633" s="250"/>
      <c r="D3633" s="250"/>
      <c r="E3633" s="250"/>
      <c r="F3633" s="250"/>
    </row>
    <row r="3634" spans="1:6" ht="15" x14ac:dyDescent="0.25">
      <c r="A3634" s="250"/>
      <c r="B3634" s="250"/>
      <c r="C3634" s="250"/>
      <c r="D3634" s="250"/>
      <c r="E3634" s="250"/>
      <c r="F3634" s="250"/>
    </row>
    <row r="3635" spans="1:6" ht="15" x14ac:dyDescent="0.25">
      <c r="A3635" s="250"/>
      <c r="B3635" s="250"/>
      <c r="C3635" s="250"/>
      <c r="D3635" s="250"/>
      <c r="E3635" s="250"/>
      <c r="F3635" s="250"/>
    </row>
    <row r="3636" spans="1:6" ht="15" x14ac:dyDescent="0.25">
      <c r="A3636" s="250"/>
      <c r="B3636" s="250"/>
      <c r="C3636" s="250"/>
      <c r="D3636" s="250"/>
      <c r="E3636" s="250"/>
      <c r="F3636" s="250"/>
    </row>
    <row r="3637" spans="1:6" ht="15" x14ac:dyDescent="0.25">
      <c r="A3637" s="250"/>
      <c r="B3637" s="250"/>
      <c r="C3637" s="250"/>
      <c r="D3637" s="250"/>
      <c r="E3637" s="250"/>
      <c r="F3637" s="250"/>
    </row>
    <row r="3638" spans="1:6" ht="15" x14ac:dyDescent="0.25">
      <c r="A3638" s="250"/>
      <c r="B3638" s="250"/>
      <c r="C3638" s="250"/>
      <c r="D3638" s="250"/>
      <c r="E3638" s="250"/>
      <c r="F3638" s="250"/>
    </row>
    <row r="3639" spans="1:6" ht="15" x14ac:dyDescent="0.25">
      <c r="A3639" s="250"/>
      <c r="B3639" s="250"/>
      <c r="C3639" s="250"/>
      <c r="D3639" s="250"/>
      <c r="E3639" s="250"/>
      <c r="F3639" s="250"/>
    </row>
    <row r="3640" spans="1:6" ht="15" x14ac:dyDescent="0.25">
      <c r="A3640" s="250"/>
      <c r="B3640" s="250"/>
      <c r="C3640" s="250"/>
      <c r="D3640" s="250"/>
      <c r="E3640" s="250"/>
      <c r="F3640" s="250"/>
    </row>
    <row r="3641" spans="1:6" ht="15" x14ac:dyDescent="0.25">
      <c r="A3641" s="250"/>
      <c r="B3641" s="250"/>
      <c r="C3641" s="250"/>
      <c r="D3641" s="250"/>
      <c r="E3641" s="250"/>
      <c r="F3641" s="250"/>
    </row>
    <row r="3642" spans="1:6" ht="15" x14ac:dyDescent="0.25">
      <c r="A3642" s="250"/>
      <c r="B3642" s="250"/>
      <c r="C3642" s="250"/>
      <c r="D3642" s="250"/>
      <c r="E3642" s="250"/>
      <c r="F3642" s="250"/>
    </row>
    <row r="3643" spans="1:6" ht="15" x14ac:dyDescent="0.25">
      <c r="A3643" s="250"/>
      <c r="B3643" s="250"/>
      <c r="C3643" s="250"/>
      <c r="D3643" s="250"/>
      <c r="E3643" s="250"/>
      <c r="F3643" s="250"/>
    </row>
    <row r="3644" spans="1:6" ht="15" x14ac:dyDescent="0.25">
      <c r="A3644" s="250"/>
      <c r="B3644" s="250"/>
      <c r="C3644" s="250"/>
      <c r="D3644" s="250"/>
      <c r="E3644" s="250"/>
      <c r="F3644" s="250"/>
    </row>
    <row r="3645" spans="1:6" ht="15" x14ac:dyDescent="0.25">
      <c r="A3645" s="250"/>
      <c r="B3645" s="250"/>
      <c r="C3645" s="250"/>
      <c r="D3645" s="250"/>
      <c r="E3645" s="250"/>
      <c r="F3645" s="250"/>
    </row>
    <row r="3646" spans="1:6" ht="15" x14ac:dyDescent="0.25">
      <c r="A3646" s="250"/>
      <c r="B3646" s="250"/>
      <c r="C3646" s="250"/>
      <c r="D3646" s="250"/>
      <c r="E3646" s="250"/>
      <c r="F3646" s="250"/>
    </row>
    <row r="3647" spans="1:6" ht="15" x14ac:dyDescent="0.25">
      <c r="A3647" s="250"/>
      <c r="B3647" s="250"/>
      <c r="C3647" s="250"/>
      <c r="D3647" s="250"/>
      <c r="E3647" s="250"/>
      <c r="F3647" s="250"/>
    </row>
    <row r="3648" spans="1:6" ht="15" x14ac:dyDescent="0.25">
      <c r="A3648" s="250"/>
      <c r="B3648" s="250"/>
      <c r="C3648" s="250"/>
      <c r="D3648" s="250"/>
      <c r="E3648" s="250"/>
      <c r="F3648" s="250"/>
    </row>
    <row r="3649" spans="1:6" ht="15" x14ac:dyDescent="0.25">
      <c r="A3649" s="250"/>
      <c r="B3649" s="250"/>
      <c r="C3649" s="250"/>
      <c r="D3649" s="250"/>
      <c r="E3649" s="250"/>
      <c r="F3649" s="250"/>
    </row>
    <row r="3650" spans="1:6" ht="15" x14ac:dyDescent="0.25">
      <c r="A3650" s="250"/>
      <c r="B3650" s="250"/>
      <c r="C3650" s="250"/>
      <c r="D3650" s="250"/>
      <c r="E3650" s="250"/>
      <c r="F3650" s="250"/>
    </row>
    <row r="3651" spans="1:6" ht="15" x14ac:dyDescent="0.25">
      <c r="A3651" s="250"/>
      <c r="B3651" s="250"/>
      <c r="C3651" s="250"/>
      <c r="D3651" s="250"/>
      <c r="E3651" s="250"/>
      <c r="F3651" s="250"/>
    </row>
    <row r="3652" spans="1:6" ht="15" x14ac:dyDescent="0.25">
      <c r="A3652" s="250"/>
      <c r="B3652" s="250"/>
      <c r="C3652" s="250"/>
      <c r="D3652" s="250"/>
      <c r="E3652" s="250"/>
      <c r="F3652" s="250"/>
    </row>
    <row r="3653" spans="1:6" ht="15" x14ac:dyDescent="0.25">
      <c r="A3653" s="250"/>
      <c r="B3653" s="250"/>
      <c r="C3653" s="250"/>
      <c r="D3653" s="250"/>
      <c r="E3653" s="250"/>
      <c r="F3653" s="250"/>
    </row>
    <row r="3654" spans="1:6" ht="15" x14ac:dyDescent="0.25">
      <c r="A3654" s="250"/>
      <c r="B3654" s="250"/>
      <c r="C3654" s="250"/>
      <c r="D3654" s="250"/>
      <c r="E3654" s="250"/>
      <c r="F3654" s="250"/>
    </row>
    <row r="3655" spans="1:6" ht="15" x14ac:dyDescent="0.25">
      <c r="A3655" s="250"/>
      <c r="B3655" s="250"/>
      <c r="C3655" s="250"/>
      <c r="D3655" s="250"/>
      <c r="E3655" s="250"/>
      <c r="F3655" s="250"/>
    </row>
    <row r="3656" spans="1:6" ht="15" x14ac:dyDescent="0.25">
      <c r="A3656" s="250"/>
      <c r="B3656" s="250"/>
      <c r="C3656" s="250"/>
      <c r="D3656" s="250"/>
      <c r="E3656" s="250"/>
      <c r="F3656" s="250"/>
    </row>
    <row r="3657" spans="1:6" ht="15" x14ac:dyDescent="0.25">
      <c r="A3657" s="250"/>
      <c r="B3657" s="250"/>
      <c r="C3657" s="250"/>
      <c r="D3657" s="250"/>
      <c r="E3657" s="250"/>
      <c r="F3657" s="250"/>
    </row>
    <row r="3658" spans="1:6" ht="15" x14ac:dyDescent="0.25">
      <c r="A3658" s="250"/>
      <c r="B3658" s="250"/>
      <c r="C3658" s="250"/>
      <c r="D3658" s="250"/>
      <c r="E3658" s="250"/>
      <c r="F3658" s="250"/>
    </row>
    <row r="3659" spans="1:6" ht="15" x14ac:dyDescent="0.25">
      <c r="A3659" s="250"/>
      <c r="B3659" s="250"/>
      <c r="C3659" s="250"/>
      <c r="D3659" s="250"/>
      <c r="E3659" s="250"/>
      <c r="F3659" s="250"/>
    </row>
    <row r="3660" spans="1:6" ht="15" x14ac:dyDescent="0.25">
      <c r="A3660" s="250"/>
      <c r="B3660" s="250"/>
      <c r="C3660" s="250"/>
      <c r="D3660" s="250"/>
      <c r="E3660" s="250"/>
      <c r="F3660" s="250"/>
    </row>
    <row r="3661" spans="1:6" ht="15" x14ac:dyDescent="0.25">
      <c r="A3661" s="250"/>
      <c r="B3661" s="250"/>
      <c r="C3661" s="250"/>
      <c r="D3661" s="250"/>
      <c r="E3661" s="250"/>
      <c r="F3661" s="250"/>
    </row>
    <row r="3662" spans="1:6" ht="15" x14ac:dyDescent="0.25">
      <c r="A3662" s="250"/>
      <c r="B3662" s="250"/>
      <c r="C3662" s="250"/>
      <c r="D3662" s="250"/>
      <c r="E3662" s="250"/>
      <c r="F3662" s="250"/>
    </row>
    <row r="3663" spans="1:6" ht="15" x14ac:dyDescent="0.25">
      <c r="A3663" s="250"/>
      <c r="B3663" s="250"/>
      <c r="C3663" s="250"/>
      <c r="D3663" s="250"/>
      <c r="E3663" s="250"/>
      <c r="F3663" s="250"/>
    </row>
    <row r="3664" spans="1:6" ht="15" x14ac:dyDescent="0.25">
      <c r="A3664" s="250"/>
      <c r="B3664" s="250"/>
      <c r="C3664" s="250"/>
      <c r="D3664" s="250"/>
      <c r="E3664" s="250"/>
      <c r="F3664" s="250"/>
    </row>
    <row r="3665" spans="1:6" ht="15" x14ac:dyDescent="0.25">
      <c r="A3665" s="250"/>
      <c r="B3665" s="250"/>
      <c r="C3665" s="250"/>
      <c r="D3665" s="250"/>
      <c r="E3665" s="250"/>
      <c r="F3665" s="250"/>
    </row>
    <row r="3666" spans="1:6" ht="15" x14ac:dyDescent="0.25">
      <c r="A3666" s="250"/>
      <c r="B3666" s="250"/>
      <c r="C3666" s="250"/>
      <c r="D3666" s="250"/>
      <c r="E3666" s="250"/>
      <c r="F3666" s="250"/>
    </row>
    <row r="3667" spans="1:6" ht="15" x14ac:dyDescent="0.25">
      <c r="A3667" s="250"/>
      <c r="B3667" s="250"/>
      <c r="C3667" s="250"/>
      <c r="D3667" s="250"/>
      <c r="E3667" s="250"/>
      <c r="F3667" s="250"/>
    </row>
    <row r="3668" spans="1:6" ht="15" x14ac:dyDescent="0.25">
      <c r="A3668" s="250"/>
      <c r="B3668" s="250"/>
      <c r="C3668" s="250"/>
      <c r="D3668" s="250"/>
      <c r="E3668" s="250"/>
      <c r="F3668" s="250"/>
    </row>
    <row r="3669" spans="1:6" ht="15" x14ac:dyDescent="0.25">
      <c r="A3669" s="250"/>
      <c r="B3669" s="250"/>
      <c r="C3669" s="250"/>
      <c r="D3669" s="250"/>
      <c r="E3669" s="250"/>
      <c r="F3669" s="250"/>
    </row>
    <row r="3670" spans="1:6" ht="15" x14ac:dyDescent="0.25">
      <c r="A3670" s="250"/>
      <c r="B3670" s="250"/>
      <c r="C3670" s="250"/>
      <c r="D3670" s="250"/>
      <c r="E3670" s="250"/>
      <c r="F3670" s="250"/>
    </row>
    <row r="3671" spans="1:6" ht="15" x14ac:dyDescent="0.25">
      <c r="A3671" s="250"/>
      <c r="B3671" s="250"/>
      <c r="C3671" s="250"/>
      <c r="D3671" s="250"/>
      <c r="E3671" s="250"/>
      <c r="F3671" s="250"/>
    </row>
    <row r="3672" spans="1:6" ht="15" x14ac:dyDescent="0.25">
      <c r="A3672" s="250"/>
      <c r="B3672" s="250"/>
      <c r="C3672" s="250"/>
      <c r="D3672" s="250"/>
      <c r="E3672" s="250"/>
      <c r="F3672" s="250"/>
    </row>
    <row r="3673" spans="1:6" ht="15" x14ac:dyDescent="0.25">
      <c r="A3673" s="250"/>
      <c r="B3673" s="250"/>
      <c r="C3673" s="250"/>
      <c r="D3673" s="250"/>
      <c r="E3673" s="250"/>
      <c r="F3673" s="250"/>
    </row>
    <row r="3674" spans="1:6" ht="15" x14ac:dyDescent="0.25">
      <c r="A3674" s="250"/>
      <c r="B3674" s="250"/>
      <c r="C3674" s="250"/>
      <c r="D3674" s="250"/>
      <c r="E3674" s="250"/>
      <c r="F3674" s="250"/>
    </row>
    <row r="3675" spans="1:6" ht="15" x14ac:dyDescent="0.25">
      <c r="A3675" s="250"/>
      <c r="B3675" s="250"/>
      <c r="C3675" s="250"/>
      <c r="D3675" s="250"/>
      <c r="E3675" s="250"/>
      <c r="F3675" s="250"/>
    </row>
    <row r="3676" spans="1:6" ht="15" x14ac:dyDescent="0.25">
      <c r="A3676" s="250"/>
      <c r="B3676" s="250"/>
      <c r="C3676" s="250"/>
      <c r="D3676" s="250"/>
      <c r="E3676" s="250"/>
      <c r="F3676" s="250"/>
    </row>
    <row r="3677" spans="1:6" ht="15" x14ac:dyDescent="0.25">
      <c r="A3677" s="250"/>
      <c r="B3677" s="250"/>
      <c r="C3677" s="250"/>
      <c r="D3677" s="250"/>
      <c r="E3677" s="250"/>
      <c r="F3677" s="250"/>
    </row>
    <row r="3678" spans="1:6" ht="15" x14ac:dyDescent="0.25">
      <c r="A3678" s="250"/>
      <c r="B3678" s="250"/>
      <c r="C3678" s="250"/>
      <c r="D3678" s="250"/>
      <c r="E3678" s="250"/>
      <c r="F3678" s="250"/>
    </row>
    <row r="3679" spans="1:6" ht="15" x14ac:dyDescent="0.25">
      <c r="A3679" s="250"/>
      <c r="B3679" s="250"/>
      <c r="C3679" s="250"/>
      <c r="D3679" s="250"/>
      <c r="E3679" s="250"/>
      <c r="F3679" s="250"/>
    </row>
    <row r="3680" spans="1:6" ht="15" x14ac:dyDescent="0.25">
      <c r="A3680" s="250"/>
      <c r="B3680" s="250"/>
      <c r="C3680" s="250"/>
      <c r="D3680" s="250"/>
      <c r="E3680" s="250"/>
      <c r="F3680" s="250"/>
    </row>
    <row r="3681" spans="1:6" ht="15" x14ac:dyDescent="0.25">
      <c r="A3681" s="250"/>
      <c r="B3681" s="250"/>
      <c r="C3681" s="250"/>
      <c r="D3681" s="250"/>
      <c r="E3681" s="250"/>
      <c r="F3681" s="250"/>
    </row>
    <row r="3682" spans="1:6" ht="15" x14ac:dyDescent="0.25">
      <c r="A3682" s="250"/>
      <c r="B3682" s="250"/>
      <c r="C3682" s="250"/>
      <c r="D3682" s="250"/>
      <c r="E3682" s="250"/>
      <c r="F3682" s="250"/>
    </row>
    <row r="3683" spans="1:6" ht="15" x14ac:dyDescent="0.25">
      <c r="A3683" s="250"/>
      <c r="B3683" s="250"/>
      <c r="C3683" s="250"/>
      <c r="D3683" s="250"/>
      <c r="E3683" s="250"/>
      <c r="F3683" s="250"/>
    </row>
    <row r="3684" spans="1:6" ht="15" x14ac:dyDescent="0.25">
      <c r="A3684" s="250"/>
      <c r="B3684" s="250"/>
      <c r="C3684" s="250"/>
      <c r="D3684" s="250"/>
      <c r="E3684" s="250"/>
      <c r="F3684" s="250"/>
    </row>
    <row r="3685" spans="1:6" ht="15" x14ac:dyDescent="0.25">
      <c r="A3685" s="250"/>
      <c r="B3685" s="250"/>
      <c r="C3685" s="250"/>
      <c r="D3685" s="250"/>
      <c r="E3685" s="250"/>
      <c r="F3685" s="250"/>
    </row>
    <row r="3686" spans="1:6" ht="15" x14ac:dyDescent="0.25">
      <c r="A3686" s="250"/>
      <c r="B3686" s="250"/>
      <c r="C3686" s="250"/>
      <c r="D3686" s="250"/>
      <c r="E3686" s="250"/>
      <c r="F3686" s="250"/>
    </row>
    <row r="3687" spans="1:6" ht="15" x14ac:dyDescent="0.25">
      <c r="A3687" s="250"/>
      <c r="B3687" s="250"/>
      <c r="C3687" s="250"/>
      <c r="D3687" s="250"/>
      <c r="E3687" s="250"/>
      <c r="F3687" s="250"/>
    </row>
    <row r="3688" spans="1:6" ht="15" x14ac:dyDescent="0.25">
      <c r="A3688" s="250"/>
      <c r="B3688" s="250"/>
      <c r="C3688" s="250"/>
      <c r="D3688" s="250"/>
      <c r="E3688" s="250"/>
      <c r="F3688" s="250"/>
    </row>
    <row r="3689" spans="1:6" ht="15" x14ac:dyDescent="0.25">
      <c r="A3689" s="250"/>
      <c r="B3689" s="250"/>
      <c r="C3689" s="250"/>
      <c r="D3689" s="250"/>
      <c r="E3689" s="250"/>
      <c r="F3689" s="250"/>
    </row>
    <row r="3690" spans="1:6" ht="15" x14ac:dyDescent="0.25">
      <c r="A3690" s="250"/>
      <c r="B3690" s="250"/>
      <c r="C3690" s="250"/>
      <c r="D3690" s="250"/>
      <c r="E3690" s="250"/>
      <c r="F3690" s="250"/>
    </row>
    <row r="3691" spans="1:6" ht="15" x14ac:dyDescent="0.25">
      <c r="A3691" s="250"/>
      <c r="B3691" s="250"/>
      <c r="C3691" s="250"/>
      <c r="D3691" s="250"/>
      <c r="E3691" s="250"/>
      <c r="F3691" s="250"/>
    </row>
    <row r="3692" spans="1:6" ht="15" x14ac:dyDescent="0.25">
      <c r="A3692" s="250"/>
      <c r="B3692" s="250"/>
      <c r="C3692" s="250"/>
      <c r="D3692" s="250"/>
      <c r="E3692" s="250"/>
      <c r="F3692" s="250"/>
    </row>
    <row r="3693" spans="1:6" ht="15" x14ac:dyDescent="0.25">
      <c r="A3693" s="250"/>
      <c r="B3693" s="250"/>
      <c r="C3693" s="250"/>
      <c r="D3693" s="250"/>
      <c r="E3693" s="250"/>
      <c r="F3693" s="250"/>
    </row>
    <row r="3694" spans="1:6" ht="15" x14ac:dyDescent="0.25">
      <c r="A3694" s="250"/>
      <c r="B3694" s="250"/>
      <c r="C3694" s="250"/>
      <c r="D3694" s="250"/>
      <c r="E3694" s="250"/>
      <c r="F3694" s="250"/>
    </row>
    <row r="3695" spans="1:6" ht="15" x14ac:dyDescent="0.25">
      <c r="A3695" s="250"/>
      <c r="B3695" s="250"/>
      <c r="C3695" s="250"/>
      <c r="D3695" s="250"/>
      <c r="E3695" s="250"/>
      <c r="F3695" s="250"/>
    </row>
    <row r="3696" spans="1:6" ht="15" x14ac:dyDescent="0.25">
      <c r="A3696" s="250"/>
      <c r="B3696" s="250"/>
      <c r="C3696" s="250"/>
      <c r="D3696" s="250"/>
      <c r="E3696" s="250"/>
      <c r="F3696" s="250"/>
    </row>
    <row r="3697" spans="1:6" ht="15" x14ac:dyDescent="0.25">
      <c r="A3697" s="250"/>
      <c r="B3697" s="250"/>
      <c r="C3697" s="250"/>
      <c r="D3697" s="250"/>
      <c r="E3697" s="250"/>
      <c r="F3697" s="250"/>
    </row>
    <row r="3698" spans="1:6" ht="15" x14ac:dyDescent="0.25">
      <c r="A3698" s="250"/>
      <c r="B3698" s="250"/>
      <c r="C3698" s="250"/>
      <c r="D3698" s="250"/>
      <c r="E3698" s="250"/>
      <c r="F3698" s="250"/>
    </row>
    <row r="3699" spans="1:6" ht="15" x14ac:dyDescent="0.25">
      <c r="A3699" s="250"/>
      <c r="B3699" s="250"/>
      <c r="C3699" s="250"/>
      <c r="D3699" s="250"/>
      <c r="E3699" s="250"/>
      <c r="F3699" s="250"/>
    </row>
    <row r="3700" spans="1:6" ht="15" x14ac:dyDescent="0.25">
      <c r="A3700" s="250"/>
      <c r="B3700" s="250"/>
      <c r="C3700" s="250"/>
      <c r="D3700" s="250"/>
      <c r="E3700" s="250"/>
      <c r="F3700" s="250"/>
    </row>
    <row r="3701" spans="1:6" ht="15" x14ac:dyDescent="0.25">
      <c r="A3701" s="250"/>
      <c r="B3701" s="250"/>
      <c r="C3701" s="250"/>
      <c r="D3701" s="250"/>
      <c r="E3701" s="250"/>
      <c r="F3701" s="250"/>
    </row>
    <row r="3702" spans="1:6" ht="15" x14ac:dyDescent="0.25">
      <c r="A3702" s="250"/>
      <c r="B3702" s="250"/>
      <c r="C3702" s="250"/>
      <c r="D3702" s="250"/>
      <c r="E3702" s="250"/>
      <c r="F3702" s="250"/>
    </row>
    <row r="3703" spans="1:6" ht="15" x14ac:dyDescent="0.25">
      <c r="A3703" s="250"/>
      <c r="B3703" s="250"/>
      <c r="C3703" s="250"/>
      <c r="D3703" s="250"/>
      <c r="E3703" s="250"/>
      <c r="F3703" s="250"/>
    </row>
    <row r="3704" spans="1:6" ht="15" x14ac:dyDescent="0.25">
      <c r="A3704" s="250"/>
      <c r="B3704" s="250"/>
      <c r="C3704" s="250"/>
      <c r="D3704" s="250"/>
      <c r="E3704" s="250"/>
      <c r="F3704" s="250"/>
    </row>
    <row r="3705" spans="1:6" ht="15" x14ac:dyDescent="0.25">
      <c r="A3705" s="250"/>
      <c r="B3705" s="250"/>
      <c r="C3705" s="250"/>
      <c r="D3705" s="250"/>
      <c r="E3705" s="250"/>
      <c r="F3705" s="250"/>
    </row>
    <row r="3706" spans="1:6" ht="15" x14ac:dyDescent="0.25">
      <c r="A3706" s="250"/>
      <c r="B3706" s="250"/>
      <c r="C3706" s="250"/>
      <c r="D3706" s="250"/>
      <c r="E3706" s="250"/>
      <c r="F3706" s="250"/>
    </row>
    <row r="3707" spans="1:6" ht="15" x14ac:dyDescent="0.25">
      <c r="A3707" s="250"/>
      <c r="B3707" s="250"/>
      <c r="C3707" s="250"/>
      <c r="D3707" s="250"/>
      <c r="E3707" s="250"/>
      <c r="F3707" s="250"/>
    </row>
    <row r="3708" spans="1:6" ht="15" x14ac:dyDescent="0.25">
      <c r="A3708" s="250"/>
      <c r="B3708" s="250"/>
      <c r="C3708" s="250"/>
      <c r="D3708" s="250"/>
      <c r="E3708" s="250"/>
      <c r="F3708" s="250"/>
    </row>
    <row r="3709" spans="1:6" ht="15" x14ac:dyDescent="0.25">
      <c r="A3709" s="250"/>
      <c r="B3709" s="250"/>
      <c r="C3709" s="250"/>
      <c r="D3709" s="250"/>
      <c r="E3709" s="250"/>
      <c r="F3709" s="250"/>
    </row>
    <row r="3710" spans="1:6" ht="15" x14ac:dyDescent="0.25">
      <c r="A3710" s="250"/>
      <c r="B3710" s="250"/>
      <c r="C3710" s="250"/>
      <c r="D3710" s="250"/>
      <c r="E3710" s="250"/>
      <c r="F3710" s="250"/>
    </row>
    <row r="3711" spans="1:6" ht="15" x14ac:dyDescent="0.25">
      <c r="A3711" s="250"/>
      <c r="B3711" s="250"/>
      <c r="C3711" s="250"/>
      <c r="D3711" s="250"/>
      <c r="E3711" s="250"/>
      <c r="F3711" s="250"/>
    </row>
    <row r="3712" spans="1:6" ht="15" x14ac:dyDescent="0.25">
      <c r="A3712" s="250"/>
      <c r="B3712" s="250"/>
      <c r="C3712" s="250"/>
      <c r="D3712" s="250"/>
      <c r="E3712" s="250"/>
      <c r="F3712" s="250"/>
    </row>
    <row r="3713" spans="1:6" ht="15" x14ac:dyDescent="0.25">
      <c r="A3713" s="250"/>
      <c r="B3713" s="250"/>
      <c r="C3713" s="250"/>
      <c r="D3713" s="250"/>
      <c r="E3713" s="250"/>
      <c r="F3713" s="250"/>
    </row>
    <row r="3714" spans="1:6" ht="15" x14ac:dyDescent="0.25">
      <c r="A3714" s="250"/>
      <c r="B3714" s="250"/>
      <c r="C3714" s="250"/>
      <c r="D3714" s="250"/>
      <c r="E3714" s="250"/>
      <c r="F3714" s="250"/>
    </row>
    <row r="3715" spans="1:6" ht="15" x14ac:dyDescent="0.25">
      <c r="A3715" s="250"/>
      <c r="B3715" s="250"/>
      <c r="C3715" s="250"/>
      <c r="D3715" s="250"/>
      <c r="E3715" s="250"/>
      <c r="F3715" s="250"/>
    </row>
    <row r="3716" spans="1:6" ht="15" x14ac:dyDescent="0.25">
      <c r="A3716" s="250"/>
      <c r="B3716" s="250"/>
      <c r="C3716" s="250"/>
      <c r="D3716" s="250"/>
      <c r="E3716" s="250"/>
      <c r="F3716" s="250"/>
    </row>
    <row r="3717" spans="1:6" ht="15" x14ac:dyDescent="0.25">
      <c r="A3717" s="250"/>
      <c r="B3717" s="250"/>
      <c r="C3717" s="250"/>
      <c r="D3717" s="250"/>
      <c r="E3717" s="250"/>
      <c r="F3717" s="250"/>
    </row>
    <row r="3718" spans="1:6" ht="15" x14ac:dyDescent="0.25">
      <c r="A3718" s="250"/>
      <c r="B3718" s="250"/>
      <c r="C3718" s="250"/>
      <c r="D3718" s="250"/>
      <c r="E3718" s="250"/>
      <c r="F3718" s="250"/>
    </row>
    <row r="3719" spans="1:6" ht="15" x14ac:dyDescent="0.25">
      <c r="A3719" s="250"/>
      <c r="B3719" s="250"/>
      <c r="C3719" s="250"/>
      <c r="D3719" s="250"/>
      <c r="E3719" s="250"/>
      <c r="F3719" s="250"/>
    </row>
    <row r="3720" spans="1:6" ht="15" x14ac:dyDescent="0.25">
      <c r="A3720" s="250"/>
      <c r="B3720" s="250"/>
      <c r="C3720" s="250"/>
      <c r="D3720" s="250"/>
      <c r="E3720" s="250"/>
      <c r="F3720" s="250"/>
    </row>
    <row r="3721" spans="1:6" ht="15" x14ac:dyDescent="0.25">
      <c r="A3721" s="250"/>
      <c r="B3721" s="250"/>
      <c r="C3721" s="250"/>
      <c r="D3721" s="250"/>
      <c r="E3721" s="250"/>
      <c r="F3721" s="250"/>
    </row>
    <row r="3722" spans="1:6" ht="15" x14ac:dyDescent="0.25">
      <c r="A3722" s="250"/>
      <c r="B3722" s="250"/>
      <c r="C3722" s="250"/>
      <c r="D3722" s="250"/>
      <c r="E3722" s="250"/>
      <c r="F3722" s="250"/>
    </row>
    <row r="3723" spans="1:6" ht="15" x14ac:dyDescent="0.25">
      <c r="A3723" s="250"/>
      <c r="B3723" s="250"/>
      <c r="C3723" s="250"/>
      <c r="D3723" s="250"/>
      <c r="E3723" s="250"/>
      <c r="F3723" s="250"/>
    </row>
    <row r="3724" spans="1:6" ht="15" x14ac:dyDescent="0.25">
      <c r="A3724" s="250"/>
      <c r="B3724" s="250"/>
      <c r="C3724" s="250"/>
      <c r="D3724" s="250"/>
      <c r="E3724" s="250"/>
      <c r="F3724" s="250"/>
    </row>
    <row r="3725" spans="1:6" ht="15" x14ac:dyDescent="0.25">
      <c r="A3725" s="250"/>
      <c r="B3725" s="250"/>
      <c r="C3725" s="250"/>
      <c r="D3725" s="250"/>
      <c r="E3725" s="250"/>
      <c r="F3725" s="250"/>
    </row>
    <row r="3726" spans="1:6" ht="15" x14ac:dyDescent="0.25">
      <c r="A3726" s="250"/>
      <c r="B3726" s="250"/>
      <c r="C3726" s="250"/>
      <c r="D3726" s="250"/>
      <c r="E3726" s="250"/>
      <c r="F3726" s="250"/>
    </row>
    <row r="3727" spans="1:6" ht="15" x14ac:dyDescent="0.25">
      <c r="A3727" s="250"/>
      <c r="B3727" s="250"/>
      <c r="C3727" s="250"/>
      <c r="D3727" s="250"/>
      <c r="E3727" s="250"/>
      <c r="F3727" s="250"/>
    </row>
    <row r="3728" spans="1:6" ht="15" x14ac:dyDescent="0.25">
      <c r="A3728" s="250"/>
      <c r="B3728" s="250"/>
      <c r="C3728" s="250"/>
      <c r="D3728" s="250"/>
      <c r="E3728" s="250"/>
      <c r="F3728" s="250"/>
    </row>
    <row r="3729" spans="1:6" ht="15" x14ac:dyDescent="0.25">
      <c r="A3729" s="250"/>
      <c r="B3729" s="250"/>
      <c r="C3729" s="250"/>
      <c r="D3729" s="250"/>
      <c r="E3729" s="250"/>
      <c r="F3729" s="250"/>
    </row>
    <row r="3730" spans="1:6" ht="15" x14ac:dyDescent="0.25">
      <c r="A3730" s="250"/>
      <c r="B3730" s="250"/>
      <c r="C3730" s="250"/>
      <c r="D3730" s="250"/>
      <c r="E3730" s="250"/>
      <c r="F3730" s="250"/>
    </row>
    <row r="3731" spans="1:6" ht="15" x14ac:dyDescent="0.25">
      <c r="A3731" s="250"/>
      <c r="B3731" s="250"/>
      <c r="C3731" s="250"/>
      <c r="D3731" s="250"/>
      <c r="E3731" s="250"/>
      <c r="F3731" s="250"/>
    </row>
    <row r="3732" spans="1:6" ht="15" x14ac:dyDescent="0.25">
      <c r="A3732" s="250"/>
      <c r="B3732" s="250"/>
      <c r="C3732" s="250"/>
      <c r="D3732" s="250"/>
      <c r="E3732" s="250"/>
      <c r="F3732" s="250"/>
    </row>
    <row r="3733" spans="1:6" ht="15" x14ac:dyDescent="0.25">
      <c r="A3733" s="250"/>
      <c r="B3733" s="250"/>
      <c r="C3733" s="250"/>
      <c r="D3733" s="250"/>
      <c r="E3733" s="250"/>
      <c r="F3733" s="250"/>
    </row>
    <row r="3734" spans="1:6" ht="15" x14ac:dyDescent="0.25">
      <c r="A3734" s="250"/>
      <c r="B3734" s="250"/>
      <c r="C3734" s="250"/>
      <c r="D3734" s="250"/>
      <c r="E3734" s="250"/>
      <c r="F3734" s="250"/>
    </row>
    <row r="3735" spans="1:6" ht="15" x14ac:dyDescent="0.25">
      <c r="A3735" s="250"/>
      <c r="B3735" s="250"/>
      <c r="C3735" s="250"/>
      <c r="D3735" s="250"/>
      <c r="E3735" s="250"/>
      <c r="F3735" s="250"/>
    </row>
    <row r="3736" spans="1:6" ht="15" x14ac:dyDescent="0.25">
      <c r="A3736" s="250"/>
      <c r="B3736" s="250"/>
      <c r="C3736" s="250"/>
      <c r="D3736" s="250"/>
      <c r="E3736" s="250"/>
      <c r="F3736" s="250"/>
    </row>
    <row r="3737" spans="1:6" ht="15" x14ac:dyDescent="0.25">
      <c r="A3737" s="250"/>
      <c r="B3737" s="250"/>
      <c r="C3737" s="250"/>
      <c r="D3737" s="250"/>
      <c r="E3737" s="250"/>
      <c r="F3737" s="250"/>
    </row>
    <row r="3738" spans="1:6" ht="15" x14ac:dyDescent="0.25">
      <c r="A3738" s="250"/>
      <c r="B3738" s="250"/>
      <c r="C3738" s="250"/>
      <c r="D3738" s="250"/>
      <c r="E3738" s="250"/>
      <c r="F3738" s="250"/>
    </row>
    <row r="3739" spans="1:6" ht="15" x14ac:dyDescent="0.25">
      <c r="A3739" s="250"/>
      <c r="B3739" s="250"/>
      <c r="C3739" s="250"/>
      <c r="D3739" s="250"/>
      <c r="E3739" s="250"/>
      <c r="F3739" s="250"/>
    </row>
    <row r="3740" spans="1:6" ht="15" x14ac:dyDescent="0.25">
      <c r="A3740" s="250"/>
      <c r="B3740" s="250"/>
      <c r="C3740" s="250"/>
      <c r="D3740" s="250"/>
      <c r="E3740" s="250"/>
      <c r="F3740" s="250"/>
    </row>
    <row r="3741" spans="1:6" ht="15" x14ac:dyDescent="0.25">
      <c r="A3741" s="250"/>
      <c r="B3741" s="250"/>
      <c r="C3741" s="250"/>
      <c r="D3741" s="250"/>
      <c r="E3741" s="250"/>
      <c r="F3741" s="250"/>
    </row>
    <row r="3742" spans="1:6" ht="15" x14ac:dyDescent="0.25">
      <c r="A3742" s="250"/>
      <c r="B3742" s="250"/>
      <c r="C3742" s="250"/>
      <c r="D3742" s="250"/>
      <c r="E3742" s="250"/>
      <c r="F3742" s="250"/>
    </row>
    <row r="3743" spans="1:6" ht="15" x14ac:dyDescent="0.25">
      <c r="A3743" s="250"/>
      <c r="B3743" s="250"/>
      <c r="C3743" s="250"/>
      <c r="D3743" s="250"/>
      <c r="E3743" s="250"/>
      <c r="F3743" s="250"/>
    </row>
    <row r="3744" spans="1:6" ht="15" x14ac:dyDescent="0.25">
      <c r="A3744" s="250"/>
      <c r="B3744" s="250"/>
      <c r="C3744" s="250"/>
      <c r="D3744" s="250"/>
      <c r="E3744" s="250"/>
      <c r="F3744" s="250"/>
    </row>
    <row r="3745" spans="1:6" ht="15" x14ac:dyDescent="0.25">
      <c r="A3745" s="250"/>
      <c r="B3745" s="250"/>
      <c r="C3745" s="250"/>
      <c r="D3745" s="250"/>
      <c r="E3745" s="250"/>
      <c r="F3745" s="250"/>
    </row>
    <row r="3746" spans="1:6" ht="15" x14ac:dyDescent="0.25">
      <c r="A3746" s="250"/>
      <c r="B3746" s="250"/>
      <c r="C3746" s="250"/>
      <c r="D3746" s="250"/>
      <c r="E3746" s="250"/>
      <c r="F3746" s="250"/>
    </row>
    <row r="3747" spans="1:6" ht="15" x14ac:dyDescent="0.25">
      <c r="A3747" s="250"/>
      <c r="B3747" s="250"/>
      <c r="C3747" s="250"/>
      <c r="D3747" s="250"/>
      <c r="E3747" s="250"/>
      <c r="F3747" s="250"/>
    </row>
    <row r="3748" spans="1:6" ht="15" x14ac:dyDescent="0.25">
      <c r="A3748" s="250"/>
      <c r="B3748" s="250"/>
      <c r="C3748" s="250"/>
      <c r="D3748" s="250"/>
      <c r="E3748" s="250"/>
      <c r="F3748" s="250"/>
    </row>
    <row r="3749" spans="1:6" ht="15" x14ac:dyDescent="0.25">
      <c r="A3749" s="250"/>
      <c r="B3749" s="250"/>
      <c r="C3749" s="250"/>
      <c r="D3749" s="250"/>
      <c r="E3749" s="250"/>
      <c r="F3749" s="250"/>
    </row>
    <row r="3750" spans="1:6" ht="15" x14ac:dyDescent="0.25">
      <c r="A3750" s="250"/>
      <c r="B3750" s="250"/>
      <c r="C3750" s="250"/>
      <c r="D3750" s="250"/>
      <c r="E3750" s="250"/>
      <c r="F3750" s="250"/>
    </row>
    <row r="3751" spans="1:6" ht="15" x14ac:dyDescent="0.25">
      <c r="A3751" s="250"/>
      <c r="B3751" s="250"/>
      <c r="C3751" s="250"/>
      <c r="D3751" s="250"/>
      <c r="E3751" s="250"/>
      <c r="F3751" s="250"/>
    </row>
    <row r="3752" spans="1:6" ht="15" x14ac:dyDescent="0.25">
      <c r="A3752" s="250"/>
      <c r="B3752" s="250"/>
      <c r="C3752" s="250"/>
      <c r="D3752" s="250"/>
      <c r="E3752" s="250"/>
      <c r="F3752" s="250"/>
    </row>
    <row r="3753" spans="1:6" ht="15" x14ac:dyDescent="0.25">
      <c r="A3753" s="250"/>
      <c r="B3753" s="250"/>
      <c r="C3753" s="250"/>
      <c r="D3753" s="250"/>
      <c r="E3753" s="250"/>
      <c r="F3753" s="250"/>
    </row>
    <row r="3754" spans="1:6" ht="15" x14ac:dyDescent="0.25">
      <c r="A3754" s="250"/>
      <c r="B3754" s="250"/>
      <c r="C3754" s="250"/>
      <c r="D3754" s="250"/>
      <c r="E3754" s="250"/>
      <c r="F3754" s="250"/>
    </row>
    <row r="3755" spans="1:6" ht="15" x14ac:dyDescent="0.25">
      <c r="A3755" s="250"/>
      <c r="B3755" s="250"/>
      <c r="C3755" s="250"/>
      <c r="D3755" s="250"/>
      <c r="E3755" s="250"/>
      <c r="F3755" s="250"/>
    </row>
    <row r="3756" spans="1:6" ht="15" x14ac:dyDescent="0.25">
      <c r="A3756" s="250"/>
      <c r="B3756" s="250"/>
      <c r="C3756" s="250"/>
      <c r="D3756" s="250"/>
      <c r="E3756" s="250"/>
      <c r="F3756" s="250"/>
    </row>
    <row r="3757" spans="1:6" ht="15" x14ac:dyDescent="0.25">
      <c r="A3757" s="250"/>
      <c r="B3757" s="250"/>
      <c r="C3757" s="250"/>
      <c r="D3757" s="250"/>
      <c r="E3757" s="250"/>
      <c r="F3757" s="250"/>
    </row>
    <row r="3758" spans="1:6" ht="15" x14ac:dyDescent="0.25">
      <c r="A3758" s="250"/>
      <c r="B3758" s="250"/>
      <c r="C3758" s="250"/>
      <c r="D3758" s="250"/>
      <c r="E3758" s="250"/>
      <c r="F3758" s="250"/>
    </row>
    <row r="3759" spans="1:6" ht="15" x14ac:dyDescent="0.25">
      <c r="A3759" s="250"/>
      <c r="B3759" s="250"/>
      <c r="C3759" s="250"/>
      <c r="D3759" s="250"/>
      <c r="E3759" s="250"/>
      <c r="F3759" s="250"/>
    </row>
    <row r="3760" spans="1:6" ht="15" x14ac:dyDescent="0.25">
      <c r="A3760" s="250"/>
      <c r="B3760" s="250"/>
      <c r="C3760" s="250"/>
      <c r="D3760" s="250"/>
      <c r="E3760" s="250"/>
      <c r="F3760" s="250"/>
    </row>
    <row r="3761" spans="1:6" ht="15" x14ac:dyDescent="0.25">
      <c r="A3761" s="250"/>
      <c r="B3761" s="250"/>
      <c r="C3761" s="250"/>
      <c r="D3761" s="250"/>
      <c r="E3761" s="250"/>
      <c r="F3761" s="250"/>
    </row>
    <row r="3762" spans="1:6" ht="15" x14ac:dyDescent="0.25">
      <c r="A3762" s="250"/>
      <c r="B3762" s="250"/>
      <c r="C3762" s="250"/>
      <c r="D3762" s="250"/>
      <c r="E3762" s="250"/>
      <c r="F3762" s="250"/>
    </row>
    <row r="3763" spans="1:6" ht="15" x14ac:dyDescent="0.25">
      <c r="A3763" s="250"/>
      <c r="B3763" s="250"/>
      <c r="C3763" s="250"/>
      <c r="D3763" s="250"/>
      <c r="E3763" s="250"/>
      <c r="F3763" s="250"/>
    </row>
    <row r="3764" spans="1:6" ht="15" x14ac:dyDescent="0.25">
      <c r="A3764" s="250"/>
      <c r="B3764" s="250"/>
      <c r="C3764" s="250"/>
      <c r="D3764" s="250"/>
      <c r="E3764" s="250"/>
      <c r="F3764" s="250"/>
    </row>
    <row r="3765" spans="1:6" ht="15" x14ac:dyDescent="0.25">
      <c r="A3765" s="250"/>
      <c r="B3765" s="250"/>
      <c r="C3765" s="250"/>
      <c r="D3765" s="250"/>
      <c r="E3765" s="250"/>
      <c r="F3765" s="250"/>
    </row>
    <row r="3766" spans="1:6" ht="15" x14ac:dyDescent="0.25">
      <c r="A3766" s="250"/>
      <c r="B3766" s="250"/>
      <c r="C3766" s="250"/>
      <c r="D3766" s="250"/>
      <c r="E3766" s="250"/>
      <c r="F3766" s="250"/>
    </row>
    <row r="3767" spans="1:6" ht="15" x14ac:dyDescent="0.25">
      <c r="A3767" s="250"/>
      <c r="B3767" s="250"/>
      <c r="C3767" s="250"/>
      <c r="D3767" s="250"/>
      <c r="E3767" s="250"/>
      <c r="F3767" s="250"/>
    </row>
    <row r="3768" spans="1:6" ht="15" x14ac:dyDescent="0.25">
      <c r="A3768" s="250"/>
      <c r="B3768" s="250"/>
      <c r="C3768" s="250"/>
      <c r="D3768" s="250"/>
      <c r="E3768" s="250"/>
      <c r="F3768" s="250"/>
    </row>
    <row r="3769" spans="1:6" ht="15" x14ac:dyDescent="0.25">
      <c r="A3769" s="250"/>
      <c r="B3769" s="250"/>
      <c r="C3769" s="250"/>
      <c r="D3769" s="250"/>
      <c r="E3769" s="250"/>
      <c r="F3769" s="250"/>
    </row>
    <row r="3770" spans="1:6" ht="15" x14ac:dyDescent="0.25">
      <c r="A3770" s="250"/>
      <c r="B3770" s="250"/>
      <c r="C3770" s="250"/>
      <c r="D3770" s="250"/>
      <c r="E3770" s="250"/>
      <c r="F3770" s="250"/>
    </row>
    <row r="3771" spans="1:6" ht="15" x14ac:dyDescent="0.25">
      <c r="A3771" s="250"/>
      <c r="B3771" s="250"/>
      <c r="C3771" s="250"/>
      <c r="D3771" s="250"/>
      <c r="E3771" s="250"/>
      <c r="F3771" s="250"/>
    </row>
    <row r="3772" spans="1:6" ht="15" x14ac:dyDescent="0.25">
      <c r="A3772" s="250"/>
      <c r="B3772" s="250"/>
      <c r="C3772" s="250"/>
      <c r="D3772" s="250"/>
      <c r="E3772" s="250"/>
      <c r="F3772" s="250"/>
    </row>
    <row r="3773" spans="1:6" ht="15" x14ac:dyDescent="0.25">
      <c r="A3773" s="250"/>
      <c r="B3773" s="250"/>
      <c r="C3773" s="250"/>
      <c r="D3773" s="250"/>
      <c r="E3773" s="250"/>
      <c r="F3773" s="250"/>
    </row>
    <row r="3774" spans="1:6" ht="15" x14ac:dyDescent="0.25">
      <c r="A3774" s="250"/>
      <c r="B3774" s="250"/>
      <c r="C3774" s="250"/>
      <c r="D3774" s="250"/>
      <c r="E3774" s="250"/>
      <c r="F3774" s="250"/>
    </row>
    <row r="3775" spans="1:6" ht="15" x14ac:dyDescent="0.25">
      <c r="A3775" s="250"/>
      <c r="B3775" s="250"/>
      <c r="C3775" s="250"/>
      <c r="D3775" s="250"/>
      <c r="E3775" s="250"/>
      <c r="F3775" s="250"/>
    </row>
    <row r="3776" spans="1:6" ht="15" x14ac:dyDescent="0.25">
      <c r="A3776" s="250"/>
      <c r="B3776" s="250"/>
      <c r="C3776" s="250"/>
      <c r="D3776" s="250"/>
      <c r="E3776" s="250"/>
      <c r="F3776" s="250"/>
    </row>
    <row r="3777" spans="1:6" ht="15" x14ac:dyDescent="0.25">
      <c r="A3777" s="250"/>
      <c r="B3777" s="250"/>
      <c r="C3777" s="250"/>
      <c r="D3777" s="250"/>
      <c r="E3777" s="250"/>
      <c r="F3777" s="250"/>
    </row>
    <row r="3778" spans="1:6" ht="15" x14ac:dyDescent="0.25">
      <c r="A3778" s="250"/>
      <c r="B3778" s="250"/>
      <c r="C3778" s="250"/>
      <c r="D3778" s="250"/>
      <c r="E3778" s="250"/>
      <c r="F3778" s="250"/>
    </row>
    <row r="3779" spans="1:6" ht="15" x14ac:dyDescent="0.25">
      <c r="A3779" s="250"/>
      <c r="B3779" s="250"/>
      <c r="C3779" s="250"/>
      <c r="D3779" s="250"/>
      <c r="E3779" s="250"/>
      <c r="F3779" s="250"/>
    </row>
    <row r="3780" spans="1:6" ht="15" x14ac:dyDescent="0.25">
      <c r="A3780" s="250"/>
      <c r="B3780" s="250"/>
      <c r="C3780" s="250"/>
      <c r="D3780" s="250"/>
      <c r="E3780" s="250"/>
      <c r="F3780" s="250"/>
    </row>
    <row r="3781" spans="1:6" ht="15" x14ac:dyDescent="0.25">
      <c r="A3781" s="250"/>
      <c r="B3781" s="250"/>
      <c r="C3781" s="250"/>
      <c r="D3781" s="250"/>
      <c r="E3781" s="250"/>
      <c r="F3781" s="250"/>
    </row>
    <row r="3782" spans="1:6" ht="15" x14ac:dyDescent="0.25">
      <c r="A3782" s="250"/>
      <c r="B3782" s="250"/>
      <c r="C3782" s="250"/>
      <c r="D3782" s="250"/>
      <c r="E3782" s="250"/>
      <c r="F3782" s="250"/>
    </row>
    <row r="3783" spans="1:6" ht="15" x14ac:dyDescent="0.25">
      <c r="A3783" s="250"/>
      <c r="B3783" s="250"/>
      <c r="C3783" s="250"/>
      <c r="D3783" s="250"/>
      <c r="E3783" s="250"/>
      <c r="F3783" s="250"/>
    </row>
    <row r="3784" spans="1:6" ht="15" x14ac:dyDescent="0.25">
      <c r="A3784" s="250"/>
      <c r="B3784" s="250"/>
      <c r="C3784" s="250"/>
      <c r="D3784" s="250"/>
      <c r="E3784" s="250"/>
      <c r="F3784" s="250"/>
    </row>
    <row r="3785" spans="1:6" ht="15" x14ac:dyDescent="0.25">
      <c r="A3785" s="250"/>
      <c r="B3785" s="250"/>
      <c r="C3785" s="250"/>
      <c r="D3785" s="250"/>
      <c r="E3785" s="250"/>
      <c r="F3785" s="250"/>
    </row>
    <row r="3786" spans="1:6" ht="15" x14ac:dyDescent="0.25">
      <c r="A3786" s="250"/>
      <c r="B3786" s="250"/>
      <c r="C3786" s="250"/>
      <c r="D3786" s="250"/>
      <c r="E3786" s="250"/>
      <c r="F3786" s="250"/>
    </row>
    <row r="3787" spans="1:6" ht="15" x14ac:dyDescent="0.25">
      <c r="A3787" s="250"/>
      <c r="B3787" s="250"/>
      <c r="C3787" s="250"/>
      <c r="D3787" s="250"/>
      <c r="E3787" s="250"/>
      <c r="F3787" s="250"/>
    </row>
    <row r="3788" spans="1:6" ht="15" x14ac:dyDescent="0.25">
      <c r="A3788" s="250"/>
      <c r="B3788" s="250"/>
      <c r="C3788" s="250"/>
      <c r="D3788" s="250"/>
      <c r="E3788" s="250"/>
      <c r="F3788" s="250"/>
    </row>
    <row r="3789" spans="1:6" ht="15" x14ac:dyDescent="0.25">
      <c r="A3789" s="250"/>
      <c r="B3789" s="250"/>
      <c r="C3789" s="250"/>
      <c r="D3789" s="250"/>
      <c r="E3789" s="250"/>
      <c r="F3789" s="250"/>
    </row>
    <row r="3790" spans="1:6" ht="15" x14ac:dyDescent="0.25">
      <c r="A3790" s="250"/>
      <c r="B3790" s="250"/>
      <c r="C3790" s="250"/>
      <c r="D3790" s="250"/>
      <c r="E3790" s="250"/>
      <c r="F3790" s="250"/>
    </row>
    <row r="3791" spans="1:6" ht="15" x14ac:dyDescent="0.25">
      <c r="A3791" s="250"/>
      <c r="B3791" s="250"/>
      <c r="C3791" s="250"/>
      <c r="D3791" s="250"/>
      <c r="E3791" s="250"/>
      <c r="F3791" s="250"/>
    </row>
    <row r="3792" spans="1:6" ht="15" x14ac:dyDescent="0.25">
      <c r="A3792" s="250"/>
      <c r="B3792" s="250"/>
      <c r="C3792" s="250"/>
      <c r="D3792" s="250"/>
      <c r="E3792" s="250"/>
      <c r="F3792" s="250"/>
    </row>
    <row r="3793" spans="1:6" ht="15" x14ac:dyDescent="0.25">
      <c r="A3793" s="250"/>
      <c r="B3793" s="250"/>
      <c r="C3793" s="250"/>
      <c r="D3793" s="250"/>
      <c r="E3793" s="250"/>
      <c r="F3793" s="250"/>
    </row>
    <row r="3794" spans="1:6" ht="15" x14ac:dyDescent="0.25">
      <c r="A3794" s="250"/>
      <c r="B3794" s="250"/>
      <c r="C3794" s="250"/>
      <c r="D3794" s="250"/>
      <c r="E3794" s="250"/>
      <c r="F3794" s="250"/>
    </row>
    <row r="3795" spans="1:6" ht="15" x14ac:dyDescent="0.25">
      <c r="A3795" s="250"/>
      <c r="B3795" s="250"/>
      <c r="C3795" s="250"/>
      <c r="D3795" s="250"/>
      <c r="E3795" s="250"/>
      <c r="F3795" s="250"/>
    </row>
    <row r="3796" spans="1:6" ht="15" x14ac:dyDescent="0.25">
      <c r="A3796" s="250"/>
      <c r="B3796" s="250"/>
      <c r="C3796" s="250"/>
      <c r="D3796" s="250"/>
      <c r="E3796" s="250"/>
      <c r="F3796" s="250"/>
    </row>
    <row r="3797" spans="1:6" ht="15" x14ac:dyDescent="0.25">
      <c r="A3797" s="250"/>
      <c r="B3797" s="250"/>
      <c r="C3797" s="250"/>
      <c r="D3797" s="250"/>
      <c r="E3797" s="250"/>
      <c r="F3797" s="250"/>
    </row>
    <row r="3798" spans="1:6" ht="15" x14ac:dyDescent="0.25">
      <c r="A3798" s="250"/>
      <c r="B3798" s="250"/>
      <c r="C3798" s="250"/>
      <c r="D3798" s="250"/>
      <c r="E3798" s="250"/>
      <c r="F3798" s="250"/>
    </row>
    <row r="3799" spans="1:6" ht="15" x14ac:dyDescent="0.25">
      <c r="A3799" s="250"/>
      <c r="B3799" s="250"/>
      <c r="C3799" s="250"/>
      <c r="D3799" s="250"/>
      <c r="E3799" s="250"/>
      <c r="F3799" s="250"/>
    </row>
    <row r="3800" spans="1:6" ht="15" x14ac:dyDescent="0.25">
      <c r="A3800" s="250"/>
      <c r="B3800" s="250"/>
      <c r="C3800" s="250"/>
      <c r="D3800" s="250"/>
      <c r="E3800" s="250"/>
      <c r="F3800" s="250"/>
    </row>
    <row r="3801" spans="1:6" ht="15" x14ac:dyDescent="0.25">
      <c r="A3801" s="250"/>
      <c r="B3801" s="250"/>
      <c r="C3801" s="250"/>
      <c r="D3801" s="250"/>
      <c r="E3801" s="250"/>
      <c r="F3801" s="250"/>
    </row>
    <row r="3802" spans="1:6" ht="15" x14ac:dyDescent="0.25">
      <c r="A3802" s="250"/>
      <c r="B3802" s="250"/>
      <c r="C3802" s="250"/>
      <c r="D3802" s="250"/>
      <c r="E3802" s="250"/>
      <c r="F3802" s="250"/>
    </row>
    <row r="3803" spans="1:6" ht="15" x14ac:dyDescent="0.25">
      <c r="A3803" s="250"/>
      <c r="B3803" s="250"/>
      <c r="C3803" s="250"/>
      <c r="D3803" s="250"/>
      <c r="E3803" s="250"/>
      <c r="F3803" s="250"/>
    </row>
    <row r="3804" spans="1:6" ht="15" x14ac:dyDescent="0.25">
      <c r="A3804" s="250"/>
      <c r="B3804" s="250"/>
      <c r="C3804" s="250"/>
      <c r="D3804" s="250"/>
      <c r="E3804" s="250"/>
      <c r="F3804" s="250"/>
    </row>
    <row r="3805" spans="1:6" ht="15" x14ac:dyDescent="0.25">
      <c r="A3805" s="250"/>
      <c r="B3805" s="250"/>
      <c r="C3805" s="250"/>
      <c r="D3805" s="250"/>
      <c r="E3805" s="250"/>
      <c r="F3805" s="250"/>
    </row>
    <row r="3806" spans="1:6" ht="15" x14ac:dyDescent="0.25">
      <c r="A3806" s="250"/>
      <c r="B3806" s="250"/>
      <c r="C3806" s="250"/>
      <c r="D3806" s="250"/>
      <c r="E3806" s="250"/>
      <c r="F3806" s="250"/>
    </row>
    <row r="3807" spans="1:6" ht="15" x14ac:dyDescent="0.25">
      <c r="A3807" s="250"/>
      <c r="B3807" s="250"/>
      <c r="C3807" s="250"/>
      <c r="D3807" s="250"/>
      <c r="E3807" s="250"/>
      <c r="F3807" s="250"/>
    </row>
    <row r="3808" spans="1:6" ht="15" x14ac:dyDescent="0.25">
      <c r="A3808" s="250"/>
      <c r="B3808" s="250"/>
      <c r="C3808" s="250"/>
      <c r="D3808" s="250"/>
      <c r="E3808" s="250"/>
      <c r="F3808" s="250"/>
    </row>
    <row r="3809" spans="1:6" ht="15" x14ac:dyDescent="0.25">
      <c r="A3809" s="250"/>
      <c r="B3809" s="250"/>
      <c r="C3809" s="250"/>
      <c r="D3809" s="250"/>
      <c r="E3809" s="250"/>
      <c r="F3809" s="250"/>
    </row>
    <row r="3810" spans="1:6" ht="15" x14ac:dyDescent="0.25">
      <c r="A3810" s="250"/>
      <c r="B3810" s="250"/>
      <c r="C3810" s="250"/>
      <c r="D3810" s="250"/>
      <c r="E3810" s="250"/>
      <c r="F3810" s="250"/>
    </row>
    <row r="3811" spans="1:6" ht="15" x14ac:dyDescent="0.25">
      <c r="A3811" s="250"/>
      <c r="B3811" s="250"/>
      <c r="C3811" s="250"/>
      <c r="D3811" s="250"/>
      <c r="E3811" s="250"/>
      <c r="F3811" s="250"/>
    </row>
    <row r="3812" spans="1:6" ht="15" x14ac:dyDescent="0.25">
      <c r="A3812" s="250"/>
      <c r="B3812" s="250"/>
      <c r="C3812" s="250"/>
      <c r="D3812" s="250"/>
      <c r="E3812" s="250"/>
      <c r="F3812" s="250"/>
    </row>
    <row r="3813" spans="1:6" ht="15" x14ac:dyDescent="0.25">
      <c r="A3813" s="250"/>
      <c r="B3813" s="250"/>
      <c r="C3813" s="250"/>
      <c r="D3813" s="250"/>
      <c r="E3813" s="250"/>
      <c r="F3813" s="250"/>
    </row>
    <row r="3814" spans="1:6" ht="15" x14ac:dyDescent="0.25">
      <c r="A3814" s="250"/>
      <c r="B3814" s="250"/>
      <c r="C3814" s="250"/>
      <c r="D3814" s="250"/>
      <c r="E3814" s="250"/>
      <c r="F3814" s="250"/>
    </row>
    <row r="3815" spans="1:6" ht="15" x14ac:dyDescent="0.25">
      <c r="A3815" s="250"/>
      <c r="B3815" s="250"/>
      <c r="C3815" s="250"/>
      <c r="D3815" s="250"/>
      <c r="E3815" s="250"/>
      <c r="F3815" s="250"/>
    </row>
    <row r="3816" spans="1:6" ht="15" x14ac:dyDescent="0.25">
      <c r="A3816" s="250"/>
      <c r="B3816" s="250"/>
      <c r="C3816" s="250"/>
      <c r="D3816" s="250"/>
      <c r="E3816" s="250"/>
      <c r="F3816" s="250"/>
    </row>
    <row r="3817" spans="1:6" ht="15" x14ac:dyDescent="0.25">
      <c r="A3817" s="250"/>
      <c r="B3817" s="250"/>
      <c r="C3817" s="250"/>
      <c r="D3817" s="250"/>
      <c r="E3817" s="250"/>
      <c r="F3817" s="250"/>
    </row>
    <row r="3818" spans="1:6" ht="15" x14ac:dyDescent="0.25">
      <c r="A3818" s="250"/>
      <c r="B3818" s="250"/>
      <c r="C3818" s="250"/>
      <c r="D3818" s="250"/>
      <c r="E3818" s="250"/>
      <c r="F3818" s="250"/>
    </row>
    <row r="3819" spans="1:6" ht="15" x14ac:dyDescent="0.25">
      <c r="A3819" s="250"/>
      <c r="B3819" s="250"/>
      <c r="C3819" s="250"/>
      <c r="D3819" s="250"/>
      <c r="E3819" s="250"/>
      <c r="F3819" s="250"/>
    </row>
    <row r="3820" spans="1:6" ht="15" x14ac:dyDescent="0.25">
      <c r="A3820" s="250"/>
      <c r="B3820" s="250"/>
      <c r="C3820" s="250"/>
      <c r="D3820" s="250"/>
      <c r="E3820" s="250"/>
      <c r="F3820" s="250"/>
    </row>
    <row r="3821" spans="1:6" ht="15" x14ac:dyDescent="0.25">
      <c r="A3821" s="250"/>
      <c r="B3821" s="250"/>
      <c r="C3821" s="250"/>
      <c r="D3821" s="250"/>
      <c r="E3821" s="250"/>
      <c r="F3821" s="250"/>
    </row>
    <row r="3822" spans="1:6" ht="15" x14ac:dyDescent="0.25">
      <c r="A3822" s="250"/>
      <c r="B3822" s="250"/>
      <c r="C3822" s="250"/>
      <c r="D3822" s="250"/>
      <c r="E3822" s="250"/>
      <c r="F3822" s="250"/>
    </row>
    <row r="3823" spans="1:6" ht="15" x14ac:dyDescent="0.25">
      <c r="A3823" s="250"/>
      <c r="B3823" s="250"/>
      <c r="C3823" s="250"/>
      <c r="D3823" s="250"/>
      <c r="E3823" s="250"/>
      <c r="F3823" s="250"/>
    </row>
    <row r="3824" spans="1:6" ht="15" x14ac:dyDescent="0.25">
      <c r="A3824" s="250"/>
      <c r="B3824" s="250"/>
      <c r="C3824" s="250"/>
      <c r="D3824" s="250"/>
      <c r="E3824" s="250"/>
      <c r="F3824" s="250"/>
    </row>
    <row r="3825" spans="1:6" ht="15" x14ac:dyDescent="0.25">
      <c r="A3825" s="250"/>
      <c r="B3825" s="250"/>
      <c r="C3825" s="250"/>
      <c r="D3825" s="250"/>
      <c r="E3825" s="250"/>
      <c r="F3825" s="250"/>
    </row>
    <row r="3826" spans="1:6" ht="15" x14ac:dyDescent="0.25">
      <c r="A3826" s="250"/>
      <c r="B3826" s="250"/>
      <c r="C3826" s="250"/>
      <c r="D3826" s="250"/>
      <c r="E3826" s="250"/>
      <c r="F3826" s="250"/>
    </row>
    <row r="3827" spans="1:6" ht="15" x14ac:dyDescent="0.25">
      <c r="A3827" s="250"/>
      <c r="B3827" s="250"/>
      <c r="C3827" s="250"/>
      <c r="D3827" s="250"/>
      <c r="E3827" s="250"/>
      <c r="F3827" s="250"/>
    </row>
    <row r="3828" spans="1:6" ht="15" x14ac:dyDescent="0.25">
      <c r="A3828" s="250"/>
      <c r="B3828" s="250"/>
      <c r="C3828" s="250"/>
      <c r="D3828" s="250"/>
      <c r="E3828" s="250"/>
      <c r="F3828" s="250"/>
    </row>
    <row r="3829" spans="1:6" ht="15" x14ac:dyDescent="0.25">
      <c r="A3829" s="250"/>
      <c r="B3829" s="250"/>
      <c r="C3829" s="250"/>
      <c r="D3829" s="250"/>
      <c r="E3829" s="250"/>
      <c r="F3829" s="250"/>
    </row>
    <row r="3830" spans="1:6" ht="15" x14ac:dyDescent="0.25">
      <c r="A3830" s="250"/>
      <c r="B3830" s="250"/>
      <c r="C3830" s="250"/>
      <c r="D3830" s="250"/>
      <c r="E3830" s="250"/>
      <c r="F3830" s="250"/>
    </row>
    <row r="3831" spans="1:6" ht="15" x14ac:dyDescent="0.25">
      <c r="A3831" s="250"/>
      <c r="B3831" s="250"/>
      <c r="C3831" s="250"/>
      <c r="D3831" s="250"/>
      <c r="E3831" s="250"/>
      <c r="F3831" s="250"/>
    </row>
    <row r="3832" spans="1:6" ht="15" x14ac:dyDescent="0.25">
      <c r="A3832" s="250"/>
      <c r="B3832" s="250"/>
      <c r="C3832" s="250"/>
      <c r="D3832" s="250"/>
      <c r="E3832" s="250"/>
      <c r="F3832" s="250"/>
    </row>
    <row r="3833" spans="1:6" ht="15" x14ac:dyDescent="0.25">
      <c r="A3833" s="250"/>
      <c r="B3833" s="250"/>
      <c r="C3833" s="250"/>
      <c r="D3833" s="250"/>
      <c r="E3833" s="250"/>
      <c r="F3833" s="250"/>
    </row>
    <row r="3834" spans="1:6" ht="15" x14ac:dyDescent="0.25">
      <c r="A3834" s="250"/>
      <c r="B3834" s="250"/>
      <c r="C3834" s="250"/>
      <c r="D3834" s="250"/>
      <c r="E3834" s="250"/>
      <c r="F3834" s="250"/>
    </row>
    <row r="3835" spans="1:6" ht="15" x14ac:dyDescent="0.25">
      <c r="A3835" s="250"/>
      <c r="B3835" s="250"/>
      <c r="C3835" s="250"/>
      <c r="D3835" s="250"/>
      <c r="E3835" s="250"/>
      <c r="F3835" s="250"/>
    </row>
    <row r="3836" spans="1:6" ht="15" x14ac:dyDescent="0.25">
      <c r="A3836" s="250"/>
      <c r="B3836" s="250"/>
      <c r="C3836" s="250"/>
      <c r="D3836" s="250"/>
      <c r="E3836" s="250"/>
      <c r="F3836" s="250"/>
    </row>
    <row r="3837" spans="1:6" ht="15" x14ac:dyDescent="0.25">
      <c r="A3837" s="250"/>
      <c r="B3837" s="250"/>
      <c r="C3837" s="250"/>
      <c r="D3837" s="250"/>
      <c r="E3837" s="250"/>
      <c r="F3837" s="250"/>
    </row>
    <row r="3838" spans="1:6" ht="15" x14ac:dyDescent="0.25">
      <c r="A3838" s="250"/>
      <c r="B3838" s="250"/>
      <c r="C3838" s="250"/>
      <c r="D3838" s="250"/>
      <c r="E3838" s="250"/>
      <c r="F3838" s="250"/>
    </row>
    <row r="3839" spans="1:6" ht="15" x14ac:dyDescent="0.25">
      <c r="A3839" s="250"/>
      <c r="B3839" s="250"/>
      <c r="C3839" s="250"/>
      <c r="D3839" s="250"/>
      <c r="E3839" s="250"/>
      <c r="F3839" s="250"/>
    </row>
    <row r="3840" spans="1:6" ht="15" x14ac:dyDescent="0.25">
      <c r="A3840" s="250"/>
      <c r="B3840" s="250"/>
      <c r="C3840" s="250"/>
      <c r="D3840" s="250"/>
      <c r="E3840" s="250"/>
      <c r="F3840" s="250"/>
    </row>
    <row r="3841" spans="1:6" ht="15" x14ac:dyDescent="0.25">
      <c r="A3841" s="250"/>
      <c r="B3841" s="250"/>
      <c r="C3841" s="250"/>
      <c r="D3841" s="250"/>
      <c r="E3841" s="250"/>
      <c r="F3841" s="250"/>
    </row>
    <row r="3842" spans="1:6" ht="15" x14ac:dyDescent="0.25">
      <c r="A3842" s="250"/>
      <c r="B3842" s="250"/>
      <c r="C3842" s="250"/>
      <c r="D3842" s="250"/>
      <c r="E3842" s="250"/>
      <c r="F3842" s="250"/>
    </row>
    <row r="3843" spans="1:6" ht="15" x14ac:dyDescent="0.25">
      <c r="A3843" s="250"/>
      <c r="B3843" s="250"/>
      <c r="C3843" s="250"/>
      <c r="D3843" s="250"/>
      <c r="E3843" s="250"/>
      <c r="F3843" s="250"/>
    </row>
    <row r="3844" spans="1:6" ht="15" x14ac:dyDescent="0.25">
      <c r="A3844" s="250"/>
      <c r="B3844" s="250"/>
      <c r="C3844" s="250"/>
      <c r="D3844" s="250"/>
      <c r="E3844" s="250"/>
      <c r="F3844" s="250"/>
    </row>
    <row r="3845" spans="1:6" ht="15" x14ac:dyDescent="0.25">
      <c r="A3845" s="250"/>
      <c r="B3845" s="250"/>
      <c r="C3845" s="250"/>
      <c r="D3845" s="250"/>
      <c r="E3845" s="250"/>
      <c r="F3845" s="250"/>
    </row>
    <row r="3846" spans="1:6" ht="15" x14ac:dyDescent="0.25">
      <c r="A3846" s="250"/>
      <c r="B3846" s="250"/>
      <c r="C3846" s="250"/>
      <c r="D3846" s="250"/>
      <c r="E3846" s="250"/>
      <c r="F3846" s="250"/>
    </row>
    <row r="3847" spans="1:6" ht="15" x14ac:dyDescent="0.25">
      <c r="A3847" s="250"/>
      <c r="B3847" s="250"/>
      <c r="C3847" s="250"/>
      <c r="D3847" s="250"/>
      <c r="E3847" s="250"/>
      <c r="F3847" s="250"/>
    </row>
    <row r="3848" spans="1:6" ht="15" x14ac:dyDescent="0.25">
      <c r="A3848" s="250"/>
      <c r="B3848" s="250"/>
      <c r="C3848" s="250"/>
      <c r="D3848" s="250"/>
      <c r="E3848" s="250"/>
      <c r="F3848" s="250"/>
    </row>
    <row r="3849" spans="1:6" ht="15" x14ac:dyDescent="0.25">
      <c r="A3849" s="250"/>
      <c r="B3849" s="250"/>
      <c r="C3849" s="250"/>
      <c r="D3849" s="250"/>
      <c r="E3849" s="250"/>
      <c r="F3849" s="250"/>
    </row>
    <row r="3850" spans="1:6" ht="15" x14ac:dyDescent="0.25">
      <c r="A3850" s="250"/>
      <c r="B3850" s="250"/>
      <c r="C3850" s="250"/>
      <c r="D3850" s="250"/>
      <c r="E3850" s="250"/>
      <c r="F3850" s="250"/>
    </row>
    <row r="3851" spans="1:6" ht="15" x14ac:dyDescent="0.25">
      <c r="A3851" s="250"/>
      <c r="B3851" s="250"/>
      <c r="C3851" s="250"/>
      <c r="D3851" s="250"/>
      <c r="E3851" s="250"/>
      <c r="F3851" s="250"/>
    </row>
    <row r="3852" spans="1:6" ht="15" x14ac:dyDescent="0.25">
      <c r="A3852" s="250"/>
      <c r="B3852" s="250"/>
      <c r="C3852" s="250"/>
      <c r="D3852" s="250"/>
      <c r="E3852" s="250"/>
      <c r="F3852" s="250"/>
    </row>
    <row r="3853" spans="1:6" ht="15" x14ac:dyDescent="0.25">
      <c r="A3853" s="250"/>
      <c r="B3853" s="250"/>
      <c r="C3853" s="250"/>
      <c r="D3853" s="250"/>
      <c r="E3853" s="250"/>
      <c r="F3853" s="250"/>
    </row>
    <row r="3854" spans="1:6" ht="15" x14ac:dyDescent="0.25">
      <c r="A3854" s="250"/>
      <c r="B3854" s="250"/>
      <c r="C3854" s="250"/>
      <c r="D3854" s="250"/>
      <c r="E3854" s="250"/>
      <c r="F3854" s="250"/>
    </row>
    <row r="3855" spans="1:6" ht="15" x14ac:dyDescent="0.25">
      <c r="A3855" s="250"/>
      <c r="B3855" s="250"/>
      <c r="C3855" s="250"/>
      <c r="D3855" s="250"/>
      <c r="E3855" s="250"/>
      <c r="F3855" s="250"/>
    </row>
    <row r="3856" spans="1:6" ht="15" x14ac:dyDescent="0.25">
      <c r="A3856" s="250"/>
      <c r="B3856" s="250"/>
      <c r="C3856" s="250"/>
      <c r="D3856" s="250"/>
      <c r="E3856" s="250"/>
      <c r="F3856" s="250"/>
    </row>
    <row r="3857" spans="1:6" ht="15" x14ac:dyDescent="0.25">
      <c r="A3857" s="250"/>
      <c r="B3857" s="250"/>
      <c r="C3857" s="250"/>
      <c r="D3857" s="250"/>
      <c r="E3857" s="250"/>
      <c r="F3857" s="250"/>
    </row>
    <row r="3858" spans="1:6" ht="15" x14ac:dyDescent="0.25">
      <c r="A3858" s="250"/>
      <c r="B3858" s="250"/>
      <c r="C3858" s="250"/>
      <c r="D3858" s="250"/>
      <c r="E3858" s="250"/>
      <c r="F3858" s="250"/>
    </row>
    <row r="3859" spans="1:6" ht="15" x14ac:dyDescent="0.25">
      <c r="A3859" s="250"/>
      <c r="B3859" s="250"/>
      <c r="C3859" s="250"/>
      <c r="D3859" s="250"/>
      <c r="E3859" s="250"/>
      <c r="F3859" s="250"/>
    </row>
    <row r="3860" spans="1:6" ht="15" x14ac:dyDescent="0.25">
      <c r="A3860" s="250"/>
      <c r="B3860" s="250"/>
      <c r="C3860" s="250"/>
      <c r="D3860" s="250"/>
      <c r="E3860" s="250"/>
      <c r="F3860" s="250"/>
    </row>
    <row r="3861" spans="1:6" ht="15" x14ac:dyDescent="0.25">
      <c r="A3861" s="250"/>
      <c r="B3861" s="250"/>
      <c r="C3861" s="250"/>
      <c r="D3861" s="250"/>
      <c r="E3861" s="250"/>
      <c r="F3861" s="250"/>
    </row>
    <row r="3862" spans="1:6" ht="15" x14ac:dyDescent="0.25">
      <c r="A3862" s="250"/>
      <c r="B3862" s="250"/>
      <c r="C3862" s="250"/>
      <c r="D3862" s="250"/>
      <c r="E3862" s="250"/>
      <c r="F3862" s="250"/>
    </row>
    <row r="3863" spans="1:6" ht="15" x14ac:dyDescent="0.25">
      <c r="A3863" s="250"/>
      <c r="B3863" s="250"/>
      <c r="C3863" s="250"/>
      <c r="D3863" s="250"/>
      <c r="E3863" s="250"/>
      <c r="F3863" s="250"/>
    </row>
    <row r="3864" spans="1:6" ht="15" x14ac:dyDescent="0.25">
      <c r="A3864" s="250"/>
      <c r="B3864" s="250"/>
      <c r="C3864" s="250"/>
      <c r="D3864" s="250"/>
      <c r="E3864" s="250"/>
      <c r="F3864" s="250"/>
    </row>
    <row r="3865" spans="1:6" ht="15" x14ac:dyDescent="0.25">
      <c r="A3865" s="250"/>
      <c r="B3865" s="250"/>
      <c r="C3865" s="250"/>
      <c r="D3865" s="250"/>
      <c r="E3865" s="250"/>
      <c r="F3865" s="250"/>
    </row>
    <row r="3866" spans="1:6" ht="15" x14ac:dyDescent="0.25">
      <c r="A3866" s="250"/>
      <c r="B3866" s="250"/>
      <c r="C3866" s="250"/>
      <c r="D3866" s="250"/>
      <c r="E3866" s="250"/>
      <c r="F3866" s="250"/>
    </row>
    <row r="3867" spans="1:6" ht="15" x14ac:dyDescent="0.25">
      <c r="A3867" s="250"/>
      <c r="B3867" s="250"/>
      <c r="C3867" s="250"/>
      <c r="D3867" s="250"/>
      <c r="E3867" s="250"/>
      <c r="F3867" s="250"/>
    </row>
    <row r="3868" spans="1:6" ht="15" x14ac:dyDescent="0.25">
      <c r="A3868" s="250"/>
      <c r="B3868" s="250"/>
      <c r="C3868" s="250"/>
      <c r="D3868" s="250"/>
      <c r="E3868" s="250"/>
      <c r="F3868" s="250"/>
    </row>
    <row r="3869" spans="1:6" ht="15" x14ac:dyDescent="0.25">
      <c r="A3869" s="250"/>
      <c r="B3869" s="250"/>
      <c r="C3869" s="250"/>
      <c r="D3869" s="250"/>
      <c r="E3869" s="250"/>
      <c r="F3869" s="250"/>
    </row>
    <row r="3870" spans="1:6" ht="15" x14ac:dyDescent="0.25">
      <c r="A3870" s="250"/>
      <c r="B3870" s="250"/>
      <c r="C3870" s="250"/>
      <c r="D3870" s="250"/>
      <c r="E3870" s="250"/>
      <c r="F3870" s="250"/>
    </row>
    <row r="3871" spans="1:6" ht="15" x14ac:dyDescent="0.25">
      <c r="A3871" s="250"/>
      <c r="B3871" s="250"/>
      <c r="C3871" s="250"/>
      <c r="D3871" s="250"/>
      <c r="E3871" s="250"/>
      <c r="F3871" s="250"/>
    </row>
    <row r="3872" spans="1:6" ht="15" x14ac:dyDescent="0.25">
      <c r="A3872" s="250"/>
      <c r="B3872" s="250"/>
      <c r="C3872" s="250"/>
      <c r="D3872" s="250"/>
      <c r="E3872" s="250"/>
      <c r="F3872" s="250"/>
    </row>
    <row r="3873" spans="1:6" ht="15" x14ac:dyDescent="0.25">
      <c r="A3873" s="250"/>
      <c r="B3873" s="250"/>
      <c r="C3873" s="250"/>
      <c r="D3873" s="250"/>
      <c r="E3873" s="250"/>
      <c r="F3873" s="250"/>
    </row>
    <row r="3874" spans="1:6" ht="15" x14ac:dyDescent="0.25">
      <c r="A3874" s="250"/>
      <c r="B3874" s="250"/>
      <c r="C3874" s="250"/>
      <c r="D3874" s="250"/>
      <c r="E3874" s="250"/>
      <c r="F3874" s="250"/>
    </row>
    <row r="3875" spans="1:6" ht="15" x14ac:dyDescent="0.25">
      <c r="A3875" s="250"/>
      <c r="B3875" s="250"/>
      <c r="C3875" s="250"/>
      <c r="D3875" s="250"/>
      <c r="E3875" s="250"/>
      <c r="F3875" s="250"/>
    </row>
    <row r="3876" spans="1:6" ht="15" x14ac:dyDescent="0.25">
      <c r="A3876" s="250"/>
      <c r="B3876" s="250"/>
      <c r="C3876" s="250"/>
      <c r="D3876" s="250"/>
      <c r="E3876" s="250"/>
      <c r="F3876" s="250"/>
    </row>
    <row r="3877" spans="1:6" ht="15" x14ac:dyDescent="0.25">
      <c r="A3877" s="250"/>
      <c r="B3877" s="250"/>
      <c r="C3877" s="250"/>
      <c r="D3877" s="250"/>
      <c r="E3877" s="250"/>
      <c r="F3877" s="250"/>
    </row>
    <row r="3878" spans="1:6" ht="15" x14ac:dyDescent="0.25">
      <c r="A3878" s="250"/>
      <c r="B3878" s="250"/>
      <c r="C3878" s="250"/>
      <c r="D3878" s="250"/>
      <c r="E3878" s="250"/>
      <c r="F3878" s="250"/>
    </row>
    <row r="3879" spans="1:6" ht="15" x14ac:dyDescent="0.25">
      <c r="A3879" s="250"/>
      <c r="B3879" s="250"/>
      <c r="C3879" s="250"/>
      <c r="D3879" s="250"/>
      <c r="E3879" s="250"/>
      <c r="F3879" s="250"/>
    </row>
    <row r="3880" spans="1:6" ht="15" x14ac:dyDescent="0.25">
      <c r="A3880" s="250"/>
      <c r="B3880" s="250"/>
      <c r="C3880" s="250"/>
      <c r="D3880" s="250"/>
      <c r="E3880" s="250"/>
      <c r="F3880" s="250"/>
    </row>
    <row r="3881" spans="1:6" ht="15" x14ac:dyDescent="0.25">
      <c r="A3881" s="250"/>
      <c r="B3881" s="250"/>
      <c r="C3881" s="250"/>
      <c r="D3881" s="250"/>
      <c r="E3881" s="250"/>
      <c r="F3881" s="250"/>
    </row>
    <row r="3882" spans="1:6" ht="15" x14ac:dyDescent="0.25">
      <c r="A3882" s="250"/>
      <c r="B3882" s="250"/>
      <c r="C3882" s="250"/>
      <c r="D3882" s="250"/>
      <c r="E3882" s="250"/>
      <c r="F3882" s="250"/>
    </row>
    <row r="3883" spans="1:6" ht="15" x14ac:dyDescent="0.25">
      <c r="A3883" s="250"/>
      <c r="B3883" s="250"/>
      <c r="C3883" s="250"/>
      <c r="D3883" s="250"/>
      <c r="E3883" s="250"/>
      <c r="F3883" s="250"/>
    </row>
    <row r="3884" spans="1:6" ht="15" x14ac:dyDescent="0.25">
      <c r="A3884" s="250"/>
      <c r="B3884" s="250"/>
      <c r="C3884" s="250"/>
      <c r="D3884" s="250"/>
      <c r="E3884" s="250"/>
      <c r="F3884" s="250"/>
    </row>
    <row r="3885" spans="1:6" ht="15" x14ac:dyDescent="0.25">
      <c r="A3885" s="250"/>
      <c r="B3885" s="250"/>
      <c r="C3885" s="250"/>
      <c r="D3885" s="250"/>
      <c r="E3885" s="250"/>
      <c r="F3885" s="250"/>
    </row>
    <row r="3886" spans="1:6" ht="15" x14ac:dyDescent="0.25">
      <c r="A3886" s="250"/>
      <c r="B3886" s="250"/>
      <c r="C3886" s="250"/>
      <c r="D3886" s="250"/>
      <c r="E3886" s="250"/>
      <c r="F3886" s="250"/>
    </row>
    <row r="3887" spans="1:6" ht="15" x14ac:dyDescent="0.25">
      <c r="A3887" s="250"/>
      <c r="B3887" s="250"/>
      <c r="C3887" s="250"/>
      <c r="D3887" s="250"/>
      <c r="E3887" s="250"/>
      <c r="F3887" s="250"/>
    </row>
    <row r="3888" spans="1:6" ht="15" x14ac:dyDescent="0.25">
      <c r="A3888" s="250"/>
      <c r="B3888" s="250"/>
      <c r="C3888" s="250"/>
      <c r="D3888" s="250"/>
      <c r="E3888" s="250"/>
      <c r="F3888" s="250"/>
    </row>
    <row r="3889" spans="1:6" ht="15" x14ac:dyDescent="0.25">
      <c r="A3889" s="250"/>
      <c r="B3889" s="250"/>
      <c r="C3889" s="250"/>
      <c r="D3889" s="250"/>
      <c r="E3889" s="250"/>
      <c r="F3889" s="250"/>
    </row>
    <row r="3890" spans="1:6" ht="15" x14ac:dyDescent="0.25">
      <c r="A3890" s="250"/>
      <c r="B3890" s="250"/>
      <c r="C3890" s="250"/>
      <c r="D3890" s="250"/>
      <c r="E3890" s="250"/>
      <c r="F3890" s="250"/>
    </row>
    <row r="3891" spans="1:6" ht="15" x14ac:dyDescent="0.25">
      <c r="A3891" s="250"/>
      <c r="B3891" s="250"/>
      <c r="C3891" s="250"/>
      <c r="D3891" s="250"/>
      <c r="E3891" s="250"/>
      <c r="F3891" s="250"/>
    </row>
    <row r="3892" spans="1:6" ht="15" x14ac:dyDescent="0.25">
      <c r="A3892" s="250"/>
      <c r="B3892" s="250"/>
      <c r="C3892" s="250"/>
      <c r="D3892" s="250"/>
      <c r="E3892" s="250"/>
      <c r="F3892" s="250"/>
    </row>
    <row r="3893" spans="1:6" ht="15" x14ac:dyDescent="0.25">
      <c r="A3893" s="250"/>
      <c r="B3893" s="250"/>
      <c r="C3893" s="250"/>
      <c r="D3893" s="250"/>
      <c r="E3893" s="250"/>
      <c r="F3893" s="250"/>
    </row>
    <row r="3894" spans="1:6" ht="15" x14ac:dyDescent="0.25">
      <c r="A3894" s="250"/>
      <c r="B3894" s="250"/>
      <c r="C3894" s="250"/>
      <c r="D3894" s="250"/>
      <c r="E3894" s="250"/>
      <c r="F3894" s="250"/>
    </row>
    <row r="3895" spans="1:6" ht="15" x14ac:dyDescent="0.25">
      <c r="A3895" s="250"/>
      <c r="B3895" s="250"/>
      <c r="C3895" s="250"/>
      <c r="D3895" s="250"/>
      <c r="E3895" s="250"/>
      <c r="F3895" s="250"/>
    </row>
    <row r="3896" spans="1:6" ht="15" x14ac:dyDescent="0.25">
      <c r="A3896" s="250"/>
      <c r="B3896" s="250"/>
      <c r="C3896" s="250"/>
      <c r="D3896" s="250"/>
      <c r="E3896" s="250"/>
      <c r="F3896" s="250"/>
    </row>
    <row r="3897" spans="1:6" ht="15" x14ac:dyDescent="0.25">
      <c r="A3897" s="250"/>
      <c r="B3897" s="250"/>
      <c r="C3897" s="250"/>
      <c r="D3897" s="250"/>
      <c r="E3897" s="250"/>
      <c r="F3897" s="250"/>
    </row>
    <row r="3898" spans="1:6" ht="15" x14ac:dyDescent="0.25">
      <c r="A3898" s="250"/>
      <c r="B3898" s="250"/>
      <c r="C3898" s="250"/>
      <c r="D3898" s="250"/>
      <c r="E3898" s="250"/>
      <c r="F3898" s="250"/>
    </row>
    <row r="3899" spans="1:6" ht="15" x14ac:dyDescent="0.25">
      <c r="A3899" s="250"/>
      <c r="B3899" s="250"/>
      <c r="C3899" s="250"/>
      <c r="D3899" s="250"/>
      <c r="E3899" s="250"/>
      <c r="F3899" s="250"/>
    </row>
    <row r="3900" spans="1:6" ht="15" x14ac:dyDescent="0.25">
      <c r="A3900" s="250"/>
      <c r="B3900" s="250"/>
      <c r="C3900" s="250"/>
      <c r="D3900" s="250"/>
      <c r="E3900" s="250"/>
      <c r="F3900" s="250"/>
    </row>
    <row r="3901" spans="1:6" ht="15" x14ac:dyDescent="0.25">
      <c r="A3901" s="250"/>
      <c r="B3901" s="250"/>
      <c r="C3901" s="250"/>
      <c r="D3901" s="250"/>
      <c r="E3901" s="250"/>
      <c r="F3901" s="250"/>
    </row>
    <row r="3902" spans="1:6" ht="15" x14ac:dyDescent="0.25">
      <c r="A3902" s="250"/>
      <c r="B3902" s="250"/>
      <c r="C3902" s="250"/>
      <c r="D3902" s="250"/>
      <c r="E3902" s="250"/>
      <c r="F3902" s="250"/>
    </row>
    <row r="3903" spans="1:6" ht="15" x14ac:dyDescent="0.25">
      <c r="A3903" s="250"/>
      <c r="B3903" s="250"/>
      <c r="C3903" s="250"/>
      <c r="D3903" s="250"/>
      <c r="E3903" s="250"/>
      <c r="F3903" s="250"/>
    </row>
    <row r="3904" spans="1:6" ht="15" x14ac:dyDescent="0.25">
      <c r="A3904" s="250"/>
      <c r="B3904" s="250"/>
      <c r="C3904" s="250"/>
      <c r="D3904" s="250"/>
      <c r="E3904" s="250"/>
      <c r="F3904" s="250"/>
    </row>
    <row r="3905" spans="1:6" ht="15" x14ac:dyDescent="0.25">
      <c r="A3905" s="250"/>
      <c r="B3905" s="250"/>
      <c r="C3905" s="250"/>
      <c r="D3905" s="250"/>
      <c r="E3905" s="250"/>
      <c r="F3905" s="250"/>
    </row>
    <row r="3906" spans="1:6" ht="15" x14ac:dyDescent="0.25">
      <c r="A3906" s="250"/>
      <c r="B3906" s="250"/>
      <c r="C3906" s="250"/>
      <c r="D3906" s="250"/>
      <c r="E3906" s="250"/>
      <c r="F3906" s="250"/>
    </row>
    <row r="3907" spans="1:6" ht="15" x14ac:dyDescent="0.25">
      <c r="A3907" s="250"/>
      <c r="B3907" s="250"/>
      <c r="C3907" s="250"/>
      <c r="D3907" s="250"/>
      <c r="E3907" s="250"/>
      <c r="F3907" s="250"/>
    </row>
    <row r="3908" spans="1:6" ht="15" x14ac:dyDescent="0.25">
      <c r="A3908" s="250"/>
      <c r="B3908" s="250"/>
      <c r="C3908" s="250"/>
      <c r="D3908" s="250"/>
      <c r="E3908" s="250"/>
      <c r="F3908" s="250"/>
    </row>
    <row r="3909" spans="1:6" ht="15" x14ac:dyDescent="0.25">
      <c r="A3909" s="250"/>
      <c r="B3909" s="250"/>
      <c r="C3909" s="250"/>
      <c r="D3909" s="250"/>
      <c r="E3909" s="250"/>
      <c r="F3909" s="250"/>
    </row>
    <row r="3910" spans="1:6" ht="15" x14ac:dyDescent="0.25">
      <c r="A3910" s="250"/>
      <c r="B3910" s="250"/>
      <c r="C3910" s="250"/>
      <c r="D3910" s="250"/>
      <c r="E3910" s="250"/>
      <c r="F3910" s="250"/>
    </row>
    <row r="3911" spans="1:6" ht="15" x14ac:dyDescent="0.25">
      <c r="A3911" s="250"/>
      <c r="B3911" s="250"/>
      <c r="C3911" s="250"/>
      <c r="D3911" s="250"/>
      <c r="E3911" s="250"/>
      <c r="F3911" s="250"/>
    </row>
    <row r="3912" spans="1:6" ht="15" x14ac:dyDescent="0.25">
      <c r="A3912" s="250"/>
      <c r="B3912" s="250"/>
      <c r="C3912" s="250"/>
      <c r="D3912" s="250"/>
      <c r="E3912" s="250"/>
      <c r="F3912" s="250"/>
    </row>
    <row r="3913" spans="1:6" ht="15" x14ac:dyDescent="0.25">
      <c r="A3913" s="250"/>
      <c r="B3913" s="250"/>
      <c r="C3913" s="250"/>
      <c r="D3913" s="250"/>
      <c r="E3913" s="250"/>
      <c r="F3913" s="250"/>
    </row>
    <row r="3914" spans="1:6" ht="15" x14ac:dyDescent="0.25">
      <c r="A3914" s="250"/>
      <c r="B3914" s="250"/>
      <c r="C3914" s="250"/>
      <c r="D3914" s="250"/>
      <c r="E3914" s="250"/>
      <c r="F3914" s="250"/>
    </row>
    <row r="3915" spans="1:6" ht="15" x14ac:dyDescent="0.25">
      <c r="A3915" s="250"/>
      <c r="B3915" s="250"/>
      <c r="C3915" s="250"/>
      <c r="D3915" s="250"/>
      <c r="E3915" s="250"/>
      <c r="F3915" s="250"/>
    </row>
    <row r="3916" spans="1:6" ht="15" x14ac:dyDescent="0.25">
      <c r="A3916" s="250"/>
      <c r="B3916" s="250"/>
      <c r="C3916" s="250"/>
      <c r="D3916" s="250"/>
      <c r="E3916" s="250"/>
      <c r="F3916" s="250"/>
    </row>
    <row r="3917" spans="1:6" ht="15" x14ac:dyDescent="0.25">
      <c r="A3917" s="250"/>
      <c r="B3917" s="250"/>
      <c r="C3917" s="250"/>
      <c r="D3917" s="250"/>
      <c r="E3917" s="250"/>
      <c r="F3917" s="250"/>
    </row>
    <row r="3918" spans="1:6" ht="15" x14ac:dyDescent="0.25">
      <c r="A3918" s="250"/>
      <c r="B3918" s="250"/>
      <c r="C3918" s="250"/>
      <c r="D3918" s="250"/>
      <c r="E3918" s="250"/>
      <c r="F3918" s="250"/>
    </row>
    <row r="3919" spans="1:6" ht="15" x14ac:dyDescent="0.25">
      <c r="A3919" s="250"/>
      <c r="B3919" s="250"/>
      <c r="C3919" s="250"/>
      <c r="D3919" s="250"/>
      <c r="E3919" s="250"/>
      <c r="F3919" s="250"/>
    </row>
    <row r="3920" spans="1:6" ht="15" x14ac:dyDescent="0.25">
      <c r="A3920" s="250"/>
      <c r="B3920" s="250"/>
      <c r="C3920" s="250"/>
      <c r="D3920" s="250"/>
      <c r="E3920" s="250"/>
      <c r="F3920" s="250"/>
    </row>
    <row r="3921" spans="1:6" ht="15" x14ac:dyDescent="0.25">
      <c r="A3921" s="250"/>
      <c r="B3921" s="250"/>
      <c r="C3921" s="250"/>
      <c r="D3921" s="250"/>
      <c r="E3921" s="250"/>
      <c r="F3921" s="250"/>
    </row>
    <row r="3922" spans="1:6" ht="15" x14ac:dyDescent="0.25">
      <c r="A3922" s="250"/>
      <c r="B3922" s="250"/>
      <c r="C3922" s="250"/>
      <c r="D3922" s="250"/>
      <c r="E3922" s="250"/>
      <c r="F3922" s="250"/>
    </row>
    <row r="3923" spans="1:6" ht="15" x14ac:dyDescent="0.25">
      <c r="A3923" s="250"/>
      <c r="B3923" s="250"/>
      <c r="C3923" s="250"/>
      <c r="D3923" s="250"/>
      <c r="E3923" s="250"/>
      <c r="F3923" s="250"/>
    </row>
    <row r="3924" spans="1:6" ht="15" x14ac:dyDescent="0.25">
      <c r="A3924" s="250"/>
      <c r="B3924" s="250"/>
      <c r="C3924" s="250"/>
      <c r="D3924" s="250"/>
      <c r="E3924" s="250"/>
      <c r="F3924" s="250"/>
    </row>
    <row r="3925" spans="1:6" ht="15" x14ac:dyDescent="0.25">
      <c r="A3925" s="250"/>
      <c r="B3925" s="250"/>
      <c r="C3925" s="250"/>
      <c r="D3925" s="250"/>
      <c r="E3925" s="250"/>
      <c r="F3925" s="250"/>
    </row>
    <row r="3926" spans="1:6" ht="15" x14ac:dyDescent="0.25">
      <c r="A3926" s="250"/>
      <c r="B3926" s="250"/>
      <c r="C3926" s="250"/>
      <c r="D3926" s="250"/>
      <c r="E3926" s="250"/>
      <c r="F3926" s="250"/>
    </row>
    <row r="3927" spans="1:6" ht="15" x14ac:dyDescent="0.25">
      <c r="A3927" s="250"/>
      <c r="B3927" s="250"/>
      <c r="C3927" s="250"/>
      <c r="D3927" s="250"/>
      <c r="E3927" s="250"/>
      <c r="F3927" s="250"/>
    </row>
    <row r="3928" spans="1:6" ht="15" x14ac:dyDescent="0.25">
      <c r="A3928" s="250"/>
      <c r="B3928" s="250"/>
      <c r="C3928" s="250"/>
      <c r="D3928" s="250"/>
      <c r="E3928" s="250"/>
      <c r="F3928" s="250"/>
    </row>
    <row r="3929" spans="1:6" ht="15" x14ac:dyDescent="0.25">
      <c r="A3929" s="250"/>
      <c r="B3929" s="250"/>
      <c r="C3929" s="250"/>
      <c r="D3929" s="250"/>
      <c r="E3929" s="250"/>
      <c r="F3929" s="250"/>
    </row>
    <row r="3930" spans="1:6" ht="15" x14ac:dyDescent="0.25">
      <c r="A3930" s="250"/>
      <c r="B3930" s="250"/>
      <c r="C3930" s="250"/>
      <c r="D3930" s="250"/>
      <c r="E3930" s="250"/>
      <c r="F3930" s="250"/>
    </row>
    <row r="3931" spans="1:6" ht="15" x14ac:dyDescent="0.25">
      <c r="A3931" s="250"/>
      <c r="B3931" s="250"/>
      <c r="C3931" s="250"/>
      <c r="D3931" s="250"/>
      <c r="E3931" s="250"/>
      <c r="F3931" s="250"/>
    </row>
    <row r="3932" spans="1:6" ht="15" x14ac:dyDescent="0.25">
      <c r="A3932" s="250"/>
      <c r="B3932" s="250"/>
      <c r="C3932" s="250"/>
      <c r="D3932" s="250"/>
      <c r="E3932" s="250"/>
      <c r="F3932" s="250"/>
    </row>
    <row r="3933" spans="1:6" ht="15" x14ac:dyDescent="0.25">
      <c r="A3933" s="250"/>
      <c r="B3933" s="250"/>
      <c r="C3933" s="250"/>
      <c r="D3933" s="250"/>
      <c r="E3933" s="250"/>
      <c r="F3933" s="250"/>
    </row>
    <row r="3934" spans="1:6" ht="15" x14ac:dyDescent="0.25">
      <c r="A3934" s="250"/>
      <c r="B3934" s="250"/>
      <c r="C3934" s="250"/>
      <c r="D3934" s="250"/>
      <c r="E3934" s="250"/>
      <c r="F3934" s="250"/>
    </row>
    <row r="3935" spans="1:6" ht="15" x14ac:dyDescent="0.25">
      <c r="A3935" s="250"/>
      <c r="B3935" s="250"/>
      <c r="C3935" s="250"/>
      <c r="D3935" s="250"/>
      <c r="E3935" s="250"/>
      <c r="F3935" s="250"/>
    </row>
    <row r="3936" spans="1:6" ht="15" x14ac:dyDescent="0.25">
      <c r="A3936" s="250"/>
      <c r="B3936" s="250"/>
      <c r="C3936" s="250"/>
      <c r="D3936" s="250"/>
      <c r="E3936" s="250"/>
      <c r="F3936" s="250"/>
    </row>
    <row r="3937" spans="1:6" ht="15" x14ac:dyDescent="0.25">
      <c r="A3937" s="250"/>
      <c r="B3937" s="250"/>
      <c r="C3937" s="250"/>
      <c r="D3937" s="250"/>
      <c r="E3937" s="250"/>
      <c r="F3937" s="250"/>
    </row>
    <row r="3938" spans="1:6" ht="15" x14ac:dyDescent="0.25">
      <c r="A3938" s="250"/>
      <c r="B3938" s="250"/>
      <c r="C3938" s="250"/>
      <c r="D3938" s="250"/>
      <c r="E3938" s="250"/>
      <c r="F3938" s="250"/>
    </row>
    <row r="3939" spans="1:6" ht="15" x14ac:dyDescent="0.25">
      <c r="A3939" s="250"/>
      <c r="B3939" s="250"/>
      <c r="C3939" s="250"/>
      <c r="D3939" s="250"/>
      <c r="E3939" s="250"/>
      <c r="F3939" s="250"/>
    </row>
    <row r="3940" spans="1:6" ht="15" x14ac:dyDescent="0.25">
      <c r="A3940" s="250"/>
      <c r="B3940" s="250"/>
      <c r="C3940" s="250"/>
      <c r="D3940" s="250"/>
      <c r="E3940" s="250"/>
      <c r="F3940" s="250"/>
    </row>
    <row r="3941" spans="1:6" ht="15" x14ac:dyDescent="0.25">
      <c r="A3941" s="250"/>
      <c r="B3941" s="250"/>
      <c r="C3941" s="250"/>
      <c r="D3941" s="250"/>
      <c r="E3941" s="250"/>
      <c r="F3941" s="250"/>
    </row>
    <row r="3942" spans="1:6" ht="15" x14ac:dyDescent="0.25">
      <c r="A3942" s="250"/>
      <c r="B3942" s="250"/>
      <c r="C3942" s="250"/>
      <c r="D3942" s="250"/>
      <c r="E3942" s="250"/>
      <c r="F3942" s="250"/>
    </row>
    <row r="3943" spans="1:6" ht="15" x14ac:dyDescent="0.25">
      <c r="A3943" s="250"/>
      <c r="B3943" s="250"/>
      <c r="C3943" s="250"/>
      <c r="D3943" s="250"/>
      <c r="E3943" s="250"/>
      <c r="F3943" s="250"/>
    </row>
    <row r="3944" spans="1:6" ht="15" x14ac:dyDescent="0.25">
      <c r="A3944" s="250"/>
      <c r="B3944" s="250"/>
      <c r="C3944" s="250"/>
      <c r="D3944" s="250"/>
      <c r="E3944" s="250"/>
      <c r="F3944" s="250"/>
    </row>
    <row r="3945" spans="1:6" ht="15" x14ac:dyDescent="0.25">
      <c r="A3945" s="250"/>
      <c r="B3945" s="250"/>
      <c r="C3945" s="250"/>
      <c r="D3945" s="250"/>
      <c r="E3945" s="250"/>
      <c r="F3945" s="250"/>
    </row>
    <row r="3946" spans="1:6" ht="15" x14ac:dyDescent="0.25">
      <c r="A3946" s="250"/>
      <c r="B3946" s="250"/>
      <c r="C3946" s="250"/>
      <c r="D3946" s="250"/>
      <c r="E3946" s="250"/>
      <c r="F3946" s="250"/>
    </row>
    <row r="3947" spans="1:6" ht="15" x14ac:dyDescent="0.25">
      <c r="A3947" s="250"/>
      <c r="B3947" s="250"/>
      <c r="C3947" s="250"/>
      <c r="D3947" s="250"/>
      <c r="E3947" s="250"/>
      <c r="F3947" s="250"/>
    </row>
    <row r="3948" spans="1:6" ht="15" x14ac:dyDescent="0.25">
      <c r="A3948" s="250"/>
      <c r="B3948" s="250"/>
      <c r="C3948" s="250"/>
      <c r="D3948" s="250"/>
      <c r="E3948" s="250"/>
      <c r="F3948" s="250"/>
    </row>
    <row r="3949" spans="1:6" ht="15" x14ac:dyDescent="0.25">
      <c r="A3949" s="250"/>
      <c r="B3949" s="250"/>
      <c r="C3949" s="250"/>
      <c r="D3949" s="250"/>
      <c r="E3949" s="250"/>
      <c r="F3949" s="250"/>
    </row>
    <row r="3950" spans="1:6" ht="15" x14ac:dyDescent="0.25">
      <c r="A3950" s="250"/>
      <c r="B3950" s="250"/>
      <c r="C3950" s="250"/>
      <c r="D3950" s="250"/>
      <c r="E3950" s="250"/>
      <c r="F3950" s="250"/>
    </row>
    <row r="3951" spans="1:6" ht="15" x14ac:dyDescent="0.25">
      <c r="A3951" s="250"/>
      <c r="B3951" s="250"/>
      <c r="C3951" s="250"/>
      <c r="D3951" s="250"/>
      <c r="E3951" s="250"/>
      <c r="F3951" s="250"/>
    </row>
    <row r="3952" spans="1:6" ht="15" x14ac:dyDescent="0.25">
      <c r="A3952" s="250"/>
      <c r="B3952" s="250"/>
      <c r="C3952" s="250"/>
      <c r="D3952" s="250"/>
      <c r="E3952" s="250"/>
      <c r="F3952" s="250"/>
    </row>
    <row r="3953" spans="1:6" ht="15" x14ac:dyDescent="0.25">
      <c r="A3953" s="250"/>
      <c r="B3953" s="250"/>
      <c r="C3953" s="250"/>
      <c r="D3953" s="250"/>
      <c r="E3953" s="250"/>
      <c r="F3953" s="250"/>
    </row>
    <row r="3954" spans="1:6" ht="15" x14ac:dyDescent="0.25">
      <c r="A3954" s="250"/>
      <c r="B3954" s="250"/>
      <c r="C3954" s="250"/>
      <c r="D3954" s="250"/>
      <c r="E3954" s="250"/>
      <c r="F3954" s="250"/>
    </row>
    <row r="3955" spans="1:6" ht="15" x14ac:dyDescent="0.25">
      <c r="A3955" s="250"/>
      <c r="B3955" s="250"/>
      <c r="C3955" s="250"/>
      <c r="D3955" s="250"/>
      <c r="E3955" s="250"/>
      <c r="F3955" s="250"/>
    </row>
    <row r="3956" spans="1:6" ht="15" x14ac:dyDescent="0.25">
      <c r="A3956" s="250"/>
      <c r="B3956" s="250"/>
      <c r="C3956" s="250"/>
      <c r="D3956" s="250"/>
      <c r="E3956" s="250"/>
      <c r="F3956" s="250"/>
    </row>
    <row r="3957" spans="1:6" ht="15" x14ac:dyDescent="0.25">
      <c r="A3957" s="250"/>
      <c r="B3957" s="250"/>
      <c r="C3957" s="250"/>
      <c r="D3957" s="250"/>
      <c r="E3957" s="250"/>
      <c r="F3957" s="250"/>
    </row>
    <row r="3958" spans="1:6" ht="15" x14ac:dyDescent="0.25">
      <c r="A3958" s="250"/>
      <c r="B3958" s="250"/>
      <c r="C3958" s="250"/>
      <c r="D3958" s="250"/>
      <c r="E3958" s="250"/>
      <c r="F3958" s="250"/>
    </row>
    <row r="3959" spans="1:6" ht="15" x14ac:dyDescent="0.25">
      <c r="A3959" s="250"/>
      <c r="B3959" s="250"/>
      <c r="C3959" s="250"/>
      <c r="D3959" s="250"/>
      <c r="E3959" s="250"/>
      <c r="F3959" s="250"/>
    </row>
    <row r="3960" spans="1:6" ht="15" x14ac:dyDescent="0.25">
      <c r="A3960" s="250"/>
      <c r="B3960" s="250"/>
      <c r="C3960" s="250"/>
      <c r="D3960" s="250"/>
      <c r="E3960" s="250"/>
      <c r="F3960" s="250"/>
    </row>
    <row r="3961" spans="1:6" ht="15" x14ac:dyDescent="0.25">
      <c r="A3961" s="250"/>
      <c r="B3961" s="250"/>
      <c r="C3961" s="250"/>
      <c r="D3961" s="250"/>
      <c r="E3961" s="250"/>
      <c r="F3961" s="250"/>
    </row>
    <row r="3962" spans="1:6" ht="15" x14ac:dyDescent="0.25">
      <c r="A3962" s="250"/>
      <c r="B3962" s="250"/>
      <c r="C3962" s="250"/>
      <c r="D3962" s="250"/>
      <c r="E3962" s="250"/>
      <c r="F3962" s="250"/>
    </row>
    <row r="3963" spans="1:6" ht="15" x14ac:dyDescent="0.25">
      <c r="A3963" s="250"/>
      <c r="B3963" s="250"/>
      <c r="C3963" s="250"/>
      <c r="D3963" s="250"/>
      <c r="E3963" s="250"/>
      <c r="F3963" s="250"/>
    </row>
    <row r="3964" spans="1:6" ht="15" x14ac:dyDescent="0.25">
      <c r="A3964" s="250"/>
      <c r="B3964" s="250"/>
      <c r="C3964" s="250"/>
      <c r="D3964" s="250"/>
      <c r="E3964" s="250"/>
      <c r="F3964" s="250"/>
    </row>
    <row r="3965" spans="1:6" ht="15" x14ac:dyDescent="0.25">
      <c r="A3965" s="250"/>
      <c r="B3965" s="250"/>
      <c r="C3965" s="250"/>
      <c r="D3965" s="250"/>
      <c r="E3965" s="250"/>
      <c r="F3965" s="250"/>
    </row>
    <row r="3966" spans="1:6" ht="15" x14ac:dyDescent="0.25">
      <c r="A3966" s="250"/>
      <c r="B3966" s="250"/>
      <c r="C3966" s="250"/>
      <c r="D3966" s="250"/>
      <c r="E3966" s="250"/>
      <c r="F3966" s="250"/>
    </row>
    <row r="3967" spans="1:6" ht="15" x14ac:dyDescent="0.25">
      <c r="A3967" s="250"/>
      <c r="B3967" s="250"/>
      <c r="C3967" s="250"/>
      <c r="D3967" s="250"/>
      <c r="E3967" s="250"/>
      <c r="F3967" s="250"/>
    </row>
    <row r="3968" spans="1:6" ht="15" x14ac:dyDescent="0.25">
      <c r="A3968" s="250"/>
      <c r="B3968" s="250"/>
      <c r="C3968" s="250"/>
      <c r="D3968" s="250"/>
      <c r="E3968" s="250"/>
      <c r="F3968" s="250"/>
    </row>
    <row r="3969" spans="1:6" ht="15" x14ac:dyDescent="0.25">
      <c r="A3969" s="250"/>
      <c r="B3969" s="250"/>
      <c r="C3969" s="250"/>
      <c r="D3969" s="250"/>
      <c r="E3969" s="250"/>
      <c r="F3969" s="250"/>
    </row>
    <row r="3970" spans="1:6" ht="15" x14ac:dyDescent="0.25">
      <c r="A3970" s="250"/>
      <c r="B3970" s="250"/>
      <c r="C3970" s="250"/>
      <c r="D3970" s="250"/>
      <c r="E3970" s="250"/>
      <c r="F3970" s="250"/>
    </row>
    <row r="3971" spans="1:6" ht="15" x14ac:dyDescent="0.25">
      <c r="A3971" s="250"/>
      <c r="B3971" s="250"/>
      <c r="C3971" s="250"/>
      <c r="D3971" s="250"/>
      <c r="E3971" s="250"/>
      <c r="F3971" s="250"/>
    </row>
    <row r="3972" spans="1:6" ht="15" x14ac:dyDescent="0.25">
      <c r="A3972" s="250"/>
      <c r="B3972" s="250"/>
      <c r="C3972" s="250"/>
      <c r="D3972" s="250"/>
      <c r="E3972" s="250"/>
      <c r="F3972" s="250"/>
    </row>
    <row r="3973" spans="1:6" ht="15" x14ac:dyDescent="0.25">
      <c r="A3973" s="250"/>
      <c r="B3973" s="250"/>
      <c r="C3973" s="250"/>
      <c r="D3973" s="250"/>
      <c r="E3973" s="250"/>
      <c r="F3973" s="250"/>
    </row>
    <row r="3974" spans="1:6" ht="15" x14ac:dyDescent="0.25">
      <c r="A3974" s="250"/>
      <c r="B3974" s="250"/>
      <c r="C3974" s="250"/>
      <c r="D3974" s="250"/>
      <c r="E3974" s="250"/>
      <c r="F3974" s="250"/>
    </row>
    <row r="3975" spans="1:6" ht="15" x14ac:dyDescent="0.25">
      <c r="A3975" s="250"/>
      <c r="B3975" s="250"/>
      <c r="C3975" s="250"/>
      <c r="D3975" s="250"/>
      <c r="E3975" s="250"/>
      <c r="F3975" s="250"/>
    </row>
    <row r="3976" spans="1:6" ht="15" x14ac:dyDescent="0.25">
      <c r="A3976" s="250"/>
      <c r="B3976" s="250"/>
      <c r="C3976" s="250"/>
      <c r="D3976" s="250"/>
      <c r="E3976" s="250"/>
      <c r="F3976" s="250"/>
    </row>
    <row r="3977" spans="1:6" ht="15" x14ac:dyDescent="0.25">
      <c r="A3977" s="250"/>
      <c r="B3977" s="250"/>
      <c r="C3977" s="250"/>
      <c r="D3977" s="250"/>
      <c r="E3977" s="250"/>
      <c r="F3977" s="250"/>
    </row>
    <row r="3978" spans="1:6" ht="15" x14ac:dyDescent="0.25">
      <c r="A3978" s="250"/>
      <c r="B3978" s="250"/>
      <c r="C3978" s="250"/>
      <c r="D3978" s="250"/>
      <c r="E3978" s="250"/>
      <c r="F3978" s="250"/>
    </row>
    <row r="3979" spans="1:6" ht="15" x14ac:dyDescent="0.25">
      <c r="A3979" s="250"/>
      <c r="B3979" s="250"/>
      <c r="C3979" s="250"/>
      <c r="D3979" s="250"/>
      <c r="E3979" s="250"/>
      <c r="F3979" s="250"/>
    </row>
    <row r="3980" spans="1:6" ht="15" x14ac:dyDescent="0.25">
      <c r="A3980" s="250"/>
      <c r="B3980" s="250"/>
      <c r="C3980" s="250"/>
      <c r="D3980" s="250"/>
      <c r="E3980" s="250"/>
      <c r="F3980" s="250"/>
    </row>
    <row r="3981" spans="1:6" ht="15" x14ac:dyDescent="0.25">
      <c r="A3981" s="250"/>
      <c r="B3981" s="250"/>
      <c r="C3981" s="250"/>
      <c r="D3981" s="250"/>
      <c r="E3981" s="250"/>
      <c r="F3981" s="250"/>
    </row>
    <row r="3982" spans="1:6" ht="15" x14ac:dyDescent="0.25">
      <c r="A3982" s="250"/>
      <c r="B3982" s="250"/>
      <c r="C3982" s="250"/>
      <c r="D3982" s="250"/>
      <c r="E3982" s="250"/>
      <c r="F3982" s="250"/>
    </row>
    <row r="3983" spans="1:6" ht="15" x14ac:dyDescent="0.25">
      <c r="A3983" s="250"/>
      <c r="B3983" s="250"/>
      <c r="C3983" s="250"/>
      <c r="D3983" s="250"/>
      <c r="E3983" s="250"/>
      <c r="F3983" s="250"/>
    </row>
    <row r="3984" spans="1:6" ht="15" x14ac:dyDescent="0.25">
      <c r="A3984" s="250"/>
      <c r="B3984" s="250"/>
      <c r="C3984" s="250"/>
      <c r="D3984" s="250"/>
      <c r="E3984" s="250"/>
      <c r="F3984" s="250"/>
    </row>
    <row r="3985" spans="1:6" ht="15" x14ac:dyDescent="0.25">
      <c r="A3985" s="250"/>
      <c r="B3985" s="250"/>
      <c r="C3985" s="250"/>
      <c r="D3985" s="250"/>
      <c r="E3985" s="250"/>
      <c r="F3985" s="250"/>
    </row>
    <row r="3986" spans="1:6" ht="15" x14ac:dyDescent="0.25">
      <c r="A3986" s="250"/>
      <c r="B3986" s="250"/>
      <c r="C3986" s="250"/>
      <c r="D3986" s="250"/>
      <c r="E3986" s="250"/>
      <c r="F3986" s="250"/>
    </row>
    <row r="3987" spans="1:6" ht="15" x14ac:dyDescent="0.25">
      <c r="A3987" s="250"/>
      <c r="B3987" s="250"/>
      <c r="C3987" s="250"/>
      <c r="D3987" s="250"/>
      <c r="E3987" s="250"/>
      <c r="F3987" s="250"/>
    </row>
    <row r="3988" spans="1:6" ht="15" x14ac:dyDescent="0.25">
      <c r="A3988" s="250"/>
      <c r="B3988" s="250"/>
      <c r="C3988" s="250"/>
      <c r="D3988" s="250"/>
      <c r="E3988" s="250"/>
      <c r="F3988" s="250"/>
    </row>
    <row r="3989" spans="1:6" ht="15" x14ac:dyDescent="0.25">
      <c r="A3989" s="250"/>
      <c r="B3989" s="250"/>
      <c r="C3989" s="250"/>
      <c r="D3989" s="250"/>
      <c r="E3989" s="250"/>
      <c r="F3989" s="250"/>
    </row>
    <row r="3990" spans="1:6" ht="15" x14ac:dyDescent="0.25">
      <c r="A3990" s="250"/>
      <c r="B3990" s="250"/>
      <c r="C3990" s="250"/>
      <c r="D3990" s="250"/>
      <c r="E3990" s="250"/>
      <c r="F3990" s="250"/>
    </row>
    <row r="3991" spans="1:6" ht="15" x14ac:dyDescent="0.25">
      <c r="A3991" s="250"/>
      <c r="B3991" s="250"/>
      <c r="C3991" s="250"/>
      <c r="D3991" s="250"/>
      <c r="E3991" s="250"/>
      <c r="F3991" s="250"/>
    </row>
    <row r="3992" spans="1:6" ht="15" x14ac:dyDescent="0.25">
      <c r="A3992" s="250"/>
      <c r="B3992" s="250"/>
      <c r="C3992" s="250"/>
      <c r="D3992" s="250"/>
      <c r="E3992" s="250"/>
      <c r="F3992" s="250"/>
    </row>
    <row r="3993" spans="1:6" ht="15" x14ac:dyDescent="0.25">
      <c r="A3993" s="250"/>
      <c r="B3993" s="250"/>
      <c r="C3993" s="250"/>
      <c r="D3993" s="250"/>
      <c r="E3993" s="250"/>
      <c r="F3993" s="250"/>
    </row>
    <row r="3994" spans="1:6" ht="15" x14ac:dyDescent="0.25">
      <c r="A3994" s="250"/>
      <c r="B3994" s="250"/>
      <c r="C3994" s="250"/>
      <c r="D3994" s="250"/>
      <c r="E3994" s="250"/>
      <c r="F3994" s="250"/>
    </row>
    <row r="3995" spans="1:6" ht="15" x14ac:dyDescent="0.25">
      <c r="A3995" s="250"/>
      <c r="B3995" s="250"/>
      <c r="C3995" s="250"/>
      <c r="D3995" s="250"/>
      <c r="E3995" s="250"/>
      <c r="F3995" s="250"/>
    </row>
    <row r="3996" spans="1:6" ht="15" x14ac:dyDescent="0.25">
      <c r="A3996" s="250"/>
      <c r="B3996" s="250"/>
      <c r="C3996" s="250"/>
      <c r="D3996" s="250"/>
      <c r="E3996" s="250"/>
      <c r="F3996" s="250"/>
    </row>
    <row r="3997" spans="1:6" ht="15" x14ac:dyDescent="0.25">
      <c r="A3997" s="250"/>
      <c r="B3997" s="250"/>
      <c r="C3997" s="250"/>
      <c r="D3997" s="250"/>
      <c r="E3997" s="250"/>
      <c r="F3997" s="250"/>
    </row>
    <row r="3998" spans="1:6" ht="15" x14ac:dyDescent="0.25">
      <c r="A3998" s="250"/>
      <c r="B3998" s="250"/>
      <c r="C3998" s="250"/>
      <c r="D3998" s="250"/>
      <c r="E3998" s="250"/>
      <c r="F3998" s="250"/>
    </row>
    <row r="3999" spans="1:6" ht="15" x14ac:dyDescent="0.25">
      <c r="A3999" s="250"/>
      <c r="B3999" s="250"/>
      <c r="C3999" s="250"/>
      <c r="D3999" s="250"/>
      <c r="E3999" s="250"/>
      <c r="F3999" s="250"/>
    </row>
    <row r="4000" spans="1:6" ht="15" x14ac:dyDescent="0.25">
      <c r="A4000" s="250"/>
      <c r="B4000" s="250"/>
      <c r="C4000" s="250"/>
      <c r="D4000" s="250"/>
      <c r="E4000" s="250"/>
      <c r="F4000" s="250"/>
    </row>
    <row r="4001" spans="1:6" ht="15" x14ac:dyDescent="0.25">
      <c r="A4001" s="250"/>
      <c r="B4001" s="250"/>
      <c r="C4001" s="250"/>
      <c r="D4001" s="250"/>
      <c r="E4001" s="250"/>
      <c r="F4001" s="250"/>
    </row>
    <row r="4002" spans="1:6" ht="15" x14ac:dyDescent="0.25">
      <c r="A4002" s="250"/>
      <c r="B4002" s="250"/>
      <c r="C4002" s="250"/>
      <c r="D4002" s="250"/>
      <c r="E4002" s="250"/>
      <c r="F4002" s="250"/>
    </row>
    <row r="4003" spans="1:6" ht="15" x14ac:dyDescent="0.25">
      <c r="A4003" s="250"/>
      <c r="B4003" s="250"/>
      <c r="C4003" s="250"/>
      <c r="D4003" s="250"/>
      <c r="E4003" s="250"/>
      <c r="F4003" s="250"/>
    </row>
    <row r="4004" spans="1:6" ht="15" x14ac:dyDescent="0.25">
      <c r="A4004" s="250"/>
      <c r="B4004" s="250"/>
      <c r="C4004" s="250"/>
      <c r="D4004" s="250"/>
      <c r="E4004" s="250"/>
      <c r="F4004" s="250"/>
    </row>
    <row r="4005" spans="1:6" ht="15" x14ac:dyDescent="0.25">
      <c r="A4005" s="250"/>
      <c r="B4005" s="250"/>
      <c r="C4005" s="250"/>
      <c r="D4005" s="250"/>
      <c r="E4005" s="250"/>
      <c r="F4005" s="250"/>
    </row>
    <row r="4006" spans="1:6" ht="15" x14ac:dyDescent="0.25">
      <c r="A4006" s="250"/>
      <c r="B4006" s="250"/>
      <c r="C4006" s="250"/>
      <c r="D4006" s="250"/>
      <c r="E4006" s="250"/>
      <c r="F4006" s="250"/>
    </row>
    <row r="4007" spans="1:6" ht="15" x14ac:dyDescent="0.25">
      <c r="A4007" s="250"/>
      <c r="B4007" s="250"/>
      <c r="C4007" s="250"/>
      <c r="D4007" s="250"/>
      <c r="E4007" s="250"/>
      <c r="F4007" s="250"/>
    </row>
    <row r="4008" spans="1:6" ht="15" x14ac:dyDescent="0.25">
      <c r="A4008" s="250"/>
      <c r="B4008" s="250"/>
      <c r="C4008" s="250"/>
      <c r="D4008" s="250"/>
      <c r="E4008" s="250"/>
      <c r="F4008" s="250"/>
    </row>
    <row r="4009" spans="1:6" ht="15" x14ac:dyDescent="0.25">
      <c r="A4009" s="250"/>
      <c r="B4009" s="250"/>
      <c r="C4009" s="250"/>
      <c r="D4009" s="250"/>
      <c r="E4009" s="250"/>
      <c r="F4009" s="250"/>
    </row>
    <row r="4010" spans="1:6" ht="15" x14ac:dyDescent="0.25">
      <c r="A4010" s="250"/>
      <c r="B4010" s="250"/>
      <c r="C4010" s="250"/>
      <c r="D4010" s="250"/>
      <c r="E4010" s="250"/>
      <c r="F4010" s="250"/>
    </row>
    <row r="4011" spans="1:6" ht="15" x14ac:dyDescent="0.25">
      <c r="A4011" s="250"/>
      <c r="B4011" s="250"/>
      <c r="C4011" s="250"/>
      <c r="D4011" s="250"/>
      <c r="E4011" s="250"/>
      <c r="F4011" s="250"/>
    </row>
    <row r="4012" spans="1:6" ht="15" x14ac:dyDescent="0.25">
      <c r="A4012" s="250"/>
      <c r="B4012" s="250"/>
      <c r="C4012" s="250"/>
      <c r="D4012" s="250"/>
      <c r="E4012" s="250"/>
      <c r="F4012" s="250"/>
    </row>
    <row r="4013" spans="1:6" ht="15" x14ac:dyDescent="0.25">
      <c r="A4013" s="250"/>
      <c r="B4013" s="250"/>
      <c r="C4013" s="250"/>
      <c r="D4013" s="250"/>
      <c r="E4013" s="250"/>
      <c r="F4013" s="250"/>
    </row>
    <row r="4014" spans="1:6" ht="15" x14ac:dyDescent="0.25">
      <c r="A4014" s="250"/>
      <c r="B4014" s="250"/>
      <c r="C4014" s="250"/>
      <c r="D4014" s="250"/>
      <c r="E4014" s="250"/>
      <c r="F4014" s="250"/>
    </row>
    <row r="4015" spans="1:6" ht="15" x14ac:dyDescent="0.25">
      <c r="A4015" s="250"/>
      <c r="B4015" s="250"/>
      <c r="C4015" s="250"/>
      <c r="D4015" s="250"/>
      <c r="E4015" s="250"/>
      <c r="F4015" s="250"/>
    </row>
    <row r="4016" spans="1:6" ht="15" x14ac:dyDescent="0.25">
      <c r="A4016" s="250"/>
      <c r="B4016" s="250"/>
      <c r="C4016" s="250"/>
      <c r="D4016" s="250"/>
      <c r="E4016" s="250"/>
      <c r="F4016" s="250"/>
    </row>
    <row r="4017" spans="1:6" ht="15" x14ac:dyDescent="0.25">
      <c r="A4017" s="250"/>
      <c r="B4017" s="250"/>
      <c r="C4017" s="250"/>
      <c r="D4017" s="250"/>
      <c r="E4017" s="250"/>
      <c r="F4017" s="250"/>
    </row>
    <row r="4018" spans="1:6" ht="15" x14ac:dyDescent="0.25">
      <c r="A4018" s="250"/>
      <c r="B4018" s="250"/>
      <c r="C4018" s="250"/>
      <c r="D4018" s="250"/>
      <c r="E4018" s="250"/>
      <c r="F4018" s="250"/>
    </row>
    <row r="4019" spans="1:6" ht="15" x14ac:dyDescent="0.25">
      <c r="A4019" s="250"/>
      <c r="B4019" s="250"/>
      <c r="C4019" s="250"/>
      <c r="D4019" s="250"/>
      <c r="E4019" s="250"/>
      <c r="F4019" s="250"/>
    </row>
    <row r="4020" spans="1:6" ht="15" x14ac:dyDescent="0.25">
      <c r="A4020" s="250"/>
      <c r="B4020" s="250"/>
      <c r="C4020" s="250"/>
      <c r="D4020" s="250"/>
      <c r="E4020" s="250"/>
      <c r="F4020" s="250"/>
    </row>
    <row r="4021" spans="1:6" ht="15" x14ac:dyDescent="0.25">
      <c r="A4021" s="250"/>
      <c r="B4021" s="250"/>
      <c r="C4021" s="250"/>
      <c r="D4021" s="250"/>
      <c r="E4021" s="250"/>
      <c r="F4021" s="250"/>
    </row>
    <row r="4022" spans="1:6" ht="15" x14ac:dyDescent="0.25">
      <c r="A4022" s="250"/>
      <c r="B4022" s="250"/>
      <c r="C4022" s="250"/>
      <c r="D4022" s="250"/>
      <c r="E4022" s="250"/>
      <c r="F4022" s="250"/>
    </row>
    <row r="4023" spans="1:6" ht="15" x14ac:dyDescent="0.25">
      <c r="A4023" s="250"/>
      <c r="B4023" s="250"/>
      <c r="C4023" s="250"/>
      <c r="D4023" s="250"/>
      <c r="E4023" s="250"/>
      <c r="F4023" s="250"/>
    </row>
    <row r="4024" spans="1:6" ht="15" x14ac:dyDescent="0.25">
      <c r="A4024" s="250"/>
      <c r="B4024" s="250"/>
      <c r="C4024" s="250"/>
      <c r="D4024" s="250"/>
      <c r="E4024" s="250"/>
      <c r="F4024" s="250"/>
    </row>
    <row r="4025" spans="1:6" ht="15" x14ac:dyDescent="0.25">
      <c r="A4025" s="250"/>
      <c r="B4025" s="250"/>
      <c r="C4025" s="250"/>
      <c r="D4025" s="250"/>
      <c r="E4025" s="250"/>
      <c r="F4025" s="250"/>
    </row>
    <row r="4026" spans="1:6" ht="15" x14ac:dyDescent="0.25">
      <c r="A4026" s="250"/>
      <c r="B4026" s="250"/>
      <c r="C4026" s="250"/>
      <c r="D4026" s="250"/>
      <c r="E4026" s="250"/>
      <c r="F4026" s="250"/>
    </row>
    <row r="4027" spans="1:6" ht="15" x14ac:dyDescent="0.25">
      <c r="A4027" s="250"/>
      <c r="B4027" s="250"/>
      <c r="C4027" s="250"/>
      <c r="D4027" s="250"/>
      <c r="E4027" s="250"/>
      <c r="F4027" s="250"/>
    </row>
    <row r="4028" spans="1:6" ht="15" x14ac:dyDescent="0.25">
      <c r="A4028" s="250"/>
      <c r="B4028" s="250"/>
      <c r="C4028" s="250"/>
      <c r="D4028" s="250"/>
      <c r="E4028" s="250"/>
      <c r="F4028" s="250"/>
    </row>
    <row r="4029" spans="1:6" ht="15" x14ac:dyDescent="0.25">
      <c r="A4029" s="250"/>
      <c r="B4029" s="250"/>
      <c r="C4029" s="250"/>
      <c r="D4029" s="250"/>
      <c r="E4029" s="250"/>
      <c r="F4029" s="250"/>
    </row>
    <row r="4030" spans="1:6" ht="15" x14ac:dyDescent="0.25">
      <c r="A4030" s="250"/>
      <c r="B4030" s="250"/>
      <c r="C4030" s="250"/>
      <c r="D4030" s="250"/>
      <c r="E4030" s="250"/>
      <c r="F4030" s="250"/>
    </row>
    <row r="4031" spans="1:6" ht="15" x14ac:dyDescent="0.25">
      <c r="A4031" s="250"/>
      <c r="B4031" s="250"/>
      <c r="C4031" s="250"/>
      <c r="D4031" s="250"/>
      <c r="E4031" s="250"/>
      <c r="F4031" s="250"/>
    </row>
    <row r="4032" spans="1:6" ht="15" x14ac:dyDescent="0.25">
      <c r="A4032" s="250"/>
      <c r="B4032" s="250"/>
      <c r="C4032" s="250"/>
      <c r="D4032" s="250"/>
      <c r="E4032" s="250"/>
      <c r="F4032" s="250"/>
    </row>
    <row r="4033" spans="1:6" ht="15" x14ac:dyDescent="0.25">
      <c r="A4033" s="250"/>
      <c r="B4033" s="250"/>
      <c r="C4033" s="250"/>
      <c r="D4033" s="250"/>
      <c r="E4033" s="250"/>
      <c r="F4033" s="250"/>
    </row>
    <row r="4034" spans="1:6" ht="15" x14ac:dyDescent="0.25">
      <c r="A4034" s="250"/>
      <c r="B4034" s="250"/>
      <c r="C4034" s="250"/>
      <c r="D4034" s="250"/>
      <c r="E4034" s="250"/>
      <c r="F4034" s="250"/>
    </row>
    <row r="4035" spans="1:6" ht="15" x14ac:dyDescent="0.25">
      <c r="A4035" s="250"/>
      <c r="B4035" s="250"/>
      <c r="C4035" s="250"/>
      <c r="D4035" s="250"/>
      <c r="E4035" s="250"/>
      <c r="F4035" s="250"/>
    </row>
    <row r="4036" spans="1:6" ht="15" x14ac:dyDescent="0.25">
      <c r="A4036" s="250"/>
      <c r="B4036" s="250"/>
      <c r="C4036" s="250"/>
      <c r="D4036" s="250"/>
      <c r="E4036" s="250"/>
      <c r="F4036" s="250"/>
    </row>
    <row r="4037" spans="1:6" ht="15" x14ac:dyDescent="0.25">
      <c r="A4037" s="250"/>
      <c r="B4037" s="250"/>
      <c r="C4037" s="250"/>
      <c r="D4037" s="250"/>
      <c r="E4037" s="250"/>
      <c r="F4037" s="250"/>
    </row>
    <row r="4038" spans="1:6" ht="15" x14ac:dyDescent="0.25">
      <c r="A4038" s="250"/>
      <c r="B4038" s="250"/>
      <c r="C4038" s="250"/>
      <c r="D4038" s="250"/>
      <c r="E4038" s="250"/>
      <c r="F4038" s="250"/>
    </row>
    <row r="4039" spans="1:6" ht="15" x14ac:dyDescent="0.25">
      <c r="A4039" s="250"/>
      <c r="B4039" s="250"/>
      <c r="C4039" s="250"/>
      <c r="D4039" s="250"/>
      <c r="E4039" s="250"/>
      <c r="F4039" s="250"/>
    </row>
    <row r="4040" spans="1:6" ht="15" x14ac:dyDescent="0.25">
      <c r="A4040" s="250"/>
      <c r="B4040" s="250"/>
      <c r="C4040" s="250"/>
      <c r="D4040" s="250"/>
      <c r="E4040" s="250"/>
      <c r="F4040" s="250"/>
    </row>
    <row r="4041" spans="1:6" ht="15" x14ac:dyDescent="0.25">
      <c r="A4041" s="250"/>
      <c r="B4041" s="250"/>
      <c r="C4041" s="250"/>
      <c r="D4041" s="250"/>
      <c r="E4041" s="250"/>
      <c r="F4041" s="250"/>
    </row>
    <row r="4042" spans="1:6" ht="15" x14ac:dyDescent="0.25">
      <c r="A4042" s="250"/>
      <c r="B4042" s="250"/>
      <c r="C4042" s="250"/>
      <c r="D4042" s="250"/>
      <c r="E4042" s="250"/>
      <c r="F4042" s="250"/>
    </row>
    <row r="4043" spans="1:6" ht="15" x14ac:dyDescent="0.25">
      <c r="A4043" s="250"/>
      <c r="B4043" s="250"/>
      <c r="C4043" s="250"/>
      <c r="D4043" s="250"/>
      <c r="E4043" s="250"/>
      <c r="F4043" s="250"/>
    </row>
    <row r="4044" spans="1:6" ht="15" x14ac:dyDescent="0.25">
      <c r="A4044" s="250"/>
      <c r="B4044" s="250"/>
      <c r="C4044" s="250"/>
      <c r="D4044" s="250"/>
      <c r="E4044" s="250"/>
      <c r="F4044" s="250"/>
    </row>
    <row r="4045" spans="1:6" ht="15" x14ac:dyDescent="0.25">
      <c r="A4045" s="250"/>
      <c r="B4045" s="250"/>
      <c r="C4045" s="250"/>
      <c r="D4045" s="250"/>
      <c r="E4045" s="250"/>
      <c r="F4045" s="250"/>
    </row>
    <row r="4046" spans="1:6" ht="15" x14ac:dyDescent="0.25">
      <c r="A4046" s="250"/>
      <c r="B4046" s="250"/>
      <c r="C4046" s="250"/>
      <c r="D4046" s="250"/>
      <c r="E4046" s="250"/>
      <c r="F4046" s="250"/>
    </row>
    <row r="4047" spans="1:6" ht="15" x14ac:dyDescent="0.25">
      <c r="A4047" s="250"/>
      <c r="B4047" s="250"/>
      <c r="C4047" s="250"/>
      <c r="D4047" s="250"/>
      <c r="E4047" s="250"/>
      <c r="F4047" s="250"/>
    </row>
    <row r="4048" spans="1:6" ht="15" x14ac:dyDescent="0.25">
      <c r="A4048" s="250"/>
      <c r="B4048" s="250"/>
      <c r="C4048" s="250"/>
      <c r="D4048" s="250"/>
      <c r="E4048" s="250"/>
      <c r="F4048" s="250"/>
    </row>
    <row r="4049" spans="1:6" ht="15" x14ac:dyDescent="0.25">
      <c r="A4049" s="250"/>
      <c r="B4049" s="250"/>
      <c r="C4049" s="250"/>
      <c r="D4049" s="250"/>
      <c r="E4049" s="250"/>
      <c r="F4049" s="250"/>
    </row>
    <row r="4050" spans="1:6" ht="15" x14ac:dyDescent="0.25">
      <c r="A4050" s="250"/>
      <c r="B4050" s="250"/>
      <c r="C4050" s="250"/>
      <c r="D4050" s="250"/>
      <c r="E4050" s="250"/>
      <c r="F4050" s="250"/>
    </row>
    <row r="4051" spans="1:6" ht="15" x14ac:dyDescent="0.25">
      <c r="A4051" s="250"/>
      <c r="B4051" s="250"/>
      <c r="C4051" s="250"/>
      <c r="D4051" s="250"/>
      <c r="E4051" s="250"/>
      <c r="F4051" s="250"/>
    </row>
    <row r="4052" spans="1:6" ht="15" x14ac:dyDescent="0.25">
      <c r="A4052" s="250"/>
      <c r="B4052" s="250"/>
      <c r="C4052" s="250"/>
      <c r="D4052" s="250"/>
      <c r="E4052" s="250"/>
      <c r="F4052" s="250"/>
    </row>
    <row r="4053" spans="1:6" ht="15" x14ac:dyDescent="0.25">
      <c r="A4053" s="250"/>
      <c r="B4053" s="250"/>
      <c r="C4053" s="250"/>
      <c r="D4053" s="250"/>
      <c r="E4053" s="250"/>
      <c r="F4053" s="250"/>
    </row>
    <row r="4054" spans="1:6" ht="15" x14ac:dyDescent="0.25">
      <c r="A4054" s="250"/>
      <c r="B4054" s="250"/>
      <c r="C4054" s="250"/>
      <c r="D4054" s="250"/>
      <c r="E4054" s="250"/>
      <c r="F4054" s="250"/>
    </row>
    <row r="4055" spans="1:6" ht="15" x14ac:dyDescent="0.25">
      <c r="A4055" s="250"/>
      <c r="B4055" s="250"/>
      <c r="C4055" s="250"/>
      <c r="D4055" s="250"/>
      <c r="E4055" s="250"/>
      <c r="F4055" s="250"/>
    </row>
    <row r="4056" spans="1:6" ht="15" x14ac:dyDescent="0.25">
      <c r="A4056" s="250"/>
      <c r="B4056" s="250"/>
      <c r="C4056" s="250"/>
      <c r="D4056" s="250"/>
      <c r="E4056" s="250"/>
      <c r="F4056" s="250"/>
    </row>
    <row r="4057" spans="1:6" ht="15" x14ac:dyDescent="0.25">
      <c r="A4057" s="250"/>
      <c r="B4057" s="250"/>
      <c r="C4057" s="250"/>
      <c r="D4057" s="250"/>
      <c r="E4057" s="250"/>
      <c r="F4057" s="250"/>
    </row>
    <row r="4058" spans="1:6" ht="15" x14ac:dyDescent="0.25">
      <c r="A4058" s="250"/>
      <c r="B4058" s="250"/>
      <c r="C4058" s="250"/>
      <c r="D4058" s="250"/>
      <c r="E4058" s="250"/>
      <c r="F4058" s="250"/>
    </row>
    <row r="4059" spans="1:6" ht="15" x14ac:dyDescent="0.25">
      <c r="A4059" s="250"/>
      <c r="B4059" s="250"/>
      <c r="C4059" s="250"/>
      <c r="D4059" s="250"/>
      <c r="E4059" s="250"/>
      <c r="F4059" s="250"/>
    </row>
    <row r="4060" spans="1:6" ht="15" x14ac:dyDescent="0.25">
      <c r="A4060" s="250"/>
      <c r="B4060" s="250"/>
      <c r="C4060" s="250"/>
      <c r="D4060" s="250"/>
      <c r="E4060" s="250"/>
      <c r="F4060" s="250"/>
    </row>
    <row r="4061" spans="1:6" ht="15" x14ac:dyDescent="0.25">
      <c r="A4061" s="250"/>
      <c r="B4061" s="250"/>
      <c r="C4061" s="250"/>
      <c r="D4061" s="250"/>
      <c r="E4061" s="250"/>
      <c r="F4061" s="250"/>
    </row>
    <row r="4062" spans="1:6" ht="15" x14ac:dyDescent="0.25">
      <c r="A4062" s="250"/>
      <c r="B4062" s="250"/>
      <c r="C4062" s="250"/>
      <c r="D4062" s="250"/>
      <c r="E4062" s="250"/>
      <c r="F4062" s="250"/>
    </row>
    <row r="4063" spans="1:6" ht="15" x14ac:dyDescent="0.25">
      <c r="A4063" s="250"/>
      <c r="B4063" s="250"/>
      <c r="C4063" s="250"/>
      <c r="D4063" s="250"/>
      <c r="E4063" s="250"/>
      <c r="F4063" s="250"/>
    </row>
    <row r="4064" spans="1:6" ht="15" x14ac:dyDescent="0.25">
      <c r="A4064" s="250"/>
      <c r="B4064" s="250"/>
      <c r="C4064" s="250"/>
      <c r="D4064" s="250"/>
      <c r="E4064" s="250"/>
      <c r="F4064" s="250"/>
    </row>
    <row r="4065" spans="1:6" ht="15" x14ac:dyDescent="0.25">
      <c r="A4065" s="250"/>
      <c r="B4065" s="250"/>
      <c r="C4065" s="250"/>
      <c r="D4065" s="250"/>
      <c r="E4065" s="250"/>
      <c r="F4065" s="250"/>
    </row>
    <row r="4066" spans="1:6" ht="15" x14ac:dyDescent="0.25">
      <c r="A4066" s="250"/>
      <c r="B4066" s="250"/>
      <c r="C4066" s="250"/>
      <c r="D4066" s="250"/>
      <c r="E4066" s="250"/>
      <c r="F4066" s="250"/>
    </row>
    <row r="4067" spans="1:6" ht="15" x14ac:dyDescent="0.25">
      <c r="A4067" s="250"/>
      <c r="B4067" s="250"/>
      <c r="C4067" s="250"/>
      <c r="D4067" s="250"/>
      <c r="E4067" s="250"/>
      <c r="F4067" s="250"/>
    </row>
    <row r="4068" spans="1:6" ht="15" x14ac:dyDescent="0.25">
      <c r="A4068" s="250"/>
      <c r="B4068" s="250"/>
      <c r="C4068" s="250"/>
      <c r="D4068" s="250"/>
      <c r="E4068" s="250"/>
      <c r="F4068" s="250"/>
    </row>
    <row r="4069" spans="1:6" ht="15" x14ac:dyDescent="0.25">
      <c r="A4069" s="250"/>
      <c r="B4069" s="250"/>
      <c r="C4069" s="250"/>
      <c r="D4069" s="250"/>
      <c r="E4069" s="250"/>
      <c r="F4069" s="250"/>
    </row>
    <row r="4070" spans="1:6" ht="15" x14ac:dyDescent="0.25">
      <c r="A4070" s="250"/>
      <c r="B4070" s="250"/>
      <c r="C4070" s="250"/>
      <c r="D4070" s="250"/>
      <c r="E4070" s="250"/>
      <c r="F4070" s="250"/>
    </row>
    <row r="4071" spans="1:6" ht="15" x14ac:dyDescent="0.25">
      <c r="A4071" s="250"/>
      <c r="B4071" s="250"/>
      <c r="C4071" s="250"/>
      <c r="D4071" s="250"/>
      <c r="E4071" s="250"/>
      <c r="F4071" s="250"/>
    </row>
    <row r="4072" spans="1:6" ht="15" x14ac:dyDescent="0.25">
      <c r="A4072" s="250"/>
      <c r="B4072" s="250"/>
      <c r="C4072" s="250"/>
      <c r="D4072" s="250"/>
      <c r="E4072" s="250"/>
      <c r="F4072" s="250"/>
    </row>
    <row r="4073" spans="1:6" ht="15" x14ac:dyDescent="0.25">
      <c r="A4073" s="250"/>
      <c r="B4073" s="250"/>
      <c r="C4073" s="250"/>
      <c r="D4073" s="250"/>
      <c r="E4073" s="250"/>
      <c r="F4073" s="250"/>
    </row>
    <row r="4074" spans="1:6" ht="15" x14ac:dyDescent="0.25">
      <c r="A4074" s="250"/>
      <c r="B4074" s="250"/>
      <c r="C4074" s="250"/>
      <c r="D4074" s="250"/>
      <c r="E4074" s="250"/>
      <c r="F4074" s="250"/>
    </row>
    <row r="4075" spans="1:6" ht="15" x14ac:dyDescent="0.25">
      <c r="A4075" s="250"/>
      <c r="B4075" s="250"/>
      <c r="C4075" s="250"/>
      <c r="D4075" s="250"/>
      <c r="E4075" s="250"/>
      <c r="F4075" s="250"/>
    </row>
    <row r="4076" spans="1:6" ht="15" x14ac:dyDescent="0.25">
      <c r="A4076" s="250"/>
      <c r="B4076" s="250"/>
      <c r="C4076" s="250"/>
      <c r="D4076" s="250"/>
      <c r="E4076" s="250"/>
      <c r="F4076" s="250"/>
    </row>
    <row r="4077" spans="1:6" ht="15" x14ac:dyDescent="0.25">
      <c r="A4077" s="250"/>
      <c r="B4077" s="250"/>
      <c r="C4077" s="250"/>
      <c r="D4077" s="250"/>
      <c r="E4077" s="250"/>
      <c r="F4077" s="250"/>
    </row>
    <row r="4078" spans="1:6" ht="15" x14ac:dyDescent="0.25">
      <c r="A4078" s="250"/>
      <c r="B4078" s="250"/>
      <c r="C4078" s="250"/>
      <c r="D4078" s="250"/>
      <c r="E4078" s="250"/>
      <c r="F4078" s="250"/>
    </row>
    <row r="4079" spans="1:6" ht="15" x14ac:dyDescent="0.25">
      <c r="A4079" s="250"/>
      <c r="B4079" s="250"/>
      <c r="C4079" s="250"/>
      <c r="D4079" s="250"/>
      <c r="E4079" s="250"/>
      <c r="F4079" s="250"/>
    </row>
    <row r="4080" spans="1:6" ht="15" x14ac:dyDescent="0.25">
      <c r="A4080" s="250"/>
      <c r="B4080" s="250"/>
      <c r="C4080" s="250"/>
      <c r="D4080" s="250"/>
      <c r="E4080" s="250"/>
      <c r="F4080" s="250"/>
    </row>
    <row r="4081" spans="1:6" ht="15" x14ac:dyDescent="0.25">
      <c r="A4081" s="250"/>
      <c r="B4081" s="250"/>
      <c r="C4081" s="250"/>
      <c r="D4081" s="250"/>
      <c r="E4081" s="250"/>
      <c r="F4081" s="250"/>
    </row>
    <row r="4082" spans="1:6" ht="15" x14ac:dyDescent="0.25">
      <c r="A4082" s="250"/>
      <c r="B4082" s="250"/>
      <c r="C4082" s="250"/>
      <c r="D4082" s="250"/>
      <c r="E4082" s="250"/>
      <c r="F4082" s="250"/>
    </row>
    <row r="4083" spans="1:6" ht="15" x14ac:dyDescent="0.25">
      <c r="A4083" s="250"/>
      <c r="B4083" s="250"/>
      <c r="C4083" s="250"/>
      <c r="D4083" s="250"/>
      <c r="E4083" s="250"/>
      <c r="F4083" s="250"/>
    </row>
    <row r="4084" spans="1:6" ht="15" x14ac:dyDescent="0.25">
      <c r="A4084" s="250"/>
      <c r="B4084" s="250"/>
      <c r="C4084" s="250"/>
      <c r="D4084" s="250"/>
      <c r="E4084" s="250"/>
      <c r="F4084" s="250"/>
    </row>
    <row r="4085" spans="1:6" ht="15" x14ac:dyDescent="0.25">
      <c r="A4085" s="250"/>
      <c r="B4085" s="250"/>
      <c r="C4085" s="250"/>
      <c r="D4085" s="250"/>
      <c r="E4085" s="250"/>
      <c r="F4085" s="250"/>
    </row>
    <row r="4086" spans="1:6" ht="15" x14ac:dyDescent="0.25">
      <c r="A4086" s="250"/>
      <c r="B4086" s="250"/>
      <c r="C4086" s="250"/>
      <c r="D4086" s="250"/>
      <c r="E4086" s="250"/>
      <c r="F4086" s="250"/>
    </row>
    <row r="4087" spans="1:6" ht="15" x14ac:dyDescent="0.25">
      <c r="A4087" s="250"/>
      <c r="B4087" s="250"/>
      <c r="C4087" s="250"/>
      <c r="D4087" s="250"/>
      <c r="E4087" s="250"/>
      <c r="F4087" s="250"/>
    </row>
    <row r="4088" spans="1:6" ht="15" x14ac:dyDescent="0.25">
      <c r="A4088" s="250"/>
      <c r="B4088" s="250"/>
      <c r="C4088" s="250"/>
      <c r="D4088" s="250"/>
      <c r="E4088" s="250"/>
      <c r="F4088" s="250"/>
    </row>
    <row r="4089" spans="1:6" ht="15" x14ac:dyDescent="0.25">
      <c r="A4089" s="250"/>
      <c r="B4089" s="250"/>
      <c r="C4089" s="250"/>
      <c r="D4089" s="250"/>
      <c r="E4089" s="250"/>
      <c r="F4089" s="250"/>
    </row>
    <row r="4090" spans="1:6" ht="15" x14ac:dyDescent="0.25">
      <c r="A4090" s="250"/>
      <c r="B4090" s="250"/>
      <c r="C4090" s="250"/>
      <c r="D4090" s="250"/>
      <c r="E4090" s="250"/>
      <c r="F4090" s="250"/>
    </row>
    <row r="4091" spans="1:6" ht="15" x14ac:dyDescent="0.25">
      <c r="A4091" s="250"/>
      <c r="B4091" s="250"/>
      <c r="C4091" s="250"/>
      <c r="D4091" s="250"/>
      <c r="E4091" s="250"/>
      <c r="F4091" s="250"/>
    </row>
    <row r="4092" spans="1:6" ht="15" x14ac:dyDescent="0.25">
      <c r="A4092" s="250"/>
      <c r="B4092" s="250"/>
      <c r="C4092" s="250"/>
      <c r="D4092" s="250"/>
      <c r="E4092" s="250"/>
      <c r="F4092" s="250"/>
    </row>
    <row r="4093" spans="1:6" ht="15" x14ac:dyDescent="0.25">
      <c r="A4093" s="250"/>
      <c r="B4093" s="250"/>
      <c r="C4093" s="250"/>
      <c r="D4093" s="250"/>
      <c r="E4093" s="250"/>
      <c r="F4093" s="250"/>
    </row>
    <row r="4094" spans="1:6" ht="15" x14ac:dyDescent="0.25">
      <c r="A4094" s="250"/>
      <c r="B4094" s="250"/>
      <c r="C4094" s="250"/>
      <c r="D4094" s="250"/>
      <c r="E4094" s="250"/>
      <c r="F4094" s="250"/>
    </row>
    <row r="4095" spans="1:6" ht="15" x14ac:dyDescent="0.25">
      <c r="A4095" s="250"/>
      <c r="B4095" s="250"/>
      <c r="C4095" s="250"/>
      <c r="D4095" s="250"/>
      <c r="E4095" s="250"/>
      <c r="F4095" s="250"/>
    </row>
    <row r="4096" spans="1:6" ht="15" x14ac:dyDescent="0.25">
      <c r="A4096" s="250"/>
      <c r="B4096" s="250"/>
      <c r="C4096" s="250"/>
      <c r="D4096" s="250"/>
      <c r="E4096" s="250"/>
      <c r="F4096" s="250"/>
    </row>
    <row r="4097" spans="1:6" ht="15" x14ac:dyDescent="0.25">
      <c r="A4097" s="250"/>
      <c r="B4097" s="250"/>
      <c r="C4097" s="250"/>
      <c r="D4097" s="250"/>
      <c r="E4097" s="250"/>
      <c r="F4097" s="250"/>
    </row>
    <row r="4098" spans="1:6" ht="15" x14ac:dyDescent="0.25">
      <c r="A4098" s="250"/>
      <c r="B4098" s="250"/>
      <c r="C4098" s="250"/>
      <c r="D4098" s="250"/>
      <c r="E4098" s="250"/>
      <c r="F4098" s="250"/>
    </row>
    <row r="4099" spans="1:6" ht="15" x14ac:dyDescent="0.25">
      <c r="A4099" s="250"/>
      <c r="B4099" s="250"/>
      <c r="C4099" s="250"/>
      <c r="D4099" s="250"/>
      <c r="E4099" s="250"/>
      <c r="F4099" s="250"/>
    </row>
    <row r="4100" spans="1:6" ht="15" x14ac:dyDescent="0.25">
      <c r="A4100" s="250"/>
      <c r="B4100" s="250"/>
      <c r="C4100" s="250"/>
      <c r="D4100" s="250"/>
      <c r="E4100" s="250"/>
      <c r="F4100" s="250"/>
    </row>
    <row r="4101" spans="1:6" ht="15" x14ac:dyDescent="0.25">
      <c r="A4101" s="250"/>
      <c r="B4101" s="250"/>
      <c r="C4101" s="250"/>
      <c r="D4101" s="250"/>
      <c r="E4101" s="250"/>
      <c r="F4101" s="250"/>
    </row>
    <row r="4102" spans="1:6" ht="15" x14ac:dyDescent="0.25">
      <c r="A4102" s="250"/>
      <c r="B4102" s="250"/>
      <c r="C4102" s="250"/>
      <c r="D4102" s="250"/>
      <c r="E4102" s="250"/>
      <c r="F4102" s="250"/>
    </row>
    <row r="4103" spans="1:6" ht="15" x14ac:dyDescent="0.25">
      <c r="A4103" s="250"/>
      <c r="B4103" s="250"/>
      <c r="C4103" s="250"/>
      <c r="D4103" s="250"/>
      <c r="E4103" s="250"/>
      <c r="F4103" s="250"/>
    </row>
    <row r="4104" spans="1:6" ht="15" x14ac:dyDescent="0.25">
      <c r="A4104" s="250"/>
      <c r="B4104" s="250"/>
      <c r="C4104" s="250"/>
      <c r="D4104" s="250"/>
      <c r="E4104" s="250"/>
      <c r="F4104" s="250"/>
    </row>
    <row r="4105" spans="1:6" ht="15" x14ac:dyDescent="0.25">
      <c r="A4105" s="250"/>
      <c r="B4105" s="250"/>
      <c r="C4105" s="250"/>
      <c r="D4105" s="250"/>
      <c r="E4105" s="250"/>
      <c r="F4105" s="250"/>
    </row>
    <row r="4106" spans="1:6" ht="15" x14ac:dyDescent="0.25">
      <c r="A4106" s="250"/>
      <c r="B4106" s="250"/>
      <c r="C4106" s="250"/>
      <c r="D4106" s="250"/>
      <c r="E4106" s="250"/>
      <c r="F4106" s="250"/>
    </row>
    <row r="4107" spans="1:6" ht="15" x14ac:dyDescent="0.25">
      <c r="A4107" s="250"/>
      <c r="B4107" s="250"/>
      <c r="C4107" s="250"/>
      <c r="D4107" s="250"/>
      <c r="E4107" s="250"/>
      <c r="F4107" s="250"/>
    </row>
    <row r="4108" spans="1:6" ht="15" x14ac:dyDescent="0.25">
      <c r="A4108" s="250"/>
      <c r="B4108" s="250"/>
      <c r="C4108" s="250"/>
      <c r="D4108" s="250"/>
      <c r="E4108" s="250"/>
      <c r="F4108" s="250"/>
    </row>
    <row r="4109" spans="1:6" ht="15" x14ac:dyDescent="0.25">
      <c r="A4109" s="250"/>
      <c r="B4109" s="250"/>
      <c r="C4109" s="250"/>
      <c r="D4109" s="250"/>
      <c r="E4109" s="250"/>
      <c r="F4109" s="250"/>
    </row>
    <row r="4110" spans="1:6" ht="15" x14ac:dyDescent="0.25">
      <c r="A4110" s="250"/>
      <c r="B4110" s="250"/>
      <c r="C4110" s="250"/>
      <c r="D4110" s="250"/>
      <c r="E4110" s="250"/>
      <c r="F4110" s="250"/>
    </row>
    <row r="4111" spans="1:6" ht="15" x14ac:dyDescent="0.25">
      <c r="A4111" s="250"/>
      <c r="B4111" s="250"/>
      <c r="C4111" s="250"/>
      <c r="D4111" s="250"/>
      <c r="E4111" s="250"/>
      <c r="F4111" s="250"/>
    </row>
    <row r="4112" spans="1:6" ht="15" x14ac:dyDescent="0.25">
      <c r="A4112" s="250"/>
      <c r="B4112" s="250"/>
      <c r="C4112" s="250"/>
      <c r="D4112" s="250"/>
      <c r="E4112" s="250"/>
      <c r="F4112" s="250"/>
    </row>
    <row r="4113" spans="1:6" ht="15" x14ac:dyDescent="0.25">
      <c r="A4113" s="250"/>
      <c r="B4113" s="250"/>
      <c r="C4113" s="250"/>
      <c r="D4113" s="250"/>
      <c r="E4113" s="250"/>
      <c r="F4113" s="250"/>
    </row>
    <row r="4114" spans="1:6" ht="15" x14ac:dyDescent="0.25">
      <c r="A4114" s="250"/>
      <c r="B4114" s="250"/>
      <c r="C4114" s="250"/>
      <c r="D4114" s="250"/>
      <c r="E4114" s="250"/>
      <c r="F4114" s="250"/>
    </row>
    <row r="4115" spans="1:6" ht="15" x14ac:dyDescent="0.25">
      <c r="A4115" s="250"/>
      <c r="B4115" s="250"/>
      <c r="C4115" s="250"/>
      <c r="D4115" s="250"/>
      <c r="E4115" s="250"/>
      <c r="F4115" s="250"/>
    </row>
    <row r="4116" spans="1:6" ht="15" x14ac:dyDescent="0.25">
      <c r="A4116" s="250"/>
      <c r="B4116" s="250"/>
      <c r="C4116" s="250"/>
      <c r="D4116" s="250"/>
      <c r="E4116" s="250"/>
      <c r="F4116" s="250"/>
    </row>
    <row r="4117" spans="1:6" ht="15" x14ac:dyDescent="0.25">
      <c r="A4117" s="250"/>
      <c r="B4117" s="250"/>
      <c r="C4117" s="250"/>
      <c r="D4117" s="250"/>
      <c r="E4117" s="250"/>
      <c r="F4117" s="250"/>
    </row>
    <row r="4118" spans="1:6" ht="15" x14ac:dyDescent="0.25">
      <c r="A4118" s="250"/>
      <c r="B4118" s="250"/>
      <c r="C4118" s="250"/>
      <c r="D4118" s="250"/>
      <c r="E4118" s="250"/>
      <c r="F4118" s="250"/>
    </row>
    <row r="4119" spans="1:6" ht="15" x14ac:dyDescent="0.25">
      <c r="A4119" s="250"/>
      <c r="B4119" s="250"/>
      <c r="C4119" s="250"/>
      <c r="D4119" s="250"/>
      <c r="E4119" s="250"/>
      <c r="F4119" s="250"/>
    </row>
    <row r="4120" spans="1:6" ht="15" x14ac:dyDescent="0.25">
      <c r="A4120" s="250"/>
      <c r="B4120" s="250"/>
      <c r="C4120" s="250"/>
      <c r="D4120" s="250"/>
      <c r="E4120" s="250"/>
      <c r="F4120" s="250"/>
    </row>
    <row r="4121" spans="1:6" ht="15" x14ac:dyDescent="0.25">
      <c r="A4121" s="250"/>
      <c r="B4121" s="250"/>
      <c r="C4121" s="250"/>
      <c r="D4121" s="250"/>
      <c r="E4121" s="250"/>
      <c r="F4121" s="250"/>
    </row>
    <row r="4122" spans="1:6" ht="15" x14ac:dyDescent="0.25">
      <c r="A4122" s="250"/>
      <c r="B4122" s="250"/>
      <c r="C4122" s="250"/>
      <c r="D4122" s="250"/>
      <c r="E4122" s="250"/>
      <c r="F4122" s="250"/>
    </row>
    <row r="4123" spans="1:6" ht="15" x14ac:dyDescent="0.25">
      <c r="A4123" s="250"/>
      <c r="B4123" s="250"/>
      <c r="C4123" s="250"/>
      <c r="D4123" s="250"/>
      <c r="E4123" s="250"/>
      <c r="F4123" s="250"/>
    </row>
    <row r="4124" spans="1:6" ht="15" x14ac:dyDescent="0.25">
      <c r="A4124" s="250"/>
      <c r="B4124" s="250"/>
      <c r="C4124" s="250"/>
      <c r="D4124" s="250"/>
      <c r="E4124" s="250"/>
      <c r="F4124" s="250"/>
    </row>
    <row r="4125" spans="1:6" ht="15" x14ac:dyDescent="0.25">
      <c r="A4125" s="250"/>
      <c r="B4125" s="250"/>
      <c r="C4125" s="250"/>
      <c r="D4125" s="250"/>
      <c r="E4125" s="250"/>
      <c r="F4125" s="250"/>
    </row>
    <row r="4126" spans="1:6" ht="15" x14ac:dyDescent="0.25">
      <c r="A4126" s="250"/>
      <c r="B4126" s="250"/>
      <c r="C4126" s="250"/>
      <c r="D4126" s="250"/>
      <c r="E4126" s="250"/>
      <c r="F4126" s="250"/>
    </row>
    <row r="4127" spans="1:6" ht="15" x14ac:dyDescent="0.25">
      <c r="A4127" s="250"/>
      <c r="B4127" s="250"/>
      <c r="C4127" s="250"/>
      <c r="D4127" s="250"/>
      <c r="E4127" s="250"/>
      <c r="F4127" s="250"/>
    </row>
    <row r="4128" spans="1:6" ht="15" x14ac:dyDescent="0.25">
      <c r="A4128" s="250"/>
      <c r="B4128" s="250"/>
      <c r="C4128" s="250"/>
      <c r="D4128" s="250"/>
      <c r="E4128" s="250"/>
      <c r="F4128" s="250"/>
    </row>
    <row r="4129" spans="1:6" ht="15" x14ac:dyDescent="0.25">
      <c r="A4129" s="250"/>
      <c r="B4129" s="250"/>
      <c r="C4129" s="250"/>
      <c r="D4129" s="250"/>
      <c r="E4129" s="250"/>
      <c r="F4129" s="250"/>
    </row>
    <row r="4130" spans="1:6" ht="15" x14ac:dyDescent="0.25">
      <c r="A4130" s="250"/>
      <c r="B4130" s="250"/>
      <c r="C4130" s="250"/>
      <c r="D4130" s="250"/>
      <c r="E4130" s="250"/>
      <c r="F4130" s="250"/>
    </row>
    <row r="4131" spans="1:6" ht="15" x14ac:dyDescent="0.25">
      <c r="A4131" s="250"/>
      <c r="B4131" s="250"/>
      <c r="C4131" s="250"/>
      <c r="D4131" s="250"/>
      <c r="E4131" s="250"/>
      <c r="F4131" s="250"/>
    </row>
    <row r="4132" spans="1:6" ht="15" x14ac:dyDescent="0.25">
      <c r="A4132" s="250"/>
      <c r="B4132" s="250"/>
      <c r="C4132" s="250"/>
      <c r="D4132" s="250"/>
      <c r="E4132" s="250"/>
      <c r="F4132" s="250"/>
    </row>
    <row r="4133" spans="1:6" ht="15" x14ac:dyDescent="0.25">
      <c r="A4133" s="250"/>
      <c r="B4133" s="250"/>
      <c r="C4133" s="250"/>
      <c r="D4133" s="250"/>
      <c r="E4133" s="250"/>
      <c r="F4133" s="250"/>
    </row>
    <row r="4134" spans="1:6" ht="15" x14ac:dyDescent="0.25">
      <c r="A4134" s="250"/>
      <c r="B4134" s="250"/>
      <c r="C4134" s="250"/>
      <c r="D4134" s="250"/>
      <c r="E4134" s="250"/>
      <c r="F4134" s="250"/>
    </row>
    <row r="4135" spans="1:6" ht="15" x14ac:dyDescent="0.25">
      <c r="A4135" s="250"/>
      <c r="B4135" s="250"/>
      <c r="C4135" s="250"/>
      <c r="D4135" s="250"/>
      <c r="E4135" s="250"/>
      <c r="F4135" s="250"/>
    </row>
    <row r="4136" spans="1:6" ht="15" x14ac:dyDescent="0.25">
      <c r="A4136" s="250"/>
      <c r="B4136" s="250"/>
      <c r="C4136" s="250"/>
      <c r="D4136" s="250"/>
      <c r="E4136" s="250"/>
      <c r="F4136" s="250"/>
    </row>
    <row r="4137" spans="1:6" ht="15" x14ac:dyDescent="0.25">
      <c r="A4137" s="250"/>
      <c r="B4137" s="250"/>
      <c r="C4137" s="250"/>
      <c r="D4137" s="250"/>
      <c r="E4137" s="250"/>
      <c r="F4137" s="250"/>
    </row>
    <row r="4138" spans="1:6" ht="15" x14ac:dyDescent="0.25">
      <c r="A4138" s="250"/>
      <c r="B4138" s="250"/>
      <c r="C4138" s="250"/>
      <c r="D4138" s="250"/>
      <c r="E4138" s="250"/>
      <c r="F4138" s="250"/>
    </row>
    <row r="4139" spans="1:6" ht="15" x14ac:dyDescent="0.25">
      <c r="A4139" s="250"/>
      <c r="B4139" s="250"/>
      <c r="C4139" s="250"/>
      <c r="D4139" s="250"/>
      <c r="E4139" s="250"/>
      <c r="F4139" s="250"/>
    </row>
    <row r="4140" spans="1:6" ht="15" x14ac:dyDescent="0.25">
      <c r="A4140" s="250"/>
      <c r="B4140" s="250"/>
      <c r="C4140" s="250"/>
      <c r="D4140" s="250"/>
      <c r="E4140" s="250"/>
      <c r="F4140" s="250"/>
    </row>
    <row r="4141" spans="1:6" ht="15" x14ac:dyDescent="0.25">
      <c r="A4141" s="250"/>
      <c r="B4141" s="250"/>
      <c r="C4141" s="250"/>
      <c r="D4141" s="250"/>
      <c r="E4141" s="250"/>
      <c r="F4141" s="250"/>
    </row>
    <row r="4142" spans="1:6" ht="15" x14ac:dyDescent="0.25">
      <c r="A4142" s="250"/>
      <c r="B4142" s="250"/>
      <c r="C4142" s="250"/>
      <c r="D4142" s="250"/>
      <c r="E4142" s="250"/>
      <c r="F4142" s="250"/>
    </row>
    <row r="4143" spans="1:6" ht="15" x14ac:dyDescent="0.25">
      <c r="A4143" s="250"/>
      <c r="B4143" s="250"/>
      <c r="C4143" s="250"/>
      <c r="D4143" s="250"/>
      <c r="E4143" s="250"/>
      <c r="F4143" s="250"/>
    </row>
    <row r="4144" spans="1:6" ht="15" x14ac:dyDescent="0.25">
      <c r="A4144" s="250"/>
      <c r="B4144" s="250"/>
      <c r="C4144" s="250"/>
      <c r="D4144" s="250"/>
      <c r="E4144" s="250"/>
      <c r="F4144" s="250"/>
    </row>
    <row r="4145" spans="1:6" ht="15" x14ac:dyDescent="0.25">
      <c r="A4145" s="250"/>
      <c r="B4145" s="250"/>
      <c r="C4145" s="250"/>
      <c r="D4145" s="250"/>
      <c r="E4145" s="250"/>
      <c r="F4145" s="250"/>
    </row>
    <row r="4146" spans="1:6" ht="15" x14ac:dyDescent="0.25">
      <c r="A4146" s="250"/>
      <c r="B4146" s="250"/>
      <c r="C4146" s="250"/>
      <c r="D4146" s="250"/>
      <c r="E4146" s="250"/>
      <c r="F4146" s="250"/>
    </row>
    <row r="4147" spans="1:6" ht="15" x14ac:dyDescent="0.25">
      <c r="A4147" s="250"/>
      <c r="B4147" s="250"/>
      <c r="C4147" s="250"/>
      <c r="D4147" s="250"/>
      <c r="E4147" s="250"/>
      <c r="F4147" s="250"/>
    </row>
    <row r="4148" spans="1:6" ht="15" x14ac:dyDescent="0.25">
      <c r="A4148" s="250"/>
      <c r="B4148" s="250"/>
      <c r="C4148" s="250"/>
      <c r="D4148" s="250"/>
      <c r="E4148" s="250"/>
      <c r="F4148" s="250"/>
    </row>
    <row r="4149" spans="1:6" ht="15" x14ac:dyDescent="0.25">
      <c r="A4149" s="250"/>
      <c r="B4149" s="250"/>
      <c r="C4149" s="250"/>
      <c r="D4149" s="250"/>
      <c r="E4149" s="250"/>
      <c r="F4149" s="250"/>
    </row>
    <row r="4150" spans="1:6" ht="15" x14ac:dyDescent="0.25">
      <c r="A4150" s="250"/>
      <c r="B4150" s="250"/>
      <c r="C4150" s="250"/>
      <c r="D4150" s="250"/>
      <c r="E4150" s="250"/>
      <c r="F4150" s="250"/>
    </row>
    <row r="4151" spans="1:6" ht="15" x14ac:dyDescent="0.25">
      <c r="A4151" s="250"/>
      <c r="B4151" s="250"/>
      <c r="C4151" s="250"/>
      <c r="D4151" s="250"/>
      <c r="E4151" s="250"/>
      <c r="F4151" s="250"/>
    </row>
    <row r="4152" spans="1:6" ht="15" x14ac:dyDescent="0.25">
      <c r="A4152" s="250"/>
      <c r="B4152" s="250"/>
      <c r="C4152" s="250"/>
      <c r="D4152" s="250"/>
      <c r="E4152" s="250"/>
      <c r="F4152" s="250"/>
    </row>
    <row r="4153" spans="1:6" ht="15" x14ac:dyDescent="0.25">
      <c r="A4153" s="250"/>
      <c r="B4153" s="250"/>
      <c r="C4153" s="250"/>
      <c r="D4153" s="250"/>
      <c r="E4153" s="250"/>
      <c r="F4153" s="250"/>
    </row>
    <row r="4154" spans="1:6" ht="15" x14ac:dyDescent="0.25">
      <c r="A4154" s="250"/>
      <c r="B4154" s="250"/>
      <c r="C4154" s="250"/>
      <c r="D4154" s="250"/>
      <c r="E4154" s="250"/>
      <c r="F4154" s="250"/>
    </row>
    <row r="4155" spans="1:6" ht="15" x14ac:dyDescent="0.25">
      <c r="A4155" s="250"/>
      <c r="B4155" s="250"/>
      <c r="C4155" s="250"/>
      <c r="D4155" s="250"/>
      <c r="E4155" s="250"/>
      <c r="F4155" s="250"/>
    </row>
    <row r="4156" spans="1:6" ht="15" x14ac:dyDescent="0.25">
      <c r="A4156" s="250"/>
      <c r="B4156" s="250"/>
      <c r="C4156" s="250"/>
      <c r="D4156" s="250"/>
      <c r="E4156" s="250"/>
      <c r="F4156" s="250"/>
    </row>
    <row r="4157" spans="1:6" ht="15" x14ac:dyDescent="0.25">
      <c r="A4157" s="250"/>
      <c r="B4157" s="250"/>
      <c r="C4157" s="250"/>
      <c r="D4157" s="250"/>
      <c r="E4157" s="250"/>
      <c r="F4157" s="250"/>
    </row>
    <row r="4158" spans="1:6" ht="15" x14ac:dyDescent="0.25">
      <c r="A4158" s="250"/>
      <c r="B4158" s="250"/>
      <c r="C4158" s="250"/>
      <c r="D4158" s="250"/>
      <c r="E4158" s="250"/>
      <c r="F4158" s="250"/>
    </row>
    <row r="4159" spans="1:6" ht="15" x14ac:dyDescent="0.25">
      <c r="A4159" s="250"/>
      <c r="B4159" s="250"/>
      <c r="C4159" s="250"/>
      <c r="D4159" s="250"/>
      <c r="E4159" s="250"/>
      <c r="F4159" s="250"/>
    </row>
    <row r="4160" spans="1:6" ht="15" x14ac:dyDescent="0.25">
      <c r="A4160" s="250"/>
      <c r="B4160" s="250"/>
      <c r="C4160" s="250"/>
      <c r="D4160" s="250"/>
      <c r="E4160" s="250"/>
      <c r="F4160" s="250"/>
    </row>
    <row r="4161" spans="1:6" ht="15" x14ac:dyDescent="0.25">
      <c r="A4161" s="250"/>
      <c r="B4161" s="250"/>
      <c r="C4161" s="250"/>
      <c r="D4161" s="250"/>
      <c r="E4161" s="250"/>
      <c r="F4161" s="250"/>
    </row>
    <row r="4162" spans="1:6" ht="15" x14ac:dyDescent="0.25">
      <c r="A4162" s="250"/>
      <c r="B4162" s="250"/>
      <c r="C4162" s="250"/>
      <c r="D4162" s="250"/>
      <c r="E4162" s="250"/>
      <c r="F4162" s="250"/>
    </row>
    <row r="4163" spans="1:6" ht="15" x14ac:dyDescent="0.25">
      <c r="A4163" s="250"/>
      <c r="B4163" s="250"/>
      <c r="C4163" s="250"/>
      <c r="D4163" s="250"/>
      <c r="E4163" s="250"/>
      <c r="F4163" s="250"/>
    </row>
    <row r="4164" spans="1:6" ht="15" x14ac:dyDescent="0.25">
      <c r="A4164" s="250"/>
      <c r="B4164" s="250"/>
      <c r="C4164" s="250"/>
      <c r="D4164" s="250"/>
      <c r="E4164" s="250"/>
      <c r="F4164" s="250"/>
    </row>
    <row r="4165" spans="1:6" ht="15" x14ac:dyDescent="0.25">
      <c r="A4165" s="250"/>
      <c r="B4165" s="250"/>
      <c r="C4165" s="250"/>
      <c r="D4165" s="250"/>
      <c r="E4165" s="250"/>
      <c r="F4165" s="250"/>
    </row>
    <row r="4166" spans="1:6" ht="15" x14ac:dyDescent="0.25">
      <c r="A4166" s="250"/>
      <c r="B4166" s="250"/>
      <c r="C4166" s="250"/>
      <c r="D4166" s="250"/>
      <c r="E4166" s="250"/>
      <c r="F4166" s="250"/>
    </row>
    <row r="4167" spans="1:6" ht="15" x14ac:dyDescent="0.25">
      <c r="A4167" s="250"/>
      <c r="B4167" s="250"/>
      <c r="C4167" s="250"/>
      <c r="D4167" s="250"/>
      <c r="E4167" s="250"/>
      <c r="F4167" s="250"/>
    </row>
    <row r="4168" spans="1:6" ht="15" x14ac:dyDescent="0.25">
      <c r="A4168" s="250"/>
      <c r="B4168" s="250"/>
      <c r="C4168" s="250"/>
      <c r="D4168" s="250"/>
      <c r="E4168" s="250"/>
      <c r="F4168" s="250"/>
    </row>
    <row r="4169" spans="1:6" ht="15" x14ac:dyDescent="0.25">
      <c r="A4169" s="250"/>
      <c r="B4169" s="250"/>
      <c r="C4169" s="250"/>
      <c r="D4169" s="250"/>
      <c r="E4169" s="250"/>
      <c r="F4169" s="250"/>
    </row>
    <row r="4170" spans="1:6" ht="15" x14ac:dyDescent="0.25">
      <c r="A4170" s="250"/>
      <c r="B4170" s="250"/>
      <c r="C4170" s="250"/>
      <c r="D4170" s="250"/>
      <c r="E4170" s="250"/>
      <c r="F4170" s="250"/>
    </row>
    <row r="4171" spans="1:6" ht="15" x14ac:dyDescent="0.25">
      <c r="A4171" s="250"/>
      <c r="B4171" s="250"/>
      <c r="C4171" s="250"/>
      <c r="D4171" s="250"/>
      <c r="E4171" s="250"/>
      <c r="F4171" s="250"/>
    </row>
    <row r="4172" spans="1:6" ht="15" x14ac:dyDescent="0.25">
      <c r="A4172" s="250"/>
      <c r="B4172" s="250"/>
      <c r="C4172" s="250"/>
      <c r="D4172" s="250"/>
      <c r="E4172" s="250"/>
      <c r="F4172" s="250"/>
    </row>
    <row r="4173" spans="1:6" ht="15" x14ac:dyDescent="0.25">
      <c r="A4173" s="250"/>
      <c r="B4173" s="250"/>
      <c r="C4173" s="250"/>
      <c r="D4173" s="250"/>
      <c r="E4173" s="250"/>
      <c r="F4173" s="250"/>
    </row>
    <row r="4174" spans="1:6" ht="15" x14ac:dyDescent="0.25">
      <c r="A4174" s="250"/>
      <c r="B4174" s="250"/>
      <c r="C4174" s="250"/>
      <c r="D4174" s="250"/>
      <c r="E4174" s="250"/>
      <c r="F4174" s="250"/>
    </row>
    <row r="4175" spans="1:6" ht="15" x14ac:dyDescent="0.25">
      <c r="A4175" s="250"/>
      <c r="B4175" s="250"/>
      <c r="C4175" s="250"/>
      <c r="D4175" s="250"/>
      <c r="E4175" s="250"/>
      <c r="F4175" s="250"/>
    </row>
    <row r="4176" spans="1:6" ht="15" x14ac:dyDescent="0.25">
      <c r="A4176" s="250"/>
      <c r="B4176" s="250"/>
      <c r="C4176" s="250"/>
      <c r="D4176" s="250"/>
      <c r="E4176" s="250"/>
      <c r="F4176" s="250"/>
    </row>
    <row r="4177" spans="1:6" ht="15" x14ac:dyDescent="0.25">
      <c r="A4177" s="250"/>
      <c r="B4177" s="250"/>
      <c r="C4177" s="250"/>
      <c r="D4177" s="250"/>
      <c r="E4177" s="250"/>
      <c r="F4177" s="250"/>
    </row>
    <row r="4178" spans="1:6" ht="15" x14ac:dyDescent="0.25">
      <c r="A4178" s="250"/>
      <c r="B4178" s="250"/>
      <c r="C4178" s="250"/>
      <c r="D4178" s="250"/>
      <c r="E4178" s="250"/>
      <c r="F4178" s="250"/>
    </row>
    <row r="4179" spans="1:6" ht="15" x14ac:dyDescent="0.25">
      <c r="A4179" s="250"/>
      <c r="B4179" s="250"/>
      <c r="C4179" s="250"/>
      <c r="D4179" s="250"/>
      <c r="E4179" s="250"/>
      <c r="F4179" s="250"/>
    </row>
    <row r="4180" spans="1:6" ht="15" x14ac:dyDescent="0.25">
      <c r="A4180" s="250"/>
      <c r="B4180" s="250"/>
      <c r="C4180" s="250"/>
      <c r="D4180" s="250"/>
      <c r="E4180" s="250"/>
      <c r="F4180" s="250"/>
    </row>
    <row r="4181" spans="1:6" ht="15" x14ac:dyDescent="0.25">
      <c r="A4181" s="250"/>
      <c r="B4181" s="250"/>
      <c r="C4181" s="250"/>
      <c r="D4181" s="250"/>
      <c r="E4181" s="250"/>
      <c r="F4181" s="250"/>
    </row>
    <row r="4182" spans="1:6" ht="15" x14ac:dyDescent="0.25">
      <c r="A4182" s="250"/>
      <c r="B4182" s="250"/>
      <c r="C4182" s="250"/>
      <c r="D4182" s="250"/>
      <c r="E4182" s="250"/>
      <c r="F4182" s="250"/>
    </row>
    <row r="4183" spans="1:6" ht="15" x14ac:dyDescent="0.25">
      <c r="A4183" s="250"/>
      <c r="B4183" s="250"/>
      <c r="C4183" s="250"/>
      <c r="D4183" s="250"/>
      <c r="E4183" s="250"/>
      <c r="F4183" s="250"/>
    </row>
    <row r="4184" spans="1:6" ht="15" x14ac:dyDescent="0.25">
      <c r="A4184" s="250"/>
      <c r="B4184" s="250"/>
      <c r="C4184" s="250"/>
      <c r="D4184" s="250"/>
      <c r="E4184" s="250"/>
      <c r="F4184" s="250"/>
    </row>
    <row r="4185" spans="1:6" ht="15" x14ac:dyDescent="0.25">
      <c r="A4185" s="250"/>
      <c r="B4185" s="250"/>
      <c r="C4185" s="250"/>
      <c r="D4185" s="250"/>
      <c r="E4185" s="250"/>
      <c r="F4185" s="250"/>
    </row>
    <row r="4186" spans="1:6" ht="15" x14ac:dyDescent="0.25">
      <c r="A4186" s="250"/>
      <c r="B4186" s="250"/>
      <c r="C4186" s="250"/>
      <c r="D4186" s="250"/>
      <c r="E4186" s="250"/>
      <c r="F4186" s="250"/>
    </row>
    <row r="4187" spans="1:6" ht="15" x14ac:dyDescent="0.25">
      <c r="A4187" s="250"/>
      <c r="B4187" s="250"/>
      <c r="C4187" s="250"/>
      <c r="D4187" s="250"/>
      <c r="E4187" s="250"/>
      <c r="F4187" s="250"/>
    </row>
    <row r="4188" spans="1:6" ht="15" x14ac:dyDescent="0.25">
      <c r="A4188" s="250"/>
      <c r="B4188" s="250"/>
      <c r="C4188" s="250"/>
      <c r="D4188" s="250"/>
      <c r="E4188" s="250"/>
      <c r="F4188" s="250"/>
    </row>
    <row r="4189" spans="1:6" ht="15" x14ac:dyDescent="0.25">
      <c r="A4189" s="250"/>
      <c r="B4189" s="250"/>
      <c r="C4189" s="250"/>
      <c r="D4189" s="250"/>
      <c r="E4189" s="250"/>
      <c r="F4189" s="250"/>
    </row>
    <row r="4190" spans="1:6" ht="15" x14ac:dyDescent="0.25">
      <c r="A4190" s="250"/>
      <c r="B4190" s="250"/>
      <c r="C4190" s="250"/>
      <c r="D4190" s="250"/>
      <c r="E4190" s="250"/>
      <c r="F4190" s="250"/>
    </row>
    <row r="4191" spans="1:6" ht="15" x14ac:dyDescent="0.25">
      <c r="A4191" s="250"/>
      <c r="B4191" s="250"/>
      <c r="C4191" s="250"/>
      <c r="D4191" s="250"/>
      <c r="E4191" s="250"/>
      <c r="F4191" s="250"/>
    </row>
    <row r="4192" spans="1:6" ht="15" x14ac:dyDescent="0.25">
      <c r="A4192" s="250"/>
      <c r="B4192" s="250"/>
      <c r="C4192" s="250"/>
      <c r="D4192" s="250"/>
      <c r="E4192" s="250"/>
      <c r="F4192" s="250"/>
    </row>
    <row r="4193" spans="1:6" ht="15" x14ac:dyDescent="0.25">
      <c r="A4193" s="250"/>
      <c r="B4193" s="250"/>
      <c r="C4193" s="250"/>
      <c r="D4193" s="250"/>
      <c r="E4193" s="250"/>
      <c r="F4193" s="250"/>
    </row>
    <row r="4194" spans="1:6" ht="15" x14ac:dyDescent="0.25">
      <c r="A4194" s="250"/>
      <c r="B4194" s="250"/>
      <c r="C4194" s="250"/>
      <c r="D4194" s="250"/>
      <c r="E4194" s="250"/>
      <c r="F4194" s="250"/>
    </row>
    <row r="4195" spans="1:6" ht="15" x14ac:dyDescent="0.25">
      <c r="A4195" s="250"/>
      <c r="B4195" s="250"/>
      <c r="C4195" s="250"/>
      <c r="D4195" s="250"/>
      <c r="E4195" s="250"/>
      <c r="F4195" s="250"/>
    </row>
    <row r="4196" spans="1:6" ht="15" x14ac:dyDescent="0.25">
      <c r="A4196" s="250"/>
      <c r="B4196" s="250"/>
      <c r="C4196" s="250"/>
      <c r="D4196" s="250"/>
      <c r="E4196" s="250"/>
      <c r="F4196" s="250"/>
    </row>
    <row r="4197" spans="1:6" ht="15" x14ac:dyDescent="0.25">
      <c r="A4197" s="250"/>
      <c r="B4197" s="250"/>
      <c r="C4197" s="250"/>
      <c r="D4197" s="250"/>
      <c r="E4197" s="250"/>
      <c r="F4197" s="250"/>
    </row>
    <row r="4198" spans="1:6" ht="15" x14ac:dyDescent="0.25">
      <c r="A4198" s="250"/>
      <c r="B4198" s="250"/>
      <c r="C4198" s="250"/>
      <c r="D4198" s="250"/>
      <c r="E4198" s="250"/>
      <c r="F4198" s="250"/>
    </row>
    <row r="4199" spans="1:6" ht="15" x14ac:dyDescent="0.25">
      <c r="A4199" s="250"/>
      <c r="B4199" s="250"/>
      <c r="C4199" s="250"/>
      <c r="D4199" s="250"/>
      <c r="E4199" s="250"/>
      <c r="F4199" s="250"/>
    </row>
    <row r="4200" spans="1:6" ht="15" x14ac:dyDescent="0.25">
      <c r="A4200" s="250"/>
      <c r="B4200" s="250"/>
      <c r="C4200" s="250"/>
      <c r="D4200" s="250"/>
      <c r="E4200" s="250"/>
      <c r="F4200" s="250"/>
    </row>
    <row r="4201" spans="1:6" ht="15" x14ac:dyDescent="0.25">
      <c r="A4201" s="250"/>
      <c r="B4201" s="250"/>
      <c r="C4201" s="250"/>
      <c r="D4201" s="250"/>
      <c r="E4201" s="250"/>
      <c r="F4201" s="250"/>
    </row>
    <row r="4202" spans="1:6" ht="15" x14ac:dyDescent="0.25">
      <c r="A4202" s="250"/>
      <c r="B4202" s="250"/>
      <c r="C4202" s="250"/>
      <c r="D4202" s="250"/>
      <c r="E4202" s="250"/>
      <c r="F4202" s="250"/>
    </row>
    <row r="4203" spans="1:6" ht="15" x14ac:dyDescent="0.25">
      <c r="A4203" s="250"/>
      <c r="B4203" s="250"/>
      <c r="C4203" s="250"/>
      <c r="D4203" s="250"/>
      <c r="E4203" s="250"/>
      <c r="F4203" s="250"/>
    </row>
    <row r="4204" spans="1:6" ht="15" x14ac:dyDescent="0.25">
      <c r="A4204" s="250"/>
      <c r="B4204" s="250"/>
      <c r="C4204" s="250"/>
      <c r="D4204" s="250"/>
      <c r="E4204" s="250"/>
      <c r="F4204" s="250"/>
    </row>
    <row r="4205" spans="1:6" ht="15" x14ac:dyDescent="0.25">
      <c r="A4205" s="250"/>
      <c r="B4205" s="250"/>
      <c r="C4205" s="250"/>
      <c r="D4205" s="250"/>
      <c r="E4205" s="250"/>
      <c r="F4205" s="250"/>
    </row>
    <row r="4206" spans="1:6" ht="15" x14ac:dyDescent="0.25">
      <c r="A4206" s="250"/>
      <c r="B4206" s="250"/>
      <c r="C4206" s="250"/>
      <c r="D4206" s="250"/>
      <c r="E4206" s="250"/>
      <c r="F4206" s="250"/>
    </row>
    <row r="4207" spans="1:6" ht="15" x14ac:dyDescent="0.25">
      <c r="A4207" s="250"/>
      <c r="B4207" s="250"/>
      <c r="C4207" s="250"/>
      <c r="D4207" s="250"/>
      <c r="E4207" s="250"/>
      <c r="F4207" s="250"/>
    </row>
    <row r="4208" spans="1:6" ht="15" x14ac:dyDescent="0.25">
      <c r="A4208" s="250"/>
      <c r="B4208" s="250"/>
      <c r="C4208" s="250"/>
      <c r="D4208" s="250"/>
      <c r="E4208" s="250"/>
      <c r="F4208" s="250"/>
    </row>
    <row r="4209" spans="1:6" ht="15" x14ac:dyDescent="0.25">
      <c r="A4209" s="250"/>
      <c r="B4209" s="250"/>
      <c r="C4209" s="250"/>
      <c r="D4209" s="250"/>
      <c r="E4209" s="250"/>
      <c r="F4209" s="250"/>
    </row>
    <row r="4210" spans="1:6" ht="15" x14ac:dyDescent="0.25">
      <c r="A4210" s="250"/>
      <c r="B4210" s="250"/>
      <c r="C4210" s="250"/>
      <c r="D4210" s="250"/>
      <c r="E4210" s="250"/>
      <c r="F4210" s="250"/>
    </row>
    <row r="4211" spans="1:6" ht="15" x14ac:dyDescent="0.25">
      <c r="A4211" s="250"/>
      <c r="B4211" s="250"/>
      <c r="C4211" s="250"/>
      <c r="D4211" s="250"/>
      <c r="E4211" s="250"/>
      <c r="F4211" s="250"/>
    </row>
    <row r="4212" spans="1:6" ht="15" x14ac:dyDescent="0.25">
      <c r="A4212" s="250"/>
      <c r="B4212" s="250"/>
      <c r="C4212" s="250"/>
      <c r="D4212" s="250"/>
      <c r="E4212" s="250"/>
      <c r="F4212" s="250"/>
    </row>
    <row r="4213" spans="1:6" ht="15" x14ac:dyDescent="0.25">
      <c r="A4213" s="250"/>
      <c r="B4213" s="250"/>
      <c r="C4213" s="250"/>
      <c r="D4213" s="250"/>
      <c r="E4213" s="250"/>
      <c r="F4213" s="250"/>
    </row>
    <row r="4214" spans="1:6" ht="15" x14ac:dyDescent="0.25">
      <c r="A4214" s="250"/>
      <c r="B4214" s="250"/>
      <c r="C4214" s="250"/>
      <c r="D4214" s="250"/>
      <c r="E4214" s="250"/>
      <c r="F4214" s="250"/>
    </row>
    <row r="4215" spans="1:6" ht="15" x14ac:dyDescent="0.25">
      <c r="A4215" s="250"/>
      <c r="B4215" s="250"/>
      <c r="C4215" s="250"/>
      <c r="D4215" s="250"/>
      <c r="E4215" s="250"/>
      <c r="F4215" s="250"/>
    </row>
    <row r="4216" spans="1:6" ht="15" x14ac:dyDescent="0.25">
      <c r="A4216" s="250"/>
      <c r="B4216" s="250"/>
      <c r="C4216" s="250"/>
      <c r="D4216" s="250"/>
      <c r="E4216" s="250"/>
      <c r="F4216" s="250"/>
    </row>
    <row r="4217" spans="1:6" ht="15" x14ac:dyDescent="0.25">
      <c r="A4217" s="250"/>
      <c r="B4217" s="250"/>
      <c r="C4217" s="250"/>
      <c r="D4217" s="250"/>
      <c r="E4217" s="250"/>
      <c r="F4217" s="250"/>
    </row>
    <row r="4218" spans="1:6" ht="15" x14ac:dyDescent="0.25">
      <c r="A4218" s="250"/>
      <c r="B4218" s="250"/>
      <c r="C4218" s="250"/>
      <c r="D4218" s="250"/>
      <c r="E4218" s="250"/>
      <c r="F4218" s="250"/>
    </row>
    <row r="4219" spans="1:6" ht="15" x14ac:dyDescent="0.25">
      <c r="A4219" s="250"/>
      <c r="B4219" s="250"/>
      <c r="C4219" s="250"/>
      <c r="D4219" s="250"/>
      <c r="E4219" s="250"/>
      <c r="F4219" s="250"/>
    </row>
    <row r="4220" spans="1:6" ht="15" x14ac:dyDescent="0.25">
      <c r="A4220" s="250"/>
      <c r="B4220" s="250"/>
      <c r="C4220" s="250"/>
      <c r="D4220" s="250"/>
      <c r="E4220" s="250"/>
      <c r="F4220" s="250"/>
    </row>
    <row r="4221" spans="1:6" ht="15" x14ac:dyDescent="0.25">
      <c r="A4221" s="250"/>
      <c r="B4221" s="250"/>
      <c r="C4221" s="250"/>
      <c r="D4221" s="250"/>
      <c r="E4221" s="250"/>
      <c r="F4221" s="251"/>
    </row>
    <row r="4222" spans="1:6" ht="15" x14ac:dyDescent="0.25">
      <c r="A4222" s="250"/>
      <c r="B4222" s="250"/>
      <c r="C4222" s="250"/>
      <c r="D4222" s="250"/>
      <c r="E4222" s="250"/>
      <c r="F4222" s="250"/>
    </row>
    <row r="4223" spans="1:6" ht="15" x14ac:dyDescent="0.25">
      <c r="A4223" s="250"/>
      <c r="B4223" s="250"/>
      <c r="C4223" s="250"/>
      <c r="D4223" s="250"/>
      <c r="E4223" s="250"/>
      <c r="F4223" s="251"/>
    </row>
    <row r="4224" spans="1:6" ht="15" x14ac:dyDescent="0.25">
      <c r="A4224" s="250"/>
      <c r="B4224" s="250"/>
      <c r="C4224" s="250"/>
      <c r="D4224" s="250"/>
      <c r="E4224" s="250"/>
      <c r="F4224" s="250"/>
    </row>
    <row r="4225" spans="1:6" ht="15" x14ac:dyDescent="0.25">
      <c r="A4225" s="250"/>
      <c r="B4225" s="250"/>
      <c r="C4225" s="250"/>
      <c r="D4225" s="250"/>
      <c r="E4225" s="250"/>
      <c r="F4225" s="250"/>
    </row>
    <row r="4226" spans="1:6" ht="15" x14ac:dyDescent="0.25">
      <c r="A4226" s="250"/>
      <c r="B4226" s="250"/>
      <c r="C4226" s="250"/>
      <c r="D4226" s="250"/>
      <c r="E4226" s="250"/>
      <c r="F4226" s="250"/>
    </row>
    <row r="4227" spans="1:6" ht="15" x14ac:dyDescent="0.25">
      <c r="A4227" s="250"/>
      <c r="B4227" s="250"/>
      <c r="C4227" s="250"/>
      <c r="D4227" s="250"/>
      <c r="E4227" s="250"/>
      <c r="F4227" s="250"/>
    </row>
    <row r="4228" spans="1:6" ht="15" x14ac:dyDescent="0.25">
      <c r="A4228" s="250"/>
      <c r="B4228" s="250"/>
      <c r="C4228" s="250"/>
      <c r="D4228" s="250"/>
      <c r="E4228" s="250"/>
      <c r="F4228" s="250"/>
    </row>
    <row r="4229" spans="1:6" ht="15" x14ac:dyDescent="0.25">
      <c r="A4229" s="250"/>
      <c r="B4229" s="250"/>
      <c r="C4229" s="250"/>
      <c r="D4229" s="250"/>
      <c r="E4229" s="250"/>
      <c r="F4229" s="250"/>
    </row>
    <row r="4230" spans="1:6" ht="15" x14ac:dyDescent="0.25">
      <c r="A4230" s="250"/>
      <c r="B4230" s="250"/>
      <c r="C4230" s="250"/>
      <c r="D4230" s="250"/>
      <c r="E4230" s="250"/>
      <c r="F4230" s="250"/>
    </row>
    <row r="4231" spans="1:6" ht="15" x14ac:dyDescent="0.25">
      <c r="A4231" s="250"/>
      <c r="B4231" s="250"/>
      <c r="C4231" s="250"/>
      <c r="D4231" s="250"/>
      <c r="E4231" s="250"/>
      <c r="F4231" s="250"/>
    </row>
    <row r="4232" spans="1:6" ht="15" x14ac:dyDescent="0.25">
      <c r="A4232" s="250"/>
      <c r="B4232" s="250"/>
      <c r="C4232" s="250"/>
      <c r="D4232" s="250"/>
      <c r="E4232" s="250"/>
      <c r="F4232" s="250"/>
    </row>
    <row r="4233" spans="1:6" ht="15" x14ac:dyDescent="0.25">
      <c r="A4233" s="250"/>
      <c r="B4233" s="250"/>
      <c r="C4233" s="250"/>
      <c r="D4233" s="250"/>
      <c r="E4233" s="250"/>
      <c r="F4233" s="250"/>
    </row>
    <row r="4234" spans="1:6" ht="15" x14ac:dyDescent="0.25">
      <c r="A4234" s="250"/>
      <c r="B4234" s="250"/>
      <c r="C4234" s="250"/>
      <c r="D4234" s="250"/>
      <c r="E4234" s="250"/>
      <c r="F4234" s="250"/>
    </row>
    <row r="4235" spans="1:6" ht="15" x14ac:dyDescent="0.25">
      <c r="A4235" s="250"/>
      <c r="B4235" s="250"/>
      <c r="C4235" s="250"/>
      <c r="D4235" s="250"/>
      <c r="E4235" s="250"/>
      <c r="F4235" s="250"/>
    </row>
    <row r="4236" spans="1:6" ht="15" x14ac:dyDescent="0.25">
      <c r="A4236" s="250"/>
      <c r="B4236" s="250"/>
      <c r="C4236" s="250"/>
      <c r="D4236" s="250"/>
      <c r="E4236" s="250"/>
      <c r="F4236" s="250"/>
    </row>
    <row r="4237" spans="1:6" ht="15" x14ac:dyDescent="0.25">
      <c r="A4237" s="250"/>
      <c r="B4237" s="250"/>
      <c r="C4237" s="250"/>
      <c r="D4237" s="250"/>
      <c r="E4237" s="250"/>
      <c r="F4237" s="250"/>
    </row>
    <row r="4238" spans="1:6" ht="15" x14ac:dyDescent="0.25">
      <c r="A4238" s="250"/>
      <c r="B4238" s="250"/>
      <c r="C4238" s="250"/>
      <c r="D4238" s="250"/>
      <c r="E4238" s="250"/>
      <c r="F4238" s="250"/>
    </row>
    <row r="4239" spans="1:6" ht="15" x14ac:dyDescent="0.25">
      <c r="A4239" s="250"/>
      <c r="B4239" s="250"/>
      <c r="C4239" s="250"/>
      <c r="D4239" s="250"/>
      <c r="E4239" s="250"/>
      <c r="F4239" s="250"/>
    </row>
    <row r="4240" spans="1:6" ht="15" x14ac:dyDescent="0.25">
      <c r="A4240" s="250"/>
      <c r="B4240" s="250"/>
      <c r="C4240" s="250"/>
      <c r="D4240" s="250"/>
      <c r="E4240" s="250"/>
      <c r="F4240" s="250"/>
    </row>
    <row r="4241" spans="1:6" ht="15" x14ac:dyDescent="0.25">
      <c r="A4241" s="250"/>
      <c r="B4241" s="250"/>
      <c r="C4241" s="250"/>
      <c r="D4241" s="250"/>
      <c r="E4241" s="250"/>
      <c r="F4241" s="250"/>
    </row>
    <row r="4242" spans="1:6" ht="15" x14ac:dyDescent="0.25">
      <c r="A4242" s="250"/>
      <c r="B4242" s="250"/>
      <c r="C4242" s="250"/>
      <c r="D4242" s="250"/>
      <c r="E4242" s="250"/>
      <c r="F4242" s="250"/>
    </row>
    <row r="4243" spans="1:6" ht="15" x14ac:dyDescent="0.25">
      <c r="A4243" s="250"/>
      <c r="B4243" s="250"/>
      <c r="C4243" s="250"/>
      <c r="D4243" s="250"/>
      <c r="E4243" s="250"/>
      <c r="F4243" s="250"/>
    </row>
    <row r="4244" spans="1:6" ht="15" x14ac:dyDescent="0.25">
      <c r="A4244" s="250"/>
      <c r="B4244" s="250"/>
      <c r="C4244" s="250"/>
      <c r="D4244" s="250"/>
      <c r="E4244" s="250"/>
      <c r="F4244" s="250"/>
    </row>
    <row r="4245" spans="1:6" ht="15" x14ac:dyDescent="0.25">
      <c r="A4245" s="250"/>
      <c r="B4245" s="250"/>
      <c r="C4245" s="250"/>
      <c r="D4245" s="250"/>
      <c r="E4245" s="250"/>
      <c r="F4245" s="250"/>
    </row>
    <row r="4246" spans="1:6" ht="15" x14ac:dyDescent="0.25">
      <c r="A4246" s="250"/>
      <c r="B4246" s="250"/>
      <c r="C4246" s="250"/>
      <c r="D4246" s="250"/>
      <c r="E4246" s="250"/>
      <c r="F4246" s="250"/>
    </row>
    <row r="4247" spans="1:6" ht="15" x14ac:dyDescent="0.25">
      <c r="A4247" s="250"/>
      <c r="B4247" s="250"/>
      <c r="C4247" s="250"/>
      <c r="D4247" s="250"/>
      <c r="E4247" s="250"/>
      <c r="F4247" s="250"/>
    </row>
    <row r="4248" spans="1:6" ht="15" x14ac:dyDescent="0.25">
      <c r="A4248" s="250"/>
      <c r="B4248" s="250"/>
      <c r="C4248" s="250"/>
      <c r="D4248" s="250"/>
      <c r="E4248" s="250"/>
      <c r="F4248" s="250"/>
    </row>
    <row r="4249" spans="1:6" ht="15" x14ac:dyDescent="0.25">
      <c r="A4249" s="250"/>
      <c r="B4249" s="250"/>
      <c r="C4249" s="250"/>
      <c r="D4249" s="250"/>
      <c r="E4249" s="250"/>
      <c r="F4249" s="250"/>
    </row>
    <row r="4250" spans="1:6" ht="15" x14ac:dyDescent="0.25">
      <c r="A4250" s="250"/>
      <c r="B4250" s="250"/>
      <c r="C4250" s="250"/>
      <c r="D4250" s="250"/>
      <c r="E4250" s="250"/>
      <c r="F4250" s="250"/>
    </row>
    <row r="4251" spans="1:6" ht="15" x14ac:dyDescent="0.25">
      <c r="A4251" s="250"/>
      <c r="B4251" s="250"/>
      <c r="C4251" s="250"/>
      <c r="D4251" s="250"/>
      <c r="E4251" s="250"/>
      <c r="F4251" s="250"/>
    </row>
    <row r="4252" spans="1:6" ht="15" x14ac:dyDescent="0.25">
      <c r="A4252" s="250"/>
      <c r="B4252" s="250"/>
      <c r="C4252" s="250"/>
      <c r="D4252" s="250"/>
      <c r="E4252" s="250"/>
      <c r="F4252" s="250"/>
    </row>
    <row r="4253" spans="1:6" ht="15" x14ac:dyDescent="0.25">
      <c r="A4253" s="250"/>
      <c r="B4253" s="250"/>
      <c r="C4253" s="250"/>
      <c r="D4253" s="250"/>
      <c r="E4253" s="250"/>
      <c r="F4253" s="250"/>
    </row>
    <row r="4254" spans="1:6" ht="15" x14ac:dyDescent="0.25">
      <c r="A4254" s="250"/>
      <c r="B4254" s="250"/>
      <c r="C4254" s="250"/>
      <c r="D4254" s="250"/>
      <c r="E4254" s="250"/>
      <c r="F4254" s="250"/>
    </row>
    <row r="4255" spans="1:6" ht="15" x14ac:dyDescent="0.25">
      <c r="A4255" s="250"/>
      <c r="B4255" s="250"/>
      <c r="C4255" s="250"/>
      <c r="D4255" s="250"/>
      <c r="E4255" s="250"/>
      <c r="F4255" s="250"/>
    </row>
    <row r="4256" spans="1:6" ht="15" x14ac:dyDescent="0.25">
      <c r="A4256" s="250"/>
      <c r="B4256" s="250"/>
      <c r="C4256" s="250"/>
      <c r="D4256" s="250"/>
      <c r="E4256" s="250"/>
      <c r="F4256" s="250"/>
    </row>
    <row r="4257" spans="1:6" ht="15" x14ac:dyDescent="0.25">
      <c r="A4257" s="250"/>
      <c r="B4257" s="250"/>
      <c r="C4257" s="250"/>
      <c r="D4257" s="250"/>
      <c r="E4257" s="250"/>
      <c r="F4257" s="250"/>
    </row>
    <row r="4258" spans="1:6" ht="15" x14ac:dyDescent="0.25">
      <c r="A4258" s="250"/>
      <c r="B4258" s="250"/>
      <c r="C4258" s="250"/>
      <c r="D4258" s="250"/>
      <c r="E4258" s="250"/>
      <c r="F4258" s="250"/>
    </row>
    <row r="4259" spans="1:6" ht="15" x14ac:dyDescent="0.25">
      <c r="A4259" s="250"/>
      <c r="B4259" s="250"/>
      <c r="C4259" s="250"/>
      <c r="D4259" s="250"/>
      <c r="E4259" s="250"/>
      <c r="F4259" s="250"/>
    </row>
    <row r="4260" spans="1:6" ht="15" x14ac:dyDescent="0.25">
      <c r="A4260" s="250"/>
      <c r="B4260" s="250"/>
      <c r="C4260" s="250"/>
      <c r="D4260" s="250"/>
      <c r="E4260" s="250"/>
      <c r="F4260" s="250"/>
    </row>
    <row r="4261" spans="1:6" ht="15" x14ac:dyDescent="0.25">
      <c r="A4261" s="250"/>
      <c r="B4261" s="250"/>
      <c r="C4261" s="250"/>
      <c r="D4261" s="250"/>
      <c r="E4261" s="250"/>
      <c r="F4261" s="250"/>
    </row>
    <row r="4262" spans="1:6" ht="15" x14ac:dyDescent="0.25">
      <c r="A4262" s="250"/>
      <c r="B4262" s="250"/>
      <c r="C4262" s="250"/>
      <c r="D4262" s="250"/>
      <c r="E4262" s="250"/>
      <c r="F4262" s="250"/>
    </row>
    <row r="4263" spans="1:6" ht="15" x14ac:dyDescent="0.25">
      <c r="A4263" s="250"/>
      <c r="B4263" s="250"/>
      <c r="C4263" s="250"/>
      <c r="D4263" s="250"/>
      <c r="E4263" s="250"/>
      <c r="F4263" s="250"/>
    </row>
    <row r="4264" spans="1:6" ht="15" x14ac:dyDescent="0.25">
      <c r="A4264" s="250"/>
      <c r="B4264" s="250"/>
      <c r="C4264" s="250"/>
      <c r="D4264" s="250"/>
      <c r="E4264" s="250"/>
      <c r="F4264" s="250"/>
    </row>
    <row r="4265" spans="1:6" ht="15" x14ac:dyDescent="0.25">
      <c r="A4265" s="250"/>
      <c r="B4265" s="250"/>
      <c r="C4265" s="250"/>
      <c r="D4265" s="250"/>
      <c r="E4265" s="250"/>
      <c r="F4265" s="250"/>
    </row>
    <row r="4266" spans="1:6" ht="15" x14ac:dyDescent="0.25">
      <c r="A4266" s="250"/>
      <c r="B4266" s="250"/>
      <c r="C4266" s="250"/>
      <c r="D4266" s="250"/>
      <c r="E4266" s="250"/>
      <c r="F4266" s="250"/>
    </row>
    <row r="4267" spans="1:6" ht="15" x14ac:dyDescent="0.25">
      <c r="A4267" s="250"/>
      <c r="B4267" s="250"/>
      <c r="C4267" s="250"/>
      <c r="D4267" s="250"/>
      <c r="E4267" s="250"/>
      <c r="F4267" s="250"/>
    </row>
    <row r="4268" spans="1:6" ht="15" x14ac:dyDescent="0.25">
      <c r="A4268" s="250"/>
      <c r="B4268" s="250"/>
      <c r="C4268" s="250"/>
      <c r="D4268" s="250"/>
      <c r="E4268" s="250"/>
      <c r="F4268" s="250"/>
    </row>
    <row r="4269" spans="1:6" ht="15" x14ac:dyDescent="0.25">
      <c r="A4269" s="250"/>
      <c r="B4269" s="250"/>
      <c r="C4269" s="250"/>
      <c r="D4269" s="250"/>
      <c r="E4269" s="250"/>
      <c r="F4269" s="250"/>
    </row>
    <row r="4270" spans="1:6" ht="15" x14ac:dyDescent="0.25">
      <c r="A4270" s="250"/>
      <c r="B4270" s="250"/>
      <c r="C4270" s="250"/>
      <c r="D4270" s="250"/>
      <c r="E4270" s="250"/>
      <c r="F4270" s="250"/>
    </row>
    <row r="4271" spans="1:6" ht="15" x14ac:dyDescent="0.25">
      <c r="A4271" s="250"/>
      <c r="B4271" s="250"/>
      <c r="C4271" s="250"/>
      <c r="D4271" s="250"/>
      <c r="E4271" s="250"/>
      <c r="F4271" s="250"/>
    </row>
    <row r="4272" spans="1:6" ht="15" x14ac:dyDescent="0.25">
      <c r="A4272" s="250"/>
      <c r="B4272" s="250"/>
      <c r="C4272" s="250"/>
      <c r="D4272" s="250"/>
      <c r="E4272" s="250"/>
      <c r="F4272" s="250"/>
    </row>
    <row r="4273" spans="1:6" ht="15" x14ac:dyDescent="0.25">
      <c r="A4273" s="250"/>
      <c r="B4273" s="250"/>
      <c r="C4273" s="250"/>
      <c r="D4273" s="250"/>
      <c r="E4273" s="250"/>
      <c r="F4273" s="250"/>
    </row>
    <row r="4274" spans="1:6" ht="15" x14ac:dyDescent="0.25">
      <c r="A4274" s="250"/>
      <c r="B4274" s="250"/>
      <c r="C4274" s="250"/>
      <c r="D4274" s="250"/>
      <c r="E4274" s="250"/>
      <c r="F4274" s="250"/>
    </row>
    <row r="4275" spans="1:6" ht="15" x14ac:dyDescent="0.25">
      <c r="A4275" s="250"/>
      <c r="B4275" s="250"/>
      <c r="C4275" s="250"/>
      <c r="D4275" s="250"/>
      <c r="E4275" s="250"/>
      <c r="F4275" s="250"/>
    </row>
    <row r="4276" spans="1:6" ht="15" x14ac:dyDescent="0.25">
      <c r="A4276" s="250"/>
      <c r="B4276" s="250"/>
      <c r="C4276" s="250"/>
      <c r="D4276" s="250"/>
      <c r="E4276" s="250"/>
      <c r="F4276" s="250"/>
    </row>
    <row r="4277" spans="1:6" ht="15" x14ac:dyDescent="0.25">
      <c r="A4277" s="250"/>
      <c r="B4277" s="250"/>
      <c r="C4277" s="250"/>
      <c r="D4277" s="250"/>
      <c r="E4277" s="250"/>
      <c r="F4277" s="250"/>
    </row>
    <row r="4278" spans="1:6" ht="15" x14ac:dyDescent="0.25">
      <c r="A4278" s="250"/>
      <c r="B4278" s="250"/>
      <c r="C4278" s="250"/>
      <c r="D4278" s="250"/>
      <c r="E4278" s="250"/>
      <c r="F4278" s="250"/>
    </row>
    <row r="4279" spans="1:6" ht="15" x14ac:dyDescent="0.25">
      <c r="A4279" s="250"/>
      <c r="B4279" s="250"/>
      <c r="C4279" s="250"/>
      <c r="D4279" s="250"/>
      <c r="E4279" s="250"/>
      <c r="F4279" s="251"/>
    </row>
    <row r="4280" spans="1:6" ht="15" x14ac:dyDescent="0.25">
      <c r="A4280" s="250"/>
      <c r="B4280" s="250"/>
      <c r="C4280" s="250"/>
      <c r="D4280" s="250"/>
      <c r="E4280" s="250"/>
      <c r="F4280" s="251"/>
    </row>
    <row r="4281" spans="1:6" ht="15" x14ac:dyDescent="0.25">
      <c r="A4281" s="250"/>
      <c r="B4281" s="250"/>
      <c r="C4281" s="250"/>
      <c r="D4281" s="250"/>
      <c r="E4281" s="250"/>
      <c r="F4281" s="250"/>
    </row>
    <row r="4282" spans="1:6" ht="15" x14ac:dyDescent="0.25">
      <c r="A4282" s="250"/>
      <c r="B4282" s="250"/>
      <c r="C4282" s="250"/>
      <c r="D4282" s="250"/>
      <c r="E4282" s="250"/>
      <c r="F4282" s="250"/>
    </row>
    <row r="4283" spans="1:6" ht="15" x14ac:dyDescent="0.25">
      <c r="A4283" s="250"/>
      <c r="B4283" s="250"/>
      <c r="C4283" s="250"/>
      <c r="D4283" s="250"/>
      <c r="E4283" s="250"/>
      <c r="F4283" s="250"/>
    </row>
    <row r="4284" spans="1:6" ht="15" x14ac:dyDescent="0.25">
      <c r="A4284" s="250"/>
      <c r="B4284" s="250"/>
      <c r="C4284" s="250"/>
      <c r="D4284" s="250"/>
      <c r="E4284" s="250"/>
      <c r="F4284" s="250"/>
    </row>
    <row r="4285" spans="1:6" ht="15" x14ac:dyDescent="0.25">
      <c r="A4285" s="250"/>
      <c r="B4285" s="250"/>
      <c r="C4285" s="250"/>
      <c r="D4285" s="250"/>
      <c r="E4285" s="250"/>
      <c r="F4285" s="250"/>
    </row>
    <row r="4286" spans="1:6" ht="15" x14ac:dyDescent="0.25">
      <c r="A4286" s="250"/>
      <c r="B4286" s="250"/>
      <c r="C4286" s="250"/>
      <c r="D4286" s="250"/>
      <c r="E4286" s="250"/>
      <c r="F4286" s="250"/>
    </row>
    <row r="4287" spans="1:6" ht="15" x14ac:dyDescent="0.25">
      <c r="A4287" s="250"/>
      <c r="B4287" s="250"/>
      <c r="C4287" s="250"/>
      <c r="D4287" s="250"/>
      <c r="E4287" s="250"/>
      <c r="F4287" s="250"/>
    </row>
    <row r="4288" spans="1:6" ht="15" x14ac:dyDescent="0.25">
      <c r="A4288" s="250"/>
      <c r="B4288" s="250"/>
      <c r="C4288" s="250"/>
      <c r="D4288" s="250"/>
      <c r="E4288" s="250"/>
      <c r="F4288" s="250"/>
    </row>
    <row r="4289" spans="1:6" ht="15" x14ac:dyDescent="0.25">
      <c r="A4289" s="250"/>
      <c r="B4289" s="250"/>
      <c r="C4289" s="250"/>
      <c r="D4289" s="250"/>
      <c r="E4289" s="250"/>
      <c r="F4289" s="250"/>
    </row>
    <row r="4290" spans="1:6" ht="15" x14ac:dyDescent="0.25">
      <c r="A4290" s="250"/>
      <c r="B4290" s="250"/>
      <c r="C4290" s="250"/>
      <c r="D4290" s="250"/>
      <c r="E4290" s="250"/>
      <c r="F4290" s="250"/>
    </row>
    <row r="4291" spans="1:6" ht="15" x14ac:dyDescent="0.25">
      <c r="A4291" s="250"/>
      <c r="B4291" s="250"/>
      <c r="C4291" s="250"/>
      <c r="D4291" s="250"/>
      <c r="E4291" s="250"/>
      <c r="F4291" s="251"/>
    </row>
    <row r="4292" spans="1:6" ht="15" x14ac:dyDescent="0.25">
      <c r="A4292" s="250"/>
      <c r="B4292" s="250"/>
      <c r="C4292" s="250"/>
      <c r="D4292" s="250"/>
      <c r="E4292" s="250"/>
      <c r="F4292" s="251"/>
    </row>
    <row r="4293" spans="1:6" ht="15" x14ac:dyDescent="0.25">
      <c r="A4293" s="250"/>
      <c r="B4293" s="250"/>
      <c r="C4293" s="250"/>
      <c r="D4293" s="250"/>
      <c r="E4293" s="250"/>
      <c r="F4293" s="251"/>
    </row>
    <row r="4294" spans="1:6" ht="15" x14ac:dyDescent="0.25">
      <c r="A4294" s="250"/>
      <c r="B4294" s="250"/>
      <c r="C4294" s="250"/>
      <c r="D4294" s="250"/>
      <c r="E4294" s="250"/>
      <c r="F4294" s="250"/>
    </row>
    <row r="4295" spans="1:6" ht="15" x14ac:dyDescent="0.25">
      <c r="A4295" s="250"/>
      <c r="B4295" s="250"/>
      <c r="C4295" s="250"/>
      <c r="D4295" s="250"/>
      <c r="E4295" s="250"/>
      <c r="F4295" s="251"/>
    </row>
    <row r="4296" spans="1:6" ht="15" x14ac:dyDescent="0.25">
      <c r="A4296" s="250"/>
      <c r="B4296" s="250"/>
      <c r="C4296" s="250"/>
      <c r="D4296" s="250"/>
      <c r="E4296" s="250"/>
      <c r="F4296" s="250"/>
    </row>
    <row r="4297" spans="1:6" ht="15" x14ac:dyDescent="0.25">
      <c r="A4297" s="250"/>
      <c r="B4297" s="250"/>
      <c r="C4297" s="250"/>
      <c r="D4297" s="250"/>
      <c r="E4297" s="250"/>
      <c r="F4297" s="250"/>
    </row>
    <row r="4298" spans="1:6" ht="15" x14ac:dyDescent="0.25">
      <c r="A4298" s="250"/>
      <c r="B4298" s="250"/>
      <c r="C4298" s="250"/>
      <c r="D4298" s="250"/>
      <c r="E4298" s="250"/>
      <c r="F4298" s="250"/>
    </row>
    <row r="4299" spans="1:6" ht="15" x14ac:dyDescent="0.25">
      <c r="A4299" s="250"/>
      <c r="B4299" s="250"/>
      <c r="C4299" s="250"/>
      <c r="D4299" s="250"/>
      <c r="E4299" s="250"/>
      <c r="F4299" s="251"/>
    </row>
    <row r="4300" spans="1:6" ht="15" x14ac:dyDescent="0.25">
      <c r="A4300" s="250"/>
      <c r="B4300" s="250"/>
      <c r="C4300" s="250"/>
      <c r="D4300" s="250"/>
      <c r="E4300" s="250"/>
      <c r="F4300" s="251"/>
    </row>
    <row r="4301" spans="1:6" ht="15" x14ac:dyDescent="0.25">
      <c r="A4301" s="250"/>
      <c r="B4301" s="250"/>
      <c r="C4301" s="250"/>
      <c r="D4301" s="250"/>
      <c r="E4301" s="250"/>
      <c r="F4301" s="251"/>
    </row>
    <row r="4302" spans="1:6" ht="15" x14ac:dyDescent="0.25">
      <c r="A4302" s="250"/>
      <c r="B4302" s="250"/>
      <c r="C4302" s="250"/>
      <c r="D4302" s="250"/>
      <c r="E4302" s="250"/>
      <c r="F4302" s="250"/>
    </row>
    <row r="4303" spans="1:6" ht="15" x14ac:dyDescent="0.25">
      <c r="A4303" s="250"/>
      <c r="B4303" s="250"/>
      <c r="C4303" s="250"/>
      <c r="D4303" s="250"/>
      <c r="E4303" s="250"/>
      <c r="F4303" s="250"/>
    </row>
    <row r="4304" spans="1:6" ht="15" x14ac:dyDescent="0.25">
      <c r="A4304" s="250"/>
      <c r="B4304" s="250"/>
      <c r="C4304" s="250"/>
      <c r="D4304" s="250"/>
      <c r="E4304" s="250"/>
      <c r="F4304" s="250"/>
    </row>
    <row r="4305" spans="1:6" ht="15" x14ac:dyDescent="0.25">
      <c r="A4305" s="250"/>
      <c r="B4305" s="250"/>
      <c r="C4305" s="250"/>
      <c r="D4305" s="250"/>
      <c r="E4305" s="250"/>
      <c r="F4305" s="250"/>
    </row>
    <row r="4306" spans="1:6" ht="15" x14ac:dyDescent="0.25">
      <c r="A4306" s="250"/>
      <c r="B4306" s="250"/>
      <c r="C4306" s="250"/>
      <c r="D4306" s="250"/>
      <c r="E4306" s="250"/>
      <c r="F4306" s="250"/>
    </row>
    <row r="4307" spans="1:6" ht="15" x14ac:dyDescent="0.25">
      <c r="A4307" s="250"/>
      <c r="B4307" s="250"/>
      <c r="C4307" s="250"/>
      <c r="D4307" s="250"/>
      <c r="E4307" s="250"/>
      <c r="F4307" s="250"/>
    </row>
    <row r="4308" spans="1:6" ht="15" x14ac:dyDescent="0.25">
      <c r="A4308" s="250"/>
      <c r="B4308" s="250"/>
      <c r="C4308" s="250"/>
      <c r="D4308" s="250"/>
      <c r="E4308" s="250"/>
      <c r="F4308" s="251"/>
    </row>
    <row r="4309" spans="1:6" ht="15" x14ac:dyDescent="0.25">
      <c r="A4309" s="250"/>
      <c r="B4309" s="250"/>
      <c r="C4309" s="250"/>
      <c r="D4309" s="250"/>
      <c r="E4309" s="250"/>
      <c r="F4309" s="250"/>
    </row>
    <row r="4310" spans="1:6" ht="15" x14ac:dyDescent="0.25">
      <c r="A4310" s="250"/>
      <c r="B4310" s="250"/>
      <c r="C4310" s="250"/>
      <c r="D4310" s="250"/>
      <c r="E4310" s="250"/>
      <c r="F4310" s="251"/>
    </row>
    <row r="4311" spans="1:6" ht="15" x14ac:dyDescent="0.25">
      <c r="A4311" s="250"/>
      <c r="B4311" s="250"/>
      <c r="C4311" s="250"/>
      <c r="D4311" s="250"/>
      <c r="E4311" s="250"/>
      <c r="F4311" s="250"/>
    </row>
    <row r="4312" spans="1:6" ht="15" x14ac:dyDescent="0.25">
      <c r="A4312" s="250"/>
      <c r="B4312" s="250"/>
      <c r="C4312" s="250"/>
      <c r="D4312" s="250"/>
      <c r="E4312" s="250"/>
      <c r="F4312" s="251"/>
    </row>
    <row r="4313" spans="1:6" ht="15" x14ac:dyDescent="0.25">
      <c r="A4313" s="250"/>
      <c r="B4313" s="250"/>
      <c r="C4313" s="250"/>
      <c r="D4313" s="250"/>
      <c r="E4313" s="250"/>
      <c r="F4313" s="250"/>
    </row>
    <row r="4314" spans="1:6" ht="15" x14ac:dyDescent="0.25">
      <c r="A4314" s="250"/>
      <c r="B4314" s="250"/>
      <c r="C4314" s="250"/>
      <c r="D4314" s="250"/>
      <c r="E4314" s="250"/>
      <c r="F4314" s="250"/>
    </row>
    <row r="4315" spans="1:6" ht="15" x14ac:dyDescent="0.25">
      <c r="A4315" s="250"/>
      <c r="B4315" s="250"/>
      <c r="C4315" s="250"/>
      <c r="D4315" s="250"/>
      <c r="E4315" s="250"/>
      <c r="F4315" s="250"/>
    </row>
    <row r="4316" spans="1:6" ht="15" x14ac:dyDescent="0.25">
      <c r="A4316" s="250"/>
      <c r="B4316" s="250"/>
      <c r="C4316" s="250"/>
      <c r="D4316" s="250"/>
      <c r="E4316" s="250"/>
      <c r="F4316" s="250"/>
    </row>
    <row r="4317" spans="1:6" ht="15" x14ac:dyDescent="0.25">
      <c r="A4317" s="250"/>
      <c r="B4317" s="250"/>
      <c r="C4317" s="250"/>
      <c r="D4317" s="250"/>
      <c r="E4317" s="250"/>
      <c r="F4317" s="250"/>
    </row>
    <row r="4318" spans="1:6" ht="15" x14ac:dyDescent="0.25">
      <c r="A4318" s="250"/>
      <c r="B4318" s="250"/>
      <c r="C4318" s="250"/>
      <c r="D4318" s="250"/>
      <c r="E4318" s="250"/>
      <c r="F4318" s="250"/>
    </row>
    <row r="4319" spans="1:6" ht="15" x14ac:dyDescent="0.25">
      <c r="A4319" s="250"/>
      <c r="B4319" s="250"/>
      <c r="C4319" s="250"/>
      <c r="D4319" s="250"/>
      <c r="E4319" s="250"/>
      <c r="F4319" s="251"/>
    </row>
    <row r="4320" spans="1:6" ht="15" x14ac:dyDescent="0.25">
      <c r="A4320" s="250"/>
      <c r="B4320" s="250"/>
      <c r="C4320" s="250"/>
      <c r="D4320" s="250"/>
      <c r="E4320" s="250"/>
      <c r="F4320" s="250"/>
    </row>
    <row r="4321" spans="1:6" ht="15" x14ac:dyDescent="0.25">
      <c r="A4321" s="250"/>
      <c r="B4321" s="250"/>
      <c r="C4321" s="250"/>
      <c r="D4321" s="250"/>
      <c r="E4321" s="250"/>
      <c r="F4321" s="250"/>
    </row>
    <row r="4322" spans="1:6" ht="15" x14ac:dyDescent="0.25">
      <c r="A4322" s="250"/>
      <c r="B4322" s="250"/>
      <c r="C4322" s="250"/>
      <c r="D4322" s="250"/>
      <c r="E4322" s="250"/>
      <c r="F4322" s="250"/>
    </row>
    <row r="4323" spans="1:6" ht="15" x14ac:dyDescent="0.25">
      <c r="A4323" s="250"/>
      <c r="B4323" s="250"/>
      <c r="C4323" s="250"/>
      <c r="D4323" s="250"/>
      <c r="E4323" s="250"/>
      <c r="F4323" s="251"/>
    </row>
    <row r="4324" spans="1:6" ht="15" x14ac:dyDescent="0.25">
      <c r="A4324" s="250"/>
      <c r="B4324" s="250"/>
      <c r="C4324" s="250"/>
      <c r="D4324" s="250"/>
      <c r="E4324" s="250"/>
      <c r="F4324" s="250"/>
    </row>
    <row r="4325" spans="1:6" ht="15" x14ac:dyDescent="0.25">
      <c r="A4325" s="250"/>
      <c r="B4325" s="250"/>
      <c r="C4325" s="250"/>
      <c r="D4325" s="250"/>
      <c r="E4325" s="250"/>
      <c r="F4325" s="250"/>
    </row>
    <row r="4326" spans="1:6" ht="15" x14ac:dyDescent="0.25">
      <c r="A4326" s="250"/>
      <c r="B4326" s="250"/>
      <c r="C4326" s="250"/>
      <c r="D4326" s="250"/>
      <c r="E4326" s="250"/>
      <c r="F4326" s="251"/>
    </row>
    <row r="4327" spans="1:6" ht="15" x14ac:dyDescent="0.25">
      <c r="A4327" s="250"/>
      <c r="B4327" s="250"/>
      <c r="C4327" s="250"/>
      <c r="D4327" s="250"/>
      <c r="E4327" s="250"/>
      <c r="F4327" s="251"/>
    </row>
    <row r="4328" spans="1:6" ht="15" x14ac:dyDescent="0.25">
      <c r="A4328" s="250"/>
      <c r="B4328" s="250"/>
      <c r="C4328" s="250"/>
      <c r="D4328" s="250"/>
      <c r="E4328" s="250"/>
      <c r="F4328" s="250"/>
    </row>
    <row r="4329" spans="1:6" ht="15" x14ac:dyDescent="0.25">
      <c r="A4329" s="250"/>
      <c r="B4329" s="250"/>
      <c r="C4329" s="250"/>
      <c r="D4329" s="250"/>
      <c r="E4329" s="250"/>
      <c r="F4329" s="250"/>
    </row>
    <row r="4330" spans="1:6" ht="15" x14ac:dyDescent="0.25">
      <c r="A4330" s="250"/>
      <c r="B4330" s="250"/>
      <c r="C4330" s="250"/>
      <c r="D4330" s="250"/>
      <c r="E4330" s="250"/>
      <c r="F4330" s="250"/>
    </row>
    <row r="4331" spans="1:6" ht="15" x14ac:dyDescent="0.25">
      <c r="A4331" s="250"/>
      <c r="B4331" s="250"/>
      <c r="C4331" s="250"/>
      <c r="D4331" s="250"/>
      <c r="E4331" s="250"/>
      <c r="F4331" s="250"/>
    </row>
    <row r="4332" spans="1:6" ht="15" x14ac:dyDescent="0.25">
      <c r="A4332" s="250"/>
      <c r="B4332" s="250"/>
      <c r="C4332" s="250"/>
      <c r="D4332" s="250"/>
      <c r="E4332" s="250"/>
      <c r="F4332" s="251"/>
    </row>
    <row r="4333" spans="1:6" ht="15" x14ac:dyDescent="0.25">
      <c r="A4333" s="250"/>
      <c r="B4333" s="250"/>
      <c r="C4333" s="250"/>
      <c r="D4333" s="250"/>
      <c r="E4333" s="250"/>
      <c r="F4333" s="251"/>
    </row>
    <row r="4334" spans="1:6" ht="15" x14ac:dyDescent="0.25">
      <c r="A4334" s="250"/>
      <c r="B4334" s="250"/>
      <c r="C4334" s="250"/>
      <c r="D4334" s="250"/>
      <c r="E4334" s="250"/>
      <c r="F4334" s="250"/>
    </row>
    <row r="4335" spans="1:6" ht="15" x14ac:dyDescent="0.25">
      <c r="A4335" s="250"/>
      <c r="B4335" s="250"/>
      <c r="C4335" s="250"/>
      <c r="D4335" s="250"/>
      <c r="E4335" s="250"/>
      <c r="F4335" s="250"/>
    </row>
    <row r="4336" spans="1:6" ht="15" x14ac:dyDescent="0.25">
      <c r="A4336" s="250"/>
      <c r="B4336" s="250"/>
      <c r="C4336" s="250"/>
      <c r="D4336" s="250"/>
      <c r="E4336" s="250"/>
      <c r="F4336" s="250"/>
    </row>
    <row r="4337" spans="1:6" ht="15" x14ac:dyDescent="0.25">
      <c r="A4337" s="250"/>
      <c r="B4337" s="250"/>
      <c r="C4337" s="250"/>
      <c r="D4337" s="250"/>
      <c r="E4337" s="250"/>
      <c r="F4337" s="250"/>
    </row>
    <row r="4338" spans="1:6" ht="15" x14ac:dyDescent="0.25">
      <c r="A4338" s="250"/>
      <c r="B4338" s="250"/>
      <c r="C4338" s="250"/>
      <c r="D4338" s="250"/>
      <c r="E4338" s="250"/>
      <c r="F4338" s="251"/>
    </row>
    <row r="4339" spans="1:6" ht="15" x14ac:dyDescent="0.25">
      <c r="A4339" s="250"/>
      <c r="B4339" s="250"/>
      <c r="C4339" s="250"/>
      <c r="D4339" s="250"/>
      <c r="E4339" s="250"/>
      <c r="F4339" s="251"/>
    </row>
    <row r="4340" spans="1:6" ht="15" x14ac:dyDescent="0.25">
      <c r="A4340" s="250"/>
      <c r="B4340" s="250"/>
      <c r="C4340" s="250"/>
      <c r="D4340" s="250"/>
      <c r="E4340" s="250"/>
      <c r="F4340" s="251"/>
    </row>
    <row r="4341" spans="1:6" ht="15" x14ac:dyDescent="0.25">
      <c r="A4341" s="250"/>
      <c r="B4341" s="250"/>
      <c r="C4341" s="250"/>
      <c r="D4341" s="250"/>
      <c r="E4341" s="250"/>
      <c r="F4341" s="250"/>
    </row>
    <row r="4342" spans="1:6" ht="15" x14ac:dyDescent="0.25">
      <c r="A4342" s="250"/>
      <c r="B4342" s="250"/>
      <c r="C4342" s="250"/>
      <c r="D4342" s="250"/>
      <c r="E4342" s="250"/>
      <c r="F4342" s="250"/>
    </row>
    <row r="4343" spans="1:6" ht="15" x14ac:dyDescent="0.25">
      <c r="A4343" s="250"/>
      <c r="B4343" s="250"/>
      <c r="C4343" s="250"/>
      <c r="D4343" s="250"/>
      <c r="E4343" s="250"/>
      <c r="F4343" s="250"/>
    </row>
    <row r="4344" spans="1:6" ht="15" x14ac:dyDescent="0.25">
      <c r="A4344" s="250"/>
      <c r="B4344" s="250"/>
      <c r="C4344" s="250"/>
      <c r="D4344" s="250"/>
      <c r="E4344" s="250"/>
      <c r="F4344" s="251"/>
    </row>
    <row r="4345" spans="1:6" ht="15" x14ac:dyDescent="0.25">
      <c r="A4345" s="250"/>
      <c r="B4345" s="250"/>
      <c r="C4345" s="250"/>
      <c r="D4345" s="250"/>
      <c r="E4345" s="250"/>
      <c r="F4345" s="251"/>
    </row>
    <row r="4346" spans="1:6" ht="15" x14ac:dyDescent="0.25">
      <c r="A4346" s="250"/>
      <c r="B4346" s="250"/>
      <c r="C4346" s="250"/>
      <c r="D4346" s="250"/>
      <c r="E4346" s="250"/>
      <c r="F4346" s="250"/>
    </row>
    <row r="4347" spans="1:6" ht="15" x14ac:dyDescent="0.25">
      <c r="A4347" s="250"/>
      <c r="B4347" s="250"/>
      <c r="C4347" s="250"/>
      <c r="D4347" s="250"/>
      <c r="E4347" s="250"/>
      <c r="F4347" s="251"/>
    </row>
    <row r="4348" spans="1:6" ht="15" x14ac:dyDescent="0.25">
      <c r="A4348" s="250"/>
      <c r="B4348" s="250"/>
      <c r="C4348" s="250"/>
      <c r="D4348" s="250"/>
      <c r="E4348" s="250"/>
      <c r="F4348" s="251"/>
    </row>
    <row r="4349" spans="1:6" ht="15" x14ac:dyDescent="0.25">
      <c r="A4349" s="250"/>
      <c r="B4349" s="250"/>
      <c r="C4349" s="250"/>
      <c r="D4349" s="250"/>
      <c r="E4349" s="250"/>
      <c r="F4349" s="251"/>
    </row>
    <row r="4350" spans="1:6" ht="15" x14ac:dyDescent="0.25">
      <c r="A4350" s="250"/>
      <c r="B4350" s="250"/>
      <c r="C4350" s="250"/>
      <c r="D4350" s="250"/>
      <c r="E4350" s="250"/>
      <c r="F4350" s="251"/>
    </row>
    <row r="4351" spans="1:6" ht="15" x14ac:dyDescent="0.25">
      <c r="A4351" s="250"/>
      <c r="B4351" s="250"/>
      <c r="C4351" s="250"/>
      <c r="D4351" s="250"/>
      <c r="E4351" s="250"/>
      <c r="F4351" s="251"/>
    </row>
    <row r="4352" spans="1:6" ht="15" x14ac:dyDescent="0.25">
      <c r="A4352" s="250"/>
      <c r="B4352" s="250"/>
      <c r="C4352" s="250"/>
      <c r="D4352" s="250"/>
      <c r="E4352" s="250"/>
      <c r="F4352" s="250"/>
    </row>
    <row r="4353" spans="1:6" ht="15" x14ac:dyDescent="0.25">
      <c r="A4353" s="250"/>
      <c r="B4353" s="250"/>
      <c r="C4353" s="250"/>
      <c r="D4353" s="250"/>
      <c r="E4353" s="250"/>
      <c r="F4353" s="251"/>
    </row>
    <row r="4354" spans="1:6" ht="15" x14ac:dyDescent="0.25">
      <c r="A4354" s="250"/>
      <c r="B4354" s="250"/>
      <c r="C4354" s="250"/>
      <c r="D4354" s="250"/>
      <c r="E4354" s="250"/>
      <c r="F4354" s="251"/>
    </row>
    <row r="4355" spans="1:6" ht="15" x14ac:dyDescent="0.25">
      <c r="A4355" s="250"/>
      <c r="B4355" s="250"/>
      <c r="C4355" s="250"/>
      <c r="D4355" s="250"/>
      <c r="E4355" s="250"/>
      <c r="F4355" s="250"/>
    </row>
    <row r="4356" spans="1:6" ht="15" x14ac:dyDescent="0.25">
      <c r="A4356" s="250"/>
      <c r="B4356" s="250"/>
      <c r="C4356" s="250"/>
      <c r="D4356" s="250"/>
      <c r="E4356" s="250"/>
      <c r="F4356" s="250"/>
    </row>
    <row r="4357" spans="1:6" ht="15" x14ac:dyDescent="0.25">
      <c r="A4357" s="250"/>
      <c r="B4357" s="250"/>
      <c r="C4357" s="250"/>
      <c r="D4357" s="250"/>
      <c r="E4357" s="250"/>
      <c r="F4357" s="250"/>
    </row>
    <row r="4358" spans="1:6" ht="15" x14ac:dyDescent="0.25">
      <c r="A4358" s="250"/>
      <c r="B4358" s="250"/>
      <c r="C4358" s="250"/>
      <c r="D4358" s="250"/>
      <c r="E4358" s="250"/>
      <c r="F4358" s="250"/>
    </row>
    <row r="4359" spans="1:6" ht="15" x14ac:dyDescent="0.25">
      <c r="A4359" s="250"/>
      <c r="B4359" s="250"/>
      <c r="C4359" s="250"/>
      <c r="D4359" s="250"/>
      <c r="E4359" s="250"/>
      <c r="F4359" s="250"/>
    </row>
    <row r="4360" spans="1:6" ht="15" x14ac:dyDescent="0.25">
      <c r="A4360" s="250"/>
      <c r="B4360" s="250"/>
      <c r="C4360" s="250"/>
      <c r="D4360" s="250"/>
      <c r="E4360" s="250"/>
      <c r="F4360" s="250"/>
    </row>
    <row r="4361" spans="1:6" ht="15" x14ac:dyDescent="0.25">
      <c r="A4361" s="250"/>
      <c r="B4361" s="250"/>
      <c r="C4361" s="250"/>
      <c r="D4361" s="250"/>
      <c r="E4361" s="250"/>
      <c r="F4361" s="251"/>
    </row>
    <row r="4362" spans="1:6" ht="15" x14ac:dyDescent="0.25">
      <c r="A4362" s="250"/>
      <c r="B4362" s="250"/>
      <c r="C4362" s="250"/>
      <c r="D4362" s="250"/>
      <c r="E4362" s="250"/>
      <c r="F4362" s="251"/>
    </row>
    <row r="4363" spans="1:6" ht="15" x14ac:dyDescent="0.25">
      <c r="A4363" s="250"/>
      <c r="B4363" s="250"/>
      <c r="C4363" s="250"/>
      <c r="D4363" s="250"/>
      <c r="E4363" s="250"/>
      <c r="F4363" s="250"/>
    </row>
    <row r="4364" spans="1:6" ht="15" x14ac:dyDescent="0.25">
      <c r="A4364" s="250"/>
      <c r="B4364" s="250"/>
      <c r="C4364" s="250"/>
      <c r="D4364" s="250"/>
      <c r="E4364" s="250"/>
      <c r="F4364" s="251"/>
    </row>
    <row r="4365" spans="1:6" ht="15" x14ac:dyDescent="0.25">
      <c r="A4365" s="250"/>
      <c r="B4365" s="250"/>
      <c r="C4365" s="250"/>
      <c r="D4365" s="250"/>
      <c r="E4365" s="250"/>
      <c r="F4365" s="251"/>
    </row>
    <row r="4366" spans="1:6" ht="15" x14ac:dyDescent="0.25">
      <c r="A4366" s="250"/>
      <c r="B4366" s="250"/>
      <c r="C4366" s="250"/>
      <c r="D4366" s="250"/>
      <c r="E4366" s="250"/>
      <c r="F4366" s="250"/>
    </row>
    <row r="4367" spans="1:6" ht="15" x14ac:dyDescent="0.25">
      <c r="A4367" s="250"/>
      <c r="B4367" s="250"/>
      <c r="C4367" s="250"/>
      <c r="D4367" s="250"/>
      <c r="E4367" s="250"/>
      <c r="F4367" s="251"/>
    </row>
    <row r="4368" spans="1:6" ht="15" x14ac:dyDescent="0.25">
      <c r="A4368" s="250"/>
      <c r="B4368" s="250"/>
      <c r="C4368" s="250"/>
      <c r="D4368" s="250"/>
      <c r="E4368" s="250"/>
      <c r="F4368" s="251"/>
    </row>
    <row r="4369" spans="1:6" ht="15" x14ac:dyDescent="0.25">
      <c r="A4369" s="250"/>
      <c r="B4369" s="250"/>
      <c r="C4369" s="250"/>
      <c r="D4369" s="250"/>
      <c r="E4369" s="250"/>
      <c r="F4369" s="250"/>
    </row>
    <row r="4370" spans="1:6" ht="15" x14ac:dyDescent="0.25">
      <c r="A4370" s="250"/>
      <c r="B4370" s="250"/>
      <c r="C4370" s="250"/>
      <c r="D4370" s="250"/>
      <c r="E4370" s="250"/>
      <c r="F4370" s="251"/>
    </row>
    <row r="4371" spans="1:6" ht="15" x14ac:dyDescent="0.25">
      <c r="A4371" s="250"/>
      <c r="B4371" s="250"/>
      <c r="C4371" s="250"/>
      <c r="D4371" s="250"/>
      <c r="E4371" s="250"/>
      <c r="F4371" s="251"/>
    </row>
    <row r="4372" spans="1:6" ht="15" x14ac:dyDescent="0.25">
      <c r="A4372" s="250"/>
      <c r="B4372" s="250"/>
      <c r="C4372" s="250"/>
      <c r="D4372" s="250"/>
      <c r="E4372" s="250"/>
      <c r="F4372" s="251"/>
    </row>
    <row r="4373" spans="1:6" ht="15" x14ac:dyDescent="0.25">
      <c r="A4373" s="250"/>
      <c r="B4373" s="250"/>
      <c r="C4373" s="250"/>
      <c r="D4373" s="250"/>
      <c r="E4373" s="250"/>
      <c r="F4373" s="251"/>
    </row>
    <row r="4374" spans="1:6" ht="15" x14ac:dyDescent="0.25">
      <c r="A4374" s="250"/>
      <c r="B4374" s="250"/>
      <c r="C4374" s="250"/>
      <c r="D4374" s="250"/>
      <c r="E4374" s="250"/>
      <c r="F4374" s="250"/>
    </row>
    <row r="4375" spans="1:6" ht="15" x14ac:dyDescent="0.25">
      <c r="A4375" s="250"/>
      <c r="B4375" s="250"/>
      <c r="C4375" s="250"/>
      <c r="D4375" s="250"/>
      <c r="E4375" s="250"/>
      <c r="F4375" s="251"/>
    </row>
    <row r="4376" spans="1:6" ht="15" x14ac:dyDescent="0.25">
      <c r="A4376" s="250"/>
      <c r="B4376" s="250"/>
      <c r="C4376" s="250"/>
      <c r="D4376" s="250"/>
      <c r="E4376" s="250"/>
      <c r="F4376" s="250"/>
    </row>
    <row r="4377" spans="1:6" ht="15" x14ac:dyDescent="0.25">
      <c r="A4377" s="250"/>
      <c r="B4377" s="250"/>
      <c r="C4377" s="250"/>
      <c r="D4377" s="250"/>
      <c r="E4377" s="250"/>
      <c r="F4377" s="250"/>
    </row>
    <row r="4378" spans="1:6" ht="15" x14ac:dyDescent="0.25">
      <c r="A4378" s="250"/>
      <c r="B4378" s="250"/>
      <c r="C4378" s="250"/>
      <c r="D4378" s="250"/>
      <c r="E4378" s="250"/>
      <c r="F4378" s="250"/>
    </row>
    <row r="4379" spans="1:6" ht="15" x14ac:dyDescent="0.25">
      <c r="A4379" s="250"/>
      <c r="B4379" s="250"/>
      <c r="C4379" s="250"/>
      <c r="D4379" s="250"/>
      <c r="E4379" s="250"/>
      <c r="F4379" s="250"/>
    </row>
    <row r="4380" spans="1:6" ht="15" x14ac:dyDescent="0.25">
      <c r="A4380" s="250"/>
      <c r="B4380" s="250"/>
      <c r="C4380" s="250"/>
      <c r="D4380" s="250"/>
      <c r="E4380" s="250"/>
      <c r="F4380" s="250"/>
    </row>
    <row r="4381" spans="1:6" ht="15" x14ac:dyDescent="0.25">
      <c r="A4381" s="250"/>
      <c r="B4381" s="250"/>
      <c r="C4381" s="250"/>
      <c r="D4381" s="250"/>
      <c r="E4381" s="250"/>
      <c r="F4381" s="250"/>
    </row>
    <row r="4382" spans="1:6" ht="15" x14ac:dyDescent="0.25">
      <c r="A4382" s="250"/>
      <c r="B4382" s="250"/>
      <c r="C4382" s="250"/>
      <c r="D4382" s="250"/>
      <c r="E4382" s="250"/>
      <c r="F4382" s="251"/>
    </row>
    <row r="4383" spans="1:6" ht="15" x14ac:dyDescent="0.25">
      <c r="A4383" s="250"/>
      <c r="B4383" s="250"/>
      <c r="C4383" s="250"/>
      <c r="D4383" s="250"/>
      <c r="E4383" s="250"/>
      <c r="F4383" s="250"/>
    </row>
    <row r="4384" spans="1:6" ht="15" x14ac:dyDescent="0.25">
      <c r="A4384" s="250"/>
      <c r="B4384" s="250"/>
      <c r="C4384" s="250"/>
      <c r="D4384" s="250"/>
      <c r="E4384" s="250"/>
      <c r="F4384" s="250"/>
    </row>
    <row r="4385" spans="1:6" ht="15" x14ac:dyDescent="0.25">
      <c r="A4385" s="250"/>
      <c r="B4385" s="250"/>
      <c r="C4385" s="250"/>
      <c r="D4385" s="250"/>
      <c r="E4385" s="250"/>
      <c r="F4385" s="250"/>
    </row>
    <row r="4386" spans="1:6" ht="15" x14ac:dyDescent="0.25">
      <c r="A4386" s="250"/>
      <c r="B4386" s="250"/>
      <c r="C4386" s="250"/>
      <c r="D4386" s="250"/>
      <c r="E4386" s="250"/>
      <c r="F4386" s="250"/>
    </row>
    <row r="4387" spans="1:6" ht="15" x14ac:dyDescent="0.25">
      <c r="A4387" s="250"/>
      <c r="B4387" s="250"/>
      <c r="C4387" s="250"/>
      <c r="D4387" s="250"/>
      <c r="E4387" s="250"/>
      <c r="F4387" s="250"/>
    </row>
    <row r="4388" spans="1:6" ht="15" x14ac:dyDescent="0.25">
      <c r="A4388" s="250"/>
      <c r="B4388" s="250"/>
      <c r="C4388" s="250"/>
      <c r="D4388" s="250"/>
      <c r="E4388" s="250"/>
      <c r="F4388" s="250"/>
    </row>
    <row r="4389" spans="1:6" ht="15" x14ac:dyDescent="0.25">
      <c r="A4389" s="250"/>
      <c r="B4389" s="250"/>
      <c r="C4389" s="250"/>
      <c r="D4389" s="250"/>
      <c r="E4389" s="250"/>
      <c r="F4389" s="250"/>
    </row>
    <row r="4390" spans="1:6" ht="15" x14ac:dyDescent="0.25">
      <c r="A4390" s="250"/>
      <c r="B4390" s="250"/>
      <c r="C4390" s="250"/>
      <c r="D4390" s="250"/>
      <c r="E4390" s="250"/>
      <c r="F4390" s="250"/>
    </row>
    <row r="4391" spans="1:6" ht="15" x14ac:dyDescent="0.25">
      <c r="A4391" s="250"/>
      <c r="B4391" s="250"/>
      <c r="C4391" s="250"/>
      <c r="D4391" s="250"/>
      <c r="E4391" s="250"/>
      <c r="F4391" s="250"/>
    </row>
    <row r="4392" spans="1:6" ht="15" x14ac:dyDescent="0.25">
      <c r="A4392" s="250"/>
      <c r="B4392" s="250"/>
      <c r="C4392" s="250"/>
      <c r="D4392" s="250"/>
      <c r="E4392" s="250"/>
      <c r="F4392" s="250"/>
    </row>
    <row r="4393" spans="1:6" ht="15" x14ac:dyDescent="0.25">
      <c r="A4393" s="250"/>
      <c r="B4393" s="250"/>
      <c r="C4393" s="250"/>
      <c r="D4393" s="250"/>
      <c r="E4393" s="250"/>
      <c r="F4393" s="250"/>
    </row>
    <row r="4394" spans="1:6" ht="15" x14ac:dyDescent="0.25">
      <c r="A4394" s="250"/>
      <c r="B4394" s="250"/>
      <c r="C4394" s="250"/>
      <c r="D4394" s="250"/>
      <c r="E4394" s="250"/>
      <c r="F4394" s="250"/>
    </row>
    <row r="4395" spans="1:6" ht="15" x14ac:dyDescent="0.25">
      <c r="A4395" s="250"/>
      <c r="B4395" s="250"/>
      <c r="C4395" s="250"/>
      <c r="D4395" s="250"/>
      <c r="E4395" s="250"/>
      <c r="F4395" s="250"/>
    </row>
    <row r="4396" spans="1:6" ht="15" x14ac:dyDescent="0.25">
      <c r="A4396" s="250"/>
      <c r="B4396" s="250"/>
      <c r="C4396" s="250"/>
      <c r="D4396" s="250"/>
      <c r="E4396" s="250"/>
      <c r="F4396" s="250"/>
    </row>
    <row r="4397" spans="1:6" ht="15" x14ac:dyDescent="0.25">
      <c r="A4397" s="250"/>
      <c r="B4397" s="250"/>
      <c r="C4397" s="250"/>
      <c r="D4397" s="250"/>
      <c r="E4397" s="250"/>
      <c r="F4397" s="251"/>
    </row>
    <row r="4398" spans="1:6" ht="15" x14ac:dyDescent="0.25">
      <c r="A4398" s="250"/>
      <c r="B4398" s="250"/>
      <c r="C4398" s="250"/>
      <c r="D4398" s="250"/>
      <c r="E4398" s="250"/>
      <c r="F4398" s="250"/>
    </row>
    <row r="4399" spans="1:6" ht="15" x14ac:dyDescent="0.25">
      <c r="A4399" s="250"/>
      <c r="B4399" s="250"/>
      <c r="C4399" s="250"/>
      <c r="D4399" s="250"/>
      <c r="E4399" s="250"/>
      <c r="F4399" s="250"/>
    </row>
    <row r="4400" spans="1:6" ht="15" x14ac:dyDescent="0.25">
      <c r="A4400" s="250"/>
      <c r="B4400" s="250"/>
      <c r="C4400" s="250"/>
      <c r="D4400" s="250"/>
      <c r="E4400" s="250"/>
      <c r="F4400" s="250"/>
    </row>
    <row r="4401" spans="1:6" ht="15" x14ac:dyDescent="0.25">
      <c r="A4401" s="250"/>
      <c r="B4401" s="250"/>
      <c r="C4401" s="250"/>
      <c r="D4401" s="250"/>
      <c r="E4401" s="250"/>
      <c r="F4401" s="251"/>
    </row>
    <row r="4402" spans="1:6" ht="15" x14ac:dyDescent="0.25">
      <c r="A4402" s="250"/>
      <c r="B4402" s="250"/>
      <c r="C4402" s="250"/>
      <c r="D4402" s="250"/>
      <c r="E4402" s="250"/>
      <c r="F4402" s="250"/>
    </row>
    <row r="4403" spans="1:6" ht="15" x14ac:dyDescent="0.25">
      <c r="A4403" s="250"/>
      <c r="B4403" s="250"/>
      <c r="C4403" s="250"/>
      <c r="D4403" s="250"/>
      <c r="E4403" s="250"/>
      <c r="F4403" s="251"/>
    </row>
    <row r="4404" spans="1:6" ht="15" x14ac:dyDescent="0.25">
      <c r="A4404" s="250"/>
      <c r="B4404" s="250"/>
      <c r="C4404" s="250"/>
      <c r="D4404" s="250"/>
      <c r="E4404" s="250"/>
      <c r="F4404" s="250"/>
    </row>
    <row r="4405" spans="1:6" ht="15" x14ac:dyDescent="0.25">
      <c r="A4405" s="250"/>
      <c r="B4405" s="250"/>
      <c r="C4405" s="250"/>
      <c r="D4405" s="250"/>
      <c r="E4405" s="250"/>
      <c r="F4405" s="250"/>
    </row>
    <row r="4406" spans="1:6" ht="15" x14ac:dyDescent="0.25">
      <c r="A4406" s="250"/>
      <c r="B4406" s="250"/>
      <c r="C4406" s="250"/>
      <c r="D4406" s="250"/>
      <c r="E4406" s="250"/>
      <c r="F4406" s="250"/>
    </row>
    <row r="4407" spans="1:6" ht="15" x14ac:dyDescent="0.25">
      <c r="A4407" s="250"/>
      <c r="B4407" s="250"/>
      <c r="C4407" s="250"/>
      <c r="D4407" s="250"/>
      <c r="E4407" s="250"/>
      <c r="F4407" s="251"/>
    </row>
    <row r="4408" spans="1:6" ht="15" x14ac:dyDescent="0.25">
      <c r="A4408" s="250"/>
      <c r="B4408" s="250"/>
      <c r="C4408" s="250"/>
      <c r="D4408" s="250"/>
      <c r="E4408" s="250"/>
      <c r="F4408" s="250"/>
    </row>
    <row r="4409" spans="1:6" ht="15" x14ac:dyDescent="0.25">
      <c r="A4409" s="250"/>
      <c r="B4409" s="250"/>
      <c r="C4409" s="250"/>
      <c r="D4409" s="250"/>
      <c r="E4409" s="250"/>
      <c r="F4409" s="250"/>
    </row>
    <row r="4410" spans="1:6" ht="15" x14ac:dyDescent="0.25">
      <c r="A4410" s="250"/>
      <c r="B4410" s="250"/>
      <c r="C4410" s="250"/>
      <c r="D4410" s="250"/>
      <c r="E4410" s="250"/>
      <c r="F4410" s="250"/>
    </row>
    <row r="4411" spans="1:6" ht="15" x14ac:dyDescent="0.25">
      <c r="A4411" s="250"/>
      <c r="B4411" s="250"/>
      <c r="C4411" s="250"/>
      <c r="D4411" s="250"/>
      <c r="E4411" s="250"/>
      <c r="F4411" s="250"/>
    </row>
    <row r="4412" spans="1:6" ht="15" x14ac:dyDescent="0.25">
      <c r="A4412" s="250"/>
      <c r="B4412" s="250"/>
      <c r="C4412" s="250"/>
      <c r="D4412" s="250"/>
      <c r="E4412" s="250"/>
      <c r="F4412" s="250"/>
    </row>
    <row r="4413" spans="1:6" ht="15" x14ac:dyDescent="0.25">
      <c r="A4413" s="250"/>
      <c r="B4413" s="250"/>
      <c r="C4413" s="250"/>
      <c r="D4413" s="250"/>
      <c r="E4413" s="250"/>
      <c r="F4413" s="250"/>
    </row>
    <row r="4414" spans="1:6" ht="15" x14ac:dyDescent="0.25">
      <c r="A4414" s="250"/>
      <c r="B4414" s="250"/>
      <c r="C4414" s="250"/>
      <c r="D4414" s="250"/>
      <c r="E4414" s="250"/>
      <c r="F4414" s="250"/>
    </row>
    <row r="4415" spans="1:6" ht="15" x14ac:dyDescent="0.25">
      <c r="A4415" s="250"/>
      <c r="B4415" s="250"/>
      <c r="C4415" s="250"/>
      <c r="D4415" s="250"/>
      <c r="E4415" s="250"/>
      <c r="F4415" s="251"/>
    </row>
    <row r="4416" spans="1:6" ht="15" x14ac:dyDescent="0.25">
      <c r="A4416" s="250"/>
      <c r="B4416" s="250"/>
      <c r="C4416" s="250"/>
      <c r="D4416" s="250"/>
      <c r="E4416" s="250"/>
      <c r="F4416" s="250"/>
    </row>
    <row r="4417" spans="1:6" ht="15" x14ac:dyDescent="0.25">
      <c r="A4417" s="250"/>
      <c r="B4417" s="250"/>
      <c r="C4417" s="250"/>
      <c r="D4417" s="250"/>
      <c r="E4417" s="250"/>
      <c r="F4417" s="250"/>
    </row>
    <row r="4418" spans="1:6" ht="15" x14ac:dyDescent="0.25">
      <c r="A4418" s="250"/>
      <c r="B4418" s="250"/>
      <c r="C4418" s="250"/>
      <c r="D4418" s="250"/>
      <c r="E4418" s="250"/>
      <c r="F4418" s="250"/>
    </row>
    <row r="4419" spans="1:6" ht="15" x14ac:dyDescent="0.25">
      <c r="A4419" s="250"/>
      <c r="B4419" s="250"/>
      <c r="C4419" s="250"/>
      <c r="D4419" s="250"/>
      <c r="E4419" s="250"/>
      <c r="F4419" s="250"/>
    </row>
    <row r="4420" spans="1:6" ht="15" x14ac:dyDescent="0.25">
      <c r="A4420" s="250"/>
      <c r="B4420" s="250"/>
      <c r="C4420" s="250"/>
      <c r="D4420" s="250"/>
      <c r="E4420" s="250"/>
      <c r="F4420" s="250"/>
    </row>
    <row r="4421" spans="1:6" ht="15" x14ac:dyDescent="0.25">
      <c r="A4421" s="250"/>
      <c r="B4421" s="250"/>
      <c r="C4421" s="250"/>
      <c r="D4421" s="250"/>
      <c r="E4421" s="250"/>
      <c r="F4421" s="250"/>
    </row>
    <row r="4422" spans="1:6" ht="15" x14ac:dyDescent="0.25">
      <c r="A4422" s="250"/>
      <c r="B4422" s="250"/>
      <c r="C4422" s="250"/>
      <c r="D4422" s="250"/>
      <c r="E4422" s="250"/>
      <c r="F4422" s="250"/>
    </row>
    <row r="4423" spans="1:6" ht="15" x14ac:dyDescent="0.25">
      <c r="A4423" s="250"/>
      <c r="B4423" s="250"/>
      <c r="C4423" s="250"/>
      <c r="D4423" s="250"/>
      <c r="E4423" s="250"/>
      <c r="F4423" s="250"/>
    </row>
    <row r="4424" spans="1:6" ht="15" x14ac:dyDescent="0.25">
      <c r="A4424" s="250"/>
      <c r="B4424" s="250"/>
      <c r="C4424" s="250"/>
      <c r="D4424" s="250"/>
      <c r="E4424" s="250"/>
      <c r="F4424" s="250"/>
    </row>
    <row r="4425" spans="1:6" ht="15" x14ac:dyDescent="0.25">
      <c r="A4425" s="250"/>
      <c r="B4425" s="250"/>
      <c r="C4425" s="250"/>
      <c r="D4425" s="250"/>
      <c r="E4425" s="250"/>
      <c r="F4425" s="250"/>
    </row>
    <row r="4426" spans="1:6" ht="15" x14ac:dyDescent="0.25">
      <c r="A4426" s="250"/>
      <c r="B4426" s="250"/>
      <c r="C4426" s="250"/>
      <c r="D4426" s="250"/>
      <c r="E4426" s="250"/>
      <c r="F4426" s="250"/>
    </row>
    <row r="4427" spans="1:6" ht="15" x14ac:dyDescent="0.25">
      <c r="A4427" s="250"/>
      <c r="B4427" s="250"/>
      <c r="C4427" s="250"/>
      <c r="D4427" s="250"/>
      <c r="E4427" s="250"/>
      <c r="F4427" s="250"/>
    </row>
    <row r="4428" spans="1:6" ht="15" x14ac:dyDescent="0.25">
      <c r="A4428" s="250"/>
      <c r="B4428" s="250"/>
      <c r="C4428" s="250"/>
      <c r="D4428" s="250"/>
      <c r="E4428" s="250"/>
      <c r="F4428" s="250"/>
    </row>
    <row r="4429" spans="1:6" ht="15" x14ac:dyDescent="0.25">
      <c r="A4429" s="250"/>
      <c r="B4429" s="250"/>
      <c r="C4429" s="250"/>
      <c r="D4429" s="250"/>
      <c r="E4429" s="250"/>
      <c r="F4429" s="250"/>
    </row>
    <row r="4430" spans="1:6" ht="15" x14ac:dyDescent="0.25">
      <c r="A4430" s="250"/>
      <c r="B4430" s="250"/>
      <c r="C4430" s="250"/>
      <c r="D4430" s="250"/>
      <c r="E4430" s="250"/>
      <c r="F4430" s="250"/>
    </row>
    <row r="4431" spans="1:6" ht="15" x14ac:dyDescent="0.25">
      <c r="A4431" s="250"/>
      <c r="B4431" s="250"/>
      <c r="C4431" s="250"/>
      <c r="D4431" s="250"/>
      <c r="E4431" s="250"/>
      <c r="F4431" s="250"/>
    </row>
    <row r="4432" spans="1:6" ht="15" x14ac:dyDescent="0.25">
      <c r="A4432" s="250"/>
      <c r="B4432" s="250"/>
      <c r="C4432" s="250"/>
      <c r="D4432" s="250"/>
      <c r="E4432" s="250"/>
      <c r="F4432" s="250"/>
    </row>
    <row r="4433" spans="1:6" ht="15" x14ac:dyDescent="0.25">
      <c r="A4433" s="250"/>
      <c r="B4433" s="250"/>
      <c r="C4433" s="250"/>
      <c r="D4433" s="250"/>
      <c r="E4433" s="250"/>
      <c r="F4433" s="250"/>
    </row>
    <row r="4434" spans="1:6" ht="15" x14ac:dyDescent="0.25">
      <c r="A4434" s="250"/>
      <c r="B4434" s="250"/>
      <c r="C4434" s="250"/>
      <c r="D4434" s="250"/>
      <c r="E4434" s="250"/>
      <c r="F4434" s="250"/>
    </row>
    <row r="4435" spans="1:6" ht="15" x14ac:dyDescent="0.25">
      <c r="A4435" s="250"/>
      <c r="B4435" s="250"/>
      <c r="C4435" s="250"/>
      <c r="D4435" s="250"/>
      <c r="E4435" s="250"/>
      <c r="F4435" s="250"/>
    </row>
    <row r="4436" spans="1:6" ht="15" x14ac:dyDescent="0.25">
      <c r="A4436" s="250"/>
      <c r="B4436" s="250"/>
      <c r="C4436" s="250"/>
      <c r="D4436" s="250"/>
      <c r="E4436" s="250"/>
      <c r="F4436" s="250"/>
    </row>
    <row r="4437" spans="1:6" ht="15" x14ac:dyDescent="0.25">
      <c r="A4437" s="250"/>
      <c r="B4437" s="250"/>
      <c r="C4437" s="250"/>
      <c r="D4437" s="250"/>
      <c r="E4437" s="250"/>
      <c r="F4437" s="250"/>
    </row>
    <row r="4438" spans="1:6" ht="15" x14ac:dyDescent="0.25">
      <c r="A4438" s="250"/>
      <c r="B4438" s="250"/>
      <c r="C4438" s="250"/>
      <c r="D4438" s="250"/>
      <c r="E4438" s="250"/>
      <c r="F4438" s="250"/>
    </row>
    <row r="4439" spans="1:6" ht="15" x14ac:dyDescent="0.25">
      <c r="A4439" s="250"/>
      <c r="B4439" s="250"/>
      <c r="C4439" s="250"/>
      <c r="D4439" s="250"/>
      <c r="E4439" s="250"/>
      <c r="F4439" s="250"/>
    </row>
    <row r="4440" spans="1:6" ht="15" x14ac:dyDescent="0.25">
      <c r="A4440" s="250"/>
      <c r="B4440" s="250"/>
      <c r="C4440" s="250"/>
      <c r="D4440" s="250"/>
      <c r="E4440" s="250"/>
      <c r="F4440" s="250"/>
    </row>
    <row r="4441" spans="1:6" ht="15" x14ac:dyDescent="0.25">
      <c r="A4441" s="250"/>
      <c r="B4441" s="250"/>
      <c r="C4441" s="250"/>
      <c r="D4441" s="250"/>
      <c r="E4441" s="250"/>
      <c r="F4441" s="250"/>
    </row>
    <row r="4442" spans="1:6" ht="15" x14ac:dyDescent="0.25">
      <c r="A4442" s="250"/>
      <c r="B4442" s="250"/>
      <c r="C4442" s="250"/>
      <c r="D4442" s="250"/>
      <c r="E4442" s="250"/>
      <c r="F4442" s="250"/>
    </row>
    <row r="4443" spans="1:6" ht="15" x14ac:dyDescent="0.25">
      <c r="A4443" s="250"/>
      <c r="B4443" s="250"/>
      <c r="C4443" s="250"/>
      <c r="D4443" s="250"/>
      <c r="E4443" s="250"/>
      <c r="F4443" s="250"/>
    </row>
    <row r="4444" spans="1:6" ht="15" x14ac:dyDescent="0.25">
      <c r="A4444" s="250"/>
      <c r="B4444" s="250"/>
      <c r="C4444" s="250"/>
      <c r="D4444" s="250"/>
      <c r="E4444" s="250"/>
      <c r="F4444" s="250"/>
    </row>
    <row r="4445" spans="1:6" ht="15" x14ac:dyDescent="0.25">
      <c r="A4445" s="250"/>
      <c r="B4445" s="250"/>
      <c r="C4445" s="250"/>
      <c r="D4445" s="250"/>
      <c r="E4445" s="250"/>
      <c r="F4445" s="250"/>
    </row>
    <row r="4446" spans="1:6" ht="15" x14ac:dyDescent="0.25">
      <c r="A4446" s="250"/>
      <c r="B4446" s="250"/>
      <c r="C4446" s="250"/>
      <c r="D4446" s="250"/>
      <c r="E4446" s="250"/>
      <c r="F4446" s="250"/>
    </row>
    <row r="4447" spans="1:6" ht="15" x14ac:dyDescent="0.25">
      <c r="A4447" s="250"/>
      <c r="B4447" s="250"/>
      <c r="C4447" s="250"/>
      <c r="D4447" s="250"/>
      <c r="E4447" s="250"/>
      <c r="F4447" s="250"/>
    </row>
    <row r="4448" spans="1:6" ht="15" x14ac:dyDescent="0.25">
      <c r="A4448" s="250"/>
      <c r="B4448" s="250"/>
      <c r="C4448" s="250"/>
      <c r="D4448" s="250"/>
      <c r="E4448" s="250"/>
      <c r="F4448" s="250"/>
    </row>
    <row r="4449" spans="1:6" ht="15" x14ac:dyDescent="0.25">
      <c r="A4449" s="250"/>
      <c r="B4449" s="250"/>
      <c r="C4449" s="250"/>
      <c r="D4449" s="250"/>
      <c r="E4449" s="250"/>
      <c r="F4449" s="250"/>
    </row>
    <row r="4450" spans="1:6" ht="15" x14ac:dyDescent="0.25">
      <c r="A4450" s="250"/>
      <c r="B4450" s="250"/>
      <c r="C4450" s="250"/>
      <c r="D4450" s="250"/>
      <c r="E4450" s="250"/>
      <c r="F4450" s="250"/>
    </row>
    <row r="4451" spans="1:6" ht="15" x14ac:dyDescent="0.25">
      <c r="A4451" s="250"/>
      <c r="B4451" s="250"/>
      <c r="C4451" s="250"/>
      <c r="D4451" s="250"/>
      <c r="E4451" s="250"/>
      <c r="F4451" s="250"/>
    </row>
    <row r="4452" spans="1:6" ht="15" x14ac:dyDescent="0.25">
      <c r="A4452" s="250"/>
      <c r="B4452" s="250"/>
      <c r="C4452" s="250"/>
      <c r="D4452" s="250"/>
      <c r="E4452" s="250"/>
      <c r="F4452" s="250"/>
    </row>
    <row r="4453" spans="1:6" ht="15" x14ac:dyDescent="0.25">
      <c r="A4453" s="250"/>
      <c r="B4453" s="250"/>
      <c r="C4453" s="250"/>
      <c r="D4453" s="250"/>
      <c r="E4453" s="250"/>
      <c r="F4453" s="250"/>
    </row>
    <row r="4454" spans="1:6" ht="15" x14ac:dyDescent="0.25">
      <c r="A4454" s="250"/>
      <c r="B4454" s="250"/>
      <c r="C4454" s="250"/>
      <c r="D4454" s="250"/>
      <c r="E4454" s="250"/>
      <c r="F4454" s="250"/>
    </row>
    <row r="4455" spans="1:6" ht="15" x14ac:dyDescent="0.25">
      <c r="A4455" s="250"/>
      <c r="B4455" s="250"/>
      <c r="C4455" s="250"/>
      <c r="D4455" s="250"/>
      <c r="E4455" s="250"/>
      <c r="F4455" s="250"/>
    </row>
    <row r="4456" spans="1:6" ht="15" x14ac:dyDescent="0.25">
      <c r="A4456" s="250"/>
      <c r="B4456" s="250"/>
      <c r="C4456" s="250"/>
      <c r="D4456" s="250"/>
      <c r="E4456" s="250"/>
      <c r="F4456" s="250"/>
    </row>
    <row r="4457" spans="1:6" ht="15" x14ac:dyDescent="0.25">
      <c r="A4457" s="250"/>
      <c r="B4457" s="250"/>
      <c r="C4457" s="250"/>
      <c r="D4457" s="250"/>
      <c r="E4457" s="250"/>
      <c r="F4457" s="250"/>
    </row>
    <row r="4458" spans="1:6" ht="15" x14ac:dyDescent="0.25">
      <c r="A4458" s="250"/>
      <c r="B4458" s="250"/>
      <c r="C4458" s="250"/>
      <c r="D4458" s="250"/>
      <c r="E4458" s="250"/>
      <c r="F4458" s="250"/>
    </row>
    <row r="4459" spans="1:6" ht="15" x14ac:dyDescent="0.25">
      <c r="A4459" s="250"/>
      <c r="B4459" s="250"/>
      <c r="C4459" s="250"/>
      <c r="D4459" s="250"/>
      <c r="E4459" s="250"/>
      <c r="F4459" s="250"/>
    </row>
    <row r="4460" spans="1:6" ht="15" x14ac:dyDescent="0.25">
      <c r="A4460" s="250"/>
      <c r="B4460" s="250"/>
      <c r="C4460" s="250"/>
      <c r="D4460" s="250"/>
      <c r="E4460" s="250"/>
      <c r="F4460" s="250"/>
    </row>
    <row r="4461" spans="1:6" ht="15" x14ac:dyDescent="0.25">
      <c r="A4461" s="250"/>
      <c r="B4461" s="250"/>
      <c r="C4461" s="250"/>
      <c r="D4461" s="250"/>
      <c r="E4461" s="250"/>
      <c r="F4461" s="250"/>
    </row>
    <row r="4462" spans="1:6" ht="15" x14ac:dyDescent="0.25">
      <c r="A4462" s="250"/>
      <c r="B4462" s="250"/>
      <c r="C4462" s="250"/>
      <c r="D4462" s="250"/>
      <c r="E4462" s="250"/>
      <c r="F4462" s="250"/>
    </row>
    <row r="4463" spans="1:6" ht="15" x14ac:dyDescent="0.25">
      <c r="A4463" s="250"/>
      <c r="B4463" s="250"/>
      <c r="C4463" s="250"/>
      <c r="D4463" s="250"/>
      <c r="E4463" s="250"/>
      <c r="F4463" s="250"/>
    </row>
    <row r="4464" spans="1:6" ht="15" x14ac:dyDescent="0.25">
      <c r="A4464" s="250"/>
      <c r="B4464" s="250"/>
      <c r="C4464" s="250"/>
      <c r="D4464" s="250"/>
      <c r="E4464" s="250"/>
      <c r="F4464" s="250"/>
    </row>
    <row r="4465" spans="1:6" ht="15" x14ac:dyDescent="0.25">
      <c r="A4465" s="250"/>
      <c r="B4465" s="250"/>
      <c r="C4465" s="250"/>
      <c r="D4465" s="250"/>
      <c r="E4465" s="250"/>
      <c r="F4465" s="250"/>
    </row>
    <row r="4466" spans="1:6" ht="15" x14ac:dyDescent="0.25">
      <c r="A4466" s="250"/>
      <c r="B4466" s="250"/>
      <c r="C4466" s="250"/>
      <c r="D4466" s="250"/>
      <c r="E4466" s="250"/>
      <c r="F4466" s="250"/>
    </row>
    <row r="4467" spans="1:6" ht="15" x14ac:dyDescent="0.25">
      <c r="A4467" s="250"/>
      <c r="B4467" s="250"/>
      <c r="C4467" s="250"/>
      <c r="D4467" s="250"/>
      <c r="E4467" s="250"/>
      <c r="F4467" s="250"/>
    </row>
    <row r="4468" spans="1:6" ht="15" x14ac:dyDescent="0.25">
      <c r="A4468" s="250"/>
      <c r="B4468" s="250"/>
      <c r="C4468" s="250"/>
      <c r="D4468" s="250"/>
      <c r="E4468" s="250"/>
      <c r="F4468" s="250"/>
    </row>
    <row r="4469" spans="1:6" ht="15" x14ac:dyDescent="0.25">
      <c r="A4469" s="250"/>
      <c r="B4469" s="250"/>
      <c r="C4469" s="250"/>
      <c r="D4469" s="250"/>
      <c r="E4469" s="250"/>
      <c r="F4469" s="250"/>
    </row>
    <row r="4470" spans="1:6" ht="15" x14ac:dyDescent="0.25">
      <c r="A4470" s="250"/>
      <c r="B4470" s="250"/>
      <c r="C4470" s="250"/>
      <c r="D4470" s="250"/>
      <c r="E4470" s="250"/>
      <c r="F4470" s="250"/>
    </row>
    <row r="4471" spans="1:6" ht="15" x14ac:dyDescent="0.25">
      <c r="A4471" s="250"/>
      <c r="B4471" s="250"/>
      <c r="C4471" s="250"/>
      <c r="D4471" s="250"/>
      <c r="E4471" s="250"/>
      <c r="F4471" s="250"/>
    </row>
    <row r="4472" spans="1:6" ht="15" x14ac:dyDescent="0.25">
      <c r="A4472" s="250"/>
      <c r="B4472" s="250"/>
      <c r="C4472" s="250"/>
      <c r="D4472" s="250"/>
      <c r="E4472" s="250"/>
      <c r="F4472" s="250"/>
    </row>
    <row r="4473" spans="1:6" ht="15" x14ac:dyDescent="0.25">
      <c r="A4473" s="250"/>
      <c r="B4473" s="250"/>
      <c r="C4473" s="250"/>
      <c r="D4473" s="250"/>
      <c r="E4473" s="250"/>
      <c r="F4473" s="250"/>
    </row>
    <row r="4474" spans="1:6" ht="15" x14ac:dyDescent="0.25">
      <c r="A4474" s="250"/>
      <c r="B4474" s="250"/>
      <c r="C4474" s="250"/>
      <c r="D4474" s="250"/>
      <c r="E4474" s="250"/>
      <c r="F4474" s="250"/>
    </row>
    <row r="4475" spans="1:6" ht="15" x14ac:dyDescent="0.25">
      <c r="A4475" s="250"/>
      <c r="B4475" s="250"/>
      <c r="C4475" s="250"/>
      <c r="D4475" s="250"/>
      <c r="E4475" s="250"/>
      <c r="F4475" s="250"/>
    </row>
    <row r="4476" spans="1:6" ht="15" x14ac:dyDescent="0.25">
      <c r="A4476" s="250"/>
      <c r="B4476" s="250"/>
      <c r="C4476" s="250"/>
      <c r="D4476" s="250"/>
      <c r="E4476" s="250"/>
      <c r="F4476" s="250"/>
    </row>
    <row r="4477" spans="1:6" ht="15" x14ac:dyDescent="0.25">
      <c r="A4477" s="250"/>
      <c r="B4477" s="250"/>
      <c r="C4477" s="250"/>
      <c r="D4477" s="250"/>
      <c r="E4477" s="250"/>
      <c r="F4477" s="250"/>
    </row>
    <row r="4478" spans="1:6" ht="15" x14ac:dyDescent="0.25">
      <c r="A4478" s="250"/>
      <c r="B4478" s="250"/>
      <c r="C4478" s="250"/>
      <c r="D4478" s="250"/>
      <c r="E4478" s="250"/>
      <c r="F4478" s="250"/>
    </row>
    <row r="4479" spans="1:6" ht="15" x14ac:dyDescent="0.25">
      <c r="A4479" s="250"/>
      <c r="B4479" s="250"/>
      <c r="C4479" s="250"/>
      <c r="D4479" s="250"/>
      <c r="E4479" s="250"/>
      <c r="F4479" s="250"/>
    </row>
    <row r="4480" spans="1:6" ht="15" x14ac:dyDescent="0.25">
      <c r="A4480" s="250"/>
      <c r="B4480" s="250"/>
      <c r="C4480" s="250"/>
      <c r="D4480" s="250"/>
      <c r="E4480" s="250"/>
      <c r="F4480" s="250"/>
    </row>
    <row r="4481" spans="1:6" ht="15" x14ac:dyDescent="0.25">
      <c r="A4481" s="250"/>
      <c r="B4481" s="250"/>
      <c r="C4481" s="250"/>
      <c r="D4481" s="250"/>
      <c r="E4481" s="250"/>
      <c r="F4481" s="250"/>
    </row>
    <row r="4482" spans="1:6" ht="15" x14ac:dyDescent="0.25">
      <c r="A4482" s="250"/>
      <c r="B4482" s="250"/>
      <c r="C4482" s="250"/>
      <c r="D4482" s="250"/>
      <c r="E4482" s="250"/>
      <c r="F4482" s="250"/>
    </row>
    <row r="4483" spans="1:6" ht="15" x14ac:dyDescent="0.25">
      <c r="A4483" s="250"/>
      <c r="B4483" s="250"/>
      <c r="C4483" s="250"/>
      <c r="D4483" s="250"/>
      <c r="E4483" s="250"/>
      <c r="F4483" s="250"/>
    </row>
    <row r="4484" spans="1:6" ht="15" x14ac:dyDescent="0.25">
      <c r="A4484" s="250"/>
      <c r="B4484" s="250"/>
      <c r="C4484" s="250"/>
      <c r="D4484" s="250"/>
      <c r="E4484" s="250"/>
      <c r="F4484" s="250"/>
    </row>
    <row r="4485" spans="1:6" ht="15" x14ac:dyDescent="0.25">
      <c r="A4485" s="250"/>
      <c r="B4485" s="250"/>
      <c r="C4485" s="250"/>
      <c r="D4485" s="250"/>
      <c r="E4485" s="250"/>
      <c r="F4485" s="250"/>
    </row>
    <row r="4486" spans="1:6" ht="15" x14ac:dyDescent="0.25">
      <c r="A4486" s="250"/>
      <c r="B4486" s="250"/>
      <c r="C4486" s="250"/>
      <c r="D4486" s="250"/>
      <c r="E4486" s="250"/>
      <c r="F4486" s="250"/>
    </row>
    <row r="4487" spans="1:6" ht="15" x14ac:dyDescent="0.25">
      <c r="A4487" s="250"/>
      <c r="B4487" s="250"/>
      <c r="C4487" s="250"/>
      <c r="D4487" s="250"/>
      <c r="E4487" s="250"/>
      <c r="F4487" s="250"/>
    </row>
    <row r="4488" spans="1:6" ht="15" x14ac:dyDescent="0.25">
      <c r="A4488" s="250"/>
      <c r="B4488" s="250"/>
      <c r="C4488" s="250"/>
      <c r="D4488" s="250"/>
      <c r="E4488" s="250"/>
      <c r="F4488" s="250"/>
    </row>
    <row r="4489" spans="1:6" ht="15" x14ac:dyDescent="0.25">
      <c r="A4489" s="250"/>
      <c r="B4489" s="250"/>
      <c r="C4489" s="250"/>
      <c r="D4489" s="250"/>
      <c r="E4489" s="250"/>
      <c r="F4489" s="250"/>
    </row>
    <row r="4490" spans="1:6" ht="15" x14ac:dyDescent="0.25">
      <c r="A4490" s="250"/>
      <c r="B4490" s="250"/>
      <c r="C4490" s="250"/>
      <c r="D4490" s="250"/>
      <c r="E4490" s="250"/>
      <c r="F4490" s="250"/>
    </row>
    <row r="4491" spans="1:6" ht="15" x14ac:dyDescent="0.25">
      <c r="A4491" s="250"/>
      <c r="B4491" s="250"/>
      <c r="C4491" s="250"/>
      <c r="D4491" s="250"/>
      <c r="E4491" s="250"/>
      <c r="F4491" s="250"/>
    </row>
    <row r="4492" spans="1:6" ht="15" x14ac:dyDescent="0.25">
      <c r="A4492" s="250"/>
      <c r="B4492" s="250"/>
      <c r="C4492" s="250"/>
      <c r="D4492" s="250"/>
      <c r="E4492" s="250"/>
      <c r="F4492" s="250"/>
    </row>
    <row r="4493" spans="1:6" ht="15" x14ac:dyDescent="0.25">
      <c r="A4493" s="250"/>
      <c r="B4493" s="250"/>
      <c r="C4493" s="250"/>
      <c r="D4493" s="250"/>
      <c r="E4493" s="250"/>
      <c r="F4493" s="250"/>
    </row>
    <row r="4494" spans="1:6" ht="15" x14ac:dyDescent="0.25">
      <c r="A4494" s="250"/>
      <c r="B4494" s="250"/>
      <c r="C4494" s="250"/>
      <c r="D4494" s="250"/>
      <c r="E4494" s="250"/>
      <c r="F4494" s="250"/>
    </row>
    <row r="4495" spans="1:6" ht="15" x14ac:dyDescent="0.25">
      <c r="A4495" s="250"/>
      <c r="B4495" s="250"/>
      <c r="C4495" s="250"/>
      <c r="D4495" s="250"/>
      <c r="E4495" s="250"/>
      <c r="F4495" s="250"/>
    </row>
    <row r="4496" spans="1:6" ht="15" x14ac:dyDescent="0.25">
      <c r="A4496" s="250"/>
      <c r="B4496" s="250"/>
      <c r="C4496" s="250"/>
      <c r="D4496" s="250"/>
      <c r="E4496" s="250"/>
      <c r="F4496" s="250"/>
    </row>
    <row r="4497" spans="1:6" ht="15" x14ac:dyDescent="0.25">
      <c r="A4497" s="250"/>
      <c r="B4497" s="250"/>
      <c r="C4497" s="250"/>
      <c r="D4497" s="250"/>
      <c r="E4497" s="250"/>
      <c r="F4497" s="250"/>
    </row>
    <row r="4498" spans="1:6" ht="15" x14ac:dyDescent="0.25">
      <c r="A4498" s="250"/>
      <c r="B4498" s="250"/>
      <c r="C4498" s="250"/>
      <c r="D4498" s="250"/>
      <c r="E4498" s="250"/>
      <c r="F4498" s="250"/>
    </row>
    <row r="4499" spans="1:6" ht="15" x14ac:dyDescent="0.25">
      <c r="A4499" s="250"/>
      <c r="B4499" s="250"/>
      <c r="C4499" s="250"/>
      <c r="D4499" s="250"/>
      <c r="E4499" s="250"/>
      <c r="F4499" s="250"/>
    </row>
    <row r="4500" spans="1:6" ht="15" x14ac:dyDescent="0.25">
      <c r="A4500" s="250"/>
      <c r="B4500" s="250"/>
      <c r="C4500" s="250"/>
      <c r="D4500" s="250"/>
      <c r="E4500" s="250"/>
      <c r="F4500" s="250"/>
    </row>
    <row r="4501" spans="1:6" ht="15" x14ac:dyDescent="0.25">
      <c r="A4501" s="250"/>
      <c r="B4501" s="250"/>
      <c r="C4501" s="250"/>
      <c r="D4501" s="250"/>
      <c r="E4501" s="250"/>
      <c r="F4501" s="250"/>
    </row>
    <row r="4502" spans="1:6" ht="15" x14ac:dyDescent="0.25">
      <c r="A4502" s="250"/>
      <c r="B4502" s="250"/>
      <c r="C4502" s="250"/>
      <c r="D4502" s="250"/>
      <c r="E4502" s="250"/>
      <c r="F4502" s="250"/>
    </row>
    <row r="4503" spans="1:6" ht="15" x14ac:dyDescent="0.25">
      <c r="A4503" s="250"/>
      <c r="B4503" s="250"/>
      <c r="C4503" s="250"/>
      <c r="D4503" s="250"/>
      <c r="E4503" s="250"/>
      <c r="F4503" s="250"/>
    </row>
    <row r="4504" spans="1:6" ht="15" x14ac:dyDescent="0.25">
      <c r="A4504" s="250"/>
      <c r="B4504" s="250"/>
      <c r="C4504" s="250"/>
      <c r="D4504" s="250"/>
      <c r="E4504" s="250"/>
      <c r="F4504" s="250"/>
    </row>
    <row r="4505" spans="1:6" ht="15" x14ac:dyDescent="0.25">
      <c r="A4505" s="250"/>
      <c r="B4505" s="250"/>
      <c r="C4505" s="250"/>
      <c r="D4505" s="250"/>
      <c r="E4505" s="250"/>
      <c r="F4505" s="250"/>
    </row>
    <row r="4506" spans="1:6" ht="15" x14ac:dyDescent="0.25">
      <c r="A4506" s="250"/>
      <c r="B4506" s="250"/>
      <c r="C4506" s="250"/>
      <c r="D4506" s="250"/>
      <c r="E4506" s="250"/>
      <c r="F4506" s="250"/>
    </row>
    <row r="4507" spans="1:6" ht="15" x14ac:dyDescent="0.25">
      <c r="A4507" s="250"/>
      <c r="B4507" s="250"/>
      <c r="C4507" s="250"/>
      <c r="D4507" s="250"/>
      <c r="E4507" s="250"/>
      <c r="F4507" s="250"/>
    </row>
    <row r="4508" spans="1:6" ht="15" x14ac:dyDescent="0.25">
      <c r="A4508" s="250"/>
      <c r="B4508" s="250"/>
      <c r="C4508" s="250"/>
      <c r="D4508" s="250"/>
      <c r="E4508" s="250"/>
      <c r="F4508" s="250"/>
    </row>
    <row r="4509" spans="1:6" ht="15" x14ac:dyDescent="0.25">
      <c r="A4509" s="250"/>
      <c r="B4509" s="250"/>
      <c r="C4509" s="250"/>
      <c r="D4509" s="250"/>
      <c r="E4509" s="250"/>
      <c r="F4509" s="250"/>
    </row>
    <row r="4510" spans="1:6" ht="15" x14ac:dyDescent="0.25">
      <c r="A4510" s="250"/>
      <c r="B4510" s="250"/>
      <c r="C4510" s="250"/>
      <c r="D4510" s="250"/>
      <c r="E4510" s="250"/>
      <c r="F4510" s="250"/>
    </row>
    <row r="4511" spans="1:6" ht="15" x14ac:dyDescent="0.25">
      <c r="A4511" s="250"/>
      <c r="B4511" s="250"/>
      <c r="C4511" s="250"/>
      <c r="D4511" s="250"/>
      <c r="E4511" s="250"/>
      <c r="F4511" s="250"/>
    </row>
    <row r="4512" spans="1:6" ht="15" x14ac:dyDescent="0.25">
      <c r="A4512" s="250"/>
      <c r="B4512" s="250"/>
      <c r="C4512" s="250"/>
      <c r="D4512" s="250"/>
      <c r="E4512" s="250"/>
      <c r="F4512" s="250"/>
    </row>
    <row r="4513" spans="1:6" ht="15" x14ac:dyDescent="0.25">
      <c r="A4513" s="250"/>
      <c r="B4513" s="250"/>
      <c r="C4513" s="250"/>
      <c r="D4513" s="250"/>
      <c r="E4513" s="250"/>
      <c r="F4513" s="250"/>
    </row>
    <row r="4514" spans="1:6" ht="15" x14ac:dyDescent="0.25">
      <c r="A4514" s="250"/>
      <c r="B4514" s="250"/>
      <c r="C4514" s="250"/>
      <c r="D4514" s="250"/>
      <c r="E4514" s="250"/>
      <c r="F4514" s="250"/>
    </row>
    <row r="4515" spans="1:6" ht="15" x14ac:dyDescent="0.25">
      <c r="A4515" s="250"/>
      <c r="B4515" s="250"/>
      <c r="C4515" s="250"/>
      <c r="D4515" s="250"/>
      <c r="E4515" s="250"/>
      <c r="F4515" s="250"/>
    </row>
    <row r="4516" spans="1:6" ht="15" x14ac:dyDescent="0.25">
      <c r="A4516" s="250"/>
      <c r="B4516" s="250"/>
      <c r="C4516" s="250"/>
      <c r="D4516" s="250"/>
      <c r="E4516" s="250"/>
      <c r="F4516" s="250"/>
    </row>
    <row r="4517" spans="1:6" ht="15" x14ac:dyDescent="0.25">
      <c r="A4517" s="250"/>
      <c r="B4517" s="250"/>
      <c r="C4517" s="250"/>
      <c r="D4517" s="250"/>
      <c r="E4517" s="250"/>
      <c r="F4517" s="250"/>
    </row>
    <row r="4518" spans="1:6" ht="15" x14ac:dyDescent="0.25">
      <c r="A4518" s="250"/>
      <c r="B4518" s="250"/>
      <c r="C4518" s="250"/>
      <c r="D4518" s="250"/>
      <c r="E4518" s="250"/>
      <c r="F4518" s="250"/>
    </row>
    <row r="4519" spans="1:6" ht="15" x14ac:dyDescent="0.25">
      <c r="A4519" s="250"/>
      <c r="B4519" s="250"/>
      <c r="C4519" s="250"/>
      <c r="D4519" s="250"/>
      <c r="E4519" s="250"/>
      <c r="F4519" s="250"/>
    </row>
    <row r="4520" spans="1:6" ht="15" x14ac:dyDescent="0.25">
      <c r="A4520" s="250"/>
      <c r="B4520" s="250"/>
      <c r="C4520" s="250"/>
      <c r="D4520" s="250"/>
      <c r="E4520" s="250"/>
      <c r="F4520" s="250"/>
    </row>
    <row r="4521" spans="1:6" ht="15" x14ac:dyDescent="0.25">
      <c r="A4521" s="250"/>
      <c r="B4521" s="250"/>
      <c r="C4521" s="250"/>
      <c r="D4521" s="250"/>
      <c r="E4521" s="250"/>
      <c r="F4521" s="250"/>
    </row>
    <row r="4522" spans="1:6" ht="15" x14ac:dyDescent="0.25">
      <c r="A4522" s="250"/>
      <c r="B4522" s="250"/>
      <c r="C4522" s="250"/>
      <c r="D4522" s="250"/>
      <c r="E4522" s="250"/>
      <c r="F4522" s="250"/>
    </row>
    <row r="4523" spans="1:6" ht="15" x14ac:dyDescent="0.25">
      <c r="A4523" s="250"/>
      <c r="B4523" s="250"/>
      <c r="C4523" s="250"/>
      <c r="D4523" s="250"/>
      <c r="E4523" s="250"/>
      <c r="F4523" s="250"/>
    </row>
    <row r="4524" spans="1:6" ht="15" x14ac:dyDescent="0.25">
      <c r="A4524" s="250"/>
      <c r="B4524" s="250"/>
      <c r="C4524" s="250"/>
      <c r="D4524" s="250"/>
      <c r="E4524" s="250"/>
      <c r="F4524" s="250"/>
    </row>
    <row r="4525" spans="1:6" ht="15" x14ac:dyDescent="0.25">
      <c r="A4525" s="250"/>
      <c r="B4525" s="250"/>
      <c r="C4525" s="250"/>
      <c r="D4525" s="250"/>
      <c r="E4525" s="250"/>
      <c r="F4525" s="250"/>
    </row>
    <row r="4526" spans="1:6" ht="15" x14ac:dyDescent="0.25">
      <c r="A4526" s="250"/>
      <c r="B4526" s="250"/>
      <c r="C4526" s="250"/>
      <c r="D4526" s="250"/>
      <c r="E4526" s="250"/>
      <c r="F4526" s="250"/>
    </row>
    <row r="4527" spans="1:6" ht="15" x14ac:dyDescent="0.25">
      <c r="A4527" s="250"/>
      <c r="B4527" s="250"/>
      <c r="C4527" s="250"/>
      <c r="D4527" s="250"/>
      <c r="E4527" s="250"/>
      <c r="F4527" s="250"/>
    </row>
    <row r="4528" spans="1:6" ht="15" x14ac:dyDescent="0.25">
      <c r="A4528" s="250"/>
      <c r="B4528" s="250"/>
      <c r="C4528" s="250"/>
      <c r="D4528" s="250"/>
      <c r="E4528" s="250"/>
      <c r="F4528" s="250"/>
    </row>
    <row r="4529" spans="1:6" ht="15" x14ac:dyDescent="0.25">
      <c r="A4529" s="250"/>
      <c r="B4529" s="250"/>
      <c r="C4529" s="250"/>
      <c r="D4529" s="250"/>
      <c r="E4529" s="250"/>
      <c r="F4529" s="250"/>
    </row>
    <row r="4530" spans="1:6" ht="15" x14ac:dyDescent="0.25">
      <c r="A4530" s="250"/>
      <c r="B4530" s="250"/>
      <c r="C4530" s="250"/>
      <c r="D4530" s="250"/>
      <c r="E4530" s="250"/>
      <c r="F4530" s="250"/>
    </row>
    <row r="4531" spans="1:6" ht="15" x14ac:dyDescent="0.25">
      <c r="A4531" s="250"/>
      <c r="B4531" s="250"/>
      <c r="C4531" s="250"/>
      <c r="D4531" s="250"/>
      <c r="E4531" s="250"/>
      <c r="F4531" s="250"/>
    </row>
    <row r="4532" spans="1:6" ht="15" x14ac:dyDescent="0.25">
      <c r="A4532" s="250"/>
      <c r="B4532" s="250"/>
      <c r="C4532" s="250"/>
      <c r="D4532" s="250"/>
      <c r="E4532" s="250"/>
      <c r="F4532" s="250"/>
    </row>
    <row r="4533" spans="1:6" ht="15" x14ac:dyDescent="0.25">
      <c r="A4533" s="250"/>
      <c r="B4533" s="250"/>
      <c r="C4533" s="250"/>
      <c r="D4533" s="250"/>
      <c r="E4533" s="250"/>
      <c r="F4533" s="250"/>
    </row>
    <row r="4534" spans="1:6" ht="15" x14ac:dyDescent="0.25">
      <c r="A4534" s="250"/>
      <c r="B4534" s="250"/>
      <c r="C4534" s="250"/>
      <c r="D4534" s="250"/>
      <c r="E4534" s="250"/>
      <c r="F4534" s="250"/>
    </row>
    <row r="4535" spans="1:6" ht="15" x14ac:dyDescent="0.25">
      <c r="A4535" s="250"/>
      <c r="B4535" s="250"/>
      <c r="C4535" s="250"/>
      <c r="D4535" s="250"/>
      <c r="E4535" s="250"/>
      <c r="F4535" s="250"/>
    </row>
    <row r="4536" spans="1:6" ht="15" x14ac:dyDescent="0.25">
      <c r="A4536" s="250"/>
      <c r="B4536" s="250"/>
      <c r="C4536" s="250"/>
      <c r="D4536" s="250"/>
      <c r="E4536" s="250"/>
      <c r="F4536" s="250"/>
    </row>
    <row r="4537" spans="1:6" ht="15" x14ac:dyDescent="0.25">
      <c r="A4537" s="250"/>
      <c r="B4537" s="250"/>
      <c r="C4537" s="250"/>
      <c r="D4537" s="250"/>
      <c r="E4537" s="250"/>
      <c r="F4537" s="250"/>
    </row>
    <row r="4538" spans="1:6" ht="15" x14ac:dyDescent="0.25">
      <c r="A4538" s="250"/>
      <c r="B4538" s="250"/>
      <c r="C4538" s="250"/>
      <c r="D4538" s="250"/>
      <c r="E4538" s="250"/>
      <c r="F4538" s="250"/>
    </row>
    <row r="4539" spans="1:6" ht="15" x14ac:dyDescent="0.25">
      <c r="A4539" s="250"/>
      <c r="B4539" s="250"/>
      <c r="C4539" s="250"/>
      <c r="D4539" s="250"/>
      <c r="E4539" s="250"/>
      <c r="F4539" s="250"/>
    </row>
    <row r="4540" spans="1:6" ht="15" x14ac:dyDescent="0.25">
      <c r="A4540" s="250"/>
      <c r="B4540" s="250"/>
      <c r="C4540" s="250"/>
      <c r="D4540" s="250"/>
      <c r="E4540" s="250"/>
      <c r="F4540" s="250"/>
    </row>
    <row r="4541" spans="1:6" ht="15" x14ac:dyDescent="0.25">
      <c r="A4541" s="250"/>
      <c r="B4541" s="250"/>
      <c r="C4541" s="250"/>
      <c r="D4541" s="250"/>
      <c r="E4541" s="250"/>
      <c r="F4541" s="250"/>
    </row>
    <row r="4542" spans="1:6" ht="15" x14ac:dyDescent="0.25">
      <c r="A4542" s="250"/>
      <c r="B4542" s="250"/>
      <c r="C4542" s="250"/>
      <c r="D4542" s="250"/>
      <c r="E4542" s="250"/>
      <c r="F4542" s="250"/>
    </row>
    <row r="4543" spans="1:6" ht="15" x14ac:dyDescent="0.25">
      <c r="A4543" s="250"/>
      <c r="B4543" s="250"/>
      <c r="C4543" s="250"/>
      <c r="D4543" s="250"/>
      <c r="E4543" s="250"/>
      <c r="F4543" s="250"/>
    </row>
    <row r="4544" spans="1:6" ht="15" x14ac:dyDescent="0.25">
      <c r="A4544" s="250"/>
      <c r="B4544" s="250"/>
      <c r="C4544" s="250"/>
      <c r="D4544" s="250"/>
      <c r="E4544" s="250"/>
      <c r="F4544" s="250"/>
    </row>
    <row r="4545" spans="1:6" ht="15" x14ac:dyDescent="0.25">
      <c r="A4545" s="250"/>
      <c r="B4545" s="250"/>
      <c r="C4545" s="250"/>
      <c r="D4545" s="250"/>
      <c r="E4545" s="250"/>
      <c r="F4545" s="250"/>
    </row>
    <row r="4546" spans="1:6" ht="15" x14ac:dyDescent="0.25">
      <c r="A4546" s="250"/>
      <c r="B4546" s="250"/>
      <c r="C4546" s="250"/>
      <c r="D4546" s="250"/>
      <c r="E4546" s="250"/>
      <c r="F4546" s="250"/>
    </row>
    <row r="4547" spans="1:6" ht="15" x14ac:dyDescent="0.25">
      <c r="A4547" s="250"/>
      <c r="B4547" s="250"/>
      <c r="C4547" s="250"/>
      <c r="D4547" s="250"/>
      <c r="E4547" s="250"/>
      <c r="F4547" s="250"/>
    </row>
    <row r="4548" spans="1:6" ht="15" x14ac:dyDescent="0.25">
      <c r="A4548" s="250"/>
      <c r="B4548" s="250"/>
      <c r="C4548" s="250"/>
      <c r="D4548" s="250"/>
      <c r="E4548" s="250"/>
      <c r="F4548" s="250"/>
    </row>
    <row r="4549" spans="1:6" ht="15" x14ac:dyDescent="0.25">
      <c r="A4549" s="250"/>
      <c r="B4549" s="250"/>
      <c r="C4549" s="250"/>
      <c r="D4549" s="250"/>
      <c r="E4549" s="250"/>
      <c r="F4549" s="250"/>
    </row>
    <row r="4550" spans="1:6" ht="15" x14ac:dyDescent="0.25">
      <c r="A4550" s="250"/>
      <c r="B4550" s="250"/>
      <c r="C4550" s="250"/>
      <c r="D4550" s="250"/>
      <c r="E4550" s="250"/>
      <c r="F4550" s="250"/>
    </row>
    <row r="4551" spans="1:6" ht="15" x14ac:dyDescent="0.25">
      <c r="A4551" s="250"/>
      <c r="B4551" s="250"/>
      <c r="C4551" s="250"/>
      <c r="D4551" s="250"/>
      <c r="E4551" s="250"/>
      <c r="F4551" s="250"/>
    </row>
    <row r="4552" spans="1:6" ht="15" x14ac:dyDescent="0.25">
      <c r="A4552" s="250"/>
      <c r="B4552" s="250"/>
      <c r="C4552" s="250"/>
      <c r="D4552" s="250"/>
      <c r="E4552" s="250"/>
      <c r="F4552" s="250"/>
    </row>
    <row r="4553" spans="1:6" ht="15" x14ac:dyDescent="0.25">
      <c r="A4553" s="250"/>
      <c r="B4553" s="250"/>
      <c r="C4553" s="250"/>
      <c r="D4553" s="250"/>
      <c r="E4553" s="250"/>
      <c r="F4553" s="250"/>
    </row>
    <row r="4554" spans="1:6" ht="15" x14ac:dyDescent="0.25">
      <c r="A4554" s="250"/>
      <c r="B4554" s="250"/>
      <c r="C4554" s="250"/>
      <c r="D4554" s="250"/>
      <c r="E4554" s="250"/>
      <c r="F4554" s="250"/>
    </row>
    <row r="4555" spans="1:6" ht="15" x14ac:dyDescent="0.25">
      <c r="A4555" s="250"/>
      <c r="B4555" s="250"/>
      <c r="C4555" s="250"/>
      <c r="D4555" s="250"/>
      <c r="E4555" s="250"/>
      <c r="F4555" s="250"/>
    </row>
    <row r="4556" spans="1:6" ht="15" x14ac:dyDescent="0.25">
      <c r="A4556" s="250"/>
      <c r="B4556" s="250"/>
      <c r="C4556" s="250"/>
      <c r="D4556" s="250"/>
      <c r="E4556" s="250"/>
      <c r="F4556" s="250"/>
    </row>
    <row r="4557" spans="1:6" ht="15" x14ac:dyDescent="0.25">
      <c r="A4557" s="250"/>
      <c r="B4557" s="250"/>
      <c r="C4557" s="250"/>
      <c r="D4557" s="250"/>
      <c r="E4557" s="250"/>
      <c r="F4557" s="250"/>
    </row>
    <row r="4558" spans="1:6" ht="15" x14ac:dyDescent="0.25">
      <c r="A4558" s="250"/>
      <c r="B4558" s="250"/>
      <c r="C4558" s="250"/>
      <c r="D4558" s="250"/>
      <c r="E4558" s="250"/>
      <c r="F4558" s="250"/>
    </row>
    <row r="4559" spans="1:6" ht="15" x14ac:dyDescent="0.25">
      <c r="A4559" s="250"/>
      <c r="B4559" s="250"/>
      <c r="C4559" s="250"/>
      <c r="D4559" s="250"/>
      <c r="E4559" s="250"/>
      <c r="F4559" s="250"/>
    </row>
    <row r="4560" spans="1:6" ht="15" x14ac:dyDescent="0.25">
      <c r="A4560" s="250"/>
      <c r="B4560" s="250"/>
      <c r="C4560" s="250"/>
      <c r="D4560" s="250"/>
      <c r="E4560" s="250"/>
      <c r="F4560" s="250"/>
    </row>
    <row r="4561" spans="1:6" ht="15" x14ac:dyDescent="0.25">
      <c r="A4561" s="250"/>
      <c r="B4561" s="250"/>
      <c r="C4561" s="250"/>
      <c r="D4561" s="250"/>
      <c r="E4561" s="250"/>
      <c r="F4561" s="250"/>
    </row>
    <row r="4562" spans="1:6" ht="15" x14ac:dyDescent="0.25">
      <c r="A4562" s="250"/>
      <c r="B4562" s="250"/>
      <c r="C4562" s="250"/>
      <c r="D4562" s="250"/>
      <c r="E4562" s="250"/>
      <c r="F4562" s="250"/>
    </row>
    <row r="4563" spans="1:6" ht="15" x14ac:dyDescent="0.25">
      <c r="A4563" s="250"/>
      <c r="B4563" s="250"/>
      <c r="C4563" s="250"/>
      <c r="D4563" s="250"/>
      <c r="E4563" s="250"/>
      <c r="F4563" s="250"/>
    </row>
    <row r="4564" spans="1:6" ht="15" x14ac:dyDescent="0.25">
      <c r="A4564" s="250"/>
      <c r="B4564" s="250"/>
      <c r="C4564" s="250"/>
      <c r="D4564" s="250"/>
      <c r="E4564" s="250"/>
      <c r="F4564" s="250"/>
    </row>
    <row r="4565" spans="1:6" ht="15" x14ac:dyDescent="0.25">
      <c r="A4565" s="250"/>
      <c r="B4565" s="250"/>
      <c r="C4565" s="250"/>
      <c r="D4565" s="250"/>
      <c r="E4565" s="250"/>
      <c r="F4565" s="250"/>
    </row>
    <row r="4566" spans="1:6" ht="15" x14ac:dyDescent="0.25">
      <c r="A4566" s="250"/>
      <c r="B4566" s="250"/>
      <c r="C4566" s="250"/>
      <c r="D4566" s="250"/>
      <c r="E4566" s="250"/>
      <c r="F4566" s="250"/>
    </row>
    <row r="4567" spans="1:6" ht="15" x14ac:dyDescent="0.25">
      <c r="A4567" s="250"/>
      <c r="B4567" s="250"/>
      <c r="C4567" s="250"/>
      <c r="D4567" s="250"/>
      <c r="E4567" s="250"/>
      <c r="F4567" s="250"/>
    </row>
    <row r="4568" spans="1:6" ht="15" x14ac:dyDescent="0.25">
      <c r="A4568" s="250"/>
      <c r="B4568" s="250"/>
      <c r="C4568" s="250"/>
      <c r="D4568" s="250"/>
      <c r="E4568" s="250"/>
      <c r="F4568" s="250"/>
    </row>
    <row r="4569" spans="1:6" ht="15" x14ac:dyDescent="0.25">
      <c r="A4569" s="250"/>
      <c r="B4569" s="250"/>
      <c r="C4569" s="250"/>
      <c r="D4569" s="250"/>
      <c r="E4569" s="250"/>
      <c r="F4569" s="250"/>
    </row>
    <row r="4570" spans="1:6" ht="15" x14ac:dyDescent="0.25">
      <c r="A4570" s="250"/>
      <c r="B4570" s="250"/>
      <c r="C4570" s="250"/>
      <c r="D4570" s="250"/>
      <c r="E4570" s="250"/>
      <c r="F4570" s="250"/>
    </row>
    <row r="4571" spans="1:6" ht="15" x14ac:dyDescent="0.25">
      <c r="A4571" s="250"/>
      <c r="B4571" s="250"/>
      <c r="C4571" s="250"/>
      <c r="D4571" s="250"/>
      <c r="E4571" s="250"/>
      <c r="F4571" s="250"/>
    </row>
    <row r="4572" spans="1:6" ht="15" x14ac:dyDescent="0.25">
      <c r="A4572" s="250"/>
      <c r="B4572" s="250"/>
      <c r="C4572" s="250"/>
      <c r="D4572" s="250"/>
      <c r="E4572" s="250"/>
      <c r="F4572" s="250"/>
    </row>
    <row r="4573" spans="1:6" ht="15" x14ac:dyDescent="0.25">
      <c r="A4573" s="250"/>
      <c r="B4573" s="250"/>
      <c r="C4573" s="250"/>
      <c r="D4573" s="250"/>
      <c r="E4573" s="250"/>
      <c r="F4573" s="250"/>
    </row>
    <row r="4574" spans="1:6" ht="15" x14ac:dyDescent="0.25">
      <c r="A4574" s="250"/>
      <c r="B4574" s="250"/>
      <c r="C4574" s="250"/>
      <c r="D4574" s="250"/>
      <c r="E4574" s="250"/>
      <c r="F4574" s="250"/>
    </row>
    <row r="4575" spans="1:6" ht="15" x14ac:dyDescent="0.25">
      <c r="A4575" s="250"/>
      <c r="B4575" s="250"/>
      <c r="C4575" s="250"/>
      <c r="D4575" s="250"/>
      <c r="E4575" s="250"/>
      <c r="F4575" s="250"/>
    </row>
    <row r="4576" spans="1:6" ht="15" x14ac:dyDescent="0.25">
      <c r="A4576" s="250"/>
      <c r="B4576" s="250"/>
      <c r="C4576" s="250"/>
      <c r="D4576" s="250"/>
      <c r="E4576" s="250"/>
      <c r="F4576" s="250"/>
    </row>
    <row r="4577" spans="1:6" ht="15" x14ac:dyDescent="0.25">
      <c r="A4577" s="250"/>
      <c r="B4577" s="250"/>
      <c r="C4577" s="250"/>
      <c r="D4577" s="250"/>
      <c r="E4577" s="250"/>
      <c r="F4577" s="250"/>
    </row>
    <row r="4578" spans="1:6" ht="15" x14ac:dyDescent="0.25">
      <c r="A4578" s="250"/>
      <c r="B4578" s="250"/>
      <c r="C4578" s="250"/>
      <c r="D4578" s="250"/>
      <c r="E4578" s="250"/>
      <c r="F4578" s="250"/>
    </row>
    <row r="4579" spans="1:6" ht="15" x14ac:dyDescent="0.25">
      <c r="A4579" s="250"/>
      <c r="B4579" s="250"/>
      <c r="C4579" s="250"/>
      <c r="D4579" s="250"/>
      <c r="E4579" s="250"/>
      <c r="F4579" s="250"/>
    </row>
    <row r="4580" spans="1:6" ht="15" x14ac:dyDescent="0.25">
      <c r="A4580" s="250"/>
      <c r="B4580" s="250"/>
      <c r="C4580" s="250"/>
      <c r="D4580" s="250"/>
      <c r="E4580" s="250"/>
      <c r="F4580" s="250"/>
    </row>
    <row r="4581" spans="1:6" ht="15" x14ac:dyDescent="0.25">
      <c r="A4581" s="250"/>
      <c r="B4581" s="250"/>
      <c r="C4581" s="250"/>
      <c r="D4581" s="250"/>
      <c r="E4581" s="250"/>
      <c r="F4581" s="250"/>
    </row>
    <row r="4582" spans="1:6" ht="15" x14ac:dyDescent="0.25">
      <c r="A4582" s="250"/>
      <c r="B4582" s="250"/>
      <c r="C4582" s="250"/>
      <c r="D4582" s="250"/>
      <c r="E4582" s="250"/>
      <c r="F4582" s="250"/>
    </row>
    <row r="4583" spans="1:6" ht="15" x14ac:dyDescent="0.25">
      <c r="A4583" s="250"/>
      <c r="B4583" s="250"/>
      <c r="C4583" s="250"/>
      <c r="D4583" s="250"/>
      <c r="E4583" s="250"/>
      <c r="F4583" s="250"/>
    </row>
    <row r="4584" spans="1:6" ht="15" x14ac:dyDescent="0.25">
      <c r="A4584" s="250"/>
      <c r="B4584" s="250"/>
      <c r="C4584" s="250"/>
      <c r="D4584" s="250"/>
      <c r="E4584" s="250"/>
      <c r="F4584" s="250"/>
    </row>
    <row r="4585" spans="1:6" ht="15" x14ac:dyDescent="0.25">
      <c r="A4585" s="250"/>
      <c r="B4585" s="250"/>
      <c r="C4585" s="250"/>
      <c r="D4585" s="250"/>
      <c r="E4585" s="250"/>
      <c r="F4585" s="250"/>
    </row>
    <row r="4586" spans="1:6" ht="15" x14ac:dyDescent="0.25">
      <c r="A4586" s="250"/>
      <c r="B4586" s="250"/>
      <c r="C4586" s="250"/>
      <c r="D4586" s="250"/>
      <c r="E4586" s="250"/>
      <c r="F4586" s="250"/>
    </row>
    <row r="4587" spans="1:6" ht="15" x14ac:dyDescent="0.25">
      <c r="A4587" s="250"/>
      <c r="B4587" s="250"/>
      <c r="C4587" s="250"/>
      <c r="D4587" s="250"/>
      <c r="E4587" s="250"/>
      <c r="F4587" s="250"/>
    </row>
    <row r="4588" spans="1:6" ht="15" x14ac:dyDescent="0.25">
      <c r="A4588" s="250"/>
      <c r="B4588" s="250"/>
      <c r="C4588" s="250"/>
      <c r="D4588" s="250"/>
      <c r="E4588" s="250"/>
      <c r="F4588" s="250"/>
    </row>
    <row r="4589" spans="1:6" ht="15" x14ac:dyDescent="0.25">
      <c r="A4589" s="250"/>
      <c r="B4589" s="250"/>
      <c r="C4589" s="250"/>
      <c r="D4589" s="250"/>
      <c r="E4589" s="250"/>
      <c r="F4589" s="250"/>
    </row>
    <row r="4590" spans="1:6" ht="15" x14ac:dyDescent="0.25">
      <c r="A4590" s="250"/>
      <c r="B4590" s="250"/>
      <c r="C4590" s="250"/>
      <c r="D4590" s="250"/>
      <c r="E4590" s="250"/>
      <c r="F4590" s="250"/>
    </row>
    <row r="4591" spans="1:6" ht="15" x14ac:dyDescent="0.25">
      <c r="A4591" s="250"/>
      <c r="B4591" s="250"/>
      <c r="C4591" s="250"/>
      <c r="D4591" s="250"/>
      <c r="E4591" s="250"/>
      <c r="F4591" s="250"/>
    </row>
    <row r="4592" spans="1:6" ht="15" x14ac:dyDescent="0.25">
      <c r="A4592" s="250"/>
      <c r="B4592" s="250"/>
      <c r="C4592" s="250"/>
      <c r="D4592" s="250"/>
      <c r="E4592" s="250"/>
      <c r="F4592" s="250"/>
    </row>
    <row r="4593" spans="1:6" ht="15" x14ac:dyDescent="0.25">
      <c r="A4593" s="250"/>
      <c r="B4593" s="250"/>
      <c r="C4593" s="250"/>
      <c r="D4593" s="250"/>
      <c r="E4593" s="250"/>
      <c r="F4593" s="250"/>
    </row>
    <row r="4594" spans="1:6" ht="15" x14ac:dyDescent="0.25">
      <c r="A4594" s="250"/>
      <c r="B4594" s="250"/>
      <c r="C4594" s="250"/>
      <c r="D4594" s="250"/>
      <c r="E4594" s="250"/>
      <c r="F4594" s="250"/>
    </row>
    <row r="4595" spans="1:6" ht="15" x14ac:dyDescent="0.25">
      <c r="A4595" s="250"/>
      <c r="B4595" s="250"/>
      <c r="C4595" s="250"/>
      <c r="D4595" s="250"/>
      <c r="E4595" s="250"/>
      <c r="F4595" s="250"/>
    </row>
    <row r="4596" spans="1:6" ht="15" x14ac:dyDescent="0.25">
      <c r="A4596" s="250"/>
      <c r="B4596" s="250"/>
      <c r="C4596" s="250"/>
      <c r="D4596" s="250"/>
      <c r="E4596" s="250"/>
      <c r="F4596" s="250"/>
    </row>
    <row r="4597" spans="1:6" ht="15" x14ac:dyDescent="0.25">
      <c r="A4597" s="250"/>
      <c r="B4597" s="250"/>
      <c r="C4597" s="250"/>
      <c r="D4597" s="250"/>
      <c r="E4597" s="250"/>
      <c r="F4597" s="250"/>
    </row>
    <row r="4598" spans="1:6" ht="15" x14ac:dyDescent="0.25">
      <c r="A4598" s="250"/>
      <c r="B4598" s="250"/>
      <c r="C4598" s="250"/>
      <c r="D4598" s="250"/>
      <c r="E4598" s="250"/>
      <c r="F4598" s="250"/>
    </row>
    <row r="4599" spans="1:6" ht="15" x14ac:dyDescent="0.25">
      <c r="A4599" s="250"/>
      <c r="B4599" s="250"/>
      <c r="C4599" s="250"/>
      <c r="D4599" s="250"/>
      <c r="E4599" s="250"/>
      <c r="F4599" s="250"/>
    </row>
    <row r="4600" spans="1:6" ht="15" x14ac:dyDescent="0.25">
      <c r="A4600" s="250"/>
      <c r="B4600" s="250"/>
      <c r="C4600" s="250"/>
      <c r="D4600" s="250"/>
      <c r="E4600" s="250"/>
      <c r="F4600" s="250"/>
    </row>
    <row r="4601" spans="1:6" ht="15" x14ac:dyDescent="0.25">
      <c r="A4601" s="250"/>
      <c r="B4601" s="250"/>
      <c r="C4601" s="250"/>
      <c r="D4601" s="250"/>
      <c r="E4601" s="250"/>
      <c r="F4601" s="250"/>
    </row>
    <row r="4602" spans="1:6" ht="15" x14ac:dyDescent="0.25">
      <c r="A4602" s="250"/>
      <c r="B4602" s="250"/>
      <c r="C4602" s="250"/>
      <c r="D4602" s="250"/>
      <c r="E4602" s="250"/>
      <c r="F4602" s="250"/>
    </row>
    <row r="4603" spans="1:6" ht="15" x14ac:dyDescent="0.25">
      <c r="A4603" s="250"/>
      <c r="B4603" s="250"/>
      <c r="C4603" s="250"/>
      <c r="D4603" s="250"/>
      <c r="E4603" s="250"/>
      <c r="F4603" s="250"/>
    </row>
    <row r="4604" spans="1:6" ht="15" x14ac:dyDescent="0.25">
      <c r="A4604" s="250"/>
      <c r="B4604" s="250"/>
      <c r="C4604" s="250"/>
      <c r="D4604" s="250"/>
      <c r="E4604" s="250"/>
      <c r="F4604" s="250"/>
    </row>
    <row r="4605" spans="1:6" ht="15" x14ac:dyDescent="0.25">
      <c r="A4605" s="250"/>
      <c r="B4605" s="250"/>
      <c r="C4605" s="250"/>
      <c r="D4605" s="250"/>
      <c r="E4605" s="250"/>
      <c r="F4605" s="250"/>
    </row>
    <row r="4606" spans="1:6" ht="15" x14ac:dyDescent="0.25">
      <c r="A4606" s="250"/>
      <c r="B4606" s="250"/>
      <c r="C4606" s="250"/>
      <c r="D4606" s="250"/>
      <c r="E4606" s="250"/>
      <c r="F4606" s="250"/>
    </row>
    <row r="4607" spans="1:6" ht="15" x14ac:dyDescent="0.25">
      <c r="A4607" s="250"/>
      <c r="B4607" s="250"/>
      <c r="C4607" s="250"/>
      <c r="D4607" s="250"/>
      <c r="E4607" s="250"/>
      <c r="F4607" s="250"/>
    </row>
    <row r="4608" spans="1:6" ht="15" x14ac:dyDescent="0.25">
      <c r="A4608" s="250"/>
      <c r="B4608" s="250"/>
      <c r="C4608" s="250"/>
      <c r="D4608" s="250"/>
      <c r="E4608" s="250"/>
      <c r="F4608" s="250"/>
    </row>
    <row r="4609" spans="1:6" ht="15" x14ac:dyDescent="0.25">
      <c r="A4609" s="250"/>
      <c r="B4609" s="250"/>
      <c r="C4609" s="250"/>
      <c r="D4609" s="250"/>
      <c r="E4609" s="250"/>
      <c r="F4609" s="250"/>
    </row>
    <row r="4610" spans="1:6" ht="15" x14ac:dyDescent="0.25">
      <c r="A4610" s="250"/>
      <c r="B4610" s="250"/>
      <c r="C4610" s="250"/>
      <c r="D4610" s="250"/>
      <c r="E4610" s="250"/>
      <c r="F4610" s="251"/>
    </row>
    <row r="4611" spans="1:6" ht="15" x14ac:dyDescent="0.25">
      <c r="A4611" s="250"/>
      <c r="B4611" s="250"/>
      <c r="C4611" s="250"/>
      <c r="D4611" s="250"/>
      <c r="E4611" s="250"/>
      <c r="F4611" s="250"/>
    </row>
    <row r="4612" spans="1:6" ht="15" x14ac:dyDescent="0.25">
      <c r="A4612" s="250"/>
      <c r="B4612" s="250"/>
      <c r="C4612" s="250"/>
      <c r="D4612" s="250"/>
      <c r="E4612" s="250"/>
      <c r="F4612" s="251"/>
    </row>
    <row r="4613" spans="1:6" ht="15" x14ac:dyDescent="0.25">
      <c r="A4613" s="250"/>
      <c r="B4613" s="250"/>
      <c r="C4613" s="250"/>
      <c r="D4613" s="250"/>
      <c r="E4613" s="250"/>
      <c r="F4613" s="250"/>
    </row>
    <row r="4614" spans="1:6" ht="15" x14ac:dyDescent="0.25">
      <c r="A4614" s="250"/>
      <c r="B4614" s="250"/>
      <c r="C4614" s="250"/>
      <c r="D4614" s="250"/>
      <c r="E4614" s="250"/>
      <c r="F4614" s="250"/>
    </row>
    <row r="4615" spans="1:6" ht="15" x14ac:dyDescent="0.25">
      <c r="A4615" s="250"/>
      <c r="B4615" s="250"/>
      <c r="C4615" s="250"/>
      <c r="D4615" s="250"/>
      <c r="E4615" s="250"/>
      <c r="F4615" s="251"/>
    </row>
    <row r="4616" spans="1:6" ht="15" x14ac:dyDescent="0.25">
      <c r="A4616" s="250"/>
      <c r="B4616" s="250"/>
      <c r="C4616" s="250"/>
      <c r="D4616" s="250"/>
      <c r="E4616" s="250"/>
      <c r="F4616" s="250"/>
    </row>
    <row r="4617" spans="1:6" ht="15" x14ac:dyDescent="0.25">
      <c r="A4617" s="250"/>
      <c r="B4617" s="250"/>
      <c r="C4617" s="250"/>
      <c r="D4617" s="250"/>
      <c r="E4617" s="250"/>
      <c r="F4617" s="250"/>
    </row>
    <row r="4618" spans="1:6" ht="15" x14ac:dyDescent="0.25">
      <c r="A4618" s="250"/>
      <c r="B4618" s="250"/>
      <c r="C4618" s="250"/>
      <c r="D4618" s="250"/>
      <c r="E4618" s="250"/>
      <c r="F4618" s="250"/>
    </row>
    <row r="4619" spans="1:6" ht="15" x14ac:dyDescent="0.25">
      <c r="A4619" s="250"/>
      <c r="B4619" s="250"/>
      <c r="C4619" s="250"/>
      <c r="D4619" s="250"/>
      <c r="E4619" s="250"/>
      <c r="F4619" s="250"/>
    </row>
    <row r="4620" spans="1:6" ht="15" x14ac:dyDescent="0.25">
      <c r="A4620" s="250"/>
      <c r="B4620" s="250"/>
      <c r="C4620" s="250"/>
      <c r="D4620" s="250"/>
      <c r="E4620" s="250"/>
      <c r="F4620" s="250"/>
    </row>
    <row r="4621" spans="1:6" ht="15" x14ac:dyDescent="0.25">
      <c r="A4621" s="250"/>
      <c r="B4621" s="250"/>
      <c r="C4621" s="250"/>
      <c r="D4621" s="250"/>
      <c r="E4621" s="250"/>
      <c r="F4621" s="250"/>
    </row>
    <row r="4622" spans="1:6" ht="15" x14ac:dyDescent="0.25">
      <c r="A4622" s="250"/>
      <c r="B4622" s="250"/>
      <c r="C4622" s="250"/>
      <c r="D4622" s="250"/>
      <c r="E4622" s="250"/>
      <c r="F4622" s="250"/>
    </row>
    <row r="4623" spans="1:6" ht="15" x14ac:dyDescent="0.25">
      <c r="A4623" s="250"/>
      <c r="B4623" s="250"/>
      <c r="C4623" s="250"/>
      <c r="D4623" s="250"/>
      <c r="E4623" s="250"/>
      <c r="F4623" s="250"/>
    </row>
    <row r="4624" spans="1:6" ht="15" x14ac:dyDescent="0.25">
      <c r="A4624" s="250"/>
      <c r="B4624" s="250"/>
      <c r="C4624" s="250"/>
      <c r="D4624" s="250"/>
      <c r="E4624" s="250"/>
      <c r="F4624" s="250"/>
    </row>
    <row r="4625" spans="1:6" ht="15" x14ac:dyDescent="0.25">
      <c r="A4625" s="250"/>
      <c r="B4625" s="250"/>
      <c r="C4625" s="250"/>
      <c r="D4625" s="250"/>
      <c r="E4625" s="250"/>
      <c r="F4625" s="250"/>
    </row>
    <row r="4626" spans="1:6" ht="15" x14ac:dyDescent="0.25">
      <c r="A4626" s="250"/>
      <c r="B4626" s="250"/>
      <c r="C4626" s="250"/>
      <c r="D4626" s="250"/>
      <c r="E4626" s="250"/>
      <c r="F4626" s="250"/>
    </row>
    <row r="4627" spans="1:6" ht="15" x14ac:dyDescent="0.25">
      <c r="A4627" s="250"/>
      <c r="B4627" s="250"/>
      <c r="C4627" s="250"/>
      <c r="D4627" s="250"/>
      <c r="E4627" s="250"/>
      <c r="F4627" s="250"/>
    </row>
    <row r="4628" spans="1:6" ht="15" x14ac:dyDescent="0.25">
      <c r="A4628" s="250"/>
      <c r="B4628" s="250"/>
      <c r="C4628" s="250"/>
      <c r="D4628" s="250"/>
      <c r="E4628" s="250"/>
      <c r="F4628" s="250"/>
    </row>
    <row r="4629" spans="1:6" ht="15" x14ac:dyDescent="0.25">
      <c r="A4629" s="250"/>
      <c r="B4629" s="250"/>
      <c r="C4629" s="250"/>
      <c r="D4629" s="250"/>
      <c r="E4629" s="250"/>
      <c r="F4629" s="250"/>
    </row>
    <row r="4630" spans="1:6" ht="15" x14ac:dyDescent="0.25">
      <c r="A4630" s="250"/>
      <c r="B4630" s="250"/>
      <c r="C4630" s="250"/>
      <c r="D4630" s="250"/>
      <c r="E4630" s="250"/>
      <c r="F4630" s="250"/>
    </row>
    <row r="4631" spans="1:6" ht="15" x14ac:dyDescent="0.25">
      <c r="A4631" s="250"/>
      <c r="B4631" s="250"/>
      <c r="C4631" s="250"/>
      <c r="D4631" s="250"/>
      <c r="E4631" s="250"/>
      <c r="F4631" s="250"/>
    </row>
    <row r="4632" spans="1:6" ht="15" x14ac:dyDescent="0.25">
      <c r="A4632" s="250"/>
      <c r="B4632" s="250"/>
      <c r="C4632" s="250"/>
      <c r="D4632" s="250"/>
      <c r="E4632" s="250"/>
      <c r="F4632" s="250"/>
    </row>
    <row r="4633" spans="1:6" ht="15" x14ac:dyDescent="0.25">
      <c r="A4633" s="250"/>
      <c r="B4633" s="250"/>
      <c r="C4633" s="250"/>
      <c r="D4633" s="250"/>
      <c r="E4633" s="250"/>
      <c r="F4633" s="250"/>
    </row>
    <row r="4634" spans="1:6" ht="15" x14ac:dyDescent="0.25">
      <c r="A4634" s="250"/>
      <c r="B4634" s="250"/>
      <c r="C4634" s="250"/>
      <c r="D4634" s="250"/>
      <c r="E4634" s="250"/>
      <c r="F4634" s="250"/>
    </row>
    <row r="4635" spans="1:6" ht="15" x14ac:dyDescent="0.25">
      <c r="A4635" s="250"/>
      <c r="B4635" s="250"/>
      <c r="C4635" s="250"/>
      <c r="D4635" s="250"/>
      <c r="E4635" s="250"/>
      <c r="F4635" s="250"/>
    </row>
    <row r="4636" spans="1:6" ht="15" x14ac:dyDescent="0.25">
      <c r="A4636" s="250"/>
      <c r="B4636" s="250"/>
      <c r="C4636" s="250"/>
      <c r="D4636" s="250"/>
      <c r="E4636" s="250"/>
      <c r="F4636" s="250"/>
    </row>
    <row r="4637" spans="1:6" ht="15" x14ac:dyDescent="0.25">
      <c r="A4637" s="250"/>
      <c r="B4637" s="250"/>
      <c r="C4637" s="250"/>
      <c r="D4637" s="250"/>
      <c r="E4637" s="250"/>
      <c r="F4637" s="250"/>
    </row>
    <row r="4638" spans="1:6" ht="15" x14ac:dyDescent="0.25">
      <c r="A4638" s="250"/>
      <c r="B4638" s="250"/>
      <c r="C4638" s="250"/>
      <c r="D4638" s="250"/>
      <c r="E4638" s="250"/>
      <c r="F4638" s="250"/>
    </row>
    <row r="4639" spans="1:6" ht="15" x14ac:dyDescent="0.25">
      <c r="A4639" s="250"/>
      <c r="B4639" s="250"/>
      <c r="C4639" s="250"/>
      <c r="D4639" s="250"/>
      <c r="E4639" s="250"/>
      <c r="F4639" s="250"/>
    </row>
    <row r="4640" spans="1:6" ht="15" x14ac:dyDescent="0.25">
      <c r="A4640" s="250"/>
      <c r="B4640" s="250"/>
      <c r="C4640" s="250"/>
      <c r="D4640" s="250"/>
      <c r="E4640" s="250"/>
      <c r="F4640" s="250"/>
    </row>
    <row r="4641" spans="1:6" ht="15" x14ac:dyDescent="0.25">
      <c r="A4641" s="250"/>
      <c r="B4641" s="250"/>
      <c r="C4641" s="250"/>
      <c r="D4641" s="250"/>
      <c r="E4641" s="250"/>
      <c r="F4641" s="250"/>
    </row>
    <row r="4642" spans="1:6" ht="15" x14ac:dyDescent="0.25">
      <c r="A4642" s="250"/>
      <c r="B4642" s="250"/>
      <c r="C4642" s="250"/>
      <c r="D4642" s="250"/>
      <c r="E4642" s="250"/>
      <c r="F4642" s="250"/>
    </row>
    <row r="4643" spans="1:6" ht="15" x14ac:dyDescent="0.25">
      <c r="A4643" s="250"/>
      <c r="B4643" s="250"/>
      <c r="C4643" s="250"/>
      <c r="D4643" s="250"/>
      <c r="E4643" s="250"/>
      <c r="F4643" s="250"/>
    </row>
    <row r="4644" spans="1:6" ht="15" x14ac:dyDescent="0.25">
      <c r="A4644" s="250"/>
      <c r="B4644" s="250"/>
      <c r="C4644" s="250"/>
      <c r="D4644" s="250"/>
      <c r="E4644" s="250"/>
      <c r="F4644" s="250"/>
    </row>
    <row r="4645" spans="1:6" ht="15" x14ac:dyDescent="0.25">
      <c r="A4645" s="250"/>
      <c r="B4645" s="250"/>
      <c r="C4645" s="250"/>
      <c r="D4645" s="250"/>
      <c r="E4645" s="250"/>
      <c r="F4645" s="250"/>
    </row>
    <row r="4646" spans="1:6" ht="15" x14ac:dyDescent="0.25">
      <c r="A4646" s="250"/>
      <c r="B4646" s="250"/>
      <c r="C4646" s="250"/>
      <c r="D4646" s="250"/>
      <c r="E4646" s="250"/>
      <c r="F4646" s="250"/>
    </row>
    <row r="4647" spans="1:6" ht="15" x14ac:dyDescent="0.25">
      <c r="A4647" s="250"/>
      <c r="B4647" s="250"/>
      <c r="C4647" s="250"/>
      <c r="D4647" s="250"/>
      <c r="E4647" s="250"/>
      <c r="F4647" s="250"/>
    </row>
    <row r="4648" spans="1:6" ht="15" x14ac:dyDescent="0.25">
      <c r="A4648" s="250"/>
      <c r="B4648" s="250"/>
      <c r="C4648" s="250"/>
      <c r="D4648" s="250"/>
      <c r="E4648" s="250"/>
      <c r="F4648" s="250"/>
    </row>
    <row r="4649" spans="1:6" ht="15" x14ac:dyDescent="0.25">
      <c r="A4649" s="250"/>
      <c r="B4649" s="250"/>
      <c r="C4649" s="250"/>
      <c r="D4649" s="250"/>
      <c r="E4649" s="250"/>
      <c r="F4649" s="250"/>
    </row>
    <row r="4650" spans="1:6" ht="15" x14ac:dyDescent="0.25">
      <c r="A4650" s="250"/>
      <c r="B4650" s="250"/>
      <c r="C4650" s="250"/>
      <c r="D4650" s="250"/>
      <c r="E4650" s="250"/>
      <c r="F4650" s="250"/>
    </row>
    <row r="4651" spans="1:6" ht="15" x14ac:dyDescent="0.25">
      <c r="A4651" s="250"/>
      <c r="B4651" s="250"/>
      <c r="C4651" s="250"/>
      <c r="D4651" s="250"/>
      <c r="E4651" s="250"/>
      <c r="F4651" s="250"/>
    </row>
    <row r="4652" spans="1:6" ht="15" x14ac:dyDescent="0.25">
      <c r="A4652" s="250"/>
      <c r="B4652" s="250"/>
      <c r="C4652" s="250"/>
      <c r="D4652" s="250"/>
      <c r="E4652" s="250"/>
      <c r="F4652" s="250"/>
    </row>
    <row r="4653" spans="1:6" ht="15" x14ac:dyDescent="0.25">
      <c r="A4653" s="250"/>
      <c r="B4653" s="250"/>
      <c r="C4653" s="250"/>
      <c r="D4653" s="250"/>
      <c r="E4653" s="250"/>
      <c r="F4653" s="250"/>
    </row>
    <row r="4654" spans="1:6" ht="15" x14ac:dyDescent="0.25">
      <c r="A4654" s="250"/>
      <c r="B4654" s="250"/>
      <c r="C4654" s="250"/>
      <c r="D4654" s="250"/>
      <c r="E4654" s="250"/>
      <c r="F4654" s="250"/>
    </row>
    <row r="4655" spans="1:6" ht="15" x14ac:dyDescent="0.25">
      <c r="A4655" s="250"/>
      <c r="B4655" s="250"/>
      <c r="C4655" s="250"/>
      <c r="D4655" s="250"/>
      <c r="E4655" s="250"/>
      <c r="F4655" s="250"/>
    </row>
    <row r="4656" spans="1:6" ht="15" x14ac:dyDescent="0.25">
      <c r="A4656" s="250"/>
      <c r="B4656" s="250"/>
      <c r="C4656" s="250"/>
      <c r="D4656" s="250"/>
      <c r="E4656" s="250"/>
      <c r="F4656" s="250"/>
    </row>
    <row r="4657" spans="1:6" ht="15" x14ac:dyDescent="0.25">
      <c r="A4657" s="250"/>
      <c r="B4657" s="250"/>
      <c r="C4657" s="250"/>
      <c r="D4657" s="250"/>
      <c r="E4657" s="250"/>
      <c r="F4657" s="250"/>
    </row>
    <row r="4658" spans="1:6" ht="15" x14ac:dyDescent="0.25">
      <c r="A4658" s="250"/>
      <c r="B4658" s="250"/>
      <c r="C4658" s="250"/>
      <c r="D4658" s="250"/>
      <c r="E4658" s="250"/>
      <c r="F4658" s="250"/>
    </row>
    <row r="4659" spans="1:6" ht="15" x14ac:dyDescent="0.25">
      <c r="A4659" s="250"/>
      <c r="B4659" s="250"/>
      <c r="C4659" s="250"/>
      <c r="D4659" s="250"/>
      <c r="E4659" s="250"/>
      <c r="F4659" s="250"/>
    </row>
    <row r="4660" spans="1:6" ht="15" x14ac:dyDescent="0.25">
      <c r="A4660" s="250"/>
      <c r="B4660" s="250"/>
      <c r="C4660" s="250"/>
      <c r="D4660" s="250"/>
      <c r="E4660" s="250"/>
      <c r="F4660" s="250"/>
    </row>
    <row r="4661" spans="1:6" ht="15" x14ac:dyDescent="0.25">
      <c r="A4661" s="250"/>
      <c r="B4661" s="250"/>
      <c r="C4661" s="250"/>
      <c r="D4661" s="250"/>
      <c r="E4661" s="250"/>
      <c r="F4661" s="250"/>
    </row>
    <row r="4662" spans="1:6" ht="15" x14ac:dyDescent="0.25">
      <c r="A4662" s="250"/>
      <c r="B4662" s="250"/>
      <c r="C4662" s="250"/>
      <c r="D4662" s="250"/>
      <c r="E4662" s="250"/>
      <c r="F4662" s="250"/>
    </row>
    <row r="4663" spans="1:6" ht="15" x14ac:dyDescent="0.25">
      <c r="A4663" s="250"/>
      <c r="B4663" s="250"/>
      <c r="C4663" s="250"/>
      <c r="D4663" s="250"/>
      <c r="E4663" s="250"/>
      <c r="F4663" s="250"/>
    </row>
    <row r="4664" spans="1:6" ht="15" x14ac:dyDescent="0.25">
      <c r="A4664" s="250"/>
      <c r="B4664" s="250"/>
      <c r="C4664" s="250"/>
      <c r="D4664" s="250"/>
      <c r="E4664" s="250"/>
      <c r="F4664" s="250"/>
    </row>
    <row r="4665" spans="1:6" ht="15" x14ac:dyDescent="0.25">
      <c r="A4665" s="250"/>
      <c r="B4665" s="250"/>
      <c r="C4665" s="250"/>
      <c r="D4665" s="250"/>
      <c r="E4665" s="250"/>
      <c r="F4665" s="250"/>
    </row>
    <row r="4666" spans="1:6" ht="15" x14ac:dyDescent="0.25">
      <c r="A4666" s="250"/>
      <c r="B4666" s="250"/>
      <c r="C4666" s="250"/>
      <c r="D4666" s="250"/>
      <c r="E4666" s="250"/>
      <c r="F4666" s="250"/>
    </row>
    <row r="4667" spans="1:6" ht="15" x14ac:dyDescent="0.25">
      <c r="A4667" s="250"/>
      <c r="B4667" s="250"/>
      <c r="C4667" s="250"/>
      <c r="D4667" s="250"/>
      <c r="E4667" s="250"/>
      <c r="F4667" s="250"/>
    </row>
    <row r="4668" spans="1:6" ht="15" x14ac:dyDescent="0.25">
      <c r="A4668" s="250"/>
      <c r="B4668" s="250"/>
      <c r="C4668" s="250"/>
      <c r="D4668" s="250"/>
      <c r="E4668" s="250"/>
      <c r="F4668" s="250"/>
    </row>
    <row r="4669" spans="1:6" ht="15" x14ac:dyDescent="0.25">
      <c r="A4669" s="250"/>
      <c r="B4669" s="250"/>
      <c r="C4669" s="250"/>
      <c r="D4669" s="250"/>
      <c r="E4669" s="250"/>
      <c r="F4669" s="250"/>
    </row>
    <row r="4670" spans="1:6" ht="15" x14ac:dyDescent="0.25">
      <c r="A4670" s="250"/>
      <c r="B4670" s="250"/>
      <c r="C4670" s="250"/>
      <c r="D4670" s="250"/>
      <c r="E4670" s="250"/>
      <c r="F4670" s="250"/>
    </row>
    <row r="4671" spans="1:6" ht="15" x14ac:dyDescent="0.25">
      <c r="A4671" s="250"/>
      <c r="B4671" s="250"/>
      <c r="C4671" s="250"/>
      <c r="D4671" s="250"/>
      <c r="E4671" s="250"/>
      <c r="F4671" s="250"/>
    </row>
    <row r="4672" spans="1:6" ht="15" x14ac:dyDescent="0.25">
      <c r="A4672" s="250"/>
      <c r="B4672" s="250"/>
      <c r="C4672" s="250"/>
      <c r="D4672" s="250"/>
      <c r="E4672" s="250"/>
      <c r="F4672" s="250"/>
    </row>
    <row r="4673" spans="1:6" ht="15" x14ac:dyDescent="0.25">
      <c r="A4673" s="250"/>
      <c r="B4673" s="250"/>
      <c r="C4673" s="250"/>
      <c r="D4673" s="250"/>
      <c r="E4673" s="250"/>
      <c r="F4673" s="250"/>
    </row>
    <row r="4674" spans="1:6" ht="15" x14ac:dyDescent="0.25">
      <c r="A4674" s="250"/>
      <c r="B4674" s="250"/>
      <c r="C4674" s="250"/>
      <c r="D4674" s="250"/>
      <c r="E4674" s="250"/>
      <c r="F4674" s="250"/>
    </row>
    <row r="4675" spans="1:6" ht="15" x14ac:dyDescent="0.25">
      <c r="A4675" s="250"/>
      <c r="B4675" s="250"/>
      <c r="C4675" s="250"/>
      <c r="D4675" s="250"/>
      <c r="E4675" s="250"/>
      <c r="F4675" s="250"/>
    </row>
    <row r="4676" spans="1:6" ht="15" x14ac:dyDescent="0.25">
      <c r="A4676" s="250"/>
      <c r="B4676" s="250"/>
      <c r="C4676" s="250"/>
      <c r="D4676" s="250"/>
      <c r="E4676" s="250"/>
      <c r="F4676" s="250"/>
    </row>
    <row r="4677" spans="1:6" ht="15" x14ac:dyDescent="0.25">
      <c r="A4677" s="250"/>
      <c r="B4677" s="250"/>
      <c r="C4677" s="250"/>
      <c r="D4677" s="250"/>
      <c r="E4677" s="250"/>
      <c r="F4677" s="250"/>
    </row>
    <row r="4678" spans="1:6" ht="15" x14ac:dyDescent="0.25">
      <c r="A4678" s="250"/>
      <c r="B4678" s="250"/>
      <c r="C4678" s="250"/>
      <c r="D4678" s="250"/>
      <c r="E4678" s="250"/>
      <c r="F4678" s="250"/>
    </row>
    <row r="4679" spans="1:6" ht="15" x14ac:dyDescent="0.25">
      <c r="A4679" s="250"/>
      <c r="B4679" s="250"/>
      <c r="C4679" s="250"/>
      <c r="D4679" s="250"/>
      <c r="E4679" s="250"/>
      <c r="F4679" s="250"/>
    </row>
    <row r="4680" spans="1:6" ht="15" x14ac:dyDescent="0.25">
      <c r="A4680" s="250"/>
      <c r="B4680" s="250"/>
      <c r="C4680" s="250"/>
      <c r="D4680" s="250"/>
      <c r="E4680" s="250"/>
      <c r="F4680" s="250"/>
    </row>
    <row r="4681" spans="1:6" ht="15" x14ac:dyDescent="0.25">
      <c r="A4681" s="250"/>
      <c r="B4681" s="250"/>
      <c r="C4681" s="250"/>
      <c r="D4681" s="250"/>
      <c r="E4681" s="250"/>
      <c r="F4681" s="250"/>
    </row>
    <row r="4682" spans="1:6" ht="15" x14ac:dyDescent="0.25">
      <c r="A4682" s="250"/>
      <c r="B4682" s="250"/>
      <c r="C4682" s="250"/>
      <c r="D4682" s="250"/>
      <c r="E4682" s="250"/>
      <c r="F4682" s="250"/>
    </row>
    <row r="4683" spans="1:6" ht="15" x14ac:dyDescent="0.25">
      <c r="A4683" s="250"/>
      <c r="B4683" s="250"/>
      <c r="C4683" s="250"/>
      <c r="D4683" s="250"/>
      <c r="E4683" s="250"/>
      <c r="F4683" s="250"/>
    </row>
    <row r="4684" spans="1:6" ht="15" x14ac:dyDescent="0.25">
      <c r="A4684" s="250"/>
      <c r="B4684" s="250"/>
      <c r="C4684" s="250"/>
      <c r="D4684" s="250"/>
      <c r="E4684" s="250"/>
      <c r="F4684" s="250"/>
    </row>
    <row r="4685" spans="1:6" ht="15" x14ac:dyDescent="0.25">
      <c r="A4685" s="250"/>
      <c r="B4685" s="250"/>
      <c r="C4685" s="250"/>
      <c r="D4685" s="250"/>
      <c r="E4685" s="250"/>
      <c r="F4685" s="250"/>
    </row>
    <row r="4686" spans="1:6" ht="15" x14ac:dyDescent="0.25">
      <c r="A4686" s="250"/>
      <c r="B4686" s="250"/>
      <c r="C4686" s="250"/>
      <c r="D4686" s="250"/>
      <c r="E4686" s="250"/>
      <c r="F4686" s="250"/>
    </row>
    <row r="4687" spans="1:6" ht="15" x14ac:dyDescent="0.25">
      <c r="A4687" s="250"/>
      <c r="B4687" s="250"/>
      <c r="C4687" s="250"/>
      <c r="D4687" s="250"/>
      <c r="E4687" s="250"/>
      <c r="F4687" s="250"/>
    </row>
    <row r="4688" spans="1:6" ht="15" x14ac:dyDescent="0.25">
      <c r="A4688" s="250"/>
      <c r="B4688" s="250"/>
      <c r="C4688" s="250"/>
      <c r="D4688" s="250"/>
      <c r="E4688" s="250"/>
      <c r="F4688" s="250"/>
    </row>
    <row r="4689" spans="1:6" ht="15" x14ac:dyDescent="0.25">
      <c r="A4689" s="250"/>
      <c r="B4689" s="250"/>
      <c r="C4689" s="250"/>
      <c r="D4689" s="250"/>
      <c r="E4689" s="250"/>
      <c r="F4689" s="250"/>
    </row>
    <row r="4690" spans="1:6" ht="15" x14ac:dyDescent="0.25">
      <c r="A4690" s="250"/>
      <c r="B4690" s="250"/>
      <c r="C4690" s="250"/>
      <c r="D4690" s="250"/>
      <c r="E4690" s="250"/>
      <c r="F4690" s="250"/>
    </row>
    <row r="4691" spans="1:6" ht="15" x14ac:dyDescent="0.25">
      <c r="A4691" s="250"/>
      <c r="B4691" s="250"/>
      <c r="C4691" s="250"/>
      <c r="D4691" s="250"/>
      <c r="E4691" s="250"/>
      <c r="F4691" s="250"/>
    </row>
    <row r="4692" spans="1:6" ht="15" x14ac:dyDescent="0.25">
      <c r="A4692" s="250"/>
      <c r="B4692" s="250"/>
      <c r="C4692" s="250"/>
      <c r="D4692" s="250"/>
      <c r="E4692" s="250"/>
      <c r="F4692" s="250"/>
    </row>
    <row r="4693" spans="1:6" ht="15" x14ac:dyDescent="0.25">
      <c r="A4693" s="250"/>
      <c r="B4693" s="250"/>
      <c r="C4693" s="250"/>
      <c r="D4693" s="250"/>
      <c r="E4693" s="250"/>
      <c r="F4693" s="250"/>
    </row>
    <row r="4694" spans="1:6" ht="15" x14ac:dyDescent="0.25">
      <c r="A4694" s="250"/>
      <c r="B4694" s="250"/>
      <c r="C4694" s="250"/>
      <c r="D4694" s="250"/>
      <c r="E4694" s="250"/>
      <c r="F4694" s="250"/>
    </row>
    <row r="4695" spans="1:6" ht="15" x14ac:dyDescent="0.25">
      <c r="A4695" s="250"/>
      <c r="B4695" s="250"/>
      <c r="C4695" s="250"/>
      <c r="D4695" s="250"/>
      <c r="E4695" s="250"/>
      <c r="F4695" s="250"/>
    </row>
    <row r="4696" spans="1:6" ht="15" x14ac:dyDescent="0.25">
      <c r="A4696" s="250"/>
      <c r="B4696" s="250"/>
      <c r="C4696" s="250"/>
      <c r="D4696" s="250"/>
      <c r="E4696" s="250"/>
      <c r="F4696" s="250"/>
    </row>
    <row r="4697" spans="1:6" ht="15" x14ac:dyDescent="0.25">
      <c r="A4697" s="250"/>
      <c r="B4697" s="250"/>
      <c r="C4697" s="250"/>
      <c r="D4697" s="250"/>
      <c r="E4697" s="250"/>
      <c r="F4697" s="250"/>
    </row>
    <row r="4698" spans="1:6" ht="15" x14ac:dyDescent="0.25">
      <c r="A4698" s="250"/>
      <c r="B4698" s="250"/>
      <c r="C4698" s="250"/>
      <c r="D4698" s="250"/>
      <c r="E4698" s="250"/>
      <c r="F4698" s="250"/>
    </row>
    <row r="4699" spans="1:6" ht="15" x14ac:dyDescent="0.25">
      <c r="A4699" s="250"/>
      <c r="B4699" s="250"/>
      <c r="C4699" s="250"/>
      <c r="D4699" s="250"/>
      <c r="E4699" s="250"/>
      <c r="F4699" s="250"/>
    </row>
    <row r="4700" spans="1:6" ht="15" x14ac:dyDescent="0.25">
      <c r="A4700" s="250"/>
      <c r="B4700" s="250"/>
      <c r="C4700" s="250"/>
      <c r="D4700" s="250"/>
      <c r="E4700" s="250"/>
      <c r="F4700" s="250"/>
    </row>
    <row r="4701" spans="1:6" ht="15" x14ac:dyDescent="0.25">
      <c r="A4701" s="250"/>
      <c r="B4701" s="250"/>
      <c r="C4701" s="250"/>
      <c r="D4701" s="250"/>
      <c r="E4701" s="250"/>
      <c r="F4701" s="250"/>
    </row>
    <row r="4702" spans="1:6" ht="15" x14ac:dyDescent="0.25">
      <c r="A4702" s="250"/>
      <c r="B4702" s="250"/>
      <c r="C4702" s="250"/>
      <c r="D4702" s="250"/>
      <c r="E4702" s="250"/>
      <c r="F4702" s="250"/>
    </row>
    <row r="4703" spans="1:6" ht="15" x14ac:dyDescent="0.25">
      <c r="A4703" s="250"/>
      <c r="B4703" s="250"/>
      <c r="C4703" s="250"/>
      <c r="D4703" s="250"/>
      <c r="E4703" s="250"/>
      <c r="F4703" s="250"/>
    </row>
    <row r="4704" spans="1:6" ht="15" x14ac:dyDescent="0.25">
      <c r="A4704" s="250"/>
      <c r="B4704" s="250"/>
      <c r="C4704" s="250"/>
      <c r="D4704" s="250"/>
      <c r="E4704" s="250"/>
      <c r="F4704" s="250"/>
    </row>
    <row r="4705" spans="1:6" ht="15" x14ac:dyDescent="0.25">
      <c r="A4705" s="250"/>
      <c r="B4705" s="250"/>
      <c r="C4705" s="250"/>
      <c r="D4705" s="250"/>
      <c r="E4705" s="250"/>
      <c r="F4705" s="250"/>
    </row>
    <row r="4706" spans="1:6" ht="15" x14ac:dyDescent="0.25">
      <c r="A4706" s="250"/>
      <c r="B4706" s="250"/>
      <c r="C4706" s="250"/>
      <c r="D4706" s="250"/>
      <c r="E4706" s="250"/>
      <c r="F4706" s="250"/>
    </row>
    <row r="4707" spans="1:6" ht="15" x14ac:dyDescent="0.25">
      <c r="A4707" s="250"/>
      <c r="B4707" s="250"/>
      <c r="C4707" s="250"/>
      <c r="D4707" s="250"/>
      <c r="E4707" s="250"/>
      <c r="F4707" s="250"/>
    </row>
    <row r="4708" spans="1:6" ht="15" x14ac:dyDescent="0.25">
      <c r="A4708" s="250"/>
      <c r="B4708" s="250"/>
      <c r="C4708" s="250"/>
      <c r="D4708" s="250"/>
      <c r="E4708" s="250"/>
      <c r="F4708" s="250"/>
    </row>
    <row r="4709" spans="1:6" ht="15" x14ac:dyDescent="0.25">
      <c r="A4709" s="250"/>
      <c r="B4709" s="250"/>
      <c r="C4709" s="250"/>
      <c r="D4709" s="250"/>
      <c r="E4709" s="250"/>
      <c r="F4709" s="250"/>
    </row>
    <row r="4710" spans="1:6" ht="15" x14ac:dyDescent="0.25">
      <c r="A4710" s="250"/>
      <c r="B4710" s="250"/>
      <c r="C4710" s="250"/>
      <c r="D4710" s="250"/>
      <c r="E4710" s="250"/>
      <c r="F4710" s="250"/>
    </row>
    <row r="4711" spans="1:6" ht="15" x14ac:dyDescent="0.25">
      <c r="A4711" s="250"/>
      <c r="B4711" s="250"/>
      <c r="C4711" s="250"/>
      <c r="D4711" s="250"/>
      <c r="E4711" s="250"/>
      <c r="F4711" s="250"/>
    </row>
    <row r="4712" spans="1:6" ht="15" x14ac:dyDescent="0.25">
      <c r="A4712" s="250"/>
      <c r="B4712" s="250"/>
      <c r="C4712" s="250"/>
      <c r="D4712" s="250"/>
      <c r="E4712" s="250"/>
      <c r="F4712" s="250"/>
    </row>
    <row r="4713" spans="1:6" ht="15" x14ac:dyDescent="0.25">
      <c r="A4713" s="250"/>
      <c r="B4713" s="250"/>
      <c r="C4713" s="250"/>
      <c r="D4713" s="250"/>
      <c r="E4713" s="250"/>
      <c r="F4713" s="250"/>
    </row>
    <row r="4714" spans="1:6" ht="15" x14ac:dyDescent="0.25">
      <c r="A4714" s="250"/>
      <c r="B4714" s="250"/>
      <c r="C4714" s="250"/>
      <c r="D4714" s="250"/>
      <c r="E4714" s="250"/>
      <c r="F4714" s="250"/>
    </row>
    <row r="4715" spans="1:6" ht="15" x14ac:dyDescent="0.25">
      <c r="A4715" s="250"/>
      <c r="B4715" s="250"/>
      <c r="C4715" s="250"/>
      <c r="D4715" s="250"/>
      <c r="E4715" s="250"/>
      <c r="F4715" s="250"/>
    </row>
    <row r="4716" spans="1:6" ht="15" x14ac:dyDescent="0.25">
      <c r="A4716" s="250"/>
      <c r="B4716" s="250"/>
      <c r="C4716" s="250"/>
      <c r="D4716" s="250"/>
      <c r="E4716" s="250"/>
      <c r="F4716" s="250"/>
    </row>
    <row r="4717" spans="1:6" ht="15" x14ac:dyDescent="0.25">
      <c r="A4717" s="250"/>
      <c r="B4717" s="250"/>
      <c r="C4717" s="250"/>
      <c r="D4717" s="250"/>
      <c r="E4717" s="250"/>
      <c r="F4717" s="250"/>
    </row>
    <row r="4718" spans="1:6" ht="15" x14ac:dyDescent="0.25">
      <c r="A4718" s="250"/>
      <c r="B4718" s="250"/>
      <c r="C4718" s="250"/>
      <c r="D4718" s="250"/>
      <c r="E4718" s="250"/>
      <c r="F4718" s="250"/>
    </row>
    <row r="4719" spans="1:6" ht="15" x14ac:dyDescent="0.25">
      <c r="A4719" s="250"/>
      <c r="B4719" s="250"/>
      <c r="C4719" s="250"/>
      <c r="D4719" s="250"/>
      <c r="E4719" s="250"/>
      <c r="F4719" s="250"/>
    </row>
    <row r="4720" spans="1:6" ht="15" x14ac:dyDescent="0.25">
      <c r="A4720" s="250"/>
      <c r="B4720" s="250"/>
      <c r="C4720" s="250"/>
      <c r="D4720" s="250"/>
      <c r="E4720" s="250"/>
      <c r="F4720" s="250"/>
    </row>
    <row r="4721" spans="1:6" ht="15" x14ac:dyDescent="0.25">
      <c r="A4721" s="250"/>
      <c r="B4721" s="250"/>
      <c r="C4721" s="250"/>
      <c r="D4721" s="250"/>
      <c r="E4721" s="250"/>
      <c r="F4721" s="250"/>
    </row>
    <row r="4722" spans="1:6" ht="15" x14ac:dyDescent="0.25">
      <c r="A4722" s="250"/>
      <c r="B4722" s="250"/>
      <c r="C4722" s="250"/>
      <c r="D4722" s="250"/>
      <c r="E4722" s="250"/>
      <c r="F4722" s="250"/>
    </row>
    <row r="4723" spans="1:6" ht="15" x14ac:dyDescent="0.25">
      <c r="A4723" s="250"/>
      <c r="B4723" s="250"/>
      <c r="C4723" s="250"/>
      <c r="D4723" s="250"/>
      <c r="E4723" s="250"/>
      <c r="F4723" s="250"/>
    </row>
    <row r="4724" spans="1:6" ht="15" x14ac:dyDescent="0.25">
      <c r="A4724" s="250"/>
      <c r="B4724" s="250"/>
      <c r="C4724" s="250"/>
      <c r="D4724" s="250"/>
      <c r="E4724" s="250"/>
      <c r="F4724" s="250"/>
    </row>
    <row r="4725" spans="1:6" ht="15" x14ac:dyDescent="0.25">
      <c r="A4725" s="250"/>
      <c r="B4725" s="250"/>
      <c r="C4725" s="250"/>
      <c r="D4725" s="250"/>
      <c r="E4725" s="250"/>
      <c r="F4725" s="250"/>
    </row>
    <row r="4726" spans="1:6" ht="15" x14ac:dyDescent="0.25">
      <c r="A4726" s="250"/>
      <c r="B4726" s="250"/>
      <c r="C4726" s="250"/>
      <c r="D4726" s="250"/>
      <c r="E4726" s="250"/>
      <c r="F4726" s="250"/>
    </row>
    <row r="4727" spans="1:6" ht="15" x14ac:dyDescent="0.25">
      <c r="A4727" s="250"/>
      <c r="B4727" s="250"/>
      <c r="C4727" s="250"/>
      <c r="D4727" s="250"/>
      <c r="E4727" s="250"/>
      <c r="F4727" s="250"/>
    </row>
    <row r="4728" spans="1:6" ht="15" x14ac:dyDescent="0.25">
      <c r="A4728" s="250"/>
      <c r="B4728" s="250"/>
      <c r="C4728" s="250"/>
      <c r="D4728" s="250"/>
      <c r="E4728" s="250"/>
      <c r="F4728" s="250"/>
    </row>
    <row r="4729" spans="1:6" ht="15" x14ac:dyDescent="0.25">
      <c r="A4729" s="250"/>
      <c r="B4729" s="250"/>
      <c r="C4729" s="250"/>
      <c r="D4729" s="250"/>
      <c r="E4729" s="250"/>
      <c r="F4729" s="250"/>
    </row>
    <row r="4730" spans="1:6" ht="15" x14ac:dyDescent="0.25">
      <c r="A4730" s="250"/>
      <c r="B4730" s="250"/>
      <c r="C4730" s="250"/>
      <c r="D4730" s="250"/>
      <c r="E4730" s="250"/>
      <c r="F4730" s="250"/>
    </row>
    <row r="4731" spans="1:6" ht="15" x14ac:dyDescent="0.25">
      <c r="A4731" s="250"/>
      <c r="B4731" s="250"/>
      <c r="C4731" s="250"/>
      <c r="D4731" s="250"/>
      <c r="E4731" s="250"/>
      <c r="F4731" s="250"/>
    </row>
    <row r="4732" spans="1:6" ht="15" x14ac:dyDescent="0.25">
      <c r="A4732" s="250"/>
      <c r="B4732" s="250"/>
      <c r="C4732" s="250"/>
      <c r="D4732" s="250"/>
      <c r="E4732" s="250"/>
      <c r="F4732" s="250"/>
    </row>
    <row r="4733" spans="1:6" ht="15" x14ac:dyDescent="0.25">
      <c r="A4733" s="250"/>
      <c r="B4733" s="250"/>
      <c r="C4733" s="250"/>
      <c r="D4733" s="250"/>
      <c r="E4733" s="250"/>
      <c r="F4733" s="250"/>
    </row>
    <row r="4734" spans="1:6" ht="15" x14ac:dyDescent="0.25">
      <c r="A4734" s="250"/>
      <c r="B4734" s="250"/>
      <c r="C4734" s="250"/>
      <c r="D4734" s="250"/>
      <c r="E4734" s="250"/>
      <c r="F4734" s="250"/>
    </row>
    <row r="4735" spans="1:6" ht="15" x14ac:dyDescent="0.25">
      <c r="A4735" s="250"/>
      <c r="B4735" s="250"/>
      <c r="C4735" s="250"/>
      <c r="D4735" s="250"/>
      <c r="E4735" s="250"/>
      <c r="F4735" s="250"/>
    </row>
    <row r="4736" spans="1:6" ht="15" x14ac:dyDescent="0.25">
      <c r="A4736" s="250"/>
      <c r="B4736" s="250"/>
      <c r="C4736" s="250"/>
      <c r="D4736" s="250"/>
      <c r="E4736" s="250"/>
      <c r="F4736" s="250"/>
    </row>
    <row r="4737" spans="1:6" ht="15" x14ac:dyDescent="0.25">
      <c r="A4737" s="250"/>
      <c r="B4737" s="250"/>
      <c r="C4737" s="250"/>
      <c r="D4737" s="250"/>
      <c r="E4737" s="250"/>
      <c r="F4737" s="250"/>
    </row>
    <row r="4738" spans="1:6" ht="15" x14ac:dyDescent="0.25">
      <c r="A4738" s="250"/>
      <c r="B4738" s="250"/>
      <c r="C4738" s="250"/>
      <c r="D4738" s="250"/>
      <c r="E4738" s="250"/>
      <c r="F4738" s="250"/>
    </row>
    <row r="4739" spans="1:6" ht="15" x14ac:dyDescent="0.25">
      <c r="A4739" s="250"/>
      <c r="B4739" s="250"/>
      <c r="C4739" s="250"/>
      <c r="D4739" s="250"/>
      <c r="E4739" s="250"/>
      <c r="F4739" s="250"/>
    </row>
    <row r="4740" spans="1:6" ht="15" x14ac:dyDescent="0.25">
      <c r="A4740" s="250"/>
      <c r="B4740" s="250"/>
      <c r="C4740" s="250"/>
      <c r="D4740" s="250"/>
      <c r="E4740" s="250"/>
      <c r="F4740" s="250"/>
    </row>
    <row r="4741" spans="1:6" ht="15" x14ac:dyDescent="0.25">
      <c r="A4741" s="250"/>
      <c r="B4741" s="250"/>
      <c r="C4741" s="250"/>
      <c r="D4741" s="250"/>
      <c r="E4741" s="250"/>
      <c r="F4741" s="250"/>
    </row>
    <row r="4742" spans="1:6" ht="15" x14ac:dyDescent="0.25">
      <c r="A4742" s="250"/>
      <c r="B4742" s="250"/>
      <c r="C4742" s="250"/>
      <c r="D4742" s="250"/>
      <c r="E4742" s="250"/>
      <c r="F4742" s="250"/>
    </row>
    <row r="4743" spans="1:6" ht="15" x14ac:dyDescent="0.25">
      <c r="A4743" s="250"/>
      <c r="B4743" s="250"/>
      <c r="C4743" s="250"/>
      <c r="D4743" s="250"/>
      <c r="E4743" s="250"/>
      <c r="F4743" s="250"/>
    </row>
    <row r="4744" spans="1:6" ht="15" x14ac:dyDescent="0.25">
      <c r="A4744" s="250"/>
      <c r="B4744" s="250"/>
      <c r="C4744" s="250"/>
      <c r="D4744" s="250"/>
      <c r="E4744" s="250"/>
      <c r="F4744" s="250"/>
    </row>
    <row r="4745" spans="1:6" ht="15" x14ac:dyDescent="0.25">
      <c r="A4745" s="250"/>
      <c r="B4745" s="250"/>
      <c r="C4745" s="250"/>
      <c r="D4745" s="250"/>
      <c r="E4745" s="250"/>
      <c r="F4745" s="250"/>
    </row>
    <row r="4746" spans="1:6" ht="15" x14ac:dyDescent="0.25">
      <c r="A4746" s="250"/>
      <c r="B4746" s="250"/>
      <c r="C4746" s="250"/>
      <c r="D4746" s="250"/>
      <c r="E4746" s="250"/>
      <c r="F4746" s="250"/>
    </row>
    <row r="4747" spans="1:6" ht="15" x14ac:dyDescent="0.25">
      <c r="A4747" s="250"/>
      <c r="B4747" s="250"/>
      <c r="C4747" s="250"/>
      <c r="D4747" s="250"/>
      <c r="E4747" s="250"/>
      <c r="F4747" s="250"/>
    </row>
    <row r="4748" spans="1:6" ht="15" x14ac:dyDescent="0.25">
      <c r="A4748" s="250"/>
      <c r="B4748" s="250"/>
      <c r="C4748" s="250"/>
      <c r="D4748" s="250"/>
      <c r="E4748" s="250"/>
      <c r="F4748" s="250"/>
    </row>
    <row r="4749" spans="1:6" ht="15" x14ac:dyDescent="0.25">
      <c r="A4749" s="250"/>
      <c r="B4749" s="250"/>
      <c r="C4749" s="250"/>
      <c r="D4749" s="250"/>
      <c r="E4749" s="250"/>
      <c r="F4749" s="250"/>
    </row>
    <row r="4750" spans="1:6" ht="15" x14ac:dyDescent="0.25">
      <c r="A4750" s="250"/>
      <c r="B4750" s="250"/>
      <c r="C4750" s="250"/>
      <c r="D4750" s="250"/>
      <c r="E4750" s="250"/>
      <c r="F4750" s="250"/>
    </row>
    <row r="4751" spans="1:6" ht="15" x14ac:dyDescent="0.25">
      <c r="A4751" s="250"/>
      <c r="B4751" s="250"/>
      <c r="C4751" s="250"/>
      <c r="D4751" s="250"/>
      <c r="E4751" s="250"/>
      <c r="F4751" s="250"/>
    </row>
    <row r="4752" spans="1:6" ht="15" x14ac:dyDescent="0.25">
      <c r="A4752" s="250"/>
      <c r="B4752" s="250"/>
      <c r="C4752" s="250"/>
      <c r="D4752" s="250"/>
      <c r="E4752" s="250"/>
      <c r="F4752" s="250"/>
    </row>
    <row r="4753" spans="1:6" ht="15" x14ac:dyDescent="0.25">
      <c r="A4753" s="250"/>
      <c r="B4753" s="250"/>
      <c r="C4753" s="250"/>
      <c r="D4753" s="250"/>
      <c r="E4753" s="250"/>
      <c r="F4753" s="250"/>
    </row>
    <row r="4754" spans="1:6" ht="15" x14ac:dyDescent="0.25">
      <c r="A4754" s="250"/>
      <c r="B4754" s="250"/>
      <c r="C4754" s="250"/>
      <c r="D4754" s="250"/>
      <c r="E4754" s="250"/>
      <c r="F4754" s="250"/>
    </row>
    <row r="4755" spans="1:6" ht="15" x14ac:dyDescent="0.25">
      <c r="A4755" s="250"/>
      <c r="B4755" s="250"/>
      <c r="C4755" s="250"/>
      <c r="D4755" s="250"/>
      <c r="E4755" s="250"/>
      <c r="F4755" s="250"/>
    </row>
    <row r="4756" spans="1:6" ht="15" x14ac:dyDescent="0.25">
      <c r="A4756" s="250"/>
      <c r="B4756" s="250"/>
      <c r="C4756" s="250"/>
      <c r="D4756" s="250"/>
      <c r="E4756" s="250"/>
      <c r="F4756" s="250"/>
    </row>
    <row r="4757" spans="1:6" ht="15" x14ac:dyDescent="0.25">
      <c r="A4757" s="250"/>
      <c r="B4757" s="250"/>
      <c r="C4757" s="250"/>
      <c r="D4757" s="250"/>
      <c r="E4757" s="250"/>
      <c r="F4757" s="250"/>
    </row>
    <row r="4758" spans="1:6" ht="15" x14ac:dyDescent="0.25">
      <c r="A4758" s="250"/>
      <c r="B4758" s="250"/>
      <c r="C4758" s="250"/>
      <c r="D4758" s="250"/>
      <c r="E4758" s="250"/>
      <c r="F4758" s="250"/>
    </row>
    <row r="4759" spans="1:6" ht="15" x14ac:dyDescent="0.25">
      <c r="A4759" s="250"/>
      <c r="B4759" s="250"/>
      <c r="C4759" s="250"/>
      <c r="D4759" s="250"/>
      <c r="E4759" s="250"/>
      <c r="F4759" s="250"/>
    </row>
    <row r="4760" spans="1:6" ht="15" x14ac:dyDescent="0.25">
      <c r="A4760" s="250"/>
      <c r="B4760" s="250"/>
      <c r="C4760" s="250"/>
      <c r="D4760" s="250"/>
      <c r="E4760" s="250"/>
      <c r="F4760" s="250"/>
    </row>
    <row r="4761" spans="1:6" ht="15" x14ac:dyDescent="0.25">
      <c r="A4761" s="250"/>
      <c r="B4761" s="250"/>
      <c r="C4761" s="250"/>
      <c r="D4761" s="250"/>
      <c r="E4761" s="250"/>
      <c r="F4761" s="250"/>
    </row>
    <row r="4762" spans="1:6" ht="15" x14ac:dyDescent="0.25">
      <c r="A4762" s="250"/>
      <c r="B4762" s="250"/>
      <c r="C4762" s="250"/>
      <c r="D4762" s="250"/>
      <c r="E4762" s="250"/>
      <c r="F4762" s="250"/>
    </row>
    <row r="4763" spans="1:6" ht="15" x14ac:dyDescent="0.25">
      <c r="A4763" s="250"/>
      <c r="B4763" s="250"/>
      <c r="C4763" s="250"/>
      <c r="D4763" s="250"/>
      <c r="E4763" s="250"/>
      <c r="F4763" s="250"/>
    </row>
    <row r="4764" spans="1:6" ht="15" x14ac:dyDescent="0.25">
      <c r="A4764" s="250"/>
      <c r="B4764" s="250"/>
      <c r="C4764" s="250"/>
      <c r="D4764" s="250"/>
      <c r="E4764" s="250"/>
      <c r="F4764" s="250"/>
    </row>
    <row r="4765" spans="1:6" ht="15" x14ac:dyDescent="0.25">
      <c r="A4765" s="250"/>
      <c r="B4765" s="250"/>
      <c r="C4765" s="250"/>
      <c r="D4765" s="250"/>
      <c r="E4765" s="250"/>
      <c r="F4765" s="250"/>
    </row>
    <row r="4766" spans="1:6" ht="15" x14ac:dyDescent="0.25">
      <c r="A4766" s="250"/>
      <c r="B4766" s="250"/>
      <c r="C4766" s="250"/>
      <c r="D4766" s="250"/>
      <c r="E4766" s="250"/>
      <c r="F4766" s="250"/>
    </row>
    <row r="4767" spans="1:6" ht="15" x14ac:dyDescent="0.25">
      <c r="A4767" s="250"/>
      <c r="B4767" s="250"/>
      <c r="C4767" s="250"/>
      <c r="D4767" s="250"/>
      <c r="E4767" s="250"/>
      <c r="F4767" s="250"/>
    </row>
    <row r="4768" spans="1:6" ht="15" x14ac:dyDescent="0.25">
      <c r="A4768" s="250"/>
      <c r="B4768" s="250"/>
      <c r="C4768" s="250"/>
      <c r="D4768" s="250"/>
      <c r="E4768" s="250"/>
      <c r="F4768" s="250"/>
    </row>
    <row r="4769" spans="1:6" ht="15" x14ac:dyDescent="0.25">
      <c r="A4769" s="250"/>
      <c r="B4769" s="250"/>
      <c r="C4769" s="250"/>
      <c r="D4769" s="250"/>
      <c r="E4769" s="250"/>
      <c r="F4769" s="250"/>
    </row>
    <row r="4770" spans="1:6" ht="15" x14ac:dyDescent="0.25">
      <c r="A4770" s="250"/>
      <c r="B4770" s="250"/>
      <c r="C4770" s="250"/>
      <c r="D4770" s="250"/>
      <c r="E4770" s="250"/>
      <c r="F4770" s="250"/>
    </row>
    <row r="4771" spans="1:6" ht="15" x14ac:dyDescent="0.25">
      <c r="A4771" s="250"/>
      <c r="B4771" s="250"/>
      <c r="C4771" s="250"/>
      <c r="D4771" s="250"/>
      <c r="E4771" s="250"/>
      <c r="F4771" s="250"/>
    </row>
    <row r="4772" spans="1:6" ht="15" x14ac:dyDescent="0.25">
      <c r="A4772" s="250"/>
      <c r="B4772" s="250"/>
      <c r="C4772" s="250"/>
      <c r="D4772" s="250"/>
      <c r="E4772" s="250"/>
      <c r="F4772" s="250"/>
    </row>
    <row r="4773" spans="1:6" ht="15" x14ac:dyDescent="0.25">
      <c r="A4773" s="250"/>
      <c r="B4773" s="250"/>
      <c r="C4773" s="250"/>
      <c r="D4773" s="250"/>
      <c r="E4773" s="250"/>
      <c r="F4773" s="250"/>
    </row>
    <row r="4774" spans="1:6" ht="15" x14ac:dyDescent="0.25">
      <c r="A4774" s="250"/>
      <c r="B4774" s="250"/>
      <c r="C4774" s="250"/>
      <c r="D4774" s="250"/>
      <c r="E4774" s="250"/>
      <c r="F4774" s="250"/>
    </row>
    <row r="4775" spans="1:6" ht="15" x14ac:dyDescent="0.25">
      <c r="A4775" s="250"/>
      <c r="B4775" s="250"/>
      <c r="C4775" s="250"/>
      <c r="D4775" s="250"/>
      <c r="E4775" s="250"/>
      <c r="F4775" s="250"/>
    </row>
    <row r="4776" spans="1:6" ht="15" x14ac:dyDescent="0.25">
      <c r="A4776" s="250"/>
      <c r="B4776" s="250"/>
      <c r="C4776" s="250"/>
      <c r="D4776" s="250"/>
      <c r="E4776" s="250"/>
      <c r="F4776" s="250"/>
    </row>
    <row r="4777" spans="1:6" ht="15" x14ac:dyDescent="0.25">
      <c r="A4777" s="250"/>
      <c r="B4777" s="250"/>
      <c r="C4777" s="250"/>
      <c r="D4777" s="250"/>
      <c r="E4777" s="250"/>
      <c r="F4777" s="250"/>
    </row>
    <row r="4778" spans="1:6" ht="15" x14ac:dyDescent="0.25">
      <c r="A4778" s="250"/>
      <c r="B4778" s="250"/>
      <c r="C4778" s="250"/>
      <c r="D4778" s="250"/>
      <c r="E4778" s="250"/>
      <c r="F4778" s="250"/>
    </row>
    <row r="4779" spans="1:6" ht="15" x14ac:dyDescent="0.25">
      <c r="A4779" s="250"/>
      <c r="B4779" s="250"/>
      <c r="C4779" s="250"/>
      <c r="D4779" s="250"/>
      <c r="E4779" s="250"/>
      <c r="F4779" s="250"/>
    </row>
    <row r="4780" spans="1:6" ht="15" x14ac:dyDescent="0.25">
      <c r="A4780" s="250"/>
      <c r="B4780" s="250"/>
      <c r="C4780" s="250"/>
      <c r="D4780" s="250"/>
      <c r="E4780" s="250"/>
      <c r="F4780" s="250"/>
    </row>
    <row r="4781" spans="1:6" ht="15" x14ac:dyDescent="0.25">
      <c r="A4781" s="250"/>
      <c r="B4781" s="250"/>
      <c r="C4781" s="250"/>
      <c r="D4781" s="250"/>
      <c r="E4781" s="250"/>
      <c r="F4781" s="250"/>
    </row>
    <row r="4782" spans="1:6" ht="15" x14ac:dyDescent="0.25">
      <c r="A4782" s="250"/>
      <c r="B4782" s="250"/>
      <c r="C4782" s="250"/>
      <c r="D4782" s="250"/>
      <c r="E4782" s="250"/>
      <c r="F4782" s="250"/>
    </row>
    <row r="4783" spans="1:6" ht="15" x14ac:dyDescent="0.25">
      <c r="A4783" s="250"/>
      <c r="B4783" s="250"/>
      <c r="C4783" s="250"/>
      <c r="D4783" s="250"/>
      <c r="E4783" s="250"/>
      <c r="F4783" s="250"/>
    </row>
    <row r="4784" spans="1:6" ht="15" x14ac:dyDescent="0.25">
      <c r="A4784" s="250"/>
      <c r="B4784" s="250"/>
      <c r="C4784" s="250"/>
      <c r="D4784" s="250"/>
      <c r="E4784" s="250"/>
      <c r="F4784" s="250"/>
    </row>
    <row r="4785" spans="1:6" ht="15" x14ac:dyDescent="0.25">
      <c r="A4785" s="250"/>
      <c r="B4785" s="250"/>
      <c r="C4785" s="250"/>
      <c r="D4785" s="250"/>
      <c r="E4785" s="250"/>
      <c r="F4785" s="250"/>
    </row>
    <row r="4786" spans="1:6" ht="15" x14ac:dyDescent="0.25">
      <c r="A4786" s="250"/>
      <c r="B4786" s="250"/>
      <c r="C4786" s="250"/>
      <c r="D4786" s="250"/>
      <c r="E4786" s="250"/>
      <c r="F4786" s="250"/>
    </row>
    <row r="4787" spans="1:6" ht="15" x14ac:dyDescent="0.25">
      <c r="A4787" s="250"/>
      <c r="B4787" s="250"/>
      <c r="C4787" s="250"/>
      <c r="D4787" s="250"/>
      <c r="E4787" s="250"/>
      <c r="F4787" s="250"/>
    </row>
    <row r="4788" spans="1:6" ht="15" x14ac:dyDescent="0.25">
      <c r="A4788" s="250"/>
      <c r="B4788" s="250"/>
      <c r="C4788" s="250"/>
      <c r="D4788" s="250"/>
      <c r="E4788" s="250"/>
      <c r="F4788" s="250"/>
    </row>
    <row r="4789" spans="1:6" ht="15" x14ac:dyDescent="0.25">
      <c r="A4789" s="250"/>
      <c r="B4789" s="250"/>
      <c r="C4789" s="250"/>
      <c r="D4789" s="250"/>
      <c r="E4789" s="250"/>
      <c r="F4789" s="250"/>
    </row>
    <row r="4790" spans="1:6" ht="15" x14ac:dyDescent="0.25">
      <c r="A4790" s="250"/>
      <c r="B4790" s="250"/>
      <c r="C4790" s="250"/>
      <c r="D4790" s="250"/>
      <c r="E4790" s="250"/>
      <c r="F4790" s="250"/>
    </row>
    <row r="4791" spans="1:6" ht="15" x14ac:dyDescent="0.25">
      <c r="A4791" s="250"/>
      <c r="B4791" s="250"/>
      <c r="C4791" s="250"/>
      <c r="D4791" s="250"/>
      <c r="E4791" s="250"/>
      <c r="F4791" s="250"/>
    </row>
    <row r="4792" spans="1:6" ht="15" x14ac:dyDescent="0.25">
      <c r="A4792" s="250"/>
      <c r="B4792" s="250"/>
      <c r="C4792" s="250"/>
      <c r="D4792" s="250"/>
      <c r="E4792" s="250"/>
      <c r="F4792" s="250"/>
    </row>
    <row r="4793" spans="1:6" ht="15" x14ac:dyDescent="0.25">
      <c r="A4793" s="250"/>
      <c r="B4793" s="250"/>
      <c r="C4793" s="250"/>
      <c r="D4793" s="250"/>
      <c r="E4793" s="250"/>
      <c r="F4793" s="250"/>
    </row>
    <row r="4794" spans="1:6" ht="15" x14ac:dyDescent="0.25">
      <c r="A4794" s="250"/>
      <c r="B4794" s="250"/>
      <c r="C4794" s="250"/>
      <c r="D4794" s="250"/>
      <c r="E4794" s="250"/>
      <c r="F4794" s="250"/>
    </row>
    <row r="4795" spans="1:6" ht="15" x14ac:dyDescent="0.25">
      <c r="A4795" s="250"/>
      <c r="B4795" s="250"/>
      <c r="C4795" s="250"/>
      <c r="D4795" s="250"/>
      <c r="E4795" s="250"/>
      <c r="F4795" s="250"/>
    </row>
    <row r="4796" spans="1:6" ht="15" x14ac:dyDescent="0.25">
      <c r="A4796" s="250"/>
      <c r="B4796" s="250"/>
      <c r="C4796" s="250"/>
      <c r="D4796" s="250"/>
      <c r="E4796" s="250"/>
      <c r="F4796" s="250"/>
    </row>
    <row r="4797" spans="1:6" ht="15" x14ac:dyDescent="0.25">
      <c r="A4797" s="250"/>
      <c r="B4797" s="250"/>
      <c r="C4797" s="250"/>
      <c r="D4797" s="250"/>
      <c r="E4797" s="250"/>
      <c r="F4797" s="250"/>
    </row>
    <row r="4798" spans="1:6" ht="15" x14ac:dyDescent="0.25">
      <c r="A4798" s="250"/>
      <c r="B4798" s="250"/>
      <c r="C4798" s="250"/>
      <c r="D4798" s="250"/>
      <c r="E4798" s="250"/>
      <c r="F4798" s="250"/>
    </row>
    <row r="4799" spans="1:6" ht="15" x14ac:dyDescent="0.25">
      <c r="A4799" s="250"/>
      <c r="B4799" s="250"/>
      <c r="C4799" s="250"/>
      <c r="D4799" s="250"/>
      <c r="E4799" s="250"/>
      <c r="F4799" s="250"/>
    </row>
    <row r="4800" spans="1:6" ht="15" x14ac:dyDescent="0.25">
      <c r="A4800" s="250"/>
      <c r="B4800" s="250"/>
      <c r="C4800" s="250"/>
      <c r="D4800" s="250"/>
      <c r="E4800" s="250"/>
      <c r="F4800" s="250"/>
    </row>
    <row r="4801" spans="1:6" ht="15" x14ac:dyDescent="0.25">
      <c r="A4801" s="250"/>
      <c r="B4801" s="250"/>
      <c r="C4801" s="250"/>
      <c r="D4801" s="250"/>
      <c r="E4801" s="250"/>
      <c r="F4801" s="250"/>
    </row>
    <row r="4802" spans="1:6" ht="15" x14ac:dyDescent="0.25">
      <c r="A4802" s="250"/>
      <c r="B4802" s="250"/>
      <c r="C4802" s="250"/>
      <c r="D4802" s="250"/>
      <c r="E4802" s="250"/>
      <c r="F4802" s="250"/>
    </row>
    <row r="4803" spans="1:6" ht="15" x14ac:dyDescent="0.25">
      <c r="A4803" s="250"/>
      <c r="B4803" s="250"/>
      <c r="C4803" s="250"/>
      <c r="D4803" s="250"/>
      <c r="E4803" s="250"/>
      <c r="F4803" s="250"/>
    </row>
    <row r="4804" spans="1:6" ht="15" x14ac:dyDescent="0.25">
      <c r="A4804" s="250"/>
      <c r="B4804" s="250"/>
      <c r="C4804" s="250"/>
      <c r="D4804" s="250"/>
      <c r="E4804" s="250"/>
      <c r="F4804" s="250"/>
    </row>
    <row r="4805" spans="1:6" ht="15" x14ac:dyDescent="0.25">
      <c r="A4805" s="250"/>
      <c r="B4805" s="250"/>
      <c r="C4805" s="250"/>
      <c r="D4805" s="250"/>
      <c r="E4805" s="250"/>
      <c r="F4805" s="250"/>
    </row>
    <row r="4806" spans="1:6" ht="15" x14ac:dyDescent="0.25">
      <c r="A4806" s="250"/>
      <c r="B4806" s="250"/>
      <c r="C4806" s="250"/>
      <c r="D4806" s="250"/>
      <c r="E4806" s="250"/>
      <c r="F4806" s="250"/>
    </row>
    <row r="4807" spans="1:6" ht="15" x14ac:dyDescent="0.25">
      <c r="A4807" s="250"/>
      <c r="B4807" s="250"/>
      <c r="C4807" s="250"/>
      <c r="D4807" s="250"/>
      <c r="E4807" s="250"/>
      <c r="F4807" s="250"/>
    </row>
    <row r="4808" spans="1:6" ht="15" x14ac:dyDescent="0.25">
      <c r="A4808" s="250"/>
      <c r="B4808" s="250"/>
      <c r="C4808" s="250"/>
      <c r="D4808" s="250"/>
      <c r="E4808" s="250"/>
      <c r="F4808" s="250"/>
    </row>
    <row r="4809" spans="1:6" ht="15" x14ac:dyDescent="0.25">
      <c r="A4809" s="250"/>
      <c r="B4809" s="250"/>
      <c r="C4809" s="250"/>
      <c r="D4809" s="250"/>
      <c r="E4809" s="250"/>
      <c r="F4809" s="250"/>
    </row>
    <row r="4810" spans="1:6" ht="15" x14ac:dyDescent="0.25">
      <c r="A4810" s="250"/>
      <c r="B4810" s="250"/>
      <c r="C4810" s="250"/>
      <c r="D4810" s="250"/>
      <c r="E4810" s="250"/>
      <c r="F4810" s="250"/>
    </row>
    <row r="4811" spans="1:6" ht="15" x14ac:dyDescent="0.25">
      <c r="A4811" s="250"/>
      <c r="B4811" s="250"/>
      <c r="C4811" s="250"/>
      <c r="D4811" s="250"/>
      <c r="E4811" s="250"/>
      <c r="F4811" s="250"/>
    </row>
    <row r="4812" spans="1:6" ht="15" x14ac:dyDescent="0.25">
      <c r="A4812" s="250"/>
      <c r="B4812" s="250"/>
      <c r="C4812" s="250"/>
      <c r="D4812" s="250"/>
      <c r="E4812" s="250"/>
      <c r="F4812" s="250"/>
    </row>
    <row r="4813" spans="1:6" ht="15" x14ac:dyDescent="0.25">
      <c r="A4813" s="250"/>
      <c r="B4813" s="250"/>
      <c r="C4813" s="250"/>
      <c r="D4813" s="250"/>
      <c r="E4813" s="250"/>
      <c r="F4813" s="251"/>
    </row>
    <row r="4814" spans="1:6" ht="15" x14ac:dyDescent="0.25">
      <c r="A4814" s="250"/>
      <c r="B4814" s="250"/>
      <c r="C4814" s="250"/>
      <c r="D4814" s="250"/>
      <c r="E4814" s="250"/>
      <c r="F4814" s="251"/>
    </row>
    <row r="4815" spans="1:6" ht="15" x14ac:dyDescent="0.25">
      <c r="A4815" s="250"/>
      <c r="B4815" s="250"/>
      <c r="C4815" s="250"/>
      <c r="D4815" s="250"/>
      <c r="E4815" s="250"/>
      <c r="F4815" s="250"/>
    </row>
    <row r="4816" spans="1:6" ht="15" x14ac:dyDescent="0.25">
      <c r="A4816" s="250"/>
      <c r="B4816" s="250"/>
      <c r="C4816" s="250"/>
      <c r="D4816" s="250"/>
      <c r="E4816" s="250"/>
      <c r="F4816" s="250"/>
    </row>
    <row r="4817" spans="1:6" ht="15" x14ac:dyDescent="0.25">
      <c r="A4817" s="250"/>
      <c r="B4817" s="250"/>
      <c r="C4817" s="250"/>
      <c r="D4817" s="250"/>
      <c r="E4817" s="250"/>
      <c r="F4817" s="251"/>
    </row>
    <row r="4818" spans="1:6" ht="15" x14ac:dyDescent="0.25">
      <c r="A4818" s="250"/>
      <c r="B4818" s="250"/>
      <c r="C4818" s="250"/>
      <c r="D4818" s="250"/>
      <c r="E4818" s="250"/>
      <c r="F4818" s="250"/>
    </row>
    <row r="4819" spans="1:6" ht="15" x14ac:dyDescent="0.25">
      <c r="A4819" s="250"/>
      <c r="B4819" s="250"/>
      <c r="C4819" s="250"/>
      <c r="D4819" s="250"/>
      <c r="E4819" s="250"/>
      <c r="F4819" s="250"/>
    </row>
    <row r="4820" spans="1:6" ht="15" x14ac:dyDescent="0.25">
      <c r="A4820" s="250"/>
      <c r="B4820" s="250"/>
      <c r="C4820" s="250"/>
      <c r="D4820" s="250"/>
      <c r="E4820" s="250"/>
      <c r="F4820" s="250"/>
    </row>
    <row r="4821" spans="1:6" ht="15" x14ac:dyDescent="0.25">
      <c r="A4821" s="250"/>
      <c r="B4821" s="250"/>
      <c r="C4821" s="250"/>
      <c r="D4821" s="250"/>
      <c r="E4821" s="250"/>
      <c r="F4821" s="250"/>
    </row>
    <row r="4822" spans="1:6" ht="15" x14ac:dyDescent="0.25">
      <c r="A4822" s="250"/>
      <c r="B4822" s="250"/>
      <c r="C4822" s="250"/>
      <c r="D4822" s="250"/>
      <c r="E4822" s="250"/>
      <c r="F4822" s="250"/>
    </row>
    <row r="4823" spans="1:6" ht="15" x14ac:dyDescent="0.25">
      <c r="A4823" s="250"/>
      <c r="B4823" s="250"/>
      <c r="C4823" s="250"/>
      <c r="D4823" s="250"/>
      <c r="E4823" s="250"/>
      <c r="F4823" s="250"/>
    </row>
    <row r="4824" spans="1:6" ht="15" x14ac:dyDescent="0.25">
      <c r="A4824" s="250"/>
      <c r="B4824" s="250"/>
      <c r="C4824" s="250"/>
      <c r="D4824" s="250"/>
      <c r="E4824" s="250"/>
      <c r="F4824" s="250"/>
    </row>
    <row r="4825" spans="1:6" ht="15" x14ac:dyDescent="0.25">
      <c r="A4825" s="250"/>
      <c r="B4825" s="250"/>
      <c r="C4825" s="250"/>
      <c r="D4825" s="250"/>
      <c r="E4825" s="250"/>
      <c r="F4825" s="250"/>
    </row>
    <row r="4826" spans="1:6" ht="15" x14ac:dyDescent="0.25">
      <c r="A4826" s="250"/>
      <c r="B4826" s="250"/>
      <c r="C4826" s="250"/>
      <c r="D4826" s="250"/>
      <c r="E4826" s="250"/>
      <c r="F4826" s="250"/>
    </row>
    <row r="4827" spans="1:6" ht="15" x14ac:dyDescent="0.25">
      <c r="A4827" s="250"/>
      <c r="B4827" s="250"/>
      <c r="C4827" s="250"/>
      <c r="D4827" s="250"/>
      <c r="E4827" s="250"/>
      <c r="F4827" s="250"/>
    </row>
    <row r="4828" spans="1:6" ht="15" x14ac:dyDescent="0.25">
      <c r="A4828" s="250"/>
      <c r="B4828" s="250"/>
      <c r="C4828" s="250"/>
      <c r="D4828" s="250"/>
      <c r="E4828" s="250"/>
      <c r="F4828" s="250"/>
    </row>
    <row r="4829" spans="1:6" ht="15" x14ac:dyDescent="0.25">
      <c r="A4829" s="250"/>
      <c r="B4829" s="250"/>
      <c r="C4829" s="250"/>
      <c r="D4829" s="250"/>
      <c r="E4829" s="250"/>
      <c r="F4829" s="250"/>
    </row>
    <row r="4830" spans="1:6" ht="15" x14ac:dyDescent="0.25">
      <c r="A4830" s="250"/>
      <c r="B4830" s="250"/>
      <c r="C4830" s="250"/>
      <c r="D4830" s="250"/>
      <c r="E4830" s="250"/>
      <c r="F4830" s="250"/>
    </row>
    <row r="4831" spans="1:6" ht="15" x14ac:dyDescent="0.25">
      <c r="A4831" s="250"/>
      <c r="B4831" s="250"/>
      <c r="C4831" s="250"/>
      <c r="D4831" s="250"/>
      <c r="E4831" s="250"/>
      <c r="F4831" s="250"/>
    </row>
    <row r="4832" spans="1:6" ht="15" x14ac:dyDescent="0.25">
      <c r="A4832" s="250"/>
      <c r="B4832" s="250"/>
      <c r="C4832" s="250"/>
      <c r="D4832" s="250"/>
      <c r="E4832" s="250"/>
      <c r="F4832" s="250"/>
    </row>
    <row r="4833" spans="1:6" ht="15" x14ac:dyDescent="0.25">
      <c r="A4833" s="250"/>
      <c r="B4833" s="250"/>
      <c r="C4833" s="250"/>
      <c r="D4833" s="250"/>
      <c r="E4833" s="250"/>
      <c r="F4833" s="250"/>
    </row>
    <row r="4834" spans="1:6" ht="15" x14ac:dyDescent="0.25">
      <c r="A4834" s="250"/>
      <c r="B4834" s="250"/>
      <c r="C4834" s="250"/>
      <c r="D4834" s="250"/>
      <c r="E4834" s="250"/>
      <c r="F4834" s="250"/>
    </row>
    <row r="4835" spans="1:6" ht="15" x14ac:dyDescent="0.25">
      <c r="A4835" s="250"/>
      <c r="B4835" s="250"/>
      <c r="C4835" s="250"/>
      <c r="D4835" s="250"/>
      <c r="E4835" s="250"/>
      <c r="F4835" s="250"/>
    </row>
    <row r="4836" spans="1:6" ht="15" x14ac:dyDescent="0.25">
      <c r="A4836" s="250"/>
      <c r="B4836" s="250"/>
      <c r="C4836" s="250"/>
      <c r="D4836" s="250"/>
      <c r="E4836" s="250"/>
      <c r="F4836" s="250"/>
    </row>
    <row r="4837" spans="1:6" ht="15" x14ac:dyDescent="0.25">
      <c r="A4837" s="250"/>
      <c r="B4837" s="250"/>
      <c r="C4837" s="250"/>
      <c r="D4837" s="250"/>
      <c r="E4837" s="250"/>
      <c r="F4837" s="250"/>
    </row>
    <row r="4838" spans="1:6" ht="15" x14ac:dyDescent="0.25">
      <c r="A4838" s="250"/>
      <c r="B4838" s="250"/>
      <c r="C4838" s="250"/>
      <c r="D4838" s="250"/>
      <c r="E4838" s="250"/>
      <c r="F4838" s="250"/>
    </row>
    <row r="4839" spans="1:6" ht="15" x14ac:dyDescent="0.25">
      <c r="A4839" s="250"/>
      <c r="B4839" s="250"/>
      <c r="C4839" s="250"/>
      <c r="D4839" s="250"/>
      <c r="E4839" s="250"/>
      <c r="F4839" s="250"/>
    </row>
    <row r="4840" spans="1:6" ht="15" x14ac:dyDescent="0.25">
      <c r="A4840" s="250"/>
      <c r="B4840" s="250"/>
      <c r="C4840" s="250"/>
      <c r="D4840" s="250"/>
      <c r="E4840" s="250"/>
      <c r="F4840" s="250"/>
    </row>
    <row r="4841" spans="1:6" ht="15" x14ac:dyDescent="0.25">
      <c r="A4841" s="250"/>
      <c r="B4841" s="250"/>
      <c r="C4841" s="250"/>
      <c r="D4841" s="250"/>
      <c r="E4841" s="250"/>
      <c r="F4841" s="250"/>
    </row>
    <row r="4842" spans="1:6" ht="15" x14ac:dyDescent="0.25">
      <c r="A4842" s="250"/>
      <c r="B4842" s="250"/>
      <c r="C4842" s="250"/>
      <c r="D4842" s="250"/>
      <c r="E4842" s="250"/>
      <c r="F4842" s="250"/>
    </row>
    <row r="4843" spans="1:6" ht="15" x14ac:dyDescent="0.25">
      <c r="A4843" s="250"/>
      <c r="B4843" s="250"/>
      <c r="C4843" s="250"/>
      <c r="D4843" s="250"/>
      <c r="E4843" s="250"/>
      <c r="F4843" s="250"/>
    </row>
    <row r="4844" spans="1:6" ht="15" x14ac:dyDescent="0.25">
      <c r="A4844" s="250"/>
      <c r="B4844" s="250"/>
      <c r="C4844" s="250"/>
      <c r="D4844" s="250"/>
      <c r="E4844" s="250"/>
      <c r="F4844" s="250"/>
    </row>
    <row r="4845" spans="1:6" ht="15" x14ac:dyDescent="0.25">
      <c r="A4845" s="250"/>
      <c r="B4845" s="250"/>
      <c r="C4845" s="250"/>
      <c r="D4845" s="250"/>
      <c r="E4845" s="250"/>
      <c r="F4845" s="250"/>
    </row>
    <row r="4846" spans="1:6" ht="15" x14ac:dyDescent="0.25">
      <c r="A4846" s="250"/>
      <c r="B4846" s="250"/>
      <c r="C4846" s="250"/>
      <c r="D4846" s="250"/>
      <c r="E4846" s="250"/>
      <c r="F4846" s="250"/>
    </row>
    <row r="4847" spans="1:6" ht="15" x14ac:dyDescent="0.25">
      <c r="A4847" s="250"/>
      <c r="B4847" s="250"/>
      <c r="C4847" s="250"/>
      <c r="D4847" s="250"/>
      <c r="E4847" s="250"/>
      <c r="F4847" s="250"/>
    </row>
    <row r="4848" spans="1:6" ht="15" x14ac:dyDescent="0.25">
      <c r="A4848" s="250"/>
      <c r="B4848" s="250"/>
      <c r="C4848" s="250"/>
      <c r="D4848" s="250"/>
      <c r="E4848" s="250"/>
      <c r="F4848" s="250"/>
    </row>
    <row r="4849" spans="1:6" ht="15" x14ac:dyDescent="0.25">
      <c r="A4849" s="250"/>
      <c r="B4849" s="250"/>
      <c r="C4849" s="250"/>
      <c r="D4849" s="250"/>
      <c r="E4849" s="250"/>
      <c r="F4849" s="250"/>
    </row>
    <row r="4850" spans="1:6" ht="15" x14ac:dyDescent="0.25">
      <c r="A4850" s="250"/>
      <c r="B4850" s="250"/>
      <c r="C4850" s="250"/>
      <c r="D4850" s="250"/>
      <c r="E4850" s="250"/>
      <c r="F4850" s="250"/>
    </row>
    <row r="4851" spans="1:6" ht="15" x14ac:dyDescent="0.25">
      <c r="A4851" s="250"/>
      <c r="B4851" s="250"/>
      <c r="C4851" s="250"/>
      <c r="D4851" s="250"/>
      <c r="E4851" s="250"/>
      <c r="F4851" s="250"/>
    </row>
    <row r="4852" spans="1:6" ht="15" x14ac:dyDescent="0.25">
      <c r="A4852" s="250"/>
      <c r="B4852" s="250"/>
      <c r="C4852" s="250"/>
      <c r="D4852" s="250"/>
      <c r="E4852" s="250"/>
      <c r="F4852" s="250"/>
    </row>
    <row r="4853" spans="1:6" ht="15" x14ac:dyDescent="0.25">
      <c r="A4853" s="250"/>
      <c r="B4853" s="250"/>
      <c r="C4853" s="250"/>
      <c r="D4853" s="250"/>
      <c r="E4853" s="250"/>
      <c r="F4853" s="250"/>
    </row>
    <row r="4854" spans="1:6" ht="15" x14ac:dyDescent="0.25">
      <c r="A4854" s="250"/>
      <c r="B4854" s="250"/>
      <c r="C4854" s="250"/>
      <c r="D4854" s="250"/>
      <c r="E4854" s="250"/>
      <c r="F4854" s="250"/>
    </row>
    <row r="4855" spans="1:6" ht="15" x14ac:dyDescent="0.25">
      <c r="A4855" s="250"/>
      <c r="B4855" s="250"/>
      <c r="C4855" s="250"/>
      <c r="D4855" s="250"/>
      <c r="E4855" s="250"/>
      <c r="F4855" s="250"/>
    </row>
    <row r="4856" spans="1:6" ht="15" x14ac:dyDescent="0.25">
      <c r="A4856" s="250"/>
      <c r="B4856" s="250"/>
      <c r="C4856" s="250"/>
      <c r="D4856" s="250"/>
      <c r="E4856" s="250"/>
      <c r="F4856" s="250"/>
    </row>
    <row r="4857" spans="1:6" ht="15" x14ac:dyDescent="0.25">
      <c r="A4857" s="250"/>
      <c r="B4857" s="250"/>
      <c r="C4857" s="250"/>
      <c r="D4857" s="250"/>
      <c r="E4857" s="250"/>
      <c r="F4857" s="250"/>
    </row>
    <row r="4858" spans="1:6" ht="15" x14ac:dyDescent="0.25">
      <c r="A4858" s="250"/>
      <c r="B4858" s="250"/>
      <c r="C4858" s="250"/>
      <c r="D4858" s="250"/>
      <c r="E4858" s="250"/>
      <c r="F4858" s="250"/>
    </row>
    <row r="4859" spans="1:6" ht="15" x14ac:dyDescent="0.25">
      <c r="A4859" s="250"/>
      <c r="B4859" s="250"/>
      <c r="C4859" s="250"/>
      <c r="D4859" s="250"/>
      <c r="E4859" s="250"/>
      <c r="F4859" s="250"/>
    </row>
    <row r="4860" spans="1:6" ht="15" x14ac:dyDescent="0.25">
      <c r="A4860" s="250"/>
      <c r="B4860" s="250"/>
      <c r="C4860" s="250"/>
      <c r="D4860" s="250"/>
      <c r="E4860" s="250"/>
      <c r="F4860" s="250"/>
    </row>
    <row r="4861" spans="1:6" ht="15" x14ac:dyDescent="0.25">
      <c r="A4861" s="250"/>
      <c r="B4861" s="250"/>
      <c r="C4861" s="250"/>
      <c r="D4861" s="250"/>
      <c r="E4861" s="250"/>
      <c r="F4861" s="250"/>
    </row>
    <row r="4862" spans="1:6" ht="15" x14ac:dyDescent="0.25">
      <c r="A4862" s="250"/>
      <c r="B4862" s="250"/>
      <c r="C4862" s="250"/>
      <c r="D4862" s="250"/>
      <c r="E4862" s="250"/>
      <c r="F4862" s="250"/>
    </row>
    <row r="4863" spans="1:6" ht="15" x14ac:dyDescent="0.25">
      <c r="A4863" s="250"/>
      <c r="B4863" s="250"/>
      <c r="C4863" s="250"/>
      <c r="D4863" s="250"/>
      <c r="E4863" s="250"/>
      <c r="F4863" s="250"/>
    </row>
    <row r="4864" spans="1:6" ht="15" x14ac:dyDescent="0.25">
      <c r="A4864" s="250"/>
      <c r="B4864" s="250"/>
      <c r="C4864" s="250"/>
      <c r="D4864" s="250"/>
      <c r="E4864" s="250"/>
      <c r="F4864" s="250"/>
    </row>
    <row r="4865" spans="1:6" ht="15" x14ac:dyDescent="0.25">
      <c r="A4865" s="250"/>
      <c r="B4865" s="250"/>
      <c r="C4865" s="250"/>
      <c r="D4865" s="250"/>
      <c r="E4865" s="250"/>
      <c r="F4865" s="250"/>
    </row>
    <row r="4866" spans="1:6" ht="15" x14ac:dyDescent="0.25">
      <c r="A4866" s="250"/>
      <c r="B4866" s="250"/>
      <c r="C4866" s="250"/>
      <c r="D4866" s="250"/>
      <c r="E4866" s="250"/>
      <c r="F4866" s="250"/>
    </row>
    <row r="4867" spans="1:6" ht="15" x14ac:dyDescent="0.25">
      <c r="A4867" s="250"/>
      <c r="B4867" s="250"/>
      <c r="C4867" s="250"/>
      <c r="D4867" s="250"/>
      <c r="E4867" s="250"/>
      <c r="F4867" s="250"/>
    </row>
    <row r="4868" spans="1:6" ht="15" x14ac:dyDescent="0.25">
      <c r="A4868" s="250"/>
      <c r="B4868" s="250"/>
      <c r="C4868" s="250"/>
      <c r="D4868" s="250"/>
      <c r="E4868" s="250"/>
      <c r="F4868" s="250"/>
    </row>
    <row r="4869" spans="1:6" ht="15" x14ac:dyDescent="0.25">
      <c r="A4869" s="250"/>
      <c r="B4869" s="250"/>
      <c r="C4869" s="250"/>
      <c r="D4869" s="250"/>
      <c r="E4869" s="250"/>
      <c r="F4869" s="250"/>
    </row>
    <row r="4870" spans="1:6" ht="15" x14ac:dyDescent="0.25">
      <c r="A4870" s="250"/>
      <c r="B4870" s="250"/>
      <c r="C4870" s="250"/>
      <c r="D4870" s="250"/>
      <c r="E4870" s="250"/>
      <c r="F4870" s="250"/>
    </row>
    <row r="4871" spans="1:6" ht="15" x14ac:dyDescent="0.25">
      <c r="A4871" s="250"/>
      <c r="B4871" s="250"/>
      <c r="C4871" s="250"/>
      <c r="D4871" s="250"/>
      <c r="E4871" s="250"/>
      <c r="F4871" s="250"/>
    </row>
    <row r="4872" spans="1:6" ht="15" x14ac:dyDescent="0.25">
      <c r="A4872" s="250"/>
      <c r="B4872" s="250"/>
      <c r="C4872" s="250"/>
      <c r="D4872" s="250"/>
      <c r="E4872" s="250"/>
      <c r="F4872" s="250"/>
    </row>
    <row r="4873" spans="1:6" ht="15" x14ac:dyDescent="0.25">
      <c r="A4873" s="250"/>
      <c r="B4873" s="250"/>
      <c r="C4873" s="250"/>
      <c r="D4873" s="250"/>
      <c r="E4873" s="250"/>
      <c r="F4873" s="250"/>
    </row>
    <row r="4874" spans="1:6" ht="15" x14ac:dyDescent="0.25">
      <c r="A4874" s="250"/>
      <c r="B4874" s="250"/>
      <c r="C4874" s="250"/>
      <c r="D4874" s="250"/>
      <c r="E4874" s="250"/>
      <c r="F4874" s="250"/>
    </row>
    <row r="4875" spans="1:6" ht="15" x14ac:dyDescent="0.25">
      <c r="A4875" s="250"/>
      <c r="B4875" s="250"/>
      <c r="C4875" s="250"/>
      <c r="D4875" s="250"/>
      <c r="E4875" s="250"/>
      <c r="F4875" s="250"/>
    </row>
    <row r="4876" spans="1:6" ht="15" x14ac:dyDescent="0.25">
      <c r="A4876" s="250"/>
      <c r="B4876" s="250"/>
      <c r="C4876" s="250"/>
      <c r="D4876" s="250"/>
      <c r="E4876" s="250"/>
      <c r="F4876" s="250"/>
    </row>
    <row r="4877" spans="1:6" ht="15" x14ac:dyDescent="0.25">
      <c r="A4877" s="250"/>
      <c r="B4877" s="250"/>
      <c r="C4877" s="250"/>
      <c r="D4877" s="250"/>
      <c r="E4877" s="250"/>
      <c r="F4877" s="250"/>
    </row>
    <row r="4878" spans="1:6" ht="15" x14ac:dyDescent="0.25">
      <c r="A4878" s="250"/>
      <c r="B4878" s="250"/>
      <c r="C4878" s="250"/>
      <c r="D4878" s="250"/>
      <c r="E4878" s="250"/>
      <c r="F4878" s="250"/>
    </row>
    <row r="4879" spans="1:6" ht="15" x14ac:dyDescent="0.25">
      <c r="A4879" s="250"/>
      <c r="B4879" s="250"/>
      <c r="C4879" s="250"/>
      <c r="D4879" s="250"/>
      <c r="E4879" s="250"/>
      <c r="F4879" s="250"/>
    </row>
    <row r="4880" spans="1:6" ht="15" x14ac:dyDescent="0.25">
      <c r="A4880" s="250"/>
      <c r="B4880" s="250"/>
      <c r="C4880" s="250"/>
      <c r="D4880" s="250"/>
      <c r="E4880" s="250"/>
      <c r="F4880" s="250"/>
    </row>
    <row r="4881" spans="1:6" ht="15" x14ac:dyDescent="0.25">
      <c r="A4881" s="250"/>
      <c r="B4881" s="250"/>
      <c r="C4881" s="250"/>
      <c r="D4881" s="250"/>
      <c r="E4881" s="250"/>
      <c r="F4881" s="250"/>
    </row>
    <row r="4882" spans="1:6" ht="15" x14ac:dyDescent="0.25">
      <c r="A4882" s="250"/>
      <c r="B4882" s="250"/>
      <c r="C4882" s="250"/>
      <c r="D4882" s="250"/>
      <c r="E4882" s="250"/>
      <c r="F4882" s="250"/>
    </row>
    <row r="4883" spans="1:6" ht="15" x14ac:dyDescent="0.25">
      <c r="A4883" s="250"/>
      <c r="B4883" s="250"/>
      <c r="C4883" s="250"/>
      <c r="D4883" s="250"/>
      <c r="E4883" s="250"/>
      <c r="F4883" s="250"/>
    </row>
    <row r="4884" spans="1:6" ht="15" x14ac:dyDescent="0.25">
      <c r="A4884" s="250"/>
      <c r="B4884" s="250"/>
      <c r="C4884" s="250"/>
      <c r="D4884" s="250"/>
      <c r="E4884" s="250"/>
      <c r="F4884" s="250"/>
    </row>
    <row r="4885" spans="1:6" ht="15" x14ac:dyDescent="0.25">
      <c r="A4885" s="250"/>
      <c r="B4885" s="250"/>
      <c r="C4885" s="250"/>
      <c r="D4885" s="250"/>
      <c r="E4885" s="250"/>
      <c r="F4885" s="250"/>
    </row>
    <row r="4886" spans="1:6" ht="15" x14ac:dyDescent="0.25">
      <c r="A4886" s="250"/>
      <c r="B4886" s="250"/>
      <c r="C4886" s="250"/>
      <c r="D4886" s="250"/>
      <c r="E4886" s="250"/>
      <c r="F4886" s="250"/>
    </row>
    <row r="4887" spans="1:6" ht="15" x14ac:dyDescent="0.25">
      <c r="A4887" s="250"/>
      <c r="B4887" s="250"/>
      <c r="C4887" s="250"/>
      <c r="D4887" s="250"/>
      <c r="E4887" s="250"/>
      <c r="F4887" s="250"/>
    </row>
    <row r="4888" spans="1:6" ht="15" x14ac:dyDescent="0.25">
      <c r="A4888" s="250"/>
      <c r="B4888" s="250"/>
      <c r="C4888" s="250"/>
      <c r="D4888" s="250"/>
      <c r="E4888" s="250"/>
      <c r="F4888" s="250"/>
    </row>
    <row r="4889" spans="1:6" ht="15" x14ac:dyDescent="0.25">
      <c r="A4889" s="250"/>
      <c r="B4889" s="250"/>
      <c r="C4889" s="250"/>
      <c r="D4889" s="250"/>
      <c r="E4889" s="250"/>
      <c r="F4889" s="250"/>
    </row>
    <row r="4890" spans="1:6" ht="15" x14ac:dyDescent="0.25">
      <c r="A4890" s="250"/>
      <c r="B4890" s="250"/>
      <c r="C4890" s="250"/>
      <c r="D4890" s="250"/>
      <c r="E4890" s="250"/>
      <c r="F4890" s="250"/>
    </row>
    <row r="4891" spans="1:6" ht="15" x14ac:dyDescent="0.25">
      <c r="A4891" s="250"/>
      <c r="B4891" s="250"/>
      <c r="C4891" s="250"/>
      <c r="D4891" s="250"/>
      <c r="E4891" s="250"/>
      <c r="F4891" s="250"/>
    </row>
    <row r="4892" spans="1:6" ht="15" x14ac:dyDescent="0.25">
      <c r="A4892" s="250"/>
      <c r="B4892" s="250"/>
      <c r="C4892" s="250"/>
      <c r="D4892" s="250"/>
      <c r="E4892" s="250"/>
      <c r="F4892" s="250"/>
    </row>
    <row r="4893" spans="1:6" ht="15" x14ac:dyDescent="0.25">
      <c r="A4893" s="250"/>
      <c r="B4893" s="250"/>
      <c r="C4893" s="250"/>
      <c r="D4893" s="250"/>
      <c r="E4893" s="250"/>
      <c r="F4893" s="250"/>
    </row>
    <row r="4894" spans="1:6" ht="15" x14ac:dyDescent="0.25">
      <c r="A4894" s="250"/>
      <c r="B4894" s="250"/>
      <c r="C4894" s="250"/>
      <c r="D4894" s="250"/>
      <c r="E4894" s="250"/>
      <c r="F4894" s="250"/>
    </row>
    <row r="4895" spans="1:6" ht="15" x14ac:dyDescent="0.25">
      <c r="A4895" s="250"/>
      <c r="B4895" s="250"/>
      <c r="C4895" s="250"/>
      <c r="D4895" s="250"/>
      <c r="E4895" s="250"/>
      <c r="F4895" s="250"/>
    </row>
    <row r="4896" spans="1:6" ht="15" x14ac:dyDescent="0.25">
      <c r="A4896" s="250"/>
      <c r="B4896" s="250"/>
      <c r="C4896" s="250"/>
      <c r="D4896" s="250"/>
      <c r="E4896" s="250"/>
      <c r="F4896" s="250"/>
    </row>
    <row r="4897" spans="1:6" ht="15" x14ac:dyDescent="0.25">
      <c r="A4897" s="250"/>
      <c r="B4897" s="250"/>
      <c r="C4897" s="250"/>
      <c r="D4897" s="250"/>
      <c r="E4897" s="250"/>
      <c r="F4897" s="250"/>
    </row>
    <row r="4898" spans="1:6" ht="15" x14ac:dyDescent="0.25">
      <c r="A4898" s="250"/>
      <c r="B4898" s="250"/>
      <c r="C4898" s="250"/>
      <c r="D4898" s="250"/>
      <c r="E4898" s="250"/>
      <c r="F4898" s="250"/>
    </row>
    <row r="4899" spans="1:6" ht="15" x14ac:dyDescent="0.25">
      <c r="A4899" s="250"/>
      <c r="B4899" s="250"/>
      <c r="C4899" s="250"/>
      <c r="D4899" s="250"/>
      <c r="E4899" s="250"/>
      <c r="F4899" s="250"/>
    </row>
    <row r="4900" spans="1:6" ht="15" x14ac:dyDescent="0.25">
      <c r="A4900" s="250"/>
      <c r="B4900" s="250"/>
      <c r="C4900" s="250"/>
      <c r="D4900" s="250"/>
      <c r="E4900" s="250"/>
      <c r="F4900" s="250"/>
    </row>
    <row r="4901" spans="1:6" ht="15" x14ac:dyDescent="0.25">
      <c r="A4901" s="250"/>
      <c r="B4901" s="250"/>
      <c r="C4901" s="250"/>
      <c r="D4901" s="250"/>
      <c r="E4901" s="250"/>
      <c r="F4901" s="250"/>
    </row>
    <row r="4902" spans="1:6" ht="15" x14ac:dyDescent="0.25">
      <c r="A4902" s="250"/>
      <c r="B4902" s="250"/>
      <c r="C4902" s="250"/>
      <c r="D4902" s="250"/>
      <c r="E4902" s="250"/>
      <c r="F4902" s="250"/>
    </row>
    <row r="4903" spans="1:6" ht="15" x14ac:dyDescent="0.25">
      <c r="A4903" s="250"/>
      <c r="B4903" s="250"/>
      <c r="C4903" s="250"/>
      <c r="D4903" s="250"/>
      <c r="E4903" s="250"/>
      <c r="F4903" s="250"/>
    </row>
    <row r="4904" spans="1:6" ht="15" x14ac:dyDescent="0.25">
      <c r="A4904" s="250"/>
      <c r="B4904" s="250"/>
      <c r="C4904" s="250"/>
      <c r="D4904" s="250"/>
      <c r="E4904" s="250"/>
      <c r="F4904" s="250"/>
    </row>
    <row r="4905" spans="1:6" ht="15" x14ac:dyDescent="0.25">
      <c r="A4905" s="250"/>
      <c r="B4905" s="250"/>
      <c r="C4905" s="250"/>
      <c r="D4905" s="250"/>
      <c r="E4905" s="250"/>
      <c r="F4905" s="250"/>
    </row>
    <row r="4906" spans="1:6" ht="15" x14ac:dyDescent="0.25">
      <c r="A4906" s="250"/>
      <c r="B4906" s="250"/>
      <c r="C4906" s="250"/>
      <c r="D4906" s="250"/>
      <c r="E4906" s="250"/>
      <c r="F4906" s="250"/>
    </row>
    <row r="4907" spans="1:6" ht="15" x14ac:dyDescent="0.25">
      <c r="A4907" s="250"/>
      <c r="B4907" s="250"/>
      <c r="C4907" s="250"/>
      <c r="D4907" s="250"/>
      <c r="E4907" s="250"/>
      <c r="F4907" s="250"/>
    </row>
    <row r="4908" spans="1:6" ht="15" x14ac:dyDescent="0.25">
      <c r="A4908" s="250"/>
      <c r="B4908" s="250"/>
      <c r="C4908" s="250"/>
      <c r="D4908" s="250"/>
      <c r="E4908" s="250"/>
      <c r="F4908" s="250"/>
    </row>
    <row r="4909" spans="1:6" ht="15" x14ac:dyDescent="0.25">
      <c r="A4909" s="250"/>
      <c r="B4909" s="250"/>
      <c r="C4909" s="250"/>
      <c r="D4909" s="250"/>
      <c r="E4909" s="250"/>
      <c r="F4909" s="250"/>
    </row>
    <row r="4910" spans="1:6" ht="15" x14ac:dyDescent="0.25">
      <c r="A4910" s="250"/>
      <c r="B4910" s="250"/>
      <c r="C4910" s="250"/>
      <c r="D4910" s="250"/>
      <c r="E4910" s="250"/>
      <c r="F4910" s="250"/>
    </row>
    <row r="4911" spans="1:6" ht="15" x14ac:dyDescent="0.25">
      <c r="A4911" s="250"/>
      <c r="B4911" s="250"/>
      <c r="C4911" s="250"/>
      <c r="D4911" s="250"/>
      <c r="E4911" s="250"/>
      <c r="F4911" s="250"/>
    </row>
    <row r="4912" spans="1:6" ht="15" x14ac:dyDescent="0.25">
      <c r="A4912" s="250"/>
      <c r="B4912" s="250"/>
      <c r="C4912" s="250"/>
      <c r="D4912" s="250"/>
      <c r="E4912" s="250"/>
      <c r="F4912" s="250"/>
    </row>
    <row r="4913" spans="1:6" ht="15" x14ac:dyDescent="0.25">
      <c r="A4913" s="250"/>
      <c r="B4913" s="250"/>
      <c r="C4913" s="250"/>
      <c r="D4913" s="250"/>
      <c r="E4913" s="250"/>
      <c r="F4913" s="250"/>
    </row>
    <row r="4914" spans="1:6" ht="15" x14ac:dyDescent="0.25">
      <c r="A4914" s="250"/>
      <c r="B4914" s="250"/>
      <c r="C4914" s="250"/>
      <c r="D4914" s="250"/>
      <c r="E4914" s="250"/>
      <c r="F4914" s="250"/>
    </row>
    <row r="4915" spans="1:6" ht="15" x14ac:dyDescent="0.25">
      <c r="A4915" s="250"/>
      <c r="B4915" s="250"/>
      <c r="C4915" s="250"/>
      <c r="D4915" s="250"/>
      <c r="E4915" s="250"/>
      <c r="F4915" s="250"/>
    </row>
    <row r="4916" spans="1:6" ht="15" x14ac:dyDescent="0.25">
      <c r="A4916" s="250"/>
      <c r="B4916" s="250"/>
      <c r="C4916" s="250"/>
      <c r="D4916" s="250"/>
      <c r="E4916" s="250"/>
      <c r="F4916" s="250"/>
    </row>
    <row r="4917" spans="1:6" ht="15" x14ac:dyDescent="0.25">
      <c r="A4917" s="250"/>
      <c r="B4917" s="250"/>
      <c r="C4917" s="250"/>
      <c r="D4917" s="250"/>
      <c r="E4917" s="250"/>
      <c r="F4917" s="250"/>
    </row>
    <row r="4918" spans="1:6" ht="15" x14ac:dyDescent="0.25">
      <c r="A4918" s="250"/>
      <c r="B4918" s="250"/>
      <c r="C4918" s="250"/>
      <c r="D4918" s="250"/>
      <c r="E4918" s="250"/>
      <c r="F4918" s="250"/>
    </row>
    <row r="4919" spans="1:6" ht="15" x14ac:dyDescent="0.25">
      <c r="A4919" s="250"/>
      <c r="B4919" s="250"/>
      <c r="C4919" s="250"/>
      <c r="D4919" s="250"/>
      <c r="E4919" s="250"/>
      <c r="F4919" s="250"/>
    </row>
    <row r="4920" spans="1:6" ht="15" x14ac:dyDescent="0.25">
      <c r="A4920" s="250"/>
      <c r="B4920" s="250"/>
      <c r="C4920" s="250"/>
      <c r="D4920" s="250"/>
      <c r="E4920" s="250"/>
      <c r="F4920" s="250"/>
    </row>
    <row r="4921" spans="1:6" ht="15" x14ac:dyDescent="0.25">
      <c r="A4921" s="250"/>
      <c r="B4921" s="250"/>
      <c r="C4921" s="250"/>
      <c r="D4921" s="250"/>
      <c r="E4921" s="250"/>
      <c r="F4921" s="250"/>
    </row>
    <row r="4922" spans="1:6" ht="15" x14ac:dyDescent="0.25">
      <c r="A4922" s="250"/>
      <c r="B4922" s="250"/>
      <c r="C4922" s="250"/>
      <c r="D4922" s="250"/>
      <c r="E4922" s="250"/>
      <c r="F4922" s="250"/>
    </row>
    <row r="4923" spans="1:6" ht="15" x14ac:dyDescent="0.25">
      <c r="A4923" s="250"/>
      <c r="B4923" s="250"/>
      <c r="C4923" s="250"/>
      <c r="D4923" s="250"/>
      <c r="E4923" s="250"/>
      <c r="F4923" s="250"/>
    </row>
    <row r="4924" spans="1:6" ht="15" x14ac:dyDescent="0.25">
      <c r="A4924" s="250"/>
      <c r="B4924" s="250"/>
      <c r="C4924" s="250"/>
      <c r="D4924" s="250"/>
      <c r="E4924" s="250"/>
      <c r="F4924" s="250"/>
    </row>
    <row r="4925" spans="1:6" ht="15" x14ac:dyDescent="0.25">
      <c r="A4925" s="250"/>
      <c r="B4925" s="250"/>
      <c r="C4925" s="250"/>
      <c r="D4925" s="250"/>
      <c r="E4925" s="250"/>
      <c r="F4925" s="250"/>
    </row>
    <row r="4926" spans="1:6" ht="15" x14ac:dyDescent="0.25">
      <c r="A4926" s="250"/>
      <c r="B4926" s="250"/>
      <c r="C4926" s="250"/>
      <c r="D4926" s="250"/>
      <c r="E4926" s="250"/>
      <c r="F4926" s="250"/>
    </row>
    <row r="4927" spans="1:6" ht="15" x14ac:dyDescent="0.25">
      <c r="A4927" s="250"/>
      <c r="B4927" s="250"/>
      <c r="C4927" s="250"/>
      <c r="D4927" s="250"/>
      <c r="E4927" s="250"/>
      <c r="F4927" s="250"/>
    </row>
    <row r="4928" spans="1:6" ht="15" x14ac:dyDescent="0.25">
      <c r="A4928" s="250"/>
      <c r="B4928" s="250"/>
      <c r="C4928" s="250"/>
      <c r="D4928" s="250"/>
      <c r="E4928" s="250"/>
      <c r="F4928" s="250"/>
    </row>
    <row r="4929" spans="1:6" ht="15" x14ac:dyDescent="0.25">
      <c r="A4929" s="250"/>
      <c r="B4929" s="250"/>
      <c r="C4929" s="250"/>
      <c r="D4929" s="250"/>
      <c r="E4929" s="250"/>
      <c r="F4929" s="250"/>
    </row>
    <row r="4930" spans="1:6" ht="15" x14ac:dyDescent="0.25">
      <c r="A4930" s="250"/>
      <c r="B4930" s="250"/>
      <c r="C4930" s="250"/>
      <c r="D4930" s="250"/>
      <c r="E4930" s="250"/>
      <c r="F4930" s="250"/>
    </row>
    <row r="4931" spans="1:6" ht="15" x14ac:dyDescent="0.25">
      <c r="A4931" s="250"/>
      <c r="B4931" s="250"/>
      <c r="C4931" s="250"/>
      <c r="D4931" s="250"/>
      <c r="E4931" s="250"/>
      <c r="F4931" s="250"/>
    </row>
    <row r="4932" spans="1:6" ht="15" x14ac:dyDescent="0.25">
      <c r="A4932" s="250"/>
      <c r="B4932" s="250"/>
      <c r="C4932" s="250"/>
      <c r="D4932" s="250"/>
      <c r="E4932" s="250"/>
      <c r="F4932" s="250"/>
    </row>
    <row r="4933" spans="1:6" ht="15" x14ac:dyDescent="0.25">
      <c r="A4933" s="250"/>
      <c r="B4933" s="250"/>
      <c r="C4933" s="250"/>
      <c r="D4933" s="250"/>
      <c r="E4933" s="250"/>
      <c r="F4933" s="250"/>
    </row>
    <row r="4934" spans="1:6" ht="15" x14ac:dyDescent="0.25">
      <c r="A4934" s="250"/>
      <c r="B4934" s="250"/>
      <c r="C4934" s="250"/>
      <c r="D4934" s="250"/>
      <c r="E4934" s="250"/>
      <c r="F4934" s="250"/>
    </row>
    <row r="4935" spans="1:6" ht="15" x14ac:dyDescent="0.25">
      <c r="A4935" s="250"/>
      <c r="B4935" s="250"/>
      <c r="C4935" s="250"/>
      <c r="D4935" s="250"/>
      <c r="E4935" s="250"/>
      <c r="F4935" s="250"/>
    </row>
    <row r="4936" spans="1:6" ht="15" x14ac:dyDescent="0.25">
      <c r="A4936" s="250"/>
      <c r="B4936" s="250"/>
      <c r="C4936" s="250"/>
      <c r="D4936" s="250"/>
      <c r="E4936" s="250"/>
      <c r="F4936" s="250"/>
    </row>
    <row r="4937" spans="1:6" ht="15" x14ac:dyDescent="0.25">
      <c r="A4937" s="250"/>
      <c r="B4937" s="250"/>
      <c r="C4937" s="250"/>
      <c r="D4937" s="250"/>
      <c r="E4937" s="250"/>
      <c r="F4937" s="250"/>
    </row>
    <row r="4938" spans="1:6" ht="15" x14ac:dyDescent="0.25">
      <c r="A4938" s="250"/>
      <c r="B4938" s="250"/>
      <c r="C4938" s="250"/>
      <c r="D4938" s="250"/>
      <c r="E4938" s="250"/>
      <c r="F4938" s="250"/>
    </row>
    <row r="4939" spans="1:6" ht="15" x14ac:dyDescent="0.25">
      <c r="A4939" s="250"/>
      <c r="B4939" s="250"/>
      <c r="C4939" s="250"/>
      <c r="D4939" s="250"/>
      <c r="E4939" s="250"/>
      <c r="F4939" s="250"/>
    </row>
    <row r="4940" spans="1:6" ht="15" x14ac:dyDescent="0.25">
      <c r="A4940" s="250"/>
      <c r="B4940" s="250"/>
      <c r="C4940" s="250"/>
      <c r="D4940" s="250"/>
      <c r="E4940" s="250"/>
      <c r="F4940" s="250"/>
    </row>
    <row r="4941" spans="1:6" ht="15" x14ac:dyDescent="0.25">
      <c r="A4941" s="250"/>
      <c r="B4941" s="250"/>
      <c r="C4941" s="250"/>
      <c r="D4941" s="250"/>
      <c r="E4941" s="250"/>
      <c r="F4941" s="250"/>
    </row>
    <row r="4942" spans="1:6" ht="15" x14ac:dyDescent="0.25">
      <c r="A4942" s="250"/>
      <c r="B4942" s="250"/>
      <c r="C4942" s="250"/>
      <c r="D4942" s="250"/>
      <c r="E4942" s="250"/>
      <c r="F4942" s="250"/>
    </row>
    <row r="4943" spans="1:6" ht="15" x14ac:dyDescent="0.25">
      <c r="A4943" s="250"/>
      <c r="B4943" s="250"/>
      <c r="C4943" s="250"/>
      <c r="D4943" s="250"/>
      <c r="E4943" s="250"/>
      <c r="F4943" s="250"/>
    </row>
    <row r="4944" spans="1:6" ht="15" x14ac:dyDescent="0.25">
      <c r="A4944" s="250"/>
      <c r="B4944" s="250"/>
      <c r="C4944" s="250"/>
      <c r="D4944" s="250"/>
      <c r="E4944" s="250"/>
      <c r="F4944" s="250"/>
    </row>
    <row r="4945" spans="1:6" ht="15" x14ac:dyDescent="0.25">
      <c r="A4945" s="250"/>
      <c r="B4945" s="250"/>
      <c r="C4945" s="250"/>
      <c r="D4945" s="250"/>
      <c r="E4945" s="250"/>
      <c r="F4945" s="250"/>
    </row>
    <row r="4946" spans="1:6" ht="15" x14ac:dyDescent="0.25">
      <c r="A4946" s="250"/>
      <c r="B4946" s="250"/>
      <c r="C4946" s="250"/>
      <c r="D4946" s="250"/>
      <c r="E4946" s="250"/>
      <c r="F4946" s="250"/>
    </row>
    <row r="4947" spans="1:6" ht="15" x14ac:dyDescent="0.25">
      <c r="A4947" s="250"/>
      <c r="B4947" s="250"/>
      <c r="C4947" s="250"/>
      <c r="D4947" s="250"/>
      <c r="E4947" s="250"/>
      <c r="F4947" s="250"/>
    </row>
    <row r="4948" spans="1:6" ht="15" x14ac:dyDescent="0.25">
      <c r="A4948" s="250"/>
      <c r="B4948" s="250"/>
      <c r="C4948" s="250"/>
      <c r="D4948" s="250"/>
      <c r="E4948" s="250"/>
      <c r="F4948" s="250"/>
    </row>
    <row r="4949" spans="1:6" ht="15" x14ac:dyDescent="0.25">
      <c r="A4949" s="250"/>
      <c r="B4949" s="250"/>
      <c r="C4949" s="250"/>
      <c r="D4949" s="250"/>
      <c r="E4949" s="250"/>
      <c r="F4949" s="250"/>
    </row>
    <row r="4950" spans="1:6" ht="15" x14ac:dyDescent="0.25">
      <c r="A4950" s="250"/>
      <c r="B4950" s="250"/>
      <c r="C4950" s="250"/>
      <c r="D4950" s="250"/>
      <c r="E4950" s="250"/>
      <c r="F4950" s="250"/>
    </row>
    <row r="4951" spans="1:6" ht="15" x14ac:dyDescent="0.25">
      <c r="A4951" s="250"/>
      <c r="B4951" s="250"/>
      <c r="C4951" s="250"/>
      <c r="D4951" s="250"/>
      <c r="E4951" s="250"/>
      <c r="F4951" s="250"/>
    </row>
    <row r="4952" spans="1:6" ht="15" x14ac:dyDescent="0.25">
      <c r="A4952" s="250"/>
      <c r="B4952" s="250"/>
      <c r="C4952" s="250"/>
      <c r="D4952" s="250"/>
      <c r="E4952" s="250"/>
      <c r="F4952" s="250"/>
    </row>
    <row r="4953" spans="1:6" ht="15" x14ac:dyDescent="0.25">
      <c r="A4953" s="250"/>
      <c r="B4953" s="250"/>
      <c r="C4953" s="250"/>
      <c r="D4953" s="250"/>
      <c r="E4953" s="250"/>
      <c r="F4953" s="250"/>
    </row>
    <row r="4954" spans="1:6" ht="15" x14ac:dyDescent="0.25">
      <c r="A4954" s="250"/>
      <c r="B4954" s="250"/>
      <c r="C4954" s="250"/>
      <c r="D4954" s="250"/>
      <c r="E4954" s="250"/>
      <c r="F4954" s="250"/>
    </row>
    <row r="4955" spans="1:6" ht="15" x14ac:dyDescent="0.25">
      <c r="A4955" s="250"/>
      <c r="B4955" s="250"/>
      <c r="C4955" s="250"/>
      <c r="D4955" s="250"/>
      <c r="E4955" s="250"/>
      <c r="F4955" s="250"/>
    </row>
    <row r="4956" spans="1:6" ht="15" x14ac:dyDescent="0.25">
      <c r="A4956" s="250"/>
      <c r="B4956" s="250"/>
      <c r="C4956" s="250"/>
      <c r="D4956" s="250"/>
      <c r="E4956" s="250"/>
      <c r="F4956" s="250"/>
    </row>
    <row r="4957" spans="1:6" ht="15" x14ac:dyDescent="0.25">
      <c r="A4957" s="250"/>
      <c r="B4957" s="250"/>
      <c r="C4957" s="250"/>
      <c r="D4957" s="250"/>
      <c r="E4957" s="250"/>
      <c r="F4957" s="250"/>
    </row>
    <row r="4958" spans="1:6" ht="15" x14ac:dyDescent="0.25">
      <c r="A4958" s="250"/>
      <c r="B4958" s="250"/>
      <c r="C4958" s="250"/>
      <c r="D4958" s="250"/>
      <c r="E4958" s="250"/>
      <c r="F4958" s="250"/>
    </row>
    <row r="4959" spans="1:6" ht="15" x14ac:dyDescent="0.25">
      <c r="A4959" s="250"/>
      <c r="B4959" s="250"/>
      <c r="C4959" s="250"/>
      <c r="D4959" s="250"/>
      <c r="E4959" s="250"/>
      <c r="F4959" s="250"/>
    </row>
    <row r="4960" spans="1:6" ht="15" x14ac:dyDescent="0.25">
      <c r="A4960" s="250"/>
      <c r="B4960" s="250"/>
      <c r="C4960" s="250"/>
      <c r="D4960" s="250"/>
      <c r="E4960" s="250"/>
      <c r="F4960" s="250"/>
    </row>
    <row r="4961" spans="1:6" ht="15" x14ac:dyDescent="0.25">
      <c r="A4961" s="250"/>
      <c r="B4961" s="250"/>
      <c r="C4961" s="250"/>
      <c r="D4961" s="250"/>
      <c r="E4961" s="250"/>
      <c r="F4961" s="250"/>
    </row>
    <row r="4962" spans="1:6" ht="15" x14ac:dyDescent="0.25">
      <c r="A4962" s="250"/>
      <c r="B4962" s="250"/>
      <c r="C4962" s="250"/>
      <c r="D4962" s="250"/>
      <c r="E4962" s="250"/>
      <c r="F4962" s="250"/>
    </row>
    <row r="4963" spans="1:6" ht="15" x14ac:dyDescent="0.25">
      <c r="A4963" s="250"/>
      <c r="B4963" s="250"/>
      <c r="C4963" s="250"/>
      <c r="D4963" s="250"/>
      <c r="E4963" s="250"/>
      <c r="F4963" s="250"/>
    </row>
    <row r="4964" spans="1:6" ht="15" x14ac:dyDescent="0.25">
      <c r="A4964" s="250"/>
      <c r="B4964" s="250"/>
      <c r="C4964" s="250"/>
      <c r="D4964" s="250"/>
      <c r="E4964" s="250"/>
      <c r="F4964" s="250"/>
    </row>
    <row r="4965" spans="1:6" ht="15" x14ac:dyDescent="0.25">
      <c r="A4965" s="250"/>
      <c r="B4965" s="250"/>
      <c r="C4965" s="250"/>
      <c r="D4965" s="250"/>
      <c r="E4965" s="250"/>
      <c r="F4965" s="250"/>
    </row>
    <row r="4966" spans="1:6" ht="15" x14ac:dyDescent="0.25">
      <c r="A4966" s="250"/>
      <c r="B4966" s="250"/>
      <c r="C4966" s="250"/>
      <c r="D4966" s="250"/>
      <c r="E4966" s="250"/>
      <c r="F4966" s="250"/>
    </row>
    <row r="4967" spans="1:6" ht="15" x14ac:dyDescent="0.25">
      <c r="A4967" s="250"/>
      <c r="B4967" s="250"/>
      <c r="C4967" s="250"/>
      <c r="D4967" s="250"/>
      <c r="E4967" s="250"/>
      <c r="F4967" s="250"/>
    </row>
    <row r="4968" spans="1:6" ht="15" x14ac:dyDescent="0.25">
      <c r="A4968" s="250"/>
      <c r="B4968" s="250"/>
      <c r="C4968" s="250"/>
      <c r="D4968" s="250"/>
      <c r="E4968" s="250"/>
      <c r="F4968" s="250"/>
    </row>
    <row r="4969" spans="1:6" ht="15" x14ac:dyDescent="0.25">
      <c r="A4969" s="250"/>
      <c r="B4969" s="250"/>
      <c r="C4969" s="250"/>
      <c r="D4969" s="250"/>
      <c r="E4969" s="250"/>
      <c r="F4969" s="250"/>
    </row>
    <row r="4970" spans="1:6" ht="15" x14ac:dyDescent="0.25">
      <c r="A4970" s="250"/>
      <c r="B4970" s="250"/>
      <c r="C4970" s="250"/>
      <c r="D4970" s="250"/>
      <c r="E4970" s="250"/>
      <c r="F4970" s="250"/>
    </row>
    <row r="4971" spans="1:6" ht="15" x14ac:dyDescent="0.25">
      <c r="A4971" s="250"/>
      <c r="B4971" s="250"/>
      <c r="C4971" s="250"/>
      <c r="D4971" s="250"/>
      <c r="E4971" s="250"/>
      <c r="F4971" s="250"/>
    </row>
    <row r="4972" spans="1:6" ht="15" x14ac:dyDescent="0.25">
      <c r="A4972" s="250"/>
      <c r="B4972" s="250"/>
      <c r="C4972" s="250"/>
      <c r="D4972" s="250"/>
      <c r="E4972" s="250"/>
      <c r="F4972" s="250"/>
    </row>
    <row r="4973" spans="1:6" ht="15" x14ac:dyDescent="0.25">
      <c r="A4973" s="250"/>
      <c r="B4973" s="250"/>
      <c r="C4973" s="250"/>
      <c r="D4973" s="250"/>
      <c r="E4973" s="250"/>
      <c r="F4973" s="250"/>
    </row>
    <row r="4974" spans="1:6" ht="15" x14ac:dyDescent="0.25">
      <c r="A4974" s="250"/>
      <c r="B4974" s="250"/>
      <c r="C4974" s="250"/>
      <c r="D4974" s="250"/>
      <c r="E4974" s="250"/>
      <c r="F4974" s="250"/>
    </row>
    <row r="4975" spans="1:6" ht="15" x14ac:dyDescent="0.25">
      <c r="A4975" s="250"/>
      <c r="B4975" s="250"/>
      <c r="C4975" s="250"/>
      <c r="D4975" s="250"/>
      <c r="E4975" s="250"/>
      <c r="F4975" s="250"/>
    </row>
    <row r="4976" spans="1:6" ht="15" x14ac:dyDescent="0.25">
      <c r="A4976" s="250"/>
      <c r="B4976" s="250"/>
      <c r="C4976" s="250"/>
      <c r="D4976" s="250"/>
      <c r="E4976" s="250"/>
      <c r="F4976" s="250"/>
    </row>
    <row r="4977" spans="1:6" ht="15" x14ac:dyDescent="0.25">
      <c r="A4977" s="250"/>
      <c r="B4977" s="250"/>
      <c r="C4977" s="250"/>
      <c r="D4977" s="250"/>
      <c r="E4977" s="250"/>
      <c r="F4977" s="250"/>
    </row>
    <row r="4978" spans="1:6" ht="15" x14ac:dyDescent="0.25">
      <c r="A4978" s="250"/>
      <c r="B4978" s="250"/>
      <c r="C4978" s="250"/>
      <c r="D4978" s="250"/>
      <c r="E4978" s="250"/>
      <c r="F4978" s="250"/>
    </row>
    <row r="4979" spans="1:6" ht="15" x14ac:dyDescent="0.25">
      <c r="A4979" s="250"/>
      <c r="B4979" s="250"/>
      <c r="C4979" s="250"/>
      <c r="D4979" s="250"/>
      <c r="E4979" s="250"/>
      <c r="F4979" s="250"/>
    </row>
    <row r="4980" spans="1:6" ht="15" x14ac:dyDescent="0.25">
      <c r="A4980" s="250"/>
      <c r="B4980" s="250"/>
      <c r="C4980" s="250"/>
      <c r="D4980" s="250"/>
      <c r="E4980" s="250"/>
      <c r="F4980" s="250"/>
    </row>
    <row r="4981" spans="1:6" ht="15" x14ac:dyDescent="0.25">
      <c r="A4981" s="250"/>
      <c r="B4981" s="250"/>
      <c r="C4981" s="250"/>
      <c r="D4981" s="250"/>
      <c r="E4981" s="250"/>
      <c r="F4981" s="250"/>
    </row>
    <row r="4982" spans="1:6" ht="15" x14ac:dyDescent="0.25">
      <c r="A4982" s="250"/>
      <c r="B4982" s="250"/>
      <c r="C4982" s="250"/>
      <c r="D4982" s="250"/>
      <c r="E4982" s="250"/>
      <c r="F4982" s="250"/>
    </row>
    <row r="4983" spans="1:6" ht="15" x14ac:dyDescent="0.25">
      <c r="A4983" s="250"/>
      <c r="B4983" s="250"/>
      <c r="C4983" s="250"/>
      <c r="D4983" s="250"/>
      <c r="E4983" s="250"/>
      <c r="F4983" s="250"/>
    </row>
    <row r="4984" spans="1:6" ht="15" x14ac:dyDescent="0.25">
      <c r="A4984" s="250"/>
      <c r="B4984" s="250"/>
      <c r="C4984" s="250"/>
      <c r="D4984" s="250"/>
      <c r="E4984" s="250"/>
      <c r="F4984" s="250"/>
    </row>
    <row r="4985" spans="1:6" ht="15" x14ac:dyDescent="0.25">
      <c r="A4985" s="250"/>
      <c r="B4985" s="250"/>
      <c r="C4985" s="250"/>
      <c r="D4985" s="250"/>
      <c r="E4985" s="250"/>
      <c r="F4985" s="250"/>
    </row>
    <row r="4986" spans="1:6" ht="15" x14ac:dyDescent="0.25">
      <c r="A4986" s="250"/>
      <c r="B4986" s="250"/>
      <c r="C4986" s="250"/>
      <c r="D4986" s="250"/>
      <c r="E4986" s="250"/>
      <c r="F4986" s="250"/>
    </row>
    <row r="4987" spans="1:6" ht="15" x14ac:dyDescent="0.25">
      <c r="A4987" s="250"/>
      <c r="B4987" s="250"/>
      <c r="C4987" s="250"/>
      <c r="D4987" s="250"/>
      <c r="E4987" s="250"/>
      <c r="F4987" s="250"/>
    </row>
    <row r="4988" spans="1:6" ht="15" x14ac:dyDescent="0.25">
      <c r="A4988" s="250"/>
      <c r="B4988" s="250"/>
      <c r="C4988" s="250"/>
      <c r="D4988" s="250"/>
      <c r="E4988" s="250"/>
      <c r="F4988" s="250"/>
    </row>
    <row r="4989" spans="1:6" ht="15" x14ac:dyDescent="0.25">
      <c r="A4989" s="250"/>
      <c r="B4989" s="250"/>
      <c r="C4989" s="250"/>
      <c r="D4989" s="250"/>
      <c r="E4989" s="250"/>
      <c r="F4989" s="250"/>
    </row>
    <row r="4990" spans="1:6" ht="15" x14ac:dyDescent="0.25">
      <c r="A4990" s="250"/>
      <c r="B4990" s="250"/>
      <c r="C4990" s="250"/>
      <c r="D4990" s="250"/>
      <c r="E4990" s="250"/>
      <c r="F4990" s="250"/>
    </row>
    <row r="4991" spans="1:6" ht="15" x14ac:dyDescent="0.25">
      <c r="A4991" s="250"/>
      <c r="B4991" s="250"/>
      <c r="C4991" s="250"/>
      <c r="D4991" s="250"/>
      <c r="E4991" s="250"/>
      <c r="F4991" s="250"/>
    </row>
    <row r="4992" spans="1:6" ht="15" x14ac:dyDescent="0.25">
      <c r="A4992" s="250"/>
      <c r="B4992" s="250"/>
      <c r="C4992" s="250"/>
      <c r="D4992" s="250"/>
      <c r="E4992" s="250"/>
      <c r="F4992" s="250"/>
    </row>
    <row r="4993" spans="1:6" ht="15" x14ac:dyDescent="0.25">
      <c r="A4993" s="250"/>
      <c r="B4993" s="250"/>
      <c r="C4993" s="250"/>
      <c r="D4993" s="250"/>
      <c r="E4993" s="250"/>
      <c r="F4993" s="250"/>
    </row>
    <row r="4994" spans="1:6" ht="15" x14ac:dyDescent="0.25">
      <c r="A4994" s="250"/>
      <c r="B4994" s="250"/>
      <c r="C4994" s="250"/>
      <c r="D4994" s="250"/>
      <c r="E4994" s="250"/>
      <c r="F4994" s="250"/>
    </row>
    <row r="4995" spans="1:6" ht="15" x14ac:dyDescent="0.25">
      <c r="A4995" s="250"/>
      <c r="B4995" s="250"/>
      <c r="C4995" s="250"/>
      <c r="D4995" s="250"/>
      <c r="E4995" s="250"/>
      <c r="F4995" s="250"/>
    </row>
    <row r="4996" spans="1:6" ht="15" x14ac:dyDescent="0.25">
      <c r="A4996" s="250"/>
      <c r="B4996" s="250"/>
      <c r="C4996" s="250"/>
      <c r="D4996" s="250"/>
      <c r="E4996" s="250"/>
      <c r="F4996" s="250"/>
    </row>
    <row r="4997" spans="1:6" ht="15" x14ac:dyDescent="0.25">
      <c r="A4997" s="250"/>
      <c r="B4997" s="250"/>
      <c r="C4997" s="250"/>
      <c r="D4997" s="250"/>
      <c r="E4997" s="250"/>
      <c r="F4997" s="250"/>
    </row>
    <row r="4998" spans="1:6" ht="15" x14ac:dyDescent="0.25">
      <c r="A4998" s="250"/>
      <c r="B4998" s="250"/>
      <c r="C4998" s="250"/>
      <c r="D4998" s="250"/>
      <c r="E4998" s="250"/>
      <c r="F4998" s="251"/>
    </row>
    <row r="4999" spans="1:6" ht="15" x14ac:dyDescent="0.25">
      <c r="A4999" s="250"/>
      <c r="B4999" s="250"/>
      <c r="C4999" s="250"/>
      <c r="D4999" s="250"/>
      <c r="E4999" s="250"/>
      <c r="F4999" s="251"/>
    </row>
    <row r="5000" spans="1:6" ht="15" x14ac:dyDescent="0.25">
      <c r="A5000" s="250"/>
      <c r="B5000" s="250"/>
      <c r="C5000" s="250"/>
      <c r="D5000" s="250"/>
      <c r="E5000" s="250"/>
      <c r="F5000" s="251"/>
    </row>
    <row r="5001" spans="1:6" ht="15" x14ac:dyDescent="0.25">
      <c r="A5001" s="250"/>
      <c r="B5001" s="250"/>
      <c r="C5001" s="250"/>
      <c r="D5001" s="250"/>
      <c r="E5001" s="250"/>
      <c r="F5001" s="251"/>
    </row>
    <row r="5002" spans="1:6" ht="15" x14ac:dyDescent="0.25">
      <c r="A5002" s="250"/>
      <c r="B5002" s="250"/>
      <c r="C5002" s="250"/>
      <c r="D5002" s="250"/>
      <c r="E5002" s="250"/>
      <c r="F5002" s="250"/>
    </row>
    <row r="5003" spans="1:6" ht="15" x14ac:dyDescent="0.25">
      <c r="A5003" s="250"/>
      <c r="B5003" s="250"/>
      <c r="C5003" s="250"/>
      <c r="D5003" s="250"/>
      <c r="E5003" s="250"/>
      <c r="F5003" s="250"/>
    </row>
    <row r="5004" spans="1:6" ht="15" x14ac:dyDescent="0.25">
      <c r="A5004" s="250"/>
      <c r="B5004" s="250"/>
      <c r="C5004" s="250"/>
      <c r="D5004" s="250"/>
      <c r="E5004" s="250"/>
      <c r="F5004" s="250"/>
    </row>
    <row r="5005" spans="1:6" ht="15" x14ac:dyDescent="0.25">
      <c r="A5005" s="250"/>
      <c r="B5005" s="250"/>
      <c r="C5005" s="250"/>
      <c r="D5005" s="250"/>
      <c r="E5005" s="250"/>
      <c r="F5005" s="250"/>
    </row>
    <row r="5006" spans="1:6" ht="15" x14ac:dyDescent="0.25">
      <c r="A5006" s="250"/>
      <c r="B5006" s="250"/>
      <c r="C5006" s="250"/>
      <c r="D5006" s="250"/>
      <c r="E5006" s="250"/>
      <c r="F5006" s="250"/>
    </row>
    <row r="5007" spans="1:6" ht="15" x14ac:dyDescent="0.25">
      <c r="A5007" s="250"/>
      <c r="B5007" s="250"/>
      <c r="C5007" s="250"/>
      <c r="D5007" s="250"/>
      <c r="E5007" s="250"/>
      <c r="F5007" s="250"/>
    </row>
    <row r="5008" spans="1:6" ht="15" x14ac:dyDescent="0.25">
      <c r="A5008" s="250"/>
      <c r="B5008" s="250"/>
      <c r="C5008" s="250"/>
      <c r="D5008" s="250"/>
      <c r="E5008" s="250"/>
      <c r="F5008" s="251"/>
    </row>
    <row r="5009" spans="1:6" ht="15" x14ac:dyDescent="0.25">
      <c r="A5009" s="250"/>
      <c r="B5009" s="250"/>
      <c r="C5009" s="250"/>
      <c r="D5009" s="250"/>
      <c r="E5009" s="250"/>
      <c r="F5009" s="250"/>
    </row>
    <row r="5010" spans="1:6" ht="15" x14ac:dyDescent="0.25">
      <c r="A5010" s="250"/>
      <c r="B5010" s="250"/>
      <c r="C5010" s="250"/>
      <c r="D5010" s="250"/>
      <c r="E5010" s="250"/>
      <c r="F5010" s="250"/>
    </row>
    <row r="5011" spans="1:6" ht="15" x14ac:dyDescent="0.25">
      <c r="A5011" s="250"/>
      <c r="B5011" s="250"/>
      <c r="C5011" s="250"/>
      <c r="D5011" s="250"/>
      <c r="E5011" s="250"/>
      <c r="F5011" s="250"/>
    </row>
    <row r="5012" spans="1:6" ht="15" x14ac:dyDescent="0.25">
      <c r="A5012" s="250"/>
      <c r="B5012" s="250"/>
      <c r="C5012" s="250"/>
      <c r="D5012" s="250"/>
      <c r="E5012" s="250"/>
      <c r="F5012" s="251"/>
    </row>
    <row r="5013" spans="1:6" ht="15" x14ac:dyDescent="0.25">
      <c r="A5013" s="250"/>
      <c r="B5013" s="250"/>
      <c r="C5013" s="250"/>
      <c r="D5013" s="250"/>
      <c r="E5013" s="250"/>
      <c r="F5013" s="250"/>
    </row>
    <row r="5014" spans="1:6" ht="15" x14ac:dyDescent="0.25">
      <c r="A5014" s="250"/>
      <c r="B5014" s="250"/>
      <c r="C5014" s="250"/>
      <c r="D5014" s="250"/>
      <c r="E5014" s="250"/>
      <c r="F5014" s="251"/>
    </row>
    <row r="5015" spans="1:6" ht="15" x14ac:dyDescent="0.25">
      <c r="A5015" s="250"/>
      <c r="B5015" s="250"/>
      <c r="C5015" s="250"/>
      <c r="D5015" s="250"/>
      <c r="E5015" s="250"/>
      <c r="F5015" s="250"/>
    </row>
    <row r="5016" spans="1:6" ht="15" x14ac:dyDescent="0.25">
      <c r="A5016" s="250"/>
      <c r="B5016" s="250"/>
      <c r="C5016" s="250"/>
      <c r="D5016" s="250"/>
      <c r="E5016" s="250"/>
      <c r="F5016" s="250"/>
    </row>
    <row r="5017" spans="1:6" ht="15" x14ac:dyDescent="0.25">
      <c r="A5017" s="250"/>
      <c r="B5017" s="250"/>
      <c r="C5017" s="250"/>
      <c r="D5017" s="250"/>
      <c r="E5017" s="250"/>
      <c r="F5017" s="250"/>
    </row>
    <row r="5018" spans="1:6" ht="15" x14ac:dyDescent="0.25">
      <c r="A5018" s="250"/>
      <c r="B5018" s="250"/>
      <c r="C5018" s="250"/>
      <c r="D5018" s="250"/>
      <c r="E5018" s="250"/>
      <c r="F5018" s="250"/>
    </row>
    <row r="5019" spans="1:6" ht="15" x14ac:dyDescent="0.25">
      <c r="A5019" s="250"/>
      <c r="B5019" s="250"/>
      <c r="C5019" s="250"/>
      <c r="D5019" s="250"/>
      <c r="E5019" s="250"/>
      <c r="F5019" s="250"/>
    </row>
    <row r="5020" spans="1:6" ht="15" x14ac:dyDescent="0.25">
      <c r="A5020" s="250"/>
      <c r="B5020" s="250"/>
      <c r="C5020" s="250"/>
      <c r="D5020" s="250"/>
      <c r="E5020" s="250"/>
      <c r="F5020" s="250"/>
    </row>
    <row r="5021" spans="1:6" ht="15" x14ac:dyDescent="0.25">
      <c r="A5021" s="250"/>
      <c r="B5021" s="250"/>
      <c r="C5021" s="250"/>
      <c r="D5021" s="250"/>
      <c r="E5021" s="250"/>
      <c r="F5021" s="250"/>
    </row>
    <row r="5022" spans="1:6" ht="15" x14ac:dyDescent="0.25">
      <c r="A5022" s="250"/>
      <c r="B5022" s="250"/>
      <c r="C5022" s="250"/>
      <c r="D5022" s="250"/>
      <c r="E5022" s="250"/>
      <c r="F5022" s="250"/>
    </row>
    <row r="5023" spans="1:6" ht="15" x14ac:dyDescent="0.25">
      <c r="A5023" s="250"/>
      <c r="B5023" s="250"/>
      <c r="C5023" s="250"/>
      <c r="D5023" s="250"/>
      <c r="E5023" s="250"/>
      <c r="F5023" s="250"/>
    </row>
    <row r="5024" spans="1:6" ht="15" x14ac:dyDescent="0.25">
      <c r="A5024" s="250"/>
      <c r="B5024" s="250"/>
      <c r="C5024" s="250"/>
      <c r="D5024" s="250"/>
      <c r="E5024" s="250"/>
      <c r="F5024" s="250"/>
    </row>
    <row r="5025" spans="1:6" ht="15" x14ac:dyDescent="0.25">
      <c r="A5025" s="250"/>
      <c r="B5025" s="250"/>
      <c r="C5025" s="250"/>
      <c r="D5025" s="250"/>
      <c r="E5025" s="250"/>
      <c r="F5025" s="250"/>
    </row>
    <row r="5026" spans="1:6" ht="15" x14ac:dyDescent="0.25">
      <c r="A5026" s="250"/>
      <c r="B5026" s="250"/>
      <c r="C5026" s="250"/>
      <c r="D5026" s="250"/>
      <c r="E5026" s="250"/>
      <c r="F5026" s="250"/>
    </row>
    <row r="5027" spans="1:6" ht="15" x14ac:dyDescent="0.25">
      <c r="A5027" s="250"/>
      <c r="B5027" s="250"/>
      <c r="C5027" s="250"/>
      <c r="D5027" s="250"/>
      <c r="E5027" s="250"/>
      <c r="F5027" s="250"/>
    </row>
    <row r="5028" spans="1:6" ht="15" x14ac:dyDescent="0.25">
      <c r="A5028" s="250"/>
      <c r="B5028" s="250"/>
      <c r="C5028" s="250"/>
      <c r="D5028" s="250"/>
      <c r="E5028" s="250"/>
      <c r="F5028" s="250"/>
    </row>
    <row r="5029" spans="1:6" ht="15" x14ac:dyDescent="0.25">
      <c r="A5029" s="250"/>
      <c r="B5029" s="250"/>
      <c r="C5029" s="250"/>
      <c r="D5029" s="250"/>
      <c r="E5029" s="250"/>
      <c r="F5029" s="250"/>
    </row>
    <row r="5030" spans="1:6" ht="15" x14ac:dyDescent="0.25">
      <c r="A5030" s="250"/>
      <c r="B5030" s="250"/>
      <c r="C5030" s="250"/>
      <c r="D5030" s="250"/>
      <c r="E5030" s="250"/>
      <c r="F5030" s="250"/>
    </row>
    <row r="5031" spans="1:6" ht="15" x14ac:dyDescent="0.25">
      <c r="A5031" s="250"/>
      <c r="B5031" s="250"/>
      <c r="C5031" s="250"/>
      <c r="D5031" s="250"/>
      <c r="E5031" s="250"/>
      <c r="F5031" s="250"/>
    </row>
    <row r="5032" spans="1:6" ht="15" x14ac:dyDescent="0.25">
      <c r="A5032" s="250"/>
      <c r="B5032" s="250"/>
      <c r="C5032" s="250"/>
      <c r="D5032" s="250"/>
      <c r="E5032" s="250"/>
      <c r="F5032" s="250"/>
    </row>
    <row r="5033" spans="1:6" ht="15" x14ac:dyDescent="0.25">
      <c r="A5033" s="250"/>
      <c r="B5033" s="250"/>
      <c r="C5033" s="250"/>
      <c r="D5033" s="250"/>
      <c r="E5033" s="250"/>
      <c r="F5033" s="250"/>
    </row>
    <row r="5034" spans="1:6" ht="15" x14ac:dyDescent="0.25">
      <c r="A5034" s="250"/>
      <c r="B5034" s="250"/>
      <c r="C5034" s="250"/>
      <c r="D5034" s="250"/>
      <c r="E5034" s="250"/>
      <c r="F5034" s="250"/>
    </row>
    <row r="5035" spans="1:6" ht="15" x14ac:dyDescent="0.25">
      <c r="A5035" s="250"/>
      <c r="B5035" s="250"/>
      <c r="C5035" s="250"/>
      <c r="D5035" s="250"/>
      <c r="E5035" s="250"/>
      <c r="F5035" s="250"/>
    </row>
    <row r="5036" spans="1:6" ht="15" x14ac:dyDescent="0.25">
      <c r="A5036" s="250"/>
      <c r="B5036" s="250"/>
      <c r="C5036" s="250"/>
      <c r="D5036" s="250"/>
      <c r="E5036" s="250"/>
      <c r="F5036" s="250"/>
    </row>
    <row r="5037" spans="1:6" ht="15" x14ac:dyDescent="0.25">
      <c r="A5037" s="250"/>
      <c r="B5037" s="250"/>
      <c r="C5037" s="250"/>
      <c r="D5037" s="250"/>
      <c r="E5037" s="250"/>
      <c r="F5037" s="250"/>
    </row>
    <row r="5038" spans="1:6" ht="15" x14ac:dyDescent="0.25">
      <c r="A5038" s="250"/>
      <c r="B5038" s="250"/>
      <c r="C5038" s="250"/>
      <c r="D5038" s="250"/>
      <c r="E5038" s="250"/>
      <c r="F5038" s="250"/>
    </row>
    <row r="5039" spans="1:6" ht="15" x14ac:dyDescent="0.25">
      <c r="A5039" s="250"/>
      <c r="B5039" s="250"/>
      <c r="C5039" s="250"/>
      <c r="D5039" s="250"/>
      <c r="E5039" s="250"/>
      <c r="F5039" s="250"/>
    </row>
    <row r="5040" spans="1:6" ht="15" x14ac:dyDescent="0.25">
      <c r="A5040" s="250"/>
      <c r="B5040" s="250"/>
      <c r="C5040" s="250"/>
      <c r="D5040" s="250"/>
      <c r="E5040" s="250"/>
      <c r="F5040" s="250"/>
    </row>
    <row r="5041" spans="1:6" ht="15" x14ac:dyDescent="0.25">
      <c r="A5041" s="250"/>
      <c r="B5041" s="250"/>
      <c r="C5041" s="250"/>
      <c r="D5041" s="250"/>
      <c r="E5041" s="250"/>
      <c r="F5041" s="250"/>
    </row>
    <row r="5042" spans="1:6" ht="15" x14ac:dyDescent="0.25">
      <c r="A5042" s="250"/>
      <c r="B5042" s="250"/>
      <c r="C5042" s="250"/>
      <c r="D5042" s="250"/>
      <c r="E5042" s="250"/>
      <c r="F5042" s="250"/>
    </row>
    <row r="5043" spans="1:6" ht="15" x14ac:dyDescent="0.25">
      <c r="A5043" s="250"/>
      <c r="B5043" s="250"/>
      <c r="C5043" s="250"/>
      <c r="D5043" s="250"/>
      <c r="E5043" s="250"/>
      <c r="F5043" s="250"/>
    </row>
    <row r="5044" spans="1:6" ht="15" x14ac:dyDescent="0.25">
      <c r="A5044" s="250"/>
      <c r="B5044" s="250"/>
      <c r="C5044" s="250"/>
      <c r="D5044" s="250"/>
      <c r="E5044" s="250"/>
      <c r="F5044" s="250"/>
    </row>
    <row r="5045" spans="1:6" ht="15" x14ac:dyDescent="0.25">
      <c r="A5045" s="250"/>
      <c r="B5045" s="250"/>
      <c r="C5045" s="250"/>
      <c r="D5045" s="250"/>
      <c r="E5045" s="250"/>
      <c r="F5045" s="250"/>
    </row>
    <row r="5046" spans="1:6" ht="15" x14ac:dyDescent="0.25">
      <c r="A5046" s="250"/>
      <c r="B5046" s="250"/>
      <c r="C5046" s="250"/>
      <c r="D5046" s="250"/>
      <c r="E5046" s="250"/>
      <c r="F5046" s="250"/>
    </row>
    <row r="5047" spans="1:6" ht="15" x14ac:dyDescent="0.25">
      <c r="A5047" s="250"/>
      <c r="B5047" s="250"/>
      <c r="C5047" s="250"/>
      <c r="D5047" s="250"/>
      <c r="E5047" s="250"/>
      <c r="F5047" s="250"/>
    </row>
    <row r="5048" spans="1:6" ht="15" x14ac:dyDescent="0.25">
      <c r="A5048" s="250"/>
      <c r="B5048" s="250"/>
      <c r="C5048" s="250"/>
      <c r="D5048" s="250"/>
      <c r="E5048" s="250"/>
      <c r="F5048" s="250"/>
    </row>
    <row r="5049" spans="1:6" ht="15" x14ac:dyDescent="0.25">
      <c r="A5049" s="250"/>
      <c r="B5049" s="250"/>
      <c r="C5049" s="250"/>
      <c r="D5049" s="250"/>
      <c r="E5049" s="250"/>
      <c r="F5049" s="250"/>
    </row>
    <row r="5050" spans="1:6" ht="15" x14ac:dyDescent="0.25">
      <c r="A5050" s="250"/>
      <c r="B5050" s="250"/>
      <c r="C5050" s="250"/>
      <c r="D5050" s="250"/>
      <c r="E5050" s="250"/>
      <c r="F5050" s="250"/>
    </row>
    <row r="5051" spans="1:6" ht="15" x14ac:dyDescent="0.25">
      <c r="A5051" s="250"/>
      <c r="B5051" s="250"/>
      <c r="C5051" s="250"/>
      <c r="D5051" s="250"/>
      <c r="E5051" s="250"/>
      <c r="F5051" s="250"/>
    </row>
    <row r="5052" spans="1:6" ht="15" x14ac:dyDescent="0.25">
      <c r="A5052" s="250"/>
      <c r="B5052" s="250"/>
      <c r="C5052" s="250"/>
      <c r="D5052" s="250"/>
      <c r="E5052" s="250"/>
      <c r="F5052" s="250"/>
    </row>
    <row r="5053" spans="1:6" ht="15" x14ac:dyDescent="0.25">
      <c r="A5053" s="250"/>
      <c r="B5053" s="250"/>
      <c r="C5053" s="250"/>
      <c r="D5053" s="250"/>
      <c r="E5053" s="250"/>
      <c r="F5053" s="250"/>
    </row>
    <row r="5054" spans="1:6" ht="15" x14ac:dyDescent="0.25">
      <c r="A5054" s="250"/>
      <c r="B5054" s="250"/>
      <c r="C5054" s="250"/>
      <c r="D5054" s="250"/>
      <c r="E5054" s="250"/>
      <c r="F5054" s="250"/>
    </row>
    <row r="5055" spans="1:6" ht="15" x14ac:dyDescent="0.25">
      <c r="A5055" s="250"/>
      <c r="B5055" s="250"/>
      <c r="C5055" s="250"/>
      <c r="D5055" s="250"/>
      <c r="E5055" s="250"/>
      <c r="F5055" s="250"/>
    </row>
    <row r="5056" spans="1:6" ht="15" x14ac:dyDescent="0.25">
      <c r="A5056" s="250"/>
      <c r="B5056" s="250"/>
      <c r="C5056" s="250"/>
      <c r="D5056" s="250"/>
      <c r="E5056" s="250"/>
      <c r="F5056" s="250"/>
    </row>
    <row r="5057" spans="1:6" ht="15" x14ac:dyDescent="0.25">
      <c r="A5057" s="250"/>
      <c r="B5057" s="250"/>
      <c r="C5057" s="250"/>
      <c r="D5057" s="250"/>
      <c r="E5057" s="250"/>
      <c r="F5057" s="250"/>
    </row>
    <row r="5058" spans="1:6" ht="15" x14ac:dyDescent="0.25">
      <c r="A5058" s="250"/>
      <c r="B5058" s="250"/>
      <c r="C5058" s="250"/>
      <c r="D5058" s="250"/>
      <c r="E5058" s="250"/>
      <c r="F5058" s="250"/>
    </row>
    <row r="5059" spans="1:6" ht="15" x14ac:dyDescent="0.25">
      <c r="A5059" s="250"/>
      <c r="B5059" s="250"/>
      <c r="C5059" s="250"/>
      <c r="D5059" s="250"/>
      <c r="E5059" s="250"/>
      <c r="F5059" s="250"/>
    </row>
    <row r="5060" spans="1:6" ht="15" x14ac:dyDescent="0.25">
      <c r="A5060" s="250"/>
      <c r="B5060" s="250"/>
      <c r="C5060" s="250"/>
      <c r="D5060" s="250"/>
      <c r="E5060" s="250"/>
      <c r="F5060" s="250"/>
    </row>
    <row r="5061" spans="1:6" ht="15" x14ac:dyDescent="0.25">
      <c r="A5061" s="250"/>
      <c r="B5061" s="250"/>
      <c r="C5061" s="250"/>
      <c r="D5061" s="250"/>
      <c r="E5061" s="250"/>
      <c r="F5061" s="250"/>
    </row>
    <row r="5062" spans="1:6" ht="15" x14ac:dyDescent="0.25">
      <c r="A5062" s="250"/>
      <c r="B5062" s="250"/>
      <c r="C5062" s="250"/>
      <c r="D5062" s="250"/>
      <c r="E5062" s="250"/>
      <c r="F5062" s="250"/>
    </row>
    <row r="5063" spans="1:6" ht="15" x14ac:dyDescent="0.25">
      <c r="A5063" s="250"/>
      <c r="B5063" s="250"/>
      <c r="C5063" s="250"/>
      <c r="D5063" s="250"/>
      <c r="E5063" s="250"/>
      <c r="F5063" s="250"/>
    </row>
    <row r="5064" spans="1:6" ht="15" x14ac:dyDescent="0.25">
      <c r="A5064" s="250"/>
      <c r="B5064" s="250"/>
      <c r="C5064" s="250"/>
      <c r="D5064" s="250"/>
      <c r="E5064" s="250"/>
      <c r="F5064" s="250"/>
    </row>
    <row r="5065" spans="1:6" ht="15" x14ac:dyDescent="0.25">
      <c r="A5065" s="250"/>
      <c r="B5065" s="250"/>
      <c r="C5065" s="250"/>
      <c r="D5065" s="250"/>
      <c r="E5065" s="250"/>
      <c r="F5065" s="250"/>
    </row>
    <row r="5066" spans="1:6" ht="15" x14ac:dyDescent="0.25">
      <c r="A5066" s="250"/>
      <c r="B5066" s="250"/>
      <c r="C5066" s="250"/>
      <c r="D5066" s="250"/>
      <c r="E5066" s="250"/>
      <c r="F5066" s="250"/>
    </row>
    <row r="5067" spans="1:6" ht="15" x14ac:dyDescent="0.25">
      <c r="A5067" s="250"/>
      <c r="B5067" s="250"/>
      <c r="C5067" s="250"/>
      <c r="D5067" s="250"/>
      <c r="E5067" s="250"/>
      <c r="F5067" s="250"/>
    </row>
    <row r="5068" spans="1:6" ht="15" x14ac:dyDescent="0.25">
      <c r="A5068" s="250"/>
      <c r="B5068" s="250"/>
      <c r="C5068" s="250"/>
      <c r="D5068" s="250"/>
      <c r="E5068" s="250"/>
      <c r="F5068" s="250"/>
    </row>
    <row r="5069" spans="1:6" ht="15" x14ac:dyDescent="0.25">
      <c r="A5069" s="250"/>
      <c r="B5069" s="250"/>
      <c r="C5069" s="250"/>
      <c r="D5069" s="250"/>
      <c r="E5069" s="250"/>
      <c r="F5069" s="250"/>
    </row>
    <row r="5070" spans="1:6" ht="15" x14ac:dyDescent="0.25">
      <c r="A5070" s="250"/>
      <c r="B5070" s="250"/>
      <c r="C5070" s="250"/>
      <c r="D5070" s="250"/>
      <c r="E5070" s="250"/>
      <c r="F5070" s="250"/>
    </row>
    <row r="5071" spans="1:6" ht="15" x14ac:dyDescent="0.25">
      <c r="A5071" s="250"/>
      <c r="B5071" s="250"/>
      <c r="C5071" s="250"/>
      <c r="D5071" s="250"/>
      <c r="E5071" s="250"/>
      <c r="F5071" s="250"/>
    </row>
    <row r="5072" spans="1:6" ht="15" x14ac:dyDescent="0.25">
      <c r="A5072" s="250"/>
      <c r="B5072" s="250"/>
      <c r="C5072" s="250"/>
      <c r="D5072" s="250"/>
      <c r="E5072" s="250"/>
      <c r="F5072" s="250"/>
    </row>
    <row r="5073" spans="1:6" ht="15" x14ac:dyDescent="0.25">
      <c r="A5073" s="250"/>
      <c r="B5073" s="250"/>
      <c r="C5073" s="250"/>
      <c r="D5073" s="250"/>
      <c r="E5073" s="250"/>
      <c r="F5073" s="250"/>
    </row>
    <row r="5074" spans="1:6" ht="15" x14ac:dyDescent="0.25">
      <c r="A5074" s="250"/>
      <c r="B5074" s="250"/>
      <c r="C5074" s="250"/>
      <c r="D5074" s="250"/>
      <c r="E5074" s="250"/>
      <c r="F5074" s="250"/>
    </row>
    <row r="5075" spans="1:6" ht="15" x14ac:dyDescent="0.25">
      <c r="A5075" s="250"/>
      <c r="B5075" s="250"/>
      <c r="C5075" s="250"/>
      <c r="D5075" s="250"/>
      <c r="E5075" s="250"/>
      <c r="F5075" s="250"/>
    </row>
    <row r="5076" spans="1:6" ht="15" x14ac:dyDescent="0.25">
      <c r="A5076" s="250"/>
      <c r="B5076" s="250"/>
      <c r="C5076" s="250"/>
      <c r="D5076" s="250"/>
      <c r="E5076" s="250"/>
      <c r="F5076" s="250"/>
    </row>
    <row r="5077" spans="1:6" ht="15" x14ac:dyDescent="0.25">
      <c r="A5077" s="250"/>
      <c r="B5077" s="250"/>
      <c r="C5077" s="250"/>
      <c r="D5077" s="250"/>
      <c r="E5077" s="250"/>
      <c r="F5077" s="250"/>
    </row>
    <row r="5078" spans="1:6" ht="15" x14ac:dyDescent="0.25">
      <c r="A5078" s="250"/>
      <c r="B5078" s="250"/>
      <c r="C5078" s="250"/>
      <c r="D5078" s="250"/>
      <c r="E5078" s="250"/>
      <c r="F5078" s="250"/>
    </row>
    <row r="5079" spans="1:6" ht="15" x14ac:dyDescent="0.25">
      <c r="A5079" s="250"/>
      <c r="B5079" s="250"/>
      <c r="C5079" s="250"/>
      <c r="D5079" s="250"/>
      <c r="E5079" s="250"/>
      <c r="F5079" s="250"/>
    </row>
    <row r="5080" spans="1:6" ht="15" x14ac:dyDescent="0.25">
      <c r="A5080" s="250"/>
      <c r="B5080" s="250"/>
      <c r="C5080" s="250"/>
      <c r="D5080" s="250"/>
      <c r="E5080" s="250"/>
      <c r="F5080" s="250"/>
    </row>
    <row r="5081" spans="1:6" ht="15" x14ac:dyDescent="0.25">
      <c r="A5081" s="250"/>
      <c r="B5081" s="250"/>
      <c r="C5081" s="250"/>
      <c r="D5081" s="250"/>
      <c r="E5081" s="250"/>
      <c r="F5081" s="250"/>
    </row>
    <row r="5082" spans="1:6" ht="15" x14ac:dyDescent="0.25">
      <c r="A5082" s="250"/>
      <c r="B5082" s="250"/>
      <c r="C5082" s="250"/>
      <c r="D5082" s="250"/>
      <c r="E5082" s="250"/>
      <c r="F5082" s="250"/>
    </row>
    <row r="5083" spans="1:6" ht="15" x14ac:dyDescent="0.25">
      <c r="A5083" s="250"/>
      <c r="B5083" s="250"/>
      <c r="C5083" s="250"/>
      <c r="D5083" s="250"/>
      <c r="E5083" s="250"/>
      <c r="F5083" s="250"/>
    </row>
    <row r="5084" spans="1:6" ht="15" x14ac:dyDescent="0.25">
      <c r="A5084" s="250"/>
      <c r="B5084" s="250"/>
      <c r="C5084" s="250"/>
      <c r="D5084" s="250"/>
      <c r="E5084" s="250"/>
      <c r="F5084" s="250"/>
    </row>
    <row r="5085" spans="1:6" ht="15" x14ac:dyDescent="0.25">
      <c r="A5085" s="250"/>
      <c r="B5085" s="250"/>
      <c r="C5085" s="250"/>
      <c r="D5085" s="250"/>
      <c r="E5085" s="250"/>
      <c r="F5085" s="250"/>
    </row>
    <row r="5086" spans="1:6" ht="15" x14ac:dyDescent="0.25">
      <c r="A5086" s="250"/>
      <c r="B5086" s="250"/>
      <c r="C5086" s="250"/>
      <c r="D5086" s="250"/>
      <c r="E5086" s="250"/>
      <c r="F5086" s="250"/>
    </row>
    <row r="5087" spans="1:6" ht="15" x14ac:dyDescent="0.25">
      <c r="A5087" s="250"/>
      <c r="B5087" s="250"/>
      <c r="C5087" s="250"/>
      <c r="D5087" s="250"/>
      <c r="E5087" s="250"/>
      <c r="F5087" s="250"/>
    </row>
    <row r="5088" spans="1:6" ht="15" x14ac:dyDescent="0.25">
      <c r="A5088" s="250"/>
      <c r="B5088" s="250"/>
      <c r="C5088" s="250"/>
      <c r="D5088" s="250"/>
      <c r="E5088" s="250"/>
      <c r="F5088" s="250"/>
    </row>
    <row r="5089" spans="1:6" ht="15" x14ac:dyDescent="0.25">
      <c r="A5089" s="250"/>
      <c r="B5089" s="250"/>
      <c r="C5089" s="250"/>
      <c r="D5089" s="250"/>
      <c r="E5089" s="250"/>
      <c r="F5089" s="250"/>
    </row>
    <row r="5090" spans="1:6" ht="15" x14ac:dyDescent="0.25">
      <c r="A5090" s="250"/>
      <c r="B5090" s="250"/>
      <c r="C5090" s="250"/>
      <c r="D5090" s="250"/>
      <c r="E5090" s="250"/>
      <c r="F5090" s="250"/>
    </row>
    <row r="5091" spans="1:6" ht="15" x14ac:dyDescent="0.25">
      <c r="A5091" s="250"/>
      <c r="B5091" s="250"/>
      <c r="C5091" s="250"/>
      <c r="D5091" s="250"/>
      <c r="E5091" s="250"/>
      <c r="F5091" s="250"/>
    </row>
    <row r="5092" spans="1:6" ht="15" x14ac:dyDescent="0.25">
      <c r="A5092" s="250"/>
      <c r="B5092" s="250"/>
      <c r="C5092" s="250"/>
      <c r="D5092" s="250"/>
      <c r="E5092" s="250"/>
      <c r="F5092" s="250"/>
    </row>
    <row r="5093" spans="1:6" ht="15" x14ac:dyDescent="0.25">
      <c r="A5093" s="250"/>
      <c r="B5093" s="250"/>
      <c r="C5093" s="250"/>
      <c r="D5093" s="250"/>
      <c r="E5093" s="250"/>
      <c r="F5093" s="250"/>
    </row>
    <row r="5094" spans="1:6" ht="15" x14ac:dyDescent="0.25">
      <c r="A5094" s="250"/>
      <c r="B5094" s="250"/>
      <c r="C5094" s="250"/>
      <c r="D5094" s="250"/>
      <c r="E5094" s="250"/>
      <c r="F5094" s="250"/>
    </row>
    <row r="5095" spans="1:6" ht="15" x14ac:dyDescent="0.25">
      <c r="A5095" s="250"/>
      <c r="B5095" s="250"/>
      <c r="C5095" s="250"/>
      <c r="D5095" s="250"/>
      <c r="E5095" s="250"/>
      <c r="F5095" s="250"/>
    </row>
    <row r="5096" spans="1:6" ht="15" x14ac:dyDescent="0.25">
      <c r="A5096" s="250"/>
      <c r="B5096" s="250"/>
      <c r="C5096" s="250"/>
      <c r="D5096" s="250"/>
      <c r="E5096" s="250"/>
      <c r="F5096" s="250"/>
    </row>
    <row r="5097" spans="1:6" ht="15" x14ac:dyDescent="0.25">
      <c r="A5097" s="250"/>
      <c r="B5097" s="250"/>
      <c r="C5097" s="250"/>
      <c r="D5097" s="250"/>
      <c r="E5097" s="250"/>
      <c r="F5097" s="250"/>
    </row>
    <row r="5098" spans="1:6" ht="15" x14ac:dyDescent="0.25">
      <c r="A5098" s="250"/>
      <c r="B5098" s="250"/>
      <c r="C5098" s="250"/>
      <c r="D5098" s="250"/>
      <c r="E5098" s="250"/>
      <c r="F5098" s="250"/>
    </row>
    <row r="5099" spans="1:6" ht="15" x14ac:dyDescent="0.25">
      <c r="A5099" s="250"/>
      <c r="B5099" s="250"/>
      <c r="C5099" s="250"/>
      <c r="D5099" s="250"/>
      <c r="E5099" s="250"/>
      <c r="F5099" s="250"/>
    </row>
    <row r="5100" spans="1:6" ht="15" x14ac:dyDescent="0.25">
      <c r="A5100" s="250"/>
      <c r="B5100" s="250"/>
      <c r="C5100" s="250"/>
      <c r="D5100" s="250"/>
      <c r="E5100" s="250"/>
      <c r="F5100" s="250"/>
    </row>
    <row r="5101" spans="1:6" ht="15" x14ac:dyDescent="0.25">
      <c r="A5101" s="250"/>
      <c r="B5101" s="250"/>
      <c r="C5101" s="250"/>
      <c r="D5101" s="250"/>
      <c r="E5101" s="250"/>
      <c r="F5101" s="250"/>
    </row>
    <row r="5102" spans="1:6" ht="15" x14ac:dyDescent="0.25">
      <c r="A5102" s="250"/>
      <c r="B5102" s="250"/>
      <c r="C5102" s="250"/>
      <c r="D5102" s="250"/>
      <c r="E5102" s="250"/>
      <c r="F5102" s="250"/>
    </row>
    <row r="5103" spans="1:6" ht="15" x14ac:dyDescent="0.25">
      <c r="A5103" s="250"/>
      <c r="B5103" s="250"/>
      <c r="C5103" s="250"/>
      <c r="D5103" s="250"/>
      <c r="E5103" s="250"/>
      <c r="F5103" s="250"/>
    </row>
    <row r="5104" spans="1:6" ht="15" x14ac:dyDescent="0.25">
      <c r="A5104" s="250"/>
      <c r="B5104" s="250"/>
      <c r="C5104" s="250"/>
      <c r="D5104" s="250"/>
      <c r="E5104" s="250"/>
      <c r="F5104" s="250"/>
    </row>
    <row r="5105" spans="1:6" ht="15" x14ac:dyDescent="0.25">
      <c r="A5105" s="250"/>
      <c r="B5105" s="250"/>
      <c r="C5105" s="250"/>
      <c r="D5105" s="250"/>
      <c r="E5105" s="250"/>
      <c r="F5105" s="250"/>
    </row>
    <row r="5106" spans="1:6" ht="15" x14ac:dyDescent="0.25">
      <c r="A5106" s="250"/>
      <c r="B5106" s="250"/>
      <c r="C5106" s="250"/>
      <c r="D5106" s="250"/>
      <c r="E5106" s="250"/>
      <c r="F5106" s="250"/>
    </row>
    <row r="5107" spans="1:6" ht="15" x14ac:dyDescent="0.25">
      <c r="A5107" s="250"/>
      <c r="B5107" s="250"/>
      <c r="C5107" s="250"/>
      <c r="D5107" s="250"/>
      <c r="E5107" s="250"/>
      <c r="F5107" s="250"/>
    </row>
    <row r="5108" spans="1:6" ht="15" x14ac:dyDescent="0.25">
      <c r="A5108" s="250"/>
      <c r="B5108" s="250"/>
      <c r="C5108" s="250"/>
      <c r="D5108" s="250"/>
      <c r="E5108" s="250"/>
      <c r="F5108" s="250"/>
    </row>
    <row r="5109" spans="1:6" ht="15" x14ac:dyDescent="0.25">
      <c r="A5109" s="250"/>
      <c r="B5109" s="250"/>
      <c r="C5109" s="250"/>
      <c r="D5109" s="250"/>
      <c r="E5109" s="250"/>
      <c r="F5109" s="250"/>
    </row>
    <row r="5110" spans="1:6" ht="15" x14ac:dyDescent="0.25">
      <c r="A5110" s="250"/>
      <c r="B5110" s="250"/>
      <c r="C5110" s="250"/>
      <c r="D5110" s="250"/>
      <c r="E5110" s="250"/>
      <c r="F5110" s="250"/>
    </row>
    <row r="5111" spans="1:6" ht="15" x14ac:dyDescent="0.25">
      <c r="A5111" s="250"/>
      <c r="B5111" s="250"/>
      <c r="C5111" s="250"/>
      <c r="D5111" s="250"/>
      <c r="E5111" s="250"/>
      <c r="F5111" s="250"/>
    </row>
    <row r="5112" spans="1:6" ht="15" x14ac:dyDescent="0.25">
      <c r="A5112" s="250"/>
      <c r="B5112" s="250"/>
      <c r="C5112" s="250"/>
      <c r="D5112" s="250"/>
      <c r="E5112" s="250"/>
      <c r="F5112" s="250"/>
    </row>
    <row r="5113" spans="1:6" ht="15" x14ac:dyDescent="0.25">
      <c r="A5113" s="250"/>
      <c r="B5113" s="250"/>
      <c r="C5113" s="250"/>
      <c r="D5113" s="250"/>
      <c r="E5113" s="250"/>
      <c r="F5113" s="250"/>
    </row>
    <row r="5114" spans="1:6" ht="15" x14ac:dyDescent="0.25">
      <c r="A5114" s="250"/>
      <c r="B5114" s="250"/>
      <c r="C5114" s="250"/>
      <c r="D5114" s="250"/>
      <c r="E5114" s="250"/>
      <c r="F5114" s="250"/>
    </row>
    <row r="5115" spans="1:6" ht="15" x14ac:dyDescent="0.25">
      <c r="A5115" s="250"/>
      <c r="B5115" s="250"/>
      <c r="C5115" s="250"/>
      <c r="D5115" s="250"/>
      <c r="E5115" s="250"/>
      <c r="F5115" s="250"/>
    </row>
    <row r="5116" spans="1:6" ht="15" x14ac:dyDescent="0.25">
      <c r="A5116" s="250"/>
      <c r="B5116" s="250"/>
      <c r="C5116" s="250"/>
      <c r="D5116" s="250"/>
      <c r="E5116" s="250"/>
      <c r="F5116" s="250"/>
    </row>
    <row r="5117" spans="1:6" ht="15" x14ac:dyDescent="0.25">
      <c r="A5117" s="250"/>
      <c r="B5117" s="250"/>
      <c r="C5117" s="250"/>
      <c r="D5117" s="250"/>
      <c r="E5117" s="250"/>
      <c r="F5117" s="250"/>
    </row>
    <row r="5118" spans="1:6" ht="15" x14ac:dyDescent="0.25">
      <c r="A5118" s="250"/>
      <c r="B5118" s="250"/>
      <c r="C5118" s="250"/>
      <c r="D5118" s="250"/>
      <c r="E5118" s="250"/>
      <c r="F5118" s="250"/>
    </row>
    <row r="5119" spans="1:6" ht="15" x14ac:dyDescent="0.25">
      <c r="A5119" s="250"/>
      <c r="B5119" s="250"/>
      <c r="C5119" s="250"/>
      <c r="D5119" s="250"/>
      <c r="E5119" s="250"/>
      <c r="F5119" s="250"/>
    </row>
    <row r="5120" spans="1:6" ht="15" x14ac:dyDescent="0.25">
      <c r="A5120" s="250"/>
      <c r="B5120" s="250"/>
      <c r="C5120" s="250"/>
      <c r="D5120" s="250"/>
      <c r="E5120" s="250"/>
      <c r="F5120" s="250"/>
    </row>
    <row r="5121" spans="1:6" ht="15" x14ac:dyDescent="0.25">
      <c r="A5121" s="250"/>
      <c r="B5121" s="250"/>
      <c r="C5121" s="250"/>
      <c r="D5121" s="250"/>
      <c r="E5121" s="250"/>
      <c r="F5121" s="250"/>
    </row>
    <row r="5122" spans="1:6" ht="15" x14ac:dyDescent="0.25">
      <c r="A5122" s="250"/>
      <c r="B5122" s="250"/>
      <c r="C5122" s="250"/>
      <c r="D5122" s="250"/>
      <c r="E5122" s="250"/>
      <c r="F5122" s="250"/>
    </row>
    <row r="5123" spans="1:6" ht="15" x14ac:dyDescent="0.25">
      <c r="A5123" s="250"/>
      <c r="B5123" s="250"/>
      <c r="C5123" s="250"/>
      <c r="D5123" s="250"/>
      <c r="E5123" s="250"/>
      <c r="F5123" s="250"/>
    </row>
    <row r="5124" spans="1:6" ht="15" x14ac:dyDescent="0.25">
      <c r="A5124" s="250"/>
      <c r="B5124" s="250"/>
      <c r="C5124" s="250"/>
      <c r="D5124" s="250"/>
      <c r="E5124" s="250"/>
      <c r="F5124" s="250"/>
    </row>
    <row r="5125" spans="1:6" ht="15" x14ac:dyDescent="0.25">
      <c r="A5125" s="250"/>
      <c r="B5125" s="250"/>
      <c r="C5125" s="250"/>
      <c r="D5125" s="250"/>
      <c r="E5125" s="250"/>
      <c r="F5125" s="250"/>
    </row>
    <row r="5126" spans="1:6" ht="15" x14ac:dyDescent="0.25">
      <c r="A5126" s="250"/>
      <c r="B5126" s="250"/>
      <c r="C5126" s="250"/>
      <c r="D5126" s="250"/>
      <c r="E5126" s="250"/>
      <c r="F5126" s="250"/>
    </row>
    <row r="5127" spans="1:6" ht="15" x14ac:dyDescent="0.25">
      <c r="A5127" s="250"/>
      <c r="B5127" s="250"/>
      <c r="C5127" s="250"/>
      <c r="D5127" s="250"/>
      <c r="E5127" s="250"/>
      <c r="F5127" s="250"/>
    </row>
    <row r="5128" spans="1:6" ht="15" x14ac:dyDescent="0.25">
      <c r="A5128" s="250"/>
      <c r="B5128" s="250"/>
      <c r="C5128" s="250"/>
      <c r="D5128" s="250"/>
      <c r="E5128" s="250"/>
      <c r="F5128" s="250"/>
    </row>
    <row r="5129" spans="1:6" ht="15" x14ac:dyDescent="0.25">
      <c r="A5129" s="250"/>
      <c r="B5129" s="250"/>
      <c r="C5129" s="250"/>
      <c r="D5129" s="250"/>
      <c r="E5129" s="250"/>
      <c r="F5129" s="250"/>
    </row>
    <row r="5130" spans="1:6" ht="15" x14ac:dyDescent="0.25">
      <c r="A5130" s="250"/>
      <c r="B5130" s="250"/>
      <c r="C5130" s="250"/>
      <c r="D5130" s="250"/>
      <c r="E5130" s="250"/>
      <c r="F5130" s="250"/>
    </row>
    <row r="5131" spans="1:6" ht="15" x14ac:dyDescent="0.25">
      <c r="A5131" s="250"/>
      <c r="B5131" s="250"/>
      <c r="C5131" s="250"/>
      <c r="D5131" s="250"/>
      <c r="E5131" s="250"/>
      <c r="F5131" s="250"/>
    </row>
    <row r="5132" spans="1:6" ht="15" x14ac:dyDescent="0.25">
      <c r="A5132" s="250"/>
      <c r="B5132" s="250"/>
      <c r="C5132" s="250"/>
      <c r="D5132" s="250"/>
      <c r="E5132" s="250"/>
      <c r="F5132" s="250"/>
    </row>
    <row r="5133" spans="1:6" ht="15" x14ac:dyDescent="0.25">
      <c r="A5133" s="250"/>
      <c r="B5133" s="250"/>
      <c r="C5133" s="250"/>
      <c r="D5133" s="250"/>
      <c r="E5133" s="250"/>
      <c r="F5133" s="250"/>
    </row>
    <row r="5134" spans="1:6" ht="15" x14ac:dyDescent="0.25">
      <c r="A5134" s="250"/>
      <c r="B5134" s="250"/>
      <c r="C5134" s="250"/>
      <c r="D5134" s="250"/>
      <c r="E5134" s="250"/>
      <c r="F5134" s="250"/>
    </row>
    <row r="5135" spans="1:6" ht="15" x14ac:dyDescent="0.25">
      <c r="A5135" s="250"/>
      <c r="B5135" s="250"/>
      <c r="C5135" s="250"/>
      <c r="D5135" s="250"/>
      <c r="E5135" s="250"/>
      <c r="F5135" s="250"/>
    </row>
    <row r="5136" spans="1:6" ht="15" x14ac:dyDescent="0.25">
      <c r="A5136" s="250"/>
      <c r="B5136" s="250"/>
      <c r="C5136" s="250"/>
      <c r="D5136" s="250"/>
      <c r="E5136" s="250"/>
      <c r="F5136" s="250"/>
    </row>
    <row r="5137" spans="1:6" ht="15" x14ac:dyDescent="0.25">
      <c r="A5137" s="250"/>
      <c r="B5137" s="250"/>
      <c r="C5137" s="250"/>
      <c r="D5137" s="250"/>
      <c r="E5137" s="250"/>
      <c r="F5137" s="250"/>
    </row>
    <row r="5138" spans="1:6" ht="15" x14ac:dyDescent="0.25">
      <c r="A5138" s="250"/>
      <c r="B5138" s="250"/>
      <c r="C5138" s="250"/>
      <c r="D5138" s="250"/>
      <c r="E5138" s="250"/>
      <c r="F5138" s="250"/>
    </row>
    <row r="5139" spans="1:6" ht="15" x14ac:dyDescent="0.25">
      <c r="A5139" s="250"/>
      <c r="B5139" s="250"/>
      <c r="C5139" s="250"/>
      <c r="D5139" s="250"/>
      <c r="E5139" s="250"/>
      <c r="F5139" s="250"/>
    </row>
    <row r="5140" spans="1:6" ht="15" x14ac:dyDescent="0.25">
      <c r="A5140" s="250"/>
      <c r="B5140" s="250"/>
      <c r="C5140" s="250"/>
      <c r="D5140" s="250"/>
      <c r="E5140" s="250"/>
      <c r="F5140" s="250"/>
    </row>
    <row r="5141" spans="1:6" ht="15" x14ac:dyDescent="0.25">
      <c r="A5141" s="250"/>
      <c r="B5141" s="250"/>
      <c r="C5141" s="250"/>
      <c r="D5141" s="250"/>
      <c r="E5141" s="250"/>
      <c r="F5141" s="250"/>
    </row>
    <row r="5142" spans="1:6" ht="15" x14ac:dyDescent="0.25">
      <c r="A5142" s="250"/>
      <c r="B5142" s="250"/>
      <c r="C5142" s="250"/>
      <c r="D5142" s="250"/>
      <c r="E5142" s="250"/>
      <c r="F5142" s="250"/>
    </row>
    <row r="5143" spans="1:6" ht="15" x14ac:dyDescent="0.25">
      <c r="A5143" s="250"/>
      <c r="B5143" s="250"/>
      <c r="C5143" s="250"/>
      <c r="D5143" s="250"/>
      <c r="E5143" s="250"/>
      <c r="F5143" s="250"/>
    </row>
    <row r="5144" spans="1:6" ht="15" x14ac:dyDescent="0.25">
      <c r="A5144" s="250"/>
      <c r="B5144" s="250"/>
      <c r="C5144" s="250"/>
      <c r="D5144" s="250"/>
      <c r="E5144" s="250"/>
      <c r="F5144" s="250"/>
    </row>
    <row r="5145" spans="1:6" ht="15" x14ac:dyDescent="0.25">
      <c r="A5145" s="250"/>
      <c r="B5145" s="250"/>
      <c r="C5145" s="250"/>
      <c r="D5145" s="250"/>
      <c r="E5145" s="250"/>
      <c r="F5145" s="250"/>
    </row>
    <row r="5146" spans="1:6" ht="15" x14ac:dyDescent="0.25">
      <c r="A5146" s="250"/>
      <c r="B5146" s="250"/>
      <c r="C5146" s="250"/>
      <c r="D5146" s="250"/>
      <c r="E5146" s="250"/>
      <c r="F5146" s="250"/>
    </row>
    <row r="5147" spans="1:6" ht="15" x14ac:dyDescent="0.25">
      <c r="A5147" s="250"/>
      <c r="B5147" s="250"/>
      <c r="C5147" s="250"/>
      <c r="D5147" s="250"/>
      <c r="E5147" s="250"/>
      <c r="F5147" s="250"/>
    </row>
    <row r="5148" spans="1:6" ht="15" x14ac:dyDescent="0.25">
      <c r="A5148" s="250"/>
      <c r="B5148" s="250"/>
      <c r="C5148" s="250"/>
      <c r="D5148" s="250"/>
      <c r="E5148" s="250"/>
      <c r="F5148" s="250"/>
    </row>
    <row r="5149" spans="1:6" ht="15" x14ac:dyDescent="0.25">
      <c r="A5149" s="250"/>
      <c r="B5149" s="250"/>
      <c r="C5149" s="250"/>
      <c r="D5149" s="250"/>
      <c r="E5149" s="250"/>
      <c r="F5149" s="250"/>
    </row>
    <row r="5150" spans="1:6" ht="15" x14ac:dyDescent="0.25">
      <c r="A5150" s="250"/>
      <c r="B5150" s="250"/>
      <c r="C5150" s="250"/>
      <c r="D5150" s="250"/>
      <c r="E5150" s="250"/>
      <c r="F5150" s="250"/>
    </row>
    <row r="5151" spans="1:6" ht="15" x14ac:dyDescent="0.25">
      <c r="A5151" s="250"/>
      <c r="B5151" s="250"/>
      <c r="C5151" s="250"/>
      <c r="D5151" s="250"/>
      <c r="E5151" s="250"/>
      <c r="F5151" s="250"/>
    </row>
    <row r="5152" spans="1:6" ht="15" x14ac:dyDescent="0.25">
      <c r="A5152" s="250"/>
      <c r="B5152" s="250"/>
      <c r="C5152" s="250"/>
      <c r="D5152" s="250"/>
      <c r="E5152" s="250"/>
      <c r="F5152" s="250"/>
    </row>
    <row r="5153" spans="1:6" ht="15" x14ac:dyDescent="0.25">
      <c r="A5153" s="250"/>
      <c r="B5153" s="250"/>
      <c r="C5153" s="250"/>
      <c r="D5153" s="250"/>
      <c r="E5153" s="250"/>
      <c r="F5153" s="250"/>
    </row>
    <row r="5154" spans="1:6" ht="15" x14ac:dyDescent="0.25">
      <c r="A5154" s="250"/>
      <c r="B5154" s="250"/>
      <c r="C5154" s="250"/>
      <c r="D5154" s="250"/>
      <c r="E5154" s="250"/>
      <c r="F5154" s="250"/>
    </row>
    <row r="5155" spans="1:6" ht="15" x14ac:dyDescent="0.25">
      <c r="A5155" s="250"/>
      <c r="B5155" s="250"/>
      <c r="C5155" s="250"/>
      <c r="D5155" s="250"/>
      <c r="E5155" s="250"/>
      <c r="F5155" s="250"/>
    </row>
    <row r="5156" spans="1:6" ht="15" x14ac:dyDescent="0.25">
      <c r="A5156" s="250"/>
      <c r="B5156" s="250"/>
      <c r="C5156" s="250"/>
      <c r="D5156" s="250"/>
      <c r="E5156" s="250"/>
      <c r="F5156" s="250"/>
    </row>
    <row r="5157" spans="1:6" ht="15" x14ac:dyDescent="0.25">
      <c r="A5157" s="250"/>
      <c r="B5157" s="250"/>
      <c r="C5157" s="250"/>
      <c r="D5157" s="250"/>
      <c r="E5157" s="250"/>
      <c r="F5157" s="250"/>
    </row>
    <row r="5158" spans="1:6" ht="15" x14ac:dyDescent="0.25">
      <c r="A5158" s="250"/>
      <c r="B5158" s="250"/>
      <c r="C5158" s="250"/>
      <c r="D5158" s="250"/>
      <c r="E5158" s="250"/>
      <c r="F5158" s="250"/>
    </row>
    <row r="5159" spans="1:6" ht="15" x14ac:dyDescent="0.25">
      <c r="A5159" s="250"/>
      <c r="B5159" s="250"/>
      <c r="C5159" s="250"/>
      <c r="D5159" s="250"/>
      <c r="E5159" s="250"/>
      <c r="F5159" s="250"/>
    </row>
    <row r="5160" spans="1:6" ht="15" x14ac:dyDescent="0.25">
      <c r="A5160" s="250"/>
      <c r="B5160" s="250"/>
      <c r="C5160" s="250"/>
      <c r="D5160" s="250"/>
      <c r="E5160" s="250"/>
      <c r="F5160" s="250"/>
    </row>
    <row r="5161" spans="1:6" ht="15" x14ac:dyDescent="0.25">
      <c r="A5161" s="250"/>
      <c r="B5161" s="250"/>
      <c r="C5161" s="250"/>
      <c r="D5161" s="250"/>
      <c r="E5161" s="250"/>
      <c r="F5161" s="250"/>
    </row>
    <row r="5162" spans="1:6" ht="15" x14ac:dyDescent="0.25">
      <c r="A5162" s="250"/>
      <c r="B5162" s="250"/>
      <c r="C5162" s="250"/>
      <c r="D5162" s="250"/>
      <c r="E5162" s="250"/>
      <c r="F5162" s="250"/>
    </row>
    <row r="5163" spans="1:6" ht="15" x14ac:dyDescent="0.25">
      <c r="A5163" s="250"/>
      <c r="B5163" s="250"/>
      <c r="C5163" s="250"/>
      <c r="D5163" s="250"/>
      <c r="E5163" s="250"/>
      <c r="F5163" s="250"/>
    </row>
    <row r="5164" spans="1:6" ht="15" x14ac:dyDescent="0.25">
      <c r="A5164" s="250"/>
      <c r="B5164" s="250"/>
      <c r="C5164" s="250"/>
      <c r="D5164" s="250"/>
      <c r="E5164" s="250"/>
      <c r="F5164" s="250"/>
    </row>
    <row r="5165" spans="1:6" ht="15" x14ac:dyDescent="0.25">
      <c r="A5165" s="250"/>
      <c r="B5165" s="250"/>
      <c r="C5165" s="250"/>
      <c r="D5165" s="250"/>
      <c r="E5165" s="250"/>
      <c r="F5165" s="250"/>
    </row>
    <row r="5166" spans="1:6" ht="15" x14ac:dyDescent="0.25">
      <c r="A5166" s="250"/>
      <c r="B5166" s="250"/>
      <c r="C5166" s="250"/>
      <c r="D5166" s="250"/>
      <c r="E5166" s="250"/>
      <c r="F5166" s="250"/>
    </row>
    <row r="5167" spans="1:6" ht="15" x14ac:dyDescent="0.25">
      <c r="A5167" s="250"/>
      <c r="B5167" s="250"/>
      <c r="C5167" s="250"/>
      <c r="D5167" s="250"/>
      <c r="E5167" s="250"/>
      <c r="F5167" s="250"/>
    </row>
    <row r="5168" spans="1:6" ht="15" x14ac:dyDescent="0.25">
      <c r="A5168" s="250"/>
      <c r="B5168" s="250"/>
      <c r="C5168" s="250"/>
      <c r="D5168" s="250"/>
      <c r="E5168" s="250"/>
      <c r="F5168" s="250"/>
    </row>
    <row r="5169" spans="1:6" ht="15" x14ac:dyDescent="0.25">
      <c r="A5169" s="250"/>
      <c r="B5169" s="250"/>
      <c r="C5169" s="250"/>
      <c r="D5169" s="250"/>
      <c r="E5169" s="250"/>
      <c r="F5169" s="250"/>
    </row>
    <row r="5170" spans="1:6" ht="15" x14ac:dyDescent="0.25">
      <c r="A5170" s="250"/>
      <c r="B5170" s="250"/>
      <c r="C5170" s="250"/>
      <c r="D5170" s="250"/>
      <c r="E5170" s="250"/>
      <c r="F5170" s="250"/>
    </row>
    <row r="5171" spans="1:6" ht="15" x14ac:dyDescent="0.25">
      <c r="A5171" s="250"/>
      <c r="B5171" s="250"/>
      <c r="C5171" s="250"/>
      <c r="D5171" s="250"/>
      <c r="E5171" s="250"/>
      <c r="F5171" s="250"/>
    </row>
    <row r="5172" spans="1:6" ht="15" x14ac:dyDescent="0.25">
      <c r="A5172" s="250"/>
      <c r="B5172" s="250"/>
      <c r="C5172" s="250"/>
      <c r="D5172" s="250"/>
      <c r="E5172" s="250"/>
      <c r="F5172" s="250"/>
    </row>
    <row r="5173" spans="1:6" ht="15" x14ac:dyDescent="0.25">
      <c r="A5173" s="250"/>
      <c r="B5173" s="250"/>
      <c r="C5173" s="250"/>
      <c r="D5173" s="250"/>
      <c r="E5173" s="250"/>
      <c r="F5173" s="250"/>
    </row>
    <row r="5174" spans="1:6" ht="15" x14ac:dyDescent="0.25">
      <c r="A5174" s="250"/>
      <c r="B5174" s="250"/>
      <c r="C5174" s="250"/>
      <c r="D5174" s="250"/>
      <c r="E5174" s="250"/>
      <c r="F5174" s="250"/>
    </row>
    <row r="5175" spans="1:6" ht="15" x14ac:dyDescent="0.25">
      <c r="A5175" s="250"/>
      <c r="B5175" s="250"/>
      <c r="C5175" s="250"/>
      <c r="D5175" s="250"/>
      <c r="E5175" s="250"/>
      <c r="F5175" s="250"/>
    </row>
    <row r="5176" spans="1:6" ht="15" x14ac:dyDescent="0.25">
      <c r="A5176" s="250"/>
      <c r="B5176" s="250"/>
      <c r="C5176" s="250"/>
      <c r="D5176" s="250"/>
      <c r="E5176" s="250"/>
      <c r="F5176" s="250"/>
    </row>
    <row r="5177" spans="1:6" ht="15" x14ac:dyDescent="0.25">
      <c r="A5177" s="250"/>
      <c r="B5177" s="250"/>
      <c r="C5177" s="250"/>
      <c r="D5177" s="250"/>
      <c r="E5177" s="250"/>
      <c r="F5177" s="250"/>
    </row>
    <row r="5178" spans="1:6" ht="15" x14ac:dyDescent="0.25">
      <c r="A5178" s="250"/>
      <c r="B5178" s="250"/>
      <c r="C5178" s="250"/>
      <c r="D5178" s="250"/>
      <c r="E5178" s="250"/>
      <c r="F5178" s="250"/>
    </row>
    <row r="5179" spans="1:6" ht="15" x14ac:dyDescent="0.25">
      <c r="A5179" s="250"/>
      <c r="B5179" s="250"/>
      <c r="C5179" s="250"/>
      <c r="D5179" s="250"/>
      <c r="E5179" s="250"/>
      <c r="F5179" s="250"/>
    </row>
    <row r="5180" spans="1:6" ht="15" x14ac:dyDescent="0.25">
      <c r="A5180" s="250"/>
      <c r="B5180" s="250"/>
      <c r="C5180" s="250"/>
      <c r="D5180" s="250"/>
      <c r="E5180" s="250"/>
      <c r="F5180" s="250"/>
    </row>
    <row r="5181" spans="1:6" ht="15" x14ac:dyDescent="0.25">
      <c r="A5181" s="250"/>
      <c r="B5181" s="250"/>
      <c r="C5181" s="250"/>
      <c r="D5181" s="250"/>
      <c r="E5181" s="250"/>
      <c r="F5181" s="250"/>
    </row>
    <row r="5182" spans="1:6" ht="15" x14ac:dyDescent="0.25">
      <c r="A5182" s="250"/>
      <c r="B5182" s="250"/>
      <c r="C5182" s="250"/>
      <c r="D5182" s="250"/>
      <c r="E5182" s="250"/>
      <c r="F5182" s="250"/>
    </row>
    <row r="5183" spans="1:6" ht="15" x14ac:dyDescent="0.25">
      <c r="A5183" s="250"/>
      <c r="B5183" s="250"/>
      <c r="C5183" s="250"/>
      <c r="D5183" s="250"/>
      <c r="E5183" s="250"/>
      <c r="F5183" s="250"/>
    </row>
    <row r="5184" spans="1:6" ht="15" x14ac:dyDescent="0.25">
      <c r="A5184" s="250"/>
      <c r="B5184" s="250"/>
      <c r="C5184" s="250"/>
      <c r="D5184" s="250"/>
      <c r="E5184" s="250"/>
      <c r="F5184" s="250"/>
    </row>
    <row r="5185" spans="1:6" ht="15" x14ac:dyDescent="0.25">
      <c r="A5185" s="250"/>
      <c r="B5185" s="250"/>
      <c r="C5185" s="250"/>
      <c r="D5185" s="250"/>
      <c r="E5185" s="250"/>
      <c r="F5185" s="251"/>
    </row>
    <row r="5186" spans="1:6" ht="15" x14ac:dyDescent="0.25">
      <c r="A5186" s="250"/>
      <c r="B5186" s="250"/>
      <c r="C5186" s="250"/>
      <c r="D5186" s="250"/>
      <c r="E5186" s="250"/>
      <c r="F5186" s="252"/>
    </row>
    <row r="5187" spans="1:6" ht="15" x14ac:dyDescent="0.25">
      <c r="A5187" s="250"/>
      <c r="B5187" s="250"/>
      <c r="C5187" s="250"/>
      <c r="D5187" s="250"/>
      <c r="E5187" s="250"/>
      <c r="F5187" s="250"/>
    </row>
    <row r="5188" spans="1:6" ht="15" x14ac:dyDescent="0.25">
      <c r="A5188" s="250"/>
      <c r="B5188" s="250"/>
      <c r="C5188" s="250"/>
      <c r="D5188" s="250"/>
      <c r="E5188" s="250"/>
      <c r="F5188" s="250"/>
    </row>
    <row r="5189" spans="1:6" ht="15" x14ac:dyDescent="0.25">
      <c r="A5189" s="250"/>
      <c r="B5189" s="250"/>
      <c r="C5189" s="250"/>
      <c r="D5189" s="250"/>
      <c r="E5189" s="250"/>
      <c r="F5189" s="250"/>
    </row>
    <row r="5190" spans="1:6" ht="15" x14ac:dyDescent="0.25">
      <c r="A5190" s="250"/>
      <c r="B5190" s="250"/>
      <c r="C5190" s="250"/>
      <c r="D5190" s="250"/>
      <c r="E5190" s="250"/>
      <c r="F5190" s="250"/>
    </row>
    <row r="5191" spans="1:6" ht="15" x14ac:dyDescent="0.25">
      <c r="A5191" s="250"/>
      <c r="B5191" s="250"/>
      <c r="C5191" s="250"/>
      <c r="D5191" s="250"/>
      <c r="E5191" s="250"/>
      <c r="F5191" s="250"/>
    </row>
    <row r="5192" spans="1:6" ht="15" x14ac:dyDescent="0.25">
      <c r="A5192" s="250"/>
      <c r="B5192" s="250"/>
      <c r="C5192" s="250"/>
      <c r="D5192" s="250"/>
      <c r="E5192" s="250"/>
      <c r="F5192" s="250"/>
    </row>
    <row r="5193" spans="1:6" ht="15" x14ac:dyDescent="0.25">
      <c r="A5193" s="250"/>
      <c r="B5193" s="250"/>
      <c r="C5193" s="250"/>
      <c r="D5193" s="250"/>
      <c r="E5193" s="250"/>
      <c r="F5193" s="250"/>
    </row>
    <row r="5194" spans="1:6" ht="15" x14ac:dyDescent="0.25">
      <c r="A5194" s="250"/>
      <c r="B5194" s="250"/>
      <c r="C5194" s="250"/>
      <c r="D5194" s="250"/>
      <c r="E5194" s="250"/>
      <c r="F5194" s="250"/>
    </row>
    <row r="5195" spans="1:6" ht="15" x14ac:dyDescent="0.25">
      <c r="A5195" s="250"/>
      <c r="B5195" s="250"/>
      <c r="C5195" s="250"/>
      <c r="D5195" s="250"/>
      <c r="E5195" s="250"/>
      <c r="F5195" s="250"/>
    </row>
    <row r="5196" spans="1:6" ht="15" x14ac:dyDescent="0.25">
      <c r="A5196" s="250"/>
      <c r="B5196" s="250"/>
      <c r="C5196" s="250"/>
      <c r="D5196" s="250"/>
      <c r="E5196" s="250"/>
      <c r="F5196" s="250"/>
    </row>
    <row r="5197" spans="1:6" ht="15" x14ac:dyDescent="0.25">
      <c r="A5197" s="250"/>
      <c r="B5197" s="250"/>
      <c r="C5197" s="250"/>
      <c r="D5197" s="250"/>
      <c r="E5197" s="250"/>
      <c r="F5197" s="251"/>
    </row>
    <row r="5198" spans="1:6" ht="15" x14ac:dyDescent="0.25">
      <c r="A5198" s="250"/>
      <c r="B5198" s="250"/>
      <c r="C5198" s="250"/>
      <c r="D5198" s="250"/>
      <c r="E5198" s="250"/>
      <c r="F5198" s="251"/>
    </row>
    <row r="5199" spans="1:6" ht="15" x14ac:dyDescent="0.25">
      <c r="A5199" s="250"/>
      <c r="B5199" s="250"/>
      <c r="C5199" s="250"/>
      <c r="D5199" s="250"/>
      <c r="E5199" s="250"/>
      <c r="F5199" s="250"/>
    </row>
    <row r="5200" spans="1:6" ht="15" x14ac:dyDescent="0.25">
      <c r="A5200" s="250"/>
      <c r="B5200" s="250"/>
      <c r="C5200" s="250"/>
      <c r="D5200" s="250"/>
      <c r="E5200" s="250"/>
      <c r="F5200" s="251"/>
    </row>
    <row r="5201" spans="1:6" ht="15" x14ac:dyDescent="0.25">
      <c r="A5201" s="250"/>
      <c r="B5201" s="250"/>
      <c r="C5201" s="250"/>
      <c r="D5201" s="250"/>
      <c r="E5201" s="250"/>
      <c r="F5201" s="251"/>
    </row>
    <row r="5202" spans="1:6" ht="15" x14ac:dyDescent="0.25">
      <c r="A5202" s="250"/>
      <c r="B5202" s="250"/>
      <c r="C5202" s="250"/>
      <c r="D5202" s="250"/>
      <c r="E5202" s="250"/>
      <c r="F5202" s="250"/>
    </row>
    <row r="5203" spans="1:6" ht="15" x14ac:dyDescent="0.25">
      <c r="A5203" s="250"/>
      <c r="B5203" s="250"/>
      <c r="C5203" s="250"/>
      <c r="D5203" s="250"/>
      <c r="E5203" s="250"/>
      <c r="F5203" s="250"/>
    </row>
    <row r="5204" spans="1:6" ht="15" x14ac:dyDescent="0.25">
      <c r="A5204" s="250"/>
      <c r="B5204" s="250"/>
      <c r="C5204" s="250"/>
      <c r="D5204" s="250"/>
      <c r="E5204" s="250"/>
      <c r="F5204" s="250"/>
    </row>
    <row r="5205" spans="1:6" ht="15" x14ac:dyDescent="0.25">
      <c r="A5205" s="250"/>
      <c r="B5205" s="250"/>
      <c r="C5205" s="250"/>
      <c r="D5205" s="250"/>
      <c r="E5205" s="250"/>
      <c r="F5205" s="250"/>
    </row>
    <row r="5206" spans="1:6" ht="15" x14ac:dyDescent="0.25">
      <c r="A5206" s="250"/>
      <c r="B5206" s="250"/>
      <c r="C5206" s="250"/>
      <c r="D5206" s="250"/>
      <c r="E5206" s="250"/>
      <c r="F5206" s="250"/>
    </row>
    <row r="5207" spans="1:6" ht="15" x14ac:dyDescent="0.25">
      <c r="A5207" s="250"/>
      <c r="B5207" s="250"/>
      <c r="C5207" s="250"/>
      <c r="D5207" s="250"/>
      <c r="E5207" s="250"/>
      <c r="F5207" s="250"/>
    </row>
    <row r="5208" spans="1:6" ht="15" x14ac:dyDescent="0.25">
      <c r="A5208" s="250"/>
      <c r="B5208" s="250"/>
      <c r="C5208" s="250"/>
      <c r="D5208" s="250"/>
      <c r="E5208" s="250"/>
      <c r="F5208" s="250"/>
    </row>
    <row r="5209" spans="1:6" ht="15" x14ac:dyDescent="0.25">
      <c r="A5209" s="250"/>
      <c r="B5209" s="250"/>
      <c r="C5209" s="250"/>
      <c r="D5209" s="250"/>
      <c r="E5209" s="250"/>
      <c r="F5209" s="250"/>
    </row>
    <row r="5210" spans="1:6" ht="15" x14ac:dyDescent="0.25">
      <c r="A5210" s="250"/>
      <c r="B5210" s="250"/>
      <c r="C5210" s="250"/>
      <c r="D5210" s="250"/>
      <c r="E5210" s="250"/>
      <c r="F5210" s="250"/>
    </row>
    <row r="5211" spans="1:6" ht="15" x14ac:dyDescent="0.25">
      <c r="A5211" s="250"/>
      <c r="B5211" s="250"/>
      <c r="C5211" s="250"/>
      <c r="D5211" s="250"/>
      <c r="E5211" s="250"/>
      <c r="F5211" s="250"/>
    </row>
    <row r="5212" spans="1:6" ht="15" x14ac:dyDescent="0.25">
      <c r="A5212" s="250"/>
      <c r="B5212" s="250"/>
      <c r="C5212" s="250"/>
      <c r="D5212" s="250"/>
      <c r="E5212" s="250"/>
      <c r="F5212" s="250"/>
    </row>
    <row r="5213" spans="1:6" ht="15" x14ac:dyDescent="0.25">
      <c r="A5213" s="250"/>
      <c r="B5213" s="250"/>
      <c r="C5213" s="250"/>
      <c r="D5213" s="250"/>
      <c r="E5213" s="250"/>
      <c r="F5213" s="250"/>
    </row>
    <row r="5214" spans="1:6" ht="15" x14ac:dyDescent="0.25">
      <c r="A5214" s="250"/>
      <c r="B5214" s="250"/>
      <c r="C5214" s="250"/>
      <c r="D5214" s="250"/>
      <c r="E5214" s="250"/>
      <c r="F5214" s="250"/>
    </row>
    <row r="5215" spans="1:6" ht="15" x14ac:dyDescent="0.25">
      <c r="A5215" s="250"/>
      <c r="B5215" s="250"/>
      <c r="C5215" s="250"/>
      <c r="D5215" s="250"/>
      <c r="E5215" s="250"/>
      <c r="F5215" s="250"/>
    </row>
    <row r="5216" spans="1:6" ht="15" x14ac:dyDescent="0.25">
      <c r="A5216" s="250"/>
      <c r="B5216" s="250"/>
      <c r="C5216" s="250"/>
      <c r="D5216" s="250"/>
      <c r="E5216" s="250"/>
      <c r="F5216" s="250"/>
    </row>
    <row r="5217" spans="1:6" ht="15" x14ac:dyDescent="0.25">
      <c r="A5217" s="250"/>
      <c r="B5217" s="250"/>
      <c r="C5217" s="250"/>
      <c r="D5217" s="250"/>
      <c r="E5217" s="250"/>
      <c r="F5217" s="250"/>
    </row>
    <row r="5218" spans="1:6" ht="15" x14ac:dyDescent="0.25">
      <c r="A5218" s="250"/>
      <c r="B5218" s="250"/>
      <c r="C5218" s="250"/>
      <c r="D5218" s="250"/>
      <c r="E5218" s="250"/>
      <c r="F5218" s="250"/>
    </row>
    <row r="5219" spans="1:6" ht="15" x14ac:dyDescent="0.25">
      <c r="A5219" s="250"/>
      <c r="B5219" s="250"/>
      <c r="C5219" s="250"/>
      <c r="D5219" s="250"/>
      <c r="E5219" s="250"/>
      <c r="F5219" s="250"/>
    </row>
    <row r="5220" spans="1:6" ht="15" x14ac:dyDescent="0.25">
      <c r="A5220" s="250"/>
      <c r="B5220" s="250"/>
      <c r="C5220" s="250"/>
      <c r="D5220" s="250"/>
      <c r="E5220" s="250"/>
      <c r="F5220" s="250"/>
    </row>
    <row r="5221" spans="1:6" ht="15" x14ac:dyDescent="0.25">
      <c r="A5221" s="250"/>
      <c r="B5221" s="250"/>
      <c r="C5221" s="250"/>
      <c r="D5221" s="250"/>
      <c r="E5221" s="250"/>
      <c r="F5221" s="250"/>
    </row>
    <row r="5222" spans="1:6" ht="15" x14ac:dyDescent="0.25">
      <c r="A5222" s="250"/>
      <c r="B5222" s="250"/>
      <c r="C5222" s="250"/>
      <c r="D5222" s="250"/>
      <c r="E5222" s="250"/>
      <c r="F5222" s="250"/>
    </row>
    <row r="5223" spans="1:6" ht="15" x14ac:dyDescent="0.25">
      <c r="A5223" s="250"/>
      <c r="B5223" s="250"/>
      <c r="C5223" s="250"/>
      <c r="D5223" s="250"/>
      <c r="E5223" s="250"/>
      <c r="F5223" s="250"/>
    </row>
    <row r="5224" spans="1:6" ht="15" x14ac:dyDescent="0.25">
      <c r="A5224" s="250"/>
      <c r="B5224" s="250"/>
      <c r="C5224" s="250"/>
      <c r="D5224" s="250"/>
      <c r="E5224" s="250"/>
      <c r="F5224" s="250"/>
    </row>
    <row r="5225" spans="1:6" ht="15" x14ac:dyDescent="0.25">
      <c r="A5225" s="250"/>
      <c r="B5225" s="250"/>
      <c r="C5225" s="250"/>
      <c r="D5225" s="250"/>
      <c r="E5225" s="250"/>
      <c r="F5225" s="250"/>
    </row>
    <row r="5226" spans="1:6" ht="15" x14ac:dyDescent="0.25">
      <c r="A5226" s="250"/>
      <c r="B5226" s="250"/>
      <c r="C5226" s="250"/>
      <c r="D5226" s="250"/>
      <c r="E5226" s="250"/>
      <c r="F5226" s="250"/>
    </row>
    <row r="5227" spans="1:6" ht="15" x14ac:dyDescent="0.25">
      <c r="A5227" s="250"/>
      <c r="B5227" s="250"/>
      <c r="C5227" s="250"/>
      <c r="D5227" s="250"/>
      <c r="E5227" s="250"/>
      <c r="F5227" s="250"/>
    </row>
    <row r="5228" spans="1:6" ht="15" x14ac:dyDescent="0.25">
      <c r="A5228" s="250"/>
      <c r="B5228" s="250"/>
      <c r="C5228" s="250"/>
      <c r="D5228" s="250"/>
      <c r="E5228" s="250"/>
      <c r="F5228" s="250"/>
    </row>
    <row r="5229" spans="1:6" ht="15" x14ac:dyDescent="0.25">
      <c r="A5229" s="250"/>
      <c r="B5229" s="250"/>
      <c r="C5229" s="250"/>
      <c r="D5229" s="250"/>
      <c r="E5229" s="250"/>
      <c r="F5229" s="250"/>
    </row>
    <row r="5230" spans="1:6" ht="15" x14ac:dyDescent="0.25">
      <c r="A5230" s="250"/>
      <c r="B5230" s="250"/>
      <c r="C5230" s="250"/>
      <c r="D5230" s="250"/>
      <c r="E5230" s="250"/>
      <c r="F5230" s="250"/>
    </row>
    <row r="5231" spans="1:6" ht="15" x14ac:dyDescent="0.25">
      <c r="A5231" s="250"/>
      <c r="B5231" s="250"/>
      <c r="C5231" s="250"/>
      <c r="D5231" s="250"/>
      <c r="E5231" s="250"/>
      <c r="F5231" s="250"/>
    </row>
    <row r="5232" spans="1:6" ht="15" x14ac:dyDescent="0.25">
      <c r="A5232" s="250"/>
      <c r="B5232" s="250"/>
      <c r="C5232" s="250"/>
      <c r="D5232" s="250"/>
      <c r="E5232" s="250"/>
      <c r="F5232" s="250"/>
    </row>
    <row r="5233" spans="1:6" ht="15" x14ac:dyDescent="0.25">
      <c r="A5233" s="250"/>
      <c r="B5233" s="250"/>
      <c r="C5233" s="250"/>
      <c r="D5233" s="250"/>
      <c r="E5233" s="250"/>
      <c r="F5233" s="250"/>
    </row>
    <row r="5234" spans="1:6" ht="15" x14ac:dyDescent="0.25">
      <c r="A5234" s="250"/>
      <c r="B5234" s="250"/>
      <c r="C5234" s="250"/>
      <c r="D5234" s="250"/>
      <c r="E5234" s="250"/>
      <c r="F5234" s="250"/>
    </row>
    <row r="5235" spans="1:6" ht="15" x14ac:dyDescent="0.25">
      <c r="A5235" s="250"/>
      <c r="B5235" s="250"/>
      <c r="C5235" s="250"/>
      <c r="D5235" s="250"/>
      <c r="E5235" s="250"/>
      <c r="F5235" s="250"/>
    </row>
    <row r="5236" spans="1:6" ht="15" x14ac:dyDescent="0.25">
      <c r="A5236" s="250"/>
      <c r="B5236" s="250"/>
      <c r="C5236" s="250"/>
      <c r="D5236" s="250"/>
      <c r="E5236" s="250"/>
      <c r="F5236" s="250"/>
    </row>
    <row r="5237" spans="1:6" ht="15" x14ac:dyDescent="0.25">
      <c r="A5237" s="250"/>
      <c r="B5237" s="250"/>
      <c r="C5237" s="250"/>
      <c r="D5237" s="250"/>
      <c r="E5237" s="250"/>
      <c r="F5237" s="250"/>
    </row>
    <row r="5238" spans="1:6" ht="15" x14ac:dyDescent="0.25">
      <c r="A5238" s="250"/>
      <c r="B5238" s="250"/>
      <c r="C5238" s="250"/>
      <c r="D5238" s="250"/>
      <c r="E5238" s="250"/>
      <c r="F5238" s="250"/>
    </row>
    <row r="5239" spans="1:6" ht="15" x14ac:dyDescent="0.25">
      <c r="A5239" s="250"/>
      <c r="B5239" s="250"/>
      <c r="C5239" s="250"/>
      <c r="D5239" s="250"/>
      <c r="E5239" s="250"/>
      <c r="F5239" s="250"/>
    </row>
    <row r="5240" spans="1:6" ht="15" x14ac:dyDescent="0.25">
      <c r="A5240" s="250"/>
      <c r="B5240" s="250"/>
      <c r="C5240" s="250"/>
      <c r="D5240" s="250"/>
      <c r="E5240" s="250"/>
      <c r="F5240" s="250"/>
    </row>
    <row r="5241" spans="1:6" ht="15" x14ac:dyDescent="0.25">
      <c r="A5241" s="250"/>
      <c r="B5241" s="250"/>
      <c r="C5241" s="250"/>
      <c r="D5241" s="250"/>
      <c r="E5241" s="250"/>
      <c r="F5241" s="250"/>
    </row>
    <row r="5242" spans="1:6" ht="15" x14ac:dyDescent="0.25">
      <c r="A5242" s="250"/>
      <c r="B5242" s="250"/>
      <c r="C5242" s="250"/>
      <c r="D5242" s="250"/>
      <c r="E5242" s="250"/>
      <c r="F5242" s="250"/>
    </row>
    <row r="5243" spans="1:6" ht="15" x14ac:dyDescent="0.25">
      <c r="A5243" s="250"/>
      <c r="B5243" s="250"/>
      <c r="C5243" s="250"/>
      <c r="D5243" s="250"/>
      <c r="E5243" s="250"/>
      <c r="F5243" s="250"/>
    </row>
    <row r="5244" spans="1:6" ht="15" x14ac:dyDescent="0.25">
      <c r="A5244" s="250"/>
      <c r="B5244" s="250"/>
      <c r="C5244" s="250"/>
      <c r="D5244" s="250"/>
      <c r="E5244" s="250"/>
      <c r="F5244" s="250"/>
    </row>
    <row r="5245" spans="1:6" ht="15" x14ac:dyDescent="0.25">
      <c r="A5245" s="250"/>
      <c r="B5245" s="250"/>
      <c r="C5245" s="250"/>
      <c r="D5245" s="250"/>
      <c r="E5245" s="250"/>
      <c r="F5245" s="250"/>
    </row>
    <row r="5246" spans="1:6" ht="15" x14ac:dyDescent="0.25">
      <c r="A5246" s="250"/>
      <c r="B5246" s="250"/>
      <c r="C5246" s="250"/>
      <c r="D5246" s="250"/>
      <c r="E5246" s="250"/>
      <c r="F5246" s="250"/>
    </row>
    <row r="5247" spans="1:6" ht="15" x14ac:dyDescent="0.25">
      <c r="A5247" s="250"/>
      <c r="B5247" s="250"/>
      <c r="C5247" s="250"/>
      <c r="D5247" s="250"/>
      <c r="E5247" s="250"/>
      <c r="F5247" s="250"/>
    </row>
    <row r="5248" spans="1:6" ht="15" x14ac:dyDescent="0.25">
      <c r="A5248" s="250"/>
      <c r="B5248" s="250"/>
      <c r="C5248" s="250"/>
      <c r="D5248" s="250"/>
      <c r="E5248" s="250"/>
      <c r="F5248" s="250"/>
    </row>
    <row r="5249" spans="1:6" ht="15" x14ac:dyDescent="0.25">
      <c r="A5249" s="250"/>
      <c r="B5249" s="250"/>
      <c r="C5249" s="250"/>
      <c r="D5249" s="250"/>
      <c r="E5249" s="250"/>
      <c r="F5249" s="250"/>
    </row>
    <row r="5250" spans="1:6" ht="15" x14ac:dyDescent="0.25">
      <c r="A5250" s="250"/>
      <c r="B5250" s="250"/>
      <c r="C5250" s="250"/>
      <c r="D5250" s="250"/>
      <c r="E5250" s="250"/>
      <c r="F5250" s="250"/>
    </row>
    <row r="5251" spans="1:6" ht="15" x14ac:dyDescent="0.25">
      <c r="A5251" s="250"/>
      <c r="B5251" s="250"/>
      <c r="C5251" s="250"/>
      <c r="D5251" s="250"/>
      <c r="E5251" s="250"/>
      <c r="F5251" s="250"/>
    </row>
    <row r="5252" spans="1:6" ht="15" x14ac:dyDescent="0.25">
      <c r="A5252" s="250"/>
      <c r="B5252" s="250"/>
      <c r="C5252" s="250"/>
      <c r="D5252" s="250"/>
      <c r="E5252" s="250"/>
      <c r="F5252" s="250"/>
    </row>
    <row r="5253" spans="1:6" ht="15" x14ac:dyDescent="0.25">
      <c r="A5253" s="250"/>
      <c r="B5253" s="250"/>
      <c r="C5253" s="250"/>
      <c r="D5253" s="250"/>
      <c r="E5253" s="250"/>
      <c r="F5253" s="250"/>
    </row>
    <row r="5254" spans="1:6" ht="15" x14ac:dyDescent="0.25">
      <c r="A5254" s="250"/>
      <c r="B5254" s="250"/>
      <c r="C5254" s="250"/>
      <c r="D5254" s="250"/>
      <c r="E5254" s="250"/>
      <c r="F5254" s="250"/>
    </row>
    <row r="5255" spans="1:6" ht="15" x14ac:dyDescent="0.25">
      <c r="A5255" s="250"/>
      <c r="B5255" s="250"/>
      <c r="C5255" s="250"/>
      <c r="D5255" s="250"/>
      <c r="E5255" s="250"/>
      <c r="F5255" s="250"/>
    </row>
    <row r="5256" spans="1:6" ht="15" x14ac:dyDescent="0.25">
      <c r="A5256" s="250"/>
      <c r="B5256" s="250"/>
      <c r="C5256" s="250"/>
      <c r="D5256" s="250"/>
      <c r="E5256" s="250"/>
      <c r="F5256" s="250"/>
    </row>
    <row r="5257" spans="1:6" ht="15" x14ac:dyDescent="0.25">
      <c r="A5257" s="250"/>
      <c r="B5257" s="250"/>
      <c r="C5257" s="250"/>
      <c r="D5257" s="250"/>
      <c r="E5257" s="250"/>
      <c r="F5257" s="250"/>
    </row>
    <row r="5258" spans="1:6" ht="15" x14ac:dyDescent="0.25">
      <c r="A5258" s="250"/>
      <c r="B5258" s="250"/>
      <c r="C5258" s="250"/>
      <c r="D5258" s="250"/>
      <c r="E5258" s="250"/>
      <c r="F5258" s="250"/>
    </row>
    <row r="5259" spans="1:6" ht="15" x14ac:dyDescent="0.25">
      <c r="A5259" s="250"/>
      <c r="B5259" s="250"/>
      <c r="C5259" s="250"/>
      <c r="D5259" s="250"/>
      <c r="E5259" s="250"/>
      <c r="F5259" s="250"/>
    </row>
    <row r="5260" spans="1:6" ht="15" x14ac:dyDescent="0.25">
      <c r="A5260" s="250"/>
      <c r="B5260" s="250"/>
      <c r="C5260" s="250"/>
      <c r="D5260" s="250"/>
      <c r="E5260" s="250"/>
      <c r="F5260" s="250"/>
    </row>
    <row r="5261" spans="1:6" ht="15" x14ac:dyDescent="0.25">
      <c r="A5261" s="250"/>
      <c r="B5261" s="250"/>
      <c r="C5261" s="250"/>
      <c r="D5261" s="250"/>
      <c r="E5261" s="250"/>
      <c r="F5261" s="250"/>
    </row>
    <row r="5262" spans="1:6" ht="15" x14ac:dyDescent="0.25">
      <c r="A5262" s="250"/>
      <c r="B5262" s="250"/>
      <c r="C5262" s="250"/>
      <c r="D5262" s="250"/>
      <c r="E5262" s="250"/>
      <c r="F5262" s="250"/>
    </row>
    <row r="5263" spans="1:6" ht="15" x14ac:dyDescent="0.25">
      <c r="A5263" s="250"/>
      <c r="B5263" s="250"/>
      <c r="C5263" s="250"/>
      <c r="D5263" s="250"/>
      <c r="E5263" s="250"/>
      <c r="F5263" s="250"/>
    </row>
    <row r="5264" spans="1:6" ht="15" x14ac:dyDescent="0.25">
      <c r="A5264" s="250"/>
      <c r="B5264" s="250"/>
      <c r="C5264" s="250"/>
      <c r="D5264" s="250"/>
      <c r="E5264" s="250"/>
      <c r="F5264" s="250"/>
    </row>
    <row r="5265" spans="1:6" ht="15" x14ac:dyDescent="0.25">
      <c r="A5265" s="250"/>
      <c r="B5265" s="250"/>
      <c r="C5265" s="250"/>
      <c r="D5265" s="250"/>
      <c r="E5265" s="250"/>
      <c r="F5265" s="250"/>
    </row>
    <row r="5266" spans="1:6" ht="15" x14ac:dyDescent="0.25">
      <c r="A5266" s="250"/>
      <c r="B5266" s="250"/>
      <c r="C5266" s="250"/>
      <c r="D5266" s="250"/>
      <c r="E5266" s="250"/>
      <c r="F5266" s="250"/>
    </row>
    <row r="5267" spans="1:6" ht="15" x14ac:dyDescent="0.25">
      <c r="A5267" s="250"/>
      <c r="B5267" s="250"/>
      <c r="C5267" s="250"/>
      <c r="D5267" s="250"/>
      <c r="E5267" s="250"/>
      <c r="F5267" s="250"/>
    </row>
    <row r="5268" spans="1:6" ht="15" x14ac:dyDescent="0.25">
      <c r="A5268" s="250"/>
      <c r="B5268" s="250"/>
      <c r="C5268" s="250"/>
      <c r="D5268" s="250"/>
      <c r="E5268" s="250"/>
      <c r="F5268" s="250"/>
    </row>
    <row r="5269" spans="1:6" ht="15" x14ac:dyDescent="0.25">
      <c r="A5269" s="250"/>
      <c r="B5269" s="250"/>
      <c r="C5269" s="250"/>
      <c r="D5269" s="250"/>
      <c r="E5269" s="250"/>
      <c r="F5269" s="250"/>
    </row>
    <row r="5270" spans="1:6" ht="15" x14ac:dyDescent="0.25">
      <c r="A5270" s="250"/>
      <c r="B5270" s="250"/>
      <c r="C5270" s="250"/>
      <c r="D5270" s="250"/>
      <c r="E5270" s="250"/>
      <c r="F5270" s="250"/>
    </row>
    <row r="5271" spans="1:6" ht="15" x14ac:dyDescent="0.25">
      <c r="A5271" s="250"/>
      <c r="B5271" s="250"/>
      <c r="C5271" s="250"/>
      <c r="D5271" s="250"/>
      <c r="E5271" s="250"/>
      <c r="F5271" s="250"/>
    </row>
    <row r="5272" spans="1:6" ht="15" x14ac:dyDescent="0.25">
      <c r="A5272" s="250"/>
      <c r="B5272" s="250"/>
      <c r="C5272" s="250"/>
      <c r="D5272" s="250"/>
      <c r="E5272" s="250"/>
      <c r="F5272" s="250"/>
    </row>
    <row r="5273" spans="1:6" ht="15" x14ac:dyDescent="0.25">
      <c r="A5273" s="250"/>
      <c r="B5273" s="250"/>
      <c r="C5273" s="250"/>
      <c r="D5273" s="250"/>
      <c r="E5273" s="250"/>
      <c r="F5273" s="250"/>
    </row>
    <row r="5274" spans="1:6" ht="15" x14ac:dyDescent="0.25">
      <c r="A5274" s="250"/>
      <c r="B5274" s="250"/>
      <c r="C5274" s="250"/>
      <c r="D5274" s="250"/>
      <c r="E5274" s="250"/>
      <c r="F5274" s="250"/>
    </row>
    <row r="5275" spans="1:6" ht="15" x14ac:dyDescent="0.25">
      <c r="A5275" s="250"/>
      <c r="B5275" s="250"/>
      <c r="C5275" s="250"/>
      <c r="D5275" s="250"/>
      <c r="E5275" s="250"/>
      <c r="F5275" s="250"/>
    </row>
    <row r="5276" spans="1:6" ht="15" x14ac:dyDescent="0.25">
      <c r="A5276" s="250"/>
      <c r="B5276" s="250"/>
      <c r="C5276" s="250"/>
      <c r="D5276" s="250"/>
      <c r="E5276" s="250"/>
      <c r="F5276" s="250"/>
    </row>
    <row r="5277" spans="1:6" ht="15" x14ac:dyDescent="0.25">
      <c r="A5277" s="250"/>
      <c r="B5277" s="250"/>
      <c r="C5277" s="250"/>
      <c r="D5277" s="250"/>
      <c r="E5277" s="250"/>
      <c r="F5277" s="250"/>
    </row>
    <row r="5278" spans="1:6" ht="15" x14ac:dyDescent="0.25">
      <c r="A5278" s="250"/>
      <c r="B5278" s="250"/>
      <c r="C5278" s="250"/>
      <c r="D5278" s="250"/>
      <c r="E5278" s="250"/>
      <c r="F5278" s="250"/>
    </row>
    <row r="5279" spans="1:6" ht="15" x14ac:dyDescent="0.25">
      <c r="A5279" s="250"/>
      <c r="B5279" s="250"/>
      <c r="C5279" s="250"/>
      <c r="D5279" s="250"/>
      <c r="E5279" s="250"/>
      <c r="F5279" s="250"/>
    </row>
    <row r="5280" spans="1:6" ht="15" x14ac:dyDescent="0.25">
      <c r="A5280" s="250"/>
      <c r="B5280" s="250"/>
      <c r="C5280" s="250"/>
      <c r="D5280" s="250"/>
      <c r="E5280" s="250"/>
      <c r="F5280" s="250"/>
    </row>
    <row r="5281" spans="1:6" ht="15" x14ac:dyDescent="0.25">
      <c r="A5281" s="250"/>
      <c r="B5281" s="250"/>
      <c r="C5281" s="250"/>
      <c r="D5281" s="250"/>
      <c r="E5281" s="250"/>
      <c r="F5281" s="250"/>
    </row>
    <row r="5282" spans="1:6" ht="15" x14ac:dyDescent="0.25">
      <c r="A5282" s="250"/>
      <c r="B5282" s="250"/>
      <c r="C5282" s="250"/>
      <c r="D5282" s="250"/>
      <c r="E5282" s="250"/>
      <c r="F5282" s="250"/>
    </row>
    <row r="5283" spans="1:6" ht="15" x14ac:dyDescent="0.25">
      <c r="A5283" s="250"/>
      <c r="B5283" s="250"/>
      <c r="C5283" s="250"/>
      <c r="D5283" s="250"/>
      <c r="E5283" s="250"/>
      <c r="F5283" s="250"/>
    </row>
    <row r="5284" spans="1:6" ht="15" x14ac:dyDescent="0.25">
      <c r="A5284" s="250"/>
      <c r="B5284" s="250"/>
      <c r="C5284" s="250"/>
      <c r="D5284" s="250"/>
      <c r="E5284" s="250"/>
      <c r="F5284" s="250"/>
    </row>
    <row r="5285" spans="1:6" ht="15" x14ac:dyDescent="0.25">
      <c r="A5285" s="250"/>
      <c r="B5285" s="250"/>
      <c r="C5285" s="250"/>
      <c r="D5285" s="250"/>
      <c r="E5285" s="250"/>
      <c r="F5285" s="250"/>
    </row>
    <row r="5286" spans="1:6" ht="15" x14ac:dyDescent="0.25">
      <c r="A5286" s="250"/>
      <c r="B5286" s="250"/>
      <c r="C5286" s="250"/>
      <c r="D5286" s="250"/>
      <c r="E5286" s="250"/>
      <c r="F5286" s="250"/>
    </row>
    <row r="5287" spans="1:6" ht="15" x14ac:dyDescent="0.25">
      <c r="A5287" s="250"/>
      <c r="B5287" s="250"/>
      <c r="C5287" s="250"/>
      <c r="D5287" s="250"/>
      <c r="E5287" s="250"/>
      <c r="F5287" s="250"/>
    </row>
    <row r="5288" spans="1:6" ht="15" x14ac:dyDescent="0.25">
      <c r="A5288" s="250"/>
      <c r="B5288" s="250"/>
      <c r="C5288" s="250"/>
      <c r="D5288" s="250"/>
      <c r="E5288" s="250"/>
      <c r="F5288" s="250"/>
    </row>
    <row r="5289" spans="1:6" ht="15" x14ac:dyDescent="0.25">
      <c r="A5289" s="250"/>
      <c r="B5289" s="250"/>
      <c r="C5289" s="250"/>
      <c r="D5289" s="250"/>
      <c r="E5289" s="250"/>
      <c r="F5289" s="250"/>
    </row>
    <row r="5290" spans="1:6" ht="15" x14ac:dyDescent="0.25">
      <c r="A5290" s="250"/>
      <c r="B5290" s="250"/>
      <c r="C5290" s="250"/>
      <c r="D5290" s="250"/>
      <c r="E5290" s="250"/>
      <c r="F5290" s="250"/>
    </row>
    <row r="5291" spans="1:6" ht="15" x14ac:dyDescent="0.25">
      <c r="A5291" s="250"/>
      <c r="B5291" s="250"/>
      <c r="C5291" s="250"/>
      <c r="D5291" s="250"/>
      <c r="E5291" s="250"/>
      <c r="F5291" s="250"/>
    </row>
    <row r="5292" spans="1:6" ht="15" x14ac:dyDescent="0.25">
      <c r="A5292" s="250"/>
      <c r="B5292" s="250"/>
      <c r="C5292" s="250"/>
      <c r="D5292" s="250"/>
      <c r="E5292" s="250"/>
      <c r="F5292" s="250"/>
    </row>
    <row r="5293" spans="1:6" ht="15" x14ac:dyDescent="0.25">
      <c r="A5293" s="250"/>
      <c r="B5293" s="250"/>
      <c r="C5293" s="250"/>
      <c r="D5293" s="250"/>
      <c r="E5293" s="250"/>
      <c r="F5293" s="250"/>
    </row>
    <row r="5294" spans="1:6" ht="15" x14ac:dyDescent="0.25">
      <c r="A5294" s="250"/>
      <c r="B5294" s="250"/>
      <c r="C5294" s="250"/>
      <c r="D5294" s="250"/>
      <c r="E5294" s="250"/>
      <c r="F5294" s="250"/>
    </row>
    <row r="5295" spans="1:6" ht="15" x14ac:dyDescent="0.25">
      <c r="A5295" s="250"/>
      <c r="B5295" s="250"/>
      <c r="C5295" s="250"/>
      <c r="D5295" s="250"/>
      <c r="E5295" s="250"/>
      <c r="F5295" s="250"/>
    </row>
    <row r="5296" spans="1:6" ht="15" x14ac:dyDescent="0.25">
      <c r="A5296" s="250"/>
      <c r="B5296" s="250"/>
      <c r="C5296" s="250"/>
      <c r="D5296" s="250"/>
      <c r="E5296" s="250"/>
      <c r="F5296" s="250"/>
    </row>
    <row r="5297" spans="1:6" ht="15" x14ac:dyDescent="0.25">
      <c r="A5297" s="250"/>
      <c r="B5297" s="250"/>
      <c r="C5297" s="250"/>
      <c r="D5297" s="250"/>
      <c r="E5297" s="250"/>
      <c r="F5297" s="250"/>
    </row>
    <row r="5298" spans="1:6" ht="15" x14ac:dyDescent="0.25">
      <c r="A5298" s="250"/>
      <c r="B5298" s="250"/>
      <c r="C5298" s="250"/>
      <c r="D5298" s="250"/>
      <c r="E5298" s="250"/>
      <c r="F5298" s="250"/>
    </row>
    <row r="5299" spans="1:6" ht="15" x14ac:dyDescent="0.25">
      <c r="A5299" s="250"/>
      <c r="B5299" s="250"/>
      <c r="C5299" s="250"/>
      <c r="D5299" s="250"/>
      <c r="E5299" s="250"/>
      <c r="F5299" s="250"/>
    </row>
    <row r="5300" spans="1:6" ht="15" x14ac:dyDescent="0.25">
      <c r="A5300" s="250"/>
      <c r="B5300" s="250"/>
      <c r="C5300" s="250"/>
      <c r="D5300" s="250"/>
      <c r="E5300" s="250"/>
      <c r="F5300" s="250"/>
    </row>
    <row r="5301" spans="1:6" ht="15" x14ac:dyDescent="0.25">
      <c r="A5301" s="250"/>
      <c r="B5301" s="250"/>
      <c r="C5301" s="250"/>
      <c r="D5301" s="250"/>
      <c r="E5301" s="250"/>
      <c r="F5301" s="250"/>
    </row>
    <row r="5302" spans="1:6" ht="15" x14ac:dyDescent="0.25">
      <c r="A5302" s="250"/>
      <c r="B5302" s="250"/>
      <c r="C5302" s="250"/>
      <c r="D5302" s="250"/>
      <c r="E5302" s="250"/>
      <c r="F5302" s="250"/>
    </row>
    <row r="5303" spans="1:6" ht="15" x14ac:dyDescent="0.25">
      <c r="A5303" s="250"/>
      <c r="B5303" s="250"/>
      <c r="C5303" s="250"/>
      <c r="D5303" s="250"/>
      <c r="E5303" s="250"/>
      <c r="F5303" s="250"/>
    </row>
    <row r="5304" spans="1:6" ht="15" x14ac:dyDescent="0.25">
      <c r="A5304" s="250"/>
      <c r="B5304" s="250"/>
      <c r="C5304" s="250"/>
      <c r="D5304" s="250"/>
      <c r="E5304" s="250"/>
      <c r="F5304" s="250"/>
    </row>
    <row r="5305" spans="1:6" ht="15" x14ac:dyDescent="0.25">
      <c r="A5305" s="250"/>
      <c r="B5305" s="250"/>
      <c r="C5305" s="250"/>
      <c r="D5305" s="250"/>
      <c r="E5305" s="250"/>
      <c r="F5305" s="250"/>
    </row>
    <row r="5306" spans="1:6" ht="15" x14ac:dyDescent="0.25">
      <c r="A5306" s="250"/>
      <c r="B5306" s="250"/>
      <c r="C5306" s="250"/>
      <c r="D5306" s="250"/>
      <c r="E5306" s="250"/>
      <c r="F5306" s="250"/>
    </row>
    <row r="5307" spans="1:6" ht="15" x14ac:dyDescent="0.25">
      <c r="A5307" s="250"/>
      <c r="B5307" s="250"/>
      <c r="C5307" s="250"/>
      <c r="D5307" s="250"/>
      <c r="E5307" s="250"/>
      <c r="F5307" s="250"/>
    </row>
    <row r="5308" spans="1:6" ht="15" x14ac:dyDescent="0.25">
      <c r="A5308" s="250"/>
      <c r="B5308" s="250"/>
      <c r="C5308" s="250"/>
      <c r="D5308" s="250"/>
      <c r="E5308" s="250"/>
      <c r="F5308" s="250"/>
    </row>
    <row r="5309" spans="1:6" ht="15" x14ac:dyDescent="0.25">
      <c r="A5309" s="250"/>
      <c r="B5309" s="250"/>
      <c r="C5309" s="250"/>
      <c r="D5309" s="250"/>
      <c r="E5309" s="250"/>
      <c r="F5309" s="250"/>
    </row>
    <row r="5310" spans="1:6" ht="15" x14ac:dyDescent="0.25">
      <c r="A5310" s="250"/>
      <c r="B5310" s="250"/>
      <c r="C5310" s="250"/>
      <c r="D5310" s="250"/>
      <c r="E5310" s="250"/>
      <c r="F5310" s="250"/>
    </row>
    <row r="5311" spans="1:6" ht="15" x14ac:dyDescent="0.25">
      <c r="A5311" s="250"/>
      <c r="B5311" s="250"/>
      <c r="C5311" s="250"/>
      <c r="D5311" s="250"/>
      <c r="E5311" s="250"/>
      <c r="F5311" s="250"/>
    </row>
    <row r="5312" spans="1:6" ht="15" x14ac:dyDescent="0.25">
      <c r="A5312" s="250"/>
      <c r="B5312" s="250"/>
      <c r="C5312" s="250"/>
      <c r="D5312" s="250"/>
      <c r="E5312" s="250"/>
      <c r="F5312" s="250"/>
    </row>
    <row r="5313" spans="1:6" ht="15" x14ac:dyDescent="0.25">
      <c r="A5313" s="250"/>
      <c r="B5313" s="250"/>
      <c r="C5313" s="250"/>
      <c r="D5313" s="250"/>
      <c r="E5313" s="250"/>
      <c r="F5313" s="250"/>
    </row>
    <row r="5314" spans="1:6" ht="15" x14ac:dyDescent="0.25">
      <c r="A5314" s="250"/>
      <c r="B5314" s="250"/>
      <c r="C5314" s="250"/>
      <c r="D5314" s="250"/>
      <c r="E5314" s="250"/>
      <c r="F5314" s="250"/>
    </row>
    <row r="5315" spans="1:6" ht="15" x14ac:dyDescent="0.25">
      <c r="A5315" s="250"/>
      <c r="B5315" s="250"/>
      <c r="C5315" s="250"/>
      <c r="D5315" s="250"/>
      <c r="E5315" s="250"/>
      <c r="F5315" s="250"/>
    </row>
    <row r="5316" spans="1:6" ht="15" x14ac:dyDescent="0.25">
      <c r="A5316" s="250"/>
      <c r="B5316" s="250"/>
      <c r="C5316" s="250"/>
      <c r="D5316" s="250"/>
      <c r="E5316" s="250"/>
      <c r="F5316" s="250"/>
    </row>
    <row r="5317" spans="1:6" ht="15" x14ac:dyDescent="0.25">
      <c r="A5317" s="250"/>
      <c r="B5317" s="250"/>
      <c r="C5317" s="250"/>
      <c r="D5317" s="250"/>
      <c r="E5317" s="250"/>
      <c r="F5317" s="250"/>
    </row>
    <row r="5318" spans="1:6" ht="15" x14ac:dyDescent="0.25">
      <c r="A5318" s="250"/>
      <c r="B5318" s="250"/>
      <c r="C5318" s="250"/>
      <c r="D5318" s="250"/>
      <c r="E5318" s="250"/>
      <c r="F5318" s="250"/>
    </row>
    <row r="5319" spans="1:6" ht="15" x14ac:dyDescent="0.25">
      <c r="A5319" s="250"/>
      <c r="B5319" s="250"/>
      <c r="C5319" s="250"/>
      <c r="D5319" s="250"/>
      <c r="E5319" s="250"/>
      <c r="F5319" s="250"/>
    </row>
    <row r="5320" spans="1:6" ht="15" x14ac:dyDescent="0.25">
      <c r="A5320" s="250"/>
      <c r="B5320" s="250"/>
      <c r="C5320" s="250"/>
      <c r="D5320" s="250"/>
      <c r="E5320" s="250"/>
      <c r="F5320" s="250"/>
    </row>
    <row r="5321" spans="1:6" ht="15" x14ac:dyDescent="0.25">
      <c r="A5321" s="250"/>
      <c r="B5321" s="250"/>
      <c r="C5321" s="250"/>
      <c r="D5321" s="250"/>
      <c r="E5321" s="250"/>
      <c r="F5321" s="250"/>
    </row>
    <row r="5322" spans="1:6" ht="15" x14ac:dyDescent="0.25">
      <c r="A5322" s="250"/>
      <c r="B5322" s="250"/>
      <c r="C5322" s="250"/>
      <c r="D5322" s="250"/>
      <c r="E5322" s="250"/>
      <c r="F5322" s="250"/>
    </row>
    <row r="5323" spans="1:6" ht="15" x14ac:dyDescent="0.25">
      <c r="A5323" s="250"/>
      <c r="B5323" s="250"/>
      <c r="C5323" s="250"/>
      <c r="D5323" s="250"/>
      <c r="E5323" s="250"/>
      <c r="F5323" s="250"/>
    </row>
    <row r="5324" spans="1:6" ht="15" x14ac:dyDescent="0.25">
      <c r="A5324" s="250"/>
      <c r="B5324" s="250"/>
      <c r="C5324" s="250"/>
      <c r="D5324" s="250"/>
      <c r="E5324" s="250"/>
      <c r="F5324" s="250"/>
    </row>
    <row r="5325" spans="1:6" ht="15" x14ac:dyDescent="0.25">
      <c r="A5325" s="250"/>
      <c r="B5325" s="250"/>
      <c r="C5325" s="250"/>
      <c r="D5325" s="250"/>
      <c r="E5325" s="250"/>
      <c r="F5325" s="250"/>
    </row>
    <row r="5326" spans="1:6" ht="15" x14ac:dyDescent="0.25">
      <c r="A5326" s="250"/>
      <c r="B5326" s="250"/>
      <c r="C5326" s="250"/>
      <c r="D5326" s="250"/>
      <c r="E5326" s="250"/>
      <c r="F5326" s="250"/>
    </row>
    <row r="5327" spans="1:6" ht="15" x14ac:dyDescent="0.25">
      <c r="A5327" s="250"/>
      <c r="B5327" s="250"/>
      <c r="C5327" s="250"/>
      <c r="D5327" s="250"/>
      <c r="E5327" s="250"/>
      <c r="F5327" s="250"/>
    </row>
    <row r="5328" spans="1:6" ht="15" x14ac:dyDescent="0.25">
      <c r="A5328" s="250"/>
      <c r="B5328" s="250"/>
      <c r="C5328" s="250"/>
      <c r="D5328" s="250"/>
      <c r="E5328" s="250"/>
      <c r="F5328" s="250"/>
    </row>
    <row r="5329" spans="1:6" ht="15" x14ac:dyDescent="0.25">
      <c r="A5329" s="250"/>
      <c r="B5329" s="250"/>
      <c r="C5329" s="250"/>
      <c r="D5329" s="250"/>
      <c r="E5329" s="250"/>
      <c r="F5329" s="250"/>
    </row>
    <row r="5330" spans="1:6" ht="15" x14ac:dyDescent="0.25">
      <c r="A5330" s="250"/>
      <c r="B5330" s="250"/>
      <c r="C5330" s="250"/>
      <c r="D5330" s="250"/>
      <c r="E5330" s="250"/>
      <c r="F5330" s="250"/>
    </row>
    <row r="5331" spans="1:6" ht="15" x14ac:dyDescent="0.25">
      <c r="A5331" s="250"/>
      <c r="B5331" s="250"/>
      <c r="C5331" s="250"/>
      <c r="D5331" s="250"/>
      <c r="E5331" s="250"/>
      <c r="F5331" s="250"/>
    </row>
    <row r="5332" spans="1:6" ht="15" x14ac:dyDescent="0.25">
      <c r="A5332" s="250"/>
      <c r="B5332" s="250"/>
      <c r="C5332" s="250"/>
      <c r="D5332" s="250"/>
      <c r="E5332" s="250"/>
      <c r="F5332" s="250"/>
    </row>
    <row r="5333" spans="1:6" ht="15" x14ac:dyDescent="0.25">
      <c r="A5333" s="250"/>
      <c r="B5333" s="250"/>
      <c r="C5333" s="250"/>
      <c r="D5333" s="250"/>
      <c r="E5333" s="250"/>
      <c r="F5333" s="250"/>
    </row>
    <row r="5334" spans="1:6" ht="15" x14ac:dyDescent="0.25">
      <c r="A5334" s="250"/>
      <c r="B5334" s="250"/>
      <c r="C5334" s="250"/>
      <c r="D5334" s="250"/>
      <c r="E5334" s="250"/>
      <c r="F5334" s="250"/>
    </row>
    <row r="5335" spans="1:6" ht="15" x14ac:dyDescent="0.25">
      <c r="A5335" s="250"/>
      <c r="B5335" s="250"/>
      <c r="C5335" s="250"/>
      <c r="D5335" s="250"/>
      <c r="E5335" s="250"/>
      <c r="F5335" s="250"/>
    </row>
    <row r="5336" spans="1:6" ht="15" x14ac:dyDescent="0.25">
      <c r="A5336" s="250"/>
      <c r="B5336" s="250"/>
      <c r="C5336" s="250"/>
      <c r="D5336" s="250"/>
      <c r="E5336" s="250"/>
      <c r="F5336" s="250"/>
    </row>
    <row r="5337" spans="1:6" ht="15" x14ac:dyDescent="0.25">
      <c r="A5337" s="250"/>
      <c r="B5337" s="250"/>
      <c r="C5337" s="250"/>
      <c r="D5337" s="250"/>
      <c r="E5337" s="250"/>
      <c r="F5337" s="250"/>
    </row>
    <row r="5338" spans="1:6" ht="15" x14ac:dyDescent="0.25">
      <c r="A5338" s="250"/>
      <c r="B5338" s="250"/>
      <c r="C5338" s="250"/>
      <c r="D5338" s="250"/>
      <c r="E5338" s="250"/>
      <c r="F5338" s="250"/>
    </row>
    <row r="5339" spans="1:6" ht="15" x14ac:dyDescent="0.25">
      <c r="A5339" s="250"/>
      <c r="B5339" s="250"/>
      <c r="C5339" s="250"/>
      <c r="D5339" s="250"/>
      <c r="E5339" s="250"/>
      <c r="F5339" s="250"/>
    </row>
    <row r="5340" spans="1:6" ht="15" x14ac:dyDescent="0.25">
      <c r="A5340" s="250"/>
      <c r="B5340" s="250"/>
      <c r="C5340" s="250"/>
      <c r="D5340" s="250"/>
      <c r="E5340" s="250"/>
      <c r="F5340" s="250"/>
    </row>
    <row r="5341" spans="1:6" ht="15" x14ac:dyDescent="0.25">
      <c r="A5341" s="250"/>
      <c r="B5341" s="250"/>
      <c r="C5341" s="250"/>
      <c r="D5341" s="250"/>
      <c r="E5341" s="250"/>
      <c r="F5341" s="250"/>
    </row>
    <row r="5342" spans="1:6" ht="15" x14ac:dyDescent="0.25">
      <c r="A5342" s="250"/>
      <c r="B5342" s="250"/>
      <c r="C5342" s="250"/>
      <c r="D5342" s="250"/>
      <c r="E5342" s="250"/>
      <c r="F5342" s="250"/>
    </row>
    <row r="5343" spans="1:6" ht="15" x14ac:dyDescent="0.25">
      <c r="A5343" s="250"/>
      <c r="B5343" s="250"/>
      <c r="C5343" s="250"/>
      <c r="D5343" s="250"/>
      <c r="E5343" s="250"/>
      <c r="F5343" s="250"/>
    </row>
    <row r="5344" spans="1:6" ht="15" x14ac:dyDescent="0.25">
      <c r="A5344" s="250"/>
      <c r="B5344" s="250"/>
      <c r="C5344" s="250"/>
      <c r="D5344" s="250"/>
      <c r="E5344" s="250"/>
      <c r="F5344" s="250"/>
    </row>
    <row r="5345" spans="1:6" ht="15" x14ac:dyDescent="0.25">
      <c r="A5345" s="250"/>
      <c r="B5345" s="250"/>
      <c r="C5345" s="250"/>
      <c r="D5345" s="250"/>
      <c r="E5345" s="250"/>
      <c r="F5345" s="250"/>
    </row>
    <row r="5346" spans="1:6" ht="15" x14ac:dyDescent="0.25">
      <c r="A5346" s="250"/>
      <c r="B5346" s="250"/>
      <c r="C5346" s="250"/>
      <c r="D5346" s="250"/>
      <c r="E5346" s="250"/>
      <c r="F5346" s="250"/>
    </row>
    <row r="5347" spans="1:6" ht="15" x14ac:dyDescent="0.25">
      <c r="A5347" s="250"/>
      <c r="B5347" s="250"/>
      <c r="C5347" s="250"/>
      <c r="D5347" s="250"/>
      <c r="E5347" s="250"/>
      <c r="F5347" s="250"/>
    </row>
    <row r="5348" spans="1:6" ht="15" x14ac:dyDescent="0.25">
      <c r="A5348" s="250"/>
      <c r="B5348" s="250"/>
      <c r="C5348" s="250"/>
      <c r="D5348" s="250"/>
      <c r="E5348" s="250"/>
      <c r="F5348" s="250"/>
    </row>
    <row r="5349" spans="1:6" ht="15" x14ac:dyDescent="0.25">
      <c r="A5349" s="250"/>
      <c r="B5349" s="250"/>
      <c r="C5349" s="250"/>
      <c r="D5349" s="250"/>
      <c r="E5349" s="250"/>
      <c r="F5349" s="250"/>
    </row>
    <row r="5350" spans="1:6" ht="15" x14ac:dyDescent="0.25">
      <c r="A5350" s="250"/>
      <c r="B5350" s="250"/>
      <c r="C5350" s="250"/>
      <c r="D5350" s="250"/>
      <c r="E5350" s="250"/>
      <c r="F5350" s="250"/>
    </row>
    <row r="5351" spans="1:6" ht="15" x14ac:dyDescent="0.25">
      <c r="A5351" s="250"/>
      <c r="B5351" s="250"/>
      <c r="C5351" s="250"/>
      <c r="D5351" s="250"/>
      <c r="E5351" s="250"/>
      <c r="F5351" s="250"/>
    </row>
    <row r="5352" spans="1:6" ht="15" x14ac:dyDescent="0.25">
      <c r="A5352" s="250"/>
      <c r="B5352" s="250"/>
      <c r="C5352" s="250"/>
      <c r="D5352" s="250"/>
      <c r="E5352" s="250"/>
      <c r="F5352" s="250"/>
    </row>
    <row r="5353" spans="1:6" ht="15" x14ac:dyDescent="0.25">
      <c r="A5353" s="250"/>
      <c r="B5353" s="250"/>
      <c r="C5353" s="250"/>
      <c r="D5353" s="250"/>
      <c r="E5353" s="250"/>
      <c r="F5353" s="250"/>
    </row>
    <row r="5354" spans="1:6" ht="15" x14ac:dyDescent="0.25">
      <c r="A5354" s="250"/>
      <c r="B5354" s="250"/>
      <c r="C5354" s="250"/>
      <c r="D5354" s="250"/>
      <c r="E5354" s="250"/>
      <c r="F5354" s="250"/>
    </row>
    <row r="5355" spans="1:6" ht="15" x14ac:dyDescent="0.25">
      <c r="A5355" s="250"/>
      <c r="B5355" s="250"/>
      <c r="C5355" s="250"/>
      <c r="D5355" s="250"/>
      <c r="E5355" s="250"/>
      <c r="F5355" s="250"/>
    </row>
    <row r="5356" spans="1:6" ht="15" x14ac:dyDescent="0.25">
      <c r="A5356" s="250"/>
      <c r="B5356" s="250"/>
      <c r="C5356" s="250"/>
      <c r="D5356" s="250"/>
      <c r="E5356" s="250"/>
      <c r="F5356" s="250"/>
    </row>
    <row r="5357" spans="1:6" ht="15" x14ac:dyDescent="0.25">
      <c r="A5357" s="250"/>
      <c r="B5357" s="250"/>
      <c r="C5357" s="250"/>
      <c r="D5357" s="250"/>
      <c r="E5357" s="250"/>
      <c r="F5357" s="250"/>
    </row>
    <row r="5358" spans="1:6" ht="15" x14ac:dyDescent="0.25">
      <c r="A5358" s="250"/>
      <c r="B5358" s="250"/>
      <c r="C5358" s="250"/>
      <c r="D5358" s="250"/>
      <c r="E5358" s="250"/>
      <c r="F5358" s="250"/>
    </row>
    <row r="5359" spans="1:6" ht="15" x14ac:dyDescent="0.25">
      <c r="A5359" s="250"/>
      <c r="B5359" s="250"/>
      <c r="C5359" s="250"/>
      <c r="D5359" s="250"/>
      <c r="E5359" s="250"/>
      <c r="F5359" s="250"/>
    </row>
    <row r="5360" spans="1:6" ht="15" x14ac:dyDescent="0.25">
      <c r="A5360" s="250"/>
      <c r="B5360" s="250"/>
      <c r="C5360" s="250"/>
      <c r="D5360" s="250"/>
      <c r="E5360" s="250"/>
      <c r="F5360" s="250"/>
    </row>
    <row r="5361" spans="1:6" ht="15" x14ac:dyDescent="0.25">
      <c r="A5361" s="250"/>
      <c r="B5361" s="250"/>
      <c r="C5361" s="250"/>
      <c r="D5361" s="250"/>
      <c r="E5361" s="250"/>
      <c r="F5361" s="250"/>
    </row>
    <row r="5362" spans="1:6" ht="15" x14ac:dyDescent="0.25">
      <c r="A5362" s="250"/>
      <c r="B5362" s="250"/>
      <c r="C5362" s="250"/>
      <c r="D5362" s="250"/>
      <c r="E5362" s="250"/>
      <c r="F5362" s="250"/>
    </row>
    <row r="5363" spans="1:6" ht="15" x14ac:dyDescent="0.25">
      <c r="A5363" s="250"/>
      <c r="B5363" s="250"/>
      <c r="C5363" s="250"/>
      <c r="D5363" s="250"/>
      <c r="E5363" s="250"/>
      <c r="F5363" s="250"/>
    </row>
    <row r="5364" spans="1:6" ht="15" x14ac:dyDescent="0.25">
      <c r="A5364" s="250"/>
      <c r="B5364" s="250"/>
      <c r="C5364" s="250"/>
      <c r="D5364" s="250"/>
      <c r="E5364" s="250"/>
      <c r="F5364" s="250"/>
    </row>
    <row r="5365" spans="1:6" ht="15" x14ac:dyDescent="0.25">
      <c r="A5365" s="250"/>
      <c r="B5365" s="250"/>
      <c r="C5365" s="250"/>
      <c r="D5365" s="250"/>
      <c r="E5365" s="250"/>
      <c r="F5365" s="250"/>
    </row>
    <row r="5366" spans="1:6" ht="15" x14ac:dyDescent="0.25">
      <c r="A5366" s="250"/>
      <c r="B5366" s="250"/>
      <c r="C5366" s="250"/>
      <c r="D5366" s="250"/>
      <c r="E5366" s="250"/>
      <c r="F5366" s="250"/>
    </row>
    <row r="5367" spans="1:6" ht="15" x14ac:dyDescent="0.25">
      <c r="A5367" s="250"/>
      <c r="B5367" s="250"/>
      <c r="C5367" s="250"/>
      <c r="D5367" s="250"/>
      <c r="E5367" s="250"/>
      <c r="F5367" s="250"/>
    </row>
    <row r="5368" spans="1:6" ht="15" x14ac:dyDescent="0.25">
      <c r="A5368" s="250"/>
      <c r="B5368" s="250"/>
      <c r="C5368" s="250"/>
      <c r="D5368" s="250"/>
      <c r="E5368" s="250"/>
      <c r="F5368" s="250"/>
    </row>
    <row r="5369" spans="1:6" ht="15" x14ac:dyDescent="0.25">
      <c r="A5369" s="250"/>
      <c r="B5369" s="250"/>
      <c r="C5369" s="250"/>
      <c r="D5369" s="250"/>
      <c r="E5369" s="250"/>
      <c r="F5369" s="250"/>
    </row>
    <row r="5370" spans="1:6" ht="15" x14ac:dyDescent="0.25">
      <c r="A5370" s="250"/>
      <c r="B5370" s="250"/>
      <c r="C5370" s="250"/>
      <c r="D5370" s="250"/>
      <c r="E5370" s="250"/>
      <c r="F5370" s="250"/>
    </row>
    <row r="5371" spans="1:6" ht="15" x14ac:dyDescent="0.25">
      <c r="A5371" s="250"/>
      <c r="B5371" s="250"/>
      <c r="C5371" s="250"/>
      <c r="D5371" s="250"/>
      <c r="E5371" s="250"/>
      <c r="F5371" s="250"/>
    </row>
    <row r="5372" spans="1:6" ht="15" x14ac:dyDescent="0.25">
      <c r="A5372" s="250"/>
      <c r="B5372" s="250"/>
      <c r="C5372" s="250"/>
      <c r="D5372" s="250"/>
      <c r="E5372" s="250"/>
      <c r="F5372" s="250"/>
    </row>
    <row r="5373" spans="1:6" ht="15" x14ac:dyDescent="0.25">
      <c r="A5373" s="250"/>
      <c r="B5373" s="250"/>
      <c r="C5373" s="250"/>
      <c r="D5373" s="250"/>
      <c r="E5373" s="250"/>
      <c r="F5373" s="250"/>
    </row>
    <row r="5374" spans="1:6" ht="15" x14ac:dyDescent="0.25">
      <c r="A5374" s="250"/>
      <c r="B5374" s="250"/>
      <c r="C5374" s="250"/>
      <c r="D5374" s="250"/>
      <c r="E5374" s="250"/>
      <c r="F5374" s="250"/>
    </row>
    <row r="5375" spans="1:6" ht="15" x14ac:dyDescent="0.25">
      <c r="A5375" s="250"/>
      <c r="B5375" s="250"/>
      <c r="C5375" s="250"/>
      <c r="D5375" s="250"/>
      <c r="E5375" s="250"/>
      <c r="F5375" s="250"/>
    </row>
    <row r="5376" spans="1:6" ht="15" x14ac:dyDescent="0.25">
      <c r="A5376" s="250"/>
      <c r="B5376" s="250"/>
      <c r="C5376" s="250"/>
      <c r="D5376" s="250"/>
      <c r="E5376" s="250"/>
      <c r="F5376" s="250"/>
    </row>
    <row r="5377" spans="1:6" ht="15" x14ac:dyDescent="0.25">
      <c r="A5377" s="250"/>
      <c r="B5377" s="250"/>
      <c r="C5377" s="250"/>
      <c r="D5377" s="250"/>
      <c r="E5377" s="250"/>
      <c r="F5377" s="250"/>
    </row>
    <row r="5378" spans="1:6" ht="15" x14ac:dyDescent="0.25">
      <c r="A5378" s="250"/>
      <c r="B5378" s="250"/>
      <c r="C5378" s="250"/>
      <c r="D5378" s="250"/>
      <c r="E5378" s="250"/>
      <c r="F5378" s="250"/>
    </row>
    <row r="5379" spans="1:6" ht="15" x14ac:dyDescent="0.25">
      <c r="A5379" s="250"/>
      <c r="B5379" s="250"/>
      <c r="C5379" s="250"/>
      <c r="D5379" s="250"/>
      <c r="E5379" s="250"/>
      <c r="F5379" s="250"/>
    </row>
    <row r="5380" spans="1:6" ht="15" x14ac:dyDescent="0.25">
      <c r="A5380" s="250"/>
      <c r="B5380" s="250"/>
      <c r="C5380" s="250"/>
      <c r="D5380" s="250"/>
      <c r="E5380" s="250"/>
      <c r="F5380" s="250"/>
    </row>
    <row r="5381" spans="1:6" ht="15" x14ac:dyDescent="0.25">
      <c r="A5381" s="250"/>
      <c r="B5381" s="250"/>
      <c r="C5381" s="250"/>
      <c r="D5381" s="250"/>
      <c r="E5381" s="250"/>
      <c r="F5381" s="250"/>
    </row>
    <row r="5382" spans="1:6" ht="15" x14ac:dyDescent="0.25">
      <c r="A5382" s="250"/>
      <c r="B5382" s="250"/>
      <c r="C5382" s="250"/>
      <c r="D5382" s="250"/>
      <c r="E5382" s="250"/>
      <c r="F5382" s="250"/>
    </row>
    <row r="5383" spans="1:6" ht="15" x14ac:dyDescent="0.25">
      <c r="A5383" s="250"/>
      <c r="B5383" s="250"/>
      <c r="C5383" s="250"/>
      <c r="D5383" s="250"/>
      <c r="E5383" s="250"/>
      <c r="F5383" s="250"/>
    </row>
    <row r="5384" spans="1:6" ht="15" x14ac:dyDescent="0.25">
      <c r="A5384" s="250"/>
      <c r="B5384" s="250"/>
      <c r="C5384" s="250"/>
      <c r="D5384" s="250"/>
      <c r="E5384" s="250"/>
      <c r="F5384" s="250"/>
    </row>
    <row r="5385" spans="1:6" ht="15" x14ac:dyDescent="0.25">
      <c r="A5385" s="250"/>
      <c r="B5385" s="250"/>
      <c r="C5385" s="250"/>
      <c r="D5385" s="250"/>
      <c r="E5385" s="250"/>
      <c r="F5385" s="250"/>
    </row>
    <row r="5386" spans="1:6" ht="15" x14ac:dyDescent="0.25">
      <c r="A5386" s="250"/>
      <c r="B5386" s="250"/>
      <c r="C5386" s="250"/>
      <c r="D5386" s="250"/>
      <c r="E5386" s="250"/>
      <c r="F5386" s="250"/>
    </row>
    <row r="5387" spans="1:6" ht="15" x14ac:dyDescent="0.25">
      <c r="A5387" s="250"/>
      <c r="B5387" s="250"/>
      <c r="C5387" s="250"/>
      <c r="D5387" s="250"/>
      <c r="E5387" s="250"/>
      <c r="F5387" s="250"/>
    </row>
    <row r="5388" spans="1:6" ht="15" x14ac:dyDescent="0.25">
      <c r="A5388" s="250"/>
      <c r="B5388" s="250"/>
      <c r="C5388" s="250"/>
      <c r="D5388" s="250"/>
      <c r="E5388" s="250"/>
      <c r="F5388" s="250"/>
    </row>
    <row r="5389" spans="1:6" ht="15" x14ac:dyDescent="0.25">
      <c r="A5389" s="250"/>
      <c r="B5389" s="250"/>
      <c r="C5389" s="250"/>
      <c r="D5389" s="250"/>
      <c r="E5389" s="250"/>
      <c r="F5389" s="250"/>
    </row>
    <row r="5390" spans="1:6" ht="15" x14ac:dyDescent="0.25">
      <c r="A5390" s="250"/>
      <c r="B5390" s="250"/>
      <c r="C5390" s="250"/>
      <c r="D5390" s="250"/>
      <c r="E5390" s="250"/>
      <c r="F5390" s="250"/>
    </row>
    <row r="5391" spans="1:6" ht="15" x14ac:dyDescent="0.25">
      <c r="A5391" s="250"/>
      <c r="B5391" s="250"/>
      <c r="C5391" s="250"/>
      <c r="D5391" s="250"/>
      <c r="E5391" s="250"/>
      <c r="F5391" s="250"/>
    </row>
    <row r="5392" spans="1:6" ht="15" x14ac:dyDescent="0.25">
      <c r="A5392" s="250"/>
      <c r="B5392" s="250"/>
      <c r="C5392" s="250"/>
      <c r="D5392" s="250"/>
      <c r="E5392" s="250"/>
      <c r="F5392" s="250"/>
    </row>
    <row r="5393" spans="1:6" ht="15" x14ac:dyDescent="0.25">
      <c r="A5393" s="250"/>
      <c r="B5393" s="250"/>
      <c r="C5393" s="250"/>
      <c r="D5393" s="250"/>
      <c r="E5393" s="250"/>
      <c r="F5393" s="250"/>
    </row>
    <row r="5394" spans="1:6" ht="15" x14ac:dyDescent="0.25">
      <c r="A5394" s="250"/>
      <c r="B5394" s="250"/>
      <c r="C5394" s="250"/>
      <c r="D5394" s="250"/>
      <c r="E5394" s="250"/>
      <c r="F5394" s="250"/>
    </row>
    <row r="5395" spans="1:6" ht="15" x14ac:dyDescent="0.25">
      <c r="A5395" s="250"/>
      <c r="B5395" s="250"/>
      <c r="C5395" s="250"/>
      <c r="D5395" s="250"/>
      <c r="E5395" s="250"/>
      <c r="F5395" s="250"/>
    </row>
    <row r="5396" spans="1:6" ht="15" x14ac:dyDescent="0.25">
      <c r="A5396" s="250"/>
      <c r="B5396" s="250"/>
      <c r="C5396" s="250"/>
      <c r="D5396" s="250"/>
      <c r="E5396" s="250"/>
      <c r="F5396" s="250"/>
    </row>
    <row r="5397" spans="1:6" ht="15" x14ac:dyDescent="0.25">
      <c r="A5397" s="250"/>
      <c r="B5397" s="250"/>
      <c r="C5397" s="250"/>
      <c r="D5397" s="250"/>
      <c r="E5397" s="250"/>
      <c r="F5397" s="250"/>
    </row>
    <row r="5398" spans="1:6" ht="15" x14ac:dyDescent="0.25">
      <c r="A5398" s="250"/>
      <c r="B5398" s="250"/>
      <c r="C5398" s="250"/>
      <c r="D5398" s="250"/>
      <c r="E5398" s="250"/>
      <c r="F5398" s="250"/>
    </row>
    <row r="5399" spans="1:6" ht="15" x14ac:dyDescent="0.25">
      <c r="A5399" s="250"/>
      <c r="B5399" s="250"/>
      <c r="C5399" s="250"/>
      <c r="D5399" s="250"/>
      <c r="E5399" s="250"/>
      <c r="F5399" s="250"/>
    </row>
    <row r="5400" spans="1:6" ht="15" x14ac:dyDescent="0.25">
      <c r="A5400" s="250"/>
      <c r="B5400" s="250"/>
      <c r="C5400" s="250"/>
      <c r="D5400" s="250"/>
      <c r="E5400" s="250"/>
      <c r="F5400" s="250"/>
    </row>
    <row r="5401" spans="1:6" ht="15" x14ac:dyDescent="0.25">
      <c r="A5401" s="250"/>
      <c r="B5401" s="250"/>
      <c r="C5401" s="250"/>
      <c r="D5401" s="250"/>
      <c r="E5401" s="250"/>
      <c r="F5401" s="250"/>
    </row>
    <row r="5402" spans="1:6" ht="15" x14ac:dyDescent="0.25">
      <c r="A5402" s="250"/>
      <c r="B5402" s="250"/>
      <c r="C5402" s="250"/>
      <c r="D5402" s="250"/>
      <c r="E5402" s="250"/>
      <c r="F5402" s="250"/>
    </row>
    <row r="5403" spans="1:6" ht="15" x14ac:dyDescent="0.25">
      <c r="A5403" s="250"/>
      <c r="B5403" s="250"/>
      <c r="C5403" s="250"/>
      <c r="D5403" s="250"/>
      <c r="E5403" s="250"/>
      <c r="F5403" s="250"/>
    </row>
    <row r="5404" spans="1:6" ht="15" x14ac:dyDescent="0.25">
      <c r="A5404" s="250"/>
      <c r="B5404" s="250"/>
      <c r="C5404" s="250"/>
      <c r="D5404" s="250"/>
      <c r="E5404" s="250"/>
      <c r="F5404" s="250"/>
    </row>
    <row r="5405" spans="1:6" ht="15" x14ac:dyDescent="0.25">
      <c r="A5405" s="250"/>
      <c r="B5405" s="250"/>
      <c r="C5405" s="250"/>
      <c r="D5405" s="250"/>
      <c r="E5405" s="250"/>
      <c r="F5405" s="250"/>
    </row>
    <row r="5406" spans="1:6" ht="15" x14ac:dyDescent="0.25">
      <c r="A5406" s="250"/>
      <c r="B5406" s="250"/>
      <c r="C5406" s="250"/>
      <c r="D5406" s="250"/>
      <c r="E5406" s="250"/>
      <c r="F5406" s="250"/>
    </row>
    <row r="5407" spans="1:6" ht="15" x14ac:dyDescent="0.25">
      <c r="A5407" s="250"/>
      <c r="B5407" s="250"/>
      <c r="C5407" s="250"/>
      <c r="D5407" s="250"/>
      <c r="E5407" s="250"/>
      <c r="F5407" s="250"/>
    </row>
    <row r="5408" spans="1:6" ht="15" x14ac:dyDescent="0.25">
      <c r="A5408" s="250"/>
      <c r="B5408" s="250"/>
      <c r="C5408" s="250"/>
      <c r="D5408" s="250"/>
      <c r="E5408" s="250"/>
      <c r="F5408" s="250"/>
    </row>
    <row r="5409" spans="1:6" ht="15" x14ac:dyDescent="0.25">
      <c r="A5409" s="250"/>
      <c r="B5409" s="250"/>
      <c r="C5409" s="250"/>
      <c r="D5409" s="250"/>
      <c r="E5409" s="250"/>
      <c r="F5409" s="250"/>
    </row>
    <row r="5410" spans="1:6" ht="15" x14ac:dyDescent="0.25">
      <c r="A5410" s="250"/>
      <c r="B5410" s="250"/>
      <c r="C5410" s="250"/>
      <c r="D5410" s="250"/>
      <c r="E5410" s="250"/>
      <c r="F5410" s="250"/>
    </row>
    <row r="5411" spans="1:6" ht="15" x14ac:dyDescent="0.25">
      <c r="A5411" s="250"/>
      <c r="B5411" s="250"/>
      <c r="C5411" s="250"/>
      <c r="D5411" s="250"/>
      <c r="E5411" s="250"/>
      <c r="F5411" s="250"/>
    </row>
    <row r="5412" spans="1:6" ht="15" x14ac:dyDescent="0.25">
      <c r="A5412" s="250"/>
      <c r="B5412" s="250"/>
      <c r="C5412" s="250"/>
      <c r="D5412" s="250"/>
      <c r="E5412" s="250"/>
      <c r="F5412" s="250"/>
    </row>
    <row r="5413" spans="1:6" ht="15" x14ac:dyDescent="0.25">
      <c r="A5413" s="250"/>
      <c r="B5413" s="250"/>
      <c r="C5413" s="250"/>
      <c r="D5413" s="250"/>
      <c r="E5413" s="250"/>
      <c r="F5413" s="250"/>
    </row>
    <row r="5414" spans="1:6" ht="15" x14ac:dyDescent="0.25">
      <c r="A5414" s="250"/>
      <c r="B5414" s="250"/>
      <c r="C5414" s="250"/>
      <c r="D5414" s="250"/>
      <c r="E5414" s="250"/>
      <c r="F5414" s="250"/>
    </row>
    <row r="5415" spans="1:6" ht="15" x14ac:dyDescent="0.25">
      <c r="A5415" s="250"/>
      <c r="B5415" s="250"/>
      <c r="C5415" s="250"/>
      <c r="D5415" s="250"/>
      <c r="E5415" s="250"/>
      <c r="F5415" s="250"/>
    </row>
    <row r="5416" spans="1:6" ht="15" x14ac:dyDescent="0.25">
      <c r="A5416" s="250"/>
      <c r="B5416" s="250"/>
      <c r="C5416" s="250"/>
      <c r="D5416" s="250"/>
      <c r="E5416" s="250"/>
      <c r="F5416" s="250"/>
    </row>
    <row r="5417" spans="1:6" ht="15" x14ac:dyDescent="0.25">
      <c r="A5417" s="250"/>
      <c r="B5417" s="250"/>
      <c r="C5417" s="250"/>
      <c r="D5417" s="250"/>
      <c r="E5417" s="250"/>
      <c r="F5417" s="250"/>
    </row>
    <row r="5418" spans="1:6" ht="15" x14ac:dyDescent="0.25">
      <c r="A5418" s="250"/>
      <c r="B5418" s="250"/>
      <c r="C5418" s="250"/>
      <c r="D5418" s="250"/>
      <c r="E5418" s="250"/>
      <c r="F5418" s="250"/>
    </row>
    <row r="5419" spans="1:6" ht="15" x14ac:dyDescent="0.25">
      <c r="A5419" s="250"/>
      <c r="B5419" s="250"/>
      <c r="C5419" s="250"/>
      <c r="D5419" s="250"/>
      <c r="E5419" s="250"/>
      <c r="F5419" s="250"/>
    </row>
    <row r="5420" spans="1:6" ht="15" x14ac:dyDescent="0.25">
      <c r="A5420" s="250"/>
      <c r="B5420" s="250"/>
      <c r="C5420" s="250"/>
      <c r="D5420" s="250"/>
      <c r="E5420" s="250"/>
      <c r="F5420" s="250"/>
    </row>
    <row r="5421" spans="1:6" ht="15" x14ac:dyDescent="0.25">
      <c r="A5421" s="250"/>
      <c r="B5421" s="250"/>
      <c r="C5421" s="250"/>
      <c r="D5421" s="250"/>
      <c r="E5421" s="250"/>
      <c r="F5421" s="250"/>
    </row>
    <row r="5422" spans="1:6" ht="15" x14ac:dyDescent="0.25">
      <c r="A5422" s="250"/>
      <c r="B5422" s="250"/>
      <c r="C5422" s="250"/>
      <c r="D5422" s="250"/>
      <c r="E5422" s="250"/>
      <c r="F5422" s="250"/>
    </row>
    <row r="5423" spans="1:6" ht="15" x14ac:dyDescent="0.25">
      <c r="A5423" s="250"/>
      <c r="B5423" s="250"/>
      <c r="C5423" s="250"/>
      <c r="D5423" s="250"/>
      <c r="E5423" s="250"/>
      <c r="F5423" s="250"/>
    </row>
    <row r="5424" spans="1:6" ht="15" x14ac:dyDescent="0.25">
      <c r="A5424" s="250"/>
      <c r="B5424" s="250"/>
      <c r="C5424" s="250"/>
      <c r="D5424" s="250"/>
      <c r="E5424" s="250"/>
      <c r="F5424" s="250"/>
    </row>
    <row r="5425" spans="1:6" ht="15" x14ac:dyDescent="0.25">
      <c r="A5425" s="250"/>
      <c r="B5425" s="250"/>
      <c r="C5425" s="250"/>
      <c r="D5425" s="250"/>
      <c r="E5425" s="250"/>
      <c r="F5425" s="250"/>
    </row>
    <row r="5426" spans="1:6" ht="15" x14ac:dyDescent="0.25">
      <c r="A5426" s="250"/>
      <c r="B5426" s="250"/>
      <c r="C5426" s="250"/>
      <c r="D5426" s="250"/>
      <c r="E5426" s="250"/>
      <c r="F5426" s="250"/>
    </row>
    <row r="5427" spans="1:6" ht="15" x14ac:dyDescent="0.25">
      <c r="A5427" s="250"/>
      <c r="B5427" s="250"/>
      <c r="C5427" s="250"/>
      <c r="D5427" s="250"/>
      <c r="E5427" s="250"/>
      <c r="F5427" s="250"/>
    </row>
    <row r="5428" spans="1:6" ht="15" x14ac:dyDescent="0.25">
      <c r="A5428" s="250"/>
      <c r="B5428" s="250"/>
      <c r="C5428" s="250"/>
      <c r="D5428" s="250"/>
      <c r="E5428" s="250"/>
      <c r="F5428" s="250"/>
    </row>
    <row r="5429" spans="1:6" ht="15" x14ac:dyDescent="0.25">
      <c r="A5429" s="250"/>
      <c r="B5429" s="250"/>
      <c r="C5429" s="250"/>
      <c r="D5429" s="250"/>
      <c r="E5429" s="250"/>
      <c r="F5429" s="250"/>
    </row>
    <row r="5430" spans="1:6" ht="15" x14ac:dyDescent="0.25">
      <c r="A5430" s="250"/>
      <c r="B5430" s="250"/>
      <c r="C5430" s="250"/>
      <c r="D5430" s="250"/>
      <c r="E5430" s="250"/>
      <c r="F5430" s="250"/>
    </row>
    <row r="5431" spans="1:6" ht="15" x14ac:dyDescent="0.25">
      <c r="A5431" s="250"/>
      <c r="B5431" s="250"/>
      <c r="C5431" s="250"/>
      <c r="D5431" s="250"/>
      <c r="E5431" s="250"/>
      <c r="F5431" s="250"/>
    </row>
    <row r="5432" spans="1:6" ht="15" x14ac:dyDescent="0.25">
      <c r="A5432" s="250"/>
      <c r="B5432" s="250"/>
      <c r="C5432" s="250"/>
      <c r="D5432" s="250"/>
      <c r="E5432" s="250"/>
      <c r="F5432" s="250"/>
    </row>
    <row r="5433" spans="1:6" ht="15" x14ac:dyDescent="0.25">
      <c r="A5433" s="250"/>
      <c r="B5433" s="250"/>
      <c r="C5433" s="250"/>
      <c r="D5433" s="250"/>
      <c r="E5433" s="250"/>
      <c r="F5433" s="250"/>
    </row>
    <row r="5434" spans="1:6" ht="15" x14ac:dyDescent="0.25">
      <c r="A5434" s="250"/>
      <c r="B5434" s="250"/>
      <c r="C5434" s="250"/>
      <c r="D5434" s="250"/>
      <c r="E5434" s="250"/>
      <c r="F5434" s="250"/>
    </row>
    <row r="5435" spans="1:6" ht="15" x14ac:dyDescent="0.25">
      <c r="A5435" s="250"/>
      <c r="B5435" s="250"/>
      <c r="C5435" s="250"/>
      <c r="D5435" s="250"/>
      <c r="E5435" s="250"/>
      <c r="F5435" s="250"/>
    </row>
    <row r="5436" spans="1:6" ht="15" x14ac:dyDescent="0.25">
      <c r="A5436" s="250"/>
      <c r="B5436" s="250"/>
      <c r="C5436" s="250"/>
      <c r="D5436" s="250"/>
      <c r="E5436" s="250"/>
      <c r="F5436" s="250"/>
    </row>
    <row r="5437" spans="1:6" ht="15" x14ac:dyDescent="0.25">
      <c r="A5437" s="250"/>
      <c r="B5437" s="250"/>
      <c r="C5437" s="250"/>
      <c r="D5437" s="250"/>
      <c r="E5437" s="250"/>
      <c r="F5437" s="250"/>
    </row>
    <row r="5438" spans="1:6" ht="15" x14ac:dyDescent="0.25">
      <c r="A5438" s="250"/>
      <c r="B5438" s="250"/>
      <c r="C5438" s="250"/>
      <c r="D5438" s="250"/>
      <c r="E5438" s="250"/>
      <c r="F5438" s="250"/>
    </row>
    <row r="5439" spans="1:6" ht="15" x14ac:dyDescent="0.25">
      <c r="A5439" s="250"/>
      <c r="B5439" s="250"/>
      <c r="C5439" s="250"/>
      <c r="D5439" s="250"/>
      <c r="E5439" s="250"/>
      <c r="F5439" s="250"/>
    </row>
    <row r="5440" spans="1:6" ht="15" x14ac:dyDescent="0.25">
      <c r="A5440" s="250"/>
      <c r="B5440" s="250"/>
      <c r="C5440" s="250"/>
      <c r="D5440" s="250"/>
      <c r="E5440" s="250"/>
      <c r="F5440" s="250"/>
    </row>
    <row r="5441" spans="1:6" ht="15" x14ac:dyDescent="0.25">
      <c r="A5441" s="250"/>
      <c r="B5441" s="250"/>
      <c r="C5441" s="250"/>
      <c r="D5441" s="250"/>
      <c r="E5441" s="250"/>
      <c r="F5441" s="250"/>
    </row>
    <row r="5442" spans="1:6" ht="15" x14ac:dyDescent="0.25">
      <c r="A5442" s="250"/>
      <c r="B5442" s="250"/>
      <c r="C5442" s="250"/>
      <c r="D5442" s="250"/>
      <c r="E5442" s="250"/>
      <c r="F5442" s="250"/>
    </row>
    <row r="5443" spans="1:6" ht="15" x14ac:dyDescent="0.25">
      <c r="A5443" s="250"/>
      <c r="B5443" s="250"/>
      <c r="C5443" s="250"/>
      <c r="D5443" s="250"/>
      <c r="E5443" s="250"/>
      <c r="F5443" s="250"/>
    </row>
    <row r="5444" spans="1:6" ht="15" x14ac:dyDescent="0.25">
      <c r="A5444" s="250"/>
      <c r="B5444" s="250"/>
      <c r="C5444" s="250"/>
      <c r="D5444" s="250"/>
      <c r="E5444" s="250"/>
      <c r="F5444" s="250"/>
    </row>
    <row r="5445" spans="1:6" ht="15" x14ac:dyDescent="0.25">
      <c r="A5445" s="250"/>
      <c r="B5445" s="250"/>
      <c r="C5445" s="250"/>
      <c r="D5445" s="250"/>
      <c r="E5445" s="250"/>
      <c r="F5445" s="250"/>
    </row>
    <row r="5446" spans="1:6" ht="15" x14ac:dyDescent="0.25">
      <c r="A5446" s="250"/>
      <c r="B5446" s="250"/>
      <c r="C5446" s="250"/>
      <c r="D5446" s="250"/>
      <c r="E5446" s="250"/>
      <c r="F5446" s="250"/>
    </row>
    <row r="5447" spans="1:6" ht="15" x14ac:dyDescent="0.25">
      <c r="A5447" s="250"/>
      <c r="B5447" s="250"/>
      <c r="C5447" s="250"/>
      <c r="D5447" s="250"/>
      <c r="E5447" s="250"/>
      <c r="F5447" s="250"/>
    </row>
    <row r="5448" spans="1:6" ht="15" x14ac:dyDescent="0.25">
      <c r="A5448" s="250"/>
      <c r="B5448" s="250"/>
      <c r="C5448" s="250"/>
      <c r="D5448" s="250"/>
      <c r="E5448" s="250"/>
      <c r="F5448" s="250"/>
    </row>
    <row r="5449" spans="1:6" ht="15" x14ac:dyDescent="0.25">
      <c r="A5449" s="250"/>
      <c r="B5449" s="250"/>
      <c r="C5449" s="250"/>
      <c r="D5449" s="250"/>
      <c r="E5449" s="250"/>
      <c r="F5449" s="250"/>
    </row>
    <row r="5450" spans="1:6" ht="15" x14ac:dyDescent="0.25">
      <c r="A5450" s="250"/>
      <c r="B5450" s="250"/>
      <c r="C5450" s="250"/>
      <c r="D5450" s="250"/>
      <c r="E5450" s="250"/>
      <c r="F5450" s="250"/>
    </row>
    <row r="5451" spans="1:6" ht="15" x14ac:dyDescent="0.25">
      <c r="A5451" s="250"/>
      <c r="B5451" s="250"/>
      <c r="C5451" s="250"/>
      <c r="D5451" s="250"/>
      <c r="E5451" s="250"/>
      <c r="F5451" s="250"/>
    </row>
    <row r="5452" spans="1:6" ht="15" x14ac:dyDescent="0.25">
      <c r="A5452" s="250"/>
      <c r="B5452" s="250"/>
      <c r="C5452" s="250"/>
      <c r="D5452" s="250"/>
      <c r="E5452" s="250"/>
      <c r="F5452" s="250"/>
    </row>
    <row r="5453" spans="1:6" ht="15" x14ac:dyDescent="0.25">
      <c r="A5453" s="250"/>
      <c r="B5453" s="250"/>
      <c r="C5453" s="250"/>
      <c r="D5453" s="250"/>
      <c r="E5453" s="250"/>
      <c r="F5453" s="250"/>
    </row>
    <row r="5454" spans="1:6" ht="15" x14ac:dyDescent="0.25">
      <c r="A5454" s="250"/>
      <c r="B5454" s="250"/>
      <c r="C5454" s="250"/>
      <c r="D5454" s="250"/>
      <c r="E5454" s="250"/>
      <c r="F5454" s="250"/>
    </row>
    <row r="5455" spans="1:6" ht="15" x14ac:dyDescent="0.25">
      <c r="A5455" s="250"/>
      <c r="B5455" s="250"/>
      <c r="C5455" s="250"/>
      <c r="D5455" s="250"/>
      <c r="E5455" s="250"/>
      <c r="F5455" s="250"/>
    </row>
    <row r="5456" spans="1:6" ht="15" x14ac:dyDescent="0.25">
      <c r="A5456" s="250"/>
      <c r="B5456" s="250"/>
      <c r="C5456" s="250"/>
      <c r="D5456" s="250"/>
      <c r="E5456" s="250"/>
      <c r="F5456" s="250"/>
    </row>
    <row r="5457" spans="1:6" ht="15" x14ac:dyDescent="0.25">
      <c r="A5457" s="250"/>
      <c r="B5457" s="250"/>
      <c r="C5457" s="250"/>
      <c r="D5457" s="250"/>
      <c r="E5457" s="250"/>
      <c r="F5457" s="250"/>
    </row>
    <row r="5458" spans="1:6" ht="15" x14ac:dyDescent="0.25">
      <c r="A5458" s="250"/>
      <c r="B5458" s="250"/>
      <c r="C5458" s="250"/>
      <c r="D5458" s="250"/>
      <c r="E5458" s="250"/>
      <c r="F5458" s="250"/>
    </row>
    <row r="5459" spans="1:6" ht="15" x14ac:dyDescent="0.25">
      <c r="A5459" s="250"/>
      <c r="B5459" s="250"/>
      <c r="C5459" s="250"/>
      <c r="D5459" s="250"/>
      <c r="E5459" s="250"/>
      <c r="F5459" s="250"/>
    </row>
    <row r="5460" spans="1:6" ht="15" x14ac:dyDescent="0.25">
      <c r="A5460" s="250"/>
      <c r="B5460" s="250"/>
      <c r="C5460" s="250"/>
      <c r="D5460" s="250"/>
      <c r="E5460" s="250"/>
      <c r="F5460" s="250"/>
    </row>
    <row r="5461" spans="1:6" ht="15" x14ac:dyDescent="0.25">
      <c r="A5461" s="250"/>
      <c r="B5461" s="250"/>
      <c r="C5461" s="250"/>
      <c r="D5461" s="250"/>
      <c r="E5461" s="250"/>
      <c r="F5461" s="250"/>
    </row>
    <row r="5462" spans="1:6" ht="15" x14ac:dyDescent="0.25">
      <c r="A5462" s="250"/>
      <c r="B5462" s="250"/>
      <c r="C5462" s="250"/>
      <c r="D5462" s="250"/>
      <c r="E5462" s="250"/>
      <c r="F5462" s="250"/>
    </row>
    <row r="5463" spans="1:6" ht="15" x14ac:dyDescent="0.25">
      <c r="A5463" s="250"/>
      <c r="B5463" s="250"/>
      <c r="C5463" s="250"/>
      <c r="D5463" s="250"/>
      <c r="E5463" s="250"/>
      <c r="F5463" s="250"/>
    </row>
    <row r="5464" spans="1:6" ht="15" x14ac:dyDescent="0.25">
      <c r="A5464" s="250"/>
      <c r="B5464" s="250"/>
      <c r="C5464" s="250"/>
      <c r="D5464" s="250"/>
      <c r="E5464" s="250"/>
      <c r="F5464" s="250"/>
    </row>
    <row r="5465" spans="1:6" ht="15" x14ac:dyDescent="0.25">
      <c r="A5465" s="250"/>
      <c r="B5465" s="250"/>
      <c r="C5465" s="250"/>
      <c r="D5465" s="250"/>
      <c r="E5465" s="250"/>
      <c r="F5465" s="250"/>
    </row>
    <row r="5466" spans="1:6" ht="15" x14ac:dyDescent="0.25">
      <c r="A5466" s="250"/>
      <c r="B5466" s="250"/>
      <c r="C5466" s="250"/>
      <c r="D5466" s="250"/>
      <c r="E5466" s="250"/>
      <c r="F5466" s="250"/>
    </row>
    <row r="5467" spans="1:6" ht="15" x14ac:dyDescent="0.25">
      <c r="A5467" s="250"/>
      <c r="B5467" s="250"/>
      <c r="C5467" s="250"/>
      <c r="D5467" s="250"/>
      <c r="E5467" s="250"/>
      <c r="F5467" s="250"/>
    </row>
    <row r="5468" spans="1:6" ht="15" x14ac:dyDescent="0.25">
      <c r="A5468" s="250"/>
      <c r="B5468" s="250"/>
      <c r="C5468" s="250"/>
      <c r="D5468" s="250"/>
      <c r="E5468" s="250"/>
      <c r="F5468" s="250"/>
    </row>
    <row r="5469" spans="1:6" ht="15" x14ac:dyDescent="0.25">
      <c r="A5469" s="250"/>
      <c r="B5469" s="250"/>
      <c r="C5469" s="250"/>
      <c r="D5469" s="250"/>
      <c r="E5469" s="250"/>
      <c r="F5469" s="250"/>
    </row>
    <row r="5470" spans="1:6" ht="15" x14ac:dyDescent="0.25">
      <c r="A5470" s="250"/>
      <c r="B5470" s="250"/>
      <c r="C5470" s="250"/>
      <c r="D5470" s="250"/>
      <c r="E5470" s="250"/>
      <c r="F5470" s="250"/>
    </row>
    <row r="5471" spans="1:6" ht="15" x14ac:dyDescent="0.25">
      <c r="A5471" s="250"/>
      <c r="B5471" s="250"/>
      <c r="C5471" s="250"/>
      <c r="D5471" s="250"/>
      <c r="E5471" s="250"/>
      <c r="F5471" s="250"/>
    </row>
    <row r="5472" spans="1:6" ht="15" x14ac:dyDescent="0.25">
      <c r="A5472" s="250"/>
      <c r="B5472" s="250"/>
      <c r="C5472" s="250"/>
      <c r="D5472" s="250"/>
      <c r="E5472" s="250"/>
      <c r="F5472" s="250"/>
    </row>
    <row r="5473" spans="1:6" ht="15" x14ac:dyDescent="0.25">
      <c r="A5473" s="250"/>
      <c r="B5473" s="250"/>
      <c r="C5473" s="250"/>
      <c r="D5473" s="250"/>
      <c r="E5473" s="250"/>
      <c r="F5473" s="250"/>
    </row>
    <row r="5474" spans="1:6" ht="15" x14ac:dyDescent="0.25">
      <c r="A5474" s="250"/>
      <c r="B5474" s="250"/>
      <c r="C5474" s="250"/>
      <c r="D5474" s="250"/>
      <c r="E5474" s="250"/>
      <c r="F5474" s="250"/>
    </row>
    <row r="5475" spans="1:6" ht="15" x14ac:dyDescent="0.25">
      <c r="A5475" s="250"/>
      <c r="B5475" s="250"/>
      <c r="C5475" s="250"/>
      <c r="D5475" s="250"/>
      <c r="E5475" s="250"/>
      <c r="F5475" s="250"/>
    </row>
    <row r="5476" spans="1:6" ht="15" x14ac:dyDescent="0.25">
      <c r="A5476" s="250"/>
      <c r="B5476" s="250"/>
      <c r="C5476" s="250"/>
      <c r="D5476" s="250"/>
      <c r="E5476" s="250"/>
      <c r="F5476" s="250"/>
    </row>
    <row r="5477" spans="1:6" ht="15" x14ac:dyDescent="0.25">
      <c r="A5477" s="250"/>
      <c r="B5477" s="250"/>
      <c r="C5477" s="250"/>
      <c r="D5477" s="250"/>
      <c r="E5477" s="250"/>
      <c r="F5477" s="250"/>
    </row>
    <row r="5478" spans="1:6" ht="15" x14ac:dyDescent="0.25">
      <c r="A5478" s="250"/>
      <c r="B5478" s="250"/>
      <c r="C5478" s="250"/>
      <c r="D5478" s="250"/>
      <c r="E5478" s="250"/>
      <c r="F5478" s="250"/>
    </row>
    <row r="5479" spans="1:6" ht="15" x14ac:dyDescent="0.25">
      <c r="A5479" s="250"/>
      <c r="B5479" s="250"/>
      <c r="C5479" s="250"/>
      <c r="D5479" s="250"/>
      <c r="E5479" s="250"/>
      <c r="F5479" s="250"/>
    </row>
    <row r="5480" spans="1:6" ht="15" x14ac:dyDescent="0.25">
      <c r="A5480" s="250"/>
      <c r="B5480" s="250"/>
      <c r="C5480" s="250"/>
      <c r="D5480" s="250"/>
      <c r="E5480" s="250"/>
      <c r="F5480" s="251"/>
    </row>
    <row r="5481" spans="1:6" ht="15" x14ac:dyDescent="0.25">
      <c r="A5481" s="250"/>
      <c r="B5481" s="250"/>
      <c r="C5481" s="250"/>
      <c r="D5481" s="250"/>
      <c r="E5481" s="250"/>
      <c r="F5481" s="250"/>
    </row>
    <row r="5482" spans="1:6" ht="15" x14ac:dyDescent="0.25">
      <c r="A5482" s="250"/>
      <c r="B5482" s="250"/>
      <c r="C5482" s="250"/>
      <c r="D5482" s="250"/>
      <c r="E5482" s="250"/>
      <c r="F5482" s="250"/>
    </row>
    <row r="5483" spans="1:6" ht="15" x14ac:dyDescent="0.25">
      <c r="A5483" s="250"/>
      <c r="B5483" s="250"/>
      <c r="C5483" s="250"/>
      <c r="D5483" s="250"/>
      <c r="E5483" s="250"/>
      <c r="F5483" s="250"/>
    </row>
    <row r="5484" spans="1:6" ht="15" x14ac:dyDescent="0.25">
      <c r="A5484" s="250"/>
      <c r="B5484" s="250"/>
      <c r="C5484" s="250"/>
      <c r="D5484" s="250"/>
      <c r="E5484" s="250"/>
      <c r="F5484" s="251"/>
    </row>
    <row r="5485" spans="1:6" ht="15" x14ac:dyDescent="0.25">
      <c r="A5485" s="250"/>
      <c r="B5485" s="250"/>
      <c r="C5485" s="250"/>
      <c r="D5485" s="250"/>
      <c r="E5485" s="250"/>
      <c r="F5485" s="250"/>
    </row>
    <row r="5486" spans="1:6" ht="15" x14ac:dyDescent="0.25">
      <c r="A5486" s="250"/>
      <c r="B5486" s="250"/>
      <c r="C5486" s="250"/>
      <c r="D5486" s="250"/>
      <c r="E5486" s="250"/>
      <c r="F5486" s="250"/>
    </row>
    <row r="5487" spans="1:6" ht="15" x14ac:dyDescent="0.25">
      <c r="A5487" s="250"/>
      <c r="B5487" s="250"/>
      <c r="C5487" s="250"/>
      <c r="D5487" s="250"/>
      <c r="E5487" s="250"/>
      <c r="F5487" s="250"/>
    </row>
    <row r="5488" spans="1:6" ht="15" x14ac:dyDescent="0.25">
      <c r="A5488" s="250"/>
      <c r="B5488" s="250"/>
      <c r="C5488" s="250"/>
      <c r="D5488" s="250"/>
      <c r="E5488" s="250"/>
      <c r="F5488" s="250"/>
    </row>
    <row r="5489" spans="1:6" ht="15" x14ac:dyDescent="0.25">
      <c r="A5489" s="250"/>
      <c r="B5489" s="250"/>
      <c r="C5489" s="250"/>
      <c r="D5489" s="250"/>
      <c r="E5489" s="250"/>
      <c r="F5489" s="250"/>
    </row>
    <row r="5490" spans="1:6" ht="15" x14ac:dyDescent="0.25">
      <c r="A5490" s="250"/>
      <c r="B5490" s="250"/>
      <c r="C5490" s="250"/>
      <c r="D5490" s="250"/>
      <c r="E5490" s="250"/>
      <c r="F5490" s="250"/>
    </row>
    <row r="5491" spans="1:6" ht="15" x14ac:dyDescent="0.25">
      <c r="A5491" s="250"/>
      <c r="B5491" s="250"/>
      <c r="C5491" s="250"/>
      <c r="D5491" s="250"/>
      <c r="E5491" s="250"/>
      <c r="F5491" s="250"/>
    </row>
    <row r="5492" spans="1:6" ht="15" x14ac:dyDescent="0.25">
      <c r="A5492" s="250"/>
      <c r="B5492" s="250"/>
      <c r="C5492" s="250"/>
      <c r="D5492" s="250"/>
      <c r="E5492" s="250"/>
      <c r="F5492" s="250"/>
    </row>
    <row r="5493" spans="1:6" ht="15" x14ac:dyDescent="0.25">
      <c r="A5493" s="250"/>
      <c r="B5493" s="250"/>
      <c r="C5493" s="250"/>
      <c r="D5493" s="250"/>
      <c r="E5493" s="250"/>
      <c r="F5493" s="251"/>
    </row>
    <row r="5494" spans="1:6" ht="15" x14ac:dyDescent="0.25">
      <c r="A5494" s="250"/>
      <c r="B5494" s="250"/>
      <c r="C5494" s="250"/>
      <c r="D5494" s="250"/>
      <c r="E5494" s="250"/>
      <c r="F5494" s="250"/>
    </row>
    <row r="5495" spans="1:6" ht="15" x14ac:dyDescent="0.25">
      <c r="A5495" s="250"/>
      <c r="B5495" s="250"/>
      <c r="C5495" s="250"/>
      <c r="D5495" s="250"/>
      <c r="E5495" s="250"/>
      <c r="F5495" s="250"/>
    </row>
    <row r="5496" spans="1:6" ht="15" x14ac:dyDescent="0.25">
      <c r="A5496" s="250"/>
      <c r="B5496" s="250"/>
      <c r="C5496" s="250"/>
      <c r="D5496" s="250"/>
      <c r="E5496" s="250"/>
      <c r="F5496" s="251"/>
    </row>
    <row r="5497" spans="1:6" ht="15" x14ac:dyDescent="0.25">
      <c r="A5497" s="250"/>
      <c r="B5497" s="250"/>
      <c r="C5497" s="250"/>
      <c r="D5497" s="250"/>
      <c r="E5497" s="250"/>
      <c r="F5497" s="251"/>
    </row>
    <row r="5498" spans="1:6" ht="15" x14ac:dyDescent="0.25">
      <c r="A5498" s="250"/>
      <c r="B5498" s="250"/>
      <c r="C5498" s="250"/>
      <c r="D5498" s="250"/>
      <c r="E5498" s="250"/>
      <c r="F5498" s="250"/>
    </row>
    <row r="5499" spans="1:6" ht="15" x14ac:dyDescent="0.25">
      <c r="A5499" s="250"/>
      <c r="B5499" s="250"/>
      <c r="C5499" s="250"/>
      <c r="D5499" s="250"/>
      <c r="E5499" s="250"/>
      <c r="F5499" s="251"/>
    </row>
    <row r="5500" spans="1:6" ht="15" x14ac:dyDescent="0.25">
      <c r="A5500" s="250"/>
      <c r="B5500" s="250"/>
      <c r="C5500" s="250"/>
      <c r="D5500" s="250"/>
      <c r="E5500" s="250"/>
      <c r="F5500" s="250"/>
    </row>
    <row r="5501" spans="1:6" ht="15" x14ac:dyDescent="0.25">
      <c r="A5501" s="250"/>
      <c r="B5501" s="250"/>
      <c r="C5501" s="250"/>
      <c r="D5501" s="250"/>
      <c r="E5501" s="250"/>
      <c r="F5501" s="250"/>
    </row>
    <row r="5502" spans="1:6" ht="15" x14ac:dyDescent="0.25">
      <c r="A5502" s="250"/>
      <c r="B5502" s="250"/>
      <c r="C5502" s="250"/>
      <c r="D5502" s="250"/>
      <c r="E5502" s="250"/>
      <c r="F5502" s="250"/>
    </row>
    <row r="5503" spans="1:6" ht="15" x14ac:dyDescent="0.25">
      <c r="A5503" s="250"/>
      <c r="B5503" s="250"/>
      <c r="C5503" s="250"/>
      <c r="D5503" s="250"/>
      <c r="E5503" s="250"/>
      <c r="F5503" s="250"/>
    </row>
    <row r="5504" spans="1:6" ht="15" x14ac:dyDescent="0.25">
      <c r="A5504" s="250"/>
      <c r="B5504" s="250"/>
      <c r="C5504" s="250"/>
      <c r="D5504" s="250"/>
      <c r="E5504" s="250"/>
      <c r="F5504" s="250"/>
    </row>
    <row r="5505" spans="1:6" ht="15" x14ac:dyDescent="0.25">
      <c r="A5505" s="250"/>
      <c r="B5505" s="250"/>
      <c r="C5505" s="250"/>
      <c r="D5505" s="250"/>
      <c r="E5505" s="250"/>
      <c r="F5505" s="250"/>
    </row>
    <row r="5506" spans="1:6" ht="15" x14ac:dyDescent="0.25">
      <c r="A5506" s="250"/>
      <c r="B5506" s="250"/>
      <c r="C5506" s="250"/>
      <c r="D5506" s="250"/>
      <c r="E5506" s="250"/>
      <c r="F5506" s="250"/>
    </row>
    <row r="5507" spans="1:6" ht="15" x14ac:dyDescent="0.25">
      <c r="A5507" s="250"/>
      <c r="B5507" s="250"/>
      <c r="C5507" s="250"/>
      <c r="D5507" s="250"/>
      <c r="E5507" s="250"/>
      <c r="F5507" s="250"/>
    </row>
    <row r="5508" spans="1:6" ht="15" x14ac:dyDescent="0.25">
      <c r="A5508" s="250"/>
      <c r="B5508" s="250"/>
      <c r="C5508" s="250"/>
      <c r="D5508" s="250"/>
      <c r="E5508" s="250"/>
      <c r="F5508" s="250"/>
    </row>
    <row r="5509" spans="1:6" ht="15" x14ac:dyDescent="0.25">
      <c r="A5509" s="250"/>
      <c r="B5509" s="250"/>
      <c r="C5509" s="250"/>
      <c r="D5509" s="250"/>
      <c r="E5509" s="250"/>
      <c r="F5509" s="250"/>
    </row>
    <row r="5510" spans="1:6" ht="15" x14ac:dyDescent="0.25">
      <c r="A5510" s="250"/>
      <c r="B5510" s="250"/>
      <c r="C5510" s="250"/>
      <c r="D5510" s="250"/>
      <c r="E5510" s="250"/>
      <c r="F5510" s="250"/>
    </row>
    <row r="5511" spans="1:6" ht="15" x14ac:dyDescent="0.25">
      <c r="A5511" s="250"/>
      <c r="B5511" s="250"/>
      <c r="C5511" s="250"/>
      <c r="D5511" s="250"/>
      <c r="E5511" s="250"/>
      <c r="F5511" s="250"/>
    </row>
    <row r="5512" spans="1:6" ht="15" x14ac:dyDescent="0.25">
      <c r="A5512" s="250"/>
      <c r="B5512" s="250"/>
      <c r="C5512" s="250"/>
      <c r="D5512" s="250"/>
      <c r="E5512" s="250"/>
      <c r="F5512" s="250"/>
    </row>
    <row r="5513" spans="1:6" ht="15" x14ac:dyDescent="0.25">
      <c r="A5513" s="250"/>
      <c r="B5513" s="250"/>
      <c r="C5513" s="250"/>
      <c r="D5513" s="250"/>
      <c r="E5513" s="250"/>
      <c r="F5513" s="250"/>
    </row>
    <row r="5514" spans="1:6" ht="15" x14ac:dyDescent="0.25">
      <c r="A5514" s="250"/>
      <c r="B5514" s="250"/>
      <c r="C5514" s="250"/>
      <c r="D5514" s="250"/>
      <c r="E5514" s="250"/>
      <c r="F5514" s="250"/>
    </row>
    <row r="5515" spans="1:6" ht="15" x14ac:dyDescent="0.25">
      <c r="A5515" s="250"/>
      <c r="B5515" s="250"/>
      <c r="C5515" s="250"/>
      <c r="D5515" s="250"/>
      <c r="E5515" s="250"/>
      <c r="F5515" s="250"/>
    </row>
    <row r="5516" spans="1:6" ht="15" x14ac:dyDescent="0.25">
      <c r="A5516" s="250"/>
      <c r="B5516" s="250"/>
      <c r="C5516" s="250"/>
      <c r="D5516" s="250"/>
      <c r="E5516" s="250"/>
      <c r="F5516" s="250"/>
    </row>
    <row r="5517" spans="1:6" ht="15" x14ac:dyDescent="0.25">
      <c r="A5517" s="250"/>
      <c r="B5517" s="250"/>
      <c r="C5517" s="250"/>
      <c r="D5517" s="250"/>
      <c r="E5517" s="250"/>
      <c r="F5517" s="250"/>
    </row>
    <row r="5518" spans="1:6" ht="15" x14ac:dyDescent="0.25">
      <c r="A5518" s="250"/>
      <c r="B5518" s="250"/>
      <c r="C5518" s="250"/>
      <c r="D5518" s="250"/>
      <c r="E5518" s="250"/>
      <c r="F5518" s="250"/>
    </row>
    <row r="5519" spans="1:6" ht="15" x14ac:dyDescent="0.25">
      <c r="A5519" s="250"/>
      <c r="B5519" s="250"/>
      <c r="C5519" s="250"/>
      <c r="D5519" s="250"/>
      <c r="E5519" s="250"/>
      <c r="F5519" s="250"/>
    </row>
    <row r="5520" spans="1:6" ht="15" x14ac:dyDescent="0.25">
      <c r="A5520" s="250"/>
      <c r="B5520" s="250"/>
      <c r="C5520" s="250"/>
      <c r="D5520" s="250"/>
      <c r="E5520" s="250"/>
      <c r="F5520" s="250"/>
    </row>
    <row r="5521" spans="1:6" ht="15" x14ac:dyDescent="0.25">
      <c r="A5521" s="250"/>
      <c r="B5521" s="250"/>
      <c r="C5521" s="250"/>
      <c r="D5521" s="250"/>
      <c r="E5521" s="250"/>
      <c r="F5521" s="250"/>
    </row>
    <row r="5522" spans="1:6" ht="15" x14ac:dyDescent="0.25">
      <c r="A5522" s="250"/>
      <c r="B5522" s="250"/>
      <c r="C5522" s="250"/>
      <c r="D5522" s="250"/>
      <c r="E5522" s="250"/>
      <c r="F5522" s="250"/>
    </row>
    <row r="5523" spans="1:6" ht="15" x14ac:dyDescent="0.25">
      <c r="A5523" s="250"/>
      <c r="B5523" s="250"/>
      <c r="C5523" s="250"/>
      <c r="D5523" s="250"/>
      <c r="E5523" s="250"/>
      <c r="F5523" s="250"/>
    </row>
    <row r="5524" spans="1:6" ht="15" x14ac:dyDescent="0.25">
      <c r="A5524" s="250"/>
      <c r="B5524" s="250"/>
      <c r="C5524" s="250"/>
      <c r="D5524" s="250"/>
      <c r="E5524" s="250"/>
      <c r="F5524" s="250"/>
    </row>
    <row r="5525" spans="1:6" ht="15" x14ac:dyDescent="0.25">
      <c r="A5525" s="250"/>
      <c r="B5525" s="250"/>
      <c r="C5525" s="250"/>
      <c r="D5525" s="250"/>
      <c r="E5525" s="250"/>
      <c r="F5525" s="250"/>
    </row>
    <row r="5526" spans="1:6" ht="15" x14ac:dyDescent="0.25">
      <c r="A5526" s="250"/>
      <c r="B5526" s="250"/>
      <c r="C5526" s="250"/>
      <c r="D5526" s="250"/>
      <c r="E5526" s="250"/>
      <c r="F5526" s="250"/>
    </row>
    <row r="5527" spans="1:6" ht="15" x14ac:dyDescent="0.25">
      <c r="A5527" s="250"/>
      <c r="B5527" s="250"/>
      <c r="C5527" s="250"/>
      <c r="D5527" s="250"/>
      <c r="E5527" s="250"/>
      <c r="F5527" s="250"/>
    </row>
    <row r="5528" spans="1:6" ht="15" x14ac:dyDescent="0.25">
      <c r="A5528" s="250"/>
      <c r="B5528" s="250"/>
      <c r="C5528" s="250"/>
      <c r="D5528" s="250"/>
      <c r="E5528" s="250"/>
      <c r="F5528" s="250"/>
    </row>
    <row r="5529" spans="1:6" ht="15" x14ac:dyDescent="0.25">
      <c r="A5529" s="250"/>
      <c r="B5529" s="250"/>
      <c r="C5529" s="250"/>
      <c r="D5529" s="250"/>
      <c r="E5529" s="250"/>
      <c r="F5529" s="250"/>
    </row>
    <row r="5530" spans="1:6" ht="15" x14ac:dyDescent="0.25">
      <c r="A5530" s="250"/>
      <c r="B5530" s="250"/>
      <c r="C5530" s="250"/>
      <c r="D5530" s="250"/>
      <c r="E5530" s="250"/>
      <c r="F5530" s="250"/>
    </row>
    <row r="5531" spans="1:6" ht="15" x14ac:dyDescent="0.25">
      <c r="A5531" s="250"/>
      <c r="B5531" s="250"/>
      <c r="C5531" s="250"/>
      <c r="D5531" s="250"/>
      <c r="E5531" s="250"/>
      <c r="F5531" s="250"/>
    </row>
    <row r="5532" spans="1:6" ht="15" x14ac:dyDescent="0.25">
      <c r="A5532" s="250"/>
      <c r="B5532" s="250"/>
      <c r="C5532" s="250"/>
      <c r="D5532" s="250"/>
      <c r="E5532" s="250"/>
      <c r="F5532" s="250"/>
    </row>
    <row r="5533" spans="1:6" ht="15" x14ac:dyDescent="0.25">
      <c r="A5533" s="250"/>
      <c r="B5533" s="250"/>
      <c r="C5533" s="250"/>
      <c r="D5533" s="250"/>
      <c r="E5533" s="250"/>
      <c r="F5533" s="250"/>
    </row>
    <row r="5534" spans="1:6" ht="15" x14ac:dyDescent="0.25">
      <c r="A5534" s="250"/>
      <c r="B5534" s="250"/>
      <c r="C5534" s="250"/>
      <c r="D5534" s="250"/>
      <c r="E5534" s="250"/>
      <c r="F5534" s="250"/>
    </row>
    <row r="5535" spans="1:6" ht="15" x14ac:dyDescent="0.25">
      <c r="A5535" s="250"/>
      <c r="B5535" s="250"/>
      <c r="C5535" s="250"/>
      <c r="D5535" s="250"/>
      <c r="E5535" s="250"/>
      <c r="F5535" s="250"/>
    </row>
    <row r="5536" spans="1:6" ht="15" x14ac:dyDescent="0.25">
      <c r="A5536" s="250"/>
      <c r="B5536" s="250"/>
      <c r="C5536" s="250"/>
      <c r="D5536" s="250"/>
      <c r="E5536" s="250"/>
      <c r="F5536" s="250"/>
    </row>
    <row r="5537" spans="1:6" ht="15" x14ac:dyDescent="0.25">
      <c r="A5537" s="250"/>
      <c r="B5537" s="250"/>
      <c r="C5537" s="250"/>
      <c r="D5537" s="250"/>
      <c r="E5537" s="250"/>
      <c r="F5537" s="250"/>
    </row>
    <row r="5538" spans="1:6" ht="15" x14ac:dyDescent="0.25">
      <c r="A5538" s="250"/>
      <c r="B5538" s="250"/>
      <c r="C5538" s="250"/>
      <c r="D5538" s="250"/>
      <c r="E5538" s="250"/>
      <c r="F5538" s="250"/>
    </row>
    <row r="5539" spans="1:6" ht="15" x14ac:dyDescent="0.25">
      <c r="A5539" s="250"/>
      <c r="B5539" s="250"/>
      <c r="C5539" s="250"/>
      <c r="D5539" s="250"/>
      <c r="E5539" s="250"/>
      <c r="F5539" s="250"/>
    </row>
    <row r="5540" spans="1:6" ht="15" x14ac:dyDescent="0.25">
      <c r="A5540" s="250"/>
      <c r="B5540" s="250"/>
      <c r="C5540" s="250"/>
      <c r="D5540" s="250"/>
      <c r="E5540" s="250"/>
      <c r="F5540" s="250"/>
    </row>
    <row r="5541" spans="1:6" ht="15" x14ac:dyDescent="0.25">
      <c r="A5541" s="250"/>
      <c r="B5541" s="250"/>
      <c r="C5541" s="250"/>
      <c r="D5541" s="250"/>
      <c r="E5541" s="250"/>
      <c r="F5541" s="250"/>
    </row>
    <row r="5542" spans="1:6" ht="15" x14ac:dyDescent="0.25">
      <c r="A5542" s="250"/>
      <c r="B5542" s="250"/>
      <c r="C5542" s="250"/>
      <c r="D5542" s="250"/>
      <c r="E5542" s="250"/>
      <c r="F5542" s="250"/>
    </row>
    <row r="5543" spans="1:6" ht="15" x14ac:dyDescent="0.25">
      <c r="A5543" s="250"/>
      <c r="B5543" s="250"/>
      <c r="C5543" s="250"/>
      <c r="D5543" s="250"/>
      <c r="E5543" s="250"/>
      <c r="F5543" s="250"/>
    </row>
    <row r="5544" spans="1:6" ht="15" x14ac:dyDescent="0.25">
      <c r="A5544" s="250"/>
      <c r="B5544" s="250"/>
      <c r="C5544" s="250"/>
      <c r="D5544" s="250"/>
      <c r="E5544" s="250"/>
      <c r="F5544" s="250"/>
    </row>
    <row r="5545" spans="1:6" ht="15" x14ac:dyDescent="0.25">
      <c r="A5545" s="250"/>
      <c r="B5545" s="250"/>
      <c r="C5545" s="250"/>
      <c r="D5545" s="250"/>
      <c r="E5545" s="250"/>
      <c r="F5545" s="250"/>
    </row>
    <row r="5546" spans="1:6" ht="15" x14ac:dyDescent="0.25">
      <c r="A5546" s="250"/>
      <c r="B5546" s="250"/>
      <c r="C5546" s="250"/>
      <c r="D5546" s="250"/>
      <c r="E5546" s="250"/>
      <c r="F5546" s="250"/>
    </row>
    <row r="5547" spans="1:6" ht="15" x14ac:dyDescent="0.25">
      <c r="A5547" s="250"/>
      <c r="B5547" s="250"/>
      <c r="C5547" s="250"/>
      <c r="D5547" s="250"/>
      <c r="E5547" s="250"/>
      <c r="F5547" s="250"/>
    </row>
    <row r="5548" spans="1:6" ht="15" x14ac:dyDescent="0.25">
      <c r="A5548" s="250"/>
      <c r="B5548" s="250"/>
      <c r="C5548" s="250"/>
      <c r="D5548" s="250"/>
      <c r="E5548" s="250"/>
      <c r="F5548" s="250"/>
    </row>
    <row r="5549" spans="1:6" ht="15" x14ac:dyDescent="0.25">
      <c r="A5549" s="250"/>
      <c r="B5549" s="250"/>
      <c r="C5549" s="250"/>
      <c r="D5549" s="250"/>
      <c r="E5549" s="250"/>
      <c r="F5549" s="250"/>
    </row>
    <row r="5550" spans="1:6" ht="15" x14ac:dyDescent="0.25">
      <c r="A5550" s="250"/>
      <c r="B5550" s="250"/>
      <c r="C5550" s="250"/>
      <c r="D5550" s="250"/>
      <c r="E5550" s="250"/>
      <c r="F5550" s="250"/>
    </row>
    <row r="5551" spans="1:6" ht="15" x14ac:dyDescent="0.25">
      <c r="A5551" s="250"/>
      <c r="B5551" s="250"/>
      <c r="C5551" s="250"/>
      <c r="D5551" s="250"/>
      <c r="E5551" s="250"/>
      <c r="F5551" s="250"/>
    </row>
    <row r="5552" spans="1:6" ht="15" x14ac:dyDescent="0.25">
      <c r="A5552" s="250"/>
      <c r="B5552" s="250"/>
      <c r="C5552" s="250"/>
      <c r="D5552" s="250"/>
      <c r="E5552" s="250"/>
      <c r="F5552" s="250"/>
    </row>
    <row r="5553" spans="1:6" ht="15" x14ac:dyDescent="0.25">
      <c r="A5553" s="250"/>
      <c r="B5553" s="250"/>
      <c r="C5553" s="250"/>
      <c r="D5553" s="250"/>
      <c r="E5553" s="250"/>
      <c r="F5553" s="250"/>
    </row>
    <row r="5554" spans="1:6" ht="15" x14ac:dyDescent="0.25">
      <c r="A5554" s="250"/>
      <c r="B5554" s="250"/>
      <c r="C5554" s="250"/>
      <c r="D5554" s="250"/>
      <c r="E5554" s="250"/>
      <c r="F5554" s="250"/>
    </row>
    <row r="5555" spans="1:6" ht="15" x14ac:dyDescent="0.25">
      <c r="A5555" s="250"/>
      <c r="B5555" s="250"/>
      <c r="C5555" s="250"/>
      <c r="D5555" s="250"/>
      <c r="E5555" s="250"/>
      <c r="F5555" s="250"/>
    </row>
    <row r="5556" spans="1:6" ht="15" x14ac:dyDescent="0.25">
      <c r="A5556" s="250"/>
      <c r="B5556" s="250"/>
      <c r="C5556" s="250"/>
      <c r="D5556" s="250"/>
      <c r="E5556" s="250"/>
      <c r="F5556" s="250"/>
    </row>
    <row r="5557" spans="1:6" ht="15" x14ac:dyDescent="0.25">
      <c r="A5557" s="250"/>
      <c r="B5557" s="250"/>
      <c r="C5557" s="250"/>
      <c r="D5557" s="250"/>
      <c r="E5557" s="250"/>
      <c r="F5557" s="250"/>
    </row>
    <row r="5558" spans="1:6" ht="15" x14ac:dyDescent="0.25">
      <c r="A5558" s="250"/>
      <c r="B5558" s="250"/>
      <c r="C5558" s="250"/>
      <c r="D5558" s="250"/>
      <c r="E5558" s="250"/>
      <c r="F5558" s="250"/>
    </row>
    <row r="5559" spans="1:6" ht="15" x14ac:dyDescent="0.25">
      <c r="A5559" s="250"/>
      <c r="B5559" s="250"/>
      <c r="C5559" s="250"/>
      <c r="D5559" s="250"/>
      <c r="E5559" s="250"/>
      <c r="F5559" s="250"/>
    </row>
    <row r="5560" spans="1:6" ht="15" x14ac:dyDescent="0.25">
      <c r="A5560" s="250"/>
      <c r="B5560" s="250"/>
      <c r="C5560" s="250"/>
      <c r="D5560" s="250"/>
      <c r="E5560" s="250"/>
      <c r="F5560" s="250"/>
    </row>
    <row r="5561" spans="1:6" ht="15" x14ac:dyDescent="0.25">
      <c r="A5561" s="250"/>
      <c r="B5561" s="250"/>
      <c r="C5561" s="250"/>
      <c r="D5561" s="250"/>
      <c r="E5561" s="250"/>
      <c r="F5561" s="250"/>
    </row>
    <row r="5562" spans="1:6" ht="15" x14ac:dyDescent="0.25">
      <c r="A5562" s="250"/>
      <c r="B5562" s="250"/>
      <c r="C5562" s="250"/>
      <c r="D5562" s="250"/>
      <c r="E5562" s="250"/>
      <c r="F5562" s="250"/>
    </row>
    <row r="5563" spans="1:6" ht="15" x14ac:dyDescent="0.25">
      <c r="A5563" s="250"/>
      <c r="B5563" s="250"/>
      <c r="C5563" s="250"/>
      <c r="D5563" s="250"/>
      <c r="E5563" s="250"/>
      <c r="F5563" s="250"/>
    </row>
    <row r="5564" spans="1:6" ht="15" x14ac:dyDescent="0.25">
      <c r="A5564" s="250"/>
      <c r="B5564" s="250"/>
      <c r="C5564" s="250"/>
      <c r="D5564" s="250"/>
      <c r="E5564" s="250"/>
      <c r="F5564" s="250"/>
    </row>
    <row r="5565" spans="1:6" ht="15" x14ac:dyDescent="0.25">
      <c r="A5565" s="250"/>
      <c r="B5565" s="250"/>
      <c r="C5565" s="250"/>
      <c r="D5565" s="250"/>
      <c r="E5565" s="250"/>
      <c r="F5565" s="250"/>
    </row>
    <row r="5566" spans="1:6" ht="15" x14ac:dyDescent="0.25">
      <c r="A5566" s="250"/>
      <c r="B5566" s="250"/>
      <c r="C5566" s="250"/>
      <c r="D5566" s="250"/>
      <c r="E5566" s="250"/>
      <c r="F5566" s="250"/>
    </row>
    <row r="5567" spans="1:6" ht="15" x14ac:dyDescent="0.25">
      <c r="A5567" s="250"/>
      <c r="B5567" s="250"/>
      <c r="C5567" s="250"/>
      <c r="D5567" s="250"/>
      <c r="E5567" s="250"/>
      <c r="F5567" s="250"/>
    </row>
    <row r="5568" spans="1:6" ht="15" x14ac:dyDescent="0.25">
      <c r="A5568" s="250"/>
      <c r="B5568" s="250"/>
      <c r="C5568" s="250"/>
      <c r="D5568" s="250"/>
      <c r="E5568" s="250"/>
      <c r="F5568" s="250"/>
    </row>
    <row r="5569" spans="1:6" ht="15" x14ac:dyDescent="0.25">
      <c r="A5569" s="250"/>
      <c r="B5569" s="250"/>
      <c r="C5569" s="250"/>
      <c r="D5569" s="250"/>
      <c r="E5569" s="250"/>
      <c r="F5569" s="250"/>
    </row>
    <row r="5570" spans="1:6" ht="15" x14ac:dyDescent="0.25">
      <c r="A5570" s="250"/>
      <c r="B5570" s="250"/>
      <c r="C5570" s="250"/>
      <c r="D5570" s="250"/>
      <c r="E5570" s="250"/>
      <c r="F5570" s="250"/>
    </row>
    <row r="5571" spans="1:6" ht="15" x14ac:dyDescent="0.25">
      <c r="A5571" s="250"/>
      <c r="B5571" s="250"/>
      <c r="C5571" s="250"/>
      <c r="D5571" s="250"/>
      <c r="E5571" s="250"/>
      <c r="F5571" s="250"/>
    </row>
    <row r="5572" spans="1:6" ht="15" x14ac:dyDescent="0.25">
      <c r="A5572" s="250"/>
      <c r="B5572" s="250"/>
      <c r="C5572" s="250"/>
      <c r="D5572" s="250"/>
      <c r="E5572" s="250"/>
      <c r="F5572" s="250"/>
    </row>
    <row r="5573" spans="1:6" ht="15" x14ac:dyDescent="0.25">
      <c r="A5573" s="250"/>
      <c r="B5573" s="250"/>
      <c r="C5573" s="250"/>
      <c r="D5573" s="250"/>
      <c r="E5573" s="250"/>
      <c r="F5573" s="250"/>
    </row>
    <row r="5574" spans="1:6" ht="15" x14ac:dyDescent="0.25">
      <c r="A5574" s="250"/>
      <c r="B5574" s="250"/>
      <c r="C5574" s="250"/>
      <c r="D5574" s="250"/>
      <c r="E5574" s="250"/>
      <c r="F5574" s="250"/>
    </row>
    <row r="5575" spans="1:6" ht="15" x14ac:dyDescent="0.25">
      <c r="A5575" s="250"/>
      <c r="B5575" s="250"/>
      <c r="C5575" s="250"/>
      <c r="D5575" s="250"/>
      <c r="E5575" s="250"/>
      <c r="F5575" s="250"/>
    </row>
    <row r="5576" spans="1:6" ht="15" x14ac:dyDescent="0.25">
      <c r="A5576" s="250"/>
      <c r="B5576" s="250"/>
      <c r="C5576" s="250"/>
      <c r="D5576" s="250"/>
      <c r="E5576" s="250"/>
      <c r="F5576" s="250"/>
    </row>
    <row r="5577" spans="1:6" ht="15" x14ac:dyDescent="0.25">
      <c r="A5577" s="250"/>
      <c r="B5577" s="250"/>
      <c r="C5577" s="250"/>
      <c r="D5577" s="250"/>
      <c r="E5577" s="250"/>
      <c r="F5577" s="250"/>
    </row>
    <row r="5578" spans="1:6" ht="15" x14ac:dyDescent="0.25">
      <c r="A5578" s="250"/>
      <c r="B5578" s="250"/>
      <c r="C5578" s="250"/>
      <c r="D5578" s="250"/>
      <c r="E5578" s="250"/>
      <c r="F5578" s="250"/>
    </row>
    <row r="5579" spans="1:6" ht="15" x14ac:dyDescent="0.25">
      <c r="A5579" s="250"/>
      <c r="B5579" s="250"/>
      <c r="C5579" s="250"/>
      <c r="D5579" s="250"/>
      <c r="E5579" s="250"/>
      <c r="F5579" s="250"/>
    </row>
    <row r="5580" spans="1:6" ht="15" x14ac:dyDescent="0.25">
      <c r="A5580" s="250"/>
      <c r="B5580" s="250"/>
      <c r="C5580" s="250"/>
      <c r="D5580" s="250"/>
      <c r="E5580" s="250"/>
      <c r="F5580" s="250"/>
    </row>
    <row r="5581" spans="1:6" ht="15" x14ac:dyDescent="0.25">
      <c r="A5581" s="250"/>
      <c r="B5581" s="250"/>
      <c r="C5581" s="250"/>
      <c r="D5581" s="250"/>
      <c r="E5581" s="250"/>
      <c r="F5581" s="250"/>
    </row>
    <row r="5582" spans="1:6" ht="15" x14ac:dyDescent="0.25">
      <c r="A5582" s="250"/>
      <c r="B5582" s="250"/>
      <c r="C5582" s="250"/>
      <c r="D5582" s="250"/>
      <c r="E5582" s="250"/>
      <c r="F5582" s="250"/>
    </row>
    <row r="5583" spans="1:6" ht="15" x14ac:dyDescent="0.25">
      <c r="A5583" s="250"/>
      <c r="B5583" s="250"/>
      <c r="C5583" s="250"/>
      <c r="D5583" s="250"/>
      <c r="E5583" s="250"/>
      <c r="F5583" s="250"/>
    </row>
    <row r="5584" spans="1:6" ht="15" x14ac:dyDescent="0.25">
      <c r="A5584" s="250"/>
      <c r="B5584" s="250"/>
      <c r="C5584" s="250"/>
      <c r="D5584" s="250"/>
      <c r="E5584" s="250"/>
      <c r="F5584" s="250"/>
    </row>
    <row r="5585" spans="1:6" ht="15" x14ac:dyDescent="0.25">
      <c r="A5585" s="250"/>
      <c r="B5585" s="250"/>
      <c r="C5585" s="250"/>
      <c r="D5585" s="250"/>
      <c r="E5585" s="250"/>
      <c r="F5585" s="250"/>
    </row>
    <row r="5586" spans="1:6" ht="15" x14ac:dyDescent="0.25">
      <c r="A5586" s="250"/>
      <c r="B5586" s="250"/>
      <c r="C5586" s="250"/>
      <c r="D5586" s="250"/>
      <c r="E5586" s="250"/>
      <c r="F5586" s="250"/>
    </row>
    <row r="5587" spans="1:6" ht="15" x14ac:dyDescent="0.25">
      <c r="A5587" s="250"/>
      <c r="B5587" s="250"/>
      <c r="C5587" s="250"/>
      <c r="D5587" s="250"/>
      <c r="E5587" s="250"/>
      <c r="F5587" s="250"/>
    </row>
    <row r="5588" spans="1:6" ht="15" x14ac:dyDescent="0.25">
      <c r="A5588" s="250"/>
      <c r="B5588" s="250"/>
      <c r="C5588" s="250"/>
      <c r="D5588" s="250"/>
      <c r="E5588" s="250"/>
      <c r="F5588" s="250"/>
    </row>
    <row r="5589" spans="1:6" ht="15" x14ac:dyDescent="0.25">
      <c r="A5589" s="250"/>
      <c r="B5589" s="250"/>
      <c r="C5589" s="250"/>
      <c r="D5589" s="250"/>
      <c r="E5589" s="250"/>
      <c r="F5589" s="250"/>
    </row>
    <row r="5590" spans="1:6" ht="15" x14ac:dyDescent="0.25">
      <c r="A5590" s="250"/>
      <c r="B5590" s="250"/>
      <c r="C5590" s="250"/>
      <c r="D5590" s="250"/>
      <c r="E5590" s="250"/>
      <c r="F5590" s="250"/>
    </row>
    <row r="5591" spans="1:6" ht="15" x14ac:dyDescent="0.25">
      <c r="A5591" s="250"/>
      <c r="B5591" s="250"/>
      <c r="C5591" s="250"/>
      <c r="D5591" s="250"/>
      <c r="E5591" s="250"/>
      <c r="F5591" s="250"/>
    </row>
    <row r="5592" spans="1:6" ht="15" x14ac:dyDescent="0.25">
      <c r="A5592" s="250"/>
      <c r="B5592" s="250"/>
      <c r="C5592" s="250"/>
      <c r="D5592" s="250"/>
      <c r="E5592" s="250"/>
      <c r="F5592" s="250"/>
    </row>
    <row r="5593" spans="1:6" ht="15" x14ac:dyDescent="0.25">
      <c r="A5593" s="250"/>
      <c r="B5593" s="250"/>
      <c r="C5593" s="250"/>
      <c r="D5593" s="250"/>
      <c r="E5593" s="250"/>
      <c r="F5593" s="250"/>
    </row>
    <row r="5594" spans="1:6" ht="15" x14ac:dyDescent="0.25">
      <c r="A5594" s="250"/>
      <c r="B5594" s="250"/>
      <c r="C5594" s="250"/>
      <c r="D5594" s="250"/>
      <c r="E5594" s="250"/>
      <c r="F5594" s="250"/>
    </row>
    <row r="5595" spans="1:6" ht="15" x14ac:dyDescent="0.25">
      <c r="A5595" s="250"/>
      <c r="B5595" s="250"/>
      <c r="C5595" s="250"/>
      <c r="D5595" s="250"/>
      <c r="E5595" s="250"/>
      <c r="F5595" s="250"/>
    </row>
    <row r="5596" spans="1:6" ht="15" x14ac:dyDescent="0.25">
      <c r="A5596" s="250"/>
      <c r="B5596" s="250"/>
      <c r="C5596" s="250"/>
      <c r="D5596" s="250"/>
      <c r="E5596" s="250"/>
      <c r="F5596" s="250"/>
    </row>
    <row r="5597" spans="1:6" ht="15" x14ac:dyDescent="0.25">
      <c r="A5597" s="250"/>
      <c r="B5597" s="250"/>
      <c r="C5597" s="250"/>
      <c r="D5597" s="250"/>
      <c r="E5597" s="250"/>
      <c r="F5597" s="250"/>
    </row>
    <row r="5598" spans="1:6" ht="15" x14ac:dyDescent="0.25">
      <c r="A5598" s="250"/>
      <c r="B5598" s="250"/>
      <c r="C5598" s="250"/>
      <c r="D5598" s="250"/>
      <c r="E5598" s="250"/>
      <c r="F5598" s="250"/>
    </row>
    <row r="5599" spans="1:6" ht="15" x14ac:dyDescent="0.25">
      <c r="A5599" s="250"/>
      <c r="B5599" s="250"/>
      <c r="C5599" s="250"/>
      <c r="D5599" s="250"/>
      <c r="E5599" s="250"/>
      <c r="F5599" s="250"/>
    </row>
    <row r="5600" spans="1:6" ht="15" x14ac:dyDescent="0.25">
      <c r="A5600" s="250"/>
      <c r="B5600" s="250"/>
      <c r="C5600" s="250"/>
      <c r="D5600" s="250"/>
      <c r="E5600" s="250"/>
      <c r="F5600" s="250"/>
    </row>
    <row r="5601" spans="1:6" ht="15" x14ac:dyDescent="0.25">
      <c r="A5601" s="250"/>
      <c r="B5601" s="250"/>
      <c r="C5601" s="250"/>
      <c r="D5601" s="250"/>
      <c r="E5601" s="250"/>
      <c r="F5601" s="250"/>
    </row>
    <row r="5602" spans="1:6" ht="15" x14ac:dyDescent="0.25">
      <c r="A5602" s="250"/>
      <c r="B5602" s="250"/>
      <c r="C5602" s="250"/>
      <c r="D5602" s="250"/>
      <c r="E5602" s="250"/>
      <c r="F5602" s="250"/>
    </row>
    <row r="5603" spans="1:6" ht="15" x14ac:dyDescent="0.25">
      <c r="A5603" s="250"/>
      <c r="B5603" s="250"/>
      <c r="C5603" s="250"/>
      <c r="D5603" s="250"/>
      <c r="E5603" s="250"/>
      <c r="F5603" s="250"/>
    </row>
    <row r="5604" spans="1:6" ht="15" x14ac:dyDescent="0.25">
      <c r="A5604" s="250"/>
      <c r="B5604" s="250"/>
      <c r="C5604" s="250"/>
      <c r="D5604" s="250"/>
      <c r="E5604" s="250"/>
      <c r="F5604" s="250"/>
    </row>
    <row r="5605" spans="1:6" ht="15" x14ac:dyDescent="0.25">
      <c r="A5605" s="250"/>
      <c r="B5605" s="250"/>
      <c r="C5605" s="250"/>
      <c r="D5605" s="250"/>
      <c r="E5605" s="250"/>
      <c r="F5605" s="250"/>
    </row>
    <row r="5606" spans="1:6" ht="15" x14ac:dyDescent="0.25">
      <c r="A5606" s="250"/>
      <c r="B5606" s="250"/>
      <c r="C5606" s="250"/>
      <c r="D5606" s="250"/>
      <c r="E5606" s="250"/>
      <c r="F5606" s="250"/>
    </row>
    <row r="5607" spans="1:6" ht="15" x14ac:dyDescent="0.25">
      <c r="A5607" s="250"/>
      <c r="B5607" s="250"/>
      <c r="C5607" s="250"/>
      <c r="D5607" s="250"/>
      <c r="E5607" s="250"/>
      <c r="F5607" s="250"/>
    </row>
    <row r="5608" spans="1:6" ht="15" x14ac:dyDescent="0.25">
      <c r="A5608" s="250"/>
      <c r="B5608" s="250"/>
      <c r="C5608" s="250"/>
      <c r="D5608" s="250"/>
      <c r="E5608" s="250"/>
      <c r="F5608" s="250"/>
    </row>
    <row r="5609" spans="1:6" ht="15" x14ac:dyDescent="0.25">
      <c r="A5609" s="250"/>
      <c r="B5609" s="250"/>
      <c r="C5609" s="250"/>
      <c r="D5609" s="250"/>
      <c r="E5609" s="250"/>
      <c r="F5609" s="250"/>
    </row>
    <row r="5610" spans="1:6" ht="15" x14ac:dyDescent="0.25">
      <c r="A5610" s="250"/>
      <c r="B5610" s="250"/>
      <c r="C5610" s="250"/>
      <c r="D5610" s="250"/>
      <c r="E5610" s="250"/>
      <c r="F5610" s="250"/>
    </row>
    <row r="5611" spans="1:6" ht="15" x14ac:dyDescent="0.25">
      <c r="A5611" s="250"/>
      <c r="B5611" s="250"/>
      <c r="C5611" s="250"/>
      <c r="D5611" s="250"/>
      <c r="E5611" s="250"/>
      <c r="F5611" s="250"/>
    </row>
    <row r="5612" spans="1:6" ht="15" x14ac:dyDescent="0.25">
      <c r="A5612" s="250"/>
      <c r="B5612" s="250"/>
      <c r="C5612" s="250"/>
      <c r="D5612" s="250"/>
      <c r="E5612" s="250"/>
      <c r="F5612" s="250"/>
    </row>
    <row r="5613" spans="1:6" ht="15" x14ac:dyDescent="0.25">
      <c r="A5613" s="250"/>
      <c r="B5613" s="250"/>
      <c r="C5613" s="250"/>
      <c r="D5613" s="250"/>
      <c r="E5613" s="250"/>
      <c r="F5613" s="250"/>
    </row>
    <row r="5614" spans="1:6" ht="15" x14ac:dyDescent="0.25">
      <c r="A5614" s="250"/>
      <c r="B5614" s="250"/>
      <c r="C5614" s="250"/>
      <c r="D5614" s="250"/>
      <c r="E5614" s="250"/>
      <c r="F5614" s="250"/>
    </row>
    <row r="5615" spans="1:6" ht="15" x14ac:dyDescent="0.25">
      <c r="A5615" s="250"/>
      <c r="B5615" s="250"/>
      <c r="C5615" s="250"/>
      <c r="D5615" s="250"/>
      <c r="E5615" s="250"/>
      <c r="F5615" s="250"/>
    </row>
    <row r="5616" spans="1:6" ht="15" x14ac:dyDescent="0.25">
      <c r="A5616" s="250"/>
      <c r="B5616" s="250"/>
      <c r="C5616" s="250"/>
      <c r="D5616" s="250"/>
      <c r="E5616" s="250"/>
      <c r="F5616" s="250"/>
    </row>
    <row r="5617" spans="1:6" ht="15" x14ac:dyDescent="0.25">
      <c r="A5617" s="250"/>
      <c r="B5617" s="250"/>
      <c r="C5617" s="250"/>
      <c r="D5617" s="250"/>
      <c r="E5617" s="250"/>
      <c r="F5617" s="250"/>
    </row>
    <row r="5618" spans="1:6" ht="15" x14ac:dyDescent="0.25">
      <c r="A5618" s="250"/>
      <c r="B5618" s="250"/>
      <c r="C5618" s="250"/>
      <c r="D5618" s="250"/>
      <c r="E5618" s="250"/>
      <c r="F5618" s="250"/>
    </row>
    <row r="5619" spans="1:6" ht="15" x14ac:dyDescent="0.25">
      <c r="A5619" s="250"/>
      <c r="B5619" s="250"/>
      <c r="C5619" s="250"/>
      <c r="D5619" s="250"/>
      <c r="E5619" s="250"/>
      <c r="F5619" s="250"/>
    </row>
    <row r="5620" spans="1:6" ht="15" x14ac:dyDescent="0.25">
      <c r="A5620" s="250"/>
      <c r="B5620" s="250"/>
      <c r="C5620" s="250"/>
      <c r="D5620" s="250"/>
      <c r="E5620" s="250"/>
      <c r="F5620" s="250"/>
    </row>
    <row r="5621" spans="1:6" ht="15" x14ac:dyDescent="0.25">
      <c r="A5621" s="250"/>
      <c r="B5621" s="250"/>
      <c r="C5621" s="250"/>
      <c r="D5621" s="250"/>
      <c r="E5621" s="250"/>
      <c r="F5621" s="250"/>
    </row>
    <row r="5622" spans="1:6" ht="15" x14ac:dyDescent="0.25">
      <c r="A5622" s="250"/>
      <c r="B5622" s="250"/>
      <c r="C5622" s="250"/>
      <c r="D5622" s="250"/>
      <c r="E5622" s="250"/>
      <c r="F5622" s="250"/>
    </row>
    <row r="5623" spans="1:6" ht="15" x14ac:dyDescent="0.25">
      <c r="A5623" s="250"/>
      <c r="B5623" s="250"/>
      <c r="C5623" s="250"/>
      <c r="D5623" s="250"/>
      <c r="E5623" s="250"/>
      <c r="F5623" s="250"/>
    </row>
    <row r="5624" spans="1:6" ht="15" x14ac:dyDescent="0.25">
      <c r="A5624" s="250"/>
      <c r="B5624" s="250"/>
      <c r="C5624" s="250"/>
      <c r="D5624" s="250"/>
      <c r="E5624" s="250"/>
      <c r="F5624" s="250"/>
    </row>
    <row r="5625" spans="1:6" ht="15" x14ac:dyDescent="0.25">
      <c r="A5625" s="250"/>
      <c r="B5625" s="250"/>
      <c r="C5625" s="250"/>
      <c r="D5625" s="250"/>
      <c r="E5625" s="250"/>
      <c r="F5625" s="250"/>
    </row>
    <row r="5626" spans="1:6" ht="15" x14ac:dyDescent="0.25">
      <c r="A5626" s="250"/>
      <c r="B5626" s="250"/>
      <c r="C5626" s="250"/>
      <c r="D5626" s="250"/>
      <c r="E5626" s="250"/>
      <c r="F5626" s="250"/>
    </row>
    <row r="5627" spans="1:6" ht="15" x14ac:dyDescent="0.25">
      <c r="A5627" s="250"/>
      <c r="B5627" s="250"/>
      <c r="C5627" s="250"/>
      <c r="D5627" s="250"/>
      <c r="E5627" s="250"/>
      <c r="F5627" s="250"/>
    </row>
    <row r="5628" spans="1:6" ht="15" x14ac:dyDescent="0.25">
      <c r="A5628" s="250"/>
      <c r="B5628" s="250"/>
      <c r="C5628" s="250"/>
      <c r="D5628" s="250"/>
      <c r="E5628" s="250"/>
      <c r="F5628" s="250"/>
    </row>
    <row r="5629" spans="1:6" ht="15" x14ac:dyDescent="0.25">
      <c r="A5629" s="250"/>
      <c r="B5629" s="250"/>
      <c r="C5629" s="250"/>
      <c r="D5629" s="250"/>
      <c r="E5629" s="250"/>
      <c r="F5629" s="250"/>
    </row>
    <row r="5630" spans="1:6" ht="15" x14ac:dyDescent="0.25">
      <c r="A5630" s="250"/>
      <c r="B5630" s="250"/>
      <c r="C5630" s="250"/>
      <c r="D5630" s="250"/>
      <c r="E5630" s="250"/>
      <c r="F5630" s="250"/>
    </row>
    <row r="5631" spans="1:6" ht="15" x14ac:dyDescent="0.25">
      <c r="A5631" s="250"/>
      <c r="B5631" s="250"/>
      <c r="C5631" s="250"/>
      <c r="D5631" s="250"/>
      <c r="E5631" s="250"/>
      <c r="F5631" s="250"/>
    </row>
    <row r="5632" spans="1:6" ht="15" x14ac:dyDescent="0.25">
      <c r="A5632" s="250"/>
      <c r="B5632" s="250"/>
      <c r="C5632" s="250"/>
      <c r="D5632" s="250"/>
      <c r="E5632" s="250"/>
      <c r="F5632" s="250"/>
    </row>
    <row r="5633" spans="1:6" ht="15" x14ac:dyDescent="0.25">
      <c r="A5633" s="250"/>
      <c r="B5633" s="250"/>
      <c r="C5633" s="250"/>
      <c r="D5633" s="250"/>
      <c r="E5633" s="250"/>
      <c r="F5633" s="250"/>
    </row>
    <row r="5634" spans="1:6" ht="15" x14ac:dyDescent="0.25">
      <c r="A5634" s="250"/>
      <c r="B5634" s="250"/>
      <c r="C5634" s="250"/>
      <c r="D5634" s="250"/>
      <c r="E5634" s="250"/>
      <c r="F5634" s="250"/>
    </row>
    <row r="5635" spans="1:6" ht="15" x14ac:dyDescent="0.25">
      <c r="A5635" s="250"/>
      <c r="B5635" s="250"/>
      <c r="C5635" s="250"/>
      <c r="D5635" s="250"/>
      <c r="E5635" s="250"/>
      <c r="F5635" s="250"/>
    </row>
    <row r="5636" spans="1:6" ht="15" x14ac:dyDescent="0.25">
      <c r="A5636" s="250"/>
      <c r="B5636" s="250"/>
      <c r="C5636" s="250"/>
      <c r="D5636" s="250"/>
      <c r="E5636" s="250"/>
      <c r="F5636" s="250"/>
    </row>
    <row r="5637" spans="1:6" ht="15" x14ac:dyDescent="0.25">
      <c r="A5637" s="250"/>
      <c r="B5637" s="250"/>
      <c r="C5637" s="250"/>
      <c r="D5637" s="250"/>
      <c r="E5637" s="250"/>
      <c r="F5637" s="250"/>
    </row>
    <row r="5638" spans="1:6" ht="15" x14ac:dyDescent="0.25">
      <c r="A5638" s="250"/>
      <c r="B5638" s="250"/>
      <c r="C5638" s="250"/>
      <c r="D5638" s="250"/>
      <c r="E5638" s="250"/>
      <c r="F5638" s="250"/>
    </row>
    <row r="5639" spans="1:6" ht="15" x14ac:dyDescent="0.25">
      <c r="A5639" s="250"/>
      <c r="B5639" s="250"/>
      <c r="C5639" s="250"/>
      <c r="D5639" s="250"/>
      <c r="E5639" s="250"/>
      <c r="F5639" s="250"/>
    </row>
    <row r="5640" spans="1:6" ht="15" x14ac:dyDescent="0.25">
      <c r="A5640" s="250"/>
      <c r="B5640" s="250"/>
      <c r="C5640" s="250"/>
      <c r="D5640" s="250"/>
      <c r="E5640" s="250"/>
      <c r="F5640" s="250"/>
    </row>
    <row r="5641" spans="1:6" ht="15" x14ac:dyDescent="0.25">
      <c r="A5641" s="250"/>
      <c r="B5641" s="250"/>
      <c r="C5641" s="250"/>
      <c r="D5641" s="250"/>
      <c r="E5641" s="250"/>
      <c r="F5641" s="250"/>
    </row>
    <row r="5642" spans="1:6" ht="15" x14ac:dyDescent="0.25">
      <c r="A5642" s="250"/>
      <c r="B5642" s="250"/>
      <c r="C5642" s="250"/>
      <c r="D5642" s="250"/>
      <c r="E5642" s="250"/>
      <c r="F5642" s="250"/>
    </row>
    <row r="5643" spans="1:6" ht="15" x14ac:dyDescent="0.25">
      <c r="A5643" s="250"/>
      <c r="B5643" s="250"/>
      <c r="C5643" s="250"/>
      <c r="D5643" s="250"/>
      <c r="E5643" s="250"/>
      <c r="F5643" s="250"/>
    </row>
    <row r="5644" spans="1:6" ht="15" x14ac:dyDescent="0.25">
      <c r="A5644" s="250"/>
      <c r="B5644" s="250"/>
      <c r="C5644" s="250"/>
      <c r="D5644" s="250"/>
      <c r="E5644" s="250"/>
      <c r="F5644" s="250"/>
    </row>
    <row r="5645" spans="1:6" ht="15" x14ac:dyDescent="0.25">
      <c r="A5645" s="250"/>
      <c r="B5645" s="250"/>
      <c r="C5645" s="250"/>
      <c r="D5645" s="250"/>
      <c r="E5645" s="250"/>
      <c r="F5645" s="250"/>
    </row>
    <row r="5646" spans="1:6" ht="15" x14ac:dyDescent="0.25">
      <c r="A5646" s="250"/>
      <c r="B5646" s="250"/>
      <c r="C5646" s="250"/>
      <c r="D5646" s="250"/>
      <c r="E5646" s="250"/>
      <c r="F5646" s="250"/>
    </row>
    <row r="5647" spans="1:6" ht="15" x14ac:dyDescent="0.25">
      <c r="A5647" s="250"/>
      <c r="B5647" s="250"/>
      <c r="C5647" s="250"/>
      <c r="D5647" s="250"/>
      <c r="E5647" s="250"/>
      <c r="F5647" s="250"/>
    </row>
    <row r="5648" spans="1:6" ht="15" x14ac:dyDescent="0.25">
      <c r="A5648" s="250"/>
      <c r="B5648" s="250"/>
      <c r="C5648" s="250"/>
      <c r="D5648" s="250"/>
      <c r="E5648" s="250"/>
      <c r="F5648" s="250"/>
    </row>
    <row r="5649" spans="1:6" ht="15" x14ac:dyDescent="0.25">
      <c r="A5649" s="250"/>
      <c r="B5649" s="250"/>
      <c r="C5649" s="250"/>
      <c r="D5649" s="250"/>
      <c r="E5649" s="250"/>
      <c r="F5649" s="250"/>
    </row>
    <row r="5650" spans="1:6" ht="15" x14ac:dyDescent="0.25">
      <c r="A5650" s="250"/>
      <c r="B5650" s="250"/>
      <c r="C5650" s="250"/>
      <c r="D5650" s="250"/>
      <c r="E5650" s="250"/>
      <c r="F5650" s="250"/>
    </row>
    <row r="5651" spans="1:6" ht="15" x14ac:dyDescent="0.25">
      <c r="A5651" s="250"/>
      <c r="B5651" s="250"/>
      <c r="C5651" s="250"/>
      <c r="D5651" s="250"/>
      <c r="E5651" s="250"/>
      <c r="F5651" s="250"/>
    </row>
    <row r="5652" spans="1:6" ht="15" x14ac:dyDescent="0.25">
      <c r="A5652" s="250"/>
      <c r="B5652" s="250"/>
      <c r="C5652" s="250"/>
      <c r="D5652" s="250"/>
      <c r="E5652" s="250"/>
      <c r="F5652" s="250"/>
    </row>
    <row r="5653" spans="1:6" ht="15" x14ac:dyDescent="0.25">
      <c r="A5653" s="250"/>
      <c r="B5653" s="250"/>
      <c r="C5653" s="250"/>
      <c r="D5653" s="250"/>
      <c r="E5653" s="250"/>
      <c r="F5653" s="250"/>
    </row>
    <row r="5654" spans="1:6" ht="15" x14ac:dyDescent="0.25">
      <c r="A5654" s="250"/>
      <c r="B5654" s="250"/>
      <c r="C5654" s="250"/>
      <c r="D5654" s="250"/>
      <c r="E5654" s="250"/>
      <c r="F5654" s="250"/>
    </row>
    <row r="5655" spans="1:6" ht="15" x14ac:dyDescent="0.25">
      <c r="A5655" s="250"/>
      <c r="B5655" s="250"/>
      <c r="C5655" s="250"/>
      <c r="D5655" s="250"/>
      <c r="E5655" s="250"/>
      <c r="F5655" s="250"/>
    </row>
    <row r="5656" spans="1:6" ht="15" x14ac:dyDescent="0.25">
      <c r="A5656" s="250"/>
      <c r="B5656" s="250"/>
      <c r="C5656" s="250"/>
      <c r="D5656" s="250"/>
      <c r="E5656" s="250"/>
      <c r="F5656" s="250"/>
    </row>
    <row r="5657" spans="1:6" ht="15" x14ac:dyDescent="0.25">
      <c r="A5657" s="250"/>
      <c r="B5657" s="250"/>
      <c r="C5657" s="250"/>
      <c r="D5657" s="250"/>
      <c r="E5657" s="250"/>
      <c r="F5657" s="250"/>
    </row>
    <row r="5658" spans="1:6" ht="15" x14ac:dyDescent="0.25">
      <c r="A5658" s="250"/>
      <c r="B5658" s="250"/>
      <c r="C5658" s="250"/>
      <c r="D5658" s="250"/>
      <c r="E5658" s="250"/>
      <c r="F5658" s="250"/>
    </row>
    <row r="5659" spans="1:6" ht="15" x14ac:dyDescent="0.25">
      <c r="A5659" s="250"/>
      <c r="B5659" s="250"/>
      <c r="C5659" s="250"/>
      <c r="D5659" s="250"/>
      <c r="E5659" s="250"/>
      <c r="F5659" s="250"/>
    </row>
    <row r="5660" spans="1:6" ht="15" x14ac:dyDescent="0.25">
      <c r="A5660" s="250"/>
      <c r="B5660" s="250"/>
      <c r="C5660" s="250"/>
      <c r="D5660" s="250"/>
      <c r="E5660" s="250"/>
      <c r="F5660" s="250"/>
    </row>
    <row r="5661" spans="1:6" ht="15" x14ac:dyDescent="0.25">
      <c r="A5661" s="250"/>
      <c r="B5661" s="250"/>
      <c r="C5661" s="250"/>
      <c r="D5661" s="250"/>
      <c r="E5661" s="250"/>
      <c r="F5661" s="250"/>
    </row>
    <row r="5662" spans="1:6" ht="15" x14ac:dyDescent="0.25">
      <c r="A5662" s="250"/>
      <c r="B5662" s="250"/>
      <c r="C5662" s="250"/>
      <c r="D5662" s="250"/>
      <c r="E5662" s="250"/>
      <c r="F5662" s="250"/>
    </row>
    <row r="5663" spans="1:6" ht="15" x14ac:dyDescent="0.25">
      <c r="A5663" s="250"/>
      <c r="B5663" s="250"/>
      <c r="C5663" s="250"/>
      <c r="D5663" s="250"/>
      <c r="E5663" s="250"/>
      <c r="F5663" s="250"/>
    </row>
    <row r="5664" spans="1:6" ht="15" x14ac:dyDescent="0.25">
      <c r="A5664" s="250"/>
      <c r="B5664" s="250"/>
      <c r="C5664" s="250"/>
      <c r="D5664" s="250"/>
      <c r="E5664" s="250"/>
      <c r="F5664" s="250"/>
    </row>
    <row r="5665" spans="1:6" ht="15" x14ac:dyDescent="0.25">
      <c r="A5665" s="250"/>
      <c r="B5665" s="250"/>
      <c r="C5665" s="250"/>
      <c r="D5665" s="250"/>
      <c r="E5665" s="250"/>
      <c r="F5665" s="250"/>
    </row>
    <row r="5666" spans="1:6" ht="15" x14ac:dyDescent="0.25">
      <c r="A5666" s="250"/>
      <c r="B5666" s="250"/>
      <c r="C5666" s="250"/>
      <c r="D5666" s="250"/>
      <c r="E5666" s="250"/>
      <c r="F5666" s="250"/>
    </row>
    <row r="5667" spans="1:6" ht="15" x14ac:dyDescent="0.25">
      <c r="A5667" s="250"/>
      <c r="B5667" s="250"/>
      <c r="C5667" s="250"/>
      <c r="D5667" s="250"/>
      <c r="E5667" s="250"/>
      <c r="F5667" s="250"/>
    </row>
    <row r="5668" spans="1:6" ht="15" x14ac:dyDescent="0.25">
      <c r="A5668" s="250"/>
      <c r="B5668" s="250"/>
      <c r="C5668" s="250"/>
      <c r="D5668" s="250"/>
      <c r="E5668" s="250"/>
      <c r="F5668" s="250"/>
    </row>
    <row r="5669" spans="1:6" ht="15" x14ac:dyDescent="0.25">
      <c r="A5669" s="250"/>
      <c r="B5669" s="250"/>
      <c r="C5669" s="250"/>
      <c r="D5669" s="250"/>
      <c r="E5669" s="250"/>
      <c r="F5669" s="250"/>
    </row>
    <row r="5670" spans="1:6" ht="15" x14ac:dyDescent="0.25">
      <c r="A5670" s="250"/>
      <c r="B5670" s="250"/>
      <c r="C5670" s="250"/>
      <c r="D5670" s="250"/>
      <c r="E5670" s="250"/>
      <c r="F5670" s="250"/>
    </row>
    <row r="5671" spans="1:6" ht="15" x14ac:dyDescent="0.25">
      <c r="A5671" s="250"/>
      <c r="B5671" s="250"/>
      <c r="C5671" s="250"/>
      <c r="D5671" s="250"/>
      <c r="E5671" s="250"/>
      <c r="F5671" s="250"/>
    </row>
    <row r="5672" spans="1:6" ht="15" x14ac:dyDescent="0.25">
      <c r="A5672" s="250"/>
      <c r="B5672" s="250"/>
      <c r="C5672" s="250"/>
      <c r="D5672" s="250"/>
      <c r="E5672" s="250"/>
      <c r="F5672" s="250"/>
    </row>
    <row r="5673" spans="1:6" ht="15" x14ac:dyDescent="0.25">
      <c r="A5673" s="250"/>
      <c r="B5673" s="250"/>
      <c r="C5673" s="250"/>
      <c r="D5673" s="250"/>
      <c r="E5673" s="250"/>
      <c r="F5673" s="250"/>
    </row>
    <row r="5674" spans="1:6" ht="15" x14ac:dyDescent="0.25">
      <c r="A5674" s="250"/>
      <c r="B5674" s="250"/>
      <c r="C5674" s="250"/>
      <c r="D5674" s="250"/>
      <c r="E5674" s="250"/>
      <c r="F5674" s="250"/>
    </row>
    <row r="5675" spans="1:6" ht="15" x14ac:dyDescent="0.25">
      <c r="A5675" s="250"/>
      <c r="B5675" s="250"/>
      <c r="C5675" s="250"/>
      <c r="D5675" s="250"/>
      <c r="E5675" s="250"/>
      <c r="F5675" s="250"/>
    </row>
    <row r="5676" spans="1:6" ht="15" x14ac:dyDescent="0.25">
      <c r="A5676" s="250"/>
      <c r="B5676" s="250"/>
      <c r="C5676" s="250"/>
      <c r="D5676" s="250"/>
      <c r="E5676" s="250"/>
      <c r="F5676" s="250"/>
    </row>
    <row r="5677" spans="1:6" ht="15" x14ac:dyDescent="0.25">
      <c r="A5677" s="250"/>
      <c r="B5677" s="250"/>
      <c r="C5677" s="250"/>
      <c r="D5677" s="250"/>
      <c r="E5677" s="250"/>
      <c r="F5677" s="250"/>
    </row>
    <row r="5678" spans="1:6" ht="15" x14ac:dyDescent="0.25">
      <c r="A5678" s="250"/>
      <c r="B5678" s="250"/>
      <c r="C5678" s="250"/>
      <c r="D5678" s="250"/>
      <c r="E5678" s="250"/>
      <c r="F5678" s="250"/>
    </row>
    <row r="5679" spans="1:6" ht="15" x14ac:dyDescent="0.25">
      <c r="A5679" s="250"/>
      <c r="B5679" s="250"/>
      <c r="C5679" s="250"/>
      <c r="D5679" s="250"/>
      <c r="E5679" s="250"/>
      <c r="F5679" s="250"/>
    </row>
    <row r="5680" spans="1:6" ht="15" x14ac:dyDescent="0.25">
      <c r="A5680" s="250"/>
      <c r="B5680" s="250"/>
      <c r="C5680" s="250"/>
      <c r="D5680" s="250"/>
      <c r="E5680" s="250"/>
      <c r="F5680" s="250"/>
    </row>
    <row r="5681" spans="1:6" ht="15" x14ac:dyDescent="0.25">
      <c r="A5681" s="250"/>
      <c r="B5681" s="250"/>
      <c r="C5681" s="250"/>
      <c r="D5681" s="250"/>
      <c r="E5681" s="250"/>
      <c r="F5681" s="250"/>
    </row>
    <row r="5682" spans="1:6" ht="15" x14ac:dyDescent="0.25">
      <c r="A5682" s="250"/>
      <c r="B5682" s="250"/>
      <c r="C5682" s="250"/>
      <c r="D5682" s="250"/>
      <c r="E5682" s="250"/>
      <c r="F5682" s="250"/>
    </row>
    <row r="5683" spans="1:6" ht="15" x14ac:dyDescent="0.25">
      <c r="A5683" s="250"/>
      <c r="B5683" s="250"/>
      <c r="C5683" s="250"/>
      <c r="D5683" s="250"/>
      <c r="E5683" s="250"/>
      <c r="F5683" s="250"/>
    </row>
    <row r="5684" spans="1:6" ht="15" x14ac:dyDescent="0.25">
      <c r="A5684" s="250"/>
      <c r="B5684" s="250"/>
      <c r="C5684" s="250"/>
      <c r="D5684" s="250"/>
      <c r="E5684" s="250"/>
      <c r="F5684" s="250"/>
    </row>
    <row r="5685" spans="1:6" ht="15" x14ac:dyDescent="0.25">
      <c r="A5685" s="250"/>
      <c r="B5685" s="250"/>
      <c r="C5685" s="250"/>
      <c r="D5685" s="250"/>
      <c r="E5685" s="250"/>
      <c r="F5685" s="250"/>
    </row>
    <row r="5686" spans="1:6" ht="15" x14ac:dyDescent="0.25">
      <c r="A5686" s="250"/>
      <c r="B5686" s="250"/>
      <c r="C5686" s="250"/>
      <c r="D5686" s="250"/>
      <c r="E5686" s="250"/>
      <c r="F5686" s="250"/>
    </row>
    <row r="5687" spans="1:6" ht="15" x14ac:dyDescent="0.25">
      <c r="A5687" s="250"/>
      <c r="B5687" s="250"/>
      <c r="C5687" s="250"/>
      <c r="D5687" s="250"/>
      <c r="E5687" s="250"/>
      <c r="F5687" s="250"/>
    </row>
    <row r="5688" spans="1:6" ht="15" x14ac:dyDescent="0.25">
      <c r="A5688" s="250"/>
      <c r="B5688" s="250"/>
      <c r="C5688" s="250"/>
      <c r="D5688" s="250"/>
      <c r="E5688" s="250"/>
      <c r="F5688" s="250"/>
    </row>
    <row r="5689" spans="1:6" ht="15" x14ac:dyDescent="0.25">
      <c r="A5689" s="250"/>
      <c r="B5689" s="250"/>
      <c r="C5689" s="250"/>
      <c r="D5689" s="250"/>
      <c r="E5689" s="250"/>
      <c r="F5689" s="251"/>
    </row>
    <row r="5690" spans="1:6" ht="15" x14ac:dyDescent="0.25">
      <c r="A5690" s="250"/>
      <c r="B5690" s="250"/>
      <c r="C5690" s="250"/>
      <c r="D5690" s="250"/>
      <c r="E5690" s="250"/>
      <c r="F5690" s="250"/>
    </row>
    <row r="5691" spans="1:6" ht="15" x14ac:dyDescent="0.25">
      <c r="A5691" s="250"/>
      <c r="B5691" s="250"/>
      <c r="C5691" s="250"/>
      <c r="D5691" s="250"/>
      <c r="E5691" s="250"/>
      <c r="F5691" s="250"/>
    </row>
    <row r="5692" spans="1:6" ht="15" x14ac:dyDescent="0.25">
      <c r="A5692" s="250"/>
      <c r="B5692" s="250"/>
      <c r="C5692" s="250"/>
      <c r="D5692" s="250"/>
      <c r="E5692" s="250"/>
      <c r="F5692" s="250"/>
    </row>
    <row r="5693" spans="1:6" ht="15" x14ac:dyDescent="0.25">
      <c r="A5693" s="250"/>
      <c r="B5693" s="250"/>
      <c r="C5693" s="250"/>
      <c r="D5693" s="250"/>
      <c r="E5693" s="250"/>
      <c r="F5693" s="250"/>
    </row>
    <row r="5694" spans="1:6" ht="15" x14ac:dyDescent="0.25">
      <c r="A5694" s="250"/>
      <c r="B5694" s="250"/>
      <c r="C5694" s="250"/>
      <c r="D5694" s="250"/>
      <c r="E5694" s="250"/>
      <c r="F5694" s="250"/>
    </row>
    <row r="5695" spans="1:6" ht="15" x14ac:dyDescent="0.25">
      <c r="A5695" s="250"/>
      <c r="B5695" s="250"/>
      <c r="C5695" s="250"/>
      <c r="D5695" s="250"/>
      <c r="E5695" s="250"/>
      <c r="F5695" s="250"/>
    </row>
    <row r="5696" spans="1:6" ht="15" x14ac:dyDescent="0.25">
      <c r="A5696" s="250"/>
      <c r="B5696" s="250"/>
      <c r="C5696" s="250"/>
      <c r="D5696" s="250"/>
      <c r="E5696" s="250"/>
      <c r="F5696" s="250"/>
    </row>
    <row r="5697" spans="1:6" ht="15" x14ac:dyDescent="0.25">
      <c r="A5697" s="250"/>
      <c r="B5697" s="250"/>
      <c r="C5697" s="250"/>
      <c r="D5697" s="250"/>
      <c r="E5697" s="250"/>
      <c r="F5697" s="250"/>
    </row>
    <row r="5698" spans="1:6" ht="15" x14ac:dyDescent="0.25">
      <c r="A5698" s="250"/>
      <c r="B5698" s="250"/>
      <c r="C5698" s="250"/>
      <c r="D5698" s="250"/>
      <c r="E5698" s="250"/>
      <c r="F5698" s="250"/>
    </row>
    <row r="5699" spans="1:6" ht="15" x14ac:dyDescent="0.25">
      <c r="A5699" s="250"/>
      <c r="B5699" s="250"/>
      <c r="C5699" s="250"/>
      <c r="D5699" s="250"/>
      <c r="E5699" s="250"/>
      <c r="F5699" s="250"/>
    </row>
    <row r="5700" spans="1:6" ht="15" x14ac:dyDescent="0.25">
      <c r="A5700" s="250"/>
      <c r="B5700" s="250"/>
      <c r="C5700" s="250"/>
      <c r="D5700" s="250"/>
      <c r="E5700" s="250"/>
      <c r="F5700" s="250"/>
    </row>
    <row r="5701" spans="1:6" ht="15" x14ac:dyDescent="0.25">
      <c r="A5701" s="250"/>
      <c r="B5701" s="250"/>
      <c r="C5701" s="250"/>
      <c r="D5701" s="250"/>
      <c r="E5701" s="250"/>
      <c r="F5701" s="250"/>
    </row>
    <row r="5702" spans="1:6" ht="15" x14ac:dyDescent="0.25">
      <c r="A5702" s="250"/>
      <c r="B5702" s="250"/>
      <c r="C5702" s="250"/>
      <c r="D5702" s="250"/>
      <c r="E5702" s="250"/>
      <c r="F5702" s="250"/>
    </row>
    <row r="5703" spans="1:6" ht="15" x14ac:dyDescent="0.25">
      <c r="A5703" s="250"/>
      <c r="B5703" s="250"/>
      <c r="C5703" s="250"/>
      <c r="D5703" s="250"/>
      <c r="E5703" s="250"/>
      <c r="F5703" s="250"/>
    </row>
    <row r="5704" spans="1:6" ht="15" x14ac:dyDescent="0.25">
      <c r="A5704" s="250"/>
      <c r="B5704" s="250"/>
      <c r="C5704" s="250"/>
      <c r="D5704" s="250"/>
      <c r="E5704" s="250"/>
      <c r="F5704" s="250"/>
    </row>
    <row r="5705" spans="1:6" ht="15" x14ac:dyDescent="0.25">
      <c r="A5705" s="250"/>
      <c r="B5705" s="250"/>
      <c r="C5705" s="250"/>
      <c r="D5705" s="250"/>
      <c r="E5705" s="250"/>
      <c r="F5705" s="250"/>
    </row>
    <row r="5706" spans="1:6" ht="15" x14ac:dyDescent="0.25">
      <c r="A5706" s="250"/>
      <c r="B5706" s="250"/>
      <c r="C5706" s="250"/>
      <c r="D5706" s="250"/>
      <c r="E5706" s="250"/>
      <c r="F5706" s="250"/>
    </row>
    <row r="5707" spans="1:6" ht="15" x14ac:dyDescent="0.25">
      <c r="A5707" s="250"/>
      <c r="B5707" s="250"/>
      <c r="C5707" s="250"/>
      <c r="D5707" s="250"/>
      <c r="E5707" s="250"/>
      <c r="F5707" s="250"/>
    </row>
    <row r="5708" spans="1:6" ht="15" x14ac:dyDescent="0.25">
      <c r="A5708" s="250"/>
      <c r="B5708" s="250"/>
      <c r="C5708" s="250"/>
      <c r="D5708" s="250"/>
      <c r="E5708" s="250"/>
      <c r="F5708" s="250"/>
    </row>
    <row r="5709" spans="1:6" ht="15" x14ac:dyDescent="0.25">
      <c r="A5709" s="250"/>
      <c r="B5709" s="250"/>
      <c r="C5709" s="250"/>
      <c r="D5709" s="250"/>
      <c r="E5709" s="250"/>
      <c r="F5709" s="250"/>
    </row>
    <row r="5710" spans="1:6" ht="15" x14ac:dyDescent="0.25">
      <c r="A5710" s="250"/>
      <c r="B5710" s="250"/>
      <c r="C5710" s="250"/>
      <c r="D5710" s="250"/>
      <c r="E5710" s="250"/>
      <c r="F5710" s="250"/>
    </row>
    <row r="5711" spans="1:6" ht="15" x14ac:dyDescent="0.25">
      <c r="A5711" s="250"/>
      <c r="B5711" s="250"/>
      <c r="C5711" s="250"/>
      <c r="D5711" s="250"/>
      <c r="E5711" s="250"/>
      <c r="F5711" s="250"/>
    </row>
    <row r="5712" spans="1:6" ht="15" x14ac:dyDescent="0.25">
      <c r="A5712" s="250"/>
      <c r="B5712" s="250"/>
      <c r="C5712" s="250"/>
      <c r="D5712" s="250"/>
      <c r="E5712" s="250"/>
      <c r="F5712" s="250"/>
    </row>
    <row r="5713" spans="1:6" ht="15" x14ac:dyDescent="0.25">
      <c r="A5713" s="250"/>
      <c r="B5713" s="250"/>
      <c r="C5713" s="250"/>
      <c r="D5713" s="250"/>
      <c r="E5713" s="250"/>
      <c r="F5713" s="250"/>
    </row>
    <row r="5714" spans="1:6" ht="15" x14ac:dyDescent="0.25">
      <c r="A5714" s="250"/>
      <c r="B5714" s="250"/>
      <c r="C5714" s="250"/>
      <c r="D5714" s="250"/>
      <c r="E5714" s="250"/>
      <c r="F5714" s="250"/>
    </row>
    <row r="5715" spans="1:6" ht="15" x14ac:dyDescent="0.25">
      <c r="A5715" s="250"/>
      <c r="B5715" s="250"/>
      <c r="C5715" s="250"/>
      <c r="D5715" s="250"/>
      <c r="E5715" s="250"/>
      <c r="F5715" s="250"/>
    </row>
    <row r="5716" spans="1:6" ht="15" x14ac:dyDescent="0.25">
      <c r="A5716" s="250"/>
      <c r="B5716" s="250"/>
      <c r="C5716" s="250"/>
      <c r="D5716" s="250"/>
      <c r="E5716" s="250"/>
      <c r="F5716" s="250"/>
    </row>
    <row r="5717" spans="1:6" ht="15" x14ac:dyDescent="0.25">
      <c r="A5717" s="250"/>
      <c r="B5717" s="250"/>
      <c r="C5717" s="250"/>
      <c r="D5717" s="250"/>
      <c r="E5717" s="250"/>
      <c r="F5717" s="250"/>
    </row>
    <row r="5718" spans="1:6" ht="15" x14ac:dyDescent="0.25">
      <c r="A5718" s="250"/>
      <c r="B5718" s="250"/>
      <c r="C5718" s="250"/>
      <c r="D5718" s="250"/>
      <c r="E5718" s="250"/>
      <c r="F5718" s="250"/>
    </row>
    <row r="5719" spans="1:6" ht="15" x14ac:dyDescent="0.25">
      <c r="A5719" s="250"/>
      <c r="B5719" s="250"/>
      <c r="C5719" s="250"/>
      <c r="D5719" s="250"/>
      <c r="E5719" s="250"/>
      <c r="F5719" s="250"/>
    </row>
    <row r="5720" spans="1:6" ht="15" x14ac:dyDescent="0.25">
      <c r="A5720" s="250"/>
      <c r="B5720" s="250"/>
      <c r="C5720" s="250"/>
      <c r="D5720" s="250"/>
      <c r="E5720" s="250"/>
      <c r="F5720" s="250"/>
    </row>
    <row r="5721" spans="1:6" ht="15" x14ac:dyDescent="0.25">
      <c r="A5721" s="250"/>
      <c r="B5721" s="250"/>
      <c r="C5721" s="250"/>
      <c r="D5721" s="250"/>
      <c r="E5721" s="250"/>
      <c r="F5721" s="250"/>
    </row>
    <row r="5722" spans="1:6" ht="15" x14ac:dyDescent="0.25">
      <c r="A5722" s="250"/>
      <c r="B5722" s="250"/>
      <c r="C5722" s="250"/>
      <c r="D5722" s="250"/>
      <c r="E5722" s="250"/>
      <c r="F5722" s="250"/>
    </row>
    <row r="5723" spans="1:6" ht="15" x14ac:dyDescent="0.25">
      <c r="A5723" s="250"/>
      <c r="B5723" s="250"/>
      <c r="C5723" s="250"/>
      <c r="D5723" s="250"/>
      <c r="E5723" s="250"/>
      <c r="F5723" s="250"/>
    </row>
    <row r="5724" spans="1:6" ht="15" x14ac:dyDescent="0.25">
      <c r="A5724" s="250"/>
      <c r="B5724" s="250"/>
      <c r="C5724" s="250"/>
      <c r="D5724" s="250"/>
      <c r="E5724" s="250"/>
      <c r="F5724" s="250"/>
    </row>
    <row r="5725" spans="1:6" ht="15" x14ac:dyDescent="0.25">
      <c r="A5725" s="250"/>
      <c r="B5725" s="250"/>
      <c r="C5725" s="250"/>
      <c r="D5725" s="250"/>
      <c r="E5725" s="250"/>
      <c r="F5725" s="250"/>
    </row>
    <row r="5726" spans="1:6" ht="15" x14ac:dyDescent="0.25">
      <c r="A5726" s="250"/>
      <c r="B5726" s="250"/>
      <c r="C5726" s="250"/>
      <c r="D5726" s="250"/>
      <c r="E5726" s="250"/>
      <c r="F5726" s="250"/>
    </row>
    <row r="5727" spans="1:6" ht="15" x14ac:dyDescent="0.25">
      <c r="A5727" s="250"/>
      <c r="B5727" s="250"/>
      <c r="C5727" s="250"/>
      <c r="D5727" s="250"/>
      <c r="E5727" s="250"/>
      <c r="F5727" s="250"/>
    </row>
    <row r="5728" spans="1:6" ht="15" x14ac:dyDescent="0.25">
      <c r="A5728" s="250"/>
      <c r="B5728" s="250"/>
      <c r="C5728" s="250"/>
      <c r="D5728" s="250"/>
      <c r="E5728" s="250"/>
      <c r="F5728" s="250"/>
    </row>
    <row r="5729" spans="1:6" ht="15" x14ac:dyDescent="0.25">
      <c r="A5729" s="250"/>
      <c r="B5729" s="250"/>
      <c r="C5729" s="250"/>
      <c r="D5729" s="250"/>
      <c r="E5729" s="250"/>
      <c r="F5729" s="250"/>
    </row>
    <row r="5730" spans="1:6" ht="15" x14ac:dyDescent="0.25">
      <c r="A5730" s="250"/>
      <c r="B5730" s="250"/>
      <c r="C5730" s="250"/>
      <c r="D5730" s="250"/>
      <c r="E5730" s="250"/>
      <c r="F5730" s="250"/>
    </row>
    <row r="5731" spans="1:6" ht="15" x14ac:dyDescent="0.25">
      <c r="A5731" s="250"/>
      <c r="B5731" s="250"/>
      <c r="C5731" s="250"/>
      <c r="D5731" s="250"/>
      <c r="E5731" s="250"/>
      <c r="F5731" s="250"/>
    </row>
    <row r="5732" spans="1:6" ht="15" x14ac:dyDescent="0.25">
      <c r="A5732" s="250"/>
      <c r="B5732" s="250"/>
      <c r="C5732" s="250"/>
      <c r="D5732" s="250"/>
      <c r="E5732" s="250"/>
      <c r="F5732" s="250"/>
    </row>
    <row r="5733" spans="1:6" ht="15" x14ac:dyDescent="0.25">
      <c r="A5733" s="250"/>
      <c r="B5733" s="250"/>
      <c r="C5733" s="250"/>
      <c r="D5733" s="250"/>
      <c r="E5733" s="250"/>
      <c r="F5733" s="250"/>
    </row>
    <row r="5734" spans="1:6" ht="15" x14ac:dyDescent="0.25">
      <c r="A5734" s="250"/>
      <c r="B5734" s="250"/>
      <c r="C5734" s="250"/>
      <c r="D5734" s="250"/>
      <c r="E5734" s="250"/>
      <c r="F5734" s="250"/>
    </row>
    <row r="5735" spans="1:6" ht="15" x14ac:dyDescent="0.25">
      <c r="A5735" s="250"/>
      <c r="B5735" s="250"/>
      <c r="C5735" s="250"/>
      <c r="D5735" s="250"/>
      <c r="E5735" s="250"/>
      <c r="F5735" s="250"/>
    </row>
    <row r="5736" spans="1:6" ht="15" x14ac:dyDescent="0.25">
      <c r="A5736" s="250"/>
      <c r="B5736" s="250"/>
      <c r="C5736" s="250"/>
      <c r="D5736" s="250"/>
      <c r="E5736" s="250"/>
      <c r="F5736" s="250"/>
    </row>
    <row r="5737" spans="1:6" ht="15" x14ac:dyDescent="0.25">
      <c r="A5737" s="250"/>
      <c r="B5737" s="250"/>
      <c r="C5737" s="250"/>
      <c r="D5737" s="250"/>
      <c r="E5737" s="250"/>
      <c r="F5737" s="250"/>
    </row>
    <row r="5738" spans="1:6" ht="15" x14ac:dyDescent="0.25">
      <c r="A5738" s="250"/>
      <c r="B5738" s="250"/>
      <c r="C5738" s="250"/>
      <c r="D5738" s="250"/>
      <c r="E5738" s="250"/>
      <c r="F5738" s="250"/>
    </row>
    <row r="5739" spans="1:6" ht="15" x14ac:dyDescent="0.25">
      <c r="A5739" s="250"/>
      <c r="B5739" s="250"/>
      <c r="C5739" s="250"/>
      <c r="D5739" s="250"/>
      <c r="E5739" s="250"/>
      <c r="F5739" s="250"/>
    </row>
    <row r="5740" spans="1:6" ht="15" x14ac:dyDescent="0.25">
      <c r="A5740" s="250"/>
      <c r="B5740" s="250"/>
      <c r="C5740" s="250"/>
      <c r="D5740" s="250"/>
      <c r="E5740" s="250"/>
      <c r="F5740" s="250"/>
    </row>
    <row r="5741" spans="1:6" ht="15" x14ac:dyDescent="0.25">
      <c r="A5741" s="250"/>
      <c r="B5741" s="250"/>
      <c r="C5741" s="250"/>
      <c r="D5741" s="250"/>
      <c r="E5741" s="250"/>
      <c r="F5741" s="250"/>
    </row>
    <row r="5742" spans="1:6" ht="15" x14ac:dyDescent="0.25">
      <c r="A5742" s="250"/>
      <c r="B5742" s="250"/>
      <c r="C5742" s="250"/>
      <c r="D5742" s="250"/>
      <c r="E5742" s="250"/>
      <c r="F5742" s="250"/>
    </row>
    <row r="5743" spans="1:6" ht="15" x14ac:dyDescent="0.25">
      <c r="A5743" s="250"/>
      <c r="B5743" s="250"/>
      <c r="C5743" s="250"/>
      <c r="D5743" s="250"/>
      <c r="E5743" s="250"/>
      <c r="F5743" s="250"/>
    </row>
    <row r="5744" spans="1:6" ht="15" x14ac:dyDescent="0.25">
      <c r="A5744" s="250"/>
      <c r="B5744" s="250"/>
      <c r="C5744" s="250"/>
      <c r="D5744" s="250"/>
      <c r="E5744" s="250"/>
      <c r="F5744" s="250"/>
    </row>
    <row r="5745" spans="1:6" ht="15" x14ac:dyDescent="0.25">
      <c r="A5745" s="250"/>
      <c r="B5745" s="250"/>
      <c r="C5745" s="250"/>
      <c r="D5745" s="250"/>
      <c r="E5745" s="250"/>
      <c r="F5745" s="250"/>
    </row>
    <row r="5746" spans="1:6" ht="15" x14ac:dyDescent="0.25">
      <c r="A5746" s="250"/>
      <c r="B5746" s="250"/>
      <c r="C5746" s="250"/>
      <c r="D5746" s="250"/>
      <c r="E5746" s="250"/>
      <c r="F5746" s="250"/>
    </row>
    <row r="5747" spans="1:6" ht="15" x14ac:dyDescent="0.25">
      <c r="A5747" s="250"/>
      <c r="B5747" s="250"/>
      <c r="C5747" s="250"/>
      <c r="D5747" s="250"/>
      <c r="E5747" s="250"/>
      <c r="F5747" s="250"/>
    </row>
    <row r="5748" spans="1:6" ht="15" x14ac:dyDescent="0.25">
      <c r="A5748" s="250"/>
      <c r="B5748" s="250"/>
      <c r="C5748" s="250"/>
      <c r="D5748" s="250"/>
      <c r="E5748" s="250"/>
      <c r="F5748" s="250"/>
    </row>
    <row r="5749" spans="1:6" ht="15" x14ac:dyDescent="0.25">
      <c r="A5749" s="250"/>
      <c r="B5749" s="250"/>
      <c r="C5749" s="250"/>
      <c r="D5749" s="250"/>
      <c r="E5749" s="250"/>
      <c r="F5749" s="250"/>
    </row>
    <row r="5750" spans="1:6" ht="15" x14ac:dyDescent="0.25">
      <c r="A5750" s="250"/>
      <c r="B5750" s="250"/>
      <c r="C5750" s="250"/>
      <c r="D5750" s="250"/>
      <c r="E5750" s="250"/>
      <c r="F5750" s="250"/>
    </row>
    <row r="5751" spans="1:6" ht="15" x14ac:dyDescent="0.25">
      <c r="A5751" s="250"/>
      <c r="B5751" s="250"/>
      <c r="C5751" s="250"/>
      <c r="D5751" s="250"/>
      <c r="E5751" s="250"/>
      <c r="F5751" s="250"/>
    </row>
    <row r="5752" spans="1:6" ht="15" x14ac:dyDescent="0.25">
      <c r="A5752" s="250"/>
      <c r="B5752" s="250"/>
      <c r="C5752" s="250"/>
      <c r="D5752" s="250"/>
      <c r="E5752" s="250"/>
      <c r="F5752" s="250"/>
    </row>
    <row r="5753" spans="1:6" ht="15" x14ac:dyDescent="0.25">
      <c r="A5753" s="250"/>
      <c r="B5753" s="250"/>
      <c r="C5753" s="250"/>
      <c r="D5753" s="250"/>
      <c r="E5753" s="250"/>
      <c r="F5753" s="250"/>
    </row>
    <row r="5754" spans="1:6" ht="15" x14ac:dyDescent="0.25">
      <c r="A5754" s="250"/>
      <c r="B5754" s="250"/>
      <c r="C5754" s="250"/>
      <c r="D5754" s="250"/>
      <c r="E5754" s="250"/>
      <c r="F5754" s="250"/>
    </row>
    <row r="5755" spans="1:6" ht="15" x14ac:dyDescent="0.25">
      <c r="A5755" s="250"/>
      <c r="B5755" s="250"/>
      <c r="C5755" s="250"/>
      <c r="D5755" s="250"/>
      <c r="E5755" s="250"/>
      <c r="F5755" s="250"/>
    </row>
    <row r="5756" spans="1:6" ht="15" x14ac:dyDescent="0.25">
      <c r="A5756" s="250"/>
      <c r="B5756" s="250"/>
      <c r="C5756" s="250"/>
      <c r="D5756" s="250"/>
      <c r="E5756" s="250"/>
      <c r="F5756" s="250"/>
    </row>
    <row r="5757" spans="1:6" ht="15" x14ac:dyDescent="0.25">
      <c r="A5757" s="250"/>
      <c r="B5757" s="250"/>
      <c r="C5757" s="250"/>
      <c r="D5757" s="250"/>
      <c r="E5757" s="250"/>
      <c r="F5757" s="250"/>
    </row>
    <row r="5758" spans="1:6" ht="15" x14ac:dyDescent="0.25">
      <c r="A5758" s="250"/>
      <c r="B5758" s="250"/>
      <c r="C5758" s="250"/>
      <c r="D5758" s="250"/>
      <c r="E5758" s="250"/>
      <c r="F5758" s="250"/>
    </row>
    <row r="5759" spans="1:6" ht="15" x14ac:dyDescent="0.25">
      <c r="A5759" s="250"/>
      <c r="B5759" s="250"/>
      <c r="C5759" s="250"/>
      <c r="D5759" s="250"/>
      <c r="E5759" s="250"/>
      <c r="F5759" s="250"/>
    </row>
    <row r="5760" spans="1:6" ht="15" x14ac:dyDescent="0.25">
      <c r="A5760" s="250"/>
      <c r="B5760" s="250"/>
      <c r="C5760" s="250"/>
      <c r="D5760" s="250"/>
      <c r="E5760" s="250"/>
      <c r="F5760" s="250"/>
    </row>
    <row r="5761" spans="1:6" ht="15" x14ac:dyDescent="0.25">
      <c r="A5761" s="250"/>
      <c r="B5761" s="250"/>
      <c r="C5761" s="250"/>
      <c r="D5761" s="250"/>
      <c r="E5761" s="250"/>
      <c r="F5761" s="250"/>
    </row>
    <row r="5762" spans="1:6" ht="15" x14ac:dyDescent="0.25">
      <c r="A5762" s="250"/>
      <c r="B5762" s="250"/>
      <c r="C5762" s="250"/>
      <c r="D5762" s="250"/>
      <c r="E5762" s="250"/>
      <c r="F5762" s="250"/>
    </row>
    <row r="5763" spans="1:6" ht="15" x14ac:dyDescent="0.25">
      <c r="A5763" s="250"/>
      <c r="B5763" s="250"/>
      <c r="C5763" s="250"/>
      <c r="D5763" s="250"/>
      <c r="E5763" s="250"/>
      <c r="F5763" s="250"/>
    </row>
    <row r="5764" spans="1:6" ht="15" x14ac:dyDescent="0.25">
      <c r="A5764" s="250"/>
      <c r="B5764" s="250"/>
      <c r="C5764" s="250"/>
      <c r="D5764" s="250"/>
      <c r="E5764" s="250"/>
      <c r="F5764" s="250"/>
    </row>
    <row r="5765" spans="1:6" ht="15" x14ac:dyDescent="0.25">
      <c r="A5765" s="250"/>
      <c r="B5765" s="250"/>
      <c r="C5765" s="250"/>
      <c r="D5765" s="250"/>
      <c r="E5765" s="250"/>
      <c r="F5765" s="250"/>
    </row>
    <row r="5766" spans="1:6" ht="15" x14ac:dyDescent="0.25">
      <c r="A5766" s="250"/>
      <c r="B5766" s="250"/>
      <c r="C5766" s="250"/>
      <c r="D5766" s="250"/>
      <c r="E5766" s="250"/>
      <c r="F5766" s="250"/>
    </row>
    <row r="5767" spans="1:6" ht="15" x14ac:dyDescent="0.25">
      <c r="A5767" s="250"/>
      <c r="B5767" s="250"/>
      <c r="C5767" s="250"/>
      <c r="D5767" s="250"/>
      <c r="E5767" s="250"/>
      <c r="F5767" s="250"/>
    </row>
    <row r="5768" spans="1:6" ht="15" x14ac:dyDescent="0.25">
      <c r="A5768" s="250"/>
      <c r="B5768" s="250"/>
      <c r="C5768" s="250"/>
      <c r="D5768" s="250"/>
      <c r="E5768" s="250"/>
      <c r="F5768" s="250"/>
    </row>
    <row r="5769" spans="1:6" ht="15" x14ac:dyDescent="0.25">
      <c r="A5769" s="250"/>
      <c r="B5769" s="250"/>
      <c r="C5769" s="250"/>
      <c r="D5769" s="250"/>
      <c r="E5769" s="250"/>
      <c r="F5769" s="250"/>
    </row>
    <row r="5770" spans="1:6" ht="15" x14ac:dyDescent="0.25">
      <c r="A5770" s="250"/>
      <c r="B5770" s="250"/>
      <c r="C5770" s="250"/>
      <c r="D5770" s="250"/>
      <c r="E5770" s="250"/>
      <c r="F5770" s="250"/>
    </row>
    <row r="5771" spans="1:6" ht="15" x14ac:dyDescent="0.25">
      <c r="A5771" s="250"/>
      <c r="B5771" s="250"/>
      <c r="C5771" s="250"/>
      <c r="D5771" s="250"/>
      <c r="E5771" s="250"/>
      <c r="F5771" s="250"/>
    </row>
    <row r="5772" spans="1:6" ht="15" x14ac:dyDescent="0.25">
      <c r="A5772" s="250"/>
      <c r="B5772" s="250"/>
      <c r="C5772" s="250"/>
      <c r="D5772" s="250"/>
      <c r="E5772" s="250"/>
      <c r="F5772" s="250"/>
    </row>
    <row r="5773" spans="1:6" ht="15" x14ac:dyDescent="0.25">
      <c r="A5773" s="250"/>
      <c r="B5773" s="250"/>
      <c r="C5773" s="250"/>
      <c r="D5773" s="250"/>
      <c r="E5773" s="250"/>
      <c r="F5773" s="250"/>
    </row>
    <row r="5774" spans="1:6" ht="15" x14ac:dyDescent="0.25">
      <c r="A5774" s="250"/>
      <c r="B5774" s="250"/>
      <c r="C5774" s="250"/>
      <c r="D5774" s="250"/>
      <c r="E5774" s="250"/>
      <c r="F5774" s="250"/>
    </row>
    <row r="5775" spans="1:6" ht="15" x14ac:dyDescent="0.25">
      <c r="A5775" s="250"/>
      <c r="B5775" s="250"/>
      <c r="C5775" s="250"/>
      <c r="D5775" s="250"/>
      <c r="E5775" s="250"/>
      <c r="F5775" s="250"/>
    </row>
    <row r="5776" spans="1:6" ht="15" x14ac:dyDescent="0.25">
      <c r="A5776" s="250"/>
      <c r="B5776" s="250"/>
      <c r="C5776" s="250"/>
      <c r="D5776" s="250"/>
      <c r="E5776" s="250"/>
      <c r="F5776" s="250"/>
    </row>
    <row r="5777" spans="1:6" ht="15" x14ac:dyDescent="0.25">
      <c r="A5777" s="250"/>
      <c r="B5777" s="250"/>
      <c r="C5777" s="250"/>
      <c r="D5777" s="250"/>
      <c r="E5777" s="250"/>
      <c r="F5777" s="250"/>
    </row>
    <row r="5778" spans="1:6" ht="15" x14ac:dyDescent="0.25">
      <c r="A5778" s="250"/>
      <c r="B5778" s="250"/>
      <c r="C5778" s="250"/>
      <c r="D5778" s="250"/>
      <c r="E5778" s="250"/>
      <c r="F5778" s="250"/>
    </row>
    <row r="5779" spans="1:6" ht="15" x14ac:dyDescent="0.25">
      <c r="A5779" s="250"/>
      <c r="B5779" s="250"/>
      <c r="C5779" s="250"/>
      <c r="D5779" s="250"/>
      <c r="E5779" s="250"/>
      <c r="F5779" s="250"/>
    </row>
    <row r="5780" spans="1:6" ht="15" x14ac:dyDescent="0.25">
      <c r="A5780" s="250"/>
      <c r="B5780" s="250"/>
      <c r="C5780" s="250"/>
      <c r="D5780" s="250"/>
      <c r="E5780" s="250"/>
      <c r="F5780" s="250"/>
    </row>
    <row r="5781" spans="1:6" ht="15" x14ac:dyDescent="0.25">
      <c r="A5781" s="250"/>
      <c r="B5781" s="250"/>
      <c r="C5781" s="250"/>
      <c r="D5781" s="250"/>
      <c r="E5781" s="250"/>
      <c r="F5781" s="250"/>
    </row>
    <row r="5782" spans="1:6" ht="15" x14ac:dyDescent="0.25">
      <c r="A5782" s="250"/>
      <c r="B5782" s="250"/>
      <c r="C5782" s="250"/>
      <c r="D5782" s="250"/>
      <c r="E5782" s="250"/>
      <c r="F5782" s="250"/>
    </row>
    <row r="5783" spans="1:6" ht="15" x14ac:dyDescent="0.25">
      <c r="A5783" s="250"/>
      <c r="B5783" s="250"/>
      <c r="C5783" s="250"/>
      <c r="D5783" s="250"/>
      <c r="E5783" s="250"/>
      <c r="F5783" s="250"/>
    </row>
    <row r="5784" spans="1:6" ht="15" x14ac:dyDescent="0.25">
      <c r="A5784" s="250"/>
      <c r="B5784" s="250"/>
      <c r="C5784" s="250"/>
      <c r="D5784" s="250"/>
      <c r="E5784" s="250"/>
      <c r="F5784" s="250"/>
    </row>
    <row r="5785" spans="1:6" ht="15" x14ac:dyDescent="0.25">
      <c r="A5785" s="250"/>
      <c r="B5785" s="250"/>
      <c r="C5785" s="250"/>
      <c r="D5785" s="250"/>
      <c r="E5785" s="250"/>
      <c r="F5785" s="250"/>
    </row>
    <row r="5786" spans="1:6" ht="15" x14ac:dyDescent="0.25">
      <c r="A5786" s="250"/>
      <c r="B5786" s="250"/>
      <c r="C5786" s="250"/>
      <c r="D5786" s="250"/>
      <c r="E5786" s="250"/>
      <c r="F5786" s="250"/>
    </row>
    <row r="5787" spans="1:6" ht="15" x14ac:dyDescent="0.25">
      <c r="A5787" s="250"/>
      <c r="B5787" s="250"/>
      <c r="C5787" s="250"/>
      <c r="D5787" s="250"/>
      <c r="E5787" s="250"/>
      <c r="F5787" s="250"/>
    </row>
    <row r="5788" spans="1:6" ht="15" x14ac:dyDescent="0.25">
      <c r="A5788" s="250"/>
      <c r="B5788" s="250"/>
      <c r="C5788" s="250"/>
      <c r="D5788" s="250"/>
      <c r="E5788" s="250"/>
      <c r="F5788" s="250"/>
    </row>
    <row r="5789" spans="1:6" ht="15" x14ac:dyDescent="0.25">
      <c r="A5789" s="250"/>
      <c r="B5789" s="250"/>
      <c r="C5789" s="250"/>
      <c r="D5789" s="250"/>
      <c r="E5789" s="250"/>
      <c r="F5789" s="250"/>
    </row>
    <row r="5790" spans="1:6" ht="15" x14ac:dyDescent="0.25">
      <c r="A5790" s="250"/>
      <c r="B5790" s="250"/>
      <c r="C5790" s="250"/>
      <c r="D5790" s="250"/>
      <c r="E5790" s="250"/>
      <c r="F5790" s="250"/>
    </row>
    <row r="5791" spans="1:6" ht="15" x14ac:dyDescent="0.25">
      <c r="A5791" s="250"/>
      <c r="B5791" s="250"/>
      <c r="C5791" s="250"/>
      <c r="D5791" s="250"/>
      <c r="E5791" s="250"/>
      <c r="F5791" s="250"/>
    </row>
    <row r="5792" spans="1:6" ht="15" x14ac:dyDescent="0.25">
      <c r="A5792" s="250"/>
      <c r="B5792" s="250"/>
      <c r="C5792" s="250"/>
      <c r="D5792" s="250"/>
      <c r="E5792" s="250"/>
      <c r="F5792" s="250"/>
    </row>
    <row r="5793" spans="1:6" ht="15" x14ac:dyDescent="0.25">
      <c r="A5793" s="250"/>
      <c r="B5793" s="250"/>
      <c r="C5793" s="250"/>
      <c r="D5793" s="250"/>
      <c r="E5793" s="250"/>
      <c r="F5793" s="250"/>
    </row>
    <row r="5794" spans="1:6" ht="15" x14ac:dyDescent="0.25">
      <c r="A5794" s="250"/>
      <c r="B5794" s="250"/>
      <c r="C5794" s="250"/>
      <c r="D5794" s="250"/>
      <c r="E5794" s="250"/>
      <c r="F5794" s="250"/>
    </row>
    <row r="5795" spans="1:6" ht="15" x14ac:dyDescent="0.25">
      <c r="A5795" s="250"/>
      <c r="B5795" s="250"/>
      <c r="C5795" s="250"/>
      <c r="D5795" s="250"/>
      <c r="E5795" s="250"/>
      <c r="F5795" s="250"/>
    </row>
    <row r="5796" spans="1:6" ht="15" x14ac:dyDescent="0.25">
      <c r="A5796" s="250"/>
      <c r="B5796" s="250"/>
      <c r="C5796" s="250"/>
      <c r="D5796" s="250"/>
      <c r="E5796" s="250"/>
      <c r="F5796" s="250"/>
    </row>
    <row r="5797" spans="1:6" ht="15" x14ac:dyDescent="0.25">
      <c r="A5797" s="250"/>
      <c r="B5797" s="250"/>
      <c r="C5797" s="250"/>
      <c r="D5797" s="250"/>
      <c r="E5797" s="250"/>
      <c r="F5797" s="250"/>
    </row>
    <row r="5798" spans="1:6" ht="15" x14ac:dyDescent="0.25">
      <c r="A5798" s="250"/>
      <c r="B5798" s="250"/>
      <c r="C5798" s="250"/>
      <c r="D5798" s="250"/>
      <c r="E5798" s="250"/>
      <c r="F5798" s="250"/>
    </row>
    <row r="5799" spans="1:6" ht="15" x14ac:dyDescent="0.25">
      <c r="A5799" s="250"/>
      <c r="B5799" s="250"/>
      <c r="C5799" s="250"/>
      <c r="D5799" s="250"/>
      <c r="E5799" s="250"/>
      <c r="F5799" s="250"/>
    </row>
    <row r="5800" spans="1:6" ht="15" x14ac:dyDescent="0.25">
      <c r="A5800" s="250"/>
      <c r="B5800" s="250"/>
      <c r="C5800" s="250"/>
      <c r="D5800" s="250"/>
      <c r="E5800" s="250"/>
      <c r="F5800" s="250"/>
    </row>
    <row r="5801" spans="1:6" ht="15" x14ac:dyDescent="0.25">
      <c r="A5801" s="250"/>
      <c r="B5801" s="250"/>
      <c r="C5801" s="250"/>
      <c r="D5801" s="250"/>
      <c r="E5801" s="250"/>
      <c r="F5801" s="250"/>
    </row>
    <row r="5802" spans="1:6" ht="15" x14ac:dyDescent="0.25">
      <c r="A5802" s="250"/>
      <c r="B5802" s="250"/>
      <c r="C5802" s="250"/>
      <c r="D5802" s="250"/>
      <c r="E5802" s="250"/>
      <c r="F5802" s="250"/>
    </row>
    <row r="5803" spans="1:6" ht="15" x14ac:dyDescent="0.25">
      <c r="A5803" s="250"/>
      <c r="B5803" s="250"/>
      <c r="C5803" s="250"/>
      <c r="D5803" s="250"/>
      <c r="E5803" s="250"/>
      <c r="F5803" s="250"/>
    </row>
    <row r="5804" spans="1:6" ht="15" x14ac:dyDescent="0.25">
      <c r="A5804" s="250"/>
      <c r="B5804" s="250"/>
      <c r="C5804" s="250"/>
      <c r="D5804" s="250"/>
      <c r="E5804" s="250"/>
      <c r="F5804" s="250"/>
    </row>
    <row r="5805" spans="1:6" ht="15" x14ac:dyDescent="0.25">
      <c r="A5805" s="250"/>
      <c r="B5805" s="250"/>
      <c r="C5805" s="250"/>
      <c r="D5805" s="250"/>
      <c r="E5805" s="250"/>
      <c r="F5805" s="250"/>
    </row>
    <row r="5806" spans="1:6" ht="15" x14ac:dyDescent="0.25">
      <c r="A5806" s="250"/>
      <c r="B5806" s="250"/>
      <c r="C5806" s="250"/>
      <c r="D5806" s="250"/>
      <c r="E5806" s="250"/>
      <c r="F5806" s="250"/>
    </row>
    <row r="5807" spans="1:6" ht="15" x14ac:dyDescent="0.25">
      <c r="A5807" s="250"/>
      <c r="B5807" s="250"/>
      <c r="C5807" s="250"/>
      <c r="D5807" s="250"/>
      <c r="E5807" s="250"/>
      <c r="F5807" s="250"/>
    </row>
    <row r="5808" spans="1:6" ht="15" x14ac:dyDescent="0.25">
      <c r="A5808" s="250"/>
      <c r="B5808" s="250"/>
      <c r="C5808" s="250"/>
      <c r="D5808" s="250"/>
      <c r="E5808" s="250"/>
      <c r="F5808" s="250"/>
    </row>
    <row r="5809" spans="1:6" ht="15" x14ac:dyDescent="0.25">
      <c r="A5809" s="250"/>
      <c r="B5809" s="250"/>
      <c r="C5809" s="250"/>
      <c r="D5809" s="250"/>
      <c r="E5809" s="250"/>
      <c r="F5809" s="250"/>
    </row>
    <row r="5810" spans="1:6" ht="15" x14ac:dyDescent="0.25">
      <c r="A5810" s="250"/>
      <c r="B5810" s="250"/>
      <c r="C5810" s="250"/>
      <c r="D5810" s="250"/>
      <c r="E5810" s="250"/>
      <c r="F5810" s="250"/>
    </row>
    <row r="5811" spans="1:6" ht="15" x14ac:dyDescent="0.25">
      <c r="A5811" s="250"/>
      <c r="B5811" s="250"/>
      <c r="C5811" s="250"/>
      <c r="D5811" s="250"/>
      <c r="E5811" s="250"/>
      <c r="F5811" s="250"/>
    </row>
    <row r="5812" spans="1:6" ht="15" x14ac:dyDescent="0.25">
      <c r="A5812" s="250"/>
      <c r="B5812" s="250"/>
      <c r="C5812" s="250"/>
      <c r="D5812" s="250"/>
      <c r="E5812" s="250"/>
      <c r="F5812" s="250"/>
    </row>
    <row r="5813" spans="1:6" ht="15" x14ac:dyDescent="0.25">
      <c r="A5813" s="250"/>
      <c r="B5813" s="250"/>
      <c r="C5813" s="250"/>
      <c r="D5813" s="250"/>
      <c r="E5813" s="250"/>
      <c r="F5813" s="250"/>
    </row>
    <row r="5814" spans="1:6" ht="15" x14ac:dyDescent="0.25">
      <c r="A5814" s="250"/>
      <c r="B5814" s="250"/>
      <c r="C5814" s="250"/>
      <c r="D5814" s="250"/>
      <c r="E5814" s="250"/>
      <c r="F5814" s="250"/>
    </row>
    <row r="5815" spans="1:6" ht="15" x14ac:dyDescent="0.25">
      <c r="A5815" s="250"/>
      <c r="B5815" s="250"/>
      <c r="C5815" s="250"/>
      <c r="D5815" s="250"/>
      <c r="E5815" s="250"/>
      <c r="F5815" s="250"/>
    </row>
    <row r="5816" spans="1:6" ht="15" x14ac:dyDescent="0.25">
      <c r="A5816" s="250"/>
      <c r="B5816" s="250"/>
      <c r="C5816" s="250"/>
      <c r="D5816" s="250"/>
      <c r="E5816" s="250"/>
      <c r="F5816" s="250"/>
    </row>
    <row r="5817" spans="1:6" ht="15" x14ac:dyDescent="0.25">
      <c r="A5817" s="250"/>
      <c r="B5817" s="250"/>
      <c r="C5817" s="250"/>
      <c r="D5817" s="250"/>
      <c r="E5817" s="250"/>
      <c r="F5817" s="250"/>
    </row>
    <row r="5818" spans="1:6" ht="15" x14ac:dyDescent="0.25">
      <c r="A5818" s="250"/>
      <c r="B5818" s="250"/>
      <c r="C5818" s="250"/>
      <c r="D5818" s="250"/>
      <c r="E5818" s="250"/>
      <c r="F5818" s="250"/>
    </row>
    <row r="5819" spans="1:6" ht="15" x14ac:dyDescent="0.25">
      <c r="A5819" s="250"/>
      <c r="B5819" s="250"/>
      <c r="C5819" s="250"/>
      <c r="D5819" s="250"/>
      <c r="E5819" s="250"/>
      <c r="F5819" s="250"/>
    </row>
    <row r="5820" spans="1:6" ht="15" x14ac:dyDescent="0.25">
      <c r="A5820" s="250"/>
      <c r="B5820" s="250"/>
      <c r="C5820" s="250"/>
      <c r="D5820" s="250"/>
      <c r="E5820" s="250"/>
      <c r="F5820" s="250"/>
    </row>
    <row r="5821" spans="1:6" ht="15" x14ac:dyDescent="0.25">
      <c r="A5821" s="250"/>
      <c r="B5821" s="250"/>
      <c r="C5821" s="250"/>
      <c r="D5821" s="250"/>
      <c r="E5821" s="250"/>
      <c r="F5821" s="250"/>
    </row>
    <row r="5822" spans="1:6" ht="15" x14ac:dyDescent="0.25">
      <c r="A5822" s="250"/>
      <c r="B5822" s="250"/>
      <c r="C5822" s="250"/>
      <c r="D5822" s="250"/>
      <c r="E5822" s="250"/>
      <c r="F5822" s="250"/>
    </row>
    <row r="5823" spans="1:6" ht="15" x14ac:dyDescent="0.25">
      <c r="A5823" s="250"/>
      <c r="B5823" s="250"/>
      <c r="C5823" s="250"/>
      <c r="D5823" s="250"/>
      <c r="E5823" s="250"/>
      <c r="F5823" s="250"/>
    </row>
    <row r="5824" spans="1:6" ht="15" x14ac:dyDescent="0.25">
      <c r="A5824" s="250"/>
      <c r="B5824" s="250"/>
      <c r="C5824" s="250"/>
      <c r="D5824" s="250"/>
      <c r="E5824" s="250"/>
      <c r="F5824" s="250"/>
    </row>
    <row r="5825" spans="1:6" ht="15" x14ac:dyDescent="0.25">
      <c r="A5825" s="250"/>
      <c r="B5825" s="250"/>
      <c r="C5825" s="250"/>
      <c r="D5825" s="250"/>
      <c r="E5825" s="250"/>
      <c r="F5825" s="250"/>
    </row>
    <row r="5826" spans="1:6" ht="15" x14ac:dyDescent="0.25">
      <c r="A5826" s="250"/>
      <c r="B5826" s="250"/>
      <c r="C5826" s="250"/>
      <c r="D5826" s="250"/>
      <c r="E5826" s="250"/>
      <c r="F5826" s="250"/>
    </row>
    <row r="5827" spans="1:6" ht="15" x14ac:dyDescent="0.25">
      <c r="A5827" s="250"/>
      <c r="B5827" s="250"/>
      <c r="C5827" s="250"/>
      <c r="D5827" s="250"/>
      <c r="E5827" s="250"/>
      <c r="F5827" s="250"/>
    </row>
    <row r="5828" spans="1:6" ht="15" x14ac:dyDescent="0.25">
      <c r="A5828" s="250"/>
      <c r="B5828" s="250"/>
      <c r="C5828" s="250"/>
      <c r="D5828" s="250"/>
      <c r="E5828" s="250"/>
      <c r="F5828" s="250"/>
    </row>
    <row r="5829" spans="1:6" ht="15" x14ac:dyDescent="0.25">
      <c r="A5829" s="250"/>
      <c r="B5829" s="250"/>
      <c r="C5829" s="250"/>
      <c r="D5829" s="250"/>
      <c r="E5829" s="250"/>
      <c r="F5829" s="250"/>
    </row>
    <row r="5830" spans="1:6" ht="15" x14ac:dyDescent="0.25">
      <c r="A5830" s="250"/>
      <c r="B5830" s="250"/>
      <c r="C5830" s="250"/>
      <c r="D5830" s="250"/>
      <c r="E5830" s="250"/>
      <c r="F5830" s="250"/>
    </row>
    <row r="5831" spans="1:6" ht="15" x14ac:dyDescent="0.25">
      <c r="A5831" s="250"/>
      <c r="B5831" s="250"/>
      <c r="C5831" s="250"/>
      <c r="D5831" s="250"/>
      <c r="E5831" s="250"/>
      <c r="F5831" s="250"/>
    </row>
    <row r="5832" spans="1:6" ht="15" x14ac:dyDescent="0.25">
      <c r="A5832" s="250"/>
      <c r="B5832" s="250"/>
      <c r="C5832" s="250"/>
      <c r="D5832" s="250"/>
      <c r="E5832" s="250"/>
      <c r="F5832" s="250"/>
    </row>
    <row r="5833" spans="1:6" ht="15" x14ac:dyDescent="0.25">
      <c r="A5833" s="250"/>
      <c r="B5833" s="250"/>
      <c r="C5833" s="250"/>
      <c r="D5833" s="250"/>
      <c r="E5833" s="250"/>
      <c r="F5833" s="250"/>
    </row>
    <row r="5834" spans="1:6" ht="15" x14ac:dyDescent="0.25">
      <c r="A5834" s="250"/>
      <c r="B5834" s="250"/>
      <c r="C5834" s="250"/>
      <c r="D5834" s="250"/>
      <c r="E5834" s="250"/>
      <c r="F5834" s="250"/>
    </row>
    <row r="5835" spans="1:6" ht="15" x14ac:dyDescent="0.25">
      <c r="A5835" s="250"/>
      <c r="B5835" s="250"/>
      <c r="C5835" s="250"/>
      <c r="D5835" s="250"/>
      <c r="E5835" s="250"/>
      <c r="F5835" s="250"/>
    </row>
    <row r="5836" spans="1:6" ht="15" x14ac:dyDescent="0.25">
      <c r="A5836" s="250"/>
      <c r="B5836" s="250"/>
      <c r="C5836" s="250"/>
      <c r="D5836" s="250"/>
      <c r="E5836" s="250"/>
      <c r="F5836" s="250"/>
    </row>
    <row r="5837" spans="1:6" ht="15" x14ac:dyDescent="0.25">
      <c r="A5837" s="250"/>
      <c r="B5837" s="250"/>
      <c r="C5837" s="250"/>
      <c r="D5837" s="250"/>
      <c r="E5837" s="250"/>
      <c r="F5837" s="250"/>
    </row>
    <row r="5838" spans="1:6" ht="15" x14ac:dyDescent="0.25">
      <c r="A5838" s="250"/>
      <c r="B5838" s="250"/>
      <c r="C5838" s="250"/>
      <c r="D5838" s="250"/>
      <c r="E5838" s="250"/>
      <c r="F5838" s="250"/>
    </row>
    <row r="5839" spans="1:6" ht="15" x14ac:dyDescent="0.25">
      <c r="A5839" s="250"/>
      <c r="B5839" s="250"/>
      <c r="C5839" s="250"/>
      <c r="D5839" s="250"/>
      <c r="E5839" s="250"/>
      <c r="F5839" s="250"/>
    </row>
    <row r="5840" spans="1:6" ht="15" x14ac:dyDescent="0.25">
      <c r="A5840" s="250"/>
      <c r="B5840" s="250"/>
      <c r="C5840" s="250"/>
      <c r="D5840" s="250"/>
      <c r="E5840" s="250"/>
      <c r="F5840" s="250"/>
    </row>
    <row r="5841" spans="1:6" ht="15" x14ac:dyDescent="0.25">
      <c r="A5841" s="250"/>
      <c r="B5841" s="250"/>
      <c r="C5841" s="250"/>
      <c r="D5841" s="250"/>
      <c r="E5841" s="250"/>
      <c r="F5841" s="250"/>
    </row>
    <row r="5842" spans="1:6" ht="15" x14ac:dyDescent="0.25">
      <c r="A5842" s="250"/>
      <c r="B5842" s="250"/>
      <c r="C5842" s="250"/>
      <c r="D5842" s="250"/>
      <c r="E5842" s="250"/>
      <c r="F5842" s="250"/>
    </row>
    <row r="5843" spans="1:6" ht="15" x14ac:dyDescent="0.25">
      <c r="A5843" s="250"/>
      <c r="B5843" s="250"/>
      <c r="C5843" s="250"/>
      <c r="D5843" s="250"/>
      <c r="E5843" s="250"/>
      <c r="F5843" s="250"/>
    </row>
    <row r="5844" spans="1:6" ht="15" x14ac:dyDescent="0.25">
      <c r="A5844" s="250"/>
      <c r="B5844" s="250"/>
      <c r="C5844" s="250"/>
      <c r="D5844" s="250"/>
      <c r="E5844" s="250"/>
      <c r="F5844" s="250"/>
    </row>
    <row r="5845" spans="1:6" ht="15" x14ac:dyDescent="0.25">
      <c r="A5845" s="250"/>
      <c r="B5845" s="250"/>
      <c r="C5845" s="250"/>
      <c r="D5845" s="250"/>
      <c r="E5845" s="250"/>
      <c r="F5845" s="250"/>
    </row>
    <row r="5846" spans="1:6" ht="15" x14ac:dyDescent="0.25">
      <c r="A5846" s="250"/>
      <c r="B5846" s="250"/>
      <c r="C5846" s="250"/>
      <c r="D5846" s="250"/>
      <c r="E5846" s="250"/>
      <c r="F5846" s="250"/>
    </row>
    <row r="5847" spans="1:6" ht="15" x14ac:dyDescent="0.25">
      <c r="A5847" s="250"/>
      <c r="B5847" s="250"/>
      <c r="C5847" s="250"/>
      <c r="D5847" s="250"/>
      <c r="E5847" s="250"/>
      <c r="F5847" s="250"/>
    </row>
    <row r="5848" spans="1:6" ht="15" x14ac:dyDescent="0.25">
      <c r="A5848" s="250"/>
      <c r="B5848" s="250"/>
      <c r="C5848" s="250"/>
      <c r="D5848" s="250"/>
      <c r="E5848" s="250"/>
      <c r="F5848" s="250"/>
    </row>
    <row r="5849" spans="1:6" ht="15" x14ac:dyDescent="0.25">
      <c r="A5849" s="250"/>
      <c r="B5849" s="250"/>
      <c r="C5849" s="250"/>
      <c r="D5849" s="250"/>
      <c r="E5849" s="250"/>
      <c r="F5849" s="250"/>
    </row>
    <row r="5850" spans="1:6" ht="15" x14ac:dyDescent="0.25">
      <c r="A5850" s="250"/>
      <c r="B5850" s="250"/>
      <c r="C5850" s="250"/>
      <c r="D5850" s="250"/>
      <c r="E5850" s="250"/>
      <c r="F5850" s="250"/>
    </row>
    <row r="5851" spans="1:6" ht="15" x14ac:dyDescent="0.25">
      <c r="A5851" s="250"/>
      <c r="B5851" s="250"/>
      <c r="C5851" s="250"/>
      <c r="D5851" s="250"/>
      <c r="E5851" s="250"/>
      <c r="F5851" s="250"/>
    </row>
    <row r="5852" spans="1:6" ht="15" x14ac:dyDescent="0.25">
      <c r="A5852" s="250"/>
      <c r="B5852" s="250"/>
      <c r="C5852" s="250"/>
      <c r="D5852" s="250"/>
      <c r="E5852" s="250"/>
      <c r="F5852" s="250"/>
    </row>
    <row r="5853" spans="1:6" ht="15" x14ac:dyDescent="0.25">
      <c r="A5853" s="250"/>
      <c r="B5853" s="250"/>
      <c r="C5853" s="250"/>
      <c r="D5853" s="250"/>
      <c r="E5853" s="250"/>
      <c r="F5853" s="250"/>
    </row>
    <row r="5854" spans="1:6" ht="15" x14ac:dyDescent="0.25">
      <c r="A5854" s="250"/>
      <c r="B5854" s="250"/>
      <c r="C5854" s="250"/>
      <c r="D5854" s="250"/>
      <c r="E5854" s="250"/>
      <c r="F5854" s="250"/>
    </row>
    <row r="5855" spans="1:6" ht="15" x14ac:dyDescent="0.25">
      <c r="A5855" s="250"/>
      <c r="B5855" s="250"/>
      <c r="C5855" s="250"/>
      <c r="D5855" s="250"/>
      <c r="E5855" s="250"/>
      <c r="F5855" s="250"/>
    </row>
    <row r="5856" spans="1:6" ht="15" x14ac:dyDescent="0.25">
      <c r="A5856" s="250"/>
      <c r="B5856" s="250"/>
      <c r="C5856" s="250"/>
      <c r="D5856" s="250"/>
      <c r="E5856" s="250"/>
      <c r="F5856" s="250"/>
    </row>
    <row r="5857" spans="1:6" ht="15" x14ac:dyDescent="0.25">
      <c r="A5857" s="250"/>
      <c r="B5857" s="250"/>
      <c r="C5857" s="250"/>
      <c r="D5857" s="250"/>
      <c r="E5857" s="250"/>
      <c r="F5857" s="250"/>
    </row>
    <row r="5858" spans="1:6" ht="15" x14ac:dyDescent="0.25">
      <c r="A5858" s="250"/>
      <c r="B5858" s="250"/>
      <c r="C5858" s="250"/>
      <c r="D5858" s="250"/>
      <c r="E5858" s="250"/>
      <c r="F5858" s="250"/>
    </row>
    <row r="5859" spans="1:6" ht="15" x14ac:dyDescent="0.25">
      <c r="A5859" s="250"/>
      <c r="B5859" s="250"/>
      <c r="C5859" s="250"/>
      <c r="D5859" s="250"/>
      <c r="E5859" s="250"/>
      <c r="F5859" s="250"/>
    </row>
    <row r="5860" spans="1:6" ht="15" x14ac:dyDescent="0.25">
      <c r="A5860" s="250"/>
      <c r="B5860" s="250"/>
      <c r="C5860" s="250"/>
      <c r="D5860" s="250"/>
      <c r="E5860" s="250"/>
      <c r="F5860" s="250"/>
    </row>
    <row r="5861" spans="1:6" ht="15" x14ac:dyDescent="0.25">
      <c r="A5861" s="250"/>
      <c r="B5861" s="250"/>
      <c r="C5861" s="250"/>
      <c r="D5861" s="250"/>
      <c r="E5861" s="250"/>
      <c r="F5861" s="250"/>
    </row>
    <row r="5862" spans="1:6" ht="15" x14ac:dyDescent="0.25">
      <c r="A5862" s="250"/>
      <c r="B5862" s="250"/>
      <c r="C5862" s="250"/>
      <c r="D5862" s="250"/>
      <c r="E5862" s="250"/>
      <c r="F5862" s="250"/>
    </row>
    <row r="5863" spans="1:6" ht="15" x14ac:dyDescent="0.25">
      <c r="A5863" s="250"/>
      <c r="B5863" s="250"/>
      <c r="C5863" s="250"/>
      <c r="D5863" s="250"/>
      <c r="E5863" s="250"/>
      <c r="F5863" s="250"/>
    </row>
    <row r="5864" spans="1:6" ht="15" x14ac:dyDescent="0.25">
      <c r="A5864" s="250"/>
      <c r="B5864" s="250"/>
      <c r="C5864" s="250"/>
      <c r="D5864" s="250"/>
      <c r="E5864" s="250"/>
      <c r="F5864" s="250"/>
    </row>
    <row r="5865" spans="1:6" ht="15" x14ac:dyDescent="0.25">
      <c r="A5865" s="250"/>
      <c r="B5865" s="250"/>
      <c r="C5865" s="250"/>
      <c r="D5865" s="250"/>
      <c r="E5865" s="250"/>
      <c r="F5865" s="250"/>
    </row>
    <row r="5866" spans="1:6" ht="15" x14ac:dyDescent="0.25">
      <c r="A5866" s="250"/>
      <c r="B5866" s="250"/>
      <c r="C5866" s="250"/>
      <c r="D5866" s="250"/>
      <c r="E5866" s="250"/>
      <c r="F5866" s="250"/>
    </row>
    <row r="5867" spans="1:6" ht="15" x14ac:dyDescent="0.25">
      <c r="A5867" s="250"/>
      <c r="B5867" s="250"/>
      <c r="C5867" s="250"/>
      <c r="D5867" s="250"/>
      <c r="E5867" s="250"/>
      <c r="F5867" s="250"/>
    </row>
    <row r="5868" spans="1:6" ht="15" x14ac:dyDescent="0.25">
      <c r="A5868" s="250"/>
      <c r="B5868" s="250"/>
      <c r="C5868" s="250"/>
      <c r="D5868" s="250"/>
      <c r="E5868" s="250"/>
      <c r="F5868" s="250"/>
    </row>
    <row r="5869" spans="1:6" ht="15" x14ac:dyDescent="0.25">
      <c r="A5869" s="250"/>
      <c r="B5869" s="250"/>
      <c r="C5869" s="250"/>
      <c r="D5869" s="250"/>
      <c r="E5869" s="250"/>
      <c r="F5869" s="250"/>
    </row>
    <row r="5870" spans="1:6" ht="15" x14ac:dyDescent="0.25">
      <c r="A5870" s="250"/>
      <c r="B5870" s="250"/>
      <c r="C5870" s="250"/>
      <c r="D5870" s="250"/>
      <c r="E5870" s="250"/>
      <c r="F5870" s="250"/>
    </row>
    <row r="5871" spans="1:6" ht="15" x14ac:dyDescent="0.25">
      <c r="A5871" s="250"/>
      <c r="B5871" s="250"/>
      <c r="C5871" s="250"/>
      <c r="D5871" s="250"/>
      <c r="E5871" s="250"/>
      <c r="F5871" s="250"/>
    </row>
    <row r="5872" spans="1:6" ht="15" x14ac:dyDescent="0.25">
      <c r="A5872" s="250"/>
      <c r="B5872" s="250"/>
      <c r="C5872" s="250"/>
      <c r="D5872" s="250"/>
      <c r="E5872" s="250"/>
      <c r="F5872" s="250"/>
    </row>
    <row r="5873" spans="1:6" ht="15" x14ac:dyDescent="0.25">
      <c r="A5873" s="250"/>
      <c r="B5873" s="250"/>
      <c r="C5873" s="250"/>
      <c r="D5873" s="250"/>
      <c r="E5873" s="250"/>
      <c r="F5873" s="250"/>
    </row>
    <row r="5874" spans="1:6" ht="15" x14ac:dyDescent="0.25">
      <c r="A5874" s="250"/>
      <c r="B5874" s="250"/>
      <c r="C5874" s="250"/>
      <c r="D5874" s="250"/>
      <c r="E5874" s="250"/>
      <c r="F5874" s="250"/>
    </row>
    <row r="5875" spans="1:6" ht="15" x14ac:dyDescent="0.25">
      <c r="A5875" s="250"/>
      <c r="B5875" s="250"/>
      <c r="C5875" s="250"/>
      <c r="D5875" s="250"/>
      <c r="E5875" s="250"/>
      <c r="F5875" s="250"/>
    </row>
    <row r="5876" spans="1:6" ht="15" x14ac:dyDescent="0.25">
      <c r="A5876" s="250"/>
      <c r="B5876" s="250"/>
      <c r="C5876" s="250"/>
      <c r="D5876" s="250"/>
      <c r="E5876" s="250"/>
      <c r="F5876" s="250"/>
    </row>
    <row r="5877" spans="1:6" ht="15" x14ac:dyDescent="0.25">
      <c r="A5877" s="250"/>
      <c r="B5877" s="250"/>
      <c r="C5877" s="250"/>
      <c r="D5877" s="250"/>
      <c r="E5877" s="250"/>
      <c r="F5877" s="250"/>
    </row>
    <row r="5878" spans="1:6" ht="15" x14ac:dyDescent="0.25">
      <c r="A5878" s="250"/>
      <c r="B5878" s="250"/>
      <c r="C5878" s="250"/>
      <c r="D5878" s="250"/>
      <c r="E5878" s="250"/>
      <c r="F5878" s="250"/>
    </row>
    <row r="5879" spans="1:6" ht="15" x14ac:dyDescent="0.25">
      <c r="A5879" s="250"/>
      <c r="B5879" s="250"/>
      <c r="C5879" s="250"/>
      <c r="D5879" s="250"/>
      <c r="E5879" s="250"/>
      <c r="F5879" s="250"/>
    </row>
    <row r="5880" spans="1:6" ht="15" x14ac:dyDescent="0.25">
      <c r="A5880" s="250"/>
      <c r="B5880" s="250"/>
      <c r="C5880" s="250"/>
      <c r="D5880" s="250"/>
      <c r="E5880" s="250"/>
      <c r="F5880" s="250"/>
    </row>
    <row r="5881" spans="1:6" ht="15" x14ac:dyDescent="0.25">
      <c r="A5881" s="250"/>
      <c r="B5881" s="250"/>
      <c r="C5881" s="250"/>
      <c r="D5881" s="250"/>
      <c r="E5881" s="250"/>
      <c r="F5881" s="250"/>
    </row>
    <row r="5882" spans="1:6" ht="15" x14ac:dyDescent="0.25">
      <c r="A5882" s="250"/>
      <c r="B5882" s="250"/>
      <c r="C5882" s="250"/>
      <c r="D5882" s="250"/>
      <c r="E5882" s="250"/>
      <c r="F5882" s="250"/>
    </row>
    <row r="5883" spans="1:6" ht="15" x14ac:dyDescent="0.25">
      <c r="A5883" s="250"/>
      <c r="B5883" s="250"/>
      <c r="C5883" s="250"/>
      <c r="D5883" s="250"/>
      <c r="E5883" s="250"/>
      <c r="F5883" s="250"/>
    </row>
    <row r="5884" spans="1:6" ht="15" x14ac:dyDescent="0.25">
      <c r="A5884" s="250"/>
      <c r="B5884" s="250"/>
      <c r="C5884" s="250"/>
      <c r="D5884" s="250"/>
      <c r="E5884" s="250"/>
      <c r="F5884" s="250"/>
    </row>
    <row r="5885" spans="1:6" ht="15" x14ac:dyDescent="0.25">
      <c r="A5885" s="250"/>
      <c r="B5885" s="250"/>
      <c r="C5885" s="250"/>
      <c r="D5885" s="250"/>
      <c r="E5885" s="250"/>
      <c r="F5885" s="250"/>
    </row>
    <row r="5886" spans="1:6" ht="15" x14ac:dyDescent="0.25">
      <c r="A5886" s="250"/>
      <c r="B5886" s="250"/>
      <c r="C5886" s="250"/>
      <c r="D5886" s="250"/>
      <c r="E5886" s="250"/>
      <c r="F5886" s="250"/>
    </row>
    <row r="5887" spans="1:6" ht="15" x14ac:dyDescent="0.25">
      <c r="A5887" s="250"/>
      <c r="B5887" s="250"/>
      <c r="C5887" s="250"/>
      <c r="D5887" s="250"/>
      <c r="E5887" s="250"/>
      <c r="F5887" s="250"/>
    </row>
    <row r="5888" spans="1:6" ht="15" x14ac:dyDescent="0.25">
      <c r="A5888" s="250"/>
      <c r="B5888" s="250"/>
      <c r="C5888" s="250"/>
      <c r="D5888" s="250"/>
      <c r="E5888" s="250"/>
      <c r="F5888" s="250"/>
    </row>
    <row r="5889" spans="1:6" ht="15" x14ac:dyDescent="0.25">
      <c r="A5889" s="250"/>
      <c r="B5889" s="250"/>
      <c r="C5889" s="250"/>
      <c r="D5889" s="250"/>
      <c r="E5889" s="250"/>
      <c r="F5889" s="250"/>
    </row>
    <row r="5890" spans="1:6" ht="15" x14ac:dyDescent="0.25">
      <c r="A5890" s="250"/>
      <c r="B5890" s="250"/>
      <c r="C5890" s="250"/>
      <c r="D5890" s="250"/>
      <c r="E5890" s="250"/>
      <c r="F5890" s="250"/>
    </row>
    <row r="5891" spans="1:6" ht="15" x14ac:dyDescent="0.25">
      <c r="A5891" s="250"/>
      <c r="B5891" s="250"/>
      <c r="C5891" s="250"/>
      <c r="D5891" s="250"/>
      <c r="E5891" s="250"/>
      <c r="F5891" s="250"/>
    </row>
    <row r="5892" spans="1:6" ht="15" x14ac:dyDescent="0.25">
      <c r="A5892" s="250"/>
      <c r="B5892" s="250"/>
      <c r="C5892" s="250"/>
      <c r="D5892" s="250"/>
      <c r="E5892" s="250"/>
      <c r="F5892" s="250"/>
    </row>
    <row r="5893" spans="1:6" ht="15" x14ac:dyDescent="0.25">
      <c r="A5893" s="250"/>
      <c r="B5893" s="250"/>
      <c r="C5893" s="250"/>
      <c r="D5893" s="250"/>
      <c r="E5893" s="250"/>
      <c r="F5893" s="250"/>
    </row>
    <row r="5894" spans="1:6" ht="15" x14ac:dyDescent="0.25">
      <c r="A5894" s="250"/>
      <c r="B5894" s="250"/>
      <c r="C5894" s="250"/>
      <c r="D5894" s="250"/>
      <c r="E5894" s="250"/>
      <c r="F5894" s="250"/>
    </row>
    <row r="5895" spans="1:6" ht="15" x14ac:dyDescent="0.25">
      <c r="A5895" s="250"/>
      <c r="B5895" s="250"/>
      <c r="C5895" s="250"/>
      <c r="D5895" s="250"/>
      <c r="E5895" s="250"/>
      <c r="F5895" s="250"/>
    </row>
    <row r="5896" spans="1:6" ht="15" x14ac:dyDescent="0.25">
      <c r="A5896" s="250"/>
      <c r="B5896" s="250"/>
      <c r="C5896" s="250"/>
      <c r="D5896" s="250"/>
      <c r="E5896" s="250"/>
      <c r="F5896" s="250"/>
    </row>
    <row r="5897" spans="1:6" ht="15" x14ac:dyDescent="0.25">
      <c r="A5897" s="250"/>
      <c r="B5897" s="250"/>
      <c r="C5897" s="250"/>
      <c r="D5897" s="250"/>
      <c r="E5897" s="250"/>
      <c r="F5897" s="250"/>
    </row>
    <row r="5898" spans="1:6" ht="15" x14ac:dyDescent="0.25">
      <c r="A5898" s="250"/>
      <c r="B5898" s="250"/>
      <c r="C5898" s="250"/>
      <c r="D5898" s="250"/>
      <c r="E5898" s="250"/>
      <c r="F5898" s="250"/>
    </row>
    <row r="5899" spans="1:6" ht="15" x14ac:dyDescent="0.25">
      <c r="A5899" s="250"/>
      <c r="B5899" s="250"/>
      <c r="C5899" s="250"/>
      <c r="D5899" s="250"/>
      <c r="E5899" s="250"/>
      <c r="F5899" s="250"/>
    </row>
    <row r="5900" spans="1:6" ht="15" x14ac:dyDescent="0.25">
      <c r="A5900" s="250"/>
      <c r="B5900" s="250"/>
      <c r="C5900" s="250"/>
      <c r="D5900" s="250"/>
      <c r="E5900" s="250"/>
      <c r="F5900" s="250"/>
    </row>
    <row r="5901" spans="1:6" ht="15" x14ac:dyDescent="0.25">
      <c r="A5901" s="250"/>
      <c r="B5901" s="250"/>
      <c r="C5901" s="250"/>
      <c r="D5901" s="250"/>
      <c r="E5901" s="250"/>
      <c r="F5901" s="250"/>
    </row>
    <row r="5902" spans="1:6" ht="15" x14ac:dyDescent="0.25">
      <c r="A5902" s="250"/>
      <c r="B5902" s="250"/>
      <c r="C5902" s="250"/>
      <c r="D5902" s="250"/>
      <c r="E5902" s="250"/>
      <c r="F5902" s="250"/>
    </row>
    <row r="5903" spans="1:6" ht="15" x14ac:dyDescent="0.25">
      <c r="A5903" s="250"/>
      <c r="B5903" s="250"/>
      <c r="C5903" s="250"/>
      <c r="D5903" s="250"/>
      <c r="E5903" s="250"/>
      <c r="F5903" s="250"/>
    </row>
    <row r="5904" spans="1:6" ht="15" x14ac:dyDescent="0.25">
      <c r="A5904" s="250"/>
      <c r="B5904" s="250"/>
      <c r="C5904" s="250"/>
      <c r="D5904" s="250"/>
      <c r="E5904" s="250"/>
      <c r="F5904" s="250"/>
    </row>
    <row r="5905" spans="1:6" ht="15" x14ac:dyDescent="0.25">
      <c r="A5905" s="250"/>
      <c r="B5905" s="250"/>
      <c r="C5905" s="250"/>
      <c r="D5905" s="250"/>
      <c r="E5905" s="250"/>
      <c r="F5905" s="250"/>
    </row>
    <row r="5906" spans="1:6" ht="15" x14ac:dyDescent="0.25">
      <c r="A5906" s="250"/>
      <c r="B5906" s="250"/>
      <c r="C5906" s="250"/>
      <c r="D5906" s="250"/>
      <c r="E5906" s="250"/>
      <c r="F5906" s="250"/>
    </row>
    <row r="5907" spans="1:6" ht="15" x14ac:dyDescent="0.25">
      <c r="A5907" s="250"/>
      <c r="B5907" s="250"/>
      <c r="C5907" s="250"/>
      <c r="D5907" s="250"/>
      <c r="E5907" s="250"/>
      <c r="F5907" s="250"/>
    </row>
    <row r="5908" spans="1:6" ht="15" x14ac:dyDescent="0.25">
      <c r="A5908" s="250"/>
      <c r="B5908" s="250"/>
      <c r="C5908" s="250"/>
      <c r="D5908" s="250"/>
      <c r="E5908" s="250"/>
      <c r="F5908" s="250"/>
    </row>
    <row r="5909" spans="1:6" ht="15" x14ac:dyDescent="0.25">
      <c r="A5909" s="250"/>
      <c r="B5909" s="250"/>
      <c r="C5909" s="250"/>
      <c r="D5909" s="250"/>
      <c r="E5909" s="250"/>
      <c r="F5909" s="250"/>
    </row>
    <row r="5910" spans="1:6" ht="15" x14ac:dyDescent="0.25">
      <c r="A5910" s="250"/>
      <c r="B5910" s="250"/>
      <c r="C5910" s="250"/>
      <c r="D5910" s="250"/>
      <c r="E5910" s="250"/>
      <c r="F5910" s="250"/>
    </row>
    <row r="5911" spans="1:6" ht="15" x14ac:dyDescent="0.25">
      <c r="A5911" s="250"/>
      <c r="B5911" s="250"/>
      <c r="C5911" s="250"/>
      <c r="D5911" s="250"/>
      <c r="E5911" s="250"/>
      <c r="F5911" s="250"/>
    </row>
    <row r="5912" spans="1:6" ht="15" x14ac:dyDescent="0.25">
      <c r="A5912" s="250"/>
      <c r="B5912" s="250"/>
      <c r="C5912" s="250"/>
      <c r="D5912" s="250"/>
      <c r="E5912" s="250"/>
      <c r="F5912" s="250"/>
    </row>
    <row r="5913" spans="1:6" ht="15" x14ac:dyDescent="0.25">
      <c r="A5913" s="250"/>
      <c r="B5913" s="250"/>
      <c r="C5913" s="250"/>
      <c r="D5913" s="250"/>
      <c r="E5913" s="250"/>
      <c r="F5913" s="250"/>
    </row>
    <row r="5914" spans="1:6" ht="15" x14ac:dyDescent="0.25">
      <c r="A5914" s="250"/>
      <c r="B5914" s="250"/>
      <c r="C5914" s="250"/>
      <c r="D5914" s="250"/>
      <c r="E5914" s="250"/>
      <c r="F5914" s="250"/>
    </row>
    <row r="5915" spans="1:6" ht="15" x14ac:dyDescent="0.25">
      <c r="A5915" s="250"/>
      <c r="B5915" s="250"/>
      <c r="C5915" s="250"/>
      <c r="D5915" s="250"/>
      <c r="E5915" s="250"/>
      <c r="F5915" s="250"/>
    </row>
    <row r="5916" spans="1:6" ht="15" x14ac:dyDescent="0.25">
      <c r="A5916" s="250"/>
      <c r="B5916" s="250"/>
      <c r="C5916" s="250"/>
      <c r="D5916" s="250"/>
      <c r="E5916" s="250"/>
      <c r="F5916" s="250"/>
    </row>
    <row r="5917" spans="1:6" ht="15" x14ac:dyDescent="0.25">
      <c r="A5917" s="250"/>
      <c r="B5917" s="250"/>
      <c r="C5917" s="250"/>
      <c r="D5917" s="250"/>
      <c r="E5917" s="250"/>
      <c r="F5917" s="250"/>
    </row>
    <row r="5918" spans="1:6" ht="15" x14ac:dyDescent="0.25">
      <c r="A5918" s="250"/>
      <c r="B5918" s="250"/>
      <c r="C5918" s="250"/>
      <c r="D5918" s="250"/>
      <c r="E5918" s="250"/>
      <c r="F5918" s="250"/>
    </row>
    <row r="5919" spans="1:6" ht="15" x14ac:dyDescent="0.25">
      <c r="A5919" s="250"/>
      <c r="B5919" s="250"/>
      <c r="C5919" s="250"/>
      <c r="D5919" s="250"/>
      <c r="E5919" s="250"/>
      <c r="F5919" s="250"/>
    </row>
    <row r="5920" spans="1:6" ht="15" x14ac:dyDescent="0.25">
      <c r="A5920" s="250"/>
      <c r="B5920" s="250"/>
      <c r="C5920" s="250"/>
      <c r="D5920" s="250"/>
      <c r="E5920" s="250"/>
      <c r="F5920" s="250"/>
    </row>
    <row r="5921" spans="1:6" ht="15" x14ac:dyDescent="0.25">
      <c r="A5921" s="250"/>
      <c r="B5921" s="250"/>
      <c r="C5921" s="250"/>
      <c r="D5921" s="250"/>
      <c r="E5921" s="250"/>
      <c r="F5921" s="250"/>
    </row>
    <row r="5922" spans="1:6" ht="15" x14ac:dyDescent="0.25">
      <c r="A5922" s="250"/>
      <c r="B5922" s="250"/>
      <c r="C5922" s="250"/>
      <c r="D5922" s="250"/>
      <c r="E5922" s="250"/>
      <c r="F5922" s="250"/>
    </row>
    <row r="5923" spans="1:6" ht="15" x14ac:dyDescent="0.25">
      <c r="A5923" s="250"/>
      <c r="B5923" s="250"/>
      <c r="C5923" s="250"/>
      <c r="D5923" s="250"/>
      <c r="E5923" s="250"/>
      <c r="F5923" s="250"/>
    </row>
    <row r="5924" spans="1:6" ht="15" x14ac:dyDescent="0.25">
      <c r="A5924" s="250"/>
      <c r="B5924" s="250"/>
      <c r="C5924" s="250"/>
      <c r="D5924" s="250"/>
      <c r="E5924" s="250"/>
      <c r="F5924" s="250"/>
    </row>
    <row r="5925" spans="1:6" ht="15" x14ac:dyDescent="0.25">
      <c r="A5925" s="250"/>
      <c r="B5925" s="250"/>
      <c r="C5925" s="250"/>
      <c r="D5925" s="250"/>
      <c r="E5925" s="250"/>
      <c r="F5925" s="250"/>
    </row>
    <row r="5926" spans="1:6" ht="15" x14ac:dyDescent="0.25">
      <c r="A5926" s="250"/>
      <c r="B5926" s="250"/>
      <c r="C5926" s="250"/>
      <c r="D5926" s="250"/>
      <c r="E5926" s="250"/>
      <c r="F5926" s="250"/>
    </row>
    <row r="5927" spans="1:6" ht="15" x14ac:dyDescent="0.25">
      <c r="A5927" s="250"/>
      <c r="B5927" s="250"/>
      <c r="C5927" s="250"/>
      <c r="D5927" s="250"/>
      <c r="E5927" s="250"/>
      <c r="F5927" s="250"/>
    </row>
    <row r="5928" spans="1:6" ht="15" x14ac:dyDescent="0.25">
      <c r="A5928" s="250"/>
      <c r="B5928" s="250"/>
      <c r="C5928" s="250"/>
      <c r="D5928" s="250"/>
      <c r="E5928" s="250"/>
      <c r="F5928" s="250"/>
    </row>
    <row r="5929" spans="1:6" ht="15" x14ac:dyDescent="0.25">
      <c r="A5929" s="250"/>
      <c r="B5929" s="250"/>
      <c r="C5929" s="250"/>
      <c r="D5929" s="250"/>
      <c r="E5929" s="250"/>
      <c r="F5929" s="250"/>
    </row>
    <row r="5930" spans="1:6" ht="15" x14ac:dyDescent="0.25">
      <c r="A5930" s="250"/>
      <c r="B5930" s="250"/>
      <c r="C5930" s="250"/>
      <c r="D5930" s="250"/>
      <c r="E5930" s="250"/>
      <c r="F5930" s="250"/>
    </row>
    <row r="5931" spans="1:6" ht="15" x14ac:dyDescent="0.25">
      <c r="A5931" s="250"/>
      <c r="B5931" s="250"/>
      <c r="C5931" s="250"/>
      <c r="D5931" s="250"/>
      <c r="E5931" s="250"/>
      <c r="F5931" s="250"/>
    </row>
    <row r="5932" spans="1:6" ht="15" x14ac:dyDescent="0.25">
      <c r="A5932" s="250"/>
      <c r="B5932" s="250"/>
      <c r="C5932" s="250"/>
      <c r="D5932" s="250"/>
      <c r="E5932" s="250"/>
      <c r="F5932" s="250"/>
    </row>
    <row r="5933" spans="1:6" ht="15" x14ac:dyDescent="0.25">
      <c r="A5933" s="250"/>
      <c r="B5933" s="250"/>
      <c r="C5933" s="250"/>
      <c r="D5933" s="250"/>
      <c r="E5933" s="250"/>
      <c r="F5933" s="250"/>
    </row>
    <row r="5934" spans="1:6" ht="15" x14ac:dyDescent="0.25">
      <c r="A5934" s="250"/>
      <c r="B5934" s="250"/>
      <c r="C5934" s="250"/>
      <c r="D5934" s="250"/>
      <c r="E5934" s="250"/>
      <c r="F5934" s="250"/>
    </row>
    <row r="5935" spans="1:6" ht="15" x14ac:dyDescent="0.25">
      <c r="A5935" s="250"/>
      <c r="B5935" s="250"/>
      <c r="C5935" s="250"/>
      <c r="D5935" s="250"/>
      <c r="E5935" s="250"/>
      <c r="F5935" s="250"/>
    </row>
    <row r="5936" spans="1:6" ht="15" x14ac:dyDescent="0.25">
      <c r="A5936" s="250"/>
      <c r="B5936" s="250"/>
      <c r="C5936" s="250"/>
      <c r="D5936" s="250"/>
      <c r="E5936" s="250"/>
      <c r="F5936" s="250"/>
    </row>
    <row r="5937" spans="1:6" ht="15" x14ac:dyDescent="0.25">
      <c r="A5937" s="250"/>
      <c r="B5937" s="250"/>
      <c r="C5937" s="250"/>
      <c r="D5937" s="250"/>
      <c r="E5937" s="250"/>
      <c r="F5937" s="250"/>
    </row>
    <row r="5938" spans="1:6" ht="15" x14ac:dyDescent="0.25">
      <c r="A5938" s="250"/>
      <c r="B5938" s="250"/>
      <c r="C5938" s="250"/>
      <c r="D5938" s="250"/>
      <c r="E5938" s="250"/>
      <c r="F5938" s="250"/>
    </row>
    <row r="5939" spans="1:6" ht="15" x14ac:dyDescent="0.25">
      <c r="A5939" s="250"/>
      <c r="B5939" s="250"/>
      <c r="C5939" s="250"/>
      <c r="D5939" s="250"/>
      <c r="E5939" s="250"/>
      <c r="F5939" s="250"/>
    </row>
    <row r="5940" spans="1:6" ht="15" x14ac:dyDescent="0.25">
      <c r="A5940" s="250"/>
      <c r="B5940" s="250"/>
      <c r="C5940" s="250"/>
      <c r="D5940" s="250"/>
      <c r="E5940" s="250"/>
      <c r="F5940" s="250"/>
    </row>
    <row r="5941" spans="1:6" ht="15" x14ac:dyDescent="0.25">
      <c r="A5941" s="250"/>
      <c r="B5941" s="250"/>
      <c r="C5941" s="250"/>
      <c r="D5941" s="250"/>
      <c r="E5941" s="250"/>
      <c r="F5941" s="250"/>
    </row>
    <row r="5942" spans="1:6" ht="15" x14ac:dyDescent="0.25">
      <c r="A5942" s="250"/>
      <c r="B5942" s="250"/>
      <c r="C5942" s="250"/>
      <c r="D5942" s="250"/>
      <c r="E5942" s="250"/>
      <c r="F5942" s="250"/>
    </row>
    <row r="5943" spans="1:6" ht="15" x14ac:dyDescent="0.25">
      <c r="A5943" s="250"/>
      <c r="B5943" s="250"/>
      <c r="C5943" s="250"/>
      <c r="D5943" s="250"/>
      <c r="E5943" s="250"/>
      <c r="F5943" s="250"/>
    </row>
    <row r="5944" spans="1:6" ht="15" x14ac:dyDescent="0.25">
      <c r="A5944" s="250"/>
      <c r="B5944" s="250"/>
      <c r="C5944" s="250"/>
      <c r="D5944" s="250"/>
      <c r="E5944" s="250"/>
      <c r="F5944" s="250"/>
    </row>
    <row r="5945" spans="1:6" ht="15" x14ac:dyDescent="0.25">
      <c r="A5945" s="250"/>
      <c r="B5945" s="250"/>
      <c r="C5945" s="250"/>
      <c r="D5945" s="250"/>
      <c r="E5945" s="250"/>
      <c r="F5945" s="250"/>
    </row>
    <row r="5946" spans="1:6" ht="15" x14ac:dyDescent="0.25">
      <c r="A5946" s="250"/>
      <c r="B5946" s="250"/>
      <c r="C5946" s="250"/>
      <c r="D5946" s="250"/>
      <c r="E5946" s="250"/>
      <c r="F5946" s="250"/>
    </row>
    <row r="5947" spans="1:6" ht="15" x14ac:dyDescent="0.25">
      <c r="A5947" s="250"/>
      <c r="B5947" s="250"/>
      <c r="C5947" s="250"/>
      <c r="D5947" s="250"/>
      <c r="E5947" s="250"/>
      <c r="F5947" s="250"/>
    </row>
    <row r="5948" spans="1:6" ht="15" x14ac:dyDescent="0.25">
      <c r="A5948" s="250"/>
      <c r="B5948" s="250"/>
      <c r="C5948" s="250"/>
      <c r="D5948" s="250"/>
      <c r="E5948" s="250"/>
      <c r="F5948" s="250"/>
    </row>
    <row r="5949" spans="1:6" ht="15" x14ac:dyDescent="0.25">
      <c r="A5949" s="250"/>
      <c r="B5949" s="250"/>
      <c r="C5949" s="250"/>
      <c r="D5949" s="250"/>
      <c r="E5949" s="250"/>
      <c r="F5949" s="250"/>
    </row>
    <row r="5950" spans="1:6" ht="15" x14ac:dyDescent="0.25">
      <c r="A5950" s="250"/>
      <c r="B5950" s="250"/>
      <c r="C5950" s="250"/>
      <c r="D5950" s="250"/>
      <c r="E5950" s="250"/>
      <c r="F5950" s="250"/>
    </row>
    <row r="5951" spans="1:6" ht="15" x14ac:dyDescent="0.25">
      <c r="A5951" s="250"/>
      <c r="B5951" s="250"/>
      <c r="C5951" s="250"/>
      <c r="D5951" s="250"/>
      <c r="E5951" s="250"/>
      <c r="F5951" s="250"/>
    </row>
    <row r="5952" spans="1:6" ht="15" x14ac:dyDescent="0.25">
      <c r="A5952" s="250"/>
      <c r="B5952" s="250"/>
      <c r="C5952" s="250"/>
      <c r="D5952" s="250"/>
      <c r="E5952" s="250"/>
      <c r="F5952" s="250"/>
    </row>
    <row r="5953" spans="1:6" ht="15" x14ac:dyDescent="0.25">
      <c r="A5953" s="250"/>
      <c r="B5953" s="250"/>
      <c r="C5953" s="250"/>
      <c r="D5953" s="250"/>
      <c r="E5953" s="250"/>
      <c r="F5953" s="250"/>
    </row>
    <row r="5954" spans="1:6" ht="15" x14ac:dyDescent="0.25">
      <c r="A5954" s="250"/>
      <c r="B5954" s="250"/>
      <c r="C5954" s="250"/>
      <c r="D5954" s="250"/>
      <c r="E5954" s="250"/>
      <c r="F5954" s="250"/>
    </row>
    <row r="5955" spans="1:6" ht="15" x14ac:dyDescent="0.25">
      <c r="A5955" s="250"/>
      <c r="B5955" s="250"/>
      <c r="C5955" s="250"/>
      <c r="D5955" s="250"/>
      <c r="E5955" s="250"/>
      <c r="F5955" s="250"/>
    </row>
    <row r="5956" spans="1:6" ht="15" x14ac:dyDescent="0.25">
      <c r="A5956" s="250"/>
      <c r="B5956" s="250"/>
      <c r="C5956" s="250"/>
      <c r="D5956" s="250"/>
      <c r="E5956" s="250"/>
      <c r="F5956" s="250"/>
    </row>
    <row r="5957" spans="1:6" ht="15" x14ac:dyDescent="0.25">
      <c r="A5957" s="250"/>
      <c r="B5957" s="250"/>
      <c r="C5957" s="250"/>
      <c r="D5957" s="250"/>
      <c r="E5957" s="250"/>
      <c r="F5957" s="250"/>
    </row>
    <row r="5958" spans="1:6" ht="15" x14ac:dyDescent="0.25">
      <c r="A5958" s="250"/>
      <c r="B5958" s="250"/>
      <c r="C5958" s="250"/>
      <c r="D5958" s="250"/>
      <c r="E5958" s="250"/>
      <c r="F5958" s="250"/>
    </row>
    <row r="5959" spans="1:6" ht="15" x14ac:dyDescent="0.25">
      <c r="A5959" s="250"/>
      <c r="B5959" s="250"/>
      <c r="C5959" s="250"/>
      <c r="D5959" s="250"/>
      <c r="E5959" s="250"/>
      <c r="F5959" s="250"/>
    </row>
    <row r="5960" spans="1:6" ht="15" x14ac:dyDescent="0.25">
      <c r="A5960" s="250"/>
      <c r="B5960" s="250"/>
      <c r="C5960" s="250"/>
      <c r="D5960" s="250"/>
      <c r="E5960" s="250"/>
      <c r="F5960" s="250"/>
    </row>
    <row r="5961" spans="1:6" ht="15" x14ac:dyDescent="0.25">
      <c r="A5961" s="250"/>
      <c r="B5961" s="250"/>
      <c r="C5961" s="250"/>
      <c r="D5961" s="250"/>
      <c r="E5961" s="250"/>
      <c r="F5961" s="250"/>
    </row>
    <row r="5962" spans="1:6" ht="15" x14ac:dyDescent="0.25">
      <c r="A5962" s="250"/>
      <c r="B5962" s="250"/>
      <c r="C5962" s="250"/>
      <c r="D5962" s="250"/>
      <c r="E5962" s="250"/>
      <c r="F5962" s="250"/>
    </row>
    <row r="5963" spans="1:6" ht="15" x14ac:dyDescent="0.25">
      <c r="A5963" s="250"/>
      <c r="B5963" s="250"/>
      <c r="C5963" s="250"/>
      <c r="D5963" s="250"/>
      <c r="E5963" s="250"/>
      <c r="F5963" s="250"/>
    </row>
    <row r="5964" spans="1:6" ht="15" x14ac:dyDescent="0.25">
      <c r="A5964" s="250"/>
      <c r="B5964" s="250"/>
      <c r="C5964" s="250"/>
      <c r="D5964" s="250"/>
      <c r="E5964" s="250"/>
      <c r="F5964" s="250"/>
    </row>
    <row r="5965" spans="1:6" ht="15" x14ac:dyDescent="0.25">
      <c r="A5965" s="250"/>
      <c r="B5965" s="250"/>
      <c r="C5965" s="250"/>
      <c r="D5965" s="250"/>
      <c r="E5965" s="250"/>
      <c r="F5965" s="250"/>
    </row>
    <row r="5966" spans="1:6" ht="15" x14ac:dyDescent="0.25">
      <c r="A5966" s="250"/>
      <c r="B5966" s="250"/>
      <c r="C5966" s="250"/>
      <c r="D5966" s="250"/>
      <c r="E5966" s="250"/>
      <c r="F5966" s="250"/>
    </row>
    <row r="5967" spans="1:6" ht="15" x14ac:dyDescent="0.25">
      <c r="A5967" s="250"/>
      <c r="B5967" s="250"/>
      <c r="C5967" s="250"/>
      <c r="D5967" s="250"/>
      <c r="E5967" s="250"/>
      <c r="F5967" s="250"/>
    </row>
    <row r="5968" spans="1:6" ht="15" x14ac:dyDescent="0.25">
      <c r="A5968" s="250"/>
      <c r="B5968" s="250"/>
      <c r="C5968" s="250"/>
      <c r="D5968" s="250"/>
      <c r="E5968" s="250"/>
      <c r="F5968" s="250"/>
    </row>
    <row r="5969" spans="1:6" ht="15" x14ac:dyDescent="0.25">
      <c r="A5969" s="250"/>
      <c r="B5969" s="250"/>
      <c r="C5969" s="250"/>
      <c r="D5969" s="250"/>
      <c r="E5969" s="250"/>
      <c r="F5969" s="250"/>
    </row>
    <row r="5970" spans="1:6" ht="15" x14ac:dyDescent="0.25">
      <c r="A5970" s="250"/>
      <c r="B5970" s="250"/>
      <c r="C5970" s="250"/>
      <c r="D5970" s="250"/>
      <c r="E5970" s="250"/>
      <c r="F5970" s="250"/>
    </row>
    <row r="5971" spans="1:6" ht="15" x14ac:dyDescent="0.25">
      <c r="A5971" s="250"/>
      <c r="B5971" s="250"/>
      <c r="C5971" s="250"/>
      <c r="D5971" s="250"/>
      <c r="E5971" s="250"/>
      <c r="F5971" s="250"/>
    </row>
    <row r="5972" spans="1:6" ht="15" x14ac:dyDescent="0.25">
      <c r="A5972" s="250"/>
      <c r="B5972" s="250"/>
      <c r="C5972" s="250"/>
      <c r="D5972" s="250"/>
      <c r="E5972" s="250"/>
      <c r="F5972" s="250"/>
    </row>
    <row r="5973" spans="1:6" ht="15" x14ac:dyDescent="0.25">
      <c r="A5973" s="250"/>
      <c r="B5973" s="250"/>
      <c r="C5973" s="250"/>
      <c r="D5973" s="250"/>
      <c r="E5973" s="250"/>
      <c r="F5973" s="250"/>
    </row>
    <row r="5974" spans="1:6" ht="15" x14ac:dyDescent="0.25">
      <c r="A5974" s="250"/>
      <c r="B5974" s="250"/>
      <c r="C5974" s="250"/>
      <c r="D5974" s="250"/>
      <c r="E5974" s="250"/>
      <c r="F5974" s="250"/>
    </row>
    <row r="5975" spans="1:6" ht="15" x14ac:dyDescent="0.25">
      <c r="A5975" s="250"/>
      <c r="B5975" s="250"/>
      <c r="C5975" s="250"/>
      <c r="D5975" s="250"/>
      <c r="E5975" s="250"/>
      <c r="F5975" s="250"/>
    </row>
    <row r="5976" spans="1:6" ht="15" x14ac:dyDescent="0.25">
      <c r="A5976" s="250"/>
      <c r="B5976" s="250"/>
      <c r="C5976" s="250"/>
      <c r="D5976" s="250"/>
      <c r="E5976" s="250"/>
      <c r="F5976" s="250"/>
    </row>
    <row r="5977" spans="1:6" ht="15" x14ac:dyDescent="0.25">
      <c r="A5977" s="250"/>
      <c r="B5977" s="250"/>
      <c r="C5977" s="250"/>
      <c r="D5977" s="250"/>
      <c r="E5977" s="250"/>
      <c r="F5977" s="250"/>
    </row>
    <row r="5978" spans="1:6" ht="15" x14ac:dyDescent="0.25">
      <c r="A5978" s="250"/>
      <c r="B5978" s="250"/>
      <c r="C5978" s="250"/>
      <c r="D5978" s="250"/>
      <c r="E5978" s="250"/>
      <c r="F5978" s="250"/>
    </row>
    <row r="5979" spans="1:6" ht="15" x14ac:dyDescent="0.25">
      <c r="A5979" s="250"/>
      <c r="B5979" s="250"/>
      <c r="C5979" s="250"/>
      <c r="D5979" s="250"/>
      <c r="E5979" s="250"/>
      <c r="F5979" s="250"/>
    </row>
    <row r="5980" spans="1:6" ht="15" x14ac:dyDescent="0.25">
      <c r="A5980" s="250"/>
      <c r="B5980" s="250"/>
      <c r="C5980" s="250"/>
      <c r="D5980" s="250"/>
      <c r="E5980" s="250"/>
      <c r="F5980" s="250"/>
    </row>
    <row r="5981" spans="1:6" ht="15" x14ac:dyDescent="0.25">
      <c r="A5981" s="250"/>
      <c r="B5981" s="250"/>
      <c r="C5981" s="250"/>
      <c r="D5981" s="250"/>
      <c r="E5981" s="250"/>
      <c r="F5981" s="250"/>
    </row>
    <row r="5982" spans="1:6" ht="15" x14ac:dyDescent="0.25">
      <c r="A5982" s="250"/>
      <c r="B5982" s="250"/>
      <c r="C5982" s="250"/>
      <c r="D5982" s="250"/>
      <c r="E5982" s="250"/>
      <c r="F5982" s="250"/>
    </row>
    <row r="5983" spans="1:6" ht="15" x14ac:dyDescent="0.25">
      <c r="A5983" s="250"/>
      <c r="B5983" s="250"/>
      <c r="C5983" s="250"/>
      <c r="D5983" s="250"/>
      <c r="E5983" s="250"/>
      <c r="F5983" s="250"/>
    </row>
    <row r="5984" spans="1:6" ht="15" x14ac:dyDescent="0.25">
      <c r="A5984" s="250"/>
      <c r="B5984" s="250"/>
      <c r="C5984" s="250"/>
      <c r="D5984" s="250"/>
      <c r="E5984" s="250"/>
      <c r="F5984" s="250"/>
    </row>
    <row r="5985" spans="1:6" ht="15" x14ac:dyDescent="0.25">
      <c r="A5985" s="250"/>
      <c r="B5985" s="250"/>
      <c r="C5985" s="250"/>
      <c r="D5985" s="250"/>
      <c r="E5985" s="250"/>
      <c r="F5985" s="250"/>
    </row>
    <row r="5986" spans="1:6" ht="15" x14ac:dyDescent="0.25">
      <c r="A5986" s="250"/>
      <c r="B5986" s="250"/>
      <c r="C5986" s="250"/>
      <c r="D5986" s="250"/>
      <c r="E5986" s="250"/>
      <c r="F5986" s="250"/>
    </row>
    <row r="5987" spans="1:6" ht="15" x14ac:dyDescent="0.25">
      <c r="A5987" s="250"/>
      <c r="B5987" s="250"/>
      <c r="C5987" s="250"/>
      <c r="D5987" s="250"/>
      <c r="E5987" s="250"/>
      <c r="F5987" s="250"/>
    </row>
    <row r="5988" spans="1:6" ht="15" x14ac:dyDescent="0.25">
      <c r="A5988" s="250"/>
      <c r="B5988" s="250"/>
      <c r="C5988" s="250"/>
      <c r="D5988" s="250"/>
      <c r="E5988" s="250"/>
      <c r="F5988" s="250"/>
    </row>
    <row r="5989" spans="1:6" ht="15" x14ac:dyDescent="0.25">
      <c r="A5989" s="250"/>
      <c r="B5989" s="250"/>
      <c r="C5989" s="250"/>
      <c r="D5989" s="250"/>
      <c r="E5989" s="250"/>
      <c r="F5989" s="250"/>
    </row>
    <row r="5990" spans="1:6" ht="15" x14ac:dyDescent="0.25">
      <c r="A5990" s="250"/>
      <c r="B5990" s="250"/>
      <c r="C5990" s="250"/>
      <c r="D5990" s="250"/>
      <c r="E5990" s="250"/>
      <c r="F5990" s="250"/>
    </row>
    <row r="5991" spans="1:6" ht="15" x14ac:dyDescent="0.25">
      <c r="A5991" s="250"/>
      <c r="B5991" s="250"/>
      <c r="C5991" s="250"/>
      <c r="D5991" s="250"/>
      <c r="E5991" s="250"/>
      <c r="F5991" s="250"/>
    </row>
    <row r="5992" spans="1:6" ht="15" x14ac:dyDescent="0.25">
      <c r="A5992" s="250"/>
      <c r="B5992" s="250"/>
      <c r="C5992" s="250"/>
      <c r="D5992" s="250"/>
      <c r="E5992" s="250"/>
      <c r="F5992" s="250"/>
    </row>
    <row r="5993" spans="1:6" ht="15" x14ac:dyDescent="0.25">
      <c r="A5993" s="250"/>
      <c r="B5993" s="250"/>
      <c r="C5993" s="250"/>
      <c r="D5993" s="250"/>
      <c r="E5993" s="250"/>
      <c r="F5993" s="250"/>
    </row>
    <row r="5994" spans="1:6" ht="15" x14ac:dyDescent="0.25">
      <c r="A5994" s="250"/>
      <c r="B5994" s="250"/>
      <c r="C5994" s="250"/>
      <c r="D5994" s="250"/>
      <c r="E5994" s="250"/>
      <c r="F5994" s="250"/>
    </row>
    <row r="5995" spans="1:6" ht="15" x14ac:dyDescent="0.25">
      <c r="A5995" s="250"/>
      <c r="B5995" s="250"/>
      <c r="C5995" s="250"/>
      <c r="D5995" s="250"/>
      <c r="E5995" s="250"/>
      <c r="F5995" s="250"/>
    </row>
    <row r="5996" spans="1:6" ht="15" x14ac:dyDescent="0.25">
      <c r="A5996" s="250"/>
      <c r="B5996" s="250"/>
      <c r="C5996" s="250"/>
      <c r="D5996" s="250"/>
      <c r="E5996" s="250"/>
      <c r="F5996" s="250"/>
    </row>
    <row r="5997" spans="1:6" ht="15" x14ac:dyDescent="0.25">
      <c r="A5997" s="250"/>
      <c r="B5997" s="250"/>
      <c r="C5997" s="250"/>
      <c r="D5997" s="250"/>
      <c r="E5997" s="250"/>
      <c r="F5997" s="250"/>
    </row>
    <row r="5998" spans="1:6" ht="15" x14ac:dyDescent="0.25">
      <c r="A5998" s="250"/>
      <c r="B5998" s="250"/>
      <c r="C5998" s="250"/>
      <c r="D5998" s="250"/>
      <c r="E5998" s="250"/>
      <c r="F5998" s="250"/>
    </row>
    <row r="5999" spans="1:6" ht="15" x14ac:dyDescent="0.25">
      <c r="A5999" s="250"/>
      <c r="B5999" s="250"/>
      <c r="C5999" s="250"/>
      <c r="D5999" s="250"/>
      <c r="E5999" s="250"/>
      <c r="F5999" s="250"/>
    </row>
    <row r="6000" spans="1:6" ht="15" x14ac:dyDescent="0.25">
      <c r="A6000" s="250"/>
      <c r="B6000" s="250"/>
      <c r="C6000" s="250"/>
      <c r="D6000" s="250"/>
      <c r="E6000" s="250"/>
      <c r="F6000" s="250"/>
    </row>
    <row r="6001" spans="1:6" ht="15" x14ac:dyDescent="0.25">
      <c r="A6001" s="250"/>
      <c r="B6001" s="250"/>
      <c r="C6001" s="250"/>
      <c r="D6001" s="250"/>
      <c r="E6001" s="250"/>
      <c r="F6001" s="250"/>
    </row>
    <row r="6002" spans="1:6" ht="15" x14ac:dyDescent="0.25">
      <c r="A6002" s="250"/>
      <c r="B6002" s="250"/>
      <c r="C6002" s="250"/>
      <c r="D6002" s="250"/>
      <c r="E6002" s="250"/>
      <c r="F6002" s="250"/>
    </row>
    <row r="6003" spans="1:6" ht="15" x14ac:dyDescent="0.25">
      <c r="A6003" s="250"/>
      <c r="B6003" s="250"/>
      <c r="C6003" s="250"/>
      <c r="D6003" s="250"/>
      <c r="E6003" s="250"/>
      <c r="F6003" s="250"/>
    </row>
    <row r="6004" spans="1:6" ht="15" x14ac:dyDescent="0.25">
      <c r="A6004" s="250"/>
      <c r="B6004" s="250"/>
      <c r="C6004" s="250"/>
      <c r="D6004" s="250"/>
      <c r="E6004" s="250"/>
      <c r="F6004" s="250"/>
    </row>
    <row r="6005" spans="1:6" ht="15" x14ac:dyDescent="0.25">
      <c r="A6005" s="250"/>
      <c r="B6005" s="250"/>
      <c r="C6005" s="250"/>
      <c r="D6005" s="250"/>
      <c r="E6005" s="250"/>
      <c r="F6005" s="250"/>
    </row>
    <row r="6006" spans="1:6" ht="15" x14ac:dyDescent="0.25">
      <c r="A6006" s="250"/>
      <c r="B6006" s="250"/>
      <c r="C6006" s="250"/>
      <c r="D6006" s="250"/>
      <c r="E6006" s="250"/>
      <c r="F6006" s="250"/>
    </row>
    <row r="6007" spans="1:6" ht="15" x14ac:dyDescent="0.25">
      <c r="A6007" s="250"/>
      <c r="B6007" s="250"/>
      <c r="C6007" s="250"/>
      <c r="D6007" s="250"/>
      <c r="E6007" s="250"/>
      <c r="F6007" s="250"/>
    </row>
    <row r="6008" spans="1:6" ht="15" x14ac:dyDescent="0.25">
      <c r="A6008" s="250"/>
      <c r="B6008" s="250"/>
      <c r="C6008" s="250"/>
      <c r="D6008" s="250"/>
      <c r="E6008" s="250"/>
      <c r="F6008" s="250"/>
    </row>
    <row r="6009" spans="1:6" ht="15" x14ac:dyDescent="0.25">
      <c r="A6009" s="250"/>
      <c r="B6009" s="250"/>
      <c r="C6009" s="250"/>
      <c r="D6009" s="250"/>
      <c r="E6009" s="250"/>
      <c r="F6009" s="250"/>
    </row>
    <row r="6010" spans="1:6" ht="15" x14ac:dyDescent="0.25">
      <c r="A6010" s="250"/>
      <c r="B6010" s="250"/>
      <c r="C6010" s="250"/>
      <c r="D6010" s="250"/>
      <c r="E6010" s="250"/>
      <c r="F6010" s="250"/>
    </row>
    <row r="6011" spans="1:6" ht="15" x14ac:dyDescent="0.25">
      <c r="A6011" s="250"/>
      <c r="B6011" s="250"/>
      <c r="C6011" s="250"/>
      <c r="D6011" s="250"/>
      <c r="E6011" s="250"/>
      <c r="F6011" s="250"/>
    </row>
    <row r="6012" spans="1:6" ht="15" x14ac:dyDescent="0.25">
      <c r="A6012" s="250"/>
      <c r="B6012" s="250"/>
      <c r="C6012" s="250"/>
      <c r="D6012" s="250"/>
      <c r="E6012" s="250"/>
      <c r="F6012" s="250"/>
    </row>
    <row r="6013" spans="1:6" ht="15" x14ac:dyDescent="0.25">
      <c r="A6013" s="250"/>
      <c r="B6013" s="250"/>
      <c r="C6013" s="250"/>
      <c r="D6013" s="250"/>
      <c r="E6013" s="250"/>
      <c r="F6013" s="250"/>
    </row>
    <row r="6014" spans="1:6" ht="15" x14ac:dyDescent="0.25">
      <c r="A6014" s="250"/>
      <c r="B6014" s="250"/>
      <c r="C6014" s="250"/>
      <c r="D6014" s="250"/>
      <c r="E6014" s="250"/>
      <c r="F6014" s="250"/>
    </row>
    <row r="6015" spans="1:6" ht="15" x14ac:dyDescent="0.25">
      <c r="A6015" s="250"/>
      <c r="B6015" s="250"/>
      <c r="C6015" s="250"/>
      <c r="D6015" s="250"/>
      <c r="E6015" s="250"/>
      <c r="F6015" s="250"/>
    </row>
    <row r="6016" spans="1:6" ht="15" x14ac:dyDescent="0.25">
      <c r="A6016" s="250"/>
      <c r="B6016" s="250"/>
      <c r="C6016" s="250"/>
      <c r="D6016" s="250"/>
      <c r="E6016" s="250"/>
      <c r="F6016" s="250"/>
    </row>
    <row r="6017" spans="1:6" ht="15" x14ac:dyDescent="0.25">
      <c r="A6017" s="250"/>
      <c r="B6017" s="250"/>
      <c r="C6017" s="250"/>
      <c r="D6017" s="250"/>
      <c r="E6017" s="250"/>
      <c r="F6017" s="250"/>
    </row>
    <row r="6018" spans="1:6" ht="15" x14ac:dyDescent="0.25">
      <c r="A6018" s="250"/>
      <c r="B6018" s="250"/>
      <c r="C6018" s="250"/>
      <c r="D6018" s="250"/>
      <c r="E6018" s="250"/>
      <c r="F6018" s="250"/>
    </row>
    <row r="6019" spans="1:6" ht="15" x14ac:dyDescent="0.25">
      <c r="A6019" s="250"/>
      <c r="B6019" s="250"/>
      <c r="C6019" s="250"/>
      <c r="D6019" s="250"/>
      <c r="E6019" s="250"/>
      <c r="F6019" s="250"/>
    </row>
    <row r="6020" spans="1:6" ht="15" x14ac:dyDescent="0.25">
      <c r="A6020" s="250"/>
      <c r="B6020" s="250"/>
      <c r="C6020" s="250"/>
      <c r="D6020" s="250"/>
      <c r="E6020" s="250"/>
      <c r="F6020" s="250"/>
    </row>
    <row r="6021" spans="1:6" ht="15" x14ac:dyDescent="0.25">
      <c r="A6021" s="250"/>
      <c r="B6021" s="250"/>
      <c r="C6021" s="250"/>
      <c r="D6021" s="250"/>
      <c r="E6021" s="250"/>
      <c r="F6021" s="250"/>
    </row>
    <row r="6022" spans="1:6" ht="15" x14ac:dyDescent="0.25">
      <c r="A6022" s="250"/>
      <c r="B6022" s="250"/>
      <c r="C6022" s="250"/>
      <c r="D6022" s="250"/>
      <c r="E6022" s="250"/>
      <c r="F6022" s="250"/>
    </row>
    <row r="6023" spans="1:6" ht="15" x14ac:dyDescent="0.25">
      <c r="A6023" s="250"/>
      <c r="B6023" s="250"/>
      <c r="C6023" s="250"/>
      <c r="D6023" s="250"/>
      <c r="E6023" s="250"/>
      <c r="F6023" s="250"/>
    </row>
    <row r="6024" spans="1:6" ht="15" x14ac:dyDescent="0.25">
      <c r="A6024" s="250"/>
      <c r="B6024" s="250"/>
      <c r="C6024" s="250"/>
      <c r="D6024" s="250"/>
      <c r="E6024" s="250"/>
      <c r="F6024" s="250"/>
    </row>
    <row r="6025" spans="1:6" ht="15" x14ac:dyDescent="0.25">
      <c r="A6025" s="250"/>
      <c r="B6025" s="250"/>
      <c r="C6025" s="250"/>
      <c r="D6025" s="250"/>
      <c r="E6025" s="250"/>
      <c r="F6025" s="250"/>
    </row>
    <row r="6026" spans="1:6" ht="15" x14ac:dyDescent="0.25">
      <c r="A6026" s="250"/>
      <c r="B6026" s="250"/>
      <c r="C6026" s="250"/>
      <c r="D6026" s="250"/>
      <c r="E6026" s="250"/>
      <c r="F6026" s="250"/>
    </row>
    <row r="6027" spans="1:6" ht="15" x14ac:dyDescent="0.25">
      <c r="A6027" s="250"/>
      <c r="B6027" s="250"/>
      <c r="C6027" s="250"/>
      <c r="D6027" s="250"/>
      <c r="E6027" s="250"/>
      <c r="F6027" s="250"/>
    </row>
    <row r="6028" spans="1:6" ht="15" x14ac:dyDescent="0.25">
      <c r="A6028" s="250"/>
      <c r="B6028" s="250"/>
      <c r="C6028" s="250"/>
      <c r="D6028" s="250"/>
      <c r="E6028" s="250"/>
      <c r="F6028" s="250"/>
    </row>
    <row r="6029" spans="1:6" ht="15" x14ac:dyDescent="0.25">
      <c r="A6029" s="250"/>
      <c r="B6029" s="250"/>
      <c r="C6029" s="250"/>
      <c r="D6029" s="250"/>
      <c r="E6029" s="250"/>
      <c r="F6029" s="250"/>
    </row>
    <row r="6030" spans="1:6" ht="15" x14ac:dyDescent="0.25">
      <c r="A6030" s="250"/>
      <c r="B6030" s="250"/>
      <c r="C6030" s="250"/>
      <c r="D6030" s="250"/>
      <c r="E6030" s="250"/>
      <c r="F6030" s="250"/>
    </row>
    <row r="6031" spans="1:6" ht="15" x14ac:dyDescent="0.25">
      <c r="A6031" s="250"/>
      <c r="B6031" s="250"/>
      <c r="C6031" s="250"/>
      <c r="D6031" s="250"/>
      <c r="E6031" s="250"/>
      <c r="F6031" s="250"/>
    </row>
    <row r="6032" spans="1:6" ht="15" x14ac:dyDescent="0.25">
      <c r="A6032" s="250"/>
      <c r="B6032" s="250"/>
      <c r="C6032" s="250"/>
      <c r="D6032" s="250"/>
      <c r="E6032" s="250"/>
      <c r="F6032" s="250"/>
    </row>
    <row r="6033" spans="1:6" ht="15" x14ac:dyDescent="0.25">
      <c r="A6033" s="250"/>
      <c r="B6033" s="250"/>
      <c r="C6033" s="250"/>
      <c r="D6033" s="250"/>
      <c r="E6033" s="250"/>
      <c r="F6033" s="250"/>
    </row>
    <row r="6034" spans="1:6" ht="15" x14ac:dyDescent="0.25">
      <c r="A6034" s="250"/>
      <c r="B6034" s="250"/>
      <c r="C6034" s="250"/>
      <c r="D6034" s="250"/>
      <c r="E6034" s="250"/>
      <c r="F6034" s="250"/>
    </row>
    <row r="6035" spans="1:6" ht="15" x14ac:dyDescent="0.25">
      <c r="A6035" s="250"/>
      <c r="B6035" s="250"/>
      <c r="C6035" s="250"/>
      <c r="D6035" s="250"/>
      <c r="E6035" s="250"/>
      <c r="F6035" s="250"/>
    </row>
    <row r="6036" spans="1:6" ht="15" x14ac:dyDescent="0.25">
      <c r="A6036" s="250"/>
      <c r="B6036" s="250"/>
      <c r="C6036" s="250"/>
      <c r="D6036" s="250"/>
      <c r="E6036" s="250"/>
      <c r="F6036" s="250"/>
    </row>
    <row r="6037" spans="1:6" ht="15" x14ac:dyDescent="0.25">
      <c r="A6037" s="250"/>
      <c r="B6037" s="250"/>
      <c r="C6037" s="250"/>
      <c r="D6037" s="250"/>
      <c r="E6037" s="250"/>
      <c r="F6037" s="250"/>
    </row>
    <row r="6038" spans="1:6" ht="15" x14ac:dyDescent="0.25">
      <c r="A6038" s="250"/>
      <c r="B6038" s="250"/>
      <c r="C6038" s="250"/>
      <c r="D6038" s="250"/>
      <c r="E6038" s="250"/>
      <c r="F6038" s="250"/>
    </row>
    <row r="6039" spans="1:6" ht="15" x14ac:dyDescent="0.25">
      <c r="A6039" s="250"/>
      <c r="B6039" s="250"/>
      <c r="C6039" s="250"/>
      <c r="D6039" s="250"/>
      <c r="E6039" s="250"/>
      <c r="F6039" s="250"/>
    </row>
    <row r="6040" spans="1:6" ht="15" x14ac:dyDescent="0.25">
      <c r="A6040" s="250"/>
      <c r="B6040" s="250"/>
      <c r="C6040" s="250"/>
      <c r="D6040" s="250"/>
      <c r="E6040" s="250"/>
      <c r="F6040" s="250"/>
    </row>
    <row r="6041" spans="1:6" ht="15" x14ac:dyDescent="0.25">
      <c r="A6041" s="250"/>
      <c r="B6041" s="250"/>
      <c r="C6041" s="250"/>
      <c r="D6041" s="250"/>
      <c r="E6041" s="250"/>
      <c r="F6041" s="250"/>
    </row>
    <row r="6042" spans="1:6" ht="15" x14ac:dyDescent="0.25">
      <c r="A6042" s="250"/>
      <c r="B6042" s="250"/>
      <c r="C6042" s="250"/>
      <c r="D6042" s="250"/>
      <c r="E6042" s="250"/>
      <c r="F6042" s="250"/>
    </row>
    <row r="6043" spans="1:6" ht="15" x14ac:dyDescent="0.25">
      <c r="A6043" s="250"/>
      <c r="B6043" s="250"/>
      <c r="C6043" s="250"/>
      <c r="D6043" s="250"/>
      <c r="E6043" s="250"/>
      <c r="F6043" s="250"/>
    </row>
    <row r="6044" spans="1:6" ht="15" x14ac:dyDescent="0.25">
      <c r="A6044" s="250"/>
      <c r="B6044" s="250"/>
      <c r="C6044" s="250"/>
      <c r="D6044" s="250"/>
      <c r="E6044" s="250"/>
      <c r="F6044" s="250"/>
    </row>
    <row r="6045" spans="1:6" ht="15" x14ac:dyDescent="0.25">
      <c r="A6045" s="250"/>
      <c r="B6045" s="250"/>
      <c r="C6045" s="250"/>
      <c r="D6045" s="250"/>
      <c r="E6045" s="250"/>
      <c r="F6045" s="250"/>
    </row>
    <row r="6046" spans="1:6" ht="15" x14ac:dyDescent="0.25">
      <c r="A6046" s="250"/>
      <c r="B6046" s="250"/>
      <c r="C6046" s="250"/>
      <c r="D6046" s="250"/>
      <c r="E6046" s="250"/>
      <c r="F6046" s="250"/>
    </row>
    <row r="6047" spans="1:6" ht="15" x14ac:dyDescent="0.25">
      <c r="A6047" s="250"/>
      <c r="B6047" s="250"/>
      <c r="C6047" s="250"/>
      <c r="D6047" s="250"/>
      <c r="E6047" s="250"/>
      <c r="F6047" s="250"/>
    </row>
    <row r="6048" spans="1:6" ht="15" x14ac:dyDescent="0.25">
      <c r="A6048" s="250"/>
      <c r="B6048" s="250"/>
      <c r="C6048" s="250"/>
      <c r="D6048" s="250"/>
      <c r="E6048" s="250"/>
      <c r="F6048" s="250"/>
    </row>
    <row r="6049" spans="1:6" ht="15" x14ac:dyDescent="0.25">
      <c r="A6049" s="250"/>
      <c r="B6049" s="250"/>
      <c r="C6049" s="250"/>
      <c r="D6049" s="250"/>
      <c r="E6049" s="250"/>
      <c r="F6049" s="250"/>
    </row>
    <row r="6050" spans="1:6" ht="15" x14ac:dyDescent="0.25">
      <c r="A6050" s="250"/>
      <c r="B6050" s="250"/>
      <c r="C6050" s="250"/>
      <c r="D6050" s="250"/>
      <c r="E6050" s="250"/>
      <c r="F6050" s="250"/>
    </row>
    <row r="6051" spans="1:6" ht="15" x14ac:dyDescent="0.25">
      <c r="A6051" s="250"/>
      <c r="B6051" s="250"/>
      <c r="C6051" s="250"/>
      <c r="D6051" s="250"/>
      <c r="E6051" s="250"/>
      <c r="F6051" s="250"/>
    </row>
    <row r="6052" spans="1:6" ht="15" x14ac:dyDescent="0.25">
      <c r="A6052" s="250"/>
      <c r="B6052" s="250"/>
      <c r="C6052" s="250"/>
      <c r="D6052" s="250"/>
      <c r="E6052" s="250"/>
      <c r="F6052" s="250"/>
    </row>
    <row r="6053" spans="1:6" ht="15" x14ac:dyDescent="0.25">
      <c r="A6053" s="250"/>
      <c r="B6053" s="250"/>
      <c r="C6053" s="250"/>
      <c r="D6053" s="250"/>
      <c r="E6053" s="250"/>
      <c r="F6053" s="250"/>
    </row>
    <row r="6054" spans="1:6" ht="15" x14ac:dyDescent="0.25">
      <c r="A6054" s="250"/>
      <c r="B6054" s="250"/>
      <c r="C6054" s="250"/>
      <c r="D6054" s="250"/>
      <c r="E6054" s="250"/>
      <c r="F6054" s="250"/>
    </row>
    <row r="6055" spans="1:6" ht="15" x14ac:dyDescent="0.25">
      <c r="A6055" s="250"/>
      <c r="B6055" s="250"/>
      <c r="C6055" s="250"/>
      <c r="D6055" s="250"/>
      <c r="E6055" s="250"/>
      <c r="F6055" s="250"/>
    </row>
    <row r="6056" spans="1:6" ht="15" x14ac:dyDescent="0.25">
      <c r="A6056" s="250"/>
      <c r="B6056" s="250"/>
      <c r="C6056" s="250"/>
      <c r="D6056" s="250"/>
      <c r="E6056" s="250"/>
      <c r="F6056" s="250"/>
    </row>
    <row r="6057" spans="1:6" ht="15" x14ac:dyDescent="0.25">
      <c r="A6057" s="250"/>
      <c r="B6057" s="250"/>
      <c r="C6057" s="250"/>
      <c r="D6057" s="250"/>
      <c r="E6057" s="250"/>
      <c r="F6057" s="250"/>
    </row>
    <row r="6058" spans="1:6" ht="15" x14ac:dyDescent="0.25">
      <c r="A6058" s="250"/>
      <c r="B6058" s="250"/>
      <c r="C6058" s="250"/>
      <c r="D6058" s="250"/>
      <c r="E6058" s="250"/>
      <c r="F6058" s="250"/>
    </row>
    <row r="6059" spans="1:6" ht="15" x14ac:dyDescent="0.25">
      <c r="A6059" s="250"/>
      <c r="B6059" s="250"/>
      <c r="C6059" s="250"/>
      <c r="D6059" s="250"/>
      <c r="E6059" s="250"/>
      <c r="F6059" s="250"/>
    </row>
    <row r="6060" spans="1:6" ht="15" x14ac:dyDescent="0.25">
      <c r="A6060" s="250"/>
      <c r="B6060" s="250"/>
      <c r="C6060" s="250"/>
      <c r="D6060" s="250"/>
      <c r="E6060" s="250"/>
      <c r="F6060" s="250"/>
    </row>
    <row r="6061" spans="1:6" ht="15" x14ac:dyDescent="0.25">
      <c r="A6061" s="250"/>
      <c r="B6061" s="250"/>
      <c r="C6061" s="250"/>
      <c r="D6061" s="250"/>
      <c r="E6061" s="250"/>
      <c r="F6061" s="250"/>
    </row>
    <row r="6062" spans="1:6" ht="15" x14ac:dyDescent="0.25">
      <c r="A6062" s="250"/>
      <c r="B6062" s="250"/>
      <c r="C6062" s="250"/>
      <c r="D6062" s="250"/>
      <c r="E6062" s="250"/>
      <c r="F6062" s="250"/>
    </row>
    <row r="6063" spans="1:6" ht="15" x14ac:dyDescent="0.25">
      <c r="A6063" s="250"/>
      <c r="B6063" s="250"/>
      <c r="C6063" s="250"/>
      <c r="D6063" s="250"/>
      <c r="E6063" s="250"/>
      <c r="F6063" s="250"/>
    </row>
    <row r="6064" spans="1:6" ht="15" x14ac:dyDescent="0.25">
      <c r="A6064" s="250"/>
      <c r="B6064" s="250"/>
      <c r="C6064" s="250"/>
      <c r="D6064" s="250"/>
      <c r="E6064" s="250"/>
      <c r="F6064" s="250"/>
    </row>
    <row r="6065" spans="1:6" ht="15" x14ac:dyDescent="0.25">
      <c r="A6065" s="250"/>
      <c r="B6065" s="250"/>
      <c r="C6065" s="250"/>
      <c r="D6065" s="250"/>
      <c r="E6065" s="250"/>
      <c r="F6065" s="250"/>
    </row>
    <row r="6066" spans="1:6" ht="15" x14ac:dyDescent="0.25">
      <c r="A6066" s="250"/>
      <c r="B6066" s="250"/>
      <c r="C6066" s="250"/>
      <c r="D6066" s="250"/>
      <c r="E6066" s="250"/>
      <c r="F6066" s="250"/>
    </row>
    <row r="6067" spans="1:6" ht="15" x14ac:dyDescent="0.25">
      <c r="A6067" s="250"/>
      <c r="B6067" s="250"/>
      <c r="C6067" s="250"/>
      <c r="D6067" s="250"/>
      <c r="E6067" s="250"/>
      <c r="F6067" s="250"/>
    </row>
    <row r="6068" spans="1:6" ht="15" x14ac:dyDescent="0.25">
      <c r="A6068" s="250"/>
      <c r="B6068" s="250"/>
      <c r="C6068" s="250"/>
      <c r="D6068" s="250"/>
      <c r="E6068" s="250"/>
      <c r="F6068" s="250"/>
    </row>
    <row r="6069" spans="1:6" ht="15" x14ac:dyDescent="0.25">
      <c r="A6069" s="250"/>
      <c r="B6069" s="250"/>
      <c r="C6069" s="250"/>
      <c r="D6069" s="250"/>
      <c r="E6069" s="250"/>
      <c r="F6069" s="250"/>
    </row>
    <row r="6070" spans="1:6" ht="15" x14ac:dyDescent="0.25">
      <c r="A6070" s="250"/>
      <c r="B6070" s="250"/>
      <c r="C6070" s="250"/>
      <c r="D6070" s="250"/>
      <c r="E6070" s="250"/>
      <c r="F6070" s="250"/>
    </row>
    <row r="6071" spans="1:6" ht="15" x14ac:dyDescent="0.25">
      <c r="A6071" s="250"/>
      <c r="B6071" s="250"/>
      <c r="C6071" s="250"/>
      <c r="D6071" s="250"/>
      <c r="E6071" s="250"/>
      <c r="F6071" s="250"/>
    </row>
    <row r="6072" spans="1:6" ht="15" x14ac:dyDescent="0.25">
      <c r="A6072" s="250"/>
      <c r="B6072" s="250"/>
      <c r="C6072" s="250"/>
      <c r="D6072" s="250"/>
      <c r="E6072" s="250"/>
      <c r="F6072" s="250"/>
    </row>
    <row r="6073" spans="1:6" ht="15" x14ac:dyDescent="0.25">
      <c r="A6073" s="250"/>
      <c r="B6073" s="250"/>
      <c r="C6073" s="250"/>
      <c r="D6073" s="250"/>
      <c r="E6073" s="250"/>
      <c r="F6073" s="250"/>
    </row>
    <row r="6074" spans="1:6" ht="15" x14ac:dyDescent="0.25">
      <c r="A6074" s="250"/>
      <c r="B6074" s="250"/>
      <c r="C6074" s="250"/>
      <c r="D6074" s="250"/>
      <c r="E6074" s="250"/>
      <c r="F6074" s="250"/>
    </row>
    <row r="6075" spans="1:6" ht="15" x14ac:dyDescent="0.25">
      <c r="A6075" s="250"/>
      <c r="B6075" s="250"/>
      <c r="C6075" s="250"/>
      <c r="D6075" s="250"/>
      <c r="E6075" s="250"/>
      <c r="F6075" s="250"/>
    </row>
    <row r="6076" spans="1:6" ht="15" x14ac:dyDescent="0.25">
      <c r="A6076" s="250"/>
      <c r="B6076" s="250"/>
      <c r="C6076" s="250"/>
      <c r="D6076" s="250"/>
      <c r="E6076" s="250"/>
      <c r="F6076" s="250"/>
    </row>
    <row r="6077" spans="1:6" ht="15" x14ac:dyDescent="0.25">
      <c r="A6077" s="250"/>
      <c r="B6077" s="250"/>
      <c r="C6077" s="250"/>
      <c r="D6077" s="250"/>
      <c r="E6077" s="250"/>
      <c r="F6077" s="250"/>
    </row>
    <row r="6078" spans="1:6" ht="15" x14ac:dyDescent="0.25">
      <c r="A6078" s="250"/>
      <c r="B6078" s="250"/>
      <c r="C6078" s="250"/>
      <c r="D6078" s="250"/>
      <c r="E6078" s="250"/>
      <c r="F6078" s="250"/>
    </row>
    <row r="6079" spans="1:6" ht="15" x14ac:dyDescent="0.25">
      <c r="A6079" s="250"/>
      <c r="B6079" s="250"/>
      <c r="C6079" s="250"/>
      <c r="D6079" s="250"/>
      <c r="E6079" s="250"/>
      <c r="F6079" s="250"/>
    </row>
    <row r="6080" spans="1:6" ht="15" x14ac:dyDescent="0.25">
      <c r="A6080" s="250"/>
      <c r="B6080" s="250"/>
      <c r="C6080" s="250"/>
      <c r="D6080" s="250"/>
      <c r="E6080" s="250"/>
      <c r="F6080" s="250"/>
    </row>
    <row r="6081" spans="1:6" ht="15" x14ac:dyDescent="0.25">
      <c r="A6081" s="250"/>
      <c r="B6081" s="250"/>
      <c r="C6081" s="250"/>
      <c r="D6081" s="250"/>
      <c r="E6081" s="250"/>
      <c r="F6081" s="250"/>
    </row>
    <row r="6082" spans="1:6" ht="15" x14ac:dyDescent="0.25">
      <c r="A6082" s="250"/>
      <c r="B6082" s="250"/>
      <c r="C6082" s="250"/>
      <c r="D6082" s="250"/>
      <c r="E6082" s="250"/>
      <c r="F6082" s="250"/>
    </row>
    <row r="6083" spans="1:6" ht="15" x14ac:dyDescent="0.25">
      <c r="A6083" s="250"/>
      <c r="B6083" s="250"/>
      <c r="C6083" s="250"/>
      <c r="D6083" s="250"/>
      <c r="E6083" s="250"/>
      <c r="F6083" s="250"/>
    </row>
    <row r="6084" spans="1:6" ht="15" x14ac:dyDescent="0.25">
      <c r="A6084" s="250"/>
      <c r="B6084" s="250"/>
      <c r="C6084" s="250"/>
      <c r="D6084" s="250"/>
      <c r="E6084" s="250"/>
      <c r="F6084" s="250"/>
    </row>
    <row r="6085" spans="1:6" ht="15" x14ac:dyDescent="0.25">
      <c r="A6085" s="250"/>
      <c r="B6085" s="250"/>
      <c r="C6085" s="250"/>
      <c r="D6085" s="250"/>
      <c r="E6085" s="250"/>
      <c r="F6085" s="250"/>
    </row>
    <row r="6086" spans="1:6" ht="15" x14ac:dyDescent="0.25">
      <c r="A6086" s="250"/>
      <c r="B6086" s="250"/>
      <c r="C6086" s="250"/>
      <c r="D6086" s="250"/>
      <c r="E6086" s="250"/>
      <c r="F6086" s="250"/>
    </row>
    <row r="6087" spans="1:6" ht="15" x14ac:dyDescent="0.25">
      <c r="A6087" s="250"/>
      <c r="B6087" s="250"/>
      <c r="C6087" s="250"/>
      <c r="D6087" s="250"/>
      <c r="E6087" s="250"/>
      <c r="F6087" s="250"/>
    </row>
    <row r="6088" spans="1:6" ht="15" x14ac:dyDescent="0.25">
      <c r="A6088" s="250"/>
      <c r="B6088" s="250"/>
      <c r="C6088" s="250"/>
      <c r="D6088" s="250"/>
      <c r="E6088" s="250"/>
      <c r="F6088" s="250"/>
    </row>
    <row r="6089" spans="1:6" ht="15" x14ac:dyDescent="0.25">
      <c r="A6089" s="250"/>
      <c r="B6089" s="250"/>
      <c r="C6089" s="250"/>
      <c r="D6089" s="250"/>
      <c r="E6089" s="250"/>
      <c r="F6089" s="250"/>
    </row>
    <row r="6090" spans="1:6" ht="15" x14ac:dyDescent="0.25">
      <c r="A6090" s="250"/>
      <c r="B6090" s="250"/>
      <c r="C6090" s="250"/>
      <c r="D6090" s="250"/>
      <c r="E6090" s="250"/>
      <c r="F6090" s="250"/>
    </row>
    <row r="6091" spans="1:6" ht="15" x14ac:dyDescent="0.25">
      <c r="A6091" s="250"/>
      <c r="B6091" s="250"/>
      <c r="C6091" s="250"/>
      <c r="D6091" s="250"/>
      <c r="E6091" s="250"/>
      <c r="F6091" s="250"/>
    </row>
    <row r="6092" spans="1:6" ht="15" x14ac:dyDescent="0.25">
      <c r="A6092" s="250"/>
      <c r="B6092" s="250"/>
      <c r="C6092" s="250"/>
      <c r="D6092" s="250"/>
      <c r="E6092" s="250"/>
      <c r="F6092" s="250"/>
    </row>
    <row r="6093" spans="1:6" ht="15" x14ac:dyDescent="0.25">
      <c r="A6093" s="250"/>
      <c r="B6093" s="250"/>
      <c r="C6093" s="250"/>
      <c r="D6093" s="250"/>
      <c r="E6093" s="250"/>
      <c r="F6093" s="250"/>
    </row>
    <row r="6094" spans="1:6" ht="15" x14ac:dyDescent="0.25">
      <c r="A6094" s="250"/>
      <c r="B6094" s="250"/>
      <c r="C6094" s="250"/>
      <c r="D6094" s="250"/>
      <c r="E6094" s="250"/>
      <c r="F6094" s="250"/>
    </row>
    <row r="6095" spans="1:6" ht="15" x14ac:dyDescent="0.25">
      <c r="A6095" s="250"/>
      <c r="B6095" s="250"/>
      <c r="C6095" s="250"/>
      <c r="D6095" s="250"/>
      <c r="E6095" s="250"/>
      <c r="F6095" s="250"/>
    </row>
    <row r="6096" spans="1:6" ht="15" x14ac:dyDescent="0.25">
      <c r="A6096" s="250"/>
      <c r="B6096" s="250"/>
      <c r="C6096" s="250"/>
      <c r="D6096" s="250"/>
      <c r="E6096" s="250"/>
      <c r="F6096" s="250"/>
    </row>
    <row r="6097" spans="1:6" ht="15" x14ac:dyDescent="0.25">
      <c r="A6097" s="250"/>
      <c r="B6097" s="250"/>
      <c r="C6097" s="250"/>
      <c r="D6097" s="250"/>
      <c r="E6097" s="250"/>
      <c r="F6097" s="250"/>
    </row>
    <row r="6098" spans="1:6" ht="15" x14ac:dyDescent="0.25">
      <c r="A6098" s="250"/>
      <c r="B6098" s="250"/>
      <c r="C6098" s="250"/>
      <c r="D6098" s="250"/>
      <c r="E6098" s="250"/>
      <c r="F6098" s="250"/>
    </row>
    <row r="6099" spans="1:6" ht="15" x14ac:dyDescent="0.25">
      <c r="A6099" s="250"/>
      <c r="B6099" s="250"/>
      <c r="C6099" s="250"/>
      <c r="D6099" s="250"/>
      <c r="E6099" s="250"/>
      <c r="F6099" s="250"/>
    </row>
    <row r="6100" spans="1:6" ht="15" x14ac:dyDescent="0.25">
      <c r="A6100" s="250"/>
      <c r="B6100" s="250"/>
      <c r="C6100" s="250"/>
      <c r="D6100" s="250"/>
      <c r="E6100" s="250"/>
      <c r="F6100" s="250"/>
    </row>
    <row r="6101" spans="1:6" ht="15" x14ac:dyDescent="0.25">
      <c r="A6101" s="250"/>
      <c r="B6101" s="250"/>
      <c r="C6101" s="250"/>
      <c r="D6101" s="250"/>
      <c r="E6101" s="250"/>
      <c r="F6101" s="250"/>
    </row>
    <row r="6102" spans="1:6" ht="15" x14ac:dyDescent="0.25">
      <c r="A6102" s="250"/>
      <c r="B6102" s="250"/>
      <c r="C6102" s="250"/>
      <c r="D6102" s="250"/>
      <c r="E6102" s="250"/>
      <c r="F6102" s="250"/>
    </row>
    <row r="6103" spans="1:6" ht="15" x14ac:dyDescent="0.25">
      <c r="A6103" s="250"/>
      <c r="B6103" s="250"/>
      <c r="C6103" s="250"/>
      <c r="D6103" s="250"/>
      <c r="E6103" s="250"/>
      <c r="F6103" s="250"/>
    </row>
    <row r="6104" spans="1:6" ht="15" x14ac:dyDescent="0.25">
      <c r="A6104" s="250"/>
      <c r="B6104" s="250"/>
      <c r="C6104" s="250"/>
      <c r="D6104" s="250"/>
      <c r="E6104" s="250"/>
      <c r="F6104" s="250"/>
    </row>
    <row r="6105" spans="1:6" ht="15" x14ac:dyDescent="0.25">
      <c r="A6105" s="250"/>
      <c r="B6105" s="250"/>
      <c r="C6105" s="250"/>
      <c r="D6105" s="250"/>
      <c r="E6105" s="250"/>
      <c r="F6105" s="250"/>
    </row>
    <row r="6106" spans="1:6" ht="15" x14ac:dyDescent="0.25">
      <c r="A6106" s="250"/>
      <c r="B6106" s="250"/>
      <c r="C6106" s="250"/>
      <c r="D6106" s="250"/>
      <c r="E6106" s="250"/>
      <c r="F6106" s="250"/>
    </row>
    <row r="6107" spans="1:6" ht="15" x14ac:dyDescent="0.25">
      <c r="A6107" s="250"/>
      <c r="B6107" s="250"/>
      <c r="C6107" s="250"/>
      <c r="D6107" s="250"/>
      <c r="E6107" s="250"/>
      <c r="F6107" s="250"/>
    </row>
    <row r="6108" spans="1:6" ht="15" x14ac:dyDescent="0.25">
      <c r="A6108" s="250"/>
      <c r="B6108" s="250"/>
      <c r="C6108" s="250"/>
      <c r="D6108" s="250"/>
      <c r="E6108" s="250"/>
      <c r="F6108" s="250"/>
    </row>
    <row r="6109" spans="1:6" ht="15" x14ac:dyDescent="0.25">
      <c r="A6109" s="250"/>
      <c r="B6109" s="250"/>
      <c r="C6109" s="250"/>
      <c r="D6109" s="250"/>
      <c r="E6109" s="250"/>
      <c r="F6109" s="250"/>
    </row>
    <row r="6110" spans="1:6" ht="15" x14ac:dyDescent="0.25">
      <c r="A6110" s="250"/>
      <c r="B6110" s="250"/>
      <c r="C6110" s="250"/>
      <c r="D6110" s="250"/>
      <c r="E6110" s="250"/>
      <c r="F6110" s="250"/>
    </row>
    <row r="6111" spans="1:6" ht="15" x14ac:dyDescent="0.25">
      <c r="A6111" s="250"/>
      <c r="B6111" s="250"/>
      <c r="C6111" s="250"/>
      <c r="D6111" s="250"/>
      <c r="E6111" s="250"/>
      <c r="F6111" s="250"/>
    </row>
    <row r="6112" spans="1:6" ht="15" x14ac:dyDescent="0.25">
      <c r="A6112" s="250"/>
      <c r="B6112" s="250"/>
      <c r="C6112" s="250"/>
      <c r="D6112" s="250"/>
      <c r="E6112" s="250"/>
      <c r="F6112" s="250"/>
    </row>
    <row r="6113" spans="1:6" ht="15" x14ac:dyDescent="0.25">
      <c r="A6113" s="250"/>
      <c r="B6113" s="250"/>
      <c r="C6113" s="250"/>
      <c r="D6113" s="250"/>
      <c r="E6113" s="250"/>
      <c r="F6113" s="250"/>
    </row>
    <row r="6114" spans="1:6" ht="15" x14ac:dyDescent="0.25">
      <c r="A6114" s="250"/>
      <c r="B6114" s="250"/>
      <c r="C6114" s="250"/>
      <c r="D6114" s="250"/>
      <c r="E6114" s="250"/>
      <c r="F6114" s="250"/>
    </row>
    <row r="6115" spans="1:6" ht="15" x14ac:dyDescent="0.25">
      <c r="A6115" s="250"/>
      <c r="B6115" s="250"/>
      <c r="C6115" s="250"/>
      <c r="D6115" s="250"/>
      <c r="E6115" s="250"/>
      <c r="F6115" s="250"/>
    </row>
    <row r="6116" spans="1:6" ht="15" x14ac:dyDescent="0.25">
      <c r="A6116" s="250"/>
      <c r="B6116" s="250"/>
      <c r="C6116" s="250"/>
      <c r="D6116" s="250"/>
      <c r="E6116" s="250"/>
      <c r="F6116" s="250"/>
    </row>
    <row r="6117" spans="1:6" ht="15" x14ac:dyDescent="0.25">
      <c r="A6117" s="250"/>
      <c r="B6117" s="250"/>
      <c r="C6117" s="250"/>
      <c r="D6117" s="250"/>
      <c r="E6117" s="250"/>
      <c r="F6117" s="250"/>
    </row>
    <row r="6118" spans="1:6" ht="15" x14ac:dyDescent="0.25">
      <c r="A6118" s="250"/>
      <c r="B6118" s="250"/>
      <c r="C6118" s="250"/>
      <c r="D6118" s="250"/>
      <c r="E6118" s="250"/>
      <c r="F6118" s="250"/>
    </row>
    <row r="6119" spans="1:6" ht="15" x14ac:dyDescent="0.25">
      <c r="A6119" s="250"/>
      <c r="B6119" s="250"/>
      <c r="C6119" s="250"/>
      <c r="D6119" s="250"/>
      <c r="E6119" s="250"/>
      <c r="F6119" s="250"/>
    </row>
    <row r="6120" spans="1:6" ht="15" x14ac:dyDescent="0.25">
      <c r="A6120" s="250"/>
      <c r="B6120" s="250"/>
      <c r="C6120" s="250"/>
      <c r="D6120" s="250"/>
      <c r="E6120" s="250"/>
      <c r="F6120" s="250"/>
    </row>
    <row r="6121" spans="1:6" ht="15" x14ac:dyDescent="0.25">
      <c r="A6121" s="250"/>
      <c r="B6121" s="250"/>
      <c r="C6121" s="250"/>
      <c r="D6121" s="250"/>
      <c r="E6121" s="250"/>
      <c r="F6121" s="250"/>
    </row>
    <row r="6122" spans="1:6" ht="15" x14ac:dyDescent="0.25">
      <c r="A6122" s="250"/>
      <c r="B6122" s="250"/>
      <c r="C6122" s="250"/>
      <c r="D6122" s="250"/>
      <c r="E6122" s="250"/>
      <c r="F6122" s="250"/>
    </row>
    <row r="6123" spans="1:6" ht="15" x14ac:dyDescent="0.25">
      <c r="A6123" s="250"/>
      <c r="B6123" s="250"/>
      <c r="C6123" s="250"/>
      <c r="D6123" s="250"/>
      <c r="E6123" s="250"/>
      <c r="F6123" s="250"/>
    </row>
    <row r="6124" spans="1:6" ht="15" x14ac:dyDescent="0.25">
      <c r="A6124" s="250"/>
      <c r="B6124" s="250"/>
      <c r="C6124" s="250"/>
      <c r="D6124" s="250"/>
      <c r="E6124" s="250"/>
      <c r="F6124" s="250"/>
    </row>
    <row r="6125" spans="1:6" ht="15" x14ac:dyDescent="0.25">
      <c r="A6125" s="250"/>
      <c r="B6125" s="250"/>
      <c r="C6125" s="250"/>
      <c r="D6125" s="250"/>
      <c r="E6125" s="250"/>
      <c r="F6125" s="250"/>
    </row>
    <row r="6126" spans="1:6" ht="15" x14ac:dyDescent="0.25">
      <c r="A6126" s="250"/>
      <c r="B6126" s="250"/>
      <c r="C6126" s="250"/>
      <c r="D6126" s="250"/>
      <c r="E6126" s="250"/>
      <c r="F6126" s="250"/>
    </row>
    <row r="6127" spans="1:6" ht="15" x14ac:dyDescent="0.25">
      <c r="A6127" s="250"/>
      <c r="B6127" s="250"/>
      <c r="C6127" s="250"/>
      <c r="D6127" s="250"/>
      <c r="E6127" s="250"/>
      <c r="F6127" s="250"/>
    </row>
    <row r="6128" spans="1:6" ht="15" x14ac:dyDescent="0.25">
      <c r="A6128" s="250"/>
      <c r="B6128" s="250"/>
      <c r="C6128" s="250"/>
      <c r="D6128" s="250"/>
      <c r="E6128" s="250"/>
      <c r="F6128" s="250"/>
    </row>
    <row r="6129" spans="1:6" ht="15" x14ac:dyDescent="0.25">
      <c r="A6129" s="250"/>
      <c r="B6129" s="250"/>
      <c r="C6129" s="250"/>
      <c r="D6129" s="250"/>
      <c r="E6129" s="250"/>
      <c r="F6129" s="250"/>
    </row>
    <row r="6130" spans="1:6" ht="15" x14ac:dyDescent="0.25">
      <c r="A6130" s="250"/>
      <c r="B6130" s="250"/>
      <c r="C6130" s="250"/>
      <c r="D6130" s="250"/>
      <c r="E6130" s="250"/>
      <c r="F6130" s="250"/>
    </row>
    <row r="6131" spans="1:6" ht="15" x14ac:dyDescent="0.25">
      <c r="A6131" s="250"/>
      <c r="B6131" s="250"/>
      <c r="C6131" s="250"/>
      <c r="D6131" s="250"/>
      <c r="E6131" s="250"/>
      <c r="F6131" s="250"/>
    </row>
    <row r="6132" spans="1:6" ht="15" x14ac:dyDescent="0.25">
      <c r="A6132" s="250"/>
      <c r="B6132" s="250"/>
      <c r="C6132" s="250"/>
      <c r="D6132" s="250"/>
      <c r="E6132" s="250"/>
      <c r="F6132" s="250"/>
    </row>
    <row r="6133" spans="1:6" ht="15" x14ac:dyDescent="0.25">
      <c r="A6133" s="250"/>
      <c r="B6133" s="250"/>
      <c r="C6133" s="250"/>
      <c r="D6133" s="250"/>
      <c r="E6133" s="250"/>
      <c r="F6133" s="250"/>
    </row>
    <row r="6134" spans="1:6" ht="15" x14ac:dyDescent="0.25">
      <c r="A6134" s="250"/>
      <c r="B6134" s="250"/>
      <c r="C6134" s="250"/>
      <c r="D6134" s="250"/>
      <c r="E6134" s="250"/>
      <c r="F6134" s="250"/>
    </row>
    <row r="6135" spans="1:6" ht="15" x14ac:dyDescent="0.25">
      <c r="A6135" s="250"/>
      <c r="B6135" s="250"/>
      <c r="C6135" s="250"/>
      <c r="D6135" s="250"/>
      <c r="E6135" s="250"/>
      <c r="F6135" s="250"/>
    </row>
    <row r="6136" spans="1:6" ht="15" x14ac:dyDescent="0.25">
      <c r="A6136" s="250"/>
      <c r="B6136" s="250"/>
      <c r="C6136" s="250"/>
      <c r="D6136" s="250"/>
      <c r="E6136" s="250"/>
      <c r="F6136" s="250"/>
    </row>
    <row r="6137" spans="1:6" ht="15" x14ac:dyDescent="0.25">
      <c r="A6137" s="250"/>
      <c r="B6137" s="250"/>
      <c r="C6137" s="250"/>
      <c r="D6137" s="250"/>
      <c r="E6137" s="250"/>
      <c r="F6137" s="250"/>
    </row>
    <row r="6138" spans="1:6" ht="15" x14ac:dyDescent="0.25">
      <c r="A6138" s="250"/>
      <c r="B6138" s="250"/>
      <c r="C6138" s="250"/>
      <c r="D6138" s="250"/>
      <c r="E6138" s="250"/>
      <c r="F6138" s="250"/>
    </row>
    <row r="6139" spans="1:6" ht="15" x14ac:dyDescent="0.25">
      <c r="A6139" s="250"/>
      <c r="B6139" s="250"/>
      <c r="C6139" s="250"/>
      <c r="D6139" s="250"/>
      <c r="E6139" s="250"/>
      <c r="F6139" s="250"/>
    </row>
    <row r="6140" spans="1:6" ht="15" x14ac:dyDescent="0.25">
      <c r="A6140" s="250"/>
      <c r="B6140" s="250"/>
      <c r="C6140" s="250"/>
      <c r="D6140" s="250"/>
      <c r="E6140" s="250"/>
      <c r="F6140" s="250"/>
    </row>
    <row r="6141" spans="1:6" ht="15" x14ac:dyDescent="0.25">
      <c r="A6141" s="250"/>
      <c r="B6141" s="250"/>
      <c r="C6141" s="250"/>
      <c r="D6141" s="250"/>
      <c r="E6141" s="250"/>
      <c r="F6141" s="250"/>
    </row>
    <row r="6142" spans="1:6" ht="15" x14ac:dyDescent="0.25">
      <c r="A6142" s="250"/>
      <c r="B6142" s="250"/>
      <c r="C6142" s="250"/>
      <c r="D6142" s="250"/>
      <c r="E6142" s="250"/>
      <c r="F6142" s="250"/>
    </row>
    <row r="6143" spans="1:6" ht="15" x14ac:dyDescent="0.25">
      <c r="A6143" s="250"/>
      <c r="B6143" s="250"/>
      <c r="C6143" s="250"/>
      <c r="D6143" s="250"/>
      <c r="E6143" s="250"/>
      <c r="F6143" s="250"/>
    </row>
    <row r="6144" spans="1:6" ht="15" x14ac:dyDescent="0.25">
      <c r="A6144" s="250"/>
      <c r="B6144" s="250"/>
      <c r="C6144" s="250"/>
      <c r="D6144" s="250"/>
      <c r="E6144" s="250"/>
      <c r="F6144" s="250"/>
    </row>
    <row r="6145" spans="1:6" ht="15" x14ac:dyDescent="0.25">
      <c r="A6145" s="250"/>
      <c r="B6145" s="250"/>
      <c r="C6145" s="250"/>
      <c r="D6145" s="250"/>
      <c r="E6145" s="250"/>
      <c r="F6145" s="250"/>
    </row>
    <row r="6146" spans="1:6" ht="15" x14ac:dyDescent="0.25">
      <c r="A6146" s="250"/>
      <c r="B6146" s="250"/>
      <c r="C6146" s="250"/>
      <c r="D6146" s="250"/>
      <c r="E6146" s="250"/>
      <c r="F6146" s="250"/>
    </row>
    <row r="6147" spans="1:6" ht="15" x14ac:dyDescent="0.25">
      <c r="A6147" s="250"/>
      <c r="B6147" s="250"/>
      <c r="C6147" s="250"/>
      <c r="D6147" s="250"/>
      <c r="E6147" s="250"/>
      <c r="F6147" s="250"/>
    </row>
    <row r="6148" spans="1:6" ht="15" x14ac:dyDescent="0.25">
      <c r="A6148" s="250"/>
      <c r="B6148" s="250"/>
      <c r="C6148" s="250"/>
      <c r="D6148" s="250"/>
      <c r="E6148" s="250"/>
      <c r="F6148" s="250"/>
    </row>
    <row r="6149" spans="1:6" ht="15" x14ac:dyDescent="0.25">
      <c r="A6149" s="250"/>
      <c r="B6149" s="250"/>
      <c r="C6149" s="250"/>
      <c r="D6149" s="250"/>
      <c r="E6149" s="250"/>
      <c r="F6149" s="250"/>
    </row>
    <row r="6150" spans="1:6" ht="15" x14ac:dyDescent="0.25">
      <c r="A6150" s="250"/>
      <c r="B6150" s="250"/>
      <c r="C6150" s="250"/>
      <c r="D6150" s="250"/>
      <c r="E6150" s="250"/>
      <c r="F6150" s="250"/>
    </row>
    <row r="6151" spans="1:6" ht="15" x14ac:dyDescent="0.25">
      <c r="A6151" s="250"/>
      <c r="B6151" s="250"/>
      <c r="C6151" s="250"/>
      <c r="D6151" s="250"/>
      <c r="E6151" s="250"/>
      <c r="F6151" s="250"/>
    </row>
    <row r="6152" spans="1:6" ht="15" x14ac:dyDescent="0.25">
      <c r="A6152" s="250"/>
      <c r="B6152" s="250"/>
      <c r="C6152" s="250"/>
      <c r="D6152" s="250"/>
      <c r="E6152" s="250"/>
      <c r="F6152" s="250"/>
    </row>
    <row r="6153" spans="1:6" ht="15" x14ac:dyDescent="0.25">
      <c r="A6153" s="250"/>
      <c r="B6153" s="250"/>
      <c r="C6153" s="250"/>
      <c r="D6153" s="250"/>
      <c r="E6153" s="250"/>
      <c r="F6153" s="250"/>
    </row>
    <row r="6154" spans="1:6" ht="15" x14ac:dyDescent="0.25">
      <c r="A6154" s="250"/>
      <c r="B6154" s="250"/>
      <c r="C6154" s="250"/>
      <c r="D6154" s="250"/>
      <c r="E6154" s="250"/>
      <c r="F6154" s="250"/>
    </row>
    <row r="6155" spans="1:6" ht="15" x14ac:dyDescent="0.25">
      <c r="A6155" s="250"/>
      <c r="B6155" s="250"/>
      <c r="C6155" s="250"/>
      <c r="D6155" s="250"/>
      <c r="E6155" s="250"/>
      <c r="F6155" s="250"/>
    </row>
    <row r="6156" spans="1:6" ht="15" x14ac:dyDescent="0.25">
      <c r="A6156" s="250"/>
      <c r="B6156" s="250"/>
      <c r="C6156" s="250"/>
      <c r="D6156" s="250"/>
      <c r="E6156" s="250"/>
      <c r="F6156" s="250"/>
    </row>
    <row r="6157" spans="1:6" ht="15" x14ac:dyDescent="0.25">
      <c r="A6157" s="250"/>
      <c r="B6157" s="250"/>
      <c r="C6157" s="250"/>
      <c r="D6157" s="250"/>
      <c r="E6157" s="250"/>
      <c r="F6157" s="250"/>
    </row>
    <row r="6158" spans="1:6" ht="15" x14ac:dyDescent="0.25">
      <c r="A6158" s="250"/>
      <c r="B6158" s="250"/>
      <c r="C6158" s="250"/>
      <c r="D6158" s="250"/>
      <c r="E6158" s="250"/>
      <c r="F6158" s="250"/>
    </row>
    <row r="6159" spans="1:6" ht="15" x14ac:dyDescent="0.25">
      <c r="A6159" s="250"/>
      <c r="B6159" s="250"/>
      <c r="C6159" s="250"/>
      <c r="D6159" s="250"/>
      <c r="E6159" s="250"/>
      <c r="F6159" s="250"/>
    </row>
    <row r="6160" spans="1:6" ht="15" x14ac:dyDescent="0.25">
      <c r="A6160" s="250"/>
      <c r="B6160" s="250"/>
      <c r="C6160" s="250"/>
      <c r="D6160" s="250"/>
      <c r="E6160" s="250"/>
      <c r="F6160" s="250"/>
    </row>
    <row r="6161" spans="1:6" ht="15" x14ac:dyDescent="0.25">
      <c r="A6161" s="250"/>
      <c r="B6161" s="250"/>
      <c r="C6161" s="250"/>
      <c r="D6161" s="250"/>
      <c r="E6161" s="250"/>
      <c r="F6161" s="250"/>
    </row>
    <row r="6162" spans="1:6" ht="15" x14ac:dyDescent="0.25">
      <c r="A6162" s="250"/>
      <c r="B6162" s="250"/>
      <c r="C6162" s="250"/>
      <c r="D6162" s="250"/>
      <c r="E6162" s="250"/>
      <c r="F6162" s="250"/>
    </row>
    <row r="6163" spans="1:6" ht="15" x14ac:dyDescent="0.25">
      <c r="A6163" s="250"/>
      <c r="B6163" s="250"/>
      <c r="C6163" s="250"/>
      <c r="D6163" s="250"/>
      <c r="E6163" s="250"/>
      <c r="F6163" s="250"/>
    </row>
    <row r="6164" spans="1:6" ht="15" x14ac:dyDescent="0.25">
      <c r="A6164" s="250"/>
      <c r="B6164" s="250"/>
      <c r="C6164" s="250"/>
      <c r="D6164" s="250"/>
      <c r="E6164" s="250"/>
      <c r="F6164" s="250"/>
    </row>
    <row r="6165" spans="1:6" ht="15" x14ac:dyDescent="0.25">
      <c r="A6165" s="250"/>
      <c r="B6165" s="250"/>
      <c r="C6165" s="250"/>
      <c r="D6165" s="250"/>
      <c r="E6165" s="250"/>
      <c r="F6165" s="250"/>
    </row>
    <row r="6166" spans="1:6" ht="15" x14ac:dyDescent="0.25">
      <c r="A6166" s="250"/>
      <c r="B6166" s="250"/>
      <c r="C6166" s="250"/>
      <c r="D6166" s="250"/>
      <c r="E6166" s="250"/>
      <c r="F6166" s="250"/>
    </row>
    <row r="6167" spans="1:6" ht="15" x14ac:dyDescent="0.25">
      <c r="A6167" s="250"/>
      <c r="B6167" s="250"/>
      <c r="C6167" s="250"/>
      <c r="D6167" s="250"/>
      <c r="E6167" s="250"/>
      <c r="F6167" s="250"/>
    </row>
    <row r="6168" spans="1:6" ht="15" x14ac:dyDescent="0.25">
      <c r="A6168" s="250"/>
      <c r="B6168" s="250"/>
      <c r="C6168" s="250"/>
      <c r="D6168" s="250"/>
      <c r="E6168" s="250"/>
      <c r="F6168" s="250"/>
    </row>
    <row r="6169" spans="1:6" ht="15" x14ac:dyDescent="0.25">
      <c r="A6169" s="250"/>
      <c r="B6169" s="250"/>
      <c r="C6169" s="250"/>
      <c r="D6169" s="250"/>
      <c r="E6169" s="250"/>
      <c r="F6169" s="250"/>
    </row>
    <row r="6170" spans="1:6" ht="15" x14ac:dyDescent="0.25">
      <c r="A6170" s="250"/>
      <c r="B6170" s="250"/>
      <c r="C6170" s="250"/>
      <c r="D6170" s="250"/>
      <c r="E6170" s="250"/>
      <c r="F6170" s="250"/>
    </row>
    <row r="6171" spans="1:6" ht="15" x14ac:dyDescent="0.25">
      <c r="A6171" s="250"/>
      <c r="B6171" s="250"/>
      <c r="C6171" s="250"/>
      <c r="D6171" s="250"/>
      <c r="E6171" s="250"/>
      <c r="F6171" s="250"/>
    </row>
    <row r="6172" spans="1:6" ht="15" x14ac:dyDescent="0.25">
      <c r="A6172" s="250"/>
      <c r="B6172" s="250"/>
      <c r="C6172" s="250"/>
      <c r="D6172" s="250"/>
      <c r="E6172" s="250"/>
      <c r="F6172" s="250"/>
    </row>
    <row r="6173" spans="1:6" ht="15" x14ac:dyDescent="0.25">
      <c r="A6173" s="250"/>
      <c r="B6173" s="250"/>
      <c r="C6173" s="250"/>
      <c r="D6173" s="250"/>
      <c r="E6173" s="250"/>
      <c r="F6173" s="250"/>
    </row>
    <row r="6174" spans="1:6" ht="15" x14ac:dyDescent="0.25">
      <c r="A6174" s="250"/>
      <c r="B6174" s="250"/>
      <c r="C6174" s="250"/>
      <c r="D6174" s="250"/>
      <c r="E6174" s="250"/>
      <c r="F6174" s="250"/>
    </row>
    <row r="6175" spans="1:6" ht="15" x14ac:dyDescent="0.25">
      <c r="A6175" s="250"/>
      <c r="B6175" s="250"/>
      <c r="C6175" s="250"/>
      <c r="D6175" s="250"/>
      <c r="E6175" s="250"/>
      <c r="F6175" s="250"/>
    </row>
    <row r="6176" spans="1:6" ht="15" x14ac:dyDescent="0.25">
      <c r="A6176" s="250"/>
      <c r="B6176" s="250"/>
      <c r="C6176" s="250"/>
      <c r="D6176" s="250"/>
      <c r="E6176" s="250"/>
      <c r="F6176" s="250"/>
    </row>
    <row r="6177" spans="1:6" ht="15" x14ac:dyDescent="0.25">
      <c r="A6177" s="250"/>
      <c r="B6177" s="250"/>
      <c r="C6177" s="250"/>
      <c r="D6177" s="250"/>
      <c r="E6177" s="250"/>
      <c r="F6177" s="250"/>
    </row>
    <row r="6178" spans="1:6" ht="15" x14ac:dyDescent="0.25">
      <c r="A6178" s="250"/>
      <c r="B6178" s="250"/>
      <c r="C6178" s="250"/>
      <c r="D6178" s="250"/>
      <c r="E6178" s="250"/>
      <c r="F6178" s="250"/>
    </row>
    <row r="6179" spans="1:6" ht="15" x14ac:dyDescent="0.25">
      <c r="A6179" s="250"/>
      <c r="B6179" s="250"/>
      <c r="C6179" s="250"/>
      <c r="D6179" s="250"/>
      <c r="E6179" s="250"/>
      <c r="F6179" s="250"/>
    </row>
    <row r="6180" spans="1:6" ht="15" x14ac:dyDescent="0.25">
      <c r="A6180" s="250"/>
      <c r="B6180" s="250"/>
      <c r="C6180" s="250"/>
      <c r="D6180" s="250"/>
      <c r="E6180" s="250"/>
      <c r="F6180" s="250"/>
    </row>
    <row r="6181" spans="1:6" ht="15" x14ac:dyDescent="0.25">
      <c r="A6181" s="250"/>
      <c r="B6181" s="250"/>
      <c r="C6181" s="250"/>
      <c r="D6181" s="250"/>
      <c r="E6181" s="250"/>
      <c r="F6181" s="250"/>
    </row>
    <row r="6182" spans="1:6" ht="15" x14ac:dyDescent="0.25">
      <c r="A6182" s="250"/>
      <c r="B6182" s="250"/>
      <c r="C6182" s="250"/>
      <c r="D6182" s="250"/>
      <c r="E6182" s="250"/>
      <c r="F6182" s="250"/>
    </row>
    <row r="6183" spans="1:6" ht="15" x14ac:dyDescent="0.25">
      <c r="A6183" s="250"/>
      <c r="B6183" s="250"/>
      <c r="C6183" s="250"/>
      <c r="D6183" s="250"/>
      <c r="E6183" s="250"/>
      <c r="F6183" s="250"/>
    </row>
    <row r="6184" spans="1:6" ht="15" x14ac:dyDescent="0.25">
      <c r="A6184" s="250"/>
      <c r="B6184" s="250"/>
      <c r="C6184" s="250"/>
      <c r="D6184" s="250"/>
      <c r="E6184" s="250"/>
      <c r="F6184" s="250"/>
    </row>
    <row r="6185" spans="1:6" ht="15" x14ac:dyDescent="0.25">
      <c r="A6185" s="250"/>
      <c r="B6185" s="250"/>
      <c r="C6185" s="250"/>
      <c r="D6185" s="250"/>
      <c r="E6185" s="250"/>
      <c r="F6185" s="250"/>
    </row>
    <row r="6186" spans="1:6" ht="15" x14ac:dyDescent="0.25">
      <c r="A6186" s="250"/>
      <c r="B6186" s="250"/>
      <c r="C6186" s="250"/>
      <c r="D6186" s="250"/>
      <c r="E6186" s="250"/>
      <c r="F6186" s="250"/>
    </row>
    <row r="6187" spans="1:6" ht="15" x14ac:dyDescent="0.25">
      <c r="A6187" s="250"/>
      <c r="B6187" s="250"/>
      <c r="C6187" s="250"/>
      <c r="D6187" s="250"/>
      <c r="E6187" s="250"/>
      <c r="F6187" s="250"/>
    </row>
    <row r="6188" spans="1:6" ht="15" x14ac:dyDescent="0.25">
      <c r="A6188" s="250"/>
      <c r="B6188" s="250"/>
      <c r="C6188" s="250"/>
      <c r="D6188" s="250"/>
      <c r="E6188" s="250"/>
      <c r="F6188" s="250"/>
    </row>
    <row r="6189" spans="1:6" ht="15" x14ac:dyDescent="0.25">
      <c r="A6189" s="250"/>
      <c r="B6189" s="250"/>
      <c r="C6189" s="250"/>
      <c r="D6189" s="250"/>
      <c r="E6189" s="250"/>
      <c r="F6189" s="250"/>
    </row>
    <row r="6190" spans="1:6" ht="15" x14ac:dyDescent="0.25">
      <c r="A6190" s="250"/>
      <c r="B6190" s="250"/>
      <c r="C6190" s="250"/>
      <c r="D6190" s="250"/>
      <c r="E6190" s="250"/>
      <c r="F6190" s="250"/>
    </row>
    <row r="6191" spans="1:6" ht="15" x14ac:dyDescent="0.25">
      <c r="A6191" s="250"/>
      <c r="B6191" s="250"/>
      <c r="C6191" s="250"/>
      <c r="D6191" s="250"/>
      <c r="E6191" s="250"/>
      <c r="F6191" s="250"/>
    </row>
    <row r="6192" spans="1:6" ht="15" x14ac:dyDescent="0.25">
      <c r="A6192" s="250"/>
      <c r="B6192" s="250"/>
      <c r="C6192" s="250"/>
      <c r="D6192" s="250"/>
      <c r="E6192" s="250"/>
      <c r="F6192" s="250"/>
    </row>
    <row r="6193" spans="1:6" ht="15" x14ac:dyDescent="0.25">
      <c r="A6193" s="250"/>
      <c r="B6193" s="250"/>
      <c r="C6193" s="250"/>
      <c r="D6193" s="250"/>
      <c r="E6193" s="250"/>
      <c r="F6193" s="250"/>
    </row>
    <row r="6194" spans="1:6" ht="15" x14ac:dyDescent="0.25">
      <c r="A6194" s="250"/>
      <c r="B6194" s="250"/>
      <c r="C6194" s="250"/>
      <c r="D6194" s="250"/>
      <c r="E6194" s="250"/>
      <c r="F6194" s="250"/>
    </row>
    <row r="6195" spans="1:6" ht="15" x14ac:dyDescent="0.25">
      <c r="A6195" s="250"/>
      <c r="B6195" s="250"/>
      <c r="C6195" s="250"/>
      <c r="D6195" s="250"/>
      <c r="E6195" s="250"/>
      <c r="F6195" s="250"/>
    </row>
    <row r="6196" spans="1:6" ht="15" x14ac:dyDescent="0.25">
      <c r="A6196" s="250"/>
      <c r="B6196" s="250"/>
      <c r="C6196" s="250"/>
      <c r="D6196" s="250"/>
      <c r="E6196" s="250"/>
      <c r="F6196" s="250"/>
    </row>
    <row r="6197" spans="1:6" ht="15" x14ac:dyDescent="0.25">
      <c r="A6197" s="250"/>
      <c r="B6197" s="250"/>
      <c r="C6197" s="250"/>
      <c r="D6197" s="250"/>
      <c r="E6197" s="250"/>
      <c r="F6197" s="250"/>
    </row>
    <row r="6198" spans="1:6" ht="15" x14ac:dyDescent="0.25">
      <c r="A6198" s="250"/>
      <c r="B6198" s="250"/>
      <c r="C6198" s="250"/>
      <c r="D6198" s="250"/>
      <c r="E6198" s="250"/>
      <c r="F6198" s="250"/>
    </row>
    <row r="6199" spans="1:6" ht="15" x14ac:dyDescent="0.25">
      <c r="A6199" s="250"/>
      <c r="B6199" s="250"/>
      <c r="C6199" s="250"/>
      <c r="D6199" s="250"/>
      <c r="E6199" s="250"/>
      <c r="F6199" s="250"/>
    </row>
    <row r="6200" spans="1:6" ht="15" x14ac:dyDescent="0.25">
      <c r="A6200" s="250"/>
      <c r="B6200" s="250"/>
      <c r="C6200" s="250"/>
      <c r="D6200" s="250"/>
      <c r="E6200" s="250"/>
      <c r="F6200" s="250"/>
    </row>
    <row r="6201" spans="1:6" ht="15" x14ac:dyDescent="0.25">
      <c r="A6201" s="250"/>
      <c r="B6201" s="250"/>
      <c r="C6201" s="250"/>
      <c r="D6201" s="250"/>
      <c r="E6201" s="250"/>
      <c r="F6201" s="250"/>
    </row>
    <row r="6202" spans="1:6" ht="15" x14ac:dyDescent="0.25">
      <c r="A6202" s="250"/>
      <c r="B6202" s="250"/>
      <c r="C6202" s="250"/>
      <c r="D6202" s="250"/>
      <c r="E6202" s="250"/>
      <c r="F6202" s="250"/>
    </row>
    <row r="6203" spans="1:6" ht="15" x14ac:dyDescent="0.25">
      <c r="A6203" s="250"/>
      <c r="B6203" s="250"/>
      <c r="C6203" s="250"/>
      <c r="D6203" s="250"/>
      <c r="E6203" s="250"/>
      <c r="F6203" s="250"/>
    </row>
    <row r="6204" spans="1:6" ht="15" x14ac:dyDescent="0.25">
      <c r="A6204" s="250"/>
      <c r="B6204" s="250"/>
      <c r="C6204" s="250"/>
      <c r="D6204" s="250"/>
      <c r="E6204" s="250"/>
      <c r="F6204" s="250"/>
    </row>
    <row r="6205" spans="1:6" ht="15" x14ac:dyDescent="0.25">
      <c r="A6205" s="250"/>
      <c r="B6205" s="250"/>
      <c r="C6205" s="250"/>
      <c r="D6205" s="250"/>
      <c r="E6205" s="250"/>
      <c r="F6205" s="250"/>
    </row>
    <row r="6206" spans="1:6" ht="15" x14ac:dyDescent="0.25">
      <c r="A6206" s="250"/>
      <c r="B6206" s="250"/>
      <c r="C6206" s="250"/>
      <c r="D6206" s="250"/>
      <c r="E6206" s="250"/>
      <c r="F6206" s="250"/>
    </row>
    <row r="6207" spans="1:6" ht="15" x14ac:dyDescent="0.25">
      <c r="A6207" s="250"/>
      <c r="B6207" s="250"/>
      <c r="C6207" s="250"/>
      <c r="D6207" s="250"/>
      <c r="E6207" s="250"/>
      <c r="F6207" s="250"/>
    </row>
    <row r="6208" spans="1:6" ht="15" x14ac:dyDescent="0.25">
      <c r="A6208" s="250"/>
      <c r="B6208" s="250"/>
      <c r="C6208" s="250"/>
      <c r="D6208" s="250"/>
      <c r="E6208" s="250"/>
      <c r="F6208" s="250"/>
    </row>
    <row r="6209" spans="1:6" ht="15" x14ac:dyDescent="0.25">
      <c r="A6209" s="250"/>
      <c r="B6209" s="250"/>
      <c r="C6209" s="250"/>
      <c r="D6209" s="250"/>
      <c r="E6209" s="250"/>
      <c r="F6209" s="250"/>
    </row>
    <row r="6210" spans="1:6" ht="15" x14ac:dyDescent="0.25">
      <c r="A6210" s="250"/>
      <c r="B6210" s="250"/>
      <c r="C6210" s="250"/>
      <c r="D6210" s="250"/>
      <c r="E6210" s="250"/>
      <c r="F6210" s="250"/>
    </row>
    <row r="6211" spans="1:6" ht="15" x14ac:dyDescent="0.25">
      <c r="A6211" s="250"/>
      <c r="B6211" s="250"/>
      <c r="C6211" s="250"/>
      <c r="D6211" s="250"/>
      <c r="E6211" s="250"/>
      <c r="F6211" s="250"/>
    </row>
    <row r="6212" spans="1:6" ht="15" x14ac:dyDescent="0.25">
      <c r="A6212" s="250"/>
      <c r="B6212" s="250"/>
      <c r="C6212" s="250"/>
      <c r="D6212" s="250"/>
      <c r="E6212" s="250"/>
      <c r="F6212" s="250"/>
    </row>
    <row r="6213" spans="1:6" ht="15" x14ac:dyDescent="0.25">
      <c r="A6213" s="250"/>
      <c r="B6213" s="250"/>
      <c r="C6213" s="250"/>
      <c r="D6213" s="250"/>
      <c r="E6213" s="250"/>
      <c r="F6213" s="250"/>
    </row>
    <row r="6214" spans="1:6" ht="15" x14ac:dyDescent="0.25">
      <c r="A6214" s="250"/>
      <c r="B6214" s="250"/>
      <c r="C6214" s="250"/>
      <c r="D6214" s="250"/>
      <c r="E6214" s="250"/>
      <c r="F6214" s="250"/>
    </row>
    <row r="6215" spans="1:6" ht="15" x14ac:dyDescent="0.25">
      <c r="A6215" s="250"/>
      <c r="B6215" s="250"/>
      <c r="C6215" s="250"/>
      <c r="D6215" s="250"/>
      <c r="E6215" s="250"/>
      <c r="F6215" s="250"/>
    </row>
    <row r="6216" spans="1:6" ht="15" x14ac:dyDescent="0.25">
      <c r="A6216" s="250"/>
      <c r="B6216" s="250"/>
      <c r="C6216" s="250"/>
      <c r="D6216" s="250"/>
      <c r="E6216" s="250"/>
      <c r="F6216" s="250"/>
    </row>
    <row r="6217" spans="1:6" ht="15" x14ac:dyDescent="0.25">
      <c r="A6217" s="250"/>
      <c r="B6217" s="250"/>
      <c r="C6217" s="250"/>
      <c r="D6217" s="250"/>
      <c r="E6217" s="250"/>
      <c r="F6217" s="250"/>
    </row>
    <row r="6218" spans="1:6" ht="15" x14ac:dyDescent="0.25">
      <c r="A6218" s="250"/>
      <c r="B6218" s="250"/>
      <c r="C6218" s="250"/>
      <c r="D6218" s="250"/>
      <c r="E6218" s="250"/>
      <c r="F6218" s="250"/>
    </row>
    <row r="6219" spans="1:6" ht="15" x14ac:dyDescent="0.25">
      <c r="A6219" s="250"/>
      <c r="B6219" s="250"/>
      <c r="C6219" s="250"/>
      <c r="D6219" s="250"/>
      <c r="E6219" s="250"/>
      <c r="F6219" s="250"/>
    </row>
    <row r="6220" spans="1:6" ht="15" x14ac:dyDescent="0.25">
      <c r="A6220" s="250"/>
      <c r="B6220" s="250"/>
      <c r="C6220" s="250"/>
      <c r="D6220" s="250"/>
      <c r="E6220" s="250"/>
      <c r="F6220" s="250"/>
    </row>
    <row r="6221" spans="1:6" ht="15" x14ac:dyDescent="0.25">
      <c r="A6221" s="250"/>
      <c r="B6221" s="250"/>
      <c r="C6221" s="250"/>
      <c r="D6221" s="250"/>
      <c r="E6221" s="250"/>
      <c r="F6221" s="250"/>
    </row>
    <row r="6222" spans="1:6" ht="15" x14ac:dyDescent="0.25">
      <c r="A6222" s="250"/>
      <c r="B6222" s="250"/>
      <c r="C6222" s="250"/>
      <c r="D6222" s="250"/>
      <c r="E6222" s="250"/>
      <c r="F6222" s="250"/>
    </row>
    <row r="6223" spans="1:6" ht="15" x14ac:dyDescent="0.25">
      <c r="A6223" s="250"/>
      <c r="B6223" s="250"/>
      <c r="C6223" s="250"/>
      <c r="D6223" s="250"/>
      <c r="E6223" s="250"/>
      <c r="F6223" s="250"/>
    </row>
    <row r="6224" spans="1:6" ht="15" x14ac:dyDescent="0.25">
      <c r="A6224" s="250"/>
      <c r="B6224" s="250"/>
      <c r="C6224" s="250"/>
      <c r="D6224" s="250"/>
      <c r="E6224" s="250"/>
      <c r="F6224" s="250"/>
    </row>
    <row r="6225" spans="1:6" ht="15" x14ac:dyDescent="0.25">
      <c r="A6225" s="250"/>
      <c r="B6225" s="250"/>
      <c r="C6225" s="250"/>
      <c r="D6225" s="250"/>
      <c r="E6225" s="250"/>
      <c r="F6225" s="250"/>
    </row>
    <row r="6226" spans="1:6" ht="15" x14ac:dyDescent="0.25">
      <c r="A6226" s="250"/>
      <c r="B6226" s="250"/>
      <c r="C6226" s="250"/>
      <c r="D6226" s="250"/>
      <c r="E6226" s="250"/>
      <c r="F6226" s="250"/>
    </row>
    <row r="6227" spans="1:6" ht="15" x14ac:dyDescent="0.25">
      <c r="A6227" s="250"/>
      <c r="B6227" s="250"/>
      <c r="C6227" s="250"/>
      <c r="D6227" s="250"/>
      <c r="E6227" s="250"/>
      <c r="F6227" s="250"/>
    </row>
    <row r="6228" spans="1:6" ht="15" x14ac:dyDescent="0.25">
      <c r="A6228" s="250"/>
      <c r="B6228" s="250"/>
      <c r="C6228" s="250"/>
      <c r="D6228" s="250"/>
      <c r="E6228" s="250"/>
      <c r="F6228" s="250"/>
    </row>
    <row r="6229" spans="1:6" ht="15" x14ac:dyDescent="0.25">
      <c r="A6229" s="250"/>
      <c r="B6229" s="250"/>
      <c r="C6229" s="250"/>
      <c r="D6229" s="250"/>
      <c r="E6229" s="250"/>
      <c r="F6229" s="250"/>
    </row>
    <row r="6230" spans="1:6" ht="15" x14ac:dyDescent="0.25">
      <c r="A6230" s="250"/>
      <c r="B6230" s="250"/>
      <c r="C6230" s="250"/>
      <c r="D6230" s="250"/>
      <c r="E6230" s="250"/>
      <c r="F6230" s="250"/>
    </row>
    <row r="6231" spans="1:6" ht="15" x14ac:dyDescent="0.25">
      <c r="A6231" s="250"/>
      <c r="B6231" s="250"/>
      <c r="C6231" s="250"/>
      <c r="D6231" s="250"/>
      <c r="E6231" s="250"/>
      <c r="F6231" s="250"/>
    </row>
    <row r="6232" spans="1:6" ht="15" x14ac:dyDescent="0.25">
      <c r="A6232" s="250"/>
      <c r="B6232" s="250"/>
      <c r="C6232" s="250"/>
      <c r="D6232" s="250"/>
      <c r="E6232" s="250"/>
      <c r="F6232" s="250"/>
    </row>
    <row r="6233" spans="1:6" ht="15" x14ac:dyDescent="0.25">
      <c r="A6233" s="250"/>
      <c r="B6233" s="250"/>
      <c r="C6233" s="250"/>
      <c r="D6233" s="250"/>
      <c r="E6233" s="250"/>
      <c r="F6233" s="250"/>
    </row>
    <row r="6234" spans="1:6" ht="15" x14ac:dyDescent="0.25">
      <c r="A6234" s="250"/>
      <c r="B6234" s="250"/>
      <c r="C6234" s="250"/>
      <c r="D6234" s="250"/>
      <c r="E6234" s="250"/>
      <c r="F6234" s="250"/>
    </row>
    <row r="6235" spans="1:6" ht="15" x14ac:dyDescent="0.25">
      <c r="A6235" s="250"/>
      <c r="B6235" s="250"/>
      <c r="C6235" s="250"/>
      <c r="D6235" s="250"/>
      <c r="E6235" s="250"/>
      <c r="F6235" s="250"/>
    </row>
    <row r="6236" spans="1:6" ht="15" x14ac:dyDescent="0.25">
      <c r="A6236" s="250"/>
      <c r="B6236" s="250"/>
      <c r="C6236" s="250"/>
      <c r="D6236" s="250"/>
      <c r="E6236" s="250"/>
      <c r="F6236" s="250"/>
    </row>
    <row r="6237" spans="1:6" ht="15" x14ac:dyDescent="0.25">
      <c r="A6237" s="250"/>
      <c r="B6237" s="250"/>
      <c r="C6237" s="250"/>
      <c r="D6237" s="250"/>
      <c r="E6237" s="250"/>
      <c r="F6237" s="250"/>
    </row>
    <row r="6238" spans="1:6" ht="15" x14ac:dyDescent="0.25">
      <c r="A6238" s="250"/>
      <c r="B6238" s="250"/>
      <c r="C6238" s="250"/>
      <c r="D6238" s="250"/>
      <c r="E6238" s="250"/>
      <c r="F6238" s="250"/>
    </row>
    <row r="6239" spans="1:6" ht="15" x14ac:dyDescent="0.25">
      <c r="A6239" s="250"/>
      <c r="B6239" s="250"/>
      <c r="C6239" s="250"/>
      <c r="D6239" s="250"/>
      <c r="E6239" s="250"/>
      <c r="F6239" s="250"/>
    </row>
    <row r="6240" spans="1:6" ht="15" x14ac:dyDescent="0.25">
      <c r="A6240" s="250"/>
      <c r="B6240" s="250"/>
      <c r="C6240" s="250"/>
      <c r="D6240" s="250"/>
      <c r="E6240" s="250"/>
      <c r="F6240" s="250"/>
    </row>
    <row r="6241" spans="1:6" ht="15" x14ac:dyDescent="0.25">
      <c r="A6241" s="250"/>
      <c r="B6241" s="250"/>
      <c r="C6241" s="250"/>
      <c r="D6241" s="250"/>
      <c r="E6241" s="250"/>
      <c r="F6241" s="250"/>
    </row>
    <row r="6242" spans="1:6" ht="15" x14ac:dyDescent="0.25">
      <c r="A6242" s="250"/>
      <c r="B6242" s="250"/>
      <c r="C6242" s="250"/>
      <c r="D6242" s="250"/>
      <c r="E6242" s="250"/>
      <c r="F6242" s="250"/>
    </row>
    <row r="6243" spans="1:6" ht="15" x14ac:dyDescent="0.25">
      <c r="A6243" s="250"/>
      <c r="B6243" s="250"/>
      <c r="C6243" s="250"/>
      <c r="D6243" s="250"/>
      <c r="E6243" s="250"/>
      <c r="F6243" s="250"/>
    </row>
    <row r="6244" spans="1:6" ht="15" x14ac:dyDescent="0.25">
      <c r="A6244" s="250"/>
      <c r="B6244" s="250"/>
      <c r="C6244" s="250"/>
      <c r="D6244" s="250"/>
      <c r="E6244" s="250"/>
      <c r="F6244" s="250"/>
    </row>
    <row r="6245" spans="1:6" ht="15" x14ac:dyDescent="0.25">
      <c r="A6245" s="250"/>
      <c r="B6245" s="250"/>
      <c r="C6245" s="250"/>
      <c r="D6245" s="250"/>
      <c r="E6245" s="250"/>
      <c r="F6245" s="250"/>
    </row>
    <row r="6246" spans="1:6" ht="15" x14ac:dyDescent="0.25">
      <c r="A6246" s="250"/>
      <c r="B6246" s="250"/>
      <c r="C6246" s="250"/>
      <c r="D6246" s="250"/>
      <c r="E6246" s="250"/>
      <c r="F6246" s="250"/>
    </row>
    <row r="6247" spans="1:6" ht="15" x14ac:dyDescent="0.25">
      <c r="A6247" s="250"/>
      <c r="B6247" s="250"/>
      <c r="C6247" s="250"/>
      <c r="D6247" s="250"/>
      <c r="E6247" s="250"/>
      <c r="F6247" s="250"/>
    </row>
    <row r="6248" spans="1:6" ht="15" x14ac:dyDescent="0.25">
      <c r="A6248" s="250"/>
      <c r="B6248" s="250"/>
      <c r="C6248" s="250"/>
      <c r="D6248" s="250"/>
      <c r="E6248" s="250"/>
      <c r="F6248" s="250"/>
    </row>
    <row r="6249" spans="1:6" ht="15" x14ac:dyDescent="0.25">
      <c r="A6249" s="250"/>
      <c r="B6249" s="250"/>
      <c r="C6249" s="250"/>
      <c r="D6249" s="250"/>
      <c r="E6249" s="250"/>
      <c r="F6249" s="250"/>
    </row>
    <row r="6250" spans="1:6" ht="15" x14ac:dyDescent="0.25">
      <c r="A6250" s="250"/>
      <c r="B6250" s="250"/>
      <c r="C6250" s="250"/>
      <c r="D6250" s="250"/>
      <c r="E6250" s="250"/>
      <c r="F6250" s="250"/>
    </row>
    <row r="6251" spans="1:6" ht="15" x14ac:dyDescent="0.25">
      <c r="A6251" s="250"/>
      <c r="B6251" s="250"/>
      <c r="C6251" s="250"/>
      <c r="D6251" s="250"/>
      <c r="E6251" s="250"/>
      <c r="F6251" s="250"/>
    </row>
    <row r="6252" spans="1:6" ht="15" x14ac:dyDescent="0.25">
      <c r="A6252" s="250"/>
      <c r="B6252" s="250"/>
      <c r="C6252" s="250"/>
      <c r="D6252" s="250"/>
      <c r="E6252" s="250"/>
      <c r="F6252" s="250"/>
    </row>
    <row r="6253" spans="1:6" ht="15" x14ac:dyDescent="0.25">
      <c r="A6253" s="250"/>
      <c r="B6253" s="250"/>
      <c r="C6253" s="250"/>
      <c r="D6253" s="250"/>
      <c r="E6253" s="250"/>
      <c r="F6253" s="250"/>
    </row>
    <row r="6254" spans="1:6" ht="15" x14ac:dyDescent="0.25">
      <c r="A6254" s="250"/>
      <c r="B6254" s="250"/>
      <c r="C6254" s="250"/>
      <c r="D6254" s="250"/>
      <c r="E6254" s="250"/>
      <c r="F6254" s="250"/>
    </row>
    <row r="6255" spans="1:6" ht="15" x14ac:dyDescent="0.25">
      <c r="A6255" s="250"/>
      <c r="B6255" s="250"/>
      <c r="C6255" s="250"/>
      <c r="D6255" s="250"/>
      <c r="E6255" s="250"/>
      <c r="F6255" s="250"/>
    </row>
    <row r="6256" spans="1:6" ht="15" x14ac:dyDescent="0.25">
      <c r="A6256" s="250"/>
      <c r="B6256" s="250"/>
      <c r="C6256" s="250"/>
      <c r="D6256" s="250"/>
      <c r="E6256" s="250"/>
      <c r="F6256" s="250"/>
    </row>
    <row r="6257" spans="1:6" ht="15" x14ac:dyDescent="0.25">
      <c r="A6257" s="250"/>
      <c r="B6257" s="250"/>
      <c r="C6257" s="250"/>
      <c r="D6257" s="250"/>
      <c r="E6257" s="250"/>
      <c r="F6257" s="250"/>
    </row>
    <row r="6258" spans="1:6" ht="15" x14ac:dyDescent="0.25">
      <c r="A6258" s="250"/>
      <c r="B6258" s="250"/>
      <c r="C6258" s="250"/>
      <c r="D6258" s="250"/>
      <c r="E6258" s="250"/>
      <c r="F6258" s="250"/>
    </row>
    <row r="6259" spans="1:6" ht="15" x14ac:dyDescent="0.25">
      <c r="A6259" s="250"/>
      <c r="B6259" s="250"/>
      <c r="C6259" s="250"/>
      <c r="D6259" s="250"/>
      <c r="E6259" s="250"/>
      <c r="F6259" s="250"/>
    </row>
    <row r="6260" spans="1:6" ht="15" x14ac:dyDescent="0.25">
      <c r="A6260" s="250"/>
      <c r="B6260" s="250"/>
      <c r="C6260" s="250"/>
      <c r="D6260" s="250"/>
      <c r="E6260" s="250"/>
      <c r="F6260" s="250"/>
    </row>
    <row r="6261" spans="1:6" ht="15" x14ac:dyDescent="0.25">
      <c r="A6261" s="250"/>
      <c r="B6261" s="250"/>
      <c r="C6261" s="250"/>
      <c r="D6261" s="250"/>
      <c r="E6261" s="250"/>
      <c r="F6261" s="250"/>
    </row>
    <row r="6262" spans="1:6" ht="15" x14ac:dyDescent="0.25">
      <c r="A6262" s="250"/>
      <c r="B6262" s="250"/>
      <c r="C6262" s="250"/>
      <c r="D6262" s="250"/>
      <c r="E6262" s="250"/>
      <c r="F6262" s="250"/>
    </row>
    <row r="6263" spans="1:6" ht="15" x14ac:dyDescent="0.25">
      <c r="A6263" s="250"/>
      <c r="B6263" s="250"/>
      <c r="C6263" s="250"/>
      <c r="D6263" s="250"/>
      <c r="E6263" s="250"/>
      <c r="F6263" s="250"/>
    </row>
    <row r="6264" spans="1:6" ht="15" x14ac:dyDescent="0.25">
      <c r="A6264" s="250"/>
      <c r="B6264" s="250"/>
      <c r="C6264" s="250"/>
      <c r="D6264" s="250"/>
      <c r="E6264" s="250"/>
      <c r="F6264" s="250"/>
    </row>
    <row r="6265" spans="1:6" ht="15" x14ac:dyDescent="0.25">
      <c r="A6265" s="250"/>
      <c r="B6265" s="250"/>
      <c r="C6265" s="250"/>
      <c r="D6265" s="250"/>
      <c r="E6265" s="250"/>
      <c r="F6265" s="250"/>
    </row>
    <row r="6266" spans="1:6" ht="15" x14ac:dyDescent="0.25">
      <c r="A6266" s="250"/>
      <c r="B6266" s="250"/>
      <c r="C6266" s="250"/>
      <c r="D6266" s="250"/>
      <c r="E6266" s="250"/>
      <c r="F6266" s="250"/>
    </row>
    <row r="6267" spans="1:6" ht="15" x14ac:dyDescent="0.25">
      <c r="A6267" s="250"/>
      <c r="B6267" s="250"/>
      <c r="C6267" s="250"/>
      <c r="D6267" s="250"/>
      <c r="E6267" s="250"/>
      <c r="F6267" s="250"/>
    </row>
    <row r="6268" spans="1:6" ht="15" x14ac:dyDescent="0.25">
      <c r="A6268" s="250"/>
      <c r="B6268" s="250"/>
      <c r="C6268" s="250"/>
      <c r="D6268" s="250"/>
      <c r="E6268" s="250"/>
      <c r="F6268" s="250"/>
    </row>
    <row r="6269" spans="1:6" ht="15" x14ac:dyDescent="0.25">
      <c r="A6269" s="250"/>
      <c r="B6269" s="250"/>
      <c r="C6269" s="250"/>
      <c r="D6269" s="250"/>
      <c r="E6269" s="250"/>
      <c r="F6269" s="250"/>
    </row>
    <row r="6270" spans="1:6" ht="15" x14ac:dyDescent="0.25">
      <c r="A6270" s="250"/>
      <c r="B6270" s="250"/>
      <c r="C6270" s="250"/>
      <c r="D6270" s="250"/>
      <c r="E6270" s="250"/>
      <c r="F6270" s="250"/>
    </row>
    <row r="6271" spans="1:6" ht="15" x14ac:dyDescent="0.25">
      <c r="A6271" s="250"/>
      <c r="B6271" s="250"/>
      <c r="C6271" s="250"/>
      <c r="D6271" s="250"/>
      <c r="E6271" s="250"/>
      <c r="F6271" s="250"/>
    </row>
    <row r="6272" spans="1:6" ht="15" x14ac:dyDescent="0.25">
      <c r="A6272" s="250"/>
      <c r="B6272" s="250"/>
      <c r="C6272" s="250"/>
      <c r="D6272" s="250"/>
      <c r="E6272" s="250"/>
      <c r="F6272" s="250"/>
    </row>
    <row r="6273" spans="1:6" ht="15" x14ac:dyDescent="0.25">
      <c r="A6273" s="250"/>
      <c r="B6273" s="250"/>
      <c r="C6273" s="250"/>
      <c r="D6273" s="250"/>
      <c r="E6273" s="250"/>
      <c r="F6273" s="250"/>
    </row>
    <row r="6274" spans="1:6" ht="15" x14ac:dyDescent="0.25">
      <c r="A6274" s="250"/>
      <c r="B6274" s="250"/>
      <c r="C6274" s="250"/>
      <c r="D6274" s="250"/>
      <c r="E6274" s="250"/>
      <c r="F6274" s="250"/>
    </row>
    <row r="6275" spans="1:6" ht="15" x14ac:dyDescent="0.25">
      <c r="A6275" s="250"/>
      <c r="B6275" s="250"/>
      <c r="C6275" s="250"/>
      <c r="D6275" s="250"/>
      <c r="E6275" s="250"/>
      <c r="F6275" s="250"/>
    </row>
    <row r="6276" spans="1:6" ht="15" x14ac:dyDescent="0.25">
      <c r="A6276" s="250"/>
      <c r="B6276" s="250"/>
      <c r="C6276" s="250"/>
      <c r="D6276" s="250"/>
      <c r="E6276" s="250"/>
      <c r="F6276" s="250"/>
    </row>
    <row r="6277" spans="1:6" ht="15" x14ac:dyDescent="0.25">
      <c r="A6277" s="250"/>
      <c r="B6277" s="250"/>
      <c r="C6277" s="250"/>
      <c r="D6277" s="250"/>
      <c r="E6277" s="250"/>
      <c r="F6277" s="250"/>
    </row>
    <row r="6278" spans="1:6" ht="15" x14ac:dyDescent="0.25">
      <c r="A6278" s="250"/>
      <c r="B6278" s="250"/>
      <c r="C6278" s="250"/>
      <c r="D6278" s="250"/>
      <c r="E6278" s="250"/>
      <c r="F6278" s="250"/>
    </row>
    <row r="6279" spans="1:6" ht="15" x14ac:dyDescent="0.25">
      <c r="A6279" s="250"/>
      <c r="B6279" s="250"/>
      <c r="C6279" s="250"/>
      <c r="D6279" s="250"/>
      <c r="E6279" s="250"/>
      <c r="F6279" s="250"/>
    </row>
    <row r="6280" spans="1:6" ht="15" x14ac:dyDescent="0.25">
      <c r="A6280" s="250"/>
      <c r="B6280" s="250"/>
      <c r="C6280" s="250"/>
      <c r="D6280" s="250"/>
      <c r="E6280" s="250"/>
      <c r="F6280" s="250"/>
    </row>
    <row r="6281" spans="1:6" ht="15" x14ac:dyDescent="0.25">
      <c r="A6281" s="250"/>
      <c r="B6281" s="250"/>
      <c r="C6281" s="250"/>
      <c r="D6281" s="250"/>
      <c r="E6281" s="250"/>
      <c r="F6281" s="250"/>
    </row>
    <row r="6282" spans="1:6" ht="15" x14ac:dyDescent="0.25">
      <c r="A6282" s="250"/>
      <c r="B6282" s="250"/>
      <c r="C6282" s="250"/>
      <c r="D6282" s="250"/>
      <c r="E6282" s="250"/>
      <c r="F6282" s="250"/>
    </row>
    <row r="6283" spans="1:6" ht="15" x14ac:dyDescent="0.25">
      <c r="A6283" s="250"/>
      <c r="B6283" s="250"/>
      <c r="C6283" s="250"/>
      <c r="D6283" s="250"/>
      <c r="E6283" s="250"/>
      <c r="F6283" s="250"/>
    </row>
    <row r="6284" spans="1:6" ht="15" x14ac:dyDescent="0.25">
      <c r="A6284" s="250"/>
      <c r="B6284" s="250"/>
      <c r="C6284" s="250"/>
      <c r="D6284" s="250"/>
      <c r="E6284" s="250"/>
      <c r="F6284" s="250"/>
    </row>
    <row r="6285" spans="1:6" ht="15" x14ac:dyDescent="0.25">
      <c r="A6285" s="250"/>
      <c r="B6285" s="250"/>
      <c r="C6285" s="250"/>
      <c r="D6285" s="250"/>
      <c r="E6285" s="250"/>
      <c r="F6285" s="250"/>
    </row>
    <row r="6286" spans="1:6" ht="15" x14ac:dyDescent="0.25">
      <c r="A6286" s="250"/>
      <c r="B6286" s="250"/>
      <c r="C6286" s="250"/>
      <c r="D6286" s="250"/>
      <c r="E6286" s="250"/>
      <c r="F6286" s="250"/>
    </row>
    <row r="6287" spans="1:6" ht="15" x14ac:dyDescent="0.25">
      <c r="A6287" s="250"/>
      <c r="B6287" s="250"/>
      <c r="C6287" s="250"/>
      <c r="D6287" s="250"/>
      <c r="E6287" s="250"/>
      <c r="F6287" s="250"/>
    </row>
    <row r="6288" spans="1:6" ht="15" x14ac:dyDescent="0.25">
      <c r="A6288" s="250"/>
      <c r="B6288" s="250"/>
      <c r="C6288" s="250"/>
      <c r="D6288" s="250"/>
      <c r="E6288" s="250"/>
      <c r="F6288" s="250"/>
    </row>
    <row r="6289" spans="1:6" ht="15" x14ac:dyDescent="0.25">
      <c r="A6289" s="250"/>
      <c r="B6289" s="250"/>
      <c r="C6289" s="250"/>
      <c r="D6289" s="250"/>
      <c r="E6289" s="250"/>
      <c r="F6289" s="250"/>
    </row>
    <row r="6290" spans="1:6" ht="15" x14ac:dyDescent="0.25">
      <c r="A6290" s="250"/>
      <c r="B6290" s="250"/>
      <c r="C6290" s="250"/>
      <c r="D6290" s="250"/>
      <c r="E6290" s="250"/>
      <c r="F6290" s="250"/>
    </row>
    <row r="6291" spans="1:6" ht="15" x14ac:dyDescent="0.25">
      <c r="A6291" s="250"/>
      <c r="B6291" s="250"/>
      <c r="C6291" s="250"/>
      <c r="D6291" s="250"/>
      <c r="E6291" s="250"/>
      <c r="F6291" s="250"/>
    </row>
    <row r="6292" spans="1:6" ht="15" x14ac:dyDescent="0.25">
      <c r="A6292" s="250"/>
      <c r="B6292" s="250"/>
      <c r="C6292" s="250"/>
      <c r="D6292" s="250"/>
      <c r="E6292" s="250"/>
      <c r="F6292" s="250"/>
    </row>
    <row r="6293" spans="1:6" ht="15" x14ac:dyDescent="0.25">
      <c r="A6293" s="250"/>
      <c r="B6293" s="250"/>
      <c r="C6293" s="250"/>
      <c r="D6293" s="250"/>
      <c r="E6293" s="250"/>
      <c r="F6293" s="250"/>
    </row>
    <row r="6294" spans="1:6" ht="15" x14ac:dyDescent="0.25">
      <c r="A6294" s="250"/>
      <c r="B6294" s="250"/>
      <c r="C6294" s="250"/>
      <c r="D6294" s="250"/>
      <c r="E6294" s="250"/>
      <c r="F6294" s="250"/>
    </row>
    <row r="6295" spans="1:6" ht="15" x14ac:dyDescent="0.25">
      <c r="A6295" s="250"/>
      <c r="B6295" s="250"/>
      <c r="C6295" s="250"/>
      <c r="D6295" s="250"/>
      <c r="E6295" s="250"/>
      <c r="F6295" s="250"/>
    </row>
    <row r="6296" spans="1:6" ht="15" x14ac:dyDescent="0.25">
      <c r="A6296" s="250"/>
      <c r="B6296" s="250"/>
      <c r="C6296" s="250"/>
      <c r="D6296" s="250"/>
      <c r="E6296" s="250"/>
      <c r="F6296" s="250"/>
    </row>
    <row r="6297" spans="1:6" ht="15" x14ac:dyDescent="0.25">
      <c r="A6297" s="250"/>
      <c r="B6297" s="250"/>
      <c r="C6297" s="250"/>
      <c r="D6297" s="250"/>
      <c r="E6297" s="250"/>
      <c r="F6297" s="250"/>
    </row>
    <row r="6298" spans="1:6" ht="15" x14ac:dyDescent="0.25">
      <c r="A6298" s="250"/>
      <c r="B6298" s="250"/>
      <c r="C6298" s="250"/>
      <c r="D6298" s="250"/>
      <c r="E6298" s="250"/>
      <c r="F6298" s="250"/>
    </row>
    <row r="6299" spans="1:6" ht="15" x14ac:dyDescent="0.25">
      <c r="A6299" s="250"/>
      <c r="B6299" s="250"/>
      <c r="C6299" s="250"/>
      <c r="D6299" s="250"/>
      <c r="E6299" s="250"/>
      <c r="F6299" s="250"/>
    </row>
    <row r="6300" spans="1:6" ht="15" x14ac:dyDescent="0.25">
      <c r="A6300" s="250"/>
      <c r="B6300" s="250"/>
      <c r="C6300" s="250"/>
      <c r="D6300" s="250"/>
      <c r="E6300" s="250"/>
      <c r="F6300" s="250"/>
    </row>
    <row r="6301" spans="1:6" ht="15" x14ac:dyDescent="0.25">
      <c r="A6301" s="250"/>
      <c r="B6301" s="250"/>
      <c r="C6301" s="250"/>
      <c r="D6301" s="250"/>
      <c r="E6301" s="250"/>
      <c r="F6301" s="250"/>
    </row>
    <row r="6302" spans="1:6" ht="15" x14ac:dyDescent="0.25">
      <c r="A6302" s="250"/>
      <c r="B6302" s="250"/>
      <c r="C6302" s="250"/>
      <c r="D6302" s="250"/>
      <c r="E6302" s="250"/>
      <c r="F6302" s="250"/>
    </row>
    <row r="6303" spans="1:6" ht="15" x14ac:dyDescent="0.25">
      <c r="A6303" s="250"/>
      <c r="B6303" s="250"/>
      <c r="C6303" s="250"/>
      <c r="D6303" s="250"/>
      <c r="E6303" s="250"/>
      <c r="F6303" s="250"/>
    </row>
    <row r="6304" spans="1:6" ht="15" x14ac:dyDescent="0.25">
      <c r="A6304" s="250"/>
      <c r="B6304" s="250"/>
      <c r="C6304" s="250"/>
      <c r="D6304" s="250"/>
      <c r="E6304" s="250"/>
      <c r="F6304" s="250"/>
    </row>
    <row r="6305" spans="1:6" ht="15" x14ac:dyDescent="0.25">
      <c r="A6305" s="250"/>
      <c r="B6305" s="250"/>
      <c r="C6305" s="250"/>
      <c r="D6305" s="250"/>
      <c r="E6305" s="250"/>
      <c r="F6305" s="250"/>
    </row>
    <row r="6306" spans="1:6" ht="15" x14ac:dyDescent="0.25">
      <c r="A6306" s="250"/>
      <c r="B6306" s="250"/>
      <c r="C6306" s="250"/>
      <c r="D6306" s="250"/>
      <c r="E6306" s="250"/>
      <c r="F6306" s="250"/>
    </row>
    <row r="6307" spans="1:6" ht="15" x14ac:dyDescent="0.25">
      <c r="A6307" s="250"/>
      <c r="B6307" s="250"/>
      <c r="C6307" s="250"/>
      <c r="D6307" s="250"/>
      <c r="E6307" s="250"/>
      <c r="F6307" s="250"/>
    </row>
    <row r="6308" spans="1:6" ht="15" x14ac:dyDescent="0.25">
      <c r="A6308" s="250"/>
      <c r="B6308" s="250"/>
      <c r="C6308" s="250"/>
      <c r="D6308" s="250"/>
      <c r="E6308" s="250"/>
      <c r="F6308" s="250"/>
    </row>
    <row r="6309" spans="1:6" ht="15" x14ac:dyDescent="0.25">
      <c r="A6309" s="250"/>
      <c r="B6309" s="250"/>
      <c r="C6309" s="250"/>
      <c r="D6309" s="250"/>
      <c r="E6309" s="250"/>
      <c r="F6309" s="250"/>
    </row>
    <row r="6310" spans="1:6" ht="15" x14ac:dyDescent="0.25">
      <c r="A6310" s="250"/>
      <c r="B6310" s="250"/>
      <c r="C6310" s="250"/>
      <c r="D6310" s="250"/>
      <c r="E6310" s="250"/>
      <c r="F6310" s="250"/>
    </row>
    <row r="6311" spans="1:6" ht="15" x14ac:dyDescent="0.25">
      <c r="A6311" s="250"/>
      <c r="B6311" s="250"/>
      <c r="C6311" s="250"/>
      <c r="D6311" s="250"/>
      <c r="E6311" s="250"/>
      <c r="F6311" s="250"/>
    </row>
    <row r="6312" spans="1:6" ht="15" x14ac:dyDescent="0.25">
      <c r="A6312" s="250"/>
      <c r="B6312" s="250"/>
      <c r="C6312" s="250"/>
      <c r="D6312" s="250"/>
      <c r="E6312" s="250"/>
      <c r="F6312" s="250"/>
    </row>
    <row r="6313" spans="1:6" ht="15" x14ac:dyDescent="0.25">
      <c r="A6313" s="250"/>
      <c r="B6313" s="250"/>
      <c r="C6313" s="250"/>
      <c r="D6313" s="250"/>
      <c r="E6313" s="250"/>
      <c r="F6313" s="250"/>
    </row>
    <row r="6314" spans="1:6" ht="15" x14ac:dyDescent="0.25">
      <c r="A6314" s="250"/>
      <c r="B6314" s="250"/>
      <c r="C6314" s="250"/>
      <c r="D6314" s="250"/>
      <c r="E6314" s="250"/>
      <c r="F6314" s="250"/>
    </row>
    <row r="6315" spans="1:6" ht="15" x14ac:dyDescent="0.25">
      <c r="A6315" s="250"/>
      <c r="B6315" s="250"/>
      <c r="C6315" s="250"/>
      <c r="D6315" s="250"/>
      <c r="E6315" s="250"/>
      <c r="F6315" s="250"/>
    </row>
    <row r="6316" spans="1:6" ht="15" x14ac:dyDescent="0.25">
      <c r="A6316" s="250"/>
      <c r="B6316" s="250"/>
      <c r="C6316" s="250"/>
      <c r="D6316" s="250"/>
      <c r="E6316" s="250"/>
      <c r="F6316" s="250"/>
    </row>
    <row r="6317" spans="1:6" ht="15" x14ac:dyDescent="0.25">
      <c r="A6317" s="250"/>
      <c r="B6317" s="250"/>
      <c r="C6317" s="250"/>
      <c r="D6317" s="250"/>
      <c r="E6317" s="250"/>
      <c r="F6317" s="250"/>
    </row>
    <row r="6318" spans="1:6" ht="15" x14ac:dyDescent="0.25">
      <c r="A6318" s="250"/>
      <c r="B6318" s="250"/>
      <c r="C6318" s="250"/>
      <c r="D6318" s="250"/>
      <c r="E6318" s="250"/>
      <c r="F6318" s="250"/>
    </row>
    <row r="6319" spans="1:6" ht="15" x14ac:dyDescent="0.25">
      <c r="A6319" s="250"/>
      <c r="B6319" s="250"/>
      <c r="C6319" s="250"/>
      <c r="D6319" s="250"/>
      <c r="E6319" s="250"/>
      <c r="F6319" s="250"/>
    </row>
    <row r="6320" spans="1:6" ht="15" x14ac:dyDescent="0.25">
      <c r="A6320" s="250"/>
      <c r="B6320" s="250"/>
      <c r="C6320" s="250"/>
      <c r="D6320" s="250"/>
      <c r="E6320" s="250"/>
      <c r="F6320" s="250"/>
    </row>
    <row r="6321" spans="1:6" ht="15" x14ac:dyDescent="0.25">
      <c r="A6321" s="250"/>
      <c r="B6321" s="250"/>
      <c r="C6321" s="250"/>
      <c r="D6321" s="250"/>
      <c r="E6321" s="250"/>
      <c r="F6321" s="250"/>
    </row>
    <row r="6322" spans="1:6" ht="15" x14ac:dyDescent="0.25">
      <c r="A6322" s="250"/>
      <c r="B6322" s="250"/>
      <c r="C6322" s="250"/>
      <c r="D6322" s="250"/>
      <c r="E6322" s="250"/>
      <c r="F6322" s="250"/>
    </row>
    <row r="6323" spans="1:6" ht="15" x14ac:dyDescent="0.25">
      <c r="A6323" s="250"/>
      <c r="B6323" s="250"/>
      <c r="C6323" s="250"/>
      <c r="D6323" s="250"/>
      <c r="E6323" s="250"/>
      <c r="F6323" s="250"/>
    </row>
    <row r="6324" spans="1:6" ht="15" x14ac:dyDescent="0.25">
      <c r="A6324" s="250"/>
      <c r="B6324" s="250"/>
      <c r="C6324" s="250"/>
      <c r="D6324" s="250"/>
      <c r="E6324" s="250"/>
      <c r="F6324" s="250"/>
    </row>
    <row r="6325" spans="1:6" ht="15" x14ac:dyDescent="0.25">
      <c r="A6325" s="250"/>
      <c r="B6325" s="250"/>
      <c r="C6325" s="250"/>
      <c r="D6325" s="250"/>
      <c r="E6325" s="250"/>
      <c r="F6325" s="250"/>
    </row>
    <row r="6326" spans="1:6" ht="15" x14ac:dyDescent="0.25">
      <c r="A6326" s="250"/>
      <c r="B6326" s="250"/>
      <c r="C6326" s="250"/>
      <c r="D6326" s="250"/>
      <c r="E6326" s="250"/>
      <c r="F6326" s="250"/>
    </row>
    <row r="6327" spans="1:6" ht="15" x14ac:dyDescent="0.25">
      <c r="A6327" s="250"/>
      <c r="B6327" s="250"/>
      <c r="C6327" s="250"/>
      <c r="D6327" s="250"/>
      <c r="E6327" s="250"/>
      <c r="F6327" s="250"/>
    </row>
    <row r="6328" spans="1:6" ht="15" x14ac:dyDescent="0.25">
      <c r="A6328" s="250"/>
      <c r="B6328" s="250"/>
      <c r="C6328" s="250"/>
      <c r="D6328" s="250"/>
      <c r="E6328" s="250"/>
      <c r="F6328" s="250"/>
    </row>
    <row r="6329" spans="1:6" ht="15" x14ac:dyDescent="0.25">
      <c r="A6329" s="250"/>
      <c r="B6329" s="250"/>
      <c r="C6329" s="250"/>
      <c r="D6329" s="250"/>
      <c r="E6329" s="250"/>
      <c r="F6329" s="250"/>
    </row>
    <row r="6330" spans="1:6" ht="15" x14ac:dyDescent="0.25">
      <c r="A6330" s="250"/>
      <c r="B6330" s="250"/>
      <c r="C6330" s="250"/>
      <c r="D6330" s="250"/>
      <c r="E6330" s="250"/>
      <c r="F6330" s="250"/>
    </row>
    <row r="6331" spans="1:6" ht="15" x14ac:dyDescent="0.25">
      <c r="A6331" s="250"/>
      <c r="B6331" s="250"/>
      <c r="C6331" s="250"/>
      <c r="D6331" s="250"/>
      <c r="E6331" s="250"/>
      <c r="F6331" s="250"/>
    </row>
    <row r="6332" spans="1:6" ht="15" x14ac:dyDescent="0.25">
      <c r="A6332" s="250"/>
      <c r="B6332" s="250"/>
      <c r="C6332" s="250"/>
      <c r="D6332" s="250"/>
      <c r="E6332" s="250"/>
      <c r="F6332" s="250"/>
    </row>
    <row r="6333" spans="1:6" ht="15" x14ac:dyDescent="0.25">
      <c r="A6333" s="250"/>
      <c r="B6333" s="250"/>
      <c r="C6333" s="250"/>
      <c r="D6333" s="250"/>
      <c r="E6333" s="250"/>
      <c r="F6333" s="250"/>
    </row>
    <row r="6334" spans="1:6" ht="15" x14ac:dyDescent="0.25">
      <c r="A6334" s="250"/>
      <c r="B6334" s="250"/>
      <c r="C6334" s="250"/>
      <c r="D6334" s="250"/>
      <c r="E6334" s="250"/>
      <c r="F6334" s="250"/>
    </row>
    <row r="6335" spans="1:6" ht="15" x14ac:dyDescent="0.25">
      <c r="A6335" s="250"/>
      <c r="B6335" s="250"/>
      <c r="C6335" s="250"/>
      <c r="D6335" s="250"/>
      <c r="E6335" s="250"/>
      <c r="F6335" s="250"/>
    </row>
    <row r="6336" spans="1:6" ht="15" x14ac:dyDescent="0.25">
      <c r="A6336" s="250"/>
      <c r="B6336" s="250"/>
      <c r="C6336" s="250"/>
      <c r="D6336" s="250"/>
      <c r="E6336" s="250"/>
      <c r="F6336" s="250"/>
    </row>
    <row r="6337" spans="1:6" ht="15" x14ac:dyDescent="0.25">
      <c r="A6337" s="250"/>
      <c r="B6337" s="250"/>
      <c r="C6337" s="250"/>
      <c r="D6337" s="250"/>
      <c r="E6337" s="250"/>
      <c r="F6337" s="250"/>
    </row>
    <row r="6338" spans="1:6" ht="15" x14ac:dyDescent="0.25">
      <c r="A6338" s="250"/>
      <c r="B6338" s="250"/>
      <c r="C6338" s="250"/>
      <c r="D6338" s="250"/>
      <c r="E6338" s="250"/>
      <c r="F6338" s="250"/>
    </row>
    <row r="6339" spans="1:6" ht="15" x14ac:dyDescent="0.25">
      <c r="A6339" s="250"/>
      <c r="B6339" s="250"/>
      <c r="C6339" s="250"/>
      <c r="D6339" s="250"/>
      <c r="E6339" s="250"/>
      <c r="F6339" s="250"/>
    </row>
    <row r="6340" spans="1:6" ht="15" x14ac:dyDescent="0.25">
      <c r="A6340" s="250"/>
      <c r="B6340" s="250"/>
      <c r="C6340" s="250"/>
      <c r="D6340" s="250"/>
      <c r="E6340" s="250"/>
      <c r="F6340" s="250"/>
    </row>
    <row r="6341" spans="1:6" ht="15" x14ac:dyDescent="0.25">
      <c r="A6341" s="250"/>
      <c r="B6341" s="250"/>
      <c r="C6341" s="250"/>
      <c r="D6341" s="250"/>
      <c r="E6341" s="250"/>
      <c r="F6341" s="250"/>
    </row>
    <row r="6342" spans="1:6" ht="15" x14ac:dyDescent="0.25">
      <c r="A6342" s="250"/>
      <c r="B6342" s="250"/>
      <c r="C6342" s="250"/>
      <c r="D6342" s="250"/>
      <c r="E6342" s="250"/>
      <c r="F6342" s="250"/>
    </row>
    <row r="6343" spans="1:6" ht="15" x14ac:dyDescent="0.25">
      <c r="A6343" s="250"/>
      <c r="B6343" s="250"/>
      <c r="C6343" s="250"/>
      <c r="D6343" s="250"/>
      <c r="E6343" s="250"/>
      <c r="F6343" s="250"/>
    </row>
    <row r="6344" spans="1:6" ht="15" x14ac:dyDescent="0.25">
      <c r="A6344" s="250"/>
      <c r="B6344" s="250"/>
      <c r="C6344" s="250"/>
      <c r="D6344" s="250"/>
      <c r="E6344" s="250"/>
      <c r="F6344" s="250"/>
    </row>
    <row r="6345" spans="1:6" ht="15" x14ac:dyDescent="0.25">
      <c r="A6345" s="250"/>
      <c r="B6345" s="250"/>
      <c r="C6345" s="250"/>
      <c r="D6345" s="250"/>
      <c r="E6345" s="250"/>
      <c r="F6345" s="250"/>
    </row>
    <row r="6346" spans="1:6" ht="15" x14ac:dyDescent="0.25">
      <c r="A6346" s="250"/>
      <c r="B6346" s="250"/>
      <c r="C6346" s="250"/>
      <c r="D6346" s="250"/>
      <c r="E6346" s="250"/>
      <c r="F6346" s="250"/>
    </row>
    <row r="6347" spans="1:6" ht="15" x14ac:dyDescent="0.25">
      <c r="A6347" s="250"/>
      <c r="B6347" s="250"/>
      <c r="C6347" s="250"/>
      <c r="D6347" s="250"/>
      <c r="E6347" s="250"/>
      <c r="F6347" s="250"/>
    </row>
    <row r="6348" spans="1:6" ht="15" x14ac:dyDescent="0.25">
      <c r="A6348" s="250"/>
      <c r="B6348" s="250"/>
      <c r="C6348" s="250"/>
      <c r="D6348" s="250"/>
      <c r="E6348" s="250"/>
      <c r="F6348" s="250"/>
    </row>
    <row r="6349" spans="1:6" ht="15" x14ac:dyDescent="0.25">
      <c r="A6349" s="250"/>
      <c r="B6349" s="250"/>
      <c r="C6349" s="250"/>
      <c r="D6349" s="250"/>
      <c r="E6349" s="250"/>
      <c r="F6349" s="250"/>
    </row>
    <row r="6350" spans="1:6" ht="15" x14ac:dyDescent="0.25">
      <c r="A6350" s="250"/>
      <c r="B6350" s="250"/>
      <c r="C6350" s="250"/>
      <c r="D6350" s="250"/>
      <c r="E6350" s="250"/>
      <c r="F6350" s="250"/>
    </row>
    <row r="6351" spans="1:6" ht="15" x14ac:dyDescent="0.25">
      <c r="A6351" s="250"/>
      <c r="B6351" s="250"/>
      <c r="C6351" s="250"/>
      <c r="D6351" s="250"/>
      <c r="E6351" s="250"/>
      <c r="F6351" s="250"/>
    </row>
    <row r="6352" spans="1:6" ht="15" x14ac:dyDescent="0.25">
      <c r="A6352" s="250"/>
      <c r="B6352" s="250"/>
      <c r="C6352" s="250"/>
      <c r="D6352" s="250"/>
      <c r="E6352" s="250"/>
      <c r="F6352" s="250"/>
    </row>
    <row r="6353" spans="1:6" ht="15" x14ac:dyDescent="0.25">
      <c r="A6353" s="250"/>
      <c r="B6353" s="250"/>
      <c r="C6353" s="250"/>
      <c r="D6353" s="250"/>
      <c r="E6353" s="250"/>
      <c r="F6353" s="250"/>
    </row>
    <row r="6354" spans="1:6" ht="15" x14ac:dyDescent="0.25">
      <c r="A6354" s="250"/>
      <c r="B6354" s="250"/>
      <c r="C6354" s="250"/>
      <c r="D6354" s="250"/>
      <c r="E6354" s="250"/>
      <c r="F6354" s="250"/>
    </row>
    <row r="6355" spans="1:6" ht="15" x14ac:dyDescent="0.25">
      <c r="A6355" s="250"/>
      <c r="B6355" s="250"/>
      <c r="C6355" s="250"/>
      <c r="D6355" s="250"/>
      <c r="E6355" s="250"/>
      <c r="F6355" s="250"/>
    </row>
    <row r="6356" spans="1:6" ht="15" x14ac:dyDescent="0.25">
      <c r="A6356" s="250"/>
      <c r="B6356" s="250"/>
      <c r="C6356" s="250"/>
      <c r="D6356" s="250"/>
      <c r="E6356" s="250"/>
      <c r="F6356" s="250"/>
    </row>
    <row r="6357" spans="1:6" ht="15" x14ac:dyDescent="0.25">
      <c r="A6357" s="250"/>
      <c r="B6357" s="250"/>
      <c r="C6357" s="250"/>
      <c r="D6357" s="250"/>
      <c r="E6357" s="250"/>
      <c r="F6357" s="250"/>
    </row>
    <row r="6358" spans="1:6" ht="15" x14ac:dyDescent="0.25">
      <c r="A6358" s="250"/>
      <c r="B6358" s="250"/>
      <c r="C6358" s="250"/>
      <c r="D6358" s="250"/>
      <c r="E6358" s="250"/>
      <c r="F6358" s="250"/>
    </row>
    <row r="6359" spans="1:6" ht="15" x14ac:dyDescent="0.25">
      <c r="A6359" s="250"/>
      <c r="B6359" s="250"/>
      <c r="C6359" s="250"/>
      <c r="D6359" s="250"/>
      <c r="E6359" s="250"/>
      <c r="F6359" s="250"/>
    </row>
    <row r="6360" spans="1:6" ht="15" x14ac:dyDescent="0.25">
      <c r="A6360" s="250"/>
      <c r="B6360" s="250"/>
      <c r="C6360" s="250"/>
      <c r="D6360" s="250"/>
      <c r="E6360" s="250"/>
      <c r="F6360" s="250"/>
    </row>
    <row r="6361" spans="1:6" ht="15" x14ac:dyDescent="0.25">
      <c r="A6361" s="250"/>
      <c r="B6361" s="250"/>
      <c r="C6361" s="250"/>
      <c r="D6361" s="250"/>
      <c r="E6361" s="250"/>
      <c r="F6361" s="250"/>
    </row>
    <row r="6362" spans="1:6" ht="15" x14ac:dyDescent="0.25">
      <c r="A6362" s="250"/>
      <c r="B6362" s="250"/>
      <c r="C6362" s="250"/>
      <c r="D6362" s="250"/>
      <c r="E6362" s="250"/>
      <c r="F6362" s="250"/>
    </row>
    <row r="6363" spans="1:6" ht="15" x14ac:dyDescent="0.25">
      <c r="A6363" s="250"/>
      <c r="B6363" s="250"/>
      <c r="C6363" s="250"/>
      <c r="D6363" s="250"/>
      <c r="E6363" s="250"/>
      <c r="F6363" s="250"/>
    </row>
    <row r="6364" spans="1:6" ht="15" x14ac:dyDescent="0.25">
      <c r="A6364" s="250"/>
      <c r="B6364" s="250"/>
      <c r="C6364" s="250"/>
      <c r="D6364" s="250"/>
      <c r="E6364" s="250"/>
      <c r="F6364" s="250"/>
    </row>
    <row r="6365" spans="1:6" ht="15" x14ac:dyDescent="0.25">
      <c r="A6365" s="250"/>
      <c r="B6365" s="250"/>
      <c r="C6365" s="250"/>
      <c r="D6365" s="250"/>
      <c r="E6365" s="250"/>
      <c r="F6365" s="250"/>
    </row>
    <row r="6366" spans="1:6" ht="15" x14ac:dyDescent="0.25">
      <c r="A6366" s="250"/>
      <c r="B6366" s="250"/>
      <c r="C6366" s="250"/>
      <c r="D6366" s="250"/>
      <c r="E6366" s="250"/>
      <c r="F6366" s="250"/>
    </row>
    <row r="6367" spans="1:6" ht="15" x14ac:dyDescent="0.25">
      <c r="A6367" s="250"/>
      <c r="B6367" s="250"/>
      <c r="C6367" s="250"/>
      <c r="D6367" s="250"/>
      <c r="E6367" s="250"/>
      <c r="F6367" s="250"/>
    </row>
    <row r="6368" spans="1:6" ht="15" x14ac:dyDescent="0.25">
      <c r="A6368" s="250"/>
      <c r="B6368" s="250"/>
      <c r="C6368" s="250"/>
      <c r="D6368" s="250"/>
      <c r="E6368" s="250"/>
      <c r="F6368" s="250"/>
    </row>
    <row r="6369" spans="1:6" ht="15" x14ac:dyDescent="0.25">
      <c r="A6369" s="250"/>
      <c r="B6369" s="250"/>
      <c r="C6369" s="250"/>
      <c r="D6369" s="250"/>
      <c r="E6369" s="250"/>
      <c r="F6369" s="250"/>
    </row>
    <row r="6370" spans="1:6" ht="15" x14ac:dyDescent="0.25">
      <c r="A6370" s="250"/>
      <c r="B6370" s="250"/>
      <c r="C6370" s="250"/>
      <c r="D6370" s="250"/>
      <c r="E6370" s="250"/>
      <c r="F6370" s="250"/>
    </row>
    <row r="6371" spans="1:6" ht="15" x14ac:dyDescent="0.25">
      <c r="A6371" s="250"/>
      <c r="B6371" s="250"/>
      <c r="C6371" s="250"/>
      <c r="D6371" s="250"/>
      <c r="E6371" s="250"/>
      <c r="F6371" s="250"/>
    </row>
    <row r="6372" spans="1:6" ht="15" x14ac:dyDescent="0.25">
      <c r="A6372" s="250"/>
      <c r="B6372" s="250"/>
      <c r="C6372" s="250"/>
      <c r="D6372" s="250"/>
      <c r="E6372" s="250"/>
      <c r="F6372" s="250"/>
    </row>
    <row r="6373" spans="1:6" ht="15" x14ac:dyDescent="0.25">
      <c r="A6373" s="250"/>
      <c r="B6373" s="250"/>
      <c r="C6373" s="250"/>
      <c r="D6373" s="250"/>
      <c r="E6373" s="250"/>
      <c r="F6373" s="250"/>
    </row>
    <row r="6374" spans="1:6" ht="15" x14ac:dyDescent="0.25">
      <c r="A6374" s="250"/>
      <c r="B6374" s="250"/>
      <c r="C6374" s="250"/>
      <c r="D6374" s="250"/>
      <c r="E6374" s="250"/>
      <c r="F6374" s="250"/>
    </row>
    <row r="6375" spans="1:6" ht="15" x14ac:dyDescent="0.25">
      <c r="A6375" s="250"/>
      <c r="B6375" s="250"/>
      <c r="C6375" s="250"/>
      <c r="D6375" s="250"/>
      <c r="E6375" s="250"/>
      <c r="F6375" s="250"/>
    </row>
    <row r="6376" spans="1:6" ht="15" x14ac:dyDescent="0.25">
      <c r="A6376" s="250"/>
      <c r="B6376" s="250"/>
      <c r="C6376" s="250"/>
      <c r="D6376" s="250"/>
      <c r="E6376" s="250"/>
      <c r="F6376" s="250"/>
    </row>
    <row r="6377" spans="1:6" ht="15" x14ac:dyDescent="0.25">
      <c r="A6377" s="250"/>
      <c r="B6377" s="250"/>
      <c r="C6377" s="250"/>
      <c r="D6377" s="250"/>
      <c r="E6377" s="250"/>
      <c r="F6377" s="250"/>
    </row>
    <row r="6378" spans="1:6" ht="15" x14ac:dyDescent="0.25">
      <c r="A6378" s="250"/>
      <c r="B6378" s="250"/>
      <c r="C6378" s="250"/>
      <c r="D6378" s="250"/>
      <c r="E6378" s="250"/>
      <c r="F6378" s="250"/>
    </row>
    <row r="6379" spans="1:6" ht="15" x14ac:dyDescent="0.25">
      <c r="A6379" s="250"/>
      <c r="B6379" s="250"/>
      <c r="C6379" s="250"/>
      <c r="D6379" s="250"/>
      <c r="E6379" s="250"/>
      <c r="F6379" s="250"/>
    </row>
    <row r="6380" spans="1:6" ht="15" x14ac:dyDescent="0.25">
      <c r="A6380" s="250"/>
      <c r="B6380" s="250"/>
      <c r="C6380" s="250"/>
      <c r="D6380" s="250"/>
      <c r="E6380" s="250"/>
      <c r="F6380" s="250"/>
    </row>
    <row r="6381" spans="1:6" ht="15" x14ac:dyDescent="0.25">
      <c r="A6381" s="250"/>
      <c r="B6381" s="250"/>
      <c r="C6381" s="250"/>
      <c r="D6381" s="250"/>
      <c r="E6381" s="250"/>
      <c r="F6381" s="250"/>
    </row>
    <row r="6382" spans="1:6" ht="15" x14ac:dyDescent="0.25">
      <c r="A6382" s="250"/>
      <c r="B6382" s="250"/>
      <c r="C6382" s="250"/>
      <c r="D6382" s="250"/>
      <c r="E6382" s="250"/>
      <c r="F6382" s="250"/>
    </row>
    <row r="6383" spans="1:6" ht="15" x14ac:dyDescent="0.25">
      <c r="A6383" s="250"/>
      <c r="B6383" s="250"/>
      <c r="C6383" s="250"/>
      <c r="D6383" s="250"/>
      <c r="E6383" s="250"/>
      <c r="F6383" s="250"/>
    </row>
    <row r="6384" spans="1:6" ht="15" x14ac:dyDescent="0.25">
      <c r="A6384" s="250"/>
      <c r="B6384" s="250"/>
      <c r="C6384" s="250"/>
      <c r="D6384" s="250"/>
      <c r="E6384" s="250"/>
      <c r="F6384" s="250"/>
    </row>
    <row r="6385" spans="1:6" ht="15" x14ac:dyDescent="0.25">
      <c r="A6385" s="250"/>
      <c r="B6385" s="250"/>
      <c r="C6385" s="250"/>
      <c r="D6385" s="250"/>
      <c r="E6385" s="250"/>
      <c r="F6385" s="250"/>
    </row>
    <row r="6386" spans="1:6" ht="15" x14ac:dyDescent="0.25">
      <c r="A6386" s="250"/>
      <c r="B6386" s="250"/>
      <c r="C6386" s="250"/>
      <c r="D6386" s="250"/>
      <c r="E6386" s="250"/>
      <c r="F6386" s="250"/>
    </row>
    <row r="6387" spans="1:6" ht="15" x14ac:dyDescent="0.25">
      <c r="A6387" s="250"/>
      <c r="B6387" s="250"/>
      <c r="C6387" s="250"/>
      <c r="D6387" s="250"/>
      <c r="E6387" s="250"/>
      <c r="F6387" s="250"/>
    </row>
    <row r="6388" spans="1:6" ht="15" x14ac:dyDescent="0.25">
      <c r="A6388" s="250"/>
      <c r="B6388" s="250"/>
      <c r="C6388" s="250"/>
      <c r="D6388" s="250"/>
      <c r="E6388" s="250"/>
      <c r="F6388" s="250"/>
    </row>
    <row r="6389" spans="1:6" ht="15" x14ac:dyDescent="0.25">
      <c r="A6389" s="250"/>
      <c r="B6389" s="250"/>
      <c r="C6389" s="250"/>
      <c r="D6389" s="250"/>
      <c r="E6389" s="250"/>
      <c r="F6389" s="250"/>
    </row>
    <row r="6390" spans="1:6" ht="15" x14ac:dyDescent="0.25">
      <c r="A6390" s="250"/>
      <c r="B6390" s="250"/>
      <c r="C6390" s="250"/>
      <c r="D6390" s="250"/>
      <c r="E6390" s="250"/>
      <c r="F6390" s="250"/>
    </row>
    <row r="6391" spans="1:6" ht="15" x14ac:dyDescent="0.25">
      <c r="A6391" s="250"/>
      <c r="B6391" s="250"/>
      <c r="C6391" s="250"/>
      <c r="D6391" s="250"/>
      <c r="E6391" s="250"/>
      <c r="F6391" s="250"/>
    </row>
    <row r="6392" spans="1:6" ht="15" x14ac:dyDescent="0.25">
      <c r="A6392" s="250"/>
      <c r="B6392" s="250"/>
      <c r="C6392" s="250"/>
      <c r="D6392" s="250"/>
      <c r="E6392" s="250"/>
      <c r="F6392" s="250"/>
    </row>
    <row r="6393" spans="1:6" ht="15" x14ac:dyDescent="0.25">
      <c r="A6393" s="250"/>
      <c r="B6393" s="250"/>
      <c r="C6393" s="250"/>
      <c r="D6393" s="250"/>
      <c r="E6393" s="250"/>
      <c r="F6393" s="250"/>
    </row>
    <row r="6394" spans="1:6" ht="15" x14ac:dyDescent="0.25">
      <c r="A6394" s="250"/>
      <c r="B6394" s="250"/>
      <c r="C6394" s="250"/>
      <c r="D6394" s="250"/>
      <c r="E6394" s="250"/>
      <c r="F6394" s="250"/>
    </row>
    <row r="6395" spans="1:6" ht="15" x14ac:dyDescent="0.25">
      <c r="A6395" s="250"/>
      <c r="B6395" s="250"/>
      <c r="C6395" s="250"/>
      <c r="D6395" s="250"/>
      <c r="E6395" s="250"/>
      <c r="F6395" s="250"/>
    </row>
    <row r="6396" spans="1:6" ht="15" x14ac:dyDescent="0.25">
      <c r="A6396" s="250"/>
      <c r="B6396" s="250"/>
      <c r="C6396" s="250"/>
      <c r="D6396" s="250"/>
      <c r="E6396" s="250"/>
      <c r="F6396" s="250"/>
    </row>
    <row r="6397" spans="1:6" ht="15" x14ac:dyDescent="0.25">
      <c r="A6397" s="250"/>
      <c r="B6397" s="250"/>
      <c r="C6397" s="250"/>
      <c r="D6397" s="250"/>
      <c r="E6397" s="250"/>
      <c r="F6397" s="250"/>
    </row>
    <row r="6398" spans="1:6" ht="15" x14ac:dyDescent="0.25">
      <c r="A6398" s="250"/>
      <c r="B6398" s="250"/>
      <c r="C6398" s="250"/>
      <c r="D6398" s="250"/>
      <c r="E6398" s="250"/>
      <c r="F6398" s="250"/>
    </row>
    <row r="6399" spans="1:6" ht="15" x14ac:dyDescent="0.25">
      <c r="A6399" s="250"/>
      <c r="B6399" s="250"/>
      <c r="C6399" s="250"/>
      <c r="D6399" s="250"/>
      <c r="E6399" s="250"/>
      <c r="F6399" s="250"/>
    </row>
    <row r="6400" spans="1:6" ht="15" x14ac:dyDescent="0.25">
      <c r="A6400" s="250"/>
      <c r="B6400" s="250"/>
      <c r="C6400" s="250"/>
      <c r="D6400" s="250"/>
      <c r="E6400" s="250"/>
      <c r="F6400" s="250"/>
    </row>
    <row r="6401" spans="1:6" ht="15" x14ac:dyDescent="0.25">
      <c r="A6401" s="250"/>
      <c r="B6401" s="250"/>
      <c r="C6401" s="250"/>
      <c r="D6401" s="250"/>
      <c r="E6401" s="250"/>
      <c r="F6401" s="250"/>
    </row>
    <row r="6402" spans="1:6" ht="15" x14ac:dyDescent="0.25">
      <c r="A6402" s="250"/>
      <c r="B6402" s="250"/>
      <c r="C6402" s="250"/>
      <c r="D6402" s="250"/>
      <c r="E6402" s="250"/>
      <c r="F6402" s="250"/>
    </row>
    <row r="6403" spans="1:6" ht="15" x14ac:dyDescent="0.25">
      <c r="A6403" s="250"/>
      <c r="B6403" s="250"/>
      <c r="C6403" s="250"/>
      <c r="D6403" s="250"/>
      <c r="E6403" s="250"/>
      <c r="F6403" s="250"/>
    </row>
    <row r="6404" spans="1:6" ht="15" x14ac:dyDescent="0.25">
      <c r="A6404" s="250"/>
      <c r="B6404" s="250"/>
      <c r="C6404" s="250"/>
      <c r="D6404" s="250"/>
      <c r="E6404" s="250"/>
      <c r="F6404" s="250"/>
    </row>
    <row r="6405" spans="1:6" ht="15" x14ac:dyDescent="0.25">
      <c r="A6405" s="250"/>
      <c r="B6405" s="250"/>
      <c r="C6405" s="250"/>
      <c r="D6405" s="250"/>
      <c r="E6405" s="250"/>
      <c r="F6405" s="250"/>
    </row>
    <row r="6406" spans="1:6" ht="15" x14ac:dyDescent="0.25">
      <c r="A6406" s="250"/>
      <c r="B6406" s="250"/>
      <c r="C6406" s="250"/>
      <c r="D6406" s="250"/>
      <c r="E6406" s="250"/>
      <c r="F6406" s="250"/>
    </row>
    <row r="6407" spans="1:6" ht="15" x14ac:dyDescent="0.25">
      <c r="A6407" s="250"/>
      <c r="B6407" s="250"/>
      <c r="C6407" s="250"/>
      <c r="D6407" s="250"/>
      <c r="E6407" s="250"/>
      <c r="F6407" s="250"/>
    </row>
    <row r="6408" spans="1:6" ht="15" x14ac:dyDescent="0.25">
      <c r="A6408" s="250"/>
      <c r="B6408" s="250"/>
      <c r="C6408" s="250"/>
      <c r="D6408" s="250"/>
      <c r="E6408" s="250"/>
      <c r="F6408" s="250"/>
    </row>
    <row r="6409" spans="1:6" ht="15" x14ac:dyDescent="0.25">
      <c r="A6409" s="250"/>
      <c r="B6409" s="250"/>
      <c r="C6409" s="250"/>
      <c r="D6409" s="250"/>
      <c r="E6409" s="250"/>
      <c r="F6409" s="250"/>
    </row>
    <row r="6410" spans="1:6" ht="15" x14ac:dyDescent="0.25">
      <c r="A6410" s="250"/>
      <c r="B6410" s="250"/>
      <c r="C6410" s="250"/>
      <c r="D6410" s="250"/>
      <c r="E6410" s="250"/>
      <c r="F6410" s="250"/>
    </row>
    <row r="6411" spans="1:6" ht="15" x14ac:dyDescent="0.25">
      <c r="A6411" s="250"/>
      <c r="B6411" s="250"/>
      <c r="C6411" s="250"/>
      <c r="D6411" s="250"/>
      <c r="E6411" s="250"/>
      <c r="F6411" s="250"/>
    </row>
    <row r="6412" spans="1:6" ht="15" x14ac:dyDescent="0.25">
      <c r="A6412" s="250"/>
      <c r="B6412" s="250"/>
      <c r="C6412" s="250"/>
      <c r="D6412" s="250"/>
      <c r="E6412" s="250"/>
      <c r="F6412" s="250"/>
    </row>
    <row r="6413" spans="1:6" ht="15" x14ac:dyDescent="0.25">
      <c r="A6413" s="250"/>
      <c r="B6413" s="250"/>
      <c r="C6413" s="250"/>
      <c r="D6413" s="250"/>
      <c r="E6413" s="250"/>
      <c r="F6413" s="250"/>
    </row>
    <row r="6414" spans="1:6" ht="15" x14ac:dyDescent="0.25">
      <c r="A6414" s="250"/>
      <c r="B6414" s="250"/>
      <c r="C6414" s="250"/>
      <c r="D6414" s="250"/>
      <c r="E6414" s="250"/>
      <c r="F6414" s="250"/>
    </row>
    <row r="6415" spans="1:6" ht="15" x14ac:dyDescent="0.25">
      <c r="A6415" s="250"/>
      <c r="B6415" s="250"/>
      <c r="C6415" s="250"/>
      <c r="D6415" s="250"/>
      <c r="E6415" s="250"/>
      <c r="F6415" s="250"/>
    </row>
    <row r="6416" spans="1:6" ht="15" x14ac:dyDescent="0.25">
      <c r="A6416" s="250"/>
      <c r="B6416" s="250"/>
      <c r="C6416" s="250"/>
      <c r="D6416" s="250"/>
      <c r="E6416" s="250"/>
      <c r="F6416" s="250"/>
    </row>
    <row r="6417" spans="1:6" ht="15" x14ac:dyDescent="0.25">
      <c r="A6417" s="250"/>
      <c r="B6417" s="250"/>
      <c r="C6417" s="250"/>
      <c r="D6417" s="250"/>
      <c r="E6417" s="250"/>
      <c r="F6417" s="250"/>
    </row>
    <row r="6418" spans="1:6" ht="15" x14ac:dyDescent="0.25">
      <c r="A6418" s="250"/>
      <c r="B6418" s="250"/>
      <c r="C6418" s="250"/>
      <c r="D6418" s="250"/>
      <c r="E6418" s="250"/>
      <c r="F6418" s="250"/>
    </row>
    <row r="6419" spans="1:6" ht="15" x14ac:dyDescent="0.25">
      <c r="A6419" s="250"/>
      <c r="B6419" s="250"/>
      <c r="C6419" s="250"/>
      <c r="D6419" s="250"/>
      <c r="E6419" s="250"/>
      <c r="F6419" s="250"/>
    </row>
    <row r="6420" spans="1:6" ht="15" x14ac:dyDescent="0.25">
      <c r="A6420" s="250"/>
      <c r="B6420" s="250"/>
      <c r="C6420" s="250"/>
      <c r="D6420" s="250"/>
      <c r="E6420" s="250"/>
      <c r="F6420" s="250"/>
    </row>
    <row r="6421" spans="1:6" ht="15" x14ac:dyDescent="0.25">
      <c r="A6421" s="250"/>
      <c r="B6421" s="250"/>
      <c r="C6421" s="250"/>
      <c r="D6421" s="250"/>
      <c r="E6421" s="250"/>
      <c r="F6421" s="250"/>
    </row>
    <row r="6422" spans="1:6" ht="15" x14ac:dyDescent="0.25">
      <c r="A6422" s="250"/>
      <c r="B6422" s="250"/>
      <c r="C6422" s="250"/>
      <c r="D6422" s="250"/>
      <c r="E6422" s="250"/>
      <c r="F6422" s="250"/>
    </row>
    <row r="6423" spans="1:6" ht="15" x14ac:dyDescent="0.25">
      <c r="A6423" s="250"/>
      <c r="B6423" s="250"/>
      <c r="C6423" s="250"/>
      <c r="D6423" s="250"/>
      <c r="E6423" s="250"/>
      <c r="F6423" s="250"/>
    </row>
    <row r="6424" spans="1:6" ht="15" x14ac:dyDescent="0.25">
      <c r="A6424" s="250"/>
      <c r="B6424" s="250"/>
      <c r="C6424" s="250"/>
      <c r="D6424" s="250"/>
      <c r="E6424" s="250"/>
      <c r="F6424" s="250"/>
    </row>
    <row r="6425" spans="1:6" ht="15" x14ac:dyDescent="0.25">
      <c r="A6425" s="250"/>
      <c r="B6425" s="250"/>
      <c r="C6425" s="250"/>
      <c r="D6425" s="250"/>
      <c r="E6425" s="250"/>
      <c r="F6425" s="250"/>
    </row>
    <row r="6426" spans="1:6" ht="15" x14ac:dyDescent="0.25">
      <c r="A6426" s="250"/>
      <c r="B6426" s="250"/>
      <c r="C6426" s="250"/>
      <c r="D6426" s="250"/>
      <c r="E6426" s="250"/>
      <c r="F6426" s="250"/>
    </row>
    <row r="6427" spans="1:6" ht="15" x14ac:dyDescent="0.25">
      <c r="A6427" s="250"/>
      <c r="B6427" s="250"/>
      <c r="C6427" s="250"/>
      <c r="D6427" s="250"/>
      <c r="E6427" s="250"/>
      <c r="F6427" s="250"/>
    </row>
    <row r="6428" spans="1:6" ht="15" x14ac:dyDescent="0.25">
      <c r="A6428" s="250"/>
      <c r="B6428" s="250"/>
      <c r="C6428" s="250"/>
      <c r="D6428" s="250"/>
      <c r="E6428" s="250"/>
      <c r="F6428" s="250"/>
    </row>
    <row r="6429" spans="1:6" ht="15" x14ac:dyDescent="0.25">
      <c r="A6429" s="250"/>
      <c r="B6429" s="250"/>
      <c r="C6429" s="250"/>
      <c r="D6429" s="250"/>
      <c r="E6429" s="250"/>
      <c r="F6429" s="250"/>
    </row>
    <row r="6430" spans="1:6" ht="15" x14ac:dyDescent="0.25">
      <c r="A6430" s="250"/>
      <c r="B6430" s="250"/>
      <c r="C6430" s="250"/>
      <c r="D6430" s="250"/>
      <c r="E6430" s="250"/>
      <c r="F6430" s="250"/>
    </row>
    <row r="6431" spans="1:6" ht="15" x14ac:dyDescent="0.25">
      <c r="A6431" s="250"/>
      <c r="B6431" s="250"/>
      <c r="C6431" s="250"/>
      <c r="D6431" s="250"/>
      <c r="E6431" s="250"/>
      <c r="F6431" s="250"/>
    </row>
    <row r="6432" spans="1:6" ht="15" x14ac:dyDescent="0.25">
      <c r="A6432" s="250"/>
      <c r="B6432" s="250"/>
      <c r="C6432" s="250"/>
      <c r="D6432" s="250"/>
      <c r="E6432" s="250"/>
      <c r="F6432" s="250"/>
    </row>
    <row r="6433" spans="1:6" ht="15" x14ac:dyDescent="0.25">
      <c r="A6433" s="250"/>
      <c r="B6433" s="250"/>
      <c r="C6433" s="250"/>
      <c r="D6433" s="250"/>
      <c r="E6433" s="250"/>
      <c r="F6433" s="250"/>
    </row>
    <row r="6434" spans="1:6" ht="15" x14ac:dyDescent="0.25">
      <c r="A6434" s="250"/>
      <c r="B6434" s="250"/>
      <c r="C6434" s="250"/>
      <c r="D6434" s="250"/>
      <c r="E6434" s="250"/>
      <c r="F6434" s="250"/>
    </row>
    <row r="6435" spans="1:6" ht="15" x14ac:dyDescent="0.25">
      <c r="A6435" s="250"/>
      <c r="B6435" s="250"/>
      <c r="C6435" s="250"/>
      <c r="D6435" s="250"/>
      <c r="E6435" s="250"/>
      <c r="F6435" s="250"/>
    </row>
    <row r="6436" spans="1:6" ht="15" x14ac:dyDescent="0.25">
      <c r="A6436" s="250"/>
      <c r="B6436" s="250"/>
      <c r="C6436" s="250"/>
      <c r="D6436" s="250"/>
      <c r="E6436" s="250"/>
      <c r="F6436" s="250"/>
    </row>
    <row r="6437" spans="1:6" ht="15" x14ac:dyDescent="0.25">
      <c r="A6437" s="250"/>
      <c r="B6437" s="250"/>
      <c r="C6437" s="250"/>
      <c r="D6437" s="250"/>
      <c r="E6437" s="250"/>
      <c r="F6437" s="250"/>
    </row>
    <row r="6438" spans="1:6" ht="15" x14ac:dyDescent="0.25">
      <c r="A6438" s="250"/>
      <c r="B6438" s="250"/>
      <c r="C6438" s="250"/>
      <c r="D6438" s="250"/>
      <c r="E6438" s="250"/>
      <c r="F6438" s="250"/>
    </row>
    <row r="6439" spans="1:6" ht="15" x14ac:dyDescent="0.25">
      <c r="A6439" s="250"/>
      <c r="B6439" s="250"/>
      <c r="C6439" s="250"/>
      <c r="D6439" s="250"/>
      <c r="E6439" s="250"/>
      <c r="F6439" s="250"/>
    </row>
    <row r="6440" spans="1:6" ht="15" x14ac:dyDescent="0.25">
      <c r="A6440" s="250"/>
      <c r="B6440" s="250"/>
      <c r="C6440" s="250"/>
      <c r="D6440" s="250"/>
      <c r="E6440" s="250"/>
      <c r="F6440" s="250"/>
    </row>
    <row r="6441" spans="1:6" ht="15" x14ac:dyDescent="0.25">
      <c r="A6441" s="250"/>
      <c r="B6441" s="250"/>
      <c r="C6441" s="250"/>
      <c r="D6441" s="250"/>
      <c r="E6441" s="250"/>
      <c r="F6441" s="250"/>
    </row>
    <row r="6442" spans="1:6" ht="15" x14ac:dyDescent="0.25">
      <c r="A6442" s="250"/>
      <c r="B6442" s="250"/>
      <c r="C6442" s="250"/>
      <c r="D6442" s="250"/>
      <c r="E6442" s="250"/>
      <c r="F6442" s="250"/>
    </row>
    <row r="6443" spans="1:6" ht="15" x14ac:dyDescent="0.25">
      <c r="A6443" s="250"/>
      <c r="B6443" s="250"/>
      <c r="C6443" s="250"/>
      <c r="D6443" s="250"/>
      <c r="E6443" s="250"/>
      <c r="F6443" s="250"/>
    </row>
    <row r="6444" spans="1:6" ht="15" x14ac:dyDescent="0.25">
      <c r="A6444" s="250"/>
      <c r="B6444" s="250"/>
      <c r="C6444" s="250"/>
      <c r="D6444" s="250"/>
      <c r="E6444" s="250"/>
      <c r="F6444" s="250"/>
    </row>
    <row r="6445" spans="1:6" ht="15" x14ac:dyDescent="0.25">
      <c r="A6445" s="250"/>
      <c r="B6445" s="250"/>
      <c r="C6445" s="250"/>
      <c r="D6445" s="250"/>
      <c r="E6445" s="250"/>
      <c r="F6445" s="250"/>
    </row>
    <row r="6446" spans="1:6" ht="15" x14ac:dyDescent="0.25">
      <c r="A6446" s="250"/>
      <c r="B6446" s="250"/>
      <c r="C6446" s="250"/>
      <c r="D6446" s="250"/>
      <c r="E6446" s="250"/>
      <c r="F6446" s="250"/>
    </row>
    <row r="6447" spans="1:6" ht="15" x14ac:dyDescent="0.25">
      <c r="A6447" s="250"/>
      <c r="B6447" s="250"/>
      <c r="C6447" s="250"/>
      <c r="D6447" s="250"/>
      <c r="E6447" s="250"/>
      <c r="F6447" s="250"/>
    </row>
    <row r="6448" spans="1:6" ht="15" x14ac:dyDescent="0.25">
      <c r="A6448" s="250"/>
      <c r="B6448" s="250"/>
      <c r="C6448" s="250"/>
      <c r="D6448" s="250"/>
      <c r="E6448" s="250"/>
      <c r="F6448" s="250"/>
    </row>
    <row r="6449" spans="1:6" ht="15" x14ac:dyDescent="0.25">
      <c r="A6449" s="250"/>
      <c r="B6449" s="250"/>
      <c r="C6449" s="250"/>
      <c r="D6449" s="250"/>
      <c r="E6449" s="250"/>
      <c r="F6449" s="250"/>
    </row>
    <row r="6450" spans="1:6" ht="15" x14ac:dyDescent="0.25">
      <c r="A6450" s="250"/>
      <c r="B6450" s="250"/>
      <c r="C6450" s="250"/>
      <c r="D6450" s="250"/>
      <c r="E6450" s="250"/>
      <c r="F6450" s="250"/>
    </row>
    <row r="6451" spans="1:6" ht="15" x14ac:dyDescent="0.25">
      <c r="A6451" s="250"/>
      <c r="B6451" s="250"/>
      <c r="C6451" s="250"/>
      <c r="D6451" s="250"/>
      <c r="E6451" s="250"/>
      <c r="F6451" s="250"/>
    </row>
    <row r="6452" spans="1:6" ht="15" x14ac:dyDescent="0.25">
      <c r="A6452" s="250"/>
      <c r="B6452" s="250"/>
      <c r="C6452" s="250"/>
      <c r="D6452" s="250"/>
      <c r="E6452" s="250"/>
      <c r="F6452" s="250"/>
    </row>
    <row r="6453" spans="1:6" ht="15" x14ac:dyDescent="0.25">
      <c r="A6453" s="250"/>
      <c r="B6453" s="250"/>
      <c r="C6453" s="250"/>
      <c r="D6453" s="250"/>
      <c r="E6453" s="250"/>
      <c r="F6453" s="250"/>
    </row>
    <row r="6454" spans="1:6" ht="15" x14ac:dyDescent="0.25">
      <c r="A6454" s="250"/>
      <c r="B6454" s="250"/>
      <c r="C6454" s="250"/>
      <c r="D6454" s="250"/>
      <c r="E6454" s="250"/>
      <c r="F6454" s="250"/>
    </row>
    <row r="6455" spans="1:6" ht="15" x14ac:dyDescent="0.25">
      <c r="A6455" s="250"/>
      <c r="B6455" s="250"/>
      <c r="C6455" s="250"/>
      <c r="D6455" s="250"/>
      <c r="E6455" s="250"/>
      <c r="F6455" s="250"/>
    </row>
    <row r="6456" spans="1:6" ht="15" x14ac:dyDescent="0.25">
      <c r="A6456" s="250"/>
      <c r="B6456" s="250"/>
      <c r="C6456" s="250"/>
      <c r="D6456" s="250"/>
      <c r="E6456" s="250"/>
      <c r="F6456" s="250"/>
    </row>
    <row r="6457" spans="1:6" ht="15" x14ac:dyDescent="0.25">
      <c r="A6457" s="250"/>
      <c r="B6457" s="250"/>
      <c r="C6457" s="250"/>
      <c r="D6457" s="250"/>
      <c r="E6457" s="250"/>
      <c r="F6457" s="250"/>
    </row>
    <row r="6458" spans="1:6" ht="15" x14ac:dyDescent="0.25">
      <c r="A6458" s="250"/>
      <c r="B6458" s="250"/>
      <c r="C6458" s="250"/>
      <c r="D6458" s="250"/>
      <c r="E6458" s="250"/>
      <c r="F6458" s="250"/>
    </row>
    <row r="6459" spans="1:6" ht="15" x14ac:dyDescent="0.25">
      <c r="A6459" s="250"/>
      <c r="B6459" s="250"/>
      <c r="C6459" s="250"/>
      <c r="D6459" s="250"/>
      <c r="E6459" s="250"/>
      <c r="F6459" s="250"/>
    </row>
    <row r="6460" spans="1:6" ht="15" x14ac:dyDescent="0.25">
      <c r="A6460" s="250"/>
      <c r="B6460" s="250"/>
      <c r="C6460" s="250"/>
      <c r="D6460" s="250"/>
      <c r="E6460" s="250"/>
      <c r="F6460" s="250"/>
    </row>
    <row r="6461" spans="1:6" ht="15" x14ac:dyDescent="0.25">
      <c r="A6461" s="250"/>
      <c r="B6461" s="250"/>
      <c r="C6461" s="250"/>
      <c r="D6461" s="250"/>
      <c r="E6461" s="250"/>
      <c r="F6461" s="250"/>
    </row>
    <row r="6462" spans="1:6" ht="15" x14ac:dyDescent="0.25">
      <c r="A6462" s="250"/>
      <c r="B6462" s="250"/>
      <c r="C6462" s="250"/>
      <c r="D6462" s="250"/>
      <c r="E6462" s="250"/>
      <c r="F6462" s="250"/>
    </row>
    <row r="6463" spans="1:6" ht="15" x14ac:dyDescent="0.25">
      <c r="A6463" s="250"/>
      <c r="B6463" s="250"/>
      <c r="C6463" s="250"/>
      <c r="D6463" s="250"/>
      <c r="E6463" s="250"/>
      <c r="F6463" s="250"/>
    </row>
    <row r="6464" spans="1:6" ht="15" x14ac:dyDescent="0.25">
      <c r="A6464" s="250"/>
      <c r="B6464" s="250"/>
      <c r="C6464" s="250"/>
      <c r="D6464" s="250"/>
      <c r="E6464" s="250"/>
      <c r="F6464" s="250"/>
    </row>
    <row r="6465" spans="1:6" ht="15" x14ac:dyDescent="0.25">
      <c r="A6465" s="250"/>
      <c r="B6465" s="250"/>
      <c r="C6465" s="250"/>
      <c r="D6465" s="250"/>
      <c r="E6465" s="250"/>
      <c r="F6465" s="250"/>
    </row>
    <row r="6466" spans="1:6" ht="15" x14ac:dyDescent="0.25">
      <c r="A6466" s="250"/>
      <c r="B6466" s="250"/>
      <c r="C6466" s="250"/>
      <c r="D6466" s="250"/>
      <c r="E6466" s="250"/>
      <c r="F6466" s="250"/>
    </row>
    <row r="6467" spans="1:6" ht="15" x14ac:dyDescent="0.25">
      <c r="A6467" s="250"/>
      <c r="B6467" s="250"/>
      <c r="C6467" s="250"/>
      <c r="D6467" s="250"/>
      <c r="E6467" s="250"/>
      <c r="F6467" s="250"/>
    </row>
    <row r="6468" spans="1:6" ht="15" x14ac:dyDescent="0.25">
      <c r="A6468" s="250"/>
      <c r="B6468" s="250"/>
      <c r="C6468" s="250"/>
      <c r="D6468" s="250"/>
      <c r="E6468" s="250"/>
      <c r="F6468" s="250"/>
    </row>
    <row r="6469" spans="1:6" ht="15" x14ac:dyDescent="0.25">
      <c r="A6469" s="250"/>
      <c r="B6469" s="250"/>
      <c r="C6469" s="250"/>
      <c r="D6469" s="250"/>
      <c r="E6469" s="250"/>
      <c r="F6469" s="250"/>
    </row>
    <row r="6470" spans="1:6" ht="15" x14ac:dyDescent="0.25">
      <c r="A6470" s="250"/>
      <c r="B6470" s="250"/>
      <c r="C6470" s="250"/>
      <c r="D6470" s="250"/>
      <c r="E6470" s="250"/>
      <c r="F6470" s="250"/>
    </row>
    <row r="6471" spans="1:6" ht="15" x14ac:dyDescent="0.25">
      <c r="A6471" s="250"/>
      <c r="B6471" s="250"/>
      <c r="C6471" s="250"/>
      <c r="D6471" s="250"/>
      <c r="E6471" s="250"/>
      <c r="F6471" s="250"/>
    </row>
    <row r="6472" spans="1:6" ht="15" x14ac:dyDescent="0.25">
      <c r="A6472" s="250"/>
      <c r="B6472" s="250"/>
      <c r="C6472" s="250"/>
      <c r="D6472" s="250"/>
      <c r="E6472" s="250"/>
      <c r="F6472" s="250"/>
    </row>
    <row r="6473" spans="1:6" ht="15" x14ac:dyDescent="0.25">
      <c r="A6473" s="250"/>
      <c r="B6473" s="250"/>
      <c r="C6473" s="250"/>
      <c r="D6473" s="250"/>
      <c r="E6473" s="250"/>
      <c r="F6473" s="250"/>
    </row>
    <row r="6474" spans="1:6" ht="15" x14ac:dyDescent="0.25">
      <c r="A6474" s="250"/>
      <c r="B6474" s="250"/>
      <c r="C6474" s="250"/>
      <c r="D6474" s="250"/>
      <c r="E6474" s="250"/>
      <c r="F6474" s="250"/>
    </row>
    <row r="6475" spans="1:6" ht="15" x14ac:dyDescent="0.25">
      <c r="A6475" s="250"/>
      <c r="B6475" s="250"/>
      <c r="C6475" s="250"/>
      <c r="D6475" s="250"/>
      <c r="E6475" s="250"/>
      <c r="F6475" s="250"/>
    </row>
    <row r="6476" spans="1:6" ht="15" x14ac:dyDescent="0.25">
      <c r="A6476" s="250"/>
      <c r="B6476" s="250"/>
      <c r="C6476" s="250"/>
      <c r="D6476" s="250"/>
      <c r="E6476" s="250"/>
      <c r="F6476" s="250"/>
    </row>
    <row r="6477" spans="1:6" ht="15" x14ac:dyDescent="0.25">
      <c r="A6477" s="250"/>
      <c r="B6477" s="250"/>
      <c r="C6477" s="250"/>
      <c r="D6477" s="250"/>
      <c r="E6477" s="250"/>
      <c r="F6477" s="250"/>
    </row>
    <row r="6478" spans="1:6" ht="15" x14ac:dyDescent="0.25">
      <c r="A6478" s="250"/>
      <c r="B6478" s="250"/>
      <c r="C6478" s="250"/>
      <c r="D6478" s="250"/>
      <c r="E6478" s="250"/>
      <c r="F6478" s="250"/>
    </row>
    <row r="6479" spans="1:6" ht="15" x14ac:dyDescent="0.25">
      <c r="A6479" s="250"/>
      <c r="B6479" s="250"/>
      <c r="C6479" s="250"/>
      <c r="D6479" s="250"/>
      <c r="E6479" s="250"/>
      <c r="F6479" s="250"/>
    </row>
    <row r="6480" spans="1:6" ht="15" x14ac:dyDescent="0.25">
      <c r="A6480" s="250"/>
      <c r="B6480" s="250"/>
      <c r="C6480" s="250"/>
      <c r="D6480" s="250"/>
      <c r="E6480" s="250"/>
      <c r="F6480" s="250"/>
    </row>
    <row r="6481" spans="1:6" ht="15" x14ac:dyDescent="0.25">
      <c r="A6481" s="250"/>
      <c r="B6481" s="250"/>
      <c r="C6481" s="250"/>
      <c r="D6481" s="250"/>
      <c r="E6481" s="250"/>
      <c r="F6481" s="250"/>
    </row>
    <row r="6482" spans="1:6" ht="15" x14ac:dyDescent="0.25">
      <c r="A6482" s="250"/>
      <c r="B6482" s="250"/>
      <c r="C6482" s="250"/>
      <c r="D6482" s="250"/>
      <c r="E6482" s="250"/>
      <c r="F6482" s="250"/>
    </row>
    <row r="6483" spans="1:6" ht="15" x14ac:dyDescent="0.25">
      <c r="A6483" s="250"/>
      <c r="B6483" s="250"/>
      <c r="C6483" s="250"/>
      <c r="D6483" s="250"/>
      <c r="E6483" s="250"/>
      <c r="F6483" s="250"/>
    </row>
    <row r="6484" spans="1:6" ht="15" x14ac:dyDescent="0.25">
      <c r="A6484" s="250"/>
      <c r="B6484" s="250"/>
      <c r="C6484" s="250"/>
      <c r="D6484" s="250"/>
      <c r="E6484" s="250"/>
      <c r="F6484" s="250"/>
    </row>
    <row r="6485" spans="1:6" ht="15" x14ac:dyDescent="0.25">
      <c r="A6485" s="250"/>
      <c r="B6485" s="250"/>
      <c r="C6485" s="250"/>
      <c r="D6485" s="250"/>
      <c r="E6485" s="250"/>
      <c r="F6485" s="250"/>
    </row>
    <row r="6486" spans="1:6" ht="15" x14ac:dyDescent="0.25">
      <c r="A6486" s="250"/>
      <c r="B6486" s="250"/>
      <c r="C6486" s="250"/>
      <c r="D6486" s="250"/>
      <c r="E6486" s="250"/>
      <c r="F6486" s="250"/>
    </row>
    <row r="6487" spans="1:6" ht="15" x14ac:dyDescent="0.25">
      <c r="A6487" s="250"/>
      <c r="B6487" s="250"/>
      <c r="C6487" s="250"/>
      <c r="D6487" s="250"/>
      <c r="E6487" s="250"/>
      <c r="F6487" s="250"/>
    </row>
    <row r="6488" spans="1:6" ht="15" x14ac:dyDescent="0.25">
      <c r="A6488" s="250"/>
      <c r="B6488" s="250"/>
      <c r="C6488" s="250"/>
      <c r="D6488" s="250"/>
      <c r="E6488" s="250"/>
      <c r="F6488" s="250"/>
    </row>
    <row r="6489" spans="1:6" ht="15" x14ac:dyDescent="0.25">
      <c r="A6489" s="250"/>
      <c r="B6489" s="250"/>
      <c r="C6489" s="250"/>
      <c r="D6489" s="250"/>
      <c r="E6489" s="250"/>
      <c r="F6489" s="250"/>
    </row>
    <row r="6490" spans="1:6" ht="15" x14ac:dyDescent="0.25">
      <c r="A6490" s="250"/>
      <c r="B6490" s="250"/>
      <c r="C6490" s="250"/>
      <c r="D6490" s="250"/>
      <c r="E6490" s="250"/>
      <c r="F6490" s="250"/>
    </row>
    <row r="6491" spans="1:6" ht="15" x14ac:dyDescent="0.25">
      <c r="A6491" s="250"/>
      <c r="B6491" s="250"/>
      <c r="C6491" s="250"/>
      <c r="D6491" s="250"/>
      <c r="E6491" s="250"/>
      <c r="F6491" s="250"/>
    </row>
    <row r="6492" spans="1:6" ht="15" x14ac:dyDescent="0.25">
      <c r="A6492" s="250"/>
      <c r="B6492" s="250"/>
      <c r="C6492" s="250"/>
      <c r="D6492" s="250"/>
      <c r="E6492" s="250"/>
      <c r="F6492" s="250"/>
    </row>
    <row r="6493" spans="1:6" ht="15" x14ac:dyDescent="0.25">
      <c r="A6493" s="250"/>
      <c r="B6493" s="250"/>
      <c r="C6493" s="250"/>
      <c r="D6493" s="250"/>
      <c r="E6493" s="250"/>
      <c r="F6493" s="250"/>
    </row>
    <row r="6494" spans="1:6" ht="15" x14ac:dyDescent="0.25">
      <c r="A6494" s="250"/>
      <c r="B6494" s="250"/>
      <c r="C6494" s="250"/>
      <c r="D6494" s="250"/>
      <c r="E6494" s="250"/>
      <c r="F6494" s="250"/>
    </row>
    <row r="6495" spans="1:6" ht="15" x14ac:dyDescent="0.25">
      <c r="A6495" s="250"/>
      <c r="B6495" s="250"/>
      <c r="C6495" s="250"/>
      <c r="D6495" s="250"/>
      <c r="E6495" s="250"/>
      <c r="F6495" s="250"/>
    </row>
    <row r="6496" spans="1:6" ht="15" x14ac:dyDescent="0.25">
      <c r="A6496" s="250"/>
      <c r="B6496" s="250"/>
      <c r="C6496" s="250"/>
      <c r="D6496" s="250"/>
      <c r="E6496" s="250"/>
      <c r="F6496" s="250"/>
    </row>
    <row r="6497" spans="1:6" ht="15" x14ac:dyDescent="0.25">
      <c r="A6497" s="250"/>
      <c r="B6497" s="250"/>
      <c r="C6497" s="250"/>
      <c r="D6497" s="250"/>
      <c r="E6497" s="250"/>
      <c r="F6497" s="250"/>
    </row>
    <row r="6498" spans="1:6" ht="15" x14ac:dyDescent="0.25">
      <c r="A6498" s="250"/>
      <c r="B6498" s="250"/>
      <c r="C6498" s="250"/>
      <c r="D6498" s="250"/>
      <c r="E6498" s="250"/>
      <c r="F6498" s="250"/>
    </row>
    <row r="6499" spans="1:6" ht="15" x14ac:dyDescent="0.25">
      <c r="A6499" s="250"/>
      <c r="B6499" s="250"/>
      <c r="C6499" s="250"/>
      <c r="D6499" s="250"/>
      <c r="E6499" s="250"/>
      <c r="F6499" s="250"/>
    </row>
    <row r="6500" spans="1:6" ht="15" x14ac:dyDescent="0.25">
      <c r="A6500" s="250"/>
      <c r="B6500" s="250"/>
      <c r="C6500" s="250"/>
      <c r="D6500" s="250"/>
      <c r="E6500" s="250"/>
      <c r="F6500" s="250"/>
    </row>
    <row r="6501" spans="1:6" ht="15" x14ac:dyDescent="0.25">
      <c r="A6501" s="250"/>
      <c r="B6501" s="250"/>
      <c r="C6501" s="250"/>
      <c r="D6501" s="250"/>
      <c r="E6501" s="250"/>
      <c r="F6501" s="250"/>
    </row>
    <row r="6502" spans="1:6" ht="15" x14ac:dyDescent="0.25">
      <c r="A6502" s="250"/>
      <c r="B6502" s="250"/>
      <c r="C6502" s="250"/>
      <c r="D6502" s="250"/>
      <c r="E6502" s="250"/>
      <c r="F6502" s="250"/>
    </row>
    <row r="6503" spans="1:6" ht="15" x14ac:dyDescent="0.25">
      <c r="A6503" s="250"/>
      <c r="B6503" s="250"/>
      <c r="C6503" s="250"/>
      <c r="D6503" s="250"/>
      <c r="E6503" s="250"/>
      <c r="F6503" s="250"/>
    </row>
    <row r="6504" spans="1:6" ht="15" x14ac:dyDescent="0.25">
      <c r="A6504" s="250"/>
      <c r="B6504" s="250"/>
      <c r="C6504" s="250"/>
      <c r="D6504" s="250"/>
      <c r="E6504" s="250"/>
      <c r="F6504" s="250"/>
    </row>
    <row r="6505" spans="1:6" ht="15" x14ac:dyDescent="0.25">
      <c r="A6505" s="250"/>
      <c r="B6505" s="250"/>
      <c r="C6505" s="250"/>
      <c r="D6505" s="250"/>
      <c r="E6505" s="250"/>
      <c r="F6505" s="250"/>
    </row>
    <row r="6506" spans="1:6" ht="15" x14ac:dyDescent="0.25">
      <c r="A6506" s="250"/>
      <c r="B6506" s="250"/>
      <c r="C6506" s="250"/>
      <c r="D6506" s="250"/>
      <c r="E6506" s="250"/>
      <c r="F6506" s="250"/>
    </row>
    <row r="6507" spans="1:6" ht="15" x14ac:dyDescent="0.25">
      <c r="A6507" s="250"/>
      <c r="B6507" s="250"/>
      <c r="C6507" s="250"/>
      <c r="D6507" s="250"/>
      <c r="E6507" s="250"/>
      <c r="F6507" s="250"/>
    </row>
    <row r="6508" spans="1:6" ht="15" x14ac:dyDescent="0.25">
      <c r="A6508" s="250"/>
      <c r="B6508" s="250"/>
      <c r="C6508" s="250"/>
      <c r="D6508" s="250"/>
      <c r="E6508" s="250"/>
      <c r="F6508" s="250"/>
    </row>
    <row r="6509" spans="1:6" ht="15" x14ac:dyDescent="0.25">
      <c r="A6509" s="250"/>
      <c r="B6509" s="250"/>
      <c r="C6509" s="250"/>
      <c r="D6509" s="250"/>
      <c r="E6509" s="250"/>
      <c r="F6509" s="250"/>
    </row>
    <row r="6510" spans="1:6" ht="15" x14ac:dyDescent="0.25">
      <c r="A6510" s="250"/>
      <c r="B6510" s="250"/>
      <c r="C6510" s="250"/>
      <c r="D6510" s="250"/>
      <c r="E6510" s="250"/>
      <c r="F6510" s="250"/>
    </row>
    <row r="6511" spans="1:6" ht="15" x14ac:dyDescent="0.25">
      <c r="A6511" s="250"/>
      <c r="B6511" s="250"/>
      <c r="C6511" s="250"/>
      <c r="D6511" s="250"/>
      <c r="E6511" s="250"/>
      <c r="F6511" s="250"/>
    </row>
    <row r="6512" spans="1:6" ht="15" x14ac:dyDescent="0.25">
      <c r="A6512" s="250"/>
      <c r="B6512" s="250"/>
      <c r="C6512" s="250"/>
      <c r="D6512" s="250"/>
      <c r="E6512" s="250"/>
      <c r="F6512" s="250"/>
    </row>
    <row r="6513" spans="1:6" ht="15" x14ac:dyDescent="0.25">
      <c r="A6513" s="250"/>
      <c r="B6513" s="250"/>
      <c r="C6513" s="250"/>
      <c r="D6513" s="250"/>
      <c r="E6513" s="250"/>
      <c r="F6513" s="250"/>
    </row>
    <row r="6514" spans="1:6" ht="15" x14ac:dyDescent="0.25">
      <c r="A6514" s="250"/>
      <c r="B6514" s="250"/>
      <c r="C6514" s="250"/>
      <c r="D6514" s="250"/>
      <c r="E6514" s="250"/>
      <c r="F6514" s="250"/>
    </row>
    <row r="6515" spans="1:6" ht="15" x14ac:dyDescent="0.25">
      <c r="A6515" s="250"/>
      <c r="B6515" s="250"/>
      <c r="C6515" s="250"/>
      <c r="D6515" s="250"/>
      <c r="E6515" s="250"/>
      <c r="F6515" s="250"/>
    </row>
    <row r="6516" spans="1:6" ht="15" x14ac:dyDescent="0.25">
      <c r="A6516" s="250"/>
      <c r="B6516" s="250"/>
      <c r="C6516" s="250"/>
      <c r="D6516" s="250"/>
      <c r="E6516" s="250"/>
      <c r="F6516" s="250"/>
    </row>
    <row r="6517" spans="1:6" ht="15" x14ac:dyDescent="0.25">
      <c r="A6517" s="250"/>
      <c r="B6517" s="250"/>
      <c r="C6517" s="250"/>
      <c r="D6517" s="250"/>
      <c r="E6517" s="250"/>
      <c r="F6517" s="250"/>
    </row>
    <row r="6518" spans="1:6" ht="15" x14ac:dyDescent="0.25">
      <c r="A6518" s="250"/>
      <c r="B6518" s="250"/>
      <c r="C6518" s="250"/>
      <c r="D6518" s="250"/>
      <c r="E6518" s="250"/>
      <c r="F6518" s="250"/>
    </row>
    <row r="6519" spans="1:6" ht="15" x14ac:dyDescent="0.25">
      <c r="A6519" s="250"/>
      <c r="B6519" s="250"/>
      <c r="C6519" s="250"/>
      <c r="D6519" s="250"/>
      <c r="E6519" s="250"/>
      <c r="F6519" s="250"/>
    </row>
    <row r="6520" spans="1:6" ht="15" x14ac:dyDescent="0.25">
      <c r="A6520" s="250"/>
      <c r="B6520" s="250"/>
      <c r="C6520" s="250"/>
      <c r="D6520" s="250"/>
      <c r="E6520" s="250"/>
      <c r="F6520" s="250"/>
    </row>
    <row r="6521" spans="1:6" ht="15" x14ac:dyDescent="0.25">
      <c r="A6521" s="250"/>
      <c r="B6521" s="250"/>
      <c r="C6521" s="250"/>
      <c r="D6521" s="250"/>
      <c r="E6521" s="250"/>
      <c r="F6521" s="250"/>
    </row>
    <row r="6522" spans="1:6" ht="15" x14ac:dyDescent="0.25">
      <c r="A6522" s="250"/>
      <c r="B6522" s="250"/>
      <c r="C6522" s="250"/>
      <c r="D6522" s="250"/>
      <c r="E6522" s="250"/>
      <c r="F6522" s="250"/>
    </row>
    <row r="6523" spans="1:6" ht="15" x14ac:dyDescent="0.25">
      <c r="A6523" s="250"/>
      <c r="B6523" s="250"/>
      <c r="C6523" s="250"/>
      <c r="D6523" s="250"/>
      <c r="E6523" s="250"/>
      <c r="F6523" s="250"/>
    </row>
    <row r="6524" spans="1:6" ht="15" x14ac:dyDescent="0.25">
      <c r="A6524" s="250"/>
      <c r="B6524" s="250"/>
      <c r="C6524" s="250"/>
      <c r="D6524" s="250"/>
      <c r="E6524" s="250"/>
      <c r="F6524" s="250"/>
    </row>
    <row r="6525" spans="1:6" ht="15" x14ac:dyDescent="0.25">
      <c r="A6525" s="250"/>
      <c r="B6525" s="250"/>
      <c r="C6525" s="250"/>
      <c r="D6525" s="250"/>
      <c r="E6525" s="250"/>
      <c r="F6525" s="251"/>
    </row>
    <row r="6526" spans="1:6" ht="15" x14ac:dyDescent="0.25">
      <c r="A6526" s="250"/>
      <c r="B6526" s="250"/>
      <c r="C6526" s="250"/>
      <c r="D6526" s="250"/>
      <c r="E6526" s="250"/>
      <c r="F6526" s="251"/>
    </row>
    <row r="6527" spans="1:6" ht="15" x14ac:dyDescent="0.25">
      <c r="A6527" s="250"/>
      <c r="B6527" s="250"/>
      <c r="C6527" s="250"/>
      <c r="D6527" s="250"/>
      <c r="E6527" s="250"/>
      <c r="F6527" s="251"/>
    </row>
    <row r="6528" spans="1:6" ht="15" x14ac:dyDescent="0.25">
      <c r="A6528" s="250"/>
      <c r="B6528" s="250"/>
      <c r="C6528" s="250"/>
      <c r="D6528" s="250"/>
      <c r="E6528" s="250"/>
      <c r="F6528" s="251"/>
    </row>
    <row r="6529" spans="1:6" ht="15" x14ac:dyDescent="0.25">
      <c r="A6529" s="250"/>
      <c r="B6529" s="250"/>
      <c r="C6529" s="250"/>
      <c r="D6529" s="250"/>
      <c r="E6529" s="250"/>
      <c r="F6529" s="250"/>
    </row>
    <row r="6530" spans="1:6" ht="15" x14ac:dyDescent="0.25">
      <c r="A6530" s="250"/>
      <c r="B6530" s="250"/>
      <c r="C6530" s="250"/>
      <c r="D6530" s="250"/>
      <c r="E6530" s="250"/>
      <c r="F6530" s="250"/>
    </row>
    <row r="6531" spans="1:6" ht="15" x14ac:dyDescent="0.25">
      <c r="A6531" s="250"/>
      <c r="B6531" s="250"/>
      <c r="C6531" s="250"/>
      <c r="D6531" s="250"/>
      <c r="E6531" s="250"/>
      <c r="F6531" s="250"/>
    </row>
    <row r="6532" spans="1:6" ht="15" x14ac:dyDescent="0.25">
      <c r="A6532" s="250"/>
      <c r="B6532" s="250"/>
      <c r="C6532" s="250"/>
      <c r="D6532" s="250"/>
      <c r="E6532" s="250"/>
      <c r="F6532" s="250"/>
    </row>
    <row r="6533" spans="1:6" ht="15" x14ac:dyDescent="0.25">
      <c r="A6533" s="250"/>
      <c r="B6533" s="250"/>
      <c r="C6533" s="250"/>
      <c r="D6533" s="250"/>
      <c r="E6533" s="250"/>
      <c r="F6533" s="250"/>
    </row>
    <row r="6534" spans="1:6" ht="15" x14ac:dyDescent="0.25">
      <c r="A6534" s="250"/>
      <c r="B6534" s="250"/>
      <c r="C6534" s="250"/>
      <c r="D6534" s="250"/>
      <c r="E6534" s="250"/>
      <c r="F6534" s="251"/>
    </row>
    <row r="6535" spans="1:6" ht="15" x14ac:dyDescent="0.25">
      <c r="A6535" s="250"/>
      <c r="B6535" s="250"/>
      <c r="C6535" s="250"/>
      <c r="D6535" s="250"/>
      <c r="E6535" s="250"/>
      <c r="F6535" s="250"/>
    </row>
    <row r="6536" spans="1:6" ht="15" x14ac:dyDescent="0.25">
      <c r="A6536" s="250"/>
      <c r="B6536" s="250"/>
      <c r="C6536" s="250"/>
      <c r="D6536" s="250"/>
      <c r="E6536" s="250"/>
      <c r="F6536" s="250"/>
    </row>
    <row r="6537" spans="1:6" ht="15" x14ac:dyDescent="0.25">
      <c r="A6537" s="250"/>
      <c r="B6537" s="250"/>
      <c r="C6537" s="250"/>
      <c r="D6537" s="250"/>
      <c r="E6537" s="250"/>
      <c r="F6537" s="250"/>
    </row>
    <row r="6538" spans="1:6" ht="15" x14ac:dyDescent="0.25">
      <c r="A6538" s="250"/>
      <c r="B6538" s="250"/>
      <c r="C6538" s="250"/>
      <c r="D6538" s="250"/>
      <c r="E6538" s="250"/>
      <c r="F6538" s="251"/>
    </row>
    <row r="6539" spans="1:6" ht="15" x14ac:dyDescent="0.25">
      <c r="A6539" s="250"/>
      <c r="B6539" s="250"/>
      <c r="C6539" s="250"/>
      <c r="D6539" s="250"/>
      <c r="E6539" s="250"/>
      <c r="F6539" s="250"/>
    </row>
    <row r="6540" spans="1:6" ht="15" x14ac:dyDescent="0.25">
      <c r="A6540" s="250"/>
      <c r="B6540" s="250"/>
      <c r="C6540" s="250"/>
      <c r="D6540" s="250"/>
      <c r="E6540" s="250"/>
      <c r="F6540" s="251"/>
    </row>
    <row r="6541" spans="1:6" ht="15" x14ac:dyDescent="0.25">
      <c r="A6541" s="250"/>
      <c r="B6541" s="250"/>
      <c r="C6541" s="250"/>
      <c r="D6541" s="250"/>
      <c r="E6541" s="250"/>
      <c r="F6541" s="251"/>
    </row>
    <row r="6542" spans="1:6" ht="15" x14ac:dyDescent="0.25">
      <c r="A6542" s="250"/>
      <c r="B6542" s="250"/>
      <c r="C6542" s="250"/>
      <c r="D6542" s="250"/>
      <c r="E6542" s="250"/>
      <c r="F6542" s="251"/>
    </row>
    <row r="6543" spans="1:6" ht="15" x14ac:dyDescent="0.25">
      <c r="A6543" s="250"/>
      <c r="B6543" s="250"/>
      <c r="C6543" s="250"/>
      <c r="D6543" s="250"/>
      <c r="E6543" s="250"/>
      <c r="F6543" s="250"/>
    </row>
    <row r="6544" spans="1:6" ht="15" x14ac:dyDescent="0.25">
      <c r="A6544" s="250"/>
      <c r="B6544" s="250"/>
      <c r="C6544" s="250"/>
      <c r="D6544" s="250"/>
      <c r="E6544" s="250"/>
      <c r="F6544" s="250"/>
    </row>
    <row r="6545" spans="1:6" ht="15" x14ac:dyDescent="0.25">
      <c r="A6545" s="250"/>
      <c r="B6545" s="250"/>
      <c r="C6545" s="250"/>
      <c r="D6545" s="250"/>
      <c r="E6545" s="250"/>
      <c r="F6545" s="250"/>
    </row>
    <row r="6546" spans="1:6" ht="15" x14ac:dyDescent="0.25">
      <c r="A6546" s="250"/>
      <c r="B6546" s="250"/>
      <c r="C6546" s="250"/>
      <c r="D6546" s="250"/>
      <c r="E6546" s="250"/>
      <c r="F6546" s="251"/>
    </row>
    <row r="6547" spans="1:6" ht="15" x14ac:dyDescent="0.25">
      <c r="A6547" s="250"/>
      <c r="B6547" s="250"/>
      <c r="C6547" s="250"/>
      <c r="D6547" s="250"/>
      <c r="E6547" s="250"/>
      <c r="F6547" s="250"/>
    </row>
    <row r="6548" spans="1:6" ht="15" x14ac:dyDescent="0.25">
      <c r="A6548" s="250"/>
      <c r="B6548" s="250"/>
      <c r="C6548" s="250"/>
      <c r="D6548" s="250"/>
      <c r="E6548" s="250"/>
      <c r="F6548" s="250"/>
    </row>
    <row r="6549" spans="1:6" ht="15" x14ac:dyDescent="0.25">
      <c r="A6549" s="250"/>
      <c r="B6549" s="250"/>
      <c r="C6549" s="250"/>
      <c r="D6549" s="250"/>
      <c r="E6549" s="250"/>
      <c r="F6549" s="250"/>
    </row>
    <row r="6550" spans="1:6" ht="15" x14ac:dyDescent="0.25">
      <c r="A6550" s="250"/>
      <c r="B6550" s="250"/>
      <c r="C6550" s="250"/>
      <c r="D6550" s="250"/>
      <c r="E6550" s="250"/>
      <c r="F6550" s="251"/>
    </row>
    <row r="6551" spans="1:6" ht="15" x14ac:dyDescent="0.25">
      <c r="A6551" s="250"/>
      <c r="B6551" s="250"/>
      <c r="C6551" s="250"/>
      <c r="D6551" s="250"/>
      <c r="E6551" s="250"/>
      <c r="F6551" s="250"/>
    </row>
    <row r="6552" spans="1:6" ht="15" x14ac:dyDescent="0.25">
      <c r="A6552" s="250"/>
      <c r="B6552" s="250"/>
      <c r="C6552" s="250"/>
      <c r="D6552" s="250"/>
      <c r="E6552" s="250"/>
      <c r="F6552" s="251"/>
    </row>
    <row r="6553" spans="1:6" ht="15" x14ac:dyDescent="0.25">
      <c r="A6553" s="250"/>
      <c r="B6553" s="250"/>
      <c r="C6553" s="250"/>
      <c r="D6553" s="250"/>
      <c r="E6553" s="250"/>
      <c r="F6553" s="250"/>
    </row>
    <row r="6554" spans="1:6" ht="15" x14ac:dyDescent="0.25">
      <c r="A6554" s="250"/>
      <c r="B6554" s="250"/>
      <c r="C6554" s="250"/>
      <c r="D6554" s="250"/>
      <c r="E6554" s="250"/>
      <c r="F6554" s="251"/>
    </row>
    <row r="6555" spans="1:6" ht="15" x14ac:dyDescent="0.25">
      <c r="A6555" s="250"/>
      <c r="B6555" s="250"/>
      <c r="C6555" s="250"/>
      <c r="D6555" s="250"/>
      <c r="E6555" s="250"/>
      <c r="F6555" s="250"/>
    </row>
    <row r="6556" spans="1:6" ht="15" x14ac:dyDescent="0.25">
      <c r="A6556" s="250"/>
      <c r="B6556" s="250"/>
      <c r="C6556" s="250"/>
      <c r="D6556" s="250"/>
      <c r="E6556" s="250"/>
      <c r="F6556" s="250"/>
    </row>
    <row r="6557" spans="1:6" ht="15" x14ac:dyDescent="0.25">
      <c r="A6557" s="250"/>
      <c r="B6557" s="250"/>
      <c r="C6557" s="250"/>
      <c r="D6557" s="250"/>
      <c r="E6557" s="250"/>
      <c r="F6557" s="250"/>
    </row>
    <row r="6558" spans="1:6" ht="15" x14ac:dyDescent="0.25">
      <c r="A6558" s="250"/>
      <c r="B6558" s="250"/>
      <c r="C6558" s="250"/>
      <c r="D6558" s="250"/>
      <c r="E6558" s="250"/>
      <c r="F6558" s="250"/>
    </row>
    <row r="6559" spans="1:6" ht="15" x14ac:dyDescent="0.25">
      <c r="A6559" s="250"/>
      <c r="B6559" s="250"/>
      <c r="C6559" s="250"/>
      <c r="D6559" s="250"/>
      <c r="E6559" s="250"/>
      <c r="F6559" s="250"/>
    </row>
    <row r="6560" spans="1:6" ht="15" x14ac:dyDescent="0.25">
      <c r="A6560" s="250"/>
      <c r="B6560" s="250"/>
      <c r="C6560" s="250"/>
      <c r="D6560" s="250"/>
      <c r="E6560" s="250"/>
      <c r="F6560" s="250"/>
    </row>
    <row r="6561" spans="1:6" ht="15" x14ac:dyDescent="0.25">
      <c r="A6561" s="250"/>
      <c r="B6561" s="250"/>
      <c r="C6561" s="250"/>
      <c r="D6561" s="250"/>
      <c r="E6561" s="250"/>
      <c r="F6561" s="250"/>
    </row>
    <row r="6562" spans="1:6" ht="15" x14ac:dyDescent="0.25">
      <c r="A6562" s="250"/>
      <c r="B6562" s="250"/>
      <c r="C6562" s="250"/>
      <c r="D6562" s="250"/>
      <c r="E6562" s="250"/>
      <c r="F6562" s="251"/>
    </row>
    <row r="6563" spans="1:6" ht="15" x14ac:dyDescent="0.25">
      <c r="A6563" s="250"/>
      <c r="B6563" s="250"/>
      <c r="C6563" s="250"/>
      <c r="D6563" s="250"/>
      <c r="E6563" s="250"/>
      <c r="F6563" s="251"/>
    </row>
    <row r="6564" spans="1:6" ht="15" x14ac:dyDescent="0.25">
      <c r="A6564" s="250"/>
      <c r="B6564" s="250"/>
      <c r="C6564" s="250"/>
      <c r="D6564" s="250"/>
      <c r="E6564" s="250"/>
      <c r="F6564" s="250"/>
    </row>
    <row r="6565" spans="1:6" ht="15" x14ac:dyDescent="0.25">
      <c r="A6565" s="250"/>
      <c r="B6565" s="250"/>
      <c r="C6565" s="250"/>
      <c r="D6565" s="250"/>
      <c r="E6565" s="250"/>
      <c r="F6565" s="251"/>
    </row>
    <row r="6566" spans="1:6" ht="15" x14ac:dyDescent="0.25">
      <c r="A6566" s="250"/>
      <c r="B6566" s="250"/>
      <c r="C6566" s="250"/>
      <c r="D6566" s="250"/>
      <c r="E6566" s="250"/>
      <c r="F6566" s="250"/>
    </row>
    <row r="6567" spans="1:6" ht="15" x14ac:dyDescent="0.25">
      <c r="A6567" s="250"/>
      <c r="B6567" s="250"/>
      <c r="C6567" s="250"/>
      <c r="D6567" s="250"/>
      <c r="E6567" s="250"/>
      <c r="F6567" s="250"/>
    </row>
    <row r="6568" spans="1:6" ht="15" x14ac:dyDescent="0.25">
      <c r="A6568" s="250"/>
      <c r="B6568" s="250"/>
      <c r="C6568" s="250"/>
      <c r="D6568" s="250"/>
      <c r="E6568" s="250"/>
      <c r="F6568" s="250"/>
    </row>
    <row r="6569" spans="1:6" ht="15" x14ac:dyDescent="0.25">
      <c r="A6569" s="250"/>
      <c r="B6569" s="250"/>
      <c r="C6569" s="250"/>
      <c r="D6569" s="250"/>
      <c r="E6569" s="250"/>
      <c r="F6569" s="251"/>
    </row>
    <row r="6570" spans="1:6" ht="15" x14ac:dyDescent="0.25">
      <c r="A6570" s="250"/>
      <c r="B6570" s="250"/>
      <c r="C6570" s="250"/>
      <c r="D6570" s="250"/>
      <c r="E6570" s="250"/>
      <c r="F6570" s="251"/>
    </row>
    <row r="6571" spans="1:6" ht="15" x14ac:dyDescent="0.25">
      <c r="A6571" s="250"/>
      <c r="B6571" s="250"/>
      <c r="C6571" s="250"/>
      <c r="D6571" s="250"/>
      <c r="E6571" s="250"/>
      <c r="F6571" s="250"/>
    </row>
    <row r="6572" spans="1:6" ht="15" x14ac:dyDescent="0.25">
      <c r="A6572" s="250"/>
      <c r="B6572" s="250"/>
      <c r="C6572" s="250"/>
      <c r="D6572" s="250"/>
      <c r="E6572" s="250"/>
      <c r="F6572" s="251"/>
    </row>
    <row r="6573" spans="1:6" ht="15" x14ac:dyDescent="0.25">
      <c r="A6573" s="250"/>
      <c r="B6573" s="250"/>
      <c r="C6573" s="250"/>
      <c r="D6573" s="250"/>
      <c r="E6573" s="250"/>
      <c r="F6573" s="251"/>
    </row>
    <row r="6574" spans="1:6" ht="15" x14ac:dyDescent="0.25">
      <c r="A6574" s="250"/>
      <c r="B6574" s="250"/>
      <c r="C6574" s="250"/>
      <c r="D6574" s="250"/>
      <c r="E6574" s="250"/>
      <c r="F6574" s="251"/>
    </row>
    <row r="6575" spans="1:6" ht="15" x14ac:dyDescent="0.25">
      <c r="A6575" s="250"/>
      <c r="B6575" s="250"/>
      <c r="C6575" s="250"/>
      <c r="D6575" s="250"/>
      <c r="E6575" s="250"/>
      <c r="F6575" s="250"/>
    </row>
    <row r="6576" spans="1:6" ht="15" x14ac:dyDescent="0.25">
      <c r="A6576" s="250"/>
      <c r="B6576" s="250"/>
      <c r="C6576" s="250"/>
      <c r="D6576" s="250"/>
      <c r="E6576" s="250"/>
      <c r="F6576" s="251"/>
    </row>
    <row r="6577" spans="1:6" ht="15" x14ac:dyDescent="0.25">
      <c r="A6577" s="250"/>
      <c r="B6577" s="250"/>
      <c r="C6577" s="250"/>
      <c r="D6577" s="250"/>
      <c r="E6577" s="250"/>
      <c r="F6577" s="251"/>
    </row>
    <row r="6578" spans="1:6" ht="15" x14ac:dyDescent="0.25">
      <c r="A6578" s="250"/>
      <c r="B6578" s="250"/>
      <c r="C6578" s="250"/>
      <c r="D6578" s="250"/>
      <c r="E6578" s="250"/>
      <c r="F6578" s="251"/>
    </row>
    <row r="6579" spans="1:6" ht="15" x14ac:dyDescent="0.25">
      <c r="A6579" s="250"/>
      <c r="B6579" s="250"/>
      <c r="C6579" s="250"/>
      <c r="D6579" s="250"/>
      <c r="E6579" s="250"/>
      <c r="F6579" s="251"/>
    </row>
    <row r="6580" spans="1:6" ht="15" x14ac:dyDescent="0.25">
      <c r="A6580" s="250"/>
      <c r="B6580" s="250"/>
      <c r="C6580" s="250"/>
      <c r="D6580" s="250"/>
      <c r="E6580" s="250"/>
      <c r="F6580" s="250"/>
    </row>
    <row r="6581" spans="1:6" ht="15" x14ac:dyDescent="0.25">
      <c r="A6581" s="250"/>
      <c r="B6581" s="250"/>
      <c r="C6581" s="250"/>
      <c r="D6581" s="250"/>
      <c r="E6581" s="250"/>
      <c r="F6581" s="250"/>
    </row>
    <row r="6582" spans="1:6" ht="15" x14ac:dyDescent="0.25">
      <c r="A6582" s="250"/>
      <c r="B6582" s="250"/>
      <c r="C6582" s="250"/>
      <c r="D6582" s="250"/>
      <c r="E6582" s="250"/>
      <c r="F6582" s="250"/>
    </row>
    <row r="6583" spans="1:6" ht="15" x14ac:dyDescent="0.25">
      <c r="A6583" s="250"/>
      <c r="B6583" s="250"/>
      <c r="C6583" s="250"/>
      <c r="D6583" s="250"/>
      <c r="E6583" s="250"/>
      <c r="F6583" s="251"/>
    </row>
    <row r="6584" spans="1:6" ht="15" x14ac:dyDescent="0.25">
      <c r="A6584" s="250"/>
      <c r="B6584" s="250"/>
      <c r="C6584" s="250"/>
      <c r="D6584" s="250"/>
      <c r="E6584" s="250"/>
      <c r="F6584" s="250"/>
    </row>
    <row r="6585" spans="1:6" ht="15" x14ac:dyDescent="0.25">
      <c r="A6585" s="250"/>
      <c r="B6585" s="250"/>
      <c r="C6585" s="250"/>
      <c r="D6585" s="250"/>
      <c r="E6585" s="250"/>
      <c r="F6585" s="250"/>
    </row>
    <row r="6586" spans="1:6" ht="15" x14ac:dyDescent="0.25">
      <c r="A6586" s="250"/>
      <c r="B6586" s="250"/>
      <c r="C6586" s="250"/>
      <c r="D6586" s="250"/>
      <c r="E6586" s="250"/>
      <c r="F6586" s="250"/>
    </row>
    <row r="6587" spans="1:6" ht="15" x14ac:dyDescent="0.25">
      <c r="A6587" s="250"/>
      <c r="B6587" s="250"/>
      <c r="C6587" s="250"/>
      <c r="D6587" s="250"/>
      <c r="E6587" s="250"/>
      <c r="F6587" s="250"/>
    </row>
    <row r="6588" spans="1:6" ht="15" x14ac:dyDescent="0.25">
      <c r="A6588" s="250"/>
      <c r="B6588" s="250"/>
      <c r="C6588" s="250"/>
      <c r="D6588" s="250"/>
      <c r="E6588" s="250"/>
      <c r="F6588" s="250"/>
    </row>
    <row r="6589" spans="1:6" ht="15" x14ac:dyDescent="0.25">
      <c r="A6589" s="250"/>
      <c r="B6589" s="250"/>
      <c r="C6589" s="250"/>
      <c r="D6589" s="250"/>
      <c r="E6589" s="250"/>
      <c r="F6589" s="250"/>
    </row>
    <row r="6590" spans="1:6" ht="15" x14ac:dyDescent="0.25">
      <c r="A6590" s="250"/>
      <c r="B6590" s="250"/>
      <c r="C6590" s="250"/>
      <c r="D6590" s="250"/>
      <c r="E6590" s="250"/>
      <c r="F6590" s="250"/>
    </row>
    <row r="6591" spans="1:6" ht="15" x14ac:dyDescent="0.25">
      <c r="A6591" s="250"/>
      <c r="B6591" s="250"/>
      <c r="C6591" s="250"/>
      <c r="D6591" s="250"/>
      <c r="E6591" s="250"/>
      <c r="F6591" s="250"/>
    </row>
    <row r="6592" spans="1:6" ht="15" x14ac:dyDescent="0.25">
      <c r="A6592" s="250"/>
      <c r="B6592" s="250"/>
      <c r="C6592" s="250"/>
      <c r="D6592" s="250"/>
      <c r="E6592" s="250"/>
      <c r="F6592" s="250"/>
    </row>
    <row r="6593" spans="1:6" ht="15" x14ac:dyDescent="0.25">
      <c r="A6593" s="250"/>
      <c r="B6593" s="250"/>
      <c r="C6593" s="250"/>
      <c r="D6593" s="250"/>
      <c r="E6593" s="250"/>
      <c r="F6593" s="250"/>
    </row>
    <row r="6594" spans="1:6" ht="15" x14ac:dyDescent="0.25">
      <c r="A6594" s="250"/>
      <c r="B6594" s="250"/>
      <c r="C6594" s="250"/>
      <c r="D6594" s="250"/>
      <c r="E6594" s="250"/>
      <c r="F6594" s="250"/>
    </row>
    <row r="6595" spans="1:6" ht="15" x14ac:dyDescent="0.25">
      <c r="A6595" s="250"/>
      <c r="B6595" s="250"/>
      <c r="C6595" s="250"/>
      <c r="D6595" s="250"/>
      <c r="E6595" s="250"/>
      <c r="F6595" s="250"/>
    </row>
    <row r="6596" spans="1:6" ht="15" x14ac:dyDescent="0.25">
      <c r="A6596" s="250"/>
      <c r="B6596" s="250"/>
      <c r="C6596" s="250"/>
      <c r="D6596" s="250"/>
      <c r="E6596" s="250"/>
      <c r="F6596" s="250"/>
    </row>
    <row r="6597" spans="1:6" ht="15" x14ac:dyDescent="0.25">
      <c r="A6597" s="250"/>
      <c r="B6597" s="250"/>
      <c r="C6597" s="250"/>
      <c r="D6597" s="250"/>
      <c r="E6597" s="250"/>
      <c r="F6597" s="250"/>
    </row>
    <row r="6598" spans="1:6" ht="15" x14ac:dyDescent="0.25">
      <c r="A6598" s="250"/>
      <c r="B6598" s="250"/>
      <c r="C6598" s="250"/>
      <c r="D6598" s="250"/>
      <c r="E6598" s="250"/>
      <c r="F6598" s="250"/>
    </row>
    <row r="6599" spans="1:6" ht="15" x14ac:dyDescent="0.25">
      <c r="A6599" s="250"/>
      <c r="B6599" s="250"/>
      <c r="C6599" s="250"/>
      <c r="D6599" s="250"/>
      <c r="E6599" s="250"/>
      <c r="F6599" s="250"/>
    </row>
    <row r="6600" spans="1:6" ht="15" x14ac:dyDescent="0.25">
      <c r="A6600" s="250"/>
      <c r="B6600" s="250"/>
      <c r="C6600" s="250"/>
      <c r="D6600" s="250"/>
      <c r="E6600" s="250"/>
      <c r="F6600" s="250"/>
    </row>
    <row r="6601" spans="1:6" ht="15" x14ac:dyDescent="0.25">
      <c r="A6601" s="250"/>
      <c r="B6601" s="250"/>
      <c r="C6601" s="250"/>
      <c r="D6601" s="250"/>
      <c r="E6601" s="250"/>
      <c r="F6601" s="250"/>
    </row>
    <row r="6602" spans="1:6" ht="15" x14ac:dyDescent="0.25">
      <c r="A6602" s="250"/>
      <c r="B6602" s="250"/>
      <c r="C6602" s="250"/>
      <c r="D6602" s="250"/>
      <c r="E6602" s="250"/>
      <c r="F6602" s="250"/>
    </row>
    <row r="6603" spans="1:6" ht="15" x14ac:dyDescent="0.25">
      <c r="A6603" s="250"/>
      <c r="B6603" s="250"/>
      <c r="C6603" s="250"/>
      <c r="D6603" s="250"/>
      <c r="E6603" s="250"/>
      <c r="F6603" s="250"/>
    </row>
    <row r="6604" spans="1:6" ht="15" x14ac:dyDescent="0.25">
      <c r="A6604" s="250"/>
      <c r="B6604" s="250"/>
      <c r="C6604" s="250"/>
      <c r="D6604" s="250"/>
      <c r="E6604" s="250"/>
      <c r="F6604" s="250"/>
    </row>
    <row r="6605" spans="1:6" ht="15" x14ac:dyDescent="0.25">
      <c r="A6605" s="250"/>
      <c r="B6605" s="250"/>
      <c r="C6605" s="250"/>
      <c r="D6605" s="250"/>
      <c r="E6605" s="250"/>
      <c r="F6605" s="250"/>
    </row>
    <row r="6606" spans="1:6" ht="15" x14ac:dyDescent="0.25">
      <c r="A6606" s="250"/>
      <c r="B6606" s="250"/>
      <c r="C6606" s="250"/>
      <c r="D6606" s="250"/>
      <c r="E6606" s="250"/>
      <c r="F6606" s="251"/>
    </row>
    <row r="6607" spans="1:6" ht="15" x14ac:dyDescent="0.25">
      <c r="A6607" s="250"/>
      <c r="B6607" s="250"/>
      <c r="C6607" s="250"/>
      <c r="D6607" s="250"/>
      <c r="E6607" s="250"/>
      <c r="F6607" s="251"/>
    </row>
    <row r="6608" spans="1:6" ht="15" x14ac:dyDescent="0.25">
      <c r="A6608" s="250"/>
      <c r="B6608" s="250"/>
      <c r="C6608" s="250"/>
      <c r="D6608" s="250"/>
      <c r="E6608" s="250"/>
      <c r="F6608" s="250"/>
    </row>
    <row r="6609" spans="1:6" ht="15" x14ac:dyDescent="0.25">
      <c r="A6609" s="250"/>
      <c r="B6609" s="250"/>
      <c r="C6609" s="250"/>
      <c r="D6609" s="250"/>
      <c r="E6609" s="250"/>
      <c r="F6609" s="250"/>
    </row>
    <row r="6610" spans="1:6" ht="15" x14ac:dyDescent="0.25">
      <c r="A6610" s="250"/>
      <c r="B6610" s="250"/>
      <c r="C6610" s="250"/>
      <c r="D6610" s="250"/>
      <c r="E6610" s="250"/>
      <c r="F6610" s="250"/>
    </row>
    <row r="6611" spans="1:6" ht="15" x14ac:dyDescent="0.25">
      <c r="A6611" s="250"/>
      <c r="B6611" s="250"/>
      <c r="C6611" s="250"/>
      <c r="D6611" s="250"/>
      <c r="E6611" s="250"/>
      <c r="F6611" s="250"/>
    </row>
    <row r="6612" spans="1:6" ht="15" x14ac:dyDescent="0.25">
      <c r="A6612" s="250"/>
      <c r="B6612" s="250"/>
      <c r="C6612" s="250"/>
      <c r="D6612" s="250"/>
      <c r="E6612" s="250"/>
      <c r="F6612" s="250"/>
    </row>
    <row r="6613" spans="1:6" ht="15" x14ac:dyDescent="0.25">
      <c r="A6613" s="250"/>
      <c r="B6613" s="250"/>
      <c r="C6613" s="250"/>
      <c r="D6613" s="250"/>
      <c r="E6613" s="250"/>
      <c r="F6613" s="250"/>
    </row>
    <row r="6614" spans="1:6" ht="15" x14ac:dyDescent="0.25">
      <c r="A6614" s="250"/>
      <c r="B6614" s="250"/>
      <c r="C6614" s="250"/>
      <c r="D6614" s="250"/>
      <c r="E6614" s="250"/>
      <c r="F6614" s="250"/>
    </row>
    <row r="6615" spans="1:6" ht="15" x14ac:dyDescent="0.25">
      <c r="A6615" s="250"/>
      <c r="B6615" s="250"/>
      <c r="C6615" s="250"/>
      <c r="D6615" s="250"/>
      <c r="E6615" s="250"/>
      <c r="F6615" s="250"/>
    </row>
    <row r="6616" spans="1:6" ht="15" x14ac:dyDescent="0.25">
      <c r="A6616" s="250"/>
      <c r="B6616" s="250"/>
      <c r="C6616" s="250"/>
      <c r="D6616" s="250"/>
      <c r="E6616" s="250"/>
      <c r="F6616" s="250"/>
    </row>
    <row r="6617" spans="1:6" ht="15" x14ac:dyDescent="0.25">
      <c r="A6617" s="250"/>
      <c r="B6617" s="250"/>
      <c r="C6617" s="250"/>
      <c r="D6617" s="250"/>
      <c r="E6617" s="250"/>
      <c r="F6617" s="250"/>
    </row>
    <row r="6618" spans="1:6" ht="15" x14ac:dyDescent="0.25">
      <c r="A6618" s="250"/>
      <c r="B6618" s="250"/>
      <c r="C6618" s="250"/>
      <c r="D6618" s="250"/>
      <c r="E6618" s="250"/>
      <c r="F6618" s="250"/>
    </row>
    <row r="6619" spans="1:6" ht="15" x14ac:dyDescent="0.25">
      <c r="A6619" s="250"/>
      <c r="B6619" s="250"/>
      <c r="C6619" s="250"/>
      <c r="D6619" s="250"/>
      <c r="E6619" s="250"/>
      <c r="F6619" s="250"/>
    </row>
    <row r="6620" spans="1:6" ht="15" x14ac:dyDescent="0.25">
      <c r="A6620" s="250"/>
      <c r="B6620" s="250"/>
      <c r="C6620" s="250"/>
      <c r="D6620" s="250"/>
      <c r="E6620" s="250"/>
      <c r="F6620" s="250"/>
    </row>
    <row r="6621" spans="1:6" ht="15" x14ac:dyDescent="0.25">
      <c r="A6621" s="250"/>
      <c r="B6621" s="250"/>
      <c r="C6621" s="250"/>
      <c r="D6621" s="250"/>
      <c r="E6621" s="250"/>
      <c r="F6621" s="250"/>
    </row>
    <row r="6622" spans="1:6" ht="15" x14ac:dyDescent="0.25">
      <c r="A6622" s="250"/>
      <c r="B6622" s="250"/>
      <c r="C6622" s="250"/>
      <c r="D6622" s="250"/>
      <c r="E6622" s="250"/>
      <c r="F6622" s="250"/>
    </row>
    <row r="6623" spans="1:6" ht="15" x14ac:dyDescent="0.25">
      <c r="A6623" s="250"/>
      <c r="B6623" s="250"/>
      <c r="C6623" s="250"/>
      <c r="D6623" s="250"/>
      <c r="E6623" s="250"/>
      <c r="F6623" s="250"/>
    </row>
    <row r="6624" spans="1:6" ht="15" x14ac:dyDescent="0.25">
      <c r="A6624" s="250"/>
      <c r="B6624" s="250"/>
      <c r="C6624" s="250"/>
      <c r="D6624" s="250"/>
      <c r="E6624" s="250"/>
      <c r="F6624" s="250"/>
    </row>
    <row r="6625" spans="1:6" ht="15" x14ac:dyDescent="0.25">
      <c r="A6625" s="250"/>
      <c r="B6625" s="250"/>
      <c r="C6625" s="250"/>
      <c r="D6625" s="250"/>
      <c r="E6625" s="250"/>
      <c r="F6625" s="250"/>
    </row>
    <row r="6626" spans="1:6" ht="15" x14ac:dyDescent="0.25">
      <c r="A6626" s="250"/>
      <c r="B6626" s="250"/>
      <c r="C6626" s="250"/>
      <c r="D6626" s="250"/>
      <c r="E6626" s="250"/>
      <c r="F6626" s="250"/>
    </row>
    <row r="6627" spans="1:6" ht="15" x14ac:dyDescent="0.25">
      <c r="A6627" s="250"/>
      <c r="B6627" s="250"/>
      <c r="C6627" s="250"/>
      <c r="D6627" s="250"/>
      <c r="E6627" s="250"/>
      <c r="F6627" s="250"/>
    </row>
    <row r="6628" spans="1:6" ht="15" x14ac:dyDescent="0.25">
      <c r="A6628" s="250"/>
      <c r="B6628" s="250"/>
      <c r="C6628" s="250"/>
      <c r="D6628" s="250"/>
      <c r="E6628" s="250"/>
      <c r="F6628" s="250"/>
    </row>
    <row r="6629" spans="1:6" ht="15" x14ac:dyDescent="0.25">
      <c r="A6629" s="250"/>
      <c r="B6629" s="250"/>
      <c r="C6629" s="250"/>
      <c r="D6629" s="250"/>
      <c r="E6629" s="250"/>
      <c r="F6629" s="250"/>
    </row>
    <row r="6630" spans="1:6" ht="15" x14ac:dyDescent="0.25">
      <c r="A6630" s="250"/>
      <c r="B6630" s="250"/>
      <c r="C6630" s="250"/>
      <c r="D6630" s="250"/>
      <c r="E6630" s="250"/>
      <c r="F6630" s="250"/>
    </row>
    <row r="6631" spans="1:6" ht="15" x14ac:dyDescent="0.25">
      <c r="A6631" s="250"/>
      <c r="B6631" s="250"/>
      <c r="C6631" s="250"/>
      <c r="D6631" s="250"/>
      <c r="E6631" s="250"/>
      <c r="F6631" s="250"/>
    </row>
    <row r="6632" spans="1:6" ht="15" x14ac:dyDescent="0.25">
      <c r="A6632" s="250"/>
      <c r="B6632" s="250"/>
      <c r="C6632" s="250"/>
      <c r="D6632" s="250"/>
      <c r="E6632" s="250"/>
      <c r="F6632" s="250"/>
    </row>
    <row r="6633" spans="1:6" ht="15" x14ac:dyDescent="0.25">
      <c r="A6633" s="250"/>
      <c r="B6633" s="250"/>
      <c r="C6633" s="250"/>
      <c r="D6633" s="250"/>
      <c r="E6633" s="250"/>
      <c r="F6633" s="250"/>
    </row>
    <row r="6634" spans="1:6" ht="15" x14ac:dyDescent="0.25">
      <c r="A6634" s="250"/>
      <c r="B6634" s="250"/>
      <c r="C6634" s="250"/>
      <c r="D6634" s="250"/>
      <c r="E6634" s="250"/>
      <c r="F6634" s="250"/>
    </row>
    <row r="6635" spans="1:6" ht="15" x14ac:dyDescent="0.25">
      <c r="A6635" s="250"/>
      <c r="B6635" s="250"/>
      <c r="C6635" s="250"/>
      <c r="D6635" s="250"/>
      <c r="E6635" s="250"/>
      <c r="F6635" s="250"/>
    </row>
    <row r="6636" spans="1:6" ht="15" x14ac:dyDescent="0.25">
      <c r="A6636" s="250"/>
      <c r="B6636" s="250"/>
      <c r="C6636" s="250"/>
      <c r="D6636" s="250"/>
      <c r="E6636" s="250"/>
      <c r="F6636" s="250"/>
    </row>
    <row r="6637" spans="1:6" ht="15" x14ac:dyDescent="0.25">
      <c r="A6637" s="250"/>
      <c r="B6637" s="250"/>
      <c r="C6637" s="250"/>
      <c r="D6637" s="250"/>
      <c r="E6637" s="250"/>
      <c r="F6637" s="250"/>
    </row>
    <row r="6638" spans="1:6" ht="15" x14ac:dyDescent="0.25">
      <c r="A6638" s="250"/>
      <c r="B6638" s="250"/>
      <c r="C6638" s="250"/>
      <c r="D6638" s="250"/>
      <c r="E6638" s="250"/>
      <c r="F6638" s="250"/>
    </row>
    <row r="6639" spans="1:6" ht="15" x14ac:dyDescent="0.25">
      <c r="A6639" s="250"/>
      <c r="B6639" s="250"/>
      <c r="C6639" s="250"/>
      <c r="D6639" s="250"/>
      <c r="E6639" s="250"/>
      <c r="F6639" s="250"/>
    </row>
    <row r="6640" spans="1:6" ht="15" x14ac:dyDescent="0.25">
      <c r="A6640" s="250"/>
      <c r="B6640" s="250"/>
      <c r="C6640" s="250"/>
      <c r="D6640" s="250"/>
      <c r="E6640" s="250"/>
      <c r="F6640" s="250"/>
    </row>
    <row r="6641" spans="1:6" ht="15" x14ac:dyDescent="0.25">
      <c r="A6641" s="250"/>
      <c r="B6641" s="250"/>
      <c r="C6641" s="250"/>
      <c r="D6641" s="250"/>
      <c r="E6641" s="250"/>
      <c r="F6641" s="250"/>
    </row>
    <row r="6642" spans="1:6" ht="15" x14ac:dyDescent="0.25">
      <c r="A6642" s="250"/>
      <c r="B6642" s="250"/>
      <c r="C6642" s="250"/>
      <c r="D6642" s="250"/>
      <c r="E6642" s="250"/>
      <c r="F6642" s="250"/>
    </row>
    <row r="6643" spans="1:6" ht="15" x14ac:dyDescent="0.25">
      <c r="A6643" s="250"/>
      <c r="B6643" s="250"/>
      <c r="C6643" s="250"/>
      <c r="D6643" s="250"/>
      <c r="E6643" s="250"/>
      <c r="F6643" s="250"/>
    </row>
    <row r="6644" spans="1:6" ht="15" x14ac:dyDescent="0.25">
      <c r="A6644" s="250"/>
      <c r="B6644" s="250"/>
      <c r="C6644" s="250"/>
      <c r="D6644" s="250"/>
      <c r="E6644" s="250"/>
      <c r="F6644" s="250"/>
    </row>
    <row r="6645" spans="1:6" ht="15" x14ac:dyDescent="0.25">
      <c r="A6645" s="250"/>
      <c r="B6645" s="250"/>
      <c r="C6645" s="250"/>
      <c r="D6645" s="250"/>
      <c r="E6645" s="250"/>
      <c r="F6645" s="250"/>
    </row>
    <row r="6646" spans="1:6" ht="15" x14ac:dyDescent="0.25">
      <c r="A6646" s="250"/>
      <c r="B6646" s="250"/>
      <c r="C6646" s="250"/>
      <c r="D6646" s="250"/>
      <c r="E6646" s="250"/>
      <c r="F6646" s="250"/>
    </row>
    <row r="6647" spans="1:6" ht="15" x14ac:dyDescent="0.25">
      <c r="A6647" s="250"/>
      <c r="B6647" s="250"/>
      <c r="C6647" s="250"/>
      <c r="D6647" s="250"/>
      <c r="E6647" s="250"/>
      <c r="F6647" s="250"/>
    </row>
    <row r="6648" spans="1:6" ht="15" x14ac:dyDescent="0.25">
      <c r="A6648" s="250"/>
      <c r="B6648" s="250"/>
      <c r="C6648" s="250"/>
      <c r="D6648" s="250"/>
      <c r="E6648" s="250"/>
      <c r="F6648" s="250"/>
    </row>
    <row r="6649" spans="1:6" ht="15" x14ac:dyDescent="0.25">
      <c r="A6649" s="250"/>
      <c r="B6649" s="250"/>
      <c r="C6649" s="250"/>
      <c r="D6649" s="250"/>
      <c r="E6649" s="250"/>
      <c r="F6649" s="250"/>
    </row>
    <row r="6650" spans="1:6" ht="15" x14ac:dyDescent="0.25">
      <c r="A6650" s="250"/>
      <c r="B6650" s="250"/>
      <c r="C6650" s="250"/>
      <c r="D6650" s="250"/>
      <c r="E6650" s="250"/>
      <c r="F6650" s="250"/>
    </row>
    <row r="6651" spans="1:6" ht="15" x14ac:dyDescent="0.25">
      <c r="A6651" s="250"/>
      <c r="B6651" s="250"/>
      <c r="C6651" s="250"/>
      <c r="D6651" s="250"/>
      <c r="E6651" s="250"/>
      <c r="F6651" s="250"/>
    </row>
    <row r="6652" spans="1:6" ht="15" x14ac:dyDescent="0.25">
      <c r="A6652" s="250"/>
      <c r="B6652" s="250"/>
      <c r="C6652" s="250"/>
      <c r="D6652" s="250"/>
      <c r="E6652" s="250"/>
      <c r="F6652" s="250"/>
    </row>
    <row r="6653" spans="1:6" ht="15" x14ac:dyDescent="0.25">
      <c r="A6653" s="250"/>
      <c r="B6653" s="250"/>
      <c r="C6653" s="250"/>
      <c r="D6653" s="250"/>
      <c r="E6653" s="250"/>
      <c r="F6653" s="250"/>
    </row>
    <row r="6654" spans="1:6" ht="15" x14ac:dyDescent="0.25">
      <c r="A6654" s="250"/>
      <c r="B6654" s="250"/>
      <c r="C6654" s="250"/>
      <c r="D6654" s="250"/>
      <c r="E6654" s="250"/>
      <c r="F6654" s="250"/>
    </row>
    <row r="6655" spans="1:6" ht="15" x14ac:dyDescent="0.25">
      <c r="A6655" s="250"/>
      <c r="B6655" s="250"/>
      <c r="C6655" s="250"/>
      <c r="D6655" s="250"/>
      <c r="E6655" s="250"/>
      <c r="F6655" s="250"/>
    </row>
    <row r="6656" spans="1:6" ht="15" x14ac:dyDescent="0.25">
      <c r="A6656" s="250"/>
      <c r="B6656" s="250"/>
      <c r="C6656" s="250"/>
      <c r="D6656" s="250"/>
      <c r="E6656" s="250"/>
      <c r="F6656" s="250"/>
    </row>
    <row r="6657" spans="1:6" ht="15" x14ac:dyDescent="0.25">
      <c r="A6657" s="250"/>
      <c r="B6657" s="250"/>
      <c r="C6657" s="250"/>
      <c r="D6657" s="250"/>
      <c r="E6657" s="250"/>
      <c r="F6657" s="250"/>
    </row>
    <row r="6658" spans="1:6" ht="15" x14ac:dyDescent="0.25">
      <c r="A6658" s="250"/>
      <c r="B6658" s="250"/>
      <c r="C6658" s="250"/>
      <c r="D6658" s="250"/>
      <c r="E6658" s="250"/>
      <c r="F6658" s="250"/>
    </row>
    <row r="6659" spans="1:6" ht="15" x14ac:dyDescent="0.25">
      <c r="A6659" s="250"/>
      <c r="B6659" s="250"/>
      <c r="C6659" s="250"/>
      <c r="D6659" s="250"/>
      <c r="E6659" s="250"/>
      <c r="F6659" s="250"/>
    </row>
    <row r="6660" spans="1:6" ht="15" x14ac:dyDescent="0.25">
      <c r="A6660" s="250"/>
      <c r="B6660" s="250"/>
      <c r="C6660" s="250"/>
      <c r="D6660" s="250"/>
      <c r="E6660" s="250"/>
      <c r="F6660" s="250"/>
    </row>
    <row r="6661" spans="1:6" ht="15" x14ac:dyDescent="0.25">
      <c r="A6661" s="250"/>
      <c r="B6661" s="250"/>
      <c r="C6661" s="250"/>
      <c r="D6661" s="250"/>
      <c r="E6661" s="250"/>
      <c r="F6661" s="250"/>
    </row>
    <row r="6662" spans="1:6" ht="15" x14ac:dyDescent="0.25">
      <c r="A6662" s="250"/>
      <c r="B6662" s="250"/>
      <c r="C6662" s="250"/>
      <c r="D6662" s="250"/>
      <c r="E6662" s="250"/>
      <c r="F6662" s="250"/>
    </row>
    <row r="6663" spans="1:6" ht="15" x14ac:dyDescent="0.25">
      <c r="A6663" s="250"/>
      <c r="B6663" s="250"/>
      <c r="C6663" s="250"/>
      <c r="D6663" s="250"/>
      <c r="E6663" s="250"/>
      <c r="F6663" s="250"/>
    </row>
    <row r="6664" spans="1:6" ht="15" x14ac:dyDescent="0.25">
      <c r="A6664" s="250"/>
      <c r="B6664" s="250"/>
      <c r="C6664" s="250"/>
      <c r="D6664" s="250"/>
      <c r="E6664" s="250"/>
      <c r="F6664" s="250"/>
    </row>
    <row r="6665" spans="1:6" ht="15" x14ac:dyDescent="0.25">
      <c r="A6665" s="250"/>
      <c r="B6665" s="250"/>
      <c r="C6665" s="250"/>
      <c r="D6665" s="250"/>
      <c r="E6665" s="250"/>
      <c r="F6665" s="250"/>
    </row>
    <row r="6666" spans="1:6" ht="15" x14ac:dyDescent="0.25">
      <c r="A6666" s="250"/>
      <c r="B6666" s="250"/>
      <c r="C6666" s="250"/>
      <c r="D6666" s="250"/>
      <c r="E6666" s="250"/>
      <c r="F6666" s="250"/>
    </row>
    <row r="6667" spans="1:6" ht="15" x14ac:dyDescent="0.25">
      <c r="A6667" s="250"/>
      <c r="B6667" s="250"/>
      <c r="C6667" s="250"/>
      <c r="D6667" s="250"/>
      <c r="E6667" s="250"/>
      <c r="F6667" s="250"/>
    </row>
    <row r="6668" spans="1:6" ht="15" x14ac:dyDescent="0.25">
      <c r="A6668" s="250"/>
      <c r="B6668" s="250"/>
      <c r="C6668" s="250"/>
      <c r="D6668" s="250"/>
      <c r="E6668" s="250"/>
      <c r="F6668" s="250"/>
    </row>
    <row r="6669" spans="1:6" ht="15" x14ac:dyDescent="0.25">
      <c r="A6669" s="250"/>
      <c r="B6669" s="250"/>
      <c r="C6669" s="250"/>
      <c r="D6669" s="250"/>
      <c r="E6669" s="250"/>
      <c r="F6669" s="250"/>
    </row>
    <row r="6670" spans="1:6" ht="15" x14ac:dyDescent="0.25">
      <c r="A6670" s="250"/>
      <c r="B6670" s="250"/>
      <c r="C6670" s="250"/>
      <c r="D6670" s="250"/>
      <c r="E6670" s="250"/>
      <c r="F6670" s="250"/>
    </row>
    <row r="6671" spans="1:6" ht="15" x14ac:dyDescent="0.25">
      <c r="A6671" s="250"/>
      <c r="B6671" s="250"/>
      <c r="C6671" s="250"/>
      <c r="D6671" s="250"/>
      <c r="E6671" s="250"/>
      <c r="F6671" s="250"/>
    </row>
    <row r="6672" spans="1:6" ht="15" x14ac:dyDescent="0.25">
      <c r="A6672" s="250"/>
      <c r="B6672" s="250"/>
      <c r="C6672" s="250"/>
      <c r="D6672" s="250"/>
      <c r="E6672" s="250"/>
      <c r="F6672" s="250"/>
    </row>
    <row r="6673" spans="1:6" ht="15" x14ac:dyDescent="0.25">
      <c r="A6673" s="250"/>
      <c r="B6673" s="250"/>
      <c r="C6673" s="250"/>
      <c r="D6673" s="250"/>
      <c r="E6673" s="250"/>
      <c r="F6673" s="250"/>
    </row>
    <row r="6674" spans="1:6" ht="15" x14ac:dyDescent="0.25">
      <c r="A6674" s="250"/>
      <c r="B6674" s="250"/>
      <c r="C6674" s="250"/>
      <c r="D6674" s="250"/>
      <c r="E6674" s="250"/>
      <c r="F6674" s="250"/>
    </row>
    <row r="6675" spans="1:6" ht="15" x14ac:dyDescent="0.25">
      <c r="A6675" s="250"/>
      <c r="B6675" s="250"/>
      <c r="C6675" s="250"/>
      <c r="D6675" s="250"/>
      <c r="E6675" s="250"/>
      <c r="F6675" s="250"/>
    </row>
    <row r="6676" spans="1:6" ht="15" x14ac:dyDescent="0.25">
      <c r="A6676" s="250"/>
      <c r="B6676" s="250"/>
      <c r="C6676" s="250"/>
      <c r="D6676" s="250"/>
      <c r="E6676" s="250"/>
      <c r="F6676" s="250"/>
    </row>
    <row r="6677" spans="1:6" ht="15" x14ac:dyDescent="0.25">
      <c r="A6677" s="250"/>
      <c r="B6677" s="250"/>
      <c r="C6677" s="250"/>
      <c r="D6677" s="250"/>
      <c r="E6677" s="250"/>
      <c r="F6677" s="250"/>
    </row>
    <row r="6678" spans="1:6" ht="15" x14ac:dyDescent="0.25">
      <c r="A6678" s="250"/>
      <c r="B6678" s="250"/>
      <c r="C6678" s="250"/>
      <c r="D6678" s="250"/>
      <c r="E6678" s="250"/>
      <c r="F6678" s="250"/>
    </row>
    <row r="6679" spans="1:6" ht="15" x14ac:dyDescent="0.25">
      <c r="A6679" s="250"/>
      <c r="B6679" s="250"/>
      <c r="C6679" s="250"/>
      <c r="D6679" s="250"/>
      <c r="E6679" s="250"/>
      <c r="F6679" s="250"/>
    </row>
    <row r="6680" spans="1:6" ht="15" x14ac:dyDescent="0.25">
      <c r="A6680" s="250"/>
      <c r="B6680" s="250"/>
      <c r="C6680" s="250"/>
      <c r="D6680" s="250"/>
      <c r="E6680" s="250"/>
      <c r="F6680" s="250"/>
    </row>
    <row r="6681" spans="1:6" ht="15" x14ac:dyDescent="0.25">
      <c r="A6681" s="250"/>
      <c r="B6681" s="250"/>
      <c r="C6681" s="250"/>
      <c r="D6681" s="250"/>
      <c r="E6681" s="250"/>
      <c r="F6681" s="250"/>
    </row>
    <row r="6682" spans="1:6" ht="15" x14ac:dyDescent="0.25">
      <c r="A6682" s="250"/>
      <c r="B6682" s="250"/>
      <c r="C6682" s="250"/>
      <c r="D6682" s="250"/>
      <c r="E6682" s="250"/>
      <c r="F6682" s="250"/>
    </row>
    <row r="6683" spans="1:6" ht="15" x14ac:dyDescent="0.25">
      <c r="A6683" s="250"/>
      <c r="B6683" s="250"/>
      <c r="C6683" s="250"/>
      <c r="D6683" s="250"/>
      <c r="E6683" s="250"/>
      <c r="F6683" s="250"/>
    </row>
    <row r="6684" spans="1:6" ht="15" x14ac:dyDescent="0.25">
      <c r="A6684" s="250"/>
      <c r="B6684" s="250"/>
      <c r="C6684" s="250"/>
      <c r="D6684" s="250"/>
      <c r="E6684" s="250"/>
      <c r="F6684" s="250"/>
    </row>
    <row r="6685" spans="1:6" ht="15" x14ac:dyDescent="0.25">
      <c r="A6685" s="250"/>
      <c r="B6685" s="250"/>
      <c r="C6685" s="250"/>
      <c r="D6685" s="250"/>
      <c r="E6685" s="250"/>
      <c r="F6685" s="250"/>
    </row>
    <row r="6686" spans="1:6" ht="15" x14ac:dyDescent="0.25">
      <c r="A6686" s="250"/>
      <c r="B6686" s="250"/>
      <c r="C6686" s="250"/>
      <c r="D6686" s="250"/>
      <c r="E6686" s="250"/>
      <c r="F6686" s="250"/>
    </row>
    <row r="6687" spans="1:6" ht="15" x14ac:dyDescent="0.25">
      <c r="A6687" s="250"/>
      <c r="B6687" s="250"/>
      <c r="C6687" s="250"/>
      <c r="D6687" s="250"/>
      <c r="E6687" s="250"/>
      <c r="F6687" s="250"/>
    </row>
    <row r="6688" spans="1:6" ht="15" x14ac:dyDescent="0.25">
      <c r="A6688" s="250"/>
      <c r="B6688" s="250"/>
      <c r="C6688" s="250"/>
      <c r="D6688" s="250"/>
      <c r="E6688" s="250"/>
      <c r="F6688" s="250"/>
    </row>
    <row r="6689" spans="1:6" ht="15" x14ac:dyDescent="0.25">
      <c r="A6689" s="250"/>
      <c r="B6689" s="250"/>
      <c r="C6689" s="250"/>
      <c r="D6689" s="250"/>
      <c r="E6689" s="250"/>
      <c r="F6689" s="250"/>
    </row>
    <row r="6690" spans="1:6" ht="15" x14ac:dyDescent="0.25">
      <c r="A6690" s="250"/>
      <c r="B6690" s="250"/>
      <c r="C6690" s="250"/>
      <c r="D6690" s="250"/>
      <c r="E6690" s="250"/>
      <c r="F6690" s="250"/>
    </row>
    <row r="6691" spans="1:6" ht="15" x14ac:dyDescent="0.25">
      <c r="A6691" s="250"/>
      <c r="B6691" s="250"/>
      <c r="C6691" s="250"/>
      <c r="D6691" s="250"/>
      <c r="E6691" s="250"/>
      <c r="F6691" s="250"/>
    </row>
    <row r="6692" spans="1:6" ht="15" x14ac:dyDescent="0.25">
      <c r="A6692" s="250"/>
      <c r="B6692" s="250"/>
      <c r="C6692" s="250"/>
      <c r="D6692" s="250"/>
      <c r="E6692" s="250"/>
      <c r="F6692" s="250"/>
    </row>
    <row r="6693" spans="1:6" ht="15" x14ac:dyDescent="0.25">
      <c r="A6693" s="250"/>
      <c r="B6693" s="250"/>
      <c r="C6693" s="250"/>
      <c r="D6693" s="250"/>
      <c r="E6693" s="250"/>
      <c r="F6693" s="250"/>
    </row>
    <row r="6694" spans="1:6" ht="15" x14ac:dyDescent="0.25">
      <c r="A6694" s="250"/>
      <c r="B6694" s="250"/>
      <c r="C6694" s="250"/>
      <c r="D6694" s="250"/>
      <c r="E6694" s="250"/>
      <c r="F6694" s="250"/>
    </row>
    <row r="6695" spans="1:6" ht="15" x14ac:dyDescent="0.25">
      <c r="A6695" s="250"/>
      <c r="B6695" s="250"/>
      <c r="C6695" s="250"/>
      <c r="D6695" s="250"/>
      <c r="E6695" s="250"/>
      <c r="F6695" s="250"/>
    </row>
    <row r="6696" spans="1:6" ht="15" x14ac:dyDescent="0.25">
      <c r="A6696" s="250"/>
      <c r="B6696" s="250"/>
      <c r="C6696" s="250"/>
      <c r="D6696" s="250"/>
      <c r="E6696" s="250"/>
      <c r="F6696" s="250"/>
    </row>
    <row r="6697" spans="1:6" ht="15" x14ac:dyDescent="0.25">
      <c r="A6697" s="250"/>
      <c r="B6697" s="250"/>
      <c r="C6697" s="250"/>
      <c r="D6697" s="250"/>
      <c r="E6697" s="250"/>
      <c r="F6697" s="250"/>
    </row>
    <row r="6698" spans="1:6" ht="15" x14ac:dyDescent="0.25">
      <c r="A6698" s="250"/>
      <c r="B6698" s="250"/>
      <c r="C6698" s="250"/>
      <c r="D6698" s="250"/>
      <c r="E6698" s="250"/>
      <c r="F6698" s="250"/>
    </row>
    <row r="6699" spans="1:6" ht="15" x14ac:dyDescent="0.25">
      <c r="A6699" s="250"/>
      <c r="B6699" s="250"/>
      <c r="C6699" s="250"/>
      <c r="D6699" s="250"/>
      <c r="E6699" s="250"/>
      <c r="F6699" s="250"/>
    </row>
    <row r="6700" spans="1:6" ht="15" x14ac:dyDescent="0.25">
      <c r="A6700" s="250"/>
      <c r="B6700" s="250"/>
      <c r="C6700" s="250"/>
      <c r="D6700" s="250"/>
      <c r="E6700" s="250"/>
      <c r="F6700" s="250"/>
    </row>
    <row r="6701" spans="1:6" ht="15" x14ac:dyDescent="0.25">
      <c r="A6701" s="250"/>
      <c r="B6701" s="250"/>
      <c r="C6701" s="250"/>
      <c r="D6701" s="250"/>
      <c r="E6701" s="250"/>
      <c r="F6701" s="250"/>
    </row>
    <row r="6702" spans="1:6" ht="15" x14ac:dyDescent="0.25">
      <c r="A6702" s="250"/>
      <c r="B6702" s="250"/>
      <c r="C6702" s="250"/>
      <c r="D6702" s="250"/>
      <c r="E6702" s="250"/>
      <c r="F6702" s="250"/>
    </row>
    <row r="6703" spans="1:6" ht="15" x14ac:dyDescent="0.25">
      <c r="A6703" s="250"/>
      <c r="B6703" s="250"/>
      <c r="C6703" s="250"/>
      <c r="D6703" s="250"/>
      <c r="E6703" s="250"/>
      <c r="F6703" s="250"/>
    </row>
    <row r="6704" spans="1:6" ht="15" x14ac:dyDescent="0.25">
      <c r="A6704" s="250"/>
      <c r="B6704" s="250"/>
      <c r="C6704" s="250"/>
      <c r="D6704" s="250"/>
      <c r="E6704" s="250"/>
      <c r="F6704" s="250"/>
    </row>
    <row r="6705" spans="1:6" ht="15" x14ac:dyDescent="0.25">
      <c r="A6705" s="250"/>
      <c r="B6705" s="250"/>
      <c r="C6705" s="250"/>
      <c r="D6705" s="250"/>
      <c r="E6705" s="250"/>
      <c r="F6705" s="250"/>
    </row>
    <row r="6706" spans="1:6" ht="15" x14ac:dyDescent="0.25">
      <c r="A6706" s="250"/>
      <c r="B6706" s="250"/>
      <c r="C6706" s="250"/>
      <c r="D6706" s="250"/>
      <c r="E6706" s="250"/>
      <c r="F6706" s="250"/>
    </row>
    <row r="6707" spans="1:6" ht="15" x14ac:dyDescent="0.25">
      <c r="A6707" s="250"/>
      <c r="B6707" s="250"/>
      <c r="C6707" s="250"/>
      <c r="D6707" s="250"/>
      <c r="E6707" s="250"/>
      <c r="F6707" s="250"/>
    </row>
    <row r="6708" spans="1:6" ht="15" x14ac:dyDescent="0.25">
      <c r="A6708" s="250"/>
      <c r="B6708" s="250"/>
      <c r="C6708" s="250"/>
      <c r="D6708" s="250"/>
      <c r="E6708" s="250"/>
      <c r="F6708" s="250"/>
    </row>
    <row r="6709" spans="1:6" ht="15" x14ac:dyDescent="0.25">
      <c r="A6709" s="250"/>
      <c r="B6709" s="250"/>
      <c r="C6709" s="250"/>
      <c r="D6709" s="250"/>
      <c r="E6709" s="250"/>
      <c r="F6709" s="250"/>
    </row>
    <row r="6710" spans="1:6" ht="15" x14ac:dyDescent="0.25">
      <c r="A6710" s="250"/>
      <c r="B6710" s="250"/>
      <c r="C6710" s="250"/>
      <c r="D6710" s="250"/>
      <c r="E6710" s="250"/>
      <c r="F6710" s="250"/>
    </row>
    <row r="6711" spans="1:6" ht="15" x14ac:dyDescent="0.25">
      <c r="A6711" s="250"/>
      <c r="B6711" s="250"/>
      <c r="C6711" s="250"/>
      <c r="D6711" s="250"/>
      <c r="E6711" s="250"/>
      <c r="F6711" s="250"/>
    </row>
    <row r="6712" spans="1:6" ht="15" x14ac:dyDescent="0.25">
      <c r="A6712" s="250"/>
      <c r="B6712" s="250"/>
      <c r="C6712" s="250"/>
      <c r="D6712" s="250"/>
      <c r="E6712" s="250"/>
      <c r="F6712" s="250"/>
    </row>
    <row r="6713" spans="1:6" ht="15" x14ac:dyDescent="0.25">
      <c r="A6713" s="250"/>
      <c r="B6713" s="250"/>
      <c r="C6713" s="250"/>
      <c r="D6713" s="250"/>
      <c r="E6713" s="250"/>
      <c r="F6713" s="250"/>
    </row>
    <row r="6714" spans="1:6" ht="15" x14ac:dyDescent="0.25">
      <c r="A6714" s="250"/>
      <c r="B6714" s="250"/>
      <c r="C6714" s="250"/>
      <c r="D6714" s="250"/>
      <c r="E6714" s="250"/>
      <c r="F6714" s="250"/>
    </row>
    <row r="6715" spans="1:6" ht="15" x14ac:dyDescent="0.25">
      <c r="A6715" s="250"/>
      <c r="B6715" s="250"/>
      <c r="C6715" s="250"/>
      <c r="D6715" s="250"/>
      <c r="E6715" s="250"/>
      <c r="F6715" s="250"/>
    </row>
    <row r="6716" spans="1:6" ht="15" x14ac:dyDescent="0.25">
      <c r="A6716" s="250"/>
      <c r="B6716" s="250"/>
      <c r="C6716" s="250"/>
      <c r="D6716" s="250"/>
      <c r="E6716" s="250"/>
      <c r="F6716" s="250"/>
    </row>
    <row r="6717" spans="1:6" ht="15" x14ac:dyDescent="0.25">
      <c r="A6717" s="250"/>
      <c r="B6717" s="250"/>
      <c r="C6717" s="250"/>
      <c r="D6717" s="250"/>
      <c r="E6717" s="250"/>
      <c r="F6717" s="250"/>
    </row>
    <row r="6718" spans="1:6" ht="15" x14ac:dyDescent="0.25">
      <c r="A6718" s="250"/>
      <c r="B6718" s="250"/>
      <c r="C6718" s="250"/>
      <c r="D6718" s="250"/>
      <c r="E6718" s="250"/>
      <c r="F6718" s="250"/>
    </row>
    <row r="6719" spans="1:6" ht="15" x14ac:dyDescent="0.25">
      <c r="A6719" s="250"/>
      <c r="B6719" s="250"/>
      <c r="C6719" s="250"/>
      <c r="D6719" s="250"/>
      <c r="E6719" s="250"/>
      <c r="F6719" s="250"/>
    </row>
    <row r="6720" spans="1:6" ht="15" x14ac:dyDescent="0.25">
      <c r="A6720" s="250"/>
      <c r="B6720" s="250"/>
      <c r="C6720" s="250"/>
      <c r="D6720" s="250"/>
      <c r="E6720" s="250"/>
      <c r="F6720" s="250"/>
    </row>
    <row r="6721" spans="1:6" ht="15" x14ac:dyDescent="0.25">
      <c r="A6721" s="250"/>
      <c r="B6721" s="250"/>
      <c r="C6721" s="250"/>
      <c r="D6721" s="250"/>
      <c r="E6721" s="250"/>
      <c r="F6721" s="250"/>
    </row>
    <row r="6722" spans="1:6" ht="15" x14ac:dyDescent="0.25">
      <c r="A6722" s="250"/>
      <c r="B6722" s="250"/>
      <c r="C6722" s="250"/>
      <c r="D6722" s="250"/>
      <c r="E6722" s="250"/>
      <c r="F6722" s="250"/>
    </row>
    <row r="6723" spans="1:6" ht="15" x14ac:dyDescent="0.25">
      <c r="A6723" s="250"/>
      <c r="B6723" s="250"/>
      <c r="C6723" s="250"/>
      <c r="D6723" s="250"/>
      <c r="E6723" s="250"/>
      <c r="F6723" s="250"/>
    </row>
    <row r="6724" spans="1:6" ht="15" x14ac:dyDescent="0.25">
      <c r="A6724" s="250"/>
      <c r="B6724" s="250"/>
      <c r="C6724" s="250"/>
      <c r="D6724" s="250"/>
      <c r="E6724" s="250"/>
      <c r="F6724" s="250"/>
    </row>
    <row r="6725" spans="1:6" ht="15" x14ac:dyDescent="0.25">
      <c r="A6725" s="250"/>
      <c r="B6725" s="250"/>
      <c r="C6725" s="250"/>
      <c r="D6725" s="250"/>
      <c r="E6725" s="250"/>
      <c r="F6725" s="250"/>
    </row>
    <row r="6726" spans="1:6" ht="15" x14ac:dyDescent="0.25">
      <c r="A6726" s="250"/>
      <c r="B6726" s="250"/>
      <c r="C6726" s="250"/>
      <c r="D6726" s="250"/>
      <c r="E6726" s="250"/>
      <c r="F6726" s="250"/>
    </row>
    <row r="6727" spans="1:6" ht="15" x14ac:dyDescent="0.25">
      <c r="A6727" s="250"/>
      <c r="B6727" s="250"/>
      <c r="C6727" s="250"/>
      <c r="D6727" s="250"/>
      <c r="E6727" s="250"/>
      <c r="F6727" s="250"/>
    </row>
    <row r="6728" spans="1:6" ht="15" x14ac:dyDescent="0.25">
      <c r="A6728" s="250"/>
      <c r="B6728" s="250"/>
      <c r="C6728" s="250"/>
      <c r="D6728" s="250"/>
      <c r="E6728" s="250"/>
      <c r="F6728" s="250"/>
    </row>
    <row r="6729" spans="1:6" ht="15" x14ac:dyDescent="0.25">
      <c r="A6729" s="250"/>
      <c r="B6729" s="250"/>
      <c r="C6729" s="250"/>
      <c r="D6729" s="250"/>
      <c r="E6729" s="250"/>
      <c r="F6729" s="250"/>
    </row>
    <row r="6730" spans="1:6" ht="15" x14ac:dyDescent="0.25">
      <c r="A6730" s="250"/>
      <c r="B6730" s="250"/>
      <c r="C6730" s="250"/>
      <c r="D6730" s="250"/>
      <c r="E6730" s="250"/>
      <c r="F6730" s="250"/>
    </row>
    <row r="6731" spans="1:6" ht="15" x14ac:dyDescent="0.25">
      <c r="A6731" s="250"/>
      <c r="B6731" s="250"/>
      <c r="C6731" s="250"/>
      <c r="D6731" s="250"/>
      <c r="E6731" s="250"/>
      <c r="F6731" s="250"/>
    </row>
    <row r="6732" spans="1:6" ht="15" x14ac:dyDescent="0.25">
      <c r="A6732" s="250"/>
      <c r="B6732" s="250"/>
      <c r="C6732" s="250"/>
      <c r="D6732" s="250"/>
      <c r="E6732" s="250"/>
      <c r="F6732" s="250"/>
    </row>
    <row r="6733" spans="1:6" ht="15" x14ac:dyDescent="0.25">
      <c r="A6733" s="250"/>
      <c r="B6733" s="250"/>
      <c r="C6733" s="250"/>
      <c r="D6733" s="250"/>
      <c r="E6733" s="250"/>
      <c r="F6733" s="250"/>
    </row>
    <row r="6734" spans="1:6" ht="15" x14ac:dyDescent="0.25">
      <c r="A6734" s="250"/>
      <c r="B6734" s="250"/>
      <c r="C6734" s="250"/>
      <c r="D6734" s="250"/>
      <c r="E6734" s="250"/>
      <c r="F6734" s="250"/>
    </row>
    <row r="6735" spans="1:6" ht="15" x14ac:dyDescent="0.25">
      <c r="A6735" s="250"/>
      <c r="B6735" s="250"/>
      <c r="C6735" s="250"/>
      <c r="D6735" s="250"/>
      <c r="E6735" s="250"/>
      <c r="F6735" s="250"/>
    </row>
    <row r="6736" spans="1:6" ht="15" x14ac:dyDescent="0.25">
      <c r="A6736" s="250"/>
      <c r="B6736" s="250"/>
      <c r="C6736" s="250"/>
      <c r="D6736" s="250"/>
      <c r="E6736" s="250"/>
      <c r="F6736" s="250"/>
    </row>
    <row r="6737" spans="1:6" ht="15" x14ac:dyDescent="0.25">
      <c r="A6737" s="250"/>
      <c r="B6737" s="250"/>
      <c r="C6737" s="250"/>
      <c r="D6737" s="250"/>
      <c r="E6737" s="250"/>
      <c r="F6737" s="250"/>
    </row>
    <row r="6738" spans="1:6" ht="15" x14ac:dyDescent="0.25">
      <c r="A6738" s="250"/>
      <c r="B6738" s="250"/>
      <c r="C6738" s="250"/>
      <c r="D6738" s="250"/>
      <c r="E6738" s="250"/>
      <c r="F6738" s="250"/>
    </row>
    <row r="6739" spans="1:6" ht="15" x14ac:dyDescent="0.25">
      <c r="A6739" s="250"/>
      <c r="B6739" s="250"/>
      <c r="C6739" s="250"/>
      <c r="D6739" s="250"/>
      <c r="E6739" s="250"/>
      <c r="F6739" s="250"/>
    </row>
    <row r="6740" spans="1:6" ht="15" x14ac:dyDescent="0.25">
      <c r="A6740" s="250"/>
      <c r="B6740" s="250"/>
      <c r="C6740" s="250"/>
      <c r="D6740" s="250"/>
      <c r="E6740" s="250"/>
      <c r="F6740" s="250"/>
    </row>
    <row r="6741" spans="1:6" ht="15" x14ac:dyDescent="0.25">
      <c r="A6741" s="250"/>
      <c r="B6741" s="250"/>
      <c r="C6741" s="250"/>
      <c r="D6741" s="250"/>
      <c r="E6741" s="250"/>
      <c r="F6741" s="250"/>
    </row>
    <row r="6742" spans="1:6" ht="15" x14ac:dyDescent="0.25">
      <c r="A6742" s="250"/>
      <c r="B6742" s="250"/>
      <c r="C6742" s="250"/>
      <c r="D6742" s="250"/>
      <c r="E6742" s="250"/>
      <c r="F6742" s="250"/>
    </row>
    <row r="6743" spans="1:6" ht="15" x14ac:dyDescent="0.25">
      <c r="A6743" s="250"/>
      <c r="B6743" s="250"/>
      <c r="C6743" s="250"/>
      <c r="D6743" s="250"/>
      <c r="E6743" s="250"/>
      <c r="F6743" s="250"/>
    </row>
    <row r="6744" spans="1:6" ht="15" x14ac:dyDescent="0.25">
      <c r="A6744" s="250"/>
      <c r="B6744" s="250"/>
      <c r="C6744" s="250"/>
      <c r="D6744" s="250"/>
      <c r="E6744" s="250"/>
      <c r="F6744" s="250"/>
    </row>
    <row r="6745" spans="1:6" ht="15" x14ac:dyDescent="0.25">
      <c r="A6745" s="250"/>
      <c r="B6745" s="250"/>
      <c r="C6745" s="250"/>
      <c r="D6745" s="250"/>
      <c r="E6745" s="250"/>
      <c r="F6745" s="250"/>
    </row>
    <row r="6746" spans="1:6" ht="15" x14ac:dyDescent="0.25">
      <c r="A6746" s="250"/>
      <c r="B6746" s="250"/>
      <c r="C6746" s="250"/>
      <c r="D6746" s="250"/>
      <c r="E6746" s="250"/>
      <c r="F6746" s="250"/>
    </row>
    <row r="6747" spans="1:6" ht="15" x14ac:dyDescent="0.25">
      <c r="A6747" s="250"/>
      <c r="B6747" s="250"/>
      <c r="C6747" s="250"/>
      <c r="D6747" s="250"/>
      <c r="E6747" s="250"/>
      <c r="F6747" s="250"/>
    </row>
    <row r="6748" spans="1:6" ht="15" x14ac:dyDescent="0.25">
      <c r="A6748" s="250"/>
      <c r="B6748" s="250"/>
      <c r="C6748" s="250"/>
      <c r="D6748" s="250"/>
      <c r="E6748" s="250"/>
      <c r="F6748" s="250"/>
    </row>
    <row r="6749" spans="1:6" ht="15" x14ac:dyDescent="0.25">
      <c r="A6749" s="250"/>
      <c r="B6749" s="250"/>
      <c r="C6749" s="250"/>
      <c r="D6749" s="250"/>
      <c r="E6749" s="250"/>
      <c r="F6749" s="250"/>
    </row>
    <row r="6750" spans="1:6" ht="15" x14ac:dyDescent="0.25">
      <c r="A6750" s="250"/>
      <c r="B6750" s="250"/>
      <c r="C6750" s="250"/>
      <c r="D6750" s="250"/>
      <c r="E6750" s="250"/>
      <c r="F6750" s="250"/>
    </row>
    <row r="6751" spans="1:6" ht="15" x14ac:dyDescent="0.25">
      <c r="A6751" s="250"/>
      <c r="B6751" s="250"/>
      <c r="C6751" s="250"/>
      <c r="D6751" s="250"/>
      <c r="E6751" s="250"/>
      <c r="F6751" s="250"/>
    </row>
    <row r="6752" spans="1:6" ht="15" x14ac:dyDescent="0.25">
      <c r="A6752" s="250"/>
      <c r="B6752" s="250"/>
      <c r="C6752" s="250"/>
      <c r="D6752" s="250"/>
      <c r="E6752" s="250"/>
      <c r="F6752" s="250"/>
    </row>
    <row r="6753" spans="1:6" ht="15" x14ac:dyDescent="0.25">
      <c r="A6753" s="250"/>
      <c r="B6753" s="250"/>
      <c r="C6753" s="250"/>
      <c r="D6753" s="250"/>
      <c r="E6753" s="250"/>
      <c r="F6753" s="250"/>
    </row>
    <row r="6754" spans="1:6" ht="15" x14ac:dyDescent="0.25">
      <c r="A6754" s="250"/>
      <c r="B6754" s="250"/>
      <c r="C6754" s="250"/>
      <c r="D6754" s="250"/>
      <c r="E6754" s="250"/>
      <c r="F6754" s="250"/>
    </row>
    <row r="6755" spans="1:6" ht="15" x14ac:dyDescent="0.25">
      <c r="A6755" s="250"/>
      <c r="B6755" s="250"/>
      <c r="C6755" s="250"/>
      <c r="D6755" s="250"/>
      <c r="E6755" s="250"/>
      <c r="F6755" s="250"/>
    </row>
    <row r="6756" spans="1:6" ht="15" x14ac:dyDescent="0.25">
      <c r="A6756" s="250"/>
      <c r="B6756" s="250"/>
      <c r="C6756" s="250"/>
      <c r="D6756" s="250"/>
      <c r="E6756" s="250"/>
      <c r="F6756" s="250"/>
    </row>
    <row r="6757" spans="1:6" ht="15" x14ac:dyDescent="0.25">
      <c r="A6757" s="250"/>
      <c r="B6757" s="250"/>
      <c r="C6757" s="250"/>
      <c r="D6757" s="250"/>
      <c r="E6757" s="250"/>
      <c r="F6757" s="250"/>
    </row>
    <row r="6758" spans="1:6" ht="15" x14ac:dyDescent="0.25">
      <c r="A6758" s="250"/>
      <c r="B6758" s="250"/>
      <c r="C6758" s="250"/>
      <c r="D6758" s="250"/>
      <c r="E6758" s="250"/>
      <c r="F6758" s="250"/>
    </row>
    <row r="6759" spans="1:6" ht="15" x14ac:dyDescent="0.25">
      <c r="A6759" s="250"/>
      <c r="B6759" s="250"/>
      <c r="C6759" s="250"/>
      <c r="D6759" s="250"/>
      <c r="E6759" s="250"/>
      <c r="F6759" s="250"/>
    </row>
    <row r="6760" spans="1:6" ht="15" x14ac:dyDescent="0.25">
      <c r="A6760" s="250"/>
      <c r="B6760" s="250"/>
      <c r="C6760" s="250"/>
      <c r="D6760" s="250"/>
      <c r="E6760" s="250"/>
      <c r="F6760" s="250"/>
    </row>
    <row r="6761" spans="1:6" ht="15" x14ac:dyDescent="0.25">
      <c r="A6761" s="250"/>
      <c r="B6761" s="250"/>
      <c r="C6761" s="250"/>
      <c r="D6761" s="250"/>
      <c r="E6761" s="250"/>
      <c r="F6761" s="250"/>
    </row>
    <row r="6762" spans="1:6" ht="15" x14ac:dyDescent="0.25">
      <c r="A6762" s="250"/>
      <c r="B6762" s="250"/>
      <c r="C6762" s="250"/>
      <c r="D6762" s="250"/>
      <c r="E6762" s="250"/>
      <c r="F6762" s="250"/>
    </row>
    <row r="6763" spans="1:6" ht="15" x14ac:dyDescent="0.25">
      <c r="A6763" s="250"/>
      <c r="B6763" s="250"/>
      <c r="C6763" s="250"/>
      <c r="D6763" s="250"/>
      <c r="E6763" s="250"/>
      <c r="F6763" s="250"/>
    </row>
    <row r="6764" spans="1:6" ht="15" x14ac:dyDescent="0.25">
      <c r="A6764" s="250"/>
      <c r="B6764" s="250"/>
      <c r="C6764" s="250"/>
      <c r="D6764" s="250"/>
      <c r="E6764" s="250"/>
      <c r="F6764" s="250"/>
    </row>
    <row r="6765" spans="1:6" ht="15" x14ac:dyDescent="0.25">
      <c r="A6765" s="250"/>
      <c r="B6765" s="250"/>
      <c r="C6765" s="250"/>
      <c r="D6765" s="250"/>
      <c r="E6765" s="250"/>
      <c r="F6765" s="250"/>
    </row>
    <row r="6766" spans="1:6" ht="15" x14ac:dyDescent="0.25">
      <c r="A6766" s="250"/>
      <c r="B6766" s="250"/>
      <c r="C6766" s="250"/>
      <c r="D6766" s="250"/>
      <c r="E6766" s="250"/>
      <c r="F6766" s="250"/>
    </row>
    <row r="6767" spans="1:6" ht="15" x14ac:dyDescent="0.25">
      <c r="A6767" s="250"/>
      <c r="B6767" s="250"/>
      <c r="C6767" s="250"/>
      <c r="D6767" s="250"/>
      <c r="E6767" s="250"/>
      <c r="F6767" s="250"/>
    </row>
    <row r="6768" spans="1:6" ht="15" x14ac:dyDescent="0.25">
      <c r="A6768" s="250"/>
      <c r="B6768" s="250"/>
      <c r="C6768" s="250"/>
      <c r="D6768" s="250"/>
      <c r="E6768" s="250"/>
      <c r="F6768" s="250"/>
    </row>
    <row r="6769" spans="1:6" ht="15" x14ac:dyDescent="0.25">
      <c r="A6769" s="250"/>
      <c r="B6769" s="250"/>
      <c r="C6769" s="250"/>
      <c r="D6769" s="250"/>
      <c r="E6769" s="250"/>
      <c r="F6769" s="250"/>
    </row>
    <row r="6770" spans="1:6" ht="15" x14ac:dyDescent="0.25">
      <c r="A6770" s="250"/>
      <c r="B6770" s="250"/>
      <c r="C6770" s="250"/>
      <c r="D6770" s="250"/>
      <c r="E6770" s="250"/>
      <c r="F6770" s="250"/>
    </row>
    <row r="6771" spans="1:6" ht="15" x14ac:dyDescent="0.25">
      <c r="A6771" s="250"/>
      <c r="B6771" s="250"/>
      <c r="C6771" s="250"/>
      <c r="D6771" s="250"/>
      <c r="E6771" s="250"/>
      <c r="F6771" s="250"/>
    </row>
    <row r="6772" spans="1:6" ht="15" x14ac:dyDescent="0.25">
      <c r="A6772" s="250"/>
      <c r="B6772" s="250"/>
      <c r="C6772" s="250"/>
      <c r="D6772" s="250"/>
      <c r="E6772" s="250"/>
      <c r="F6772" s="250"/>
    </row>
    <row r="6773" spans="1:6" ht="15" x14ac:dyDescent="0.25">
      <c r="A6773" s="250"/>
      <c r="B6773" s="250"/>
      <c r="C6773" s="250"/>
      <c r="D6773" s="250"/>
      <c r="E6773" s="250"/>
      <c r="F6773" s="250"/>
    </row>
    <row r="6774" spans="1:6" ht="15" x14ac:dyDescent="0.25">
      <c r="A6774" s="250"/>
      <c r="B6774" s="250"/>
      <c r="C6774" s="250"/>
      <c r="D6774" s="250"/>
      <c r="E6774" s="250"/>
      <c r="F6774" s="250"/>
    </row>
    <row r="6775" spans="1:6" ht="15" x14ac:dyDescent="0.25">
      <c r="A6775" s="250"/>
      <c r="B6775" s="250"/>
      <c r="C6775" s="250"/>
      <c r="D6775" s="250"/>
      <c r="E6775" s="250"/>
      <c r="F6775" s="250"/>
    </row>
    <row r="6776" spans="1:6" ht="15" x14ac:dyDescent="0.25">
      <c r="A6776" s="250"/>
      <c r="B6776" s="250"/>
      <c r="C6776" s="250"/>
      <c r="D6776" s="250"/>
      <c r="E6776" s="250"/>
      <c r="F6776" s="250"/>
    </row>
    <row r="6777" spans="1:6" ht="15" x14ac:dyDescent="0.25">
      <c r="A6777" s="250"/>
      <c r="B6777" s="250"/>
      <c r="C6777" s="250"/>
      <c r="D6777" s="250"/>
      <c r="E6777" s="250"/>
      <c r="F6777" s="250"/>
    </row>
    <row r="6778" spans="1:6" ht="15" x14ac:dyDescent="0.25">
      <c r="A6778" s="250"/>
      <c r="B6778" s="250"/>
      <c r="C6778" s="250"/>
      <c r="D6778" s="250"/>
      <c r="E6778" s="250"/>
      <c r="F6778" s="250"/>
    </row>
    <row r="6779" spans="1:6" ht="15" x14ac:dyDescent="0.25">
      <c r="A6779" s="250"/>
      <c r="B6779" s="250"/>
      <c r="C6779" s="250"/>
      <c r="D6779" s="250"/>
      <c r="E6779" s="250"/>
      <c r="F6779" s="250"/>
    </row>
    <row r="6780" spans="1:6" ht="15" x14ac:dyDescent="0.25">
      <c r="A6780" s="250"/>
      <c r="B6780" s="250"/>
      <c r="C6780" s="250"/>
      <c r="D6780" s="250"/>
      <c r="E6780" s="250"/>
      <c r="F6780" s="250"/>
    </row>
    <row r="6781" spans="1:6" ht="15" x14ac:dyDescent="0.25">
      <c r="A6781" s="250"/>
      <c r="B6781" s="250"/>
      <c r="C6781" s="250"/>
      <c r="D6781" s="250"/>
      <c r="E6781" s="250"/>
      <c r="F6781" s="250"/>
    </row>
    <row r="6782" spans="1:6" ht="15" x14ac:dyDescent="0.25">
      <c r="A6782" s="250"/>
      <c r="B6782" s="250"/>
      <c r="C6782" s="250"/>
      <c r="D6782" s="250"/>
      <c r="E6782" s="250"/>
      <c r="F6782" s="250"/>
    </row>
    <row r="6783" spans="1:6" ht="15" x14ac:dyDescent="0.25">
      <c r="A6783" s="250"/>
      <c r="B6783" s="250"/>
      <c r="C6783" s="250"/>
      <c r="D6783" s="250"/>
      <c r="E6783" s="250"/>
      <c r="F6783" s="250"/>
    </row>
    <row r="6784" spans="1:6" ht="15" x14ac:dyDescent="0.25">
      <c r="A6784" s="250"/>
      <c r="B6784" s="250"/>
      <c r="C6784" s="250"/>
      <c r="D6784" s="250"/>
      <c r="E6784" s="250"/>
      <c r="F6784" s="250"/>
    </row>
    <row r="6785" spans="1:6" ht="15" x14ac:dyDescent="0.25">
      <c r="A6785" s="250"/>
      <c r="B6785" s="250"/>
      <c r="C6785" s="250"/>
      <c r="D6785" s="250"/>
      <c r="E6785" s="250"/>
      <c r="F6785" s="250"/>
    </row>
    <row r="6786" spans="1:6" ht="15" x14ac:dyDescent="0.25">
      <c r="A6786" s="250"/>
      <c r="B6786" s="250"/>
      <c r="C6786" s="250"/>
      <c r="D6786" s="250"/>
      <c r="E6786" s="250"/>
      <c r="F6786" s="250"/>
    </row>
    <row r="6787" spans="1:6" ht="15" x14ac:dyDescent="0.25">
      <c r="A6787" s="250"/>
      <c r="B6787" s="250"/>
      <c r="C6787" s="250"/>
      <c r="D6787" s="250"/>
      <c r="E6787" s="250"/>
      <c r="F6787" s="250"/>
    </row>
    <row r="6788" spans="1:6" ht="15" x14ac:dyDescent="0.25">
      <c r="A6788" s="250"/>
      <c r="B6788" s="250"/>
      <c r="C6788" s="250"/>
      <c r="D6788" s="250"/>
      <c r="E6788" s="250"/>
      <c r="F6788" s="250"/>
    </row>
    <row r="6789" spans="1:6" ht="15" x14ac:dyDescent="0.25">
      <c r="A6789" s="250"/>
      <c r="B6789" s="250"/>
      <c r="C6789" s="250"/>
      <c r="D6789" s="250"/>
      <c r="E6789" s="250"/>
      <c r="F6789" s="250"/>
    </row>
    <row r="6790" spans="1:6" ht="15" x14ac:dyDescent="0.25">
      <c r="A6790" s="250"/>
      <c r="B6790" s="250"/>
      <c r="C6790" s="250"/>
      <c r="D6790" s="250"/>
      <c r="E6790" s="250"/>
      <c r="F6790" s="250"/>
    </row>
    <row r="6791" spans="1:6" ht="15" x14ac:dyDescent="0.25">
      <c r="A6791" s="250"/>
      <c r="B6791" s="250"/>
      <c r="C6791" s="250"/>
      <c r="D6791" s="250"/>
      <c r="E6791" s="250"/>
      <c r="F6791" s="250"/>
    </row>
    <row r="6792" spans="1:6" ht="15" x14ac:dyDescent="0.25">
      <c r="A6792" s="250"/>
      <c r="B6792" s="250"/>
      <c r="C6792" s="250"/>
      <c r="D6792" s="250"/>
      <c r="E6792" s="250"/>
      <c r="F6792" s="250"/>
    </row>
    <row r="6793" spans="1:6" ht="15" x14ac:dyDescent="0.25">
      <c r="A6793" s="250"/>
      <c r="B6793" s="250"/>
      <c r="C6793" s="250"/>
      <c r="D6793" s="250"/>
      <c r="E6793" s="250"/>
      <c r="F6793" s="250"/>
    </row>
    <row r="6794" spans="1:6" ht="15" x14ac:dyDescent="0.25">
      <c r="A6794" s="250"/>
      <c r="B6794" s="250"/>
      <c r="C6794" s="250"/>
      <c r="D6794" s="250"/>
      <c r="E6794" s="250"/>
      <c r="F6794" s="250"/>
    </row>
    <row r="6795" spans="1:6" ht="15" x14ac:dyDescent="0.25">
      <c r="A6795" s="250"/>
      <c r="B6795" s="250"/>
      <c r="C6795" s="250"/>
      <c r="D6795" s="250"/>
      <c r="E6795" s="250"/>
      <c r="F6795" s="250"/>
    </row>
    <row r="6796" spans="1:6" ht="15" x14ac:dyDescent="0.25">
      <c r="A6796" s="250"/>
      <c r="B6796" s="250"/>
      <c r="C6796" s="250"/>
      <c r="D6796" s="250"/>
      <c r="E6796" s="250"/>
      <c r="F6796" s="250"/>
    </row>
    <row r="6797" spans="1:6" ht="15" x14ac:dyDescent="0.25">
      <c r="A6797" s="250"/>
      <c r="B6797" s="250"/>
      <c r="C6797" s="250"/>
      <c r="D6797" s="250"/>
      <c r="E6797" s="250"/>
      <c r="F6797" s="250"/>
    </row>
    <row r="6798" spans="1:6" ht="15" x14ac:dyDescent="0.25">
      <c r="A6798" s="250"/>
      <c r="B6798" s="250"/>
      <c r="C6798" s="250"/>
      <c r="D6798" s="250"/>
      <c r="E6798" s="250"/>
      <c r="F6798" s="250"/>
    </row>
    <row r="6799" spans="1:6" ht="15" x14ac:dyDescent="0.25">
      <c r="A6799" s="250"/>
      <c r="B6799" s="250"/>
      <c r="C6799" s="250"/>
      <c r="D6799" s="250"/>
      <c r="E6799" s="250"/>
      <c r="F6799" s="250"/>
    </row>
    <row r="6800" spans="1:6" ht="15" x14ac:dyDescent="0.25">
      <c r="A6800" s="250"/>
      <c r="B6800" s="250"/>
      <c r="C6800" s="250"/>
      <c r="D6800" s="250"/>
      <c r="E6800" s="250"/>
      <c r="F6800" s="250"/>
    </row>
    <row r="6801" spans="1:6" ht="15" x14ac:dyDescent="0.25">
      <c r="A6801" s="250"/>
      <c r="B6801" s="250"/>
      <c r="C6801" s="250"/>
      <c r="D6801" s="250"/>
      <c r="E6801" s="250"/>
      <c r="F6801" s="250"/>
    </row>
    <row r="6802" spans="1:6" ht="15" x14ac:dyDescent="0.25">
      <c r="A6802" s="250"/>
      <c r="B6802" s="250"/>
      <c r="C6802" s="250"/>
      <c r="D6802" s="250"/>
      <c r="E6802" s="250"/>
      <c r="F6802" s="250"/>
    </row>
    <row r="6803" spans="1:6" ht="15" x14ac:dyDescent="0.25">
      <c r="A6803" s="250"/>
      <c r="B6803" s="250"/>
      <c r="C6803" s="250"/>
      <c r="D6803" s="250"/>
      <c r="E6803" s="250"/>
      <c r="F6803" s="250"/>
    </row>
    <row r="6804" spans="1:6" ht="15" x14ac:dyDescent="0.25">
      <c r="A6804" s="250"/>
      <c r="B6804" s="250"/>
      <c r="C6804" s="250"/>
      <c r="D6804" s="250"/>
      <c r="E6804" s="250"/>
      <c r="F6804" s="250"/>
    </row>
    <row r="6805" spans="1:6" ht="15" x14ac:dyDescent="0.25">
      <c r="A6805" s="250"/>
      <c r="B6805" s="250"/>
      <c r="C6805" s="250"/>
      <c r="D6805" s="250"/>
      <c r="E6805" s="250"/>
      <c r="F6805" s="250"/>
    </row>
    <row r="6806" spans="1:6" ht="15" x14ac:dyDescent="0.25">
      <c r="A6806" s="250"/>
      <c r="B6806" s="250"/>
      <c r="C6806" s="250"/>
      <c r="D6806" s="250"/>
      <c r="E6806" s="250"/>
      <c r="F6806" s="250"/>
    </row>
    <row r="6807" spans="1:6" ht="15" x14ac:dyDescent="0.25">
      <c r="A6807" s="250"/>
      <c r="B6807" s="250"/>
      <c r="C6807" s="250"/>
      <c r="D6807" s="250"/>
      <c r="E6807" s="250"/>
      <c r="F6807" s="250"/>
    </row>
    <row r="6808" spans="1:6" ht="15" x14ac:dyDescent="0.25">
      <c r="A6808" s="250"/>
      <c r="B6808" s="250"/>
      <c r="C6808" s="250"/>
      <c r="D6808" s="250"/>
      <c r="E6808" s="250"/>
      <c r="F6808" s="250"/>
    </row>
    <row r="6809" spans="1:6" ht="15" x14ac:dyDescent="0.25">
      <c r="A6809" s="250"/>
      <c r="B6809" s="250"/>
      <c r="C6809" s="250"/>
      <c r="D6809" s="250"/>
      <c r="E6809" s="250"/>
      <c r="F6809" s="250"/>
    </row>
    <row r="6810" spans="1:6" ht="15" x14ac:dyDescent="0.25">
      <c r="A6810" s="250"/>
      <c r="B6810" s="250"/>
      <c r="C6810" s="250"/>
      <c r="D6810" s="250"/>
      <c r="E6810" s="250"/>
      <c r="F6810" s="250"/>
    </row>
    <row r="6811" spans="1:6" ht="15" x14ac:dyDescent="0.25">
      <c r="A6811" s="250"/>
      <c r="B6811" s="250"/>
      <c r="C6811" s="250"/>
      <c r="D6811" s="250"/>
      <c r="E6811" s="250"/>
      <c r="F6811" s="250"/>
    </row>
    <row r="6812" spans="1:6" ht="15" x14ac:dyDescent="0.25">
      <c r="A6812" s="250"/>
      <c r="B6812" s="250"/>
      <c r="C6812" s="250"/>
      <c r="D6812" s="250"/>
      <c r="E6812" s="250"/>
      <c r="F6812" s="250"/>
    </row>
    <row r="6813" spans="1:6" ht="15" x14ac:dyDescent="0.25">
      <c r="A6813" s="250"/>
      <c r="B6813" s="250"/>
      <c r="C6813" s="250"/>
      <c r="D6813" s="250"/>
      <c r="E6813" s="250"/>
      <c r="F6813" s="250"/>
    </row>
    <row r="6814" spans="1:6" ht="15" x14ac:dyDescent="0.25">
      <c r="A6814" s="250"/>
      <c r="B6814" s="250"/>
      <c r="C6814" s="250"/>
      <c r="D6814" s="250"/>
      <c r="E6814" s="250"/>
      <c r="F6814" s="250"/>
    </row>
    <row r="6815" spans="1:6" ht="15" x14ac:dyDescent="0.25">
      <c r="A6815" s="250"/>
      <c r="B6815" s="250"/>
      <c r="C6815" s="250"/>
      <c r="D6815" s="250"/>
      <c r="E6815" s="250"/>
      <c r="F6815" s="250"/>
    </row>
    <row r="6816" spans="1:6" ht="15" x14ac:dyDescent="0.25">
      <c r="A6816" s="250"/>
      <c r="B6816" s="250"/>
      <c r="C6816" s="250"/>
      <c r="D6816" s="250"/>
      <c r="E6816" s="250"/>
      <c r="F6816" s="250"/>
    </row>
    <row r="6817" spans="1:6" ht="15" x14ac:dyDescent="0.25">
      <c r="A6817" s="250"/>
      <c r="B6817" s="250"/>
      <c r="C6817" s="250"/>
      <c r="D6817" s="250"/>
      <c r="E6817" s="250"/>
      <c r="F6817" s="250"/>
    </row>
    <row r="6818" spans="1:6" ht="15" x14ac:dyDescent="0.25">
      <c r="A6818" s="250"/>
      <c r="B6818" s="250"/>
      <c r="C6818" s="250"/>
      <c r="D6818" s="250"/>
      <c r="E6818" s="250"/>
      <c r="F6818" s="250"/>
    </row>
    <row r="6819" spans="1:6" ht="15" x14ac:dyDescent="0.25">
      <c r="A6819" s="250"/>
      <c r="B6819" s="250"/>
      <c r="C6819" s="250"/>
      <c r="D6819" s="250"/>
      <c r="E6819" s="250"/>
      <c r="F6819" s="250"/>
    </row>
    <row r="6820" spans="1:6" ht="15" x14ac:dyDescent="0.25">
      <c r="A6820" s="250"/>
      <c r="B6820" s="250"/>
      <c r="C6820" s="250"/>
      <c r="D6820" s="250"/>
      <c r="E6820" s="250"/>
      <c r="F6820" s="250"/>
    </row>
    <row r="6821" spans="1:6" ht="15" x14ac:dyDescent="0.25">
      <c r="A6821" s="250"/>
      <c r="B6821" s="250"/>
      <c r="C6821" s="250"/>
      <c r="D6821" s="250"/>
      <c r="E6821" s="250"/>
      <c r="F6821" s="250"/>
    </row>
    <row r="6822" spans="1:6" ht="15" x14ac:dyDescent="0.25">
      <c r="A6822" s="250"/>
      <c r="B6822" s="250"/>
      <c r="C6822" s="250"/>
      <c r="D6822" s="250"/>
      <c r="E6822" s="250"/>
      <c r="F6822" s="250"/>
    </row>
    <row r="6823" spans="1:6" ht="15" x14ac:dyDescent="0.25">
      <c r="A6823" s="250"/>
      <c r="B6823" s="250"/>
      <c r="C6823" s="250"/>
      <c r="D6823" s="250"/>
      <c r="E6823" s="250"/>
      <c r="F6823" s="250"/>
    </row>
    <row r="6824" spans="1:6" ht="15" x14ac:dyDescent="0.25">
      <c r="A6824" s="250"/>
      <c r="B6824" s="250"/>
      <c r="C6824" s="250"/>
      <c r="D6824" s="250"/>
      <c r="E6824" s="250"/>
      <c r="F6824" s="250"/>
    </row>
    <row r="6825" spans="1:6" ht="15" x14ac:dyDescent="0.25">
      <c r="A6825" s="250"/>
      <c r="B6825" s="250"/>
      <c r="C6825" s="250"/>
      <c r="D6825" s="250"/>
      <c r="E6825" s="250"/>
      <c r="F6825" s="250"/>
    </row>
    <row r="6826" spans="1:6" ht="15" x14ac:dyDescent="0.25">
      <c r="A6826" s="250"/>
      <c r="B6826" s="250"/>
      <c r="C6826" s="250"/>
      <c r="D6826" s="250"/>
      <c r="E6826" s="250"/>
      <c r="F6826" s="250"/>
    </row>
    <row r="6827" spans="1:6" ht="15" x14ac:dyDescent="0.25">
      <c r="A6827" s="250"/>
      <c r="B6827" s="250"/>
      <c r="C6827" s="250"/>
      <c r="D6827" s="250"/>
      <c r="E6827" s="250"/>
      <c r="F6827" s="250"/>
    </row>
    <row r="6828" spans="1:6" ht="15" x14ac:dyDescent="0.25">
      <c r="A6828" s="250"/>
      <c r="B6828" s="250"/>
      <c r="C6828" s="250"/>
      <c r="D6828" s="250"/>
      <c r="E6828" s="250"/>
      <c r="F6828" s="250"/>
    </row>
    <row r="6829" spans="1:6" ht="15" x14ac:dyDescent="0.25">
      <c r="A6829" s="250"/>
      <c r="B6829" s="250"/>
      <c r="C6829" s="250"/>
      <c r="D6829" s="250"/>
      <c r="E6829" s="250"/>
      <c r="F6829" s="250"/>
    </row>
    <row r="6830" spans="1:6" ht="15" x14ac:dyDescent="0.25">
      <c r="A6830" s="250"/>
      <c r="B6830" s="250"/>
      <c r="C6830" s="250"/>
      <c r="D6830" s="250"/>
      <c r="E6830" s="250"/>
      <c r="F6830" s="250"/>
    </row>
    <row r="6831" spans="1:6" ht="15" x14ac:dyDescent="0.25">
      <c r="A6831" s="250"/>
      <c r="B6831" s="250"/>
      <c r="C6831" s="250"/>
      <c r="D6831" s="250"/>
      <c r="E6831" s="250"/>
      <c r="F6831" s="250"/>
    </row>
    <row r="6832" spans="1:6" ht="15" x14ac:dyDescent="0.25">
      <c r="A6832" s="250"/>
      <c r="B6832" s="250"/>
      <c r="C6832" s="250"/>
      <c r="D6832" s="250"/>
      <c r="E6832" s="250"/>
      <c r="F6832" s="250"/>
    </row>
    <row r="6833" spans="1:6" ht="15" x14ac:dyDescent="0.25">
      <c r="A6833" s="250"/>
      <c r="B6833" s="250"/>
      <c r="C6833" s="250"/>
      <c r="D6833" s="250"/>
      <c r="E6833" s="250"/>
      <c r="F6833" s="250"/>
    </row>
    <row r="6834" spans="1:6" ht="15" x14ac:dyDescent="0.25">
      <c r="A6834" s="250"/>
      <c r="B6834" s="250"/>
      <c r="C6834" s="250"/>
      <c r="D6834" s="250"/>
      <c r="E6834" s="250"/>
      <c r="F6834" s="250"/>
    </row>
    <row r="6835" spans="1:6" ht="15" x14ac:dyDescent="0.25">
      <c r="A6835" s="250"/>
      <c r="B6835" s="250"/>
      <c r="C6835" s="250"/>
      <c r="D6835" s="250"/>
      <c r="E6835" s="250"/>
      <c r="F6835" s="250"/>
    </row>
    <row r="6836" spans="1:6" ht="15" x14ac:dyDescent="0.25">
      <c r="A6836" s="250"/>
      <c r="B6836" s="250"/>
      <c r="C6836" s="250"/>
      <c r="D6836" s="250"/>
      <c r="E6836" s="250"/>
      <c r="F6836" s="250"/>
    </row>
    <row r="6837" spans="1:6" ht="15" x14ac:dyDescent="0.25">
      <c r="A6837" s="250"/>
      <c r="B6837" s="250"/>
      <c r="C6837" s="250"/>
      <c r="D6837" s="250"/>
      <c r="E6837" s="250"/>
      <c r="F6837" s="250"/>
    </row>
    <row r="6838" spans="1:6" ht="15" x14ac:dyDescent="0.25">
      <c r="A6838" s="250"/>
      <c r="B6838" s="250"/>
      <c r="C6838" s="250"/>
      <c r="D6838" s="250"/>
      <c r="E6838" s="250"/>
      <c r="F6838" s="250"/>
    </row>
    <row r="6839" spans="1:6" ht="15" x14ac:dyDescent="0.25">
      <c r="A6839" s="250"/>
      <c r="B6839" s="250"/>
      <c r="C6839" s="250"/>
      <c r="D6839" s="250"/>
      <c r="E6839" s="250"/>
      <c r="F6839" s="250"/>
    </row>
    <row r="6840" spans="1:6" ht="15" x14ac:dyDescent="0.25">
      <c r="A6840" s="250"/>
      <c r="B6840" s="250"/>
      <c r="C6840" s="250"/>
      <c r="D6840" s="250"/>
      <c r="E6840" s="250"/>
      <c r="F6840" s="250"/>
    </row>
    <row r="6841" spans="1:6" ht="15" x14ac:dyDescent="0.25">
      <c r="A6841" s="250"/>
      <c r="B6841" s="250"/>
      <c r="C6841" s="250"/>
      <c r="D6841" s="250"/>
      <c r="E6841" s="250"/>
      <c r="F6841" s="250"/>
    </row>
    <row r="6842" spans="1:6" ht="15" x14ac:dyDescent="0.25">
      <c r="A6842" s="250"/>
      <c r="B6842" s="250"/>
      <c r="C6842" s="250"/>
      <c r="D6842" s="250"/>
      <c r="E6842" s="250"/>
      <c r="F6842" s="250"/>
    </row>
    <row r="6843" spans="1:6" ht="15" x14ac:dyDescent="0.25">
      <c r="A6843" s="250"/>
      <c r="B6843" s="250"/>
      <c r="C6843" s="250"/>
      <c r="D6843" s="250"/>
      <c r="E6843" s="250"/>
      <c r="F6843" s="250"/>
    </row>
    <row r="6844" spans="1:6" ht="15" x14ac:dyDescent="0.25">
      <c r="A6844" s="250"/>
      <c r="B6844" s="250"/>
      <c r="C6844" s="250"/>
      <c r="D6844" s="250"/>
      <c r="E6844" s="250"/>
      <c r="F6844" s="250"/>
    </row>
    <row r="6845" spans="1:6" ht="15" x14ac:dyDescent="0.25">
      <c r="A6845" s="250"/>
      <c r="B6845" s="250"/>
      <c r="C6845" s="250"/>
      <c r="D6845" s="250"/>
      <c r="E6845" s="250"/>
      <c r="F6845" s="250"/>
    </row>
    <row r="6846" spans="1:6" ht="15" x14ac:dyDescent="0.25">
      <c r="A6846" s="250"/>
      <c r="B6846" s="250"/>
      <c r="C6846" s="250"/>
      <c r="D6846" s="250"/>
      <c r="E6846" s="250"/>
      <c r="F6846" s="250"/>
    </row>
    <row r="6847" spans="1:6" ht="15" x14ac:dyDescent="0.25">
      <c r="A6847" s="250"/>
      <c r="B6847" s="250"/>
      <c r="C6847" s="250"/>
      <c r="D6847" s="250"/>
      <c r="E6847" s="250"/>
      <c r="F6847" s="250"/>
    </row>
    <row r="6848" spans="1:6" ht="15" x14ac:dyDescent="0.25">
      <c r="A6848" s="250"/>
      <c r="B6848" s="250"/>
      <c r="C6848" s="250"/>
      <c r="D6848" s="250"/>
      <c r="E6848" s="250"/>
      <c r="F6848" s="250"/>
    </row>
    <row r="6849" spans="1:6" ht="15" x14ac:dyDescent="0.25">
      <c r="A6849" s="250"/>
      <c r="B6849" s="250"/>
      <c r="C6849" s="250"/>
      <c r="D6849" s="250"/>
      <c r="E6849" s="250"/>
      <c r="F6849" s="250"/>
    </row>
    <row r="6850" spans="1:6" ht="15" x14ac:dyDescent="0.25">
      <c r="A6850" s="250"/>
      <c r="B6850" s="250"/>
      <c r="C6850" s="250"/>
      <c r="D6850" s="250"/>
      <c r="E6850" s="250"/>
      <c r="F6850" s="250"/>
    </row>
    <row r="6851" spans="1:6" ht="15" x14ac:dyDescent="0.25">
      <c r="A6851" s="250"/>
      <c r="B6851" s="250"/>
      <c r="C6851" s="250"/>
      <c r="D6851" s="250"/>
      <c r="E6851" s="250"/>
      <c r="F6851" s="250"/>
    </row>
    <row r="6852" spans="1:6" ht="15" x14ac:dyDescent="0.25">
      <c r="A6852" s="250"/>
      <c r="B6852" s="250"/>
      <c r="C6852" s="250"/>
      <c r="D6852" s="250"/>
      <c r="E6852" s="250"/>
      <c r="F6852" s="250"/>
    </row>
    <row r="6853" spans="1:6" ht="15" x14ac:dyDescent="0.25">
      <c r="A6853" s="250"/>
      <c r="B6853" s="250"/>
      <c r="C6853" s="250"/>
      <c r="D6853" s="250"/>
      <c r="E6853" s="250"/>
      <c r="F6853" s="250"/>
    </row>
    <row r="6854" spans="1:6" ht="15" x14ac:dyDescent="0.25">
      <c r="A6854" s="250"/>
      <c r="B6854" s="250"/>
      <c r="C6854" s="250"/>
      <c r="D6854" s="250"/>
      <c r="E6854" s="250"/>
      <c r="F6854" s="250"/>
    </row>
    <row r="6855" spans="1:6" ht="15" x14ac:dyDescent="0.25">
      <c r="A6855" s="250"/>
      <c r="B6855" s="250"/>
      <c r="C6855" s="250"/>
      <c r="D6855" s="250"/>
      <c r="E6855" s="250"/>
      <c r="F6855" s="250"/>
    </row>
    <row r="6856" spans="1:6" ht="15" x14ac:dyDescent="0.25">
      <c r="A6856" s="250"/>
      <c r="B6856" s="250"/>
      <c r="C6856" s="250"/>
      <c r="D6856" s="250"/>
      <c r="E6856" s="250"/>
      <c r="F6856" s="250"/>
    </row>
    <row r="6857" spans="1:6" ht="15" x14ac:dyDescent="0.25">
      <c r="A6857" s="250"/>
      <c r="B6857" s="250"/>
      <c r="C6857" s="250"/>
      <c r="D6857" s="250"/>
      <c r="E6857" s="250"/>
      <c r="F6857" s="250"/>
    </row>
    <row r="6858" spans="1:6" ht="15" x14ac:dyDescent="0.25">
      <c r="A6858" s="250"/>
      <c r="B6858" s="250"/>
      <c r="C6858" s="250"/>
      <c r="D6858" s="250"/>
      <c r="E6858" s="250"/>
      <c r="F6858" s="250"/>
    </row>
    <row r="6859" spans="1:6" ht="15" x14ac:dyDescent="0.25">
      <c r="A6859" s="250"/>
      <c r="B6859" s="250"/>
      <c r="C6859" s="250"/>
      <c r="D6859" s="250"/>
      <c r="E6859" s="250"/>
      <c r="F6859" s="250"/>
    </row>
    <row r="6860" spans="1:6" ht="15" x14ac:dyDescent="0.25">
      <c r="A6860" s="250"/>
      <c r="B6860" s="250"/>
      <c r="C6860" s="250"/>
      <c r="D6860" s="250"/>
      <c r="E6860" s="250"/>
      <c r="F6860" s="250"/>
    </row>
    <row r="6861" spans="1:6" ht="15" x14ac:dyDescent="0.25">
      <c r="A6861" s="250"/>
      <c r="B6861" s="250"/>
      <c r="C6861" s="250"/>
      <c r="D6861" s="250"/>
      <c r="E6861" s="250"/>
      <c r="F6861" s="250"/>
    </row>
    <row r="6862" spans="1:6" ht="15" x14ac:dyDescent="0.25">
      <c r="A6862" s="250"/>
      <c r="B6862" s="250"/>
      <c r="C6862" s="250"/>
      <c r="D6862" s="250"/>
      <c r="E6862" s="250"/>
      <c r="F6862" s="250"/>
    </row>
    <row r="6863" spans="1:6" ht="15" x14ac:dyDescent="0.25">
      <c r="A6863" s="250"/>
      <c r="B6863" s="250"/>
      <c r="C6863" s="250"/>
      <c r="D6863" s="250"/>
      <c r="E6863" s="250"/>
      <c r="F6863" s="250"/>
    </row>
    <row r="6864" spans="1:6" ht="15" x14ac:dyDescent="0.25">
      <c r="A6864" s="250"/>
      <c r="B6864" s="250"/>
      <c r="C6864" s="250"/>
      <c r="D6864" s="250"/>
      <c r="E6864" s="250"/>
      <c r="F6864" s="250"/>
    </row>
    <row r="6865" spans="1:6" ht="15" x14ac:dyDescent="0.25">
      <c r="A6865" s="250"/>
      <c r="B6865" s="250"/>
      <c r="C6865" s="250"/>
      <c r="D6865" s="250"/>
      <c r="E6865" s="250"/>
      <c r="F6865" s="250"/>
    </row>
    <row r="6866" spans="1:6" ht="15" x14ac:dyDescent="0.25">
      <c r="A6866" s="250"/>
      <c r="B6866" s="250"/>
      <c r="C6866" s="250"/>
      <c r="D6866" s="250"/>
      <c r="E6866" s="250"/>
      <c r="F6866" s="250"/>
    </row>
    <row r="6867" spans="1:6" ht="15" x14ac:dyDescent="0.25">
      <c r="A6867" s="250"/>
      <c r="B6867" s="250"/>
      <c r="C6867" s="250"/>
      <c r="D6867" s="250"/>
      <c r="E6867" s="250"/>
      <c r="F6867" s="250"/>
    </row>
    <row r="6868" spans="1:6" ht="15" x14ac:dyDescent="0.25">
      <c r="A6868" s="250"/>
      <c r="B6868" s="250"/>
      <c r="C6868" s="250"/>
      <c r="D6868" s="250"/>
      <c r="E6868" s="250"/>
      <c r="F6868" s="250"/>
    </row>
    <row r="6869" spans="1:6" ht="15" x14ac:dyDescent="0.25">
      <c r="A6869" s="250"/>
      <c r="B6869" s="250"/>
      <c r="C6869" s="250"/>
      <c r="D6869" s="250"/>
      <c r="E6869" s="250"/>
      <c r="F6869" s="250"/>
    </row>
    <row r="6870" spans="1:6" ht="15" x14ac:dyDescent="0.25">
      <c r="A6870" s="250"/>
      <c r="B6870" s="250"/>
      <c r="C6870" s="250"/>
      <c r="D6870" s="250"/>
      <c r="E6870" s="250"/>
      <c r="F6870" s="250"/>
    </row>
    <row r="6871" spans="1:6" ht="15" x14ac:dyDescent="0.25">
      <c r="A6871" s="250"/>
      <c r="B6871" s="250"/>
      <c r="C6871" s="250"/>
      <c r="D6871" s="250"/>
      <c r="E6871" s="250"/>
      <c r="F6871" s="250"/>
    </row>
    <row r="6872" spans="1:6" ht="15" x14ac:dyDescent="0.25">
      <c r="A6872" s="250"/>
      <c r="B6872" s="250"/>
      <c r="C6872" s="250"/>
      <c r="D6872" s="250"/>
      <c r="E6872" s="250"/>
      <c r="F6872" s="250"/>
    </row>
    <row r="6873" spans="1:6" ht="15" x14ac:dyDescent="0.25">
      <c r="A6873" s="250"/>
      <c r="B6873" s="250"/>
      <c r="C6873" s="250"/>
      <c r="D6873" s="250"/>
      <c r="E6873" s="250"/>
      <c r="F6873" s="250"/>
    </row>
    <row r="6874" spans="1:6" ht="15" x14ac:dyDescent="0.25">
      <c r="A6874" s="250"/>
      <c r="B6874" s="250"/>
      <c r="C6874" s="250"/>
      <c r="D6874" s="250"/>
      <c r="E6874" s="250"/>
      <c r="F6874" s="250"/>
    </row>
    <row r="6875" spans="1:6" ht="15" x14ac:dyDescent="0.25">
      <c r="A6875" s="250"/>
      <c r="B6875" s="250"/>
      <c r="C6875" s="250"/>
      <c r="D6875" s="250"/>
      <c r="E6875" s="250"/>
      <c r="F6875" s="250"/>
    </row>
    <row r="6876" spans="1:6" ht="15" x14ac:dyDescent="0.25">
      <c r="A6876" s="250"/>
      <c r="B6876" s="250"/>
      <c r="C6876" s="250"/>
      <c r="D6876" s="250"/>
      <c r="E6876" s="250"/>
      <c r="F6876" s="250"/>
    </row>
    <row r="6877" spans="1:6" ht="15" x14ac:dyDescent="0.25">
      <c r="A6877" s="250"/>
      <c r="B6877" s="250"/>
      <c r="C6877" s="250"/>
      <c r="D6877" s="250"/>
      <c r="E6877" s="250"/>
      <c r="F6877" s="250"/>
    </row>
    <row r="6878" spans="1:6" ht="15" x14ac:dyDescent="0.25">
      <c r="A6878" s="250"/>
      <c r="B6878" s="250"/>
      <c r="C6878" s="250"/>
      <c r="D6878" s="250"/>
      <c r="E6878" s="250"/>
      <c r="F6878" s="250"/>
    </row>
    <row r="6879" spans="1:6" ht="15" x14ac:dyDescent="0.25">
      <c r="A6879" s="250"/>
      <c r="B6879" s="250"/>
      <c r="C6879" s="250"/>
      <c r="D6879" s="250"/>
      <c r="E6879" s="250"/>
      <c r="F6879" s="250"/>
    </row>
    <row r="6880" spans="1:6" ht="15" x14ac:dyDescent="0.25">
      <c r="A6880" s="250"/>
      <c r="B6880" s="250"/>
      <c r="C6880" s="250"/>
      <c r="D6880" s="250"/>
      <c r="E6880" s="250"/>
      <c r="F6880" s="250"/>
    </row>
    <row r="6881" spans="1:6" ht="15" x14ac:dyDescent="0.25">
      <c r="A6881" s="250"/>
      <c r="B6881" s="250"/>
      <c r="C6881" s="250"/>
      <c r="D6881" s="250"/>
      <c r="E6881" s="250"/>
      <c r="F6881" s="250"/>
    </row>
    <row r="6882" spans="1:6" ht="15" x14ac:dyDescent="0.25">
      <c r="A6882" s="250"/>
      <c r="B6882" s="250"/>
      <c r="C6882" s="250"/>
      <c r="D6882" s="250"/>
      <c r="E6882" s="250"/>
      <c r="F6882" s="250"/>
    </row>
    <row r="6883" spans="1:6" ht="15" x14ac:dyDescent="0.25">
      <c r="A6883" s="250"/>
      <c r="B6883" s="250"/>
      <c r="C6883" s="250"/>
      <c r="D6883" s="250"/>
      <c r="E6883" s="250"/>
      <c r="F6883" s="250"/>
    </row>
    <row r="6884" spans="1:6" ht="15" x14ac:dyDescent="0.25">
      <c r="A6884" s="250"/>
      <c r="B6884" s="250"/>
      <c r="C6884" s="250"/>
      <c r="D6884" s="250"/>
      <c r="E6884" s="250"/>
      <c r="F6884" s="250"/>
    </row>
    <row r="6885" spans="1:6" ht="15" x14ac:dyDescent="0.25">
      <c r="A6885" s="250"/>
      <c r="B6885" s="250"/>
      <c r="C6885" s="250"/>
      <c r="D6885" s="250"/>
      <c r="E6885" s="250"/>
      <c r="F6885" s="250"/>
    </row>
    <row r="6886" spans="1:6" ht="15" x14ac:dyDescent="0.25">
      <c r="A6886" s="250"/>
      <c r="B6886" s="250"/>
      <c r="C6886" s="250"/>
      <c r="D6886" s="250"/>
      <c r="E6886" s="250"/>
      <c r="F6886" s="250"/>
    </row>
    <row r="6887" spans="1:6" ht="15" x14ac:dyDescent="0.25">
      <c r="A6887" s="250"/>
      <c r="B6887" s="250"/>
      <c r="C6887" s="250"/>
      <c r="D6887" s="250"/>
      <c r="E6887" s="250"/>
      <c r="F6887" s="250"/>
    </row>
    <row r="6888" spans="1:6" ht="15" x14ac:dyDescent="0.25">
      <c r="A6888" s="250"/>
      <c r="B6888" s="250"/>
      <c r="C6888" s="250"/>
      <c r="D6888" s="250"/>
      <c r="E6888" s="250"/>
      <c r="F6888" s="250"/>
    </row>
    <row r="6889" spans="1:6" ht="15" x14ac:dyDescent="0.25">
      <c r="A6889" s="250"/>
      <c r="B6889" s="250"/>
      <c r="C6889" s="250"/>
      <c r="D6889" s="250"/>
      <c r="E6889" s="250"/>
      <c r="F6889" s="250"/>
    </row>
    <row r="6890" spans="1:6" ht="15" x14ac:dyDescent="0.25">
      <c r="A6890" s="250"/>
      <c r="B6890" s="250"/>
      <c r="C6890" s="250"/>
      <c r="D6890" s="250"/>
      <c r="E6890" s="250"/>
      <c r="F6890" s="250"/>
    </row>
    <row r="6891" spans="1:6" ht="15" x14ac:dyDescent="0.25">
      <c r="A6891" s="250"/>
      <c r="B6891" s="250"/>
      <c r="C6891" s="250"/>
      <c r="D6891" s="250"/>
      <c r="E6891" s="250"/>
      <c r="F6891" s="250"/>
    </row>
    <row r="6892" spans="1:6" ht="15" x14ac:dyDescent="0.25">
      <c r="A6892" s="250"/>
      <c r="B6892" s="250"/>
      <c r="C6892" s="250"/>
      <c r="D6892" s="250"/>
      <c r="E6892" s="250"/>
      <c r="F6892" s="250"/>
    </row>
    <row r="6893" spans="1:6" ht="15" x14ac:dyDescent="0.25">
      <c r="A6893" s="250"/>
      <c r="B6893" s="250"/>
      <c r="C6893" s="250"/>
      <c r="D6893" s="250"/>
      <c r="E6893" s="250"/>
      <c r="F6893" s="250"/>
    </row>
    <row r="6894" spans="1:6" ht="15" x14ac:dyDescent="0.25">
      <c r="A6894" s="250"/>
      <c r="B6894" s="250"/>
      <c r="C6894" s="250"/>
      <c r="D6894" s="250"/>
      <c r="E6894" s="250"/>
      <c r="F6894" s="250"/>
    </row>
    <row r="6895" spans="1:6" ht="15" x14ac:dyDescent="0.25">
      <c r="A6895" s="250"/>
      <c r="B6895" s="250"/>
      <c r="C6895" s="250"/>
      <c r="D6895" s="250"/>
      <c r="E6895" s="250"/>
      <c r="F6895" s="250"/>
    </row>
    <row r="6896" spans="1:6" ht="15" x14ac:dyDescent="0.25">
      <c r="A6896" s="250"/>
      <c r="B6896" s="250"/>
      <c r="C6896" s="250"/>
      <c r="D6896" s="250"/>
      <c r="E6896" s="250"/>
      <c r="F6896" s="250"/>
    </row>
    <row r="6897" spans="1:6" ht="15" x14ac:dyDescent="0.25">
      <c r="A6897" s="250"/>
      <c r="B6897" s="250"/>
      <c r="C6897" s="250"/>
      <c r="D6897" s="250"/>
      <c r="E6897" s="250"/>
      <c r="F6897" s="250"/>
    </row>
    <row r="6898" spans="1:6" ht="15" x14ac:dyDescent="0.25">
      <c r="A6898" s="250"/>
      <c r="B6898" s="250"/>
      <c r="C6898" s="250"/>
      <c r="D6898" s="250"/>
      <c r="E6898" s="250"/>
      <c r="F6898" s="250"/>
    </row>
    <row r="6899" spans="1:6" ht="15" x14ac:dyDescent="0.25">
      <c r="A6899" s="250"/>
      <c r="B6899" s="250"/>
      <c r="C6899" s="250"/>
      <c r="D6899" s="250"/>
      <c r="E6899" s="250"/>
      <c r="F6899" s="250"/>
    </row>
    <row r="6900" spans="1:6" ht="15" x14ac:dyDescent="0.25">
      <c r="A6900" s="250"/>
      <c r="B6900" s="250"/>
      <c r="C6900" s="250"/>
      <c r="D6900" s="250"/>
      <c r="E6900" s="250"/>
      <c r="F6900" s="250"/>
    </row>
    <row r="6901" spans="1:6" ht="15" x14ac:dyDescent="0.25">
      <c r="A6901" s="250"/>
      <c r="B6901" s="250"/>
      <c r="C6901" s="250"/>
      <c r="D6901" s="250"/>
      <c r="E6901" s="250"/>
      <c r="F6901" s="250"/>
    </row>
    <row r="6902" spans="1:6" ht="15" x14ac:dyDescent="0.25">
      <c r="A6902" s="250"/>
      <c r="B6902" s="250"/>
      <c r="C6902" s="250"/>
      <c r="D6902" s="250"/>
      <c r="E6902" s="250"/>
      <c r="F6902" s="250"/>
    </row>
    <row r="6903" spans="1:6" ht="15" x14ac:dyDescent="0.25">
      <c r="A6903" s="250"/>
      <c r="B6903" s="250"/>
      <c r="C6903" s="250"/>
      <c r="D6903" s="250"/>
      <c r="E6903" s="250"/>
      <c r="F6903" s="250"/>
    </row>
    <row r="6904" spans="1:6" ht="15" x14ac:dyDescent="0.25">
      <c r="A6904" s="250"/>
      <c r="B6904" s="250"/>
      <c r="C6904" s="250"/>
      <c r="D6904" s="250"/>
      <c r="E6904" s="250"/>
      <c r="F6904" s="250"/>
    </row>
    <row r="6905" spans="1:6" ht="15" x14ac:dyDescent="0.25">
      <c r="A6905" s="250"/>
      <c r="B6905" s="250"/>
      <c r="C6905" s="250"/>
      <c r="D6905" s="250"/>
      <c r="E6905" s="250"/>
      <c r="F6905" s="250"/>
    </row>
    <row r="6906" spans="1:6" ht="15" x14ac:dyDescent="0.25">
      <c r="A6906" s="250"/>
      <c r="B6906" s="250"/>
      <c r="C6906" s="250"/>
      <c r="D6906" s="250"/>
      <c r="E6906" s="250"/>
      <c r="F6906" s="250"/>
    </row>
    <row r="6907" spans="1:6" ht="15" x14ac:dyDescent="0.25">
      <c r="A6907" s="250"/>
      <c r="B6907" s="250"/>
      <c r="C6907" s="250"/>
      <c r="D6907" s="250"/>
      <c r="E6907" s="250"/>
      <c r="F6907" s="250"/>
    </row>
    <row r="6908" spans="1:6" ht="15" x14ac:dyDescent="0.25">
      <c r="A6908" s="250"/>
      <c r="B6908" s="250"/>
      <c r="C6908" s="250"/>
      <c r="D6908" s="250"/>
      <c r="E6908" s="250"/>
      <c r="F6908" s="250"/>
    </row>
    <row r="6909" spans="1:6" ht="15" x14ac:dyDescent="0.25">
      <c r="A6909" s="250"/>
      <c r="B6909" s="250"/>
      <c r="C6909" s="250"/>
      <c r="D6909" s="250"/>
      <c r="E6909" s="250"/>
      <c r="F6909" s="250"/>
    </row>
    <row r="6910" spans="1:6" ht="15" x14ac:dyDescent="0.25">
      <c r="A6910" s="250"/>
      <c r="B6910" s="250"/>
      <c r="C6910" s="250"/>
      <c r="D6910" s="250"/>
      <c r="E6910" s="250"/>
      <c r="F6910" s="250"/>
    </row>
    <row r="6911" spans="1:6" ht="15" x14ac:dyDescent="0.25">
      <c r="A6911" s="250"/>
      <c r="B6911" s="250"/>
      <c r="C6911" s="250"/>
      <c r="D6911" s="250"/>
      <c r="E6911" s="250"/>
      <c r="F6911" s="250"/>
    </row>
    <row r="6912" spans="1:6" ht="15" x14ac:dyDescent="0.25">
      <c r="A6912" s="250"/>
      <c r="B6912" s="250"/>
      <c r="C6912" s="250"/>
      <c r="D6912" s="250"/>
      <c r="E6912" s="250"/>
      <c r="F6912" s="250"/>
    </row>
    <row r="6913" spans="1:6" ht="15" x14ac:dyDescent="0.25">
      <c r="A6913" s="250"/>
      <c r="B6913" s="250"/>
      <c r="C6913" s="250"/>
      <c r="D6913" s="250"/>
      <c r="E6913" s="250"/>
      <c r="F6913" s="250"/>
    </row>
    <row r="6914" spans="1:6" ht="15" x14ac:dyDescent="0.25">
      <c r="A6914" s="250"/>
      <c r="B6914" s="250"/>
      <c r="C6914" s="250"/>
      <c r="D6914" s="250"/>
      <c r="E6914" s="250"/>
      <c r="F6914" s="250"/>
    </row>
    <row r="6915" spans="1:6" ht="15" x14ac:dyDescent="0.25">
      <c r="A6915" s="250"/>
      <c r="B6915" s="250"/>
      <c r="C6915" s="250"/>
      <c r="D6915" s="250"/>
      <c r="E6915" s="250"/>
      <c r="F6915" s="250"/>
    </row>
    <row r="6916" spans="1:6" ht="15" x14ac:dyDescent="0.25">
      <c r="A6916" s="250"/>
      <c r="B6916" s="250"/>
      <c r="C6916" s="250"/>
      <c r="D6916" s="250"/>
      <c r="E6916" s="250"/>
      <c r="F6916" s="250"/>
    </row>
    <row r="6917" spans="1:6" ht="15" x14ac:dyDescent="0.25">
      <c r="A6917" s="250"/>
      <c r="B6917" s="250"/>
      <c r="C6917" s="250"/>
      <c r="D6917" s="250"/>
      <c r="E6917" s="250"/>
      <c r="F6917" s="250"/>
    </row>
    <row r="6918" spans="1:6" ht="15" x14ac:dyDescent="0.25">
      <c r="A6918" s="250"/>
      <c r="B6918" s="250"/>
      <c r="C6918" s="250"/>
      <c r="D6918" s="250"/>
      <c r="E6918" s="250"/>
      <c r="F6918" s="250"/>
    </row>
    <row r="6919" spans="1:6" ht="15" x14ac:dyDescent="0.25">
      <c r="A6919" s="250"/>
      <c r="B6919" s="250"/>
      <c r="C6919" s="250"/>
      <c r="D6919" s="250"/>
      <c r="E6919" s="250"/>
      <c r="F6919" s="250"/>
    </row>
    <row r="6920" spans="1:6" ht="15" x14ac:dyDescent="0.25">
      <c r="A6920" s="250"/>
      <c r="B6920" s="250"/>
      <c r="C6920" s="250"/>
      <c r="D6920" s="250"/>
      <c r="E6920" s="250"/>
      <c r="F6920" s="250"/>
    </row>
    <row r="6921" spans="1:6" ht="15" x14ac:dyDescent="0.25">
      <c r="A6921" s="250"/>
      <c r="B6921" s="250"/>
      <c r="C6921" s="250"/>
      <c r="D6921" s="250"/>
      <c r="E6921" s="250"/>
      <c r="F6921" s="250"/>
    </row>
    <row r="6922" spans="1:6" ht="15" x14ac:dyDescent="0.25">
      <c r="A6922" s="250"/>
      <c r="B6922" s="250"/>
      <c r="C6922" s="250"/>
      <c r="D6922" s="250"/>
      <c r="E6922" s="250"/>
      <c r="F6922" s="250"/>
    </row>
    <row r="6923" spans="1:6" ht="15" x14ac:dyDescent="0.25">
      <c r="A6923" s="250"/>
      <c r="B6923" s="250"/>
      <c r="C6923" s="250"/>
      <c r="D6923" s="250"/>
      <c r="E6923" s="250"/>
      <c r="F6923" s="250"/>
    </row>
    <row r="6924" spans="1:6" ht="15" x14ac:dyDescent="0.25">
      <c r="A6924" s="250"/>
      <c r="B6924" s="250"/>
      <c r="C6924" s="250"/>
      <c r="D6924" s="250"/>
      <c r="E6924" s="250"/>
      <c r="F6924" s="250"/>
    </row>
    <row r="6925" spans="1:6" ht="15" x14ac:dyDescent="0.25">
      <c r="A6925" s="250"/>
      <c r="B6925" s="250"/>
      <c r="C6925" s="250"/>
      <c r="D6925" s="250"/>
      <c r="E6925" s="250"/>
      <c r="F6925" s="250"/>
    </row>
    <row r="6926" spans="1:6" ht="15" x14ac:dyDescent="0.25">
      <c r="A6926" s="250"/>
      <c r="B6926" s="250"/>
      <c r="C6926" s="250"/>
      <c r="D6926" s="250"/>
      <c r="E6926" s="250"/>
      <c r="F6926" s="250"/>
    </row>
    <row r="6927" spans="1:6" ht="15" x14ac:dyDescent="0.25">
      <c r="A6927" s="250"/>
      <c r="B6927" s="250"/>
      <c r="C6927" s="250"/>
      <c r="D6927" s="250"/>
      <c r="E6927" s="250"/>
      <c r="F6927" s="250"/>
    </row>
    <row r="6928" spans="1:6" ht="15" x14ac:dyDescent="0.25">
      <c r="A6928" s="250"/>
      <c r="B6928" s="250"/>
      <c r="C6928" s="250"/>
      <c r="D6928" s="250"/>
      <c r="E6928" s="250"/>
      <c r="F6928" s="250"/>
    </row>
    <row r="6929" spans="1:6" ht="15" x14ac:dyDescent="0.25">
      <c r="A6929" s="250"/>
      <c r="B6929" s="250"/>
      <c r="C6929" s="250"/>
      <c r="D6929" s="250"/>
      <c r="E6929" s="250"/>
      <c r="F6929" s="250"/>
    </row>
    <row r="6930" spans="1:6" ht="15" x14ac:dyDescent="0.25">
      <c r="A6930" s="250"/>
      <c r="B6930" s="250"/>
      <c r="C6930" s="250"/>
      <c r="D6930" s="250"/>
      <c r="E6930" s="250"/>
      <c r="F6930" s="250"/>
    </row>
    <row r="6931" spans="1:6" ht="15" x14ac:dyDescent="0.25">
      <c r="A6931" s="250"/>
      <c r="B6931" s="250"/>
      <c r="C6931" s="250"/>
      <c r="D6931" s="250"/>
      <c r="E6931" s="250"/>
      <c r="F6931" s="250"/>
    </row>
    <row r="6932" spans="1:6" ht="15" x14ac:dyDescent="0.25">
      <c r="A6932" s="250"/>
      <c r="B6932" s="250"/>
      <c r="C6932" s="250"/>
      <c r="D6932" s="250"/>
      <c r="E6932" s="250"/>
      <c r="F6932" s="250"/>
    </row>
    <row r="6933" spans="1:6" ht="15" x14ac:dyDescent="0.25">
      <c r="A6933" s="250"/>
      <c r="B6933" s="250"/>
      <c r="C6933" s="250"/>
      <c r="D6933" s="250"/>
      <c r="E6933" s="250"/>
      <c r="F6933" s="250"/>
    </row>
    <row r="6934" spans="1:6" ht="15" x14ac:dyDescent="0.25">
      <c r="A6934" s="250"/>
      <c r="B6934" s="250"/>
      <c r="C6934" s="250"/>
      <c r="D6934" s="250"/>
      <c r="E6934" s="250"/>
      <c r="F6934" s="250"/>
    </row>
    <row r="6935" spans="1:6" ht="15" x14ac:dyDescent="0.25">
      <c r="A6935" s="250"/>
      <c r="B6935" s="250"/>
      <c r="C6935" s="250"/>
      <c r="D6935" s="250"/>
      <c r="E6935" s="250"/>
      <c r="F6935" s="250"/>
    </row>
    <row r="6936" spans="1:6" ht="15" x14ac:dyDescent="0.25">
      <c r="A6936" s="250"/>
      <c r="B6936" s="250"/>
      <c r="C6936" s="250"/>
      <c r="D6936" s="250"/>
      <c r="E6936" s="250"/>
      <c r="F6936" s="250"/>
    </row>
    <row r="6937" spans="1:6" ht="15" x14ac:dyDescent="0.25">
      <c r="A6937" s="250"/>
      <c r="B6937" s="250"/>
      <c r="C6937" s="250"/>
      <c r="D6937" s="250"/>
      <c r="E6937" s="250"/>
      <c r="F6937" s="250"/>
    </row>
    <row r="6938" spans="1:6" ht="15" x14ac:dyDescent="0.25">
      <c r="A6938" s="250"/>
      <c r="B6938" s="250"/>
      <c r="C6938" s="250"/>
      <c r="D6938" s="250"/>
      <c r="E6938" s="250"/>
      <c r="F6938" s="250"/>
    </row>
    <row r="6939" spans="1:6" ht="15" x14ac:dyDescent="0.25">
      <c r="A6939" s="250"/>
      <c r="B6939" s="250"/>
      <c r="C6939" s="250"/>
      <c r="D6939" s="250"/>
      <c r="E6939" s="250"/>
      <c r="F6939" s="250"/>
    </row>
    <row r="6940" spans="1:6" ht="15" x14ac:dyDescent="0.25">
      <c r="A6940" s="250"/>
      <c r="B6940" s="250"/>
      <c r="C6940" s="250"/>
      <c r="D6940" s="250"/>
      <c r="E6940" s="250"/>
      <c r="F6940" s="250"/>
    </row>
    <row r="6941" spans="1:6" ht="15" x14ac:dyDescent="0.25">
      <c r="A6941" s="250"/>
      <c r="B6941" s="250"/>
      <c r="C6941" s="250"/>
      <c r="D6941" s="250"/>
      <c r="E6941" s="250"/>
      <c r="F6941" s="250"/>
    </row>
    <row r="6942" spans="1:6" ht="15" x14ac:dyDescent="0.25">
      <c r="A6942" s="250"/>
      <c r="B6942" s="250"/>
      <c r="C6942" s="250"/>
      <c r="D6942" s="250"/>
      <c r="E6942" s="250"/>
      <c r="F6942" s="250"/>
    </row>
    <row r="6943" spans="1:6" ht="15" x14ac:dyDescent="0.25">
      <c r="A6943" s="250"/>
      <c r="B6943" s="250"/>
      <c r="C6943" s="250"/>
      <c r="D6943" s="250"/>
      <c r="E6943" s="250"/>
      <c r="F6943" s="250"/>
    </row>
    <row r="6944" spans="1:6" ht="15" x14ac:dyDescent="0.25">
      <c r="A6944" s="250"/>
      <c r="B6944" s="250"/>
      <c r="C6944" s="250"/>
      <c r="D6944" s="250"/>
      <c r="E6944" s="250"/>
      <c r="F6944" s="250"/>
    </row>
    <row r="6945" spans="1:6" ht="15" x14ac:dyDescent="0.25">
      <c r="A6945" s="250"/>
      <c r="B6945" s="250"/>
      <c r="C6945" s="250"/>
      <c r="D6945" s="250"/>
      <c r="E6945" s="250"/>
      <c r="F6945" s="250"/>
    </row>
    <row r="6946" spans="1:6" ht="15" x14ac:dyDescent="0.25">
      <c r="A6946" s="250"/>
      <c r="B6946" s="250"/>
      <c r="C6946" s="250"/>
      <c r="D6946" s="250"/>
      <c r="E6946" s="250"/>
      <c r="F6946" s="250"/>
    </row>
    <row r="6947" spans="1:6" ht="15" x14ac:dyDescent="0.25">
      <c r="A6947" s="250"/>
      <c r="B6947" s="250"/>
      <c r="C6947" s="250"/>
      <c r="D6947" s="250"/>
      <c r="E6947" s="250"/>
      <c r="F6947" s="250"/>
    </row>
    <row r="6948" spans="1:6" ht="15" x14ac:dyDescent="0.25">
      <c r="A6948" s="250"/>
      <c r="B6948" s="250"/>
      <c r="C6948" s="250"/>
      <c r="D6948" s="250"/>
      <c r="E6948" s="250"/>
      <c r="F6948" s="250"/>
    </row>
    <row r="6949" spans="1:6" ht="15" x14ac:dyDescent="0.25">
      <c r="A6949" s="250"/>
      <c r="B6949" s="250"/>
      <c r="C6949" s="250"/>
      <c r="D6949" s="250"/>
      <c r="E6949" s="250"/>
      <c r="F6949" s="250"/>
    </row>
    <row r="6950" spans="1:6" ht="15" x14ac:dyDescent="0.25">
      <c r="A6950" s="250"/>
      <c r="B6950" s="250"/>
      <c r="C6950" s="250"/>
      <c r="D6950" s="250"/>
      <c r="E6950" s="250"/>
      <c r="F6950" s="250"/>
    </row>
    <row r="6951" spans="1:6" ht="15" x14ac:dyDescent="0.25">
      <c r="A6951" s="250"/>
      <c r="B6951" s="250"/>
      <c r="C6951" s="250"/>
      <c r="D6951" s="250"/>
      <c r="E6951" s="250"/>
      <c r="F6951" s="250"/>
    </row>
    <row r="6952" spans="1:6" ht="15" x14ac:dyDescent="0.25">
      <c r="A6952" s="250"/>
      <c r="B6952" s="250"/>
      <c r="C6952" s="250"/>
      <c r="D6952" s="250"/>
      <c r="E6952" s="250"/>
      <c r="F6952" s="250"/>
    </row>
    <row r="6953" spans="1:6" ht="15" x14ac:dyDescent="0.25">
      <c r="A6953" s="250"/>
      <c r="B6953" s="250"/>
      <c r="C6953" s="250"/>
      <c r="D6953" s="250"/>
      <c r="E6953" s="250"/>
      <c r="F6953" s="250"/>
    </row>
    <row r="6954" spans="1:6" ht="15" x14ac:dyDescent="0.25">
      <c r="A6954" s="250"/>
      <c r="B6954" s="250"/>
      <c r="C6954" s="250"/>
      <c r="D6954" s="250"/>
      <c r="E6954" s="250"/>
      <c r="F6954" s="250"/>
    </row>
    <row r="6955" spans="1:6" ht="15" x14ac:dyDescent="0.25">
      <c r="A6955" s="250"/>
      <c r="B6955" s="250"/>
      <c r="C6955" s="250"/>
      <c r="D6955" s="250"/>
      <c r="E6955" s="250"/>
      <c r="F6955" s="250"/>
    </row>
    <row r="6956" spans="1:6" ht="15" x14ac:dyDescent="0.25">
      <c r="A6956" s="250"/>
      <c r="B6956" s="250"/>
      <c r="C6956" s="250"/>
      <c r="D6956" s="250"/>
      <c r="E6956" s="250"/>
      <c r="F6956" s="250"/>
    </row>
    <row r="6957" spans="1:6" ht="15" x14ac:dyDescent="0.25">
      <c r="A6957" s="250"/>
      <c r="B6957" s="250"/>
      <c r="C6957" s="250"/>
      <c r="D6957" s="250"/>
      <c r="E6957" s="250"/>
      <c r="F6957" s="250"/>
    </row>
    <row r="6958" spans="1:6" ht="15" x14ac:dyDescent="0.25">
      <c r="A6958" s="250"/>
      <c r="B6958" s="250"/>
      <c r="C6958" s="250"/>
      <c r="D6958" s="250"/>
      <c r="E6958" s="250"/>
      <c r="F6958" s="250"/>
    </row>
    <row r="6959" spans="1:6" ht="15" x14ac:dyDescent="0.25">
      <c r="A6959" s="250"/>
      <c r="B6959" s="250"/>
      <c r="C6959" s="250"/>
      <c r="D6959" s="250"/>
      <c r="E6959" s="250"/>
      <c r="F6959" s="250"/>
    </row>
    <row r="6960" spans="1:6" ht="15" x14ac:dyDescent="0.25">
      <c r="A6960" s="250"/>
      <c r="B6960" s="250"/>
      <c r="C6960" s="250"/>
      <c r="D6960" s="250"/>
      <c r="E6960" s="250"/>
      <c r="F6960" s="250"/>
    </row>
    <row r="6961" spans="1:6" ht="15" x14ac:dyDescent="0.25">
      <c r="A6961" s="250"/>
      <c r="B6961" s="250"/>
      <c r="C6961" s="250"/>
      <c r="D6961" s="250"/>
      <c r="E6961" s="250"/>
      <c r="F6961" s="250"/>
    </row>
    <row r="6962" spans="1:6" ht="15" x14ac:dyDescent="0.25">
      <c r="A6962" s="250"/>
      <c r="B6962" s="250"/>
      <c r="C6962" s="250"/>
      <c r="D6962" s="250"/>
      <c r="E6962" s="250"/>
      <c r="F6962" s="250"/>
    </row>
    <row r="6963" spans="1:6" ht="15" x14ac:dyDescent="0.25">
      <c r="A6963" s="250"/>
      <c r="B6963" s="250"/>
      <c r="C6963" s="250"/>
      <c r="D6963" s="250"/>
      <c r="E6963" s="250"/>
      <c r="F6963" s="250"/>
    </row>
    <row r="6964" spans="1:6" ht="15" x14ac:dyDescent="0.25">
      <c r="A6964" s="250"/>
      <c r="B6964" s="250"/>
      <c r="C6964" s="250"/>
      <c r="D6964" s="250"/>
      <c r="E6964" s="250"/>
      <c r="F6964" s="250"/>
    </row>
    <row r="6965" spans="1:6" ht="15" x14ac:dyDescent="0.25">
      <c r="A6965" s="250"/>
      <c r="B6965" s="250"/>
      <c r="C6965" s="250"/>
      <c r="D6965" s="250"/>
      <c r="E6965" s="250"/>
      <c r="F6965" s="250"/>
    </row>
    <row r="6966" spans="1:6" ht="15" x14ac:dyDescent="0.25">
      <c r="A6966" s="250"/>
      <c r="B6966" s="250"/>
      <c r="C6966" s="250"/>
      <c r="D6966" s="250"/>
      <c r="E6966" s="250"/>
      <c r="F6966" s="250"/>
    </row>
    <row r="6967" spans="1:6" ht="15" x14ac:dyDescent="0.25">
      <c r="A6967" s="250"/>
      <c r="B6967" s="250"/>
      <c r="C6967" s="250"/>
      <c r="D6967" s="250"/>
      <c r="E6967" s="250"/>
      <c r="F6967" s="250"/>
    </row>
    <row r="6968" spans="1:6" ht="15" x14ac:dyDescent="0.25">
      <c r="A6968" s="250"/>
      <c r="B6968" s="250"/>
      <c r="C6968" s="250"/>
      <c r="D6968" s="250"/>
      <c r="E6968" s="250"/>
      <c r="F6968" s="250"/>
    </row>
    <row r="6969" spans="1:6" ht="15" x14ac:dyDescent="0.25">
      <c r="A6969" s="250"/>
      <c r="B6969" s="250"/>
      <c r="C6969" s="250"/>
      <c r="D6969" s="250"/>
      <c r="E6969" s="250"/>
      <c r="F6969" s="250"/>
    </row>
    <row r="6970" spans="1:6" ht="15" x14ac:dyDescent="0.25">
      <c r="A6970" s="250"/>
      <c r="B6970" s="250"/>
      <c r="C6970" s="250"/>
      <c r="D6970" s="250"/>
      <c r="E6970" s="250"/>
      <c r="F6970" s="250"/>
    </row>
    <row r="6971" spans="1:6" ht="15" x14ac:dyDescent="0.25">
      <c r="A6971" s="250"/>
      <c r="B6971" s="250"/>
      <c r="C6971" s="250"/>
      <c r="D6971" s="250"/>
      <c r="E6971" s="250"/>
      <c r="F6971" s="250"/>
    </row>
    <row r="6972" spans="1:6" ht="15" x14ac:dyDescent="0.25">
      <c r="A6972" s="250"/>
      <c r="B6972" s="250"/>
      <c r="C6972" s="250"/>
      <c r="D6972" s="250"/>
      <c r="E6972" s="250"/>
      <c r="F6972" s="250"/>
    </row>
    <row r="6973" spans="1:6" ht="15" x14ac:dyDescent="0.25">
      <c r="A6973" s="250"/>
      <c r="B6973" s="250"/>
      <c r="C6973" s="250"/>
      <c r="D6973" s="250"/>
      <c r="E6973" s="250"/>
      <c r="F6973" s="250"/>
    </row>
    <row r="6974" spans="1:6" ht="15" x14ac:dyDescent="0.25">
      <c r="A6974" s="250"/>
      <c r="B6974" s="250"/>
      <c r="C6974" s="250"/>
      <c r="D6974" s="250"/>
      <c r="E6974" s="250"/>
      <c r="F6974" s="250"/>
    </row>
    <row r="6975" spans="1:6" ht="15" x14ac:dyDescent="0.25">
      <c r="A6975" s="250"/>
      <c r="B6975" s="250"/>
      <c r="C6975" s="250"/>
      <c r="D6975" s="250"/>
      <c r="E6975" s="250"/>
      <c r="F6975" s="250"/>
    </row>
    <row r="6976" spans="1:6" ht="15" x14ac:dyDescent="0.25">
      <c r="A6976" s="250"/>
      <c r="B6976" s="250"/>
      <c r="C6976" s="250"/>
      <c r="D6976" s="250"/>
      <c r="E6976" s="250"/>
      <c r="F6976" s="250"/>
    </row>
    <row r="6977" spans="1:6" ht="15" x14ac:dyDescent="0.25">
      <c r="A6977" s="250"/>
      <c r="B6977" s="250"/>
      <c r="C6977" s="250"/>
      <c r="D6977" s="250"/>
      <c r="E6977" s="250"/>
      <c r="F6977" s="250"/>
    </row>
    <row r="6978" spans="1:6" ht="15" x14ac:dyDescent="0.25">
      <c r="A6978" s="250"/>
      <c r="B6978" s="250"/>
      <c r="C6978" s="250"/>
      <c r="D6978" s="250"/>
      <c r="E6978" s="250"/>
      <c r="F6978" s="250"/>
    </row>
    <row r="6979" spans="1:6" ht="15" x14ac:dyDescent="0.25">
      <c r="A6979" s="250"/>
      <c r="B6979" s="250"/>
      <c r="C6979" s="250"/>
      <c r="D6979" s="250"/>
      <c r="E6979" s="250"/>
      <c r="F6979" s="250"/>
    </row>
    <row r="6980" spans="1:6" ht="15" x14ac:dyDescent="0.25">
      <c r="A6980" s="250"/>
      <c r="B6980" s="250"/>
      <c r="C6980" s="250"/>
      <c r="D6980" s="250"/>
      <c r="E6980" s="250"/>
      <c r="F6980" s="250"/>
    </row>
    <row r="6981" spans="1:6" ht="15" x14ac:dyDescent="0.25">
      <c r="A6981" s="250"/>
      <c r="B6981" s="250"/>
      <c r="C6981" s="250"/>
      <c r="D6981" s="250"/>
      <c r="E6981" s="250"/>
      <c r="F6981" s="250"/>
    </row>
    <row r="6982" spans="1:6" ht="15" x14ac:dyDescent="0.25">
      <c r="A6982" s="250"/>
      <c r="B6982" s="250"/>
      <c r="C6982" s="250"/>
      <c r="D6982" s="250"/>
      <c r="E6982" s="250"/>
      <c r="F6982" s="250"/>
    </row>
    <row r="6983" spans="1:6" ht="15" x14ac:dyDescent="0.25">
      <c r="A6983" s="250"/>
      <c r="B6983" s="250"/>
      <c r="C6983" s="250"/>
      <c r="D6983" s="250"/>
      <c r="E6983" s="250"/>
      <c r="F6983" s="250"/>
    </row>
    <row r="6984" spans="1:6" ht="15" x14ac:dyDescent="0.25">
      <c r="A6984" s="250"/>
      <c r="B6984" s="250"/>
      <c r="C6984" s="250"/>
      <c r="D6984" s="250"/>
      <c r="E6984" s="250"/>
      <c r="F6984" s="250"/>
    </row>
    <row r="6985" spans="1:6" ht="15" x14ac:dyDescent="0.25">
      <c r="A6985" s="250"/>
      <c r="B6985" s="250"/>
      <c r="C6985" s="250"/>
      <c r="D6985" s="250"/>
      <c r="E6985" s="250"/>
      <c r="F6985" s="250"/>
    </row>
    <row r="6986" spans="1:6" ht="15" x14ac:dyDescent="0.25">
      <c r="A6986" s="250"/>
      <c r="B6986" s="250"/>
      <c r="C6986" s="250"/>
      <c r="D6986" s="250"/>
      <c r="E6986" s="250"/>
      <c r="F6986" s="250"/>
    </row>
    <row r="6987" spans="1:6" ht="15" x14ac:dyDescent="0.25">
      <c r="A6987" s="250"/>
      <c r="B6987" s="250"/>
      <c r="C6987" s="250"/>
      <c r="D6987" s="250"/>
      <c r="E6987" s="250"/>
      <c r="F6987" s="250"/>
    </row>
    <row r="6988" spans="1:6" ht="15" x14ac:dyDescent="0.25">
      <c r="A6988" s="250"/>
      <c r="B6988" s="250"/>
      <c r="C6988" s="250"/>
      <c r="D6988" s="250"/>
      <c r="E6988" s="250"/>
      <c r="F6988" s="250"/>
    </row>
    <row r="6989" spans="1:6" ht="15" x14ac:dyDescent="0.25">
      <c r="A6989" s="250"/>
      <c r="B6989" s="250"/>
      <c r="C6989" s="250"/>
      <c r="D6989" s="250"/>
      <c r="E6989" s="250"/>
      <c r="F6989" s="250"/>
    </row>
    <row r="6990" spans="1:6" ht="15" x14ac:dyDescent="0.25">
      <c r="A6990" s="250"/>
      <c r="B6990" s="250"/>
      <c r="C6990" s="250"/>
      <c r="D6990" s="250"/>
      <c r="E6990" s="250"/>
      <c r="F6990" s="252"/>
    </row>
    <row r="6991" spans="1:6" ht="15" x14ac:dyDescent="0.25">
      <c r="A6991" s="250"/>
      <c r="B6991" s="250"/>
      <c r="C6991" s="250"/>
      <c r="D6991" s="250"/>
      <c r="E6991" s="250"/>
      <c r="F6991" s="250"/>
    </row>
    <row r="6992" spans="1:6" ht="15" x14ac:dyDescent="0.25">
      <c r="A6992" s="250"/>
      <c r="B6992" s="250"/>
      <c r="C6992" s="250"/>
      <c r="D6992" s="250"/>
      <c r="E6992" s="250"/>
      <c r="F6992" s="250"/>
    </row>
    <row r="6993" spans="1:6" ht="15" x14ac:dyDescent="0.25">
      <c r="A6993" s="250"/>
      <c r="B6993" s="250"/>
      <c r="C6993" s="250"/>
      <c r="D6993" s="250"/>
      <c r="E6993" s="250"/>
      <c r="F6993" s="250"/>
    </row>
    <row r="6994" spans="1:6" ht="15" x14ac:dyDescent="0.25">
      <c r="A6994" s="250"/>
      <c r="B6994" s="250"/>
      <c r="C6994" s="250"/>
      <c r="D6994" s="250"/>
      <c r="E6994" s="250"/>
      <c r="F6994" s="250"/>
    </row>
    <row r="6995" spans="1:6" ht="15" x14ac:dyDescent="0.25">
      <c r="A6995" s="250"/>
      <c r="B6995" s="250"/>
      <c r="C6995" s="250"/>
      <c r="D6995" s="250"/>
      <c r="E6995" s="250"/>
      <c r="F6995" s="250"/>
    </row>
    <row r="6996" spans="1:6" ht="15" x14ac:dyDescent="0.25">
      <c r="A6996" s="250"/>
      <c r="B6996" s="250"/>
      <c r="C6996" s="250"/>
      <c r="D6996" s="250"/>
      <c r="E6996" s="250"/>
      <c r="F6996" s="250"/>
    </row>
    <row r="6997" spans="1:6" ht="15" x14ac:dyDescent="0.25">
      <c r="A6997" s="250"/>
      <c r="B6997" s="250"/>
      <c r="C6997" s="250"/>
      <c r="D6997" s="250"/>
      <c r="E6997" s="250"/>
      <c r="F6997" s="250"/>
    </row>
    <row r="6998" spans="1:6" ht="15" x14ac:dyDescent="0.25">
      <c r="A6998" s="250"/>
      <c r="B6998" s="250"/>
      <c r="C6998" s="250"/>
      <c r="D6998" s="250"/>
      <c r="E6998" s="250"/>
      <c r="F6998" s="250"/>
    </row>
    <row r="6999" spans="1:6" ht="15" x14ac:dyDescent="0.25">
      <c r="A6999" s="250"/>
      <c r="B6999" s="250"/>
      <c r="C6999" s="250"/>
      <c r="D6999" s="250"/>
      <c r="E6999" s="250"/>
      <c r="F6999" s="250"/>
    </row>
    <row r="7000" spans="1:6" ht="15" x14ac:dyDescent="0.25">
      <c r="A7000" s="250"/>
      <c r="B7000" s="250"/>
      <c r="C7000" s="250"/>
      <c r="D7000" s="250"/>
      <c r="E7000" s="250"/>
      <c r="F7000" s="250"/>
    </row>
    <row r="7001" spans="1:6" ht="15" x14ac:dyDescent="0.25">
      <c r="A7001" s="250"/>
      <c r="B7001" s="250"/>
      <c r="C7001" s="250"/>
      <c r="D7001" s="250"/>
      <c r="E7001" s="250"/>
      <c r="F7001" s="250"/>
    </row>
    <row r="7002" spans="1:6" ht="15" x14ac:dyDescent="0.25">
      <c r="A7002" s="250"/>
      <c r="B7002" s="250"/>
      <c r="C7002" s="250"/>
      <c r="D7002" s="250"/>
      <c r="E7002" s="250"/>
      <c r="F7002" s="250"/>
    </row>
    <row r="7003" spans="1:6" ht="15" x14ac:dyDescent="0.25">
      <c r="A7003" s="250"/>
      <c r="B7003" s="250"/>
      <c r="C7003" s="250"/>
      <c r="D7003" s="250"/>
      <c r="E7003" s="250"/>
      <c r="F7003" s="250"/>
    </row>
    <row r="7004" spans="1:6" ht="15" x14ac:dyDescent="0.25">
      <c r="A7004" s="250"/>
      <c r="B7004" s="250"/>
      <c r="C7004" s="250"/>
      <c r="D7004" s="250"/>
      <c r="E7004" s="250"/>
      <c r="F7004" s="250"/>
    </row>
    <row r="7005" spans="1:6" ht="15" x14ac:dyDescent="0.25">
      <c r="A7005" s="250"/>
      <c r="B7005" s="250"/>
      <c r="C7005" s="250"/>
      <c r="D7005" s="250"/>
      <c r="E7005" s="250"/>
      <c r="F7005" s="250"/>
    </row>
    <row r="7006" spans="1:6" ht="15" x14ac:dyDescent="0.25">
      <c r="A7006" s="250"/>
      <c r="B7006" s="250"/>
      <c r="C7006" s="250"/>
      <c r="D7006" s="250"/>
      <c r="E7006" s="250"/>
      <c r="F7006" s="250"/>
    </row>
    <row r="7007" spans="1:6" ht="15" x14ac:dyDescent="0.25">
      <c r="A7007" s="250"/>
      <c r="B7007" s="250"/>
      <c r="C7007" s="250"/>
      <c r="D7007" s="250"/>
      <c r="E7007" s="250"/>
      <c r="F7007" s="250"/>
    </row>
    <row r="7008" spans="1:6" ht="15" x14ac:dyDescent="0.25">
      <c r="A7008" s="250"/>
      <c r="B7008" s="250"/>
      <c r="C7008" s="250"/>
      <c r="D7008" s="250"/>
      <c r="E7008" s="250"/>
      <c r="F7008" s="250"/>
    </row>
    <row r="7009" spans="1:6" ht="15" x14ac:dyDescent="0.25">
      <c r="A7009" s="250"/>
      <c r="B7009" s="250"/>
      <c r="C7009" s="250"/>
      <c r="D7009" s="250"/>
      <c r="E7009" s="250"/>
      <c r="F7009" s="250"/>
    </row>
    <row r="7010" spans="1:6" ht="15" x14ac:dyDescent="0.25">
      <c r="A7010" s="250"/>
      <c r="B7010" s="250"/>
      <c r="C7010" s="250"/>
      <c r="D7010" s="250"/>
      <c r="E7010" s="250"/>
      <c r="F7010" s="250"/>
    </row>
    <row r="7011" spans="1:6" ht="15" x14ac:dyDescent="0.25">
      <c r="A7011" s="250"/>
      <c r="B7011" s="250"/>
      <c r="C7011" s="250"/>
      <c r="D7011" s="250"/>
      <c r="E7011" s="250"/>
      <c r="F7011" s="250"/>
    </row>
    <row r="7012" spans="1:6" ht="15" x14ac:dyDescent="0.25">
      <c r="A7012" s="250"/>
      <c r="B7012" s="250"/>
      <c r="C7012" s="250"/>
      <c r="D7012" s="250"/>
      <c r="E7012" s="250"/>
      <c r="F7012" s="250"/>
    </row>
    <row r="7013" spans="1:6" ht="15" x14ac:dyDescent="0.25">
      <c r="A7013" s="250"/>
      <c r="B7013" s="250"/>
      <c r="C7013" s="250"/>
      <c r="D7013" s="250"/>
      <c r="E7013" s="250"/>
      <c r="F7013" s="251"/>
    </row>
    <row r="7014" spans="1:6" ht="15" x14ac:dyDescent="0.25">
      <c r="A7014" s="250"/>
      <c r="B7014" s="250"/>
      <c r="C7014" s="250"/>
      <c r="D7014" s="250"/>
      <c r="E7014" s="250"/>
      <c r="F7014" s="250"/>
    </row>
    <row r="7015" spans="1:6" ht="15" x14ac:dyDescent="0.25">
      <c r="A7015" s="250"/>
      <c r="B7015" s="250"/>
      <c r="C7015" s="250"/>
      <c r="D7015" s="250"/>
      <c r="E7015" s="250"/>
      <c r="F7015" s="250"/>
    </row>
    <row r="7016" spans="1:6" ht="15" x14ac:dyDescent="0.25">
      <c r="A7016" s="250"/>
      <c r="B7016" s="250"/>
      <c r="C7016" s="250"/>
      <c r="D7016" s="250"/>
      <c r="E7016" s="250"/>
      <c r="F7016" s="250"/>
    </row>
    <row r="7017" spans="1:6" ht="15" x14ac:dyDescent="0.25">
      <c r="A7017" s="250"/>
      <c r="B7017" s="250"/>
      <c r="C7017" s="250"/>
      <c r="D7017" s="250"/>
      <c r="E7017" s="250"/>
      <c r="F7017" s="250"/>
    </row>
    <row r="7018" spans="1:6" ht="15" x14ac:dyDescent="0.25">
      <c r="A7018" s="250"/>
      <c r="B7018" s="250"/>
      <c r="C7018" s="250"/>
      <c r="D7018" s="250"/>
      <c r="E7018" s="250"/>
      <c r="F7018" s="250"/>
    </row>
    <row r="7019" spans="1:6" ht="15" x14ac:dyDescent="0.25">
      <c r="A7019" s="250"/>
      <c r="B7019" s="250"/>
      <c r="C7019" s="250"/>
      <c r="D7019" s="250"/>
      <c r="E7019" s="250"/>
      <c r="F7019" s="250"/>
    </row>
    <row r="7020" spans="1:6" ht="15" x14ac:dyDescent="0.25">
      <c r="A7020" s="250"/>
      <c r="B7020" s="250"/>
      <c r="C7020" s="250"/>
      <c r="D7020" s="250"/>
      <c r="E7020" s="250"/>
      <c r="F7020" s="250"/>
    </row>
    <row r="7021" spans="1:6" ht="15" x14ac:dyDescent="0.25">
      <c r="A7021" s="250"/>
      <c r="B7021" s="250"/>
      <c r="C7021" s="250"/>
      <c r="D7021" s="250"/>
      <c r="E7021" s="250"/>
      <c r="F7021" s="250"/>
    </row>
    <row r="7022" spans="1:6" ht="15" x14ac:dyDescent="0.25">
      <c r="A7022" s="250"/>
      <c r="B7022" s="250"/>
      <c r="C7022" s="250"/>
      <c r="D7022" s="250"/>
      <c r="E7022" s="250"/>
      <c r="F7022" s="250"/>
    </row>
    <row r="7023" spans="1:6" ht="15" x14ac:dyDescent="0.25">
      <c r="A7023" s="250"/>
      <c r="B7023" s="250"/>
      <c r="C7023" s="250"/>
      <c r="D7023" s="250"/>
      <c r="E7023" s="250"/>
      <c r="F7023" s="250"/>
    </row>
    <row r="7024" spans="1:6" ht="15" x14ac:dyDescent="0.25">
      <c r="A7024" s="250"/>
      <c r="B7024" s="250"/>
      <c r="C7024" s="250"/>
      <c r="D7024" s="250"/>
      <c r="E7024" s="250"/>
      <c r="F7024" s="250"/>
    </row>
    <row r="7025" spans="1:6" ht="15" x14ac:dyDescent="0.25">
      <c r="A7025" s="250"/>
      <c r="B7025" s="250"/>
      <c r="C7025" s="250"/>
      <c r="D7025" s="250"/>
      <c r="E7025" s="250"/>
      <c r="F7025" s="250"/>
    </row>
    <row r="7026" spans="1:6" ht="15" x14ac:dyDescent="0.25">
      <c r="A7026" s="250"/>
      <c r="B7026" s="250"/>
      <c r="C7026" s="250"/>
      <c r="D7026" s="250"/>
      <c r="E7026" s="250"/>
      <c r="F7026" s="250"/>
    </row>
    <row r="7027" spans="1:6" ht="15" x14ac:dyDescent="0.25">
      <c r="A7027" s="250"/>
      <c r="B7027" s="250"/>
      <c r="C7027" s="250"/>
      <c r="D7027" s="250"/>
      <c r="E7027" s="250"/>
      <c r="F7027" s="250"/>
    </row>
    <row r="7028" spans="1:6" ht="15" x14ac:dyDescent="0.25">
      <c r="A7028" s="250"/>
      <c r="B7028" s="250"/>
      <c r="C7028" s="250"/>
      <c r="D7028" s="250"/>
      <c r="E7028" s="250"/>
      <c r="F7028" s="250"/>
    </row>
    <row r="7029" spans="1:6" ht="15" x14ac:dyDescent="0.25">
      <c r="A7029" s="250"/>
      <c r="B7029" s="250"/>
      <c r="C7029" s="250"/>
      <c r="D7029" s="250"/>
      <c r="E7029" s="250"/>
      <c r="F7029" s="250"/>
    </row>
    <row r="7030" spans="1:6" ht="15" x14ac:dyDescent="0.25">
      <c r="A7030" s="250"/>
      <c r="B7030" s="250"/>
      <c r="C7030" s="250"/>
      <c r="D7030" s="250"/>
      <c r="E7030" s="250"/>
      <c r="F7030" s="250"/>
    </row>
    <row r="7031" spans="1:6" ht="15" x14ac:dyDescent="0.25">
      <c r="A7031" s="250"/>
      <c r="B7031" s="250"/>
      <c r="C7031" s="250"/>
      <c r="D7031" s="250"/>
      <c r="E7031" s="250"/>
      <c r="F7031" s="250"/>
    </row>
    <row r="7032" spans="1:6" ht="15" x14ac:dyDescent="0.25">
      <c r="A7032" s="250"/>
      <c r="B7032" s="250"/>
      <c r="C7032" s="250"/>
      <c r="D7032" s="250"/>
      <c r="E7032" s="250"/>
      <c r="F7032" s="250"/>
    </row>
    <row r="7033" spans="1:6" ht="15" x14ac:dyDescent="0.25">
      <c r="A7033" s="250"/>
      <c r="B7033" s="250"/>
      <c r="C7033" s="250"/>
      <c r="D7033" s="250"/>
      <c r="E7033" s="250"/>
      <c r="F7033" s="250"/>
    </row>
    <row r="7034" spans="1:6" ht="15" x14ac:dyDescent="0.25">
      <c r="A7034" s="250"/>
      <c r="B7034" s="250"/>
      <c r="C7034" s="250"/>
      <c r="D7034" s="250"/>
      <c r="E7034" s="250"/>
      <c r="F7034" s="250"/>
    </row>
    <row r="7035" spans="1:6" ht="15" x14ac:dyDescent="0.25">
      <c r="A7035" s="250"/>
      <c r="B7035" s="250"/>
      <c r="C7035" s="250"/>
      <c r="D7035" s="250"/>
      <c r="E7035" s="250"/>
      <c r="F7035" s="250"/>
    </row>
    <row r="7036" spans="1:6" ht="15" x14ac:dyDescent="0.25">
      <c r="A7036" s="250"/>
      <c r="B7036" s="250"/>
      <c r="C7036" s="250"/>
      <c r="D7036" s="250"/>
      <c r="E7036" s="250"/>
      <c r="F7036" s="250"/>
    </row>
    <row r="7037" spans="1:6" ht="15" x14ac:dyDescent="0.25">
      <c r="A7037" s="250"/>
      <c r="B7037" s="250"/>
      <c r="C7037" s="250"/>
      <c r="D7037" s="250"/>
      <c r="E7037" s="250"/>
      <c r="F7037" s="250"/>
    </row>
    <row r="7038" spans="1:6" ht="15" x14ac:dyDescent="0.25">
      <c r="A7038" s="250"/>
      <c r="B7038" s="250"/>
      <c r="C7038" s="250"/>
      <c r="D7038" s="250"/>
      <c r="E7038" s="250"/>
      <c r="F7038" s="250"/>
    </row>
    <row r="7039" spans="1:6" ht="15" x14ac:dyDescent="0.25">
      <c r="A7039" s="250"/>
      <c r="B7039" s="250"/>
      <c r="C7039" s="250"/>
      <c r="D7039" s="250"/>
      <c r="E7039" s="250"/>
      <c r="F7039" s="250"/>
    </row>
    <row r="7040" spans="1:6" ht="15" x14ac:dyDescent="0.25">
      <c r="A7040" s="250"/>
      <c r="B7040" s="250"/>
      <c r="C7040" s="250"/>
      <c r="D7040" s="250"/>
      <c r="E7040" s="250"/>
      <c r="F7040" s="250"/>
    </row>
    <row r="7041" spans="1:6" ht="15" x14ac:dyDescent="0.25">
      <c r="A7041" s="250"/>
      <c r="B7041" s="250"/>
      <c r="C7041" s="250"/>
      <c r="D7041" s="250"/>
      <c r="E7041" s="250"/>
      <c r="F7041" s="250"/>
    </row>
    <row r="7042" spans="1:6" ht="15" x14ac:dyDescent="0.25">
      <c r="A7042" s="250"/>
      <c r="B7042" s="250"/>
      <c r="C7042" s="250"/>
      <c r="D7042" s="250"/>
      <c r="E7042" s="250"/>
      <c r="F7042" s="250"/>
    </row>
    <row r="7043" spans="1:6" ht="15" x14ac:dyDescent="0.25">
      <c r="A7043" s="250"/>
      <c r="B7043" s="250"/>
      <c r="C7043" s="250"/>
      <c r="D7043" s="250"/>
      <c r="E7043" s="250"/>
      <c r="F7043" s="250"/>
    </row>
    <row r="7044" spans="1:6" ht="15" x14ac:dyDescent="0.25">
      <c r="A7044" s="250"/>
      <c r="B7044" s="250"/>
      <c r="C7044" s="250"/>
      <c r="D7044" s="250"/>
      <c r="E7044" s="250"/>
      <c r="F7044" s="250"/>
    </row>
    <row r="7045" spans="1:6" ht="15" x14ac:dyDescent="0.25">
      <c r="A7045" s="250"/>
      <c r="B7045" s="250"/>
      <c r="C7045" s="250"/>
      <c r="D7045" s="250"/>
      <c r="E7045" s="250"/>
      <c r="F7045" s="250"/>
    </row>
    <row r="7046" spans="1:6" ht="15" x14ac:dyDescent="0.25">
      <c r="A7046" s="250"/>
      <c r="B7046" s="250"/>
      <c r="C7046" s="250"/>
      <c r="D7046" s="250"/>
      <c r="E7046" s="250"/>
      <c r="F7046" s="250"/>
    </row>
    <row r="7047" spans="1:6" ht="15" x14ac:dyDescent="0.25">
      <c r="A7047" s="250"/>
      <c r="B7047" s="250"/>
      <c r="C7047" s="250"/>
      <c r="D7047" s="250"/>
      <c r="E7047" s="250"/>
      <c r="F7047" s="250"/>
    </row>
    <row r="7048" spans="1:6" ht="15" x14ac:dyDescent="0.25">
      <c r="A7048" s="250"/>
      <c r="B7048" s="250"/>
      <c r="C7048" s="250"/>
      <c r="D7048" s="250"/>
      <c r="E7048" s="250"/>
      <c r="F7048" s="250"/>
    </row>
    <row r="7049" spans="1:6" ht="15" x14ac:dyDescent="0.25">
      <c r="A7049" s="250"/>
      <c r="B7049" s="250"/>
      <c r="C7049" s="250"/>
      <c r="D7049" s="250"/>
      <c r="E7049" s="250"/>
      <c r="F7049" s="250"/>
    </row>
    <row r="7050" spans="1:6" ht="15" x14ac:dyDescent="0.25">
      <c r="A7050" s="250"/>
      <c r="B7050" s="250"/>
      <c r="C7050" s="250"/>
      <c r="D7050" s="250"/>
      <c r="E7050" s="250"/>
      <c r="F7050" s="250"/>
    </row>
    <row r="7051" spans="1:6" ht="15" x14ac:dyDescent="0.25">
      <c r="A7051" s="250"/>
      <c r="B7051" s="250"/>
      <c r="C7051" s="250"/>
      <c r="D7051" s="250"/>
      <c r="E7051" s="250"/>
      <c r="F7051" s="250"/>
    </row>
    <row r="7052" spans="1:6" ht="15" x14ac:dyDescent="0.25">
      <c r="A7052" s="250"/>
      <c r="B7052" s="250"/>
      <c r="C7052" s="250"/>
      <c r="D7052" s="250"/>
      <c r="E7052" s="250"/>
      <c r="F7052" s="250"/>
    </row>
    <row r="7053" spans="1:6" ht="15" x14ac:dyDescent="0.25">
      <c r="A7053" s="250"/>
      <c r="B7053" s="250"/>
      <c r="C7053" s="250"/>
      <c r="D7053" s="250"/>
      <c r="E7053" s="250"/>
      <c r="F7053" s="250"/>
    </row>
    <row r="7054" spans="1:6" ht="15" x14ac:dyDescent="0.25">
      <c r="A7054" s="250"/>
      <c r="B7054" s="250"/>
      <c r="C7054" s="250"/>
      <c r="D7054" s="250"/>
      <c r="E7054" s="250"/>
      <c r="F7054" s="250"/>
    </row>
    <row r="7055" spans="1:6" ht="15" x14ac:dyDescent="0.25">
      <c r="A7055" s="250"/>
      <c r="B7055" s="250"/>
      <c r="C7055" s="250"/>
      <c r="D7055" s="250"/>
      <c r="E7055" s="250"/>
      <c r="F7055" s="250"/>
    </row>
    <row r="7056" spans="1:6" ht="15" x14ac:dyDescent="0.25">
      <c r="A7056" s="250"/>
      <c r="B7056" s="250"/>
      <c r="C7056" s="250"/>
      <c r="D7056" s="250"/>
      <c r="E7056" s="250"/>
      <c r="F7056" s="250"/>
    </row>
    <row r="7057" spans="1:6" ht="15" x14ac:dyDescent="0.25">
      <c r="A7057" s="250"/>
      <c r="B7057" s="250"/>
      <c r="C7057" s="250"/>
      <c r="D7057" s="250"/>
      <c r="E7057" s="250"/>
      <c r="F7057" s="250"/>
    </row>
    <row r="7058" spans="1:6" ht="15" x14ac:dyDescent="0.25">
      <c r="A7058" s="250"/>
      <c r="B7058" s="250"/>
      <c r="C7058" s="250"/>
      <c r="D7058" s="250"/>
      <c r="E7058" s="250"/>
      <c r="F7058" s="250"/>
    </row>
    <row r="7059" spans="1:6" ht="15" x14ac:dyDescent="0.25">
      <c r="A7059" s="250"/>
      <c r="B7059" s="250"/>
      <c r="C7059" s="250"/>
      <c r="D7059" s="250"/>
      <c r="E7059" s="250"/>
      <c r="F7059" s="250"/>
    </row>
    <row r="7060" spans="1:6" ht="15" x14ac:dyDescent="0.25">
      <c r="A7060" s="250"/>
      <c r="B7060" s="250"/>
      <c r="C7060" s="250"/>
      <c r="D7060" s="250"/>
      <c r="E7060" s="250"/>
      <c r="F7060" s="250"/>
    </row>
    <row r="7061" spans="1:6" ht="15" x14ac:dyDescent="0.25">
      <c r="A7061" s="250"/>
      <c r="B7061" s="250"/>
      <c r="C7061" s="250"/>
      <c r="D7061" s="250"/>
      <c r="E7061" s="250"/>
      <c r="F7061" s="250"/>
    </row>
    <row r="7062" spans="1:6" ht="15" x14ac:dyDescent="0.25">
      <c r="A7062" s="250"/>
      <c r="B7062" s="250"/>
      <c r="C7062" s="250"/>
      <c r="D7062" s="250"/>
      <c r="E7062" s="250"/>
      <c r="F7062" s="250"/>
    </row>
    <row r="7063" spans="1:6" ht="15" x14ac:dyDescent="0.25">
      <c r="A7063" s="250"/>
      <c r="B7063" s="250"/>
      <c r="C7063" s="250"/>
      <c r="D7063" s="250"/>
      <c r="E7063" s="250"/>
      <c r="F7063" s="250"/>
    </row>
    <row r="7064" spans="1:6" ht="15" x14ac:dyDescent="0.25">
      <c r="A7064" s="250"/>
      <c r="B7064" s="250"/>
      <c r="C7064" s="250"/>
      <c r="D7064" s="250"/>
      <c r="E7064" s="250"/>
      <c r="F7064" s="250"/>
    </row>
    <row r="7065" spans="1:6" ht="15" x14ac:dyDescent="0.25">
      <c r="A7065" s="250"/>
      <c r="B7065" s="250"/>
      <c r="C7065" s="250"/>
      <c r="D7065" s="250"/>
      <c r="E7065" s="250"/>
      <c r="F7065" s="250"/>
    </row>
    <row r="7066" spans="1:6" ht="15" x14ac:dyDescent="0.25">
      <c r="A7066" s="250"/>
      <c r="B7066" s="250"/>
      <c r="C7066" s="250"/>
      <c r="D7066" s="250"/>
      <c r="E7066" s="250"/>
      <c r="F7066" s="250"/>
    </row>
    <row r="7067" spans="1:6" ht="15" x14ac:dyDescent="0.25">
      <c r="A7067" s="250"/>
      <c r="B7067" s="250"/>
      <c r="C7067" s="250"/>
      <c r="D7067" s="250"/>
      <c r="E7067" s="250"/>
      <c r="F7067" s="250"/>
    </row>
    <row r="7068" spans="1:6" ht="15" x14ac:dyDescent="0.25">
      <c r="A7068" s="250"/>
      <c r="B7068" s="250"/>
      <c r="C7068" s="250"/>
      <c r="D7068" s="250"/>
      <c r="E7068" s="250"/>
      <c r="F7068" s="250"/>
    </row>
    <row r="7069" spans="1:6" ht="15" x14ac:dyDescent="0.25">
      <c r="A7069" s="250"/>
      <c r="B7069" s="250"/>
      <c r="C7069" s="250"/>
      <c r="D7069" s="250"/>
      <c r="E7069" s="250"/>
      <c r="F7069" s="250"/>
    </row>
    <row r="7070" spans="1:6" ht="15" x14ac:dyDescent="0.25">
      <c r="A7070" s="250"/>
      <c r="B7070" s="250"/>
      <c r="C7070" s="250"/>
      <c r="D7070" s="250"/>
      <c r="E7070" s="250"/>
      <c r="F7070" s="250"/>
    </row>
    <row r="7071" spans="1:6" ht="15" x14ac:dyDescent="0.25">
      <c r="A7071" s="250"/>
      <c r="B7071" s="250"/>
      <c r="C7071" s="250"/>
      <c r="D7071" s="250"/>
      <c r="E7071" s="250"/>
      <c r="F7071" s="250"/>
    </row>
    <row r="7072" spans="1:6" ht="15" x14ac:dyDescent="0.25">
      <c r="A7072" s="250"/>
      <c r="B7072" s="250"/>
      <c r="C7072" s="250"/>
      <c r="D7072" s="250"/>
      <c r="E7072" s="250"/>
      <c r="F7072" s="250"/>
    </row>
    <row r="7073" spans="1:6" ht="15" x14ac:dyDescent="0.25">
      <c r="A7073" s="250"/>
      <c r="B7073" s="250"/>
      <c r="C7073" s="250"/>
      <c r="D7073" s="250"/>
      <c r="E7073" s="250"/>
      <c r="F7073" s="250"/>
    </row>
    <row r="7074" spans="1:6" ht="15" x14ac:dyDescent="0.25">
      <c r="A7074" s="250"/>
      <c r="B7074" s="250"/>
      <c r="C7074" s="250"/>
      <c r="D7074" s="250"/>
      <c r="E7074" s="250"/>
      <c r="F7074" s="250"/>
    </row>
    <row r="7075" spans="1:6" ht="15" x14ac:dyDescent="0.25">
      <c r="A7075" s="250"/>
      <c r="B7075" s="250"/>
      <c r="C7075" s="250"/>
      <c r="D7075" s="250"/>
      <c r="E7075" s="250"/>
      <c r="F7075" s="250"/>
    </row>
    <row r="7076" spans="1:6" ht="15" x14ac:dyDescent="0.25">
      <c r="A7076" s="250"/>
      <c r="B7076" s="250"/>
      <c r="C7076" s="250"/>
      <c r="D7076" s="250"/>
      <c r="E7076" s="250"/>
      <c r="F7076" s="250"/>
    </row>
    <row r="7077" spans="1:6" ht="15" x14ac:dyDescent="0.25">
      <c r="A7077" s="250"/>
      <c r="B7077" s="250"/>
      <c r="C7077" s="250"/>
      <c r="D7077" s="250"/>
      <c r="E7077" s="250"/>
      <c r="F7077" s="250"/>
    </row>
    <row r="7078" spans="1:6" ht="15" x14ac:dyDescent="0.25">
      <c r="A7078" s="250"/>
      <c r="B7078" s="250"/>
      <c r="C7078" s="250"/>
      <c r="D7078" s="250"/>
      <c r="E7078" s="250"/>
      <c r="F7078" s="250"/>
    </row>
    <row r="7079" spans="1:6" ht="15" x14ac:dyDescent="0.25">
      <c r="A7079" s="250"/>
      <c r="B7079" s="250"/>
      <c r="C7079" s="250"/>
      <c r="D7079" s="250"/>
      <c r="E7079" s="250"/>
      <c r="F7079" s="250"/>
    </row>
    <row r="7080" spans="1:6" ht="15" x14ac:dyDescent="0.25">
      <c r="A7080" s="250"/>
      <c r="B7080" s="250"/>
      <c r="C7080" s="250"/>
      <c r="D7080" s="250"/>
      <c r="E7080" s="250"/>
      <c r="F7080" s="250"/>
    </row>
    <row r="7081" spans="1:6" ht="15" x14ac:dyDescent="0.25">
      <c r="A7081" s="250"/>
      <c r="B7081" s="250"/>
      <c r="C7081" s="250"/>
      <c r="D7081" s="250"/>
      <c r="E7081" s="250"/>
      <c r="F7081" s="250"/>
    </row>
    <row r="7082" spans="1:6" ht="15" x14ac:dyDescent="0.25">
      <c r="A7082" s="250"/>
      <c r="B7082" s="250"/>
      <c r="C7082" s="250"/>
      <c r="D7082" s="250"/>
      <c r="E7082" s="250"/>
      <c r="F7082" s="250"/>
    </row>
    <row r="7083" spans="1:6" ht="15" x14ac:dyDescent="0.25">
      <c r="A7083" s="250"/>
      <c r="B7083" s="250"/>
      <c r="C7083" s="250"/>
      <c r="D7083" s="250"/>
      <c r="E7083" s="250"/>
      <c r="F7083" s="250"/>
    </row>
    <row r="7084" spans="1:6" ht="15" x14ac:dyDescent="0.25">
      <c r="A7084" s="250"/>
      <c r="B7084" s="250"/>
      <c r="C7084" s="250"/>
      <c r="D7084" s="250"/>
      <c r="E7084" s="250"/>
      <c r="F7084" s="250"/>
    </row>
    <row r="7085" spans="1:6" ht="15" x14ac:dyDescent="0.25">
      <c r="A7085" s="250"/>
      <c r="B7085" s="250"/>
      <c r="C7085" s="250"/>
      <c r="D7085" s="250"/>
      <c r="E7085" s="250"/>
      <c r="F7085" s="250"/>
    </row>
    <row r="7086" spans="1:6" ht="15" x14ac:dyDescent="0.25">
      <c r="A7086" s="250"/>
      <c r="B7086" s="250"/>
      <c r="C7086" s="250"/>
      <c r="D7086" s="250"/>
      <c r="E7086" s="250"/>
      <c r="F7086" s="250"/>
    </row>
    <row r="7087" spans="1:6" ht="15" x14ac:dyDescent="0.25">
      <c r="A7087" s="250"/>
      <c r="B7087" s="250"/>
      <c r="C7087" s="250"/>
      <c r="D7087" s="250"/>
      <c r="E7087" s="250"/>
      <c r="F7087" s="250"/>
    </row>
    <row r="7088" spans="1:6" ht="15" x14ac:dyDescent="0.25">
      <c r="A7088" s="250"/>
      <c r="B7088" s="250"/>
      <c r="C7088" s="250"/>
      <c r="D7088" s="250"/>
      <c r="E7088" s="250"/>
      <c r="F7088" s="250"/>
    </row>
    <row r="7089" spans="1:6" ht="15" x14ac:dyDescent="0.25">
      <c r="A7089" s="250"/>
      <c r="B7089" s="250"/>
      <c r="C7089" s="250"/>
      <c r="D7089" s="250"/>
      <c r="E7089" s="250"/>
      <c r="F7089" s="250"/>
    </row>
    <row r="7090" spans="1:6" ht="15" x14ac:dyDescent="0.25">
      <c r="A7090" s="250"/>
      <c r="B7090" s="250"/>
      <c r="C7090" s="250"/>
      <c r="D7090" s="250"/>
      <c r="E7090" s="250"/>
      <c r="F7090" s="250"/>
    </row>
    <row r="7091" spans="1:6" ht="15" x14ac:dyDescent="0.25">
      <c r="A7091" s="250"/>
      <c r="B7091" s="250"/>
      <c r="C7091" s="250"/>
      <c r="D7091" s="250"/>
      <c r="E7091" s="250"/>
      <c r="F7091" s="250"/>
    </row>
    <row r="7092" spans="1:6" ht="15" x14ac:dyDescent="0.25">
      <c r="A7092" s="250"/>
      <c r="B7092" s="250"/>
      <c r="C7092" s="250"/>
      <c r="D7092" s="250"/>
      <c r="E7092" s="250"/>
      <c r="F7092" s="250"/>
    </row>
    <row r="7093" spans="1:6" ht="15" x14ac:dyDescent="0.25">
      <c r="A7093" s="250"/>
      <c r="B7093" s="250"/>
      <c r="C7093" s="250"/>
      <c r="D7093" s="250"/>
      <c r="E7093" s="250"/>
      <c r="F7093" s="250"/>
    </row>
    <row r="7094" spans="1:6" ht="15" x14ac:dyDescent="0.25">
      <c r="A7094" s="250"/>
      <c r="B7094" s="250"/>
      <c r="C7094" s="250"/>
      <c r="D7094" s="250"/>
      <c r="E7094" s="250"/>
      <c r="F7094" s="250"/>
    </row>
    <row r="7095" spans="1:6" ht="15" x14ac:dyDescent="0.25">
      <c r="A7095" s="250"/>
      <c r="B7095" s="250"/>
      <c r="C7095" s="250"/>
      <c r="D7095" s="250"/>
      <c r="E7095" s="250"/>
      <c r="F7095" s="250"/>
    </row>
    <row r="7096" spans="1:6" ht="15" x14ac:dyDescent="0.25">
      <c r="A7096" s="250"/>
      <c r="B7096" s="250"/>
      <c r="C7096" s="250"/>
      <c r="D7096" s="250"/>
      <c r="E7096" s="250"/>
      <c r="F7096" s="250"/>
    </row>
    <row r="7097" spans="1:6" ht="15" x14ac:dyDescent="0.25">
      <c r="A7097" s="250"/>
      <c r="B7097" s="250"/>
      <c r="C7097" s="250"/>
      <c r="D7097" s="250"/>
      <c r="E7097" s="250"/>
      <c r="F7097" s="250"/>
    </row>
    <row r="7098" spans="1:6" ht="15" x14ac:dyDescent="0.25">
      <c r="A7098" s="250"/>
      <c r="B7098" s="250"/>
      <c r="C7098" s="250"/>
      <c r="D7098" s="250"/>
      <c r="E7098" s="250"/>
      <c r="F7098" s="250"/>
    </row>
    <row r="7099" spans="1:6" ht="15" x14ac:dyDescent="0.25">
      <c r="A7099" s="250"/>
      <c r="B7099" s="250"/>
      <c r="C7099" s="250"/>
      <c r="D7099" s="250"/>
      <c r="E7099" s="250"/>
      <c r="F7099" s="250"/>
    </row>
    <row r="7100" spans="1:6" ht="15" x14ac:dyDescent="0.25">
      <c r="A7100" s="250"/>
      <c r="B7100" s="250"/>
      <c r="C7100" s="250"/>
      <c r="D7100" s="250"/>
      <c r="E7100" s="250"/>
      <c r="F7100" s="250"/>
    </row>
    <row r="7101" spans="1:6" ht="15" x14ac:dyDescent="0.25">
      <c r="A7101" s="250"/>
      <c r="B7101" s="250"/>
      <c r="C7101" s="250"/>
      <c r="D7101" s="250"/>
      <c r="E7101" s="250"/>
      <c r="F7101" s="250"/>
    </row>
    <row r="7102" spans="1:6" ht="15" x14ac:dyDescent="0.25">
      <c r="A7102" s="250"/>
      <c r="B7102" s="250"/>
      <c r="C7102" s="250"/>
      <c r="D7102" s="250"/>
      <c r="E7102" s="250"/>
      <c r="F7102" s="250"/>
    </row>
    <row r="7103" spans="1:6" ht="15" x14ac:dyDescent="0.25">
      <c r="A7103" s="250"/>
      <c r="B7103" s="250"/>
      <c r="C7103" s="250"/>
      <c r="D7103" s="250"/>
      <c r="E7103" s="250"/>
      <c r="F7103" s="250"/>
    </row>
    <row r="7104" spans="1:6" ht="15" x14ac:dyDescent="0.25">
      <c r="A7104" s="250"/>
      <c r="B7104" s="250"/>
      <c r="C7104" s="250"/>
      <c r="D7104" s="250"/>
      <c r="E7104" s="250"/>
      <c r="F7104" s="250"/>
    </row>
    <row r="7105" spans="1:6" ht="15" x14ac:dyDescent="0.25">
      <c r="A7105" s="250"/>
      <c r="B7105" s="250"/>
      <c r="C7105" s="250"/>
      <c r="D7105" s="250"/>
      <c r="E7105" s="250"/>
      <c r="F7105" s="250"/>
    </row>
    <row r="7106" spans="1:6" ht="15" x14ac:dyDescent="0.25">
      <c r="A7106" s="250"/>
      <c r="B7106" s="250"/>
      <c r="C7106" s="250"/>
      <c r="D7106" s="250"/>
      <c r="E7106" s="250"/>
      <c r="F7106" s="250"/>
    </row>
    <row r="7107" spans="1:6" ht="15" x14ac:dyDescent="0.25">
      <c r="A7107" s="250"/>
      <c r="B7107" s="250"/>
      <c r="C7107" s="250"/>
      <c r="D7107" s="250"/>
      <c r="E7107" s="250"/>
      <c r="F7107" s="250"/>
    </row>
    <row r="7108" spans="1:6" ht="15" x14ac:dyDescent="0.25">
      <c r="A7108" s="250"/>
      <c r="B7108" s="250"/>
      <c r="C7108" s="250"/>
      <c r="D7108" s="250"/>
      <c r="E7108" s="250"/>
      <c r="F7108" s="250"/>
    </row>
    <row r="7109" spans="1:6" ht="15" x14ac:dyDescent="0.25">
      <c r="A7109" s="250"/>
      <c r="B7109" s="250"/>
      <c r="C7109" s="250"/>
      <c r="D7109" s="250"/>
      <c r="E7109" s="250"/>
      <c r="F7109" s="250"/>
    </row>
    <row r="7110" spans="1:6" ht="15" x14ac:dyDescent="0.25">
      <c r="A7110" s="250"/>
      <c r="B7110" s="250"/>
      <c r="C7110" s="250"/>
      <c r="D7110" s="250"/>
      <c r="E7110" s="250"/>
      <c r="F7110" s="250"/>
    </row>
    <row r="7111" spans="1:6" ht="15" x14ac:dyDescent="0.25">
      <c r="A7111" s="250"/>
      <c r="B7111" s="250"/>
      <c r="C7111" s="250"/>
      <c r="D7111" s="250"/>
      <c r="E7111" s="250"/>
      <c r="F7111" s="250"/>
    </row>
    <row r="7112" spans="1:6" ht="15" x14ac:dyDescent="0.25">
      <c r="A7112" s="250"/>
      <c r="B7112" s="250"/>
      <c r="C7112" s="250"/>
      <c r="D7112" s="250"/>
      <c r="E7112" s="250"/>
      <c r="F7112" s="250"/>
    </row>
    <row r="7113" spans="1:6" ht="15" x14ac:dyDescent="0.25">
      <c r="A7113" s="250"/>
      <c r="B7113" s="250"/>
      <c r="C7113" s="250"/>
      <c r="D7113" s="250"/>
      <c r="E7113" s="250"/>
      <c r="F7113" s="250"/>
    </row>
    <row r="7114" spans="1:6" ht="15" x14ac:dyDescent="0.25">
      <c r="A7114" s="250"/>
      <c r="B7114" s="250"/>
      <c r="C7114" s="250"/>
      <c r="D7114" s="250"/>
      <c r="E7114" s="250"/>
      <c r="F7114" s="250"/>
    </row>
    <row r="7115" spans="1:6" ht="15" x14ac:dyDescent="0.25">
      <c r="A7115" s="250"/>
      <c r="B7115" s="250"/>
      <c r="C7115" s="250"/>
      <c r="D7115" s="250"/>
      <c r="E7115" s="250"/>
      <c r="F7115" s="250"/>
    </row>
    <row r="7116" spans="1:6" ht="15" x14ac:dyDescent="0.25">
      <c r="A7116" s="250"/>
      <c r="B7116" s="250"/>
      <c r="C7116" s="250"/>
      <c r="D7116" s="250"/>
      <c r="E7116" s="250"/>
      <c r="F7116" s="250"/>
    </row>
    <row r="7117" spans="1:6" ht="15" x14ac:dyDescent="0.25">
      <c r="A7117" s="250"/>
      <c r="B7117" s="250"/>
      <c r="C7117" s="250"/>
      <c r="D7117" s="250"/>
      <c r="E7117" s="250"/>
      <c r="F7117" s="250"/>
    </row>
    <row r="7118" spans="1:6" ht="15" x14ac:dyDescent="0.25">
      <c r="A7118" s="250"/>
      <c r="B7118" s="250"/>
      <c r="C7118" s="250"/>
      <c r="D7118" s="250"/>
      <c r="E7118" s="250"/>
      <c r="F7118" s="250"/>
    </row>
    <row r="7119" spans="1:6" ht="15" x14ac:dyDescent="0.25">
      <c r="A7119" s="250"/>
      <c r="B7119" s="250"/>
      <c r="C7119" s="250"/>
      <c r="D7119" s="250"/>
      <c r="E7119" s="250"/>
      <c r="F7119" s="250"/>
    </row>
    <row r="7120" spans="1:6" ht="15" x14ac:dyDescent="0.25">
      <c r="A7120" s="250"/>
      <c r="B7120" s="250"/>
      <c r="C7120" s="250"/>
      <c r="D7120" s="250"/>
      <c r="E7120" s="250"/>
      <c r="F7120" s="250"/>
    </row>
    <row r="7121" spans="1:6" ht="15" x14ac:dyDescent="0.25">
      <c r="A7121" s="250"/>
      <c r="B7121" s="250"/>
      <c r="C7121" s="250"/>
      <c r="D7121" s="250"/>
      <c r="E7121" s="250"/>
      <c r="F7121" s="250"/>
    </row>
    <row r="7122" spans="1:6" ht="15" x14ac:dyDescent="0.25">
      <c r="A7122" s="250"/>
      <c r="B7122" s="250"/>
      <c r="C7122" s="250"/>
      <c r="D7122" s="250"/>
      <c r="E7122" s="250"/>
      <c r="F7122" s="250"/>
    </row>
    <row r="7123" spans="1:6" ht="15" x14ac:dyDescent="0.25">
      <c r="A7123" s="250"/>
      <c r="B7123" s="250"/>
      <c r="C7123" s="250"/>
      <c r="D7123" s="250"/>
      <c r="E7123" s="250"/>
      <c r="F7123" s="250"/>
    </row>
    <row r="7124" spans="1:6" ht="15" x14ac:dyDescent="0.25">
      <c r="A7124" s="250"/>
      <c r="B7124" s="250"/>
      <c r="C7124" s="250"/>
      <c r="D7124" s="250"/>
      <c r="E7124" s="250"/>
      <c r="F7124" s="250"/>
    </row>
    <row r="7125" spans="1:6" ht="15" x14ac:dyDescent="0.25">
      <c r="A7125" s="250"/>
      <c r="B7125" s="250"/>
      <c r="C7125" s="250"/>
      <c r="D7125" s="250"/>
      <c r="E7125" s="250"/>
      <c r="F7125" s="250"/>
    </row>
    <row r="7126" spans="1:6" ht="15" x14ac:dyDescent="0.25">
      <c r="A7126" s="250"/>
      <c r="B7126" s="250"/>
      <c r="C7126" s="250"/>
      <c r="D7126" s="250"/>
      <c r="E7126" s="250"/>
      <c r="F7126" s="250"/>
    </row>
    <row r="7127" spans="1:6" ht="15" x14ac:dyDescent="0.25">
      <c r="A7127" s="250"/>
      <c r="B7127" s="250"/>
      <c r="C7127" s="250"/>
      <c r="D7127" s="250"/>
      <c r="E7127" s="250"/>
      <c r="F7127" s="250"/>
    </row>
    <row r="7128" spans="1:6" ht="15" x14ac:dyDescent="0.25">
      <c r="A7128" s="250"/>
      <c r="B7128" s="250"/>
      <c r="C7128" s="250"/>
      <c r="D7128" s="250"/>
      <c r="E7128" s="250"/>
      <c r="F7128" s="250"/>
    </row>
    <row r="7129" spans="1:6" ht="15" x14ac:dyDescent="0.25">
      <c r="A7129" s="250"/>
      <c r="B7129" s="250"/>
      <c r="C7129" s="250"/>
      <c r="D7129" s="250"/>
      <c r="E7129" s="250"/>
      <c r="F7129" s="250"/>
    </row>
    <row r="7130" spans="1:6" ht="15" x14ac:dyDescent="0.25">
      <c r="A7130" s="250"/>
      <c r="B7130" s="250"/>
      <c r="C7130" s="250"/>
      <c r="D7130" s="250"/>
      <c r="E7130" s="250"/>
      <c r="F7130" s="250"/>
    </row>
    <row r="7131" spans="1:6" ht="15" x14ac:dyDescent="0.25">
      <c r="A7131" s="250"/>
      <c r="B7131" s="250"/>
      <c r="C7131" s="250"/>
      <c r="D7131" s="250"/>
      <c r="E7131" s="250"/>
      <c r="F7131" s="250"/>
    </row>
    <row r="7132" spans="1:6" ht="15" x14ac:dyDescent="0.25">
      <c r="A7132" s="250"/>
      <c r="B7132" s="250"/>
      <c r="C7132" s="250"/>
      <c r="D7132" s="250"/>
      <c r="E7132" s="250"/>
      <c r="F7132" s="250"/>
    </row>
    <row r="7133" spans="1:6" ht="15" x14ac:dyDescent="0.25">
      <c r="A7133" s="250"/>
      <c r="B7133" s="250"/>
      <c r="C7133" s="250"/>
      <c r="D7133" s="250"/>
      <c r="E7133" s="250"/>
      <c r="F7133" s="250"/>
    </row>
    <row r="7134" spans="1:6" ht="15" x14ac:dyDescent="0.25">
      <c r="A7134" s="250"/>
      <c r="B7134" s="250"/>
      <c r="C7134" s="250"/>
      <c r="D7134" s="250"/>
      <c r="E7134" s="250"/>
      <c r="F7134" s="250"/>
    </row>
    <row r="7135" spans="1:6" ht="15" x14ac:dyDescent="0.25">
      <c r="A7135" s="250"/>
      <c r="B7135" s="250"/>
      <c r="C7135" s="250"/>
      <c r="D7135" s="250"/>
      <c r="E7135" s="250"/>
      <c r="F7135" s="250"/>
    </row>
    <row r="7136" spans="1:6" ht="15" x14ac:dyDescent="0.25">
      <c r="A7136" s="250"/>
      <c r="B7136" s="250"/>
      <c r="C7136" s="250"/>
      <c r="D7136" s="250"/>
      <c r="E7136" s="250"/>
      <c r="F7136" s="250"/>
    </row>
    <row r="7137" spans="1:6" ht="15" x14ac:dyDescent="0.25">
      <c r="A7137" s="250"/>
      <c r="B7137" s="250"/>
      <c r="C7137" s="250"/>
      <c r="D7137" s="250"/>
      <c r="E7137" s="250"/>
      <c r="F7137" s="250"/>
    </row>
    <row r="7138" spans="1:6" ht="15" x14ac:dyDescent="0.25">
      <c r="A7138" s="250"/>
      <c r="B7138" s="250"/>
      <c r="C7138" s="250"/>
      <c r="D7138" s="250"/>
      <c r="E7138" s="250"/>
      <c r="F7138" s="250"/>
    </row>
    <row r="7139" spans="1:6" ht="15" x14ac:dyDescent="0.25">
      <c r="A7139" s="250"/>
      <c r="B7139" s="250"/>
      <c r="C7139" s="250"/>
      <c r="D7139" s="250"/>
      <c r="E7139" s="250"/>
      <c r="F7139" s="250"/>
    </row>
    <row r="7140" spans="1:6" ht="15" x14ac:dyDescent="0.25">
      <c r="A7140" s="250"/>
      <c r="B7140" s="250"/>
      <c r="C7140" s="250"/>
      <c r="D7140" s="250"/>
      <c r="E7140" s="250"/>
      <c r="F7140" s="250"/>
    </row>
    <row r="7141" spans="1:6" ht="15" x14ac:dyDescent="0.25">
      <c r="A7141" s="250"/>
      <c r="B7141" s="250"/>
      <c r="C7141" s="250"/>
      <c r="D7141" s="250"/>
      <c r="E7141" s="250"/>
      <c r="F7141" s="250"/>
    </row>
    <row r="7142" spans="1:6" ht="15" x14ac:dyDescent="0.25">
      <c r="A7142" s="250"/>
      <c r="B7142" s="250"/>
      <c r="C7142" s="250"/>
      <c r="D7142" s="250"/>
      <c r="E7142" s="250"/>
      <c r="F7142" s="250"/>
    </row>
    <row r="7143" spans="1:6" ht="15" x14ac:dyDescent="0.25">
      <c r="A7143" s="250"/>
      <c r="B7143" s="250"/>
      <c r="C7143" s="250"/>
      <c r="D7143" s="250"/>
      <c r="E7143" s="250"/>
      <c r="F7143" s="250"/>
    </row>
    <row r="7144" spans="1:6" ht="15" x14ac:dyDescent="0.25">
      <c r="A7144" s="250"/>
      <c r="B7144" s="250"/>
      <c r="C7144" s="250"/>
      <c r="D7144" s="250"/>
      <c r="E7144" s="250"/>
      <c r="F7144" s="250"/>
    </row>
    <row r="7145" spans="1:6" ht="15" x14ac:dyDescent="0.25">
      <c r="A7145" s="250"/>
      <c r="B7145" s="250"/>
      <c r="C7145" s="250"/>
      <c r="D7145" s="250"/>
      <c r="E7145" s="250"/>
      <c r="F7145" s="250"/>
    </row>
    <row r="7146" spans="1:6" ht="15" x14ac:dyDescent="0.25">
      <c r="A7146" s="250"/>
      <c r="B7146" s="250"/>
      <c r="C7146" s="250"/>
      <c r="D7146" s="250"/>
      <c r="E7146" s="250"/>
      <c r="F7146" s="250"/>
    </row>
    <row r="7147" spans="1:6" ht="15" x14ac:dyDescent="0.25">
      <c r="A7147" s="250"/>
      <c r="B7147" s="250"/>
      <c r="C7147" s="250"/>
      <c r="D7147" s="250"/>
      <c r="E7147" s="250"/>
      <c r="F7147" s="250"/>
    </row>
    <row r="7148" spans="1:6" ht="15" x14ac:dyDescent="0.25">
      <c r="A7148" s="250"/>
      <c r="B7148" s="250"/>
      <c r="C7148" s="250"/>
      <c r="D7148" s="250"/>
      <c r="E7148" s="250"/>
      <c r="F7148" s="250"/>
    </row>
    <row r="7149" spans="1:6" ht="15" x14ac:dyDescent="0.25">
      <c r="A7149" s="250"/>
      <c r="B7149" s="250"/>
      <c r="C7149" s="250"/>
      <c r="D7149" s="250"/>
      <c r="E7149" s="250"/>
      <c r="F7149" s="250"/>
    </row>
    <row r="7150" spans="1:6" ht="15" x14ac:dyDescent="0.25">
      <c r="A7150" s="250"/>
      <c r="B7150" s="250"/>
      <c r="C7150" s="250"/>
      <c r="D7150" s="250"/>
      <c r="E7150" s="250"/>
      <c r="F7150" s="250"/>
    </row>
    <row r="7151" spans="1:6" ht="15" x14ac:dyDescent="0.25">
      <c r="A7151" s="250"/>
      <c r="B7151" s="250"/>
      <c r="C7151" s="250"/>
      <c r="D7151" s="250"/>
      <c r="E7151" s="250"/>
      <c r="F7151" s="250"/>
    </row>
    <row r="7152" spans="1:6" ht="15" x14ac:dyDescent="0.25">
      <c r="A7152" s="250"/>
      <c r="B7152" s="250"/>
      <c r="C7152" s="250"/>
      <c r="D7152" s="250"/>
      <c r="E7152" s="250"/>
      <c r="F7152" s="250"/>
    </row>
    <row r="7153" spans="1:6" ht="15" x14ac:dyDescent="0.25">
      <c r="A7153" s="250"/>
      <c r="B7153" s="250"/>
      <c r="C7153" s="250"/>
      <c r="D7153" s="250"/>
      <c r="E7153" s="250"/>
      <c r="F7153" s="250"/>
    </row>
    <row r="7154" spans="1:6" ht="15" x14ac:dyDescent="0.25">
      <c r="A7154" s="250"/>
      <c r="B7154" s="250"/>
      <c r="C7154" s="250"/>
      <c r="D7154" s="250"/>
      <c r="E7154" s="250"/>
      <c r="F7154" s="250"/>
    </row>
    <row r="7155" spans="1:6" ht="15" x14ac:dyDescent="0.25">
      <c r="A7155" s="250"/>
      <c r="B7155" s="250"/>
      <c r="C7155" s="250"/>
      <c r="D7155" s="250"/>
      <c r="E7155" s="250"/>
      <c r="F7155" s="250"/>
    </row>
    <row r="7156" spans="1:6" ht="15" x14ac:dyDescent="0.25">
      <c r="A7156" s="250"/>
      <c r="B7156" s="250"/>
      <c r="C7156" s="250"/>
      <c r="D7156" s="250"/>
      <c r="E7156" s="250"/>
      <c r="F7156" s="250"/>
    </row>
    <row r="7157" spans="1:6" ht="15" x14ac:dyDescent="0.25">
      <c r="A7157" s="250"/>
      <c r="B7157" s="250"/>
      <c r="C7157" s="250"/>
      <c r="D7157" s="250"/>
      <c r="E7157" s="250"/>
      <c r="F7157" s="250"/>
    </row>
    <row r="7158" spans="1:6" ht="15" x14ac:dyDescent="0.25">
      <c r="A7158" s="250"/>
      <c r="B7158" s="250"/>
      <c r="C7158" s="250"/>
      <c r="D7158" s="250"/>
      <c r="E7158" s="250"/>
      <c r="F7158" s="250"/>
    </row>
    <row r="7159" spans="1:6" ht="15" x14ac:dyDescent="0.25">
      <c r="A7159" s="250"/>
      <c r="B7159" s="250"/>
      <c r="C7159" s="250"/>
      <c r="D7159" s="250"/>
      <c r="E7159" s="250"/>
      <c r="F7159" s="250"/>
    </row>
    <row r="7160" spans="1:6" ht="15" x14ac:dyDescent="0.25">
      <c r="A7160" s="250"/>
      <c r="B7160" s="250"/>
      <c r="C7160" s="250"/>
      <c r="D7160" s="250"/>
      <c r="E7160" s="250"/>
      <c r="F7160" s="250"/>
    </row>
    <row r="7161" spans="1:6" ht="15" x14ac:dyDescent="0.25">
      <c r="A7161" s="250"/>
      <c r="B7161" s="250"/>
      <c r="C7161" s="250"/>
      <c r="D7161" s="250"/>
      <c r="E7161" s="250"/>
      <c r="F7161" s="250"/>
    </row>
    <row r="7162" spans="1:6" ht="15" x14ac:dyDescent="0.25">
      <c r="A7162" s="250"/>
      <c r="B7162" s="250"/>
      <c r="C7162" s="250"/>
      <c r="D7162" s="250"/>
      <c r="E7162" s="250"/>
      <c r="F7162" s="250"/>
    </row>
    <row r="7163" spans="1:6" ht="15" x14ac:dyDescent="0.25">
      <c r="A7163" s="250"/>
      <c r="B7163" s="250"/>
      <c r="C7163" s="250"/>
      <c r="D7163" s="250"/>
      <c r="E7163" s="250"/>
      <c r="F7163" s="250"/>
    </row>
    <row r="7164" spans="1:6" ht="15" x14ac:dyDescent="0.25">
      <c r="A7164" s="250"/>
      <c r="B7164" s="250"/>
      <c r="C7164" s="250"/>
      <c r="D7164" s="250"/>
      <c r="E7164" s="250"/>
      <c r="F7164" s="250"/>
    </row>
    <row r="7165" spans="1:6" ht="15" x14ac:dyDescent="0.25">
      <c r="A7165" s="250"/>
      <c r="B7165" s="250"/>
      <c r="C7165" s="250"/>
      <c r="D7165" s="250"/>
      <c r="E7165" s="250"/>
      <c r="F7165" s="250"/>
    </row>
    <row r="7166" spans="1:6" ht="15" x14ac:dyDescent="0.25">
      <c r="A7166" s="250"/>
      <c r="B7166" s="250"/>
      <c r="C7166" s="250"/>
      <c r="D7166" s="250"/>
      <c r="E7166" s="250"/>
      <c r="F7166" s="250"/>
    </row>
    <row r="7167" spans="1:6" ht="15" x14ac:dyDescent="0.25">
      <c r="A7167" s="250"/>
      <c r="B7167" s="250"/>
      <c r="C7167" s="250"/>
      <c r="D7167" s="250"/>
      <c r="E7167" s="250"/>
      <c r="F7167" s="250"/>
    </row>
    <row r="7168" spans="1:6" ht="15" x14ac:dyDescent="0.25">
      <c r="A7168" s="250"/>
      <c r="B7168" s="250"/>
      <c r="C7168" s="250"/>
      <c r="D7168" s="250"/>
      <c r="E7168" s="250"/>
      <c r="F7168" s="250"/>
    </row>
    <row r="7169" spans="1:6" ht="15" x14ac:dyDescent="0.25">
      <c r="A7169" s="250"/>
      <c r="B7169" s="250"/>
      <c r="C7169" s="250"/>
      <c r="D7169" s="250"/>
      <c r="E7169" s="250"/>
      <c r="F7169" s="250"/>
    </row>
    <row r="7170" spans="1:6" ht="15" x14ac:dyDescent="0.25">
      <c r="A7170" s="250"/>
      <c r="B7170" s="250"/>
      <c r="C7170" s="250"/>
      <c r="D7170" s="250"/>
      <c r="E7170" s="250"/>
      <c r="F7170" s="250"/>
    </row>
    <row r="7171" spans="1:6" ht="15" x14ac:dyDescent="0.25">
      <c r="A7171" s="250"/>
      <c r="B7171" s="250"/>
      <c r="C7171" s="250"/>
      <c r="D7171" s="250"/>
      <c r="E7171" s="250"/>
      <c r="F7171" s="250"/>
    </row>
    <row r="7172" spans="1:6" ht="15" x14ac:dyDescent="0.25">
      <c r="A7172" s="250"/>
      <c r="B7172" s="250"/>
      <c r="C7172" s="250"/>
      <c r="D7172" s="250"/>
      <c r="E7172" s="250"/>
      <c r="F7172" s="250"/>
    </row>
    <row r="7173" spans="1:6" ht="15" x14ac:dyDescent="0.25">
      <c r="A7173" s="250"/>
      <c r="B7173" s="250"/>
      <c r="C7173" s="250"/>
      <c r="D7173" s="250"/>
      <c r="E7173" s="250"/>
      <c r="F7173" s="250"/>
    </row>
    <row r="7174" spans="1:6" ht="15" x14ac:dyDescent="0.25">
      <c r="A7174" s="250"/>
      <c r="B7174" s="250"/>
      <c r="C7174" s="250"/>
      <c r="D7174" s="250"/>
      <c r="E7174" s="250"/>
      <c r="F7174" s="250"/>
    </row>
    <row r="7175" spans="1:6" ht="15" x14ac:dyDescent="0.25">
      <c r="A7175" s="250"/>
      <c r="B7175" s="250"/>
      <c r="C7175" s="250"/>
      <c r="D7175" s="250"/>
      <c r="E7175" s="250"/>
      <c r="F7175" s="250"/>
    </row>
    <row r="7176" spans="1:6" ht="15" x14ac:dyDescent="0.25">
      <c r="A7176" s="250"/>
      <c r="B7176" s="250"/>
      <c r="C7176" s="250"/>
      <c r="D7176" s="250"/>
      <c r="E7176" s="250"/>
      <c r="F7176" s="250"/>
    </row>
    <row r="7177" spans="1:6" ht="15" x14ac:dyDescent="0.25">
      <c r="A7177" s="250"/>
      <c r="B7177" s="250"/>
      <c r="C7177" s="250"/>
      <c r="D7177" s="250"/>
      <c r="E7177" s="250"/>
      <c r="F7177" s="250"/>
    </row>
    <row r="7178" spans="1:6" ht="15" x14ac:dyDescent="0.25">
      <c r="A7178" s="250"/>
      <c r="B7178" s="250"/>
      <c r="C7178" s="250"/>
      <c r="D7178" s="250"/>
      <c r="E7178" s="250"/>
      <c r="F7178" s="250"/>
    </row>
    <row r="7179" spans="1:6" ht="15" x14ac:dyDescent="0.25">
      <c r="A7179" s="250"/>
      <c r="B7179" s="250"/>
      <c r="C7179" s="250"/>
      <c r="D7179" s="250"/>
      <c r="E7179" s="250"/>
      <c r="F7179" s="250"/>
    </row>
    <row r="7180" spans="1:6" ht="15" x14ac:dyDescent="0.25">
      <c r="A7180" s="250"/>
      <c r="B7180" s="250"/>
      <c r="C7180" s="250"/>
      <c r="D7180" s="250"/>
      <c r="E7180" s="250"/>
      <c r="F7180" s="250"/>
    </row>
    <row r="7181" spans="1:6" ht="15" x14ac:dyDescent="0.25">
      <c r="A7181" s="250"/>
      <c r="B7181" s="250"/>
      <c r="C7181" s="250"/>
      <c r="D7181" s="250"/>
      <c r="E7181" s="250"/>
      <c r="F7181" s="250"/>
    </row>
    <row r="7182" spans="1:6" ht="15" x14ac:dyDescent="0.25">
      <c r="A7182" s="250"/>
      <c r="B7182" s="250"/>
      <c r="C7182" s="250"/>
      <c r="D7182" s="250"/>
      <c r="E7182" s="250"/>
      <c r="F7182" s="250"/>
    </row>
    <row r="7183" spans="1:6" ht="15" x14ac:dyDescent="0.25">
      <c r="A7183" s="250"/>
      <c r="B7183" s="250"/>
      <c r="C7183" s="250"/>
      <c r="D7183" s="250"/>
      <c r="E7183" s="250"/>
      <c r="F7183" s="250"/>
    </row>
    <row r="7184" spans="1:6" ht="15" x14ac:dyDescent="0.25">
      <c r="A7184" s="250"/>
      <c r="B7184" s="250"/>
      <c r="C7184" s="250"/>
      <c r="D7184" s="250"/>
      <c r="E7184" s="250"/>
      <c r="F7184" s="250"/>
    </row>
    <row r="7185" spans="1:6" ht="15" x14ac:dyDescent="0.25">
      <c r="A7185" s="250"/>
      <c r="B7185" s="250"/>
      <c r="C7185" s="250"/>
      <c r="D7185" s="250"/>
      <c r="E7185" s="250"/>
      <c r="F7185" s="250"/>
    </row>
    <row r="7186" spans="1:6" ht="15" x14ac:dyDescent="0.25">
      <c r="A7186" s="250"/>
      <c r="B7186" s="250"/>
      <c r="C7186" s="250"/>
      <c r="D7186" s="250"/>
      <c r="E7186" s="250"/>
      <c r="F7186" s="250"/>
    </row>
    <row r="7187" spans="1:6" ht="15" x14ac:dyDescent="0.25">
      <c r="A7187" s="250"/>
      <c r="B7187" s="250"/>
      <c r="C7187" s="250"/>
      <c r="D7187" s="250"/>
      <c r="E7187" s="250"/>
      <c r="F7187" s="250"/>
    </row>
    <row r="7188" spans="1:6" ht="15" x14ac:dyDescent="0.25">
      <c r="A7188" s="250"/>
      <c r="B7188" s="250"/>
      <c r="C7188" s="250"/>
      <c r="D7188" s="250"/>
      <c r="E7188" s="250"/>
      <c r="F7188" s="250"/>
    </row>
    <row r="7189" spans="1:6" ht="15" x14ac:dyDescent="0.25">
      <c r="A7189" s="250"/>
      <c r="B7189" s="250"/>
      <c r="C7189" s="250"/>
      <c r="D7189" s="250"/>
      <c r="E7189" s="250"/>
      <c r="F7189" s="250"/>
    </row>
    <row r="7190" spans="1:6" ht="15" x14ac:dyDescent="0.25">
      <c r="A7190" s="250"/>
      <c r="B7190" s="250"/>
      <c r="C7190" s="250"/>
      <c r="D7190" s="250"/>
      <c r="E7190" s="250"/>
      <c r="F7190" s="250"/>
    </row>
    <row r="7191" spans="1:6" ht="15" x14ac:dyDescent="0.25">
      <c r="A7191" s="250"/>
      <c r="B7191" s="250"/>
      <c r="C7191" s="250"/>
      <c r="D7191" s="250"/>
      <c r="E7191" s="250"/>
      <c r="F7191" s="250"/>
    </row>
    <row r="7192" spans="1:6" ht="15" x14ac:dyDescent="0.25">
      <c r="A7192" s="250"/>
      <c r="B7192" s="250"/>
      <c r="C7192" s="250"/>
      <c r="D7192" s="250"/>
      <c r="E7192" s="250"/>
      <c r="F7192" s="250"/>
    </row>
    <row r="7193" spans="1:6" ht="15" x14ac:dyDescent="0.25">
      <c r="A7193" s="250"/>
      <c r="B7193" s="250"/>
      <c r="C7193" s="250"/>
      <c r="D7193" s="250"/>
      <c r="E7193" s="250"/>
      <c r="F7193" s="250"/>
    </row>
    <row r="7194" spans="1:6" ht="15" x14ac:dyDescent="0.25">
      <c r="A7194" s="250"/>
      <c r="B7194" s="250"/>
      <c r="C7194" s="250"/>
      <c r="D7194" s="250"/>
      <c r="E7194" s="250"/>
      <c r="F7194" s="250"/>
    </row>
    <row r="7195" spans="1:6" ht="15" x14ac:dyDescent="0.25">
      <c r="A7195" s="250"/>
      <c r="B7195" s="250"/>
      <c r="C7195" s="250"/>
      <c r="D7195" s="250"/>
      <c r="E7195" s="250"/>
      <c r="F7195" s="250"/>
    </row>
    <row r="7196" spans="1:6" ht="15" x14ac:dyDescent="0.25">
      <c r="A7196" s="250"/>
      <c r="B7196" s="250"/>
      <c r="C7196" s="250"/>
      <c r="D7196" s="250"/>
      <c r="E7196" s="250"/>
      <c r="F7196" s="250"/>
    </row>
    <row r="7197" spans="1:6" ht="15" x14ac:dyDescent="0.25">
      <c r="A7197" s="250"/>
      <c r="B7197" s="250"/>
      <c r="C7197" s="250"/>
      <c r="D7197" s="250"/>
      <c r="E7197" s="250"/>
      <c r="F7197" s="250"/>
    </row>
    <row r="7198" spans="1:6" ht="15" x14ac:dyDescent="0.25">
      <c r="A7198" s="250"/>
      <c r="B7198" s="250"/>
      <c r="C7198" s="250"/>
      <c r="D7198" s="250"/>
      <c r="E7198" s="250"/>
      <c r="F7198" s="250"/>
    </row>
    <row r="7199" spans="1:6" ht="15" x14ac:dyDescent="0.25">
      <c r="A7199" s="250"/>
      <c r="B7199" s="250"/>
      <c r="C7199" s="250"/>
      <c r="D7199" s="250"/>
      <c r="E7199" s="250"/>
      <c r="F7199" s="250"/>
    </row>
    <row r="7200" spans="1:6" ht="15" x14ac:dyDescent="0.25">
      <c r="A7200" s="250"/>
      <c r="B7200" s="250"/>
      <c r="C7200" s="250"/>
      <c r="D7200" s="250"/>
      <c r="E7200" s="250"/>
      <c r="F7200" s="250"/>
    </row>
    <row r="7201" spans="1:6" ht="15" x14ac:dyDescent="0.25">
      <c r="A7201" s="250"/>
      <c r="B7201" s="250"/>
      <c r="C7201" s="250"/>
      <c r="D7201" s="250"/>
      <c r="E7201" s="250"/>
      <c r="F7201" s="250"/>
    </row>
    <row r="7202" spans="1:6" ht="15" x14ac:dyDescent="0.25">
      <c r="A7202" s="250"/>
      <c r="B7202" s="250"/>
      <c r="C7202" s="250"/>
      <c r="D7202" s="250"/>
      <c r="E7202" s="250"/>
      <c r="F7202" s="250"/>
    </row>
    <row r="7203" spans="1:6" ht="15" x14ac:dyDescent="0.25">
      <c r="A7203" s="250"/>
      <c r="B7203" s="250"/>
      <c r="C7203" s="250"/>
      <c r="D7203" s="250"/>
      <c r="E7203" s="250"/>
      <c r="F7203" s="250"/>
    </row>
    <row r="7204" spans="1:6" ht="15" x14ac:dyDescent="0.25">
      <c r="A7204" s="250"/>
      <c r="B7204" s="250"/>
      <c r="C7204" s="250"/>
      <c r="D7204" s="250"/>
      <c r="E7204" s="250"/>
      <c r="F7204" s="250"/>
    </row>
    <row r="7205" spans="1:6" ht="15" x14ac:dyDescent="0.25">
      <c r="A7205" s="250"/>
      <c r="B7205" s="250"/>
      <c r="C7205" s="250"/>
      <c r="D7205" s="250"/>
      <c r="E7205" s="250"/>
      <c r="F7205" s="250"/>
    </row>
    <row r="7206" spans="1:6" ht="15" x14ac:dyDescent="0.25">
      <c r="A7206" s="250"/>
      <c r="B7206" s="250"/>
      <c r="C7206" s="250"/>
      <c r="D7206" s="250"/>
      <c r="E7206" s="250"/>
      <c r="F7206" s="250"/>
    </row>
    <row r="7207" spans="1:6" ht="15" x14ac:dyDescent="0.25">
      <c r="A7207" s="250"/>
      <c r="B7207" s="250"/>
      <c r="C7207" s="250"/>
      <c r="D7207" s="250"/>
      <c r="E7207" s="250"/>
      <c r="F7207" s="250"/>
    </row>
    <row r="7208" spans="1:6" ht="15" x14ac:dyDescent="0.25">
      <c r="A7208" s="250"/>
      <c r="B7208" s="250"/>
      <c r="C7208" s="250"/>
      <c r="D7208" s="250"/>
      <c r="E7208" s="250"/>
      <c r="F7208" s="250"/>
    </row>
    <row r="7209" spans="1:6" ht="15" x14ac:dyDescent="0.25">
      <c r="A7209" s="250"/>
      <c r="B7209" s="250"/>
      <c r="C7209" s="250"/>
      <c r="D7209" s="250"/>
      <c r="E7209" s="250"/>
      <c r="F7209" s="250"/>
    </row>
    <row r="7210" spans="1:6" ht="15" x14ac:dyDescent="0.25">
      <c r="A7210" s="250"/>
      <c r="B7210" s="250"/>
      <c r="C7210" s="250"/>
      <c r="D7210" s="250"/>
      <c r="E7210" s="250"/>
      <c r="F7210" s="250"/>
    </row>
    <row r="7211" spans="1:6" ht="15" x14ac:dyDescent="0.25">
      <c r="A7211" s="250"/>
      <c r="B7211" s="250"/>
      <c r="C7211" s="250"/>
      <c r="D7211" s="250"/>
      <c r="E7211" s="250"/>
      <c r="F7211" s="250"/>
    </row>
    <row r="7212" spans="1:6" ht="15" x14ac:dyDescent="0.25">
      <c r="A7212" s="250"/>
      <c r="B7212" s="250"/>
      <c r="C7212" s="250"/>
      <c r="D7212" s="250"/>
      <c r="E7212" s="250"/>
      <c r="F7212" s="250"/>
    </row>
    <row r="7213" spans="1:6" ht="15" x14ac:dyDescent="0.25">
      <c r="A7213" s="250"/>
      <c r="B7213" s="250"/>
      <c r="C7213" s="250"/>
      <c r="D7213" s="250"/>
      <c r="E7213" s="250"/>
      <c r="F7213" s="250"/>
    </row>
    <row r="7214" spans="1:6" ht="15" x14ac:dyDescent="0.25">
      <c r="A7214" s="250"/>
      <c r="B7214" s="250"/>
      <c r="C7214" s="250"/>
      <c r="D7214" s="250"/>
      <c r="E7214" s="250"/>
      <c r="F7214" s="250"/>
    </row>
    <row r="7215" spans="1:6" ht="15" x14ac:dyDescent="0.25">
      <c r="A7215" s="250"/>
      <c r="B7215" s="250"/>
      <c r="C7215" s="250"/>
      <c r="D7215" s="250"/>
      <c r="E7215" s="250"/>
      <c r="F7215" s="250"/>
    </row>
    <row r="7216" spans="1:6" ht="15" x14ac:dyDescent="0.25">
      <c r="A7216" s="250"/>
      <c r="B7216" s="250"/>
      <c r="C7216" s="250"/>
      <c r="D7216" s="250"/>
      <c r="E7216" s="250"/>
      <c r="F7216" s="250"/>
    </row>
    <row r="7217" spans="1:6" ht="15" x14ac:dyDescent="0.25">
      <c r="A7217" s="250"/>
      <c r="B7217" s="250"/>
      <c r="C7217" s="250"/>
      <c r="D7217" s="250"/>
      <c r="E7217" s="250"/>
      <c r="F7217" s="250"/>
    </row>
    <row r="7218" spans="1:6" ht="15" x14ac:dyDescent="0.25">
      <c r="A7218" s="250"/>
      <c r="B7218" s="250"/>
      <c r="C7218" s="250"/>
      <c r="D7218" s="250"/>
      <c r="E7218" s="250"/>
      <c r="F7218" s="250"/>
    </row>
    <row r="7219" spans="1:6" ht="15" x14ac:dyDescent="0.25">
      <c r="A7219" s="250"/>
      <c r="B7219" s="250"/>
      <c r="C7219" s="250"/>
      <c r="D7219" s="250"/>
      <c r="E7219" s="250"/>
      <c r="F7219" s="250"/>
    </row>
    <row r="7220" spans="1:6" ht="15" x14ac:dyDescent="0.25">
      <c r="A7220" s="250"/>
      <c r="B7220" s="250"/>
      <c r="C7220" s="250"/>
      <c r="D7220" s="250"/>
      <c r="E7220" s="250"/>
      <c r="F7220" s="250"/>
    </row>
    <row r="7221" spans="1:6" ht="15" x14ac:dyDescent="0.25">
      <c r="A7221" s="250"/>
      <c r="B7221" s="250"/>
      <c r="C7221" s="250"/>
      <c r="D7221" s="250"/>
      <c r="E7221" s="250"/>
      <c r="F7221" s="250"/>
    </row>
    <row r="7222" spans="1:6" ht="15" x14ac:dyDescent="0.25">
      <c r="A7222" s="250"/>
      <c r="B7222" s="250"/>
      <c r="C7222" s="250"/>
      <c r="D7222" s="250"/>
      <c r="E7222" s="250"/>
      <c r="F7222" s="250"/>
    </row>
    <row r="7223" spans="1:6" ht="15" x14ac:dyDescent="0.25">
      <c r="A7223" s="250"/>
      <c r="B7223" s="250"/>
      <c r="C7223" s="250"/>
      <c r="D7223" s="250"/>
      <c r="E7223" s="250"/>
      <c r="F7223" s="250"/>
    </row>
    <row r="7224" spans="1:6" ht="15" x14ac:dyDescent="0.25">
      <c r="A7224" s="250"/>
      <c r="B7224" s="250"/>
      <c r="C7224" s="250"/>
      <c r="D7224" s="250"/>
      <c r="E7224" s="250"/>
      <c r="F7224" s="250"/>
    </row>
    <row r="7225" spans="1:6" ht="15" x14ac:dyDescent="0.25">
      <c r="A7225" s="250"/>
      <c r="B7225" s="250"/>
      <c r="C7225" s="250"/>
      <c r="D7225" s="250"/>
      <c r="E7225" s="250"/>
      <c r="F7225" s="250"/>
    </row>
    <row r="7226" spans="1:6" ht="15" x14ac:dyDescent="0.25">
      <c r="A7226" s="250"/>
      <c r="B7226" s="250"/>
      <c r="C7226" s="250"/>
      <c r="D7226" s="250"/>
      <c r="E7226" s="250"/>
      <c r="F7226" s="250"/>
    </row>
    <row r="7227" spans="1:6" ht="15" x14ac:dyDescent="0.25">
      <c r="A7227" s="250"/>
      <c r="B7227" s="250"/>
      <c r="C7227" s="250"/>
      <c r="D7227" s="250"/>
      <c r="E7227" s="250"/>
      <c r="F7227" s="250"/>
    </row>
    <row r="7228" spans="1:6" ht="15" x14ac:dyDescent="0.25">
      <c r="A7228" s="250"/>
      <c r="B7228" s="250"/>
      <c r="C7228" s="250"/>
      <c r="D7228" s="250"/>
      <c r="E7228" s="250"/>
      <c r="F7228" s="250"/>
    </row>
    <row r="7229" spans="1:6" ht="15" x14ac:dyDescent="0.25">
      <c r="A7229" s="250"/>
      <c r="B7229" s="250"/>
      <c r="C7229" s="250"/>
      <c r="D7229" s="250"/>
      <c r="E7229" s="250"/>
      <c r="F7229" s="250"/>
    </row>
    <row r="7230" spans="1:6" ht="15" x14ac:dyDescent="0.25">
      <c r="A7230" s="250"/>
      <c r="B7230" s="250"/>
      <c r="C7230" s="250"/>
      <c r="D7230" s="250"/>
      <c r="E7230" s="250"/>
      <c r="F7230" s="250"/>
    </row>
    <row r="7231" spans="1:6" ht="15" x14ac:dyDescent="0.25">
      <c r="A7231" s="250"/>
      <c r="B7231" s="250"/>
      <c r="C7231" s="250"/>
      <c r="D7231" s="250"/>
      <c r="E7231" s="250"/>
      <c r="F7231" s="250"/>
    </row>
    <row r="7232" spans="1:6" ht="15" x14ac:dyDescent="0.25">
      <c r="A7232" s="250"/>
      <c r="B7232" s="250"/>
      <c r="C7232" s="250"/>
      <c r="D7232" s="250"/>
      <c r="E7232" s="250"/>
      <c r="F7232" s="250"/>
    </row>
    <row r="7233" spans="1:6" ht="15" x14ac:dyDescent="0.25">
      <c r="A7233" s="250"/>
      <c r="B7233" s="250"/>
      <c r="C7233" s="250"/>
      <c r="D7233" s="250"/>
      <c r="E7233" s="250"/>
      <c r="F7233" s="250"/>
    </row>
    <row r="7234" spans="1:6" ht="15" x14ac:dyDescent="0.25">
      <c r="A7234" s="250"/>
      <c r="B7234" s="250"/>
      <c r="C7234" s="250"/>
      <c r="D7234" s="250"/>
      <c r="E7234" s="250"/>
      <c r="F7234" s="250"/>
    </row>
    <row r="7235" spans="1:6" ht="15" x14ac:dyDescent="0.25">
      <c r="A7235" s="250"/>
      <c r="B7235" s="250"/>
      <c r="C7235" s="250"/>
      <c r="D7235" s="250"/>
      <c r="E7235" s="250"/>
      <c r="F7235" s="250"/>
    </row>
    <row r="7236" spans="1:6" ht="15" x14ac:dyDescent="0.25">
      <c r="A7236" s="250"/>
      <c r="B7236" s="250"/>
      <c r="C7236" s="250"/>
      <c r="D7236" s="250"/>
      <c r="E7236" s="250"/>
      <c r="F7236" s="250"/>
    </row>
    <row r="7237" spans="1:6" ht="15" x14ac:dyDescent="0.25">
      <c r="A7237" s="250"/>
      <c r="B7237" s="250"/>
      <c r="C7237" s="250"/>
      <c r="D7237" s="250"/>
      <c r="E7237" s="250"/>
      <c r="F7237" s="250"/>
    </row>
    <row r="7238" spans="1:6" ht="15" x14ac:dyDescent="0.25">
      <c r="A7238" s="250"/>
      <c r="B7238" s="250"/>
      <c r="C7238" s="250"/>
      <c r="D7238" s="250"/>
      <c r="E7238" s="250"/>
      <c r="F7238" s="250"/>
    </row>
    <row r="7239" spans="1:6" ht="15" x14ac:dyDescent="0.25">
      <c r="A7239" s="250"/>
      <c r="B7239" s="250"/>
      <c r="C7239" s="250"/>
      <c r="D7239" s="250"/>
      <c r="E7239" s="250"/>
      <c r="F7239" s="250"/>
    </row>
    <row r="7240" spans="1:6" ht="15" x14ac:dyDescent="0.25">
      <c r="A7240" s="250"/>
      <c r="B7240" s="250"/>
      <c r="C7240" s="250"/>
      <c r="D7240" s="250"/>
      <c r="E7240" s="250"/>
      <c r="F7240" s="250"/>
    </row>
    <row r="7241" spans="1:6" ht="15" x14ac:dyDescent="0.25">
      <c r="A7241" s="250"/>
      <c r="B7241" s="250"/>
      <c r="C7241" s="250"/>
      <c r="D7241" s="250"/>
      <c r="E7241" s="250"/>
      <c r="F7241" s="250"/>
    </row>
    <row r="7242" spans="1:6" ht="15" x14ac:dyDescent="0.25">
      <c r="A7242" s="250"/>
      <c r="B7242" s="250"/>
      <c r="C7242" s="250"/>
      <c r="D7242" s="250"/>
      <c r="E7242" s="250"/>
      <c r="F7242" s="250"/>
    </row>
    <row r="7243" spans="1:6" ht="15" x14ac:dyDescent="0.25">
      <c r="A7243" s="250"/>
      <c r="B7243" s="250"/>
      <c r="C7243" s="250"/>
      <c r="D7243" s="250"/>
      <c r="E7243" s="250"/>
      <c r="F7243" s="250"/>
    </row>
    <row r="7244" spans="1:6" ht="15" x14ac:dyDescent="0.25">
      <c r="A7244" s="250"/>
      <c r="B7244" s="250"/>
      <c r="C7244" s="250"/>
      <c r="D7244" s="250"/>
      <c r="E7244" s="250"/>
      <c r="F7244" s="250"/>
    </row>
    <row r="7245" spans="1:6" ht="15" x14ac:dyDescent="0.25">
      <c r="A7245" s="250"/>
      <c r="B7245" s="250"/>
      <c r="C7245" s="250"/>
      <c r="D7245" s="250"/>
      <c r="E7245" s="250"/>
      <c r="F7245" s="250"/>
    </row>
    <row r="7246" spans="1:6" ht="15" x14ac:dyDescent="0.25">
      <c r="A7246" s="250"/>
      <c r="B7246" s="250"/>
      <c r="C7246" s="250"/>
      <c r="D7246" s="250"/>
      <c r="E7246" s="250"/>
      <c r="F7246" s="250"/>
    </row>
    <row r="7247" spans="1:6" ht="15" x14ac:dyDescent="0.25">
      <c r="A7247" s="250"/>
      <c r="B7247" s="250"/>
      <c r="C7247" s="250"/>
      <c r="D7247" s="250"/>
      <c r="E7247" s="250"/>
      <c r="F7247" s="250"/>
    </row>
    <row r="7248" spans="1:6" ht="15" x14ac:dyDescent="0.25">
      <c r="A7248" s="250"/>
      <c r="B7248" s="250"/>
      <c r="C7248" s="250"/>
      <c r="D7248" s="250"/>
      <c r="E7248" s="250"/>
      <c r="F7248" s="250"/>
    </row>
    <row r="7249" spans="1:6" ht="15" x14ac:dyDescent="0.25">
      <c r="A7249" s="250"/>
      <c r="B7249" s="250"/>
      <c r="C7249" s="250"/>
      <c r="D7249" s="250"/>
      <c r="E7249" s="250"/>
      <c r="F7249" s="250"/>
    </row>
    <row r="7250" spans="1:6" ht="15" x14ac:dyDescent="0.25">
      <c r="A7250" s="250"/>
      <c r="B7250" s="250"/>
      <c r="C7250" s="250"/>
      <c r="D7250" s="250"/>
      <c r="E7250" s="250"/>
      <c r="F7250" s="250"/>
    </row>
    <row r="7251" spans="1:6" ht="15" x14ac:dyDescent="0.25">
      <c r="A7251" s="250"/>
      <c r="B7251" s="250"/>
      <c r="C7251" s="250"/>
      <c r="D7251" s="250"/>
      <c r="E7251" s="250"/>
      <c r="F7251" s="250"/>
    </row>
    <row r="7252" spans="1:6" ht="15" x14ac:dyDescent="0.25">
      <c r="A7252" s="250"/>
      <c r="B7252" s="250"/>
      <c r="C7252" s="250"/>
      <c r="D7252" s="250"/>
      <c r="E7252" s="250"/>
      <c r="F7252" s="250"/>
    </row>
    <row r="7253" spans="1:6" ht="15" x14ac:dyDescent="0.25">
      <c r="A7253" s="250"/>
      <c r="B7253" s="250"/>
      <c r="C7253" s="250"/>
      <c r="D7253" s="250"/>
      <c r="E7253" s="250"/>
      <c r="F7253" s="250"/>
    </row>
    <row r="7254" spans="1:6" ht="15" x14ac:dyDescent="0.25">
      <c r="A7254" s="250"/>
      <c r="B7254" s="250"/>
      <c r="C7254" s="250"/>
      <c r="D7254" s="250"/>
      <c r="E7254" s="250"/>
      <c r="F7254" s="250"/>
    </row>
    <row r="7255" spans="1:6" ht="15" x14ac:dyDescent="0.25">
      <c r="A7255" s="250"/>
      <c r="B7255" s="250"/>
      <c r="C7255" s="250"/>
      <c r="D7255" s="250"/>
      <c r="E7255" s="250"/>
      <c r="F7255" s="250"/>
    </row>
    <row r="7256" spans="1:6" ht="15" x14ac:dyDescent="0.25">
      <c r="A7256" s="250"/>
      <c r="B7256" s="250"/>
      <c r="C7256" s="250"/>
      <c r="D7256" s="250"/>
      <c r="E7256" s="250"/>
      <c r="F7256" s="250"/>
    </row>
    <row r="7257" spans="1:6" ht="15" x14ac:dyDescent="0.25">
      <c r="A7257" s="250"/>
      <c r="B7257" s="250"/>
      <c r="C7257" s="250"/>
      <c r="D7257" s="250"/>
      <c r="E7257" s="250"/>
      <c r="F7257" s="250"/>
    </row>
    <row r="7258" spans="1:6" ht="15" x14ac:dyDescent="0.25">
      <c r="A7258" s="250"/>
      <c r="B7258" s="250"/>
      <c r="C7258" s="250"/>
      <c r="D7258" s="250"/>
      <c r="E7258" s="250"/>
      <c r="F7258" s="250"/>
    </row>
    <row r="7259" spans="1:6" ht="15" x14ac:dyDescent="0.25">
      <c r="A7259" s="250"/>
      <c r="B7259" s="250"/>
      <c r="C7259" s="250"/>
      <c r="D7259" s="250"/>
      <c r="E7259" s="250"/>
      <c r="F7259" s="250"/>
    </row>
    <row r="7260" spans="1:6" ht="15" x14ac:dyDescent="0.25">
      <c r="A7260" s="250"/>
      <c r="B7260" s="250"/>
      <c r="C7260" s="250"/>
      <c r="D7260" s="250"/>
      <c r="E7260" s="250"/>
      <c r="F7260" s="250"/>
    </row>
    <row r="7261" spans="1:6" ht="15" x14ac:dyDescent="0.25">
      <c r="A7261" s="250"/>
      <c r="B7261" s="250"/>
      <c r="C7261" s="250"/>
      <c r="D7261" s="250"/>
      <c r="E7261" s="250"/>
      <c r="F7261" s="250"/>
    </row>
    <row r="7262" spans="1:6" ht="15" x14ac:dyDescent="0.25">
      <c r="A7262" s="250"/>
      <c r="B7262" s="250"/>
      <c r="C7262" s="250"/>
      <c r="D7262" s="250"/>
      <c r="E7262" s="250"/>
      <c r="F7262" s="250"/>
    </row>
    <row r="7263" spans="1:6" ht="15" x14ac:dyDescent="0.25">
      <c r="A7263" s="250"/>
      <c r="B7263" s="250"/>
      <c r="C7263" s="250"/>
      <c r="D7263" s="250"/>
      <c r="E7263" s="250"/>
      <c r="F7263" s="250"/>
    </row>
    <row r="7264" spans="1:6" ht="15" x14ac:dyDescent="0.25">
      <c r="A7264" s="250"/>
      <c r="B7264" s="250"/>
      <c r="C7264" s="250"/>
      <c r="D7264" s="250"/>
      <c r="E7264" s="250"/>
      <c r="F7264" s="250"/>
    </row>
    <row r="7265" spans="1:6" ht="15" x14ac:dyDescent="0.25">
      <c r="A7265" s="250"/>
      <c r="B7265" s="250"/>
      <c r="C7265" s="250"/>
      <c r="D7265" s="250"/>
      <c r="E7265" s="250"/>
      <c r="F7265" s="250"/>
    </row>
    <row r="7266" spans="1:6" ht="15" x14ac:dyDescent="0.25">
      <c r="A7266" s="250"/>
      <c r="B7266" s="250"/>
      <c r="C7266" s="250"/>
      <c r="D7266" s="250"/>
      <c r="E7266" s="250"/>
      <c r="F7266" s="250"/>
    </row>
    <row r="7267" spans="1:6" ht="15" x14ac:dyDescent="0.25">
      <c r="A7267" s="250"/>
      <c r="B7267" s="250"/>
      <c r="C7267" s="250"/>
      <c r="D7267" s="250"/>
      <c r="E7267" s="250"/>
      <c r="F7267" s="250"/>
    </row>
    <row r="7268" spans="1:6" ht="15" x14ac:dyDescent="0.25">
      <c r="A7268" s="250"/>
      <c r="B7268" s="250"/>
      <c r="C7268" s="250"/>
      <c r="D7268" s="250"/>
      <c r="E7268" s="250"/>
      <c r="F7268" s="250"/>
    </row>
    <row r="7269" spans="1:6" ht="15" x14ac:dyDescent="0.25">
      <c r="A7269" s="250"/>
      <c r="B7269" s="250"/>
      <c r="C7269" s="250"/>
      <c r="D7269" s="250"/>
      <c r="E7269" s="250"/>
      <c r="F7269" s="250"/>
    </row>
    <row r="7270" spans="1:6" ht="15" x14ac:dyDescent="0.25">
      <c r="A7270" s="250"/>
      <c r="B7270" s="250"/>
      <c r="C7270" s="250"/>
      <c r="D7270" s="250"/>
      <c r="E7270" s="250"/>
      <c r="F7270" s="250"/>
    </row>
    <row r="7271" spans="1:6" ht="15" x14ac:dyDescent="0.25">
      <c r="A7271" s="250"/>
      <c r="B7271" s="250"/>
      <c r="C7271" s="250"/>
      <c r="D7271" s="250"/>
      <c r="E7271" s="250"/>
      <c r="F7271" s="250"/>
    </row>
    <row r="7272" spans="1:6" ht="15" x14ac:dyDescent="0.25">
      <c r="A7272" s="250"/>
      <c r="B7272" s="250"/>
      <c r="C7272" s="250"/>
      <c r="D7272" s="250"/>
      <c r="E7272" s="250"/>
      <c r="F7272" s="250"/>
    </row>
    <row r="7273" spans="1:6" ht="15" x14ac:dyDescent="0.25">
      <c r="A7273" s="250"/>
      <c r="B7273" s="250"/>
      <c r="C7273" s="250"/>
      <c r="D7273" s="250"/>
      <c r="E7273" s="250"/>
      <c r="F7273" s="250"/>
    </row>
    <row r="7274" spans="1:6" ht="15" x14ac:dyDescent="0.25">
      <c r="A7274" s="250"/>
      <c r="B7274" s="250"/>
      <c r="C7274" s="250"/>
      <c r="D7274" s="250"/>
      <c r="E7274" s="250"/>
      <c r="F7274" s="250"/>
    </row>
    <row r="7275" spans="1:6" ht="15" x14ac:dyDescent="0.25">
      <c r="A7275" s="250"/>
      <c r="B7275" s="250"/>
      <c r="C7275" s="250"/>
      <c r="D7275" s="250"/>
      <c r="E7275" s="250"/>
      <c r="F7275" s="250"/>
    </row>
    <row r="7276" spans="1:6" ht="15" x14ac:dyDescent="0.25">
      <c r="A7276" s="250"/>
      <c r="B7276" s="250"/>
      <c r="C7276" s="250"/>
      <c r="D7276" s="250"/>
      <c r="E7276" s="250"/>
      <c r="F7276" s="250"/>
    </row>
    <row r="7277" spans="1:6" ht="15" x14ac:dyDescent="0.25">
      <c r="A7277" s="250"/>
      <c r="B7277" s="250"/>
      <c r="C7277" s="250"/>
      <c r="D7277" s="250"/>
      <c r="E7277" s="250"/>
      <c r="F7277" s="250"/>
    </row>
    <row r="7278" spans="1:6" ht="15" x14ac:dyDescent="0.25">
      <c r="A7278" s="250"/>
      <c r="B7278" s="250"/>
      <c r="C7278" s="250"/>
      <c r="D7278" s="250"/>
      <c r="E7278" s="250"/>
      <c r="F7278" s="250"/>
    </row>
    <row r="7279" spans="1:6" ht="15" x14ac:dyDescent="0.25">
      <c r="A7279" s="250"/>
      <c r="B7279" s="250"/>
      <c r="C7279" s="250"/>
      <c r="D7279" s="250"/>
      <c r="E7279" s="250"/>
      <c r="F7279" s="250"/>
    </row>
    <row r="7280" spans="1:6" ht="15" x14ac:dyDescent="0.25">
      <c r="A7280" s="250"/>
      <c r="B7280" s="250"/>
      <c r="C7280" s="250"/>
      <c r="D7280" s="250"/>
      <c r="E7280" s="250"/>
      <c r="F7280" s="250"/>
    </row>
    <row r="7281" spans="1:6" ht="15" x14ac:dyDescent="0.25">
      <c r="A7281" s="250"/>
      <c r="B7281" s="250"/>
      <c r="C7281" s="250"/>
      <c r="D7281" s="250"/>
      <c r="E7281" s="250"/>
      <c r="F7281" s="250"/>
    </row>
    <row r="7282" spans="1:6" ht="15" x14ac:dyDescent="0.25">
      <c r="A7282" s="250"/>
      <c r="B7282" s="250"/>
      <c r="C7282" s="250"/>
      <c r="D7282" s="250"/>
      <c r="E7282" s="250"/>
      <c r="F7282" s="250"/>
    </row>
    <row r="7283" spans="1:6" ht="15" x14ac:dyDescent="0.25">
      <c r="A7283" s="250"/>
      <c r="B7283" s="250"/>
      <c r="C7283" s="250"/>
      <c r="D7283" s="250"/>
      <c r="E7283" s="250"/>
      <c r="F7283" s="250"/>
    </row>
    <row r="7284" spans="1:6" ht="15" x14ac:dyDescent="0.25">
      <c r="A7284" s="250"/>
      <c r="B7284" s="250"/>
      <c r="C7284" s="250"/>
      <c r="D7284" s="250"/>
      <c r="E7284" s="250"/>
      <c r="F7284" s="250"/>
    </row>
    <row r="7285" spans="1:6" ht="15" x14ac:dyDescent="0.25">
      <c r="A7285" s="250"/>
      <c r="B7285" s="250"/>
      <c r="C7285" s="250"/>
      <c r="D7285" s="250"/>
      <c r="E7285" s="250"/>
      <c r="F7285" s="250"/>
    </row>
    <row r="7286" spans="1:6" ht="15" x14ac:dyDescent="0.25">
      <c r="A7286" s="250"/>
      <c r="B7286" s="250"/>
      <c r="C7286" s="250"/>
      <c r="D7286" s="250"/>
      <c r="E7286" s="250"/>
      <c r="F7286" s="250"/>
    </row>
    <row r="7287" spans="1:6" ht="15" x14ac:dyDescent="0.25">
      <c r="A7287" s="250"/>
      <c r="B7287" s="250"/>
      <c r="C7287" s="250"/>
      <c r="D7287" s="250"/>
      <c r="E7287" s="250"/>
      <c r="F7287" s="250"/>
    </row>
    <row r="7288" spans="1:6" ht="15" x14ac:dyDescent="0.25">
      <c r="A7288" s="250"/>
      <c r="B7288" s="250"/>
      <c r="C7288" s="250"/>
      <c r="D7288" s="250"/>
      <c r="E7288" s="250"/>
      <c r="F7288" s="250"/>
    </row>
    <row r="7289" spans="1:6" ht="15" x14ac:dyDescent="0.25">
      <c r="A7289" s="250"/>
      <c r="B7289" s="250"/>
      <c r="C7289" s="250"/>
      <c r="D7289" s="250"/>
      <c r="E7289" s="250"/>
      <c r="F7289" s="250"/>
    </row>
    <row r="7290" spans="1:6" ht="15" x14ac:dyDescent="0.25">
      <c r="A7290" s="250"/>
      <c r="B7290" s="250"/>
      <c r="C7290" s="250"/>
      <c r="D7290" s="250"/>
      <c r="E7290" s="250"/>
      <c r="F7290" s="250"/>
    </row>
    <row r="7291" spans="1:6" ht="15" x14ac:dyDescent="0.25">
      <c r="A7291" s="250"/>
      <c r="B7291" s="250"/>
      <c r="C7291" s="250"/>
      <c r="D7291" s="250"/>
      <c r="E7291" s="250"/>
      <c r="F7291" s="250"/>
    </row>
    <row r="7292" spans="1:6" ht="15" x14ac:dyDescent="0.25">
      <c r="A7292" s="250"/>
      <c r="B7292" s="250"/>
      <c r="C7292" s="250"/>
      <c r="D7292" s="250"/>
      <c r="E7292" s="250"/>
      <c r="F7292" s="250"/>
    </row>
    <row r="7293" spans="1:6" ht="15" x14ac:dyDescent="0.25">
      <c r="A7293" s="250"/>
      <c r="B7293" s="250"/>
      <c r="C7293" s="250"/>
      <c r="D7293" s="250"/>
      <c r="E7293" s="250"/>
      <c r="F7293" s="250"/>
    </row>
    <row r="7294" spans="1:6" ht="15" x14ac:dyDescent="0.25">
      <c r="A7294" s="250"/>
      <c r="B7294" s="250"/>
      <c r="C7294" s="250"/>
      <c r="D7294" s="250"/>
      <c r="E7294" s="250"/>
      <c r="F7294" s="250"/>
    </row>
    <row r="7295" spans="1:6" ht="15" x14ac:dyDescent="0.25">
      <c r="A7295" s="250"/>
      <c r="B7295" s="250"/>
      <c r="C7295" s="250"/>
      <c r="D7295" s="250"/>
      <c r="E7295" s="250"/>
      <c r="F7295" s="250"/>
    </row>
    <row r="7296" spans="1:6" ht="15" x14ac:dyDescent="0.25">
      <c r="A7296" s="250"/>
      <c r="B7296" s="250"/>
      <c r="C7296" s="250"/>
      <c r="D7296" s="250"/>
      <c r="E7296" s="250"/>
      <c r="F7296" s="250"/>
    </row>
    <row r="7297" spans="1:6" ht="15" x14ac:dyDescent="0.25">
      <c r="A7297" s="250"/>
      <c r="B7297" s="250"/>
      <c r="C7297" s="250"/>
      <c r="D7297" s="250"/>
      <c r="E7297" s="250"/>
      <c r="F7297" s="250"/>
    </row>
    <row r="7298" spans="1:6" ht="15" x14ac:dyDescent="0.25">
      <c r="A7298" s="250"/>
      <c r="B7298" s="250"/>
      <c r="C7298" s="250"/>
      <c r="D7298" s="250"/>
      <c r="E7298" s="250"/>
      <c r="F7298" s="250"/>
    </row>
    <row r="7299" spans="1:6" ht="15" x14ac:dyDescent="0.25">
      <c r="A7299" s="250"/>
      <c r="B7299" s="250"/>
      <c r="C7299" s="250"/>
      <c r="D7299" s="250"/>
      <c r="E7299" s="250"/>
      <c r="F7299" s="250"/>
    </row>
    <row r="7300" spans="1:6" ht="15" x14ac:dyDescent="0.25">
      <c r="A7300" s="250"/>
      <c r="B7300" s="250"/>
      <c r="C7300" s="250"/>
      <c r="D7300" s="250"/>
      <c r="E7300" s="250"/>
      <c r="F7300" s="250"/>
    </row>
    <row r="7301" spans="1:6" ht="15" x14ac:dyDescent="0.25">
      <c r="A7301" s="250"/>
      <c r="B7301" s="250"/>
      <c r="C7301" s="250"/>
      <c r="D7301" s="250"/>
      <c r="E7301" s="250"/>
      <c r="F7301" s="250"/>
    </row>
    <row r="7302" spans="1:6" ht="15" x14ac:dyDescent="0.25">
      <c r="A7302" s="250"/>
      <c r="B7302" s="250"/>
      <c r="C7302" s="250"/>
      <c r="D7302" s="250"/>
      <c r="E7302" s="250"/>
      <c r="F7302" s="250"/>
    </row>
    <row r="7303" spans="1:6" ht="15" x14ac:dyDescent="0.25">
      <c r="A7303" s="250"/>
      <c r="B7303" s="250"/>
      <c r="C7303" s="250"/>
      <c r="D7303" s="250"/>
      <c r="E7303" s="250"/>
      <c r="F7303" s="250"/>
    </row>
    <row r="7304" spans="1:6" ht="15" x14ac:dyDescent="0.25">
      <c r="A7304" s="250"/>
      <c r="B7304" s="250"/>
      <c r="C7304" s="250"/>
      <c r="D7304" s="250"/>
      <c r="E7304" s="250"/>
      <c r="F7304" s="250"/>
    </row>
    <row r="7305" spans="1:6" ht="15" x14ac:dyDescent="0.25">
      <c r="A7305" s="250"/>
      <c r="B7305" s="250"/>
      <c r="C7305" s="250"/>
      <c r="D7305" s="250"/>
      <c r="E7305" s="250"/>
      <c r="F7305" s="250"/>
    </row>
    <row r="7306" spans="1:6" ht="15" x14ac:dyDescent="0.25">
      <c r="A7306" s="250"/>
      <c r="B7306" s="250"/>
      <c r="C7306" s="250"/>
      <c r="D7306" s="250"/>
      <c r="E7306" s="250"/>
      <c r="F7306" s="250"/>
    </row>
    <row r="7307" spans="1:6" ht="15" x14ac:dyDescent="0.25">
      <c r="A7307" s="250"/>
      <c r="B7307" s="250"/>
      <c r="C7307" s="250"/>
      <c r="D7307" s="250"/>
      <c r="E7307" s="250"/>
      <c r="F7307" s="250"/>
    </row>
    <row r="7308" spans="1:6" ht="15" x14ac:dyDescent="0.25">
      <c r="A7308" s="250"/>
      <c r="B7308" s="250"/>
      <c r="C7308" s="250"/>
      <c r="D7308" s="250"/>
      <c r="E7308" s="250"/>
      <c r="F7308" s="250"/>
    </row>
    <row r="7309" spans="1:6" ht="15" x14ac:dyDescent="0.25">
      <c r="A7309" s="250"/>
      <c r="B7309" s="250"/>
      <c r="C7309" s="250"/>
      <c r="D7309" s="250"/>
      <c r="E7309" s="250"/>
      <c r="F7309" s="250"/>
    </row>
    <row r="7310" spans="1:6" ht="15" x14ac:dyDescent="0.25">
      <c r="A7310" s="250"/>
      <c r="B7310" s="250"/>
      <c r="C7310" s="250"/>
      <c r="D7310" s="250"/>
      <c r="E7310" s="250"/>
      <c r="F7310" s="250"/>
    </row>
    <row r="7311" spans="1:6" ht="15" x14ac:dyDescent="0.25">
      <c r="A7311" s="250"/>
      <c r="B7311" s="250"/>
      <c r="C7311" s="250"/>
      <c r="D7311" s="250"/>
      <c r="E7311" s="250"/>
      <c r="F7311" s="250"/>
    </row>
    <row r="7312" spans="1:6" ht="15" x14ac:dyDescent="0.25">
      <c r="A7312" s="250"/>
      <c r="B7312" s="250"/>
      <c r="C7312" s="250"/>
      <c r="D7312" s="250"/>
      <c r="E7312" s="250"/>
      <c r="F7312" s="250"/>
    </row>
    <row r="7313" spans="1:6" ht="15" x14ac:dyDescent="0.25">
      <c r="A7313" s="250"/>
      <c r="B7313" s="250"/>
      <c r="C7313" s="250"/>
      <c r="D7313" s="250"/>
      <c r="E7313" s="250"/>
      <c r="F7313" s="250"/>
    </row>
    <row r="7314" spans="1:6" ht="15" x14ac:dyDescent="0.25">
      <c r="A7314" s="250"/>
      <c r="B7314" s="250"/>
      <c r="C7314" s="250"/>
      <c r="D7314" s="250"/>
      <c r="E7314" s="250"/>
      <c r="F7314" s="250"/>
    </row>
    <row r="7315" spans="1:6" ht="15" x14ac:dyDescent="0.25">
      <c r="A7315" s="250"/>
      <c r="B7315" s="250"/>
      <c r="C7315" s="250"/>
      <c r="D7315" s="250"/>
      <c r="E7315" s="250"/>
      <c r="F7315" s="250"/>
    </row>
    <row r="7316" spans="1:6" ht="15" x14ac:dyDescent="0.25">
      <c r="A7316" s="250"/>
      <c r="B7316" s="250"/>
      <c r="C7316" s="250"/>
      <c r="D7316" s="250"/>
      <c r="E7316" s="250"/>
      <c r="F7316" s="250"/>
    </row>
    <row r="7317" spans="1:6" ht="15" x14ac:dyDescent="0.25">
      <c r="A7317" s="250"/>
      <c r="B7317" s="250"/>
      <c r="C7317" s="250"/>
      <c r="D7317" s="250"/>
      <c r="E7317" s="250"/>
      <c r="F7317" s="250"/>
    </row>
    <row r="7318" spans="1:6" ht="15" x14ac:dyDescent="0.25">
      <c r="A7318" s="250"/>
      <c r="B7318" s="250"/>
      <c r="C7318" s="250"/>
      <c r="D7318" s="250"/>
      <c r="E7318" s="250"/>
      <c r="F7318" s="250"/>
    </row>
    <row r="7319" spans="1:6" ht="15" x14ac:dyDescent="0.25">
      <c r="A7319" s="250"/>
      <c r="B7319" s="250"/>
      <c r="C7319" s="250"/>
      <c r="D7319" s="250"/>
      <c r="E7319" s="250"/>
      <c r="F7319" s="250"/>
    </row>
    <row r="7320" spans="1:6" ht="15" x14ac:dyDescent="0.25">
      <c r="A7320" s="250"/>
      <c r="B7320" s="250"/>
      <c r="C7320" s="250"/>
      <c r="D7320" s="250"/>
      <c r="E7320" s="250"/>
      <c r="F7320" s="250"/>
    </row>
    <row r="7321" spans="1:6" ht="15" x14ac:dyDescent="0.25">
      <c r="A7321" s="250"/>
      <c r="B7321" s="250"/>
      <c r="C7321" s="250"/>
      <c r="D7321" s="250"/>
      <c r="E7321" s="250"/>
      <c r="F7321" s="250"/>
    </row>
    <row r="7322" spans="1:6" ht="15" x14ac:dyDescent="0.25">
      <c r="A7322" s="250"/>
      <c r="B7322" s="250"/>
      <c r="C7322" s="250"/>
      <c r="D7322" s="250"/>
      <c r="E7322" s="250"/>
      <c r="F7322" s="250"/>
    </row>
    <row r="7323" spans="1:6" ht="15" x14ac:dyDescent="0.25">
      <c r="A7323" s="250"/>
      <c r="B7323" s="250"/>
      <c r="C7323" s="250"/>
      <c r="D7323" s="250"/>
      <c r="E7323" s="250"/>
      <c r="F7323" s="250"/>
    </row>
    <row r="7324" spans="1:6" ht="15" x14ac:dyDescent="0.25">
      <c r="A7324" s="250"/>
      <c r="B7324" s="250"/>
      <c r="C7324" s="250"/>
      <c r="D7324" s="250"/>
      <c r="E7324" s="250"/>
      <c r="F7324" s="250"/>
    </row>
    <row r="7325" spans="1:6" ht="15" x14ac:dyDescent="0.25">
      <c r="A7325" s="250"/>
      <c r="B7325" s="250"/>
      <c r="C7325" s="250"/>
      <c r="D7325" s="250"/>
      <c r="E7325" s="250"/>
      <c r="F7325" s="250"/>
    </row>
    <row r="7326" spans="1:6" ht="15" x14ac:dyDescent="0.25">
      <c r="A7326" s="250"/>
      <c r="B7326" s="250"/>
      <c r="C7326" s="250"/>
      <c r="D7326" s="250"/>
      <c r="E7326" s="250"/>
      <c r="F7326" s="250"/>
    </row>
    <row r="7327" spans="1:6" ht="15" x14ac:dyDescent="0.25">
      <c r="A7327" s="250"/>
      <c r="B7327" s="250"/>
      <c r="C7327" s="250"/>
      <c r="D7327" s="250"/>
      <c r="E7327" s="250"/>
      <c r="F7327" s="250"/>
    </row>
    <row r="7328" spans="1:6" ht="15" x14ac:dyDescent="0.25">
      <c r="A7328" s="250"/>
      <c r="B7328" s="250"/>
      <c r="C7328" s="250"/>
      <c r="D7328" s="250"/>
      <c r="E7328" s="250"/>
      <c r="F7328" s="250"/>
    </row>
    <row r="7329" spans="1:6" ht="15" x14ac:dyDescent="0.25">
      <c r="A7329" s="250"/>
      <c r="B7329" s="250"/>
      <c r="C7329" s="250"/>
      <c r="D7329" s="250"/>
      <c r="E7329" s="250"/>
      <c r="F7329" s="250"/>
    </row>
    <row r="7330" spans="1:6" ht="15" x14ac:dyDescent="0.25">
      <c r="A7330" s="250"/>
      <c r="B7330" s="250"/>
      <c r="C7330" s="250"/>
      <c r="D7330" s="250"/>
      <c r="E7330" s="250"/>
      <c r="F7330" s="250"/>
    </row>
    <row r="7331" spans="1:6" ht="15" x14ac:dyDescent="0.25">
      <c r="A7331" s="250"/>
      <c r="B7331" s="250"/>
      <c r="C7331" s="250"/>
      <c r="D7331" s="250"/>
      <c r="E7331" s="250"/>
      <c r="F7331" s="250"/>
    </row>
    <row r="7332" spans="1:6" ht="15" x14ac:dyDescent="0.25">
      <c r="A7332" s="250"/>
      <c r="B7332" s="250"/>
      <c r="C7332" s="250"/>
      <c r="D7332" s="250"/>
      <c r="E7332" s="250"/>
      <c r="F7332" s="250"/>
    </row>
    <row r="7333" spans="1:6" ht="15" x14ac:dyDescent="0.25">
      <c r="A7333" s="250"/>
      <c r="B7333" s="250"/>
      <c r="C7333" s="250"/>
      <c r="D7333" s="250"/>
      <c r="E7333" s="250"/>
      <c r="F7333" s="250"/>
    </row>
    <row r="7334" spans="1:6" ht="15" x14ac:dyDescent="0.25">
      <c r="A7334" s="250"/>
      <c r="B7334" s="250"/>
      <c r="C7334" s="250"/>
      <c r="D7334" s="250"/>
      <c r="E7334" s="250"/>
      <c r="F7334" s="250"/>
    </row>
    <row r="7335" spans="1:6" ht="15" x14ac:dyDescent="0.25">
      <c r="A7335" s="250"/>
      <c r="B7335" s="250"/>
      <c r="C7335" s="250"/>
      <c r="D7335" s="250"/>
      <c r="E7335" s="250"/>
      <c r="F7335" s="250"/>
    </row>
    <row r="7336" spans="1:6" ht="15" x14ac:dyDescent="0.25">
      <c r="A7336" s="250"/>
      <c r="B7336" s="250"/>
      <c r="C7336" s="250"/>
      <c r="D7336" s="250"/>
      <c r="E7336" s="250"/>
      <c r="F7336" s="250"/>
    </row>
    <row r="7337" spans="1:6" ht="15" x14ac:dyDescent="0.25">
      <c r="A7337" s="250"/>
      <c r="B7337" s="250"/>
      <c r="C7337" s="250"/>
      <c r="D7337" s="250"/>
      <c r="E7337" s="250"/>
      <c r="F7337" s="250"/>
    </row>
    <row r="7338" spans="1:6" ht="15" x14ac:dyDescent="0.25">
      <c r="A7338" s="250"/>
      <c r="B7338" s="250"/>
      <c r="C7338" s="250"/>
      <c r="D7338" s="250"/>
      <c r="E7338" s="250"/>
      <c r="F7338" s="250"/>
    </row>
    <row r="7339" spans="1:6" ht="15" x14ac:dyDescent="0.25">
      <c r="A7339" s="250"/>
      <c r="B7339" s="250"/>
      <c r="C7339" s="250"/>
      <c r="D7339" s="250"/>
      <c r="E7339" s="250"/>
      <c r="F7339" s="250"/>
    </row>
    <row r="7340" spans="1:6" ht="15" x14ac:dyDescent="0.25">
      <c r="A7340" s="250"/>
      <c r="B7340" s="250"/>
      <c r="C7340" s="250"/>
      <c r="D7340" s="250"/>
      <c r="E7340" s="250"/>
      <c r="F7340" s="250"/>
    </row>
    <row r="7341" spans="1:6" ht="15" x14ac:dyDescent="0.25">
      <c r="A7341" s="250"/>
      <c r="B7341" s="250"/>
      <c r="C7341" s="250"/>
      <c r="D7341" s="250"/>
      <c r="E7341" s="250"/>
      <c r="F7341" s="250"/>
    </row>
    <row r="7342" spans="1:6" ht="15" x14ac:dyDescent="0.25">
      <c r="A7342" s="250"/>
      <c r="B7342" s="250"/>
      <c r="C7342" s="250"/>
      <c r="D7342" s="250"/>
      <c r="E7342" s="250"/>
      <c r="F7342" s="250"/>
    </row>
    <row r="7343" spans="1:6" ht="15" x14ac:dyDescent="0.25">
      <c r="A7343" s="250"/>
      <c r="B7343" s="250"/>
      <c r="C7343" s="250"/>
      <c r="D7343" s="250"/>
      <c r="E7343" s="250"/>
      <c r="F7343" s="250"/>
    </row>
    <row r="7344" spans="1:6" ht="15" x14ac:dyDescent="0.25">
      <c r="A7344" s="250"/>
      <c r="B7344" s="250"/>
      <c r="C7344" s="250"/>
      <c r="D7344" s="250"/>
      <c r="E7344" s="250"/>
      <c r="F7344" s="250"/>
    </row>
    <row r="7345" spans="1:6" ht="15" x14ac:dyDescent="0.25">
      <c r="A7345" s="250"/>
      <c r="B7345" s="250"/>
      <c r="C7345" s="250"/>
      <c r="D7345" s="250"/>
      <c r="E7345" s="250"/>
      <c r="F7345" s="250"/>
    </row>
    <row r="7346" spans="1:6" ht="15" x14ac:dyDescent="0.25">
      <c r="A7346" s="250"/>
      <c r="B7346" s="250"/>
      <c r="C7346" s="250"/>
      <c r="D7346" s="250"/>
      <c r="E7346" s="250"/>
      <c r="F7346" s="250"/>
    </row>
    <row r="7347" spans="1:6" ht="15" x14ac:dyDescent="0.25">
      <c r="A7347" s="250"/>
      <c r="B7347" s="250"/>
      <c r="C7347" s="250"/>
      <c r="D7347" s="250"/>
      <c r="E7347" s="250"/>
      <c r="F7347" s="250"/>
    </row>
    <row r="7348" spans="1:6" ht="15" x14ac:dyDescent="0.25">
      <c r="A7348" s="250"/>
      <c r="B7348" s="250"/>
      <c r="C7348" s="250"/>
      <c r="D7348" s="250"/>
      <c r="E7348" s="250"/>
      <c r="F7348" s="250"/>
    </row>
    <row r="7349" spans="1:6" ht="15" x14ac:dyDescent="0.25">
      <c r="A7349" s="250"/>
      <c r="B7349" s="250"/>
      <c r="C7349" s="250"/>
      <c r="D7349" s="250"/>
      <c r="E7349" s="250"/>
      <c r="F7349" s="250"/>
    </row>
    <row r="7350" spans="1:6" ht="15" x14ac:dyDescent="0.25">
      <c r="A7350" s="250"/>
      <c r="B7350" s="250"/>
      <c r="C7350" s="250"/>
      <c r="D7350" s="250"/>
      <c r="E7350" s="250"/>
      <c r="F7350" s="250"/>
    </row>
    <row r="7351" spans="1:6" ht="15" x14ac:dyDescent="0.25">
      <c r="A7351" s="250"/>
      <c r="B7351" s="250"/>
      <c r="C7351" s="250"/>
      <c r="D7351" s="250"/>
      <c r="E7351" s="250"/>
      <c r="F7351" s="250"/>
    </row>
    <row r="7352" spans="1:6" ht="15" x14ac:dyDescent="0.25">
      <c r="A7352" s="250"/>
      <c r="B7352" s="250"/>
      <c r="C7352" s="250"/>
      <c r="D7352" s="250"/>
      <c r="E7352" s="250"/>
      <c r="F7352" s="250"/>
    </row>
    <row r="7353" spans="1:6" ht="15" x14ac:dyDescent="0.25">
      <c r="A7353" s="250"/>
      <c r="B7353" s="250"/>
      <c r="C7353" s="250"/>
      <c r="D7353" s="250"/>
      <c r="E7353" s="250"/>
      <c r="F7353" s="250"/>
    </row>
    <row r="7354" spans="1:6" ht="15" x14ac:dyDescent="0.25">
      <c r="A7354" s="250"/>
      <c r="B7354" s="250"/>
      <c r="C7354" s="250"/>
      <c r="D7354" s="250"/>
      <c r="E7354" s="250"/>
      <c r="F7354" s="250"/>
    </row>
    <row r="7355" spans="1:6" ht="15" x14ac:dyDescent="0.25">
      <c r="A7355" s="250"/>
      <c r="B7355" s="250"/>
      <c r="C7355" s="250"/>
      <c r="D7355" s="250"/>
      <c r="E7355" s="250"/>
      <c r="F7355" s="250"/>
    </row>
    <row r="7356" spans="1:6" ht="15" x14ac:dyDescent="0.25">
      <c r="A7356" s="250"/>
      <c r="B7356" s="250"/>
      <c r="C7356" s="250"/>
      <c r="D7356" s="250"/>
      <c r="E7356" s="250"/>
      <c r="F7356" s="250"/>
    </row>
    <row r="7357" spans="1:6" ht="15" x14ac:dyDescent="0.25">
      <c r="A7357" s="250"/>
      <c r="B7357" s="250"/>
      <c r="C7357" s="250"/>
      <c r="D7357" s="250"/>
      <c r="E7357" s="250"/>
      <c r="F7357" s="250"/>
    </row>
    <row r="7358" spans="1:6" ht="15" x14ac:dyDescent="0.25">
      <c r="A7358" s="250"/>
      <c r="B7358" s="250"/>
      <c r="C7358" s="250"/>
      <c r="D7358" s="250"/>
      <c r="E7358" s="250"/>
      <c r="F7358" s="250"/>
    </row>
    <row r="7359" spans="1:6" ht="15" x14ac:dyDescent="0.25">
      <c r="A7359" s="250"/>
      <c r="B7359" s="250"/>
      <c r="C7359" s="250"/>
      <c r="D7359" s="250"/>
      <c r="E7359" s="250"/>
      <c r="F7359" s="250"/>
    </row>
    <row r="7360" spans="1:6" ht="15" x14ac:dyDescent="0.25">
      <c r="A7360" s="250"/>
      <c r="B7360" s="250"/>
      <c r="C7360" s="250"/>
      <c r="D7360" s="250"/>
      <c r="E7360" s="250"/>
      <c r="F7360" s="250"/>
    </row>
    <row r="7361" spans="1:6" ht="15" x14ac:dyDescent="0.25">
      <c r="A7361" s="250"/>
      <c r="B7361" s="250"/>
      <c r="C7361" s="250"/>
      <c r="D7361" s="250"/>
      <c r="E7361" s="250"/>
      <c r="F7361" s="250"/>
    </row>
    <row r="7362" spans="1:6" ht="15" x14ac:dyDescent="0.25">
      <c r="A7362" s="250"/>
      <c r="B7362" s="250"/>
      <c r="C7362" s="250"/>
      <c r="D7362" s="250"/>
      <c r="E7362" s="250"/>
      <c r="F7362" s="250"/>
    </row>
    <row r="7363" spans="1:6" ht="15" x14ac:dyDescent="0.25">
      <c r="A7363" s="250"/>
      <c r="B7363" s="250"/>
      <c r="C7363" s="250"/>
      <c r="D7363" s="250"/>
      <c r="E7363" s="250"/>
      <c r="F7363" s="250"/>
    </row>
    <row r="7364" spans="1:6" ht="15" x14ac:dyDescent="0.25">
      <c r="A7364" s="250"/>
      <c r="B7364" s="250"/>
      <c r="C7364" s="250"/>
      <c r="D7364" s="250"/>
      <c r="E7364" s="250"/>
      <c r="F7364" s="250"/>
    </row>
    <row r="7365" spans="1:6" ht="15" x14ac:dyDescent="0.25">
      <c r="A7365" s="250"/>
      <c r="B7365" s="250"/>
      <c r="C7365" s="250"/>
      <c r="D7365" s="250"/>
      <c r="E7365" s="250"/>
      <c r="F7365" s="250"/>
    </row>
    <row r="7366" spans="1:6" ht="15" x14ac:dyDescent="0.25">
      <c r="A7366" s="250"/>
      <c r="B7366" s="250"/>
      <c r="C7366" s="250"/>
      <c r="D7366" s="250"/>
      <c r="E7366" s="250"/>
      <c r="F7366" s="250"/>
    </row>
    <row r="7367" spans="1:6" ht="15" x14ac:dyDescent="0.25">
      <c r="A7367" s="250"/>
      <c r="B7367" s="250"/>
      <c r="C7367" s="250"/>
      <c r="D7367" s="250"/>
      <c r="E7367" s="250"/>
      <c r="F7367" s="250"/>
    </row>
    <row r="7368" spans="1:6" ht="15" x14ac:dyDescent="0.25">
      <c r="A7368" s="250"/>
      <c r="B7368" s="250"/>
      <c r="C7368" s="250"/>
      <c r="D7368" s="250"/>
      <c r="E7368" s="250"/>
      <c r="F7368" s="250"/>
    </row>
    <row r="7369" spans="1:6" ht="15" x14ac:dyDescent="0.25">
      <c r="A7369" s="250"/>
      <c r="B7369" s="250"/>
      <c r="C7369" s="250"/>
      <c r="D7369" s="250"/>
      <c r="E7369" s="250"/>
      <c r="F7369" s="250"/>
    </row>
    <row r="7370" spans="1:6" ht="15" x14ac:dyDescent="0.25">
      <c r="A7370" s="250"/>
      <c r="B7370" s="250"/>
      <c r="C7370" s="250"/>
      <c r="D7370" s="250"/>
      <c r="E7370" s="250"/>
      <c r="F7370" s="250"/>
    </row>
    <row r="7371" spans="1:6" ht="15" x14ac:dyDescent="0.25">
      <c r="A7371" s="250"/>
      <c r="B7371" s="250"/>
      <c r="C7371" s="250"/>
      <c r="D7371" s="250"/>
      <c r="E7371" s="250"/>
      <c r="F7371" s="250"/>
    </row>
    <row r="7372" spans="1:6" ht="15" x14ac:dyDescent="0.25">
      <c r="A7372" s="250"/>
      <c r="B7372" s="250"/>
      <c r="C7372" s="250"/>
      <c r="D7372" s="250"/>
      <c r="E7372" s="250"/>
      <c r="F7372" s="250"/>
    </row>
    <row r="7373" spans="1:6" ht="15" x14ac:dyDescent="0.25">
      <c r="A7373" s="250"/>
      <c r="B7373" s="250"/>
      <c r="C7373" s="250"/>
      <c r="D7373" s="250"/>
      <c r="E7373" s="250"/>
      <c r="F7373" s="250"/>
    </row>
    <row r="7374" spans="1:6" ht="15" x14ac:dyDescent="0.25">
      <c r="A7374" s="250"/>
      <c r="B7374" s="250"/>
      <c r="C7374" s="250"/>
      <c r="D7374" s="250"/>
      <c r="E7374" s="250"/>
      <c r="F7374" s="250"/>
    </row>
    <row r="7375" spans="1:6" ht="15" x14ac:dyDescent="0.25">
      <c r="A7375" s="250"/>
      <c r="B7375" s="250"/>
      <c r="C7375" s="250"/>
      <c r="D7375" s="250"/>
      <c r="E7375" s="250"/>
      <c r="F7375" s="250"/>
    </row>
    <row r="7376" spans="1:6" ht="15" x14ac:dyDescent="0.25">
      <c r="A7376" s="250"/>
      <c r="B7376" s="250"/>
      <c r="C7376" s="250"/>
      <c r="D7376" s="250"/>
      <c r="E7376" s="250"/>
      <c r="F7376" s="250"/>
    </row>
    <row r="7377" spans="1:6" ht="15" x14ac:dyDescent="0.25">
      <c r="A7377" s="250"/>
      <c r="B7377" s="250"/>
      <c r="C7377" s="250"/>
      <c r="D7377" s="250"/>
      <c r="E7377" s="250"/>
      <c r="F7377" s="250"/>
    </row>
    <row r="7378" spans="1:6" ht="15" x14ac:dyDescent="0.25">
      <c r="A7378" s="250"/>
      <c r="B7378" s="250"/>
      <c r="C7378" s="250"/>
      <c r="D7378" s="250"/>
      <c r="E7378" s="250"/>
      <c r="F7378" s="250"/>
    </row>
    <row r="7379" spans="1:6" ht="15" x14ac:dyDescent="0.25">
      <c r="A7379" s="250"/>
      <c r="B7379" s="250"/>
      <c r="C7379" s="250"/>
      <c r="D7379" s="250"/>
      <c r="E7379" s="250"/>
      <c r="F7379" s="250"/>
    </row>
    <row r="7380" spans="1:6" ht="15" x14ac:dyDescent="0.25">
      <c r="A7380" s="250"/>
      <c r="B7380" s="250"/>
      <c r="C7380" s="250"/>
      <c r="D7380" s="250"/>
      <c r="E7380" s="250"/>
      <c r="F7380" s="250"/>
    </row>
    <row r="7381" spans="1:6" ht="15" x14ac:dyDescent="0.25">
      <c r="A7381" s="250"/>
      <c r="B7381" s="250"/>
      <c r="C7381" s="250"/>
      <c r="D7381" s="250"/>
      <c r="E7381" s="250"/>
      <c r="F7381" s="250"/>
    </row>
    <row r="7382" spans="1:6" ht="15" x14ac:dyDescent="0.25">
      <c r="A7382" s="250"/>
      <c r="B7382" s="250"/>
      <c r="C7382" s="250"/>
      <c r="D7382" s="250"/>
      <c r="E7382" s="250"/>
      <c r="F7382" s="250"/>
    </row>
    <row r="7383" spans="1:6" ht="15" x14ac:dyDescent="0.25">
      <c r="A7383" s="250"/>
      <c r="B7383" s="250"/>
      <c r="C7383" s="250"/>
      <c r="D7383" s="250"/>
      <c r="E7383" s="250"/>
      <c r="F7383" s="250"/>
    </row>
    <row r="7384" spans="1:6" ht="15" x14ac:dyDescent="0.25">
      <c r="A7384" s="250"/>
      <c r="B7384" s="250"/>
      <c r="C7384" s="250"/>
      <c r="D7384" s="250"/>
      <c r="E7384" s="250"/>
      <c r="F7384" s="250"/>
    </row>
    <row r="7385" spans="1:6" ht="15" x14ac:dyDescent="0.25">
      <c r="A7385" s="250"/>
      <c r="B7385" s="250"/>
      <c r="C7385" s="250"/>
      <c r="D7385" s="250"/>
      <c r="E7385" s="250"/>
      <c r="F7385" s="250"/>
    </row>
    <row r="7386" spans="1:6" ht="15" x14ac:dyDescent="0.25">
      <c r="A7386" s="250"/>
      <c r="B7386" s="250"/>
      <c r="C7386" s="250"/>
      <c r="D7386" s="250"/>
      <c r="E7386" s="250"/>
      <c r="F7386" s="250"/>
    </row>
    <row r="7387" spans="1:6" ht="15" x14ac:dyDescent="0.25">
      <c r="A7387" s="250"/>
      <c r="B7387" s="250"/>
      <c r="C7387" s="250"/>
      <c r="D7387" s="250"/>
      <c r="E7387" s="250"/>
      <c r="F7387" s="250"/>
    </row>
    <row r="7388" spans="1:6" ht="15" x14ac:dyDescent="0.25">
      <c r="A7388" s="250"/>
      <c r="B7388" s="250"/>
      <c r="C7388" s="250"/>
      <c r="D7388" s="250"/>
      <c r="E7388" s="250"/>
      <c r="F7388" s="250"/>
    </row>
    <row r="7389" spans="1:6" ht="15" x14ac:dyDescent="0.25">
      <c r="A7389" s="250"/>
      <c r="B7389" s="250"/>
      <c r="C7389" s="250"/>
      <c r="D7389" s="250"/>
      <c r="E7389" s="250"/>
      <c r="F7389" s="250"/>
    </row>
    <row r="7390" spans="1:6" ht="15" x14ac:dyDescent="0.25">
      <c r="A7390" s="250"/>
      <c r="B7390" s="250"/>
      <c r="C7390" s="250"/>
      <c r="D7390" s="250"/>
      <c r="E7390" s="250"/>
      <c r="F7390" s="250"/>
    </row>
    <row r="7391" spans="1:6" ht="15" x14ac:dyDescent="0.25">
      <c r="A7391" s="250"/>
      <c r="B7391" s="250"/>
      <c r="C7391" s="250"/>
      <c r="D7391" s="250"/>
      <c r="E7391" s="250"/>
      <c r="F7391" s="250"/>
    </row>
    <row r="7392" spans="1:6" ht="15" x14ac:dyDescent="0.25">
      <c r="A7392" s="250"/>
      <c r="B7392" s="250"/>
      <c r="C7392" s="250"/>
      <c r="D7392" s="250"/>
      <c r="E7392" s="250"/>
      <c r="F7392" s="250"/>
    </row>
    <row r="7393" spans="1:6" ht="15" x14ac:dyDescent="0.25">
      <c r="A7393" s="250"/>
      <c r="B7393" s="250"/>
      <c r="C7393" s="250"/>
      <c r="D7393" s="250"/>
      <c r="E7393" s="250"/>
      <c r="F7393" s="250"/>
    </row>
    <row r="7394" spans="1:6" ht="15" x14ac:dyDescent="0.25">
      <c r="A7394" s="250"/>
      <c r="B7394" s="250"/>
      <c r="C7394" s="250"/>
      <c r="D7394" s="250"/>
      <c r="E7394" s="250"/>
      <c r="F7394" s="250"/>
    </row>
    <row r="7395" spans="1:6" ht="15" x14ac:dyDescent="0.25">
      <c r="A7395" s="250"/>
      <c r="B7395" s="250"/>
      <c r="C7395" s="250"/>
      <c r="D7395" s="250"/>
      <c r="E7395" s="250"/>
      <c r="F7395" s="250"/>
    </row>
    <row r="7396" spans="1:6" ht="15" x14ac:dyDescent="0.25">
      <c r="A7396" s="250"/>
      <c r="B7396" s="250"/>
      <c r="C7396" s="250"/>
      <c r="D7396" s="250"/>
      <c r="E7396" s="250"/>
      <c r="F7396" s="250"/>
    </row>
    <row r="7397" spans="1:6" ht="15" x14ac:dyDescent="0.25">
      <c r="A7397" s="250"/>
      <c r="B7397" s="250"/>
      <c r="C7397" s="250"/>
      <c r="D7397" s="250"/>
      <c r="E7397" s="250"/>
      <c r="F7397" s="250"/>
    </row>
    <row r="7398" spans="1:6" ht="15" x14ac:dyDescent="0.25">
      <c r="A7398" s="250"/>
      <c r="B7398" s="250"/>
      <c r="C7398" s="250"/>
      <c r="D7398" s="250"/>
      <c r="E7398" s="250"/>
      <c r="F7398" s="250"/>
    </row>
    <row r="7399" spans="1:6" ht="15" x14ac:dyDescent="0.25">
      <c r="A7399" s="250"/>
      <c r="B7399" s="250"/>
      <c r="C7399" s="250"/>
      <c r="D7399" s="250"/>
      <c r="E7399" s="250"/>
      <c r="F7399" s="250"/>
    </row>
    <row r="7400" spans="1:6" ht="15" x14ac:dyDescent="0.25">
      <c r="A7400" s="250"/>
      <c r="B7400" s="250"/>
      <c r="C7400" s="250"/>
      <c r="D7400" s="250"/>
      <c r="E7400" s="250"/>
      <c r="F7400" s="250"/>
    </row>
    <row r="7401" spans="1:6" ht="15" x14ac:dyDescent="0.25">
      <c r="A7401" s="250"/>
      <c r="B7401" s="250"/>
      <c r="C7401" s="250"/>
      <c r="D7401" s="250"/>
      <c r="E7401" s="250"/>
      <c r="F7401" s="250"/>
    </row>
    <row r="7402" spans="1:6" ht="15" x14ac:dyDescent="0.25">
      <c r="A7402" s="250"/>
      <c r="B7402" s="250"/>
      <c r="C7402" s="250"/>
      <c r="D7402" s="250"/>
      <c r="E7402" s="250"/>
      <c r="F7402" s="250"/>
    </row>
    <row r="7403" spans="1:6" ht="15" x14ac:dyDescent="0.25">
      <c r="A7403" s="250"/>
      <c r="B7403" s="250"/>
      <c r="C7403" s="250"/>
      <c r="D7403" s="250"/>
      <c r="E7403" s="250"/>
      <c r="F7403" s="250"/>
    </row>
    <row r="7404" spans="1:6" ht="15" x14ac:dyDescent="0.25">
      <c r="A7404" s="250"/>
      <c r="B7404" s="250"/>
      <c r="C7404" s="250"/>
      <c r="D7404" s="250"/>
      <c r="E7404" s="250"/>
      <c r="F7404" s="250"/>
    </row>
    <row r="7405" spans="1:6" ht="15" x14ac:dyDescent="0.25">
      <c r="A7405" s="250"/>
      <c r="B7405" s="250"/>
      <c r="C7405" s="250"/>
      <c r="D7405" s="250"/>
      <c r="E7405" s="250"/>
      <c r="F7405" s="250"/>
    </row>
    <row r="7406" spans="1:6" ht="15" x14ac:dyDescent="0.25">
      <c r="A7406" s="250"/>
      <c r="B7406" s="250"/>
      <c r="C7406" s="250"/>
      <c r="D7406" s="250"/>
      <c r="E7406" s="250"/>
      <c r="F7406" s="250"/>
    </row>
    <row r="7407" spans="1:6" ht="15" x14ac:dyDescent="0.25">
      <c r="A7407" s="250"/>
      <c r="B7407" s="250"/>
      <c r="C7407" s="250"/>
      <c r="D7407" s="250"/>
      <c r="E7407" s="250"/>
      <c r="F7407" s="250"/>
    </row>
    <row r="7408" spans="1:6" ht="15" x14ac:dyDescent="0.25">
      <c r="A7408" s="250"/>
      <c r="B7408" s="250"/>
      <c r="C7408" s="250"/>
      <c r="D7408" s="250"/>
      <c r="E7408" s="250"/>
      <c r="F7408" s="250"/>
    </row>
    <row r="7409" spans="1:6" ht="15" x14ac:dyDescent="0.25">
      <c r="A7409" s="250"/>
      <c r="B7409" s="250"/>
      <c r="C7409" s="250"/>
      <c r="D7409" s="250"/>
      <c r="E7409" s="250"/>
      <c r="F7409" s="250"/>
    </row>
    <row r="7410" spans="1:6" ht="15" x14ac:dyDescent="0.25">
      <c r="A7410" s="250"/>
      <c r="B7410" s="250"/>
      <c r="C7410" s="250"/>
      <c r="D7410" s="250"/>
      <c r="E7410" s="250"/>
      <c r="F7410" s="250"/>
    </row>
    <row r="7411" spans="1:6" ht="15" x14ac:dyDescent="0.25">
      <c r="A7411" s="250"/>
      <c r="B7411" s="250"/>
      <c r="C7411" s="250"/>
      <c r="D7411" s="250"/>
      <c r="E7411" s="250"/>
      <c r="F7411" s="250"/>
    </row>
    <row r="7412" spans="1:6" ht="15" x14ac:dyDescent="0.25">
      <c r="A7412" s="250"/>
      <c r="B7412" s="250"/>
      <c r="C7412" s="250"/>
      <c r="D7412" s="250"/>
      <c r="E7412" s="250"/>
      <c r="F7412" s="250"/>
    </row>
    <row r="7413" spans="1:6" ht="15" x14ac:dyDescent="0.25">
      <c r="A7413" s="250"/>
      <c r="B7413" s="250"/>
      <c r="C7413" s="250"/>
      <c r="D7413" s="250"/>
      <c r="E7413" s="250"/>
      <c r="F7413" s="250"/>
    </row>
    <row r="7414" spans="1:6" ht="15" x14ac:dyDescent="0.25">
      <c r="A7414" s="250"/>
      <c r="B7414" s="250"/>
      <c r="C7414" s="250"/>
      <c r="D7414" s="250"/>
      <c r="E7414" s="250"/>
      <c r="F7414" s="250"/>
    </row>
    <row r="7415" spans="1:6" ht="15" x14ac:dyDescent="0.25">
      <c r="A7415" s="250"/>
      <c r="B7415" s="250"/>
      <c r="C7415" s="250"/>
      <c r="D7415" s="250"/>
      <c r="E7415" s="250"/>
      <c r="F7415" s="250"/>
    </row>
    <row r="7416" spans="1:6" ht="15" x14ac:dyDescent="0.25">
      <c r="A7416" s="250"/>
      <c r="B7416" s="250"/>
      <c r="C7416" s="250"/>
      <c r="D7416" s="250"/>
      <c r="E7416" s="250"/>
      <c r="F7416" s="250"/>
    </row>
    <row r="7417" spans="1:6" ht="15" x14ac:dyDescent="0.25">
      <c r="A7417" s="250"/>
      <c r="B7417" s="250"/>
      <c r="C7417" s="250"/>
      <c r="D7417" s="250"/>
      <c r="E7417" s="250"/>
      <c r="F7417" s="250"/>
    </row>
    <row r="7418" spans="1:6" ht="15" x14ac:dyDescent="0.25">
      <c r="A7418" s="250"/>
      <c r="B7418" s="250"/>
      <c r="C7418" s="250"/>
      <c r="D7418" s="250"/>
      <c r="E7418" s="250"/>
      <c r="F7418" s="250"/>
    </row>
    <row r="7419" spans="1:6" ht="15" x14ac:dyDescent="0.25">
      <c r="A7419" s="250"/>
      <c r="B7419" s="250"/>
      <c r="C7419" s="250"/>
      <c r="D7419" s="250"/>
      <c r="E7419" s="250"/>
      <c r="F7419" s="250"/>
    </row>
    <row r="7420" spans="1:6" ht="15" x14ac:dyDescent="0.25">
      <c r="A7420" s="250"/>
      <c r="B7420" s="250"/>
      <c r="C7420" s="250"/>
      <c r="D7420" s="250"/>
      <c r="E7420" s="250"/>
      <c r="F7420" s="250"/>
    </row>
    <row r="7421" spans="1:6" ht="15" x14ac:dyDescent="0.25">
      <c r="A7421" s="250"/>
      <c r="B7421" s="250"/>
      <c r="C7421" s="250"/>
      <c r="D7421" s="250"/>
      <c r="E7421" s="250"/>
      <c r="F7421" s="250"/>
    </row>
    <row r="7422" spans="1:6" ht="15" x14ac:dyDescent="0.25">
      <c r="A7422" s="250"/>
      <c r="B7422" s="250"/>
      <c r="C7422" s="250"/>
      <c r="D7422" s="250"/>
      <c r="E7422" s="250"/>
      <c r="F7422" s="250"/>
    </row>
    <row r="7423" spans="1:6" ht="15" x14ac:dyDescent="0.25">
      <c r="A7423" s="250"/>
      <c r="B7423" s="250"/>
      <c r="C7423" s="250"/>
      <c r="D7423" s="250"/>
      <c r="E7423" s="250"/>
      <c r="F7423" s="250"/>
    </row>
    <row r="7424" spans="1:6" ht="15" x14ac:dyDescent="0.25">
      <c r="A7424" s="250"/>
      <c r="B7424" s="250"/>
      <c r="C7424" s="250"/>
      <c r="D7424" s="250"/>
      <c r="E7424" s="250"/>
      <c r="F7424" s="250"/>
    </row>
    <row r="7425" spans="1:6" ht="15" x14ac:dyDescent="0.25">
      <c r="A7425" s="250"/>
      <c r="B7425" s="250"/>
      <c r="C7425" s="250"/>
      <c r="D7425" s="250"/>
      <c r="E7425" s="250"/>
      <c r="F7425" s="250"/>
    </row>
    <row r="7426" spans="1:6" ht="15" x14ac:dyDescent="0.25">
      <c r="A7426" s="250"/>
      <c r="B7426" s="250"/>
      <c r="C7426" s="250"/>
      <c r="D7426" s="250"/>
      <c r="E7426" s="250"/>
      <c r="F7426" s="250"/>
    </row>
    <row r="7427" spans="1:6" ht="15" x14ac:dyDescent="0.25">
      <c r="A7427" s="250"/>
      <c r="B7427" s="250"/>
      <c r="C7427" s="250"/>
      <c r="D7427" s="250"/>
      <c r="E7427" s="250"/>
      <c r="F7427" s="250"/>
    </row>
    <row r="7428" spans="1:6" ht="15" x14ac:dyDescent="0.25">
      <c r="A7428" s="250"/>
      <c r="B7428" s="250"/>
      <c r="C7428" s="250"/>
      <c r="D7428" s="250"/>
      <c r="E7428" s="250"/>
      <c r="F7428" s="250"/>
    </row>
    <row r="7429" spans="1:6" ht="15" x14ac:dyDescent="0.25">
      <c r="A7429" s="250"/>
      <c r="B7429" s="250"/>
      <c r="C7429" s="250"/>
      <c r="D7429" s="250"/>
      <c r="E7429" s="250"/>
      <c r="F7429" s="250"/>
    </row>
    <row r="7430" spans="1:6" ht="15" x14ac:dyDescent="0.25">
      <c r="A7430" s="250"/>
      <c r="B7430" s="250"/>
      <c r="C7430" s="250"/>
      <c r="D7430" s="250"/>
      <c r="E7430" s="250"/>
      <c r="F7430" s="250"/>
    </row>
    <row r="7431" spans="1:6" ht="15" x14ac:dyDescent="0.25">
      <c r="A7431" s="250"/>
      <c r="B7431" s="250"/>
      <c r="C7431" s="250"/>
      <c r="D7431" s="250"/>
      <c r="E7431" s="250"/>
      <c r="F7431" s="250"/>
    </row>
    <row r="7432" spans="1:6" ht="15" x14ac:dyDescent="0.25">
      <c r="A7432" s="250"/>
      <c r="B7432" s="250"/>
      <c r="C7432" s="250"/>
      <c r="D7432" s="250"/>
      <c r="E7432" s="250"/>
      <c r="F7432" s="250"/>
    </row>
    <row r="7433" spans="1:6" ht="15" x14ac:dyDescent="0.25">
      <c r="A7433" s="250"/>
      <c r="B7433" s="250"/>
      <c r="C7433" s="250"/>
      <c r="D7433" s="250"/>
      <c r="E7433" s="250"/>
      <c r="F7433" s="250"/>
    </row>
    <row r="7434" spans="1:6" ht="15" x14ac:dyDescent="0.25">
      <c r="A7434" s="250"/>
      <c r="B7434" s="250"/>
      <c r="C7434" s="250"/>
      <c r="D7434" s="250"/>
      <c r="E7434" s="250"/>
      <c r="F7434" s="250"/>
    </row>
    <row r="7435" spans="1:6" ht="15" x14ac:dyDescent="0.25">
      <c r="A7435" s="250"/>
      <c r="B7435" s="250"/>
      <c r="C7435" s="250"/>
      <c r="D7435" s="250"/>
      <c r="E7435" s="250"/>
      <c r="F7435" s="250"/>
    </row>
    <row r="7436" spans="1:6" ht="15" x14ac:dyDescent="0.25">
      <c r="A7436" s="250"/>
      <c r="B7436" s="250"/>
      <c r="C7436" s="250"/>
      <c r="D7436" s="250"/>
      <c r="E7436" s="250"/>
      <c r="F7436" s="250"/>
    </row>
    <row r="7437" spans="1:6" ht="15" x14ac:dyDescent="0.25">
      <c r="A7437" s="250"/>
      <c r="B7437" s="250"/>
      <c r="C7437" s="250"/>
      <c r="D7437" s="250"/>
      <c r="E7437" s="250"/>
      <c r="F7437" s="250"/>
    </row>
    <row r="7438" spans="1:6" ht="15" x14ac:dyDescent="0.25">
      <c r="A7438" s="250"/>
      <c r="B7438" s="250"/>
      <c r="C7438" s="250"/>
      <c r="D7438" s="250"/>
      <c r="E7438" s="250"/>
      <c r="F7438" s="250"/>
    </row>
    <row r="7439" spans="1:6" ht="15" x14ac:dyDescent="0.25">
      <c r="A7439" s="250"/>
      <c r="B7439" s="250"/>
      <c r="C7439" s="250"/>
      <c r="D7439" s="250"/>
      <c r="E7439" s="250"/>
      <c r="F7439" s="250"/>
    </row>
    <row r="7440" spans="1:6" ht="15" x14ac:dyDescent="0.25">
      <c r="A7440" s="250"/>
      <c r="B7440" s="250"/>
      <c r="C7440" s="250"/>
      <c r="D7440" s="250"/>
      <c r="E7440" s="250"/>
      <c r="F7440" s="250"/>
    </row>
    <row r="7441" spans="1:6" ht="15" x14ac:dyDescent="0.25">
      <c r="A7441" s="250"/>
      <c r="B7441" s="250"/>
      <c r="C7441" s="250"/>
      <c r="D7441" s="250"/>
      <c r="E7441" s="250"/>
      <c r="F7441" s="250"/>
    </row>
    <row r="7442" spans="1:6" ht="15" x14ac:dyDescent="0.25">
      <c r="A7442" s="250"/>
      <c r="B7442" s="250"/>
      <c r="C7442" s="250"/>
      <c r="D7442" s="250"/>
      <c r="E7442" s="250"/>
      <c r="F7442" s="250"/>
    </row>
    <row r="7443" spans="1:6" ht="15" x14ac:dyDescent="0.25">
      <c r="A7443" s="250"/>
      <c r="B7443" s="250"/>
      <c r="C7443" s="250"/>
      <c r="D7443" s="250"/>
      <c r="E7443" s="250"/>
      <c r="F7443" s="250"/>
    </row>
    <row r="7444" spans="1:6" ht="15" x14ac:dyDescent="0.25">
      <c r="A7444" s="250"/>
      <c r="B7444" s="250"/>
      <c r="C7444" s="250"/>
      <c r="D7444" s="250"/>
      <c r="E7444" s="250"/>
      <c r="F7444" s="250"/>
    </row>
    <row r="7445" spans="1:6" ht="15" x14ac:dyDescent="0.25">
      <c r="A7445" s="250"/>
      <c r="B7445" s="250"/>
      <c r="C7445" s="250"/>
      <c r="D7445" s="250"/>
      <c r="E7445" s="250"/>
      <c r="F7445" s="250"/>
    </row>
    <row r="7446" spans="1:6" ht="15" x14ac:dyDescent="0.25">
      <c r="A7446" s="250"/>
      <c r="B7446" s="250"/>
      <c r="C7446" s="250"/>
      <c r="D7446" s="250"/>
      <c r="E7446" s="250"/>
      <c r="F7446" s="250"/>
    </row>
    <row r="7447" spans="1:6" ht="15" x14ac:dyDescent="0.25">
      <c r="A7447" s="250"/>
      <c r="B7447" s="250"/>
      <c r="C7447" s="250"/>
      <c r="D7447" s="250"/>
      <c r="E7447" s="250"/>
      <c r="F7447" s="250"/>
    </row>
    <row r="7448" spans="1:6" ht="15" x14ac:dyDescent="0.25">
      <c r="A7448" s="250"/>
      <c r="B7448" s="250"/>
      <c r="C7448" s="250"/>
      <c r="D7448" s="250"/>
      <c r="E7448" s="250"/>
      <c r="F7448" s="250"/>
    </row>
    <row r="7449" spans="1:6" ht="15" x14ac:dyDescent="0.25">
      <c r="A7449" s="250"/>
      <c r="B7449" s="250"/>
      <c r="C7449" s="250"/>
      <c r="D7449" s="250"/>
      <c r="E7449" s="250"/>
      <c r="F7449" s="250"/>
    </row>
    <row r="7450" spans="1:6" ht="15" x14ac:dyDescent="0.25">
      <c r="A7450" s="250"/>
      <c r="B7450" s="250"/>
      <c r="C7450" s="250"/>
      <c r="D7450" s="250"/>
      <c r="E7450" s="250"/>
      <c r="F7450" s="250"/>
    </row>
    <row r="7451" spans="1:6" ht="15" x14ac:dyDescent="0.25">
      <c r="A7451" s="250"/>
      <c r="B7451" s="250"/>
      <c r="C7451" s="250"/>
      <c r="D7451" s="250"/>
      <c r="E7451" s="250"/>
      <c r="F7451" s="250"/>
    </row>
    <row r="7452" spans="1:6" ht="15" x14ac:dyDescent="0.25">
      <c r="A7452" s="250"/>
      <c r="B7452" s="250"/>
      <c r="C7452" s="250"/>
      <c r="D7452" s="250"/>
      <c r="E7452" s="250"/>
      <c r="F7452" s="250"/>
    </row>
    <row r="7453" spans="1:6" ht="15" x14ac:dyDescent="0.25">
      <c r="A7453" s="250"/>
      <c r="B7453" s="250"/>
      <c r="C7453" s="250"/>
      <c r="D7453" s="250"/>
      <c r="E7453" s="250"/>
      <c r="F7453" s="250"/>
    </row>
    <row r="7454" spans="1:6" ht="15" x14ac:dyDescent="0.25">
      <c r="A7454" s="250"/>
      <c r="B7454" s="250"/>
      <c r="C7454" s="250"/>
      <c r="D7454" s="250"/>
      <c r="E7454" s="250"/>
      <c r="F7454" s="250"/>
    </row>
    <row r="7455" spans="1:6" ht="15" x14ac:dyDescent="0.25">
      <c r="A7455" s="250"/>
      <c r="B7455" s="250"/>
      <c r="C7455" s="250"/>
      <c r="D7455" s="250"/>
      <c r="E7455" s="250"/>
      <c r="F7455" s="250"/>
    </row>
    <row r="7456" spans="1:6" ht="15" x14ac:dyDescent="0.25">
      <c r="A7456" s="250"/>
      <c r="B7456" s="250"/>
      <c r="C7456" s="250"/>
      <c r="D7456" s="250"/>
      <c r="E7456" s="250"/>
      <c r="F7456" s="250"/>
    </row>
    <row r="7457" spans="1:6" ht="15" x14ac:dyDescent="0.25">
      <c r="A7457" s="250"/>
      <c r="B7457" s="250"/>
      <c r="C7457" s="250"/>
      <c r="D7457" s="250"/>
      <c r="E7457" s="250"/>
      <c r="F7457" s="250"/>
    </row>
    <row r="7458" spans="1:6" ht="15" x14ac:dyDescent="0.25">
      <c r="A7458" s="250"/>
      <c r="B7458" s="250"/>
      <c r="C7458" s="250"/>
      <c r="D7458" s="250"/>
      <c r="E7458" s="250"/>
      <c r="F7458" s="250"/>
    </row>
    <row r="7459" spans="1:6" ht="15" x14ac:dyDescent="0.25">
      <c r="A7459" s="250"/>
      <c r="B7459" s="250"/>
      <c r="C7459" s="250"/>
      <c r="D7459" s="250"/>
      <c r="E7459" s="250"/>
      <c r="F7459" s="250"/>
    </row>
    <row r="7460" spans="1:6" ht="15" x14ac:dyDescent="0.25">
      <c r="A7460" s="250"/>
      <c r="B7460" s="250"/>
      <c r="C7460" s="250"/>
      <c r="D7460" s="250"/>
      <c r="E7460" s="250"/>
      <c r="F7460" s="250"/>
    </row>
    <row r="7461" spans="1:6" ht="15" x14ac:dyDescent="0.25">
      <c r="A7461" s="250"/>
      <c r="B7461" s="250"/>
      <c r="C7461" s="250"/>
      <c r="D7461" s="250"/>
      <c r="E7461" s="250"/>
      <c r="F7461" s="250"/>
    </row>
    <row r="7462" spans="1:6" ht="15" x14ac:dyDescent="0.25">
      <c r="A7462" s="250"/>
      <c r="B7462" s="250"/>
      <c r="C7462" s="250"/>
      <c r="D7462" s="250"/>
      <c r="E7462" s="250"/>
      <c r="F7462" s="250"/>
    </row>
    <row r="7463" spans="1:6" ht="15" x14ac:dyDescent="0.25">
      <c r="A7463" s="250"/>
      <c r="B7463" s="250"/>
      <c r="C7463" s="250"/>
      <c r="D7463" s="250"/>
      <c r="E7463" s="250"/>
      <c r="F7463" s="250"/>
    </row>
    <row r="7464" spans="1:6" ht="15" x14ac:dyDescent="0.25">
      <c r="A7464" s="250"/>
      <c r="B7464" s="250"/>
      <c r="C7464" s="250"/>
      <c r="D7464" s="250"/>
      <c r="E7464" s="250"/>
      <c r="F7464" s="250"/>
    </row>
    <row r="7465" spans="1:6" ht="15" x14ac:dyDescent="0.25">
      <c r="A7465" s="250"/>
      <c r="B7465" s="250"/>
      <c r="C7465" s="250"/>
      <c r="D7465" s="250"/>
      <c r="E7465" s="250"/>
      <c r="F7465" s="250"/>
    </row>
    <row r="7466" spans="1:6" ht="15" x14ac:dyDescent="0.25">
      <c r="A7466" s="250"/>
      <c r="B7466" s="250"/>
      <c r="C7466" s="250"/>
      <c r="D7466" s="250"/>
      <c r="E7466" s="250"/>
      <c r="F7466" s="250"/>
    </row>
    <row r="7467" spans="1:6" ht="15" x14ac:dyDescent="0.25">
      <c r="A7467" s="250"/>
      <c r="B7467" s="250"/>
      <c r="C7467" s="250"/>
      <c r="D7467" s="250"/>
      <c r="E7467" s="250"/>
      <c r="F7467" s="250"/>
    </row>
    <row r="7468" spans="1:6" ht="15" x14ac:dyDescent="0.25">
      <c r="A7468" s="250"/>
      <c r="B7468" s="250"/>
      <c r="C7468" s="250"/>
      <c r="D7468" s="250"/>
      <c r="E7468" s="250"/>
      <c r="F7468" s="250"/>
    </row>
    <row r="7469" spans="1:6" ht="15" x14ac:dyDescent="0.25">
      <c r="A7469" s="250"/>
      <c r="B7469" s="250"/>
      <c r="C7469" s="250"/>
      <c r="D7469" s="250"/>
      <c r="E7469" s="250"/>
      <c r="F7469" s="250"/>
    </row>
    <row r="7470" spans="1:6" ht="15" x14ac:dyDescent="0.25">
      <c r="A7470" s="250"/>
      <c r="B7470" s="250"/>
      <c r="C7470" s="250"/>
      <c r="D7470" s="250"/>
      <c r="E7470" s="250"/>
      <c r="F7470" s="250"/>
    </row>
    <row r="7471" spans="1:6" ht="15" x14ac:dyDescent="0.25">
      <c r="A7471" s="250"/>
      <c r="B7471" s="250"/>
      <c r="C7471" s="250"/>
      <c r="D7471" s="250"/>
      <c r="E7471" s="250"/>
      <c r="F7471" s="250"/>
    </row>
    <row r="7472" spans="1:6" ht="15" x14ac:dyDescent="0.25">
      <c r="A7472" s="250"/>
      <c r="B7472" s="250"/>
      <c r="C7472" s="250"/>
      <c r="D7472" s="250"/>
      <c r="E7472" s="250"/>
      <c r="F7472" s="250"/>
    </row>
    <row r="7473" spans="1:6" ht="15" x14ac:dyDescent="0.25">
      <c r="A7473" s="250"/>
      <c r="B7473" s="250"/>
      <c r="C7473" s="250"/>
      <c r="D7473" s="250"/>
      <c r="E7473" s="250"/>
      <c r="F7473" s="250"/>
    </row>
    <row r="7474" spans="1:6" ht="15" x14ac:dyDescent="0.25">
      <c r="A7474" s="250"/>
      <c r="B7474" s="250"/>
      <c r="C7474" s="250"/>
      <c r="D7474" s="250"/>
      <c r="E7474" s="250"/>
      <c r="F7474" s="250"/>
    </row>
    <row r="7475" spans="1:6" ht="15" x14ac:dyDescent="0.25">
      <c r="A7475" s="250"/>
      <c r="B7475" s="250"/>
      <c r="C7475" s="250"/>
      <c r="D7475" s="250"/>
      <c r="E7475" s="250"/>
      <c r="F7475" s="250"/>
    </row>
    <row r="7476" spans="1:6" ht="15" x14ac:dyDescent="0.25">
      <c r="A7476" s="250"/>
      <c r="B7476" s="250"/>
      <c r="C7476" s="250"/>
      <c r="D7476" s="250"/>
      <c r="E7476" s="250"/>
      <c r="F7476" s="250"/>
    </row>
    <row r="7477" spans="1:6" ht="15" x14ac:dyDescent="0.25">
      <c r="A7477" s="250"/>
      <c r="B7477" s="250"/>
      <c r="C7477" s="250"/>
      <c r="D7477" s="250"/>
      <c r="E7477" s="250"/>
      <c r="F7477" s="250"/>
    </row>
    <row r="7478" spans="1:6" ht="15" x14ac:dyDescent="0.25">
      <c r="A7478" s="250"/>
      <c r="B7478" s="250"/>
      <c r="C7478" s="250"/>
      <c r="D7478" s="250"/>
      <c r="E7478" s="250"/>
      <c r="F7478" s="250"/>
    </row>
    <row r="7479" spans="1:6" ht="15" x14ac:dyDescent="0.25">
      <c r="A7479" s="250"/>
      <c r="B7479" s="250"/>
      <c r="C7479" s="250"/>
      <c r="D7479" s="250"/>
      <c r="E7479" s="250"/>
      <c r="F7479" s="250"/>
    </row>
    <row r="7480" spans="1:6" ht="15" x14ac:dyDescent="0.25">
      <c r="A7480" s="250"/>
      <c r="B7480" s="250"/>
      <c r="C7480" s="250"/>
      <c r="D7480" s="250"/>
      <c r="E7480" s="250"/>
      <c r="F7480" s="250"/>
    </row>
    <row r="7481" spans="1:6" ht="15" x14ac:dyDescent="0.25">
      <c r="A7481" s="250"/>
      <c r="B7481" s="250"/>
      <c r="C7481" s="250"/>
      <c r="D7481" s="250"/>
      <c r="E7481" s="250"/>
      <c r="F7481" s="250"/>
    </row>
    <row r="7482" spans="1:6" ht="15" x14ac:dyDescent="0.25">
      <c r="A7482" s="250"/>
      <c r="B7482" s="250"/>
      <c r="C7482" s="250"/>
      <c r="D7482" s="250"/>
      <c r="E7482" s="250"/>
      <c r="F7482" s="250"/>
    </row>
    <row r="7483" spans="1:6" ht="15" x14ac:dyDescent="0.25">
      <c r="A7483" s="250"/>
      <c r="B7483" s="250"/>
      <c r="C7483" s="250"/>
      <c r="D7483" s="250"/>
      <c r="E7483" s="250"/>
      <c r="F7483" s="250"/>
    </row>
    <row r="7484" spans="1:6" ht="15" x14ac:dyDescent="0.25">
      <c r="A7484" s="250"/>
      <c r="B7484" s="250"/>
      <c r="C7484" s="250"/>
      <c r="D7484" s="250"/>
      <c r="E7484" s="250"/>
      <c r="F7484" s="250"/>
    </row>
    <row r="7485" spans="1:6" ht="15" x14ac:dyDescent="0.25">
      <c r="A7485" s="250"/>
      <c r="B7485" s="250"/>
      <c r="C7485" s="250"/>
      <c r="D7485" s="250"/>
      <c r="E7485" s="250"/>
      <c r="F7485" s="250"/>
    </row>
    <row r="7486" spans="1:6" ht="15" x14ac:dyDescent="0.25">
      <c r="A7486" s="250"/>
      <c r="B7486" s="250"/>
      <c r="C7486" s="250"/>
      <c r="D7486" s="250"/>
      <c r="E7486" s="250"/>
      <c r="F7486" s="250"/>
    </row>
    <row r="7487" spans="1:6" ht="15" x14ac:dyDescent="0.25">
      <c r="A7487" s="250"/>
      <c r="B7487" s="250"/>
      <c r="C7487" s="250"/>
      <c r="D7487" s="250"/>
      <c r="E7487" s="250"/>
      <c r="F7487" s="250"/>
    </row>
    <row r="7488" spans="1:6" ht="15" x14ac:dyDescent="0.25">
      <c r="A7488" s="250"/>
      <c r="B7488" s="250"/>
      <c r="C7488" s="250"/>
      <c r="D7488" s="250"/>
      <c r="E7488" s="250"/>
      <c r="F7488" s="250"/>
    </row>
    <row r="7489" spans="1:6" ht="15" x14ac:dyDescent="0.25">
      <c r="A7489" s="250"/>
      <c r="B7489" s="250"/>
      <c r="C7489" s="250"/>
      <c r="D7489" s="250"/>
      <c r="E7489" s="250"/>
      <c r="F7489" s="250"/>
    </row>
    <row r="7490" spans="1:6" ht="15" x14ac:dyDescent="0.25">
      <c r="A7490" s="250"/>
      <c r="B7490" s="250"/>
      <c r="C7490" s="250"/>
      <c r="D7490" s="250"/>
      <c r="E7490" s="250"/>
      <c r="F7490" s="250"/>
    </row>
    <row r="7491" spans="1:6" ht="15" x14ac:dyDescent="0.25">
      <c r="A7491" s="250"/>
      <c r="B7491" s="250"/>
      <c r="C7491" s="250"/>
      <c r="D7491" s="250"/>
      <c r="E7491" s="250"/>
      <c r="F7491" s="250"/>
    </row>
    <row r="7492" spans="1:6" ht="15" x14ac:dyDescent="0.25">
      <c r="A7492" s="250"/>
      <c r="B7492" s="250"/>
      <c r="C7492" s="250"/>
      <c r="D7492" s="250"/>
      <c r="E7492" s="250"/>
      <c r="F7492" s="250"/>
    </row>
    <row r="7493" spans="1:6" ht="15" x14ac:dyDescent="0.25">
      <c r="A7493" s="250"/>
      <c r="B7493" s="250"/>
      <c r="C7493" s="250"/>
      <c r="D7493" s="250"/>
      <c r="E7493" s="250"/>
      <c r="F7493" s="250"/>
    </row>
    <row r="7494" spans="1:6" ht="15" x14ac:dyDescent="0.25">
      <c r="A7494" s="250"/>
      <c r="B7494" s="250"/>
      <c r="C7494" s="250"/>
      <c r="D7494" s="250"/>
      <c r="E7494" s="250"/>
      <c r="F7494" s="250"/>
    </row>
    <row r="7495" spans="1:6" ht="15" x14ac:dyDescent="0.25">
      <c r="A7495" s="250"/>
      <c r="B7495" s="250"/>
      <c r="C7495" s="250"/>
      <c r="D7495" s="250"/>
      <c r="E7495" s="250"/>
      <c r="F7495" s="250"/>
    </row>
    <row r="7496" spans="1:6" ht="15" x14ac:dyDescent="0.25">
      <c r="A7496" s="250"/>
      <c r="B7496" s="250"/>
      <c r="C7496" s="250"/>
      <c r="D7496" s="250"/>
      <c r="E7496" s="250"/>
      <c r="F7496" s="250"/>
    </row>
    <row r="7497" spans="1:6" ht="15" x14ac:dyDescent="0.25">
      <c r="A7497" s="250"/>
      <c r="B7497" s="250"/>
      <c r="C7497" s="250"/>
      <c r="D7497" s="250"/>
      <c r="E7497" s="250"/>
      <c r="F7497" s="250"/>
    </row>
    <row r="7498" spans="1:6" ht="15" x14ac:dyDescent="0.25">
      <c r="A7498" s="250"/>
      <c r="B7498" s="250"/>
      <c r="C7498" s="250"/>
      <c r="D7498" s="250"/>
      <c r="E7498" s="250"/>
      <c r="F7498" s="250"/>
    </row>
    <row r="7499" spans="1:6" ht="15" x14ac:dyDescent="0.25">
      <c r="A7499" s="250"/>
      <c r="B7499" s="250"/>
      <c r="C7499" s="250"/>
      <c r="D7499" s="250"/>
      <c r="E7499" s="250"/>
      <c r="F7499" s="250"/>
    </row>
    <row r="7500" spans="1:6" ht="15" x14ac:dyDescent="0.25">
      <c r="A7500" s="250"/>
      <c r="B7500" s="250"/>
      <c r="C7500" s="250"/>
      <c r="D7500" s="250"/>
      <c r="E7500" s="250"/>
      <c r="F7500" s="250"/>
    </row>
    <row r="7501" spans="1:6" ht="15" x14ac:dyDescent="0.25">
      <c r="A7501" s="250"/>
      <c r="B7501" s="250"/>
      <c r="C7501" s="250"/>
      <c r="D7501" s="250"/>
      <c r="E7501" s="250"/>
      <c r="F7501" s="250"/>
    </row>
    <row r="7502" spans="1:6" ht="15" x14ac:dyDescent="0.25">
      <c r="A7502" s="250"/>
      <c r="B7502" s="250"/>
      <c r="C7502" s="250"/>
      <c r="D7502" s="250"/>
      <c r="E7502" s="250"/>
      <c r="F7502" s="250"/>
    </row>
    <row r="7503" spans="1:6" ht="15" x14ac:dyDescent="0.25">
      <c r="A7503" s="250"/>
      <c r="B7503" s="250"/>
      <c r="C7503" s="250"/>
      <c r="D7503" s="250"/>
      <c r="E7503" s="250"/>
      <c r="F7503" s="250"/>
    </row>
    <row r="7504" spans="1:6" ht="15" x14ac:dyDescent="0.25">
      <c r="A7504" s="250"/>
      <c r="B7504" s="250"/>
      <c r="C7504" s="250"/>
      <c r="D7504" s="250"/>
      <c r="E7504" s="250"/>
      <c r="F7504" s="250"/>
    </row>
    <row r="7505" spans="1:6" ht="15" x14ac:dyDescent="0.25">
      <c r="A7505" s="250"/>
      <c r="B7505" s="250"/>
      <c r="C7505" s="250"/>
      <c r="D7505" s="250"/>
      <c r="E7505" s="250"/>
      <c r="F7505" s="250"/>
    </row>
    <row r="7506" spans="1:6" ht="15" x14ac:dyDescent="0.25">
      <c r="A7506" s="250"/>
      <c r="B7506" s="250"/>
      <c r="C7506" s="250"/>
      <c r="D7506" s="250"/>
      <c r="E7506" s="250"/>
      <c r="F7506" s="250"/>
    </row>
    <row r="7507" spans="1:6" ht="15" x14ac:dyDescent="0.25">
      <c r="A7507" s="250"/>
      <c r="B7507" s="250"/>
      <c r="C7507" s="250"/>
      <c r="D7507" s="250"/>
      <c r="E7507" s="250"/>
      <c r="F7507" s="250"/>
    </row>
    <row r="7508" spans="1:6" ht="15" x14ac:dyDescent="0.25">
      <c r="A7508" s="250"/>
      <c r="B7508" s="250"/>
      <c r="C7508" s="250"/>
      <c r="D7508" s="250"/>
      <c r="E7508" s="250"/>
      <c r="F7508" s="250"/>
    </row>
    <row r="7509" spans="1:6" ht="15" x14ac:dyDescent="0.25">
      <c r="A7509" s="250"/>
      <c r="B7509" s="250"/>
      <c r="C7509" s="250"/>
      <c r="D7509" s="250"/>
      <c r="E7509" s="250"/>
      <c r="F7509" s="250"/>
    </row>
    <row r="7510" spans="1:6" ht="15" x14ac:dyDescent="0.25">
      <c r="A7510" s="250"/>
      <c r="B7510" s="250"/>
      <c r="C7510" s="250"/>
      <c r="D7510" s="250"/>
      <c r="E7510" s="250"/>
      <c r="F7510" s="250"/>
    </row>
    <row r="7511" spans="1:6" ht="15" x14ac:dyDescent="0.25">
      <c r="A7511" s="250"/>
      <c r="B7511" s="250"/>
      <c r="C7511" s="250"/>
      <c r="D7511" s="250"/>
      <c r="E7511" s="250"/>
      <c r="F7511" s="250"/>
    </row>
    <row r="7512" spans="1:6" ht="15" x14ac:dyDescent="0.25">
      <c r="A7512" s="250"/>
      <c r="B7512" s="250"/>
      <c r="C7512" s="250"/>
      <c r="D7512" s="250"/>
      <c r="E7512" s="250"/>
      <c r="F7512" s="250"/>
    </row>
    <row r="7513" spans="1:6" ht="15" x14ac:dyDescent="0.25">
      <c r="A7513" s="250"/>
      <c r="B7513" s="250"/>
      <c r="C7513" s="250"/>
      <c r="D7513" s="250"/>
      <c r="E7513" s="250"/>
      <c r="F7513" s="250"/>
    </row>
    <row r="7514" spans="1:6" ht="15" x14ac:dyDescent="0.25">
      <c r="A7514" s="250"/>
      <c r="B7514" s="250"/>
      <c r="C7514" s="250"/>
      <c r="D7514" s="250"/>
      <c r="E7514" s="250"/>
      <c r="F7514" s="250"/>
    </row>
    <row r="7515" spans="1:6" ht="15" x14ac:dyDescent="0.25">
      <c r="A7515" s="250"/>
      <c r="B7515" s="250"/>
      <c r="C7515" s="250"/>
      <c r="D7515" s="250"/>
      <c r="E7515" s="250"/>
      <c r="F7515" s="250"/>
    </row>
    <row r="7516" spans="1:6" ht="15" x14ac:dyDescent="0.25">
      <c r="A7516" s="250"/>
      <c r="B7516" s="250"/>
      <c r="C7516" s="250"/>
      <c r="D7516" s="250"/>
      <c r="E7516" s="250"/>
      <c r="F7516" s="250"/>
    </row>
    <row r="7517" spans="1:6" ht="15" x14ac:dyDescent="0.25">
      <c r="A7517" s="250"/>
      <c r="B7517" s="250"/>
      <c r="C7517" s="250"/>
      <c r="D7517" s="250"/>
      <c r="E7517" s="250"/>
      <c r="F7517" s="250"/>
    </row>
    <row r="7518" spans="1:6" ht="15" x14ac:dyDescent="0.25">
      <c r="A7518" s="250"/>
      <c r="B7518" s="250"/>
      <c r="C7518" s="250"/>
      <c r="D7518" s="250"/>
      <c r="E7518" s="250"/>
      <c r="F7518" s="250"/>
    </row>
    <row r="7519" spans="1:6" ht="15" x14ac:dyDescent="0.25">
      <c r="A7519" s="250"/>
      <c r="B7519" s="250"/>
      <c r="C7519" s="250"/>
      <c r="D7519" s="250"/>
      <c r="E7519" s="250"/>
      <c r="F7519" s="250"/>
    </row>
    <row r="7520" spans="1:6" ht="15" x14ac:dyDescent="0.25">
      <c r="A7520" s="250"/>
      <c r="B7520" s="250"/>
      <c r="C7520" s="250"/>
      <c r="D7520" s="250"/>
      <c r="E7520" s="250"/>
      <c r="F7520" s="250"/>
    </row>
    <row r="7521" spans="1:6" ht="15" x14ac:dyDescent="0.25">
      <c r="A7521" s="250"/>
      <c r="B7521" s="250"/>
      <c r="C7521" s="250"/>
      <c r="D7521" s="250"/>
      <c r="E7521" s="250"/>
      <c r="F7521" s="250"/>
    </row>
    <row r="7522" spans="1:6" ht="15" x14ac:dyDescent="0.25">
      <c r="A7522" s="250"/>
      <c r="B7522" s="250"/>
      <c r="C7522" s="250"/>
      <c r="D7522" s="250"/>
      <c r="E7522" s="250"/>
      <c r="F7522" s="250"/>
    </row>
    <row r="7523" spans="1:6" ht="15" x14ac:dyDescent="0.25">
      <c r="A7523" s="250"/>
      <c r="B7523" s="250"/>
      <c r="C7523" s="250"/>
      <c r="D7523" s="250"/>
      <c r="E7523" s="250"/>
      <c r="F7523" s="250"/>
    </row>
    <row r="7524" spans="1:6" ht="15" x14ac:dyDescent="0.25">
      <c r="A7524" s="250"/>
      <c r="B7524" s="250"/>
      <c r="C7524" s="250"/>
      <c r="D7524" s="250"/>
      <c r="E7524" s="250"/>
      <c r="F7524" s="250"/>
    </row>
    <row r="7525" spans="1:6" ht="15" x14ac:dyDescent="0.25">
      <c r="A7525" s="250"/>
      <c r="B7525" s="250"/>
      <c r="C7525" s="250"/>
      <c r="D7525" s="250"/>
      <c r="E7525" s="250"/>
      <c r="F7525" s="250"/>
    </row>
    <row r="7526" spans="1:6" ht="15" x14ac:dyDescent="0.25">
      <c r="A7526" s="250"/>
      <c r="B7526" s="250"/>
      <c r="C7526" s="250"/>
      <c r="D7526" s="250"/>
      <c r="E7526" s="250"/>
      <c r="F7526" s="250"/>
    </row>
    <row r="7527" spans="1:6" ht="15" x14ac:dyDescent="0.25">
      <c r="A7527" s="250"/>
      <c r="B7527" s="250"/>
      <c r="C7527" s="250"/>
      <c r="D7527" s="250"/>
      <c r="E7527" s="250"/>
      <c r="F7527" s="250"/>
    </row>
    <row r="7528" spans="1:6" ht="15" x14ac:dyDescent="0.25">
      <c r="A7528" s="250"/>
      <c r="B7528" s="250"/>
      <c r="C7528" s="250"/>
      <c r="D7528" s="250"/>
      <c r="E7528" s="250"/>
      <c r="F7528" s="250"/>
    </row>
    <row r="7529" spans="1:6" ht="15" x14ac:dyDescent="0.25">
      <c r="A7529" s="250"/>
      <c r="B7529" s="250"/>
      <c r="C7529" s="250"/>
      <c r="D7529" s="250"/>
      <c r="E7529" s="250"/>
      <c r="F7529" s="250"/>
    </row>
    <row r="7530" spans="1:6" ht="15" x14ac:dyDescent="0.25">
      <c r="A7530" s="250"/>
      <c r="B7530" s="250"/>
      <c r="C7530" s="250"/>
      <c r="D7530" s="250"/>
      <c r="E7530" s="250"/>
      <c r="F7530" s="250"/>
    </row>
    <row r="7531" spans="1:6" ht="15" x14ac:dyDescent="0.25">
      <c r="A7531" s="250"/>
      <c r="B7531" s="250"/>
      <c r="C7531" s="250"/>
      <c r="D7531" s="250"/>
      <c r="E7531" s="250"/>
      <c r="F7531" s="250"/>
    </row>
    <row r="7532" spans="1:6" ht="15" x14ac:dyDescent="0.25">
      <c r="A7532" s="250"/>
      <c r="B7532" s="250"/>
      <c r="C7532" s="250"/>
      <c r="D7532" s="250"/>
      <c r="E7532" s="250"/>
      <c r="F7532" s="250"/>
    </row>
    <row r="7533" spans="1:6" ht="15" x14ac:dyDescent="0.25">
      <c r="A7533" s="250"/>
      <c r="B7533" s="250"/>
      <c r="C7533" s="250"/>
      <c r="D7533" s="250"/>
      <c r="E7533" s="250"/>
      <c r="F7533" s="250"/>
    </row>
    <row r="7534" spans="1:6" ht="15" x14ac:dyDescent="0.25">
      <c r="A7534" s="250"/>
      <c r="B7534" s="250"/>
      <c r="C7534" s="250"/>
      <c r="D7534" s="250"/>
      <c r="E7534" s="250"/>
      <c r="F7534" s="250"/>
    </row>
    <row r="7535" spans="1:6" ht="15" x14ac:dyDescent="0.25">
      <c r="A7535" s="250"/>
      <c r="B7535" s="250"/>
      <c r="C7535" s="250"/>
      <c r="D7535" s="250"/>
      <c r="E7535" s="250"/>
      <c r="F7535" s="250"/>
    </row>
    <row r="7536" spans="1:6" ht="15" x14ac:dyDescent="0.25">
      <c r="A7536" s="250"/>
      <c r="B7536" s="250"/>
      <c r="C7536" s="250"/>
      <c r="D7536" s="250"/>
      <c r="E7536" s="250"/>
      <c r="F7536" s="250"/>
    </row>
    <row r="7537" spans="1:6" ht="15" x14ac:dyDescent="0.25">
      <c r="A7537" s="250"/>
      <c r="B7537" s="250"/>
      <c r="C7537" s="250"/>
      <c r="D7537" s="250"/>
      <c r="E7537" s="250"/>
      <c r="F7537" s="250"/>
    </row>
    <row r="7538" spans="1:6" ht="15" x14ac:dyDescent="0.25">
      <c r="A7538" s="250"/>
      <c r="B7538" s="250"/>
      <c r="C7538" s="250"/>
      <c r="D7538" s="250"/>
      <c r="E7538" s="250"/>
      <c r="F7538" s="250"/>
    </row>
    <row r="7539" spans="1:6" ht="15" x14ac:dyDescent="0.25">
      <c r="A7539" s="250"/>
      <c r="B7539" s="250"/>
      <c r="C7539" s="250"/>
      <c r="D7539" s="250"/>
      <c r="E7539" s="250"/>
      <c r="F7539" s="250"/>
    </row>
    <row r="7540" spans="1:6" ht="15" x14ac:dyDescent="0.25">
      <c r="A7540" s="250"/>
      <c r="B7540" s="250"/>
      <c r="C7540" s="250"/>
      <c r="D7540" s="250"/>
      <c r="E7540" s="250"/>
      <c r="F7540" s="250"/>
    </row>
    <row r="7541" spans="1:6" ht="15" x14ac:dyDescent="0.25">
      <c r="A7541" s="250"/>
      <c r="B7541" s="250"/>
      <c r="C7541" s="250"/>
      <c r="D7541" s="250"/>
      <c r="E7541" s="250"/>
      <c r="F7541" s="250"/>
    </row>
    <row r="7542" spans="1:6" ht="15" x14ac:dyDescent="0.25">
      <c r="A7542" s="250"/>
      <c r="B7542" s="250"/>
      <c r="C7542" s="250"/>
      <c r="D7542" s="250"/>
      <c r="E7542" s="250"/>
      <c r="F7542" s="250"/>
    </row>
    <row r="7543" spans="1:6" ht="15" x14ac:dyDescent="0.25">
      <c r="A7543" s="250"/>
      <c r="B7543" s="250"/>
      <c r="C7543" s="250"/>
      <c r="D7543" s="250"/>
      <c r="E7543" s="250"/>
      <c r="F7543" s="250"/>
    </row>
    <row r="7544" spans="1:6" ht="15" x14ac:dyDescent="0.25">
      <c r="A7544" s="250"/>
      <c r="B7544" s="250"/>
      <c r="C7544" s="250"/>
      <c r="D7544" s="250"/>
      <c r="E7544" s="250"/>
      <c r="F7544" s="250"/>
    </row>
    <row r="7545" spans="1:6" ht="15" x14ac:dyDescent="0.25">
      <c r="A7545" s="250"/>
      <c r="B7545" s="250"/>
      <c r="C7545" s="250"/>
      <c r="D7545" s="250"/>
      <c r="E7545" s="250"/>
      <c r="F7545" s="250"/>
    </row>
    <row r="7546" spans="1:6" ht="15" x14ac:dyDescent="0.25">
      <c r="A7546" s="250"/>
      <c r="B7546" s="250"/>
      <c r="C7546" s="250"/>
      <c r="D7546" s="250"/>
      <c r="E7546" s="250"/>
      <c r="F7546" s="250"/>
    </row>
    <row r="7547" spans="1:6" ht="15" x14ac:dyDescent="0.25">
      <c r="A7547" s="250"/>
      <c r="B7547" s="250"/>
      <c r="C7547" s="250"/>
      <c r="D7547" s="250"/>
      <c r="E7547" s="250"/>
      <c r="F7547" s="250"/>
    </row>
    <row r="7548" spans="1:6" ht="15" x14ac:dyDescent="0.25">
      <c r="A7548" s="250"/>
      <c r="B7548" s="250"/>
      <c r="C7548" s="250"/>
      <c r="D7548" s="250"/>
      <c r="E7548" s="250"/>
      <c r="F7548" s="250"/>
    </row>
    <row r="7549" spans="1:6" ht="15" x14ac:dyDescent="0.25">
      <c r="A7549" s="250"/>
      <c r="B7549" s="250"/>
      <c r="C7549" s="250"/>
      <c r="D7549" s="250"/>
      <c r="E7549" s="250"/>
      <c r="F7549" s="250"/>
    </row>
    <row r="7550" spans="1:6" ht="15" x14ac:dyDescent="0.25">
      <c r="A7550" s="250"/>
      <c r="B7550" s="250"/>
      <c r="C7550" s="250"/>
      <c r="D7550" s="250"/>
      <c r="E7550" s="250"/>
      <c r="F7550" s="250"/>
    </row>
    <row r="7551" spans="1:6" ht="15" x14ac:dyDescent="0.25">
      <c r="A7551" s="250"/>
      <c r="B7551" s="250"/>
      <c r="C7551" s="250"/>
      <c r="D7551" s="250"/>
      <c r="E7551" s="250"/>
      <c r="F7551" s="250"/>
    </row>
    <row r="7552" spans="1:6" ht="15" x14ac:dyDescent="0.25">
      <c r="A7552" s="250"/>
      <c r="B7552" s="250"/>
      <c r="C7552" s="250"/>
      <c r="D7552" s="250"/>
      <c r="E7552" s="250"/>
      <c r="F7552" s="250"/>
    </row>
    <row r="7553" spans="1:6" ht="15" x14ac:dyDescent="0.25">
      <c r="A7553" s="250"/>
      <c r="B7553" s="250"/>
      <c r="C7553" s="250"/>
      <c r="D7553" s="250"/>
      <c r="E7553" s="250"/>
      <c r="F7553" s="250"/>
    </row>
    <row r="7554" spans="1:6" ht="15" x14ac:dyDescent="0.25">
      <c r="A7554" s="250"/>
      <c r="B7554" s="250"/>
      <c r="C7554" s="250"/>
      <c r="D7554" s="250"/>
      <c r="E7554" s="250"/>
      <c r="F7554" s="250"/>
    </row>
    <row r="7555" spans="1:6" ht="15" x14ac:dyDescent="0.25">
      <c r="A7555" s="250"/>
      <c r="B7555" s="250"/>
      <c r="C7555" s="250"/>
      <c r="D7555" s="250"/>
      <c r="E7555" s="250"/>
      <c r="F7555" s="250"/>
    </row>
    <row r="7556" spans="1:6" ht="15" x14ac:dyDescent="0.25">
      <c r="A7556" s="250"/>
      <c r="B7556" s="250"/>
      <c r="C7556" s="250"/>
      <c r="D7556" s="250"/>
      <c r="E7556" s="250"/>
      <c r="F7556" s="250"/>
    </row>
    <row r="7557" spans="1:6" ht="15" x14ac:dyDescent="0.25">
      <c r="A7557" s="250"/>
      <c r="B7557" s="250"/>
      <c r="C7557" s="250"/>
      <c r="D7557" s="250"/>
      <c r="E7557" s="250"/>
      <c r="F7557" s="250"/>
    </row>
    <row r="7558" spans="1:6" ht="15" x14ac:dyDescent="0.25">
      <c r="A7558" s="250"/>
      <c r="B7558" s="250"/>
      <c r="C7558" s="250"/>
      <c r="D7558" s="250"/>
      <c r="E7558" s="250"/>
      <c r="F7558" s="250"/>
    </row>
    <row r="7559" spans="1:6" ht="15" x14ac:dyDescent="0.25">
      <c r="A7559" s="250"/>
      <c r="B7559" s="250"/>
      <c r="C7559" s="250"/>
      <c r="D7559" s="250"/>
      <c r="E7559" s="250"/>
      <c r="F7559" s="250"/>
    </row>
    <row r="7560" spans="1:6" ht="15" x14ac:dyDescent="0.25">
      <c r="A7560" s="250"/>
      <c r="B7560" s="250"/>
      <c r="C7560" s="250"/>
      <c r="D7560" s="250"/>
      <c r="E7560" s="250"/>
      <c r="F7560" s="250"/>
    </row>
    <row r="7561" spans="1:6" ht="15" x14ac:dyDescent="0.25">
      <c r="A7561" s="250"/>
      <c r="B7561" s="250"/>
      <c r="C7561" s="250"/>
      <c r="D7561" s="250"/>
      <c r="E7561" s="250"/>
      <c r="F7561" s="250"/>
    </row>
    <row r="7562" spans="1:6" ht="15" x14ac:dyDescent="0.25">
      <c r="A7562" s="250"/>
      <c r="B7562" s="250"/>
      <c r="C7562" s="250"/>
      <c r="D7562" s="250"/>
      <c r="E7562" s="250"/>
      <c r="F7562" s="250"/>
    </row>
    <row r="7563" spans="1:6" ht="15" x14ac:dyDescent="0.25">
      <c r="A7563" s="250"/>
      <c r="B7563" s="250"/>
      <c r="C7563" s="250"/>
      <c r="D7563" s="250"/>
      <c r="E7563" s="250"/>
      <c r="F7563" s="250"/>
    </row>
    <row r="7564" spans="1:6" ht="15" x14ac:dyDescent="0.25">
      <c r="A7564" s="250"/>
      <c r="B7564" s="250"/>
      <c r="C7564" s="250"/>
      <c r="D7564" s="250"/>
      <c r="E7564" s="250"/>
      <c r="F7564" s="250"/>
    </row>
    <row r="7565" spans="1:6" ht="15" x14ac:dyDescent="0.25">
      <c r="A7565" s="250"/>
      <c r="B7565" s="250"/>
      <c r="C7565" s="250"/>
      <c r="D7565" s="250"/>
      <c r="E7565" s="250"/>
      <c r="F7565" s="250"/>
    </row>
    <row r="7566" spans="1:6" ht="15" x14ac:dyDescent="0.25">
      <c r="A7566" s="250"/>
      <c r="B7566" s="250"/>
      <c r="C7566" s="250"/>
      <c r="D7566" s="250"/>
      <c r="E7566" s="250"/>
      <c r="F7566" s="250"/>
    </row>
    <row r="7567" spans="1:6" ht="15" x14ac:dyDescent="0.25">
      <c r="A7567" s="250"/>
      <c r="B7567" s="250"/>
      <c r="C7567" s="250"/>
      <c r="D7567" s="250"/>
      <c r="E7567" s="250"/>
      <c r="F7567" s="250"/>
    </row>
    <row r="7568" spans="1:6" ht="15" x14ac:dyDescent="0.25">
      <c r="A7568" s="250"/>
      <c r="B7568" s="250"/>
      <c r="C7568" s="250"/>
      <c r="D7568" s="250"/>
      <c r="E7568" s="250"/>
      <c r="F7568" s="250"/>
    </row>
    <row r="7569" spans="1:6" ht="15" x14ac:dyDescent="0.25">
      <c r="A7569" s="250"/>
      <c r="B7569" s="250"/>
      <c r="C7569" s="250"/>
      <c r="D7569" s="250"/>
      <c r="E7569" s="250"/>
      <c r="F7569" s="250"/>
    </row>
    <row r="7570" spans="1:6" ht="15" x14ac:dyDescent="0.25">
      <c r="A7570" s="250"/>
      <c r="B7570" s="250"/>
      <c r="C7570" s="250"/>
      <c r="D7570" s="250"/>
      <c r="E7570" s="250"/>
      <c r="F7570" s="250"/>
    </row>
    <row r="7571" spans="1:6" ht="15" x14ac:dyDescent="0.25">
      <c r="A7571" s="250"/>
      <c r="B7571" s="250"/>
      <c r="C7571" s="250"/>
      <c r="D7571" s="250"/>
      <c r="E7571" s="250"/>
      <c r="F7571" s="250"/>
    </row>
    <row r="7572" spans="1:6" ht="15" x14ac:dyDescent="0.25">
      <c r="A7572" s="250"/>
      <c r="B7572" s="250"/>
      <c r="C7572" s="250"/>
      <c r="D7572" s="250"/>
      <c r="E7572" s="250"/>
      <c r="F7572" s="250"/>
    </row>
    <row r="7573" spans="1:6" ht="15" x14ac:dyDescent="0.25">
      <c r="A7573" s="250"/>
      <c r="B7573" s="250"/>
      <c r="C7573" s="250"/>
      <c r="D7573" s="250"/>
      <c r="E7573" s="250"/>
      <c r="F7573" s="250"/>
    </row>
    <row r="7574" spans="1:6" ht="15" x14ac:dyDescent="0.25">
      <c r="A7574" s="250"/>
      <c r="B7574" s="250"/>
      <c r="C7574" s="250"/>
      <c r="D7574" s="250"/>
      <c r="E7574" s="250"/>
      <c r="F7574" s="250"/>
    </row>
    <row r="7575" spans="1:6" ht="15" x14ac:dyDescent="0.25">
      <c r="A7575" s="250"/>
      <c r="B7575" s="250"/>
      <c r="C7575" s="250"/>
      <c r="D7575" s="250"/>
      <c r="E7575" s="250"/>
      <c r="F7575" s="250"/>
    </row>
    <row r="7576" spans="1:6" ht="15" x14ac:dyDescent="0.25">
      <c r="A7576" s="250"/>
      <c r="B7576" s="250"/>
      <c r="C7576" s="250"/>
      <c r="D7576" s="250"/>
      <c r="E7576" s="250"/>
      <c r="F7576" s="250"/>
    </row>
    <row r="7577" spans="1:6" ht="15" x14ac:dyDescent="0.25">
      <c r="A7577" s="250"/>
      <c r="B7577" s="250"/>
      <c r="C7577" s="250"/>
      <c r="D7577" s="250"/>
      <c r="E7577" s="250"/>
      <c r="F7577" s="250"/>
    </row>
    <row r="7578" spans="1:6" ht="15" x14ac:dyDescent="0.25">
      <c r="A7578" s="250"/>
      <c r="B7578" s="250"/>
      <c r="C7578" s="250"/>
      <c r="D7578" s="250"/>
      <c r="E7578" s="250"/>
      <c r="F7578" s="250"/>
    </row>
    <row r="7579" spans="1:6" ht="15" x14ac:dyDescent="0.25">
      <c r="A7579" s="250"/>
      <c r="B7579" s="250"/>
      <c r="C7579" s="250"/>
      <c r="D7579" s="250"/>
      <c r="E7579" s="250"/>
      <c r="F7579" s="250"/>
    </row>
    <row r="7580" spans="1:6" ht="15" x14ac:dyDescent="0.25">
      <c r="A7580" s="250"/>
      <c r="B7580" s="250"/>
      <c r="C7580" s="250"/>
      <c r="D7580" s="250"/>
      <c r="E7580" s="250"/>
      <c r="F7580" s="250"/>
    </row>
    <row r="7581" spans="1:6" ht="15" x14ac:dyDescent="0.25">
      <c r="A7581" s="250"/>
      <c r="B7581" s="250"/>
      <c r="C7581" s="250"/>
      <c r="D7581" s="250"/>
      <c r="E7581" s="250"/>
      <c r="F7581" s="250"/>
    </row>
    <row r="7582" spans="1:6" ht="15" x14ac:dyDescent="0.25">
      <c r="A7582" s="250"/>
      <c r="B7582" s="250"/>
      <c r="C7582" s="250"/>
      <c r="D7582" s="250"/>
      <c r="E7582" s="250"/>
      <c r="F7582" s="250"/>
    </row>
    <row r="7583" spans="1:6" ht="15" x14ac:dyDescent="0.25">
      <c r="A7583" s="250"/>
      <c r="B7583" s="250"/>
      <c r="C7583" s="250"/>
      <c r="D7583" s="250"/>
      <c r="E7583" s="250"/>
      <c r="F7583" s="250"/>
    </row>
    <row r="7584" spans="1:6" ht="15" x14ac:dyDescent="0.25">
      <c r="A7584" s="250"/>
      <c r="B7584" s="250"/>
      <c r="C7584" s="250"/>
      <c r="D7584" s="250"/>
      <c r="E7584" s="250"/>
      <c r="F7584" s="250"/>
    </row>
    <row r="7585" spans="1:6" ht="15" x14ac:dyDescent="0.25">
      <c r="A7585" s="250"/>
      <c r="B7585" s="250"/>
      <c r="C7585" s="250"/>
      <c r="D7585" s="250"/>
      <c r="E7585" s="250"/>
      <c r="F7585" s="250"/>
    </row>
    <row r="7586" spans="1:6" ht="15" x14ac:dyDescent="0.25">
      <c r="A7586" s="250"/>
      <c r="B7586" s="250"/>
      <c r="C7586" s="250"/>
      <c r="D7586" s="250"/>
      <c r="E7586" s="250"/>
      <c r="F7586" s="250"/>
    </row>
    <row r="7587" spans="1:6" ht="15" x14ac:dyDescent="0.25">
      <c r="A7587" s="250"/>
      <c r="B7587" s="250"/>
      <c r="C7587" s="250"/>
      <c r="D7587" s="250"/>
      <c r="E7587" s="250"/>
      <c r="F7587" s="250"/>
    </row>
    <row r="7588" spans="1:6" ht="15" x14ac:dyDescent="0.25">
      <c r="A7588" s="250"/>
      <c r="B7588" s="250"/>
      <c r="C7588" s="250"/>
      <c r="D7588" s="250"/>
      <c r="E7588" s="250"/>
      <c r="F7588" s="250"/>
    </row>
    <row r="7589" spans="1:6" ht="15" x14ac:dyDescent="0.25">
      <c r="A7589" s="250"/>
      <c r="B7589" s="250"/>
      <c r="C7589" s="250"/>
      <c r="D7589" s="250"/>
      <c r="E7589" s="250"/>
      <c r="F7589" s="250"/>
    </row>
    <row r="7590" spans="1:6" ht="15" x14ac:dyDescent="0.25">
      <c r="A7590" s="250"/>
      <c r="B7590" s="250"/>
      <c r="C7590" s="250"/>
      <c r="D7590" s="250"/>
      <c r="E7590" s="250"/>
      <c r="F7590" s="250"/>
    </row>
    <row r="7591" spans="1:6" ht="15" x14ac:dyDescent="0.25">
      <c r="A7591" s="250"/>
      <c r="B7591" s="250"/>
      <c r="C7591" s="250"/>
      <c r="D7591" s="250"/>
      <c r="E7591" s="250"/>
      <c r="F7591" s="250"/>
    </row>
    <row r="7592" spans="1:6" ht="15" x14ac:dyDescent="0.25">
      <c r="A7592" s="250"/>
      <c r="B7592" s="250"/>
      <c r="C7592" s="250"/>
      <c r="D7592" s="250"/>
      <c r="E7592" s="250"/>
      <c r="F7592" s="250"/>
    </row>
    <row r="7593" spans="1:6" ht="15" x14ac:dyDescent="0.25">
      <c r="A7593" s="250"/>
      <c r="B7593" s="250"/>
      <c r="C7593" s="250"/>
      <c r="D7593" s="250"/>
      <c r="E7593" s="250"/>
      <c r="F7593" s="250"/>
    </row>
    <row r="7594" spans="1:6" ht="15" x14ac:dyDescent="0.25">
      <c r="A7594" s="250"/>
      <c r="B7594" s="250"/>
      <c r="C7594" s="250"/>
      <c r="D7594" s="250"/>
      <c r="E7594" s="250"/>
      <c r="F7594" s="250"/>
    </row>
    <row r="7595" spans="1:6" ht="15" x14ac:dyDescent="0.25">
      <c r="A7595" s="250"/>
      <c r="B7595" s="250"/>
      <c r="C7595" s="250"/>
      <c r="D7595" s="250"/>
      <c r="E7595" s="250"/>
      <c r="F7595" s="250"/>
    </row>
    <row r="7596" spans="1:6" ht="15" x14ac:dyDescent="0.25">
      <c r="A7596" s="250"/>
      <c r="B7596" s="250"/>
      <c r="C7596" s="250"/>
      <c r="D7596" s="250"/>
      <c r="E7596" s="250"/>
      <c r="F7596" s="250"/>
    </row>
    <row r="7597" spans="1:6" ht="15" x14ac:dyDescent="0.25">
      <c r="A7597" s="250"/>
      <c r="B7597" s="250"/>
      <c r="C7597" s="250"/>
      <c r="D7597" s="250"/>
      <c r="E7597" s="250"/>
      <c r="F7597" s="250"/>
    </row>
    <row r="7598" spans="1:6" ht="15" x14ac:dyDescent="0.25">
      <c r="A7598" s="250"/>
      <c r="B7598" s="250"/>
      <c r="C7598" s="250"/>
      <c r="D7598" s="250"/>
      <c r="E7598" s="250"/>
      <c r="F7598" s="250"/>
    </row>
    <row r="7599" spans="1:6" ht="15" x14ac:dyDescent="0.25">
      <c r="A7599" s="250"/>
      <c r="B7599" s="250"/>
      <c r="C7599" s="250"/>
      <c r="D7599" s="250"/>
      <c r="E7599" s="250"/>
      <c r="F7599" s="250"/>
    </row>
    <row r="7600" spans="1:6" ht="15" x14ac:dyDescent="0.25">
      <c r="A7600" s="250"/>
      <c r="B7600" s="250"/>
      <c r="C7600" s="250"/>
      <c r="D7600" s="250"/>
      <c r="E7600" s="250"/>
      <c r="F7600" s="250"/>
    </row>
    <row r="7601" spans="1:6" ht="15" x14ac:dyDescent="0.25">
      <c r="A7601" s="250"/>
      <c r="B7601" s="250"/>
      <c r="C7601" s="250"/>
      <c r="D7601" s="250"/>
      <c r="E7601" s="250"/>
      <c r="F7601" s="250"/>
    </row>
    <row r="7602" spans="1:6" ht="15" x14ac:dyDescent="0.25">
      <c r="A7602" s="250"/>
      <c r="B7602" s="250"/>
      <c r="C7602" s="250"/>
      <c r="D7602" s="250"/>
      <c r="E7602" s="250"/>
      <c r="F7602" s="250"/>
    </row>
    <row r="7603" spans="1:6" ht="15" x14ac:dyDescent="0.25">
      <c r="A7603" s="250"/>
      <c r="B7603" s="250"/>
      <c r="C7603" s="250"/>
      <c r="D7603" s="250"/>
      <c r="E7603" s="250"/>
      <c r="F7603" s="250"/>
    </row>
    <row r="7604" spans="1:6" ht="15" x14ac:dyDescent="0.25">
      <c r="A7604" s="250"/>
      <c r="B7604" s="250"/>
      <c r="C7604" s="250"/>
      <c r="D7604" s="250"/>
      <c r="E7604" s="250"/>
      <c r="F7604" s="250"/>
    </row>
    <row r="7605" spans="1:6" ht="15" x14ac:dyDescent="0.25">
      <c r="A7605" s="250"/>
      <c r="B7605" s="250"/>
      <c r="C7605" s="250"/>
      <c r="D7605" s="250"/>
      <c r="E7605" s="250"/>
      <c r="F7605" s="250"/>
    </row>
    <row r="7606" spans="1:6" ht="15" x14ac:dyDescent="0.25">
      <c r="A7606" s="250"/>
      <c r="B7606" s="250"/>
      <c r="C7606" s="250"/>
      <c r="D7606" s="250"/>
      <c r="E7606" s="250"/>
      <c r="F7606" s="250"/>
    </row>
    <row r="7607" spans="1:6" ht="15" x14ac:dyDescent="0.25">
      <c r="A7607" s="250"/>
      <c r="B7607" s="250"/>
      <c r="C7607" s="250"/>
      <c r="D7607" s="250"/>
      <c r="E7607" s="250"/>
      <c r="F7607" s="250"/>
    </row>
    <row r="7608" spans="1:6" ht="15" x14ac:dyDescent="0.25">
      <c r="A7608" s="250"/>
      <c r="B7608" s="250"/>
      <c r="C7608" s="250"/>
      <c r="D7608" s="250"/>
      <c r="E7608" s="250"/>
      <c r="F7608" s="250"/>
    </row>
    <row r="7609" spans="1:6" ht="15" x14ac:dyDescent="0.25">
      <c r="A7609" s="250"/>
      <c r="B7609" s="250"/>
      <c r="C7609" s="250"/>
      <c r="D7609" s="250"/>
      <c r="E7609" s="250"/>
      <c r="F7609" s="250"/>
    </row>
    <row r="7610" spans="1:6" ht="15" x14ac:dyDescent="0.25">
      <c r="A7610" s="250"/>
      <c r="B7610" s="250"/>
      <c r="C7610" s="250"/>
      <c r="D7610" s="250"/>
      <c r="E7610" s="250"/>
      <c r="F7610" s="250"/>
    </row>
    <row r="7611" spans="1:6" ht="15" x14ac:dyDescent="0.25">
      <c r="A7611" s="250"/>
      <c r="B7611" s="250"/>
      <c r="C7611" s="250"/>
      <c r="D7611" s="250"/>
      <c r="E7611" s="250"/>
      <c r="F7611" s="250"/>
    </row>
    <row r="7612" spans="1:6" ht="15" x14ac:dyDescent="0.25">
      <c r="A7612" s="250"/>
      <c r="B7612" s="250"/>
      <c r="C7612" s="250"/>
      <c r="D7612" s="250"/>
      <c r="E7612" s="250"/>
      <c r="F7612" s="250"/>
    </row>
    <row r="7613" spans="1:6" ht="15" x14ac:dyDescent="0.25">
      <c r="A7613" s="250"/>
      <c r="B7613" s="250"/>
      <c r="C7613" s="250"/>
      <c r="D7613" s="250"/>
      <c r="E7613" s="250"/>
      <c r="F7613" s="250"/>
    </row>
    <row r="7614" spans="1:6" ht="15" x14ac:dyDescent="0.25">
      <c r="A7614" s="250"/>
      <c r="B7614" s="250"/>
      <c r="C7614" s="250"/>
      <c r="D7614" s="250"/>
      <c r="E7614" s="250"/>
      <c r="F7614" s="250"/>
    </row>
    <row r="7615" spans="1:6" ht="15" x14ac:dyDescent="0.25">
      <c r="A7615" s="250"/>
      <c r="B7615" s="250"/>
      <c r="C7615" s="250"/>
      <c r="D7615" s="250"/>
      <c r="E7615" s="250"/>
      <c r="F7615" s="250"/>
    </row>
    <row r="7616" spans="1:6" ht="15" x14ac:dyDescent="0.25">
      <c r="A7616" s="250"/>
      <c r="B7616" s="250"/>
      <c r="C7616" s="250"/>
      <c r="D7616" s="250"/>
      <c r="E7616" s="250"/>
      <c r="F7616" s="250"/>
    </row>
    <row r="7617" spans="1:6" ht="15" x14ac:dyDescent="0.25">
      <c r="A7617" s="250"/>
      <c r="B7617" s="250"/>
      <c r="C7617" s="250"/>
      <c r="D7617" s="250"/>
      <c r="E7617" s="250"/>
      <c r="F7617" s="250"/>
    </row>
    <row r="7618" spans="1:6" ht="15" x14ac:dyDescent="0.25">
      <c r="A7618" s="250"/>
      <c r="B7618" s="250"/>
      <c r="C7618" s="250"/>
      <c r="D7618" s="250"/>
      <c r="E7618" s="250"/>
      <c r="F7618" s="250"/>
    </row>
    <row r="7619" spans="1:6" ht="15" x14ac:dyDescent="0.25">
      <c r="A7619" s="250"/>
      <c r="B7619" s="250"/>
      <c r="C7619" s="250"/>
      <c r="D7619" s="250"/>
      <c r="E7619" s="250"/>
      <c r="F7619" s="250"/>
    </row>
    <row r="7620" spans="1:6" ht="15" x14ac:dyDescent="0.25">
      <c r="A7620" s="250"/>
      <c r="B7620" s="250"/>
      <c r="C7620" s="250"/>
      <c r="D7620" s="250"/>
      <c r="E7620" s="250"/>
      <c r="F7620" s="250"/>
    </row>
    <row r="7621" spans="1:6" ht="15" x14ac:dyDescent="0.25">
      <c r="A7621" s="250"/>
      <c r="B7621" s="250"/>
      <c r="C7621" s="250"/>
      <c r="D7621" s="250"/>
      <c r="E7621" s="250"/>
      <c r="F7621" s="250"/>
    </row>
    <row r="7622" spans="1:6" ht="15" x14ac:dyDescent="0.25">
      <c r="A7622" s="250"/>
      <c r="B7622" s="250"/>
      <c r="C7622" s="250"/>
      <c r="D7622" s="250"/>
      <c r="E7622" s="250"/>
      <c r="F7622" s="250"/>
    </row>
    <row r="7623" spans="1:6" ht="15" x14ac:dyDescent="0.25">
      <c r="A7623" s="250"/>
      <c r="B7623" s="250"/>
      <c r="C7623" s="250"/>
      <c r="D7623" s="250"/>
      <c r="E7623" s="250"/>
      <c r="F7623" s="250"/>
    </row>
    <row r="7624" spans="1:6" ht="15" x14ac:dyDescent="0.25">
      <c r="A7624" s="250"/>
      <c r="B7624" s="250"/>
      <c r="C7624" s="250"/>
      <c r="D7624" s="250"/>
      <c r="E7624" s="250"/>
      <c r="F7624" s="250"/>
    </row>
    <row r="7625" spans="1:6" ht="15" x14ac:dyDescent="0.25">
      <c r="A7625" s="250"/>
      <c r="B7625" s="250"/>
      <c r="C7625" s="250"/>
      <c r="D7625" s="250"/>
      <c r="E7625" s="250"/>
      <c r="F7625" s="250"/>
    </row>
    <row r="7626" spans="1:6" ht="15" x14ac:dyDescent="0.25">
      <c r="A7626" s="250"/>
      <c r="B7626" s="250"/>
      <c r="C7626" s="250"/>
      <c r="D7626" s="250"/>
      <c r="E7626" s="250"/>
      <c r="F7626" s="250"/>
    </row>
    <row r="7627" spans="1:6" ht="15" x14ac:dyDescent="0.25">
      <c r="A7627" s="250"/>
      <c r="B7627" s="250"/>
      <c r="C7627" s="250"/>
      <c r="D7627" s="250"/>
      <c r="E7627" s="250"/>
      <c r="F7627" s="250"/>
    </row>
    <row r="7628" spans="1:6" ht="15" x14ac:dyDescent="0.25">
      <c r="A7628" s="250"/>
      <c r="B7628" s="250"/>
      <c r="C7628" s="250"/>
      <c r="D7628" s="250"/>
      <c r="E7628" s="250"/>
      <c r="F7628" s="250"/>
    </row>
    <row r="7629" spans="1:6" ht="15" x14ac:dyDescent="0.25">
      <c r="A7629" s="250"/>
      <c r="B7629" s="250"/>
      <c r="C7629" s="250"/>
      <c r="D7629" s="250"/>
      <c r="E7629" s="250"/>
      <c r="F7629" s="250"/>
    </row>
    <row r="7630" spans="1:6" ht="15" x14ac:dyDescent="0.25">
      <c r="A7630" s="250"/>
      <c r="B7630" s="250"/>
      <c r="C7630" s="250"/>
      <c r="D7630" s="250"/>
      <c r="E7630" s="250"/>
      <c r="F7630" s="250"/>
    </row>
    <row r="7631" spans="1:6" ht="15" x14ac:dyDescent="0.25">
      <c r="A7631" s="250"/>
      <c r="B7631" s="250"/>
      <c r="C7631" s="250"/>
      <c r="D7631" s="250"/>
      <c r="E7631" s="250"/>
      <c r="F7631" s="250"/>
    </row>
    <row r="7632" spans="1:6" ht="15" x14ac:dyDescent="0.25">
      <c r="A7632" s="250"/>
      <c r="B7632" s="250"/>
      <c r="C7632" s="250"/>
      <c r="D7632" s="250"/>
      <c r="E7632" s="250"/>
      <c r="F7632" s="250"/>
    </row>
    <row r="7633" spans="1:6" ht="15" x14ac:dyDescent="0.25">
      <c r="A7633" s="250"/>
      <c r="B7633" s="250"/>
      <c r="C7633" s="250"/>
      <c r="D7633" s="250"/>
      <c r="E7633" s="250"/>
      <c r="F7633" s="250"/>
    </row>
    <row r="7634" spans="1:6" ht="15" x14ac:dyDescent="0.25">
      <c r="A7634" s="250"/>
      <c r="B7634" s="250"/>
      <c r="C7634" s="250"/>
      <c r="D7634" s="250"/>
      <c r="E7634" s="250"/>
      <c r="F7634" s="250"/>
    </row>
    <row r="7635" spans="1:6" ht="15" x14ac:dyDescent="0.25">
      <c r="A7635" s="250"/>
      <c r="B7635" s="250"/>
      <c r="C7635" s="250"/>
      <c r="D7635" s="250"/>
      <c r="E7635" s="250"/>
      <c r="F7635" s="250"/>
    </row>
    <row r="7636" spans="1:6" ht="15" x14ac:dyDescent="0.25">
      <c r="A7636" s="250"/>
      <c r="B7636" s="250"/>
      <c r="C7636" s="250"/>
      <c r="D7636" s="250"/>
      <c r="E7636" s="250"/>
      <c r="F7636" s="250"/>
    </row>
    <row r="7637" spans="1:6" ht="15" x14ac:dyDescent="0.25">
      <c r="A7637" s="250"/>
      <c r="B7637" s="250"/>
      <c r="C7637" s="250"/>
      <c r="D7637" s="250"/>
      <c r="E7637" s="250"/>
      <c r="F7637" s="250"/>
    </row>
    <row r="7638" spans="1:6" ht="15" x14ac:dyDescent="0.25">
      <c r="A7638" s="250"/>
      <c r="B7638" s="250"/>
      <c r="C7638" s="250"/>
      <c r="D7638" s="250"/>
      <c r="E7638" s="250"/>
      <c r="F7638" s="250"/>
    </row>
    <row r="7639" spans="1:6" ht="15" x14ac:dyDescent="0.25">
      <c r="A7639" s="250"/>
      <c r="B7639" s="250"/>
      <c r="C7639" s="250"/>
      <c r="D7639" s="250"/>
      <c r="E7639" s="250"/>
      <c r="F7639" s="250"/>
    </row>
    <row r="7640" spans="1:6" ht="15" x14ac:dyDescent="0.25">
      <c r="A7640" s="250"/>
      <c r="B7640" s="250"/>
      <c r="C7640" s="250"/>
      <c r="D7640" s="250"/>
      <c r="E7640" s="250"/>
      <c r="F7640" s="250"/>
    </row>
    <row r="7641" spans="1:6" ht="15" x14ac:dyDescent="0.25">
      <c r="A7641" s="250"/>
      <c r="B7641" s="250"/>
      <c r="C7641" s="250"/>
      <c r="D7641" s="250"/>
      <c r="E7641" s="250"/>
      <c r="F7641" s="250"/>
    </row>
    <row r="7642" spans="1:6" ht="15" x14ac:dyDescent="0.25">
      <c r="A7642" s="250"/>
      <c r="B7642" s="250"/>
      <c r="C7642" s="250"/>
      <c r="D7642" s="250"/>
      <c r="E7642" s="250"/>
      <c r="F7642" s="250"/>
    </row>
    <row r="7643" spans="1:6" ht="15" x14ac:dyDescent="0.25">
      <c r="A7643" s="250"/>
      <c r="B7643" s="250"/>
      <c r="C7643" s="250"/>
      <c r="D7643" s="250"/>
      <c r="E7643" s="250"/>
      <c r="F7643" s="250"/>
    </row>
    <row r="7644" spans="1:6" ht="15" x14ac:dyDescent="0.25">
      <c r="A7644" s="250"/>
      <c r="B7644" s="250"/>
      <c r="C7644" s="250"/>
      <c r="D7644" s="250"/>
      <c r="E7644" s="250"/>
      <c r="F7644" s="250"/>
    </row>
    <row r="7645" spans="1:6" ht="15" x14ac:dyDescent="0.25">
      <c r="A7645" s="250"/>
      <c r="B7645" s="250"/>
      <c r="C7645" s="250"/>
      <c r="D7645" s="250"/>
      <c r="E7645" s="250"/>
      <c r="F7645" s="250"/>
    </row>
    <row r="7646" spans="1:6" ht="15" x14ac:dyDescent="0.25">
      <c r="A7646" s="250"/>
      <c r="B7646" s="250"/>
      <c r="C7646" s="250"/>
      <c r="D7646" s="250"/>
      <c r="E7646" s="250"/>
      <c r="F7646" s="250"/>
    </row>
    <row r="7647" spans="1:6" ht="15" x14ac:dyDescent="0.25">
      <c r="A7647" s="250"/>
      <c r="B7647" s="250"/>
      <c r="C7647" s="250"/>
      <c r="D7647" s="250"/>
      <c r="E7647" s="250"/>
      <c r="F7647" s="250"/>
    </row>
    <row r="7648" spans="1:6" ht="15" x14ac:dyDescent="0.25">
      <c r="A7648" s="250"/>
      <c r="B7648" s="250"/>
      <c r="C7648" s="250"/>
      <c r="D7648" s="250"/>
      <c r="E7648" s="250"/>
      <c r="F7648" s="250"/>
    </row>
    <row r="7649" spans="1:6" ht="15" x14ac:dyDescent="0.25">
      <c r="A7649" s="250"/>
      <c r="B7649" s="250"/>
      <c r="C7649" s="250"/>
      <c r="D7649" s="250"/>
      <c r="E7649" s="250"/>
      <c r="F7649" s="250"/>
    </row>
    <row r="7650" spans="1:6" ht="15" x14ac:dyDescent="0.25">
      <c r="A7650" s="250"/>
      <c r="B7650" s="250"/>
      <c r="C7650" s="250"/>
      <c r="D7650" s="250"/>
      <c r="E7650" s="250"/>
      <c r="F7650" s="250"/>
    </row>
    <row r="7651" spans="1:6" ht="15" x14ac:dyDescent="0.25">
      <c r="A7651" s="250"/>
      <c r="B7651" s="250"/>
      <c r="C7651" s="250"/>
      <c r="D7651" s="250"/>
      <c r="E7651" s="250"/>
      <c r="F7651" s="250"/>
    </row>
    <row r="7652" spans="1:6" ht="15" x14ac:dyDescent="0.25">
      <c r="A7652" s="250"/>
      <c r="B7652" s="250"/>
      <c r="C7652" s="250"/>
      <c r="D7652" s="250"/>
      <c r="E7652" s="250"/>
      <c r="F7652" s="250"/>
    </row>
    <row r="7653" spans="1:6" ht="15" x14ac:dyDescent="0.25">
      <c r="A7653" s="250"/>
      <c r="B7653" s="250"/>
      <c r="C7653" s="250"/>
      <c r="D7653" s="250"/>
      <c r="E7653" s="250"/>
      <c r="F7653" s="250"/>
    </row>
    <row r="7654" spans="1:6" ht="15" x14ac:dyDescent="0.25">
      <c r="A7654" s="250"/>
      <c r="B7654" s="250"/>
      <c r="C7654" s="250"/>
      <c r="D7654" s="250"/>
      <c r="E7654" s="250"/>
      <c r="F7654" s="250"/>
    </row>
    <row r="7655" spans="1:6" ht="15" x14ac:dyDescent="0.25">
      <c r="A7655" s="250"/>
      <c r="B7655" s="250"/>
      <c r="C7655" s="250"/>
      <c r="D7655" s="250"/>
      <c r="E7655" s="250"/>
      <c r="F7655" s="250"/>
    </row>
    <row r="7656" spans="1:6" ht="15" x14ac:dyDescent="0.25">
      <c r="A7656" s="250"/>
      <c r="B7656" s="250"/>
      <c r="C7656" s="250"/>
      <c r="D7656" s="250"/>
      <c r="E7656" s="250"/>
      <c r="F7656" s="250"/>
    </row>
    <row r="7657" spans="1:6" ht="15" x14ac:dyDescent="0.25">
      <c r="A7657" s="250"/>
      <c r="B7657" s="250"/>
      <c r="C7657" s="250"/>
      <c r="D7657" s="250"/>
      <c r="E7657" s="250"/>
      <c r="F7657" s="250"/>
    </row>
    <row r="7658" spans="1:6" ht="15" x14ac:dyDescent="0.25">
      <c r="A7658" s="250"/>
      <c r="B7658" s="250"/>
      <c r="C7658" s="250"/>
      <c r="D7658" s="250"/>
      <c r="E7658" s="250"/>
      <c r="F7658" s="250"/>
    </row>
    <row r="7659" spans="1:6" ht="15" x14ac:dyDescent="0.25">
      <c r="A7659" s="250"/>
      <c r="B7659" s="250"/>
      <c r="C7659" s="250"/>
      <c r="D7659" s="250"/>
      <c r="E7659" s="250"/>
      <c r="F7659" s="250"/>
    </row>
    <row r="7660" spans="1:6" ht="15" x14ac:dyDescent="0.25">
      <c r="A7660" s="250"/>
      <c r="B7660" s="250"/>
      <c r="C7660" s="250"/>
      <c r="D7660" s="250"/>
      <c r="E7660" s="250"/>
      <c r="F7660" s="250"/>
    </row>
    <row r="7661" spans="1:6" ht="15" x14ac:dyDescent="0.25">
      <c r="A7661" s="250"/>
      <c r="B7661" s="250"/>
      <c r="C7661" s="250"/>
      <c r="D7661" s="250"/>
      <c r="E7661" s="250"/>
      <c r="F7661" s="250"/>
    </row>
    <row r="7662" spans="1:6" ht="15" x14ac:dyDescent="0.25">
      <c r="A7662" s="250"/>
      <c r="B7662" s="250"/>
      <c r="C7662" s="250"/>
      <c r="D7662" s="250"/>
      <c r="E7662" s="250"/>
      <c r="F7662" s="250"/>
    </row>
    <row r="7663" spans="1:6" ht="15" x14ac:dyDescent="0.25">
      <c r="A7663" s="250"/>
      <c r="B7663" s="250"/>
      <c r="C7663" s="250"/>
      <c r="D7663" s="250"/>
      <c r="E7663" s="250"/>
      <c r="F7663" s="250"/>
    </row>
    <row r="7664" spans="1:6" ht="15" x14ac:dyDescent="0.25">
      <c r="A7664" s="250"/>
      <c r="B7664" s="250"/>
      <c r="C7664" s="250"/>
      <c r="D7664" s="250"/>
      <c r="E7664" s="250"/>
      <c r="F7664" s="250"/>
    </row>
    <row r="7665" spans="1:6" ht="15" x14ac:dyDescent="0.25">
      <c r="A7665" s="250"/>
      <c r="B7665" s="250"/>
      <c r="C7665" s="250"/>
      <c r="D7665" s="250"/>
      <c r="E7665" s="250"/>
      <c r="F7665" s="250"/>
    </row>
    <row r="7666" spans="1:6" ht="15" x14ac:dyDescent="0.25">
      <c r="A7666" s="250"/>
      <c r="B7666" s="250"/>
      <c r="C7666" s="250"/>
      <c r="D7666" s="250"/>
      <c r="E7666" s="250"/>
      <c r="F7666" s="250"/>
    </row>
    <row r="7667" spans="1:6" ht="15" x14ac:dyDescent="0.25">
      <c r="A7667" s="250"/>
      <c r="B7667" s="250"/>
      <c r="C7667" s="250"/>
      <c r="D7667" s="250"/>
      <c r="E7667" s="250"/>
      <c r="F7667" s="250"/>
    </row>
    <row r="7668" spans="1:6" ht="15" x14ac:dyDescent="0.25">
      <c r="A7668" s="250"/>
      <c r="B7668" s="250"/>
      <c r="C7668" s="250"/>
      <c r="D7668" s="250"/>
      <c r="E7668" s="250"/>
      <c r="F7668" s="250"/>
    </row>
    <row r="7669" spans="1:6" ht="15" x14ac:dyDescent="0.25">
      <c r="A7669" s="250"/>
      <c r="B7669" s="250"/>
      <c r="C7669" s="250"/>
      <c r="D7669" s="250"/>
      <c r="E7669" s="250"/>
      <c r="F7669" s="250"/>
    </row>
    <row r="7670" spans="1:6" ht="15" x14ac:dyDescent="0.25">
      <c r="A7670" s="250"/>
      <c r="B7670" s="250"/>
      <c r="C7670" s="250"/>
      <c r="D7670" s="250"/>
      <c r="E7670" s="250"/>
      <c r="F7670" s="250"/>
    </row>
    <row r="7671" spans="1:6" ht="15" x14ac:dyDescent="0.25">
      <c r="A7671" s="250"/>
      <c r="B7671" s="250"/>
      <c r="C7671" s="250"/>
      <c r="D7671" s="250"/>
      <c r="E7671" s="250"/>
      <c r="F7671" s="250"/>
    </row>
    <row r="7672" spans="1:6" ht="15" x14ac:dyDescent="0.25">
      <c r="A7672" s="250"/>
      <c r="B7672" s="250"/>
      <c r="C7672" s="250"/>
      <c r="D7672" s="250"/>
      <c r="E7672" s="250"/>
      <c r="F7672" s="250"/>
    </row>
    <row r="7673" spans="1:6" ht="15" x14ac:dyDescent="0.25">
      <c r="A7673" s="250"/>
      <c r="B7673" s="250"/>
      <c r="C7673" s="250"/>
      <c r="D7673" s="250"/>
      <c r="E7673" s="250"/>
      <c r="F7673" s="250"/>
    </row>
    <row r="7674" spans="1:6" ht="15" x14ac:dyDescent="0.25">
      <c r="A7674" s="250"/>
      <c r="B7674" s="250"/>
      <c r="C7674" s="250"/>
      <c r="D7674" s="250"/>
      <c r="E7674" s="250"/>
      <c r="F7674" s="250"/>
    </row>
    <row r="7675" spans="1:6" ht="15" x14ac:dyDescent="0.25">
      <c r="A7675" s="250"/>
      <c r="B7675" s="250"/>
      <c r="C7675" s="250"/>
      <c r="D7675" s="250"/>
      <c r="E7675" s="250"/>
      <c r="F7675" s="250"/>
    </row>
    <row r="7676" spans="1:6" ht="15" x14ac:dyDescent="0.25">
      <c r="A7676" s="250"/>
      <c r="B7676" s="250"/>
      <c r="C7676" s="250"/>
      <c r="D7676" s="250"/>
      <c r="E7676" s="250"/>
      <c r="F7676" s="250"/>
    </row>
    <row r="7677" spans="1:6" ht="15" x14ac:dyDescent="0.25">
      <c r="A7677" s="250"/>
      <c r="B7677" s="250"/>
      <c r="C7677" s="250"/>
      <c r="D7677" s="250"/>
      <c r="E7677" s="250"/>
      <c r="F7677" s="250"/>
    </row>
    <row r="7678" spans="1:6" ht="15" x14ac:dyDescent="0.25">
      <c r="A7678" s="250"/>
      <c r="B7678" s="250"/>
      <c r="C7678" s="250"/>
      <c r="D7678" s="250"/>
      <c r="E7678" s="250"/>
      <c r="F7678" s="250"/>
    </row>
    <row r="7679" spans="1:6" ht="15" x14ac:dyDescent="0.25">
      <c r="A7679" s="250"/>
      <c r="B7679" s="250"/>
      <c r="C7679" s="250"/>
      <c r="D7679" s="250"/>
      <c r="E7679" s="250"/>
      <c r="F7679" s="250"/>
    </row>
    <row r="7680" spans="1:6" ht="15" x14ac:dyDescent="0.25">
      <c r="A7680" s="250"/>
      <c r="B7680" s="250"/>
      <c r="C7680" s="250"/>
      <c r="D7680" s="250"/>
      <c r="E7680" s="250"/>
      <c r="F7680" s="250"/>
    </row>
    <row r="7681" spans="1:6" ht="15" x14ac:dyDescent="0.25">
      <c r="A7681" s="250"/>
      <c r="B7681" s="250"/>
      <c r="C7681" s="250"/>
      <c r="D7681" s="250"/>
      <c r="E7681" s="250"/>
      <c r="F7681" s="250"/>
    </row>
    <row r="7682" spans="1:6" ht="15" x14ac:dyDescent="0.25">
      <c r="A7682" s="250"/>
      <c r="B7682" s="250"/>
      <c r="C7682" s="250"/>
      <c r="D7682" s="250"/>
      <c r="E7682" s="250"/>
      <c r="F7682" s="250"/>
    </row>
    <row r="7683" spans="1:6" ht="15" x14ac:dyDescent="0.25">
      <c r="A7683" s="250"/>
      <c r="B7683" s="250"/>
      <c r="C7683" s="250"/>
      <c r="D7683" s="250"/>
      <c r="E7683" s="250"/>
      <c r="F7683" s="250"/>
    </row>
    <row r="7684" spans="1:6" ht="15" x14ac:dyDescent="0.25">
      <c r="A7684" s="250"/>
      <c r="B7684" s="250"/>
      <c r="C7684" s="250"/>
      <c r="D7684" s="250"/>
      <c r="E7684" s="250"/>
      <c r="F7684" s="250"/>
    </row>
    <row r="7685" spans="1:6" ht="15" x14ac:dyDescent="0.25">
      <c r="A7685" s="250"/>
      <c r="B7685" s="250"/>
      <c r="C7685" s="250"/>
      <c r="D7685" s="250"/>
      <c r="E7685" s="250"/>
      <c r="F7685" s="250"/>
    </row>
    <row r="7686" spans="1:6" ht="15" x14ac:dyDescent="0.25">
      <c r="A7686" s="250"/>
      <c r="B7686" s="250"/>
      <c r="C7686" s="250"/>
      <c r="D7686" s="250"/>
      <c r="E7686" s="250"/>
      <c r="F7686" s="250"/>
    </row>
    <row r="7687" spans="1:6" ht="15" x14ac:dyDescent="0.25">
      <c r="A7687" s="250"/>
      <c r="B7687" s="250"/>
      <c r="C7687" s="250"/>
      <c r="D7687" s="250"/>
      <c r="E7687" s="250"/>
      <c r="F7687" s="250"/>
    </row>
    <row r="7688" spans="1:6" ht="15" x14ac:dyDescent="0.25">
      <c r="A7688" s="250"/>
      <c r="B7688" s="250"/>
      <c r="C7688" s="250"/>
      <c r="D7688" s="250"/>
      <c r="E7688" s="250"/>
      <c r="F7688" s="250"/>
    </row>
    <row r="7689" spans="1:6" ht="15" x14ac:dyDescent="0.25">
      <c r="A7689" s="250"/>
      <c r="B7689" s="250"/>
      <c r="C7689" s="250"/>
      <c r="D7689" s="250"/>
      <c r="E7689" s="250"/>
      <c r="F7689" s="250"/>
    </row>
    <row r="7690" spans="1:6" ht="15" x14ac:dyDescent="0.25">
      <c r="A7690" s="250"/>
      <c r="B7690" s="250"/>
      <c r="C7690" s="250"/>
      <c r="D7690" s="250"/>
      <c r="E7690" s="250"/>
      <c r="F7690" s="250"/>
    </row>
    <row r="7691" spans="1:6" ht="15" x14ac:dyDescent="0.25">
      <c r="A7691" s="250"/>
      <c r="B7691" s="250"/>
      <c r="C7691" s="250"/>
      <c r="D7691" s="250"/>
      <c r="E7691" s="250"/>
      <c r="F7691" s="250"/>
    </row>
    <row r="7692" spans="1:6" ht="15" x14ac:dyDescent="0.25">
      <c r="A7692" s="250"/>
      <c r="B7692" s="250"/>
      <c r="C7692" s="250"/>
      <c r="D7692" s="250"/>
      <c r="E7692" s="250"/>
      <c r="F7692" s="250"/>
    </row>
    <row r="7693" spans="1:6" ht="15" x14ac:dyDescent="0.25">
      <c r="A7693" s="250"/>
      <c r="B7693" s="250"/>
      <c r="C7693" s="250"/>
      <c r="D7693" s="250"/>
      <c r="E7693" s="250"/>
      <c r="F7693" s="250"/>
    </row>
    <row r="7694" spans="1:6" ht="15" x14ac:dyDescent="0.25">
      <c r="A7694" s="250"/>
      <c r="B7694" s="250"/>
      <c r="C7694" s="250"/>
      <c r="D7694" s="250"/>
      <c r="E7694" s="250"/>
      <c r="F7694" s="250"/>
    </row>
    <row r="7695" spans="1:6" ht="15" x14ac:dyDescent="0.25">
      <c r="A7695" s="250"/>
      <c r="B7695" s="250"/>
      <c r="C7695" s="250"/>
      <c r="D7695" s="250"/>
      <c r="E7695" s="250"/>
      <c r="F7695" s="250"/>
    </row>
    <row r="7696" spans="1:6" ht="15" x14ac:dyDescent="0.25">
      <c r="A7696" s="250"/>
      <c r="B7696" s="250"/>
      <c r="C7696" s="250"/>
      <c r="D7696" s="250"/>
      <c r="E7696" s="250"/>
      <c r="F7696" s="250"/>
    </row>
    <row r="7697" spans="1:6" ht="15" x14ac:dyDescent="0.25">
      <c r="A7697" s="250"/>
      <c r="B7697" s="250"/>
      <c r="C7697" s="250"/>
      <c r="D7697" s="250"/>
      <c r="E7697" s="250"/>
      <c r="F7697" s="250"/>
    </row>
    <row r="7698" spans="1:6" ht="15" x14ac:dyDescent="0.25">
      <c r="A7698" s="250"/>
      <c r="B7698" s="250"/>
      <c r="C7698" s="250"/>
      <c r="D7698" s="250"/>
      <c r="E7698" s="250"/>
      <c r="F7698" s="250"/>
    </row>
    <row r="7699" spans="1:6" ht="15" x14ac:dyDescent="0.25">
      <c r="A7699" s="250"/>
      <c r="B7699" s="250"/>
      <c r="C7699" s="250"/>
      <c r="D7699" s="250"/>
      <c r="E7699" s="250"/>
      <c r="F7699" s="250"/>
    </row>
    <row r="7700" spans="1:6" ht="15" x14ac:dyDescent="0.25">
      <c r="A7700" s="250"/>
      <c r="B7700" s="250"/>
      <c r="C7700" s="250"/>
      <c r="D7700" s="250"/>
      <c r="E7700" s="250"/>
      <c r="F7700" s="250"/>
    </row>
    <row r="7701" spans="1:6" ht="15" x14ac:dyDescent="0.25">
      <c r="A7701" s="250"/>
      <c r="B7701" s="250"/>
      <c r="C7701" s="250"/>
      <c r="D7701" s="250"/>
      <c r="E7701" s="250"/>
      <c r="F7701" s="250"/>
    </row>
    <row r="7702" spans="1:6" ht="15" x14ac:dyDescent="0.25">
      <c r="A7702" s="250"/>
      <c r="B7702" s="250"/>
      <c r="C7702" s="250"/>
      <c r="D7702" s="250"/>
      <c r="E7702" s="250"/>
      <c r="F7702" s="250"/>
    </row>
    <row r="7703" spans="1:6" ht="15" x14ac:dyDescent="0.25">
      <c r="A7703" s="250"/>
      <c r="B7703" s="250"/>
      <c r="C7703" s="250"/>
      <c r="D7703" s="250"/>
      <c r="E7703" s="250"/>
      <c r="F7703" s="250"/>
    </row>
    <row r="7704" spans="1:6" ht="15" x14ac:dyDescent="0.25">
      <c r="A7704" s="250"/>
      <c r="B7704" s="250"/>
      <c r="C7704" s="250"/>
      <c r="D7704" s="250"/>
      <c r="E7704" s="250"/>
      <c r="F7704" s="250"/>
    </row>
    <row r="7705" spans="1:6" ht="15" x14ac:dyDescent="0.25">
      <c r="A7705" s="250"/>
      <c r="B7705" s="250"/>
      <c r="C7705" s="250"/>
      <c r="D7705" s="250"/>
      <c r="E7705" s="250"/>
      <c r="F7705" s="250"/>
    </row>
    <row r="7706" spans="1:6" ht="15" x14ac:dyDescent="0.25">
      <c r="A7706" s="250"/>
      <c r="B7706" s="250"/>
      <c r="C7706" s="250"/>
      <c r="D7706" s="250"/>
      <c r="E7706" s="250"/>
      <c r="F7706" s="250"/>
    </row>
    <row r="7707" spans="1:6" ht="15" x14ac:dyDescent="0.25">
      <c r="A7707" s="250"/>
      <c r="B7707" s="250"/>
      <c r="C7707" s="250"/>
      <c r="D7707" s="250"/>
      <c r="E7707" s="250"/>
      <c r="F7707" s="250"/>
    </row>
    <row r="7708" spans="1:6" ht="15" x14ac:dyDescent="0.25">
      <c r="A7708" s="250"/>
      <c r="B7708" s="250"/>
      <c r="C7708" s="250"/>
      <c r="D7708" s="250"/>
      <c r="E7708" s="250"/>
      <c r="F7708" s="250"/>
    </row>
    <row r="7709" spans="1:6" ht="15" x14ac:dyDescent="0.25">
      <c r="A7709" s="250"/>
      <c r="B7709" s="250"/>
      <c r="C7709" s="250"/>
      <c r="D7709" s="250"/>
      <c r="E7709" s="250"/>
      <c r="F7709" s="250"/>
    </row>
    <row r="7710" spans="1:6" ht="15" x14ac:dyDescent="0.25">
      <c r="A7710" s="250"/>
      <c r="B7710" s="250"/>
      <c r="C7710" s="250"/>
      <c r="D7710" s="250"/>
      <c r="E7710" s="250"/>
      <c r="F7710" s="250"/>
    </row>
    <row r="7711" spans="1:6" ht="15" x14ac:dyDescent="0.25">
      <c r="A7711" s="250"/>
      <c r="B7711" s="250"/>
      <c r="C7711" s="250"/>
      <c r="D7711" s="250"/>
      <c r="E7711" s="250"/>
      <c r="F7711" s="250"/>
    </row>
    <row r="7712" spans="1:6" ht="15" x14ac:dyDescent="0.25">
      <c r="A7712" s="250"/>
      <c r="B7712" s="250"/>
      <c r="C7712" s="250"/>
      <c r="D7712" s="250"/>
      <c r="E7712" s="250"/>
      <c r="F7712" s="250"/>
    </row>
    <row r="7713" spans="1:6" ht="15" x14ac:dyDescent="0.25">
      <c r="A7713" s="250"/>
      <c r="B7713" s="250"/>
      <c r="C7713" s="250"/>
      <c r="D7713" s="250"/>
      <c r="E7713" s="250"/>
      <c r="F7713" s="250"/>
    </row>
    <row r="7714" spans="1:6" ht="15" x14ac:dyDescent="0.25">
      <c r="A7714" s="250"/>
      <c r="B7714" s="250"/>
      <c r="C7714" s="250"/>
      <c r="D7714" s="250"/>
      <c r="E7714" s="250"/>
      <c r="F7714" s="250"/>
    </row>
    <row r="7715" spans="1:6" ht="15" x14ac:dyDescent="0.25">
      <c r="A7715" s="250"/>
      <c r="B7715" s="250"/>
      <c r="C7715" s="250"/>
      <c r="D7715" s="250"/>
      <c r="E7715" s="250"/>
      <c r="F7715" s="250"/>
    </row>
    <row r="7716" spans="1:6" ht="15" x14ac:dyDescent="0.25">
      <c r="A7716" s="250"/>
      <c r="B7716" s="250"/>
      <c r="C7716" s="250"/>
      <c r="D7716" s="250"/>
      <c r="E7716" s="250"/>
      <c r="F7716" s="250"/>
    </row>
    <row r="7717" spans="1:6" ht="15" x14ac:dyDescent="0.25">
      <c r="A7717" s="250"/>
      <c r="B7717" s="250"/>
      <c r="C7717" s="250"/>
      <c r="D7717" s="250"/>
      <c r="E7717" s="250"/>
      <c r="F7717" s="250"/>
    </row>
    <row r="7718" spans="1:6" ht="15" x14ac:dyDescent="0.25">
      <c r="A7718" s="250"/>
      <c r="B7718" s="250"/>
      <c r="C7718" s="250"/>
      <c r="D7718" s="250"/>
      <c r="E7718" s="250"/>
      <c r="F7718" s="250"/>
    </row>
    <row r="7719" spans="1:6" ht="15" x14ac:dyDescent="0.25">
      <c r="A7719" s="250"/>
      <c r="B7719" s="250"/>
      <c r="C7719" s="250"/>
      <c r="D7719" s="250"/>
      <c r="E7719" s="250"/>
      <c r="F7719" s="250"/>
    </row>
    <row r="7720" spans="1:6" ht="15" x14ac:dyDescent="0.25">
      <c r="A7720" s="250"/>
      <c r="B7720" s="250"/>
      <c r="C7720" s="250"/>
      <c r="D7720" s="250"/>
      <c r="E7720" s="250"/>
      <c r="F7720" s="250"/>
    </row>
    <row r="7721" spans="1:6" ht="15" x14ac:dyDescent="0.25">
      <c r="A7721" s="250"/>
      <c r="B7721" s="250"/>
      <c r="C7721" s="250"/>
      <c r="D7721" s="250"/>
      <c r="E7721" s="250"/>
      <c r="F7721" s="250"/>
    </row>
    <row r="7722" spans="1:6" ht="15" x14ac:dyDescent="0.25">
      <c r="A7722" s="250"/>
      <c r="B7722" s="250"/>
      <c r="C7722" s="250"/>
      <c r="D7722" s="250"/>
      <c r="E7722" s="250"/>
      <c r="F7722" s="250"/>
    </row>
    <row r="7723" spans="1:6" ht="15" x14ac:dyDescent="0.25">
      <c r="A7723" s="250"/>
      <c r="B7723" s="250"/>
      <c r="C7723" s="250"/>
      <c r="D7723" s="250"/>
      <c r="E7723" s="250"/>
      <c r="F7723" s="250"/>
    </row>
    <row r="7724" spans="1:6" ht="15" x14ac:dyDescent="0.25">
      <c r="A7724" s="250"/>
      <c r="B7724" s="250"/>
      <c r="C7724" s="250"/>
      <c r="D7724" s="250"/>
      <c r="E7724" s="250"/>
      <c r="F7724" s="250"/>
    </row>
    <row r="7725" spans="1:6" ht="15" x14ac:dyDescent="0.25">
      <c r="A7725" s="250"/>
      <c r="B7725" s="250"/>
      <c r="C7725" s="250"/>
      <c r="D7725" s="250"/>
      <c r="E7725" s="250"/>
      <c r="F7725" s="250"/>
    </row>
    <row r="7726" spans="1:6" ht="15" x14ac:dyDescent="0.25">
      <c r="A7726" s="250"/>
      <c r="B7726" s="250"/>
      <c r="C7726" s="250"/>
      <c r="D7726" s="250"/>
      <c r="E7726" s="250"/>
      <c r="F7726" s="250"/>
    </row>
    <row r="7727" spans="1:6" ht="15" x14ac:dyDescent="0.25">
      <c r="A7727" s="250"/>
      <c r="B7727" s="250"/>
      <c r="C7727" s="250"/>
      <c r="D7727" s="250"/>
      <c r="E7727" s="250"/>
      <c r="F7727" s="250"/>
    </row>
    <row r="7728" spans="1:6" ht="15" x14ac:dyDescent="0.25">
      <c r="A7728" s="250"/>
      <c r="B7728" s="250"/>
      <c r="C7728" s="250"/>
      <c r="D7728" s="250"/>
      <c r="E7728" s="250"/>
      <c r="F7728" s="250"/>
    </row>
    <row r="7729" spans="1:6" ht="15" x14ac:dyDescent="0.25">
      <c r="A7729" s="250"/>
      <c r="B7729" s="250"/>
      <c r="C7729" s="250"/>
      <c r="D7729" s="250"/>
      <c r="E7729" s="250"/>
      <c r="F7729" s="250"/>
    </row>
    <row r="7730" spans="1:6" ht="15" x14ac:dyDescent="0.25">
      <c r="A7730" s="250"/>
      <c r="B7730" s="250"/>
      <c r="C7730" s="250"/>
      <c r="D7730" s="250"/>
      <c r="E7730" s="250"/>
      <c r="F7730" s="250"/>
    </row>
    <row r="7731" spans="1:6" ht="15" x14ac:dyDescent="0.25">
      <c r="A7731" s="250"/>
      <c r="B7731" s="250"/>
      <c r="C7731" s="250"/>
      <c r="D7731" s="250"/>
      <c r="E7731" s="250"/>
      <c r="F7731" s="250"/>
    </row>
    <row r="7732" spans="1:6" ht="15" x14ac:dyDescent="0.25">
      <c r="A7732" s="250"/>
      <c r="B7732" s="250"/>
      <c r="C7732" s="250"/>
      <c r="D7732" s="250"/>
      <c r="E7732" s="250"/>
      <c r="F7732" s="250"/>
    </row>
    <row r="7733" spans="1:6" ht="15" x14ac:dyDescent="0.25">
      <c r="A7733" s="250"/>
      <c r="B7733" s="250"/>
      <c r="C7733" s="250"/>
      <c r="D7733" s="250"/>
      <c r="E7733" s="250"/>
      <c r="F7733" s="250"/>
    </row>
    <row r="7734" spans="1:6" ht="15" x14ac:dyDescent="0.25">
      <c r="A7734" s="250"/>
      <c r="B7734" s="250"/>
      <c r="C7734" s="250"/>
      <c r="D7734" s="250"/>
      <c r="E7734" s="250"/>
      <c r="F7734" s="250"/>
    </row>
    <row r="7735" spans="1:6" ht="15" x14ac:dyDescent="0.25">
      <c r="A7735" s="250"/>
      <c r="B7735" s="250"/>
      <c r="C7735" s="250"/>
      <c r="D7735" s="250"/>
      <c r="E7735" s="250"/>
      <c r="F7735" s="250"/>
    </row>
    <row r="7736" spans="1:6" ht="15" x14ac:dyDescent="0.25">
      <c r="A7736" s="250"/>
      <c r="B7736" s="250"/>
      <c r="C7736" s="250"/>
      <c r="D7736" s="250"/>
      <c r="E7736" s="250"/>
      <c r="F7736" s="250"/>
    </row>
    <row r="7737" spans="1:6" ht="15" x14ac:dyDescent="0.25">
      <c r="A7737" s="250"/>
      <c r="B7737" s="250"/>
      <c r="C7737" s="250"/>
      <c r="D7737" s="250"/>
      <c r="E7737" s="250"/>
      <c r="F7737" s="250"/>
    </row>
    <row r="7738" spans="1:6" ht="15" x14ac:dyDescent="0.25">
      <c r="A7738" s="250"/>
      <c r="B7738" s="250"/>
      <c r="C7738" s="250"/>
      <c r="D7738" s="250"/>
      <c r="E7738" s="250"/>
      <c r="F7738" s="250"/>
    </row>
    <row r="7739" spans="1:6" ht="15" x14ac:dyDescent="0.25">
      <c r="A7739" s="250"/>
      <c r="B7739" s="250"/>
      <c r="C7739" s="250"/>
      <c r="D7739" s="250"/>
      <c r="E7739" s="250"/>
      <c r="F7739" s="250"/>
    </row>
    <row r="7740" spans="1:6" ht="15" x14ac:dyDescent="0.25">
      <c r="A7740" s="250"/>
      <c r="B7740" s="250"/>
      <c r="C7740" s="250"/>
      <c r="D7740" s="250"/>
      <c r="E7740" s="250"/>
      <c r="F7740" s="250"/>
    </row>
    <row r="7741" spans="1:6" ht="15" x14ac:dyDescent="0.25">
      <c r="A7741" s="250"/>
      <c r="B7741" s="250"/>
      <c r="C7741" s="250"/>
      <c r="D7741" s="250"/>
      <c r="E7741" s="250"/>
      <c r="F7741" s="250"/>
    </row>
    <row r="7742" spans="1:6" ht="15" x14ac:dyDescent="0.25">
      <c r="A7742" s="250"/>
      <c r="B7742" s="250"/>
      <c r="C7742" s="250"/>
      <c r="D7742" s="250"/>
      <c r="E7742" s="250"/>
      <c r="F7742" s="250"/>
    </row>
    <row r="7743" spans="1:6" ht="15" x14ac:dyDescent="0.25">
      <c r="A7743" s="250"/>
      <c r="B7743" s="250"/>
      <c r="C7743" s="250"/>
      <c r="D7743" s="250"/>
      <c r="E7743" s="250"/>
      <c r="F7743" s="250"/>
    </row>
    <row r="7744" spans="1:6" ht="15" x14ac:dyDescent="0.25">
      <c r="A7744" s="250"/>
      <c r="B7744" s="250"/>
      <c r="C7744" s="250"/>
      <c r="D7744" s="250"/>
      <c r="E7744" s="250"/>
      <c r="F7744" s="250"/>
    </row>
    <row r="7745" spans="1:6" ht="15" x14ac:dyDescent="0.25">
      <c r="A7745" s="250"/>
      <c r="B7745" s="250"/>
      <c r="C7745" s="250"/>
      <c r="D7745" s="250"/>
      <c r="E7745" s="250"/>
      <c r="F7745" s="250"/>
    </row>
    <row r="7746" spans="1:6" ht="15" x14ac:dyDescent="0.25">
      <c r="A7746" s="250"/>
      <c r="B7746" s="250"/>
      <c r="C7746" s="250"/>
      <c r="D7746" s="250"/>
      <c r="E7746" s="250"/>
      <c r="F7746" s="250"/>
    </row>
    <row r="7747" spans="1:6" ht="15" x14ac:dyDescent="0.25">
      <c r="A7747" s="250"/>
      <c r="B7747" s="250"/>
      <c r="C7747" s="250"/>
      <c r="D7747" s="250"/>
      <c r="E7747" s="250"/>
      <c r="F7747" s="250"/>
    </row>
    <row r="7748" spans="1:6" ht="15" x14ac:dyDescent="0.25">
      <c r="A7748" s="250"/>
      <c r="B7748" s="250"/>
      <c r="C7748" s="250"/>
      <c r="D7748" s="250"/>
      <c r="E7748" s="250"/>
      <c r="F7748" s="250"/>
    </row>
    <row r="7749" spans="1:6" ht="15" x14ac:dyDescent="0.25">
      <c r="A7749" s="250"/>
      <c r="B7749" s="250"/>
      <c r="C7749" s="250"/>
      <c r="D7749" s="250"/>
      <c r="E7749" s="250"/>
      <c r="F7749" s="250"/>
    </row>
    <row r="7750" spans="1:6" ht="15" x14ac:dyDescent="0.25">
      <c r="A7750" s="250"/>
      <c r="B7750" s="250"/>
      <c r="C7750" s="250"/>
      <c r="D7750" s="250"/>
      <c r="E7750" s="250"/>
      <c r="F7750" s="250"/>
    </row>
    <row r="7751" spans="1:6" ht="15" x14ac:dyDescent="0.25">
      <c r="A7751" s="250"/>
      <c r="B7751" s="250"/>
      <c r="C7751" s="250"/>
      <c r="D7751" s="250"/>
      <c r="E7751" s="250"/>
      <c r="F7751" s="250"/>
    </row>
    <row r="7752" spans="1:6" ht="15" x14ac:dyDescent="0.25">
      <c r="A7752" s="250"/>
      <c r="B7752" s="250"/>
      <c r="C7752" s="250"/>
      <c r="D7752" s="250"/>
      <c r="E7752" s="250"/>
      <c r="F7752" s="250"/>
    </row>
    <row r="7753" spans="1:6" ht="15" x14ac:dyDescent="0.25">
      <c r="A7753" s="250"/>
      <c r="B7753" s="250"/>
      <c r="C7753" s="250"/>
      <c r="D7753" s="250"/>
      <c r="E7753" s="250"/>
      <c r="F7753" s="250"/>
    </row>
    <row r="7754" spans="1:6" ht="15" x14ac:dyDescent="0.25">
      <c r="A7754" s="250"/>
      <c r="B7754" s="250"/>
      <c r="C7754" s="250"/>
      <c r="D7754" s="250"/>
      <c r="E7754" s="250"/>
      <c r="F7754" s="250"/>
    </row>
    <row r="7755" spans="1:6" ht="15" x14ac:dyDescent="0.25">
      <c r="A7755" s="250"/>
      <c r="B7755" s="250"/>
      <c r="C7755" s="250"/>
      <c r="D7755" s="250"/>
      <c r="E7755" s="250"/>
      <c r="F7755" s="250"/>
    </row>
    <row r="7756" spans="1:6" ht="15" x14ac:dyDescent="0.25">
      <c r="A7756" s="250"/>
      <c r="B7756" s="250"/>
      <c r="C7756" s="250"/>
      <c r="D7756" s="250"/>
      <c r="E7756" s="250"/>
      <c r="F7756" s="250"/>
    </row>
    <row r="7757" spans="1:6" ht="15" x14ac:dyDescent="0.25">
      <c r="A7757" s="250"/>
      <c r="B7757" s="250"/>
      <c r="C7757" s="250"/>
      <c r="D7757" s="250"/>
      <c r="E7757" s="250"/>
      <c r="F7757" s="250"/>
    </row>
    <row r="7758" spans="1:6" ht="15" x14ac:dyDescent="0.25">
      <c r="A7758" s="250"/>
      <c r="B7758" s="250"/>
      <c r="C7758" s="250"/>
      <c r="D7758" s="250"/>
      <c r="E7758" s="250"/>
      <c r="F7758" s="250"/>
    </row>
    <row r="7759" spans="1:6" ht="15" x14ac:dyDescent="0.25">
      <c r="A7759" s="250"/>
      <c r="B7759" s="250"/>
      <c r="C7759" s="250"/>
      <c r="D7759" s="250"/>
      <c r="E7759" s="250"/>
      <c r="F7759" s="250"/>
    </row>
    <row r="7760" spans="1:6" ht="15" x14ac:dyDescent="0.25">
      <c r="A7760" s="250"/>
      <c r="B7760" s="250"/>
      <c r="C7760" s="250"/>
      <c r="D7760" s="250"/>
      <c r="E7760" s="250"/>
      <c r="F7760" s="250"/>
    </row>
    <row r="7761" spans="1:6" ht="15" x14ac:dyDescent="0.25">
      <c r="A7761" s="250"/>
      <c r="B7761" s="250"/>
      <c r="C7761" s="250"/>
      <c r="D7761" s="250"/>
      <c r="E7761" s="250"/>
      <c r="F7761" s="250"/>
    </row>
    <row r="7762" spans="1:6" ht="15" x14ac:dyDescent="0.25">
      <c r="A7762" s="250"/>
      <c r="B7762" s="250"/>
      <c r="C7762" s="250"/>
      <c r="D7762" s="250"/>
      <c r="E7762" s="250"/>
      <c r="F7762" s="250"/>
    </row>
    <row r="7763" spans="1:6" ht="15" x14ac:dyDescent="0.25">
      <c r="A7763" s="250"/>
      <c r="B7763" s="250"/>
      <c r="C7763" s="250"/>
      <c r="D7763" s="250"/>
      <c r="E7763" s="250"/>
      <c r="F7763" s="250"/>
    </row>
    <row r="7764" spans="1:6" ht="15" x14ac:dyDescent="0.25">
      <c r="A7764" s="250"/>
      <c r="B7764" s="250"/>
      <c r="C7764" s="250"/>
      <c r="D7764" s="250"/>
      <c r="E7764" s="250"/>
      <c r="F7764" s="250"/>
    </row>
    <row r="7765" spans="1:6" ht="15" x14ac:dyDescent="0.25">
      <c r="A7765" s="250"/>
      <c r="B7765" s="250"/>
      <c r="C7765" s="250"/>
      <c r="D7765" s="250"/>
      <c r="E7765" s="250"/>
      <c r="F7765" s="250"/>
    </row>
    <row r="7766" spans="1:6" ht="15" x14ac:dyDescent="0.25">
      <c r="A7766" s="250"/>
      <c r="B7766" s="250"/>
      <c r="C7766" s="250"/>
      <c r="D7766" s="250"/>
      <c r="E7766" s="250"/>
      <c r="F7766" s="250"/>
    </row>
    <row r="7767" spans="1:6" ht="15" x14ac:dyDescent="0.25">
      <c r="A7767" s="250"/>
      <c r="B7767" s="250"/>
      <c r="C7767" s="250"/>
      <c r="D7767" s="250"/>
      <c r="E7767" s="250"/>
      <c r="F7767" s="250"/>
    </row>
    <row r="7768" spans="1:6" ht="15" x14ac:dyDescent="0.25">
      <c r="A7768" s="250"/>
      <c r="B7768" s="250"/>
      <c r="C7768" s="250"/>
      <c r="D7768" s="250"/>
      <c r="E7768" s="250"/>
      <c r="F7768" s="250"/>
    </row>
    <row r="7769" spans="1:6" ht="15" x14ac:dyDescent="0.25">
      <c r="A7769" s="250"/>
      <c r="B7769" s="250"/>
      <c r="C7769" s="250"/>
      <c r="D7769" s="250"/>
      <c r="E7769" s="250"/>
      <c r="F7769" s="250"/>
    </row>
    <row r="7770" spans="1:6" ht="15" x14ac:dyDescent="0.25">
      <c r="A7770" s="250"/>
      <c r="B7770" s="250"/>
      <c r="C7770" s="250"/>
      <c r="D7770" s="250"/>
      <c r="E7770" s="250"/>
      <c r="F7770" s="250"/>
    </row>
    <row r="7771" spans="1:6" ht="15" x14ac:dyDescent="0.25">
      <c r="A7771" s="250"/>
      <c r="B7771" s="250"/>
      <c r="C7771" s="250"/>
      <c r="D7771" s="250"/>
      <c r="E7771" s="250"/>
      <c r="F7771" s="250"/>
    </row>
    <row r="7772" spans="1:6" ht="15" x14ac:dyDescent="0.25">
      <c r="A7772" s="250"/>
      <c r="B7772" s="250"/>
      <c r="C7772" s="250"/>
      <c r="D7772" s="250"/>
      <c r="E7772" s="250"/>
      <c r="F7772" s="250"/>
    </row>
    <row r="7773" spans="1:6" ht="15" x14ac:dyDescent="0.25">
      <c r="A7773" s="250"/>
      <c r="B7773" s="250"/>
      <c r="C7773" s="250"/>
      <c r="D7773" s="250"/>
      <c r="E7773" s="250"/>
      <c r="F7773" s="250"/>
    </row>
    <row r="7774" spans="1:6" ht="15" x14ac:dyDescent="0.25">
      <c r="A7774" s="250"/>
      <c r="B7774" s="250"/>
      <c r="C7774" s="250"/>
      <c r="D7774" s="250"/>
      <c r="E7774" s="250"/>
      <c r="F7774" s="250"/>
    </row>
    <row r="7775" spans="1:6" ht="15" x14ac:dyDescent="0.25">
      <c r="A7775" s="250"/>
      <c r="B7775" s="250"/>
      <c r="C7775" s="250"/>
      <c r="D7775" s="250"/>
      <c r="E7775" s="250"/>
      <c r="F7775" s="250"/>
    </row>
    <row r="7776" spans="1:6" ht="15" x14ac:dyDescent="0.25">
      <c r="A7776" s="250"/>
      <c r="B7776" s="250"/>
      <c r="C7776" s="250"/>
      <c r="D7776" s="250"/>
      <c r="E7776" s="250"/>
      <c r="F7776" s="250"/>
    </row>
    <row r="7777" spans="1:6" ht="15" x14ac:dyDescent="0.25">
      <c r="A7777" s="250"/>
      <c r="B7777" s="250"/>
      <c r="C7777" s="250"/>
      <c r="D7777" s="250"/>
      <c r="E7777" s="250"/>
      <c r="F7777" s="250"/>
    </row>
    <row r="7778" spans="1:6" ht="15" x14ac:dyDescent="0.25">
      <c r="A7778" s="250"/>
      <c r="B7778" s="250"/>
      <c r="C7778" s="250"/>
      <c r="D7778" s="250"/>
      <c r="E7778" s="250"/>
      <c r="F7778" s="250"/>
    </row>
    <row r="7779" spans="1:6" ht="15" x14ac:dyDescent="0.25">
      <c r="A7779" s="250"/>
      <c r="B7779" s="250"/>
      <c r="C7779" s="250"/>
      <c r="D7779" s="250"/>
      <c r="E7779" s="250"/>
      <c r="F7779" s="250"/>
    </row>
    <row r="7780" spans="1:6" ht="15" x14ac:dyDescent="0.25">
      <c r="A7780" s="250"/>
      <c r="B7780" s="250"/>
      <c r="C7780" s="250"/>
      <c r="D7780" s="250"/>
      <c r="E7780" s="250"/>
      <c r="F7780" s="250"/>
    </row>
    <row r="7781" spans="1:6" ht="15" x14ac:dyDescent="0.25">
      <c r="A7781" s="250"/>
      <c r="B7781" s="250"/>
      <c r="C7781" s="250"/>
      <c r="D7781" s="250"/>
      <c r="E7781" s="250"/>
      <c r="F7781" s="250"/>
    </row>
    <row r="7782" spans="1:6" ht="15" x14ac:dyDescent="0.25">
      <c r="A7782" s="250"/>
      <c r="B7782" s="250"/>
      <c r="C7782" s="250"/>
      <c r="D7782" s="250"/>
      <c r="E7782" s="250"/>
      <c r="F7782" s="250"/>
    </row>
    <row r="7783" spans="1:6" ht="15" x14ac:dyDescent="0.25">
      <c r="A7783" s="250"/>
      <c r="B7783" s="250"/>
      <c r="C7783" s="250"/>
      <c r="D7783" s="250"/>
      <c r="E7783" s="250"/>
      <c r="F7783" s="250"/>
    </row>
    <row r="7784" spans="1:6" ht="15" x14ac:dyDescent="0.25">
      <c r="A7784" s="250"/>
      <c r="B7784" s="250"/>
      <c r="C7784" s="250"/>
      <c r="D7784" s="250"/>
      <c r="E7784" s="250"/>
      <c r="F7784" s="250"/>
    </row>
    <row r="7785" spans="1:6" ht="15" x14ac:dyDescent="0.25">
      <c r="A7785" s="250"/>
      <c r="B7785" s="250"/>
      <c r="C7785" s="250"/>
      <c r="D7785" s="250"/>
      <c r="E7785" s="250"/>
      <c r="F7785" s="250"/>
    </row>
    <row r="7786" spans="1:6" ht="15" x14ac:dyDescent="0.25">
      <c r="A7786" s="250"/>
      <c r="B7786" s="250"/>
      <c r="C7786" s="250"/>
      <c r="D7786" s="250"/>
      <c r="E7786" s="250"/>
      <c r="F7786" s="250"/>
    </row>
    <row r="7787" spans="1:6" ht="15" x14ac:dyDescent="0.25">
      <c r="A7787" s="250"/>
      <c r="B7787" s="250"/>
      <c r="C7787" s="250"/>
      <c r="D7787" s="250"/>
      <c r="E7787" s="250"/>
      <c r="F7787" s="250"/>
    </row>
    <row r="7788" spans="1:6" ht="15" x14ac:dyDescent="0.25">
      <c r="A7788" s="250"/>
      <c r="B7788" s="250"/>
      <c r="C7788" s="250"/>
      <c r="D7788" s="250"/>
      <c r="E7788" s="250"/>
      <c r="F7788" s="250"/>
    </row>
    <row r="7789" spans="1:6" ht="15" x14ac:dyDescent="0.25">
      <c r="A7789" s="250"/>
      <c r="B7789" s="250"/>
      <c r="C7789" s="250"/>
      <c r="D7789" s="250"/>
      <c r="E7789" s="250"/>
      <c r="F7789" s="250"/>
    </row>
    <row r="7790" spans="1:6" ht="15" x14ac:dyDescent="0.25">
      <c r="A7790" s="250"/>
      <c r="B7790" s="250"/>
      <c r="C7790" s="250"/>
      <c r="D7790" s="250"/>
      <c r="E7790" s="250"/>
      <c r="F7790" s="250"/>
    </row>
    <row r="7791" spans="1:6" ht="15" x14ac:dyDescent="0.25">
      <c r="A7791" s="250"/>
      <c r="B7791" s="250"/>
      <c r="C7791" s="250"/>
      <c r="D7791" s="250"/>
      <c r="E7791" s="250"/>
      <c r="F7791" s="250"/>
    </row>
    <row r="7792" spans="1:6" ht="15" x14ac:dyDescent="0.25">
      <c r="A7792" s="250"/>
      <c r="B7792" s="250"/>
      <c r="C7792" s="250"/>
      <c r="D7792" s="250"/>
      <c r="E7792" s="250"/>
      <c r="F7792" s="250"/>
    </row>
    <row r="7793" spans="1:6" ht="15" x14ac:dyDescent="0.25">
      <c r="A7793" s="250"/>
      <c r="B7793" s="250"/>
      <c r="C7793" s="250"/>
      <c r="D7793" s="250"/>
      <c r="E7793" s="250"/>
      <c r="F7793" s="250"/>
    </row>
    <row r="7794" spans="1:6" ht="15" x14ac:dyDescent="0.25">
      <c r="A7794" s="250"/>
      <c r="B7794" s="250"/>
      <c r="C7794" s="250"/>
      <c r="D7794" s="250"/>
      <c r="E7794" s="250"/>
      <c r="F7794" s="250"/>
    </row>
    <row r="7795" spans="1:6" ht="15" x14ac:dyDescent="0.25">
      <c r="A7795" s="250"/>
      <c r="B7795" s="250"/>
      <c r="C7795" s="250"/>
      <c r="D7795" s="250"/>
      <c r="E7795" s="250"/>
      <c r="F7795" s="250"/>
    </row>
    <row r="7796" spans="1:6" ht="15" x14ac:dyDescent="0.25">
      <c r="A7796" s="250"/>
      <c r="B7796" s="250"/>
      <c r="C7796" s="250"/>
      <c r="D7796" s="250"/>
      <c r="E7796" s="250"/>
      <c r="F7796" s="250"/>
    </row>
    <row r="7797" spans="1:6" ht="15" x14ac:dyDescent="0.25">
      <c r="A7797" s="250"/>
      <c r="B7797" s="250"/>
      <c r="C7797" s="250"/>
      <c r="D7797" s="250"/>
      <c r="E7797" s="250"/>
      <c r="F7797" s="250"/>
    </row>
    <row r="7798" spans="1:6" ht="15" x14ac:dyDescent="0.25">
      <c r="A7798" s="250"/>
      <c r="B7798" s="250"/>
      <c r="C7798" s="250"/>
      <c r="D7798" s="250"/>
      <c r="E7798" s="250"/>
      <c r="F7798" s="250"/>
    </row>
    <row r="7799" spans="1:6" ht="15" x14ac:dyDescent="0.25">
      <c r="A7799" s="250"/>
      <c r="B7799" s="250"/>
      <c r="C7799" s="250"/>
      <c r="D7799" s="250"/>
      <c r="E7799" s="250"/>
      <c r="F7799" s="250"/>
    </row>
    <row r="7800" spans="1:6" ht="15" x14ac:dyDescent="0.25">
      <c r="A7800" s="250"/>
      <c r="B7800" s="250"/>
      <c r="C7800" s="250"/>
      <c r="D7800" s="250"/>
      <c r="E7800" s="250"/>
      <c r="F7800" s="250"/>
    </row>
    <row r="7801" spans="1:6" ht="15" x14ac:dyDescent="0.25">
      <c r="A7801" s="250"/>
      <c r="B7801" s="250"/>
      <c r="C7801" s="250"/>
      <c r="D7801" s="250"/>
      <c r="E7801" s="250"/>
      <c r="F7801" s="250"/>
    </row>
    <row r="7802" spans="1:6" ht="15" x14ac:dyDescent="0.25">
      <c r="A7802" s="250"/>
      <c r="B7802" s="250"/>
      <c r="C7802" s="250"/>
      <c r="D7802" s="250"/>
      <c r="E7802" s="250"/>
      <c r="F7802" s="250"/>
    </row>
    <row r="7803" spans="1:6" ht="15" x14ac:dyDescent="0.25">
      <c r="A7803" s="250"/>
      <c r="B7803" s="250"/>
      <c r="C7803" s="250"/>
      <c r="D7803" s="250"/>
      <c r="E7803" s="250"/>
      <c r="F7803" s="250"/>
    </row>
    <row r="7804" spans="1:6" ht="15" x14ac:dyDescent="0.25">
      <c r="A7804" s="250"/>
      <c r="B7804" s="250"/>
      <c r="C7804" s="250"/>
      <c r="D7804" s="250"/>
      <c r="E7804" s="250"/>
      <c r="F7804" s="250"/>
    </row>
    <row r="7805" spans="1:6" ht="15" x14ac:dyDescent="0.25">
      <c r="A7805" s="250"/>
      <c r="B7805" s="250"/>
      <c r="C7805" s="250"/>
      <c r="D7805" s="250"/>
      <c r="E7805" s="250"/>
      <c r="F7805" s="250"/>
    </row>
    <row r="7806" spans="1:6" ht="15" x14ac:dyDescent="0.25">
      <c r="A7806" s="250"/>
      <c r="B7806" s="250"/>
      <c r="C7806" s="250"/>
      <c r="D7806" s="250"/>
      <c r="E7806" s="250"/>
      <c r="F7806" s="250"/>
    </row>
    <row r="7807" spans="1:6" ht="15" x14ac:dyDescent="0.25">
      <c r="A7807" s="250"/>
      <c r="B7807" s="250"/>
      <c r="C7807" s="250"/>
      <c r="D7807" s="250"/>
      <c r="E7807" s="250"/>
      <c r="F7807" s="250"/>
    </row>
    <row r="7808" spans="1:6" ht="15" x14ac:dyDescent="0.25">
      <c r="A7808" s="250"/>
      <c r="B7808" s="250"/>
      <c r="C7808" s="250"/>
      <c r="D7808" s="250"/>
      <c r="E7808" s="250"/>
      <c r="F7808" s="250"/>
    </row>
    <row r="7809" spans="1:6" ht="15" x14ac:dyDescent="0.25">
      <c r="A7809" s="250"/>
      <c r="B7809" s="250"/>
      <c r="C7809" s="250"/>
      <c r="D7809" s="250"/>
      <c r="E7809" s="250"/>
      <c r="F7809" s="250"/>
    </row>
    <row r="7810" spans="1:6" ht="15" x14ac:dyDescent="0.25">
      <c r="A7810" s="250"/>
      <c r="B7810" s="250"/>
      <c r="C7810" s="250"/>
      <c r="D7810" s="250"/>
      <c r="E7810" s="250"/>
      <c r="F7810" s="250"/>
    </row>
    <row r="7811" spans="1:6" ht="15" x14ac:dyDescent="0.25">
      <c r="A7811" s="250"/>
      <c r="B7811" s="250"/>
      <c r="C7811" s="250"/>
      <c r="D7811" s="250"/>
      <c r="E7811" s="250"/>
      <c r="F7811" s="250"/>
    </row>
    <row r="7812" spans="1:6" ht="15" x14ac:dyDescent="0.25">
      <c r="A7812" s="250"/>
      <c r="B7812" s="250"/>
      <c r="C7812" s="250"/>
      <c r="D7812" s="250"/>
      <c r="E7812" s="250"/>
      <c r="F7812" s="250"/>
    </row>
    <row r="7813" spans="1:6" ht="15" x14ac:dyDescent="0.25">
      <c r="A7813" s="250"/>
      <c r="B7813" s="250"/>
      <c r="C7813" s="250"/>
      <c r="D7813" s="250"/>
      <c r="E7813" s="250"/>
      <c r="F7813" s="250"/>
    </row>
    <row r="7814" spans="1:6" ht="15" x14ac:dyDescent="0.25">
      <c r="A7814" s="250"/>
      <c r="B7814" s="250"/>
      <c r="C7814" s="250"/>
      <c r="D7814" s="250"/>
      <c r="E7814" s="250"/>
      <c r="F7814" s="250"/>
    </row>
    <row r="7815" spans="1:6" ht="15" x14ac:dyDescent="0.25">
      <c r="A7815" s="250"/>
      <c r="B7815" s="250"/>
      <c r="C7815" s="250"/>
      <c r="D7815" s="250"/>
      <c r="E7815" s="250"/>
      <c r="F7815" s="250"/>
    </row>
    <row r="7816" spans="1:6" ht="15" x14ac:dyDescent="0.25">
      <c r="A7816" s="250"/>
      <c r="B7816" s="250"/>
      <c r="C7816" s="250"/>
      <c r="D7816" s="250"/>
      <c r="E7816" s="250"/>
      <c r="F7816" s="250"/>
    </row>
    <row r="7817" spans="1:6" ht="15" x14ac:dyDescent="0.25">
      <c r="A7817" s="250"/>
      <c r="B7817" s="250"/>
      <c r="C7817" s="250"/>
      <c r="D7817" s="250"/>
      <c r="E7817" s="250"/>
      <c r="F7817" s="250"/>
    </row>
    <row r="7818" spans="1:6" ht="15" x14ac:dyDescent="0.25">
      <c r="A7818" s="250"/>
      <c r="B7818" s="250"/>
      <c r="C7818" s="250"/>
      <c r="D7818" s="250"/>
      <c r="E7818" s="250"/>
      <c r="F7818" s="250"/>
    </row>
    <row r="7819" spans="1:6" ht="15" x14ac:dyDescent="0.25">
      <c r="A7819" s="250"/>
      <c r="B7819" s="250"/>
      <c r="C7819" s="250"/>
      <c r="D7819" s="250"/>
      <c r="E7819" s="250"/>
      <c r="F7819" s="250"/>
    </row>
    <row r="7820" spans="1:6" ht="15" x14ac:dyDescent="0.25">
      <c r="A7820" s="250"/>
      <c r="B7820" s="250"/>
      <c r="C7820" s="250"/>
      <c r="D7820" s="250"/>
      <c r="E7820" s="250"/>
      <c r="F7820" s="250"/>
    </row>
    <row r="7821" spans="1:6" ht="15" x14ac:dyDescent="0.25">
      <c r="A7821" s="250"/>
      <c r="B7821" s="250"/>
      <c r="C7821" s="250"/>
      <c r="D7821" s="250"/>
      <c r="E7821" s="250"/>
      <c r="F7821" s="250"/>
    </row>
    <row r="7822" spans="1:6" ht="15" x14ac:dyDescent="0.25">
      <c r="A7822" s="250"/>
      <c r="B7822" s="250"/>
      <c r="C7822" s="250"/>
      <c r="D7822" s="250"/>
      <c r="E7822" s="250"/>
      <c r="F7822" s="250"/>
    </row>
    <row r="7823" spans="1:6" ht="15" x14ac:dyDescent="0.25">
      <c r="A7823" s="250"/>
      <c r="B7823" s="250"/>
      <c r="C7823" s="250"/>
      <c r="D7823" s="250"/>
      <c r="E7823" s="250"/>
      <c r="F7823" s="250"/>
    </row>
    <row r="7824" spans="1:6" ht="15" x14ac:dyDescent="0.25">
      <c r="A7824" s="250"/>
      <c r="B7824" s="250"/>
      <c r="C7824" s="250"/>
      <c r="D7824" s="250"/>
      <c r="E7824" s="250"/>
      <c r="F7824" s="250"/>
    </row>
    <row r="7825" spans="1:6" ht="15" x14ac:dyDescent="0.25">
      <c r="A7825" s="250"/>
      <c r="B7825" s="250"/>
      <c r="C7825" s="250"/>
      <c r="D7825" s="250"/>
      <c r="E7825" s="250"/>
      <c r="F7825" s="250"/>
    </row>
    <row r="7826" spans="1:6" ht="15" x14ac:dyDescent="0.25">
      <c r="A7826" s="250"/>
      <c r="B7826" s="250"/>
      <c r="C7826" s="250"/>
      <c r="D7826" s="250"/>
      <c r="E7826" s="250"/>
      <c r="F7826" s="250"/>
    </row>
    <row r="7827" spans="1:6" ht="15" x14ac:dyDescent="0.25">
      <c r="A7827" s="250"/>
      <c r="B7827" s="250"/>
      <c r="C7827" s="250"/>
      <c r="D7827" s="250"/>
      <c r="E7827" s="250"/>
      <c r="F7827" s="250"/>
    </row>
    <row r="7828" spans="1:6" ht="15" x14ac:dyDescent="0.25">
      <c r="A7828" s="250"/>
      <c r="B7828" s="250"/>
      <c r="C7828" s="250"/>
      <c r="D7828" s="250"/>
      <c r="E7828" s="250"/>
      <c r="F7828" s="250"/>
    </row>
    <row r="7829" spans="1:6" ht="15" x14ac:dyDescent="0.25">
      <c r="A7829" s="250"/>
      <c r="B7829" s="250"/>
      <c r="C7829" s="250"/>
      <c r="D7829" s="250"/>
      <c r="E7829" s="250"/>
      <c r="F7829" s="250"/>
    </row>
    <row r="7830" spans="1:6" ht="15" x14ac:dyDescent="0.25">
      <c r="A7830" s="250"/>
      <c r="B7830" s="250"/>
      <c r="C7830" s="250"/>
      <c r="D7830" s="250"/>
      <c r="E7830" s="250"/>
      <c r="F7830" s="250"/>
    </row>
    <row r="7831" spans="1:6" ht="15" x14ac:dyDescent="0.25">
      <c r="A7831" s="250"/>
      <c r="B7831" s="250"/>
      <c r="C7831" s="250"/>
      <c r="D7831" s="250"/>
      <c r="E7831" s="250"/>
      <c r="F7831" s="250"/>
    </row>
    <row r="7832" spans="1:6" ht="15" x14ac:dyDescent="0.25">
      <c r="A7832" s="250"/>
      <c r="B7832" s="250"/>
      <c r="C7832" s="250"/>
      <c r="D7832" s="250"/>
      <c r="E7832" s="250"/>
      <c r="F7832" s="250"/>
    </row>
    <row r="7833" spans="1:6" ht="15" x14ac:dyDescent="0.25">
      <c r="A7833" s="250"/>
      <c r="B7833" s="250"/>
      <c r="C7833" s="250"/>
      <c r="D7833" s="250"/>
      <c r="E7833" s="250"/>
      <c r="F7833" s="250"/>
    </row>
    <row r="7834" spans="1:6" ht="15" x14ac:dyDescent="0.25">
      <c r="A7834" s="250"/>
      <c r="B7834" s="250"/>
      <c r="C7834" s="250"/>
      <c r="D7834" s="250"/>
      <c r="E7834" s="250"/>
      <c r="F7834" s="250"/>
    </row>
    <row r="7835" spans="1:6" ht="15" x14ac:dyDescent="0.25">
      <c r="A7835" s="250"/>
      <c r="B7835" s="250"/>
      <c r="C7835" s="250"/>
      <c r="D7835" s="250"/>
      <c r="E7835" s="250"/>
      <c r="F7835" s="250"/>
    </row>
    <row r="7836" spans="1:6" ht="15" x14ac:dyDescent="0.25">
      <c r="A7836" s="250"/>
      <c r="B7836" s="250"/>
      <c r="C7836" s="250"/>
      <c r="D7836" s="250"/>
      <c r="E7836" s="250"/>
      <c r="F7836" s="250"/>
    </row>
    <row r="7837" spans="1:6" ht="15" x14ac:dyDescent="0.25">
      <c r="A7837" s="250"/>
      <c r="B7837" s="250"/>
      <c r="C7837" s="250"/>
      <c r="D7837" s="250"/>
      <c r="E7837" s="250"/>
      <c r="F7837" s="250"/>
    </row>
    <row r="7838" spans="1:6" ht="15" x14ac:dyDescent="0.25">
      <c r="A7838" s="250"/>
      <c r="B7838" s="250"/>
      <c r="C7838" s="250"/>
      <c r="D7838" s="250"/>
      <c r="E7838" s="250"/>
      <c r="F7838" s="250"/>
    </row>
    <row r="7839" spans="1:6" ht="15" x14ac:dyDescent="0.25">
      <c r="A7839" s="250"/>
      <c r="B7839" s="250"/>
      <c r="C7839" s="250"/>
      <c r="D7839" s="250"/>
      <c r="E7839" s="250"/>
      <c r="F7839" s="250"/>
    </row>
    <row r="7840" spans="1:6" ht="15" x14ac:dyDescent="0.25">
      <c r="A7840" s="250"/>
      <c r="B7840" s="250"/>
      <c r="C7840" s="250"/>
      <c r="D7840" s="250"/>
      <c r="E7840" s="250"/>
      <c r="F7840" s="250"/>
    </row>
    <row r="7841" spans="1:6" ht="15" x14ac:dyDescent="0.25">
      <c r="A7841" s="250"/>
      <c r="B7841" s="250"/>
      <c r="C7841" s="250"/>
      <c r="D7841" s="250"/>
      <c r="E7841" s="250"/>
      <c r="F7841" s="250"/>
    </row>
    <row r="7842" spans="1:6" ht="15" x14ac:dyDescent="0.25">
      <c r="A7842" s="250"/>
      <c r="B7842" s="250"/>
      <c r="C7842" s="250"/>
      <c r="D7842" s="250"/>
      <c r="E7842" s="250"/>
      <c r="F7842" s="250"/>
    </row>
    <row r="7843" spans="1:6" ht="15" x14ac:dyDescent="0.25">
      <c r="A7843" s="250"/>
      <c r="B7843" s="250"/>
      <c r="C7843" s="250"/>
      <c r="D7843" s="250"/>
      <c r="E7843" s="250"/>
      <c r="F7843" s="250"/>
    </row>
    <row r="7844" spans="1:6" ht="15" x14ac:dyDescent="0.25">
      <c r="A7844" s="250"/>
      <c r="B7844" s="250"/>
      <c r="C7844" s="250"/>
      <c r="D7844" s="250"/>
      <c r="E7844" s="250"/>
      <c r="F7844" s="250"/>
    </row>
    <row r="7845" spans="1:6" ht="15" x14ac:dyDescent="0.25">
      <c r="A7845" s="250"/>
      <c r="B7845" s="250"/>
      <c r="C7845" s="250"/>
      <c r="D7845" s="250"/>
      <c r="E7845" s="250"/>
      <c r="F7845" s="250"/>
    </row>
    <row r="7846" spans="1:6" ht="15" x14ac:dyDescent="0.25">
      <c r="A7846" s="250"/>
      <c r="B7846" s="250"/>
      <c r="C7846" s="250"/>
      <c r="D7846" s="250"/>
      <c r="E7846" s="250"/>
      <c r="F7846" s="250"/>
    </row>
    <row r="7847" spans="1:6" ht="15" x14ac:dyDescent="0.25">
      <c r="A7847" s="250"/>
      <c r="B7847" s="250"/>
      <c r="C7847" s="250"/>
      <c r="D7847" s="250"/>
      <c r="E7847" s="250"/>
      <c r="F7847" s="250"/>
    </row>
    <row r="7848" spans="1:6" ht="15" x14ac:dyDescent="0.25">
      <c r="A7848" s="250"/>
      <c r="B7848" s="250"/>
      <c r="C7848" s="250"/>
      <c r="D7848" s="250"/>
      <c r="E7848" s="250"/>
      <c r="F7848" s="250"/>
    </row>
    <row r="7849" spans="1:6" ht="15" x14ac:dyDescent="0.25">
      <c r="A7849" s="250"/>
      <c r="B7849" s="250"/>
      <c r="C7849" s="250"/>
      <c r="D7849" s="250"/>
      <c r="E7849" s="250"/>
      <c r="F7849" s="250"/>
    </row>
    <row r="7850" spans="1:6" ht="15" x14ac:dyDescent="0.25">
      <c r="A7850" s="250"/>
      <c r="B7850" s="250"/>
      <c r="C7850" s="250"/>
      <c r="D7850" s="250"/>
      <c r="E7850" s="250"/>
      <c r="F7850" s="250"/>
    </row>
    <row r="7851" spans="1:6" ht="15" x14ac:dyDescent="0.25">
      <c r="A7851" s="250"/>
      <c r="B7851" s="250"/>
      <c r="C7851" s="250"/>
      <c r="D7851" s="250"/>
      <c r="E7851" s="250"/>
      <c r="F7851" s="250"/>
    </row>
    <row r="7852" spans="1:6" ht="15" x14ac:dyDescent="0.25">
      <c r="A7852" s="250"/>
      <c r="B7852" s="250"/>
      <c r="C7852" s="250"/>
      <c r="D7852" s="250"/>
      <c r="E7852" s="250"/>
      <c r="F7852" s="250"/>
    </row>
    <row r="7853" spans="1:6" ht="15" x14ac:dyDescent="0.25">
      <c r="A7853" s="250"/>
      <c r="B7853" s="250"/>
      <c r="C7853" s="250"/>
      <c r="D7853" s="250"/>
      <c r="E7853" s="250"/>
      <c r="F7853" s="250"/>
    </row>
    <row r="7854" spans="1:6" ht="15" x14ac:dyDescent="0.25">
      <c r="A7854" s="250"/>
      <c r="B7854" s="250"/>
      <c r="C7854" s="250"/>
      <c r="D7854" s="250"/>
      <c r="E7854" s="250"/>
      <c r="F7854" s="250"/>
    </row>
    <row r="7855" spans="1:6" ht="15" x14ac:dyDescent="0.25">
      <c r="A7855" s="250"/>
      <c r="B7855" s="250"/>
      <c r="C7855" s="250"/>
      <c r="D7855" s="250"/>
      <c r="E7855" s="250"/>
      <c r="F7855" s="250"/>
    </row>
    <row r="7856" spans="1:6" ht="15" x14ac:dyDescent="0.25">
      <c r="A7856" s="250"/>
      <c r="B7856" s="250"/>
      <c r="C7856" s="250"/>
      <c r="D7856" s="250"/>
      <c r="E7856" s="250"/>
      <c r="F7856" s="250"/>
    </row>
    <row r="7857" spans="1:6" ht="15" x14ac:dyDescent="0.25">
      <c r="A7857" s="250"/>
      <c r="B7857" s="250"/>
      <c r="C7857" s="250"/>
      <c r="D7857" s="250"/>
      <c r="E7857" s="250"/>
      <c r="F7857" s="250"/>
    </row>
    <row r="7858" spans="1:6" ht="15" x14ac:dyDescent="0.25">
      <c r="A7858" s="250"/>
      <c r="B7858" s="250"/>
      <c r="C7858" s="250"/>
      <c r="D7858" s="250"/>
      <c r="E7858" s="250"/>
      <c r="F7858" s="250"/>
    </row>
    <row r="7859" spans="1:6" ht="15" x14ac:dyDescent="0.25">
      <c r="A7859" s="250"/>
      <c r="B7859" s="250"/>
      <c r="C7859" s="250"/>
      <c r="D7859" s="250"/>
      <c r="E7859" s="250"/>
      <c r="F7859" s="250"/>
    </row>
    <row r="7860" spans="1:6" ht="15" x14ac:dyDescent="0.25">
      <c r="A7860" s="250"/>
      <c r="B7860" s="250"/>
      <c r="C7860" s="250"/>
      <c r="D7860" s="250"/>
      <c r="E7860" s="250"/>
      <c r="F7860" s="250"/>
    </row>
    <row r="7861" spans="1:6" ht="15" x14ac:dyDescent="0.25">
      <c r="A7861" s="250"/>
      <c r="B7861" s="250"/>
      <c r="C7861" s="250"/>
      <c r="D7861" s="250"/>
      <c r="E7861" s="250"/>
      <c r="F7861" s="250"/>
    </row>
    <row r="7862" spans="1:6" ht="15" x14ac:dyDescent="0.25">
      <c r="A7862" s="250"/>
      <c r="B7862" s="250"/>
      <c r="C7862" s="250"/>
      <c r="D7862" s="250"/>
      <c r="E7862" s="250"/>
      <c r="F7862" s="250"/>
    </row>
    <row r="7863" spans="1:6" ht="15" x14ac:dyDescent="0.25">
      <c r="A7863" s="250"/>
      <c r="B7863" s="250"/>
      <c r="C7863" s="250"/>
      <c r="D7863" s="250"/>
      <c r="E7863" s="250"/>
      <c r="F7863" s="250"/>
    </row>
    <row r="7864" spans="1:6" ht="15" x14ac:dyDescent="0.25">
      <c r="A7864" s="250"/>
      <c r="B7864" s="250"/>
      <c r="C7864" s="250"/>
      <c r="D7864" s="250"/>
      <c r="E7864" s="250"/>
      <c r="F7864" s="250"/>
    </row>
    <row r="7865" spans="1:6" ht="15" x14ac:dyDescent="0.25">
      <c r="A7865" s="250"/>
      <c r="B7865" s="250"/>
      <c r="C7865" s="250"/>
      <c r="D7865" s="250"/>
      <c r="E7865" s="250"/>
      <c r="F7865" s="250"/>
    </row>
    <row r="7866" spans="1:6" ht="15" x14ac:dyDescent="0.25">
      <c r="A7866" s="250"/>
      <c r="B7866" s="250"/>
      <c r="C7866" s="250"/>
      <c r="D7866" s="250"/>
      <c r="E7866" s="250"/>
      <c r="F7866" s="250"/>
    </row>
    <row r="7867" spans="1:6" ht="15" x14ac:dyDescent="0.25">
      <c r="A7867" s="250"/>
      <c r="B7867" s="250"/>
      <c r="C7867" s="250"/>
      <c r="D7867" s="250"/>
      <c r="E7867" s="250"/>
      <c r="F7867" s="250"/>
    </row>
    <row r="7868" spans="1:6" ht="15" x14ac:dyDescent="0.25">
      <c r="A7868" s="250"/>
      <c r="B7868" s="250"/>
      <c r="C7868" s="250"/>
      <c r="D7868" s="250"/>
      <c r="E7868" s="250"/>
      <c r="F7868" s="250"/>
    </row>
    <row r="7869" spans="1:6" ht="15" x14ac:dyDescent="0.25">
      <c r="A7869" s="250"/>
      <c r="B7869" s="250"/>
      <c r="C7869" s="250"/>
      <c r="D7869" s="250"/>
      <c r="E7869" s="250"/>
      <c r="F7869" s="250"/>
    </row>
    <row r="7870" spans="1:6" ht="15" x14ac:dyDescent="0.25">
      <c r="A7870" s="250"/>
      <c r="B7870" s="250"/>
      <c r="C7870" s="250"/>
      <c r="D7870" s="250"/>
      <c r="E7870" s="250"/>
      <c r="F7870" s="250"/>
    </row>
    <row r="7871" spans="1:6" ht="15" x14ac:dyDescent="0.25">
      <c r="A7871" s="250"/>
      <c r="B7871" s="250"/>
      <c r="C7871" s="250"/>
      <c r="D7871" s="250"/>
      <c r="E7871" s="250"/>
      <c r="F7871" s="250"/>
    </row>
    <row r="7872" spans="1:6" ht="15" x14ac:dyDescent="0.25">
      <c r="A7872" s="250"/>
      <c r="B7872" s="250"/>
      <c r="C7872" s="250"/>
      <c r="D7872" s="250"/>
      <c r="E7872" s="250"/>
      <c r="F7872" s="250"/>
    </row>
    <row r="7873" spans="1:6" ht="15" x14ac:dyDescent="0.25">
      <c r="A7873" s="250"/>
      <c r="B7873" s="250"/>
      <c r="C7873" s="250"/>
      <c r="D7873" s="250"/>
      <c r="E7873" s="250"/>
      <c r="F7873" s="250"/>
    </row>
    <row r="7874" spans="1:6" ht="15" x14ac:dyDescent="0.25">
      <c r="A7874" s="250"/>
      <c r="B7874" s="250"/>
      <c r="C7874" s="250"/>
      <c r="D7874" s="250"/>
      <c r="E7874" s="250"/>
      <c r="F7874" s="250"/>
    </row>
    <row r="7875" spans="1:6" ht="15" x14ac:dyDescent="0.25">
      <c r="A7875" s="250"/>
      <c r="B7875" s="250"/>
      <c r="C7875" s="250"/>
      <c r="D7875" s="250"/>
      <c r="E7875" s="250"/>
      <c r="F7875" s="250"/>
    </row>
    <row r="7876" spans="1:6" ht="15" x14ac:dyDescent="0.25">
      <c r="A7876" s="250"/>
      <c r="B7876" s="250"/>
      <c r="C7876" s="250"/>
      <c r="D7876" s="250"/>
      <c r="E7876" s="250"/>
      <c r="F7876" s="250"/>
    </row>
    <row r="7877" spans="1:6" ht="15" x14ac:dyDescent="0.25">
      <c r="A7877" s="250"/>
      <c r="B7877" s="250"/>
      <c r="C7877" s="250"/>
      <c r="D7877" s="250"/>
      <c r="E7877" s="250"/>
      <c r="F7877" s="250"/>
    </row>
    <row r="7878" spans="1:6" ht="15" x14ac:dyDescent="0.25">
      <c r="A7878" s="250"/>
      <c r="B7878" s="250"/>
      <c r="C7878" s="250"/>
      <c r="D7878" s="250"/>
      <c r="E7878" s="250"/>
      <c r="F7878" s="250"/>
    </row>
    <row r="7879" spans="1:6" ht="15" x14ac:dyDescent="0.25">
      <c r="A7879" s="250"/>
      <c r="B7879" s="250"/>
      <c r="C7879" s="250"/>
      <c r="D7879" s="250"/>
      <c r="E7879" s="250"/>
      <c r="F7879" s="250"/>
    </row>
    <row r="7880" spans="1:6" ht="15" x14ac:dyDescent="0.25">
      <c r="A7880" s="250"/>
      <c r="B7880" s="250"/>
      <c r="C7880" s="250"/>
      <c r="D7880" s="250"/>
      <c r="E7880" s="250"/>
      <c r="F7880" s="250"/>
    </row>
    <row r="7881" spans="1:6" ht="15" x14ac:dyDescent="0.25">
      <c r="A7881" s="250"/>
      <c r="B7881" s="250"/>
      <c r="C7881" s="250"/>
      <c r="D7881" s="250"/>
      <c r="E7881" s="250"/>
      <c r="F7881" s="250"/>
    </row>
    <row r="7882" spans="1:6" ht="15" x14ac:dyDescent="0.25">
      <c r="A7882" s="250"/>
      <c r="B7882" s="250"/>
      <c r="C7882" s="250"/>
      <c r="D7882" s="250"/>
      <c r="E7882" s="250"/>
      <c r="F7882" s="250"/>
    </row>
    <row r="7883" spans="1:6" ht="15" x14ac:dyDescent="0.25">
      <c r="A7883" s="250"/>
      <c r="B7883" s="250"/>
      <c r="C7883" s="250"/>
      <c r="D7883" s="250"/>
      <c r="E7883" s="250"/>
      <c r="F7883" s="250"/>
    </row>
    <row r="7884" spans="1:6" ht="15" x14ac:dyDescent="0.25">
      <c r="A7884" s="250"/>
      <c r="B7884" s="250"/>
      <c r="C7884" s="250"/>
      <c r="D7884" s="250"/>
      <c r="E7884" s="250"/>
      <c r="F7884" s="250"/>
    </row>
    <row r="7885" spans="1:6" ht="15" x14ac:dyDescent="0.25">
      <c r="A7885" s="250"/>
      <c r="B7885" s="250"/>
      <c r="C7885" s="250"/>
      <c r="D7885" s="250"/>
      <c r="E7885" s="250"/>
      <c r="F7885" s="250"/>
    </row>
    <row r="7886" spans="1:6" ht="15" x14ac:dyDescent="0.25">
      <c r="A7886" s="250"/>
      <c r="B7886" s="250"/>
      <c r="C7886" s="250"/>
      <c r="D7886" s="250"/>
      <c r="E7886" s="250"/>
      <c r="F7886" s="250"/>
    </row>
    <row r="7887" spans="1:6" ht="15" x14ac:dyDescent="0.25">
      <c r="A7887" s="250"/>
      <c r="B7887" s="250"/>
      <c r="C7887" s="250"/>
      <c r="D7887" s="250"/>
      <c r="E7887" s="250"/>
      <c r="F7887" s="250"/>
    </row>
    <row r="7888" spans="1:6" ht="15" x14ac:dyDescent="0.25">
      <c r="A7888" s="250"/>
      <c r="B7888" s="250"/>
      <c r="C7888" s="250"/>
      <c r="D7888" s="250"/>
      <c r="E7888" s="250"/>
      <c r="F7888" s="250"/>
    </row>
    <row r="7889" spans="1:6" ht="15" x14ac:dyDescent="0.25">
      <c r="A7889" s="250"/>
      <c r="B7889" s="250"/>
      <c r="C7889" s="250"/>
      <c r="D7889" s="250"/>
      <c r="E7889" s="250"/>
      <c r="F7889" s="250"/>
    </row>
    <row r="7890" spans="1:6" ht="15" x14ac:dyDescent="0.25">
      <c r="A7890" s="250"/>
      <c r="B7890" s="250"/>
      <c r="C7890" s="250"/>
      <c r="D7890" s="250"/>
      <c r="E7890" s="250"/>
      <c r="F7890" s="250"/>
    </row>
    <row r="7891" spans="1:6" ht="15" x14ac:dyDescent="0.25">
      <c r="A7891" s="250"/>
      <c r="B7891" s="250"/>
      <c r="C7891" s="250"/>
      <c r="D7891" s="250"/>
      <c r="E7891" s="250"/>
      <c r="F7891" s="250"/>
    </row>
    <row r="7892" spans="1:6" ht="15" x14ac:dyDescent="0.25">
      <c r="A7892" s="250"/>
      <c r="B7892" s="250"/>
      <c r="C7892" s="250"/>
      <c r="D7892" s="250"/>
      <c r="E7892" s="250"/>
      <c r="F7892" s="250"/>
    </row>
    <row r="7893" spans="1:6" ht="15" x14ac:dyDescent="0.25">
      <c r="A7893" s="250"/>
      <c r="B7893" s="250"/>
      <c r="C7893" s="250"/>
      <c r="D7893" s="250"/>
      <c r="E7893" s="250"/>
      <c r="F7893" s="250"/>
    </row>
    <row r="7894" spans="1:6" ht="15" x14ac:dyDescent="0.25">
      <c r="A7894" s="250"/>
      <c r="B7894" s="250"/>
      <c r="C7894" s="250"/>
      <c r="D7894" s="250"/>
      <c r="E7894" s="250"/>
      <c r="F7894" s="250"/>
    </row>
    <row r="7895" spans="1:6" ht="15" x14ac:dyDescent="0.25">
      <c r="A7895" s="250"/>
      <c r="B7895" s="250"/>
      <c r="C7895" s="250"/>
      <c r="D7895" s="250"/>
      <c r="E7895" s="250"/>
      <c r="F7895" s="250"/>
    </row>
    <row r="7896" spans="1:6" ht="15" x14ac:dyDescent="0.25">
      <c r="A7896" s="250"/>
      <c r="B7896" s="250"/>
      <c r="C7896" s="250"/>
      <c r="D7896" s="250"/>
      <c r="E7896" s="250"/>
      <c r="F7896" s="250"/>
    </row>
    <row r="7897" spans="1:6" ht="15" x14ac:dyDescent="0.25">
      <c r="A7897" s="250"/>
      <c r="B7897" s="250"/>
      <c r="C7897" s="250"/>
      <c r="D7897" s="250"/>
      <c r="E7897" s="250"/>
      <c r="F7897" s="250"/>
    </row>
    <row r="7898" spans="1:6" ht="15" x14ac:dyDescent="0.25">
      <c r="A7898" s="250"/>
      <c r="B7898" s="250"/>
      <c r="C7898" s="250"/>
      <c r="D7898" s="250"/>
      <c r="E7898" s="250"/>
      <c r="F7898" s="250"/>
    </row>
    <row r="7899" spans="1:6" ht="15" x14ac:dyDescent="0.25">
      <c r="A7899" s="250"/>
      <c r="B7899" s="250"/>
      <c r="C7899" s="250"/>
      <c r="D7899" s="250"/>
      <c r="E7899" s="250"/>
      <c r="F7899" s="250"/>
    </row>
    <row r="7900" spans="1:6" ht="15" x14ac:dyDescent="0.25">
      <c r="A7900" s="250"/>
      <c r="B7900" s="250"/>
      <c r="C7900" s="250"/>
      <c r="D7900" s="250"/>
      <c r="E7900" s="250"/>
      <c r="F7900" s="250"/>
    </row>
    <row r="7901" spans="1:6" ht="15" x14ac:dyDescent="0.25">
      <c r="A7901" s="250"/>
      <c r="B7901" s="250"/>
      <c r="C7901" s="250"/>
      <c r="D7901" s="250"/>
      <c r="E7901" s="250"/>
      <c r="F7901" s="250"/>
    </row>
    <row r="7902" spans="1:6" ht="15" x14ac:dyDescent="0.25">
      <c r="A7902" s="250"/>
      <c r="B7902" s="250"/>
      <c r="C7902" s="250"/>
      <c r="D7902" s="250"/>
      <c r="E7902" s="250"/>
      <c r="F7902" s="250"/>
    </row>
    <row r="7903" spans="1:6" ht="15" x14ac:dyDescent="0.25">
      <c r="A7903" s="250"/>
      <c r="B7903" s="250"/>
      <c r="C7903" s="250"/>
      <c r="D7903" s="250"/>
      <c r="E7903" s="250"/>
      <c r="F7903" s="250"/>
    </row>
    <row r="7904" spans="1:6" ht="15" x14ac:dyDescent="0.25">
      <c r="A7904" s="250"/>
      <c r="B7904" s="250"/>
      <c r="C7904" s="250"/>
      <c r="D7904" s="250"/>
      <c r="E7904" s="250"/>
      <c r="F7904" s="250"/>
    </row>
    <row r="7905" spans="1:6" ht="15" x14ac:dyDescent="0.25">
      <c r="A7905" s="250"/>
      <c r="B7905" s="250"/>
      <c r="C7905" s="250"/>
      <c r="D7905" s="250"/>
      <c r="E7905" s="250"/>
      <c r="F7905" s="250"/>
    </row>
    <row r="7906" spans="1:6" ht="15" x14ac:dyDescent="0.25">
      <c r="A7906" s="250"/>
      <c r="B7906" s="250"/>
      <c r="C7906" s="250"/>
      <c r="D7906" s="250"/>
      <c r="E7906" s="250"/>
      <c r="F7906" s="250"/>
    </row>
    <row r="7907" spans="1:6" ht="15" x14ac:dyDescent="0.25">
      <c r="A7907" s="250"/>
      <c r="B7907" s="250"/>
      <c r="C7907" s="250"/>
      <c r="D7907" s="250"/>
      <c r="E7907" s="250"/>
      <c r="F7907" s="250"/>
    </row>
    <row r="7908" spans="1:6" ht="15" x14ac:dyDescent="0.25">
      <c r="A7908" s="250"/>
      <c r="B7908" s="250"/>
      <c r="C7908" s="250"/>
      <c r="D7908" s="250"/>
      <c r="E7908" s="250"/>
      <c r="F7908" s="250"/>
    </row>
    <row r="7909" spans="1:6" ht="15" x14ac:dyDescent="0.25">
      <c r="A7909" s="250"/>
      <c r="B7909" s="250"/>
      <c r="C7909" s="250"/>
      <c r="D7909" s="250"/>
      <c r="E7909" s="250"/>
      <c r="F7909" s="250"/>
    </row>
    <row r="7910" spans="1:6" ht="15" x14ac:dyDescent="0.25">
      <c r="A7910" s="250"/>
      <c r="B7910" s="250"/>
      <c r="C7910" s="250"/>
      <c r="D7910" s="250"/>
      <c r="E7910" s="250"/>
      <c r="F7910" s="250"/>
    </row>
    <row r="7911" spans="1:6" ht="15" x14ac:dyDescent="0.25">
      <c r="A7911" s="250"/>
      <c r="B7911" s="250"/>
      <c r="C7911" s="250"/>
      <c r="D7911" s="250"/>
      <c r="E7911" s="250"/>
      <c r="F7911" s="250"/>
    </row>
    <row r="7912" spans="1:6" ht="15" x14ac:dyDescent="0.25">
      <c r="A7912" s="250"/>
      <c r="B7912" s="250"/>
      <c r="C7912" s="250"/>
      <c r="D7912" s="250"/>
      <c r="E7912" s="250"/>
      <c r="F7912" s="250"/>
    </row>
    <row r="7913" spans="1:6" ht="15" x14ac:dyDescent="0.25">
      <c r="A7913" s="250"/>
      <c r="B7913" s="250"/>
      <c r="C7913" s="250"/>
      <c r="D7913" s="250"/>
      <c r="E7913" s="250"/>
      <c r="F7913" s="250"/>
    </row>
    <row r="7914" spans="1:6" ht="15" x14ac:dyDescent="0.25">
      <c r="A7914" s="250"/>
      <c r="B7914" s="250"/>
      <c r="C7914" s="250"/>
      <c r="D7914" s="250"/>
      <c r="E7914" s="250"/>
      <c r="F7914" s="250"/>
    </row>
    <row r="7915" spans="1:6" ht="15" x14ac:dyDescent="0.25">
      <c r="A7915" s="250"/>
      <c r="B7915" s="250"/>
      <c r="C7915" s="250"/>
      <c r="D7915" s="250"/>
      <c r="E7915" s="250"/>
      <c r="F7915" s="250"/>
    </row>
    <row r="7916" spans="1:6" ht="15" x14ac:dyDescent="0.25">
      <c r="A7916" s="250"/>
      <c r="B7916" s="250"/>
      <c r="C7916" s="250"/>
      <c r="D7916" s="250"/>
      <c r="E7916" s="250"/>
      <c r="F7916" s="250"/>
    </row>
    <row r="7917" spans="1:6" ht="15" x14ac:dyDescent="0.25">
      <c r="A7917" s="250"/>
      <c r="B7917" s="250"/>
      <c r="C7917" s="250"/>
      <c r="D7917" s="250"/>
      <c r="E7917" s="250"/>
      <c r="F7917" s="250"/>
    </row>
    <row r="7918" spans="1:6" ht="15" x14ac:dyDescent="0.25">
      <c r="A7918" s="250"/>
      <c r="B7918" s="250"/>
      <c r="C7918" s="250"/>
      <c r="D7918" s="250"/>
      <c r="E7918" s="250"/>
      <c r="F7918" s="250"/>
    </row>
    <row r="7919" spans="1:6" ht="15" x14ac:dyDescent="0.25">
      <c r="A7919" s="250"/>
      <c r="B7919" s="250"/>
      <c r="C7919" s="250"/>
      <c r="D7919" s="250"/>
      <c r="E7919" s="250"/>
      <c r="F7919" s="250"/>
    </row>
    <row r="7920" spans="1:6" ht="15" x14ac:dyDescent="0.25">
      <c r="A7920" s="250"/>
      <c r="B7920" s="250"/>
      <c r="C7920" s="250"/>
      <c r="D7920" s="250"/>
      <c r="E7920" s="250"/>
      <c r="F7920" s="250"/>
    </row>
    <row r="7921" spans="1:6" ht="15" x14ac:dyDescent="0.25">
      <c r="A7921" s="250"/>
      <c r="B7921" s="250"/>
      <c r="C7921" s="250"/>
      <c r="D7921" s="250"/>
      <c r="E7921" s="250"/>
      <c r="F7921" s="250"/>
    </row>
    <row r="7922" spans="1:6" ht="15" x14ac:dyDescent="0.25">
      <c r="A7922" s="250"/>
      <c r="B7922" s="250"/>
      <c r="C7922" s="250"/>
      <c r="D7922" s="250"/>
      <c r="E7922" s="250"/>
      <c r="F7922" s="250"/>
    </row>
    <row r="7923" spans="1:6" ht="15" x14ac:dyDescent="0.25">
      <c r="A7923" s="250"/>
      <c r="B7923" s="250"/>
      <c r="C7923" s="250"/>
      <c r="D7923" s="250"/>
      <c r="E7923" s="250"/>
      <c r="F7923" s="250"/>
    </row>
    <row r="7924" spans="1:6" ht="15" x14ac:dyDescent="0.25">
      <c r="A7924" s="250"/>
      <c r="B7924" s="250"/>
      <c r="C7924" s="250"/>
      <c r="D7924" s="250"/>
      <c r="E7924" s="250"/>
      <c r="F7924" s="250"/>
    </row>
    <row r="7925" spans="1:6" ht="15" x14ac:dyDescent="0.25">
      <c r="A7925" s="250"/>
      <c r="B7925" s="250"/>
      <c r="C7925" s="250"/>
      <c r="D7925" s="250"/>
      <c r="E7925" s="250"/>
      <c r="F7925" s="250"/>
    </row>
    <row r="7926" spans="1:6" ht="15" x14ac:dyDescent="0.25">
      <c r="A7926" s="250"/>
      <c r="B7926" s="250"/>
      <c r="C7926" s="250"/>
      <c r="D7926" s="250"/>
      <c r="E7926" s="250"/>
      <c r="F7926" s="250"/>
    </row>
    <row r="7927" spans="1:6" ht="15" x14ac:dyDescent="0.25">
      <c r="A7927" s="250"/>
      <c r="B7927" s="250"/>
      <c r="C7927" s="250"/>
      <c r="D7927" s="250"/>
      <c r="E7927" s="250"/>
      <c r="F7927" s="250"/>
    </row>
    <row r="7928" spans="1:6" ht="15" x14ac:dyDescent="0.25">
      <c r="A7928" s="250"/>
      <c r="B7928" s="250"/>
      <c r="C7928" s="250"/>
      <c r="D7928" s="250"/>
      <c r="E7928" s="250"/>
      <c r="F7928" s="250"/>
    </row>
    <row r="7929" spans="1:6" ht="15" x14ac:dyDescent="0.25">
      <c r="A7929" s="250"/>
      <c r="B7929" s="250"/>
      <c r="C7929" s="250"/>
      <c r="D7929" s="250"/>
      <c r="E7929" s="250"/>
      <c r="F7929" s="250"/>
    </row>
    <row r="7930" spans="1:6" ht="15" x14ac:dyDescent="0.25">
      <c r="A7930" s="250"/>
      <c r="B7930" s="250"/>
      <c r="C7930" s="250"/>
      <c r="D7930" s="250"/>
      <c r="E7930" s="250"/>
      <c r="F7930" s="250"/>
    </row>
    <row r="7931" spans="1:6" ht="15" x14ac:dyDescent="0.25">
      <c r="A7931" s="250"/>
      <c r="B7931" s="250"/>
      <c r="C7931" s="250"/>
      <c r="D7931" s="250"/>
      <c r="E7931" s="250"/>
      <c r="F7931" s="250"/>
    </row>
    <row r="7932" spans="1:6" ht="15" x14ac:dyDescent="0.25">
      <c r="A7932" s="250"/>
      <c r="B7932" s="250"/>
      <c r="C7932" s="250"/>
      <c r="D7932" s="250"/>
      <c r="E7932" s="250"/>
      <c r="F7932" s="250"/>
    </row>
    <row r="7933" spans="1:6" ht="15" x14ac:dyDescent="0.25">
      <c r="A7933" s="250"/>
      <c r="B7933" s="250"/>
      <c r="C7933" s="250"/>
      <c r="D7933" s="250"/>
      <c r="E7933" s="250"/>
      <c r="F7933" s="250"/>
    </row>
    <row r="7934" spans="1:6" ht="15" x14ac:dyDescent="0.25">
      <c r="A7934" s="250"/>
      <c r="B7934" s="250"/>
      <c r="C7934" s="250"/>
      <c r="D7934" s="250"/>
      <c r="E7934" s="250"/>
      <c r="F7934" s="250"/>
    </row>
    <row r="7935" spans="1:6" ht="15" x14ac:dyDescent="0.25">
      <c r="A7935" s="250"/>
      <c r="B7935" s="250"/>
      <c r="C7935" s="250"/>
      <c r="D7935" s="250"/>
      <c r="E7935" s="250"/>
      <c r="F7935" s="250"/>
    </row>
    <row r="7936" spans="1:6" ht="15" x14ac:dyDescent="0.25">
      <c r="A7936" s="250"/>
      <c r="B7936" s="250"/>
      <c r="C7936" s="250"/>
      <c r="D7936" s="250"/>
      <c r="E7936" s="250"/>
      <c r="F7936" s="250"/>
    </row>
    <row r="7937" spans="1:6" ht="15" x14ac:dyDescent="0.25">
      <c r="A7937" s="250"/>
      <c r="B7937" s="250"/>
      <c r="C7937" s="250"/>
      <c r="D7937" s="250"/>
      <c r="E7937" s="250"/>
      <c r="F7937" s="250"/>
    </row>
    <row r="7938" spans="1:6" ht="15" x14ac:dyDescent="0.25">
      <c r="A7938" s="250"/>
      <c r="B7938" s="250"/>
      <c r="C7938" s="250"/>
      <c r="D7938" s="250"/>
      <c r="E7938" s="250"/>
      <c r="F7938" s="250"/>
    </row>
    <row r="7939" spans="1:6" ht="15" x14ac:dyDescent="0.25">
      <c r="A7939" s="250"/>
      <c r="B7939" s="250"/>
      <c r="C7939" s="250"/>
      <c r="D7939" s="250"/>
      <c r="E7939" s="250"/>
      <c r="F7939" s="250"/>
    </row>
    <row r="7940" spans="1:6" ht="15" x14ac:dyDescent="0.25">
      <c r="A7940" s="250"/>
      <c r="B7940" s="250"/>
      <c r="C7940" s="250"/>
      <c r="D7940" s="250"/>
      <c r="E7940" s="250"/>
      <c r="F7940" s="250"/>
    </row>
    <row r="7941" spans="1:6" ht="15" x14ac:dyDescent="0.25">
      <c r="A7941" s="250"/>
      <c r="B7941" s="250"/>
      <c r="C7941" s="250"/>
      <c r="D7941" s="250"/>
      <c r="E7941" s="250"/>
      <c r="F7941" s="250"/>
    </row>
    <row r="7942" spans="1:6" ht="15" x14ac:dyDescent="0.25">
      <c r="A7942" s="250"/>
      <c r="B7942" s="250"/>
      <c r="C7942" s="250"/>
      <c r="D7942" s="250"/>
      <c r="E7942" s="250"/>
      <c r="F7942" s="250"/>
    </row>
    <row r="7943" spans="1:6" ht="15" x14ac:dyDescent="0.25">
      <c r="A7943" s="250"/>
      <c r="B7943" s="250"/>
      <c r="C7943" s="250"/>
      <c r="D7943" s="250"/>
      <c r="E7943" s="250"/>
      <c r="F7943" s="250"/>
    </row>
    <row r="7944" spans="1:6" ht="15" x14ac:dyDescent="0.25">
      <c r="A7944" s="250"/>
      <c r="B7944" s="250"/>
      <c r="C7944" s="250"/>
      <c r="D7944" s="250"/>
      <c r="E7944" s="250"/>
      <c r="F7944" s="250"/>
    </row>
    <row r="7945" spans="1:6" ht="15" x14ac:dyDescent="0.25">
      <c r="A7945" s="250"/>
      <c r="B7945" s="250"/>
      <c r="C7945" s="250"/>
      <c r="D7945" s="250"/>
      <c r="E7945" s="250"/>
      <c r="F7945" s="250"/>
    </row>
    <row r="7946" spans="1:6" ht="15" x14ac:dyDescent="0.25">
      <c r="A7946" s="250"/>
      <c r="B7946" s="250"/>
      <c r="C7946" s="250"/>
      <c r="D7946" s="250"/>
      <c r="E7946" s="250"/>
      <c r="F7946" s="250"/>
    </row>
    <row r="7947" spans="1:6" ht="15" x14ac:dyDescent="0.25">
      <c r="A7947" s="250"/>
      <c r="B7947" s="250"/>
      <c r="C7947" s="250"/>
      <c r="D7947" s="250"/>
      <c r="E7947" s="250"/>
      <c r="F7947" s="250"/>
    </row>
    <row r="7948" spans="1:6" ht="15" x14ac:dyDescent="0.25">
      <c r="A7948" s="250"/>
      <c r="B7948" s="250"/>
      <c r="C7948" s="250"/>
      <c r="D7948" s="250"/>
      <c r="E7948" s="250"/>
      <c r="F7948" s="250"/>
    </row>
    <row r="7949" spans="1:6" ht="15" x14ac:dyDescent="0.25">
      <c r="A7949" s="250"/>
      <c r="B7949" s="250"/>
      <c r="C7949" s="250"/>
      <c r="D7949" s="250"/>
      <c r="E7949" s="250"/>
      <c r="F7949" s="250"/>
    </row>
    <row r="7950" spans="1:6" ht="15" x14ac:dyDescent="0.25">
      <c r="A7950" s="250"/>
      <c r="B7950" s="250"/>
      <c r="C7950" s="250"/>
      <c r="D7950" s="250"/>
      <c r="E7950" s="250"/>
      <c r="F7950" s="250"/>
    </row>
    <row r="7951" spans="1:6" ht="15" x14ac:dyDescent="0.25">
      <c r="A7951" s="250"/>
      <c r="B7951" s="250"/>
      <c r="C7951" s="250"/>
      <c r="D7951" s="250"/>
      <c r="E7951" s="250"/>
      <c r="F7951" s="250"/>
    </row>
    <row r="7952" spans="1:6" ht="15" x14ac:dyDescent="0.25">
      <c r="A7952" s="250"/>
      <c r="B7952" s="250"/>
      <c r="C7952" s="250"/>
      <c r="D7952" s="250"/>
      <c r="E7952" s="250"/>
      <c r="F7952" s="250"/>
    </row>
    <row r="7953" spans="1:6" ht="15" x14ac:dyDescent="0.25">
      <c r="A7953" s="250"/>
      <c r="B7953" s="250"/>
      <c r="C7953" s="250"/>
      <c r="D7953" s="250"/>
      <c r="E7953" s="250"/>
      <c r="F7953" s="250"/>
    </row>
    <row r="7954" spans="1:6" ht="15" x14ac:dyDescent="0.25">
      <c r="A7954" s="250"/>
      <c r="B7954" s="250"/>
      <c r="C7954" s="250"/>
      <c r="D7954" s="250"/>
      <c r="E7954" s="250"/>
      <c r="F7954" s="250"/>
    </row>
    <row r="7955" spans="1:6" ht="15" x14ac:dyDescent="0.25">
      <c r="A7955" s="250"/>
      <c r="B7955" s="250"/>
      <c r="C7955" s="250"/>
      <c r="D7955" s="250"/>
      <c r="E7955" s="250"/>
      <c r="F7955" s="250"/>
    </row>
    <row r="7956" spans="1:6" ht="15" x14ac:dyDescent="0.25">
      <c r="A7956" s="250"/>
      <c r="B7956" s="250"/>
      <c r="C7956" s="250"/>
      <c r="D7956" s="250"/>
      <c r="E7956" s="250"/>
      <c r="F7956" s="250"/>
    </row>
    <row r="7957" spans="1:6" ht="15" x14ac:dyDescent="0.25">
      <c r="A7957" s="250"/>
      <c r="B7957" s="250"/>
      <c r="C7957" s="250"/>
      <c r="D7957" s="250"/>
      <c r="E7957" s="250"/>
      <c r="F7957" s="250"/>
    </row>
    <row r="7958" spans="1:6" ht="15" x14ac:dyDescent="0.25">
      <c r="A7958" s="250"/>
      <c r="B7958" s="250"/>
      <c r="C7958" s="250"/>
      <c r="D7958" s="250"/>
      <c r="E7958" s="250"/>
      <c r="F7958" s="250"/>
    </row>
    <row r="7959" spans="1:6" ht="15" x14ac:dyDescent="0.25">
      <c r="A7959" s="250"/>
      <c r="B7959" s="250"/>
      <c r="C7959" s="250"/>
      <c r="D7959" s="250"/>
      <c r="E7959" s="250"/>
      <c r="F7959" s="250"/>
    </row>
    <row r="7960" spans="1:6" ht="15" x14ac:dyDescent="0.25">
      <c r="A7960" s="250"/>
      <c r="B7960" s="250"/>
      <c r="C7960" s="250"/>
      <c r="D7960" s="250"/>
      <c r="E7960" s="250"/>
      <c r="F7960" s="250"/>
    </row>
    <row r="7961" spans="1:6" ht="15" x14ac:dyDescent="0.25">
      <c r="A7961" s="250"/>
      <c r="B7961" s="250"/>
      <c r="C7961" s="250"/>
      <c r="D7961" s="250"/>
      <c r="E7961" s="250"/>
      <c r="F7961" s="250"/>
    </row>
    <row r="7962" spans="1:6" ht="15" x14ac:dyDescent="0.25">
      <c r="A7962" s="250"/>
      <c r="B7962" s="250"/>
      <c r="C7962" s="250"/>
      <c r="D7962" s="250"/>
      <c r="E7962" s="250"/>
      <c r="F7962" s="250"/>
    </row>
    <row r="7963" spans="1:6" ht="15" x14ac:dyDescent="0.25">
      <c r="A7963" s="250"/>
      <c r="B7963" s="250"/>
      <c r="C7963" s="250"/>
      <c r="D7963" s="250"/>
      <c r="E7963" s="250"/>
      <c r="F7963" s="250"/>
    </row>
    <row r="7964" spans="1:6" ht="15" x14ac:dyDescent="0.25">
      <c r="A7964" s="250"/>
      <c r="B7964" s="250"/>
      <c r="C7964" s="250"/>
      <c r="D7964" s="250"/>
      <c r="E7964" s="250"/>
      <c r="F7964" s="250"/>
    </row>
    <row r="7965" spans="1:6" ht="15" x14ac:dyDescent="0.25">
      <c r="A7965" s="250"/>
      <c r="B7965" s="250"/>
      <c r="C7965" s="250"/>
      <c r="D7965" s="250"/>
      <c r="E7965" s="250"/>
      <c r="F7965" s="250"/>
    </row>
    <row r="7966" spans="1:6" ht="15" x14ac:dyDescent="0.25">
      <c r="A7966" s="250"/>
      <c r="B7966" s="250"/>
      <c r="C7966" s="250"/>
      <c r="D7966" s="250"/>
      <c r="E7966" s="250"/>
      <c r="F7966" s="250"/>
    </row>
    <row r="7967" spans="1:6" ht="15" x14ac:dyDescent="0.25">
      <c r="A7967" s="250"/>
      <c r="B7967" s="250"/>
      <c r="C7967" s="250"/>
      <c r="D7967" s="250"/>
      <c r="E7967" s="250"/>
      <c r="F7967" s="250"/>
    </row>
    <row r="7968" spans="1:6" ht="15" x14ac:dyDescent="0.25">
      <c r="A7968" s="250"/>
      <c r="B7968" s="250"/>
      <c r="C7968" s="250"/>
      <c r="D7968" s="250"/>
      <c r="E7968" s="250"/>
      <c r="F7968" s="250"/>
    </row>
    <row r="7969" spans="1:6" ht="15" x14ac:dyDescent="0.25">
      <c r="A7969" s="250"/>
      <c r="B7969" s="250"/>
      <c r="C7969" s="250"/>
      <c r="D7969" s="250"/>
      <c r="E7969" s="250"/>
      <c r="F7969" s="250"/>
    </row>
    <row r="7970" spans="1:6" ht="15" x14ac:dyDescent="0.25">
      <c r="A7970" s="250"/>
      <c r="B7970" s="250"/>
      <c r="C7970" s="250"/>
      <c r="D7970" s="250"/>
      <c r="E7970" s="250"/>
      <c r="F7970" s="250"/>
    </row>
    <row r="7971" spans="1:6" ht="15" x14ac:dyDescent="0.25">
      <c r="A7971" s="250"/>
      <c r="B7971" s="250"/>
      <c r="C7971" s="250"/>
      <c r="D7971" s="250"/>
      <c r="E7971" s="250"/>
      <c r="F7971" s="250"/>
    </row>
    <row r="7972" spans="1:6" ht="15" x14ac:dyDescent="0.25">
      <c r="A7972" s="250"/>
      <c r="B7972" s="250"/>
      <c r="C7972" s="250"/>
      <c r="D7972" s="250"/>
      <c r="E7972" s="250"/>
      <c r="F7972" s="250"/>
    </row>
    <row r="7973" spans="1:6" ht="15" x14ac:dyDescent="0.25">
      <c r="A7973" s="250"/>
      <c r="B7973" s="250"/>
      <c r="C7973" s="250"/>
      <c r="D7973" s="250"/>
      <c r="E7973" s="250"/>
      <c r="F7973" s="250"/>
    </row>
    <row r="7974" spans="1:6" ht="15" x14ac:dyDescent="0.25">
      <c r="A7974" s="250"/>
      <c r="B7974" s="250"/>
      <c r="C7974" s="250"/>
      <c r="D7974" s="250"/>
      <c r="E7974" s="250"/>
      <c r="F7974" s="250"/>
    </row>
    <row r="7975" spans="1:6" ht="15" x14ac:dyDescent="0.25">
      <c r="A7975" s="250"/>
      <c r="B7975" s="250"/>
      <c r="C7975" s="250"/>
      <c r="D7975" s="250"/>
      <c r="E7975" s="250"/>
      <c r="F7975" s="250"/>
    </row>
    <row r="7976" spans="1:6" ht="15" x14ac:dyDescent="0.25">
      <c r="A7976" s="250"/>
      <c r="B7976" s="250"/>
      <c r="C7976" s="250"/>
      <c r="D7976" s="250"/>
      <c r="E7976" s="250"/>
      <c r="F7976" s="250"/>
    </row>
    <row r="7977" spans="1:6" ht="15" x14ac:dyDescent="0.25">
      <c r="A7977" s="250"/>
      <c r="B7977" s="250"/>
      <c r="C7977" s="250"/>
      <c r="D7977" s="250"/>
      <c r="E7977" s="250"/>
      <c r="F7977" s="250"/>
    </row>
    <row r="7978" spans="1:6" ht="15" x14ac:dyDescent="0.25">
      <c r="A7978" s="250"/>
      <c r="B7978" s="250"/>
      <c r="C7978" s="250"/>
      <c r="D7978" s="250"/>
      <c r="E7978" s="250"/>
      <c r="F7978" s="250"/>
    </row>
    <row r="7979" spans="1:6" ht="15" x14ac:dyDescent="0.25">
      <c r="A7979" s="250"/>
      <c r="B7979" s="250"/>
      <c r="C7979" s="250"/>
      <c r="D7979" s="250"/>
      <c r="E7979" s="250"/>
      <c r="F7979" s="250"/>
    </row>
    <row r="7980" spans="1:6" ht="15" x14ac:dyDescent="0.25">
      <c r="A7980" s="250"/>
      <c r="B7980" s="250"/>
      <c r="C7980" s="250"/>
      <c r="D7980" s="250"/>
      <c r="E7980" s="250"/>
      <c r="F7980" s="250"/>
    </row>
    <row r="7981" spans="1:6" ht="15" x14ac:dyDescent="0.25">
      <c r="A7981" s="250"/>
      <c r="B7981" s="250"/>
      <c r="C7981" s="250"/>
      <c r="D7981" s="250"/>
      <c r="E7981" s="250"/>
      <c r="F7981" s="250"/>
    </row>
    <row r="7982" spans="1:6" ht="15" x14ac:dyDescent="0.25">
      <c r="A7982" s="250"/>
      <c r="B7982" s="250"/>
      <c r="C7982" s="250"/>
      <c r="D7982" s="250"/>
      <c r="E7982" s="250"/>
      <c r="F7982" s="250"/>
    </row>
    <row r="7983" spans="1:6" ht="15" x14ac:dyDescent="0.25">
      <c r="A7983" s="250"/>
      <c r="B7983" s="250"/>
      <c r="C7983" s="250"/>
      <c r="D7983" s="250"/>
      <c r="E7983" s="250"/>
      <c r="F7983" s="250"/>
    </row>
    <row r="7984" spans="1:6" ht="15" x14ac:dyDescent="0.25">
      <c r="A7984" s="250"/>
      <c r="B7984" s="250"/>
      <c r="C7984" s="250"/>
      <c r="D7984" s="250"/>
      <c r="E7984" s="250"/>
      <c r="F7984" s="250"/>
    </row>
    <row r="7985" spans="1:6" ht="15" x14ac:dyDescent="0.25">
      <c r="A7985" s="250"/>
      <c r="B7985" s="250"/>
      <c r="C7985" s="250"/>
      <c r="D7985" s="250"/>
      <c r="E7985" s="250"/>
      <c r="F7985" s="250"/>
    </row>
    <row r="7986" spans="1:6" ht="15" x14ac:dyDescent="0.25">
      <c r="A7986" s="250"/>
      <c r="B7986" s="250"/>
      <c r="C7986" s="250"/>
      <c r="D7986" s="250"/>
      <c r="E7986" s="250"/>
      <c r="F7986" s="250"/>
    </row>
    <row r="7987" spans="1:6" ht="15" x14ac:dyDescent="0.25">
      <c r="A7987" s="250"/>
      <c r="B7987" s="250"/>
      <c r="C7987" s="250"/>
      <c r="D7987" s="250"/>
      <c r="E7987" s="250"/>
      <c r="F7987" s="250"/>
    </row>
    <row r="7988" spans="1:6" ht="15" x14ac:dyDescent="0.25">
      <c r="A7988" s="250"/>
      <c r="B7988" s="250"/>
      <c r="C7988" s="250"/>
      <c r="D7988" s="250"/>
      <c r="E7988" s="250"/>
      <c r="F7988" s="250"/>
    </row>
    <row r="7989" spans="1:6" ht="15" x14ac:dyDescent="0.25">
      <c r="A7989" s="250"/>
      <c r="B7989" s="250"/>
      <c r="C7989" s="250"/>
      <c r="D7989" s="250"/>
      <c r="E7989" s="250"/>
      <c r="F7989" s="250"/>
    </row>
    <row r="7990" spans="1:6" ht="15" x14ac:dyDescent="0.25">
      <c r="A7990" s="250"/>
      <c r="B7990" s="250"/>
      <c r="C7990" s="250"/>
      <c r="D7990" s="250"/>
      <c r="E7990" s="250"/>
      <c r="F7990" s="250"/>
    </row>
    <row r="7991" spans="1:6" ht="15" x14ac:dyDescent="0.25">
      <c r="A7991" s="250"/>
      <c r="B7991" s="250"/>
      <c r="C7991" s="250"/>
      <c r="D7991" s="250"/>
      <c r="E7991" s="250"/>
      <c r="F7991" s="250"/>
    </row>
    <row r="7992" spans="1:6" ht="15" x14ac:dyDescent="0.25">
      <c r="A7992" s="250"/>
      <c r="B7992" s="250"/>
      <c r="C7992" s="250"/>
      <c r="D7992" s="250"/>
      <c r="E7992" s="250"/>
      <c r="F7992" s="250"/>
    </row>
    <row r="7993" spans="1:6" ht="15" x14ac:dyDescent="0.25">
      <c r="A7993" s="250"/>
      <c r="B7993" s="250"/>
      <c r="C7993" s="250"/>
      <c r="D7993" s="250"/>
      <c r="E7993" s="250"/>
      <c r="F7993" s="250"/>
    </row>
    <row r="7994" spans="1:6" ht="15" x14ac:dyDescent="0.25">
      <c r="A7994" s="250"/>
      <c r="B7994" s="250"/>
      <c r="C7994" s="250"/>
      <c r="D7994" s="250"/>
      <c r="E7994" s="250"/>
      <c r="F7994" s="250"/>
    </row>
    <row r="7995" spans="1:6" ht="15" x14ac:dyDescent="0.25">
      <c r="A7995" s="250"/>
      <c r="B7995" s="250"/>
      <c r="C7995" s="250"/>
      <c r="D7995" s="250"/>
      <c r="E7995" s="250"/>
      <c r="F7995" s="250"/>
    </row>
    <row r="7996" spans="1:6" ht="15" x14ac:dyDescent="0.25">
      <c r="A7996" s="250"/>
      <c r="B7996" s="250"/>
      <c r="C7996" s="250"/>
      <c r="D7996" s="250"/>
      <c r="E7996" s="250"/>
      <c r="F7996" s="250"/>
    </row>
    <row r="7997" spans="1:6" ht="15" x14ac:dyDescent="0.25">
      <c r="A7997" s="250"/>
      <c r="B7997" s="250"/>
      <c r="C7997" s="250"/>
      <c r="D7997" s="250"/>
      <c r="E7997" s="250"/>
      <c r="F7997" s="250"/>
    </row>
    <row r="7998" spans="1:6" ht="15" x14ac:dyDescent="0.25">
      <c r="A7998" s="250"/>
      <c r="B7998" s="250"/>
      <c r="C7998" s="250"/>
      <c r="D7998" s="250"/>
      <c r="E7998" s="250"/>
      <c r="F7998" s="250"/>
    </row>
    <row r="7999" spans="1:6" ht="15" x14ac:dyDescent="0.25">
      <c r="A7999" s="250"/>
      <c r="B7999" s="250"/>
      <c r="C7999" s="250"/>
      <c r="D7999" s="250"/>
      <c r="E7999" s="250"/>
      <c r="F7999" s="250"/>
    </row>
    <row r="8000" spans="1:6" ht="15" x14ac:dyDescent="0.25">
      <c r="A8000" s="250"/>
      <c r="B8000" s="250"/>
      <c r="C8000" s="250"/>
      <c r="D8000" s="250"/>
      <c r="E8000" s="250"/>
      <c r="F8000" s="250"/>
    </row>
    <row r="8001" spans="1:6" ht="15" x14ac:dyDescent="0.25">
      <c r="A8001" s="250"/>
      <c r="B8001" s="250"/>
      <c r="C8001" s="250"/>
      <c r="D8001" s="250"/>
      <c r="E8001" s="250"/>
      <c r="F8001" s="250"/>
    </row>
    <row r="8002" spans="1:6" ht="15" x14ac:dyDescent="0.25">
      <c r="A8002" s="250"/>
      <c r="B8002" s="250"/>
      <c r="C8002" s="250"/>
      <c r="D8002" s="250"/>
      <c r="E8002" s="250"/>
      <c r="F8002" s="250"/>
    </row>
    <row r="8003" spans="1:6" ht="15" x14ac:dyDescent="0.25">
      <c r="A8003" s="250"/>
      <c r="B8003" s="250"/>
      <c r="C8003" s="250"/>
      <c r="D8003" s="250"/>
      <c r="E8003" s="250"/>
      <c r="F8003" s="250"/>
    </row>
    <row r="8004" spans="1:6" ht="15" x14ac:dyDescent="0.25">
      <c r="A8004" s="250"/>
      <c r="B8004" s="250"/>
      <c r="C8004" s="250"/>
      <c r="D8004" s="250"/>
      <c r="E8004" s="250"/>
      <c r="F8004" s="250"/>
    </row>
    <row r="8005" spans="1:6" ht="15" x14ac:dyDescent="0.25">
      <c r="A8005" s="250"/>
      <c r="B8005" s="250"/>
      <c r="C8005" s="250"/>
      <c r="D8005" s="250"/>
      <c r="E8005" s="250"/>
      <c r="F8005" s="250"/>
    </row>
    <row r="8006" spans="1:6" ht="15" x14ac:dyDescent="0.25">
      <c r="A8006" s="250"/>
      <c r="B8006" s="250"/>
      <c r="C8006" s="250"/>
      <c r="D8006" s="250"/>
      <c r="E8006" s="250"/>
      <c r="F8006" s="250"/>
    </row>
    <row r="8007" spans="1:6" ht="15" x14ac:dyDescent="0.25">
      <c r="A8007" s="250"/>
      <c r="B8007" s="250"/>
      <c r="C8007" s="250"/>
      <c r="D8007" s="250"/>
      <c r="E8007" s="250"/>
      <c r="F8007" s="250"/>
    </row>
    <row r="8008" spans="1:6" ht="15" x14ac:dyDescent="0.25">
      <c r="A8008" s="250"/>
      <c r="B8008" s="250"/>
      <c r="C8008" s="250"/>
      <c r="D8008" s="250"/>
      <c r="E8008" s="250"/>
      <c r="F8008" s="250"/>
    </row>
    <row r="8009" spans="1:6" ht="15" x14ac:dyDescent="0.25">
      <c r="A8009" s="250"/>
      <c r="B8009" s="250"/>
      <c r="C8009" s="250"/>
      <c r="D8009" s="250"/>
      <c r="E8009" s="250"/>
      <c r="F8009" s="250"/>
    </row>
    <row r="8010" spans="1:6" ht="15" x14ac:dyDescent="0.25">
      <c r="A8010" s="250"/>
      <c r="B8010" s="250"/>
      <c r="C8010" s="250"/>
      <c r="D8010" s="250"/>
      <c r="E8010" s="250"/>
      <c r="F8010" s="250"/>
    </row>
    <row r="8011" spans="1:6" ht="15" x14ac:dyDescent="0.25">
      <c r="A8011" s="250"/>
      <c r="B8011" s="250"/>
      <c r="C8011" s="250"/>
      <c r="D8011" s="250"/>
      <c r="E8011" s="250"/>
      <c r="F8011" s="250"/>
    </row>
    <row r="8012" spans="1:6" ht="15" x14ac:dyDescent="0.25">
      <c r="A8012" s="250"/>
      <c r="B8012" s="250"/>
      <c r="C8012" s="250"/>
      <c r="D8012" s="250"/>
      <c r="E8012" s="250"/>
      <c r="F8012" s="250"/>
    </row>
    <row r="8013" spans="1:6" ht="15" x14ac:dyDescent="0.25">
      <c r="A8013" s="250"/>
      <c r="B8013" s="250"/>
      <c r="C8013" s="250"/>
      <c r="D8013" s="250"/>
      <c r="E8013" s="250"/>
      <c r="F8013" s="250"/>
    </row>
    <row r="8014" spans="1:6" ht="15" x14ac:dyDescent="0.25">
      <c r="A8014" s="250"/>
      <c r="B8014" s="250"/>
      <c r="C8014" s="250"/>
      <c r="D8014" s="250"/>
      <c r="E8014" s="250"/>
      <c r="F8014" s="250"/>
    </row>
    <row r="8015" spans="1:6" ht="15" x14ac:dyDescent="0.25">
      <c r="A8015" s="250"/>
      <c r="B8015" s="250"/>
      <c r="C8015" s="250"/>
      <c r="D8015" s="250"/>
      <c r="E8015" s="250"/>
      <c r="F8015" s="250"/>
    </row>
    <row r="8016" spans="1:6" ht="15" x14ac:dyDescent="0.25">
      <c r="A8016" s="250"/>
      <c r="B8016" s="250"/>
      <c r="C8016" s="250"/>
      <c r="D8016" s="250"/>
      <c r="E8016" s="250"/>
      <c r="F8016" s="250"/>
    </row>
    <row r="8017" spans="1:6" ht="15" x14ac:dyDescent="0.25">
      <c r="A8017" s="250"/>
      <c r="B8017" s="250"/>
      <c r="C8017" s="250"/>
      <c r="D8017" s="250"/>
      <c r="E8017" s="250"/>
      <c r="F8017" s="250"/>
    </row>
    <row r="8018" spans="1:6" ht="15" x14ac:dyDescent="0.25">
      <c r="A8018" s="250"/>
      <c r="B8018" s="250"/>
      <c r="C8018" s="250"/>
      <c r="D8018" s="250"/>
      <c r="E8018" s="250"/>
      <c r="F8018" s="250"/>
    </row>
    <row r="8019" spans="1:6" ht="15" x14ac:dyDescent="0.25">
      <c r="A8019" s="250"/>
      <c r="B8019" s="250"/>
      <c r="C8019" s="250"/>
      <c r="D8019" s="250"/>
      <c r="E8019" s="250"/>
      <c r="F8019" s="250"/>
    </row>
    <row r="8020" spans="1:6" ht="15" x14ac:dyDescent="0.25">
      <c r="A8020" s="250"/>
      <c r="B8020" s="250"/>
      <c r="C8020" s="250"/>
      <c r="D8020" s="250"/>
      <c r="E8020" s="250"/>
      <c r="F8020" s="250"/>
    </row>
    <row r="8021" spans="1:6" ht="15" x14ac:dyDescent="0.25">
      <c r="A8021" s="250"/>
      <c r="B8021" s="250"/>
      <c r="C8021" s="250"/>
      <c r="D8021" s="250"/>
      <c r="E8021" s="250"/>
      <c r="F8021" s="250"/>
    </row>
    <row r="8022" spans="1:6" ht="15" x14ac:dyDescent="0.25">
      <c r="A8022" s="250"/>
      <c r="B8022" s="250"/>
      <c r="C8022" s="250"/>
      <c r="D8022" s="250"/>
      <c r="E8022" s="250"/>
      <c r="F8022" s="250"/>
    </row>
    <row r="8023" spans="1:6" ht="15" x14ac:dyDescent="0.25">
      <c r="A8023" s="250"/>
      <c r="B8023" s="250"/>
      <c r="C8023" s="250"/>
      <c r="D8023" s="250"/>
      <c r="E8023" s="250"/>
      <c r="F8023" s="250"/>
    </row>
    <row r="8024" spans="1:6" ht="15" x14ac:dyDescent="0.25">
      <c r="A8024" s="250"/>
      <c r="B8024" s="250"/>
      <c r="C8024" s="250"/>
      <c r="D8024" s="250"/>
      <c r="E8024" s="250"/>
      <c r="F8024" s="250"/>
    </row>
    <row r="8025" spans="1:6" ht="15" x14ac:dyDescent="0.25">
      <c r="A8025" s="250"/>
      <c r="B8025" s="250"/>
      <c r="C8025" s="250"/>
      <c r="D8025" s="250"/>
      <c r="E8025" s="250"/>
      <c r="F8025" s="250"/>
    </row>
    <row r="8026" spans="1:6" ht="15" x14ac:dyDescent="0.25">
      <c r="A8026" s="250"/>
      <c r="B8026" s="250"/>
      <c r="C8026" s="250"/>
      <c r="D8026" s="250"/>
      <c r="E8026" s="250"/>
      <c r="F8026" s="250"/>
    </row>
    <row r="8027" spans="1:6" ht="15" x14ac:dyDescent="0.25">
      <c r="A8027" s="250"/>
      <c r="B8027" s="250"/>
      <c r="C8027" s="250"/>
      <c r="D8027" s="250"/>
      <c r="E8027" s="250"/>
      <c r="F8027" s="250"/>
    </row>
    <row r="8028" spans="1:6" ht="15" x14ac:dyDescent="0.25">
      <c r="A8028" s="250"/>
      <c r="B8028" s="250"/>
      <c r="C8028" s="250"/>
      <c r="D8028" s="250"/>
      <c r="E8028" s="250"/>
      <c r="F8028" s="250"/>
    </row>
    <row r="8029" spans="1:6" ht="15" x14ac:dyDescent="0.25">
      <c r="A8029" s="250"/>
      <c r="B8029" s="250"/>
      <c r="C8029" s="250"/>
      <c r="D8029" s="250"/>
      <c r="E8029" s="250"/>
      <c r="F8029" s="250"/>
    </row>
    <row r="8030" spans="1:6" ht="15" x14ac:dyDescent="0.25">
      <c r="A8030" s="250"/>
      <c r="B8030" s="250"/>
      <c r="C8030" s="250"/>
      <c r="D8030" s="250"/>
      <c r="E8030" s="250"/>
      <c r="F8030" s="250"/>
    </row>
    <row r="8031" spans="1:6" ht="15" x14ac:dyDescent="0.25">
      <c r="A8031" s="250"/>
      <c r="B8031" s="250"/>
      <c r="C8031" s="250"/>
      <c r="D8031" s="250"/>
      <c r="E8031" s="250"/>
      <c r="F8031" s="250"/>
    </row>
    <row r="8032" spans="1:6" ht="15" x14ac:dyDescent="0.25">
      <c r="A8032" s="250"/>
      <c r="B8032" s="250"/>
      <c r="C8032" s="250"/>
      <c r="D8032" s="250"/>
      <c r="E8032" s="250"/>
      <c r="F8032" s="250"/>
    </row>
    <row r="8033" spans="1:6" ht="15" x14ac:dyDescent="0.25">
      <c r="A8033" s="250"/>
      <c r="B8033" s="250"/>
      <c r="C8033" s="250"/>
      <c r="D8033" s="250"/>
      <c r="E8033" s="250"/>
      <c r="F8033" s="250"/>
    </row>
    <row r="8034" spans="1:6" ht="15" x14ac:dyDescent="0.25">
      <c r="A8034" s="250"/>
      <c r="B8034" s="250"/>
      <c r="C8034" s="250"/>
      <c r="D8034" s="250"/>
      <c r="E8034" s="250"/>
      <c r="F8034" s="250"/>
    </row>
    <row r="8035" spans="1:6" ht="15" x14ac:dyDescent="0.25">
      <c r="A8035" s="250"/>
      <c r="B8035" s="250"/>
      <c r="C8035" s="250"/>
      <c r="D8035" s="250"/>
      <c r="E8035" s="250"/>
      <c r="F8035" s="250"/>
    </row>
    <row r="8036" spans="1:6" ht="15" x14ac:dyDescent="0.25">
      <c r="A8036" s="250"/>
      <c r="B8036" s="250"/>
      <c r="C8036" s="250"/>
      <c r="D8036" s="250"/>
      <c r="E8036" s="250"/>
      <c r="F8036" s="250"/>
    </row>
    <row r="8037" spans="1:6" ht="15" x14ac:dyDescent="0.25">
      <c r="A8037" s="250"/>
      <c r="B8037" s="250"/>
      <c r="C8037" s="250"/>
      <c r="D8037" s="250"/>
      <c r="E8037" s="250"/>
      <c r="F8037" s="250"/>
    </row>
    <row r="8038" spans="1:6" ht="15" x14ac:dyDescent="0.25">
      <c r="A8038" s="250"/>
      <c r="B8038" s="250"/>
      <c r="C8038" s="250"/>
      <c r="D8038" s="250"/>
      <c r="E8038" s="250"/>
      <c r="F8038" s="250"/>
    </row>
    <row r="8039" spans="1:6" ht="15" x14ac:dyDescent="0.25">
      <c r="A8039" s="250"/>
      <c r="B8039" s="250"/>
      <c r="C8039" s="250"/>
      <c r="D8039" s="250"/>
      <c r="E8039" s="250"/>
      <c r="F8039" s="250"/>
    </row>
    <row r="8040" spans="1:6" ht="15" x14ac:dyDescent="0.25">
      <c r="A8040" s="250"/>
      <c r="B8040" s="250"/>
      <c r="C8040" s="250"/>
      <c r="D8040" s="250"/>
      <c r="E8040" s="250"/>
      <c r="F8040" s="250"/>
    </row>
    <row r="8041" spans="1:6" ht="15" x14ac:dyDescent="0.25">
      <c r="A8041" s="250"/>
      <c r="B8041" s="250"/>
      <c r="C8041" s="250"/>
      <c r="D8041" s="250"/>
      <c r="E8041" s="250"/>
      <c r="F8041" s="250"/>
    </row>
    <row r="8042" spans="1:6" ht="15" x14ac:dyDescent="0.25">
      <c r="A8042" s="250"/>
      <c r="B8042" s="250"/>
      <c r="C8042" s="250"/>
      <c r="D8042" s="250"/>
      <c r="E8042" s="250"/>
      <c r="F8042" s="250"/>
    </row>
    <row r="8043" spans="1:6" ht="15" x14ac:dyDescent="0.25">
      <c r="A8043" s="250"/>
      <c r="B8043" s="250"/>
      <c r="C8043" s="250"/>
      <c r="D8043" s="250"/>
      <c r="E8043" s="250"/>
      <c r="F8043" s="250"/>
    </row>
    <row r="8044" spans="1:6" ht="15" x14ac:dyDescent="0.25">
      <c r="A8044" s="250"/>
      <c r="B8044" s="250"/>
      <c r="C8044" s="250"/>
      <c r="D8044" s="250"/>
      <c r="E8044" s="250"/>
      <c r="F8044" s="250"/>
    </row>
    <row r="8045" spans="1:6" ht="15" x14ac:dyDescent="0.25">
      <c r="A8045" s="250"/>
      <c r="B8045" s="250"/>
      <c r="C8045" s="250"/>
      <c r="D8045" s="250"/>
      <c r="E8045" s="250"/>
      <c r="F8045" s="250"/>
    </row>
    <row r="8046" spans="1:6" ht="15" x14ac:dyDescent="0.25">
      <c r="A8046" s="250"/>
      <c r="B8046" s="250"/>
      <c r="C8046" s="250"/>
      <c r="D8046" s="250"/>
      <c r="E8046" s="250"/>
      <c r="F8046" s="250"/>
    </row>
    <row r="8047" spans="1:6" ht="15" x14ac:dyDescent="0.25">
      <c r="A8047" s="250"/>
      <c r="B8047" s="250"/>
      <c r="C8047" s="250"/>
      <c r="D8047" s="250"/>
      <c r="E8047" s="250"/>
      <c r="F8047" s="250"/>
    </row>
    <row r="8048" spans="1:6" ht="15" x14ac:dyDescent="0.25">
      <c r="A8048" s="250"/>
      <c r="B8048" s="250"/>
      <c r="C8048" s="250"/>
      <c r="D8048" s="250"/>
      <c r="E8048" s="250"/>
      <c r="F8048" s="250"/>
    </row>
    <row r="8049" spans="1:6" ht="15" x14ac:dyDescent="0.25">
      <c r="A8049" s="250"/>
      <c r="B8049" s="250"/>
      <c r="C8049" s="250"/>
      <c r="D8049" s="250"/>
      <c r="E8049" s="250"/>
      <c r="F8049" s="250"/>
    </row>
    <row r="8050" spans="1:6" ht="15" x14ac:dyDescent="0.25">
      <c r="A8050" s="250"/>
      <c r="B8050" s="250"/>
      <c r="C8050" s="250"/>
      <c r="D8050" s="250"/>
      <c r="E8050" s="250"/>
      <c r="F8050" s="250"/>
    </row>
    <row r="8051" spans="1:6" ht="15" x14ac:dyDescent="0.25">
      <c r="A8051" s="250"/>
      <c r="B8051" s="250"/>
      <c r="C8051" s="250"/>
      <c r="D8051" s="250"/>
      <c r="E8051" s="250"/>
      <c r="F8051" s="250"/>
    </row>
    <row r="8052" spans="1:6" ht="15" x14ac:dyDescent="0.25">
      <c r="A8052" s="250"/>
      <c r="B8052" s="250"/>
      <c r="C8052" s="250"/>
      <c r="D8052" s="250"/>
      <c r="E8052" s="250"/>
      <c r="F8052" s="250"/>
    </row>
    <row r="8053" spans="1:6" ht="15" x14ac:dyDescent="0.25">
      <c r="A8053" s="250"/>
      <c r="B8053" s="250"/>
      <c r="C8053" s="250"/>
      <c r="D8053" s="250"/>
      <c r="E8053" s="250"/>
      <c r="F8053" s="250"/>
    </row>
    <row r="8054" spans="1:6" ht="15" x14ac:dyDescent="0.25">
      <c r="A8054" s="250"/>
      <c r="B8054" s="250"/>
      <c r="C8054" s="250"/>
      <c r="D8054" s="250"/>
      <c r="E8054" s="250"/>
      <c r="F8054" s="250"/>
    </row>
    <row r="8055" spans="1:6" ht="15" x14ac:dyDescent="0.25">
      <c r="A8055" s="250"/>
      <c r="B8055" s="250"/>
      <c r="C8055" s="250"/>
      <c r="D8055" s="250"/>
      <c r="E8055" s="250"/>
      <c r="F8055" s="250"/>
    </row>
    <row r="8056" spans="1:6" ht="15" x14ac:dyDescent="0.25">
      <c r="A8056" s="250"/>
      <c r="B8056" s="250"/>
      <c r="C8056" s="250"/>
      <c r="D8056" s="250"/>
      <c r="E8056" s="250"/>
      <c r="F8056" s="250"/>
    </row>
    <row r="8057" spans="1:6" ht="15" x14ac:dyDescent="0.25">
      <c r="A8057" s="250"/>
      <c r="B8057" s="250"/>
      <c r="C8057" s="250"/>
      <c r="D8057" s="250"/>
      <c r="E8057" s="250"/>
      <c r="F8057" s="250"/>
    </row>
    <row r="8058" spans="1:6" ht="15" x14ac:dyDescent="0.25">
      <c r="A8058" s="250"/>
      <c r="B8058" s="250"/>
      <c r="C8058" s="250"/>
      <c r="D8058" s="250"/>
      <c r="E8058" s="250"/>
      <c r="F8058" s="250"/>
    </row>
    <row r="8059" spans="1:6" ht="15" x14ac:dyDescent="0.25">
      <c r="A8059" s="250"/>
      <c r="B8059" s="250"/>
      <c r="C8059" s="250"/>
      <c r="D8059" s="250"/>
      <c r="E8059" s="250"/>
      <c r="F8059" s="250"/>
    </row>
    <row r="8060" spans="1:6" ht="15" x14ac:dyDescent="0.25">
      <c r="A8060" s="250"/>
      <c r="B8060" s="250"/>
      <c r="C8060" s="250"/>
      <c r="D8060" s="250"/>
      <c r="E8060" s="250"/>
      <c r="F8060" s="250"/>
    </row>
    <row r="8061" spans="1:6" ht="15" x14ac:dyDescent="0.25">
      <c r="A8061" s="250"/>
      <c r="B8061" s="250"/>
      <c r="C8061" s="250"/>
      <c r="D8061" s="250"/>
      <c r="E8061" s="250"/>
      <c r="F8061" s="250"/>
    </row>
    <row r="8062" spans="1:6" ht="15" x14ac:dyDescent="0.25">
      <c r="A8062" s="250"/>
      <c r="B8062" s="250"/>
      <c r="C8062" s="250"/>
      <c r="D8062" s="250"/>
      <c r="E8062" s="250"/>
      <c r="F8062" s="250"/>
    </row>
    <row r="8063" spans="1:6" ht="15" x14ac:dyDescent="0.25">
      <c r="A8063" s="250"/>
      <c r="B8063" s="250"/>
      <c r="C8063" s="250"/>
      <c r="D8063" s="250"/>
      <c r="E8063" s="250"/>
      <c r="F8063" s="250"/>
    </row>
    <row r="8064" spans="1:6" ht="15" x14ac:dyDescent="0.25">
      <c r="A8064" s="250"/>
      <c r="B8064" s="250"/>
      <c r="C8064" s="250"/>
      <c r="D8064" s="250"/>
      <c r="E8064" s="250"/>
      <c r="F8064" s="250"/>
    </row>
    <row r="8065" spans="1:6" ht="15" x14ac:dyDescent="0.25">
      <c r="A8065" s="250"/>
      <c r="B8065" s="250"/>
      <c r="C8065" s="250"/>
      <c r="D8065" s="250"/>
      <c r="E8065" s="250"/>
      <c r="F8065" s="250"/>
    </row>
    <row r="8066" spans="1:6" ht="15" x14ac:dyDescent="0.25">
      <c r="A8066" s="250"/>
      <c r="B8066" s="250"/>
      <c r="C8066" s="250"/>
      <c r="D8066" s="250"/>
      <c r="E8066" s="250"/>
      <c r="F8066" s="250"/>
    </row>
    <row r="8067" spans="1:6" ht="15" x14ac:dyDescent="0.25">
      <c r="A8067" s="250"/>
      <c r="B8067" s="250"/>
      <c r="C8067" s="250"/>
      <c r="D8067" s="250"/>
      <c r="E8067" s="250"/>
      <c r="F8067" s="250"/>
    </row>
    <row r="8068" spans="1:6" ht="15" x14ac:dyDescent="0.25">
      <c r="A8068" s="250"/>
      <c r="B8068" s="250"/>
      <c r="C8068" s="250"/>
      <c r="D8068" s="250"/>
      <c r="E8068" s="250"/>
      <c r="F8068" s="250"/>
    </row>
    <row r="8069" spans="1:6" ht="15" x14ac:dyDescent="0.25">
      <c r="A8069" s="250"/>
      <c r="B8069" s="250"/>
      <c r="C8069" s="250"/>
      <c r="D8069" s="250"/>
      <c r="E8069" s="250"/>
      <c r="F8069" s="250"/>
    </row>
    <row r="8070" spans="1:6" ht="15" x14ac:dyDescent="0.25">
      <c r="A8070" s="250"/>
      <c r="B8070" s="250"/>
      <c r="C8070" s="250"/>
      <c r="D8070" s="250"/>
      <c r="E8070" s="250"/>
      <c r="F8070" s="250"/>
    </row>
    <row r="8071" spans="1:6" ht="15" x14ac:dyDescent="0.25">
      <c r="A8071" s="250"/>
      <c r="B8071" s="250"/>
      <c r="C8071" s="250"/>
      <c r="D8071" s="250"/>
      <c r="E8071" s="250"/>
      <c r="F8071" s="250"/>
    </row>
    <row r="8072" spans="1:6" ht="15" x14ac:dyDescent="0.25">
      <c r="A8072" s="250"/>
      <c r="B8072" s="250"/>
      <c r="C8072" s="250"/>
      <c r="D8072" s="250"/>
      <c r="E8072" s="250"/>
      <c r="F8072" s="250"/>
    </row>
    <row r="8073" spans="1:6" ht="15" x14ac:dyDescent="0.25">
      <c r="A8073" s="250"/>
      <c r="B8073" s="250"/>
      <c r="C8073" s="250"/>
      <c r="D8073" s="250"/>
      <c r="E8073" s="250"/>
      <c r="F8073" s="250"/>
    </row>
    <row r="8074" spans="1:6" ht="15" x14ac:dyDescent="0.25">
      <c r="A8074" s="250"/>
      <c r="B8074" s="250"/>
      <c r="C8074" s="250"/>
      <c r="D8074" s="250"/>
      <c r="E8074" s="250"/>
      <c r="F8074" s="250"/>
    </row>
    <row r="8075" spans="1:6" ht="15" x14ac:dyDescent="0.25">
      <c r="A8075" s="250"/>
      <c r="B8075" s="250"/>
      <c r="C8075" s="250"/>
      <c r="D8075" s="250"/>
      <c r="E8075" s="250"/>
      <c r="F8075" s="250"/>
    </row>
    <row r="8076" spans="1:6" ht="15" x14ac:dyDescent="0.25">
      <c r="A8076" s="250"/>
      <c r="B8076" s="250"/>
      <c r="C8076" s="250"/>
      <c r="D8076" s="250"/>
      <c r="E8076" s="250"/>
      <c r="F8076" s="250"/>
    </row>
    <row r="8077" spans="1:6" ht="15" x14ac:dyDescent="0.25">
      <c r="A8077" s="250"/>
      <c r="B8077" s="250"/>
      <c r="C8077" s="250"/>
      <c r="D8077" s="250"/>
      <c r="E8077" s="250"/>
      <c r="F8077" s="250"/>
    </row>
    <row r="8078" spans="1:6" ht="15" x14ac:dyDescent="0.25">
      <c r="A8078" s="250"/>
      <c r="B8078" s="250"/>
      <c r="C8078" s="250"/>
      <c r="D8078" s="250"/>
      <c r="E8078" s="250"/>
      <c r="F8078" s="250"/>
    </row>
    <row r="8079" spans="1:6" ht="15" x14ac:dyDescent="0.25">
      <c r="A8079" s="250"/>
      <c r="B8079" s="250"/>
      <c r="C8079" s="250"/>
      <c r="D8079" s="250"/>
      <c r="E8079" s="250"/>
      <c r="F8079" s="250"/>
    </row>
    <row r="8080" spans="1:6" ht="15" x14ac:dyDescent="0.25">
      <c r="A8080" s="250"/>
      <c r="B8080" s="250"/>
      <c r="C8080" s="250"/>
      <c r="D8080" s="250"/>
      <c r="E8080" s="250"/>
      <c r="F8080" s="250"/>
    </row>
    <row r="8081" spans="1:6" ht="15" x14ac:dyDescent="0.25">
      <c r="A8081" s="250"/>
      <c r="B8081" s="250"/>
      <c r="C8081" s="250"/>
      <c r="D8081" s="250"/>
      <c r="E8081" s="250"/>
      <c r="F8081" s="250"/>
    </row>
    <row r="8082" spans="1:6" ht="15" x14ac:dyDescent="0.25">
      <c r="A8082" s="250"/>
      <c r="B8082" s="250"/>
      <c r="C8082" s="250"/>
      <c r="D8082" s="250"/>
      <c r="E8082" s="250"/>
      <c r="F8082" s="250"/>
    </row>
    <row r="8083" spans="1:6" ht="15" x14ac:dyDescent="0.25">
      <c r="A8083" s="250"/>
      <c r="B8083" s="250"/>
      <c r="C8083" s="250"/>
      <c r="D8083" s="250"/>
      <c r="E8083" s="250"/>
      <c r="F8083" s="250"/>
    </row>
    <row r="8084" spans="1:6" ht="15" x14ac:dyDescent="0.25">
      <c r="A8084" s="250"/>
      <c r="B8084" s="250"/>
      <c r="C8084" s="250"/>
      <c r="D8084" s="250"/>
      <c r="E8084" s="250"/>
      <c r="F8084" s="250"/>
    </row>
    <row r="8085" spans="1:6" ht="15" x14ac:dyDescent="0.25">
      <c r="A8085" s="250"/>
      <c r="B8085" s="250"/>
      <c r="C8085" s="250"/>
      <c r="D8085" s="250"/>
      <c r="E8085" s="250"/>
      <c r="F8085" s="250"/>
    </row>
    <row r="8086" spans="1:6" ht="15" x14ac:dyDescent="0.25">
      <c r="A8086" s="250"/>
      <c r="B8086" s="250"/>
      <c r="C8086" s="250"/>
      <c r="D8086" s="250"/>
      <c r="E8086" s="250"/>
      <c r="F8086" s="250"/>
    </row>
    <row r="8087" spans="1:6" ht="15" x14ac:dyDescent="0.25">
      <c r="A8087" s="250"/>
      <c r="B8087" s="250"/>
      <c r="C8087" s="250"/>
      <c r="D8087" s="250"/>
      <c r="E8087" s="250"/>
      <c r="F8087" s="250"/>
    </row>
    <row r="8088" spans="1:6" ht="15" x14ac:dyDescent="0.25">
      <c r="A8088" s="250"/>
      <c r="B8088" s="250"/>
      <c r="C8088" s="250"/>
      <c r="D8088" s="250"/>
      <c r="E8088" s="250"/>
      <c r="F8088" s="250"/>
    </row>
    <row r="8089" spans="1:6" ht="15" x14ac:dyDescent="0.25">
      <c r="A8089" s="250"/>
      <c r="B8089" s="250"/>
      <c r="C8089" s="250"/>
      <c r="D8089" s="250"/>
      <c r="E8089" s="250"/>
      <c r="F8089" s="250"/>
    </row>
    <row r="8090" spans="1:6" ht="15" x14ac:dyDescent="0.25">
      <c r="A8090" s="250"/>
      <c r="B8090" s="250"/>
      <c r="C8090" s="250"/>
      <c r="D8090" s="250"/>
      <c r="E8090" s="250"/>
      <c r="F8090" s="250"/>
    </row>
    <row r="8091" spans="1:6" ht="15" x14ac:dyDescent="0.25">
      <c r="A8091" s="250"/>
      <c r="B8091" s="250"/>
      <c r="C8091" s="250"/>
      <c r="D8091" s="250"/>
      <c r="E8091" s="250"/>
      <c r="F8091" s="250"/>
    </row>
    <row r="8092" spans="1:6" ht="15" x14ac:dyDescent="0.25">
      <c r="A8092" s="250"/>
      <c r="B8092" s="250"/>
      <c r="C8092" s="250"/>
      <c r="D8092" s="250"/>
      <c r="E8092" s="250"/>
      <c r="F8092" s="250"/>
    </row>
    <row r="8093" spans="1:6" ht="15" x14ac:dyDescent="0.25">
      <c r="A8093" s="250"/>
      <c r="B8093" s="250"/>
      <c r="C8093" s="250"/>
      <c r="D8093" s="250"/>
      <c r="E8093" s="250"/>
      <c r="F8093" s="250"/>
    </row>
    <row r="8094" spans="1:6" ht="15" x14ac:dyDescent="0.25">
      <c r="A8094" s="250"/>
      <c r="B8094" s="250"/>
      <c r="C8094" s="250"/>
      <c r="D8094" s="250"/>
      <c r="E8094" s="250"/>
      <c r="F8094" s="250"/>
    </row>
    <row r="8095" spans="1:6" ht="15" x14ac:dyDescent="0.25">
      <c r="A8095" s="250"/>
      <c r="B8095" s="250"/>
      <c r="C8095" s="250"/>
      <c r="D8095" s="250"/>
      <c r="E8095" s="250"/>
      <c r="F8095" s="250"/>
    </row>
    <row r="8096" spans="1:6" ht="15" x14ac:dyDescent="0.25">
      <c r="A8096" s="250"/>
      <c r="B8096" s="250"/>
      <c r="C8096" s="250"/>
      <c r="D8096" s="250"/>
      <c r="E8096" s="250"/>
      <c r="F8096" s="250"/>
    </row>
    <row r="8097" spans="1:6" ht="15" x14ac:dyDescent="0.25">
      <c r="A8097" s="250"/>
      <c r="B8097" s="250"/>
      <c r="C8097" s="250"/>
      <c r="D8097" s="250"/>
      <c r="E8097" s="250"/>
      <c r="F8097" s="250"/>
    </row>
    <row r="8098" spans="1:6" ht="15" x14ac:dyDescent="0.25">
      <c r="A8098" s="250"/>
      <c r="B8098" s="250"/>
      <c r="C8098" s="250"/>
      <c r="D8098" s="250"/>
      <c r="E8098" s="250"/>
      <c r="F8098" s="250"/>
    </row>
    <row r="8099" spans="1:6" ht="15" x14ac:dyDescent="0.25">
      <c r="A8099" s="250"/>
      <c r="B8099" s="250"/>
      <c r="C8099" s="250"/>
      <c r="D8099" s="250"/>
      <c r="E8099" s="250"/>
      <c r="F8099" s="250"/>
    </row>
    <row r="8100" spans="1:6" ht="15" x14ac:dyDescent="0.25">
      <c r="A8100" s="250"/>
      <c r="B8100" s="250"/>
      <c r="C8100" s="250"/>
      <c r="D8100" s="250"/>
      <c r="E8100" s="250"/>
      <c r="F8100" s="250"/>
    </row>
    <row r="8101" spans="1:6" ht="15" x14ac:dyDescent="0.25">
      <c r="A8101" s="250"/>
      <c r="B8101" s="250"/>
      <c r="C8101" s="250"/>
      <c r="D8101" s="250"/>
      <c r="E8101" s="250"/>
      <c r="F8101" s="250"/>
    </row>
    <row r="8102" spans="1:6" ht="15" x14ac:dyDescent="0.25">
      <c r="A8102" s="250"/>
      <c r="B8102" s="250"/>
      <c r="C8102" s="250"/>
      <c r="D8102" s="250"/>
      <c r="E8102" s="250"/>
      <c r="F8102" s="250"/>
    </row>
    <row r="8103" spans="1:6" ht="15" x14ac:dyDescent="0.25">
      <c r="A8103" s="250"/>
      <c r="B8103" s="250"/>
      <c r="C8103" s="250"/>
      <c r="D8103" s="250"/>
      <c r="E8103" s="250"/>
      <c r="F8103" s="250"/>
    </row>
    <row r="8104" spans="1:6" ht="15" x14ac:dyDescent="0.25">
      <c r="A8104" s="250"/>
      <c r="B8104" s="250"/>
      <c r="C8104" s="250"/>
      <c r="D8104" s="250"/>
      <c r="E8104" s="250"/>
      <c r="F8104" s="250"/>
    </row>
    <row r="8105" spans="1:6" ht="15" x14ac:dyDescent="0.25">
      <c r="A8105" s="250"/>
      <c r="B8105" s="250"/>
      <c r="C8105" s="250"/>
      <c r="D8105" s="250"/>
      <c r="E8105" s="250"/>
      <c r="F8105" s="250"/>
    </row>
    <row r="8106" spans="1:6" ht="15" x14ac:dyDescent="0.25">
      <c r="A8106" s="250"/>
      <c r="B8106" s="250"/>
      <c r="C8106" s="250"/>
      <c r="D8106" s="250"/>
      <c r="E8106" s="250"/>
      <c r="F8106" s="250"/>
    </row>
    <row r="8107" spans="1:6" ht="15" x14ac:dyDescent="0.25">
      <c r="A8107" s="250"/>
      <c r="B8107" s="250"/>
      <c r="C8107" s="250"/>
      <c r="D8107" s="250"/>
      <c r="E8107" s="250"/>
      <c r="F8107" s="250"/>
    </row>
    <row r="8108" spans="1:6" ht="15" x14ac:dyDescent="0.25">
      <c r="A8108" s="250"/>
      <c r="B8108" s="250"/>
      <c r="C8108" s="250"/>
      <c r="D8108" s="250"/>
      <c r="E8108" s="250"/>
      <c r="F8108" s="250"/>
    </row>
    <row r="8109" spans="1:6" ht="15" x14ac:dyDescent="0.25">
      <c r="A8109" s="250"/>
      <c r="B8109" s="250"/>
      <c r="C8109" s="250"/>
      <c r="D8109" s="250"/>
      <c r="E8109" s="250"/>
      <c r="F8109" s="250"/>
    </row>
    <row r="8110" spans="1:6" ht="15" x14ac:dyDescent="0.25">
      <c r="A8110" s="250"/>
      <c r="B8110" s="250"/>
      <c r="C8110" s="250"/>
      <c r="D8110" s="250"/>
      <c r="E8110" s="250"/>
      <c r="F8110" s="250"/>
    </row>
    <row r="8111" spans="1:6" ht="15" x14ac:dyDescent="0.25">
      <c r="A8111" s="250"/>
      <c r="B8111" s="250"/>
      <c r="C8111" s="250"/>
      <c r="D8111" s="250"/>
      <c r="E8111" s="250"/>
      <c r="F8111" s="250"/>
    </row>
    <row r="8112" spans="1:6" ht="15" x14ac:dyDescent="0.25">
      <c r="A8112" s="250"/>
      <c r="B8112" s="250"/>
      <c r="C8112" s="250"/>
      <c r="D8112" s="250"/>
      <c r="E8112" s="250"/>
      <c r="F8112" s="250"/>
    </row>
    <row r="8113" spans="1:6" ht="15" x14ac:dyDescent="0.25">
      <c r="A8113" s="250"/>
      <c r="B8113" s="250"/>
      <c r="C8113" s="250"/>
      <c r="D8113" s="250"/>
      <c r="E8113" s="250"/>
      <c r="F8113" s="250"/>
    </row>
    <row r="8114" spans="1:6" ht="15" x14ac:dyDescent="0.25">
      <c r="A8114" s="250"/>
      <c r="B8114" s="250"/>
      <c r="C8114" s="250"/>
      <c r="D8114" s="250"/>
      <c r="E8114" s="250"/>
      <c r="F8114" s="250"/>
    </row>
    <row r="8115" spans="1:6" ht="15" x14ac:dyDescent="0.25">
      <c r="A8115" s="250"/>
      <c r="B8115" s="250"/>
      <c r="C8115" s="250"/>
      <c r="D8115" s="250"/>
      <c r="E8115" s="250"/>
      <c r="F8115" s="250"/>
    </row>
    <row r="8116" spans="1:6" ht="15" x14ac:dyDescent="0.25">
      <c r="A8116" s="250"/>
      <c r="B8116" s="250"/>
      <c r="C8116" s="250"/>
      <c r="D8116" s="250"/>
      <c r="E8116" s="250"/>
      <c r="F8116" s="250"/>
    </row>
    <row r="8117" spans="1:6" ht="15" x14ac:dyDescent="0.25">
      <c r="A8117" s="250"/>
      <c r="B8117" s="250"/>
      <c r="C8117" s="250"/>
      <c r="D8117" s="250"/>
      <c r="E8117" s="250"/>
      <c r="F8117" s="250"/>
    </row>
    <row r="8118" spans="1:6" ht="15" x14ac:dyDescent="0.25">
      <c r="A8118" s="250"/>
      <c r="B8118" s="250"/>
      <c r="C8118" s="250"/>
      <c r="D8118" s="250"/>
      <c r="E8118" s="250"/>
      <c r="F8118" s="250"/>
    </row>
    <row r="8119" spans="1:6" ht="15" x14ac:dyDescent="0.25">
      <c r="A8119" s="250"/>
      <c r="B8119" s="250"/>
      <c r="C8119" s="250"/>
      <c r="D8119" s="250"/>
      <c r="E8119" s="250"/>
      <c r="F8119" s="250"/>
    </row>
    <row r="8120" spans="1:6" ht="15" x14ac:dyDescent="0.25">
      <c r="A8120" s="250"/>
      <c r="B8120" s="250"/>
      <c r="C8120" s="250"/>
      <c r="D8120" s="250"/>
      <c r="E8120" s="250"/>
      <c r="F8120" s="250"/>
    </row>
    <row r="8121" spans="1:6" ht="15" x14ac:dyDescent="0.25">
      <c r="A8121" s="250"/>
      <c r="B8121" s="250"/>
      <c r="C8121" s="250"/>
      <c r="D8121" s="250"/>
      <c r="E8121" s="250"/>
      <c r="F8121" s="250"/>
    </row>
    <row r="8122" spans="1:6" ht="15" x14ac:dyDescent="0.25">
      <c r="A8122" s="250"/>
      <c r="B8122" s="250"/>
      <c r="C8122" s="250"/>
      <c r="D8122" s="250"/>
      <c r="E8122" s="250"/>
      <c r="F8122" s="250"/>
    </row>
    <row r="8123" spans="1:6" ht="15" x14ac:dyDescent="0.25">
      <c r="A8123" s="250"/>
      <c r="B8123" s="250"/>
      <c r="C8123" s="250"/>
      <c r="D8123" s="250"/>
      <c r="E8123" s="250"/>
      <c r="F8123" s="250"/>
    </row>
    <row r="8124" spans="1:6" ht="15" x14ac:dyDescent="0.25">
      <c r="A8124" s="250"/>
      <c r="B8124" s="250"/>
      <c r="C8124" s="250"/>
      <c r="D8124" s="250"/>
      <c r="E8124" s="250"/>
      <c r="F8124" s="250"/>
    </row>
    <row r="8125" spans="1:6" ht="15" x14ac:dyDescent="0.25">
      <c r="A8125" s="250"/>
      <c r="B8125" s="250"/>
      <c r="C8125" s="250"/>
      <c r="D8125" s="250"/>
      <c r="E8125" s="250"/>
      <c r="F8125" s="250"/>
    </row>
    <row r="8126" spans="1:6" ht="15" x14ac:dyDescent="0.25">
      <c r="A8126" s="250"/>
      <c r="B8126" s="250"/>
      <c r="C8126" s="250"/>
      <c r="D8126" s="250"/>
      <c r="E8126" s="250"/>
      <c r="F8126" s="250"/>
    </row>
    <row r="8127" spans="1:6" ht="15" x14ac:dyDescent="0.25">
      <c r="A8127" s="250"/>
      <c r="B8127" s="250"/>
      <c r="C8127" s="250"/>
      <c r="D8127" s="250"/>
      <c r="E8127" s="250"/>
      <c r="F8127" s="250"/>
    </row>
    <row r="8128" spans="1:6" ht="15" x14ac:dyDescent="0.25">
      <c r="A8128" s="250"/>
      <c r="B8128" s="250"/>
      <c r="C8128" s="250"/>
      <c r="D8128" s="250"/>
      <c r="E8128" s="250"/>
      <c r="F8128" s="250"/>
    </row>
    <row r="8129" spans="1:6" ht="15" x14ac:dyDescent="0.25">
      <c r="A8129" s="250"/>
      <c r="B8129" s="250"/>
      <c r="C8129" s="250"/>
      <c r="D8129" s="250"/>
      <c r="E8129" s="250"/>
      <c r="F8129" s="250"/>
    </row>
    <row r="8130" spans="1:6" ht="15" x14ac:dyDescent="0.25">
      <c r="A8130" s="250"/>
      <c r="B8130" s="250"/>
      <c r="C8130" s="250"/>
      <c r="D8130" s="250"/>
      <c r="E8130" s="250"/>
      <c r="F8130" s="250"/>
    </row>
    <row r="8131" spans="1:6" ht="15" x14ac:dyDescent="0.25">
      <c r="A8131" s="250"/>
      <c r="B8131" s="250"/>
      <c r="C8131" s="250"/>
      <c r="D8131" s="250"/>
      <c r="E8131" s="250"/>
      <c r="F8131" s="250"/>
    </row>
    <row r="8132" spans="1:6" ht="15" x14ac:dyDescent="0.25">
      <c r="A8132" s="250"/>
      <c r="B8132" s="250"/>
      <c r="C8132" s="250"/>
      <c r="D8132" s="250"/>
      <c r="E8132" s="250"/>
      <c r="F8132" s="250"/>
    </row>
    <row r="8133" spans="1:6" ht="15" x14ac:dyDescent="0.25">
      <c r="A8133" s="250"/>
      <c r="B8133" s="250"/>
      <c r="C8133" s="250"/>
      <c r="D8133" s="250"/>
      <c r="E8133" s="250"/>
      <c r="F8133" s="250"/>
    </row>
    <row r="8134" spans="1:6" ht="15" x14ac:dyDescent="0.25">
      <c r="A8134" s="250"/>
      <c r="B8134" s="250"/>
      <c r="C8134" s="250"/>
      <c r="D8134" s="250"/>
      <c r="E8134" s="250"/>
      <c r="F8134" s="250"/>
    </row>
    <row r="8135" spans="1:6" ht="15" x14ac:dyDescent="0.25">
      <c r="A8135" s="250"/>
      <c r="B8135" s="250"/>
      <c r="C8135" s="250"/>
      <c r="D8135" s="250"/>
      <c r="E8135" s="250"/>
      <c r="F8135" s="250"/>
    </row>
    <row r="8136" spans="1:6" ht="15" x14ac:dyDescent="0.25">
      <c r="A8136" s="250"/>
      <c r="B8136" s="250"/>
      <c r="C8136" s="250"/>
      <c r="D8136" s="250"/>
      <c r="E8136" s="250"/>
      <c r="F8136" s="250"/>
    </row>
    <row r="8137" spans="1:6" ht="15" x14ac:dyDescent="0.25">
      <c r="A8137" s="250"/>
      <c r="B8137" s="250"/>
      <c r="C8137" s="250"/>
      <c r="D8137" s="250"/>
      <c r="E8137" s="250"/>
      <c r="F8137" s="250"/>
    </row>
    <row r="8138" spans="1:6" ht="15" x14ac:dyDescent="0.25">
      <c r="A8138" s="250"/>
      <c r="B8138" s="250"/>
      <c r="C8138" s="250"/>
      <c r="D8138" s="250"/>
      <c r="E8138" s="250"/>
      <c r="F8138" s="250"/>
    </row>
    <row r="8139" spans="1:6" ht="15" x14ac:dyDescent="0.25">
      <c r="A8139" s="250"/>
      <c r="B8139" s="250"/>
      <c r="C8139" s="250"/>
      <c r="D8139" s="250"/>
      <c r="E8139" s="250"/>
      <c r="F8139" s="250"/>
    </row>
    <row r="8140" spans="1:6" ht="15" x14ac:dyDescent="0.25">
      <c r="A8140" s="250"/>
      <c r="B8140" s="250"/>
      <c r="C8140" s="250"/>
      <c r="D8140" s="250"/>
      <c r="E8140" s="250"/>
      <c r="F8140" s="250"/>
    </row>
    <row r="8141" spans="1:6" ht="15" x14ac:dyDescent="0.25">
      <c r="A8141" s="250"/>
      <c r="B8141" s="250"/>
      <c r="C8141" s="250"/>
      <c r="D8141" s="250"/>
      <c r="E8141" s="250"/>
      <c r="F8141" s="250"/>
    </row>
    <row r="8142" spans="1:6" ht="15" x14ac:dyDescent="0.25">
      <c r="A8142" s="250"/>
      <c r="B8142" s="250"/>
      <c r="C8142" s="250"/>
      <c r="D8142" s="250"/>
      <c r="E8142" s="250"/>
      <c r="F8142" s="250"/>
    </row>
    <row r="8143" spans="1:6" ht="15" x14ac:dyDescent="0.25">
      <c r="A8143" s="250"/>
      <c r="B8143" s="250"/>
      <c r="C8143" s="250"/>
      <c r="D8143" s="250"/>
      <c r="E8143" s="250"/>
      <c r="F8143" s="250"/>
    </row>
    <row r="8144" spans="1:6" ht="15" x14ac:dyDescent="0.25">
      <c r="A8144" s="250"/>
      <c r="B8144" s="250"/>
      <c r="C8144" s="250"/>
      <c r="D8144" s="250"/>
      <c r="E8144" s="250"/>
      <c r="F8144" s="250"/>
    </row>
    <row r="8145" spans="1:6" ht="15" x14ac:dyDescent="0.25">
      <c r="A8145" s="250"/>
      <c r="B8145" s="250"/>
      <c r="C8145" s="250"/>
      <c r="D8145" s="250"/>
      <c r="E8145" s="250"/>
      <c r="F8145" s="250"/>
    </row>
    <row r="8146" spans="1:6" ht="15" x14ac:dyDescent="0.25">
      <c r="A8146" s="250"/>
      <c r="B8146" s="250"/>
      <c r="C8146" s="250"/>
      <c r="D8146" s="250"/>
      <c r="E8146" s="250"/>
      <c r="F8146" s="250"/>
    </row>
    <row r="8147" spans="1:6" ht="15" x14ac:dyDescent="0.25">
      <c r="A8147" s="250"/>
      <c r="B8147" s="250"/>
      <c r="C8147" s="250"/>
      <c r="D8147" s="250"/>
      <c r="E8147" s="250"/>
      <c r="F8147" s="250"/>
    </row>
    <row r="8148" spans="1:6" ht="15" x14ac:dyDescent="0.25">
      <c r="A8148" s="250"/>
      <c r="B8148" s="250"/>
      <c r="C8148" s="250"/>
      <c r="D8148" s="250"/>
      <c r="E8148" s="250"/>
      <c r="F8148" s="250"/>
    </row>
    <row r="8149" spans="1:6" ht="15" x14ac:dyDescent="0.25">
      <c r="A8149" s="250"/>
      <c r="B8149" s="250"/>
      <c r="C8149" s="250"/>
      <c r="D8149" s="250"/>
      <c r="E8149" s="250"/>
      <c r="F8149" s="250"/>
    </row>
    <row r="8150" spans="1:6" ht="15" x14ac:dyDescent="0.25">
      <c r="A8150" s="250"/>
      <c r="B8150" s="250"/>
      <c r="C8150" s="250"/>
      <c r="D8150" s="250"/>
      <c r="E8150" s="250"/>
      <c r="F8150" s="250"/>
    </row>
    <row r="8151" spans="1:6" ht="15" x14ac:dyDescent="0.25">
      <c r="A8151" s="250"/>
      <c r="B8151" s="250"/>
      <c r="C8151" s="250"/>
      <c r="D8151" s="250"/>
      <c r="E8151" s="250"/>
      <c r="F8151" s="250"/>
    </row>
    <row r="8152" spans="1:6" ht="15" x14ac:dyDescent="0.25">
      <c r="A8152" s="250"/>
      <c r="B8152" s="250"/>
      <c r="C8152" s="250"/>
      <c r="D8152" s="250"/>
      <c r="E8152" s="250"/>
      <c r="F8152" s="250"/>
    </row>
    <row r="8153" spans="1:6" ht="15" x14ac:dyDescent="0.25">
      <c r="A8153" s="250"/>
      <c r="B8153" s="250"/>
      <c r="C8153" s="250"/>
      <c r="D8153" s="250"/>
      <c r="E8153" s="250"/>
      <c r="F8153" s="250"/>
    </row>
    <row r="8154" spans="1:6" ht="15" x14ac:dyDescent="0.25">
      <c r="A8154" s="250"/>
      <c r="B8154" s="250"/>
      <c r="C8154" s="250"/>
      <c r="D8154" s="250"/>
      <c r="E8154" s="250"/>
      <c r="F8154" s="250"/>
    </row>
    <row r="8155" spans="1:6" ht="15" x14ac:dyDescent="0.25">
      <c r="A8155" s="250"/>
      <c r="B8155" s="250"/>
      <c r="C8155" s="250"/>
      <c r="D8155" s="250"/>
      <c r="E8155" s="250"/>
      <c r="F8155" s="250"/>
    </row>
    <row r="8156" spans="1:6" ht="15" x14ac:dyDescent="0.25">
      <c r="A8156" s="250"/>
      <c r="B8156" s="250"/>
      <c r="C8156" s="250"/>
      <c r="D8156" s="250"/>
      <c r="E8156" s="250"/>
      <c r="F8156" s="250"/>
    </row>
    <row r="8157" spans="1:6" ht="15" x14ac:dyDescent="0.25">
      <c r="A8157" s="250"/>
      <c r="B8157" s="250"/>
      <c r="C8157" s="250"/>
      <c r="D8157" s="250"/>
      <c r="E8157" s="250"/>
      <c r="F8157" s="250"/>
    </row>
    <row r="8158" spans="1:6" ht="15" x14ac:dyDescent="0.25">
      <c r="A8158" s="250"/>
      <c r="B8158" s="250"/>
      <c r="C8158" s="250"/>
      <c r="D8158" s="250"/>
      <c r="E8158" s="250"/>
      <c r="F8158" s="250"/>
    </row>
    <row r="8159" spans="1:6" ht="15" x14ac:dyDescent="0.25">
      <c r="A8159" s="250"/>
      <c r="B8159" s="250"/>
      <c r="C8159" s="250"/>
      <c r="D8159" s="250"/>
      <c r="E8159" s="250"/>
      <c r="F8159" s="250"/>
    </row>
    <row r="8160" spans="1:6" ht="15" x14ac:dyDescent="0.25">
      <c r="A8160" s="250"/>
      <c r="B8160" s="250"/>
      <c r="C8160" s="250"/>
      <c r="D8160" s="250"/>
      <c r="E8160" s="250"/>
      <c r="F8160" s="250"/>
    </row>
    <row r="8161" spans="1:6" ht="15" x14ac:dyDescent="0.25">
      <c r="A8161" s="250"/>
      <c r="B8161" s="250"/>
      <c r="C8161" s="250"/>
      <c r="D8161" s="250"/>
      <c r="E8161" s="250"/>
      <c r="F8161" s="252"/>
    </row>
    <row r="8162" spans="1:6" ht="15" x14ac:dyDescent="0.25">
      <c r="A8162" s="250"/>
      <c r="B8162" s="250"/>
      <c r="C8162" s="250"/>
      <c r="D8162" s="250"/>
      <c r="E8162" s="250"/>
      <c r="F8162" s="250"/>
    </row>
    <row r="8163" spans="1:6" ht="15" x14ac:dyDescent="0.25">
      <c r="A8163" s="250"/>
      <c r="B8163" s="250"/>
      <c r="C8163" s="250"/>
      <c r="D8163" s="250"/>
      <c r="E8163" s="250"/>
      <c r="F8163" s="250"/>
    </row>
    <row r="8164" spans="1:6" ht="15" x14ac:dyDescent="0.25">
      <c r="A8164" s="250"/>
      <c r="B8164" s="250"/>
      <c r="C8164" s="250"/>
      <c r="D8164" s="250"/>
      <c r="E8164" s="250"/>
      <c r="F8164" s="250"/>
    </row>
    <row r="8165" spans="1:6" ht="15" x14ac:dyDescent="0.25">
      <c r="A8165" s="250"/>
      <c r="B8165" s="250"/>
      <c r="C8165" s="250"/>
      <c r="D8165" s="250"/>
      <c r="E8165" s="250"/>
      <c r="F8165" s="250"/>
    </row>
    <row r="8166" spans="1:6" ht="15" x14ac:dyDescent="0.25">
      <c r="A8166" s="250"/>
      <c r="B8166" s="250"/>
      <c r="C8166" s="250"/>
      <c r="D8166" s="250"/>
      <c r="E8166" s="250"/>
      <c r="F8166" s="250"/>
    </row>
    <row r="8167" spans="1:6" ht="15" x14ac:dyDescent="0.25">
      <c r="A8167" s="250"/>
      <c r="B8167" s="250"/>
      <c r="C8167" s="250"/>
      <c r="D8167" s="250"/>
      <c r="E8167" s="250"/>
      <c r="F8167" s="250"/>
    </row>
    <row r="8168" spans="1:6" ht="15" x14ac:dyDescent="0.25">
      <c r="A8168" s="250"/>
      <c r="B8168" s="250"/>
      <c r="C8168" s="250"/>
      <c r="D8168" s="250"/>
      <c r="E8168" s="250"/>
      <c r="F8168" s="250"/>
    </row>
    <row r="8169" spans="1:6" ht="15" x14ac:dyDescent="0.25">
      <c r="A8169" s="250"/>
      <c r="B8169" s="250"/>
      <c r="C8169" s="250"/>
      <c r="D8169" s="250"/>
      <c r="E8169" s="250"/>
      <c r="F8169" s="250"/>
    </row>
    <row r="8170" spans="1:6" ht="15" x14ac:dyDescent="0.25">
      <c r="A8170" s="250"/>
      <c r="B8170" s="250"/>
      <c r="C8170" s="250"/>
      <c r="D8170" s="250"/>
      <c r="E8170" s="250"/>
      <c r="F8170" s="250"/>
    </row>
    <row r="8171" spans="1:6" ht="15" x14ac:dyDescent="0.25">
      <c r="A8171" s="250"/>
      <c r="B8171" s="250"/>
      <c r="C8171" s="250"/>
      <c r="D8171" s="250"/>
      <c r="E8171" s="250"/>
      <c r="F8171" s="250"/>
    </row>
    <row r="8172" spans="1:6" ht="15" x14ac:dyDescent="0.25">
      <c r="A8172" s="250"/>
      <c r="B8172" s="250"/>
      <c r="C8172" s="250"/>
      <c r="D8172" s="250"/>
      <c r="E8172" s="250"/>
      <c r="F8172" s="250"/>
    </row>
    <row r="8173" spans="1:6" ht="15" x14ac:dyDescent="0.25">
      <c r="A8173" s="250"/>
      <c r="B8173" s="250"/>
      <c r="C8173" s="250"/>
      <c r="D8173" s="250"/>
      <c r="E8173" s="250"/>
      <c r="F8173" s="250"/>
    </row>
    <row r="8174" spans="1:6" ht="15" x14ac:dyDescent="0.25">
      <c r="A8174" s="250"/>
      <c r="B8174" s="250"/>
      <c r="C8174" s="250"/>
      <c r="D8174" s="250"/>
      <c r="E8174" s="250"/>
      <c r="F8174" s="250"/>
    </row>
    <row r="8175" spans="1:6" ht="15" x14ac:dyDescent="0.25">
      <c r="A8175" s="250"/>
      <c r="B8175" s="250"/>
      <c r="C8175" s="250"/>
      <c r="D8175" s="250"/>
      <c r="E8175" s="250"/>
      <c r="F8175" s="250"/>
    </row>
    <row r="8176" spans="1:6" ht="15" x14ac:dyDescent="0.25">
      <c r="A8176" s="250"/>
      <c r="B8176" s="250"/>
      <c r="C8176" s="250"/>
      <c r="D8176" s="250"/>
      <c r="E8176" s="250"/>
      <c r="F8176" s="250"/>
    </row>
    <row r="8177" spans="1:6" ht="15" x14ac:dyDescent="0.25">
      <c r="A8177" s="250"/>
      <c r="B8177" s="250"/>
      <c r="C8177" s="250"/>
      <c r="D8177" s="250"/>
      <c r="E8177" s="250"/>
      <c r="F8177" s="250"/>
    </row>
    <row r="8178" spans="1:6" ht="15" x14ac:dyDescent="0.25">
      <c r="A8178" s="250"/>
      <c r="B8178" s="250"/>
      <c r="C8178" s="250"/>
      <c r="D8178" s="250"/>
      <c r="E8178" s="250"/>
      <c r="F8178" s="250"/>
    </row>
    <row r="8179" spans="1:6" ht="15" x14ac:dyDescent="0.25">
      <c r="A8179" s="250"/>
      <c r="B8179" s="250"/>
      <c r="C8179" s="250"/>
      <c r="D8179" s="250"/>
      <c r="E8179" s="250"/>
      <c r="F8179" s="250"/>
    </row>
    <row r="8180" spans="1:6" ht="15" x14ac:dyDescent="0.25">
      <c r="A8180" s="250"/>
      <c r="B8180" s="250"/>
      <c r="C8180" s="250"/>
      <c r="D8180" s="250"/>
      <c r="E8180" s="250"/>
      <c r="F8180" s="250"/>
    </row>
    <row r="8181" spans="1:6" ht="15" x14ac:dyDescent="0.25">
      <c r="A8181" s="250"/>
      <c r="B8181" s="250"/>
      <c r="C8181" s="250"/>
      <c r="D8181" s="250"/>
      <c r="E8181" s="250"/>
      <c r="F8181" s="250"/>
    </row>
    <row r="8182" spans="1:6" ht="15" x14ac:dyDescent="0.25">
      <c r="A8182" s="250"/>
      <c r="B8182" s="250"/>
      <c r="C8182" s="250"/>
      <c r="D8182" s="250"/>
      <c r="E8182" s="250"/>
      <c r="F8182" s="250"/>
    </row>
    <row r="8183" spans="1:6" ht="15" x14ac:dyDescent="0.25">
      <c r="A8183" s="250"/>
      <c r="B8183" s="250"/>
      <c r="C8183" s="250"/>
      <c r="D8183" s="250"/>
      <c r="E8183" s="250"/>
      <c r="F8183" s="250"/>
    </row>
    <row r="8184" spans="1:6" ht="15" x14ac:dyDescent="0.25">
      <c r="A8184" s="250"/>
      <c r="B8184" s="250"/>
      <c r="C8184" s="250"/>
      <c r="D8184" s="250"/>
      <c r="E8184" s="250"/>
      <c r="F8184" s="250"/>
    </row>
    <row r="8185" spans="1:6" ht="15" x14ac:dyDescent="0.25">
      <c r="A8185" s="250"/>
      <c r="B8185" s="250"/>
      <c r="C8185" s="250"/>
      <c r="D8185" s="250"/>
      <c r="E8185" s="250"/>
      <c r="F8185" s="250"/>
    </row>
    <row r="8186" spans="1:6" ht="15" x14ac:dyDescent="0.25">
      <c r="A8186" s="250"/>
      <c r="B8186" s="250"/>
      <c r="C8186" s="250"/>
      <c r="D8186" s="250"/>
      <c r="E8186" s="250"/>
      <c r="F8186" s="250"/>
    </row>
    <row r="8187" spans="1:6" ht="15" x14ac:dyDescent="0.25">
      <c r="A8187" s="250"/>
      <c r="B8187" s="250"/>
      <c r="C8187" s="250"/>
      <c r="D8187" s="250"/>
      <c r="E8187" s="250"/>
      <c r="F8187" s="250"/>
    </row>
    <row r="8188" spans="1:6" ht="15" x14ac:dyDescent="0.25">
      <c r="A8188" s="250"/>
      <c r="B8188" s="250"/>
      <c r="C8188" s="250"/>
      <c r="D8188" s="250"/>
      <c r="E8188" s="250"/>
      <c r="F8188" s="250"/>
    </row>
    <row r="8189" spans="1:6" ht="15" x14ac:dyDescent="0.25">
      <c r="A8189" s="250"/>
      <c r="B8189" s="250"/>
      <c r="C8189" s="250"/>
      <c r="D8189" s="250"/>
      <c r="E8189" s="250"/>
      <c r="F8189" s="250"/>
    </row>
    <row r="8190" spans="1:6" ht="15" x14ac:dyDescent="0.25">
      <c r="A8190" s="250"/>
      <c r="B8190" s="250"/>
      <c r="C8190" s="250"/>
      <c r="D8190" s="250"/>
      <c r="E8190" s="250"/>
      <c r="F8190" s="250"/>
    </row>
    <row r="8191" spans="1:6" ht="15" x14ac:dyDescent="0.25">
      <c r="A8191" s="250"/>
      <c r="B8191" s="250"/>
      <c r="C8191" s="250"/>
      <c r="D8191" s="250"/>
      <c r="E8191" s="250"/>
      <c r="F8191" s="250"/>
    </row>
    <row r="8192" spans="1:6" ht="15" x14ac:dyDescent="0.25">
      <c r="A8192" s="250"/>
      <c r="B8192" s="250"/>
      <c r="C8192" s="250"/>
      <c r="D8192" s="250"/>
      <c r="E8192" s="250"/>
      <c r="F8192" s="250"/>
    </row>
    <row r="8193" spans="1:6" ht="15" x14ac:dyDescent="0.25">
      <c r="A8193" s="250"/>
      <c r="B8193" s="250"/>
      <c r="C8193" s="250"/>
      <c r="D8193" s="250"/>
      <c r="E8193" s="250"/>
      <c r="F8193" s="250"/>
    </row>
    <row r="8194" spans="1:6" ht="15" x14ac:dyDescent="0.25">
      <c r="A8194" s="250"/>
      <c r="B8194" s="250"/>
      <c r="C8194" s="250"/>
      <c r="D8194" s="250"/>
      <c r="E8194" s="250"/>
      <c r="F8194" s="250"/>
    </row>
    <row r="8195" spans="1:6" ht="15" x14ac:dyDescent="0.25">
      <c r="A8195" s="250"/>
      <c r="B8195" s="250"/>
      <c r="C8195" s="250"/>
      <c r="D8195" s="250"/>
      <c r="E8195" s="250"/>
      <c r="F8195" s="250"/>
    </row>
    <row r="8196" spans="1:6" ht="15" x14ac:dyDescent="0.25">
      <c r="A8196" s="250"/>
      <c r="B8196" s="250"/>
      <c r="C8196" s="250"/>
      <c r="D8196" s="250"/>
      <c r="E8196" s="250"/>
      <c r="F8196" s="250"/>
    </row>
    <row r="8197" spans="1:6" ht="15" x14ac:dyDescent="0.25">
      <c r="A8197" s="250"/>
      <c r="B8197" s="250"/>
      <c r="C8197" s="250"/>
      <c r="D8197" s="250"/>
      <c r="E8197" s="250"/>
      <c r="F8197" s="250"/>
    </row>
    <row r="8198" spans="1:6" ht="15" x14ac:dyDescent="0.25">
      <c r="A8198" s="250"/>
      <c r="B8198" s="250"/>
      <c r="C8198" s="250"/>
      <c r="D8198" s="250"/>
      <c r="E8198" s="250"/>
      <c r="F8198" s="250"/>
    </row>
    <row r="8199" spans="1:6" ht="15" x14ac:dyDescent="0.25">
      <c r="A8199" s="250"/>
      <c r="B8199" s="250"/>
      <c r="C8199" s="250"/>
      <c r="D8199" s="250"/>
      <c r="E8199" s="250"/>
      <c r="F8199" s="250"/>
    </row>
    <row r="8200" spans="1:6" ht="15" x14ac:dyDescent="0.25">
      <c r="A8200" s="250"/>
      <c r="B8200" s="250"/>
      <c r="C8200" s="250"/>
      <c r="D8200" s="250"/>
      <c r="E8200" s="250"/>
      <c r="F8200" s="250"/>
    </row>
    <row r="8201" spans="1:6" ht="15" x14ac:dyDescent="0.25">
      <c r="A8201" s="250"/>
      <c r="B8201" s="250"/>
      <c r="C8201" s="250"/>
      <c r="D8201" s="250"/>
      <c r="E8201" s="250"/>
      <c r="F8201" s="250"/>
    </row>
    <row r="8202" spans="1:6" ht="15" x14ac:dyDescent="0.25">
      <c r="A8202" s="250"/>
      <c r="B8202" s="250"/>
      <c r="C8202" s="250"/>
      <c r="D8202" s="250"/>
      <c r="E8202" s="250"/>
      <c r="F8202" s="250"/>
    </row>
    <row r="8203" spans="1:6" ht="15" x14ac:dyDescent="0.25">
      <c r="A8203" s="250"/>
      <c r="B8203" s="250"/>
      <c r="C8203" s="250"/>
      <c r="D8203" s="250"/>
      <c r="E8203" s="250"/>
      <c r="F8203" s="250"/>
    </row>
    <row r="8204" spans="1:6" ht="15" x14ac:dyDescent="0.25">
      <c r="A8204" s="250"/>
      <c r="B8204" s="250"/>
      <c r="C8204" s="250"/>
      <c r="D8204" s="250"/>
      <c r="E8204" s="250"/>
      <c r="F8204" s="250"/>
    </row>
    <row r="8205" spans="1:6" ht="15" x14ac:dyDescent="0.25">
      <c r="A8205" s="250"/>
      <c r="B8205" s="250"/>
      <c r="C8205" s="250"/>
      <c r="D8205" s="250"/>
      <c r="E8205" s="250"/>
      <c r="F8205" s="250"/>
    </row>
    <row r="8206" spans="1:6" ht="15" x14ac:dyDescent="0.25">
      <c r="A8206" s="250"/>
      <c r="B8206" s="250"/>
      <c r="C8206" s="250"/>
      <c r="D8206" s="250"/>
      <c r="E8206" s="250"/>
      <c r="F8206" s="250"/>
    </row>
    <row r="8207" spans="1:6" ht="15" x14ac:dyDescent="0.25">
      <c r="A8207" s="250"/>
      <c r="B8207" s="250"/>
      <c r="C8207" s="250"/>
      <c r="D8207" s="250"/>
      <c r="E8207" s="250"/>
      <c r="F8207" s="250"/>
    </row>
    <row r="8208" spans="1:6" ht="15" x14ac:dyDescent="0.25">
      <c r="A8208" s="250"/>
      <c r="B8208" s="250"/>
      <c r="C8208" s="250"/>
      <c r="D8208" s="250"/>
      <c r="E8208" s="250"/>
      <c r="F8208" s="250"/>
    </row>
    <row r="8209" spans="1:6" ht="15" x14ac:dyDescent="0.25">
      <c r="A8209" s="250"/>
      <c r="B8209" s="250"/>
      <c r="C8209" s="250"/>
      <c r="D8209" s="250"/>
      <c r="E8209" s="250"/>
      <c r="F8209" s="250"/>
    </row>
    <row r="8210" spans="1:6" ht="15" x14ac:dyDescent="0.25">
      <c r="A8210" s="250"/>
      <c r="B8210" s="250"/>
      <c r="C8210" s="250"/>
      <c r="D8210" s="250"/>
      <c r="E8210" s="250"/>
      <c r="F8210" s="250"/>
    </row>
    <row r="8211" spans="1:6" ht="15" x14ac:dyDescent="0.25">
      <c r="A8211" s="250"/>
      <c r="B8211" s="250"/>
      <c r="C8211" s="250"/>
      <c r="D8211" s="250"/>
      <c r="E8211" s="250"/>
      <c r="F8211" s="250"/>
    </row>
    <row r="8212" spans="1:6" ht="15" x14ac:dyDescent="0.25">
      <c r="A8212" s="250"/>
      <c r="B8212" s="250"/>
      <c r="C8212" s="250"/>
      <c r="D8212" s="250"/>
      <c r="E8212" s="250"/>
      <c r="F8212" s="250"/>
    </row>
    <row r="8213" spans="1:6" ht="15" x14ac:dyDescent="0.25">
      <c r="A8213" s="250"/>
      <c r="B8213" s="250"/>
      <c r="C8213" s="250"/>
      <c r="D8213" s="250"/>
      <c r="E8213" s="250"/>
      <c r="F8213" s="250"/>
    </row>
    <row r="8214" spans="1:6" ht="15" x14ac:dyDescent="0.25">
      <c r="A8214" s="250"/>
      <c r="B8214" s="250"/>
      <c r="C8214" s="250"/>
      <c r="D8214" s="250"/>
      <c r="E8214" s="250"/>
      <c r="F8214" s="250"/>
    </row>
    <row r="8215" spans="1:6" ht="15" x14ac:dyDescent="0.25">
      <c r="A8215" s="250"/>
      <c r="B8215" s="250"/>
      <c r="C8215" s="250"/>
      <c r="D8215" s="250"/>
      <c r="E8215" s="250"/>
      <c r="F8215" s="250"/>
    </row>
    <row r="8216" spans="1:6" ht="15" x14ac:dyDescent="0.25">
      <c r="A8216" s="250"/>
      <c r="B8216" s="250"/>
      <c r="C8216" s="250"/>
      <c r="D8216" s="250"/>
      <c r="E8216" s="250"/>
      <c r="F8216" s="250"/>
    </row>
    <row r="8217" spans="1:6" ht="15" x14ac:dyDescent="0.25">
      <c r="A8217" s="250"/>
      <c r="B8217" s="250"/>
      <c r="C8217" s="250"/>
      <c r="D8217" s="250"/>
      <c r="E8217" s="250"/>
      <c r="F8217" s="250"/>
    </row>
    <row r="8218" spans="1:6" ht="15" x14ac:dyDescent="0.25">
      <c r="A8218" s="250"/>
      <c r="B8218" s="250"/>
      <c r="C8218" s="250"/>
      <c r="D8218" s="250"/>
      <c r="E8218" s="250"/>
      <c r="F8218" s="250"/>
    </row>
    <row r="8219" spans="1:6" ht="15" x14ac:dyDescent="0.25">
      <c r="A8219" s="250"/>
      <c r="B8219" s="250"/>
      <c r="C8219" s="250"/>
      <c r="D8219" s="250"/>
      <c r="E8219" s="250"/>
      <c r="F8219" s="250"/>
    </row>
    <row r="8220" spans="1:6" ht="15" x14ac:dyDescent="0.25">
      <c r="A8220" s="250"/>
      <c r="B8220" s="250"/>
      <c r="C8220" s="250"/>
      <c r="D8220" s="250"/>
      <c r="E8220" s="250"/>
      <c r="F8220" s="250"/>
    </row>
    <row r="8221" spans="1:6" ht="15" x14ac:dyDescent="0.25">
      <c r="A8221" s="250"/>
      <c r="B8221" s="250"/>
      <c r="C8221" s="250"/>
      <c r="D8221" s="250"/>
      <c r="E8221" s="250"/>
      <c r="F8221" s="250"/>
    </row>
    <row r="8222" spans="1:6" ht="15" x14ac:dyDescent="0.25">
      <c r="A8222" s="250"/>
      <c r="B8222" s="250"/>
      <c r="C8222" s="250"/>
      <c r="D8222" s="250"/>
      <c r="E8222" s="250"/>
      <c r="F8222" s="250"/>
    </row>
    <row r="8223" spans="1:6" ht="15" x14ac:dyDescent="0.25">
      <c r="A8223" s="250"/>
      <c r="B8223" s="250"/>
      <c r="C8223" s="250"/>
      <c r="D8223" s="250"/>
      <c r="E8223" s="250"/>
      <c r="F8223" s="250"/>
    </row>
    <row r="8224" spans="1:6" ht="15" x14ac:dyDescent="0.25">
      <c r="A8224" s="250"/>
      <c r="B8224" s="250"/>
      <c r="C8224" s="250"/>
      <c r="D8224" s="250"/>
      <c r="E8224" s="250"/>
      <c r="F8224" s="250"/>
    </row>
    <row r="8225" spans="1:6" ht="15" x14ac:dyDescent="0.25">
      <c r="A8225" s="250"/>
      <c r="B8225" s="250"/>
      <c r="C8225" s="250"/>
      <c r="D8225" s="250"/>
      <c r="E8225" s="250"/>
      <c r="F8225" s="250"/>
    </row>
    <row r="8226" spans="1:6" ht="15" x14ac:dyDescent="0.25">
      <c r="A8226" s="250"/>
      <c r="B8226" s="250"/>
      <c r="C8226" s="250"/>
      <c r="D8226" s="250"/>
      <c r="E8226" s="250"/>
      <c r="F8226" s="250"/>
    </row>
    <row r="8227" spans="1:6" ht="15" x14ac:dyDescent="0.25">
      <c r="A8227" s="250"/>
      <c r="B8227" s="250"/>
      <c r="C8227" s="250"/>
      <c r="D8227" s="250"/>
      <c r="E8227" s="250"/>
      <c r="F8227" s="250"/>
    </row>
    <row r="8228" spans="1:6" ht="15" x14ac:dyDescent="0.25">
      <c r="A8228" s="250"/>
      <c r="B8228" s="250"/>
      <c r="C8228" s="250"/>
      <c r="D8228" s="250"/>
      <c r="E8228" s="250"/>
      <c r="F8228" s="250"/>
    </row>
    <row r="8229" spans="1:6" ht="15" x14ac:dyDescent="0.25">
      <c r="A8229" s="250"/>
      <c r="B8229" s="250"/>
      <c r="C8229" s="250"/>
      <c r="D8229" s="250"/>
      <c r="E8229" s="250"/>
      <c r="F8229" s="250"/>
    </row>
    <row r="8230" spans="1:6" ht="15" x14ac:dyDescent="0.25">
      <c r="A8230" s="250"/>
      <c r="B8230" s="250"/>
      <c r="C8230" s="250"/>
      <c r="D8230" s="250"/>
      <c r="E8230" s="250"/>
      <c r="F8230" s="250"/>
    </row>
    <row r="8231" spans="1:6" ht="15" x14ac:dyDescent="0.25">
      <c r="A8231" s="250"/>
      <c r="B8231" s="250"/>
      <c r="C8231" s="250"/>
      <c r="D8231" s="250"/>
      <c r="E8231" s="250"/>
      <c r="F8231" s="250"/>
    </row>
    <row r="8232" spans="1:6" ht="15" x14ac:dyDescent="0.25">
      <c r="A8232" s="250"/>
      <c r="B8232" s="250"/>
      <c r="C8232" s="250"/>
      <c r="D8232" s="250"/>
      <c r="E8232" s="250"/>
      <c r="F8232" s="250"/>
    </row>
    <row r="8233" spans="1:6" ht="15" x14ac:dyDescent="0.25">
      <c r="A8233" s="250"/>
      <c r="B8233" s="250"/>
      <c r="C8233" s="250"/>
      <c r="D8233" s="250"/>
      <c r="E8233" s="250"/>
      <c r="F8233" s="250"/>
    </row>
    <row r="8234" spans="1:6" ht="15" x14ac:dyDescent="0.25">
      <c r="A8234" s="250"/>
      <c r="B8234" s="250"/>
      <c r="C8234" s="250"/>
      <c r="D8234" s="250"/>
      <c r="E8234" s="250"/>
      <c r="F8234" s="250"/>
    </row>
    <row r="8235" spans="1:6" ht="15" x14ac:dyDescent="0.25">
      <c r="A8235" s="250"/>
      <c r="B8235" s="250"/>
      <c r="C8235" s="250"/>
      <c r="D8235" s="250"/>
      <c r="E8235" s="250"/>
      <c r="F8235" s="250"/>
    </row>
    <row r="8236" spans="1:6" ht="15" x14ac:dyDescent="0.25">
      <c r="A8236" s="250"/>
      <c r="B8236" s="250"/>
      <c r="C8236" s="250"/>
      <c r="D8236" s="250"/>
      <c r="E8236" s="250"/>
      <c r="F8236" s="250"/>
    </row>
    <row r="8237" spans="1:6" ht="15" x14ac:dyDescent="0.25">
      <c r="A8237" s="250"/>
      <c r="B8237" s="250"/>
      <c r="C8237" s="250"/>
      <c r="D8237" s="250"/>
      <c r="E8237" s="250"/>
      <c r="F8237" s="250"/>
    </row>
    <row r="8238" spans="1:6" ht="15" x14ac:dyDescent="0.25">
      <c r="A8238" s="250"/>
      <c r="B8238" s="250"/>
      <c r="C8238" s="250"/>
      <c r="D8238" s="250"/>
      <c r="E8238" s="250"/>
      <c r="F8238" s="250"/>
    </row>
    <row r="8239" spans="1:6" ht="15" x14ac:dyDescent="0.25">
      <c r="A8239" s="250"/>
      <c r="B8239" s="250"/>
      <c r="C8239" s="250"/>
      <c r="D8239" s="250"/>
      <c r="E8239" s="250"/>
      <c r="F8239" s="250"/>
    </row>
    <row r="8240" spans="1:6" ht="15" x14ac:dyDescent="0.25">
      <c r="A8240" s="250"/>
      <c r="B8240" s="250"/>
      <c r="C8240" s="250"/>
      <c r="D8240" s="250"/>
      <c r="E8240" s="250"/>
      <c r="F8240" s="250"/>
    </row>
    <row r="8241" spans="1:6" ht="15" x14ac:dyDescent="0.25">
      <c r="A8241" s="250"/>
      <c r="B8241" s="250"/>
      <c r="C8241" s="250"/>
      <c r="D8241" s="250"/>
      <c r="E8241" s="250"/>
      <c r="F8241" s="250"/>
    </row>
    <row r="8242" spans="1:6" ht="15" x14ac:dyDescent="0.25">
      <c r="A8242" s="250"/>
      <c r="B8242" s="250"/>
      <c r="C8242" s="250"/>
      <c r="D8242" s="250"/>
      <c r="E8242" s="250"/>
      <c r="F8242" s="250"/>
    </row>
    <row r="8243" spans="1:6" ht="15" x14ac:dyDescent="0.25">
      <c r="A8243" s="250"/>
      <c r="B8243" s="250"/>
      <c r="C8243" s="250"/>
      <c r="D8243" s="250"/>
      <c r="E8243" s="250"/>
      <c r="F8243" s="250"/>
    </row>
    <row r="8244" spans="1:6" ht="15" x14ac:dyDescent="0.25">
      <c r="A8244" s="250"/>
      <c r="B8244" s="250"/>
      <c r="C8244" s="250"/>
      <c r="D8244" s="250"/>
      <c r="E8244" s="250"/>
      <c r="F8244" s="250"/>
    </row>
    <row r="8245" spans="1:6" ht="15" x14ac:dyDescent="0.25">
      <c r="A8245" s="250"/>
      <c r="B8245" s="250"/>
      <c r="C8245" s="250"/>
      <c r="D8245" s="250"/>
      <c r="E8245" s="250"/>
      <c r="F8245" s="250"/>
    </row>
    <row r="8246" spans="1:6" ht="15" x14ac:dyDescent="0.25">
      <c r="A8246" s="250"/>
      <c r="B8246" s="250"/>
      <c r="C8246" s="250"/>
      <c r="D8246" s="250"/>
      <c r="E8246" s="250"/>
      <c r="F8246" s="250"/>
    </row>
    <row r="8247" spans="1:6" ht="15" x14ac:dyDescent="0.25">
      <c r="A8247" s="250"/>
      <c r="B8247" s="250"/>
      <c r="C8247" s="250"/>
      <c r="D8247" s="250"/>
      <c r="E8247" s="250"/>
      <c r="F8247" s="250"/>
    </row>
    <row r="8248" spans="1:6" ht="15" x14ac:dyDescent="0.25">
      <c r="A8248" s="250"/>
      <c r="B8248" s="250"/>
      <c r="C8248" s="250"/>
      <c r="D8248" s="250"/>
      <c r="E8248" s="250"/>
      <c r="F8248" s="250"/>
    </row>
    <row r="8249" spans="1:6" ht="15" x14ac:dyDescent="0.25">
      <c r="A8249" s="250"/>
      <c r="B8249" s="250"/>
      <c r="C8249" s="250"/>
      <c r="D8249" s="250"/>
      <c r="E8249" s="250"/>
      <c r="F8249" s="250"/>
    </row>
    <row r="8250" spans="1:6" ht="15" x14ac:dyDescent="0.25">
      <c r="A8250" s="250"/>
      <c r="B8250" s="250"/>
      <c r="C8250" s="250"/>
      <c r="D8250" s="250"/>
      <c r="E8250" s="250"/>
      <c r="F8250" s="250"/>
    </row>
    <row r="8251" spans="1:6" ht="15" x14ac:dyDescent="0.25">
      <c r="A8251" s="250"/>
      <c r="B8251" s="250"/>
      <c r="C8251" s="250"/>
      <c r="D8251" s="250"/>
      <c r="E8251" s="250"/>
      <c r="F8251" s="250"/>
    </row>
    <row r="8252" spans="1:6" ht="15" x14ac:dyDescent="0.25">
      <c r="A8252" s="250"/>
      <c r="B8252" s="250"/>
      <c r="C8252" s="250"/>
      <c r="D8252" s="250"/>
      <c r="E8252" s="250"/>
      <c r="F8252" s="250"/>
    </row>
    <row r="8253" spans="1:6" ht="15" x14ac:dyDescent="0.25">
      <c r="A8253" s="250"/>
      <c r="B8253" s="250"/>
      <c r="C8253" s="250"/>
      <c r="D8253" s="250"/>
      <c r="E8253" s="250"/>
      <c r="F8253" s="250"/>
    </row>
    <row r="8254" spans="1:6" ht="15" x14ac:dyDescent="0.25">
      <c r="A8254" s="250"/>
      <c r="B8254" s="250"/>
      <c r="C8254" s="250"/>
      <c r="D8254" s="250"/>
      <c r="E8254" s="250"/>
      <c r="F8254" s="250"/>
    </row>
    <row r="8255" spans="1:6" ht="15" x14ac:dyDescent="0.25">
      <c r="A8255" s="250"/>
      <c r="B8255" s="250"/>
      <c r="C8255" s="250"/>
      <c r="D8255" s="250"/>
      <c r="E8255" s="250"/>
      <c r="F8255" s="250"/>
    </row>
    <row r="8256" spans="1:6" ht="15" x14ac:dyDescent="0.25">
      <c r="A8256" s="250"/>
      <c r="B8256" s="250"/>
      <c r="C8256" s="250"/>
      <c r="D8256" s="250"/>
      <c r="E8256" s="250"/>
      <c r="F8256" s="250"/>
    </row>
    <row r="8257" spans="1:6" ht="15" x14ac:dyDescent="0.25">
      <c r="A8257" s="250"/>
      <c r="B8257" s="250"/>
      <c r="C8257" s="250"/>
      <c r="D8257" s="250"/>
      <c r="E8257" s="250"/>
      <c r="F8257" s="250"/>
    </row>
    <row r="8258" spans="1:6" ht="15" x14ac:dyDescent="0.25">
      <c r="A8258" s="250"/>
      <c r="B8258" s="250"/>
      <c r="C8258" s="250"/>
      <c r="D8258" s="250"/>
      <c r="E8258" s="250"/>
      <c r="F8258" s="250"/>
    </row>
    <row r="8259" spans="1:6" ht="15" x14ac:dyDescent="0.25">
      <c r="A8259" s="250"/>
      <c r="B8259" s="250"/>
      <c r="C8259" s="250"/>
      <c r="D8259" s="250"/>
      <c r="E8259" s="250"/>
      <c r="F8259" s="250"/>
    </row>
    <row r="8260" spans="1:6" ht="15" x14ac:dyDescent="0.25">
      <c r="A8260" s="250"/>
      <c r="B8260" s="250"/>
      <c r="C8260" s="250"/>
      <c r="D8260" s="250"/>
      <c r="E8260" s="250"/>
      <c r="F8260" s="250"/>
    </row>
    <row r="8261" spans="1:6" ht="15" x14ac:dyDescent="0.25">
      <c r="A8261" s="250"/>
      <c r="B8261" s="250"/>
      <c r="C8261" s="250"/>
      <c r="D8261" s="250"/>
      <c r="E8261" s="250"/>
      <c r="F8261" s="250"/>
    </row>
    <row r="8262" spans="1:6" ht="15" x14ac:dyDescent="0.25">
      <c r="A8262" s="250"/>
      <c r="B8262" s="250"/>
      <c r="C8262" s="250"/>
      <c r="D8262" s="250"/>
      <c r="E8262" s="250"/>
      <c r="F8262" s="250"/>
    </row>
    <row r="8263" spans="1:6" ht="15" x14ac:dyDescent="0.25">
      <c r="A8263" s="250"/>
      <c r="B8263" s="250"/>
      <c r="C8263" s="250"/>
      <c r="D8263" s="250"/>
      <c r="E8263" s="250"/>
      <c r="F8263" s="250"/>
    </row>
    <row r="8264" spans="1:6" ht="15" x14ac:dyDescent="0.25">
      <c r="A8264" s="250"/>
      <c r="B8264" s="250"/>
      <c r="C8264" s="250"/>
      <c r="D8264" s="250"/>
      <c r="E8264" s="250"/>
      <c r="F8264" s="250"/>
    </row>
    <row r="8265" spans="1:6" ht="15" x14ac:dyDescent="0.25">
      <c r="A8265" s="250"/>
      <c r="B8265" s="250"/>
      <c r="C8265" s="250"/>
      <c r="D8265" s="250"/>
      <c r="E8265" s="250"/>
      <c r="F8265" s="250"/>
    </row>
    <row r="8266" spans="1:6" ht="15" x14ac:dyDescent="0.25">
      <c r="A8266" s="250"/>
      <c r="B8266" s="250"/>
      <c r="C8266" s="250"/>
      <c r="D8266" s="250"/>
      <c r="E8266" s="250"/>
      <c r="F8266" s="250"/>
    </row>
    <row r="8267" spans="1:6" ht="15" x14ac:dyDescent="0.25">
      <c r="A8267" s="250"/>
      <c r="B8267" s="250"/>
      <c r="C8267" s="250"/>
      <c r="D8267" s="250"/>
      <c r="E8267" s="250"/>
      <c r="F8267" s="250"/>
    </row>
    <row r="8268" spans="1:6" ht="15" x14ac:dyDescent="0.25">
      <c r="A8268" s="250"/>
      <c r="B8268" s="250"/>
      <c r="C8268" s="250"/>
      <c r="D8268" s="250"/>
      <c r="E8268" s="250"/>
      <c r="F8268" s="250"/>
    </row>
    <row r="8269" spans="1:6" ht="15" x14ac:dyDescent="0.25">
      <c r="A8269" s="250"/>
      <c r="B8269" s="250"/>
      <c r="C8269" s="250"/>
      <c r="D8269" s="250"/>
      <c r="E8269" s="250"/>
      <c r="F8269" s="250"/>
    </row>
    <row r="8270" spans="1:6" ht="15" x14ac:dyDescent="0.25">
      <c r="A8270" s="250"/>
      <c r="B8270" s="250"/>
      <c r="C8270" s="250"/>
      <c r="D8270" s="250"/>
      <c r="E8270" s="250"/>
      <c r="F8270" s="250"/>
    </row>
    <row r="8271" spans="1:6" ht="15" x14ac:dyDescent="0.25">
      <c r="A8271" s="250"/>
      <c r="B8271" s="250"/>
      <c r="C8271" s="250"/>
      <c r="D8271" s="250"/>
      <c r="E8271" s="250"/>
      <c r="F8271" s="250"/>
    </row>
    <row r="8272" spans="1:6" ht="15" x14ac:dyDescent="0.25">
      <c r="A8272" s="250"/>
      <c r="B8272" s="250"/>
      <c r="C8272" s="250"/>
      <c r="D8272" s="250"/>
      <c r="E8272" s="250"/>
      <c r="F8272" s="250"/>
    </row>
    <row r="8273" spans="1:6" ht="15" x14ac:dyDescent="0.25">
      <c r="A8273" s="250"/>
      <c r="B8273" s="250"/>
      <c r="C8273" s="250"/>
      <c r="D8273" s="250"/>
      <c r="E8273" s="250"/>
      <c r="F8273" s="250"/>
    </row>
    <row r="8274" spans="1:6" ht="15" x14ac:dyDescent="0.25">
      <c r="A8274" s="250"/>
      <c r="B8274" s="250"/>
      <c r="C8274" s="250"/>
      <c r="D8274" s="250"/>
      <c r="E8274" s="250"/>
      <c r="F8274" s="250"/>
    </row>
    <row r="8275" spans="1:6" ht="15" x14ac:dyDescent="0.25">
      <c r="A8275" s="250"/>
      <c r="B8275" s="250"/>
      <c r="C8275" s="250"/>
      <c r="D8275" s="250"/>
      <c r="E8275" s="250"/>
      <c r="F8275" s="250"/>
    </row>
    <row r="8276" spans="1:6" ht="15" x14ac:dyDescent="0.25">
      <c r="A8276" s="250"/>
      <c r="B8276" s="250"/>
      <c r="C8276" s="250"/>
      <c r="D8276" s="250"/>
      <c r="E8276" s="250"/>
      <c r="F8276" s="250"/>
    </row>
    <row r="8277" spans="1:6" ht="15" x14ac:dyDescent="0.25">
      <c r="A8277" s="250"/>
      <c r="B8277" s="250"/>
      <c r="C8277" s="250"/>
      <c r="D8277" s="250"/>
      <c r="E8277" s="250"/>
      <c r="F8277" s="250"/>
    </row>
    <row r="8278" spans="1:6" ht="15" x14ac:dyDescent="0.25">
      <c r="A8278" s="250"/>
      <c r="B8278" s="250"/>
      <c r="C8278" s="250"/>
      <c r="D8278" s="250"/>
      <c r="E8278" s="250"/>
      <c r="F8278" s="250"/>
    </row>
    <row r="8279" spans="1:6" ht="15" x14ac:dyDescent="0.25">
      <c r="A8279" s="250"/>
      <c r="B8279" s="250"/>
      <c r="C8279" s="250"/>
      <c r="D8279" s="250"/>
      <c r="E8279" s="250"/>
      <c r="F8279" s="250"/>
    </row>
    <row r="8280" spans="1:6" ht="15" x14ac:dyDescent="0.25">
      <c r="A8280" s="250"/>
      <c r="B8280" s="250"/>
      <c r="C8280" s="250"/>
      <c r="D8280" s="250"/>
      <c r="E8280" s="250"/>
      <c r="F8280" s="250"/>
    </row>
    <row r="8281" spans="1:6" ht="15" x14ac:dyDescent="0.25">
      <c r="A8281" s="250"/>
      <c r="B8281" s="250"/>
      <c r="C8281" s="250"/>
      <c r="D8281" s="250"/>
      <c r="E8281" s="250"/>
      <c r="F8281" s="250"/>
    </row>
    <row r="8282" spans="1:6" ht="15" x14ac:dyDescent="0.25">
      <c r="A8282" s="250"/>
      <c r="B8282" s="250"/>
      <c r="C8282" s="250"/>
      <c r="D8282" s="250"/>
      <c r="E8282" s="250"/>
      <c r="F8282" s="250"/>
    </row>
    <row r="8283" spans="1:6" ht="15" x14ac:dyDescent="0.25">
      <c r="A8283" s="250"/>
      <c r="B8283" s="250"/>
      <c r="C8283" s="250"/>
      <c r="D8283" s="250"/>
      <c r="E8283" s="250"/>
      <c r="F8283" s="250"/>
    </row>
    <row r="8284" spans="1:6" ht="15" x14ac:dyDescent="0.25">
      <c r="A8284" s="250"/>
      <c r="B8284" s="250"/>
      <c r="C8284" s="250"/>
      <c r="D8284" s="250"/>
      <c r="E8284" s="250"/>
      <c r="F8284" s="250"/>
    </row>
    <row r="8285" spans="1:6" ht="15" x14ac:dyDescent="0.25">
      <c r="A8285" s="250"/>
      <c r="B8285" s="250"/>
      <c r="C8285" s="250"/>
      <c r="D8285" s="250"/>
      <c r="E8285" s="250"/>
      <c r="F8285" s="250"/>
    </row>
    <row r="8286" spans="1:6" ht="15" x14ac:dyDescent="0.25">
      <c r="A8286" s="250"/>
      <c r="B8286" s="250"/>
      <c r="C8286" s="250"/>
      <c r="D8286" s="250"/>
      <c r="E8286" s="250"/>
      <c r="F8286" s="250"/>
    </row>
    <row r="8287" spans="1:6" ht="15" x14ac:dyDescent="0.25">
      <c r="A8287" s="250"/>
      <c r="B8287" s="250"/>
      <c r="C8287" s="250"/>
      <c r="D8287" s="250"/>
      <c r="E8287" s="250"/>
      <c r="F8287" s="250"/>
    </row>
    <row r="8288" spans="1:6" ht="15" x14ac:dyDescent="0.25">
      <c r="A8288" s="250"/>
      <c r="B8288" s="250"/>
      <c r="C8288" s="250"/>
      <c r="D8288" s="250"/>
      <c r="E8288" s="250"/>
      <c r="F8288" s="250"/>
    </row>
    <row r="8289" spans="1:6" ht="15" x14ac:dyDescent="0.25">
      <c r="A8289" s="250"/>
      <c r="B8289" s="250"/>
      <c r="C8289" s="250"/>
      <c r="D8289" s="250"/>
      <c r="E8289" s="250"/>
      <c r="F8289" s="250"/>
    </row>
    <row r="8290" spans="1:6" ht="15" x14ac:dyDescent="0.25">
      <c r="A8290" s="250"/>
      <c r="B8290" s="250"/>
      <c r="C8290" s="250"/>
      <c r="D8290" s="250"/>
      <c r="E8290" s="250"/>
      <c r="F8290" s="250"/>
    </row>
    <row r="8291" spans="1:6" ht="15" x14ac:dyDescent="0.25">
      <c r="A8291" s="250"/>
      <c r="B8291" s="250"/>
      <c r="C8291" s="250"/>
      <c r="D8291" s="250"/>
      <c r="E8291" s="250"/>
      <c r="F8291" s="250"/>
    </row>
    <row r="8292" spans="1:6" ht="15" x14ac:dyDescent="0.25">
      <c r="A8292" s="250"/>
      <c r="B8292" s="250"/>
      <c r="C8292" s="250"/>
      <c r="D8292" s="250"/>
      <c r="E8292" s="250"/>
      <c r="F8292" s="250"/>
    </row>
    <row r="8293" spans="1:6" ht="15" x14ac:dyDescent="0.25">
      <c r="A8293" s="250"/>
      <c r="B8293" s="250"/>
      <c r="C8293" s="250"/>
      <c r="D8293" s="250"/>
      <c r="E8293" s="250"/>
      <c r="F8293" s="250"/>
    </row>
    <row r="8294" spans="1:6" ht="15" x14ac:dyDescent="0.25">
      <c r="A8294" s="250"/>
      <c r="B8294" s="250"/>
      <c r="C8294" s="250"/>
      <c r="D8294" s="250"/>
      <c r="E8294" s="250"/>
      <c r="F8294" s="250"/>
    </row>
    <row r="8295" spans="1:6" ht="15" x14ac:dyDescent="0.25">
      <c r="A8295" s="250"/>
      <c r="B8295" s="250"/>
      <c r="C8295" s="250"/>
      <c r="D8295" s="250"/>
      <c r="E8295" s="250"/>
      <c r="F8295" s="250"/>
    </row>
    <row r="8296" spans="1:6" ht="15" x14ac:dyDescent="0.25">
      <c r="A8296" s="250"/>
      <c r="B8296" s="250"/>
      <c r="C8296" s="250"/>
      <c r="D8296" s="250"/>
      <c r="E8296" s="250"/>
      <c r="F8296" s="250"/>
    </row>
    <row r="8297" spans="1:6" ht="15" x14ac:dyDescent="0.25">
      <c r="A8297" s="250"/>
      <c r="B8297" s="250"/>
      <c r="C8297" s="250"/>
      <c r="D8297" s="250"/>
      <c r="E8297" s="250"/>
      <c r="F8297" s="250"/>
    </row>
    <row r="8298" spans="1:6" ht="15" x14ac:dyDescent="0.25">
      <c r="A8298" s="250"/>
      <c r="B8298" s="250"/>
      <c r="C8298" s="250"/>
      <c r="D8298" s="250"/>
      <c r="E8298" s="250"/>
      <c r="F8298" s="250"/>
    </row>
    <row r="8299" spans="1:6" ht="15" x14ac:dyDescent="0.25">
      <c r="A8299" s="250"/>
      <c r="B8299" s="250"/>
      <c r="C8299" s="250"/>
      <c r="D8299" s="250"/>
      <c r="E8299" s="250"/>
      <c r="F8299" s="250"/>
    </row>
    <row r="8300" spans="1:6" ht="15" x14ac:dyDescent="0.25">
      <c r="A8300" s="250"/>
      <c r="B8300" s="250"/>
      <c r="C8300" s="250"/>
      <c r="D8300" s="250"/>
      <c r="E8300" s="250"/>
      <c r="F8300" s="250"/>
    </row>
    <row r="8301" spans="1:6" ht="15" x14ac:dyDescent="0.25">
      <c r="A8301" s="250"/>
      <c r="B8301" s="250"/>
      <c r="C8301" s="250"/>
      <c r="D8301" s="250"/>
      <c r="E8301" s="250"/>
      <c r="F8301" s="250"/>
    </row>
    <row r="8302" spans="1:6" ht="15" x14ac:dyDescent="0.25">
      <c r="A8302" s="250"/>
      <c r="B8302" s="250"/>
      <c r="C8302" s="250"/>
      <c r="D8302" s="250"/>
      <c r="E8302" s="250"/>
      <c r="F8302" s="250"/>
    </row>
    <row r="8303" spans="1:6" ht="15" x14ac:dyDescent="0.25">
      <c r="A8303" s="250"/>
      <c r="B8303" s="250"/>
      <c r="C8303" s="250"/>
      <c r="D8303" s="250"/>
      <c r="E8303" s="250"/>
      <c r="F8303" s="250"/>
    </row>
    <row r="8304" spans="1:6" ht="15" x14ac:dyDescent="0.25">
      <c r="A8304" s="250"/>
      <c r="B8304" s="250"/>
      <c r="C8304" s="250"/>
      <c r="D8304" s="250"/>
      <c r="E8304" s="250"/>
      <c r="F8304" s="250"/>
    </row>
    <row r="8305" spans="1:6" ht="15" x14ac:dyDescent="0.25">
      <c r="A8305" s="250"/>
      <c r="B8305" s="250"/>
      <c r="C8305" s="250"/>
      <c r="D8305" s="250"/>
      <c r="E8305" s="250"/>
      <c r="F8305" s="250"/>
    </row>
    <row r="8306" spans="1:6" ht="15" x14ac:dyDescent="0.25">
      <c r="A8306" s="250"/>
      <c r="B8306" s="250"/>
      <c r="C8306" s="250"/>
      <c r="D8306" s="250"/>
      <c r="E8306" s="250"/>
      <c r="F8306" s="250"/>
    </row>
    <row r="8307" spans="1:6" ht="15" x14ac:dyDescent="0.25">
      <c r="A8307" s="250"/>
      <c r="B8307" s="250"/>
      <c r="C8307" s="250"/>
      <c r="D8307" s="250"/>
      <c r="E8307" s="250"/>
      <c r="F8307" s="250"/>
    </row>
    <row r="8308" spans="1:6" ht="15" x14ac:dyDescent="0.25">
      <c r="A8308" s="250"/>
      <c r="B8308" s="250"/>
      <c r="C8308" s="250"/>
      <c r="D8308" s="250"/>
      <c r="E8308" s="250"/>
      <c r="F8308" s="250"/>
    </row>
    <row r="8309" spans="1:6" ht="15" x14ac:dyDescent="0.25">
      <c r="A8309" s="250"/>
      <c r="B8309" s="250"/>
      <c r="C8309" s="250"/>
      <c r="D8309" s="250"/>
      <c r="E8309" s="250"/>
      <c r="F8309" s="250"/>
    </row>
    <row r="8310" spans="1:6" ht="15" x14ac:dyDescent="0.25">
      <c r="A8310" s="250"/>
      <c r="B8310" s="250"/>
      <c r="C8310" s="250"/>
      <c r="D8310" s="250"/>
      <c r="E8310" s="250"/>
      <c r="F8310" s="250"/>
    </row>
    <row r="8311" spans="1:6" ht="15" x14ac:dyDescent="0.25">
      <c r="A8311" s="250"/>
      <c r="B8311" s="250"/>
      <c r="C8311" s="250"/>
      <c r="D8311" s="250"/>
      <c r="E8311" s="250"/>
      <c r="F8311" s="250"/>
    </row>
    <row r="8312" spans="1:6" ht="15" x14ac:dyDescent="0.25">
      <c r="A8312" s="250"/>
      <c r="B8312" s="250"/>
      <c r="C8312" s="250"/>
      <c r="D8312" s="250"/>
      <c r="E8312" s="250"/>
      <c r="F8312" s="250"/>
    </row>
    <row r="8313" spans="1:6" ht="15" x14ac:dyDescent="0.25">
      <c r="A8313" s="250"/>
      <c r="B8313" s="250"/>
      <c r="C8313" s="250"/>
      <c r="D8313" s="250"/>
      <c r="E8313" s="250"/>
      <c r="F8313" s="250"/>
    </row>
    <row r="8314" spans="1:6" ht="15" x14ac:dyDescent="0.25">
      <c r="A8314" s="250"/>
      <c r="B8314" s="250"/>
      <c r="C8314" s="250"/>
      <c r="D8314" s="250"/>
      <c r="E8314" s="250"/>
      <c r="F8314" s="250"/>
    </row>
    <row r="8315" spans="1:6" ht="15" x14ac:dyDescent="0.25">
      <c r="A8315" s="250"/>
      <c r="B8315" s="250"/>
      <c r="C8315" s="250"/>
      <c r="D8315" s="250"/>
      <c r="E8315" s="250"/>
      <c r="F8315" s="250"/>
    </row>
    <row r="8316" spans="1:6" ht="15" x14ac:dyDescent="0.25">
      <c r="A8316" s="250"/>
      <c r="B8316" s="250"/>
      <c r="C8316" s="250"/>
      <c r="D8316" s="250"/>
      <c r="E8316" s="250"/>
      <c r="F8316" s="250"/>
    </row>
    <row r="8317" spans="1:6" ht="15" x14ac:dyDescent="0.25">
      <c r="A8317" s="250"/>
      <c r="B8317" s="250"/>
      <c r="C8317" s="250"/>
      <c r="D8317" s="250"/>
      <c r="E8317" s="250"/>
      <c r="F8317" s="250"/>
    </row>
    <row r="8318" spans="1:6" ht="15" x14ac:dyDescent="0.25">
      <c r="A8318" s="250"/>
      <c r="B8318" s="250"/>
      <c r="C8318" s="250"/>
      <c r="D8318" s="250"/>
      <c r="E8318" s="250"/>
      <c r="F8318" s="250"/>
    </row>
    <row r="8319" spans="1:6" ht="15" x14ac:dyDescent="0.25">
      <c r="A8319" s="250"/>
      <c r="B8319" s="250"/>
      <c r="C8319" s="250"/>
      <c r="D8319" s="250"/>
      <c r="E8319" s="250"/>
      <c r="F8319" s="250"/>
    </row>
    <row r="8320" spans="1:6" ht="15" x14ac:dyDescent="0.25">
      <c r="A8320" s="250"/>
      <c r="B8320" s="250"/>
      <c r="C8320" s="250"/>
      <c r="D8320" s="250"/>
      <c r="E8320" s="250"/>
      <c r="F8320" s="250"/>
    </row>
    <row r="8321" spans="1:6" ht="15" x14ac:dyDescent="0.25">
      <c r="A8321" s="250"/>
      <c r="B8321" s="250"/>
      <c r="C8321" s="250"/>
      <c r="D8321" s="250"/>
      <c r="E8321" s="250"/>
      <c r="F8321" s="250"/>
    </row>
    <row r="8322" spans="1:6" ht="15" x14ac:dyDescent="0.25">
      <c r="A8322" s="250"/>
      <c r="B8322" s="250"/>
      <c r="C8322" s="250"/>
      <c r="D8322" s="250"/>
      <c r="E8322" s="250"/>
      <c r="F8322" s="250"/>
    </row>
    <row r="8323" spans="1:6" ht="15" x14ac:dyDescent="0.25">
      <c r="A8323" s="250"/>
      <c r="B8323" s="250"/>
      <c r="C8323" s="250"/>
      <c r="D8323" s="250"/>
      <c r="E8323" s="250"/>
      <c r="F8323" s="250"/>
    </row>
    <row r="8324" spans="1:6" ht="15" x14ac:dyDescent="0.25">
      <c r="A8324" s="250"/>
      <c r="B8324" s="250"/>
      <c r="C8324" s="250"/>
      <c r="D8324" s="250"/>
      <c r="E8324" s="250"/>
      <c r="F8324" s="250"/>
    </row>
    <row r="8325" spans="1:6" ht="15" x14ac:dyDescent="0.25">
      <c r="A8325" s="250"/>
      <c r="B8325" s="250"/>
      <c r="C8325" s="250"/>
      <c r="D8325" s="250"/>
      <c r="E8325" s="250"/>
      <c r="F8325" s="250"/>
    </row>
    <row r="8326" spans="1:6" ht="15" x14ac:dyDescent="0.25">
      <c r="A8326" s="250"/>
      <c r="B8326" s="250"/>
      <c r="C8326" s="250"/>
      <c r="D8326" s="250"/>
      <c r="E8326" s="250"/>
      <c r="F8326" s="250"/>
    </row>
    <row r="8327" spans="1:6" ht="15" x14ac:dyDescent="0.25">
      <c r="A8327" s="250"/>
      <c r="B8327" s="250"/>
      <c r="C8327" s="250"/>
      <c r="D8327" s="250"/>
      <c r="E8327" s="250"/>
      <c r="F8327" s="250"/>
    </row>
    <row r="8328" spans="1:6" ht="15" x14ac:dyDescent="0.25">
      <c r="A8328" s="250"/>
      <c r="B8328" s="250"/>
      <c r="C8328" s="250"/>
      <c r="D8328" s="250"/>
      <c r="E8328" s="250"/>
      <c r="F8328" s="250"/>
    </row>
    <row r="8329" spans="1:6" ht="15" x14ac:dyDescent="0.25">
      <c r="A8329" s="250"/>
      <c r="B8329" s="250"/>
      <c r="C8329" s="250"/>
      <c r="D8329" s="250"/>
      <c r="E8329" s="250"/>
      <c r="F8329" s="250"/>
    </row>
    <row r="8330" spans="1:6" ht="15" x14ac:dyDescent="0.25">
      <c r="A8330" s="250"/>
      <c r="B8330" s="250"/>
      <c r="C8330" s="250"/>
      <c r="D8330" s="250"/>
      <c r="E8330" s="250"/>
      <c r="F8330" s="250"/>
    </row>
    <row r="8331" spans="1:6" ht="15" x14ac:dyDescent="0.25">
      <c r="A8331" s="250"/>
      <c r="B8331" s="250"/>
      <c r="C8331" s="250"/>
      <c r="D8331" s="250"/>
      <c r="E8331" s="250"/>
      <c r="F8331" s="250"/>
    </row>
    <row r="8332" spans="1:6" ht="15" x14ac:dyDescent="0.25">
      <c r="A8332" s="250"/>
      <c r="B8332" s="250"/>
      <c r="C8332" s="250"/>
      <c r="D8332" s="250"/>
      <c r="E8332" s="250"/>
      <c r="F8332" s="250"/>
    </row>
    <row r="8333" spans="1:6" ht="15" x14ac:dyDescent="0.25">
      <c r="A8333" s="250"/>
      <c r="B8333" s="250"/>
      <c r="C8333" s="250"/>
      <c r="D8333" s="250"/>
      <c r="E8333" s="250"/>
      <c r="F8333" s="250"/>
    </row>
    <row r="8334" spans="1:6" ht="15" x14ac:dyDescent="0.25">
      <c r="A8334" s="250"/>
      <c r="B8334" s="250"/>
      <c r="C8334" s="250"/>
      <c r="D8334" s="250"/>
      <c r="E8334" s="250"/>
      <c r="F8334" s="250"/>
    </row>
    <row r="8335" spans="1:6" ht="15" x14ac:dyDescent="0.25">
      <c r="A8335" s="250"/>
      <c r="B8335" s="250"/>
      <c r="C8335" s="250"/>
      <c r="D8335" s="250"/>
      <c r="E8335" s="250"/>
      <c r="F8335" s="250"/>
    </row>
    <row r="8336" spans="1:6" ht="15" x14ac:dyDescent="0.25">
      <c r="A8336" s="250"/>
      <c r="B8336" s="250"/>
      <c r="C8336" s="250"/>
      <c r="D8336" s="250"/>
      <c r="E8336" s="250"/>
      <c r="F8336" s="250"/>
    </row>
    <row r="8337" spans="1:6" ht="15" x14ac:dyDescent="0.25">
      <c r="A8337" s="250"/>
      <c r="B8337" s="250"/>
      <c r="C8337" s="250"/>
      <c r="D8337" s="250"/>
      <c r="E8337" s="250"/>
      <c r="F8337" s="250"/>
    </row>
    <row r="8338" spans="1:6" ht="15" x14ac:dyDescent="0.25">
      <c r="A8338" s="250"/>
      <c r="B8338" s="250"/>
      <c r="C8338" s="250"/>
      <c r="D8338" s="250"/>
      <c r="E8338" s="250"/>
      <c r="F8338" s="250"/>
    </row>
    <row r="8339" spans="1:6" ht="15" x14ac:dyDescent="0.25">
      <c r="A8339" s="250"/>
      <c r="B8339" s="250"/>
      <c r="C8339" s="250"/>
      <c r="D8339" s="250"/>
      <c r="E8339" s="250"/>
      <c r="F8339" s="250"/>
    </row>
    <row r="8340" spans="1:6" ht="15" x14ac:dyDescent="0.25">
      <c r="A8340" s="250"/>
      <c r="B8340" s="250"/>
      <c r="C8340" s="250"/>
      <c r="D8340" s="250"/>
      <c r="E8340" s="250"/>
      <c r="F8340" s="250"/>
    </row>
    <row r="8341" spans="1:6" ht="15" x14ac:dyDescent="0.25">
      <c r="A8341" s="250"/>
      <c r="B8341" s="250"/>
      <c r="C8341" s="250"/>
      <c r="D8341" s="250"/>
      <c r="E8341" s="250"/>
      <c r="F8341" s="250"/>
    </row>
    <row r="8342" spans="1:6" ht="15" x14ac:dyDescent="0.25">
      <c r="A8342" s="250"/>
      <c r="B8342" s="250"/>
      <c r="C8342" s="250"/>
      <c r="D8342" s="250"/>
      <c r="E8342" s="250"/>
      <c r="F8342" s="250"/>
    </row>
    <row r="8343" spans="1:6" ht="15" x14ac:dyDescent="0.25">
      <c r="A8343" s="250"/>
      <c r="B8343" s="250"/>
      <c r="C8343" s="250"/>
      <c r="D8343" s="250"/>
      <c r="E8343" s="250"/>
      <c r="F8343" s="250"/>
    </row>
    <row r="8344" spans="1:6" ht="15" x14ac:dyDescent="0.25">
      <c r="A8344" s="250"/>
      <c r="B8344" s="250"/>
      <c r="C8344" s="250"/>
      <c r="D8344" s="250"/>
      <c r="E8344" s="250"/>
      <c r="F8344" s="250"/>
    </row>
    <row r="8345" spans="1:6" ht="15" x14ac:dyDescent="0.25">
      <c r="A8345" s="250"/>
      <c r="B8345" s="250"/>
      <c r="C8345" s="250"/>
      <c r="D8345" s="250"/>
      <c r="E8345" s="250"/>
      <c r="F8345" s="250"/>
    </row>
    <row r="8346" spans="1:6" ht="15" x14ac:dyDescent="0.25">
      <c r="A8346" s="250"/>
      <c r="B8346" s="250"/>
      <c r="C8346" s="250"/>
      <c r="D8346" s="250"/>
      <c r="E8346" s="250"/>
      <c r="F8346" s="250"/>
    </row>
    <row r="8347" spans="1:6" ht="15" x14ac:dyDescent="0.25">
      <c r="A8347" s="250"/>
      <c r="B8347" s="250"/>
      <c r="C8347" s="250"/>
      <c r="D8347" s="250"/>
      <c r="E8347" s="250"/>
      <c r="F8347" s="250"/>
    </row>
    <row r="8348" spans="1:6" ht="15" x14ac:dyDescent="0.25">
      <c r="A8348" s="250"/>
      <c r="B8348" s="250"/>
      <c r="C8348" s="250"/>
      <c r="D8348" s="250"/>
      <c r="E8348" s="250"/>
      <c r="F8348" s="250"/>
    </row>
    <row r="8349" spans="1:6" ht="15" x14ac:dyDescent="0.25">
      <c r="A8349" s="250"/>
      <c r="B8349" s="250"/>
      <c r="C8349" s="250"/>
      <c r="D8349" s="250"/>
      <c r="E8349" s="250"/>
      <c r="F8349" s="250"/>
    </row>
    <row r="8350" spans="1:6" ht="15" x14ac:dyDescent="0.25">
      <c r="A8350" s="250"/>
      <c r="B8350" s="250"/>
      <c r="C8350" s="250"/>
      <c r="D8350" s="250"/>
      <c r="E8350" s="250"/>
      <c r="F8350" s="250"/>
    </row>
    <row r="8351" spans="1:6" ht="15" x14ac:dyDescent="0.25">
      <c r="A8351" s="250"/>
      <c r="B8351" s="250"/>
      <c r="C8351" s="250"/>
      <c r="D8351" s="250"/>
      <c r="E8351" s="250"/>
      <c r="F8351" s="250"/>
    </row>
    <row r="8352" spans="1:6" ht="15" x14ac:dyDescent="0.25">
      <c r="A8352" s="250"/>
      <c r="B8352" s="250"/>
      <c r="C8352" s="250"/>
      <c r="D8352" s="250"/>
      <c r="E8352" s="250"/>
      <c r="F8352" s="250"/>
    </row>
    <row r="8353" spans="1:6" ht="15" x14ac:dyDescent="0.25">
      <c r="A8353" s="250"/>
      <c r="B8353" s="250"/>
      <c r="C8353" s="250"/>
      <c r="D8353" s="250"/>
      <c r="E8353" s="250"/>
      <c r="F8353" s="250"/>
    </row>
    <row r="8354" spans="1:6" ht="15" x14ac:dyDescent="0.25">
      <c r="A8354" s="250"/>
      <c r="B8354" s="250"/>
      <c r="C8354" s="250"/>
      <c r="D8354" s="250"/>
      <c r="E8354" s="250"/>
      <c r="F8354" s="250"/>
    </row>
    <row r="8355" spans="1:6" ht="15" x14ac:dyDescent="0.25">
      <c r="A8355" s="250"/>
      <c r="B8355" s="250"/>
      <c r="C8355" s="250"/>
      <c r="D8355" s="250"/>
      <c r="E8355" s="250"/>
      <c r="F8355" s="250"/>
    </row>
    <row r="8356" spans="1:6" ht="15" x14ac:dyDescent="0.25">
      <c r="A8356" s="250"/>
      <c r="B8356" s="250"/>
      <c r="C8356" s="250"/>
      <c r="D8356" s="250"/>
      <c r="E8356" s="250"/>
      <c r="F8356" s="250"/>
    </row>
    <row r="8357" spans="1:6" ht="15" x14ac:dyDescent="0.25">
      <c r="A8357" s="250"/>
      <c r="B8357" s="250"/>
      <c r="C8357" s="250"/>
      <c r="D8357" s="250"/>
      <c r="E8357" s="250"/>
      <c r="F8357" s="250"/>
    </row>
    <row r="8358" spans="1:6" ht="15" x14ac:dyDescent="0.25">
      <c r="A8358" s="250"/>
      <c r="B8358" s="250"/>
      <c r="C8358" s="250"/>
      <c r="D8358" s="250"/>
      <c r="E8358" s="250"/>
      <c r="F8358" s="250"/>
    </row>
    <row r="8359" spans="1:6" ht="15" x14ac:dyDescent="0.25">
      <c r="A8359" s="250"/>
      <c r="B8359" s="250"/>
      <c r="C8359" s="250"/>
      <c r="D8359" s="250"/>
      <c r="E8359" s="250"/>
      <c r="F8359" s="250"/>
    </row>
    <row r="8360" spans="1:6" ht="15" x14ac:dyDescent="0.25">
      <c r="A8360" s="250"/>
      <c r="B8360" s="250"/>
      <c r="C8360" s="250"/>
      <c r="D8360" s="250"/>
      <c r="E8360" s="250"/>
      <c r="F8360" s="250"/>
    </row>
    <row r="8361" spans="1:6" ht="15" x14ac:dyDescent="0.25">
      <c r="A8361" s="250"/>
      <c r="B8361" s="250"/>
      <c r="C8361" s="250"/>
      <c r="D8361" s="250"/>
      <c r="E8361" s="250"/>
      <c r="F8361" s="250"/>
    </row>
    <row r="8362" spans="1:6" ht="15" x14ac:dyDescent="0.25">
      <c r="A8362" s="250"/>
      <c r="B8362" s="250"/>
      <c r="C8362" s="250"/>
      <c r="D8362" s="250"/>
      <c r="E8362" s="250"/>
      <c r="F8362" s="250"/>
    </row>
    <row r="8363" spans="1:6" ht="15" x14ac:dyDescent="0.25">
      <c r="A8363" s="250"/>
      <c r="B8363" s="250"/>
      <c r="C8363" s="250"/>
      <c r="D8363" s="250"/>
      <c r="E8363" s="250"/>
      <c r="F8363" s="250"/>
    </row>
    <row r="8364" spans="1:6" ht="15" x14ac:dyDescent="0.25">
      <c r="A8364" s="250"/>
      <c r="B8364" s="250"/>
      <c r="C8364" s="250"/>
      <c r="D8364" s="250"/>
      <c r="E8364" s="250"/>
      <c r="F8364" s="250"/>
    </row>
    <row r="8365" spans="1:6" ht="15" x14ac:dyDescent="0.25">
      <c r="A8365" s="250"/>
      <c r="B8365" s="250"/>
      <c r="C8365" s="250"/>
      <c r="D8365" s="250"/>
      <c r="E8365" s="250"/>
      <c r="F8365" s="250"/>
    </row>
    <row r="8366" spans="1:6" ht="15" x14ac:dyDescent="0.25">
      <c r="A8366" s="250"/>
      <c r="B8366" s="250"/>
      <c r="C8366" s="250"/>
      <c r="D8366" s="250"/>
      <c r="E8366" s="250"/>
      <c r="F8366" s="250"/>
    </row>
    <row r="8367" spans="1:6" ht="15" x14ac:dyDescent="0.25">
      <c r="A8367" s="250"/>
      <c r="B8367" s="250"/>
      <c r="C8367" s="250"/>
      <c r="D8367" s="250"/>
      <c r="E8367" s="250"/>
      <c r="F8367" s="250"/>
    </row>
    <row r="8368" spans="1:6" ht="15" x14ac:dyDescent="0.25">
      <c r="A8368" s="250"/>
      <c r="B8368" s="250"/>
      <c r="C8368" s="250"/>
      <c r="D8368" s="250"/>
      <c r="E8368" s="250"/>
      <c r="F8368" s="250"/>
    </row>
    <row r="8369" spans="1:6" ht="15" x14ac:dyDescent="0.25">
      <c r="A8369" s="250"/>
      <c r="B8369" s="250"/>
      <c r="C8369" s="250"/>
      <c r="D8369" s="250"/>
      <c r="E8369" s="250"/>
      <c r="F8369" s="250"/>
    </row>
    <row r="8370" spans="1:6" ht="15" x14ac:dyDescent="0.25">
      <c r="A8370" s="250"/>
      <c r="B8370" s="250"/>
      <c r="C8370" s="250"/>
      <c r="D8370" s="250"/>
      <c r="E8370" s="250"/>
      <c r="F8370" s="250"/>
    </row>
    <row r="8371" spans="1:6" ht="15" x14ac:dyDescent="0.25">
      <c r="A8371" s="250"/>
      <c r="B8371" s="250"/>
      <c r="C8371" s="250"/>
      <c r="D8371" s="250"/>
      <c r="E8371" s="250"/>
      <c r="F8371" s="250"/>
    </row>
    <row r="8372" spans="1:6" ht="15" x14ac:dyDescent="0.25">
      <c r="A8372" s="250"/>
      <c r="B8372" s="250"/>
      <c r="C8372" s="250"/>
      <c r="D8372" s="250"/>
      <c r="E8372" s="250"/>
      <c r="F8372" s="250"/>
    </row>
    <row r="8373" spans="1:6" ht="15" x14ac:dyDescent="0.25">
      <c r="A8373" s="250"/>
      <c r="B8373" s="250"/>
      <c r="C8373" s="250"/>
      <c r="D8373" s="250"/>
      <c r="E8373" s="250"/>
      <c r="F8373" s="250"/>
    </row>
    <row r="8374" spans="1:6" ht="15" x14ac:dyDescent="0.25">
      <c r="A8374" s="250"/>
      <c r="B8374" s="250"/>
      <c r="C8374" s="250"/>
      <c r="D8374" s="250"/>
      <c r="E8374" s="250"/>
      <c r="F8374" s="250"/>
    </row>
    <row r="8375" spans="1:6" ht="15" x14ac:dyDescent="0.25">
      <c r="A8375" s="250"/>
      <c r="B8375" s="250"/>
      <c r="C8375" s="250"/>
      <c r="D8375" s="250"/>
      <c r="E8375" s="250"/>
      <c r="F8375" s="250"/>
    </row>
    <row r="8376" spans="1:6" ht="15" x14ac:dyDescent="0.25">
      <c r="A8376" s="250"/>
      <c r="B8376" s="250"/>
      <c r="C8376" s="250"/>
      <c r="D8376" s="250"/>
      <c r="E8376" s="250"/>
      <c r="F8376" s="250"/>
    </row>
    <row r="8377" spans="1:6" ht="15" x14ac:dyDescent="0.25">
      <c r="A8377" s="250"/>
      <c r="B8377" s="250"/>
      <c r="C8377" s="250"/>
      <c r="D8377" s="250"/>
      <c r="E8377" s="250"/>
      <c r="F8377" s="250"/>
    </row>
    <row r="8378" spans="1:6" ht="15" x14ac:dyDescent="0.25">
      <c r="A8378" s="250"/>
      <c r="B8378" s="250"/>
      <c r="C8378" s="250"/>
      <c r="D8378" s="250"/>
      <c r="E8378" s="250"/>
      <c r="F8378" s="250"/>
    </row>
    <row r="8379" spans="1:6" ht="15" x14ac:dyDescent="0.25">
      <c r="A8379" s="250"/>
      <c r="B8379" s="250"/>
      <c r="C8379" s="250"/>
      <c r="D8379" s="250"/>
      <c r="E8379" s="250"/>
      <c r="F8379" s="250"/>
    </row>
    <row r="8380" spans="1:6" ht="15" x14ac:dyDescent="0.25">
      <c r="A8380" s="250"/>
      <c r="B8380" s="250"/>
      <c r="C8380" s="250"/>
      <c r="D8380" s="250"/>
      <c r="E8380" s="250"/>
      <c r="F8380" s="250"/>
    </row>
    <row r="8381" spans="1:6" ht="15" x14ac:dyDescent="0.25">
      <c r="A8381" s="250"/>
      <c r="B8381" s="250"/>
      <c r="C8381" s="250"/>
      <c r="D8381" s="250"/>
      <c r="E8381" s="250"/>
      <c r="F8381" s="250"/>
    </row>
    <row r="8382" spans="1:6" ht="15" x14ac:dyDescent="0.25">
      <c r="A8382" s="250"/>
      <c r="B8382" s="250"/>
      <c r="C8382" s="250"/>
      <c r="D8382" s="250"/>
      <c r="E8382" s="250"/>
      <c r="F8382" s="250"/>
    </row>
    <row r="8383" spans="1:6" ht="15" x14ac:dyDescent="0.25">
      <c r="A8383" s="250"/>
      <c r="B8383" s="250"/>
      <c r="C8383" s="250"/>
      <c r="D8383" s="250"/>
      <c r="E8383" s="250"/>
      <c r="F8383" s="250"/>
    </row>
    <row r="8384" spans="1:6" ht="15" x14ac:dyDescent="0.25">
      <c r="A8384" s="250"/>
      <c r="B8384" s="250"/>
      <c r="C8384" s="250"/>
      <c r="D8384" s="250"/>
      <c r="E8384" s="250"/>
      <c r="F8384" s="250"/>
    </row>
    <row r="8385" spans="1:6" ht="15" x14ac:dyDescent="0.25">
      <c r="A8385" s="250"/>
      <c r="B8385" s="250"/>
      <c r="C8385" s="250"/>
      <c r="D8385" s="250"/>
      <c r="E8385" s="250"/>
      <c r="F8385" s="250"/>
    </row>
    <row r="8386" spans="1:6" ht="15" x14ac:dyDescent="0.25">
      <c r="A8386" s="250"/>
      <c r="B8386" s="250"/>
      <c r="C8386" s="250"/>
      <c r="D8386" s="250"/>
      <c r="E8386" s="250"/>
      <c r="F8386" s="250"/>
    </row>
    <row r="8387" spans="1:6" ht="15" x14ac:dyDescent="0.25">
      <c r="A8387" s="250"/>
      <c r="B8387" s="250"/>
      <c r="C8387" s="250"/>
      <c r="D8387" s="250"/>
      <c r="E8387" s="250"/>
      <c r="F8387" s="250"/>
    </row>
    <row r="8388" spans="1:6" ht="15" x14ac:dyDescent="0.25">
      <c r="A8388" s="250"/>
      <c r="B8388" s="250"/>
      <c r="C8388" s="250"/>
      <c r="D8388" s="250"/>
      <c r="E8388" s="250"/>
      <c r="F8388" s="250"/>
    </row>
    <row r="8389" spans="1:6" ht="15" x14ac:dyDescent="0.25">
      <c r="A8389" s="250"/>
      <c r="B8389" s="250"/>
      <c r="C8389" s="250"/>
      <c r="D8389" s="250"/>
      <c r="E8389" s="250"/>
      <c r="F8389" s="250"/>
    </row>
    <row r="8390" spans="1:6" ht="15" x14ac:dyDescent="0.25">
      <c r="A8390" s="250"/>
      <c r="B8390" s="250"/>
      <c r="C8390" s="250"/>
      <c r="D8390" s="250"/>
      <c r="E8390" s="250"/>
      <c r="F8390" s="250"/>
    </row>
    <row r="8391" spans="1:6" ht="15" x14ac:dyDescent="0.25">
      <c r="A8391" s="250"/>
      <c r="B8391" s="250"/>
      <c r="C8391" s="250"/>
      <c r="D8391" s="250"/>
      <c r="E8391" s="250"/>
      <c r="F8391" s="250"/>
    </row>
    <row r="8392" spans="1:6" ht="15" x14ac:dyDescent="0.25">
      <c r="A8392" s="250"/>
      <c r="B8392" s="250"/>
      <c r="C8392" s="250"/>
      <c r="D8392" s="250"/>
      <c r="E8392" s="250"/>
      <c r="F8392" s="250"/>
    </row>
    <row r="8393" spans="1:6" ht="15" x14ac:dyDescent="0.25">
      <c r="A8393" s="250"/>
      <c r="B8393" s="250"/>
      <c r="C8393" s="250"/>
      <c r="D8393" s="250"/>
      <c r="E8393" s="250"/>
      <c r="F8393" s="250"/>
    </row>
    <row r="8394" spans="1:6" ht="15" x14ac:dyDescent="0.25">
      <c r="A8394" s="250"/>
      <c r="B8394" s="250"/>
      <c r="C8394" s="250"/>
      <c r="D8394" s="250"/>
      <c r="E8394" s="250"/>
      <c r="F8394" s="250"/>
    </row>
    <row r="8395" spans="1:6" ht="15" x14ac:dyDescent="0.25">
      <c r="A8395" s="250"/>
      <c r="B8395" s="250"/>
      <c r="C8395" s="250"/>
      <c r="D8395" s="250"/>
      <c r="E8395" s="250"/>
      <c r="F8395" s="250"/>
    </row>
    <row r="8396" spans="1:6" ht="15" x14ac:dyDescent="0.25">
      <c r="A8396" s="250"/>
      <c r="B8396" s="250"/>
      <c r="C8396" s="250"/>
      <c r="D8396" s="250"/>
      <c r="E8396" s="250"/>
      <c r="F8396" s="250"/>
    </row>
    <row r="8397" spans="1:6" ht="15" x14ac:dyDescent="0.25">
      <c r="A8397" s="250"/>
      <c r="B8397" s="250"/>
      <c r="C8397" s="250"/>
      <c r="D8397" s="250"/>
      <c r="E8397" s="250"/>
      <c r="F8397" s="250"/>
    </row>
    <row r="8398" spans="1:6" ht="15" x14ac:dyDescent="0.25">
      <c r="A8398" s="250"/>
      <c r="B8398" s="250"/>
      <c r="C8398" s="250"/>
      <c r="D8398" s="250"/>
      <c r="E8398" s="250"/>
      <c r="F8398" s="250"/>
    </row>
    <row r="8399" spans="1:6" ht="15" x14ac:dyDescent="0.25">
      <c r="A8399" s="250"/>
      <c r="B8399" s="250"/>
      <c r="C8399" s="250"/>
      <c r="D8399" s="250"/>
      <c r="E8399" s="250"/>
      <c r="F8399" s="250"/>
    </row>
    <row r="8400" spans="1:6" ht="15" x14ac:dyDescent="0.25">
      <c r="A8400" s="250"/>
      <c r="B8400" s="250"/>
      <c r="C8400" s="250"/>
      <c r="D8400" s="250"/>
      <c r="E8400" s="250"/>
      <c r="F8400" s="250"/>
    </row>
    <row r="8401" spans="1:6" ht="15" x14ac:dyDescent="0.25">
      <c r="A8401" s="250"/>
      <c r="B8401" s="250"/>
      <c r="C8401" s="250"/>
      <c r="D8401" s="250"/>
      <c r="E8401" s="250"/>
      <c r="F8401" s="250"/>
    </row>
    <row r="8402" spans="1:6" ht="15" x14ac:dyDescent="0.25">
      <c r="A8402" s="250"/>
      <c r="B8402" s="250"/>
      <c r="C8402" s="250"/>
      <c r="D8402" s="250"/>
      <c r="E8402" s="250"/>
      <c r="F8402" s="250"/>
    </row>
    <row r="8403" spans="1:6" ht="15" x14ac:dyDescent="0.25">
      <c r="A8403" s="250"/>
      <c r="B8403" s="250"/>
      <c r="C8403" s="250"/>
      <c r="D8403" s="250"/>
      <c r="E8403" s="250"/>
      <c r="F8403" s="250"/>
    </row>
    <row r="8404" spans="1:6" ht="15" x14ac:dyDescent="0.25">
      <c r="A8404" s="250"/>
      <c r="B8404" s="250"/>
      <c r="C8404" s="250"/>
      <c r="D8404" s="250"/>
      <c r="E8404" s="250"/>
      <c r="F8404" s="250"/>
    </row>
    <row r="8405" spans="1:6" ht="15" x14ac:dyDescent="0.25">
      <c r="A8405" s="250"/>
      <c r="B8405" s="250"/>
      <c r="C8405" s="250"/>
      <c r="D8405" s="250"/>
      <c r="E8405" s="250"/>
      <c r="F8405" s="250"/>
    </row>
    <row r="8406" spans="1:6" ht="15" x14ac:dyDescent="0.25">
      <c r="A8406" s="250"/>
      <c r="B8406" s="250"/>
      <c r="C8406" s="250"/>
      <c r="D8406" s="250"/>
      <c r="E8406" s="250"/>
      <c r="F8406" s="250"/>
    </row>
    <row r="8407" spans="1:6" ht="15" x14ac:dyDescent="0.25">
      <c r="A8407" s="250"/>
      <c r="B8407" s="250"/>
      <c r="C8407" s="250"/>
      <c r="D8407" s="250"/>
      <c r="E8407" s="250"/>
      <c r="F8407" s="250"/>
    </row>
    <row r="8408" spans="1:6" ht="15" x14ac:dyDescent="0.25">
      <c r="A8408" s="250"/>
      <c r="B8408" s="250"/>
      <c r="C8408" s="250"/>
      <c r="D8408" s="250"/>
      <c r="E8408" s="250"/>
      <c r="F8408" s="250"/>
    </row>
    <row r="8409" spans="1:6" ht="15" x14ac:dyDescent="0.25">
      <c r="A8409" s="250"/>
      <c r="B8409" s="250"/>
      <c r="C8409" s="250"/>
      <c r="D8409" s="250"/>
      <c r="E8409" s="250"/>
      <c r="F8409" s="250"/>
    </row>
    <row r="8410" spans="1:6" ht="15" x14ac:dyDescent="0.25">
      <c r="A8410" s="250"/>
      <c r="B8410" s="250"/>
      <c r="C8410" s="250"/>
      <c r="D8410" s="250"/>
      <c r="E8410" s="250"/>
      <c r="F8410" s="250"/>
    </row>
    <row r="8411" spans="1:6" ht="15" x14ac:dyDescent="0.25">
      <c r="A8411" s="250"/>
      <c r="B8411" s="250"/>
      <c r="C8411" s="250"/>
      <c r="D8411" s="250"/>
      <c r="E8411" s="250"/>
      <c r="F8411" s="250"/>
    </row>
    <row r="8412" spans="1:6" ht="15" x14ac:dyDescent="0.25">
      <c r="A8412" s="250"/>
      <c r="B8412" s="250"/>
      <c r="C8412" s="250"/>
      <c r="D8412" s="250"/>
      <c r="E8412" s="250"/>
      <c r="F8412" s="250"/>
    </row>
    <row r="8413" spans="1:6" ht="15" x14ac:dyDescent="0.25">
      <c r="A8413" s="250"/>
      <c r="B8413" s="250"/>
      <c r="C8413" s="250"/>
      <c r="D8413" s="250"/>
      <c r="E8413" s="250"/>
      <c r="F8413" s="250"/>
    </row>
    <row r="8414" spans="1:6" ht="15" x14ac:dyDescent="0.25">
      <c r="A8414" s="250"/>
      <c r="B8414" s="250"/>
      <c r="C8414" s="250"/>
      <c r="D8414" s="250"/>
      <c r="E8414" s="250"/>
      <c r="F8414" s="250"/>
    </row>
    <row r="8415" spans="1:6" ht="15" x14ac:dyDescent="0.25">
      <c r="A8415" s="250"/>
      <c r="B8415" s="250"/>
      <c r="C8415" s="250"/>
      <c r="D8415" s="250"/>
      <c r="E8415" s="250"/>
      <c r="F8415" s="250"/>
    </row>
    <row r="8416" spans="1:6" ht="15" x14ac:dyDescent="0.25">
      <c r="A8416" s="250"/>
      <c r="B8416" s="250"/>
      <c r="C8416" s="250"/>
      <c r="D8416" s="250"/>
      <c r="E8416" s="250"/>
      <c r="F8416" s="250"/>
    </row>
    <row r="8417" spans="1:6" ht="15" x14ac:dyDescent="0.25">
      <c r="A8417" s="250"/>
      <c r="B8417" s="250"/>
      <c r="C8417" s="250"/>
      <c r="D8417" s="250"/>
      <c r="E8417" s="250"/>
      <c r="F8417" s="250"/>
    </row>
    <row r="8418" spans="1:6" ht="15" x14ac:dyDescent="0.25">
      <c r="A8418" s="250"/>
      <c r="B8418" s="250"/>
      <c r="C8418" s="250"/>
      <c r="D8418" s="250"/>
      <c r="E8418" s="250"/>
      <c r="F8418" s="250"/>
    </row>
    <row r="8419" spans="1:6" ht="15" x14ac:dyDescent="0.25">
      <c r="A8419" s="250"/>
      <c r="B8419" s="250"/>
      <c r="C8419" s="250"/>
      <c r="D8419" s="250"/>
      <c r="E8419" s="250"/>
      <c r="F8419" s="250"/>
    </row>
    <row r="8420" spans="1:6" ht="15" x14ac:dyDescent="0.25">
      <c r="A8420" s="250"/>
      <c r="B8420" s="250"/>
      <c r="C8420" s="250"/>
      <c r="D8420" s="250"/>
      <c r="E8420" s="250"/>
      <c r="F8420" s="250"/>
    </row>
    <row r="8421" spans="1:6" ht="15" x14ac:dyDescent="0.25">
      <c r="A8421" s="250"/>
      <c r="B8421" s="250"/>
      <c r="C8421" s="250"/>
      <c r="D8421" s="250"/>
      <c r="E8421" s="250"/>
      <c r="F8421" s="250"/>
    </row>
    <row r="8422" spans="1:6" ht="15" x14ac:dyDescent="0.25">
      <c r="A8422" s="250"/>
      <c r="B8422" s="250"/>
      <c r="C8422" s="250"/>
      <c r="D8422" s="250"/>
      <c r="E8422" s="250"/>
      <c r="F8422" s="250"/>
    </row>
    <row r="8423" spans="1:6" ht="15" x14ac:dyDescent="0.25">
      <c r="A8423" s="250"/>
      <c r="B8423" s="250"/>
      <c r="C8423" s="250"/>
      <c r="D8423" s="250"/>
      <c r="E8423" s="250"/>
      <c r="F8423" s="250"/>
    </row>
    <row r="8424" spans="1:6" ht="15" x14ac:dyDescent="0.25">
      <c r="A8424" s="250"/>
      <c r="B8424" s="250"/>
      <c r="C8424" s="250"/>
      <c r="D8424" s="250"/>
      <c r="E8424" s="250"/>
      <c r="F8424" s="250"/>
    </row>
    <row r="8425" spans="1:6" ht="15" x14ac:dyDescent="0.25">
      <c r="A8425" s="250"/>
      <c r="B8425" s="250"/>
      <c r="C8425" s="250"/>
      <c r="D8425" s="250"/>
      <c r="E8425" s="250"/>
      <c r="F8425" s="250"/>
    </row>
    <row r="8426" spans="1:6" ht="15" x14ac:dyDescent="0.25">
      <c r="A8426" s="250"/>
      <c r="B8426" s="250"/>
      <c r="C8426" s="250"/>
      <c r="D8426" s="250"/>
      <c r="E8426" s="250"/>
      <c r="F8426" s="250"/>
    </row>
    <row r="8427" spans="1:6" ht="15" x14ac:dyDescent="0.25">
      <c r="A8427" s="250"/>
      <c r="B8427" s="250"/>
      <c r="C8427" s="250"/>
      <c r="D8427" s="250"/>
      <c r="E8427" s="250"/>
      <c r="F8427" s="250"/>
    </row>
    <row r="8428" spans="1:6" ht="15" x14ac:dyDescent="0.25">
      <c r="A8428" s="250"/>
      <c r="B8428" s="250"/>
      <c r="C8428" s="250"/>
      <c r="D8428" s="250"/>
      <c r="E8428" s="250"/>
      <c r="F8428" s="250"/>
    </row>
    <row r="8429" spans="1:6" ht="15" x14ac:dyDescent="0.25">
      <c r="A8429" s="250"/>
      <c r="B8429" s="250"/>
      <c r="C8429" s="250"/>
      <c r="D8429" s="250"/>
      <c r="E8429" s="250"/>
      <c r="F8429" s="250"/>
    </row>
    <row r="8430" spans="1:6" ht="15" x14ac:dyDescent="0.25">
      <c r="A8430" s="250"/>
      <c r="B8430" s="250"/>
      <c r="C8430" s="250"/>
      <c r="D8430" s="250"/>
      <c r="E8430" s="250"/>
      <c r="F8430" s="250"/>
    </row>
    <row r="8431" spans="1:6" ht="15" x14ac:dyDescent="0.25">
      <c r="A8431" s="250"/>
      <c r="B8431" s="250"/>
      <c r="C8431" s="250"/>
      <c r="D8431" s="250"/>
      <c r="E8431" s="250"/>
      <c r="F8431" s="250"/>
    </row>
    <row r="8432" spans="1:6" ht="15" x14ac:dyDescent="0.25">
      <c r="A8432" s="250"/>
      <c r="B8432" s="250"/>
      <c r="C8432" s="250"/>
      <c r="D8432" s="250"/>
      <c r="E8432" s="250"/>
      <c r="F8432" s="250"/>
    </row>
    <row r="8433" spans="1:6" ht="15" x14ac:dyDescent="0.25">
      <c r="A8433" s="250"/>
      <c r="B8433" s="250"/>
      <c r="C8433" s="250"/>
      <c r="D8433" s="250"/>
      <c r="E8433" s="250"/>
      <c r="F8433" s="250"/>
    </row>
    <row r="8434" spans="1:6" ht="15" x14ac:dyDescent="0.25">
      <c r="A8434" s="250"/>
      <c r="B8434" s="250"/>
      <c r="C8434" s="250"/>
      <c r="D8434" s="250"/>
      <c r="E8434" s="250"/>
      <c r="F8434" s="250"/>
    </row>
    <row r="8435" spans="1:6" ht="15" x14ac:dyDescent="0.25">
      <c r="A8435" s="250"/>
      <c r="B8435" s="250"/>
      <c r="C8435" s="250"/>
      <c r="D8435" s="250"/>
      <c r="E8435" s="250"/>
      <c r="F8435" s="250"/>
    </row>
    <row r="8436" spans="1:6" ht="15" x14ac:dyDescent="0.25">
      <c r="A8436" s="250"/>
      <c r="B8436" s="250"/>
      <c r="C8436" s="250"/>
      <c r="D8436" s="250"/>
      <c r="E8436" s="250"/>
      <c r="F8436" s="250"/>
    </row>
    <row r="8437" spans="1:6" ht="15" x14ac:dyDescent="0.25">
      <c r="A8437" s="250"/>
      <c r="B8437" s="250"/>
      <c r="C8437" s="250"/>
      <c r="D8437" s="250"/>
      <c r="E8437" s="250"/>
      <c r="F8437" s="250"/>
    </row>
    <row r="8438" spans="1:6" ht="15" x14ac:dyDescent="0.25">
      <c r="A8438" s="250"/>
      <c r="B8438" s="250"/>
      <c r="C8438" s="250"/>
      <c r="D8438" s="250"/>
      <c r="E8438" s="250"/>
      <c r="F8438" s="250"/>
    </row>
    <row r="8439" spans="1:6" ht="15" x14ac:dyDescent="0.25">
      <c r="A8439" s="250"/>
      <c r="B8439" s="250"/>
      <c r="C8439" s="250"/>
      <c r="D8439" s="250"/>
      <c r="E8439" s="250"/>
      <c r="F8439" s="250"/>
    </row>
    <row r="8440" spans="1:6" ht="15" x14ac:dyDescent="0.25">
      <c r="A8440" s="250"/>
      <c r="B8440" s="250"/>
      <c r="C8440" s="250"/>
      <c r="D8440" s="250"/>
      <c r="E8440" s="250"/>
      <c r="F8440" s="250"/>
    </row>
    <row r="8441" spans="1:6" ht="15" x14ac:dyDescent="0.25">
      <c r="A8441" s="250"/>
      <c r="B8441" s="250"/>
      <c r="C8441" s="250"/>
      <c r="D8441" s="250"/>
      <c r="E8441" s="250"/>
      <c r="F8441" s="250"/>
    </row>
    <row r="8442" spans="1:6" ht="15" x14ac:dyDescent="0.25">
      <c r="A8442" s="250"/>
      <c r="B8442" s="250"/>
      <c r="C8442" s="250"/>
      <c r="D8442" s="250"/>
      <c r="E8442" s="250"/>
      <c r="F8442" s="250"/>
    </row>
    <row r="8443" spans="1:6" ht="15" x14ac:dyDescent="0.25">
      <c r="A8443" s="250"/>
      <c r="B8443" s="250"/>
      <c r="C8443" s="250"/>
      <c r="D8443" s="250"/>
      <c r="E8443" s="250"/>
      <c r="F8443" s="250"/>
    </row>
    <row r="8444" spans="1:6" ht="15" x14ac:dyDescent="0.25">
      <c r="A8444" s="250"/>
      <c r="B8444" s="250"/>
      <c r="C8444" s="250"/>
      <c r="D8444" s="250"/>
      <c r="E8444" s="250"/>
      <c r="F8444" s="250"/>
    </row>
    <row r="8445" spans="1:6" ht="15" x14ac:dyDescent="0.25">
      <c r="A8445" s="250"/>
      <c r="B8445" s="250"/>
      <c r="C8445" s="250"/>
      <c r="D8445" s="250"/>
      <c r="E8445" s="250"/>
      <c r="F8445" s="250"/>
    </row>
    <row r="8446" spans="1:6" ht="15" x14ac:dyDescent="0.25">
      <c r="A8446" s="250"/>
      <c r="B8446" s="250"/>
      <c r="C8446" s="250"/>
      <c r="D8446" s="250"/>
      <c r="E8446" s="250"/>
      <c r="F8446" s="250"/>
    </row>
    <row r="8447" spans="1:6" ht="15" x14ac:dyDescent="0.25">
      <c r="A8447" s="250"/>
      <c r="B8447" s="250"/>
      <c r="C8447" s="250"/>
      <c r="D8447" s="250"/>
      <c r="E8447" s="250"/>
      <c r="F8447" s="250"/>
    </row>
    <row r="8448" spans="1:6" ht="15" x14ac:dyDescent="0.25">
      <c r="A8448" s="250"/>
      <c r="B8448" s="250"/>
      <c r="C8448" s="250"/>
      <c r="D8448" s="250"/>
      <c r="E8448" s="250"/>
      <c r="F8448" s="250"/>
    </row>
    <row r="8449" spans="1:6" ht="15" x14ac:dyDescent="0.25">
      <c r="A8449" s="250"/>
      <c r="B8449" s="250"/>
      <c r="C8449" s="250"/>
      <c r="D8449" s="250"/>
      <c r="E8449" s="250"/>
      <c r="F8449" s="250"/>
    </row>
    <row r="8450" spans="1:6" ht="15" x14ac:dyDescent="0.25">
      <c r="A8450" s="250"/>
      <c r="B8450" s="250"/>
      <c r="C8450" s="250"/>
      <c r="D8450" s="250"/>
      <c r="E8450" s="250"/>
      <c r="F8450" s="250"/>
    </row>
    <row r="8451" spans="1:6" ht="15" x14ac:dyDescent="0.25">
      <c r="A8451" s="250"/>
      <c r="B8451" s="250"/>
      <c r="C8451" s="250"/>
      <c r="D8451" s="250"/>
      <c r="E8451" s="250"/>
      <c r="F8451" s="250"/>
    </row>
    <row r="8452" spans="1:6" ht="15" x14ac:dyDescent="0.25">
      <c r="A8452" s="250"/>
      <c r="B8452" s="250"/>
      <c r="C8452" s="250"/>
      <c r="D8452" s="250"/>
      <c r="E8452" s="250"/>
      <c r="F8452" s="250"/>
    </row>
    <row r="8453" spans="1:6" ht="15" x14ac:dyDescent="0.25">
      <c r="A8453" s="250"/>
      <c r="B8453" s="250"/>
      <c r="C8453" s="250"/>
      <c r="D8453" s="250"/>
      <c r="E8453" s="250"/>
      <c r="F8453" s="250"/>
    </row>
    <row r="8454" spans="1:6" ht="15" x14ac:dyDescent="0.25">
      <c r="A8454" s="250"/>
      <c r="B8454" s="250"/>
      <c r="C8454" s="250"/>
      <c r="D8454" s="250"/>
      <c r="E8454" s="250"/>
      <c r="F8454" s="250"/>
    </row>
    <row r="8455" spans="1:6" ht="15" x14ac:dyDescent="0.25">
      <c r="A8455" s="250"/>
      <c r="B8455" s="250"/>
      <c r="C8455" s="250"/>
      <c r="D8455" s="250"/>
      <c r="E8455" s="250"/>
      <c r="F8455" s="250"/>
    </row>
    <row r="8456" spans="1:6" ht="15" x14ac:dyDescent="0.25">
      <c r="A8456" s="250"/>
      <c r="B8456" s="250"/>
      <c r="C8456" s="250"/>
      <c r="D8456" s="250"/>
      <c r="E8456" s="250"/>
      <c r="F8456" s="250"/>
    </row>
    <row r="8457" spans="1:6" ht="15" x14ac:dyDescent="0.25">
      <c r="A8457" s="250"/>
      <c r="B8457" s="250"/>
      <c r="C8457" s="250"/>
      <c r="D8457" s="250"/>
      <c r="E8457" s="250"/>
      <c r="F8457" s="250"/>
    </row>
    <row r="8458" spans="1:6" ht="15" x14ac:dyDescent="0.25">
      <c r="A8458" s="250"/>
      <c r="B8458" s="250"/>
      <c r="C8458" s="250"/>
      <c r="D8458" s="250"/>
      <c r="E8458" s="250"/>
      <c r="F8458" s="250"/>
    </row>
    <row r="8459" spans="1:6" ht="15" x14ac:dyDescent="0.25">
      <c r="A8459" s="250"/>
      <c r="B8459" s="250"/>
      <c r="C8459" s="250"/>
      <c r="D8459" s="250"/>
      <c r="E8459" s="250"/>
      <c r="F8459" s="250"/>
    </row>
    <row r="8460" spans="1:6" ht="15" x14ac:dyDescent="0.25">
      <c r="A8460" s="250"/>
      <c r="B8460" s="250"/>
      <c r="C8460" s="250"/>
      <c r="D8460" s="250"/>
      <c r="E8460" s="250"/>
      <c r="F8460" s="250"/>
    </row>
    <row r="8461" spans="1:6" ht="15" x14ac:dyDescent="0.25">
      <c r="A8461" s="250"/>
      <c r="B8461" s="250"/>
      <c r="C8461" s="250"/>
      <c r="D8461" s="250"/>
      <c r="E8461" s="250"/>
      <c r="F8461" s="250"/>
    </row>
    <row r="8462" spans="1:6" ht="15" x14ac:dyDescent="0.25">
      <c r="A8462" s="250"/>
      <c r="B8462" s="250"/>
      <c r="C8462" s="250"/>
      <c r="D8462" s="250"/>
      <c r="E8462" s="250"/>
      <c r="F8462" s="250"/>
    </row>
    <row r="8463" spans="1:6" ht="15" x14ac:dyDescent="0.25">
      <c r="A8463" s="250"/>
      <c r="B8463" s="250"/>
      <c r="C8463" s="250"/>
      <c r="D8463" s="250"/>
      <c r="E8463" s="250"/>
      <c r="F8463" s="250"/>
    </row>
    <row r="8464" spans="1:6" ht="15" x14ac:dyDescent="0.25">
      <c r="A8464" s="250"/>
      <c r="B8464" s="250"/>
      <c r="C8464" s="250"/>
      <c r="D8464" s="250"/>
      <c r="E8464" s="250"/>
      <c r="F8464" s="250"/>
    </row>
    <row r="8465" spans="1:6" ht="15" x14ac:dyDescent="0.25">
      <c r="A8465" s="250"/>
      <c r="B8465" s="250"/>
      <c r="C8465" s="250"/>
      <c r="D8465" s="250"/>
      <c r="E8465" s="250"/>
      <c r="F8465" s="250"/>
    </row>
    <row r="8466" spans="1:6" ht="15" x14ac:dyDescent="0.25">
      <c r="A8466" s="250"/>
      <c r="B8466" s="250"/>
      <c r="C8466" s="250"/>
      <c r="D8466" s="250"/>
      <c r="E8466" s="250"/>
      <c r="F8466" s="250"/>
    </row>
    <row r="8467" spans="1:6" ht="15" x14ac:dyDescent="0.25">
      <c r="A8467" s="250"/>
      <c r="B8467" s="250"/>
      <c r="C8467" s="250"/>
      <c r="D8467" s="250"/>
      <c r="E8467" s="250"/>
      <c r="F8467" s="250"/>
    </row>
    <row r="8468" spans="1:6" ht="15" x14ac:dyDescent="0.25">
      <c r="A8468" s="250"/>
      <c r="B8468" s="250"/>
      <c r="C8468" s="250"/>
      <c r="D8468" s="250"/>
      <c r="E8468" s="250"/>
      <c r="F8468" s="250"/>
    </row>
    <row r="8469" spans="1:6" ht="15" x14ac:dyDescent="0.25">
      <c r="A8469" s="250"/>
      <c r="B8469" s="250"/>
      <c r="C8469" s="250"/>
      <c r="D8469" s="250"/>
      <c r="E8469" s="250"/>
      <c r="F8469" s="250"/>
    </row>
    <row r="8470" spans="1:6" ht="15" x14ac:dyDescent="0.25">
      <c r="A8470" s="250"/>
      <c r="B8470" s="250"/>
      <c r="C8470" s="250"/>
      <c r="D8470" s="250"/>
      <c r="E8470" s="250"/>
      <c r="F8470" s="250"/>
    </row>
    <row r="8471" spans="1:6" ht="15" x14ac:dyDescent="0.25">
      <c r="A8471" s="250"/>
      <c r="B8471" s="250"/>
      <c r="C8471" s="250"/>
      <c r="D8471" s="250"/>
      <c r="E8471" s="250"/>
      <c r="F8471" s="250"/>
    </row>
    <row r="8472" spans="1:6" ht="15" x14ac:dyDescent="0.25">
      <c r="A8472" s="250"/>
      <c r="B8472" s="250"/>
      <c r="C8472" s="250"/>
      <c r="D8472" s="250"/>
      <c r="E8472" s="250"/>
      <c r="F8472" s="250"/>
    </row>
    <row r="8473" spans="1:6" ht="15" x14ac:dyDescent="0.25">
      <c r="A8473" s="250"/>
      <c r="B8473" s="250"/>
      <c r="C8473" s="250"/>
      <c r="D8473" s="250"/>
      <c r="E8473" s="250"/>
      <c r="F8473" s="250"/>
    </row>
    <row r="8474" spans="1:6" ht="15" x14ac:dyDescent="0.25">
      <c r="A8474" s="250"/>
      <c r="B8474" s="250"/>
      <c r="C8474" s="250"/>
      <c r="D8474" s="250"/>
      <c r="E8474" s="250"/>
      <c r="F8474" s="250"/>
    </row>
    <row r="8475" spans="1:6" ht="15" x14ac:dyDescent="0.25">
      <c r="A8475" s="250"/>
      <c r="B8475" s="250"/>
      <c r="C8475" s="250"/>
      <c r="D8475" s="250"/>
      <c r="E8475" s="250"/>
      <c r="F8475" s="250"/>
    </row>
    <row r="8476" spans="1:6" ht="15" x14ac:dyDescent="0.25">
      <c r="A8476" s="250"/>
      <c r="B8476" s="250"/>
      <c r="C8476" s="250"/>
      <c r="D8476" s="250"/>
      <c r="E8476" s="250"/>
      <c r="F8476" s="250"/>
    </row>
    <row r="8477" spans="1:6" ht="15" x14ac:dyDescent="0.25">
      <c r="A8477" s="250"/>
      <c r="B8477" s="250"/>
      <c r="C8477" s="250"/>
      <c r="D8477" s="250"/>
      <c r="E8477" s="250"/>
      <c r="F8477" s="250"/>
    </row>
    <row r="8478" spans="1:6" ht="15" x14ac:dyDescent="0.25">
      <c r="A8478" s="250"/>
      <c r="B8478" s="250"/>
      <c r="C8478" s="250"/>
      <c r="D8478" s="250"/>
      <c r="E8478" s="250"/>
      <c r="F8478" s="250"/>
    </row>
    <row r="8479" spans="1:6" ht="15" x14ac:dyDescent="0.25">
      <c r="A8479" s="250"/>
      <c r="B8479" s="250"/>
      <c r="C8479" s="250"/>
      <c r="D8479" s="250"/>
      <c r="E8479" s="250"/>
      <c r="F8479" s="250"/>
    </row>
    <row r="8480" spans="1:6" ht="15" x14ac:dyDescent="0.25">
      <c r="A8480" s="250"/>
      <c r="B8480" s="250"/>
      <c r="C8480" s="250"/>
      <c r="D8480" s="250"/>
      <c r="E8480" s="250"/>
      <c r="F8480" s="250"/>
    </row>
    <row r="8481" spans="1:6" ht="15" x14ac:dyDescent="0.25">
      <c r="A8481" s="250"/>
      <c r="B8481" s="250"/>
      <c r="C8481" s="250"/>
      <c r="D8481" s="250"/>
      <c r="E8481" s="250"/>
      <c r="F8481" s="250"/>
    </row>
    <row r="8482" spans="1:6" ht="15" x14ac:dyDescent="0.25">
      <c r="A8482" s="250"/>
      <c r="B8482" s="250"/>
      <c r="C8482" s="250"/>
      <c r="D8482" s="250"/>
      <c r="E8482" s="250"/>
      <c r="F8482" s="250"/>
    </row>
    <row r="8483" spans="1:6" ht="15" x14ac:dyDescent="0.25">
      <c r="A8483" s="250"/>
      <c r="B8483" s="250"/>
      <c r="C8483" s="250"/>
      <c r="D8483" s="250"/>
      <c r="E8483" s="250"/>
      <c r="F8483" s="250"/>
    </row>
    <row r="8484" spans="1:6" ht="15" x14ac:dyDescent="0.25">
      <c r="A8484" s="250"/>
      <c r="B8484" s="250"/>
      <c r="C8484" s="250"/>
      <c r="D8484" s="250"/>
      <c r="E8484" s="250"/>
      <c r="F8484" s="250"/>
    </row>
    <row r="8485" spans="1:6" ht="15" x14ac:dyDescent="0.25">
      <c r="A8485" s="250"/>
      <c r="B8485" s="250"/>
      <c r="C8485" s="250"/>
      <c r="D8485" s="250"/>
      <c r="E8485" s="250"/>
      <c r="F8485" s="250"/>
    </row>
    <row r="8486" spans="1:6" ht="15" x14ac:dyDescent="0.25">
      <c r="A8486" s="250"/>
      <c r="B8486" s="250"/>
      <c r="C8486" s="250"/>
      <c r="D8486" s="250"/>
      <c r="E8486" s="250"/>
      <c r="F8486" s="250"/>
    </row>
    <row r="8487" spans="1:6" ht="15" x14ac:dyDescent="0.25">
      <c r="A8487" s="250"/>
      <c r="B8487" s="250"/>
      <c r="C8487" s="250"/>
      <c r="D8487" s="250"/>
      <c r="E8487" s="250"/>
      <c r="F8487" s="250"/>
    </row>
    <row r="8488" spans="1:6" ht="15" x14ac:dyDescent="0.25">
      <c r="A8488" s="250"/>
      <c r="B8488" s="250"/>
      <c r="C8488" s="250"/>
      <c r="D8488" s="250"/>
      <c r="E8488" s="250"/>
      <c r="F8488" s="250"/>
    </row>
    <row r="8489" spans="1:6" ht="15" x14ac:dyDescent="0.25">
      <c r="A8489" s="250"/>
      <c r="B8489" s="250"/>
      <c r="C8489" s="250"/>
      <c r="D8489" s="250"/>
      <c r="E8489" s="250"/>
      <c r="F8489" s="250"/>
    </row>
    <row r="8490" spans="1:6" ht="15" x14ac:dyDescent="0.25">
      <c r="A8490" s="250"/>
      <c r="B8490" s="250"/>
      <c r="C8490" s="250"/>
      <c r="D8490" s="250"/>
      <c r="E8490" s="250"/>
      <c r="F8490" s="250"/>
    </row>
    <row r="8491" spans="1:6" ht="15" x14ac:dyDescent="0.25">
      <c r="A8491" s="250"/>
      <c r="B8491" s="250"/>
      <c r="C8491" s="250"/>
      <c r="D8491" s="250"/>
      <c r="E8491" s="250"/>
      <c r="F8491" s="250"/>
    </row>
    <row r="8492" spans="1:6" ht="15" x14ac:dyDescent="0.25">
      <c r="A8492" s="250"/>
      <c r="B8492" s="250"/>
      <c r="C8492" s="250"/>
      <c r="D8492" s="250"/>
      <c r="E8492" s="250"/>
      <c r="F8492" s="250"/>
    </row>
    <row r="8493" spans="1:6" ht="15" x14ac:dyDescent="0.25">
      <c r="A8493" s="250"/>
      <c r="B8493" s="250"/>
      <c r="C8493" s="250"/>
      <c r="D8493" s="250"/>
      <c r="E8493" s="250"/>
      <c r="F8493" s="250"/>
    </row>
    <row r="8494" spans="1:6" ht="15" x14ac:dyDescent="0.25">
      <c r="A8494" s="250"/>
      <c r="B8494" s="250"/>
      <c r="C8494" s="250"/>
      <c r="D8494" s="250"/>
      <c r="E8494" s="250"/>
      <c r="F8494" s="250"/>
    </row>
    <row r="8495" spans="1:6" ht="15" x14ac:dyDescent="0.25">
      <c r="A8495" s="250"/>
      <c r="B8495" s="250"/>
      <c r="C8495" s="250"/>
      <c r="D8495" s="250"/>
      <c r="E8495" s="250"/>
      <c r="F8495" s="250"/>
    </row>
    <row r="8496" spans="1:6" ht="15" x14ac:dyDescent="0.25">
      <c r="A8496" s="250"/>
      <c r="B8496" s="250"/>
      <c r="C8496" s="250"/>
      <c r="D8496" s="250"/>
      <c r="E8496" s="250"/>
      <c r="F8496" s="250"/>
    </row>
    <row r="8497" spans="1:6" ht="15" x14ac:dyDescent="0.25">
      <c r="A8497" s="250"/>
      <c r="B8497" s="250"/>
      <c r="C8497" s="250"/>
      <c r="D8497" s="250"/>
      <c r="E8497" s="250"/>
      <c r="F8497" s="250"/>
    </row>
    <row r="8498" spans="1:6" ht="15" x14ac:dyDescent="0.25">
      <c r="A8498" s="250"/>
      <c r="B8498" s="250"/>
      <c r="C8498" s="250"/>
      <c r="D8498" s="250"/>
      <c r="E8498" s="250"/>
      <c r="F8498" s="250"/>
    </row>
    <row r="8499" spans="1:6" ht="15" x14ac:dyDescent="0.25">
      <c r="A8499" s="250"/>
      <c r="B8499" s="250"/>
      <c r="C8499" s="250"/>
      <c r="D8499" s="250"/>
      <c r="E8499" s="250"/>
      <c r="F8499" s="250"/>
    </row>
    <row r="8500" spans="1:6" ht="15" x14ac:dyDescent="0.25">
      <c r="A8500" s="250"/>
      <c r="B8500" s="250"/>
      <c r="C8500" s="250"/>
      <c r="D8500" s="250"/>
      <c r="E8500" s="250"/>
      <c r="F8500" s="250"/>
    </row>
    <row r="8501" spans="1:6" ht="15" x14ac:dyDescent="0.25">
      <c r="A8501" s="250"/>
      <c r="B8501" s="250"/>
      <c r="C8501" s="250"/>
      <c r="D8501" s="250"/>
      <c r="E8501" s="250"/>
      <c r="F8501" s="250"/>
    </row>
    <row r="8502" spans="1:6" ht="15" x14ac:dyDescent="0.25">
      <c r="A8502" s="250"/>
      <c r="B8502" s="250"/>
      <c r="C8502" s="250"/>
      <c r="D8502" s="250"/>
      <c r="E8502" s="250"/>
      <c r="F8502" s="250"/>
    </row>
    <row r="8503" spans="1:6" ht="15" x14ac:dyDescent="0.25">
      <c r="A8503" s="250"/>
      <c r="B8503" s="250"/>
      <c r="C8503" s="250"/>
      <c r="D8503" s="250"/>
      <c r="E8503" s="250"/>
      <c r="F8503" s="250"/>
    </row>
    <row r="8504" spans="1:6" ht="15" x14ac:dyDescent="0.25">
      <c r="A8504" s="250"/>
      <c r="B8504" s="250"/>
      <c r="C8504" s="250"/>
      <c r="D8504" s="250"/>
      <c r="E8504" s="250"/>
      <c r="F8504" s="250"/>
    </row>
    <row r="8505" spans="1:6" ht="15" x14ac:dyDescent="0.25">
      <c r="A8505" s="250"/>
      <c r="B8505" s="250"/>
      <c r="C8505" s="250"/>
      <c r="D8505" s="250"/>
      <c r="E8505" s="250"/>
      <c r="F8505" s="250"/>
    </row>
    <row r="8506" spans="1:6" ht="15" x14ac:dyDescent="0.25">
      <c r="A8506" s="250"/>
      <c r="B8506" s="250"/>
      <c r="C8506" s="250"/>
      <c r="D8506" s="250"/>
      <c r="E8506" s="250"/>
      <c r="F8506" s="250"/>
    </row>
    <row r="8507" spans="1:6" ht="15" x14ac:dyDescent="0.25">
      <c r="A8507" s="250"/>
      <c r="B8507" s="250"/>
      <c r="C8507" s="250"/>
      <c r="D8507" s="250"/>
      <c r="E8507" s="250"/>
      <c r="F8507" s="250"/>
    </row>
    <row r="8508" spans="1:6" ht="15" x14ac:dyDescent="0.25">
      <c r="A8508" s="250"/>
      <c r="B8508" s="250"/>
      <c r="C8508" s="250"/>
      <c r="D8508" s="250"/>
      <c r="E8508" s="250"/>
      <c r="F8508" s="250"/>
    </row>
    <row r="8509" spans="1:6" ht="15" x14ac:dyDescent="0.25">
      <c r="A8509" s="250"/>
      <c r="B8509" s="250"/>
      <c r="C8509" s="250"/>
      <c r="D8509" s="250"/>
      <c r="E8509" s="250"/>
      <c r="F8509" s="250"/>
    </row>
    <row r="8510" spans="1:6" ht="15" x14ac:dyDescent="0.25">
      <c r="A8510" s="250"/>
      <c r="B8510" s="250"/>
      <c r="C8510" s="250"/>
      <c r="D8510" s="250"/>
      <c r="E8510" s="250"/>
      <c r="F8510" s="250"/>
    </row>
    <row r="8511" spans="1:6" ht="15" x14ac:dyDescent="0.25">
      <c r="A8511" s="250"/>
      <c r="B8511" s="250"/>
      <c r="C8511" s="250"/>
      <c r="D8511" s="250"/>
      <c r="E8511" s="250"/>
      <c r="F8511" s="250"/>
    </row>
    <row r="8512" spans="1:6" ht="15" x14ac:dyDescent="0.25">
      <c r="A8512" s="250"/>
      <c r="B8512" s="250"/>
      <c r="C8512" s="250"/>
      <c r="D8512" s="250"/>
      <c r="E8512" s="250"/>
      <c r="F8512" s="250"/>
    </row>
    <row r="8513" spans="1:6" ht="15" x14ac:dyDescent="0.25">
      <c r="A8513" s="250"/>
      <c r="B8513" s="250"/>
      <c r="C8513" s="250"/>
      <c r="D8513" s="250"/>
      <c r="E8513" s="250"/>
      <c r="F8513" s="250"/>
    </row>
    <row r="8514" spans="1:6" ht="15" x14ac:dyDescent="0.25">
      <c r="A8514" s="250"/>
      <c r="B8514" s="250"/>
      <c r="C8514" s="250"/>
      <c r="D8514" s="250"/>
      <c r="E8514" s="250"/>
      <c r="F8514" s="250"/>
    </row>
    <row r="8515" spans="1:6" ht="15" x14ac:dyDescent="0.25">
      <c r="A8515" s="250"/>
      <c r="B8515" s="250"/>
      <c r="C8515" s="250"/>
      <c r="D8515" s="250"/>
      <c r="E8515" s="250"/>
      <c r="F8515" s="250"/>
    </row>
    <row r="8516" spans="1:6" ht="15" x14ac:dyDescent="0.25">
      <c r="A8516" s="250"/>
      <c r="B8516" s="250"/>
      <c r="C8516" s="250"/>
      <c r="D8516" s="250"/>
      <c r="E8516" s="250"/>
      <c r="F8516" s="250"/>
    </row>
    <row r="8517" spans="1:6" ht="15" x14ac:dyDescent="0.25">
      <c r="A8517" s="250"/>
      <c r="B8517" s="250"/>
      <c r="C8517" s="250"/>
      <c r="D8517" s="250"/>
      <c r="E8517" s="250"/>
      <c r="F8517" s="250"/>
    </row>
    <row r="8518" spans="1:6" ht="15" x14ac:dyDescent="0.25">
      <c r="A8518" s="250"/>
      <c r="B8518" s="250"/>
      <c r="C8518" s="250"/>
      <c r="D8518" s="250"/>
      <c r="E8518" s="250"/>
      <c r="F8518" s="250"/>
    </row>
    <row r="8519" spans="1:6" ht="15" x14ac:dyDescent="0.25">
      <c r="A8519" s="250"/>
      <c r="B8519" s="250"/>
      <c r="C8519" s="250"/>
      <c r="D8519" s="250"/>
      <c r="E8519" s="250"/>
      <c r="F8519" s="250"/>
    </row>
    <row r="8520" spans="1:6" ht="15" x14ac:dyDescent="0.25">
      <c r="A8520" s="250"/>
      <c r="B8520" s="250"/>
      <c r="C8520" s="250"/>
      <c r="D8520" s="250"/>
      <c r="E8520" s="250"/>
      <c r="F8520" s="250"/>
    </row>
    <row r="8521" spans="1:6" ht="15" x14ac:dyDescent="0.25">
      <c r="A8521" s="250"/>
      <c r="B8521" s="250"/>
      <c r="C8521" s="250"/>
      <c r="D8521" s="250"/>
      <c r="E8521" s="250"/>
      <c r="F8521" s="250"/>
    </row>
    <row r="8522" spans="1:6" ht="15" x14ac:dyDescent="0.25">
      <c r="A8522" s="250"/>
      <c r="B8522" s="250"/>
      <c r="C8522" s="250"/>
      <c r="D8522" s="250"/>
      <c r="E8522" s="250"/>
      <c r="F8522" s="250"/>
    </row>
    <row r="8523" spans="1:6" ht="15" x14ac:dyDescent="0.25">
      <c r="A8523" s="250"/>
      <c r="B8523" s="250"/>
      <c r="C8523" s="250"/>
      <c r="D8523" s="250"/>
      <c r="E8523" s="250"/>
      <c r="F8523" s="250"/>
    </row>
    <row r="8524" spans="1:6" ht="15" x14ac:dyDescent="0.25">
      <c r="A8524" s="250"/>
      <c r="B8524" s="250"/>
      <c r="C8524" s="250"/>
      <c r="D8524" s="250"/>
      <c r="E8524" s="250"/>
      <c r="F8524" s="250"/>
    </row>
    <row r="8525" spans="1:6" ht="15" x14ac:dyDescent="0.25">
      <c r="A8525" s="250"/>
      <c r="B8525" s="250"/>
      <c r="C8525" s="250"/>
      <c r="D8525" s="250"/>
      <c r="E8525" s="250"/>
      <c r="F8525" s="250"/>
    </row>
    <row r="8526" spans="1:6" ht="15" x14ac:dyDescent="0.25">
      <c r="A8526" s="250"/>
      <c r="B8526" s="250"/>
      <c r="C8526" s="250"/>
      <c r="D8526" s="250"/>
      <c r="E8526" s="250"/>
      <c r="F8526" s="250"/>
    </row>
    <row r="8527" spans="1:6" ht="15" x14ac:dyDescent="0.25">
      <c r="A8527" s="250"/>
      <c r="B8527" s="250"/>
      <c r="C8527" s="250"/>
      <c r="D8527" s="250"/>
      <c r="E8527" s="250"/>
      <c r="F8527" s="250"/>
    </row>
    <row r="8528" spans="1:6" ht="15" x14ac:dyDescent="0.25">
      <c r="A8528" s="250"/>
      <c r="B8528" s="250"/>
      <c r="C8528" s="250"/>
      <c r="D8528" s="250"/>
      <c r="E8528" s="250"/>
      <c r="F8528" s="250"/>
    </row>
    <row r="8529" spans="1:6" ht="15" x14ac:dyDescent="0.25">
      <c r="A8529" s="250"/>
      <c r="B8529" s="250"/>
      <c r="C8529" s="250"/>
      <c r="D8529" s="250"/>
      <c r="E8529" s="250"/>
      <c r="F8529" s="250"/>
    </row>
    <row r="8530" spans="1:6" ht="15" x14ac:dyDescent="0.25">
      <c r="A8530" s="250"/>
      <c r="B8530" s="250"/>
      <c r="C8530" s="250"/>
      <c r="D8530" s="250"/>
      <c r="E8530" s="250"/>
      <c r="F8530" s="250"/>
    </row>
    <row r="8531" spans="1:6" ht="15" x14ac:dyDescent="0.25">
      <c r="A8531" s="250"/>
      <c r="B8531" s="250"/>
      <c r="C8531" s="250"/>
      <c r="D8531" s="250"/>
      <c r="E8531" s="250"/>
      <c r="F8531" s="250"/>
    </row>
    <row r="8532" spans="1:6" ht="15" x14ac:dyDescent="0.25">
      <c r="A8532" s="250"/>
      <c r="B8532" s="250"/>
      <c r="C8532" s="250"/>
      <c r="D8532" s="250"/>
      <c r="E8532" s="250"/>
      <c r="F8532" s="250"/>
    </row>
    <row r="8533" spans="1:6" ht="15" x14ac:dyDescent="0.25">
      <c r="A8533" s="250"/>
      <c r="B8533" s="250"/>
      <c r="C8533" s="250"/>
      <c r="D8533" s="250"/>
      <c r="E8533" s="250"/>
      <c r="F8533" s="250"/>
    </row>
    <row r="8534" spans="1:6" ht="15" x14ac:dyDescent="0.25">
      <c r="A8534" s="250"/>
      <c r="B8534" s="250"/>
      <c r="C8534" s="250"/>
      <c r="D8534" s="250"/>
      <c r="E8534" s="250"/>
      <c r="F8534" s="250"/>
    </row>
    <row r="8535" spans="1:6" ht="15" x14ac:dyDescent="0.25">
      <c r="A8535" s="250"/>
      <c r="B8535" s="250"/>
      <c r="C8535" s="250"/>
      <c r="D8535" s="250"/>
      <c r="E8535" s="250"/>
      <c r="F8535" s="250"/>
    </row>
    <row r="8536" spans="1:6" ht="15" x14ac:dyDescent="0.25">
      <c r="A8536" s="250"/>
      <c r="B8536" s="250"/>
      <c r="C8536" s="250"/>
      <c r="D8536" s="250"/>
      <c r="E8536" s="250"/>
      <c r="F8536" s="250"/>
    </row>
    <row r="8537" spans="1:6" ht="15" x14ac:dyDescent="0.25">
      <c r="A8537" s="250"/>
      <c r="B8537" s="250"/>
      <c r="C8537" s="250"/>
      <c r="D8537" s="250"/>
      <c r="E8537" s="250"/>
      <c r="F8537" s="250"/>
    </row>
    <row r="8538" spans="1:6" ht="15" x14ac:dyDescent="0.25">
      <c r="A8538" s="250"/>
      <c r="B8538" s="250"/>
      <c r="C8538" s="250"/>
      <c r="D8538" s="250"/>
      <c r="E8538" s="250"/>
      <c r="F8538" s="250"/>
    </row>
    <row r="8539" spans="1:6" ht="15" x14ac:dyDescent="0.25">
      <c r="A8539" s="250"/>
      <c r="B8539" s="250"/>
      <c r="C8539" s="250"/>
      <c r="D8539" s="250"/>
      <c r="E8539" s="250"/>
      <c r="F8539" s="250"/>
    </row>
    <row r="8540" spans="1:6" ht="15" x14ac:dyDescent="0.25">
      <c r="A8540" s="250"/>
      <c r="B8540" s="250"/>
      <c r="C8540" s="250"/>
      <c r="D8540" s="250"/>
      <c r="E8540" s="250"/>
      <c r="F8540" s="250"/>
    </row>
    <row r="8541" spans="1:6" ht="15" x14ac:dyDescent="0.25">
      <c r="A8541" s="250"/>
      <c r="B8541" s="250"/>
      <c r="C8541" s="250"/>
      <c r="D8541" s="250"/>
      <c r="E8541" s="250"/>
      <c r="F8541" s="250"/>
    </row>
    <row r="8542" spans="1:6" ht="15" x14ac:dyDescent="0.25">
      <c r="A8542" s="250"/>
      <c r="B8542" s="250"/>
      <c r="C8542" s="250"/>
      <c r="D8542" s="250"/>
      <c r="E8542" s="250"/>
      <c r="F8542" s="250"/>
    </row>
    <row r="8543" spans="1:6" ht="15" x14ac:dyDescent="0.25">
      <c r="A8543" s="250"/>
      <c r="B8543" s="250"/>
      <c r="C8543" s="250"/>
      <c r="D8543" s="250"/>
      <c r="E8543" s="250"/>
      <c r="F8543" s="250"/>
    </row>
    <row r="8544" spans="1:6" ht="15" x14ac:dyDescent="0.25">
      <c r="A8544" s="250"/>
      <c r="B8544" s="250"/>
      <c r="C8544" s="250"/>
      <c r="D8544" s="250"/>
      <c r="E8544" s="250"/>
      <c r="F8544" s="250"/>
    </row>
    <row r="8545" spans="1:6" ht="15" x14ac:dyDescent="0.25">
      <c r="A8545" s="250"/>
      <c r="B8545" s="250"/>
      <c r="C8545" s="250"/>
      <c r="D8545" s="250"/>
      <c r="E8545" s="250"/>
      <c r="F8545" s="250"/>
    </row>
    <row r="8546" spans="1:6" ht="15" x14ac:dyDescent="0.25">
      <c r="A8546" s="250"/>
      <c r="B8546" s="250"/>
      <c r="C8546" s="250"/>
      <c r="D8546" s="250"/>
      <c r="E8546" s="250"/>
      <c r="F8546" s="250"/>
    </row>
    <row r="8547" spans="1:6" ht="15" x14ac:dyDescent="0.25">
      <c r="A8547" s="250"/>
      <c r="B8547" s="250"/>
      <c r="C8547" s="250"/>
      <c r="D8547" s="250"/>
      <c r="E8547" s="250"/>
      <c r="F8547" s="250"/>
    </row>
    <row r="8548" spans="1:6" ht="15" x14ac:dyDescent="0.25">
      <c r="A8548" s="250"/>
      <c r="B8548" s="250"/>
      <c r="C8548" s="250"/>
      <c r="D8548" s="250"/>
      <c r="E8548" s="250"/>
      <c r="F8548" s="250"/>
    </row>
    <row r="8549" spans="1:6" ht="15" x14ac:dyDescent="0.25">
      <c r="A8549" s="250"/>
      <c r="B8549" s="250"/>
      <c r="C8549" s="250"/>
      <c r="D8549" s="250"/>
      <c r="E8549" s="250"/>
      <c r="F8549" s="250"/>
    </row>
    <row r="8550" spans="1:6" ht="15" x14ac:dyDescent="0.25">
      <c r="A8550" s="250"/>
      <c r="B8550" s="250"/>
      <c r="C8550" s="250"/>
      <c r="D8550" s="250"/>
      <c r="E8550" s="250"/>
      <c r="F8550" s="250"/>
    </row>
    <row r="8551" spans="1:6" ht="15" x14ac:dyDescent="0.25">
      <c r="A8551" s="250"/>
      <c r="B8551" s="250"/>
      <c r="C8551" s="250"/>
      <c r="D8551" s="250"/>
      <c r="E8551" s="250"/>
      <c r="F8551" s="250"/>
    </row>
    <row r="8552" spans="1:6" ht="15" x14ac:dyDescent="0.25">
      <c r="A8552" s="250"/>
      <c r="B8552" s="250"/>
      <c r="C8552" s="250"/>
      <c r="D8552" s="250"/>
      <c r="E8552" s="250"/>
      <c r="F8552" s="250"/>
    </row>
    <row r="8553" spans="1:6" ht="15" x14ac:dyDescent="0.25">
      <c r="A8553" s="250"/>
      <c r="B8553" s="250"/>
      <c r="C8553" s="250"/>
      <c r="D8553" s="250"/>
      <c r="E8553" s="250"/>
      <c r="F8553" s="250"/>
    </row>
    <row r="8554" spans="1:6" ht="15" x14ac:dyDescent="0.25">
      <c r="A8554" s="250"/>
      <c r="B8554" s="250"/>
      <c r="C8554" s="250"/>
      <c r="D8554" s="250"/>
      <c r="E8554" s="250"/>
      <c r="F8554" s="250"/>
    </row>
    <row r="8555" spans="1:6" ht="15" x14ac:dyDescent="0.25">
      <c r="A8555" s="250"/>
      <c r="B8555" s="250"/>
      <c r="C8555" s="250"/>
      <c r="D8555" s="250"/>
      <c r="E8555" s="250"/>
      <c r="F8555" s="250"/>
    </row>
    <row r="8556" spans="1:6" ht="15" x14ac:dyDescent="0.25">
      <c r="A8556" s="250"/>
      <c r="B8556" s="250"/>
      <c r="C8556" s="250"/>
      <c r="D8556" s="250"/>
      <c r="E8556" s="250"/>
      <c r="F8556" s="250"/>
    </row>
    <row r="8557" spans="1:6" ht="15" x14ac:dyDescent="0.25">
      <c r="A8557" s="250"/>
      <c r="B8557" s="250"/>
      <c r="C8557" s="250"/>
      <c r="D8557" s="250"/>
      <c r="E8557" s="250"/>
      <c r="F8557" s="250"/>
    </row>
    <row r="8558" spans="1:6" ht="15" x14ac:dyDescent="0.25">
      <c r="A8558" s="250"/>
      <c r="B8558" s="250"/>
      <c r="C8558" s="250"/>
      <c r="D8558" s="250"/>
      <c r="E8558" s="250"/>
      <c r="F8558" s="250"/>
    </row>
    <row r="8559" spans="1:6" ht="15" x14ac:dyDescent="0.25">
      <c r="A8559" s="250"/>
      <c r="B8559" s="250"/>
      <c r="C8559" s="250"/>
      <c r="D8559" s="250"/>
      <c r="E8559" s="250"/>
      <c r="F8559" s="250"/>
    </row>
    <row r="8560" spans="1:6" ht="15" x14ac:dyDescent="0.25">
      <c r="A8560" s="250"/>
      <c r="B8560" s="250"/>
      <c r="C8560" s="250"/>
      <c r="D8560" s="250"/>
      <c r="E8560" s="250"/>
      <c r="F8560" s="250"/>
    </row>
    <row r="8561" spans="1:6" ht="15" x14ac:dyDescent="0.25">
      <c r="A8561" s="250"/>
      <c r="B8561" s="250"/>
      <c r="C8561" s="250"/>
      <c r="D8561" s="250"/>
      <c r="E8561" s="250"/>
      <c r="F8561" s="250"/>
    </row>
    <row r="8562" spans="1:6" ht="15" x14ac:dyDescent="0.25">
      <c r="A8562" s="250"/>
      <c r="B8562" s="250"/>
      <c r="C8562" s="250"/>
      <c r="D8562" s="250"/>
      <c r="E8562" s="250"/>
      <c r="F8562" s="250"/>
    </row>
    <row r="8563" spans="1:6" ht="15" x14ac:dyDescent="0.25">
      <c r="A8563" s="250"/>
      <c r="B8563" s="250"/>
      <c r="C8563" s="250"/>
      <c r="D8563" s="250"/>
      <c r="E8563" s="250"/>
      <c r="F8563" s="250"/>
    </row>
    <row r="8564" spans="1:6" ht="15" x14ac:dyDescent="0.25">
      <c r="A8564" s="250"/>
      <c r="B8564" s="250"/>
      <c r="C8564" s="250"/>
      <c r="D8564" s="250"/>
      <c r="E8564" s="250"/>
      <c r="F8564" s="250"/>
    </row>
    <row r="8565" spans="1:6" ht="15" x14ac:dyDescent="0.25">
      <c r="A8565" s="250"/>
      <c r="B8565" s="250"/>
      <c r="C8565" s="250"/>
      <c r="D8565" s="250"/>
      <c r="E8565" s="250"/>
      <c r="F8565" s="250"/>
    </row>
    <row r="8566" spans="1:6" ht="15" x14ac:dyDescent="0.25">
      <c r="A8566" s="250"/>
      <c r="B8566" s="250"/>
      <c r="C8566" s="250"/>
      <c r="D8566" s="250"/>
      <c r="E8566" s="250"/>
      <c r="F8566" s="250"/>
    </row>
    <row r="8567" spans="1:6" ht="15" x14ac:dyDescent="0.25">
      <c r="A8567" s="250"/>
      <c r="B8567" s="250"/>
      <c r="C8567" s="250"/>
      <c r="D8567" s="250"/>
      <c r="E8567" s="250"/>
      <c r="F8567" s="250"/>
    </row>
    <row r="8568" spans="1:6" ht="15" x14ac:dyDescent="0.25">
      <c r="A8568" s="250"/>
      <c r="B8568" s="250"/>
      <c r="C8568" s="250"/>
      <c r="D8568" s="250"/>
      <c r="E8568" s="250"/>
      <c r="F8568" s="250"/>
    </row>
    <row r="8569" spans="1:6" ht="15" x14ac:dyDescent="0.25">
      <c r="A8569" s="250"/>
      <c r="B8569" s="250"/>
      <c r="C8569" s="250"/>
      <c r="D8569" s="250"/>
      <c r="E8569" s="250"/>
      <c r="F8569" s="250"/>
    </row>
    <row r="8570" spans="1:6" ht="15" x14ac:dyDescent="0.25">
      <c r="A8570" s="250"/>
      <c r="B8570" s="250"/>
      <c r="C8570" s="250"/>
      <c r="D8570" s="250"/>
      <c r="E8570" s="250"/>
      <c r="F8570" s="250"/>
    </row>
    <row r="8571" spans="1:6" ht="15" x14ac:dyDescent="0.25">
      <c r="A8571" s="250"/>
      <c r="B8571" s="250"/>
      <c r="C8571" s="250"/>
      <c r="D8571" s="250"/>
      <c r="E8571" s="250"/>
      <c r="F8571" s="250"/>
    </row>
    <row r="8572" spans="1:6" ht="15" x14ac:dyDescent="0.25">
      <c r="A8572" s="250"/>
      <c r="B8572" s="250"/>
      <c r="C8572" s="250"/>
      <c r="D8572" s="250"/>
      <c r="E8572" s="250"/>
      <c r="F8572" s="250"/>
    </row>
    <row r="8573" spans="1:6" ht="15" x14ac:dyDescent="0.25">
      <c r="A8573" s="250"/>
      <c r="B8573" s="250"/>
      <c r="C8573" s="250"/>
      <c r="D8573" s="250"/>
      <c r="E8573" s="250"/>
      <c r="F8573" s="250"/>
    </row>
    <row r="8574" spans="1:6" ht="15" x14ac:dyDescent="0.25">
      <c r="A8574" s="250"/>
      <c r="B8574" s="250"/>
      <c r="C8574" s="250"/>
      <c r="D8574" s="250"/>
      <c r="E8574" s="250"/>
      <c r="F8574" s="250"/>
    </row>
    <row r="8575" spans="1:6" ht="15" x14ac:dyDescent="0.25">
      <c r="A8575" s="250"/>
      <c r="B8575" s="250"/>
      <c r="C8575" s="250"/>
      <c r="D8575" s="250"/>
      <c r="E8575" s="250"/>
      <c r="F8575" s="250"/>
    </row>
    <row r="8576" spans="1:6" ht="15" x14ac:dyDescent="0.25">
      <c r="A8576" s="250"/>
      <c r="B8576" s="250"/>
      <c r="C8576" s="250"/>
      <c r="D8576" s="250"/>
      <c r="E8576" s="250"/>
      <c r="F8576" s="250"/>
    </row>
    <row r="8577" spans="1:6" ht="15" x14ac:dyDescent="0.25">
      <c r="A8577" s="250"/>
      <c r="B8577" s="250"/>
      <c r="C8577" s="250"/>
      <c r="D8577" s="250"/>
      <c r="E8577" s="250"/>
      <c r="F8577" s="250"/>
    </row>
    <row r="8578" spans="1:6" ht="15" x14ac:dyDescent="0.25">
      <c r="A8578" s="250"/>
      <c r="B8578" s="250"/>
      <c r="C8578" s="250"/>
      <c r="D8578" s="250"/>
      <c r="E8578" s="250"/>
      <c r="F8578" s="250"/>
    </row>
    <row r="8579" spans="1:6" ht="15" x14ac:dyDescent="0.25">
      <c r="A8579" s="250"/>
      <c r="B8579" s="250"/>
      <c r="C8579" s="250"/>
      <c r="D8579" s="250"/>
      <c r="E8579" s="250"/>
      <c r="F8579" s="250"/>
    </row>
    <row r="8580" spans="1:6" ht="15" x14ac:dyDescent="0.25">
      <c r="A8580" s="250"/>
      <c r="B8580" s="250"/>
      <c r="C8580" s="250"/>
      <c r="D8580" s="250"/>
      <c r="E8580" s="250"/>
      <c r="F8580" s="250"/>
    </row>
    <row r="8581" spans="1:6" ht="15" x14ac:dyDescent="0.25">
      <c r="A8581" s="250"/>
      <c r="B8581" s="250"/>
      <c r="C8581" s="250"/>
      <c r="D8581" s="250"/>
      <c r="E8581" s="250"/>
      <c r="F8581" s="250"/>
    </row>
    <row r="8582" spans="1:6" ht="15" x14ac:dyDescent="0.25">
      <c r="A8582" s="250"/>
      <c r="B8582" s="250"/>
      <c r="C8582" s="250"/>
      <c r="D8582" s="250"/>
      <c r="E8582" s="250"/>
      <c r="F8582" s="250"/>
    </row>
    <row r="8583" spans="1:6" ht="15" x14ac:dyDescent="0.25">
      <c r="A8583" s="250"/>
      <c r="B8583" s="250"/>
      <c r="C8583" s="250"/>
      <c r="D8583" s="250"/>
      <c r="E8583" s="250"/>
      <c r="F8583" s="250"/>
    </row>
    <row r="8584" spans="1:6" ht="15" x14ac:dyDescent="0.25">
      <c r="A8584" s="250"/>
      <c r="B8584" s="250"/>
      <c r="C8584" s="250"/>
      <c r="D8584" s="250"/>
      <c r="E8584" s="250"/>
      <c r="F8584" s="250"/>
    </row>
    <row r="8585" spans="1:6" ht="15" x14ac:dyDescent="0.25">
      <c r="A8585" s="250"/>
      <c r="B8585" s="250"/>
      <c r="C8585" s="250"/>
      <c r="D8585" s="250"/>
      <c r="E8585" s="250"/>
      <c r="F8585" s="250"/>
    </row>
    <row r="8586" spans="1:6" ht="15" x14ac:dyDescent="0.25">
      <c r="A8586" s="250"/>
      <c r="B8586" s="250"/>
      <c r="C8586" s="250"/>
      <c r="D8586" s="250"/>
      <c r="E8586" s="250"/>
      <c r="F8586" s="250"/>
    </row>
    <row r="8587" spans="1:6" ht="15" x14ac:dyDescent="0.25">
      <c r="A8587" s="250"/>
      <c r="B8587" s="250"/>
      <c r="C8587" s="250"/>
      <c r="D8587" s="250"/>
      <c r="E8587" s="250"/>
      <c r="F8587" s="250"/>
    </row>
    <row r="8588" spans="1:6" ht="15" x14ac:dyDescent="0.25">
      <c r="A8588" s="250"/>
      <c r="B8588" s="250"/>
      <c r="C8588" s="250"/>
      <c r="D8588" s="250"/>
      <c r="E8588" s="250"/>
      <c r="F8588" s="250"/>
    </row>
    <row r="8589" spans="1:6" ht="15" x14ac:dyDescent="0.25">
      <c r="A8589" s="250"/>
      <c r="B8589" s="250"/>
      <c r="C8589" s="250"/>
      <c r="D8589" s="250"/>
      <c r="E8589" s="250"/>
      <c r="F8589" s="250"/>
    </row>
    <row r="8590" spans="1:6" ht="15" x14ac:dyDescent="0.25">
      <c r="A8590" s="250"/>
      <c r="B8590" s="250"/>
      <c r="C8590" s="250"/>
      <c r="D8590" s="250"/>
      <c r="E8590" s="250"/>
      <c r="F8590" s="250"/>
    </row>
    <row r="8591" spans="1:6" ht="15" x14ac:dyDescent="0.25">
      <c r="A8591" s="250"/>
      <c r="B8591" s="250"/>
      <c r="C8591" s="250"/>
      <c r="D8591" s="250"/>
      <c r="E8591" s="250"/>
      <c r="F8591" s="250"/>
    </row>
    <row r="8592" spans="1:6" ht="15" x14ac:dyDescent="0.25">
      <c r="A8592" s="250"/>
      <c r="B8592" s="250"/>
      <c r="C8592" s="250"/>
      <c r="D8592" s="250"/>
      <c r="E8592" s="250"/>
      <c r="F8592" s="250"/>
    </row>
    <row r="8593" spans="1:6" ht="15" x14ac:dyDescent="0.25">
      <c r="A8593" s="250"/>
      <c r="B8593" s="250"/>
      <c r="C8593" s="250"/>
      <c r="D8593" s="250"/>
      <c r="E8593" s="250"/>
      <c r="F8593" s="250"/>
    </row>
    <row r="8594" spans="1:6" ht="15" x14ac:dyDescent="0.25">
      <c r="A8594" s="250"/>
      <c r="B8594" s="250"/>
      <c r="C8594" s="250"/>
      <c r="D8594" s="250"/>
      <c r="E8594" s="250"/>
      <c r="F8594" s="250"/>
    </row>
    <row r="8595" spans="1:6" ht="15" x14ac:dyDescent="0.25">
      <c r="A8595" s="250"/>
      <c r="B8595" s="250"/>
      <c r="C8595" s="250"/>
      <c r="D8595" s="250"/>
      <c r="E8595" s="250"/>
      <c r="F8595" s="250"/>
    </row>
    <row r="8596" spans="1:6" ht="15" x14ac:dyDescent="0.25">
      <c r="A8596" s="250"/>
      <c r="B8596" s="250"/>
      <c r="C8596" s="250"/>
      <c r="D8596" s="250"/>
      <c r="E8596" s="250"/>
      <c r="F8596" s="250"/>
    </row>
    <row r="8597" spans="1:6" ht="15" x14ac:dyDescent="0.25">
      <c r="A8597" s="250"/>
      <c r="B8597" s="250"/>
      <c r="C8597" s="250"/>
      <c r="D8597" s="250"/>
      <c r="E8597" s="250"/>
      <c r="F8597" s="250"/>
    </row>
    <row r="8598" spans="1:6" ht="15" x14ac:dyDescent="0.25">
      <c r="A8598" s="250"/>
      <c r="B8598" s="250"/>
      <c r="C8598" s="250"/>
      <c r="D8598" s="250"/>
      <c r="E8598" s="250"/>
      <c r="F8598" s="250"/>
    </row>
    <row r="8599" spans="1:6" ht="15" x14ac:dyDescent="0.25">
      <c r="A8599" s="250"/>
      <c r="B8599" s="250"/>
      <c r="C8599" s="250"/>
      <c r="D8599" s="250"/>
      <c r="E8599" s="250"/>
      <c r="F8599" s="250"/>
    </row>
    <row r="8600" spans="1:6" ht="15" x14ac:dyDescent="0.25">
      <c r="A8600" s="250"/>
      <c r="B8600" s="250"/>
      <c r="C8600" s="250"/>
      <c r="D8600" s="250"/>
      <c r="E8600" s="250"/>
      <c r="F8600" s="250"/>
    </row>
    <row r="8601" spans="1:6" ht="15" x14ac:dyDescent="0.25">
      <c r="A8601" s="250"/>
      <c r="B8601" s="250"/>
      <c r="C8601" s="250"/>
      <c r="D8601" s="250"/>
      <c r="E8601" s="250"/>
      <c r="F8601" s="250"/>
    </row>
    <row r="8602" spans="1:6" ht="15" x14ac:dyDescent="0.25">
      <c r="A8602" s="250"/>
      <c r="B8602" s="250"/>
      <c r="C8602" s="250"/>
      <c r="D8602" s="250"/>
      <c r="E8602" s="250"/>
      <c r="F8602" s="250"/>
    </row>
    <row r="8603" spans="1:6" ht="15" x14ac:dyDescent="0.25">
      <c r="A8603" s="250"/>
      <c r="B8603" s="250"/>
      <c r="C8603" s="250"/>
      <c r="D8603" s="250"/>
      <c r="E8603" s="250"/>
      <c r="F8603" s="250"/>
    </row>
    <row r="8604" spans="1:6" ht="15" x14ac:dyDescent="0.25">
      <c r="A8604" s="250"/>
      <c r="B8604" s="250"/>
      <c r="C8604" s="250"/>
      <c r="D8604" s="250"/>
      <c r="E8604" s="250"/>
      <c r="F8604" s="250"/>
    </row>
    <row r="8605" spans="1:6" ht="15" x14ac:dyDescent="0.25">
      <c r="A8605" s="250"/>
      <c r="B8605" s="250"/>
      <c r="C8605" s="250"/>
      <c r="D8605" s="250"/>
      <c r="E8605" s="250"/>
      <c r="F8605" s="250"/>
    </row>
    <row r="8606" spans="1:6" ht="15" x14ac:dyDescent="0.25">
      <c r="A8606" s="250"/>
      <c r="B8606" s="250"/>
      <c r="C8606" s="250"/>
      <c r="D8606" s="250"/>
      <c r="E8606" s="250"/>
      <c r="F8606" s="250"/>
    </row>
    <row r="8607" spans="1:6" ht="15" x14ac:dyDescent="0.25">
      <c r="A8607" s="250"/>
      <c r="B8607" s="250"/>
      <c r="C8607" s="250"/>
      <c r="D8607" s="250"/>
      <c r="E8607" s="250"/>
      <c r="F8607" s="250"/>
    </row>
    <row r="8608" spans="1:6" ht="15" x14ac:dyDescent="0.25">
      <c r="A8608" s="250"/>
      <c r="B8608" s="250"/>
      <c r="C8608" s="250"/>
      <c r="D8608" s="250"/>
      <c r="E8608" s="250"/>
      <c r="F8608" s="250"/>
    </row>
    <row r="8609" spans="1:6" ht="15" x14ac:dyDescent="0.25">
      <c r="A8609" s="250"/>
      <c r="B8609" s="250"/>
      <c r="C8609" s="250"/>
      <c r="D8609" s="250"/>
      <c r="E8609" s="250"/>
      <c r="F8609" s="250"/>
    </row>
    <row r="8610" spans="1:6" ht="15" x14ac:dyDescent="0.25">
      <c r="A8610" s="250"/>
      <c r="B8610" s="250"/>
      <c r="C8610" s="250"/>
      <c r="D8610" s="250"/>
      <c r="E8610" s="250"/>
      <c r="F8610" s="250"/>
    </row>
    <row r="8611" spans="1:6" ht="15" x14ac:dyDescent="0.25">
      <c r="A8611" s="250"/>
      <c r="B8611" s="250"/>
      <c r="C8611" s="250"/>
      <c r="D8611" s="250"/>
      <c r="E8611" s="250"/>
      <c r="F8611" s="250"/>
    </row>
    <row r="8612" spans="1:6" ht="15" x14ac:dyDescent="0.25">
      <c r="A8612" s="250"/>
      <c r="B8612" s="250"/>
      <c r="C8612" s="250"/>
      <c r="D8612" s="250"/>
      <c r="E8612" s="250"/>
      <c r="F8612" s="250"/>
    </row>
    <row r="8613" spans="1:6" ht="15" x14ac:dyDescent="0.25">
      <c r="A8613" s="250"/>
      <c r="B8613" s="250"/>
      <c r="C8613" s="250"/>
      <c r="D8613" s="250"/>
      <c r="E8613" s="250"/>
      <c r="F8613" s="250"/>
    </row>
    <row r="8614" spans="1:6" ht="15" x14ac:dyDescent="0.25">
      <c r="A8614" s="250"/>
      <c r="B8614" s="250"/>
      <c r="C8614" s="250"/>
      <c r="D8614" s="250"/>
      <c r="E8614" s="250"/>
      <c r="F8614" s="250"/>
    </row>
    <row r="8615" spans="1:6" ht="15" x14ac:dyDescent="0.25">
      <c r="A8615" s="250"/>
      <c r="B8615" s="250"/>
      <c r="C8615" s="250"/>
      <c r="D8615" s="250"/>
      <c r="E8615" s="250"/>
      <c r="F8615" s="250"/>
    </row>
    <row r="8616" spans="1:6" ht="15" x14ac:dyDescent="0.25">
      <c r="A8616" s="250"/>
      <c r="B8616" s="250"/>
      <c r="C8616" s="250"/>
      <c r="D8616" s="250"/>
      <c r="E8616" s="250"/>
      <c r="F8616" s="250"/>
    </row>
    <row r="8617" spans="1:6" ht="15" x14ac:dyDescent="0.25">
      <c r="A8617" s="250"/>
      <c r="B8617" s="250"/>
      <c r="C8617" s="250"/>
      <c r="D8617" s="250"/>
      <c r="E8617" s="250"/>
      <c r="F8617" s="250"/>
    </row>
    <row r="8618" spans="1:6" ht="15" x14ac:dyDescent="0.25">
      <c r="A8618" s="250"/>
      <c r="B8618" s="250"/>
      <c r="C8618" s="250"/>
      <c r="D8618" s="250"/>
      <c r="E8618" s="250"/>
      <c r="F8618" s="250"/>
    </row>
    <row r="8619" spans="1:6" ht="15" x14ac:dyDescent="0.25">
      <c r="A8619" s="250"/>
      <c r="B8619" s="250"/>
      <c r="C8619" s="250"/>
      <c r="D8619" s="250"/>
      <c r="E8619" s="250"/>
      <c r="F8619" s="250"/>
    </row>
    <row r="8620" spans="1:6" ht="15" x14ac:dyDescent="0.25">
      <c r="A8620" s="250"/>
      <c r="B8620" s="250"/>
      <c r="C8620" s="250"/>
      <c r="D8620" s="250"/>
      <c r="E8620" s="250"/>
      <c r="F8620" s="250"/>
    </row>
    <row r="8621" spans="1:6" ht="15" x14ac:dyDescent="0.25">
      <c r="A8621" s="250"/>
      <c r="B8621" s="250"/>
      <c r="C8621" s="250"/>
      <c r="D8621" s="250"/>
      <c r="E8621" s="250"/>
      <c r="F8621" s="250"/>
    </row>
    <row r="8622" spans="1:6" ht="15" x14ac:dyDescent="0.25">
      <c r="A8622" s="250"/>
      <c r="B8622" s="250"/>
      <c r="C8622" s="250"/>
      <c r="D8622" s="250"/>
      <c r="E8622" s="250"/>
      <c r="F8622" s="250"/>
    </row>
    <row r="8623" spans="1:6" ht="15" x14ac:dyDescent="0.25">
      <c r="A8623" s="250"/>
      <c r="B8623" s="250"/>
      <c r="C8623" s="250"/>
      <c r="D8623" s="250"/>
      <c r="E8623" s="250"/>
      <c r="F8623" s="250"/>
    </row>
    <row r="8624" spans="1:6" ht="15" x14ac:dyDescent="0.25">
      <c r="A8624" s="250"/>
      <c r="B8624" s="250"/>
      <c r="C8624" s="250"/>
      <c r="D8624" s="250"/>
      <c r="E8624" s="250"/>
      <c r="F8624" s="250"/>
    </row>
    <row r="8625" spans="1:6" ht="15" x14ac:dyDescent="0.25">
      <c r="A8625" s="250"/>
      <c r="B8625" s="250"/>
      <c r="C8625" s="250"/>
      <c r="D8625" s="250"/>
      <c r="E8625" s="250"/>
      <c r="F8625" s="250"/>
    </row>
    <row r="8626" spans="1:6" ht="15" x14ac:dyDescent="0.25">
      <c r="A8626" s="250"/>
      <c r="B8626" s="250"/>
      <c r="C8626" s="250"/>
      <c r="D8626" s="250"/>
      <c r="E8626" s="250"/>
      <c r="F8626" s="250"/>
    </row>
    <row r="8627" spans="1:6" ht="15" x14ac:dyDescent="0.25">
      <c r="A8627" s="250"/>
      <c r="B8627" s="250"/>
      <c r="C8627" s="250"/>
      <c r="D8627" s="250"/>
      <c r="E8627" s="250"/>
      <c r="F8627" s="250"/>
    </row>
    <row r="8628" spans="1:6" ht="15" x14ac:dyDescent="0.25">
      <c r="A8628" s="250"/>
      <c r="B8628" s="250"/>
      <c r="C8628" s="250"/>
      <c r="D8628" s="250"/>
      <c r="E8628" s="250"/>
      <c r="F8628" s="250"/>
    </row>
    <row r="8629" spans="1:6" ht="15" x14ac:dyDescent="0.25">
      <c r="A8629" s="250"/>
      <c r="B8629" s="250"/>
      <c r="C8629" s="250"/>
      <c r="D8629" s="250"/>
      <c r="E8629" s="250"/>
      <c r="F8629" s="250"/>
    </row>
    <row r="8630" spans="1:6" ht="15" x14ac:dyDescent="0.25">
      <c r="A8630" s="250"/>
      <c r="B8630" s="250"/>
      <c r="C8630" s="250"/>
      <c r="D8630" s="250"/>
      <c r="E8630" s="250"/>
      <c r="F8630" s="250"/>
    </row>
    <row r="8631" spans="1:6" ht="15" x14ac:dyDescent="0.25">
      <c r="A8631" s="250"/>
      <c r="B8631" s="250"/>
      <c r="C8631" s="250"/>
      <c r="D8631" s="250"/>
      <c r="E8631" s="250"/>
      <c r="F8631" s="250"/>
    </row>
    <row r="8632" spans="1:6" ht="15" x14ac:dyDescent="0.25">
      <c r="A8632" s="250"/>
      <c r="B8632" s="250"/>
      <c r="C8632" s="250"/>
      <c r="D8632" s="250"/>
      <c r="E8632" s="250"/>
      <c r="F8632" s="250"/>
    </row>
    <row r="8633" spans="1:6" ht="15" x14ac:dyDescent="0.25">
      <c r="A8633" s="250"/>
      <c r="B8633" s="250"/>
      <c r="C8633" s="250"/>
      <c r="D8633" s="250"/>
      <c r="E8633" s="250"/>
      <c r="F8633" s="250"/>
    </row>
    <row r="8634" spans="1:6" ht="15" x14ac:dyDescent="0.25">
      <c r="A8634" s="250"/>
      <c r="B8634" s="250"/>
      <c r="C8634" s="250"/>
      <c r="D8634" s="250"/>
      <c r="E8634" s="250"/>
      <c r="F8634" s="250"/>
    </row>
    <row r="8635" spans="1:6" ht="15" x14ac:dyDescent="0.25">
      <c r="A8635" s="250"/>
      <c r="B8635" s="250"/>
      <c r="C8635" s="250"/>
      <c r="D8635" s="250"/>
      <c r="E8635" s="250"/>
      <c r="F8635" s="250"/>
    </row>
    <row r="8636" spans="1:6" ht="15" x14ac:dyDescent="0.25">
      <c r="A8636" s="250"/>
      <c r="B8636" s="250"/>
      <c r="C8636" s="250"/>
      <c r="D8636" s="250"/>
      <c r="E8636" s="250"/>
      <c r="F8636" s="250"/>
    </row>
    <row r="8637" spans="1:6" ht="15" x14ac:dyDescent="0.25">
      <c r="A8637" s="250"/>
      <c r="B8637" s="250"/>
      <c r="C8637" s="250"/>
      <c r="D8637" s="250"/>
      <c r="E8637" s="250"/>
      <c r="F8637" s="250"/>
    </row>
    <row r="8638" spans="1:6" ht="15" x14ac:dyDescent="0.25">
      <c r="A8638" s="250"/>
      <c r="B8638" s="250"/>
      <c r="C8638" s="250"/>
      <c r="D8638" s="250"/>
      <c r="E8638" s="250"/>
      <c r="F8638" s="250"/>
    </row>
    <row r="8639" spans="1:6" ht="15" x14ac:dyDescent="0.25">
      <c r="A8639" s="250"/>
      <c r="B8639" s="250"/>
      <c r="C8639" s="250"/>
      <c r="D8639" s="250"/>
      <c r="E8639" s="250"/>
      <c r="F8639" s="250"/>
    </row>
    <row r="8640" spans="1:6" ht="15" x14ac:dyDescent="0.25">
      <c r="A8640" s="250"/>
      <c r="B8640" s="250"/>
      <c r="C8640" s="250"/>
      <c r="D8640" s="250"/>
      <c r="E8640" s="250"/>
      <c r="F8640" s="250"/>
    </row>
    <row r="8641" spans="1:6" ht="15" x14ac:dyDescent="0.25">
      <c r="A8641" s="250"/>
      <c r="B8641" s="250"/>
      <c r="C8641" s="250"/>
      <c r="D8641" s="250"/>
      <c r="E8641" s="250"/>
      <c r="F8641" s="250"/>
    </row>
    <row r="8642" spans="1:6" ht="15" x14ac:dyDescent="0.25">
      <c r="A8642" s="250"/>
      <c r="B8642" s="250"/>
      <c r="C8642" s="250"/>
      <c r="D8642" s="250"/>
      <c r="E8642" s="250"/>
      <c r="F8642" s="250"/>
    </row>
    <row r="8643" spans="1:6" ht="15" x14ac:dyDescent="0.25">
      <c r="A8643" s="250"/>
      <c r="B8643" s="250"/>
      <c r="C8643" s="250"/>
      <c r="D8643" s="250"/>
      <c r="E8643" s="250"/>
      <c r="F8643" s="250"/>
    </row>
    <row r="8644" spans="1:6" ht="15" x14ac:dyDescent="0.25">
      <c r="A8644" s="250"/>
      <c r="B8644" s="250"/>
      <c r="C8644" s="250"/>
      <c r="D8644" s="250"/>
      <c r="E8644" s="250"/>
      <c r="F8644" s="250"/>
    </row>
    <row r="8645" spans="1:6" ht="15" x14ac:dyDescent="0.25">
      <c r="A8645" s="250"/>
      <c r="B8645" s="250"/>
      <c r="C8645" s="250"/>
      <c r="D8645" s="250"/>
      <c r="E8645" s="250"/>
      <c r="F8645" s="250"/>
    </row>
    <row r="8646" spans="1:6" ht="15" x14ac:dyDescent="0.25">
      <c r="A8646" s="250"/>
      <c r="B8646" s="250"/>
      <c r="C8646" s="250"/>
      <c r="D8646" s="250"/>
      <c r="E8646" s="250"/>
      <c r="F8646" s="250"/>
    </row>
    <row r="8647" spans="1:6" ht="15" x14ac:dyDescent="0.25">
      <c r="A8647" s="250"/>
      <c r="B8647" s="250"/>
      <c r="C8647" s="250"/>
      <c r="D8647" s="250"/>
      <c r="E8647" s="250"/>
      <c r="F8647" s="250"/>
    </row>
    <row r="8648" spans="1:6" ht="15" x14ac:dyDescent="0.25">
      <c r="A8648" s="250"/>
      <c r="B8648" s="250"/>
      <c r="C8648" s="250"/>
      <c r="D8648" s="250"/>
      <c r="E8648" s="250"/>
      <c r="F8648" s="250"/>
    </row>
    <row r="8649" spans="1:6" ht="15" x14ac:dyDescent="0.25">
      <c r="A8649" s="250"/>
      <c r="B8649" s="250"/>
      <c r="C8649" s="250"/>
      <c r="D8649" s="250"/>
      <c r="E8649" s="250"/>
      <c r="F8649" s="250"/>
    </row>
    <row r="8650" spans="1:6" ht="15" x14ac:dyDescent="0.25">
      <c r="A8650" s="250"/>
      <c r="B8650" s="250"/>
      <c r="C8650" s="250"/>
      <c r="D8650" s="250"/>
      <c r="E8650" s="250"/>
      <c r="F8650" s="250"/>
    </row>
    <row r="8651" spans="1:6" ht="15" x14ac:dyDescent="0.25">
      <c r="A8651" s="250"/>
      <c r="B8651" s="250"/>
      <c r="C8651" s="250"/>
      <c r="D8651" s="250"/>
      <c r="E8651" s="250"/>
      <c r="F8651" s="250"/>
    </row>
    <row r="8652" spans="1:6" ht="15" x14ac:dyDescent="0.25">
      <c r="A8652" s="250"/>
      <c r="B8652" s="250"/>
      <c r="C8652" s="250"/>
      <c r="D8652" s="250"/>
      <c r="E8652" s="250"/>
      <c r="F8652" s="250"/>
    </row>
    <row r="8653" spans="1:6" ht="15" x14ac:dyDescent="0.25">
      <c r="A8653" s="250"/>
      <c r="B8653" s="250"/>
      <c r="C8653" s="250"/>
      <c r="D8653" s="250"/>
      <c r="E8653" s="250"/>
      <c r="F8653" s="250"/>
    </row>
    <row r="8654" spans="1:6" ht="15" x14ac:dyDescent="0.25">
      <c r="A8654" s="250"/>
      <c r="B8654" s="250"/>
      <c r="C8654" s="250"/>
      <c r="D8654" s="250"/>
      <c r="E8654" s="250"/>
      <c r="F8654" s="250"/>
    </row>
    <row r="8655" spans="1:6" ht="15" x14ac:dyDescent="0.25">
      <c r="A8655" s="250"/>
      <c r="B8655" s="250"/>
      <c r="C8655" s="250"/>
      <c r="D8655" s="250"/>
      <c r="E8655" s="250"/>
      <c r="F8655" s="250"/>
    </row>
    <row r="8656" spans="1:6" ht="15" x14ac:dyDescent="0.25">
      <c r="A8656" s="250"/>
      <c r="B8656" s="250"/>
      <c r="C8656" s="250"/>
      <c r="D8656" s="250"/>
      <c r="E8656" s="250"/>
      <c r="F8656" s="250"/>
    </row>
    <row r="8657" spans="1:6" ht="15" x14ac:dyDescent="0.25">
      <c r="A8657" s="250"/>
      <c r="B8657" s="250"/>
      <c r="C8657" s="250"/>
      <c r="D8657" s="250"/>
      <c r="E8657" s="250"/>
      <c r="F8657" s="250"/>
    </row>
    <row r="8658" spans="1:6" ht="15" x14ac:dyDescent="0.25">
      <c r="A8658" s="250"/>
      <c r="B8658" s="250"/>
      <c r="C8658" s="250"/>
      <c r="D8658" s="250"/>
      <c r="E8658" s="250"/>
      <c r="F8658" s="250"/>
    </row>
    <row r="8659" spans="1:6" ht="15" x14ac:dyDescent="0.25">
      <c r="A8659" s="250"/>
      <c r="B8659" s="250"/>
      <c r="C8659" s="250"/>
      <c r="D8659" s="250"/>
      <c r="E8659" s="250"/>
      <c r="F8659" s="250"/>
    </row>
    <row r="8660" spans="1:6" ht="15" x14ac:dyDescent="0.25">
      <c r="A8660" s="250"/>
      <c r="B8660" s="250"/>
      <c r="C8660" s="250"/>
      <c r="D8660" s="250"/>
      <c r="E8660" s="250"/>
      <c r="F8660" s="250"/>
    </row>
    <row r="8661" spans="1:6" ht="15" x14ac:dyDescent="0.25">
      <c r="A8661" s="250"/>
      <c r="B8661" s="250"/>
      <c r="C8661" s="250"/>
      <c r="D8661" s="250"/>
      <c r="E8661" s="250"/>
      <c r="F8661" s="250"/>
    </row>
    <row r="8662" spans="1:6" ht="15" x14ac:dyDescent="0.25">
      <c r="A8662" s="250"/>
      <c r="B8662" s="250"/>
      <c r="C8662" s="250"/>
      <c r="D8662" s="250"/>
      <c r="E8662" s="250"/>
      <c r="F8662" s="250"/>
    </row>
    <row r="8663" spans="1:6" ht="15" x14ac:dyDescent="0.25">
      <c r="A8663" s="250"/>
      <c r="B8663" s="250"/>
      <c r="C8663" s="250"/>
      <c r="D8663" s="250"/>
      <c r="E8663" s="250"/>
      <c r="F8663" s="250"/>
    </row>
    <row r="8664" spans="1:6" ht="15" x14ac:dyDescent="0.25">
      <c r="A8664" s="250"/>
      <c r="B8664" s="250"/>
      <c r="C8664" s="250"/>
      <c r="D8664" s="250"/>
      <c r="E8664" s="250"/>
      <c r="F8664" s="250"/>
    </row>
    <row r="8665" spans="1:6" ht="15" x14ac:dyDescent="0.25">
      <c r="A8665" s="250"/>
      <c r="B8665" s="250"/>
      <c r="C8665" s="250"/>
      <c r="D8665" s="250"/>
      <c r="E8665" s="250"/>
      <c r="F8665" s="250"/>
    </row>
    <row r="8666" spans="1:6" ht="15" x14ac:dyDescent="0.25">
      <c r="A8666" s="250"/>
      <c r="B8666" s="250"/>
      <c r="C8666" s="250"/>
      <c r="D8666" s="250"/>
      <c r="E8666" s="250"/>
      <c r="F8666" s="250"/>
    </row>
    <row r="8667" spans="1:6" ht="15" x14ac:dyDescent="0.25">
      <c r="A8667" s="250"/>
      <c r="B8667" s="250"/>
      <c r="C8667" s="250"/>
      <c r="D8667" s="250"/>
      <c r="E8667" s="250"/>
      <c r="F8667" s="250"/>
    </row>
    <row r="8668" spans="1:6" ht="15" x14ac:dyDescent="0.25">
      <c r="A8668" s="250"/>
      <c r="B8668" s="250"/>
      <c r="C8668" s="250"/>
      <c r="D8668" s="250"/>
      <c r="E8668" s="250"/>
      <c r="F8668" s="250"/>
    </row>
    <row r="8669" spans="1:6" ht="15" x14ac:dyDescent="0.25">
      <c r="A8669" s="250"/>
      <c r="B8669" s="250"/>
      <c r="C8669" s="250"/>
      <c r="D8669" s="250"/>
      <c r="E8669" s="250"/>
      <c r="F8669" s="250"/>
    </row>
    <row r="8670" spans="1:6" ht="15" x14ac:dyDescent="0.25">
      <c r="A8670" s="250"/>
      <c r="B8670" s="250"/>
      <c r="C8670" s="250"/>
      <c r="D8670" s="250"/>
      <c r="E8670" s="250"/>
      <c r="F8670" s="250"/>
    </row>
    <row r="8671" spans="1:6" ht="15" x14ac:dyDescent="0.25">
      <c r="A8671" s="250"/>
      <c r="B8671" s="250"/>
      <c r="C8671" s="250"/>
      <c r="D8671" s="250"/>
      <c r="E8671" s="250"/>
      <c r="F8671" s="250"/>
    </row>
    <row r="8672" spans="1:6" ht="15" x14ac:dyDescent="0.25">
      <c r="A8672" s="250"/>
      <c r="B8672" s="250"/>
      <c r="C8672" s="250"/>
      <c r="D8672" s="250"/>
      <c r="E8672" s="250"/>
      <c r="F8672" s="250"/>
    </row>
    <row r="8673" spans="1:6" ht="15" x14ac:dyDescent="0.25">
      <c r="A8673" s="250"/>
      <c r="B8673" s="250"/>
      <c r="C8673" s="250"/>
      <c r="D8673" s="250"/>
      <c r="E8673" s="250"/>
      <c r="F8673" s="250"/>
    </row>
    <row r="8674" spans="1:6" ht="15" x14ac:dyDescent="0.25">
      <c r="A8674" s="250"/>
      <c r="B8674" s="250"/>
      <c r="C8674" s="250"/>
      <c r="D8674" s="250"/>
      <c r="E8674" s="250"/>
      <c r="F8674" s="250"/>
    </row>
    <row r="8675" spans="1:6" ht="15" x14ac:dyDescent="0.25">
      <c r="A8675" s="250"/>
      <c r="B8675" s="250"/>
      <c r="C8675" s="250"/>
      <c r="D8675" s="250"/>
      <c r="E8675" s="250"/>
      <c r="F8675" s="250"/>
    </row>
    <row r="8676" spans="1:6" ht="15" x14ac:dyDescent="0.25">
      <c r="A8676" s="250"/>
      <c r="B8676" s="250"/>
      <c r="C8676" s="250"/>
      <c r="D8676" s="250"/>
      <c r="E8676" s="250"/>
      <c r="F8676" s="250"/>
    </row>
    <row r="8677" spans="1:6" ht="15" x14ac:dyDescent="0.25">
      <c r="A8677" s="250"/>
      <c r="B8677" s="250"/>
      <c r="C8677" s="250"/>
      <c r="D8677" s="250"/>
      <c r="E8677" s="250"/>
      <c r="F8677" s="250"/>
    </row>
    <row r="8678" spans="1:6" ht="15" x14ac:dyDescent="0.25">
      <c r="A8678" s="250"/>
      <c r="B8678" s="250"/>
      <c r="C8678" s="250"/>
      <c r="D8678" s="250"/>
      <c r="E8678" s="250"/>
      <c r="F8678" s="250"/>
    </row>
    <row r="8679" spans="1:6" ht="15" x14ac:dyDescent="0.25">
      <c r="A8679" s="250"/>
      <c r="B8679" s="250"/>
      <c r="C8679" s="250"/>
      <c r="D8679" s="250"/>
      <c r="E8679" s="250"/>
      <c r="F8679" s="250"/>
    </row>
    <row r="8680" spans="1:6" ht="15" x14ac:dyDescent="0.25">
      <c r="A8680" s="250"/>
      <c r="B8680" s="250"/>
      <c r="C8680" s="250"/>
      <c r="D8680" s="250"/>
      <c r="E8680" s="250"/>
      <c r="F8680" s="250"/>
    </row>
    <row r="8681" spans="1:6" ht="15" x14ac:dyDescent="0.25">
      <c r="A8681" s="250"/>
      <c r="B8681" s="250"/>
      <c r="C8681" s="250"/>
      <c r="D8681" s="250"/>
      <c r="E8681" s="250"/>
      <c r="F8681" s="250"/>
    </row>
    <row r="8682" spans="1:6" ht="15" x14ac:dyDescent="0.25">
      <c r="A8682" s="250"/>
      <c r="B8682" s="250"/>
      <c r="C8682" s="250"/>
      <c r="D8682" s="250"/>
      <c r="E8682" s="250"/>
      <c r="F8682" s="250"/>
    </row>
    <row r="8683" spans="1:6" ht="15" x14ac:dyDescent="0.25">
      <c r="A8683" s="250"/>
      <c r="B8683" s="250"/>
      <c r="C8683" s="250"/>
      <c r="D8683" s="250"/>
      <c r="E8683" s="250"/>
      <c r="F8683" s="250"/>
    </row>
    <row r="8684" spans="1:6" ht="15" x14ac:dyDescent="0.25">
      <c r="A8684" s="250"/>
      <c r="B8684" s="250"/>
      <c r="C8684" s="250"/>
      <c r="D8684" s="250"/>
      <c r="E8684" s="250"/>
      <c r="F8684" s="250"/>
    </row>
    <row r="8685" spans="1:6" ht="15" x14ac:dyDescent="0.25">
      <c r="A8685" s="250"/>
      <c r="B8685" s="250"/>
      <c r="C8685" s="250"/>
      <c r="D8685" s="250"/>
      <c r="E8685" s="250"/>
      <c r="F8685" s="250"/>
    </row>
    <row r="8686" spans="1:6" ht="15" x14ac:dyDescent="0.25">
      <c r="A8686" s="250"/>
      <c r="B8686" s="250"/>
      <c r="C8686" s="250"/>
      <c r="D8686" s="250"/>
      <c r="E8686" s="250"/>
      <c r="F8686" s="250"/>
    </row>
    <row r="8687" spans="1:6" ht="15" x14ac:dyDescent="0.25">
      <c r="A8687" s="250"/>
      <c r="B8687" s="250"/>
      <c r="C8687" s="250"/>
      <c r="D8687" s="250"/>
      <c r="E8687" s="250"/>
      <c r="F8687" s="250"/>
    </row>
    <row r="8688" spans="1:6" ht="15" x14ac:dyDescent="0.25">
      <c r="A8688" s="250"/>
      <c r="B8688" s="250"/>
      <c r="C8688" s="250"/>
      <c r="D8688" s="250"/>
      <c r="E8688" s="250"/>
      <c r="F8688" s="250"/>
    </row>
    <row r="8689" spans="1:6" ht="15" x14ac:dyDescent="0.25">
      <c r="A8689" s="250"/>
      <c r="B8689" s="250"/>
      <c r="C8689" s="250"/>
      <c r="D8689" s="250"/>
      <c r="E8689" s="250"/>
      <c r="F8689" s="250"/>
    </row>
    <row r="8690" spans="1:6" ht="15" x14ac:dyDescent="0.25">
      <c r="A8690" s="250"/>
      <c r="B8690" s="250"/>
      <c r="C8690" s="250"/>
      <c r="D8690" s="250"/>
      <c r="E8690" s="250"/>
      <c r="F8690" s="250"/>
    </row>
    <row r="8691" spans="1:6" ht="15" x14ac:dyDescent="0.25">
      <c r="A8691" s="250"/>
      <c r="B8691" s="250"/>
      <c r="C8691" s="250"/>
      <c r="D8691" s="250"/>
      <c r="E8691" s="250"/>
      <c r="F8691" s="250"/>
    </row>
    <row r="8692" spans="1:6" ht="15" x14ac:dyDescent="0.25">
      <c r="A8692" s="250"/>
      <c r="B8692" s="250"/>
      <c r="C8692" s="250"/>
      <c r="D8692" s="250"/>
      <c r="E8692" s="250"/>
      <c r="F8692" s="250"/>
    </row>
    <row r="8693" spans="1:6" ht="15" x14ac:dyDescent="0.25">
      <c r="A8693" s="250"/>
      <c r="B8693" s="250"/>
      <c r="C8693" s="250"/>
      <c r="D8693" s="250"/>
      <c r="E8693" s="250"/>
      <c r="F8693" s="250"/>
    </row>
    <row r="8694" spans="1:6" ht="15" x14ac:dyDescent="0.25">
      <c r="A8694" s="250"/>
      <c r="B8694" s="250"/>
      <c r="C8694" s="250"/>
      <c r="D8694" s="250"/>
      <c r="E8694" s="250"/>
      <c r="F8694" s="250"/>
    </row>
    <row r="8695" spans="1:6" ht="15" x14ac:dyDescent="0.25">
      <c r="A8695" s="250"/>
      <c r="B8695" s="250"/>
      <c r="C8695" s="250"/>
      <c r="D8695" s="250"/>
      <c r="E8695" s="250"/>
      <c r="F8695" s="250"/>
    </row>
    <row r="8696" spans="1:6" ht="15" x14ac:dyDescent="0.25">
      <c r="A8696" s="250"/>
      <c r="B8696" s="250"/>
      <c r="C8696" s="250"/>
      <c r="D8696" s="250"/>
      <c r="E8696" s="250"/>
      <c r="F8696" s="250"/>
    </row>
    <row r="8697" spans="1:6" ht="15" x14ac:dyDescent="0.25">
      <c r="A8697" s="250"/>
      <c r="B8697" s="250"/>
      <c r="C8697" s="250"/>
      <c r="D8697" s="250"/>
      <c r="E8697" s="250"/>
      <c r="F8697" s="250"/>
    </row>
    <row r="8698" spans="1:6" ht="15" x14ac:dyDescent="0.25">
      <c r="A8698" s="250"/>
      <c r="B8698" s="250"/>
      <c r="C8698" s="250"/>
      <c r="D8698" s="250"/>
      <c r="E8698" s="250"/>
      <c r="F8698" s="250"/>
    </row>
    <row r="8699" spans="1:6" ht="15" x14ac:dyDescent="0.25">
      <c r="A8699" s="250"/>
      <c r="B8699" s="250"/>
      <c r="C8699" s="250"/>
      <c r="D8699" s="250"/>
      <c r="E8699" s="250"/>
      <c r="F8699" s="250"/>
    </row>
    <row r="8700" spans="1:6" ht="15" x14ac:dyDescent="0.25">
      <c r="A8700" s="250"/>
      <c r="B8700" s="250"/>
      <c r="C8700" s="250"/>
      <c r="D8700" s="250"/>
      <c r="E8700" s="250"/>
      <c r="F8700" s="250"/>
    </row>
    <row r="8701" spans="1:6" ht="15" x14ac:dyDescent="0.25">
      <c r="A8701" s="250"/>
      <c r="B8701" s="250"/>
      <c r="C8701" s="250"/>
      <c r="D8701" s="250"/>
      <c r="E8701" s="250"/>
      <c r="F8701" s="250"/>
    </row>
    <row r="8702" spans="1:6" ht="15" x14ac:dyDescent="0.25">
      <c r="A8702" s="250"/>
      <c r="B8702" s="250"/>
      <c r="C8702" s="250"/>
      <c r="D8702" s="250"/>
      <c r="E8702" s="250"/>
      <c r="F8702" s="250"/>
    </row>
    <row r="8703" spans="1:6" ht="15" x14ac:dyDescent="0.25">
      <c r="A8703" s="250"/>
      <c r="B8703" s="250"/>
      <c r="C8703" s="250"/>
      <c r="D8703" s="250"/>
      <c r="E8703" s="250"/>
      <c r="F8703" s="250"/>
    </row>
    <row r="8704" spans="1:6" ht="15" x14ac:dyDescent="0.25">
      <c r="A8704" s="250"/>
      <c r="B8704" s="250"/>
      <c r="C8704" s="250"/>
      <c r="D8704" s="250"/>
      <c r="E8704" s="250"/>
      <c r="F8704" s="250"/>
    </row>
    <row r="8705" spans="1:6" ht="15" x14ac:dyDescent="0.25">
      <c r="A8705" s="250"/>
      <c r="B8705" s="250"/>
      <c r="C8705" s="250"/>
      <c r="D8705" s="250"/>
      <c r="E8705" s="250"/>
      <c r="F8705" s="250"/>
    </row>
    <row r="8706" spans="1:6" ht="15" x14ac:dyDescent="0.25">
      <c r="A8706" s="250"/>
      <c r="B8706" s="250"/>
      <c r="C8706" s="250"/>
      <c r="D8706" s="250"/>
      <c r="E8706" s="250"/>
      <c r="F8706" s="250"/>
    </row>
    <row r="8707" spans="1:6" ht="15" x14ac:dyDescent="0.25">
      <c r="A8707" s="250"/>
      <c r="B8707" s="250"/>
      <c r="C8707" s="250"/>
      <c r="D8707" s="250"/>
      <c r="E8707" s="250"/>
      <c r="F8707" s="250"/>
    </row>
    <row r="8708" spans="1:6" ht="15" x14ac:dyDescent="0.25">
      <c r="A8708" s="250"/>
      <c r="B8708" s="250"/>
      <c r="C8708" s="250"/>
      <c r="D8708" s="250"/>
      <c r="E8708" s="250"/>
      <c r="F8708" s="250"/>
    </row>
    <row r="8709" spans="1:6" ht="15" x14ac:dyDescent="0.25">
      <c r="A8709" s="250"/>
      <c r="B8709" s="250"/>
      <c r="C8709" s="250"/>
      <c r="D8709" s="250"/>
      <c r="E8709" s="250"/>
      <c r="F8709" s="250"/>
    </row>
    <row r="8710" spans="1:6" ht="15" x14ac:dyDescent="0.25">
      <c r="A8710" s="250"/>
      <c r="B8710" s="250"/>
      <c r="C8710" s="250"/>
      <c r="D8710" s="250"/>
      <c r="E8710" s="250"/>
      <c r="F8710" s="250"/>
    </row>
    <row r="8711" spans="1:6" ht="15" x14ac:dyDescent="0.25">
      <c r="A8711" s="250"/>
      <c r="B8711" s="250"/>
      <c r="C8711" s="250"/>
      <c r="D8711" s="250"/>
      <c r="E8711" s="250"/>
      <c r="F8711" s="250"/>
    </row>
    <row r="8712" spans="1:6" ht="15" x14ac:dyDescent="0.25">
      <c r="A8712" s="250"/>
      <c r="B8712" s="250"/>
      <c r="C8712" s="250"/>
      <c r="D8712" s="250"/>
      <c r="E8712" s="250"/>
      <c r="F8712" s="250"/>
    </row>
    <row r="8713" spans="1:6" ht="15" x14ac:dyDescent="0.25">
      <c r="A8713" s="250"/>
      <c r="B8713" s="250"/>
      <c r="C8713" s="250"/>
      <c r="D8713" s="250"/>
      <c r="E8713" s="250"/>
      <c r="F8713" s="250"/>
    </row>
    <row r="8714" spans="1:6" ht="15" x14ac:dyDescent="0.25">
      <c r="A8714" s="250"/>
      <c r="B8714" s="250"/>
      <c r="C8714" s="250"/>
      <c r="D8714" s="250"/>
      <c r="E8714" s="250"/>
      <c r="F8714" s="250"/>
    </row>
    <row r="8715" spans="1:6" ht="15" x14ac:dyDescent="0.25">
      <c r="A8715" s="250"/>
      <c r="B8715" s="250"/>
      <c r="C8715" s="250"/>
      <c r="D8715" s="250"/>
      <c r="E8715" s="250"/>
      <c r="F8715" s="250"/>
    </row>
    <row r="8716" spans="1:6" ht="15" x14ac:dyDescent="0.25">
      <c r="A8716" s="250"/>
      <c r="B8716" s="250"/>
      <c r="C8716" s="250"/>
      <c r="D8716" s="250"/>
      <c r="E8716" s="250"/>
      <c r="F8716" s="250"/>
    </row>
    <row r="8717" spans="1:6" ht="15" x14ac:dyDescent="0.25">
      <c r="A8717" s="250"/>
      <c r="B8717" s="250"/>
      <c r="C8717" s="250"/>
      <c r="D8717" s="250"/>
      <c r="E8717" s="250"/>
      <c r="F8717" s="250"/>
    </row>
    <row r="8718" spans="1:6" ht="15" x14ac:dyDescent="0.25">
      <c r="A8718" s="250"/>
      <c r="B8718" s="250"/>
      <c r="C8718" s="250"/>
      <c r="D8718" s="250"/>
      <c r="E8718" s="250"/>
      <c r="F8718" s="250"/>
    </row>
    <row r="8719" spans="1:6" ht="15" x14ac:dyDescent="0.25">
      <c r="A8719" s="250"/>
      <c r="B8719" s="250"/>
      <c r="C8719" s="250"/>
      <c r="D8719" s="250"/>
      <c r="E8719" s="250"/>
      <c r="F8719" s="250"/>
    </row>
    <row r="8720" spans="1:6" ht="15" x14ac:dyDescent="0.25">
      <c r="A8720" s="250"/>
      <c r="B8720" s="250"/>
      <c r="C8720" s="250"/>
      <c r="D8720" s="250"/>
      <c r="E8720" s="250"/>
      <c r="F8720" s="250"/>
    </row>
    <row r="8721" spans="1:6" ht="15" x14ac:dyDescent="0.25">
      <c r="A8721" s="250"/>
      <c r="B8721" s="250"/>
      <c r="C8721" s="250"/>
      <c r="D8721" s="250"/>
      <c r="E8721" s="250"/>
      <c r="F8721" s="250"/>
    </row>
    <row r="8722" spans="1:6" ht="15" x14ac:dyDescent="0.25">
      <c r="A8722" s="250"/>
      <c r="B8722" s="250"/>
      <c r="C8722" s="250"/>
      <c r="D8722" s="250"/>
      <c r="E8722" s="250"/>
      <c r="F8722" s="250"/>
    </row>
    <row r="8723" spans="1:6" ht="15" x14ac:dyDescent="0.25">
      <c r="A8723" s="250"/>
      <c r="B8723" s="250"/>
      <c r="C8723" s="250"/>
      <c r="D8723" s="250"/>
      <c r="E8723" s="250"/>
      <c r="F8723" s="250"/>
    </row>
    <row r="8724" spans="1:6" ht="15" x14ac:dyDescent="0.25">
      <c r="A8724" s="250"/>
      <c r="B8724" s="250"/>
      <c r="C8724" s="250"/>
      <c r="D8724" s="250"/>
      <c r="E8724" s="250"/>
      <c r="F8724" s="250"/>
    </row>
    <row r="8725" spans="1:6" ht="15" x14ac:dyDescent="0.25">
      <c r="A8725" s="250"/>
      <c r="B8725" s="250"/>
      <c r="C8725" s="250"/>
      <c r="D8725" s="250"/>
      <c r="E8725" s="250"/>
      <c r="F8725" s="250"/>
    </row>
    <row r="8726" spans="1:6" ht="15" x14ac:dyDescent="0.25">
      <c r="A8726" s="250"/>
      <c r="B8726" s="250"/>
      <c r="C8726" s="250"/>
      <c r="D8726" s="250"/>
      <c r="E8726" s="250"/>
      <c r="F8726" s="250"/>
    </row>
    <row r="8727" spans="1:6" ht="15" x14ac:dyDescent="0.25">
      <c r="A8727" s="250"/>
      <c r="B8727" s="250"/>
      <c r="C8727" s="250"/>
      <c r="D8727" s="250"/>
      <c r="E8727" s="250"/>
      <c r="F8727" s="250"/>
    </row>
    <row r="8728" spans="1:6" ht="15" x14ac:dyDescent="0.25">
      <c r="A8728" s="250"/>
      <c r="B8728" s="250"/>
      <c r="C8728" s="250"/>
      <c r="D8728" s="250"/>
      <c r="E8728" s="250"/>
      <c r="F8728" s="250"/>
    </row>
    <row r="8729" spans="1:6" ht="15" x14ac:dyDescent="0.25">
      <c r="A8729" s="250"/>
      <c r="B8729" s="250"/>
      <c r="C8729" s="250"/>
      <c r="D8729" s="250"/>
      <c r="E8729" s="250"/>
      <c r="F8729" s="250"/>
    </row>
    <row r="8730" spans="1:6" ht="15" x14ac:dyDescent="0.25">
      <c r="A8730" s="250"/>
      <c r="B8730" s="250"/>
      <c r="C8730" s="250"/>
      <c r="D8730" s="250"/>
      <c r="E8730" s="250"/>
      <c r="F8730" s="250"/>
    </row>
    <row r="8731" spans="1:6" ht="15" x14ac:dyDescent="0.25">
      <c r="A8731" s="250"/>
      <c r="B8731" s="250"/>
      <c r="C8731" s="250"/>
      <c r="D8731" s="250"/>
      <c r="E8731" s="250"/>
      <c r="F8731" s="250"/>
    </row>
    <row r="8732" spans="1:6" ht="15" x14ac:dyDescent="0.25">
      <c r="A8732" s="250"/>
      <c r="B8732" s="250"/>
      <c r="C8732" s="250"/>
      <c r="D8732" s="250"/>
      <c r="E8732" s="250"/>
      <c r="F8732" s="250"/>
    </row>
    <row r="8733" spans="1:6" ht="15" x14ac:dyDescent="0.25">
      <c r="A8733" s="250"/>
      <c r="B8733" s="250"/>
      <c r="C8733" s="250"/>
      <c r="D8733" s="250"/>
      <c r="E8733" s="250"/>
      <c r="F8733" s="250"/>
    </row>
    <row r="8734" spans="1:6" ht="15" x14ac:dyDescent="0.25">
      <c r="A8734" s="250"/>
      <c r="B8734" s="250"/>
      <c r="C8734" s="250"/>
      <c r="D8734" s="250"/>
      <c r="E8734" s="250"/>
      <c r="F8734" s="250"/>
    </row>
    <row r="8735" spans="1:6" ht="15" x14ac:dyDescent="0.25">
      <c r="A8735" s="250"/>
      <c r="B8735" s="250"/>
      <c r="C8735" s="250"/>
      <c r="D8735" s="250"/>
      <c r="E8735" s="250"/>
      <c r="F8735" s="250"/>
    </row>
    <row r="8736" spans="1:6" ht="15" x14ac:dyDescent="0.25">
      <c r="A8736" s="250"/>
      <c r="B8736" s="250"/>
      <c r="C8736" s="250"/>
      <c r="D8736" s="250"/>
      <c r="E8736" s="250"/>
      <c r="F8736" s="250"/>
    </row>
    <row r="8737" spans="1:6" ht="15" x14ac:dyDescent="0.25">
      <c r="A8737" s="250"/>
      <c r="B8737" s="250"/>
      <c r="C8737" s="250"/>
      <c r="D8737" s="250"/>
      <c r="E8737" s="250"/>
      <c r="F8737" s="250"/>
    </row>
    <row r="8738" spans="1:6" ht="15" x14ac:dyDescent="0.25">
      <c r="A8738" s="250"/>
      <c r="B8738" s="250"/>
      <c r="C8738" s="250"/>
      <c r="D8738" s="250"/>
      <c r="E8738" s="250"/>
      <c r="F8738" s="250"/>
    </row>
    <row r="8739" spans="1:6" ht="15" x14ac:dyDescent="0.25">
      <c r="A8739" s="250"/>
      <c r="B8739" s="250"/>
      <c r="C8739" s="250"/>
      <c r="D8739" s="250"/>
      <c r="E8739" s="250"/>
      <c r="F8739" s="250"/>
    </row>
    <row r="8740" spans="1:6" ht="15" x14ac:dyDescent="0.25">
      <c r="A8740" s="250"/>
      <c r="B8740" s="250"/>
      <c r="C8740" s="250"/>
      <c r="D8740" s="250"/>
      <c r="E8740" s="250"/>
      <c r="F8740" s="250"/>
    </row>
    <row r="8741" spans="1:6" ht="15" x14ac:dyDescent="0.25">
      <c r="A8741" s="250"/>
      <c r="B8741" s="250"/>
      <c r="C8741" s="250"/>
      <c r="D8741" s="250"/>
      <c r="E8741" s="250"/>
      <c r="F8741" s="250"/>
    </row>
    <row r="8742" spans="1:6" ht="15" x14ac:dyDescent="0.25">
      <c r="A8742" s="250"/>
      <c r="B8742" s="250"/>
      <c r="C8742" s="250"/>
      <c r="D8742" s="250"/>
      <c r="E8742" s="250"/>
      <c r="F8742" s="250"/>
    </row>
    <row r="8743" spans="1:6" ht="15" x14ac:dyDescent="0.25">
      <c r="A8743" s="250"/>
      <c r="B8743" s="250"/>
      <c r="C8743" s="250"/>
      <c r="D8743" s="250"/>
      <c r="E8743" s="250"/>
      <c r="F8743" s="250"/>
    </row>
    <row r="8744" spans="1:6" ht="15" x14ac:dyDescent="0.25">
      <c r="A8744" s="250"/>
      <c r="B8744" s="250"/>
      <c r="C8744" s="250"/>
      <c r="D8744" s="250"/>
      <c r="E8744" s="250"/>
      <c r="F8744" s="250"/>
    </row>
    <row r="8745" spans="1:6" ht="15" x14ac:dyDescent="0.25">
      <c r="A8745" s="250"/>
      <c r="B8745" s="250"/>
      <c r="C8745" s="250"/>
      <c r="D8745" s="250"/>
      <c r="E8745" s="250"/>
      <c r="F8745" s="250"/>
    </row>
    <row r="8746" spans="1:6" ht="15" x14ac:dyDescent="0.25">
      <c r="A8746" s="250"/>
      <c r="B8746" s="250"/>
      <c r="C8746" s="250"/>
      <c r="D8746" s="250"/>
      <c r="E8746" s="250"/>
      <c r="F8746" s="250"/>
    </row>
    <row r="8747" spans="1:6" ht="15" x14ac:dyDescent="0.25">
      <c r="A8747" s="250"/>
      <c r="B8747" s="250"/>
      <c r="C8747" s="250"/>
      <c r="D8747" s="250"/>
      <c r="E8747" s="250"/>
      <c r="F8747" s="250"/>
    </row>
    <row r="8748" spans="1:6" ht="15" x14ac:dyDescent="0.25">
      <c r="A8748" s="250"/>
      <c r="B8748" s="250"/>
      <c r="C8748" s="250"/>
      <c r="D8748" s="250"/>
      <c r="E8748" s="250"/>
      <c r="F8748" s="250"/>
    </row>
    <row r="8749" spans="1:6" ht="15" x14ac:dyDescent="0.25">
      <c r="A8749" s="250"/>
      <c r="B8749" s="250"/>
      <c r="C8749" s="250"/>
      <c r="D8749" s="250"/>
      <c r="E8749" s="250"/>
      <c r="F8749" s="250"/>
    </row>
    <row r="8750" spans="1:6" ht="15" x14ac:dyDescent="0.25">
      <c r="A8750" s="250"/>
      <c r="B8750" s="250"/>
      <c r="C8750" s="250"/>
      <c r="D8750" s="250"/>
      <c r="E8750" s="250"/>
      <c r="F8750" s="250"/>
    </row>
    <row r="8751" spans="1:6" ht="15" x14ac:dyDescent="0.25">
      <c r="A8751" s="250"/>
      <c r="B8751" s="250"/>
      <c r="C8751" s="250"/>
      <c r="D8751" s="250"/>
      <c r="E8751" s="250"/>
      <c r="F8751" s="250"/>
    </row>
    <row r="8752" spans="1:6" ht="15" x14ac:dyDescent="0.25">
      <c r="A8752" s="250"/>
      <c r="B8752" s="250"/>
      <c r="C8752" s="250"/>
      <c r="D8752" s="250"/>
      <c r="E8752" s="250"/>
      <c r="F8752" s="250"/>
    </row>
    <row r="8753" spans="1:6" ht="15" x14ac:dyDescent="0.25">
      <c r="A8753" s="250"/>
      <c r="B8753" s="250"/>
      <c r="C8753" s="250"/>
      <c r="D8753" s="250"/>
      <c r="E8753" s="250"/>
      <c r="F8753" s="250"/>
    </row>
    <row r="8754" spans="1:6" ht="15" x14ac:dyDescent="0.25">
      <c r="A8754" s="250"/>
      <c r="B8754" s="250"/>
      <c r="C8754" s="250"/>
      <c r="D8754" s="250"/>
      <c r="E8754" s="250"/>
      <c r="F8754" s="250"/>
    </row>
    <row r="8755" spans="1:6" ht="15" x14ac:dyDescent="0.25">
      <c r="A8755" s="250"/>
      <c r="B8755" s="250"/>
      <c r="C8755" s="250"/>
      <c r="D8755" s="250"/>
      <c r="E8755" s="250"/>
      <c r="F8755" s="250"/>
    </row>
    <row r="8756" spans="1:6" ht="15" x14ac:dyDescent="0.25">
      <c r="A8756" s="250"/>
      <c r="B8756" s="250"/>
      <c r="C8756" s="250"/>
      <c r="D8756" s="250"/>
      <c r="E8756" s="250"/>
      <c r="F8756" s="250"/>
    </row>
    <row r="8757" spans="1:6" ht="15" x14ac:dyDescent="0.25">
      <c r="A8757" s="250"/>
      <c r="B8757" s="250"/>
      <c r="C8757" s="250"/>
      <c r="D8757" s="250"/>
      <c r="E8757" s="250"/>
      <c r="F8757" s="250"/>
    </row>
    <row r="8758" spans="1:6" ht="15" x14ac:dyDescent="0.25">
      <c r="A8758" s="250"/>
      <c r="B8758" s="250"/>
      <c r="C8758" s="250"/>
      <c r="D8758" s="250"/>
      <c r="E8758" s="250"/>
      <c r="F8758" s="250"/>
    </row>
    <row r="8759" spans="1:6" ht="15" x14ac:dyDescent="0.25">
      <c r="A8759" s="250"/>
      <c r="B8759" s="250"/>
      <c r="C8759" s="250"/>
      <c r="D8759" s="250"/>
      <c r="E8759" s="250"/>
      <c r="F8759" s="250"/>
    </row>
    <row r="8760" spans="1:6" ht="15" x14ac:dyDescent="0.25">
      <c r="A8760" s="250"/>
      <c r="B8760" s="250"/>
      <c r="C8760" s="250"/>
      <c r="D8760" s="250"/>
      <c r="E8760" s="250"/>
      <c r="F8760" s="250"/>
    </row>
    <row r="8761" spans="1:6" ht="15" x14ac:dyDescent="0.25">
      <c r="A8761" s="250"/>
      <c r="B8761" s="250"/>
      <c r="C8761" s="250"/>
      <c r="D8761" s="250"/>
      <c r="E8761" s="250"/>
      <c r="F8761" s="250"/>
    </row>
    <row r="8762" spans="1:6" ht="15" x14ac:dyDescent="0.25">
      <c r="A8762" s="250"/>
      <c r="B8762" s="250"/>
      <c r="C8762" s="250"/>
      <c r="D8762" s="250"/>
      <c r="E8762" s="250"/>
      <c r="F8762" s="250"/>
    </row>
    <row r="8763" spans="1:6" ht="15" x14ac:dyDescent="0.25">
      <c r="A8763" s="250"/>
      <c r="B8763" s="250"/>
      <c r="C8763" s="250"/>
      <c r="D8763" s="250"/>
      <c r="E8763" s="250"/>
      <c r="F8763" s="250"/>
    </row>
    <row r="8764" spans="1:6" ht="15" x14ac:dyDescent="0.25">
      <c r="A8764" s="250"/>
      <c r="B8764" s="250"/>
      <c r="C8764" s="250"/>
      <c r="D8764" s="250"/>
      <c r="E8764" s="250"/>
      <c r="F8764" s="250"/>
    </row>
    <row r="8765" spans="1:6" ht="15" x14ac:dyDescent="0.25">
      <c r="A8765" s="250"/>
      <c r="B8765" s="250"/>
      <c r="C8765" s="250"/>
      <c r="D8765" s="250"/>
      <c r="E8765" s="250"/>
      <c r="F8765" s="250"/>
    </row>
    <row r="8766" spans="1:6" ht="15" x14ac:dyDescent="0.25">
      <c r="A8766" s="250"/>
      <c r="B8766" s="250"/>
      <c r="C8766" s="250"/>
      <c r="D8766" s="250"/>
      <c r="E8766" s="250"/>
      <c r="F8766" s="250"/>
    </row>
    <row r="8767" spans="1:6" ht="15" x14ac:dyDescent="0.25">
      <c r="A8767" s="250"/>
      <c r="B8767" s="250"/>
      <c r="C8767" s="250"/>
      <c r="D8767" s="250"/>
      <c r="E8767" s="250"/>
      <c r="F8767" s="250"/>
    </row>
    <row r="8768" spans="1:6" ht="15" x14ac:dyDescent="0.25">
      <c r="A8768" s="250"/>
      <c r="B8768" s="250"/>
      <c r="C8768" s="250"/>
      <c r="D8768" s="250"/>
      <c r="E8768" s="250"/>
      <c r="F8768" s="250"/>
    </row>
    <row r="8769" spans="1:6" ht="15" x14ac:dyDescent="0.25">
      <c r="A8769" s="250"/>
      <c r="B8769" s="250"/>
      <c r="C8769" s="250"/>
      <c r="D8769" s="250"/>
      <c r="E8769" s="250"/>
      <c r="F8769" s="250"/>
    </row>
    <row r="8770" spans="1:6" ht="15" x14ac:dyDescent="0.25">
      <c r="A8770" s="250"/>
      <c r="B8770" s="250"/>
      <c r="C8770" s="250"/>
      <c r="D8770" s="250"/>
      <c r="E8770" s="250"/>
      <c r="F8770" s="250"/>
    </row>
    <row r="8771" spans="1:6" ht="15" x14ac:dyDescent="0.25">
      <c r="A8771" s="250"/>
      <c r="B8771" s="250"/>
      <c r="C8771" s="250"/>
      <c r="D8771" s="250"/>
      <c r="E8771" s="250"/>
      <c r="F8771" s="250"/>
    </row>
    <row r="8772" spans="1:6" ht="15" x14ac:dyDescent="0.25">
      <c r="A8772" s="250"/>
      <c r="B8772" s="250"/>
      <c r="C8772" s="250"/>
      <c r="D8772" s="250"/>
      <c r="E8772" s="250"/>
      <c r="F8772" s="250"/>
    </row>
    <row r="8773" spans="1:6" ht="15" x14ac:dyDescent="0.25">
      <c r="A8773" s="250"/>
      <c r="B8773" s="250"/>
      <c r="C8773" s="250"/>
      <c r="D8773" s="250"/>
      <c r="E8773" s="250"/>
      <c r="F8773" s="250"/>
    </row>
    <row r="8774" spans="1:6" ht="15" x14ac:dyDescent="0.25">
      <c r="A8774" s="250"/>
      <c r="B8774" s="250"/>
      <c r="C8774" s="250"/>
      <c r="D8774" s="250"/>
      <c r="E8774" s="250"/>
      <c r="F8774" s="250"/>
    </row>
    <row r="8775" spans="1:6" ht="15" x14ac:dyDescent="0.25">
      <c r="A8775" s="250"/>
      <c r="B8775" s="250"/>
      <c r="C8775" s="250"/>
      <c r="D8775" s="250"/>
      <c r="E8775" s="250"/>
      <c r="F8775" s="250"/>
    </row>
    <row r="8776" spans="1:6" ht="15" x14ac:dyDescent="0.25">
      <c r="A8776" s="250"/>
      <c r="B8776" s="250"/>
      <c r="C8776" s="250"/>
      <c r="D8776" s="250"/>
      <c r="E8776" s="250"/>
      <c r="F8776" s="250"/>
    </row>
    <row r="8777" spans="1:6" ht="15" x14ac:dyDescent="0.25">
      <c r="A8777" s="250"/>
      <c r="B8777" s="250"/>
      <c r="C8777" s="250"/>
      <c r="D8777" s="250"/>
      <c r="E8777" s="250"/>
      <c r="F8777" s="250"/>
    </row>
    <row r="8778" spans="1:6" ht="15" x14ac:dyDescent="0.25">
      <c r="A8778" s="250"/>
      <c r="B8778" s="250"/>
      <c r="C8778" s="250"/>
      <c r="D8778" s="250"/>
      <c r="E8778" s="250"/>
      <c r="F8778" s="250"/>
    </row>
    <row r="8779" spans="1:6" ht="15" x14ac:dyDescent="0.25">
      <c r="A8779" s="250"/>
      <c r="B8779" s="250"/>
      <c r="C8779" s="250"/>
      <c r="D8779" s="250"/>
      <c r="E8779" s="250"/>
      <c r="F8779" s="250"/>
    </row>
    <row r="8780" spans="1:6" ht="15" x14ac:dyDescent="0.25">
      <c r="A8780" s="250"/>
      <c r="B8780" s="250"/>
      <c r="C8780" s="250"/>
      <c r="D8780" s="250"/>
      <c r="E8780" s="250"/>
      <c r="F8780" s="250"/>
    </row>
    <row r="8781" spans="1:6" ht="15" x14ac:dyDescent="0.25">
      <c r="A8781" s="250"/>
      <c r="B8781" s="250"/>
      <c r="C8781" s="250"/>
      <c r="D8781" s="250"/>
      <c r="E8781" s="250"/>
      <c r="F8781" s="250"/>
    </row>
    <row r="8782" spans="1:6" ht="15" x14ac:dyDescent="0.25">
      <c r="A8782" s="250"/>
      <c r="B8782" s="250"/>
      <c r="C8782" s="250"/>
      <c r="D8782" s="250"/>
      <c r="E8782" s="250"/>
      <c r="F8782" s="250"/>
    </row>
    <row r="8783" spans="1:6" ht="15" x14ac:dyDescent="0.25">
      <c r="A8783" s="250"/>
      <c r="B8783" s="250"/>
      <c r="C8783" s="250"/>
      <c r="D8783" s="250"/>
      <c r="E8783" s="250"/>
      <c r="F8783" s="250"/>
    </row>
    <row r="8784" spans="1:6" ht="15" x14ac:dyDescent="0.25">
      <c r="A8784" s="250"/>
      <c r="B8784" s="250"/>
      <c r="C8784" s="250"/>
      <c r="D8784" s="250"/>
      <c r="E8784" s="250"/>
      <c r="F8784" s="250"/>
    </row>
    <row r="8785" spans="1:6" ht="15" x14ac:dyDescent="0.25">
      <c r="A8785" s="250"/>
      <c r="B8785" s="250"/>
      <c r="C8785" s="250"/>
      <c r="D8785" s="250"/>
      <c r="E8785" s="250"/>
      <c r="F8785" s="250"/>
    </row>
    <row r="8786" spans="1:6" ht="15" x14ac:dyDescent="0.25">
      <c r="A8786" s="250"/>
      <c r="B8786" s="250"/>
      <c r="C8786" s="250"/>
      <c r="D8786" s="250"/>
      <c r="E8786" s="250"/>
      <c r="F8786" s="250"/>
    </row>
    <row r="8787" spans="1:6" ht="15" x14ac:dyDescent="0.25">
      <c r="A8787" s="250"/>
      <c r="B8787" s="250"/>
      <c r="C8787" s="250"/>
      <c r="D8787" s="250"/>
      <c r="E8787" s="250"/>
      <c r="F8787" s="250"/>
    </row>
    <row r="8788" spans="1:6" ht="15" x14ac:dyDescent="0.25">
      <c r="A8788" s="250"/>
      <c r="B8788" s="250"/>
      <c r="C8788" s="250"/>
      <c r="D8788" s="250"/>
      <c r="E8788" s="250"/>
      <c r="F8788" s="250"/>
    </row>
    <row r="8789" spans="1:6" ht="15" x14ac:dyDescent="0.25">
      <c r="A8789" s="250"/>
      <c r="B8789" s="250"/>
      <c r="C8789" s="250"/>
      <c r="D8789" s="250"/>
      <c r="E8789" s="250"/>
      <c r="F8789" s="250"/>
    </row>
    <row r="8790" spans="1:6" ht="15" x14ac:dyDescent="0.25">
      <c r="A8790" s="250"/>
      <c r="B8790" s="250"/>
      <c r="C8790" s="250"/>
      <c r="D8790" s="250"/>
      <c r="E8790" s="250"/>
      <c r="F8790" s="250"/>
    </row>
    <row r="8791" spans="1:6" ht="15" x14ac:dyDescent="0.25">
      <c r="A8791" s="250"/>
      <c r="B8791" s="250"/>
      <c r="C8791" s="250"/>
      <c r="D8791" s="250"/>
      <c r="E8791" s="250"/>
      <c r="F8791" s="250"/>
    </row>
    <row r="8792" spans="1:6" ht="15" x14ac:dyDescent="0.25">
      <c r="A8792" s="250"/>
      <c r="B8792" s="250"/>
      <c r="C8792" s="250"/>
      <c r="D8792" s="250"/>
      <c r="E8792" s="250"/>
      <c r="F8792" s="250"/>
    </row>
    <row r="8793" spans="1:6" ht="15" x14ac:dyDescent="0.25">
      <c r="A8793" s="250"/>
      <c r="B8793" s="250"/>
      <c r="C8793" s="250"/>
      <c r="D8793" s="250"/>
      <c r="E8793" s="250"/>
      <c r="F8793" s="250"/>
    </row>
    <row r="8794" spans="1:6" ht="15" x14ac:dyDescent="0.25">
      <c r="A8794" s="250"/>
      <c r="B8794" s="250"/>
      <c r="C8794" s="250"/>
      <c r="D8794" s="250"/>
      <c r="E8794" s="250"/>
      <c r="F8794" s="250"/>
    </row>
    <row r="8795" spans="1:6" ht="15" x14ac:dyDescent="0.25">
      <c r="A8795" s="250"/>
      <c r="B8795" s="250"/>
      <c r="C8795" s="250"/>
      <c r="D8795" s="250"/>
      <c r="E8795" s="250"/>
      <c r="F8795" s="250"/>
    </row>
    <row r="8796" spans="1:6" ht="15" x14ac:dyDescent="0.25">
      <c r="A8796" s="250"/>
      <c r="B8796" s="250"/>
      <c r="C8796" s="250"/>
      <c r="D8796" s="250"/>
      <c r="E8796" s="250"/>
      <c r="F8796" s="250"/>
    </row>
    <row r="8797" spans="1:6" ht="15" x14ac:dyDescent="0.25">
      <c r="A8797" s="250"/>
      <c r="B8797" s="250"/>
      <c r="C8797" s="250"/>
      <c r="D8797" s="250"/>
      <c r="E8797" s="250"/>
      <c r="F8797" s="250"/>
    </row>
    <row r="8798" spans="1:6" ht="15" x14ac:dyDescent="0.25">
      <c r="A8798" s="250"/>
      <c r="B8798" s="250"/>
      <c r="C8798" s="250"/>
      <c r="D8798" s="250"/>
      <c r="E8798" s="250"/>
      <c r="F8798" s="250"/>
    </row>
    <row r="8799" spans="1:6" ht="15" x14ac:dyDescent="0.25">
      <c r="A8799" s="250"/>
      <c r="B8799" s="250"/>
      <c r="C8799" s="250"/>
      <c r="D8799" s="250"/>
      <c r="E8799" s="250"/>
      <c r="F8799" s="250"/>
    </row>
    <row r="8800" spans="1:6" ht="15" x14ac:dyDescent="0.25">
      <c r="A8800" s="250"/>
      <c r="B8800" s="250"/>
      <c r="C8800" s="250"/>
      <c r="D8800" s="250"/>
      <c r="E8800" s="250"/>
      <c r="F8800" s="250"/>
    </row>
    <row r="8801" spans="1:6" ht="15" x14ac:dyDescent="0.25">
      <c r="A8801" s="250"/>
      <c r="B8801" s="250"/>
      <c r="C8801" s="250"/>
      <c r="D8801" s="250"/>
      <c r="E8801" s="250"/>
      <c r="F8801" s="250"/>
    </row>
    <row r="8802" spans="1:6" ht="15" x14ac:dyDescent="0.25">
      <c r="A8802" s="250"/>
      <c r="B8802" s="250"/>
      <c r="C8802" s="250"/>
      <c r="D8802" s="250"/>
      <c r="E8802" s="250"/>
      <c r="F8802" s="250"/>
    </row>
    <row r="8803" spans="1:6" ht="15" x14ac:dyDescent="0.25">
      <c r="A8803" s="250"/>
      <c r="B8803" s="250"/>
      <c r="C8803" s="250"/>
      <c r="D8803" s="250"/>
      <c r="E8803" s="250"/>
      <c r="F8803" s="250"/>
    </row>
    <row r="8804" spans="1:6" ht="15" x14ac:dyDescent="0.25">
      <c r="A8804" s="250"/>
      <c r="B8804" s="250"/>
      <c r="C8804" s="250"/>
      <c r="D8804" s="250"/>
      <c r="E8804" s="250"/>
      <c r="F8804" s="250"/>
    </row>
    <row r="8805" spans="1:6" ht="15" x14ac:dyDescent="0.25">
      <c r="A8805" s="250"/>
      <c r="B8805" s="250"/>
      <c r="C8805" s="250"/>
      <c r="D8805" s="250"/>
      <c r="E8805" s="250"/>
      <c r="F8805" s="250"/>
    </row>
    <row r="8806" spans="1:6" ht="15" x14ac:dyDescent="0.25">
      <c r="A8806" s="250"/>
      <c r="B8806" s="250"/>
      <c r="C8806" s="250"/>
      <c r="D8806" s="250"/>
      <c r="E8806" s="250"/>
      <c r="F8806" s="250"/>
    </row>
    <row r="8807" spans="1:6" ht="15" x14ac:dyDescent="0.25">
      <c r="A8807" s="250"/>
      <c r="B8807" s="250"/>
      <c r="C8807" s="250"/>
      <c r="D8807" s="250"/>
      <c r="E8807" s="250"/>
      <c r="F8807" s="250"/>
    </row>
    <row r="8808" spans="1:6" ht="15" x14ac:dyDescent="0.25">
      <c r="A8808" s="250"/>
      <c r="B8808" s="250"/>
      <c r="C8808" s="250"/>
      <c r="D8808" s="250"/>
      <c r="E8808" s="250"/>
      <c r="F8808" s="250"/>
    </row>
    <row r="8809" spans="1:6" ht="15" x14ac:dyDescent="0.25">
      <c r="A8809" s="250"/>
      <c r="B8809" s="250"/>
      <c r="C8809" s="250"/>
      <c r="D8809" s="250"/>
      <c r="E8809" s="250"/>
      <c r="F8809" s="250"/>
    </row>
    <row r="8810" spans="1:6" ht="15" x14ac:dyDescent="0.25">
      <c r="A8810" s="250"/>
      <c r="B8810" s="250"/>
      <c r="C8810" s="250"/>
      <c r="D8810" s="250"/>
      <c r="E8810" s="250"/>
      <c r="F8810" s="250"/>
    </row>
    <row r="8811" spans="1:6" ht="15" x14ac:dyDescent="0.25">
      <c r="A8811" s="250"/>
      <c r="B8811" s="250"/>
      <c r="C8811" s="250"/>
      <c r="D8811" s="250"/>
      <c r="E8811" s="250"/>
      <c r="F8811" s="250"/>
    </row>
    <row r="8812" spans="1:6" ht="15" x14ac:dyDescent="0.25">
      <c r="A8812" s="250"/>
      <c r="B8812" s="250"/>
      <c r="C8812" s="250"/>
      <c r="D8812" s="250"/>
      <c r="E8812" s="250"/>
      <c r="F8812" s="250"/>
    </row>
    <row r="8813" spans="1:6" ht="15" x14ac:dyDescent="0.25">
      <c r="A8813" s="250"/>
      <c r="B8813" s="250"/>
      <c r="C8813" s="250"/>
      <c r="D8813" s="250"/>
      <c r="E8813" s="250"/>
      <c r="F8813" s="250"/>
    </row>
    <row r="8814" spans="1:6" ht="15" x14ac:dyDescent="0.25">
      <c r="A8814" s="250"/>
      <c r="B8814" s="250"/>
      <c r="C8814" s="250"/>
      <c r="D8814" s="250"/>
      <c r="E8814" s="250"/>
      <c r="F8814" s="250"/>
    </row>
    <row r="8815" spans="1:6" ht="15" x14ac:dyDescent="0.25">
      <c r="A8815" s="250"/>
      <c r="B8815" s="250"/>
      <c r="C8815" s="250"/>
      <c r="D8815" s="250"/>
      <c r="E8815" s="250"/>
      <c r="F8815" s="250"/>
    </row>
    <row r="8816" spans="1:6" ht="15" x14ac:dyDescent="0.25">
      <c r="A8816" s="250"/>
      <c r="B8816" s="250"/>
      <c r="C8816" s="250"/>
      <c r="D8816" s="250"/>
      <c r="E8816" s="250"/>
      <c r="F8816" s="250"/>
    </row>
    <row r="8817" spans="1:6" ht="15" x14ac:dyDescent="0.25">
      <c r="A8817" s="250"/>
      <c r="B8817" s="250"/>
      <c r="C8817" s="250"/>
      <c r="D8817" s="250"/>
      <c r="E8817" s="250"/>
      <c r="F8817" s="250"/>
    </row>
    <row r="8818" spans="1:6" ht="15" x14ac:dyDescent="0.25">
      <c r="A8818" s="250"/>
      <c r="B8818" s="250"/>
      <c r="C8818" s="250"/>
      <c r="D8818" s="250"/>
      <c r="E8818" s="250"/>
      <c r="F8818" s="250"/>
    </row>
    <row r="8819" spans="1:6" ht="15" x14ac:dyDescent="0.25">
      <c r="A8819" s="250"/>
      <c r="B8819" s="250"/>
      <c r="C8819" s="250"/>
      <c r="D8819" s="250"/>
      <c r="E8819" s="250"/>
      <c r="F8819" s="250"/>
    </row>
    <row r="8820" spans="1:6" ht="15" x14ac:dyDescent="0.25">
      <c r="A8820" s="250"/>
      <c r="B8820" s="250"/>
      <c r="C8820" s="250"/>
      <c r="D8820" s="250"/>
      <c r="E8820" s="250"/>
      <c r="F8820" s="250"/>
    </row>
    <row r="8821" spans="1:6" ht="15" x14ac:dyDescent="0.25">
      <c r="A8821" s="250"/>
      <c r="B8821" s="250"/>
      <c r="C8821" s="250"/>
      <c r="D8821" s="250"/>
      <c r="E8821" s="250"/>
      <c r="F8821" s="250"/>
    </row>
    <row r="8822" spans="1:6" ht="15" x14ac:dyDescent="0.25">
      <c r="A8822" s="250"/>
      <c r="B8822" s="250"/>
      <c r="C8822" s="250"/>
      <c r="D8822" s="250"/>
      <c r="E8822" s="250"/>
      <c r="F8822" s="250"/>
    </row>
    <row r="8823" spans="1:6" ht="15" x14ac:dyDescent="0.25">
      <c r="A8823" s="250"/>
      <c r="B8823" s="250"/>
      <c r="C8823" s="250"/>
      <c r="D8823" s="250"/>
      <c r="E8823" s="250"/>
      <c r="F8823" s="250"/>
    </row>
    <row r="8824" spans="1:6" ht="15" x14ac:dyDescent="0.25">
      <c r="A8824" s="250"/>
      <c r="B8824" s="250"/>
      <c r="C8824" s="250"/>
      <c r="D8824" s="250"/>
      <c r="E8824" s="250"/>
      <c r="F8824" s="250"/>
    </row>
    <row r="8825" spans="1:6" ht="15" x14ac:dyDescent="0.25">
      <c r="A8825" s="250"/>
      <c r="B8825" s="250"/>
      <c r="C8825" s="250"/>
      <c r="D8825" s="250"/>
      <c r="E8825" s="250"/>
      <c r="F8825" s="250"/>
    </row>
    <row r="8826" spans="1:6" ht="15" x14ac:dyDescent="0.25">
      <c r="A8826" s="250"/>
      <c r="B8826" s="250"/>
      <c r="C8826" s="250"/>
      <c r="D8826" s="250"/>
      <c r="E8826" s="250"/>
      <c r="F8826" s="250"/>
    </row>
    <row r="8827" spans="1:6" ht="15" x14ac:dyDescent="0.25">
      <c r="A8827" s="250"/>
      <c r="B8827" s="250"/>
      <c r="C8827" s="250"/>
      <c r="D8827" s="250"/>
      <c r="E8827" s="250"/>
      <c r="F8827" s="250"/>
    </row>
    <row r="8828" spans="1:6" ht="15" x14ac:dyDescent="0.25">
      <c r="A8828" s="250"/>
      <c r="B8828" s="250"/>
      <c r="C8828" s="250"/>
      <c r="D8828" s="250"/>
      <c r="E8828" s="250"/>
      <c r="F8828" s="250"/>
    </row>
    <row r="8829" spans="1:6" ht="15" x14ac:dyDescent="0.25">
      <c r="A8829" s="250"/>
      <c r="B8829" s="250"/>
      <c r="C8829" s="250"/>
      <c r="D8829" s="250"/>
      <c r="E8829" s="250"/>
      <c r="F8829" s="250"/>
    </row>
    <row r="8830" spans="1:6" ht="15" x14ac:dyDescent="0.25">
      <c r="A8830" s="250"/>
      <c r="B8830" s="250"/>
      <c r="C8830" s="250"/>
      <c r="D8830" s="250"/>
      <c r="E8830" s="250"/>
      <c r="F8830" s="250"/>
    </row>
    <row r="8831" spans="1:6" ht="15" x14ac:dyDescent="0.25">
      <c r="A8831" s="250"/>
      <c r="B8831" s="250"/>
      <c r="C8831" s="250"/>
      <c r="D8831" s="250"/>
      <c r="E8831" s="250"/>
      <c r="F8831" s="250"/>
    </row>
    <row r="8832" spans="1:6" ht="15" x14ac:dyDescent="0.25">
      <c r="A8832" s="250"/>
      <c r="B8832" s="250"/>
      <c r="C8832" s="250"/>
      <c r="D8832" s="250"/>
      <c r="E8832" s="250"/>
      <c r="F8832" s="250"/>
    </row>
    <row r="8833" spans="1:6" ht="15" x14ac:dyDescent="0.25">
      <c r="A8833" s="250"/>
      <c r="B8833" s="250"/>
      <c r="C8833" s="250"/>
      <c r="D8833" s="250"/>
      <c r="E8833" s="250"/>
      <c r="F8833" s="250"/>
    </row>
    <row r="8834" spans="1:6" ht="15" x14ac:dyDescent="0.25">
      <c r="A8834" s="250"/>
      <c r="B8834" s="250"/>
      <c r="C8834" s="250"/>
      <c r="D8834" s="250"/>
      <c r="E8834" s="250"/>
      <c r="F8834" s="250"/>
    </row>
    <row r="8835" spans="1:6" ht="15" x14ac:dyDescent="0.25">
      <c r="A8835" s="250"/>
      <c r="B8835" s="250"/>
      <c r="C8835" s="250"/>
      <c r="D8835" s="250"/>
      <c r="E8835" s="250"/>
      <c r="F8835" s="250"/>
    </row>
    <row r="8836" spans="1:6" ht="15" x14ac:dyDescent="0.25">
      <c r="A8836" s="250"/>
      <c r="B8836" s="250"/>
      <c r="C8836" s="250"/>
      <c r="D8836" s="250"/>
      <c r="E8836" s="250"/>
      <c r="F8836" s="250"/>
    </row>
    <row r="8837" spans="1:6" ht="15" x14ac:dyDescent="0.25">
      <c r="A8837" s="250"/>
      <c r="B8837" s="250"/>
      <c r="C8837" s="250"/>
      <c r="D8837" s="250"/>
      <c r="E8837" s="250"/>
      <c r="F8837" s="250"/>
    </row>
    <row r="8838" spans="1:6" ht="15" x14ac:dyDescent="0.25">
      <c r="A8838" s="250"/>
      <c r="B8838" s="250"/>
      <c r="C8838" s="250"/>
      <c r="D8838" s="250"/>
      <c r="E8838" s="250"/>
      <c r="F8838" s="250"/>
    </row>
    <row r="8839" spans="1:6" ht="15" x14ac:dyDescent="0.25">
      <c r="A8839" s="250"/>
      <c r="B8839" s="250"/>
      <c r="C8839" s="250"/>
      <c r="D8839" s="250"/>
      <c r="E8839" s="250"/>
      <c r="F8839" s="250"/>
    </row>
    <row r="8840" spans="1:6" ht="15" x14ac:dyDescent="0.25">
      <c r="A8840" s="250"/>
      <c r="B8840" s="250"/>
      <c r="C8840" s="250"/>
      <c r="D8840" s="250"/>
      <c r="E8840" s="250"/>
      <c r="F8840" s="250"/>
    </row>
    <row r="8841" spans="1:6" ht="15" x14ac:dyDescent="0.25">
      <c r="A8841" s="250"/>
      <c r="B8841" s="250"/>
      <c r="C8841" s="250"/>
      <c r="D8841" s="250"/>
      <c r="E8841" s="250"/>
      <c r="F8841" s="250"/>
    </row>
    <row r="8842" spans="1:6" ht="15" x14ac:dyDescent="0.25">
      <c r="A8842" s="250"/>
      <c r="B8842" s="250"/>
      <c r="C8842" s="250"/>
      <c r="D8842" s="250"/>
      <c r="E8842" s="250"/>
      <c r="F8842" s="250"/>
    </row>
    <row r="8843" spans="1:6" ht="15" x14ac:dyDescent="0.25">
      <c r="A8843" s="250"/>
      <c r="B8843" s="250"/>
      <c r="C8843" s="250"/>
      <c r="D8843" s="250"/>
      <c r="E8843" s="250"/>
      <c r="F8843" s="250"/>
    </row>
    <row r="8844" spans="1:6" ht="15" x14ac:dyDescent="0.25">
      <c r="A8844" s="250"/>
      <c r="B8844" s="250"/>
      <c r="C8844" s="250"/>
      <c r="D8844" s="250"/>
      <c r="E8844" s="250"/>
      <c r="F8844" s="250"/>
    </row>
    <row r="8845" spans="1:6" ht="15" x14ac:dyDescent="0.25">
      <c r="A8845" s="250"/>
      <c r="B8845" s="250"/>
      <c r="C8845" s="250"/>
      <c r="D8845" s="250"/>
      <c r="E8845" s="250"/>
      <c r="F8845" s="250"/>
    </row>
    <row r="8846" spans="1:6" ht="15" x14ac:dyDescent="0.25">
      <c r="A8846" s="250"/>
      <c r="B8846" s="250"/>
      <c r="C8846" s="250"/>
      <c r="D8846" s="250"/>
      <c r="E8846" s="250"/>
      <c r="F8846" s="250"/>
    </row>
    <row r="8847" spans="1:6" ht="15" x14ac:dyDescent="0.25">
      <c r="A8847" s="250"/>
      <c r="B8847" s="250"/>
      <c r="C8847" s="250"/>
      <c r="D8847" s="250"/>
      <c r="E8847" s="250"/>
      <c r="F8847" s="250"/>
    </row>
    <row r="8848" spans="1:6" ht="15" x14ac:dyDescent="0.25">
      <c r="A8848" s="250"/>
      <c r="B8848" s="250"/>
      <c r="C8848" s="250"/>
      <c r="D8848" s="250"/>
      <c r="E8848" s="250"/>
      <c r="F8848" s="250"/>
    </row>
    <row r="8849" spans="1:6" ht="15" x14ac:dyDescent="0.25">
      <c r="A8849" s="250"/>
      <c r="B8849" s="250"/>
      <c r="C8849" s="250"/>
      <c r="D8849" s="250"/>
      <c r="E8849" s="250"/>
      <c r="F8849" s="250"/>
    </row>
    <row r="8850" spans="1:6" ht="15" x14ac:dyDescent="0.25">
      <c r="A8850" s="250"/>
      <c r="B8850" s="250"/>
      <c r="C8850" s="250"/>
      <c r="D8850" s="250"/>
      <c r="E8850" s="250"/>
      <c r="F8850" s="250"/>
    </row>
    <row r="8851" spans="1:6" ht="15" x14ac:dyDescent="0.25">
      <c r="A8851" s="250"/>
      <c r="B8851" s="250"/>
      <c r="C8851" s="250"/>
      <c r="D8851" s="250"/>
      <c r="E8851" s="250"/>
      <c r="F8851" s="250"/>
    </row>
    <row r="8852" spans="1:6" ht="15" x14ac:dyDescent="0.25">
      <c r="A8852" s="250"/>
      <c r="B8852" s="250"/>
      <c r="C8852" s="250"/>
      <c r="D8852" s="250"/>
      <c r="E8852" s="250"/>
      <c r="F8852" s="250"/>
    </row>
    <row r="8853" spans="1:6" ht="15" x14ac:dyDescent="0.25">
      <c r="A8853" s="250"/>
      <c r="B8853" s="250"/>
      <c r="C8853" s="250"/>
      <c r="D8853" s="250"/>
      <c r="E8853" s="250"/>
      <c r="F8853" s="250"/>
    </row>
    <row r="8854" spans="1:6" ht="15" x14ac:dyDescent="0.25">
      <c r="A8854" s="250"/>
      <c r="B8854" s="250"/>
      <c r="C8854" s="250"/>
      <c r="D8854" s="250"/>
      <c r="E8854" s="250"/>
      <c r="F8854" s="250"/>
    </row>
    <row r="8855" spans="1:6" ht="15" x14ac:dyDescent="0.25">
      <c r="A8855" s="250"/>
      <c r="B8855" s="250"/>
      <c r="C8855" s="250"/>
      <c r="D8855" s="250"/>
      <c r="E8855" s="250"/>
      <c r="F8855" s="250"/>
    </row>
    <row r="8856" spans="1:6" ht="15" x14ac:dyDescent="0.25">
      <c r="A8856" s="250"/>
      <c r="B8856" s="250"/>
      <c r="C8856" s="250"/>
      <c r="D8856" s="250"/>
      <c r="E8856" s="250"/>
      <c r="F8856" s="250"/>
    </row>
    <row r="8857" spans="1:6" ht="15" x14ac:dyDescent="0.25">
      <c r="A8857" s="250"/>
      <c r="B8857" s="250"/>
      <c r="C8857" s="250"/>
      <c r="D8857" s="250"/>
      <c r="E8857" s="250"/>
      <c r="F8857" s="250"/>
    </row>
    <row r="8858" spans="1:6" ht="15" x14ac:dyDescent="0.25">
      <c r="A8858" s="250"/>
      <c r="B8858" s="250"/>
      <c r="C8858" s="250"/>
      <c r="D8858" s="250"/>
      <c r="E8858" s="250"/>
      <c r="F8858" s="250"/>
    </row>
    <row r="8859" spans="1:6" ht="15" x14ac:dyDescent="0.25">
      <c r="A8859" s="250"/>
      <c r="B8859" s="250"/>
      <c r="C8859" s="250"/>
      <c r="D8859" s="250"/>
      <c r="E8859" s="250"/>
      <c r="F8859" s="250"/>
    </row>
    <row r="8860" spans="1:6" ht="15" x14ac:dyDescent="0.25">
      <c r="A8860" s="250"/>
      <c r="B8860" s="250"/>
      <c r="C8860" s="250"/>
      <c r="D8860" s="250"/>
      <c r="E8860" s="250"/>
      <c r="F8860" s="250"/>
    </row>
    <row r="8861" spans="1:6" ht="15" x14ac:dyDescent="0.25">
      <c r="A8861" s="250"/>
      <c r="B8861" s="250"/>
      <c r="C8861" s="250"/>
      <c r="D8861" s="250"/>
      <c r="E8861" s="250"/>
      <c r="F8861" s="250"/>
    </row>
    <row r="8862" spans="1:6" ht="15" x14ac:dyDescent="0.25">
      <c r="A8862" s="250"/>
      <c r="B8862" s="250"/>
      <c r="C8862" s="250"/>
      <c r="D8862" s="250"/>
      <c r="E8862" s="250"/>
      <c r="F8862" s="250"/>
    </row>
    <row r="8863" spans="1:6" ht="15" x14ac:dyDescent="0.25">
      <c r="A8863" s="250"/>
      <c r="B8863" s="250"/>
      <c r="C8863" s="250"/>
      <c r="D8863" s="250"/>
      <c r="E8863" s="250"/>
      <c r="F8863" s="250"/>
    </row>
    <row r="8864" spans="1:6" ht="15" x14ac:dyDescent="0.25">
      <c r="A8864" s="250"/>
      <c r="B8864" s="250"/>
      <c r="C8864" s="250"/>
      <c r="D8864" s="250"/>
      <c r="E8864" s="250"/>
      <c r="F8864" s="250"/>
    </row>
    <row r="8865" spans="1:6" ht="15" x14ac:dyDescent="0.25">
      <c r="A8865" s="250"/>
      <c r="B8865" s="250"/>
      <c r="C8865" s="250"/>
      <c r="D8865" s="250"/>
      <c r="E8865" s="250"/>
      <c r="F8865" s="250"/>
    </row>
    <row r="8866" spans="1:6" ht="15" x14ac:dyDescent="0.25">
      <c r="A8866" s="250"/>
      <c r="B8866" s="250"/>
      <c r="C8866" s="250"/>
      <c r="D8866" s="250"/>
      <c r="E8866" s="250"/>
      <c r="F8866" s="250"/>
    </row>
    <row r="8867" spans="1:6" ht="15" x14ac:dyDescent="0.25">
      <c r="A8867" s="250"/>
      <c r="B8867" s="250"/>
      <c r="C8867" s="250"/>
      <c r="D8867" s="250"/>
      <c r="E8867" s="250"/>
      <c r="F8867" s="250"/>
    </row>
    <row r="8868" spans="1:6" ht="15" x14ac:dyDescent="0.25">
      <c r="A8868" s="250"/>
      <c r="B8868" s="250"/>
      <c r="C8868" s="250"/>
      <c r="D8868" s="250"/>
      <c r="E8868" s="250"/>
      <c r="F8868" s="250"/>
    </row>
    <row r="8869" spans="1:6" ht="15" x14ac:dyDescent="0.25">
      <c r="A8869" s="250"/>
      <c r="B8869" s="250"/>
      <c r="C8869" s="250"/>
      <c r="D8869" s="250"/>
      <c r="E8869" s="250"/>
      <c r="F8869" s="250"/>
    </row>
    <row r="8870" spans="1:6" ht="15" x14ac:dyDescent="0.25">
      <c r="A8870" s="250"/>
      <c r="B8870" s="250"/>
      <c r="C8870" s="250"/>
      <c r="D8870" s="250"/>
      <c r="E8870" s="250"/>
      <c r="F8870" s="250"/>
    </row>
    <row r="8871" spans="1:6" ht="15" x14ac:dyDescent="0.25">
      <c r="A8871" s="250"/>
      <c r="B8871" s="250"/>
      <c r="C8871" s="250"/>
      <c r="D8871" s="250"/>
      <c r="E8871" s="250"/>
      <c r="F8871" s="250"/>
    </row>
    <row r="8872" spans="1:6" ht="15" x14ac:dyDescent="0.25">
      <c r="A8872" s="250"/>
      <c r="B8872" s="250"/>
      <c r="C8872" s="250"/>
      <c r="D8872" s="250"/>
      <c r="E8872" s="250"/>
      <c r="F8872" s="250"/>
    </row>
    <row r="8873" spans="1:6" ht="15" x14ac:dyDescent="0.25">
      <c r="A8873" s="250"/>
      <c r="B8873" s="250"/>
      <c r="C8873" s="250"/>
      <c r="D8873" s="250"/>
      <c r="E8873" s="250"/>
      <c r="F8873" s="250"/>
    </row>
    <row r="8874" spans="1:6" ht="15" x14ac:dyDescent="0.25">
      <c r="A8874" s="250"/>
      <c r="B8874" s="250"/>
      <c r="C8874" s="250"/>
      <c r="D8874" s="250"/>
      <c r="E8874" s="250"/>
      <c r="F8874" s="250"/>
    </row>
    <row r="8875" spans="1:6" ht="15" x14ac:dyDescent="0.25">
      <c r="A8875" s="250"/>
      <c r="B8875" s="250"/>
      <c r="C8875" s="250"/>
      <c r="D8875" s="250"/>
      <c r="E8875" s="250"/>
      <c r="F8875" s="250"/>
    </row>
    <row r="8876" spans="1:6" ht="15" x14ac:dyDescent="0.25">
      <c r="A8876" s="250"/>
      <c r="B8876" s="250"/>
      <c r="C8876" s="250"/>
      <c r="D8876" s="250"/>
      <c r="E8876" s="250"/>
      <c r="F8876" s="250"/>
    </row>
    <row r="8877" spans="1:6" ht="15" x14ac:dyDescent="0.25">
      <c r="A8877" s="250"/>
      <c r="B8877" s="250"/>
      <c r="C8877" s="250"/>
      <c r="D8877" s="250"/>
      <c r="E8877" s="250"/>
      <c r="F8877" s="250"/>
    </row>
    <row r="8878" spans="1:6" ht="15" x14ac:dyDescent="0.25">
      <c r="A8878" s="250"/>
      <c r="B8878" s="250"/>
      <c r="C8878" s="250"/>
      <c r="D8878" s="250"/>
      <c r="E8878" s="250"/>
      <c r="F8878" s="250"/>
    </row>
    <row r="8879" spans="1:6" ht="15" x14ac:dyDescent="0.25">
      <c r="A8879" s="250"/>
      <c r="B8879" s="250"/>
      <c r="C8879" s="250"/>
      <c r="D8879" s="250"/>
      <c r="E8879" s="250"/>
      <c r="F8879" s="250"/>
    </row>
    <row r="8880" spans="1:6" ht="15" x14ac:dyDescent="0.25">
      <c r="A8880" s="250"/>
      <c r="B8880" s="250"/>
      <c r="C8880" s="250"/>
      <c r="D8880" s="250"/>
      <c r="E8880" s="250"/>
      <c r="F8880" s="250"/>
    </row>
    <row r="8881" spans="1:6" ht="15" x14ac:dyDescent="0.25">
      <c r="A8881" s="250"/>
      <c r="B8881" s="250"/>
      <c r="C8881" s="250"/>
      <c r="D8881" s="250"/>
      <c r="E8881" s="250"/>
      <c r="F8881" s="250"/>
    </row>
    <row r="8882" spans="1:6" ht="15" x14ac:dyDescent="0.25">
      <c r="A8882" s="250"/>
      <c r="B8882" s="250"/>
      <c r="C8882" s="250"/>
      <c r="D8882" s="250"/>
      <c r="E8882" s="250"/>
      <c r="F8882" s="250"/>
    </row>
    <row r="8883" spans="1:6" ht="15" x14ac:dyDescent="0.25">
      <c r="A8883" s="250"/>
      <c r="B8883" s="250"/>
      <c r="C8883" s="250"/>
      <c r="D8883" s="250"/>
      <c r="E8883" s="250"/>
      <c r="F8883" s="250"/>
    </row>
    <row r="8884" spans="1:6" ht="15" x14ac:dyDescent="0.25">
      <c r="A8884" s="250"/>
      <c r="B8884" s="250"/>
      <c r="C8884" s="250"/>
      <c r="D8884" s="250"/>
      <c r="E8884" s="250"/>
      <c r="F8884" s="250"/>
    </row>
    <row r="8885" spans="1:6" ht="15" x14ac:dyDescent="0.25">
      <c r="A8885" s="250"/>
      <c r="B8885" s="250"/>
      <c r="C8885" s="250"/>
      <c r="D8885" s="250"/>
      <c r="E8885" s="250"/>
      <c r="F8885" s="250"/>
    </row>
    <row r="8886" spans="1:6" ht="15" x14ac:dyDescent="0.25">
      <c r="A8886" s="250"/>
      <c r="B8886" s="250"/>
      <c r="C8886" s="250"/>
      <c r="D8886" s="250"/>
      <c r="E8886" s="250"/>
      <c r="F8886" s="250"/>
    </row>
    <row r="8887" spans="1:6" ht="15" x14ac:dyDescent="0.25">
      <c r="A8887" s="250"/>
      <c r="B8887" s="250"/>
      <c r="C8887" s="250"/>
      <c r="D8887" s="250"/>
      <c r="E8887" s="250"/>
      <c r="F8887" s="250"/>
    </row>
    <row r="8888" spans="1:6" ht="15" x14ac:dyDescent="0.25">
      <c r="A8888" s="250"/>
      <c r="B8888" s="250"/>
      <c r="C8888" s="250"/>
      <c r="D8888" s="250"/>
      <c r="E8888" s="250"/>
      <c r="F8888" s="250"/>
    </row>
    <row r="8889" spans="1:6" ht="15" x14ac:dyDescent="0.25">
      <c r="A8889" s="250"/>
      <c r="B8889" s="250"/>
      <c r="C8889" s="250"/>
      <c r="D8889" s="250"/>
      <c r="E8889" s="250"/>
      <c r="F8889" s="250"/>
    </row>
    <row r="8890" spans="1:6" ht="15" x14ac:dyDescent="0.25">
      <c r="A8890" s="250"/>
      <c r="B8890" s="250"/>
      <c r="C8890" s="250"/>
      <c r="D8890" s="250"/>
      <c r="E8890" s="250"/>
      <c r="F8890" s="250"/>
    </row>
    <row r="8891" spans="1:6" ht="15" x14ac:dyDescent="0.25">
      <c r="A8891" s="250"/>
      <c r="B8891" s="250"/>
      <c r="C8891" s="250"/>
      <c r="D8891" s="250"/>
      <c r="E8891" s="250"/>
      <c r="F8891" s="250"/>
    </row>
    <row r="8892" spans="1:6" ht="15" x14ac:dyDescent="0.25">
      <c r="A8892" s="250"/>
      <c r="B8892" s="250"/>
      <c r="C8892" s="250"/>
      <c r="D8892" s="250"/>
      <c r="E8892" s="250"/>
      <c r="F8892" s="250"/>
    </row>
    <row r="8893" spans="1:6" ht="15" x14ac:dyDescent="0.25">
      <c r="A8893" s="250"/>
      <c r="B8893" s="250"/>
      <c r="C8893" s="250"/>
      <c r="D8893" s="250"/>
      <c r="E8893" s="250"/>
      <c r="F8893" s="250"/>
    </row>
    <row r="8894" spans="1:6" ht="15" x14ac:dyDescent="0.25">
      <c r="A8894" s="250"/>
      <c r="B8894" s="250"/>
      <c r="C8894" s="250"/>
      <c r="D8894" s="250"/>
      <c r="E8894" s="250"/>
      <c r="F8894" s="250"/>
    </row>
    <row r="8895" spans="1:6" ht="15" x14ac:dyDescent="0.25">
      <c r="A8895" s="250"/>
      <c r="B8895" s="250"/>
      <c r="C8895" s="250"/>
      <c r="D8895" s="250"/>
      <c r="E8895" s="250"/>
      <c r="F8895" s="250"/>
    </row>
    <row r="8896" spans="1:6" ht="15" x14ac:dyDescent="0.25">
      <c r="A8896" s="250"/>
      <c r="B8896" s="250"/>
      <c r="C8896" s="250"/>
      <c r="D8896" s="250"/>
      <c r="E8896" s="250"/>
      <c r="F8896" s="250"/>
    </row>
    <row r="8897" spans="1:6" ht="15" x14ac:dyDescent="0.25">
      <c r="A8897" s="250"/>
      <c r="B8897" s="250"/>
      <c r="C8897" s="250"/>
      <c r="D8897" s="250"/>
      <c r="E8897" s="250"/>
      <c r="F8897" s="250"/>
    </row>
    <row r="8898" spans="1:6" ht="15" x14ac:dyDescent="0.25">
      <c r="A8898" s="250"/>
      <c r="B8898" s="250"/>
      <c r="C8898" s="250"/>
      <c r="D8898" s="250"/>
      <c r="E8898" s="250"/>
      <c r="F8898" s="250"/>
    </row>
    <row r="8899" spans="1:6" ht="15" x14ac:dyDescent="0.25">
      <c r="A8899" s="250"/>
      <c r="B8899" s="250"/>
      <c r="C8899" s="250"/>
      <c r="D8899" s="250"/>
      <c r="E8899" s="250"/>
      <c r="F8899" s="250"/>
    </row>
    <row r="8900" spans="1:6" ht="15" x14ac:dyDescent="0.25">
      <c r="A8900" s="250"/>
      <c r="B8900" s="250"/>
      <c r="C8900" s="250"/>
      <c r="D8900" s="250"/>
      <c r="E8900" s="250"/>
      <c r="F8900" s="250"/>
    </row>
    <row r="8901" spans="1:6" ht="15" x14ac:dyDescent="0.25">
      <c r="A8901" s="250"/>
      <c r="B8901" s="250"/>
      <c r="C8901" s="250"/>
      <c r="D8901" s="250"/>
      <c r="E8901" s="250"/>
      <c r="F8901" s="250"/>
    </row>
    <row r="8902" spans="1:6" ht="15" x14ac:dyDescent="0.25">
      <c r="A8902" s="250"/>
      <c r="B8902" s="250"/>
      <c r="C8902" s="250"/>
      <c r="D8902" s="250"/>
      <c r="E8902" s="250"/>
      <c r="F8902" s="250"/>
    </row>
    <row r="8903" spans="1:6" ht="15" x14ac:dyDescent="0.25">
      <c r="A8903" s="250"/>
      <c r="B8903" s="250"/>
      <c r="C8903" s="250"/>
      <c r="D8903" s="250"/>
      <c r="E8903" s="250"/>
      <c r="F8903" s="250"/>
    </row>
    <row r="8904" spans="1:6" ht="15" x14ac:dyDescent="0.25">
      <c r="A8904" s="250"/>
      <c r="B8904" s="250"/>
      <c r="C8904" s="250"/>
      <c r="D8904" s="250"/>
      <c r="E8904" s="250"/>
      <c r="F8904" s="250"/>
    </row>
    <row r="8905" spans="1:6" ht="15" x14ac:dyDescent="0.25">
      <c r="A8905" s="250"/>
      <c r="B8905" s="250"/>
      <c r="C8905" s="250"/>
      <c r="D8905" s="250"/>
      <c r="E8905" s="250"/>
      <c r="F8905" s="250"/>
    </row>
    <row r="8906" spans="1:6" ht="15" x14ac:dyDescent="0.25">
      <c r="A8906" s="250"/>
      <c r="B8906" s="250"/>
      <c r="C8906" s="250"/>
      <c r="D8906" s="250"/>
      <c r="E8906" s="250"/>
      <c r="F8906" s="250"/>
    </row>
    <row r="8907" spans="1:6" ht="15" x14ac:dyDescent="0.25">
      <c r="A8907" s="250"/>
      <c r="B8907" s="250"/>
      <c r="C8907" s="250"/>
      <c r="D8907" s="250"/>
      <c r="E8907" s="250"/>
      <c r="F8907" s="250"/>
    </row>
    <row r="8908" spans="1:6" ht="15" x14ac:dyDescent="0.25">
      <c r="A8908" s="250"/>
      <c r="B8908" s="250"/>
      <c r="C8908" s="250"/>
      <c r="D8908" s="250"/>
      <c r="E8908" s="250"/>
      <c r="F8908" s="250"/>
    </row>
    <row r="8909" spans="1:6" ht="15" x14ac:dyDescent="0.25">
      <c r="A8909" s="250"/>
      <c r="B8909" s="250"/>
      <c r="C8909" s="250"/>
      <c r="D8909" s="250"/>
      <c r="E8909" s="250"/>
      <c r="F8909" s="250"/>
    </row>
    <row r="8910" spans="1:6" ht="15" x14ac:dyDescent="0.25">
      <c r="A8910" s="250"/>
      <c r="B8910" s="250"/>
      <c r="C8910" s="250"/>
      <c r="D8910" s="250"/>
      <c r="E8910" s="250"/>
      <c r="F8910" s="250"/>
    </row>
    <row r="8911" spans="1:6" ht="15" x14ac:dyDescent="0.25">
      <c r="A8911" s="250"/>
      <c r="B8911" s="250"/>
      <c r="C8911" s="250"/>
      <c r="D8911" s="250"/>
      <c r="E8911" s="250"/>
      <c r="F8911" s="250"/>
    </row>
    <row r="8912" spans="1:6" ht="15" x14ac:dyDescent="0.25">
      <c r="A8912" s="250"/>
      <c r="B8912" s="250"/>
      <c r="C8912" s="250"/>
      <c r="D8912" s="250"/>
      <c r="E8912" s="250"/>
      <c r="F8912" s="250"/>
    </row>
    <row r="8913" spans="1:6" ht="15" x14ac:dyDescent="0.25">
      <c r="A8913" s="250"/>
      <c r="B8913" s="250"/>
      <c r="C8913" s="250"/>
      <c r="D8913" s="250"/>
      <c r="E8913" s="250"/>
      <c r="F8913" s="252"/>
    </row>
    <row r="8914" spans="1:6" ht="15" x14ac:dyDescent="0.25">
      <c r="A8914" s="250"/>
      <c r="B8914" s="250"/>
      <c r="C8914" s="250"/>
      <c r="D8914" s="250"/>
      <c r="E8914" s="250"/>
      <c r="F8914" s="250"/>
    </row>
    <row r="8915" spans="1:6" ht="15" x14ac:dyDescent="0.25">
      <c r="A8915" s="250"/>
      <c r="B8915" s="250"/>
      <c r="C8915" s="250"/>
      <c r="D8915" s="250"/>
      <c r="E8915" s="250"/>
      <c r="F8915" s="250"/>
    </row>
    <row r="8916" spans="1:6" ht="15" x14ac:dyDescent="0.25">
      <c r="A8916" s="250"/>
      <c r="B8916" s="250"/>
      <c r="C8916" s="250"/>
      <c r="D8916" s="250"/>
      <c r="E8916" s="250"/>
      <c r="F8916" s="250"/>
    </row>
    <row r="8917" spans="1:6" ht="15" x14ac:dyDescent="0.25">
      <c r="A8917" s="250"/>
      <c r="B8917" s="250"/>
      <c r="C8917" s="250"/>
      <c r="D8917" s="250"/>
      <c r="E8917" s="250"/>
      <c r="F8917" s="250"/>
    </row>
    <row r="8918" spans="1:6" ht="15" x14ac:dyDescent="0.25">
      <c r="A8918" s="250"/>
      <c r="B8918" s="250"/>
      <c r="C8918" s="250"/>
      <c r="D8918" s="250"/>
      <c r="E8918" s="250"/>
      <c r="F8918" s="250"/>
    </row>
    <row r="8919" spans="1:6" ht="15" x14ac:dyDescent="0.25">
      <c r="A8919" s="250"/>
      <c r="B8919" s="250"/>
      <c r="C8919" s="250"/>
      <c r="D8919" s="250"/>
      <c r="E8919" s="250"/>
      <c r="F8919" s="250"/>
    </row>
    <row r="8920" spans="1:6" ht="15" x14ac:dyDescent="0.25">
      <c r="A8920" s="250"/>
      <c r="B8920" s="250"/>
      <c r="C8920" s="250"/>
      <c r="D8920" s="250"/>
      <c r="E8920" s="250"/>
      <c r="F8920" s="250"/>
    </row>
    <row r="8921" spans="1:6" ht="15" x14ac:dyDescent="0.25">
      <c r="A8921" s="250"/>
      <c r="B8921" s="250"/>
      <c r="C8921" s="250"/>
      <c r="D8921" s="250"/>
      <c r="E8921" s="250"/>
      <c r="F8921" s="250"/>
    </row>
    <row r="8922" spans="1:6" ht="15" x14ac:dyDescent="0.25">
      <c r="A8922" s="250"/>
      <c r="B8922" s="250"/>
      <c r="C8922" s="250"/>
      <c r="D8922" s="250"/>
      <c r="E8922" s="250"/>
      <c r="F8922" s="250"/>
    </row>
    <row r="8923" spans="1:6" ht="15" x14ac:dyDescent="0.25">
      <c r="A8923" s="250"/>
      <c r="B8923" s="250"/>
      <c r="C8923" s="250"/>
      <c r="D8923" s="250"/>
      <c r="E8923" s="250"/>
      <c r="F8923" s="250"/>
    </row>
    <row r="8924" spans="1:6" ht="15" x14ac:dyDescent="0.25">
      <c r="A8924" s="250"/>
      <c r="B8924" s="250"/>
      <c r="C8924" s="250"/>
      <c r="D8924" s="250"/>
      <c r="E8924" s="250"/>
      <c r="F8924" s="250"/>
    </row>
    <row r="8925" spans="1:6" ht="15" x14ac:dyDescent="0.25">
      <c r="A8925" s="250"/>
      <c r="B8925" s="250"/>
      <c r="C8925" s="250"/>
      <c r="D8925" s="250"/>
      <c r="E8925" s="250"/>
      <c r="F8925" s="250"/>
    </row>
    <row r="8926" spans="1:6" ht="15" x14ac:dyDescent="0.25">
      <c r="A8926" s="250"/>
      <c r="B8926" s="250"/>
      <c r="C8926" s="250"/>
      <c r="D8926" s="250"/>
      <c r="E8926" s="250"/>
      <c r="F8926" s="250"/>
    </row>
    <row r="8927" spans="1:6" ht="15" x14ac:dyDescent="0.25">
      <c r="A8927" s="250"/>
      <c r="B8927" s="250"/>
      <c r="C8927" s="250"/>
      <c r="D8927" s="250"/>
      <c r="E8927" s="250"/>
      <c r="F8927" s="250"/>
    </row>
    <row r="8928" spans="1:6" ht="15" x14ac:dyDescent="0.25">
      <c r="A8928" s="250"/>
      <c r="B8928" s="250"/>
      <c r="C8928" s="250"/>
      <c r="D8928" s="250"/>
      <c r="E8928" s="250"/>
      <c r="F8928" s="250"/>
    </row>
    <row r="8929" spans="1:6" ht="15" x14ac:dyDescent="0.25">
      <c r="A8929" s="250"/>
      <c r="B8929" s="250"/>
      <c r="C8929" s="250"/>
      <c r="D8929" s="250"/>
      <c r="E8929" s="250"/>
      <c r="F8929" s="250"/>
    </row>
    <row r="8930" spans="1:6" ht="15" x14ac:dyDescent="0.25">
      <c r="A8930" s="250"/>
      <c r="B8930" s="250"/>
      <c r="C8930" s="250"/>
      <c r="D8930" s="250"/>
      <c r="E8930" s="250"/>
      <c r="F8930" s="250"/>
    </row>
    <row r="8931" spans="1:6" ht="15" x14ac:dyDescent="0.25">
      <c r="A8931" s="250"/>
      <c r="B8931" s="250"/>
      <c r="C8931" s="250"/>
      <c r="D8931" s="250"/>
      <c r="E8931" s="250"/>
      <c r="F8931" s="250"/>
    </row>
    <row r="8932" spans="1:6" ht="15" x14ac:dyDescent="0.25">
      <c r="A8932" s="250"/>
      <c r="B8932" s="250"/>
      <c r="C8932" s="250"/>
      <c r="D8932" s="250"/>
      <c r="E8932" s="250"/>
      <c r="F8932" s="250"/>
    </row>
    <row r="8933" spans="1:6" ht="15" x14ac:dyDescent="0.25">
      <c r="A8933" s="250"/>
      <c r="B8933" s="250"/>
      <c r="C8933" s="250"/>
      <c r="D8933" s="250"/>
      <c r="E8933" s="250"/>
      <c r="F8933" s="250"/>
    </row>
    <row r="8934" spans="1:6" ht="15" x14ac:dyDescent="0.25">
      <c r="A8934" s="250"/>
      <c r="B8934" s="250"/>
      <c r="C8934" s="250"/>
      <c r="D8934" s="250"/>
      <c r="E8934" s="250"/>
      <c r="F8934" s="250"/>
    </row>
    <row r="8935" spans="1:6" ht="15" x14ac:dyDescent="0.25">
      <c r="A8935" s="250"/>
      <c r="B8935" s="250"/>
      <c r="C8935" s="250"/>
      <c r="D8935" s="250"/>
      <c r="E8935" s="250"/>
      <c r="F8935" s="250"/>
    </row>
    <row r="8936" spans="1:6" ht="15" x14ac:dyDescent="0.25">
      <c r="A8936" s="250"/>
      <c r="B8936" s="250"/>
      <c r="C8936" s="250"/>
      <c r="D8936" s="250"/>
      <c r="E8936" s="250"/>
      <c r="F8936" s="250"/>
    </row>
    <row r="8937" spans="1:6" ht="15" x14ac:dyDescent="0.25">
      <c r="A8937" s="250"/>
      <c r="B8937" s="250"/>
      <c r="C8937" s="250"/>
      <c r="D8937" s="250"/>
      <c r="E8937" s="250"/>
      <c r="F8937" s="250"/>
    </row>
    <row r="8938" spans="1:6" ht="15" x14ac:dyDescent="0.25">
      <c r="A8938" s="250"/>
      <c r="B8938" s="250"/>
      <c r="C8938" s="250"/>
      <c r="D8938" s="250"/>
      <c r="E8938" s="250"/>
      <c r="F8938" s="250"/>
    </row>
    <row r="8939" spans="1:6" ht="15" x14ac:dyDescent="0.25">
      <c r="A8939" s="250"/>
      <c r="B8939" s="250"/>
      <c r="C8939" s="250"/>
      <c r="D8939" s="250"/>
      <c r="E8939" s="250"/>
      <c r="F8939" s="250"/>
    </row>
    <row r="8940" spans="1:6" ht="15" x14ac:dyDescent="0.25">
      <c r="A8940" s="250"/>
      <c r="B8940" s="250"/>
      <c r="C8940" s="250"/>
      <c r="D8940" s="250"/>
      <c r="E8940" s="250"/>
      <c r="F8940" s="250"/>
    </row>
    <row r="8941" spans="1:6" ht="15" x14ac:dyDescent="0.25">
      <c r="A8941" s="250"/>
      <c r="B8941" s="250"/>
      <c r="C8941" s="250"/>
      <c r="D8941" s="250"/>
      <c r="E8941" s="250"/>
      <c r="F8941" s="250"/>
    </row>
    <row r="8942" spans="1:6" ht="15" x14ac:dyDescent="0.25">
      <c r="A8942" s="250"/>
      <c r="B8942" s="250"/>
      <c r="C8942" s="250"/>
      <c r="D8942" s="250"/>
      <c r="E8942" s="250"/>
      <c r="F8942" s="250"/>
    </row>
    <row r="8943" spans="1:6" ht="15" x14ac:dyDescent="0.25">
      <c r="A8943" s="250"/>
      <c r="B8943" s="250"/>
      <c r="C8943" s="250"/>
      <c r="D8943" s="250"/>
      <c r="E8943" s="250"/>
      <c r="F8943" s="250"/>
    </row>
    <row r="8944" spans="1:6" ht="15" x14ac:dyDescent="0.25">
      <c r="A8944" s="250"/>
      <c r="B8944" s="250"/>
      <c r="C8944" s="250"/>
      <c r="D8944" s="250"/>
      <c r="E8944" s="250"/>
      <c r="F8944" s="250"/>
    </row>
    <row r="8945" spans="1:6" ht="15" x14ac:dyDescent="0.25">
      <c r="A8945" s="250"/>
      <c r="B8945" s="250"/>
      <c r="C8945" s="250"/>
      <c r="D8945" s="250"/>
      <c r="E8945" s="250"/>
      <c r="F8945" s="250"/>
    </row>
    <row r="8946" spans="1:6" ht="15" x14ac:dyDescent="0.25">
      <c r="A8946" s="250"/>
      <c r="B8946" s="250"/>
      <c r="C8946" s="250"/>
      <c r="D8946" s="250"/>
      <c r="E8946" s="250"/>
      <c r="F8946" s="250"/>
    </row>
    <row r="8947" spans="1:6" ht="15" x14ac:dyDescent="0.25">
      <c r="A8947" s="250"/>
      <c r="B8947" s="250"/>
      <c r="C8947" s="250"/>
      <c r="D8947" s="250"/>
      <c r="E8947" s="250"/>
      <c r="F8947" s="250"/>
    </row>
    <row r="8948" spans="1:6" ht="15" x14ac:dyDescent="0.25">
      <c r="A8948" s="250"/>
      <c r="B8948" s="250"/>
      <c r="C8948" s="250"/>
      <c r="D8948" s="250"/>
      <c r="E8948" s="250"/>
      <c r="F8948" s="250"/>
    </row>
    <row r="8949" spans="1:6" ht="15" x14ac:dyDescent="0.25">
      <c r="A8949" s="250"/>
      <c r="B8949" s="250"/>
      <c r="C8949" s="250"/>
      <c r="D8949" s="250"/>
      <c r="E8949" s="250"/>
      <c r="F8949" s="250"/>
    </row>
    <row r="8950" spans="1:6" ht="15" x14ac:dyDescent="0.25">
      <c r="A8950" s="250"/>
      <c r="B8950" s="250"/>
      <c r="C8950" s="250"/>
      <c r="D8950" s="250"/>
      <c r="E8950" s="250"/>
      <c r="F8950" s="250"/>
    </row>
    <row r="8951" spans="1:6" ht="15" x14ac:dyDescent="0.25">
      <c r="A8951" s="250"/>
      <c r="B8951" s="250"/>
      <c r="C8951" s="250"/>
      <c r="D8951" s="250"/>
      <c r="E8951" s="250"/>
      <c r="F8951" s="250"/>
    </row>
    <row r="8952" spans="1:6" ht="15" x14ac:dyDescent="0.25">
      <c r="A8952" s="250"/>
      <c r="B8952" s="250"/>
      <c r="C8952" s="250"/>
      <c r="D8952" s="250"/>
      <c r="E8952" s="250"/>
      <c r="F8952" s="250"/>
    </row>
    <row r="8953" spans="1:6" ht="15" x14ac:dyDescent="0.25">
      <c r="A8953" s="250"/>
      <c r="B8953" s="250"/>
      <c r="C8953" s="250"/>
      <c r="D8953" s="250"/>
      <c r="E8953" s="250"/>
      <c r="F8953" s="250"/>
    </row>
    <row r="8954" spans="1:6" ht="15" x14ac:dyDescent="0.25">
      <c r="A8954" s="250"/>
      <c r="B8954" s="250"/>
      <c r="C8954" s="250"/>
      <c r="D8954" s="250"/>
      <c r="E8954" s="250"/>
      <c r="F8954" s="250"/>
    </row>
    <row r="8955" spans="1:6" ht="15" x14ac:dyDescent="0.25">
      <c r="A8955" s="250"/>
      <c r="B8955" s="250"/>
      <c r="C8955" s="250"/>
      <c r="D8955" s="250"/>
      <c r="E8955" s="250"/>
      <c r="F8955" s="250"/>
    </row>
    <row r="8956" spans="1:6" ht="15" x14ac:dyDescent="0.25">
      <c r="A8956" s="250"/>
      <c r="B8956" s="250"/>
      <c r="C8956" s="250"/>
      <c r="D8956" s="250"/>
      <c r="E8956" s="250"/>
      <c r="F8956" s="250"/>
    </row>
    <row r="8957" spans="1:6" ht="15" x14ac:dyDescent="0.25">
      <c r="A8957" s="250"/>
      <c r="B8957" s="250"/>
      <c r="C8957" s="250"/>
      <c r="D8957" s="250"/>
      <c r="E8957" s="250"/>
      <c r="F8957" s="250"/>
    </row>
    <row r="8958" spans="1:6" ht="15" x14ac:dyDescent="0.25">
      <c r="A8958" s="250"/>
      <c r="B8958" s="250"/>
      <c r="C8958" s="250"/>
      <c r="D8958" s="250"/>
      <c r="E8958" s="250"/>
      <c r="F8958" s="250"/>
    </row>
    <row r="8959" spans="1:6" ht="15" x14ac:dyDescent="0.25">
      <c r="A8959" s="250"/>
      <c r="B8959" s="250"/>
      <c r="C8959" s="250"/>
      <c r="D8959" s="250"/>
      <c r="E8959" s="250"/>
      <c r="F8959" s="250"/>
    </row>
    <row r="8960" spans="1:6" ht="15" x14ac:dyDescent="0.25">
      <c r="A8960" s="250"/>
      <c r="B8960" s="250"/>
      <c r="C8960" s="250"/>
      <c r="D8960" s="250"/>
      <c r="E8960" s="250"/>
      <c r="F8960" s="250"/>
    </row>
    <row r="8961" spans="1:6" ht="15" x14ac:dyDescent="0.25">
      <c r="A8961" s="250"/>
      <c r="B8961" s="250"/>
      <c r="C8961" s="250"/>
      <c r="D8961" s="250"/>
      <c r="E8961" s="250"/>
      <c r="F8961" s="250"/>
    </row>
    <row r="8962" spans="1:6" ht="15" x14ac:dyDescent="0.25">
      <c r="A8962" s="250"/>
      <c r="B8962" s="250"/>
      <c r="C8962" s="250"/>
      <c r="D8962" s="250"/>
      <c r="E8962" s="250"/>
      <c r="F8962" s="250"/>
    </row>
    <row r="8963" spans="1:6" ht="15" x14ac:dyDescent="0.25">
      <c r="A8963" s="250"/>
      <c r="B8963" s="250"/>
      <c r="C8963" s="250"/>
      <c r="D8963" s="250"/>
      <c r="E8963" s="250"/>
      <c r="F8963" s="250"/>
    </row>
    <row r="8964" spans="1:6" ht="15" x14ac:dyDescent="0.25">
      <c r="A8964" s="250"/>
      <c r="B8964" s="250"/>
      <c r="C8964" s="250"/>
      <c r="D8964" s="250"/>
      <c r="E8964" s="250"/>
      <c r="F8964" s="250"/>
    </row>
    <row r="8965" spans="1:6" ht="15" x14ac:dyDescent="0.25">
      <c r="A8965" s="250"/>
      <c r="B8965" s="250"/>
      <c r="C8965" s="250"/>
      <c r="D8965" s="250"/>
      <c r="E8965" s="250"/>
      <c r="F8965" s="250"/>
    </row>
    <row r="8966" spans="1:6" ht="15" x14ac:dyDescent="0.25">
      <c r="A8966" s="250"/>
      <c r="B8966" s="250"/>
      <c r="C8966" s="250"/>
      <c r="D8966" s="250"/>
      <c r="E8966" s="250"/>
      <c r="F8966" s="250"/>
    </row>
    <row r="8967" spans="1:6" ht="15" x14ac:dyDescent="0.25">
      <c r="A8967" s="250"/>
      <c r="B8967" s="250"/>
      <c r="C8967" s="250"/>
      <c r="D8967" s="250"/>
      <c r="E8967" s="250"/>
      <c r="F8967" s="250"/>
    </row>
    <row r="8968" spans="1:6" ht="15" x14ac:dyDescent="0.25">
      <c r="A8968" s="250"/>
      <c r="B8968" s="250"/>
      <c r="C8968" s="250"/>
      <c r="D8968" s="250"/>
      <c r="E8968" s="250"/>
      <c r="F8968" s="250"/>
    </row>
    <row r="8969" spans="1:6" ht="15" x14ac:dyDescent="0.25">
      <c r="A8969" s="250"/>
      <c r="B8969" s="250"/>
      <c r="C8969" s="250"/>
      <c r="D8969" s="250"/>
      <c r="E8969" s="250"/>
      <c r="F8969" s="250"/>
    </row>
    <row r="8970" spans="1:6" ht="15" x14ac:dyDescent="0.25">
      <c r="A8970" s="250"/>
      <c r="B8970" s="250"/>
      <c r="C8970" s="250"/>
      <c r="D8970" s="250"/>
      <c r="E8970" s="250"/>
      <c r="F8970" s="250"/>
    </row>
    <row r="8971" spans="1:6" ht="15" x14ac:dyDescent="0.25">
      <c r="A8971" s="250"/>
      <c r="B8971" s="250"/>
      <c r="C8971" s="250"/>
      <c r="D8971" s="250"/>
      <c r="E8971" s="250"/>
      <c r="F8971" s="250"/>
    </row>
    <row r="8972" spans="1:6" ht="15" x14ac:dyDescent="0.25">
      <c r="A8972" s="250"/>
      <c r="B8972" s="250"/>
      <c r="C8972" s="250"/>
      <c r="D8972" s="250"/>
      <c r="E8972" s="250"/>
      <c r="F8972" s="250"/>
    </row>
    <row r="8973" spans="1:6" ht="15" x14ac:dyDescent="0.25">
      <c r="A8973" s="250"/>
      <c r="B8973" s="250"/>
      <c r="C8973" s="250"/>
      <c r="D8973" s="250"/>
      <c r="E8973" s="250"/>
      <c r="F8973" s="250"/>
    </row>
    <row r="8974" spans="1:6" ht="15" x14ac:dyDescent="0.25">
      <c r="A8974" s="250"/>
      <c r="B8974" s="250"/>
      <c r="C8974" s="250"/>
      <c r="D8974" s="250"/>
      <c r="E8974" s="250"/>
      <c r="F8974" s="250"/>
    </row>
    <row r="8975" spans="1:6" ht="15" x14ac:dyDescent="0.25">
      <c r="A8975" s="250"/>
      <c r="B8975" s="250"/>
      <c r="C8975" s="250"/>
      <c r="D8975" s="250"/>
      <c r="E8975" s="250"/>
      <c r="F8975" s="250"/>
    </row>
    <row r="8976" spans="1:6" ht="15" x14ac:dyDescent="0.25">
      <c r="A8976" s="250"/>
      <c r="B8976" s="250"/>
      <c r="C8976" s="250"/>
      <c r="D8976" s="250"/>
      <c r="E8976" s="250"/>
      <c r="F8976" s="250"/>
    </row>
    <row r="8977" spans="1:6" ht="15" x14ac:dyDescent="0.25">
      <c r="A8977" s="250"/>
      <c r="B8977" s="250"/>
      <c r="C8977" s="250"/>
      <c r="D8977" s="250"/>
      <c r="E8977" s="250"/>
      <c r="F8977" s="250"/>
    </row>
    <row r="8978" spans="1:6" ht="15" x14ac:dyDescent="0.25">
      <c r="A8978" s="250"/>
      <c r="B8978" s="250"/>
      <c r="C8978" s="250"/>
      <c r="D8978" s="250"/>
      <c r="E8978" s="250"/>
      <c r="F8978" s="250"/>
    </row>
    <row r="8979" spans="1:6" ht="15" x14ac:dyDescent="0.25">
      <c r="A8979" s="250"/>
      <c r="B8979" s="250"/>
      <c r="C8979" s="250"/>
      <c r="D8979" s="250"/>
      <c r="E8979" s="250"/>
      <c r="F8979" s="250"/>
    </row>
    <row r="8980" spans="1:6" ht="15" x14ac:dyDescent="0.25">
      <c r="A8980" s="250"/>
      <c r="B8980" s="250"/>
      <c r="C8980" s="250"/>
      <c r="D8980" s="250"/>
      <c r="E8980" s="250"/>
      <c r="F8980" s="250"/>
    </row>
    <row r="8981" spans="1:6" ht="15" x14ac:dyDescent="0.25">
      <c r="A8981" s="250"/>
      <c r="B8981" s="250"/>
      <c r="C8981" s="250"/>
      <c r="D8981" s="250"/>
      <c r="E8981" s="250"/>
      <c r="F8981" s="250"/>
    </row>
    <row r="8982" spans="1:6" ht="15" x14ac:dyDescent="0.25">
      <c r="A8982" s="250"/>
      <c r="B8982" s="250"/>
      <c r="C8982" s="250"/>
      <c r="D8982" s="250"/>
      <c r="E8982" s="250"/>
      <c r="F8982" s="250"/>
    </row>
    <row r="8983" spans="1:6" ht="15" x14ac:dyDescent="0.25">
      <c r="A8983" s="250"/>
      <c r="B8983" s="250"/>
      <c r="C8983" s="250"/>
      <c r="D8983" s="250"/>
      <c r="E8983" s="250"/>
      <c r="F8983" s="250"/>
    </row>
    <row r="8984" spans="1:6" ht="15" x14ac:dyDescent="0.25">
      <c r="A8984" s="250"/>
      <c r="B8984" s="250"/>
      <c r="C8984" s="250"/>
      <c r="D8984" s="250"/>
      <c r="E8984" s="250"/>
      <c r="F8984" s="250"/>
    </row>
    <row r="8985" spans="1:6" ht="15" x14ac:dyDescent="0.25">
      <c r="A8985" s="250"/>
      <c r="B8985" s="250"/>
      <c r="C8985" s="250"/>
      <c r="D8985" s="250"/>
      <c r="E8985" s="250"/>
      <c r="F8985" s="250"/>
    </row>
    <row r="8986" spans="1:6" ht="15" x14ac:dyDescent="0.25">
      <c r="A8986" s="250"/>
      <c r="B8986" s="250"/>
      <c r="C8986" s="250"/>
      <c r="D8986" s="250"/>
      <c r="E8986" s="250"/>
      <c r="F8986" s="250"/>
    </row>
    <row r="8987" spans="1:6" ht="15" x14ac:dyDescent="0.25">
      <c r="A8987" s="250"/>
      <c r="B8987" s="250"/>
      <c r="C8987" s="250"/>
      <c r="D8987" s="250"/>
      <c r="E8987" s="250"/>
      <c r="F8987" s="250"/>
    </row>
    <row r="8988" spans="1:6" ht="15" x14ac:dyDescent="0.25">
      <c r="A8988" s="250"/>
      <c r="B8988" s="250"/>
      <c r="C8988" s="250"/>
      <c r="D8988" s="250"/>
      <c r="E8988" s="250"/>
      <c r="F8988" s="250"/>
    </row>
    <row r="8989" spans="1:6" ht="15" x14ac:dyDescent="0.25">
      <c r="A8989" s="250"/>
      <c r="B8989" s="250"/>
      <c r="C8989" s="250"/>
      <c r="D8989" s="250"/>
      <c r="E8989" s="250"/>
      <c r="F8989" s="250"/>
    </row>
    <row r="8990" spans="1:6" ht="15" x14ac:dyDescent="0.25">
      <c r="A8990" s="250"/>
      <c r="B8990" s="250"/>
      <c r="C8990" s="250"/>
      <c r="D8990" s="250"/>
      <c r="E8990" s="250"/>
      <c r="F8990" s="250"/>
    </row>
    <row r="8991" spans="1:6" ht="15" x14ac:dyDescent="0.25">
      <c r="A8991" s="250"/>
      <c r="B8991" s="250"/>
      <c r="C8991" s="250"/>
      <c r="D8991" s="250"/>
      <c r="E8991" s="250"/>
      <c r="F8991" s="250"/>
    </row>
    <row r="8992" spans="1:6" ht="15" x14ac:dyDescent="0.25">
      <c r="A8992" s="250"/>
      <c r="B8992" s="250"/>
      <c r="C8992" s="250"/>
      <c r="D8992" s="250"/>
      <c r="E8992" s="250"/>
      <c r="F8992" s="250"/>
    </row>
    <row r="8993" spans="1:6" ht="15" x14ac:dyDescent="0.25">
      <c r="A8993" s="250"/>
      <c r="B8993" s="250"/>
      <c r="C8993" s="250"/>
      <c r="D8993" s="250"/>
      <c r="E8993" s="250"/>
      <c r="F8993" s="250"/>
    </row>
    <row r="8994" spans="1:6" ht="15" x14ac:dyDescent="0.25">
      <c r="A8994" s="250"/>
      <c r="B8994" s="250"/>
      <c r="C8994" s="250"/>
      <c r="D8994" s="250"/>
      <c r="E8994" s="250"/>
      <c r="F8994" s="250"/>
    </row>
    <row r="8995" spans="1:6" ht="15" x14ac:dyDescent="0.25">
      <c r="A8995" s="250"/>
      <c r="B8995" s="250"/>
      <c r="C8995" s="250"/>
      <c r="D8995" s="250"/>
      <c r="E8995" s="250"/>
      <c r="F8995" s="250"/>
    </row>
    <row r="8996" spans="1:6" ht="15" x14ac:dyDescent="0.25">
      <c r="A8996" s="250"/>
      <c r="B8996" s="250"/>
      <c r="C8996" s="250"/>
      <c r="D8996" s="250"/>
      <c r="E8996" s="250"/>
      <c r="F8996" s="250"/>
    </row>
    <row r="8997" spans="1:6" ht="15" x14ac:dyDescent="0.25">
      <c r="A8997" s="250"/>
      <c r="B8997" s="250"/>
      <c r="C8997" s="250"/>
      <c r="D8997" s="250"/>
      <c r="E8997" s="250"/>
      <c r="F8997" s="250"/>
    </row>
    <row r="8998" spans="1:6" ht="15" x14ac:dyDescent="0.25">
      <c r="A8998" s="250"/>
      <c r="B8998" s="250"/>
      <c r="C8998" s="250"/>
      <c r="D8998" s="250"/>
      <c r="E8998" s="250"/>
      <c r="F8998" s="250"/>
    </row>
    <row r="8999" spans="1:6" ht="15" x14ac:dyDescent="0.25">
      <c r="A8999" s="250"/>
      <c r="B8999" s="250"/>
      <c r="C8999" s="250"/>
      <c r="D8999" s="250"/>
      <c r="E8999" s="250"/>
      <c r="F8999" s="250"/>
    </row>
    <row r="9000" spans="1:6" ht="15" x14ac:dyDescent="0.25">
      <c r="A9000" s="250"/>
      <c r="B9000" s="250"/>
      <c r="C9000" s="250"/>
      <c r="D9000" s="250"/>
      <c r="E9000" s="250"/>
      <c r="F9000" s="250"/>
    </row>
    <row r="9001" spans="1:6" ht="15" x14ac:dyDescent="0.25">
      <c r="A9001" s="250"/>
      <c r="B9001" s="250"/>
      <c r="C9001" s="250"/>
      <c r="D9001" s="250"/>
      <c r="E9001" s="250"/>
      <c r="F9001" s="250"/>
    </row>
    <row r="9002" spans="1:6" ht="15" x14ac:dyDescent="0.25">
      <c r="A9002" s="250"/>
      <c r="B9002" s="250"/>
      <c r="C9002" s="250"/>
      <c r="D9002" s="250"/>
      <c r="E9002" s="250"/>
      <c r="F9002" s="250"/>
    </row>
    <row r="9003" spans="1:6" ht="15" x14ac:dyDescent="0.25">
      <c r="A9003" s="250"/>
      <c r="B9003" s="250"/>
      <c r="C9003" s="250"/>
      <c r="D9003" s="250"/>
      <c r="E9003" s="250"/>
      <c r="F9003" s="250"/>
    </row>
    <row r="9004" spans="1:6" ht="15" x14ac:dyDescent="0.25">
      <c r="A9004" s="250"/>
      <c r="B9004" s="250"/>
      <c r="C9004" s="250"/>
      <c r="D9004" s="250"/>
      <c r="E9004" s="250"/>
      <c r="F9004" s="250"/>
    </row>
    <row r="9005" spans="1:6" ht="15" x14ac:dyDescent="0.25">
      <c r="A9005" s="250"/>
      <c r="B9005" s="250"/>
      <c r="C9005" s="250"/>
      <c r="D9005" s="250"/>
      <c r="E9005" s="250"/>
      <c r="F9005" s="250"/>
    </row>
    <row r="9006" spans="1:6" ht="15" x14ac:dyDescent="0.25">
      <c r="A9006" s="250"/>
      <c r="B9006" s="250"/>
      <c r="C9006" s="250"/>
      <c r="D9006" s="250"/>
      <c r="E9006" s="250"/>
      <c r="F9006" s="250"/>
    </row>
    <row r="9007" spans="1:6" ht="15" x14ac:dyDescent="0.25">
      <c r="A9007" s="250"/>
      <c r="B9007" s="250"/>
      <c r="C9007" s="250"/>
      <c r="D9007" s="250"/>
      <c r="E9007" s="250"/>
      <c r="F9007" s="250"/>
    </row>
    <row r="9008" spans="1:6" ht="15" x14ac:dyDescent="0.25">
      <c r="A9008" s="250"/>
      <c r="B9008" s="250"/>
      <c r="C9008" s="250"/>
      <c r="D9008" s="250"/>
      <c r="E9008" s="250"/>
      <c r="F9008" s="250"/>
    </row>
    <row r="9009" spans="1:6" ht="15" x14ac:dyDescent="0.25">
      <c r="A9009" s="250"/>
      <c r="B9009" s="250"/>
      <c r="C9009" s="250"/>
      <c r="D9009" s="250"/>
      <c r="E9009" s="250"/>
      <c r="F9009" s="250"/>
    </row>
    <row r="9010" spans="1:6" ht="15" x14ac:dyDescent="0.25">
      <c r="A9010" s="250"/>
      <c r="B9010" s="250"/>
      <c r="C9010" s="250"/>
      <c r="D9010" s="250"/>
      <c r="E9010" s="250"/>
      <c r="F9010" s="250"/>
    </row>
    <row r="9011" spans="1:6" ht="15" x14ac:dyDescent="0.25">
      <c r="A9011" s="250"/>
      <c r="B9011" s="250"/>
      <c r="C9011" s="250"/>
      <c r="D9011" s="250"/>
      <c r="E9011" s="250"/>
      <c r="F9011" s="250"/>
    </row>
    <row r="9012" spans="1:6" ht="15" x14ac:dyDescent="0.25">
      <c r="A9012" s="250"/>
      <c r="B9012" s="250"/>
      <c r="C9012" s="250"/>
      <c r="D9012" s="250"/>
      <c r="E9012" s="250"/>
      <c r="F9012" s="250"/>
    </row>
    <row r="9013" spans="1:6" ht="15" x14ac:dyDescent="0.25">
      <c r="A9013" s="250"/>
      <c r="B9013" s="250"/>
      <c r="C9013" s="250"/>
      <c r="D9013" s="250"/>
      <c r="E9013" s="250"/>
      <c r="F9013" s="250"/>
    </row>
    <row r="9014" spans="1:6" ht="15" x14ac:dyDescent="0.25">
      <c r="A9014" s="250"/>
      <c r="B9014" s="250"/>
      <c r="C9014" s="250"/>
      <c r="D9014" s="250"/>
      <c r="E9014" s="250"/>
      <c r="F9014" s="250"/>
    </row>
    <row r="9015" spans="1:6" ht="15" x14ac:dyDescent="0.25">
      <c r="A9015" s="250"/>
      <c r="B9015" s="250"/>
      <c r="C9015" s="250"/>
      <c r="D9015" s="250"/>
      <c r="E9015" s="250"/>
      <c r="F9015" s="250"/>
    </row>
    <row r="9016" spans="1:6" ht="15" x14ac:dyDescent="0.25">
      <c r="A9016" s="250"/>
      <c r="B9016" s="250"/>
      <c r="C9016" s="250"/>
      <c r="D9016" s="250"/>
      <c r="E9016" s="250"/>
      <c r="F9016" s="250"/>
    </row>
    <row r="9017" spans="1:6" ht="15" x14ac:dyDescent="0.25">
      <c r="A9017" s="250"/>
      <c r="B9017" s="250"/>
      <c r="C9017" s="250"/>
      <c r="D9017" s="250"/>
      <c r="E9017" s="250"/>
      <c r="F9017" s="250"/>
    </row>
    <row r="9018" spans="1:6" ht="15" x14ac:dyDescent="0.25">
      <c r="A9018" s="250"/>
      <c r="B9018" s="250"/>
      <c r="C9018" s="250"/>
      <c r="D9018" s="250"/>
      <c r="E9018" s="250"/>
      <c r="F9018" s="250"/>
    </row>
    <row r="9019" spans="1:6" ht="15" x14ac:dyDescent="0.25">
      <c r="A9019" s="250"/>
      <c r="B9019" s="250"/>
      <c r="C9019" s="250"/>
      <c r="D9019" s="250"/>
      <c r="E9019" s="250"/>
      <c r="F9019" s="250"/>
    </row>
    <row r="9020" spans="1:6" ht="15" x14ac:dyDescent="0.25">
      <c r="A9020" s="250"/>
      <c r="B9020" s="250"/>
      <c r="C9020" s="250"/>
      <c r="D9020" s="250"/>
      <c r="E9020" s="250"/>
      <c r="F9020" s="250"/>
    </row>
    <row r="9021" spans="1:6" ht="15" x14ac:dyDescent="0.25">
      <c r="A9021" s="250"/>
      <c r="B9021" s="250"/>
      <c r="C9021" s="250"/>
      <c r="D9021" s="250"/>
      <c r="E9021" s="250"/>
      <c r="F9021" s="250"/>
    </row>
    <row r="9022" spans="1:6" ht="15" x14ac:dyDescent="0.25">
      <c r="A9022" s="250"/>
      <c r="B9022" s="250"/>
      <c r="C9022" s="250"/>
      <c r="D9022" s="250"/>
      <c r="E9022" s="250"/>
      <c r="F9022" s="250"/>
    </row>
    <row r="9023" spans="1:6" ht="15" x14ac:dyDescent="0.25">
      <c r="A9023" s="250"/>
      <c r="B9023" s="250"/>
      <c r="C9023" s="250"/>
      <c r="D9023" s="250"/>
      <c r="E9023" s="250"/>
      <c r="F9023" s="250"/>
    </row>
    <row r="9024" spans="1:6" ht="15" x14ac:dyDescent="0.25">
      <c r="A9024" s="250"/>
      <c r="B9024" s="250"/>
      <c r="C9024" s="250"/>
      <c r="D9024" s="250"/>
      <c r="E9024" s="250"/>
      <c r="F9024" s="250"/>
    </row>
    <row r="9025" spans="1:6" ht="15" x14ac:dyDescent="0.25">
      <c r="A9025" s="250"/>
      <c r="B9025" s="250"/>
      <c r="C9025" s="250"/>
      <c r="D9025" s="250"/>
      <c r="E9025" s="250"/>
      <c r="F9025" s="250"/>
    </row>
    <row r="9026" spans="1:6" ht="15" x14ac:dyDescent="0.25">
      <c r="A9026" s="250"/>
      <c r="B9026" s="250"/>
      <c r="C9026" s="250"/>
      <c r="D9026" s="250"/>
      <c r="E9026" s="250"/>
      <c r="F9026" s="250"/>
    </row>
    <row r="9027" spans="1:6" ht="15" x14ac:dyDescent="0.25">
      <c r="A9027" s="250"/>
      <c r="B9027" s="250"/>
      <c r="C9027" s="250"/>
      <c r="D9027" s="250"/>
      <c r="E9027" s="250"/>
      <c r="F9027" s="250"/>
    </row>
    <row r="9028" spans="1:6" ht="15" x14ac:dyDescent="0.25">
      <c r="A9028" s="250"/>
      <c r="B9028" s="250"/>
      <c r="C9028" s="250"/>
      <c r="D9028" s="250"/>
      <c r="E9028" s="250"/>
      <c r="F9028" s="250"/>
    </row>
    <row r="9029" spans="1:6" ht="15" x14ac:dyDescent="0.25">
      <c r="A9029" s="250"/>
      <c r="B9029" s="250"/>
      <c r="C9029" s="250"/>
      <c r="D9029" s="250"/>
      <c r="E9029" s="250"/>
      <c r="F9029" s="250"/>
    </row>
    <row r="9030" spans="1:6" ht="15" x14ac:dyDescent="0.25">
      <c r="A9030" s="250"/>
      <c r="B9030" s="250"/>
      <c r="C9030" s="250"/>
      <c r="D9030" s="250"/>
      <c r="E9030" s="250"/>
      <c r="F9030" s="250"/>
    </row>
    <row r="9031" spans="1:6" ht="15" x14ac:dyDescent="0.25">
      <c r="A9031" s="250"/>
      <c r="B9031" s="250"/>
      <c r="C9031" s="250"/>
      <c r="D9031" s="250"/>
      <c r="E9031" s="250"/>
      <c r="F9031" s="250"/>
    </row>
    <row r="9032" spans="1:6" ht="15" x14ac:dyDescent="0.25">
      <c r="A9032" s="250"/>
      <c r="B9032" s="250"/>
      <c r="C9032" s="250"/>
      <c r="D9032" s="250"/>
      <c r="E9032" s="250"/>
      <c r="F9032" s="250"/>
    </row>
    <row r="9033" spans="1:6" ht="15" x14ac:dyDescent="0.25">
      <c r="A9033" s="250"/>
      <c r="B9033" s="250"/>
      <c r="C9033" s="250"/>
      <c r="D9033" s="250"/>
      <c r="E9033" s="250"/>
      <c r="F9033" s="250"/>
    </row>
    <row r="9034" spans="1:6" ht="15" x14ac:dyDescent="0.25">
      <c r="A9034" s="250"/>
      <c r="B9034" s="250"/>
      <c r="C9034" s="250"/>
      <c r="D9034" s="250"/>
      <c r="E9034" s="250"/>
      <c r="F9034" s="250"/>
    </row>
    <row r="9035" spans="1:6" ht="15" x14ac:dyDescent="0.25">
      <c r="A9035" s="250"/>
      <c r="B9035" s="250"/>
      <c r="C9035" s="250"/>
      <c r="D9035" s="250"/>
      <c r="E9035" s="250"/>
      <c r="F9035" s="250"/>
    </row>
    <row r="9036" spans="1:6" ht="15" x14ac:dyDescent="0.25">
      <c r="A9036" s="250"/>
      <c r="B9036" s="250"/>
      <c r="C9036" s="250"/>
      <c r="D9036" s="250"/>
      <c r="E9036" s="250"/>
      <c r="F9036" s="250"/>
    </row>
    <row r="9037" spans="1:6" ht="15" x14ac:dyDescent="0.25">
      <c r="A9037" s="250"/>
      <c r="B9037" s="250"/>
      <c r="C9037" s="250"/>
      <c r="D9037" s="250"/>
      <c r="E9037" s="250"/>
      <c r="F9037" s="250"/>
    </row>
    <row r="9038" spans="1:6" ht="15" x14ac:dyDescent="0.25">
      <c r="A9038" s="250"/>
      <c r="B9038" s="250"/>
      <c r="C9038" s="250"/>
      <c r="D9038" s="250"/>
      <c r="E9038" s="250"/>
      <c r="F9038" s="250"/>
    </row>
    <row r="9039" spans="1:6" ht="15" x14ac:dyDescent="0.25">
      <c r="A9039" s="250"/>
      <c r="B9039" s="250"/>
      <c r="C9039" s="250"/>
      <c r="D9039" s="250"/>
      <c r="E9039" s="250"/>
      <c r="F9039" s="250"/>
    </row>
    <row r="9040" spans="1:6" ht="15" x14ac:dyDescent="0.25">
      <c r="A9040" s="250"/>
      <c r="B9040" s="250"/>
      <c r="C9040" s="250"/>
      <c r="D9040" s="250"/>
      <c r="E9040" s="250"/>
      <c r="F9040" s="250"/>
    </row>
    <row r="9041" spans="1:6" ht="15" x14ac:dyDescent="0.25">
      <c r="A9041" s="250"/>
      <c r="B9041" s="250"/>
      <c r="C9041" s="250"/>
      <c r="D9041" s="250"/>
      <c r="E9041" s="250"/>
      <c r="F9041" s="250"/>
    </row>
    <row r="9042" spans="1:6" ht="15" x14ac:dyDescent="0.25">
      <c r="A9042" s="250"/>
      <c r="B9042" s="250"/>
      <c r="C9042" s="250"/>
      <c r="D9042" s="250"/>
      <c r="E9042" s="250"/>
      <c r="F9042" s="250"/>
    </row>
    <row r="9043" spans="1:6" ht="15" x14ac:dyDescent="0.25">
      <c r="A9043" s="250"/>
      <c r="B9043" s="250"/>
      <c r="C9043" s="250"/>
      <c r="D9043" s="250"/>
      <c r="E9043" s="250"/>
      <c r="F9043" s="250"/>
    </row>
    <row r="9044" spans="1:6" ht="15" x14ac:dyDescent="0.25">
      <c r="A9044" s="250"/>
      <c r="B9044" s="250"/>
      <c r="C9044" s="250"/>
      <c r="D9044" s="250"/>
      <c r="E9044" s="250"/>
      <c r="F9044" s="250"/>
    </row>
    <row r="9045" spans="1:6" ht="15" x14ac:dyDescent="0.25">
      <c r="A9045" s="250"/>
      <c r="B9045" s="250"/>
      <c r="C9045" s="250"/>
      <c r="D9045" s="250"/>
      <c r="E9045" s="250"/>
      <c r="F9045" s="250"/>
    </row>
    <row r="9046" spans="1:6" ht="15" x14ac:dyDescent="0.25">
      <c r="A9046" s="250"/>
      <c r="B9046" s="250"/>
      <c r="C9046" s="250"/>
      <c r="D9046" s="250"/>
      <c r="E9046" s="250"/>
      <c r="F9046" s="250"/>
    </row>
    <row r="9047" spans="1:6" ht="15" x14ac:dyDescent="0.25">
      <c r="A9047" s="250"/>
      <c r="B9047" s="250"/>
      <c r="C9047" s="250"/>
      <c r="D9047" s="250"/>
      <c r="E9047" s="250"/>
      <c r="F9047" s="250"/>
    </row>
    <row r="9048" spans="1:6" ht="15" x14ac:dyDescent="0.25">
      <c r="A9048" s="250"/>
      <c r="B9048" s="250"/>
      <c r="C9048" s="250"/>
      <c r="D9048" s="250"/>
      <c r="E9048" s="250"/>
      <c r="F9048" s="250"/>
    </row>
    <row r="9049" spans="1:6" ht="15" x14ac:dyDescent="0.25">
      <c r="A9049" s="250"/>
      <c r="B9049" s="250"/>
      <c r="C9049" s="250"/>
      <c r="D9049" s="250"/>
      <c r="E9049" s="250"/>
      <c r="F9049" s="250"/>
    </row>
    <row r="9050" spans="1:6" ht="15" x14ac:dyDescent="0.25">
      <c r="A9050" s="250"/>
      <c r="B9050" s="250"/>
      <c r="C9050" s="250"/>
      <c r="D9050" s="250"/>
      <c r="E9050" s="250"/>
      <c r="F9050" s="250"/>
    </row>
    <row r="9051" spans="1:6" ht="15" x14ac:dyDescent="0.25">
      <c r="A9051" s="250"/>
      <c r="B9051" s="250"/>
      <c r="C9051" s="250"/>
      <c r="D9051" s="250"/>
      <c r="E9051" s="250"/>
      <c r="F9051" s="250"/>
    </row>
    <row r="9052" spans="1:6" ht="15" x14ac:dyDescent="0.25">
      <c r="A9052" s="250"/>
      <c r="B9052" s="250"/>
      <c r="C9052" s="250"/>
      <c r="D9052" s="250"/>
      <c r="E9052" s="250"/>
      <c r="F9052" s="250"/>
    </row>
    <row r="9053" spans="1:6" ht="15" x14ac:dyDescent="0.25">
      <c r="A9053" s="250"/>
      <c r="B9053" s="250"/>
      <c r="C9053" s="250"/>
      <c r="D9053" s="250"/>
      <c r="E9053" s="250"/>
      <c r="F9053" s="250"/>
    </row>
    <row r="9054" spans="1:6" ht="15" x14ac:dyDescent="0.25">
      <c r="A9054" s="250"/>
      <c r="B9054" s="250"/>
      <c r="C9054" s="250"/>
      <c r="D9054" s="250"/>
      <c r="E9054" s="250"/>
      <c r="F9054" s="250"/>
    </row>
    <row r="9055" spans="1:6" ht="15" x14ac:dyDescent="0.25">
      <c r="A9055" s="250"/>
      <c r="B9055" s="250"/>
      <c r="C9055" s="250"/>
      <c r="D9055" s="250"/>
      <c r="E9055" s="250"/>
      <c r="F9055" s="250"/>
    </row>
    <row r="9056" spans="1:6" ht="15" x14ac:dyDescent="0.25">
      <c r="A9056" s="250"/>
      <c r="B9056" s="250"/>
      <c r="C9056" s="250"/>
      <c r="D9056" s="250"/>
      <c r="E9056" s="250"/>
      <c r="F9056" s="250"/>
    </row>
    <row r="9057" spans="1:6" ht="15" x14ac:dyDescent="0.25">
      <c r="A9057" s="250"/>
      <c r="B9057" s="250"/>
      <c r="C9057" s="250"/>
      <c r="D9057" s="250"/>
      <c r="E9057" s="250"/>
      <c r="F9057" s="250"/>
    </row>
    <row r="9058" spans="1:6" ht="15" x14ac:dyDescent="0.25">
      <c r="A9058" s="250"/>
      <c r="B9058" s="250"/>
      <c r="C9058" s="250"/>
      <c r="D9058" s="250"/>
      <c r="E9058" s="250"/>
      <c r="F9058" s="250"/>
    </row>
    <row r="9059" spans="1:6" ht="15" x14ac:dyDescent="0.25">
      <c r="A9059" s="250"/>
      <c r="B9059" s="250"/>
      <c r="C9059" s="250"/>
      <c r="D9059" s="250"/>
      <c r="E9059" s="250"/>
      <c r="F9059" s="250"/>
    </row>
    <row r="9060" spans="1:6" ht="15" x14ac:dyDescent="0.25">
      <c r="A9060" s="250"/>
      <c r="B9060" s="250"/>
      <c r="C9060" s="250"/>
      <c r="D9060" s="250"/>
      <c r="E9060" s="250"/>
      <c r="F9060" s="250"/>
    </row>
    <row r="9061" spans="1:6" ht="15" x14ac:dyDescent="0.25">
      <c r="A9061" s="250"/>
      <c r="B9061" s="250"/>
      <c r="C9061" s="250"/>
      <c r="D9061" s="250"/>
      <c r="E9061" s="250"/>
      <c r="F9061" s="250"/>
    </row>
    <row r="9062" spans="1:6" ht="15" x14ac:dyDescent="0.25">
      <c r="A9062" s="250"/>
      <c r="B9062" s="250"/>
      <c r="C9062" s="250"/>
      <c r="D9062" s="250"/>
      <c r="E9062" s="250"/>
      <c r="F9062" s="250"/>
    </row>
    <row r="9063" spans="1:6" ht="15" x14ac:dyDescent="0.25">
      <c r="A9063" s="250"/>
      <c r="B9063" s="250"/>
      <c r="C9063" s="250"/>
      <c r="D9063" s="250"/>
      <c r="E9063" s="250"/>
      <c r="F9063" s="250"/>
    </row>
    <row r="9064" spans="1:6" ht="15" x14ac:dyDescent="0.25">
      <c r="A9064" s="250"/>
      <c r="B9064" s="250"/>
      <c r="C9064" s="250"/>
      <c r="D9064" s="250"/>
      <c r="E9064" s="250"/>
      <c r="F9064" s="250"/>
    </row>
    <row r="9065" spans="1:6" ht="15" x14ac:dyDescent="0.25">
      <c r="A9065" s="250"/>
      <c r="B9065" s="250"/>
      <c r="C9065" s="250"/>
      <c r="D9065" s="250"/>
      <c r="E9065" s="250"/>
      <c r="F9065" s="250"/>
    </row>
    <row r="9066" spans="1:6" ht="15" x14ac:dyDescent="0.25">
      <c r="A9066" s="250"/>
      <c r="B9066" s="250"/>
      <c r="C9066" s="250"/>
      <c r="D9066" s="250"/>
      <c r="E9066" s="250"/>
      <c r="F9066" s="250"/>
    </row>
    <row r="9067" spans="1:6" ht="15" x14ac:dyDescent="0.25">
      <c r="A9067" s="250"/>
      <c r="B9067" s="250"/>
      <c r="C9067" s="250"/>
      <c r="D9067" s="250"/>
      <c r="E9067" s="250"/>
      <c r="F9067" s="250"/>
    </row>
    <row r="9068" spans="1:6" ht="15" x14ac:dyDescent="0.25">
      <c r="A9068" s="250"/>
      <c r="B9068" s="250"/>
      <c r="C9068" s="250"/>
      <c r="D9068" s="250"/>
      <c r="E9068" s="250"/>
      <c r="F9068" s="250"/>
    </row>
    <row r="9069" spans="1:6" ht="15" x14ac:dyDescent="0.25">
      <c r="A9069" s="250"/>
      <c r="B9069" s="250"/>
      <c r="C9069" s="250"/>
      <c r="D9069" s="250"/>
      <c r="E9069" s="250"/>
      <c r="F9069" s="250"/>
    </row>
    <row r="9070" spans="1:6" ht="15" x14ac:dyDescent="0.25">
      <c r="A9070" s="250"/>
      <c r="B9070" s="250"/>
      <c r="C9070" s="250"/>
      <c r="D9070" s="250"/>
      <c r="E9070" s="250"/>
      <c r="F9070" s="250"/>
    </row>
    <row r="9071" spans="1:6" ht="15" x14ac:dyDescent="0.25">
      <c r="A9071" s="250"/>
      <c r="B9071" s="250"/>
      <c r="C9071" s="250"/>
      <c r="D9071" s="250"/>
      <c r="E9071" s="250"/>
      <c r="F9071" s="250"/>
    </row>
    <row r="9072" spans="1:6" ht="15" x14ac:dyDescent="0.25">
      <c r="A9072" s="250"/>
      <c r="B9072" s="250"/>
      <c r="C9072" s="250"/>
      <c r="D9072" s="250"/>
      <c r="E9072" s="250"/>
      <c r="F9072" s="250"/>
    </row>
    <row r="9073" spans="1:6" ht="15" x14ac:dyDescent="0.25">
      <c r="A9073" s="250"/>
      <c r="B9073" s="250"/>
      <c r="C9073" s="250"/>
      <c r="D9073" s="250"/>
      <c r="E9073" s="250"/>
      <c r="F9073" s="250"/>
    </row>
    <row r="9074" spans="1:6" ht="15" x14ac:dyDescent="0.25">
      <c r="A9074" s="250"/>
      <c r="B9074" s="250"/>
      <c r="C9074" s="250"/>
      <c r="D9074" s="250"/>
      <c r="E9074" s="250"/>
      <c r="F9074" s="250"/>
    </row>
    <row r="9075" spans="1:6" ht="15" x14ac:dyDescent="0.25">
      <c r="A9075" s="250"/>
      <c r="B9075" s="250"/>
      <c r="C9075" s="250"/>
      <c r="D9075" s="250"/>
      <c r="E9075" s="250"/>
      <c r="F9075" s="250"/>
    </row>
    <row r="9076" spans="1:6" ht="15" x14ac:dyDescent="0.25">
      <c r="A9076" s="250"/>
      <c r="B9076" s="250"/>
      <c r="C9076" s="250"/>
      <c r="D9076" s="250"/>
      <c r="E9076" s="250"/>
      <c r="F9076" s="250"/>
    </row>
    <row r="9077" spans="1:6" ht="15" x14ac:dyDescent="0.25">
      <c r="A9077" s="250"/>
      <c r="B9077" s="250"/>
      <c r="C9077" s="250"/>
      <c r="D9077" s="250"/>
      <c r="E9077" s="250"/>
      <c r="F9077" s="250"/>
    </row>
    <row r="9078" spans="1:6" ht="15" x14ac:dyDescent="0.25">
      <c r="A9078" s="250"/>
      <c r="B9078" s="250"/>
      <c r="C9078" s="250"/>
      <c r="D9078" s="250"/>
      <c r="E9078" s="250"/>
      <c r="F9078" s="250"/>
    </row>
    <row r="9079" spans="1:6" ht="15" x14ac:dyDescent="0.25">
      <c r="A9079" s="250"/>
      <c r="B9079" s="250"/>
      <c r="C9079" s="250"/>
      <c r="D9079" s="250"/>
      <c r="E9079" s="250"/>
      <c r="F9079" s="250"/>
    </row>
    <row r="9080" spans="1:6" ht="15" x14ac:dyDescent="0.25">
      <c r="A9080" s="250"/>
      <c r="B9080" s="250"/>
      <c r="C9080" s="250"/>
      <c r="D9080" s="250"/>
      <c r="E9080" s="250"/>
      <c r="F9080" s="250"/>
    </row>
    <row r="9081" spans="1:6" ht="15" x14ac:dyDescent="0.25">
      <c r="A9081" s="250"/>
      <c r="B9081" s="250"/>
      <c r="C9081" s="250"/>
      <c r="D9081" s="250"/>
      <c r="E9081" s="250"/>
      <c r="F9081" s="250"/>
    </row>
    <row r="9082" spans="1:6" ht="15" x14ac:dyDescent="0.25">
      <c r="A9082" s="250"/>
      <c r="B9082" s="250"/>
      <c r="C9082" s="250"/>
      <c r="D9082" s="250"/>
      <c r="E9082" s="250"/>
      <c r="F9082" s="250"/>
    </row>
    <row r="9083" spans="1:6" ht="15" x14ac:dyDescent="0.25">
      <c r="A9083" s="250"/>
      <c r="B9083" s="250"/>
      <c r="C9083" s="250"/>
      <c r="D9083" s="250"/>
      <c r="E9083" s="250"/>
      <c r="F9083" s="250"/>
    </row>
    <row r="9084" spans="1:6" ht="15" x14ac:dyDescent="0.25">
      <c r="A9084" s="250"/>
      <c r="B9084" s="250"/>
      <c r="C9084" s="250"/>
      <c r="D9084" s="250"/>
      <c r="E9084" s="250"/>
      <c r="F9084" s="250"/>
    </row>
    <row r="9085" spans="1:6" ht="15" x14ac:dyDescent="0.25">
      <c r="A9085" s="250"/>
      <c r="B9085" s="250"/>
      <c r="C9085" s="250"/>
      <c r="D9085" s="250"/>
      <c r="E9085" s="250"/>
      <c r="F9085" s="250"/>
    </row>
    <row r="9086" spans="1:6" ht="15" x14ac:dyDescent="0.25">
      <c r="A9086" s="250"/>
      <c r="B9086" s="250"/>
      <c r="C9086" s="250"/>
      <c r="D9086" s="250"/>
      <c r="E9086" s="250"/>
      <c r="F9086" s="250"/>
    </row>
    <row r="9087" spans="1:6" ht="15" x14ac:dyDescent="0.25">
      <c r="A9087" s="250"/>
      <c r="B9087" s="250"/>
      <c r="C9087" s="250"/>
      <c r="D9087" s="250"/>
      <c r="E9087" s="250"/>
      <c r="F9087" s="250"/>
    </row>
    <row r="9088" spans="1:6" ht="15" x14ac:dyDescent="0.25">
      <c r="A9088" s="250"/>
      <c r="B9088" s="250"/>
      <c r="C9088" s="250"/>
      <c r="D9088" s="250"/>
      <c r="E9088" s="250"/>
      <c r="F9088" s="250"/>
    </row>
    <row r="9089" spans="1:6" ht="15" x14ac:dyDescent="0.25">
      <c r="A9089" s="250"/>
      <c r="B9089" s="250"/>
      <c r="C9089" s="250"/>
      <c r="D9089" s="250"/>
      <c r="E9089" s="250"/>
      <c r="F9089" s="250"/>
    </row>
    <row r="9090" spans="1:6" ht="15" x14ac:dyDescent="0.25">
      <c r="A9090" s="250"/>
      <c r="B9090" s="250"/>
      <c r="C9090" s="250"/>
      <c r="D9090" s="250"/>
      <c r="E9090" s="250"/>
      <c r="F9090" s="250"/>
    </row>
    <row r="9091" spans="1:6" ht="15" x14ac:dyDescent="0.25">
      <c r="A9091" s="250"/>
      <c r="B9091" s="250"/>
      <c r="C9091" s="250"/>
      <c r="D9091" s="250"/>
      <c r="E9091" s="250"/>
      <c r="F9091" s="250"/>
    </row>
    <row r="9092" spans="1:6" ht="15" x14ac:dyDescent="0.25">
      <c r="A9092" s="250"/>
      <c r="B9092" s="250"/>
      <c r="C9092" s="250"/>
      <c r="D9092" s="250"/>
      <c r="E9092" s="250"/>
      <c r="F9092" s="250"/>
    </row>
    <row r="9093" spans="1:6" ht="15" x14ac:dyDescent="0.25">
      <c r="A9093" s="250"/>
      <c r="B9093" s="250"/>
      <c r="C9093" s="250"/>
      <c r="D9093" s="250"/>
      <c r="E9093" s="250"/>
      <c r="F9093" s="250"/>
    </row>
    <row r="9094" spans="1:6" ht="15" x14ac:dyDescent="0.25">
      <c r="A9094" s="250"/>
      <c r="B9094" s="250"/>
      <c r="C9094" s="250"/>
      <c r="D9094" s="250"/>
      <c r="E9094" s="250"/>
      <c r="F9094" s="250"/>
    </row>
    <row r="9095" spans="1:6" ht="15" x14ac:dyDescent="0.25">
      <c r="A9095" s="250"/>
      <c r="B9095" s="250"/>
      <c r="C9095" s="250"/>
      <c r="D9095" s="250"/>
      <c r="E9095" s="250"/>
      <c r="F9095" s="250"/>
    </row>
    <row r="9096" spans="1:6" ht="15" x14ac:dyDescent="0.25">
      <c r="A9096" s="250"/>
      <c r="B9096" s="250"/>
      <c r="C9096" s="250"/>
      <c r="D9096" s="250"/>
      <c r="E9096" s="250"/>
      <c r="F9096" s="250"/>
    </row>
    <row r="9097" spans="1:6" ht="15" x14ac:dyDescent="0.25">
      <c r="A9097" s="250"/>
      <c r="B9097" s="250"/>
      <c r="C9097" s="250"/>
      <c r="D9097" s="250"/>
      <c r="E9097" s="250"/>
      <c r="F9097" s="250"/>
    </row>
    <row r="9098" spans="1:6" ht="15" x14ac:dyDescent="0.25">
      <c r="A9098" s="250"/>
      <c r="B9098" s="250"/>
      <c r="C9098" s="250"/>
      <c r="D9098" s="250"/>
      <c r="E9098" s="250"/>
      <c r="F9098" s="250"/>
    </row>
    <row r="9099" spans="1:6" ht="15" x14ac:dyDescent="0.25">
      <c r="A9099" s="250"/>
      <c r="B9099" s="250"/>
      <c r="C9099" s="250"/>
      <c r="D9099" s="250"/>
      <c r="E9099" s="250"/>
      <c r="F9099" s="250"/>
    </row>
    <row r="9100" spans="1:6" ht="15" x14ac:dyDescent="0.25">
      <c r="A9100" s="250"/>
      <c r="B9100" s="250"/>
      <c r="C9100" s="250"/>
      <c r="D9100" s="250"/>
      <c r="E9100" s="250"/>
      <c r="F9100" s="250"/>
    </row>
    <row r="9101" spans="1:6" ht="15" x14ac:dyDescent="0.25">
      <c r="A9101" s="250"/>
      <c r="B9101" s="250"/>
      <c r="C9101" s="250"/>
      <c r="D9101" s="250"/>
      <c r="E9101" s="250"/>
      <c r="F9101" s="250"/>
    </row>
    <row r="9102" spans="1:6" ht="15" x14ac:dyDescent="0.25">
      <c r="A9102" s="250"/>
      <c r="B9102" s="250"/>
      <c r="C9102" s="250"/>
      <c r="D9102" s="250"/>
      <c r="E9102" s="250"/>
      <c r="F9102" s="250"/>
    </row>
    <row r="9103" spans="1:6" ht="15" x14ac:dyDescent="0.25">
      <c r="A9103" s="250"/>
      <c r="B9103" s="250"/>
      <c r="C9103" s="250"/>
      <c r="D9103" s="250"/>
      <c r="E9103" s="250"/>
      <c r="F9103" s="250"/>
    </row>
    <row r="9104" spans="1:6" ht="15" x14ac:dyDescent="0.25">
      <c r="A9104" s="250"/>
      <c r="B9104" s="250"/>
      <c r="C9104" s="250"/>
      <c r="D9104" s="250"/>
      <c r="E9104" s="250"/>
      <c r="F9104" s="250"/>
    </row>
    <row r="9105" spans="1:6" ht="15" x14ac:dyDescent="0.25">
      <c r="A9105" s="250"/>
      <c r="B9105" s="250"/>
      <c r="C9105" s="250"/>
      <c r="D9105" s="250"/>
      <c r="E9105" s="250"/>
      <c r="F9105" s="250"/>
    </row>
    <row r="9106" spans="1:6" ht="15" x14ac:dyDescent="0.25">
      <c r="A9106" s="250"/>
      <c r="B9106" s="250"/>
      <c r="C9106" s="250"/>
      <c r="D9106" s="250"/>
      <c r="E9106" s="250"/>
      <c r="F9106" s="250"/>
    </row>
    <row r="9107" spans="1:6" ht="15" x14ac:dyDescent="0.25">
      <c r="A9107" s="250"/>
      <c r="B9107" s="250"/>
      <c r="C9107" s="250"/>
      <c r="D9107" s="250"/>
      <c r="E9107" s="250"/>
      <c r="F9107" s="250"/>
    </row>
    <row r="9108" spans="1:6" ht="15" x14ac:dyDescent="0.25">
      <c r="A9108" s="250"/>
      <c r="B9108" s="250"/>
      <c r="C9108" s="250"/>
      <c r="D9108" s="250"/>
      <c r="E9108" s="250"/>
      <c r="F9108" s="250"/>
    </row>
    <row r="9109" spans="1:6" ht="15" x14ac:dyDescent="0.25">
      <c r="A9109" s="250"/>
      <c r="B9109" s="250"/>
      <c r="C9109" s="250"/>
      <c r="D9109" s="250"/>
      <c r="E9109" s="250"/>
      <c r="F9109" s="250"/>
    </row>
    <row r="9110" spans="1:6" ht="15" x14ac:dyDescent="0.25">
      <c r="A9110" s="250"/>
      <c r="B9110" s="250"/>
      <c r="C9110" s="250"/>
      <c r="D9110" s="250"/>
      <c r="E9110" s="250"/>
      <c r="F9110" s="250"/>
    </row>
    <row r="9111" spans="1:6" ht="15" x14ac:dyDescent="0.25">
      <c r="A9111" s="250"/>
      <c r="B9111" s="250"/>
      <c r="C9111" s="250"/>
      <c r="D9111" s="250"/>
      <c r="E9111" s="250"/>
      <c r="F9111" s="250"/>
    </row>
    <row r="9112" spans="1:6" ht="15" x14ac:dyDescent="0.25">
      <c r="A9112" s="250"/>
      <c r="B9112" s="250"/>
      <c r="C9112" s="250"/>
      <c r="D9112" s="250"/>
      <c r="E9112" s="250"/>
      <c r="F9112" s="250"/>
    </row>
    <row r="9113" spans="1:6" ht="15" x14ac:dyDescent="0.25">
      <c r="A9113" s="250"/>
      <c r="B9113" s="250"/>
      <c r="C9113" s="250"/>
      <c r="D9113" s="250"/>
      <c r="E9113" s="250"/>
      <c r="F9113" s="250"/>
    </row>
    <row r="9114" spans="1:6" ht="15" x14ac:dyDescent="0.25">
      <c r="A9114" s="250"/>
      <c r="B9114" s="250"/>
      <c r="C9114" s="250"/>
      <c r="D9114" s="250"/>
      <c r="E9114" s="250"/>
      <c r="F9114" s="250"/>
    </row>
    <row r="9115" spans="1:6" ht="15" x14ac:dyDescent="0.25">
      <c r="A9115" s="250"/>
      <c r="B9115" s="250"/>
      <c r="C9115" s="250"/>
      <c r="D9115" s="250"/>
      <c r="E9115" s="250"/>
      <c r="F9115" s="250"/>
    </row>
    <row r="9116" spans="1:6" ht="15" x14ac:dyDescent="0.25">
      <c r="A9116" s="250"/>
      <c r="B9116" s="250"/>
      <c r="C9116" s="250"/>
      <c r="D9116" s="250"/>
      <c r="E9116" s="250"/>
      <c r="F9116" s="250"/>
    </row>
    <row r="9117" spans="1:6" ht="15" x14ac:dyDescent="0.25">
      <c r="A9117" s="250"/>
      <c r="B9117" s="250"/>
      <c r="C9117" s="250"/>
      <c r="D9117" s="250"/>
      <c r="E9117" s="250"/>
      <c r="F9117" s="250"/>
    </row>
    <row r="9118" spans="1:6" ht="15" x14ac:dyDescent="0.25">
      <c r="A9118" s="250"/>
      <c r="B9118" s="250"/>
      <c r="C9118" s="250"/>
      <c r="D9118" s="250"/>
      <c r="E9118" s="250"/>
      <c r="F9118" s="250"/>
    </row>
    <row r="9119" spans="1:6" ht="15" x14ac:dyDescent="0.25">
      <c r="A9119" s="250"/>
      <c r="B9119" s="250"/>
      <c r="C9119" s="250"/>
      <c r="D9119" s="250"/>
      <c r="E9119" s="250"/>
      <c r="F9119" s="250"/>
    </row>
    <row r="9120" spans="1:6" ht="15" x14ac:dyDescent="0.25">
      <c r="A9120" s="250"/>
      <c r="B9120" s="250"/>
      <c r="C9120" s="250"/>
      <c r="D9120" s="250"/>
      <c r="E9120" s="250"/>
      <c r="F9120" s="250"/>
    </row>
    <row r="9121" spans="1:6" ht="15" x14ac:dyDescent="0.25">
      <c r="A9121" s="250"/>
      <c r="B9121" s="250"/>
      <c r="C9121" s="250"/>
      <c r="D9121" s="250"/>
      <c r="E9121" s="250"/>
      <c r="F9121" s="250"/>
    </row>
    <row r="9122" spans="1:6" ht="15" x14ac:dyDescent="0.25">
      <c r="A9122" s="250"/>
      <c r="B9122" s="250"/>
      <c r="C9122" s="250"/>
      <c r="D9122" s="250"/>
      <c r="E9122" s="250"/>
      <c r="F9122" s="250"/>
    </row>
    <row r="9123" spans="1:6" ht="15" x14ac:dyDescent="0.25">
      <c r="A9123" s="250"/>
      <c r="B9123" s="250"/>
      <c r="C9123" s="250"/>
      <c r="D9123" s="250"/>
      <c r="E9123" s="250"/>
      <c r="F9123" s="250"/>
    </row>
    <row r="9124" spans="1:6" ht="15" x14ac:dyDescent="0.25">
      <c r="A9124" s="250"/>
      <c r="B9124" s="250"/>
      <c r="C9124" s="250"/>
      <c r="D9124" s="250"/>
      <c r="E9124" s="250"/>
      <c r="F9124" s="250"/>
    </row>
    <row r="9125" spans="1:6" ht="15" x14ac:dyDescent="0.25">
      <c r="A9125" s="250"/>
      <c r="B9125" s="250"/>
      <c r="C9125" s="250"/>
      <c r="D9125" s="250"/>
      <c r="E9125" s="250"/>
      <c r="F9125" s="250"/>
    </row>
    <row r="9126" spans="1:6" ht="15" x14ac:dyDescent="0.25">
      <c r="A9126" s="250"/>
      <c r="B9126" s="250"/>
      <c r="C9126" s="250"/>
      <c r="D9126" s="250"/>
      <c r="E9126" s="250"/>
      <c r="F9126" s="250"/>
    </row>
    <row r="9127" spans="1:6" ht="15" x14ac:dyDescent="0.25">
      <c r="A9127" s="250"/>
      <c r="B9127" s="250"/>
      <c r="C9127" s="250"/>
      <c r="D9127" s="250"/>
      <c r="E9127" s="250"/>
      <c r="F9127" s="250"/>
    </row>
    <row r="9128" spans="1:6" ht="15" x14ac:dyDescent="0.25">
      <c r="A9128" s="250"/>
      <c r="B9128" s="250"/>
      <c r="C9128" s="250"/>
      <c r="D9128" s="250"/>
      <c r="E9128" s="250"/>
      <c r="F9128" s="250"/>
    </row>
    <row r="9129" spans="1:6" ht="15" x14ac:dyDescent="0.25">
      <c r="A9129" s="250"/>
      <c r="B9129" s="250"/>
      <c r="C9129" s="250"/>
      <c r="D9129" s="250"/>
      <c r="E9129" s="250"/>
      <c r="F9129" s="250"/>
    </row>
    <row r="9130" spans="1:6" ht="15" x14ac:dyDescent="0.25">
      <c r="A9130" s="250"/>
      <c r="B9130" s="250"/>
      <c r="C9130" s="250"/>
      <c r="D9130" s="250"/>
      <c r="E9130" s="250"/>
      <c r="F9130" s="250"/>
    </row>
    <row r="9131" spans="1:6" ht="15" x14ac:dyDescent="0.25">
      <c r="A9131" s="250"/>
      <c r="B9131" s="250"/>
      <c r="C9131" s="250"/>
      <c r="D9131" s="250"/>
      <c r="E9131" s="250"/>
      <c r="F9131" s="250"/>
    </row>
    <row r="9132" spans="1:6" ht="15" x14ac:dyDescent="0.25">
      <c r="A9132" s="250"/>
      <c r="B9132" s="250"/>
      <c r="C9132" s="250"/>
      <c r="D9132" s="250"/>
      <c r="E9132" s="250"/>
      <c r="F9132" s="250"/>
    </row>
    <row r="9133" spans="1:6" ht="15" x14ac:dyDescent="0.25">
      <c r="A9133" s="250"/>
      <c r="B9133" s="250"/>
      <c r="C9133" s="250"/>
      <c r="D9133" s="250"/>
      <c r="E9133" s="250"/>
      <c r="F9133" s="250"/>
    </row>
    <row r="9134" spans="1:6" ht="15" x14ac:dyDescent="0.25">
      <c r="A9134" s="250"/>
      <c r="B9134" s="250"/>
      <c r="C9134" s="250"/>
      <c r="D9134" s="250"/>
      <c r="E9134" s="250"/>
      <c r="F9134" s="250"/>
    </row>
    <row r="9135" spans="1:6" ht="15" x14ac:dyDescent="0.25">
      <c r="A9135" s="250"/>
      <c r="B9135" s="250"/>
      <c r="C9135" s="250"/>
      <c r="D9135" s="250"/>
      <c r="E9135" s="250"/>
      <c r="F9135" s="250"/>
    </row>
    <row r="9136" spans="1:6" ht="15" x14ac:dyDescent="0.25">
      <c r="A9136" s="250"/>
      <c r="B9136" s="250"/>
      <c r="C9136" s="250"/>
      <c r="D9136" s="250"/>
      <c r="E9136" s="250"/>
      <c r="F9136" s="250"/>
    </row>
    <row r="9137" spans="1:6" ht="15" x14ac:dyDescent="0.25">
      <c r="A9137" s="250"/>
      <c r="B9137" s="250"/>
      <c r="C9137" s="250"/>
      <c r="D9137" s="250"/>
      <c r="E9137" s="250"/>
      <c r="F9137" s="250"/>
    </row>
    <row r="9138" spans="1:6" ht="15" x14ac:dyDescent="0.25">
      <c r="A9138" s="250"/>
      <c r="B9138" s="250"/>
      <c r="C9138" s="250"/>
      <c r="D9138" s="250"/>
      <c r="E9138" s="250"/>
      <c r="F9138" s="250"/>
    </row>
    <row r="9139" spans="1:6" ht="15" x14ac:dyDescent="0.25">
      <c r="A9139" s="250"/>
      <c r="B9139" s="250"/>
      <c r="C9139" s="250"/>
      <c r="D9139" s="250"/>
      <c r="E9139" s="250"/>
      <c r="F9139" s="250"/>
    </row>
    <row r="9140" spans="1:6" ht="15" x14ac:dyDescent="0.25">
      <c r="A9140" s="250"/>
      <c r="B9140" s="250"/>
      <c r="C9140" s="250"/>
      <c r="D9140" s="250"/>
      <c r="E9140" s="250"/>
      <c r="F9140" s="250"/>
    </row>
    <row r="9141" spans="1:6" ht="15" x14ac:dyDescent="0.25">
      <c r="A9141" s="250"/>
      <c r="B9141" s="250"/>
      <c r="C9141" s="250"/>
      <c r="D9141" s="250"/>
      <c r="E9141" s="250"/>
      <c r="F9141" s="250"/>
    </row>
    <row r="9142" spans="1:6" ht="15" x14ac:dyDescent="0.25">
      <c r="A9142" s="250"/>
      <c r="B9142" s="250"/>
      <c r="C9142" s="250"/>
      <c r="D9142" s="250"/>
      <c r="E9142" s="250"/>
      <c r="F9142" s="250"/>
    </row>
    <row r="9143" spans="1:6" ht="15" x14ac:dyDescent="0.25">
      <c r="A9143" s="250"/>
      <c r="B9143" s="250"/>
      <c r="C9143" s="250"/>
      <c r="D9143" s="250"/>
      <c r="E9143" s="250"/>
      <c r="F9143" s="250"/>
    </row>
    <row r="9144" spans="1:6" ht="15" x14ac:dyDescent="0.25">
      <c r="A9144" s="250"/>
      <c r="B9144" s="250"/>
      <c r="C9144" s="250"/>
      <c r="D9144" s="250"/>
      <c r="E9144" s="250"/>
      <c r="F9144" s="250"/>
    </row>
    <row r="9145" spans="1:6" ht="15" x14ac:dyDescent="0.25">
      <c r="A9145" s="250"/>
      <c r="B9145" s="250"/>
      <c r="C9145" s="250"/>
      <c r="D9145" s="250"/>
      <c r="E9145" s="250"/>
      <c r="F9145" s="250"/>
    </row>
    <row r="9146" spans="1:6" ht="15" x14ac:dyDescent="0.25">
      <c r="A9146" s="250"/>
      <c r="B9146" s="250"/>
      <c r="C9146" s="250"/>
      <c r="D9146" s="250"/>
      <c r="E9146" s="250"/>
      <c r="F9146" s="250"/>
    </row>
    <row r="9147" spans="1:6" ht="15" x14ac:dyDescent="0.25">
      <c r="A9147" s="250"/>
      <c r="B9147" s="250"/>
      <c r="C9147" s="250"/>
      <c r="D9147" s="250"/>
      <c r="E9147" s="250"/>
      <c r="F9147" s="250"/>
    </row>
    <row r="9148" spans="1:6" ht="15" x14ac:dyDescent="0.25">
      <c r="A9148" s="250"/>
      <c r="B9148" s="250"/>
      <c r="C9148" s="250"/>
      <c r="D9148" s="250"/>
      <c r="E9148" s="250"/>
      <c r="F9148" s="250"/>
    </row>
    <row r="9149" spans="1:6" ht="15" x14ac:dyDescent="0.25">
      <c r="A9149" s="250"/>
      <c r="B9149" s="250"/>
      <c r="C9149" s="250"/>
      <c r="D9149" s="250"/>
      <c r="E9149" s="250"/>
      <c r="F9149" s="250"/>
    </row>
    <row r="9150" spans="1:6" ht="15" x14ac:dyDescent="0.25">
      <c r="A9150" s="250"/>
      <c r="B9150" s="250"/>
      <c r="C9150" s="250"/>
      <c r="D9150" s="250"/>
      <c r="E9150" s="250"/>
      <c r="F9150" s="250"/>
    </row>
    <row r="9151" spans="1:6" ht="15" x14ac:dyDescent="0.25">
      <c r="A9151" s="250"/>
      <c r="B9151" s="250"/>
      <c r="C9151" s="250"/>
      <c r="D9151" s="250"/>
      <c r="E9151" s="250"/>
      <c r="F9151" s="250"/>
    </row>
    <row r="9152" spans="1:6" ht="15" x14ac:dyDescent="0.25">
      <c r="A9152" s="250"/>
      <c r="B9152" s="250"/>
      <c r="C9152" s="250"/>
      <c r="D9152" s="250"/>
      <c r="E9152" s="250"/>
      <c r="F9152" s="250"/>
    </row>
    <row r="9153" spans="1:6" ht="15" x14ac:dyDescent="0.25">
      <c r="A9153" s="250"/>
      <c r="B9153" s="250"/>
      <c r="C9153" s="250"/>
      <c r="D9153" s="250"/>
      <c r="E9153" s="250"/>
      <c r="F9153" s="250"/>
    </row>
    <row r="9154" spans="1:6" ht="15" x14ac:dyDescent="0.25">
      <c r="A9154" s="250"/>
      <c r="B9154" s="250"/>
      <c r="C9154" s="250"/>
      <c r="D9154" s="250"/>
      <c r="E9154" s="250"/>
      <c r="F9154" s="250"/>
    </row>
    <row r="9155" spans="1:6" ht="15" x14ac:dyDescent="0.25">
      <c r="A9155" s="250"/>
      <c r="B9155" s="250"/>
      <c r="C9155" s="250"/>
      <c r="D9155" s="250"/>
      <c r="E9155" s="250"/>
      <c r="F9155" s="250"/>
    </row>
    <row r="9156" spans="1:6" ht="15" x14ac:dyDescent="0.25">
      <c r="A9156" s="250"/>
      <c r="B9156" s="250"/>
      <c r="C9156" s="250"/>
      <c r="D9156" s="250"/>
      <c r="E9156" s="250"/>
      <c r="F9156" s="250"/>
    </row>
    <row r="9157" spans="1:6" ht="15" x14ac:dyDescent="0.25">
      <c r="A9157" s="250"/>
      <c r="B9157" s="250"/>
      <c r="C9157" s="250"/>
      <c r="D9157" s="250"/>
      <c r="E9157" s="250"/>
      <c r="F9157" s="250"/>
    </row>
    <row r="9158" spans="1:6" ht="15" x14ac:dyDescent="0.25">
      <c r="A9158" s="250"/>
      <c r="B9158" s="250"/>
      <c r="C9158" s="250"/>
      <c r="D9158" s="250"/>
      <c r="E9158" s="250"/>
      <c r="F9158" s="250"/>
    </row>
    <row r="9159" spans="1:6" ht="15" x14ac:dyDescent="0.25">
      <c r="A9159" s="250"/>
      <c r="B9159" s="250"/>
      <c r="C9159" s="250"/>
      <c r="D9159" s="250"/>
      <c r="E9159" s="250"/>
      <c r="F9159" s="250"/>
    </row>
    <row r="9160" spans="1:6" ht="15" x14ac:dyDescent="0.25">
      <c r="A9160" s="250"/>
      <c r="B9160" s="250"/>
      <c r="C9160" s="250"/>
      <c r="D9160" s="250"/>
      <c r="E9160" s="250"/>
      <c r="F9160" s="250"/>
    </row>
    <row r="9161" spans="1:6" ht="15" x14ac:dyDescent="0.25">
      <c r="A9161" s="250"/>
      <c r="B9161" s="250"/>
      <c r="C9161" s="250"/>
      <c r="D9161" s="250"/>
      <c r="E9161" s="250"/>
      <c r="F9161" s="250"/>
    </row>
    <row r="9162" spans="1:6" ht="15" x14ac:dyDescent="0.25">
      <c r="A9162" s="250"/>
      <c r="B9162" s="250"/>
      <c r="C9162" s="250"/>
      <c r="D9162" s="250"/>
      <c r="E9162" s="250"/>
      <c r="F9162" s="250"/>
    </row>
    <row r="9163" spans="1:6" ht="15" x14ac:dyDescent="0.25">
      <c r="A9163" s="250"/>
      <c r="B9163" s="250"/>
      <c r="C9163" s="250"/>
      <c r="D9163" s="250"/>
      <c r="E9163" s="250"/>
      <c r="F9163" s="250"/>
    </row>
    <row r="9164" spans="1:6" ht="15" x14ac:dyDescent="0.25">
      <c r="A9164" s="250"/>
      <c r="B9164" s="250"/>
      <c r="C9164" s="250"/>
      <c r="D9164" s="250"/>
      <c r="E9164" s="250"/>
      <c r="F9164" s="250"/>
    </row>
    <row r="9165" spans="1:6" ht="15" x14ac:dyDescent="0.25">
      <c r="A9165" s="250"/>
      <c r="B9165" s="250"/>
      <c r="C9165" s="250"/>
      <c r="D9165" s="250"/>
      <c r="E9165" s="250"/>
      <c r="F9165" s="250"/>
    </row>
    <row r="9166" spans="1:6" ht="15" x14ac:dyDescent="0.25">
      <c r="A9166" s="250"/>
      <c r="B9166" s="250"/>
      <c r="C9166" s="250"/>
      <c r="D9166" s="250"/>
      <c r="E9166" s="250"/>
      <c r="F9166" s="250"/>
    </row>
    <row r="9167" spans="1:6" ht="15" x14ac:dyDescent="0.25">
      <c r="A9167" s="250"/>
      <c r="B9167" s="250"/>
      <c r="C9167" s="250"/>
      <c r="D9167" s="250"/>
      <c r="E9167" s="250"/>
      <c r="F9167" s="250"/>
    </row>
    <row r="9168" spans="1:6" ht="15" x14ac:dyDescent="0.25">
      <c r="A9168" s="250"/>
      <c r="B9168" s="250"/>
      <c r="C9168" s="250"/>
      <c r="D9168" s="250"/>
      <c r="E9168" s="250"/>
      <c r="F9168" s="250"/>
    </row>
    <row r="9169" spans="1:6" ht="15" x14ac:dyDescent="0.25">
      <c r="A9169" s="250"/>
      <c r="B9169" s="250"/>
      <c r="C9169" s="250"/>
      <c r="D9169" s="250"/>
      <c r="E9169" s="250"/>
      <c r="F9169" s="250"/>
    </row>
    <row r="9170" spans="1:6" ht="15" x14ac:dyDescent="0.25">
      <c r="A9170" s="250"/>
      <c r="B9170" s="250"/>
      <c r="C9170" s="250"/>
      <c r="D9170" s="250"/>
      <c r="E9170" s="250"/>
      <c r="F9170" s="250"/>
    </row>
    <row r="9171" spans="1:6" ht="15" x14ac:dyDescent="0.25">
      <c r="A9171" s="250"/>
      <c r="B9171" s="250"/>
      <c r="C9171" s="250"/>
      <c r="D9171" s="250"/>
      <c r="E9171" s="250"/>
      <c r="F9171" s="250"/>
    </row>
    <row r="9172" spans="1:6" ht="15" x14ac:dyDescent="0.25">
      <c r="A9172" s="250"/>
      <c r="B9172" s="250"/>
      <c r="C9172" s="250"/>
      <c r="D9172" s="250"/>
      <c r="E9172" s="250"/>
      <c r="F9172" s="250"/>
    </row>
    <row r="9173" spans="1:6" ht="15" x14ac:dyDescent="0.25">
      <c r="A9173" s="250"/>
      <c r="B9173" s="250"/>
      <c r="C9173" s="250"/>
      <c r="D9173" s="250"/>
      <c r="E9173" s="250"/>
      <c r="F9173" s="250"/>
    </row>
    <row r="9174" spans="1:6" ht="15" x14ac:dyDescent="0.25">
      <c r="A9174" s="250"/>
      <c r="B9174" s="250"/>
      <c r="C9174" s="250"/>
      <c r="D9174" s="250"/>
      <c r="E9174" s="250"/>
      <c r="F9174" s="250"/>
    </row>
    <row r="9175" spans="1:6" ht="15" x14ac:dyDescent="0.25">
      <c r="A9175" s="250"/>
      <c r="B9175" s="250"/>
      <c r="C9175" s="250"/>
      <c r="D9175" s="250"/>
      <c r="E9175" s="250"/>
      <c r="F9175" s="250"/>
    </row>
    <row r="9176" spans="1:6" ht="15" x14ac:dyDescent="0.25">
      <c r="A9176" s="250"/>
      <c r="B9176" s="250"/>
      <c r="C9176" s="250"/>
      <c r="D9176" s="250"/>
      <c r="E9176" s="250"/>
      <c r="F9176" s="250"/>
    </row>
    <row r="9177" spans="1:6" ht="15" x14ac:dyDescent="0.25">
      <c r="A9177" s="250"/>
      <c r="B9177" s="250"/>
      <c r="C9177" s="250"/>
      <c r="D9177" s="250"/>
      <c r="E9177" s="250"/>
      <c r="F9177" s="250"/>
    </row>
    <row r="9178" spans="1:6" ht="15" x14ac:dyDescent="0.25">
      <c r="A9178" s="250"/>
      <c r="B9178" s="250"/>
      <c r="C9178" s="250"/>
      <c r="D9178" s="250"/>
      <c r="E9178" s="250"/>
      <c r="F9178" s="250"/>
    </row>
    <row r="9179" spans="1:6" ht="15" x14ac:dyDescent="0.25">
      <c r="A9179" s="250"/>
      <c r="B9179" s="250"/>
      <c r="C9179" s="250"/>
      <c r="D9179" s="250"/>
      <c r="E9179" s="250"/>
      <c r="F9179" s="250"/>
    </row>
    <row r="9180" spans="1:6" ht="15" x14ac:dyDescent="0.25">
      <c r="A9180" s="250"/>
      <c r="B9180" s="250"/>
      <c r="C9180" s="250"/>
      <c r="D9180" s="250"/>
      <c r="E9180" s="250"/>
      <c r="F9180" s="250"/>
    </row>
    <row r="9181" spans="1:6" ht="15" x14ac:dyDescent="0.25">
      <c r="A9181" s="250"/>
      <c r="B9181" s="250"/>
      <c r="C9181" s="250"/>
      <c r="D9181" s="250"/>
      <c r="E9181" s="250"/>
      <c r="F9181" s="250"/>
    </row>
    <row r="9182" spans="1:6" ht="15" x14ac:dyDescent="0.25">
      <c r="A9182" s="250"/>
      <c r="B9182" s="250"/>
      <c r="C9182" s="250"/>
      <c r="D9182" s="250"/>
      <c r="E9182" s="250"/>
      <c r="F9182" s="250"/>
    </row>
    <row r="9183" spans="1:6" ht="15" x14ac:dyDescent="0.25">
      <c r="A9183" s="250"/>
      <c r="B9183" s="250"/>
      <c r="C9183" s="250"/>
      <c r="D9183" s="250"/>
      <c r="E9183" s="250"/>
      <c r="F9183" s="250"/>
    </row>
    <row r="9184" spans="1:6" ht="15" x14ac:dyDescent="0.25">
      <c r="A9184" s="250"/>
      <c r="B9184" s="250"/>
      <c r="C9184" s="250"/>
      <c r="D9184" s="250"/>
      <c r="E9184" s="250"/>
      <c r="F9184" s="250"/>
    </row>
    <row r="9185" spans="1:6" ht="15" x14ac:dyDescent="0.25">
      <c r="A9185" s="250"/>
      <c r="B9185" s="250"/>
      <c r="C9185" s="250"/>
      <c r="D9185" s="250"/>
      <c r="E9185" s="250"/>
      <c r="F9185" s="250"/>
    </row>
    <row r="9186" spans="1:6" ht="15" x14ac:dyDescent="0.25">
      <c r="A9186" s="250"/>
      <c r="B9186" s="250"/>
      <c r="C9186" s="250"/>
      <c r="D9186" s="250"/>
      <c r="E9186" s="250"/>
      <c r="F9186" s="250"/>
    </row>
    <row r="9187" spans="1:6" ht="15" x14ac:dyDescent="0.25">
      <c r="A9187" s="250"/>
      <c r="B9187" s="250"/>
      <c r="C9187" s="250"/>
      <c r="D9187" s="250"/>
      <c r="E9187" s="250"/>
      <c r="F9187" s="250"/>
    </row>
    <row r="9188" spans="1:6" ht="15" x14ac:dyDescent="0.25">
      <c r="A9188" s="250"/>
      <c r="B9188" s="250"/>
      <c r="C9188" s="250"/>
      <c r="D9188" s="250"/>
      <c r="E9188" s="250"/>
      <c r="F9188" s="250"/>
    </row>
    <row r="9189" spans="1:6" ht="15" x14ac:dyDescent="0.25">
      <c r="A9189" s="250"/>
      <c r="B9189" s="250"/>
      <c r="C9189" s="250"/>
      <c r="D9189" s="250"/>
      <c r="E9189" s="250"/>
      <c r="F9189" s="250"/>
    </row>
    <row r="9190" spans="1:6" ht="15" x14ac:dyDescent="0.25">
      <c r="A9190" s="250"/>
      <c r="B9190" s="250"/>
      <c r="C9190" s="250"/>
      <c r="D9190" s="250"/>
      <c r="E9190" s="250"/>
      <c r="F9190" s="250"/>
    </row>
    <row r="9191" spans="1:6" ht="15" x14ac:dyDescent="0.25">
      <c r="A9191" s="250"/>
      <c r="B9191" s="250"/>
      <c r="C9191" s="250"/>
      <c r="D9191" s="250"/>
      <c r="E9191" s="250"/>
      <c r="F9191" s="250"/>
    </row>
    <row r="9192" spans="1:6" ht="15" x14ac:dyDescent="0.25">
      <c r="A9192" s="250"/>
      <c r="B9192" s="250"/>
      <c r="C9192" s="250"/>
      <c r="D9192" s="250"/>
      <c r="E9192" s="250"/>
      <c r="F9192" s="250"/>
    </row>
    <row r="9193" spans="1:6" ht="15" x14ac:dyDescent="0.25">
      <c r="A9193" s="250"/>
      <c r="B9193" s="250"/>
      <c r="C9193" s="250"/>
      <c r="D9193" s="250"/>
      <c r="E9193" s="250"/>
      <c r="F9193" s="250"/>
    </row>
    <row r="9194" spans="1:6" ht="15" x14ac:dyDescent="0.25">
      <c r="A9194" s="250"/>
      <c r="B9194" s="250"/>
      <c r="C9194" s="250"/>
      <c r="D9194" s="250"/>
      <c r="E9194" s="250"/>
      <c r="F9194" s="250"/>
    </row>
    <row r="9195" spans="1:6" ht="15" x14ac:dyDescent="0.25">
      <c r="A9195" s="250"/>
      <c r="B9195" s="250"/>
      <c r="C9195" s="250"/>
      <c r="D9195" s="250"/>
      <c r="E9195" s="250"/>
      <c r="F9195" s="250"/>
    </row>
    <row r="9196" spans="1:6" ht="15" x14ac:dyDescent="0.25">
      <c r="A9196" s="250"/>
      <c r="B9196" s="250"/>
      <c r="C9196" s="250"/>
      <c r="D9196" s="250"/>
      <c r="E9196" s="250"/>
      <c r="F9196" s="250"/>
    </row>
    <row r="9197" spans="1:6" ht="15" x14ac:dyDescent="0.25">
      <c r="A9197" s="250"/>
      <c r="B9197" s="250"/>
      <c r="C9197" s="250"/>
      <c r="D9197" s="250"/>
      <c r="E9197" s="250"/>
      <c r="F9197" s="250"/>
    </row>
    <row r="9198" spans="1:6" ht="15" x14ac:dyDescent="0.25">
      <c r="A9198" s="250"/>
      <c r="B9198" s="250"/>
      <c r="C9198" s="250"/>
      <c r="D9198" s="250"/>
      <c r="E9198" s="250"/>
      <c r="F9198" s="250"/>
    </row>
    <row r="9199" spans="1:6" ht="15" x14ac:dyDescent="0.25">
      <c r="A9199" s="250"/>
      <c r="B9199" s="250"/>
      <c r="C9199" s="250"/>
      <c r="D9199" s="250"/>
      <c r="E9199" s="250"/>
      <c r="F9199" s="250"/>
    </row>
    <row r="9200" spans="1:6" ht="15" x14ac:dyDescent="0.25">
      <c r="A9200" s="250"/>
      <c r="B9200" s="250"/>
      <c r="C9200" s="250"/>
      <c r="D9200" s="250"/>
      <c r="E9200" s="250"/>
      <c r="F9200" s="250"/>
    </row>
    <row r="9201" spans="1:6" ht="15" x14ac:dyDescent="0.25">
      <c r="A9201" s="250"/>
      <c r="B9201" s="250"/>
      <c r="C9201" s="250"/>
      <c r="D9201" s="250"/>
      <c r="E9201" s="250"/>
      <c r="F9201" s="250"/>
    </row>
    <row r="9202" spans="1:6" ht="15" x14ac:dyDescent="0.25">
      <c r="A9202" s="250"/>
      <c r="B9202" s="250"/>
      <c r="C9202" s="250"/>
      <c r="D9202" s="250"/>
      <c r="E9202" s="250"/>
      <c r="F9202" s="250"/>
    </row>
    <row r="9203" spans="1:6" ht="15" x14ac:dyDescent="0.25">
      <c r="A9203" s="250"/>
      <c r="B9203" s="250"/>
      <c r="C9203" s="250"/>
      <c r="D9203" s="250"/>
      <c r="E9203" s="250"/>
      <c r="F9203" s="250"/>
    </row>
    <row r="9204" spans="1:6" ht="15" x14ac:dyDescent="0.25">
      <c r="A9204" s="250"/>
      <c r="B9204" s="250"/>
      <c r="C9204" s="250"/>
      <c r="D9204" s="250"/>
      <c r="E9204" s="250"/>
      <c r="F9204" s="250"/>
    </row>
    <row r="9205" spans="1:6" ht="15" x14ac:dyDescent="0.25">
      <c r="A9205" s="250"/>
      <c r="B9205" s="250"/>
      <c r="C9205" s="250"/>
      <c r="D9205" s="250"/>
      <c r="E9205" s="250"/>
      <c r="F9205" s="250"/>
    </row>
    <row r="9206" spans="1:6" ht="15" x14ac:dyDescent="0.25">
      <c r="A9206" s="250"/>
      <c r="B9206" s="250"/>
      <c r="C9206" s="250"/>
      <c r="D9206" s="250"/>
      <c r="E9206" s="250"/>
      <c r="F9206" s="250"/>
    </row>
    <row r="9207" spans="1:6" ht="15" x14ac:dyDescent="0.25">
      <c r="A9207" s="250"/>
      <c r="B9207" s="250"/>
      <c r="C9207" s="250"/>
      <c r="D9207" s="250"/>
      <c r="E9207" s="250"/>
      <c r="F9207" s="250"/>
    </row>
    <row r="9208" spans="1:6" ht="15" x14ac:dyDescent="0.25">
      <c r="A9208" s="250"/>
      <c r="B9208" s="250"/>
      <c r="C9208" s="250"/>
      <c r="D9208" s="250"/>
      <c r="E9208" s="250"/>
      <c r="F9208" s="250"/>
    </row>
    <row r="9209" spans="1:6" ht="15" x14ac:dyDescent="0.25">
      <c r="A9209" s="250"/>
      <c r="B9209" s="250"/>
      <c r="C9209" s="250"/>
      <c r="D9209" s="250"/>
      <c r="E9209" s="250"/>
      <c r="F9209" s="250"/>
    </row>
    <row r="9210" spans="1:6" ht="15" x14ac:dyDescent="0.25">
      <c r="A9210" s="250"/>
      <c r="B9210" s="250"/>
      <c r="C9210" s="250"/>
      <c r="D9210" s="250"/>
      <c r="E9210" s="250"/>
      <c r="F9210" s="250"/>
    </row>
    <row r="9211" spans="1:6" ht="15" x14ac:dyDescent="0.25">
      <c r="A9211" s="250"/>
      <c r="B9211" s="250"/>
      <c r="C9211" s="250"/>
      <c r="D9211" s="250"/>
      <c r="E9211" s="250"/>
      <c r="F9211" s="250"/>
    </row>
    <row r="9212" spans="1:6" ht="15" x14ac:dyDescent="0.25">
      <c r="A9212" s="250"/>
      <c r="B9212" s="250"/>
      <c r="C9212" s="250"/>
      <c r="D9212" s="250"/>
      <c r="E9212" s="250"/>
      <c r="F9212" s="250"/>
    </row>
    <row r="9213" spans="1:6" ht="15" x14ac:dyDescent="0.25">
      <c r="A9213" s="250"/>
      <c r="B9213" s="250"/>
      <c r="C9213" s="250"/>
      <c r="D9213" s="250"/>
      <c r="E9213" s="250"/>
      <c r="F9213" s="250"/>
    </row>
    <row r="9214" spans="1:6" ht="15" x14ac:dyDescent="0.25">
      <c r="A9214" s="250"/>
      <c r="B9214" s="250"/>
      <c r="C9214" s="250"/>
      <c r="D9214" s="250"/>
      <c r="E9214" s="250"/>
      <c r="F9214" s="250"/>
    </row>
    <row r="9215" spans="1:6" ht="15" x14ac:dyDescent="0.25">
      <c r="A9215" s="250"/>
      <c r="B9215" s="250"/>
      <c r="C9215" s="250"/>
      <c r="D9215" s="250"/>
      <c r="E9215" s="250"/>
      <c r="F9215" s="250"/>
    </row>
    <row r="9216" spans="1:6" ht="15" x14ac:dyDescent="0.25">
      <c r="A9216" s="250"/>
      <c r="B9216" s="250"/>
      <c r="C9216" s="250"/>
      <c r="D9216" s="250"/>
      <c r="E9216" s="250"/>
      <c r="F9216" s="250"/>
    </row>
    <row r="9217" spans="1:6" ht="15" x14ac:dyDescent="0.25">
      <c r="A9217" s="250"/>
      <c r="B9217" s="250"/>
      <c r="C9217" s="250"/>
      <c r="D9217" s="250"/>
      <c r="E9217" s="250"/>
      <c r="F9217" s="250"/>
    </row>
    <row r="9218" spans="1:6" ht="15" x14ac:dyDescent="0.25">
      <c r="A9218" s="250"/>
      <c r="B9218" s="250"/>
      <c r="C9218" s="250"/>
      <c r="D9218" s="250"/>
      <c r="E9218" s="250"/>
      <c r="F9218" s="252"/>
    </row>
    <row r="9219" spans="1:6" ht="15" x14ac:dyDescent="0.25">
      <c r="A9219" s="250"/>
      <c r="B9219" s="250"/>
      <c r="C9219" s="250"/>
      <c r="D9219" s="250"/>
      <c r="E9219" s="250"/>
      <c r="F9219" s="250"/>
    </row>
    <row r="9220" spans="1:6" ht="15" x14ac:dyDescent="0.25">
      <c r="A9220" s="250"/>
      <c r="B9220" s="250"/>
      <c r="C9220" s="250"/>
      <c r="D9220" s="250"/>
      <c r="E9220" s="250"/>
      <c r="F9220" s="250"/>
    </row>
    <row r="9221" spans="1:6" ht="15" x14ac:dyDescent="0.25">
      <c r="A9221" s="250"/>
      <c r="B9221" s="250"/>
      <c r="C9221" s="250"/>
      <c r="D9221" s="250"/>
      <c r="E9221" s="250"/>
      <c r="F9221" s="250"/>
    </row>
    <row r="9222" spans="1:6" ht="15" x14ac:dyDescent="0.25">
      <c r="A9222" s="250"/>
      <c r="B9222" s="250"/>
      <c r="C9222" s="250"/>
      <c r="D9222" s="250"/>
      <c r="E9222" s="250"/>
      <c r="F9222" s="250"/>
    </row>
    <row r="9223" spans="1:6" ht="15" x14ac:dyDescent="0.25">
      <c r="A9223" s="250"/>
      <c r="B9223" s="250"/>
      <c r="C9223" s="250"/>
      <c r="D9223" s="250"/>
      <c r="E9223" s="250"/>
      <c r="F9223" s="250"/>
    </row>
    <row r="9224" spans="1:6" ht="15" x14ac:dyDescent="0.25">
      <c r="A9224" s="250"/>
      <c r="B9224" s="250"/>
      <c r="C9224" s="250"/>
      <c r="D9224" s="250"/>
      <c r="E9224" s="250"/>
      <c r="F9224" s="250"/>
    </row>
    <row r="9225" spans="1:6" ht="15" x14ac:dyDescent="0.25">
      <c r="A9225" s="250"/>
      <c r="B9225" s="250"/>
      <c r="C9225" s="250"/>
      <c r="D9225" s="250"/>
      <c r="E9225" s="250"/>
      <c r="F9225" s="250"/>
    </row>
    <row r="9226" spans="1:6" ht="15" x14ac:dyDescent="0.25">
      <c r="A9226" s="250"/>
      <c r="B9226" s="250"/>
      <c r="C9226" s="250"/>
      <c r="D9226" s="250"/>
      <c r="E9226" s="250"/>
      <c r="F9226" s="250"/>
    </row>
    <row r="9227" spans="1:6" ht="15" x14ac:dyDescent="0.25">
      <c r="A9227" s="250"/>
      <c r="B9227" s="250"/>
      <c r="C9227" s="250"/>
      <c r="D9227" s="250"/>
      <c r="E9227" s="250"/>
      <c r="F9227" s="250"/>
    </row>
    <row r="9228" spans="1:6" ht="15" x14ac:dyDescent="0.25">
      <c r="A9228" s="250"/>
      <c r="B9228" s="250"/>
      <c r="C9228" s="250"/>
      <c r="D9228" s="250"/>
      <c r="E9228" s="250"/>
      <c r="F9228" s="250"/>
    </row>
    <row r="9229" spans="1:6" ht="15" x14ac:dyDescent="0.25">
      <c r="A9229" s="250"/>
      <c r="B9229" s="250"/>
      <c r="C9229" s="250"/>
      <c r="D9229" s="250"/>
      <c r="E9229" s="250"/>
      <c r="F9229" s="250"/>
    </row>
    <row r="9230" spans="1:6" ht="15" x14ac:dyDescent="0.25">
      <c r="A9230" s="250"/>
      <c r="B9230" s="250"/>
      <c r="C9230" s="250"/>
      <c r="D9230" s="250"/>
      <c r="E9230" s="250"/>
      <c r="F9230" s="250"/>
    </row>
    <row r="9231" spans="1:6" ht="15" x14ac:dyDescent="0.25">
      <c r="A9231" s="250"/>
      <c r="B9231" s="250"/>
      <c r="C9231" s="250"/>
      <c r="D9231" s="250"/>
      <c r="E9231" s="250"/>
      <c r="F9231" s="250"/>
    </row>
    <row r="9232" spans="1:6" ht="15" x14ac:dyDescent="0.25">
      <c r="A9232" s="250"/>
      <c r="B9232" s="250"/>
      <c r="C9232" s="250"/>
      <c r="D9232" s="250"/>
      <c r="E9232" s="250"/>
      <c r="F9232" s="250"/>
    </row>
    <row r="9233" spans="1:6" ht="15" x14ac:dyDescent="0.25">
      <c r="A9233" s="250"/>
      <c r="B9233" s="250"/>
      <c r="C9233" s="250"/>
      <c r="D9233" s="250"/>
      <c r="E9233" s="250"/>
      <c r="F9233" s="250"/>
    </row>
    <row r="9234" spans="1:6" ht="15" x14ac:dyDescent="0.25">
      <c r="A9234" s="250"/>
      <c r="B9234" s="250"/>
      <c r="C9234" s="250"/>
      <c r="D9234" s="250"/>
      <c r="E9234" s="250"/>
      <c r="F9234" s="250"/>
    </row>
    <row r="9235" spans="1:6" ht="15" x14ac:dyDescent="0.25">
      <c r="A9235" s="250"/>
      <c r="B9235" s="250"/>
      <c r="C9235" s="250"/>
      <c r="D9235" s="250"/>
      <c r="E9235" s="250"/>
      <c r="F9235" s="250"/>
    </row>
    <row r="9236" spans="1:6" ht="15" x14ac:dyDescent="0.25">
      <c r="A9236" s="250"/>
      <c r="B9236" s="250"/>
      <c r="C9236" s="250"/>
      <c r="D9236" s="250"/>
      <c r="E9236" s="250"/>
      <c r="F9236" s="250"/>
    </row>
    <row r="9237" spans="1:6" ht="15" x14ac:dyDescent="0.25">
      <c r="A9237" s="250"/>
      <c r="B9237" s="250"/>
      <c r="C9237" s="250"/>
      <c r="D9237" s="250"/>
      <c r="E9237" s="250"/>
      <c r="F9237" s="250"/>
    </row>
    <row r="9238" spans="1:6" ht="15" x14ac:dyDescent="0.25">
      <c r="A9238" s="250"/>
      <c r="B9238" s="250"/>
      <c r="C9238" s="250"/>
      <c r="D9238" s="250"/>
      <c r="E9238" s="250"/>
      <c r="F9238" s="250"/>
    </row>
    <row r="9239" spans="1:6" ht="15" x14ac:dyDescent="0.25">
      <c r="A9239" s="250"/>
      <c r="B9239" s="250"/>
      <c r="C9239" s="250"/>
      <c r="D9239" s="250"/>
      <c r="E9239" s="250"/>
      <c r="F9239" s="250"/>
    </row>
    <row r="9240" spans="1:6" ht="15" x14ac:dyDescent="0.25">
      <c r="A9240" s="250"/>
      <c r="B9240" s="250"/>
      <c r="C9240" s="250"/>
      <c r="D9240" s="250"/>
      <c r="E9240" s="250"/>
      <c r="F9240" s="250"/>
    </row>
    <row r="9241" spans="1:6" ht="15" x14ac:dyDescent="0.25">
      <c r="A9241" s="250"/>
      <c r="B9241" s="250"/>
      <c r="C9241" s="250"/>
      <c r="D9241" s="250"/>
      <c r="E9241" s="250"/>
      <c r="F9241" s="250"/>
    </row>
    <row r="9242" spans="1:6" ht="15" x14ac:dyDescent="0.25">
      <c r="A9242" s="250"/>
      <c r="B9242" s="250"/>
      <c r="C9242" s="250"/>
      <c r="D9242" s="250"/>
      <c r="E9242" s="250"/>
      <c r="F9242" s="250"/>
    </row>
    <row r="9243" spans="1:6" ht="15" x14ac:dyDescent="0.25">
      <c r="A9243" s="250"/>
      <c r="B9243" s="250"/>
      <c r="C9243" s="250"/>
      <c r="D9243" s="250"/>
      <c r="E9243" s="250"/>
      <c r="F9243" s="250"/>
    </row>
    <row r="9244" spans="1:6" ht="15" x14ac:dyDescent="0.25">
      <c r="A9244" s="250"/>
      <c r="B9244" s="250"/>
      <c r="C9244" s="250"/>
      <c r="D9244" s="250"/>
      <c r="E9244" s="250"/>
      <c r="F9244" s="250"/>
    </row>
    <row r="9245" spans="1:6" ht="15" x14ac:dyDescent="0.25">
      <c r="A9245" s="250"/>
      <c r="B9245" s="250"/>
      <c r="C9245" s="250"/>
      <c r="D9245" s="250"/>
      <c r="E9245" s="250"/>
      <c r="F9245" s="250"/>
    </row>
    <row r="9246" spans="1:6" ht="15" x14ac:dyDescent="0.25">
      <c r="A9246" s="250"/>
      <c r="B9246" s="250"/>
      <c r="C9246" s="250"/>
      <c r="D9246" s="250"/>
      <c r="E9246" s="250"/>
      <c r="F9246" s="250"/>
    </row>
    <row r="9247" spans="1:6" ht="15" x14ac:dyDescent="0.25">
      <c r="A9247" s="250"/>
      <c r="B9247" s="250"/>
      <c r="C9247" s="250"/>
      <c r="D9247" s="250"/>
      <c r="E9247" s="250"/>
      <c r="F9247" s="250"/>
    </row>
    <row r="9248" spans="1:6" ht="15" x14ac:dyDescent="0.25">
      <c r="A9248" s="250"/>
      <c r="B9248" s="250"/>
      <c r="C9248" s="250"/>
      <c r="D9248" s="250"/>
      <c r="E9248" s="250"/>
      <c r="F9248" s="250"/>
    </row>
    <row r="9249" spans="1:6" ht="15" x14ac:dyDescent="0.25">
      <c r="A9249" s="250"/>
      <c r="B9249" s="250"/>
      <c r="C9249" s="250"/>
      <c r="D9249" s="250"/>
      <c r="E9249" s="250"/>
      <c r="F9249" s="250"/>
    </row>
    <row r="9250" spans="1:6" ht="15" x14ac:dyDescent="0.25">
      <c r="A9250" s="250"/>
      <c r="B9250" s="250"/>
      <c r="C9250" s="250"/>
      <c r="D9250" s="250"/>
      <c r="E9250" s="250"/>
      <c r="F9250" s="250"/>
    </row>
    <row r="9251" spans="1:6" ht="15" x14ac:dyDescent="0.25">
      <c r="A9251" s="250"/>
      <c r="B9251" s="250"/>
      <c r="C9251" s="250"/>
      <c r="D9251" s="250"/>
      <c r="E9251" s="250"/>
      <c r="F9251" s="250"/>
    </row>
    <row r="9252" spans="1:6" ht="15" x14ac:dyDescent="0.25">
      <c r="A9252" s="250"/>
      <c r="B9252" s="250"/>
      <c r="C9252" s="250"/>
      <c r="D9252" s="250"/>
      <c r="E9252" s="250"/>
      <c r="F9252" s="250"/>
    </row>
    <row r="9253" spans="1:6" ht="15" x14ac:dyDescent="0.25">
      <c r="A9253" s="250"/>
      <c r="B9253" s="250"/>
      <c r="C9253" s="250"/>
      <c r="D9253" s="250"/>
      <c r="E9253" s="250"/>
      <c r="F9253" s="250"/>
    </row>
    <row r="9254" spans="1:6" ht="15" x14ac:dyDescent="0.25">
      <c r="A9254" s="250"/>
      <c r="B9254" s="250"/>
      <c r="C9254" s="250"/>
      <c r="D9254" s="250"/>
      <c r="E9254" s="250"/>
      <c r="F9254" s="250"/>
    </row>
    <row r="9255" spans="1:6" ht="15" x14ac:dyDescent="0.25">
      <c r="A9255" s="250"/>
      <c r="B9255" s="250"/>
      <c r="C9255" s="250"/>
      <c r="D9255" s="250"/>
      <c r="E9255" s="250"/>
      <c r="F9255" s="250"/>
    </row>
    <row r="9256" spans="1:6" ht="15" x14ac:dyDescent="0.25">
      <c r="A9256" s="250"/>
      <c r="B9256" s="250"/>
      <c r="C9256" s="250"/>
      <c r="D9256" s="250"/>
      <c r="E9256" s="250"/>
      <c r="F9256" s="250"/>
    </row>
    <row r="9257" spans="1:6" ht="15" x14ac:dyDescent="0.25">
      <c r="A9257" s="250"/>
      <c r="B9257" s="250"/>
      <c r="C9257" s="250"/>
      <c r="D9257" s="250"/>
      <c r="E9257" s="250"/>
      <c r="F9257" s="250"/>
    </row>
    <row r="9258" spans="1:6" ht="15" x14ac:dyDescent="0.25">
      <c r="A9258" s="250"/>
      <c r="B9258" s="250"/>
      <c r="C9258" s="250"/>
      <c r="D9258" s="250"/>
      <c r="E9258" s="250"/>
      <c r="F9258" s="250"/>
    </row>
    <row r="9259" spans="1:6" ht="15" x14ac:dyDescent="0.25">
      <c r="A9259" s="250"/>
      <c r="B9259" s="250"/>
      <c r="C9259" s="250"/>
      <c r="D9259" s="250"/>
      <c r="E9259" s="250"/>
      <c r="F9259" s="250"/>
    </row>
    <row r="9260" spans="1:6" ht="15" x14ac:dyDescent="0.25">
      <c r="A9260" s="250"/>
      <c r="B9260" s="250"/>
      <c r="C9260" s="250"/>
      <c r="D9260" s="250"/>
      <c r="E9260" s="250"/>
      <c r="F9260" s="250"/>
    </row>
    <row r="9261" spans="1:6" ht="15" x14ac:dyDescent="0.25">
      <c r="A9261" s="250"/>
      <c r="B9261" s="250"/>
      <c r="C9261" s="250"/>
      <c r="D9261" s="250"/>
      <c r="E9261" s="250"/>
      <c r="F9261" s="250"/>
    </row>
    <row r="9262" spans="1:6" ht="15" x14ac:dyDescent="0.25">
      <c r="A9262" s="250"/>
      <c r="B9262" s="250"/>
      <c r="C9262" s="250"/>
      <c r="D9262" s="250"/>
      <c r="E9262" s="250"/>
      <c r="F9262" s="250"/>
    </row>
    <row r="9263" spans="1:6" ht="15" x14ac:dyDescent="0.25">
      <c r="A9263" s="250"/>
      <c r="B9263" s="250"/>
      <c r="C9263" s="250"/>
      <c r="D9263" s="250"/>
      <c r="E9263" s="250"/>
      <c r="F9263" s="250"/>
    </row>
    <row r="9264" spans="1:6" ht="15" x14ac:dyDescent="0.25">
      <c r="A9264" s="250"/>
      <c r="B9264" s="250"/>
      <c r="C9264" s="250"/>
      <c r="D9264" s="250"/>
      <c r="E9264" s="250"/>
      <c r="F9264" s="250"/>
    </row>
    <row r="9265" spans="1:6" ht="15" x14ac:dyDescent="0.25">
      <c r="A9265" s="250"/>
      <c r="B9265" s="250"/>
      <c r="C9265" s="250"/>
      <c r="D9265" s="250"/>
      <c r="E9265" s="250"/>
      <c r="F9265" s="250"/>
    </row>
    <row r="9266" spans="1:6" ht="15" x14ac:dyDescent="0.25">
      <c r="A9266" s="250"/>
      <c r="B9266" s="250"/>
      <c r="C9266" s="250"/>
      <c r="D9266" s="250"/>
      <c r="E9266" s="250"/>
      <c r="F9266" s="250"/>
    </row>
    <row r="9267" spans="1:6" ht="15" x14ac:dyDescent="0.25">
      <c r="A9267" s="250"/>
      <c r="B9267" s="250"/>
      <c r="C9267" s="250"/>
      <c r="D9267" s="250"/>
      <c r="E9267" s="250"/>
      <c r="F9267" s="250"/>
    </row>
    <row r="9268" spans="1:6" ht="15" x14ac:dyDescent="0.25">
      <c r="A9268" s="250"/>
      <c r="B9268" s="250"/>
      <c r="C9268" s="250"/>
      <c r="D9268" s="250"/>
      <c r="E9268" s="250"/>
      <c r="F9268" s="250"/>
    </row>
    <row r="9269" spans="1:6" ht="15" x14ac:dyDescent="0.25">
      <c r="A9269" s="250"/>
      <c r="B9269" s="250"/>
      <c r="C9269" s="250"/>
      <c r="D9269" s="250"/>
      <c r="E9269" s="250"/>
      <c r="F9269" s="250"/>
    </row>
    <row r="9270" spans="1:6" ht="15" x14ac:dyDescent="0.25">
      <c r="A9270" s="250"/>
      <c r="B9270" s="250"/>
      <c r="C9270" s="250"/>
      <c r="D9270" s="250"/>
      <c r="E9270" s="250"/>
      <c r="F9270" s="250"/>
    </row>
    <row r="9271" spans="1:6" ht="15" x14ac:dyDescent="0.25">
      <c r="A9271" s="250"/>
      <c r="B9271" s="250"/>
      <c r="C9271" s="250"/>
      <c r="D9271" s="250"/>
      <c r="E9271" s="250"/>
      <c r="F9271" s="250"/>
    </row>
    <row r="9272" spans="1:6" ht="15" x14ac:dyDescent="0.25">
      <c r="A9272" s="250"/>
      <c r="B9272" s="250"/>
      <c r="C9272" s="250"/>
      <c r="D9272" s="250"/>
      <c r="E9272" s="250"/>
      <c r="F9272" s="250"/>
    </row>
    <row r="9273" spans="1:6" ht="15" x14ac:dyDescent="0.25">
      <c r="A9273" s="250"/>
      <c r="B9273" s="250"/>
      <c r="C9273" s="250"/>
      <c r="D9273" s="250"/>
      <c r="E9273" s="250"/>
      <c r="F9273" s="250"/>
    </row>
    <row r="9274" spans="1:6" ht="15" x14ac:dyDescent="0.25">
      <c r="A9274" s="250"/>
      <c r="B9274" s="250"/>
      <c r="C9274" s="250"/>
      <c r="D9274" s="250"/>
      <c r="E9274" s="250"/>
      <c r="F9274" s="250"/>
    </row>
    <row r="9275" spans="1:6" ht="15" x14ac:dyDescent="0.25">
      <c r="A9275" s="250"/>
      <c r="B9275" s="250"/>
      <c r="C9275" s="250"/>
      <c r="D9275" s="250"/>
      <c r="E9275" s="250"/>
      <c r="F9275" s="250"/>
    </row>
    <row r="9276" spans="1:6" ht="15" x14ac:dyDescent="0.25">
      <c r="A9276" s="250"/>
      <c r="B9276" s="250"/>
      <c r="C9276" s="250"/>
      <c r="D9276" s="250"/>
      <c r="E9276" s="250"/>
      <c r="F9276" s="250"/>
    </row>
    <row r="9277" spans="1:6" ht="15" x14ac:dyDescent="0.25">
      <c r="A9277" s="250"/>
      <c r="B9277" s="250"/>
      <c r="C9277" s="250"/>
      <c r="D9277" s="250"/>
      <c r="E9277" s="250"/>
      <c r="F9277" s="250"/>
    </row>
    <row r="9278" spans="1:6" ht="15" x14ac:dyDescent="0.25">
      <c r="A9278" s="250"/>
      <c r="B9278" s="250"/>
      <c r="C9278" s="250"/>
      <c r="D9278" s="250"/>
      <c r="E9278" s="250"/>
      <c r="F9278" s="250"/>
    </row>
    <row r="9279" spans="1:6" ht="15" x14ac:dyDescent="0.25">
      <c r="A9279" s="250"/>
      <c r="B9279" s="250"/>
      <c r="C9279" s="250"/>
      <c r="D9279" s="250"/>
      <c r="E9279" s="250"/>
      <c r="F9279" s="250"/>
    </row>
    <row r="9280" spans="1:6" ht="15" x14ac:dyDescent="0.25">
      <c r="A9280" s="250"/>
      <c r="B9280" s="250"/>
      <c r="C9280" s="250"/>
      <c r="D9280" s="250"/>
      <c r="E9280" s="250"/>
      <c r="F9280" s="250"/>
    </row>
    <row r="9281" spans="1:6" ht="15" x14ac:dyDescent="0.25">
      <c r="A9281" s="250"/>
      <c r="B9281" s="250"/>
      <c r="C9281" s="250"/>
      <c r="D9281" s="250"/>
      <c r="E9281" s="250"/>
      <c r="F9281" s="250"/>
    </row>
    <row r="9282" spans="1:6" ht="15" x14ac:dyDescent="0.25">
      <c r="A9282" s="250"/>
      <c r="B9282" s="250"/>
      <c r="C9282" s="250"/>
      <c r="D9282" s="250"/>
      <c r="E9282" s="250"/>
      <c r="F9282" s="250"/>
    </row>
    <row r="9283" spans="1:6" ht="15" x14ac:dyDescent="0.25">
      <c r="A9283" s="250"/>
      <c r="B9283" s="250"/>
      <c r="C9283" s="250"/>
      <c r="D9283" s="250"/>
      <c r="E9283" s="250"/>
      <c r="F9283" s="250"/>
    </row>
    <row r="9284" spans="1:6" ht="15" x14ac:dyDescent="0.25">
      <c r="A9284" s="250"/>
      <c r="B9284" s="250"/>
      <c r="C9284" s="250"/>
      <c r="D9284" s="250"/>
      <c r="E9284" s="250"/>
      <c r="F9284" s="250"/>
    </row>
    <row r="9285" spans="1:6" ht="15" x14ac:dyDescent="0.25">
      <c r="A9285" s="250"/>
      <c r="B9285" s="250"/>
      <c r="C9285" s="250"/>
      <c r="D9285" s="250"/>
      <c r="E9285" s="250"/>
      <c r="F9285" s="250"/>
    </row>
    <row r="9286" spans="1:6" ht="15" x14ac:dyDescent="0.25">
      <c r="A9286" s="250"/>
      <c r="B9286" s="250"/>
      <c r="C9286" s="250"/>
      <c r="D9286" s="250"/>
      <c r="E9286" s="250"/>
      <c r="F9286" s="250"/>
    </row>
    <row r="9287" spans="1:6" ht="15" x14ac:dyDescent="0.25">
      <c r="A9287" s="250"/>
      <c r="B9287" s="250"/>
      <c r="C9287" s="250"/>
      <c r="D9287" s="250"/>
      <c r="E9287" s="250"/>
      <c r="F9287" s="250"/>
    </row>
    <row r="9288" spans="1:6" ht="15" x14ac:dyDescent="0.25">
      <c r="A9288" s="250"/>
      <c r="B9288" s="250"/>
      <c r="C9288" s="250"/>
      <c r="D9288" s="250"/>
      <c r="E9288" s="250"/>
      <c r="F9288" s="250"/>
    </row>
    <row r="9289" spans="1:6" ht="15" x14ac:dyDescent="0.25">
      <c r="A9289" s="250"/>
      <c r="B9289" s="250"/>
      <c r="C9289" s="250"/>
      <c r="D9289" s="250"/>
      <c r="E9289" s="250"/>
      <c r="F9289" s="250"/>
    </row>
    <row r="9290" spans="1:6" ht="15" x14ac:dyDescent="0.25">
      <c r="A9290" s="250"/>
      <c r="B9290" s="250"/>
      <c r="C9290" s="250"/>
      <c r="D9290" s="250"/>
      <c r="E9290" s="250"/>
      <c r="F9290" s="250"/>
    </row>
    <row r="9291" spans="1:6" ht="15" x14ac:dyDescent="0.25">
      <c r="A9291" s="250"/>
      <c r="B9291" s="250"/>
      <c r="C9291" s="250"/>
      <c r="D9291" s="250"/>
      <c r="E9291" s="250"/>
      <c r="F9291" s="250"/>
    </row>
    <row r="9292" spans="1:6" ht="15" x14ac:dyDescent="0.25">
      <c r="A9292" s="250"/>
      <c r="B9292" s="250"/>
      <c r="C9292" s="250"/>
      <c r="D9292" s="250"/>
      <c r="E9292" s="250"/>
      <c r="F9292" s="250"/>
    </row>
    <row r="9293" spans="1:6" ht="15" x14ac:dyDescent="0.25">
      <c r="A9293" s="250"/>
      <c r="B9293" s="250"/>
      <c r="C9293" s="250"/>
      <c r="D9293" s="250"/>
      <c r="E9293" s="250"/>
      <c r="F9293" s="250"/>
    </row>
    <row r="9294" spans="1:6" ht="15" x14ac:dyDescent="0.25">
      <c r="A9294" s="250"/>
      <c r="B9294" s="250"/>
      <c r="C9294" s="250"/>
      <c r="D9294" s="250"/>
      <c r="E9294" s="250"/>
      <c r="F9294" s="250"/>
    </row>
    <row r="9295" spans="1:6" ht="15" x14ac:dyDescent="0.25">
      <c r="A9295" s="250"/>
      <c r="B9295" s="250"/>
      <c r="C9295" s="250"/>
      <c r="D9295" s="250"/>
      <c r="E9295" s="250"/>
      <c r="F9295" s="250"/>
    </row>
    <row r="9296" spans="1:6" ht="15" x14ac:dyDescent="0.25">
      <c r="A9296" s="250"/>
      <c r="B9296" s="250"/>
      <c r="C9296" s="250"/>
      <c r="D9296" s="250"/>
      <c r="E9296" s="250"/>
      <c r="F9296" s="250"/>
    </row>
    <row r="9297" spans="1:6" ht="15" x14ac:dyDescent="0.25">
      <c r="A9297" s="250"/>
      <c r="B9297" s="250"/>
      <c r="C9297" s="250"/>
      <c r="D9297" s="250"/>
      <c r="E9297" s="250"/>
      <c r="F9297" s="250"/>
    </row>
    <row r="9298" spans="1:6" ht="15" x14ac:dyDescent="0.25">
      <c r="A9298" s="250"/>
      <c r="B9298" s="250"/>
      <c r="C9298" s="250"/>
      <c r="D9298" s="250"/>
      <c r="E9298" s="250"/>
      <c r="F9298" s="250"/>
    </row>
    <row r="9299" spans="1:6" ht="15" x14ac:dyDescent="0.25">
      <c r="A9299" s="250"/>
      <c r="B9299" s="250"/>
      <c r="C9299" s="250"/>
      <c r="D9299" s="250"/>
      <c r="E9299" s="250"/>
      <c r="F9299" s="250"/>
    </row>
    <row r="9300" spans="1:6" ht="15" x14ac:dyDescent="0.25">
      <c r="A9300" s="250"/>
      <c r="B9300" s="250"/>
      <c r="C9300" s="250"/>
      <c r="D9300" s="250"/>
      <c r="E9300" s="250"/>
      <c r="F9300" s="250"/>
    </row>
    <row r="9301" spans="1:6" ht="15" x14ac:dyDescent="0.25">
      <c r="A9301" s="250"/>
      <c r="B9301" s="250"/>
      <c r="C9301" s="250"/>
      <c r="D9301" s="250"/>
      <c r="E9301" s="250"/>
      <c r="F9301" s="250"/>
    </row>
    <row r="9302" spans="1:6" ht="15" x14ac:dyDescent="0.25">
      <c r="A9302" s="250"/>
      <c r="B9302" s="250"/>
      <c r="C9302" s="250"/>
      <c r="D9302" s="250"/>
      <c r="E9302" s="250"/>
      <c r="F9302" s="250"/>
    </row>
    <row r="9303" spans="1:6" ht="15" x14ac:dyDescent="0.25">
      <c r="A9303" s="250"/>
      <c r="B9303" s="250"/>
      <c r="C9303" s="250"/>
      <c r="D9303" s="250"/>
      <c r="E9303" s="250"/>
      <c r="F9303" s="250"/>
    </row>
    <row r="9304" spans="1:6" ht="15" x14ac:dyDescent="0.25">
      <c r="A9304" s="250"/>
      <c r="B9304" s="250"/>
      <c r="C9304" s="250"/>
      <c r="D9304" s="250"/>
      <c r="E9304" s="250"/>
      <c r="F9304" s="250"/>
    </row>
    <row r="9305" spans="1:6" ht="15" x14ac:dyDescent="0.25">
      <c r="A9305" s="250"/>
      <c r="B9305" s="250"/>
      <c r="C9305" s="250"/>
      <c r="D9305" s="250"/>
      <c r="E9305" s="250"/>
      <c r="F9305" s="250"/>
    </row>
    <row r="9306" spans="1:6" ht="15" x14ac:dyDescent="0.25">
      <c r="A9306" s="250"/>
      <c r="B9306" s="250"/>
      <c r="C9306" s="250"/>
      <c r="D9306" s="250"/>
      <c r="E9306" s="250"/>
      <c r="F9306" s="250"/>
    </row>
    <row r="9307" spans="1:6" ht="15" x14ac:dyDescent="0.25">
      <c r="A9307" s="250"/>
      <c r="B9307" s="250"/>
      <c r="C9307" s="250"/>
      <c r="D9307" s="250"/>
      <c r="E9307" s="250"/>
      <c r="F9307" s="250"/>
    </row>
    <row r="9308" spans="1:6" ht="15" x14ac:dyDescent="0.25">
      <c r="A9308" s="250"/>
      <c r="B9308" s="250"/>
      <c r="C9308" s="250"/>
      <c r="D9308" s="250"/>
      <c r="E9308" s="250"/>
      <c r="F9308" s="250"/>
    </row>
    <row r="9309" spans="1:6" ht="15" x14ac:dyDescent="0.25">
      <c r="A9309" s="250"/>
      <c r="B9309" s="250"/>
      <c r="C9309" s="250"/>
      <c r="D9309" s="250"/>
      <c r="E9309" s="250"/>
      <c r="F9309" s="250"/>
    </row>
    <row r="9310" spans="1:6" ht="15" x14ac:dyDescent="0.25">
      <c r="A9310" s="250"/>
      <c r="B9310" s="250"/>
      <c r="C9310" s="250"/>
      <c r="D9310" s="250"/>
      <c r="E9310" s="250"/>
      <c r="F9310" s="250"/>
    </row>
    <row r="9311" spans="1:6" ht="15" x14ac:dyDescent="0.25">
      <c r="A9311" s="250"/>
      <c r="B9311" s="250"/>
      <c r="C9311" s="250"/>
      <c r="D9311" s="250"/>
      <c r="E9311" s="250"/>
      <c r="F9311" s="250"/>
    </row>
    <row r="9312" spans="1:6" ht="15" x14ac:dyDescent="0.25">
      <c r="A9312" s="250"/>
      <c r="B9312" s="250"/>
      <c r="C9312" s="250"/>
      <c r="D9312" s="250"/>
      <c r="E9312" s="250"/>
      <c r="F9312" s="250"/>
    </row>
    <row r="9313" spans="1:6" ht="15" x14ac:dyDescent="0.25">
      <c r="A9313" s="250"/>
      <c r="B9313" s="250"/>
      <c r="C9313" s="250"/>
      <c r="D9313" s="250"/>
      <c r="E9313" s="250"/>
      <c r="F9313" s="250"/>
    </row>
    <row r="9314" spans="1:6" ht="15" x14ac:dyDescent="0.25">
      <c r="A9314" s="250"/>
      <c r="B9314" s="250"/>
      <c r="C9314" s="250"/>
      <c r="D9314" s="250"/>
      <c r="E9314" s="250"/>
      <c r="F9314" s="250"/>
    </row>
    <row r="9315" spans="1:6" ht="15" x14ac:dyDescent="0.25">
      <c r="A9315" s="250"/>
      <c r="B9315" s="250"/>
      <c r="C9315" s="250"/>
      <c r="D9315" s="250"/>
      <c r="E9315" s="250"/>
      <c r="F9315" s="250"/>
    </row>
    <row r="9316" spans="1:6" ht="15" x14ac:dyDescent="0.25">
      <c r="A9316" s="250"/>
      <c r="B9316" s="250"/>
      <c r="C9316" s="250"/>
      <c r="D9316" s="250"/>
      <c r="E9316" s="250"/>
      <c r="F9316" s="250"/>
    </row>
    <row r="9317" spans="1:6" ht="15" x14ac:dyDescent="0.25">
      <c r="A9317" s="250"/>
      <c r="B9317" s="250"/>
      <c r="C9317" s="250"/>
      <c r="D9317" s="250"/>
      <c r="E9317" s="250"/>
      <c r="F9317" s="250"/>
    </row>
    <row r="9318" spans="1:6" ht="15" x14ac:dyDescent="0.25">
      <c r="A9318" s="250"/>
      <c r="B9318" s="250"/>
      <c r="C9318" s="250"/>
      <c r="D9318" s="250"/>
      <c r="E9318" s="250"/>
      <c r="F9318" s="250"/>
    </row>
    <row r="9319" spans="1:6" ht="15" x14ac:dyDescent="0.25">
      <c r="A9319" s="250"/>
      <c r="B9319" s="250"/>
      <c r="C9319" s="250"/>
      <c r="D9319" s="250"/>
      <c r="E9319" s="250"/>
      <c r="F9319" s="250"/>
    </row>
    <row r="9320" spans="1:6" ht="15" x14ac:dyDescent="0.25">
      <c r="A9320" s="250"/>
      <c r="B9320" s="250"/>
      <c r="C9320" s="250"/>
      <c r="D9320" s="250"/>
      <c r="E9320" s="250"/>
      <c r="F9320" s="250"/>
    </row>
    <row r="9321" spans="1:6" ht="15" x14ac:dyDescent="0.25">
      <c r="A9321" s="250"/>
      <c r="B9321" s="250"/>
      <c r="C9321" s="250"/>
      <c r="D9321" s="250"/>
      <c r="E9321" s="250"/>
      <c r="F9321" s="250"/>
    </row>
    <row r="9322" spans="1:6" ht="15" x14ac:dyDescent="0.25">
      <c r="A9322" s="250"/>
      <c r="B9322" s="250"/>
      <c r="C9322" s="250"/>
      <c r="D9322" s="250"/>
      <c r="E9322" s="250"/>
      <c r="F9322" s="250"/>
    </row>
    <row r="9323" spans="1:6" ht="15" x14ac:dyDescent="0.25">
      <c r="A9323" s="250"/>
      <c r="B9323" s="250"/>
      <c r="C9323" s="250"/>
      <c r="D9323" s="250"/>
      <c r="E9323" s="250"/>
      <c r="F9323" s="250"/>
    </row>
    <row r="9324" spans="1:6" ht="15" x14ac:dyDescent="0.25">
      <c r="A9324" s="250"/>
      <c r="B9324" s="250"/>
      <c r="C9324" s="250"/>
      <c r="D9324" s="250"/>
      <c r="E9324" s="250"/>
      <c r="F9324" s="250"/>
    </row>
    <row r="9325" spans="1:6" ht="15" x14ac:dyDescent="0.25">
      <c r="A9325" s="250"/>
      <c r="B9325" s="250"/>
      <c r="C9325" s="250"/>
      <c r="D9325" s="250"/>
      <c r="E9325" s="250"/>
      <c r="F9325" s="250"/>
    </row>
    <row r="9326" spans="1:6" ht="15" x14ac:dyDescent="0.25">
      <c r="A9326" s="250"/>
      <c r="B9326" s="250"/>
      <c r="C9326" s="250"/>
      <c r="D9326" s="250"/>
      <c r="E9326" s="250"/>
      <c r="F9326" s="250"/>
    </row>
    <row r="9327" spans="1:6" ht="15" x14ac:dyDescent="0.25">
      <c r="A9327" s="250"/>
      <c r="B9327" s="250"/>
      <c r="C9327" s="250"/>
      <c r="D9327" s="250"/>
      <c r="E9327" s="250"/>
      <c r="F9327" s="250"/>
    </row>
    <row r="9328" spans="1:6" ht="15" x14ac:dyDescent="0.25">
      <c r="A9328" s="250"/>
      <c r="B9328" s="250"/>
      <c r="C9328" s="250"/>
      <c r="D9328" s="250"/>
      <c r="E9328" s="250"/>
      <c r="F9328" s="250"/>
    </row>
    <row r="9329" spans="1:6" ht="15" x14ac:dyDescent="0.25">
      <c r="A9329" s="250"/>
      <c r="B9329" s="250"/>
      <c r="C9329" s="250"/>
      <c r="D9329" s="250"/>
      <c r="E9329" s="250"/>
      <c r="F9329" s="250"/>
    </row>
    <row r="9330" spans="1:6" ht="15" x14ac:dyDescent="0.25">
      <c r="A9330" s="250"/>
      <c r="B9330" s="250"/>
      <c r="C9330" s="250"/>
      <c r="D9330" s="250"/>
      <c r="E9330" s="250"/>
      <c r="F9330" s="250"/>
    </row>
    <row r="9331" spans="1:6" ht="15" x14ac:dyDescent="0.25">
      <c r="A9331" s="250"/>
      <c r="B9331" s="250"/>
      <c r="C9331" s="250"/>
      <c r="D9331" s="250"/>
      <c r="E9331" s="250"/>
      <c r="F9331" s="250"/>
    </row>
    <row r="9332" spans="1:6" ht="15" x14ac:dyDescent="0.25">
      <c r="A9332" s="250"/>
      <c r="B9332" s="250"/>
      <c r="C9332" s="250"/>
      <c r="D9332" s="250"/>
      <c r="E9332" s="250"/>
      <c r="F9332" s="250"/>
    </row>
    <row r="9333" spans="1:6" ht="15" x14ac:dyDescent="0.25">
      <c r="A9333" s="250"/>
      <c r="B9333" s="250"/>
      <c r="C9333" s="250"/>
      <c r="D9333" s="250"/>
      <c r="E9333" s="250"/>
      <c r="F9333" s="250"/>
    </row>
    <row r="9334" spans="1:6" ht="15" x14ac:dyDescent="0.25">
      <c r="A9334" s="250"/>
      <c r="B9334" s="250"/>
      <c r="C9334" s="250"/>
      <c r="D9334" s="250"/>
      <c r="E9334" s="250"/>
      <c r="F9334" s="250"/>
    </row>
    <row r="9335" spans="1:6" ht="15" x14ac:dyDescent="0.25">
      <c r="A9335" s="250"/>
      <c r="B9335" s="250"/>
      <c r="C9335" s="250"/>
      <c r="D9335" s="250"/>
      <c r="E9335" s="250"/>
      <c r="F9335" s="250"/>
    </row>
    <row r="9336" spans="1:6" ht="15" x14ac:dyDescent="0.25">
      <c r="A9336" s="250"/>
      <c r="B9336" s="250"/>
      <c r="C9336" s="250"/>
      <c r="D9336" s="250"/>
      <c r="E9336" s="250"/>
      <c r="F9336" s="250"/>
    </row>
    <row r="9337" spans="1:6" ht="15" x14ac:dyDescent="0.25">
      <c r="A9337" s="250"/>
      <c r="B9337" s="250"/>
      <c r="C9337" s="250"/>
      <c r="D9337" s="250"/>
      <c r="E9337" s="250"/>
      <c r="F9337" s="250"/>
    </row>
    <row r="9338" spans="1:6" ht="15" x14ac:dyDescent="0.25">
      <c r="A9338" s="250"/>
      <c r="B9338" s="250"/>
      <c r="C9338" s="250"/>
      <c r="D9338" s="250"/>
      <c r="E9338" s="250"/>
      <c r="F9338" s="250"/>
    </row>
    <row r="9339" spans="1:6" ht="15" x14ac:dyDescent="0.25">
      <c r="A9339" s="250"/>
      <c r="B9339" s="250"/>
      <c r="C9339" s="250"/>
      <c r="D9339" s="250"/>
      <c r="E9339" s="250"/>
      <c r="F9339" s="250"/>
    </row>
    <row r="9340" spans="1:6" ht="15" x14ac:dyDescent="0.25">
      <c r="A9340" s="250"/>
      <c r="B9340" s="250"/>
      <c r="C9340" s="250"/>
      <c r="D9340" s="250"/>
      <c r="E9340" s="250"/>
      <c r="F9340" s="250"/>
    </row>
    <row r="9341" spans="1:6" ht="15" x14ac:dyDescent="0.25">
      <c r="A9341" s="250"/>
      <c r="B9341" s="250"/>
      <c r="C9341" s="250"/>
      <c r="D9341" s="250"/>
      <c r="E9341" s="250"/>
      <c r="F9341" s="250"/>
    </row>
    <row r="9342" spans="1:6" ht="15" x14ac:dyDescent="0.25">
      <c r="A9342" s="250"/>
      <c r="B9342" s="250"/>
      <c r="C9342" s="250"/>
      <c r="D9342" s="250"/>
      <c r="E9342" s="250"/>
      <c r="F9342" s="250"/>
    </row>
    <row r="9343" spans="1:6" ht="15" x14ac:dyDescent="0.25">
      <c r="A9343" s="250"/>
      <c r="B9343" s="250"/>
      <c r="C9343" s="250"/>
      <c r="D9343" s="250"/>
      <c r="E9343" s="250"/>
      <c r="F9343" s="250"/>
    </row>
    <row r="9344" spans="1:6" ht="15" x14ac:dyDescent="0.25">
      <c r="A9344" s="250"/>
      <c r="B9344" s="250"/>
      <c r="C9344" s="250"/>
      <c r="D9344" s="250"/>
      <c r="E9344" s="250"/>
      <c r="F9344" s="250"/>
    </row>
    <row r="9345" spans="1:6" ht="15" x14ac:dyDescent="0.25">
      <c r="A9345" s="250"/>
      <c r="B9345" s="250"/>
      <c r="C9345" s="250"/>
      <c r="D9345" s="250"/>
      <c r="E9345" s="250"/>
      <c r="F9345" s="250"/>
    </row>
    <row r="9346" spans="1:6" ht="15" x14ac:dyDescent="0.25">
      <c r="A9346" s="250"/>
      <c r="B9346" s="250"/>
      <c r="C9346" s="250"/>
      <c r="D9346" s="250"/>
      <c r="E9346" s="250"/>
      <c r="F9346" s="250"/>
    </row>
    <row r="9347" spans="1:6" ht="15" x14ac:dyDescent="0.25">
      <c r="A9347" s="250"/>
      <c r="B9347" s="250"/>
      <c r="C9347" s="250"/>
      <c r="D9347" s="250"/>
      <c r="E9347" s="250"/>
      <c r="F9347" s="250"/>
    </row>
    <row r="9348" spans="1:6" ht="15" x14ac:dyDescent="0.25">
      <c r="A9348" s="250"/>
      <c r="B9348" s="250"/>
      <c r="C9348" s="250"/>
      <c r="D9348" s="250"/>
      <c r="E9348" s="250"/>
      <c r="F9348" s="250"/>
    </row>
    <row r="9349" spans="1:6" ht="15" x14ac:dyDescent="0.25">
      <c r="A9349" s="250"/>
      <c r="B9349" s="250"/>
      <c r="C9349" s="250"/>
      <c r="D9349" s="250"/>
      <c r="E9349" s="250"/>
      <c r="F9349" s="250"/>
    </row>
    <row r="9350" spans="1:6" ht="15" x14ac:dyDescent="0.25">
      <c r="A9350" s="250"/>
      <c r="B9350" s="250"/>
      <c r="C9350" s="250"/>
      <c r="D9350" s="250"/>
      <c r="E9350" s="250"/>
      <c r="F9350" s="250"/>
    </row>
    <row r="9351" spans="1:6" ht="15" x14ac:dyDescent="0.25">
      <c r="A9351" s="250"/>
      <c r="B9351" s="250"/>
      <c r="C9351" s="250"/>
      <c r="D9351" s="250"/>
      <c r="E9351" s="250"/>
      <c r="F9351" s="250"/>
    </row>
    <row r="9352" spans="1:6" ht="15" x14ac:dyDescent="0.25">
      <c r="A9352" s="250"/>
      <c r="B9352" s="250"/>
      <c r="C9352" s="250"/>
      <c r="D9352" s="250"/>
      <c r="E9352" s="250"/>
      <c r="F9352" s="250"/>
    </row>
    <row r="9353" spans="1:6" ht="15" x14ac:dyDescent="0.25">
      <c r="A9353" s="250"/>
      <c r="B9353" s="250"/>
      <c r="C9353" s="250"/>
      <c r="D9353" s="250"/>
      <c r="E9353" s="250"/>
      <c r="F9353" s="250"/>
    </row>
    <row r="9354" spans="1:6" ht="15" x14ac:dyDescent="0.25">
      <c r="A9354" s="250"/>
      <c r="B9354" s="250"/>
      <c r="C9354" s="250"/>
      <c r="D9354" s="250"/>
      <c r="E9354" s="250"/>
      <c r="F9354" s="250"/>
    </row>
    <row r="9355" spans="1:6" ht="15" x14ac:dyDescent="0.25">
      <c r="A9355" s="250"/>
      <c r="B9355" s="250"/>
      <c r="C9355" s="250"/>
      <c r="D9355" s="250"/>
      <c r="E9355" s="250"/>
      <c r="F9355" s="250"/>
    </row>
    <row r="9356" spans="1:6" ht="15" x14ac:dyDescent="0.25">
      <c r="A9356" s="250"/>
      <c r="B9356" s="250"/>
      <c r="C9356" s="250"/>
      <c r="D9356" s="250"/>
      <c r="E9356" s="250"/>
      <c r="F9356" s="250"/>
    </row>
    <row r="9357" spans="1:6" ht="15" x14ac:dyDescent="0.25">
      <c r="A9357" s="250"/>
      <c r="B9357" s="250"/>
      <c r="C9357" s="250"/>
      <c r="D9357" s="250"/>
      <c r="E9357" s="250"/>
      <c r="F9357" s="250"/>
    </row>
    <row r="9358" spans="1:6" ht="15" x14ac:dyDescent="0.25">
      <c r="A9358" s="250"/>
      <c r="B9358" s="250"/>
      <c r="C9358" s="250"/>
      <c r="D9358" s="250"/>
      <c r="E9358" s="250"/>
      <c r="F9358" s="250"/>
    </row>
    <row r="9359" spans="1:6" ht="15" x14ac:dyDescent="0.25">
      <c r="A9359" s="250"/>
      <c r="B9359" s="250"/>
      <c r="C9359" s="250"/>
      <c r="D9359" s="250"/>
      <c r="E9359" s="250"/>
      <c r="F9359" s="250"/>
    </row>
    <row r="9360" spans="1:6" ht="15" x14ac:dyDescent="0.25">
      <c r="A9360" s="250"/>
      <c r="B9360" s="250"/>
      <c r="C9360" s="250"/>
      <c r="D9360" s="250"/>
      <c r="E9360" s="250"/>
      <c r="F9360" s="250"/>
    </row>
    <row r="9361" spans="1:6" ht="15" x14ac:dyDescent="0.25">
      <c r="A9361" s="250"/>
      <c r="B9361" s="250"/>
      <c r="C9361" s="250"/>
      <c r="D9361" s="250"/>
      <c r="E9361" s="250"/>
      <c r="F9361" s="250"/>
    </row>
    <row r="9362" spans="1:6" ht="15" x14ac:dyDescent="0.25">
      <c r="A9362" s="250"/>
      <c r="B9362" s="250"/>
      <c r="C9362" s="250"/>
      <c r="D9362" s="250"/>
      <c r="E9362" s="250"/>
      <c r="F9362" s="250"/>
    </row>
    <row r="9363" spans="1:6" ht="15" x14ac:dyDescent="0.25">
      <c r="A9363" s="250"/>
      <c r="B9363" s="250"/>
      <c r="C9363" s="250"/>
      <c r="D9363" s="250"/>
      <c r="E9363" s="250"/>
      <c r="F9363" s="250"/>
    </row>
    <row r="9364" spans="1:6" ht="15" x14ac:dyDescent="0.25">
      <c r="A9364" s="250"/>
      <c r="B9364" s="250"/>
      <c r="C9364" s="250"/>
      <c r="D9364" s="250"/>
      <c r="E9364" s="250"/>
      <c r="F9364" s="250"/>
    </row>
    <row r="9365" spans="1:6" ht="15" x14ac:dyDescent="0.25">
      <c r="A9365" s="250"/>
      <c r="B9365" s="250"/>
      <c r="C9365" s="250"/>
      <c r="D9365" s="250"/>
      <c r="E9365" s="250"/>
      <c r="F9365" s="250"/>
    </row>
    <row r="9366" spans="1:6" ht="15" x14ac:dyDescent="0.25">
      <c r="A9366" s="250"/>
      <c r="B9366" s="250"/>
      <c r="C9366" s="250"/>
      <c r="D9366" s="250"/>
      <c r="E9366" s="250"/>
      <c r="F9366" s="250"/>
    </row>
    <row r="9367" spans="1:6" ht="15" x14ac:dyDescent="0.25">
      <c r="A9367" s="250"/>
      <c r="B9367" s="250"/>
      <c r="C9367" s="250"/>
      <c r="D9367" s="250"/>
      <c r="E9367" s="250"/>
      <c r="F9367" s="250"/>
    </row>
    <row r="9368" spans="1:6" ht="15" x14ac:dyDescent="0.25">
      <c r="A9368" s="250"/>
      <c r="B9368" s="250"/>
      <c r="C9368" s="250"/>
      <c r="D9368" s="250"/>
      <c r="E9368" s="250"/>
      <c r="F9368" s="250"/>
    </row>
    <row r="9369" spans="1:6" ht="15" x14ac:dyDescent="0.25">
      <c r="A9369" s="250"/>
      <c r="B9369" s="250"/>
      <c r="C9369" s="250"/>
      <c r="D9369" s="250"/>
      <c r="E9369" s="250"/>
      <c r="F9369" s="250"/>
    </row>
    <row r="9370" spans="1:6" ht="15" x14ac:dyDescent="0.25">
      <c r="A9370" s="250"/>
      <c r="B9370" s="250"/>
      <c r="C9370" s="250"/>
      <c r="D9370" s="250"/>
      <c r="E9370" s="250"/>
      <c r="F9370" s="250"/>
    </row>
    <row r="9371" spans="1:6" ht="15" x14ac:dyDescent="0.25">
      <c r="A9371" s="250"/>
      <c r="B9371" s="250"/>
      <c r="C9371" s="250"/>
      <c r="D9371" s="250"/>
      <c r="E9371" s="250"/>
      <c r="F9371" s="250"/>
    </row>
    <row r="9372" spans="1:6" ht="15" x14ac:dyDescent="0.25">
      <c r="A9372" s="250"/>
      <c r="B9372" s="250"/>
      <c r="C9372" s="250"/>
      <c r="D9372" s="250"/>
      <c r="E9372" s="250"/>
      <c r="F9372" s="250"/>
    </row>
    <row r="9373" spans="1:6" ht="15" x14ac:dyDescent="0.25">
      <c r="A9373" s="250"/>
      <c r="B9373" s="250"/>
      <c r="C9373" s="250"/>
      <c r="D9373" s="250"/>
      <c r="E9373" s="250"/>
      <c r="F9373" s="250"/>
    </row>
    <row r="9374" spans="1:6" ht="15" x14ac:dyDescent="0.25">
      <c r="A9374" s="250"/>
      <c r="B9374" s="250"/>
      <c r="C9374" s="250"/>
      <c r="D9374" s="250"/>
      <c r="E9374" s="250"/>
      <c r="F9374" s="250"/>
    </row>
    <row r="9375" spans="1:6" ht="15" x14ac:dyDescent="0.25">
      <c r="A9375" s="250"/>
      <c r="B9375" s="250"/>
      <c r="C9375" s="250"/>
      <c r="D9375" s="250"/>
      <c r="E9375" s="250"/>
      <c r="F9375" s="250"/>
    </row>
    <row r="9376" spans="1:6" ht="15" x14ac:dyDescent="0.25">
      <c r="A9376" s="250"/>
      <c r="B9376" s="250"/>
      <c r="C9376" s="250"/>
      <c r="D9376" s="250"/>
      <c r="E9376" s="250"/>
      <c r="F9376" s="250"/>
    </row>
    <row r="9377" spans="1:6" ht="15" x14ac:dyDescent="0.25">
      <c r="A9377" s="250"/>
      <c r="B9377" s="250"/>
      <c r="C9377" s="250"/>
      <c r="D9377" s="250"/>
      <c r="E9377" s="250"/>
      <c r="F9377" s="250"/>
    </row>
    <row r="9378" spans="1:6" ht="15" x14ac:dyDescent="0.25">
      <c r="A9378" s="250"/>
      <c r="B9378" s="250"/>
      <c r="C9378" s="250"/>
      <c r="D9378" s="250"/>
      <c r="E9378" s="250"/>
      <c r="F9378" s="250"/>
    </row>
    <row r="9379" spans="1:6" ht="15" x14ac:dyDescent="0.25">
      <c r="A9379" s="250"/>
      <c r="B9379" s="250"/>
      <c r="C9379" s="250"/>
      <c r="D9379" s="250"/>
      <c r="E9379" s="250"/>
      <c r="F9379" s="250"/>
    </row>
    <row r="9380" spans="1:6" ht="15" x14ac:dyDescent="0.25">
      <c r="A9380" s="250"/>
      <c r="B9380" s="250"/>
      <c r="C9380" s="250"/>
      <c r="D9380" s="250"/>
      <c r="E9380" s="250"/>
      <c r="F9380" s="250"/>
    </row>
    <row r="9381" spans="1:6" ht="15" x14ac:dyDescent="0.25">
      <c r="A9381" s="250"/>
      <c r="B9381" s="250"/>
      <c r="C9381" s="250"/>
      <c r="D9381" s="250"/>
      <c r="E9381" s="250"/>
      <c r="F9381" s="250"/>
    </row>
    <row r="9382" spans="1:6" ht="15" x14ac:dyDescent="0.25">
      <c r="A9382" s="250"/>
      <c r="B9382" s="250"/>
      <c r="C9382" s="250"/>
      <c r="D9382" s="250"/>
      <c r="E9382" s="250"/>
      <c r="F9382" s="250"/>
    </row>
    <row r="9383" spans="1:6" ht="15" x14ac:dyDescent="0.25">
      <c r="A9383" s="250"/>
      <c r="B9383" s="250"/>
      <c r="C9383" s="250"/>
      <c r="D9383" s="250"/>
      <c r="E9383" s="250"/>
      <c r="F9383" s="250"/>
    </row>
    <row r="9384" spans="1:6" ht="15" x14ac:dyDescent="0.25">
      <c r="A9384" s="250"/>
      <c r="B9384" s="250"/>
      <c r="C9384" s="250"/>
      <c r="D9384" s="250"/>
      <c r="E9384" s="250"/>
      <c r="F9384" s="250"/>
    </row>
    <row r="9385" spans="1:6" ht="15" x14ac:dyDescent="0.25">
      <c r="A9385" s="250"/>
      <c r="B9385" s="250"/>
      <c r="C9385" s="250"/>
      <c r="D9385" s="250"/>
      <c r="E9385" s="250"/>
      <c r="F9385" s="250"/>
    </row>
    <row r="9386" spans="1:6" ht="15" x14ac:dyDescent="0.25">
      <c r="A9386" s="250"/>
      <c r="B9386" s="250"/>
      <c r="C9386" s="250"/>
      <c r="D9386" s="250"/>
      <c r="E9386" s="250"/>
      <c r="F9386" s="250"/>
    </row>
    <row r="9387" spans="1:6" ht="15" x14ac:dyDescent="0.25">
      <c r="A9387" s="250"/>
      <c r="B9387" s="250"/>
      <c r="C9387" s="250"/>
      <c r="D9387" s="250"/>
      <c r="E9387" s="250"/>
      <c r="F9387" s="250"/>
    </row>
    <row r="9388" spans="1:6" ht="15" x14ac:dyDescent="0.25">
      <c r="A9388" s="250"/>
      <c r="B9388" s="250"/>
      <c r="C9388" s="250"/>
      <c r="D9388" s="250"/>
      <c r="E9388" s="250"/>
      <c r="F9388" s="250"/>
    </row>
    <row r="9389" spans="1:6" ht="15" x14ac:dyDescent="0.25">
      <c r="A9389" s="250"/>
      <c r="B9389" s="250"/>
      <c r="C9389" s="250"/>
      <c r="D9389" s="250"/>
      <c r="E9389" s="250"/>
      <c r="F9389" s="250"/>
    </row>
    <row r="9390" spans="1:6" ht="15" x14ac:dyDescent="0.25">
      <c r="A9390" s="250"/>
      <c r="B9390" s="250"/>
      <c r="C9390" s="250"/>
      <c r="D9390" s="250"/>
      <c r="E9390" s="250"/>
      <c r="F9390" s="250"/>
    </row>
    <row r="9391" spans="1:6" ht="15" x14ac:dyDescent="0.25">
      <c r="A9391" s="250"/>
      <c r="B9391" s="250"/>
      <c r="C9391" s="250"/>
      <c r="D9391" s="250"/>
      <c r="E9391" s="250"/>
      <c r="F9391" s="250"/>
    </row>
    <row r="9392" spans="1:6" ht="15" x14ac:dyDescent="0.25">
      <c r="A9392" s="250"/>
      <c r="B9392" s="250"/>
      <c r="C9392" s="250"/>
      <c r="D9392" s="250"/>
      <c r="E9392" s="250"/>
      <c r="F9392" s="250"/>
    </row>
    <row r="9393" spans="1:6" ht="15" x14ac:dyDescent="0.25">
      <c r="A9393" s="250"/>
      <c r="B9393" s="250"/>
      <c r="C9393" s="250"/>
      <c r="D9393" s="250"/>
      <c r="E9393" s="250"/>
      <c r="F9393" s="250"/>
    </row>
    <row r="9394" spans="1:6" ht="15" x14ac:dyDescent="0.25">
      <c r="A9394" s="250"/>
      <c r="B9394" s="250"/>
      <c r="C9394" s="250"/>
      <c r="D9394" s="250"/>
      <c r="E9394" s="250"/>
      <c r="F9394" s="250"/>
    </row>
    <row r="9395" spans="1:6" ht="15" x14ac:dyDescent="0.25">
      <c r="A9395" s="250"/>
      <c r="B9395" s="250"/>
      <c r="C9395" s="250"/>
      <c r="D9395" s="250"/>
      <c r="E9395" s="250"/>
      <c r="F9395" s="250"/>
    </row>
    <row r="9396" spans="1:6" ht="15" x14ac:dyDescent="0.25">
      <c r="A9396" s="250"/>
      <c r="B9396" s="250"/>
      <c r="C9396" s="250"/>
      <c r="D9396" s="250"/>
      <c r="E9396" s="250"/>
      <c r="F9396" s="250"/>
    </row>
    <row r="9397" spans="1:6" ht="15" x14ac:dyDescent="0.25">
      <c r="A9397" s="250"/>
      <c r="B9397" s="250"/>
      <c r="C9397" s="250"/>
      <c r="D9397" s="250"/>
      <c r="E9397" s="250"/>
      <c r="F9397" s="250"/>
    </row>
    <row r="9398" spans="1:6" ht="15" x14ac:dyDescent="0.25">
      <c r="A9398" s="250"/>
      <c r="B9398" s="250"/>
      <c r="C9398" s="250"/>
      <c r="D9398" s="250"/>
      <c r="E9398" s="250"/>
      <c r="F9398" s="250"/>
    </row>
    <row r="9399" spans="1:6" ht="15" x14ac:dyDescent="0.25">
      <c r="A9399" s="250"/>
      <c r="B9399" s="250"/>
      <c r="C9399" s="250"/>
      <c r="D9399" s="250"/>
      <c r="E9399" s="250"/>
      <c r="F9399" s="250"/>
    </row>
    <row r="9400" spans="1:6" ht="15" x14ac:dyDescent="0.25">
      <c r="A9400" s="250"/>
      <c r="B9400" s="250"/>
      <c r="C9400" s="250"/>
      <c r="D9400" s="250"/>
      <c r="E9400" s="250"/>
      <c r="F9400" s="250"/>
    </row>
    <row r="9401" spans="1:6" ht="15" x14ac:dyDescent="0.25">
      <c r="A9401" s="250"/>
      <c r="B9401" s="250"/>
      <c r="C9401" s="250"/>
      <c r="D9401" s="250"/>
      <c r="E9401" s="250"/>
      <c r="F9401" s="250"/>
    </row>
    <row r="9402" spans="1:6" ht="15" x14ac:dyDescent="0.25">
      <c r="A9402" s="250"/>
      <c r="B9402" s="250"/>
      <c r="C9402" s="250"/>
      <c r="D9402" s="250"/>
      <c r="E9402" s="250"/>
      <c r="F9402" s="250"/>
    </row>
    <row r="9403" spans="1:6" ht="15" x14ac:dyDescent="0.25">
      <c r="A9403" s="250"/>
      <c r="B9403" s="250"/>
      <c r="C9403" s="250"/>
      <c r="D9403" s="250"/>
      <c r="E9403" s="250"/>
      <c r="F9403" s="250"/>
    </row>
    <row r="9404" spans="1:6" ht="15" x14ac:dyDescent="0.25">
      <c r="A9404" s="250"/>
      <c r="B9404" s="250"/>
      <c r="C9404" s="250"/>
      <c r="D9404" s="250"/>
      <c r="E9404" s="250"/>
      <c r="F9404" s="250"/>
    </row>
    <row r="9405" spans="1:6" ht="15" x14ac:dyDescent="0.25">
      <c r="A9405" s="250"/>
      <c r="B9405" s="250"/>
      <c r="C9405" s="250"/>
      <c r="D9405" s="250"/>
      <c r="E9405" s="250"/>
      <c r="F9405" s="250"/>
    </row>
    <row r="9406" spans="1:6" ht="15" x14ac:dyDescent="0.25">
      <c r="A9406" s="250"/>
      <c r="B9406" s="250"/>
      <c r="C9406" s="250"/>
      <c r="D9406" s="250"/>
      <c r="E9406" s="250"/>
      <c r="F9406" s="250"/>
    </row>
    <row r="9407" spans="1:6" ht="15" x14ac:dyDescent="0.25">
      <c r="A9407" s="250"/>
      <c r="B9407" s="250"/>
      <c r="C9407" s="250"/>
      <c r="D9407" s="250"/>
      <c r="E9407" s="250"/>
      <c r="F9407" s="250"/>
    </row>
    <row r="9408" spans="1:6" ht="15" x14ac:dyDescent="0.25">
      <c r="A9408" s="250"/>
      <c r="B9408" s="250"/>
      <c r="C9408" s="250"/>
      <c r="D9408" s="250"/>
      <c r="E9408" s="250"/>
      <c r="F9408" s="250"/>
    </row>
    <row r="9409" spans="1:6" ht="15" x14ac:dyDescent="0.25">
      <c r="A9409" s="250"/>
      <c r="B9409" s="250"/>
      <c r="C9409" s="250"/>
      <c r="D9409" s="250"/>
      <c r="E9409" s="250"/>
      <c r="F9409" s="250"/>
    </row>
    <row r="9410" spans="1:6" ht="15" x14ac:dyDescent="0.25">
      <c r="A9410" s="250"/>
      <c r="B9410" s="250"/>
      <c r="C9410" s="250"/>
      <c r="D9410" s="250"/>
      <c r="E9410" s="250"/>
      <c r="F9410" s="250"/>
    </row>
    <row r="9411" spans="1:6" ht="15" x14ac:dyDescent="0.25">
      <c r="A9411" s="250"/>
      <c r="B9411" s="250"/>
      <c r="C9411" s="250"/>
      <c r="D9411" s="250"/>
      <c r="E9411" s="250"/>
      <c r="F9411" s="250"/>
    </row>
    <row r="9412" spans="1:6" ht="15" x14ac:dyDescent="0.25">
      <c r="A9412" s="250"/>
      <c r="B9412" s="250"/>
      <c r="C9412" s="250"/>
      <c r="D9412" s="250"/>
      <c r="E9412" s="250"/>
      <c r="F9412" s="250"/>
    </row>
    <row r="9413" spans="1:6" ht="15" x14ac:dyDescent="0.25">
      <c r="A9413" s="250"/>
      <c r="B9413" s="250"/>
      <c r="C9413" s="250"/>
      <c r="D9413" s="250"/>
      <c r="E9413" s="250"/>
      <c r="F9413" s="250"/>
    </row>
    <row r="9414" spans="1:6" ht="15" x14ac:dyDescent="0.25">
      <c r="A9414" s="250"/>
      <c r="B9414" s="250"/>
      <c r="C9414" s="250"/>
      <c r="D9414" s="250"/>
      <c r="E9414" s="250"/>
      <c r="F9414" s="250"/>
    </row>
    <row r="9415" spans="1:6" ht="15" x14ac:dyDescent="0.25">
      <c r="A9415" s="250"/>
      <c r="B9415" s="250"/>
      <c r="C9415" s="250"/>
      <c r="D9415" s="250"/>
      <c r="E9415" s="250"/>
      <c r="F9415" s="250"/>
    </row>
    <row r="9416" spans="1:6" ht="15" x14ac:dyDescent="0.25">
      <c r="A9416" s="250"/>
      <c r="B9416" s="250"/>
      <c r="C9416" s="250"/>
      <c r="D9416" s="250"/>
      <c r="E9416" s="250"/>
      <c r="F9416" s="250"/>
    </row>
    <row r="9417" spans="1:6" ht="15" x14ac:dyDescent="0.25">
      <c r="A9417" s="250"/>
      <c r="B9417" s="250"/>
      <c r="C9417" s="250"/>
      <c r="D9417" s="250"/>
      <c r="E9417" s="250"/>
      <c r="F9417" s="250"/>
    </row>
    <row r="9418" spans="1:6" ht="15" x14ac:dyDescent="0.25">
      <c r="A9418" s="250"/>
      <c r="B9418" s="250"/>
      <c r="C9418" s="250"/>
      <c r="D9418" s="250"/>
      <c r="E9418" s="250"/>
      <c r="F9418" s="250"/>
    </row>
    <row r="9419" spans="1:6" ht="15" x14ac:dyDescent="0.25">
      <c r="A9419" s="250"/>
      <c r="B9419" s="250"/>
      <c r="C9419" s="250"/>
      <c r="D9419" s="250"/>
      <c r="E9419" s="250"/>
      <c r="F9419" s="250"/>
    </row>
    <row r="9420" spans="1:6" ht="15" x14ac:dyDescent="0.25">
      <c r="A9420" s="250"/>
      <c r="B9420" s="250"/>
      <c r="C9420" s="250"/>
      <c r="D9420" s="250"/>
      <c r="E9420" s="250"/>
      <c r="F9420" s="250"/>
    </row>
    <row r="9421" spans="1:6" ht="15" x14ac:dyDescent="0.25">
      <c r="A9421" s="250"/>
      <c r="B9421" s="250"/>
      <c r="C9421" s="250"/>
      <c r="D9421" s="250"/>
      <c r="E9421" s="250"/>
      <c r="F9421" s="250"/>
    </row>
    <row r="9422" spans="1:6" ht="15" x14ac:dyDescent="0.25">
      <c r="A9422" s="250"/>
      <c r="B9422" s="250"/>
      <c r="C9422" s="250"/>
      <c r="D9422" s="250"/>
      <c r="E9422" s="250"/>
      <c r="F9422" s="250"/>
    </row>
    <row r="9423" spans="1:6" ht="15" x14ac:dyDescent="0.25">
      <c r="A9423" s="250"/>
      <c r="B9423" s="250"/>
      <c r="C9423" s="250"/>
      <c r="D9423" s="250"/>
      <c r="E9423" s="250"/>
      <c r="F9423" s="250"/>
    </row>
    <row r="9424" spans="1:6" ht="15" x14ac:dyDescent="0.25">
      <c r="A9424" s="250"/>
      <c r="B9424" s="250"/>
      <c r="C9424" s="250"/>
      <c r="D9424" s="250"/>
      <c r="E9424" s="250"/>
      <c r="F9424" s="250"/>
    </row>
    <row r="9425" spans="1:6" ht="15" x14ac:dyDescent="0.25">
      <c r="A9425" s="250"/>
      <c r="B9425" s="250"/>
      <c r="C9425" s="250"/>
      <c r="D9425" s="250"/>
      <c r="E9425" s="250"/>
      <c r="F9425" s="250"/>
    </row>
    <row r="9426" spans="1:6" ht="15" x14ac:dyDescent="0.25">
      <c r="A9426" s="250"/>
      <c r="B9426" s="250"/>
      <c r="C9426" s="250"/>
      <c r="D9426" s="250"/>
      <c r="E9426" s="250"/>
      <c r="F9426" s="250"/>
    </row>
    <row r="9427" spans="1:6" ht="15" x14ac:dyDescent="0.25">
      <c r="A9427" s="250"/>
      <c r="B9427" s="250"/>
      <c r="C9427" s="250"/>
      <c r="D9427" s="250"/>
      <c r="E9427" s="250"/>
      <c r="F9427" s="250"/>
    </row>
    <row r="9428" spans="1:6" ht="15" x14ac:dyDescent="0.25">
      <c r="A9428" s="250"/>
      <c r="B9428" s="250"/>
      <c r="C9428" s="250"/>
      <c r="D9428" s="250"/>
      <c r="E9428" s="250"/>
      <c r="F9428" s="250"/>
    </row>
    <row r="9429" spans="1:6" ht="15" x14ac:dyDescent="0.25">
      <c r="A9429" s="250"/>
      <c r="B9429" s="250"/>
      <c r="C9429" s="250"/>
      <c r="D9429" s="250"/>
      <c r="E9429" s="250"/>
      <c r="F9429" s="250"/>
    </row>
    <row r="9430" spans="1:6" ht="15" x14ac:dyDescent="0.25">
      <c r="A9430" s="250"/>
      <c r="B9430" s="250"/>
      <c r="C9430" s="250"/>
      <c r="D9430" s="250"/>
      <c r="E9430" s="250"/>
      <c r="F9430" s="250"/>
    </row>
    <row r="9431" spans="1:6" ht="15" x14ac:dyDescent="0.25">
      <c r="A9431" s="250"/>
      <c r="B9431" s="250"/>
      <c r="C9431" s="250"/>
      <c r="D9431" s="250"/>
      <c r="E9431" s="250"/>
      <c r="F9431" s="250"/>
    </row>
    <row r="9432" spans="1:6" ht="15" x14ac:dyDescent="0.25">
      <c r="A9432" s="250"/>
      <c r="B9432" s="250"/>
      <c r="C9432" s="250"/>
      <c r="D9432" s="250"/>
      <c r="E9432" s="250"/>
      <c r="F9432" s="250"/>
    </row>
    <row r="9433" spans="1:6" ht="15" x14ac:dyDescent="0.25">
      <c r="A9433" s="250"/>
      <c r="B9433" s="250"/>
      <c r="C9433" s="250"/>
      <c r="D9433" s="250"/>
      <c r="E9433" s="250"/>
      <c r="F9433" s="250"/>
    </row>
    <row r="9434" spans="1:6" ht="15" x14ac:dyDescent="0.25">
      <c r="A9434" s="250"/>
      <c r="B9434" s="250"/>
      <c r="C9434" s="250"/>
      <c r="D9434" s="250"/>
      <c r="E9434" s="250"/>
      <c r="F9434" s="250"/>
    </row>
    <row r="9435" spans="1:6" ht="15" x14ac:dyDescent="0.25">
      <c r="A9435" s="250"/>
      <c r="B9435" s="250"/>
      <c r="C9435" s="250"/>
      <c r="D9435" s="250"/>
      <c r="E9435" s="250"/>
      <c r="F9435" s="250"/>
    </row>
    <row r="9436" spans="1:6" ht="15" x14ac:dyDescent="0.25">
      <c r="A9436" s="250"/>
      <c r="B9436" s="250"/>
      <c r="C9436" s="250"/>
      <c r="D9436" s="250"/>
      <c r="E9436" s="250"/>
      <c r="F9436" s="250"/>
    </row>
    <row r="9437" spans="1:6" ht="15" x14ac:dyDescent="0.25">
      <c r="A9437" s="250"/>
      <c r="B9437" s="250"/>
      <c r="C9437" s="250"/>
      <c r="D9437" s="250"/>
      <c r="E9437" s="250"/>
      <c r="F9437" s="250"/>
    </row>
    <row r="9438" spans="1:6" ht="15" x14ac:dyDescent="0.25">
      <c r="A9438" s="250"/>
      <c r="B9438" s="250"/>
      <c r="C9438" s="250"/>
      <c r="D9438" s="250"/>
      <c r="E9438" s="250"/>
      <c r="F9438" s="250"/>
    </row>
    <row r="9439" spans="1:6" ht="15" x14ac:dyDescent="0.25">
      <c r="A9439" s="250"/>
      <c r="B9439" s="250"/>
      <c r="C9439" s="250"/>
      <c r="D9439" s="250"/>
      <c r="E9439" s="250"/>
      <c r="F9439" s="250"/>
    </row>
    <row r="9440" spans="1:6" ht="15" x14ac:dyDescent="0.25">
      <c r="A9440" s="250"/>
      <c r="B9440" s="250"/>
      <c r="C9440" s="250"/>
      <c r="D9440" s="250"/>
      <c r="E9440" s="250"/>
      <c r="F9440" s="250"/>
    </row>
    <row r="9441" spans="1:6" ht="15" x14ac:dyDescent="0.25">
      <c r="A9441" s="250"/>
      <c r="B9441" s="250"/>
      <c r="C9441" s="250"/>
      <c r="D9441" s="250"/>
      <c r="E9441" s="250"/>
      <c r="F9441" s="250"/>
    </row>
    <row r="9442" spans="1:6" ht="15" x14ac:dyDescent="0.25">
      <c r="A9442" s="250"/>
      <c r="B9442" s="250"/>
      <c r="C9442" s="250"/>
      <c r="D9442" s="250"/>
      <c r="E9442" s="250"/>
      <c r="F9442" s="250"/>
    </row>
    <row r="9443" spans="1:6" ht="15" x14ac:dyDescent="0.25">
      <c r="A9443" s="250"/>
      <c r="B9443" s="250"/>
      <c r="C9443" s="250"/>
      <c r="D9443" s="250"/>
      <c r="E9443" s="250"/>
      <c r="F9443" s="250"/>
    </row>
    <row r="9444" spans="1:6" ht="15" x14ac:dyDescent="0.25">
      <c r="A9444" s="250"/>
      <c r="B9444" s="250"/>
      <c r="C9444" s="250"/>
      <c r="D9444" s="250"/>
      <c r="E9444" s="250"/>
      <c r="F9444" s="250"/>
    </row>
    <row r="9445" spans="1:6" ht="15" x14ac:dyDescent="0.25">
      <c r="A9445" s="250"/>
      <c r="B9445" s="250"/>
      <c r="C9445" s="250"/>
      <c r="D9445" s="250"/>
      <c r="E9445" s="250"/>
      <c r="F9445" s="250"/>
    </row>
    <row r="9446" spans="1:6" ht="15" x14ac:dyDescent="0.25">
      <c r="A9446" s="250"/>
      <c r="B9446" s="250"/>
      <c r="C9446" s="250"/>
      <c r="D9446" s="250"/>
      <c r="E9446" s="250"/>
      <c r="F9446" s="250"/>
    </row>
    <row r="9447" spans="1:6" ht="15" x14ac:dyDescent="0.25">
      <c r="A9447" s="250"/>
      <c r="B9447" s="250"/>
      <c r="C9447" s="250"/>
      <c r="D9447" s="250"/>
      <c r="E9447" s="250"/>
      <c r="F9447" s="250"/>
    </row>
    <row r="9448" spans="1:6" ht="15" x14ac:dyDescent="0.25">
      <c r="A9448" s="250"/>
      <c r="B9448" s="250"/>
      <c r="C9448" s="250"/>
      <c r="D9448" s="250"/>
      <c r="E9448" s="250"/>
      <c r="F9448" s="250"/>
    </row>
    <row r="9449" spans="1:6" ht="15" x14ac:dyDescent="0.25">
      <c r="A9449" s="250"/>
      <c r="B9449" s="250"/>
      <c r="C9449" s="250"/>
      <c r="D9449" s="250"/>
      <c r="E9449" s="250"/>
      <c r="F9449" s="250"/>
    </row>
    <row r="9450" spans="1:6" ht="15" x14ac:dyDescent="0.25">
      <c r="A9450" s="250"/>
      <c r="B9450" s="250"/>
      <c r="C9450" s="250"/>
      <c r="D9450" s="250"/>
      <c r="E9450" s="250"/>
      <c r="F9450" s="250"/>
    </row>
    <row r="9451" spans="1:6" ht="15" x14ac:dyDescent="0.25">
      <c r="A9451" s="250"/>
      <c r="B9451" s="250"/>
      <c r="C9451" s="250"/>
      <c r="D9451" s="250"/>
      <c r="E9451" s="250"/>
      <c r="F9451" s="250"/>
    </row>
    <row r="9452" spans="1:6" ht="15" x14ac:dyDescent="0.25">
      <c r="A9452" s="250"/>
      <c r="B9452" s="250"/>
      <c r="C9452" s="250"/>
      <c r="D9452" s="250"/>
      <c r="E9452" s="250"/>
      <c r="F9452" s="250"/>
    </row>
    <row r="9453" spans="1:6" ht="15" x14ac:dyDescent="0.25">
      <c r="A9453" s="250"/>
      <c r="B9453" s="250"/>
      <c r="C9453" s="250"/>
      <c r="D9453" s="250"/>
      <c r="E9453" s="250"/>
      <c r="F9453" s="250"/>
    </row>
    <row r="9454" spans="1:6" ht="15" x14ac:dyDescent="0.25">
      <c r="A9454" s="250"/>
      <c r="B9454" s="250"/>
      <c r="C9454" s="250"/>
      <c r="D9454" s="250"/>
      <c r="E9454" s="250"/>
      <c r="F9454" s="250"/>
    </row>
    <row r="9455" spans="1:6" ht="15" x14ac:dyDescent="0.25">
      <c r="A9455" s="250"/>
      <c r="B9455" s="250"/>
      <c r="C9455" s="250"/>
      <c r="D9455" s="250"/>
      <c r="E9455" s="250"/>
      <c r="F9455" s="250"/>
    </row>
    <row r="9456" spans="1:6" ht="15" x14ac:dyDescent="0.25">
      <c r="A9456" s="250"/>
      <c r="B9456" s="250"/>
      <c r="C9456" s="250"/>
      <c r="D9456" s="250"/>
      <c r="E9456" s="250"/>
      <c r="F9456" s="250"/>
    </row>
    <row r="9457" spans="1:6" ht="15" x14ac:dyDescent="0.25">
      <c r="A9457" s="250"/>
      <c r="B9457" s="250"/>
      <c r="C9457" s="250"/>
      <c r="D9457" s="250"/>
      <c r="E9457" s="250"/>
      <c r="F9457" s="250"/>
    </row>
    <row r="9458" spans="1:6" ht="15" x14ac:dyDescent="0.25">
      <c r="A9458" s="250"/>
      <c r="B9458" s="250"/>
      <c r="C9458" s="250"/>
      <c r="D9458" s="250"/>
      <c r="E9458" s="250"/>
      <c r="F9458" s="250"/>
    </row>
    <row r="9459" spans="1:6" ht="15" x14ac:dyDescent="0.25">
      <c r="A9459" s="250"/>
      <c r="B9459" s="250"/>
      <c r="C9459" s="250"/>
      <c r="D9459" s="250"/>
      <c r="E9459" s="250"/>
      <c r="F9459" s="250"/>
    </row>
    <row r="9460" spans="1:6" ht="15" x14ac:dyDescent="0.25">
      <c r="A9460" s="250"/>
      <c r="B9460" s="250"/>
      <c r="C9460" s="250"/>
      <c r="D9460" s="250"/>
      <c r="E9460" s="250"/>
      <c r="F9460" s="250"/>
    </row>
    <row r="9461" spans="1:6" ht="15" x14ac:dyDescent="0.25">
      <c r="A9461" s="250"/>
      <c r="B9461" s="250"/>
      <c r="C9461" s="250"/>
      <c r="D9461" s="250"/>
      <c r="E9461" s="250"/>
      <c r="F9461" s="250"/>
    </row>
    <row r="9462" spans="1:6" ht="15" x14ac:dyDescent="0.25">
      <c r="A9462" s="250"/>
      <c r="B9462" s="250"/>
      <c r="C9462" s="250"/>
      <c r="D9462" s="250"/>
      <c r="E9462" s="250"/>
      <c r="F9462" s="250"/>
    </row>
    <row r="9463" spans="1:6" ht="15" x14ac:dyDescent="0.25">
      <c r="A9463" s="250"/>
      <c r="B9463" s="250"/>
      <c r="C9463" s="250"/>
      <c r="D9463" s="250"/>
      <c r="E9463" s="250"/>
      <c r="F9463" s="250"/>
    </row>
    <row r="9464" spans="1:6" ht="15" x14ac:dyDescent="0.25">
      <c r="A9464" s="250"/>
      <c r="B9464" s="250"/>
      <c r="C9464" s="250"/>
      <c r="D9464" s="250"/>
      <c r="E9464" s="250"/>
      <c r="F9464" s="250"/>
    </row>
    <row r="9465" spans="1:6" ht="15" x14ac:dyDescent="0.25">
      <c r="A9465" s="250"/>
      <c r="B9465" s="250"/>
      <c r="C9465" s="250"/>
      <c r="D9465" s="250"/>
      <c r="E9465" s="250"/>
      <c r="F9465" s="250"/>
    </row>
    <row r="9466" spans="1:6" ht="15" x14ac:dyDescent="0.25">
      <c r="A9466" s="250"/>
      <c r="B9466" s="250"/>
      <c r="C9466" s="250"/>
      <c r="D9466" s="250"/>
      <c r="E9466" s="250"/>
      <c r="F9466" s="250"/>
    </row>
    <row r="9467" spans="1:6" ht="15" x14ac:dyDescent="0.25">
      <c r="A9467" s="250"/>
      <c r="B9467" s="250"/>
      <c r="C9467" s="250"/>
      <c r="D9467" s="250"/>
      <c r="E9467" s="250"/>
      <c r="F9467" s="250"/>
    </row>
    <row r="9468" spans="1:6" ht="15" x14ac:dyDescent="0.25">
      <c r="A9468" s="250"/>
      <c r="B9468" s="250"/>
      <c r="C9468" s="250"/>
      <c r="D9468" s="250"/>
      <c r="E9468" s="250"/>
      <c r="F9468" s="250"/>
    </row>
    <row r="9469" spans="1:6" ht="15" x14ac:dyDescent="0.25">
      <c r="A9469" s="250"/>
      <c r="B9469" s="250"/>
      <c r="C9469" s="250"/>
      <c r="D9469" s="250"/>
      <c r="E9469" s="250"/>
      <c r="F9469" s="250"/>
    </row>
    <row r="9470" spans="1:6" ht="15" x14ac:dyDescent="0.25">
      <c r="A9470" s="250"/>
      <c r="B9470" s="250"/>
      <c r="C9470" s="250"/>
      <c r="D9470" s="250"/>
      <c r="E9470" s="250"/>
      <c r="F9470" s="250"/>
    </row>
    <row r="9471" spans="1:6" ht="15" x14ac:dyDescent="0.25">
      <c r="A9471" s="250"/>
      <c r="B9471" s="250"/>
      <c r="C9471" s="250"/>
      <c r="D9471" s="250"/>
      <c r="E9471" s="250"/>
      <c r="F9471" s="250"/>
    </row>
    <row r="9472" spans="1:6" ht="15" x14ac:dyDescent="0.25">
      <c r="A9472" s="250"/>
      <c r="B9472" s="250"/>
      <c r="C9472" s="250"/>
      <c r="D9472" s="250"/>
      <c r="E9472" s="250"/>
      <c r="F9472" s="250"/>
    </row>
    <row r="9473" spans="1:6" ht="15" x14ac:dyDescent="0.25">
      <c r="A9473" s="250"/>
      <c r="B9473" s="250"/>
      <c r="C9473" s="250"/>
      <c r="D9473" s="250"/>
      <c r="E9473" s="250"/>
      <c r="F9473" s="250"/>
    </row>
    <row r="9474" spans="1:6" ht="15" x14ac:dyDescent="0.25">
      <c r="A9474" s="250"/>
      <c r="B9474" s="250"/>
      <c r="C9474" s="250"/>
      <c r="D9474" s="250"/>
      <c r="E9474" s="250"/>
      <c r="F9474" s="250"/>
    </row>
    <row r="9475" spans="1:6" ht="15" x14ac:dyDescent="0.25">
      <c r="A9475" s="250"/>
      <c r="B9475" s="250"/>
      <c r="C9475" s="250"/>
      <c r="D9475" s="250"/>
      <c r="E9475" s="250"/>
      <c r="F9475" s="250"/>
    </row>
    <row r="9476" spans="1:6" ht="15" x14ac:dyDescent="0.25">
      <c r="A9476" s="250"/>
      <c r="B9476" s="250"/>
      <c r="C9476" s="250"/>
      <c r="D9476" s="250"/>
      <c r="E9476" s="250"/>
      <c r="F9476" s="250"/>
    </row>
    <row r="9477" spans="1:6" ht="15" x14ac:dyDescent="0.25">
      <c r="A9477" s="250"/>
      <c r="B9477" s="250"/>
      <c r="C9477" s="250"/>
      <c r="D9477" s="250"/>
      <c r="E9477" s="250"/>
      <c r="F9477" s="250"/>
    </row>
    <row r="9478" spans="1:6" ht="15" x14ac:dyDescent="0.25">
      <c r="A9478" s="250"/>
      <c r="B9478" s="250"/>
      <c r="C9478" s="250"/>
      <c r="D9478" s="250"/>
      <c r="E9478" s="250"/>
      <c r="F9478" s="250"/>
    </row>
    <row r="9479" spans="1:6" ht="15" x14ac:dyDescent="0.25">
      <c r="A9479" s="250"/>
      <c r="B9479" s="250"/>
      <c r="C9479" s="250"/>
      <c r="D9479" s="250"/>
      <c r="E9479" s="250"/>
      <c r="F9479" s="250"/>
    </row>
    <row r="9480" spans="1:6" ht="15" x14ac:dyDescent="0.25">
      <c r="A9480" s="250"/>
      <c r="B9480" s="250"/>
      <c r="C9480" s="250"/>
      <c r="D9480" s="250"/>
      <c r="E9480" s="250"/>
      <c r="F9480" s="250"/>
    </row>
    <row r="9481" spans="1:6" ht="15" x14ac:dyDescent="0.25">
      <c r="A9481" s="250"/>
      <c r="B9481" s="250"/>
      <c r="C9481" s="250"/>
      <c r="D9481" s="250"/>
      <c r="E9481" s="250"/>
      <c r="F9481" s="250"/>
    </row>
    <row r="9482" spans="1:6" ht="15" x14ac:dyDescent="0.25">
      <c r="A9482" s="250"/>
      <c r="B9482" s="250"/>
      <c r="C9482" s="250"/>
      <c r="D9482" s="250"/>
      <c r="E9482" s="250"/>
      <c r="F9482" s="250"/>
    </row>
    <row r="9483" spans="1:6" ht="15" x14ac:dyDescent="0.25">
      <c r="A9483" s="250"/>
      <c r="B9483" s="250"/>
      <c r="C9483" s="250"/>
      <c r="D9483" s="250"/>
      <c r="E9483" s="250"/>
      <c r="F9483" s="250"/>
    </row>
    <row r="9484" spans="1:6" ht="15" x14ac:dyDescent="0.25">
      <c r="A9484" s="250"/>
      <c r="B9484" s="250"/>
      <c r="C9484" s="250"/>
      <c r="D9484" s="250"/>
      <c r="E9484" s="250"/>
      <c r="F9484" s="250"/>
    </row>
    <row r="9485" spans="1:6" ht="15" x14ac:dyDescent="0.25">
      <c r="A9485" s="250"/>
      <c r="B9485" s="250"/>
      <c r="C9485" s="250"/>
      <c r="D9485" s="250"/>
      <c r="E9485" s="250"/>
      <c r="F9485" s="250"/>
    </row>
    <row r="9486" spans="1:6" ht="15" x14ac:dyDescent="0.25">
      <c r="A9486" s="250"/>
      <c r="B9486" s="250"/>
      <c r="C9486" s="250"/>
      <c r="D9486" s="250"/>
      <c r="E9486" s="250"/>
      <c r="F9486" s="250"/>
    </row>
    <row r="9487" spans="1:6" ht="15" x14ac:dyDescent="0.25">
      <c r="A9487" s="250"/>
      <c r="B9487" s="250"/>
      <c r="C9487" s="250"/>
      <c r="D9487" s="250"/>
      <c r="E9487" s="250"/>
      <c r="F9487" s="250"/>
    </row>
    <row r="9488" spans="1:6" ht="15" x14ac:dyDescent="0.25">
      <c r="A9488" s="250"/>
      <c r="B9488" s="250"/>
      <c r="C9488" s="250"/>
      <c r="D9488" s="250"/>
      <c r="E9488" s="250"/>
      <c r="F9488" s="250"/>
    </row>
    <row r="9489" spans="1:6" ht="15" x14ac:dyDescent="0.25">
      <c r="A9489" s="250"/>
      <c r="B9489" s="250"/>
      <c r="C9489" s="250"/>
      <c r="D9489" s="250"/>
      <c r="E9489" s="250"/>
      <c r="F9489" s="250"/>
    </row>
    <row r="9490" spans="1:6" ht="15" x14ac:dyDescent="0.25">
      <c r="A9490" s="250"/>
      <c r="B9490" s="250"/>
      <c r="C9490" s="250"/>
      <c r="D9490" s="250"/>
      <c r="E9490" s="250"/>
      <c r="F9490" s="250"/>
    </row>
    <row r="9491" spans="1:6" ht="15" x14ac:dyDescent="0.25">
      <c r="A9491" s="250"/>
      <c r="B9491" s="250"/>
      <c r="C9491" s="250"/>
      <c r="D9491" s="250"/>
      <c r="E9491" s="250"/>
      <c r="F9491" s="250"/>
    </row>
    <row r="9492" spans="1:6" ht="15" x14ac:dyDescent="0.25">
      <c r="A9492" s="250"/>
      <c r="B9492" s="250"/>
      <c r="C9492" s="250"/>
      <c r="D9492" s="250"/>
      <c r="E9492" s="250"/>
      <c r="F9492" s="250"/>
    </row>
    <row r="9493" spans="1:6" ht="15" x14ac:dyDescent="0.25">
      <c r="A9493" s="250"/>
      <c r="B9493" s="250"/>
      <c r="C9493" s="250"/>
      <c r="D9493" s="250"/>
      <c r="E9493" s="250"/>
      <c r="F9493" s="250"/>
    </row>
    <row r="9494" spans="1:6" ht="15" x14ac:dyDescent="0.25">
      <c r="A9494" s="250"/>
      <c r="B9494" s="250"/>
      <c r="C9494" s="250"/>
      <c r="D9494" s="250"/>
      <c r="E9494" s="250"/>
      <c r="F9494" s="250"/>
    </row>
    <row r="9495" spans="1:6" ht="15" x14ac:dyDescent="0.25">
      <c r="A9495" s="250"/>
      <c r="B9495" s="250"/>
      <c r="C9495" s="250"/>
      <c r="D9495" s="250"/>
      <c r="E9495" s="250"/>
      <c r="F9495" s="250"/>
    </row>
    <row r="9496" spans="1:6" ht="15" x14ac:dyDescent="0.25">
      <c r="A9496" s="250"/>
      <c r="B9496" s="250"/>
      <c r="C9496" s="250"/>
      <c r="D9496" s="250"/>
      <c r="E9496" s="250"/>
      <c r="F9496" s="250"/>
    </row>
    <row r="9497" spans="1:6" ht="15" x14ac:dyDescent="0.25">
      <c r="A9497" s="250"/>
      <c r="B9497" s="250"/>
      <c r="C9497" s="250"/>
      <c r="D9497" s="250"/>
      <c r="E9497" s="250"/>
      <c r="F9497" s="250"/>
    </row>
    <row r="9498" spans="1:6" ht="15" x14ac:dyDescent="0.25">
      <c r="A9498" s="250"/>
      <c r="B9498" s="250"/>
      <c r="C9498" s="250"/>
      <c r="D9498" s="250"/>
      <c r="E9498" s="250"/>
      <c r="F9498" s="250"/>
    </row>
    <row r="9499" spans="1:6" ht="15" x14ac:dyDescent="0.25">
      <c r="A9499" s="250"/>
      <c r="B9499" s="250"/>
      <c r="C9499" s="250"/>
      <c r="D9499" s="250"/>
      <c r="E9499" s="250"/>
      <c r="F9499" s="250"/>
    </row>
    <row r="9500" spans="1:6" ht="15" x14ac:dyDescent="0.25">
      <c r="A9500" s="250"/>
      <c r="B9500" s="250"/>
      <c r="C9500" s="250"/>
      <c r="D9500" s="250"/>
      <c r="E9500" s="250"/>
      <c r="F9500" s="250"/>
    </row>
    <row r="9501" spans="1:6" ht="15" x14ac:dyDescent="0.25">
      <c r="A9501" s="250"/>
      <c r="B9501" s="250"/>
      <c r="C9501" s="250"/>
      <c r="D9501" s="250"/>
      <c r="E9501" s="250"/>
      <c r="F9501" s="250"/>
    </row>
    <row r="9502" spans="1:6" ht="15" x14ac:dyDescent="0.25">
      <c r="A9502" s="250"/>
      <c r="B9502" s="250"/>
      <c r="C9502" s="250"/>
      <c r="D9502" s="250"/>
      <c r="E9502" s="250"/>
      <c r="F9502" s="250"/>
    </row>
    <row r="9503" spans="1:6" ht="15" x14ac:dyDescent="0.25">
      <c r="A9503" s="250"/>
      <c r="B9503" s="250"/>
      <c r="C9503" s="250"/>
      <c r="D9503" s="250"/>
      <c r="E9503" s="250"/>
      <c r="F9503" s="250"/>
    </row>
    <row r="9504" spans="1:6" ht="15" x14ac:dyDescent="0.25">
      <c r="A9504" s="250"/>
      <c r="B9504" s="250"/>
      <c r="C9504" s="250"/>
      <c r="D9504" s="250"/>
      <c r="E9504" s="250"/>
      <c r="F9504" s="250"/>
    </row>
    <row r="9505" spans="1:6" ht="15" x14ac:dyDescent="0.25">
      <c r="A9505" s="250"/>
      <c r="B9505" s="250"/>
      <c r="C9505" s="250"/>
      <c r="D9505" s="250"/>
      <c r="E9505" s="250"/>
      <c r="F9505" s="250"/>
    </row>
    <row r="9506" spans="1:6" ht="15" x14ac:dyDescent="0.25">
      <c r="A9506" s="250"/>
      <c r="B9506" s="250"/>
      <c r="C9506" s="250"/>
      <c r="D9506" s="250"/>
      <c r="E9506" s="250"/>
      <c r="F9506" s="250"/>
    </row>
    <row r="9507" spans="1:6" ht="15" x14ac:dyDescent="0.25">
      <c r="A9507" s="250"/>
      <c r="B9507" s="250"/>
      <c r="C9507" s="250"/>
      <c r="D9507" s="250"/>
      <c r="E9507" s="250"/>
      <c r="F9507" s="250"/>
    </row>
    <row r="9508" spans="1:6" ht="15" x14ac:dyDescent="0.25">
      <c r="A9508" s="250"/>
      <c r="B9508" s="250"/>
      <c r="C9508" s="250"/>
      <c r="D9508" s="250"/>
      <c r="E9508" s="250"/>
      <c r="F9508" s="250"/>
    </row>
    <row r="9509" spans="1:6" ht="15" x14ac:dyDescent="0.25">
      <c r="A9509" s="250"/>
      <c r="B9509" s="250"/>
      <c r="C9509" s="250"/>
      <c r="D9509" s="250"/>
      <c r="E9509" s="250"/>
      <c r="F9509" s="250"/>
    </row>
    <row r="9510" spans="1:6" ht="15" x14ac:dyDescent="0.25">
      <c r="A9510" s="250"/>
      <c r="B9510" s="250"/>
      <c r="C9510" s="250"/>
      <c r="D9510" s="250"/>
      <c r="E9510" s="250"/>
      <c r="F9510" s="250"/>
    </row>
    <row r="9511" spans="1:6" ht="15" x14ac:dyDescent="0.25">
      <c r="A9511" s="250"/>
      <c r="B9511" s="250"/>
      <c r="C9511" s="250"/>
      <c r="D9511" s="250"/>
      <c r="E9511" s="250"/>
      <c r="F9511" s="250"/>
    </row>
    <row r="9512" spans="1:6" ht="15" x14ac:dyDescent="0.25">
      <c r="A9512" s="250"/>
      <c r="B9512" s="250"/>
      <c r="C9512" s="250"/>
      <c r="D9512" s="250"/>
      <c r="E9512" s="250"/>
      <c r="F9512" s="250"/>
    </row>
    <row r="9513" spans="1:6" ht="15" x14ac:dyDescent="0.25">
      <c r="A9513" s="250"/>
      <c r="B9513" s="250"/>
      <c r="C9513" s="250"/>
      <c r="D9513" s="250"/>
      <c r="E9513" s="250"/>
      <c r="F9513" s="250"/>
    </row>
    <row r="9514" spans="1:6" ht="15" x14ac:dyDescent="0.25">
      <c r="A9514" s="250"/>
      <c r="B9514" s="250"/>
      <c r="C9514" s="250"/>
      <c r="D9514" s="250"/>
      <c r="E9514" s="250"/>
      <c r="F9514" s="250"/>
    </row>
    <row r="9515" spans="1:6" ht="15" x14ac:dyDescent="0.25">
      <c r="A9515" s="250"/>
      <c r="B9515" s="250"/>
      <c r="C9515" s="250"/>
      <c r="D9515" s="250"/>
      <c r="E9515" s="250"/>
      <c r="F9515" s="250"/>
    </row>
    <row r="9516" spans="1:6" ht="15" x14ac:dyDescent="0.25">
      <c r="A9516" s="250"/>
      <c r="B9516" s="250"/>
      <c r="C9516" s="250"/>
      <c r="D9516" s="250"/>
      <c r="E9516" s="250"/>
      <c r="F9516" s="250"/>
    </row>
    <row r="9517" spans="1:6" ht="15" x14ac:dyDescent="0.25">
      <c r="A9517" s="250"/>
      <c r="B9517" s="250"/>
      <c r="C9517" s="250"/>
      <c r="D9517" s="250"/>
      <c r="E9517" s="250"/>
      <c r="F9517" s="250"/>
    </row>
    <row r="9518" spans="1:6" ht="15" x14ac:dyDescent="0.25">
      <c r="A9518" s="250"/>
      <c r="B9518" s="250"/>
      <c r="C9518" s="250"/>
      <c r="D9518" s="250"/>
      <c r="E9518" s="250"/>
      <c r="F9518" s="250"/>
    </row>
    <row r="9519" spans="1:6" ht="15" x14ac:dyDescent="0.25">
      <c r="A9519" s="250"/>
      <c r="B9519" s="250"/>
      <c r="C9519" s="250"/>
      <c r="D9519" s="250"/>
      <c r="E9519" s="250"/>
      <c r="F9519" s="250"/>
    </row>
    <row r="9520" spans="1:6" ht="15" x14ac:dyDescent="0.25">
      <c r="A9520" s="250"/>
      <c r="B9520" s="250"/>
      <c r="C9520" s="250"/>
      <c r="D9520" s="250"/>
      <c r="E9520" s="250"/>
      <c r="F9520" s="250"/>
    </row>
    <row r="9521" spans="1:6" ht="15" x14ac:dyDescent="0.25">
      <c r="A9521" s="250"/>
      <c r="B9521" s="250"/>
      <c r="C9521" s="250"/>
      <c r="D9521" s="250"/>
      <c r="E9521" s="250"/>
      <c r="F9521" s="250"/>
    </row>
    <row r="9522" spans="1:6" ht="15" x14ac:dyDescent="0.25">
      <c r="A9522" s="250"/>
      <c r="B9522" s="250"/>
      <c r="C9522" s="250"/>
      <c r="D9522" s="250"/>
      <c r="E9522" s="250"/>
      <c r="F9522" s="250"/>
    </row>
    <row r="9523" spans="1:6" ht="15" x14ac:dyDescent="0.25">
      <c r="A9523" s="250"/>
      <c r="B9523" s="250"/>
      <c r="C9523" s="250"/>
      <c r="D9523" s="250"/>
      <c r="E9523" s="250"/>
      <c r="F9523" s="250"/>
    </row>
    <row r="9524" spans="1:6" ht="15" x14ac:dyDescent="0.25">
      <c r="A9524" s="250"/>
      <c r="B9524" s="250"/>
      <c r="C9524" s="250"/>
      <c r="D9524" s="250"/>
      <c r="E9524" s="250"/>
      <c r="F9524" s="250"/>
    </row>
    <row r="9525" spans="1:6" ht="15" x14ac:dyDescent="0.25">
      <c r="A9525" s="250"/>
      <c r="B9525" s="250"/>
      <c r="C9525" s="250"/>
      <c r="D9525" s="250"/>
      <c r="E9525" s="250"/>
      <c r="F9525" s="250"/>
    </row>
    <row r="9526" spans="1:6" ht="15" x14ac:dyDescent="0.25">
      <c r="A9526" s="250"/>
      <c r="B9526" s="250"/>
      <c r="C9526" s="250"/>
      <c r="D9526" s="250"/>
      <c r="E9526" s="250"/>
      <c r="F9526" s="250"/>
    </row>
    <row r="9527" spans="1:6" ht="15" x14ac:dyDescent="0.25">
      <c r="A9527" s="250"/>
      <c r="B9527" s="250"/>
      <c r="C9527" s="250"/>
      <c r="D9527" s="250"/>
      <c r="E9527" s="250"/>
      <c r="F9527" s="250"/>
    </row>
    <row r="9528" spans="1:6" ht="15" x14ac:dyDescent="0.25">
      <c r="A9528" s="250"/>
      <c r="B9528" s="250"/>
      <c r="C9528" s="250"/>
      <c r="D9528" s="250"/>
      <c r="E9528" s="250"/>
      <c r="F9528" s="250"/>
    </row>
    <row r="9529" spans="1:6" ht="15" x14ac:dyDescent="0.25">
      <c r="A9529" s="250"/>
      <c r="B9529" s="250"/>
      <c r="C9529" s="250"/>
      <c r="D9529" s="250"/>
      <c r="E9529" s="250"/>
      <c r="F9529" s="250"/>
    </row>
    <row r="9530" spans="1:6" ht="15" x14ac:dyDescent="0.25">
      <c r="A9530" s="250"/>
      <c r="B9530" s="250"/>
      <c r="C9530" s="250"/>
      <c r="D9530" s="250"/>
      <c r="E9530" s="250"/>
      <c r="F9530" s="250"/>
    </row>
    <row r="9531" spans="1:6" ht="15" x14ac:dyDescent="0.25">
      <c r="A9531" s="250"/>
      <c r="B9531" s="250"/>
      <c r="C9531" s="250"/>
      <c r="D9531" s="250"/>
      <c r="E9531" s="250"/>
      <c r="F9531" s="250"/>
    </row>
    <row r="9532" spans="1:6" ht="15" x14ac:dyDescent="0.25">
      <c r="A9532" s="250"/>
      <c r="B9532" s="250"/>
      <c r="C9532" s="250"/>
      <c r="D9532" s="250"/>
      <c r="E9532" s="250"/>
      <c r="F9532" s="250"/>
    </row>
    <row r="9533" spans="1:6" ht="15" x14ac:dyDescent="0.25">
      <c r="A9533" s="250"/>
      <c r="B9533" s="250"/>
      <c r="C9533" s="250"/>
      <c r="D9533" s="250"/>
      <c r="E9533" s="250"/>
      <c r="F9533" s="250"/>
    </row>
    <row r="9534" spans="1:6" ht="15" x14ac:dyDescent="0.25">
      <c r="A9534" s="250"/>
      <c r="B9534" s="250"/>
      <c r="C9534" s="250"/>
      <c r="D9534" s="250"/>
      <c r="E9534" s="250"/>
      <c r="F9534" s="250"/>
    </row>
    <row r="9535" spans="1:6" ht="15" x14ac:dyDescent="0.25">
      <c r="A9535" s="250"/>
      <c r="B9535" s="250"/>
      <c r="C9535" s="250"/>
      <c r="D9535" s="250"/>
      <c r="E9535" s="250"/>
      <c r="F9535" s="250"/>
    </row>
    <row r="9536" spans="1:6" ht="15" x14ac:dyDescent="0.25">
      <c r="A9536" s="250"/>
      <c r="B9536" s="250"/>
      <c r="C9536" s="250"/>
      <c r="D9536" s="250"/>
      <c r="E9536" s="250"/>
      <c r="F9536" s="250"/>
    </row>
    <row r="9537" spans="1:6" ht="15" x14ac:dyDescent="0.25">
      <c r="A9537" s="250"/>
      <c r="B9537" s="250"/>
      <c r="C9537" s="250"/>
      <c r="D9537" s="250"/>
      <c r="E9537" s="250"/>
      <c r="F9537" s="250"/>
    </row>
    <row r="9538" spans="1:6" ht="15" x14ac:dyDescent="0.25">
      <c r="A9538" s="250"/>
      <c r="B9538" s="250"/>
      <c r="C9538" s="250"/>
      <c r="D9538" s="250"/>
      <c r="E9538" s="250"/>
      <c r="F9538" s="250"/>
    </row>
    <row r="9539" spans="1:6" ht="15" x14ac:dyDescent="0.25">
      <c r="A9539" s="250"/>
      <c r="B9539" s="250"/>
      <c r="C9539" s="250"/>
      <c r="D9539" s="250"/>
      <c r="E9539" s="250"/>
      <c r="F9539" s="250"/>
    </row>
    <row r="9540" spans="1:6" ht="15" x14ac:dyDescent="0.25">
      <c r="A9540" s="250"/>
      <c r="B9540" s="250"/>
      <c r="C9540" s="250"/>
      <c r="D9540" s="250"/>
      <c r="E9540" s="250"/>
      <c r="F9540" s="250"/>
    </row>
    <row r="9541" spans="1:6" ht="15" x14ac:dyDescent="0.25">
      <c r="A9541" s="250"/>
      <c r="B9541" s="250"/>
      <c r="C9541" s="250"/>
      <c r="D9541" s="250"/>
      <c r="E9541" s="250"/>
      <c r="F9541" s="250"/>
    </row>
    <row r="9542" spans="1:6" ht="15" x14ac:dyDescent="0.25">
      <c r="A9542" s="250"/>
      <c r="B9542" s="250"/>
      <c r="C9542" s="250"/>
      <c r="D9542" s="250"/>
      <c r="E9542" s="250"/>
      <c r="F9542" s="250"/>
    </row>
    <row r="9543" spans="1:6" ht="15" x14ac:dyDescent="0.25">
      <c r="A9543" s="250"/>
      <c r="B9543" s="250"/>
      <c r="C9543" s="250"/>
      <c r="D9543" s="250"/>
      <c r="E9543" s="250"/>
      <c r="F9543" s="250"/>
    </row>
    <row r="9544" spans="1:6" ht="15" x14ac:dyDescent="0.25">
      <c r="A9544" s="250"/>
      <c r="B9544" s="250"/>
      <c r="C9544" s="250"/>
      <c r="D9544" s="250"/>
      <c r="E9544" s="250"/>
      <c r="F9544" s="250"/>
    </row>
    <row r="9545" spans="1:6" ht="15" x14ac:dyDescent="0.25">
      <c r="A9545" s="250"/>
      <c r="B9545" s="250"/>
      <c r="C9545" s="250"/>
      <c r="D9545" s="250"/>
      <c r="E9545" s="250"/>
      <c r="F9545" s="250"/>
    </row>
    <row r="9546" spans="1:6" ht="15" x14ac:dyDescent="0.25">
      <c r="A9546" s="250"/>
      <c r="B9546" s="250"/>
      <c r="C9546" s="250"/>
      <c r="D9546" s="250"/>
      <c r="E9546" s="250"/>
      <c r="F9546" s="250"/>
    </row>
    <row r="9547" spans="1:6" ht="15" x14ac:dyDescent="0.25">
      <c r="A9547" s="250"/>
      <c r="B9547" s="250"/>
      <c r="C9547" s="250"/>
      <c r="D9547" s="250"/>
      <c r="E9547" s="250"/>
      <c r="F9547" s="250"/>
    </row>
    <row r="9548" spans="1:6" ht="15" x14ac:dyDescent="0.25">
      <c r="A9548" s="250"/>
      <c r="B9548" s="250"/>
      <c r="C9548" s="250"/>
      <c r="D9548" s="250"/>
      <c r="E9548" s="250"/>
      <c r="F9548" s="250"/>
    </row>
    <row r="9549" spans="1:6" ht="15" x14ac:dyDescent="0.25">
      <c r="A9549" s="250"/>
      <c r="B9549" s="250"/>
      <c r="C9549" s="250"/>
      <c r="D9549" s="250"/>
      <c r="E9549" s="250"/>
      <c r="F9549" s="250"/>
    </row>
    <row r="9550" spans="1:6" ht="15" x14ac:dyDescent="0.25">
      <c r="A9550" s="250"/>
      <c r="B9550" s="250"/>
      <c r="C9550" s="250"/>
      <c r="D9550" s="250"/>
      <c r="E9550" s="250"/>
      <c r="F9550" s="250"/>
    </row>
    <row r="9551" spans="1:6" ht="15" x14ac:dyDescent="0.25">
      <c r="A9551" s="250"/>
      <c r="B9551" s="250"/>
      <c r="C9551" s="250"/>
      <c r="D9551" s="250"/>
      <c r="E9551" s="250"/>
      <c r="F9551" s="250"/>
    </row>
    <row r="9552" spans="1:6" ht="15" x14ac:dyDescent="0.25">
      <c r="A9552" s="250"/>
      <c r="B9552" s="250"/>
      <c r="C9552" s="250"/>
      <c r="D9552" s="250"/>
      <c r="E9552" s="250"/>
      <c r="F9552" s="250"/>
    </row>
    <row r="9553" spans="1:6" ht="15" x14ac:dyDescent="0.25">
      <c r="A9553" s="250"/>
      <c r="B9553" s="250"/>
      <c r="C9553" s="250"/>
      <c r="D9553" s="250"/>
      <c r="E9553" s="250"/>
      <c r="F9553" s="250"/>
    </row>
    <row r="9554" spans="1:6" ht="15" x14ac:dyDescent="0.25">
      <c r="A9554" s="250"/>
      <c r="B9554" s="250"/>
      <c r="C9554" s="250"/>
      <c r="D9554" s="250"/>
      <c r="E9554" s="250"/>
      <c r="F9554" s="250"/>
    </row>
    <row r="9555" spans="1:6" ht="15" x14ac:dyDescent="0.25">
      <c r="A9555" s="250"/>
      <c r="B9555" s="250"/>
      <c r="C9555" s="250"/>
      <c r="D9555" s="250"/>
      <c r="E9555" s="250"/>
      <c r="F9555" s="250"/>
    </row>
    <row r="9556" spans="1:6" ht="15" x14ac:dyDescent="0.25">
      <c r="A9556" s="250"/>
      <c r="B9556" s="250"/>
      <c r="C9556" s="250"/>
      <c r="D9556" s="250"/>
      <c r="E9556" s="250"/>
      <c r="F9556" s="250"/>
    </row>
    <row r="9557" spans="1:6" ht="15" x14ac:dyDescent="0.25">
      <c r="A9557" s="250"/>
      <c r="B9557" s="250"/>
      <c r="C9557" s="250"/>
      <c r="D9557" s="250"/>
      <c r="E9557" s="250"/>
      <c r="F9557" s="250"/>
    </row>
    <row r="9558" spans="1:6" ht="15" x14ac:dyDescent="0.25">
      <c r="A9558" s="250"/>
      <c r="B9558" s="250"/>
      <c r="C9558" s="250"/>
      <c r="D9558" s="250"/>
      <c r="E9558" s="250"/>
      <c r="F9558" s="250"/>
    </row>
    <row r="9559" spans="1:6" ht="15" x14ac:dyDescent="0.25">
      <c r="A9559" s="250"/>
      <c r="B9559" s="250"/>
      <c r="C9559" s="250"/>
      <c r="D9559" s="250"/>
      <c r="E9559" s="250"/>
      <c r="F9559" s="250"/>
    </row>
    <row r="9560" spans="1:6" ht="15" x14ac:dyDescent="0.25">
      <c r="A9560" s="250"/>
      <c r="B9560" s="250"/>
      <c r="C9560" s="250"/>
      <c r="D9560" s="250"/>
      <c r="E9560" s="250"/>
      <c r="F9560" s="250"/>
    </row>
    <row r="9561" spans="1:6" ht="15" x14ac:dyDescent="0.25">
      <c r="A9561" s="250"/>
      <c r="B9561" s="250"/>
      <c r="C9561" s="250"/>
      <c r="D9561" s="250"/>
      <c r="E9561" s="250"/>
      <c r="F9561" s="250"/>
    </row>
    <row r="9562" spans="1:6" ht="15" x14ac:dyDescent="0.25">
      <c r="A9562" s="250"/>
      <c r="B9562" s="250"/>
      <c r="C9562" s="250"/>
      <c r="D9562" s="250"/>
      <c r="E9562" s="250"/>
      <c r="F9562" s="250"/>
    </row>
    <row r="9563" spans="1:6" ht="15" x14ac:dyDescent="0.25">
      <c r="A9563" s="250"/>
      <c r="B9563" s="250"/>
      <c r="C9563" s="250"/>
      <c r="D9563" s="250"/>
      <c r="E9563" s="250"/>
      <c r="F9563" s="250"/>
    </row>
    <row r="9564" spans="1:6" ht="15" x14ac:dyDescent="0.25">
      <c r="A9564" s="250"/>
      <c r="B9564" s="250"/>
      <c r="C9564" s="250"/>
      <c r="D9564" s="250"/>
      <c r="E9564" s="250"/>
      <c r="F9564" s="250"/>
    </row>
    <row r="9565" spans="1:6" ht="15" x14ac:dyDescent="0.25">
      <c r="A9565" s="250"/>
      <c r="B9565" s="250"/>
      <c r="C9565" s="250"/>
      <c r="D9565" s="250"/>
      <c r="E9565" s="250"/>
      <c r="F9565" s="250"/>
    </row>
    <row r="9566" spans="1:6" ht="15" x14ac:dyDescent="0.25">
      <c r="A9566" s="250"/>
      <c r="B9566" s="250"/>
      <c r="C9566" s="250"/>
      <c r="D9566" s="250"/>
      <c r="E9566" s="250"/>
      <c r="F9566" s="250"/>
    </row>
    <row r="9567" spans="1:6" ht="15" x14ac:dyDescent="0.25">
      <c r="A9567" s="250"/>
      <c r="B9567" s="250"/>
      <c r="C9567" s="250"/>
      <c r="D9567" s="250"/>
      <c r="E9567" s="250"/>
      <c r="F9567" s="250"/>
    </row>
    <row r="9568" spans="1:6" ht="15" x14ac:dyDescent="0.25">
      <c r="A9568" s="250"/>
      <c r="B9568" s="250"/>
      <c r="C9568" s="250"/>
      <c r="D9568" s="250"/>
      <c r="E9568" s="250"/>
      <c r="F9568" s="250"/>
    </row>
    <row r="9569" spans="1:6" ht="15" x14ac:dyDescent="0.25">
      <c r="A9569" s="250"/>
      <c r="B9569" s="250"/>
      <c r="C9569" s="250"/>
      <c r="D9569" s="250"/>
      <c r="E9569" s="250"/>
      <c r="F9569" s="250"/>
    </row>
    <row r="9570" spans="1:6" ht="15" x14ac:dyDescent="0.25">
      <c r="A9570" s="250"/>
      <c r="B9570" s="250"/>
      <c r="C9570" s="250"/>
      <c r="D9570" s="250"/>
      <c r="E9570" s="250"/>
      <c r="F9570" s="250"/>
    </row>
    <row r="9571" spans="1:6" ht="15" x14ac:dyDescent="0.25">
      <c r="A9571" s="250"/>
      <c r="B9571" s="250"/>
      <c r="C9571" s="250"/>
      <c r="D9571" s="250"/>
      <c r="E9571" s="250"/>
      <c r="F9571" s="250"/>
    </row>
    <row r="9572" spans="1:6" ht="15" x14ac:dyDescent="0.25">
      <c r="A9572" s="250"/>
      <c r="B9572" s="250"/>
      <c r="C9572" s="250"/>
      <c r="D9572" s="250"/>
      <c r="E9572" s="250"/>
      <c r="F9572" s="250"/>
    </row>
    <row r="9573" spans="1:6" ht="15" x14ac:dyDescent="0.25">
      <c r="A9573" s="250"/>
      <c r="B9573" s="250"/>
      <c r="C9573" s="250"/>
      <c r="D9573" s="250"/>
      <c r="E9573" s="250"/>
      <c r="F9573" s="250"/>
    </row>
    <row r="9574" spans="1:6" ht="15" x14ac:dyDescent="0.25">
      <c r="A9574" s="250"/>
      <c r="B9574" s="250"/>
      <c r="C9574" s="250"/>
      <c r="D9574" s="250"/>
      <c r="E9574" s="250"/>
      <c r="F9574" s="250"/>
    </row>
    <row r="9575" spans="1:6" ht="15" x14ac:dyDescent="0.25">
      <c r="A9575" s="250"/>
      <c r="B9575" s="250"/>
      <c r="C9575" s="250"/>
      <c r="D9575" s="250"/>
      <c r="E9575" s="250"/>
      <c r="F9575" s="250"/>
    </row>
    <row r="9576" spans="1:6" ht="15" x14ac:dyDescent="0.25">
      <c r="A9576" s="250"/>
      <c r="B9576" s="250"/>
      <c r="C9576" s="250"/>
      <c r="D9576" s="250"/>
      <c r="E9576" s="250"/>
      <c r="F9576" s="250"/>
    </row>
    <row r="9577" spans="1:6" ht="15" x14ac:dyDescent="0.25">
      <c r="A9577" s="250"/>
      <c r="B9577" s="250"/>
      <c r="C9577" s="250"/>
      <c r="D9577" s="250"/>
      <c r="E9577" s="250"/>
      <c r="F9577" s="250"/>
    </row>
    <row r="9578" spans="1:6" ht="15" x14ac:dyDescent="0.25">
      <c r="A9578" s="250"/>
      <c r="B9578" s="250"/>
      <c r="C9578" s="250"/>
      <c r="D9578" s="250"/>
      <c r="E9578" s="250"/>
      <c r="F9578" s="250"/>
    </row>
    <row r="9579" spans="1:6" ht="15" x14ac:dyDescent="0.25">
      <c r="A9579" s="250"/>
      <c r="B9579" s="250"/>
      <c r="C9579" s="250"/>
      <c r="D9579" s="250"/>
      <c r="E9579" s="250"/>
      <c r="F9579" s="250"/>
    </row>
    <row r="9580" spans="1:6" ht="15" x14ac:dyDescent="0.25">
      <c r="A9580" s="250"/>
      <c r="B9580" s="250"/>
      <c r="C9580" s="250"/>
      <c r="D9580" s="250"/>
      <c r="E9580" s="250"/>
      <c r="F9580" s="250"/>
    </row>
    <row r="9581" spans="1:6" ht="15" x14ac:dyDescent="0.25">
      <c r="A9581" s="250"/>
      <c r="B9581" s="250"/>
      <c r="C9581" s="250"/>
      <c r="D9581" s="250"/>
      <c r="E9581" s="250"/>
      <c r="F9581" s="250"/>
    </row>
    <row r="9582" spans="1:6" ht="15" x14ac:dyDescent="0.25">
      <c r="A9582" s="250"/>
      <c r="B9582" s="250"/>
      <c r="C9582" s="250"/>
      <c r="D9582" s="250"/>
      <c r="E9582" s="250"/>
      <c r="F9582" s="250"/>
    </row>
    <row r="9583" spans="1:6" ht="15" x14ac:dyDescent="0.25">
      <c r="A9583" s="250"/>
      <c r="B9583" s="250"/>
      <c r="C9583" s="250"/>
      <c r="D9583" s="250"/>
      <c r="E9583" s="250"/>
      <c r="F9583" s="250"/>
    </row>
    <row r="9584" spans="1:6" ht="15" x14ac:dyDescent="0.25">
      <c r="A9584" s="250"/>
      <c r="B9584" s="250"/>
      <c r="C9584" s="250"/>
      <c r="D9584" s="250"/>
      <c r="E9584" s="250"/>
      <c r="F9584" s="250"/>
    </row>
    <row r="9585" spans="1:6" ht="15" x14ac:dyDescent="0.25">
      <c r="A9585" s="250"/>
      <c r="B9585" s="250"/>
      <c r="C9585" s="250"/>
      <c r="D9585" s="250"/>
      <c r="E9585" s="250"/>
      <c r="F9585" s="250"/>
    </row>
    <row r="9586" spans="1:6" ht="15" x14ac:dyDescent="0.25">
      <c r="A9586" s="250"/>
      <c r="B9586" s="250"/>
      <c r="C9586" s="250"/>
      <c r="D9586" s="250"/>
      <c r="E9586" s="250"/>
      <c r="F9586" s="250"/>
    </row>
    <row r="9587" spans="1:6" ht="15" x14ac:dyDescent="0.25">
      <c r="A9587" s="250"/>
      <c r="B9587" s="250"/>
      <c r="C9587" s="250"/>
      <c r="D9587" s="250"/>
      <c r="E9587" s="250"/>
      <c r="F9587" s="250"/>
    </row>
    <row r="9588" spans="1:6" ht="15" x14ac:dyDescent="0.25">
      <c r="A9588" s="250"/>
      <c r="B9588" s="250"/>
      <c r="C9588" s="250"/>
      <c r="D9588" s="250"/>
      <c r="E9588" s="250"/>
      <c r="F9588" s="250"/>
    </row>
    <row r="9589" spans="1:6" ht="15" x14ac:dyDescent="0.25">
      <c r="A9589" s="250"/>
      <c r="B9589" s="250"/>
      <c r="C9589" s="250"/>
      <c r="D9589" s="250"/>
      <c r="E9589" s="250"/>
      <c r="F9589" s="250"/>
    </row>
    <row r="9590" spans="1:6" ht="15" x14ac:dyDescent="0.25">
      <c r="A9590" s="250"/>
      <c r="B9590" s="250"/>
      <c r="C9590" s="250"/>
      <c r="D9590" s="250"/>
      <c r="E9590" s="250"/>
      <c r="F9590" s="250"/>
    </row>
    <row r="9591" spans="1:6" ht="15" x14ac:dyDescent="0.25">
      <c r="A9591" s="250"/>
      <c r="B9591" s="250"/>
      <c r="C9591" s="250"/>
      <c r="D9591" s="250"/>
      <c r="E9591" s="250"/>
      <c r="F9591" s="250"/>
    </row>
    <row r="9592" spans="1:6" ht="15" x14ac:dyDescent="0.25">
      <c r="A9592" s="250"/>
      <c r="B9592" s="250"/>
      <c r="C9592" s="250"/>
      <c r="D9592" s="250"/>
      <c r="E9592" s="250"/>
      <c r="F9592" s="250"/>
    </row>
    <row r="9593" spans="1:6" ht="15" x14ac:dyDescent="0.25">
      <c r="A9593" s="250"/>
      <c r="B9593" s="250"/>
      <c r="C9593" s="250"/>
      <c r="D9593" s="250"/>
      <c r="E9593" s="250"/>
      <c r="F9593" s="250"/>
    </row>
    <row r="9594" spans="1:6" ht="15" x14ac:dyDescent="0.25">
      <c r="A9594" s="250"/>
      <c r="B9594" s="250"/>
      <c r="C9594" s="250"/>
      <c r="D9594" s="250"/>
      <c r="E9594" s="250"/>
      <c r="F9594" s="250"/>
    </row>
    <row r="9595" spans="1:6" ht="15" x14ac:dyDescent="0.25">
      <c r="A9595" s="250"/>
      <c r="B9595" s="250"/>
      <c r="C9595" s="250"/>
      <c r="D9595" s="250"/>
      <c r="E9595" s="250"/>
      <c r="F9595" s="250"/>
    </row>
    <row r="9596" spans="1:6" ht="15" x14ac:dyDescent="0.25">
      <c r="A9596" s="250"/>
      <c r="B9596" s="250"/>
      <c r="C9596" s="250"/>
      <c r="D9596" s="250"/>
      <c r="E9596" s="250"/>
      <c r="F9596" s="250"/>
    </row>
    <row r="9597" spans="1:6" ht="15" x14ac:dyDescent="0.25">
      <c r="A9597" s="250"/>
      <c r="B9597" s="250"/>
      <c r="C9597" s="250"/>
      <c r="D9597" s="250"/>
      <c r="E9597" s="250"/>
      <c r="F9597" s="250"/>
    </row>
    <row r="9598" spans="1:6" ht="15" x14ac:dyDescent="0.25">
      <c r="A9598" s="250"/>
      <c r="B9598" s="250"/>
      <c r="C9598" s="250"/>
      <c r="D9598" s="250"/>
      <c r="E9598" s="250"/>
      <c r="F9598" s="250"/>
    </row>
    <row r="9599" spans="1:6" ht="15" x14ac:dyDescent="0.25">
      <c r="A9599" s="250"/>
      <c r="B9599" s="250"/>
      <c r="C9599" s="250"/>
      <c r="D9599" s="250"/>
      <c r="E9599" s="250"/>
      <c r="F9599" s="250"/>
    </row>
    <row r="9600" spans="1:6" ht="15" x14ac:dyDescent="0.25">
      <c r="A9600" s="250"/>
      <c r="B9600" s="250"/>
      <c r="C9600" s="250"/>
      <c r="D9600" s="250"/>
      <c r="E9600" s="250"/>
      <c r="F9600" s="250"/>
    </row>
    <row r="9601" spans="1:6" ht="15" x14ac:dyDescent="0.25">
      <c r="A9601" s="250"/>
      <c r="B9601" s="250"/>
      <c r="C9601" s="250"/>
      <c r="D9601" s="250"/>
      <c r="E9601" s="250"/>
      <c r="F9601" s="250"/>
    </row>
    <row r="9602" spans="1:6" ht="15" x14ac:dyDescent="0.25">
      <c r="A9602" s="250"/>
      <c r="B9602" s="250"/>
      <c r="C9602" s="250"/>
      <c r="D9602" s="250"/>
      <c r="E9602" s="250"/>
      <c r="F9602" s="250"/>
    </row>
    <row r="9603" spans="1:6" ht="15" x14ac:dyDescent="0.25">
      <c r="A9603" s="250"/>
      <c r="B9603" s="250"/>
      <c r="C9603" s="250"/>
      <c r="D9603" s="250"/>
      <c r="E9603" s="250"/>
      <c r="F9603" s="250"/>
    </row>
    <row r="9604" spans="1:6" ht="15" x14ac:dyDescent="0.25">
      <c r="A9604" s="250"/>
      <c r="B9604" s="250"/>
      <c r="C9604" s="250"/>
      <c r="D9604" s="250"/>
      <c r="E9604" s="250"/>
      <c r="F9604" s="250"/>
    </row>
    <row r="9605" spans="1:6" ht="15" x14ac:dyDescent="0.25">
      <c r="A9605" s="250"/>
      <c r="B9605" s="250"/>
      <c r="C9605" s="250"/>
      <c r="D9605" s="250"/>
      <c r="E9605" s="250"/>
      <c r="F9605" s="250"/>
    </row>
    <row r="9606" spans="1:6" ht="15" x14ac:dyDescent="0.25">
      <c r="A9606" s="250"/>
      <c r="B9606" s="250"/>
      <c r="C9606" s="250"/>
      <c r="D9606" s="250"/>
      <c r="E9606" s="250"/>
      <c r="F9606" s="250"/>
    </row>
    <row r="9607" spans="1:6" ht="15" x14ac:dyDescent="0.25">
      <c r="A9607" s="250"/>
      <c r="B9607" s="250"/>
      <c r="C9607" s="250"/>
      <c r="D9607" s="250"/>
      <c r="E9607" s="250"/>
      <c r="F9607" s="250"/>
    </row>
    <row r="9608" spans="1:6" ht="15" x14ac:dyDescent="0.25">
      <c r="A9608" s="250"/>
      <c r="B9608" s="250"/>
      <c r="C9608" s="250"/>
      <c r="D9608" s="250"/>
      <c r="E9608" s="250"/>
      <c r="F9608" s="250"/>
    </row>
    <row r="9609" spans="1:6" ht="15" x14ac:dyDescent="0.25">
      <c r="A9609" s="250"/>
      <c r="B9609" s="250"/>
      <c r="C9609" s="250"/>
      <c r="D9609" s="250"/>
      <c r="E9609" s="250"/>
      <c r="F9609" s="250"/>
    </row>
    <row r="9610" spans="1:6" ht="15" x14ac:dyDescent="0.25">
      <c r="A9610" s="250"/>
      <c r="B9610" s="250"/>
      <c r="C9610" s="250"/>
      <c r="D9610" s="250"/>
      <c r="E9610" s="250"/>
      <c r="F9610" s="250"/>
    </row>
    <row r="9611" spans="1:6" ht="15" x14ac:dyDescent="0.25">
      <c r="A9611" s="250"/>
      <c r="B9611" s="250"/>
      <c r="C9611" s="250"/>
      <c r="D9611" s="250"/>
      <c r="E9611" s="250"/>
      <c r="F9611" s="250"/>
    </row>
    <row r="9612" spans="1:6" ht="15" x14ac:dyDescent="0.25">
      <c r="A9612" s="250"/>
      <c r="B9612" s="250"/>
      <c r="C9612" s="250"/>
      <c r="D9612" s="250"/>
      <c r="E9612" s="250"/>
      <c r="F9612" s="250"/>
    </row>
    <row r="9613" spans="1:6" ht="15" x14ac:dyDescent="0.25">
      <c r="A9613" s="250"/>
      <c r="B9613" s="250"/>
      <c r="C9613" s="250"/>
      <c r="D9613" s="250"/>
      <c r="E9613" s="250"/>
      <c r="F9613" s="250"/>
    </row>
    <row r="9614" spans="1:6" ht="15" x14ac:dyDescent="0.25">
      <c r="A9614" s="250"/>
      <c r="B9614" s="250"/>
      <c r="C9614" s="250"/>
      <c r="D9614" s="250"/>
      <c r="E9614" s="250"/>
      <c r="F9614" s="250"/>
    </row>
    <row r="9615" spans="1:6" ht="15" x14ac:dyDescent="0.25">
      <c r="A9615" s="250"/>
      <c r="B9615" s="250"/>
      <c r="C9615" s="250"/>
      <c r="D9615" s="250"/>
      <c r="E9615" s="250"/>
      <c r="F9615" s="250"/>
    </row>
    <row r="9616" spans="1:6" ht="15" x14ac:dyDescent="0.25">
      <c r="A9616" s="250"/>
      <c r="B9616" s="250"/>
      <c r="C9616" s="250"/>
      <c r="D9616" s="250"/>
      <c r="E9616" s="250"/>
      <c r="F9616" s="250"/>
    </row>
    <row r="9617" spans="1:6" ht="15" x14ac:dyDescent="0.25">
      <c r="A9617" s="250"/>
      <c r="B9617" s="250"/>
      <c r="C9617" s="250"/>
      <c r="D9617" s="250"/>
      <c r="E9617" s="250"/>
      <c r="F9617" s="250"/>
    </row>
    <row r="9618" spans="1:6" ht="15" x14ac:dyDescent="0.25">
      <c r="A9618" s="250"/>
      <c r="B9618" s="250"/>
      <c r="C9618" s="250"/>
      <c r="D9618" s="250"/>
      <c r="E9618" s="250"/>
      <c r="F9618" s="250"/>
    </row>
    <row r="9619" spans="1:6" ht="15" x14ac:dyDescent="0.25">
      <c r="A9619" s="250"/>
      <c r="B9619" s="250"/>
      <c r="C9619" s="250"/>
      <c r="D9619" s="250"/>
      <c r="E9619" s="250"/>
      <c r="F9619" s="250"/>
    </row>
    <row r="9620" spans="1:6" ht="15" x14ac:dyDescent="0.25">
      <c r="A9620" s="250"/>
      <c r="B9620" s="250"/>
      <c r="C9620" s="250"/>
      <c r="D9620" s="250"/>
      <c r="E9620" s="250"/>
      <c r="F9620" s="250"/>
    </row>
    <row r="9621" spans="1:6" ht="15" x14ac:dyDescent="0.25">
      <c r="A9621" s="250"/>
      <c r="B9621" s="250"/>
      <c r="C9621" s="250"/>
      <c r="D9621" s="250"/>
      <c r="E9621" s="250"/>
      <c r="F9621" s="250"/>
    </row>
    <row r="9622" spans="1:6" ht="15" x14ac:dyDescent="0.25">
      <c r="A9622" s="250"/>
      <c r="B9622" s="250"/>
      <c r="C9622" s="250"/>
      <c r="D9622" s="250"/>
      <c r="E9622" s="250"/>
      <c r="F9622" s="250"/>
    </row>
    <row r="9623" spans="1:6" ht="15" x14ac:dyDescent="0.25">
      <c r="A9623" s="250"/>
      <c r="B9623" s="250"/>
      <c r="C9623" s="250"/>
      <c r="D9623" s="250"/>
      <c r="E9623" s="250"/>
      <c r="F9623" s="250"/>
    </row>
    <row r="9624" spans="1:6" ht="15" x14ac:dyDescent="0.25">
      <c r="A9624" s="250"/>
      <c r="B9624" s="250"/>
      <c r="C9624" s="250"/>
      <c r="D9624" s="250"/>
      <c r="E9624" s="250"/>
      <c r="F9624" s="250"/>
    </row>
    <row r="9625" spans="1:6" ht="15" x14ac:dyDescent="0.25">
      <c r="A9625" s="250"/>
      <c r="B9625" s="250"/>
      <c r="C9625" s="250"/>
      <c r="D9625" s="250"/>
      <c r="E9625" s="250"/>
      <c r="F9625" s="250"/>
    </row>
    <row r="9626" spans="1:6" ht="15" x14ac:dyDescent="0.25">
      <c r="A9626" s="250"/>
      <c r="B9626" s="250"/>
      <c r="C9626" s="250"/>
      <c r="D9626" s="250"/>
      <c r="E9626" s="250"/>
      <c r="F9626" s="250"/>
    </row>
    <row r="9627" spans="1:6" ht="15" x14ac:dyDescent="0.25">
      <c r="A9627" s="250"/>
      <c r="B9627" s="250"/>
      <c r="C9627" s="250"/>
      <c r="D9627" s="250"/>
      <c r="E9627" s="250"/>
      <c r="F9627" s="250"/>
    </row>
    <row r="9628" spans="1:6" ht="15" x14ac:dyDescent="0.25">
      <c r="A9628" s="250"/>
      <c r="B9628" s="250"/>
      <c r="C9628" s="250"/>
      <c r="D9628" s="250"/>
      <c r="E9628" s="250"/>
      <c r="F9628" s="250"/>
    </row>
    <row r="9629" spans="1:6" ht="15" x14ac:dyDescent="0.25">
      <c r="A9629" s="250"/>
      <c r="B9629" s="250"/>
      <c r="C9629" s="250"/>
      <c r="D9629" s="250"/>
      <c r="E9629" s="250"/>
      <c r="F9629" s="250"/>
    </row>
    <row r="9630" spans="1:6" ht="15" x14ac:dyDescent="0.25">
      <c r="A9630" s="250"/>
      <c r="B9630" s="250"/>
      <c r="C9630" s="250"/>
      <c r="D9630" s="250"/>
      <c r="E9630" s="250"/>
      <c r="F9630" s="250"/>
    </row>
    <row r="9631" spans="1:6" ht="15" x14ac:dyDescent="0.25">
      <c r="A9631" s="250"/>
      <c r="B9631" s="250"/>
      <c r="C9631" s="250"/>
      <c r="D9631" s="250"/>
      <c r="E9631" s="250"/>
      <c r="F9631" s="250"/>
    </row>
    <row r="9632" spans="1:6" ht="15" x14ac:dyDescent="0.25">
      <c r="A9632" s="250"/>
      <c r="B9632" s="250"/>
      <c r="C9632" s="250"/>
      <c r="D9632" s="250"/>
      <c r="E9632" s="250"/>
      <c r="F9632" s="250"/>
    </row>
    <row r="9633" spans="1:6" ht="15" x14ac:dyDescent="0.25">
      <c r="A9633" s="250"/>
      <c r="B9633" s="250"/>
      <c r="C9633" s="250"/>
      <c r="D9633" s="250"/>
      <c r="E9633" s="250"/>
      <c r="F9633" s="250"/>
    </row>
    <row r="9634" spans="1:6" ht="15" x14ac:dyDescent="0.25">
      <c r="A9634" s="250"/>
      <c r="B9634" s="250"/>
      <c r="C9634" s="250"/>
      <c r="D9634" s="250"/>
      <c r="E9634" s="250"/>
      <c r="F9634" s="250"/>
    </row>
    <row r="9635" spans="1:6" ht="15" x14ac:dyDescent="0.25">
      <c r="A9635" s="250"/>
      <c r="B9635" s="250"/>
      <c r="C9635" s="250"/>
      <c r="D9635" s="250"/>
      <c r="E9635" s="250"/>
      <c r="F9635" s="250"/>
    </row>
    <row r="9636" spans="1:6" ht="15" x14ac:dyDescent="0.25">
      <c r="A9636" s="250"/>
      <c r="B9636" s="250"/>
      <c r="C9636" s="250"/>
      <c r="D9636" s="250"/>
      <c r="E9636" s="250"/>
      <c r="F9636" s="250"/>
    </row>
    <row r="9637" spans="1:6" ht="15" x14ac:dyDescent="0.25">
      <c r="A9637" s="250"/>
      <c r="B9637" s="250"/>
      <c r="C9637" s="250"/>
      <c r="D9637" s="250"/>
      <c r="E9637" s="250"/>
      <c r="F9637" s="250"/>
    </row>
    <row r="9638" spans="1:6" ht="15" x14ac:dyDescent="0.25">
      <c r="A9638" s="250"/>
      <c r="B9638" s="250"/>
      <c r="C9638" s="250"/>
      <c r="D9638" s="250"/>
      <c r="E9638" s="250"/>
      <c r="F9638" s="250"/>
    </row>
    <row r="9639" spans="1:6" ht="15" x14ac:dyDescent="0.25">
      <c r="A9639" s="250"/>
      <c r="B9639" s="250"/>
      <c r="C9639" s="250"/>
      <c r="D9639" s="250"/>
      <c r="E9639" s="250"/>
      <c r="F9639" s="250"/>
    </row>
    <row r="9640" spans="1:6" ht="15" x14ac:dyDescent="0.25">
      <c r="A9640" s="250"/>
      <c r="B9640" s="250"/>
      <c r="C9640" s="250"/>
      <c r="D9640" s="250"/>
      <c r="E9640" s="250"/>
      <c r="F9640" s="250"/>
    </row>
    <row r="9641" spans="1:6" ht="15" x14ac:dyDescent="0.25">
      <c r="A9641" s="250"/>
      <c r="B9641" s="250"/>
      <c r="C9641" s="250"/>
      <c r="D9641" s="250"/>
      <c r="E9641" s="250"/>
      <c r="F9641" s="250"/>
    </row>
    <row r="9642" spans="1:6" ht="15" x14ac:dyDescent="0.25">
      <c r="A9642" s="250"/>
      <c r="B9642" s="250"/>
      <c r="C9642" s="250"/>
      <c r="D9642" s="250"/>
      <c r="E9642" s="250"/>
      <c r="F9642" s="250"/>
    </row>
    <row r="9643" spans="1:6" ht="15" x14ac:dyDescent="0.25">
      <c r="A9643" s="250"/>
      <c r="B9643" s="250"/>
      <c r="C9643" s="250"/>
      <c r="D9643" s="250"/>
      <c r="E9643" s="250"/>
      <c r="F9643" s="250"/>
    </row>
    <row r="9644" spans="1:6" ht="15" x14ac:dyDescent="0.25">
      <c r="A9644" s="250"/>
      <c r="B9644" s="250"/>
      <c r="C9644" s="250"/>
      <c r="D9644" s="250"/>
      <c r="E9644" s="250"/>
      <c r="F9644" s="250"/>
    </row>
    <row r="9645" spans="1:6" ht="15" x14ac:dyDescent="0.25">
      <c r="A9645" s="250"/>
      <c r="B9645" s="250"/>
      <c r="C9645" s="250"/>
      <c r="D9645" s="250"/>
      <c r="E9645" s="250"/>
      <c r="F9645" s="250"/>
    </row>
    <row r="9646" spans="1:6" ht="15" x14ac:dyDescent="0.25">
      <c r="A9646" s="250"/>
      <c r="B9646" s="250"/>
      <c r="C9646" s="250"/>
      <c r="D9646" s="250"/>
      <c r="E9646" s="250"/>
      <c r="F9646" s="250"/>
    </row>
    <row r="9647" spans="1:6" ht="15" x14ac:dyDescent="0.25">
      <c r="A9647" s="250"/>
      <c r="B9647" s="250"/>
      <c r="C9647" s="250"/>
      <c r="D9647" s="250"/>
      <c r="E9647" s="250"/>
      <c r="F9647" s="250"/>
    </row>
    <row r="9648" spans="1:6" ht="15" x14ac:dyDescent="0.25">
      <c r="A9648" s="250"/>
      <c r="B9648" s="250"/>
      <c r="C9648" s="250"/>
      <c r="D9648" s="250"/>
      <c r="E9648" s="250"/>
      <c r="F9648" s="250"/>
    </row>
    <row r="9649" spans="1:6" ht="15" x14ac:dyDescent="0.25">
      <c r="A9649" s="250"/>
      <c r="B9649" s="250"/>
      <c r="C9649" s="250"/>
      <c r="D9649" s="250"/>
      <c r="E9649" s="250"/>
      <c r="F9649" s="250"/>
    </row>
    <row r="9650" spans="1:6" ht="15" x14ac:dyDescent="0.25">
      <c r="A9650" s="250"/>
      <c r="B9650" s="250"/>
      <c r="C9650" s="250"/>
      <c r="D9650" s="250"/>
      <c r="E9650" s="250"/>
      <c r="F9650" s="250"/>
    </row>
    <row r="9651" spans="1:6" ht="15" x14ac:dyDescent="0.25">
      <c r="A9651" s="250"/>
      <c r="B9651" s="250"/>
      <c r="C9651" s="250"/>
      <c r="D9651" s="250"/>
      <c r="E9651" s="250"/>
      <c r="F9651" s="250"/>
    </row>
    <row r="9652" spans="1:6" ht="15" x14ac:dyDescent="0.25">
      <c r="A9652" s="250"/>
      <c r="B9652" s="250"/>
      <c r="C9652" s="250"/>
      <c r="D9652" s="250"/>
      <c r="E9652" s="250"/>
      <c r="F9652" s="250"/>
    </row>
    <row r="9653" spans="1:6" ht="15" x14ac:dyDescent="0.25">
      <c r="A9653" s="250"/>
      <c r="B9653" s="250"/>
      <c r="C9653" s="250"/>
      <c r="D9653" s="250"/>
      <c r="E9653" s="250"/>
      <c r="F9653" s="250"/>
    </row>
    <row r="9654" spans="1:6" ht="15" x14ac:dyDescent="0.25">
      <c r="A9654" s="250"/>
      <c r="B9654" s="250"/>
      <c r="C9654" s="250"/>
      <c r="D9654" s="250"/>
      <c r="E9654" s="250"/>
      <c r="F9654" s="250"/>
    </row>
    <row r="9655" spans="1:6" ht="15" x14ac:dyDescent="0.25">
      <c r="A9655" s="250"/>
      <c r="B9655" s="250"/>
      <c r="C9655" s="250"/>
      <c r="D9655" s="250"/>
      <c r="E9655" s="250"/>
      <c r="F9655" s="250"/>
    </row>
    <row r="9656" spans="1:6" ht="15" x14ac:dyDescent="0.25">
      <c r="A9656" s="250"/>
      <c r="B9656" s="250"/>
      <c r="C9656" s="250"/>
      <c r="D9656" s="250"/>
      <c r="E9656" s="250"/>
      <c r="F9656" s="250"/>
    </row>
    <row r="9657" spans="1:6" ht="15" x14ac:dyDescent="0.25">
      <c r="A9657" s="250"/>
      <c r="B9657" s="250"/>
      <c r="C9657" s="250"/>
      <c r="D9657" s="250"/>
      <c r="E9657" s="250"/>
      <c r="F9657" s="250"/>
    </row>
    <row r="9658" spans="1:6" ht="15" x14ac:dyDescent="0.25">
      <c r="A9658" s="250"/>
      <c r="B9658" s="250"/>
      <c r="C9658" s="250"/>
      <c r="D9658" s="250"/>
      <c r="E9658" s="250"/>
      <c r="F9658" s="250"/>
    </row>
    <row r="9659" spans="1:6" ht="15" x14ac:dyDescent="0.25">
      <c r="A9659" s="250"/>
      <c r="B9659" s="250"/>
      <c r="C9659" s="250"/>
      <c r="D9659" s="250"/>
      <c r="E9659" s="250"/>
      <c r="F9659" s="250"/>
    </row>
    <row r="9660" spans="1:6" ht="15" x14ac:dyDescent="0.25">
      <c r="A9660" s="250"/>
      <c r="B9660" s="250"/>
      <c r="C9660" s="250"/>
      <c r="D9660" s="250"/>
      <c r="E9660" s="250"/>
      <c r="F9660" s="250"/>
    </row>
    <row r="9661" spans="1:6" ht="15" x14ac:dyDescent="0.25">
      <c r="A9661" s="250"/>
      <c r="B9661" s="250"/>
      <c r="C9661" s="250"/>
      <c r="D9661" s="250"/>
      <c r="E9661" s="250"/>
      <c r="F9661" s="250"/>
    </row>
    <row r="9662" spans="1:6" ht="15" x14ac:dyDescent="0.25">
      <c r="A9662" s="250"/>
      <c r="B9662" s="250"/>
      <c r="C9662" s="250"/>
      <c r="D9662" s="250"/>
      <c r="E9662" s="250"/>
      <c r="F9662" s="250"/>
    </row>
    <row r="9663" spans="1:6" ht="15" x14ac:dyDescent="0.25">
      <c r="A9663" s="250"/>
      <c r="B9663" s="250"/>
      <c r="C9663" s="250"/>
      <c r="D9663" s="250"/>
      <c r="E9663" s="250"/>
      <c r="F9663" s="250"/>
    </row>
    <row r="9664" spans="1:6" ht="15" x14ac:dyDescent="0.25">
      <c r="A9664" s="250"/>
      <c r="B9664" s="250"/>
      <c r="C9664" s="250"/>
      <c r="D9664" s="250"/>
      <c r="E9664" s="250"/>
      <c r="F9664" s="250"/>
    </row>
    <row r="9665" spans="1:6" ht="15" x14ac:dyDescent="0.25">
      <c r="A9665" s="250"/>
      <c r="B9665" s="250"/>
      <c r="C9665" s="250"/>
      <c r="D9665" s="250"/>
      <c r="E9665" s="250"/>
      <c r="F9665" s="250"/>
    </row>
    <row r="9666" spans="1:6" ht="15" x14ac:dyDescent="0.25">
      <c r="A9666" s="250"/>
      <c r="B9666" s="250"/>
      <c r="C9666" s="250"/>
      <c r="D9666" s="250"/>
      <c r="E9666" s="250"/>
      <c r="F9666" s="250"/>
    </row>
    <row r="9667" spans="1:6" ht="15" x14ac:dyDescent="0.25">
      <c r="A9667" s="250"/>
      <c r="B9667" s="250"/>
      <c r="C9667" s="250"/>
      <c r="D9667" s="250"/>
      <c r="E9667" s="250"/>
      <c r="F9667" s="250"/>
    </row>
    <row r="9668" spans="1:6" ht="15" x14ac:dyDescent="0.25">
      <c r="A9668" s="250"/>
      <c r="B9668" s="250"/>
      <c r="C9668" s="250"/>
      <c r="D9668" s="250"/>
      <c r="E9668" s="250"/>
      <c r="F9668" s="250"/>
    </row>
    <row r="9669" spans="1:6" ht="15" x14ac:dyDescent="0.25">
      <c r="A9669" s="250"/>
      <c r="B9669" s="250"/>
      <c r="C9669" s="250"/>
      <c r="D9669" s="250"/>
      <c r="E9669" s="250"/>
      <c r="F9669" s="250"/>
    </row>
    <row r="9670" spans="1:6" ht="15" x14ac:dyDescent="0.25">
      <c r="A9670" s="250"/>
      <c r="B9670" s="250"/>
      <c r="C9670" s="250"/>
      <c r="D9670" s="250"/>
      <c r="E9670" s="250"/>
      <c r="F9670" s="250"/>
    </row>
    <row r="9671" spans="1:6" ht="15" x14ac:dyDescent="0.25">
      <c r="A9671" s="250"/>
      <c r="B9671" s="250"/>
      <c r="C9671" s="250"/>
      <c r="D9671" s="250"/>
      <c r="E9671" s="250"/>
      <c r="F9671" s="250"/>
    </row>
    <row r="9672" spans="1:6" ht="15" x14ac:dyDescent="0.25">
      <c r="A9672" s="250"/>
      <c r="B9672" s="250"/>
      <c r="C9672" s="250"/>
      <c r="D9672" s="250"/>
      <c r="E9672" s="250"/>
      <c r="F9672" s="250"/>
    </row>
    <row r="9673" spans="1:6" ht="15" x14ac:dyDescent="0.25">
      <c r="A9673" s="250"/>
      <c r="B9673" s="250"/>
      <c r="C9673" s="250"/>
      <c r="D9673" s="250"/>
      <c r="E9673" s="250"/>
      <c r="F9673" s="250"/>
    </row>
    <row r="9674" spans="1:6" ht="15" x14ac:dyDescent="0.25">
      <c r="A9674" s="250"/>
      <c r="B9674" s="250"/>
      <c r="C9674" s="250"/>
      <c r="D9674" s="250"/>
      <c r="E9674" s="250"/>
      <c r="F9674" s="250"/>
    </row>
    <row r="9675" spans="1:6" ht="15" x14ac:dyDescent="0.25">
      <c r="A9675" s="250"/>
      <c r="B9675" s="250"/>
      <c r="C9675" s="250"/>
      <c r="D9675" s="250"/>
      <c r="E9675" s="250"/>
      <c r="F9675" s="250"/>
    </row>
    <row r="9676" spans="1:6" ht="15" x14ac:dyDescent="0.25">
      <c r="A9676" s="250"/>
      <c r="B9676" s="250"/>
      <c r="C9676" s="250"/>
      <c r="D9676" s="250"/>
      <c r="E9676" s="250"/>
      <c r="F9676" s="250"/>
    </row>
    <row r="9677" spans="1:6" ht="15" x14ac:dyDescent="0.25">
      <c r="A9677" s="250"/>
      <c r="B9677" s="250"/>
      <c r="C9677" s="250"/>
      <c r="D9677" s="250"/>
      <c r="E9677" s="250"/>
      <c r="F9677" s="250"/>
    </row>
    <row r="9678" spans="1:6" ht="15" x14ac:dyDescent="0.25">
      <c r="A9678" s="250"/>
      <c r="B9678" s="250"/>
      <c r="C9678" s="250"/>
      <c r="D9678" s="250"/>
      <c r="E9678" s="250"/>
      <c r="F9678" s="250"/>
    </row>
    <row r="9679" spans="1:6" ht="15" x14ac:dyDescent="0.25">
      <c r="A9679" s="250"/>
      <c r="B9679" s="250"/>
      <c r="C9679" s="250"/>
      <c r="D9679" s="250"/>
      <c r="E9679" s="250"/>
      <c r="F9679" s="250"/>
    </row>
    <row r="9680" spans="1:6" ht="15" x14ac:dyDescent="0.25">
      <c r="A9680" s="250"/>
      <c r="B9680" s="250"/>
      <c r="C9680" s="250"/>
      <c r="D9680" s="250"/>
      <c r="E9680" s="250"/>
      <c r="F9680" s="250"/>
    </row>
    <row r="9681" spans="1:6" ht="15" x14ac:dyDescent="0.25">
      <c r="A9681" s="250"/>
      <c r="B9681" s="250"/>
      <c r="C9681" s="250"/>
      <c r="D9681" s="250"/>
      <c r="E9681" s="250"/>
      <c r="F9681" s="250"/>
    </row>
    <row r="9682" spans="1:6" ht="15" x14ac:dyDescent="0.25">
      <c r="A9682" s="250"/>
      <c r="B9682" s="250"/>
      <c r="C9682" s="250"/>
      <c r="D9682" s="250"/>
      <c r="E9682" s="250"/>
      <c r="F9682" s="250"/>
    </row>
    <row r="9683" spans="1:6" ht="15" x14ac:dyDescent="0.25">
      <c r="A9683" s="250"/>
      <c r="B9683" s="250"/>
      <c r="C9683" s="250"/>
      <c r="D9683" s="250"/>
      <c r="E9683" s="250"/>
      <c r="F9683" s="250"/>
    </row>
    <row r="9684" spans="1:6" ht="15" x14ac:dyDescent="0.25">
      <c r="A9684" s="250"/>
      <c r="B9684" s="250"/>
      <c r="C9684" s="250"/>
      <c r="D9684" s="250"/>
      <c r="E9684" s="250"/>
      <c r="F9684" s="250"/>
    </row>
    <row r="9685" spans="1:6" ht="15" x14ac:dyDescent="0.25">
      <c r="A9685" s="250"/>
      <c r="B9685" s="250"/>
      <c r="C9685" s="250"/>
      <c r="D9685" s="250"/>
      <c r="E9685" s="250"/>
      <c r="F9685" s="250"/>
    </row>
    <row r="9686" spans="1:6" ht="15" x14ac:dyDescent="0.25">
      <c r="A9686" s="250"/>
      <c r="B9686" s="250"/>
      <c r="C9686" s="250"/>
      <c r="D9686" s="250"/>
      <c r="E9686" s="250"/>
      <c r="F9686" s="250"/>
    </row>
    <row r="9687" spans="1:6" ht="15" x14ac:dyDescent="0.25">
      <c r="A9687" s="250"/>
      <c r="B9687" s="250"/>
      <c r="C9687" s="250"/>
      <c r="D9687" s="250"/>
      <c r="E9687" s="250"/>
      <c r="F9687" s="250"/>
    </row>
    <row r="9688" spans="1:6" ht="15" x14ac:dyDescent="0.25">
      <c r="A9688" s="250"/>
      <c r="B9688" s="250"/>
      <c r="C9688" s="250"/>
      <c r="D9688" s="250"/>
      <c r="E9688" s="250"/>
      <c r="F9688" s="250"/>
    </row>
    <row r="9689" spans="1:6" ht="15" x14ac:dyDescent="0.25">
      <c r="A9689" s="250"/>
      <c r="B9689" s="250"/>
      <c r="C9689" s="250"/>
      <c r="D9689" s="250"/>
      <c r="E9689" s="250"/>
      <c r="F9689" s="250"/>
    </row>
    <row r="9690" spans="1:6" ht="15" x14ac:dyDescent="0.25">
      <c r="A9690" s="250"/>
      <c r="B9690" s="250"/>
      <c r="C9690" s="250"/>
      <c r="D9690" s="250"/>
      <c r="E9690" s="250"/>
      <c r="F9690" s="250"/>
    </row>
    <row r="9691" spans="1:6" ht="15" x14ac:dyDescent="0.25">
      <c r="A9691" s="250"/>
      <c r="B9691" s="250"/>
      <c r="C9691" s="250"/>
      <c r="D9691" s="250"/>
      <c r="E9691" s="250"/>
      <c r="F9691" s="250"/>
    </row>
    <row r="9692" spans="1:6" ht="15" x14ac:dyDescent="0.25">
      <c r="A9692" s="250"/>
      <c r="B9692" s="250"/>
      <c r="C9692" s="250"/>
      <c r="D9692" s="250"/>
      <c r="E9692" s="250"/>
      <c r="F9692" s="250"/>
    </row>
    <row r="9693" spans="1:6" ht="15" x14ac:dyDescent="0.25">
      <c r="A9693" s="250"/>
      <c r="B9693" s="250"/>
      <c r="C9693" s="250"/>
      <c r="D9693" s="250"/>
      <c r="E9693" s="250"/>
      <c r="F9693" s="250"/>
    </row>
    <row r="9694" spans="1:6" ht="15" x14ac:dyDescent="0.25">
      <c r="A9694" s="250"/>
      <c r="B9694" s="250"/>
      <c r="C9694" s="250"/>
      <c r="D9694" s="250"/>
      <c r="E9694" s="250"/>
      <c r="F9694" s="250"/>
    </row>
    <row r="9695" spans="1:6" ht="15" x14ac:dyDescent="0.25">
      <c r="A9695" s="250"/>
      <c r="B9695" s="250"/>
      <c r="C9695" s="250"/>
      <c r="D9695" s="250"/>
      <c r="E9695" s="250"/>
      <c r="F9695" s="250"/>
    </row>
    <row r="9696" spans="1:6" ht="15" x14ac:dyDescent="0.25">
      <c r="A9696" s="250"/>
      <c r="B9696" s="250"/>
      <c r="C9696" s="250"/>
      <c r="D9696" s="250"/>
      <c r="E9696" s="250"/>
      <c r="F9696" s="250"/>
    </row>
    <row r="9697" spans="1:6" ht="15" x14ac:dyDescent="0.25">
      <c r="A9697" s="250"/>
      <c r="B9697" s="250"/>
      <c r="C9697" s="250"/>
      <c r="D9697" s="250"/>
      <c r="E9697" s="250"/>
      <c r="F9697" s="250"/>
    </row>
    <row r="9698" spans="1:6" ht="15" x14ac:dyDescent="0.25">
      <c r="A9698" s="250"/>
      <c r="B9698" s="250"/>
      <c r="C9698" s="250"/>
      <c r="D9698" s="250"/>
      <c r="E9698" s="250"/>
      <c r="F9698" s="250"/>
    </row>
    <row r="9699" spans="1:6" ht="15" x14ac:dyDescent="0.25">
      <c r="A9699" s="250"/>
      <c r="B9699" s="250"/>
      <c r="C9699" s="250"/>
      <c r="D9699" s="250"/>
      <c r="E9699" s="250"/>
      <c r="F9699" s="250"/>
    </row>
    <row r="9700" spans="1:6" ht="15" x14ac:dyDescent="0.25">
      <c r="A9700" s="250"/>
      <c r="B9700" s="250"/>
      <c r="C9700" s="250"/>
      <c r="D9700" s="250"/>
      <c r="E9700" s="250"/>
      <c r="F9700" s="250"/>
    </row>
    <row r="9701" spans="1:6" ht="15" x14ac:dyDescent="0.25">
      <c r="A9701" s="250"/>
      <c r="B9701" s="250"/>
      <c r="C9701" s="250"/>
      <c r="D9701" s="250"/>
      <c r="E9701" s="250"/>
      <c r="F9701" s="250"/>
    </row>
    <row r="9702" spans="1:6" ht="15" x14ac:dyDescent="0.25">
      <c r="A9702" s="250"/>
      <c r="B9702" s="250"/>
      <c r="C9702" s="250"/>
      <c r="D9702" s="250"/>
      <c r="E9702" s="250"/>
      <c r="F9702" s="250"/>
    </row>
    <row r="9703" spans="1:6" ht="15" x14ac:dyDescent="0.25">
      <c r="A9703" s="250"/>
      <c r="B9703" s="250"/>
      <c r="C9703" s="250"/>
      <c r="D9703" s="250"/>
      <c r="E9703" s="250"/>
      <c r="F9703" s="250"/>
    </row>
    <row r="9704" spans="1:6" ht="15" x14ac:dyDescent="0.25">
      <c r="A9704" s="250"/>
      <c r="B9704" s="250"/>
      <c r="C9704" s="250"/>
      <c r="D9704" s="250"/>
      <c r="E9704" s="250"/>
      <c r="F9704" s="250"/>
    </row>
    <row r="9705" spans="1:6" ht="15" x14ac:dyDescent="0.25">
      <c r="A9705" s="250"/>
      <c r="B9705" s="250"/>
      <c r="C9705" s="250"/>
      <c r="D9705" s="250"/>
      <c r="E9705" s="250"/>
      <c r="F9705" s="250"/>
    </row>
    <row r="9706" spans="1:6" ht="15" x14ac:dyDescent="0.25">
      <c r="A9706" s="250"/>
      <c r="B9706" s="250"/>
      <c r="C9706" s="250"/>
      <c r="D9706" s="250"/>
      <c r="E9706" s="250"/>
      <c r="F9706" s="250"/>
    </row>
    <row r="9707" spans="1:6" ht="15" x14ac:dyDescent="0.25">
      <c r="A9707" s="250"/>
      <c r="B9707" s="250"/>
      <c r="C9707" s="250"/>
      <c r="D9707" s="250"/>
      <c r="E9707" s="250"/>
      <c r="F9707" s="250"/>
    </row>
    <row r="9708" spans="1:6" ht="15" x14ac:dyDescent="0.25">
      <c r="A9708" s="250"/>
      <c r="B9708" s="250"/>
      <c r="C9708" s="250"/>
      <c r="D9708" s="250"/>
      <c r="E9708" s="250"/>
      <c r="F9708" s="250"/>
    </row>
    <row r="9709" spans="1:6" ht="15" x14ac:dyDescent="0.25">
      <c r="A9709" s="250"/>
      <c r="B9709" s="250"/>
      <c r="C9709" s="250"/>
      <c r="D9709" s="250"/>
      <c r="E9709" s="250"/>
      <c r="F9709" s="250"/>
    </row>
    <row r="9710" spans="1:6" ht="15" x14ac:dyDescent="0.25">
      <c r="A9710" s="250"/>
      <c r="B9710" s="250"/>
      <c r="C9710" s="250"/>
      <c r="D9710" s="250"/>
      <c r="E9710" s="250"/>
      <c r="F9710" s="250"/>
    </row>
    <row r="9711" spans="1:6" ht="15" x14ac:dyDescent="0.25">
      <c r="A9711" s="250"/>
      <c r="B9711" s="250"/>
      <c r="C9711" s="250"/>
      <c r="D9711" s="250"/>
      <c r="E9711" s="250"/>
      <c r="F9711" s="250"/>
    </row>
    <row r="9712" spans="1:6" ht="15" x14ac:dyDescent="0.25">
      <c r="A9712" s="250"/>
      <c r="B9712" s="250"/>
      <c r="C9712" s="250"/>
      <c r="D9712" s="250"/>
      <c r="E9712" s="250"/>
      <c r="F9712" s="250"/>
    </row>
    <row r="9713" spans="1:6" ht="15" x14ac:dyDescent="0.25">
      <c r="A9713" s="250"/>
      <c r="B9713" s="250"/>
      <c r="C9713" s="250"/>
      <c r="D9713" s="250"/>
      <c r="E9713" s="250"/>
      <c r="F9713" s="250"/>
    </row>
    <row r="9714" spans="1:6" ht="15" x14ac:dyDescent="0.25">
      <c r="A9714" s="250"/>
      <c r="B9714" s="250"/>
      <c r="C9714" s="250"/>
      <c r="D9714" s="250"/>
      <c r="E9714" s="250"/>
      <c r="F9714" s="250"/>
    </row>
    <row r="9715" spans="1:6" ht="15" x14ac:dyDescent="0.25">
      <c r="A9715" s="250"/>
      <c r="B9715" s="250"/>
      <c r="C9715" s="250"/>
      <c r="D9715" s="250"/>
      <c r="E9715" s="250"/>
      <c r="F9715" s="250"/>
    </row>
    <row r="9716" spans="1:6" ht="15" x14ac:dyDescent="0.25">
      <c r="A9716" s="250"/>
      <c r="B9716" s="250"/>
      <c r="C9716" s="250"/>
      <c r="D9716" s="250"/>
      <c r="E9716" s="250"/>
      <c r="F9716" s="250"/>
    </row>
    <row r="9717" spans="1:6" ht="15" x14ac:dyDescent="0.25">
      <c r="A9717" s="250"/>
      <c r="B9717" s="250"/>
      <c r="C9717" s="250"/>
      <c r="D9717" s="250"/>
      <c r="E9717" s="250"/>
      <c r="F9717" s="251"/>
    </row>
    <row r="9718" spans="1:6" ht="15" x14ac:dyDescent="0.25">
      <c r="A9718" s="250"/>
      <c r="B9718" s="250"/>
      <c r="C9718" s="250"/>
      <c r="D9718" s="250"/>
      <c r="E9718" s="250"/>
      <c r="F9718" s="250"/>
    </row>
    <row r="9719" spans="1:6" ht="15" x14ac:dyDescent="0.25">
      <c r="A9719" s="250"/>
      <c r="B9719" s="250"/>
      <c r="C9719" s="250"/>
      <c r="D9719" s="250"/>
      <c r="E9719" s="250"/>
      <c r="F9719" s="250"/>
    </row>
    <row r="9720" spans="1:6" ht="15" x14ac:dyDescent="0.25">
      <c r="A9720" s="250"/>
      <c r="B9720" s="250"/>
      <c r="C9720" s="250"/>
      <c r="D9720" s="250"/>
      <c r="E9720" s="250"/>
      <c r="F9720" s="250"/>
    </row>
    <row r="9721" spans="1:6" ht="15" x14ac:dyDescent="0.25">
      <c r="A9721" s="250"/>
      <c r="B9721" s="250"/>
      <c r="C9721" s="250"/>
      <c r="D9721" s="250"/>
      <c r="E9721" s="250"/>
      <c r="F9721" s="250"/>
    </row>
    <row r="9722" spans="1:6" ht="15" x14ac:dyDescent="0.25">
      <c r="A9722" s="250"/>
      <c r="B9722" s="250"/>
      <c r="C9722" s="250"/>
      <c r="D9722" s="250"/>
      <c r="E9722" s="250"/>
      <c r="F9722" s="250"/>
    </row>
    <row r="9723" spans="1:6" ht="15" x14ac:dyDescent="0.25">
      <c r="A9723" s="250"/>
      <c r="B9723" s="250"/>
      <c r="C9723" s="250"/>
      <c r="D9723" s="250"/>
      <c r="E9723" s="250"/>
      <c r="F9723" s="250"/>
    </row>
    <row r="9724" spans="1:6" ht="15" x14ac:dyDescent="0.25">
      <c r="A9724" s="250"/>
      <c r="B9724" s="250"/>
      <c r="C9724" s="250"/>
      <c r="D9724" s="250"/>
      <c r="E9724" s="250"/>
      <c r="F9724" s="250"/>
    </row>
    <row r="9725" spans="1:6" ht="15" x14ac:dyDescent="0.25">
      <c r="A9725" s="250"/>
      <c r="B9725" s="250"/>
      <c r="C9725" s="250"/>
      <c r="D9725" s="250"/>
      <c r="E9725" s="250"/>
      <c r="F9725" s="250"/>
    </row>
    <row r="9726" spans="1:6" ht="15" x14ac:dyDescent="0.25">
      <c r="A9726" s="250"/>
      <c r="B9726" s="250"/>
      <c r="C9726" s="250"/>
      <c r="D9726" s="250"/>
      <c r="E9726" s="250"/>
      <c r="F9726" s="250"/>
    </row>
    <row r="9727" spans="1:6" ht="15" x14ac:dyDescent="0.25">
      <c r="A9727" s="250"/>
      <c r="B9727" s="250"/>
      <c r="C9727" s="250"/>
      <c r="D9727" s="250"/>
      <c r="E9727" s="250"/>
      <c r="F9727" s="250"/>
    </row>
    <row r="9728" spans="1:6" ht="15" x14ac:dyDescent="0.25">
      <c r="A9728" s="250"/>
      <c r="B9728" s="250"/>
      <c r="C9728" s="250"/>
      <c r="D9728" s="250"/>
      <c r="E9728" s="250"/>
      <c r="F9728" s="250"/>
    </row>
    <row r="9729" spans="1:6" ht="15" x14ac:dyDescent="0.25">
      <c r="A9729" s="250"/>
      <c r="B9729" s="250"/>
      <c r="C9729" s="250"/>
      <c r="D9729" s="250"/>
      <c r="E9729" s="250"/>
      <c r="F9729" s="250"/>
    </row>
    <row r="9730" spans="1:6" ht="15" x14ac:dyDescent="0.25">
      <c r="A9730" s="250"/>
      <c r="B9730" s="250"/>
      <c r="C9730" s="250"/>
      <c r="D9730" s="250"/>
      <c r="E9730" s="250"/>
      <c r="F9730" s="250"/>
    </row>
    <row r="9731" spans="1:6" ht="15" x14ac:dyDescent="0.25">
      <c r="A9731" s="250"/>
      <c r="B9731" s="250"/>
      <c r="C9731" s="250"/>
      <c r="D9731" s="250"/>
      <c r="E9731" s="250"/>
      <c r="F9731" s="250"/>
    </row>
    <row r="9732" spans="1:6" ht="15" x14ac:dyDescent="0.25">
      <c r="A9732" s="250"/>
      <c r="B9732" s="250"/>
      <c r="C9732" s="250"/>
      <c r="D9732" s="250"/>
      <c r="E9732" s="250"/>
      <c r="F9732" s="250"/>
    </row>
    <row r="9733" spans="1:6" ht="15" x14ac:dyDescent="0.25">
      <c r="A9733" s="250"/>
      <c r="B9733" s="250"/>
      <c r="C9733" s="250"/>
      <c r="D9733" s="250"/>
      <c r="E9733" s="250"/>
      <c r="F9733" s="250"/>
    </row>
    <row r="9734" spans="1:6" ht="15" x14ac:dyDescent="0.25">
      <c r="A9734" s="250"/>
      <c r="B9734" s="250"/>
      <c r="C9734" s="250"/>
      <c r="D9734" s="250"/>
      <c r="E9734" s="250"/>
      <c r="F9734" s="250"/>
    </row>
    <row r="9735" spans="1:6" ht="15" x14ac:dyDescent="0.25">
      <c r="A9735" s="250"/>
      <c r="B9735" s="250"/>
      <c r="C9735" s="250"/>
      <c r="D9735" s="250"/>
      <c r="E9735" s="250"/>
      <c r="F9735" s="250"/>
    </row>
    <row r="9736" spans="1:6" ht="15" x14ac:dyDescent="0.25">
      <c r="A9736" s="250"/>
      <c r="B9736" s="250"/>
      <c r="C9736" s="250"/>
      <c r="D9736" s="250"/>
      <c r="E9736" s="250"/>
      <c r="F9736" s="250"/>
    </row>
    <row r="9737" spans="1:6" ht="15" x14ac:dyDescent="0.25">
      <c r="A9737" s="250"/>
      <c r="B9737" s="250"/>
      <c r="C9737" s="250"/>
      <c r="D9737" s="250"/>
      <c r="E9737" s="250"/>
      <c r="F9737" s="250"/>
    </row>
    <row r="9738" spans="1:6" ht="15" x14ac:dyDescent="0.25">
      <c r="A9738" s="250"/>
      <c r="B9738" s="250"/>
      <c r="C9738" s="250"/>
      <c r="D9738" s="250"/>
      <c r="E9738" s="250"/>
      <c r="F9738" s="250"/>
    </row>
    <row r="9739" spans="1:6" ht="15" x14ac:dyDescent="0.25">
      <c r="A9739" s="250"/>
      <c r="B9739" s="250"/>
      <c r="C9739" s="250"/>
      <c r="D9739" s="250"/>
      <c r="E9739" s="250"/>
      <c r="F9739" s="250"/>
    </row>
    <row r="9740" spans="1:6" ht="15" x14ac:dyDescent="0.25">
      <c r="A9740" s="250"/>
      <c r="B9740" s="250"/>
      <c r="C9740" s="250"/>
      <c r="D9740" s="250"/>
      <c r="E9740" s="250"/>
      <c r="F9740" s="250"/>
    </row>
    <row r="9741" spans="1:6" ht="15" x14ac:dyDescent="0.25">
      <c r="A9741" s="250"/>
      <c r="B9741" s="250"/>
      <c r="C9741" s="250"/>
      <c r="D9741" s="250"/>
      <c r="E9741" s="250"/>
      <c r="F9741" s="250"/>
    </row>
    <row r="9742" spans="1:6" ht="15" x14ac:dyDescent="0.25">
      <c r="A9742" s="250"/>
      <c r="B9742" s="250"/>
      <c r="C9742" s="250"/>
      <c r="D9742" s="250"/>
      <c r="E9742" s="250"/>
      <c r="F9742" s="250"/>
    </row>
    <row r="9743" spans="1:6" ht="15" x14ac:dyDescent="0.25">
      <c r="A9743" s="250"/>
      <c r="B9743" s="250"/>
      <c r="C9743" s="250"/>
      <c r="D9743" s="250"/>
      <c r="E9743" s="250"/>
      <c r="F9743" s="250"/>
    </row>
    <row r="9744" spans="1:6" ht="15" x14ac:dyDescent="0.25">
      <c r="A9744" s="250"/>
      <c r="B9744" s="250"/>
      <c r="C9744" s="250"/>
      <c r="D9744" s="250"/>
      <c r="E9744" s="250"/>
      <c r="F9744" s="250"/>
    </row>
    <row r="9745" spans="1:6" ht="15" x14ac:dyDescent="0.25">
      <c r="A9745" s="250"/>
      <c r="B9745" s="250"/>
      <c r="C9745" s="250"/>
      <c r="D9745" s="250"/>
      <c r="E9745" s="250"/>
      <c r="F9745" s="250"/>
    </row>
    <row r="9746" spans="1:6" ht="15" x14ac:dyDescent="0.25">
      <c r="A9746" s="250"/>
      <c r="B9746" s="250"/>
      <c r="C9746" s="250"/>
      <c r="D9746" s="250"/>
      <c r="E9746" s="250"/>
      <c r="F9746" s="250"/>
    </row>
    <row r="9747" spans="1:6" ht="15" x14ac:dyDescent="0.25">
      <c r="A9747" s="250"/>
      <c r="B9747" s="250"/>
      <c r="C9747" s="250"/>
      <c r="D9747" s="250"/>
      <c r="E9747" s="250"/>
      <c r="F9747" s="250"/>
    </row>
    <row r="9748" spans="1:6" ht="15" x14ac:dyDescent="0.25">
      <c r="A9748" s="250"/>
      <c r="B9748" s="250"/>
      <c r="C9748" s="250"/>
      <c r="D9748" s="250"/>
      <c r="E9748" s="250"/>
      <c r="F9748" s="250"/>
    </row>
    <row r="9749" spans="1:6" ht="15" x14ac:dyDescent="0.25">
      <c r="A9749" s="250"/>
      <c r="B9749" s="250"/>
      <c r="C9749" s="250"/>
      <c r="D9749" s="250"/>
      <c r="E9749" s="250"/>
      <c r="F9749" s="250"/>
    </row>
    <row r="9750" spans="1:6" ht="15" x14ac:dyDescent="0.25">
      <c r="A9750" s="250"/>
      <c r="B9750" s="250"/>
      <c r="C9750" s="250"/>
      <c r="D9750" s="250"/>
      <c r="E9750" s="250"/>
      <c r="F9750" s="250"/>
    </row>
    <row r="9751" spans="1:6" ht="15" x14ac:dyDescent="0.25">
      <c r="A9751" s="250"/>
      <c r="B9751" s="250"/>
      <c r="C9751" s="250"/>
      <c r="D9751" s="250"/>
      <c r="E9751" s="250"/>
      <c r="F9751" s="250"/>
    </row>
    <row r="9752" spans="1:6" ht="15" x14ac:dyDescent="0.25">
      <c r="A9752" s="250"/>
      <c r="B9752" s="250"/>
      <c r="C9752" s="250"/>
      <c r="D9752" s="250"/>
      <c r="E9752" s="250"/>
      <c r="F9752" s="250"/>
    </row>
    <row r="9753" spans="1:6" ht="15" x14ac:dyDescent="0.25">
      <c r="A9753" s="250"/>
      <c r="B9753" s="250"/>
      <c r="C9753" s="250"/>
      <c r="D9753" s="250"/>
      <c r="E9753" s="250"/>
      <c r="F9753" s="250"/>
    </row>
    <row r="9754" spans="1:6" ht="15" x14ac:dyDescent="0.25">
      <c r="A9754" s="250"/>
      <c r="B9754" s="250"/>
      <c r="C9754" s="250"/>
      <c r="D9754" s="250"/>
      <c r="E9754" s="250"/>
      <c r="F9754" s="250"/>
    </row>
    <row r="9755" spans="1:6" ht="15" x14ac:dyDescent="0.25">
      <c r="A9755" s="250"/>
      <c r="B9755" s="250"/>
      <c r="C9755" s="250"/>
      <c r="D9755" s="250"/>
      <c r="E9755" s="250"/>
      <c r="F9755" s="250"/>
    </row>
    <row r="9756" spans="1:6" ht="15" x14ac:dyDescent="0.25">
      <c r="A9756" s="250"/>
      <c r="B9756" s="250"/>
      <c r="C9756" s="250"/>
      <c r="D9756" s="250"/>
      <c r="E9756" s="250"/>
      <c r="F9756" s="250"/>
    </row>
    <row r="9757" spans="1:6" ht="15" x14ac:dyDescent="0.25">
      <c r="A9757" s="250"/>
      <c r="B9757" s="250"/>
      <c r="C9757" s="250"/>
      <c r="D9757" s="250"/>
      <c r="E9757" s="250"/>
      <c r="F9757" s="250"/>
    </row>
    <row r="9758" spans="1:6" ht="15" x14ac:dyDescent="0.25">
      <c r="A9758" s="250"/>
      <c r="B9758" s="250"/>
      <c r="C9758" s="250"/>
      <c r="D9758" s="250"/>
      <c r="E9758" s="250"/>
      <c r="F9758" s="250"/>
    </row>
    <row r="9759" spans="1:6" ht="15" x14ac:dyDescent="0.25">
      <c r="A9759" s="250"/>
      <c r="B9759" s="250"/>
      <c r="C9759" s="250"/>
      <c r="D9759" s="250"/>
      <c r="E9759" s="250"/>
      <c r="F9759" s="250"/>
    </row>
    <row r="9760" spans="1:6" ht="15" x14ac:dyDescent="0.25">
      <c r="A9760" s="250"/>
      <c r="B9760" s="250"/>
      <c r="C9760" s="250"/>
      <c r="D9760" s="250"/>
      <c r="E9760" s="250"/>
      <c r="F9760" s="250"/>
    </row>
    <row r="9761" spans="1:6" ht="15" x14ac:dyDescent="0.25">
      <c r="A9761" s="250"/>
      <c r="B9761" s="250"/>
      <c r="C9761" s="250"/>
      <c r="D9761" s="250"/>
      <c r="E9761" s="250"/>
      <c r="F9761" s="250"/>
    </row>
    <row r="9762" spans="1:6" ht="15" x14ac:dyDescent="0.25">
      <c r="A9762" s="250"/>
      <c r="B9762" s="250"/>
      <c r="C9762" s="250"/>
      <c r="D9762" s="250"/>
      <c r="E9762" s="250"/>
      <c r="F9762" s="250"/>
    </row>
    <row r="9763" spans="1:6" ht="15" x14ac:dyDescent="0.25">
      <c r="A9763" s="250"/>
      <c r="B9763" s="250"/>
      <c r="C9763" s="250"/>
      <c r="D9763" s="250"/>
      <c r="E9763" s="250"/>
      <c r="F9763" s="250"/>
    </row>
    <row r="9764" spans="1:6" ht="15" x14ac:dyDescent="0.25">
      <c r="A9764" s="250"/>
      <c r="B9764" s="250"/>
      <c r="C9764" s="250"/>
      <c r="D9764" s="250"/>
      <c r="E9764" s="250"/>
      <c r="F9764" s="250"/>
    </row>
    <row r="9765" spans="1:6" ht="15" x14ac:dyDescent="0.25">
      <c r="A9765" s="250"/>
      <c r="B9765" s="250"/>
      <c r="C9765" s="250"/>
      <c r="D9765" s="250"/>
      <c r="E9765" s="250"/>
      <c r="F9765" s="250"/>
    </row>
    <row r="9766" spans="1:6" ht="15" x14ac:dyDescent="0.25">
      <c r="A9766" s="250"/>
      <c r="B9766" s="250"/>
      <c r="C9766" s="250"/>
      <c r="D9766" s="250"/>
      <c r="E9766" s="250"/>
      <c r="F9766" s="250"/>
    </row>
    <row r="9767" spans="1:6" ht="15" x14ac:dyDescent="0.25">
      <c r="A9767" s="250"/>
      <c r="B9767" s="250"/>
      <c r="C9767" s="250"/>
      <c r="D9767" s="250"/>
      <c r="E9767" s="250"/>
      <c r="F9767" s="250"/>
    </row>
    <row r="9768" spans="1:6" ht="15" x14ac:dyDescent="0.25">
      <c r="A9768" s="250"/>
      <c r="B9768" s="250"/>
      <c r="C9768" s="250"/>
      <c r="D9768" s="250"/>
      <c r="E9768" s="250"/>
      <c r="F9768" s="250"/>
    </row>
    <row r="9769" spans="1:6" ht="15" x14ac:dyDescent="0.25">
      <c r="A9769" s="250"/>
      <c r="B9769" s="250"/>
      <c r="C9769" s="250"/>
      <c r="D9769" s="250"/>
      <c r="E9769" s="250"/>
      <c r="F9769" s="250"/>
    </row>
    <row r="9770" spans="1:6" ht="15" x14ac:dyDescent="0.25">
      <c r="A9770" s="250"/>
      <c r="B9770" s="250"/>
      <c r="C9770" s="250"/>
      <c r="D9770" s="250"/>
      <c r="E9770" s="250"/>
      <c r="F9770" s="250"/>
    </row>
    <row r="9771" spans="1:6" ht="15" x14ac:dyDescent="0.25">
      <c r="A9771" s="250"/>
      <c r="B9771" s="250"/>
      <c r="C9771" s="250"/>
      <c r="D9771" s="250"/>
      <c r="E9771" s="250"/>
      <c r="F9771" s="250"/>
    </row>
    <row r="9772" spans="1:6" ht="15" x14ac:dyDescent="0.25">
      <c r="A9772" s="250"/>
      <c r="B9772" s="250"/>
      <c r="C9772" s="250"/>
      <c r="D9772" s="250"/>
      <c r="E9772" s="250"/>
      <c r="F9772" s="250"/>
    </row>
    <row r="9773" spans="1:6" ht="15" x14ac:dyDescent="0.25">
      <c r="A9773" s="250"/>
      <c r="B9773" s="250"/>
      <c r="C9773" s="250"/>
      <c r="D9773" s="250"/>
      <c r="E9773" s="250"/>
      <c r="F9773" s="250"/>
    </row>
    <row r="9774" spans="1:6" ht="15" x14ac:dyDescent="0.25">
      <c r="A9774" s="250"/>
      <c r="B9774" s="250"/>
      <c r="C9774" s="250"/>
      <c r="D9774" s="250"/>
      <c r="E9774" s="250"/>
      <c r="F9774" s="250"/>
    </row>
    <row r="9775" spans="1:6" ht="15" x14ac:dyDescent="0.25">
      <c r="A9775" s="250"/>
      <c r="B9775" s="250"/>
      <c r="C9775" s="250"/>
      <c r="D9775" s="250"/>
      <c r="E9775" s="250"/>
      <c r="F9775" s="250"/>
    </row>
    <row r="9776" spans="1:6" ht="15" x14ac:dyDescent="0.25">
      <c r="A9776" s="250"/>
      <c r="B9776" s="250"/>
      <c r="C9776" s="250"/>
      <c r="D9776" s="250"/>
      <c r="E9776" s="250"/>
      <c r="F9776" s="250"/>
    </row>
    <row r="9777" spans="1:6" ht="15" x14ac:dyDescent="0.25">
      <c r="A9777" s="250"/>
      <c r="B9777" s="250"/>
      <c r="C9777" s="250"/>
      <c r="D9777" s="250"/>
      <c r="E9777" s="250"/>
      <c r="F9777" s="250"/>
    </row>
    <row r="9778" spans="1:6" ht="15" x14ac:dyDescent="0.25">
      <c r="A9778" s="250"/>
      <c r="B9778" s="250"/>
      <c r="C9778" s="250"/>
      <c r="D9778" s="250"/>
      <c r="E9778" s="250"/>
      <c r="F9778" s="250"/>
    </row>
    <row r="9779" spans="1:6" ht="15" x14ac:dyDescent="0.25">
      <c r="A9779" s="250"/>
      <c r="B9779" s="250"/>
      <c r="C9779" s="250"/>
      <c r="D9779" s="250"/>
      <c r="E9779" s="250"/>
      <c r="F9779" s="250"/>
    </row>
    <row r="9780" spans="1:6" ht="15" x14ac:dyDescent="0.25">
      <c r="A9780" s="250"/>
      <c r="B9780" s="250"/>
      <c r="C9780" s="250"/>
      <c r="D9780" s="250"/>
      <c r="E9780" s="250"/>
      <c r="F9780" s="250"/>
    </row>
    <row r="9781" spans="1:6" ht="15" x14ac:dyDescent="0.25">
      <c r="A9781" s="250"/>
      <c r="B9781" s="250"/>
      <c r="C9781" s="250"/>
      <c r="D9781" s="250"/>
      <c r="E9781" s="250"/>
      <c r="F9781" s="250"/>
    </row>
    <row r="9782" spans="1:6" ht="15" x14ac:dyDescent="0.25">
      <c r="A9782" s="250"/>
      <c r="B9782" s="250"/>
      <c r="C9782" s="250"/>
      <c r="D9782" s="250"/>
      <c r="E9782" s="250"/>
      <c r="F9782" s="250"/>
    </row>
    <row r="9783" spans="1:6" ht="15" x14ac:dyDescent="0.25">
      <c r="A9783" s="250"/>
      <c r="B9783" s="250"/>
      <c r="C9783" s="250"/>
      <c r="D9783" s="250"/>
      <c r="E9783" s="250"/>
      <c r="F9783" s="250"/>
    </row>
    <row r="9784" spans="1:6" ht="15" x14ac:dyDescent="0.25">
      <c r="A9784" s="250"/>
      <c r="B9784" s="250"/>
      <c r="C9784" s="250"/>
      <c r="D9784" s="250"/>
      <c r="E9784" s="250"/>
      <c r="F9784" s="250"/>
    </row>
    <row r="9785" spans="1:6" ht="15" x14ac:dyDescent="0.25">
      <c r="A9785" s="250"/>
      <c r="B9785" s="250"/>
      <c r="C9785" s="250"/>
      <c r="D9785" s="250"/>
      <c r="E9785" s="250"/>
      <c r="F9785" s="250"/>
    </row>
    <row r="9786" spans="1:6" ht="15" x14ac:dyDescent="0.25">
      <c r="A9786" s="250"/>
      <c r="B9786" s="250"/>
      <c r="C9786" s="250"/>
      <c r="D9786" s="250"/>
      <c r="E9786" s="250"/>
      <c r="F9786" s="250"/>
    </row>
    <row r="9787" spans="1:6" ht="15" x14ac:dyDescent="0.25">
      <c r="A9787" s="250"/>
      <c r="B9787" s="250"/>
      <c r="C9787" s="250"/>
      <c r="D9787" s="250"/>
      <c r="E9787" s="250"/>
      <c r="F9787" s="250"/>
    </row>
    <row r="9788" spans="1:6" ht="15" x14ac:dyDescent="0.25">
      <c r="A9788" s="250"/>
      <c r="B9788" s="250"/>
      <c r="C9788" s="250"/>
      <c r="D9788" s="250"/>
      <c r="E9788" s="250"/>
      <c r="F9788" s="250"/>
    </row>
    <row r="9789" spans="1:6" ht="15" x14ac:dyDescent="0.25">
      <c r="A9789" s="250"/>
      <c r="B9789" s="250"/>
      <c r="C9789" s="250"/>
      <c r="D9789" s="250"/>
      <c r="E9789" s="250"/>
      <c r="F9789" s="250"/>
    </row>
    <row r="9790" spans="1:6" ht="15" x14ac:dyDescent="0.25">
      <c r="A9790" s="250"/>
      <c r="B9790" s="250"/>
      <c r="C9790" s="250"/>
      <c r="D9790" s="250"/>
      <c r="E9790" s="250"/>
      <c r="F9790" s="250"/>
    </row>
    <row r="9791" spans="1:6" ht="15" x14ac:dyDescent="0.25">
      <c r="A9791" s="250"/>
      <c r="B9791" s="250"/>
      <c r="C9791" s="250"/>
      <c r="D9791" s="250"/>
      <c r="E9791" s="250"/>
      <c r="F9791" s="250"/>
    </row>
    <row r="9792" spans="1:6" ht="15" x14ac:dyDescent="0.25">
      <c r="A9792" s="250"/>
      <c r="B9792" s="250"/>
      <c r="C9792" s="250"/>
      <c r="D9792" s="250"/>
      <c r="E9792" s="250"/>
      <c r="F9792" s="250"/>
    </row>
    <row r="9793" spans="1:6" ht="15" x14ac:dyDescent="0.25">
      <c r="A9793" s="250"/>
      <c r="B9793" s="250"/>
      <c r="C9793" s="250"/>
      <c r="D9793" s="250"/>
      <c r="E9793" s="250"/>
      <c r="F9793" s="250"/>
    </row>
    <row r="9794" spans="1:6" ht="15" x14ac:dyDescent="0.25">
      <c r="A9794" s="250"/>
      <c r="B9794" s="250"/>
      <c r="C9794" s="250"/>
      <c r="D9794" s="250"/>
      <c r="E9794" s="250"/>
      <c r="F9794" s="250"/>
    </row>
    <row r="9795" spans="1:6" ht="15" x14ac:dyDescent="0.25">
      <c r="A9795" s="250"/>
      <c r="B9795" s="250"/>
      <c r="C9795" s="250"/>
      <c r="D9795" s="250"/>
      <c r="E9795" s="250"/>
      <c r="F9795" s="250"/>
    </row>
    <row r="9796" spans="1:6" ht="15" x14ac:dyDescent="0.25">
      <c r="A9796" s="250"/>
      <c r="B9796" s="250"/>
      <c r="C9796" s="250"/>
      <c r="D9796" s="250"/>
      <c r="E9796" s="250"/>
      <c r="F9796" s="250"/>
    </row>
    <row r="9797" spans="1:6" ht="15" x14ac:dyDescent="0.25">
      <c r="A9797" s="250"/>
      <c r="B9797" s="250"/>
      <c r="C9797" s="250"/>
      <c r="D9797" s="250"/>
      <c r="E9797" s="250"/>
      <c r="F9797" s="250"/>
    </row>
    <row r="9798" spans="1:6" ht="15" x14ac:dyDescent="0.25">
      <c r="A9798" s="250"/>
      <c r="B9798" s="250"/>
      <c r="C9798" s="250"/>
      <c r="D9798" s="250"/>
      <c r="E9798" s="250"/>
      <c r="F9798" s="250"/>
    </row>
    <row r="9799" spans="1:6" ht="15" x14ac:dyDescent="0.25">
      <c r="A9799" s="250"/>
      <c r="B9799" s="250"/>
      <c r="C9799" s="250"/>
      <c r="D9799" s="250"/>
      <c r="E9799" s="250"/>
      <c r="F9799" s="250"/>
    </row>
    <row r="9800" spans="1:6" ht="15" x14ac:dyDescent="0.25">
      <c r="A9800" s="250"/>
      <c r="B9800" s="250"/>
      <c r="C9800" s="250"/>
      <c r="D9800" s="250"/>
      <c r="E9800" s="250"/>
      <c r="F9800" s="250"/>
    </row>
    <row r="9801" spans="1:6" ht="15" x14ac:dyDescent="0.25">
      <c r="A9801" s="250"/>
      <c r="B9801" s="250"/>
      <c r="C9801" s="250"/>
      <c r="D9801" s="250"/>
      <c r="E9801" s="250"/>
      <c r="F9801" s="250"/>
    </row>
    <row r="9802" spans="1:6" ht="15" x14ac:dyDescent="0.25">
      <c r="A9802" s="250"/>
      <c r="B9802" s="250"/>
      <c r="C9802" s="250"/>
      <c r="D9802" s="250"/>
      <c r="E9802" s="250"/>
      <c r="F9802" s="250"/>
    </row>
    <row r="9803" spans="1:6" ht="15" x14ac:dyDescent="0.25">
      <c r="A9803" s="250"/>
      <c r="B9803" s="250"/>
      <c r="C9803" s="250"/>
      <c r="D9803" s="250"/>
      <c r="E9803" s="250"/>
      <c r="F9803" s="250"/>
    </row>
    <row r="9804" spans="1:6" ht="15" x14ac:dyDescent="0.25">
      <c r="A9804" s="250"/>
      <c r="B9804" s="250"/>
      <c r="C9804" s="250"/>
      <c r="D9804" s="250"/>
      <c r="E9804" s="250"/>
      <c r="F9804" s="250"/>
    </row>
    <row r="9805" spans="1:6" ht="15" x14ac:dyDescent="0.25">
      <c r="A9805" s="250"/>
      <c r="B9805" s="250"/>
      <c r="C9805" s="250"/>
      <c r="D9805" s="250"/>
      <c r="E9805" s="250"/>
      <c r="F9805" s="250"/>
    </row>
    <row r="9806" spans="1:6" ht="15" x14ac:dyDescent="0.25">
      <c r="A9806" s="250"/>
      <c r="B9806" s="250"/>
      <c r="C9806" s="250"/>
      <c r="D9806" s="250"/>
      <c r="E9806" s="250"/>
      <c r="F9806" s="250"/>
    </row>
    <row r="9807" spans="1:6" ht="15" x14ac:dyDescent="0.25">
      <c r="A9807" s="250"/>
      <c r="B9807" s="250"/>
      <c r="C9807" s="250"/>
      <c r="D9807" s="250"/>
      <c r="E9807" s="250"/>
      <c r="F9807" s="250"/>
    </row>
    <row r="9808" spans="1:6" ht="15" x14ac:dyDescent="0.25">
      <c r="A9808" s="250"/>
      <c r="B9808" s="250"/>
      <c r="C9808" s="250"/>
      <c r="D9808" s="250"/>
      <c r="E9808" s="250"/>
      <c r="F9808" s="250"/>
    </row>
    <row r="9809" spans="1:6" ht="15" x14ac:dyDescent="0.25">
      <c r="A9809" s="250"/>
      <c r="B9809" s="250"/>
      <c r="C9809" s="250"/>
      <c r="D9809" s="250"/>
      <c r="E9809" s="250"/>
      <c r="F9809" s="250"/>
    </row>
    <row r="9810" spans="1:6" ht="15" x14ac:dyDescent="0.25">
      <c r="A9810" s="250"/>
      <c r="B9810" s="250"/>
      <c r="C9810" s="250"/>
      <c r="D9810" s="250"/>
      <c r="E9810" s="250"/>
      <c r="F9810" s="250"/>
    </row>
    <row r="9811" spans="1:6" ht="15" x14ac:dyDescent="0.25">
      <c r="A9811" s="250"/>
      <c r="B9811" s="250"/>
      <c r="C9811" s="250"/>
      <c r="D9811" s="250"/>
      <c r="E9811" s="250"/>
      <c r="F9811" s="250"/>
    </row>
    <row r="9812" spans="1:6" ht="15" x14ac:dyDescent="0.25">
      <c r="A9812" s="250"/>
      <c r="B9812" s="250"/>
      <c r="C9812" s="250"/>
      <c r="D9812" s="250"/>
      <c r="E9812" s="250"/>
      <c r="F9812" s="250"/>
    </row>
    <row r="9813" spans="1:6" ht="15" x14ac:dyDescent="0.25">
      <c r="A9813" s="250"/>
      <c r="B9813" s="250"/>
      <c r="C9813" s="250"/>
      <c r="D9813" s="250"/>
      <c r="E9813" s="250"/>
      <c r="F9813" s="250"/>
    </row>
    <row r="9814" spans="1:6" ht="15" x14ac:dyDescent="0.25">
      <c r="A9814" s="250"/>
      <c r="B9814" s="250"/>
      <c r="C9814" s="250"/>
      <c r="D9814" s="250"/>
      <c r="E9814" s="250"/>
      <c r="F9814" s="250"/>
    </row>
    <row r="9815" spans="1:6" ht="15" x14ac:dyDescent="0.25">
      <c r="A9815" s="250"/>
      <c r="B9815" s="250"/>
      <c r="C9815" s="250"/>
      <c r="D9815" s="250"/>
      <c r="E9815" s="250"/>
      <c r="F9815" s="250"/>
    </row>
    <row r="9816" spans="1:6" ht="15" x14ac:dyDescent="0.25">
      <c r="A9816" s="250"/>
      <c r="B9816" s="250"/>
      <c r="C9816" s="250"/>
      <c r="D9816" s="250"/>
      <c r="E9816" s="250"/>
      <c r="F9816" s="250"/>
    </row>
    <row r="9817" spans="1:6" ht="15" x14ac:dyDescent="0.25">
      <c r="A9817" s="250"/>
      <c r="B9817" s="250"/>
      <c r="C9817" s="250"/>
      <c r="D9817" s="250"/>
      <c r="E9817" s="250"/>
      <c r="F9817" s="250"/>
    </row>
    <row r="9818" spans="1:6" ht="15" x14ac:dyDescent="0.25">
      <c r="A9818" s="250"/>
      <c r="B9818" s="250"/>
      <c r="C9818" s="250"/>
      <c r="D9818" s="250"/>
      <c r="E9818" s="250"/>
      <c r="F9818" s="250"/>
    </row>
    <row r="9819" spans="1:6" ht="15" x14ac:dyDescent="0.25">
      <c r="A9819" s="250"/>
      <c r="B9819" s="250"/>
      <c r="C9819" s="250"/>
      <c r="D9819" s="250"/>
      <c r="E9819" s="250"/>
      <c r="F9819" s="250"/>
    </row>
    <row r="9820" spans="1:6" ht="15" x14ac:dyDescent="0.25">
      <c r="A9820" s="250"/>
      <c r="B9820" s="250"/>
      <c r="C9820" s="250"/>
      <c r="D9820" s="250"/>
      <c r="E9820" s="250"/>
      <c r="F9820" s="250"/>
    </row>
    <row r="9821" spans="1:6" ht="15" x14ac:dyDescent="0.25">
      <c r="A9821" s="250"/>
      <c r="B9821" s="250"/>
      <c r="C9821" s="250"/>
      <c r="D9821" s="250"/>
      <c r="E9821" s="250"/>
      <c r="F9821" s="250"/>
    </row>
    <row r="9822" spans="1:6" ht="15" x14ac:dyDescent="0.25">
      <c r="A9822" s="250"/>
      <c r="B9822" s="250"/>
      <c r="C9822" s="250"/>
      <c r="D9822" s="250"/>
      <c r="E9822" s="250"/>
      <c r="F9822" s="250"/>
    </row>
    <row r="9823" spans="1:6" ht="15" x14ac:dyDescent="0.25">
      <c r="A9823" s="250"/>
      <c r="B9823" s="250"/>
      <c r="C9823" s="250"/>
      <c r="D9823" s="250"/>
      <c r="E9823" s="250"/>
      <c r="F9823" s="250"/>
    </row>
    <row r="9824" spans="1:6" ht="15" x14ac:dyDescent="0.25">
      <c r="A9824" s="250"/>
      <c r="B9824" s="250"/>
      <c r="C9824" s="250"/>
      <c r="D9824" s="250"/>
      <c r="E9824" s="250"/>
      <c r="F9824" s="250"/>
    </row>
    <row r="9825" spans="1:6" ht="15" x14ac:dyDescent="0.25">
      <c r="A9825" s="250"/>
      <c r="B9825" s="250"/>
      <c r="C9825" s="250"/>
      <c r="D9825" s="250"/>
      <c r="E9825" s="250"/>
      <c r="F9825" s="250"/>
    </row>
    <row r="9826" spans="1:6" ht="15" x14ac:dyDescent="0.25">
      <c r="A9826" s="250"/>
      <c r="B9826" s="250"/>
      <c r="C9826" s="250"/>
      <c r="D9826" s="250"/>
      <c r="E9826" s="250"/>
      <c r="F9826" s="250"/>
    </row>
    <row r="9827" spans="1:6" ht="15" x14ac:dyDescent="0.25">
      <c r="A9827" s="250"/>
      <c r="B9827" s="250"/>
      <c r="C9827" s="250"/>
      <c r="D9827" s="250"/>
      <c r="E9827" s="250"/>
      <c r="F9827" s="250"/>
    </row>
    <row r="9828" spans="1:6" ht="15" x14ac:dyDescent="0.25">
      <c r="A9828" s="250"/>
      <c r="B9828" s="250"/>
      <c r="C9828" s="250"/>
      <c r="D9828" s="250"/>
      <c r="E9828" s="250"/>
      <c r="F9828" s="250"/>
    </row>
    <row r="9829" spans="1:6" ht="15" x14ac:dyDescent="0.25">
      <c r="A9829" s="250"/>
      <c r="B9829" s="250"/>
      <c r="C9829" s="250"/>
      <c r="D9829" s="250"/>
      <c r="E9829" s="250"/>
      <c r="F9829" s="250"/>
    </row>
    <row r="9830" spans="1:6" ht="15" x14ac:dyDescent="0.25">
      <c r="A9830" s="250"/>
      <c r="B9830" s="250"/>
      <c r="C9830" s="250"/>
      <c r="D9830" s="250"/>
      <c r="E9830" s="250"/>
      <c r="F9830" s="250"/>
    </row>
    <row r="9831" spans="1:6" ht="15" x14ac:dyDescent="0.25">
      <c r="A9831" s="250"/>
      <c r="B9831" s="250"/>
      <c r="C9831" s="250"/>
      <c r="D9831" s="250"/>
      <c r="E9831" s="250"/>
      <c r="F9831" s="250"/>
    </row>
    <row r="9832" spans="1:6" ht="15" x14ac:dyDescent="0.25">
      <c r="A9832" s="250"/>
      <c r="B9832" s="250"/>
      <c r="C9832" s="250"/>
      <c r="D9832" s="250"/>
      <c r="E9832" s="250"/>
      <c r="F9832" s="250"/>
    </row>
    <row r="9833" spans="1:6" ht="15" x14ac:dyDescent="0.25">
      <c r="A9833" s="250"/>
      <c r="B9833" s="250"/>
      <c r="C9833" s="250"/>
      <c r="D9833" s="250"/>
      <c r="E9833" s="250"/>
      <c r="F9833" s="250"/>
    </row>
    <row r="9834" spans="1:6" ht="15" x14ac:dyDescent="0.25">
      <c r="A9834" s="250"/>
      <c r="B9834" s="250"/>
      <c r="C9834" s="250"/>
      <c r="D9834" s="250"/>
      <c r="E9834" s="250"/>
      <c r="F9834" s="250"/>
    </row>
    <row r="9835" spans="1:6" ht="15" x14ac:dyDescent="0.25">
      <c r="A9835" s="250"/>
      <c r="B9835" s="250"/>
      <c r="C9835" s="250"/>
      <c r="D9835" s="250"/>
      <c r="E9835" s="250"/>
      <c r="F9835" s="250"/>
    </row>
    <row r="9836" spans="1:6" ht="15" x14ac:dyDescent="0.25">
      <c r="A9836" s="250"/>
      <c r="B9836" s="250"/>
      <c r="C9836" s="250"/>
      <c r="D9836" s="250"/>
      <c r="E9836" s="250"/>
      <c r="F9836" s="250"/>
    </row>
    <row r="9837" spans="1:6" ht="15" x14ac:dyDescent="0.25">
      <c r="A9837" s="250"/>
      <c r="B9837" s="250"/>
      <c r="C9837" s="250"/>
      <c r="D9837" s="250"/>
      <c r="E9837" s="250"/>
      <c r="F9837" s="250"/>
    </row>
    <row r="9838" spans="1:6" ht="15" x14ac:dyDescent="0.25">
      <c r="A9838" s="250"/>
      <c r="B9838" s="250"/>
      <c r="C9838" s="250"/>
      <c r="D9838" s="250"/>
      <c r="E9838" s="250"/>
      <c r="F9838" s="250"/>
    </row>
    <row r="9839" spans="1:6" ht="15" x14ac:dyDescent="0.25">
      <c r="A9839" s="250"/>
      <c r="B9839" s="250"/>
      <c r="C9839" s="250"/>
      <c r="D9839" s="250"/>
      <c r="E9839" s="250"/>
      <c r="F9839" s="250"/>
    </row>
    <row r="9840" spans="1:6" ht="15" x14ac:dyDescent="0.25">
      <c r="A9840" s="250"/>
      <c r="B9840" s="250"/>
      <c r="C9840" s="250"/>
      <c r="D9840" s="250"/>
      <c r="E9840" s="250"/>
      <c r="F9840" s="250"/>
    </row>
    <row r="9841" spans="1:6" ht="15" x14ac:dyDescent="0.25">
      <c r="A9841" s="250"/>
      <c r="B9841" s="250"/>
      <c r="C9841" s="250"/>
      <c r="D9841" s="250"/>
      <c r="E9841" s="250"/>
      <c r="F9841" s="250"/>
    </row>
    <row r="9842" spans="1:6" ht="15" x14ac:dyDescent="0.25">
      <c r="A9842" s="250"/>
      <c r="B9842" s="250"/>
      <c r="C9842" s="250"/>
      <c r="D9842" s="250"/>
      <c r="E9842" s="250"/>
      <c r="F9842" s="250"/>
    </row>
    <row r="9843" spans="1:6" ht="15" x14ac:dyDescent="0.25">
      <c r="A9843" s="250"/>
      <c r="B9843" s="250"/>
      <c r="C9843" s="250"/>
      <c r="D9843" s="250"/>
      <c r="E9843" s="250"/>
      <c r="F9843" s="250"/>
    </row>
    <row r="9844" spans="1:6" ht="15" x14ac:dyDescent="0.25">
      <c r="A9844" s="250"/>
      <c r="B9844" s="250"/>
      <c r="C9844" s="250"/>
      <c r="D9844" s="250"/>
      <c r="E9844" s="250"/>
      <c r="F9844" s="250"/>
    </row>
    <row r="9845" spans="1:6" ht="15" x14ac:dyDescent="0.25">
      <c r="A9845" s="250"/>
      <c r="B9845" s="250"/>
      <c r="C9845" s="250"/>
      <c r="D9845" s="250"/>
      <c r="E9845" s="250"/>
      <c r="F9845" s="250"/>
    </row>
    <row r="9846" spans="1:6" ht="15" x14ac:dyDescent="0.25">
      <c r="A9846" s="250"/>
      <c r="B9846" s="250"/>
      <c r="C9846" s="250"/>
      <c r="D9846" s="250"/>
      <c r="E9846" s="250"/>
      <c r="F9846" s="250"/>
    </row>
    <row r="9847" spans="1:6" ht="15" x14ac:dyDescent="0.25">
      <c r="A9847" s="250"/>
      <c r="B9847" s="250"/>
      <c r="C9847" s="250"/>
      <c r="D9847" s="250"/>
      <c r="E9847" s="250"/>
      <c r="F9847" s="250"/>
    </row>
    <row r="9848" spans="1:6" ht="15" x14ac:dyDescent="0.25">
      <c r="A9848" s="250"/>
      <c r="B9848" s="250"/>
      <c r="C9848" s="250"/>
      <c r="D9848" s="250"/>
      <c r="E9848" s="250"/>
      <c r="F9848" s="250"/>
    </row>
    <row r="9849" spans="1:6" ht="15" x14ac:dyDescent="0.25">
      <c r="A9849" s="250"/>
      <c r="B9849" s="250"/>
      <c r="C9849" s="250"/>
      <c r="D9849" s="250"/>
      <c r="E9849" s="250"/>
      <c r="F9849" s="250"/>
    </row>
    <row r="9850" spans="1:6" ht="15" x14ac:dyDescent="0.25">
      <c r="A9850" s="250"/>
      <c r="B9850" s="250"/>
      <c r="C9850" s="250"/>
      <c r="D9850" s="250"/>
      <c r="E9850" s="250"/>
      <c r="F9850" s="250"/>
    </row>
    <row r="9851" spans="1:6" ht="15" x14ac:dyDescent="0.25">
      <c r="A9851" s="250"/>
      <c r="B9851" s="250"/>
      <c r="C9851" s="250"/>
      <c r="D9851" s="250"/>
      <c r="E9851" s="250"/>
      <c r="F9851" s="250"/>
    </row>
    <row r="9852" spans="1:6" ht="15" x14ac:dyDescent="0.25">
      <c r="A9852" s="250"/>
      <c r="B9852" s="250"/>
      <c r="C9852" s="250"/>
      <c r="D9852" s="250"/>
      <c r="E9852" s="250"/>
      <c r="F9852" s="250"/>
    </row>
    <row r="9853" spans="1:6" ht="15" x14ac:dyDescent="0.25">
      <c r="A9853" s="250"/>
      <c r="B9853" s="250"/>
      <c r="C9853" s="250"/>
      <c r="D9853" s="250"/>
      <c r="E9853" s="250"/>
      <c r="F9853" s="250"/>
    </row>
    <row r="9854" spans="1:6" ht="15" x14ac:dyDescent="0.25">
      <c r="A9854" s="250"/>
      <c r="B9854" s="250"/>
      <c r="C9854" s="250"/>
      <c r="D9854" s="250"/>
      <c r="E9854" s="250"/>
      <c r="F9854" s="250"/>
    </row>
    <row r="9855" spans="1:6" ht="15" x14ac:dyDescent="0.25">
      <c r="A9855" s="250"/>
      <c r="B9855" s="250"/>
      <c r="C9855" s="250"/>
      <c r="D9855" s="250"/>
      <c r="E9855" s="250"/>
      <c r="F9855" s="250"/>
    </row>
    <row r="9856" spans="1:6" ht="15" x14ac:dyDescent="0.25">
      <c r="A9856" s="250"/>
      <c r="B9856" s="250"/>
      <c r="C9856" s="250"/>
      <c r="D9856" s="250"/>
      <c r="E9856" s="250"/>
      <c r="F9856" s="250"/>
    </row>
    <row r="9857" spans="1:6" ht="15" x14ac:dyDescent="0.25">
      <c r="A9857" s="250"/>
      <c r="B9857" s="250"/>
      <c r="C9857" s="250"/>
      <c r="D9857" s="250"/>
      <c r="E9857" s="250"/>
      <c r="F9857" s="250"/>
    </row>
    <row r="9858" spans="1:6" ht="15" x14ac:dyDescent="0.25">
      <c r="A9858" s="250"/>
      <c r="B9858" s="250"/>
      <c r="C9858" s="250"/>
      <c r="D9858" s="250"/>
      <c r="E9858" s="250"/>
      <c r="F9858" s="250"/>
    </row>
    <row r="9859" spans="1:6" ht="15" x14ac:dyDescent="0.25">
      <c r="A9859" s="250"/>
      <c r="B9859" s="250"/>
      <c r="C9859" s="250"/>
      <c r="D9859" s="250"/>
      <c r="E9859" s="250"/>
      <c r="F9859" s="250"/>
    </row>
    <row r="9860" spans="1:6" ht="15" x14ac:dyDescent="0.25">
      <c r="A9860" s="250"/>
      <c r="B9860" s="250"/>
      <c r="C9860" s="250"/>
      <c r="D9860" s="250"/>
      <c r="E9860" s="250"/>
      <c r="F9860" s="250"/>
    </row>
    <row r="9861" spans="1:6" ht="15" x14ac:dyDescent="0.25">
      <c r="A9861" s="250"/>
      <c r="B9861" s="250"/>
      <c r="C9861" s="250"/>
      <c r="D9861" s="250"/>
      <c r="E9861" s="250"/>
      <c r="F9861" s="250"/>
    </row>
    <row r="9862" spans="1:6" ht="15" x14ac:dyDescent="0.25">
      <c r="A9862" s="250"/>
      <c r="B9862" s="250"/>
      <c r="C9862" s="250"/>
      <c r="D9862" s="250"/>
      <c r="E9862" s="250"/>
      <c r="F9862" s="250"/>
    </row>
    <row r="9863" spans="1:6" ht="15" x14ac:dyDescent="0.25">
      <c r="A9863" s="250"/>
      <c r="B9863" s="250"/>
      <c r="C9863" s="250"/>
      <c r="D9863" s="250"/>
      <c r="E9863" s="250"/>
      <c r="F9863" s="250"/>
    </row>
    <row r="9864" spans="1:6" ht="15" x14ac:dyDescent="0.25">
      <c r="A9864" s="250"/>
      <c r="B9864" s="250"/>
      <c r="C9864" s="250"/>
      <c r="D9864" s="250"/>
      <c r="E9864" s="250"/>
      <c r="F9864" s="250"/>
    </row>
    <row r="9865" spans="1:6" ht="15" x14ac:dyDescent="0.25">
      <c r="A9865" s="250"/>
      <c r="B9865" s="250"/>
      <c r="C9865" s="250"/>
      <c r="D9865" s="250"/>
      <c r="E9865" s="250"/>
      <c r="F9865" s="250"/>
    </row>
    <row r="9866" spans="1:6" ht="15" x14ac:dyDescent="0.25">
      <c r="A9866" s="250"/>
      <c r="B9866" s="250"/>
      <c r="C9866" s="250"/>
      <c r="D9866" s="250"/>
      <c r="E9866" s="250"/>
      <c r="F9866" s="250"/>
    </row>
    <row r="9867" spans="1:6" ht="15" x14ac:dyDescent="0.25">
      <c r="A9867" s="250"/>
      <c r="B9867" s="250"/>
      <c r="C9867" s="250"/>
      <c r="D9867" s="250"/>
      <c r="E9867" s="250"/>
      <c r="F9867" s="250"/>
    </row>
    <row r="9868" spans="1:6" ht="15" x14ac:dyDescent="0.25">
      <c r="A9868" s="250"/>
      <c r="B9868" s="250"/>
      <c r="C9868" s="250"/>
      <c r="D9868" s="250"/>
      <c r="E9868" s="250"/>
      <c r="F9868" s="250"/>
    </row>
    <row r="9869" spans="1:6" ht="15" x14ac:dyDescent="0.25">
      <c r="A9869" s="250"/>
      <c r="B9869" s="250"/>
      <c r="C9869" s="250"/>
      <c r="D9869" s="250"/>
      <c r="E9869" s="250"/>
      <c r="F9869" s="250"/>
    </row>
    <row r="9870" spans="1:6" ht="15" x14ac:dyDescent="0.25">
      <c r="A9870" s="250"/>
      <c r="B9870" s="250"/>
      <c r="C9870" s="250"/>
      <c r="D9870" s="250"/>
      <c r="E9870" s="250"/>
      <c r="F9870" s="250"/>
    </row>
    <row r="9871" spans="1:6" ht="15" x14ac:dyDescent="0.25">
      <c r="A9871" s="250"/>
      <c r="B9871" s="250"/>
      <c r="C9871" s="250"/>
      <c r="D9871" s="250"/>
      <c r="E9871" s="250"/>
      <c r="F9871" s="250"/>
    </row>
    <row r="9872" spans="1:6" ht="15" x14ac:dyDescent="0.25">
      <c r="A9872" s="250"/>
      <c r="B9872" s="250"/>
      <c r="C9872" s="250"/>
      <c r="D9872" s="250"/>
      <c r="E9872" s="250"/>
      <c r="F9872" s="250"/>
    </row>
    <row r="9873" spans="1:6" ht="15" x14ac:dyDescent="0.25">
      <c r="A9873" s="250"/>
      <c r="B9873" s="250"/>
      <c r="C9873" s="250"/>
      <c r="D9873" s="250"/>
      <c r="E9873" s="250"/>
      <c r="F9873" s="250"/>
    </row>
    <row r="9874" spans="1:6" ht="15" x14ac:dyDescent="0.25">
      <c r="A9874" s="250"/>
      <c r="B9874" s="250"/>
      <c r="C9874" s="250"/>
      <c r="D9874" s="250"/>
      <c r="E9874" s="250"/>
      <c r="F9874" s="250"/>
    </row>
    <row r="9875" spans="1:6" ht="15" x14ac:dyDescent="0.25">
      <c r="A9875" s="250"/>
      <c r="B9875" s="250"/>
      <c r="C9875" s="250"/>
      <c r="D9875" s="250"/>
      <c r="E9875" s="250"/>
      <c r="F9875" s="250"/>
    </row>
    <row r="9876" spans="1:6" ht="15" x14ac:dyDescent="0.25">
      <c r="A9876" s="250"/>
      <c r="B9876" s="250"/>
      <c r="C9876" s="250"/>
      <c r="D9876" s="250"/>
      <c r="E9876" s="250"/>
      <c r="F9876" s="250"/>
    </row>
    <row r="9877" spans="1:6" ht="15" x14ac:dyDescent="0.25">
      <c r="A9877" s="250"/>
      <c r="B9877" s="250"/>
      <c r="C9877" s="250"/>
      <c r="D9877" s="250"/>
      <c r="E9877" s="250"/>
      <c r="F9877" s="250"/>
    </row>
    <row r="9878" spans="1:6" ht="15" x14ac:dyDescent="0.25">
      <c r="A9878" s="250"/>
      <c r="B9878" s="250"/>
      <c r="C9878" s="250"/>
      <c r="D9878" s="250"/>
      <c r="E9878" s="250"/>
      <c r="F9878" s="250"/>
    </row>
    <row r="9879" spans="1:6" ht="15" x14ac:dyDescent="0.25">
      <c r="A9879" s="250"/>
      <c r="B9879" s="250"/>
      <c r="C9879" s="250"/>
      <c r="D9879" s="250"/>
      <c r="E9879" s="250"/>
      <c r="F9879" s="250"/>
    </row>
    <row r="9880" spans="1:6" ht="15" x14ac:dyDescent="0.25">
      <c r="A9880" s="250"/>
      <c r="B9880" s="250"/>
      <c r="C9880" s="250"/>
      <c r="D9880" s="250"/>
      <c r="E9880" s="250"/>
      <c r="F9880" s="250"/>
    </row>
    <row r="9881" spans="1:6" ht="15" x14ac:dyDescent="0.25">
      <c r="A9881" s="250"/>
      <c r="B9881" s="250"/>
      <c r="C9881" s="250"/>
      <c r="D9881" s="250"/>
      <c r="E9881" s="250"/>
      <c r="F9881" s="250"/>
    </row>
    <row r="9882" spans="1:6" ht="15" x14ac:dyDescent="0.25">
      <c r="A9882" s="250"/>
      <c r="B9882" s="250"/>
      <c r="C9882" s="250"/>
      <c r="D9882" s="250"/>
      <c r="E9882" s="250"/>
      <c r="F9882" s="250"/>
    </row>
    <row r="9883" spans="1:6" ht="15" x14ac:dyDescent="0.25">
      <c r="A9883" s="250"/>
      <c r="B9883" s="250"/>
      <c r="C9883" s="250"/>
      <c r="D9883" s="250"/>
      <c r="E9883" s="250"/>
      <c r="F9883" s="250"/>
    </row>
    <row r="9884" spans="1:6" ht="15" x14ac:dyDescent="0.25">
      <c r="A9884" s="250"/>
      <c r="B9884" s="250"/>
      <c r="C9884" s="250"/>
      <c r="D9884" s="250"/>
      <c r="E9884" s="250"/>
      <c r="F9884" s="250"/>
    </row>
    <row r="9885" spans="1:6" ht="15" x14ac:dyDescent="0.25">
      <c r="A9885" s="250"/>
      <c r="B9885" s="250"/>
      <c r="C9885" s="250"/>
      <c r="D9885" s="250"/>
      <c r="E9885" s="250"/>
      <c r="F9885" s="250"/>
    </row>
    <row r="9886" spans="1:6" ht="15" x14ac:dyDescent="0.25">
      <c r="A9886" s="250"/>
      <c r="B9886" s="250"/>
      <c r="C9886" s="250"/>
      <c r="D9886" s="250"/>
      <c r="E9886" s="250"/>
      <c r="F9886" s="250"/>
    </row>
    <row r="9887" spans="1:6" ht="15" x14ac:dyDescent="0.25">
      <c r="A9887" s="250"/>
      <c r="B9887" s="250"/>
      <c r="C9887" s="250"/>
      <c r="D9887" s="250"/>
      <c r="E9887" s="250"/>
      <c r="F9887" s="250"/>
    </row>
    <row r="9888" spans="1:6" ht="15" x14ac:dyDescent="0.25">
      <c r="A9888" s="250"/>
      <c r="B9888" s="250"/>
      <c r="C9888" s="250"/>
      <c r="D9888" s="250"/>
      <c r="E9888" s="250"/>
      <c r="F9888" s="250"/>
    </row>
    <row r="9889" spans="1:6" ht="15" x14ac:dyDescent="0.25">
      <c r="A9889" s="250"/>
      <c r="B9889" s="250"/>
      <c r="C9889" s="250"/>
      <c r="D9889" s="250"/>
      <c r="E9889" s="250"/>
      <c r="F9889" s="250"/>
    </row>
    <row r="9890" spans="1:6" ht="15" x14ac:dyDescent="0.25">
      <c r="A9890" s="250"/>
      <c r="B9890" s="250"/>
      <c r="C9890" s="250"/>
      <c r="D9890" s="250"/>
      <c r="E9890" s="250"/>
      <c r="F9890" s="250"/>
    </row>
    <row r="9891" spans="1:6" ht="15" x14ac:dyDescent="0.25">
      <c r="A9891" s="250"/>
      <c r="B9891" s="250"/>
      <c r="C9891" s="250"/>
      <c r="D9891" s="250"/>
      <c r="E9891" s="250"/>
      <c r="F9891" s="250"/>
    </row>
    <row r="9892" spans="1:6" ht="15" x14ac:dyDescent="0.25">
      <c r="A9892" s="250"/>
      <c r="B9892" s="250"/>
      <c r="C9892" s="250"/>
      <c r="D9892" s="250"/>
      <c r="E9892" s="250"/>
      <c r="F9892" s="250"/>
    </row>
    <row r="9893" spans="1:6" ht="15" x14ac:dyDescent="0.25">
      <c r="A9893" s="250"/>
      <c r="B9893" s="250"/>
      <c r="C9893" s="250"/>
      <c r="D9893" s="250"/>
      <c r="E9893" s="250"/>
      <c r="F9893" s="250"/>
    </row>
    <row r="9894" spans="1:6" ht="15" x14ac:dyDescent="0.25">
      <c r="A9894" s="250"/>
      <c r="B9894" s="250"/>
      <c r="C9894" s="250"/>
      <c r="D9894" s="250"/>
      <c r="E9894" s="250"/>
      <c r="F9894" s="250"/>
    </row>
    <row r="9895" spans="1:6" ht="15" x14ac:dyDescent="0.25">
      <c r="A9895" s="250"/>
      <c r="B9895" s="250"/>
      <c r="C9895" s="250"/>
      <c r="D9895" s="250"/>
      <c r="E9895" s="250"/>
      <c r="F9895" s="250"/>
    </row>
    <row r="9896" spans="1:6" ht="15" x14ac:dyDescent="0.25">
      <c r="A9896" s="250"/>
      <c r="B9896" s="250"/>
      <c r="C9896" s="250"/>
      <c r="D9896" s="250"/>
      <c r="E9896" s="250"/>
      <c r="F9896" s="250"/>
    </row>
    <row r="9897" spans="1:6" ht="15" x14ac:dyDescent="0.25">
      <c r="A9897" s="250"/>
      <c r="B9897" s="250"/>
      <c r="C9897" s="250"/>
      <c r="D9897" s="250"/>
      <c r="E9897" s="250"/>
      <c r="F9897" s="250"/>
    </row>
    <row r="9898" spans="1:6" ht="15" x14ac:dyDescent="0.25">
      <c r="A9898" s="250"/>
      <c r="B9898" s="250"/>
      <c r="C9898" s="250"/>
      <c r="D9898" s="250"/>
      <c r="E9898" s="250"/>
      <c r="F9898" s="250"/>
    </row>
    <row r="9899" spans="1:6" ht="15" x14ac:dyDescent="0.25">
      <c r="A9899" s="250"/>
      <c r="B9899" s="250"/>
      <c r="C9899" s="250"/>
      <c r="D9899" s="250"/>
      <c r="E9899" s="250"/>
      <c r="F9899" s="250"/>
    </row>
    <row r="9900" spans="1:6" ht="15" x14ac:dyDescent="0.25">
      <c r="A9900" s="250"/>
      <c r="B9900" s="250"/>
      <c r="C9900" s="250"/>
      <c r="D9900" s="250"/>
      <c r="E9900" s="250"/>
      <c r="F9900" s="250"/>
    </row>
    <row r="9901" spans="1:6" ht="15" x14ac:dyDescent="0.25">
      <c r="A9901" s="250"/>
      <c r="B9901" s="250"/>
      <c r="C9901" s="250"/>
      <c r="D9901" s="250"/>
      <c r="E9901" s="250"/>
      <c r="F9901" s="250"/>
    </row>
    <row r="9902" spans="1:6" ht="15" x14ac:dyDescent="0.25">
      <c r="A9902" s="250"/>
      <c r="B9902" s="250"/>
      <c r="C9902" s="250"/>
      <c r="D9902" s="250"/>
      <c r="E9902" s="250"/>
      <c r="F9902" s="250"/>
    </row>
    <row r="9903" spans="1:6" ht="15" x14ac:dyDescent="0.25">
      <c r="A9903" s="250"/>
      <c r="B9903" s="250"/>
      <c r="C9903" s="250"/>
      <c r="D9903" s="250"/>
      <c r="E9903" s="250"/>
      <c r="F9903" s="250"/>
    </row>
    <row r="9904" spans="1:6" ht="15" x14ac:dyDescent="0.25">
      <c r="A9904" s="250"/>
      <c r="B9904" s="250"/>
      <c r="C9904" s="250"/>
      <c r="D9904" s="250"/>
      <c r="E9904" s="250"/>
      <c r="F9904" s="250"/>
    </row>
    <row r="9905" spans="1:6" ht="15" x14ac:dyDescent="0.25">
      <c r="A9905" s="250"/>
      <c r="B9905" s="250"/>
      <c r="C9905" s="250"/>
      <c r="D9905" s="250"/>
      <c r="E9905" s="250"/>
      <c r="F9905" s="250"/>
    </row>
    <row r="9906" spans="1:6" ht="15" x14ac:dyDescent="0.25">
      <c r="A9906" s="250"/>
      <c r="B9906" s="250"/>
      <c r="C9906" s="250"/>
      <c r="D9906" s="250"/>
      <c r="E9906" s="250"/>
      <c r="F9906" s="250"/>
    </row>
    <row r="9907" spans="1:6" ht="15" x14ac:dyDescent="0.25">
      <c r="A9907" s="250"/>
      <c r="B9907" s="250"/>
      <c r="C9907" s="250"/>
      <c r="D9907" s="250"/>
      <c r="E9907" s="250"/>
      <c r="F9907" s="250"/>
    </row>
    <row r="9908" spans="1:6" ht="15" x14ac:dyDescent="0.25">
      <c r="A9908" s="250"/>
      <c r="B9908" s="250"/>
      <c r="C9908" s="250"/>
      <c r="D9908" s="250"/>
      <c r="E9908" s="250"/>
      <c r="F9908" s="250"/>
    </row>
    <row r="9909" spans="1:6" ht="15" x14ac:dyDescent="0.25">
      <c r="A9909" s="250"/>
      <c r="B9909" s="250"/>
      <c r="C9909" s="250"/>
      <c r="D9909" s="250"/>
      <c r="E9909" s="250"/>
      <c r="F9909" s="250"/>
    </row>
    <row r="9910" spans="1:6" ht="15" x14ac:dyDescent="0.25">
      <c r="A9910" s="250"/>
      <c r="B9910" s="250"/>
      <c r="C9910" s="250"/>
      <c r="D9910" s="250"/>
      <c r="E9910" s="250"/>
      <c r="F9910" s="250"/>
    </row>
    <row r="9911" spans="1:6" ht="15" x14ac:dyDescent="0.25">
      <c r="A9911" s="250"/>
      <c r="B9911" s="250"/>
      <c r="C9911" s="250"/>
      <c r="D9911" s="250"/>
      <c r="E9911" s="250"/>
      <c r="F9911" s="250"/>
    </row>
    <row r="9912" spans="1:6" ht="15" x14ac:dyDescent="0.25">
      <c r="A9912" s="250"/>
      <c r="B9912" s="250"/>
      <c r="C9912" s="250"/>
      <c r="D9912" s="250"/>
      <c r="E9912" s="250"/>
      <c r="F9912" s="250"/>
    </row>
    <row r="9913" spans="1:6" ht="15" x14ac:dyDescent="0.25">
      <c r="A9913" s="250"/>
      <c r="B9913" s="250"/>
      <c r="C9913" s="250"/>
      <c r="D9913" s="250"/>
      <c r="E9913" s="250"/>
      <c r="F9913" s="250"/>
    </row>
    <row r="9914" spans="1:6" ht="15" x14ac:dyDescent="0.25">
      <c r="A9914" s="250"/>
      <c r="B9914" s="250"/>
      <c r="C9914" s="250"/>
      <c r="D9914" s="250"/>
      <c r="E9914" s="250"/>
      <c r="F9914" s="250"/>
    </row>
    <row r="9915" spans="1:6" ht="15" x14ac:dyDescent="0.25">
      <c r="A9915" s="250"/>
      <c r="B9915" s="250"/>
      <c r="C9915" s="250"/>
      <c r="D9915" s="250"/>
      <c r="E9915" s="250"/>
      <c r="F9915" s="250"/>
    </row>
    <row r="9916" spans="1:6" ht="15" x14ac:dyDescent="0.25">
      <c r="A9916" s="250"/>
      <c r="B9916" s="250"/>
      <c r="C9916" s="250"/>
      <c r="D9916" s="250"/>
      <c r="E9916" s="250"/>
      <c r="F9916" s="250"/>
    </row>
    <row r="9917" spans="1:6" ht="15" x14ac:dyDescent="0.25">
      <c r="A9917" s="250"/>
      <c r="B9917" s="250"/>
      <c r="C9917" s="250"/>
      <c r="D9917" s="250"/>
      <c r="E9917" s="250"/>
      <c r="F9917" s="250"/>
    </row>
    <row r="9918" spans="1:6" ht="15" x14ac:dyDescent="0.25">
      <c r="A9918" s="250"/>
      <c r="B9918" s="250"/>
      <c r="C9918" s="250"/>
      <c r="D9918" s="250"/>
      <c r="E9918" s="250"/>
      <c r="F9918" s="250"/>
    </row>
    <row r="9919" spans="1:6" ht="15" x14ac:dyDescent="0.25">
      <c r="A9919" s="250"/>
      <c r="B9919" s="250"/>
      <c r="C9919" s="250"/>
      <c r="D9919" s="250"/>
      <c r="E9919" s="250"/>
      <c r="F9919" s="250"/>
    </row>
    <row r="9920" spans="1:6" ht="15" x14ac:dyDescent="0.25">
      <c r="A9920" s="250"/>
      <c r="B9920" s="250"/>
      <c r="C9920" s="250"/>
      <c r="D9920" s="250"/>
      <c r="E9920" s="250"/>
      <c r="F9920" s="250"/>
    </row>
    <row r="9921" spans="1:6" ht="15" x14ac:dyDescent="0.25">
      <c r="A9921" s="250"/>
      <c r="B9921" s="250"/>
      <c r="C9921" s="250"/>
      <c r="D9921" s="250"/>
      <c r="E9921" s="250"/>
      <c r="F9921" s="250"/>
    </row>
    <row r="9922" spans="1:6" ht="15" x14ac:dyDescent="0.25">
      <c r="A9922" s="250"/>
      <c r="B9922" s="250"/>
      <c r="C9922" s="250"/>
      <c r="D9922" s="250"/>
      <c r="E9922" s="250"/>
      <c r="F9922" s="250"/>
    </row>
    <row r="9923" spans="1:6" ht="15" x14ac:dyDescent="0.25">
      <c r="A9923" s="250"/>
      <c r="B9923" s="250"/>
      <c r="C9923" s="250"/>
      <c r="D9923" s="250"/>
      <c r="E9923" s="250"/>
      <c r="F9923" s="250"/>
    </row>
    <row r="9924" spans="1:6" ht="15" x14ac:dyDescent="0.25">
      <c r="A9924" s="250"/>
      <c r="B9924" s="250"/>
      <c r="C9924" s="250"/>
      <c r="D9924" s="250"/>
      <c r="E9924" s="250"/>
      <c r="F9924" s="250"/>
    </row>
    <row r="9925" spans="1:6" ht="15" x14ac:dyDescent="0.25">
      <c r="A9925" s="250"/>
      <c r="B9925" s="250"/>
      <c r="C9925" s="250"/>
      <c r="D9925" s="250"/>
      <c r="E9925" s="250"/>
      <c r="F9925" s="250"/>
    </row>
    <row r="9926" spans="1:6" ht="15" x14ac:dyDescent="0.25">
      <c r="A9926" s="250"/>
      <c r="B9926" s="250"/>
      <c r="C9926" s="250"/>
      <c r="D9926" s="250"/>
      <c r="E9926" s="250"/>
      <c r="F9926" s="250"/>
    </row>
    <row r="9927" spans="1:6" ht="15" x14ac:dyDescent="0.25">
      <c r="A9927" s="250"/>
      <c r="B9927" s="250"/>
      <c r="C9927" s="250"/>
      <c r="D9927" s="250"/>
      <c r="E9927" s="250"/>
      <c r="F9927" s="250"/>
    </row>
    <row r="9928" spans="1:6" ht="15" x14ac:dyDescent="0.25">
      <c r="A9928" s="250"/>
      <c r="B9928" s="250"/>
      <c r="C9928" s="250"/>
      <c r="D9928" s="250"/>
      <c r="E9928" s="250"/>
      <c r="F9928" s="250"/>
    </row>
    <row r="9929" spans="1:6" ht="15" x14ac:dyDescent="0.25">
      <c r="A9929" s="250"/>
      <c r="B9929" s="250"/>
      <c r="C9929" s="250"/>
      <c r="D9929" s="250"/>
      <c r="E9929" s="250"/>
      <c r="F9929" s="250"/>
    </row>
    <row r="9930" spans="1:6" ht="15" x14ac:dyDescent="0.25">
      <c r="A9930" s="250"/>
      <c r="B9930" s="250"/>
      <c r="C9930" s="250"/>
      <c r="D9930" s="250"/>
      <c r="E9930" s="250"/>
      <c r="F9930" s="250"/>
    </row>
    <row r="9931" spans="1:6" ht="15" x14ac:dyDescent="0.25">
      <c r="A9931" s="250"/>
      <c r="B9931" s="250"/>
      <c r="C9931" s="250"/>
      <c r="D9931" s="250"/>
      <c r="E9931" s="250"/>
      <c r="F9931" s="250"/>
    </row>
    <row r="9932" spans="1:6" ht="15" x14ac:dyDescent="0.25">
      <c r="A9932" s="250"/>
      <c r="B9932" s="250"/>
      <c r="C9932" s="250"/>
      <c r="D9932" s="250"/>
      <c r="E9932" s="250"/>
      <c r="F9932" s="250"/>
    </row>
    <row r="9933" spans="1:6" ht="15" x14ac:dyDescent="0.25">
      <c r="A9933" s="250"/>
      <c r="B9933" s="250"/>
      <c r="C9933" s="250"/>
      <c r="D9933" s="250"/>
      <c r="E9933" s="250"/>
      <c r="F9933" s="250"/>
    </row>
    <row r="9934" spans="1:6" ht="15" x14ac:dyDescent="0.25">
      <c r="A9934" s="250"/>
      <c r="B9934" s="250"/>
      <c r="C9934" s="250"/>
      <c r="D9934" s="250"/>
      <c r="E9934" s="250"/>
      <c r="F9934" s="250"/>
    </row>
    <row r="9935" spans="1:6" ht="15" x14ac:dyDescent="0.25">
      <c r="A9935" s="250"/>
      <c r="B9935" s="250"/>
      <c r="C9935" s="250"/>
      <c r="D9935" s="250"/>
      <c r="E9935" s="250"/>
      <c r="F9935" s="250"/>
    </row>
    <row r="9936" spans="1:6" ht="15" x14ac:dyDescent="0.25">
      <c r="A9936" s="250"/>
      <c r="B9936" s="250"/>
      <c r="C9936" s="250"/>
      <c r="D9936" s="250"/>
      <c r="E9936" s="250"/>
      <c r="F9936" s="250"/>
    </row>
    <row r="9937" spans="1:6" ht="15" x14ac:dyDescent="0.25">
      <c r="A9937" s="250"/>
      <c r="B9937" s="250"/>
      <c r="C9937" s="250"/>
      <c r="D9937" s="250"/>
      <c r="E9937" s="250"/>
      <c r="F9937" s="250"/>
    </row>
    <row r="9938" spans="1:6" ht="15" x14ac:dyDescent="0.25">
      <c r="A9938" s="250"/>
      <c r="B9938" s="250"/>
      <c r="C9938" s="250"/>
      <c r="D9938" s="250"/>
      <c r="E9938" s="250"/>
      <c r="F9938" s="250"/>
    </row>
    <row r="9939" spans="1:6" ht="15" x14ac:dyDescent="0.25">
      <c r="A9939" s="250"/>
      <c r="B9939" s="250"/>
      <c r="C9939" s="250"/>
      <c r="D9939" s="250"/>
      <c r="E9939" s="250"/>
      <c r="F9939" s="250"/>
    </row>
    <row r="9940" spans="1:6" ht="15" x14ac:dyDescent="0.25">
      <c r="A9940" s="250"/>
      <c r="B9940" s="250"/>
      <c r="C9940" s="250"/>
      <c r="D9940" s="250"/>
      <c r="E9940" s="250"/>
      <c r="F9940" s="250"/>
    </row>
    <row r="9941" spans="1:6" ht="15" x14ac:dyDescent="0.25">
      <c r="A9941" s="250"/>
      <c r="B9941" s="250"/>
      <c r="C9941" s="250"/>
      <c r="D9941" s="250"/>
      <c r="E9941" s="250"/>
      <c r="F9941" s="250"/>
    </row>
    <row r="9942" spans="1:6" ht="15" x14ac:dyDescent="0.25">
      <c r="A9942" s="250"/>
      <c r="B9942" s="250"/>
      <c r="C9942" s="250"/>
      <c r="D9942" s="250"/>
      <c r="E9942" s="250"/>
      <c r="F9942" s="250"/>
    </row>
    <row r="9943" spans="1:6" ht="15" x14ac:dyDescent="0.25">
      <c r="A9943" s="250"/>
      <c r="B9943" s="250"/>
      <c r="C9943" s="250"/>
      <c r="D9943" s="250"/>
      <c r="E9943" s="250"/>
      <c r="F9943" s="250"/>
    </row>
    <row r="9944" spans="1:6" ht="15" x14ac:dyDescent="0.25">
      <c r="A9944" s="250"/>
      <c r="B9944" s="250"/>
      <c r="C9944" s="250"/>
      <c r="D9944" s="250"/>
      <c r="E9944" s="250"/>
      <c r="F9944" s="250"/>
    </row>
    <row r="9945" spans="1:6" ht="15" x14ac:dyDescent="0.25">
      <c r="A9945" s="250"/>
      <c r="B9945" s="250"/>
      <c r="C9945" s="250"/>
      <c r="D9945" s="250"/>
      <c r="E9945" s="250"/>
      <c r="F9945" s="250"/>
    </row>
    <row r="9946" spans="1:6" ht="15" x14ac:dyDescent="0.25">
      <c r="A9946" s="250"/>
      <c r="B9946" s="250"/>
      <c r="C9946" s="250"/>
      <c r="D9946" s="250"/>
      <c r="E9946" s="250"/>
      <c r="F9946" s="250"/>
    </row>
    <row r="9947" spans="1:6" ht="15" x14ac:dyDescent="0.25">
      <c r="A9947" s="250"/>
      <c r="B9947" s="250"/>
      <c r="C9947" s="250"/>
      <c r="D9947" s="250"/>
      <c r="E9947" s="250"/>
      <c r="F9947" s="250"/>
    </row>
    <row r="9948" spans="1:6" ht="15" x14ac:dyDescent="0.25">
      <c r="A9948" s="250"/>
      <c r="B9948" s="250"/>
      <c r="C9948" s="250"/>
      <c r="D9948" s="250"/>
      <c r="E9948" s="250"/>
      <c r="F9948" s="250"/>
    </row>
    <row r="9949" spans="1:6" ht="15" x14ac:dyDescent="0.25">
      <c r="A9949" s="250"/>
      <c r="B9949" s="250"/>
      <c r="C9949" s="250"/>
      <c r="D9949" s="250"/>
      <c r="E9949" s="250"/>
      <c r="F9949" s="250"/>
    </row>
    <row r="9950" spans="1:6" ht="15" x14ac:dyDescent="0.25">
      <c r="A9950" s="250"/>
      <c r="B9950" s="250"/>
      <c r="C9950" s="250"/>
      <c r="D9950" s="250"/>
      <c r="E9950" s="250"/>
      <c r="F9950" s="250"/>
    </row>
    <row r="9951" spans="1:6" ht="15" x14ac:dyDescent="0.25">
      <c r="A9951" s="250"/>
      <c r="B9951" s="250"/>
      <c r="C9951" s="250"/>
      <c r="D9951" s="250"/>
      <c r="E9951" s="250"/>
      <c r="F9951" s="250"/>
    </row>
    <row r="9952" spans="1:6" ht="15" x14ac:dyDescent="0.25">
      <c r="A9952" s="250"/>
      <c r="B9952" s="250"/>
      <c r="C9952" s="250"/>
      <c r="D9952" s="250"/>
      <c r="E9952" s="250"/>
      <c r="F9952" s="250"/>
    </row>
    <row r="9953" spans="1:6" ht="15" x14ac:dyDescent="0.25">
      <c r="A9953" s="250"/>
      <c r="B9953" s="250"/>
      <c r="C9953" s="250"/>
      <c r="D9953" s="250"/>
      <c r="E9953" s="250"/>
      <c r="F9953" s="250"/>
    </row>
    <row r="9954" spans="1:6" ht="15" x14ac:dyDescent="0.25">
      <c r="A9954" s="250"/>
      <c r="B9954" s="250"/>
      <c r="C9954" s="250"/>
      <c r="D9954" s="250"/>
      <c r="E9954" s="250"/>
      <c r="F9954" s="250"/>
    </row>
    <row r="9955" spans="1:6" ht="15" x14ac:dyDescent="0.25">
      <c r="A9955" s="250"/>
      <c r="B9955" s="250"/>
      <c r="C9955" s="250"/>
      <c r="D9955" s="250"/>
      <c r="E9955" s="250"/>
      <c r="F9955" s="250"/>
    </row>
    <row r="9956" spans="1:6" ht="15" x14ac:dyDescent="0.25">
      <c r="A9956" s="250"/>
      <c r="B9956" s="250"/>
      <c r="C9956" s="250"/>
      <c r="D9956" s="250"/>
      <c r="E9956" s="250"/>
      <c r="F9956" s="250"/>
    </row>
    <row r="9957" spans="1:6" ht="15" x14ac:dyDescent="0.25">
      <c r="A9957" s="250"/>
      <c r="B9957" s="250"/>
      <c r="C9957" s="250"/>
      <c r="D9957" s="250"/>
      <c r="E9957" s="250"/>
      <c r="F9957" s="250"/>
    </row>
    <row r="9958" spans="1:6" ht="15" x14ac:dyDescent="0.25">
      <c r="A9958" s="250"/>
      <c r="B9958" s="250"/>
      <c r="C9958" s="250"/>
      <c r="D9958" s="250"/>
      <c r="E9958" s="250"/>
      <c r="F9958" s="250"/>
    </row>
    <row r="9959" spans="1:6" ht="15" x14ac:dyDescent="0.25">
      <c r="A9959" s="250"/>
      <c r="B9959" s="250"/>
      <c r="C9959" s="250"/>
      <c r="D9959" s="250"/>
      <c r="E9959" s="250"/>
      <c r="F9959" s="250"/>
    </row>
    <row r="9960" spans="1:6" ht="15" x14ac:dyDescent="0.25">
      <c r="A9960" s="250"/>
      <c r="B9960" s="250"/>
      <c r="C9960" s="250"/>
      <c r="D9960" s="250"/>
      <c r="E9960" s="250"/>
      <c r="F9960" s="250"/>
    </row>
    <row r="9961" spans="1:6" ht="15" x14ac:dyDescent="0.25">
      <c r="A9961" s="250"/>
      <c r="B9961" s="250"/>
      <c r="C9961" s="250"/>
      <c r="D9961" s="250"/>
      <c r="E9961" s="250"/>
      <c r="F9961" s="250"/>
    </row>
    <row r="9962" spans="1:6" ht="15" x14ac:dyDescent="0.25">
      <c r="A9962" s="250"/>
      <c r="B9962" s="250"/>
      <c r="C9962" s="250"/>
      <c r="D9962" s="250"/>
      <c r="E9962" s="250"/>
      <c r="F9962" s="250"/>
    </row>
    <row r="9963" spans="1:6" ht="15" x14ac:dyDescent="0.25">
      <c r="A9963" s="250"/>
      <c r="B9963" s="250"/>
      <c r="C9963" s="250"/>
      <c r="D9963" s="250"/>
      <c r="E9963" s="250"/>
      <c r="F9963" s="250"/>
    </row>
    <row r="9964" spans="1:6" ht="15" x14ac:dyDescent="0.25">
      <c r="A9964" s="250"/>
      <c r="B9964" s="250"/>
      <c r="C9964" s="250"/>
      <c r="D9964" s="250"/>
      <c r="E9964" s="250"/>
      <c r="F9964" s="250"/>
    </row>
    <row r="9965" spans="1:6" ht="15" x14ac:dyDescent="0.25">
      <c r="A9965" s="250"/>
      <c r="B9965" s="250"/>
      <c r="C9965" s="250"/>
      <c r="D9965" s="250"/>
      <c r="E9965" s="250"/>
      <c r="F9965" s="250"/>
    </row>
    <row r="9966" spans="1:6" ht="15" x14ac:dyDescent="0.25">
      <c r="A9966" s="250"/>
      <c r="B9966" s="250"/>
      <c r="C9966" s="250"/>
      <c r="D9966" s="250"/>
      <c r="E9966" s="250"/>
      <c r="F9966" s="250"/>
    </row>
    <row r="9967" spans="1:6" ht="15" x14ac:dyDescent="0.25">
      <c r="A9967" s="250"/>
      <c r="B9967" s="250"/>
      <c r="C9967" s="250"/>
      <c r="D9967" s="250"/>
      <c r="E9967" s="250"/>
      <c r="F9967" s="250"/>
    </row>
    <row r="9968" spans="1:6" ht="15" x14ac:dyDescent="0.25">
      <c r="A9968" s="250"/>
      <c r="B9968" s="250"/>
      <c r="C9968" s="250"/>
      <c r="D9968" s="250"/>
      <c r="E9968" s="250"/>
      <c r="F9968" s="250"/>
    </row>
    <row r="9969" spans="1:6" ht="15" x14ac:dyDescent="0.25">
      <c r="A9969" s="250"/>
      <c r="B9969" s="250"/>
      <c r="C9969" s="250"/>
      <c r="D9969" s="250"/>
      <c r="E9969" s="250"/>
      <c r="F9969" s="250"/>
    </row>
    <row r="9970" spans="1:6" ht="15" x14ac:dyDescent="0.25">
      <c r="A9970" s="250"/>
      <c r="B9970" s="250"/>
      <c r="C9970" s="250"/>
      <c r="D9970" s="250"/>
      <c r="E9970" s="250"/>
      <c r="F9970" s="250"/>
    </row>
    <row r="9971" spans="1:6" ht="15" x14ac:dyDescent="0.25">
      <c r="A9971" s="250"/>
      <c r="B9971" s="250"/>
      <c r="C9971" s="250"/>
      <c r="D9971" s="250"/>
      <c r="E9971" s="250"/>
      <c r="F9971" s="250"/>
    </row>
    <row r="9972" spans="1:6" ht="15" x14ac:dyDescent="0.25">
      <c r="A9972" s="250"/>
      <c r="B9972" s="250"/>
      <c r="C9972" s="250"/>
      <c r="D9972" s="250"/>
      <c r="E9972" s="250"/>
      <c r="F9972" s="250"/>
    </row>
    <row r="9973" spans="1:6" ht="15" x14ac:dyDescent="0.25">
      <c r="A9973" s="250"/>
      <c r="B9973" s="250"/>
      <c r="C9973" s="250"/>
      <c r="D9973" s="250"/>
      <c r="E9973" s="250"/>
      <c r="F9973" s="250"/>
    </row>
    <row r="9974" spans="1:6" ht="15" x14ac:dyDescent="0.25">
      <c r="A9974" s="250"/>
      <c r="B9974" s="250"/>
      <c r="C9974" s="250"/>
      <c r="D9974" s="250"/>
      <c r="E9974" s="250"/>
      <c r="F9974" s="250"/>
    </row>
    <row r="9975" spans="1:6" ht="15" x14ac:dyDescent="0.25">
      <c r="A9975" s="250"/>
      <c r="B9975" s="250"/>
      <c r="C9975" s="250"/>
      <c r="D9975" s="250"/>
      <c r="E9975" s="250"/>
      <c r="F9975" s="250"/>
    </row>
    <row r="9976" spans="1:6" ht="15" x14ac:dyDescent="0.25">
      <c r="A9976" s="250"/>
      <c r="B9976" s="250"/>
      <c r="C9976" s="250"/>
      <c r="D9976" s="250"/>
      <c r="E9976" s="250"/>
      <c r="F9976" s="250"/>
    </row>
    <row r="9977" spans="1:6" ht="15" x14ac:dyDescent="0.25">
      <c r="A9977" s="250"/>
      <c r="B9977" s="250"/>
      <c r="C9977" s="250"/>
      <c r="D9977" s="250"/>
      <c r="E9977" s="250"/>
      <c r="F9977" s="250"/>
    </row>
    <row r="9978" spans="1:6" ht="15" x14ac:dyDescent="0.25">
      <c r="A9978" s="250"/>
      <c r="B9978" s="250"/>
      <c r="C9978" s="250"/>
      <c r="D9978" s="250"/>
      <c r="E9978" s="250"/>
      <c r="F9978" s="250"/>
    </row>
    <row r="9979" spans="1:6" ht="15" x14ac:dyDescent="0.25">
      <c r="A9979" s="250"/>
      <c r="B9979" s="250"/>
      <c r="C9979" s="250"/>
      <c r="D9979" s="250"/>
      <c r="E9979" s="250"/>
      <c r="F9979" s="250"/>
    </row>
    <row r="9980" spans="1:6" ht="15" x14ac:dyDescent="0.25">
      <c r="A9980" s="250"/>
      <c r="B9980" s="250"/>
      <c r="C9980" s="250"/>
      <c r="D9980" s="250"/>
      <c r="E9980" s="250"/>
      <c r="F9980" s="250"/>
    </row>
    <row r="9981" spans="1:6" ht="15" x14ac:dyDescent="0.25">
      <c r="A9981" s="250"/>
      <c r="B9981" s="250"/>
      <c r="C9981" s="250"/>
      <c r="D9981" s="250"/>
      <c r="E9981" s="250"/>
      <c r="F9981" s="250"/>
    </row>
    <row r="9982" spans="1:6" ht="15" x14ac:dyDescent="0.25">
      <c r="A9982" s="250"/>
      <c r="B9982" s="250"/>
      <c r="C9982" s="250"/>
      <c r="D9982" s="250"/>
      <c r="E9982" s="250"/>
      <c r="F9982" s="250"/>
    </row>
    <row r="9983" spans="1:6" ht="15" x14ac:dyDescent="0.25">
      <c r="A9983" s="250"/>
      <c r="B9983" s="250"/>
      <c r="C9983" s="250"/>
      <c r="D9983" s="250"/>
      <c r="E9983" s="250"/>
      <c r="F9983" s="250"/>
    </row>
    <row r="9984" spans="1:6" ht="15" x14ac:dyDescent="0.25">
      <c r="A9984" s="250"/>
      <c r="B9984" s="250"/>
      <c r="C9984" s="250"/>
      <c r="D9984" s="250"/>
      <c r="E9984" s="250"/>
      <c r="F9984" s="250"/>
    </row>
    <row r="9985" spans="1:6" ht="15" x14ac:dyDescent="0.25">
      <c r="A9985" s="250"/>
      <c r="B9985" s="250"/>
      <c r="C9985" s="250"/>
      <c r="D9985" s="250"/>
      <c r="E9985" s="250"/>
      <c r="F9985" s="250"/>
    </row>
    <row r="9986" spans="1:6" ht="15" x14ac:dyDescent="0.25">
      <c r="A9986" s="250"/>
      <c r="B9986" s="250"/>
      <c r="C9986" s="250"/>
      <c r="D9986" s="250"/>
      <c r="E9986" s="250"/>
      <c r="F9986" s="250"/>
    </row>
    <row r="9987" spans="1:6" ht="15" x14ac:dyDescent="0.25">
      <c r="A9987" s="250"/>
      <c r="B9987" s="250"/>
      <c r="C9987" s="250"/>
      <c r="D9987" s="250"/>
      <c r="E9987" s="250"/>
      <c r="F9987" s="250"/>
    </row>
    <row r="9988" spans="1:6" ht="15" x14ac:dyDescent="0.25">
      <c r="A9988" s="250"/>
      <c r="B9988" s="250"/>
      <c r="C9988" s="250"/>
      <c r="D9988" s="250"/>
      <c r="E9988" s="250"/>
      <c r="F9988" s="250"/>
    </row>
    <row r="9989" spans="1:6" ht="15" x14ac:dyDescent="0.25">
      <c r="A9989" s="250"/>
      <c r="B9989" s="250"/>
      <c r="C9989" s="250"/>
      <c r="D9989" s="250"/>
      <c r="E9989" s="250"/>
      <c r="F9989" s="250"/>
    </row>
    <row r="9990" spans="1:6" ht="15" x14ac:dyDescent="0.25">
      <c r="A9990" s="250"/>
      <c r="B9990" s="250"/>
      <c r="C9990" s="250"/>
      <c r="D9990" s="250"/>
      <c r="E9990" s="250"/>
      <c r="F9990" s="250"/>
    </row>
    <row r="9991" spans="1:6" ht="15" x14ac:dyDescent="0.25">
      <c r="A9991" s="250"/>
      <c r="B9991" s="250"/>
      <c r="C9991" s="250"/>
      <c r="D9991" s="250"/>
      <c r="E9991" s="250"/>
      <c r="F9991" s="250"/>
    </row>
    <row r="9992" spans="1:6" ht="15" x14ac:dyDescent="0.25">
      <c r="A9992" s="250"/>
      <c r="B9992" s="250"/>
      <c r="C9992" s="250"/>
      <c r="D9992" s="250"/>
      <c r="E9992" s="250"/>
      <c r="F9992" s="250"/>
    </row>
    <row r="9993" spans="1:6" ht="15" x14ac:dyDescent="0.25">
      <c r="A9993" s="250"/>
      <c r="B9993" s="250"/>
      <c r="C9993" s="250"/>
      <c r="D9993" s="250"/>
      <c r="E9993" s="250"/>
      <c r="F9993" s="250"/>
    </row>
    <row r="9994" spans="1:6" ht="15" x14ac:dyDescent="0.25">
      <c r="A9994" s="250"/>
      <c r="B9994" s="250"/>
      <c r="C9994" s="250"/>
      <c r="D9994" s="250"/>
      <c r="E9994" s="250"/>
      <c r="F9994" s="250"/>
    </row>
    <row r="9995" spans="1:6" ht="15" x14ac:dyDescent="0.25">
      <c r="A9995" s="250"/>
      <c r="B9995" s="250"/>
      <c r="C9995" s="250"/>
      <c r="D9995" s="250"/>
      <c r="E9995" s="250"/>
      <c r="F9995" s="250"/>
    </row>
    <row r="9996" spans="1:6" ht="15" x14ac:dyDescent="0.25">
      <c r="A9996" s="250"/>
      <c r="B9996" s="250"/>
      <c r="C9996" s="250"/>
      <c r="D9996" s="250"/>
      <c r="E9996" s="250"/>
      <c r="F9996" s="250"/>
    </row>
    <row r="9997" spans="1:6" ht="15" x14ac:dyDescent="0.25">
      <c r="A9997" s="250"/>
      <c r="B9997" s="250"/>
      <c r="C9997" s="250"/>
      <c r="D9997" s="250"/>
      <c r="E9997" s="250"/>
      <c r="F9997" s="250"/>
    </row>
    <row r="9998" spans="1:6" ht="15" x14ac:dyDescent="0.25">
      <c r="A9998" s="250"/>
      <c r="B9998" s="250"/>
      <c r="C9998" s="250"/>
      <c r="D9998" s="250"/>
      <c r="E9998" s="250"/>
      <c r="F9998" s="250"/>
    </row>
    <row r="9999" spans="1:6" ht="15" x14ac:dyDescent="0.25">
      <c r="A9999" s="250"/>
      <c r="B9999" s="250"/>
      <c r="C9999" s="250"/>
      <c r="D9999" s="250"/>
      <c r="E9999" s="250"/>
      <c r="F9999" s="250"/>
    </row>
    <row r="10000" spans="1:6" ht="15" x14ac:dyDescent="0.25">
      <c r="A10000" s="250"/>
      <c r="B10000" s="250"/>
      <c r="C10000" s="250"/>
      <c r="D10000" s="250"/>
      <c r="E10000" s="250"/>
      <c r="F10000" s="250"/>
    </row>
    <row r="10001" spans="1:6" ht="15" x14ac:dyDescent="0.25">
      <c r="A10001" s="250"/>
      <c r="B10001" s="250"/>
      <c r="C10001" s="250"/>
      <c r="D10001" s="250"/>
      <c r="E10001" s="250"/>
      <c r="F10001" s="250"/>
    </row>
    <row r="10002" spans="1:6" ht="15" x14ac:dyDescent="0.25">
      <c r="A10002" s="250"/>
      <c r="B10002" s="250"/>
      <c r="C10002" s="250"/>
      <c r="D10002" s="250"/>
      <c r="E10002" s="250"/>
      <c r="F10002" s="250"/>
    </row>
    <row r="10003" spans="1:6" ht="15" x14ac:dyDescent="0.25">
      <c r="A10003" s="250"/>
      <c r="B10003" s="250"/>
      <c r="C10003" s="250"/>
      <c r="D10003" s="250"/>
      <c r="E10003" s="250"/>
      <c r="F10003" s="250"/>
    </row>
    <row r="10004" spans="1:6" ht="15" x14ac:dyDescent="0.25">
      <c r="A10004" s="250"/>
      <c r="B10004" s="250"/>
      <c r="C10004" s="250"/>
      <c r="D10004" s="250"/>
      <c r="E10004" s="250"/>
      <c r="F10004" s="250"/>
    </row>
    <row r="10005" spans="1:6" ht="15" x14ac:dyDescent="0.25">
      <c r="A10005" s="250"/>
      <c r="B10005" s="250"/>
      <c r="C10005" s="250"/>
      <c r="D10005" s="250"/>
      <c r="E10005" s="250"/>
      <c r="F10005" s="250"/>
    </row>
    <row r="10006" spans="1:6" ht="15" x14ac:dyDescent="0.25">
      <c r="A10006" s="250"/>
      <c r="B10006" s="250"/>
      <c r="C10006" s="250"/>
      <c r="D10006" s="250"/>
      <c r="E10006" s="250"/>
      <c r="F10006" s="250"/>
    </row>
    <row r="10007" spans="1:6" ht="15" x14ac:dyDescent="0.25">
      <c r="A10007" s="250"/>
      <c r="B10007" s="250"/>
      <c r="C10007" s="250"/>
      <c r="D10007" s="250"/>
      <c r="E10007" s="250"/>
      <c r="F10007" s="250"/>
    </row>
    <row r="10008" spans="1:6" ht="15" x14ac:dyDescent="0.25">
      <c r="A10008" s="250"/>
      <c r="B10008" s="250"/>
      <c r="C10008" s="250"/>
      <c r="D10008" s="250"/>
      <c r="E10008" s="250"/>
      <c r="F10008" s="250"/>
    </row>
    <row r="10009" spans="1:6" ht="15" x14ac:dyDescent="0.25">
      <c r="A10009" s="250"/>
      <c r="B10009" s="250"/>
      <c r="C10009" s="250"/>
      <c r="D10009" s="250"/>
      <c r="E10009" s="250"/>
      <c r="F10009" s="250"/>
    </row>
    <row r="10010" spans="1:6" ht="15" x14ac:dyDescent="0.25">
      <c r="A10010" s="250"/>
      <c r="B10010" s="250"/>
      <c r="C10010" s="250"/>
      <c r="D10010" s="250"/>
      <c r="E10010" s="250"/>
      <c r="F10010" s="250"/>
    </row>
    <row r="10011" spans="1:6" ht="15" x14ac:dyDescent="0.25">
      <c r="A10011" s="250"/>
      <c r="B10011" s="250"/>
      <c r="C10011" s="250"/>
      <c r="D10011" s="250"/>
      <c r="E10011" s="250"/>
      <c r="F10011" s="250"/>
    </row>
    <row r="10012" spans="1:6" ht="15" x14ac:dyDescent="0.25">
      <c r="A10012" s="250"/>
      <c r="B10012" s="250"/>
      <c r="C10012" s="250"/>
      <c r="D10012" s="250"/>
      <c r="E10012" s="250"/>
      <c r="F10012" s="250"/>
    </row>
    <row r="10013" spans="1:6" ht="15" x14ac:dyDescent="0.25">
      <c r="A10013" s="250"/>
      <c r="B10013" s="250"/>
      <c r="C10013" s="250"/>
      <c r="D10013" s="250"/>
      <c r="E10013" s="250"/>
      <c r="F10013" s="250"/>
    </row>
    <row r="10014" spans="1:6" ht="15" x14ac:dyDescent="0.25">
      <c r="A10014" s="250"/>
      <c r="B10014" s="250"/>
      <c r="C10014" s="250"/>
      <c r="D10014" s="250"/>
      <c r="E10014" s="250"/>
      <c r="F10014" s="250"/>
    </row>
    <row r="10015" spans="1:6" ht="15" x14ac:dyDescent="0.25">
      <c r="A10015" s="250"/>
      <c r="B10015" s="250"/>
      <c r="C10015" s="250"/>
      <c r="D10015" s="250"/>
      <c r="E10015" s="250"/>
      <c r="F10015" s="250"/>
    </row>
    <row r="10016" spans="1:6" ht="15" x14ac:dyDescent="0.25">
      <c r="A10016" s="250"/>
      <c r="B10016" s="250"/>
      <c r="C10016" s="250"/>
      <c r="D10016" s="250"/>
      <c r="E10016" s="250"/>
      <c r="F10016" s="250"/>
    </row>
    <row r="10017" spans="1:6" ht="15" x14ac:dyDescent="0.25">
      <c r="A10017" s="250"/>
      <c r="B10017" s="250"/>
      <c r="C10017" s="250"/>
      <c r="D10017" s="250"/>
      <c r="E10017" s="250"/>
      <c r="F10017" s="250"/>
    </row>
    <row r="10018" spans="1:6" ht="15" x14ac:dyDescent="0.25">
      <c r="A10018" s="250"/>
      <c r="B10018" s="250"/>
      <c r="C10018" s="250"/>
      <c r="D10018" s="250"/>
      <c r="E10018" s="250"/>
      <c r="F10018" s="250"/>
    </row>
    <row r="10019" spans="1:6" ht="15" x14ac:dyDescent="0.25">
      <c r="A10019" s="250"/>
      <c r="B10019" s="250"/>
      <c r="C10019" s="250"/>
      <c r="D10019" s="250"/>
      <c r="E10019" s="250"/>
      <c r="F10019" s="250"/>
    </row>
    <row r="10020" spans="1:6" ht="15" x14ac:dyDescent="0.25">
      <c r="A10020" s="250"/>
      <c r="B10020" s="250"/>
      <c r="C10020" s="250"/>
      <c r="D10020" s="250"/>
      <c r="E10020" s="250"/>
      <c r="F10020" s="250"/>
    </row>
    <row r="10021" spans="1:6" ht="15" x14ac:dyDescent="0.25">
      <c r="A10021" s="250"/>
      <c r="B10021" s="250"/>
      <c r="C10021" s="250"/>
      <c r="D10021" s="250"/>
      <c r="E10021" s="250"/>
      <c r="F10021" s="250"/>
    </row>
    <row r="10022" spans="1:6" ht="15" x14ac:dyDescent="0.25">
      <c r="A10022" s="250"/>
      <c r="B10022" s="250"/>
      <c r="C10022" s="250"/>
      <c r="D10022" s="250"/>
      <c r="E10022" s="250"/>
      <c r="F10022" s="250"/>
    </row>
    <row r="10023" spans="1:6" ht="15" x14ac:dyDescent="0.25">
      <c r="A10023" s="250"/>
      <c r="B10023" s="250"/>
      <c r="C10023" s="250"/>
      <c r="D10023" s="250"/>
      <c r="E10023" s="250"/>
      <c r="F10023" s="250"/>
    </row>
    <row r="10024" spans="1:6" ht="15" x14ac:dyDescent="0.25">
      <c r="A10024" s="250"/>
      <c r="B10024" s="250"/>
      <c r="C10024" s="250"/>
      <c r="D10024" s="250"/>
      <c r="E10024" s="250"/>
      <c r="F10024" s="250"/>
    </row>
    <row r="10025" spans="1:6" ht="15" x14ac:dyDescent="0.25">
      <c r="A10025" s="250"/>
      <c r="B10025" s="250"/>
      <c r="C10025" s="250"/>
      <c r="D10025" s="250"/>
      <c r="E10025" s="250"/>
      <c r="F10025" s="250"/>
    </row>
    <row r="10026" spans="1:6" ht="15" x14ac:dyDescent="0.25">
      <c r="A10026" s="250"/>
      <c r="B10026" s="250"/>
      <c r="C10026" s="250"/>
      <c r="D10026" s="250"/>
      <c r="E10026" s="250"/>
      <c r="F10026" s="250"/>
    </row>
    <row r="10027" spans="1:6" ht="15" x14ac:dyDescent="0.25">
      <c r="A10027" s="250"/>
      <c r="B10027" s="250"/>
      <c r="C10027" s="250"/>
      <c r="D10027" s="250"/>
      <c r="E10027" s="250"/>
      <c r="F10027" s="250"/>
    </row>
    <row r="10028" spans="1:6" ht="15" x14ac:dyDescent="0.25">
      <c r="A10028" s="250"/>
      <c r="B10028" s="250"/>
      <c r="C10028" s="250"/>
      <c r="D10028" s="250"/>
      <c r="E10028" s="250"/>
      <c r="F10028" s="250"/>
    </row>
    <row r="10029" spans="1:6" ht="15" x14ac:dyDescent="0.25">
      <c r="A10029" s="250"/>
      <c r="B10029" s="250"/>
      <c r="C10029" s="250"/>
      <c r="D10029" s="250"/>
      <c r="E10029" s="250"/>
      <c r="F10029" s="250"/>
    </row>
    <row r="10030" spans="1:6" ht="15" x14ac:dyDescent="0.25">
      <c r="A10030" s="250"/>
      <c r="B10030" s="250"/>
      <c r="C10030" s="250"/>
      <c r="D10030" s="250"/>
      <c r="E10030" s="250"/>
      <c r="F10030" s="250"/>
    </row>
    <row r="10031" spans="1:6" ht="15" x14ac:dyDescent="0.25">
      <c r="A10031" s="250"/>
      <c r="B10031" s="250"/>
      <c r="C10031" s="250"/>
      <c r="D10031" s="250"/>
      <c r="E10031" s="250"/>
      <c r="F10031" s="250"/>
    </row>
    <row r="10032" spans="1:6" ht="15" x14ac:dyDescent="0.25">
      <c r="A10032" s="250"/>
      <c r="B10032" s="250"/>
      <c r="C10032" s="250"/>
      <c r="D10032" s="250"/>
      <c r="E10032" s="250"/>
      <c r="F10032" s="250"/>
    </row>
    <row r="10033" spans="1:6" ht="15" x14ac:dyDescent="0.25">
      <c r="A10033" s="250"/>
      <c r="B10033" s="250"/>
      <c r="C10033" s="250"/>
      <c r="D10033" s="250"/>
      <c r="E10033" s="250"/>
      <c r="F10033" s="250"/>
    </row>
    <row r="10034" spans="1:6" ht="15" x14ac:dyDescent="0.25">
      <c r="A10034" s="250"/>
      <c r="B10034" s="250"/>
      <c r="C10034" s="250"/>
      <c r="D10034" s="250"/>
      <c r="E10034" s="250"/>
      <c r="F10034" s="250"/>
    </row>
    <row r="10035" spans="1:6" ht="15" x14ac:dyDescent="0.25">
      <c r="A10035" s="250"/>
      <c r="B10035" s="250"/>
      <c r="C10035" s="250"/>
      <c r="D10035" s="250"/>
      <c r="E10035" s="250"/>
      <c r="F10035" s="250"/>
    </row>
    <row r="10036" spans="1:6" ht="15" x14ac:dyDescent="0.25">
      <c r="A10036" s="250"/>
      <c r="B10036" s="250"/>
      <c r="C10036" s="250"/>
      <c r="D10036" s="250"/>
      <c r="E10036" s="250"/>
      <c r="F10036" s="250"/>
    </row>
    <row r="10037" spans="1:6" ht="15" x14ac:dyDescent="0.25">
      <c r="A10037" s="250"/>
      <c r="B10037" s="250"/>
      <c r="C10037" s="250"/>
      <c r="D10037" s="250"/>
      <c r="E10037" s="250"/>
      <c r="F10037" s="250"/>
    </row>
    <row r="10038" spans="1:6" ht="15" x14ac:dyDescent="0.25">
      <c r="A10038" s="250"/>
      <c r="B10038" s="250"/>
      <c r="C10038" s="250"/>
      <c r="D10038" s="250"/>
      <c r="E10038" s="250"/>
      <c r="F10038" s="250"/>
    </row>
    <row r="10039" spans="1:6" ht="15" x14ac:dyDescent="0.25">
      <c r="A10039" s="250"/>
      <c r="B10039" s="250"/>
      <c r="C10039" s="250"/>
      <c r="D10039" s="250"/>
      <c r="E10039" s="250"/>
      <c r="F10039" s="250"/>
    </row>
    <row r="10040" spans="1:6" ht="15" x14ac:dyDescent="0.25">
      <c r="A10040" s="250"/>
      <c r="B10040" s="250"/>
      <c r="C10040" s="250"/>
      <c r="D10040" s="250"/>
      <c r="E10040" s="250"/>
      <c r="F10040" s="250"/>
    </row>
    <row r="10041" spans="1:6" ht="15" x14ac:dyDescent="0.25">
      <c r="A10041" s="250"/>
      <c r="B10041" s="250"/>
      <c r="C10041" s="250"/>
      <c r="D10041" s="250"/>
      <c r="E10041" s="250"/>
      <c r="F10041" s="250"/>
    </row>
    <row r="10042" spans="1:6" ht="15" x14ac:dyDescent="0.25">
      <c r="A10042" s="250"/>
      <c r="B10042" s="250"/>
      <c r="C10042" s="250"/>
      <c r="D10042" s="250"/>
      <c r="E10042" s="250"/>
      <c r="F10042" s="250"/>
    </row>
    <row r="10043" spans="1:6" ht="15" x14ac:dyDescent="0.25">
      <c r="A10043" s="250"/>
      <c r="B10043" s="250"/>
      <c r="C10043" s="250"/>
      <c r="D10043" s="250"/>
      <c r="E10043" s="250"/>
      <c r="F10043" s="250"/>
    </row>
    <row r="10044" spans="1:6" ht="15" x14ac:dyDescent="0.25">
      <c r="A10044" s="250"/>
      <c r="B10044" s="250"/>
      <c r="C10044" s="250"/>
      <c r="D10044" s="250"/>
      <c r="E10044" s="250"/>
      <c r="F10044" s="250"/>
    </row>
    <row r="10045" spans="1:6" ht="15" x14ac:dyDescent="0.25">
      <c r="A10045" s="250"/>
      <c r="B10045" s="250"/>
      <c r="C10045" s="250"/>
      <c r="D10045" s="250"/>
      <c r="E10045" s="250"/>
      <c r="F10045" s="250"/>
    </row>
    <row r="10046" spans="1:6" ht="15" x14ac:dyDescent="0.25">
      <c r="A10046" s="250"/>
      <c r="B10046" s="250"/>
      <c r="C10046" s="250"/>
      <c r="D10046" s="250"/>
      <c r="E10046" s="250"/>
      <c r="F10046" s="250"/>
    </row>
    <row r="10047" spans="1:6" ht="15" x14ac:dyDescent="0.25">
      <c r="A10047" s="250"/>
      <c r="B10047" s="250"/>
      <c r="C10047" s="250"/>
      <c r="D10047" s="250"/>
      <c r="E10047" s="250"/>
      <c r="F10047" s="250"/>
    </row>
    <row r="10048" spans="1:6" ht="15" x14ac:dyDescent="0.25">
      <c r="A10048" s="250"/>
      <c r="B10048" s="250"/>
      <c r="C10048" s="250"/>
      <c r="D10048" s="250"/>
      <c r="E10048" s="250"/>
      <c r="F10048" s="250"/>
    </row>
    <row r="10049" spans="1:6" ht="15" x14ac:dyDescent="0.25">
      <c r="A10049" s="250"/>
      <c r="B10049" s="250"/>
      <c r="C10049" s="250"/>
      <c r="D10049" s="250"/>
      <c r="E10049" s="250"/>
      <c r="F10049" s="250"/>
    </row>
    <row r="10050" spans="1:6" ht="15" x14ac:dyDescent="0.25">
      <c r="A10050" s="250"/>
      <c r="B10050" s="250"/>
      <c r="C10050" s="250"/>
      <c r="D10050" s="250"/>
      <c r="E10050" s="250"/>
      <c r="F10050" s="250"/>
    </row>
    <row r="10051" spans="1:6" ht="15" x14ac:dyDescent="0.25">
      <c r="A10051" s="250"/>
      <c r="B10051" s="250"/>
      <c r="C10051" s="250"/>
      <c r="D10051" s="250"/>
      <c r="E10051" s="250"/>
      <c r="F10051" s="250"/>
    </row>
    <row r="10052" spans="1:6" ht="15" x14ac:dyDescent="0.25">
      <c r="A10052" s="250"/>
      <c r="B10052" s="250"/>
      <c r="C10052" s="250"/>
      <c r="D10052" s="250"/>
      <c r="E10052" s="250"/>
      <c r="F10052" s="250"/>
    </row>
    <row r="10053" spans="1:6" ht="15" x14ac:dyDescent="0.25">
      <c r="A10053" s="250"/>
      <c r="B10053" s="250"/>
      <c r="C10053" s="250"/>
      <c r="D10053" s="250"/>
      <c r="E10053" s="250"/>
      <c r="F10053" s="250"/>
    </row>
    <row r="10054" spans="1:6" ht="15" x14ac:dyDescent="0.25">
      <c r="A10054" s="250"/>
      <c r="B10054" s="250"/>
      <c r="C10054" s="250"/>
      <c r="D10054" s="250"/>
      <c r="E10054" s="250"/>
      <c r="F10054" s="250"/>
    </row>
    <row r="10055" spans="1:6" ht="15" x14ac:dyDescent="0.25">
      <c r="A10055" s="250"/>
      <c r="B10055" s="250"/>
      <c r="C10055" s="250"/>
      <c r="D10055" s="250"/>
      <c r="E10055" s="250"/>
      <c r="F10055" s="250"/>
    </row>
    <row r="10056" spans="1:6" ht="15" x14ac:dyDescent="0.25">
      <c r="A10056" s="250"/>
      <c r="B10056" s="250"/>
      <c r="C10056" s="250"/>
      <c r="D10056" s="250"/>
      <c r="E10056" s="250"/>
      <c r="F10056" s="250"/>
    </row>
    <row r="10057" spans="1:6" ht="15" x14ac:dyDescent="0.25">
      <c r="A10057" s="250"/>
      <c r="B10057" s="250"/>
      <c r="C10057" s="250"/>
      <c r="D10057" s="250"/>
      <c r="E10057" s="250"/>
      <c r="F10057" s="250"/>
    </row>
    <row r="10058" spans="1:6" ht="15" x14ac:dyDescent="0.25">
      <c r="A10058" s="250"/>
      <c r="B10058" s="250"/>
      <c r="C10058" s="250"/>
      <c r="D10058" s="250"/>
      <c r="E10058" s="250"/>
      <c r="F10058" s="250"/>
    </row>
    <row r="10059" spans="1:6" ht="15" x14ac:dyDescent="0.25">
      <c r="A10059" s="250"/>
      <c r="B10059" s="250"/>
      <c r="C10059" s="250"/>
      <c r="D10059" s="250"/>
      <c r="E10059" s="250"/>
      <c r="F10059" s="250"/>
    </row>
    <row r="10060" spans="1:6" ht="15" x14ac:dyDescent="0.25">
      <c r="A10060" s="250"/>
      <c r="B10060" s="250"/>
      <c r="C10060" s="250"/>
      <c r="D10060" s="250"/>
      <c r="E10060" s="250"/>
      <c r="F10060" s="250"/>
    </row>
    <row r="10061" spans="1:6" ht="15" x14ac:dyDescent="0.25">
      <c r="A10061" s="250"/>
      <c r="B10061" s="250"/>
      <c r="C10061" s="250"/>
      <c r="D10061" s="250"/>
      <c r="E10061" s="250"/>
      <c r="F10061" s="250"/>
    </row>
    <row r="10062" spans="1:6" ht="15" x14ac:dyDescent="0.25">
      <c r="A10062" s="250"/>
      <c r="B10062" s="250"/>
      <c r="C10062" s="250"/>
      <c r="D10062" s="250"/>
      <c r="E10062" s="250"/>
      <c r="F10062" s="250"/>
    </row>
    <row r="10063" spans="1:6" ht="15" x14ac:dyDescent="0.25">
      <c r="A10063" s="250"/>
      <c r="B10063" s="250"/>
      <c r="C10063" s="250"/>
      <c r="D10063" s="250"/>
      <c r="E10063" s="250"/>
      <c r="F10063" s="250"/>
    </row>
    <row r="10064" spans="1:6" ht="15" x14ac:dyDescent="0.25">
      <c r="A10064" s="250"/>
      <c r="B10064" s="250"/>
      <c r="C10064" s="250"/>
      <c r="D10064" s="250"/>
      <c r="E10064" s="250"/>
      <c r="F10064" s="250"/>
    </row>
    <row r="10065" spans="1:6" ht="15" x14ac:dyDescent="0.25">
      <c r="A10065" s="250"/>
      <c r="B10065" s="250"/>
      <c r="C10065" s="250"/>
      <c r="D10065" s="250"/>
      <c r="E10065" s="250"/>
      <c r="F10065" s="250"/>
    </row>
    <row r="10066" spans="1:6" ht="15" x14ac:dyDescent="0.25">
      <c r="A10066" s="250"/>
      <c r="B10066" s="250"/>
      <c r="C10066" s="250"/>
      <c r="D10066" s="250"/>
      <c r="E10066" s="250"/>
      <c r="F10066" s="250"/>
    </row>
    <row r="10067" spans="1:6" ht="15" x14ac:dyDescent="0.25">
      <c r="A10067" s="250"/>
      <c r="B10067" s="250"/>
      <c r="C10067" s="250"/>
      <c r="D10067" s="250"/>
      <c r="E10067" s="250"/>
      <c r="F10067" s="250"/>
    </row>
    <row r="10068" spans="1:6" ht="15" x14ac:dyDescent="0.25">
      <c r="A10068" s="250"/>
      <c r="B10068" s="250"/>
      <c r="C10068" s="250"/>
      <c r="D10068" s="250"/>
      <c r="E10068" s="250"/>
      <c r="F10068" s="250"/>
    </row>
    <row r="10069" spans="1:6" ht="15" x14ac:dyDescent="0.25">
      <c r="A10069" s="250"/>
      <c r="B10069" s="250"/>
      <c r="C10069" s="250"/>
      <c r="D10069" s="250"/>
      <c r="E10069" s="250"/>
      <c r="F10069" s="250"/>
    </row>
    <row r="10070" spans="1:6" ht="15" x14ac:dyDescent="0.25">
      <c r="A10070" s="250"/>
      <c r="B10070" s="250"/>
      <c r="C10070" s="250"/>
      <c r="D10070" s="250"/>
      <c r="E10070" s="250"/>
      <c r="F10070" s="250"/>
    </row>
    <row r="10071" spans="1:6" ht="15" x14ac:dyDescent="0.25">
      <c r="A10071" s="250"/>
      <c r="B10071" s="250"/>
      <c r="C10071" s="250"/>
      <c r="D10071" s="250"/>
      <c r="E10071" s="250"/>
      <c r="F10071" s="250"/>
    </row>
    <row r="10072" spans="1:6" ht="15" x14ac:dyDescent="0.25">
      <c r="A10072" s="250"/>
      <c r="B10072" s="250"/>
      <c r="C10072" s="250"/>
      <c r="D10072" s="250"/>
      <c r="E10072" s="250"/>
      <c r="F10072" s="250"/>
    </row>
    <row r="10073" spans="1:6" ht="15" x14ac:dyDescent="0.25">
      <c r="A10073" s="250"/>
      <c r="B10073" s="250"/>
      <c r="C10073" s="250"/>
      <c r="D10073" s="250"/>
      <c r="E10073" s="250"/>
      <c r="F10073" s="250"/>
    </row>
    <row r="10074" spans="1:6" ht="15" x14ac:dyDescent="0.25">
      <c r="A10074" s="250"/>
      <c r="B10074" s="250"/>
      <c r="C10074" s="250"/>
      <c r="D10074" s="250"/>
      <c r="E10074" s="250"/>
      <c r="F10074" s="250"/>
    </row>
    <row r="10075" spans="1:6" ht="15" x14ac:dyDescent="0.25">
      <c r="A10075" s="250"/>
      <c r="B10075" s="250"/>
      <c r="C10075" s="250"/>
      <c r="D10075" s="250"/>
      <c r="E10075" s="250"/>
      <c r="F10075" s="250"/>
    </row>
    <row r="10076" spans="1:6" ht="15" x14ac:dyDescent="0.25">
      <c r="A10076" s="250"/>
      <c r="B10076" s="250"/>
      <c r="C10076" s="250"/>
      <c r="D10076" s="250"/>
      <c r="E10076" s="250"/>
      <c r="F10076" s="250"/>
    </row>
    <row r="10077" spans="1:6" ht="15" x14ac:dyDescent="0.25">
      <c r="A10077" s="250"/>
      <c r="B10077" s="250"/>
      <c r="C10077" s="250"/>
      <c r="D10077" s="250"/>
      <c r="E10077" s="250"/>
      <c r="F10077" s="250"/>
    </row>
    <row r="10078" spans="1:6" ht="15" x14ac:dyDescent="0.25">
      <c r="A10078" s="250"/>
      <c r="B10078" s="250"/>
      <c r="C10078" s="250"/>
      <c r="D10078" s="250"/>
      <c r="E10078" s="250"/>
      <c r="F10078" s="250"/>
    </row>
    <row r="10079" spans="1:6" ht="15" x14ac:dyDescent="0.25">
      <c r="A10079" s="250"/>
      <c r="B10079" s="250"/>
      <c r="C10079" s="250"/>
      <c r="D10079" s="250"/>
      <c r="E10079" s="250"/>
      <c r="F10079" s="250"/>
    </row>
    <row r="10080" spans="1:6" ht="15" x14ac:dyDescent="0.25">
      <c r="A10080" s="250"/>
      <c r="B10080" s="250"/>
      <c r="C10080" s="250"/>
      <c r="D10080" s="250"/>
      <c r="E10080" s="250"/>
      <c r="F10080" s="250"/>
    </row>
    <row r="10081" spans="1:6" ht="15" x14ac:dyDescent="0.25">
      <c r="A10081" s="250"/>
      <c r="B10081" s="250"/>
      <c r="C10081" s="250"/>
      <c r="D10081" s="250"/>
      <c r="E10081" s="250"/>
      <c r="F10081" s="250"/>
    </row>
    <row r="10082" spans="1:6" ht="15" x14ac:dyDescent="0.25">
      <c r="A10082" s="250"/>
      <c r="B10082" s="250"/>
      <c r="C10082" s="250"/>
      <c r="D10082" s="250"/>
      <c r="E10082" s="250"/>
      <c r="F10082" s="250"/>
    </row>
    <row r="10083" spans="1:6" ht="15" x14ac:dyDescent="0.25">
      <c r="A10083" s="250"/>
      <c r="B10083" s="250"/>
      <c r="C10083" s="250"/>
      <c r="D10083" s="250"/>
      <c r="E10083" s="250"/>
      <c r="F10083" s="250"/>
    </row>
    <row r="10084" spans="1:6" ht="15" x14ac:dyDescent="0.25">
      <c r="A10084" s="250"/>
      <c r="B10084" s="250"/>
      <c r="C10084" s="250"/>
      <c r="D10084" s="250"/>
      <c r="E10084" s="250"/>
      <c r="F10084" s="250"/>
    </row>
    <row r="10085" spans="1:6" ht="15" x14ac:dyDescent="0.25">
      <c r="A10085" s="250"/>
      <c r="B10085" s="250"/>
      <c r="C10085" s="250"/>
      <c r="D10085" s="250"/>
      <c r="E10085" s="250"/>
      <c r="F10085" s="250"/>
    </row>
    <row r="10086" spans="1:6" ht="15" x14ac:dyDescent="0.25">
      <c r="A10086" s="250"/>
      <c r="B10086" s="250"/>
      <c r="C10086" s="250"/>
      <c r="D10086" s="250"/>
      <c r="E10086" s="250"/>
      <c r="F10086" s="250"/>
    </row>
    <row r="10087" spans="1:6" ht="15" x14ac:dyDescent="0.25">
      <c r="A10087" s="250"/>
      <c r="B10087" s="250"/>
      <c r="C10087" s="250"/>
      <c r="D10087" s="250"/>
      <c r="E10087" s="250"/>
      <c r="F10087" s="250"/>
    </row>
    <row r="10088" spans="1:6" ht="15" x14ac:dyDescent="0.25">
      <c r="A10088" s="250"/>
      <c r="B10088" s="250"/>
      <c r="C10088" s="250"/>
      <c r="D10088" s="250"/>
      <c r="E10088" s="250"/>
      <c r="F10088" s="250"/>
    </row>
    <row r="10089" spans="1:6" ht="15" x14ac:dyDescent="0.25">
      <c r="A10089" s="250"/>
      <c r="B10089" s="250"/>
      <c r="C10089" s="250"/>
      <c r="D10089" s="250"/>
      <c r="E10089" s="250"/>
      <c r="F10089" s="250"/>
    </row>
    <row r="10090" spans="1:6" ht="15" x14ac:dyDescent="0.25">
      <c r="A10090" s="250"/>
      <c r="B10090" s="250"/>
      <c r="C10090" s="250"/>
      <c r="D10090" s="250"/>
      <c r="E10090" s="250"/>
      <c r="F10090" s="250"/>
    </row>
    <row r="10091" spans="1:6" ht="15" x14ac:dyDescent="0.25">
      <c r="A10091" s="250"/>
      <c r="B10091" s="250"/>
      <c r="C10091" s="250"/>
      <c r="D10091" s="250"/>
      <c r="E10091" s="250"/>
      <c r="F10091" s="250"/>
    </row>
    <row r="10092" spans="1:6" ht="15" x14ac:dyDescent="0.25">
      <c r="A10092" s="250"/>
      <c r="B10092" s="250"/>
      <c r="C10092" s="250"/>
      <c r="D10092" s="250"/>
      <c r="E10092" s="250"/>
      <c r="F10092" s="250"/>
    </row>
    <row r="10093" spans="1:6" ht="15" x14ac:dyDescent="0.25">
      <c r="A10093" s="250"/>
      <c r="B10093" s="250"/>
      <c r="C10093" s="250"/>
      <c r="D10093" s="250"/>
      <c r="E10093" s="250"/>
      <c r="F10093" s="250"/>
    </row>
    <row r="10094" spans="1:6" ht="15" x14ac:dyDescent="0.25">
      <c r="A10094" s="250"/>
      <c r="B10094" s="250"/>
      <c r="C10094" s="250"/>
      <c r="D10094" s="250"/>
      <c r="E10094" s="250"/>
      <c r="F10094" s="250"/>
    </row>
    <row r="10095" spans="1:6" ht="15" x14ac:dyDescent="0.25">
      <c r="A10095" s="250"/>
      <c r="B10095" s="250"/>
      <c r="C10095" s="250"/>
      <c r="D10095" s="250"/>
      <c r="E10095" s="250"/>
      <c r="F10095" s="250"/>
    </row>
    <row r="10096" spans="1:6" ht="15" x14ac:dyDescent="0.25">
      <c r="A10096" s="250"/>
      <c r="B10096" s="250"/>
      <c r="C10096" s="250"/>
      <c r="D10096" s="250"/>
      <c r="E10096" s="250"/>
      <c r="F10096" s="250"/>
    </row>
    <row r="10097" spans="1:6" ht="15" x14ac:dyDescent="0.25">
      <c r="A10097" s="250"/>
      <c r="B10097" s="250"/>
      <c r="C10097" s="250"/>
      <c r="D10097" s="250"/>
      <c r="E10097" s="250"/>
      <c r="F10097" s="250"/>
    </row>
    <row r="10098" spans="1:6" ht="15" x14ac:dyDescent="0.25">
      <c r="A10098" s="250"/>
      <c r="B10098" s="250"/>
      <c r="C10098" s="250"/>
      <c r="D10098" s="250"/>
      <c r="E10098" s="250"/>
      <c r="F10098" s="250"/>
    </row>
    <row r="10099" spans="1:6" ht="15" x14ac:dyDescent="0.25">
      <c r="A10099" s="250"/>
      <c r="B10099" s="250"/>
      <c r="C10099" s="250"/>
      <c r="D10099" s="250"/>
      <c r="E10099" s="250"/>
      <c r="F10099" s="250"/>
    </row>
    <row r="10100" spans="1:6" ht="15" x14ac:dyDescent="0.25">
      <c r="A10100" s="250"/>
      <c r="B10100" s="250"/>
      <c r="C10100" s="250"/>
      <c r="D10100" s="250"/>
      <c r="E10100" s="250"/>
      <c r="F10100" s="250"/>
    </row>
    <row r="10101" spans="1:6" ht="15" x14ac:dyDescent="0.25">
      <c r="A10101" s="250"/>
      <c r="B10101" s="250"/>
      <c r="C10101" s="250"/>
      <c r="D10101" s="250"/>
      <c r="E10101" s="250"/>
      <c r="F10101" s="250"/>
    </row>
    <row r="10102" spans="1:6" ht="15" x14ac:dyDescent="0.25">
      <c r="A10102" s="250"/>
      <c r="B10102" s="250"/>
      <c r="C10102" s="250"/>
      <c r="D10102" s="250"/>
      <c r="E10102" s="250"/>
      <c r="F10102" s="250"/>
    </row>
    <row r="10103" spans="1:6" ht="15" x14ac:dyDescent="0.25">
      <c r="A10103" s="250"/>
      <c r="B10103" s="250"/>
      <c r="C10103" s="250"/>
      <c r="D10103" s="250"/>
      <c r="E10103" s="250"/>
      <c r="F10103" s="250"/>
    </row>
    <row r="10104" spans="1:6" ht="15" x14ac:dyDescent="0.25">
      <c r="A10104" s="250"/>
      <c r="B10104" s="250"/>
      <c r="C10104" s="250"/>
      <c r="D10104" s="250"/>
      <c r="E10104" s="250"/>
      <c r="F10104" s="250"/>
    </row>
    <row r="10105" spans="1:6" ht="15" x14ac:dyDescent="0.25">
      <c r="A10105" s="250"/>
      <c r="B10105" s="250"/>
      <c r="C10105" s="250"/>
      <c r="D10105" s="250"/>
      <c r="E10105" s="250"/>
      <c r="F10105" s="250"/>
    </row>
    <row r="10106" spans="1:6" ht="15" x14ac:dyDescent="0.25">
      <c r="A10106" s="250"/>
      <c r="B10106" s="250"/>
      <c r="C10106" s="250"/>
      <c r="D10106" s="250"/>
      <c r="E10106" s="250"/>
      <c r="F10106" s="250"/>
    </row>
    <row r="10107" spans="1:6" ht="15" x14ac:dyDescent="0.25">
      <c r="A10107" s="250"/>
      <c r="B10107" s="250"/>
      <c r="C10107" s="250"/>
      <c r="D10107" s="250"/>
      <c r="E10107" s="250"/>
      <c r="F10107" s="250"/>
    </row>
    <row r="10108" spans="1:6" ht="15" x14ac:dyDescent="0.25">
      <c r="A10108" s="250"/>
      <c r="B10108" s="250"/>
      <c r="C10108" s="250"/>
      <c r="D10108" s="250"/>
      <c r="E10108" s="250"/>
      <c r="F10108" s="250"/>
    </row>
    <row r="10109" spans="1:6" ht="15" x14ac:dyDescent="0.25">
      <c r="A10109" s="250"/>
      <c r="B10109" s="250"/>
      <c r="C10109" s="250"/>
      <c r="D10109" s="250"/>
      <c r="E10109" s="250"/>
      <c r="F10109" s="250"/>
    </row>
    <row r="10110" spans="1:6" ht="15" x14ac:dyDescent="0.25">
      <c r="A10110" s="250"/>
      <c r="B10110" s="250"/>
      <c r="C10110" s="250"/>
      <c r="D10110" s="250"/>
      <c r="E10110" s="250"/>
      <c r="F10110" s="250"/>
    </row>
    <row r="10111" spans="1:6" ht="15" x14ac:dyDescent="0.25">
      <c r="A10111" s="250"/>
      <c r="B10111" s="250"/>
      <c r="C10111" s="250"/>
      <c r="D10111" s="250"/>
      <c r="E10111" s="250"/>
      <c r="F10111" s="250"/>
    </row>
    <row r="10112" spans="1:6" ht="15" x14ac:dyDescent="0.25">
      <c r="A10112" s="250"/>
      <c r="B10112" s="250"/>
      <c r="C10112" s="250"/>
      <c r="D10112" s="250"/>
      <c r="E10112" s="250"/>
      <c r="F10112" s="250"/>
    </row>
    <row r="10113" spans="1:6" ht="15" x14ac:dyDescent="0.25">
      <c r="A10113" s="250"/>
      <c r="B10113" s="250"/>
      <c r="C10113" s="250"/>
      <c r="D10113" s="250"/>
      <c r="E10113" s="250"/>
      <c r="F10113" s="250"/>
    </row>
    <row r="10114" spans="1:6" ht="15" x14ac:dyDescent="0.25">
      <c r="A10114" s="250"/>
      <c r="B10114" s="250"/>
      <c r="C10114" s="250"/>
      <c r="D10114" s="250"/>
      <c r="E10114" s="250"/>
      <c r="F10114" s="250"/>
    </row>
    <row r="10115" spans="1:6" ht="15" x14ac:dyDescent="0.25">
      <c r="A10115" s="250"/>
      <c r="B10115" s="250"/>
      <c r="C10115" s="250"/>
      <c r="D10115" s="250"/>
      <c r="E10115" s="250"/>
      <c r="F10115" s="250"/>
    </row>
    <row r="10116" spans="1:6" ht="15" x14ac:dyDescent="0.25">
      <c r="A10116" s="250"/>
      <c r="B10116" s="250"/>
      <c r="C10116" s="250"/>
      <c r="D10116" s="250"/>
      <c r="E10116" s="250"/>
      <c r="F10116" s="250"/>
    </row>
    <row r="10117" spans="1:6" ht="15" x14ac:dyDescent="0.25">
      <c r="A10117" s="250"/>
      <c r="B10117" s="250"/>
      <c r="C10117" s="250"/>
      <c r="D10117" s="250"/>
      <c r="E10117" s="250"/>
      <c r="F10117" s="250"/>
    </row>
    <row r="10118" spans="1:6" ht="15" x14ac:dyDescent="0.25">
      <c r="A10118" s="250"/>
      <c r="B10118" s="250"/>
      <c r="C10118" s="250"/>
      <c r="D10118" s="250"/>
      <c r="E10118" s="250"/>
      <c r="F10118" s="250"/>
    </row>
    <row r="10119" spans="1:6" ht="15" x14ac:dyDescent="0.25">
      <c r="A10119" s="250"/>
      <c r="B10119" s="250"/>
      <c r="C10119" s="250"/>
      <c r="D10119" s="250"/>
      <c r="E10119" s="250"/>
      <c r="F10119" s="250"/>
    </row>
    <row r="10120" spans="1:6" ht="15" x14ac:dyDescent="0.25">
      <c r="A10120" s="250"/>
      <c r="B10120" s="250"/>
      <c r="C10120" s="250"/>
      <c r="D10120" s="250"/>
      <c r="E10120" s="250"/>
      <c r="F10120" s="250"/>
    </row>
    <row r="10121" spans="1:6" ht="15" x14ac:dyDescent="0.25">
      <c r="A10121" s="250"/>
      <c r="B10121" s="250"/>
      <c r="C10121" s="250"/>
      <c r="D10121" s="250"/>
      <c r="E10121" s="250"/>
      <c r="F10121" s="250"/>
    </row>
    <row r="10122" spans="1:6" ht="15" x14ac:dyDescent="0.25">
      <c r="A10122" s="250"/>
      <c r="B10122" s="250"/>
      <c r="C10122" s="250"/>
      <c r="D10122" s="250"/>
      <c r="E10122" s="250"/>
      <c r="F10122" s="250"/>
    </row>
    <row r="10123" spans="1:6" ht="15" x14ac:dyDescent="0.25">
      <c r="A10123" s="250"/>
      <c r="B10123" s="250"/>
      <c r="C10123" s="250"/>
      <c r="D10123" s="250"/>
      <c r="E10123" s="250"/>
      <c r="F10123" s="250"/>
    </row>
    <row r="10124" spans="1:6" ht="15" x14ac:dyDescent="0.25">
      <c r="A10124" s="250"/>
      <c r="B10124" s="250"/>
      <c r="C10124" s="250"/>
      <c r="D10124" s="250"/>
      <c r="E10124" s="250"/>
      <c r="F10124" s="250"/>
    </row>
    <row r="10125" spans="1:6" ht="15" x14ac:dyDescent="0.25">
      <c r="A10125" s="250"/>
      <c r="B10125" s="250"/>
      <c r="C10125" s="250"/>
      <c r="D10125" s="250"/>
      <c r="E10125" s="250"/>
      <c r="F10125" s="250"/>
    </row>
    <row r="10126" spans="1:6" ht="15" x14ac:dyDescent="0.25">
      <c r="A10126" s="250"/>
      <c r="B10126" s="250"/>
      <c r="C10126" s="250"/>
      <c r="D10126" s="250"/>
      <c r="E10126" s="250"/>
      <c r="F10126" s="250"/>
    </row>
    <row r="10127" spans="1:6" ht="15" x14ac:dyDescent="0.25">
      <c r="A10127" s="250"/>
      <c r="B10127" s="250"/>
      <c r="C10127" s="250"/>
      <c r="D10127" s="250"/>
      <c r="E10127" s="250"/>
      <c r="F10127" s="250"/>
    </row>
    <row r="10128" spans="1:6" ht="15" x14ac:dyDescent="0.25">
      <c r="A10128" s="250"/>
      <c r="B10128" s="250"/>
      <c r="C10128" s="250"/>
      <c r="D10128" s="250"/>
      <c r="E10128" s="250"/>
      <c r="F10128" s="250"/>
    </row>
    <row r="10129" spans="1:6" ht="15" x14ac:dyDescent="0.25">
      <c r="A10129" s="250"/>
      <c r="B10129" s="250"/>
      <c r="C10129" s="250"/>
      <c r="D10129" s="250"/>
      <c r="E10129" s="250"/>
      <c r="F10129" s="250"/>
    </row>
    <row r="10130" spans="1:6" ht="15" x14ac:dyDescent="0.25">
      <c r="A10130" s="250"/>
      <c r="B10130" s="250"/>
      <c r="C10130" s="250"/>
      <c r="D10130" s="250"/>
      <c r="E10130" s="250"/>
      <c r="F10130" s="250"/>
    </row>
    <row r="10131" spans="1:6" ht="15" x14ac:dyDescent="0.25">
      <c r="A10131" s="250"/>
      <c r="B10131" s="250"/>
      <c r="C10131" s="250"/>
      <c r="D10131" s="250"/>
      <c r="E10131" s="250"/>
      <c r="F10131" s="250"/>
    </row>
    <row r="10132" spans="1:6" ht="15" x14ac:dyDescent="0.25">
      <c r="A10132" s="250"/>
      <c r="B10132" s="250"/>
      <c r="C10132" s="250"/>
      <c r="D10132" s="250"/>
      <c r="E10132" s="250"/>
      <c r="F10132" s="250"/>
    </row>
    <row r="10133" spans="1:6" ht="15" x14ac:dyDescent="0.25">
      <c r="A10133" s="250"/>
      <c r="B10133" s="250"/>
      <c r="C10133" s="250"/>
      <c r="D10133" s="250"/>
      <c r="E10133" s="250"/>
      <c r="F10133" s="250"/>
    </row>
    <row r="10134" spans="1:6" ht="15" x14ac:dyDescent="0.25">
      <c r="A10134" s="250"/>
      <c r="B10134" s="250"/>
      <c r="C10134" s="250"/>
      <c r="D10134" s="250"/>
      <c r="E10134" s="250"/>
      <c r="F10134" s="250"/>
    </row>
    <row r="10135" spans="1:6" ht="15" x14ac:dyDescent="0.25">
      <c r="A10135" s="250"/>
      <c r="B10135" s="250"/>
      <c r="C10135" s="250"/>
      <c r="D10135" s="250"/>
      <c r="E10135" s="250"/>
      <c r="F10135" s="250"/>
    </row>
    <row r="10136" spans="1:6" ht="15" x14ac:dyDescent="0.25">
      <c r="A10136" s="250"/>
      <c r="B10136" s="250"/>
      <c r="C10136" s="250"/>
      <c r="D10136" s="250"/>
      <c r="E10136" s="250"/>
      <c r="F10136" s="250"/>
    </row>
    <row r="10137" spans="1:6" ht="15" x14ac:dyDescent="0.25">
      <c r="A10137" s="250"/>
      <c r="B10137" s="250"/>
      <c r="C10137" s="250"/>
      <c r="D10137" s="250"/>
      <c r="E10137" s="250"/>
      <c r="F10137" s="250"/>
    </row>
    <row r="10138" spans="1:6" ht="15" x14ac:dyDescent="0.25">
      <c r="A10138" s="250"/>
      <c r="B10138" s="250"/>
      <c r="C10138" s="250"/>
      <c r="D10138" s="250"/>
      <c r="E10138" s="250"/>
      <c r="F10138" s="250"/>
    </row>
    <row r="10139" spans="1:6" ht="15" x14ac:dyDescent="0.25">
      <c r="A10139" s="250"/>
      <c r="B10139" s="250"/>
      <c r="C10139" s="250"/>
      <c r="D10139" s="250"/>
      <c r="E10139" s="250"/>
      <c r="F10139" s="250"/>
    </row>
    <row r="10140" spans="1:6" ht="15" x14ac:dyDescent="0.25">
      <c r="A10140" s="250"/>
      <c r="B10140" s="250"/>
      <c r="C10140" s="250"/>
      <c r="D10140" s="250"/>
      <c r="E10140" s="250"/>
      <c r="F10140" s="250"/>
    </row>
    <row r="10141" spans="1:6" ht="15" x14ac:dyDescent="0.25">
      <c r="A10141" s="250"/>
      <c r="B10141" s="250"/>
      <c r="C10141" s="250"/>
      <c r="D10141" s="250"/>
      <c r="E10141" s="250"/>
      <c r="F10141" s="250"/>
    </row>
    <row r="10142" spans="1:6" ht="15" x14ac:dyDescent="0.25">
      <c r="A10142" s="250"/>
      <c r="B10142" s="250"/>
      <c r="C10142" s="250"/>
      <c r="D10142" s="250"/>
      <c r="E10142" s="250"/>
      <c r="F10142" s="250"/>
    </row>
    <row r="10143" spans="1:6" ht="15" x14ac:dyDescent="0.25">
      <c r="A10143" s="250"/>
      <c r="B10143" s="250"/>
      <c r="C10143" s="250"/>
      <c r="D10143" s="250"/>
      <c r="E10143" s="250"/>
      <c r="F10143" s="250"/>
    </row>
    <row r="10144" spans="1:6" ht="15" x14ac:dyDescent="0.25">
      <c r="A10144" s="250"/>
      <c r="B10144" s="250"/>
      <c r="C10144" s="250"/>
      <c r="D10144" s="250"/>
      <c r="E10144" s="250"/>
      <c r="F10144" s="250"/>
    </row>
    <row r="10145" spans="1:6" ht="15" x14ac:dyDescent="0.25">
      <c r="A10145" s="250"/>
      <c r="B10145" s="250"/>
      <c r="C10145" s="250"/>
      <c r="D10145" s="250"/>
      <c r="E10145" s="250"/>
      <c r="F10145" s="250"/>
    </row>
    <row r="10146" spans="1:6" ht="15" x14ac:dyDescent="0.25">
      <c r="A10146" s="250"/>
      <c r="B10146" s="250"/>
      <c r="C10146" s="250"/>
      <c r="D10146" s="250"/>
      <c r="E10146" s="250"/>
      <c r="F10146" s="250"/>
    </row>
    <row r="10147" spans="1:6" ht="15" x14ac:dyDescent="0.25">
      <c r="A10147" s="250"/>
      <c r="B10147" s="250"/>
      <c r="C10147" s="250"/>
      <c r="D10147" s="250"/>
      <c r="E10147" s="250"/>
      <c r="F10147" s="250"/>
    </row>
    <row r="10148" spans="1:6" ht="15" x14ac:dyDescent="0.25">
      <c r="A10148" s="250"/>
      <c r="B10148" s="250"/>
      <c r="C10148" s="250"/>
      <c r="D10148" s="250"/>
      <c r="E10148" s="250"/>
      <c r="F10148" s="250"/>
    </row>
    <row r="10149" spans="1:6" ht="15" x14ac:dyDescent="0.25">
      <c r="A10149" s="250"/>
      <c r="B10149" s="250"/>
      <c r="C10149" s="250"/>
      <c r="D10149" s="250"/>
      <c r="E10149" s="250"/>
      <c r="F10149" s="250"/>
    </row>
    <row r="10150" spans="1:6" ht="15" x14ac:dyDescent="0.25">
      <c r="A10150" s="250"/>
      <c r="B10150" s="250"/>
      <c r="C10150" s="250"/>
      <c r="D10150" s="250"/>
      <c r="E10150" s="250"/>
      <c r="F10150" s="250"/>
    </row>
    <row r="10151" spans="1:6" ht="15" x14ac:dyDescent="0.25">
      <c r="A10151" s="250"/>
      <c r="B10151" s="250"/>
      <c r="C10151" s="250"/>
      <c r="D10151" s="250"/>
      <c r="E10151" s="250"/>
      <c r="F10151" s="250"/>
    </row>
    <row r="10152" spans="1:6" ht="15" x14ac:dyDescent="0.25">
      <c r="A10152" s="250"/>
      <c r="B10152" s="250"/>
      <c r="C10152" s="250"/>
      <c r="D10152" s="250"/>
      <c r="E10152" s="250"/>
      <c r="F10152" s="250"/>
    </row>
    <row r="10153" spans="1:6" ht="15" x14ac:dyDescent="0.25">
      <c r="A10153" s="250"/>
      <c r="B10153" s="250"/>
      <c r="C10153" s="250"/>
      <c r="D10153" s="250"/>
      <c r="E10153" s="250"/>
      <c r="F10153" s="250"/>
    </row>
    <row r="10154" spans="1:6" ht="15" x14ac:dyDescent="0.25">
      <c r="A10154" s="250"/>
      <c r="B10154" s="250"/>
      <c r="C10154" s="250"/>
      <c r="D10154" s="250"/>
      <c r="E10154" s="250"/>
      <c r="F10154" s="250"/>
    </row>
    <row r="10155" spans="1:6" ht="15" x14ac:dyDescent="0.25">
      <c r="A10155" s="250"/>
      <c r="B10155" s="250"/>
      <c r="C10155" s="250"/>
      <c r="D10155" s="250"/>
      <c r="E10155" s="250"/>
      <c r="F10155" s="250"/>
    </row>
    <row r="10156" spans="1:6" ht="15" x14ac:dyDescent="0.25">
      <c r="A10156" s="250"/>
      <c r="B10156" s="250"/>
      <c r="C10156" s="250"/>
      <c r="D10156" s="250"/>
      <c r="E10156" s="250"/>
      <c r="F10156" s="250"/>
    </row>
    <row r="10157" spans="1:6" ht="15" x14ac:dyDescent="0.25">
      <c r="A10157" s="250"/>
      <c r="B10157" s="250"/>
      <c r="C10157" s="250"/>
      <c r="D10157" s="250"/>
      <c r="E10157" s="250"/>
      <c r="F10157" s="250"/>
    </row>
    <row r="10158" spans="1:6" ht="15" x14ac:dyDescent="0.25">
      <c r="A10158" s="250"/>
      <c r="B10158" s="250"/>
      <c r="C10158" s="250"/>
      <c r="D10158" s="250"/>
      <c r="E10158" s="250"/>
      <c r="F10158" s="250"/>
    </row>
    <row r="10159" spans="1:6" ht="15" x14ac:dyDescent="0.25">
      <c r="A10159" s="250"/>
      <c r="B10159" s="250"/>
      <c r="C10159" s="250"/>
      <c r="D10159" s="250"/>
      <c r="E10159" s="250"/>
      <c r="F10159" s="250"/>
    </row>
    <row r="10160" spans="1:6" ht="15" x14ac:dyDescent="0.25">
      <c r="A10160" s="250"/>
      <c r="B10160" s="250"/>
      <c r="C10160" s="250"/>
      <c r="D10160" s="250"/>
      <c r="E10160" s="250"/>
      <c r="F10160" s="250"/>
    </row>
    <row r="10161" spans="1:6" ht="15" x14ac:dyDescent="0.25">
      <c r="A10161" s="250"/>
      <c r="B10161" s="250"/>
      <c r="C10161" s="250"/>
      <c r="D10161" s="250"/>
      <c r="E10161" s="250"/>
      <c r="F10161" s="250"/>
    </row>
    <row r="10162" spans="1:6" ht="15" x14ac:dyDescent="0.25">
      <c r="A10162" s="250"/>
      <c r="B10162" s="250"/>
      <c r="C10162" s="250"/>
      <c r="D10162" s="250"/>
      <c r="E10162" s="250"/>
      <c r="F10162" s="250"/>
    </row>
    <row r="10163" spans="1:6" ht="15" x14ac:dyDescent="0.25">
      <c r="A10163" s="250"/>
      <c r="B10163" s="250"/>
      <c r="C10163" s="250"/>
      <c r="D10163" s="250"/>
      <c r="E10163" s="250"/>
      <c r="F10163" s="250"/>
    </row>
    <row r="10164" spans="1:6" ht="15" x14ac:dyDescent="0.25">
      <c r="A10164" s="250"/>
      <c r="B10164" s="250"/>
      <c r="C10164" s="250"/>
      <c r="D10164" s="250"/>
      <c r="E10164" s="250"/>
      <c r="F10164" s="250"/>
    </row>
    <row r="10165" spans="1:6" ht="15" x14ac:dyDescent="0.25">
      <c r="A10165" s="250"/>
      <c r="B10165" s="250"/>
      <c r="C10165" s="250"/>
      <c r="D10165" s="250"/>
      <c r="E10165" s="250"/>
      <c r="F10165" s="250"/>
    </row>
    <row r="10166" spans="1:6" ht="15" x14ac:dyDescent="0.25">
      <c r="A10166" s="250"/>
      <c r="B10166" s="250"/>
      <c r="C10166" s="250"/>
      <c r="D10166" s="250"/>
      <c r="E10166" s="250"/>
      <c r="F10166" s="250"/>
    </row>
    <row r="10167" spans="1:6" ht="15" x14ac:dyDescent="0.25">
      <c r="A10167" s="250"/>
      <c r="B10167" s="250"/>
      <c r="C10167" s="250"/>
      <c r="D10167" s="250"/>
      <c r="E10167" s="250"/>
      <c r="F10167" s="250"/>
    </row>
    <row r="10168" spans="1:6" ht="15" x14ac:dyDescent="0.25">
      <c r="A10168" s="250"/>
      <c r="B10168" s="250"/>
      <c r="C10168" s="250"/>
      <c r="D10168" s="250"/>
      <c r="E10168" s="250"/>
      <c r="F10168" s="250"/>
    </row>
    <row r="10169" spans="1:6" ht="15" x14ac:dyDescent="0.25">
      <c r="A10169" s="250"/>
      <c r="B10169" s="250"/>
      <c r="C10169" s="250"/>
      <c r="D10169" s="250"/>
      <c r="E10169" s="250"/>
      <c r="F10169" s="250"/>
    </row>
    <row r="10170" spans="1:6" ht="15" x14ac:dyDescent="0.25">
      <c r="A10170" s="250"/>
      <c r="B10170" s="250"/>
      <c r="C10170" s="250"/>
      <c r="D10170" s="250"/>
      <c r="E10170" s="250"/>
      <c r="F10170" s="250"/>
    </row>
    <row r="10171" spans="1:6" ht="15" x14ac:dyDescent="0.25">
      <c r="A10171" s="250"/>
      <c r="B10171" s="250"/>
      <c r="C10171" s="250"/>
      <c r="D10171" s="250"/>
      <c r="E10171" s="250"/>
      <c r="F10171" s="250"/>
    </row>
    <row r="10172" spans="1:6" ht="15" x14ac:dyDescent="0.25">
      <c r="A10172" s="250"/>
      <c r="B10172" s="250"/>
      <c r="C10172" s="250"/>
      <c r="D10172" s="250"/>
      <c r="E10172" s="250"/>
      <c r="F10172" s="250"/>
    </row>
    <row r="10173" spans="1:6" ht="15" x14ac:dyDescent="0.25">
      <c r="A10173" s="250"/>
      <c r="B10173" s="250"/>
      <c r="C10173" s="250"/>
      <c r="D10173" s="250"/>
      <c r="E10173" s="250"/>
      <c r="F10173" s="250"/>
    </row>
    <row r="10174" spans="1:6" ht="15" x14ac:dyDescent="0.25">
      <c r="A10174" s="250"/>
      <c r="B10174" s="250"/>
      <c r="C10174" s="250"/>
      <c r="D10174" s="250"/>
      <c r="E10174" s="250"/>
      <c r="F10174" s="250"/>
    </row>
    <row r="10175" spans="1:6" ht="15" x14ac:dyDescent="0.25">
      <c r="A10175" s="250"/>
      <c r="B10175" s="250"/>
      <c r="C10175" s="250"/>
      <c r="D10175" s="250"/>
      <c r="E10175" s="250"/>
      <c r="F10175" s="250"/>
    </row>
    <row r="10176" spans="1:6" ht="15" x14ac:dyDescent="0.25">
      <c r="A10176" s="250"/>
      <c r="B10176" s="250"/>
      <c r="C10176" s="250"/>
      <c r="D10176" s="250"/>
      <c r="E10176" s="250"/>
      <c r="F10176" s="250"/>
    </row>
    <row r="10177" spans="1:6" ht="15" x14ac:dyDescent="0.25">
      <c r="A10177" s="250"/>
      <c r="B10177" s="250"/>
      <c r="C10177" s="250"/>
      <c r="D10177" s="250"/>
      <c r="E10177" s="250"/>
      <c r="F10177" s="250"/>
    </row>
    <row r="10178" spans="1:6" ht="15" x14ac:dyDescent="0.25">
      <c r="A10178" s="250"/>
      <c r="B10178" s="250"/>
      <c r="C10178" s="250"/>
      <c r="D10178" s="250"/>
      <c r="E10178" s="250"/>
      <c r="F10178" s="250"/>
    </row>
    <row r="10179" spans="1:6" ht="15" x14ac:dyDescent="0.25">
      <c r="A10179" s="250"/>
      <c r="B10179" s="250"/>
      <c r="C10179" s="250"/>
      <c r="D10179" s="250"/>
      <c r="E10179" s="250"/>
      <c r="F10179" s="250"/>
    </row>
    <row r="10180" spans="1:6" ht="15" x14ac:dyDescent="0.25">
      <c r="A10180" s="250"/>
      <c r="B10180" s="250"/>
      <c r="C10180" s="250"/>
      <c r="D10180" s="250"/>
      <c r="E10180" s="250"/>
      <c r="F10180" s="250"/>
    </row>
    <row r="10181" spans="1:6" ht="15" x14ac:dyDescent="0.25">
      <c r="A10181" s="250"/>
      <c r="B10181" s="250"/>
      <c r="C10181" s="250"/>
      <c r="D10181" s="250"/>
      <c r="E10181" s="250"/>
      <c r="F10181" s="250"/>
    </row>
    <row r="10182" spans="1:6" ht="15" x14ac:dyDescent="0.25">
      <c r="A10182" s="250"/>
      <c r="B10182" s="250"/>
      <c r="C10182" s="250"/>
      <c r="D10182" s="250"/>
      <c r="E10182" s="250"/>
      <c r="F10182" s="250"/>
    </row>
    <row r="10183" spans="1:6" ht="15" x14ac:dyDescent="0.25">
      <c r="A10183" s="250"/>
      <c r="B10183" s="250"/>
      <c r="C10183" s="250"/>
      <c r="D10183" s="250"/>
      <c r="E10183" s="250"/>
      <c r="F10183" s="250"/>
    </row>
    <row r="10184" spans="1:6" ht="15" x14ac:dyDescent="0.25">
      <c r="A10184" s="250"/>
      <c r="B10184" s="250"/>
      <c r="C10184" s="250"/>
      <c r="D10184" s="250"/>
      <c r="E10184" s="250"/>
      <c r="F10184" s="250"/>
    </row>
    <row r="10185" spans="1:6" ht="15" x14ac:dyDescent="0.25">
      <c r="A10185" s="250"/>
      <c r="B10185" s="250"/>
      <c r="C10185" s="250"/>
      <c r="D10185" s="250"/>
      <c r="E10185" s="250"/>
      <c r="F10185" s="250"/>
    </row>
    <row r="10186" spans="1:6" ht="15" x14ac:dyDescent="0.25">
      <c r="A10186" s="250"/>
      <c r="B10186" s="250"/>
      <c r="C10186" s="250"/>
      <c r="D10186" s="250"/>
      <c r="E10186" s="250"/>
      <c r="F10186" s="250"/>
    </row>
    <row r="10187" spans="1:6" ht="15" x14ac:dyDescent="0.25">
      <c r="A10187" s="250"/>
      <c r="B10187" s="250"/>
      <c r="C10187" s="250"/>
      <c r="D10187" s="250"/>
      <c r="E10187" s="250"/>
      <c r="F10187" s="250"/>
    </row>
    <row r="10188" spans="1:6" ht="15" x14ac:dyDescent="0.25">
      <c r="A10188" s="250"/>
      <c r="B10188" s="250"/>
      <c r="C10188" s="250"/>
      <c r="D10188" s="250"/>
      <c r="E10188" s="250"/>
      <c r="F10188" s="250"/>
    </row>
    <row r="10189" spans="1:6" ht="15" x14ac:dyDescent="0.25">
      <c r="A10189" s="250"/>
      <c r="B10189" s="250"/>
      <c r="C10189" s="250"/>
      <c r="D10189" s="250"/>
      <c r="E10189" s="250"/>
      <c r="F10189" s="250"/>
    </row>
    <row r="10190" spans="1:6" ht="15" x14ac:dyDescent="0.25">
      <c r="A10190" s="250"/>
      <c r="B10190" s="250"/>
      <c r="C10190" s="250"/>
      <c r="D10190" s="250"/>
      <c r="E10190" s="250"/>
      <c r="F10190" s="250"/>
    </row>
    <row r="10191" spans="1:6" ht="15" x14ac:dyDescent="0.25">
      <c r="A10191" s="250"/>
      <c r="B10191" s="250"/>
      <c r="C10191" s="250"/>
      <c r="D10191" s="250"/>
      <c r="E10191" s="250"/>
      <c r="F10191" s="250"/>
    </row>
    <row r="10192" spans="1:6" ht="15" x14ac:dyDescent="0.25">
      <c r="A10192" s="250"/>
      <c r="B10192" s="250"/>
      <c r="C10192" s="250"/>
      <c r="D10192" s="250"/>
      <c r="E10192" s="250"/>
      <c r="F10192" s="250"/>
    </row>
    <row r="10193" spans="1:6" ht="15" x14ac:dyDescent="0.25">
      <c r="A10193" s="250"/>
      <c r="B10193" s="250"/>
      <c r="C10193" s="250"/>
      <c r="D10193" s="250"/>
      <c r="E10193" s="250"/>
      <c r="F10193" s="250"/>
    </row>
    <row r="10194" spans="1:6" ht="15" x14ac:dyDescent="0.25">
      <c r="A10194" s="250"/>
      <c r="B10194" s="250"/>
      <c r="C10194" s="250"/>
      <c r="D10194" s="250"/>
      <c r="E10194" s="250"/>
      <c r="F10194" s="250"/>
    </row>
    <row r="10195" spans="1:6" ht="15" x14ac:dyDescent="0.25">
      <c r="A10195" s="250"/>
      <c r="B10195" s="250"/>
      <c r="C10195" s="250"/>
      <c r="D10195" s="250"/>
      <c r="E10195" s="250"/>
      <c r="F10195" s="250"/>
    </row>
    <row r="10196" spans="1:6" ht="15" x14ac:dyDescent="0.25">
      <c r="A10196" s="250"/>
      <c r="B10196" s="250"/>
      <c r="C10196" s="250"/>
      <c r="D10196" s="250"/>
      <c r="E10196" s="250"/>
      <c r="F10196" s="250"/>
    </row>
    <row r="10197" spans="1:6" ht="15" x14ac:dyDescent="0.25">
      <c r="A10197" s="250"/>
      <c r="B10197" s="250"/>
      <c r="C10197" s="250"/>
      <c r="D10197" s="250"/>
      <c r="E10197" s="250"/>
      <c r="F10197" s="250"/>
    </row>
    <row r="10198" spans="1:6" ht="15" x14ac:dyDescent="0.25">
      <c r="A10198" s="250"/>
      <c r="B10198" s="250"/>
      <c r="C10198" s="250"/>
      <c r="D10198" s="250"/>
      <c r="E10198" s="250"/>
      <c r="F10198" s="250"/>
    </row>
    <row r="10199" spans="1:6" ht="15" x14ac:dyDescent="0.25">
      <c r="A10199" s="250"/>
      <c r="B10199" s="250"/>
      <c r="C10199" s="250"/>
      <c r="D10199" s="250"/>
      <c r="E10199" s="250"/>
      <c r="F10199" s="250"/>
    </row>
    <row r="10200" spans="1:6" ht="15" x14ac:dyDescent="0.25">
      <c r="A10200" s="250"/>
      <c r="B10200" s="250"/>
      <c r="C10200" s="250"/>
      <c r="D10200" s="250"/>
      <c r="E10200" s="250"/>
      <c r="F10200" s="250"/>
    </row>
    <row r="10201" spans="1:6" ht="15" x14ac:dyDescent="0.25">
      <c r="A10201" s="250"/>
      <c r="B10201" s="250"/>
      <c r="C10201" s="250"/>
      <c r="D10201" s="250"/>
      <c r="E10201" s="250"/>
      <c r="F10201" s="250"/>
    </row>
    <row r="10202" spans="1:6" ht="15" x14ac:dyDescent="0.25">
      <c r="A10202" s="250"/>
      <c r="B10202" s="250"/>
      <c r="C10202" s="250"/>
      <c r="D10202" s="250"/>
      <c r="E10202" s="250"/>
      <c r="F10202" s="250"/>
    </row>
    <row r="10203" spans="1:6" ht="15" x14ac:dyDescent="0.25">
      <c r="A10203" s="250"/>
      <c r="B10203" s="250"/>
      <c r="C10203" s="250"/>
      <c r="D10203" s="250"/>
      <c r="E10203" s="250"/>
      <c r="F10203" s="250"/>
    </row>
    <row r="10204" spans="1:6" ht="15" x14ac:dyDescent="0.25">
      <c r="A10204" s="250"/>
      <c r="B10204" s="250"/>
      <c r="C10204" s="250"/>
      <c r="D10204" s="250"/>
      <c r="E10204" s="250"/>
      <c r="F10204" s="250"/>
    </row>
    <row r="10205" spans="1:6" ht="15" x14ac:dyDescent="0.25">
      <c r="A10205" s="250"/>
      <c r="B10205" s="250"/>
      <c r="C10205" s="250"/>
      <c r="D10205" s="250"/>
      <c r="E10205" s="250"/>
      <c r="F10205" s="250"/>
    </row>
    <row r="10206" spans="1:6" ht="15" x14ac:dyDescent="0.25">
      <c r="A10206" s="250"/>
      <c r="B10206" s="250"/>
      <c r="C10206" s="250"/>
      <c r="D10206" s="250"/>
      <c r="E10206" s="250"/>
      <c r="F10206" s="250"/>
    </row>
    <row r="10207" spans="1:6" ht="15" x14ac:dyDescent="0.25">
      <c r="A10207" s="250"/>
      <c r="B10207" s="250"/>
      <c r="C10207" s="250"/>
      <c r="D10207" s="250"/>
      <c r="E10207" s="250"/>
      <c r="F10207" s="250"/>
    </row>
    <row r="10208" spans="1:6" ht="15" x14ac:dyDescent="0.25">
      <c r="A10208" s="250"/>
      <c r="B10208" s="250"/>
      <c r="C10208" s="250"/>
      <c r="D10208" s="250"/>
      <c r="E10208" s="250"/>
      <c r="F10208" s="250"/>
    </row>
    <row r="10209" spans="1:6" ht="15" x14ac:dyDescent="0.25">
      <c r="A10209" s="250"/>
      <c r="B10209" s="250"/>
      <c r="C10209" s="250"/>
      <c r="D10209" s="250"/>
      <c r="E10209" s="250"/>
      <c r="F10209" s="250"/>
    </row>
    <row r="10210" spans="1:6" ht="15" x14ac:dyDescent="0.25">
      <c r="A10210" s="250"/>
      <c r="B10210" s="250"/>
      <c r="C10210" s="250"/>
      <c r="D10210" s="250"/>
      <c r="E10210" s="250"/>
      <c r="F10210" s="250"/>
    </row>
    <row r="10211" spans="1:6" ht="15" x14ac:dyDescent="0.25">
      <c r="A10211" s="250"/>
      <c r="B10211" s="250"/>
      <c r="C10211" s="250"/>
      <c r="D10211" s="250"/>
      <c r="E10211" s="250"/>
      <c r="F10211" s="250"/>
    </row>
    <row r="10212" spans="1:6" ht="15" x14ac:dyDescent="0.25">
      <c r="A10212" s="250"/>
      <c r="B10212" s="250"/>
      <c r="C10212" s="250"/>
      <c r="D10212" s="250"/>
      <c r="E10212" s="250"/>
      <c r="F10212" s="250"/>
    </row>
    <row r="10213" spans="1:6" ht="15" x14ac:dyDescent="0.25">
      <c r="A10213" s="250"/>
      <c r="B10213" s="250"/>
      <c r="C10213" s="250"/>
      <c r="D10213" s="250"/>
      <c r="E10213" s="250"/>
      <c r="F10213" s="250"/>
    </row>
    <row r="10214" spans="1:6" ht="15" x14ac:dyDescent="0.25">
      <c r="A10214" s="250"/>
      <c r="B10214" s="250"/>
      <c r="C10214" s="250"/>
      <c r="D10214" s="250"/>
      <c r="E10214" s="250"/>
      <c r="F10214" s="250"/>
    </row>
    <row r="10215" spans="1:6" ht="15" x14ac:dyDescent="0.25">
      <c r="A10215" s="250"/>
      <c r="B10215" s="250"/>
      <c r="C10215" s="250"/>
      <c r="D10215" s="250"/>
      <c r="E10215" s="250"/>
      <c r="F10215" s="250"/>
    </row>
    <row r="10216" spans="1:6" ht="15" x14ac:dyDescent="0.25">
      <c r="A10216" s="250"/>
      <c r="B10216" s="250"/>
      <c r="C10216" s="250"/>
      <c r="D10216" s="250"/>
      <c r="E10216" s="250"/>
      <c r="F10216" s="250"/>
    </row>
    <row r="10217" spans="1:6" ht="15" x14ac:dyDescent="0.25">
      <c r="A10217" s="250"/>
      <c r="B10217" s="250"/>
      <c r="C10217" s="250"/>
      <c r="D10217" s="250"/>
      <c r="E10217" s="250"/>
      <c r="F10217" s="250"/>
    </row>
    <row r="10218" spans="1:6" ht="15" x14ac:dyDescent="0.25">
      <c r="A10218" s="250"/>
      <c r="B10218" s="250"/>
      <c r="C10218" s="250"/>
      <c r="D10218" s="250"/>
      <c r="E10218" s="250"/>
      <c r="F10218" s="250"/>
    </row>
    <row r="10219" spans="1:6" ht="15" x14ac:dyDescent="0.25">
      <c r="A10219" s="250"/>
      <c r="B10219" s="250"/>
      <c r="C10219" s="250"/>
      <c r="D10219" s="250"/>
      <c r="E10219" s="250"/>
      <c r="F10219" s="250"/>
    </row>
    <row r="10220" spans="1:6" ht="15" x14ac:dyDescent="0.25">
      <c r="A10220" s="250"/>
      <c r="B10220" s="250"/>
      <c r="C10220" s="250"/>
      <c r="D10220" s="250"/>
      <c r="E10220" s="250"/>
      <c r="F10220" s="250"/>
    </row>
    <row r="10221" spans="1:6" ht="15" x14ac:dyDescent="0.25">
      <c r="A10221" s="250"/>
      <c r="B10221" s="250"/>
      <c r="C10221" s="250"/>
      <c r="D10221" s="250"/>
      <c r="E10221" s="250"/>
      <c r="F10221" s="250"/>
    </row>
    <row r="10222" spans="1:6" ht="15" x14ac:dyDescent="0.25">
      <c r="A10222" s="250"/>
      <c r="B10222" s="250"/>
      <c r="C10222" s="250"/>
      <c r="D10222" s="250"/>
      <c r="E10222" s="250"/>
      <c r="F10222" s="250"/>
    </row>
    <row r="10223" spans="1:6" ht="15" x14ac:dyDescent="0.25">
      <c r="A10223" s="250"/>
      <c r="B10223" s="250"/>
      <c r="C10223" s="250"/>
      <c r="D10223" s="250"/>
      <c r="E10223" s="250"/>
      <c r="F10223" s="250"/>
    </row>
    <row r="10224" spans="1:6" ht="15" x14ac:dyDescent="0.25">
      <c r="A10224" s="250"/>
      <c r="B10224" s="250"/>
      <c r="C10224" s="250"/>
      <c r="D10224" s="250"/>
      <c r="E10224" s="250"/>
      <c r="F10224" s="250"/>
    </row>
    <row r="10225" spans="1:6" ht="15" x14ac:dyDescent="0.25">
      <c r="A10225" s="250"/>
      <c r="B10225" s="250"/>
      <c r="C10225" s="250"/>
      <c r="D10225" s="250"/>
      <c r="E10225" s="250"/>
      <c r="F10225" s="250"/>
    </row>
    <row r="10226" spans="1:6" ht="15" x14ac:dyDescent="0.25">
      <c r="A10226" s="250"/>
      <c r="B10226" s="250"/>
      <c r="C10226" s="250"/>
      <c r="D10226" s="250"/>
      <c r="E10226" s="250"/>
      <c r="F10226" s="250"/>
    </row>
    <row r="10227" spans="1:6" ht="15" x14ac:dyDescent="0.25">
      <c r="A10227" s="250"/>
      <c r="B10227" s="250"/>
      <c r="C10227" s="250"/>
      <c r="D10227" s="250"/>
      <c r="E10227" s="250"/>
      <c r="F10227" s="250"/>
    </row>
    <row r="10228" spans="1:6" ht="15" x14ac:dyDescent="0.25">
      <c r="A10228" s="250"/>
      <c r="B10228" s="250"/>
      <c r="C10228" s="250"/>
      <c r="D10228" s="250"/>
      <c r="E10228" s="250"/>
      <c r="F10228" s="250"/>
    </row>
    <row r="10229" spans="1:6" ht="15" x14ac:dyDescent="0.25">
      <c r="A10229" s="250"/>
      <c r="B10229" s="250"/>
      <c r="C10229" s="250"/>
      <c r="D10229" s="250"/>
      <c r="E10229" s="250"/>
      <c r="F10229" s="250"/>
    </row>
    <row r="10230" spans="1:6" ht="15" x14ac:dyDescent="0.25">
      <c r="A10230" s="250"/>
      <c r="B10230" s="250"/>
      <c r="C10230" s="250"/>
      <c r="D10230" s="250"/>
      <c r="E10230" s="250"/>
      <c r="F10230" s="250"/>
    </row>
    <row r="10231" spans="1:6" ht="15" x14ac:dyDescent="0.25">
      <c r="A10231" s="250"/>
      <c r="B10231" s="250"/>
      <c r="C10231" s="250"/>
      <c r="D10231" s="250"/>
      <c r="E10231" s="250"/>
      <c r="F10231" s="250"/>
    </row>
    <row r="10232" spans="1:6" ht="15" x14ac:dyDescent="0.25">
      <c r="A10232" s="250"/>
      <c r="B10232" s="250"/>
      <c r="C10232" s="250"/>
      <c r="D10232" s="250"/>
      <c r="E10232" s="250"/>
      <c r="F10232" s="250"/>
    </row>
    <row r="10233" spans="1:6" ht="15" x14ac:dyDescent="0.25">
      <c r="A10233" s="250"/>
      <c r="B10233" s="250"/>
      <c r="C10233" s="250"/>
      <c r="D10233" s="250"/>
      <c r="E10233" s="250"/>
      <c r="F10233" s="250"/>
    </row>
    <row r="10234" spans="1:6" ht="15" x14ac:dyDescent="0.25">
      <c r="A10234" s="250"/>
      <c r="B10234" s="250"/>
      <c r="C10234" s="250"/>
      <c r="D10234" s="250"/>
      <c r="E10234" s="250"/>
      <c r="F10234" s="250"/>
    </row>
    <row r="10235" spans="1:6" ht="15" x14ac:dyDescent="0.25">
      <c r="A10235" s="250"/>
      <c r="B10235" s="250"/>
      <c r="C10235" s="250"/>
      <c r="D10235" s="250"/>
      <c r="E10235" s="250"/>
      <c r="F10235" s="250"/>
    </row>
    <row r="10236" spans="1:6" ht="15" x14ac:dyDescent="0.25">
      <c r="A10236" s="250"/>
      <c r="B10236" s="250"/>
      <c r="C10236" s="250"/>
      <c r="D10236" s="250"/>
      <c r="E10236" s="250"/>
      <c r="F10236" s="250"/>
    </row>
    <row r="10237" spans="1:6" ht="15" x14ac:dyDescent="0.25">
      <c r="A10237" s="250"/>
      <c r="B10237" s="250"/>
      <c r="C10237" s="250"/>
      <c r="D10237" s="250"/>
      <c r="E10237" s="250"/>
      <c r="F10237" s="250"/>
    </row>
    <row r="10238" spans="1:6" ht="15" x14ac:dyDescent="0.25">
      <c r="A10238" s="250"/>
      <c r="B10238" s="250"/>
      <c r="C10238" s="250"/>
      <c r="D10238" s="250"/>
      <c r="E10238" s="250"/>
      <c r="F10238" s="250"/>
    </row>
    <row r="10239" spans="1:6" ht="15" x14ac:dyDescent="0.25">
      <c r="A10239" s="250"/>
      <c r="B10239" s="250"/>
      <c r="C10239" s="250"/>
      <c r="D10239" s="250"/>
      <c r="E10239" s="250"/>
      <c r="F10239" s="250"/>
    </row>
    <row r="10240" spans="1:6" ht="15" x14ac:dyDescent="0.25">
      <c r="A10240" s="250"/>
      <c r="B10240" s="250"/>
      <c r="C10240" s="250"/>
      <c r="D10240" s="250"/>
      <c r="E10240" s="250"/>
      <c r="F10240" s="250"/>
    </row>
    <row r="10241" spans="1:6" ht="15" x14ac:dyDescent="0.25">
      <c r="A10241" s="250"/>
      <c r="B10241" s="250"/>
      <c r="C10241" s="250"/>
      <c r="D10241" s="250"/>
      <c r="E10241" s="250"/>
      <c r="F10241" s="250"/>
    </row>
    <row r="10242" spans="1:6" ht="15" x14ac:dyDescent="0.25">
      <c r="A10242" s="250"/>
      <c r="B10242" s="250"/>
      <c r="C10242" s="250"/>
      <c r="D10242" s="250"/>
      <c r="E10242" s="250"/>
      <c r="F10242" s="250"/>
    </row>
    <row r="10243" spans="1:6" ht="15" x14ac:dyDescent="0.25">
      <c r="A10243" s="250"/>
      <c r="B10243" s="250"/>
      <c r="C10243" s="250"/>
      <c r="D10243" s="250"/>
      <c r="E10243" s="250"/>
      <c r="F10243" s="250"/>
    </row>
    <row r="10244" spans="1:6" ht="15" x14ac:dyDescent="0.25">
      <c r="A10244" s="250"/>
      <c r="B10244" s="250"/>
      <c r="C10244" s="250"/>
      <c r="D10244" s="250"/>
      <c r="E10244" s="250"/>
      <c r="F10244" s="250"/>
    </row>
    <row r="10245" spans="1:6" ht="15" x14ac:dyDescent="0.25">
      <c r="A10245" s="250"/>
      <c r="B10245" s="250"/>
      <c r="C10245" s="250"/>
      <c r="D10245" s="250"/>
      <c r="E10245" s="250"/>
      <c r="F10245" s="250"/>
    </row>
    <row r="10246" spans="1:6" ht="15" x14ac:dyDescent="0.25">
      <c r="A10246" s="250"/>
      <c r="B10246" s="250"/>
      <c r="C10246" s="250"/>
      <c r="D10246" s="250"/>
      <c r="E10246" s="250"/>
      <c r="F10246" s="250"/>
    </row>
    <row r="10247" spans="1:6" ht="15" x14ac:dyDescent="0.25">
      <c r="A10247" s="250"/>
      <c r="B10247" s="250"/>
      <c r="C10247" s="250"/>
      <c r="D10247" s="250"/>
      <c r="E10247" s="250"/>
      <c r="F10247" s="250"/>
    </row>
    <row r="10248" spans="1:6" ht="15" x14ac:dyDescent="0.25">
      <c r="A10248" s="250"/>
      <c r="B10248" s="250"/>
      <c r="C10248" s="250"/>
      <c r="D10248" s="250"/>
      <c r="E10248" s="250"/>
      <c r="F10248" s="250"/>
    </row>
    <row r="10249" spans="1:6" ht="15" x14ac:dyDescent="0.25">
      <c r="A10249" s="250"/>
      <c r="B10249" s="250"/>
      <c r="C10249" s="250"/>
      <c r="D10249" s="250"/>
      <c r="E10249" s="250"/>
      <c r="F10249" s="250"/>
    </row>
    <row r="10250" spans="1:6" ht="15" x14ac:dyDescent="0.25">
      <c r="A10250" s="250"/>
      <c r="B10250" s="250"/>
      <c r="C10250" s="250"/>
      <c r="D10250" s="250"/>
      <c r="E10250" s="250"/>
      <c r="F10250" s="250"/>
    </row>
    <row r="10251" spans="1:6" ht="15" x14ac:dyDescent="0.25">
      <c r="A10251" s="250"/>
      <c r="B10251" s="250"/>
      <c r="C10251" s="250"/>
      <c r="D10251" s="250"/>
      <c r="E10251" s="250"/>
      <c r="F10251" s="250"/>
    </row>
    <row r="10252" spans="1:6" ht="15" x14ac:dyDescent="0.25">
      <c r="A10252" s="250"/>
      <c r="B10252" s="250"/>
      <c r="C10252" s="250"/>
      <c r="D10252" s="250"/>
      <c r="E10252" s="250"/>
      <c r="F10252" s="250"/>
    </row>
    <row r="10253" spans="1:6" ht="15" x14ac:dyDescent="0.25">
      <c r="A10253" s="250"/>
      <c r="B10253" s="250"/>
      <c r="C10253" s="250"/>
      <c r="D10253" s="250"/>
      <c r="E10253" s="250"/>
      <c r="F10253" s="250"/>
    </row>
    <row r="10254" spans="1:6" ht="15" x14ac:dyDescent="0.25">
      <c r="A10254" s="250"/>
      <c r="B10254" s="250"/>
      <c r="C10254" s="250"/>
      <c r="D10254" s="250"/>
      <c r="E10254" s="250"/>
      <c r="F10254" s="250"/>
    </row>
    <row r="10255" spans="1:6" ht="15" x14ac:dyDescent="0.25">
      <c r="A10255" s="250"/>
      <c r="B10255" s="250"/>
      <c r="C10255" s="250"/>
      <c r="D10255" s="250"/>
      <c r="E10255" s="250"/>
      <c r="F10255" s="250"/>
    </row>
    <row r="10256" spans="1:6" ht="15" x14ac:dyDescent="0.25">
      <c r="A10256" s="250"/>
      <c r="B10256" s="250"/>
      <c r="C10256" s="250"/>
      <c r="D10256" s="250"/>
      <c r="E10256" s="250"/>
      <c r="F10256" s="250"/>
    </row>
    <row r="10257" spans="1:6" ht="15" x14ac:dyDescent="0.25">
      <c r="A10257" s="250"/>
      <c r="B10257" s="250"/>
      <c r="C10257" s="250"/>
      <c r="D10257" s="250"/>
      <c r="E10257" s="250"/>
      <c r="F10257" s="250"/>
    </row>
    <row r="10258" spans="1:6" ht="15" x14ac:dyDescent="0.25">
      <c r="A10258" s="250"/>
      <c r="B10258" s="250"/>
      <c r="C10258" s="250"/>
      <c r="D10258" s="250"/>
      <c r="E10258" s="250"/>
      <c r="F10258" s="250"/>
    </row>
    <row r="10259" spans="1:6" ht="15" x14ac:dyDescent="0.25">
      <c r="A10259" s="250"/>
      <c r="B10259" s="250"/>
      <c r="C10259" s="250"/>
      <c r="D10259" s="250"/>
      <c r="E10259" s="250"/>
      <c r="F10259" s="250"/>
    </row>
    <row r="10260" spans="1:6" ht="15" x14ac:dyDescent="0.25">
      <c r="A10260" s="250"/>
      <c r="B10260" s="250"/>
      <c r="C10260" s="250"/>
      <c r="D10260" s="250"/>
      <c r="E10260" s="250"/>
      <c r="F10260" s="250"/>
    </row>
    <row r="10261" spans="1:6" ht="15" x14ac:dyDescent="0.25">
      <c r="A10261" s="250"/>
      <c r="B10261" s="250"/>
      <c r="C10261" s="250"/>
      <c r="D10261" s="250"/>
      <c r="E10261" s="250"/>
      <c r="F10261" s="250"/>
    </row>
    <row r="10262" spans="1:6" ht="15" x14ac:dyDescent="0.25">
      <c r="A10262" s="250"/>
      <c r="B10262" s="250"/>
      <c r="C10262" s="250"/>
      <c r="D10262" s="250"/>
      <c r="E10262" s="250"/>
      <c r="F10262" s="250"/>
    </row>
    <row r="10263" spans="1:6" ht="15" x14ac:dyDescent="0.25">
      <c r="A10263" s="250"/>
      <c r="B10263" s="250"/>
      <c r="C10263" s="250"/>
      <c r="D10263" s="250"/>
      <c r="E10263" s="250"/>
      <c r="F10263" s="250"/>
    </row>
    <row r="10264" spans="1:6" ht="15" x14ac:dyDescent="0.25">
      <c r="A10264" s="250"/>
      <c r="B10264" s="250"/>
      <c r="C10264" s="250"/>
      <c r="D10264" s="250"/>
      <c r="E10264" s="250"/>
      <c r="F10264" s="250"/>
    </row>
    <row r="10265" spans="1:6" ht="15" x14ac:dyDescent="0.25">
      <c r="A10265" s="250"/>
      <c r="B10265" s="250"/>
      <c r="C10265" s="250"/>
      <c r="D10265" s="250"/>
      <c r="E10265" s="250"/>
      <c r="F10265" s="250"/>
    </row>
    <row r="10266" spans="1:6" ht="15" x14ac:dyDescent="0.25">
      <c r="A10266" s="250"/>
      <c r="B10266" s="250"/>
      <c r="C10266" s="250"/>
      <c r="D10266" s="250"/>
      <c r="E10266" s="250"/>
      <c r="F10266" s="250"/>
    </row>
    <row r="10267" spans="1:6" ht="15" x14ac:dyDescent="0.25">
      <c r="A10267" s="250"/>
      <c r="B10267" s="250"/>
      <c r="C10267" s="250"/>
      <c r="D10267" s="250"/>
      <c r="E10267" s="250"/>
      <c r="F10267" s="250"/>
    </row>
    <row r="10268" spans="1:6" ht="15" x14ac:dyDescent="0.25">
      <c r="A10268" s="250"/>
      <c r="B10268" s="250"/>
      <c r="C10268" s="250"/>
      <c r="D10268" s="250"/>
      <c r="E10268" s="250"/>
      <c r="F10268" s="250"/>
    </row>
    <row r="10269" spans="1:6" ht="15" x14ac:dyDescent="0.25">
      <c r="A10269" s="250"/>
      <c r="B10269" s="250"/>
      <c r="C10269" s="250"/>
      <c r="D10269" s="250"/>
      <c r="E10269" s="250"/>
      <c r="F10269" s="250"/>
    </row>
    <row r="10270" spans="1:6" ht="15" x14ac:dyDescent="0.25">
      <c r="A10270" s="250"/>
      <c r="B10270" s="250"/>
      <c r="C10270" s="250"/>
      <c r="D10270" s="250"/>
      <c r="E10270" s="250"/>
      <c r="F10270" s="250"/>
    </row>
    <row r="10271" spans="1:6" ht="15" x14ac:dyDescent="0.25">
      <c r="A10271" s="250"/>
      <c r="B10271" s="250"/>
      <c r="C10271" s="250"/>
      <c r="D10271" s="250"/>
      <c r="E10271" s="250"/>
      <c r="F10271" s="250"/>
    </row>
    <row r="10272" spans="1:6" ht="15" x14ac:dyDescent="0.25">
      <c r="A10272" s="250"/>
      <c r="B10272" s="250"/>
      <c r="C10272" s="250"/>
      <c r="D10272" s="250"/>
      <c r="E10272" s="250"/>
      <c r="F10272" s="250"/>
    </row>
    <row r="10273" spans="1:6" ht="15" x14ac:dyDescent="0.25">
      <c r="A10273" s="250"/>
      <c r="B10273" s="250"/>
      <c r="C10273" s="250"/>
      <c r="D10273" s="250"/>
      <c r="E10273" s="250"/>
      <c r="F10273" s="250"/>
    </row>
    <row r="10274" spans="1:6" ht="15" x14ac:dyDescent="0.25">
      <c r="A10274" s="250"/>
      <c r="B10274" s="250"/>
      <c r="C10274" s="250"/>
      <c r="D10274" s="250"/>
      <c r="E10274" s="250"/>
      <c r="F10274" s="250"/>
    </row>
    <row r="10275" spans="1:6" ht="15" x14ac:dyDescent="0.25">
      <c r="A10275" s="250"/>
      <c r="B10275" s="250"/>
      <c r="C10275" s="250"/>
      <c r="D10275" s="250"/>
      <c r="E10275" s="250"/>
      <c r="F10275" s="250"/>
    </row>
    <row r="10276" spans="1:6" ht="15" x14ac:dyDescent="0.25">
      <c r="A10276" s="250"/>
      <c r="B10276" s="250"/>
      <c r="C10276" s="250"/>
      <c r="D10276" s="250"/>
      <c r="E10276" s="250"/>
      <c r="F10276" s="250"/>
    </row>
    <row r="10277" spans="1:6" ht="15" x14ac:dyDescent="0.25">
      <c r="A10277" s="250"/>
      <c r="B10277" s="250"/>
      <c r="C10277" s="250"/>
      <c r="D10277" s="250"/>
      <c r="E10277" s="250"/>
      <c r="F10277" s="250"/>
    </row>
    <row r="10278" spans="1:6" ht="15" x14ac:dyDescent="0.25">
      <c r="A10278" s="250"/>
      <c r="B10278" s="250"/>
      <c r="C10278" s="250"/>
      <c r="D10278" s="250"/>
      <c r="E10278" s="250"/>
      <c r="F10278" s="250"/>
    </row>
    <row r="10279" spans="1:6" ht="15" x14ac:dyDescent="0.25">
      <c r="A10279" s="250"/>
      <c r="B10279" s="250"/>
      <c r="C10279" s="250"/>
      <c r="D10279" s="250"/>
      <c r="E10279" s="250"/>
      <c r="F10279" s="250"/>
    </row>
    <row r="10280" spans="1:6" ht="15" x14ac:dyDescent="0.25">
      <c r="A10280" s="250"/>
      <c r="B10280" s="250"/>
      <c r="C10280" s="250"/>
      <c r="D10280" s="250"/>
      <c r="E10280" s="250"/>
      <c r="F10280" s="250"/>
    </row>
    <row r="10281" spans="1:6" ht="15" x14ac:dyDescent="0.25">
      <c r="A10281" s="250"/>
      <c r="B10281" s="250"/>
      <c r="C10281" s="250"/>
      <c r="D10281" s="250"/>
      <c r="E10281" s="250"/>
      <c r="F10281" s="250"/>
    </row>
    <row r="10282" spans="1:6" ht="15" x14ac:dyDescent="0.25">
      <c r="A10282" s="250"/>
      <c r="B10282" s="250"/>
      <c r="C10282" s="250"/>
      <c r="D10282" s="250"/>
      <c r="E10282" s="250"/>
      <c r="F10282" s="250"/>
    </row>
    <row r="10283" spans="1:6" ht="15" x14ac:dyDescent="0.25">
      <c r="A10283" s="250"/>
      <c r="B10283" s="250"/>
      <c r="C10283" s="250"/>
      <c r="D10283" s="250"/>
      <c r="E10283" s="250"/>
      <c r="F10283" s="250"/>
    </row>
    <row r="10284" spans="1:6" ht="15" x14ac:dyDescent="0.25">
      <c r="A10284" s="250"/>
      <c r="B10284" s="250"/>
      <c r="C10284" s="250"/>
      <c r="D10284" s="250"/>
      <c r="E10284" s="250"/>
      <c r="F10284" s="250"/>
    </row>
    <row r="10285" spans="1:6" ht="15" x14ac:dyDescent="0.25">
      <c r="A10285" s="250"/>
      <c r="B10285" s="250"/>
      <c r="C10285" s="250"/>
      <c r="D10285" s="250"/>
      <c r="E10285" s="250"/>
      <c r="F10285" s="250"/>
    </row>
    <row r="10286" spans="1:6" ht="15" x14ac:dyDescent="0.25">
      <c r="A10286" s="250"/>
      <c r="B10286" s="250"/>
      <c r="C10286" s="250"/>
      <c r="D10286" s="250"/>
      <c r="E10286" s="250"/>
      <c r="F10286" s="250"/>
    </row>
    <row r="10287" spans="1:6" ht="15" x14ac:dyDescent="0.25">
      <c r="A10287" s="250"/>
      <c r="B10287" s="250"/>
      <c r="C10287" s="250"/>
      <c r="D10287" s="250"/>
      <c r="E10287" s="250"/>
      <c r="F10287" s="250"/>
    </row>
    <row r="10288" spans="1:6" ht="15" x14ac:dyDescent="0.25">
      <c r="A10288" s="250"/>
      <c r="B10288" s="250"/>
      <c r="C10288" s="250"/>
      <c r="D10288" s="250"/>
      <c r="E10288" s="250"/>
      <c r="F10288" s="250"/>
    </row>
    <row r="10289" spans="1:6" ht="15" x14ac:dyDescent="0.25">
      <c r="A10289" s="250"/>
      <c r="B10289" s="250"/>
      <c r="C10289" s="250"/>
      <c r="D10289" s="250"/>
      <c r="E10289" s="250"/>
      <c r="F10289" s="250"/>
    </row>
    <row r="10290" spans="1:6" ht="15" x14ac:dyDescent="0.25">
      <c r="A10290" s="250"/>
      <c r="B10290" s="250"/>
      <c r="C10290" s="250"/>
      <c r="D10290" s="250"/>
      <c r="E10290" s="250"/>
      <c r="F10290" s="250"/>
    </row>
    <row r="10291" spans="1:6" ht="15" x14ac:dyDescent="0.25">
      <c r="A10291" s="250"/>
      <c r="B10291" s="250"/>
      <c r="C10291" s="250"/>
      <c r="D10291" s="250"/>
      <c r="E10291" s="250"/>
      <c r="F10291" s="250"/>
    </row>
    <row r="10292" spans="1:6" ht="15" x14ac:dyDescent="0.25">
      <c r="A10292" s="250"/>
      <c r="B10292" s="250"/>
      <c r="C10292" s="250"/>
      <c r="D10292" s="250"/>
      <c r="E10292" s="250"/>
      <c r="F10292" s="250"/>
    </row>
    <row r="10293" spans="1:6" ht="15" x14ac:dyDescent="0.25">
      <c r="A10293" s="250"/>
      <c r="B10293" s="250"/>
      <c r="C10293" s="250"/>
      <c r="D10293" s="250"/>
      <c r="E10293" s="250"/>
      <c r="F10293" s="250"/>
    </row>
    <row r="10294" spans="1:6" ht="15" x14ac:dyDescent="0.25">
      <c r="A10294" s="250"/>
      <c r="B10294" s="250"/>
      <c r="C10294" s="250"/>
      <c r="D10294" s="250"/>
      <c r="E10294" s="250"/>
      <c r="F10294" s="250"/>
    </row>
    <row r="10295" spans="1:6" ht="15" x14ac:dyDescent="0.25">
      <c r="A10295" s="250"/>
      <c r="B10295" s="250"/>
      <c r="C10295" s="250"/>
      <c r="D10295" s="250"/>
      <c r="E10295" s="250"/>
      <c r="F10295" s="250"/>
    </row>
    <row r="10296" spans="1:6" ht="15" x14ac:dyDescent="0.25">
      <c r="A10296" s="250"/>
      <c r="B10296" s="250"/>
      <c r="C10296" s="250"/>
      <c r="D10296" s="250"/>
      <c r="E10296" s="250"/>
      <c r="F10296" s="250"/>
    </row>
    <row r="10297" spans="1:6" ht="15" x14ac:dyDescent="0.25">
      <c r="A10297" s="250"/>
      <c r="B10297" s="250"/>
      <c r="C10297" s="250"/>
      <c r="D10297" s="250"/>
      <c r="E10297" s="250"/>
      <c r="F10297" s="250"/>
    </row>
    <row r="10298" spans="1:6" ht="15" x14ac:dyDescent="0.25">
      <c r="A10298" s="250"/>
      <c r="B10298" s="250"/>
      <c r="C10298" s="250"/>
      <c r="D10298" s="250"/>
      <c r="E10298" s="250"/>
      <c r="F10298" s="250"/>
    </row>
    <row r="10299" spans="1:6" ht="15" x14ac:dyDescent="0.25">
      <c r="A10299" s="250"/>
      <c r="B10299" s="250"/>
      <c r="C10299" s="250"/>
      <c r="D10299" s="250"/>
      <c r="E10299" s="250"/>
      <c r="F10299" s="250"/>
    </row>
    <row r="10300" spans="1:6" ht="15" x14ac:dyDescent="0.25">
      <c r="A10300" s="250"/>
      <c r="B10300" s="250"/>
      <c r="C10300" s="250"/>
      <c r="D10300" s="250"/>
      <c r="E10300" s="250"/>
      <c r="F10300" s="250"/>
    </row>
    <row r="10301" spans="1:6" ht="15" x14ac:dyDescent="0.25">
      <c r="A10301" s="250"/>
      <c r="B10301" s="250"/>
      <c r="C10301" s="250"/>
      <c r="D10301" s="250"/>
      <c r="E10301" s="250"/>
      <c r="F10301" s="250"/>
    </row>
    <row r="10302" spans="1:6" ht="15" x14ac:dyDescent="0.25">
      <c r="A10302" s="250"/>
      <c r="B10302" s="250"/>
      <c r="C10302" s="250"/>
      <c r="D10302" s="250"/>
      <c r="E10302" s="250"/>
      <c r="F10302" s="250"/>
    </row>
    <row r="10303" spans="1:6" ht="15" x14ac:dyDescent="0.25">
      <c r="A10303" s="250"/>
      <c r="B10303" s="250"/>
      <c r="C10303" s="250"/>
      <c r="D10303" s="250"/>
      <c r="E10303" s="250"/>
      <c r="F10303" s="250"/>
    </row>
    <row r="10304" spans="1:6" ht="15" x14ac:dyDescent="0.25">
      <c r="A10304" s="250"/>
      <c r="B10304" s="250"/>
      <c r="C10304" s="250"/>
      <c r="D10304" s="250"/>
      <c r="E10304" s="250"/>
      <c r="F10304" s="250"/>
    </row>
    <row r="10305" spans="1:6" ht="15" x14ac:dyDescent="0.25">
      <c r="A10305" s="250"/>
      <c r="B10305" s="250"/>
      <c r="C10305" s="250"/>
      <c r="D10305" s="250"/>
      <c r="E10305" s="250"/>
      <c r="F10305" s="250"/>
    </row>
    <row r="10306" spans="1:6" ht="15" x14ac:dyDescent="0.25">
      <c r="A10306" s="250"/>
      <c r="B10306" s="250"/>
      <c r="C10306" s="250"/>
      <c r="D10306" s="250"/>
      <c r="E10306" s="250"/>
      <c r="F10306" s="250"/>
    </row>
    <row r="10307" spans="1:6" ht="15" x14ac:dyDescent="0.25">
      <c r="A10307" s="250"/>
      <c r="B10307" s="250"/>
      <c r="C10307" s="250"/>
      <c r="D10307" s="250"/>
      <c r="E10307" s="250"/>
      <c r="F10307" s="250"/>
    </row>
    <row r="10308" spans="1:6" ht="15" x14ac:dyDescent="0.25">
      <c r="A10308" s="250"/>
      <c r="B10308" s="250"/>
      <c r="C10308" s="250"/>
      <c r="D10308" s="250"/>
      <c r="E10308" s="250"/>
      <c r="F10308" s="250"/>
    </row>
    <row r="10309" spans="1:6" ht="15" x14ac:dyDescent="0.25">
      <c r="A10309" s="250"/>
      <c r="B10309" s="250"/>
      <c r="C10309" s="250"/>
      <c r="D10309" s="250"/>
      <c r="E10309" s="250"/>
      <c r="F10309" s="250"/>
    </row>
    <row r="10310" spans="1:6" ht="15" x14ac:dyDescent="0.25">
      <c r="A10310" s="250"/>
      <c r="B10310" s="250"/>
      <c r="C10310" s="250"/>
      <c r="D10310" s="250"/>
      <c r="E10310" s="250"/>
      <c r="F10310" s="250"/>
    </row>
    <row r="10311" spans="1:6" ht="15" x14ac:dyDescent="0.25">
      <c r="A10311" s="250"/>
      <c r="B10311" s="250"/>
      <c r="C10311" s="250"/>
      <c r="D10311" s="250"/>
      <c r="E10311" s="250"/>
      <c r="F10311" s="250"/>
    </row>
    <row r="10312" spans="1:6" ht="15" x14ac:dyDescent="0.25">
      <c r="A10312" s="250"/>
      <c r="B10312" s="250"/>
      <c r="C10312" s="250"/>
      <c r="D10312" s="250"/>
      <c r="E10312" s="250"/>
      <c r="F10312" s="250"/>
    </row>
    <row r="10313" spans="1:6" ht="15" x14ac:dyDescent="0.25">
      <c r="A10313" s="250"/>
      <c r="B10313" s="250"/>
      <c r="C10313" s="250"/>
      <c r="D10313" s="250"/>
      <c r="E10313" s="250"/>
      <c r="F10313" s="250"/>
    </row>
    <row r="10314" spans="1:6" ht="15" x14ac:dyDescent="0.25">
      <c r="A10314" s="250"/>
      <c r="B10314" s="250"/>
      <c r="C10314" s="250"/>
      <c r="D10314" s="250"/>
      <c r="E10314" s="250"/>
      <c r="F10314" s="250"/>
    </row>
    <row r="10315" spans="1:6" ht="15" x14ac:dyDescent="0.25">
      <c r="A10315" s="250"/>
      <c r="B10315" s="250"/>
      <c r="C10315" s="250"/>
      <c r="D10315" s="250"/>
      <c r="E10315" s="250"/>
      <c r="F10315" s="250"/>
    </row>
    <row r="10316" spans="1:6" ht="15" x14ac:dyDescent="0.25">
      <c r="A10316" s="250"/>
      <c r="B10316" s="250"/>
      <c r="C10316" s="250"/>
      <c r="D10316" s="250"/>
      <c r="E10316" s="250"/>
      <c r="F10316" s="250"/>
    </row>
    <row r="10317" spans="1:6" ht="15" x14ac:dyDescent="0.25">
      <c r="A10317" s="250"/>
      <c r="B10317" s="250"/>
      <c r="C10317" s="250"/>
      <c r="D10317" s="250"/>
      <c r="E10317" s="250"/>
      <c r="F10317" s="250"/>
    </row>
    <row r="10318" spans="1:6" ht="15" x14ac:dyDescent="0.25">
      <c r="A10318" s="250"/>
      <c r="B10318" s="250"/>
      <c r="C10318" s="250"/>
      <c r="D10318" s="250"/>
      <c r="E10318" s="250"/>
      <c r="F10318" s="250"/>
    </row>
    <row r="10319" spans="1:6" ht="15" x14ac:dyDescent="0.25">
      <c r="A10319" s="250"/>
      <c r="B10319" s="250"/>
      <c r="C10319" s="250"/>
      <c r="D10319" s="250"/>
      <c r="E10319" s="250"/>
      <c r="F10319" s="250"/>
    </row>
    <row r="10320" spans="1:6" ht="15" x14ac:dyDescent="0.25">
      <c r="A10320" s="250"/>
      <c r="B10320" s="250"/>
      <c r="C10320" s="250"/>
      <c r="D10320" s="250"/>
      <c r="E10320" s="250"/>
      <c r="F10320" s="250"/>
    </row>
    <row r="10321" spans="1:6" ht="15" x14ac:dyDescent="0.25">
      <c r="A10321" s="250"/>
      <c r="B10321" s="250"/>
      <c r="C10321" s="250"/>
      <c r="D10321" s="250"/>
      <c r="E10321" s="250"/>
      <c r="F10321" s="250"/>
    </row>
    <row r="10322" spans="1:6" ht="15" x14ac:dyDescent="0.25">
      <c r="A10322" s="250"/>
      <c r="B10322" s="250"/>
      <c r="C10322" s="250"/>
      <c r="D10322" s="250"/>
      <c r="E10322" s="250"/>
      <c r="F10322" s="250"/>
    </row>
    <row r="10323" spans="1:6" ht="15" x14ac:dyDescent="0.25">
      <c r="A10323" s="250"/>
      <c r="B10323" s="250"/>
      <c r="C10323" s="250"/>
      <c r="D10323" s="250"/>
      <c r="E10323" s="250"/>
      <c r="F10323" s="250"/>
    </row>
    <row r="10324" spans="1:6" ht="15" x14ac:dyDescent="0.25">
      <c r="A10324" s="250"/>
      <c r="B10324" s="250"/>
      <c r="C10324" s="250"/>
      <c r="D10324" s="250"/>
      <c r="E10324" s="250"/>
      <c r="F10324" s="250"/>
    </row>
    <row r="10325" spans="1:6" ht="15" x14ac:dyDescent="0.25">
      <c r="A10325" s="250"/>
      <c r="B10325" s="250"/>
      <c r="C10325" s="250"/>
      <c r="D10325" s="250"/>
      <c r="E10325" s="250"/>
      <c r="F10325" s="250"/>
    </row>
    <row r="10326" spans="1:6" ht="15" x14ac:dyDescent="0.25">
      <c r="A10326" s="250"/>
      <c r="B10326" s="250"/>
      <c r="C10326" s="250"/>
      <c r="D10326" s="250"/>
      <c r="E10326" s="250"/>
      <c r="F10326" s="250"/>
    </row>
    <row r="10327" spans="1:6" ht="15" x14ac:dyDescent="0.25">
      <c r="A10327" s="250"/>
      <c r="B10327" s="250"/>
      <c r="C10327" s="250"/>
      <c r="D10327" s="250"/>
      <c r="E10327" s="250"/>
      <c r="F10327" s="250"/>
    </row>
    <row r="10328" spans="1:6" ht="15" x14ac:dyDescent="0.25">
      <c r="A10328" s="250"/>
      <c r="B10328" s="250"/>
      <c r="C10328" s="250"/>
      <c r="D10328" s="250"/>
      <c r="E10328" s="250"/>
      <c r="F10328" s="250"/>
    </row>
    <row r="10329" spans="1:6" ht="15" x14ac:dyDescent="0.25">
      <c r="A10329" s="250"/>
      <c r="B10329" s="250"/>
      <c r="C10329" s="250"/>
      <c r="D10329" s="250"/>
      <c r="E10329" s="250"/>
      <c r="F10329" s="250"/>
    </row>
    <row r="10330" spans="1:6" ht="15" x14ac:dyDescent="0.25">
      <c r="A10330" s="250"/>
      <c r="B10330" s="250"/>
      <c r="C10330" s="250"/>
      <c r="D10330" s="250"/>
      <c r="E10330" s="250"/>
      <c r="F10330" s="250"/>
    </row>
    <row r="10331" spans="1:6" ht="15" x14ac:dyDescent="0.25">
      <c r="A10331" s="250"/>
      <c r="B10331" s="250"/>
      <c r="C10331" s="250"/>
      <c r="D10331" s="250"/>
      <c r="E10331" s="250"/>
      <c r="F10331" s="250"/>
    </row>
    <row r="10332" spans="1:6" ht="15" x14ac:dyDescent="0.25">
      <c r="A10332" s="250"/>
      <c r="B10332" s="250"/>
      <c r="C10332" s="250"/>
      <c r="D10332" s="250"/>
      <c r="E10332" s="250"/>
      <c r="F10332" s="250"/>
    </row>
    <row r="10333" spans="1:6" ht="15" x14ac:dyDescent="0.25">
      <c r="A10333" s="250"/>
      <c r="B10333" s="250"/>
      <c r="C10333" s="250"/>
      <c r="D10333" s="250"/>
      <c r="E10333" s="250"/>
      <c r="F10333" s="250"/>
    </row>
    <row r="10334" spans="1:6" ht="15" x14ac:dyDescent="0.25">
      <c r="A10334" s="250"/>
      <c r="B10334" s="250"/>
      <c r="C10334" s="250"/>
      <c r="D10334" s="250"/>
      <c r="E10334" s="250"/>
      <c r="F10334" s="250"/>
    </row>
    <row r="10335" spans="1:6" ht="15" x14ac:dyDescent="0.25">
      <c r="A10335" s="250"/>
      <c r="B10335" s="250"/>
      <c r="C10335" s="250"/>
      <c r="D10335" s="250"/>
      <c r="E10335" s="250"/>
      <c r="F10335" s="250"/>
    </row>
    <row r="10336" spans="1:6" ht="15" x14ac:dyDescent="0.25">
      <c r="A10336" s="250"/>
      <c r="B10336" s="250"/>
      <c r="C10336" s="250"/>
      <c r="D10336" s="250"/>
      <c r="E10336" s="250"/>
      <c r="F10336" s="250"/>
    </row>
    <row r="10337" spans="1:6" ht="15" x14ac:dyDescent="0.25">
      <c r="A10337" s="250"/>
      <c r="B10337" s="250"/>
      <c r="C10337" s="250"/>
      <c r="D10337" s="250"/>
      <c r="E10337" s="250"/>
      <c r="F10337" s="250"/>
    </row>
    <row r="10338" spans="1:6" ht="15" x14ac:dyDescent="0.25">
      <c r="A10338" s="250"/>
      <c r="B10338" s="250"/>
      <c r="C10338" s="250"/>
      <c r="D10338" s="250"/>
      <c r="E10338" s="250"/>
      <c r="F10338" s="250"/>
    </row>
    <row r="10339" spans="1:6" ht="15" x14ac:dyDescent="0.25">
      <c r="A10339" s="250"/>
      <c r="B10339" s="250"/>
      <c r="C10339" s="250"/>
      <c r="D10339" s="250"/>
      <c r="E10339" s="250"/>
      <c r="F10339" s="250"/>
    </row>
    <row r="10340" spans="1:6" ht="15" x14ac:dyDescent="0.25">
      <c r="A10340" s="250"/>
      <c r="B10340" s="250"/>
      <c r="C10340" s="250"/>
      <c r="D10340" s="250"/>
      <c r="E10340" s="250"/>
      <c r="F10340" s="250"/>
    </row>
    <row r="10341" spans="1:6" ht="15" x14ac:dyDescent="0.25">
      <c r="A10341" s="250"/>
      <c r="B10341" s="250"/>
      <c r="C10341" s="250"/>
      <c r="D10341" s="250"/>
      <c r="E10341" s="250"/>
      <c r="F10341" s="250"/>
    </row>
    <row r="10342" spans="1:6" ht="15" x14ac:dyDescent="0.25">
      <c r="A10342" s="250"/>
      <c r="B10342" s="250"/>
      <c r="C10342" s="250"/>
      <c r="D10342" s="250"/>
      <c r="E10342" s="250"/>
      <c r="F10342" s="250"/>
    </row>
    <row r="10343" spans="1:6" ht="15" x14ac:dyDescent="0.25">
      <c r="A10343" s="250"/>
      <c r="B10343" s="250"/>
      <c r="C10343" s="250"/>
      <c r="D10343" s="250"/>
      <c r="E10343" s="250"/>
      <c r="F10343" s="250"/>
    </row>
    <row r="10344" spans="1:6" ht="15" x14ac:dyDescent="0.25">
      <c r="A10344" s="250"/>
      <c r="B10344" s="250"/>
      <c r="C10344" s="250"/>
      <c r="D10344" s="250"/>
      <c r="E10344" s="250"/>
      <c r="F10344" s="250"/>
    </row>
    <row r="10345" spans="1:6" ht="15" x14ac:dyDescent="0.25">
      <c r="A10345" s="250"/>
      <c r="B10345" s="250"/>
      <c r="C10345" s="250"/>
      <c r="D10345" s="250"/>
      <c r="E10345" s="250"/>
      <c r="F10345" s="250"/>
    </row>
    <row r="10346" spans="1:6" ht="15" x14ac:dyDescent="0.25">
      <c r="A10346" s="250"/>
      <c r="B10346" s="250"/>
      <c r="C10346" s="250"/>
      <c r="D10346" s="250"/>
      <c r="E10346" s="250"/>
      <c r="F10346" s="250"/>
    </row>
    <row r="10347" spans="1:6" ht="15" x14ac:dyDescent="0.25">
      <c r="A10347" s="250"/>
      <c r="B10347" s="250"/>
      <c r="C10347" s="250"/>
      <c r="D10347" s="250"/>
      <c r="E10347" s="250"/>
      <c r="F10347" s="250"/>
    </row>
    <row r="10348" spans="1:6" ht="15" x14ac:dyDescent="0.25">
      <c r="A10348" s="250"/>
      <c r="B10348" s="250"/>
      <c r="C10348" s="250"/>
      <c r="D10348" s="250"/>
      <c r="E10348" s="250"/>
      <c r="F10348" s="250"/>
    </row>
    <row r="10349" spans="1:6" ht="15" x14ac:dyDescent="0.25">
      <c r="A10349" s="250"/>
      <c r="B10349" s="250"/>
      <c r="C10349" s="250"/>
      <c r="D10349" s="250"/>
      <c r="E10349" s="250"/>
      <c r="F10349" s="250"/>
    </row>
    <row r="10350" spans="1:6" ht="15" x14ac:dyDescent="0.25">
      <c r="A10350" s="250"/>
      <c r="B10350" s="250"/>
      <c r="C10350" s="250"/>
      <c r="D10350" s="250"/>
      <c r="E10350" s="250"/>
      <c r="F10350" s="250"/>
    </row>
    <row r="10351" spans="1:6" ht="15" x14ac:dyDescent="0.25">
      <c r="A10351" s="250"/>
      <c r="B10351" s="250"/>
      <c r="C10351" s="250"/>
      <c r="D10351" s="250"/>
      <c r="E10351" s="250"/>
      <c r="F10351" s="250"/>
    </row>
    <row r="10352" spans="1:6" ht="15" x14ac:dyDescent="0.25">
      <c r="A10352" s="250"/>
      <c r="B10352" s="250"/>
      <c r="C10352" s="250"/>
      <c r="D10352" s="250"/>
      <c r="E10352" s="250"/>
      <c r="F10352" s="250"/>
    </row>
    <row r="10353" spans="1:6" ht="15" x14ac:dyDescent="0.25">
      <c r="A10353" s="250"/>
      <c r="B10353" s="250"/>
      <c r="C10353" s="250"/>
      <c r="D10353" s="250"/>
      <c r="E10353" s="250"/>
      <c r="F10353" s="250"/>
    </row>
    <row r="10354" spans="1:6" ht="15" x14ac:dyDescent="0.25">
      <c r="A10354" s="250"/>
      <c r="B10354" s="250"/>
      <c r="C10354" s="250"/>
      <c r="D10354" s="250"/>
      <c r="E10354" s="250"/>
      <c r="F10354" s="250"/>
    </row>
    <row r="10355" spans="1:6" ht="15" x14ac:dyDescent="0.25">
      <c r="A10355" s="250"/>
      <c r="B10355" s="250"/>
      <c r="C10355" s="250"/>
      <c r="D10355" s="250"/>
      <c r="E10355" s="250"/>
      <c r="F10355" s="250"/>
    </row>
    <row r="10356" spans="1:6" ht="15" x14ac:dyDescent="0.25">
      <c r="A10356" s="250"/>
      <c r="B10356" s="250"/>
      <c r="C10356" s="250"/>
      <c r="D10356" s="250"/>
      <c r="E10356" s="250"/>
      <c r="F10356" s="250"/>
    </row>
    <row r="10357" spans="1:6" ht="15" x14ac:dyDescent="0.25">
      <c r="A10357" s="250"/>
      <c r="B10357" s="250"/>
      <c r="C10357" s="250"/>
      <c r="D10357" s="250"/>
      <c r="E10357" s="250"/>
      <c r="F10357" s="250"/>
    </row>
    <row r="10358" spans="1:6" ht="15" x14ac:dyDescent="0.25">
      <c r="A10358" s="250"/>
      <c r="B10358" s="250"/>
      <c r="C10358" s="250"/>
      <c r="D10358" s="250"/>
      <c r="E10358" s="250"/>
      <c r="F10358" s="250"/>
    </row>
    <row r="10359" spans="1:6" ht="15" x14ac:dyDescent="0.25">
      <c r="A10359" s="250"/>
      <c r="B10359" s="250"/>
      <c r="C10359" s="250"/>
      <c r="D10359" s="250"/>
      <c r="E10359" s="250"/>
      <c r="F10359" s="250"/>
    </row>
    <row r="10360" spans="1:6" ht="15" x14ac:dyDescent="0.25">
      <c r="A10360" s="250"/>
      <c r="B10360" s="250"/>
      <c r="C10360" s="250"/>
      <c r="D10360" s="250"/>
      <c r="E10360" s="250"/>
      <c r="F10360" s="250"/>
    </row>
    <row r="10361" spans="1:6" ht="15" x14ac:dyDescent="0.25">
      <c r="A10361" s="250"/>
      <c r="B10361" s="250"/>
      <c r="C10361" s="250"/>
      <c r="D10361" s="250"/>
      <c r="E10361" s="250"/>
      <c r="F10361" s="250"/>
    </row>
    <row r="10362" spans="1:6" ht="15" x14ac:dyDescent="0.25">
      <c r="A10362" s="250"/>
      <c r="B10362" s="250"/>
      <c r="C10362" s="250"/>
      <c r="D10362" s="250"/>
      <c r="E10362" s="250"/>
      <c r="F10362" s="250"/>
    </row>
    <row r="10363" spans="1:6" ht="15" x14ac:dyDescent="0.25">
      <c r="A10363" s="250"/>
      <c r="B10363" s="250"/>
      <c r="C10363" s="250"/>
      <c r="D10363" s="250"/>
      <c r="E10363" s="250"/>
      <c r="F10363" s="250"/>
    </row>
    <row r="10364" spans="1:6" ht="15" x14ac:dyDescent="0.25">
      <c r="A10364" s="250"/>
      <c r="B10364" s="250"/>
      <c r="C10364" s="250"/>
      <c r="D10364" s="250"/>
      <c r="E10364" s="250"/>
      <c r="F10364" s="250"/>
    </row>
    <row r="10365" spans="1:6" ht="15" x14ac:dyDescent="0.25">
      <c r="A10365" s="250"/>
      <c r="B10365" s="250"/>
      <c r="C10365" s="250"/>
      <c r="D10365" s="250"/>
      <c r="E10365" s="250"/>
      <c r="F10365" s="250"/>
    </row>
    <row r="10366" spans="1:6" ht="15" x14ac:dyDescent="0.25">
      <c r="A10366" s="250"/>
      <c r="B10366" s="250"/>
      <c r="C10366" s="250"/>
      <c r="D10366" s="250"/>
      <c r="E10366" s="250"/>
      <c r="F10366" s="250"/>
    </row>
    <row r="10367" spans="1:6" ht="15" x14ac:dyDescent="0.25">
      <c r="A10367" s="250"/>
      <c r="B10367" s="250"/>
      <c r="C10367" s="250"/>
      <c r="D10367" s="250"/>
      <c r="E10367" s="250"/>
      <c r="F10367" s="250"/>
    </row>
    <row r="10368" spans="1:6" ht="15" x14ac:dyDescent="0.25">
      <c r="A10368" s="250"/>
      <c r="B10368" s="250"/>
      <c r="C10368" s="250"/>
      <c r="D10368" s="250"/>
      <c r="E10368" s="250"/>
      <c r="F10368" s="250"/>
    </row>
    <row r="10369" spans="1:6" ht="15" x14ac:dyDescent="0.25">
      <c r="A10369" s="250"/>
      <c r="B10369" s="250"/>
      <c r="C10369" s="250"/>
      <c r="D10369" s="250"/>
      <c r="E10369" s="250"/>
      <c r="F10369" s="250"/>
    </row>
    <row r="10370" spans="1:6" ht="15" x14ac:dyDescent="0.25">
      <c r="A10370" s="250"/>
      <c r="B10370" s="250"/>
      <c r="C10370" s="250"/>
      <c r="D10370" s="250"/>
      <c r="E10370" s="250"/>
      <c r="F10370" s="250"/>
    </row>
    <row r="10371" spans="1:6" ht="15" x14ac:dyDescent="0.25">
      <c r="A10371" s="250"/>
      <c r="B10371" s="250"/>
      <c r="C10371" s="250"/>
      <c r="D10371" s="250"/>
      <c r="E10371" s="250"/>
      <c r="F10371" s="250"/>
    </row>
    <row r="10372" spans="1:6" ht="15" x14ac:dyDescent="0.25">
      <c r="A10372" s="250"/>
      <c r="B10372" s="250"/>
      <c r="C10372" s="250"/>
      <c r="D10372" s="250"/>
      <c r="E10372" s="250"/>
      <c r="F10372" s="250"/>
    </row>
    <row r="10373" spans="1:6" ht="15" x14ac:dyDescent="0.25">
      <c r="A10373" s="250"/>
      <c r="B10373" s="250"/>
      <c r="C10373" s="250"/>
      <c r="D10373" s="250"/>
      <c r="E10373" s="250"/>
      <c r="F10373" s="250"/>
    </row>
    <row r="10374" spans="1:6" ht="15" x14ac:dyDescent="0.25">
      <c r="A10374" s="250"/>
      <c r="B10374" s="250"/>
      <c r="C10374" s="250"/>
      <c r="D10374" s="250"/>
      <c r="E10374" s="250"/>
      <c r="F10374" s="250"/>
    </row>
    <row r="10375" spans="1:6" ht="15" x14ac:dyDescent="0.25">
      <c r="A10375" s="250"/>
      <c r="B10375" s="250"/>
      <c r="C10375" s="250"/>
      <c r="D10375" s="250"/>
      <c r="E10375" s="250"/>
      <c r="F10375" s="250"/>
    </row>
    <row r="10376" spans="1:6" ht="15" x14ac:dyDescent="0.25">
      <c r="A10376" s="250"/>
      <c r="B10376" s="250"/>
      <c r="C10376" s="250"/>
      <c r="D10376" s="250"/>
      <c r="E10376" s="250"/>
      <c r="F10376" s="250"/>
    </row>
    <row r="10377" spans="1:6" ht="15" x14ac:dyDescent="0.25">
      <c r="A10377" s="250"/>
      <c r="B10377" s="250"/>
      <c r="C10377" s="250"/>
      <c r="D10377" s="250"/>
      <c r="E10377" s="250"/>
      <c r="F10377" s="250"/>
    </row>
    <row r="10378" spans="1:6" ht="15" x14ac:dyDescent="0.25">
      <c r="A10378" s="250"/>
      <c r="B10378" s="250"/>
      <c r="C10378" s="250"/>
      <c r="D10378" s="250"/>
      <c r="E10378" s="250"/>
      <c r="F10378" s="250"/>
    </row>
    <row r="10379" spans="1:6" ht="15" x14ac:dyDescent="0.25">
      <c r="A10379" s="250"/>
      <c r="B10379" s="250"/>
      <c r="C10379" s="250"/>
      <c r="D10379" s="250"/>
      <c r="E10379" s="250"/>
      <c r="F10379" s="250"/>
    </row>
    <row r="10380" spans="1:6" ht="15" x14ac:dyDescent="0.25">
      <c r="A10380" s="250"/>
      <c r="B10380" s="250"/>
      <c r="C10380" s="250"/>
      <c r="D10380" s="250"/>
      <c r="E10380" s="250"/>
      <c r="F10380" s="250"/>
    </row>
    <row r="10381" spans="1:6" ht="15" x14ac:dyDescent="0.25">
      <c r="A10381" s="250"/>
      <c r="B10381" s="250"/>
      <c r="C10381" s="250"/>
      <c r="D10381" s="250"/>
      <c r="E10381" s="250"/>
      <c r="F10381" s="250"/>
    </row>
    <row r="10382" spans="1:6" ht="15" x14ac:dyDescent="0.25">
      <c r="A10382" s="250"/>
      <c r="B10382" s="250"/>
      <c r="C10382" s="250"/>
      <c r="D10382" s="250"/>
      <c r="E10382" s="250"/>
      <c r="F10382" s="250"/>
    </row>
    <row r="10383" spans="1:6" ht="15" x14ac:dyDescent="0.25">
      <c r="A10383" s="250"/>
      <c r="B10383" s="250"/>
      <c r="C10383" s="250"/>
      <c r="D10383" s="250"/>
      <c r="E10383" s="250"/>
      <c r="F10383" s="250"/>
    </row>
    <row r="10384" spans="1:6" ht="15" x14ac:dyDescent="0.25">
      <c r="A10384" s="250"/>
      <c r="B10384" s="250"/>
      <c r="C10384" s="250"/>
      <c r="D10384" s="250"/>
      <c r="E10384" s="250"/>
      <c r="F10384" s="250"/>
    </row>
    <row r="10385" spans="1:6" ht="15" x14ac:dyDescent="0.25">
      <c r="A10385" s="250"/>
      <c r="B10385" s="250"/>
      <c r="C10385" s="250"/>
      <c r="D10385" s="250"/>
      <c r="E10385" s="250"/>
      <c r="F10385" s="250"/>
    </row>
    <row r="10386" spans="1:6" ht="15" x14ac:dyDescent="0.25">
      <c r="A10386" s="250"/>
      <c r="B10386" s="250"/>
      <c r="C10386" s="250"/>
      <c r="D10386" s="250"/>
      <c r="E10386" s="250"/>
      <c r="F10386" s="250"/>
    </row>
    <row r="10387" spans="1:6" ht="15" x14ac:dyDescent="0.25">
      <c r="A10387" s="250"/>
      <c r="B10387" s="250"/>
      <c r="C10387" s="250"/>
      <c r="D10387" s="250"/>
      <c r="E10387" s="250"/>
      <c r="F10387" s="250"/>
    </row>
    <row r="10388" spans="1:6" ht="15" x14ac:dyDescent="0.25">
      <c r="A10388" s="250"/>
      <c r="B10388" s="250"/>
      <c r="C10388" s="250"/>
      <c r="D10388" s="250"/>
      <c r="E10388" s="250"/>
      <c r="F10388" s="250"/>
    </row>
    <row r="10389" spans="1:6" ht="15" x14ac:dyDescent="0.25">
      <c r="A10389" s="250"/>
      <c r="B10389" s="250"/>
      <c r="C10389" s="250"/>
      <c r="D10389" s="250"/>
      <c r="E10389" s="250"/>
      <c r="F10389" s="250"/>
    </row>
    <row r="10390" spans="1:6" ht="15" x14ac:dyDescent="0.25">
      <c r="A10390" s="250"/>
      <c r="B10390" s="250"/>
      <c r="C10390" s="250"/>
      <c r="D10390" s="250"/>
      <c r="E10390" s="250"/>
      <c r="F10390" s="250"/>
    </row>
    <row r="10391" spans="1:6" ht="15" x14ac:dyDescent="0.25">
      <c r="A10391" s="250"/>
      <c r="B10391" s="250"/>
      <c r="C10391" s="250"/>
      <c r="D10391" s="250"/>
      <c r="E10391" s="250"/>
      <c r="F10391" s="250"/>
    </row>
    <row r="10392" spans="1:6" ht="15" x14ac:dyDescent="0.25">
      <c r="A10392" s="250"/>
      <c r="B10392" s="250"/>
      <c r="C10392" s="250"/>
      <c r="D10392" s="250"/>
      <c r="E10392" s="250"/>
      <c r="F10392" s="250"/>
    </row>
    <row r="10393" spans="1:6" ht="15" x14ac:dyDescent="0.25">
      <c r="A10393" s="250"/>
      <c r="B10393" s="250"/>
      <c r="C10393" s="250"/>
      <c r="D10393" s="250"/>
      <c r="E10393" s="250"/>
      <c r="F10393" s="250"/>
    </row>
    <row r="10394" spans="1:6" ht="15" x14ac:dyDescent="0.25">
      <c r="A10394" s="250"/>
      <c r="B10394" s="250"/>
      <c r="C10394" s="250"/>
      <c r="D10394" s="250"/>
      <c r="E10394" s="250"/>
      <c r="F10394" s="250"/>
    </row>
    <row r="10395" spans="1:6" ht="15" x14ac:dyDescent="0.25">
      <c r="A10395" s="250"/>
      <c r="B10395" s="250"/>
      <c r="C10395" s="250"/>
      <c r="D10395" s="250"/>
      <c r="E10395" s="250"/>
      <c r="F10395" s="250"/>
    </row>
    <row r="10396" spans="1:6" ht="15" x14ac:dyDescent="0.25">
      <c r="A10396" s="250"/>
      <c r="B10396" s="250"/>
      <c r="C10396" s="250"/>
      <c r="D10396" s="250"/>
      <c r="E10396" s="250"/>
      <c r="F10396" s="250"/>
    </row>
    <row r="10397" spans="1:6" ht="15" x14ac:dyDescent="0.25">
      <c r="A10397" s="250"/>
      <c r="B10397" s="250"/>
      <c r="C10397" s="250"/>
      <c r="D10397" s="250"/>
      <c r="E10397" s="250"/>
      <c r="F10397" s="250"/>
    </row>
    <row r="10398" spans="1:6" ht="15" x14ac:dyDescent="0.25">
      <c r="A10398" s="250"/>
      <c r="B10398" s="250"/>
      <c r="C10398" s="250"/>
      <c r="D10398" s="250"/>
      <c r="E10398" s="250"/>
      <c r="F10398" s="250"/>
    </row>
    <row r="10399" spans="1:6" ht="15" x14ac:dyDescent="0.25">
      <c r="A10399" s="250"/>
      <c r="B10399" s="250"/>
      <c r="C10399" s="250"/>
      <c r="D10399" s="250"/>
      <c r="E10399" s="250"/>
      <c r="F10399" s="250"/>
    </row>
    <row r="10400" spans="1:6" ht="15" x14ac:dyDescent="0.25">
      <c r="A10400" s="250"/>
      <c r="B10400" s="250"/>
      <c r="C10400" s="250"/>
      <c r="D10400" s="250"/>
      <c r="E10400" s="250"/>
      <c r="F10400" s="250"/>
    </row>
    <row r="10401" spans="1:6" ht="15" x14ac:dyDescent="0.25">
      <c r="A10401" s="250"/>
      <c r="B10401" s="250"/>
      <c r="C10401" s="250"/>
      <c r="D10401" s="250"/>
      <c r="E10401" s="250"/>
      <c r="F10401" s="250"/>
    </row>
    <row r="10402" spans="1:6" ht="15" x14ac:dyDescent="0.25">
      <c r="A10402" s="250"/>
      <c r="B10402" s="250"/>
      <c r="C10402" s="250"/>
      <c r="D10402" s="250"/>
      <c r="E10402" s="250"/>
      <c r="F10402" s="250"/>
    </row>
    <row r="10403" spans="1:6" ht="15" x14ac:dyDescent="0.25">
      <c r="A10403" s="250"/>
      <c r="B10403" s="250"/>
      <c r="C10403" s="250"/>
      <c r="D10403" s="250"/>
      <c r="E10403" s="250"/>
      <c r="F10403" s="250"/>
    </row>
    <row r="10404" spans="1:6" ht="15" x14ac:dyDescent="0.25">
      <c r="A10404" s="250"/>
      <c r="B10404" s="250"/>
      <c r="C10404" s="250"/>
      <c r="D10404" s="250"/>
      <c r="E10404" s="250"/>
      <c r="F10404" s="250"/>
    </row>
    <row r="10405" spans="1:6" ht="15" x14ac:dyDescent="0.25">
      <c r="A10405" s="250"/>
      <c r="B10405" s="250"/>
      <c r="C10405" s="250"/>
      <c r="D10405" s="250"/>
      <c r="E10405" s="250"/>
      <c r="F10405" s="250"/>
    </row>
    <row r="10406" spans="1:6" ht="15" x14ac:dyDescent="0.25">
      <c r="A10406" s="250"/>
      <c r="B10406" s="250"/>
      <c r="C10406" s="250"/>
      <c r="D10406" s="250"/>
      <c r="E10406" s="250"/>
      <c r="F10406" s="250"/>
    </row>
    <row r="10407" spans="1:6" ht="15" x14ac:dyDescent="0.25">
      <c r="A10407" s="250"/>
      <c r="B10407" s="250"/>
      <c r="C10407" s="250"/>
      <c r="D10407" s="250"/>
      <c r="E10407" s="250"/>
      <c r="F10407" s="250"/>
    </row>
    <row r="10408" spans="1:6" ht="15" x14ac:dyDescent="0.25">
      <c r="A10408" s="250"/>
      <c r="B10408" s="250"/>
      <c r="C10408" s="250"/>
      <c r="D10408" s="250"/>
      <c r="E10408" s="250"/>
      <c r="F10408" s="250"/>
    </row>
    <row r="10409" spans="1:6" ht="15" x14ac:dyDescent="0.25">
      <c r="A10409" s="250"/>
      <c r="B10409" s="250"/>
      <c r="C10409" s="250"/>
      <c r="D10409" s="250"/>
      <c r="E10409" s="250"/>
      <c r="F10409" s="250"/>
    </row>
    <row r="10410" spans="1:6" ht="15" x14ac:dyDescent="0.25">
      <c r="A10410" s="250"/>
      <c r="B10410" s="250"/>
      <c r="C10410" s="250"/>
      <c r="D10410" s="250"/>
      <c r="E10410" s="250"/>
      <c r="F10410" s="250"/>
    </row>
    <row r="10411" spans="1:6" ht="15" x14ac:dyDescent="0.25">
      <c r="A10411" s="250"/>
      <c r="B10411" s="250"/>
      <c r="C10411" s="250"/>
      <c r="D10411" s="250"/>
      <c r="E10411" s="250"/>
      <c r="F10411" s="250"/>
    </row>
    <row r="10412" spans="1:6" ht="15" x14ac:dyDescent="0.25">
      <c r="A10412" s="250"/>
      <c r="B10412" s="250"/>
      <c r="C10412" s="250"/>
      <c r="D10412" s="250"/>
      <c r="E10412" s="250"/>
      <c r="F10412" s="250"/>
    </row>
    <row r="10413" spans="1:6" ht="15" x14ac:dyDescent="0.25">
      <c r="A10413" s="250"/>
      <c r="B10413" s="250"/>
      <c r="C10413" s="250"/>
      <c r="D10413" s="250"/>
      <c r="E10413" s="250"/>
      <c r="F10413" s="250"/>
    </row>
    <row r="10414" spans="1:6" ht="15" x14ac:dyDescent="0.25">
      <c r="A10414" s="250"/>
      <c r="B10414" s="250"/>
      <c r="C10414" s="250"/>
      <c r="D10414" s="250"/>
      <c r="E10414" s="250"/>
      <c r="F10414" s="250"/>
    </row>
    <row r="10415" spans="1:6" ht="15" x14ac:dyDescent="0.25">
      <c r="A10415" s="250"/>
      <c r="B10415" s="250"/>
      <c r="C10415" s="250"/>
      <c r="D10415" s="250"/>
      <c r="E10415" s="250"/>
      <c r="F10415" s="250"/>
    </row>
    <row r="10416" spans="1:6" ht="15" x14ac:dyDescent="0.25">
      <c r="A10416" s="250"/>
      <c r="B10416" s="250"/>
      <c r="C10416" s="250"/>
      <c r="D10416" s="250"/>
      <c r="E10416" s="250"/>
      <c r="F10416" s="250"/>
    </row>
    <row r="10417" spans="1:6" ht="15" x14ac:dyDescent="0.25">
      <c r="A10417" s="250"/>
      <c r="B10417" s="250"/>
      <c r="C10417" s="250"/>
      <c r="D10417" s="250"/>
      <c r="E10417" s="250"/>
      <c r="F10417" s="250"/>
    </row>
    <row r="10418" spans="1:6" ht="15" x14ac:dyDescent="0.25">
      <c r="A10418" s="250"/>
      <c r="B10418" s="250"/>
      <c r="C10418" s="250"/>
      <c r="D10418" s="250"/>
      <c r="E10418" s="250"/>
      <c r="F10418" s="250"/>
    </row>
    <row r="10419" spans="1:6" ht="15" x14ac:dyDescent="0.25">
      <c r="A10419" s="250"/>
      <c r="B10419" s="250"/>
      <c r="C10419" s="250"/>
      <c r="D10419" s="250"/>
      <c r="E10419" s="250"/>
      <c r="F10419" s="250"/>
    </row>
    <row r="10420" spans="1:6" ht="15" x14ac:dyDescent="0.25">
      <c r="A10420" s="250"/>
      <c r="B10420" s="250"/>
      <c r="C10420" s="250"/>
      <c r="D10420" s="250"/>
      <c r="E10420" s="250"/>
      <c r="F10420" s="250"/>
    </row>
    <row r="10421" spans="1:6" ht="15" x14ac:dyDescent="0.25">
      <c r="A10421" s="250"/>
      <c r="B10421" s="250"/>
      <c r="C10421" s="250"/>
      <c r="D10421" s="250"/>
      <c r="E10421" s="250"/>
      <c r="F10421" s="250"/>
    </row>
    <row r="10422" spans="1:6" ht="15" x14ac:dyDescent="0.25">
      <c r="A10422" s="250"/>
      <c r="B10422" s="250"/>
      <c r="C10422" s="250"/>
      <c r="D10422" s="250"/>
      <c r="E10422" s="250"/>
      <c r="F10422" s="250"/>
    </row>
    <row r="10423" spans="1:6" ht="15" x14ac:dyDescent="0.25">
      <c r="A10423" s="250"/>
      <c r="B10423" s="250"/>
      <c r="C10423" s="250"/>
      <c r="D10423" s="250"/>
      <c r="E10423" s="250"/>
      <c r="F10423" s="250"/>
    </row>
    <row r="10424" spans="1:6" ht="15" x14ac:dyDescent="0.25">
      <c r="A10424" s="250"/>
      <c r="B10424" s="250"/>
      <c r="C10424" s="250"/>
      <c r="D10424" s="250"/>
      <c r="E10424" s="250"/>
      <c r="F10424" s="250"/>
    </row>
    <row r="10425" spans="1:6" ht="15" x14ac:dyDescent="0.25">
      <c r="A10425" s="250"/>
      <c r="B10425" s="250"/>
      <c r="C10425" s="250"/>
      <c r="D10425" s="250"/>
      <c r="E10425" s="250"/>
      <c r="F10425" s="250"/>
    </row>
    <row r="10426" spans="1:6" ht="15" x14ac:dyDescent="0.25">
      <c r="A10426" s="250"/>
      <c r="B10426" s="250"/>
      <c r="C10426" s="250"/>
      <c r="D10426" s="250"/>
      <c r="E10426" s="250"/>
      <c r="F10426" s="250"/>
    </row>
    <row r="10427" spans="1:6" ht="15" x14ac:dyDescent="0.25">
      <c r="A10427" s="250"/>
      <c r="B10427" s="250"/>
      <c r="C10427" s="250"/>
      <c r="D10427" s="250"/>
      <c r="E10427" s="250"/>
      <c r="F10427" s="250"/>
    </row>
    <row r="10428" spans="1:6" ht="15" x14ac:dyDescent="0.25">
      <c r="A10428" s="250"/>
      <c r="B10428" s="250"/>
      <c r="C10428" s="250"/>
      <c r="D10428" s="250"/>
      <c r="E10428" s="250"/>
      <c r="F10428" s="250"/>
    </row>
    <row r="10429" spans="1:6" ht="15" x14ac:dyDescent="0.25">
      <c r="A10429" s="250"/>
      <c r="B10429" s="250"/>
      <c r="C10429" s="250"/>
      <c r="D10429" s="250"/>
      <c r="E10429" s="250"/>
      <c r="F10429" s="250"/>
    </row>
    <row r="10430" spans="1:6" ht="15" x14ac:dyDescent="0.25">
      <c r="A10430" s="250"/>
      <c r="B10430" s="250"/>
      <c r="C10430" s="250"/>
      <c r="D10430" s="250"/>
      <c r="E10430" s="250"/>
      <c r="F10430" s="250"/>
    </row>
    <row r="10431" spans="1:6" ht="15" x14ac:dyDescent="0.25">
      <c r="A10431" s="250"/>
      <c r="B10431" s="250"/>
      <c r="C10431" s="250"/>
      <c r="D10431" s="250"/>
      <c r="E10431" s="250"/>
      <c r="F10431" s="250"/>
    </row>
    <row r="10432" spans="1:6" ht="15" x14ac:dyDescent="0.25">
      <c r="A10432" s="250"/>
      <c r="B10432" s="250"/>
      <c r="C10432" s="250"/>
      <c r="D10432" s="250"/>
      <c r="E10432" s="250"/>
      <c r="F10432" s="250"/>
    </row>
    <row r="10433" spans="1:6" ht="15" x14ac:dyDescent="0.25">
      <c r="A10433" s="250"/>
      <c r="B10433" s="250"/>
      <c r="C10433" s="250"/>
      <c r="D10433" s="250"/>
      <c r="E10433" s="250"/>
      <c r="F10433" s="250"/>
    </row>
    <row r="10434" spans="1:6" ht="15" x14ac:dyDescent="0.25">
      <c r="A10434" s="250"/>
      <c r="B10434" s="250"/>
      <c r="C10434" s="250"/>
      <c r="D10434" s="250"/>
      <c r="E10434" s="250"/>
      <c r="F10434" s="250"/>
    </row>
    <row r="10435" spans="1:6" ht="15" x14ac:dyDescent="0.25">
      <c r="A10435" s="250"/>
      <c r="B10435" s="250"/>
      <c r="C10435" s="250"/>
      <c r="D10435" s="250"/>
      <c r="E10435" s="250"/>
      <c r="F10435" s="250"/>
    </row>
    <row r="10436" spans="1:6" ht="15" x14ac:dyDescent="0.25">
      <c r="A10436" s="250"/>
      <c r="B10436" s="250"/>
      <c r="C10436" s="250"/>
      <c r="D10436" s="250"/>
      <c r="E10436" s="250"/>
      <c r="F10436" s="250"/>
    </row>
    <row r="10437" spans="1:6" ht="15" x14ac:dyDescent="0.25">
      <c r="A10437" s="250"/>
      <c r="B10437" s="250"/>
      <c r="C10437" s="250"/>
      <c r="D10437" s="250"/>
      <c r="E10437" s="250"/>
      <c r="F10437" s="250"/>
    </row>
    <row r="10438" spans="1:6" ht="15" x14ac:dyDescent="0.25">
      <c r="A10438" s="250"/>
      <c r="B10438" s="250"/>
      <c r="C10438" s="250"/>
      <c r="D10438" s="250"/>
      <c r="E10438" s="250"/>
      <c r="F10438" s="250"/>
    </row>
    <row r="10439" spans="1:6" ht="15" x14ac:dyDescent="0.25">
      <c r="A10439" s="250"/>
      <c r="B10439" s="250"/>
      <c r="C10439" s="250"/>
      <c r="D10439" s="250"/>
      <c r="E10439" s="250"/>
      <c r="F10439" s="250"/>
    </row>
    <row r="10440" spans="1:6" ht="15" x14ac:dyDescent="0.25">
      <c r="A10440" s="250"/>
      <c r="B10440" s="250"/>
      <c r="C10440" s="250"/>
      <c r="D10440" s="250"/>
      <c r="E10440" s="250"/>
      <c r="F10440" s="250"/>
    </row>
    <row r="10441" spans="1:6" ht="15" x14ac:dyDescent="0.25">
      <c r="A10441" s="250"/>
      <c r="B10441" s="250"/>
      <c r="C10441" s="250"/>
      <c r="D10441" s="250"/>
      <c r="E10441" s="250"/>
      <c r="F10441" s="250"/>
    </row>
    <row r="10442" spans="1:6" ht="15" x14ac:dyDescent="0.25">
      <c r="A10442" s="250"/>
      <c r="B10442" s="250"/>
      <c r="C10442" s="250"/>
      <c r="D10442" s="250"/>
      <c r="E10442" s="250"/>
      <c r="F10442" s="250"/>
    </row>
    <row r="10443" spans="1:6" ht="15" x14ac:dyDescent="0.25">
      <c r="A10443" s="250"/>
      <c r="B10443" s="250"/>
      <c r="C10443" s="250"/>
      <c r="D10443" s="250"/>
      <c r="E10443" s="250"/>
      <c r="F10443" s="250"/>
    </row>
    <row r="10444" spans="1:6" ht="15" x14ac:dyDescent="0.25">
      <c r="A10444" s="250"/>
      <c r="B10444" s="250"/>
      <c r="C10444" s="250"/>
      <c r="D10444" s="250"/>
      <c r="E10444" s="250"/>
      <c r="F10444" s="250"/>
    </row>
    <row r="10445" spans="1:6" ht="15" x14ac:dyDescent="0.25">
      <c r="A10445" s="250"/>
      <c r="B10445" s="250"/>
      <c r="C10445" s="250"/>
      <c r="D10445" s="250"/>
      <c r="E10445" s="250"/>
      <c r="F10445" s="250"/>
    </row>
    <row r="10446" spans="1:6" ht="15" x14ac:dyDescent="0.25">
      <c r="A10446" s="250"/>
      <c r="B10446" s="250"/>
      <c r="C10446" s="250"/>
      <c r="D10446" s="250"/>
      <c r="E10446" s="250"/>
      <c r="F10446" s="250"/>
    </row>
    <row r="10447" spans="1:6" ht="15" x14ac:dyDescent="0.25">
      <c r="A10447" s="250"/>
      <c r="B10447" s="250"/>
      <c r="C10447" s="250"/>
      <c r="D10447" s="250"/>
      <c r="E10447" s="250"/>
      <c r="F10447" s="250"/>
    </row>
    <row r="10448" spans="1:6" ht="15" x14ac:dyDescent="0.25">
      <c r="A10448" s="250"/>
      <c r="B10448" s="250"/>
      <c r="C10448" s="250"/>
      <c r="D10448" s="250"/>
      <c r="E10448" s="250"/>
      <c r="F10448" s="250"/>
    </row>
    <row r="10449" spans="1:6" ht="15" x14ac:dyDescent="0.25">
      <c r="A10449" s="250"/>
      <c r="B10449" s="250"/>
      <c r="C10449" s="250"/>
      <c r="D10449" s="250"/>
      <c r="E10449" s="250"/>
      <c r="F10449" s="250"/>
    </row>
    <row r="10450" spans="1:6" ht="15" x14ac:dyDescent="0.25">
      <c r="A10450" s="250"/>
      <c r="B10450" s="250"/>
      <c r="C10450" s="250"/>
      <c r="D10450" s="250"/>
      <c r="E10450" s="250"/>
      <c r="F10450" s="250"/>
    </row>
    <row r="10451" spans="1:6" ht="15" x14ac:dyDescent="0.25">
      <c r="A10451" s="250"/>
      <c r="B10451" s="250"/>
      <c r="C10451" s="250"/>
      <c r="D10451" s="250"/>
      <c r="E10451" s="250"/>
      <c r="F10451" s="250"/>
    </row>
    <row r="10452" spans="1:6" ht="15" x14ac:dyDescent="0.25">
      <c r="A10452" s="250"/>
      <c r="B10452" s="250"/>
      <c r="C10452" s="250"/>
      <c r="D10452" s="250"/>
      <c r="E10452" s="250"/>
      <c r="F10452" s="250"/>
    </row>
    <row r="10453" spans="1:6" ht="15" x14ac:dyDescent="0.25">
      <c r="A10453" s="250"/>
      <c r="B10453" s="250"/>
      <c r="C10453" s="250"/>
      <c r="D10453" s="250"/>
      <c r="E10453" s="250"/>
      <c r="F10453" s="250"/>
    </row>
    <row r="10454" spans="1:6" ht="15" x14ac:dyDescent="0.25">
      <c r="A10454" s="250"/>
      <c r="B10454" s="250"/>
      <c r="C10454" s="250"/>
      <c r="D10454" s="250"/>
      <c r="E10454" s="250"/>
      <c r="F10454" s="250"/>
    </row>
    <row r="10455" spans="1:6" ht="15" x14ac:dyDescent="0.25">
      <c r="A10455" s="250"/>
      <c r="B10455" s="250"/>
      <c r="C10455" s="250"/>
      <c r="D10455" s="250"/>
      <c r="E10455" s="250"/>
      <c r="F10455" s="250"/>
    </row>
    <row r="10456" spans="1:6" ht="15" x14ac:dyDescent="0.25">
      <c r="A10456" s="250"/>
      <c r="B10456" s="250"/>
      <c r="C10456" s="250"/>
      <c r="D10456" s="250"/>
      <c r="E10456" s="250"/>
      <c r="F10456" s="250"/>
    </row>
    <row r="10457" spans="1:6" ht="15" x14ac:dyDescent="0.25">
      <c r="A10457" s="250"/>
      <c r="B10457" s="250"/>
      <c r="C10457" s="250"/>
      <c r="D10457" s="250"/>
      <c r="E10457" s="250"/>
      <c r="F10457" s="250"/>
    </row>
    <row r="10458" spans="1:6" ht="15" x14ac:dyDescent="0.25">
      <c r="A10458" s="250"/>
      <c r="B10458" s="250"/>
      <c r="C10458" s="250"/>
      <c r="D10458" s="250"/>
      <c r="E10458" s="250"/>
      <c r="F10458" s="250"/>
    </row>
    <row r="10459" spans="1:6" ht="15" x14ac:dyDescent="0.25">
      <c r="A10459" s="250"/>
      <c r="B10459" s="250"/>
      <c r="C10459" s="250"/>
      <c r="D10459" s="250"/>
      <c r="E10459" s="250"/>
      <c r="F10459" s="250"/>
    </row>
    <row r="10460" spans="1:6" ht="15" x14ac:dyDescent="0.25">
      <c r="A10460" s="250"/>
      <c r="B10460" s="250"/>
      <c r="C10460" s="250"/>
      <c r="D10460" s="250"/>
      <c r="E10460" s="250"/>
      <c r="F10460" s="250"/>
    </row>
    <row r="10461" spans="1:6" ht="15" x14ac:dyDescent="0.25">
      <c r="A10461" s="250"/>
      <c r="B10461" s="250"/>
      <c r="C10461" s="250"/>
      <c r="D10461" s="250"/>
      <c r="E10461" s="250"/>
      <c r="F10461" s="250"/>
    </row>
    <row r="10462" spans="1:6" ht="15" x14ac:dyDescent="0.25">
      <c r="A10462" s="250"/>
      <c r="B10462" s="250"/>
      <c r="C10462" s="250"/>
      <c r="D10462" s="250"/>
      <c r="E10462" s="250"/>
      <c r="F10462" s="250"/>
    </row>
    <row r="10463" spans="1:6" ht="15" x14ac:dyDescent="0.25">
      <c r="A10463" s="250"/>
      <c r="B10463" s="250"/>
      <c r="C10463" s="250"/>
      <c r="D10463" s="250"/>
      <c r="E10463" s="250"/>
      <c r="F10463" s="250"/>
    </row>
    <row r="10464" spans="1:6" ht="15" x14ac:dyDescent="0.25">
      <c r="A10464" s="250"/>
      <c r="B10464" s="250"/>
      <c r="C10464" s="250"/>
      <c r="D10464" s="250"/>
      <c r="E10464" s="250"/>
      <c r="F10464" s="250"/>
    </row>
    <row r="10465" spans="1:6" ht="15" x14ac:dyDescent="0.25">
      <c r="A10465" s="250"/>
      <c r="B10465" s="250"/>
      <c r="C10465" s="250"/>
      <c r="D10465" s="250"/>
      <c r="E10465" s="250"/>
      <c r="F10465" s="250"/>
    </row>
    <row r="10466" spans="1:6" ht="15" x14ac:dyDescent="0.25">
      <c r="A10466" s="250"/>
      <c r="B10466" s="250"/>
      <c r="C10466" s="250"/>
      <c r="D10466" s="250"/>
      <c r="E10466" s="250"/>
      <c r="F10466" s="250"/>
    </row>
    <row r="10467" spans="1:6" ht="15" x14ac:dyDescent="0.25">
      <c r="A10467" s="250"/>
      <c r="B10467" s="250"/>
      <c r="C10467" s="250"/>
      <c r="D10467" s="250"/>
      <c r="E10467" s="250"/>
      <c r="F10467" s="250"/>
    </row>
    <row r="10468" spans="1:6" ht="15" x14ac:dyDescent="0.25">
      <c r="A10468" s="250"/>
      <c r="B10468" s="250"/>
      <c r="C10468" s="250"/>
      <c r="D10468" s="250"/>
      <c r="E10468" s="250"/>
      <c r="F10468" s="250"/>
    </row>
    <row r="10469" spans="1:6" ht="15" x14ac:dyDescent="0.25">
      <c r="A10469" s="250"/>
      <c r="B10469" s="250"/>
      <c r="C10469" s="250"/>
      <c r="D10469" s="250"/>
      <c r="E10469" s="250"/>
      <c r="F10469" s="250"/>
    </row>
    <row r="10470" spans="1:6" ht="15" x14ac:dyDescent="0.25">
      <c r="A10470" s="250"/>
      <c r="B10470" s="250"/>
      <c r="C10470" s="250"/>
      <c r="D10470" s="250"/>
      <c r="E10470" s="250"/>
      <c r="F10470" s="250"/>
    </row>
    <row r="10471" spans="1:6" ht="15" x14ac:dyDescent="0.25">
      <c r="A10471" s="250"/>
      <c r="B10471" s="250"/>
      <c r="C10471" s="250"/>
      <c r="D10471" s="250"/>
      <c r="E10471" s="250"/>
      <c r="F10471" s="250"/>
    </row>
    <row r="10472" spans="1:6" ht="15" x14ac:dyDescent="0.25">
      <c r="A10472" s="250"/>
      <c r="B10472" s="250"/>
      <c r="C10472" s="250"/>
      <c r="D10472" s="250"/>
      <c r="E10472" s="250"/>
      <c r="F10472" s="250"/>
    </row>
    <row r="10473" spans="1:6" ht="15" x14ac:dyDescent="0.25">
      <c r="A10473" s="250"/>
      <c r="B10473" s="250"/>
      <c r="C10473" s="250"/>
      <c r="D10473" s="250"/>
      <c r="E10473" s="250"/>
      <c r="F10473" s="250"/>
    </row>
    <row r="10474" spans="1:6" ht="15" x14ac:dyDescent="0.25">
      <c r="A10474" s="250"/>
      <c r="B10474" s="250"/>
      <c r="C10474" s="250"/>
      <c r="D10474" s="250"/>
      <c r="E10474" s="250"/>
      <c r="F10474" s="250"/>
    </row>
    <row r="10475" spans="1:6" ht="15" x14ac:dyDescent="0.25">
      <c r="A10475" s="250"/>
      <c r="B10475" s="250"/>
      <c r="C10475" s="250"/>
      <c r="D10475" s="250"/>
      <c r="E10475" s="250"/>
      <c r="F10475" s="250"/>
    </row>
    <row r="10476" spans="1:6" ht="15" x14ac:dyDescent="0.25">
      <c r="A10476" s="250"/>
      <c r="B10476" s="250"/>
      <c r="C10476" s="250"/>
      <c r="D10476" s="250"/>
      <c r="E10476" s="250"/>
      <c r="F10476" s="250"/>
    </row>
    <row r="10477" spans="1:6" ht="15" x14ac:dyDescent="0.25">
      <c r="A10477" s="250"/>
      <c r="B10477" s="250"/>
      <c r="C10477" s="250"/>
      <c r="D10477" s="250"/>
      <c r="E10477" s="250"/>
      <c r="F10477" s="250"/>
    </row>
    <row r="10478" spans="1:6" ht="15" x14ac:dyDescent="0.25">
      <c r="A10478" s="250"/>
      <c r="B10478" s="250"/>
      <c r="C10478" s="250"/>
      <c r="D10478" s="250"/>
      <c r="E10478" s="250"/>
      <c r="F10478" s="250"/>
    </row>
    <row r="10479" spans="1:6" ht="15" x14ac:dyDescent="0.25">
      <c r="A10479" s="250"/>
      <c r="B10479" s="250"/>
      <c r="C10479" s="250"/>
      <c r="D10479" s="250"/>
      <c r="E10479" s="250"/>
      <c r="F10479" s="250"/>
    </row>
    <row r="10480" spans="1:6" ht="15" x14ac:dyDescent="0.25">
      <c r="A10480" s="250"/>
      <c r="B10480" s="250"/>
      <c r="C10480" s="250"/>
      <c r="D10480" s="250"/>
      <c r="E10480" s="250"/>
      <c r="F10480" s="250"/>
    </row>
    <row r="10481" spans="1:6" ht="15" x14ac:dyDescent="0.25">
      <c r="A10481" s="250"/>
      <c r="B10481" s="250"/>
      <c r="C10481" s="250"/>
      <c r="D10481" s="250"/>
      <c r="E10481" s="250"/>
      <c r="F10481" s="250"/>
    </row>
    <row r="10482" spans="1:6" ht="15" x14ac:dyDescent="0.25">
      <c r="A10482" s="250"/>
      <c r="B10482" s="250"/>
      <c r="C10482" s="250"/>
      <c r="D10482" s="250"/>
      <c r="E10482" s="250"/>
      <c r="F10482" s="250"/>
    </row>
    <row r="10483" spans="1:6" ht="15" x14ac:dyDescent="0.25">
      <c r="A10483" s="250"/>
      <c r="B10483" s="250"/>
      <c r="C10483" s="250"/>
      <c r="D10483" s="250"/>
      <c r="E10483" s="250"/>
      <c r="F10483" s="250"/>
    </row>
    <row r="10484" spans="1:6" ht="15" x14ac:dyDescent="0.25">
      <c r="A10484" s="250"/>
      <c r="B10484" s="250"/>
      <c r="C10484" s="250"/>
      <c r="D10484" s="250"/>
      <c r="E10484" s="250"/>
      <c r="F10484" s="250"/>
    </row>
    <row r="10485" spans="1:6" ht="15" x14ac:dyDescent="0.25">
      <c r="A10485" s="250"/>
      <c r="B10485" s="250"/>
      <c r="C10485" s="250"/>
      <c r="D10485" s="250"/>
      <c r="E10485" s="250"/>
      <c r="F10485" s="250"/>
    </row>
    <row r="10486" spans="1:6" ht="15" x14ac:dyDescent="0.25">
      <c r="A10486" s="250"/>
      <c r="B10486" s="250"/>
      <c r="C10486" s="250"/>
      <c r="D10486" s="250"/>
      <c r="E10486" s="250"/>
      <c r="F10486" s="250"/>
    </row>
    <row r="10487" spans="1:6" ht="15" x14ac:dyDescent="0.25">
      <c r="A10487" s="250"/>
      <c r="B10487" s="250"/>
      <c r="C10487" s="250"/>
      <c r="D10487" s="250"/>
      <c r="E10487" s="250"/>
      <c r="F10487" s="250"/>
    </row>
    <row r="10488" spans="1:6" ht="15" x14ac:dyDescent="0.25">
      <c r="A10488" s="250"/>
      <c r="B10488" s="250"/>
      <c r="C10488" s="250"/>
      <c r="D10488" s="250"/>
      <c r="E10488" s="250"/>
      <c r="F10488" s="250"/>
    </row>
    <row r="10489" spans="1:6" ht="15" x14ac:dyDescent="0.25">
      <c r="A10489" s="250"/>
      <c r="B10489" s="250"/>
      <c r="C10489" s="250"/>
      <c r="D10489" s="250"/>
      <c r="E10489" s="250"/>
      <c r="F10489" s="250"/>
    </row>
    <row r="10490" spans="1:6" ht="15" x14ac:dyDescent="0.25">
      <c r="A10490" s="250"/>
      <c r="B10490" s="250"/>
      <c r="C10490" s="250"/>
      <c r="D10490" s="250"/>
      <c r="E10490" s="250"/>
      <c r="F10490" s="250"/>
    </row>
    <row r="10491" spans="1:6" ht="15" x14ac:dyDescent="0.25">
      <c r="A10491" s="250"/>
      <c r="B10491" s="250"/>
      <c r="C10491" s="250"/>
      <c r="D10491" s="250"/>
      <c r="E10491" s="250"/>
      <c r="F10491" s="250"/>
    </row>
    <row r="10492" spans="1:6" ht="15" x14ac:dyDescent="0.25">
      <c r="A10492" s="250"/>
      <c r="B10492" s="250"/>
      <c r="C10492" s="250"/>
      <c r="D10492" s="250"/>
      <c r="E10492" s="250"/>
      <c r="F10492" s="250"/>
    </row>
    <row r="10493" spans="1:6" ht="15" x14ac:dyDescent="0.25">
      <c r="A10493" s="250"/>
      <c r="B10493" s="250"/>
      <c r="C10493" s="250"/>
      <c r="D10493" s="250"/>
      <c r="E10493" s="250"/>
      <c r="F10493" s="250"/>
    </row>
    <row r="10494" spans="1:6" ht="15" x14ac:dyDescent="0.25">
      <c r="A10494" s="250"/>
      <c r="B10494" s="250"/>
      <c r="C10494" s="250"/>
      <c r="D10494" s="250"/>
      <c r="E10494" s="250"/>
      <c r="F10494" s="250"/>
    </row>
    <row r="10495" spans="1:6" ht="15" x14ac:dyDescent="0.25">
      <c r="A10495" s="250"/>
      <c r="B10495" s="250"/>
      <c r="C10495" s="250"/>
      <c r="D10495" s="250"/>
      <c r="E10495" s="250"/>
      <c r="F10495" s="250"/>
    </row>
    <row r="10496" spans="1:6" ht="15" x14ac:dyDescent="0.25">
      <c r="A10496" s="250"/>
      <c r="B10496" s="250"/>
      <c r="C10496" s="250"/>
      <c r="D10496" s="250"/>
      <c r="E10496" s="250"/>
      <c r="F10496" s="250"/>
    </row>
    <row r="10497" spans="1:6" ht="15" x14ac:dyDescent="0.25">
      <c r="A10497" s="250"/>
      <c r="B10497" s="250"/>
      <c r="C10497" s="250"/>
      <c r="D10497" s="250"/>
      <c r="E10497" s="250"/>
      <c r="F10497" s="250"/>
    </row>
    <row r="10498" spans="1:6" ht="15" x14ac:dyDescent="0.25">
      <c r="A10498" s="250"/>
      <c r="B10498" s="250"/>
      <c r="C10498" s="250"/>
      <c r="D10498" s="250"/>
      <c r="E10498" s="250"/>
      <c r="F10498" s="250"/>
    </row>
    <row r="10499" spans="1:6" ht="15" x14ac:dyDescent="0.25">
      <c r="A10499" s="250"/>
      <c r="B10499" s="250"/>
      <c r="C10499" s="250"/>
      <c r="D10499" s="250"/>
      <c r="E10499" s="250"/>
      <c r="F10499" s="250"/>
    </row>
    <row r="10500" spans="1:6" ht="15" x14ac:dyDescent="0.25">
      <c r="A10500" s="250"/>
      <c r="B10500" s="250"/>
      <c r="C10500" s="250"/>
      <c r="D10500" s="250"/>
      <c r="E10500" s="250"/>
      <c r="F10500" s="250"/>
    </row>
    <row r="10501" spans="1:6" ht="15" x14ac:dyDescent="0.25">
      <c r="A10501" s="250"/>
      <c r="B10501" s="250"/>
      <c r="C10501" s="250"/>
      <c r="D10501" s="250"/>
      <c r="E10501" s="250"/>
      <c r="F10501" s="250"/>
    </row>
    <row r="10502" spans="1:6" ht="15" x14ac:dyDescent="0.25">
      <c r="A10502" s="250"/>
      <c r="B10502" s="250"/>
      <c r="C10502" s="250"/>
      <c r="D10502" s="250"/>
      <c r="E10502" s="250"/>
      <c r="F10502" s="250"/>
    </row>
    <row r="10503" spans="1:6" ht="15" x14ac:dyDescent="0.25">
      <c r="A10503" s="250"/>
      <c r="B10503" s="250"/>
      <c r="C10503" s="250"/>
      <c r="D10503" s="250"/>
      <c r="E10503" s="250"/>
      <c r="F10503" s="250"/>
    </row>
    <row r="10504" spans="1:6" ht="15" x14ac:dyDescent="0.25">
      <c r="A10504" s="250"/>
      <c r="B10504" s="250"/>
      <c r="C10504" s="250"/>
      <c r="D10504" s="250"/>
      <c r="E10504" s="250"/>
      <c r="F10504" s="250"/>
    </row>
    <row r="10505" spans="1:6" ht="15" x14ac:dyDescent="0.25">
      <c r="A10505" s="250"/>
      <c r="B10505" s="250"/>
      <c r="C10505" s="250"/>
      <c r="D10505" s="250"/>
      <c r="E10505" s="250"/>
      <c r="F10505" s="250"/>
    </row>
    <row r="10506" spans="1:6" ht="15" x14ac:dyDescent="0.25">
      <c r="A10506" s="250"/>
      <c r="B10506" s="250"/>
      <c r="C10506" s="250"/>
      <c r="D10506" s="250"/>
      <c r="E10506" s="250"/>
      <c r="F10506" s="250"/>
    </row>
    <row r="10507" spans="1:6" ht="15" x14ac:dyDescent="0.25">
      <c r="A10507" s="250"/>
      <c r="B10507" s="250"/>
      <c r="C10507" s="250"/>
      <c r="D10507" s="250"/>
      <c r="E10507" s="250"/>
      <c r="F10507" s="250"/>
    </row>
    <row r="10508" spans="1:6" ht="15" x14ac:dyDescent="0.25">
      <c r="A10508" s="250"/>
      <c r="B10508" s="250"/>
      <c r="C10508" s="250"/>
      <c r="D10508" s="250"/>
      <c r="E10508" s="250"/>
      <c r="F10508" s="250"/>
    </row>
    <row r="10509" spans="1:6" ht="15" x14ac:dyDescent="0.25">
      <c r="A10509" s="250"/>
      <c r="B10509" s="250"/>
      <c r="C10509" s="250"/>
      <c r="D10509" s="250"/>
      <c r="E10509" s="250"/>
      <c r="F10509" s="250"/>
    </row>
    <row r="10510" spans="1:6" ht="15" x14ac:dyDescent="0.25">
      <c r="A10510" s="250"/>
      <c r="B10510" s="250"/>
      <c r="C10510" s="250"/>
      <c r="D10510" s="250"/>
      <c r="E10510" s="250"/>
      <c r="F10510" s="250"/>
    </row>
    <row r="10511" spans="1:6" ht="15" x14ac:dyDescent="0.25">
      <c r="A10511" s="250"/>
      <c r="B10511" s="250"/>
      <c r="C10511" s="250"/>
      <c r="D10511" s="250"/>
      <c r="E10511" s="250"/>
      <c r="F10511" s="250"/>
    </row>
    <row r="10512" spans="1:6" ht="15" x14ac:dyDescent="0.25">
      <c r="A10512" s="250"/>
      <c r="B10512" s="250"/>
      <c r="C10512" s="250"/>
      <c r="D10512" s="250"/>
      <c r="E10512" s="250"/>
      <c r="F10512" s="250"/>
    </row>
    <row r="10513" spans="1:6" ht="15" x14ac:dyDescent="0.25">
      <c r="A10513" s="250"/>
      <c r="B10513" s="250"/>
      <c r="C10513" s="250"/>
      <c r="D10513" s="250"/>
      <c r="E10513" s="250"/>
      <c r="F10513" s="250"/>
    </row>
    <row r="10514" spans="1:6" ht="15" x14ac:dyDescent="0.25">
      <c r="A10514" s="250"/>
      <c r="B10514" s="250"/>
      <c r="C10514" s="250"/>
      <c r="D10514" s="250"/>
      <c r="E10514" s="250"/>
      <c r="F10514" s="250"/>
    </row>
    <row r="10515" spans="1:6" ht="15" x14ac:dyDescent="0.25">
      <c r="A10515" s="250"/>
      <c r="B10515" s="250"/>
      <c r="C10515" s="250"/>
      <c r="D10515" s="250"/>
      <c r="E10515" s="250"/>
      <c r="F10515" s="250"/>
    </row>
    <row r="10516" spans="1:6" ht="15" x14ac:dyDescent="0.25">
      <c r="A10516" s="250"/>
      <c r="B10516" s="250"/>
      <c r="C10516" s="250"/>
      <c r="D10516" s="250"/>
      <c r="E10516" s="250"/>
      <c r="F10516" s="250"/>
    </row>
    <row r="10517" spans="1:6" ht="15" x14ac:dyDescent="0.25">
      <c r="A10517" s="250"/>
      <c r="B10517" s="250"/>
      <c r="C10517" s="250"/>
      <c r="D10517" s="250"/>
      <c r="E10517" s="250"/>
      <c r="F10517" s="250"/>
    </row>
    <row r="10518" spans="1:6" ht="15" x14ac:dyDescent="0.25">
      <c r="A10518" s="250"/>
      <c r="B10518" s="250"/>
      <c r="C10518" s="250"/>
      <c r="D10518" s="250"/>
      <c r="E10518" s="250"/>
      <c r="F10518" s="250"/>
    </row>
    <row r="10519" spans="1:6" ht="15" x14ac:dyDescent="0.25">
      <c r="A10519" s="250"/>
      <c r="B10519" s="250"/>
      <c r="C10519" s="250"/>
      <c r="D10519" s="250"/>
      <c r="E10519" s="250"/>
      <c r="F10519" s="250"/>
    </row>
    <row r="10520" spans="1:6" ht="15" x14ac:dyDescent="0.25">
      <c r="A10520" s="250"/>
      <c r="B10520" s="250"/>
      <c r="C10520" s="250"/>
      <c r="D10520" s="250"/>
      <c r="E10520" s="250"/>
      <c r="F10520" s="250"/>
    </row>
    <row r="10521" spans="1:6" ht="15" x14ac:dyDescent="0.25">
      <c r="A10521" s="250"/>
      <c r="B10521" s="250"/>
      <c r="C10521" s="250"/>
      <c r="D10521" s="250"/>
      <c r="E10521" s="250"/>
      <c r="F10521" s="250"/>
    </row>
    <row r="10522" spans="1:6" ht="15" x14ac:dyDescent="0.25">
      <c r="A10522" s="250"/>
      <c r="B10522" s="250"/>
      <c r="C10522" s="250"/>
      <c r="D10522" s="250"/>
      <c r="E10522" s="250"/>
      <c r="F10522" s="250"/>
    </row>
    <row r="10523" spans="1:6" ht="15" x14ac:dyDescent="0.25">
      <c r="A10523" s="250"/>
      <c r="B10523" s="250"/>
      <c r="C10523" s="250"/>
      <c r="D10523" s="250"/>
      <c r="E10523" s="250"/>
      <c r="F10523" s="250"/>
    </row>
    <row r="10524" spans="1:6" ht="15" x14ac:dyDescent="0.25">
      <c r="A10524" s="250"/>
      <c r="B10524" s="250"/>
      <c r="C10524" s="250"/>
      <c r="D10524" s="250"/>
      <c r="E10524" s="250"/>
      <c r="F10524" s="250"/>
    </row>
    <row r="10525" spans="1:6" ht="15" x14ac:dyDescent="0.25">
      <c r="A10525" s="250"/>
      <c r="B10525" s="250"/>
      <c r="C10525" s="250"/>
      <c r="D10525" s="250"/>
      <c r="E10525" s="250"/>
      <c r="F10525" s="250"/>
    </row>
    <row r="10526" spans="1:6" ht="15" x14ac:dyDescent="0.25">
      <c r="A10526" s="250"/>
      <c r="B10526" s="250"/>
      <c r="C10526" s="250"/>
      <c r="D10526" s="250"/>
      <c r="E10526" s="250"/>
      <c r="F10526" s="250"/>
    </row>
    <row r="10527" spans="1:6" ht="15" x14ac:dyDescent="0.25">
      <c r="A10527" s="250"/>
      <c r="B10527" s="250"/>
      <c r="C10527" s="250"/>
      <c r="D10527" s="250"/>
      <c r="E10527" s="250"/>
      <c r="F10527" s="250"/>
    </row>
    <row r="10528" spans="1:6" ht="15" x14ac:dyDescent="0.25">
      <c r="A10528" s="250"/>
      <c r="B10528" s="250"/>
      <c r="C10528" s="250"/>
      <c r="D10528" s="250"/>
      <c r="E10528" s="250"/>
      <c r="F10528" s="250"/>
    </row>
    <row r="10529" spans="1:6" ht="15" x14ac:dyDescent="0.25">
      <c r="A10529" s="250"/>
      <c r="B10529" s="250"/>
      <c r="C10529" s="250"/>
      <c r="D10529" s="250"/>
      <c r="E10529" s="250"/>
      <c r="F10529" s="250"/>
    </row>
    <row r="10530" spans="1:6" ht="15" x14ac:dyDescent="0.25">
      <c r="A10530" s="250"/>
      <c r="B10530" s="250"/>
      <c r="C10530" s="250"/>
      <c r="D10530" s="250"/>
      <c r="E10530" s="250"/>
      <c r="F10530" s="250"/>
    </row>
    <row r="10531" spans="1:6" ht="15" x14ac:dyDescent="0.25">
      <c r="A10531" s="250"/>
      <c r="B10531" s="250"/>
      <c r="C10531" s="250"/>
      <c r="D10531" s="250"/>
      <c r="E10531" s="250"/>
      <c r="F10531" s="250"/>
    </row>
    <row r="10532" spans="1:6" ht="15" x14ac:dyDescent="0.25">
      <c r="A10532" s="250"/>
      <c r="B10532" s="250"/>
      <c r="C10532" s="250"/>
      <c r="D10532" s="250"/>
      <c r="E10532" s="250"/>
      <c r="F10532" s="250"/>
    </row>
    <row r="10533" spans="1:6" ht="15" x14ac:dyDescent="0.25">
      <c r="A10533" s="250"/>
      <c r="B10533" s="250"/>
      <c r="C10533" s="250"/>
      <c r="D10533" s="250"/>
      <c r="E10533" s="250"/>
      <c r="F10533" s="250"/>
    </row>
    <row r="10534" spans="1:6" ht="15" x14ac:dyDescent="0.25">
      <c r="A10534" s="250"/>
      <c r="B10534" s="250"/>
      <c r="C10534" s="250"/>
      <c r="D10534" s="250"/>
      <c r="E10534" s="250"/>
      <c r="F10534" s="250"/>
    </row>
    <row r="10535" spans="1:6" ht="15" x14ac:dyDescent="0.25">
      <c r="A10535" s="250"/>
      <c r="B10535" s="250"/>
      <c r="C10535" s="250"/>
      <c r="D10535" s="250"/>
      <c r="E10535" s="250"/>
      <c r="F10535" s="250"/>
    </row>
    <row r="10536" spans="1:6" ht="15" x14ac:dyDescent="0.25">
      <c r="A10536" s="250"/>
      <c r="B10536" s="250"/>
      <c r="C10536" s="250"/>
      <c r="D10536" s="250"/>
      <c r="E10536" s="250"/>
      <c r="F10536" s="250"/>
    </row>
    <row r="10537" spans="1:6" ht="15" x14ac:dyDescent="0.25">
      <c r="A10537" s="250"/>
      <c r="B10537" s="250"/>
      <c r="C10537" s="250"/>
      <c r="D10537" s="250"/>
      <c r="E10537" s="250"/>
      <c r="F10537" s="250"/>
    </row>
    <row r="10538" spans="1:6" ht="15" x14ac:dyDescent="0.25">
      <c r="A10538" s="250"/>
      <c r="B10538" s="250"/>
      <c r="C10538" s="250"/>
      <c r="D10538" s="250"/>
      <c r="E10538" s="250"/>
      <c r="F10538" s="250"/>
    </row>
    <row r="10539" spans="1:6" ht="15" x14ac:dyDescent="0.25">
      <c r="A10539" s="250"/>
      <c r="B10539" s="250"/>
      <c r="C10539" s="250"/>
      <c r="D10539" s="250"/>
      <c r="E10539" s="250"/>
      <c r="F10539" s="250"/>
    </row>
    <row r="10540" spans="1:6" ht="15" x14ac:dyDescent="0.25">
      <c r="A10540" s="250"/>
      <c r="B10540" s="250"/>
      <c r="C10540" s="250"/>
      <c r="D10540" s="250"/>
      <c r="E10540" s="250"/>
      <c r="F10540" s="250"/>
    </row>
    <row r="10541" spans="1:6" ht="15" x14ac:dyDescent="0.25">
      <c r="A10541" s="250"/>
      <c r="B10541" s="250"/>
      <c r="C10541" s="250"/>
      <c r="D10541" s="250"/>
      <c r="E10541" s="250"/>
      <c r="F10541" s="250"/>
    </row>
    <row r="10542" spans="1:6" ht="15" x14ac:dyDescent="0.25">
      <c r="A10542" s="250"/>
      <c r="B10542" s="250"/>
      <c r="C10542" s="250"/>
      <c r="D10542" s="250"/>
      <c r="E10542" s="250"/>
      <c r="F10542" s="250"/>
    </row>
    <row r="10543" spans="1:6" ht="15" x14ac:dyDescent="0.25">
      <c r="A10543" s="250"/>
      <c r="B10543" s="250"/>
      <c r="C10543" s="250"/>
      <c r="D10543" s="250"/>
      <c r="E10543" s="250"/>
      <c r="F10543" s="250"/>
    </row>
    <row r="10544" spans="1:6" ht="15" x14ac:dyDescent="0.25">
      <c r="A10544" s="250"/>
      <c r="B10544" s="250"/>
      <c r="C10544" s="250"/>
      <c r="D10544" s="250"/>
      <c r="E10544" s="250"/>
      <c r="F10544" s="250"/>
    </row>
    <row r="10545" spans="1:6" ht="15" x14ac:dyDescent="0.25">
      <c r="A10545" s="250"/>
      <c r="B10545" s="250"/>
      <c r="C10545" s="250"/>
      <c r="D10545" s="250"/>
      <c r="E10545" s="250"/>
      <c r="F10545" s="250"/>
    </row>
    <row r="10546" spans="1:6" ht="15" x14ac:dyDescent="0.25">
      <c r="A10546" s="250"/>
      <c r="B10546" s="250"/>
      <c r="C10546" s="250"/>
      <c r="D10546" s="250"/>
      <c r="E10546" s="250"/>
      <c r="F10546" s="250"/>
    </row>
    <row r="10547" spans="1:6" ht="15" x14ac:dyDescent="0.25">
      <c r="A10547" s="250"/>
      <c r="B10547" s="250"/>
      <c r="C10547" s="250"/>
      <c r="D10547" s="250"/>
      <c r="E10547" s="250"/>
      <c r="F10547" s="250"/>
    </row>
    <row r="10548" spans="1:6" ht="15" x14ac:dyDescent="0.25">
      <c r="A10548" s="250"/>
      <c r="B10548" s="250"/>
      <c r="C10548" s="250"/>
      <c r="D10548" s="250"/>
      <c r="E10548" s="250"/>
      <c r="F10548" s="250"/>
    </row>
    <row r="10549" spans="1:6" ht="15" x14ac:dyDescent="0.25">
      <c r="A10549" s="250"/>
      <c r="B10549" s="250"/>
      <c r="C10549" s="250"/>
      <c r="D10549" s="250"/>
      <c r="E10549" s="250"/>
      <c r="F10549" s="250"/>
    </row>
    <row r="10550" spans="1:6" ht="15" x14ac:dyDescent="0.25">
      <c r="A10550" s="250"/>
      <c r="B10550" s="250"/>
      <c r="C10550" s="250"/>
      <c r="D10550" s="250"/>
      <c r="E10550" s="250"/>
      <c r="F10550" s="250"/>
    </row>
    <row r="10551" spans="1:6" ht="15" x14ac:dyDescent="0.25">
      <c r="A10551" s="250"/>
      <c r="B10551" s="250"/>
      <c r="C10551" s="250"/>
      <c r="D10551" s="250"/>
      <c r="E10551" s="250"/>
      <c r="F10551" s="250"/>
    </row>
    <row r="10552" spans="1:6" ht="15" x14ac:dyDescent="0.25">
      <c r="A10552" s="250"/>
      <c r="B10552" s="250"/>
      <c r="C10552" s="250"/>
      <c r="D10552" s="250"/>
      <c r="E10552" s="250"/>
      <c r="F10552" s="250"/>
    </row>
    <row r="10553" spans="1:6" ht="15" x14ac:dyDescent="0.25">
      <c r="A10553" s="250"/>
      <c r="B10553" s="250"/>
      <c r="C10553" s="250"/>
      <c r="D10553" s="250"/>
      <c r="E10553" s="250"/>
      <c r="F10553" s="250"/>
    </row>
    <row r="10554" spans="1:6" ht="15" x14ac:dyDescent="0.25">
      <c r="A10554" s="250"/>
      <c r="B10554" s="250"/>
      <c r="C10554" s="250"/>
      <c r="D10554" s="250"/>
      <c r="E10554" s="250"/>
      <c r="F10554" s="250"/>
    </row>
    <row r="10555" spans="1:6" ht="15" x14ac:dyDescent="0.25">
      <c r="A10555" s="250"/>
      <c r="B10555" s="250"/>
      <c r="C10555" s="250"/>
      <c r="D10555" s="250"/>
      <c r="E10555" s="250"/>
      <c r="F10555" s="250"/>
    </row>
    <row r="10556" spans="1:6" ht="15" x14ac:dyDescent="0.25">
      <c r="A10556" s="250"/>
      <c r="B10556" s="250"/>
      <c r="C10556" s="250"/>
      <c r="D10556" s="250"/>
      <c r="E10556" s="250"/>
      <c r="F10556" s="250"/>
    </row>
    <row r="10557" spans="1:6" ht="15" x14ac:dyDescent="0.25">
      <c r="A10557" s="250"/>
      <c r="B10557" s="250"/>
      <c r="C10557" s="250"/>
      <c r="D10557" s="250"/>
      <c r="E10557" s="250"/>
      <c r="F10557" s="250"/>
    </row>
    <row r="10558" spans="1:6" ht="15" x14ac:dyDescent="0.25">
      <c r="A10558" s="250"/>
      <c r="B10558" s="250"/>
      <c r="C10558" s="250"/>
      <c r="D10558" s="250"/>
      <c r="E10558" s="250"/>
      <c r="F10558" s="250"/>
    </row>
    <row r="10559" spans="1:6" ht="15" x14ac:dyDescent="0.25">
      <c r="A10559" s="250"/>
      <c r="B10559" s="250"/>
      <c r="C10559" s="250"/>
      <c r="D10559" s="250"/>
      <c r="E10559" s="250"/>
      <c r="F10559" s="250"/>
    </row>
    <row r="10560" spans="1:6" ht="15" x14ac:dyDescent="0.25">
      <c r="A10560" s="250"/>
      <c r="B10560" s="250"/>
      <c r="C10560" s="250"/>
      <c r="D10560" s="250"/>
      <c r="E10560" s="250"/>
      <c r="F10560" s="250"/>
    </row>
    <row r="10561" spans="1:6" ht="15" x14ac:dyDescent="0.25">
      <c r="A10561" s="250"/>
      <c r="B10561" s="250"/>
      <c r="C10561" s="250"/>
      <c r="D10561" s="250"/>
      <c r="E10561" s="250"/>
      <c r="F10561" s="250"/>
    </row>
    <row r="10562" spans="1:6" ht="15" x14ac:dyDescent="0.25">
      <c r="A10562" s="250"/>
      <c r="B10562" s="250"/>
      <c r="C10562" s="250"/>
      <c r="D10562" s="250"/>
      <c r="E10562" s="250"/>
      <c r="F10562" s="250"/>
    </row>
    <row r="10563" spans="1:6" ht="15" x14ac:dyDescent="0.25">
      <c r="A10563" s="250"/>
      <c r="B10563" s="250"/>
      <c r="C10563" s="250"/>
      <c r="D10563" s="250"/>
      <c r="E10563" s="250"/>
      <c r="F10563" s="250"/>
    </row>
    <row r="10564" spans="1:6" ht="15" x14ac:dyDescent="0.25">
      <c r="A10564" s="250"/>
      <c r="B10564" s="250"/>
      <c r="C10564" s="250"/>
      <c r="D10564" s="250"/>
      <c r="E10564" s="250"/>
      <c r="F10564" s="250"/>
    </row>
    <row r="10565" spans="1:6" ht="15" x14ac:dyDescent="0.25">
      <c r="A10565" s="250"/>
      <c r="B10565" s="250"/>
      <c r="C10565" s="250"/>
      <c r="D10565" s="250"/>
      <c r="E10565" s="250"/>
      <c r="F10565" s="250"/>
    </row>
    <row r="10566" spans="1:6" ht="15" x14ac:dyDescent="0.25">
      <c r="A10566" s="250"/>
      <c r="B10566" s="250"/>
      <c r="C10566" s="250"/>
      <c r="D10566" s="250"/>
      <c r="E10566" s="250"/>
      <c r="F10566" s="250"/>
    </row>
    <row r="10567" spans="1:6" ht="15" x14ac:dyDescent="0.25">
      <c r="A10567" s="250"/>
      <c r="B10567" s="250"/>
      <c r="C10567" s="250"/>
      <c r="D10567" s="250"/>
      <c r="E10567" s="250"/>
      <c r="F10567" s="250"/>
    </row>
    <row r="10568" spans="1:6" ht="15" x14ac:dyDescent="0.25">
      <c r="A10568" s="250"/>
      <c r="B10568" s="250"/>
      <c r="C10568" s="250"/>
      <c r="D10568" s="250"/>
      <c r="E10568" s="250"/>
      <c r="F10568" s="250"/>
    </row>
    <row r="10569" spans="1:6" ht="15" x14ac:dyDescent="0.25">
      <c r="A10569" s="250"/>
      <c r="B10569" s="250"/>
      <c r="C10569" s="250"/>
      <c r="D10569" s="250"/>
      <c r="E10569" s="250"/>
      <c r="F10569" s="250"/>
    </row>
    <row r="10570" spans="1:6" ht="15" x14ac:dyDescent="0.25">
      <c r="A10570" s="250"/>
      <c r="B10570" s="250"/>
      <c r="C10570" s="250"/>
      <c r="D10570" s="250"/>
      <c r="E10570" s="250"/>
      <c r="F10570" s="250"/>
    </row>
    <row r="10571" spans="1:6" ht="15" x14ac:dyDescent="0.25">
      <c r="A10571" s="250"/>
      <c r="B10571" s="250"/>
      <c r="C10571" s="250"/>
      <c r="D10571" s="250"/>
      <c r="E10571" s="250"/>
      <c r="F10571" s="250"/>
    </row>
    <row r="10572" spans="1:6" ht="15" x14ac:dyDescent="0.25">
      <c r="A10572" s="250"/>
      <c r="B10572" s="250"/>
      <c r="C10572" s="250"/>
      <c r="D10572" s="250"/>
      <c r="E10572" s="250"/>
      <c r="F10572" s="250"/>
    </row>
    <row r="10573" spans="1:6" ht="15" x14ac:dyDescent="0.25">
      <c r="A10573" s="250"/>
      <c r="B10573" s="250"/>
      <c r="C10573" s="250"/>
      <c r="D10573" s="250"/>
      <c r="E10573" s="250"/>
      <c r="F10573" s="250"/>
    </row>
    <row r="10574" spans="1:6" ht="15" x14ac:dyDescent="0.25">
      <c r="A10574" s="250"/>
      <c r="B10574" s="250"/>
      <c r="C10574" s="250"/>
      <c r="D10574" s="250"/>
      <c r="E10574" s="250"/>
      <c r="F10574" s="250"/>
    </row>
    <row r="10575" spans="1:6" ht="15" x14ac:dyDescent="0.25">
      <c r="A10575" s="250"/>
      <c r="B10575" s="250"/>
      <c r="C10575" s="250"/>
      <c r="D10575" s="250"/>
      <c r="E10575" s="250"/>
      <c r="F10575" s="250"/>
    </row>
    <row r="10576" spans="1:6" ht="15" x14ac:dyDescent="0.25">
      <c r="A10576" s="250"/>
      <c r="B10576" s="250"/>
      <c r="C10576" s="250"/>
      <c r="D10576" s="250"/>
      <c r="E10576" s="250"/>
      <c r="F10576" s="250"/>
    </row>
    <row r="10577" spans="1:6" ht="15" x14ac:dyDescent="0.25">
      <c r="A10577" s="250"/>
      <c r="B10577" s="250"/>
      <c r="C10577" s="250"/>
      <c r="D10577" s="250"/>
      <c r="E10577" s="250"/>
      <c r="F10577" s="250"/>
    </row>
    <row r="10578" spans="1:6" ht="15" x14ac:dyDescent="0.25">
      <c r="A10578" s="250"/>
      <c r="B10578" s="250"/>
      <c r="C10578" s="250"/>
      <c r="D10578" s="250"/>
      <c r="E10578" s="250"/>
      <c r="F10578" s="250"/>
    </row>
    <row r="10579" spans="1:6" ht="15" x14ac:dyDescent="0.25">
      <c r="A10579" s="250"/>
      <c r="B10579" s="250"/>
      <c r="C10579" s="250"/>
      <c r="D10579" s="250"/>
      <c r="E10579" s="250"/>
      <c r="F10579" s="250"/>
    </row>
    <row r="10580" spans="1:6" ht="15" x14ac:dyDescent="0.25">
      <c r="A10580" s="250"/>
      <c r="B10580" s="250"/>
      <c r="C10580" s="250"/>
      <c r="D10580" s="250"/>
      <c r="E10580" s="250"/>
      <c r="F10580" s="250"/>
    </row>
    <row r="10581" spans="1:6" ht="15" x14ac:dyDescent="0.25">
      <c r="A10581" s="250"/>
      <c r="B10581" s="250"/>
      <c r="C10581" s="250"/>
      <c r="D10581" s="250"/>
      <c r="E10581" s="250"/>
      <c r="F10581" s="250"/>
    </row>
    <row r="10582" spans="1:6" ht="15" x14ac:dyDescent="0.25">
      <c r="A10582" s="250"/>
      <c r="B10582" s="250"/>
      <c r="C10582" s="250"/>
      <c r="D10582" s="250"/>
      <c r="E10582" s="250"/>
      <c r="F10582" s="250"/>
    </row>
    <row r="10583" spans="1:6" ht="15" x14ac:dyDescent="0.25">
      <c r="A10583" s="250"/>
      <c r="B10583" s="250"/>
      <c r="C10583" s="250"/>
      <c r="D10583" s="250"/>
      <c r="E10583" s="250"/>
      <c r="F10583" s="250"/>
    </row>
    <row r="10584" spans="1:6" ht="15" x14ac:dyDescent="0.25">
      <c r="A10584" s="250"/>
      <c r="B10584" s="250"/>
      <c r="C10584" s="250"/>
      <c r="D10584" s="250"/>
      <c r="E10584" s="250"/>
      <c r="F10584" s="250"/>
    </row>
    <row r="10585" spans="1:6" ht="15" x14ac:dyDescent="0.25">
      <c r="A10585" s="250"/>
      <c r="B10585" s="250"/>
      <c r="C10585" s="250"/>
      <c r="D10585" s="250"/>
      <c r="E10585" s="250"/>
      <c r="F10585" s="250"/>
    </row>
    <row r="10586" spans="1:6" ht="15" x14ac:dyDescent="0.25">
      <c r="A10586" s="250"/>
      <c r="B10586" s="250"/>
      <c r="C10586" s="250"/>
      <c r="D10586" s="250"/>
      <c r="E10586" s="250"/>
      <c r="F10586" s="250"/>
    </row>
    <row r="10587" spans="1:6" ht="15" x14ac:dyDescent="0.25">
      <c r="A10587" s="250"/>
      <c r="B10587" s="250"/>
      <c r="C10587" s="250"/>
      <c r="D10587" s="250"/>
      <c r="E10587" s="250"/>
      <c r="F10587" s="250"/>
    </row>
    <row r="10588" spans="1:6" ht="15" x14ac:dyDescent="0.25">
      <c r="A10588" s="250"/>
      <c r="B10588" s="250"/>
      <c r="C10588" s="250"/>
      <c r="D10588" s="250"/>
      <c r="E10588" s="250"/>
      <c r="F10588" s="250"/>
    </row>
    <row r="10589" spans="1:6" ht="15" x14ac:dyDescent="0.25">
      <c r="A10589" s="250"/>
      <c r="B10589" s="250"/>
      <c r="C10589" s="250"/>
      <c r="D10589" s="250"/>
      <c r="E10589" s="250"/>
      <c r="F10589" s="250"/>
    </row>
    <row r="10590" spans="1:6" ht="15" x14ac:dyDescent="0.25">
      <c r="A10590" s="250"/>
      <c r="B10590" s="250"/>
      <c r="C10590" s="250"/>
      <c r="D10590" s="250"/>
      <c r="E10590" s="250"/>
      <c r="F10590" s="250"/>
    </row>
    <row r="10591" spans="1:6" ht="15" x14ac:dyDescent="0.25">
      <c r="A10591" s="250"/>
      <c r="B10591" s="250"/>
      <c r="C10591" s="250"/>
      <c r="D10591" s="250"/>
      <c r="E10591" s="250"/>
      <c r="F10591" s="250"/>
    </row>
    <row r="10592" spans="1:6" ht="15" x14ac:dyDescent="0.25">
      <c r="A10592" s="250"/>
      <c r="B10592" s="250"/>
      <c r="C10592" s="250"/>
      <c r="D10592" s="250"/>
      <c r="E10592" s="250"/>
      <c r="F10592" s="250"/>
    </row>
    <row r="10593" spans="1:6" ht="15" x14ac:dyDescent="0.25">
      <c r="A10593" s="250"/>
      <c r="B10593" s="250"/>
      <c r="C10593" s="250"/>
      <c r="D10593" s="250"/>
      <c r="E10593" s="250"/>
      <c r="F10593" s="250"/>
    </row>
    <row r="10594" spans="1:6" ht="15" x14ac:dyDescent="0.25">
      <c r="A10594" s="250"/>
      <c r="B10594" s="250"/>
      <c r="C10594" s="250"/>
      <c r="D10594" s="250"/>
      <c r="E10594" s="250"/>
      <c r="F10594" s="250"/>
    </row>
    <row r="10595" spans="1:6" ht="15" x14ac:dyDescent="0.25">
      <c r="A10595" s="250"/>
      <c r="B10595" s="250"/>
      <c r="C10595" s="250"/>
      <c r="D10595" s="250"/>
      <c r="E10595" s="250"/>
      <c r="F10595" s="250"/>
    </row>
    <row r="10596" spans="1:6" ht="15" x14ac:dyDescent="0.25">
      <c r="A10596" s="250"/>
      <c r="B10596" s="250"/>
      <c r="C10596" s="250"/>
      <c r="D10596" s="250"/>
      <c r="E10596" s="250"/>
      <c r="F10596" s="250"/>
    </row>
    <row r="10597" spans="1:6" ht="15" x14ac:dyDescent="0.25">
      <c r="A10597" s="250"/>
      <c r="B10597" s="250"/>
      <c r="C10597" s="250"/>
      <c r="D10597" s="250"/>
      <c r="E10597" s="250"/>
      <c r="F10597" s="250"/>
    </row>
    <row r="10598" spans="1:6" ht="15" x14ac:dyDescent="0.25">
      <c r="A10598" s="250"/>
      <c r="B10598" s="250"/>
      <c r="C10598" s="250"/>
      <c r="D10598" s="250"/>
      <c r="E10598" s="250"/>
      <c r="F10598" s="250"/>
    </row>
    <row r="10599" spans="1:6" ht="15" x14ac:dyDescent="0.25">
      <c r="A10599" s="250"/>
      <c r="B10599" s="250"/>
      <c r="C10599" s="250"/>
      <c r="D10599" s="250"/>
      <c r="E10599" s="250"/>
      <c r="F10599" s="250"/>
    </row>
    <row r="10600" spans="1:6" ht="15" x14ac:dyDescent="0.25">
      <c r="A10600" s="250"/>
      <c r="B10600" s="250"/>
      <c r="C10600" s="250"/>
      <c r="D10600" s="250"/>
      <c r="E10600" s="250"/>
      <c r="F10600" s="250"/>
    </row>
    <row r="10601" spans="1:6" ht="15" x14ac:dyDescent="0.25">
      <c r="A10601" s="250"/>
      <c r="B10601" s="250"/>
      <c r="C10601" s="250"/>
      <c r="D10601" s="250"/>
      <c r="E10601" s="250"/>
      <c r="F10601" s="250"/>
    </row>
    <row r="10602" spans="1:6" ht="15" x14ac:dyDescent="0.25">
      <c r="A10602" s="250"/>
      <c r="B10602" s="250"/>
      <c r="C10602" s="250"/>
      <c r="D10602" s="250"/>
      <c r="E10602" s="250"/>
      <c r="F10602" s="250"/>
    </row>
    <row r="10603" spans="1:6" ht="15" x14ac:dyDescent="0.25">
      <c r="A10603" s="250"/>
      <c r="B10603" s="250"/>
      <c r="C10603" s="250"/>
      <c r="D10603" s="250"/>
      <c r="E10603" s="250"/>
      <c r="F10603" s="250"/>
    </row>
    <row r="10604" spans="1:6" ht="15" x14ac:dyDescent="0.25">
      <c r="A10604" s="250"/>
      <c r="B10604" s="250"/>
      <c r="C10604" s="250"/>
      <c r="D10604" s="250"/>
      <c r="E10604" s="250"/>
      <c r="F10604" s="250"/>
    </row>
    <row r="10605" spans="1:6" ht="15" x14ac:dyDescent="0.25">
      <c r="A10605" s="250"/>
      <c r="B10605" s="250"/>
      <c r="C10605" s="250"/>
      <c r="D10605" s="250"/>
      <c r="E10605" s="250"/>
      <c r="F10605" s="250"/>
    </row>
    <row r="10606" spans="1:6" ht="15" x14ac:dyDescent="0.25">
      <c r="A10606" s="250"/>
      <c r="B10606" s="250"/>
      <c r="C10606" s="250"/>
      <c r="D10606" s="250"/>
      <c r="E10606" s="250"/>
      <c r="F10606" s="250"/>
    </row>
    <row r="10607" spans="1:6" ht="15" x14ac:dyDescent="0.25">
      <c r="A10607" s="250"/>
      <c r="B10607" s="250"/>
      <c r="C10607" s="250"/>
      <c r="D10607" s="250"/>
      <c r="E10607" s="250"/>
      <c r="F10607" s="250"/>
    </row>
    <row r="10608" spans="1:6" ht="15" x14ac:dyDescent="0.25">
      <c r="A10608" s="250"/>
      <c r="B10608" s="250"/>
      <c r="C10608" s="250"/>
      <c r="D10608" s="250"/>
      <c r="E10608" s="250"/>
      <c r="F10608" s="250"/>
    </row>
    <row r="10609" spans="1:6" ht="15" x14ac:dyDescent="0.25">
      <c r="A10609" s="250"/>
      <c r="B10609" s="250"/>
      <c r="C10609" s="250"/>
      <c r="D10609" s="250"/>
      <c r="E10609" s="250"/>
      <c r="F10609" s="250"/>
    </row>
    <row r="10610" spans="1:6" ht="15" x14ac:dyDescent="0.25">
      <c r="A10610" s="250"/>
      <c r="B10610" s="250"/>
      <c r="C10610" s="250"/>
      <c r="D10610" s="250"/>
      <c r="E10610" s="250"/>
      <c r="F10610" s="250"/>
    </row>
    <row r="10611" spans="1:6" ht="15" x14ac:dyDescent="0.25">
      <c r="A10611" s="250"/>
      <c r="B10611" s="250"/>
      <c r="C10611" s="250"/>
      <c r="D10611" s="250"/>
      <c r="E10611" s="250"/>
      <c r="F10611" s="250"/>
    </row>
    <row r="10612" spans="1:6" ht="15" x14ac:dyDescent="0.25">
      <c r="A10612" s="250"/>
      <c r="B10612" s="250"/>
      <c r="C10612" s="250"/>
      <c r="D10612" s="250"/>
      <c r="E10612" s="250"/>
      <c r="F10612" s="250"/>
    </row>
    <row r="10613" spans="1:6" ht="15" x14ac:dyDescent="0.25">
      <c r="A10613" s="250"/>
      <c r="B10613" s="250"/>
      <c r="C10613" s="250"/>
      <c r="D10613" s="250"/>
      <c r="E10613" s="250"/>
      <c r="F10613" s="250"/>
    </row>
    <row r="10614" spans="1:6" ht="15" x14ac:dyDescent="0.25">
      <c r="A10614" s="250"/>
      <c r="B10614" s="250"/>
      <c r="C10614" s="250"/>
      <c r="D10614" s="250"/>
      <c r="E10614" s="250"/>
      <c r="F10614" s="250"/>
    </row>
    <row r="10615" spans="1:6" ht="15" x14ac:dyDescent="0.25">
      <c r="A10615" s="250"/>
      <c r="B10615" s="250"/>
      <c r="C10615" s="250"/>
      <c r="D10615" s="250"/>
      <c r="E10615" s="250"/>
      <c r="F10615" s="250"/>
    </row>
    <row r="10616" spans="1:6" ht="15" x14ac:dyDescent="0.25">
      <c r="A10616" s="250"/>
      <c r="B10616" s="250"/>
      <c r="C10616" s="250"/>
      <c r="D10616" s="250"/>
      <c r="E10616" s="250"/>
      <c r="F10616" s="250"/>
    </row>
    <row r="10617" spans="1:6" ht="15" x14ac:dyDescent="0.25">
      <c r="A10617" s="250"/>
      <c r="B10617" s="250"/>
      <c r="C10617" s="250"/>
      <c r="D10617" s="250"/>
      <c r="E10617" s="250"/>
      <c r="F10617" s="250"/>
    </row>
    <row r="10618" spans="1:6" ht="15" x14ac:dyDescent="0.25">
      <c r="A10618" s="250"/>
      <c r="B10618" s="250"/>
      <c r="C10618" s="250"/>
      <c r="D10618" s="250"/>
      <c r="E10618" s="250"/>
      <c r="F10618" s="250"/>
    </row>
    <row r="10619" spans="1:6" ht="15" x14ac:dyDescent="0.25">
      <c r="A10619" s="250"/>
      <c r="B10619" s="250"/>
      <c r="C10619" s="250"/>
      <c r="D10619" s="250"/>
      <c r="E10619" s="250"/>
      <c r="F10619" s="250"/>
    </row>
    <row r="10620" spans="1:6" ht="15" x14ac:dyDescent="0.25">
      <c r="A10620" s="250"/>
      <c r="B10620" s="250"/>
      <c r="C10620" s="250"/>
      <c r="D10620" s="250"/>
      <c r="E10620" s="250"/>
      <c r="F10620" s="250"/>
    </row>
    <row r="10621" spans="1:6" ht="15" x14ac:dyDescent="0.25">
      <c r="A10621" s="250"/>
      <c r="B10621" s="250"/>
      <c r="C10621" s="250"/>
      <c r="D10621" s="250"/>
      <c r="E10621" s="250"/>
      <c r="F10621" s="250"/>
    </row>
    <row r="10622" spans="1:6" ht="15" x14ac:dyDescent="0.25">
      <c r="A10622" s="250"/>
      <c r="B10622" s="250"/>
      <c r="C10622" s="250"/>
      <c r="D10622" s="250"/>
      <c r="E10622" s="250"/>
      <c r="F10622" s="250"/>
    </row>
    <row r="10623" spans="1:6" ht="15" x14ac:dyDescent="0.25">
      <c r="A10623" s="250"/>
      <c r="B10623" s="250"/>
      <c r="C10623" s="250"/>
      <c r="D10623" s="250"/>
      <c r="E10623" s="250"/>
      <c r="F10623" s="250"/>
    </row>
    <row r="10624" spans="1:6" ht="15" x14ac:dyDescent="0.25">
      <c r="A10624" s="250"/>
      <c r="B10624" s="250"/>
      <c r="C10624" s="250"/>
      <c r="D10624" s="250"/>
      <c r="E10624" s="250"/>
      <c r="F10624" s="250"/>
    </row>
    <row r="10625" spans="1:6" ht="15" x14ac:dyDescent="0.25">
      <c r="A10625" s="250"/>
      <c r="B10625" s="250"/>
      <c r="C10625" s="250"/>
      <c r="D10625" s="250"/>
      <c r="E10625" s="250"/>
      <c r="F10625" s="250"/>
    </row>
    <row r="10626" spans="1:6" ht="15" x14ac:dyDescent="0.25">
      <c r="A10626" s="250"/>
      <c r="B10626" s="250"/>
      <c r="C10626" s="250"/>
      <c r="D10626" s="250"/>
      <c r="E10626" s="250"/>
      <c r="F10626" s="250"/>
    </row>
    <row r="10627" spans="1:6" ht="15" x14ac:dyDescent="0.25">
      <c r="A10627" s="250"/>
      <c r="B10627" s="250"/>
      <c r="C10627" s="250"/>
      <c r="D10627" s="250"/>
      <c r="E10627" s="250"/>
      <c r="F10627" s="250"/>
    </row>
    <row r="10628" spans="1:6" ht="15" x14ac:dyDescent="0.25">
      <c r="A10628" s="250"/>
      <c r="B10628" s="250"/>
      <c r="C10628" s="250"/>
      <c r="D10628" s="250"/>
      <c r="E10628" s="250"/>
      <c r="F10628" s="250"/>
    </row>
    <row r="10629" spans="1:6" ht="15" x14ac:dyDescent="0.25">
      <c r="A10629" s="250"/>
      <c r="B10629" s="250"/>
      <c r="C10629" s="250"/>
      <c r="D10629" s="250"/>
      <c r="E10629" s="250"/>
      <c r="F10629" s="250"/>
    </row>
    <row r="10630" spans="1:6" ht="15" x14ac:dyDescent="0.25">
      <c r="A10630" s="250"/>
      <c r="B10630" s="250"/>
      <c r="C10630" s="250"/>
      <c r="D10630" s="250"/>
      <c r="E10630" s="250"/>
      <c r="F10630" s="250"/>
    </row>
    <row r="10631" spans="1:6" ht="15" x14ac:dyDescent="0.25">
      <c r="A10631" s="250"/>
      <c r="B10631" s="250"/>
      <c r="C10631" s="250"/>
      <c r="D10631" s="250"/>
      <c r="E10631" s="250"/>
      <c r="F10631" s="250"/>
    </row>
    <row r="10632" spans="1:6" ht="15" x14ac:dyDescent="0.25">
      <c r="A10632" s="250"/>
      <c r="B10632" s="250"/>
      <c r="C10632" s="250"/>
      <c r="D10632" s="250"/>
      <c r="E10632" s="250"/>
      <c r="F10632" s="250"/>
    </row>
    <row r="10633" spans="1:6" ht="15" x14ac:dyDescent="0.25">
      <c r="A10633" s="250"/>
      <c r="B10633" s="250"/>
      <c r="C10633" s="250"/>
      <c r="D10633" s="250"/>
      <c r="E10633" s="250"/>
      <c r="F10633" s="250"/>
    </row>
    <row r="10634" spans="1:6" ht="15" x14ac:dyDescent="0.25">
      <c r="A10634" s="250"/>
      <c r="B10634" s="250"/>
      <c r="C10634" s="250"/>
      <c r="D10634" s="250"/>
      <c r="E10634" s="250"/>
      <c r="F10634" s="250"/>
    </row>
    <row r="10635" spans="1:6" ht="15" x14ac:dyDescent="0.25">
      <c r="A10635" s="250"/>
      <c r="B10635" s="250"/>
      <c r="C10635" s="250"/>
      <c r="D10635" s="250"/>
      <c r="E10635" s="250"/>
      <c r="F10635" s="250"/>
    </row>
    <row r="10636" spans="1:6" ht="15" x14ac:dyDescent="0.25">
      <c r="A10636" s="250"/>
      <c r="B10636" s="250"/>
      <c r="C10636" s="250"/>
      <c r="D10636" s="250"/>
      <c r="E10636" s="250"/>
      <c r="F10636" s="250"/>
    </row>
    <row r="10637" spans="1:6" ht="15" x14ac:dyDescent="0.25">
      <c r="A10637" s="250"/>
      <c r="B10637" s="250"/>
      <c r="C10637" s="250"/>
      <c r="D10637" s="250"/>
      <c r="E10637" s="250"/>
      <c r="F10637" s="250"/>
    </row>
    <row r="10638" spans="1:6" ht="15" x14ac:dyDescent="0.25">
      <c r="A10638" s="250"/>
      <c r="B10638" s="250"/>
      <c r="C10638" s="250"/>
      <c r="D10638" s="250"/>
      <c r="E10638" s="250"/>
      <c r="F10638" s="250"/>
    </row>
    <row r="10639" spans="1:6" ht="15" x14ac:dyDescent="0.25">
      <c r="A10639" s="250"/>
      <c r="B10639" s="250"/>
      <c r="C10639" s="250"/>
      <c r="D10639" s="250"/>
      <c r="E10639" s="250"/>
      <c r="F10639" s="250"/>
    </row>
    <row r="10640" spans="1:6" ht="15" x14ac:dyDescent="0.25">
      <c r="A10640" s="250"/>
      <c r="B10640" s="250"/>
      <c r="C10640" s="250"/>
      <c r="D10640" s="250"/>
      <c r="E10640" s="250"/>
      <c r="F10640" s="250"/>
    </row>
    <row r="10641" spans="1:6" ht="15" x14ac:dyDescent="0.25">
      <c r="A10641" s="250"/>
      <c r="B10641" s="250"/>
      <c r="C10641" s="250"/>
      <c r="D10641" s="250"/>
      <c r="E10641" s="250"/>
      <c r="F10641" s="250"/>
    </row>
    <row r="10642" spans="1:6" ht="15" x14ac:dyDescent="0.25">
      <c r="A10642" s="250"/>
      <c r="B10642" s="250"/>
      <c r="C10642" s="250"/>
      <c r="D10642" s="250"/>
      <c r="E10642" s="250"/>
      <c r="F10642" s="250"/>
    </row>
    <row r="10643" spans="1:6" ht="15" x14ac:dyDescent="0.25">
      <c r="A10643" s="250"/>
      <c r="B10643" s="250"/>
      <c r="C10643" s="250"/>
      <c r="D10643" s="250"/>
      <c r="E10643" s="250"/>
      <c r="F10643" s="250"/>
    </row>
    <row r="10644" spans="1:6" ht="15" x14ac:dyDescent="0.25">
      <c r="A10644" s="250"/>
      <c r="B10644" s="250"/>
      <c r="C10644" s="250"/>
      <c r="D10644" s="250"/>
      <c r="E10644" s="250"/>
      <c r="F10644" s="250"/>
    </row>
    <row r="10645" spans="1:6" ht="15" x14ac:dyDescent="0.25">
      <c r="A10645" s="250"/>
      <c r="B10645" s="250"/>
      <c r="C10645" s="250"/>
      <c r="D10645" s="250"/>
      <c r="E10645" s="250"/>
      <c r="F10645" s="250"/>
    </row>
    <row r="10646" spans="1:6" ht="15" x14ac:dyDescent="0.25">
      <c r="A10646" s="250"/>
      <c r="B10646" s="250"/>
      <c r="C10646" s="250"/>
      <c r="D10646" s="250"/>
      <c r="E10646" s="250"/>
      <c r="F10646" s="250"/>
    </row>
    <row r="10647" spans="1:6" ht="15" x14ac:dyDescent="0.25">
      <c r="A10647" s="250"/>
      <c r="B10647" s="250"/>
      <c r="C10647" s="250"/>
      <c r="D10647" s="250"/>
      <c r="E10647" s="250"/>
      <c r="F10647" s="250"/>
    </row>
    <row r="10648" spans="1:6" ht="15" x14ac:dyDescent="0.25">
      <c r="A10648" s="250"/>
      <c r="B10648" s="250"/>
      <c r="C10648" s="250"/>
      <c r="D10648" s="250"/>
      <c r="E10648" s="250"/>
      <c r="F10648" s="250"/>
    </row>
    <row r="10649" spans="1:6" ht="15" x14ac:dyDescent="0.25">
      <c r="A10649" s="250"/>
      <c r="B10649" s="250"/>
      <c r="C10649" s="250"/>
      <c r="D10649" s="250"/>
      <c r="E10649" s="250"/>
      <c r="F10649" s="250"/>
    </row>
    <row r="10650" spans="1:6" ht="15" x14ac:dyDescent="0.25">
      <c r="A10650" s="250"/>
      <c r="B10650" s="250"/>
      <c r="C10650" s="250"/>
      <c r="D10650" s="250"/>
      <c r="E10650" s="250"/>
      <c r="F10650" s="250"/>
    </row>
    <row r="10651" spans="1:6" ht="15" x14ac:dyDescent="0.25">
      <c r="A10651" s="250"/>
      <c r="B10651" s="250"/>
      <c r="C10651" s="250"/>
      <c r="D10651" s="250"/>
      <c r="E10651" s="250"/>
      <c r="F10651" s="250"/>
    </row>
    <row r="10652" spans="1:6" ht="15" x14ac:dyDescent="0.25">
      <c r="A10652" s="250"/>
      <c r="B10652" s="250"/>
      <c r="C10652" s="250"/>
      <c r="D10652" s="250"/>
      <c r="E10652" s="250"/>
      <c r="F10652" s="250"/>
    </row>
    <row r="10653" spans="1:6" ht="15" x14ac:dyDescent="0.25">
      <c r="A10653" s="250"/>
      <c r="B10653" s="250"/>
      <c r="C10653" s="250"/>
      <c r="D10653" s="250"/>
      <c r="E10653" s="250"/>
      <c r="F10653" s="250"/>
    </row>
    <row r="10654" spans="1:6" ht="15" x14ac:dyDescent="0.25">
      <c r="A10654" s="250"/>
      <c r="B10654" s="250"/>
      <c r="C10654" s="250"/>
      <c r="D10654" s="250"/>
      <c r="E10654" s="250"/>
      <c r="F10654" s="250"/>
    </row>
    <row r="10655" spans="1:6" ht="15" x14ac:dyDescent="0.25">
      <c r="A10655" s="250"/>
      <c r="B10655" s="250"/>
      <c r="C10655" s="250"/>
      <c r="D10655" s="250"/>
      <c r="E10655" s="250"/>
      <c r="F10655" s="250"/>
    </row>
    <row r="10656" spans="1:6" ht="15" x14ac:dyDescent="0.25">
      <c r="A10656" s="250"/>
      <c r="B10656" s="250"/>
      <c r="C10656" s="250"/>
      <c r="D10656" s="250"/>
      <c r="E10656" s="250"/>
      <c r="F10656" s="250"/>
    </row>
    <row r="10657" spans="1:6" ht="15" x14ac:dyDescent="0.25">
      <c r="A10657" s="250"/>
      <c r="B10657" s="250"/>
      <c r="C10657" s="250"/>
      <c r="D10657" s="250"/>
      <c r="E10657" s="250"/>
      <c r="F10657" s="250"/>
    </row>
    <row r="10658" spans="1:6" ht="15" x14ac:dyDescent="0.25">
      <c r="A10658" s="250"/>
      <c r="B10658" s="250"/>
      <c r="C10658" s="250"/>
      <c r="D10658" s="250"/>
      <c r="E10658" s="250"/>
      <c r="F10658" s="250"/>
    </row>
    <row r="10659" spans="1:6" ht="15" x14ac:dyDescent="0.25">
      <c r="A10659" s="250"/>
      <c r="B10659" s="250"/>
      <c r="C10659" s="250"/>
      <c r="D10659" s="250"/>
      <c r="E10659" s="250"/>
      <c r="F10659" s="250"/>
    </row>
    <row r="10660" spans="1:6" ht="15" x14ac:dyDescent="0.25">
      <c r="A10660" s="250"/>
      <c r="B10660" s="250"/>
      <c r="C10660" s="250"/>
      <c r="D10660" s="250"/>
      <c r="E10660" s="250"/>
      <c r="F10660" s="250"/>
    </row>
    <row r="10661" spans="1:6" ht="15" x14ac:dyDescent="0.25">
      <c r="A10661" s="250"/>
      <c r="B10661" s="250"/>
      <c r="C10661" s="250"/>
      <c r="D10661" s="250"/>
      <c r="E10661" s="250"/>
      <c r="F10661" s="250"/>
    </row>
    <row r="10662" spans="1:6" ht="15" x14ac:dyDescent="0.25">
      <c r="A10662" s="250"/>
      <c r="B10662" s="250"/>
      <c r="C10662" s="250"/>
      <c r="D10662" s="250"/>
      <c r="E10662" s="250"/>
      <c r="F10662" s="250"/>
    </row>
    <row r="10663" spans="1:6" ht="15" x14ac:dyDescent="0.25">
      <c r="A10663" s="250"/>
      <c r="B10663" s="250"/>
      <c r="C10663" s="250"/>
      <c r="D10663" s="250"/>
      <c r="E10663" s="250"/>
      <c r="F10663" s="250"/>
    </row>
    <row r="10664" spans="1:6" ht="15" x14ac:dyDescent="0.25">
      <c r="A10664" s="250"/>
      <c r="B10664" s="250"/>
      <c r="C10664" s="250"/>
      <c r="D10664" s="250"/>
      <c r="E10664" s="250"/>
      <c r="F10664" s="250"/>
    </row>
    <row r="10665" spans="1:6" ht="15" x14ac:dyDescent="0.25">
      <c r="A10665" s="250"/>
      <c r="B10665" s="250"/>
      <c r="C10665" s="250"/>
      <c r="D10665" s="250"/>
      <c r="E10665" s="250"/>
      <c r="F10665" s="250"/>
    </row>
    <row r="10666" spans="1:6" ht="15" x14ac:dyDescent="0.25">
      <c r="A10666" s="250"/>
      <c r="B10666" s="250"/>
      <c r="C10666" s="250"/>
      <c r="D10666" s="250"/>
      <c r="E10666" s="250"/>
      <c r="F10666" s="250"/>
    </row>
    <row r="10667" spans="1:6" ht="15" x14ac:dyDescent="0.25">
      <c r="A10667" s="250"/>
      <c r="B10667" s="250"/>
      <c r="C10667" s="250"/>
      <c r="D10667" s="250"/>
      <c r="E10667" s="250"/>
      <c r="F10667" s="250"/>
    </row>
    <row r="10668" spans="1:6" ht="15" x14ac:dyDescent="0.25">
      <c r="A10668" s="250"/>
      <c r="B10668" s="250"/>
      <c r="C10668" s="250"/>
      <c r="D10668" s="250"/>
      <c r="E10668" s="250"/>
      <c r="F10668" s="250"/>
    </row>
    <row r="10669" spans="1:6" ht="15" x14ac:dyDescent="0.25">
      <c r="A10669" s="250"/>
      <c r="B10669" s="250"/>
      <c r="C10669" s="250"/>
      <c r="D10669" s="250"/>
      <c r="E10669" s="250"/>
      <c r="F10669" s="250"/>
    </row>
    <row r="10670" spans="1:6" ht="15" x14ac:dyDescent="0.25">
      <c r="A10670" s="250"/>
      <c r="B10670" s="250"/>
      <c r="C10670" s="250"/>
      <c r="D10670" s="250"/>
      <c r="E10670" s="250"/>
      <c r="F10670" s="250"/>
    </row>
    <row r="10671" spans="1:6" ht="15" x14ac:dyDescent="0.25">
      <c r="A10671" s="250"/>
      <c r="B10671" s="250"/>
      <c r="C10671" s="250"/>
      <c r="D10671" s="250"/>
      <c r="E10671" s="250"/>
      <c r="F10671" s="250"/>
    </row>
    <row r="10672" spans="1:6" ht="15" x14ac:dyDescent="0.25">
      <c r="A10672" s="250"/>
      <c r="B10672" s="250"/>
      <c r="C10672" s="250"/>
      <c r="D10672" s="250"/>
      <c r="E10672" s="250"/>
      <c r="F10672" s="250"/>
    </row>
    <row r="10673" spans="1:6" ht="15" x14ac:dyDescent="0.25">
      <c r="A10673" s="250"/>
      <c r="B10673" s="250"/>
      <c r="C10673" s="250"/>
      <c r="D10673" s="250"/>
      <c r="E10673" s="250"/>
      <c r="F10673" s="250"/>
    </row>
    <row r="10674" spans="1:6" ht="15" x14ac:dyDescent="0.25">
      <c r="A10674" s="250"/>
      <c r="B10674" s="250"/>
      <c r="C10674" s="250"/>
      <c r="D10674" s="250"/>
      <c r="E10674" s="250"/>
      <c r="F10674" s="250"/>
    </row>
    <row r="10675" spans="1:6" ht="15" x14ac:dyDescent="0.25">
      <c r="A10675" s="250"/>
      <c r="B10675" s="250"/>
      <c r="C10675" s="250"/>
      <c r="D10675" s="250"/>
      <c r="E10675" s="250"/>
      <c r="F10675" s="250"/>
    </row>
    <row r="10676" spans="1:6" ht="15" x14ac:dyDescent="0.25">
      <c r="A10676" s="250"/>
      <c r="B10676" s="250"/>
      <c r="C10676" s="250"/>
      <c r="D10676" s="250"/>
      <c r="E10676" s="250"/>
      <c r="F10676" s="250"/>
    </row>
    <row r="10677" spans="1:6" ht="15" x14ac:dyDescent="0.25">
      <c r="A10677" s="250"/>
      <c r="B10677" s="250"/>
      <c r="C10677" s="250"/>
      <c r="D10677" s="250"/>
      <c r="E10677" s="250"/>
      <c r="F10677" s="250"/>
    </row>
    <row r="10678" spans="1:6" ht="15" x14ac:dyDescent="0.25">
      <c r="A10678" s="250"/>
      <c r="B10678" s="250"/>
      <c r="C10678" s="250"/>
      <c r="D10678" s="250"/>
      <c r="E10678" s="250"/>
      <c r="F10678" s="250"/>
    </row>
    <row r="10679" spans="1:6" ht="15" x14ac:dyDescent="0.25">
      <c r="A10679" s="250"/>
      <c r="B10679" s="250"/>
      <c r="C10679" s="250"/>
      <c r="D10679" s="250"/>
      <c r="E10679" s="250"/>
      <c r="F10679" s="250"/>
    </row>
    <row r="10680" spans="1:6" ht="15" x14ac:dyDescent="0.25">
      <c r="A10680" s="250"/>
      <c r="B10680" s="250"/>
      <c r="C10680" s="250"/>
      <c r="D10680" s="250"/>
      <c r="E10680" s="250"/>
      <c r="F10680" s="250"/>
    </row>
    <row r="10681" spans="1:6" ht="15" x14ac:dyDescent="0.25">
      <c r="A10681" s="250"/>
      <c r="B10681" s="250"/>
      <c r="C10681" s="250"/>
      <c r="D10681" s="250"/>
      <c r="E10681" s="250"/>
      <c r="F10681" s="250"/>
    </row>
    <row r="10682" spans="1:6" ht="15" x14ac:dyDescent="0.25">
      <c r="A10682" s="250"/>
      <c r="B10682" s="250"/>
      <c r="C10682" s="250"/>
      <c r="D10682" s="250"/>
      <c r="E10682" s="250"/>
      <c r="F10682" s="250"/>
    </row>
    <row r="10683" spans="1:6" ht="15" x14ac:dyDescent="0.25">
      <c r="A10683" s="250"/>
      <c r="B10683" s="250"/>
      <c r="C10683" s="250"/>
      <c r="D10683" s="250"/>
      <c r="E10683" s="250"/>
      <c r="F10683" s="250"/>
    </row>
    <row r="10684" spans="1:6" ht="15" x14ac:dyDescent="0.25">
      <c r="A10684" s="250"/>
      <c r="B10684" s="250"/>
      <c r="C10684" s="250"/>
      <c r="D10684" s="250"/>
      <c r="E10684" s="250"/>
      <c r="F10684" s="250"/>
    </row>
    <row r="10685" spans="1:6" ht="15" x14ac:dyDescent="0.25">
      <c r="A10685" s="250"/>
      <c r="B10685" s="250"/>
      <c r="C10685" s="250"/>
      <c r="D10685" s="250"/>
      <c r="E10685" s="250"/>
      <c r="F10685" s="250"/>
    </row>
    <row r="10686" spans="1:6" ht="15" x14ac:dyDescent="0.25">
      <c r="A10686" s="250"/>
      <c r="B10686" s="250"/>
      <c r="C10686" s="250"/>
      <c r="D10686" s="250"/>
      <c r="E10686" s="250"/>
      <c r="F10686" s="250"/>
    </row>
    <row r="10687" spans="1:6" ht="15" x14ac:dyDescent="0.25">
      <c r="A10687" s="250"/>
      <c r="B10687" s="250"/>
      <c r="C10687" s="250"/>
      <c r="D10687" s="250"/>
      <c r="E10687" s="250"/>
      <c r="F10687" s="250"/>
    </row>
    <row r="10688" spans="1:6" ht="15" x14ac:dyDescent="0.25">
      <c r="A10688" s="250"/>
      <c r="B10688" s="250"/>
      <c r="C10688" s="250"/>
      <c r="D10688" s="250"/>
      <c r="E10688" s="250"/>
      <c r="F10688" s="250"/>
    </row>
    <row r="10689" spans="1:6" ht="15" x14ac:dyDescent="0.25">
      <c r="A10689" s="250"/>
      <c r="B10689" s="250"/>
      <c r="C10689" s="250"/>
      <c r="D10689" s="250"/>
      <c r="E10689" s="250"/>
      <c r="F10689" s="250"/>
    </row>
    <row r="10690" spans="1:6" ht="15" x14ac:dyDescent="0.25">
      <c r="A10690" s="250"/>
      <c r="B10690" s="250"/>
      <c r="C10690" s="250"/>
      <c r="D10690" s="250"/>
      <c r="E10690" s="250"/>
      <c r="F10690" s="250"/>
    </row>
    <row r="10691" spans="1:6" ht="15" x14ac:dyDescent="0.25">
      <c r="A10691" s="250"/>
      <c r="B10691" s="250"/>
      <c r="C10691" s="250"/>
      <c r="D10691" s="250"/>
      <c r="E10691" s="250"/>
      <c r="F10691" s="250"/>
    </row>
    <row r="10692" spans="1:6" ht="15" x14ac:dyDescent="0.25">
      <c r="A10692" s="250"/>
      <c r="B10692" s="250"/>
      <c r="C10692" s="250"/>
      <c r="D10692" s="250"/>
      <c r="E10692" s="250"/>
      <c r="F10692" s="250"/>
    </row>
    <row r="10693" spans="1:6" ht="15" x14ac:dyDescent="0.25">
      <c r="A10693" s="250"/>
      <c r="B10693" s="250"/>
      <c r="C10693" s="250"/>
      <c r="D10693" s="250"/>
      <c r="E10693" s="250"/>
      <c r="F10693" s="250"/>
    </row>
    <row r="10694" spans="1:6" ht="15" x14ac:dyDescent="0.25">
      <c r="A10694" s="250"/>
      <c r="B10694" s="250"/>
      <c r="C10694" s="250"/>
      <c r="D10694" s="250"/>
      <c r="E10694" s="250"/>
      <c r="F10694" s="250"/>
    </row>
    <row r="10695" spans="1:6" ht="15" x14ac:dyDescent="0.25">
      <c r="A10695" s="250"/>
      <c r="B10695" s="250"/>
      <c r="C10695" s="250"/>
      <c r="D10695" s="250"/>
      <c r="E10695" s="250"/>
      <c r="F10695" s="250"/>
    </row>
    <row r="10696" spans="1:6" ht="15" x14ac:dyDescent="0.25">
      <c r="A10696" s="250"/>
      <c r="B10696" s="250"/>
      <c r="C10696" s="250"/>
      <c r="D10696" s="250"/>
      <c r="E10696" s="250"/>
      <c r="F10696" s="250"/>
    </row>
    <row r="10697" spans="1:6" ht="15" x14ac:dyDescent="0.25">
      <c r="A10697" s="250"/>
      <c r="B10697" s="250"/>
      <c r="C10697" s="250"/>
      <c r="D10697" s="250"/>
      <c r="E10697" s="250"/>
      <c r="F10697" s="250"/>
    </row>
    <row r="10698" spans="1:6" ht="15" x14ac:dyDescent="0.25">
      <c r="A10698" s="250"/>
      <c r="B10698" s="250"/>
      <c r="C10698" s="250"/>
      <c r="D10698" s="250"/>
      <c r="E10698" s="250"/>
      <c r="F10698" s="250"/>
    </row>
    <row r="10699" spans="1:6" ht="15" x14ac:dyDescent="0.25">
      <c r="A10699" s="250"/>
      <c r="B10699" s="250"/>
      <c r="C10699" s="250"/>
      <c r="D10699" s="250"/>
      <c r="E10699" s="250"/>
      <c r="F10699" s="250"/>
    </row>
    <row r="10700" spans="1:6" ht="15" x14ac:dyDescent="0.25">
      <c r="A10700" s="250"/>
      <c r="B10700" s="250"/>
      <c r="C10700" s="250"/>
      <c r="D10700" s="250"/>
      <c r="E10700" s="250"/>
      <c r="F10700" s="250"/>
    </row>
    <row r="10701" spans="1:6" ht="15" x14ac:dyDescent="0.25">
      <c r="A10701" s="250"/>
      <c r="B10701" s="250"/>
      <c r="C10701" s="250"/>
      <c r="D10701" s="250"/>
      <c r="E10701" s="250"/>
      <c r="F10701" s="250"/>
    </row>
    <row r="10702" spans="1:6" ht="15" x14ac:dyDescent="0.25">
      <c r="A10702" s="250"/>
      <c r="B10702" s="250"/>
      <c r="C10702" s="250"/>
      <c r="D10702" s="250"/>
      <c r="E10702" s="250"/>
      <c r="F10702" s="250"/>
    </row>
    <row r="10703" spans="1:6" ht="15" x14ac:dyDescent="0.25">
      <c r="A10703" s="250"/>
      <c r="B10703" s="250"/>
      <c r="C10703" s="250"/>
      <c r="D10703" s="250"/>
      <c r="E10703" s="250"/>
      <c r="F10703" s="250"/>
    </row>
    <row r="10704" spans="1:6" ht="15" x14ac:dyDescent="0.25">
      <c r="A10704" s="250"/>
      <c r="B10704" s="250"/>
      <c r="C10704" s="250"/>
      <c r="D10704" s="250"/>
      <c r="E10704" s="250"/>
      <c r="F10704" s="250"/>
    </row>
    <row r="10705" spans="1:6" ht="15" x14ac:dyDescent="0.25">
      <c r="A10705" s="250"/>
      <c r="B10705" s="250"/>
      <c r="C10705" s="250"/>
      <c r="D10705" s="250"/>
      <c r="E10705" s="250"/>
      <c r="F10705" s="250"/>
    </row>
    <row r="10706" spans="1:6" ht="15" x14ac:dyDescent="0.25">
      <c r="A10706" s="250"/>
      <c r="B10706" s="250"/>
      <c r="C10706" s="250"/>
      <c r="D10706" s="250"/>
      <c r="E10706" s="250"/>
      <c r="F10706" s="250"/>
    </row>
    <row r="10707" spans="1:6" ht="15" x14ac:dyDescent="0.25">
      <c r="A10707" s="250"/>
      <c r="B10707" s="250"/>
      <c r="C10707" s="250"/>
      <c r="D10707" s="250"/>
      <c r="E10707" s="250"/>
      <c r="F10707" s="250"/>
    </row>
    <row r="10708" spans="1:6" ht="15" x14ac:dyDescent="0.25">
      <c r="A10708" s="250"/>
      <c r="B10708" s="250"/>
      <c r="C10708" s="250"/>
      <c r="D10708" s="250"/>
      <c r="E10708" s="250"/>
      <c r="F10708" s="250"/>
    </row>
    <row r="10709" spans="1:6" ht="15" x14ac:dyDescent="0.25">
      <c r="A10709" s="250"/>
      <c r="B10709" s="250"/>
      <c r="C10709" s="250"/>
      <c r="D10709" s="250"/>
      <c r="E10709" s="250"/>
      <c r="F10709" s="250"/>
    </row>
    <row r="10710" spans="1:6" ht="15" x14ac:dyDescent="0.25">
      <c r="A10710" s="250"/>
      <c r="B10710" s="250"/>
      <c r="C10710" s="250"/>
      <c r="D10710" s="250"/>
      <c r="E10710" s="250"/>
      <c r="F10710" s="250"/>
    </row>
    <row r="10711" spans="1:6" ht="15" x14ac:dyDescent="0.25">
      <c r="A10711" s="250"/>
      <c r="B10711" s="250"/>
      <c r="C10711" s="250"/>
      <c r="D10711" s="250"/>
      <c r="E10711" s="250"/>
      <c r="F10711" s="250"/>
    </row>
    <row r="10712" spans="1:6" ht="15" x14ac:dyDescent="0.25">
      <c r="A10712" s="250"/>
      <c r="B10712" s="250"/>
      <c r="C10712" s="250"/>
      <c r="D10712" s="250"/>
      <c r="E10712" s="250"/>
      <c r="F10712" s="250"/>
    </row>
    <row r="10713" spans="1:6" ht="15" x14ac:dyDescent="0.25">
      <c r="A10713" s="250"/>
      <c r="B10713" s="250"/>
      <c r="C10713" s="250"/>
      <c r="D10713" s="250"/>
      <c r="E10713" s="250"/>
      <c r="F10713" s="250"/>
    </row>
    <row r="10714" spans="1:6" ht="15" x14ac:dyDescent="0.25">
      <c r="A10714" s="250"/>
      <c r="B10714" s="250"/>
      <c r="C10714" s="250"/>
      <c r="D10714" s="250"/>
      <c r="E10714" s="250"/>
      <c r="F10714" s="250"/>
    </row>
    <row r="10715" spans="1:6" ht="15" x14ac:dyDescent="0.25">
      <c r="A10715" s="250"/>
      <c r="B10715" s="250"/>
      <c r="C10715" s="250"/>
      <c r="D10715" s="250"/>
      <c r="E10715" s="250"/>
      <c r="F10715" s="250"/>
    </row>
    <row r="10716" spans="1:6" ht="15" x14ac:dyDescent="0.25">
      <c r="A10716" s="250"/>
      <c r="B10716" s="250"/>
      <c r="C10716" s="250"/>
      <c r="D10716" s="250"/>
      <c r="E10716" s="250"/>
      <c r="F10716" s="250"/>
    </row>
    <row r="10717" spans="1:6" ht="15" x14ac:dyDescent="0.25">
      <c r="A10717" s="250"/>
      <c r="B10717" s="250"/>
      <c r="C10717" s="250"/>
      <c r="D10717" s="250"/>
      <c r="E10717" s="250"/>
      <c r="F10717" s="250"/>
    </row>
    <row r="10718" spans="1:6" ht="15" x14ac:dyDescent="0.25">
      <c r="A10718" s="250"/>
      <c r="B10718" s="250"/>
      <c r="C10718" s="250"/>
      <c r="D10718" s="250"/>
      <c r="E10718" s="250"/>
      <c r="F10718" s="250"/>
    </row>
    <row r="10719" spans="1:6" ht="15" x14ac:dyDescent="0.25">
      <c r="A10719" s="250"/>
      <c r="B10719" s="250"/>
      <c r="C10719" s="250"/>
      <c r="D10719" s="250"/>
      <c r="E10719" s="250"/>
      <c r="F10719" s="250"/>
    </row>
    <row r="10720" spans="1:6" ht="15" x14ac:dyDescent="0.25">
      <c r="A10720" s="250"/>
      <c r="B10720" s="250"/>
      <c r="C10720" s="250"/>
      <c r="D10720" s="250"/>
      <c r="E10720" s="250"/>
      <c r="F10720" s="250"/>
    </row>
    <row r="10721" spans="1:6" ht="15" x14ac:dyDescent="0.25">
      <c r="A10721" s="250"/>
      <c r="B10721" s="250"/>
      <c r="C10721" s="250"/>
      <c r="D10721" s="250"/>
      <c r="E10721" s="250"/>
      <c r="F10721" s="250"/>
    </row>
    <row r="10722" spans="1:6" ht="15" x14ac:dyDescent="0.25">
      <c r="A10722" s="250"/>
      <c r="B10722" s="250"/>
      <c r="C10722" s="250"/>
      <c r="D10722" s="250"/>
      <c r="E10722" s="250"/>
      <c r="F10722" s="250"/>
    </row>
    <row r="10723" spans="1:6" ht="15" x14ac:dyDescent="0.25">
      <c r="A10723" s="250"/>
      <c r="B10723" s="250"/>
      <c r="C10723" s="250"/>
      <c r="D10723" s="250"/>
      <c r="E10723" s="250"/>
      <c r="F10723" s="250"/>
    </row>
    <row r="10724" spans="1:6" ht="15" x14ac:dyDescent="0.25">
      <c r="A10724" s="250"/>
      <c r="B10724" s="250"/>
      <c r="C10724" s="250"/>
      <c r="D10724" s="250"/>
      <c r="E10724" s="250"/>
      <c r="F10724" s="250"/>
    </row>
    <row r="10725" spans="1:6" ht="15" x14ac:dyDescent="0.25">
      <c r="A10725" s="250"/>
      <c r="B10725" s="250"/>
      <c r="C10725" s="250"/>
      <c r="D10725" s="250"/>
      <c r="E10725" s="250"/>
      <c r="F10725" s="250"/>
    </row>
    <row r="10726" spans="1:6" ht="15" x14ac:dyDescent="0.25">
      <c r="A10726" s="250"/>
      <c r="B10726" s="250"/>
      <c r="C10726" s="250"/>
      <c r="D10726" s="250"/>
      <c r="E10726" s="250"/>
      <c r="F10726" s="250"/>
    </row>
    <row r="10727" spans="1:6" ht="15" x14ac:dyDescent="0.25">
      <c r="A10727" s="250"/>
      <c r="B10727" s="250"/>
      <c r="C10727" s="250"/>
      <c r="D10727" s="250"/>
      <c r="E10727" s="250"/>
      <c r="F10727" s="250"/>
    </row>
    <row r="10728" spans="1:6" ht="15" x14ac:dyDescent="0.25">
      <c r="A10728" s="250"/>
      <c r="B10728" s="250"/>
      <c r="C10728" s="250"/>
      <c r="D10728" s="250"/>
      <c r="E10728" s="250"/>
      <c r="F10728" s="250"/>
    </row>
    <row r="10729" spans="1:6" ht="15" x14ac:dyDescent="0.25">
      <c r="A10729" s="250"/>
      <c r="B10729" s="250"/>
      <c r="C10729" s="250"/>
      <c r="D10729" s="250"/>
      <c r="E10729" s="250"/>
      <c r="F10729" s="250"/>
    </row>
    <row r="10730" spans="1:6" ht="15" x14ac:dyDescent="0.25">
      <c r="A10730" s="250"/>
      <c r="B10730" s="250"/>
      <c r="C10730" s="250"/>
      <c r="D10730" s="250"/>
      <c r="E10730" s="250"/>
      <c r="F10730" s="250"/>
    </row>
    <row r="10731" spans="1:6" ht="15" x14ac:dyDescent="0.25">
      <c r="A10731" s="250"/>
      <c r="B10731" s="250"/>
      <c r="C10731" s="250"/>
      <c r="D10731" s="250"/>
      <c r="E10731" s="250"/>
      <c r="F10731" s="250"/>
    </row>
    <row r="10732" spans="1:6" ht="15" x14ac:dyDescent="0.25">
      <c r="A10732" s="250"/>
      <c r="B10732" s="250"/>
      <c r="C10732" s="250"/>
      <c r="D10732" s="250"/>
      <c r="E10732" s="250"/>
      <c r="F10732" s="250"/>
    </row>
    <row r="10733" spans="1:6" ht="15" x14ac:dyDescent="0.25">
      <c r="A10733" s="250"/>
      <c r="B10733" s="250"/>
      <c r="C10733" s="250"/>
      <c r="D10733" s="250"/>
      <c r="E10733" s="250"/>
      <c r="F10733" s="250"/>
    </row>
    <row r="10734" spans="1:6" ht="15" x14ac:dyDescent="0.25">
      <c r="A10734" s="250"/>
      <c r="B10734" s="250"/>
      <c r="C10734" s="250"/>
      <c r="D10734" s="250"/>
      <c r="E10734" s="250"/>
      <c r="F10734" s="250"/>
    </row>
    <row r="10735" spans="1:6" ht="15" x14ac:dyDescent="0.25">
      <c r="A10735" s="250"/>
      <c r="B10735" s="250"/>
      <c r="C10735" s="250"/>
      <c r="D10735" s="250"/>
      <c r="E10735" s="250"/>
      <c r="F10735" s="250"/>
    </row>
    <row r="10736" spans="1:6" ht="15" x14ac:dyDescent="0.25">
      <c r="A10736" s="250"/>
      <c r="B10736" s="250"/>
      <c r="C10736" s="250"/>
      <c r="D10736" s="250"/>
      <c r="E10736" s="250"/>
      <c r="F10736" s="250"/>
    </row>
    <row r="10737" spans="1:6" ht="15" x14ac:dyDescent="0.25">
      <c r="A10737" s="250"/>
      <c r="B10737" s="250"/>
      <c r="C10737" s="250"/>
      <c r="D10737" s="250"/>
      <c r="E10737" s="250"/>
      <c r="F10737" s="250"/>
    </row>
    <row r="10738" spans="1:6" ht="15" x14ac:dyDescent="0.25">
      <c r="A10738" s="250"/>
      <c r="B10738" s="250"/>
      <c r="C10738" s="250"/>
      <c r="D10738" s="250"/>
      <c r="E10738" s="250"/>
      <c r="F10738" s="250"/>
    </row>
    <row r="10739" spans="1:6" ht="15" x14ac:dyDescent="0.25">
      <c r="A10739" s="250"/>
      <c r="B10739" s="250"/>
      <c r="C10739" s="250"/>
      <c r="D10739" s="250"/>
      <c r="E10739" s="250"/>
      <c r="F10739" s="250"/>
    </row>
    <row r="10740" spans="1:6" ht="15" x14ac:dyDescent="0.25">
      <c r="A10740" s="250"/>
      <c r="B10740" s="250"/>
      <c r="C10740" s="250"/>
      <c r="D10740" s="250"/>
      <c r="E10740" s="250"/>
      <c r="F10740" s="250"/>
    </row>
    <row r="10741" spans="1:6" ht="15" x14ac:dyDescent="0.25">
      <c r="A10741" s="250"/>
      <c r="B10741" s="250"/>
      <c r="C10741" s="250"/>
      <c r="D10741" s="250"/>
      <c r="E10741" s="250"/>
      <c r="F10741" s="250"/>
    </row>
    <row r="10742" spans="1:6" ht="15" x14ac:dyDescent="0.25">
      <c r="A10742" s="250"/>
      <c r="B10742" s="250"/>
      <c r="C10742" s="250"/>
      <c r="D10742" s="250"/>
      <c r="E10742" s="250"/>
      <c r="F10742" s="250"/>
    </row>
    <row r="10743" spans="1:6" ht="15" x14ac:dyDescent="0.25">
      <c r="A10743" s="250"/>
      <c r="B10743" s="250"/>
      <c r="C10743" s="250"/>
      <c r="D10743" s="250"/>
      <c r="E10743" s="250"/>
      <c r="F10743" s="250"/>
    </row>
    <row r="10744" spans="1:6" ht="15" x14ac:dyDescent="0.25">
      <c r="A10744" s="250"/>
      <c r="B10744" s="250"/>
      <c r="C10744" s="250"/>
      <c r="D10744" s="250"/>
      <c r="E10744" s="250"/>
      <c r="F10744" s="250"/>
    </row>
    <row r="10745" spans="1:6" ht="15" x14ac:dyDescent="0.25">
      <c r="A10745" s="250"/>
      <c r="B10745" s="250"/>
      <c r="C10745" s="250"/>
      <c r="D10745" s="250"/>
      <c r="E10745" s="250"/>
      <c r="F10745" s="250"/>
    </row>
    <row r="10746" spans="1:6" ht="15" x14ac:dyDescent="0.25">
      <c r="A10746" s="250"/>
      <c r="B10746" s="250"/>
      <c r="C10746" s="250"/>
      <c r="D10746" s="250"/>
      <c r="E10746" s="250"/>
      <c r="F10746" s="250"/>
    </row>
    <row r="10747" spans="1:6" ht="15" x14ac:dyDescent="0.25">
      <c r="A10747" s="250"/>
      <c r="B10747" s="250"/>
      <c r="C10747" s="250"/>
      <c r="D10747" s="250"/>
      <c r="E10747" s="250"/>
      <c r="F10747" s="250"/>
    </row>
    <row r="10748" spans="1:6" ht="15" x14ac:dyDescent="0.25">
      <c r="A10748" s="250"/>
      <c r="B10748" s="250"/>
      <c r="C10748" s="250"/>
      <c r="D10748" s="250"/>
      <c r="E10748" s="250"/>
      <c r="F10748" s="250"/>
    </row>
    <row r="10749" spans="1:6" ht="15" x14ac:dyDescent="0.25">
      <c r="A10749" s="250"/>
      <c r="B10749" s="250"/>
      <c r="C10749" s="250"/>
      <c r="D10749" s="250"/>
      <c r="E10749" s="250"/>
      <c r="F10749" s="250"/>
    </row>
    <row r="10750" spans="1:6" ht="15" x14ac:dyDescent="0.25">
      <c r="A10750" s="250"/>
      <c r="B10750" s="250"/>
      <c r="C10750" s="250"/>
      <c r="D10750" s="250"/>
      <c r="E10750" s="250"/>
      <c r="F10750" s="250"/>
    </row>
    <row r="10751" spans="1:6" ht="15" x14ac:dyDescent="0.25">
      <c r="A10751" s="250"/>
      <c r="B10751" s="250"/>
      <c r="C10751" s="250"/>
      <c r="D10751" s="250"/>
      <c r="E10751" s="250"/>
      <c r="F10751" s="250"/>
    </row>
    <row r="10752" spans="1:6" ht="15" x14ac:dyDescent="0.25">
      <c r="A10752" s="250"/>
      <c r="B10752" s="250"/>
      <c r="C10752" s="250"/>
      <c r="D10752" s="250"/>
      <c r="E10752" s="250"/>
      <c r="F10752" s="250"/>
    </row>
    <row r="10753" spans="1:6" ht="15" x14ac:dyDescent="0.25">
      <c r="A10753" s="250"/>
      <c r="B10753" s="250"/>
      <c r="C10753" s="250"/>
      <c r="D10753" s="250"/>
      <c r="E10753" s="250"/>
      <c r="F10753" s="250"/>
    </row>
    <row r="10754" spans="1:6" ht="15" x14ac:dyDescent="0.25">
      <c r="A10754" s="250"/>
      <c r="B10754" s="250"/>
      <c r="C10754" s="250"/>
      <c r="D10754" s="250"/>
      <c r="E10754" s="250"/>
      <c r="F10754" s="250"/>
    </row>
    <row r="10755" spans="1:6" ht="15" x14ac:dyDescent="0.25">
      <c r="A10755" s="250"/>
      <c r="B10755" s="250"/>
      <c r="C10755" s="250"/>
      <c r="D10755" s="250"/>
      <c r="E10755" s="250"/>
      <c r="F10755" s="250"/>
    </row>
    <row r="10756" spans="1:6" ht="15" x14ac:dyDescent="0.25">
      <c r="A10756" s="250"/>
      <c r="B10756" s="250"/>
      <c r="C10756" s="250"/>
      <c r="D10756" s="250"/>
      <c r="E10756" s="250"/>
      <c r="F10756" s="250"/>
    </row>
    <row r="10757" spans="1:6" ht="15" x14ac:dyDescent="0.25">
      <c r="A10757" s="250"/>
      <c r="B10757" s="250"/>
      <c r="C10757" s="250"/>
      <c r="D10757" s="250"/>
      <c r="E10757" s="250"/>
      <c r="F10757" s="250"/>
    </row>
    <row r="10758" spans="1:6" ht="15" x14ac:dyDescent="0.25">
      <c r="A10758" s="250"/>
      <c r="B10758" s="250"/>
      <c r="C10758" s="250"/>
      <c r="D10758" s="250"/>
      <c r="E10758" s="250"/>
      <c r="F10758" s="250"/>
    </row>
    <row r="10759" spans="1:6" ht="15" x14ac:dyDescent="0.25">
      <c r="A10759" s="250"/>
      <c r="B10759" s="250"/>
      <c r="C10759" s="250"/>
      <c r="D10759" s="250"/>
      <c r="E10759" s="250"/>
      <c r="F10759" s="250"/>
    </row>
    <row r="10760" spans="1:6" ht="15" x14ac:dyDescent="0.25">
      <c r="A10760" s="250"/>
      <c r="B10760" s="250"/>
      <c r="C10760" s="250"/>
      <c r="D10760" s="250"/>
      <c r="E10760" s="250"/>
      <c r="F10760" s="250"/>
    </row>
    <row r="10761" spans="1:6" ht="15" x14ac:dyDescent="0.25">
      <c r="A10761" s="250"/>
      <c r="B10761" s="250"/>
      <c r="C10761" s="250"/>
      <c r="D10761" s="250"/>
      <c r="E10761" s="250"/>
      <c r="F10761" s="250"/>
    </row>
    <row r="10762" spans="1:6" ht="15" x14ac:dyDescent="0.25">
      <c r="A10762" s="250"/>
      <c r="B10762" s="250"/>
      <c r="C10762" s="250"/>
      <c r="D10762" s="250"/>
      <c r="E10762" s="250"/>
      <c r="F10762" s="250"/>
    </row>
    <row r="10763" spans="1:6" ht="15" x14ac:dyDescent="0.25">
      <c r="A10763" s="250"/>
      <c r="B10763" s="250"/>
      <c r="C10763" s="250"/>
      <c r="D10763" s="250"/>
      <c r="E10763" s="250"/>
      <c r="F10763" s="250"/>
    </row>
    <row r="10764" spans="1:6" ht="15" x14ac:dyDescent="0.25">
      <c r="A10764" s="250"/>
      <c r="B10764" s="250"/>
      <c r="C10764" s="250"/>
      <c r="D10764" s="250"/>
      <c r="E10764" s="250"/>
      <c r="F10764" s="250"/>
    </row>
    <row r="10765" spans="1:6" ht="15" x14ac:dyDescent="0.25">
      <c r="A10765" s="250"/>
      <c r="B10765" s="250"/>
      <c r="C10765" s="250"/>
      <c r="D10765" s="250"/>
      <c r="E10765" s="250"/>
      <c r="F10765" s="250"/>
    </row>
    <row r="10766" spans="1:6" ht="15" x14ac:dyDescent="0.25">
      <c r="A10766" s="250"/>
      <c r="B10766" s="250"/>
      <c r="C10766" s="250"/>
      <c r="D10766" s="250"/>
      <c r="E10766" s="250"/>
      <c r="F10766" s="250"/>
    </row>
    <row r="10767" spans="1:6" ht="15" x14ac:dyDescent="0.25">
      <c r="A10767" s="250"/>
      <c r="B10767" s="250"/>
      <c r="C10767" s="250"/>
      <c r="D10767" s="250"/>
      <c r="E10767" s="250"/>
      <c r="F10767" s="250"/>
    </row>
    <row r="10768" spans="1:6" ht="15" x14ac:dyDescent="0.25">
      <c r="A10768" s="250"/>
      <c r="B10768" s="250"/>
      <c r="C10768" s="250"/>
      <c r="D10768" s="250"/>
      <c r="E10768" s="250"/>
      <c r="F10768" s="250"/>
    </row>
    <row r="10769" spans="1:6" ht="15" x14ac:dyDescent="0.25">
      <c r="A10769" s="250"/>
      <c r="B10769" s="250"/>
      <c r="C10769" s="250"/>
      <c r="D10769" s="250"/>
      <c r="E10769" s="250"/>
      <c r="F10769" s="250"/>
    </row>
    <row r="10770" spans="1:6" ht="15" x14ac:dyDescent="0.25">
      <c r="A10770" s="250"/>
      <c r="B10770" s="250"/>
      <c r="C10770" s="250"/>
      <c r="D10770" s="250"/>
      <c r="E10770" s="250"/>
      <c r="F10770" s="250"/>
    </row>
    <row r="10771" spans="1:6" ht="15" x14ac:dyDescent="0.25">
      <c r="A10771" s="250"/>
      <c r="B10771" s="250"/>
      <c r="C10771" s="250"/>
      <c r="D10771" s="250"/>
      <c r="E10771" s="250"/>
      <c r="F10771" s="250"/>
    </row>
    <row r="10772" spans="1:6" ht="15" x14ac:dyDescent="0.25">
      <c r="A10772" s="250"/>
      <c r="B10772" s="250"/>
      <c r="C10772" s="250"/>
      <c r="D10772" s="250"/>
      <c r="E10772" s="250"/>
      <c r="F10772" s="250"/>
    </row>
    <row r="10773" spans="1:6" ht="15" x14ac:dyDescent="0.25">
      <c r="A10773" s="250"/>
      <c r="B10773" s="250"/>
      <c r="C10773" s="250"/>
      <c r="D10773" s="250"/>
      <c r="E10773" s="250"/>
      <c r="F10773" s="250"/>
    </row>
    <row r="10774" spans="1:6" ht="15" x14ac:dyDescent="0.25">
      <c r="A10774" s="250"/>
      <c r="B10774" s="250"/>
      <c r="C10774" s="250"/>
      <c r="D10774" s="250"/>
      <c r="E10774" s="250"/>
      <c r="F10774" s="250"/>
    </row>
    <row r="10775" spans="1:6" ht="15" x14ac:dyDescent="0.25">
      <c r="A10775" s="250"/>
      <c r="B10775" s="250"/>
      <c r="C10775" s="250"/>
      <c r="D10775" s="250"/>
      <c r="E10775" s="250"/>
      <c r="F10775" s="250"/>
    </row>
    <row r="10776" spans="1:6" ht="15" x14ac:dyDescent="0.25">
      <c r="A10776" s="250"/>
      <c r="B10776" s="250"/>
      <c r="C10776" s="250"/>
      <c r="D10776" s="250"/>
      <c r="E10776" s="250"/>
      <c r="F10776" s="250"/>
    </row>
    <row r="10777" spans="1:6" ht="15" x14ac:dyDescent="0.25">
      <c r="A10777" s="250"/>
      <c r="B10777" s="250"/>
      <c r="C10777" s="250"/>
      <c r="D10777" s="250"/>
      <c r="E10777" s="250"/>
      <c r="F10777" s="250"/>
    </row>
    <row r="10778" spans="1:6" ht="15" x14ac:dyDescent="0.25">
      <c r="A10778" s="250"/>
      <c r="B10778" s="250"/>
      <c r="C10778" s="250"/>
      <c r="D10778" s="250"/>
      <c r="E10778" s="250"/>
      <c r="F10778" s="250"/>
    </row>
    <row r="10779" spans="1:6" ht="15" x14ac:dyDescent="0.25">
      <c r="A10779" s="250"/>
      <c r="B10779" s="250"/>
      <c r="C10779" s="250"/>
      <c r="D10779" s="250"/>
      <c r="E10779" s="250"/>
      <c r="F10779" s="250"/>
    </row>
    <row r="10780" spans="1:6" ht="15" x14ac:dyDescent="0.25">
      <c r="A10780" s="250"/>
      <c r="B10780" s="250"/>
      <c r="C10780" s="250"/>
      <c r="D10780" s="250"/>
      <c r="E10780" s="250"/>
      <c r="F10780" s="250"/>
    </row>
    <row r="10781" spans="1:6" ht="15" x14ac:dyDescent="0.25">
      <c r="A10781" s="250"/>
      <c r="B10781" s="250"/>
      <c r="C10781" s="250"/>
      <c r="D10781" s="250"/>
      <c r="E10781" s="250"/>
      <c r="F10781" s="250"/>
    </row>
    <row r="10782" spans="1:6" ht="15" x14ac:dyDescent="0.25">
      <c r="A10782" s="250"/>
      <c r="B10782" s="250"/>
      <c r="C10782" s="250"/>
      <c r="D10782" s="250"/>
      <c r="E10782" s="250"/>
      <c r="F10782" s="250"/>
    </row>
    <row r="10783" spans="1:6" ht="15" x14ac:dyDescent="0.25">
      <c r="A10783" s="250"/>
      <c r="B10783" s="250"/>
      <c r="C10783" s="250"/>
      <c r="D10783" s="250"/>
      <c r="E10783" s="250"/>
      <c r="F10783" s="250"/>
    </row>
    <row r="10784" spans="1:6" ht="15" x14ac:dyDescent="0.25">
      <c r="A10784" s="250"/>
      <c r="B10784" s="250"/>
      <c r="C10784" s="250"/>
      <c r="D10784" s="250"/>
      <c r="E10784" s="250"/>
      <c r="F10784" s="250"/>
    </row>
    <row r="10785" spans="1:6" ht="15" x14ac:dyDescent="0.25">
      <c r="A10785" s="250"/>
      <c r="B10785" s="250"/>
      <c r="C10785" s="250"/>
      <c r="D10785" s="250"/>
      <c r="E10785" s="250"/>
      <c r="F10785" s="250"/>
    </row>
    <row r="10786" spans="1:6" ht="15" x14ac:dyDescent="0.25">
      <c r="A10786" s="250"/>
      <c r="B10786" s="250"/>
      <c r="C10786" s="250"/>
      <c r="D10786" s="250"/>
      <c r="E10786" s="250"/>
      <c r="F10786" s="250"/>
    </row>
    <row r="10787" spans="1:6" ht="15" x14ac:dyDescent="0.25">
      <c r="A10787" s="250"/>
      <c r="B10787" s="250"/>
      <c r="C10787" s="250"/>
      <c r="D10787" s="250"/>
      <c r="E10787" s="250"/>
      <c r="F10787" s="250"/>
    </row>
    <row r="10788" spans="1:6" ht="15" x14ac:dyDescent="0.25">
      <c r="A10788" s="250"/>
      <c r="B10788" s="250"/>
      <c r="C10788" s="250"/>
      <c r="D10788" s="250"/>
      <c r="E10788" s="250"/>
      <c r="F10788" s="250"/>
    </row>
    <row r="10789" spans="1:6" ht="15" x14ac:dyDescent="0.25">
      <c r="A10789" s="250"/>
      <c r="B10789" s="250"/>
      <c r="C10789" s="250"/>
      <c r="D10789" s="250"/>
      <c r="E10789" s="250"/>
      <c r="F10789" s="250"/>
    </row>
    <row r="10790" spans="1:6" ht="15" x14ac:dyDescent="0.25">
      <c r="A10790" s="250"/>
      <c r="B10790" s="250"/>
      <c r="C10790" s="250"/>
      <c r="D10790" s="250"/>
      <c r="E10790" s="250"/>
      <c r="F10790" s="250"/>
    </row>
    <row r="10791" spans="1:6" ht="15" x14ac:dyDescent="0.25">
      <c r="A10791" s="250"/>
      <c r="B10791" s="250"/>
      <c r="C10791" s="250"/>
      <c r="D10791" s="250"/>
      <c r="E10791" s="250"/>
      <c r="F10791" s="250"/>
    </row>
    <row r="10792" spans="1:6" ht="15" x14ac:dyDescent="0.25">
      <c r="A10792" s="250"/>
      <c r="B10792" s="250"/>
      <c r="C10792" s="250"/>
      <c r="D10792" s="250"/>
      <c r="E10792" s="250"/>
      <c r="F10792" s="250"/>
    </row>
    <row r="10793" spans="1:6" ht="15" x14ac:dyDescent="0.25">
      <c r="A10793" s="250"/>
      <c r="B10793" s="250"/>
      <c r="C10793" s="250"/>
      <c r="D10793" s="250"/>
      <c r="E10793" s="250"/>
      <c r="F10793" s="250"/>
    </row>
    <row r="10794" spans="1:6" ht="15" x14ac:dyDescent="0.25">
      <c r="A10794" s="250"/>
      <c r="B10794" s="250"/>
      <c r="C10794" s="250"/>
      <c r="D10794" s="250"/>
      <c r="E10794" s="250"/>
      <c r="F10794" s="250"/>
    </row>
    <row r="10795" spans="1:6" ht="15" x14ac:dyDescent="0.25">
      <c r="A10795" s="250"/>
      <c r="B10795" s="250"/>
      <c r="C10795" s="250"/>
      <c r="D10795" s="250"/>
      <c r="E10795" s="250"/>
      <c r="F10795" s="250"/>
    </row>
    <row r="10796" spans="1:6" ht="15" x14ac:dyDescent="0.25">
      <c r="A10796" s="250"/>
      <c r="B10796" s="250"/>
      <c r="C10796" s="250"/>
      <c r="D10796" s="250"/>
      <c r="E10796" s="250"/>
      <c r="F10796" s="250"/>
    </row>
    <row r="10797" spans="1:6" ht="15" x14ac:dyDescent="0.25">
      <c r="A10797" s="250"/>
      <c r="B10797" s="250"/>
      <c r="C10797" s="250"/>
      <c r="D10797" s="250"/>
      <c r="E10797" s="250"/>
      <c r="F10797" s="250"/>
    </row>
    <row r="10798" spans="1:6" ht="15" x14ac:dyDescent="0.25">
      <c r="A10798" s="250"/>
      <c r="B10798" s="250"/>
      <c r="C10798" s="250"/>
      <c r="D10798" s="250"/>
      <c r="E10798" s="250"/>
      <c r="F10798" s="250"/>
    </row>
    <row r="10799" spans="1:6" ht="15" x14ac:dyDescent="0.25">
      <c r="A10799" s="250"/>
      <c r="B10799" s="250"/>
      <c r="C10799" s="250"/>
      <c r="D10799" s="250"/>
      <c r="E10799" s="250"/>
      <c r="F10799" s="250"/>
    </row>
    <row r="10800" spans="1:6" ht="15" x14ac:dyDescent="0.25">
      <c r="A10800" s="250"/>
      <c r="B10800" s="250"/>
      <c r="C10800" s="250"/>
      <c r="D10800" s="250"/>
      <c r="E10800" s="250"/>
      <c r="F10800" s="250"/>
    </row>
    <row r="10801" spans="1:6" ht="15" x14ac:dyDescent="0.25">
      <c r="A10801" s="250"/>
      <c r="B10801" s="250"/>
      <c r="C10801" s="250"/>
      <c r="D10801" s="250"/>
      <c r="E10801" s="250"/>
      <c r="F10801" s="250"/>
    </row>
    <row r="10802" spans="1:6" ht="15" x14ac:dyDescent="0.25">
      <c r="A10802" s="250"/>
      <c r="B10802" s="250"/>
      <c r="C10802" s="250"/>
      <c r="D10802" s="250"/>
      <c r="E10802" s="250"/>
      <c r="F10802" s="250"/>
    </row>
    <row r="10803" spans="1:6" ht="15" x14ac:dyDescent="0.25">
      <c r="A10803" s="250"/>
      <c r="B10803" s="250"/>
      <c r="C10803" s="250"/>
      <c r="D10803" s="250"/>
      <c r="E10803" s="250"/>
      <c r="F10803" s="250"/>
    </row>
    <row r="10804" spans="1:6" ht="15" x14ac:dyDescent="0.25">
      <c r="A10804" s="250"/>
      <c r="B10804" s="250"/>
      <c r="C10804" s="250"/>
      <c r="D10804" s="250"/>
      <c r="E10804" s="250"/>
      <c r="F10804" s="250"/>
    </row>
    <row r="10805" spans="1:6" ht="15" x14ac:dyDescent="0.25">
      <c r="A10805" s="250"/>
      <c r="B10805" s="250"/>
      <c r="C10805" s="250"/>
      <c r="D10805" s="250"/>
      <c r="E10805" s="250"/>
      <c r="F10805" s="250"/>
    </row>
    <row r="10806" spans="1:6" ht="15" x14ac:dyDescent="0.25">
      <c r="A10806" s="250"/>
      <c r="B10806" s="250"/>
      <c r="C10806" s="250"/>
      <c r="D10806" s="250"/>
      <c r="E10806" s="250"/>
      <c r="F10806" s="250"/>
    </row>
    <row r="10807" spans="1:6" ht="15" x14ac:dyDescent="0.25">
      <c r="A10807" s="250"/>
      <c r="B10807" s="250"/>
      <c r="C10807" s="250"/>
      <c r="D10807" s="250"/>
      <c r="E10807" s="250"/>
      <c r="F10807" s="250"/>
    </row>
    <row r="10808" spans="1:6" ht="15" x14ac:dyDescent="0.25">
      <c r="A10808" s="250"/>
      <c r="B10808" s="250"/>
      <c r="C10808" s="250"/>
      <c r="D10808" s="250"/>
      <c r="E10808" s="250"/>
      <c r="F10808" s="250"/>
    </row>
    <row r="10809" spans="1:6" ht="15" x14ac:dyDescent="0.25">
      <c r="A10809" s="250"/>
      <c r="B10809" s="250"/>
      <c r="C10809" s="250"/>
      <c r="D10809" s="250"/>
      <c r="E10809" s="250"/>
      <c r="F10809" s="250"/>
    </row>
    <row r="10810" spans="1:6" ht="15" x14ac:dyDescent="0.25">
      <c r="A10810" s="250"/>
      <c r="B10810" s="250"/>
      <c r="C10810" s="250"/>
      <c r="D10810" s="250"/>
      <c r="E10810" s="250"/>
      <c r="F10810" s="250"/>
    </row>
    <row r="10811" spans="1:6" ht="15" x14ac:dyDescent="0.25">
      <c r="A10811" s="250"/>
      <c r="B10811" s="250"/>
      <c r="C10811" s="250"/>
      <c r="D10811" s="250"/>
      <c r="E10811" s="250"/>
      <c r="F10811" s="250"/>
    </row>
    <row r="10812" spans="1:6" ht="15" x14ac:dyDescent="0.25">
      <c r="A10812" s="250"/>
      <c r="B10812" s="250"/>
      <c r="C10812" s="250"/>
      <c r="D10812" s="250"/>
      <c r="E10812" s="250"/>
      <c r="F10812" s="250"/>
    </row>
    <row r="10813" spans="1:6" ht="15" x14ac:dyDescent="0.25">
      <c r="A10813" s="250"/>
      <c r="B10813" s="250"/>
      <c r="C10813" s="250"/>
      <c r="D10813" s="250"/>
      <c r="E10813" s="250"/>
      <c r="F10813" s="250"/>
    </row>
    <row r="10814" spans="1:6" ht="15" x14ac:dyDescent="0.25">
      <c r="A10814" s="250"/>
      <c r="B10814" s="250"/>
      <c r="C10814" s="250"/>
      <c r="D10814" s="250"/>
      <c r="E10814" s="250"/>
      <c r="F10814" s="250"/>
    </row>
    <row r="10815" spans="1:6" ht="15" x14ac:dyDescent="0.25">
      <c r="A10815" s="250"/>
      <c r="B10815" s="250"/>
      <c r="C10815" s="250"/>
      <c r="D10815" s="250"/>
      <c r="E10815" s="250"/>
      <c r="F10815" s="250"/>
    </row>
    <row r="10816" spans="1:6" ht="15" x14ac:dyDescent="0.25">
      <c r="A10816" s="250"/>
      <c r="B10816" s="250"/>
      <c r="C10816" s="250"/>
      <c r="D10816" s="250"/>
      <c r="E10816" s="250"/>
      <c r="F10816" s="250"/>
    </row>
    <row r="10817" spans="1:6" ht="15" x14ac:dyDescent="0.25">
      <c r="A10817" s="250"/>
      <c r="B10817" s="250"/>
      <c r="C10817" s="250"/>
      <c r="D10817" s="250"/>
      <c r="E10817" s="250"/>
      <c r="F10817" s="250"/>
    </row>
    <row r="10818" spans="1:6" ht="15" x14ac:dyDescent="0.25">
      <c r="A10818" s="250"/>
      <c r="B10818" s="250"/>
      <c r="C10818" s="250"/>
      <c r="D10818" s="250"/>
      <c r="E10818" s="250"/>
      <c r="F10818" s="250"/>
    </row>
    <row r="10819" spans="1:6" ht="15" x14ac:dyDescent="0.25">
      <c r="A10819" s="250"/>
      <c r="B10819" s="250"/>
      <c r="C10819" s="250"/>
      <c r="D10819" s="250"/>
      <c r="E10819" s="250"/>
      <c r="F10819" s="250"/>
    </row>
    <row r="10820" spans="1:6" ht="15" x14ac:dyDescent="0.25">
      <c r="A10820" s="250"/>
      <c r="B10820" s="250"/>
      <c r="C10820" s="250"/>
      <c r="D10820" s="250"/>
      <c r="E10820" s="250"/>
      <c r="F10820" s="250"/>
    </row>
    <row r="10821" spans="1:6" ht="15" x14ac:dyDescent="0.25">
      <c r="A10821" s="250"/>
      <c r="B10821" s="250"/>
      <c r="C10821" s="250"/>
      <c r="D10821" s="250"/>
      <c r="E10821" s="250"/>
      <c r="F10821" s="250"/>
    </row>
    <row r="10822" spans="1:6" ht="15" x14ac:dyDescent="0.25">
      <c r="A10822" s="250"/>
      <c r="B10822" s="250"/>
      <c r="C10822" s="250"/>
      <c r="D10822" s="250"/>
      <c r="E10822" s="250"/>
      <c r="F10822" s="250"/>
    </row>
    <row r="10823" spans="1:6" ht="15" x14ac:dyDescent="0.25">
      <c r="A10823" s="250"/>
      <c r="B10823" s="250"/>
      <c r="C10823" s="250"/>
      <c r="D10823" s="250"/>
      <c r="E10823" s="250"/>
      <c r="F10823" s="250"/>
    </row>
    <row r="10824" spans="1:6" ht="15" x14ac:dyDescent="0.25">
      <c r="A10824" s="250"/>
      <c r="B10824" s="250"/>
      <c r="C10824" s="250"/>
      <c r="D10824" s="250"/>
      <c r="E10824" s="250"/>
      <c r="F10824" s="250"/>
    </row>
    <row r="10825" spans="1:6" ht="15" x14ac:dyDescent="0.25">
      <c r="A10825" s="250"/>
      <c r="B10825" s="250"/>
      <c r="C10825" s="250"/>
      <c r="D10825" s="250"/>
      <c r="E10825" s="250"/>
      <c r="F10825" s="250"/>
    </row>
    <row r="10826" spans="1:6" ht="15" x14ac:dyDescent="0.25">
      <c r="A10826" s="250"/>
      <c r="B10826" s="250"/>
      <c r="C10826" s="250"/>
      <c r="D10826" s="250"/>
      <c r="E10826" s="250"/>
      <c r="F10826" s="250"/>
    </row>
    <row r="10827" spans="1:6" ht="15" x14ac:dyDescent="0.25">
      <c r="A10827" s="250"/>
      <c r="B10827" s="250"/>
      <c r="C10827" s="250"/>
      <c r="D10827" s="250"/>
      <c r="E10827" s="250"/>
      <c r="F10827" s="250"/>
    </row>
    <row r="10828" spans="1:6" ht="15" x14ac:dyDescent="0.25">
      <c r="A10828" s="250"/>
      <c r="B10828" s="250"/>
      <c r="C10828" s="250"/>
      <c r="D10828" s="250"/>
      <c r="E10828" s="250"/>
      <c r="F10828" s="250"/>
    </row>
    <row r="10829" spans="1:6" ht="15" x14ac:dyDescent="0.25">
      <c r="A10829" s="250"/>
      <c r="B10829" s="250"/>
      <c r="C10829" s="250"/>
      <c r="D10829" s="250"/>
      <c r="E10829" s="250"/>
      <c r="F10829" s="250"/>
    </row>
    <row r="10830" spans="1:6" ht="15" x14ac:dyDescent="0.25">
      <c r="A10830" s="250"/>
      <c r="B10830" s="250"/>
      <c r="C10830" s="250"/>
      <c r="D10830" s="250"/>
      <c r="E10830" s="250"/>
      <c r="F10830" s="250"/>
    </row>
    <row r="10831" spans="1:6" ht="15" x14ac:dyDescent="0.25">
      <c r="A10831" s="250"/>
      <c r="B10831" s="250"/>
      <c r="C10831" s="250"/>
      <c r="D10831" s="250"/>
      <c r="E10831" s="250"/>
      <c r="F10831" s="250"/>
    </row>
    <row r="10832" spans="1:6" ht="15" x14ac:dyDescent="0.25">
      <c r="A10832" s="250"/>
      <c r="B10832" s="250"/>
      <c r="C10832" s="250"/>
      <c r="D10832" s="250"/>
      <c r="E10832" s="250"/>
      <c r="F10832" s="250"/>
    </row>
    <row r="10833" spans="1:6" ht="15" x14ac:dyDescent="0.25">
      <c r="A10833" s="250"/>
      <c r="B10833" s="250"/>
      <c r="C10833" s="250"/>
      <c r="D10833" s="250"/>
      <c r="E10833" s="250"/>
      <c r="F10833" s="250"/>
    </row>
    <row r="10834" spans="1:6" ht="15" x14ac:dyDescent="0.25">
      <c r="A10834" s="250"/>
      <c r="B10834" s="250"/>
      <c r="C10834" s="250"/>
      <c r="D10834" s="250"/>
      <c r="E10834" s="250"/>
      <c r="F10834" s="250"/>
    </row>
    <row r="10835" spans="1:6" ht="15" x14ac:dyDescent="0.25">
      <c r="A10835" s="250"/>
      <c r="B10835" s="250"/>
      <c r="C10835" s="250"/>
      <c r="D10835" s="250"/>
      <c r="E10835" s="250"/>
      <c r="F10835" s="250"/>
    </row>
    <row r="10836" spans="1:6" ht="15" x14ac:dyDescent="0.25">
      <c r="A10836" s="250"/>
      <c r="B10836" s="250"/>
      <c r="C10836" s="250"/>
      <c r="D10836" s="250"/>
      <c r="E10836" s="250"/>
      <c r="F10836" s="250"/>
    </row>
    <row r="10837" spans="1:6" ht="15" x14ac:dyDescent="0.25">
      <c r="A10837" s="250"/>
      <c r="B10837" s="250"/>
      <c r="C10837" s="250"/>
      <c r="D10837" s="250"/>
      <c r="E10837" s="250"/>
      <c r="F10837" s="250"/>
    </row>
    <row r="10838" spans="1:6" ht="15" x14ac:dyDescent="0.25">
      <c r="A10838" s="250"/>
      <c r="B10838" s="250"/>
      <c r="C10838" s="250"/>
      <c r="D10838" s="250"/>
      <c r="E10838" s="250"/>
      <c r="F10838" s="250"/>
    </row>
    <row r="10839" spans="1:6" ht="15" x14ac:dyDescent="0.25">
      <c r="A10839" s="250"/>
      <c r="B10839" s="250"/>
      <c r="C10839" s="250"/>
      <c r="D10839" s="250"/>
      <c r="E10839" s="250"/>
      <c r="F10839" s="250"/>
    </row>
    <row r="10840" spans="1:6" ht="15" x14ac:dyDescent="0.25">
      <c r="A10840" s="250"/>
      <c r="B10840" s="250"/>
      <c r="C10840" s="250"/>
      <c r="D10840" s="250"/>
      <c r="E10840" s="250"/>
      <c r="F10840" s="250"/>
    </row>
    <row r="10841" spans="1:6" ht="15" x14ac:dyDescent="0.25">
      <c r="A10841" s="250"/>
      <c r="B10841" s="250"/>
      <c r="C10841" s="250"/>
      <c r="D10841" s="250"/>
      <c r="E10841" s="250"/>
      <c r="F10841" s="250"/>
    </row>
    <row r="10842" spans="1:6" ht="15" x14ac:dyDescent="0.25">
      <c r="A10842" s="250"/>
      <c r="B10842" s="250"/>
      <c r="C10842" s="250"/>
      <c r="D10842" s="250"/>
      <c r="E10842" s="250"/>
      <c r="F10842" s="250"/>
    </row>
    <row r="10843" spans="1:6" ht="15" x14ac:dyDescent="0.25">
      <c r="A10843" s="250"/>
      <c r="B10843" s="250"/>
      <c r="C10843" s="250"/>
      <c r="D10843" s="250"/>
      <c r="E10843" s="250"/>
      <c r="F10843" s="250"/>
    </row>
    <row r="10844" spans="1:6" ht="15" x14ac:dyDescent="0.25">
      <c r="A10844" s="250"/>
      <c r="B10844" s="250"/>
      <c r="C10844" s="250"/>
      <c r="D10844" s="250"/>
      <c r="E10844" s="250"/>
      <c r="F10844" s="250"/>
    </row>
    <row r="10845" spans="1:6" ht="15" x14ac:dyDescent="0.25">
      <c r="A10845" s="250"/>
      <c r="B10845" s="250"/>
      <c r="C10845" s="250"/>
      <c r="D10845" s="250"/>
      <c r="E10845" s="250"/>
      <c r="F10845" s="250"/>
    </row>
    <row r="10846" spans="1:6" ht="15" x14ac:dyDescent="0.25">
      <c r="A10846" s="250"/>
      <c r="B10846" s="250"/>
      <c r="C10846" s="250"/>
      <c r="D10846" s="250"/>
      <c r="E10846" s="250"/>
      <c r="F10846" s="250"/>
    </row>
    <row r="10847" spans="1:6" ht="15" x14ac:dyDescent="0.25">
      <c r="A10847" s="250"/>
      <c r="B10847" s="250"/>
      <c r="C10847" s="250"/>
      <c r="D10847" s="250"/>
      <c r="E10847" s="250"/>
      <c r="F10847" s="250"/>
    </row>
    <row r="10848" spans="1:6" ht="15" x14ac:dyDescent="0.25">
      <c r="A10848" s="250"/>
      <c r="B10848" s="250"/>
      <c r="C10848" s="250"/>
      <c r="D10848" s="250"/>
      <c r="E10848" s="250"/>
      <c r="F10848" s="250"/>
    </row>
    <row r="10849" spans="1:6" ht="15" x14ac:dyDescent="0.25">
      <c r="A10849" s="250"/>
      <c r="B10849" s="250"/>
      <c r="C10849" s="250"/>
      <c r="D10849" s="250"/>
      <c r="E10849" s="250"/>
      <c r="F10849" s="251"/>
    </row>
    <row r="10850" spans="1:6" ht="15" x14ac:dyDescent="0.25">
      <c r="A10850" s="250"/>
      <c r="B10850" s="250"/>
      <c r="C10850" s="250"/>
      <c r="D10850" s="250"/>
      <c r="E10850" s="250"/>
      <c r="F10850" s="251"/>
    </row>
    <row r="10851" spans="1:6" ht="15" x14ac:dyDescent="0.25">
      <c r="A10851" s="250"/>
      <c r="B10851" s="250"/>
      <c r="C10851" s="250"/>
      <c r="D10851" s="250"/>
      <c r="E10851" s="250"/>
      <c r="F10851" s="250"/>
    </row>
    <row r="10852" spans="1:6" ht="15" x14ac:dyDescent="0.25">
      <c r="A10852" s="250"/>
      <c r="B10852" s="250"/>
      <c r="C10852" s="250"/>
      <c r="D10852" s="250"/>
      <c r="E10852" s="250"/>
      <c r="F10852" s="250"/>
    </row>
    <row r="10853" spans="1:6" ht="15" x14ac:dyDescent="0.25">
      <c r="A10853" s="250"/>
      <c r="B10853" s="250"/>
      <c r="C10853" s="250"/>
      <c r="D10853" s="250"/>
      <c r="E10853" s="250"/>
      <c r="F10853" s="250"/>
    </row>
    <row r="10854" spans="1:6" ht="15" x14ac:dyDescent="0.25">
      <c r="A10854" s="250"/>
      <c r="B10854" s="250"/>
      <c r="C10854" s="250"/>
      <c r="D10854" s="250"/>
      <c r="E10854" s="250"/>
      <c r="F10854" s="250"/>
    </row>
    <row r="10855" spans="1:6" ht="15" x14ac:dyDescent="0.25">
      <c r="A10855" s="250"/>
      <c r="B10855" s="250"/>
      <c r="C10855" s="250"/>
      <c r="D10855" s="250"/>
      <c r="E10855" s="250"/>
      <c r="F10855" s="250"/>
    </row>
    <row r="10856" spans="1:6" ht="15" x14ac:dyDescent="0.25">
      <c r="A10856" s="250"/>
      <c r="B10856" s="250"/>
      <c r="C10856" s="250"/>
      <c r="D10856" s="250"/>
      <c r="E10856" s="250"/>
      <c r="F10856" s="250"/>
    </row>
    <row r="10857" spans="1:6" ht="15" x14ac:dyDescent="0.25">
      <c r="A10857" s="250"/>
      <c r="B10857" s="250"/>
      <c r="C10857" s="250"/>
      <c r="D10857" s="250"/>
      <c r="E10857" s="250"/>
      <c r="F10857" s="250"/>
    </row>
    <row r="10858" spans="1:6" ht="15" x14ac:dyDescent="0.25">
      <c r="A10858" s="250"/>
      <c r="B10858" s="250"/>
      <c r="C10858" s="250"/>
      <c r="D10858" s="250"/>
      <c r="E10858" s="250"/>
      <c r="F10858" s="250"/>
    </row>
    <row r="10859" spans="1:6" ht="15" x14ac:dyDescent="0.25">
      <c r="A10859" s="250"/>
      <c r="B10859" s="250"/>
      <c r="C10859" s="250"/>
      <c r="D10859" s="250"/>
      <c r="E10859" s="250"/>
      <c r="F10859" s="250"/>
    </row>
    <row r="10860" spans="1:6" ht="15" x14ac:dyDescent="0.25">
      <c r="A10860" s="250"/>
      <c r="B10860" s="250"/>
      <c r="C10860" s="250"/>
      <c r="D10860" s="250"/>
      <c r="E10860" s="250"/>
      <c r="F10860" s="250"/>
    </row>
    <row r="10861" spans="1:6" ht="15" x14ac:dyDescent="0.25">
      <c r="A10861" s="250"/>
      <c r="B10861" s="250"/>
      <c r="C10861" s="250"/>
      <c r="D10861" s="250"/>
      <c r="E10861" s="250"/>
      <c r="F10861" s="250"/>
    </row>
    <row r="10862" spans="1:6" ht="15" x14ac:dyDescent="0.25">
      <c r="A10862" s="250"/>
      <c r="B10862" s="250"/>
      <c r="C10862" s="250"/>
      <c r="D10862" s="250"/>
      <c r="E10862" s="250"/>
      <c r="F10862" s="250"/>
    </row>
    <row r="10863" spans="1:6" ht="15" x14ac:dyDescent="0.25">
      <c r="A10863" s="250"/>
      <c r="B10863" s="250"/>
      <c r="C10863" s="250"/>
      <c r="D10863" s="250"/>
      <c r="E10863" s="250"/>
      <c r="F10863" s="250"/>
    </row>
    <row r="10864" spans="1:6" ht="15" x14ac:dyDescent="0.25">
      <c r="A10864" s="250"/>
      <c r="B10864" s="250"/>
      <c r="C10864" s="250"/>
      <c r="D10864" s="250"/>
      <c r="E10864" s="250"/>
      <c r="F10864" s="250"/>
    </row>
    <row r="10865" spans="1:6" ht="15" x14ac:dyDescent="0.25">
      <c r="A10865" s="250"/>
      <c r="B10865" s="250"/>
      <c r="C10865" s="250"/>
      <c r="D10865" s="250"/>
      <c r="E10865" s="250"/>
      <c r="F10865" s="250"/>
    </row>
    <row r="10866" spans="1:6" ht="15" x14ac:dyDescent="0.25">
      <c r="A10866" s="250"/>
      <c r="B10866" s="250"/>
      <c r="C10866" s="250"/>
      <c r="D10866" s="250"/>
      <c r="E10866" s="250"/>
      <c r="F10866" s="250"/>
    </row>
    <row r="10867" spans="1:6" ht="15" x14ac:dyDescent="0.25">
      <c r="A10867" s="250"/>
      <c r="B10867" s="250"/>
      <c r="C10867" s="250"/>
      <c r="D10867" s="250"/>
      <c r="E10867" s="250"/>
      <c r="F10867" s="250"/>
    </row>
    <row r="10868" spans="1:6" ht="15" x14ac:dyDescent="0.25">
      <c r="A10868" s="250"/>
      <c r="B10868" s="250"/>
      <c r="C10868" s="250"/>
      <c r="D10868" s="250"/>
      <c r="E10868" s="250"/>
      <c r="F10868" s="250"/>
    </row>
    <row r="10869" spans="1:6" ht="15" x14ac:dyDescent="0.25">
      <c r="A10869" s="250"/>
      <c r="B10869" s="250"/>
      <c r="C10869" s="250"/>
      <c r="D10869" s="250"/>
      <c r="E10869" s="250"/>
      <c r="F10869" s="250"/>
    </row>
    <row r="10870" spans="1:6" ht="15" x14ac:dyDescent="0.25">
      <c r="A10870" s="250"/>
      <c r="B10870" s="250"/>
      <c r="C10870" s="250"/>
      <c r="D10870" s="250"/>
      <c r="E10870" s="250"/>
      <c r="F10870" s="250"/>
    </row>
    <row r="10871" spans="1:6" ht="15" x14ac:dyDescent="0.25">
      <c r="A10871" s="250"/>
      <c r="B10871" s="250"/>
      <c r="C10871" s="250"/>
      <c r="D10871" s="250"/>
      <c r="E10871" s="250"/>
      <c r="F10871" s="250"/>
    </row>
    <row r="10872" spans="1:6" ht="15" x14ac:dyDescent="0.25">
      <c r="A10872" s="250"/>
      <c r="B10872" s="250"/>
      <c r="C10872" s="250"/>
      <c r="D10872" s="250"/>
      <c r="E10872" s="250"/>
      <c r="F10872" s="250"/>
    </row>
    <row r="10873" spans="1:6" ht="15" x14ac:dyDescent="0.25">
      <c r="A10873" s="250"/>
      <c r="B10873" s="250"/>
      <c r="C10873" s="250"/>
      <c r="D10873" s="250"/>
      <c r="E10873" s="250"/>
      <c r="F10873" s="250"/>
    </row>
    <row r="10874" spans="1:6" ht="15" x14ac:dyDescent="0.25">
      <c r="A10874" s="250"/>
      <c r="B10874" s="250"/>
      <c r="C10874" s="250"/>
      <c r="D10874" s="250"/>
      <c r="E10874" s="250"/>
      <c r="F10874" s="250"/>
    </row>
    <row r="10875" spans="1:6" ht="15" x14ac:dyDescent="0.25">
      <c r="A10875" s="250"/>
      <c r="B10875" s="250"/>
      <c r="C10875" s="250"/>
      <c r="D10875" s="250"/>
      <c r="E10875" s="250"/>
      <c r="F10875" s="250"/>
    </row>
    <row r="10876" spans="1:6" ht="15" x14ac:dyDescent="0.25">
      <c r="A10876" s="250"/>
      <c r="B10876" s="250"/>
      <c r="C10876" s="250"/>
      <c r="D10876" s="250"/>
      <c r="E10876" s="250"/>
      <c r="F10876" s="250"/>
    </row>
    <row r="10877" spans="1:6" ht="15" x14ac:dyDescent="0.25">
      <c r="A10877" s="250"/>
      <c r="B10877" s="250"/>
      <c r="C10877" s="250"/>
      <c r="D10877" s="250"/>
      <c r="E10877" s="250"/>
      <c r="F10877" s="250"/>
    </row>
    <row r="10878" spans="1:6" ht="15" x14ac:dyDescent="0.25">
      <c r="A10878" s="250"/>
      <c r="B10878" s="250"/>
      <c r="C10878" s="250"/>
      <c r="D10878" s="250"/>
      <c r="E10878" s="250"/>
      <c r="F10878" s="250"/>
    </row>
    <row r="10879" spans="1:6" ht="15" x14ac:dyDescent="0.25">
      <c r="A10879" s="250"/>
      <c r="B10879" s="250"/>
      <c r="C10879" s="250"/>
      <c r="D10879" s="250"/>
      <c r="E10879" s="250"/>
      <c r="F10879" s="250"/>
    </row>
    <row r="10880" spans="1:6" ht="15" x14ac:dyDescent="0.25">
      <c r="A10880" s="250"/>
      <c r="B10880" s="250"/>
      <c r="C10880" s="250"/>
      <c r="D10880" s="250"/>
      <c r="E10880" s="250"/>
      <c r="F10880" s="250"/>
    </row>
    <row r="10881" spans="1:6" ht="15" x14ac:dyDescent="0.25">
      <c r="A10881" s="250"/>
      <c r="B10881" s="250"/>
      <c r="C10881" s="250"/>
      <c r="D10881" s="250"/>
      <c r="E10881" s="250"/>
      <c r="F10881" s="250"/>
    </row>
    <row r="10882" spans="1:6" ht="15" x14ac:dyDescent="0.25">
      <c r="A10882" s="250"/>
      <c r="B10882" s="250"/>
      <c r="C10882" s="250"/>
      <c r="D10882" s="250"/>
      <c r="E10882" s="250"/>
      <c r="F10882" s="250"/>
    </row>
    <row r="10883" spans="1:6" ht="15" x14ac:dyDescent="0.25">
      <c r="A10883" s="250"/>
      <c r="B10883" s="250"/>
      <c r="C10883" s="250"/>
      <c r="D10883" s="250"/>
      <c r="E10883" s="250"/>
      <c r="F10883" s="250"/>
    </row>
    <row r="10884" spans="1:6" ht="15" x14ac:dyDescent="0.25">
      <c r="A10884" s="250"/>
      <c r="B10884" s="250"/>
      <c r="C10884" s="250"/>
      <c r="D10884" s="250"/>
      <c r="E10884" s="250"/>
      <c r="F10884" s="250"/>
    </row>
    <row r="10885" spans="1:6" ht="15" x14ac:dyDescent="0.25">
      <c r="A10885" s="250"/>
      <c r="B10885" s="250"/>
      <c r="C10885" s="250"/>
      <c r="D10885" s="250"/>
      <c r="E10885" s="250"/>
      <c r="F10885" s="250"/>
    </row>
    <row r="10886" spans="1:6" ht="15" x14ac:dyDescent="0.25">
      <c r="A10886" s="250"/>
      <c r="B10886" s="250"/>
      <c r="C10886" s="250"/>
      <c r="D10886" s="250"/>
      <c r="E10886" s="250"/>
      <c r="F10886" s="250"/>
    </row>
    <row r="10887" spans="1:6" ht="15" x14ac:dyDescent="0.25">
      <c r="A10887" s="250"/>
      <c r="B10887" s="250"/>
      <c r="C10887" s="250"/>
      <c r="D10887" s="250"/>
      <c r="E10887" s="250"/>
      <c r="F10887" s="250"/>
    </row>
    <row r="10888" spans="1:6" ht="15" x14ac:dyDescent="0.25">
      <c r="A10888" s="250"/>
      <c r="B10888" s="250"/>
      <c r="C10888" s="250"/>
      <c r="D10888" s="250"/>
      <c r="E10888" s="250"/>
      <c r="F10888" s="250"/>
    </row>
    <row r="10889" spans="1:6" ht="15" x14ac:dyDescent="0.25">
      <c r="A10889" s="250"/>
      <c r="B10889" s="250"/>
      <c r="C10889" s="250"/>
      <c r="D10889" s="250"/>
      <c r="E10889" s="250"/>
      <c r="F10889" s="250"/>
    </row>
    <row r="10890" spans="1:6" ht="15" x14ac:dyDescent="0.25">
      <c r="A10890" s="250"/>
      <c r="B10890" s="250"/>
      <c r="C10890" s="250"/>
      <c r="D10890" s="250"/>
      <c r="E10890" s="250"/>
      <c r="F10890" s="250"/>
    </row>
    <row r="10891" spans="1:6" ht="15" x14ac:dyDescent="0.25">
      <c r="A10891" s="250"/>
      <c r="B10891" s="250"/>
      <c r="C10891" s="250"/>
      <c r="D10891" s="250"/>
      <c r="E10891" s="250"/>
      <c r="F10891" s="250"/>
    </row>
    <row r="10892" spans="1:6" ht="15" x14ac:dyDescent="0.25">
      <c r="A10892" s="250"/>
      <c r="B10892" s="250"/>
      <c r="C10892" s="250"/>
      <c r="D10892" s="250"/>
      <c r="E10892" s="250"/>
      <c r="F10892" s="250"/>
    </row>
    <row r="10893" spans="1:6" ht="15" x14ac:dyDescent="0.25">
      <c r="A10893" s="250"/>
      <c r="B10893" s="250"/>
      <c r="C10893" s="250"/>
      <c r="D10893" s="250"/>
      <c r="E10893" s="250"/>
      <c r="F10893" s="250"/>
    </row>
    <row r="10894" spans="1:6" ht="15" x14ac:dyDescent="0.25">
      <c r="A10894" s="250"/>
      <c r="B10894" s="250"/>
      <c r="C10894" s="250"/>
      <c r="D10894" s="250"/>
      <c r="E10894" s="250"/>
      <c r="F10894" s="250"/>
    </row>
    <row r="10895" spans="1:6" ht="15" x14ac:dyDescent="0.25">
      <c r="A10895" s="250"/>
      <c r="B10895" s="250"/>
      <c r="C10895" s="250"/>
      <c r="D10895" s="250"/>
      <c r="E10895" s="250"/>
      <c r="F10895" s="250"/>
    </row>
    <row r="10896" spans="1:6" ht="15" x14ac:dyDescent="0.25">
      <c r="A10896" s="250"/>
      <c r="B10896" s="250"/>
      <c r="C10896" s="250"/>
      <c r="D10896" s="250"/>
      <c r="E10896" s="250"/>
      <c r="F10896" s="250"/>
    </row>
    <row r="10897" spans="1:6" ht="15" x14ac:dyDescent="0.25">
      <c r="A10897" s="250"/>
      <c r="B10897" s="250"/>
      <c r="C10897" s="250"/>
      <c r="D10897" s="250"/>
      <c r="E10897" s="250"/>
      <c r="F10897" s="250"/>
    </row>
    <row r="10898" spans="1:6" ht="15" x14ac:dyDescent="0.25">
      <c r="A10898" s="250"/>
      <c r="B10898" s="250"/>
      <c r="C10898" s="250"/>
      <c r="D10898" s="250"/>
      <c r="E10898" s="250"/>
      <c r="F10898" s="250"/>
    </row>
    <row r="10899" spans="1:6" ht="15" x14ac:dyDescent="0.25">
      <c r="A10899" s="250"/>
      <c r="B10899" s="250"/>
      <c r="C10899" s="250"/>
      <c r="D10899" s="250"/>
      <c r="E10899" s="250"/>
      <c r="F10899" s="250"/>
    </row>
    <row r="10900" spans="1:6" ht="15" x14ac:dyDescent="0.25">
      <c r="A10900" s="250"/>
      <c r="B10900" s="250"/>
      <c r="C10900" s="250"/>
      <c r="D10900" s="250"/>
      <c r="E10900" s="250"/>
      <c r="F10900" s="250"/>
    </row>
    <row r="10901" spans="1:6" ht="15" x14ac:dyDescent="0.25">
      <c r="A10901" s="250"/>
      <c r="B10901" s="250"/>
      <c r="C10901" s="250"/>
      <c r="D10901" s="250"/>
      <c r="E10901" s="250"/>
      <c r="F10901" s="250"/>
    </row>
    <row r="10902" spans="1:6" ht="15" x14ac:dyDescent="0.25">
      <c r="A10902" s="250"/>
      <c r="B10902" s="250"/>
      <c r="C10902" s="250"/>
      <c r="D10902" s="250"/>
      <c r="E10902" s="250"/>
      <c r="F10902" s="250"/>
    </row>
    <row r="10903" spans="1:6" ht="15" x14ac:dyDescent="0.25">
      <c r="A10903" s="250"/>
      <c r="B10903" s="250"/>
      <c r="C10903" s="250"/>
      <c r="D10903" s="250"/>
      <c r="E10903" s="250"/>
      <c r="F10903" s="250"/>
    </row>
    <row r="10904" spans="1:6" ht="15" x14ac:dyDescent="0.25">
      <c r="A10904" s="250"/>
      <c r="B10904" s="250"/>
      <c r="C10904" s="250"/>
      <c r="D10904" s="250"/>
      <c r="E10904" s="250"/>
      <c r="F10904" s="250"/>
    </row>
    <row r="10905" spans="1:6" ht="15" x14ac:dyDescent="0.25">
      <c r="A10905" s="250"/>
      <c r="B10905" s="250"/>
      <c r="C10905" s="250"/>
      <c r="D10905" s="250"/>
      <c r="E10905" s="250"/>
      <c r="F10905" s="250"/>
    </row>
    <row r="10906" spans="1:6" ht="15" x14ac:dyDescent="0.25">
      <c r="A10906" s="250"/>
      <c r="B10906" s="250"/>
      <c r="C10906" s="250"/>
      <c r="D10906" s="250"/>
      <c r="E10906" s="250"/>
      <c r="F10906" s="250"/>
    </row>
    <row r="10907" spans="1:6" ht="15" x14ac:dyDescent="0.25">
      <c r="A10907" s="250"/>
      <c r="B10907" s="250"/>
      <c r="C10907" s="250"/>
      <c r="D10907" s="250"/>
      <c r="E10907" s="250"/>
      <c r="F10907" s="250"/>
    </row>
    <row r="10908" spans="1:6" ht="15" x14ac:dyDescent="0.25">
      <c r="A10908" s="250"/>
      <c r="B10908" s="250"/>
      <c r="C10908" s="250"/>
      <c r="D10908" s="250"/>
      <c r="E10908" s="250"/>
      <c r="F10908" s="250"/>
    </row>
    <row r="10909" spans="1:6" ht="15" x14ac:dyDescent="0.25">
      <c r="A10909" s="250"/>
      <c r="B10909" s="250"/>
      <c r="C10909" s="250"/>
      <c r="D10909" s="250"/>
      <c r="E10909" s="250"/>
      <c r="F10909" s="250"/>
    </row>
    <row r="10910" spans="1:6" ht="15" x14ac:dyDescent="0.25">
      <c r="A10910" s="250"/>
      <c r="B10910" s="250"/>
      <c r="C10910" s="250"/>
      <c r="D10910" s="250"/>
      <c r="E10910" s="250"/>
      <c r="F10910" s="250"/>
    </row>
    <row r="10911" spans="1:6" ht="15" x14ac:dyDescent="0.25">
      <c r="A10911" s="250"/>
      <c r="B10911" s="250"/>
      <c r="C10911" s="250"/>
      <c r="D10911" s="250"/>
      <c r="E10911" s="250"/>
      <c r="F10911" s="250"/>
    </row>
    <row r="10912" spans="1:6" ht="15" x14ac:dyDescent="0.25">
      <c r="A10912" s="250"/>
      <c r="B10912" s="250"/>
      <c r="C10912" s="250"/>
      <c r="D10912" s="250"/>
      <c r="E10912" s="250"/>
      <c r="F10912" s="250"/>
    </row>
    <row r="10913" spans="1:6" ht="15" x14ac:dyDescent="0.25">
      <c r="A10913" s="250"/>
      <c r="B10913" s="250"/>
      <c r="C10913" s="250"/>
      <c r="D10913" s="250"/>
      <c r="E10913" s="250"/>
      <c r="F10913" s="250"/>
    </row>
    <row r="10914" spans="1:6" ht="15" x14ac:dyDescent="0.25">
      <c r="A10914" s="250"/>
      <c r="B10914" s="250"/>
      <c r="C10914" s="250"/>
      <c r="D10914" s="250"/>
      <c r="E10914" s="250"/>
      <c r="F10914" s="250"/>
    </row>
    <row r="10915" spans="1:6" ht="15" x14ac:dyDescent="0.25">
      <c r="A10915" s="250"/>
      <c r="B10915" s="250"/>
      <c r="C10915" s="250"/>
      <c r="D10915" s="250"/>
      <c r="E10915" s="250"/>
      <c r="F10915" s="250"/>
    </row>
    <row r="10916" spans="1:6" ht="15" x14ac:dyDescent="0.25">
      <c r="A10916" s="250"/>
      <c r="B10916" s="250"/>
      <c r="C10916" s="250"/>
      <c r="D10916" s="250"/>
      <c r="E10916" s="250"/>
      <c r="F10916" s="250"/>
    </row>
    <row r="10917" spans="1:6" ht="15" x14ac:dyDescent="0.25">
      <c r="A10917" s="250"/>
      <c r="B10917" s="250"/>
      <c r="C10917" s="250"/>
      <c r="D10917" s="250"/>
      <c r="E10917" s="250"/>
      <c r="F10917" s="250"/>
    </row>
    <row r="10918" spans="1:6" ht="15" x14ac:dyDescent="0.25">
      <c r="A10918" s="250"/>
      <c r="B10918" s="250"/>
      <c r="C10918" s="250"/>
      <c r="D10918" s="250"/>
      <c r="E10918" s="250"/>
      <c r="F10918" s="250"/>
    </row>
    <row r="10919" spans="1:6" ht="15" x14ac:dyDescent="0.25">
      <c r="A10919" s="250"/>
      <c r="B10919" s="250"/>
      <c r="C10919" s="250"/>
      <c r="D10919" s="250"/>
      <c r="E10919" s="250"/>
      <c r="F10919" s="250"/>
    </row>
    <row r="10920" spans="1:6" ht="15" x14ac:dyDescent="0.25">
      <c r="A10920" s="250"/>
      <c r="B10920" s="250"/>
      <c r="C10920" s="250"/>
      <c r="D10920" s="250"/>
      <c r="E10920" s="250"/>
      <c r="F10920" s="250"/>
    </row>
    <row r="10921" spans="1:6" ht="15" x14ac:dyDescent="0.25">
      <c r="A10921" s="250"/>
      <c r="B10921" s="250"/>
      <c r="C10921" s="250"/>
      <c r="D10921" s="250"/>
      <c r="E10921" s="250"/>
      <c r="F10921" s="250"/>
    </row>
    <row r="10922" spans="1:6" ht="15" x14ac:dyDescent="0.25">
      <c r="A10922" s="250"/>
      <c r="B10922" s="250"/>
      <c r="C10922" s="250"/>
      <c r="D10922" s="250"/>
      <c r="E10922" s="250"/>
      <c r="F10922" s="250"/>
    </row>
    <row r="10923" spans="1:6" ht="15" x14ac:dyDescent="0.25">
      <c r="A10923" s="250"/>
      <c r="B10923" s="250"/>
      <c r="C10923" s="250"/>
      <c r="D10923" s="250"/>
      <c r="E10923" s="250"/>
      <c r="F10923" s="250"/>
    </row>
    <row r="10924" spans="1:6" ht="15" x14ac:dyDescent="0.25">
      <c r="A10924" s="250"/>
      <c r="B10924" s="250"/>
      <c r="C10924" s="250"/>
      <c r="D10924" s="250"/>
      <c r="E10924" s="250"/>
      <c r="F10924" s="250"/>
    </row>
    <row r="10925" spans="1:6" ht="15" x14ac:dyDescent="0.25">
      <c r="A10925" s="250"/>
      <c r="B10925" s="250"/>
      <c r="C10925" s="250"/>
      <c r="D10925" s="250"/>
      <c r="E10925" s="250"/>
      <c r="F10925" s="250"/>
    </row>
    <row r="10926" spans="1:6" ht="15" x14ac:dyDescent="0.25">
      <c r="A10926" s="250"/>
      <c r="B10926" s="250"/>
      <c r="C10926" s="250"/>
      <c r="D10926" s="250"/>
      <c r="E10926" s="250"/>
      <c r="F10926" s="250"/>
    </row>
    <row r="10927" spans="1:6" ht="15" x14ac:dyDescent="0.25">
      <c r="A10927" s="250"/>
      <c r="B10927" s="250"/>
      <c r="C10927" s="250"/>
      <c r="D10927" s="250"/>
      <c r="E10927" s="250"/>
      <c r="F10927" s="250"/>
    </row>
    <row r="10928" spans="1:6" ht="15" x14ac:dyDescent="0.25">
      <c r="A10928" s="250"/>
      <c r="B10928" s="250"/>
      <c r="C10928" s="250"/>
      <c r="D10928" s="250"/>
      <c r="E10928" s="250"/>
      <c r="F10928" s="250"/>
    </row>
    <row r="10929" spans="1:6" ht="15" x14ac:dyDescent="0.25">
      <c r="A10929" s="250"/>
      <c r="B10929" s="250"/>
      <c r="C10929" s="250"/>
      <c r="D10929" s="250"/>
      <c r="E10929" s="250"/>
      <c r="F10929" s="250"/>
    </row>
    <row r="10930" spans="1:6" ht="15" x14ac:dyDescent="0.25">
      <c r="A10930" s="250"/>
      <c r="B10930" s="250"/>
      <c r="C10930" s="250"/>
      <c r="D10930" s="250"/>
      <c r="E10930" s="250"/>
      <c r="F10930" s="250"/>
    </row>
    <row r="10931" spans="1:6" ht="15" x14ac:dyDescent="0.25">
      <c r="A10931" s="250"/>
      <c r="B10931" s="250"/>
      <c r="C10931" s="250"/>
      <c r="D10931" s="250"/>
      <c r="E10931" s="250"/>
      <c r="F10931" s="250"/>
    </row>
    <row r="10932" spans="1:6" ht="15" x14ac:dyDescent="0.25">
      <c r="A10932" s="250"/>
      <c r="B10932" s="250"/>
      <c r="C10932" s="250"/>
      <c r="D10932" s="250"/>
      <c r="E10932" s="250"/>
      <c r="F10932" s="250"/>
    </row>
    <row r="10933" spans="1:6" ht="15" x14ac:dyDescent="0.25">
      <c r="A10933" s="250"/>
      <c r="B10933" s="250"/>
      <c r="C10933" s="250"/>
      <c r="D10933" s="250"/>
      <c r="E10933" s="250"/>
      <c r="F10933" s="250"/>
    </row>
    <row r="10934" spans="1:6" ht="15" x14ac:dyDescent="0.25">
      <c r="A10934" s="250"/>
      <c r="B10934" s="250"/>
      <c r="C10934" s="250"/>
      <c r="D10934" s="250"/>
      <c r="E10934" s="250"/>
      <c r="F10934" s="250"/>
    </row>
    <row r="10935" spans="1:6" ht="15" x14ac:dyDescent="0.25">
      <c r="A10935" s="250"/>
      <c r="B10935" s="250"/>
      <c r="C10935" s="250"/>
      <c r="D10935" s="250"/>
      <c r="E10935" s="250"/>
      <c r="F10935" s="250"/>
    </row>
    <row r="10936" spans="1:6" ht="15" x14ac:dyDescent="0.25">
      <c r="A10936" s="250"/>
      <c r="B10936" s="250"/>
      <c r="C10936" s="250"/>
      <c r="D10936" s="250"/>
      <c r="E10936" s="250"/>
      <c r="F10936" s="250"/>
    </row>
    <row r="10937" spans="1:6" ht="15" x14ac:dyDescent="0.25">
      <c r="A10937" s="250"/>
      <c r="B10937" s="250"/>
      <c r="C10937" s="250"/>
      <c r="D10937" s="250"/>
      <c r="E10937" s="250"/>
      <c r="F10937" s="250"/>
    </row>
    <row r="10938" spans="1:6" ht="15" x14ac:dyDescent="0.25">
      <c r="A10938" s="250"/>
      <c r="B10938" s="250"/>
      <c r="C10938" s="250"/>
      <c r="D10938" s="250"/>
      <c r="E10938" s="250"/>
      <c r="F10938" s="250"/>
    </row>
    <row r="10939" spans="1:6" ht="15" x14ac:dyDescent="0.25">
      <c r="A10939" s="250"/>
      <c r="B10939" s="250"/>
      <c r="C10939" s="250"/>
      <c r="D10939" s="250"/>
      <c r="E10939" s="250"/>
      <c r="F10939" s="250"/>
    </row>
    <row r="10940" spans="1:6" ht="15" x14ac:dyDescent="0.25">
      <c r="A10940" s="250"/>
      <c r="B10940" s="250"/>
      <c r="C10940" s="250"/>
      <c r="D10940" s="250"/>
      <c r="E10940" s="250"/>
      <c r="F10940" s="250"/>
    </row>
    <row r="10941" spans="1:6" ht="15" x14ac:dyDescent="0.25">
      <c r="A10941" s="250"/>
      <c r="B10941" s="250"/>
      <c r="C10941" s="250"/>
      <c r="D10941" s="250"/>
      <c r="E10941" s="250"/>
      <c r="F10941" s="250"/>
    </row>
    <row r="10942" spans="1:6" ht="15" x14ac:dyDescent="0.25">
      <c r="A10942" s="250"/>
      <c r="B10942" s="250"/>
      <c r="C10942" s="250"/>
      <c r="D10942" s="250"/>
      <c r="E10942" s="250"/>
      <c r="F10942" s="250"/>
    </row>
    <row r="10943" spans="1:6" ht="15" x14ac:dyDescent="0.25">
      <c r="A10943" s="250"/>
      <c r="B10943" s="250"/>
      <c r="C10943" s="250"/>
      <c r="D10943" s="250"/>
      <c r="E10943" s="250"/>
      <c r="F10943" s="250"/>
    </row>
    <row r="10944" spans="1:6" ht="15" x14ac:dyDescent="0.25">
      <c r="A10944" s="250"/>
      <c r="B10944" s="250"/>
      <c r="C10944" s="250"/>
      <c r="D10944" s="250"/>
      <c r="E10944" s="250"/>
      <c r="F10944" s="250"/>
    </row>
    <row r="10945" spans="1:6" ht="15" x14ac:dyDescent="0.25">
      <c r="A10945" s="250"/>
      <c r="B10945" s="250"/>
      <c r="C10945" s="250"/>
      <c r="D10945" s="250"/>
      <c r="E10945" s="250"/>
      <c r="F10945" s="250"/>
    </row>
    <row r="10946" spans="1:6" ht="15" x14ac:dyDescent="0.25">
      <c r="A10946" s="250"/>
      <c r="B10946" s="250"/>
      <c r="C10946" s="250"/>
      <c r="D10946" s="250"/>
      <c r="E10946" s="250"/>
      <c r="F10946" s="250"/>
    </row>
    <row r="10947" spans="1:6" ht="15" x14ac:dyDescent="0.25">
      <c r="A10947" s="250"/>
      <c r="B10947" s="250"/>
      <c r="C10947" s="250"/>
      <c r="D10947" s="250"/>
      <c r="E10947" s="250"/>
      <c r="F10947" s="250"/>
    </row>
    <row r="10948" spans="1:6" ht="15" x14ac:dyDescent="0.25">
      <c r="A10948" s="250"/>
      <c r="B10948" s="250"/>
      <c r="C10948" s="250"/>
      <c r="D10948" s="250"/>
      <c r="E10948" s="250"/>
      <c r="F10948" s="250"/>
    </row>
    <row r="10949" spans="1:6" ht="15" x14ac:dyDescent="0.25">
      <c r="A10949" s="250"/>
      <c r="B10949" s="250"/>
      <c r="C10949" s="250"/>
      <c r="D10949" s="250"/>
      <c r="E10949" s="250"/>
      <c r="F10949" s="250"/>
    </row>
    <row r="10950" spans="1:6" ht="15" x14ac:dyDescent="0.25">
      <c r="A10950" s="250"/>
      <c r="B10950" s="250"/>
      <c r="C10950" s="250"/>
      <c r="D10950" s="250"/>
      <c r="E10950" s="250"/>
      <c r="F10950" s="250"/>
    </row>
    <row r="10951" spans="1:6" ht="15" x14ac:dyDescent="0.25">
      <c r="A10951" s="250"/>
      <c r="B10951" s="250"/>
      <c r="C10951" s="250"/>
      <c r="D10951" s="250"/>
      <c r="E10951" s="250"/>
      <c r="F10951" s="250"/>
    </row>
    <row r="10952" spans="1:6" ht="15" x14ac:dyDescent="0.25">
      <c r="A10952" s="250"/>
      <c r="B10952" s="250"/>
      <c r="C10952" s="250"/>
      <c r="D10952" s="250"/>
      <c r="E10952" s="250"/>
      <c r="F10952" s="250"/>
    </row>
    <row r="10953" spans="1:6" ht="15" x14ac:dyDescent="0.25">
      <c r="A10953" s="250"/>
      <c r="B10953" s="250"/>
      <c r="C10953" s="250"/>
      <c r="D10953" s="250"/>
      <c r="E10953" s="250"/>
      <c r="F10953" s="250"/>
    </row>
    <row r="10954" spans="1:6" ht="15" x14ac:dyDescent="0.25">
      <c r="A10954" s="250"/>
      <c r="B10954" s="250"/>
      <c r="C10954" s="250"/>
      <c r="D10954" s="250"/>
      <c r="E10954" s="250"/>
      <c r="F10954" s="250"/>
    </row>
    <row r="10955" spans="1:6" ht="15" x14ac:dyDescent="0.25">
      <c r="A10955" s="250"/>
      <c r="B10955" s="250"/>
      <c r="C10955" s="250"/>
      <c r="D10955" s="250"/>
      <c r="E10955" s="250"/>
      <c r="F10955" s="250"/>
    </row>
    <row r="10956" spans="1:6" ht="15" x14ac:dyDescent="0.25">
      <c r="A10956" s="250"/>
      <c r="B10956" s="250"/>
      <c r="C10956" s="250"/>
      <c r="D10956" s="250"/>
      <c r="E10956" s="250"/>
      <c r="F10956" s="250"/>
    </row>
    <row r="10957" spans="1:6" ht="15" x14ac:dyDescent="0.25">
      <c r="A10957" s="250"/>
      <c r="B10957" s="250"/>
      <c r="C10957" s="250"/>
      <c r="D10957" s="250"/>
      <c r="E10957" s="250"/>
      <c r="F10957" s="250"/>
    </row>
    <row r="10958" spans="1:6" ht="15" x14ac:dyDescent="0.25">
      <c r="A10958" s="250"/>
      <c r="B10958" s="250"/>
      <c r="C10958" s="250"/>
      <c r="D10958" s="250"/>
      <c r="E10958" s="250"/>
      <c r="F10958" s="250"/>
    </row>
    <row r="10959" spans="1:6" ht="15" x14ac:dyDescent="0.25">
      <c r="A10959" s="250"/>
      <c r="B10959" s="250"/>
      <c r="C10959" s="250"/>
      <c r="D10959" s="250"/>
      <c r="E10959" s="250"/>
      <c r="F10959" s="250"/>
    </row>
    <row r="10960" spans="1:6" ht="15" x14ac:dyDescent="0.25">
      <c r="A10960" s="250"/>
      <c r="B10960" s="250"/>
      <c r="C10960" s="250"/>
      <c r="D10960" s="250"/>
      <c r="E10960" s="250"/>
      <c r="F10960" s="250"/>
    </row>
    <row r="10961" spans="1:6" ht="15" x14ac:dyDescent="0.25">
      <c r="A10961" s="250"/>
      <c r="B10961" s="250"/>
      <c r="C10961" s="250"/>
      <c r="D10961" s="250"/>
      <c r="E10961" s="250"/>
      <c r="F10961" s="250"/>
    </row>
    <row r="10962" spans="1:6" ht="15" x14ac:dyDescent="0.25">
      <c r="A10962" s="250"/>
      <c r="B10962" s="250"/>
      <c r="C10962" s="250"/>
      <c r="D10962" s="250"/>
      <c r="E10962" s="250"/>
      <c r="F10962" s="250"/>
    </row>
    <row r="10963" spans="1:6" ht="15" x14ac:dyDescent="0.25">
      <c r="A10963" s="250"/>
      <c r="B10963" s="250"/>
      <c r="C10963" s="250"/>
      <c r="D10963" s="250"/>
      <c r="E10963" s="250"/>
      <c r="F10963" s="250"/>
    </row>
    <row r="10964" spans="1:6" ht="15" x14ac:dyDescent="0.25">
      <c r="A10964" s="250"/>
      <c r="B10964" s="250"/>
      <c r="C10964" s="250"/>
      <c r="D10964" s="250"/>
      <c r="E10964" s="250"/>
      <c r="F10964" s="250"/>
    </row>
    <row r="10965" spans="1:6" ht="15" x14ac:dyDescent="0.25">
      <c r="A10965" s="250"/>
      <c r="B10965" s="250"/>
      <c r="C10965" s="250"/>
      <c r="D10965" s="250"/>
      <c r="E10965" s="250"/>
      <c r="F10965" s="250"/>
    </row>
    <row r="10966" spans="1:6" ht="15" x14ac:dyDescent="0.25">
      <c r="A10966" s="250"/>
      <c r="B10966" s="250"/>
      <c r="C10966" s="250"/>
      <c r="D10966" s="250"/>
      <c r="E10966" s="250"/>
      <c r="F10966" s="250"/>
    </row>
    <row r="10967" spans="1:6" ht="15" x14ac:dyDescent="0.25">
      <c r="A10967" s="250"/>
      <c r="B10967" s="250"/>
      <c r="C10967" s="250"/>
      <c r="D10967" s="250"/>
      <c r="E10967" s="250"/>
      <c r="F10967" s="250"/>
    </row>
    <row r="10968" spans="1:6" ht="15" x14ac:dyDescent="0.25">
      <c r="A10968" s="250"/>
      <c r="B10968" s="250"/>
      <c r="C10968" s="250"/>
      <c r="D10968" s="250"/>
      <c r="E10968" s="250"/>
      <c r="F10968" s="250"/>
    </row>
    <row r="10969" spans="1:6" ht="15" x14ac:dyDescent="0.25">
      <c r="A10969" s="250"/>
      <c r="B10969" s="250"/>
      <c r="C10969" s="250"/>
      <c r="D10969" s="250"/>
      <c r="E10969" s="250"/>
      <c r="F10969" s="250"/>
    </row>
    <row r="10970" spans="1:6" ht="15" x14ac:dyDescent="0.25">
      <c r="A10970" s="250"/>
      <c r="B10970" s="250"/>
      <c r="C10970" s="250"/>
      <c r="D10970" s="250"/>
      <c r="E10970" s="250"/>
      <c r="F10970" s="250"/>
    </row>
    <row r="10971" spans="1:6" ht="15" x14ac:dyDescent="0.25">
      <c r="A10971" s="250"/>
      <c r="B10971" s="250"/>
      <c r="C10971" s="250"/>
      <c r="D10971" s="250"/>
      <c r="E10971" s="250"/>
      <c r="F10971" s="250"/>
    </row>
    <row r="10972" spans="1:6" ht="15" x14ac:dyDescent="0.25">
      <c r="A10972" s="250"/>
      <c r="B10972" s="250"/>
      <c r="C10972" s="250"/>
      <c r="D10972" s="250"/>
      <c r="E10972" s="250"/>
      <c r="F10972" s="250"/>
    </row>
    <row r="10973" spans="1:6" ht="15" x14ac:dyDescent="0.25">
      <c r="A10973" s="250"/>
      <c r="B10973" s="250"/>
      <c r="C10973" s="250"/>
      <c r="D10973" s="250"/>
      <c r="E10973" s="250"/>
      <c r="F10973" s="250"/>
    </row>
    <row r="10974" spans="1:6" ht="15" x14ac:dyDescent="0.25">
      <c r="A10974" s="250"/>
      <c r="B10974" s="250"/>
      <c r="C10974" s="250"/>
      <c r="D10974" s="250"/>
      <c r="E10974" s="250"/>
      <c r="F10974" s="250"/>
    </row>
    <row r="10975" spans="1:6" ht="15" x14ac:dyDescent="0.25">
      <c r="A10975" s="250"/>
      <c r="B10975" s="250"/>
      <c r="C10975" s="250"/>
      <c r="D10975" s="250"/>
      <c r="E10975" s="250"/>
      <c r="F10975" s="250"/>
    </row>
    <row r="10976" spans="1:6" ht="15" x14ac:dyDescent="0.25">
      <c r="A10976" s="250"/>
      <c r="B10976" s="250"/>
      <c r="C10976" s="250"/>
      <c r="D10976" s="250"/>
      <c r="E10976" s="250"/>
      <c r="F10976" s="250"/>
    </row>
    <row r="10977" spans="1:6" ht="15" x14ac:dyDescent="0.25">
      <c r="A10977" s="250"/>
      <c r="B10977" s="250"/>
      <c r="C10977" s="250"/>
      <c r="D10977" s="250"/>
      <c r="E10977" s="250"/>
      <c r="F10977" s="250"/>
    </row>
    <row r="10978" spans="1:6" ht="15" x14ac:dyDescent="0.25">
      <c r="A10978" s="250"/>
      <c r="B10978" s="250"/>
      <c r="C10978" s="250"/>
      <c r="D10978" s="250"/>
      <c r="E10978" s="250"/>
      <c r="F10978" s="250"/>
    </row>
    <row r="10979" spans="1:6" ht="15" x14ac:dyDescent="0.25">
      <c r="A10979" s="250"/>
      <c r="B10979" s="250"/>
      <c r="C10979" s="250"/>
      <c r="D10979" s="250"/>
      <c r="E10979" s="250"/>
      <c r="F10979" s="250"/>
    </row>
    <row r="10980" spans="1:6" ht="15" x14ac:dyDescent="0.25">
      <c r="A10980" s="250"/>
      <c r="B10980" s="250"/>
      <c r="C10980" s="250"/>
      <c r="D10980" s="250"/>
      <c r="E10980" s="250"/>
      <c r="F10980" s="250"/>
    </row>
    <row r="10981" spans="1:6" ht="15" x14ac:dyDescent="0.25">
      <c r="A10981" s="250"/>
      <c r="B10981" s="250"/>
      <c r="C10981" s="250"/>
      <c r="D10981" s="250"/>
      <c r="E10981" s="250"/>
      <c r="F10981" s="250"/>
    </row>
    <row r="10982" spans="1:6" ht="15" x14ac:dyDescent="0.25">
      <c r="A10982" s="250"/>
      <c r="B10982" s="250"/>
      <c r="C10982" s="250"/>
      <c r="D10982" s="250"/>
      <c r="E10982" s="250"/>
      <c r="F10982" s="250"/>
    </row>
    <row r="10983" spans="1:6" ht="15" x14ac:dyDescent="0.25">
      <c r="A10983" s="250"/>
      <c r="B10983" s="250"/>
      <c r="C10983" s="250"/>
      <c r="D10983" s="250"/>
      <c r="E10983" s="250"/>
      <c r="F10983" s="250"/>
    </row>
    <row r="10984" spans="1:6" ht="15" x14ac:dyDescent="0.25">
      <c r="A10984" s="250"/>
      <c r="B10984" s="250"/>
      <c r="C10984" s="250"/>
      <c r="D10984" s="250"/>
      <c r="E10984" s="250"/>
      <c r="F10984" s="250"/>
    </row>
    <row r="10985" spans="1:6" ht="15" x14ac:dyDescent="0.25">
      <c r="A10985" s="250"/>
      <c r="B10985" s="250"/>
      <c r="C10985" s="250"/>
      <c r="D10985" s="250"/>
      <c r="E10985" s="250"/>
      <c r="F10985" s="250"/>
    </row>
    <row r="10986" spans="1:6" ht="15" x14ac:dyDescent="0.25">
      <c r="A10986" s="250"/>
      <c r="B10986" s="250"/>
      <c r="C10986" s="250"/>
      <c r="D10986" s="250"/>
      <c r="E10986" s="250"/>
      <c r="F10986" s="250"/>
    </row>
    <row r="10987" spans="1:6" ht="15" x14ac:dyDescent="0.25">
      <c r="A10987" s="250"/>
      <c r="B10987" s="250"/>
      <c r="C10987" s="250"/>
      <c r="D10987" s="250"/>
      <c r="E10987" s="250"/>
      <c r="F10987" s="250"/>
    </row>
    <row r="10988" spans="1:6" ht="15" x14ac:dyDescent="0.25">
      <c r="A10988" s="250"/>
      <c r="B10988" s="250"/>
      <c r="C10988" s="250"/>
      <c r="D10988" s="250"/>
      <c r="E10988" s="250"/>
      <c r="F10988" s="250"/>
    </row>
    <row r="10989" spans="1:6" ht="15" x14ac:dyDescent="0.25">
      <c r="A10989" s="250"/>
      <c r="B10989" s="250"/>
      <c r="C10989" s="250"/>
      <c r="D10989" s="250"/>
      <c r="E10989" s="250"/>
      <c r="F10989" s="250"/>
    </row>
    <row r="10990" spans="1:6" ht="15" x14ac:dyDescent="0.25">
      <c r="A10990" s="250"/>
      <c r="B10990" s="250"/>
      <c r="C10990" s="250"/>
      <c r="D10990" s="250"/>
      <c r="E10990" s="250"/>
      <c r="F10990" s="250"/>
    </row>
    <row r="10991" spans="1:6" ht="15" x14ac:dyDescent="0.25">
      <c r="A10991" s="250"/>
      <c r="B10991" s="250"/>
      <c r="C10991" s="250"/>
      <c r="D10991" s="250"/>
      <c r="E10991" s="250"/>
      <c r="F10991" s="250"/>
    </row>
    <row r="10992" spans="1:6" ht="15" x14ac:dyDescent="0.25">
      <c r="A10992" s="250"/>
      <c r="B10992" s="250"/>
      <c r="C10992" s="250"/>
      <c r="D10992" s="250"/>
      <c r="E10992" s="250"/>
      <c r="F10992" s="250"/>
    </row>
    <row r="10993" spans="1:6" ht="15" x14ac:dyDescent="0.25">
      <c r="A10993" s="250"/>
      <c r="B10993" s="250"/>
      <c r="C10993" s="250"/>
      <c r="D10993" s="250"/>
      <c r="E10993" s="250"/>
      <c r="F10993" s="250"/>
    </row>
    <row r="10994" spans="1:6" ht="15" x14ac:dyDescent="0.25">
      <c r="A10994" s="250"/>
      <c r="B10994" s="250"/>
      <c r="C10994" s="250"/>
      <c r="D10994" s="250"/>
      <c r="E10994" s="250"/>
      <c r="F10994" s="250"/>
    </row>
    <row r="10995" spans="1:6" ht="15" x14ac:dyDescent="0.25">
      <c r="A10995" s="250"/>
      <c r="B10995" s="250"/>
      <c r="C10995" s="250"/>
      <c r="D10995" s="250"/>
      <c r="E10995" s="250"/>
      <c r="F10995" s="250"/>
    </row>
    <row r="10996" spans="1:6" ht="15" x14ac:dyDescent="0.25">
      <c r="A10996" s="250"/>
      <c r="B10996" s="250"/>
      <c r="C10996" s="250"/>
      <c r="D10996" s="250"/>
      <c r="E10996" s="250"/>
      <c r="F10996" s="250"/>
    </row>
    <row r="10997" spans="1:6" ht="15" x14ac:dyDescent="0.25">
      <c r="A10997" s="250"/>
      <c r="B10997" s="250"/>
      <c r="C10997" s="250"/>
      <c r="D10997" s="250"/>
      <c r="E10997" s="250"/>
      <c r="F10997" s="250"/>
    </row>
    <row r="10998" spans="1:6" ht="15" x14ac:dyDescent="0.25">
      <c r="A10998" s="250"/>
      <c r="B10998" s="250"/>
      <c r="C10998" s="250"/>
      <c r="D10998" s="250"/>
      <c r="E10998" s="250"/>
      <c r="F10998" s="250"/>
    </row>
    <row r="10999" spans="1:6" ht="15" x14ac:dyDescent="0.25">
      <c r="A10999" s="250"/>
      <c r="B10999" s="250"/>
      <c r="C10999" s="250"/>
      <c r="D10999" s="250"/>
      <c r="E10999" s="250"/>
      <c r="F10999" s="250"/>
    </row>
    <row r="11000" spans="1:6" ht="15" x14ac:dyDescent="0.25">
      <c r="A11000" s="250"/>
      <c r="B11000" s="250"/>
      <c r="C11000" s="250"/>
      <c r="D11000" s="250"/>
      <c r="E11000" s="250"/>
      <c r="F11000" s="250"/>
    </row>
    <row r="11001" spans="1:6" ht="15" x14ac:dyDescent="0.25">
      <c r="A11001" s="250"/>
      <c r="B11001" s="250"/>
      <c r="C11001" s="250"/>
      <c r="D11001" s="250"/>
      <c r="E11001" s="250"/>
      <c r="F11001" s="250"/>
    </row>
    <row r="11002" spans="1:6" ht="15" x14ac:dyDescent="0.25">
      <c r="A11002" s="250"/>
      <c r="B11002" s="250"/>
      <c r="C11002" s="250"/>
      <c r="D11002" s="250"/>
      <c r="E11002" s="250"/>
      <c r="F11002" s="250"/>
    </row>
    <row r="11003" spans="1:6" ht="15" x14ac:dyDescent="0.25">
      <c r="A11003" s="250"/>
      <c r="B11003" s="250"/>
      <c r="C11003" s="250"/>
      <c r="D11003" s="250"/>
      <c r="E11003" s="250"/>
      <c r="F11003" s="250"/>
    </row>
    <row r="11004" spans="1:6" ht="15" x14ac:dyDescent="0.25">
      <c r="A11004" s="250"/>
      <c r="B11004" s="250"/>
      <c r="C11004" s="250"/>
      <c r="D11004" s="250"/>
      <c r="E11004" s="250"/>
      <c r="F11004" s="250"/>
    </row>
    <row r="11005" spans="1:6" ht="15" x14ac:dyDescent="0.25">
      <c r="A11005" s="250"/>
      <c r="B11005" s="250"/>
      <c r="C11005" s="250"/>
      <c r="D11005" s="250"/>
      <c r="E11005" s="250"/>
      <c r="F11005" s="250"/>
    </row>
    <row r="11006" spans="1:6" ht="15" x14ac:dyDescent="0.25">
      <c r="A11006" s="250"/>
      <c r="B11006" s="250"/>
      <c r="C11006" s="250"/>
      <c r="D11006" s="250"/>
      <c r="E11006" s="250"/>
      <c r="F11006" s="250"/>
    </row>
    <row r="11007" spans="1:6" ht="15" x14ac:dyDescent="0.25">
      <c r="A11007" s="250"/>
      <c r="B11007" s="250"/>
      <c r="C11007" s="250"/>
      <c r="D11007" s="250"/>
      <c r="E11007" s="250"/>
      <c r="F11007" s="250"/>
    </row>
    <row r="11008" spans="1:6" ht="15" x14ac:dyDescent="0.25">
      <c r="A11008" s="250"/>
      <c r="B11008" s="250"/>
      <c r="C11008" s="250"/>
      <c r="D11008" s="250"/>
      <c r="E11008" s="250"/>
      <c r="F11008" s="250"/>
    </row>
    <row r="11009" spans="1:6" ht="15" x14ac:dyDescent="0.25">
      <c r="A11009" s="250"/>
      <c r="B11009" s="250"/>
      <c r="C11009" s="250"/>
      <c r="D11009" s="250"/>
      <c r="E11009" s="250"/>
      <c r="F11009" s="250"/>
    </row>
    <row r="11010" spans="1:6" ht="15" x14ac:dyDescent="0.25">
      <c r="A11010" s="250"/>
      <c r="B11010" s="250"/>
      <c r="C11010" s="250"/>
      <c r="D11010" s="250"/>
      <c r="E11010" s="250"/>
      <c r="F11010" s="250"/>
    </row>
    <row r="11011" spans="1:6" ht="15" x14ac:dyDescent="0.25">
      <c r="A11011" s="250"/>
      <c r="B11011" s="250"/>
      <c r="C11011" s="250"/>
      <c r="D11011" s="250"/>
      <c r="E11011" s="250"/>
      <c r="F11011" s="250"/>
    </row>
    <row r="11012" spans="1:6" ht="15" x14ac:dyDescent="0.25">
      <c r="A11012" s="250"/>
      <c r="B11012" s="250"/>
      <c r="C11012" s="250"/>
      <c r="D11012" s="250"/>
      <c r="E11012" s="250"/>
      <c r="F11012" s="250"/>
    </row>
    <row r="11013" spans="1:6" ht="15" x14ac:dyDescent="0.25">
      <c r="A11013" s="250"/>
      <c r="B11013" s="250"/>
      <c r="C11013" s="250"/>
      <c r="D11013" s="250"/>
      <c r="E11013" s="250"/>
      <c r="F11013" s="250"/>
    </row>
    <row r="11014" spans="1:6" ht="15" x14ac:dyDescent="0.25">
      <c r="A11014" s="250"/>
      <c r="B11014" s="250"/>
      <c r="C11014" s="250"/>
      <c r="D11014" s="250"/>
      <c r="E11014" s="250"/>
      <c r="F11014" s="250"/>
    </row>
    <row r="11015" spans="1:6" ht="15" x14ac:dyDescent="0.25">
      <c r="A11015" s="250"/>
      <c r="B11015" s="250"/>
      <c r="C11015" s="250"/>
      <c r="D11015" s="250"/>
      <c r="E11015" s="250"/>
      <c r="F11015" s="250"/>
    </row>
    <row r="11016" spans="1:6" ht="15" x14ac:dyDescent="0.25">
      <c r="A11016" s="250"/>
      <c r="B11016" s="250"/>
      <c r="C11016" s="250"/>
      <c r="D11016" s="250"/>
      <c r="E11016" s="250"/>
      <c r="F11016" s="250"/>
    </row>
    <row r="11017" spans="1:6" ht="15" x14ac:dyDescent="0.25">
      <c r="A11017" s="250"/>
      <c r="B11017" s="250"/>
      <c r="C11017" s="250"/>
      <c r="D11017" s="250"/>
      <c r="E11017" s="250"/>
      <c r="F11017" s="250"/>
    </row>
    <row r="11018" spans="1:6" ht="15" x14ac:dyDescent="0.25">
      <c r="A11018" s="250"/>
      <c r="B11018" s="250"/>
      <c r="C11018" s="250"/>
      <c r="D11018" s="250"/>
      <c r="E11018" s="250"/>
      <c r="F11018" s="250"/>
    </row>
    <row r="11019" spans="1:6" ht="15" x14ac:dyDescent="0.25">
      <c r="A11019" s="250"/>
      <c r="B11019" s="250"/>
      <c r="C11019" s="250"/>
      <c r="D11019" s="250"/>
      <c r="E11019" s="250"/>
      <c r="F11019" s="250"/>
    </row>
    <row r="11020" spans="1:6" ht="15" x14ac:dyDescent="0.25">
      <c r="A11020" s="250"/>
      <c r="B11020" s="250"/>
      <c r="C11020" s="250"/>
      <c r="D11020" s="250"/>
      <c r="E11020" s="250"/>
      <c r="F11020" s="250"/>
    </row>
    <row r="11021" spans="1:6" ht="15" x14ac:dyDescent="0.25">
      <c r="A11021" s="250"/>
      <c r="B11021" s="250"/>
      <c r="C11021" s="250"/>
      <c r="D11021" s="250"/>
      <c r="E11021" s="250"/>
      <c r="F11021" s="250"/>
    </row>
    <row r="11022" spans="1:6" ht="15" x14ac:dyDescent="0.25">
      <c r="A11022" s="250"/>
      <c r="B11022" s="250"/>
      <c r="C11022" s="250"/>
      <c r="D11022" s="250"/>
      <c r="E11022" s="250"/>
      <c r="F11022" s="250"/>
    </row>
    <row r="11023" spans="1:6" ht="15" x14ac:dyDescent="0.25">
      <c r="A11023" s="250"/>
      <c r="B11023" s="250"/>
      <c r="C11023" s="250"/>
      <c r="D11023" s="250"/>
      <c r="E11023" s="250"/>
      <c r="F11023" s="250"/>
    </row>
    <row r="11024" spans="1:6" ht="15" x14ac:dyDescent="0.25">
      <c r="A11024" s="250"/>
      <c r="B11024" s="250"/>
      <c r="C11024" s="250"/>
      <c r="D11024" s="250"/>
      <c r="E11024" s="250"/>
      <c r="F11024" s="250"/>
    </row>
    <row r="11025" spans="1:6" ht="15" x14ac:dyDescent="0.25">
      <c r="A11025" s="250"/>
      <c r="B11025" s="250"/>
      <c r="C11025" s="250"/>
      <c r="D11025" s="250"/>
      <c r="E11025" s="250"/>
      <c r="F11025" s="250"/>
    </row>
    <row r="11026" spans="1:6" ht="15" x14ac:dyDescent="0.25">
      <c r="A11026" s="250"/>
      <c r="B11026" s="250"/>
      <c r="C11026" s="250"/>
      <c r="D11026" s="250"/>
      <c r="E11026" s="250"/>
      <c r="F11026" s="250"/>
    </row>
    <row r="11027" spans="1:6" ht="15" x14ac:dyDescent="0.25">
      <c r="A11027" s="250"/>
      <c r="B11027" s="250"/>
      <c r="C11027" s="250"/>
      <c r="D11027" s="250"/>
      <c r="E11027" s="250"/>
      <c r="F11027" s="250"/>
    </row>
    <row r="11028" spans="1:6" ht="15" x14ac:dyDescent="0.25">
      <c r="A11028" s="250"/>
      <c r="B11028" s="250"/>
      <c r="C11028" s="250"/>
      <c r="D11028" s="250"/>
      <c r="E11028" s="250"/>
      <c r="F11028" s="250"/>
    </row>
    <row r="11029" spans="1:6" ht="15" x14ac:dyDescent="0.25">
      <c r="A11029" s="250"/>
      <c r="B11029" s="250"/>
      <c r="C11029" s="250"/>
      <c r="D11029" s="250"/>
      <c r="E11029" s="250"/>
      <c r="F11029" s="250"/>
    </row>
    <row r="11030" spans="1:6" ht="15" x14ac:dyDescent="0.25">
      <c r="A11030" s="250"/>
      <c r="B11030" s="250"/>
      <c r="C11030" s="250"/>
      <c r="D11030" s="250"/>
      <c r="E11030" s="250"/>
      <c r="F11030" s="250"/>
    </row>
    <row r="11031" spans="1:6" ht="15" x14ac:dyDescent="0.25">
      <c r="A11031" s="250"/>
      <c r="B11031" s="250"/>
      <c r="C11031" s="250"/>
      <c r="D11031" s="250"/>
      <c r="E11031" s="250"/>
      <c r="F11031" s="250"/>
    </row>
    <row r="11032" spans="1:6" ht="15" x14ac:dyDescent="0.25">
      <c r="A11032" s="250"/>
      <c r="B11032" s="250"/>
      <c r="C11032" s="250"/>
      <c r="D11032" s="250"/>
      <c r="E11032" s="250"/>
      <c r="F11032" s="250"/>
    </row>
    <row r="11033" spans="1:6" ht="15" x14ac:dyDescent="0.25">
      <c r="A11033" s="250"/>
      <c r="B11033" s="250"/>
      <c r="C11033" s="250"/>
      <c r="D11033" s="250"/>
      <c r="E11033" s="250"/>
      <c r="F11033" s="250"/>
    </row>
    <row r="11034" spans="1:6" ht="15" x14ac:dyDescent="0.25">
      <c r="A11034" s="250"/>
      <c r="B11034" s="250"/>
      <c r="C11034" s="250"/>
      <c r="D11034" s="250"/>
      <c r="E11034" s="250"/>
      <c r="F11034" s="250"/>
    </row>
    <row r="11035" spans="1:6" ht="15" x14ac:dyDescent="0.25">
      <c r="A11035" s="250"/>
      <c r="B11035" s="250"/>
      <c r="C11035" s="250"/>
      <c r="D11035" s="250"/>
      <c r="E11035" s="250"/>
      <c r="F11035" s="250"/>
    </row>
    <row r="11036" spans="1:6" ht="15" x14ac:dyDescent="0.25">
      <c r="A11036" s="250"/>
      <c r="B11036" s="250"/>
      <c r="C11036" s="250"/>
      <c r="D11036" s="250"/>
      <c r="E11036" s="250"/>
      <c r="F11036" s="250"/>
    </row>
    <row r="11037" spans="1:6" ht="15" x14ac:dyDescent="0.25">
      <c r="A11037" s="250"/>
      <c r="B11037" s="250"/>
      <c r="C11037" s="250"/>
      <c r="D11037" s="250"/>
      <c r="E11037" s="250"/>
      <c r="F11037" s="250"/>
    </row>
    <row r="11038" spans="1:6" ht="15" x14ac:dyDescent="0.25">
      <c r="A11038" s="250"/>
      <c r="B11038" s="250"/>
      <c r="C11038" s="250"/>
      <c r="D11038" s="250"/>
      <c r="E11038" s="250"/>
      <c r="F11038" s="250"/>
    </row>
    <row r="11039" spans="1:6" ht="15" x14ac:dyDescent="0.25">
      <c r="A11039" s="250"/>
      <c r="B11039" s="250"/>
      <c r="C11039" s="250"/>
      <c r="D11039" s="250"/>
      <c r="E11039" s="250"/>
      <c r="F11039" s="250"/>
    </row>
    <row r="11040" spans="1:6" ht="15" x14ac:dyDescent="0.25">
      <c r="A11040" s="250"/>
      <c r="B11040" s="250"/>
      <c r="C11040" s="250"/>
      <c r="D11040" s="250"/>
      <c r="E11040" s="250"/>
      <c r="F11040" s="250"/>
    </row>
    <row r="11041" spans="1:6" ht="15" x14ac:dyDescent="0.25">
      <c r="A11041" s="250"/>
      <c r="B11041" s="250"/>
      <c r="C11041" s="250"/>
      <c r="D11041" s="250"/>
      <c r="E11041" s="250"/>
      <c r="F11041" s="250"/>
    </row>
    <row r="11042" spans="1:6" ht="15" x14ac:dyDescent="0.25">
      <c r="A11042" s="250"/>
      <c r="B11042" s="250"/>
      <c r="C11042" s="250"/>
      <c r="D11042" s="250"/>
      <c r="E11042" s="250"/>
      <c r="F11042" s="250"/>
    </row>
    <row r="11043" spans="1:6" ht="15" x14ac:dyDescent="0.25">
      <c r="A11043" s="250"/>
      <c r="B11043" s="250"/>
      <c r="C11043" s="250"/>
      <c r="D11043" s="250"/>
      <c r="E11043" s="250"/>
      <c r="F11043" s="250"/>
    </row>
    <row r="11044" spans="1:6" ht="15" x14ac:dyDescent="0.25">
      <c r="A11044" s="250"/>
      <c r="B11044" s="250"/>
      <c r="C11044" s="250"/>
      <c r="D11044" s="250"/>
      <c r="E11044" s="250"/>
      <c r="F11044" s="250"/>
    </row>
    <row r="11045" spans="1:6" ht="15" x14ac:dyDescent="0.25">
      <c r="A11045" s="250"/>
      <c r="B11045" s="250"/>
      <c r="C11045" s="250"/>
      <c r="D11045" s="250"/>
      <c r="E11045" s="250"/>
      <c r="F11045" s="250"/>
    </row>
    <row r="11046" spans="1:6" ht="15" x14ac:dyDescent="0.25">
      <c r="A11046" s="250"/>
      <c r="B11046" s="250"/>
      <c r="C11046" s="250"/>
      <c r="D11046" s="250"/>
      <c r="E11046" s="250"/>
      <c r="F11046" s="250"/>
    </row>
    <row r="11047" spans="1:6" ht="15" x14ac:dyDescent="0.25">
      <c r="A11047" s="250"/>
      <c r="B11047" s="250"/>
      <c r="C11047" s="250"/>
      <c r="D11047" s="250"/>
      <c r="E11047" s="250"/>
      <c r="F11047" s="250"/>
    </row>
    <row r="11048" spans="1:6" ht="15" x14ac:dyDescent="0.25">
      <c r="A11048" s="250"/>
      <c r="B11048" s="250"/>
      <c r="C11048" s="250"/>
      <c r="D11048" s="250"/>
      <c r="E11048" s="250"/>
      <c r="F11048" s="250"/>
    </row>
    <row r="11049" spans="1:6" ht="15" x14ac:dyDescent="0.25">
      <c r="A11049" s="250"/>
      <c r="B11049" s="250"/>
      <c r="C11049" s="250"/>
      <c r="D11049" s="250"/>
      <c r="E11049" s="250"/>
      <c r="F11049" s="250"/>
    </row>
    <row r="11050" spans="1:6" ht="15" x14ac:dyDescent="0.25">
      <c r="A11050" s="250"/>
      <c r="B11050" s="250"/>
      <c r="C11050" s="250"/>
      <c r="D11050" s="250"/>
      <c r="E11050" s="250"/>
      <c r="F11050" s="250"/>
    </row>
    <row r="11051" spans="1:6" ht="15" x14ac:dyDescent="0.25">
      <c r="A11051" s="250"/>
      <c r="B11051" s="250"/>
      <c r="C11051" s="250"/>
      <c r="D11051" s="250"/>
      <c r="E11051" s="250"/>
      <c r="F11051" s="250"/>
    </row>
    <row r="11052" spans="1:6" ht="15" x14ac:dyDescent="0.25">
      <c r="A11052" s="250"/>
      <c r="B11052" s="250"/>
      <c r="C11052" s="250"/>
      <c r="D11052" s="250"/>
      <c r="E11052" s="250"/>
      <c r="F11052" s="250"/>
    </row>
    <row r="11053" spans="1:6" ht="15" x14ac:dyDescent="0.25">
      <c r="A11053" s="250"/>
      <c r="B11053" s="250"/>
      <c r="C11053" s="250"/>
      <c r="D11053" s="250"/>
      <c r="E11053" s="250"/>
      <c r="F11053" s="250"/>
    </row>
    <row r="11054" spans="1:6" ht="15" x14ac:dyDescent="0.25">
      <c r="A11054" s="250"/>
      <c r="B11054" s="250"/>
      <c r="C11054" s="250"/>
      <c r="D11054" s="250"/>
      <c r="E11054" s="250"/>
      <c r="F11054" s="250"/>
    </row>
    <row r="11055" spans="1:6" ht="15" x14ac:dyDescent="0.25">
      <c r="A11055" s="250"/>
      <c r="B11055" s="250"/>
      <c r="C11055" s="250"/>
      <c r="D11055" s="250"/>
      <c r="E11055" s="250"/>
      <c r="F11055" s="250"/>
    </row>
    <row r="11056" spans="1:6" ht="15" x14ac:dyDescent="0.25">
      <c r="A11056" s="250"/>
      <c r="B11056" s="250"/>
      <c r="C11056" s="250"/>
      <c r="D11056" s="250"/>
      <c r="E11056" s="250"/>
      <c r="F11056" s="250"/>
    </row>
    <row r="11057" spans="1:6" ht="15" x14ac:dyDescent="0.25">
      <c r="A11057" s="250"/>
      <c r="B11057" s="250"/>
      <c r="C11057" s="250"/>
      <c r="D11057" s="250"/>
      <c r="E11057" s="250"/>
      <c r="F11057" s="250"/>
    </row>
    <row r="11058" spans="1:6" ht="15" x14ac:dyDescent="0.25">
      <c r="A11058" s="250"/>
      <c r="B11058" s="250"/>
      <c r="C11058" s="250"/>
      <c r="D11058" s="250"/>
      <c r="E11058" s="250"/>
      <c r="F11058" s="250"/>
    </row>
    <row r="11059" spans="1:6" ht="15" x14ac:dyDescent="0.25">
      <c r="A11059" s="250"/>
      <c r="B11059" s="250"/>
      <c r="C11059" s="250"/>
      <c r="D11059" s="250"/>
      <c r="E11059" s="250"/>
      <c r="F11059" s="250"/>
    </row>
    <row r="11060" spans="1:6" ht="15" x14ac:dyDescent="0.25">
      <c r="A11060" s="250"/>
      <c r="B11060" s="250"/>
      <c r="C11060" s="250"/>
      <c r="D11060" s="250"/>
      <c r="E11060" s="250"/>
      <c r="F11060" s="250"/>
    </row>
    <row r="11061" spans="1:6" ht="15" x14ac:dyDescent="0.25">
      <c r="A11061" s="250"/>
      <c r="B11061" s="250"/>
      <c r="C11061" s="250"/>
      <c r="D11061" s="250"/>
      <c r="E11061" s="250"/>
      <c r="F11061" s="250"/>
    </row>
    <row r="11062" spans="1:6" ht="15" x14ac:dyDescent="0.25">
      <c r="A11062" s="250"/>
      <c r="B11062" s="250"/>
      <c r="C11062" s="250"/>
      <c r="D11062" s="250"/>
      <c r="E11062" s="250"/>
      <c r="F11062" s="250"/>
    </row>
    <row r="11063" spans="1:6" ht="15" x14ac:dyDescent="0.25">
      <c r="A11063" s="250"/>
      <c r="B11063" s="250"/>
      <c r="C11063" s="250"/>
      <c r="D11063" s="250"/>
      <c r="E11063" s="250"/>
      <c r="F11063" s="250"/>
    </row>
    <row r="11064" spans="1:6" ht="15" x14ac:dyDescent="0.25">
      <c r="A11064" s="250"/>
      <c r="B11064" s="250"/>
      <c r="C11064" s="250"/>
      <c r="D11064" s="250"/>
      <c r="E11064" s="250"/>
      <c r="F11064" s="250"/>
    </row>
    <row r="11065" spans="1:6" ht="15" x14ac:dyDescent="0.25">
      <c r="A11065" s="250"/>
      <c r="B11065" s="250"/>
      <c r="C11065" s="250"/>
      <c r="D11065" s="250"/>
      <c r="E11065" s="250"/>
      <c r="F11065" s="250"/>
    </row>
    <row r="11066" spans="1:6" ht="15" x14ac:dyDescent="0.25">
      <c r="A11066" s="250"/>
      <c r="B11066" s="250"/>
      <c r="C11066" s="250"/>
      <c r="D11066" s="250"/>
      <c r="E11066" s="250"/>
      <c r="F11066" s="250"/>
    </row>
    <row r="11067" spans="1:6" ht="15" x14ac:dyDescent="0.25">
      <c r="A11067" s="250"/>
      <c r="B11067" s="250"/>
      <c r="C11067" s="250"/>
      <c r="D11067" s="250"/>
      <c r="E11067" s="250"/>
      <c r="F11067" s="250"/>
    </row>
    <row r="11068" spans="1:6" ht="15" x14ac:dyDescent="0.25">
      <c r="A11068" s="250"/>
      <c r="B11068" s="250"/>
      <c r="C11068" s="250"/>
      <c r="D11068" s="250"/>
      <c r="E11068" s="250"/>
      <c r="F11068" s="250"/>
    </row>
    <row r="11069" spans="1:6" ht="15" x14ac:dyDescent="0.25">
      <c r="A11069" s="250"/>
      <c r="B11069" s="250"/>
      <c r="C11069" s="250"/>
      <c r="D11069" s="250"/>
      <c r="E11069" s="250"/>
      <c r="F11069" s="250"/>
    </row>
    <row r="11070" spans="1:6" ht="15" x14ac:dyDescent="0.25">
      <c r="A11070" s="250"/>
      <c r="B11070" s="250"/>
      <c r="C11070" s="250"/>
      <c r="D11070" s="250"/>
      <c r="E11070" s="250"/>
      <c r="F11070" s="250"/>
    </row>
    <row r="11071" spans="1:6" ht="15" x14ac:dyDescent="0.25">
      <c r="A11071" s="250"/>
      <c r="B11071" s="250"/>
      <c r="C11071" s="250"/>
      <c r="D11071" s="250"/>
      <c r="E11071" s="250"/>
      <c r="F11071" s="250"/>
    </row>
    <row r="11072" spans="1:6" ht="15" x14ac:dyDescent="0.25">
      <c r="A11072" s="250"/>
      <c r="B11072" s="250"/>
      <c r="C11072" s="250"/>
      <c r="D11072" s="250"/>
      <c r="E11072" s="250"/>
      <c r="F11072" s="250"/>
    </row>
    <row r="11073" spans="1:6" ht="15" x14ac:dyDescent="0.25">
      <c r="A11073" s="250"/>
      <c r="B11073" s="250"/>
      <c r="C11073" s="250"/>
      <c r="D11073" s="250"/>
      <c r="E11073" s="250"/>
      <c r="F11073" s="250"/>
    </row>
    <row r="11074" spans="1:6" ht="15" x14ac:dyDescent="0.25">
      <c r="A11074" s="250"/>
      <c r="B11074" s="250"/>
      <c r="C11074" s="250"/>
      <c r="D11074" s="250"/>
      <c r="E11074" s="250"/>
      <c r="F11074" s="250"/>
    </row>
    <row r="11075" spans="1:6" ht="15" x14ac:dyDescent="0.25">
      <c r="A11075" s="250"/>
      <c r="B11075" s="250"/>
      <c r="C11075" s="250"/>
      <c r="D11075" s="250"/>
      <c r="E11075" s="250"/>
      <c r="F11075" s="250"/>
    </row>
    <row r="11076" spans="1:6" ht="15" x14ac:dyDescent="0.25">
      <c r="A11076" s="250"/>
      <c r="B11076" s="250"/>
      <c r="C11076" s="250"/>
      <c r="D11076" s="250"/>
      <c r="E11076" s="250"/>
      <c r="F11076" s="250"/>
    </row>
    <row r="11077" spans="1:6" ht="15" x14ac:dyDescent="0.25">
      <c r="A11077" s="250"/>
      <c r="B11077" s="250"/>
      <c r="C11077" s="250"/>
      <c r="D11077" s="250"/>
      <c r="E11077" s="250"/>
      <c r="F11077" s="250"/>
    </row>
    <row r="11078" spans="1:6" ht="15" x14ac:dyDescent="0.25">
      <c r="A11078" s="250"/>
      <c r="B11078" s="250"/>
      <c r="C11078" s="250"/>
      <c r="D11078" s="250"/>
      <c r="E11078" s="250"/>
      <c r="F11078" s="250"/>
    </row>
    <row r="11079" spans="1:6" ht="15" x14ac:dyDescent="0.25">
      <c r="A11079" s="250"/>
      <c r="B11079" s="250"/>
      <c r="C11079" s="250"/>
      <c r="D11079" s="250"/>
      <c r="E11079" s="250"/>
      <c r="F11079" s="250"/>
    </row>
    <row r="11080" spans="1:6" ht="15" x14ac:dyDescent="0.25">
      <c r="A11080" s="250"/>
      <c r="B11080" s="250"/>
      <c r="C11080" s="250"/>
      <c r="D11080" s="250"/>
      <c r="E11080" s="250"/>
      <c r="F11080" s="250"/>
    </row>
    <row r="11081" spans="1:6" ht="15" x14ac:dyDescent="0.25">
      <c r="A11081" s="250"/>
      <c r="B11081" s="250"/>
      <c r="C11081" s="250"/>
      <c r="D11081" s="250"/>
      <c r="E11081" s="250"/>
      <c r="F11081" s="250"/>
    </row>
    <row r="11082" spans="1:6" ht="15" x14ac:dyDescent="0.25">
      <c r="A11082" s="250"/>
      <c r="B11082" s="250"/>
      <c r="C11082" s="250"/>
      <c r="D11082" s="250"/>
      <c r="E11082" s="250"/>
      <c r="F11082" s="250"/>
    </row>
    <row r="11083" spans="1:6" ht="15" x14ac:dyDescent="0.25">
      <c r="A11083" s="250"/>
      <c r="B11083" s="250"/>
      <c r="C11083" s="250"/>
      <c r="D11083" s="250"/>
      <c r="E11083" s="250"/>
      <c r="F11083" s="250"/>
    </row>
    <row r="11084" spans="1:6" ht="15" x14ac:dyDescent="0.25">
      <c r="A11084" s="250"/>
      <c r="B11084" s="250"/>
      <c r="C11084" s="250"/>
      <c r="D11084" s="250"/>
      <c r="E11084" s="250"/>
      <c r="F11084" s="250"/>
    </row>
    <row r="11085" spans="1:6" ht="15" x14ac:dyDescent="0.25">
      <c r="A11085" s="250"/>
      <c r="B11085" s="250"/>
      <c r="C11085" s="250"/>
      <c r="D11085" s="250"/>
      <c r="E11085" s="250"/>
      <c r="F11085" s="250"/>
    </row>
    <row r="11086" spans="1:6" ht="15" x14ac:dyDescent="0.25">
      <c r="A11086" s="250"/>
      <c r="B11086" s="250"/>
      <c r="C11086" s="250"/>
      <c r="D11086" s="250"/>
      <c r="E11086" s="250"/>
      <c r="F11086" s="250"/>
    </row>
    <row r="11087" spans="1:6" ht="15" x14ac:dyDescent="0.25">
      <c r="A11087" s="250"/>
      <c r="B11087" s="250"/>
      <c r="C11087" s="250"/>
      <c r="D11087" s="250"/>
      <c r="E11087" s="250"/>
      <c r="F11087" s="250"/>
    </row>
    <row r="11088" spans="1:6" ht="15" x14ac:dyDescent="0.25">
      <c r="A11088" s="250"/>
      <c r="B11088" s="250"/>
      <c r="C11088" s="250"/>
      <c r="D11088" s="250"/>
      <c r="E11088" s="250"/>
      <c r="F11088" s="250"/>
    </row>
    <row r="11089" spans="1:6" ht="15" x14ac:dyDescent="0.25">
      <c r="A11089" s="250"/>
      <c r="B11089" s="250"/>
      <c r="C11089" s="250"/>
      <c r="D11089" s="250"/>
      <c r="E11089" s="250"/>
      <c r="F11089" s="250"/>
    </row>
    <row r="11090" spans="1:6" ht="15" x14ac:dyDescent="0.25">
      <c r="A11090" s="250"/>
      <c r="B11090" s="250"/>
      <c r="C11090" s="250"/>
      <c r="D11090" s="250"/>
      <c r="E11090" s="250"/>
      <c r="F11090" s="250"/>
    </row>
    <row r="11091" spans="1:6" ht="15" x14ac:dyDescent="0.25">
      <c r="A11091" s="250"/>
      <c r="B11091" s="250"/>
      <c r="C11091" s="250"/>
      <c r="D11091" s="250"/>
      <c r="E11091" s="250"/>
      <c r="F11091" s="250"/>
    </row>
    <row r="11092" spans="1:6" ht="15" x14ac:dyDescent="0.25">
      <c r="A11092" s="250"/>
      <c r="B11092" s="250"/>
      <c r="C11092" s="250"/>
      <c r="D11092" s="250"/>
      <c r="E11092" s="250"/>
      <c r="F11092" s="250"/>
    </row>
    <row r="11093" spans="1:6" ht="15" x14ac:dyDescent="0.25">
      <c r="A11093" s="250"/>
      <c r="B11093" s="250"/>
      <c r="C11093" s="250"/>
      <c r="D11093" s="250"/>
      <c r="E11093" s="250"/>
      <c r="F11093" s="250"/>
    </row>
    <row r="11094" spans="1:6" ht="15" x14ac:dyDescent="0.25">
      <c r="A11094" s="250"/>
      <c r="B11094" s="250"/>
      <c r="C11094" s="250"/>
      <c r="D11094" s="250"/>
      <c r="E11094" s="250"/>
      <c r="F11094" s="250"/>
    </row>
    <row r="11095" spans="1:6" ht="15" x14ac:dyDescent="0.25">
      <c r="A11095" s="250"/>
      <c r="B11095" s="250"/>
      <c r="C11095" s="250"/>
      <c r="D11095" s="250"/>
      <c r="E11095" s="250"/>
      <c r="F11095" s="250"/>
    </row>
    <row r="11096" spans="1:6" ht="15" x14ac:dyDescent="0.25">
      <c r="A11096" s="250"/>
      <c r="B11096" s="250"/>
      <c r="C11096" s="250"/>
      <c r="D11096" s="250"/>
      <c r="E11096" s="250"/>
      <c r="F11096" s="250"/>
    </row>
    <row r="11097" spans="1:6" ht="15" x14ac:dyDescent="0.25">
      <c r="A11097" s="250"/>
      <c r="B11097" s="250"/>
      <c r="C11097" s="250"/>
      <c r="D11097" s="250"/>
      <c r="E11097" s="250"/>
      <c r="F11097" s="250"/>
    </row>
    <row r="11098" spans="1:6" ht="15" x14ac:dyDescent="0.25">
      <c r="A11098" s="250"/>
      <c r="B11098" s="250"/>
      <c r="C11098" s="250"/>
      <c r="D11098" s="250"/>
      <c r="E11098" s="250"/>
      <c r="F11098" s="250"/>
    </row>
    <row r="11099" spans="1:6" ht="15" x14ac:dyDescent="0.25">
      <c r="A11099" s="250"/>
      <c r="B11099" s="250"/>
      <c r="C11099" s="250"/>
      <c r="D11099" s="250"/>
      <c r="E11099" s="250"/>
      <c r="F11099" s="250"/>
    </row>
    <row r="11100" spans="1:6" ht="15" x14ac:dyDescent="0.25">
      <c r="A11100" s="250"/>
      <c r="B11100" s="250"/>
      <c r="C11100" s="250"/>
      <c r="D11100" s="250"/>
      <c r="E11100" s="250"/>
      <c r="F11100" s="250"/>
    </row>
    <row r="11101" spans="1:6" ht="15" x14ac:dyDescent="0.25">
      <c r="A11101" s="250"/>
      <c r="B11101" s="250"/>
      <c r="C11101" s="250"/>
      <c r="D11101" s="250"/>
      <c r="E11101" s="250"/>
      <c r="F11101" s="250"/>
    </row>
    <row r="11102" spans="1:6" ht="15" x14ac:dyDescent="0.25">
      <c r="A11102" s="250"/>
      <c r="B11102" s="250"/>
      <c r="C11102" s="250"/>
      <c r="D11102" s="250"/>
      <c r="E11102" s="250"/>
      <c r="F11102" s="250"/>
    </row>
    <row r="11103" spans="1:6" ht="15" x14ac:dyDescent="0.25">
      <c r="A11103" s="250"/>
      <c r="B11103" s="250"/>
      <c r="C11103" s="250"/>
      <c r="D11103" s="250"/>
      <c r="E11103" s="250"/>
      <c r="F11103" s="250"/>
    </row>
    <row r="11104" spans="1:6" ht="15" x14ac:dyDescent="0.25">
      <c r="A11104" s="250"/>
      <c r="B11104" s="250"/>
      <c r="C11104" s="250"/>
      <c r="D11104" s="250"/>
      <c r="E11104" s="250"/>
      <c r="F11104" s="250"/>
    </row>
    <row r="11105" spans="1:6" ht="15" x14ac:dyDescent="0.25">
      <c r="A11105" s="250"/>
      <c r="B11105" s="250"/>
      <c r="C11105" s="250"/>
      <c r="D11105" s="250"/>
      <c r="E11105" s="250"/>
      <c r="F11105" s="250"/>
    </row>
    <row r="11106" spans="1:6" ht="15" x14ac:dyDescent="0.25">
      <c r="A11106" s="250"/>
      <c r="B11106" s="250"/>
      <c r="C11106" s="250"/>
      <c r="D11106" s="250"/>
      <c r="E11106" s="250"/>
      <c r="F11106" s="250"/>
    </row>
    <row r="11107" spans="1:6" ht="15" x14ac:dyDescent="0.25">
      <c r="A11107" s="250"/>
      <c r="B11107" s="250"/>
      <c r="C11107" s="250"/>
      <c r="D11107" s="250"/>
      <c r="E11107" s="250"/>
      <c r="F11107" s="250"/>
    </row>
    <row r="11108" spans="1:6" ht="15" x14ac:dyDescent="0.25">
      <c r="A11108" s="250"/>
      <c r="B11108" s="250"/>
      <c r="C11108" s="250"/>
      <c r="D11108" s="250"/>
      <c r="E11108" s="250"/>
      <c r="F11108" s="250"/>
    </row>
    <row r="11109" spans="1:6" ht="15" x14ac:dyDescent="0.25">
      <c r="A11109" s="250"/>
      <c r="B11109" s="250"/>
      <c r="C11109" s="250"/>
      <c r="D11109" s="250"/>
      <c r="E11109" s="250"/>
      <c r="F11109" s="250"/>
    </row>
    <row r="11110" spans="1:6" ht="15" x14ac:dyDescent="0.25">
      <c r="A11110" s="250"/>
      <c r="B11110" s="250"/>
      <c r="C11110" s="250"/>
      <c r="D11110" s="250"/>
      <c r="E11110" s="250"/>
      <c r="F11110" s="250"/>
    </row>
    <row r="11111" spans="1:6" ht="15" x14ac:dyDescent="0.25">
      <c r="A11111" s="250"/>
      <c r="B11111" s="250"/>
      <c r="C11111" s="250"/>
      <c r="D11111" s="250"/>
      <c r="E11111" s="250"/>
      <c r="F11111" s="250"/>
    </row>
    <row r="11112" spans="1:6" ht="15" x14ac:dyDescent="0.25">
      <c r="A11112" s="250"/>
      <c r="B11112" s="250"/>
      <c r="C11112" s="250"/>
      <c r="D11112" s="250"/>
      <c r="E11112" s="250"/>
      <c r="F11112" s="250"/>
    </row>
    <row r="11113" spans="1:6" ht="15" x14ac:dyDescent="0.25">
      <c r="A11113" s="250"/>
      <c r="B11113" s="250"/>
      <c r="C11113" s="250"/>
      <c r="D11113" s="250"/>
      <c r="E11113" s="250"/>
      <c r="F11113" s="250"/>
    </row>
    <row r="11114" spans="1:6" ht="15" x14ac:dyDescent="0.25">
      <c r="A11114" s="250"/>
      <c r="B11114" s="250"/>
      <c r="C11114" s="250"/>
      <c r="D11114" s="250"/>
      <c r="E11114" s="250"/>
      <c r="F11114" s="250"/>
    </row>
    <row r="11115" spans="1:6" ht="15" x14ac:dyDescent="0.25">
      <c r="A11115" s="250"/>
      <c r="B11115" s="250"/>
      <c r="C11115" s="250"/>
      <c r="D11115" s="250"/>
      <c r="E11115" s="250"/>
      <c r="F11115" s="250"/>
    </row>
    <row r="11116" spans="1:6" ht="15" x14ac:dyDescent="0.25">
      <c r="A11116" s="250"/>
      <c r="B11116" s="250"/>
      <c r="C11116" s="250"/>
      <c r="D11116" s="250"/>
      <c r="E11116" s="250"/>
      <c r="F11116" s="250"/>
    </row>
    <row r="11117" spans="1:6" ht="15" x14ac:dyDescent="0.25">
      <c r="A11117" s="250"/>
      <c r="B11117" s="250"/>
      <c r="C11117" s="250"/>
      <c r="D11117" s="250"/>
      <c r="E11117" s="250"/>
      <c r="F11117" s="250"/>
    </row>
    <row r="11118" spans="1:6" ht="15" x14ac:dyDescent="0.25">
      <c r="A11118" s="250"/>
      <c r="B11118" s="250"/>
      <c r="C11118" s="250"/>
      <c r="D11118" s="250"/>
      <c r="E11118" s="250"/>
      <c r="F11118" s="250"/>
    </row>
    <row r="11119" spans="1:6" ht="15" x14ac:dyDescent="0.25">
      <c r="A11119" s="250"/>
      <c r="B11119" s="250"/>
      <c r="C11119" s="250"/>
      <c r="D11119" s="250"/>
      <c r="E11119" s="250"/>
      <c r="F11119" s="250"/>
    </row>
    <row r="11120" spans="1:6" ht="15" x14ac:dyDescent="0.25">
      <c r="A11120" s="250"/>
      <c r="B11120" s="250"/>
      <c r="C11120" s="250"/>
      <c r="D11120" s="250"/>
      <c r="E11120" s="250"/>
      <c r="F11120" s="250"/>
    </row>
    <row r="11121" spans="1:6" ht="15" x14ac:dyDescent="0.25">
      <c r="A11121" s="250"/>
      <c r="B11121" s="250"/>
      <c r="C11121" s="250"/>
      <c r="D11121" s="250"/>
      <c r="E11121" s="250"/>
      <c r="F11121" s="250"/>
    </row>
    <row r="11122" spans="1:6" ht="15" x14ac:dyDescent="0.25">
      <c r="A11122" s="250"/>
      <c r="B11122" s="250"/>
      <c r="C11122" s="250"/>
      <c r="D11122" s="250"/>
      <c r="E11122" s="250"/>
      <c r="F11122" s="250"/>
    </row>
    <row r="11123" spans="1:6" ht="15" x14ac:dyDescent="0.25">
      <c r="A11123" s="250"/>
      <c r="B11123" s="250"/>
      <c r="C11123" s="250"/>
      <c r="D11123" s="250"/>
      <c r="E11123" s="250"/>
      <c r="F11123" s="250"/>
    </row>
    <row r="11124" spans="1:6" ht="15" x14ac:dyDescent="0.25">
      <c r="A11124" s="250"/>
      <c r="B11124" s="250"/>
      <c r="C11124" s="250"/>
      <c r="D11124" s="250"/>
      <c r="E11124" s="250"/>
      <c r="F11124" s="250"/>
    </row>
    <row r="11125" spans="1:6" ht="15" x14ac:dyDescent="0.25">
      <c r="A11125" s="250"/>
      <c r="B11125" s="250"/>
      <c r="C11125" s="250"/>
      <c r="D11125" s="250"/>
      <c r="E11125" s="250"/>
      <c r="F11125" s="250"/>
    </row>
    <row r="11126" spans="1:6" ht="15" x14ac:dyDescent="0.25">
      <c r="A11126" s="250"/>
      <c r="B11126" s="250"/>
      <c r="C11126" s="250"/>
      <c r="D11126" s="250"/>
      <c r="E11126" s="250"/>
      <c r="F11126" s="250"/>
    </row>
    <row r="11127" spans="1:6" ht="15" x14ac:dyDescent="0.25">
      <c r="A11127" s="250"/>
      <c r="B11127" s="250"/>
      <c r="C11127" s="250"/>
      <c r="D11127" s="250"/>
      <c r="E11127" s="250"/>
      <c r="F11127" s="250"/>
    </row>
    <row r="11128" spans="1:6" ht="15" x14ac:dyDescent="0.25">
      <c r="A11128" s="250"/>
      <c r="B11128" s="250"/>
      <c r="C11128" s="250"/>
      <c r="D11128" s="250"/>
      <c r="E11128" s="250"/>
      <c r="F11128" s="250"/>
    </row>
    <row r="11129" spans="1:6" ht="15" x14ac:dyDescent="0.25">
      <c r="A11129" s="250"/>
      <c r="B11129" s="250"/>
      <c r="C11129" s="250"/>
      <c r="D11129" s="250"/>
      <c r="E11129" s="250"/>
      <c r="F11129" s="250"/>
    </row>
    <row r="11130" spans="1:6" ht="15" x14ac:dyDescent="0.25">
      <c r="A11130" s="250"/>
      <c r="B11130" s="250"/>
      <c r="C11130" s="250"/>
      <c r="D11130" s="250"/>
      <c r="E11130" s="250"/>
      <c r="F11130" s="250"/>
    </row>
    <row r="11131" spans="1:6" ht="15" x14ac:dyDescent="0.25">
      <c r="A11131" s="250"/>
      <c r="B11131" s="250"/>
      <c r="C11131" s="250"/>
      <c r="D11131" s="250"/>
      <c r="E11131" s="250"/>
      <c r="F11131" s="250"/>
    </row>
    <row r="11132" spans="1:6" ht="15" x14ac:dyDescent="0.25">
      <c r="A11132" s="250"/>
      <c r="B11132" s="250"/>
      <c r="C11132" s="250"/>
      <c r="D11132" s="250"/>
      <c r="E11132" s="250"/>
      <c r="F11132" s="250"/>
    </row>
    <row r="11133" spans="1:6" ht="15" x14ac:dyDescent="0.25">
      <c r="A11133" s="250"/>
      <c r="B11133" s="250"/>
      <c r="C11133" s="250"/>
      <c r="D11133" s="250"/>
      <c r="E11133" s="250"/>
      <c r="F11133" s="250"/>
    </row>
    <row r="11134" spans="1:6" ht="15" x14ac:dyDescent="0.25">
      <c r="A11134" s="250"/>
      <c r="B11134" s="250"/>
      <c r="C11134" s="250"/>
      <c r="D11134" s="250"/>
      <c r="E11134" s="250"/>
      <c r="F11134" s="250"/>
    </row>
    <row r="11135" spans="1:6" ht="15" x14ac:dyDescent="0.25">
      <c r="A11135" s="250"/>
      <c r="B11135" s="250"/>
      <c r="C11135" s="250"/>
      <c r="D11135" s="250"/>
      <c r="E11135" s="250"/>
      <c r="F11135" s="250"/>
    </row>
    <row r="11136" spans="1:6" ht="15" x14ac:dyDescent="0.25">
      <c r="A11136" s="250"/>
      <c r="B11136" s="250"/>
      <c r="C11136" s="250"/>
      <c r="D11136" s="250"/>
      <c r="E11136" s="250"/>
      <c r="F11136" s="250"/>
    </row>
    <row r="11137" spans="1:6" ht="15" x14ac:dyDescent="0.25">
      <c r="A11137" s="250"/>
      <c r="B11137" s="250"/>
      <c r="C11137" s="250"/>
      <c r="D11137" s="250"/>
      <c r="E11137" s="250"/>
      <c r="F11137" s="250"/>
    </row>
    <row r="11138" spans="1:6" ht="15" x14ac:dyDescent="0.25">
      <c r="A11138" s="250"/>
      <c r="B11138" s="250"/>
      <c r="C11138" s="250"/>
      <c r="D11138" s="250"/>
      <c r="E11138" s="250"/>
      <c r="F11138" s="250"/>
    </row>
    <row r="11139" spans="1:6" ht="15" x14ac:dyDescent="0.25">
      <c r="A11139" s="250"/>
      <c r="B11139" s="250"/>
      <c r="C11139" s="250"/>
      <c r="D11139" s="250"/>
      <c r="E11139" s="250"/>
      <c r="F11139" s="250"/>
    </row>
    <row r="11140" spans="1:6" ht="15" x14ac:dyDescent="0.25">
      <c r="A11140" s="250"/>
      <c r="B11140" s="250"/>
      <c r="C11140" s="250"/>
      <c r="D11140" s="250"/>
      <c r="E11140" s="250"/>
      <c r="F11140" s="250"/>
    </row>
    <row r="11141" spans="1:6" ht="15" x14ac:dyDescent="0.25">
      <c r="A11141" s="250"/>
      <c r="B11141" s="250"/>
      <c r="C11141" s="250"/>
      <c r="D11141" s="250"/>
      <c r="E11141" s="250"/>
      <c r="F11141" s="250"/>
    </row>
    <row r="11142" spans="1:6" ht="15" x14ac:dyDescent="0.25">
      <c r="A11142" s="250"/>
      <c r="B11142" s="250"/>
      <c r="C11142" s="250"/>
      <c r="D11142" s="250"/>
      <c r="E11142" s="250"/>
      <c r="F11142" s="250"/>
    </row>
    <row r="11143" spans="1:6" ht="15" x14ac:dyDescent="0.25">
      <c r="A11143" s="250"/>
      <c r="B11143" s="250"/>
      <c r="C11143" s="250"/>
      <c r="D11143" s="250"/>
      <c r="E11143" s="250"/>
      <c r="F11143" s="250"/>
    </row>
    <row r="11144" spans="1:6" ht="15" x14ac:dyDescent="0.25">
      <c r="A11144" s="250"/>
      <c r="B11144" s="250"/>
      <c r="C11144" s="250"/>
      <c r="D11144" s="250"/>
      <c r="E11144" s="250"/>
      <c r="F11144" s="250"/>
    </row>
    <row r="11145" spans="1:6" ht="15" x14ac:dyDescent="0.25">
      <c r="A11145" s="250"/>
      <c r="B11145" s="250"/>
      <c r="C11145" s="250"/>
      <c r="D11145" s="250"/>
      <c r="E11145" s="250"/>
      <c r="F11145" s="250"/>
    </row>
    <row r="11146" spans="1:6" ht="15" x14ac:dyDescent="0.25">
      <c r="A11146" s="250"/>
      <c r="B11146" s="250"/>
      <c r="C11146" s="250"/>
      <c r="D11146" s="250"/>
      <c r="E11146" s="250"/>
      <c r="F11146" s="250"/>
    </row>
    <row r="11147" spans="1:6" ht="15" x14ac:dyDescent="0.25">
      <c r="A11147" s="250"/>
      <c r="B11147" s="250"/>
      <c r="C11147" s="250"/>
      <c r="D11147" s="250"/>
      <c r="E11147" s="250"/>
      <c r="F11147" s="250"/>
    </row>
    <row r="11148" spans="1:6" ht="15" x14ac:dyDescent="0.25">
      <c r="A11148" s="250"/>
      <c r="B11148" s="250"/>
      <c r="C11148" s="250"/>
      <c r="D11148" s="250"/>
      <c r="E11148" s="250"/>
      <c r="F11148" s="250"/>
    </row>
    <row r="11149" spans="1:6" ht="15" x14ac:dyDescent="0.25">
      <c r="A11149" s="250"/>
      <c r="B11149" s="250"/>
      <c r="C11149" s="250"/>
      <c r="D11149" s="250"/>
      <c r="E11149" s="250"/>
      <c r="F11149" s="250"/>
    </row>
    <row r="11150" spans="1:6" ht="15" x14ac:dyDescent="0.25">
      <c r="A11150" s="250"/>
      <c r="B11150" s="250"/>
      <c r="C11150" s="250"/>
      <c r="D11150" s="250"/>
      <c r="E11150" s="250"/>
      <c r="F11150" s="250"/>
    </row>
    <row r="11151" spans="1:6" ht="15" x14ac:dyDescent="0.25">
      <c r="A11151" s="250"/>
      <c r="B11151" s="250"/>
      <c r="C11151" s="250"/>
      <c r="D11151" s="250"/>
      <c r="E11151" s="250"/>
      <c r="F11151" s="250"/>
    </row>
    <row r="11152" spans="1:6" ht="15" x14ac:dyDescent="0.25">
      <c r="A11152" s="250"/>
      <c r="B11152" s="250"/>
      <c r="C11152" s="250"/>
      <c r="D11152" s="250"/>
      <c r="E11152" s="250"/>
      <c r="F11152" s="250"/>
    </row>
    <row r="11153" spans="1:6" ht="15" x14ac:dyDescent="0.25">
      <c r="A11153" s="250"/>
      <c r="B11153" s="250"/>
      <c r="C11153" s="250"/>
      <c r="D11153" s="250"/>
      <c r="E11153" s="250"/>
      <c r="F11153" s="250"/>
    </row>
    <row r="11154" spans="1:6" ht="15" x14ac:dyDescent="0.25">
      <c r="A11154" s="250"/>
      <c r="B11154" s="250"/>
      <c r="C11154" s="250"/>
      <c r="D11154" s="250"/>
      <c r="E11154" s="250"/>
      <c r="F11154" s="250"/>
    </row>
    <row r="11155" spans="1:6" ht="15" x14ac:dyDescent="0.25">
      <c r="A11155" s="250"/>
      <c r="B11155" s="250"/>
      <c r="C11155" s="250"/>
      <c r="D11155" s="250"/>
      <c r="E11155" s="250"/>
      <c r="F11155" s="250"/>
    </row>
    <row r="11156" spans="1:6" ht="15" x14ac:dyDescent="0.25">
      <c r="A11156" s="250"/>
      <c r="B11156" s="250"/>
      <c r="C11156" s="250"/>
      <c r="D11156" s="250"/>
      <c r="E11156" s="250"/>
      <c r="F11156" s="250"/>
    </row>
    <row r="11157" spans="1:6" ht="15" x14ac:dyDescent="0.25">
      <c r="A11157" s="250"/>
      <c r="B11157" s="250"/>
      <c r="C11157" s="250"/>
      <c r="D11157" s="250"/>
      <c r="E11157" s="250"/>
      <c r="F11157" s="250"/>
    </row>
    <row r="11158" spans="1:6" ht="15" x14ac:dyDescent="0.25">
      <c r="A11158" s="250"/>
      <c r="B11158" s="250"/>
      <c r="C11158" s="250"/>
      <c r="D11158" s="250"/>
      <c r="E11158" s="250"/>
      <c r="F11158" s="250"/>
    </row>
    <row r="11159" spans="1:6" ht="15" x14ac:dyDescent="0.25">
      <c r="A11159" s="250"/>
      <c r="B11159" s="250"/>
      <c r="C11159" s="250"/>
      <c r="D11159" s="250"/>
      <c r="E11159" s="250"/>
      <c r="F11159" s="250"/>
    </row>
    <row r="11160" spans="1:6" ht="15" x14ac:dyDescent="0.25">
      <c r="A11160" s="250"/>
      <c r="B11160" s="250"/>
      <c r="C11160" s="250"/>
      <c r="D11160" s="250"/>
      <c r="E11160" s="250"/>
      <c r="F11160" s="250"/>
    </row>
    <row r="11161" spans="1:6" ht="15" x14ac:dyDescent="0.25">
      <c r="A11161" s="250"/>
      <c r="B11161" s="250"/>
      <c r="C11161" s="250"/>
      <c r="D11161" s="250"/>
      <c r="E11161" s="250"/>
      <c r="F11161" s="250"/>
    </row>
    <row r="11162" spans="1:6" ht="15" x14ac:dyDescent="0.25">
      <c r="A11162" s="250"/>
      <c r="B11162" s="250"/>
      <c r="C11162" s="250"/>
      <c r="D11162" s="250"/>
      <c r="E11162" s="250"/>
      <c r="F11162" s="250"/>
    </row>
    <row r="11163" spans="1:6" ht="15" x14ac:dyDescent="0.25">
      <c r="A11163" s="250"/>
      <c r="B11163" s="250"/>
      <c r="C11163" s="250"/>
      <c r="D11163" s="250"/>
      <c r="E11163" s="250"/>
      <c r="F11163" s="250"/>
    </row>
    <row r="11164" spans="1:6" ht="15" x14ac:dyDescent="0.25">
      <c r="A11164" s="250"/>
      <c r="B11164" s="250"/>
      <c r="C11164" s="250"/>
      <c r="D11164" s="250"/>
      <c r="E11164" s="250"/>
      <c r="F11164" s="250"/>
    </row>
    <row r="11165" spans="1:6" ht="15" x14ac:dyDescent="0.25">
      <c r="A11165" s="250"/>
      <c r="B11165" s="250"/>
      <c r="C11165" s="250"/>
      <c r="D11165" s="250"/>
      <c r="E11165" s="250"/>
      <c r="F11165" s="250"/>
    </row>
    <row r="11166" spans="1:6" ht="15" x14ac:dyDescent="0.25">
      <c r="A11166" s="250"/>
      <c r="B11166" s="250"/>
      <c r="C11166" s="250"/>
      <c r="D11166" s="250"/>
      <c r="E11166" s="250"/>
      <c r="F11166" s="250"/>
    </row>
    <row r="11167" spans="1:6" ht="15" x14ac:dyDescent="0.25">
      <c r="A11167" s="250"/>
      <c r="B11167" s="250"/>
      <c r="C11167" s="250"/>
      <c r="D11167" s="250"/>
      <c r="E11167" s="250"/>
      <c r="F11167" s="250"/>
    </row>
    <row r="11168" spans="1:6" ht="15" x14ac:dyDescent="0.25">
      <c r="A11168" s="250"/>
      <c r="B11168" s="250"/>
      <c r="C11168" s="250"/>
      <c r="D11168" s="250"/>
      <c r="E11168" s="250"/>
      <c r="F11168" s="250"/>
    </row>
    <row r="11169" spans="1:6" ht="15" x14ac:dyDescent="0.25">
      <c r="A11169" s="250"/>
      <c r="B11169" s="250"/>
      <c r="C11169" s="250"/>
      <c r="D11169" s="250"/>
      <c r="E11169" s="250"/>
      <c r="F11169" s="250"/>
    </row>
    <row r="11170" spans="1:6" ht="15" x14ac:dyDescent="0.25">
      <c r="A11170" s="250"/>
      <c r="B11170" s="250"/>
      <c r="C11170" s="250"/>
      <c r="D11170" s="250"/>
      <c r="E11170" s="250"/>
      <c r="F11170" s="250"/>
    </row>
    <row r="11171" spans="1:6" ht="15" x14ac:dyDescent="0.25">
      <c r="A11171" s="250"/>
      <c r="B11171" s="250"/>
      <c r="C11171" s="250"/>
      <c r="D11171" s="250"/>
      <c r="E11171" s="250"/>
      <c r="F11171" s="250"/>
    </row>
    <row r="11172" spans="1:6" ht="15" x14ac:dyDescent="0.25">
      <c r="A11172" s="250"/>
      <c r="B11172" s="250"/>
      <c r="C11172" s="250"/>
      <c r="D11172" s="250"/>
      <c r="E11172" s="250"/>
      <c r="F11172" s="250"/>
    </row>
    <row r="11173" spans="1:6" ht="15" x14ac:dyDescent="0.25">
      <c r="A11173" s="250"/>
      <c r="B11173" s="250"/>
      <c r="C11173" s="250"/>
      <c r="D11173" s="250"/>
      <c r="E11173" s="250"/>
      <c r="F11173" s="250"/>
    </row>
    <row r="11174" spans="1:6" ht="15" x14ac:dyDescent="0.25">
      <c r="A11174" s="250"/>
      <c r="B11174" s="250"/>
      <c r="C11174" s="250"/>
      <c r="D11174" s="250"/>
      <c r="E11174" s="250"/>
      <c r="F11174" s="250"/>
    </row>
    <row r="11175" spans="1:6" ht="15" x14ac:dyDescent="0.25">
      <c r="A11175" s="250"/>
      <c r="B11175" s="250"/>
      <c r="C11175" s="250"/>
      <c r="D11175" s="250"/>
      <c r="E11175" s="250"/>
      <c r="F11175" s="250"/>
    </row>
    <row r="11176" spans="1:6" ht="15" x14ac:dyDescent="0.25">
      <c r="A11176" s="250"/>
      <c r="B11176" s="250"/>
      <c r="C11176" s="250"/>
      <c r="D11176" s="250"/>
      <c r="E11176" s="250"/>
      <c r="F11176" s="250"/>
    </row>
    <row r="11177" spans="1:6" ht="15" x14ac:dyDescent="0.25">
      <c r="A11177" s="250"/>
      <c r="B11177" s="250"/>
      <c r="C11177" s="250"/>
      <c r="D11177" s="250"/>
      <c r="E11177" s="250"/>
      <c r="F11177" s="250"/>
    </row>
    <row r="11178" spans="1:6" ht="15" x14ac:dyDescent="0.25">
      <c r="A11178" s="250"/>
      <c r="B11178" s="250"/>
      <c r="C11178" s="250"/>
      <c r="D11178" s="250"/>
      <c r="E11178" s="250"/>
      <c r="F11178" s="250"/>
    </row>
    <row r="11179" spans="1:6" ht="15" x14ac:dyDescent="0.25">
      <c r="A11179" s="250"/>
      <c r="B11179" s="250"/>
      <c r="C11179" s="250"/>
      <c r="D11179" s="250"/>
      <c r="E11179" s="250"/>
      <c r="F11179" s="250"/>
    </row>
    <row r="11180" spans="1:6" ht="15" x14ac:dyDescent="0.25">
      <c r="A11180" s="250"/>
      <c r="B11180" s="250"/>
      <c r="C11180" s="250"/>
      <c r="D11180" s="250"/>
      <c r="E11180" s="250"/>
      <c r="F11180" s="250"/>
    </row>
    <row r="11181" spans="1:6" ht="15" x14ac:dyDescent="0.25">
      <c r="A11181" s="250"/>
      <c r="B11181" s="250"/>
      <c r="C11181" s="250"/>
      <c r="D11181" s="250"/>
      <c r="E11181" s="250"/>
      <c r="F11181" s="250"/>
    </row>
    <row r="11182" spans="1:6" ht="15" x14ac:dyDescent="0.25">
      <c r="A11182" s="250"/>
      <c r="B11182" s="250"/>
      <c r="C11182" s="250"/>
      <c r="D11182" s="250"/>
      <c r="E11182" s="250"/>
      <c r="F11182" s="250"/>
    </row>
    <row r="11183" spans="1:6" ht="15" x14ac:dyDescent="0.25">
      <c r="A11183" s="250"/>
      <c r="B11183" s="250"/>
      <c r="C11183" s="250"/>
      <c r="D11183" s="250"/>
      <c r="E11183" s="250"/>
      <c r="F11183" s="250"/>
    </row>
    <row r="11184" spans="1:6" ht="15" x14ac:dyDescent="0.25">
      <c r="A11184" s="250"/>
      <c r="B11184" s="250"/>
      <c r="C11184" s="250"/>
      <c r="D11184" s="250"/>
      <c r="E11184" s="250"/>
      <c r="F11184" s="250"/>
    </row>
    <row r="11185" spans="1:6" ht="15" x14ac:dyDescent="0.25">
      <c r="A11185" s="250"/>
      <c r="B11185" s="250"/>
      <c r="C11185" s="250"/>
      <c r="D11185" s="250"/>
      <c r="E11185" s="250"/>
      <c r="F11185" s="250"/>
    </row>
    <row r="11186" spans="1:6" ht="15" x14ac:dyDescent="0.25">
      <c r="A11186" s="250"/>
      <c r="B11186" s="250"/>
      <c r="C11186" s="250"/>
      <c r="D11186" s="250"/>
      <c r="E11186" s="250"/>
      <c r="F11186" s="250"/>
    </row>
    <row r="11187" spans="1:6" ht="15" x14ac:dyDescent="0.25">
      <c r="A11187" s="250"/>
      <c r="B11187" s="250"/>
      <c r="C11187" s="250"/>
      <c r="D11187" s="250"/>
      <c r="E11187" s="250"/>
      <c r="F11187" s="250"/>
    </row>
    <row r="11188" spans="1:6" ht="15" x14ac:dyDescent="0.25">
      <c r="A11188" s="250"/>
      <c r="B11188" s="250"/>
      <c r="C11188" s="250"/>
      <c r="D11188" s="250"/>
      <c r="E11188" s="250"/>
      <c r="F11188" s="250"/>
    </row>
    <row r="11189" spans="1:6" ht="15" x14ac:dyDescent="0.25">
      <c r="A11189" s="250"/>
      <c r="B11189" s="250"/>
      <c r="C11189" s="250"/>
      <c r="D11189" s="250"/>
      <c r="E11189" s="250"/>
      <c r="F11189" s="250"/>
    </row>
    <row r="11190" spans="1:6" ht="15" x14ac:dyDescent="0.25">
      <c r="A11190" s="250"/>
      <c r="B11190" s="250"/>
      <c r="C11190" s="250"/>
      <c r="D11190" s="250"/>
      <c r="E11190" s="250"/>
      <c r="F11190" s="250"/>
    </row>
    <row r="11191" spans="1:6" ht="15" x14ac:dyDescent="0.25">
      <c r="A11191" s="250"/>
      <c r="B11191" s="250"/>
      <c r="C11191" s="250"/>
      <c r="D11191" s="250"/>
      <c r="E11191" s="250"/>
      <c r="F11191" s="250"/>
    </row>
    <row r="11192" spans="1:6" ht="15" x14ac:dyDescent="0.25">
      <c r="A11192" s="250"/>
      <c r="B11192" s="250"/>
      <c r="C11192" s="250"/>
      <c r="D11192" s="250"/>
      <c r="E11192" s="250"/>
      <c r="F11192" s="250"/>
    </row>
    <row r="11193" spans="1:6" ht="15" x14ac:dyDescent="0.25">
      <c r="A11193" s="250"/>
      <c r="B11193" s="250"/>
      <c r="C11193" s="250"/>
      <c r="D11193" s="250"/>
      <c r="E11193" s="250"/>
      <c r="F11193" s="250"/>
    </row>
    <row r="11194" spans="1:6" ht="15" x14ac:dyDescent="0.25">
      <c r="A11194" s="250"/>
      <c r="B11194" s="250"/>
      <c r="C11194" s="250"/>
      <c r="D11194" s="250"/>
      <c r="E11194" s="250"/>
      <c r="F11194" s="250"/>
    </row>
    <row r="11195" spans="1:6" ht="15" x14ac:dyDescent="0.25">
      <c r="A11195" s="250"/>
      <c r="B11195" s="250"/>
      <c r="C11195" s="250"/>
      <c r="D11195" s="250"/>
      <c r="E11195" s="250"/>
      <c r="F11195" s="250"/>
    </row>
    <row r="11196" spans="1:6" ht="15" x14ac:dyDescent="0.25">
      <c r="A11196" s="250"/>
      <c r="B11196" s="250"/>
      <c r="C11196" s="250"/>
      <c r="D11196" s="250"/>
      <c r="E11196" s="250"/>
      <c r="F11196" s="250"/>
    </row>
    <row r="11197" spans="1:6" ht="15" x14ac:dyDescent="0.25">
      <c r="A11197" s="250"/>
      <c r="B11197" s="250"/>
      <c r="C11197" s="250"/>
      <c r="D11197" s="250"/>
      <c r="E11197" s="250"/>
      <c r="F11197" s="250"/>
    </row>
    <row r="11198" spans="1:6" ht="15" x14ac:dyDescent="0.25">
      <c r="A11198" s="250"/>
      <c r="B11198" s="250"/>
      <c r="C11198" s="250"/>
      <c r="D11198" s="250"/>
      <c r="E11198" s="250"/>
      <c r="F11198" s="250"/>
    </row>
    <row r="11199" spans="1:6" ht="15" x14ac:dyDescent="0.25">
      <c r="A11199" s="250"/>
      <c r="B11199" s="250"/>
      <c r="C11199" s="250"/>
      <c r="D11199" s="250"/>
      <c r="E11199" s="250"/>
      <c r="F11199" s="250"/>
    </row>
    <row r="11200" spans="1:6" ht="15" x14ac:dyDescent="0.25">
      <c r="A11200" s="250"/>
      <c r="B11200" s="250"/>
      <c r="C11200" s="250"/>
      <c r="D11200" s="250"/>
      <c r="E11200" s="250"/>
      <c r="F11200" s="250"/>
    </row>
    <row r="11201" spans="1:6" ht="15" x14ac:dyDescent="0.25">
      <c r="A11201" s="250"/>
      <c r="B11201" s="250"/>
      <c r="C11201" s="250"/>
      <c r="D11201" s="250"/>
      <c r="E11201" s="250"/>
      <c r="F11201" s="250"/>
    </row>
    <row r="11202" spans="1:6" ht="15" x14ac:dyDescent="0.25">
      <c r="A11202" s="250"/>
      <c r="B11202" s="250"/>
      <c r="C11202" s="250"/>
      <c r="D11202" s="250"/>
      <c r="E11202" s="250"/>
      <c r="F11202" s="250"/>
    </row>
    <row r="11203" spans="1:6" ht="15" x14ac:dyDescent="0.25">
      <c r="A11203" s="250"/>
      <c r="B11203" s="250"/>
      <c r="C11203" s="250"/>
      <c r="D11203" s="250"/>
      <c r="E11203" s="250"/>
      <c r="F11203" s="250"/>
    </row>
    <row r="11204" spans="1:6" ht="15" x14ac:dyDescent="0.25">
      <c r="A11204" s="250"/>
      <c r="B11204" s="250"/>
      <c r="C11204" s="250"/>
      <c r="D11204" s="250"/>
      <c r="E11204" s="250"/>
      <c r="F11204" s="250"/>
    </row>
    <row r="11205" spans="1:6" ht="15" x14ac:dyDescent="0.25">
      <c r="A11205" s="250"/>
      <c r="B11205" s="250"/>
      <c r="C11205" s="250"/>
      <c r="D11205" s="250"/>
      <c r="E11205" s="250"/>
      <c r="F11205" s="250"/>
    </row>
    <row r="11206" spans="1:6" ht="15" x14ac:dyDescent="0.25">
      <c r="A11206" s="250"/>
      <c r="B11206" s="250"/>
      <c r="C11206" s="250"/>
      <c r="D11206" s="250"/>
      <c r="E11206" s="250"/>
      <c r="F11206" s="250"/>
    </row>
    <row r="11207" spans="1:6" ht="15" x14ac:dyDescent="0.25">
      <c r="A11207" s="250"/>
      <c r="B11207" s="250"/>
      <c r="C11207" s="250"/>
      <c r="D11207" s="250"/>
      <c r="E11207" s="250"/>
      <c r="F11207" s="250"/>
    </row>
    <row r="11208" spans="1:6" ht="15" x14ac:dyDescent="0.25">
      <c r="A11208" s="250"/>
      <c r="B11208" s="250"/>
      <c r="C11208" s="250"/>
      <c r="D11208" s="250"/>
      <c r="E11208" s="250"/>
      <c r="F11208" s="250"/>
    </row>
    <row r="11209" spans="1:6" ht="15" x14ac:dyDescent="0.25">
      <c r="A11209" s="250"/>
      <c r="B11209" s="250"/>
      <c r="C11209" s="250"/>
      <c r="D11209" s="250"/>
      <c r="E11209" s="250"/>
      <c r="F11209" s="250"/>
    </row>
    <row r="11210" spans="1:6" ht="15" x14ac:dyDescent="0.25">
      <c r="A11210" s="250"/>
      <c r="B11210" s="250"/>
      <c r="C11210" s="250"/>
      <c r="D11210" s="250"/>
      <c r="E11210" s="250"/>
      <c r="F11210" s="250"/>
    </row>
    <row r="11211" spans="1:6" ht="15" x14ac:dyDescent="0.25">
      <c r="A11211" s="250"/>
      <c r="B11211" s="250"/>
      <c r="C11211" s="250"/>
      <c r="D11211" s="250"/>
      <c r="E11211" s="250"/>
      <c r="F11211" s="250"/>
    </row>
    <row r="11212" spans="1:6" ht="15" x14ac:dyDescent="0.25">
      <c r="A11212" s="250"/>
      <c r="B11212" s="250"/>
      <c r="C11212" s="250"/>
      <c r="D11212" s="250"/>
      <c r="E11212" s="250"/>
      <c r="F11212" s="250"/>
    </row>
    <row r="11213" spans="1:6" ht="15" x14ac:dyDescent="0.25">
      <c r="A11213" s="250"/>
      <c r="B11213" s="250"/>
      <c r="C11213" s="250"/>
      <c r="D11213" s="250"/>
      <c r="E11213" s="250"/>
      <c r="F11213" s="250"/>
    </row>
    <row r="11214" spans="1:6" ht="15" x14ac:dyDescent="0.25">
      <c r="A11214" s="250"/>
      <c r="B11214" s="250"/>
      <c r="C11214" s="250"/>
      <c r="D11214" s="250"/>
      <c r="E11214" s="250"/>
      <c r="F11214" s="250"/>
    </row>
    <row r="11215" spans="1:6" ht="15" x14ac:dyDescent="0.25">
      <c r="A11215" s="250"/>
      <c r="B11215" s="250"/>
      <c r="C11215" s="250"/>
      <c r="D11215" s="250"/>
      <c r="E11215" s="250"/>
      <c r="F11215" s="250"/>
    </row>
    <row r="11216" spans="1:6" ht="15" x14ac:dyDescent="0.25">
      <c r="A11216" s="250"/>
      <c r="B11216" s="250"/>
      <c r="C11216" s="250"/>
      <c r="D11216" s="250"/>
      <c r="E11216" s="250"/>
      <c r="F11216" s="250"/>
    </row>
    <row r="11217" spans="1:6" ht="15" x14ac:dyDescent="0.25">
      <c r="A11217" s="250"/>
      <c r="B11217" s="250"/>
      <c r="C11217" s="250"/>
      <c r="D11217" s="250"/>
      <c r="E11217" s="250"/>
      <c r="F11217" s="250"/>
    </row>
    <row r="11218" spans="1:6" ht="15" x14ac:dyDescent="0.25">
      <c r="A11218" s="250"/>
      <c r="B11218" s="250"/>
      <c r="C11218" s="250"/>
      <c r="D11218" s="250"/>
      <c r="E11218" s="250"/>
      <c r="F11218" s="250"/>
    </row>
    <row r="11219" spans="1:6" ht="15" x14ac:dyDescent="0.25">
      <c r="A11219" s="250"/>
      <c r="B11219" s="250"/>
      <c r="C11219" s="250"/>
      <c r="D11219" s="250"/>
      <c r="E11219" s="250"/>
      <c r="F11219" s="250"/>
    </row>
    <row r="11220" spans="1:6" ht="15" x14ac:dyDescent="0.25">
      <c r="A11220" s="250"/>
      <c r="B11220" s="250"/>
      <c r="C11220" s="250"/>
      <c r="D11220" s="250"/>
      <c r="E11220" s="250"/>
      <c r="F11220" s="250"/>
    </row>
    <row r="11221" spans="1:6" ht="15" x14ac:dyDescent="0.25">
      <c r="A11221" s="250"/>
      <c r="B11221" s="250"/>
      <c r="C11221" s="250"/>
      <c r="D11221" s="250"/>
      <c r="E11221" s="250"/>
      <c r="F11221" s="250"/>
    </row>
    <row r="11222" spans="1:6" ht="15" x14ac:dyDescent="0.25">
      <c r="A11222" s="250"/>
      <c r="B11222" s="250"/>
      <c r="C11222" s="250"/>
      <c r="D11222" s="250"/>
      <c r="E11222" s="250"/>
      <c r="F11222" s="250"/>
    </row>
    <row r="11223" spans="1:6" ht="15" x14ac:dyDescent="0.25">
      <c r="A11223" s="250"/>
      <c r="B11223" s="250"/>
      <c r="C11223" s="250"/>
      <c r="D11223" s="250"/>
      <c r="E11223" s="250"/>
      <c r="F11223" s="250"/>
    </row>
    <row r="11224" spans="1:6" ht="15" x14ac:dyDescent="0.25">
      <c r="A11224" s="250"/>
      <c r="B11224" s="250"/>
      <c r="C11224" s="250"/>
      <c r="D11224" s="250"/>
      <c r="E11224" s="250"/>
      <c r="F11224" s="250"/>
    </row>
    <row r="11225" spans="1:6" ht="15" x14ac:dyDescent="0.25">
      <c r="A11225" s="250"/>
      <c r="B11225" s="250"/>
      <c r="C11225" s="250"/>
      <c r="D11225" s="250"/>
      <c r="E11225" s="250"/>
      <c r="F11225" s="250"/>
    </row>
    <row r="11226" spans="1:6" ht="15" x14ac:dyDescent="0.25">
      <c r="A11226" s="250"/>
      <c r="B11226" s="250"/>
      <c r="C11226" s="250"/>
      <c r="D11226" s="250"/>
      <c r="E11226" s="250"/>
      <c r="F11226" s="250"/>
    </row>
    <row r="11227" spans="1:6" ht="15" x14ac:dyDescent="0.25">
      <c r="A11227" s="250"/>
      <c r="B11227" s="250"/>
      <c r="C11227" s="250"/>
      <c r="D11227" s="250"/>
      <c r="E11227" s="250"/>
      <c r="F11227" s="250"/>
    </row>
    <row r="11228" spans="1:6" ht="15" x14ac:dyDescent="0.25">
      <c r="A11228" s="250"/>
      <c r="B11228" s="250"/>
      <c r="C11228" s="250"/>
      <c r="D11228" s="250"/>
      <c r="E11228" s="250"/>
      <c r="F11228" s="250"/>
    </row>
    <row r="11229" spans="1:6" ht="15" x14ac:dyDescent="0.25">
      <c r="A11229" s="250"/>
      <c r="B11229" s="250"/>
      <c r="C11229" s="250"/>
      <c r="D11229" s="250"/>
      <c r="E11229" s="250"/>
      <c r="F11229" s="250"/>
    </row>
    <row r="11230" spans="1:6" ht="15" x14ac:dyDescent="0.25">
      <c r="A11230" s="250"/>
      <c r="B11230" s="250"/>
      <c r="C11230" s="250"/>
      <c r="D11230" s="250"/>
      <c r="E11230" s="250"/>
      <c r="F11230" s="250"/>
    </row>
    <row r="11231" spans="1:6" ht="15" x14ac:dyDescent="0.25">
      <c r="A11231" s="250"/>
      <c r="B11231" s="250"/>
      <c r="C11231" s="250"/>
      <c r="D11231" s="250"/>
      <c r="E11231" s="250"/>
      <c r="F11231" s="250"/>
    </row>
    <row r="11232" spans="1:6" ht="15" x14ac:dyDescent="0.25">
      <c r="A11232" s="250"/>
      <c r="B11232" s="250"/>
      <c r="C11232" s="250"/>
      <c r="D11232" s="250"/>
      <c r="E11232" s="250"/>
      <c r="F11232" s="250"/>
    </row>
    <row r="11233" spans="1:6" ht="15" x14ac:dyDescent="0.25">
      <c r="A11233" s="250"/>
      <c r="B11233" s="250"/>
      <c r="C11233" s="250"/>
      <c r="D11233" s="250"/>
      <c r="E11233" s="250"/>
      <c r="F11233" s="250"/>
    </row>
    <row r="11234" spans="1:6" ht="15" x14ac:dyDescent="0.25">
      <c r="A11234" s="250"/>
      <c r="B11234" s="250"/>
      <c r="C11234" s="250"/>
      <c r="D11234" s="250"/>
      <c r="E11234" s="250"/>
      <c r="F11234" s="250"/>
    </row>
    <row r="11235" spans="1:6" ht="15" x14ac:dyDescent="0.25">
      <c r="A11235" s="250"/>
      <c r="B11235" s="250"/>
      <c r="C11235" s="250"/>
      <c r="D11235" s="250"/>
      <c r="E11235" s="250"/>
      <c r="F11235" s="250"/>
    </row>
    <row r="11236" spans="1:6" ht="15" x14ac:dyDescent="0.25">
      <c r="A11236" s="250"/>
      <c r="B11236" s="250"/>
      <c r="C11236" s="250"/>
      <c r="D11236" s="250"/>
      <c r="E11236" s="250"/>
      <c r="F11236" s="250"/>
    </row>
    <row r="11237" spans="1:6" ht="15" x14ac:dyDescent="0.25">
      <c r="A11237" s="250"/>
      <c r="B11237" s="250"/>
      <c r="C11237" s="250"/>
      <c r="D11237" s="250"/>
      <c r="E11237" s="250"/>
      <c r="F11237" s="250"/>
    </row>
    <row r="11238" spans="1:6" ht="15" x14ac:dyDescent="0.25">
      <c r="A11238" s="250"/>
      <c r="B11238" s="250"/>
      <c r="C11238" s="250"/>
      <c r="D11238" s="250"/>
      <c r="E11238" s="250"/>
      <c r="F11238" s="250"/>
    </row>
    <row r="11239" spans="1:6" ht="15" x14ac:dyDescent="0.25">
      <c r="A11239" s="250"/>
      <c r="B11239" s="250"/>
      <c r="C11239" s="250"/>
      <c r="D11239" s="250"/>
      <c r="E11239" s="250"/>
      <c r="F11239" s="250"/>
    </row>
    <row r="11240" spans="1:6" ht="15" x14ac:dyDescent="0.25">
      <c r="A11240" s="250"/>
      <c r="B11240" s="250"/>
      <c r="C11240" s="250"/>
      <c r="D11240" s="250"/>
      <c r="E11240" s="250"/>
      <c r="F11240" s="250"/>
    </row>
    <row r="11241" spans="1:6" ht="15" x14ac:dyDescent="0.25">
      <c r="A11241" s="250"/>
      <c r="B11241" s="250"/>
      <c r="C11241" s="250"/>
      <c r="D11241" s="250"/>
      <c r="E11241" s="250"/>
      <c r="F11241" s="250"/>
    </row>
    <row r="11242" spans="1:6" ht="15" x14ac:dyDescent="0.25">
      <c r="A11242" s="250"/>
      <c r="B11242" s="250"/>
      <c r="C11242" s="250"/>
      <c r="D11242" s="250"/>
      <c r="E11242" s="250"/>
      <c r="F11242" s="250"/>
    </row>
    <row r="11243" spans="1:6" ht="15" x14ac:dyDescent="0.25">
      <c r="A11243" s="250"/>
      <c r="B11243" s="250"/>
      <c r="C11243" s="250"/>
      <c r="D11243" s="250"/>
      <c r="E11243" s="250"/>
      <c r="F11243" s="250"/>
    </row>
    <row r="11244" spans="1:6" ht="15" x14ac:dyDescent="0.25">
      <c r="A11244" s="250"/>
      <c r="B11244" s="250"/>
      <c r="C11244" s="250"/>
      <c r="D11244" s="250"/>
      <c r="E11244" s="250"/>
      <c r="F11244" s="250"/>
    </row>
    <row r="11245" spans="1:6" ht="15" x14ac:dyDescent="0.25">
      <c r="A11245" s="250"/>
      <c r="B11245" s="250"/>
      <c r="C11245" s="250"/>
      <c r="D11245" s="250"/>
      <c r="E11245" s="250"/>
      <c r="F11245" s="250"/>
    </row>
    <row r="11246" spans="1:6" ht="15" x14ac:dyDescent="0.25">
      <c r="A11246" s="250"/>
      <c r="B11246" s="250"/>
      <c r="C11246" s="250"/>
      <c r="D11246" s="250"/>
      <c r="E11246" s="250"/>
      <c r="F11246" s="250"/>
    </row>
    <row r="11247" spans="1:6" ht="15" x14ac:dyDescent="0.25">
      <c r="A11247" s="250"/>
      <c r="B11247" s="250"/>
      <c r="C11247" s="250"/>
      <c r="D11247" s="250"/>
      <c r="E11247" s="250"/>
      <c r="F11247" s="250"/>
    </row>
    <row r="11248" spans="1:6" ht="15" x14ac:dyDescent="0.25">
      <c r="A11248" s="250"/>
      <c r="B11248" s="250"/>
      <c r="C11248" s="250"/>
      <c r="D11248" s="250"/>
      <c r="E11248" s="250"/>
      <c r="F11248" s="250"/>
    </row>
    <row r="11249" spans="1:6" ht="15" x14ac:dyDescent="0.25">
      <c r="A11249" s="250"/>
      <c r="B11249" s="250"/>
      <c r="C11249" s="250"/>
      <c r="D11249" s="250"/>
      <c r="E11249" s="250"/>
      <c r="F11249" s="250"/>
    </row>
    <row r="11250" spans="1:6" ht="15" x14ac:dyDescent="0.25">
      <c r="A11250" s="250"/>
      <c r="B11250" s="250"/>
      <c r="C11250" s="250"/>
      <c r="D11250" s="250"/>
      <c r="E11250" s="250"/>
      <c r="F11250" s="250"/>
    </row>
    <row r="11251" spans="1:6" ht="15" x14ac:dyDescent="0.25">
      <c r="A11251" s="250"/>
      <c r="B11251" s="250"/>
      <c r="C11251" s="250"/>
      <c r="D11251" s="250"/>
      <c r="E11251" s="250"/>
      <c r="F11251" s="250"/>
    </row>
    <row r="11252" spans="1:6" ht="15" x14ac:dyDescent="0.25">
      <c r="A11252" s="250"/>
      <c r="B11252" s="250"/>
      <c r="C11252" s="250"/>
      <c r="D11252" s="250"/>
      <c r="E11252" s="250"/>
      <c r="F11252" s="250"/>
    </row>
    <row r="11253" spans="1:6" ht="15" x14ac:dyDescent="0.25">
      <c r="A11253" s="250"/>
      <c r="B11253" s="250"/>
      <c r="C11253" s="250"/>
      <c r="D11253" s="250"/>
      <c r="E11253" s="250"/>
      <c r="F11253" s="250"/>
    </row>
    <row r="11254" spans="1:6" ht="15" x14ac:dyDescent="0.25">
      <c r="A11254" s="250"/>
      <c r="B11254" s="250"/>
      <c r="C11254" s="250"/>
      <c r="D11254" s="250"/>
      <c r="E11254" s="250"/>
      <c r="F11254" s="250"/>
    </row>
    <row r="11255" spans="1:6" ht="15" x14ac:dyDescent="0.25">
      <c r="A11255" s="250"/>
      <c r="B11255" s="250"/>
      <c r="C11255" s="250"/>
      <c r="D11255" s="250"/>
      <c r="E11255" s="250"/>
      <c r="F11255" s="250"/>
    </row>
    <row r="11256" spans="1:6" ht="15" x14ac:dyDescent="0.25">
      <c r="A11256" s="250"/>
      <c r="B11256" s="250"/>
      <c r="C11256" s="250"/>
      <c r="D11256" s="250"/>
      <c r="E11256" s="250"/>
      <c r="F11256" s="250"/>
    </row>
    <row r="11257" spans="1:6" ht="15" x14ac:dyDescent="0.25">
      <c r="A11257" s="250"/>
      <c r="B11257" s="250"/>
      <c r="C11257" s="250"/>
      <c r="D11257" s="250"/>
      <c r="E11257" s="250"/>
      <c r="F11257" s="250"/>
    </row>
    <row r="11258" spans="1:6" ht="15" x14ac:dyDescent="0.25">
      <c r="A11258" s="250"/>
      <c r="B11258" s="250"/>
      <c r="C11258" s="250"/>
      <c r="D11258" s="250"/>
      <c r="E11258" s="250"/>
      <c r="F11258" s="250"/>
    </row>
    <row r="11259" spans="1:6" ht="15" x14ac:dyDescent="0.25">
      <c r="A11259" s="250"/>
      <c r="B11259" s="250"/>
      <c r="C11259" s="250"/>
      <c r="D11259" s="250"/>
      <c r="E11259" s="250"/>
      <c r="F11259" s="250"/>
    </row>
    <row r="11260" spans="1:6" ht="15" x14ac:dyDescent="0.25">
      <c r="A11260" s="250"/>
      <c r="B11260" s="250"/>
      <c r="C11260" s="250"/>
      <c r="D11260" s="250"/>
      <c r="E11260" s="250"/>
      <c r="F11260" s="250"/>
    </row>
    <row r="11261" spans="1:6" ht="15" x14ac:dyDescent="0.25">
      <c r="A11261" s="250"/>
      <c r="B11261" s="250"/>
      <c r="C11261" s="250"/>
      <c r="D11261" s="250"/>
      <c r="E11261" s="250"/>
      <c r="F11261" s="250"/>
    </row>
    <row r="11262" spans="1:6" ht="15" x14ac:dyDescent="0.25">
      <c r="A11262" s="250"/>
      <c r="B11262" s="250"/>
      <c r="C11262" s="250"/>
      <c r="D11262" s="250"/>
      <c r="E11262" s="250"/>
      <c r="F11262" s="250"/>
    </row>
    <row r="11263" spans="1:6" ht="15" x14ac:dyDescent="0.25">
      <c r="A11263" s="250"/>
      <c r="B11263" s="250"/>
      <c r="C11263" s="250"/>
      <c r="D11263" s="250"/>
      <c r="E11263" s="250"/>
      <c r="F11263" s="250"/>
    </row>
    <row r="11264" spans="1:6" ht="15" x14ac:dyDescent="0.25">
      <c r="A11264" s="250"/>
      <c r="B11264" s="250"/>
      <c r="C11264" s="250"/>
      <c r="D11264" s="250"/>
      <c r="E11264" s="250"/>
      <c r="F11264" s="250"/>
    </row>
    <row r="11265" spans="1:6" ht="15" x14ac:dyDescent="0.25">
      <c r="A11265" s="250"/>
      <c r="B11265" s="250"/>
      <c r="C11265" s="250"/>
      <c r="D11265" s="250"/>
      <c r="E11265" s="250"/>
      <c r="F11265" s="250"/>
    </row>
    <row r="11266" spans="1:6" ht="15" x14ac:dyDescent="0.25">
      <c r="A11266" s="250"/>
      <c r="B11266" s="250"/>
      <c r="C11266" s="250"/>
      <c r="D11266" s="250"/>
      <c r="E11266" s="250"/>
      <c r="F11266" s="250"/>
    </row>
    <row r="11267" spans="1:6" ht="15" x14ac:dyDescent="0.25">
      <c r="A11267" s="250"/>
      <c r="B11267" s="250"/>
      <c r="C11267" s="250"/>
      <c r="D11267" s="250"/>
      <c r="E11267" s="250"/>
      <c r="F11267" s="250"/>
    </row>
    <row r="11268" spans="1:6" ht="15" x14ac:dyDescent="0.25">
      <c r="A11268" s="250"/>
      <c r="B11268" s="250"/>
      <c r="C11268" s="250"/>
      <c r="D11268" s="250"/>
      <c r="E11268" s="250"/>
      <c r="F11268" s="250"/>
    </row>
    <row r="11269" spans="1:6" ht="15" x14ac:dyDescent="0.25">
      <c r="A11269" s="250"/>
      <c r="B11269" s="250"/>
      <c r="C11269" s="250"/>
      <c r="D11269" s="250"/>
      <c r="E11269" s="250"/>
      <c r="F11269" s="250"/>
    </row>
    <row r="11270" spans="1:6" ht="15" x14ac:dyDescent="0.25">
      <c r="A11270" s="250"/>
      <c r="B11270" s="250"/>
      <c r="C11270" s="250"/>
      <c r="D11270" s="250"/>
      <c r="E11270" s="250"/>
      <c r="F11270" s="250"/>
    </row>
    <row r="11271" spans="1:6" ht="15" x14ac:dyDescent="0.25">
      <c r="A11271" s="250"/>
      <c r="B11271" s="250"/>
      <c r="C11271" s="250"/>
      <c r="D11271" s="250"/>
      <c r="E11271" s="250"/>
      <c r="F11271" s="250"/>
    </row>
    <row r="11272" spans="1:6" ht="15" x14ac:dyDescent="0.25">
      <c r="A11272" s="250"/>
      <c r="B11272" s="250"/>
      <c r="C11272" s="250"/>
      <c r="D11272" s="250"/>
      <c r="E11272" s="250"/>
      <c r="F11272" s="250"/>
    </row>
    <row r="11273" spans="1:6" ht="15" x14ac:dyDescent="0.25">
      <c r="A11273" s="250"/>
      <c r="B11273" s="250"/>
      <c r="C11273" s="250"/>
      <c r="D11273" s="250"/>
      <c r="E11273" s="250"/>
      <c r="F11273" s="250"/>
    </row>
    <row r="11274" spans="1:6" ht="15" x14ac:dyDescent="0.25">
      <c r="A11274" s="250"/>
      <c r="B11274" s="250"/>
      <c r="C11274" s="250"/>
      <c r="D11274" s="250"/>
      <c r="E11274" s="250"/>
      <c r="F11274" s="250"/>
    </row>
    <row r="11275" spans="1:6" ht="15" x14ac:dyDescent="0.25">
      <c r="A11275" s="250"/>
      <c r="B11275" s="250"/>
      <c r="C11275" s="250"/>
      <c r="D11275" s="250"/>
      <c r="E11275" s="250"/>
      <c r="F11275" s="250"/>
    </row>
    <row r="11276" spans="1:6" ht="15" x14ac:dyDescent="0.25">
      <c r="A11276" s="250"/>
      <c r="B11276" s="250"/>
      <c r="C11276" s="250"/>
      <c r="D11276" s="250"/>
      <c r="E11276" s="250"/>
      <c r="F11276" s="250"/>
    </row>
    <row r="11277" spans="1:6" ht="15" x14ac:dyDescent="0.25">
      <c r="A11277" s="250"/>
      <c r="B11277" s="250"/>
      <c r="C11277" s="250"/>
      <c r="D11277" s="250"/>
      <c r="E11277" s="250"/>
      <c r="F11277" s="250"/>
    </row>
    <row r="11278" spans="1:6" ht="15" x14ac:dyDescent="0.25">
      <c r="A11278" s="250"/>
      <c r="B11278" s="250"/>
      <c r="C11278" s="250"/>
      <c r="D11278" s="250"/>
      <c r="E11278" s="250"/>
      <c r="F11278" s="250"/>
    </row>
    <row r="11279" spans="1:6" ht="15" x14ac:dyDescent="0.25">
      <c r="A11279" s="250"/>
      <c r="B11279" s="250"/>
      <c r="C11279" s="250"/>
      <c r="D11279" s="250"/>
      <c r="E11279" s="250"/>
      <c r="F11279" s="250"/>
    </row>
    <row r="11280" spans="1:6" ht="15" x14ac:dyDescent="0.25">
      <c r="A11280" s="250"/>
      <c r="B11280" s="250"/>
      <c r="C11280" s="250"/>
      <c r="D11280" s="250"/>
      <c r="E11280" s="250"/>
      <c r="F11280" s="250"/>
    </row>
    <row r="11281" spans="1:6" ht="15" x14ac:dyDescent="0.25">
      <c r="A11281" s="250"/>
      <c r="B11281" s="250"/>
      <c r="C11281" s="250"/>
      <c r="D11281" s="250"/>
      <c r="E11281" s="250"/>
      <c r="F11281" s="250"/>
    </row>
    <row r="11282" spans="1:6" ht="15" x14ac:dyDescent="0.25">
      <c r="A11282" s="250"/>
      <c r="B11282" s="250"/>
      <c r="C11282" s="250"/>
      <c r="D11282" s="250"/>
      <c r="E11282" s="250"/>
      <c r="F11282" s="250"/>
    </row>
    <row r="11283" spans="1:6" ht="15" x14ac:dyDescent="0.25">
      <c r="A11283" s="250"/>
      <c r="B11283" s="250"/>
      <c r="C11283" s="250"/>
      <c r="D11283" s="250"/>
      <c r="E11283" s="250"/>
      <c r="F11283" s="250"/>
    </row>
    <row r="11284" spans="1:6" ht="15" x14ac:dyDescent="0.25">
      <c r="A11284" s="250"/>
      <c r="B11284" s="250"/>
      <c r="C11284" s="250"/>
      <c r="D11284" s="250"/>
      <c r="E11284" s="250"/>
      <c r="F11284" s="250"/>
    </row>
    <row r="11285" spans="1:6" ht="15" x14ac:dyDescent="0.25">
      <c r="A11285" s="250"/>
      <c r="B11285" s="250"/>
      <c r="C11285" s="250"/>
      <c r="D11285" s="250"/>
      <c r="E11285" s="250"/>
      <c r="F11285" s="250"/>
    </row>
    <row r="11286" spans="1:6" ht="15" x14ac:dyDescent="0.25">
      <c r="A11286" s="250"/>
      <c r="B11286" s="250"/>
      <c r="C11286" s="250"/>
      <c r="D11286" s="250"/>
      <c r="E11286" s="250"/>
      <c r="F11286" s="250"/>
    </row>
    <row r="11287" spans="1:6" ht="15" x14ac:dyDescent="0.25">
      <c r="A11287" s="250"/>
      <c r="B11287" s="250"/>
      <c r="C11287" s="250"/>
      <c r="D11287" s="250"/>
      <c r="E11287" s="250"/>
      <c r="F11287" s="250"/>
    </row>
    <row r="11288" spans="1:6" ht="15" x14ac:dyDescent="0.25">
      <c r="A11288" s="250"/>
      <c r="B11288" s="250"/>
      <c r="C11288" s="250"/>
      <c r="D11288" s="250"/>
      <c r="E11288" s="250"/>
      <c r="F11288" s="250"/>
    </row>
    <row r="11289" spans="1:6" ht="15" x14ac:dyDescent="0.25">
      <c r="A11289" s="250"/>
      <c r="B11289" s="250"/>
      <c r="C11289" s="250"/>
      <c r="D11289" s="250"/>
      <c r="E11289" s="250"/>
      <c r="F11289" s="250"/>
    </row>
    <row r="11290" spans="1:6" ht="15" x14ac:dyDescent="0.25">
      <c r="A11290" s="250"/>
      <c r="B11290" s="250"/>
      <c r="C11290" s="250"/>
      <c r="D11290" s="250"/>
      <c r="E11290" s="250"/>
      <c r="F11290" s="250"/>
    </row>
    <row r="11291" spans="1:6" ht="15" x14ac:dyDescent="0.25">
      <c r="A11291" s="250"/>
      <c r="B11291" s="250"/>
      <c r="C11291" s="250"/>
      <c r="D11291" s="250"/>
      <c r="E11291" s="250"/>
      <c r="F11291" s="250"/>
    </row>
    <row r="11292" spans="1:6" ht="15" x14ac:dyDescent="0.25">
      <c r="A11292" s="250"/>
      <c r="B11292" s="250"/>
      <c r="C11292" s="250"/>
      <c r="D11292" s="250"/>
      <c r="E11292" s="250"/>
      <c r="F11292" s="250"/>
    </row>
    <row r="11293" spans="1:6" ht="15" x14ac:dyDescent="0.25">
      <c r="A11293" s="250"/>
      <c r="B11293" s="250"/>
      <c r="C11293" s="250"/>
      <c r="D11293" s="250"/>
      <c r="E11293" s="250"/>
      <c r="F11293" s="250"/>
    </row>
    <row r="11294" spans="1:6" ht="15" x14ac:dyDescent="0.25">
      <c r="A11294" s="250"/>
      <c r="B11294" s="250"/>
      <c r="C11294" s="250"/>
      <c r="D11294" s="250"/>
      <c r="E11294" s="250"/>
      <c r="F11294" s="250"/>
    </row>
    <row r="11295" spans="1:6" ht="15" x14ac:dyDescent="0.25">
      <c r="A11295" s="250"/>
      <c r="B11295" s="250"/>
      <c r="C11295" s="250"/>
      <c r="D11295" s="250"/>
      <c r="E11295" s="250"/>
      <c r="F11295" s="250"/>
    </row>
    <row r="11296" spans="1:6" ht="15" x14ac:dyDescent="0.25">
      <c r="A11296" s="250"/>
      <c r="B11296" s="250"/>
      <c r="C11296" s="250"/>
      <c r="D11296" s="250"/>
      <c r="E11296" s="250"/>
      <c r="F11296" s="250"/>
    </row>
    <row r="11297" spans="1:6" ht="15" x14ac:dyDescent="0.25">
      <c r="A11297" s="250"/>
      <c r="B11297" s="250"/>
      <c r="C11297" s="250"/>
      <c r="D11297" s="250"/>
      <c r="E11297" s="250"/>
      <c r="F11297" s="250"/>
    </row>
    <row r="11298" spans="1:6" ht="15" x14ac:dyDescent="0.25">
      <c r="A11298" s="250"/>
      <c r="B11298" s="250"/>
      <c r="C11298" s="250"/>
      <c r="D11298" s="250"/>
      <c r="E11298" s="250"/>
      <c r="F11298" s="250"/>
    </row>
    <row r="11299" spans="1:6" ht="15" x14ac:dyDescent="0.25">
      <c r="A11299" s="250"/>
      <c r="B11299" s="250"/>
      <c r="C11299" s="250"/>
      <c r="D11299" s="250"/>
      <c r="E11299" s="250"/>
      <c r="F11299" s="250"/>
    </row>
    <row r="11300" spans="1:6" ht="15" x14ac:dyDescent="0.25">
      <c r="A11300" s="250"/>
      <c r="B11300" s="250"/>
      <c r="C11300" s="250"/>
      <c r="D11300" s="250"/>
      <c r="E11300" s="250"/>
      <c r="F11300" s="250"/>
    </row>
    <row r="11301" spans="1:6" ht="15" x14ac:dyDescent="0.25">
      <c r="A11301" s="250"/>
      <c r="B11301" s="250"/>
      <c r="C11301" s="250"/>
      <c r="D11301" s="250"/>
      <c r="E11301" s="250"/>
      <c r="F11301" s="250"/>
    </row>
    <row r="11302" spans="1:6" ht="15" x14ac:dyDescent="0.25">
      <c r="A11302" s="250"/>
      <c r="B11302" s="250"/>
      <c r="C11302" s="250"/>
      <c r="D11302" s="250"/>
      <c r="E11302" s="250"/>
      <c r="F11302" s="250"/>
    </row>
    <row r="11303" spans="1:6" ht="15" x14ac:dyDescent="0.25">
      <c r="A11303" s="250"/>
      <c r="B11303" s="250"/>
      <c r="C11303" s="250"/>
      <c r="D11303" s="250"/>
      <c r="E11303" s="250"/>
      <c r="F11303" s="250"/>
    </row>
    <row r="11304" spans="1:6" ht="15" x14ac:dyDescent="0.25">
      <c r="A11304" s="250"/>
      <c r="B11304" s="250"/>
      <c r="C11304" s="250"/>
      <c r="D11304" s="250"/>
      <c r="E11304" s="250"/>
      <c r="F11304" s="250"/>
    </row>
    <row r="11305" spans="1:6" ht="15" x14ac:dyDescent="0.25">
      <c r="A11305" s="250"/>
      <c r="B11305" s="250"/>
      <c r="C11305" s="250"/>
      <c r="D11305" s="250"/>
      <c r="E11305" s="250"/>
      <c r="F11305" s="250"/>
    </row>
    <row r="11306" spans="1:6" ht="15" x14ac:dyDescent="0.25">
      <c r="A11306" s="250"/>
      <c r="B11306" s="250"/>
      <c r="C11306" s="250"/>
      <c r="D11306" s="250"/>
      <c r="E11306" s="250"/>
      <c r="F11306" s="250"/>
    </row>
    <row r="11307" spans="1:6" ht="15" x14ac:dyDescent="0.25">
      <c r="A11307" s="250"/>
      <c r="B11307" s="250"/>
      <c r="C11307" s="250"/>
      <c r="D11307" s="250"/>
      <c r="E11307" s="250"/>
      <c r="F11307" s="250"/>
    </row>
    <row r="11308" spans="1:6" ht="15" x14ac:dyDescent="0.25">
      <c r="A11308" s="250"/>
      <c r="B11308" s="250"/>
      <c r="C11308" s="250"/>
      <c r="D11308" s="250"/>
      <c r="E11308" s="250"/>
      <c r="F11308" s="250"/>
    </row>
    <row r="11309" spans="1:6" ht="15" x14ac:dyDescent="0.25">
      <c r="A11309" s="250"/>
      <c r="B11309" s="250"/>
      <c r="C11309" s="250"/>
      <c r="D11309" s="250"/>
      <c r="E11309" s="250"/>
      <c r="F11309" s="250"/>
    </row>
    <row r="11310" spans="1:6" ht="15" x14ac:dyDescent="0.25">
      <c r="A11310" s="250"/>
      <c r="B11310" s="250"/>
      <c r="C11310" s="250"/>
      <c r="D11310" s="250"/>
      <c r="E11310" s="250"/>
      <c r="F11310" s="250"/>
    </row>
    <row r="11311" spans="1:6" ht="15" x14ac:dyDescent="0.25">
      <c r="A11311" s="250"/>
      <c r="B11311" s="250"/>
      <c r="C11311" s="250"/>
      <c r="D11311" s="250"/>
      <c r="E11311" s="250"/>
      <c r="F11311" s="250"/>
    </row>
    <row r="11312" spans="1:6" ht="15" x14ac:dyDescent="0.25">
      <c r="A11312" s="250"/>
      <c r="B11312" s="250"/>
      <c r="C11312" s="250"/>
      <c r="D11312" s="250"/>
      <c r="E11312" s="250"/>
      <c r="F11312" s="250"/>
    </row>
    <row r="11313" spans="1:6" ht="15" x14ac:dyDescent="0.25">
      <c r="A11313" s="250"/>
      <c r="B11313" s="250"/>
      <c r="C11313" s="250"/>
      <c r="D11313" s="250"/>
      <c r="E11313" s="250"/>
      <c r="F11313" s="250"/>
    </row>
    <row r="11314" spans="1:6" ht="15" x14ac:dyDescent="0.25">
      <c r="A11314" s="250"/>
      <c r="B11314" s="250"/>
      <c r="C11314" s="250"/>
      <c r="D11314" s="250"/>
      <c r="E11314" s="250"/>
      <c r="F11314" s="250"/>
    </row>
    <row r="11315" spans="1:6" ht="15" x14ac:dyDescent="0.25">
      <c r="A11315" s="250"/>
      <c r="B11315" s="250"/>
      <c r="C11315" s="250"/>
      <c r="D11315" s="250"/>
      <c r="E11315" s="250"/>
      <c r="F11315" s="250"/>
    </row>
    <row r="11316" spans="1:6" ht="15" x14ac:dyDescent="0.25">
      <c r="A11316" s="250"/>
      <c r="B11316" s="250"/>
      <c r="C11316" s="250"/>
      <c r="D11316" s="250"/>
      <c r="E11316" s="250"/>
      <c r="F11316" s="250"/>
    </row>
    <row r="11317" spans="1:6" ht="15" x14ac:dyDescent="0.25">
      <c r="A11317" s="250"/>
      <c r="B11317" s="250"/>
      <c r="C11317" s="250"/>
      <c r="D11317" s="250"/>
      <c r="E11317" s="250"/>
      <c r="F11317" s="250"/>
    </row>
    <row r="11318" spans="1:6" ht="15" x14ac:dyDescent="0.25">
      <c r="A11318" s="250"/>
      <c r="B11318" s="250"/>
      <c r="C11318" s="250"/>
      <c r="D11318" s="250"/>
      <c r="E11318" s="250"/>
      <c r="F11318" s="250"/>
    </row>
    <row r="11319" spans="1:6" ht="15" x14ac:dyDescent="0.25">
      <c r="A11319" s="250"/>
      <c r="B11319" s="250"/>
      <c r="C11319" s="250"/>
      <c r="D11319" s="250"/>
      <c r="E11319" s="250"/>
      <c r="F11319" s="250"/>
    </row>
    <row r="11320" spans="1:6" ht="15" x14ac:dyDescent="0.25">
      <c r="A11320" s="250"/>
      <c r="B11320" s="250"/>
      <c r="C11320" s="250"/>
      <c r="D11320" s="250"/>
      <c r="E11320" s="250"/>
      <c r="F11320" s="250"/>
    </row>
    <row r="11321" spans="1:6" ht="15" x14ac:dyDescent="0.25">
      <c r="A11321" s="250"/>
      <c r="B11321" s="250"/>
      <c r="C11321" s="250"/>
      <c r="D11321" s="250"/>
      <c r="E11321" s="250"/>
      <c r="F11321" s="250"/>
    </row>
    <row r="11322" spans="1:6" ht="15" x14ac:dyDescent="0.25">
      <c r="A11322" s="250"/>
      <c r="B11322" s="250"/>
      <c r="C11322" s="250"/>
      <c r="D11322" s="250"/>
      <c r="E11322" s="250"/>
      <c r="F11322" s="250"/>
    </row>
    <row r="11323" spans="1:6" ht="15" x14ac:dyDescent="0.25">
      <c r="A11323" s="250"/>
      <c r="B11323" s="250"/>
      <c r="C11323" s="250"/>
      <c r="D11323" s="250"/>
      <c r="E11323" s="250"/>
      <c r="F11323" s="250"/>
    </row>
    <row r="11324" spans="1:6" ht="15" x14ac:dyDescent="0.25">
      <c r="A11324" s="250"/>
      <c r="B11324" s="250"/>
      <c r="C11324" s="250"/>
      <c r="D11324" s="250"/>
      <c r="E11324" s="250"/>
      <c r="F11324" s="250"/>
    </row>
    <row r="11325" spans="1:6" ht="15" x14ac:dyDescent="0.25">
      <c r="A11325" s="250"/>
      <c r="B11325" s="250"/>
      <c r="C11325" s="250"/>
      <c r="D11325" s="250"/>
      <c r="E11325" s="250"/>
      <c r="F11325" s="250"/>
    </row>
    <row r="11326" spans="1:6" ht="15" x14ac:dyDescent="0.25">
      <c r="A11326" s="250"/>
      <c r="B11326" s="250"/>
      <c r="C11326" s="250"/>
      <c r="D11326" s="250"/>
      <c r="E11326" s="250"/>
      <c r="F11326" s="250"/>
    </row>
    <row r="11327" spans="1:6" ht="15" x14ac:dyDescent="0.25">
      <c r="A11327" s="250"/>
      <c r="B11327" s="250"/>
      <c r="C11327" s="250"/>
      <c r="D11327" s="250"/>
      <c r="E11327" s="250"/>
      <c r="F11327" s="250"/>
    </row>
    <row r="11328" spans="1:6" ht="15" x14ac:dyDescent="0.25">
      <c r="A11328" s="250"/>
      <c r="B11328" s="250"/>
      <c r="C11328" s="250"/>
      <c r="D11328" s="250"/>
      <c r="E11328" s="250"/>
      <c r="F11328" s="250"/>
    </row>
    <row r="11329" spans="1:6" ht="15" x14ac:dyDescent="0.25">
      <c r="A11329" s="250"/>
      <c r="B11329" s="250"/>
      <c r="C11329" s="250"/>
      <c r="D11329" s="250"/>
      <c r="E11329" s="250"/>
      <c r="F11329" s="250"/>
    </row>
    <row r="11330" spans="1:6" ht="15" x14ac:dyDescent="0.25">
      <c r="A11330" s="250"/>
      <c r="B11330" s="250"/>
      <c r="C11330" s="250"/>
      <c r="D11330" s="250"/>
      <c r="E11330" s="250"/>
      <c r="F11330" s="250"/>
    </row>
    <row r="11331" spans="1:6" ht="15" x14ac:dyDescent="0.25">
      <c r="A11331" s="250"/>
      <c r="B11331" s="250"/>
      <c r="C11331" s="250"/>
      <c r="D11331" s="250"/>
      <c r="E11331" s="250"/>
      <c r="F11331" s="250"/>
    </row>
    <row r="11332" spans="1:6" ht="15" x14ac:dyDescent="0.25">
      <c r="A11332" s="250"/>
      <c r="B11332" s="250"/>
      <c r="C11332" s="250"/>
      <c r="D11332" s="250"/>
      <c r="E11332" s="250"/>
      <c r="F11332" s="250"/>
    </row>
    <row r="11333" spans="1:6" ht="15" x14ac:dyDescent="0.25">
      <c r="A11333" s="250"/>
      <c r="B11333" s="250"/>
      <c r="C11333" s="250"/>
      <c r="D11333" s="250"/>
      <c r="E11333" s="250"/>
      <c r="F11333" s="250"/>
    </row>
    <row r="11334" spans="1:6" ht="15" x14ac:dyDescent="0.25">
      <c r="A11334" s="250"/>
      <c r="B11334" s="250"/>
      <c r="C11334" s="250"/>
      <c r="D11334" s="250"/>
      <c r="E11334" s="250"/>
      <c r="F11334" s="250"/>
    </row>
    <row r="11335" spans="1:6" ht="15" x14ac:dyDescent="0.25">
      <c r="A11335" s="250"/>
      <c r="B11335" s="250"/>
      <c r="C11335" s="250"/>
      <c r="D11335" s="250"/>
      <c r="E11335" s="250"/>
      <c r="F11335" s="250"/>
    </row>
    <row r="11336" spans="1:6" ht="15" x14ac:dyDescent="0.25">
      <c r="A11336" s="250"/>
      <c r="B11336" s="250"/>
      <c r="C11336" s="250"/>
      <c r="D11336" s="250"/>
      <c r="E11336" s="250"/>
      <c r="F11336" s="250"/>
    </row>
    <row r="11337" spans="1:6" ht="15" x14ac:dyDescent="0.25">
      <c r="A11337" s="250"/>
      <c r="B11337" s="250"/>
      <c r="C11337" s="250"/>
      <c r="D11337" s="250"/>
      <c r="E11337" s="250"/>
      <c r="F11337" s="250"/>
    </row>
    <row r="11338" spans="1:6" ht="15" x14ac:dyDescent="0.25">
      <c r="A11338" s="250"/>
      <c r="B11338" s="250"/>
      <c r="C11338" s="250"/>
      <c r="D11338" s="250"/>
      <c r="E11338" s="250"/>
      <c r="F11338" s="250"/>
    </row>
    <row r="11339" spans="1:6" ht="15" x14ac:dyDescent="0.25">
      <c r="A11339" s="250"/>
      <c r="B11339" s="250"/>
      <c r="C11339" s="250"/>
      <c r="D11339" s="250"/>
      <c r="E11339" s="250"/>
      <c r="F11339" s="250"/>
    </row>
    <row r="11340" spans="1:6" ht="15" x14ac:dyDescent="0.25">
      <c r="A11340" s="250"/>
      <c r="B11340" s="250"/>
      <c r="C11340" s="250"/>
      <c r="D11340" s="250"/>
      <c r="E11340" s="250"/>
      <c r="F11340" s="250"/>
    </row>
    <row r="11341" spans="1:6" ht="15" x14ac:dyDescent="0.25">
      <c r="A11341" s="250"/>
      <c r="B11341" s="250"/>
      <c r="C11341" s="250"/>
      <c r="D11341" s="250"/>
      <c r="E11341" s="250"/>
      <c r="F11341" s="250"/>
    </row>
    <row r="11342" spans="1:6" ht="15" x14ac:dyDescent="0.25">
      <c r="A11342" s="250"/>
      <c r="B11342" s="250"/>
      <c r="C11342" s="250"/>
      <c r="D11342" s="250"/>
      <c r="E11342" s="250"/>
      <c r="F11342" s="250"/>
    </row>
    <row r="11343" spans="1:6" ht="15" x14ac:dyDescent="0.25">
      <c r="A11343" s="250"/>
      <c r="B11343" s="250"/>
      <c r="C11343" s="250"/>
      <c r="D11343" s="250"/>
      <c r="E11343" s="250"/>
      <c r="F11343" s="250"/>
    </row>
    <row r="11344" spans="1:6" ht="15" x14ac:dyDescent="0.25">
      <c r="A11344" s="250"/>
      <c r="B11344" s="250"/>
      <c r="C11344" s="250"/>
      <c r="D11344" s="250"/>
      <c r="E11344" s="250"/>
      <c r="F11344" s="250"/>
    </row>
    <row r="11345" spans="1:6" ht="15" x14ac:dyDescent="0.25">
      <c r="A11345" s="250"/>
      <c r="B11345" s="250"/>
      <c r="C11345" s="250"/>
      <c r="D11345" s="250"/>
      <c r="E11345" s="250"/>
      <c r="F11345" s="250"/>
    </row>
    <row r="11346" spans="1:6" ht="15" x14ac:dyDescent="0.25">
      <c r="A11346" s="250"/>
      <c r="B11346" s="250"/>
      <c r="C11346" s="250"/>
      <c r="D11346" s="250"/>
      <c r="E11346" s="250"/>
      <c r="F11346" s="250"/>
    </row>
    <row r="11347" spans="1:6" ht="15" x14ac:dyDescent="0.25">
      <c r="A11347" s="250"/>
      <c r="B11347" s="250"/>
      <c r="C11347" s="250"/>
      <c r="D11347" s="250"/>
      <c r="E11347" s="250"/>
      <c r="F11347" s="250"/>
    </row>
    <row r="11348" spans="1:6" ht="15" x14ac:dyDescent="0.25">
      <c r="A11348" s="250"/>
      <c r="B11348" s="250"/>
      <c r="C11348" s="250"/>
      <c r="D11348" s="250"/>
      <c r="E11348" s="250"/>
      <c r="F11348" s="250"/>
    </row>
    <row r="11349" spans="1:6" ht="15" x14ac:dyDescent="0.25">
      <c r="A11349" s="250"/>
      <c r="B11349" s="250"/>
      <c r="C11349" s="250"/>
      <c r="D11349" s="250"/>
      <c r="E11349" s="250"/>
      <c r="F11349" s="250"/>
    </row>
    <row r="11350" spans="1:6" ht="15" x14ac:dyDescent="0.25">
      <c r="A11350" s="250"/>
      <c r="B11350" s="250"/>
      <c r="C11350" s="250"/>
      <c r="D11350" s="250"/>
      <c r="E11350" s="250"/>
      <c r="F11350" s="250"/>
    </row>
    <row r="11351" spans="1:6" ht="15" x14ac:dyDescent="0.25">
      <c r="A11351" s="250"/>
      <c r="B11351" s="250"/>
      <c r="C11351" s="250"/>
      <c r="D11351" s="250"/>
      <c r="E11351" s="250"/>
      <c r="F11351" s="250"/>
    </row>
    <row r="11352" spans="1:6" ht="15" x14ac:dyDescent="0.25">
      <c r="A11352" s="250"/>
      <c r="B11352" s="250"/>
      <c r="C11352" s="250"/>
      <c r="D11352" s="250"/>
      <c r="E11352" s="250"/>
      <c r="F11352" s="250"/>
    </row>
    <row r="11353" spans="1:6" ht="15" x14ac:dyDescent="0.25">
      <c r="A11353" s="250"/>
      <c r="B11353" s="250"/>
      <c r="C11353" s="250"/>
      <c r="D11353" s="250"/>
      <c r="E11353" s="250"/>
      <c r="F11353" s="250"/>
    </row>
    <row r="11354" spans="1:6" ht="15" x14ac:dyDescent="0.25">
      <c r="A11354" s="250"/>
      <c r="B11354" s="250"/>
      <c r="C11354" s="250"/>
      <c r="D11354" s="250"/>
      <c r="E11354" s="250"/>
      <c r="F11354" s="250"/>
    </row>
    <row r="11355" spans="1:6" ht="15" x14ac:dyDescent="0.25">
      <c r="A11355" s="250"/>
      <c r="B11355" s="250"/>
      <c r="C11355" s="250"/>
      <c r="D11355" s="250"/>
      <c r="E11355" s="250"/>
      <c r="F11355" s="250"/>
    </row>
    <row r="11356" spans="1:6" ht="15" x14ac:dyDescent="0.25">
      <c r="A11356" s="250"/>
      <c r="B11356" s="250"/>
      <c r="C11356" s="250"/>
      <c r="D11356" s="250"/>
      <c r="E11356" s="250"/>
      <c r="F11356" s="250"/>
    </row>
    <row r="11357" spans="1:6" ht="15" x14ac:dyDescent="0.25">
      <c r="A11357" s="250"/>
      <c r="B11357" s="250"/>
      <c r="C11357" s="250"/>
      <c r="D11357" s="250"/>
      <c r="E11357" s="250"/>
      <c r="F11357" s="250"/>
    </row>
    <row r="11358" spans="1:6" ht="15" x14ac:dyDescent="0.25">
      <c r="A11358" s="250"/>
      <c r="B11358" s="250"/>
      <c r="C11358" s="250"/>
      <c r="D11358" s="250"/>
      <c r="E11358" s="250"/>
      <c r="F11358" s="250"/>
    </row>
    <row r="11359" spans="1:6" ht="15" x14ac:dyDescent="0.25">
      <c r="A11359" s="250"/>
      <c r="B11359" s="250"/>
      <c r="C11359" s="250"/>
      <c r="D11359" s="250"/>
      <c r="E11359" s="250"/>
      <c r="F11359" s="250"/>
    </row>
    <row r="11360" spans="1:6" ht="15" x14ac:dyDescent="0.25">
      <c r="A11360" s="250"/>
      <c r="B11360" s="250"/>
      <c r="C11360" s="250"/>
      <c r="D11360" s="250"/>
      <c r="E11360" s="250"/>
      <c r="F11360" s="250"/>
    </row>
    <row r="11361" spans="1:6" ht="15" x14ac:dyDescent="0.25">
      <c r="A11361" s="250"/>
      <c r="B11361" s="250"/>
      <c r="C11361" s="250"/>
      <c r="D11361" s="250"/>
      <c r="E11361" s="250"/>
      <c r="F11361" s="250"/>
    </row>
    <row r="11362" spans="1:6" ht="15" x14ac:dyDescent="0.25">
      <c r="A11362" s="250"/>
      <c r="B11362" s="250"/>
      <c r="C11362" s="250"/>
      <c r="D11362" s="250"/>
      <c r="E11362" s="250"/>
      <c r="F11362" s="250"/>
    </row>
    <row r="11363" spans="1:6" ht="15" x14ac:dyDescent="0.25">
      <c r="A11363" s="250"/>
      <c r="B11363" s="250"/>
      <c r="C11363" s="250"/>
      <c r="D11363" s="250"/>
      <c r="E11363" s="250"/>
      <c r="F11363" s="250"/>
    </row>
    <row r="11364" spans="1:6" ht="15" x14ac:dyDescent="0.25">
      <c r="A11364" s="250"/>
      <c r="B11364" s="250"/>
      <c r="C11364" s="250"/>
      <c r="D11364" s="250"/>
      <c r="E11364" s="250"/>
      <c r="F11364" s="250"/>
    </row>
    <row r="11365" spans="1:6" ht="15" x14ac:dyDescent="0.25">
      <c r="A11365" s="250"/>
      <c r="B11365" s="250"/>
      <c r="C11365" s="250"/>
      <c r="D11365" s="250"/>
      <c r="E11365" s="250"/>
      <c r="F11365" s="250"/>
    </row>
    <row r="11366" spans="1:6" ht="15" x14ac:dyDescent="0.25">
      <c r="A11366" s="250"/>
      <c r="B11366" s="250"/>
      <c r="C11366" s="250"/>
      <c r="D11366" s="250"/>
      <c r="E11366" s="250"/>
      <c r="F11366" s="250"/>
    </row>
    <row r="11367" spans="1:6" ht="15" x14ac:dyDescent="0.25">
      <c r="A11367" s="250"/>
      <c r="B11367" s="250"/>
      <c r="C11367" s="250"/>
      <c r="D11367" s="250"/>
      <c r="E11367" s="250"/>
      <c r="F11367" s="250"/>
    </row>
    <row r="11368" spans="1:6" ht="15" x14ac:dyDescent="0.25">
      <c r="A11368" s="250"/>
      <c r="B11368" s="250"/>
      <c r="C11368" s="250"/>
      <c r="D11368" s="250"/>
      <c r="E11368" s="250"/>
      <c r="F11368" s="250"/>
    </row>
    <row r="11369" spans="1:6" ht="15" x14ac:dyDescent="0.25">
      <c r="A11369" s="250"/>
      <c r="B11369" s="250"/>
      <c r="C11369" s="250"/>
      <c r="D11369" s="250"/>
      <c r="E11369" s="250"/>
      <c r="F11369" s="250"/>
    </row>
    <row r="11370" spans="1:6" ht="15" x14ac:dyDescent="0.25">
      <c r="A11370" s="250"/>
      <c r="B11370" s="250"/>
      <c r="C11370" s="250"/>
      <c r="D11370" s="250"/>
      <c r="E11370" s="250"/>
      <c r="F11370" s="250"/>
    </row>
    <row r="11371" spans="1:6" ht="15" x14ac:dyDescent="0.25">
      <c r="A11371" s="250"/>
      <c r="B11371" s="250"/>
      <c r="C11371" s="250"/>
      <c r="D11371" s="250"/>
      <c r="E11371" s="250"/>
      <c r="F11371" s="250"/>
    </row>
    <row r="11372" spans="1:6" ht="15" x14ac:dyDescent="0.25">
      <c r="A11372" s="250"/>
      <c r="B11372" s="250"/>
      <c r="C11372" s="250"/>
      <c r="D11372" s="250"/>
      <c r="E11372" s="250"/>
      <c r="F11372" s="250"/>
    </row>
    <row r="11373" spans="1:6" ht="15" x14ac:dyDescent="0.25">
      <c r="A11373" s="250"/>
      <c r="B11373" s="250"/>
      <c r="C11373" s="250"/>
      <c r="D11373" s="250"/>
      <c r="E11373" s="250"/>
      <c r="F11373" s="250"/>
    </row>
    <row r="11374" spans="1:6" ht="15" x14ac:dyDescent="0.25">
      <c r="A11374" s="250"/>
      <c r="B11374" s="250"/>
      <c r="C11374" s="250"/>
      <c r="D11374" s="250"/>
      <c r="E11374" s="250"/>
      <c r="F11374" s="250"/>
    </row>
    <row r="11375" spans="1:6" ht="15" x14ac:dyDescent="0.25">
      <c r="A11375" s="250"/>
      <c r="B11375" s="250"/>
      <c r="C11375" s="250"/>
      <c r="D11375" s="250"/>
      <c r="E11375" s="250"/>
      <c r="F11375" s="250"/>
    </row>
    <row r="11376" spans="1:6" ht="15" x14ac:dyDescent="0.25">
      <c r="A11376" s="250"/>
      <c r="B11376" s="250"/>
      <c r="C11376" s="250"/>
      <c r="D11376" s="250"/>
      <c r="E11376" s="250"/>
      <c r="F11376" s="250"/>
    </row>
    <row r="11377" spans="1:6" ht="15" x14ac:dyDescent="0.25">
      <c r="A11377" s="250"/>
      <c r="B11377" s="250"/>
      <c r="C11377" s="250"/>
      <c r="D11377" s="250"/>
      <c r="E11377" s="250"/>
      <c r="F11377" s="250"/>
    </row>
    <row r="11378" spans="1:6" ht="15" x14ac:dyDescent="0.25">
      <c r="A11378" s="250"/>
      <c r="B11378" s="250"/>
      <c r="C11378" s="250"/>
      <c r="D11378" s="250"/>
      <c r="E11378" s="250"/>
      <c r="F11378" s="250"/>
    </row>
    <row r="11379" spans="1:6" ht="15" x14ac:dyDescent="0.25">
      <c r="A11379" s="250"/>
      <c r="B11379" s="250"/>
      <c r="C11379" s="250"/>
      <c r="D11379" s="250"/>
      <c r="E11379" s="250"/>
      <c r="F11379" s="250"/>
    </row>
    <row r="11380" spans="1:6" ht="15" x14ac:dyDescent="0.25">
      <c r="A11380" s="250"/>
      <c r="B11380" s="250"/>
      <c r="C11380" s="250"/>
      <c r="D11380" s="250"/>
      <c r="E11380" s="250"/>
      <c r="F11380" s="250"/>
    </row>
    <row r="11381" spans="1:6" ht="15" x14ac:dyDescent="0.25">
      <c r="A11381" s="250"/>
      <c r="B11381" s="250"/>
      <c r="C11381" s="250"/>
      <c r="D11381" s="250"/>
      <c r="E11381" s="250"/>
      <c r="F11381" s="250"/>
    </row>
    <row r="11382" spans="1:6" ht="15" x14ac:dyDescent="0.25">
      <c r="A11382" s="250"/>
      <c r="B11382" s="250"/>
      <c r="C11382" s="250"/>
      <c r="D11382" s="250"/>
      <c r="E11382" s="250"/>
      <c r="F11382" s="250"/>
    </row>
    <row r="11383" spans="1:6" ht="15" x14ac:dyDescent="0.25">
      <c r="A11383" s="250"/>
      <c r="B11383" s="250"/>
      <c r="C11383" s="250"/>
      <c r="D11383" s="250"/>
      <c r="E11383" s="250"/>
      <c r="F11383" s="250"/>
    </row>
    <row r="11384" spans="1:6" ht="15" x14ac:dyDescent="0.25">
      <c r="A11384" s="250"/>
      <c r="B11384" s="250"/>
      <c r="C11384" s="250"/>
      <c r="D11384" s="250"/>
      <c r="E11384" s="250"/>
      <c r="F11384" s="250"/>
    </row>
    <row r="11385" spans="1:6" ht="15" x14ac:dyDescent="0.25">
      <c r="A11385" s="250"/>
      <c r="B11385" s="250"/>
      <c r="C11385" s="250"/>
      <c r="D11385" s="250"/>
      <c r="E11385" s="250"/>
      <c r="F11385" s="250"/>
    </row>
    <row r="11386" spans="1:6" ht="15" x14ac:dyDescent="0.25">
      <c r="A11386" s="250"/>
      <c r="B11386" s="250"/>
      <c r="C11386" s="250"/>
      <c r="D11386" s="250"/>
      <c r="E11386" s="250"/>
      <c r="F11386" s="250"/>
    </row>
    <row r="11387" spans="1:6" ht="15" x14ac:dyDescent="0.25">
      <c r="A11387" s="250"/>
      <c r="B11387" s="250"/>
      <c r="C11387" s="250"/>
      <c r="D11387" s="250"/>
      <c r="E11387" s="250"/>
      <c r="F11387" s="250"/>
    </row>
    <row r="11388" spans="1:6" ht="15" x14ac:dyDescent="0.25">
      <c r="A11388" s="250"/>
      <c r="B11388" s="250"/>
      <c r="C11388" s="250"/>
      <c r="D11388" s="250"/>
      <c r="E11388" s="250"/>
      <c r="F11388" s="250"/>
    </row>
    <row r="11389" spans="1:6" ht="15" x14ac:dyDescent="0.25">
      <c r="A11389" s="250"/>
      <c r="B11389" s="250"/>
      <c r="C11389" s="250"/>
      <c r="D11389" s="250"/>
      <c r="E11389" s="250"/>
      <c r="F11389" s="250"/>
    </row>
    <row r="11390" spans="1:6" ht="15" x14ac:dyDescent="0.25">
      <c r="A11390" s="250"/>
      <c r="B11390" s="250"/>
      <c r="C11390" s="250"/>
      <c r="D11390" s="250"/>
      <c r="E11390" s="250"/>
      <c r="F11390" s="250"/>
    </row>
    <row r="11391" spans="1:6" ht="15" x14ac:dyDescent="0.25">
      <c r="A11391" s="250"/>
      <c r="B11391" s="250"/>
      <c r="C11391" s="250"/>
      <c r="D11391" s="250"/>
      <c r="E11391" s="250"/>
      <c r="F11391" s="250"/>
    </row>
    <row r="11392" spans="1:6" ht="15" x14ac:dyDescent="0.25">
      <c r="A11392" s="250"/>
      <c r="B11392" s="250"/>
      <c r="C11392" s="250"/>
      <c r="D11392" s="250"/>
      <c r="E11392" s="250"/>
      <c r="F11392" s="250"/>
    </row>
    <row r="11393" spans="1:6" ht="15" x14ac:dyDescent="0.25">
      <c r="A11393" s="250"/>
      <c r="B11393" s="250"/>
      <c r="C11393" s="250"/>
      <c r="D11393" s="250"/>
      <c r="E11393" s="250"/>
      <c r="F11393" s="250"/>
    </row>
    <row r="11394" spans="1:6" ht="15" x14ac:dyDescent="0.25">
      <c r="A11394" s="250"/>
      <c r="B11394" s="250"/>
      <c r="C11394" s="250"/>
      <c r="D11394" s="250"/>
      <c r="E11394" s="250"/>
      <c r="F11394" s="250"/>
    </row>
    <row r="11395" spans="1:6" ht="15" x14ac:dyDescent="0.25">
      <c r="A11395" s="250"/>
      <c r="B11395" s="250"/>
      <c r="C11395" s="250"/>
      <c r="D11395" s="250"/>
      <c r="E11395" s="250"/>
      <c r="F11395" s="250"/>
    </row>
    <row r="11396" spans="1:6" ht="15" x14ac:dyDescent="0.25">
      <c r="A11396" s="250"/>
      <c r="B11396" s="250"/>
      <c r="C11396" s="250"/>
      <c r="D11396" s="250"/>
      <c r="E11396" s="250"/>
      <c r="F11396" s="250"/>
    </row>
    <row r="11397" spans="1:6" ht="15" x14ac:dyDescent="0.25">
      <c r="A11397" s="250"/>
      <c r="B11397" s="250"/>
      <c r="C11397" s="250"/>
      <c r="D11397" s="250"/>
      <c r="E11397" s="250"/>
      <c r="F11397" s="250"/>
    </row>
    <row r="11398" spans="1:6" ht="15" x14ac:dyDescent="0.25">
      <c r="A11398" s="250"/>
      <c r="B11398" s="250"/>
      <c r="C11398" s="250"/>
      <c r="D11398" s="250"/>
      <c r="E11398" s="250"/>
      <c r="F11398" s="250"/>
    </row>
    <row r="11399" spans="1:6" ht="15" x14ac:dyDescent="0.25">
      <c r="A11399" s="250"/>
      <c r="B11399" s="250"/>
      <c r="C11399" s="250"/>
      <c r="D11399" s="250"/>
      <c r="E11399" s="250"/>
      <c r="F11399" s="250"/>
    </row>
    <row r="11400" spans="1:6" ht="15" x14ac:dyDescent="0.25">
      <c r="A11400" s="250"/>
      <c r="B11400" s="250"/>
      <c r="C11400" s="250"/>
      <c r="D11400" s="250"/>
      <c r="E11400" s="250"/>
      <c r="F11400" s="250"/>
    </row>
    <row r="11401" spans="1:6" ht="15" x14ac:dyDescent="0.25">
      <c r="A11401" s="250"/>
      <c r="B11401" s="250"/>
      <c r="C11401" s="250"/>
      <c r="D11401" s="250"/>
      <c r="E11401" s="250"/>
      <c r="F11401" s="250"/>
    </row>
    <row r="11402" spans="1:6" ht="15" x14ac:dyDescent="0.25">
      <c r="A11402" s="250"/>
      <c r="B11402" s="250"/>
      <c r="C11402" s="250"/>
      <c r="D11402" s="250"/>
      <c r="E11402" s="250"/>
      <c r="F11402" s="250"/>
    </row>
    <row r="11403" spans="1:6" ht="15" x14ac:dyDescent="0.25">
      <c r="A11403" s="250"/>
      <c r="B11403" s="250"/>
      <c r="C11403" s="250"/>
      <c r="D11403" s="250"/>
      <c r="E11403" s="250"/>
      <c r="F11403" s="250"/>
    </row>
    <row r="11404" spans="1:6" ht="15" x14ac:dyDescent="0.25">
      <c r="A11404" s="250"/>
      <c r="B11404" s="250"/>
      <c r="C11404" s="250"/>
      <c r="D11404" s="250"/>
      <c r="E11404" s="250"/>
      <c r="F11404" s="250"/>
    </row>
    <row r="11405" spans="1:6" ht="15" x14ac:dyDescent="0.25">
      <c r="A11405" s="250"/>
      <c r="B11405" s="250"/>
      <c r="C11405" s="250"/>
      <c r="D11405" s="250"/>
      <c r="E11405" s="250"/>
      <c r="F11405" s="250"/>
    </row>
    <row r="11406" spans="1:6" ht="15" x14ac:dyDescent="0.25">
      <c r="A11406" s="250"/>
      <c r="B11406" s="250"/>
      <c r="C11406" s="250"/>
      <c r="D11406" s="250"/>
      <c r="E11406" s="250"/>
      <c r="F11406" s="250"/>
    </row>
    <row r="11407" spans="1:6" ht="15" x14ac:dyDescent="0.25">
      <c r="A11407" s="250"/>
      <c r="B11407" s="250"/>
      <c r="C11407" s="250"/>
      <c r="D11407" s="250"/>
      <c r="E11407" s="250"/>
      <c r="F11407" s="250"/>
    </row>
    <row r="11408" spans="1:6" ht="15" x14ac:dyDescent="0.25">
      <c r="A11408" s="250"/>
      <c r="B11408" s="250"/>
      <c r="C11408" s="250"/>
      <c r="D11408" s="250"/>
      <c r="E11408" s="250"/>
      <c r="F11408" s="250"/>
    </row>
    <row r="11409" spans="1:6" ht="15" x14ac:dyDescent="0.25">
      <c r="A11409" s="250"/>
      <c r="B11409" s="250"/>
      <c r="C11409" s="250"/>
      <c r="D11409" s="250"/>
      <c r="E11409" s="250"/>
      <c r="F11409" s="250"/>
    </row>
    <row r="11410" spans="1:6" ht="15" x14ac:dyDescent="0.25">
      <c r="A11410" s="250"/>
      <c r="B11410" s="250"/>
      <c r="C11410" s="250"/>
      <c r="D11410" s="250"/>
      <c r="E11410" s="250"/>
      <c r="F11410" s="250"/>
    </row>
    <row r="11411" spans="1:6" ht="15" x14ac:dyDescent="0.25">
      <c r="A11411" s="250"/>
      <c r="B11411" s="250"/>
      <c r="C11411" s="250"/>
      <c r="D11411" s="250"/>
      <c r="E11411" s="250"/>
      <c r="F11411" s="250"/>
    </row>
    <row r="11412" spans="1:6" ht="15" x14ac:dyDescent="0.25">
      <c r="A11412" s="250"/>
      <c r="B11412" s="250"/>
      <c r="C11412" s="250"/>
      <c r="D11412" s="250"/>
      <c r="E11412" s="250"/>
      <c r="F11412" s="250"/>
    </row>
    <row r="11413" spans="1:6" ht="15" x14ac:dyDescent="0.25">
      <c r="A11413" s="250"/>
      <c r="B11413" s="250"/>
      <c r="C11413" s="250"/>
      <c r="D11413" s="250"/>
      <c r="E11413" s="250"/>
      <c r="F11413" s="250"/>
    </row>
    <row r="11414" spans="1:6" ht="15" x14ac:dyDescent="0.25">
      <c r="A11414" s="250"/>
      <c r="B11414" s="250"/>
      <c r="C11414" s="250"/>
      <c r="D11414" s="250"/>
      <c r="E11414" s="250"/>
      <c r="F11414" s="250"/>
    </row>
    <row r="11415" spans="1:6" ht="15" x14ac:dyDescent="0.25">
      <c r="A11415" s="250"/>
      <c r="B11415" s="250"/>
      <c r="C11415" s="250"/>
      <c r="D11415" s="250"/>
      <c r="E11415" s="250"/>
      <c r="F11415" s="250"/>
    </row>
    <row r="11416" spans="1:6" ht="15" x14ac:dyDescent="0.25">
      <c r="A11416" s="250"/>
      <c r="B11416" s="250"/>
      <c r="C11416" s="250"/>
      <c r="D11416" s="250"/>
      <c r="E11416" s="250"/>
      <c r="F11416" s="250"/>
    </row>
    <row r="11417" spans="1:6" ht="15" x14ac:dyDescent="0.25">
      <c r="A11417" s="250"/>
      <c r="B11417" s="250"/>
      <c r="C11417" s="250"/>
      <c r="D11417" s="250"/>
      <c r="E11417" s="250"/>
      <c r="F11417" s="250"/>
    </row>
    <row r="11418" spans="1:6" ht="15" x14ac:dyDescent="0.25">
      <c r="A11418" s="250"/>
      <c r="B11418" s="250"/>
      <c r="C11418" s="250"/>
      <c r="D11418" s="250"/>
      <c r="E11418" s="250"/>
      <c r="F11418" s="250"/>
    </row>
    <row r="11419" spans="1:6" ht="15" x14ac:dyDescent="0.25">
      <c r="A11419" s="250"/>
      <c r="B11419" s="250"/>
      <c r="C11419" s="250"/>
      <c r="D11419" s="250"/>
      <c r="E11419" s="250"/>
      <c r="F11419" s="250"/>
    </row>
    <row r="11420" spans="1:6" ht="15" x14ac:dyDescent="0.25">
      <c r="A11420" s="250"/>
      <c r="B11420" s="250"/>
      <c r="C11420" s="250"/>
      <c r="D11420" s="250"/>
      <c r="E11420" s="250"/>
      <c r="F11420" s="250"/>
    </row>
    <row r="11421" spans="1:6" ht="15" x14ac:dyDescent="0.25">
      <c r="A11421" s="250"/>
      <c r="B11421" s="250"/>
      <c r="C11421" s="250"/>
      <c r="D11421" s="250"/>
      <c r="E11421" s="250"/>
      <c r="F11421" s="250"/>
    </row>
    <row r="11422" spans="1:6" ht="15" x14ac:dyDescent="0.25">
      <c r="A11422" s="250"/>
      <c r="B11422" s="250"/>
      <c r="C11422" s="250"/>
      <c r="D11422" s="250"/>
      <c r="E11422" s="250"/>
      <c r="F11422" s="250"/>
    </row>
    <row r="11423" spans="1:6" ht="15" x14ac:dyDescent="0.25">
      <c r="A11423" s="250"/>
      <c r="B11423" s="250"/>
      <c r="C11423" s="250"/>
      <c r="D11423" s="250"/>
      <c r="E11423" s="250"/>
      <c r="F11423" s="250"/>
    </row>
    <row r="11424" spans="1:6" ht="15" x14ac:dyDescent="0.25">
      <c r="A11424" s="250"/>
      <c r="B11424" s="250"/>
      <c r="C11424" s="250"/>
      <c r="D11424" s="250"/>
      <c r="E11424" s="250"/>
      <c r="F11424" s="250"/>
    </row>
    <row r="11425" spans="1:6" ht="15" x14ac:dyDescent="0.25">
      <c r="A11425" s="250"/>
      <c r="B11425" s="250"/>
      <c r="C11425" s="250"/>
      <c r="D11425" s="250"/>
      <c r="E11425" s="250"/>
      <c r="F11425" s="250"/>
    </row>
    <row r="11426" spans="1:6" ht="15" x14ac:dyDescent="0.25">
      <c r="A11426" s="250"/>
      <c r="B11426" s="250"/>
      <c r="C11426" s="250"/>
      <c r="D11426" s="250"/>
      <c r="E11426" s="250"/>
      <c r="F11426" s="250"/>
    </row>
    <row r="11427" spans="1:6" ht="15" x14ac:dyDescent="0.25">
      <c r="A11427" s="250"/>
      <c r="B11427" s="250"/>
      <c r="C11427" s="250"/>
      <c r="D11427" s="250"/>
      <c r="E11427" s="250"/>
      <c r="F11427" s="250"/>
    </row>
    <row r="11428" spans="1:6" ht="15" x14ac:dyDescent="0.25">
      <c r="A11428" s="250"/>
      <c r="B11428" s="250"/>
      <c r="C11428" s="250"/>
      <c r="D11428" s="250"/>
      <c r="E11428" s="250"/>
      <c r="F11428" s="250"/>
    </row>
    <row r="11429" spans="1:6" ht="15" x14ac:dyDescent="0.25">
      <c r="A11429" s="250"/>
      <c r="B11429" s="250"/>
      <c r="C11429" s="250"/>
      <c r="D11429" s="250"/>
      <c r="E11429" s="250"/>
      <c r="F11429" s="250"/>
    </row>
    <row r="11430" spans="1:6" ht="15" x14ac:dyDescent="0.25">
      <c r="A11430" s="250"/>
      <c r="B11430" s="250"/>
      <c r="C11430" s="250"/>
      <c r="D11430" s="250"/>
      <c r="E11430" s="250"/>
      <c r="F11430" s="250"/>
    </row>
    <row r="11431" spans="1:6" ht="15" x14ac:dyDescent="0.25">
      <c r="A11431" s="250"/>
      <c r="B11431" s="250"/>
      <c r="C11431" s="250"/>
      <c r="D11431" s="250"/>
      <c r="E11431" s="250"/>
      <c r="F11431" s="250"/>
    </row>
    <row r="11432" spans="1:6" ht="15" x14ac:dyDescent="0.25">
      <c r="A11432" s="250"/>
      <c r="B11432" s="250"/>
      <c r="C11432" s="250"/>
      <c r="D11432" s="250"/>
      <c r="E11432" s="250"/>
      <c r="F11432" s="250"/>
    </row>
    <row r="11433" spans="1:6" ht="15" x14ac:dyDescent="0.25">
      <c r="A11433" s="250"/>
      <c r="B11433" s="250"/>
      <c r="C11433" s="250"/>
      <c r="D11433" s="250"/>
      <c r="E11433" s="250"/>
      <c r="F11433" s="250"/>
    </row>
    <row r="11434" spans="1:6" ht="15" x14ac:dyDescent="0.25">
      <c r="A11434" s="250"/>
      <c r="B11434" s="250"/>
      <c r="C11434" s="250"/>
      <c r="D11434" s="250"/>
      <c r="E11434" s="250"/>
      <c r="F11434" s="250"/>
    </row>
    <row r="11435" spans="1:6" ht="15" x14ac:dyDescent="0.25">
      <c r="A11435" s="250"/>
      <c r="B11435" s="250"/>
      <c r="C11435" s="250"/>
      <c r="D11435" s="250"/>
      <c r="E11435" s="250"/>
      <c r="F11435" s="250"/>
    </row>
    <row r="11436" spans="1:6" ht="15" x14ac:dyDescent="0.25">
      <c r="A11436" s="250"/>
      <c r="B11436" s="250"/>
      <c r="C11436" s="250"/>
      <c r="D11436" s="250"/>
      <c r="E11436" s="250"/>
      <c r="F11436" s="250"/>
    </row>
    <row r="11437" spans="1:6" ht="15" x14ac:dyDescent="0.25">
      <c r="A11437" s="250"/>
      <c r="B11437" s="250"/>
      <c r="C11437" s="250"/>
      <c r="D11437" s="250"/>
      <c r="E11437" s="250"/>
      <c r="F11437" s="250"/>
    </row>
    <row r="11438" spans="1:6" ht="15" x14ac:dyDescent="0.25">
      <c r="A11438" s="250"/>
      <c r="B11438" s="250"/>
      <c r="C11438" s="250"/>
      <c r="D11438" s="250"/>
      <c r="E11438" s="250"/>
      <c r="F11438" s="250"/>
    </row>
    <row r="11439" spans="1:6" ht="15" x14ac:dyDescent="0.25">
      <c r="A11439" s="250"/>
      <c r="B11439" s="250"/>
      <c r="C11439" s="250"/>
      <c r="D11439" s="250"/>
      <c r="E11439" s="250"/>
      <c r="F11439" s="250"/>
    </row>
    <row r="11440" spans="1:6" ht="15" x14ac:dyDescent="0.25">
      <c r="A11440" s="250"/>
      <c r="B11440" s="250"/>
      <c r="C11440" s="250"/>
      <c r="D11440" s="250"/>
      <c r="E11440" s="250"/>
      <c r="F11440" s="250"/>
    </row>
    <row r="11441" spans="1:6" ht="15" x14ac:dyDescent="0.25">
      <c r="A11441" s="250"/>
      <c r="B11441" s="250"/>
      <c r="C11441" s="250"/>
      <c r="D11441" s="250"/>
      <c r="E11441" s="250"/>
      <c r="F11441" s="250"/>
    </row>
    <row r="11442" spans="1:6" ht="15" x14ac:dyDescent="0.25">
      <c r="A11442" s="250"/>
      <c r="B11442" s="250"/>
      <c r="C11442" s="250"/>
      <c r="D11442" s="250"/>
      <c r="E11442" s="250"/>
      <c r="F11442" s="250"/>
    </row>
    <row r="11443" spans="1:6" ht="15" x14ac:dyDescent="0.25">
      <c r="A11443" s="250"/>
      <c r="B11443" s="250"/>
      <c r="C11443" s="250"/>
      <c r="D11443" s="250"/>
      <c r="E11443" s="250"/>
      <c r="F11443" s="250"/>
    </row>
    <row r="11444" spans="1:6" ht="15" x14ac:dyDescent="0.25">
      <c r="A11444" s="250"/>
      <c r="B11444" s="250"/>
      <c r="C11444" s="250"/>
      <c r="D11444" s="250"/>
      <c r="E11444" s="250"/>
      <c r="F11444" s="250"/>
    </row>
    <row r="11445" spans="1:6" ht="15" x14ac:dyDescent="0.25">
      <c r="A11445" s="250"/>
      <c r="B11445" s="250"/>
      <c r="C11445" s="250"/>
      <c r="D11445" s="250"/>
      <c r="E11445" s="250"/>
      <c r="F11445" s="250"/>
    </row>
    <row r="11446" spans="1:6" ht="15" x14ac:dyDescent="0.25">
      <c r="A11446" s="250"/>
      <c r="B11446" s="250"/>
      <c r="C11446" s="250"/>
      <c r="D11446" s="250"/>
      <c r="E11446" s="250"/>
      <c r="F11446" s="250"/>
    </row>
    <row r="11447" spans="1:6" ht="15" x14ac:dyDescent="0.25">
      <c r="A11447" s="250"/>
      <c r="B11447" s="250"/>
      <c r="C11447" s="250"/>
      <c r="D11447" s="250"/>
      <c r="E11447" s="250"/>
      <c r="F11447" s="250"/>
    </row>
    <row r="11448" spans="1:6" ht="15" x14ac:dyDescent="0.25">
      <c r="A11448" s="250"/>
      <c r="B11448" s="250"/>
      <c r="C11448" s="250"/>
      <c r="D11448" s="250"/>
      <c r="E11448" s="250"/>
      <c r="F11448" s="250"/>
    </row>
    <row r="11449" spans="1:6" ht="15" x14ac:dyDescent="0.25">
      <c r="A11449" s="250"/>
      <c r="B11449" s="250"/>
      <c r="C11449" s="250"/>
      <c r="D11449" s="250"/>
      <c r="E11449" s="250"/>
      <c r="F11449" s="250"/>
    </row>
    <row r="11450" spans="1:6" ht="15" x14ac:dyDescent="0.25">
      <c r="A11450" s="250"/>
      <c r="B11450" s="250"/>
      <c r="C11450" s="250"/>
      <c r="D11450" s="250"/>
      <c r="E11450" s="250"/>
      <c r="F11450" s="250"/>
    </row>
    <row r="11451" spans="1:6" ht="15" x14ac:dyDescent="0.25">
      <c r="A11451" s="250"/>
      <c r="B11451" s="250"/>
      <c r="C11451" s="250"/>
      <c r="D11451" s="250"/>
      <c r="E11451" s="250"/>
      <c r="F11451" s="250"/>
    </row>
    <row r="11452" spans="1:6" ht="15" x14ac:dyDescent="0.25">
      <c r="A11452" s="250"/>
      <c r="B11452" s="250"/>
      <c r="C11452" s="250"/>
      <c r="D11452" s="250"/>
      <c r="E11452" s="250"/>
      <c r="F11452" s="250"/>
    </row>
    <row r="11453" spans="1:6" ht="15" x14ac:dyDescent="0.25">
      <c r="A11453" s="250"/>
      <c r="B11453" s="250"/>
      <c r="C11453" s="250"/>
      <c r="D11453" s="250"/>
      <c r="E11453" s="250"/>
      <c r="F11453" s="250"/>
    </row>
    <row r="11454" spans="1:6" ht="15" x14ac:dyDescent="0.25">
      <c r="A11454" s="250"/>
      <c r="B11454" s="250"/>
      <c r="C11454" s="250"/>
      <c r="D11454" s="250"/>
      <c r="E11454" s="250"/>
      <c r="F11454" s="250"/>
    </row>
    <row r="11455" spans="1:6" ht="15" x14ac:dyDescent="0.25">
      <c r="A11455" s="250"/>
      <c r="B11455" s="250"/>
      <c r="C11455" s="250"/>
      <c r="D11455" s="250"/>
      <c r="E11455" s="250"/>
      <c r="F11455" s="250"/>
    </row>
    <row r="11456" spans="1:6" ht="15" x14ac:dyDescent="0.25">
      <c r="A11456" s="250"/>
      <c r="B11456" s="250"/>
      <c r="C11456" s="250"/>
      <c r="D11456" s="250"/>
      <c r="E11456" s="250"/>
      <c r="F11456" s="250"/>
    </row>
    <row r="11457" spans="1:6" ht="15" x14ac:dyDescent="0.25">
      <c r="A11457" s="250"/>
      <c r="B11457" s="250"/>
      <c r="C11457" s="250"/>
      <c r="D11457" s="250"/>
      <c r="E11457" s="250"/>
      <c r="F11457" s="250"/>
    </row>
    <row r="11458" spans="1:6" ht="15" x14ac:dyDescent="0.25">
      <c r="A11458" s="250"/>
      <c r="B11458" s="250"/>
      <c r="C11458" s="250"/>
      <c r="D11458" s="250"/>
      <c r="E11458" s="250"/>
      <c r="F11458" s="250"/>
    </row>
    <row r="11459" spans="1:6" ht="15" x14ac:dyDescent="0.25">
      <c r="A11459" s="250"/>
      <c r="B11459" s="250"/>
      <c r="C11459" s="250"/>
      <c r="D11459" s="250"/>
      <c r="E11459" s="250"/>
      <c r="F11459" s="250"/>
    </row>
    <row r="11460" spans="1:6" ht="15" x14ac:dyDescent="0.25">
      <c r="A11460" s="250"/>
      <c r="B11460" s="250"/>
      <c r="C11460" s="250"/>
      <c r="D11460" s="250"/>
      <c r="E11460" s="250"/>
      <c r="F11460" s="250"/>
    </row>
    <row r="11461" spans="1:6" ht="15" x14ac:dyDescent="0.25">
      <c r="A11461" s="250"/>
      <c r="B11461" s="250"/>
      <c r="C11461" s="250"/>
      <c r="D11461" s="250"/>
      <c r="E11461" s="250"/>
      <c r="F11461" s="250"/>
    </row>
    <row r="11462" spans="1:6" ht="15" x14ac:dyDescent="0.25">
      <c r="A11462" s="250"/>
      <c r="B11462" s="250"/>
      <c r="C11462" s="250"/>
      <c r="D11462" s="250"/>
      <c r="E11462" s="250"/>
      <c r="F11462" s="250"/>
    </row>
    <row r="11463" spans="1:6" ht="15" x14ac:dyDescent="0.25">
      <c r="A11463" s="250"/>
      <c r="B11463" s="250"/>
      <c r="C11463" s="250"/>
      <c r="D11463" s="250"/>
      <c r="E11463" s="250"/>
      <c r="F11463" s="250"/>
    </row>
    <row r="11464" spans="1:6" ht="15" x14ac:dyDescent="0.25">
      <c r="A11464" s="250"/>
      <c r="B11464" s="250"/>
      <c r="C11464" s="250"/>
      <c r="D11464" s="250"/>
      <c r="E11464" s="250"/>
      <c r="F11464" s="250"/>
    </row>
    <row r="11465" spans="1:6" ht="15" x14ac:dyDescent="0.25">
      <c r="A11465" s="250"/>
      <c r="B11465" s="250"/>
      <c r="C11465" s="250"/>
      <c r="D11465" s="250"/>
      <c r="E11465" s="250"/>
      <c r="F11465" s="250"/>
    </row>
    <row r="11466" spans="1:6" ht="15" x14ac:dyDescent="0.25">
      <c r="A11466" s="250"/>
      <c r="B11466" s="250"/>
      <c r="C11466" s="250"/>
      <c r="D11466" s="250"/>
      <c r="E11466" s="250"/>
      <c r="F11466" s="250"/>
    </row>
    <row r="11467" spans="1:6" ht="15" x14ac:dyDescent="0.25">
      <c r="A11467" s="250"/>
      <c r="B11467" s="250"/>
      <c r="C11467" s="250"/>
      <c r="D11467" s="250"/>
      <c r="E11467" s="250"/>
      <c r="F11467" s="250"/>
    </row>
    <row r="11468" spans="1:6" ht="15" x14ac:dyDescent="0.25">
      <c r="A11468" s="250"/>
      <c r="B11468" s="250"/>
      <c r="C11468" s="250"/>
      <c r="D11468" s="250"/>
      <c r="E11468" s="250"/>
      <c r="F11468" s="250"/>
    </row>
    <row r="11469" spans="1:6" ht="15" x14ac:dyDescent="0.25">
      <c r="A11469" s="250"/>
      <c r="B11469" s="250"/>
      <c r="C11469" s="250"/>
      <c r="D11469" s="250"/>
      <c r="E11469" s="250"/>
      <c r="F11469" s="250"/>
    </row>
    <row r="11470" spans="1:6" ht="15" x14ac:dyDescent="0.25">
      <c r="A11470" s="250"/>
      <c r="B11470" s="250"/>
      <c r="C11470" s="250"/>
      <c r="D11470" s="250"/>
      <c r="E11470" s="250"/>
      <c r="F11470" s="250"/>
    </row>
    <row r="11471" spans="1:6" ht="15" x14ac:dyDescent="0.25">
      <c r="A11471" s="250"/>
      <c r="B11471" s="250"/>
      <c r="C11471" s="250"/>
      <c r="D11471" s="250"/>
      <c r="E11471" s="250"/>
      <c r="F11471" s="250"/>
    </row>
    <row r="11472" spans="1:6" ht="15" x14ac:dyDescent="0.25">
      <c r="A11472" s="250"/>
      <c r="B11472" s="250"/>
      <c r="C11472" s="250"/>
      <c r="D11472" s="250"/>
      <c r="E11472" s="250"/>
      <c r="F11472" s="250"/>
    </row>
    <row r="11473" spans="1:6" ht="15" x14ac:dyDescent="0.25">
      <c r="A11473" s="250"/>
      <c r="B11473" s="250"/>
      <c r="C11473" s="250"/>
      <c r="D11473" s="250"/>
      <c r="E11473" s="250"/>
      <c r="F11473" s="250"/>
    </row>
    <row r="11474" spans="1:6" ht="15" x14ac:dyDescent="0.25">
      <c r="A11474" s="250"/>
      <c r="B11474" s="250"/>
      <c r="C11474" s="250"/>
      <c r="D11474" s="250"/>
      <c r="E11474" s="250"/>
      <c r="F11474" s="250"/>
    </row>
    <row r="11475" spans="1:6" ht="15" x14ac:dyDescent="0.25">
      <c r="A11475" s="250"/>
      <c r="B11475" s="250"/>
      <c r="C11475" s="250"/>
      <c r="D11475" s="250"/>
      <c r="E11475" s="250"/>
      <c r="F11475" s="250"/>
    </row>
    <row r="11476" spans="1:6" ht="15" x14ac:dyDescent="0.25">
      <c r="A11476" s="250"/>
      <c r="B11476" s="250"/>
      <c r="C11476" s="250"/>
      <c r="D11476" s="250"/>
      <c r="E11476" s="250"/>
      <c r="F11476" s="250"/>
    </row>
    <row r="11477" spans="1:6" ht="15" x14ac:dyDescent="0.25">
      <c r="A11477" s="250"/>
      <c r="B11477" s="250"/>
      <c r="C11477" s="250"/>
      <c r="D11477" s="250"/>
      <c r="E11477" s="250"/>
      <c r="F11477" s="250"/>
    </row>
    <row r="11478" spans="1:6" ht="15" x14ac:dyDescent="0.25">
      <c r="A11478" s="250"/>
      <c r="B11478" s="250"/>
      <c r="C11478" s="250"/>
      <c r="D11478" s="250"/>
      <c r="E11478" s="250"/>
      <c r="F11478" s="250"/>
    </row>
    <row r="11479" spans="1:6" ht="15" x14ac:dyDescent="0.25">
      <c r="A11479" s="250"/>
      <c r="B11479" s="250"/>
      <c r="C11479" s="250"/>
      <c r="D11479" s="250"/>
      <c r="E11479" s="250"/>
      <c r="F11479" s="250"/>
    </row>
    <row r="11480" spans="1:6" ht="15" x14ac:dyDescent="0.25">
      <c r="A11480" s="250"/>
      <c r="B11480" s="250"/>
      <c r="C11480" s="250"/>
      <c r="D11480" s="250"/>
      <c r="E11480" s="250"/>
      <c r="F11480" s="250"/>
    </row>
    <row r="11481" spans="1:6" ht="15" x14ac:dyDescent="0.25">
      <c r="A11481" s="250"/>
      <c r="B11481" s="250"/>
      <c r="C11481" s="250"/>
      <c r="D11481" s="250"/>
      <c r="E11481" s="250"/>
      <c r="F11481" s="250"/>
    </row>
    <row r="11482" spans="1:6" ht="15" x14ac:dyDescent="0.25">
      <c r="A11482" s="250"/>
      <c r="B11482" s="250"/>
      <c r="C11482" s="250"/>
      <c r="D11482" s="250"/>
      <c r="E11482" s="250"/>
      <c r="F11482" s="250"/>
    </row>
    <row r="11483" spans="1:6" ht="15" x14ac:dyDescent="0.25">
      <c r="A11483" s="250"/>
      <c r="B11483" s="250"/>
      <c r="C11483" s="250"/>
      <c r="D11483" s="250"/>
      <c r="E11483" s="250"/>
      <c r="F11483" s="250"/>
    </row>
    <row r="11484" spans="1:6" ht="15" x14ac:dyDescent="0.25">
      <c r="A11484" s="250"/>
      <c r="B11484" s="250"/>
      <c r="C11484" s="250"/>
      <c r="D11484" s="250"/>
      <c r="E11484" s="250"/>
      <c r="F11484" s="250"/>
    </row>
    <row r="11485" spans="1:6" ht="15" x14ac:dyDescent="0.25">
      <c r="A11485" s="250"/>
      <c r="B11485" s="250"/>
      <c r="C11485" s="250"/>
      <c r="D11485" s="250"/>
      <c r="E11485" s="250"/>
      <c r="F11485" s="250"/>
    </row>
    <row r="11486" spans="1:6" ht="15" x14ac:dyDescent="0.25">
      <c r="A11486" s="250"/>
      <c r="B11486" s="250"/>
      <c r="C11486" s="250"/>
      <c r="D11486" s="250"/>
      <c r="E11486" s="250"/>
      <c r="F11486" s="250"/>
    </row>
    <row r="11487" spans="1:6" ht="15" x14ac:dyDescent="0.25">
      <c r="A11487" s="250"/>
      <c r="B11487" s="250"/>
      <c r="C11487" s="250"/>
      <c r="D11487" s="250"/>
      <c r="E11487" s="250"/>
      <c r="F11487" s="250"/>
    </row>
    <row r="11488" spans="1:6" ht="15" x14ac:dyDescent="0.25">
      <c r="A11488" s="250"/>
      <c r="B11488" s="250"/>
      <c r="C11488" s="250"/>
      <c r="D11488" s="250"/>
      <c r="E11488" s="250"/>
      <c r="F11488" s="250"/>
    </row>
    <row r="11489" spans="1:6" ht="15" x14ac:dyDescent="0.25">
      <c r="A11489" s="250"/>
      <c r="B11489" s="250"/>
      <c r="C11489" s="250"/>
      <c r="D11489" s="250"/>
      <c r="E11489" s="250"/>
      <c r="F11489" s="250"/>
    </row>
    <row r="11490" spans="1:6" ht="15" x14ac:dyDescent="0.25">
      <c r="A11490" s="250"/>
      <c r="B11490" s="250"/>
      <c r="C11490" s="250"/>
      <c r="D11490" s="250"/>
      <c r="E11490" s="250"/>
      <c r="F11490" s="250"/>
    </row>
    <row r="11491" spans="1:6" ht="15" x14ac:dyDescent="0.25">
      <c r="A11491" s="250"/>
      <c r="B11491" s="250"/>
      <c r="C11491" s="250"/>
      <c r="D11491" s="250"/>
      <c r="E11491" s="250"/>
      <c r="F11491" s="250"/>
    </row>
    <row r="11492" spans="1:6" ht="15" x14ac:dyDescent="0.25">
      <c r="A11492" s="250"/>
      <c r="B11492" s="250"/>
      <c r="C11492" s="250"/>
      <c r="D11492" s="250"/>
      <c r="E11492" s="250"/>
      <c r="F11492" s="250"/>
    </row>
    <row r="11493" spans="1:6" ht="15" x14ac:dyDescent="0.25">
      <c r="A11493" s="250"/>
      <c r="B11493" s="250"/>
      <c r="C11493" s="250"/>
      <c r="D11493" s="250"/>
      <c r="E11493" s="250"/>
      <c r="F11493" s="250"/>
    </row>
    <row r="11494" spans="1:6" ht="15" x14ac:dyDescent="0.25">
      <c r="A11494" s="250"/>
      <c r="B11494" s="250"/>
      <c r="C11494" s="250"/>
      <c r="D11494" s="250"/>
      <c r="E11494" s="250"/>
      <c r="F11494" s="250"/>
    </row>
    <row r="11495" spans="1:6" ht="15" x14ac:dyDescent="0.25">
      <c r="A11495" s="250"/>
      <c r="B11495" s="250"/>
      <c r="C11495" s="250"/>
      <c r="D11495" s="250"/>
      <c r="E11495" s="250"/>
      <c r="F11495" s="250"/>
    </row>
    <row r="11496" spans="1:6" ht="15" x14ac:dyDescent="0.25">
      <c r="A11496" s="250"/>
      <c r="B11496" s="250"/>
      <c r="C11496" s="250"/>
      <c r="D11496" s="250"/>
      <c r="E11496" s="250"/>
      <c r="F11496" s="250"/>
    </row>
    <row r="11497" spans="1:6" ht="15" x14ac:dyDescent="0.25">
      <c r="A11497" s="250"/>
      <c r="B11497" s="250"/>
      <c r="C11497" s="250"/>
      <c r="D11497" s="250"/>
      <c r="E11497" s="250"/>
      <c r="F11497" s="250"/>
    </row>
    <row r="11498" spans="1:6" ht="15" x14ac:dyDescent="0.25">
      <c r="A11498" s="250"/>
      <c r="B11498" s="250"/>
      <c r="C11498" s="250"/>
      <c r="D11498" s="250"/>
      <c r="E11498" s="250"/>
      <c r="F11498" s="250"/>
    </row>
    <row r="11499" spans="1:6" ht="15" x14ac:dyDescent="0.25">
      <c r="A11499" s="250"/>
      <c r="B11499" s="250"/>
      <c r="C11499" s="250"/>
      <c r="D11499" s="250"/>
      <c r="E11499" s="250"/>
      <c r="F11499" s="250"/>
    </row>
    <row r="11500" spans="1:6" ht="15" x14ac:dyDescent="0.25">
      <c r="A11500" s="250"/>
      <c r="B11500" s="250"/>
      <c r="C11500" s="250"/>
      <c r="D11500" s="250"/>
      <c r="E11500" s="250"/>
      <c r="F11500" s="250"/>
    </row>
    <row r="11501" spans="1:6" ht="15" x14ac:dyDescent="0.25">
      <c r="A11501" s="250"/>
      <c r="B11501" s="250"/>
      <c r="C11501" s="250"/>
      <c r="D11501" s="250"/>
      <c r="E11501" s="250"/>
      <c r="F11501" s="250"/>
    </row>
    <row r="11502" spans="1:6" ht="15" x14ac:dyDescent="0.25">
      <c r="A11502" s="250"/>
      <c r="B11502" s="250"/>
      <c r="C11502" s="250"/>
      <c r="D11502" s="250"/>
      <c r="E11502" s="250"/>
      <c r="F11502" s="250"/>
    </row>
    <row r="11503" spans="1:6" ht="15" x14ac:dyDescent="0.25">
      <c r="A11503" s="250"/>
      <c r="B11503" s="250"/>
      <c r="C11503" s="250"/>
      <c r="D11503" s="250"/>
      <c r="E11503" s="250"/>
      <c r="F11503" s="250"/>
    </row>
    <row r="11504" spans="1:6" ht="15" x14ac:dyDescent="0.25">
      <c r="A11504" s="250"/>
      <c r="B11504" s="250"/>
      <c r="C11504" s="250"/>
      <c r="D11504" s="250"/>
      <c r="E11504" s="250"/>
      <c r="F11504" s="250"/>
    </row>
    <row r="11505" spans="1:6" ht="15" x14ac:dyDescent="0.25">
      <c r="A11505" s="250"/>
      <c r="B11505" s="250"/>
      <c r="C11505" s="250"/>
      <c r="D11505" s="250"/>
      <c r="E11505" s="250"/>
      <c r="F11505" s="250"/>
    </row>
    <row r="11506" spans="1:6" ht="15" x14ac:dyDescent="0.25">
      <c r="A11506" s="250"/>
      <c r="B11506" s="250"/>
      <c r="C11506" s="250"/>
      <c r="D11506" s="250"/>
      <c r="E11506" s="250"/>
      <c r="F11506" s="250"/>
    </row>
    <row r="11507" spans="1:6" ht="15" x14ac:dyDescent="0.25">
      <c r="A11507" s="250"/>
      <c r="B11507" s="250"/>
      <c r="C11507" s="250"/>
      <c r="D11507" s="250"/>
      <c r="E11507" s="250"/>
      <c r="F11507" s="250"/>
    </row>
    <row r="11508" spans="1:6" ht="15" x14ac:dyDescent="0.25">
      <c r="A11508" s="250"/>
      <c r="B11508" s="250"/>
      <c r="C11508" s="250"/>
      <c r="D11508" s="250"/>
      <c r="E11508" s="250"/>
      <c r="F11508" s="250"/>
    </row>
    <row r="11509" spans="1:6" ht="15" x14ac:dyDescent="0.25">
      <c r="A11509" s="250"/>
      <c r="B11509" s="250"/>
      <c r="C11509" s="250"/>
      <c r="D11509" s="250"/>
      <c r="E11509" s="250"/>
      <c r="F11509" s="250"/>
    </row>
    <row r="11510" spans="1:6" ht="15" x14ac:dyDescent="0.25">
      <c r="A11510" s="250"/>
      <c r="B11510" s="250"/>
      <c r="C11510" s="250"/>
      <c r="D11510" s="250"/>
      <c r="E11510" s="250"/>
      <c r="F11510" s="250"/>
    </row>
    <row r="11511" spans="1:6" ht="15" x14ac:dyDescent="0.25">
      <c r="A11511" s="250"/>
      <c r="B11511" s="250"/>
      <c r="C11511" s="250"/>
      <c r="D11511" s="250"/>
      <c r="E11511" s="250"/>
      <c r="F11511" s="250"/>
    </row>
    <row r="11512" spans="1:6" ht="15" x14ac:dyDescent="0.25">
      <c r="A11512" s="250"/>
      <c r="B11512" s="250"/>
      <c r="C11512" s="250"/>
      <c r="D11512" s="250"/>
      <c r="E11512" s="250"/>
      <c r="F11512" s="250"/>
    </row>
    <row r="11513" spans="1:6" ht="15" x14ac:dyDescent="0.25">
      <c r="A11513" s="250"/>
      <c r="B11513" s="250"/>
      <c r="C11513" s="250"/>
      <c r="D11513" s="250"/>
      <c r="E11513" s="250"/>
      <c r="F11513" s="250"/>
    </row>
    <row r="11514" spans="1:6" ht="15" x14ac:dyDescent="0.25">
      <c r="A11514" s="250"/>
      <c r="B11514" s="250"/>
      <c r="C11514" s="250"/>
      <c r="D11514" s="250"/>
      <c r="E11514" s="250"/>
      <c r="F11514" s="250"/>
    </row>
    <row r="11515" spans="1:6" ht="15" x14ac:dyDescent="0.25">
      <c r="A11515" s="250"/>
      <c r="B11515" s="250"/>
      <c r="C11515" s="250"/>
      <c r="D11515" s="250"/>
      <c r="E11515" s="250"/>
      <c r="F11515" s="250"/>
    </row>
    <row r="11516" spans="1:6" ht="15" x14ac:dyDescent="0.25">
      <c r="A11516" s="250"/>
      <c r="B11516" s="250"/>
      <c r="C11516" s="250"/>
      <c r="D11516" s="250"/>
      <c r="E11516" s="250"/>
      <c r="F11516" s="250"/>
    </row>
    <row r="11517" spans="1:6" ht="15" x14ac:dyDescent="0.25">
      <c r="A11517" s="250"/>
      <c r="B11517" s="250"/>
      <c r="C11517" s="250"/>
      <c r="D11517" s="250"/>
      <c r="E11517" s="250"/>
      <c r="F11517" s="250"/>
    </row>
    <row r="11518" spans="1:6" ht="15" x14ac:dyDescent="0.25">
      <c r="A11518" s="250"/>
      <c r="B11518" s="250"/>
      <c r="C11518" s="250"/>
      <c r="D11518" s="250"/>
      <c r="E11518" s="250"/>
      <c r="F11518" s="250"/>
    </row>
    <row r="11519" spans="1:6" ht="15" x14ac:dyDescent="0.25">
      <c r="A11519" s="250"/>
      <c r="B11519" s="250"/>
      <c r="C11519" s="250"/>
      <c r="D11519" s="250"/>
      <c r="E11519" s="250"/>
      <c r="F11519" s="250"/>
    </row>
    <row r="11520" spans="1:6" ht="15" x14ac:dyDescent="0.25">
      <c r="A11520" s="250"/>
      <c r="B11520" s="250"/>
      <c r="C11520" s="250"/>
      <c r="D11520" s="250"/>
      <c r="E11520" s="250"/>
      <c r="F11520" s="250"/>
    </row>
    <row r="11521" spans="1:6" ht="15" x14ac:dyDescent="0.25">
      <c r="A11521" s="250"/>
      <c r="B11521" s="250"/>
      <c r="C11521" s="250"/>
      <c r="D11521" s="250"/>
      <c r="E11521" s="250"/>
      <c r="F11521" s="250"/>
    </row>
    <row r="11522" spans="1:6" ht="15" x14ac:dyDescent="0.25">
      <c r="A11522" s="250"/>
      <c r="B11522" s="250"/>
      <c r="C11522" s="250"/>
      <c r="D11522" s="250"/>
      <c r="E11522" s="250"/>
      <c r="F11522" s="250"/>
    </row>
    <row r="11523" spans="1:6" ht="15" x14ac:dyDescent="0.25">
      <c r="A11523" s="250"/>
      <c r="B11523" s="250"/>
      <c r="C11523" s="250"/>
      <c r="D11523" s="250"/>
      <c r="E11523" s="250"/>
      <c r="F11523" s="250"/>
    </row>
    <row r="11524" spans="1:6" ht="15" x14ac:dyDescent="0.25">
      <c r="A11524" s="250"/>
      <c r="B11524" s="250"/>
      <c r="C11524" s="250"/>
      <c r="D11524" s="250"/>
      <c r="E11524" s="250"/>
      <c r="F11524" s="250"/>
    </row>
    <row r="11525" spans="1:6" ht="15" x14ac:dyDescent="0.25">
      <c r="A11525" s="250"/>
      <c r="B11525" s="250"/>
      <c r="C11525" s="250"/>
      <c r="D11525" s="250"/>
      <c r="E11525" s="250"/>
      <c r="F11525" s="250"/>
    </row>
    <row r="11526" spans="1:6" ht="15" x14ac:dyDescent="0.25">
      <c r="A11526" s="250"/>
      <c r="B11526" s="250"/>
      <c r="C11526" s="250"/>
      <c r="D11526" s="250"/>
      <c r="E11526" s="250"/>
      <c r="F11526" s="250"/>
    </row>
    <row r="11527" spans="1:6" ht="15" x14ac:dyDescent="0.25">
      <c r="A11527" s="250"/>
      <c r="B11527" s="250"/>
      <c r="C11527" s="250"/>
      <c r="D11527" s="250"/>
      <c r="E11527" s="250"/>
      <c r="F11527" s="250"/>
    </row>
    <row r="11528" spans="1:6" ht="15" x14ac:dyDescent="0.25">
      <c r="A11528" s="250"/>
      <c r="B11528" s="250"/>
      <c r="C11528" s="250"/>
      <c r="D11528" s="250"/>
      <c r="E11528" s="250"/>
      <c r="F11528" s="250"/>
    </row>
    <row r="11529" spans="1:6" ht="15" x14ac:dyDescent="0.25">
      <c r="A11529" s="250"/>
      <c r="B11529" s="250"/>
      <c r="C11529" s="250"/>
      <c r="D11529" s="250"/>
      <c r="E11529" s="250"/>
      <c r="F11529" s="250"/>
    </row>
    <row r="11530" spans="1:6" ht="15" x14ac:dyDescent="0.25">
      <c r="A11530" s="250"/>
      <c r="B11530" s="250"/>
      <c r="C11530" s="250"/>
      <c r="D11530" s="250"/>
      <c r="E11530" s="250"/>
      <c r="F11530" s="250"/>
    </row>
    <row r="11531" spans="1:6" ht="15" x14ac:dyDescent="0.25">
      <c r="A11531" s="250"/>
      <c r="B11531" s="250"/>
      <c r="C11531" s="250"/>
      <c r="D11531" s="250"/>
      <c r="E11531" s="250"/>
      <c r="F11531" s="250"/>
    </row>
    <row r="11532" spans="1:6" ht="15" x14ac:dyDescent="0.25">
      <c r="A11532" s="250"/>
      <c r="B11532" s="250"/>
      <c r="C11532" s="250"/>
      <c r="D11532" s="250"/>
      <c r="E11532" s="250"/>
      <c r="F11532" s="250"/>
    </row>
    <row r="11533" spans="1:6" ht="15" x14ac:dyDescent="0.25">
      <c r="A11533" s="250"/>
      <c r="B11533" s="250"/>
      <c r="C11533" s="250"/>
      <c r="D11533" s="250"/>
      <c r="E11533" s="250"/>
      <c r="F11533" s="250"/>
    </row>
    <row r="11534" spans="1:6" ht="15" x14ac:dyDescent="0.25">
      <c r="A11534" s="250"/>
      <c r="B11534" s="250"/>
      <c r="C11534" s="250"/>
      <c r="D11534" s="250"/>
      <c r="E11534" s="250"/>
      <c r="F11534" s="250"/>
    </row>
    <row r="11535" spans="1:6" ht="15" x14ac:dyDescent="0.25">
      <c r="A11535" s="250"/>
      <c r="B11535" s="250"/>
      <c r="C11535" s="250"/>
      <c r="D11535" s="250"/>
      <c r="E11535" s="250"/>
      <c r="F11535" s="250"/>
    </row>
    <row r="11536" spans="1:6" ht="15" x14ac:dyDescent="0.25">
      <c r="A11536" s="250"/>
      <c r="B11536" s="250"/>
      <c r="C11536" s="250"/>
      <c r="D11536" s="250"/>
      <c r="E11536" s="250"/>
      <c r="F11536" s="250"/>
    </row>
    <row r="11537" spans="1:6" ht="15" x14ac:dyDescent="0.25">
      <c r="A11537" s="250"/>
      <c r="B11537" s="250"/>
      <c r="C11537" s="250"/>
      <c r="D11537" s="250"/>
      <c r="E11537" s="250"/>
      <c r="F11537" s="250"/>
    </row>
    <row r="11538" spans="1:6" ht="15" x14ac:dyDescent="0.25">
      <c r="A11538" s="250"/>
      <c r="B11538" s="250"/>
      <c r="C11538" s="250"/>
      <c r="D11538" s="250"/>
      <c r="E11538" s="250"/>
      <c r="F11538" s="250"/>
    </row>
    <row r="11539" spans="1:6" ht="15" x14ac:dyDescent="0.25">
      <c r="A11539" s="250"/>
      <c r="B11539" s="250"/>
      <c r="C11539" s="250"/>
      <c r="D11539" s="250"/>
      <c r="E11539" s="250"/>
      <c r="F11539" s="250"/>
    </row>
    <row r="11540" spans="1:6" ht="15" x14ac:dyDescent="0.25">
      <c r="A11540" s="250"/>
      <c r="B11540" s="250"/>
      <c r="C11540" s="250"/>
      <c r="D11540" s="250"/>
      <c r="E11540" s="250"/>
      <c r="F11540" s="250"/>
    </row>
    <row r="11541" spans="1:6" ht="15" x14ac:dyDescent="0.25">
      <c r="A11541" s="250"/>
      <c r="B11541" s="250"/>
      <c r="C11541" s="250"/>
      <c r="D11541" s="250"/>
      <c r="E11541" s="250"/>
      <c r="F11541" s="250"/>
    </row>
    <row r="11542" spans="1:6" ht="15" x14ac:dyDescent="0.25">
      <c r="A11542" s="250"/>
      <c r="B11542" s="250"/>
      <c r="C11542" s="250"/>
      <c r="D11542" s="250"/>
      <c r="E11542" s="250"/>
      <c r="F11542" s="250"/>
    </row>
    <row r="11543" spans="1:6" ht="15" x14ac:dyDescent="0.25">
      <c r="A11543" s="250"/>
      <c r="B11543" s="250"/>
      <c r="C11543" s="250"/>
      <c r="D11543" s="250"/>
      <c r="E11543" s="250"/>
      <c r="F11543" s="250"/>
    </row>
    <row r="11544" spans="1:6" ht="15" x14ac:dyDescent="0.25">
      <c r="A11544" s="250"/>
      <c r="B11544" s="250"/>
      <c r="C11544" s="250"/>
      <c r="D11544" s="250"/>
      <c r="E11544" s="250"/>
      <c r="F11544" s="250"/>
    </row>
    <row r="11545" spans="1:6" ht="15" x14ac:dyDescent="0.25">
      <c r="A11545" s="250"/>
      <c r="B11545" s="250"/>
      <c r="C11545" s="250"/>
      <c r="D11545" s="250"/>
      <c r="E11545" s="250"/>
      <c r="F11545" s="250"/>
    </row>
    <row r="11546" spans="1:6" ht="15" x14ac:dyDescent="0.25">
      <c r="A11546" s="250"/>
      <c r="B11546" s="250"/>
      <c r="C11546" s="250"/>
      <c r="D11546" s="250"/>
      <c r="E11546" s="250"/>
      <c r="F11546" s="250"/>
    </row>
    <row r="11547" spans="1:6" ht="15" x14ac:dyDescent="0.25">
      <c r="A11547" s="250"/>
      <c r="B11547" s="250"/>
      <c r="C11547" s="250"/>
      <c r="D11547" s="250"/>
      <c r="E11547" s="250"/>
      <c r="F11547" s="250"/>
    </row>
    <row r="11548" spans="1:6" ht="15" x14ac:dyDescent="0.25">
      <c r="A11548" s="250"/>
      <c r="B11548" s="250"/>
      <c r="C11548" s="250"/>
      <c r="D11548" s="250"/>
      <c r="E11548" s="250"/>
      <c r="F11548" s="250"/>
    </row>
    <row r="11549" spans="1:6" ht="15" x14ac:dyDescent="0.25">
      <c r="A11549" s="250"/>
      <c r="B11549" s="250"/>
      <c r="C11549" s="250"/>
      <c r="D11549" s="250"/>
      <c r="E11549" s="250"/>
      <c r="F11549" s="250"/>
    </row>
    <row r="11550" spans="1:6" ht="15" x14ac:dyDescent="0.25">
      <c r="A11550" s="250"/>
      <c r="B11550" s="250"/>
      <c r="C11550" s="250"/>
      <c r="D11550" s="250"/>
      <c r="E11550" s="250"/>
      <c r="F11550" s="250"/>
    </row>
    <row r="11551" spans="1:6" ht="15" x14ac:dyDescent="0.25">
      <c r="A11551" s="250"/>
      <c r="B11551" s="250"/>
      <c r="C11551" s="250"/>
      <c r="D11551" s="250"/>
      <c r="E11551" s="250"/>
      <c r="F11551" s="250"/>
    </row>
    <row r="11552" spans="1:6" ht="15" x14ac:dyDescent="0.25">
      <c r="A11552" s="250"/>
      <c r="B11552" s="250"/>
      <c r="C11552" s="250"/>
      <c r="D11552" s="250"/>
      <c r="E11552" s="250"/>
      <c r="F11552" s="250"/>
    </row>
    <row r="11553" spans="1:6" ht="15" x14ac:dyDescent="0.25">
      <c r="A11553" s="250"/>
      <c r="B11553" s="250"/>
      <c r="C11553" s="250"/>
      <c r="D11553" s="250"/>
      <c r="E11553" s="250"/>
      <c r="F11553" s="250"/>
    </row>
    <row r="11554" spans="1:6" ht="15" x14ac:dyDescent="0.25">
      <c r="A11554" s="250"/>
      <c r="B11554" s="250"/>
      <c r="C11554" s="250"/>
      <c r="D11554" s="250"/>
      <c r="E11554" s="250"/>
      <c r="F11554" s="250"/>
    </row>
    <row r="11555" spans="1:6" ht="15" x14ac:dyDescent="0.25">
      <c r="A11555" s="250"/>
      <c r="B11555" s="250"/>
      <c r="C11555" s="250"/>
      <c r="D11555" s="250"/>
      <c r="E11555" s="250"/>
      <c r="F11555" s="250"/>
    </row>
    <row r="11556" spans="1:6" ht="15" x14ac:dyDescent="0.25">
      <c r="A11556" s="250"/>
      <c r="B11556" s="250"/>
      <c r="C11556" s="250"/>
      <c r="D11556" s="250"/>
      <c r="E11556" s="250"/>
      <c r="F11556" s="250"/>
    </row>
    <row r="11557" spans="1:6" ht="15" x14ac:dyDescent="0.25">
      <c r="A11557" s="250"/>
      <c r="B11557" s="250"/>
      <c r="C11557" s="250"/>
      <c r="D11557" s="250"/>
      <c r="E11557" s="250"/>
      <c r="F11557" s="250"/>
    </row>
    <row r="11558" spans="1:6" ht="15" x14ac:dyDescent="0.25">
      <c r="A11558" s="250"/>
      <c r="B11558" s="250"/>
      <c r="C11558" s="250"/>
      <c r="D11558" s="250"/>
      <c r="E11558" s="250"/>
      <c r="F11558" s="250"/>
    </row>
    <row r="11559" spans="1:6" ht="15" x14ac:dyDescent="0.25">
      <c r="A11559" s="250"/>
      <c r="B11559" s="250"/>
      <c r="C11559" s="250"/>
      <c r="D11559" s="250"/>
      <c r="E11559" s="250"/>
      <c r="F11559" s="250"/>
    </row>
    <row r="11560" spans="1:6" ht="15" x14ac:dyDescent="0.25">
      <c r="A11560" s="250"/>
      <c r="B11560" s="250"/>
      <c r="C11560" s="250"/>
      <c r="D11560" s="250"/>
      <c r="E11560" s="250"/>
      <c r="F11560" s="250"/>
    </row>
    <row r="11561" spans="1:6" ht="15" x14ac:dyDescent="0.25">
      <c r="A11561" s="250"/>
      <c r="B11561" s="250"/>
      <c r="C11561" s="250"/>
      <c r="D11561" s="250"/>
      <c r="E11561" s="250"/>
      <c r="F11561" s="250"/>
    </row>
    <row r="11562" spans="1:6" ht="15" x14ac:dyDescent="0.25">
      <c r="A11562" s="250"/>
      <c r="B11562" s="250"/>
      <c r="C11562" s="250"/>
      <c r="D11562" s="250"/>
      <c r="E11562" s="250"/>
      <c r="F11562" s="250"/>
    </row>
    <row r="11563" spans="1:6" ht="15" x14ac:dyDescent="0.25">
      <c r="A11563" s="250"/>
      <c r="B11563" s="250"/>
      <c r="C11563" s="250"/>
      <c r="D11563" s="250"/>
      <c r="E11563" s="250"/>
      <c r="F11563" s="250"/>
    </row>
    <row r="11564" spans="1:6" ht="15" x14ac:dyDescent="0.25">
      <c r="A11564" s="250"/>
      <c r="B11564" s="250"/>
      <c r="C11564" s="250"/>
      <c r="D11564" s="250"/>
      <c r="E11564" s="250"/>
      <c r="F11564" s="250"/>
    </row>
    <row r="11565" spans="1:6" ht="15" x14ac:dyDescent="0.25">
      <c r="A11565" s="250"/>
      <c r="B11565" s="250"/>
      <c r="C11565" s="250"/>
      <c r="D11565" s="250"/>
      <c r="E11565" s="250"/>
      <c r="F11565" s="250"/>
    </row>
    <row r="11566" spans="1:6" ht="15" x14ac:dyDescent="0.25">
      <c r="A11566" s="250"/>
      <c r="B11566" s="250"/>
      <c r="C11566" s="250"/>
      <c r="D11566" s="250"/>
      <c r="E11566" s="250"/>
      <c r="F11566" s="250"/>
    </row>
    <row r="11567" spans="1:6" ht="15" x14ac:dyDescent="0.25">
      <c r="A11567" s="250"/>
      <c r="B11567" s="250"/>
      <c r="C11567" s="250"/>
      <c r="D11567" s="250"/>
      <c r="E11567" s="250"/>
      <c r="F11567" s="250"/>
    </row>
    <row r="11568" spans="1:6" ht="15" x14ac:dyDescent="0.25">
      <c r="A11568" s="250"/>
      <c r="B11568" s="250"/>
      <c r="C11568" s="250"/>
      <c r="D11568" s="250"/>
      <c r="E11568" s="250"/>
      <c r="F11568" s="250"/>
    </row>
    <row r="11569" spans="1:6" ht="15" x14ac:dyDescent="0.25">
      <c r="A11569" s="250"/>
      <c r="B11569" s="250"/>
      <c r="C11569" s="250"/>
      <c r="D11569" s="250"/>
      <c r="E11569" s="250"/>
      <c r="F11569" s="250"/>
    </row>
    <row r="11570" spans="1:6" ht="15" x14ac:dyDescent="0.25">
      <c r="A11570" s="250"/>
      <c r="B11570" s="250"/>
      <c r="C11570" s="250"/>
      <c r="D11570" s="250"/>
      <c r="E11570" s="250"/>
      <c r="F11570" s="250"/>
    </row>
    <row r="11571" spans="1:6" ht="15" x14ac:dyDescent="0.25">
      <c r="A11571" s="250"/>
      <c r="B11571" s="250"/>
      <c r="C11571" s="250"/>
      <c r="D11571" s="250"/>
      <c r="E11571" s="250"/>
      <c r="F11571" s="250"/>
    </row>
    <row r="11572" spans="1:6" ht="15" x14ac:dyDescent="0.25">
      <c r="A11572" s="250"/>
      <c r="B11572" s="250"/>
      <c r="C11572" s="250"/>
      <c r="D11572" s="250"/>
      <c r="E11572" s="250"/>
      <c r="F11572" s="250"/>
    </row>
    <row r="11573" spans="1:6" ht="15" x14ac:dyDescent="0.25">
      <c r="A11573" s="250"/>
      <c r="B11573" s="250"/>
      <c r="C11573" s="250"/>
      <c r="D11573" s="250"/>
      <c r="E11573" s="250"/>
      <c r="F11573" s="250"/>
    </row>
    <row r="11574" spans="1:6" ht="15" x14ac:dyDescent="0.25">
      <c r="A11574" s="250"/>
      <c r="B11574" s="250"/>
      <c r="C11574" s="250"/>
      <c r="D11574" s="250"/>
      <c r="E11574" s="250"/>
      <c r="F11574" s="250"/>
    </row>
    <row r="11575" spans="1:6" ht="15" x14ac:dyDescent="0.25">
      <c r="A11575" s="250"/>
      <c r="B11575" s="250"/>
      <c r="C11575" s="250"/>
      <c r="D11575" s="250"/>
      <c r="E11575" s="250"/>
      <c r="F11575" s="250"/>
    </row>
    <row r="11576" spans="1:6" ht="15" x14ac:dyDescent="0.25">
      <c r="A11576" s="250"/>
      <c r="B11576" s="250"/>
      <c r="C11576" s="250"/>
      <c r="D11576" s="250"/>
      <c r="E11576" s="250"/>
      <c r="F11576" s="250"/>
    </row>
    <row r="11577" spans="1:6" ht="15" x14ac:dyDescent="0.25">
      <c r="A11577" s="250"/>
      <c r="B11577" s="250"/>
      <c r="C11577" s="250"/>
      <c r="D11577" s="250"/>
      <c r="E11577" s="250"/>
      <c r="F11577" s="250"/>
    </row>
    <row r="11578" spans="1:6" ht="15" x14ac:dyDescent="0.25">
      <c r="A11578" s="250"/>
      <c r="B11578" s="250"/>
      <c r="C11578" s="250"/>
      <c r="D11578" s="250"/>
      <c r="E11578" s="250"/>
      <c r="F11578" s="250"/>
    </row>
    <row r="11579" spans="1:6" ht="15" x14ac:dyDescent="0.25">
      <c r="A11579" s="250"/>
      <c r="B11579" s="250"/>
      <c r="C11579" s="250"/>
      <c r="D11579" s="250"/>
      <c r="E11579" s="250"/>
      <c r="F11579" s="250"/>
    </row>
    <row r="11580" spans="1:6" ht="15" x14ac:dyDescent="0.25">
      <c r="A11580" s="250"/>
      <c r="B11580" s="250"/>
      <c r="C11580" s="250"/>
      <c r="D11580" s="250"/>
      <c r="E11580" s="250"/>
      <c r="F11580" s="250"/>
    </row>
    <row r="11581" spans="1:6" ht="15" x14ac:dyDescent="0.25">
      <c r="A11581" s="250"/>
      <c r="B11581" s="250"/>
      <c r="C11581" s="250"/>
      <c r="D11581" s="250"/>
      <c r="E11581" s="250"/>
      <c r="F11581" s="250"/>
    </row>
    <row r="11582" spans="1:6" ht="15" x14ac:dyDescent="0.25">
      <c r="A11582" s="250"/>
      <c r="B11582" s="250"/>
      <c r="C11582" s="250"/>
      <c r="D11582" s="250"/>
      <c r="E11582" s="250"/>
      <c r="F11582" s="250"/>
    </row>
    <row r="11583" spans="1:6" ht="15" x14ac:dyDescent="0.25">
      <c r="A11583" s="250"/>
      <c r="B11583" s="250"/>
      <c r="C11583" s="250"/>
      <c r="D11583" s="250"/>
      <c r="E11583" s="250"/>
      <c r="F11583" s="250"/>
    </row>
    <row r="11584" spans="1:6" ht="15" x14ac:dyDescent="0.25">
      <c r="A11584" s="250"/>
      <c r="B11584" s="250"/>
      <c r="C11584" s="250"/>
      <c r="D11584" s="250"/>
      <c r="E11584" s="250"/>
      <c r="F11584" s="250"/>
    </row>
    <row r="11585" spans="1:6" ht="15" x14ac:dyDescent="0.25">
      <c r="A11585" s="250"/>
      <c r="B11585" s="250"/>
      <c r="C11585" s="250"/>
      <c r="D11585" s="250"/>
      <c r="E11585" s="250"/>
      <c r="F11585" s="250"/>
    </row>
    <row r="11586" spans="1:6" ht="15" x14ac:dyDescent="0.25">
      <c r="A11586" s="250"/>
      <c r="B11586" s="250"/>
      <c r="C11586" s="250"/>
      <c r="D11586" s="250"/>
      <c r="E11586" s="250"/>
      <c r="F11586" s="250"/>
    </row>
    <row r="11587" spans="1:6" ht="15" x14ac:dyDescent="0.25">
      <c r="A11587" s="250"/>
      <c r="B11587" s="250"/>
      <c r="C11587" s="250"/>
      <c r="D11587" s="250"/>
      <c r="E11587" s="250"/>
      <c r="F11587" s="250"/>
    </row>
    <row r="11588" spans="1:6" ht="15" x14ac:dyDescent="0.25">
      <c r="A11588" s="250"/>
      <c r="B11588" s="250"/>
      <c r="C11588" s="250"/>
      <c r="D11588" s="250"/>
      <c r="E11588" s="250"/>
      <c r="F11588" s="250"/>
    </row>
    <row r="11589" spans="1:6" ht="15" x14ac:dyDescent="0.25">
      <c r="A11589" s="250"/>
      <c r="B11589" s="250"/>
      <c r="C11589" s="250"/>
      <c r="D11589" s="250"/>
      <c r="E11589" s="250"/>
      <c r="F11589" s="250"/>
    </row>
    <row r="11590" spans="1:6" ht="15" x14ac:dyDescent="0.25">
      <c r="A11590" s="250"/>
      <c r="B11590" s="250"/>
      <c r="C11590" s="250"/>
      <c r="D11590" s="250"/>
      <c r="E11590" s="250"/>
      <c r="F11590" s="250"/>
    </row>
    <row r="11591" spans="1:6" ht="15" x14ac:dyDescent="0.25">
      <c r="A11591" s="250"/>
      <c r="B11591" s="250"/>
      <c r="C11591" s="250"/>
      <c r="D11591" s="250"/>
      <c r="E11591" s="250"/>
      <c r="F11591" s="250"/>
    </row>
    <row r="11592" spans="1:6" ht="15" x14ac:dyDescent="0.25">
      <c r="A11592" s="250"/>
      <c r="B11592" s="250"/>
      <c r="C11592" s="250"/>
      <c r="D11592" s="250"/>
      <c r="E11592" s="250"/>
      <c r="F11592" s="250"/>
    </row>
    <row r="11593" spans="1:6" ht="15" x14ac:dyDescent="0.25">
      <c r="A11593" s="250"/>
      <c r="B11593" s="250"/>
      <c r="C11593" s="250"/>
      <c r="D11593" s="250"/>
      <c r="E11593" s="250"/>
      <c r="F11593" s="250"/>
    </row>
    <row r="11594" spans="1:6" ht="15" x14ac:dyDescent="0.25">
      <c r="A11594" s="250"/>
      <c r="B11594" s="250"/>
      <c r="C11594" s="250"/>
      <c r="D11594" s="250"/>
      <c r="E11594" s="250"/>
      <c r="F11594" s="250"/>
    </row>
    <row r="11595" spans="1:6" ht="15" x14ac:dyDescent="0.25">
      <c r="A11595" s="250"/>
      <c r="B11595" s="250"/>
      <c r="C11595" s="250"/>
      <c r="D11595" s="250"/>
      <c r="E11595" s="250"/>
      <c r="F11595" s="250"/>
    </row>
    <row r="11596" spans="1:6" ht="15" x14ac:dyDescent="0.25">
      <c r="A11596" s="250"/>
      <c r="B11596" s="250"/>
      <c r="C11596" s="250"/>
      <c r="D11596" s="250"/>
      <c r="E11596" s="250"/>
      <c r="F11596" s="250"/>
    </row>
    <row r="11597" spans="1:6" ht="15" x14ac:dyDescent="0.25">
      <c r="A11597" s="250"/>
      <c r="B11597" s="250"/>
      <c r="C11597" s="250"/>
      <c r="D11597" s="250"/>
      <c r="E11597" s="250"/>
      <c r="F11597" s="250"/>
    </row>
    <row r="11598" spans="1:6" ht="15" x14ac:dyDescent="0.25">
      <c r="A11598" s="250"/>
      <c r="B11598" s="250"/>
      <c r="C11598" s="250"/>
      <c r="D11598" s="250"/>
      <c r="E11598" s="250"/>
      <c r="F11598" s="250"/>
    </row>
    <row r="11599" spans="1:6" ht="15" x14ac:dyDescent="0.25">
      <c r="A11599" s="250"/>
      <c r="B11599" s="250"/>
      <c r="C11599" s="250"/>
      <c r="D11599" s="250"/>
      <c r="E11599" s="250"/>
      <c r="F11599" s="250"/>
    </row>
    <row r="11600" spans="1:6" ht="15" x14ac:dyDescent="0.25">
      <c r="A11600" s="250"/>
      <c r="B11600" s="250"/>
      <c r="C11600" s="250"/>
      <c r="D11600" s="250"/>
      <c r="E11600" s="250"/>
      <c r="F11600" s="250"/>
    </row>
    <row r="11601" spans="1:6" ht="15" x14ac:dyDescent="0.25">
      <c r="A11601" s="250"/>
      <c r="B11601" s="250"/>
      <c r="C11601" s="250"/>
      <c r="D11601" s="250"/>
      <c r="E11601" s="250"/>
      <c r="F11601" s="250"/>
    </row>
    <row r="11602" spans="1:6" ht="15" x14ac:dyDescent="0.25">
      <c r="A11602" s="250"/>
      <c r="B11602" s="250"/>
      <c r="C11602" s="250"/>
      <c r="D11602" s="250"/>
      <c r="E11602" s="250"/>
      <c r="F11602" s="250"/>
    </row>
    <row r="11603" spans="1:6" ht="15" x14ac:dyDescent="0.25">
      <c r="A11603" s="250"/>
      <c r="B11603" s="250"/>
      <c r="C11603" s="250"/>
      <c r="D11603" s="250"/>
      <c r="E11603" s="250"/>
      <c r="F11603" s="250"/>
    </row>
    <row r="11604" spans="1:6" ht="15" x14ac:dyDescent="0.25">
      <c r="A11604" s="250"/>
      <c r="B11604" s="250"/>
      <c r="C11604" s="250"/>
      <c r="D11604" s="250"/>
      <c r="E11604" s="250"/>
      <c r="F11604" s="250"/>
    </row>
    <row r="11605" spans="1:6" ht="15" x14ac:dyDescent="0.25">
      <c r="A11605" s="250"/>
      <c r="B11605" s="250"/>
      <c r="C11605" s="250"/>
      <c r="D11605" s="250"/>
      <c r="E11605" s="250"/>
      <c r="F11605" s="250"/>
    </row>
    <row r="11606" spans="1:6" ht="15" x14ac:dyDescent="0.25">
      <c r="A11606" s="250"/>
      <c r="B11606" s="250"/>
      <c r="C11606" s="250"/>
      <c r="D11606" s="250"/>
      <c r="E11606" s="250"/>
      <c r="F11606" s="250"/>
    </row>
    <row r="11607" spans="1:6" ht="15" x14ac:dyDescent="0.25">
      <c r="A11607" s="250"/>
      <c r="B11607" s="250"/>
      <c r="C11607" s="250"/>
      <c r="D11607" s="250"/>
      <c r="E11607" s="250"/>
      <c r="F11607" s="250"/>
    </row>
    <row r="11608" spans="1:6" ht="15" x14ac:dyDescent="0.25">
      <c r="A11608" s="250"/>
      <c r="B11608" s="250"/>
      <c r="C11608" s="250"/>
      <c r="D11608" s="250"/>
      <c r="E11608" s="250"/>
      <c r="F11608" s="250"/>
    </row>
    <row r="11609" spans="1:6" ht="15" x14ac:dyDescent="0.25">
      <c r="A11609" s="250"/>
      <c r="B11609" s="250"/>
      <c r="C11609" s="250"/>
      <c r="D11609" s="250"/>
      <c r="E11609" s="250"/>
      <c r="F11609" s="250"/>
    </row>
    <row r="11610" spans="1:6" ht="15" x14ac:dyDescent="0.25">
      <c r="A11610" s="250"/>
      <c r="B11610" s="250"/>
      <c r="C11610" s="250"/>
      <c r="D11610" s="250"/>
      <c r="E11610" s="250"/>
      <c r="F11610" s="250"/>
    </row>
    <row r="11611" spans="1:6" ht="15" x14ac:dyDescent="0.25">
      <c r="A11611" s="250"/>
      <c r="B11611" s="250"/>
      <c r="C11611" s="250"/>
      <c r="D11611" s="250"/>
      <c r="E11611" s="250"/>
      <c r="F11611" s="250"/>
    </row>
    <row r="11612" spans="1:6" ht="15" x14ac:dyDescent="0.25">
      <c r="A11612" s="250"/>
      <c r="B11612" s="250"/>
      <c r="C11612" s="250"/>
      <c r="D11612" s="250"/>
      <c r="E11612" s="250"/>
      <c r="F11612" s="250"/>
    </row>
    <row r="11613" spans="1:6" ht="15" x14ac:dyDescent="0.25">
      <c r="A11613" s="250"/>
      <c r="B11613" s="250"/>
      <c r="C11613" s="250"/>
      <c r="D11613" s="250"/>
      <c r="E11613" s="250"/>
      <c r="F11613" s="250"/>
    </row>
    <row r="11614" spans="1:6" ht="15" x14ac:dyDescent="0.25">
      <c r="A11614" s="250"/>
      <c r="B11614" s="250"/>
      <c r="C11614" s="250"/>
      <c r="D11614" s="250"/>
      <c r="E11614" s="250"/>
      <c r="F11614" s="250"/>
    </row>
    <row r="11615" spans="1:6" ht="15" x14ac:dyDescent="0.25">
      <c r="A11615" s="250"/>
      <c r="B11615" s="250"/>
      <c r="C11615" s="250"/>
      <c r="D11615" s="250"/>
      <c r="E11615" s="250"/>
      <c r="F11615" s="250"/>
    </row>
    <row r="11616" spans="1:6" ht="15" x14ac:dyDescent="0.25">
      <c r="A11616" s="250"/>
      <c r="B11616" s="250"/>
      <c r="C11616" s="250"/>
      <c r="D11616" s="250"/>
      <c r="E11616" s="250"/>
      <c r="F11616" s="250"/>
    </row>
    <row r="11617" spans="1:6" ht="15" x14ac:dyDescent="0.25">
      <c r="A11617" s="250"/>
      <c r="B11617" s="250"/>
      <c r="C11617" s="250"/>
      <c r="D11617" s="250"/>
      <c r="E11617" s="250"/>
      <c r="F11617" s="250"/>
    </row>
    <row r="11618" spans="1:6" ht="15" x14ac:dyDescent="0.25">
      <c r="A11618" s="250"/>
      <c r="B11618" s="250"/>
      <c r="C11618" s="250"/>
      <c r="D11618" s="250"/>
      <c r="E11618" s="250"/>
      <c r="F11618" s="250"/>
    </row>
    <row r="11619" spans="1:6" ht="15" x14ac:dyDescent="0.25">
      <c r="A11619" s="250"/>
      <c r="B11619" s="250"/>
      <c r="C11619" s="250"/>
      <c r="D11619" s="250"/>
      <c r="E11619" s="250"/>
      <c r="F11619" s="250"/>
    </row>
    <row r="11620" spans="1:6" ht="15" x14ac:dyDescent="0.25">
      <c r="A11620" s="250"/>
      <c r="B11620" s="250"/>
      <c r="C11620" s="250"/>
      <c r="D11620" s="250"/>
      <c r="E11620" s="250"/>
      <c r="F11620" s="250"/>
    </row>
    <row r="11621" spans="1:6" ht="15" x14ac:dyDescent="0.25">
      <c r="A11621" s="250"/>
      <c r="B11621" s="250"/>
      <c r="C11621" s="250"/>
      <c r="D11621" s="250"/>
      <c r="E11621" s="250"/>
      <c r="F11621" s="250"/>
    </row>
    <row r="11622" spans="1:6" ht="15" x14ac:dyDescent="0.25">
      <c r="A11622" s="250"/>
      <c r="B11622" s="250"/>
      <c r="C11622" s="250"/>
      <c r="D11622" s="250"/>
      <c r="E11622" s="250"/>
      <c r="F11622" s="250"/>
    </row>
    <row r="11623" spans="1:6" ht="15" x14ac:dyDescent="0.25">
      <c r="A11623" s="250"/>
      <c r="B11623" s="250"/>
      <c r="C11623" s="250"/>
      <c r="D11623" s="250"/>
      <c r="E11623" s="250"/>
      <c r="F11623" s="250"/>
    </row>
    <row r="11624" spans="1:6" ht="15" x14ac:dyDescent="0.25">
      <c r="A11624" s="250"/>
      <c r="B11624" s="250"/>
      <c r="C11624" s="250"/>
      <c r="D11624" s="250"/>
      <c r="E11624" s="250"/>
      <c r="F11624" s="250"/>
    </row>
    <row r="11625" spans="1:6" ht="15" x14ac:dyDescent="0.25">
      <c r="A11625" s="250"/>
      <c r="B11625" s="250"/>
      <c r="C11625" s="250"/>
      <c r="D11625" s="250"/>
      <c r="E11625" s="250"/>
      <c r="F11625" s="250"/>
    </row>
    <row r="11626" spans="1:6" ht="15" x14ac:dyDescent="0.25">
      <c r="A11626" s="250"/>
      <c r="B11626" s="250"/>
      <c r="C11626" s="250"/>
      <c r="D11626" s="250"/>
      <c r="E11626" s="250"/>
      <c r="F11626" s="250"/>
    </row>
    <row r="11627" spans="1:6" ht="15" x14ac:dyDescent="0.25">
      <c r="A11627" s="250"/>
      <c r="B11627" s="250"/>
      <c r="C11627" s="250"/>
      <c r="D11627" s="250"/>
      <c r="E11627" s="250"/>
      <c r="F11627" s="250"/>
    </row>
    <row r="11628" spans="1:6" ht="15" x14ac:dyDescent="0.25">
      <c r="A11628" s="250"/>
      <c r="B11628" s="250"/>
      <c r="C11628" s="250"/>
      <c r="D11628" s="250"/>
      <c r="E11628" s="250"/>
      <c r="F11628" s="250"/>
    </row>
    <row r="11629" spans="1:6" ht="15" x14ac:dyDescent="0.25">
      <c r="A11629" s="250"/>
      <c r="B11629" s="250"/>
      <c r="C11629" s="250"/>
      <c r="D11629" s="250"/>
      <c r="E11629" s="250"/>
      <c r="F11629" s="250"/>
    </row>
    <row r="11630" spans="1:6" ht="15" x14ac:dyDescent="0.25">
      <c r="A11630" s="250"/>
      <c r="B11630" s="250"/>
      <c r="C11630" s="250"/>
      <c r="D11630" s="250"/>
      <c r="E11630" s="250"/>
      <c r="F11630" s="250"/>
    </row>
    <row r="11631" spans="1:6" ht="15" x14ac:dyDescent="0.25">
      <c r="A11631" s="250"/>
      <c r="B11631" s="250"/>
      <c r="C11631" s="250"/>
      <c r="D11631" s="250"/>
      <c r="E11631" s="250"/>
      <c r="F11631" s="250"/>
    </row>
    <row r="11632" spans="1:6" ht="15" x14ac:dyDescent="0.25">
      <c r="A11632" s="250"/>
      <c r="B11632" s="250"/>
      <c r="C11632" s="250"/>
      <c r="D11632" s="250"/>
      <c r="E11632" s="250"/>
      <c r="F11632" s="250"/>
    </row>
    <row r="11633" spans="1:6" ht="15" x14ac:dyDescent="0.25">
      <c r="A11633" s="250"/>
      <c r="B11633" s="250"/>
      <c r="C11633" s="250"/>
      <c r="D11633" s="250"/>
      <c r="E11633" s="250"/>
      <c r="F11633" s="250"/>
    </row>
    <row r="11634" spans="1:6" ht="15" x14ac:dyDescent="0.25">
      <c r="A11634" s="250"/>
      <c r="B11634" s="250"/>
      <c r="C11634" s="250"/>
      <c r="D11634" s="250"/>
      <c r="E11634" s="250"/>
      <c r="F11634" s="250"/>
    </row>
    <row r="11635" spans="1:6" ht="15" x14ac:dyDescent="0.25">
      <c r="A11635" s="250"/>
      <c r="B11635" s="250"/>
      <c r="C11635" s="250"/>
      <c r="D11635" s="250"/>
      <c r="E11635" s="250"/>
      <c r="F11635" s="250"/>
    </row>
    <row r="11636" spans="1:6" ht="15" x14ac:dyDescent="0.25">
      <c r="A11636" s="250"/>
      <c r="B11636" s="250"/>
      <c r="C11636" s="250"/>
      <c r="D11636" s="250"/>
      <c r="E11636" s="250"/>
      <c r="F11636" s="250"/>
    </row>
    <row r="11637" spans="1:6" ht="15" x14ac:dyDescent="0.25">
      <c r="A11637" s="250"/>
      <c r="B11637" s="250"/>
      <c r="C11637" s="250"/>
      <c r="D11637" s="250"/>
      <c r="E11637" s="250"/>
      <c r="F11637" s="250"/>
    </row>
    <row r="11638" spans="1:6" ht="15" x14ac:dyDescent="0.25">
      <c r="A11638" s="250"/>
      <c r="B11638" s="250"/>
      <c r="C11638" s="250"/>
      <c r="D11638" s="250"/>
      <c r="E11638" s="250"/>
      <c r="F11638" s="250"/>
    </row>
    <row r="11639" spans="1:6" ht="15" x14ac:dyDescent="0.25">
      <c r="A11639" s="250"/>
      <c r="B11639" s="250"/>
      <c r="C11639" s="250"/>
      <c r="D11639" s="250"/>
      <c r="E11639" s="250"/>
      <c r="F11639" s="250"/>
    </row>
    <row r="11640" spans="1:6" ht="15" x14ac:dyDescent="0.25">
      <c r="A11640" s="250"/>
      <c r="B11640" s="250"/>
      <c r="C11640" s="250"/>
      <c r="D11640" s="250"/>
      <c r="E11640" s="250"/>
      <c r="F11640" s="250"/>
    </row>
    <row r="11641" spans="1:6" ht="15" x14ac:dyDescent="0.25">
      <c r="A11641" s="250"/>
      <c r="B11641" s="250"/>
      <c r="C11641" s="250"/>
      <c r="D11641" s="250"/>
      <c r="E11641" s="250"/>
      <c r="F11641" s="250"/>
    </row>
    <row r="11642" spans="1:6" ht="15" x14ac:dyDescent="0.25">
      <c r="A11642" s="250"/>
      <c r="B11642" s="250"/>
      <c r="C11642" s="250"/>
      <c r="D11642" s="250"/>
      <c r="E11642" s="250"/>
      <c r="F11642" s="250"/>
    </row>
    <row r="11643" spans="1:6" ht="15" x14ac:dyDescent="0.25">
      <c r="A11643" s="250"/>
      <c r="B11643" s="250"/>
      <c r="C11643" s="250"/>
      <c r="D11643" s="250"/>
      <c r="E11643" s="250"/>
      <c r="F11643" s="250"/>
    </row>
    <row r="11644" spans="1:6" ht="15" x14ac:dyDescent="0.25">
      <c r="A11644" s="250"/>
      <c r="B11644" s="250"/>
      <c r="C11644" s="250"/>
      <c r="D11644" s="250"/>
      <c r="E11644" s="250"/>
      <c r="F11644" s="250"/>
    </row>
    <row r="11645" spans="1:6" ht="15" x14ac:dyDescent="0.25">
      <c r="A11645" s="250"/>
      <c r="B11645" s="250"/>
      <c r="C11645" s="250"/>
      <c r="D11645" s="250"/>
      <c r="E11645" s="250"/>
      <c r="F11645" s="250"/>
    </row>
    <row r="11646" spans="1:6" ht="15" x14ac:dyDescent="0.25">
      <c r="A11646" s="250"/>
      <c r="B11646" s="250"/>
      <c r="C11646" s="250"/>
      <c r="D11646" s="250"/>
      <c r="E11646" s="250"/>
      <c r="F11646" s="250"/>
    </row>
    <row r="11647" spans="1:6" ht="15" x14ac:dyDescent="0.25">
      <c r="A11647" s="250"/>
      <c r="B11647" s="250"/>
      <c r="C11647" s="250"/>
      <c r="D11647" s="250"/>
      <c r="E11647" s="250"/>
      <c r="F11647" s="250"/>
    </row>
    <row r="11648" spans="1:6" ht="15" x14ac:dyDescent="0.25">
      <c r="A11648" s="250"/>
      <c r="B11648" s="250"/>
      <c r="C11648" s="250"/>
      <c r="D11648" s="250"/>
      <c r="E11648" s="250"/>
      <c r="F11648" s="250"/>
    </row>
    <row r="11649" spans="1:6" ht="15" x14ac:dyDescent="0.25">
      <c r="A11649" s="250"/>
      <c r="B11649" s="250"/>
      <c r="C11649" s="250"/>
      <c r="D11649" s="250"/>
      <c r="E11649" s="250"/>
      <c r="F11649" s="250"/>
    </row>
    <row r="11650" spans="1:6" ht="15" x14ac:dyDescent="0.25">
      <c r="A11650" s="250"/>
      <c r="B11650" s="250"/>
      <c r="C11650" s="250"/>
      <c r="D11650" s="250"/>
      <c r="E11650" s="250"/>
      <c r="F11650" s="250"/>
    </row>
    <row r="11651" spans="1:6" ht="15" x14ac:dyDescent="0.25">
      <c r="A11651" s="250"/>
      <c r="B11651" s="250"/>
      <c r="C11651" s="250"/>
      <c r="D11651" s="250"/>
      <c r="E11651" s="250"/>
      <c r="F11651" s="250"/>
    </row>
    <row r="11652" spans="1:6" ht="15" x14ac:dyDescent="0.25">
      <c r="A11652" s="250"/>
      <c r="B11652" s="250"/>
      <c r="C11652" s="250"/>
      <c r="D11652" s="250"/>
      <c r="E11652" s="250"/>
      <c r="F11652" s="250"/>
    </row>
    <row r="11653" spans="1:6" ht="15" x14ac:dyDescent="0.25">
      <c r="A11653" s="250"/>
      <c r="B11653" s="250"/>
      <c r="C11653" s="250"/>
      <c r="D11653" s="250"/>
      <c r="E11653" s="250"/>
      <c r="F11653" s="250"/>
    </row>
    <row r="11654" spans="1:6" ht="15" x14ac:dyDescent="0.25">
      <c r="A11654" s="250"/>
      <c r="B11654" s="250"/>
      <c r="C11654" s="250"/>
      <c r="D11654" s="250"/>
      <c r="E11654" s="250"/>
      <c r="F11654" s="250"/>
    </row>
    <row r="11655" spans="1:6" ht="15" x14ac:dyDescent="0.25">
      <c r="A11655" s="250"/>
      <c r="B11655" s="250"/>
      <c r="C11655" s="250"/>
      <c r="D11655" s="250"/>
      <c r="E11655" s="250"/>
      <c r="F11655" s="250"/>
    </row>
    <row r="11656" spans="1:6" ht="15" x14ac:dyDescent="0.25">
      <c r="A11656" s="250"/>
      <c r="B11656" s="250"/>
      <c r="C11656" s="250"/>
      <c r="D11656" s="250"/>
      <c r="E11656" s="250"/>
      <c r="F11656" s="250"/>
    </row>
    <row r="11657" spans="1:6" ht="15" x14ac:dyDescent="0.25">
      <c r="A11657" s="250"/>
      <c r="B11657" s="250"/>
      <c r="C11657" s="250"/>
      <c r="D11657" s="250"/>
      <c r="E11657" s="250"/>
      <c r="F11657" s="250"/>
    </row>
    <row r="11658" spans="1:6" ht="15" x14ac:dyDescent="0.25">
      <c r="A11658" s="250"/>
      <c r="B11658" s="250"/>
      <c r="C11658" s="250"/>
      <c r="D11658" s="250"/>
      <c r="E11658" s="250"/>
      <c r="F11658" s="250"/>
    </row>
    <row r="11659" spans="1:6" ht="15" x14ac:dyDescent="0.25">
      <c r="A11659" s="250"/>
      <c r="B11659" s="250"/>
      <c r="C11659" s="250"/>
      <c r="D11659" s="250"/>
      <c r="E11659" s="250"/>
      <c r="F11659" s="250"/>
    </row>
    <row r="11660" spans="1:6" ht="15" x14ac:dyDescent="0.25">
      <c r="A11660" s="250"/>
      <c r="B11660" s="250"/>
      <c r="C11660" s="250"/>
      <c r="D11660" s="250"/>
      <c r="E11660" s="250"/>
      <c r="F11660" s="250"/>
    </row>
    <row r="11661" spans="1:6" ht="15" x14ac:dyDescent="0.25">
      <c r="A11661" s="250"/>
      <c r="B11661" s="250"/>
      <c r="C11661" s="250"/>
      <c r="D11661" s="250"/>
      <c r="E11661" s="250"/>
      <c r="F11661" s="250"/>
    </row>
    <row r="11662" spans="1:6" ht="15" x14ac:dyDescent="0.25">
      <c r="A11662" s="250"/>
      <c r="B11662" s="250"/>
      <c r="C11662" s="250"/>
      <c r="D11662" s="250"/>
      <c r="E11662" s="250"/>
      <c r="F11662" s="250"/>
    </row>
    <row r="11663" spans="1:6" ht="15" x14ac:dyDescent="0.25">
      <c r="A11663" s="250"/>
      <c r="B11663" s="250"/>
      <c r="C11663" s="250"/>
      <c r="D11663" s="250"/>
      <c r="E11663" s="250"/>
      <c r="F11663" s="250"/>
    </row>
    <row r="11664" spans="1:6" ht="15" x14ac:dyDescent="0.25">
      <c r="A11664" s="250"/>
      <c r="B11664" s="250"/>
      <c r="C11664" s="250"/>
      <c r="D11664" s="250"/>
      <c r="E11664" s="250"/>
      <c r="F11664" s="250"/>
    </row>
    <row r="11665" spans="1:6" ht="15" x14ac:dyDescent="0.25">
      <c r="A11665" s="250"/>
      <c r="B11665" s="250"/>
      <c r="C11665" s="250"/>
      <c r="D11665" s="250"/>
      <c r="E11665" s="250"/>
      <c r="F11665" s="250"/>
    </row>
    <row r="11666" spans="1:6" ht="15" x14ac:dyDescent="0.25">
      <c r="A11666" s="250"/>
      <c r="B11666" s="250"/>
      <c r="C11666" s="250"/>
      <c r="D11666" s="250"/>
      <c r="E11666" s="250"/>
      <c r="F11666" s="250"/>
    </row>
    <row r="11667" spans="1:6" ht="15" x14ac:dyDescent="0.25">
      <c r="A11667" s="250"/>
      <c r="B11667" s="250"/>
      <c r="C11667" s="250"/>
      <c r="D11667" s="250"/>
      <c r="E11667" s="250"/>
      <c r="F11667" s="250"/>
    </row>
    <row r="11668" spans="1:6" ht="15" x14ac:dyDescent="0.25">
      <c r="A11668" s="250"/>
      <c r="B11668" s="250"/>
      <c r="C11668" s="250"/>
      <c r="D11668" s="250"/>
      <c r="E11668" s="250"/>
      <c r="F11668" s="250"/>
    </row>
    <row r="11669" spans="1:6" ht="15" x14ac:dyDescent="0.25">
      <c r="A11669" s="250"/>
      <c r="B11669" s="250"/>
      <c r="C11669" s="250"/>
      <c r="D11669" s="250"/>
      <c r="E11669" s="250"/>
      <c r="F11669" s="250"/>
    </row>
    <row r="11670" spans="1:6" ht="15" x14ac:dyDescent="0.25">
      <c r="A11670" s="250"/>
      <c r="B11670" s="250"/>
      <c r="C11670" s="250"/>
      <c r="D11670" s="250"/>
      <c r="E11670" s="250"/>
      <c r="F11670" s="250"/>
    </row>
    <row r="11671" spans="1:6" ht="15" x14ac:dyDescent="0.25">
      <c r="A11671" s="250"/>
      <c r="B11671" s="250"/>
      <c r="C11671" s="250"/>
      <c r="D11671" s="250"/>
      <c r="E11671" s="250"/>
      <c r="F11671" s="250"/>
    </row>
    <row r="11672" spans="1:6" ht="15" x14ac:dyDescent="0.25">
      <c r="A11672" s="250"/>
      <c r="B11672" s="250"/>
      <c r="C11672" s="250"/>
      <c r="D11672" s="250"/>
      <c r="E11672" s="250"/>
      <c r="F11672" s="250"/>
    </row>
    <row r="11673" spans="1:6" ht="15" x14ac:dyDescent="0.25">
      <c r="A11673" s="250"/>
      <c r="B11673" s="250"/>
      <c r="C11673" s="250"/>
      <c r="D11673" s="250"/>
      <c r="E11673" s="250"/>
      <c r="F11673" s="250"/>
    </row>
    <row r="11674" spans="1:6" ht="15" x14ac:dyDescent="0.25">
      <c r="A11674" s="250"/>
      <c r="B11674" s="250"/>
      <c r="C11674" s="250"/>
      <c r="D11674" s="250"/>
      <c r="E11674" s="250"/>
      <c r="F11674" s="250"/>
    </row>
    <row r="11675" spans="1:6" ht="15" x14ac:dyDescent="0.25">
      <c r="A11675" s="250"/>
      <c r="B11675" s="250"/>
      <c r="C11675" s="250"/>
      <c r="D11675" s="250"/>
      <c r="E11675" s="250"/>
      <c r="F11675" s="250"/>
    </row>
    <row r="11676" spans="1:6" ht="15" x14ac:dyDescent="0.25">
      <c r="A11676" s="250"/>
      <c r="B11676" s="250"/>
      <c r="C11676" s="250"/>
      <c r="D11676" s="250"/>
      <c r="E11676" s="250"/>
      <c r="F11676" s="250"/>
    </row>
    <row r="11677" spans="1:6" ht="15" x14ac:dyDescent="0.25">
      <c r="A11677" s="250"/>
      <c r="B11677" s="250"/>
      <c r="C11677" s="250"/>
      <c r="D11677" s="250"/>
      <c r="E11677" s="250"/>
      <c r="F11677" s="250"/>
    </row>
    <row r="11678" spans="1:6" ht="15" x14ac:dyDescent="0.25">
      <c r="A11678" s="250"/>
      <c r="B11678" s="250"/>
      <c r="C11678" s="250"/>
      <c r="D11678" s="250"/>
      <c r="E11678" s="250"/>
      <c r="F11678" s="250"/>
    </row>
    <row r="11679" spans="1:6" ht="15" x14ac:dyDescent="0.25">
      <c r="A11679" s="250"/>
      <c r="B11679" s="250"/>
      <c r="C11679" s="250"/>
      <c r="D11679" s="250"/>
      <c r="E11679" s="250"/>
      <c r="F11679" s="250"/>
    </row>
    <row r="11680" spans="1:6" ht="15" x14ac:dyDescent="0.25">
      <c r="A11680" s="250"/>
      <c r="B11680" s="250"/>
      <c r="C11680" s="250"/>
      <c r="D11680" s="250"/>
      <c r="E11680" s="250"/>
      <c r="F11680" s="250"/>
    </row>
    <row r="11681" spans="1:6" ht="15" x14ac:dyDescent="0.25">
      <c r="A11681" s="250"/>
      <c r="B11681" s="250"/>
      <c r="C11681" s="250"/>
      <c r="D11681" s="250"/>
      <c r="E11681" s="250"/>
      <c r="F11681" s="250"/>
    </row>
    <row r="11682" spans="1:6" ht="15" x14ac:dyDescent="0.25">
      <c r="A11682" s="250"/>
      <c r="B11682" s="250"/>
      <c r="C11682" s="250"/>
      <c r="D11682" s="250"/>
      <c r="E11682" s="250"/>
      <c r="F11682" s="250"/>
    </row>
    <row r="11683" spans="1:6" ht="15" x14ac:dyDescent="0.25">
      <c r="A11683" s="250"/>
      <c r="B11683" s="250"/>
      <c r="C11683" s="250"/>
      <c r="D11683" s="250"/>
      <c r="E11683" s="250"/>
      <c r="F11683" s="250"/>
    </row>
    <row r="11684" spans="1:6" ht="15" x14ac:dyDescent="0.25">
      <c r="A11684" s="250"/>
      <c r="B11684" s="250"/>
      <c r="C11684" s="250"/>
      <c r="D11684" s="250"/>
      <c r="E11684" s="250"/>
      <c r="F11684" s="250"/>
    </row>
    <row r="11685" spans="1:6" ht="15" x14ac:dyDescent="0.25">
      <c r="A11685" s="250"/>
      <c r="B11685" s="250"/>
      <c r="C11685" s="250"/>
      <c r="D11685" s="250"/>
      <c r="E11685" s="250"/>
      <c r="F11685" s="250"/>
    </row>
    <row r="11686" spans="1:6" ht="15" x14ac:dyDescent="0.25">
      <c r="A11686" s="250"/>
      <c r="B11686" s="250"/>
      <c r="C11686" s="250"/>
      <c r="D11686" s="250"/>
      <c r="E11686" s="250"/>
      <c r="F11686" s="250"/>
    </row>
    <row r="11687" spans="1:6" ht="15" x14ac:dyDescent="0.25">
      <c r="A11687" s="250"/>
      <c r="B11687" s="250"/>
      <c r="C11687" s="250"/>
      <c r="D11687" s="250"/>
      <c r="E11687" s="250"/>
      <c r="F11687" s="250"/>
    </row>
    <row r="11688" spans="1:6" ht="15" x14ac:dyDescent="0.25">
      <c r="A11688" s="250"/>
      <c r="B11688" s="250"/>
      <c r="C11688" s="250"/>
      <c r="D11688" s="250"/>
      <c r="E11688" s="250"/>
      <c r="F11688" s="250"/>
    </row>
    <row r="11689" spans="1:6" ht="15" x14ac:dyDescent="0.25">
      <c r="A11689" s="250"/>
      <c r="B11689" s="250"/>
      <c r="C11689" s="250"/>
      <c r="D11689" s="250"/>
      <c r="E11689" s="250"/>
      <c r="F11689" s="250"/>
    </row>
    <row r="11690" spans="1:6" ht="15" x14ac:dyDescent="0.25">
      <c r="A11690" s="250"/>
      <c r="B11690" s="250"/>
      <c r="C11690" s="250"/>
      <c r="D11690" s="250"/>
      <c r="E11690" s="250"/>
      <c r="F11690" s="250"/>
    </row>
    <row r="11691" spans="1:6" ht="15" x14ac:dyDescent="0.25">
      <c r="A11691" s="250"/>
      <c r="B11691" s="250"/>
      <c r="C11691" s="250"/>
      <c r="D11691" s="250"/>
      <c r="E11691" s="250"/>
      <c r="F11691" s="250"/>
    </row>
    <row r="11692" spans="1:6" ht="15" x14ac:dyDescent="0.25">
      <c r="A11692" s="250"/>
      <c r="B11692" s="250"/>
      <c r="C11692" s="250"/>
      <c r="D11692" s="250"/>
      <c r="E11692" s="250"/>
      <c r="F11692" s="250"/>
    </row>
    <row r="11693" spans="1:6" ht="15" x14ac:dyDescent="0.25">
      <c r="A11693" s="250"/>
      <c r="B11693" s="250"/>
      <c r="C11693" s="250"/>
      <c r="D11693" s="250"/>
      <c r="E11693" s="250"/>
      <c r="F11693" s="250"/>
    </row>
    <row r="11694" spans="1:6" ht="15" x14ac:dyDescent="0.25">
      <c r="A11694" s="250"/>
      <c r="B11694" s="250"/>
      <c r="C11694" s="250"/>
      <c r="D11694" s="250"/>
      <c r="E11694" s="250"/>
      <c r="F11694" s="250"/>
    </row>
    <row r="11695" spans="1:6" ht="15" x14ac:dyDescent="0.25">
      <c r="A11695" s="250"/>
      <c r="B11695" s="250"/>
      <c r="C11695" s="250"/>
      <c r="D11695" s="250"/>
      <c r="E11695" s="250"/>
      <c r="F11695" s="250"/>
    </row>
    <row r="11696" spans="1:6" ht="15" x14ac:dyDescent="0.25">
      <c r="A11696" s="250"/>
      <c r="B11696" s="250"/>
      <c r="C11696" s="250"/>
      <c r="D11696" s="250"/>
      <c r="E11696" s="250"/>
      <c r="F11696" s="250"/>
    </row>
    <row r="11697" spans="1:6" ht="15" x14ac:dyDescent="0.25">
      <c r="A11697" s="250"/>
      <c r="B11697" s="250"/>
      <c r="C11697" s="250"/>
      <c r="D11697" s="250"/>
      <c r="E11697" s="250"/>
      <c r="F11697" s="250"/>
    </row>
    <row r="11698" spans="1:6" ht="15" x14ac:dyDescent="0.25">
      <c r="A11698" s="250"/>
      <c r="B11698" s="250"/>
      <c r="C11698" s="250"/>
      <c r="D11698" s="250"/>
      <c r="E11698" s="250"/>
      <c r="F11698" s="250"/>
    </row>
    <row r="11699" spans="1:6" ht="15" x14ac:dyDescent="0.25">
      <c r="A11699" s="250"/>
      <c r="B11699" s="250"/>
      <c r="C11699" s="250"/>
      <c r="D11699" s="250"/>
      <c r="E11699" s="250"/>
      <c r="F11699" s="250"/>
    </row>
    <row r="11700" spans="1:6" ht="15" x14ac:dyDescent="0.25">
      <c r="A11700" s="250"/>
      <c r="B11700" s="250"/>
      <c r="C11700" s="250"/>
      <c r="D11700" s="250"/>
      <c r="E11700" s="250"/>
      <c r="F11700" s="250"/>
    </row>
    <row r="11701" spans="1:6" ht="15" x14ac:dyDescent="0.25">
      <c r="A11701" s="250"/>
      <c r="B11701" s="250"/>
      <c r="C11701" s="250"/>
      <c r="D11701" s="250"/>
      <c r="E11701" s="250"/>
      <c r="F11701" s="250"/>
    </row>
    <row r="11702" spans="1:6" ht="15" x14ac:dyDescent="0.25">
      <c r="A11702" s="250"/>
      <c r="B11702" s="250"/>
      <c r="C11702" s="250"/>
      <c r="D11702" s="250"/>
      <c r="E11702" s="250"/>
      <c r="F11702" s="250"/>
    </row>
    <row r="11703" spans="1:6" ht="15" x14ac:dyDescent="0.25">
      <c r="A11703" s="250"/>
      <c r="B11703" s="250"/>
      <c r="C11703" s="250"/>
      <c r="D11703" s="250"/>
      <c r="E11703" s="250"/>
      <c r="F11703" s="250"/>
    </row>
    <row r="11704" spans="1:6" ht="15" x14ac:dyDescent="0.25">
      <c r="A11704" s="250"/>
      <c r="B11704" s="250"/>
      <c r="C11704" s="250"/>
      <c r="D11704" s="250"/>
      <c r="E11704" s="250"/>
      <c r="F11704" s="250"/>
    </row>
    <row r="11705" spans="1:6" ht="15" x14ac:dyDescent="0.25">
      <c r="A11705" s="250"/>
      <c r="B11705" s="250"/>
      <c r="C11705" s="250"/>
      <c r="D11705" s="250"/>
      <c r="E11705" s="250"/>
      <c r="F11705" s="250"/>
    </row>
    <row r="11706" spans="1:6" ht="15" x14ac:dyDescent="0.25">
      <c r="A11706" s="250"/>
      <c r="B11706" s="250"/>
      <c r="C11706" s="250"/>
      <c r="D11706" s="250"/>
      <c r="E11706" s="250"/>
      <c r="F11706" s="250"/>
    </row>
    <row r="11707" spans="1:6" ht="15" x14ac:dyDescent="0.25">
      <c r="A11707" s="250"/>
      <c r="B11707" s="250"/>
      <c r="C11707" s="250"/>
      <c r="D11707" s="250"/>
      <c r="E11707" s="250"/>
      <c r="F11707" s="250"/>
    </row>
    <row r="11708" spans="1:6" ht="15" x14ac:dyDescent="0.25">
      <c r="A11708" s="250"/>
      <c r="B11708" s="250"/>
      <c r="C11708" s="250"/>
      <c r="D11708" s="250"/>
      <c r="E11708" s="250"/>
      <c r="F11708" s="250"/>
    </row>
    <row r="11709" spans="1:6" ht="15" x14ac:dyDescent="0.25">
      <c r="A11709" s="250"/>
      <c r="B11709" s="250"/>
      <c r="C11709" s="250"/>
      <c r="D11709" s="250"/>
      <c r="E11709" s="250"/>
      <c r="F11709" s="250"/>
    </row>
    <row r="11710" spans="1:6" ht="15" x14ac:dyDescent="0.25">
      <c r="A11710" s="250"/>
      <c r="B11710" s="250"/>
      <c r="C11710" s="250"/>
      <c r="D11710" s="250"/>
      <c r="E11710" s="250"/>
      <c r="F11710" s="250"/>
    </row>
    <row r="11711" spans="1:6" ht="15" x14ac:dyDescent="0.25">
      <c r="A11711" s="250"/>
      <c r="B11711" s="250"/>
      <c r="C11711" s="250"/>
      <c r="D11711" s="250"/>
      <c r="E11711" s="250"/>
      <c r="F11711" s="250"/>
    </row>
    <row r="11712" spans="1:6" ht="15" x14ac:dyDescent="0.25">
      <c r="A11712" s="250"/>
      <c r="B11712" s="250"/>
      <c r="C11712" s="250"/>
      <c r="D11712" s="250"/>
      <c r="E11712" s="250"/>
      <c r="F11712" s="250"/>
    </row>
    <row r="11713" spans="1:6" ht="15" x14ac:dyDescent="0.25">
      <c r="A11713" s="250"/>
      <c r="B11713" s="250"/>
      <c r="C11713" s="250"/>
      <c r="D11713" s="250"/>
      <c r="E11713" s="250"/>
      <c r="F11713" s="250"/>
    </row>
    <row r="11714" spans="1:6" ht="15" x14ac:dyDescent="0.25">
      <c r="A11714" s="250"/>
      <c r="B11714" s="250"/>
      <c r="C11714" s="250"/>
      <c r="D11714" s="250"/>
      <c r="E11714" s="250"/>
      <c r="F11714" s="250"/>
    </row>
    <row r="11715" spans="1:6" ht="15" x14ac:dyDescent="0.25">
      <c r="A11715" s="250"/>
      <c r="B11715" s="250"/>
      <c r="C11715" s="250"/>
      <c r="D11715" s="250"/>
      <c r="E11715" s="250"/>
      <c r="F11715" s="250"/>
    </row>
    <row r="11716" spans="1:6" ht="15" x14ac:dyDescent="0.25">
      <c r="A11716" s="250"/>
      <c r="B11716" s="250"/>
      <c r="C11716" s="250"/>
      <c r="D11716" s="250"/>
      <c r="E11716" s="250"/>
      <c r="F11716" s="250"/>
    </row>
    <row r="11717" spans="1:6" ht="15" x14ac:dyDescent="0.25">
      <c r="A11717" s="250"/>
      <c r="B11717" s="250"/>
      <c r="C11717" s="250"/>
      <c r="D11717" s="250"/>
      <c r="E11717" s="250"/>
      <c r="F11717" s="250"/>
    </row>
    <row r="11718" spans="1:6" ht="15" x14ac:dyDescent="0.25">
      <c r="A11718" s="250"/>
      <c r="B11718" s="250"/>
      <c r="C11718" s="250"/>
      <c r="D11718" s="250"/>
      <c r="E11718" s="250"/>
      <c r="F11718" s="250"/>
    </row>
    <row r="11719" spans="1:6" ht="15" x14ac:dyDescent="0.25">
      <c r="A11719" s="250"/>
      <c r="B11719" s="250"/>
      <c r="C11719" s="250"/>
      <c r="D11719" s="250"/>
      <c r="E11719" s="250"/>
      <c r="F11719" s="250"/>
    </row>
    <row r="11720" spans="1:6" ht="15" x14ac:dyDescent="0.25">
      <c r="A11720" s="250"/>
      <c r="B11720" s="250"/>
      <c r="C11720" s="250"/>
      <c r="D11720" s="250"/>
      <c r="E11720" s="250"/>
      <c r="F11720" s="250"/>
    </row>
    <row r="11721" spans="1:6" ht="15" x14ac:dyDescent="0.25">
      <c r="A11721" s="250"/>
      <c r="B11721" s="250"/>
      <c r="C11721" s="250"/>
      <c r="D11721" s="250"/>
      <c r="E11721" s="250"/>
      <c r="F11721" s="250"/>
    </row>
    <row r="11722" spans="1:6" ht="15" x14ac:dyDescent="0.25">
      <c r="A11722" s="250"/>
      <c r="B11722" s="250"/>
      <c r="C11722" s="250"/>
      <c r="D11722" s="250"/>
      <c r="E11722" s="250"/>
      <c r="F11722" s="250"/>
    </row>
    <row r="11723" spans="1:6" ht="15" x14ac:dyDescent="0.25">
      <c r="A11723" s="250"/>
      <c r="B11723" s="250"/>
      <c r="C11723" s="250"/>
      <c r="D11723" s="250"/>
      <c r="E11723" s="250"/>
      <c r="F11723" s="250"/>
    </row>
    <row r="11724" spans="1:6" ht="15" x14ac:dyDescent="0.25">
      <c r="A11724" s="250"/>
      <c r="B11724" s="250"/>
      <c r="C11724" s="250"/>
      <c r="D11724" s="250"/>
      <c r="E11724" s="250"/>
      <c r="F11724" s="250"/>
    </row>
    <row r="11725" spans="1:6" ht="15" x14ac:dyDescent="0.25">
      <c r="A11725" s="250"/>
      <c r="B11725" s="250"/>
      <c r="C11725" s="250"/>
      <c r="D11725" s="250"/>
      <c r="E11725" s="250"/>
      <c r="F11725" s="250"/>
    </row>
    <row r="11726" spans="1:6" ht="15" x14ac:dyDescent="0.25">
      <c r="A11726" s="250"/>
      <c r="B11726" s="250"/>
      <c r="C11726" s="250"/>
      <c r="D11726" s="250"/>
      <c r="E11726" s="250"/>
      <c r="F11726" s="250"/>
    </row>
    <row r="11727" spans="1:6" ht="15" x14ac:dyDescent="0.25">
      <c r="A11727" s="250"/>
      <c r="B11727" s="250"/>
      <c r="C11727" s="250"/>
      <c r="D11727" s="250"/>
      <c r="E11727" s="250"/>
      <c r="F11727" s="250"/>
    </row>
    <row r="11728" spans="1:6" ht="15" x14ac:dyDescent="0.25">
      <c r="A11728" s="250"/>
      <c r="B11728" s="250"/>
      <c r="C11728" s="250"/>
      <c r="D11728" s="250"/>
      <c r="E11728" s="250"/>
      <c r="F11728" s="250"/>
    </row>
    <row r="11729" spans="1:6" ht="15" x14ac:dyDescent="0.25">
      <c r="A11729" s="250"/>
      <c r="B11729" s="250"/>
      <c r="C11729" s="250"/>
      <c r="D11729" s="250"/>
      <c r="E11729" s="250"/>
      <c r="F11729" s="250"/>
    </row>
    <row r="11730" spans="1:6" ht="15" x14ac:dyDescent="0.25">
      <c r="A11730" s="250"/>
      <c r="B11730" s="250"/>
      <c r="C11730" s="250"/>
      <c r="D11730" s="250"/>
      <c r="E11730" s="250"/>
      <c r="F11730" s="250"/>
    </row>
    <row r="11731" spans="1:6" ht="15" x14ac:dyDescent="0.25">
      <c r="A11731" s="250"/>
      <c r="B11731" s="250"/>
      <c r="C11731" s="250"/>
      <c r="D11731" s="250"/>
      <c r="E11731" s="250"/>
      <c r="F11731" s="250"/>
    </row>
    <row r="11732" spans="1:6" ht="15" x14ac:dyDescent="0.25">
      <c r="A11732" s="250"/>
      <c r="B11732" s="250"/>
      <c r="C11732" s="250"/>
      <c r="D11732" s="250"/>
      <c r="E11732" s="250"/>
      <c r="F11732" s="250"/>
    </row>
    <row r="11733" spans="1:6" ht="15" x14ac:dyDescent="0.25">
      <c r="A11733" s="250"/>
      <c r="B11733" s="250"/>
      <c r="C11733" s="250"/>
      <c r="D11733" s="250"/>
      <c r="E11733" s="250"/>
      <c r="F11733" s="250"/>
    </row>
    <row r="11734" spans="1:6" ht="15" x14ac:dyDescent="0.25">
      <c r="A11734" s="250"/>
      <c r="B11734" s="250"/>
      <c r="C11734" s="250"/>
      <c r="D11734" s="250"/>
      <c r="E11734" s="250"/>
      <c r="F11734" s="250"/>
    </row>
    <row r="11735" spans="1:6" ht="15" x14ac:dyDescent="0.25">
      <c r="A11735" s="250"/>
      <c r="B11735" s="250"/>
      <c r="C11735" s="250"/>
      <c r="D11735" s="250"/>
      <c r="E11735" s="250"/>
      <c r="F11735" s="250"/>
    </row>
    <row r="11736" spans="1:6" ht="15" x14ac:dyDescent="0.25">
      <c r="A11736" s="250"/>
      <c r="B11736" s="250"/>
      <c r="C11736" s="250"/>
      <c r="D11736" s="250"/>
      <c r="E11736" s="250"/>
      <c r="F11736" s="250"/>
    </row>
    <row r="11737" spans="1:6" ht="15" x14ac:dyDescent="0.25">
      <c r="A11737" s="250"/>
      <c r="B11737" s="250"/>
      <c r="C11737" s="250"/>
      <c r="D11737" s="250"/>
      <c r="E11737" s="250"/>
      <c r="F11737" s="250"/>
    </row>
    <row r="11738" spans="1:6" ht="15" x14ac:dyDescent="0.25">
      <c r="A11738" s="250"/>
      <c r="B11738" s="250"/>
      <c r="C11738" s="250"/>
      <c r="D11738" s="250"/>
      <c r="E11738" s="250"/>
      <c r="F11738" s="250"/>
    </row>
    <row r="11739" spans="1:6" ht="15" x14ac:dyDescent="0.25">
      <c r="A11739" s="250"/>
      <c r="B11739" s="250"/>
      <c r="C11739" s="250"/>
      <c r="D11739" s="250"/>
      <c r="E11739" s="250"/>
      <c r="F11739" s="250"/>
    </row>
    <row r="11740" spans="1:6" ht="15" x14ac:dyDescent="0.25">
      <c r="A11740" s="250"/>
      <c r="B11740" s="250"/>
      <c r="C11740" s="250"/>
      <c r="D11740" s="250"/>
      <c r="E11740" s="250"/>
      <c r="F11740" s="250"/>
    </row>
    <row r="11741" spans="1:6" ht="15" x14ac:dyDescent="0.25">
      <c r="A11741" s="250"/>
      <c r="B11741" s="250"/>
      <c r="C11741" s="250"/>
      <c r="D11741" s="250"/>
      <c r="E11741" s="250"/>
      <c r="F11741" s="250"/>
    </row>
    <row r="11742" spans="1:6" ht="15" x14ac:dyDescent="0.25">
      <c r="A11742" s="250"/>
      <c r="B11742" s="250"/>
      <c r="C11742" s="250"/>
      <c r="D11742" s="250"/>
      <c r="E11742" s="250"/>
      <c r="F11742" s="250"/>
    </row>
    <row r="11743" spans="1:6" ht="15" x14ac:dyDescent="0.25">
      <c r="A11743" s="250"/>
      <c r="B11743" s="250"/>
      <c r="C11743" s="250"/>
      <c r="D11743" s="250"/>
      <c r="E11743" s="250"/>
      <c r="F11743" s="250"/>
    </row>
    <row r="11744" spans="1:6" ht="15" x14ac:dyDescent="0.25">
      <c r="A11744" s="250"/>
      <c r="B11744" s="250"/>
      <c r="C11744" s="250"/>
      <c r="D11744" s="250"/>
      <c r="E11744" s="250"/>
      <c r="F11744" s="250"/>
    </row>
    <row r="11745" spans="1:6" ht="15" x14ac:dyDescent="0.25">
      <c r="A11745" s="250"/>
      <c r="B11745" s="250"/>
      <c r="C11745" s="250"/>
      <c r="D11745" s="250"/>
      <c r="E11745" s="250"/>
      <c r="F11745" s="250"/>
    </row>
    <row r="11746" spans="1:6" ht="15" x14ac:dyDescent="0.25">
      <c r="A11746" s="250"/>
      <c r="B11746" s="250"/>
      <c r="C11746" s="250"/>
      <c r="D11746" s="250"/>
      <c r="E11746" s="250"/>
      <c r="F11746" s="250"/>
    </row>
    <row r="11747" spans="1:6" ht="15" x14ac:dyDescent="0.25">
      <c r="A11747" s="250"/>
      <c r="B11747" s="250"/>
      <c r="C11747" s="250"/>
      <c r="D11747" s="250"/>
      <c r="E11747" s="250"/>
      <c r="F11747" s="250"/>
    </row>
    <row r="11748" spans="1:6" ht="15" x14ac:dyDescent="0.25">
      <c r="A11748" s="250"/>
      <c r="B11748" s="250"/>
      <c r="C11748" s="250"/>
      <c r="D11748" s="250"/>
      <c r="E11748" s="250"/>
      <c r="F11748" s="250"/>
    </row>
    <row r="11749" spans="1:6" ht="15" x14ac:dyDescent="0.25">
      <c r="A11749" s="250"/>
      <c r="B11749" s="250"/>
      <c r="C11749" s="250"/>
      <c r="D11749" s="250"/>
      <c r="E11749" s="250"/>
      <c r="F11749" s="250"/>
    </row>
    <row r="11750" spans="1:6" ht="15" x14ac:dyDescent="0.25">
      <c r="A11750" s="250"/>
      <c r="B11750" s="250"/>
      <c r="C11750" s="250"/>
      <c r="D11750" s="250"/>
      <c r="E11750" s="250"/>
      <c r="F11750" s="250"/>
    </row>
    <row r="11751" spans="1:6" ht="15" x14ac:dyDescent="0.25">
      <c r="A11751" s="250"/>
      <c r="B11751" s="250"/>
      <c r="C11751" s="250"/>
      <c r="D11751" s="250"/>
      <c r="E11751" s="250"/>
      <c r="F11751" s="250"/>
    </row>
    <row r="11752" spans="1:6" ht="15" x14ac:dyDescent="0.25">
      <c r="A11752" s="250"/>
      <c r="B11752" s="250"/>
      <c r="C11752" s="250"/>
      <c r="D11752" s="250"/>
      <c r="E11752" s="250"/>
      <c r="F11752" s="250"/>
    </row>
    <row r="11753" spans="1:6" ht="15" x14ac:dyDescent="0.25">
      <c r="A11753" s="250"/>
      <c r="B11753" s="250"/>
      <c r="C11753" s="250"/>
      <c r="D11753" s="250"/>
      <c r="E11753" s="250"/>
      <c r="F11753" s="250"/>
    </row>
    <row r="11754" spans="1:6" ht="15" x14ac:dyDescent="0.25">
      <c r="A11754" s="250"/>
      <c r="B11754" s="250"/>
      <c r="C11754" s="250"/>
      <c r="D11754" s="250"/>
      <c r="E11754" s="250"/>
      <c r="F11754" s="250"/>
    </row>
    <row r="11755" spans="1:6" ht="15" x14ac:dyDescent="0.25">
      <c r="A11755" s="250"/>
      <c r="B11755" s="250"/>
      <c r="C11755" s="250"/>
      <c r="D11755" s="250"/>
      <c r="E11755" s="250"/>
      <c r="F11755" s="250"/>
    </row>
    <row r="11756" spans="1:6" ht="15" x14ac:dyDescent="0.25">
      <c r="A11756" s="250"/>
      <c r="B11756" s="250"/>
      <c r="C11756" s="250"/>
      <c r="D11756" s="250"/>
      <c r="E11756" s="250"/>
      <c r="F11756" s="250"/>
    </row>
    <row r="11757" spans="1:6" ht="15" x14ac:dyDescent="0.25">
      <c r="A11757" s="250"/>
      <c r="B11757" s="250"/>
      <c r="C11757" s="250"/>
      <c r="D11757" s="250"/>
      <c r="E11757" s="250"/>
      <c r="F11757" s="250"/>
    </row>
    <row r="11758" spans="1:6" ht="15" x14ac:dyDescent="0.25">
      <c r="A11758" s="250"/>
      <c r="B11758" s="250"/>
      <c r="C11758" s="250"/>
      <c r="D11758" s="250"/>
      <c r="E11758" s="250"/>
      <c r="F11758" s="250"/>
    </row>
    <row r="11759" spans="1:6" ht="15" x14ac:dyDescent="0.25">
      <c r="A11759" s="250"/>
      <c r="B11759" s="250"/>
      <c r="C11759" s="250"/>
      <c r="D11759" s="250"/>
      <c r="E11759" s="250"/>
      <c r="F11759" s="250"/>
    </row>
    <row r="11760" spans="1:6" ht="15" x14ac:dyDescent="0.25">
      <c r="A11760" s="250"/>
      <c r="B11760" s="250"/>
      <c r="C11760" s="250"/>
      <c r="D11760" s="250"/>
      <c r="E11760" s="250"/>
      <c r="F11760" s="250"/>
    </row>
    <row r="11761" spans="1:6" ht="15" x14ac:dyDescent="0.25">
      <c r="A11761" s="250"/>
      <c r="B11761" s="250"/>
      <c r="C11761" s="250"/>
      <c r="D11761" s="250"/>
      <c r="E11761" s="250"/>
      <c r="F11761" s="250"/>
    </row>
    <row r="11762" spans="1:6" ht="15" x14ac:dyDescent="0.25">
      <c r="A11762" s="250"/>
      <c r="B11762" s="250"/>
      <c r="C11762" s="250"/>
      <c r="D11762" s="250"/>
      <c r="E11762" s="250"/>
      <c r="F11762" s="250"/>
    </row>
    <row r="11763" spans="1:6" ht="15" x14ac:dyDescent="0.25">
      <c r="A11763" s="250"/>
      <c r="B11763" s="250"/>
      <c r="C11763" s="250"/>
      <c r="D11763" s="250"/>
      <c r="E11763" s="250"/>
      <c r="F11763" s="250"/>
    </row>
    <row r="11764" spans="1:6" ht="15" x14ac:dyDescent="0.25">
      <c r="A11764" s="250"/>
      <c r="B11764" s="250"/>
      <c r="C11764" s="250"/>
      <c r="D11764" s="250"/>
      <c r="E11764" s="250"/>
      <c r="F11764" s="250"/>
    </row>
    <row r="11765" spans="1:6" ht="15" x14ac:dyDescent="0.25">
      <c r="A11765" s="250"/>
      <c r="B11765" s="250"/>
      <c r="C11765" s="250"/>
      <c r="D11765" s="250"/>
      <c r="E11765" s="250"/>
      <c r="F11765" s="250"/>
    </row>
    <row r="11766" spans="1:6" ht="15" x14ac:dyDescent="0.25">
      <c r="A11766" s="250"/>
      <c r="B11766" s="250"/>
      <c r="C11766" s="250"/>
      <c r="D11766" s="250"/>
      <c r="E11766" s="250"/>
      <c r="F11766" s="250"/>
    </row>
    <row r="11767" spans="1:6" ht="15" x14ac:dyDescent="0.25">
      <c r="A11767" s="250"/>
      <c r="B11767" s="250"/>
      <c r="C11767" s="250"/>
      <c r="D11767" s="250"/>
      <c r="E11767" s="250"/>
      <c r="F11767" s="250"/>
    </row>
    <row r="11768" spans="1:6" ht="15" x14ac:dyDescent="0.25">
      <c r="A11768" s="250"/>
      <c r="B11768" s="250"/>
      <c r="C11768" s="250"/>
      <c r="D11768" s="250"/>
      <c r="E11768" s="250"/>
      <c r="F11768" s="250"/>
    </row>
    <row r="11769" spans="1:6" ht="15" x14ac:dyDescent="0.25">
      <c r="A11769" s="250"/>
      <c r="B11769" s="250"/>
      <c r="C11769" s="250"/>
      <c r="D11769" s="250"/>
      <c r="E11769" s="250"/>
      <c r="F11769" s="250"/>
    </row>
    <row r="11770" spans="1:6" ht="15" x14ac:dyDescent="0.25">
      <c r="A11770" s="250"/>
      <c r="B11770" s="250"/>
      <c r="C11770" s="250"/>
      <c r="D11770" s="250"/>
      <c r="E11770" s="250"/>
      <c r="F11770" s="250"/>
    </row>
    <row r="11771" spans="1:6" ht="15" x14ac:dyDescent="0.25">
      <c r="A11771" s="250"/>
      <c r="B11771" s="250"/>
      <c r="C11771" s="250"/>
      <c r="D11771" s="250"/>
      <c r="E11771" s="250"/>
      <c r="F11771" s="250"/>
    </row>
    <row r="11772" spans="1:6" ht="15" x14ac:dyDescent="0.25">
      <c r="A11772" s="250"/>
      <c r="B11772" s="250"/>
      <c r="C11772" s="250"/>
      <c r="D11772" s="250"/>
      <c r="E11772" s="250"/>
      <c r="F11772" s="250"/>
    </row>
    <row r="11773" spans="1:6" ht="15" x14ac:dyDescent="0.25">
      <c r="A11773" s="250"/>
      <c r="B11773" s="250"/>
      <c r="C11773" s="250"/>
      <c r="D11773" s="250"/>
      <c r="E11773" s="250"/>
      <c r="F11773" s="250"/>
    </row>
    <row r="11774" spans="1:6" ht="15" x14ac:dyDescent="0.25">
      <c r="A11774" s="250"/>
      <c r="B11774" s="250"/>
      <c r="C11774" s="250"/>
      <c r="D11774" s="250"/>
      <c r="E11774" s="250"/>
      <c r="F11774" s="250"/>
    </row>
    <row r="11775" spans="1:6" ht="15" x14ac:dyDescent="0.25">
      <c r="A11775" s="250"/>
      <c r="B11775" s="250"/>
      <c r="C11775" s="250"/>
      <c r="D11775" s="250"/>
      <c r="E11775" s="250"/>
      <c r="F11775" s="250"/>
    </row>
    <row r="11776" spans="1:6" ht="15" x14ac:dyDescent="0.25">
      <c r="A11776" s="250"/>
      <c r="B11776" s="250"/>
      <c r="C11776" s="250"/>
      <c r="D11776" s="250"/>
      <c r="E11776" s="250"/>
      <c r="F11776" s="250"/>
    </row>
    <row r="11777" spans="1:6" ht="15" x14ac:dyDescent="0.25">
      <c r="A11777" s="250"/>
      <c r="B11777" s="250"/>
      <c r="C11777" s="250"/>
      <c r="D11777" s="250"/>
      <c r="E11777" s="250"/>
      <c r="F11777" s="250"/>
    </row>
    <row r="11778" spans="1:6" ht="15" x14ac:dyDescent="0.25">
      <c r="A11778" s="250"/>
      <c r="B11778" s="250"/>
      <c r="C11778" s="250"/>
      <c r="D11778" s="250"/>
      <c r="E11778" s="250"/>
      <c r="F11778" s="250"/>
    </row>
    <row r="11779" spans="1:6" ht="15" x14ac:dyDescent="0.25">
      <c r="A11779" s="250"/>
      <c r="B11779" s="250"/>
      <c r="C11779" s="250"/>
      <c r="D11779" s="250"/>
      <c r="E11779" s="250"/>
      <c r="F11779" s="250"/>
    </row>
    <row r="11780" spans="1:6" ht="15" x14ac:dyDescent="0.25">
      <c r="A11780" s="250"/>
      <c r="B11780" s="250"/>
      <c r="C11780" s="250"/>
      <c r="D11780" s="250"/>
      <c r="E11780" s="250"/>
      <c r="F11780" s="250"/>
    </row>
    <row r="11781" spans="1:6" ht="15" x14ac:dyDescent="0.25">
      <c r="A11781" s="250"/>
      <c r="B11781" s="250"/>
      <c r="C11781" s="250"/>
      <c r="D11781" s="250"/>
      <c r="E11781" s="250"/>
      <c r="F11781" s="250"/>
    </row>
    <row r="11782" spans="1:6" ht="15" x14ac:dyDescent="0.25">
      <c r="A11782" s="250"/>
      <c r="B11782" s="250"/>
      <c r="C11782" s="250"/>
      <c r="D11782" s="250"/>
      <c r="E11782" s="250"/>
      <c r="F11782" s="250"/>
    </row>
    <row r="11783" spans="1:6" ht="15" x14ac:dyDescent="0.25">
      <c r="A11783" s="250"/>
      <c r="B11783" s="250"/>
      <c r="C11783" s="250"/>
      <c r="D11783" s="250"/>
      <c r="E11783" s="250"/>
      <c r="F11783" s="250"/>
    </row>
    <row r="11784" spans="1:6" ht="15" x14ac:dyDescent="0.25">
      <c r="A11784" s="250"/>
      <c r="B11784" s="250"/>
      <c r="C11784" s="250"/>
      <c r="D11784" s="250"/>
      <c r="E11784" s="250"/>
      <c r="F11784" s="250"/>
    </row>
    <row r="11785" spans="1:6" ht="15" x14ac:dyDescent="0.25">
      <c r="A11785" s="250"/>
      <c r="B11785" s="250"/>
      <c r="C11785" s="250"/>
      <c r="D11785" s="250"/>
      <c r="E11785" s="250"/>
      <c r="F11785" s="250"/>
    </row>
    <row r="11786" spans="1:6" ht="15" x14ac:dyDescent="0.25">
      <c r="A11786" s="250"/>
      <c r="B11786" s="250"/>
      <c r="C11786" s="250"/>
      <c r="D11786" s="250"/>
      <c r="E11786" s="250"/>
      <c r="F11786" s="250"/>
    </row>
    <row r="11787" spans="1:6" ht="15" x14ac:dyDescent="0.25">
      <c r="A11787" s="250"/>
      <c r="B11787" s="250"/>
      <c r="C11787" s="250"/>
      <c r="D11787" s="250"/>
      <c r="E11787" s="250"/>
      <c r="F11787" s="250"/>
    </row>
    <row r="11788" spans="1:6" ht="15" x14ac:dyDescent="0.25">
      <c r="A11788" s="250"/>
      <c r="B11788" s="250"/>
      <c r="C11788" s="250"/>
      <c r="D11788" s="250"/>
      <c r="E11788" s="250"/>
      <c r="F11788" s="250"/>
    </row>
    <row r="11789" spans="1:6" ht="15" x14ac:dyDescent="0.25">
      <c r="A11789" s="250"/>
      <c r="B11789" s="250"/>
      <c r="C11789" s="250"/>
      <c r="D11789" s="250"/>
      <c r="E11789" s="250"/>
      <c r="F11789" s="250"/>
    </row>
    <row r="11790" spans="1:6" ht="15" x14ac:dyDescent="0.25">
      <c r="A11790" s="250"/>
      <c r="B11790" s="250"/>
      <c r="C11790" s="250"/>
      <c r="D11790" s="250"/>
      <c r="E11790" s="250"/>
      <c r="F11790" s="250"/>
    </row>
    <row r="11791" spans="1:6" ht="15" x14ac:dyDescent="0.25">
      <c r="A11791" s="250"/>
      <c r="B11791" s="250"/>
      <c r="C11791" s="250"/>
      <c r="D11791" s="250"/>
      <c r="E11791" s="250"/>
      <c r="F11791" s="250"/>
    </row>
    <row r="11792" spans="1:6" ht="15" x14ac:dyDescent="0.25">
      <c r="A11792" s="250"/>
      <c r="B11792" s="250"/>
      <c r="C11792" s="250"/>
      <c r="D11792" s="250"/>
      <c r="E11792" s="250"/>
      <c r="F11792" s="250"/>
    </row>
    <row r="11793" spans="1:6" ht="15" x14ac:dyDescent="0.25">
      <c r="A11793" s="250"/>
      <c r="B11793" s="250"/>
      <c r="C11793" s="250"/>
      <c r="D11793" s="250"/>
      <c r="E11793" s="250"/>
      <c r="F11793" s="250"/>
    </row>
    <row r="11794" spans="1:6" ht="15" x14ac:dyDescent="0.25">
      <c r="A11794" s="250"/>
      <c r="B11794" s="250"/>
      <c r="C11794" s="250"/>
      <c r="D11794" s="250"/>
      <c r="E11794" s="250"/>
      <c r="F11794" s="250"/>
    </row>
    <row r="11795" spans="1:6" ht="15" x14ac:dyDescent="0.25">
      <c r="A11795" s="250"/>
      <c r="B11795" s="250"/>
      <c r="C11795" s="250"/>
      <c r="D11795" s="250"/>
      <c r="E11795" s="250"/>
      <c r="F11795" s="250"/>
    </row>
    <row r="11796" spans="1:6" ht="15" x14ac:dyDescent="0.25">
      <c r="A11796" s="250"/>
      <c r="B11796" s="250"/>
      <c r="C11796" s="250"/>
      <c r="D11796" s="250"/>
      <c r="E11796" s="250"/>
      <c r="F11796" s="250"/>
    </row>
    <row r="11797" spans="1:6" ht="15" x14ac:dyDescent="0.25">
      <c r="A11797" s="250"/>
      <c r="B11797" s="250"/>
      <c r="C11797" s="250"/>
      <c r="D11797" s="250"/>
      <c r="E11797" s="250"/>
      <c r="F11797" s="250"/>
    </row>
    <row r="11798" spans="1:6" ht="15" x14ac:dyDescent="0.25">
      <c r="A11798" s="250"/>
      <c r="B11798" s="250"/>
      <c r="C11798" s="250"/>
      <c r="D11798" s="250"/>
      <c r="E11798" s="250"/>
      <c r="F11798" s="250"/>
    </row>
    <row r="11799" spans="1:6" ht="15" x14ac:dyDescent="0.25">
      <c r="A11799" s="250"/>
      <c r="B11799" s="250"/>
      <c r="C11799" s="250"/>
      <c r="D11799" s="250"/>
      <c r="E11799" s="250"/>
      <c r="F11799" s="250"/>
    </row>
    <row r="11800" spans="1:6" ht="15" x14ac:dyDescent="0.25">
      <c r="A11800" s="250"/>
      <c r="B11800" s="250"/>
      <c r="C11800" s="250"/>
      <c r="D11800" s="250"/>
      <c r="E11800" s="250"/>
      <c r="F11800" s="250"/>
    </row>
    <row r="11801" spans="1:6" ht="15" x14ac:dyDescent="0.25">
      <c r="A11801" s="250"/>
      <c r="B11801" s="250"/>
      <c r="C11801" s="250"/>
      <c r="D11801" s="250"/>
      <c r="E11801" s="250"/>
      <c r="F11801" s="250"/>
    </row>
    <row r="11802" spans="1:6" ht="15" x14ac:dyDescent="0.25">
      <c r="A11802" s="250"/>
      <c r="B11802" s="250"/>
      <c r="C11802" s="250"/>
      <c r="D11802" s="250"/>
      <c r="E11802" s="250"/>
      <c r="F11802" s="250"/>
    </row>
    <row r="11803" spans="1:6" ht="15" x14ac:dyDescent="0.25">
      <c r="A11803" s="250"/>
      <c r="B11803" s="250"/>
      <c r="C11803" s="250"/>
      <c r="D11803" s="250"/>
      <c r="E11803" s="250"/>
      <c r="F11803" s="250"/>
    </row>
    <row r="11804" spans="1:6" ht="15" x14ac:dyDescent="0.25">
      <c r="A11804" s="250"/>
      <c r="B11804" s="250"/>
      <c r="C11804" s="250"/>
      <c r="D11804" s="250"/>
      <c r="E11804" s="250"/>
      <c r="F11804" s="250"/>
    </row>
    <row r="11805" spans="1:6" ht="15" x14ac:dyDescent="0.25">
      <c r="A11805" s="250"/>
      <c r="B11805" s="250"/>
      <c r="C11805" s="250"/>
      <c r="D11805" s="250"/>
      <c r="E11805" s="250"/>
      <c r="F11805" s="250"/>
    </row>
    <row r="11806" spans="1:6" ht="15" x14ac:dyDescent="0.25">
      <c r="A11806" s="250"/>
      <c r="B11806" s="250"/>
      <c r="C11806" s="250"/>
      <c r="D11806" s="250"/>
      <c r="E11806" s="250"/>
      <c r="F11806" s="250"/>
    </row>
    <row r="11807" spans="1:6" ht="15" x14ac:dyDescent="0.25">
      <c r="A11807" s="250"/>
      <c r="B11807" s="250"/>
      <c r="C11807" s="250"/>
      <c r="D11807" s="250"/>
      <c r="E11807" s="250"/>
      <c r="F11807" s="250"/>
    </row>
    <row r="11808" spans="1:6" ht="15" x14ac:dyDescent="0.25">
      <c r="A11808" s="250"/>
      <c r="B11808" s="250"/>
      <c r="C11808" s="250"/>
      <c r="D11808" s="250"/>
      <c r="E11808" s="250"/>
      <c r="F11808" s="250"/>
    </row>
    <row r="11809" spans="1:6" ht="15" x14ac:dyDescent="0.25">
      <c r="A11809" s="250"/>
      <c r="B11809" s="250"/>
      <c r="C11809" s="250"/>
      <c r="D11809" s="250"/>
      <c r="E11809" s="250"/>
      <c r="F11809" s="250"/>
    </row>
    <row r="11810" spans="1:6" ht="15" x14ac:dyDescent="0.25">
      <c r="A11810" s="250"/>
      <c r="B11810" s="250"/>
      <c r="C11810" s="250"/>
      <c r="D11810" s="250"/>
      <c r="E11810" s="250"/>
      <c r="F11810" s="250"/>
    </row>
    <row r="11811" spans="1:6" ht="15" x14ac:dyDescent="0.25">
      <c r="A11811" s="250"/>
      <c r="B11811" s="250"/>
      <c r="C11811" s="250"/>
      <c r="D11811" s="250"/>
      <c r="E11811" s="250"/>
      <c r="F11811" s="250"/>
    </row>
    <row r="11812" spans="1:6" ht="15" x14ac:dyDescent="0.25">
      <c r="A11812" s="250"/>
      <c r="B11812" s="250"/>
      <c r="C11812" s="250"/>
      <c r="D11812" s="250"/>
      <c r="E11812" s="250"/>
      <c r="F11812" s="250"/>
    </row>
    <row r="11813" spans="1:6" ht="15" x14ac:dyDescent="0.25">
      <c r="A11813" s="250"/>
      <c r="B11813" s="250"/>
      <c r="C11813" s="250"/>
      <c r="D11813" s="250"/>
      <c r="E11813" s="250"/>
      <c r="F11813" s="250"/>
    </row>
    <row r="11814" spans="1:6" ht="15" x14ac:dyDescent="0.25">
      <c r="A11814" s="250"/>
      <c r="B11814" s="250"/>
      <c r="C11814" s="250"/>
      <c r="D11814" s="250"/>
      <c r="E11814" s="250"/>
      <c r="F11814" s="250"/>
    </row>
    <row r="11815" spans="1:6" ht="15" x14ac:dyDescent="0.25">
      <c r="A11815" s="250"/>
      <c r="B11815" s="250"/>
      <c r="C11815" s="250"/>
      <c r="D11815" s="250"/>
      <c r="E11815" s="250"/>
      <c r="F11815" s="250"/>
    </row>
    <row r="11816" spans="1:6" ht="15" x14ac:dyDescent="0.25">
      <c r="A11816" s="250"/>
      <c r="B11816" s="250"/>
      <c r="C11816" s="250"/>
      <c r="D11816" s="250"/>
      <c r="E11816" s="250"/>
      <c r="F11816" s="250"/>
    </row>
    <row r="11817" spans="1:6" ht="15" x14ac:dyDescent="0.25">
      <c r="A11817" s="250"/>
      <c r="B11817" s="250"/>
      <c r="C11817" s="250"/>
      <c r="D11817" s="250"/>
      <c r="E11817" s="250"/>
      <c r="F11817" s="250"/>
    </row>
    <row r="11818" spans="1:6" ht="15" x14ac:dyDescent="0.25">
      <c r="A11818" s="250"/>
      <c r="B11818" s="250"/>
      <c r="C11818" s="250"/>
      <c r="D11818" s="250"/>
      <c r="E11818" s="250"/>
      <c r="F11818" s="250"/>
    </row>
    <row r="11819" spans="1:6" ht="15" x14ac:dyDescent="0.25">
      <c r="A11819" s="250"/>
      <c r="B11819" s="250"/>
      <c r="C11819" s="250"/>
      <c r="D11819" s="250"/>
      <c r="E11819" s="250"/>
      <c r="F11819" s="250"/>
    </row>
    <row r="11820" spans="1:6" ht="15" x14ac:dyDescent="0.25">
      <c r="A11820" s="250"/>
      <c r="B11820" s="250"/>
      <c r="C11820" s="250"/>
      <c r="D11820" s="250"/>
      <c r="E11820" s="250"/>
      <c r="F11820" s="250"/>
    </row>
    <row r="11821" spans="1:6" ht="15" x14ac:dyDescent="0.25">
      <c r="A11821" s="250"/>
      <c r="B11821" s="250"/>
      <c r="C11821" s="250"/>
      <c r="D11821" s="250"/>
      <c r="E11821" s="250"/>
      <c r="F11821" s="250"/>
    </row>
    <row r="11822" spans="1:6" ht="15" x14ac:dyDescent="0.25">
      <c r="A11822" s="250"/>
      <c r="B11822" s="250"/>
      <c r="C11822" s="250"/>
      <c r="D11822" s="250"/>
      <c r="E11822" s="250"/>
      <c r="F11822" s="250"/>
    </row>
    <row r="11823" spans="1:6" ht="15" x14ac:dyDescent="0.25">
      <c r="A11823" s="250"/>
      <c r="B11823" s="250"/>
      <c r="C11823" s="250"/>
      <c r="D11823" s="250"/>
      <c r="E11823" s="250"/>
      <c r="F11823" s="250"/>
    </row>
    <row r="11824" spans="1:6" ht="15" x14ac:dyDescent="0.25">
      <c r="A11824" s="250"/>
      <c r="B11824" s="250"/>
      <c r="C11824" s="250"/>
      <c r="D11824" s="250"/>
      <c r="E11824" s="250"/>
      <c r="F11824" s="250"/>
    </row>
    <row r="11825" spans="1:6" ht="15" x14ac:dyDescent="0.25">
      <c r="A11825" s="250"/>
      <c r="B11825" s="250"/>
      <c r="C11825" s="250"/>
      <c r="D11825" s="250"/>
      <c r="E11825" s="250"/>
      <c r="F11825" s="250"/>
    </row>
    <row r="11826" spans="1:6" ht="15" x14ac:dyDescent="0.25">
      <c r="A11826" s="250"/>
      <c r="B11826" s="250"/>
      <c r="C11826" s="250"/>
      <c r="D11826" s="250"/>
      <c r="E11826" s="250"/>
      <c r="F11826" s="250"/>
    </row>
    <row r="11827" spans="1:6" ht="15" x14ac:dyDescent="0.25">
      <c r="A11827" s="250"/>
      <c r="B11827" s="250"/>
      <c r="C11827" s="250"/>
      <c r="D11827" s="250"/>
      <c r="E11827" s="250"/>
      <c r="F11827" s="250"/>
    </row>
    <row r="11828" spans="1:6" ht="15" x14ac:dyDescent="0.25">
      <c r="A11828" s="250"/>
      <c r="B11828" s="250"/>
      <c r="C11828" s="250"/>
      <c r="D11828" s="250"/>
      <c r="E11828" s="250"/>
      <c r="F11828" s="250"/>
    </row>
    <row r="11829" spans="1:6" ht="15" x14ac:dyDescent="0.25">
      <c r="A11829" s="250"/>
      <c r="B11829" s="250"/>
      <c r="C11829" s="250"/>
      <c r="D11829" s="250"/>
      <c r="E11829" s="250"/>
      <c r="F11829" s="250"/>
    </row>
    <row r="11830" spans="1:6" ht="15" x14ac:dyDescent="0.25">
      <c r="A11830" s="250"/>
      <c r="B11830" s="250"/>
      <c r="C11830" s="250"/>
      <c r="D11830" s="250"/>
      <c r="E11830" s="250"/>
      <c r="F11830" s="250"/>
    </row>
    <row r="11831" spans="1:6" ht="15" x14ac:dyDescent="0.25">
      <c r="A11831" s="250"/>
      <c r="B11831" s="250"/>
      <c r="C11831" s="250"/>
      <c r="D11831" s="250"/>
      <c r="E11831" s="250"/>
      <c r="F11831" s="250"/>
    </row>
    <row r="11832" spans="1:6" ht="15" x14ac:dyDescent="0.25">
      <c r="A11832" s="250"/>
      <c r="B11832" s="250"/>
      <c r="C11832" s="250"/>
      <c r="D11832" s="250"/>
      <c r="E11832" s="250"/>
      <c r="F11832" s="250"/>
    </row>
    <row r="11833" spans="1:6" ht="15" x14ac:dyDescent="0.25">
      <c r="A11833" s="250"/>
      <c r="B11833" s="250"/>
      <c r="C11833" s="250"/>
      <c r="D11833" s="250"/>
      <c r="E11833" s="250"/>
      <c r="F11833" s="250"/>
    </row>
    <row r="11834" spans="1:6" ht="15" x14ac:dyDescent="0.25">
      <c r="A11834" s="250"/>
      <c r="B11834" s="250"/>
      <c r="C11834" s="250"/>
      <c r="D11834" s="250"/>
      <c r="E11834" s="250"/>
      <c r="F11834" s="250"/>
    </row>
    <row r="11835" spans="1:6" ht="15" x14ac:dyDescent="0.25">
      <c r="A11835" s="250"/>
      <c r="B11835" s="250"/>
      <c r="C11835" s="250"/>
      <c r="D11835" s="250"/>
      <c r="E11835" s="250"/>
      <c r="F11835" s="250"/>
    </row>
    <row r="11836" spans="1:6" ht="15" x14ac:dyDescent="0.25">
      <c r="A11836" s="250"/>
      <c r="B11836" s="250"/>
      <c r="C11836" s="250"/>
      <c r="D11836" s="250"/>
      <c r="E11836" s="250"/>
      <c r="F11836" s="250"/>
    </row>
    <row r="11837" spans="1:6" ht="15" x14ac:dyDescent="0.25">
      <c r="A11837" s="250"/>
      <c r="B11837" s="250"/>
      <c r="C11837" s="250"/>
      <c r="D11837" s="250"/>
      <c r="E11837" s="250"/>
      <c r="F11837" s="250"/>
    </row>
    <row r="11838" spans="1:6" ht="15" x14ac:dyDescent="0.25">
      <c r="A11838" s="250"/>
      <c r="B11838" s="250"/>
      <c r="C11838" s="250"/>
      <c r="D11838" s="250"/>
      <c r="E11838" s="250"/>
      <c r="F11838" s="250"/>
    </row>
    <row r="11839" spans="1:6" ht="15" x14ac:dyDescent="0.25">
      <c r="A11839" s="250"/>
      <c r="B11839" s="250"/>
      <c r="C11839" s="250"/>
      <c r="D11839" s="250"/>
      <c r="E11839" s="250"/>
      <c r="F11839" s="250"/>
    </row>
    <row r="11840" spans="1:6" ht="15" x14ac:dyDescent="0.25">
      <c r="A11840" s="250"/>
      <c r="B11840" s="250"/>
      <c r="C11840" s="250"/>
      <c r="D11840" s="250"/>
      <c r="E11840" s="250"/>
      <c r="F11840" s="250"/>
    </row>
    <row r="11841" spans="1:6" ht="15" x14ac:dyDescent="0.25">
      <c r="A11841" s="250"/>
      <c r="B11841" s="250"/>
      <c r="C11841" s="250"/>
      <c r="D11841" s="250"/>
      <c r="E11841" s="250"/>
      <c r="F11841" s="250"/>
    </row>
    <row r="11842" spans="1:6" ht="15" x14ac:dyDescent="0.25">
      <c r="A11842" s="250"/>
      <c r="B11842" s="250"/>
      <c r="C11842" s="250"/>
      <c r="D11842" s="250"/>
      <c r="E11842" s="250"/>
      <c r="F11842" s="250"/>
    </row>
    <row r="11843" spans="1:6" ht="15" x14ac:dyDescent="0.25">
      <c r="A11843" s="250"/>
      <c r="B11843" s="250"/>
      <c r="C11843" s="250"/>
      <c r="D11843" s="250"/>
      <c r="E11843" s="250"/>
      <c r="F11843" s="250"/>
    </row>
    <row r="11844" spans="1:6" ht="15" x14ac:dyDescent="0.25">
      <c r="A11844" s="250"/>
      <c r="B11844" s="250"/>
      <c r="C11844" s="250"/>
      <c r="D11844" s="250"/>
      <c r="E11844" s="250"/>
      <c r="F11844" s="250"/>
    </row>
    <row r="11845" spans="1:6" ht="15" x14ac:dyDescent="0.25">
      <c r="A11845" s="250"/>
      <c r="B11845" s="250"/>
      <c r="C11845" s="250"/>
      <c r="D11845" s="250"/>
      <c r="E11845" s="250"/>
      <c r="F11845" s="250"/>
    </row>
    <row r="11846" spans="1:6" ht="15" x14ac:dyDescent="0.25">
      <c r="A11846" s="250"/>
      <c r="B11846" s="250"/>
      <c r="C11846" s="250"/>
      <c r="D11846" s="250"/>
      <c r="E11846" s="250"/>
      <c r="F11846" s="250"/>
    </row>
    <row r="11847" spans="1:6" ht="15" x14ac:dyDescent="0.25">
      <c r="A11847" s="250"/>
      <c r="B11847" s="250"/>
      <c r="C11847" s="250"/>
      <c r="D11847" s="250"/>
      <c r="E11847" s="250"/>
      <c r="F11847" s="250"/>
    </row>
    <row r="11848" spans="1:6" ht="15" x14ac:dyDescent="0.25">
      <c r="A11848" s="250"/>
      <c r="B11848" s="250"/>
      <c r="C11848" s="250"/>
      <c r="D11848" s="250"/>
      <c r="E11848" s="250"/>
      <c r="F11848" s="250"/>
    </row>
    <row r="11849" spans="1:6" ht="15" x14ac:dyDescent="0.25">
      <c r="A11849" s="250"/>
      <c r="B11849" s="250"/>
      <c r="C11849" s="250"/>
      <c r="D11849" s="250"/>
      <c r="E11849" s="250"/>
      <c r="F11849" s="250"/>
    </row>
    <row r="11850" spans="1:6" ht="15" x14ac:dyDescent="0.25">
      <c r="A11850" s="250"/>
      <c r="B11850" s="250"/>
      <c r="C11850" s="250"/>
      <c r="D11850" s="250"/>
      <c r="E11850" s="250"/>
      <c r="F11850" s="250"/>
    </row>
    <row r="11851" spans="1:6" ht="15" x14ac:dyDescent="0.25">
      <c r="A11851" s="250"/>
      <c r="B11851" s="250"/>
      <c r="C11851" s="250"/>
      <c r="D11851" s="250"/>
      <c r="E11851" s="250"/>
      <c r="F11851" s="250"/>
    </row>
    <row r="11852" spans="1:6" ht="15" x14ac:dyDescent="0.25">
      <c r="A11852" s="250"/>
      <c r="B11852" s="250"/>
      <c r="C11852" s="250"/>
      <c r="D11852" s="250"/>
      <c r="E11852" s="250"/>
      <c r="F11852" s="250"/>
    </row>
    <row r="11853" spans="1:6" ht="15" x14ac:dyDescent="0.25">
      <c r="A11853" s="250"/>
      <c r="B11853" s="250"/>
      <c r="C11853" s="250"/>
      <c r="D11853" s="250"/>
      <c r="E11853" s="250"/>
      <c r="F11853" s="250"/>
    </row>
    <row r="11854" spans="1:6" ht="15" x14ac:dyDescent="0.25">
      <c r="A11854" s="250"/>
      <c r="B11854" s="250"/>
      <c r="C11854" s="250"/>
      <c r="D11854" s="250"/>
      <c r="E11854" s="250"/>
      <c r="F11854" s="250"/>
    </row>
    <row r="11855" spans="1:6" ht="15" x14ac:dyDescent="0.25">
      <c r="A11855" s="250"/>
      <c r="B11855" s="250"/>
      <c r="C11855" s="250"/>
      <c r="D11855" s="250"/>
      <c r="E11855" s="250"/>
      <c r="F11855" s="250"/>
    </row>
    <row r="11856" spans="1:6" ht="15" x14ac:dyDescent="0.25">
      <c r="A11856" s="250"/>
      <c r="B11856" s="250"/>
      <c r="C11856" s="250"/>
      <c r="D11856" s="250"/>
      <c r="E11856" s="250"/>
      <c r="F11856" s="250"/>
    </row>
    <row r="11857" spans="1:6" ht="15" x14ac:dyDescent="0.25">
      <c r="A11857" s="250"/>
      <c r="B11857" s="250"/>
      <c r="C11857" s="250"/>
      <c r="D11857" s="250"/>
      <c r="E11857" s="250"/>
      <c r="F11857" s="250"/>
    </row>
    <row r="11858" spans="1:6" ht="15" x14ac:dyDescent="0.25">
      <c r="A11858" s="250"/>
      <c r="B11858" s="250"/>
      <c r="C11858" s="250"/>
      <c r="D11858" s="250"/>
      <c r="E11858" s="250"/>
      <c r="F11858" s="250"/>
    </row>
    <row r="11859" spans="1:6" ht="15" x14ac:dyDescent="0.25">
      <c r="A11859" s="250"/>
      <c r="B11859" s="250"/>
      <c r="C11859" s="250"/>
      <c r="D11859" s="250"/>
      <c r="E11859" s="250"/>
      <c r="F11859" s="250"/>
    </row>
    <row r="11860" spans="1:6" ht="15" x14ac:dyDescent="0.25">
      <c r="A11860" s="250"/>
      <c r="B11860" s="250"/>
      <c r="C11860" s="250"/>
      <c r="D11860" s="250"/>
      <c r="E11860" s="250"/>
      <c r="F11860" s="250"/>
    </row>
    <row r="11861" spans="1:6" ht="15" x14ac:dyDescent="0.25">
      <c r="A11861" s="250"/>
      <c r="B11861" s="250"/>
      <c r="C11861" s="250"/>
      <c r="D11861" s="250"/>
      <c r="E11861" s="250"/>
      <c r="F11861" s="250"/>
    </row>
    <row r="11862" spans="1:6" ht="15" x14ac:dyDescent="0.25">
      <c r="A11862" s="250"/>
      <c r="B11862" s="250"/>
      <c r="C11862" s="250"/>
      <c r="D11862" s="250"/>
      <c r="E11862" s="250"/>
      <c r="F11862" s="250"/>
    </row>
    <row r="11863" spans="1:6" ht="15" x14ac:dyDescent="0.25">
      <c r="A11863" s="250"/>
      <c r="B11863" s="250"/>
      <c r="C11863" s="250"/>
      <c r="D11863" s="250"/>
      <c r="E11863" s="250"/>
      <c r="F11863" s="250"/>
    </row>
    <row r="11864" spans="1:6" ht="15" x14ac:dyDescent="0.25">
      <c r="A11864" s="250"/>
      <c r="B11864" s="250"/>
      <c r="C11864" s="250"/>
      <c r="D11864" s="250"/>
      <c r="E11864" s="250"/>
      <c r="F11864" s="250"/>
    </row>
    <row r="11865" spans="1:6" ht="15" x14ac:dyDescent="0.25">
      <c r="A11865" s="250"/>
      <c r="B11865" s="250"/>
      <c r="C11865" s="250"/>
      <c r="D11865" s="250"/>
      <c r="E11865" s="250"/>
      <c r="F11865" s="250"/>
    </row>
    <row r="11866" spans="1:6" ht="15" x14ac:dyDescent="0.25">
      <c r="A11866" s="250"/>
      <c r="B11866" s="250"/>
      <c r="C11866" s="250"/>
      <c r="D11866" s="250"/>
      <c r="E11866" s="250"/>
      <c r="F11866" s="250"/>
    </row>
    <row r="11867" spans="1:6" ht="15" x14ac:dyDescent="0.25">
      <c r="A11867" s="250"/>
      <c r="B11867" s="250"/>
      <c r="C11867" s="250"/>
      <c r="D11867" s="250"/>
      <c r="E11867" s="250"/>
      <c r="F11867" s="250"/>
    </row>
    <row r="11868" spans="1:6" ht="15" x14ac:dyDescent="0.25">
      <c r="A11868" s="250"/>
      <c r="B11868" s="250"/>
      <c r="C11868" s="250"/>
      <c r="D11868" s="250"/>
      <c r="E11868" s="250"/>
      <c r="F11868" s="250"/>
    </row>
    <row r="11869" spans="1:6" ht="15" x14ac:dyDescent="0.25">
      <c r="A11869" s="250"/>
      <c r="B11869" s="250"/>
      <c r="C11869" s="250"/>
      <c r="D11869" s="250"/>
      <c r="E11869" s="250"/>
      <c r="F11869" s="250"/>
    </row>
    <row r="11870" spans="1:6" ht="15" x14ac:dyDescent="0.25">
      <c r="A11870" s="250"/>
      <c r="B11870" s="250"/>
      <c r="C11870" s="250"/>
      <c r="D11870" s="250"/>
      <c r="E11870" s="250"/>
      <c r="F11870" s="250"/>
    </row>
    <row r="11871" spans="1:6" ht="15" x14ac:dyDescent="0.25">
      <c r="A11871" s="250"/>
      <c r="B11871" s="250"/>
      <c r="C11871" s="250"/>
      <c r="D11871" s="250"/>
      <c r="E11871" s="250"/>
      <c r="F11871" s="250"/>
    </row>
    <row r="11872" spans="1:6" ht="15" x14ac:dyDescent="0.25">
      <c r="A11872" s="250"/>
      <c r="B11872" s="250"/>
      <c r="C11872" s="250"/>
      <c r="D11872" s="250"/>
      <c r="E11872" s="250"/>
      <c r="F11872" s="250"/>
    </row>
    <row r="11873" spans="1:6" ht="15" x14ac:dyDescent="0.25">
      <c r="A11873" s="250"/>
      <c r="B11873" s="250"/>
      <c r="C11873" s="250"/>
      <c r="D11873" s="250"/>
      <c r="E11873" s="250"/>
      <c r="F11873" s="250"/>
    </row>
    <row r="11874" spans="1:6" ht="15" x14ac:dyDescent="0.25">
      <c r="A11874" s="250"/>
      <c r="B11874" s="250"/>
      <c r="C11874" s="250"/>
      <c r="D11874" s="250"/>
      <c r="E11874" s="250"/>
      <c r="F11874" s="250"/>
    </row>
    <row r="11875" spans="1:6" ht="15" x14ac:dyDescent="0.25">
      <c r="A11875" s="250"/>
      <c r="B11875" s="250"/>
      <c r="C11875" s="250"/>
      <c r="D11875" s="250"/>
      <c r="E11875" s="250"/>
      <c r="F11875" s="250"/>
    </row>
    <row r="11876" spans="1:6" ht="15" x14ac:dyDescent="0.25">
      <c r="A11876" s="250"/>
      <c r="B11876" s="250"/>
      <c r="C11876" s="250"/>
      <c r="D11876" s="250"/>
      <c r="E11876" s="250"/>
      <c r="F11876" s="250"/>
    </row>
    <row r="11877" spans="1:6" ht="15" x14ac:dyDescent="0.25">
      <c r="A11877" s="250"/>
      <c r="B11877" s="250"/>
      <c r="C11877" s="250"/>
      <c r="D11877" s="250"/>
      <c r="E11877" s="250"/>
      <c r="F11877" s="250"/>
    </row>
    <row r="11878" spans="1:6" ht="15" x14ac:dyDescent="0.25">
      <c r="A11878" s="250"/>
      <c r="B11878" s="250"/>
      <c r="C11878" s="250"/>
      <c r="D11878" s="250"/>
      <c r="E11878" s="250"/>
      <c r="F11878" s="250"/>
    </row>
    <row r="11879" spans="1:6" ht="15" x14ac:dyDescent="0.25">
      <c r="A11879" s="250"/>
      <c r="B11879" s="250"/>
      <c r="C11879" s="250"/>
      <c r="D11879" s="250"/>
      <c r="E11879" s="250"/>
      <c r="F11879" s="250"/>
    </row>
    <row r="11880" spans="1:6" ht="15" x14ac:dyDescent="0.25">
      <c r="A11880" s="250"/>
      <c r="B11880" s="250"/>
      <c r="C11880" s="250"/>
      <c r="D11880" s="250"/>
      <c r="E11880" s="250"/>
      <c r="F11880" s="250"/>
    </row>
    <row r="11881" spans="1:6" ht="15" x14ac:dyDescent="0.25">
      <c r="A11881" s="250"/>
      <c r="B11881" s="250"/>
      <c r="C11881" s="250"/>
      <c r="D11881" s="250"/>
      <c r="E11881" s="250"/>
      <c r="F11881" s="250"/>
    </row>
    <row r="11882" spans="1:6" ht="15" x14ac:dyDescent="0.25">
      <c r="A11882" s="250"/>
      <c r="B11882" s="250"/>
      <c r="C11882" s="250"/>
      <c r="D11882" s="250"/>
      <c r="E11882" s="250"/>
      <c r="F11882" s="250"/>
    </row>
    <row r="11883" spans="1:6" ht="15" x14ac:dyDescent="0.25">
      <c r="A11883" s="250"/>
      <c r="B11883" s="250"/>
      <c r="C11883" s="250"/>
      <c r="D11883" s="250"/>
      <c r="E11883" s="250"/>
      <c r="F11883" s="250"/>
    </row>
    <row r="11884" spans="1:6" ht="15" x14ac:dyDescent="0.25">
      <c r="A11884" s="250"/>
      <c r="B11884" s="250"/>
      <c r="C11884" s="250"/>
      <c r="D11884" s="250"/>
      <c r="E11884" s="250"/>
      <c r="F11884" s="250"/>
    </row>
    <row r="11885" spans="1:6" ht="15" x14ac:dyDescent="0.25">
      <c r="A11885" s="250"/>
      <c r="B11885" s="250"/>
      <c r="C11885" s="250"/>
      <c r="D11885" s="250"/>
      <c r="E11885" s="250"/>
      <c r="F11885" s="250"/>
    </row>
    <row r="11886" spans="1:6" ht="15" x14ac:dyDescent="0.25">
      <c r="A11886" s="250"/>
      <c r="B11886" s="250"/>
      <c r="C11886" s="250"/>
      <c r="D11886" s="250"/>
      <c r="E11886" s="250"/>
      <c r="F11886" s="250"/>
    </row>
    <row r="11887" spans="1:6" ht="15" x14ac:dyDescent="0.25">
      <c r="A11887" s="250"/>
      <c r="B11887" s="250"/>
      <c r="C11887" s="250"/>
      <c r="D11887" s="250"/>
      <c r="E11887" s="250"/>
      <c r="F11887" s="250"/>
    </row>
    <row r="11888" spans="1:6" ht="15" x14ac:dyDescent="0.25">
      <c r="A11888" s="250"/>
      <c r="B11888" s="250"/>
      <c r="C11888" s="250"/>
      <c r="D11888" s="250"/>
      <c r="E11888" s="250"/>
      <c r="F11888" s="250"/>
    </row>
    <row r="11889" spans="1:6" ht="15" x14ac:dyDescent="0.25">
      <c r="A11889" s="250"/>
      <c r="B11889" s="250"/>
      <c r="C11889" s="250"/>
      <c r="D11889" s="250"/>
      <c r="E11889" s="250"/>
      <c r="F11889" s="250"/>
    </row>
    <row r="11890" spans="1:6" ht="15" x14ac:dyDescent="0.25">
      <c r="A11890" s="250"/>
      <c r="B11890" s="250"/>
      <c r="C11890" s="250"/>
      <c r="D11890" s="250"/>
      <c r="E11890" s="250"/>
      <c r="F11890" s="250"/>
    </row>
    <row r="11891" spans="1:6" ht="15" x14ac:dyDescent="0.25">
      <c r="A11891" s="250"/>
      <c r="B11891" s="250"/>
      <c r="C11891" s="250"/>
      <c r="D11891" s="250"/>
      <c r="E11891" s="250"/>
      <c r="F11891" s="250"/>
    </row>
    <row r="11892" spans="1:6" ht="15" x14ac:dyDescent="0.25">
      <c r="A11892" s="250"/>
      <c r="B11892" s="250"/>
      <c r="C11892" s="250"/>
      <c r="D11892" s="250"/>
      <c r="E11892" s="250"/>
      <c r="F11892" s="250"/>
    </row>
    <row r="11893" spans="1:6" ht="15" x14ac:dyDescent="0.25">
      <c r="A11893" s="250"/>
      <c r="B11893" s="250"/>
      <c r="C11893" s="250"/>
      <c r="D11893" s="250"/>
      <c r="E11893" s="250"/>
      <c r="F11893" s="250"/>
    </row>
    <row r="11894" spans="1:6" ht="15" x14ac:dyDescent="0.25">
      <c r="A11894" s="250"/>
      <c r="B11894" s="250"/>
      <c r="C11894" s="250"/>
      <c r="D11894" s="250"/>
      <c r="E11894" s="250"/>
      <c r="F11894" s="250"/>
    </row>
    <row r="11895" spans="1:6" ht="15" x14ac:dyDescent="0.25">
      <c r="A11895" s="250"/>
      <c r="B11895" s="250"/>
      <c r="C11895" s="250"/>
      <c r="D11895" s="250"/>
      <c r="E11895" s="250"/>
      <c r="F11895" s="250"/>
    </row>
    <row r="11896" spans="1:6" ht="15" x14ac:dyDescent="0.25">
      <c r="A11896" s="250"/>
      <c r="B11896" s="250"/>
      <c r="C11896" s="250"/>
      <c r="D11896" s="250"/>
      <c r="E11896" s="250"/>
      <c r="F11896" s="250"/>
    </row>
    <row r="11897" spans="1:6" ht="15" x14ac:dyDescent="0.25">
      <c r="A11897" s="250"/>
      <c r="B11897" s="250"/>
      <c r="C11897" s="250"/>
      <c r="D11897" s="250"/>
      <c r="E11897" s="250"/>
      <c r="F11897" s="250"/>
    </row>
    <row r="11898" spans="1:6" ht="15" x14ac:dyDescent="0.25">
      <c r="A11898" s="250"/>
      <c r="B11898" s="250"/>
      <c r="C11898" s="250"/>
      <c r="D11898" s="250"/>
      <c r="E11898" s="250"/>
      <c r="F11898" s="250"/>
    </row>
    <row r="11899" spans="1:6" ht="15" x14ac:dyDescent="0.25">
      <c r="A11899" s="250"/>
      <c r="B11899" s="250"/>
      <c r="C11899" s="250"/>
      <c r="D11899" s="250"/>
      <c r="E11899" s="250"/>
      <c r="F11899" s="250"/>
    </row>
    <row r="11900" spans="1:6" ht="15" x14ac:dyDescent="0.25">
      <c r="A11900" s="250"/>
      <c r="B11900" s="250"/>
      <c r="C11900" s="250"/>
      <c r="D11900" s="250"/>
      <c r="E11900" s="250"/>
      <c r="F11900" s="250"/>
    </row>
    <row r="11901" spans="1:6" ht="15" x14ac:dyDescent="0.25">
      <c r="A11901" s="250"/>
      <c r="B11901" s="250"/>
      <c r="C11901" s="250"/>
      <c r="D11901" s="250"/>
      <c r="E11901" s="250"/>
      <c r="F11901" s="250"/>
    </row>
    <row r="11902" spans="1:6" ht="15" x14ac:dyDescent="0.25">
      <c r="A11902" s="250"/>
      <c r="B11902" s="250"/>
      <c r="C11902" s="250"/>
      <c r="D11902" s="250"/>
      <c r="E11902" s="250"/>
      <c r="F11902" s="250"/>
    </row>
    <row r="11903" spans="1:6" ht="15" x14ac:dyDescent="0.25">
      <c r="A11903" s="250"/>
      <c r="B11903" s="250"/>
      <c r="C11903" s="250"/>
      <c r="D11903" s="250"/>
      <c r="E11903" s="250"/>
      <c r="F11903" s="250"/>
    </row>
    <row r="11904" spans="1:6" ht="15" x14ac:dyDescent="0.25">
      <c r="A11904" s="250"/>
      <c r="B11904" s="250"/>
      <c r="C11904" s="250"/>
      <c r="D11904" s="250"/>
      <c r="E11904" s="250"/>
      <c r="F11904" s="250"/>
    </row>
    <row r="11905" spans="1:6" ht="15" x14ac:dyDescent="0.25">
      <c r="A11905" s="250"/>
      <c r="B11905" s="250"/>
      <c r="C11905" s="250"/>
      <c r="D11905" s="250"/>
      <c r="E11905" s="250"/>
      <c r="F11905" s="250"/>
    </row>
    <row r="11906" spans="1:6" ht="15" x14ac:dyDescent="0.25">
      <c r="A11906" s="250"/>
      <c r="B11906" s="250"/>
      <c r="C11906" s="250"/>
      <c r="D11906" s="250"/>
      <c r="E11906" s="250"/>
      <c r="F11906" s="250"/>
    </row>
    <row r="11907" spans="1:6" ht="15" x14ac:dyDescent="0.25">
      <c r="A11907" s="250"/>
      <c r="B11907" s="250"/>
      <c r="C11907" s="250"/>
      <c r="D11907" s="250"/>
      <c r="E11907" s="250"/>
      <c r="F11907" s="250"/>
    </row>
    <row r="11908" spans="1:6" ht="15" x14ac:dyDescent="0.25">
      <c r="A11908" s="250"/>
      <c r="B11908" s="250"/>
      <c r="C11908" s="250"/>
      <c r="D11908" s="250"/>
      <c r="E11908" s="250"/>
      <c r="F11908" s="250"/>
    </row>
    <row r="11909" spans="1:6" ht="15" x14ac:dyDescent="0.25">
      <c r="A11909" s="250"/>
      <c r="B11909" s="250"/>
      <c r="C11909" s="250"/>
      <c r="D11909" s="250"/>
      <c r="E11909" s="250"/>
      <c r="F11909" s="250"/>
    </row>
    <row r="11910" spans="1:6" ht="15" x14ac:dyDescent="0.25">
      <c r="A11910" s="250"/>
      <c r="B11910" s="250"/>
      <c r="C11910" s="250"/>
      <c r="D11910" s="250"/>
      <c r="E11910" s="250"/>
      <c r="F11910" s="250"/>
    </row>
    <row r="11911" spans="1:6" ht="15" x14ac:dyDescent="0.25">
      <c r="A11911" s="250"/>
      <c r="B11911" s="250"/>
      <c r="C11911" s="250"/>
      <c r="D11911" s="250"/>
      <c r="E11911" s="250"/>
      <c r="F11911" s="250"/>
    </row>
    <row r="11912" spans="1:6" ht="15" x14ac:dyDescent="0.25">
      <c r="A11912" s="250"/>
      <c r="B11912" s="250"/>
      <c r="C11912" s="250"/>
      <c r="D11912" s="250"/>
      <c r="E11912" s="250"/>
      <c r="F11912" s="250"/>
    </row>
    <row r="11913" spans="1:6" ht="15" x14ac:dyDescent="0.25">
      <c r="A11913" s="250"/>
      <c r="B11913" s="250"/>
      <c r="C11913" s="250"/>
      <c r="D11913" s="250"/>
      <c r="E11913" s="250"/>
      <c r="F11913" s="250"/>
    </row>
    <row r="11914" spans="1:6" ht="15" x14ac:dyDescent="0.25">
      <c r="A11914" s="250"/>
      <c r="B11914" s="250"/>
      <c r="C11914" s="250"/>
      <c r="D11914" s="250"/>
      <c r="E11914" s="250"/>
      <c r="F11914" s="250"/>
    </row>
    <row r="11915" spans="1:6" ht="15" x14ac:dyDescent="0.25">
      <c r="A11915" s="250"/>
      <c r="B11915" s="250"/>
      <c r="C11915" s="250"/>
      <c r="D11915" s="250"/>
      <c r="E11915" s="250"/>
      <c r="F11915" s="250"/>
    </row>
    <row r="11916" spans="1:6" ht="15" x14ac:dyDescent="0.25">
      <c r="A11916" s="250"/>
      <c r="B11916" s="250"/>
      <c r="C11916" s="250"/>
      <c r="D11916" s="250"/>
      <c r="E11916" s="250"/>
      <c r="F11916" s="250"/>
    </row>
    <row r="11917" spans="1:6" ht="15" x14ac:dyDescent="0.25">
      <c r="A11917" s="250"/>
      <c r="B11917" s="250"/>
      <c r="C11917" s="250"/>
      <c r="D11917" s="250"/>
      <c r="E11917" s="250"/>
      <c r="F11917" s="250"/>
    </row>
    <row r="11918" spans="1:6" ht="15" x14ac:dyDescent="0.25">
      <c r="A11918" s="250"/>
      <c r="B11918" s="250"/>
      <c r="C11918" s="250"/>
      <c r="D11918" s="250"/>
      <c r="E11918" s="250"/>
      <c r="F11918" s="250"/>
    </row>
    <row r="11919" spans="1:6" ht="15" x14ac:dyDescent="0.25">
      <c r="A11919" s="250"/>
      <c r="B11919" s="250"/>
      <c r="C11919" s="250"/>
      <c r="D11919" s="250"/>
      <c r="E11919" s="250"/>
      <c r="F11919" s="250"/>
    </row>
    <row r="11920" spans="1:6" ht="15" x14ac:dyDescent="0.25">
      <c r="A11920" s="250"/>
      <c r="B11920" s="250"/>
      <c r="C11920" s="250"/>
      <c r="D11920" s="250"/>
      <c r="E11920" s="250"/>
      <c r="F11920" s="250"/>
    </row>
    <row r="11921" spans="1:6" ht="15" x14ac:dyDescent="0.25">
      <c r="A11921" s="250"/>
      <c r="B11921" s="250"/>
      <c r="C11921" s="250"/>
      <c r="D11921" s="250"/>
      <c r="E11921" s="250"/>
      <c r="F11921" s="250"/>
    </row>
    <row r="11922" spans="1:6" ht="15" x14ac:dyDescent="0.25">
      <c r="A11922" s="250"/>
      <c r="B11922" s="250"/>
      <c r="C11922" s="250"/>
      <c r="D11922" s="250"/>
      <c r="E11922" s="250"/>
      <c r="F11922" s="250"/>
    </row>
    <row r="11923" spans="1:6" ht="15" x14ac:dyDescent="0.25">
      <c r="A11923" s="250"/>
      <c r="B11923" s="250"/>
      <c r="C11923" s="250"/>
      <c r="D11923" s="250"/>
      <c r="E11923" s="250"/>
      <c r="F11923" s="250"/>
    </row>
    <row r="11924" spans="1:6" ht="15" x14ac:dyDescent="0.25">
      <c r="A11924" s="250"/>
      <c r="B11924" s="250"/>
      <c r="C11924" s="250"/>
      <c r="D11924" s="250"/>
      <c r="E11924" s="250"/>
      <c r="F11924" s="250"/>
    </row>
    <row r="11925" spans="1:6" ht="15" x14ac:dyDescent="0.25">
      <c r="A11925" s="250"/>
      <c r="B11925" s="250"/>
      <c r="C11925" s="250"/>
      <c r="D11925" s="250"/>
      <c r="E11925" s="250"/>
      <c r="F11925" s="250"/>
    </row>
    <row r="11926" spans="1:6" ht="15" x14ac:dyDescent="0.25">
      <c r="A11926" s="250"/>
      <c r="B11926" s="250"/>
      <c r="C11926" s="250"/>
      <c r="D11926" s="250"/>
      <c r="E11926" s="250"/>
      <c r="F11926" s="250"/>
    </row>
    <row r="11927" spans="1:6" ht="15" x14ac:dyDescent="0.25">
      <c r="A11927" s="250"/>
      <c r="B11927" s="250"/>
      <c r="C11927" s="250"/>
      <c r="D11927" s="250"/>
      <c r="E11927" s="250"/>
      <c r="F11927" s="250"/>
    </row>
    <row r="11928" spans="1:6" ht="15" x14ac:dyDescent="0.25">
      <c r="A11928" s="250"/>
      <c r="B11928" s="250"/>
      <c r="C11928" s="250"/>
      <c r="D11928" s="250"/>
      <c r="E11928" s="250"/>
      <c r="F11928" s="250"/>
    </row>
    <row r="11929" spans="1:6" ht="15" x14ac:dyDescent="0.25">
      <c r="A11929" s="250"/>
      <c r="B11929" s="250"/>
      <c r="C11929" s="250"/>
      <c r="D11929" s="250"/>
      <c r="E11929" s="250"/>
      <c r="F11929" s="250"/>
    </row>
    <row r="11930" spans="1:6" ht="15" x14ac:dyDescent="0.25">
      <c r="A11930" s="250"/>
      <c r="B11930" s="250"/>
      <c r="C11930" s="250"/>
      <c r="D11930" s="250"/>
      <c r="E11930" s="250"/>
      <c r="F11930" s="250"/>
    </row>
    <row r="11931" spans="1:6" ht="15" x14ac:dyDescent="0.25">
      <c r="A11931" s="250"/>
      <c r="B11931" s="250"/>
      <c r="C11931" s="250"/>
      <c r="D11931" s="250"/>
      <c r="E11931" s="250"/>
      <c r="F11931" s="250"/>
    </row>
    <row r="11932" spans="1:6" ht="15" x14ac:dyDescent="0.25">
      <c r="A11932" s="250"/>
      <c r="B11932" s="250"/>
      <c r="C11932" s="250"/>
      <c r="D11932" s="250"/>
      <c r="E11932" s="250"/>
      <c r="F11932" s="250"/>
    </row>
    <row r="11933" spans="1:6" ht="15" x14ac:dyDescent="0.25">
      <c r="A11933" s="250"/>
      <c r="B11933" s="250"/>
      <c r="C11933" s="250"/>
      <c r="D11933" s="250"/>
      <c r="E11933" s="250"/>
      <c r="F11933" s="250"/>
    </row>
    <row r="11934" spans="1:6" ht="15" x14ac:dyDescent="0.25">
      <c r="A11934" s="250"/>
      <c r="B11934" s="250"/>
      <c r="C11934" s="250"/>
      <c r="D11934" s="250"/>
      <c r="E11934" s="250"/>
      <c r="F11934" s="250"/>
    </row>
    <row r="11935" spans="1:6" ht="15" x14ac:dyDescent="0.25">
      <c r="A11935" s="250"/>
      <c r="B11935" s="250"/>
      <c r="C11935" s="250"/>
      <c r="D11935" s="250"/>
      <c r="E11935" s="250"/>
      <c r="F11935" s="250"/>
    </row>
    <row r="11936" spans="1:6" ht="15" x14ac:dyDescent="0.25">
      <c r="A11936" s="250"/>
      <c r="B11936" s="250"/>
      <c r="C11936" s="250"/>
      <c r="D11936" s="250"/>
      <c r="E11936" s="250"/>
      <c r="F11936" s="250"/>
    </row>
    <row r="11937" spans="1:6" ht="15" x14ac:dyDescent="0.25">
      <c r="A11937" s="250"/>
      <c r="B11937" s="250"/>
      <c r="C11937" s="250"/>
      <c r="D11937" s="250"/>
      <c r="E11937" s="250"/>
      <c r="F11937" s="250"/>
    </row>
    <row r="11938" spans="1:6" ht="15" x14ac:dyDescent="0.25">
      <c r="A11938" s="250"/>
      <c r="B11938" s="250"/>
      <c r="C11938" s="250"/>
      <c r="D11938" s="250"/>
      <c r="E11938" s="250"/>
      <c r="F11938" s="250"/>
    </row>
    <row r="11939" spans="1:6" ht="15" x14ac:dyDescent="0.25">
      <c r="A11939" s="250"/>
      <c r="B11939" s="250"/>
      <c r="C11939" s="250"/>
      <c r="D11939" s="250"/>
      <c r="E11939" s="250"/>
      <c r="F11939" s="250"/>
    </row>
    <row r="11940" spans="1:6" ht="15" x14ac:dyDescent="0.25">
      <c r="A11940" s="250"/>
      <c r="B11940" s="250"/>
      <c r="C11940" s="250"/>
      <c r="D11940" s="250"/>
      <c r="E11940" s="250"/>
      <c r="F11940" s="250"/>
    </row>
    <row r="11941" spans="1:6" ht="15" x14ac:dyDescent="0.25">
      <c r="A11941" s="250"/>
      <c r="B11941" s="250"/>
      <c r="C11941" s="250"/>
      <c r="D11941" s="250"/>
      <c r="E11941" s="250"/>
      <c r="F11941" s="250"/>
    </row>
    <row r="11942" spans="1:6" ht="15" x14ac:dyDescent="0.25">
      <c r="A11942" s="250"/>
      <c r="B11942" s="250"/>
      <c r="C11942" s="250"/>
      <c r="D11942" s="250"/>
      <c r="E11942" s="250"/>
      <c r="F11942" s="250"/>
    </row>
    <row r="11943" spans="1:6" ht="15" x14ac:dyDescent="0.25">
      <c r="A11943" s="250"/>
      <c r="B11943" s="250"/>
      <c r="C11943" s="250"/>
      <c r="D11943" s="250"/>
      <c r="E11943" s="250"/>
      <c r="F11943" s="250"/>
    </row>
    <row r="11944" spans="1:6" ht="15" x14ac:dyDescent="0.25">
      <c r="A11944" s="250"/>
      <c r="B11944" s="250"/>
      <c r="C11944" s="250"/>
      <c r="D11944" s="250"/>
      <c r="E11944" s="250"/>
      <c r="F11944" s="250"/>
    </row>
    <row r="11945" spans="1:6" ht="15" x14ac:dyDescent="0.25">
      <c r="A11945" s="250"/>
      <c r="B11945" s="250"/>
      <c r="C11945" s="250"/>
      <c r="D11945" s="250"/>
      <c r="E11945" s="250"/>
      <c r="F11945" s="250"/>
    </row>
    <row r="11946" spans="1:6" ht="15" x14ac:dyDescent="0.25">
      <c r="A11946" s="250"/>
      <c r="B11946" s="250"/>
      <c r="C11946" s="250"/>
      <c r="D11946" s="250"/>
      <c r="E11946" s="250"/>
      <c r="F11946" s="250"/>
    </row>
    <row r="11947" spans="1:6" ht="15" x14ac:dyDescent="0.25">
      <c r="A11947" s="250"/>
      <c r="B11947" s="250"/>
      <c r="C11947" s="250"/>
      <c r="D11947" s="250"/>
      <c r="E11947" s="250"/>
      <c r="F11947" s="250"/>
    </row>
    <row r="11948" spans="1:6" ht="15" x14ac:dyDescent="0.25">
      <c r="A11948" s="250"/>
      <c r="B11948" s="250"/>
      <c r="C11948" s="250"/>
      <c r="D11948" s="250"/>
      <c r="E11948" s="250"/>
      <c r="F11948" s="250"/>
    </row>
    <row r="11949" spans="1:6" ht="15" x14ac:dyDescent="0.25">
      <c r="A11949" s="250"/>
      <c r="B11949" s="250"/>
      <c r="C11949" s="250"/>
      <c r="D11949" s="250"/>
      <c r="E11949" s="250"/>
      <c r="F11949" s="250"/>
    </row>
    <row r="11950" spans="1:6" ht="15" x14ac:dyDescent="0.25">
      <c r="A11950" s="250"/>
      <c r="B11950" s="250"/>
      <c r="C11950" s="250"/>
      <c r="D11950" s="250"/>
      <c r="E11950" s="250"/>
      <c r="F11950" s="250"/>
    </row>
    <row r="11951" spans="1:6" ht="15" x14ac:dyDescent="0.25">
      <c r="A11951" s="250"/>
      <c r="B11951" s="250"/>
      <c r="C11951" s="250"/>
      <c r="D11951" s="250"/>
      <c r="E11951" s="250"/>
      <c r="F11951" s="250"/>
    </row>
    <row r="11952" spans="1:6" ht="15" x14ac:dyDescent="0.25">
      <c r="A11952" s="250"/>
      <c r="B11952" s="250"/>
      <c r="C11952" s="250"/>
      <c r="D11952" s="250"/>
      <c r="E11952" s="250"/>
      <c r="F11952" s="250"/>
    </row>
    <row r="11953" spans="1:6" ht="15" x14ac:dyDescent="0.25">
      <c r="A11953" s="250"/>
      <c r="B11953" s="250"/>
      <c r="C11953" s="250"/>
      <c r="D11953" s="250"/>
      <c r="E11953" s="250"/>
      <c r="F11953" s="250"/>
    </row>
    <row r="11954" spans="1:6" ht="15" x14ac:dyDescent="0.25">
      <c r="A11954" s="250"/>
      <c r="B11954" s="250"/>
      <c r="C11954" s="250"/>
      <c r="D11954" s="250"/>
      <c r="E11954" s="250"/>
      <c r="F11954" s="250"/>
    </row>
    <row r="11955" spans="1:6" ht="15" x14ac:dyDescent="0.25">
      <c r="A11955" s="250"/>
      <c r="B11955" s="250"/>
      <c r="C11955" s="250"/>
      <c r="D11955" s="250"/>
      <c r="E11955" s="250"/>
      <c r="F11955" s="250"/>
    </row>
    <row r="11956" spans="1:6" ht="15" x14ac:dyDescent="0.25">
      <c r="A11956" s="250"/>
      <c r="B11956" s="250"/>
      <c r="C11956" s="250"/>
      <c r="D11956" s="250"/>
      <c r="E11956" s="250"/>
      <c r="F11956" s="250"/>
    </row>
    <row r="11957" spans="1:6" ht="15" x14ac:dyDescent="0.25">
      <c r="A11957" s="250"/>
      <c r="B11957" s="250"/>
      <c r="C11957" s="250"/>
      <c r="D11957" s="250"/>
      <c r="E11957" s="250"/>
      <c r="F11957" s="250"/>
    </row>
    <row r="11958" spans="1:6" ht="15" x14ac:dyDescent="0.25">
      <c r="A11958" s="250"/>
      <c r="B11958" s="250"/>
      <c r="C11958" s="250"/>
      <c r="D11958" s="250"/>
      <c r="E11958" s="250"/>
      <c r="F11958" s="250"/>
    </row>
    <row r="11959" spans="1:6" ht="15" x14ac:dyDescent="0.25">
      <c r="A11959" s="250"/>
      <c r="B11959" s="250"/>
      <c r="C11959" s="250"/>
      <c r="D11959" s="250"/>
      <c r="E11959" s="250"/>
      <c r="F11959" s="250"/>
    </row>
    <row r="11960" spans="1:6" ht="15" x14ac:dyDescent="0.25">
      <c r="A11960" s="250"/>
      <c r="B11960" s="250"/>
      <c r="C11960" s="250"/>
      <c r="D11960" s="250"/>
      <c r="E11960" s="250"/>
      <c r="F11960" s="250"/>
    </row>
    <row r="11961" spans="1:6" ht="15" x14ac:dyDescent="0.25">
      <c r="A11961" s="250"/>
      <c r="B11961" s="250"/>
      <c r="C11961" s="250"/>
      <c r="D11961" s="250"/>
      <c r="E11961" s="250"/>
      <c r="F11961" s="250"/>
    </row>
    <row r="11962" spans="1:6" ht="15" x14ac:dyDescent="0.25">
      <c r="A11962" s="250"/>
      <c r="B11962" s="250"/>
      <c r="C11962" s="250"/>
      <c r="D11962" s="250"/>
      <c r="E11962" s="250"/>
      <c r="F11962" s="250"/>
    </row>
    <row r="11963" spans="1:6" ht="15" x14ac:dyDescent="0.25">
      <c r="A11963" s="250"/>
      <c r="B11963" s="250"/>
      <c r="C11963" s="250"/>
      <c r="D11963" s="250"/>
      <c r="E11963" s="250"/>
      <c r="F11963" s="250"/>
    </row>
    <row r="11964" spans="1:6" ht="15" x14ac:dyDescent="0.25">
      <c r="A11964" s="250"/>
      <c r="B11964" s="250"/>
      <c r="C11964" s="250"/>
      <c r="D11964" s="250"/>
      <c r="E11964" s="250"/>
      <c r="F11964" s="250"/>
    </row>
    <row r="11965" spans="1:6" ht="15" x14ac:dyDescent="0.25">
      <c r="A11965" s="250"/>
      <c r="B11965" s="250"/>
      <c r="C11965" s="250"/>
      <c r="D11965" s="250"/>
      <c r="E11965" s="250"/>
      <c r="F11965" s="250"/>
    </row>
    <row r="11966" spans="1:6" ht="15" x14ac:dyDescent="0.25">
      <c r="A11966" s="250"/>
      <c r="B11966" s="250"/>
      <c r="C11966" s="250"/>
      <c r="D11966" s="250"/>
      <c r="E11966" s="250"/>
      <c r="F11966" s="250"/>
    </row>
    <row r="11967" spans="1:6" ht="15" x14ac:dyDescent="0.25">
      <c r="A11967" s="250"/>
      <c r="B11967" s="250"/>
      <c r="C11967" s="250"/>
      <c r="D11967" s="250"/>
      <c r="E11967" s="250"/>
      <c r="F11967" s="250"/>
    </row>
    <row r="11968" spans="1:6" ht="15" x14ac:dyDescent="0.25">
      <c r="A11968" s="250"/>
      <c r="B11968" s="250"/>
      <c r="C11968" s="250"/>
      <c r="D11968" s="250"/>
      <c r="E11968" s="250"/>
      <c r="F11968" s="250"/>
    </row>
    <row r="11969" spans="1:6" ht="15" x14ac:dyDescent="0.25">
      <c r="A11969" s="250"/>
      <c r="B11969" s="250"/>
      <c r="C11969" s="250"/>
      <c r="D11969" s="250"/>
      <c r="E11969" s="250"/>
      <c r="F11969" s="250"/>
    </row>
    <row r="11970" spans="1:6" ht="15" x14ac:dyDescent="0.25">
      <c r="A11970" s="250"/>
      <c r="B11970" s="250"/>
      <c r="C11970" s="250"/>
      <c r="D11970" s="250"/>
      <c r="E11970" s="250"/>
      <c r="F11970" s="250"/>
    </row>
    <row r="11971" spans="1:6" ht="15" x14ac:dyDescent="0.25">
      <c r="A11971" s="250"/>
      <c r="B11971" s="250"/>
      <c r="C11971" s="250"/>
      <c r="D11971" s="250"/>
      <c r="E11971" s="250"/>
      <c r="F11971" s="250"/>
    </row>
    <row r="11972" spans="1:6" ht="15" x14ac:dyDescent="0.25">
      <c r="A11972" s="250"/>
      <c r="B11972" s="250"/>
      <c r="C11972" s="250"/>
      <c r="D11972" s="250"/>
      <c r="E11972" s="250"/>
      <c r="F11972" s="250"/>
    </row>
    <row r="11973" spans="1:6" ht="15" x14ac:dyDescent="0.25">
      <c r="A11973" s="250"/>
      <c r="B11973" s="250"/>
      <c r="C11973" s="250"/>
      <c r="D11973" s="250"/>
      <c r="E11973" s="250"/>
      <c r="F11973" s="250"/>
    </row>
    <row r="11974" spans="1:6" ht="15" x14ac:dyDescent="0.25">
      <c r="A11974" s="250"/>
      <c r="B11974" s="250"/>
      <c r="C11974" s="250"/>
      <c r="D11974" s="250"/>
      <c r="E11974" s="250"/>
      <c r="F11974" s="250"/>
    </row>
    <row r="11975" spans="1:6" ht="15" x14ac:dyDescent="0.25">
      <c r="A11975" s="250"/>
      <c r="B11975" s="250"/>
      <c r="C11975" s="250"/>
      <c r="D11975" s="250"/>
      <c r="E11975" s="250"/>
      <c r="F11975" s="250"/>
    </row>
    <row r="11976" spans="1:6" ht="15" x14ac:dyDescent="0.25">
      <c r="A11976" s="250"/>
      <c r="B11976" s="250"/>
      <c r="C11976" s="250"/>
      <c r="D11976" s="250"/>
      <c r="E11976" s="250"/>
      <c r="F11976" s="250"/>
    </row>
    <row r="11977" spans="1:6" ht="15" x14ac:dyDescent="0.25">
      <c r="A11977" s="250"/>
      <c r="B11977" s="250"/>
      <c r="C11977" s="250"/>
      <c r="D11977" s="250"/>
      <c r="E11977" s="250"/>
      <c r="F11977" s="250"/>
    </row>
    <row r="11978" spans="1:6" ht="15" x14ac:dyDescent="0.25">
      <c r="A11978" s="250"/>
      <c r="B11978" s="250"/>
      <c r="C11978" s="250"/>
      <c r="D11978" s="250"/>
      <c r="E11978" s="250"/>
      <c r="F11978" s="250"/>
    </row>
    <row r="11979" spans="1:6" ht="15" x14ac:dyDescent="0.25">
      <c r="A11979" s="250"/>
      <c r="B11979" s="250"/>
      <c r="C11979" s="250"/>
      <c r="D11979" s="250"/>
      <c r="E11979" s="250"/>
      <c r="F11979" s="250"/>
    </row>
    <row r="11980" spans="1:6" ht="15" x14ac:dyDescent="0.25">
      <c r="A11980" s="250"/>
      <c r="B11980" s="250"/>
      <c r="C11980" s="250"/>
      <c r="D11980" s="250"/>
      <c r="E11980" s="250"/>
      <c r="F11980" s="250"/>
    </row>
    <row r="11981" spans="1:6" ht="15" x14ac:dyDescent="0.25">
      <c r="A11981" s="250"/>
      <c r="B11981" s="250"/>
      <c r="C11981" s="250"/>
      <c r="D11981" s="250"/>
      <c r="E11981" s="250"/>
      <c r="F11981" s="250"/>
    </row>
    <row r="11982" spans="1:6" ht="15" x14ac:dyDescent="0.25">
      <c r="A11982" s="250"/>
      <c r="B11982" s="250"/>
      <c r="C11982" s="250"/>
      <c r="D11982" s="250"/>
      <c r="E11982" s="250"/>
      <c r="F11982" s="250"/>
    </row>
    <row r="11983" spans="1:6" ht="15" x14ac:dyDescent="0.25">
      <c r="A11983" s="250"/>
      <c r="B11983" s="250"/>
      <c r="C11983" s="250"/>
      <c r="D11983" s="250"/>
      <c r="E11983" s="250"/>
      <c r="F11983" s="250"/>
    </row>
    <row r="11984" spans="1:6" ht="15" x14ac:dyDescent="0.25">
      <c r="A11984" s="250"/>
      <c r="B11984" s="250"/>
      <c r="C11984" s="250"/>
      <c r="D11984" s="250"/>
      <c r="E11984" s="250"/>
      <c r="F11984" s="250"/>
    </row>
    <row r="11985" spans="1:6" ht="15" x14ac:dyDescent="0.25">
      <c r="A11985" s="250"/>
      <c r="B11985" s="250"/>
      <c r="C11985" s="250"/>
      <c r="D11985" s="250"/>
      <c r="E11985" s="250"/>
      <c r="F11985" s="250"/>
    </row>
    <row r="11986" spans="1:6" ht="15" x14ac:dyDescent="0.25">
      <c r="A11986" s="250"/>
      <c r="B11986" s="250"/>
      <c r="C11986" s="250"/>
      <c r="D11986" s="250"/>
      <c r="E11986" s="250"/>
      <c r="F11986" s="250"/>
    </row>
    <row r="11987" spans="1:6" ht="15" x14ac:dyDescent="0.25">
      <c r="A11987" s="250"/>
      <c r="B11987" s="250"/>
      <c r="C11987" s="250"/>
      <c r="D11987" s="250"/>
      <c r="E11987" s="250"/>
      <c r="F11987" s="250"/>
    </row>
    <row r="11988" spans="1:6" ht="15" x14ac:dyDescent="0.25">
      <c r="A11988" s="250"/>
      <c r="B11988" s="250"/>
      <c r="C11988" s="250"/>
      <c r="D11988" s="250"/>
      <c r="E11988" s="250"/>
      <c r="F11988" s="250"/>
    </row>
    <row r="11989" spans="1:6" ht="15" x14ac:dyDescent="0.25">
      <c r="A11989" s="250"/>
      <c r="B11989" s="250"/>
      <c r="C11989" s="250"/>
      <c r="D11989" s="250"/>
      <c r="E11989" s="250"/>
      <c r="F11989" s="250"/>
    </row>
    <row r="11990" spans="1:6" ht="15" x14ac:dyDescent="0.25">
      <c r="A11990" s="250"/>
      <c r="B11990" s="250"/>
      <c r="C11990" s="250"/>
      <c r="D11990" s="250"/>
      <c r="E11990" s="250"/>
      <c r="F11990" s="250"/>
    </row>
    <row r="11991" spans="1:6" ht="15" x14ac:dyDescent="0.25">
      <c r="A11991" s="250"/>
      <c r="B11991" s="250"/>
      <c r="C11991" s="250"/>
      <c r="D11991" s="250"/>
      <c r="E11991" s="250"/>
      <c r="F11991" s="250"/>
    </row>
    <row r="11992" spans="1:6" ht="15" x14ac:dyDescent="0.25">
      <c r="A11992" s="250"/>
      <c r="B11992" s="250"/>
      <c r="C11992" s="250"/>
      <c r="D11992" s="250"/>
      <c r="E11992" s="250"/>
      <c r="F11992" s="250"/>
    </row>
    <row r="11993" spans="1:6" ht="15" x14ac:dyDescent="0.25">
      <c r="A11993" s="250"/>
      <c r="B11993" s="250"/>
      <c r="C11993" s="250"/>
      <c r="D11993" s="250"/>
      <c r="E11993" s="250"/>
      <c r="F11993" s="250"/>
    </row>
    <row r="11994" spans="1:6" ht="15" x14ac:dyDescent="0.25">
      <c r="A11994" s="250"/>
      <c r="B11994" s="250"/>
      <c r="C11994" s="250"/>
      <c r="D11994" s="250"/>
      <c r="E11994" s="250"/>
      <c r="F11994" s="250"/>
    </row>
    <row r="11995" spans="1:6" ht="15" x14ac:dyDescent="0.25">
      <c r="A11995" s="250"/>
      <c r="B11995" s="250"/>
      <c r="C11995" s="250"/>
      <c r="D11995" s="250"/>
      <c r="E11995" s="250"/>
      <c r="F11995" s="250"/>
    </row>
    <row r="11996" spans="1:6" ht="15" x14ac:dyDescent="0.25">
      <c r="A11996" s="250"/>
      <c r="B11996" s="250"/>
      <c r="C11996" s="250"/>
      <c r="D11996" s="250"/>
      <c r="E11996" s="250"/>
      <c r="F11996" s="250"/>
    </row>
    <row r="11997" spans="1:6" ht="15" x14ac:dyDescent="0.25">
      <c r="A11997" s="250"/>
      <c r="B11997" s="250"/>
      <c r="C11997" s="250"/>
      <c r="D11997" s="250"/>
      <c r="E11997" s="250"/>
      <c r="F11997" s="250"/>
    </row>
    <row r="11998" spans="1:6" ht="15" x14ac:dyDescent="0.25">
      <c r="A11998" s="250"/>
      <c r="B11998" s="250"/>
      <c r="C11998" s="250"/>
      <c r="D11998" s="250"/>
      <c r="E11998" s="250"/>
      <c r="F11998" s="250"/>
    </row>
    <row r="11999" spans="1:6" ht="15" x14ac:dyDescent="0.25">
      <c r="A11999" s="250"/>
      <c r="B11999" s="250"/>
      <c r="C11999" s="250"/>
      <c r="D11999" s="250"/>
      <c r="E11999" s="250"/>
      <c r="F11999" s="250"/>
    </row>
    <row r="12000" spans="1:6" ht="15" x14ac:dyDescent="0.25">
      <c r="A12000" s="250"/>
      <c r="B12000" s="250"/>
      <c r="C12000" s="250"/>
      <c r="D12000" s="250"/>
      <c r="E12000" s="250"/>
      <c r="F12000" s="250"/>
    </row>
    <row r="12001" spans="1:6" ht="15" x14ac:dyDescent="0.25">
      <c r="A12001" s="250"/>
      <c r="B12001" s="250"/>
      <c r="C12001" s="250"/>
      <c r="D12001" s="250"/>
      <c r="E12001" s="250"/>
      <c r="F12001" s="250"/>
    </row>
    <row r="12002" spans="1:6" ht="15" x14ac:dyDescent="0.25">
      <c r="A12002" s="250"/>
      <c r="B12002" s="250"/>
      <c r="C12002" s="250"/>
      <c r="D12002" s="250"/>
      <c r="E12002" s="250"/>
      <c r="F12002" s="250"/>
    </row>
    <row r="12003" spans="1:6" ht="15" x14ac:dyDescent="0.25">
      <c r="A12003" s="250"/>
      <c r="B12003" s="250"/>
      <c r="C12003" s="250"/>
      <c r="D12003" s="250"/>
      <c r="E12003" s="250"/>
      <c r="F12003" s="250"/>
    </row>
    <row r="12004" spans="1:6" ht="15" x14ac:dyDescent="0.25">
      <c r="A12004" s="250"/>
      <c r="B12004" s="250"/>
      <c r="C12004" s="250"/>
      <c r="D12004" s="250"/>
      <c r="E12004" s="250"/>
      <c r="F12004" s="250"/>
    </row>
    <row r="12005" spans="1:6" ht="15" x14ac:dyDescent="0.25">
      <c r="A12005" s="250"/>
      <c r="B12005" s="250"/>
      <c r="C12005" s="250"/>
      <c r="D12005" s="250"/>
      <c r="E12005" s="250"/>
      <c r="F12005" s="250"/>
    </row>
    <row r="12006" spans="1:6" ht="15" x14ac:dyDescent="0.25">
      <c r="A12006" s="250"/>
      <c r="B12006" s="250"/>
      <c r="C12006" s="250"/>
      <c r="D12006" s="250"/>
      <c r="E12006" s="250"/>
      <c r="F12006" s="250"/>
    </row>
    <row r="12007" spans="1:6" ht="15" x14ac:dyDescent="0.25">
      <c r="A12007" s="250"/>
      <c r="B12007" s="250"/>
      <c r="C12007" s="250"/>
      <c r="D12007" s="250"/>
      <c r="E12007" s="250"/>
      <c r="F12007" s="250"/>
    </row>
    <row r="12008" spans="1:6" ht="15" x14ac:dyDescent="0.25">
      <c r="A12008" s="250"/>
      <c r="B12008" s="250"/>
      <c r="C12008" s="250"/>
      <c r="D12008" s="250"/>
      <c r="E12008" s="250"/>
      <c r="F12008" s="250"/>
    </row>
    <row r="12009" spans="1:6" ht="15" x14ac:dyDescent="0.25">
      <c r="A12009" s="250"/>
      <c r="B12009" s="250"/>
      <c r="C12009" s="250"/>
      <c r="D12009" s="250"/>
      <c r="E12009" s="250"/>
      <c r="F12009" s="250"/>
    </row>
    <row r="12010" spans="1:6" ht="15" x14ac:dyDescent="0.25">
      <c r="A12010" s="250"/>
      <c r="B12010" s="250"/>
      <c r="C12010" s="250"/>
      <c r="D12010" s="250"/>
      <c r="E12010" s="250"/>
      <c r="F12010" s="250"/>
    </row>
    <row r="12011" spans="1:6" ht="15" x14ac:dyDescent="0.25">
      <c r="A12011" s="250"/>
      <c r="B12011" s="250"/>
      <c r="C12011" s="250"/>
      <c r="D12011" s="250"/>
      <c r="E12011" s="250"/>
      <c r="F12011" s="250"/>
    </row>
    <row r="12012" spans="1:6" ht="15" x14ac:dyDescent="0.25">
      <c r="A12012" s="250"/>
      <c r="B12012" s="250"/>
      <c r="C12012" s="250"/>
      <c r="D12012" s="250"/>
      <c r="E12012" s="250"/>
      <c r="F12012" s="250"/>
    </row>
    <row r="12013" spans="1:6" ht="15" x14ac:dyDescent="0.25">
      <c r="A12013" s="250"/>
      <c r="B12013" s="250"/>
      <c r="C12013" s="250"/>
      <c r="D12013" s="250"/>
      <c r="E12013" s="250"/>
      <c r="F12013" s="250"/>
    </row>
    <row r="12014" spans="1:6" ht="15" x14ac:dyDescent="0.25">
      <c r="A12014" s="250"/>
      <c r="B12014" s="250"/>
      <c r="C12014" s="250"/>
      <c r="D12014" s="250"/>
      <c r="E12014" s="250"/>
      <c r="F12014" s="250"/>
    </row>
    <row r="12015" spans="1:6" ht="15" x14ac:dyDescent="0.25">
      <c r="A12015" s="250"/>
      <c r="B12015" s="250"/>
      <c r="C12015" s="250"/>
      <c r="D12015" s="250"/>
      <c r="E12015" s="250"/>
      <c r="F12015" s="250"/>
    </row>
    <row r="12016" spans="1:6" ht="15" x14ac:dyDescent="0.25">
      <c r="A12016" s="250"/>
      <c r="B12016" s="250"/>
      <c r="C12016" s="250"/>
      <c r="D12016" s="250"/>
      <c r="E12016" s="250"/>
      <c r="F12016" s="250"/>
    </row>
    <row r="12017" spans="1:6" ht="15" x14ac:dyDescent="0.25">
      <c r="A12017" s="250"/>
      <c r="B12017" s="250"/>
      <c r="C12017" s="250"/>
      <c r="D12017" s="250"/>
      <c r="E12017" s="250"/>
      <c r="F12017" s="250"/>
    </row>
    <row r="12018" spans="1:6" ht="15" x14ac:dyDescent="0.25">
      <c r="A12018" s="250"/>
      <c r="B12018" s="250"/>
      <c r="C12018" s="250"/>
      <c r="D12018" s="250"/>
      <c r="E12018" s="250"/>
      <c r="F12018" s="250"/>
    </row>
    <row r="12019" spans="1:6" ht="15" x14ac:dyDescent="0.25">
      <c r="A12019" s="250"/>
      <c r="B12019" s="250"/>
      <c r="C12019" s="250"/>
      <c r="D12019" s="250"/>
      <c r="E12019" s="250"/>
      <c r="F12019" s="250"/>
    </row>
    <row r="12020" spans="1:6" ht="15" x14ac:dyDescent="0.25">
      <c r="A12020" s="250"/>
      <c r="B12020" s="250"/>
      <c r="C12020" s="250"/>
      <c r="D12020" s="250"/>
      <c r="E12020" s="250"/>
      <c r="F12020" s="250"/>
    </row>
    <row r="12021" spans="1:6" ht="15" x14ac:dyDescent="0.25">
      <c r="A12021" s="250"/>
      <c r="B12021" s="250"/>
      <c r="C12021" s="250"/>
      <c r="D12021" s="250"/>
      <c r="E12021" s="250"/>
      <c r="F12021" s="250"/>
    </row>
    <row r="12022" spans="1:6" ht="15" x14ac:dyDescent="0.25">
      <c r="A12022" s="250"/>
      <c r="B12022" s="250"/>
      <c r="C12022" s="250"/>
      <c r="D12022" s="250"/>
      <c r="E12022" s="250"/>
      <c r="F12022" s="250"/>
    </row>
    <row r="12023" spans="1:6" ht="15" x14ac:dyDescent="0.25">
      <c r="A12023" s="250"/>
      <c r="B12023" s="250"/>
      <c r="C12023" s="250"/>
      <c r="D12023" s="250"/>
      <c r="E12023" s="250"/>
      <c r="F12023" s="250"/>
    </row>
    <row r="12024" spans="1:6" ht="15" x14ac:dyDescent="0.25">
      <c r="A12024" s="250"/>
      <c r="B12024" s="250"/>
      <c r="C12024" s="250"/>
      <c r="D12024" s="250"/>
      <c r="E12024" s="250"/>
      <c r="F12024" s="250"/>
    </row>
    <row r="12025" spans="1:6" ht="15" x14ac:dyDescent="0.25">
      <c r="A12025" s="250"/>
      <c r="B12025" s="250"/>
      <c r="C12025" s="250"/>
      <c r="D12025" s="250"/>
      <c r="E12025" s="250"/>
      <c r="F12025" s="250"/>
    </row>
    <row r="12026" spans="1:6" ht="15" x14ac:dyDescent="0.25">
      <c r="A12026" s="250"/>
      <c r="B12026" s="250"/>
      <c r="C12026" s="250"/>
      <c r="D12026" s="250"/>
      <c r="E12026" s="250"/>
      <c r="F12026" s="250"/>
    </row>
    <row r="12027" spans="1:6" ht="15" x14ac:dyDescent="0.25">
      <c r="A12027" s="250"/>
      <c r="B12027" s="250"/>
      <c r="C12027" s="250"/>
      <c r="D12027" s="250"/>
      <c r="E12027" s="250"/>
      <c r="F12027" s="250"/>
    </row>
    <row r="12028" spans="1:6" ht="15" x14ac:dyDescent="0.25">
      <c r="A12028" s="250"/>
      <c r="B12028" s="250"/>
      <c r="C12028" s="250"/>
      <c r="D12028" s="250"/>
      <c r="E12028" s="250"/>
      <c r="F12028" s="250"/>
    </row>
    <row r="12029" spans="1:6" ht="15" x14ac:dyDescent="0.25">
      <c r="A12029" s="250"/>
      <c r="B12029" s="250"/>
      <c r="C12029" s="250"/>
      <c r="D12029" s="250"/>
      <c r="E12029" s="250"/>
      <c r="F12029" s="250"/>
    </row>
    <row r="12030" spans="1:6" ht="15" x14ac:dyDescent="0.25">
      <c r="A12030" s="250"/>
      <c r="B12030" s="250"/>
      <c r="C12030" s="250"/>
      <c r="D12030" s="250"/>
      <c r="E12030" s="250"/>
      <c r="F12030" s="250"/>
    </row>
    <row r="12031" spans="1:6" ht="15" x14ac:dyDescent="0.25">
      <c r="A12031" s="250"/>
      <c r="B12031" s="250"/>
      <c r="C12031" s="250"/>
      <c r="D12031" s="250"/>
      <c r="E12031" s="250"/>
      <c r="F12031" s="250"/>
    </row>
    <row r="12032" spans="1:6" ht="15" x14ac:dyDescent="0.25">
      <c r="A12032" s="250"/>
      <c r="B12032" s="250"/>
      <c r="C12032" s="250"/>
      <c r="D12032" s="250"/>
      <c r="E12032" s="250"/>
      <c r="F12032" s="250"/>
    </row>
    <row r="12033" spans="1:6" ht="15" x14ac:dyDescent="0.25">
      <c r="A12033" s="250"/>
      <c r="B12033" s="250"/>
      <c r="C12033" s="250"/>
      <c r="D12033" s="250"/>
      <c r="E12033" s="250"/>
      <c r="F12033" s="250"/>
    </row>
    <row r="12034" spans="1:6" ht="15" x14ac:dyDescent="0.25">
      <c r="A12034" s="250"/>
      <c r="B12034" s="250"/>
      <c r="C12034" s="250"/>
      <c r="D12034" s="250"/>
      <c r="E12034" s="250"/>
      <c r="F12034" s="250"/>
    </row>
    <row r="12035" spans="1:6" ht="15" x14ac:dyDescent="0.25">
      <c r="A12035" s="250"/>
      <c r="B12035" s="250"/>
      <c r="C12035" s="250"/>
      <c r="D12035" s="250"/>
      <c r="E12035" s="250"/>
      <c r="F12035" s="250"/>
    </row>
    <row r="12036" spans="1:6" ht="15" x14ac:dyDescent="0.25">
      <c r="A12036" s="250"/>
      <c r="B12036" s="250"/>
      <c r="C12036" s="250"/>
      <c r="D12036" s="250"/>
      <c r="E12036" s="250"/>
      <c r="F12036" s="250"/>
    </row>
    <row r="12037" spans="1:6" ht="15" x14ac:dyDescent="0.25">
      <c r="A12037" s="250"/>
      <c r="B12037" s="250"/>
      <c r="C12037" s="250"/>
      <c r="D12037" s="250"/>
      <c r="E12037" s="250"/>
      <c r="F12037" s="250"/>
    </row>
    <row r="12038" spans="1:6" ht="15" x14ac:dyDescent="0.25">
      <c r="A12038" s="250"/>
      <c r="B12038" s="250"/>
      <c r="C12038" s="250"/>
      <c r="D12038" s="250"/>
      <c r="E12038" s="250"/>
      <c r="F12038" s="250"/>
    </row>
    <row r="12039" spans="1:6" ht="15" x14ac:dyDescent="0.25">
      <c r="A12039" s="250"/>
      <c r="B12039" s="250"/>
      <c r="C12039" s="250"/>
      <c r="D12039" s="250"/>
      <c r="E12039" s="250"/>
      <c r="F12039" s="250"/>
    </row>
    <row r="12040" spans="1:6" ht="15" x14ac:dyDescent="0.25">
      <c r="A12040" s="250"/>
      <c r="B12040" s="250"/>
      <c r="C12040" s="250"/>
      <c r="D12040" s="250"/>
      <c r="E12040" s="250"/>
      <c r="F12040" s="250"/>
    </row>
    <row r="12041" spans="1:6" ht="15" x14ac:dyDescent="0.25">
      <c r="A12041" s="250"/>
      <c r="B12041" s="250"/>
      <c r="C12041" s="250"/>
      <c r="D12041" s="250"/>
      <c r="E12041" s="250"/>
      <c r="F12041" s="250"/>
    </row>
    <row r="12042" spans="1:6" ht="15" x14ac:dyDescent="0.25">
      <c r="A12042" s="250"/>
      <c r="B12042" s="250"/>
      <c r="C12042" s="250"/>
      <c r="D12042" s="250"/>
      <c r="E12042" s="250"/>
      <c r="F12042" s="250"/>
    </row>
    <row r="12043" spans="1:6" ht="15" x14ac:dyDescent="0.25">
      <c r="A12043" s="250"/>
      <c r="B12043" s="250"/>
      <c r="C12043" s="250"/>
      <c r="D12043" s="250"/>
      <c r="E12043" s="250"/>
      <c r="F12043" s="250"/>
    </row>
    <row r="12044" spans="1:6" ht="15" x14ac:dyDescent="0.25">
      <c r="A12044" s="250"/>
      <c r="B12044" s="250"/>
      <c r="C12044" s="250"/>
      <c r="D12044" s="250"/>
      <c r="E12044" s="250"/>
      <c r="F12044" s="250"/>
    </row>
    <row r="12045" spans="1:6" ht="15" x14ac:dyDescent="0.25">
      <c r="A12045" s="250"/>
      <c r="B12045" s="250"/>
      <c r="C12045" s="250"/>
      <c r="D12045" s="250"/>
      <c r="E12045" s="250"/>
      <c r="F12045" s="250"/>
    </row>
    <row r="12046" spans="1:6" ht="15" x14ac:dyDescent="0.25">
      <c r="A12046" s="250"/>
      <c r="B12046" s="250"/>
      <c r="C12046" s="250"/>
      <c r="D12046" s="250"/>
      <c r="E12046" s="250"/>
      <c r="F12046" s="250"/>
    </row>
    <row r="12047" spans="1:6" ht="15" x14ac:dyDescent="0.25">
      <c r="A12047" s="250"/>
      <c r="B12047" s="250"/>
      <c r="C12047" s="250"/>
      <c r="D12047" s="250"/>
      <c r="E12047" s="250"/>
      <c r="F12047" s="250"/>
    </row>
    <row r="12048" spans="1:6" ht="15" x14ac:dyDescent="0.25">
      <c r="A12048" s="250"/>
      <c r="B12048" s="250"/>
      <c r="C12048" s="250"/>
      <c r="D12048" s="250"/>
      <c r="E12048" s="250"/>
      <c r="F12048" s="250"/>
    </row>
    <row r="12049" spans="1:6" ht="15" x14ac:dyDescent="0.25">
      <c r="A12049" s="250"/>
      <c r="B12049" s="250"/>
      <c r="C12049" s="250"/>
      <c r="D12049" s="250"/>
      <c r="E12049" s="250"/>
      <c r="F12049" s="250"/>
    </row>
    <row r="12050" spans="1:6" ht="15" x14ac:dyDescent="0.25">
      <c r="A12050" s="250"/>
      <c r="B12050" s="250"/>
      <c r="C12050" s="250"/>
      <c r="D12050" s="250"/>
      <c r="E12050" s="250"/>
      <c r="F12050" s="250"/>
    </row>
    <row r="12051" spans="1:6" ht="15" x14ac:dyDescent="0.25">
      <c r="A12051" s="250"/>
      <c r="B12051" s="250"/>
      <c r="C12051" s="250"/>
      <c r="D12051" s="250"/>
      <c r="E12051" s="250"/>
      <c r="F12051" s="250"/>
    </row>
    <row r="12052" spans="1:6" ht="15" x14ac:dyDescent="0.25">
      <c r="A12052" s="250"/>
      <c r="B12052" s="250"/>
      <c r="C12052" s="250"/>
      <c r="D12052" s="250"/>
      <c r="E12052" s="250"/>
      <c r="F12052" s="250"/>
    </row>
    <row r="12053" spans="1:6" ht="15" x14ac:dyDescent="0.25">
      <c r="A12053" s="250"/>
      <c r="B12053" s="250"/>
      <c r="C12053" s="250"/>
      <c r="D12053" s="250"/>
      <c r="E12053" s="250"/>
      <c r="F12053" s="250"/>
    </row>
    <row r="12054" spans="1:6" ht="15" x14ac:dyDescent="0.25">
      <c r="A12054" s="250"/>
      <c r="B12054" s="250"/>
      <c r="C12054" s="250"/>
      <c r="D12054" s="250"/>
      <c r="E12054" s="250"/>
      <c r="F12054" s="250"/>
    </row>
    <row r="12055" spans="1:6" ht="15" x14ac:dyDescent="0.25">
      <c r="A12055" s="250"/>
      <c r="B12055" s="250"/>
      <c r="C12055" s="250"/>
      <c r="D12055" s="250"/>
      <c r="E12055" s="250"/>
      <c r="F12055" s="250"/>
    </row>
    <row r="12056" spans="1:6" ht="15" x14ac:dyDescent="0.25">
      <c r="A12056" s="250"/>
      <c r="B12056" s="250"/>
      <c r="C12056" s="250"/>
      <c r="D12056" s="250"/>
      <c r="E12056" s="250"/>
      <c r="F12056" s="250"/>
    </row>
    <row r="12057" spans="1:6" ht="15" x14ac:dyDescent="0.25">
      <c r="A12057" s="250"/>
      <c r="B12057" s="250"/>
      <c r="C12057" s="250"/>
      <c r="D12057" s="250"/>
      <c r="E12057" s="250"/>
      <c r="F12057" s="250"/>
    </row>
    <row r="12058" spans="1:6" ht="15" x14ac:dyDescent="0.25">
      <c r="A12058" s="250"/>
      <c r="B12058" s="250"/>
      <c r="C12058" s="250"/>
      <c r="D12058" s="250"/>
      <c r="E12058" s="250"/>
      <c r="F12058" s="250"/>
    </row>
    <row r="12059" spans="1:6" ht="15" x14ac:dyDescent="0.25">
      <c r="A12059" s="250"/>
      <c r="B12059" s="250"/>
      <c r="C12059" s="250"/>
      <c r="D12059" s="250"/>
      <c r="E12059" s="250"/>
      <c r="F12059" s="250"/>
    </row>
    <row r="12060" spans="1:6" ht="15" x14ac:dyDescent="0.25">
      <c r="A12060" s="250"/>
      <c r="B12060" s="250"/>
      <c r="C12060" s="250"/>
      <c r="D12060" s="250"/>
      <c r="E12060" s="250"/>
      <c r="F12060" s="250"/>
    </row>
    <row r="12061" spans="1:6" ht="15" x14ac:dyDescent="0.25">
      <c r="A12061" s="250"/>
      <c r="B12061" s="250"/>
      <c r="C12061" s="250"/>
      <c r="D12061" s="250"/>
      <c r="E12061" s="250"/>
      <c r="F12061" s="250"/>
    </row>
    <row r="12062" spans="1:6" ht="15" x14ac:dyDescent="0.25">
      <c r="A12062" s="250"/>
      <c r="B12062" s="250"/>
      <c r="C12062" s="250"/>
      <c r="D12062" s="250"/>
      <c r="E12062" s="250"/>
      <c r="F12062" s="250"/>
    </row>
    <row r="12063" spans="1:6" ht="15" x14ac:dyDescent="0.25">
      <c r="A12063" s="250"/>
      <c r="B12063" s="250"/>
      <c r="C12063" s="250"/>
      <c r="D12063" s="250"/>
      <c r="E12063" s="250"/>
      <c r="F12063" s="250"/>
    </row>
    <row r="12064" spans="1:6" ht="15" x14ac:dyDescent="0.25">
      <c r="A12064" s="250"/>
      <c r="B12064" s="250"/>
      <c r="C12064" s="250"/>
      <c r="D12064" s="250"/>
      <c r="E12064" s="250"/>
      <c r="F12064" s="250"/>
    </row>
    <row r="12065" spans="1:6" ht="15" x14ac:dyDescent="0.25">
      <c r="A12065" s="250"/>
      <c r="B12065" s="250"/>
      <c r="C12065" s="250"/>
      <c r="D12065" s="250"/>
      <c r="E12065" s="250"/>
      <c r="F12065" s="250"/>
    </row>
    <row r="12066" spans="1:6" ht="15" x14ac:dyDescent="0.25">
      <c r="A12066" s="250"/>
      <c r="B12066" s="250"/>
      <c r="C12066" s="250"/>
      <c r="D12066" s="250"/>
      <c r="E12066" s="250"/>
      <c r="F12066" s="250"/>
    </row>
    <row r="12067" spans="1:6" ht="15" x14ac:dyDescent="0.25">
      <c r="A12067" s="250"/>
      <c r="B12067" s="250"/>
      <c r="C12067" s="250"/>
      <c r="D12067" s="250"/>
      <c r="E12067" s="250"/>
      <c r="F12067" s="250"/>
    </row>
    <row r="12068" spans="1:6" ht="15" x14ac:dyDescent="0.25">
      <c r="A12068" s="250"/>
      <c r="B12068" s="250"/>
      <c r="C12068" s="250"/>
      <c r="D12068" s="250"/>
      <c r="E12068" s="250"/>
      <c r="F12068" s="250"/>
    </row>
    <row r="12069" spans="1:6" ht="15" x14ac:dyDescent="0.25">
      <c r="A12069" s="250"/>
      <c r="B12069" s="250"/>
      <c r="C12069" s="250"/>
      <c r="D12069" s="250"/>
      <c r="E12069" s="250"/>
      <c r="F12069" s="250"/>
    </row>
    <row r="12070" spans="1:6" ht="15" x14ac:dyDescent="0.25">
      <c r="A12070" s="250"/>
      <c r="B12070" s="250"/>
      <c r="C12070" s="250"/>
      <c r="D12070" s="250"/>
      <c r="E12070" s="250"/>
      <c r="F12070" s="250"/>
    </row>
    <row r="12071" spans="1:6" ht="15" x14ac:dyDescent="0.25">
      <c r="A12071" s="250"/>
      <c r="B12071" s="250"/>
      <c r="C12071" s="250"/>
      <c r="D12071" s="250"/>
      <c r="E12071" s="250"/>
      <c r="F12071" s="250"/>
    </row>
    <row r="12072" spans="1:6" ht="15" x14ac:dyDescent="0.25">
      <c r="A12072" s="250"/>
      <c r="B12072" s="250"/>
      <c r="C12072" s="250"/>
      <c r="D12072" s="250"/>
      <c r="E12072" s="250"/>
      <c r="F12072" s="250"/>
    </row>
    <row r="12073" spans="1:6" ht="15" x14ac:dyDescent="0.25">
      <c r="A12073" s="250"/>
      <c r="B12073" s="250"/>
      <c r="C12073" s="250"/>
      <c r="D12073" s="250"/>
      <c r="E12073" s="250"/>
      <c r="F12073" s="250"/>
    </row>
    <row r="12074" spans="1:6" ht="15" x14ac:dyDescent="0.25">
      <c r="A12074" s="250"/>
      <c r="B12074" s="250"/>
      <c r="C12074" s="250"/>
      <c r="D12074" s="250"/>
      <c r="E12074" s="250"/>
      <c r="F12074" s="250"/>
    </row>
    <row r="12075" spans="1:6" ht="15" x14ac:dyDescent="0.25">
      <c r="A12075" s="250"/>
      <c r="B12075" s="250"/>
      <c r="C12075" s="250"/>
      <c r="D12075" s="250"/>
      <c r="E12075" s="250"/>
      <c r="F12075" s="250"/>
    </row>
    <row r="12076" spans="1:6" ht="15" x14ac:dyDescent="0.25">
      <c r="A12076" s="250"/>
      <c r="B12076" s="250"/>
      <c r="C12076" s="250"/>
      <c r="D12076" s="250"/>
      <c r="E12076" s="250"/>
      <c r="F12076" s="250"/>
    </row>
    <row r="12077" spans="1:6" ht="15" x14ac:dyDescent="0.25">
      <c r="A12077" s="250"/>
      <c r="B12077" s="250"/>
      <c r="C12077" s="250"/>
      <c r="D12077" s="250"/>
      <c r="E12077" s="250"/>
      <c r="F12077" s="250"/>
    </row>
    <row r="12078" spans="1:6" ht="15" x14ac:dyDescent="0.25">
      <c r="A12078" s="250"/>
      <c r="B12078" s="250"/>
      <c r="C12078" s="250"/>
      <c r="D12078" s="250"/>
      <c r="E12078" s="250"/>
      <c r="F12078" s="250"/>
    </row>
    <row r="12079" spans="1:6" ht="15" x14ac:dyDescent="0.25">
      <c r="A12079" s="250"/>
      <c r="B12079" s="250"/>
      <c r="C12079" s="250"/>
      <c r="D12079" s="250"/>
      <c r="E12079" s="250"/>
      <c r="F12079" s="250"/>
    </row>
    <row r="12080" spans="1:6" ht="15" x14ac:dyDescent="0.25">
      <c r="A12080" s="250"/>
      <c r="B12080" s="250"/>
      <c r="C12080" s="250"/>
      <c r="D12080" s="250"/>
      <c r="E12080" s="250"/>
      <c r="F12080" s="250"/>
    </row>
    <row r="12081" spans="1:6" ht="15" x14ac:dyDescent="0.25">
      <c r="A12081" s="250"/>
      <c r="B12081" s="250"/>
      <c r="C12081" s="250"/>
      <c r="D12081" s="250"/>
      <c r="E12081" s="250"/>
      <c r="F12081" s="250"/>
    </row>
    <row r="12082" spans="1:6" ht="15" x14ac:dyDescent="0.25">
      <c r="A12082" s="250"/>
      <c r="B12082" s="250"/>
      <c r="C12082" s="250"/>
      <c r="D12082" s="250"/>
      <c r="E12082" s="250"/>
      <c r="F12082" s="250"/>
    </row>
    <row r="12083" spans="1:6" ht="15" x14ac:dyDescent="0.25">
      <c r="A12083" s="250"/>
      <c r="B12083" s="250"/>
      <c r="C12083" s="250"/>
      <c r="D12083" s="250"/>
      <c r="E12083" s="250"/>
      <c r="F12083" s="250"/>
    </row>
    <row r="12084" spans="1:6" ht="15" x14ac:dyDescent="0.25">
      <c r="A12084" s="250"/>
      <c r="B12084" s="250"/>
      <c r="C12084" s="250"/>
      <c r="D12084" s="250"/>
      <c r="E12084" s="250"/>
      <c r="F12084" s="250"/>
    </row>
    <row r="12085" spans="1:6" ht="15" x14ac:dyDescent="0.25">
      <c r="A12085" s="250"/>
      <c r="B12085" s="250"/>
      <c r="C12085" s="250"/>
      <c r="D12085" s="250"/>
      <c r="E12085" s="250"/>
      <c r="F12085" s="250"/>
    </row>
    <row r="12086" spans="1:6" ht="15" x14ac:dyDescent="0.25">
      <c r="A12086" s="250"/>
      <c r="B12086" s="250"/>
      <c r="C12086" s="250"/>
      <c r="D12086" s="250"/>
      <c r="E12086" s="250"/>
      <c r="F12086" s="250"/>
    </row>
    <row r="12087" spans="1:6" ht="15" x14ac:dyDescent="0.25">
      <c r="A12087" s="250"/>
      <c r="B12087" s="250"/>
      <c r="C12087" s="250"/>
      <c r="D12087" s="250"/>
      <c r="E12087" s="250"/>
      <c r="F12087" s="250"/>
    </row>
    <row r="12088" spans="1:6" ht="15" x14ac:dyDescent="0.25">
      <c r="A12088" s="250"/>
      <c r="B12088" s="250"/>
      <c r="C12088" s="250"/>
      <c r="D12088" s="250"/>
      <c r="E12088" s="250"/>
      <c r="F12088" s="250"/>
    </row>
    <row r="12089" spans="1:6" ht="15" x14ac:dyDescent="0.25">
      <c r="A12089" s="250"/>
      <c r="B12089" s="250"/>
      <c r="C12089" s="250"/>
      <c r="D12089" s="250"/>
      <c r="E12089" s="250"/>
      <c r="F12089" s="250"/>
    </row>
    <row r="12090" spans="1:6" ht="15" x14ac:dyDescent="0.25">
      <c r="A12090" s="250"/>
      <c r="B12090" s="250"/>
      <c r="C12090" s="250"/>
      <c r="D12090" s="250"/>
      <c r="E12090" s="250"/>
      <c r="F12090" s="250"/>
    </row>
    <row r="12091" spans="1:6" ht="15" x14ac:dyDescent="0.25">
      <c r="A12091" s="250"/>
      <c r="B12091" s="250"/>
      <c r="C12091" s="250"/>
      <c r="D12091" s="250"/>
      <c r="E12091" s="250"/>
      <c r="F12091" s="250"/>
    </row>
    <row r="12092" spans="1:6" ht="15" x14ac:dyDescent="0.25">
      <c r="A12092" s="250"/>
      <c r="B12092" s="250"/>
      <c r="C12092" s="250"/>
      <c r="D12092" s="250"/>
      <c r="E12092" s="250"/>
      <c r="F12092" s="250"/>
    </row>
    <row r="12093" spans="1:6" ht="15" x14ac:dyDescent="0.25">
      <c r="A12093" s="250"/>
      <c r="B12093" s="250"/>
      <c r="C12093" s="250"/>
      <c r="D12093" s="250"/>
      <c r="E12093" s="250"/>
      <c r="F12093" s="250"/>
    </row>
    <row r="12094" spans="1:6" ht="15" x14ac:dyDescent="0.25">
      <c r="A12094" s="250"/>
      <c r="B12094" s="250"/>
      <c r="C12094" s="250"/>
      <c r="D12094" s="250"/>
      <c r="E12094" s="250"/>
      <c r="F12094" s="250"/>
    </row>
    <row r="12095" spans="1:6" ht="15" x14ac:dyDescent="0.25">
      <c r="A12095" s="250"/>
      <c r="B12095" s="250"/>
      <c r="C12095" s="250"/>
      <c r="D12095" s="250"/>
      <c r="E12095" s="250"/>
      <c r="F12095" s="250"/>
    </row>
    <row r="12096" spans="1:6" ht="15" x14ac:dyDescent="0.25">
      <c r="A12096" s="250"/>
      <c r="B12096" s="250"/>
      <c r="C12096" s="250"/>
      <c r="D12096" s="250"/>
      <c r="E12096" s="250"/>
      <c r="F12096" s="250"/>
    </row>
    <row r="12097" spans="1:6" ht="15" x14ac:dyDescent="0.25">
      <c r="A12097" s="250"/>
      <c r="B12097" s="250"/>
      <c r="C12097" s="250"/>
      <c r="D12097" s="250"/>
      <c r="E12097" s="250"/>
      <c r="F12097" s="250"/>
    </row>
    <row r="12098" spans="1:6" ht="15" x14ac:dyDescent="0.25">
      <c r="A12098" s="250"/>
      <c r="B12098" s="250"/>
      <c r="C12098" s="250"/>
      <c r="D12098" s="250"/>
      <c r="E12098" s="250"/>
      <c r="F12098" s="250"/>
    </row>
    <row r="12099" spans="1:6" ht="15" x14ac:dyDescent="0.25">
      <c r="A12099" s="250"/>
      <c r="B12099" s="250"/>
      <c r="C12099" s="250"/>
      <c r="D12099" s="250"/>
      <c r="E12099" s="250"/>
      <c r="F12099" s="250"/>
    </row>
    <row r="12100" spans="1:6" ht="15" x14ac:dyDescent="0.25">
      <c r="A12100" s="250"/>
      <c r="B12100" s="250"/>
      <c r="C12100" s="250"/>
      <c r="D12100" s="250"/>
      <c r="E12100" s="250"/>
      <c r="F12100" s="250"/>
    </row>
    <row r="12101" spans="1:6" ht="15" x14ac:dyDescent="0.25">
      <c r="A12101" s="250"/>
      <c r="B12101" s="250"/>
      <c r="C12101" s="250"/>
      <c r="D12101" s="250"/>
      <c r="E12101" s="250"/>
      <c r="F12101" s="250"/>
    </row>
    <row r="12102" spans="1:6" ht="15" x14ac:dyDescent="0.25">
      <c r="A12102" s="250"/>
      <c r="B12102" s="250"/>
      <c r="C12102" s="250"/>
      <c r="D12102" s="250"/>
      <c r="E12102" s="250"/>
      <c r="F12102" s="250"/>
    </row>
    <row r="12103" spans="1:6" ht="15" x14ac:dyDescent="0.25">
      <c r="A12103" s="250"/>
      <c r="B12103" s="250"/>
      <c r="C12103" s="250"/>
      <c r="D12103" s="250"/>
      <c r="E12103" s="250"/>
      <c r="F12103" s="250"/>
    </row>
    <row r="12104" spans="1:6" ht="15" x14ac:dyDescent="0.25">
      <c r="A12104" s="250"/>
      <c r="B12104" s="250"/>
      <c r="C12104" s="250"/>
      <c r="D12104" s="250"/>
      <c r="E12104" s="250"/>
      <c r="F12104" s="250"/>
    </row>
    <row r="12105" spans="1:6" ht="15" x14ac:dyDescent="0.25">
      <c r="A12105" s="250"/>
      <c r="B12105" s="250"/>
      <c r="C12105" s="250"/>
      <c r="D12105" s="250"/>
      <c r="E12105" s="250"/>
      <c r="F12105" s="250"/>
    </row>
    <row r="12106" spans="1:6" ht="15" x14ac:dyDescent="0.25">
      <c r="A12106" s="250"/>
      <c r="B12106" s="250"/>
      <c r="C12106" s="250"/>
      <c r="D12106" s="250"/>
      <c r="E12106" s="250"/>
      <c r="F12106" s="250"/>
    </row>
    <row r="12107" spans="1:6" ht="15" x14ac:dyDescent="0.25">
      <c r="A12107" s="250"/>
      <c r="B12107" s="250"/>
      <c r="C12107" s="250"/>
      <c r="D12107" s="250"/>
      <c r="E12107" s="250"/>
      <c r="F12107" s="250"/>
    </row>
    <row r="12108" spans="1:6" ht="15" x14ac:dyDescent="0.25">
      <c r="A12108" s="250"/>
      <c r="B12108" s="250"/>
      <c r="C12108" s="250"/>
      <c r="D12108" s="250"/>
      <c r="E12108" s="250"/>
      <c r="F12108" s="250"/>
    </row>
    <row r="12109" spans="1:6" ht="15" x14ac:dyDescent="0.25">
      <c r="A12109" s="250"/>
      <c r="B12109" s="250"/>
      <c r="C12109" s="250"/>
      <c r="D12109" s="250"/>
      <c r="E12109" s="250"/>
      <c r="F12109" s="250"/>
    </row>
    <row r="12110" spans="1:6" ht="15" x14ac:dyDescent="0.25">
      <c r="A12110" s="250"/>
      <c r="B12110" s="250"/>
      <c r="C12110" s="250"/>
      <c r="D12110" s="250"/>
      <c r="E12110" s="250"/>
      <c r="F12110" s="250"/>
    </row>
    <row r="12111" spans="1:6" ht="15" x14ac:dyDescent="0.25">
      <c r="A12111" s="250"/>
      <c r="B12111" s="250"/>
      <c r="C12111" s="250"/>
      <c r="D12111" s="250"/>
      <c r="E12111" s="250"/>
      <c r="F12111" s="250"/>
    </row>
    <row r="12112" spans="1:6" ht="15" x14ac:dyDescent="0.25">
      <c r="A12112" s="250"/>
      <c r="B12112" s="250"/>
      <c r="C12112" s="250"/>
      <c r="D12112" s="250"/>
      <c r="E12112" s="250"/>
      <c r="F12112" s="250"/>
    </row>
    <row r="12113" spans="1:6" ht="15" x14ac:dyDescent="0.25">
      <c r="A12113" s="250"/>
      <c r="B12113" s="250"/>
      <c r="C12113" s="250"/>
      <c r="D12113" s="250"/>
      <c r="E12113" s="250"/>
      <c r="F12113" s="250"/>
    </row>
    <row r="12114" spans="1:6" ht="15" x14ac:dyDescent="0.25">
      <c r="A12114" s="250"/>
      <c r="B12114" s="250"/>
      <c r="C12114" s="250"/>
      <c r="D12114" s="250"/>
      <c r="E12114" s="250"/>
      <c r="F12114" s="250"/>
    </row>
    <row r="12115" spans="1:6" ht="15" x14ac:dyDescent="0.25">
      <c r="A12115" s="250"/>
      <c r="B12115" s="250"/>
      <c r="C12115" s="250"/>
      <c r="D12115" s="250"/>
      <c r="E12115" s="250"/>
      <c r="F12115" s="250"/>
    </row>
    <row r="12116" spans="1:6" ht="15" x14ac:dyDescent="0.25">
      <c r="A12116" s="250"/>
      <c r="B12116" s="250"/>
      <c r="C12116" s="250"/>
      <c r="D12116" s="250"/>
      <c r="E12116" s="250"/>
      <c r="F12116" s="250"/>
    </row>
    <row r="12117" spans="1:6" ht="15" x14ac:dyDescent="0.25">
      <c r="A12117" s="250"/>
      <c r="B12117" s="250"/>
      <c r="C12117" s="250"/>
      <c r="D12117" s="250"/>
      <c r="E12117" s="250"/>
      <c r="F12117" s="250"/>
    </row>
    <row r="12118" spans="1:6" ht="15" x14ac:dyDescent="0.25">
      <c r="A12118" s="250"/>
      <c r="B12118" s="250"/>
      <c r="C12118" s="250"/>
      <c r="D12118" s="250"/>
      <c r="E12118" s="250"/>
      <c r="F12118" s="250"/>
    </row>
    <row r="12119" spans="1:6" ht="15" x14ac:dyDescent="0.25">
      <c r="A12119" s="250"/>
      <c r="B12119" s="250"/>
      <c r="C12119" s="250"/>
      <c r="D12119" s="250"/>
      <c r="E12119" s="250"/>
      <c r="F12119" s="250"/>
    </row>
    <row r="12120" spans="1:6" ht="15" x14ac:dyDescent="0.25">
      <c r="A12120" s="250"/>
      <c r="B12120" s="250"/>
      <c r="C12120" s="250"/>
      <c r="D12120" s="250"/>
      <c r="E12120" s="250"/>
      <c r="F12120" s="250"/>
    </row>
    <row r="12121" spans="1:6" ht="15" x14ac:dyDescent="0.25">
      <c r="A12121" s="250"/>
      <c r="B12121" s="250"/>
      <c r="C12121" s="250"/>
      <c r="D12121" s="250"/>
      <c r="E12121" s="250"/>
      <c r="F12121" s="250"/>
    </row>
    <row r="12122" spans="1:6" ht="15" x14ac:dyDescent="0.25">
      <c r="A12122" s="250"/>
      <c r="B12122" s="250"/>
      <c r="C12122" s="250"/>
      <c r="D12122" s="250"/>
      <c r="E12122" s="250"/>
      <c r="F12122" s="250"/>
    </row>
    <row r="12123" spans="1:6" ht="15" x14ac:dyDescent="0.25">
      <c r="A12123" s="250"/>
      <c r="B12123" s="250"/>
      <c r="C12123" s="250"/>
      <c r="D12123" s="250"/>
      <c r="E12123" s="250"/>
      <c r="F12123" s="250"/>
    </row>
    <row r="12124" spans="1:6" ht="15" x14ac:dyDescent="0.25">
      <c r="A12124" s="250"/>
      <c r="B12124" s="250"/>
      <c r="C12124" s="250"/>
      <c r="D12124" s="250"/>
      <c r="E12124" s="250"/>
      <c r="F12124" s="250"/>
    </row>
    <row r="12125" spans="1:6" ht="15" x14ac:dyDescent="0.25">
      <c r="A12125" s="250"/>
      <c r="B12125" s="250"/>
      <c r="C12125" s="250"/>
      <c r="D12125" s="250"/>
      <c r="E12125" s="250"/>
      <c r="F12125" s="250"/>
    </row>
    <row r="12126" spans="1:6" ht="15" x14ac:dyDescent="0.25">
      <c r="A12126" s="250"/>
      <c r="B12126" s="250"/>
      <c r="C12126" s="250"/>
      <c r="D12126" s="250"/>
      <c r="E12126" s="250"/>
      <c r="F12126" s="250"/>
    </row>
    <row r="12127" spans="1:6" ht="15" x14ac:dyDescent="0.25">
      <c r="A12127" s="250"/>
      <c r="B12127" s="250"/>
      <c r="C12127" s="250"/>
      <c r="D12127" s="250"/>
      <c r="E12127" s="250"/>
      <c r="F12127" s="250"/>
    </row>
    <row r="12128" spans="1:6" ht="15" x14ac:dyDescent="0.25">
      <c r="A12128" s="250"/>
      <c r="B12128" s="250"/>
      <c r="C12128" s="250"/>
      <c r="D12128" s="250"/>
      <c r="E12128" s="250"/>
      <c r="F12128" s="250"/>
    </row>
    <row r="12129" spans="1:6" ht="15" x14ac:dyDescent="0.25">
      <c r="A12129" s="250"/>
      <c r="B12129" s="250"/>
      <c r="C12129" s="250"/>
      <c r="D12129" s="250"/>
      <c r="E12129" s="250"/>
      <c r="F12129" s="250"/>
    </row>
    <row r="12130" spans="1:6" ht="15" x14ac:dyDescent="0.25">
      <c r="A12130" s="250"/>
      <c r="B12130" s="250"/>
      <c r="C12130" s="250"/>
      <c r="D12130" s="250"/>
      <c r="E12130" s="250"/>
      <c r="F12130" s="250"/>
    </row>
    <row r="12131" spans="1:6" ht="15" x14ac:dyDescent="0.25">
      <c r="A12131" s="250"/>
      <c r="B12131" s="250"/>
      <c r="C12131" s="250"/>
      <c r="D12131" s="250"/>
      <c r="E12131" s="250"/>
      <c r="F12131" s="250"/>
    </row>
    <row r="12132" spans="1:6" ht="15" x14ac:dyDescent="0.25">
      <c r="A12132" s="250"/>
      <c r="B12132" s="250"/>
      <c r="C12132" s="250"/>
      <c r="D12132" s="250"/>
      <c r="E12132" s="250"/>
      <c r="F12132" s="250"/>
    </row>
    <row r="12133" spans="1:6" ht="15" x14ac:dyDescent="0.25">
      <c r="A12133" s="250"/>
      <c r="B12133" s="250"/>
      <c r="C12133" s="250"/>
      <c r="D12133" s="250"/>
      <c r="E12133" s="250"/>
      <c r="F12133" s="250"/>
    </row>
    <row r="12134" spans="1:6" ht="15" x14ac:dyDescent="0.25">
      <c r="A12134" s="250"/>
      <c r="B12134" s="250"/>
      <c r="C12134" s="250"/>
      <c r="D12134" s="250"/>
      <c r="E12134" s="250"/>
      <c r="F12134" s="250"/>
    </row>
    <row r="12135" spans="1:6" ht="15" x14ac:dyDescent="0.25">
      <c r="A12135" s="250"/>
      <c r="B12135" s="250"/>
      <c r="C12135" s="250"/>
      <c r="D12135" s="250"/>
      <c r="E12135" s="250"/>
      <c r="F12135" s="250"/>
    </row>
    <row r="12136" spans="1:6" ht="15" x14ac:dyDescent="0.25">
      <c r="A12136" s="250"/>
      <c r="B12136" s="250"/>
      <c r="C12136" s="250"/>
      <c r="D12136" s="250"/>
      <c r="E12136" s="250"/>
      <c r="F12136" s="250"/>
    </row>
    <row r="12137" spans="1:6" ht="15" x14ac:dyDescent="0.25">
      <c r="A12137" s="250"/>
      <c r="B12137" s="250"/>
      <c r="C12137" s="250"/>
      <c r="D12137" s="250"/>
      <c r="E12137" s="250"/>
      <c r="F12137" s="250"/>
    </row>
    <row r="12138" spans="1:6" ht="15" x14ac:dyDescent="0.25">
      <c r="A12138" s="250"/>
      <c r="B12138" s="250"/>
      <c r="C12138" s="250"/>
      <c r="D12138" s="250"/>
      <c r="E12138" s="250"/>
      <c r="F12138" s="250"/>
    </row>
    <row r="12139" spans="1:6" ht="15" x14ac:dyDescent="0.25">
      <c r="A12139" s="250"/>
      <c r="B12139" s="250"/>
      <c r="C12139" s="250"/>
      <c r="D12139" s="250"/>
      <c r="E12139" s="250"/>
      <c r="F12139" s="250"/>
    </row>
    <row r="12140" spans="1:6" ht="15" x14ac:dyDescent="0.25">
      <c r="A12140" s="250"/>
      <c r="B12140" s="250"/>
      <c r="C12140" s="250"/>
      <c r="D12140" s="250"/>
      <c r="E12140" s="250"/>
      <c r="F12140" s="250"/>
    </row>
    <row r="12141" spans="1:6" ht="15" x14ac:dyDescent="0.25">
      <c r="A12141" s="250"/>
      <c r="B12141" s="250"/>
      <c r="C12141" s="250"/>
      <c r="D12141" s="250"/>
      <c r="E12141" s="250"/>
      <c r="F12141" s="250"/>
    </row>
    <row r="12142" spans="1:6" ht="15" x14ac:dyDescent="0.25">
      <c r="A12142" s="250"/>
      <c r="B12142" s="250"/>
      <c r="C12142" s="250"/>
      <c r="D12142" s="250"/>
      <c r="E12142" s="250"/>
      <c r="F12142" s="250"/>
    </row>
    <row r="12143" spans="1:6" ht="15" x14ac:dyDescent="0.25">
      <c r="A12143" s="250"/>
      <c r="B12143" s="250"/>
      <c r="C12143" s="250"/>
      <c r="D12143" s="250"/>
      <c r="E12143" s="250"/>
      <c r="F12143" s="250"/>
    </row>
    <row r="12144" spans="1:6" ht="15" x14ac:dyDescent="0.25">
      <c r="A12144" s="250"/>
      <c r="B12144" s="250"/>
      <c r="C12144" s="250"/>
      <c r="D12144" s="250"/>
      <c r="E12144" s="250"/>
      <c r="F12144" s="250"/>
    </row>
    <row r="12145" spans="1:6" ht="15" x14ac:dyDescent="0.25">
      <c r="A12145" s="250"/>
      <c r="B12145" s="250"/>
      <c r="C12145" s="250"/>
      <c r="D12145" s="250"/>
      <c r="E12145" s="250"/>
      <c r="F12145" s="250"/>
    </row>
    <row r="12146" spans="1:6" ht="15" x14ac:dyDescent="0.25">
      <c r="A12146" s="250"/>
      <c r="B12146" s="250"/>
      <c r="C12146" s="250"/>
      <c r="D12146" s="250"/>
      <c r="E12146" s="250"/>
      <c r="F12146" s="250"/>
    </row>
    <row r="12147" spans="1:6" ht="15" x14ac:dyDescent="0.25">
      <c r="A12147" s="250"/>
      <c r="B12147" s="250"/>
      <c r="C12147" s="250"/>
      <c r="D12147" s="250"/>
      <c r="E12147" s="250"/>
      <c r="F12147" s="250"/>
    </row>
    <row r="12148" spans="1:6" ht="15" x14ac:dyDescent="0.25">
      <c r="A12148" s="250"/>
      <c r="B12148" s="250"/>
      <c r="C12148" s="250"/>
      <c r="D12148" s="250"/>
      <c r="E12148" s="250"/>
      <c r="F12148" s="250"/>
    </row>
    <row r="12149" spans="1:6" ht="15" x14ac:dyDescent="0.25">
      <c r="A12149" s="250"/>
      <c r="B12149" s="250"/>
      <c r="C12149" s="250"/>
      <c r="D12149" s="250"/>
      <c r="E12149" s="250"/>
      <c r="F12149" s="250"/>
    </row>
    <row r="12150" spans="1:6" ht="15" x14ac:dyDescent="0.25">
      <c r="A12150" s="250"/>
      <c r="B12150" s="250"/>
      <c r="C12150" s="250"/>
      <c r="D12150" s="250"/>
      <c r="E12150" s="250"/>
      <c r="F12150" s="250"/>
    </row>
    <row r="12151" spans="1:6" ht="15" x14ac:dyDescent="0.25">
      <c r="A12151" s="250"/>
      <c r="B12151" s="250"/>
      <c r="C12151" s="250"/>
      <c r="D12151" s="250"/>
      <c r="E12151" s="250"/>
      <c r="F12151" s="250"/>
    </row>
    <row r="12152" spans="1:6" ht="15" x14ac:dyDescent="0.25">
      <c r="A12152" s="250"/>
      <c r="B12152" s="250"/>
      <c r="C12152" s="250"/>
      <c r="D12152" s="250"/>
      <c r="E12152" s="250"/>
      <c r="F12152" s="250"/>
    </row>
    <row r="12153" spans="1:6" ht="15" x14ac:dyDescent="0.25">
      <c r="A12153" s="250"/>
      <c r="B12153" s="250"/>
      <c r="C12153" s="250"/>
      <c r="D12153" s="250"/>
      <c r="E12153" s="250"/>
      <c r="F12153" s="250"/>
    </row>
    <row r="12154" spans="1:6" ht="15" x14ac:dyDescent="0.25">
      <c r="A12154" s="250"/>
      <c r="B12154" s="250"/>
      <c r="C12154" s="250"/>
      <c r="D12154" s="250"/>
      <c r="E12154" s="250"/>
      <c r="F12154" s="250"/>
    </row>
    <row r="12155" spans="1:6" ht="15" x14ac:dyDescent="0.25">
      <c r="A12155" s="250"/>
      <c r="B12155" s="250"/>
      <c r="C12155" s="250"/>
      <c r="D12155" s="250"/>
      <c r="E12155" s="250"/>
      <c r="F12155" s="250"/>
    </row>
    <row r="12156" spans="1:6" ht="15" x14ac:dyDescent="0.25">
      <c r="A12156" s="250"/>
      <c r="B12156" s="250"/>
      <c r="C12156" s="250"/>
      <c r="D12156" s="250"/>
      <c r="E12156" s="250"/>
      <c r="F12156" s="250"/>
    </row>
    <row r="12157" spans="1:6" ht="15" x14ac:dyDescent="0.25">
      <c r="A12157" s="250"/>
      <c r="B12157" s="250"/>
      <c r="C12157" s="250"/>
      <c r="D12157" s="250"/>
      <c r="E12157" s="250"/>
      <c r="F12157" s="250"/>
    </row>
    <row r="12158" spans="1:6" ht="15" x14ac:dyDescent="0.25">
      <c r="A12158" s="250"/>
      <c r="B12158" s="250"/>
      <c r="C12158" s="250"/>
      <c r="D12158" s="250"/>
      <c r="E12158" s="250"/>
      <c r="F12158" s="250"/>
    </row>
    <row r="12159" spans="1:6" ht="15" x14ac:dyDescent="0.25">
      <c r="A12159" s="250"/>
      <c r="B12159" s="250"/>
      <c r="C12159" s="250"/>
      <c r="D12159" s="250"/>
      <c r="E12159" s="250"/>
      <c r="F12159" s="250"/>
    </row>
    <row r="12160" spans="1:6" ht="15" x14ac:dyDescent="0.25">
      <c r="A12160" s="250"/>
      <c r="B12160" s="250"/>
      <c r="C12160" s="250"/>
      <c r="D12160" s="250"/>
      <c r="E12160" s="250"/>
      <c r="F12160" s="250"/>
    </row>
    <row r="12161" spans="1:6" ht="15" x14ac:dyDescent="0.25">
      <c r="A12161" s="250"/>
      <c r="B12161" s="250"/>
      <c r="C12161" s="250"/>
      <c r="D12161" s="250"/>
      <c r="E12161" s="250"/>
      <c r="F12161" s="250"/>
    </row>
    <row r="12162" spans="1:6" ht="15" x14ac:dyDescent="0.25">
      <c r="A12162" s="250"/>
      <c r="B12162" s="250"/>
      <c r="C12162" s="250"/>
      <c r="D12162" s="250"/>
      <c r="E12162" s="250"/>
      <c r="F12162" s="250"/>
    </row>
    <row r="12163" spans="1:6" ht="15" x14ac:dyDescent="0.25">
      <c r="A12163" s="250"/>
      <c r="B12163" s="250"/>
      <c r="C12163" s="250"/>
      <c r="D12163" s="250"/>
      <c r="E12163" s="250"/>
      <c r="F12163" s="250"/>
    </row>
    <row r="12164" spans="1:6" ht="15" x14ac:dyDescent="0.25">
      <c r="A12164" s="250"/>
      <c r="B12164" s="250"/>
      <c r="C12164" s="250"/>
      <c r="D12164" s="250"/>
      <c r="E12164" s="250"/>
      <c r="F12164" s="250"/>
    </row>
    <row r="12165" spans="1:6" ht="15" x14ac:dyDescent="0.25">
      <c r="A12165" s="250"/>
      <c r="B12165" s="250"/>
      <c r="C12165" s="250"/>
      <c r="D12165" s="250"/>
      <c r="E12165" s="250"/>
      <c r="F12165" s="250"/>
    </row>
    <row r="12166" spans="1:6" ht="15" x14ac:dyDescent="0.25">
      <c r="A12166" s="250"/>
      <c r="B12166" s="250"/>
      <c r="C12166" s="250"/>
      <c r="D12166" s="250"/>
      <c r="E12166" s="250"/>
      <c r="F12166" s="250"/>
    </row>
    <row r="12167" spans="1:6" ht="15" x14ac:dyDescent="0.25">
      <c r="A12167" s="250"/>
      <c r="B12167" s="250"/>
      <c r="C12167" s="250"/>
      <c r="D12167" s="250"/>
      <c r="E12167" s="250"/>
      <c r="F12167" s="250"/>
    </row>
    <row r="12168" spans="1:6" ht="15" x14ac:dyDescent="0.25">
      <c r="A12168" s="250"/>
      <c r="B12168" s="250"/>
      <c r="C12168" s="250"/>
      <c r="D12168" s="250"/>
      <c r="E12168" s="250"/>
      <c r="F12168" s="250"/>
    </row>
    <row r="12169" spans="1:6" ht="15" x14ac:dyDescent="0.25">
      <c r="A12169" s="250"/>
      <c r="B12169" s="250"/>
      <c r="C12169" s="250"/>
      <c r="D12169" s="250"/>
      <c r="E12169" s="250"/>
      <c r="F12169" s="250"/>
    </row>
    <row r="12170" spans="1:6" ht="15" x14ac:dyDescent="0.25">
      <c r="A12170" s="250"/>
      <c r="B12170" s="250"/>
      <c r="C12170" s="250"/>
      <c r="D12170" s="250"/>
      <c r="E12170" s="250"/>
      <c r="F12170" s="250"/>
    </row>
    <row r="12171" spans="1:6" ht="15" x14ac:dyDescent="0.25">
      <c r="A12171" s="250"/>
      <c r="B12171" s="250"/>
      <c r="C12171" s="250"/>
      <c r="D12171" s="250"/>
      <c r="E12171" s="250"/>
      <c r="F12171" s="250"/>
    </row>
    <row r="12172" spans="1:6" ht="15" x14ac:dyDescent="0.25">
      <c r="A12172" s="250"/>
      <c r="B12172" s="250"/>
      <c r="C12172" s="250"/>
      <c r="D12172" s="250"/>
      <c r="E12172" s="250"/>
      <c r="F12172" s="250"/>
    </row>
    <row r="12173" spans="1:6" ht="15" x14ac:dyDescent="0.25">
      <c r="A12173" s="250"/>
      <c r="B12173" s="250"/>
      <c r="C12173" s="250"/>
      <c r="D12173" s="250"/>
      <c r="E12173" s="250"/>
      <c r="F12173" s="250"/>
    </row>
    <row r="12174" spans="1:6" ht="15" x14ac:dyDescent="0.25">
      <c r="A12174" s="250"/>
      <c r="B12174" s="250"/>
      <c r="C12174" s="250"/>
      <c r="D12174" s="250"/>
      <c r="E12174" s="250"/>
      <c r="F12174" s="250"/>
    </row>
    <row r="12175" spans="1:6" ht="15" x14ac:dyDescent="0.25">
      <c r="A12175" s="250"/>
      <c r="B12175" s="250"/>
      <c r="C12175" s="250"/>
      <c r="D12175" s="250"/>
      <c r="E12175" s="250"/>
      <c r="F12175" s="250"/>
    </row>
    <row r="12176" spans="1:6" ht="15" x14ac:dyDescent="0.25">
      <c r="A12176" s="250"/>
      <c r="B12176" s="250"/>
      <c r="C12176" s="250"/>
      <c r="D12176" s="250"/>
      <c r="E12176" s="250"/>
      <c r="F12176" s="250"/>
    </row>
    <row r="12177" spans="1:6" ht="15" x14ac:dyDescent="0.25">
      <c r="A12177" s="250"/>
      <c r="B12177" s="250"/>
      <c r="C12177" s="250"/>
      <c r="D12177" s="250"/>
      <c r="E12177" s="250"/>
      <c r="F12177" s="250"/>
    </row>
    <row r="12178" spans="1:6" ht="15" x14ac:dyDescent="0.25">
      <c r="A12178" s="250"/>
      <c r="B12178" s="250"/>
      <c r="C12178" s="250"/>
      <c r="D12178" s="250"/>
      <c r="E12178" s="250"/>
      <c r="F12178" s="250"/>
    </row>
    <row r="12179" spans="1:6" ht="15" x14ac:dyDescent="0.25">
      <c r="A12179" s="250"/>
      <c r="B12179" s="250"/>
      <c r="C12179" s="250"/>
      <c r="D12179" s="250"/>
      <c r="E12179" s="250"/>
      <c r="F12179" s="250"/>
    </row>
    <row r="12180" spans="1:6" ht="15" x14ac:dyDescent="0.25">
      <c r="A12180" s="250"/>
      <c r="B12180" s="250"/>
      <c r="C12180" s="250"/>
      <c r="D12180" s="250"/>
      <c r="E12180" s="250"/>
      <c r="F12180" s="250"/>
    </row>
    <row r="12181" spans="1:6" ht="15" x14ac:dyDescent="0.25">
      <c r="A12181" s="250"/>
      <c r="B12181" s="250"/>
      <c r="C12181" s="250"/>
      <c r="D12181" s="250"/>
      <c r="E12181" s="250"/>
      <c r="F12181" s="250"/>
    </row>
    <row r="12182" spans="1:6" ht="15" x14ac:dyDescent="0.25">
      <c r="A12182" s="250"/>
      <c r="B12182" s="250"/>
      <c r="C12182" s="250"/>
      <c r="D12182" s="250"/>
      <c r="E12182" s="250"/>
      <c r="F12182" s="250"/>
    </row>
    <row r="12183" spans="1:6" ht="15" x14ac:dyDescent="0.25">
      <c r="A12183" s="250"/>
      <c r="B12183" s="250"/>
      <c r="C12183" s="250"/>
      <c r="D12183" s="250"/>
      <c r="E12183" s="250"/>
      <c r="F12183" s="250"/>
    </row>
    <row r="12184" spans="1:6" ht="15" x14ac:dyDescent="0.25">
      <c r="A12184" s="250"/>
      <c r="B12184" s="250"/>
      <c r="C12184" s="250"/>
      <c r="D12184" s="250"/>
      <c r="E12184" s="250"/>
      <c r="F12184" s="250"/>
    </row>
    <row r="12185" spans="1:6" ht="15" x14ac:dyDescent="0.25">
      <c r="A12185" s="250"/>
      <c r="B12185" s="250"/>
      <c r="C12185" s="250"/>
      <c r="D12185" s="250"/>
      <c r="E12185" s="250"/>
      <c r="F12185" s="250"/>
    </row>
    <row r="12186" spans="1:6" ht="15" x14ac:dyDescent="0.25">
      <c r="A12186" s="250"/>
      <c r="B12186" s="250"/>
      <c r="C12186" s="250"/>
      <c r="D12186" s="250"/>
      <c r="E12186" s="250"/>
      <c r="F12186" s="250"/>
    </row>
    <row r="12187" spans="1:6" ht="15" x14ac:dyDescent="0.25">
      <c r="A12187" s="250"/>
      <c r="B12187" s="250"/>
      <c r="C12187" s="250"/>
      <c r="D12187" s="250"/>
      <c r="E12187" s="250"/>
      <c r="F12187" s="250"/>
    </row>
    <row r="12188" spans="1:6" ht="15" x14ac:dyDescent="0.25">
      <c r="A12188" s="250"/>
      <c r="B12188" s="250"/>
      <c r="C12188" s="250"/>
      <c r="D12188" s="250"/>
      <c r="E12188" s="250"/>
      <c r="F12188" s="250"/>
    </row>
    <row r="12189" spans="1:6" ht="15" x14ac:dyDescent="0.25">
      <c r="A12189" s="250"/>
      <c r="B12189" s="250"/>
      <c r="C12189" s="250"/>
      <c r="D12189" s="250"/>
      <c r="E12189" s="250"/>
      <c r="F12189" s="250"/>
    </row>
    <row r="12190" spans="1:6" ht="15" x14ac:dyDescent="0.25">
      <c r="A12190" s="250"/>
      <c r="B12190" s="250"/>
      <c r="C12190" s="250"/>
      <c r="D12190" s="250"/>
      <c r="E12190" s="250"/>
      <c r="F12190" s="250"/>
    </row>
    <row r="12191" spans="1:6" ht="15" x14ac:dyDescent="0.25">
      <c r="A12191" s="250"/>
      <c r="B12191" s="250"/>
      <c r="C12191" s="250"/>
      <c r="D12191" s="250"/>
      <c r="E12191" s="250"/>
      <c r="F12191" s="250"/>
    </row>
    <row r="12192" spans="1:6" ht="15" x14ac:dyDescent="0.25">
      <c r="A12192" s="250"/>
      <c r="B12192" s="250"/>
      <c r="C12192" s="250"/>
      <c r="D12192" s="250"/>
      <c r="E12192" s="250"/>
      <c r="F12192" s="250"/>
    </row>
    <row r="12193" spans="1:6" ht="15" x14ac:dyDescent="0.25">
      <c r="A12193" s="250"/>
      <c r="B12193" s="250"/>
      <c r="C12193" s="250"/>
      <c r="D12193" s="250"/>
      <c r="E12193" s="250"/>
      <c r="F12193" s="250"/>
    </row>
    <row r="12194" spans="1:6" ht="15" x14ac:dyDescent="0.25">
      <c r="A12194" s="250"/>
      <c r="B12194" s="250"/>
      <c r="C12194" s="250"/>
      <c r="D12194" s="250"/>
      <c r="E12194" s="250"/>
      <c r="F12194" s="250"/>
    </row>
    <row r="12195" spans="1:6" ht="15" x14ac:dyDescent="0.25">
      <c r="A12195" s="250"/>
      <c r="B12195" s="250"/>
      <c r="C12195" s="250"/>
      <c r="D12195" s="250"/>
      <c r="E12195" s="250"/>
      <c r="F12195" s="250"/>
    </row>
    <row r="12196" spans="1:6" ht="15" x14ac:dyDescent="0.25">
      <c r="A12196" s="250"/>
      <c r="B12196" s="250"/>
      <c r="C12196" s="250"/>
      <c r="D12196" s="250"/>
      <c r="E12196" s="250"/>
      <c r="F12196" s="250"/>
    </row>
    <row r="12197" spans="1:6" ht="15" x14ac:dyDescent="0.25">
      <c r="A12197" s="250"/>
      <c r="B12197" s="250"/>
      <c r="C12197" s="250"/>
      <c r="D12197" s="250"/>
      <c r="E12197" s="250"/>
      <c r="F12197" s="250"/>
    </row>
    <row r="12198" spans="1:6" ht="15" x14ac:dyDescent="0.25">
      <c r="A12198" s="250"/>
      <c r="B12198" s="250"/>
      <c r="C12198" s="250"/>
      <c r="D12198" s="250"/>
      <c r="E12198" s="250"/>
      <c r="F12198" s="250"/>
    </row>
    <row r="12199" spans="1:6" ht="15" x14ac:dyDescent="0.25">
      <c r="A12199" s="250"/>
      <c r="B12199" s="250"/>
      <c r="C12199" s="250"/>
      <c r="D12199" s="250"/>
      <c r="E12199" s="250"/>
      <c r="F12199" s="250"/>
    </row>
    <row r="12200" spans="1:6" ht="15" x14ac:dyDescent="0.25">
      <c r="A12200" s="250"/>
      <c r="B12200" s="250"/>
      <c r="C12200" s="250"/>
      <c r="D12200" s="250"/>
      <c r="E12200" s="250"/>
      <c r="F12200" s="250"/>
    </row>
    <row r="12201" spans="1:6" ht="15" x14ac:dyDescent="0.25">
      <c r="A12201" s="250"/>
      <c r="B12201" s="250"/>
      <c r="C12201" s="250"/>
      <c r="D12201" s="250"/>
      <c r="E12201" s="250"/>
      <c r="F12201" s="250"/>
    </row>
    <row r="12202" spans="1:6" ht="15" x14ac:dyDescent="0.25">
      <c r="A12202" s="250"/>
      <c r="B12202" s="250"/>
      <c r="C12202" s="250"/>
      <c r="D12202" s="250"/>
      <c r="E12202" s="250"/>
      <c r="F12202" s="250"/>
    </row>
    <row r="12203" spans="1:6" ht="15" x14ac:dyDescent="0.25">
      <c r="A12203" s="250"/>
      <c r="B12203" s="250"/>
      <c r="C12203" s="250"/>
      <c r="D12203" s="250"/>
      <c r="E12203" s="250"/>
      <c r="F12203" s="250"/>
    </row>
    <row r="12204" spans="1:6" ht="15" x14ac:dyDescent="0.25">
      <c r="A12204" s="250"/>
      <c r="B12204" s="250"/>
      <c r="C12204" s="250"/>
      <c r="D12204" s="250"/>
      <c r="E12204" s="250"/>
      <c r="F12204" s="250"/>
    </row>
    <row r="12205" spans="1:6" ht="15" x14ac:dyDescent="0.25">
      <c r="A12205" s="250"/>
      <c r="B12205" s="250"/>
      <c r="C12205" s="250"/>
      <c r="D12205" s="250"/>
      <c r="E12205" s="250"/>
      <c r="F12205" s="250"/>
    </row>
    <row r="12206" spans="1:6" ht="15" x14ac:dyDescent="0.25">
      <c r="A12206" s="250"/>
      <c r="B12206" s="250"/>
      <c r="C12206" s="250"/>
      <c r="D12206" s="250"/>
      <c r="E12206" s="250"/>
      <c r="F12206" s="250"/>
    </row>
    <row r="12207" spans="1:6" ht="15" x14ac:dyDescent="0.25">
      <c r="A12207" s="250"/>
      <c r="B12207" s="250"/>
      <c r="C12207" s="250"/>
      <c r="D12207" s="250"/>
      <c r="E12207" s="250"/>
      <c r="F12207" s="250"/>
    </row>
    <row r="12208" spans="1:6" ht="15" x14ac:dyDescent="0.25">
      <c r="A12208" s="250"/>
      <c r="B12208" s="250"/>
      <c r="C12208" s="250"/>
      <c r="D12208" s="250"/>
      <c r="E12208" s="250"/>
      <c r="F12208" s="250"/>
    </row>
    <row r="12209" spans="1:6" ht="15" x14ac:dyDescent="0.25">
      <c r="A12209" s="250"/>
      <c r="B12209" s="250"/>
      <c r="C12209" s="250"/>
      <c r="D12209" s="250"/>
      <c r="E12209" s="250"/>
      <c r="F12209" s="250"/>
    </row>
    <row r="12210" spans="1:6" ht="15" x14ac:dyDescent="0.25">
      <c r="A12210" s="250"/>
      <c r="B12210" s="250"/>
      <c r="C12210" s="250"/>
      <c r="D12210" s="250"/>
      <c r="E12210" s="250"/>
      <c r="F12210" s="250"/>
    </row>
    <row r="12211" spans="1:6" ht="15" x14ac:dyDescent="0.25">
      <c r="A12211" s="250"/>
      <c r="B12211" s="250"/>
      <c r="C12211" s="250"/>
      <c r="D12211" s="250"/>
      <c r="E12211" s="250"/>
      <c r="F12211" s="250"/>
    </row>
    <row r="12212" spans="1:6" ht="15" x14ac:dyDescent="0.25">
      <c r="A12212" s="250"/>
      <c r="B12212" s="250"/>
      <c r="C12212" s="250"/>
      <c r="D12212" s="250"/>
      <c r="E12212" s="250"/>
      <c r="F12212" s="250"/>
    </row>
    <row r="12213" spans="1:6" ht="15" x14ac:dyDescent="0.25">
      <c r="A12213" s="250"/>
      <c r="B12213" s="250"/>
      <c r="C12213" s="250"/>
      <c r="D12213" s="250"/>
      <c r="E12213" s="250"/>
      <c r="F12213" s="250"/>
    </row>
    <row r="12214" spans="1:6" ht="15" x14ac:dyDescent="0.25">
      <c r="A12214" s="250"/>
      <c r="B12214" s="250"/>
      <c r="C12214" s="250"/>
      <c r="D12214" s="250"/>
      <c r="E12214" s="250"/>
      <c r="F12214" s="250"/>
    </row>
    <row r="12215" spans="1:6" ht="15" x14ac:dyDescent="0.25">
      <c r="A12215" s="250"/>
      <c r="B12215" s="250"/>
      <c r="C12215" s="250"/>
      <c r="D12215" s="250"/>
      <c r="E12215" s="250"/>
      <c r="F12215" s="250"/>
    </row>
    <row r="12216" spans="1:6" ht="15" x14ac:dyDescent="0.25">
      <c r="A12216" s="250"/>
      <c r="B12216" s="250"/>
      <c r="C12216" s="250"/>
      <c r="D12216" s="250"/>
      <c r="E12216" s="250"/>
      <c r="F12216" s="250"/>
    </row>
    <row r="12217" spans="1:6" ht="15" x14ac:dyDescent="0.25">
      <c r="A12217" s="250"/>
      <c r="B12217" s="250"/>
      <c r="C12217" s="250"/>
      <c r="D12217" s="250"/>
      <c r="E12217" s="250"/>
      <c r="F12217" s="250"/>
    </row>
    <row r="12218" spans="1:6" ht="15" x14ac:dyDescent="0.25">
      <c r="A12218" s="250"/>
      <c r="B12218" s="250"/>
      <c r="C12218" s="250"/>
      <c r="D12218" s="250"/>
      <c r="E12218" s="250"/>
      <c r="F12218" s="250"/>
    </row>
    <row r="12219" spans="1:6" ht="15" x14ac:dyDescent="0.25">
      <c r="A12219" s="250"/>
      <c r="B12219" s="250"/>
      <c r="C12219" s="250"/>
      <c r="D12219" s="250"/>
      <c r="E12219" s="250"/>
      <c r="F12219" s="250"/>
    </row>
    <row r="12220" spans="1:6" ht="15" x14ac:dyDescent="0.25">
      <c r="A12220" s="250"/>
      <c r="B12220" s="250"/>
      <c r="C12220" s="250"/>
      <c r="D12220" s="250"/>
      <c r="E12220" s="250"/>
      <c r="F12220" s="250"/>
    </row>
    <row r="12221" spans="1:6" ht="15" x14ac:dyDescent="0.25">
      <c r="A12221" s="250"/>
      <c r="B12221" s="250"/>
      <c r="C12221" s="250"/>
      <c r="D12221" s="250"/>
      <c r="E12221" s="250"/>
      <c r="F12221" s="250"/>
    </row>
    <row r="12222" spans="1:6" ht="15" x14ac:dyDescent="0.25">
      <c r="A12222" s="250"/>
      <c r="B12222" s="250"/>
      <c r="C12222" s="250"/>
      <c r="D12222" s="250"/>
      <c r="E12222" s="250"/>
      <c r="F12222" s="250"/>
    </row>
    <row r="12223" spans="1:6" ht="15" x14ac:dyDescent="0.25">
      <c r="A12223" s="250"/>
      <c r="B12223" s="250"/>
      <c r="C12223" s="250"/>
      <c r="D12223" s="250"/>
      <c r="E12223" s="250"/>
      <c r="F12223" s="250"/>
    </row>
    <row r="12224" spans="1:6" ht="15" x14ac:dyDescent="0.25">
      <c r="A12224" s="250"/>
      <c r="B12224" s="250"/>
      <c r="C12224" s="250"/>
      <c r="D12224" s="250"/>
      <c r="E12224" s="250"/>
      <c r="F12224" s="250"/>
    </row>
    <row r="12225" spans="1:6" ht="15" x14ac:dyDescent="0.25">
      <c r="A12225" s="250"/>
      <c r="B12225" s="250"/>
      <c r="C12225" s="250"/>
      <c r="D12225" s="250"/>
      <c r="E12225" s="250"/>
      <c r="F12225" s="250"/>
    </row>
    <row r="12226" spans="1:6" ht="15" x14ac:dyDescent="0.25">
      <c r="A12226" s="250"/>
      <c r="B12226" s="250"/>
      <c r="C12226" s="250"/>
      <c r="D12226" s="250"/>
      <c r="E12226" s="250"/>
      <c r="F12226" s="250"/>
    </row>
    <row r="12227" spans="1:6" ht="15" x14ac:dyDescent="0.25">
      <c r="A12227" s="250"/>
      <c r="B12227" s="250"/>
      <c r="C12227" s="250"/>
      <c r="D12227" s="250"/>
      <c r="E12227" s="250"/>
      <c r="F12227" s="250"/>
    </row>
    <row r="12228" spans="1:6" ht="15" x14ac:dyDescent="0.25">
      <c r="A12228" s="250"/>
      <c r="B12228" s="250"/>
      <c r="C12228" s="250"/>
      <c r="D12228" s="250"/>
      <c r="E12228" s="250"/>
      <c r="F12228" s="250"/>
    </row>
    <row r="12229" spans="1:6" ht="15" x14ac:dyDescent="0.25">
      <c r="A12229" s="250"/>
      <c r="B12229" s="250"/>
      <c r="C12229" s="250"/>
      <c r="D12229" s="250"/>
      <c r="E12229" s="250"/>
      <c r="F12229" s="250"/>
    </row>
    <row r="12230" spans="1:6" ht="15" x14ac:dyDescent="0.25">
      <c r="A12230" s="250"/>
      <c r="B12230" s="250"/>
      <c r="C12230" s="250"/>
      <c r="D12230" s="250"/>
      <c r="E12230" s="250"/>
      <c r="F12230" s="250"/>
    </row>
    <row r="12231" spans="1:6" ht="15" x14ac:dyDescent="0.25">
      <c r="A12231" s="250"/>
      <c r="B12231" s="250"/>
      <c r="C12231" s="250"/>
      <c r="D12231" s="250"/>
      <c r="E12231" s="250"/>
      <c r="F12231" s="250"/>
    </row>
    <row r="12232" spans="1:6" ht="15" x14ac:dyDescent="0.25">
      <c r="A12232" s="250"/>
      <c r="B12232" s="250"/>
      <c r="C12232" s="250"/>
      <c r="D12232" s="250"/>
      <c r="E12232" s="250"/>
      <c r="F12232" s="250"/>
    </row>
    <row r="12233" spans="1:6" ht="15" x14ac:dyDescent="0.25">
      <c r="A12233" s="250"/>
      <c r="B12233" s="250"/>
      <c r="C12233" s="250"/>
      <c r="D12233" s="250"/>
      <c r="E12233" s="250"/>
      <c r="F12233" s="250"/>
    </row>
    <row r="12234" spans="1:6" ht="15" x14ac:dyDescent="0.25">
      <c r="A12234" s="250"/>
      <c r="B12234" s="250"/>
      <c r="C12234" s="250"/>
      <c r="D12234" s="250"/>
      <c r="E12234" s="250"/>
      <c r="F12234" s="250"/>
    </row>
    <row r="12235" spans="1:6" ht="15" x14ac:dyDescent="0.25">
      <c r="A12235" s="250"/>
      <c r="B12235" s="250"/>
      <c r="C12235" s="250"/>
      <c r="D12235" s="250"/>
      <c r="E12235" s="250"/>
      <c r="F12235" s="250"/>
    </row>
    <row r="12236" spans="1:6" ht="15" x14ac:dyDescent="0.25">
      <c r="A12236" s="250"/>
      <c r="B12236" s="250"/>
      <c r="C12236" s="250"/>
      <c r="D12236" s="250"/>
      <c r="E12236" s="250"/>
      <c r="F12236" s="250"/>
    </row>
    <row r="12237" spans="1:6" ht="15" x14ac:dyDescent="0.25">
      <c r="A12237" s="250"/>
      <c r="B12237" s="250"/>
      <c r="C12237" s="250"/>
      <c r="D12237" s="250"/>
      <c r="E12237" s="250"/>
      <c r="F12237" s="250"/>
    </row>
    <row r="12238" spans="1:6" ht="15" x14ac:dyDescent="0.25">
      <c r="A12238" s="250"/>
      <c r="B12238" s="250"/>
      <c r="C12238" s="250"/>
      <c r="D12238" s="250"/>
      <c r="E12238" s="250"/>
      <c r="F12238" s="250"/>
    </row>
    <row r="12239" spans="1:6" ht="15" x14ac:dyDescent="0.25">
      <c r="A12239" s="250"/>
      <c r="B12239" s="250"/>
      <c r="C12239" s="250"/>
      <c r="D12239" s="250"/>
      <c r="E12239" s="250"/>
      <c r="F12239" s="250"/>
    </row>
    <row r="12240" spans="1:6" ht="15" x14ac:dyDescent="0.25">
      <c r="A12240" s="250"/>
      <c r="B12240" s="250"/>
      <c r="C12240" s="250"/>
      <c r="D12240" s="250"/>
      <c r="E12240" s="250"/>
      <c r="F12240" s="250"/>
    </row>
    <row r="12241" spans="1:6" ht="15" x14ac:dyDescent="0.25">
      <c r="A12241" s="250"/>
      <c r="B12241" s="250"/>
      <c r="C12241" s="250"/>
      <c r="D12241" s="250"/>
      <c r="E12241" s="250"/>
      <c r="F12241" s="250"/>
    </row>
    <row r="12242" spans="1:6" ht="15" x14ac:dyDescent="0.25">
      <c r="A12242" s="250"/>
      <c r="B12242" s="250"/>
      <c r="C12242" s="250"/>
      <c r="D12242" s="250"/>
      <c r="E12242" s="250"/>
      <c r="F12242" s="250"/>
    </row>
    <row r="12243" spans="1:6" ht="15" x14ac:dyDescent="0.25">
      <c r="A12243" s="250"/>
      <c r="B12243" s="250"/>
      <c r="C12243" s="250"/>
      <c r="D12243" s="250"/>
      <c r="E12243" s="250"/>
      <c r="F12243" s="250"/>
    </row>
    <row r="12244" spans="1:6" ht="15" x14ac:dyDescent="0.25">
      <c r="A12244" s="250"/>
      <c r="B12244" s="250"/>
      <c r="C12244" s="250"/>
      <c r="D12244" s="250"/>
      <c r="E12244" s="250"/>
      <c r="F12244" s="250"/>
    </row>
    <row r="12245" spans="1:6" ht="15" x14ac:dyDescent="0.25">
      <c r="A12245" s="250"/>
      <c r="B12245" s="250"/>
      <c r="C12245" s="250"/>
      <c r="D12245" s="250"/>
      <c r="E12245" s="250"/>
      <c r="F12245" s="250"/>
    </row>
    <row r="12246" spans="1:6" ht="15" x14ac:dyDescent="0.25">
      <c r="A12246" s="250"/>
      <c r="B12246" s="250"/>
      <c r="C12246" s="250"/>
      <c r="D12246" s="250"/>
      <c r="E12246" s="250"/>
      <c r="F12246" s="250"/>
    </row>
    <row r="12247" spans="1:6" ht="15" x14ac:dyDescent="0.25">
      <c r="A12247" s="250"/>
      <c r="B12247" s="250"/>
      <c r="C12247" s="250"/>
      <c r="D12247" s="250"/>
      <c r="E12247" s="250"/>
      <c r="F12247" s="250"/>
    </row>
    <row r="12248" spans="1:6" ht="15" x14ac:dyDescent="0.25">
      <c r="A12248" s="250"/>
      <c r="B12248" s="250"/>
      <c r="C12248" s="250"/>
      <c r="D12248" s="250"/>
      <c r="E12248" s="250"/>
      <c r="F12248" s="250"/>
    </row>
    <row r="12249" spans="1:6" ht="15" x14ac:dyDescent="0.25">
      <c r="A12249" s="250"/>
      <c r="B12249" s="250"/>
      <c r="C12249" s="250"/>
      <c r="D12249" s="250"/>
      <c r="E12249" s="250"/>
      <c r="F12249" s="250"/>
    </row>
    <row r="12250" spans="1:6" ht="15" x14ac:dyDescent="0.25">
      <c r="A12250" s="250"/>
      <c r="B12250" s="250"/>
      <c r="C12250" s="250"/>
      <c r="D12250" s="250"/>
      <c r="E12250" s="250"/>
      <c r="F12250" s="250"/>
    </row>
    <row r="12251" spans="1:6" ht="15" x14ac:dyDescent="0.25">
      <c r="A12251" s="250"/>
      <c r="B12251" s="250"/>
      <c r="C12251" s="250"/>
      <c r="D12251" s="250"/>
      <c r="E12251" s="250"/>
      <c r="F12251" s="250"/>
    </row>
    <row r="12252" spans="1:6" ht="15" x14ac:dyDescent="0.25">
      <c r="A12252" s="250"/>
      <c r="B12252" s="250"/>
      <c r="C12252" s="250"/>
      <c r="D12252" s="250"/>
      <c r="E12252" s="250"/>
      <c r="F12252" s="250"/>
    </row>
    <row r="12253" spans="1:6" ht="15" x14ac:dyDescent="0.25">
      <c r="A12253" s="250"/>
      <c r="B12253" s="250"/>
      <c r="C12253" s="250"/>
      <c r="D12253" s="250"/>
      <c r="E12253" s="250"/>
      <c r="F12253" s="250"/>
    </row>
    <row r="12254" spans="1:6" ht="15" x14ac:dyDescent="0.25">
      <c r="A12254" s="250"/>
      <c r="B12254" s="250"/>
      <c r="C12254" s="250"/>
      <c r="D12254" s="250"/>
      <c r="E12254" s="250"/>
      <c r="F12254" s="250"/>
    </row>
    <row r="12255" spans="1:6" ht="15" x14ac:dyDescent="0.25">
      <c r="A12255" s="250"/>
      <c r="B12255" s="250"/>
      <c r="C12255" s="250"/>
      <c r="D12255" s="250"/>
      <c r="E12255" s="250"/>
      <c r="F12255" s="250"/>
    </row>
    <row r="12256" spans="1:6" ht="15" x14ac:dyDescent="0.25">
      <c r="A12256" s="250"/>
      <c r="B12256" s="250"/>
      <c r="C12256" s="250"/>
      <c r="D12256" s="250"/>
      <c r="E12256" s="250"/>
      <c r="F12256" s="250"/>
    </row>
    <row r="12257" spans="1:6" ht="15" x14ac:dyDescent="0.25">
      <c r="A12257" s="250"/>
      <c r="B12257" s="250"/>
      <c r="C12257" s="250"/>
      <c r="D12257" s="250"/>
      <c r="E12257" s="250"/>
      <c r="F12257" s="250"/>
    </row>
    <row r="12258" spans="1:6" ht="15" x14ac:dyDescent="0.25">
      <c r="A12258" s="250"/>
      <c r="B12258" s="250"/>
      <c r="C12258" s="250"/>
      <c r="D12258" s="250"/>
      <c r="E12258" s="250"/>
      <c r="F12258" s="250"/>
    </row>
    <row r="12259" spans="1:6" ht="15" x14ac:dyDescent="0.25">
      <c r="A12259" s="250"/>
      <c r="B12259" s="250"/>
      <c r="C12259" s="250"/>
      <c r="D12259" s="250"/>
      <c r="E12259" s="250"/>
      <c r="F12259" s="250"/>
    </row>
    <row r="12260" spans="1:6" ht="15" x14ac:dyDescent="0.25">
      <c r="A12260" s="250"/>
      <c r="B12260" s="250"/>
      <c r="C12260" s="250"/>
      <c r="D12260" s="250"/>
      <c r="E12260" s="250"/>
      <c r="F12260" s="250"/>
    </row>
    <row r="12261" spans="1:6" ht="15" x14ac:dyDescent="0.25">
      <c r="A12261" s="250"/>
      <c r="B12261" s="250"/>
      <c r="C12261" s="250"/>
      <c r="D12261" s="250"/>
      <c r="E12261" s="250"/>
      <c r="F12261" s="250"/>
    </row>
    <row r="12262" spans="1:6" ht="15" x14ac:dyDescent="0.25">
      <c r="A12262" s="250"/>
      <c r="B12262" s="250"/>
      <c r="C12262" s="250"/>
      <c r="D12262" s="250"/>
      <c r="E12262" s="250"/>
      <c r="F12262" s="250"/>
    </row>
    <row r="12263" spans="1:6" ht="15" x14ac:dyDescent="0.25">
      <c r="A12263" s="250"/>
      <c r="B12263" s="250"/>
      <c r="C12263" s="250"/>
      <c r="D12263" s="250"/>
      <c r="E12263" s="250"/>
      <c r="F12263" s="250"/>
    </row>
    <row r="12264" spans="1:6" ht="15" x14ac:dyDescent="0.25">
      <c r="A12264" s="250"/>
      <c r="B12264" s="250"/>
      <c r="C12264" s="250"/>
      <c r="D12264" s="250"/>
      <c r="E12264" s="250"/>
      <c r="F12264" s="250"/>
    </row>
    <row r="12265" spans="1:6" ht="15" x14ac:dyDescent="0.25">
      <c r="A12265" s="250"/>
      <c r="B12265" s="250"/>
      <c r="C12265" s="250"/>
      <c r="D12265" s="250"/>
      <c r="E12265" s="250"/>
      <c r="F12265" s="250"/>
    </row>
    <row r="12266" spans="1:6" ht="15" x14ac:dyDescent="0.25">
      <c r="A12266" s="250"/>
      <c r="B12266" s="250"/>
      <c r="C12266" s="250"/>
      <c r="D12266" s="250"/>
      <c r="E12266" s="250"/>
      <c r="F12266" s="250"/>
    </row>
    <row r="12267" spans="1:6" ht="15" x14ac:dyDescent="0.25">
      <c r="A12267" s="250"/>
      <c r="B12267" s="250"/>
      <c r="C12267" s="250"/>
      <c r="D12267" s="250"/>
      <c r="E12267" s="250"/>
      <c r="F12267" s="250"/>
    </row>
    <row r="12268" spans="1:6" ht="15" x14ac:dyDescent="0.25">
      <c r="A12268" s="250"/>
      <c r="B12268" s="250"/>
      <c r="C12268" s="250"/>
      <c r="D12268" s="250"/>
      <c r="E12268" s="250"/>
      <c r="F12268" s="250"/>
    </row>
    <row r="12269" spans="1:6" ht="15" x14ac:dyDescent="0.25">
      <c r="A12269" s="250"/>
      <c r="B12269" s="250"/>
      <c r="C12269" s="250"/>
      <c r="D12269" s="250"/>
      <c r="E12269" s="250"/>
      <c r="F12269" s="250"/>
    </row>
    <row r="12270" spans="1:6" ht="15" x14ac:dyDescent="0.25">
      <c r="A12270" s="250"/>
      <c r="B12270" s="250"/>
      <c r="C12270" s="250"/>
      <c r="D12270" s="250"/>
      <c r="E12270" s="250"/>
      <c r="F12270" s="250"/>
    </row>
    <row r="12271" spans="1:6" ht="15" x14ac:dyDescent="0.25">
      <c r="A12271" s="250"/>
      <c r="B12271" s="250"/>
      <c r="C12271" s="250"/>
      <c r="D12271" s="250"/>
      <c r="E12271" s="250"/>
      <c r="F12271" s="250"/>
    </row>
    <row r="12272" spans="1:6" ht="15" x14ac:dyDescent="0.25">
      <c r="A12272" s="250"/>
      <c r="B12272" s="250"/>
      <c r="C12272" s="250"/>
      <c r="D12272" s="250"/>
      <c r="E12272" s="250"/>
      <c r="F12272" s="250"/>
    </row>
    <row r="12273" spans="1:6" ht="15" x14ac:dyDescent="0.25">
      <c r="A12273" s="250"/>
      <c r="B12273" s="250"/>
      <c r="C12273" s="250"/>
      <c r="D12273" s="250"/>
      <c r="E12273" s="250"/>
      <c r="F12273" s="250"/>
    </row>
    <row r="12274" spans="1:6" ht="15" x14ac:dyDescent="0.25">
      <c r="A12274" s="250"/>
      <c r="B12274" s="250"/>
      <c r="C12274" s="250"/>
      <c r="D12274" s="250"/>
      <c r="E12274" s="250"/>
      <c r="F12274" s="250"/>
    </row>
    <row r="12275" spans="1:6" ht="15" x14ac:dyDescent="0.25">
      <c r="A12275" s="250"/>
      <c r="B12275" s="250"/>
      <c r="C12275" s="250"/>
      <c r="D12275" s="250"/>
      <c r="E12275" s="250"/>
      <c r="F12275" s="250"/>
    </row>
    <row r="12276" spans="1:6" ht="15" x14ac:dyDescent="0.25">
      <c r="A12276" s="250"/>
      <c r="B12276" s="250"/>
      <c r="C12276" s="250"/>
      <c r="D12276" s="250"/>
      <c r="E12276" s="250"/>
      <c r="F12276" s="250"/>
    </row>
    <row r="12277" spans="1:6" ht="15" x14ac:dyDescent="0.25">
      <c r="A12277" s="250"/>
      <c r="B12277" s="250"/>
      <c r="C12277" s="250"/>
      <c r="D12277" s="250"/>
      <c r="E12277" s="250"/>
      <c r="F12277" s="250"/>
    </row>
    <row r="12278" spans="1:6" ht="15" x14ac:dyDescent="0.25">
      <c r="A12278" s="250"/>
      <c r="B12278" s="250"/>
      <c r="C12278" s="250"/>
      <c r="D12278" s="250"/>
      <c r="E12278" s="250"/>
      <c r="F12278" s="250"/>
    </row>
    <row r="12279" spans="1:6" ht="15" x14ac:dyDescent="0.25">
      <c r="A12279" s="250"/>
      <c r="B12279" s="250"/>
      <c r="C12279" s="250"/>
      <c r="D12279" s="250"/>
      <c r="E12279" s="250"/>
      <c r="F12279" s="250"/>
    </row>
    <row r="12280" spans="1:6" ht="15" x14ac:dyDescent="0.25">
      <c r="A12280" s="250"/>
      <c r="B12280" s="250"/>
      <c r="C12280" s="250"/>
      <c r="D12280" s="250"/>
      <c r="E12280" s="250"/>
      <c r="F12280" s="250"/>
    </row>
    <row r="12281" spans="1:6" ht="15" x14ac:dyDescent="0.25">
      <c r="A12281" s="250"/>
      <c r="B12281" s="250"/>
      <c r="C12281" s="250"/>
      <c r="D12281" s="250"/>
      <c r="E12281" s="250"/>
      <c r="F12281" s="250"/>
    </row>
    <row r="12282" spans="1:6" ht="15" x14ac:dyDescent="0.25">
      <c r="A12282" s="250"/>
      <c r="B12282" s="250"/>
      <c r="C12282" s="250"/>
      <c r="D12282" s="250"/>
      <c r="E12282" s="250"/>
      <c r="F12282" s="250"/>
    </row>
    <row r="12283" spans="1:6" ht="15" x14ac:dyDescent="0.25">
      <c r="A12283" s="250"/>
      <c r="B12283" s="250"/>
      <c r="C12283" s="250"/>
      <c r="D12283" s="250"/>
      <c r="E12283" s="250"/>
      <c r="F12283" s="250"/>
    </row>
    <row r="12284" spans="1:6" ht="15" x14ac:dyDescent="0.25">
      <c r="A12284" s="250"/>
      <c r="B12284" s="250"/>
      <c r="C12284" s="250"/>
      <c r="D12284" s="250"/>
      <c r="E12284" s="250"/>
      <c r="F12284" s="250"/>
    </row>
    <row r="12285" spans="1:6" ht="15" x14ac:dyDescent="0.25">
      <c r="A12285" s="250"/>
      <c r="B12285" s="250"/>
      <c r="C12285" s="250"/>
      <c r="D12285" s="250"/>
      <c r="E12285" s="250"/>
      <c r="F12285" s="250"/>
    </row>
    <row r="12286" spans="1:6" ht="15" x14ac:dyDescent="0.25">
      <c r="A12286" s="250"/>
      <c r="B12286" s="250"/>
      <c r="C12286" s="250"/>
      <c r="D12286" s="250"/>
      <c r="E12286" s="250"/>
      <c r="F12286" s="250"/>
    </row>
    <row r="12287" spans="1:6" ht="15" x14ac:dyDescent="0.25">
      <c r="A12287" s="250"/>
      <c r="B12287" s="250"/>
      <c r="C12287" s="250"/>
      <c r="D12287" s="250"/>
      <c r="E12287" s="250"/>
      <c r="F12287" s="250"/>
    </row>
    <row r="12288" spans="1:6" ht="15" x14ac:dyDescent="0.25">
      <c r="A12288" s="250"/>
      <c r="B12288" s="250"/>
      <c r="C12288" s="250"/>
      <c r="D12288" s="250"/>
      <c r="E12288" s="250"/>
      <c r="F12288" s="250"/>
    </row>
    <row r="12289" spans="1:6" ht="15" x14ac:dyDescent="0.25">
      <c r="A12289" s="250"/>
      <c r="B12289" s="250"/>
      <c r="C12289" s="250"/>
      <c r="D12289" s="250"/>
      <c r="E12289" s="250"/>
      <c r="F12289" s="250"/>
    </row>
    <row r="12290" spans="1:6" ht="15" x14ac:dyDescent="0.25">
      <c r="A12290" s="250"/>
      <c r="B12290" s="250"/>
      <c r="C12290" s="250"/>
      <c r="D12290" s="250"/>
      <c r="E12290" s="250"/>
      <c r="F12290" s="250"/>
    </row>
    <row r="12291" spans="1:6" ht="15" x14ac:dyDescent="0.25">
      <c r="A12291" s="250"/>
      <c r="B12291" s="250"/>
      <c r="C12291" s="250"/>
      <c r="D12291" s="250"/>
      <c r="E12291" s="250"/>
      <c r="F12291" s="250"/>
    </row>
    <row r="12292" spans="1:6" ht="15" x14ac:dyDescent="0.25">
      <c r="A12292" s="250"/>
      <c r="B12292" s="250"/>
      <c r="C12292" s="250"/>
      <c r="D12292" s="250"/>
      <c r="E12292" s="250"/>
      <c r="F12292" s="250"/>
    </row>
    <row r="12293" spans="1:6" ht="15" x14ac:dyDescent="0.25">
      <c r="A12293" s="250"/>
      <c r="B12293" s="250"/>
      <c r="C12293" s="250"/>
      <c r="D12293" s="250"/>
      <c r="E12293" s="250"/>
      <c r="F12293" s="250"/>
    </row>
    <row r="12294" spans="1:6" ht="15" x14ac:dyDescent="0.25">
      <c r="A12294" s="250"/>
      <c r="B12294" s="250"/>
      <c r="C12294" s="250"/>
      <c r="D12294" s="250"/>
      <c r="E12294" s="250"/>
      <c r="F12294" s="250"/>
    </row>
    <row r="12295" spans="1:6" ht="15" x14ac:dyDescent="0.25">
      <c r="A12295" s="250"/>
      <c r="B12295" s="250"/>
      <c r="C12295" s="250"/>
      <c r="D12295" s="250"/>
      <c r="E12295" s="250"/>
      <c r="F12295" s="250"/>
    </row>
    <row r="12296" spans="1:6" ht="15" x14ac:dyDescent="0.25">
      <c r="A12296" s="250"/>
      <c r="B12296" s="250"/>
      <c r="C12296" s="250"/>
      <c r="D12296" s="250"/>
      <c r="E12296" s="250"/>
      <c r="F12296" s="250"/>
    </row>
    <row r="12297" spans="1:6" ht="15" x14ac:dyDescent="0.25">
      <c r="A12297" s="250"/>
      <c r="B12297" s="250"/>
      <c r="C12297" s="250"/>
      <c r="D12297" s="250"/>
      <c r="E12297" s="250"/>
      <c r="F12297" s="250"/>
    </row>
    <row r="12298" spans="1:6" ht="15" x14ac:dyDescent="0.25">
      <c r="A12298" s="250"/>
      <c r="B12298" s="250"/>
      <c r="C12298" s="250"/>
      <c r="D12298" s="250"/>
      <c r="E12298" s="250"/>
      <c r="F12298" s="250"/>
    </row>
    <row r="12299" spans="1:6" ht="15" x14ac:dyDescent="0.25">
      <c r="A12299" s="250"/>
      <c r="B12299" s="250"/>
      <c r="C12299" s="250"/>
      <c r="D12299" s="250"/>
      <c r="E12299" s="250"/>
      <c r="F12299" s="250"/>
    </row>
    <row r="12300" spans="1:6" ht="15" x14ac:dyDescent="0.25">
      <c r="A12300" s="250"/>
      <c r="B12300" s="250"/>
      <c r="C12300" s="250"/>
      <c r="D12300" s="250"/>
      <c r="E12300" s="250"/>
      <c r="F12300" s="250"/>
    </row>
    <row r="12301" spans="1:6" ht="15" x14ac:dyDescent="0.25">
      <c r="A12301" s="250"/>
      <c r="B12301" s="250"/>
      <c r="C12301" s="250"/>
      <c r="D12301" s="250"/>
      <c r="E12301" s="250"/>
      <c r="F12301" s="250"/>
    </row>
    <row r="12302" spans="1:6" ht="15" x14ac:dyDescent="0.25">
      <c r="A12302" s="250"/>
      <c r="B12302" s="250"/>
      <c r="C12302" s="250"/>
      <c r="D12302" s="250"/>
      <c r="E12302" s="250"/>
      <c r="F12302" s="250"/>
    </row>
    <row r="12303" spans="1:6" ht="15" x14ac:dyDescent="0.25">
      <c r="A12303" s="250"/>
      <c r="B12303" s="250"/>
      <c r="C12303" s="250"/>
      <c r="D12303" s="250"/>
      <c r="E12303" s="250"/>
      <c r="F12303" s="250"/>
    </row>
    <row r="12304" spans="1:6" ht="15" x14ac:dyDescent="0.25">
      <c r="A12304" s="250"/>
      <c r="B12304" s="250"/>
      <c r="C12304" s="250"/>
      <c r="D12304" s="250"/>
      <c r="E12304" s="250"/>
      <c r="F12304" s="250"/>
    </row>
    <row r="12305" spans="1:6" ht="15" x14ac:dyDescent="0.25">
      <c r="A12305" s="250"/>
      <c r="B12305" s="250"/>
      <c r="C12305" s="250"/>
      <c r="D12305" s="250"/>
      <c r="E12305" s="250"/>
      <c r="F12305" s="250"/>
    </row>
    <row r="12306" spans="1:6" ht="15" x14ac:dyDescent="0.25">
      <c r="A12306" s="250"/>
      <c r="B12306" s="250"/>
      <c r="C12306" s="250"/>
      <c r="D12306" s="250"/>
      <c r="E12306" s="250"/>
      <c r="F12306" s="250"/>
    </row>
    <row r="12307" spans="1:6" ht="15" x14ac:dyDescent="0.25">
      <c r="A12307" s="250"/>
      <c r="B12307" s="250"/>
      <c r="C12307" s="250"/>
      <c r="D12307" s="250"/>
      <c r="E12307" s="250"/>
      <c r="F12307" s="250"/>
    </row>
    <row r="12308" spans="1:6" ht="15" x14ac:dyDescent="0.25">
      <c r="A12308" s="250"/>
      <c r="B12308" s="250"/>
      <c r="C12308" s="250"/>
      <c r="D12308" s="250"/>
      <c r="E12308" s="250"/>
      <c r="F12308" s="250"/>
    </row>
    <row r="12309" spans="1:6" ht="15" x14ac:dyDescent="0.25">
      <c r="A12309" s="250"/>
      <c r="B12309" s="250"/>
      <c r="C12309" s="250"/>
      <c r="D12309" s="250"/>
      <c r="E12309" s="250"/>
      <c r="F12309" s="250"/>
    </row>
    <row r="12310" spans="1:6" ht="15" x14ac:dyDescent="0.25">
      <c r="A12310" s="250"/>
      <c r="B12310" s="250"/>
      <c r="C12310" s="250"/>
      <c r="D12310" s="250"/>
      <c r="E12310" s="250"/>
      <c r="F12310" s="250"/>
    </row>
    <row r="12311" spans="1:6" ht="15" x14ac:dyDescent="0.25">
      <c r="A12311" s="250"/>
      <c r="B12311" s="250"/>
      <c r="C12311" s="250"/>
      <c r="D12311" s="250"/>
      <c r="E12311" s="250"/>
      <c r="F12311" s="250"/>
    </row>
    <row r="12312" spans="1:6" ht="15" x14ac:dyDescent="0.25">
      <c r="A12312" s="250"/>
      <c r="B12312" s="250"/>
      <c r="C12312" s="250"/>
      <c r="D12312" s="250"/>
      <c r="E12312" s="250"/>
      <c r="F12312" s="250"/>
    </row>
    <row r="12313" spans="1:6" ht="15" x14ac:dyDescent="0.25">
      <c r="A12313" s="250"/>
      <c r="B12313" s="250"/>
      <c r="C12313" s="250"/>
      <c r="D12313" s="250"/>
      <c r="E12313" s="250"/>
      <c r="F12313" s="250"/>
    </row>
    <row r="12314" spans="1:6" ht="15" x14ac:dyDescent="0.25">
      <c r="A12314" s="250"/>
      <c r="B12314" s="250"/>
      <c r="C12314" s="250"/>
      <c r="D12314" s="250"/>
      <c r="E12314" s="250"/>
      <c r="F12314" s="250"/>
    </row>
    <row r="12315" spans="1:6" ht="15" x14ac:dyDescent="0.25">
      <c r="A12315" s="250"/>
      <c r="B12315" s="250"/>
      <c r="C12315" s="250"/>
      <c r="D12315" s="250"/>
      <c r="E12315" s="250"/>
      <c r="F12315" s="250"/>
    </row>
    <row r="12316" spans="1:6" ht="15" x14ac:dyDescent="0.25">
      <c r="A12316" s="250"/>
      <c r="B12316" s="250"/>
      <c r="C12316" s="250"/>
      <c r="D12316" s="250"/>
      <c r="E12316" s="250"/>
      <c r="F12316" s="250"/>
    </row>
    <row r="12317" spans="1:6" ht="15" x14ac:dyDescent="0.25">
      <c r="A12317" s="250"/>
      <c r="B12317" s="250"/>
      <c r="C12317" s="250"/>
      <c r="D12317" s="250"/>
      <c r="E12317" s="250"/>
      <c r="F12317" s="250"/>
    </row>
    <row r="12318" spans="1:6" ht="15" x14ac:dyDescent="0.25">
      <c r="A12318" s="250"/>
      <c r="B12318" s="250"/>
      <c r="C12318" s="250"/>
      <c r="D12318" s="250"/>
      <c r="E12318" s="250"/>
      <c r="F12318" s="250"/>
    </row>
    <row r="12319" spans="1:6" ht="15" x14ac:dyDescent="0.25">
      <c r="A12319" s="250"/>
      <c r="B12319" s="250"/>
      <c r="C12319" s="250"/>
      <c r="D12319" s="250"/>
      <c r="E12319" s="250"/>
      <c r="F12319" s="250"/>
    </row>
    <row r="12320" spans="1:6" ht="15" x14ac:dyDescent="0.25">
      <c r="A12320" s="250"/>
      <c r="B12320" s="250"/>
      <c r="C12320" s="250"/>
      <c r="D12320" s="250"/>
      <c r="E12320" s="250"/>
      <c r="F12320" s="250"/>
    </row>
    <row r="12321" spans="1:6" ht="15" x14ac:dyDescent="0.25">
      <c r="A12321" s="250"/>
      <c r="B12321" s="250"/>
      <c r="C12321" s="250"/>
      <c r="D12321" s="250"/>
      <c r="E12321" s="250"/>
      <c r="F12321" s="250"/>
    </row>
    <row r="12322" spans="1:6" ht="15" x14ac:dyDescent="0.25">
      <c r="A12322" s="250"/>
      <c r="B12322" s="250"/>
      <c r="C12322" s="250"/>
      <c r="D12322" s="250"/>
      <c r="E12322" s="250"/>
      <c r="F12322" s="250"/>
    </row>
    <row r="12323" spans="1:6" ht="15" x14ac:dyDescent="0.25">
      <c r="A12323" s="250"/>
      <c r="B12323" s="250"/>
      <c r="C12323" s="250"/>
      <c r="D12323" s="250"/>
      <c r="E12323" s="250"/>
      <c r="F12323" s="250"/>
    </row>
    <row r="12324" spans="1:6" ht="15" x14ac:dyDescent="0.25">
      <c r="A12324" s="250"/>
      <c r="B12324" s="250"/>
      <c r="C12324" s="250"/>
      <c r="D12324" s="250"/>
      <c r="E12324" s="250"/>
      <c r="F12324" s="250"/>
    </row>
    <row r="12325" spans="1:6" ht="15" x14ac:dyDescent="0.25">
      <c r="A12325" s="250"/>
      <c r="B12325" s="250"/>
      <c r="C12325" s="250"/>
      <c r="D12325" s="250"/>
      <c r="E12325" s="250"/>
      <c r="F12325" s="250"/>
    </row>
    <row r="12326" spans="1:6" ht="15" x14ac:dyDescent="0.25">
      <c r="A12326" s="250"/>
      <c r="B12326" s="250"/>
      <c r="C12326" s="250"/>
      <c r="D12326" s="250"/>
      <c r="E12326" s="250"/>
      <c r="F12326" s="250"/>
    </row>
    <row r="12327" spans="1:6" ht="15" x14ac:dyDescent="0.25">
      <c r="A12327" s="250"/>
      <c r="B12327" s="250"/>
      <c r="C12327" s="250"/>
      <c r="D12327" s="250"/>
      <c r="E12327" s="250"/>
      <c r="F12327" s="250"/>
    </row>
    <row r="12328" spans="1:6" ht="15" x14ac:dyDescent="0.25">
      <c r="A12328" s="250"/>
      <c r="B12328" s="250"/>
      <c r="C12328" s="250"/>
      <c r="D12328" s="250"/>
      <c r="E12328" s="250"/>
      <c r="F12328" s="250"/>
    </row>
    <row r="12329" spans="1:6" ht="15" x14ac:dyDescent="0.25">
      <c r="A12329" s="250"/>
      <c r="B12329" s="250"/>
      <c r="C12329" s="250"/>
      <c r="D12329" s="250"/>
      <c r="E12329" s="250"/>
      <c r="F12329" s="250"/>
    </row>
    <row r="12330" spans="1:6" ht="15" x14ac:dyDescent="0.25">
      <c r="A12330" s="250"/>
      <c r="B12330" s="250"/>
      <c r="C12330" s="250"/>
      <c r="D12330" s="250"/>
      <c r="E12330" s="250"/>
      <c r="F12330" s="250"/>
    </row>
    <row r="12331" spans="1:6" ht="15" x14ac:dyDescent="0.25">
      <c r="A12331" s="250"/>
      <c r="B12331" s="250"/>
      <c r="C12331" s="250"/>
      <c r="D12331" s="250"/>
      <c r="E12331" s="250"/>
      <c r="F12331" s="250"/>
    </row>
    <row r="12332" spans="1:6" ht="15" x14ac:dyDescent="0.25">
      <c r="A12332" s="250"/>
      <c r="B12332" s="250"/>
      <c r="C12332" s="250"/>
      <c r="D12332" s="250"/>
      <c r="E12332" s="250"/>
      <c r="F12332" s="250"/>
    </row>
    <row r="12333" spans="1:6" ht="15" x14ac:dyDescent="0.25">
      <c r="A12333" s="250"/>
      <c r="B12333" s="250"/>
      <c r="C12333" s="250"/>
      <c r="D12333" s="250"/>
      <c r="E12333" s="250"/>
      <c r="F12333" s="250"/>
    </row>
    <row r="12334" spans="1:6" ht="15" x14ac:dyDescent="0.25">
      <c r="A12334" s="250"/>
      <c r="B12334" s="250"/>
      <c r="C12334" s="250"/>
      <c r="D12334" s="250"/>
      <c r="E12334" s="250"/>
      <c r="F12334" s="250"/>
    </row>
    <row r="12335" spans="1:6" ht="15" x14ac:dyDescent="0.25">
      <c r="A12335" s="250"/>
      <c r="B12335" s="250"/>
      <c r="C12335" s="250"/>
      <c r="D12335" s="250"/>
      <c r="E12335" s="250"/>
      <c r="F12335" s="250"/>
    </row>
    <row r="12336" spans="1:6" ht="15" x14ac:dyDescent="0.25">
      <c r="A12336" s="250"/>
      <c r="B12336" s="250"/>
      <c r="C12336" s="250"/>
      <c r="D12336" s="250"/>
      <c r="E12336" s="250"/>
      <c r="F12336" s="250"/>
    </row>
    <row r="12337" spans="1:6" ht="15" x14ac:dyDescent="0.25">
      <c r="A12337" s="250"/>
      <c r="B12337" s="250"/>
      <c r="C12337" s="250"/>
      <c r="D12337" s="250"/>
      <c r="E12337" s="250"/>
      <c r="F12337" s="250"/>
    </row>
    <row r="12338" spans="1:6" ht="15" x14ac:dyDescent="0.25">
      <c r="A12338" s="250"/>
      <c r="B12338" s="250"/>
      <c r="C12338" s="250"/>
      <c r="D12338" s="250"/>
      <c r="E12338" s="250"/>
      <c r="F12338" s="250"/>
    </row>
    <row r="12339" spans="1:6" ht="15" x14ac:dyDescent="0.25">
      <c r="A12339" s="250"/>
      <c r="B12339" s="250"/>
      <c r="C12339" s="250"/>
      <c r="D12339" s="250"/>
      <c r="E12339" s="250"/>
      <c r="F12339" s="250"/>
    </row>
    <row r="12340" spans="1:6" ht="15" x14ac:dyDescent="0.25">
      <c r="A12340" s="250"/>
      <c r="B12340" s="250"/>
      <c r="C12340" s="250"/>
      <c r="D12340" s="250"/>
      <c r="E12340" s="250"/>
      <c r="F12340" s="250"/>
    </row>
    <row r="12341" spans="1:6" ht="15" x14ac:dyDescent="0.25">
      <c r="A12341" s="250"/>
      <c r="B12341" s="250"/>
      <c r="C12341" s="250"/>
      <c r="D12341" s="250"/>
      <c r="E12341" s="250"/>
      <c r="F12341" s="250"/>
    </row>
    <row r="12342" spans="1:6" ht="15" x14ac:dyDescent="0.25">
      <c r="A12342" s="250"/>
      <c r="B12342" s="250"/>
      <c r="C12342" s="250"/>
      <c r="D12342" s="250"/>
      <c r="E12342" s="250"/>
      <c r="F12342" s="250"/>
    </row>
    <row r="12343" spans="1:6" ht="15" x14ac:dyDescent="0.25">
      <c r="A12343" s="250"/>
      <c r="B12343" s="250"/>
      <c r="C12343" s="250"/>
      <c r="D12343" s="250"/>
      <c r="E12343" s="250"/>
      <c r="F12343" s="250"/>
    </row>
    <row r="12344" spans="1:6" ht="15" x14ac:dyDescent="0.25">
      <c r="A12344" s="250"/>
      <c r="B12344" s="250"/>
      <c r="C12344" s="250"/>
      <c r="D12344" s="250"/>
      <c r="E12344" s="250"/>
      <c r="F12344" s="250"/>
    </row>
    <row r="12345" spans="1:6" ht="15" x14ac:dyDescent="0.25">
      <c r="A12345" s="250"/>
      <c r="B12345" s="250"/>
      <c r="C12345" s="250"/>
      <c r="D12345" s="250"/>
      <c r="E12345" s="250"/>
      <c r="F12345" s="250"/>
    </row>
    <row r="12346" spans="1:6" ht="15" x14ac:dyDescent="0.25">
      <c r="A12346" s="250"/>
      <c r="B12346" s="250"/>
      <c r="C12346" s="250"/>
      <c r="D12346" s="250"/>
      <c r="E12346" s="250"/>
      <c r="F12346" s="250"/>
    </row>
    <row r="12347" spans="1:6" ht="15" x14ac:dyDescent="0.25">
      <c r="A12347" s="250"/>
      <c r="B12347" s="250"/>
      <c r="C12347" s="250"/>
      <c r="D12347" s="250"/>
      <c r="E12347" s="250"/>
      <c r="F12347" s="250"/>
    </row>
    <row r="12348" spans="1:6" ht="15" x14ac:dyDescent="0.25">
      <c r="A12348" s="250"/>
      <c r="B12348" s="250"/>
      <c r="C12348" s="250"/>
      <c r="D12348" s="250"/>
      <c r="E12348" s="250"/>
      <c r="F12348" s="250"/>
    </row>
    <row r="12349" spans="1:6" ht="15" x14ac:dyDescent="0.25">
      <c r="A12349" s="250"/>
      <c r="B12349" s="250"/>
      <c r="C12349" s="250"/>
      <c r="D12349" s="250"/>
      <c r="E12349" s="250"/>
      <c r="F12349" s="250"/>
    </row>
    <row r="12350" spans="1:6" ht="15" x14ac:dyDescent="0.25">
      <c r="A12350" s="250"/>
      <c r="B12350" s="250"/>
      <c r="C12350" s="250"/>
      <c r="D12350" s="250"/>
      <c r="E12350" s="250"/>
      <c r="F12350" s="250"/>
    </row>
    <row r="12351" spans="1:6" ht="15" x14ac:dyDescent="0.25">
      <c r="A12351" s="250"/>
      <c r="B12351" s="250"/>
      <c r="C12351" s="250"/>
      <c r="D12351" s="250"/>
      <c r="E12351" s="250"/>
      <c r="F12351" s="250"/>
    </row>
    <row r="12352" spans="1:6" ht="15" x14ac:dyDescent="0.25">
      <c r="A12352" s="250"/>
      <c r="B12352" s="250"/>
      <c r="C12352" s="250"/>
      <c r="D12352" s="250"/>
      <c r="E12352" s="250"/>
      <c r="F12352" s="250"/>
    </row>
    <row r="12353" spans="1:6" ht="15" x14ac:dyDescent="0.25">
      <c r="A12353" s="250"/>
      <c r="B12353" s="250"/>
      <c r="C12353" s="250"/>
      <c r="D12353" s="250"/>
      <c r="E12353" s="250"/>
      <c r="F12353" s="250"/>
    </row>
    <row r="12354" spans="1:6" ht="15" x14ac:dyDescent="0.25">
      <c r="A12354" s="250"/>
      <c r="B12354" s="250"/>
      <c r="C12354" s="250"/>
      <c r="D12354" s="250"/>
      <c r="E12354" s="250"/>
      <c r="F12354" s="250"/>
    </row>
    <row r="12355" spans="1:6" ht="15" x14ac:dyDescent="0.25">
      <c r="A12355" s="250"/>
      <c r="B12355" s="250"/>
      <c r="C12355" s="250"/>
      <c r="D12355" s="250"/>
      <c r="E12355" s="250"/>
      <c r="F12355" s="250"/>
    </row>
    <row r="12356" spans="1:6" ht="15" x14ac:dyDescent="0.25">
      <c r="A12356" s="250"/>
      <c r="B12356" s="250"/>
      <c r="C12356" s="250"/>
      <c r="D12356" s="250"/>
      <c r="E12356" s="250"/>
      <c r="F12356" s="250"/>
    </row>
    <row r="12357" spans="1:6" ht="15" x14ac:dyDescent="0.25">
      <c r="A12357" s="250"/>
      <c r="B12357" s="250"/>
      <c r="C12357" s="250"/>
      <c r="D12357" s="250"/>
      <c r="E12357" s="250"/>
      <c r="F12357" s="250"/>
    </row>
    <row r="12358" spans="1:6" ht="15" x14ac:dyDescent="0.25">
      <c r="A12358" s="250"/>
      <c r="B12358" s="250"/>
      <c r="C12358" s="250"/>
      <c r="D12358" s="250"/>
      <c r="E12358" s="250"/>
      <c r="F12358" s="250"/>
    </row>
    <row r="12359" spans="1:6" ht="15" x14ac:dyDescent="0.25">
      <c r="A12359" s="250"/>
      <c r="B12359" s="250"/>
      <c r="C12359" s="250"/>
      <c r="D12359" s="250"/>
      <c r="E12359" s="250"/>
      <c r="F12359" s="250"/>
    </row>
    <row r="12360" spans="1:6" ht="15" x14ac:dyDescent="0.25">
      <c r="A12360" s="250"/>
      <c r="B12360" s="250"/>
      <c r="C12360" s="250"/>
      <c r="D12360" s="250"/>
      <c r="E12360" s="250"/>
      <c r="F12360" s="250"/>
    </row>
    <row r="12361" spans="1:6" ht="15" x14ac:dyDescent="0.25">
      <c r="A12361" s="250"/>
      <c r="B12361" s="250"/>
      <c r="C12361" s="250"/>
      <c r="D12361" s="250"/>
      <c r="E12361" s="250"/>
      <c r="F12361" s="250"/>
    </row>
    <row r="12362" spans="1:6" ht="15" x14ac:dyDescent="0.25">
      <c r="A12362" s="250"/>
      <c r="B12362" s="250"/>
      <c r="C12362" s="250"/>
      <c r="D12362" s="250"/>
      <c r="E12362" s="250"/>
      <c r="F12362" s="250"/>
    </row>
    <row r="12363" spans="1:6" ht="15" x14ac:dyDescent="0.25">
      <c r="A12363" s="250"/>
      <c r="B12363" s="250"/>
      <c r="C12363" s="250"/>
      <c r="D12363" s="250"/>
      <c r="E12363" s="250"/>
      <c r="F12363" s="250"/>
    </row>
    <row r="12364" spans="1:6" ht="15" x14ac:dyDescent="0.25">
      <c r="A12364" s="250"/>
      <c r="B12364" s="250"/>
      <c r="C12364" s="250"/>
      <c r="D12364" s="250"/>
      <c r="E12364" s="250"/>
      <c r="F12364" s="250"/>
    </row>
    <row r="12365" spans="1:6" ht="15" x14ac:dyDescent="0.25">
      <c r="A12365" s="250"/>
      <c r="B12365" s="250"/>
      <c r="C12365" s="250"/>
      <c r="D12365" s="250"/>
      <c r="E12365" s="250"/>
      <c r="F12365" s="250"/>
    </row>
    <row r="12366" spans="1:6" ht="15" x14ac:dyDescent="0.25">
      <c r="A12366" s="250"/>
      <c r="B12366" s="250"/>
      <c r="C12366" s="250"/>
      <c r="D12366" s="250"/>
      <c r="E12366" s="250"/>
      <c r="F12366" s="250"/>
    </row>
    <row r="12367" spans="1:6" ht="15" x14ac:dyDescent="0.25">
      <c r="A12367" s="250"/>
      <c r="B12367" s="250"/>
      <c r="C12367" s="250"/>
      <c r="D12367" s="250"/>
      <c r="E12367" s="250"/>
      <c r="F12367" s="250"/>
    </row>
    <row r="12368" spans="1:6" ht="15" x14ac:dyDescent="0.25">
      <c r="A12368" s="250"/>
      <c r="B12368" s="250"/>
      <c r="C12368" s="250"/>
      <c r="D12368" s="250"/>
      <c r="E12368" s="250"/>
      <c r="F12368" s="250"/>
    </row>
    <row r="12369" spans="1:6" ht="15" x14ac:dyDescent="0.25">
      <c r="A12369" s="250"/>
      <c r="B12369" s="250"/>
      <c r="C12369" s="250"/>
      <c r="D12369" s="250"/>
      <c r="E12369" s="250"/>
      <c r="F12369" s="250"/>
    </row>
    <row r="12370" spans="1:6" ht="15" x14ac:dyDescent="0.25">
      <c r="A12370" s="250"/>
      <c r="B12370" s="250"/>
      <c r="C12370" s="250"/>
      <c r="D12370" s="250"/>
      <c r="E12370" s="250"/>
      <c r="F12370" s="250"/>
    </row>
    <row r="12371" spans="1:6" ht="15" x14ac:dyDescent="0.25">
      <c r="A12371" s="250"/>
      <c r="B12371" s="250"/>
      <c r="C12371" s="250"/>
      <c r="D12371" s="250"/>
      <c r="E12371" s="250"/>
      <c r="F12371" s="250"/>
    </row>
    <row r="12372" spans="1:6" ht="15" x14ac:dyDescent="0.25">
      <c r="A12372" s="250"/>
      <c r="B12372" s="250"/>
      <c r="C12372" s="250"/>
      <c r="D12372" s="250"/>
      <c r="E12372" s="250"/>
      <c r="F12372" s="250"/>
    </row>
    <row r="12373" spans="1:6" ht="15" x14ac:dyDescent="0.25">
      <c r="A12373" s="250"/>
      <c r="B12373" s="250"/>
      <c r="C12373" s="250"/>
      <c r="D12373" s="250"/>
      <c r="E12373" s="250"/>
      <c r="F12373" s="250"/>
    </row>
    <row r="12374" spans="1:6" ht="15" x14ac:dyDescent="0.25">
      <c r="A12374" s="250"/>
      <c r="B12374" s="250"/>
      <c r="C12374" s="250"/>
      <c r="D12374" s="250"/>
      <c r="E12374" s="250"/>
      <c r="F12374" s="250"/>
    </row>
    <row r="12375" spans="1:6" ht="15" x14ac:dyDescent="0.25">
      <c r="A12375" s="250"/>
      <c r="B12375" s="250"/>
      <c r="C12375" s="250"/>
      <c r="D12375" s="250"/>
      <c r="E12375" s="250"/>
      <c r="F12375" s="250"/>
    </row>
    <row r="12376" spans="1:6" ht="15" x14ac:dyDescent="0.25">
      <c r="A12376" s="250"/>
      <c r="B12376" s="250"/>
      <c r="C12376" s="250"/>
      <c r="D12376" s="250"/>
      <c r="E12376" s="250"/>
      <c r="F12376" s="250"/>
    </row>
    <row r="12377" spans="1:6" ht="15" x14ac:dyDescent="0.25">
      <c r="A12377" s="250"/>
      <c r="B12377" s="250"/>
      <c r="C12377" s="250"/>
      <c r="D12377" s="250"/>
      <c r="E12377" s="250"/>
      <c r="F12377" s="250"/>
    </row>
    <row r="12378" spans="1:6" ht="15" x14ac:dyDescent="0.25">
      <c r="A12378" s="250"/>
      <c r="B12378" s="250"/>
      <c r="C12378" s="250"/>
      <c r="D12378" s="250"/>
      <c r="E12378" s="250"/>
      <c r="F12378" s="250"/>
    </row>
    <row r="12379" spans="1:6" ht="15" x14ac:dyDescent="0.25">
      <c r="A12379" s="250"/>
      <c r="B12379" s="250"/>
      <c r="C12379" s="250"/>
      <c r="D12379" s="250"/>
      <c r="E12379" s="250"/>
      <c r="F12379" s="250"/>
    </row>
    <row r="12380" spans="1:6" ht="15" x14ac:dyDescent="0.25">
      <c r="A12380" s="250"/>
      <c r="B12380" s="250"/>
      <c r="C12380" s="250"/>
      <c r="D12380" s="250"/>
      <c r="E12380" s="250"/>
      <c r="F12380" s="250"/>
    </row>
    <row r="12381" spans="1:6" ht="15" x14ac:dyDescent="0.25">
      <c r="A12381" s="250"/>
      <c r="B12381" s="250"/>
      <c r="C12381" s="250"/>
      <c r="D12381" s="250"/>
      <c r="E12381" s="250"/>
      <c r="F12381" s="250"/>
    </row>
    <row r="12382" spans="1:6" ht="15" x14ac:dyDescent="0.25">
      <c r="A12382" s="250"/>
      <c r="B12382" s="250"/>
      <c r="C12382" s="250"/>
      <c r="D12382" s="250"/>
      <c r="E12382" s="250"/>
      <c r="F12382" s="250"/>
    </row>
    <row r="12383" spans="1:6" ht="15" x14ac:dyDescent="0.25">
      <c r="A12383" s="250"/>
      <c r="B12383" s="250"/>
      <c r="C12383" s="250"/>
      <c r="D12383" s="250"/>
      <c r="E12383" s="250"/>
      <c r="F12383" s="250"/>
    </row>
    <row r="12384" spans="1:6" ht="15" x14ac:dyDescent="0.25">
      <c r="A12384" s="250"/>
      <c r="B12384" s="250"/>
      <c r="C12384" s="250"/>
      <c r="D12384" s="250"/>
      <c r="E12384" s="250"/>
      <c r="F12384" s="250"/>
    </row>
    <row r="12385" spans="1:6" ht="15" x14ac:dyDescent="0.25">
      <c r="A12385" s="250"/>
      <c r="B12385" s="250"/>
      <c r="C12385" s="250"/>
      <c r="D12385" s="250"/>
      <c r="E12385" s="250"/>
      <c r="F12385" s="250"/>
    </row>
    <row r="12386" spans="1:6" ht="15" x14ac:dyDescent="0.25">
      <c r="A12386" s="250"/>
      <c r="B12386" s="250"/>
      <c r="C12386" s="250"/>
      <c r="D12386" s="250"/>
      <c r="E12386" s="250"/>
      <c r="F12386" s="250"/>
    </row>
    <row r="12387" spans="1:6" ht="15" x14ac:dyDescent="0.25">
      <c r="A12387" s="250"/>
      <c r="B12387" s="250"/>
      <c r="C12387" s="250"/>
      <c r="D12387" s="250"/>
      <c r="E12387" s="250"/>
      <c r="F12387" s="250"/>
    </row>
    <row r="12388" spans="1:6" ht="15" x14ac:dyDescent="0.25">
      <c r="A12388" s="250"/>
      <c r="B12388" s="250"/>
      <c r="C12388" s="250"/>
      <c r="D12388" s="250"/>
      <c r="E12388" s="250"/>
      <c r="F12388" s="250"/>
    </row>
    <row r="12389" spans="1:6" ht="15" x14ac:dyDescent="0.25">
      <c r="A12389" s="250"/>
      <c r="B12389" s="250"/>
      <c r="C12389" s="250"/>
      <c r="D12389" s="250"/>
      <c r="E12389" s="250"/>
      <c r="F12389" s="250"/>
    </row>
    <row r="12390" spans="1:6" ht="15" x14ac:dyDescent="0.25">
      <c r="A12390" s="250"/>
      <c r="B12390" s="250"/>
      <c r="C12390" s="250"/>
      <c r="D12390" s="250"/>
      <c r="E12390" s="250"/>
      <c r="F12390" s="250"/>
    </row>
    <row r="12391" spans="1:6" ht="15" x14ac:dyDescent="0.25">
      <c r="A12391" s="250"/>
      <c r="B12391" s="250"/>
      <c r="C12391" s="250"/>
      <c r="D12391" s="250"/>
      <c r="E12391" s="250"/>
      <c r="F12391" s="250"/>
    </row>
    <row r="12392" spans="1:6" ht="15" x14ac:dyDescent="0.25">
      <c r="A12392" s="250"/>
      <c r="B12392" s="250"/>
      <c r="C12392" s="250"/>
      <c r="D12392" s="250"/>
      <c r="E12392" s="250"/>
      <c r="F12392" s="250"/>
    </row>
    <row r="12393" spans="1:6" ht="15" x14ac:dyDescent="0.25">
      <c r="A12393" s="250"/>
      <c r="B12393" s="250"/>
      <c r="C12393" s="250"/>
      <c r="D12393" s="250"/>
      <c r="E12393" s="250"/>
      <c r="F12393" s="250"/>
    </row>
    <row r="12394" spans="1:6" ht="15" x14ac:dyDescent="0.25">
      <c r="A12394" s="250"/>
      <c r="B12394" s="250"/>
      <c r="C12394" s="250"/>
      <c r="D12394" s="250"/>
      <c r="E12394" s="250"/>
      <c r="F12394" s="250"/>
    </row>
    <row r="12395" spans="1:6" ht="15" x14ac:dyDescent="0.25">
      <c r="A12395" s="250"/>
      <c r="B12395" s="250"/>
      <c r="C12395" s="250"/>
      <c r="D12395" s="250"/>
      <c r="E12395" s="250"/>
      <c r="F12395" s="250"/>
    </row>
    <row r="12396" spans="1:6" ht="15" x14ac:dyDescent="0.25">
      <c r="A12396" s="250"/>
      <c r="B12396" s="250"/>
      <c r="C12396" s="250"/>
      <c r="D12396" s="250"/>
      <c r="E12396" s="250"/>
      <c r="F12396" s="250"/>
    </row>
    <row r="12397" spans="1:6" ht="15" x14ac:dyDescent="0.25">
      <c r="A12397" s="250"/>
      <c r="B12397" s="250"/>
      <c r="C12397" s="250"/>
      <c r="D12397" s="250"/>
      <c r="E12397" s="250"/>
      <c r="F12397" s="250"/>
    </row>
    <row r="12398" spans="1:6" ht="15" x14ac:dyDescent="0.25">
      <c r="A12398" s="250"/>
      <c r="B12398" s="250"/>
      <c r="C12398" s="250"/>
      <c r="D12398" s="250"/>
      <c r="E12398" s="250"/>
      <c r="F12398" s="250"/>
    </row>
    <row r="12399" spans="1:6" ht="15" x14ac:dyDescent="0.25">
      <c r="A12399" s="250"/>
      <c r="B12399" s="250"/>
      <c r="C12399" s="250"/>
      <c r="D12399" s="250"/>
      <c r="E12399" s="250"/>
      <c r="F12399" s="250"/>
    </row>
    <row r="12400" spans="1:6" ht="15" x14ac:dyDescent="0.25">
      <c r="A12400" s="250"/>
      <c r="B12400" s="250"/>
      <c r="C12400" s="250"/>
      <c r="D12400" s="250"/>
      <c r="E12400" s="250"/>
      <c r="F12400" s="250"/>
    </row>
    <row r="12401" spans="1:6" ht="15" x14ac:dyDescent="0.25">
      <c r="A12401" s="250"/>
      <c r="B12401" s="250"/>
      <c r="C12401" s="250"/>
      <c r="D12401" s="250"/>
      <c r="E12401" s="250"/>
      <c r="F12401" s="250"/>
    </row>
    <row r="12402" spans="1:6" ht="15" x14ac:dyDescent="0.25">
      <c r="A12402" s="250"/>
      <c r="B12402" s="250"/>
      <c r="C12402" s="250"/>
      <c r="D12402" s="250"/>
      <c r="E12402" s="250"/>
      <c r="F12402" s="250"/>
    </row>
    <row r="12403" spans="1:6" ht="15" x14ac:dyDescent="0.25">
      <c r="A12403" s="250"/>
      <c r="B12403" s="250"/>
      <c r="C12403" s="250"/>
      <c r="D12403" s="250"/>
      <c r="E12403" s="250"/>
      <c r="F12403" s="250"/>
    </row>
    <row r="12404" spans="1:6" ht="15" x14ac:dyDescent="0.25">
      <c r="A12404" s="250"/>
      <c r="B12404" s="250"/>
      <c r="C12404" s="250"/>
      <c r="D12404" s="250"/>
      <c r="E12404" s="250"/>
      <c r="F12404" s="250"/>
    </row>
    <row r="12405" spans="1:6" ht="15" x14ac:dyDescent="0.25">
      <c r="A12405" s="250"/>
      <c r="B12405" s="250"/>
      <c r="C12405" s="250"/>
      <c r="D12405" s="250"/>
      <c r="E12405" s="250"/>
      <c r="F12405" s="250"/>
    </row>
    <row r="12406" spans="1:6" ht="15" x14ac:dyDescent="0.25">
      <c r="A12406" s="250"/>
      <c r="B12406" s="250"/>
      <c r="C12406" s="250"/>
      <c r="D12406" s="250"/>
      <c r="E12406" s="250"/>
      <c r="F12406" s="250"/>
    </row>
    <row r="12407" spans="1:6" ht="15" x14ac:dyDescent="0.25">
      <c r="A12407" s="250"/>
      <c r="B12407" s="250"/>
      <c r="C12407" s="250"/>
      <c r="D12407" s="250"/>
      <c r="E12407" s="250"/>
      <c r="F12407" s="250"/>
    </row>
    <row r="12408" spans="1:6" ht="15" x14ac:dyDescent="0.25">
      <c r="A12408" s="250"/>
      <c r="B12408" s="250"/>
      <c r="C12408" s="250"/>
      <c r="D12408" s="250"/>
      <c r="E12408" s="250"/>
      <c r="F12408" s="250"/>
    </row>
    <row r="12409" spans="1:6" ht="15" x14ac:dyDescent="0.25">
      <c r="A12409" s="250"/>
      <c r="B12409" s="250"/>
      <c r="C12409" s="250"/>
      <c r="D12409" s="250"/>
      <c r="E12409" s="250"/>
      <c r="F12409" s="250"/>
    </row>
    <row r="12410" spans="1:6" ht="15" x14ac:dyDescent="0.25">
      <c r="A12410" s="250"/>
      <c r="B12410" s="250"/>
      <c r="C12410" s="250"/>
      <c r="D12410" s="250"/>
      <c r="E12410" s="250"/>
      <c r="F12410" s="250"/>
    </row>
    <row r="12411" spans="1:6" ht="15" x14ac:dyDescent="0.25">
      <c r="A12411" s="250"/>
      <c r="B12411" s="250"/>
      <c r="C12411" s="250"/>
      <c r="D12411" s="250"/>
      <c r="E12411" s="250"/>
      <c r="F12411" s="250"/>
    </row>
    <row r="12412" spans="1:6" ht="15" x14ac:dyDescent="0.25">
      <c r="A12412" s="250"/>
      <c r="B12412" s="250"/>
      <c r="C12412" s="250"/>
      <c r="D12412" s="250"/>
      <c r="E12412" s="250"/>
      <c r="F12412" s="250"/>
    </row>
    <row r="12413" spans="1:6" ht="15" x14ac:dyDescent="0.25">
      <c r="A12413" s="250"/>
      <c r="B12413" s="250"/>
      <c r="C12413" s="250"/>
      <c r="D12413" s="250"/>
      <c r="E12413" s="250"/>
      <c r="F12413" s="250"/>
    </row>
    <row r="12414" spans="1:6" ht="15" x14ac:dyDescent="0.25">
      <c r="A12414" s="250"/>
      <c r="B12414" s="250"/>
      <c r="C12414" s="250"/>
      <c r="D12414" s="250"/>
      <c r="E12414" s="250"/>
      <c r="F12414" s="250"/>
    </row>
    <row r="12415" spans="1:6" ht="15" x14ac:dyDescent="0.25">
      <c r="A12415" s="250"/>
      <c r="B12415" s="250"/>
      <c r="C12415" s="250"/>
      <c r="D12415" s="250"/>
      <c r="E12415" s="250"/>
      <c r="F12415" s="250"/>
    </row>
    <row r="12416" spans="1:6" ht="15" x14ac:dyDescent="0.25">
      <c r="A12416" s="250"/>
      <c r="B12416" s="250"/>
      <c r="C12416" s="250"/>
      <c r="D12416" s="250"/>
      <c r="E12416" s="250"/>
      <c r="F12416" s="250"/>
    </row>
    <row r="12417" spans="1:6" ht="15" x14ac:dyDescent="0.25">
      <c r="A12417" s="250"/>
      <c r="B12417" s="250"/>
      <c r="C12417" s="250"/>
      <c r="D12417" s="250"/>
      <c r="E12417" s="250"/>
      <c r="F12417" s="250"/>
    </row>
    <row r="12418" spans="1:6" ht="15" x14ac:dyDescent="0.25">
      <c r="A12418" s="250"/>
      <c r="B12418" s="250"/>
      <c r="C12418" s="250"/>
      <c r="D12418" s="250"/>
      <c r="E12418" s="250"/>
      <c r="F12418" s="250"/>
    </row>
    <row r="12419" spans="1:6" ht="15" x14ac:dyDescent="0.25">
      <c r="A12419" s="250"/>
      <c r="B12419" s="250"/>
      <c r="C12419" s="250"/>
      <c r="D12419" s="250"/>
      <c r="E12419" s="250"/>
      <c r="F12419" s="250"/>
    </row>
    <row r="12420" spans="1:6" ht="15" x14ac:dyDescent="0.25">
      <c r="A12420" s="250"/>
      <c r="B12420" s="250"/>
      <c r="C12420" s="250"/>
      <c r="D12420" s="250"/>
      <c r="E12420" s="250"/>
      <c r="F12420" s="250"/>
    </row>
    <row r="12421" spans="1:6" ht="15" x14ac:dyDescent="0.25">
      <c r="A12421" s="250"/>
      <c r="B12421" s="250"/>
      <c r="C12421" s="250"/>
      <c r="D12421" s="250"/>
      <c r="E12421" s="250"/>
      <c r="F12421" s="250"/>
    </row>
    <row r="12422" spans="1:6" ht="15" x14ac:dyDescent="0.25">
      <c r="A12422" s="250"/>
      <c r="B12422" s="250"/>
      <c r="C12422" s="250"/>
      <c r="D12422" s="250"/>
      <c r="E12422" s="250"/>
      <c r="F12422" s="250"/>
    </row>
    <row r="12423" spans="1:6" ht="15" x14ac:dyDescent="0.25">
      <c r="A12423" s="250"/>
      <c r="B12423" s="250"/>
      <c r="C12423" s="250"/>
      <c r="D12423" s="250"/>
      <c r="E12423" s="250"/>
      <c r="F12423" s="250"/>
    </row>
    <row r="12424" spans="1:6" ht="15" x14ac:dyDescent="0.25">
      <c r="A12424" s="250"/>
      <c r="B12424" s="250"/>
      <c r="C12424" s="250"/>
      <c r="D12424" s="250"/>
      <c r="E12424" s="250"/>
      <c r="F12424" s="250"/>
    </row>
    <row r="12425" spans="1:6" ht="15" x14ac:dyDescent="0.25">
      <c r="A12425" s="250"/>
      <c r="B12425" s="250"/>
      <c r="C12425" s="250"/>
      <c r="D12425" s="250"/>
      <c r="E12425" s="250"/>
      <c r="F12425" s="250"/>
    </row>
    <row r="12426" spans="1:6" ht="15" x14ac:dyDescent="0.25">
      <c r="A12426" s="250"/>
      <c r="B12426" s="250"/>
      <c r="C12426" s="250"/>
      <c r="D12426" s="250"/>
      <c r="E12426" s="250"/>
      <c r="F12426" s="250"/>
    </row>
    <row r="12427" spans="1:6" ht="15" x14ac:dyDescent="0.25">
      <c r="A12427" s="250"/>
      <c r="B12427" s="250"/>
      <c r="C12427" s="250"/>
      <c r="D12427" s="250"/>
      <c r="E12427" s="250"/>
      <c r="F12427" s="250"/>
    </row>
    <row r="12428" spans="1:6" ht="15" x14ac:dyDescent="0.25">
      <c r="A12428" s="250"/>
      <c r="B12428" s="250"/>
      <c r="C12428" s="250"/>
      <c r="D12428" s="250"/>
      <c r="E12428" s="250"/>
      <c r="F12428" s="250"/>
    </row>
    <row r="12429" spans="1:6" ht="15" x14ac:dyDescent="0.25">
      <c r="A12429" s="250"/>
      <c r="B12429" s="250"/>
      <c r="C12429" s="250"/>
      <c r="D12429" s="250"/>
      <c r="E12429" s="250"/>
      <c r="F12429" s="250"/>
    </row>
    <row r="12430" spans="1:6" ht="15" x14ac:dyDescent="0.25">
      <c r="A12430" s="250"/>
      <c r="B12430" s="250"/>
      <c r="C12430" s="250"/>
      <c r="D12430" s="250"/>
      <c r="E12430" s="250"/>
      <c r="F12430" s="250"/>
    </row>
    <row r="12431" spans="1:6" ht="15" x14ac:dyDescent="0.25">
      <c r="A12431" s="250"/>
      <c r="B12431" s="250"/>
      <c r="C12431" s="250"/>
      <c r="D12431" s="250"/>
      <c r="E12431" s="250"/>
      <c r="F12431" s="250"/>
    </row>
    <row r="12432" spans="1:6" ht="15" x14ac:dyDescent="0.25">
      <c r="A12432" s="250"/>
      <c r="B12432" s="250"/>
      <c r="C12432" s="250"/>
      <c r="D12432" s="250"/>
      <c r="E12432" s="250"/>
      <c r="F12432" s="250"/>
    </row>
    <row r="12433" spans="1:6" ht="15" x14ac:dyDescent="0.25">
      <c r="A12433" s="250"/>
      <c r="B12433" s="250"/>
      <c r="C12433" s="250"/>
      <c r="D12433" s="250"/>
      <c r="E12433" s="250"/>
      <c r="F12433" s="250"/>
    </row>
    <row r="12434" spans="1:6" ht="15" x14ac:dyDescent="0.25">
      <c r="A12434" s="250"/>
      <c r="B12434" s="250"/>
      <c r="C12434" s="250"/>
      <c r="D12434" s="250"/>
      <c r="E12434" s="250"/>
      <c r="F12434" s="250"/>
    </row>
    <row r="12435" spans="1:6" ht="15" x14ac:dyDescent="0.25">
      <c r="A12435" s="250"/>
      <c r="B12435" s="250"/>
      <c r="C12435" s="250"/>
      <c r="D12435" s="250"/>
      <c r="E12435" s="250"/>
      <c r="F12435" s="250"/>
    </row>
    <row r="12436" spans="1:6" ht="15" x14ac:dyDescent="0.25">
      <c r="A12436" s="250"/>
      <c r="B12436" s="250"/>
      <c r="C12436" s="250"/>
      <c r="D12436" s="250"/>
      <c r="E12436" s="250"/>
      <c r="F12436" s="250"/>
    </row>
    <row r="12437" spans="1:6" ht="15" x14ac:dyDescent="0.25">
      <c r="A12437" s="250"/>
      <c r="B12437" s="250"/>
      <c r="C12437" s="250"/>
      <c r="D12437" s="250"/>
      <c r="E12437" s="250"/>
      <c r="F12437" s="250"/>
    </row>
    <row r="12438" spans="1:6" ht="15" x14ac:dyDescent="0.25">
      <c r="A12438" s="250"/>
      <c r="B12438" s="250"/>
      <c r="C12438" s="250"/>
      <c r="D12438" s="250"/>
      <c r="E12438" s="250"/>
      <c r="F12438" s="250"/>
    </row>
    <row r="12439" spans="1:6" ht="15" x14ac:dyDescent="0.25">
      <c r="A12439" s="250"/>
      <c r="B12439" s="250"/>
      <c r="C12439" s="250"/>
      <c r="D12439" s="250"/>
      <c r="E12439" s="250"/>
      <c r="F12439" s="250"/>
    </row>
    <row r="12440" spans="1:6" ht="15" x14ac:dyDescent="0.25">
      <c r="A12440" s="250"/>
      <c r="B12440" s="250"/>
      <c r="C12440" s="250"/>
      <c r="D12440" s="250"/>
      <c r="E12440" s="250"/>
      <c r="F12440" s="250"/>
    </row>
    <row r="12441" spans="1:6" ht="15" x14ac:dyDescent="0.25">
      <c r="A12441" s="250"/>
      <c r="B12441" s="250"/>
      <c r="C12441" s="250"/>
      <c r="D12441" s="250"/>
      <c r="E12441" s="250"/>
      <c r="F12441" s="250"/>
    </row>
    <row r="12442" spans="1:6" ht="15" x14ac:dyDescent="0.25">
      <c r="A12442" s="250"/>
      <c r="B12442" s="250"/>
      <c r="C12442" s="250"/>
      <c r="D12442" s="250"/>
      <c r="E12442" s="250"/>
      <c r="F12442" s="250"/>
    </row>
    <row r="12443" spans="1:6" ht="15" x14ac:dyDescent="0.25">
      <c r="A12443" s="250"/>
      <c r="B12443" s="250"/>
      <c r="C12443" s="250"/>
      <c r="D12443" s="250"/>
      <c r="E12443" s="250"/>
      <c r="F12443" s="250"/>
    </row>
    <row r="12444" spans="1:6" ht="15" x14ac:dyDescent="0.25">
      <c r="A12444" s="250"/>
      <c r="B12444" s="250"/>
      <c r="C12444" s="250"/>
      <c r="D12444" s="250"/>
      <c r="E12444" s="250"/>
      <c r="F12444" s="250"/>
    </row>
    <row r="12445" spans="1:6" ht="15" x14ac:dyDescent="0.25">
      <c r="A12445" s="250"/>
      <c r="B12445" s="250"/>
      <c r="C12445" s="250"/>
      <c r="D12445" s="250"/>
      <c r="E12445" s="250"/>
      <c r="F12445" s="250"/>
    </row>
    <row r="12446" spans="1:6" ht="15" x14ac:dyDescent="0.25">
      <c r="A12446" s="250"/>
      <c r="B12446" s="250"/>
      <c r="C12446" s="250"/>
      <c r="D12446" s="250"/>
      <c r="E12446" s="250"/>
      <c r="F12446" s="250"/>
    </row>
    <row r="12447" spans="1:6" ht="15" x14ac:dyDescent="0.25">
      <c r="A12447" s="250"/>
      <c r="B12447" s="250"/>
      <c r="C12447" s="250"/>
      <c r="D12447" s="250"/>
      <c r="E12447" s="250"/>
      <c r="F12447" s="250"/>
    </row>
    <row r="12448" spans="1:6" ht="15" x14ac:dyDescent="0.25">
      <c r="A12448" s="250"/>
      <c r="B12448" s="250"/>
      <c r="C12448" s="250"/>
      <c r="D12448" s="250"/>
      <c r="E12448" s="250"/>
      <c r="F12448" s="250"/>
    </row>
    <row r="12449" spans="1:6" ht="15" x14ac:dyDescent="0.25">
      <c r="A12449" s="250"/>
      <c r="B12449" s="250"/>
      <c r="C12449" s="250"/>
      <c r="D12449" s="250"/>
      <c r="E12449" s="250"/>
      <c r="F12449" s="250"/>
    </row>
    <row r="12450" spans="1:6" ht="15" x14ac:dyDescent="0.25">
      <c r="A12450" s="250"/>
      <c r="B12450" s="250"/>
      <c r="C12450" s="250"/>
      <c r="D12450" s="250"/>
      <c r="E12450" s="250"/>
      <c r="F12450" s="250"/>
    </row>
    <row r="12451" spans="1:6" ht="15" x14ac:dyDescent="0.25">
      <c r="A12451" s="250"/>
      <c r="B12451" s="250"/>
      <c r="C12451" s="250"/>
      <c r="D12451" s="250"/>
      <c r="E12451" s="250"/>
      <c r="F12451" s="250"/>
    </row>
    <row r="12452" spans="1:6" ht="15" x14ac:dyDescent="0.25">
      <c r="A12452" s="250"/>
      <c r="B12452" s="250"/>
      <c r="C12452" s="250"/>
      <c r="D12452" s="250"/>
      <c r="E12452" s="250"/>
      <c r="F12452" s="250"/>
    </row>
    <row r="12453" spans="1:6" ht="15" x14ac:dyDescent="0.25">
      <c r="A12453" s="250"/>
      <c r="B12453" s="250"/>
      <c r="C12453" s="250"/>
      <c r="D12453" s="250"/>
      <c r="E12453" s="250"/>
      <c r="F12453" s="250"/>
    </row>
    <row r="12454" spans="1:6" ht="15" x14ac:dyDescent="0.25">
      <c r="A12454" s="250"/>
      <c r="B12454" s="250"/>
      <c r="C12454" s="250"/>
      <c r="D12454" s="250"/>
      <c r="E12454" s="250"/>
      <c r="F12454" s="250"/>
    </row>
    <row r="12455" spans="1:6" ht="15" x14ac:dyDescent="0.25">
      <c r="A12455" s="250"/>
      <c r="B12455" s="250"/>
      <c r="C12455" s="250"/>
      <c r="D12455" s="250"/>
      <c r="E12455" s="250"/>
      <c r="F12455" s="250"/>
    </row>
    <row r="12456" spans="1:6" ht="15" x14ac:dyDescent="0.25">
      <c r="A12456" s="250"/>
      <c r="B12456" s="250"/>
      <c r="C12456" s="250"/>
      <c r="D12456" s="250"/>
      <c r="E12456" s="250"/>
      <c r="F12456" s="250"/>
    </row>
    <row r="12457" spans="1:6" ht="15" x14ac:dyDescent="0.25">
      <c r="A12457" s="250"/>
      <c r="B12457" s="250"/>
      <c r="C12457" s="250"/>
      <c r="D12457" s="250"/>
      <c r="E12457" s="250"/>
      <c r="F12457" s="250"/>
    </row>
    <row r="12458" spans="1:6" ht="15" x14ac:dyDescent="0.25">
      <c r="A12458" s="250"/>
      <c r="B12458" s="250"/>
      <c r="C12458" s="250"/>
      <c r="D12458" s="250"/>
      <c r="E12458" s="250"/>
      <c r="F12458" s="250"/>
    </row>
    <row r="12459" spans="1:6" ht="15" x14ac:dyDescent="0.25">
      <c r="A12459" s="250"/>
      <c r="B12459" s="250"/>
      <c r="C12459" s="250"/>
      <c r="D12459" s="250"/>
      <c r="E12459" s="250"/>
      <c r="F12459" s="250"/>
    </row>
    <row r="12460" spans="1:6" ht="15" x14ac:dyDescent="0.25">
      <c r="A12460" s="250"/>
      <c r="B12460" s="250"/>
      <c r="C12460" s="250"/>
      <c r="D12460" s="250"/>
      <c r="E12460" s="250"/>
      <c r="F12460" s="250"/>
    </row>
    <row r="12461" spans="1:6" ht="15" x14ac:dyDescent="0.25">
      <c r="A12461" s="250"/>
      <c r="B12461" s="250"/>
      <c r="C12461" s="250"/>
      <c r="D12461" s="250"/>
      <c r="E12461" s="250"/>
      <c r="F12461" s="250"/>
    </row>
    <row r="12462" spans="1:6" ht="15" x14ac:dyDescent="0.25">
      <c r="A12462" s="250"/>
      <c r="B12462" s="250"/>
      <c r="C12462" s="250"/>
      <c r="D12462" s="250"/>
      <c r="E12462" s="250"/>
      <c r="F12462" s="250"/>
    </row>
    <row r="12463" spans="1:6" ht="15" x14ac:dyDescent="0.25">
      <c r="A12463" s="250"/>
      <c r="B12463" s="250"/>
      <c r="C12463" s="250"/>
      <c r="D12463" s="250"/>
      <c r="E12463" s="250"/>
      <c r="F12463" s="250"/>
    </row>
    <row r="12464" spans="1:6" ht="15" x14ac:dyDescent="0.25">
      <c r="A12464" s="250"/>
      <c r="B12464" s="250"/>
      <c r="C12464" s="250"/>
      <c r="D12464" s="250"/>
      <c r="E12464" s="250"/>
      <c r="F12464" s="250"/>
    </row>
    <row r="12465" spans="1:6" ht="15" x14ac:dyDescent="0.25">
      <c r="A12465" s="250"/>
      <c r="B12465" s="250"/>
      <c r="C12465" s="250"/>
      <c r="D12465" s="250"/>
      <c r="E12465" s="250"/>
      <c r="F12465" s="250"/>
    </row>
    <row r="12466" spans="1:6" ht="15" x14ac:dyDescent="0.25">
      <c r="A12466" s="250"/>
      <c r="B12466" s="250"/>
      <c r="C12466" s="250"/>
      <c r="D12466" s="250"/>
      <c r="E12466" s="250"/>
      <c r="F12466" s="250"/>
    </row>
    <row r="12467" spans="1:6" ht="15" x14ac:dyDescent="0.25">
      <c r="A12467" s="250"/>
      <c r="B12467" s="250"/>
      <c r="C12467" s="250"/>
      <c r="D12467" s="250"/>
      <c r="E12467" s="250"/>
      <c r="F12467" s="250"/>
    </row>
    <row r="12468" spans="1:6" ht="15" x14ac:dyDescent="0.25">
      <c r="A12468" s="250"/>
      <c r="B12468" s="250"/>
      <c r="C12468" s="250"/>
      <c r="D12468" s="250"/>
      <c r="E12468" s="250"/>
      <c r="F12468" s="250"/>
    </row>
    <row r="12469" spans="1:6" ht="15" x14ac:dyDescent="0.25">
      <c r="A12469" s="250"/>
      <c r="B12469" s="250"/>
      <c r="C12469" s="250"/>
      <c r="D12469" s="250"/>
      <c r="E12469" s="250"/>
      <c r="F12469" s="250"/>
    </row>
    <row r="12470" spans="1:6" ht="15" x14ac:dyDescent="0.25">
      <c r="A12470" s="250"/>
      <c r="B12470" s="250"/>
      <c r="C12470" s="250"/>
      <c r="D12470" s="250"/>
      <c r="E12470" s="250"/>
      <c r="F12470" s="250"/>
    </row>
    <row r="12471" spans="1:6" ht="15" x14ac:dyDescent="0.25">
      <c r="A12471" s="250"/>
      <c r="B12471" s="250"/>
      <c r="C12471" s="250"/>
      <c r="D12471" s="250"/>
      <c r="E12471" s="250"/>
      <c r="F12471" s="250"/>
    </row>
    <row r="12472" spans="1:6" ht="15" x14ac:dyDescent="0.25">
      <c r="A12472" s="250"/>
      <c r="B12472" s="250"/>
      <c r="C12472" s="250"/>
      <c r="D12472" s="250"/>
      <c r="E12472" s="250"/>
      <c r="F12472" s="250"/>
    </row>
    <row r="12473" spans="1:6" ht="15" x14ac:dyDescent="0.25">
      <c r="A12473" s="250"/>
      <c r="B12473" s="250"/>
      <c r="C12473" s="250"/>
      <c r="D12473" s="250"/>
      <c r="E12473" s="250"/>
      <c r="F12473" s="250"/>
    </row>
    <row r="12474" spans="1:6" ht="15" x14ac:dyDescent="0.25">
      <c r="A12474" s="250"/>
      <c r="B12474" s="250"/>
      <c r="C12474" s="250"/>
      <c r="D12474" s="250"/>
      <c r="E12474" s="250"/>
      <c r="F12474" s="250"/>
    </row>
    <row r="12475" spans="1:6" ht="15" x14ac:dyDescent="0.25">
      <c r="A12475" s="250"/>
      <c r="B12475" s="250"/>
      <c r="C12475" s="250"/>
      <c r="D12475" s="250"/>
      <c r="E12475" s="250"/>
      <c r="F12475" s="250"/>
    </row>
    <row r="12476" spans="1:6" ht="15" x14ac:dyDescent="0.25">
      <c r="A12476" s="250"/>
      <c r="B12476" s="250"/>
      <c r="C12476" s="250"/>
      <c r="D12476" s="250"/>
      <c r="E12476" s="250"/>
      <c r="F12476" s="250"/>
    </row>
    <row r="12477" spans="1:6" ht="15" x14ac:dyDescent="0.25">
      <c r="A12477" s="250"/>
      <c r="B12477" s="250"/>
      <c r="C12477" s="250"/>
      <c r="D12477" s="250"/>
      <c r="E12477" s="250"/>
      <c r="F12477" s="250"/>
    </row>
    <row r="12478" spans="1:6" ht="15" x14ac:dyDescent="0.25">
      <c r="A12478" s="250"/>
      <c r="B12478" s="250"/>
      <c r="C12478" s="250"/>
      <c r="D12478" s="250"/>
      <c r="E12478" s="250"/>
      <c r="F12478" s="250"/>
    </row>
    <row r="12479" spans="1:6" ht="15" x14ac:dyDescent="0.25">
      <c r="A12479" s="250"/>
      <c r="B12479" s="250"/>
      <c r="C12479" s="250"/>
      <c r="D12479" s="250"/>
      <c r="E12479" s="250"/>
      <c r="F12479" s="250"/>
    </row>
    <row r="12480" spans="1:6" ht="15" x14ac:dyDescent="0.25">
      <c r="A12480" s="250"/>
      <c r="B12480" s="250"/>
      <c r="C12480" s="250"/>
      <c r="D12480" s="250"/>
      <c r="E12480" s="250"/>
      <c r="F12480" s="250"/>
    </row>
    <row r="12481" spans="1:6" ht="15" x14ac:dyDescent="0.25">
      <c r="A12481" s="250"/>
      <c r="B12481" s="250"/>
      <c r="C12481" s="250"/>
      <c r="D12481" s="250"/>
      <c r="E12481" s="250"/>
      <c r="F12481" s="250"/>
    </row>
    <row r="12482" spans="1:6" ht="15" x14ac:dyDescent="0.25">
      <c r="A12482" s="250"/>
      <c r="B12482" s="250"/>
      <c r="C12482" s="250"/>
      <c r="D12482" s="250"/>
      <c r="E12482" s="250"/>
      <c r="F12482" s="250"/>
    </row>
    <row r="12483" spans="1:6" ht="15" x14ac:dyDescent="0.25">
      <c r="A12483" s="250"/>
      <c r="B12483" s="250"/>
      <c r="C12483" s="250"/>
      <c r="D12483" s="250"/>
      <c r="E12483" s="250"/>
      <c r="F12483" s="250"/>
    </row>
    <row r="12484" spans="1:6" ht="15" x14ac:dyDescent="0.25">
      <c r="A12484" s="250"/>
      <c r="B12484" s="250"/>
      <c r="C12484" s="250"/>
      <c r="D12484" s="250"/>
      <c r="E12484" s="250"/>
      <c r="F12484" s="250"/>
    </row>
    <row r="12485" spans="1:6" ht="15" x14ac:dyDescent="0.25">
      <c r="A12485" s="250"/>
      <c r="B12485" s="250"/>
      <c r="C12485" s="250"/>
      <c r="D12485" s="250"/>
      <c r="E12485" s="250"/>
      <c r="F12485" s="250"/>
    </row>
    <row r="12486" spans="1:6" ht="15" x14ac:dyDescent="0.25">
      <c r="A12486" s="250"/>
      <c r="B12486" s="250"/>
      <c r="C12486" s="250"/>
      <c r="D12486" s="250"/>
      <c r="E12486" s="250"/>
      <c r="F12486" s="250"/>
    </row>
    <row r="12487" spans="1:6" ht="15" x14ac:dyDescent="0.25">
      <c r="A12487" s="250"/>
      <c r="B12487" s="250"/>
      <c r="C12487" s="250"/>
      <c r="D12487" s="250"/>
      <c r="E12487" s="250"/>
      <c r="F12487" s="250"/>
    </row>
    <row r="12488" spans="1:6" ht="15" x14ac:dyDescent="0.25">
      <c r="A12488" s="250"/>
      <c r="B12488" s="250"/>
      <c r="C12488" s="250"/>
      <c r="D12488" s="250"/>
      <c r="E12488" s="250"/>
      <c r="F12488" s="250"/>
    </row>
    <row r="12489" spans="1:6" ht="15" x14ac:dyDescent="0.25">
      <c r="A12489" s="250"/>
      <c r="B12489" s="250"/>
      <c r="C12489" s="250"/>
      <c r="D12489" s="250"/>
      <c r="E12489" s="250"/>
      <c r="F12489" s="250"/>
    </row>
    <row r="12490" spans="1:6" ht="15" x14ac:dyDescent="0.25">
      <c r="A12490" s="250"/>
      <c r="B12490" s="250"/>
      <c r="C12490" s="250"/>
      <c r="D12490" s="250"/>
      <c r="E12490" s="250"/>
      <c r="F12490" s="250"/>
    </row>
    <row r="12491" spans="1:6" ht="15" x14ac:dyDescent="0.25">
      <c r="A12491" s="250"/>
      <c r="B12491" s="250"/>
      <c r="C12491" s="250"/>
      <c r="D12491" s="250"/>
      <c r="E12491" s="250"/>
      <c r="F12491" s="250"/>
    </row>
    <row r="12492" spans="1:6" ht="15" x14ac:dyDescent="0.25">
      <c r="A12492" s="250"/>
      <c r="B12492" s="250"/>
      <c r="C12492" s="250"/>
      <c r="D12492" s="250"/>
      <c r="E12492" s="250"/>
      <c r="F12492" s="250"/>
    </row>
    <row r="12493" spans="1:6" ht="15" x14ac:dyDescent="0.25">
      <c r="A12493" s="250"/>
      <c r="B12493" s="250"/>
      <c r="C12493" s="250"/>
      <c r="D12493" s="250"/>
      <c r="E12493" s="250"/>
      <c r="F12493" s="250"/>
    </row>
    <row r="12494" spans="1:6" ht="15" x14ac:dyDescent="0.25">
      <c r="A12494" s="250"/>
      <c r="B12494" s="250"/>
      <c r="C12494" s="250"/>
      <c r="D12494" s="250"/>
      <c r="E12494" s="250"/>
      <c r="F12494" s="250"/>
    </row>
    <row r="12495" spans="1:6" ht="15" x14ac:dyDescent="0.25">
      <c r="A12495" s="250"/>
      <c r="B12495" s="250"/>
      <c r="C12495" s="250"/>
      <c r="D12495" s="250"/>
      <c r="E12495" s="250"/>
      <c r="F12495" s="250"/>
    </row>
    <row r="12496" spans="1:6" ht="15" x14ac:dyDescent="0.25">
      <c r="A12496" s="250"/>
      <c r="B12496" s="250"/>
      <c r="C12496" s="250"/>
      <c r="D12496" s="250"/>
      <c r="E12496" s="250"/>
      <c r="F12496" s="250"/>
    </row>
    <row r="12497" spans="1:6" ht="15" x14ac:dyDescent="0.25">
      <c r="A12497" s="250"/>
      <c r="B12497" s="250"/>
      <c r="C12497" s="250"/>
      <c r="D12497" s="250"/>
      <c r="E12497" s="250"/>
      <c r="F12497" s="250"/>
    </row>
    <row r="12498" spans="1:6" ht="15" x14ac:dyDescent="0.25">
      <c r="A12498" s="250"/>
      <c r="B12498" s="250"/>
      <c r="C12498" s="250"/>
      <c r="D12498" s="250"/>
      <c r="E12498" s="250"/>
      <c r="F12498" s="250"/>
    </row>
    <row r="12499" spans="1:6" ht="15" x14ac:dyDescent="0.25">
      <c r="A12499" s="250"/>
      <c r="B12499" s="250"/>
      <c r="C12499" s="250"/>
      <c r="D12499" s="250"/>
      <c r="E12499" s="250"/>
      <c r="F12499" s="250"/>
    </row>
    <row r="12500" spans="1:6" ht="15" x14ac:dyDescent="0.25">
      <c r="A12500" s="250"/>
      <c r="B12500" s="250"/>
      <c r="C12500" s="250"/>
      <c r="D12500" s="250"/>
      <c r="E12500" s="250"/>
      <c r="F12500" s="250"/>
    </row>
    <row r="12501" spans="1:6" ht="15" x14ac:dyDescent="0.25">
      <c r="A12501" s="250"/>
      <c r="B12501" s="250"/>
      <c r="C12501" s="250"/>
      <c r="D12501" s="250"/>
      <c r="E12501" s="250"/>
      <c r="F12501" s="250"/>
    </row>
    <row r="12502" spans="1:6" ht="15" x14ac:dyDescent="0.25">
      <c r="A12502" s="250"/>
      <c r="B12502" s="250"/>
      <c r="C12502" s="250"/>
      <c r="D12502" s="250"/>
      <c r="E12502" s="250"/>
      <c r="F12502" s="250"/>
    </row>
    <row r="12503" spans="1:6" ht="15" x14ac:dyDescent="0.25">
      <c r="A12503" s="250"/>
      <c r="B12503" s="250"/>
      <c r="C12503" s="250"/>
      <c r="D12503" s="250"/>
      <c r="E12503" s="250"/>
      <c r="F12503" s="250"/>
    </row>
    <row r="12504" spans="1:6" ht="15" x14ac:dyDescent="0.25">
      <c r="A12504" s="250"/>
      <c r="B12504" s="250"/>
      <c r="C12504" s="250"/>
      <c r="D12504" s="250"/>
      <c r="E12504" s="250"/>
      <c r="F12504" s="250"/>
    </row>
    <row r="12505" spans="1:6" ht="15" x14ac:dyDescent="0.25">
      <c r="A12505" s="250"/>
      <c r="B12505" s="250"/>
      <c r="C12505" s="250"/>
      <c r="D12505" s="250"/>
      <c r="E12505" s="250"/>
      <c r="F12505" s="250"/>
    </row>
    <row r="12506" spans="1:6" ht="15" x14ac:dyDescent="0.25">
      <c r="A12506" s="250"/>
      <c r="B12506" s="250"/>
      <c r="C12506" s="250"/>
      <c r="D12506" s="250"/>
      <c r="E12506" s="250"/>
      <c r="F12506" s="250"/>
    </row>
    <row r="12507" spans="1:6" ht="15" x14ac:dyDescent="0.25">
      <c r="A12507" s="250"/>
      <c r="B12507" s="250"/>
      <c r="C12507" s="250"/>
      <c r="D12507" s="250"/>
      <c r="E12507" s="250"/>
      <c r="F12507" s="250"/>
    </row>
    <row r="12508" spans="1:6" ht="15" x14ac:dyDescent="0.25">
      <c r="A12508" s="250"/>
      <c r="B12508" s="250"/>
      <c r="C12508" s="250"/>
      <c r="D12508" s="250"/>
      <c r="E12508" s="250"/>
      <c r="F12508" s="250"/>
    </row>
    <row r="12509" spans="1:6" ht="15" x14ac:dyDescent="0.25">
      <c r="A12509" s="250"/>
      <c r="B12509" s="250"/>
      <c r="C12509" s="250"/>
      <c r="D12509" s="250"/>
      <c r="E12509" s="250"/>
      <c r="F12509" s="250"/>
    </row>
    <row r="12510" spans="1:6" ht="15" x14ac:dyDescent="0.25">
      <c r="A12510" s="250"/>
      <c r="B12510" s="250"/>
      <c r="C12510" s="250"/>
      <c r="D12510" s="250"/>
      <c r="E12510" s="250"/>
      <c r="F12510" s="250"/>
    </row>
    <row r="12511" spans="1:6" ht="15" x14ac:dyDescent="0.25">
      <c r="A12511" s="250"/>
      <c r="B12511" s="250"/>
      <c r="C12511" s="250"/>
      <c r="D12511" s="250"/>
      <c r="E12511" s="250"/>
      <c r="F12511" s="250"/>
    </row>
    <row r="12512" spans="1:6" ht="15" x14ac:dyDescent="0.25">
      <c r="A12512" s="250"/>
      <c r="B12512" s="250"/>
      <c r="C12512" s="250"/>
      <c r="D12512" s="250"/>
      <c r="E12512" s="250"/>
      <c r="F12512" s="250"/>
    </row>
    <row r="12513" spans="1:6" ht="15" x14ac:dyDescent="0.25">
      <c r="A12513" s="250"/>
      <c r="B12513" s="250"/>
      <c r="C12513" s="250"/>
      <c r="D12513" s="250"/>
      <c r="E12513" s="250"/>
      <c r="F12513" s="250"/>
    </row>
    <row r="12514" spans="1:6" ht="15" x14ac:dyDescent="0.25">
      <c r="A12514" s="250"/>
      <c r="B12514" s="250"/>
      <c r="C12514" s="250"/>
      <c r="D12514" s="250"/>
      <c r="E12514" s="250"/>
      <c r="F12514" s="250"/>
    </row>
    <row r="12515" spans="1:6" ht="15" x14ac:dyDescent="0.25">
      <c r="A12515" s="250"/>
      <c r="B12515" s="250"/>
      <c r="C12515" s="250"/>
      <c r="D12515" s="250"/>
      <c r="E12515" s="250"/>
      <c r="F12515" s="250"/>
    </row>
    <row r="12516" spans="1:6" ht="15" x14ac:dyDescent="0.25">
      <c r="A12516" s="250"/>
      <c r="B12516" s="250"/>
      <c r="C12516" s="250"/>
      <c r="D12516" s="250"/>
      <c r="E12516" s="250"/>
      <c r="F12516" s="250"/>
    </row>
    <row r="12517" spans="1:6" ht="15" x14ac:dyDescent="0.25">
      <c r="A12517" s="250"/>
      <c r="B12517" s="250"/>
      <c r="C12517" s="250"/>
      <c r="D12517" s="250"/>
      <c r="E12517" s="250"/>
      <c r="F12517" s="250"/>
    </row>
    <row r="12518" spans="1:6" ht="15" x14ac:dyDescent="0.25">
      <c r="A12518" s="250"/>
      <c r="B12518" s="250"/>
      <c r="C12518" s="250"/>
      <c r="D12518" s="250"/>
      <c r="E12518" s="250"/>
      <c r="F12518" s="250"/>
    </row>
    <row r="12519" spans="1:6" ht="15" x14ac:dyDescent="0.25">
      <c r="A12519" s="250"/>
      <c r="B12519" s="250"/>
      <c r="C12519" s="250"/>
      <c r="D12519" s="250"/>
      <c r="E12519" s="250"/>
      <c r="F12519" s="250"/>
    </row>
    <row r="12520" spans="1:6" ht="15" x14ac:dyDescent="0.25">
      <c r="A12520" s="250"/>
      <c r="B12520" s="250"/>
      <c r="C12520" s="250"/>
      <c r="D12520" s="250"/>
      <c r="E12520" s="250"/>
      <c r="F12520" s="250"/>
    </row>
    <row r="12521" spans="1:6" ht="15" x14ac:dyDescent="0.25">
      <c r="A12521" s="250"/>
      <c r="B12521" s="250"/>
      <c r="C12521" s="250"/>
      <c r="D12521" s="250"/>
      <c r="E12521" s="250"/>
      <c r="F12521" s="250"/>
    </row>
    <row r="12522" spans="1:6" ht="15" x14ac:dyDescent="0.25">
      <c r="A12522" s="250"/>
      <c r="B12522" s="250"/>
      <c r="C12522" s="250"/>
      <c r="D12522" s="250"/>
      <c r="E12522" s="250"/>
      <c r="F12522" s="250"/>
    </row>
    <row r="12523" spans="1:6" ht="15" x14ac:dyDescent="0.25">
      <c r="A12523" s="250"/>
      <c r="B12523" s="250"/>
      <c r="C12523" s="250"/>
      <c r="D12523" s="250"/>
      <c r="E12523" s="250"/>
      <c r="F12523" s="250"/>
    </row>
    <row r="12524" spans="1:6" ht="15" x14ac:dyDescent="0.25">
      <c r="A12524" s="250"/>
      <c r="B12524" s="250"/>
      <c r="C12524" s="250"/>
      <c r="D12524" s="250"/>
      <c r="E12524" s="250"/>
      <c r="F12524" s="250"/>
    </row>
    <row r="12525" spans="1:6" ht="15" x14ac:dyDescent="0.25">
      <c r="A12525" s="250"/>
      <c r="B12525" s="250"/>
      <c r="C12525" s="250"/>
      <c r="D12525" s="250"/>
      <c r="E12525" s="250"/>
      <c r="F12525" s="250"/>
    </row>
    <row r="12526" spans="1:6" ht="15" x14ac:dyDescent="0.25">
      <c r="A12526" s="250"/>
      <c r="B12526" s="250"/>
      <c r="C12526" s="250"/>
      <c r="D12526" s="250"/>
      <c r="E12526" s="250"/>
      <c r="F12526" s="250"/>
    </row>
    <row r="12527" spans="1:6" ht="15" x14ac:dyDescent="0.25">
      <c r="A12527" s="250"/>
      <c r="B12527" s="250"/>
      <c r="C12527" s="250"/>
      <c r="D12527" s="250"/>
      <c r="E12527" s="250"/>
      <c r="F12527" s="250"/>
    </row>
    <row r="12528" spans="1:6" ht="15" x14ac:dyDescent="0.25">
      <c r="A12528" s="250"/>
      <c r="B12528" s="250"/>
      <c r="C12528" s="250"/>
      <c r="D12528" s="250"/>
      <c r="E12528" s="250"/>
      <c r="F12528" s="250"/>
    </row>
    <row r="12529" spans="1:6" ht="15" x14ac:dyDescent="0.25">
      <c r="A12529" s="250"/>
      <c r="B12529" s="250"/>
      <c r="C12529" s="250"/>
      <c r="D12529" s="250"/>
      <c r="E12529" s="250"/>
      <c r="F12529" s="250"/>
    </row>
    <row r="12530" spans="1:6" ht="15" x14ac:dyDescent="0.25">
      <c r="A12530" s="250"/>
      <c r="B12530" s="250"/>
      <c r="C12530" s="250"/>
      <c r="D12530" s="250"/>
      <c r="E12530" s="250"/>
      <c r="F12530" s="250"/>
    </row>
    <row r="12531" spans="1:6" ht="15" x14ac:dyDescent="0.25">
      <c r="A12531" s="250"/>
      <c r="B12531" s="250"/>
      <c r="C12531" s="250"/>
      <c r="D12531" s="250"/>
      <c r="E12531" s="250"/>
      <c r="F12531" s="250"/>
    </row>
    <row r="12532" spans="1:6" ht="15" x14ac:dyDescent="0.25">
      <c r="A12532" s="250"/>
      <c r="B12532" s="250"/>
      <c r="C12532" s="250"/>
      <c r="D12532" s="250"/>
      <c r="E12532" s="250"/>
      <c r="F12532" s="250"/>
    </row>
    <row r="12533" spans="1:6" ht="15" x14ac:dyDescent="0.25">
      <c r="A12533" s="250"/>
      <c r="B12533" s="250"/>
      <c r="C12533" s="250"/>
      <c r="D12533" s="250"/>
      <c r="E12533" s="250"/>
      <c r="F12533" s="250"/>
    </row>
    <row r="12534" spans="1:6" ht="15" x14ac:dyDescent="0.25">
      <c r="A12534" s="250"/>
      <c r="B12534" s="250"/>
      <c r="C12534" s="250"/>
      <c r="D12534" s="250"/>
      <c r="E12534" s="250"/>
      <c r="F12534" s="251"/>
    </row>
    <row r="12535" spans="1:6" ht="15" x14ac:dyDescent="0.25">
      <c r="A12535" s="250"/>
      <c r="B12535" s="250"/>
      <c r="C12535" s="250"/>
      <c r="D12535" s="250"/>
      <c r="E12535" s="250"/>
      <c r="F12535" s="251"/>
    </row>
    <row r="12536" spans="1:6" ht="15" x14ac:dyDescent="0.25">
      <c r="A12536" s="250"/>
      <c r="B12536" s="250"/>
      <c r="C12536" s="250"/>
      <c r="D12536" s="250"/>
      <c r="E12536" s="250"/>
      <c r="F12536" s="251"/>
    </row>
    <row r="12537" spans="1:6" ht="15" x14ac:dyDescent="0.25">
      <c r="A12537" s="250"/>
      <c r="B12537" s="250"/>
      <c r="C12537" s="250"/>
      <c r="D12537" s="250"/>
      <c r="E12537" s="250"/>
      <c r="F12537" s="250"/>
    </row>
    <row r="12538" spans="1:6" ht="15" x14ac:dyDescent="0.25">
      <c r="A12538" s="250"/>
      <c r="B12538" s="250"/>
      <c r="C12538" s="250"/>
      <c r="D12538" s="250"/>
      <c r="E12538" s="250"/>
      <c r="F12538" s="251"/>
    </row>
    <row r="12539" spans="1:6" ht="15" x14ac:dyDescent="0.25">
      <c r="A12539" s="250"/>
      <c r="B12539" s="250"/>
      <c r="C12539" s="250"/>
      <c r="D12539" s="250"/>
      <c r="E12539" s="250"/>
      <c r="F12539" s="250"/>
    </row>
    <row r="12540" spans="1:6" ht="15" x14ac:dyDescent="0.25">
      <c r="A12540" s="250"/>
      <c r="B12540" s="250"/>
      <c r="C12540" s="250"/>
      <c r="D12540" s="250"/>
      <c r="E12540" s="250"/>
      <c r="F12540" s="250"/>
    </row>
    <row r="12541" spans="1:6" ht="15" x14ac:dyDescent="0.25">
      <c r="A12541" s="250"/>
      <c r="B12541" s="250"/>
      <c r="C12541" s="250"/>
      <c r="D12541" s="250"/>
      <c r="E12541" s="250"/>
      <c r="F12541" s="250"/>
    </row>
    <row r="12542" spans="1:6" ht="15" x14ac:dyDescent="0.25">
      <c r="A12542" s="250"/>
      <c r="B12542" s="250"/>
      <c r="C12542" s="250"/>
      <c r="D12542" s="250"/>
      <c r="E12542" s="250"/>
      <c r="F12542" s="250"/>
    </row>
    <row r="12543" spans="1:6" ht="15" x14ac:dyDescent="0.25">
      <c r="A12543" s="250"/>
      <c r="B12543" s="250"/>
      <c r="C12543" s="250"/>
      <c r="D12543" s="250"/>
      <c r="E12543" s="250"/>
      <c r="F12543" s="250"/>
    </row>
    <row r="12544" spans="1:6" ht="15" x14ac:dyDescent="0.25">
      <c r="A12544" s="250"/>
      <c r="B12544" s="250"/>
      <c r="C12544" s="250"/>
      <c r="D12544" s="250"/>
      <c r="E12544" s="250"/>
      <c r="F12544" s="250"/>
    </row>
    <row r="12545" spans="1:6" ht="15" x14ac:dyDescent="0.25">
      <c r="A12545" s="250"/>
      <c r="B12545" s="250"/>
      <c r="C12545" s="250"/>
      <c r="D12545" s="250"/>
      <c r="E12545" s="250"/>
      <c r="F12545" s="250"/>
    </row>
    <row r="12546" spans="1:6" ht="15" x14ac:dyDescent="0.25">
      <c r="A12546" s="250"/>
      <c r="B12546" s="250"/>
      <c r="C12546" s="250"/>
      <c r="D12546" s="250"/>
      <c r="E12546" s="250"/>
      <c r="F12546" s="251"/>
    </row>
    <row r="12547" spans="1:6" ht="15" x14ac:dyDescent="0.25">
      <c r="A12547" s="250"/>
      <c r="B12547" s="250"/>
      <c r="C12547" s="250"/>
      <c r="D12547" s="250"/>
      <c r="E12547" s="250"/>
      <c r="F12547" s="250"/>
    </row>
    <row r="12548" spans="1:6" ht="15" x14ac:dyDescent="0.25">
      <c r="A12548" s="250"/>
      <c r="B12548" s="250"/>
      <c r="C12548" s="250"/>
      <c r="D12548" s="250"/>
      <c r="E12548" s="250"/>
      <c r="F12548" s="250"/>
    </row>
    <row r="12549" spans="1:6" ht="15" x14ac:dyDescent="0.25">
      <c r="A12549" s="250"/>
      <c r="B12549" s="250"/>
      <c r="C12549" s="250"/>
      <c r="D12549" s="250"/>
      <c r="E12549" s="250"/>
      <c r="F12549" s="250"/>
    </row>
    <row r="12550" spans="1:6" ht="15" x14ac:dyDescent="0.25">
      <c r="A12550" s="250"/>
      <c r="B12550" s="250"/>
      <c r="C12550" s="250"/>
      <c r="D12550" s="250"/>
      <c r="E12550" s="250"/>
      <c r="F12550" s="250"/>
    </row>
    <row r="12551" spans="1:6" ht="15" x14ac:dyDescent="0.25">
      <c r="A12551" s="250"/>
      <c r="B12551" s="250"/>
      <c r="C12551" s="250"/>
      <c r="D12551" s="250"/>
      <c r="E12551" s="250"/>
      <c r="F12551" s="250"/>
    </row>
    <row r="12552" spans="1:6" ht="15" x14ac:dyDescent="0.25">
      <c r="A12552" s="250"/>
      <c r="B12552" s="250"/>
      <c r="C12552" s="250"/>
      <c r="D12552" s="250"/>
      <c r="E12552" s="250"/>
      <c r="F12552" s="250"/>
    </row>
    <row r="12553" spans="1:6" ht="15" x14ac:dyDescent="0.25">
      <c r="A12553" s="250"/>
      <c r="B12553" s="250"/>
      <c r="C12553" s="250"/>
      <c r="D12553" s="250"/>
      <c r="E12553" s="250"/>
      <c r="F12553" s="250"/>
    </row>
    <row r="12554" spans="1:6" ht="15" x14ac:dyDescent="0.25">
      <c r="A12554" s="250"/>
      <c r="B12554" s="250"/>
      <c r="C12554" s="250"/>
      <c r="D12554" s="250"/>
      <c r="E12554" s="250"/>
      <c r="F12554" s="250"/>
    </row>
    <row r="12555" spans="1:6" ht="15" x14ac:dyDescent="0.25">
      <c r="A12555" s="250"/>
      <c r="B12555" s="250"/>
      <c r="C12555" s="250"/>
      <c r="D12555" s="250"/>
      <c r="E12555" s="250"/>
      <c r="F12555" s="250"/>
    </row>
    <row r="12556" spans="1:6" ht="15" x14ac:dyDescent="0.25">
      <c r="A12556" s="250"/>
      <c r="B12556" s="250"/>
      <c r="C12556" s="250"/>
      <c r="D12556" s="250"/>
      <c r="E12556" s="250"/>
      <c r="F12556" s="250"/>
    </row>
    <row r="12557" spans="1:6" ht="15" x14ac:dyDescent="0.25">
      <c r="A12557" s="250"/>
      <c r="B12557" s="250"/>
      <c r="C12557" s="250"/>
      <c r="D12557" s="250"/>
      <c r="E12557" s="250"/>
      <c r="F12557" s="250"/>
    </row>
    <row r="12558" spans="1:6" ht="15" x14ac:dyDescent="0.25">
      <c r="A12558" s="250"/>
      <c r="B12558" s="250"/>
      <c r="C12558" s="250"/>
      <c r="D12558" s="250"/>
      <c r="E12558" s="250"/>
      <c r="F12558" s="250"/>
    </row>
    <row r="12559" spans="1:6" ht="15" x14ac:dyDescent="0.25">
      <c r="A12559" s="250"/>
      <c r="B12559" s="250"/>
      <c r="C12559" s="250"/>
      <c r="D12559" s="250"/>
      <c r="E12559" s="250"/>
      <c r="F12559" s="250"/>
    </row>
    <row r="12560" spans="1:6" ht="15" x14ac:dyDescent="0.25">
      <c r="A12560" s="250"/>
      <c r="B12560" s="250"/>
      <c r="C12560" s="250"/>
      <c r="D12560" s="250"/>
      <c r="E12560" s="250"/>
      <c r="F12560" s="250"/>
    </row>
    <row r="12561" spans="1:6" ht="15" x14ac:dyDescent="0.25">
      <c r="A12561" s="250"/>
      <c r="B12561" s="250"/>
      <c r="C12561" s="250"/>
      <c r="D12561" s="250"/>
      <c r="E12561" s="250"/>
      <c r="F12561" s="250"/>
    </row>
    <row r="12562" spans="1:6" ht="15" x14ac:dyDescent="0.25">
      <c r="A12562" s="250"/>
      <c r="B12562" s="250"/>
      <c r="C12562" s="250"/>
      <c r="D12562" s="250"/>
      <c r="E12562" s="250"/>
      <c r="F12562" s="250"/>
    </row>
    <row r="12563" spans="1:6" ht="15" x14ac:dyDescent="0.25">
      <c r="A12563" s="250"/>
      <c r="B12563" s="250"/>
      <c r="C12563" s="250"/>
      <c r="D12563" s="250"/>
      <c r="E12563" s="250"/>
      <c r="F12563" s="250"/>
    </row>
    <row r="12564" spans="1:6" ht="15" x14ac:dyDescent="0.25">
      <c r="A12564" s="250"/>
      <c r="B12564" s="250"/>
      <c r="C12564" s="250"/>
      <c r="D12564" s="250"/>
      <c r="E12564" s="250"/>
      <c r="F12564" s="250"/>
    </row>
    <row r="12565" spans="1:6" ht="15" x14ac:dyDescent="0.25">
      <c r="A12565" s="250"/>
      <c r="B12565" s="250"/>
      <c r="C12565" s="250"/>
      <c r="D12565" s="250"/>
      <c r="E12565" s="250"/>
      <c r="F12565" s="250"/>
    </row>
    <row r="12566" spans="1:6" ht="15" x14ac:dyDescent="0.25">
      <c r="A12566" s="250"/>
      <c r="B12566" s="250"/>
      <c r="C12566" s="250"/>
      <c r="D12566" s="250"/>
      <c r="E12566" s="250"/>
      <c r="F12566" s="250"/>
    </row>
    <row r="12567" spans="1:6" ht="15" x14ac:dyDescent="0.25">
      <c r="A12567" s="250"/>
      <c r="B12567" s="250"/>
      <c r="C12567" s="250"/>
      <c r="D12567" s="250"/>
      <c r="E12567" s="250"/>
      <c r="F12567" s="250"/>
    </row>
    <row r="12568" spans="1:6" ht="15" x14ac:dyDescent="0.25">
      <c r="A12568" s="250"/>
      <c r="B12568" s="250"/>
      <c r="C12568" s="250"/>
      <c r="D12568" s="250"/>
      <c r="E12568" s="250"/>
      <c r="F12568" s="250"/>
    </row>
    <row r="12569" spans="1:6" ht="15" x14ac:dyDescent="0.25">
      <c r="A12569" s="250"/>
      <c r="B12569" s="250"/>
      <c r="C12569" s="250"/>
      <c r="D12569" s="250"/>
      <c r="E12569" s="250"/>
      <c r="F12569" s="250"/>
    </row>
    <row r="12570" spans="1:6" ht="15" x14ac:dyDescent="0.25">
      <c r="A12570" s="250"/>
      <c r="B12570" s="250"/>
      <c r="C12570" s="250"/>
      <c r="D12570" s="250"/>
      <c r="E12570" s="250"/>
      <c r="F12570" s="250"/>
    </row>
    <row r="12571" spans="1:6" ht="15" x14ac:dyDescent="0.25">
      <c r="A12571" s="250"/>
      <c r="B12571" s="250"/>
      <c r="C12571" s="250"/>
      <c r="D12571" s="250"/>
      <c r="E12571" s="250"/>
      <c r="F12571" s="250"/>
    </row>
    <row r="12572" spans="1:6" ht="15" x14ac:dyDescent="0.25">
      <c r="A12572" s="250"/>
      <c r="B12572" s="250"/>
      <c r="C12572" s="250"/>
      <c r="D12572" s="250"/>
      <c r="E12572" s="250"/>
      <c r="F12572" s="250"/>
    </row>
    <row r="12573" spans="1:6" ht="15" x14ac:dyDescent="0.25">
      <c r="A12573" s="250"/>
      <c r="B12573" s="250"/>
      <c r="C12573" s="250"/>
      <c r="D12573" s="250"/>
      <c r="E12573" s="250"/>
      <c r="F12573" s="250"/>
    </row>
    <row r="12574" spans="1:6" ht="15" x14ac:dyDescent="0.25">
      <c r="A12574" s="250"/>
      <c r="B12574" s="250"/>
      <c r="C12574" s="250"/>
      <c r="D12574" s="250"/>
      <c r="E12574" s="250"/>
      <c r="F12574" s="250"/>
    </row>
    <row r="12575" spans="1:6" ht="15" x14ac:dyDescent="0.25">
      <c r="A12575" s="250"/>
      <c r="B12575" s="250"/>
      <c r="C12575" s="250"/>
      <c r="D12575" s="250"/>
      <c r="E12575" s="250"/>
      <c r="F12575" s="250"/>
    </row>
    <row r="12576" spans="1:6" ht="15" x14ac:dyDescent="0.25">
      <c r="A12576" s="250"/>
      <c r="B12576" s="250"/>
      <c r="C12576" s="250"/>
      <c r="D12576" s="250"/>
      <c r="E12576" s="250"/>
      <c r="F12576" s="250"/>
    </row>
    <row r="12577" spans="1:6" ht="15" x14ac:dyDescent="0.25">
      <c r="A12577" s="250"/>
      <c r="B12577" s="250"/>
      <c r="C12577" s="250"/>
      <c r="D12577" s="250"/>
      <c r="E12577" s="250"/>
      <c r="F12577" s="250"/>
    </row>
    <row r="12578" spans="1:6" ht="15" x14ac:dyDescent="0.25">
      <c r="A12578" s="250"/>
      <c r="B12578" s="250"/>
      <c r="C12578" s="250"/>
      <c r="D12578" s="250"/>
      <c r="E12578" s="250"/>
      <c r="F12578" s="250"/>
    </row>
    <row r="12579" spans="1:6" ht="15" x14ac:dyDescent="0.25">
      <c r="A12579" s="250"/>
      <c r="B12579" s="250"/>
      <c r="C12579" s="250"/>
      <c r="D12579" s="250"/>
      <c r="E12579" s="250"/>
      <c r="F12579" s="250"/>
    </row>
    <row r="12580" spans="1:6" ht="15" x14ac:dyDescent="0.25">
      <c r="A12580" s="250"/>
      <c r="B12580" s="250"/>
      <c r="C12580" s="250"/>
      <c r="D12580" s="250"/>
      <c r="E12580" s="250"/>
      <c r="F12580" s="250"/>
    </row>
    <row r="12581" spans="1:6" ht="15" x14ac:dyDescent="0.25">
      <c r="A12581" s="250"/>
      <c r="B12581" s="250"/>
      <c r="C12581" s="250"/>
      <c r="D12581" s="250"/>
      <c r="E12581" s="250"/>
      <c r="F12581" s="250"/>
    </row>
    <row r="12582" spans="1:6" ht="15" x14ac:dyDescent="0.25">
      <c r="A12582" s="250"/>
      <c r="B12582" s="250"/>
      <c r="C12582" s="250"/>
      <c r="D12582" s="250"/>
      <c r="E12582" s="250"/>
      <c r="F12582" s="250"/>
    </row>
    <row r="12583" spans="1:6" ht="15" x14ac:dyDescent="0.25">
      <c r="A12583" s="250"/>
      <c r="B12583" s="250"/>
      <c r="C12583" s="250"/>
      <c r="D12583" s="250"/>
      <c r="E12583" s="250"/>
      <c r="F12583" s="250"/>
    </row>
    <row r="12584" spans="1:6" ht="15" x14ac:dyDescent="0.25">
      <c r="A12584" s="250"/>
      <c r="B12584" s="250"/>
      <c r="C12584" s="250"/>
      <c r="D12584" s="250"/>
      <c r="E12584" s="250"/>
      <c r="F12584" s="250"/>
    </row>
    <row r="12585" spans="1:6" ht="15" x14ac:dyDescent="0.25">
      <c r="A12585" s="250"/>
      <c r="B12585" s="250"/>
      <c r="C12585" s="250"/>
      <c r="D12585" s="250"/>
      <c r="E12585" s="250"/>
      <c r="F12585" s="250"/>
    </row>
    <row r="12586" spans="1:6" ht="15" x14ac:dyDescent="0.25">
      <c r="A12586" s="250"/>
      <c r="B12586" s="250"/>
      <c r="C12586" s="250"/>
      <c r="D12586" s="250"/>
      <c r="E12586" s="250"/>
      <c r="F12586" s="250"/>
    </row>
    <row r="12587" spans="1:6" ht="15" x14ac:dyDescent="0.25">
      <c r="A12587" s="250"/>
      <c r="B12587" s="250"/>
      <c r="C12587" s="250"/>
      <c r="D12587" s="250"/>
      <c r="E12587" s="250"/>
      <c r="F12587" s="250"/>
    </row>
    <row r="12588" spans="1:6" ht="15" x14ac:dyDescent="0.25">
      <c r="A12588" s="250"/>
      <c r="B12588" s="250"/>
      <c r="C12588" s="250"/>
      <c r="D12588" s="250"/>
      <c r="E12588" s="250"/>
      <c r="F12588" s="250"/>
    </row>
    <row r="12589" spans="1:6" ht="15" x14ac:dyDescent="0.25">
      <c r="A12589" s="250"/>
      <c r="B12589" s="250"/>
      <c r="C12589" s="250"/>
      <c r="D12589" s="250"/>
      <c r="E12589" s="250"/>
      <c r="F12589" s="250"/>
    </row>
    <row r="12590" spans="1:6" ht="15" x14ac:dyDescent="0.25">
      <c r="A12590" s="250"/>
      <c r="B12590" s="250"/>
      <c r="C12590" s="250"/>
      <c r="D12590" s="250"/>
      <c r="E12590" s="250"/>
      <c r="F12590" s="250"/>
    </row>
    <row r="12591" spans="1:6" ht="15" x14ac:dyDescent="0.25">
      <c r="A12591" s="250"/>
      <c r="B12591" s="250"/>
      <c r="C12591" s="250"/>
      <c r="D12591" s="250"/>
      <c r="E12591" s="250"/>
      <c r="F12591" s="250"/>
    </row>
    <row r="12592" spans="1:6" ht="15" x14ac:dyDescent="0.25">
      <c r="A12592" s="250"/>
      <c r="B12592" s="250"/>
      <c r="C12592" s="250"/>
      <c r="D12592" s="250"/>
      <c r="E12592" s="250"/>
      <c r="F12592" s="250"/>
    </row>
    <row r="12593" spans="1:6" ht="15" x14ac:dyDescent="0.25">
      <c r="A12593" s="250"/>
      <c r="B12593" s="250"/>
      <c r="C12593" s="250"/>
      <c r="D12593" s="250"/>
      <c r="E12593" s="250"/>
      <c r="F12593" s="250"/>
    </row>
    <row r="12594" spans="1:6" ht="15" x14ac:dyDescent="0.25">
      <c r="A12594" s="250"/>
      <c r="B12594" s="250"/>
      <c r="C12594" s="250"/>
      <c r="D12594" s="250"/>
      <c r="E12594" s="250"/>
      <c r="F12594" s="250"/>
    </row>
    <row r="12595" spans="1:6" ht="15" x14ac:dyDescent="0.25">
      <c r="A12595" s="250"/>
      <c r="B12595" s="250"/>
      <c r="C12595" s="250"/>
      <c r="D12595" s="250"/>
      <c r="E12595" s="250"/>
      <c r="F12595" s="250"/>
    </row>
    <row r="12596" spans="1:6" ht="15" x14ac:dyDescent="0.25">
      <c r="A12596" s="250"/>
      <c r="B12596" s="250"/>
      <c r="C12596" s="250"/>
      <c r="D12596" s="250"/>
      <c r="E12596" s="250"/>
      <c r="F12596" s="250"/>
    </row>
    <row r="12597" spans="1:6" ht="15" x14ac:dyDescent="0.25">
      <c r="A12597" s="250"/>
      <c r="B12597" s="250"/>
      <c r="C12597" s="250"/>
      <c r="D12597" s="250"/>
      <c r="E12597" s="250"/>
      <c r="F12597" s="250"/>
    </row>
    <row r="12598" spans="1:6" ht="15" x14ac:dyDescent="0.25">
      <c r="A12598" s="250"/>
      <c r="B12598" s="250"/>
      <c r="C12598" s="250"/>
      <c r="D12598" s="250"/>
      <c r="E12598" s="250"/>
      <c r="F12598" s="250"/>
    </row>
    <row r="12599" spans="1:6" ht="15" x14ac:dyDescent="0.25">
      <c r="A12599" s="250"/>
      <c r="B12599" s="250"/>
      <c r="C12599" s="250"/>
      <c r="D12599" s="250"/>
      <c r="E12599" s="250"/>
      <c r="F12599" s="250"/>
    </row>
    <row r="12600" spans="1:6" ht="15" x14ac:dyDescent="0.25">
      <c r="A12600" s="250"/>
      <c r="B12600" s="250"/>
      <c r="C12600" s="250"/>
      <c r="D12600" s="250"/>
      <c r="E12600" s="250"/>
      <c r="F12600" s="250"/>
    </row>
    <row r="12601" spans="1:6" ht="15" x14ac:dyDescent="0.25">
      <c r="A12601" s="250"/>
      <c r="B12601" s="250"/>
      <c r="C12601" s="250"/>
      <c r="D12601" s="250"/>
      <c r="E12601" s="250"/>
      <c r="F12601" s="250"/>
    </row>
    <row r="12602" spans="1:6" ht="15" x14ac:dyDescent="0.25">
      <c r="A12602" s="250"/>
      <c r="B12602" s="250"/>
      <c r="C12602" s="250"/>
      <c r="D12602" s="250"/>
      <c r="E12602" s="250"/>
      <c r="F12602" s="250"/>
    </row>
    <row r="12603" spans="1:6" ht="15" x14ac:dyDescent="0.25">
      <c r="A12603" s="250"/>
      <c r="B12603" s="250"/>
      <c r="C12603" s="250"/>
      <c r="D12603" s="250"/>
      <c r="E12603" s="250"/>
      <c r="F12603" s="250"/>
    </row>
    <row r="12604" spans="1:6" ht="15" x14ac:dyDescent="0.25">
      <c r="A12604" s="250"/>
      <c r="B12604" s="250"/>
      <c r="C12604" s="250"/>
      <c r="D12604" s="250"/>
      <c r="E12604" s="250"/>
      <c r="F12604" s="250"/>
    </row>
    <row r="12605" spans="1:6" ht="15" x14ac:dyDescent="0.25">
      <c r="A12605" s="250"/>
      <c r="B12605" s="250"/>
      <c r="C12605" s="250"/>
      <c r="D12605" s="250"/>
      <c r="E12605" s="250"/>
      <c r="F12605" s="250"/>
    </row>
    <row r="12606" spans="1:6" ht="15" x14ac:dyDescent="0.25">
      <c r="A12606" s="250"/>
      <c r="B12606" s="250"/>
      <c r="C12606" s="250"/>
      <c r="D12606" s="250"/>
      <c r="E12606" s="250"/>
      <c r="F12606" s="250"/>
    </row>
    <row r="12607" spans="1:6" ht="15" x14ac:dyDescent="0.25">
      <c r="A12607" s="250"/>
      <c r="B12607" s="250"/>
      <c r="C12607" s="250"/>
      <c r="D12607" s="250"/>
      <c r="E12607" s="250"/>
      <c r="F12607" s="250"/>
    </row>
    <row r="12608" spans="1:6" ht="15" x14ac:dyDescent="0.25">
      <c r="A12608" s="250"/>
      <c r="B12608" s="250"/>
      <c r="C12608" s="250"/>
      <c r="D12608" s="250"/>
      <c r="E12608" s="250"/>
      <c r="F12608" s="250"/>
    </row>
    <row r="12609" spans="1:6" ht="15" x14ac:dyDescent="0.25">
      <c r="A12609" s="250"/>
      <c r="B12609" s="250"/>
      <c r="C12609" s="250"/>
      <c r="D12609" s="250"/>
      <c r="E12609" s="250"/>
      <c r="F12609" s="250"/>
    </row>
    <row r="12610" spans="1:6" ht="15" x14ac:dyDescent="0.25">
      <c r="A12610" s="250"/>
      <c r="B12610" s="250"/>
      <c r="C12610" s="250"/>
      <c r="D12610" s="250"/>
      <c r="E12610" s="250"/>
      <c r="F12610" s="250"/>
    </row>
    <row r="12611" spans="1:6" ht="15" x14ac:dyDescent="0.25">
      <c r="A12611" s="250"/>
      <c r="B12611" s="250"/>
      <c r="C12611" s="250"/>
      <c r="D12611" s="250"/>
      <c r="E12611" s="250"/>
      <c r="F12611" s="250"/>
    </row>
    <row r="12612" spans="1:6" ht="15" x14ac:dyDescent="0.25">
      <c r="A12612" s="250"/>
      <c r="B12612" s="250"/>
      <c r="C12612" s="250"/>
      <c r="D12612" s="250"/>
      <c r="E12612" s="250"/>
      <c r="F12612" s="250"/>
    </row>
    <row r="12613" spans="1:6" ht="15" x14ac:dyDescent="0.25">
      <c r="A12613" s="250"/>
      <c r="B12613" s="250"/>
      <c r="C12613" s="250"/>
      <c r="D12613" s="250"/>
      <c r="E12613" s="250"/>
      <c r="F12613" s="250"/>
    </row>
    <row r="12614" spans="1:6" ht="15" x14ac:dyDescent="0.25">
      <c r="A12614" s="250"/>
      <c r="B12614" s="250"/>
      <c r="C12614" s="250"/>
      <c r="D12614" s="250"/>
      <c r="E12614" s="250"/>
      <c r="F12614" s="250"/>
    </row>
    <row r="12615" spans="1:6" ht="15" x14ac:dyDescent="0.25">
      <c r="A12615" s="250"/>
      <c r="B12615" s="250"/>
      <c r="C12615" s="250"/>
      <c r="D12615" s="250"/>
      <c r="E12615" s="250"/>
      <c r="F12615" s="250"/>
    </row>
    <row r="12616" spans="1:6" ht="15" x14ac:dyDescent="0.25">
      <c r="A12616" s="250"/>
      <c r="B12616" s="250"/>
      <c r="C12616" s="250"/>
      <c r="D12616" s="250"/>
      <c r="E12616" s="250"/>
      <c r="F12616" s="250"/>
    </row>
    <row r="12617" spans="1:6" ht="15" x14ac:dyDescent="0.25">
      <c r="A12617" s="250"/>
      <c r="B12617" s="250"/>
      <c r="C12617" s="250"/>
      <c r="D12617" s="250"/>
      <c r="E12617" s="250"/>
      <c r="F12617" s="250"/>
    </row>
    <row r="12618" spans="1:6" ht="15" x14ac:dyDescent="0.25">
      <c r="A12618" s="250"/>
      <c r="B12618" s="250"/>
      <c r="C12618" s="250"/>
      <c r="D12618" s="250"/>
      <c r="E12618" s="250"/>
      <c r="F12618" s="250"/>
    </row>
    <row r="12619" spans="1:6" ht="15" x14ac:dyDescent="0.25">
      <c r="A12619" s="250"/>
      <c r="B12619" s="250"/>
      <c r="C12619" s="250"/>
      <c r="D12619" s="250"/>
      <c r="E12619" s="250"/>
      <c r="F12619" s="250"/>
    </row>
    <row r="12620" spans="1:6" ht="15" x14ac:dyDescent="0.25">
      <c r="A12620" s="250"/>
      <c r="B12620" s="250"/>
      <c r="C12620" s="250"/>
      <c r="D12620" s="250"/>
      <c r="E12620" s="250"/>
      <c r="F12620" s="250"/>
    </row>
    <row r="12621" spans="1:6" ht="15" x14ac:dyDescent="0.25">
      <c r="A12621" s="250"/>
      <c r="B12621" s="250"/>
      <c r="C12621" s="250"/>
      <c r="D12621" s="250"/>
      <c r="E12621" s="250"/>
      <c r="F12621" s="250"/>
    </row>
    <row r="12622" spans="1:6" ht="15" x14ac:dyDescent="0.25">
      <c r="A12622" s="250"/>
      <c r="B12622" s="250"/>
      <c r="C12622" s="250"/>
      <c r="D12622" s="250"/>
      <c r="E12622" s="250"/>
      <c r="F12622" s="250"/>
    </row>
    <row r="12623" spans="1:6" ht="15" x14ac:dyDescent="0.25">
      <c r="A12623" s="250"/>
      <c r="B12623" s="250"/>
      <c r="C12623" s="250"/>
      <c r="D12623" s="250"/>
      <c r="E12623" s="250"/>
      <c r="F12623" s="250"/>
    </row>
    <row r="12624" spans="1:6" ht="15" x14ac:dyDescent="0.25">
      <c r="A12624" s="250"/>
      <c r="B12624" s="250"/>
      <c r="C12624" s="250"/>
      <c r="D12624" s="250"/>
      <c r="E12624" s="250"/>
      <c r="F12624" s="250"/>
    </row>
    <row r="12625" spans="1:6" ht="15" x14ac:dyDescent="0.25">
      <c r="A12625" s="250"/>
      <c r="B12625" s="250"/>
      <c r="C12625" s="250"/>
      <c r="D12625" s="250"/>
      <c r="E12625" s="250"/>
      <c r="F12625" s="250"/>
    </row>
    <row r="12626" spans="1:6" ht="15" x14ac:dyDescent="0.25">
      <c r="A12626" s="250"/>
      <c r="B12626" s="250"/>
      <c r="C12626" s="250"/>
      <c r="D12626" s="250"/>
      <c r="E12626" s="250"/>
      <c r="F12626" s="250"/>
    </row>
    <row r="12627" spans="1:6" ht="15" x14ac:dyDescent="0.25">
      <c r="A12627" s="250"/>
      <c r="B12627" s="250"/>
      <c r="C12627" s="250"/>
      <c r="D12627" s="250"/>
      <c r="E12627" s="250"/>
      <c r="F12627" s="250"/>
    </row>
    <row r="12628" spans="1:6" ht="15" x14ac:dyDescent="0.25">
      <c r="A12628" s="250"/>
      <c r="B12628" s="250"/>
      <c r="C12628" s="250"/>
      <c r="D12628" s="250"/>
      <c r="E12628" s="250"/>
      <c r="F12628" s="250"/>
    </row>
    <row r="12629" spans="1:6" ht="15" x14ac:dyDescent="0.25">
      <c r="A12629" s="250"/>
      <c r="B12629" s="250"/>
      <c r="C12629" s="250"/>
      <c r="D12629" s="250"/>
      <c r="E12629" s="250"/>
      <c r="F12629" s="250"/>
    </row>
    <row r="12630" spans="1:6" ht="15" x14ac:dyDescent="0.25">
      <c r="A12630" s="250"/>
      <c r="B12630" s="250"/>
      <c r="C12630" s="250"/>
      <c r="D12630" s="250"/>
      <c r="E12630" s="250"/>
      <c r="F12630" s="250"/>
    </row>
    <row r="12631" spans="1:6" ht="15" x14ac:dyDescent="0.25">
      <c r="A12631" s="250"/>
      <c r="B12631" s="250"/>
      <c r="C12631" s="250"/>
      <c r="D12631" s="250"/>
      <c r="E12631" s="250"/>
      <c r="F12631" s="250"/>
    </row>
    <row r="12632" spans="1:6" ht="15" x14ac:dyDescent="0.25">
      <c r="A12632" s="250"/>
      <c r="B12632" s="250"/>
      <c r="C12632" s="250"/>
      <c r="D12632" s="250"/>
      <c r="E12632" s="250"/>
      <c r="F12632" s="250"/>
    </row>
    <row r="12633" spans="1:6" ht="15" x14ac:dyDescent="0.25">
      <c r="A12633" s="250"/>
      <c r="B12633" s="250"/>
      <c r="C12633" s="250"/>
      <c r="D12633" s="250"/>
      <c r="E12633" s="250"/>
      <c r="F12633" s="250"/>
    </row>
    <row r="12634" spans="1:6" ht="15" x14ac:dyDescent="0.25">
      <c r="A12634" s="250"/>
      <c r="B12634" s="250"/>
      <c r="C12634" s="250"/>
      <c r="D12634" s="250"/>
      <c r="E12634" s="250"/>
      <c r="F12634" s="250"/>
    </row>
    <row r="12635" spans="1:6" ht="15" x14ac:dyDescent="0.25">
      <c r="A12635" s="250"/>
      <c r="B12635" s="250"/>
      <c r="C12635" s="250"/>
      <c r="D12635" s="250"/>
      <c r="E12635" s="250"/>
      <c r="F12635" s="250"/>
    </row>
    <row r="12636" spans="1:6" ht="15" x14ac:dyDescent="0.25">
      <c r="A12636" s="250"/>
      <c r="B12636" s="250"/>
      <c r="C12636" s="250"/>
      <c r="D12636" s="250"/>
      <c r="E12636" s="250"/>
      <c r="F12636" s="250"/>
    </row>
    <row r="12637" spans="1:6" ht="15" x14ac:dyDescent="0.25">
      <c r="A12637" s="250"/>
      <c r="B12637" s="250"/>
      <c r="C12637" s="250"/>
      <c r="D12637" s="250"/>
      <c r="E12637" s="250"/>
      <c r="F12637" s="250"/>
    </row>
    <row r="12638" spans="1:6" ht="15" x14ac:dyDescent="0.25">
      <c r="A12638" s="250"/>
      <c r="B12638" s="250"/>
      <c r="C12638" s="250"/>
      <c r="D12638" s="250"/>
      <c r="E12638" s="250"/>
      <c r="F12638" s="250"/>
    </row>
    <row r="12639" spans="1:6" ht="15" x14ac:dyDescent="0.25">
      <c r="A12639" s="250"/>
      <c r="B12639" s="250"/>
      <c r="C12639" s="250"/>
      <c r="D12639" s="250"/>
      <c r="E12639" s="250"/>
      <c r="F12639" s="250"/>
    </row>
    <row r="12640" spans="1:6" ht="15" x14ac:dyDescent="0.25">
      <c r="A12640" s="250"/>
      <c r="B12640" s="250"/>
      <c r="C12640" s="250"/>
      <c r="D12640" s="250"/>
      <c r="E12640" s="250"/>
      <c r="F12640" s="250"/>
    </row>
    <row r="12641" spans="1:6" ht="15" x14ac:dyDescent="0.25">
      <c r="A12641" s="250"/>
      <c r="B12641" s="250"/>
      <c r="C12641" s="250"/>
      <c r="D12641" s="250"/>
      <c r="E12641" s="250"/>
      <c r="F12641" s="250"/>
    </row>
    <row r="12642" spans="1:6" ht="15" x14ac:dyDescent="0.25">
      <c r="A12642" s="250"/>
      <c r="B12642" s="250"/>
      <c r="C12642" s="250"/>
      <c r="D12642" s="250"/>
      <c r="E12642" s="250"/>
      <c r="F12642" s="250"/>
    </row>
    <row r="12643" spans="1:6" ht="15" x14ac:dyDescent="0.25">
      <c r="A12643" s="250"/>
      <c r="B12643" s="250"/>
      <c r="C12643" s="250"/>
      <c r="D12643" s="250"/>
      <c r="E12643" s="250"/>
      <c r="F12643" s="250"/>
    </row>
    <row r="12644" spans="1:6" ht="15" x14ac:dyDescent="0.25">
      <c r="A12644" s="250"/>
      <c r="B12644" s="250"/>
      <c r="C12644" s="250"/>
      <c r="D12644" s="250"/>
      <c r="E12644" s="250"/>
      <c r="F12644" s="250"/>
    </row>
    <row r="12645" spans="1:6" ht="15" x14ac:dyDescent="0.25">
      <c r="A12645" s="250"/>
      <c r="B12645" s="250"/>
      <c r="C12645" s="250"/>
      <c r="D12645" s="250"/>
      <c r="E12645" s="250"/>
      <c r="F12645" s="250"/>
    </row>
    <row r="12646" spans="1:6" ht="15" x14ac:dyDescent="0.25">
      <c r="A12646" s="250"/>
      <c r="B12646" s="250"/>
      <c r="C12646" s="250"/>
      <c r="D12646" s="250"/>
      <c r="E12646" s="250"/>
      <c r="F12646" s="250"/>
    </row>
    <row r="12647" spans="1:6" ht="15" x14ac:dyDescent="0.25">
      <c r="A12647" s="250"/>
      <c r="B12647" s="250"/>
      <c r="C12647" s="250"/>
      <c r="D12647" s="250"/>
      <c r="E12647" s="250"/>
      <c r="F12647" s="250"/>
    </row>
    <row r="12648" spans="1:6" ht="15" x14ac:dyDescent="0.25">
      <c r="A12648" s="250"/>
      <c r="B12648" s="250"/>
      <c r="C12648" s="250"/>
      <c r="D12648" s="250"/>
      <c r="E12648" s="250"/>
      <c r="F12648" s="250"/>
    </row>
    <row r="12649" spans="1:6" ht="15" x14ac:dyDescent="0.25">
      <c r="A12649" s="250"/>
      <c r="B12649" s="250"/>
      <c r="C12649" s="250"/>
      <c r="D12649" s="250"/>
      <c r="E12649" s="250"/>
      <c r="F12649" s="250"/>
    </row>
    <row r="12650" spans="1:6" ht="15" x14ac:dyDescent="0.25">
      <c r="A12650" s="250"/>
      <c r="B12650" s="250"/>
      <c r="C12650" s="250"/>
      <c r="D12650" s="250"/>
      <c r="E12650" s="250"/>
      <c r="F12650" s="250"/>
    </row>
    <row r="12651" spans="1:6" ht="15" x14ac:dyDescent="0.25">
      <c r="A12651" s="250"/>
      <c r="B12651" s="250"/>
      <c r="C12651" s="250"/>
      <c r="D12651" s="250"/>
      <c r="E12651" s="250"/>
      <c r="F12651" s="250"/>
    </row>
    <row r="12652" spans="1:6" ht="15" x14ac:dyDescent="0.25">
      <c r="A12652" s="250"/>
      <c r="B12652" s="250"/>
      <c r="C12652" s="250"/>
      <c r="D12652" s="250"/>
      <c r="E12652" s="250"/>
      <c r="F12652" s="250"/>
    </row>
    <row r="12653" spans="1:6" ht="15" x14ac:dyDescent="0.25">
      <c r="A12653" s="250"/>
      <c r="B12653" s="250"/>
      <c r="C12653" s="250"/>
      <c r="D12653" s="250"/>
      <c r="E12653" s="250"/>
      <c r="F12653" s="250"/>
    </row>
    <row r="12654" spans="1:6" ht="15" x14ac:dyDescent="0.25">
      <c r="A12654" s="250"/>
      <c r="B12654" s="250"/>
      <c r="C12654" s="250"/>
      <c r="D12654" s="250"/>
      <c r="E12654" s="250"/>
      <c r="F12654" s="250"/>
    </row>
    <row r="12655" spans="1:6" ht="15" x14ac:dyDescent="0.25">
      <c r="A12655" s="250"/>
      <c r="B12655" s="250"/>
      <c r="C12655" s="250"/>
      <c r="D12655" s="250"/>
      <c r="E12655" s="250"/>
      <c r="F12655" s="250"/>
    </row>
    <row r="12656" spans="1:6" ht="15" x14ac:dyDescent="0.25">
      <c r="A12656" s="250"/>
      <c r="B12656" s="250"/>
      <c r="C12656" s="250"/>
      <c r="D12656" s="250"/>
      <c r="E12656" s="250"/>
      <c r="F12656" s="250"/>
    </row>
    <row r="12657" spans="1:6" ht="15" x14ac:dyDescent="0.25">
      <c r="A12657" s="250"/>
      <c r="B12657" s="250"/>
      <c r="C12657" s="250"/>
      <c r="D12657" s="250"/>
      <c r="E12657" s="250"/>
      <c r="F12657" s="250"/>
    </row>
    <row r="12658" spans="1:6" ht="15" x14ac:dyDescent="0.25">
      <c r="A12658" s="250"/>
      <c r="B12658" s="250"/>
      <c r="C12658" s="250"/>
      <c r="D12658" s="250"/>
      <c r="E12658" s="250"/>
      <c r="F12658" s="250"/>
    </row>
    <row r="12659" spans="1:6" ht="15" x14ac:dyDescent="0.25">
      <c r="A12659" s="250"/>
      <c r="B12659" s="250"/>
      <c r="C12659" s="250"/>
      <c r="D12659" s="250"/>
      <c r="E12659" s="250"/>
      <c r="F12659" s="250"/>
    </row>
    <row r="12660" spans="1:6" ht="15" x14ac:dyDescent="0.25">
      <c r="A12660" s="250"/>
      <c r="B12660" s="250"/>
      <c r="C12660" s="250"/>
      <c r="D12660" s="250"/>
      <c r="E12660" s="250"/>
      <c r="F12660" s="250"/>
    </row>
    <row r="12661" spans="1:6" ht="15" x14ac:dyDescent="0.25">
      <c r="A12661" s="250"/>
      <c r="B12661" s="250"/>
      <c r="C12661" s="250"/>
      <c r="D12661" s="250"/>
      <c r="E12661" s="250"/>
      <c r="F12661" s="250"/>
    </row>
    <row r="12662" spans="1:6" ht="15" x14ac:dyDescent="0.25">
      <c r="A12662" s="250"/>
      <c r="B12662" s="250"/>
      <c r="C12662" s="250"/>
      <c r="D12662" s="250"/>
      <c r="E12662" s="250"/>
      <c r="F12662" s="250"/>
    </row>
    <row r="12663" spans="1:6" ht="15" x14ac:dyDescent="0.25">
      <c r="A12663" s="250"/>
      <c r="B12663" s="250"/>
      <c r="C12663" s="250"/>
      <c r="D12663" s="250"/>
      <c r="E12663" s="250"/>
      <c r="F12663" s="250"/>
    </row>
    <row r="12664" spans="1:6" ht="15" x14ac:dyDescent="0.25">
      <c r="A12664" s="250"/>
      <c r="B12664" s="250"/>
      <c r="C12664" s="250"/>
      <c r="D12664" s="250"/>
      <c r="E12664" s="250"/>
      <c r="F12664" s="250"/>
    </row>
    <row r="12665" spans="1:6" ht="15" x14ac:dyDescent="0.25">
      <c r="A12665" s="250"/>
      <c r="B12665" s="250"/>
      <c r="C12665" s="250"/>
      <c r="D12665" s="250"/>
      <c r="E12665" s="250"/>
      <c r="F12665" s="250"/>
    </row>
    <row r="12666" spans="1:6" ht="15" x14ac:dyDescent="0.25">
      <c r="A12666" s="250"/>
      <c r="B12666" s="250"/>
      <c r="C12666" s="250"/>
      <c r="D12666" s="250"/>
      <c r="E12666" s="250"/>
      <c r="F12666" s="250"/>
    </row>
    <row r="12667" spans="1:6" ht="15" x14ac:dyDescent="0.25">
      <c r="A12667" s="250"/>
      <c r="B12667" s="250"/>
      <c r="C12667" s="250"/>
      <c r="D12667" s="250"/>
      <c r="E12667" s="250"/>
      <c r="F12667" s="250"/>
    </row>
    <row r="12668" spans="1:6" ht="15" x14ac:dyDescent="0.25">
      <c r="A12668" s="250"/>
      <c r="B12668" s="250"/>
      <c r="C12668" s="250"/>
      <c r="D12668" s="250"/>
      <c r="E12668" s="250"/>
      <c r="F12668" s="250"/>
    </row>
    <row r="12669" spans="1:6" ht="15" x14ac:dyDescent="0.25">
      <c r="A12669" s="250"/>
      <c r="B12669" s="250"/>
      <c r="C12669" s="250"/>
      <c r="D12669" s="250"/>
      <c r="E12669" s="250"/>
      <c r="F12669" s="250"/>
    </row>
    <row r="12670" spans="1:6" ht="15" x14ac:dyDescent="0.25">
      <c r="A12670" s="250"/>
      <c r="B12670" s="250"/>
      <c r="C12670" s="250"/>
      <c r="D12670" s="250"/>
      <c r="E12670" s="250"/>
      <c r="F12670" s="250"/>
    </row>
    <row r="12671" spans="1:6" ht="15" x14ac:dyDescent="0.25">
      <c r="A12671" s="250"/>
      <c r="B12671" s="250"/>
      <c r="C12671" s="250"/>
      <c r="D12671" s="250"/>
      <c r="E12671" s="250"/>
      <c r="F12671" s="250"/>
    </row>
    <row r="12672" spans="1:6" ht="15" x14ac:dyDescent="0.25">
      <c r="A12672" s="250"/>
      <c r="B12672" s="250"/>
      <c r="C12672" s="250"/>
      <c r="D12672" s="250"/>
      <c r="E12672" s="250"/>
      <c r="F12672" s="250"/>
    </row>
    <row r="12673" spans="1:6" ht="15" x14ac:dyDescent="0.25">
      <c r="A12673" s="250"/>
      <c r="B12673" s="250"/>
      <c r="C12673" s="250"/>
      <c r="D12673" s="250"/>
      <c r="E12673" s="250"/>
      <c r="F12673" s="250"/>
    </row>
    <row r="12674" spans="1:6" ht="15" x14ac:dyDescent="0.25">
      <c r="A12674" s="250"/>
      <c r="B12674" s="250"/>
      <c r="C12674" s="250"/>
      <c r="D12674" s="250"/>
      <c r="E12674" s="250"/>
      <c r="F12674" s="250"/>
    </row>
    <row r="12675" spans="1:6" ht="15" x14ac:dyDescent="0.25">
      <c r="A12675" s="250"/>
      <c r="B12675" s="250"/>
      <c r="C12675" s="250"/>
      <c r="D12675" s="250"/>
      <c r="E12675" s="250"/>
      <c r="F12675" s="250"/>
    </row>
    <row r="12676" spans="1:6" ht="15" x14ac:dyDescent="0.25">
      <c r="A12676" s="250"/>
      <c r="B12676" s="250"/>
      <c r="C12676" s="250"/>
      <c r="D12676" s="250"/>
      <c r="E12676" s="250"/>
      <c r="F12676" s="250"/>
    </row>
    <row r="12677" spans="1:6" ht="15" x14ac:dyDescent="0.25">
      <c r="A12677" s="250"/>
      <c r="B12677" s="250"/>
      <c r="C12677" s="250"/>
      <c r="D12677" s="250"/>
      <c r="E12677" s="250"/>
      <c r="F12677" s="250"/>
    </row>
    <row r="12678" spans="1:6" ht="15" x14ac:dyDescent="0.25">
      <c r="A12678" s="250"/>
      <c r="B12678" s="250"/>
      <c r="C12678" s="250"/>
      <c r="D12678" s="250"/>
      <c r="E12678" s="250"/>
      <c r="F12678" s="250"/>
    </row>
    <row r="12679" spans="1:6" ht="15" x14ac:dyDescent="0.25">
      <c r="A12679" s="250"/>
      <c r="B12679" s="250"/>
      <c r="C12679" s="250"/>
      <c r="D12679" s="250"/>
      <c r="E12679" s="250"/>
      <c r="F12679" s="250"/>
    </row>
    <row r="12680" spans="1:6" ht="15" x14ac:dyDescent="0.25">
      <c r="A12680" s="250"/>
      <c r="B12680" s="250"/>
      <c r="C12680" s="250"/>
      <c r="D12680" s="250"/>
      <c r="E12680" s="250"/>
      <c r="F12680" s="250"/>
    </row>
    <row r="12681" spans="1:6" ht="15" x14ac:dyDescent="0.25">
      <c r="A12681" s="250"/>
      <c r="B12681" s="250"/>
      <c r="C12681" s="250"/>
      <c r="D12681" s="250"/>
      <c r="E12681" s="250"/>
      <c r="F12681" s="250"/>
    </row>
    <row r="12682" spans="1:6" ht="15" x14ac:dyDescent="0.25">
      <c r="A12682" s="250"/>
      <c r="B12682" s="250"/>
      <c r="C12682" s="250"/>
      <c r="D12682" s="250"/>
      <c r="E12682" s="250"/>
      <c r="F12682" s="250"/>
    </row>
    <row r="12683" spans="1:6" ht="15" x14ac:dyDescent="0.25">
      <c r="A12683" s="250"/>
      <c r="B12683" s="250"/>
      <c r="C12683" s="250"/>
      <c r="D12683" s="250"/>
      <c r="E12683" s="250"/>
      <c r="F12683" s="250"/>
    </row>
    <row r="12684" spans="1:6" ht="15" x14ac:dyDescent="0.25">
      <c r="A12684" s="250"/>
      <c r="B12684" s="250"/>
      <c r="C12684" s="250"/>
      <c r="D12684" s="250"/>
      <c r="E12684" s="250"/>
      <c r="F12684" s="250"/>
    </row>
    <row r="12685" spans="1:6" ht="15" x14ac:dyDescent="0.25">
      <c r="A12685" s="250"/>
      <c r="B12685" s="250"/>
      <c r="C12685" s="250"/>
      <c r="D12685" s="250"/>
      <c r="E12685" s="250"/>
      <c r="F12685" s="250"/>
    </row>
    <row r="12686" spans="1:6" ht="15" x14ac:dyDescent="0.25">
      <c r="A12686" s="250"/>
      <c r="B12686" s="250"/>
      <c r="C12686" s="250"/>
      <c r="D12686" s="250"/>
      <c r="E12686" s="250"/>
      <c r="F12686" s="250"/>
    </row>
    <row r="12687" spans="1:6" ht="15" x14ac:dyDescent="0.25">
      <c r="A12687" s="250"/>
      <c r="B12687" s="250"/>
      <c r="C12687" s="250"/>
      <c r="D12687" s="250"/>
      <c r="E12687" s="250"/>
      <c r="F12687" s="250"/>
    </row>
    <row r="12688" spans="1:6" ht="15" x14ac:dyDescent="0.25">
      <c r="A12688" s="250"/>
      <c r="B12688" s="250"/>
      <c r="C12688" s="250"/>
      <c r="D12688" s="250"/>
      <c r="E12688" s="250"/>
      <c r="F12688" s="250"/>
    </row>
    <row r="12689" spans="1:6" ht="15" x14ac:dyDescent="0.25">
      <c r="A12689" s="250"/>
      <c r="B12689" s="250"/>
      <c r="C12689" s="250"/>
      <c r="D12689" s="250"/>
      <c r="E12689" s="250"/>
      <c r="F12689" s="250"/>
    </row>
    <row r="12690" spans="1:6" ht="15" x14ac:dyDescent="0.25">
      <c r="A12690" s="250"/>
      <c r="B12690" s="250"/>
      <c r="C12690" s="250"/>
      <c r="D12690" s="250"/>
      <c r="E12690" s="250"/>
      <c r="F12690" s="250"/>
    </row>
    <row r="12691" spans="1:6" ht="15" x14ac:dyDescent="0.25">
      <c r="A12691" s="250"/>
      <c r="B12691" s="250"/>
      <c r="C12691" s="250"/>
      <c r="D12691" s="250"/>
      <c r="E12691" s="250"/>
      <c r="F12691" s="250"/>
    </row>
    <row r="12692" spans="1:6" ht="15" x14ac:dyDescent="0.25">
      <c r="A12692" s="250"/>
      <c r="B12692" s="250"/>
      <c r="C12692" s="250"/>
      <c r="D12692" s="250"/>
      <c r="E12692" s="250"/>
      <c r="F12692" s="250"/>
    </row>
    <row r="12693" spans="1:6" ht="15" x14ac:dyDescent="0.25">
      <c r="A12693" s="250"/>
      <c r="B12693" s="250"/>
      <c r="C12693" s="250"/>
      <c r="D12693" s="250"/>
      <c r="E12693" s="250"/>
      <c r="F12693" s="250"/>
    </row>
    <row r="12694" spans="1:6" ht="15" x14ac:dyDescent="0.25">
      <c r="A12694" s="250"/>
      <c r="B12694" s="250"/>
      <c r="C12694" s="250"/>
      <c r="D12694" s="250"/>
      <c r="E12694" s="250"/>
      <c r="F12694" s="250"/>
    </row>
    <row r="12695" spans="1:6" ht="15" x14ac:dyDescent="0.25">
      <c r="A12695" s="250"/>
      <c r="B12695" s="250"/>
      <c r="C12695" s="250"/>
      <c r="D12695" s="250"/>
      <c r="E12695" s="250"/>
      <c r="F12695" s="250"/>
    </row>
    <row r="12696" spans="1:6" ht="15" x14ac:dyDescent="0.25">
      <c r="A12696" s="250"/>
      <c r="B12696" s="250"/>
      <c r="C12696" s="250"/>
      <c r="D12696" s="250"/>
      <c r="E12696" s="250"/>
      <c r="F12696" s="250"/>
    </row>
    <row r="12697" spans="1:6" ht="15" x14ac:dyDescent="0.25">
      <c r="A12697" s="250"/>
      <c r="B12697" s="250"/>
      <c r="C12697" s="250"/>
      <c r="D12697" s="250"/>
      <c r="E12697" s="250"/>
      <c r="F12697" s="250"/>
    </row>
    <row r="12698" spans="1:6" ht="15" x14ac:dyDescent="0.25">
      <c r="A12698" s="250"/>
      <c r="B12698" s="250"/>
      <c r="C12698" s="250"/>
      <c r="D12698" s="250"/>
      <c r="E12698" s="250"/>
      <c r="F12698" s="250"/>
    </row>
    <row r="12699" spans="1:6" ht="15" x14ac:dyDescent="0.25">
      <c r="A12699" s="250"/>
      <c r="B12699" s="250"/>
      <c r="C12699" s="250"/>
      <c r="D12699" s="250"/>
      <c r="E12699" s="250"/>
      <c r="F12699" s="250"/>
    </row>
    <row r="12700" spans="1:6" ht="15" x14ac:dyDescent="0.25">
      <c r="A12700" s="250"/>
      <c r="B12700" s="250"/>
      <c r="C12700" s="250"/>
      <c r="D12700" s="250"/>
      <c r="E12700" s="250"/>
      <c r="F12700" s="250"/>
    </row>
    <row r="12701" spans="1:6" ht="15" x14ac:dyDescent="0.25">
      <c r="A12701" s="250"/>
      <c r="B12701" s="250"/>
      <c r="C12701" s="250"/>
      <c r="D12701" s="250"/>
      <c r="E12701" s="250"/>
      <c r="F12701" s="250"/>
    </row>
    <row r="12702" spans="1:6" ht="15" x14ac:dyDescent="0.25">
      <c r="A12702" s="250"/>
      <c r="B12702" s="250"/>
      <c r="C12702" s="250"/>
      <c r="D12702" s="250"/>
      <c r="E12702" s="250"/>
      <c r="F12702" s="250"/>
    </row>
    <row r="12703" spans="1:6" ht="15" x14ac:dyDescent="0.25">
      <c r="A12703" s="250"/>
      <c r="B12703" s="250"/>
      <c r="C12703" s="250"/>
      <c r="D12703" s="250"/>
      <c r="E12703" s="250"/>
      <c r="F12703" s="250"/>
    </row>
    <row r="12704" spans="1:6" ht="15" x14ac:dyDescent="0.25">
      <c r="A12704" s="250"/>
      <c r="B12704" s="250"/>
      <c r="C12704" s="250"/>
      <c r="D12704" s="250"/>
      <c r="E12704" s="250"/>
      <c r="F12704" s="250"/>
    </row>
    <row r="12705" spans="1:6" ht="15" x14ac:dyDescent="0.25">
      <c r="A12705" s="250"/>
      <c r="B12705" s="250"/>
      <c r="C12705" s="250"/>
      <c r="D12705" s="250"/>
      <c r="E12705" s="250"/>
      <c r="F12705" s="250"/>
    </row>
    <row r="12706" spans="1:6" ht="15" x14ac:dyDescent="0.25">
      <c r="A12706" s="250"/>
      <c r="B12706" s="250"/>
      <c r="C12706" s="250"/>
      <c r="D12706" s="250"/>
      <c r="E12706" s="250"/>
      <c r="F12706" s="250"/>
    </row>
    <row r="12707" spans="1:6" ht="15" x14ac:dyDescent="0.25">
      <c r="A12707" s="250"/>
      <c r="B12707" s="250"/>
      <c r="C12707" s="250"/>
      <c r="D12707" s="250"/>
      <c r="E12707" s="250"/>
      <c r="F12707" s="250"/>
    </row>
    <row r="12708" spans="1:6" ht="15" x14ac:dyDescent="0.25">
      <c r="A12708" s="250"/>
      <c r="B12708" s="250"/>
      <c r="C12708" s="250"/>
      <c r="D12708" s="250"/>
      <c r="E12708" s="250"/>
      <c r="F12708" s="250"/>
    </row>
    <row r="12709" spans="1:6" ht="15" x14ac:dyDescent="0.25">
      <c r="A12709" s="250"/>
      <c r="B12709" s="250"/>
      <c r="C12709" s="250"/>
      <c r="D12709" s="250"/>
      <c r="E12709" s="250"/>
      <c r="F12709" s="250"/>
    </row>
    <row r="12710" spans="1:6" ht="15" x14ac:dyDescent="0.25">
      <c r="A12710" s="250"/>
      <c r="B12710" s="250"/>
      <c r="C12710" s="250"/>
      <c r="D12710" s="250"/>
      <c r="E12710" s="250"/>
      <c r="F12710" s="250"/>
    </row>
    <row r="12711" spans="1:6" ht="15" x14ac:dyDescent="0.25">
      <c r="A12711" s="250"/>
      <c r="B12711" s="250"/>
      <c r="C12711" s="250"/>
      <c r="D12711" s="250"/>
      <c r="E12711" s="250"/>
      <c r="F12711" s="250"/>
    </row>
    <row r="12712" spans="1:6" ht="15" x14ac:dyDescent="0.25">
      <c r="A12712" s="250"/>
      <c r="B12712" s="250"/>
      <c r="C12712" s="250"/>
      <c r="D12712" s="250"/>
      <c r="E12712" s="250"/>
      <c r="F12712" s="250"/>
    </row>
    <row r="12713" spans="1:6" ht="15" x14ac:dyDescent="0.25">
      <c r="A12713" s="250"/>
      <c r="B12713" s="250"/>
      <c r="C12713" s="250"/>
      <c r="D12713" s="250"/>
      <c r="E12713" s="250"/>
      <c r="F12713" s="250"/>
    </row>
    <row r="12714" spans="1:6" ht="15" x14ac:dyDescent="0.25">
      <c r="A12714" s="250"/>
      <c r="B12714" s="250"/>
      <c r="C12714" s="250"/>
      <c r="D12714" s="250"/>
      <c r="E12714" s="250"/>
      <c r="F12714" s="250"/>
    </row>
    <row r="12715" spans="1:6" ht="15" x14ac:dyDescent="0.25">
      <c r="A12715" s="250"/>
      <c r="B12715" s="250"/>
      <c r="C12715" s="250"/>
      <c r="D12715" s="250"/>
      <c r="E12715" s="250"/>
      <c r="F12715" s="250"/>
    </row>
    <row r="12716" spans="1:6" ht="15" x14ac:dyDescent="0.25">
      <c r="A12716" s="250"/>
      <c r="B12716" s="250"/>
      <c r="C12716" s="250"/>
      <c r="D12716" s="250"/>
      <c r="E12716" s="250"/>
      <c r="F12716" s="250"/>
    </row>
    <row r="12717" spans="1:6" ht="15" x14ac:dyDescent="0.25">
      <c r="A12717" s="250"/>
      <c r="B12717" s="250"/>
      <c r="C12717" s="250"/>
      <c r="D12717" s="250"/>
      <c r="E12717" s="250"/>
      <c r="F12717" s="250"/>
    </row>
    <row r="12718" spans="1:6" ht="15" x14ac:dyDescent="0.25">
      <c r="A12718" s="250"/>
      <c r="B12718" s="250"/>
      <c r="C12718" s="250"/>
      <c r="D12718" s="250"/>
      <c r="E12718" s="250"/>
      <c r="F12718" s="250"/>
    </row>
    <row r="12719" spans="1:6" ht="15" x14ac:dyDescent="0.25">
      <c r="A12719" s="250"/>
      <c r="B12719" s="250"/>
      <c r="C12719" s="250"/>
      <c r="D12719" s="250"/>
      <c r="E12719" s="250"/>
      <c r="F12719" s="250"/>
    </row>
    <row r="12720" spans="1:6" ht="15" x14ac:dyDescent="0.25">
      <c r="A12720" s="250"/>
      <c r="B12720" s="250"/>
      <c r="C12720" s="250"/>
      <c r="D12720" s="250"/>
      <c r="E12720" s="250"/>
      <c r="F12720" s="250"/>
    </row>
    <row r="12721" spans="1:6" ht="15" x14ac:dyDescent="0.25">
      <c r="A12721" s="250"/>
      <c r="B12721" s="250"/>
      <c r="C12721" s="250"/>
      <c r="D12721" s="250"/>
      <c r="E12721" s="250"/>
      <c r="F12721" s="250"/>
    </row>
    <row r="12722" spans="1:6" ht="15" x14ac:dyDescent="0.25">
      <c r="A12722" s="250"/>
      <c r="B12722" s="250"/>
      <c r="C12722" s="250"/>
      <c r="D12722" s="250"/>
      <c r="E12722" s="250"/>
      <c r="F12722" s="250"/>
    </row>
    <row r="12723" spans="1:6" ht="15" x14ac:dyDescent="0.25">
      <c r="A12723" s="250"/>
      <c r="B12723" s="250"/>
      <c r="C12723" s="250"/>
      <c r="D12723" s="250"/>
      <c r="E12723" s="250"/>
      <c r="F12723" s="250"/>
    </row>
    <row r="12724" spans="1:6" ht="15" x14ac:dyDescent="0.25">
      <c r="A12724" s="250"/>
      <c r="B12724" s="250"/>
      <c r="C12724" s="250"/>
      <c r="D12724" s="250"/>
      <c r="E12724" s="250"/>
      <c r="F12724" s="250"/>
    </row>
    <row r="12725" spans="1:6" ht="15" x14ac:dyDescent="0.25">
      <c r="A12725" s="250"/>
      <c r="B12725" s="250"/>
      <c r="C12725" s="250"/>
      <c r="D12725" s="250"/>
      <c r="E12725" s="250"/>
      <c r="F12725" s="250"/>
    </row>
    <row r="12726" spans="1:6" ht="15" x14ac:dyDescent="0.25">
      <c r="A12726" s="250"/>
      <c r="B12726" s="250"/>
      <c r="C12726" s="250"/>
      <c r="D12726" s="250"/>
      <c r="E12726" s="250"/>
      <c r="F12726" s="250"/>
    </row>
    <row r="12727" spans="1:6" ht="15" x14ac:dyDescent="0.25">
      <c r="A12727" s="250"/>
      <c r="B12727" s="250"/>
      <c r="C12727" s="250"/>
      <c r="D12727" s="250"/>
      <c r="E12727" s="250"/>
      <c r="F12727" s="250"/>
    </row>
    <row r="12728" spans="1:6" ht="15" x14ac:dyDescent="0.25">
      <c r="A12728" s="250"/>
      <c r="B12728" s="250"/>
      <c r="C12728" s="250"/>
      <c r="D12728" s="250"/>
      <c r="E12728" s="250"/>
      <c r="F12728" s="250"/>
    </row>
    <row r="12729" spans="1:6" ht="15" x14ac:dyDescent="0.25">
      <c r="A12729" s="250"/>
      <c r="B12729" s="250"/>
      <c r="C12729" s="250"/>
      <c r="D12729" s="250"/>
      <c r="E12729" s="250"/>
      <c r="F12729" s="250"/>
    </row>
    <row r="12730" spans="1:6" ht="15" x14ac:dyDescent="0.25">
      <c r="A12730" s="250"/>
      <c r="B12730" s="250"/>
      <c r="C12730" s="250"/>
      <c r="D12730" s="250"/>
      <c r="E12730" s="250"/>
      <c r="F12730" s="250"/>
    </row>
    <row r="12731" spans="1:6" ht="15" x14ac:dyDescent="0.25">
      <c r="A12731" s="250"/>
      <c r="B12731" s="250"/>
      <c r="C12731" s="250"/>
      <c r="D12731" s="250"/>
      <c r="E12731" s="250"/>
      <c r="F12731" s="250"/>
    </row>
    <row r="12732" spans="1:6" ht="15" x14ac:dyDescent="0.25">
      <c r="A12732" s="250"/>
      <c r="B12732" s="250"/>
      <c r="C12732" s="250"/>
      <c r="D12732" s="250"/>
      <c r="E12732" s="250"/>
      <c r="F12732" s="250"/>
    </row>
    <row r="12733" spans="1:6" ht="15" x14ac:dyDescent="0.25">
      <c r="A12733" s="250"/>
      <c r="B12733" s="250"/>
      <c r="C12733" s="250"/>
      <c r="D12733" s="250"/>
      <c r="E12733" s="250"/>
      <c r="F12733" s="250"/>
    </row>
    <row r="12734" spans="1:6" ht="15" x14ac:dyDescent="0.25">
      <c r="A12734" s="250"/>
      <c r="B12734" s="250"/>
      <c r="C12734" s="250"/>
      <c r="D12734" s="250"/>
      <c r="E12734" s="250"/>
      <c r="F12734" s="250"/>
    </row>
    <row r="12735" spans="1:6" ht="15" x14ac:dyDescent="0.25">
      <c r="A12735" s="250"/>
      <c r="B12735" s="250"/>
      <c r="C12735" s="250"/>
      <c r="D12735" s="250"/>
      <c r="E12735" s="250"/>
      <c r="F12735" s="250"/>
    </row>
    <row r="12736" spans="1:6" ht="15" x14ac:dyDescent="0.25">
      <c r="A12736" s="250"/>
      <c r="B12736" s="250"/>
      <c r="C12736" s="250"/>
      <c r="D12736" s="250"/>
      <c r="E12736" s="250"/>
      <c r="F12736" s="250"/>
    </row>
    <row r="12737" spans="1:6" ht="15" x14ac:dyDescent="0.25">
      <c r="A12737" s="250"/>
      <c r="B12737" s="250"/>
      <c r="C12737" s="250"/>
      <c r="D12737" s="250"/>
      <c r="E12737" s="250"/>
      <c r="F12737" s="250"/>
    </row>
    <row r="12738" spans="1:6" ht="15" x14ac:dyDescent="0.25">
      <c r="A12738" s="250"/>
      <c r="B12738" s="250"/>
      <c r="C12738" s="250"/>
      <c r="D12738" s="250"/>
      <c r="E12738" s="250"/>
      <c r="F12738" s="250"/>
    </row>
    <row r="12739" spans="1:6" ht="15" x14ac:dyDescent="0.25">
      <c r="A12739" s="250"/>
      <c r="B12739" s="250"/>
      <c r="C12739" s="250"/>
      <c r="D12739" s="250"/>
      <c r="E12739" s="250"/>
      <c r="F12739" s="250"/>
    </row>
    <row r="12740" spans="1:6" ht="15" x14ac:dyDescent="0.25">
      <c r="A12740" s="250"/>
      <c r="B12740" s="250"/>
      <c r="C12740" s="250"/>
      <c r="D12740" s="250"/>
      <c r="E12740" s="250"/>
      <c r="F12740" s="250"/>
    </row>
    <row r="12741" spans="1:6" ht="15" x14ac:dyDescent="0.25">
      <c r="A12741" s="250"/>
      <c r="B12741" s="250"/>
      <c r="C12741" s="250"/>
      <c r="D12741" s="250"/>
      <c r="E12741" s="250"/>
      <c r="F12741" s="250"/>
    </row>
    <row r="12742" spans="1:6" ht="15" x14ac:dyDescent="0.25">
      <c r="A12742" s="250"/>
      <c r="B12742" s="250"/>
      <c r="C12742" s="250"/>
      <c r="D12742" s="250"/>
      <c r="E12742" s="250"/>
      <c r="F12742" s="250"/>
    </row>
    <row r="12743" spans="1:6" ht="15" x14ac:dyDescent="0.25">
      <c r="A12743" s="250"/>
      <c r="B12743" s="250"/>
      <c r="C12743" s="250"/>
      <c r="D12743" s="250"/>
      <c r="E12743" s="250"/>
      <c r="F12743" s="250"/>
    </row>
    <row r="12744" spans="1:6" ht="15" x14ac:dyDescent="0.25">
      <c r="A12744" s="250"/>
      <c r="B12744" s="250"/>
      <c r="C12744" s="250"/>
      <c r="D12744" s="250"/>
      <c r="E12744" s="250"/>
      <c r="F12744" s="250"/>
    </row>
    <row r="12745" spans="1:6" ht="15" x14ac:dyDescent="0.25">
      <c r="A12745" s="250"/>
      <c r="B12745" s="250"/>
      <c r="C12745" s="250"/>
      <c r="D12745" s="250"/>
      <c r="E12745" s="250"/>
      <c r="F12745" s="250"/>
    </row>
    <row r="12746" spans="1:6" ht="15" x14ac:dyDescent="0.25">
      <c r="A12746" s="250"/>
      <c r="B12746" s="250"/>
      <c r="C12746" s="250"/>
      <c r="D12746" s="250"/>
      <c r="E12746" s="250"/>
      <c r="F12746" s="250"/>
    </row>
    <row r="12747" spans="1:6" ht="15" x14ac:dyDescent="0.25">
      <c r="A12747" s="250"/>
      <c r="B12747" s="250"/>
      <c r="C12747" s="250"/>
      <c r="D12747" s="250"/>
      <c r="E12747" s="250"/>
      <c r="F12747" s="250"/>
    </row>
    <row r="12748" spans="1:6" ht="15" x14ac:dyDescent="0.25">
      <c r="A12748" s="250"/>
      <c r="B12748" s="250"/>
      <c r="C12748" s="250"/>
      <c r="D12748" s="250"/>
      <c r="E12748" s="250"/>
      <c r="F12748" s="250"/>
    </row>
    <row r="12749" spans="1:6" ht="15" x14ac:dyDescent="0.25">
      <c r="A12749" s="250"/>
      <c r="B12749" s="250"/>
      <c r="C12749" s="250"/>
      <c r="D12749" s="250"/>
      <c r="E12749" s="250"/>
      <c r="F12749" s="250"/>
    </row>
    <row r="12750" spans="1:6" ht="15" x14ac:dyDescent="0.25">
      <c r="A12750" s="250"/>
      <c r="B12750" s="250"/>
      <c r="C12750" s="250"/>
      <c r="D12750" s="250"/>
      <c r="E12750" s="250"/>
      <c r="F12750" s="250"/>
    </row>
    <row r="12751" spans="1:6" ht="15" x14ac:dyDescent="0.25">
      <c r="A12751" s="250"/>
      <c r="B12751" s="250"/>
      <c r="C12751" s="250"/>
      <c r="D12751" s="250"/>
      <c r="E12751" s="250"/>
      <c r="F12751" s="250"/>
    </row>
    <row r="12752" spans="1:6" ht="15" x14ac:dyDescent="0.25">
      <c r="A12752" s="250"/>
      <c r="B12752" s="250"/>
      <c r="C12752" s="250"/>
      <c r="D12752" s="250"/>
      <c r="E12752" s="250"/>
      <c r="F12752" s="250"/>
    </row>
    <row r="12753" spans="1:6" ht="15" x14ac:dyDescent="0.25">
      <c r="A12753" s="250"/>
      <c r="B12753" s="250"/>
      <c r="C12753" s="250"/>
      <c r="D12753" s="250"/>
      <c r="E12753" s="250"/>
      <c r="F12753" s="250"/>
    </row>
    <row r="12754" spans="1:6" ht="15" x14ac:dyDescent="0.25">
      <c r="A12754" s="250"/>
      <c r="B12754" s="250"/>
      <c r="C12754" s="250"/>
      <c r="D12754" s="250"/>
      <c r="E12754" s="250"/>
      <c r="F12754" s="250"/>
    </row>
    <row r="12755" spans="1:6" ht="15" x14ac:dyDescent="0.25">
      <c r="A12755" s="250"/>
      <c r="B12755" s="250"/>
      <c r="C12755" s="250"/>
      <c r="D12755" s="250"/>
      <c r="E12755" s="250"/>
      <c r="F12755" s="250"/>
    </row>
    <row r="12756" spans="1:6" ht="15" x14ac:dyDescent="0.25">
      <c r="A12756" s="250"/>
      <c r="B12756" s="250"/>
      <c r="C12756" s="250"/>
      <c r="D12756" s="250"/>
      <c r="E12756" s="250"/>
      <c r="F12756" s="250"/>
    </row>
    <row r="12757" spans="1:6" ht="15" x14ac:dyDescent="0.25">
      <c r="A12757" s="250"/>
      <c r="B12757" s="250"/>
      <c r="C12757" s="250"/>
      <c r="D12757" s="250"/>
      <c r="E12757" s="250"/>
      <c r="F12757" s="250"/>
    </row>
    <row r="12758" spans="1:6" ht="15" x14ac:dyDescent="0.25">
      <c r="A12758" s="250"/>
      <c r="B12758" s="250"/>
      <c r="C12758" s="250"/>
      <c r="D12758" s="250"/>
      <c r="E12758" s="250"/>
      <c r="F12758" s="250"/>
    </row>
    <row r="12759" spans="1:6" ht="15" x14ac:dyDescent="0.25">
      <c r="A12759" s="250"/>
      <c r="B12759" s="250"/>
      <c r="C12759" s="250"/>
      <c r="D12759" s="250"/>
      <c r="E12759" s="250"/>
      <c r="F12759" s="250"/>
    </row>
    <row r="12760" spans="1:6" ht="15" x14ac:dyDescent="0.25">
      <c r="A12760" s="250"/>
      <c r="B12760" s="250"/>
      <c r="C12760" s="250"/>
      <c r="D12760" s="250"/>
      <c r="E12760" s="250"/>
      <c r="F12760" s="250"/>
    </row>
    <row r="12761" spans="1:6" ht="15" x14ac:dyDescent="0.25">
      <c r="A12761" s="250"/>
      <c r="B12761" s="250"/>
      <c r="C12761" s="250"/>
      <c r="D12761" s="250"/>
      <c r="E12761" s="250"/>
      <c r="F12761" s="250"/>
    </row>
    <row r="12762" spans="1:6" ht="15" x14ac:dyDescent="0.25">
      <c r="A12762" s="250"/>
      <c r="B12762" s="250"/>
      <c r="C12762" s="250"/>
      <c r="D12762" s="250"/>
      <c r="E12762" s="250"/>
      <c r="F12762" s="250"/>
    </row>
    <row r="12763" spans="1:6" ht="15" x14ac:dyDescent="0.25">
      <c r="A12763" s="250"/>
      <c r="B12763" s="250"/>
      <c r="C12763" s="250"/>
      <c r="D12763" s="250"/>
      <c r="E12763" s="250"/>
      <c r="F12763" s="250"/>
    </row>
    <row r="12764" spans="1:6" ht="15" x14ac:dyDescent="0.25">
      <c r="A12764" s="250"/>
      <c r="B12764" s="250"/>
      <c r="C12764" s="250"/>
      <c r="D12764" s="250"/>
      <c r="E12764" s="250"/>
      <c r="F12764" s="250"/>
    </row>
    <row r="12765" spans="1:6" ht="15" x14ac:dyDescent="0.25">
      <c r="A12765" s="250"/>
      <c r="B12765" s="250"/>
      <c r="C12765" s="250"/>
      <c r="D12765" s="250"/>
      <c r="E12765" s="250"/>
      <c r="F12765" s="250"/>
    </row>
    <row r="12766" spans="1:6" ht="15" x14ac:dyDescent="0.25">
      <c r="A12766" s="250"/>
      <c r="B12766" s="250"/>
      <c r="C12766" s="250"/>
      <c r="D12766" s="250"/>
      <c r="E12766" s="250"/>
      <c r="F12766" s="250"/>
    </row>
    <row r="12767" spans="1:6" ht="15" x14ac:dyDescent="0.25">
      <c r="A12767" s="250"/>
      <c r="B12767" s="250"/>
      <c r="C12767" s="250"/>
      <c r="D12767" s="250"/>
      <c r="E12767" s="250"/>
      <c r="F12767" s="250"/>
    </row>
    <row r="12768" spans="1:6" ht="15" x14ac:dyDescent="0.25">
      <c r="A12768" s="250"/>
      <c r="B12768" s="250"/>
      <c r="C12768" s="250"/>
      <c r="D12768" s="250"/>
      <c r="E12768" s="250"/>
      <c r="F12768" s="250"/>
    </row>
    <row r="12769" spans="1:6" ht="15" x14ac:dyDescent="0.25">
      <c r="A12769" s="250"/>
      <c r="B12769" s="250"/>
      <c r="C12769" s="250"/>
      <c r="D12769" s="250"/>
      <c r="E12769" s="250"/>
      <c r="F12769" s="250"/>
    </row>
    <row r="12770" spans="1:6" ht="15" x14ac:dyDescent="0.25">
      <c r="A12770" s="250"/>
      <c r="B12770" s="250"/>
      <c r="C12770" s="250"/>
      <c r="D12770" s="250"/>
      <c r="E12770" s="250"/>
      <c r="F12770" s="250"/>
    </row>
    <row r="12771" spans="1:6" ht="15" x14ac:dyDescent="0.25">
      <c r="A12771" s="250"/>
      <c r="B12771" s="250"/>
      <c r="C12771" s="250"/>
      <c r="D12771" s="250"/>
      <c r="E12771" s="250"/>
      <c r="F12771" s="250"/>
    </row>
    <row r="12772" spans="1:6" ht="15" x14ac:dyDescent="0.25">
      <c r="A12772" s="250"/>
      <c r="B12772" s="250"/>
      <c r="C12772" s="250"/>
      <c r="D12772" s="250"/>
      <c r="E12772" s="250"/>
      <c r="F12772" s="250"/>
    </row>
    <row r="12773" spans="1:6" ht="15" x14ac:dyDescent="0.25">
      <c r="A12773" s="250"/>
      <c r="B12773" s="250"/>
      <c r="C12773" s="250"/>
      <c r="D12773" s="250"/>
      <c r="E12773" s="250"/>
      <c r="F12773" s="250"/>
    </row>
    <row r="12774" spans="1:6" ht="15" x14ac:dyDescent="0.25">
      <c r="A12774" s="250"/>
      <c r="B12774" s="250"/>
      <c r="C12774" s="250"/>
      <c r="D12774" s="250"/>
      <c r="E12774" s="250"/>
      <c r="F12774" s="250"/>
    </row>
    <row r="12775" spans="1:6" ht="15" x14ac:dyDescent="0.25">
      <c r="A12775" s="250"/>
      <c r="B12775" s="250"/>
      <c r="C12775" s="250"/>
      <c r="D12775" s="250"/>
      <c r="E12775" s="250"/>
      <c r="F12775" s="250"/>
    </row>
    <row r="12776" spans="1:6" ht="15" x14ac:dyDescent="0.25">
      <c r="A12776" s="250"/>
      <c r="B12776" s="250"/>
      <c r="C12776" s="250"/>
      <c r="D12776" s="250"/>
      <c r="E12776" s="250"/>
      <c r="F12776" s="250"/>
    </row>
    <row r="12777" spans="1:6" ht="15" x14ac:dyDescent="0.25">
      <c r="A12777" s="250"/>
      <c r="B12777" s="250"/>
      <c r="C12777" s="250"/>
      <c r="D12777" s="250"/>
      <c r="E12777" s="250"/>
      <c r="F12777" s="250"/>
    </row>
    <row r="12778" spans="1:6" ht="15" x14ac:dyDescent="0.25">
      <c r="A12778" s="250"/>
      <c r="B12778" s="250"/>
      <c r="C12778" s="250"/>
      <c r="D12778" s="250"/>
      <c r="E12778" s="250"/>
      <c r="F12778" s="250"/>
    </row>
    <row r="12779" spans="1:6" ht="15" x14ac:dyDescent="0.25">
      <c r="A12779" s="250"/>
      <c r="B12779" s="250"/>
      <c r="C12779" s="250"/>
      <c r="D12779" s="250"/>
      <c r="E12779" s="250"/>
      <c r="F12779" s="250"/>
    </row>
    <row r="12780" spans="1:6" ht="15" x14ac:dyDescent="0.25">
      <c r="A12780" s="250"/>
      <c r="B12780" s="250"/>
      <c r="C12780" s="250"/>
      <c r="D12780" s="250"/>
      <c r="E12780" s="250"/>
      <c r="F12780" s="250"/>
    </row>
    <row r="12781" spans="1:6" ht="15" x14ac:dyDescent="0.25">
      <c r="A12781" s="250"/>
      <c r="B12781" s="250"/>
      <c r="C12781" s="250"/>
      <c r="D12781" s="250"/>
      <c r="E12781" s="250"/>
      <c r="F12781" s="250"/>
    </row>
    <row r="12782" spans="1:6" ht="15" x14ac:dyDescent="0.25">
      <c r="A12782" s="250"/>
      <c r="B12782" s="250"/>
      <c r="C12782" s="250"/>
      <c r="D12782" s="250"/>
      <c r="E12782" s="250"/>
      <c r="F12782" s="250"/>
    </row>
    <row r="12783" spans="1:6" ht="15" x14ac:dyDescent="0.25">
      <c r="A12783" s="250"/>
      <c r="B12783" s="250"/>
      <c r="C12783" s="250"/>
      <c r="D12783" s="250"/>
      <c r="E12783" s="250"/>
      <c r="F12783" s="250"/>
    </row>
    <row r="12784" spans="1:6" ht="15" x14ac:dyDescent="0.25">
      <c r="A12784" s="250"/>
      <c r="B12784" s="250"/>
      <c r="C12784" s="250"/>
      <c r="D12784" s="250"/>
      <c r="E12784" s="250"/>
      <c r="F12784" s="250"/>
    </row>
    <row r="12785" spans="1:6" ht="15" x14ac:dyDescent="0.25">
      <c r="A12785" s="250"/>
      <c r="B12785" s="250"/>
      <c r="C12785" s="250"/>
      <c r="D12785" s="250"/>
      <c r="E12785" s="250"/>
      <c r="F12785" s="250"/>
    </row>
    <row r="12786" spans="1:6" ht="15" x14ac:dyDescent="0.25">
      <c r="A12786" s="250"/>
      <c r="B12786" s="250"/>
      <c r="C12786" s="250"/>
      <c r="D12786" s="250"/>
      <c r="E12786" s="250"/>
      <c r="F12786" s="250"/>
    </row>
    <row r="12787" spans="1:6" ht="15" x14ac:dyDescent="0.25">
      <c r="A12787" s="250"/>
      <c r="B12787" s="250"/>
      <c r="C12787" s="250"/>
      <c r="D12787" s="250"/>
      <c r="E12787" s="250"/>
      <c r="F12787" s="250"/>
    </row>
    <row r="12788" spans="1:6" ht="15" x14ac:dyDescent="0.25">
      <c r="A12788" s="250"/>
      <c r="B12788" s="250"/>
      <c r="C12788" s="250"/>
      <c r="D12788" s="250"/>
      <c r="E12788" s="250"/>
      <c r="F12788" s="250"/>
    </row>
    <row r="12789" spans="1:6" ht="15" x14ac:dyDescent="0.25">
      <c r="A12789" s="250"/>
      <c r="B12789" s="250"/>
      <c r="C12789" s="250"/>
      <c r="D12789" s="250"/>
      <c r="E12789" s="250"/>
      <c r="F12789" s="250"/>
    </row>
    <row r="12790" spans="1:6" ht="15" x14ac:dyDescent="0.25">
      <c r="A12790" s="250"/>
      <c r="B12790" s="250"/>
      <c r="C12790" s="250"/>
      <c r="D12790" s="250"/>
      <c r="E12790" s="250"/>
      <c r="F12790" s="250"/>
    </row>
    <row r="12791" spans="1:6" ht="15" x14ac:dyDescent="0.25">
      <c r="A12791" s="250"/>
      <c r="B12791" s="250"/>
      <c r="C12791" s="250"/>
      <c r="D12791" s="250"/>
      <c r="E12791" s="250"/>
      <c r="F12791" s="250"/>
    </row>
    <row r="12792" spans="1:6" ht="15" x14ac:dyDescent="0.25">
      <c r="A12792" s="250"/>
      <c r="B12792" s="250"/>
      <c r="C12792" s="250"/>
      <c r="D12792" s="250"/>
      <c r="E12792" s="250"/>
      <c r="F12792" s="250"/>
    </row>
    <row r="12793" spans="1:6" ht="15" x14ac:dyDescent="0.25">
      <c r="A12793" s="250"/>
      <c r="B12793" s="250"/>
      <c r="C12793" s="250"/>
      <c r="D12793" s="250"/>
      <c r="E12793" s="250"/>
      <c r="F12793" s="250"/>
    </row>
    <row r="12794" spans="1:6" ht="15" x14ac:dyDescent="0.25">
      <c r="A12794" s="250"/>
      <c r="B12794" s="250"/>
      <c r="C12794" s="250"/>
      <c r="D12794" s="250"/>
      <c r="E12794" s="250"/>
      <c r="F12794" s="250"/>
    </row>
    <row r="12795" spans="1:6" ht="15" x14ac:dyDescent="0.25">
      <c r="A12795" s="250"/>
      <c r="B12795" s="250"/>
      <c r="C12795" s="250"/>
      <c r="D12795" s="250"/>
      <c r="E12795" s="250"/>
      <c r="F12795" s="250"/>
    </row>
    <row r="12796" spans="1:6" ht="15" x14ac:dyDescent="0.25">
      <c r="A12796" s="250"/>
      <c r="B12796" s="250"/>
      <c r="C12796" s="250"/>
      <c r="D12796" s="250"/>
      <c r="E12796" s="250"/>
      <c r="F12796" s="250"/>
    </row>
    <row r="12797" spans="1:6" ht="15" x14ac:dyDescent="0.25">
      <c r="A12797" s="250"/>
      <c r="B12797" s="250"/>
      <c r="C12797" s="250"/>
      <c r="D12797" s="250"/>
      <c r="E12797" s="250"/>
      <c r="F12797" s="250"/>
    </row>
    <row r="12798" spans="1:6" ht="15" x14ac:dyDescent="0.25">
      <c r="A12798" s="250"/>
      <c r="B12798" s="250"/>
      <c r="C12798" s="250"/>
      <c r="D12798" s="250"/>
      <c r="E12798" s="250"/>
      <c r="F12798" s="250"/>
    </row>
    <row r="12799" spans="1:6" ht="15" x14ac:dyDescent="0.25">
      <c r="A12799" s="250"/>
      <c r="B12799" s="250"/>
      <c r="C12799" s="250"/>
      <c r="D12799" s="250"/>
      <c r="E12799" s="250"/>
      <c r="F12799" s="250"/>
    </row>
    <row r="12800" spans="1:6" ht="15" x14ac:dyDescent="0.25">
      <c r="A12800" s="250"/>
      <c r="B12800" s="250"/>
      <c r="C12800" s="250"/>
      <c r="D12800" s="250"/>
      <c r="E12800" s="250"/>
      <c r="F12800" s="250"/>
    </row>
    <row r="12801" spans="1:6" ht="15" x14ac:dyDescent="0.25">
      <c r="A12801" s="250"/>
      <c r="B12801" s="250"/>
      <c r="C12801" s="250"/>
      <c r="D12801" s="250"/>
      <c r="E12801" s="250"/>
      <c r="F12801" s="250"/>
    </row>
    <row r="12802" spans="1:6" ht="15" x14ac:dyDescent="0.25">
      <c r="A12802" s="250"/>
      <c r="B12802" s="250"/>
      <c r="C12802" s="250"/>
      <c r="D12802" s="250"/>
      <c r="E12802" s="250"/>
      <c r="F12802" s="250"/>
    </row>
    <row r="12803" spans="1:6" ht="15" x14ac:dyDescent="0.25">
      <c r="A12803" s="250"/>
      <c r="B12803" s="250"/>
      <c r="C12803" s="250"/>
      <c r="D12803" s="250"/>
      <c r="E12803" s="250"/>
      <c r="F12803" s="250"/>
    </row>
    <row r="12804" spans="1:6" ht="15" x14ac:dyDescent="0.25">
      <c r="A12804" s="250"/>
      <c r="B12804" s="250"/>
      <c r="C12804" s="250"/>
      <c r="D12804" s="250"/>
      <c r="E12804" s="250"/>
      <c r="F12804" s="250"/>
    </row>
    <row r="12805" spans="1:6" ht="15" x14ac:dyDescent="0.25">
      <c r="A12805" s="250"/>
      <c r="B12805" s="250"/>
      <c r="C12805" s="250"/>
      <c r="D12805" s="250"/>
      <c r="E12805" s="250"/>
      <c r="F12805" s="250"/>
    </row>
    <row r="12806" spans="1:6" ht="15" x14ac:dyDescent="0.25">
      <c r="A12806" s="250"/>
      <c r="B12806" s="250"/>
      <c r="C12806" s="250"/>
      <c r="D12806" s="250"/>
      <c r="E12806" s="250"/>
      <c r="F12806" s="250"/>
    </row>
    <row r="12807" spans="1:6" ht="15" x14ac:dyDescent="0.25">
      <c r="A12807" s="250"/>
      <c r="B12807" s="250"/>
      <c r="C12807" s="250"/>
      <c r="D12807" s="250"/>
      <c r="E12807" s="250"/>
      <c r="F12807" s="250"/>
    </row>
    <row r="12808" spans="1:6" ht="15" x14ac:dyDescent="0.25">
      <c r="A12808" s="250"/>
      <c r="B12808" s="250"/>
      <c r="C12808" s="250"/>
      <c r="D12808" s="250"/>
      <c r="E12808" s="250"/>
      <c r="F12808" s="250"/>
    </row>
    <row r="12809" spans="1:6" ht="15" x14ac:dyDescent="0.25">
      <c r="A12809" s="250"/>
      <c r="B12809" s="250"/>
      <c r="C12809" s="250"/>
      <c r="D12809" s="250"/>
      <c r="E12809" s="250"/>
      <c r="F12809" s="250"/>
    </row>
    <row r="12810" spans="1:6" ht="15" x14ac:dyDescent="0.25">
      <c r="A12810" s="250"/>
      <c r="B12810" s="250"/>
      <c r="C12810" s="250"/>
      <c r="D12810" s="250"/>
      <c r="E12810" s="250"/>
      <c r="F12810" s="250"/>
    </row>
    <row r="12811" spans="1:6" ht="15" x14ac:dyDescent="0.25">
      <c r="A12811" s="250"/>
      <c r="B12811" s="250"/>
      <c r="C12811" s="250"/>
      <c r="D12811" s="250"/>
      <c r="E12811" s="250"/>
      <c r="F12811" s="250"/>
    </row>
    <row r="12812" spans="1:6" ht="15" x14ac:dyDescent="0.25">
      <c r="A12812" s="250"/>
      <c r="B12812" s="250"/>
      <c r="C12812" s="250"/>
      <c r="D12812" s="250"/>
      <c r="E12812" s="250"/>
      <c r="F12812" s="250"/>
    </row>
    <row r="12813" spans="1:6" ht="15" x14ac:dyDescent="0.25">
      <c r="A12813" s="250"/>
      <c r="B12813" s="250"/>
      <c r="C12813" s="250"/>
      <c r="D12813" s="250"/>
      <c r="E12813" s="250"/>
      <c r="F12813" s="250"/>
    </row>
    <row r="12814" spans="1:6" ht="15" x14ac:dyDescent="0.25">
      <c r="A12814" s="250"/>
      <c r="B12814" s="250"/>
      <c r="C12814" s="250"/>
      <c r="D12814" s="250"/>
      <c r="E12814" s="250"/>
      <c r="F12814" s="250"/>
    </row>
    <row r="12815" spans="1:6" ht="15" x14ac:dyDescent="0.25">
      <c r="A12815" s="250"/>
      <c r="B12815" s="250"/>
      <c r="C12815" s="250"/>
      <c r="D12815" s="250"/>
      <c r="E12815" s="250"/>
      <c r="F12815" s="250"/>
    </row>
    <row r="12816" spans="1:6" ht="15" x14ac:dyDescent="0.25">
      <c r="A12816" s="250"/>
      <c r="B12816" s="250"/>
      <c r="C12816" s="250"/>
      <c r="D12816" s="250"/>
      <c r="E12816" s="250"/>
      <c r="F12816" s="250"/>
    </row>
    <row r="12817" spans="1:6" ht="15" x14ac:dyDescent="0.25">
      <c r="A12817" s="250"/>
      <c r="B12817" s="250"/>
      <c r="C12817" s="250"/>
      <c r="D12817" s="250"/>
      <c r="E12817" s="250"/>
      <c r="F12817" s="250"/>
    </row>
    <row r="12818" spans="1:6" ht="15" x14ac:dyDescent="0.25">
      <c r="A12818" s="250"/>
      <c r="B12818" s="250"/>
      <c r="C12818" s="250"/>
      <c r="D12818" s="250"/>
      <c r="E12818" s="250"/>
      <c r="F12818" s="250"/>
    </row>
    <row r="12819" spans="1:6" ht="15" x14ac:dyDescent="0.25">
      <c r="A12819" s="250"/>
      <c r="B12819" s="250"/>
      <c r="C12819" s="250"/>
      <c r="D12819" s="250"/>
      <c r="E12819" s="250"/>
      <c r="F12819" s="250"/>
    </row>
    <row r="12820" spans="1:6" ht="15" x14ac:dyDescent="0.25">
      <c r="A12820" s="250"/>
      <c r="B12820" s="250"/>
      <c r="C12820" s="250"/>
      <c r="D12820" s="250"/>
      <c r="E12820" s="250"/>
      <c r="F12820" s="250"/>
    </row>
    <row r="12821" spans="1:6" ht="15" x14ac:dyDescent="0.25">
      <c r="A12821" s="250"/>
      <c r="B12821" s="250"/>
      <c r="C12821" s="250"/>
      <c r="D12821" s="250"/>
      <c r="E12821" s="250"/>
      <c r="F12821" s="250"/>
    </row>
    <row r="12822" spans="1:6" ht="15" x14ac:dyDescent="0.25">
      <c r="A12822" s="250"/>
      <c r="B12822" s="250"/>
      <c r="C12822" s="250"/>
      <c r="D12822" s="250"/>
      <c r="E12822" s="250"/>
      <c r="F12822" s="250"/>
    </row>
    <row r="12823" spans="1:6" ht="15" x14ac:dyDescent="0.25">
      <c r="A12823" s="250"/>
      <c r="B12823" s="250"/>
      <c r="C12823" s="250"/>
      <c r="D12823" s="250"/>
      <c r="E12823" s="250"/>
      <c r="F12823" s="250"/>
    </row>
    <row r="12824" spans="1:6" ht="15" x14ac:dyDescent="0.25">
      <c r="A12824" s="250"/>
      <c r="B12824" s="250"/>
      <c r="C12824" s="250"/>
      <c r="D12824" s="250"/>
      <c r="E12824" s="250"/>
      <c r="F12824" s="250"/>
    </row>
    <row r="12825" spans="1:6" ht="15" x14ac:dyDescent="0.25">
      <c r="A12825" s="250"/>
      <c r="B12825" s="250"/>
      <c r="C12825" s="250"/>
      <c r="D12825" s="250"/>
      <c r="E12825" s="250"/>
      <c r="F12825" s="250"/>
    </row>
    <row r="12826" spans="1:6" ht="15" x14ac:dyDescent="0.25">
      <c r="A12826" s="250"/>
      <c r="B12826" s="250"/>
      <c r="C12826" s="250"/>
      <c r="D12826" s="250"/>
      <c r="E12826" s="250"/>
      <c r="F12826" s="250"/>
    </row>
    <row r="12827" spans="1:6" ht="15" x14ac:dyDescent="0.25">
      <c r="A12827" s="250"/>
      <c r="B12827" s="250"/>
      <c r="C12827" s="250"/>
      <c r="D12827" s="250"/>
      <c r="E12827" s="250"/>
      <c r="F12827" s="250"/>
    </row>
    <row r="12828" spans="1:6" ht="15" x14ac:dyDescent="0.25">
      <c r="A12828" s="250"/>
      <c r="B12828" s="250"/>
      <c r="C12828" s="250"/>
      <c r="D12828" s="250"/>
      <c r="E12828" s="250"/>
      <c r="F12828" s="250"/>
    </row>
    <row r="12829" spans="1:6" ht="15" x14ac:dyDescent="0.25">
      <c r="A12829" s="250"/>
      <c r="B12829" s="250"/>
      <c r="C12829" s="250"/>
      <c r="D12829" s="250"/>
      <c r="E12829" s="250"/>
      <c r="F12829" s="250"/>
    </row>
    <row r="12830" spans="1:6" ht="15" x14ac:dyDescent="0.25">
      <c r="A12830" s="250"/>
      <c r="B12830" s="250"/>
      <c r="C12830" s="250"/>
      <c r="D12830" s="250"/>
      <c r="E12830" s="250"/>
      <c r="F12830" s="250"/>
    </row>
    <row r="12831" spans="1:6" ht="15" x14ac:dyDescent="0.25">
      <c r="A12831" s="250"/>
      <c r="B12831" s="250"/>
      <c r="C12831" s="250"/>
      <c r="D12831" s="250"/>
      <c r="E12831" s="250"/>
      <c r="F12831" s="250"/>
    </row>
    <row r="12832" spans="1:6" ht="15" x14ac:dyDescent="0.25">
      <c r="A12832" s="250"/>
      <c r="B12832" s="250"/>
      <c r="C12832" s="250"/>
      <c r="D12832" s="250"/>
      <c r="E12832" s="250"/>
      <c r="F12832" s="250"/>
    </row>
    <row r="12833" spans="1:6" ht="15" x14ac:dyDescent="0.25">
      <c r="A12833" s="250"/>
      <c r="B12833" s="250"/>
      <c r="C12833" s="250"/>
      <c r="D12833" s="250"/>
      <c r="E12833" s="250"/>
      <c r="F12833" s="250"/>
    </row>
    <row r="12834" spans="1:6" ht="15" x14ac:dyDescent="0.25">
      <c r="A12834" s="250"/>
      <c r="B12834" s="250"/>
      <c r="C12834" s="250"/>
      <c r="D12834" s="250"/>
      <c r="E12834" s="250"/>
      <c r="F12834" s="250"/>
    </row>
    <row r="12835" spans="1:6" ht="15" x14ac:dyDescent="0.25">
      <c r="A12835" s="250"/>
      <c r="B12835" s="250"/>
      <c r="C12835" s="250"/>
      <c r="D12835" s="250"/>
      <c r="E12835" s="250"/>
      <c r="F12835" s="250"/>
    </row>
    <row r="12836" spans="1:6" ht="15" x14ac:dyDescent="0.25">
      <c r="A12836" s="250"/>
      <c r="B12836" s="250"/>
      <c r="C12836" s="250"/>
      <c r="D12836" s="250"/>
      <c r="E12836" s="250"/>
      <c r="F12836" s="250"/>
    </row>
    <row r="12837" spans="1:6" ht="15" x14ac:dyDescent="0.25">
      <c r="A12837" s="250"/>
      <c r="B12837" s="250"/>
      <c r="C12837" s="250"/>
      <c r="D12837" s="250"/>
      <c r="E12837" s="250"/>
      <c r="F12837" s="250"/>
    </row>
    <row r="12838" spans="1:6" ht="15" x14ac:dyDescent="0.25">
      <c r="A12838" s="250"/>
      <c r="B12838" s="250"/>
      <c r="C12838" s="250"/>
      <c r="D12838" s="250"/>
      <c r="E12838" s="250"/>
      <c r="F12838" s="250"/>
    </row>
    <row r="12839" spans="1:6" ht="15" x14ac:dyDescent="0.25">
      <c r="A12839" s="250"/>
      <c r="B12839" s="250"/>
      <c r="C12839" s="250"/>
      <c r="D12839" s="250"/>
      <c r="E12839" s="250"/>
      <c r="F12839" s="250"/>
    </row>
    <row r="12840" spans="1:6" ht="15" x14ac:dyDescent="0.25">
      <c r="A12840" s="250"/>
      <c r="B12840" s="250"/>
      <c r="C12840" s="250"/>
      <c r="D12840" s="250"/>
      <c r="E12840" s="250"/>
      <c r="F12840" s="250"/>
    </row>
    <row r="12841" spans="1:6" ht="15" x14ac:dyDescent="0.25">
      <c r="A12841" s="250"/>
      <c r="B12841" s="250"/>
      <c r="C12841" s="250"/>
      <c r="D12841" s="250"/>
      <c r="E12841" s="250"/>
      <c r="F12841" s="250"/>
    </row>
    <row r="12842" spans="1:6" ht="15" x14ac:dyDescent="0.25">
      <c r="A12842" s="250"/>
      <c r="B12842" s="250"/>
      <c r="C12842" s="250"/>
      <c r="D12842" s="250"/>
      <c r="E12842" s="250"/>
      <c r="F12842" s="250"/>
    </row>
    <row r="12843" spans="1:6" ht="15" x14ac:dyDescent="0.25">
      <c r="A12843" s="250"/>
      <c r="B12843" s="250"/>
      <c r="C12843" s="250"/>
      <c r="D12843" s="250"/>
      <c r="E12843" s="250"/>
      <c r="F12843" s="250"/>
    </row>
    <row r="12844" spans="1:6" ht="15" x14ac:dyDescent="0.25">
      <c r="A12844" s="250"/>
      <c r="B12844" s="250"/>
      <c r="C12844" s="250"/>
      <c r="D12844" s="250"/>
      <c r="E12844" s="250"/>
      <c r="F12844" s="250"/>
    </row>
    <row r="12845" spans="1:6" ht="15" x14ac:dyDescent="0.25">
      <c r="A12845" s="250"/>
      <c r="B12845" s="250"/>
      <c r="C12845" s="250"/>
      <c r="D12845" s="250"/>
      <c r="E12845" s="250"/>
      <c r="F12845" s="250"/>
    </row>
    <row r="12846" spans="1:6" ht="15" x14ac:dyDescent="0.25">
      <c r="A12846" s="250"/>
      <c r="B12846" s="250"/>
      <c r="C12846" s="250"/>
      <c r="D12846" s="250"/>
      <c r="E12846" s="250"/>
      <c r="F12846" s="250"/>
    </row>
    <row r="12847" spans="1:6" ht="15" x14ac:dyDescent="0.25">
      <c r="A12847" s="250"/>
      <c r="B12847" s="250"/>
      <c r="C12847" s="250"/>
      <c r="D12847" s="250"/>
      <c r="E12847" s="250"/>
      <c r="F12847" s="250"/>
    </row>
    <row r="12848" spans="1:6" ht="15" x14ac:dyDescent="0.25">
      <c r="A12848" s="250"/>
      <c r="B12848" s="250"/>
      <c r="C12848" s="250"/>
      <c r="D12848" s="250"/>
      <c r="E12848" s="250"/>
      <c r="F12848" s="250"/>
    </row>
    <row r="12849" spans="1:6" ht="15" x14ac:dyDescent="0.25">
      <c r="A12849" s="250"/>
      <c r="B12849" s="250"/>
      <c r="C12849" s="250"/>
      <c r="D12849" s="250"/>
      <c r="E12849" s="250"/>
      <c r="F12849" s="250"/>
    </row>
    <row r="12850" spans="1:6" ht="15" x14ac:dyDescent="0.25">
      <c r="A12850" s="250"/>
      <c r="B12850" s="250"/>
      <c r="C12850" s="250"/>
      <c r="D12850" s="250"/>
      <c r="E12850" s="250"/>
      <c r="F12850" s="250"/>
    </row>
    <row r="12851" spans="1:6" ht="15" x14ac:dyDescent="0.25">
      <c r="A12851" s="250"/>
      <c r="B12851" s="250"/>
      <c r="C12851" s="250"/>
      <c r="D12851" s="250"/>
      <c r="E12851" s="250"/>
      <c r="F12851" s="250"/>
    </row>
    <row r="12852" spans="1:6" ht="15" x14ac:dyDescent="0.25">
      <c r="A12852" s="250"/>
      <c r="B12852" s="250"/>
      <c r="C12852" s="250"/>
      <c r="D12852" s="250"/>
      <c r="E12852" s="250"/>
      <c r="F12852" s="250"/>
    </row>
    <row r="12853" spans="1:6" ht="15" x14ac:dyDescent="0.25">
      <c r="A12853" s="250"/>
      <c r="B12853" s="250"/>
      <c r="C12853" s="250"/>
      <c r="D12853" s="250"/>
      <c r="E12853" s="250"/>
      <c r="F12853" s="250"/>
    </row>
    <row r="12854" spans="1:6" ht="15" x14ac:dyDescent="0.25">
      <c r="A12854" s="250"/>
      <c r="B12854" s="250"/>
      <c r="C12854" s="250"/>
      <c r="D12854" s="250"/>
      <c r="E12854" s="250"/>
      <c r="F12854" s="250"/>
    </row>
    <row r="12855" spans="1:6" ht="15" x14ac:dyDescent="0.25">
      <c r="A12855" s="250"/>
      <c r="B12855" s="250"/>
      <c r="C12855" s="250"/>
      <c r="D12855" s="250"/>
      <c r="E12855" s="250"/>
      <c r="F12855" s="250"/>
    </row>
    <row r="12856" spans="1:6" ht="15" x14ac:dyDescent="0.25">
      <c r="A12856" s="250"/>
      <c r="B12856" s="250"/>
      <c r="C12856" s="250"/>
      <c r="D12856" s="250"/>
      <c r="E12856" s="250"/>
      <c r="F12856" s="250"/>
    </row>
    <row r="12857" spans="1:6" ht="15" x14ac:dyDescent="0.25">
      <c r="A12857" s="250"/>
      <c r="B12857" s="250"/>
      <c r="C12857" s="250"/>
      <c r="D12857" s="250"/>
      <c r="E12857" s="250"/>
      <c r="F12857" s="250"/>
    </row>
    <row r="12858" spans="1:6" ht="15" x14ac:dyDescent="0.25">
      <c r="A12858" s="250"/>
      <c r="B12858" s="250"/>
      <c r="C12858" s="250"/>
      <c r="D12858" s="250"/>
      <c r="E12858" s="250"/>
      <c r="F12858" s="250"/>
    </row>
    <row r="12859" spans="1:6" ht="15" x14ac:dyDescent="0.25">
      <c r="A12859" s="250"/>
      <c r="B12859" s="250"/>
      <c r="C12859" s="250"/>
      <c r="D12859" s="250"/>
      <c r="E12859" s="250"/>
      <c r="F12859" s="250"/>
    </row>
    <row r="12860" spans="1:6" ht="15" x14ac:dyDescent="0.25">
      <c r="A12860" s="250"/>
      <c r="B12860" s="250"/>
      <c r="C12860" s="250"/>
      <c r="D12860" s="250"/>
      <c r="E12860" s="250"/>
      <c r="F12860" s="250"/>
    </row>
    <row r="12861" spans="1:6" ht="15" x14ac:dyDescent="0.25">
      <c r="A12861" s="250"/>
      <c r="B12861" s="250"/>
      <c r="C12861" s="250"/>
      <c r="D12861" s="250"/>
      <c r="E12861" s="250"/>
      <c r="F12861" s="250"/>
    </row>
    <row r="12862" spans="1:6" ht="15" x14ac:dyDescent="0.25">
      <c r="A12862" s="250"/>
      <c r="B12862" s="250"/>
      <c r="C12862" s="250"/>
      <c r="D12862" s="250"/>
      <c r="E12862" s="250"/>
      <c r="F12862" s="250"/>
    </row>
    <row r="12863" spans="1:6" ht="15" x14ac:dyDescent="0.25">
      <c r="A12863" s="250"/>
      <c r="B12863" s="250"/>
      <c r="C12863" s="250"/>
      <c r="D12863" s="250"/>
      <c r="E12863" s="250"/>
      <c r="F12863" s="250"/>
    </row>
    <row r="12864" spans="1:6" ht="15" x14ac:dyDescent="0.25">
      <c r="A12864" s="250"/>
      <c r="B12864" s="250"/>
      <c r="C12864" s="250"/>
      <c r="D12864" s="250"/>
      <c r="E12864" s="250"/>
      <c r="F12864" s="250"/>
    </row>
    <row r="12865" spans="1:6" ht="15" x14ac:dyDescent="0.25">
      <c r="A12865" s="250"/>
      <c r="B12865" s="250"/>
      <c r="C12865" s="250"/>
      <c r="D12865" s="250"/>
      <c r="E12865" s="250"/>
      <c r="F12865" s="250"/>
    </row>
    <row r="12866" spans="1:6" ht="15" x14ac:dyDescent="0.25">
      <c r="A12866" s="250"/>
      <c r="B12866" s="250"/>
      <c r="C12866" s="250"/>
      <c r="D12866" s="250"/>
      <c r="E12866" s="250"/>
      <c r="F12866" s="250"/>
    </row>
    <row r="12867" spans="1:6" ht="15" x14ac:dyDescent="0.25">
      <c r="A12867" s="250"/>
      <c r="B12867" s="250"/>
      <c r="C12867" s="250"/>
      <c r="D12867" s="250"/>
      <c r="E12867" s="250"/>
      <c r="F12867" s="250"/>
    </row>
    <row r="12868" spans="1:6" ht="15" x14ac:dyDescent="0.25">
      <c r="A12868" s="250"/>
      <c r="B12868" s="250"/>
      <c r="C12868" s="250"/>
      <c r="D12868" s="250"/>
      <c r="E12868" s="250"/>
      <c r="F12868" s="250"/>
    </row>
    <row r="12869" spans="1:6" ht="15" x14ac:dyDescent="0.25">
      <c r="A12869" s="250"/>
      <c r="B12869" s="250"/>
      <c r="C12869" s="250"/>
      <c r="D12869" s="250"/>
      <c r="E12869" s="250"/>
      <c r="F12869" s="250"/>
    </row>
    <row r="12870" spans="1:6" ht="15" x14ac:dyDescent="0.25">
      <c r="A12870" s="250"/>
      <c r="B12870" s="250"/>
      <c r="C12870" s="250"/>
      <c r="D12870" s="250"/>
      <c r="E12870" s="250"/>
      <c r="F12870" s="250"/>
    </row>
    <row r="12871" spans="1:6" ht="15" x14ac:dyDescent="0.25">
      <c r="A12871" s="250"/>
      <c r="B12871" s="250"/>
      <c r="C12871" s="250"/>
      <c r="D12871" s="250"/>
      <c r="E12871" s="250"/>
      <c r="F12871" s="250"/>
    </row>
    <row r="12872" spans="1:6" ht="15" x14ac:dyDescent="0.25">
      <c r="A12872" s="250"/>
      <c r="B12872" s="250"/>
      <c r="C12872" s="250"/>
      <c r="D12872" s="250"/>
      <c r="E12872" s="250"/>
      <c r="F12872" s="250"/>
    </row>
    <row r="12873" spans="1:6" ht="15" x14ac:dyDescent="0.25">
      <c r="A12873" s="250"/>
      <c r="B12873" s="250"/>
      <c r="C12873" s="250"/>
      <c r="D12873" s="250"/>
      <c r="E12873" s="250"/>
      <c r="F12873" s="250"/>
    </row>
    <row r="12874" spans="1:6" ht="15" x14ac:dyDescent="0.25">
      <c r="A12874" s="250"/>
      <c r="B12874" s="250"/>
      <c r="C12874" s="250"/>
      <c r="D12874" s="250"/>
      <c r="E12874" s="250"/>
      <c r="F12874" s="250"/>
    </row>
    <row r="12875" spans="1:6" ht="15" x14ac:dyDescent="0.25">
      <c r="A12875" s="250"/>
      <c r="B12875" s="250"/>
      <c r="C12875" s="250"/>
      <c r="D12875" s="250"/>
      <c r="E12875" s="250"/>
      <c r="F12875" s="250"/>
    </row>
    <row r="12876" spans="1:6" ht="15" x14ac:dyDescent="0.25">
      <c r="A12876" s="250"/>
      <c r="B12876" s="250"/>
      <c r="C12876" s="250"/>
      <c r="D12876" s="250"/>
      <c r="E12876" s="250"/>
      <c r="F12876" s="250"/>
    </row>
    <row r="12877" spans="1:6" ht="15" x14ac:dyDescent="0.25">
      <c r="A12877" s="250"/>
      <c r="B12877" s="250"/>
      <c r="C12877" s="250"/>
      <c r="D12877" s="250"/>
      <c r="E12877" s="250"/>
      <c r="F12877" s="250"/>
    </row>
    <row r="12878" spans="1:6" ht="15" x14ac:dyDescent="0.25">
      <c r="A12878" s="250"/>
      <c r="B12878" s="250"/>
      <c r="C12878" s="250"/>
      <c r="D12878" s="250"/>
      <c r="E12878" s="250"/>
      <c r="F12878" s="250"/>
    </row>
    <row r="12879" spans="1:6" ht="15" x14ac:dyDescent="0.25">
      <c r="A12879" s="250"/>
      <c r="B12879" s="250"/>
      <c r="C12879" s="250"/>
      <c r="D12879" s="250"/>
      <c r="E12879" s="250"/>
      <c r="F12879" s="250"/>
    </row>
    <row r="12880" spans="1:6" ht="15" x14ac:dyDescent="0.25">
      <c r="A12880" s="250"/>
      <c r="B12880" s="250"/>
      <c r="C12880" s="250"/>
      <c r="D12880" s="250"/>
      <c r="E12880" s="250"/>
      <c r="F12880" s="250"/>
    </row>
    <row r="12881" spans="1:6" ht="15" x14ac:dyDescent="0.25">
      <c r="A12881" s="250"/>
      <c r="B12881" s="250"/>
      <c r="C12881" s="250"/>
      <c r="D12881" s="250"/>
      <c r="E12881" s="250"/>
      <c r="F12881" s="250"/>
    </row>
    <row r="12882" spans="1:6" ht="15" x14ac:dyDescent="0.25">
      <c r="A12882" s="250"/>
      <c r="B12882" s="250"/>
      <c r="C12882" s="250"/>
      <c r="D12882" s="250"/>
      <c r="E12882" s="250"/>
      <c r="F12882" s="250"/>
    </row>
    <row r="12883" spans="1:6" ht="15" x14ac:dyDescent="0.25">
      <c r="A12883" s="250"/>
      <c r="B12883" s="250"/>
      <c r="C12883" s="250"/>
      <c r="D12883" s="250"/>
      <c r="E12883" s="250"/>
      <c r="F12883" s="250"/>
    </row>
    <row r="12884" spans="1:6" ht="15" x14ac:dyDescent="0.25">
      <c r="A12884" s="250"/>
      <c r="B12884" s="250"/>
      <c r="C12884" s="250"/>
      <c r="D12884" s="250"/>
      <c r="E12884" s="250"/>
      <c r="F12884" s="250"/>
    </row>
    <row r="12885" spans="1:6" ht="15" x14ac:dyDescent="0.25">
      <c r="A12885" s="250"/>
      <c r="B12885" s="250"/>
      <c r="C12885" s="250"/>
      <c r="D12885" s="250"/>
      <c r="E12885" s="250"/>
      <c r="F12885" s="250"/>
    </row>
    <row r="12886" spans="1:6" ht="15" x14ac:dyDescent="0.25">
      <c r="A12886" s="250"/>
      <c r="B12886" s="250"/>
      <c r="C12886" s="250"/>
      <c r="D12886" s="250"/>
      <c r="E12886" s="250"/>
      <c r="F12886" s="250"/>
    </row>
    <row r="12887" spans="1:6" ht="15" x14ac:dyDescent="0.25">
      <c r="A12887" s="250"/>
      <c r="B12887" s="250"/>
      <c r="C12887" s="250"/>
      <c r="D12887" s="250"/>
      <c r="E12887" s="250"/>
      <c r="F12887" s="250"/>
    </row>
    <row r="12888" spans="1:6" ht="15" x14ac:dyDescent="0.25">
      <c r="A12888" s="250"/>
      <c r="B12888" s="250"/>
      <c r="C12888" s="250"/>
      <c r="D12888" s="250"/>
      <c r="E12888" s="250"/>
      <c r="F12888" s="250"/>
    </row>
    <row r="12889" spans="1:6" ht="15" x14ac:dyDescent="0.25">
      <c r="A12889" s="250"/>
      <c r="B12889" s="250"/>
      <c r="C12889" s="250"/>
      <c r="D12889" s="250"/>
      <c r="E12889" s="250"/>
      <c r="F12889" s="250"/>
    </row>
    <row r="12890" spans="1:6" ht="15" x14ac:dyDescent="0.25">
      <c r="A12890" s="250"/>
      <c r="B12890" s="250"/>
      <c r="C12890" s="250"/>
      <c r="D12890" s="250"/>
      <c r="E12890" s="250"/>
      <c r="F12890" s="250"/>
    </row>
    <row r="12891" spans="1:6" ht="15" x14ac:dyDescent="0.25">
      <c r="A12891" s="250"/>
      <c r="B12891" s="250"/>
      <c r="C12891" s="250"/>
      <c r="D12891" s="250"/>
      <c r="E12891" s="250"/>
      <c r="F12891" s="250"/>
    </row>
    <row r="12892" spans="1:6" ht="15" x14ac:dyDescent="0.25">
      <c r="A12892" s="250"/>
      <c r="B12892" s="250"/>
      <c r="C12892" s="250"/>
      <c r="D12892" s="250"/>
      <c r="E12892" s="250"/>
      <c r="F12892" s="250"/>
    </row>
    <row r="12893" spans="1:6" ht="15" x14ac:dyDescent="0.25">
      <c r="A12893" s="250"/>
      <c r="B12893" s="250"/>
      <c r="C12893" s="250"/>
      <c r="D12893" s="250"/>
      <c r="E12893" s="250"/>
      <c r="F12893" s="250"/>
    </row>
    <row r="12894" spans="1:6" ht="15" x14ac:dyDescent="0.25">
      <c r="A12894" s="250"/>
      <c r="B12894" s="250"/>
      <c r="C12894" s="250"/>
      <c r="D12894" s="250"/>
      <c r="E12894" s="250"/>
      <c r="F12894" s="250"/>
    </row>
    <row r="12895" spans="1:6" ht="15" x14ac:dyDescent="0.25">
      <c r="A12895" s="250"/>
      <c r="B12895" s="250"/>
      <c r="C12895" s="250"/>
      <c r="D12895" s="250"/>
      <c r="E12895" s="250"/>
      <c r="F12895" s="250"/>
    </row>
    <row r="12896" spans="1:6" ht="15" x14ac:dyDescent="0.25">
      <c r="A12896" s="250"/>
      <c r="B12896" s="250"/>
      <c r="C12896" s="250"/>
      <c r="D12896" s="250"/>
      <c r="E12896" s="250"/>
      <c r="F12896" s="250"/>
    </row>
    <row r="12897" spans="1:6" ht="15" x14ac:dyDescent="0.25">
      <c r="A12897" s="250"/>
      <c r="B12897" s="250"/>
      <c r="C12897" s="250"/>
      <c r="D12897" s="250"/>
      <c r="E12897" s="250"/>
      <c r="F12897" s="250"/>
    </row>
    <row r="12898" spans="1:6" ht="15" x14ac:dyDescent="0.25">
      <c r="A12898" s="250"/>
      <c r="B12898" s="250"/>
      <c r="C12898" s="250"/>
      <c r="D12898" s="250"/>
      <c r="E12898" s="250"/>
      <c r="F12898" s="250"/>
    </row>
    <row r="12899" spans="1:6" ht="15" x14ac:dyDescent="0.25">
      <c r="A12899" s="250"/>
      <c r="B12899" s="250"/>
      <c r="C12899" s="250"/>
      <c r="D12899" s="250"/>
      <c r="E12899" s="250"/>
      <c r="F12899" s="250"/>
    </row>
    <row r="12900" spans="1:6" ht="15" x14ac:dyDescent="0.25">
      <c r="A12900" s="250"/>
      <c r="B12900" s="250"/>
      <c r="C12900" s="250"/>
      <c r="D12900" s="250"/>
      <c r="E12900" s="250"/>
      <c r="F12900" s="250"/>
    </row>
    <row r="12901" spans="1:6" ht="15" x14ac:dyDescent="0.25">
      <c r="A12901" s="250"/>
      <c r="B12901" s="250"/>
      <c r="C12901" s="250"/>
      <c r="D12901" s="250"/>
      <c r="E12901" s="250"/>
      <c r="F12901" s="250"/>
    </row>
    <row r="12902" spans="1:6" ht="15" x14ac:dyDescent="0.25">
      <c r="A12902" s="250"/>
      <c r="B12902" s="250"/>
      <c r="C12902" s="250"/>
      <c r="D12902" s="250"/>
      <c r="E12902" s="250"/>
      <c r="F12902" s="250"/>
    </row>
    <row r="12903" spans="1:6" ht="15" x14ac:dyDescent="0.25">
      <c r="A12903" s="250"/>
      <c r="B12903" s="250"/>
      <c r="C12903" s="250"/>
      <c r="D12903" s="250"/>
      <c r="E12903" s="250"/>
      <c r="F12903" s="250"/>
    </row>
    <row r="12904" spans="1:6" ht="15" x14ac:dyDescent="0.25">
      <c r="A12904" s="250"/>
      <c r="B12904" s="250"/>
      <c r="C12904" s="250"/>
      <c r="D12904" s="250"/>
      <c r="E12904" s="250"/>
      <c r="F12904" s="250"/>
    </row>
    <row r="12905" spans="1:6" ht="15" x14ac:dyDescent="0.25">
      <c r="A12905" s="250"/>
      <c r="B12905" s="250"/>
      <c r="C12905" s="250"/>
      <c r="D12905" s="250"/>
      <c r="E12905" s="250"/>
      <c r="F12905" s="250"/>
    </row>
    <row r="12906" spans="1:6" ht="15" x14ac:dyDescent="0.25">
      <c r="A12906" s="250"/>
      <c r="B12906" s="250"/>
      <c r="C12906" s="250"/>
      <c r="D12906" s="250"/>
      <c r="E12906" s="250"/>
      <c r="F12906" s="250"/>
    </row>
    <row r="12907" spans="1:6" ht="15" x14ac:dyDescent="0.25">
      <c r="A12907" s="250"/>
      <c r="B12907" s="250"/>
      <c r="C12907" s="250"/>
      <c r="D12907" s="250"/>
      <c r="E12907" s="250"/>
      <c r="F12907" s="250"/>
    </row>
    <row r="12908" spans="1:6" ht="15" x14ac:dyDescent="0.25">
      <c r="A12908" s="250"/>
      <c r="B12908" s="250"/>
      <c r="C12908" s="250"/>
      <c r="D12908" s="250"/>
      <c r="E12908" s="250"/>
      <c r="F12908" s="250"/>
    </row>
    <row r="12909" spans="1:6" ht="15" x14ac:dyDescent="0.25">
      <c r="A12909" s="250"/>
      <c r="B12909" s="250"/>
      <c r="C12909" s="250"/>
      <c r="D12909" s="250"/>
      <c r="E12909" s="250"/>
      <c r="F12909" s="250"/>
    </row>
    <row r="12910" spans="1:6" ht="15" x14ac:dyDescent="0.25">
      <c r="A12910" s="250"/>
      <c r="B12910" s="250"/>
      <c r="C12910" s="250"/>
      <c r="D12910" s="250"/>
      <c r="E12910" s="250"/>
      <c r="F12910" s="250"/>
    </row>
    <row r="12911" spans="1:6" ht="15" x14ac:dyDescent="0.25">
      <c r="A12911" s="250"/>
      <c r="B12911" s="250"/>
      <c r="C12911" s="250"/>
      <c r="D12911" s="250"/>
      <c r="E12911" s="250"/>
      <c r="F12911" s="250"/>
    </row>
    <row r="12912" spans="1:6" ht="15" x14ac:dyDescent="0.25">
      <c r="A12912" s="250"/>
      <c r="B12912" s="250"/>
      <c r="C12912" s="250"/>
      <c r="D12912" s="250"/>
      <c r="E12912" s="250"/>
      <c r="F12912" s="250"/>
    </row>
    <row r="12913" spans="1:6" ht="15" x14ac:dyDescent="0.25">
      <c r="A12913" s="250"/>
      <c r="B12913" s="250"/>
      <c r="C12913" s="250"/>
      <c r="D12913" s="250"/>
      <c r="E12913" s="250"/>
      <c r="F12913" s="250"/>
    </row>
    <row r="12914" spans="1:6" ht="15" x14ac:dyDescent="0.25">
      <c r="A12914" s="250"/>
      <c r="B12914" s="250"/>
      <c r="C12914" s="250"/>
      <c r="D12914" s="250"/>
      <c r="E12914" s="250"/>
      <c r="F12914" s="250"/>
    </row>
    <row r="12915" spans="1:6" ht="15" x14ac:dyDescent="0.25">
      <c r="A12915" s="250"/>
      <c r="B12915" s="250"/>
      <c r="C12915" s="250"/>
      <c r="D12915" s="250"/>
      <c r="E12915" s="250"/>
      <c r="F12915" s="250"/>
    </row>
    <row r="12916" spans="1:6" ht="15" x14ac:dyDescent="0.25">
      <c r="A12916" s="250"/>
      <c r="B12916" s="250"/>
      <c r="C12916" s="250"/>
      <c r="D12916" s="250"/>
      <c r="E12916" s="250"/>
      <c r="F12916" s="250"/>
    </row>
    <row r="12917" spans="1:6" ht="15" x14ac:dyDescent="0.25">
      <c r="A12917" s="250"/>
      <c r="B12917" s="250"/>
      <c r="C12917" s="250"/>
      <c r="D12917" s="250"/>
      <c r="E12917" s="250"/>
      <c r="F12917" s="250"/>
    </row>
    <row r="12918" spans="1:6" ht="15" x14ac:dyDescent="0.25">
      <c r="A12918" s="250"/>
      <c r="B12918" s="250"/>
      <c r="C12918" s="250"/>
      <c r="D12918" s="250"/>
      <c r="E12918" s="250"/>
      <c r="F12918" s="250"/>
    </row>
    <row r="12919" spans="1:6" ht="15" x14ac:dyDescent="0.25">
      <c r="A12919" s="250"/>
      <c r="B12919" s="250"/>
      <c r="C12919" s="250"/>
      <c r="D12919" s="250"/>
      <c r="E12919" s="250"/>
      <c r="F12919" s="250"/>
    </row>
    <row r="12920" spans="1:6" ht="15" x14ac:dyDescent="0.25">
      <c r="A12920" s="250"/>
      <c r="B12920" s="250"/>
      <c r="C12920" s="250"/>
      <c r="D12920" s="250"/>
      <c r="E12920" s="250"/>
      <c r="F12920" s="250"/>
    </row>
    <row r="12921" spans="1:6" ht="15" x14ac:dyDescent="0.25">
      <c r="A12921" s="250"/>
      <c r="B12921" s="250"/>
      <c r="C12921" s="250"/>
      <c r="D12921" s="250"/>
      <c r="E12921" s="250"/>
      <c r="F12921" s="250"/>
    </row>
    <row r="12922" spans="1:6" ht="15" x14ac:dyDescent="0.25">
      <c r="A12922" s="250"/>
      <c r="B12922" s="250"/>
      <c r="C12922" s="250"/>
      <c r="D12922" s="250"/>
      <c r="E12922" s="250"/>
      <c r="F12922" s="250"/>
    </row>
    <row r="12923" spans="1:6" ht="15" x14ac:dyDescent="0.25">
      <c r="A12923" s="250"/>
      <c r="B12923" s="250"/>
      <c r="C12923" s="250"/>
      <c r="D12923" s="250"/>
      <c r="E12923" s="250"/>
      <c r="F12923" s="250"/>
    </row>
    <row r="12924" spans="1:6" ht="15" x14ac:dyDescent="0.25">
      <c r="A12924" s="250"/>
      <c r="B12924" s="250"/>
      <c r="C12924" s="250"/>
      <c r="D12924" s="250"/>
      <c r="E12924" s="250"/>
      <c r="F12924" s="250"/>
    </row>
    <row r="12925" spans="1:6" ht="15" x14ac:dyDescent="0.25">
      <c r="A12925" s="250"/>
      <c r="B12925" s="250"/>
      <c r="C12925" s="250"/>
      <c r="D12925" s="250"/>
      <c r="E12925" s="250"/>
      <c r="F12925" s="250"/>
    </row>
    <row r="12926" spans="1:6" ht="15" x14ac:dyDescent="0.25">
      <c r="A12926" s="250"/>
      <c r="B12926" s="250"/>
      <c r="C12926" s="250"/>
      <c r="D12926" s="250"/>
      <c r="E12926" s="250"/>
      <c r="F12926" s="250"/>
    </row>
    <row r="12927" spans="1:6" ht="15" x14ac:dyDescent="0.25">
      <c r="A12927" s="250"/>
      <c r="B12927" s="250"/>
      <c r="C12927" s="250"/>
      <c r="D12927" s="250"/>
      <c r="E12927" s="250"/>
      <c r="F12927" s="250"/>
    </row>
    <row r="12928" spans="1:6" ht="15" x14ac:dyDescent="0.25">
      <c r="A12928" s="250"/>
      <c r="B12928" s="250"/>
      <c r="C12928" s="250"/>
      <c r="D12928" s="250"/>
      <c r="E12928" s="250"/>
      <c r="F12928" s="250"/>
    </row>
    <row r="12929" spans="1:6" ht="15" x14ac:dyDescent="0.25">
      <c r="A12929" s="250"/>
      <c r="B12929" s="250"/>
      <c r="C12929" s="250"/>
      <c r="D12929" s="250"/>
      <c r="E12929" s="250"/>
      <c r="F12929" s="250"/>
    </row>
    <row r="12930" spans="1:6" ht="15" x14ac:dyDescent="0.25">
      <c r="A12930" s="250"/>
      <c r="B12930" s="250"/>
      <c r="C12930" s="250"/>
      <c r="D12930" s="250"/>
      <c r="E12930" s="250"/>
      <c r="F12930" s="250"/>
    </row>
    <row r="12931" spans="1:6" ht="15" x14ac:dyDescent="0.25">
      <c r="A12931" s="250"/>
      <c r="B12931" s="250"/>
      <c r="C12931" s="250"/>
      <c r="D12931" s="250"/>
      <c r="E12931" s="250"/>
      <c r="F12931" s="250"/>
    </row>
    <row r="12932" spans="1:6" ht="15" x14ac:dyDescent="0.25">
      <c r="A12932" s="250"/>
      <c r="B12932" s="250"/>
      <c r="C12932" s="250"/>
      <c r="D12932" s="250"/>
      <c r="E12932" s="250"/>
      <c r="F12932" s="250"/>
    </row>
    <row r="12933" spans="1:6" ht="15" x14ac:dyDescent="0.25">
      <c r="A12933" s="250"/>
      <c r="B12933" s="250"/>
      <c r="C12933" s="250"/>
      <c r="D12933" s="250"/>
      <c r="E12933" s="250"/>
      <c r="F12933" s="250"/>
    </row>
    <row r="12934" spans="1:6" ht="15" x14ac:dyDescent="0.25">
      <c r="A12934" s="250"/>
      <c r="B12934" s="250"/>
      <c r="C12934" s="250"/>
      <c r="D12934" s="250"/>
      <c r="E12934" s="250"/>
      <c r="F12934" s="250"/>
    </row>
    <row r="12935" spans="1:6" ht="15" x14ac:dyDescent="0.25">
      <c r="A12935" s="250"/>
      <c r="B12935" s="250"/>
      <c r="C12935" s="250"/>
      <c r="D12935" s="250"/>
      <c r="E12935" s="250"/>
      <c r="F12935" s="250"/>
    </row>
    <row r="12936" spans="1:6" ht="15" x14ac:dyDescent="0.25">
      <c r="A12936" s="250"/>
      <c r="B12936" s="250"/>
      <c r="C12936" s="250"/>
      <c r="D12936" s="250"/>
      <c r="E12936" s="250"/>
      <c r="F12936" s="250"/>
    </row>
    <row r="12937" spans="1:6" ht="15" x14ac:dyDescent="0.25">
      <c r="A12937" s="250"/>
      <c r="B12937" s="250"/>
      <c r="C12937" s="250"/>
      <c r="D12937" s="250"/>
      <c r="E12937" s="250"/>
      <c r="F12937" s="250"/>
    </row>
    <row r="12938" spans="1:6" ht="15" x14ac:dyDescent="0.25">
      <c r="A12938" s="250"/>
      <c r="B12938" s="250"/>
      <c r="C12938" s="250"/>
      <c r="D12938" s="250"/>
      <c r="E12938" s="250"/>
      <c r="F12938" s="250"/>
    </row>
    <row r="12939" spans="1:6" ht="15" x14ac:dyDescent="0.25">
      <c r="A12939" s="250"/>
      <c r="B12939" s="250"/>
      <c r="C12939" s="250"/>
      <c r="D12939" s="250"/>
      <c r="E12939" s="250"/>
      <c r="F12939" s="250"/>
    </row>
    <row r="12940" spans="1:6" ht="15" x14ac:dyDescent="0.25">
      <c r="A12940" s="250"/>
      <c r="B12940" s="250"/>
      <c r="C12940" s="250"/>
      <c r="D12940" s="250"/>
      <c r="E12940" s="250"/>
      <c r="F12940" s="250"/>
    </row>
    <row r="12941" spans="1:6" ht="15" x14ac:dyDescent="0.25">
      <c r="A12941" s="250"/>
      <c r="B12941" s="250"/>
      <c r="C12941" s="250"/>
      <c r="D12941" s="250"/>
      <c r="E12941" s="250"/>
      <c r="F12941" s="250"/>
    </row>
    <row r="12942" spans="1:6" ht="15" x14ac:dyDescent="0.25">
      <c r="A12942" s="250"/>
      <c r="B12942" s="250"/>
      <c r="C12942" s="250"/>
      <c r="D12942" s="250"/>
      <c r="E12942" s="250"/>
      <c r="F12942" s="250"/>
    </row>
    <row r="12943" spans="1:6" ht="15" x14ac:dyDescent="0.25">
      <c r="A12943" s="250"/>
      <c r="B12943" s="250"/>
      <c r="C12943" s="250"/>
      <c r="D12943" s="250"/>
      <c r="E12943" s="250"/>
      <c r="F12943" s="250"/>
    </row>
    <row r="12944" spans="1:6" ht="15" x14ac:dyDescent="0.25">
      <c r="A12944" s="250"/>
      <c r="B12944" s="250"/>
      <c r="C12944" s="250"/>
      <c r="D12944" s="250"/>
      <c r="E12944" s="250"/>
      <c r="F12944" s="250"/>
    </row>
    <row r="12945" spans="1:6" ht="15" x14ac:dyDescent="0.25">
      <c r="A12945" s="250"/>
      <c r="B12945" s="250"/>
      <c r="C12945" s="250"/>
      <c r="D12945" s="250"/>
      <c r="E12945" s="250"/>
      <c r="F12945" s="250"/>
    </row>
    <row r="12946" spans="1:6" ht="15" x14ac:dyDescent="0.25">
      <c r="A12946" s="250"/>
      <c r="B12946" s="250"/>
      <c r="C12946" s="250"/>
      <c r="D12946" s="250"/>
      <c r="E12946" s="250"/>
      <c r="F12946" s="250"/>
    </row>
    <row r="12947" spans="1:6" ht="15" x14ac:dyDescent="0.25">
      <c r="A12947" s="250"/>
      <c r="B12947" s="250"/>
      <c r="C12947" s="250"/>
      <c r="D12947" s="250"/>
      <c r="E12947" s="250"/>
      <c r="F12947" s="250"/>
    </row>
    <row r="12948" spans="1:6" ht="15" x14ac:dyDescent="0.25">
      <c r="A12948" s="250"/>
      <c r="B12948" s="250"/>
      <c r="C12948" s="250"/>
      <c r="D12948" s="250"/>
      <c r="E12948" s="250"/>
      <c r="F12948" s="250"/>
    </row>
    <row r="12949" spans="1:6" ht="15" x14ac:dyDescent="0.25">
      <c r="A12949" s="250"/>
      <c r="B12949" s="250"/>
      <c r="C12949" s="250"/>
      <c r="D12949" s="250"/>
      <c r="E12949" s="250"/>
      <c r="F12949" s="250"/>
    </row>
    <row r="12950" spans="1:6" ht="15" x14ac:dyDescent="0.25">
      <c r="A12950" s="250"/>
      <c r="B12950" s="250"/>
      <c r="C12950" s="250"/>
      <c r="D12950" s="250"/>
      <c r="E12950" s="250"/>
      <c r="F12950" s="250"/>
    </row>
    <row r="12951" spans="1:6" ht="15" x14ac:dyDescent="0.25">
      <c r="A12951" s="250"/>
      <c r="B12951" s="250"/>
      <c r="C12951" s="250"/>
      <c r="D12951" s="250"/>
      <c r="E12951" s="250"/>
      <c r="F12951" s="250"/>
    </row>
    <row r="12952" spans="1:6" ht="15" x14ac:dyDescent="0.25">
      <c r="A12952" s="250"/>
      <c r="B12952" s="250"/>
      <c r="C12952" s="250"/>
      <c r="D12952" s="250"/>
      <c r="E12952" s="250"/>
      <c r="F12952" s="250"/>
    </row>
    <row r="12953" spans="1:6" ht="15" x14ac:dyDescent="0.25">
      <c r="A12953" s="250"/>
      <c r="B12953" s="250"/>
      <c r="C12953" s="250"/>
      <c r="D12953" s="250"/>
      <c r="E12953" s="250"/>
      <c r="F12953" s="250"/>
    </row>
    <row r="12954" spans="1:6" ht="15" x14ac:dyDescent="0.25">
      <c r="A12954" s="250"/>
      <c r="B12954" s="250"/>
      <c r="C12954" s="250"/>
      <c r="D12954" s="250"/>
      <c r="E12954" s="250"/>
      <c r="F12954" s="250"/>
    </row>
    <row r="12955" spans="1:6" ht="15" x14ac:dyDescent="0.25">
      <c r="A12955" s="250"/>
      <c r="B12955" s="250"/>
      <c r="C12955" s="250"/>
      <c r="D12955" s="250"/>
      <c r="E12955" s="250"/>
      <c r="F12955" s="250"/>
    </row>
    <row r="12956" spans="1:6" ht="15" x14ac:dyDescent="0.25">
      <c r="A12956" s="250"/>
      <c r="B12956" s="250"/>
      <c r="C12956" s="250"/>
      <c r="D12956" s="250"/>
      <c r="E12956" s="250"/>
      <c r="F12956" s="250"/>
    </row>
    <row r="12957" spans="1:6" ht="15" x14ac:dyDescent="0.25">
      <c r="A12957" s="250"/>
      <c r="B12957" s="250"/>
      <c r="C12957" s="250"/>
      <c r="D12957" s="250"/>
      <c r="E12957" s="250"/>
      <c r="F12957" s="250"/>
    </row>
    <row r="12958" spans="1:6" ht="15" x14ac:dyDescent="0.25">
      <c r="A12958" s="250"/>
      <c r="B12958" s="250"/>
      <c r="C12958" s="250"/>
      <c r="D12958" s="250"/>
      <c r="E12958" s="250"/>
      <c r="F12958" s="250"/>
    </row>
    <row r="12959" spans="1:6" ht="15" x14ac:dyDescent="0.25">
      <c r="A12959" s="250"/>
      <c r="B12959" s="250"/>
      <c r="C12959" s="250"/>
      <c r="D12959" s="250"/>
      <c r="E12959" s="250"/>
      <c r="F12959" s="250"/>
    </row>
    <row r="12960" spans="1:6" ht="15" x14ac:dyDescent="0.25">
      <c r="A12960" s="250"/>
      <c r="B12960" s="250"/>
      <c r="C12960" s="250"/>
      <c r="D12960" s="250"/>
      <c r="E12960" s="250"/>
      <c r="F12960" s="250"/>
    </row>
    <row r="12961" spans="1:6" ht="15" x14ac:dyDescent="0.25">
      <c r="A12961" s="250"/>
      <c r="B12961" s="250"/>
      <c r="C12961" s="250"/>
      <c r="D12961" s="250"/>
      <c r="E12961" s="250"/>
      <c r="F12961" s="250"/>
    </row>
    <row r="12962" spans="1:6" ht="15" x14ac:dyDescent="0.25">
      <c r="A12962" s="250"/>
      <c r="B12962" s="250"/>
      <c r="C12962" s="250"/>
      <c r="D12962" s="250"/>
      <c r="E12962" s="250"/>
      <c r="F12962" s="250"/>
    </row>
    <row r="12963" spans="1:6" ht="15" x14ac:dyDescent="0.25">
      <c r="A12963" s="250"/>
      <c r="B12963" s="250"/>
      <c r="C12963" s="250"/>
      <c r="D12963" s="250"/>
      <c r="E12963" s="250"/>
      <c r="F12963" s="250"/>
    </row>
    <row r="12964" spans="1:6" ht="15" x14ac:dyDescent="0.25">
      <c r="A12964" s="250"/>
      <c r="B12964" s="250"/>
      <c r="C12964" s="250"/>
      <c r="D12964" s="250"/>
      <c r="E12964" s="250"/>
      <c r="F12964" s="250"/>
    </row>
    <row r="12965" spans="1:6" ht="15" x14ac:dyDescent="0.25">
      <c r="A12965" s="250"/>
      <c r="B12965" s="250"/>
      <c r="C12965" s="250"/>
      <c r="D12965" s="250"/>
      <c r="E12965" s="250"/>
      <c r="F12965" s="250"/>
    </row>
    <row r="12966" spans="1:6" ht="15" x14ac:dyDescent="0.25">
      <c r="A12966" s="250"/>
      <c r="B12966" s="250"/>
      <c r="C12966" s="250"/>
      <c r="D12966" s="250"/>
      <c r="E12966" s="250"/>
      <c r="F12966" s="250"/>
    </row>
    <row r="12967" spans="1:6" ht="15" x14ac:dyDescent="0.25">
      <c r="A12967" s="250"/>
      <c r="B12967" s="250"/>
      <c r="C12967" s="250"/>
      <c r="D12967" s="250"/>
      <c r="E12967" s="250"/>
      <c r="F12967" s="250"/>
    </row>
    <row r="12968" spans="1:6" ht="15" x14ac:dyDescent="0.25">
      <c r="A12968" s="250"/>
      <c r="B12968" s="250"/>
      <c r="C12968" s="250"/>
      <c r="D12968" s="250"/>
      <c r="E12968" s="250"/>
      <c r="F12968" s="250"/>
    </row>
    <row r="12969" spans="1:6" ht="15" x14ac:dyDescent="0.25">
      <c r="A12969" s="250"/>
      <c r="B12969" s="250"/>
      <c r="C12969" s="250"/>
      <c r="D12969" s="250"/>
      <c r="E12969" s="250"/>
      <c r="F12969" s="250"/>
    </row>
    <row r="12970" spans="1:6" ht="15" x14ac:dyDescent="0.25">
      <c r="A12970" s="250"/>
      <c r="B12970" s="250"/>
      <c r="C12970" s="250"/>
      <c r="D12970" s="250"/>
      <c r="E12970" s="250"/>
      <c r="F12970" s="250"/>
    </row>
    <row r="12971" spans="1:6" ht="15" x14ac:dyDescent="0.25">
      <c r="A12971" s="250"/>
      <c r="B12971" s="250"/>
      <c r="C12971" s="250"/>
      <c r="D12971" s="250"/>
      <c r="E12971" s="250"/>
      <c r="F12971" s="250"/>
    </row>
    <row r="12972" spans="1:6" ht="15" x14ac:dyDescent="0.25">
      <c r="A12972" s="250"/>
      <c r="B12972" s="250"/>
      <c r="C12972" s="250"/>
      <c r="D12972" s="250"/>
      <c r="E12972" s="250"/>
      <c r="F12972" s="250"/>
    </row>
    <row r="12973" spans="1:6" ht="15" x14ac:dyDescent="0.25">
      <c r="A12973" s="250"/>
      <c r="B12973" s="250"/>
      <c r="C12973" s="250"/>
      <c r="D12973" s="250"/>
      <c r="E12973" s="250"/>
      <c r="F12973" s="250"/>
    </row>
    <row r="12974" spans="1:6" ht="15" x14ac:dyDescent="0.25">
      <c r="A12974" s="250"/>
      <c r="B12974" s="250"/>
      <c r="C12974" s="250"/>
      <c r="D12974" s="250"/>
      <c r="E12974" s="250"/>
      <c r="F12974" s="250"/>
    </row>
    <row r="12975" spans="1:6" ht="15" x14ac:dyDescent="0.25">
      <c r="A12975" s="250"/>
      <c r="B12975" s="250"/>
      <c r="C12975" s="250"/>
      <c r="D12975" s="250"/>
      <c r="E12975" s="250"/>
      <c r="F12975" s="250"/>
    </row>
    <row r="12976" spans="1:6" ht="15" x14ac:dyDescent="0.25">
      <c r="A12976" s="250"/>
      <c r="B12976" s="250"/>
      <c r="C12976" s="250"/>
      <c r="D12976" s="250"/>
      <c r="E12976" s="250"/>
      <c r="F12976" s="250"/>
    </row>
    <row r="12977" spans="1:6" ht="15" x14ac:dyDescent="0.25">
      <c r="A12977" s="250"/>
      <c r="B12977" s="250"/>
      <c r="C12977" s="250"/>
      <c r="D12977" s="250"/>
      <c r="E12977" s="250"/>
      <c r="F12977" s="250"/>
    </row>
    <row r="12978" spans="1:6" ht="15" x14ac:dyDescent="0.25">
      <c r="A12978" s="250"/>
      <c r="B12978" s="250"/>
      <c r="C12978" s="250"/>
      <c r="D12978" s="250"/>
      <c r="E12978" s="250"/>
      <c r="F12978" s="250"/>
    </row>
    <row r="12979" spans="1:6" ht="15" x14ac:dyDescent="0.25">
      <c r="A12979" s="250"/>
      <c r="B12979" s="250"/>
      <c r="C12979" s="250"/>
      <c r="D12979" s="250"/>
      <c r="E12979" s="250"/>
      <c r="F12979" s="250"/>
    </row>
    <row r="12980" spans="1:6" ht="15" x14ac:dyDescent="0.25">
      <c r="A12980" s="250"/>
      <c r="B12980" s="250"/>
      <c r="C12980" s="250"/>
      <c r="D12980" s="250"/>
      <c r="E12980" s="250"/>
      <c r="F12980" s="250"/>
    </row>
    <row r="12981" spans="1:6" ht="15" x14ac:dyDescent="0.25">
      <c r="A12981" s="250"/>
      <c r="B12981" s="250"/>
      <c r="C12981" s="250"/>
      <c r="D12981" s="250"/>
      <c r="E12981" s="250"/>
      <c r="F12981" s="250"/>
    </row>
    <row r="12982" spans="1:6" ht="15" x14ac:dyDescent="0.25">
      <c r="A12982" s="250"/>
      <c r="B12982" s="250"/>
      <c r="C12982" s="250"/>
      <c r="D12982" s="250"/>
      <c r="E12982" s="250"/>
      <c r="F12982" s="250"/>
    </row>
    <row r="12983" spans="1:6" ht="15" x14ac:dyDescent="0.25">
      <c r="A12983" s="250"/>
      <c r="B12983" s="250"/>
      <c r="C12983" s="250"/>
      <c r="D12983" s="250"/>
      <c r="E12983" s="250"/>
      <c r="F12983" s="250"/>
    </row>
    <row r="12984" spans="1:6" ht="15" x14ac:dyDescent="0.25">
      <c r="A12984" s="250"/>
      <c r="B12984" s="250"/>
      <c r="C12984" s="250"/>
      <c r="D12984" s="250"/>
      <c r="E12984" s="250"/>
      <c r="F12984" s="250"/>
    </row>
    <row r="12985" spans="1:6" ht="15" x14ac:dyDescent="0.25">
      <c r="A12985" s="250"/>
      <c r="B12985" s="250"/>
      <c r="C12985" s="250"/>
      <c r="D12985" s="250"/>
      <c r="E12985" s="250"/>
      <c r="F12985" s="250"/>
    </row>
    <row r="12986" spans="1:6" ht="15" x14ac:dyDescent="0.25">
      <c r="A12986" s="250"/>
      <c r="B12986" s="250"/>
      <c r="C12986" s="250"/>
      <c r="D12986" s="250"/>
      <c r="E12986" s="250"/>
      <c r="F12986" s="250"/>
    </row>
    <row r="12987" spans="1:6" ht="15" x14ac:dyDescent="0.25">
      <c r="A12987" s="250"/>
      <c r="B12987" s="250"/>
      <c r="C12987" s="250"/>
      <c r="D12987" s="250"/>
      <c r="E12987" s="250"/>
      <c r="F12987" s="250"/>
    </row>
    <row r="12988" spans="1:6" ht="15" x14ac:dyDescent="0.25">
      <c r="A12988" s="250"/>
      <c r="B12988" s="250"/>
      <c r="C12988" s="250"/>
      <c r="D12988" s="250"/>
      <c r="E12988" s="250"/>
      <c r="F12988" s="250"/>
    </row>
    <row r="12989" spans="1:6" ht="15" x14ac:dyDescent="0.25">
      <c r="A12989" s="250"/>
      <c r="B12989" s="250"/>
      <c r="C12989" s="250"/>
      <c r="D12989" s="250"/>
      <c r="E12989" s="250"/>
      <c r="F12989" s="250"/>
    </row>
    <row r="12990" spans="1:6" ht="15" x14ac:dyDescent="0.25">
      <c r="A12990" s="250"/>
      <c r="B12990" s="250"/>
      <c r="C12990" s="250"/>
      <c r="D12990" s="250"/>
      <c r="E12990" s="250"/>
      <c r="F12990" s="250"/>
    </row>
    <row r="12991" spans="1:6" ht="15" x14ac:dyDescent="0.25">
      <c r="A12991" s="250"/>
      <c r="B12991" s="250"/>
      <c r="C12991" s="250"/>
      <c r="D12991" s="250"/>
      <c r="E12991" s="250"/>
      <c r="F12991" s="250"/>
    </row>
    <row r="12992" spans="1:6" ht="15" x14ac:dyDescent="0.25">
      <c r="A12992" s="250"/>
      <c r="B12992" s="250"/>
      <c r="C12992" s="250"/>
      <c r="D12992" s="250"/>
      <c r="E12992" s="250"/>
      <c r="F12992" s="250"/>
    </row>
    <row r="12993" spans="1:6" ht="15" x14ac:dyDescent="0.25">
      <c r="A12993" s="250"/>
      <c r="B12993" s="250"/>
      <c r="C12993" s="250"/>
      <c r="D12993" s="250"/>
      <c r="E12993" s="250"/>
      <c r="F12993" s="250"/>
    </row>
    <row r="12994" spans="1:6" ht="15" x14ac:dyDescent="0.25">
      <c r="A12994" s="250"/>
      <c r="B12994" s="250"/>
      <c r="C12994" s="250"/>
      <c r="D12994" s="250"/>
      <c r="E12994" s="250"/>
      <c r="F12994" s="250"/>
    </row>
    <row r="12995" spans="1:6" ht="15" x14ac:dyDescent="0.25">
      <c r="A12995" s="250"/>
      <c r="B12995" s="250"/>
      <c r="C12995" s="250"/>
      <c r="D12995" s="250"/>
      <c r="E12995" s="250"/>
      <c r="F12995" s="250"/>
    </row>
    <row r="12996" spans="1:6" ht="15" x14ac:dyDescent="0.25">
      <c r="A12996" s="250"/>
      <c r="B12996" s="250"/>
      <c r="C12996" s="250"/>
      <c r="D12996" s="250"/>
      <c r="E12996" s="250"/>
      <c r="F12996" s="250"/>
    </row>
    <row r="12997" spans="1:6" ht="15" x14ac:dyDescent="0.25">
      <c r="A12997" s="250"/>
      <c r="B12997" s="250"/>
      <c r="C12997" s="250"/>
      <c r="D12997" s="250"/>
      <c r="E12997" s="250"/>
      <c r="F12997" s="250"/>
    </row>
    <row r="12998" spans="1:6" ht="15" x14ac:dyDescent="0.25">
      <c r="A12998" s="250"/>
      <c r="B12998" s="250"/>
      <c r="C12998" s="250"/>
      <c r="D12998" s="250"/>
      <c r="E12998" s="250"/>
      <c r="F12998" s="250"/>
    </row>
    <row r="12999" spans="1:6" ht="15" x14ac:dyDescent="0.25">
      <c r="A12999" s="250"/>
      <c r="B12999" s="250"/>
      <c r="C12999" s="250"/>
      <c r="D12999" s="250"/>
      <c r="E12999" s="250"/>
      <c r="F12999" s="250"/>
    </row>
    <row r="13000" spans="1:6" ht="15" x14ac:dyDescent="0.25">
      <c r="A13000" s="250"/>
      <c r="B13000" s="250"/>
      <c r="C13000" s="250"/>
      <c r="D13000" s="250"/>
      <c r="E13000" s="250"/>
      <c r="F13000" s="250"/>
    </row>
    <row r="13001" spans="1:6" ht="15" x14ac:dyDescent="0.25">
      <c r="A13001" s="250"/>
      <c r="B13001" s="250"/>
      <c r="C13001" s="250"/>
      <c r="D13001" s="250"/>
      <c r="E13001" s="250"/>
      <c r="F13001" s="250"/>
    </row>
    <row r="13002" spans="1:6" ht="15" x14ac:dyDescent="0.25">
      <c r="A13002" s="250"/>
      <c r="B13002" s="250"/>
      <c r="C13002" s="250"/>
      <c r="D13002" s="250"/>
      <c r="E13002" s="250"/>
      <c r="F13002" s="250"/>
    </row>
    <row r="13003" spans="1:6" ht="15" x14ac:dyDescent="0.25">
      <c r="A13003" s="250"/>
      <c r="B13003" s="250"/>
      <c r="C13003" s="250"/>
      <c r="D13003" s="250"/>
      <c r="E13003" s="250"/>
      <c r="F13003" s="250"/>
    </row>
    <row r="13004" spans="1:6" ht="15" x14ac:dyDescent="0.25">
      <c r="A13004" s="250"/>
      <c r="B13004" s="250"/>
      <c r="C13004" s="250"/>
      <c r="D13004" s="250"/>
      <c r="E13004" s="250"/>
      <c r="F13004" s="250"/>
    </row>
    <row r="13005" spans="1:6" ht="15" x14ac:dyDescent="0.25">
      <c r="A13005" s="250"/>
      <c r="B13005" s="250"/>
      <c r="C13005" s="250"/>
      <c r="D13005" s="250"/>
      <c r="E13005" s="250"/>
      <c r="F13005" s="250"/>
    </row>
    <row r="13006" spans="1:6" ht="15" x14ac:dyDescent="0.25">
      <c r="A13006" s="250"/>
      <c r="B13006" s="250"/>
      <c r="C13006" s="250"/>
      <c r="D13006" s="250"/>
      <c r="E13006" s="250"/>
      <c r="F13006" s="250"/>
    </row>
    <row r="13007" spans="1:6" ht="15" x14ac:dyDescent="0.25">
      <c r="A13007" s="250"/>
      <c r="B13007" s="250"/>
      <c r="C13007" s="250"/>
      <c r="D13007" s="250"/>
      <c r="E13007" s="250"/>
      <c r="F13007" s="250"/>
    </row>
    <row r="13008" spans="1:6" ht="15" x14ac:dyDescent="0.25">
      <c r="A13008" s="250"/>
      <c r="B13008" s="250"/>
      <c r="C13008" s="250"/>
      <c r="D13008" s="250"/>
      <c r="E13008" s="250"/>
      <c r="F13008" s="250"/>
    </row>
    <row r="13009" spans="1:6" ht="15" x14ac:dyDescent="0.25">
      <c r="A13009" s="250"/>
      <c r="B13009" s="250"/>
      <c r="C13009" s="250"/>
      <c r="D13009" s="250"/>
      <c r="E13009" s="250"/>
      <c r="F13009" s="250"/>
    </row>
    <row r="13010" spans="1:6" ht="15" x14ac:dyDescent="0.25">
      <c r="A13010" s="250"/>
      <c r="B13010" s="250"/>
      <c r="C13010" s="250"/>
      <c r="D13010" s="250"/>
      <c r="E13010" s="250"/>
      <c r="F13010" s="250"/>
    </row>
    <row r="13011" spans="1:6" ht="15" x14ac:dyDescent="0.25">
      <c r="A13011" s="250"/>
      <c r="B13011" s="250"/>
      <c r="C13011" s="250"/>
      <c r="D13011" s="250"/>
      <c r="E13011" s="250"/>
      <c r="F13011" s="250"/>
    </row>
    <row r="13012" spans="1:6" ht="15" x14ac:dyDescent="0.25">
      <c r="A13012" s="250"/>
      <c r="B13012" s="250"/>
      <c r="C13012" s="250"/>
      <c r="D13012" s="250"/>
      <c r="E13012" s="250"/>
      <c r="F13012" s="250"/>
    </row>
    <row r="13013" spans="1:6" ht="15" x14ac:dyDescent="0.25">
      <c r="A13013" s="250"/>
      <c r="B13013" s="250"/>
      <c r="C13013" s="250"/>
      <c r="D13013" s="250"/>
      <c r="E13013" s="250"/>
      <c r="F13013" s="250"/>
    </row>
    <row r="13014" spans="1:6" ht="15" x14ac:dyDescent="0.25">
      <c r="A13014" s="250"/>
      <c r="B13014" s="250"/>
      <c r="C13014" s="250"/>
      <c r="D13014" s="250"/>
      <c r="E13014" s="250"/>
      <c r="F13014" s="250"/>
    </row>
    <row r="13015" spans="1:6" ht="15" x14ac:dyDescent="0.25">
      <c r="A13015" s="250"/>
      <c r="B13015" s="250"/>
      <c r="C13015" s="250"/>
      <c r="D13015" s="250"/>
      <c r="E13015" s="250"/>
      <c r="F13015" s="250"/>
    </row>
    <row r="13016" spans="1:6" ht="15" x14ac:dyDescent="0.25">
      <c r="A13016" s="250"/>
      <c r="B13016" s="250"/>
      <c r="C13016" s="250"/>
      <c r="D13016" s="250"/>
      <c r="E13016" s="250"/>
      <c r="F13016" s="250"/>
    </row>
    <row r="13017" spans="1:6" ht="15" x14ac:dyDescent="0.25">
      <c r="A13017" s="250"/>
      <c r="B13017" s="250"/>
      <c r="C13017" s="250"/>
      <c r="D13017" s="250"/>
      <c r="E13017" s="250"/>
      <c r="F13017" s="250"/>
    </row>
    <row r="13018" spans="1:6" ht="15" x14ac:dyDescent="0.25">
      <c r="A13018" s="250"/>
      <c r="B13018" s="250"/>
      <c r="C13018" s="250"/>
      <c r="D13018" s="250"/>
      <c r="E13018" s="250"/>
      <c r="F13018" s="250"/>
    </row>
    <row r="13019" spans="1:6" ht="15" x14ac:dyDescent="0.25">
      <c r="A13019" s="250"/>
      <c r="B13019" s="250"/>
      <c r="C13019" s="250"/>
      <c r="D13019" s="250"/>
      <c r="E13019" s="250"/>
      <c r="F13019" s="250"/>
    </row>
    <row r="13020" spans="1:6" ht="15" x14ac:dyDescent="0.25">
      <c r="A13020" s="250"/>
      <c r="B13020" s="250"/>
      <c r="C13020" s="250"/>
      <c r="D13020" s="250"/>
      <c r="E13020" s="250"/>
      <c r="F13020" s="250"/>
    </row>
    <row r="13021" spans="1:6" ht="15" x14ac:dyDescent="0.25">
      <c r="A13021" s="250"/>
      <c r="B13021" s="250"/>
      <c r="C13021" s="250"/>
      <c r="D13021" s="250"/>
      <c r="E13021" s="250"/>
      <c r="F13021" s="250"/>
    </row>
    <row r="13022" spans="1:6" ht="15" x14ac:dyDescent="0.25">
      <c r="A13022" s="250"/>
      <c r="B13022" s="250"/>
      <c r="C13022" s="250"/>
      <c r="D13022" s="250"/>
      <c r="E13022" s="250"/>
      <c r="F13022" s="250"/>
    </row>
    <row r="13023" spans="1:6" ht="15" x14ac:dyDescent="0.25">
      <c r="A13023" s="250"/>
      <c r="B13023" s="250"/>
      <c r="C13023" s="250"/>
      <c r="D13023" s="250"/>
      <c r="E13023" s="250"/>
      <c r="F13023" s="250"/>
    </row>
    <row r="13024" spans="1:6" ht="15" x14ac:dyDescent="0.25">
      <c r="A13024" s="250"/>
      <c r="B13024" s="250"/>
      <c r="C13024" s="250"/>
      <c r="D13024" s="250"/>
      <c r="E13024" s="250"/>
      <c r="F13024" s="250"/>
    </row>
    <row r="13025" spans="1:6" ht="15" x14ac:dyDescent="0.25">
      <c r="A13025" s="250"/>
      <c r="B13025" s="250"/>
      <c r="C13025" s="250"/>
      <c r="D13025" s="250"/>
      <c r="E13025" s="250"/>
      <c r="F13025" s="250"/>
    </row>
    <row r="13026" spans="1:6" ht="15" x14ac:dyDescent="0.25">
      <c r="A13026" s="250"/>
      <c r="B13026" s="250"/>
      <c r="C13026" s="250"/>
      <c r="D13026" s="250"/>
      <c r="E13026" s="250"/>
      <c r="F13026" s="250"/>
    </row>
    <row r="13027" spans="1:6" ht="15" x14ac:dyDescent="0.25">
      <c r="A13027" s="250"/>
      <c r="B13027" s="250"/>
      <c r="C13027" s="250"/>
      <c r="D13027" s="250"/>
      <c r="E13027" s="250"/>
      <c r="F13027" s="250"/>
    </row>
    <row r="13028" spans="1:6" ht="15" x14ac:dyDescent="0.25">
      <c r="A13028" s="250"/>
      <c r="B13028" s="250"/>
      <c r="C13028" s="250"/>
      <c r="D13028" s="250"/>
      <c r="E13028" s="250"/>
      <c r="F13028" s="250"/>
    </row>
    <row r="13029" spans="1:6" ht="15" x14ac:dyDescent="0.25">
      <c r="A13029" s="250"/>
      <c r="B13029" s="250"/>
      <c r="C13029" s="250"/>
      <c r="D13029" s="250"/>
      <c r="E13029" s="250"/>
      <c r="F13029" s="250"/>
    </row>
    <row r="13030" spans="1:6" ht="15" x14ac:dyDescent="0.25">
      <c r="A13030" s="250"/>
      <c r="B13030" s="250"/>
      <c r="C13030" s="250"/>
      <c r="D13030" s="250"/>
      <c r="E13030" s="250"/>
      <c r="F13030" s="250"/>
    </row>
    <row r="13031" spans="1:6" ht="15" x14ac:dyDescent="0.25">
      <c r="A13031" s="250"/>
      <c r="B13031" s="250"/>
      <c r="C13031" s="250"/>
      <c r="D13031" s="250"/>
      <c r="E13031" s="250"/>
      <c r="F13031" s="250"/>
    </row>
    <row r="13032" spans="1:6" ht="15" x14ac:dyDescent="0.25">
      <c r="A13032" s="250"/>
      <c r="B13032" s="250"/>
      <c r="C13032" s="250"/>
      <c r="D13032" s="250"/>
      <c r="E13032" s="250"/>
      <c r="F13032" s="250"/>
    </row>
    <row r="13033" spans="1:6" ht="15" x14ac:dyDescent="0.25">
      <c r="A13033" s="250"/>
      <c r="B13033" s="250"/>
      <c r="C13033" s="250"/>
      <c r="D13033" s="250"/>
      <c r="E13033" s="250"/>
      <c r="F13033" s="250"/>
    </row>
    <row r="13034" spans="1:6" ht="15" x14ac:dyDescent="0.25">
      <c r="A13034" s="250"/>
      <c r="B13034" s="250"/>
      <c r="C13034" s="250"/>
      <c r="D13034" s="250"/>
      <c r="E13034" s="250"/>
      <c r="F13034" s="250"/>
    </row>
    <row r="13035" spans="1:6" ht="15" x14ac:dyDescent="0.25">
      <c r="A13035" s="250"/>
      <c r="B13035" s="250"/>
      <c r="C13035" s="250"/>
      <c r="D13035" s="250"/>
      <c r="E13035" s="250"/>
      <c r="F13035" s="250"/>
    </row>
    <row r="13036" spans="1:6" ht="15" x14ac:dyDescent="0.25">
      <c r="A13036" s="250"/>
      <c r="B13036" s="250"/>
      <c r="C13036" s="250"/>
      <c r="D13036" s="250"/>
      <c r="E13036" s="250"/>
      <c r="F13036" s="250"/>
    </row>
    <row r="13037" spans="1:6" ht="15" x14ac:dyDescent="0.25">
      <c r="A13037" s="250"/>
      <c r="B13037" s="250"/>
      <c r="C13037" s="250"/>
      <c r="D13037" s="250"/>
      <c r="E13037" s="250"/>
      <c r="F13037" s="250"/>
    </row>
    <row r="13038" spans="1:6" ht="15" x14ac:dyDescent="0.25">
      <c r="A13038" s="250"/>
      <c r="B13038" s="250"/>
      <c r="C13038" s="250"/>
      <c r="D13038" s="250"/>
      <c r="E13038" s="250"/>
      <c r="F13038" s="250"/>
    </row>
    <row r="13039" spans="1:6" ht="15" x14ac:dyDescent="0.25">
      <c r="A13039" s="250"/>
      <c r="B13039" s="250"/>
      <c r="C13039" s="250"/>
      <c r="D13039" s="250"/>
      <c r="E13039" s="250"/>
      <c r="F13039" s="250"/>
    </row>
    <row r="13040" spans="1:6" ht="15" x14ac:dyDescent="0.25">
      <c r="A13040" s="250"/>
      <c r="B13040" s="250"/>
      <c r="C13040" s="250"/>
      <c r="D13040" s="250"/>
      <c r="E13040" s="250"/>
      <c r="F13040" s="250"/>
    </row>
    <row r="13041" spans="1:6" ht="15" x14ac:dyDescent="0.25">
      <c r="A13041" s="250"/>
      <c r="B13041" s="250"/>
      <c r="C13041" s="250"/>
      <c r="D13041" s="250"/>
      <c r="E13041" s="250"/>
      <c r="F13041" s="250"/>
    </row>
    <row r="13042" spans="1:6" ht="15" x14ac:dyDescent="0.25">
      <c r="A13042" s="250"/>
      <c r="B13042" s="250"/>
      <c r="C13042" s="250"/>
      <c r="D13042" s="250"/>
      <c r="E13042" s="250"/>
      <c r="F13042" s="250"/>
    </row>
    <row r="13043" spans="1:6" ht="15" x14ac:dyDescent="0.25">
      <c r="A13043" s="250"/>
      <c r="B13043" s="250"/>
      <c r="C13043" s="250"/>
      <c r="D13043" s="250"/>
      <c r="E13043" s="250"/>
      <c r="F13043" s="250"/>
    </row>
    <row r="13044" spans="1:6" ht="15" x14ac:dyDescent="0.25">
      <c r="A13044" s="250"/>
      <c r="B13044" s="250"/>
      <c r="C13044" s="250"/>
      <c r="D13044" s="250"/>
      <c r="E13044" s="250"/>
      <c r="F13044" s="250"/>
    </row>
    <row r="13045" spans="1:6" ht="15" x14ac:dyDescent="0.25">
      <c r="A13045" s="250"/>
      <c r="B13045" s="250"/>
      <c r="C13045" s="250"/>
      <c r="D13045" s="250"/>
      <c r="E13045" s="250"/>
      <c r="F13045" s="250"/>
    </row>
    <row r="13046" spans="1:6" ht="15" x14ac:dyDescent="0.25">
      <c r="A13046" s="250"/>
      <c r="B13046" s="250"/>
      <c r="C13046" s="250"/>
      <c r="D13046" s="250"/>
      <c r="E13046" s="250"/>
      <c r="F13046" s="250"/>
    </row>
    <row r="13047" spans="1:6" ht="15" x14ac:dyDescent="0.25">
      <c r="A13047" s="250"/>
      <c r="B13047" s="250"/>
      <c r="C13047" s="250"/>
      <c r="D13047" s="250"/>
      <c r="E13047" s="250"/>
      <c r="F13047" s="250"/>
    </row>
    <row r="13048" spans="1:6" ht="15" x14ac:dyDescent="0.25">
      <c r="A13048" s="250"/>
      <c r="B13048" s="250"/>
      <c r="C13048" s="250"/>
      <c r="D13048" s="250"/>
      <c r="E13048" s="250"/>
      <c r="F13048" s="250"/>
    </row>
    <row r="13049" spans="1:6" ht="15" x14ac:dyDescent="0.25">
      <c r="A13049" s="250"/>
      <c r="B13049" s="250"/>
      <c r="C13049" s="250"/>
      <c r="D13049" s="250"/>
      <c r="E13049" s="250"/>
      <c r="F13049" s="250"/>
    </row>
    <row r="13050" spans="1:6" ht="15" x14ac:dyDescent="0.25">
      <c r="A13050" s="250"/>
      <c r="B13050" s="250"/>
      <c r="C13050" s="250"/>
      <c r="D13050" s="250"/>
      <c r="E13050" s="250"/>
      <c r="F13050" s="250"/>
    </row>
    <row r="13051" spans="1:6" ht="15" x14ac:dyDescent="0.25">
      <c r="A13051" s="250"/>
      <c r="B13051" s="250"/>
      <c r="C13051" s="250"/>
      <c r="D13051" s="250"/>
      <c r="E13051" s="250"/>
      <c r="F13051" s="250"/>
    </row>
    <row r="13052" spans="1:6" ht="15" x14ac:dyDescent="0.25">
      <c r="A13052" s="250"/>
      <c r="B13052" s="250"/>
      <c r="C13052" s="250"/>
      <c r="D13052" s="250"/>
      <c r="E13052" s="250"/>
      <c r="F13052" s="250"/>
    </row>
    <row r="13053" spans="1:6" ht="15" x14ac:dyDescent="0.25">
      <c r="A13053" s="250"/>
      <c r="B13053" s="250"/>
      <c r="C13053" s="250"/>
      <c r="D13053" s="250"/>
      <c r="E13053" s="250"/>
      <c r="F13053" s="250"/>
    </row>
    <row r="13054" spans="1:6" ht="15" x14ac:dyDescent="0.25">
      <c r="A13054" s="250"/>
      <c r="B13054" s="250"/>
      <c r="C13054" s="250"/>
      <c r="D13054" s="250"/>
      <c r="E13054" s="250"/>
      <c r="F13054" s="250"/>
    </row>
    <row r="13055" spans="1:6" ht="15" x14ac:dyDescent="0.25">
      <c r="A13055" s="250"/>
      <c r="B13055" s="250"/>
      <c r="C13055" s="250"/>
      <c r="D13055" s="250"/>
      <c r="E13055" s="250"/>
      <c r="F13055" s="250"/>
    </row>
    <row r="13056" spans="1:6" ht="15" x14ac:dyDescent="0.25">
      <c r="A13056" s="250"/>
      <c r="B13056" s="250"/>
      <c r="C13056" s="250"/>
      <c r="D13056" s="250"/>
      <c r="E13056" s="250"/>
      <c r="F13056" s="250"/>
    </row>
    <row r="13057" spans="1:6" ht="15" x14ac:dyDescent="0.25">
      <c r="A13057" s="250"/>
      <c r="B13057" s="250"/>
      <c r="C13057" s="250"/>
      <c r="D13057" s="250"/>
      <c r="E13057" s="250"/>
      <c r="F13057" s="250"/>
    </row>
    <row r="13058" spans="1:6" ht="15" x14ac:dyDescent="0.25">
      <c r="A13058" s="250"/>
      <c r="B13058" s="250"/>
      <c r="C13058" s="250"/>
      <c r="D13058" s="250"/>
      <c r="E13058" s="250"/>
      <c r="F13058" s="250"/>
    </row>
    <row r="13059" spans="1:6" ht="15" x14ac:dyDescent="0.25">
      <c r="A13059" s="250"/>
      <c r="B13059" s="250"/>
      <c r="C13059" s="250"/>
      <c r="D13059" s="250"/>
      <c r="E13059" s="250"/>
      <c r="F13059" s="250"/>
    </row>
    <row r="13060" spans="1:6" ht="15" x14ac:dyDescent="0.25">
      <c r="A13060" s="250"/>
      <c r="B13060" s="250"/>
      <c r="C13060" s="250"/>
      <c r="D13060" s="250"/>
      <c r="E13060" s="250"/>
      <c r="F13060" s="250"/>
    </row>
    <row r="13061" spans="1:6" ht="15" x14ac:dyDescent="0.25">
      <c r="A13061" s="250"/>
      <c r="B13061" s="250"/>
      <c r="C13061" s="250"/>
      <c r="D13061" s="250"/>
      <c r="E13061" s="250"/>
      <c r="F13061" s="250"/>
    </row>
    <row r="13062" spans="1:6" ht="15" x14ac:dyDescent="0.25">
      <c r="A13062" s="250"/>
      <c r="B13062" s="250"/>
      <c r="C13062" s="250"/>
      <c r="D13062" s="250"/>
      <c r="E13062" s="250"/>
      <c r="F13062" s="250"/>
    </row>
    <row r="13063" spans="1:6" ht="15" x14ac:dyDescent="0.25">
      <c r="A13063" s="250"/>
      <c r="B13063" s="250"/>
      <c r="C13063" s="250"/>
      <c r="D13063" s="250"/>
      <c r="E13063" s="250"/>
      <c r="F13063" s="250"/>
    </row>
    <row r="13064" spans="1:6" ht="15" x14ac:dyDescent="0.25">
      <c r="A13064" s="250"/>
      <c r="B13064" s="250"/>
      <c r="C13064" s="250"/>
      <c r="D13064" s="250"/>
      <c r="E13064" s="250"/>
      <c r="F13064" s="250"/>
    </row>
    <row r="13065" spans="1:6" ht="15" x14ac:dyDescent="0.25">
      <c r="A13065" s="250"/>
      <c r="B13065" s="250"/>
      <c r="C13065" s="250"/>
      <c r="D13065" s="250"/>
      <c r="E13065" s="250"/>
      <c r="F13065" s="250"/>
    </row>
    <row r="13066" spans="1:6" ht="15" x14ac:dyDescent="0.25">
      <c r="A13066" s="250"/>
      <c r="B13066" s="250"/>
      <c r="C13066" s="250"/>
      <c r="D13066" s="250"/>
      <c r="E13066" s="250"/>
      <c r="F13066" s="250"/>
    </row>
    <row r="13067" spans="1:6" ht="15" x14ac:dyDescent="0.25">
      <c r="A13067" s="250"/>
      <c r="B13067" s="250"/>
      <c r="C13067" s="250"/>
      <c r="D13067" s="250"/>
      <c r="E13067" s="250"/>
      <c r="F13067" s="250"/>
    </row>
    <row r="13068" spans="1:6" ht="15" x14ac:dyDescent="0.25">
      <c r="A13068" s="250"/>
      <c r="B13068" s="250"/>
      <c r="C13068" s="250"/>
      <c r="D13068" s="250"/>
      <c r="E13068" s="250"/>
      <c r="F13068" s="250"/>
    </row>
    <row r="13069" spans="1:6" ht="15" x14ac:dyDescent="0.25">
      <c r="A13069" s="250"/>
      <c r="B13069" s="250"/>
      <c r="C13069" s="250"/>
      <c r="D13069" s="250"/>
      <c r="E13069" s="250"/>
      <c r="F13069" s="250"/>
    </row>
    <row r="13070" spans="1:6" ht="15" x14ac:dyDescent="0.25">
      <c r="A13070" s="250"/>
      <c r="B13070" s="250"/>
      <c r="C13070" s="250"/>
      <c r="D13070" s="250"/>
      <c r="E13070" s="250"/>
      <c r="F13070" s="250"/>
    </row>
    <row r="13071" spans="1:6" ht="15" x14ac:dyDescent="0.25">
      <c r="A13071" s="250"/>
      <c r="B13071" s="250"/>
      <c r="C13071" s="250"/>
      <c r="D13071" s="250"/>
      <c r="E13071" s="250"/>
      <c r="F13071" s="250"/>
    </row>
    <row r="13072" spans="1:6" ht="15" x14ac:dyDescent="0.25">
      <c r="A13072" s="250"/>
      <c r="B13072" s="250"/>
      <c r="C13072" s="250"/>
      <c r="D13072" s="250"/>
      <c r="E13072" s="250"/>
      <c r="F13072" s="250"/>
    </row>
    <row r="13073" spans="1:6" ht="15" x14ac:dyDescent="0.25">
      <c r="A13073" s="250"/>
      <c r="B13073" s="250"/>
      <c r="C13073" s="250"/>
      <c r="D13073" s="250"/>
      <c r="E13073" s="250"/>
      <c r="F13073" s="250"/>
    </row>
    <row r="13074" spans="1:6" ht="15" x14ac:dyDescent="0.25">
      <c r="A13074" s="250"/>
      <c r="B13074" s="250"/>
      <c r="C13074" s="250"/>
      <c r="D13074" s="250"/>
      <c r="E13074" s="250"/>
      <c r="F13074" s="250"/>
    </row>
    <row r="13075" spans="1:6" ht="15" x14ac:dyDescent="0.25">
      <c r="A13075" s="250"/>
      <c r="B13075" s="250"/>
      <c r="C13075" s="250"/>
      <c r="D13075" s="250"/>
      <c r="E13075" s="250"/>
      <c r="F13075" s="250"/>
    </row>
    <row r="13076" spans="1:6" ht="15" x14ac:dyDescent="0.25">
      <c r="A13076" s="250"/>
      <c r="B13076" s="250"/>
      <c r="C13076" s="250"/>
      <c r="D13076" s="250"/>
      <c r="E13076" s="250"/>
      <c r="F13076" s="250"/>
    </row>
    <row r="13077" spans="1:6" ht="15" x14ac:dyDescent="0.25">
      <c r="A13077" s="250"/>
      <c r="B13077" s="250"/>
      <c r="C13077" s="250"/>
      <c r="D13077" s="250"/>
      <c r="E13077" s="250"/>
      <c r="F13077" s="250"/>
    </row>
    <row r="13078" spans="1:6" ht="15" x14ac:dyDescent="0.25">
      <c r="A13078" s="250"/>
      <c r="B13078" s="250"/>
      <c r="C13078" s="250"/>
      <c r="D13078" s="250"/>
      <c r="E13078" s="250"/>
      <c r="F13078" s="250"/>
    </row>
    <row r="13079" spans="1:6" ht="15" x14ac:dyDescent="0.25">
      <c r="A13079" s="250"/>
      <c r="B13079" s="250"/>
      <c r="C13079" s="250"/>
      <c r="D13079" s="250"/>
      <c r="E13079" s="250"/>
      <c r="F13079" s="250"/>
    </row>
    <row r="13080" spans="1:6" ht="15" x14ac:dyDescent="0.25">
      <c r="A13080" s="250"/>
      <c r="B13080" s="250"/>
      <c r="C13080" s="250"/>
      <c r="D13080" s="250"/>
      <c r="E13080" s="250"/>
      <c r="F13080" s="250"/>
    </row>
    <row r="13081" spans="1:6" ht="15" x14ac:dyDescent="0.25">
      <c r="A13081" s="250"/>
      <c r="B13081" s="250"/>
      <c r="C13081" s="250"/>
      <c r="D13081" s="250"/>
      <c r="E13081" s="250"/>
      <c r="F13081" s="250"/>
    </row>
    <row r="13082" spans="1:6" ht="15" x14ac:dyDescent="0.25">
      <c r="A13082" s="250"/>
      <c r="B13082" s="250"/>
      <c r="C13082" s="250"/>
      <c r="D13082" s="250"/>
      <c r="E13082" s="250"/>
      <c r="F13082" s="250"/>
    </row>
    <row r="13083" spans="1:6" ht="15" x14ac:dyDescent="0.25">
      <c r="A13083" s="250"/>
      <c r="B13083" s="250"/>
      <c r="C13083" s="250"/>
      <c r="D13083" s="250"/>
      <c r="E13083" s="250"/>
      <c r="F13083" s="250"/>
    </row>
    <row r="13084" spans="1:6" ht="15" x14ac:dyDescent="0.25">
      <c r="A13084" s="250"/>
      <c r="B13084" s="250"/>
      <c r="C13084" s="250"/>
      <c r="D13084" s="250"/>
      <c r="E13084" s="250"/>
      <c r="F13084" s="250"/>
    </row>
    <row r="13085" spans="1:6" ht="15" x14ac:dyDescent="0.25">
      <c r="A13085" s="250"/>
      <c r="B13085" s="250"/>
      <c r="C13085" s="250"/>
      <c r="D13085" s="250"/>
      <c r="E13085" s="250"/>
      <c r="F13085" s="250"/>
    </row>
    <row r="13086" spans="1:6" ht="15" x14ac:dyDescent="0.25">
      <c r="A13086" s="250"/>
      <c r="B13086" s="250"/>
      <c r="C13086" s="250"/>
      <c r="D13086" s="250"/>
      <c r="E13086" s="250"/>
      <c r="F13086" s="250"/>
    </row>
    <row r="13087" spans="1:6" ht="15" x14ac:dyDescent="0.25">
      <c r="A13087" s="250"/>
      <c r="B13087" s="250"/>
      <c r="C13087" s="250"/>
      <c r="D13087" s="250"/>
      <c r="E13087" s="250"/>
      <c r="F13087" s="250"/>
    </row>
    <row r="13088" spans="1:6" ht="15" x14ac:dyDescent="0.25">
      <c r="A13088" s="250"/>
      <c r="B13088" s="250"/>
      <c r="C13088" s="250"/>
      <c r="D13088" s="250"/>
      <c r="E13088" s="250"/>
      <c r="F13088" s="250"/>
    </row>
    <row r="13089" spans="1:6" ht="15" x14ac:dyDescent="0.25">
      <c r="A13089" s="250"/>
      <c r="B13089" s="250"/>
      <c r="C13089" s="250"/>
      <c r="D13089" s="250"/>
      <c r="E13089" s="250"/>
      <c r="F13089" s="250"/>
    </row>
    <row r="13090" spans="1:6" ht="15" x14ac:dyDescent="0.25">
      <c r="A13090" s="250"/>
      <c r="B13090" s="250"/>
      <c r="C13090" s="250"/>
      <c r="D13090" s="250"/>
      <c r="E13090" s="250"/>
      <c r="F13090" s="250"/>
    </row>
    <row r="13091" spans="1:6" ht="15" x14ac:dyDescent="0.25">
      <c r="A13091" s="250"/>
      <c r="B13091" s="250"/>
      <c r="C13091" s="250"/>
      <c r="D13091" s="250"/>
      <c r="E13091" s="250"/>
      <c r="F13091" s="250"/>
    </row>
    <row r="13092" spans="1:6" ht="15" x14ac:dyDescent="0.25">
      <c r="A13092" s="250"/>
      <c r="B13092" s="250"/>
      <c r="C13092" s="250"/>
      <c r="D13092" s="250"/>
      <c r="E13092" s="250"/>
      <c r="F13092" s="250"/>
    </row>
    <row r="13093" spans="1:6" ht="15" x14ac:dyDescent="0.25">
      <c r="A13093" s="250"/>
      <c r="B13093" s="250"/>
      <c r="C13093" s="250"/>
      <c r="D13093" s="250"/>
      <c r="E13093" s="250"/>
      <c r="F13093" s="250"/>
    </row>
    <row r="13094" spans="1:6" ht="15" x14ac:dyDescent="0.25">
      <c r="A13094" s="250"/>
      <c r="B13094" s="250"/>
      <c r="C13094" s="250"/>
      <c r="D13094" s="250"/>
      <c r="E13094" s="250"/>
      <c r="F13094" s="250"/>
    </row>
    <row r="13095" spans="1:6" ht="15" x14ac:dyDescent="0.25">
      <c r="A13095" s="250"/>
      <c r="B13095" s="250"/>
      <c r="C13095" s="250"/>
      <c r="D13095" s="250"/>
      <c r="E13095" s="250"/>
      <c r="F13095" s="250"/>
    </row>
    <row r="13096" spans="1:6" ht="15" x14ac:dyDescent="0.25">
      <c r="A13096" s="250"/>
      <c r="B13096" s="250"/>
      <c r="C13096" s="250"/>
      <c r="D13096" s="250"/>
      <c r="E13096" s="250"/>
      <c r="F13096" s="250"/>
    </row>
    <row r="13097" spans="1:6" ht="15" x14ac:dyDescent="0.25">
      <c r="A13097" s="250"/>
      <c r="B13097" s="250"/>
      <c r="C13097" s="250"/>
      <c r="D13097" s="250"/>
      <c r="E13097" s="250"/>
      <c r="F13097" s="250"/>
    </row>
    <row r="13098" spans="1:6" ht="15" x14ac:dyDescent="0.25">
      <c r="A13098" s="250"/>
      <c r="B13098" s="250"/>
      <c r="C13098" s="250"/>
      <c r="D13098" s="250"/>
      <c r="E13098" s="250"/>
      <c r="F13098" s="250"/>
    </row>
    <row r="13099" spans="1:6" ht="15" x14ac:dyDescent="0.25">
      <c r="A13099" s="250"/>
      <c r="B13099" s="250"/>
      <c r="C13099" s="250"/>
      <c r="D13099" s="250"/>
      <c r="E13099" s="250"/>
      <c r="F13099" s="250"/>
    </row>
    <row r="13100" spans="1:6" ht="15" x14ac:dyDescent="0.25">
      <c r="A13100" s="250"/>
      <c r="B13100" s="250"/>
      <c r="C13100" s="250"/>
      <c r="D13100" s="250"/>
      <c r="E13100" s="250"/>
      <c r="F13100" s="250"/>
    </row>
    <row r="13101" spans="1:6" ht="15" x14ac:dyDescent="0.25">
      <c r="A13101" s="250"/>
      <c r="B13101" s="250"/>
      <c r="C13101" s="250"/>
      <c r="D13101" s="250"/>
      <c r="E13101" s="250"/>
      <c r="F13101" s="250"/>
    </row>
    <row r="13102" spans="1:6" ht="15" x14ac:dyDescent="0.25">
      <c r="A13102" s="250"/>
      <c r="B13102" s="250"/>
      <c r="C13102" s="250"/>
      <c r="D13102" s="250"/>
      <c r="E13102" s="250"/>
      <c r="F13102" s="250"/>
    </row>
    <row r="13103" spans="1:6" ht="15" x14ac:dyDescent="0.25">
      <c r="A13103" s="250"/>
      <c r="B13103" s="250"/>
      <c r="C13103" s="250"/>
      <c r="D13103" s="250"/>
      <c r="E13103" s="250"/>
      <c r="F13103" s="250"/>
    </row>
    <row r="13104" spans="1:6" ht="15" x14ac:dyDescent="0.25">
      <c r="A13104" s="250"/>
      <c r="B13104" s="250"/>
      <c r="C13104" s="250"/>
      <c r="D13104" s="250"/>
      <c r="E13104" s="250"/>
      <c r="F13104" s="250"/>
    </row>
    <row r="13105" spans="1:6" ht="15" x14ac:dyDescent="0.25">
      <c r="A13105" s="250"/>
      <c r="B13105" s="250"/>
      <c r="C13105" s="250"/>
      <c r="D13105" s="250"/>
      <c r="E13105" s="250"/>
      <c r="F13105" s="250"/>
    </row>
    <row r="13106" spans="1:6" ht="15" x14ac:dyDescent="0.25">
      <c r="A13106" s="250"/>
      <c r="B13106" s="250"/>
      <c r="C13106" s="250"/>
      <c r="D13106" s="250"/>
      <c r="E13106" s="250"/>
      <c r="F13106" s="250"/>
    </row>
    <row r="13107" spans="1:6" ht="15" x14ac:dyDescent="0.25">
      <c r="A13107" s="250"/>
      <c r="B13107" s="250"/>
      <c r="C13107" s="250"/>
      <c r="D13107" s="250"/>
      <c r="E13107" s="250"/>
      <c r="F13107" s="250"/>
    </row>
    <row r="13108" spans="1:6" ht="15" x14ac:dyDescent="0.25">
      <c r="A13108" s="250"/>
      <c r="B13108" s="250"/>
      <c r="C13108" s="250"/>
      <c r="D13108" s="250"/>
      <c r="E13108" s="250"/>
      <c r="F13108" s="250"/>
    </row>
    <row r="13109" spans="1:6" ht="15" x14ac:dyDescent="0.25">
      <c r="A13109" s="250"/>
      <c r="B13109" s="250"/>
      <c r="C13109" s="250"/>
      <c r="D13109" s="250"/>
      <c r="E13109" s="250"/>
      <c r="F13109" s="250"/>
    </row>
    <row r="13110" spans="1:6" ht="15" x14ac:dyDescent="0.25">
      <c r="A13110" s="250"/>
      <c r="B13110" s="250"/>
      <c r="C13110" s="250"/>
      <c r="D13110" s="250"/>
      <c r="E13110" s="250"/>
      <c r="F13110" s="250"/>
    </row>
    <row r="13111" spans="1:6" ht="15" x14ac:dyDescent="0.25">
      <c r="A13111" s="250"/>
      <c r="B13111" s="250"/>
      <c r="C13111" s="250"/>
      <c r="D13111" s="250"/>
      <c r="E13111" s="250"/>
      <c r="F13111" s="250"/>
    </row>
    <row r="13112" spans="1:6" ht="15" x14ac:dyDescent="0.25">
      <c r="A13112" s="250"/>
      <c r="B13112" s="250"/>
      <c r="C13112" s="250"/>
      <c r="D13112" s="250"/>
      <c r="E13112" s="250"/>
      <c r="F13112" s="250"/>
    </row>
    <row r="13113" spans="1:6" ht="15" x14ac:dyDescent="0.25">
      <c r="A13113" s="250"/>
      <c r="B13113" s="250"/>
      <c r="C13113" s="250"/>
      <c r="D13113" s="250"/>
      <c r="E13113" s="250"/>
      <c r="F13113" s="250"/>
    </row>
    <row r="13114" spans="1:6" ht="15" x14ac:dyDescent="0.25">
      <c r="A13114" s="250"/>
      <c r="B13114" s="250"/>
      <c r="C13114" s="250"/>
      <c r="D13114" s="250"/>
      <c r="E13114" s="250"/>
      <c r="F13114" s="250"/>
    </row>
    <row r="13115" spans="1:6" ht="15" x14ac:dyDescent="0.25">
      <c r="A13115" s="250"/>
      <c r="B13115" s="250"/>
      <c r="C13115" s="250"/>
      <c r="D13115" s="250"/>
      <c r="E13115" s="250"/>
      <c r="F13115" s="250"/>
    </row>
    <row r="13116" spans="1:6" ht="15" x14ac:dyDescent="0.25">
      <c r="A13116" s="250"/>
      <c r="B13116" s="250"/>
      <c r="C13116" s="250"/>
      <c r="D13116" s="250"/>
      <c r="E13116" s="250"/>
      <c r="F13116" s="250"/>
    </row>
    <row r="13117" spans="1:6" ht="15" x14ac:dyDescent="0.25">
      <c r="A13117" s="250"/>
      <c r="B13117" s="250"/>
      <c r="C13117" s="250"/>
      <c r="D13117" s="250"/>
      <c r="E13117" s="250"/>
      <c r="F13117" s="250"/>
    </row>
    <row r="13118" spans="1:6" ht="15" x14ac:dyDescent="0.25">
      <c r="A13118" s="250"/>
      <c r="B13118" s="250"/>
      <c r="C13118" s="250"/>
      <c r="D13118" s="250"/>
      <c r="E13118" s="250"/>
      <c r="F13118" s="250"/>
    </row>
    <row r="13119" spans="1:6" ht="15" x14ac:dyDescent="0.25">
      <c r="A13119" s="250"/>
      <c r="B13119" s="250"/>
      <c r="C13119" s="250"/>
      <c r="D13119" s="250"/>
      <c r="E13119" s="250"/>
      <c r="F13119" s="250"/>
    </row>
    <row r="13120" spans="1:6" ht="15" x14ac:dyDescent="0.25">
      <c r="A13120" s="250"/>
      <c r="B13120" s="250"/>
      <c r="C13120" s="250"/>
      <c r="D13120" s="250"/>
      <c r="E13120" s="250"/>
      <c r="F13120" s="250"/>
    </row>
    <row r="13121" spans="1:6" ht="15" x14ac:dyDescent="0.25">
      <c r="A13121" s="250"/>
      <c r="B13121" s="250"/>
      <c r="C13121" s="250"/>
      <c r="D13121" s="250"/>
      <c r="E13121" s="250"/>
      <c r="F13121" s="250"/>
    </row>
    <row r="13122" spans="1:6" ht="15" x14ac:dyDescent="0.25">
      <c r="A13122" s="250"/>
      <c r="B13122" s="250"/>
      <c r="C13122" s="250"/>
      <c r="D13122" s="250"/>
      <c r="E13122" s="250"/>
      <c r="F13122" s="250"/>
    </row>
    <row r="13123" spans="1:6" ht="15" x14ac:dyDescent="0.25">
      <c r="A13123" s="250"/>
      <c r="B13123" s="250"/>
      <c r="C13123" s="250"/>
      <c r="D13123" s="250"/>
      <c r="E13123" s="250"/>
      <c r="F13123" s="250"/>
    </row>
    <row r="13124" spans="1:6" ht="15" x14ac:dyDescent="0.25">
      <c r="A13124" s="250"/>
      <c r="B13124" s="250"/>
      <c r="C13124" s="250"/>
      <c r="D13124" s="250"/>
      <c r="E13124" s="250"/>
      <c r="F13124" s="250"/>
    </row>
    <row r="13125" spans="1:6" ht="15" x14ac:dyDescent="0.25">
      <c r="A13125" s="250"/>
      <c r="B13125" s="250"/>
      <c r="C13125" s="250"/>
      <c r="D13125" s="250"/>
      <c r="E13125" s="250"/>
      <c r="F13125" s="250"/>
    </row>
    <row r="13126" spans="1:6" ht="15" x14ac:dyDescent="0.25">
      <c r="A13126" s="250"/>
      <c r="B13126" s="250"/>
      <c r="C13126" s="250"/>
      <c r="D13126" s="250"/>
      <c r="E13126" s="250"/>
      <c r="F13126" s="250"/>
    </row>
    <row r="13127" spans="1:6" ht="15" x14ac:dyDescent="0.25">
      <c r="A13127" s="250"/>
      <c r="B13127" s="250"/>
      <c r="C13127" s="250"/>
      <c r="D13127" s="250"/>
      <c r="E13127" s="250"/>
      <c r="F13127" s="250"/>
    </row>
    <row r="13128" spans="1:6" ht="15" x14ac:dyDescent="0.25">
      <c r="A13128" s="250"/>
      <c r="B13128" s="250"/>
      <c r="C13128" s="250"/>
      <c r="D13128" s="250"/>
      <c r="E13128" s="250"/>
      <c r="F13128" s="250"/>
    </row>
    <row r="13129" spans="1:6" ht="15" x14ac:dyDescent="0.25">
      <c r="A13129" s="250"/>
      <c r="B13129" s="250"/>
      <c r="C13129" s="250"/>
      <c r="D13129" s="250"/>
      <c r="E13129" s="250"/>
      <c r="F13129" s="250"/>
    </row>
    <row r="13130" spans="1:6" ht="15" x14ac:dyDescent="0.25">
      <c r="A13130" s="250"/>
      <c r="B13130" s="250"/>
      <c r="C13130" s="250"/>
      <c r="D13130" s="250"/>
      <c r="E13130" s="250"/>
      <c r="F13130" s="250"/>
    </row>
    <row r="13131" spans="1:6" ht="15" x14ac:dyDescent="0.25">
      <c r="A13131" s="250"/>
      <c r="B13131" s="250"/>
      <c r="C13131" s="250"/>
      <c r="D13131" s="250"/>
      <c r="E13131" s="250"/>
      <c r="F13131" s="250"/>
    </row>
    <row r="13132" spans="1:6" ht="15" x14ac:dyDescent="0.25">
      <c r="A13132" s="250"/>
      <c r="B13132" s="250"/>
      <c r="C13132" s="250"/>
      <c r="D13132" s="250"/>
      <c r="E13132" s="250"/>
      <c r="F13132" s="250"/>
    </row>
    <row r="13133" spans="1:6" ht="15" x14ac:dyDescent="0.25">
      <c r="A13133" s="250"/>
      <c r="B13133" s="250"/>
      <c r="C13133" s="250"/>
      <c r="D13133" s="250"/>
      <c r="E13133" s="250"/>
      <c r="F13133" s="250"/>
    </row>
    <row r="13134" spans="1:6" ht="15" x14ac:dyDescent="0.25">
      <c r="A13134" s="250"/>
      <c r="B13134" s="250"/>
      <c r="C13134" s="250"/>
      <c r="D13134" s="250"/>
      <c r="E13134" s="250"/>
      <c r="F13134" s="250"/>
    </row>
    <row r="13135" spans="1:6" ht="15" x14ac:dyDescent="0.25">
      <c r="A13135" s="250"/>
      <c r="B13135" s="250"/>
      <c r="C13135" s="250"/>
      <c r="D13135" s="250"/>
      <c r="E13135" s="250"/>
      <c r="F13135" s="250"/>
    </row>
    <row r="13136" spans="1:6" ht="15" x14ac:dyDescent="0.25">
      <c r="A13136" s="250"/>
      <c r="B13136" s="250"/>
      <c r="C13136" s="250"/>
      <c r="D13136" s="250"/>
      <c r="E13136" s="250"/>
      <c r="F13136" s="250"/>
    </row>
    <row r="13137" spans="1:6" ht="15" x14ac:dyDescent="0.25">
      <c r="A13137" s="250"/>
      <c r="B13137" s="250"/>
      <c r="C13137" s="250"/>
      <c r="D13137" s="250"/>
      <c r="E13137" s="250"/>
      <c r="F13137" s="250"/>
    </row>
    <row r="13138" spans="1:6" ht="15" x14ac:dyDescent="0.25">
      <c r="A13138" s="250"/>
      <c r="B13138" s="250"/>
      <c r="C13138" s="250"/>
      <c r="D13138" s="250"/>
      <c r="E13138" s="250"/>
      <c r="F13138" s="250"/>
    </row>
    <row r="13139" spans="1:6" ht="15" x14ac:dyDescent="0.25">
      <c r="A13139" s="250"/>
      <c r="B13139" s="250"/>
      <c r="C13139" s="250"/>
      <c r="D13139" s="250"/>
      <c r="E13139" s="250"/>
      <c r="F13139" s="250"/>
    </row>
    <row r="13140" spans="1:6" ht="15" x14ac:dyDescent="0.25">
      <c r="A13140" s="250"/>
      <c r="B13140" s="250"/>
      <c r="C13140" s="250"/>
      <c r="D13140" s="250"/>
      <c r="E13140" s="250"/>
      <c r="F13140" s="250"/>
    </row>
    <row r="13141" spans="1:6" ht="15" x14ac:dyDescent="0.25">
      <c r="A13141" s="250"/>
      <c r="B13141" s="250"/>
      <c r="C13141" s="250"/>
      <c r="D13141" s="250"/>
      <c r="E13141" s="250"/>
      <c r="F13141" s="250"/>
    </row>
    <row r="13142" spans="1:6" ht="15" x14ac:dyDescent="0.25">
      <c r="A13142" s="250"/>
      <c r="B13142" s="250"/>
      <c r="C13142" s="250"/>
      <c r="D13142" s="250"/>
      <c r="E13142" s="250"/>
      <c r="F13142" s="250"/>
    </row>
    <row r="13143" spans="1:6" ht="15" x14ac:dyDescent="0.25">
      <c r="A13143" s="250"/>
      <c r="B13143" s="250"/>
      <c r="C13143" s="250"/>
      <c r="D13143" s="250"/>
      <c r="E13143" s="250"/>
      <c r="F13143" s="250"/>
    </row>
    <row r="13144" spans="1:6" ht="15" x14ac:dyDescent="0.25">
      <c r="A13144" s="250"/>
      <c r="B13144" s="250"/>
      <c r="C13144" s="250"/>
      <c r="D13144" s="250"/>
      <c r="E13144" s="250"/>
      <c r="F13144" s="250"/>
    </row>
    <row r="13145" spans="1:6" ht="15" x14ac:dyDescent="0.25">
      <c r="A13145" s="250"/>
      <c r="B13145" s="250"/>
      <c r="C13145" s="250"/>
      <c r="D13145" s="250"/>
      <c r="E13145" s="250"/>
      <c r="F13145" s="250"/>
    </row>
    <row r="13146" spans="1:6" ht="15" x14ac:dyDescent="0.25">
      <c r="A13146" s="250"/>
      <c r="B13146" s="250"/>
      <c r="C13146" s="250"/>
      <c r="D13146" s="250"/>
      <c r="E13146" s="250"/>
      <c r="F13146" s="250"/>
    </row>
    <row r="13147" spans="1:6" ht="15" x14ac:dyDescent="0.25">
      <c r="A13147" s="250"/>
      <c r="B13147" s="250"/>
      <c r="C13147" s="250"/>
      <c r="D13147" s="250"/>
      <c r="E13147" s="250"/>
      <c r="F13147" s="250"/>
    </row>
    <row r="13148" spans="1:6" ht="15" x14ac:dyDescent="0.25">
      <c r="A13148" s="250"/>
      <c r="B13148" s="250"/>
      <c r="C13148" s="250"/>
      <c r="D13148" s="250"/>
      <c r="E13148" s="250"/>
      <c r="F13148" s="250"/>
    </row>
    <row r="13149" spans="1:6" ht="15" x14ac:dyDescent="0.25">
      <c r="A13149" s="250"/>
      <c r="B13149" s="250"/>
      <c r="C13149" s="250"/>
      <c r="D13149" s="250"/>
      <c r="E13149" s="250"/>
      <c r="F13149" s="250"/>
    </row>
    <row r="13150" spans="1:6" ht="15" x14ac:dyDescent="0.25">
      <c r="A13150" s="250"/>
      <c r="B13150" s="250"/>
      <c r="C13150" s="250"/>
      <c r="D13150" s="250"/>
      <c r="E13150" s="250"/>
      <c r="F13150" s="250"/>
    </row>
    <row r="13151" spans="1:6" ht="15" x14ac:dyDescent="0.25">
      <c r="A13151" s="250"/>
      <c r="B13151" s="250"/>
      <c r="C13151" s="250"/>
      <c r="D13151" s="250"/>
      <c r="E13151" s="250"/>
      <c r="F13151" s="250"/>
    </row>
    <row r="13152" spans="1:6" ht="15" x14ac:dyDescent="0.25">
      <c r="A13152" s="250"/>
      <c r="B13152" s="250"/>
      <c r="C13152" s="250"/>
      <c r="D13152" s="250"/>
      <c r="E13152" s="250"/>
      <c r="F13152" s="250"/>
    </row>
    <row r="13153" spans="1:6" ht="15" x14ac:dyDescent="0.25">
      <c r="A13153" s="250"/>
      <c r="B13153" s="250"/>
      <c r="C13153" s="250"/>
      <c r="D13153" s="250"/>
      <c r="E13153" s="250"/>
      <c r="F13153" s="250"/>
    </row>
    <row r="13154" spans="1:6" ht="15" x14ac:dyDescent="0.25">
      <c r="A13154" s="250"/>
      <c r="B13154" s="250"/>
      <c r="C13154" s="250"/>
      <c r="D13154" s="250"/>
      <c r="E13154" s="250"/>
      <c r="F13154" s="250"/>
    </row>
    <row r="13155" spans="1:6" ht="15" x14ac:dyDescent="0.25">
      <c r="A13155" s="250"/>
      <c r="B13155" s="250"/>
      <c r="C13155" s="250"/>
      <c r="D13155" s="250"/>
      <c r="E13155" s="250"/>
      <c r="F13155" s="250"/>
    </row>
    <row r="13156" spans="1:6" ht="15" x14ac:dyDescent="0.25">
      <c r="A13156" s="250"/>
      <c r="B13156" s="250"/>
      <c r="C13156" s="250"/>
      <c r="D13156" s="250"/>
      <c r="E13156" s="250"/>
      <c r="F13156" s="250"/>
    </row>
    <row r="13157" spans="1:6" ht="15" x14ac:dyDescent="0.25">
      <c r="A13157" s="250"/>
      <c r="B13157" s="250"/>
      <c r="C13157" s="250"/>
      <c r="D13157" s="250"/>
      <c r="E13157" s="250"/>
      <c r="F13157" s="250"/>
    </row>
    <row r="13158" spans="1:6" ht="15" x14ac:dyDescent="0.25">
      <c r="A13158" s="250"/>
      <c r="B13158" s="250"/>
      <c r="C13158" s="250"/>
      <c r="D13158" s="250"/>
      <c r="E13158" s="250"/>
      <c r="F13158" s="250"/>
    </row>
    <row r="13159" spans="1:6" ht="15" x14ac:dyDescent="0.25">
      <c r="A13159" s="250"/>
      <c r="B13159" s="250"/>
      <c r="C13159" s="250"/>
      <c r="D13159" s="250"/>
      <c r="E13159" s="250"/>
      <c r="F13159" s="250"/>
    </row>
    <row r="13160" spans="1:6" ht="15" x14ac:dyDescent="0.25">
      <c r="A13160" s="250"/>
      <c r="B13160" s="250"/>
      <c r="C13160" s="250"/>
      <c r="D13160" s="250"/>
      <c r="E13160" s="250"/>
      <c r="F13160" s="250"/>
    </row>
    <row r="13161" spans="1:6" ht="15" x14ac:dyDescent="0.25">
      <c r="A13161" s="250"/>
      <c r="B13161" s="250"/>
      <c r="C13161" s="250"/>
      <c r="D13161" s="250"/>
      <c r="E13161" s="250"/>
      <c r="F13161" s="250"/>
    </row>
    <row r="13162" spans="1:6" ht="15" x14ac:dyDescent="0.25">
      <c r="A13162" s="250"/>
      <c r="B13162" s="250"/>
      <c r="C13162" s="250"/>
      <c r="D13162" s="250"/>
      <c r="E13162" s="250"/>
      <c r="F13162" s="250"/>
    </row>
    <row r="13163" spans="1:6" ht="15" x14ac:dyDescent="0.25">
      <c r="A13163" s="250"/>
      <c r="B13163" s="250"/>
      <c r="C13163" s="250"/>
      <c r="D13163" s="250"/>
      <c r="E13163" s="250"/>
      <c r="F13163" s="250"/>
    </row>
    <row r="13164" spans="1:6" ht="15" x14ac:dyDescent="0.25">
      <c r="A13164" s="250"/>
      <c r="B13164" s="250"/>
      <c r="C13164" s="250"/>
      <c r="D13164" s="250"/>
      <c r="E13164" s="250"/>
      <c r="F13164" s="250"/>
    </row>
    <row r="13165" spans="1:6" ht="15" x14ac:dyDescent="0.25">
      <c r="A13165" s="250"/>
      <c r="B13165" s="250"/>
      <c r="C13165" s="250"/>
      <c r="D13165" s="250"/>
      <c r="E13165" s="250"/>
      <c r="F13165" s="250"/>
    </row>
    <row r="13166" spans="1:6" ht="15" x14ac:dyDescent="0.25">
      <c r="A13166" s="250"/>
      <c r="B13166" s="250"/>
      <c r="C13166" s="250"/>
      <c r="D13166" s="250"/>
      <c r="E13166" s="250"/>
      <c r="F13166" s="250"/>
    </row>
    <row r="13167" spans="1:6" ht="15" x14ac:dyDescent="0.25">
      <c r="A13167" s="250"/>
      <c r="B13167" s="250"/>
      <c r="C13167" s="250"/>
      <c r="D13167" s="250"/>
      <c r="E13167" s="250"/>
      <c r="F13167" s="250"/>
    </row>
    <row r="13168" spans="1:6" ht="15" x14ac:dyDescent="0.25">
      <c r="A13168" s="250"/>
      <c r="B13168" s="250"/>
      <c r="C13168" s="250"/>
      <c r="D13168" s="250"/>
      <c r="E13168" s="250"/>
      <c r="F13168" s="250"/>
    </row>
    <row r="13169" spans="1:6" ht="15" x14ac:dyDescent="0.25">
      <c r="A13169" s="250"/>
      <c r="B13169" s="250"/>
      <c r="C13169" s="250"/>
      <c r="D13169" s="250"/>
      <c r="E13169" s="250"/>
      <c r="F13169" s="250"/>
    </row>
    <row r="13170" spans="1:6" ht="15" x14ac:dyDescent="0.25">
      <c r="A13170" s="250"/>
      <c r="B13170" s="250"/>
      <c r="C13170" s="250"/>
      <c r="D13170" s="250"/>
      <c r="E13170" s="250"/>
      <c r="F13170" s="250"/>
    </row>
    <row r="13171" spans="1:6" ht="15" x14ac:dyDescent="0.25">
      <c r="A13171" s="250"/>
      <c r="B13171" s="250"/>
      <c r="C13171" s="250"/>
      <c r="D13171" s="250"/>
      <c r="E13171" s="250"/>
      <c r="F13171" s="250"/>
    </row>
    <row r="13172" spans="1:6" ht="15" x14ac:dyDescent="0.25">
      <c r="A13172" s="250"/>
      <c r="B13172" s="250"/>
      <c r="C13172" s="250"/>
      <c r="D13172" s="250"/>
      <c r="E13172" s="250"/>
      <c r="F13172" s="250"/>
    </row>
    <row r="13173" spans="1:6" ht="15" x14ac:dyDescent="0.25">
      <c r="A13173" s="250"/>
      <c r="B13173" s="250"/>
      <c r="C13173" s="250"/>
      <c r="D13173" s="250"/>
      <c r="E13173" s="250"/>
      <c r="F13173" s="250"/>
    </row>
    <row r="13174" spans="1:6" ht="15" x14ac:dyDescent="0.25">
      <c r="A13174" s="250"/>
      <c r="B13174" s="250"/>
      <c r="C13174" s="250"/>
      <c r="D13174" s="250"/>
      <c r="E13174" s="250"/>
      <c r="F13174" s="250"/>
    </row>
    <row r="13175" spans="1:6" ht="15" x14ac:dyDescent="0.25">
      <c r="A13175" s="250"/>
      <c r="B13175" s="250"/>
      <c r="C13175" s="250"/>
      <c r="D13175" s="250"/>
      <c r="E13175" s="250"/>
      <c r="F13175" s="250"/>
    </row>
    <row r="13176" spans="1:6" ht="15" x14ac:dyDescent="0.25">
      <c r="A13176" s="250"/>
      <c r="B13176" s="250"/>
      <c r="C13176" s="250"/>
      <c r="D13176" s="250"/>
      <c r="E13176" s="250"/>
      <c r="F13176" s="250"/>
    </row>
    <row r="13177" spans="1:6" ht="15" x14ac:dyDescent="0.25">
      <c r="A13177" s="250"/>
      <c r="B13177" s="250"/>
      <c r="C13177" s="250"/>
      <c r="D13177" s="250"/>
      <c r="E13177" s="250"/>
      <c r="F13177" s="250"/>
    </row>
    <row r="13178" spans="1:6" ht="15" x14ac:dyDescent="0.25">
      <c r="A13178" s="250"/>
      <c r="B13178" s="250"/>
      <c r="C13178" s="250"/>
      <c r="D13178" s="250"/>
      <c r="E13178" s="250"/>
      <c r="F13178" s="250"/>
    </row>
    <row r="13179" spans="1:6" ht="15" x14ac:dyDescent="0.25">
      <c r="A13179" s="250"/>
      <c r="B13179" s="250"/>
      <c r="C13179" s="250"/>
      <c r="D13179" s="250"/>
      <c r="E13179" s="250"/>
      <c r="F13179" s="250"/>
    </row>
    <row r="13180" spans="1:6" ht="15" x14ac:dyDescent="0.25">
      <c r="A13180" s="250"/>
      <c r="B13180" s="250"/>
      <c r="C13180" s="250"/>
      <c r="D13180" s="250"/>
      <c r="E13180" s="250"/>
      <c r="F13180" s="250"/>
    </row>
    <row r="13181" spans="1:6" ht="15" x14ac:dyDescent="0.25">
      <c r="A13181" s="250"/>
      <c r="B13181" s="250"/>
      <c r="C13181" s="250"/>
      <c r="D13181" s="250"/>
      <c r="E13181" s="250"/>
      <c r="F13181" s="250"/>
    </row>
    <row r="13182" spans="1:6" ht="15" x14ac:dyDescent="0.25">
      <c r="A13182" s="250"/>
      <c r="B13182" s="250"/>
      <c r="C13182" s="250"/>
      <c r="D13182" s="250"/>
      <c r="E13182" s="250"/>
      <c r="F13182" s="250"/>
    </row>
    <row r="13183" spans="1:6" ht="15" x14ac:dyDescent="0.25">
      <c r="A13183" s="250"/>
      <c r="B13183" s="250"/>
      <c r="C13183" s="250"/>
      <c r="D13183" s="250"/>
      <c r="E13183" s="250"/>
      <c r="F13183" s="250"/>
    </row>
    <row r="13184" spans="1:6" ht="15" x14ac:dyDescent="0.25">
      <c r="A13184" s="250"/>
      <c r="B13184" s="250"/>
      <c r="C13184" s="250"/>
      <c r="D13184" s="250"/>
      <c r="E13184" s="250"/>
      <c r="F13184" s="250"/>
    </row>
    <row r="13185" spans="1:6" ht="15" x14ac:dyDescent="0.25">
      <c r="A13185" s="250"/>
      <c r="B13185" s="250"/>
      <c r="C13185" s="250"/>
      <c r="D13185" s="250"/>
      <c r="E13185" s="250"/>
      <c r="F13185" s="250"/>
    </row>
    <row r="13186" spans="1:6" ht="15" x14ac:dyDescent="0.25">
      <c r="A13186" s="250"/>
      <c r="B13186" s="250"/>
      <c r="C13186" s="250"/>
      <c r="D13186" s="250"/>
      <c r="E13186" s="250"/>
      <c r="F13186" s="250"/>
    </row>
    <row r="13187" spans="1:6" ht="15" x14ac:dyDescent="0.25">
      <c r="A13187" s="250"/>
      <c r="B13187" s="250"/>
      <c r="C13187" s="250"/>
      <c r="D13187" s="250"/>
      <c r="E13187" s="250"/>
      <c r="F13187" s="250"/>
    </row>
    <row r="13188" spans="1:6" ht="15" x14ac:dyDescent="0.25">
      <c r="A13188" s="250"/>
      <c r="B13188" s="250"/>
      <c r="C13188" s="250"/>
      <c r="D13188" s="250"/>
      <c r="E13188" s="250"/>
      <c r="F13188" s="250"/>
    </row>
    <row r="13189" spans="1:6" ht="15" x14ac:dyDescent="0.25">
      <c r="A13189" s="250"/>
      <c r="B13189" s="250"/>
      <c r="C13189" s="250"/>
      <c r="D13189" s="250"/>
      <c r="E13189" s="250"/>
      <c r="F13189" s="250"/>
    </row>
    <row r="13190" spans="1:6" ht="15" x14ac:dyDescent="0.25">
      <c r="A13190" s="250"/>
      <c r="B13190" s="250"/>
      <c r="C13190" s="250"/>
      <c r="D13190" s="250"/>
      <c r="E13190" s="250"/>
      <c r="F13190" s="250"/>
    </row>
    <row r="13191" spans="1:6" ht="15" x14ac:dyDescent="0.25">
      <c r="A13191" s="250"/>
      <c r="B13191" s="250"/>
      <c r="C13191" s="250"/>
      <c r="D13191" s="250"/>
      <c r="E13191" s="250"/>
      <c r="F13191" s="250"/>
    </row>
    <row r="13192" spans="1:6" ht="15" x14ac:dyDescent="0.25">
      <c r="A13192" s="250"/>
      <c r="B13192" s="250"/>
      <c r="C13192" s="250"/>
      <c r="D13192" s="250"/>
      <c r="E13192" s="250"/>
      <c r="F13192" s="250"/>
    </row>
    <row r="13193" spans="1:6" ht="15" x14ac:dyDescent="0.25">
      <c r="A13193" s="250"/>
      <c r="B13193" s="250"/>
      <c r="C13193" s="250"/>
      <c r="D13193" s="250"/>
      <c r="E13193" s="250"/>
      <c r="F13193" s="250"/>
    </row>
    <row r="13194" spans="1:6" ht="15" x14ac:dyDescent="0.25">
      <c r="A13194" s="250"/>
      <c r="B13194" s="250"/>
      <c r="C13194" s="250"/>
      <c r="D13194" s="250"/>
      <c r="E13194" s="250"/>
      <c r="F13194" s="250"/>
    </row>
    <row r="13195" spans="1:6" ht="15" x14ac:dyDescent="0.25">
      <c r="A13195" s="250"/>
      <c r="B13195" s="250"/>
      <c r="C13195" s="250"/>
      <c r="D13195" s="250"/>
      <c r="E13195" s="250"/>
      <c r="F13195" s="250"/>
    </row>
    <row r="13196" spans="1:6" ht="15" x14ac:dyDescent="0.25">
      <c r="A13196" s="250"/>
      <c r="B13196" s="250"/>
      <c r="C13196" s="250"/>
      <c r="D13196" s="250"/>
      <c r="E13196" s="250"/>
      <c r="F13196" s="250"/>
    </row>
    <row r="13197" spans="1:6" ht="15" x14ac:dyDescent="0.25">
      <c r="A13197" s="250"/>
      <c r="B13197" s="250"/>
      <c r="C13197" s="250"/>
      <c r="D13197" s="250"/>
      <c r="E13197" s="250"/>
      <c r="F13197" s="250"/>
    </row>
    <row r="13198" spans="1:6" ht="15" x14ac:dyDescent="0.25">
      <c r="A13198" s="250"/>
      <c r="B13198" s="250"/>
      <c r="C13198" s="250"/>
      <c r="D13198" s="250"/>
      <c r="E13198" s="250"/>
      <c r="F13198" s="250"/>
    </row>
    <row r="13199" spans="1:6" ht="15" x14ac:dyDescent="0.25">
      <c r="A13199" s="250"/>
      <c r="B13199" s="250"/>
      <c r="C13199" s="250"/>
      <c r="D13199" s="250"/>
      <c r="E13199" s="250"/>
      <c r="F13199" s="250"/>
    </row>
    <row r="13200" spans="1:6" ht="15" x14ac:dyDescent="0.25">
      <c r="A13200" s="250"/>
      <c r="B13200" s="250"/>
      <c r="C13200" s="250"/>
      <c r="D13200" s="250"/>
      <c r="E13200" s="250"/>
      <c r="F13200" s="250"/>
    </row>
    <row r="13201" spans="1:6" ht="15" x14ac:dyDescent="0.25">
      <c r="A13201" s="250"/>
      <c r="B13201" s="250"/>
      <c r="C13201" s="250"/>
      <c r="D13201" s="250"/>
      <c r="E13201" s="250"/>
      <c r="F13201" s="250"/>
    </row>
    <row r="13202" spans="1:6" ht="15" x14ac:dyDescent="0.25">
      <c r="A13202" s="250"/>
      <c r="B13202" s="250"/>
      <c r="C13202" s="250"/>
      <c r="D13202" s="250"/>
      <c r="E13202" s="250"/>
      <c r="F13202" s="250"/>
    </row>
    <row r="13203" spans="1:6" ht="15" x14ac:dyDescent="0.25">
      <c r="A13203" s="250"/>
      <c r="B13203" s="250"/>
      <c r="C13203" s="250"/>
      <c r="D13203" s="250"/>
      <c r="E13203" s="250"/>
      <c r="F13203" s="250"/>
    </row>
    <row r="13204" spans="1:6" ht="15" x14ac:dyDescent="0.25">
      <c r="A13204" s="250"/>
      <c r="B13204" s="250"/>
      <c r="C13204" s="250"/>
      <c r="D13204" s="250"/>
      <c r="E13204" s="250"/>
      <c r="F13204" s="250"/>
    </row>
    <row r="13205" spans="1:6" ht="15" x14ac:dyDescent="0.25">
      <c r="A13205" s="250"/>
      <c r="B13205" s="250"/>
      <c r="C13205" s="250"/>
      <c r="D13205" s="250"/>
      <c r="E13205" s="250"/>
      <c r="F13205" s="250"/>
    </row>
    <row r="13206" spans="1:6" ht="15" x14ac:dyDescent="0.25">
      <c r="A13206" s="250"/>
      <c r="B13206" s="250"/>
      <c r="C13206" s="250"/>
      <c r="D13206" s="250"/>
      <c r="E13206" s="250"/>
      <c r="F13206" s="250"/>
    </row>
    <row r="13207" spans="1:6" ht="15" x14ac:dyDescent="0.25">
      <c r="A13207" s="250"/>
      <c r="B13207" s="250"/>
      <c r="C13207" s="250"/>
      <c r="D13207" s="250"/>
      <c r="E13207" s="250"/>
      <c r="F13207" s="250"/>
    </row>
    <row r="13208" spans="1:6" ht="15" x14ac:dyDescent="0.25">
      <c r="A13208" s="250"/>
      <c r="B13208" s="250"/>
      <c r="C13208" s="250"/>
      <c r="D13208" s="250"/>
      <c r="E13208" s="250"/>
      <c r="F13208" s="250"/>
    </row>
    <row r="13209" spans="1:6" ht="15" x14ac:dyDescent="0.25">
      <c r="A13209" s="250"/>
      <c r="B13209" s="250"/>
      <c r="C13209" s="250"/>
      <c r="D13209" s="250"/>
      <c r="E13209" s="250"/>
      <c r="F13209" s="250"/>
    </row>
    <row r="13210" spans="1:6" ht="15" x14ac:dyDescent="0.25">
      <c r="A13210" s="250"/>
      <c r="B13210" s="250"/>
      <c r="C13210" s="250"/>
      <c r="D13210" s="250"/>
      <c r="E13210" s="250"/>
      <c r="F13210" s="250"/>
    </row>
    <row r="13211" spans="1:6" ht="15" x14ac:dyDescent="0.25">
      <c r="A13211" s="250"/>
      <c r="B13211" s="250"/>
      <c r="C13211" s="250"/>
      <c r="D13211" s="250"/>
      <c r="E13211" s="250"/>
      <c r="F13211" s="250"/>
    </row>
    <row r="13212" spans="1:6" ht="15" x14ac:dyDescent="0.25">
      <c r="A13212" s="250"/>
      <c r="B13212" s="250"/>
      <c r="C13212" s="250"/>
      <c r="D13212" s="250"/>
      <c r="E13212" s="250"/>
      <c r="F13212" s="250"/>
    </row>
    <row r="13213" spans="1:6" ht="15" x14ac:dyDescent="0.25">
      <c r="A13213" s="250"/>
      <c r="B13213" s="250"/>
      <c r="C13213" s="250"/>
      <c r="D13213" s="250"/>
      <c r="E13213" s="250"/>
      <c r="F13213" s="250"/>
    </row>
    <row r="13214" spans="1:6" ht="15" x14ac:dyDescent="0.25">
      <c r="A13214" s="250"/>
      <c r="B13214" s="250"/>
      <c r="C13214" s="250"/>
      <c r="D13214" s="250"/>
      <c r="E13214" s="250"/>
      <c r="F13214" s="250"/>
    </row>
    <row r="13215" spans="1:6" ht="15" x14ac:dyDescent="0.25">
      <c r="A13215" s="250"/>
      <c r="B13215" s="250"/>
      <c r="C13215" s="250"/>
      <c r="D13215" s="250"/>
      <c r="E13215" s="250"/>
      <c r="F13215" s="250"/>
    </row>
    <row r="13216" spans="1:6" ht="15" x14ac:dyDescent="0.25">
      <c r="A13216" s="250"/>
      <c r="B13216" s="250"/>
      <c r="C13216" s="250"/>
      <c r="D13216" s="250"/>
      <c r="E13216" s="250"/>
      <c r="F13216" s="250"/>
    </row>
    <row r="13217" spans="1:6" ht="15" x14ac:dyDescent="0.25">
      <c r="A13217" s="250"/>
      <c r="B13217" s="250"/>
      <c r="C13217" s="250"/>
      <c r="D13217" s="250"/>
      <c r="E13217" s="250"/>
      <c r="F13217" s="250"/>
    </row>
    <row r="13218" spans="1:6" ht="15" x14ac:dyDescent="0.25">
      <c r="A13218" s="250"/>
      <c r="B13218" s="250"/>
      <c r="C13218" s="250"/>
      <c r="D13218" s="250"/>
      <c r="E13218" s="250"/>
      <c r="F13218" s="250"/>
    </row>
    <row r="13219" spans="1:6" ht="15" x14ac:dyDescent="0.25">
      <c r="A13219" s="250"/>
      <c r="B13219" s="250"/>
      <c r="C13219" s="250"/>
      <c r="D13219" s="250"/>
      <c r="E13219" s="250"/>
      <c r="F13219" s="250"/>
    </row>
    <row r="13220" spans="1:6" ht="15" x14ac:dyDescent="0.25">
      <c r="A13220" s="250"/>
      <c r="B13220" s="250"/>
      <c r="C13220" s="250"/>
      <c r="D13220" s="250"/>
      <c r="E13220" s="250"/>
      <c r="F13220" s="250"/>
    </row>
    <row r="13221" spans="1:6" ht="15" x14ac:dyDescent="0.25">
      <c r="A13221" s="250"/>
      <c r="B13221" s="250"/>
      <c r="C13221" s="250"/>
      <c r="D13221" s="250"/>
      <c r="E13221" s="250"/>
      <c r="F13221" s="250"/>
    </row>
    <row r="13222" spans="1:6" ht="15" x14ac:dyDescent="0.25">
      <c r="A13222" s="250"/>
      <c r="B13222" s="250"/>
      <c r="C13222" s="250"/>
      <c r="D13222" s="250"/>
      <c r="E13222" s="250"/>
      <c r="F13222" s="250"/>
    </row>
    <row r="13223" spans="1:6" ht="15" x14ac:dyDescent="0.25">
      <c r="A13223" s="250"/>
      <c r="B13223" s="250"/>
      <c r="C13223" s="250"/>
      <c r="D13223" s="250"/>
      <c r="E13223" s="250"/>
      <c r="F13223" s="250"/>
    </row>
    <row r="13224" spans="1:6" ht="15" x14ac:dyDescent="0.25">
      <c r="A13224" s="250"/>
      <c r="B13224" s="250"/>
      <c r="C13224" s="250"/>
      <c r="D13224" s="250"/>
      <c r="E13224" s="250"/>
      <c r="F13224" s="250"/>
    </row>
    <row r="13225" spans="1:6" ht="15" x14ac:dyDescent="0.25">
      <c r="A13225" s="250"/>
      <c r="B13225" s="250"/>
      <c r="C13225" s="250"/>
      <c r="D13225" s="250"/>
      <c r="E13225" s="250"/>
      <c r="F13225" s="250"/>
    </row>
    <row r="13226" spans="1:6" ht="15" x14ac:dyDescent="0.25">
      <c r="A13226" s="250"/>
      <c r="B13226" s="250"/>
      <c r="C13226" s="250"/>
      <c r="D13226" s="250"/>
      <c r="E13226" s="250"/>
      <c r="F13226" s="250"/>
    </row>
    <row r="13227" spans="1:6" ht="15" x14ac:dyDescent="0.25">
      <c r="A13227" s="250"/>
      <c r="B13227" s="250"/>
      <c r="C13227" s="250"/>
      <c r="D13227" s="250"/>
      <c r="E13227" s="250"/>
      <c r="F13227" s="250"/>
    </row>
    <row r="13228" spans="1:6" ht="15" x14ac:dyDescent="0.25">
      <c r="A13228" s="250"/>
      <c r="B13228" s="250"/>
      <c r="C13228" s="250"/>
      <c r="D13228" s="250"/>
      <c r="E13228" s="250"/>
      <c r="F13228" s="250"/>
    </row>
    <row r="13229" spans="1:6" ht="15" x14ac:dyDescent="0.25">
      <c r="A13229" s="250"/>
      <c r="B13229" s="250"/>
      <c r="C13229" s="250"/>
      <c r="D13229" s="250"/>
      <c r="E13229" s="250"/>
      <c r="F13229" s="250"/>
    </row>
    <row r="13230" spans="1:6" ht="15" x14ac:dyDescent="0.25">
      <c r="A13230" s="250"/>
      <c r="B13230" s="250"/>
      <c r="C13230" s="250"/>
      <c r="D13230" s="250"/>
      <c r="E13230" s="250"/>
      <c r="F13230" s="250"/>
    </row>
    <row r="13231" spans="1:6" ht="15" x14ac:dyDescent="0.25">
      <c r="A13231" s="250"/>
      <c r="B13231" s="250"/>
      <c r="C13231" s="250"/>
      <c r="D13231" s="250"/>
      <c r="E13231" s="250"/>
      <c r="F13231" s="250"/>
    </row>
    <row r="13232" spans="1:6" ht="15" x14ac:dyDescent="0.25">
      <c r="A13232" s="250"/>
      <c r="B13232" s="250"/>
      <c r="C13232" s="250"/>
      <c r="D13232" s="250"/>
      <c r="E13232" s="250"/>
      <c r="F13232" s="250"/>
    </row>
    <row r="13233" spans="1:6" ht="15" x14ac:dyDescent="0.25">
      <c r="A13233" s="250"/>
      <c r="B13233" s="250"/>
      <c r="C13233" s="250"/>
      <c r="D13233" s="250"/>
      <c r="E13233" s="250"/>
      <c r="F13233" s="250"/>
    </row>
    <row r="13234" spans="1:6" ht="15" x14ac:dyDescent="0.25">
      <c r="A13234" s="250"/>
      <c r="B13234" s="250"/>
      <c r="C13234" s="250"/>
      <c r="D13234" s="250"/>
      <c r="E13234" s="250"/>
      <c r="F13234" s="250"/>
    </row>
    <row r="13235" spans="1:6" ht="15" x14ac:dyDescent="0.25">
      <c r="A13235" s="250"/>
      <c r="B13235" s="250"/>
      <c r="C13235" s="250"/>
      <c r="D13235" s="250"/>
      <c r="E13235" s="250"/>
      <c r="F13235" s="250"/>
    </row>
    <row r="13236" spans="1:6" ht="15" x14ac:dyDescent="0.25">
      <c r="A13236" s="250"/>
      <c r="B13236" s="250"/>
      <c r="C13236" s="250"/>
      <c r="D13236" s="250"/>
      <c r="E13236" s="250"/>
      <c r="F13236" s="250"/>
    </row>
    <row r="13237" spans="1:6" ht="15" x14ac:dyDescent="0.25">
      <c r="A13237" s="250"/>
      <c r="B13237" s="250"/>
      <c r="C13237" s="250"/>
      <c r="D13237" s="250"/>
      <c r="E13237" s="250"/>
      <c r="F13237" s="250"/>
    </row>
    <row r="13238" spans="1:6" ht="15" x14ac:dyDescent="0.25">
      <c r="A13238" s="250"/>
      <c r="B13238" s="250"/>
      <c r="C13238" s="250"/>
      <c r="D13238" s="250"/>
      <c r="E13238" s="250"/>
      <c r="F13238" s="250"/>
    </row>
    <row r="13239" spans="1:6" ht="15" x14ac:dyDescent="0.25">
      <c r="A13239" s="250"/>
      <c r="B13239" s="250"/>
      <c r="C13239" s="250"/>
      <c r="D13239" s="250"/>
      <c r="E13239" s="250"/>
      <c r="F13239" s="250"/>
    </row>
    <row r="13240" spans="1:6" ht="15" x14ac:dyDescent="0.25">
      <c r="A13240" s="250"/>
      <c r="B13240" s="250"/>
      <c r="C13240" s="250"/>
      <c r="D13240" s="250"/>
      <c r="E13240" s="250"/>
      <c r="F13240" s="250"/>
    </row>
    <row r="13241" spans="1:6" ht="15" x14ac:dyDescent="0.25">
      <c r="A13241" s="250"/>
      <c r="B13241" s="250"/>
      <c r="C13241" s="250"/>
      <c r="D13241" s="250"/>
      <c r="E13241" s="250"/>
      <c r="F13241" s="250"/>
    </row>
    <row r="13242" spans="1:6" ht="15" x14ac:dyDescent="0.25">
      <c r="A13242" s="250"/>
      <c r="B13242" s="250"/>
      <c r="C13242" s="250"/>
      <c r="D13242" s="250"/>
      <c r="E13242" s="250"/>
      <c r="F13242" s="250"/>
    </row>
    <row r="13243" spans="1:6" ht="15" x14ac:dyDescent="0.25">
      <c r="A13243" s="250"/>
      <c r="B13243" s="250"/>
      <c r="C13243" s="250"/>
      <c r="D13243" s="250"/>
      <c r="E13243" s="250"/>
      <c r="F13243" s="250"/>
    </row>
    <row r="13244" spans="1:6" ht="15" x14ac:dyDescent="0.25">
      <c r="A13244" s="250"/>
      <c r="B13244" s="250"/>
      <c r="C13244" s="250"/>
      <c r="D13244" s="250"/>
      <c r="E13244" s="250"/>
      <c r="F13244" s="250"/>
    </row>
    <row r="13245" spans="1:6" ht="15" x14ac:dyDescent="0.25">
      <c r="A13245" s="250"/>
      <c r="B13245" s="250"/>
      <c r="C13245" s="250"/>
      <c r="D13245" s="250"/>
      <c r="E13245" s="250"/>
      <c r="F13245" s="250"/>
    </row>
    <row r="13246" spans="1:6" ht="15" x14ac:dyDescent="0.25">
      <c r="A13246" s="250"/>
      <c r="B13246" s="250"/>
      <c r="C13246" s="250"/>
      <c r="D13246" s="250"/>
      <c r="E13246" s="250"/>
      <c r="F13246" s="250"/>
    </row>
    <row r="13247" spans="1:6" ht="15" x14ac:dyDescent="0.25">
      <c r="A13247" s="250"/>
      <c r="B13247" s="250"/>
      <c r="C13247" s="250"/>
      <c r="D13247" s="250"/>
      <c r="E13247" s="250"/>
      <c r="F13247" s="250"/>
    </row>
    <row r="13248" spans="1:6" ht="15" x14ac:dyDescent="0.25">
      <c r="A13248" s="250"/>
      <c r="B13248" s="250"/>
      <c r="C13248" s="250"/>
      <c r="D13248" s="250"/>
      <c r="E13248" s="250"/>
      <c r="F13248" s="250"/>
    </row>
    <row r="13249" spans="1:6" ht="15" x14ac:dyDescent="0.25">
      <c r="A13249" s="250"/>
      <c r="B13249" s="250"/>
      <c r="C13249" s="250"/>
      <c r="D13249" s="250"/>
      <c r="E13249" s="250"/>
      <c r="F13249" s="250"/>
    </row>
    <row r="13250" spans="1:6" ht="15" x14ac:dyDescent="0.25">
      <c r="A13250" s="250"/>
      <c r="B13250" s="250"/>
      <c r="C13250" s="250"/>
      <c r="D13250" s="250"/>
      <c r="E13250" s="250"/>
      <c r="F13250" s="250"/>
    </row>
    <row r="13251" spans="1:6" ht="15" x14ac:dyDescent="0.25">
      <c r="A13251" s="250"/>
      <c r="B13251" s="250"/>
      <c r="C13251" s="250"/>
      <c r="D13251" s="250"/>
      <c r="E13251" s="250"/>
      <c r="F13251" s="250"/>
    </row>
    <row r="13252" spans="1:6" ht="15" x14ac:dyDescent="0.25">
      <c r="A13252" s="250"/>
      <c r="B13252" s="250"/>
      <c r="C13252" s="250"/>
      <c r="D13252" s="250"/>
      <c r="E13252" s="250"/>
      <c r="F13252" s="250"/>
    </row>
    <row r="13253" spans="1:6" ht="15" x14ac:dyDescent="0.25">
      <c r="A13253" s="250"/>
      <c r="B13253" s="250"/>
      <c r="C13253" s="250"/>
      <c r="D13253" s="250"/>
      <c r="E13253" s="250"/>
      <c r="F13253" s="250"/>
    </row>
    <row r="13254" spans="1:6" ht="15" x14ac:dyDescent="0.25">
      <c r="A13254" s="250"/>
      <c r="B13254" s="250"/>
      <c r="C13254" s="250"/>
      <c r="D13254" s="250"/>
      <c r="E13254" s="250"/>
      <c r="F13254" s="250"/>
    </row>
    <row r="13255" spans="1:6" ht="15" x14ac:dyDescent="0.25">
      <c r="A13255" s="250"/>
      <c r="B13255" s="250"/>
      <c r="C13255" s="250"/>
      <c r="D13255" s="250"/>
      <c r="E13255" s="250"/>
      <c r="F13255" s="250"/>
    </row>
    <row r="13256" spans="1:6" ht="15" x14ac:dyDescent="0.25">
      <c r="A13256" s="250"/>
      <c r="B13256" s="250"/>
      <c r="C13256" s="250"/>
      <c r="D13256" s="250"/>
      <c r="E13256" s="250"/>
      <c r="F13256" s="250"/>
    </row>
    <row r="13257" spans="1:6" ht="15" x14ac:dyDescent="0.25">
      <c r="A13257" s="250"/>
      <c r="B13257" s="250"/>
      <c r="C13257" s="250"/>
      <c r="D13257" s="250"/>
      <c r="E13257" s="250"/>
      <c r="F13257" s="250"/>
    </row>
    <row r="13258" spans="1:6" ht="15" x14ac:dyDescent="0.25">
      <c r="A13258" s="250"/>
      <c r="B13258" s="250"/>
      <c r="C13258" s="250"/>
      <c r="D13258" s="250"/>
      <c r="E13258" s="250"/>
      <c r="F13258" s="250"/>
    </row>
    <row r="13259" spans="1:6" ht="15" x14ac:dyDescent="0.25">
      <c r="A13259" s="250"/>
      <c r="B13259" s="250"/>
      <c r="C13259" s="250"/>
      <c r="D13259" s="250"/>
      <c r="E13259" s="250"/>
      <c r="F13259" s="250"/>
    </row>
    <row r="13260" spans="1:6" ht="15" x14ac:dyDescent="0.25">
      <c r="A13260" s="250"/>
      <c r="B13260" s="250"/>
      <c r="C13260" s="250"/>
      <c r="D13260" s="250"/>
      <c r="E13260" s="250"/>
      <c r="F13260" s="250"/>
    </row>
    <row r="13261" spans="1:6" ht="15" x14ac:dyDescent="0.25">
      <c r="A13261" s="250"/>
      <c r="B13261" s="250"/>
      <c r="C13261" s="250"/>
      <c r="D13261" s="250"/>
      <c r="E13261" s="250"/>
      <c r="F13261" s="250"/>
    </row>
    <row r="13262" spans="1:6" ht="15" x14ac:dyDescent="0.25">
      <c r="A13262" s="250"/>
      <c r="B13262" s="250"/>
      <c r="C13262" s="250"/>
      <c r="D13262" s="250"/>
      <c r="E13262" s="250"/>
      <c r="F13262" s="250"/>
    </row>
    <row r="13263" spans="1:6" ht="15" x14ac:dyDescent="0.25">
      <c r="A13263" s="250"/>
      <c r="B13263" s="250"/>
      <c r="C13263" s="250"/>
      <c r="D13263" s="250"/>
      <c r="E13263" s="250"/>
      <c r="F13263" s="250"/>
    </row>
    <row r="13264" spans="1:6" ht="15" x14ac:dyDescent="0.25">
      <c r="A13264" s="250"/>
      <c r="B13264" s="250"/>
      <c r="C13264" s="250"/>
      <c r="D13264" s="250"/>
      <c r="E13264" s="250"/>
      <c r="F13264" s="250"/>
    </row>
    <row r="13265" spans="1:6" ht="15" x14ac:dyDescent="0.25">
      <c r="A13265" s="250"/>
      <c r="B13265" s="250"/>
      <c r="C13265" s="250"/>
      <c r="D13265" s="250"/>
      <c r="E13265" s="250"/>
      <c r="F13265" s="250"/>
    </row>
    <row r="13266" spans="1:6" ht="15" x14ac:dyDescent="0.25">
      <c r="A13266" s="250"/>
      <c r="B13266" s="250"/>
      <c r="C13266" s="250"/>
      <c r="D13266" s="250"/>
      <c r="E13266" s="250"/>
      <c r="F13266" s="250"/>
    </row>
    <row r="13267" spans="1:6" ht="15" x14ac:dyDescent="0.25">
      <c r="A13267" s="250"/>
      <c r="B13267" s="250"/>
      <c r="C13267" s="250"/>
      <c r="D13267" s="250"/>
      <c r="E13267" s="250"/>
      <c r="F13267" s="250"/>
    </row>
    <row r="13268" spans="1:6" ht="15" x14ac:dyDescent="0.25">
      <c r="A13268" s="250"/>
      <c r="B13268" s="250"/>
      <c r="C13268" s="250"/>
      <c r="D13268" s="250"/>
      <c r="E13268" s="250"/>
      <c r="F13268" s="250"/>
    </row>
    <row r="13269" spans="1:6" ht="15" x14ac:dyDescent="0.25">
      <c r="A13269" s="250"/>
      <c r="B13269" s="250"/>
      <c r="C13269" s="250"/>
      <c r="D13269" s="250"/>
      <c r="E13269" s="250"/>
      <c r="F13269" s="250"/>
    </row>
    <row r="13270" spans="1:6" ht="15" x14ac:dyDescent="0.25">
      <c r="A13270" s="250"/>
      <c r="B13270" s="250"/>
      <c r="C13270" s="250"/>
      <c r="D13270" s="250"/>
      <c r="E13270" s="250"/>
      <c r="F13270" s="250"/>
    </row>
    <row r="13271" spans="1:6" ht="15" x14ac:dyDescent="0.25">
      <c r="A13271" s="250"/>
      <c r="B13271" s="250"/>
      <c r="C13271" s="250"/>
      <c r="D13271" s="250"/>
      <c r="E13271" s="250"/>
      <c r="F13271" s="250"/>
    </row>
    <row r="13272" spans="1:6" ht="15" x14ac:dyDescent="0.25">
      <c r="A13272" s="250"/>
      <c r="B13272" s="250"/>
      <c r="C13272" s="250"/>
      <c r="D13272" s="250"/>
      <c r="E13272" s="250"/>
      <c r="F13272" s="250"/>
    </row>
    <row r="13273" spans="1:6" ht="15" x14ac:dyDescent="0.25">
      <c r="A13273" s="250"/>
      <c r="B13273" s="250"/>
      <c r="C13273" s="250"/>
      <c r="D13273" s="250"/>
      <c r="E13273" s="250"/>
      <c r="F13273" s="250"/>
    </row>
    <row r="13274" spans="1:6" ht="15" x14ac:dyDescent="0.25">
      <c r="A13274" s="250"/>
      <c r="B13274" s="250"/>
      <c r="C13274" s="250"/>
      <c r="D13274" s="250"/>
      <c r="E13274" s="250"/>
      <c r="F13274" s="250"/>
    </row>
    <row r="13275" spans="1:6" ht="15" x14ac:dyDescent="0.25">
      <c r="A13275" s="250"/>
      <c r="B13275" s="250"/>
      <c r="C13275" s="250"/>
      <c r="D13275" s="250"/>
      <c r="E13275" s="250"/>
      <c r="F13275" s="250"/>
    </row>
    <row r="13276" spans="1:6" ht="15" x14ac:dyDescent="0.25">
      <c r="A13276" s="250"/>
      <c r="B13276" s="250"/>
      <c r="C13276" s="250"/>
      <c r="D13276" s="250"/>
      <c r="E13276" s="250"/>
      <c r="F13276" s="250"/>
    </row>
    <row r="13277" spans="1:6" ht="15" x14ac:dyDescent="0.25">
      <c r="A13277" s="250"/>
      <c r="B13277" s="250"/>
      <c r="C13277" s="250"/>
      <c r="D13277" s="250"/>
      <c r="E13277" s="250"/>
      <c r="F13277" s="250"/>
    </row>
    <row r="13278" spans="1:6" ht="15" x14ac:dyDescent="0.25">
      <c r="A13278" s="250"/>
      <c r="B13278" s="250"/>
      <c r="C13278" s="250"/>
      <c r="D13278" s="250"/>
      <c r="E13278" s="250"/>
      <c r="F13278" s="250"/>
    </row>
    <row r="13279" spans="1:6" ht="15" x14ac:dyDescent="0.25">
      <c r="A13279" s="250"/>
      <c r="B13279" s="250"/>
      <c r="C13279" s="250"/>
      <c r="D13279" s="250"/>
      <c r="E13279" s="250"/>
      <c r="F13279" s="250"/>
    </row>
    <row r="13280" spans="1:6" ht="15" x14ac:dyDescent="0.25">
      <c r="A13280" s="250"/>
      <c r="B13280" s="250"/>
      <c r="C13280" s="250"/>
      <c r="D13280" s="250"/>
      <c r="E13280" s="250"/>
      <c r="F13280" s="250"/>
    </row>
    <row r="13281" spans="1:6" ht="15" x14ac:dyDescent="0.25">
      <c r="A13281" s="250"/>
      <c r="B13281" s="250"/>
      <c r="C13281" s="250"/>
      <c r="D13281" s="250"/>
      <c r="E13281" s="250"/>
      <c r="F13281" s="250"/>
    </row>
    <row r="13282" spans="1:6" ht="15" x14ac:dyDescent="0.25">
      <c r="A13282" s="250"/>
      <c r="B13282" s="250"/>
      <c r="C13282" s="250"/>
      <c r="D13282" s="250"/>
      <c r="E13282" s="250"/>
      <c r="F13282" s="250"/>
    </row>
    <row r="13283" spans="1:6" ht="15" x14ac:dyDescent="0.25">
      <c r="A13283" s="250"/>
      <c r="B13283" s="250"/>
      <c r="C13283" s="250"/>
      <c r="D13283" s="250"/>
      <c r="E13283" s="250"/>
      <c r="F13283" s="250"/>
    </row>
    <row r="13284" spans="1:6" ht="15" x14ac:dyDescent="0.25">
      <c r="A13284" s="250"/>
      <c r="B13284" s="250"/>
      <c r="C13284" s="250"/>
      <c r="D13284" s="250"/>
      <c r="E13284" s="250"/>
      <c r="F13284" s="250"/>
    </row>
    <row r="13285" spans="1:6" ht="15" x14ac:dyDescent="0.25">
      <c r="A13285" s="250"/>
      <c r="B13285" s="250"/>
      <c r="C13285" s="250"/>
      <c r="D13285" s="250"/>
      <c r="E13285" s="250"/>
      <c r="F13285" s="250"/>
    </row>
    <row r="13286" spans="1:6" ht="15" x14ac:dyDescent="0.25">
      <c r="A13286" s="250"/>
      <c r="B13286" s="250"/>
      <c r="C13286" s="250"/>
      <c r="D13286" s="250"/>
      <c r="E13286" s="250"/>
      <c r="F13286" s="250"/>
    </row>
    <row r="13287" spans="1:6" ht="15" x14ac:dyDescent="0.25">
      <c r="A13287" s="250"/>
      <c r="B13287" s="250"/>
      <c r="C13287" s="250"/>
      <c r="D13287" s="250"/>
      <c r="E13287" s="250"/>
      <c r="F13287" s="250"/>
    </row>
    <row r="13288" spans="1:6" ht="15" x14ac:dyDescent="0.25">
      <c r="A13288" s="250"/>
      <c r="B13288" s="250"/>
      <c r="C13288" s="250"/>
      <c r="D13288" s="250"/>
      <c r="E13288" s="250"/>
      <c r="F13288" s="250"/>
    </row>
    <row r="13289" spans="1:6" ht="15" x14ac:dyDescent="0.25">
      <c r="A13289" s="250"/>
      <c r="B13289" s="250"/>
      <c r="C13289" s="250"/>
      <c r="D13289" s="250"/>
      <c r="E13289" s="250"/>
      <c r="F13289" s="250"/>
    </row>
    <row r="13290" spans="1:6" ht="15" x14ac:dyDescent="0.25">
      <c r="A13290" s="250"/>
      <c r="B13290" s="250"/>
      <c r="C13290" s="250"/>
      <c r="D13290" s="250"/>
      <c r="E13290" s="250"/>
      <c r="F13290" s="250"/>
    </row>
    <row r="13291" spans="1:6" ht="15" x14ac:dyDescent="0.25">
      <c r="A13291" s="250"/>
      <c r="B13291" s="250"/>
      <c r="C13291" s="250"/>
      <c r="D13291" s="250"/>
      <c r="E13291" s="250"/>
      <c r="F13291" s="250"/>
    </row>
    <row r="13292" spans="1:6" ht="15" x14ac:dyDescent="0.25">
      <c r="A13292" s="250"/>
      <c r="B13292" s="250"/>
      <c r="C13292" s="250"/>
      <c r="D13292" s="250"/>
      <c r="E13292" s="250"/>
      <c r="F13292" s="250"/>
    </row>
    <row r="13293" spans="1:6" ht="15" x14ac:dyDescent="0.25">
      <c r="A13293" s="250"/>
      <c r="B13293" s="250"/>
      <c r="C13293" s="250"/>
      <c r="D13293" s="250"/>
      <c r="E13293" s="250"/>
      <c r="F13293" s="250"/>
    </row>
    <row r="13294" spans="1:6" ht="15" x14ac:dyDescent="0.25">
      <c r="A13294" s="250"/>
      <c r="B13294" s="250"/>
      <c r="C13294" s="250"/>
      <c r="D13294" s="250"/>
      <c r="E13294" s="250"/>
      <c r="F13294" s="250"/>
    </row>
    <row r="13295" spans="1:6" ht="15" x14ac:dyDescent="0.25">
      <c r="A13295" s="250"/>
      <c r="B13295" s="250"/>
      <c r="C13295" s="250"/>
      <c r="D13295" s="250"/>
      <c r="E13295" s="250"/>
      <c r="F13295" s="250"/>
    </row>
    <row r="13296" spans="1:6" ht="15" x14ac:dyDescent="0.25">
      <c r="A13296" s="250"/>
      <c r="B13296" s="250"/>
      <c r="C13296" s="250"/>
      <c r="D13296" s="250"/>
      <c r="E13296" s="250"/>
      <c r="F13296" s="250"/>
    </row>
    <row r="13297" spans="1:6" ht="15" x14ac:dyDescent="0.25">
      <c r="A13297" s="250"/>
      <c r="B13297" s="250"/>
      <c r="C13297" s="250"/>
      <c r="D13297" s="250"/>
      <c r="E13297" s="250"/>
      <c r="F13297" s="250"/>
    </row>
    <row r="13298" spans="1:6" ht="15" x14ac:dyDescent="0.25">
      <c r="A13298" s="250"/>
      <c r="B13298" s="250"/>
      <c r="C13298" s="250"/>
      <c r="D13298" s="250"/>
      <c r="E13298" s="250"/>
      <c r="F13298" s="250"/>
    </row>
    <row r="13299" spans="1:6" ht="15" x14ac:dyDescent="0.25">
      <c r="A13299" s="250"/>
      <c r="B13299" s="250"/>
      <c r="C13299" s="250"/>
      <c r="D13299" s="250"/>
      <c r="E13299" s="250"/>
      <c r="F13299" s="250"/>
    </row>
    <row r="13300" spans="1:6" ht="15" x14ac:dyDescent="0.25">
      <c r="A13300" s="250"/>
      <c r="B13300" s="250"/>
      <c r="C13300" s="250"/>
      <c r="D13300" s="250"/>
      <c r="E13300" s="250"/>
      <c r="F13300" s="250"/>
    </row>
    <row r="13301" spans="1:6" ht="15" x14ac:dyDescent="0.25">
      <c r="A13301" s="250"/>
      <c r="B13301" s="250"/>
      <c r="C13301" s="250"/>
      <c r="D13301" s="250"/>
      <c r="E13301" s="250"/>
      <c r="F13301" s="250"/>
    </row>
    <row r="13302" spans="1:6" ht="15" x14ac:dyDescent="0.25">
      <c r="A13302" s="250"/>
      <c r="B13302" s="250"/>
      <c r="C13302" s="250"/>
      <c r="D13302" s="250"/>
      <c r="E13302" s="250"/>
      <c r="F13302" s="250"/>
    </row>
    <row r="13303" spans="1:6" ht="15" x14ac:dyDescent="0.25">
      <c r="A13303" s="250"/>
      <c r="B13303" s="250"/>
      <c r="C13303" s="250"/>
      <c r="D13303" s="250"/>
      <c r="E13303" s="250"/>
      <c r="F13303" s="250"/>
    </row>
    <row r="13304" spans="1:6" ht="15" x14ac:dyDescent="0.25">
      <c r="A13304" s="250"/>
      <c r="B13304" s="250"/>
      <c r="C13304" s="250"/>
      <c r="D13304" s="250"/>
      <c r="E13304" s="250"/>
      <c r="F13304" s="250"/>
    </row>
    <row r="13305" spans="1:6" ht="15" x14ac:dyDescent="0.25">
      <c r="A13305" s="250"/>
      <c r="B13305" s="250"/>
      <c r="C13305" s="250"/>
      <c r="D13305" s="250"/>
      <c r="E13305" s="250"/>
      <c r="F13305" s="250"/>
    </row>
    <row r="13306" spans="1:6" ht="15" x14ac:dyDescent="0.25">
      <c r="A13306" s="250"/>
      <c r="B13306" s="250"/>
      <c r="C13306" s="250"/>
      <c r="D13306" s="250"/>
      <c r="E13306" s="250"/>
      <c r="F13306" s="250"/>
    </row>
    <row r="13307" spans="1:6" ht="15" x14ac:dyDescent="0.25">
      <c r="A13307" s="250"/>
      <c r="B13307" s="250"/>
      <c r="C13307" s="250"/>
      <c r="D13307" s="250"/>
      <c r="E13307" s="250"/>
      <c r="F13307" s="250"/>
    </row>
    <row r="13308" spans="1:6" ht="15" x14ac:dyDescent="0.25">
      <c r="A13308" s="250"/>
      <c r="B13308" s="250"/>
      <c r="C13308" s="250"/>
      <c r="D13308" s="250"/>
      <c r="E13308" s="250"/>
      <c r="F13308" s="250"/>
    </row>
    <row r="13309" spans="1:6" ht="15" x14ac:dyDescent="0.25">
      <c r="A13309" s="250"/>
      <c r="B13309" s="250"/>
      <c r="C13309" s="250"/>
      <c r="D13309" s="250"/>
      <c r="E13309" s="250"/>
      <c r="F13309" s="250"/>
    </row>
    <row r="13310" spans="1:6" ht="15" x14ac:dyDescent="0.25">
      <c r="A13310" s="250"/>
      <c r="B13310" s="250"/>
      <c r="C13310" s="250"/>
      <c r="D13310" s="250"/>
      <c r="E13310" s="250"/>
      <c r="F13310" s="250"/>
    </row>
    <row r="13311" spans="1:6" ht="15" x14ac:dyDescent="0.25">
      <c r="A13311" s="250"/>
      <c r="B13311" s="250"/>
      <c r="C13311" s="250"/>
      <c r="D13311" s="250"/>
      <c r="E13311" s="250"/>
      <c r="F13311" s="250"/>
    </row>
    <row r="13312" spans="1:6" ht="15" x14ac:dyDescent="0.25">
      <c r="A13312" s="250"/>
      <c r="B13312" s="250"/>
      <c r="C13312" s="250"/>
      <c r="D13312" s="250"/>
      <c r="E13312" s="250"/>
      <c r="F13312" s="250"/>
    </row>
    <row r="13313" spans="1:6" ht="15" x14ac:dyDescent="0.25">
      <c r="A13313" s="250"/>
      <c r="B13313" s="250"/>
      <c r="C13313" s="250"/>
      <c r="D13313" s="250"/>
      <c r="E13313" s="250"/>
      <c r="F13313" s="250"/>
    </row>
    <row r="13314" spans="1:6" ht="15" x14ac:dyDescent="0.25">
      <c r="A13314" s="250"/>
      <c r="B13314" s="250"/>
      <c r="C13314" s="250"/>
      <c r="D13314" s="250"/>
      <c r="E13314" s="250"/>
      <c r="F13314" s="250"/>
    </row>
    <row r="13315" spans="1:6" ht="15" x14ac:dyDescent="0.25">
      <c r="A13315" s="250"/>
      <c r="B13315" s="250"/>
      <c r="C13315" s="250"/>
      <c r="D13315" s="250"/>
      <c r="E13315" s="250"/>
      <c r="F13315" s="250"/>
    </row>
    <row r="13316" spans="1:6" ht="15" x14ac:dyDescent="0.25">
      <c r="A13316" s="250"/>
      <c r="B13316" s="250"/>
      <c r="C13316" s="250"/>
      <c r="D13316" s="250"/>
      <c r="E13316" s="250"/>
      <c r="F13316" s="250"/>
    </row>
    <row r="13317" spans="1:6" ht="15" x14ac:dyDescent="0.25">
      <c r="A13317" s="250"/>
      <c r="B13317" s="250"/>
      <c r="C13317" s="250"/>
      <c r="D13317" s="250"/>
      <c r="E13317" s="250"/>
      <c r="F13317" s="250"/>
    </row>
    <row r="13318" spans="1:6" ht="15" x14ac:dyDescent="0.25">
      <c r="A13318" s="250"/>
      <c r="B13318" s="250"/>
      <c r="C13318" s="250"/>
      <c r="D13318" s="250"/>
      <c r="E13318" s="250"/>
      <c r="F13318" s="250"/>
    </row>
    <row r="13319" spans="1:6" ht="15" x14ac:dyDescent="0.25">
      <c r="A13319" s="250"/>
      <c r="B13319" s="250"/>
      <c r="C13319" s="250"/>
      <c r="D13319" s="250"/>
      <c r="E13319" s="250"/>
      <c r="F13319" s="250"/>
    </row>
    <row r="13320" spans="1:6" ht="15" x14ac:dyDescent="0.25">
      <c r="A13320" s="250"/>
      <c r="B13320" s="250"/>
      <c r="C13320" s="250"/>
      <c r="D13320" s="250"/>
      <c r="E13320" s="250"/>
      <c r="F13320" s="250"/>
    </row>
    <row r="13321" spans="1:6" ht="15" x14ac:dyDescent="0.25">
      <c r="A13321" s="250"/>
      <c r="B13321" s="250"/>
      <c r="C13321" s="250"/>
      <c r="D13321" s="250"/>
      <c r="E13321" s="250"/>
      <c r="F13321" s="250"/>
    </row>
    <row r="13322" spans="1:6" ht="15" x14ac:dyDescent="0.25">
      <c r="A13322" s="250"/>
      <c r="B13322" s="250"/>
      <c r="C13322" s="250"/>
      <c r="D13322" s="250"/>
      <c r="E13322" s="250"/>
      <c r="F13322" s="250"/>
    </row>
    <row r="13323" spans="1:6" ht="15" x14ac:dyDescent="0.25">
      <c r="A13323" s="250"/>
      <c r="B13323" s="250"/>
      <c r="C13323" s="250"/>
      <c r="D13323" s="250"/>
      <c r="E13323" s="250"/>
      <c r="F13323" s="250"/>
    </row>
    <row r="13324" spans="1:6" ht="15" x14ac:dyDescent="0.25">
      <c r="A13324" s="250"/>
      <c r="B13324" s="250"/>
      <c r="C13324" s="250"/>
      <c r="D13324" s="250"/>
      <c r="E13324" s="250"/>
      <c r="F13324" s="250"/>
    </row>
    <row r="13325" spans="1:6" ht="15" x14ac:dyDescent="0.25">
      <c r="A13325" s="250"/>
      <c r="B13325" s="250"/>
      <c r="C13325" s="250"/>
      <c r="D13325" s="250"/>
      <c r="E13325" s="250"/>
      <c r="F13325" s="250"/>
    </row>
    <row r="13326" spans="1:6" ht="15" x14ac:dyDescent="0.25">
      <c r="A13326" s="250"/>
      <c r="B13326" s="250"/>
      <c r="C13326" s="250"/>
      <c r="D13326" s="250"/>
      <c r="E13326" s="250"/>
      <c r="F13326" s="250"/>
    </row>
    <row r="13327" spans="1:6" ht="15" x14ac:dyDescent="0.25">
      <c r="A13327" s="250"/>
      <c r="B13327" s="250"/>
      <c r="C13327" s="250"/>
      <c r="D13327" s="250"/>
      <c r="E13327" s="250"/>
      <c r="F13327" s="250"/>
    </row>
    <row r="13328" spans="1:6" ht="15" x14ac:dyDescent="0.25">
      <c r="A13328" s="250"/>
      <c r="B13328" s="250"/>
      <c r="C13328" s="250"/>
      <c r="D13328" s="250"/>
      <c r="E13328" s="250"/>
      <c r="F13328" s="250"/>
    </row>
    <row r="13329" spans="1:6" ht="15" x14ac:dyDescent="0.25">
      <c r="A13329" s="250"/>
      <c r="B13329" s="250"/>
      <c r="C13329" s="250"/>
      <c r="D13329" s="250"/>
      <c r="E13329" s="250"/>
      <c r="F13329" s="250"/>
    </row>
    <row r="13330" spans="1:6" ht="15" x14ac:dyDescent="0.25">
      <c r="A13330" s="250"/>
      <c r="B13330" s="250"/>
      <c r="C13330" s="250"/>
      <c r="D13330" s="250"/>
      <c r="E13330" s="250"/>
      <c r="F13330" s="250"/>
    </row>
    <row r="13331" spans="1:6" ht="15" x14ac:dyDescent="0.25">
      <c r="A13331" s="250"/>
      <c r="B13331" s="250"/>
      <c r="C13331" s="250"/>
      <c r="D13331" s="250"/>
      <c r="E13331" s="250"/>
      <c r="F13331" s="250"/>
    </row>
    <row r="13332" spans="1:6" ht="15" x14ac:dyDescent="0.25">
      <c r="A13332" s="250"/>
      <c r="B13332" s="250"/>
      <c r="C13332" s="250"/>
      <c r="D13332" s="250"/>
      <c r="E13332" s="250"/>
      <c r="F13332" s="250"/>
    </row>
    <row r="13333" spans="1:6" ht="15" x14ac:dyDescent="0.25">
      <c r="A13333" s="250"/>
      <c r="B13333" s="250"/>
      <c r="C13333" s="250"/>
      <c r="D13333" s="250"/>
      <c r="E13333" s="250"/>
      <c r="F13333" s="250"/>
    </row>
    <row r="13334" spans="1:6" ht="15" x14ac:dyDescent="0.25">
      <c r="A13334" s="250"/>
      <c r="B13334" s="250"/>
      <c r="C13334" s="250"/>
      <c r="D13334" s="250"/>
      <c r="E13334" s="250"/>
      <c r="F13334" s="250"/>
    </row>
    <row r="13335" spans="1:6" ht="15" x14ac:dyDescent="0.25">
      <c r="A13335" s="250"/>
      <c r="B13335" s="250"/>
      <c r="C13335" s="250"/>
      <c r="D13335" s="250"/>
      <c r="E13335" s="250"/>
      <c r="F13335" s="250"/>
    </row>
    <row r="13336" spans="1:6" ht="15" x14ac:dyDescent="0.25">
      <c r="A13336" s="250"/>
      <c r="B13336" s="250"/>
      <c r="C13336" s="250"/>
      <c r="D13336" s="250"/>
      <c r="E13336" s="250"/>
      <c r="F13336" s="250"/>
    </row>
    <row r="13337" spans="1:6" ht="15" x14ac:dyDescent="0.25">
      <c r="A13337" s="250"/>
      <c r="B13337" s="250"/>
      <c r="C13337" s="250"/>
      <c r="D13337" s="250"/>
      <c r="E13337" s="250"/>
      <c r="F13337" s="250"/>
    </row>
    <row r="13338" spans="1:6" ht="15" x14ac:dyDescent="0.25">
      <c r="A13338" s="250"/>
      <c r="B13338" s="250"/>
      <c r="C13338" s="250"/>
      <c r="D13338" s="250"/>
      <c r="E13338" s="250"/>
      <c r="F13338" s="250"/>
    </row>
    <row r="13339" spans="1:6" ht="15" x14ac:dyDescent="0.25">
      <c r="A13339" s="250"/>
      <c r="B13339" s="250"/>
      <c r="C13339" s="250"/>
      <c r="D13339" s="250"/>
      <c r="E13339" s="250"/>
      <c r="F13339" s="250"/>
    </row>
    <row r="13340" spans="1:6" ht="15" x14ac:dyDescent="0.25">
      <c r="A13340" s="250"/>
      <c r="B13340" s="250"/>
      <c r="C13340" s="250"/>
      <c r="D13340" s="250"/>
      <c r="E13340" s="250"/>
      <c r="F13340" s="250"/>
    </row>
    <row r="13341" spans="1:6" ht="15" x14ac:dyDescent="0.25">
      <c r="A13341" s="250"/>
      <c r="B13341" s="250"/>
      <c r="C13341" s="250"/>
      <c r="D13341" s="250"/>
      <c r="E13341" s="250"/>
      <c r="F13341" s="250"/>
    </row>
    <row r="13342" spans="1:6" ht="15" x14ac:dyDescent="0.25">
      <c r="A13342" s="250"/>
      <c r="B13342" s="250"/>
      <c r="C13342" s="250"/>
      <c r="D13342" s="250"/>
      <c r="E13342" s="250"/>
      <c r="F13342" s="250"/>
    </row>
    <row r="13343" spans="1:6" ht="15" x14ac:dyDescent="0.25">
      <c r="A13343" s="250"/>
      <c r="B13343" s="250"/>
      <c r="C13343" s="250"/>
      <c r="D13343" s="250"/>
      <c r="E13343" s="250"/>
      <c r="F13343" s="250"/>
    </row>
    <row r="13344" spans="1:6" ht="15" x14ac:dyDescent="0.25">
      <c r="A13344" s="250"/>
      <c r="B13344" s="250"/>
      <c r="C13344" s="250"/>
      <c r="D13344" s="250"/>
      <c r="E13344" s="250"/>
      <c r="F13344" s="250"/>
    </row>
    <row r="13345" spans="1:6" ht="15" x14ac:dyDescent="0.25">
      <c r="A13345" s="250"/>
      <c r="B13345" s="250"/>
      <c r="C13345" s="250"/>
      <c r="D13345" s="250"/>
      <c r="E13345" s="250"/>
      <c r="F13345" s="250"/>
    </row>
    <row r="13346" spans="1:6" ht="15" x14ac:dyDescent="0.25">
      <c r="A13346" s="250"/>
      <c r="B13346" s="250"/>
      <c r="C13346" s="250"/>
      <c r="D13346" s="250"/>
      <c r="E13346" s="250"/>
      <c r="F13346" s="250"/>
    </row>
    <row r="13347" spans="1:6" ht="15" x14ac:dyDescent="0.25">
      <c r="A13347" s="250"/>
      <c r="B13347" s="250"/>
      <c r="C13347" s="250"/>
      <c r="D13347" s="250"/>
      <c r="E13347" s="250"/>
      <c r="F13347" s="250"/>
    </row>
    <row r="13348" spans="1:6" ht="15" x14ac:dyDescent="0.25">
      <c r="A13348" s="250"/>
      <c r="B13348" s="250"/>
      <c r="C13348" s="250"/>
      <c r="D13348" s="250"/>
      <c r="E13348" s="250"/>
      <c r="F13348" s="250"/>
    </row>
    <row r="13349" spans="1:6" ht="15" x14ac:dyDescent="0.25">
      <c r="A13349" s="250"/>
      <c r="B13349" s="250"/>
      <c r="C13349" s="250"/>
      <c r="D13349" s="250"/>
      <c r="E13349" s="250"/>
      <c r="F13349" s="250"/>
    </row>
    <row r="13350" spans="1:6" ht="15" x14ac:dyDescent="0.25">
      <c r="A13350" s="250"/>
      <c r="B13350" s="250"/>
      <c r="C13350" s="250"/>
      <c r="D13350" s="250"/>
      <c r="E13350" s="250"/>
      <c r="F13350" s="250"/>
    </row>
    <row r="13351" spans="1:6" ht="15" x14ac:dyDescent="0.25">
      <c r="A13351" s="250"/>
      <c r="B13351" s="250"/>
      <c r="C13351" s="250"/>
      <c r="D13351" s="250"/>
      <c r="E13351" s="250"/>
      <c r="F13351" s="250"/>
    </row>
    <row r="13352" spans="1:6" ht="15" x14ac:dyDescent="0.25">
      <c r="A13352" s="250"/>
      <c r="B13352" s="250"/>
      <c r="C13352" s="250"/>
      <c r="D13352" s="250"/>
      <c r="E13352" s="250"/>
      <c r="F13352" s="250"/>
    </row>
    <row r="13353" spans="1:6" ht="15" x14ac:dyDescent="0.25">
      <c r="A13353" s="250"/>
      <c r="B13353" s="250"/>
      <c r="C13353" s="250"/>
      <c r="D13353" s="250"/>
      <c r="E13353" s="250"/>
      <c r="F13353" s="250"/>
    </row>
    <row r="13354" spans="1:6" ht="15" x14ac:dyDescent="0.25">
      <c r="A13354" s="250"/>
      <c r="B13354" s="250"/>
      <c r="C13354" s="250"/>
      <c r="D13354" s="250"/>
      <c r="E13354" s="250"/>
      <c r="F13354" s="250"/>
    </row>
    <row r="13355" spans="1:6" ht="15" x14ac:dyDescent="0.25">
      <c r="A13355" s="250"/>
      <c r="B13355" s="250"/>
      <c r="C13355" s="250"/>
      <c r="D13355" s="250"/>
      <c r="E13355" s="250"/>
      <c r="F13355" s="250"/>
    </row>
    <row r="13356" spans="1:6" ht="15" x14ac:dyDescent="0.25">
      <c r="A13356" s="250"/>
      <c r="B13356" s="250"/>
      <c r="C13356" s="250"/>
      <c r="D13356" s="250"/>
      <c r="E13356" s="250"/>
      <c r="F13356" s="250"/>
    </row>
    <row r="13357" spans="1:6" ht="15" x14ac:dyDescent="0.25">
      <c r="A13357" s="250"/>
      <c r="B13357" s="250"/>
      <c r="C13357" s="250"/>
      <c r="D13357" s="250"/>
      <c r="E13357" s="250"/>
      <c r="F13357" s="250"/>
    </row>
    <row r="13358" spans="1:6" ht="15" x14ac:dyDescent="0.25">
      <c r="A13358" s="250"/>
      <c r="B13358" s="250"/>
      <c r="C13358" s="250"/>
      <c r="D13358" s="250"/>
      <c r="E13358" s="250"/>
      <c r="F13358" s="250"/>
    </row>
    <row r="13359" spans="1:6" ht="15" x14ac:dyDescent="0.25">
      <c r="A13359" s="250"/>
      <c r="B13359" s="250"/>
      <c r="C13359" s="250"/>
      <c r="D13359" s="250"/>
      <c r="E13359" s="250"/>
      <c r="F13359" s="250"/>
    </row>
    <row r="13360" spans="1:6" ht="15" x14ac:dyDescent="0.25">
      <c r="A13360" s="250"/>
      <c r="B13360" s="250"/>
      <c r="C13360" s="250"/>
      <c r="D13360" s="250"/>
      <c r="E13360" s="250"/>
      <c r="F13360" s="250"/>
    </row>
    <row r="13361" spans="1:6" ht="15" x14ac:dyDescent="0.25">
      <c r="A13361" s="250"/>
      <c r="B13361" s="250"/>
      <c r="C13361" s="250"/>
      <c r="D13361" s="250"/>
      <c r="E13361" s="250"/>
      <c r="F13361" s="250"/>
    </row>
    <row r="13362" spans="1:6" ht="15" x14ac:dyDescent="0.25">
      <c r="A13362" s="250"/>
      <c r="B13362" s="250"/>
      <c r="C13362" s="250"/>
      <c r="D13362" s="250"/>
      <c r="E13362" s="250"/>
      <c r="F13362" s="250"/>
    </row>
    <row r="13363" spans="1:6" ht="15" x14ac:dyDescent="0.25">
      <c r="A13363" s="250"/>
      <c r="B13363" s="250"/>
      <c r="C13363" s="250"/>
      <c r="D13363" s="250"/>
      <c r="E13363" s="250"/>
      <c r="F13363" s="250"/>
    </row>
    <row r="13364" spans="1:6" ht="15" x14ac:dyDescent="0.25">
      <c r="A13364" s="250"/>
      <c r="B13364" s="250"/>
      <c r="C13364" s="250"/>
      <c r="D13364" s="250"/>
      <c r="E13364" s="250"/>
      <c r="F13364" s="250"/>
    </row>
    <row r="13365" spans="1:6" ht="15" x14ac:dyDescent="0.25">
      <c r="A13365" s="250"/>
      <c r="B13365" s="250"/>
      <c r="C13365" s="250"/>
      <c r="D13365" s="250"/>
      <c r="E13365" s="250"/>
      <c r="F13365" s="250"/>
    </row>
    <row r="13366" spans="1:6" ht="15" x14ac:dyDescent="0.25">
      <c r="A13366" s="250"/>
      <c r="B13366" s="250"/>
      <c r="C13366" s="250"/>
      <c r="D13366" s="250"/>
      <c r="E13366" s="250"/>
      <c r="F13366" s="250"/>
    </row>
    <row r="13367" spans="1:6" ht="15" x14ac:dyDescent="0.25">
      <c r="A13367" s="250"/>
      <c r="B13367" s="250"/>
      <c r="C13367" s="250"/>
      <c r="D13367" s="250"/>
      <c r="E13367" s="250"/>
      <c r="F13367" s="250"/>
    </row>
    <row r="13368" spans="1:6" ht="15" x14ac:dyDescent="0.25">
      <c r="A13368" s="250"/>
      <c r="B13368" s="250"/>
      <c r="C13368" s="250"/>
      <c r="D13368" s="250"/>
      <c r="E13368" s="250"/>
      <c r="F13368" s="250"/>
    </row>
    <row r="13369" spans="1:6" ht="15" x14ac:dyDescent="0.25">
      <c r="A13369" s="250"/>
      <c r="B13369" s="250"/>
      <c r="C13369" s="250"/>
      <c r="D13369" s="250"/>
      <c r="E13369" s="250"/>
      <c r="F13369" s="250"/>
    </row>
    <row r="13370" spans="1:6" ht="15" x14ac:dyDescent="0.25">
      <c r="A13370" s="250"/>
      <c r="B13370" s="250"/>
      <c r="C13370" s="250"/>
      <c r="D13370" s="250"/>
      <c r="E13370" s="250"/>
      <c r="F13370" s="250"/>
    </row>
    <row r="13371" spans="1:6" ht="15" x14ac:dyDescent="0.25">
      <c r="A13371" s="250"/>
      <c r="B13371" s="250"/>
      <c r="C13371" s="250"/>
      <c r="D13371" s="250"/>
      <c r="E13371" s="250"/>
      <c r="F13371" s="250"/>
    </row>
    <row r="13372" spans="1:6" ht="15" x14ac:dyDescent="0.25">
      <c r="A13372" s="250"/>
      <c r="B13372" s="250"/>
      <c r="C13372" s="250"/>
      <c r="D13372" s="250"/>
      <c r="E13372" s="250"/>
      <c r="F13372" s="250"/>
    </row>
    <row r="13373" spans="1:6" ht="15" x14ac:dyDescent="0.25">
      <c r="A13373" s="250"/>
      <c r="B13373" s="250"/>
      <c r="C13373" s="250"/>
      <c r="D13373" s="250"/>
      <c r="E13373" s="250"/>
      <c r="F13373" s="250"/>
    </row>
    <row r="13374" spans="1:6" ht="15" x14ac:dyDescent="0.25">
      <c r="A13374" s="250"/>
      <c r="B13374" s="250"/>
      <c r="C13374" s="250"/>
      <c r="D13374" s="250"/>
      <c r="E13374" s="250"/>
      <c r="F13374" s="250"/>
    </row>
    <row r="13375" spans="1:6" ht="15" x14ac:dyDescent="0.25">
      <c r="A13375" s="250"/>
      <c r="B13375" s="250"/>
      <c r="C13375" s="250"/>
      <c r="D13375" s="250"/>
      <c r="E13375" s="250"/>
      <c r="F13375" s="250"/>
    </row>
    <row r="13376" spans="1:6" ht="15" x14ac:dyDescent="0.25">
      <c r="A13376" s="250"/>
      <c r="B13376" s="250"/>
      <c r="C13376" s="250"/>
      <c r="D13376" s="250"/>
      <c r="E13376" s="250"/>
      <c r="F13376" s="250"/>
    </row>
    <row r="13377" spans="1:6" ht="15" x14ac:dyDescent="0.25">
      <c r="A13377" s="250"/>
      <c r="B13377" s="250"/>
      <c r="C13377" s="250"/>
      <c r="D13377" s="250"/>
      <c r="E13377" s="250"/>
      <c r="F13377" s="250"/>
    </row>
    <row r="13378" spans="1:6" ht="15" x14ac:dyDescent="0.25">
      <c r="A13378" s="250"/>
      <c r="B13378" s="250"/>
      <c r="C13378" s="250"/>
      <c r="D13378" s="250"/>
      <c r="E13378" s="250"/>
      <c r="F13378" s="250"/>
    </row>
    <row r="13379" spans="1:6" ht="15" x14ac:dyDescent="0.25">
      <c r="A13379" s="250"/>
      <c r="B13379" s="250"/>
      <c r="C13379" s="250"/>
      <c r="D13379" s="250"/>
      <c r="E13379" s="250"/>
      <c r="F13379" s="250"/>
    </row>
    <row r="13380" spans="1:6" ht="15" x14ac:dyDescent="0.25">
      <c r="A13380" s="250"/>
      <c r="B13380" s="250"/>
      <c r="C13380" s="250"/>
      <c r="D13380" s="250"/>
      <c r="E13380" s="250"/>
      <c r="F13380" s="250"/>
    </row>
    <row r="13381" spans="1:6" ht="15" x14ac:dyDescent="0.25">
      <c r="A13381" s="250"/>
      <c r="B13381" s="250"/>
      <c r="C13381" s="250"/>
      <c r="D13381" s="250"/>
      <c r="E13381" s="250"/>
      <c r="F13381" s="250"/>
    </row>
    <row r="13382" spans="1:6" ht="15" x14ac:dyDescent="0.25">
      <c r="A13382" s="250"/>
      <c r="B13382" s="250"/>
      <c r="C13382" s="250"/>
      <c r="D13382" s="250"/>
      <c r="E13382" s="250"/>
      <c r="F13382" s="250"/>
    </row>
    <row r="13383" spans="1:6" ht="15" x14ac:dyDescent="0.25">
      <c r="A13383" s="250"/>
      <c r="B13383" s="250"/>
      <c r="C13383" s="250"/>
      <c r="D13383" s="250"/>
      <c r="E13383" s="250"/>
      <c r="F13383" s="250"/>
    </row>
    <row r="13384" spans="1:6" ht="15" x14ac:dyDescent="0.25">
      <c r="A13384" s="250"/>
      <c r="B13384" s="250"/>
      <c r="C13384" s="250"/>
      <c r="D13384" s="250"/>
      <c r="E13384" s="250"/>
      <c r="F13384" s="250"/>
    </row>
    <row r="13385" spans="1:6" ht="15" x14ac:dyDescent="0.25">
      <c r="A13385" s="250"/>
      <c r="B13385" s="250"/>
      <c r="C13385" s="250"/>
      <c r="D13385" s="250"/>
      <c r="E13385" s="250"/>
      <c r="F13385" s="250"/>
    </row>
    <row r="13386" spans="1:6" ht="15" x14ac:dyDescent="0.25">
      <c r="A13386" s="250"/>
      <c r="B13386" s="250"/>
      <c r="C13386" s="250"/>
      <c r="D13386" s="250"/>
      <c r="E13386" s="250"/>
      <c r="F13386" s="250"/>
    </row>
    <row r="13387" spans="1:6" ht="15" x14ac:dyDescent="0.25">
      <c r="A13387" s="250"/>
      <c r="B13387" s="250"/>
      <c r="C13387" s="250"/>
      <c r="D13387" s="250"/>
      <c r="E13387" s="250"/>
      <c r="F13387" s="250"/>
    </row>
    <row r="13388" spans="1:6" ht="15" x14ac:dyDescent="0.25">
      <c r="A13388" s="250"/>
      <c r="B13388" s="250"/>
      <c r="C13388" s="250"/>
      <c r="D13388" s="250"/>
      <c r="E13388" s="250"/>
      <c r="F13388" s="250"/>
    </row>
    <row r="13389" spans="1:6" ht="15" x14ac:dyDescent="0.25">
      <c r="A13389" s="250"/>
      <c r="B13389" s="250"/>
      <c r="C13389" s="250"/>
      <c r="D13389" s="250"/>
      <c r="E13389" s="250"/>
      <c r="F13389" s="250"/>
    </row>
    <row r="13390" spans="1:6" ht="15" x14ac:dyDescent="0.25">
      <c r="A13390" s="250"/>
      <c r="B13390" s="250"/>
      <c r="C13390" s="250"/>
      <c r="D13390" s="250"/>
      <c r="E13390" s="250"/>
      <c r="F13390" s="250"/>
    </row>
    <row r="13391" spans="1:6" ht="15" x14ac:dyDescent="0.25">
      <c r="A13391" s="250"/>
      <c r="B13391" s="250"/>
      <c r="C13391" s="250"/>
      <c r="D13391" s="250"/>
      <c r="E13391" s="250"/>
      <c r="F13391" s="250"/>
    </row>
    <row r="13392" spans="1:6" ht="15" x14ac:dyDescent="0.25">
      <c r="A13392" s="250"/>
      <c r="B13392" s="250"/>
      <c r="C13392" s="250"/>
      <c r="D13392" s="250"/>
      <c r="E13392" s="250"/>
      <c r="F13392" s="250"/>
    </row>
    <row r="13393" spans="1:6" ht="15" x14ac:dyDescent="0.25">
      <c r="A13393" s="250"/>
      <c r="B13393" s="250"/>
      <c r="C13393" s="250"/>
      <c r="D13393" s="250"/>
      <c r="E13393" s="250"/>
      <c r="F13393" s="250"/>
    </row>
    <row r="13394" spans="1:6" ht="15" x14ac:dyDescent="0.25">
      <c r="A13394" s="250"/>
      <c r="B13394" s="250"/>
      <c r="C13394" s="250"/>
      <c r="D13394" s="250"/>
      <c r="E13394" s="250"/>
      <c r="F13394" s="250"/>
    </row>
    <row r="13395" spans="1:6" ht="15" x14ac:dyDescent="0.25">
      <c r="A13395" s="250"/>
      <c r="B13395" s="250"/>
      <c r="C13395" s="250"/>
      <c r="D13395" s="250"/>
      <c r="E13395" s="250"/>
      <c r="F13395" s="250"/>
    </row>
    <row r="13396" spans="1:6" ht="15" x14ac:dyDescent="0.25">
      <c r="A13396" s="250"/>
      <c r="B13396" s="250"/>
      <c r="C13396" s="250"/>
      <c r="D13396" s="250"/>
      <c r="E13396" s="250"/>
      <c r="F13396" s="250"/>
    </row>
    <row r="13397" spans="1:6" ht="15" x14ac:dyDescent="0.25">
      <c r="A13397" s="250"/>
      <c r="B13397" s="250"/>
      <c r="C13397" s="250"/>
      <c r="D13397" s="250"/>
      <c r="E13397" s="250"/>
      <c r="F13397" s="250"/>
    </row>
    <row r="13398" spans="1:6" ht="15" x14ac:dyDescent="0.25">
      <c r="A13398" s="250"/>
      <c r="B13398" s="250"/>
      <c r="C13398" s="250"/>
      <c r="D13398" s="250"/>
      <c r="E13398" s="250"/>
      <c r="F13398" s="250"/>
    </row>
    <row r="13399" spans="1:6" ht="15" x14ac:dyDescent="0.25">
      <c r="A13399" s="250"/>
      <c r="B13399" s="250"/>
      <c r="C13399" s="250"/>
      <c r="D13399" s="250"/>
      <c r="E13399" s="250"/>
      <c r="F13399" s="250"/>
    </row>
    <row r="13400" spans="1:6" ht="15" x14ac:dyDescent="0.25">
      <c r="A13400" s="250"/>
      <c r="B13400" s="250"/>
      <c r="C13400" s="250"/>
      <c r="D13400" s="250"/>
      <c r="E13400" s="250"/>
      <c r="F13400" s="250"/>
    </row>
    <row r="13401" spans="1:6" ht="15" x14ac:dyDescent="0.25">
      <c r="A13401" s="250"/>
      <c r="B13401" s="250"/>
      <c r="C13401" s="250"/>
      <c r="D13401" s="250"/>
      <c r="E13401" s="250"/>
      <c r="F13401" s="250"/>
    </row>
    <row r="13402" spans="1:6" ht="15" x14ac:dyDescent="0.25">
      <c r="A13402" s="250"/>
      <c r="B13402" s="250"/>
      <c r="C13402" s="250"/>
      <c r="D13402" s="250"/>
      <c r="E13402" s="250"/>
      <c r="F13402" s="250"/>
    </row>
    <row r="13403" spans="1:6" ht="15" x14ac:dyDescent="0.25">
      <c r="A13403" s="250"/>
      <c r="B13403" s="250"/>
      <c r="C13403" s="250"/>
      <c r="D13403" s="250"/>
      <c r="E13403" s="250"/>
      <c r="F13403" s="250"/>
    </row>
    <row r="13404" spans="1:6" ht="15" x14ac:dyDescent="0.25">
      <c r="A13404" s="250"/>
      <c r="B13404" s="250"/>
      <c r="C13404" s="250"/>
      <c r="D13404" s="250"/>
      <c r="E13404" s="250"/>
      <c r="F13404" s="250"/>
    </row>
    <row r="13405" spans="1:6" ht="15" x14ac:dyDescent="0.25">
      <c r="A13405" s="250"/>
      <c r="B13405" s="250"/>
      <c r="C13405" s="250"/>
      <c r="D13405" s="250"/>
      <c r="E13405" s="250"/>
      <c r="F13405" s="250"/>
    </row>
    <row r="13406" spans="1:6" ht="15" x14ac:dyDescent="0.25">
      <c r="A13406" s="250"/>
      <c r="B13406" s="250"/>
      <c r="C13406" s="250"/>
      <c r="D13406" s="250"/>
      <c r="E13406" s="250"/>
      <c r="F13406" s="250"/>
    </row>
    <row r="13407" spans="1:6" ht="15" x14ac:dyDescent="0.25">
      <c r="A13407" s="250"/>
      <c r="B13407" s="250"/>
      <c r="C13407" s="250"/>
      <c r="D13407" s="250"/>
      <c r="E13407" s="250"/>
      <c r="F13407" s="250"/>
    </row>
    <row r="13408" spans="1:6" ht="15" x14ac:dyDescent="0.25">
      <c r="A13408" s="250"/>
      <c r="B13408" s="250"/>
      <c r="C13408" s="250"/>
      <c r="D13408" s="250"/>
      <c r="E13408" s="250"/>
      <c r="F13408" s="250"/>
    </row>
    <row r="13409" spans="1:6" ht="15" x14ac:dyDescent="0.25">
      <c r="A13409" s="250"/>
      <c r="B13409" s="250"/>
      <c r="C13409" s="250"/>
      <c r="D13409" s="250"/>
      <c r="E13409" s="250"/>
      <c r="F13409" s="250"/>
    </row>
    <row r="13410" spans="1:6" ht="15" x14ac:dyDescent="0.25">
      <c r="A13410" s="250"/>
      <c r="B13410" s="250"/>
      <c r="C13410" s="250"/>
      <c r="D13410" s="250"/>
      <c r="E13410" s="250"/>
      <c r="F13410" s="250"/>
    </row>
    <row r="13411" spans="1:6" ht="15" x14ac:dyDescent="0.25">
      <c r="A13411" s="250"/>
      <c r="B13411" s="250"/>
      <c r="C13411" s="250"/>
      <c r="D13411" s="250"/>
      <c r="E13411" s="250"/>
      <c r="F13411" s="250"/>
    </row>
    <row r="13412" spans="1:6" ht="15" x14ac:dyDescent="0.25">
      <c r="A13412" s="250"/>
      <c r="B13412" s="250"/>
      <c r="C13412" s="250"/>
      <c r="D13412" s="250"/>
      <c r="E13412" s="250"/>
      <c r="F13412" s="250"/>
    </row>
    <row r="13413" spans="1:6" ht="15" x14ac:dyDescent="0.25">
      <c r="A13413" s="250"/>
      <c r="B13413" s="250"/>
      <c r="C13413" s="250"/>
      <c r="D13413" s="250"/>
      <c r="E13413" s="250"/>
      <c r="F13413" s="250"/>
    </row>
    <row r="13414" spans="1:6" ht="15" x14ac:dyDescent="0.25">
      <c r="A13414" s="250"/>
      <c r="B13414" s="250"/>
      <c r="C13414" s="250"/>
      <c r="D13414" s="250"/>
      <c r="E13414" s="250"/>
      <c r="F13414" s="250"/>
    </row>
    <row r="13415" spans="1:6" ht="15" x14ac:dyDescent="0.25">
      <c r="A13415" s="250"/>
      <c r="B13415" s="250"/>
      <c r="C13415" s="250"/>
      <c r="D13415" s="250"/>
      <c r="E13415" s="250"/>
      <c r="F13415" s="250"/>
    </row>
    <row r="13416" spans="1:6" ht="15" x14ac:dyDescent="0.25">
      <c r="A13416" s="250"/>
      <c r="B13416" s="250"/>
      <c r="C13416" s="250"/>
      <c r="D13416" s="250"/>
      <c r="E13416" s="250"/>
      <c r="F13416" s="250"/>
    </row>
    <row r="13417" spans="1:6" ht="15" x14ac:dyDescent="0.25">
      <c r="A13417" s="250"/>
      <c r="B13417" s="250"/>
      <c r="C13417" s="250"/>
      <c r="D13417" s="250"/>
      <c r="E13417" s="250"/>
      <c r="F13417" s="250"/>
    </row>
    <row r="13418" spans="1:6" ht="15" x14ac:dyDescent="0.25">
      <c r="A13418" s="250"/>
      <c r="B13418" s="250"/>
      <c r="C13418" s="250"/>
      <c r="D13418" s="250"/>
      <c r="E13418" s="250"/>
      <c r="F13418" s="250"/>
    </row>
    <row r="13419" spans="1:6" ht="15" x14ac:dyDescent="0.25">
      <c r="A13419" s="250"/>
      <c r="B13419" s="250"/>
      <c r="C13419" s="250"/>
      <c r="D13419" s="250"/>
      <c r="E13419" s="250"/>
      <c r="F13419" s="250"/>
    </row>
    <row r="13420" spans="1:6" ht="15" x14ac:dyDescent="0.25">
      <c r="A13420" s="250"/>
      <c r="B13420" s="250"/>
      <c r="C13420" s="250"/>
      <c r="D13420" s="250"/>
      <c r="E13420" s="250"/>
      <c r="F13420" s="250"/>
    </row>
    <row r="13421" spans="1:6" ht="15" x14ac:dyDescent="0.25">
      <c r="A13421" s="250"/>
      <c r="B13421" s="250"/>
      <c r="C13421" s="250"/>
      <c r="D13421" s="250"/>
      <c r="E13421" s="250"/>
      <c r="F13421" s="250"/>
    </row>
    <row r="13422" spans="1:6" ht="15" x14ac:dyDescent="0.25">
      <c r="A13422" s="250"/>
      <c r="B13422" s="250"/>
      <c r="C13422" s="250"/>
      <c r="D13422" s="250"/>
      <c r="E13422" s="250"/>
      <c r="F13422" s="250"/>
    </row>
    <row r="13423" spans="1:6" ht="15" x14ac:dyDescent="0.25">
      <c r="A13423" s="250"/>
      <c r="B13423" s="250"/>
      <c r="C13423" s="250"/>
      <c r="D13423" s="250"/>
      <c r="E13423" s="250"/>
      <c r="F13423" s="250"/>
    </row>
    <row r="13424" spans="1:6" ht="15" x14ac:dyDescent="0.25">
      <c r="A13424" s="250"/>
      <c r="B13424" s="250"/>
      <c r="C13424" s="250"/>
      <c r="D13424" s="250"/>
      <c r="E13424" s="250"/>
      <c r="F13424" s="250"/>
    </row>
    <row r="13425" spans="1:6" ht="15" x14ac:dyDescent="0.25">
      <c r="A13425" s="250"/>
      <c r="B13425" s="250"/>
      <c r="C13425" s="250"/>
      <c r="D13425" s="250"/>
      <c r="E13425" s="250"/>
      <c r="F13425" s="250"/>
    </row>
    <row r="13426" spans="1:6" ht="15" x14ac:dyDescent="0.25">
      <c r="A13426" s="250"/>
      <c r="B13426" s="250"/>
      <c r="C13426" s="250"/>
      <c r="D13426" s="250"/>
      <c r="E13426" s="250"/>
      <c r="F13426" s="250"/>
    </row>
    <row r="13427" spans="1:6" ht="15" x14ac:dyDescent="0.25">
      <c r="A13427" s="250"/>
      <c r="B13427" s="250"/>
      <c r="C13427" s="250"/>
      <c r="D13427" s="250"/>
      <c r="E13427" s="250"/>
      <c r="F13427" s="250"/>
    </row>
    <row r="13428" spans="1:6" ht="15" x14ac:dyDescent="0.25">
      <c r="A13428" s="250"/>
      <c r="B13428" s="250"/>
      <c r="C13428" s="250"/>
      <c r="D13428" s="250"/>
      <c r="E13428" s="250"/>
      <c r="F13428" s="250"/>
    </row>
    <row r="13429" spans="1:6" ht="15" x14ac:dyDescent="0.25">
      <c r="A13429" s="250"/>
      <c r="B13429" s="250"/>
      <c r="C13429" s="250"/>
      <c r="D13429" s="250"/>
      <c r="E13429" s="250"/>
      <c r="F13429" s="250"/>
    </row>
    <row r="13430" spans="1:6" ht="15" x14ac:dyDescent="0.25">
      <c r="A13430" s="250"/>
      <c r="B13430" s="250"/>
      <c r="C13430" s="250"/>
      <c r="D13430" s="250"/>
      <c r="E13430" s="250"/>
      <c r="F13430" s="250"/>
    </row>
    <row r="13431" spans="1:6" ht="15" x14ac:dyDescent="0.25">
      <c r="A13431" s="250"/>
      <c r="B13431" s="250"/>
      <c r="C13431" s="250"/>
      <c r="D13431" s="250"/>
      <c r="E13431" s="250"/>
      <c r="F13431" s="250"/>
    </row>
    <row r="13432" spans="1:6" ht="15" x14ac:dyDescent="0.25">
      <c r="A13432" s="250"/>
      <c r="B13432" s="250"/>
      <c r="C13432" s="250"/>
      <c r="D13432" s="250"/>
      <c r="E13432" s="250"/>
      <c r="F13432" s="250"/>
    </row>
    <row r="13433" spans="1:6" ht="15" x14ac:dyDescent="0.25">
      <c r="A13433" s="250"/>
      <c r="B13433" s="250"/>
      <c r="C13433" s="250"/>
      <c r="D13433" s="250"/>
      <c r="E13433" s="250"/>
      <c r="F13433" s="250"/>
    </row>
    <row r="13434" spans="1:6" ht="15" x14ac:dyDescent="0.25">
      <c r="A13434" s="250"/>
      <c r="B13434" s="250"/>
      <c r="C13434" s="250"/>
      <c r="D13434" s="250"/>
      <c r="E13434" s="250"/>
      <c r="F13434" s="250"/>
    </row>
    <row r="13435" spans="1:6" ht="15" x14ac:dyDescent="0.25">
      <c r="A13435" s="250"/>
      <c r="B13435" s="250"/>
      <c r="C13435" s="250"/>
      <c r="D13435" s="250"/>
      <c r="E13435" s="250"/>
      <c r="F13435" s="250"/>
    </row>
    <row r="13436" spans="1:6" ht="15" x14ac:dyDescent="0.25">
      <c r="A13436" s="250"/>
      <c r="B13436" s="250"/>
      <c r="C13436" s="250"/>
      <c r="D13436" s="250"/>
      <c r="E13436" s="250"/>
      <c r="F13436" s="250"/>
    </row>
    <row r="13437" spans="1:6" ht="15" x14ac:dyDescent="0.25">
      <c r="A13437" s="250"/>
      <c r="B13437" s="250"/>
      <c r="C13437" s="250"/>
      <c r="D13437" s="250"/>
      <c r="E13437" s="250"/>
      <c r="F13437" s="250"/>
    </row>
    <row r="13438" spans="1:6" ht="15" x14ac:dyDescent="0.25">
      <c r="A13438" s="250"/>
      <c r="B13438" s="250"/>
      <c r="C13438" s="250"/>
      <c r="D13438" s="250"/>
      <c r="E13438" s="250"/>
      <c r="F13438" s="250"/>
    </row>
    <row r="13439" spans="1:6" ht="15" x14ac:dyDescent="0.25">
      <c r="A13439" s="250"/>
      <c r="B13439" s="250"/>
      <c r="C13439" s="250"/>
      <c r="D13439" s="250"/>
      <c r="E13439" s="250"/>
      <c r="F13439" s="250"/>
    </row>
    <row r="13440" spans="1:6" ht="15" x14ac:dyDescent="0.25">
      <c r="A13440" s="250"/>
      <c r="B13440" s="250"/>
      <c r="C13440" s="250"/>
      <c r="D13440" s="250"/>
      <c r="E13440" s="250"/>
      <c r="F13440" s="250"/>
    </row>
    <row r="13441" spans="1:6" ht="15" x14ac:dyDescent="0.25">
      <c r="A13441" s="250"/>
      <c r="B13441" s="250"/>
      <c r="C13441" s="250"/>
      <c r="D13441" s="250"/>
      <c r="E13441" s="250"/>
      <c r="F13441" s="250"/>
    </row>
    <row r="13442" spans="1:6" ht="15" x14ac:dyDescent="0.25">
      <c r="A13442" s="250"/>
      <c r="B13442" s="250"/>
      <c r="C13442" s="250"/>
      <c r="D13442" s="250"/>
      <c r="E13442" s="250"/>
      <c r="F13442" s="250"/>
    </row>
    <row r="13443" spans="1:6" ht="15" x14ac:dyDescent="0.25">
      <c r="A13443" s="250"/>
      <c r="B13443" s="250"/>
      <c r="C13443" s="250"/>
      <c r="D13443" s="250"/>
      <c r="E13443" s="250"/>
      <c r="F13443" s="250"/>
    </row>
    <row r="13444" spans="1:6" ht="15" x14ac:dyDescent="0.25">
      <c r="A13444" s="250"/>
      <c r="B13444" s="250"/>
      <c r="C13444" s="250"/>
      <c r="D13444" s="250"/>
      <c r="E13444" s="250"/>
      <c r="F13444" s="250"/>
    </row>
    <row r="13445" spans="1:6" ht="15" x14ac:dyDescent="0.25">
      <c r="A13445" s="250"/>
      <c r="B13445" s="250"/>
      <c r="C13445" s="250"/>
      <c r="D13445" s="250"/>
      <c r="E13445" s="250"/>
      <c r="F13445" s="250"/>
    </row>
    <row r="13446" spans="1:6" ht="15" x14ac:dyDescent="0.25">
      <c r="A13446" s="250"/>
      <c r="B13446" s="250"/>
      <c r="C13446" s="250"/>
      <c r="D13446" s="250"/>
      <c r="E13446" s="250"/>
      <c r="F13446" s="250"/>
    </row>
    <row r="13447" spans="1:6" ht="15" x14ac:dyDescent="0.25">
      <c r="A13447" s="250"/>
      <c r="B13447" s="250"/>
      <c r="C13447" s="250"/>
      <c r="D13447" s="250"/>
      <c r="E13447" s="250"/>
      <c r="F13447" s="250"/>
    </row>
    <row r="13448" spans="1:6" ht="15" x14ac:dyDescent="0.25">
      <c r="A13448" s="250"/>
      <c r="B13448" s="250"/>
      <c r="C13448" s="250"/>
      <c r="D13448" s="250"/>
      <c r="E13448" s="250"/>
      <c r="F13448" s="250"/>
    </row>
    <row r="13449" spans="1:6" ht="15" x14ac:dyDescent="0.25">
      <c r="A13449" s="250"/>
      <c r="B13449" s="250"/>
      <c r="C13449" s="250"/>
      <c r="D13449" s="250"/>
      <c r="E13449" s="250"/>
      <c r="F13449" s="250"/>
    </row>
    <row r="13450" spans="1:6" ht="15" x14ac:dyDescent="0.25">
      <c r="A13450" s="250"/>
      <c r="B13450" s="250"/>
      <c r="C13450" s="250"/>
      <c r="D13450" s="250"/>
      <c r="E13450" s="250"/>
      <c r="F13450" s="250"/>
    </row>
    <row r="13451" spans="1:6" ht="15" x14ac:dyDescent="0.25">
      <c r="A13451" s="250"/>
      <c r="B13451" s="250"/>
      <c r="C13451" s="250"/>
      <c r="D13451" s="250"/>
      <c r="E13451" s="250"/>
      <c r="F13451" s="250"/>
    </row>
    <row r="13452" spans="1:6" ht="15" x14ac:dyDescent="0.25">
      <c r="A13452" s="250"/>
      <c r="B13452" s="250"/>
      <c r="C13452" s="250"/>
      <c r="D13452" s="250"/>
      <c r="E13452" s="250"/>
      <c r="F13452" s="250"/>
    </row>
    <row r="13453" spans="1:6" ht="15" x14ac:dyDescent="0.25">
      <c r="A13453" s="250"/>
      <c r="B13453" s="250"/>
      <c r="C13453" s="250"/>
      <c r="D13453" s="250"/>
      <c r="E13453" s="250"/>
      <c r="F13453" s="250"/>
    </row>
    <row r="13454" spans="1:6" ht="15" x14ac:dyDescent="0.25">
      <c r="A13454" s="250"/>
      <c r="B13454" s="250"/>
      <c r="C13454" s="250"/>
      <c r="D13454" s="250"/>
      <c r="E13454" s="250"/>
      <c r="F13454" s="250"/>
    </row>
    <row r="13455" spans="1:6" ht="15" x14ac:dyDescent="0.25">
      <c r="A13455" s="250"/>
      <c r="B13455" s="250"/>
      <c r="C13455" s="250"/>
      <c r="D13455" s="250"/>
      <c r="E13455" s="250"/>
      <c r="F13455" s="250"/>
    </row>
    <row r="13456" spans="1:6" ht="15" x14ac:dyDescent="0.25">
      <c r="A13456" s="250"/>
      <c r="B13456" s="250"/>
      <c r="C13456" s="250"/>
      <c r="D13456" s="250"/>
      <c r="E13456" s="250"/>
      <c r="F13456" s="250"/>
    </row>
    <row r="13457" spans="1:6" ht="15" x14ac:dyDescent="0.25">
      <c r="A13457" s="250"/>
      <c r="B13457" s="250"/>
      <c r="C13457" s="250"/>
      <c r="D13457" s="250"/>
      <c r="E13457" s="250"/>
      <c r="F13457" s="250"/>
    </row>
    <row r="13458" spans="1:6" ht="15" x14ac:dyDescent="0.25">
      <c r="A13458" s="250"/>
      <c r="B13458" s="250"/>
      <c r="C13458" s="250"/>
      <c r="D13458" s="250"/>
      <c r="E13458" s="250"/>
      <c r="F13458" s="250"/>
    </row>
    <row r="13459" spans="1:6" ht="15" x14ac:dyDescent="0.25">
      <c r="A13459" s="250"/>
      <c r="B13459" s="250"/>
      <c r="C13459" s="250"/>
      <c r="D13459" s="250"/>
      <c r="E13459" s="250"/>
      <c r="F13459" s="250"/>
    </row>
    <row r="13460" spans="1:6" ht="15" x14ac:dyDescent="0.25">
      <c r="A13460" s="250"/>
      <c r="B13460" s="250"/>
      <c r="C13460" s="250"/>
      <c r="D13460" s="250"/>
      <c r="E13460" s="250"/>
      <c r="F13460" s="250"/>
    </row>
    <row r="13461" spans="1:6" ht="15" x14ac:dyDescent="0.25">
      <c r="A13461" s="250"/>
      <c r="B13461" s="250"/>
      <c r="C13461" s="250"/>
      <c r="D13461" s="250"/>
      <c r="E13461" s="250"/>
      <c r="F13461" s="250"/>
    </row>
    <row r="13462" spans="1:6" ht="15" x14ac:dyDescent="0.25">
      <c r="A13462" s="250"/>
      <c r="B13462" s="250"/>
      <c r="C13462" s="250"/>
      <c r="D13462" s="250"/>
      <c r="E13462" s="250"/>
      <c r="F13462" s="250"/>
    </row>
    <row r="13463" spans="1:6" ht="15" x14ac:dyDescent="0.25">
      <c r="A13463" s="250"/>
      <c r="B13463" s="250"/>
      <c r="C13463" s="250"/>
      <c r="D13463" s="250"/>
      <c r="E13463" s="250"/>
      <c r="F13463" s="250"/>
    </row>
    <row r="13464" spans="1:6" ht="15" x14ac:dyDescent="0.25">
      <c r="A13464" s="250"/>
      <c r="B13464" s="250"/>
      <c r="C13464" s="250"/>
      <c r="D13464" s="250"/>
      <c r="E13464" s="250"/>
      <c r="F13464" s="250"/>
    </row>
    <row r="13465" spans="1:6" ht="15" x14ac:dyDescent="0.25">
      <c r="A13465" s="250"/>
      <c r="B13465" s="250"/>
      <c r="C13465" s="250"/>
      <c r="D13465" s="250"/>
      <c r="E13465" s="250"/>
      <c r="F13465" s="250"/>
    </row>
    <row r="13466" spans="1:6" ht="15" x14ac:dyDescent="0.25">
      <c r="A13466" s="250"/>
      <c r="B13466" s="250"/>
      <c r="C13466" s="250"/>
      <c r="D13466" s="250"/>
      <c r="E13466" s="250"/>
      <c r="F13466" s="250"/>
    </row>
    <row r="13467" spans="1:6" ht="15" x14ac:dyDescent="0.25">
      <c r="A13467" s="250"/>
      <c r="B13467" s="250"/>
      <c r="C13467" s="250"/>
      <c r="D13467" s="250"/>
      <c r="E13467" s="250"/>
      <c r="F13467" s="250"/>
    </row>
    <row r="13468" spans="1:6" ht="15" x14ac:dyDescent="0.25">
      <c r="A13468" s="250"/>
      <c r="B13468" s="250"/>
      <c r="C13468" s="250"/>
      <c r="D13468" s="250"/>
      <c r="E13468" s="250"/>
      <c r="F13468" s="250"/>
    </row>
    <row r="13469" spans="1:6" ht="15" x14ac:dyDescent="0.25">
      <c r="A13469" s="250"/>
      <c r="B13469" s="250"/>
      <c r="C13469" s="250"/>
      <c r="D13469" s="250"/>
      <c r="E13469" s="250"/>
      <c r="F13469" s="250"/>
    </row>
    <row r="13470" spans="1:6" ht="15" x14ac:dyDescent="0.25">
      <c r="A13470" s="250"/>
      <c r="B13470" s="250"/>
      <c r="C13470" s="250"/>
      <c r="D13470" s="250"/>
      <c r="E13470" s="250"/>
      <c r="F13470" s="250"/>
    </row>
    <row r="13471" spans="1:6" ht="15" x14ac:dyDescent="0.25">
      <c r="A13471" s="250"/>
      <c r="B13471" s="250"/>
      <c r="C13471" s="250"/>
      <c r="D13471" s="250"/>
      <c r="E13471" s="250"/>
      <c r="F13471" s="250"/>
    </row>
    <row r="13472" spans="1:6" ht="15" x14ac:dyDescent="0.25">
      <c r="A13472" s="250"/>
      <c r="B13472" s="250"/>
      <c r="C13472" s="250"/>
      <c r="D13472" s="250"/>
      <c r="E13472" s="250"/>
      <c r="F13472" s="250"/>
    </row>
    <row r="13473" spans="1:6" ht="15" x14ac:dyDescent="0.25">
      <c r="A13473" s="250"/>
      <c r="B13473" s="250"/>
      <c r="C13473" s="250"/>
      <c r="D13473" s="250"/>
      <c r="E13473" s="250"/>
      <c r="F13473" s="250"/>
    </row>
    <row r="13474" spans="1:6" ht="15" x14ac:dyDescent="0.25">
      <c r="A13474" s="250"/>
      <c r="B13474" s="250"/>
      <c r="C13474" s="250"/>
      <c r="D13474" s="250"/>
      <c r="E13474" s="250"/>
      <c r="F13474" s="250"/>
    </row>
    <row r="13475" spans="1:6" ht="15" x14ac:dyDescent="0.25">
      <c r="A13475" s="250"/>
      <c r="B13475" s="250"/>
      <c r="C13475" s="250"/>
      <c r="D13475" s="250"/>
      <c r="E13475" s="250"/>
      <c r="F13475" s="250"/>
    </row>
    <row r="13476" spans="1:6" ht="15" x14ac:dyDescent="0.25">
      <c r="A13476" s="250"/>
      <c r="B13476" s="250"/>
      <c r="C13476" s="250"/>
      <c r="D13476" s="250"/>
      <c r="E13476" s="250"/>
      <c r="F13476" s="250"/>
    </row>
    <row r="13477" spans="1:6" ht="15" x14ac:dyDescent="0.25">
      <c r="A13477" s="250"/>
      <c r="B13477" s="250"/>
      <c r="C13477" s="250"/>
      <c r="D13477" s="250"/>
      <c r="E13477" s="250"/>
      <c r="F13477" s="250"/>
    </row>
    <row r="13478" spans="1:6" ht="15" x14ac:dyDescent="0.25">
      <c r="A13478" s="250"/>
      <c r="B13478" s="250"/>
      <c r="C13478" s="250"/>
      <c r="D13478" s="250"/>
      <c r="E13478" s="250"/>
      <c r="F13478" s="250"/>
    </row>
    <row r="13479" spans="1:6" ht="15" x14ac:dyDescent="0.25">
      <c r="A13479" s="250"/>
      <c r="B13479" s="250"/>
      <c r="C13479" s="250"/>
      <c r="D13479" s="250"/>
      <c r="E13479" s="250"/>
      <c r="F13479" s="250"/>
    </row>
    <row r="13480" spans="1:6" ht="15" x14ac:dyDescent="0.25">
      <c r="A13480" s="250"/>
      <c r="B13480" s="250"/>
      <c r="C13480" s="250"/>
      <c r="D13480" s="250"/>
      <c r="E13480" s="250"/>
      <c r="F13480" s="250"/>
    </row>
    <row r="13481" spans="1:6" ht="15" x14ac:dyDescent="0.25">
      <c r="A13481" s="250"/>
      <c r="B13481" s="250"/>
      <c r="C13481" s="250"/>
      <c r="D13481" s="250"/>
      <c r="E13481" s="250"/>
      <c r="F13481" s="250"/>
    </row>
    <row r="13482" spans="1:6" ht="15" x14ac:dyDescent="0.25">
      <c r="A13482" s="250"/>
      <c r="B13482" s="250"/>
      <c r="C13482" s="250"/>
      <c r="D13482" s="250"/>
      <c r="E13482" s="250"/>
      <c r="F13482" s="250"/>
    </row>
    <row r="13483" spans="1:6" ht="15" x14ac:dyDescent="0.25">
      <c r="A13483" s="250"/>
      <c r="B13483" s="250"/>
      <c r="C13483" s="250"/>
      <c r="D13483" s="250"/>
      <c r="E13483" s="250"/>
      <c r="F13483" s="250"/>
    </row>
    <row r="13484" spans="1:6" ht="15" x14ac:dyDescent="0.25">
      <c r="A13484" s="250"/>
      <c r="B13484" s="250"/>
      <c r="C13484" s="250"/>
      <c r="D13484" s="250"/>
      <c r="E13484" s="250"/>
      <c r="F13484" s="250"/>
    </row>
    <row r="13485" spans="1:6" ht="15" x14ac:dyDescent="0.25">
      <c r="A13485" s="250"/>
      <c r="B13485" s="250"/>
      <c r="C13485" s="250"/>
      <c r="D13485" s="250"/>
      <c r="E13485" s="250"/>
      <c r="F13485" s="250"/>
    </row>
    <row r="13486" spans="1:6" ht="15" x14ac:dyDescent="0.25">
      <c r="A13486" s="250"/>
      <c r="B13486" s="250"/>
      <c r="C13486" s="250"/>
      <c r="D13486" s="250"/>
      <c r="E13486" s="250"/>
      <c r="F13486" s="250"/>
    </row>
    <row r="13487" spans="1:6" ht="15" x14ac:dyDescent="0.25">
      <c r="A13487" s="250"/>
      <c r="B13487" s="250"/>
      <c r="C13487" s="250"/>
      <c r="D13487" s="250"/>
      <c r="E13487" s="250"/>
      <c r="F13487" s="250"/>
    </row>
    <row r="13488" spans="1:6" ht="15" x14ac:dyDescent="0.25">
      <c r="A13488" s="250"/>
      <c r="B13488" s="250"/>
      <c r="C13488" s="250"/>
      <c r="D13488" s="250"/>
      <c r="E13488" s="250"/>
      <c r="F13488" s="250"/>
    </row>
    <row r="13489" spans="1:6" ht="15" x14ac:dyDescent="0.25">
      <c r="A13489" s="250"/>
      <c r="B13489" s="250"/>
      <c r="C13489" s="250"/>
      <c r="D13489" s="250"/>
      <c r="E13489" s="250"/>
      <c r="F13489" s="250"/>
    </row>
    <row r="13490" spans="1:6" ht="15" x14ac:dyDescent="0.25">
      <c r="A13490" s="250"/>
      <c r="B13490" s="250"/>
      <c r="C13490" s="250"/>
      <c r="D13490" s="250"/>
      <c r="E13490" s="250"/>
      <c r="F13490" s="250"/>
    </row>
    <row r="13491" spans="1:6" ht="15" x14ac:dyDescent="0.25">
      <c r="A13491" s="250"/>
      <c r="B13491" s="250"/>
      <c r="C13491" s="250"/>
      <c r="D13491" s="250"/>
      <c r="E13491" s="250"/>
      <c r="F13491" s="250"/>
    </row>
    <row r="13492" spans="1:6" ht="15" x14ac:dyDescent="0.25">
      <c r="A13492" s="250"/>
      <c r="B13492" s="250"/>
      <c r="C13492" s="250"/>
      <c r="D13492" s="250"/>
      <c r="E13492" s="250"/>
      <c r="F13492" s="250"/>
    </row>
    <row r="13493" spans="1:6" ht="15" x14ac:dyDescent="0.25">
      <c r="A13493" s="250"/>
      <c r="B13493" s="250"/>
      <c r="C13493" s="250"/>
      <c r="D13493" s="250"/>
      <c r="E13493" s="250"/>
      <c r="F13493" s="250"/>
    </row>
    <row r="13494" spans="1:6" ht="15" x14ac:dyDescent="0.25">
      <c r="A13494" s="250"/>
      <c r="B13494" s="250"/>
      <c r="C13494" s="250"/>
      <c r="D13494" s="250"/>
      <c r="E13494" s="250"/>
      <c r="F13494" s="250"/>
    </row>
    <row r="13495" spans="1:6" ht="15" x14ac:dyDescent="0.25">
      <c r="A13495" s="250"/>
      <c r="B13495" s="250"/>
      <c r="C13495" s="250"/>
      <c r="D13495" s="250"/>
      <c r="E13495" s="250"/>
      <c r="F13495" s="250"/>
    </row>
    <row r="13496" spans="1:6" ht="15" x14ac:dyDescent="0.25">
      <c r="A13496" s="250"/>
      <c r="B13496" s="250"/>
      <c r="C13496" s="250"/>
      <c r="D13496" s="250"/>
      <c r="E13496" s="250"/>
      <c r="F13496" s="250"/>
    </row>
    <row r="13497" spans="1:6" ht="15" x14ac:dyDescent="0.25">
      <c r="A13497" s="250"/>
      <c r="B13497" s="250"/>
      <c r="C13497" s="250"/>
      <c r="D13497" s="250"/>
      <c r="E13497" s="250"/>
      <c r="F13497" s="250"/>
    </row>
    <row r="13498" spans="1:6" ht="15" x14ac:dyDescent="0.25">
      <c r="A13498" s="250"/>
      <c r="B13498" s="250"/>
      <c r="C13498" s="250"/>
      <c r="D13498" s="250"/>
      <c r="E13498" s="250"/>
      <c r="F13498" s="250"/>
    </row>
    <row r="13499" spans="1:6" ht="15" x14ac:dyDescent="0.25">
      <c r="A13499" s="250"/>
      <c r="B13499" s="250"/>
      <c r="C13499" s="250"/>
      <c r="D13499" s="250"/>
      <c r="E13499" s="250"/>
      <c r="F13499" s="250"/>
    </row>
    <row r="13500" spans="1:6" ht="15" x14ac:dyDescent="0.25">
      <c r="A13500" s="250"/>
      <c r="B13500" s="250"/>
      <c r="C13500" s="250"/>
      <c r="D13500" s="250"/>
      <c r="E13500" s="250"/>
      <c r="F13500" s="250"/>
    </row>
    <row r="13501" spans="1:6" ht="15" x14ac:dyDescent="0.25">
      <c r="A13501" s="250"/>
      <c r="B13501" s="250"/>
      <c r="C13501" s="250"/>
      <c r="D13501" s="250"/>
      <c r="E13501" s="250"/>
      <c r="F13501" s="250"/>
    </row>
    <row r="13502" spans="1:6" ht="15" x14ac:dyDescent="0.25">
      <c r="A13502" s="250"/>
      <c r="B13502" s="250"/>
      <c r="C13502" s="250"/>
      <c r="D13502" s="250"/>
      <c r="E13502" s="250"/>
      <c r="F13502" s="250"/>
    </row>
    <row r="13503" spans="1:6" ht="15" x14ac:dyDescent="0.25">
      <c r="A13503" s="250"/>
      <c r="B13503" s="250"/>
      <c r="C13503" s="250"/>
      <c r="D13503" s="250"/>
      <c r="E13503" s="250"/>
      <c r="F13503" s="250"/>
    </row>
    <row r="13504" spans="1:6" ht="15" x14ac:dyDescent="0.25">
      <c r="A13504" s="250"/>
      <c r="B13504" s="250"/>
      <c r="C13504" s="250"/>
      <c r="D13504" s="250"/>
      <c r="E13504" s="250"/>
      <c r="F13504" s="250"/>
    </row>
    <row r="13505" spans="1:6" ht="15" x14ac:dyDescent="0.25">
      <c r="A13505" s="250"/>
      <c r="B13505" s="250"/>
      <c r="C13505" s="250"/>
      <c r="D13505" s="250"/>
      <c r="E13505" s="250"/>
      <c r="F13505" s="250"/>
    </row>
    <row r="13506" spans="1:6" ht="15" x14ac:dyDescent="0.25">
      <c r="A13506" s="250"/>
      <c r="B13506" s="250"/>
      <c r="C13506" s="250"/>
      <c r="D13506" s="250"/>
      <c r="E13506" s="250"/>
      <c r="F13506" s="250"/>
    </row>
    <row r="13507" spans="1:6" ht="15" x14ac:dyDescent="0.25">
      <c r="A13507" s="250"/>
      <c r="B13507" s="250"/>
      <c r="C13507" s="250"/>
      <c r="D13507" s="250"/>
      <c r="E13507" s="250"/>
      <c r="F13507" s="250"/>
    </row>
    <row r="13508" spans="1:6" ht="15" x14ac:dyDescent="0.25">
      <c r="A13508" s="250"/>
      <c r="B13508" s="250"/>
      <c r="C13508" s="250"/>
      <c r="D13508" s="250"/>
      <c r="E13508" s="250"/>
      <c r="F13508" s="250"/>
    </row>
    <row r="13509" spans="1:6" ht="15" x14ac:dyDescent="0.25">
      <c r="A13509" s="250"/>
      <c r="B13509" s="250"/>
      <c r="C13509" s="250"/>
      <c r="D13509" s="250"/>
      <c r="E13509" s="250"/>
      <c r="F13509" s="250"/>
    </row>
    <row r="13510" spans="1:6" ht="15" x14ac:dyDescent="0.25">
      <c r="A13510" s="250"/>
      <c r="B13510" s="250"/>
      <c r="C13510" s="250"/>
      <c r="D13510" s="250"/>
      <c r="E13510" s="250"/>
      <c r="F13510" s="250"/>
    </row>
    <row r="13511" spans="1:6" ht="15" x14ac:dyDescent="0.25">
      <c r="A13511" s="250"/>
      <c r="B13511" s="250"/>
      <c r="C13511" s="250"/>
      <c r="D13511" s="250"/>
      <c r="E13511" s="250"/>
      <c r="F13511" s="250"/>
    </row>
    <row r="13512" spans="1:6" ht="15" x14ac:dyDescent="0.25">
      <c r="A13512" s="250"/>
      <c r="B13512" s="250"/>
      <c r="C13512" s="250"/>
      <c r="D13512" s="250"/>
      <c r="E13512" s="250"/>
      <c r="F13512" s="250"/>
    </row>
    <row r="13513" spans="1:6" ht="15" x14ac:dyDescent="0.25">
      <c r="A13513" s="250"/>
      <c r="B13513" s="250"/>
      <c r="C13513" s="250"/>
      <c r="D13513" s="250"/>
      <c r="E13513" s="250"/>
      <c r="F13513" s="250"/>
    </row>
    <row r="13514" spans="1:6" ht="15" x14ac:dyDescent="0.25">
      <c r="A13514" s="250"/>
      <c r="B13514" s="250"/>
      <c r="C13514" s="250"/>
      <c r="D13514" s="250"/>
      <c r="E13514" s="250"/>
      <c r="F13514" s="250"/>
    </row>
    <row r="13515" spans="1:6" ht="15" x14ac:dyDescent="0.25">
      <c r="A13515" s="250"/>
      <c r="B13515" s="250"/>
      <c r="C13515" s="250"/>
      <c r="D13515" s="250"/>
      <c r="E13515" s="250"/>
      <c r="F13515" s="250"/>
    </row>
    <row r="13516" spans="1:6" ht="15" x14ac:dyDescent="0.25">
      <c r="A13516" s="250"/>
      <c r="B13516" s="250"/>
      <c r="C13516" s="250"/>
      <c r="D13516" s="250"/>
      <c r="E13516" s="250"/>
      <c r="F13516" s="250"/>
    </row>
    <row r="13517" spans="1:6" ht="15" x14ac:dyDescent="0.25">
      <c r="A13517" s="250"/>
      <c r="B13517" s="250"/>
      <c r="C13517" s="250"/>
      <c r="D13517" s="250"/>
      <c r="E13517" s="250"/>
      <c r="F13517" s="250"/>
    </row>
    <row r="13518" spans="1:6" ht="15" x14ac:dyDescent="0.25">
      <c r="A13518" s="250"/>
      <c r="B13518" s="250"/>
      <c r="C13518" s="250"/>
      <c r="D13518" s="250"/>
      <c r="E13518" s="250"/>
      <c r="F13518" s="250"/>
    </row>
    <row r="13519" spans="1:6" ht="15" x14ac:dyDescent="0.25">
      <c r="A13519" s="250"/>
      <c r="B13519" s="250"/>
      <c r="C13519" s="250"/>
      <c r="D13519" s="250"/>
      <c r="E13519" s="250"/>
      <c r="F13519" s="250"/>
    </row>
    <row r="13520" spans="1:6" ht="15" x14ac:dyDescent="0.25">
      <c r="A13520" s="250"/>
      <c r="B13520" s="250"/>
      <c r="C13520" s="250"/>
      <c r="D13520" s="250"/>
      <c r="E13520" s="250"/>
      <c r="F13520" s="250"/>
    </row>
    <row r="13521" spans="1:6" ht="15" x14ac:dyDescent="0.25">
      <c r="A13521" s="250"/>
      <c r="B13521" s="250"/>
      <c r="C13521" s="250"/>
      <c r="D13521" s="250"/>
      <c r="E13521" s="250"/>
      <c r="F13521" s="250"/>
    </row>
    <row r="13522" spans="1:6" ht="15" x14ac:dyDescent="0.25">
      <c r="A13522" s="250"/>
      <c r="B13522" s="250"/>
      <c r="C13522" s="250"/>
      <c r="D13522" s="250"/>
      <c r="E13522" s="250"/>
      <c r="F13522" s="250"/>
    </row>
    <row r="13523" spans="1:6" ht="15" x14ac:dyDescent="0.25">
      <c r="A13523" s="250"/>
      <c r="B13523" s="250"/>
      <c r="C13523" s="250"/>
      <c r="D13523" s="250"/>
      <c r="E13523" s="250"/>
      <c r="F13523" s="250"/>
    </row>
    <row r="13524" spans="1:6" ht="15" x14ac:dyDescent="0.25">
      <c r="A13524" s="250"/>
      <c r="B13524" s="250"/>
      <c r="C13524" s="250"/>
      <c r="D13524" s="250"/>
      <c r="E13524" s="250"/>
      <c r="F13524" s="250"/>
    </row>
    <row r="13525" spans="1:6" ht="15" x14ac:dyDescent="0.25">
      <c r="A13525" s="250"/>
      <c r="B13525" s="250"/>
      <c r="C13525" s="250"/>
      <c r="D13525" s="250"/>
      <c r="E13525" s="250"/>
      <c r="F13525" s="250"/>
    </row>
    <row r="13526" spans="1:6" ht="15" x14ac:dyDescent="0.25">
      <c r="A13526" s="250"/>
      <c r="B13526" s="250"/>
      <c r="C13526" s="250"/>
      <c r="D13526" s="250"/>
      <c r="E13526" s="250"/>
      <c r="F13526" s="250"/>
    </row>
    <row r="13527" spans="1:6" ht="15" x14ac:dyDescent="0.25">
      <c r="A13527" s="250"/>
      <c r="B13527" s="250"/>
      <c r="C13527" s="250"/>
      <c r="D13527" s="250"/>
      <c r="E13527" s="250"/>
      <c r="F13527" s="250"/>
    </row>
    <row r="13528" spans="1:6" ht="15" x14ac:dyDescent="0.25">
      <c r="A13528" s="250"/>
      <c r="B13528" s="250"/>
      <c r="C13528" s="250"/>
      <c r="D13528" s="250"/>
      <c r="E13528" s="250"/>
      <c r="F13528" s="250"/>
    </row>
    <row r="13529" spans="1:6" ht="15" x14ac:dyDescent="0.25">
      <c r="A13529" s="250"/>
      <c r="B13529" s="250"/>
      <c r="C13529" s="250"/>
      <c r="D13529" s="250"/>
      <c r="E13529" s="250"/>
      <c r="F13529" s="250"/>
    </row>
    <row r="13530" spans="1:6" ht="15" x14ac:dyDescent="0.25">
      <c r="A13530" s="250"/>
      <c r="B13530" s="250"/>
      <c r="C13530" s="250"/>
      <c r="D13530" s="250"/>
      <c r="E13530" s="250"/>
      <c r="F13530" s="250"/>
    </row>
    <row r="13531" spans="1:6" ht="15" x14ac:dyDescent="0.25">
      <c r="A13531" s="250"/>
      <c r="B13531" s="250"/>
      <c r="C13531" s="250"/>
      <c r="D13531" s="250"/>
      <c r="E13531" s="250"/>
      <c r="F13531" s="250"/>
    </row>
    <row r="13532" spans="1:6" ht="15" x14ac:dyDescent="0.25">
      <c r="A13532" s="250"/>
      <c r="B13532" s="250"/>
      <c r="C13532" s="250"/>
      <c r="D13532" s="250"/>
      <c r="E13532" s="250"/>
      <c r="F13532" s="250"/>
    </row>
    <row r="13533" spans="1:6" ht="15" x14ac:dyDescent="0.25">
      <c r="A13533" s="250"/>
      <c r="B13533" s="250"/>
      <c r="C13533" s="250"/>
      <c r="D13533" s="250"/>
      <c r="E13533" s="250"/>
      <c r="F13533" s="250"/>
    </row>
    <row r="13534" spans="1:6" ht="15" x14ac:dyDescent="0.25">
      <c r="A13534" s="250"/>
      <c r="B13534" s="250"/>
      <c r="C13534" s="250"/>
      <c r="D13534" s="250"/>
      <c r="E13534" s="250"/>
      <c r="F13534" s="250"/>
    </row>
    <row r="13535" spans="1:6" ht="15" x14ac:dyDescent="0.25">
      <c r="A13535" s="250"/>
      <c r="B13535" s="250"/>
      <c r="C13535" s="250"/>
      <c r="D13535" s="250"/>
      <c r="E13535" s="250"/>
      <c r="F13535" s="250"/>
    </row>
    <row r="13536" spans="1:6" ht="15" x14ac:dyDescent="0.25">
      <c r="A13536" s="250"/>
      <c r="B13536" s="250"/>
      <c r="C13536" s="250"/>
      <c r="D13536" s="250"/>
      <c r="E13536" s="250"/>
      <c r="F13536" s="250"/>
    </row>
    <row r="13537" spans="1:6" ht="15" x14ac:dyDescent="0.25">
      <c r="A13537" s="250"/>
      <c r="B13537" s="250"/>
      <c r="C13537" s="250"/>
      <c r="D13537" s="250"/>
      <c r="E13537" s="250"/>
      <c r="F13537" s="250"/>
    </row>
    <row r="13538" spans="1:6" ht="15" x14ac:dyDescent="0.25">
      <c r="A13538" s="250"/>
      <c r="B13538" s="250"/>
      <c r="C13538" s="250"/>
      <c r="D13538" s="250"/>
      <c r="E13538" s="250"/>
      <c r="F13538" s="250"/>
    </row>
    <row r="13539" spans="1:6" ht="15" x14ac:dyDescent="0.25">
      <c r="A13539" s="250"/>
      <c r="B13539" s="250"/>
      <c r="C13539" s="250"/>
      <c r="D13539" s="250"/>
      <c r="E13539" s="250"/>
      <c r="F13539" s="250"/>
    </row>
    <row r="13540" spans="1:6" ht="15" x14ac:dyDescent="0.25">
      <c r="A13540" s="250"/>
      <c r="B13540" s="250"/>
      <c r="C13540" s="250"/>
      <c r="D13540" s="250"/>
      <c r="E13540" s="250"/>
      <c r="F13540" s="250"/>
    </row>
    <row r="13541" spans="1:6" ht="15" x14ac:dyDescent="0.25">
      <c r="A13541" s="250"/>
      <c r="B13541" s="250"/>
      <c r="C13541" s="250"/>
      <c r="D13541" s="250"/>
      <c r="E13541" s="250"/>
      <c r="F13541" s="250"/>
    </row>
    <row r="13542" spans="1:6" ht="15" x14ac:dyDescent="0.25">
      <c r="A13542" s="250"/>
      <c r="B13542" s="250"/>
      <c r="C13542" s="250"/>
      <c r="D13542" s="250"/>
      <c r="E13542" s="250"/>
      <c r="F13542" s="250"/>
    </row>
    <row r="13543" spans="1:6" ht="15" x14ac:dyDescent="0.25">
      <c r="A13543" s="250"/>
      <c r="B13543" s="250"/>
      <c r="C13543" s="250"/>
      <c r="D13543" s="250"/>
      <c r="E13543" s="250"/>
      <c r="F13543" s="250"/>
    </row>
    <row r="13544" spans="1:6" ht="15" x14ac:dyDescent="0.25">
      <c r="A13544" s="250"/>
      <c r="B13544" s="250"/>
      <c r="C13544" s="250"/>
      <c r="D13544" s="250"/>
      <c r="E13544" s="250"/>
      <c r="F13544" s="250"/>
    </row>
    <row r="13545" spans="1:6" ht="15" x14ac:dyDescent="0.25">
      <c r="A13545" s="250"/>
      <c r="B13545" s="250"/>
      <c r="C13545" s="250"/>
      <c r="D13545" s="250"/>
      <c r="E13545" s="250"/>
      <c r="F13545" s="250"/>
    </row>
    <row r="13546" spans="1:6" ht="15" x14ac:dyDescent="0.25">
      <c r="A13546" s="250"/>
      <c r="B13546" s="250"/>
      <c r="C13546" s="250"/>
      <c r="D13546" s="250"/>
      <c r="E13546" s="250"/>
      <c r="F13546" s="250"/>
    </row>
    <row r="13547" spans="1:6" ht="15" x14ac:dyDescent="0.25">
      <c r="A13547" s="250"/>
      <c r="B13547" s="250"/>
      <c r="C13547" s="250"/>
      <c r="D13547" s="250"/>
      <c r="E13547" s="250"/>
      <c r="F13547" s="250"/>
    </row>
    <row r="13548" spans="1:6" ht="15" x14ac:dyDescent="0.25">
      <c r="A13548" s="250"/>
      <c r="B13548" s="250"/>
      <c r="C13548" s="250"/>
      <c r="D13548" s="250"/>
      <c r="E13548" s="250"/>
      <c r="F13548" s="250"/>
    </row>
    <row r="13549" spans="1:6" ht="15" x14ac:dyDescent="0.25">
      <c r="A13549" s="250"/>
      <c r="B13549" s="250"/>
      <c r="C13549" s="250"/>
      <c r="D13549" s="250"/>
      <c r="E13549" s="250"/>
      <c r="F13549" s="250"/>
    </row>
    <row r="13550" spans="1:6" ht="15" x14ac:dyDescent="0.25">
      <c r="A13550" s="250"/>
      <c r="B13550" s="250"/>
      <c r="C13550" s="250"/>
      <c r="D13550" s="250"/>
      <c r="E13550" s="250"/>
      <c r="F13550" s="250"/>
    </row>
    <row r="13551" spans="1:6" ht="15" x14ac:dyDescent="0.25">
      <c r="A13551" s="250"/>
      <c r="B13551" s="250"/>
      <c r="C13551" s="250"/>
      <c r="D13551" s="250"/>
      <c r="E13551" s="250"/>
      <c r="F13551" s="250"/>
    </row>
    <row r="13552" spans="1:6" ht="15" x14ac:dyDescent="0.25">
      <c r="A13552" s="250"/>
      <c r="B13552" s="250"/>
      <c r="C13552" s="250"/>
      <c r="D13552" s="250"/>
      <c r="E13552" s="250"/>
      <c r="F13552" s="250"/>
    </row>
    <row r="13553" spans="1:6" ht="15" x14ac:dyDescent="0.25">
      <c r="A13553" s="250"/>
      <c r="B13553" s="250"/>
      <c r="C13553" s="250"/>
      <c r="D13553" s="250"/>
      <c r="E13553" s="250"/>
      <c r="F13553" s="250"/>
    </row>
    <row r="13554" spans="1:6" ht="15" x14ac:dyDescent="0.25">
      <c r="A13554" s="250"/>
      <c r="B13554" s="250"/>
      <c r="C13554" s="250"/>
      <c r="D13554" s="250"/>
      <c r="E13554" s="250"/>
      <c r="F13554" s="250"/>
    </row>
    <row r="13555" spans="1:6" ht="15" x14ac:dyDescent="0.25">
      <c r="A13555" s="250"/>
      <c r="B13555" s="250"/>
      <c r="C13555" s="250"/>
      <c r="D13555" s="250"/>
      <c r="E13555" s="250"/>
      <c r="F13555" s="250"/>
    </row>
    <row r="13556" spans="1:6" ht="15" x14ac:dyDescent="0.25">
      <c r="A13556" s="250"/>
      <c r="B13556" s="250"/>
      <c r="C13556" s="250"/>
      <c r="D13556" s="250"/>
      <c r="E13556" s="250"/>
      <c r="F13556" s="250"/>
    </row>
    <row r="13557" spans="1:6" ht="15" x14ac:dyDescent="0.25">
      <c r="A13557" s="250"/>
      <c r="B13557" s="250"/>
      <c r="C13557" s="250"/>
      <c r="D13557" s="250"/>
      <c r="E13557" s="250"/>
      <c r="F13557" s="250"/>
    </row>
    <row r="13558" spans="1:6" ht="15" x14ac:dyDescent="0.25">
      <c r="A13558" s="250"/>
      <c r="B13558" s="250"/>
      <c r="C13558" s="250"/>
      <c r="D13558" s="250"/>
      <c r="E13558" s="250"/>
      <c r="F13558" s="250"/>
    </row>
    <row r="13559" spans="1:6" ht="15" x14ac:dyDescent="0.25">
      <c r="A13559" s="250"/>
      <c r="B13559" s="250"/>
      <c r="C13559" s="250"/>
      <c r="D13559" s="250"/>
      <c r="E13559" s="250"/>
      <c r="F13559" s="250"/>
    </row>
    <row r="13560" spans="1:6" ht="15" x14ac:dyDescent="0.25">
      <c r="A13560" s="250"/>
      <c r="B13560" s="250"/>
      <c r="C13560" s="250"/>
      <c r="D13560" s="250"/>
      <c r="E13560" s="250"/>
      <c r="F13560" s="250"/>
    </row>
    <row r="13561" spans="1:6" ht="15" x14ac:dyDescent="0.25">
      <c r="A13561" s="250"/>
      <c r="B13561" s="250"/>
      <c r="C13561" s="250"/>
      <c r="D13561" s="250"/>
      <c r="E13561" s="250"/>
      <c r="F13561" s="250"/>
    </row>
    <row r="13562" spans="1:6" ht="15" x14ac:dyDescent="0.25">
      <c r="A13562" s="250"/>
      <c r="B13562" s="250"/>
      <c r="C13562" s="250"/>
      <c r="D13562" s="250"/>
      <c r="E13562" s="250"/>
      <c r="F13562" s="250"/>
    </row>
    <row r="13563" spans="1:6" ht="15" x14ac:dyDescent="0.25">
      <c r="A13563" s="250"/>
      <c r="B13563" s="250"/>
      <c r="C13563" s="250"/>
      <c r="D13563" s="250"/>
      <c r="E13563" s="250"/>
      <c r="F13563" s="250"/>
    </row>
    <row r="13564" spans="1:6" ht="15" x14ac:dyDescent="0.25">
      <c r="A13564" s="250"/>
      <c r="B13564" s="250"/>
      <c r="C13564" s="250"/>
      <c r="D13564" s="250"/>
      <c r="E13564" s="250"/>
      <c r="F13564" s="250"/>
    </row>
    <row r="13565" spans="1:6" ht="15" x14ac:dyDescent="0.25">
      <c r="A13565" s="250"/>
      <c r="B13565" s="250"/>
      <c r="C13565" s="250"/>
      <c r="D13565" s="250"/>
      <c r="E13565" s="250"/>
      <c r="F13565" s="250"/>
    </row>
    <row r="13566" spans="1:6" ht="15" x14ac:dyDescent="0.25">
      <c r="A13566" s="250"/>
      <c r="B13566" s="250"/>
      <c r="C13566" s="250"/>
      <c r="D13566" s="250"/>
      <c r="E13566" s="250"/>
      <c r="F13566" s="250"/>
    </row>
    <row r="13567" spans="1:6" ht="15" x14ac:dyDescent="0.25">
      <c r="A13567" s="250"/>
      <c r="B13567" s="250"/>
      <c r="C13567" s="250"/>
      <c r="D13567" s="250"/>
      <c r="E13567" s="250"/>
      <c r="F13567" s="250"/>
    </row>
    <row r="13568" spans="1:6" ht="15" x14ac:dyDescent="0.25">
      <c r="A13568" s="250"/>
      <c r="B13568" s="250"/>
      <c r="C13568" s="250"/>
      <c r="D13568" s="250"/>
      <c r="E13568" s="250"/>
      <c r="F13568" s="250"/>
    </row>
    <row r="13569" spans="1:6" ht="15" x14ac:dyDescent="0.25">
      <c r="A13569" s="250"/>
      <c r="B13569" s="250"/>
      <c r="C13569" s="250"/>
      <c r="D13569" s="250"/>
      <c r="E13569" s="250"/>
      <c r="F13569" s="250"/>
    </row>
    <row r="13570" spans="1:6" ht="15" x14ac:dyDescent="0.25">
      <c r="A13570" s="250"/>
      <c r="B13570" s="250"/>
      <c r="C13570" s="250"/>
      <c r="D13570" s="250"/>
      <c r="E13570" s="250"/>
      <c r="F13570" s="250"/>
    </row>
    <row r="13571" spans="1:6" ht="15" x14ac:dyDescent="0.25">
      <c r="A13571" s="250"/>
      <c r="B13571" s="250"/>
      <c r="C13571" s="250"/>
      <c r="D13571" s="250"/>
      <c r="E13571" s="250"/>
      <c r="F13571" s="250"/>
    </row>
    <row r="13572" spans="1:6" ht="15" x14ac:dyDescent="0.25">
      <c r="A13572" s="250"/>
      <c r="B13572" s="250"/>
      <c r="C13572" s="250"/>
      <c r="D13572" s="250"/>
      <c r="E13572" s="250"/>
      <c r="F13572" s="250"/>
    </row>
    <row r="13573" spans="1:6" ht="15" x14ac:dyDescent="0.25">
      <c r="A13573" s="250"/>
      <c r="B13573" s="250"/>
      <c r="C13573" s="250"/>
      <c r="D13573" s="250"/>
      <c r="E13573" s="250"/>
      <c r="F13573" s="250"/>
    </row>
    <row r="13574" spans="1:6" ht="15" x14ac:dyDescent="0.25">
      <c r="A13574" s="250"/>
      <c r="B13574" s="250"/>
      <c r="C13574" s="250"/>
      <c r="D13574" s="250"/>
      <c r="E13574" s="250"/>
      <c r="F13574" s="250"/>
    </row>
    <row r="13575" spans="1:6" ht="15" x14ac:dyDescent="0.25">
      <c r="A13575" s="250"/>
      <c r="B13575" s="250"/>
      <c r="C13575" s="250"/>
      <c r="D13575" s="250"/>
      <c r="E13575" s="250"/>
      <c r="F13575" s="250"/>
    </row>
    <row r="13576" spans="1:6" ht="15" x14ac:dyDescent="0.25">
      <c r="A13576" s="250"/>
      <c r="B13576" s="250"/>
      <c r="C13576" s="250"/>
      <c r="D13576" s="250"/>
      <c r="E13576" s="250"/>
      <c r="F13576" s="250"/>
    </row>
    <row r="13577" spans="1:6" ht="15" x14ac:dyDescent="0.25">
      <c r="A13577" s="250"/>
      <c r="B13577" s="250"/>
      <c r="C13577" s="250"/>
      <c r="D13577" s="250"/>
      <c r="E13577" s="250"/>
      <c r="F13577" s="250"/>
    </row>
    <row r="13578" spans="1:6" ht="15" x14ac:dyDescent="0.25">
      <c r="A13578" s="250"/>
      <c r="B13578" s="250"/>
      <c r="C13578" s="250"/>
      <c r="D13578" s="250"/>
      <c r="E13578" s="250"/>
      <c r="F13578" s="250"/>
    </row>
    <row r="13579" spans="1:6" ht="15" x14ac:dyDescent="0.25">
      <c r="A13579" s="250"/>
      <c r="B13579" s="250"/>
      <c r="C13579" s="250"/>
      <c r="D13579" s="250"/>
      <c r="E13579" s="250"/>
      <c r="F13579" s="250"/>
    </row>
    <row r="13580" spans="1:6" ht="15" x14ac:dyDescent="0.25">
      <c r="A13580" s="250"/>
      <c r="B13580" s="250"/>
      <c r="C13580" s="250"/>
      <c r="D13580" s="250"/>
      <c r="E13580" s="250"/>
      <c r="F13580" s="250"/>
    </row>
    <row r="13581" spans="1:6" ht="15" x14ac:dyDescent="0.25">
      <c r="A13581" s="250"/>
      <c r="B13581" s="250"/>
      <c r="C13581" s="250"/>
      <c r="D13581" s="250"/>
      <c r="E13581" s="250"/>
      <c r="F13581" s="250"/>
    </row>
    <row r="13582" spans="1:6" ht="15" x14ac:dyDescent="0.25">
      <c r="A13582" s="250"/>
      <c r="B13582" s="250"/>
      <c r="C13582" s="250"/>
      <c r="D13582" s="250"/>
      <c r="E13582" s="250"/>
      <c r="F13582" s="250"/>
    </row>
    <row r="13583" spans="1:6" ht="15" x14ac:dyDescent="0.25">
      <c r="A13583" s="250"/>
      <c r="B13583" s="250"/>
      <c r="C13583" s="250"/>
      <c r="D13583" s="250"/>
      <c r="E13583" s="250"/>
      <c r="F13583" s="250"/>
    </row>
    <row r="13584" spans="1:6" ht="15" x14ac:dyDescent="0.25">
      <c r="A13584" s="250"/>
      <c r="B13584" s="250"/>
      <c r="C13584" s="250"/>
      <c r="D13584" s="250"/>
      <c r="E13584" s="250"/>
      <c r="F13584" s="250"/>
    </row>
    <row r="13585" spans="1:6" ht="15" x14ac:dyDescent="0.25">
      <c r="A13585" s="250"/>
      <c r="B13585" s="250"/>
      <c r="C13585" s="250"/>
      <c r="D13585" s="250"/>
      <c r="E13585" s="250"/>
      <c r="F13585" s="250"/>
    </row>
    <row r="13586" spans="1:6" ht="15" x14ac:dyDescent="0.25">
      <c r="A13586" s="250"/>
      <c r="B13586" s="250"/>
      <c r="C13586" s="250"/>
      <c r="D13586" s="250"/>
      <c r="E13586" s="250"/>
      <c r="F13586" s="250"/>
    </row>
    <row r="13587" spans="1:6" ht="15" x14ac:dyDescent="0.25">
      <c r="A13587" s="250"/>
      <c r="B13587" s="250"/>
      <c r="C13587" s="250"/>
      <c r="D13587" s="250"/>
      <c r="E13587" s="250"/>
      <c r="F13587" s="250"/>
    </row>
    <row r="13588" spans="1:6" ht="15" x14ac:dyDescent="0.25">
      <c r="A13588" s="250"/>
      <c r="B13588" s="250"/>
      <c r="C13588" s="250"/>
      <c r="D13588" s="250"/>
      <c r="E13588" s="250"/>
      <c r="F13588" s="250"/>
    </row>
    <row r="13589" spans="1:6" ht="15" x14ac:dyDescent="0.25">
      <c r="A13589" s="250"/>
      <c r="B13589" s="250"/>
      <c r="C13589" s="250"/>
      <c r="D13589" s="250"/>
      <c r="E13589" s="250"/>
      <c r="F13589" s="250"/>
    </row>
    <row r="13590" spans="1:6" ht="15" x14ac:dyDescent="0.25">
      <c r="A13590" s="250"/>
      <c r="B13590" s="250"/>
      <c r="C13590" s="250"/>
      <c r="D13590" s="250"/>
      <c r="E13590" s="250"/>
      <c r="F13590" s="250"/>
    </row>
    <row r="13591" spans="1:6" ht="15" x14ac:dyDescent="0.25">
      <c r="A13591" s="250"/>
      <c r="B13591" s="250"/>
      <c r="C13591" s="250"/>
      <c r="D13591" s="250"/>
      <c r="E13591" s="250"/>
      <c r="F13591" s="250"/>
    </row>
    <row r="13592" spans="1:6" ht="15" x14ac:dyDescent="0.25">
      <c r="A13592" s="250"/>
      <c r="B13592" s="250"/>
      <c r="C13592" s="250"/>
      <c r="D13592" s="250"/>
      <c r="E13592" s="250"/>
      <c r="F13592" s="250"/>
    </row>
    <row r="13593" spans="1:6" ht="15" x14ac:dyDescent="0.25">
      <c r="A13593" s="250"/>
      <c r="B13593" s="250"/>
      <c r="C13593" s="250"/>
      <c r="D13593" s="250"/>
      <c r="E13593" s="250"/>
      <c r="F13593" s="250"/>
    </row>
    <row r="13594" spans="1:6" ht="15" x14ac:dyDescent="0.25">
      <c r="A13594" s="250"/>
      <c r="B13594" s="250"/>
      <c r="C13594" s="250"/>
      <c r="D13594" s="250"/>
      <c r="E13594" s="250"/>
      <c r="F13594" s="250"/>
    </row>
    <row r="13595" spans="1:6" ht="15" x14ac:dyDescent="0.25">
      <c r="A13595" s="250"/>
      <c r="B13595" s="250"/>
      <c r="C13595" s="250"/>
      <c r="D13595" s="250"/>
      <c r="E13595" s="250"/>
      <c r="F13595" s="250"/>
    </row>
    <row r="13596" spans="1:6" ht="15" x14ac:dyDescent="0.25">
      <c r="A13596" s="250"/>
      <c r="B13596" s="250"/>
      <c r="C13596" s="250"/>
      <c r="D13596" s="250"/>
      <c r="E13596" s="250"/>
      <c r="F13596" s="250"/>
    </row>
    <row r="13597" spans="1:6" ht="15" x14ac:dyDescent="0.25">
      <c r="A13597" s="250"/>
      <c r="B13597" s="250"/>
      <c r="C13597" s="250"/>
      <c r="D13597" s="250"/>
      <c r="E13597" s="250"/>
      <c r="F13597" s="250"/>
    </row>
    <row r="13598" spans="1:6" ht="15" x14ac:dyDescent="0.25">
      <c r="A13598" s="250"/>
      <c r="B13598" s="250"/>
      <c r="C13598" s="250"/>
      <c r="D13598" s="250"/>
      <c r="E13598" s="250"/>
      <c r="F13598" s="250"/>
    </row>
    <row r="13599" spans="1:6" ht="15" x14ac:dyDescent="0.25">
      <c r="A13599" s="250"/>
      <c r="B13599" s="250"/>
      <c r="C13599" s="250"/>
      <c r="D13599" s="250"/>
      <c r="E13599" s="250"/>
      <c r="F13599" s="250"/>
    </row>
    <row r="13600" spans="1:6" ht="15" x14ac:dyDescent="0.25">
      <c r="A13600" s="250"/>
      <c r="B13600" s="250"/>
      <c r="C13600" s="250"/>
      <c r="D13600" s="250"/>
      <c r="E13600" s="250"/>
      <c r="F13600" s="250"/>
    </row>
    <row r="13601" spans="1:6" ht="15" x14ac:dyDescent="0.25">
      <c r="A13601" s="250"/>
      <c r="B13601" s="250"/>
      <c r="C13601" s="250"/>
      <c r="D13601" s="250"/>
      <c r="E13601" s="250"/>
      <c r="F13601" s="250"/>
    </row>
    <row r="13602" spans="1:6" ht="15" x14ac:dyDescent="0.25">
      <c r="A13602" s="250"/>
      <c r="B13602" s="250"/>
      <c r="C13602" s="250"/>
      <c r="D13602" s="250"/>
      <c r="E13602" s="250"/>
      <c r="F13602" s="250"/>
    </row>
    <row r="13603" spans="1:6" ht="15" x14ac:dyDescent="0.25">
      <c r="A13603" s="250"/>
      <c r="B13603" s="250"/>
      <c r="C13603" s="250"/>
      <c r="D13603" s="250"/>
      <c r="E13603" s="250"/>
      <c r="F13603" s="250"/>
    </row>
    <row r="13604" spans="1:6" ht="15" x14ac:dyDescent="0.25">
      <c r="A13604" s="250"/>
      <c r="B13604" s="250"/>
      <c r="C13604" s="250"/>
      <c r="D13604" s="250"/>
      <c r="E13604" s="250"/>
      <c r="F13604" s="250"/>
    </row>
    <row r="13605" spans="1:6" ht="15" x14ac:dyDescent="0.25">
      <c r="A13605" s="250"/>
      <c r="B13605" s="250"/>
      <c r="C13605" s="250"/>
      <c r="D13605" s="250"/>
      <c r="E13605" s="250"/>
      <c r="F13605" s="250"/>
    </row>
    <row r="13606" spans="1:6" ht="15" x14ac:dyDescent="0.25">
      <c r="A13606" s="250"/>
      <c r="B13606" s="250"/>
      <c r="C13606" s="250"/>
      <c r="D13606" s="250"/>
      <c r="E13606" s="250"/>
      <c r="F13606" s="250"/>
    </row>
    <row r="13607" spans="1:6" ht="15" x14ac:dyDescent="0.25">
      <c r="A13607" s="250"/>
      <c r="B13607" s="250"/>
      <c r="C13607" s="250"/>
      <c r="D13607" s="250"/>
      <c r="E13607" s="250"/>
      <c r="F13607" s="250"/>
    </row>
    <row r="13608" spans="1:6" ht="15" x14ac:dyDescent="0.25">
      <c r="A13608" s="250"/>
      <c r="B13608" s="250"/>
      <c r="C13608" s="250"/>
      <c r="D13608" s="250"/>
      <c r="E13608" s="250"/>
      <c r="F13608" s="250"/>
    </row>
    <row r="13609" spans="1:6" ht="15" x14ac:dyDescent="0.25">
      <c r="A13609" s="250"/>
      <c r="B13609" s="250"/>
      <c r="C13609" s="250"/>
      <c r="D13609" s="250"/>
      <c r="E13609" s="250"/>
      <c r="F13609" s="250"/>
    </row>
    <row r="13610" spans="1:6" ht="15" x14ac:dyDescent="0.25">
      <c r="A13610" s="250"/>
      <c r="B13610" s="250"/>
      <c r="C13610" s="250"/>
      <c r="D13610" s="250"/>
      <c r="E13610" s="250"/>
      <c r="F13610" s="250"/>
    </row>
    <row r="13611" spans="1:6" ht="15" x14ac:dyDescent="0.25">
      <c r="A13611" s="250"/>
      <c r="B13611" s="250"/>
      <c r="C13611" s="250"/>
      <c r="D13611" s="250"/>
      <c r="E13611" s="250"/>
      <c r="F13611" s="250"/>
    </row>
    <row r="13612" spans="1:6" ht="15" x14ac:dyDescent="0.25">
      <c r="A13612" s="250"/>
      <c r="B13612" s="250"/>
      <c r="C13612" s="250"/>
      <c r="D13612" s="250"/>
      <c r="E13612" s="250"/>
      <c r="F13612" s="250"/>
    </row>
    <row r="13613" spans="1:6" ht="15" x14ac:dyDescent="0.25">
      <c r="A13613" s="250"/>
      <c r="B13613" s="250"/>
      <c r="C13613" s="250"/>
      <c r="D13613" s="250"/>
      <c r="E13613" s="250"/>
      <c r="F13613" s="250"/>
    </row>
    <row r="13614" spans="1:6" ht="15" x14ac:dyDescent="0.25">
      <c r="A13614" s="250"/>
      <c r="B13614" s="250"/>
      <c r="C13614" s="250"/>
      <c r="D13614" s="250"/>
      <c r="E13614" s="250"/>
      <c r="F13614" s="250"/>
    </row>
    <row r="13615" spans="1:6" ht="15" x14ac:dyDescent="0.25">
      <c r="A13615" s="250"/>
      <c r="B13615" s="250"/>
      <c r="C13615" s="250"/>
      <c r="D13615" s="250"/>
      <c r="E13615" s="250"/>
      <c r="F13615" s="250"/>
    </row>
    <row r="13616" spans="1:6" ht="15" x14ac:dyDescent="0.25">
      <c r="A13616" s="250"/>
      <c r="B13616" s="250"/>
      <c r="C13616" s="250"/>
      <c r="D13616" s="250"/>
      <c r="E13616" s="250"/>
      <c r="F13616" s="250"/>
    </row>
    <row r="13617" spans="1:6" ht="15" x14ac:dyDescent="0.25">
      <c r="A13617" s="250"/>
      <c r="B13617" s="250"/>
      <c r="C13617" s="250"/>
      <c r="D13617" s="250"/>
      <c r="E13617" s="250"/>
      <c r="F13617" s="250"/>
    </row>
    <row r="13618" spans="1:6" ht="15" x14ac:dyDescent="0.25">
      <c r="A13618" s="250"/>
      <c r="B13618" s="250"/>
      <c r="C13618" s="250"/>
      <c r="D13618" s="250"/>
      <c r="E13618" s="250"/>
      <c r="F13618" s="250"/>
    </row>
    <row r="13619" spans="1:6" ht="15" x14ac:dyDescent="0.25">
      <c r="A13619" s="250"/>
      <c r="B13619" s="250"/>
      <c r="C13619" s="250"/>
      <c r="D13619" s="250"/>
      <c r="E13619" s="250"/>
      <c r="F13619" s="250"/>
    </row>
    <row r="13620" spans="1:6" ht="15" x14ac:dyDescent="0.25">
      <c r="A13620" s="250"/>
      <c r="B13620" s="250"/>
      <c r="C13620" s="250"/>
      <c r="D13620" s="250"/>
      <c r="E13620" s="250"/>
      <c r="F13620" s="250"/>
    </row>
    <row r="13621" spans="1:6" ht="15" x14ac:dyDescent="0.25">
      <c r="A13621" s="250"/>
      <c r="B13621" s="250"/>
      <c r="C13621" s="250"/>
      <c r="D13621" s="250"/>
      <c r="E13621" s="250"/>
      <c r="F13621" s="250"/>
    </row>
    <row r="13622" spans="1:6" ht="15" x14ac:dyDescent="0.25">
      <c r="A13622" s="250"/>
      <c r="B13622" s="250"/>
      <c r="C13622" s="250"/>
      <c r="D13622" s="250"/>
      <c r="E13622" s="250"/>
      <c r="F13622" s="250"/>
    </row>
    <row r="13623" spans="1:6" ht="15" x14ac:dyDescent="0.25">
      <c r="A13623" s="250"/>
      <c r="B13623" s="250"/>
      <c r="C13623" s="250"/>
      <c r="D13623" s="250"/>
      <c r="E13623" s="250"/>
      <c r="F13623" s="250"/>
    </row>
    <row r="13624" spans="1:6" ht="15" x14ac:dyDescent="0.25">
      <c r="A13624" s="250"/>
      <c r="B13624" s="250"/>
      <c r="C13624" s="250"/>
      <c r="D13624" s="250"/>
      <c r="E13624" s="250"/>
      <c r="F13624" s="250"/>
    </row>
    <row r="13625" spans="1:6" ht="15" x14ac:dyDescent="0.25">
      <c r="A13625" s="250"/>
      <c r="B13625" s="250"/>
      <c r="C13625" s="250"/>
      <c r="D13625" s="250"/>
      <c r="E13625" s="250"/>
      <c r="F13625" s="250"/>
    </row>
    <row r="13626" spans="1:6" ht="15" x14ac:dyDescent="0.25">
      <c r="A13626" s="250"/>
      <c r="B13626" s="250"/>
      <c r="C13626" s="250"/>
      <c r="D13626" s="250"/>
      <c r="E13626" s="250"/>
      <c r="F13626" s="250"/>
    </row>
    <row r="13627" spans="1:6" ht="15" x14ac:dyDescent="0.25">
      <c r="A13627" s="250"/>
      <c r="B13627" s="250"/>
      <c r="C13627" s="250"/>
      <c r="D13627" s="250"/>
      <c r="E13627" s="250"/>
      <c r="F13627" s="250"/>
    </row>
    <row r="13628" spans="1:6" ht="15" x14ac:dyDescent="0.25">
      <c r="A13628" s="250"/>
      <c r="B13628" s="250"/>
      <c r="C13628" s="250"/>
      <c r="D13628" s="250"/>
      <c r="E13628" s="250"/>
      <c r="F13628" s="250"/>
    </row>
    <row r="13629" spans="1:6" ht="15" x14ac:dyDescent="0.25">
      <c r="A13629" s="250"/>
      <c r="B13629" s="250"/>
      <c r="C13629" s="250"/>
      <c r="D13629" s="250"/>
      <c r="E13629" s="250"/>
      <c r="F13629" s="250"/>
    </row>
    <row r="13630" spans="1:6" ht="15" x14ac:dyDescent="0.25">
      <c r="A13630" s="250"/>
      <c r="B13630" s="250"/>
      <c r="C13630" s="250"/>
      <c r="D13630" s="250"/>
      <c r="E13630" s="250"/>
      <c r="F13630" s="250"/>
    </row>
    <row r="13631" spans="1:6" ht="15" x14ac:dyDescent="0.25">
      <c r="A13631" s="250"/>
      <c r="B13631" s="250"/>
      <c r="C13631" s="250"/>
      <c r="D13631" s="250"/>
      <c r="E13631" s="250"/>
      <c r="F13631" s="250"/>
    </row>
    <row r="13632" spans="1:6" ht="15" x14ac:dyDescent="0.25">
      <c r="A13632" s="250"/>
      <c r="B13632" s="250"/>
      <c r="C13632" s="250"/>
      <c r="D13632" s="250"/>
      <c r="E13632" s="250"/>
      <c r="F13632" s="250"/>
    </row>
    <row r="13633" spans="1:6" ht="15" x14ac:dyDescent="0.25">
      <c r="A13633" s="250"/>
      <c r="B13633" s="250"/>
      <c r="C13633" s="250"/>
      <c r="D13633" s="250"/>
      <c r="E13633" s="250"/>
      <c r="F13633" s="250"/>
    </row>
    <row r="13634" spans="1:6" ht="15" x14ac:dyDescent="0.25">
      <c r="A13634" s="250"/>
      <c r="B13634" s="250"/>
      <c r="C13634" s="250"/>
      <c r="D13634" s="250"/>
      <c r="E13634" s="250"/>
      <c r="F13634" s="250"/>
    </row>
    <row r="13635" spans="1:6" ht="15" x14ac:dyDescent="0.25">
      <c r="A13635" s="250"/>
      <c r="B13635" s="250"/>
      <c r="C13635" s="250"/>
      <c r="D13635" s="250"/>
      <c r="E13635" s="250"/>
      <c r="F13635" s="250"/>
    </row>
    <row r="13636" spans="1:6" ht="15" x14ac:dyDescent="0.25">
      <c r="A13636" s="250"/>
      <c r="B13636" s="250"/>
      <c r="C13636" s="250"/>
      <c r="D13636" s="250"/>
      <c r="E13636" s="250"/>
      <c r="F13636" s="250"/>
    </row>
    <row r="13637" spans="1:6" ht="15" x14ac:dyDescent="0.25">
      <c r="A13637" s="250"/>
      <c r="B13637" s="250"/>
      <c r="C13637" s="250"/>
      <c r="D13637" s="250"/>
      <c r="E13637" s="250"/>
      <c r="F13637" s="250"/>
    </row>
    <row r="13638" spans="1:6" ht="15" x14ac:dyDescent="0.25">
      <c r="A13638" s="250"/>
      <c r="B13638" s="250"/>
      <c r="C13638" s="250"/>
      <c r="D13638" s="250"/>
      <c r="E13638" s="250"/>
      <c r="F13638" s="250"/>
    </row>
    <row r="13639" spans="1:6" ht="15" x14ac:dyDescent="0.25">
      <c r="A13639" s="250"/>
      <c r="B13639" s="250"/>
      <c r="C13639" s="250"/>
      <c r="D13639" s="250"/>
      <c r="E13639" s="250"/>
      <c r="F13639" s="250"/>
    </row>
    <row r="13640" spans="1:6" ht="15" x14ac:dyDescent="0.25">
      <c r="A13640" s="250"/>
      <c r="B13640" s="250"/>
      <c r="C13640" s="250"/>
      <c r="D13640" s="250"/>
      <c r="E13640" s="250"/>
      <c r="F13640" s="250"/>
    </row>
    <row r="13641" spans="1:6" ht="15" x14ac:dyDescent="0.25">
      <c r="A13641" s="250"/>
      <c r="B13641" s="250"/>
      <c r="C13641" s="250"/>
      <c r="D13641" s="250"/>
      <c r="E13641" s="250"/>
      <c r="F13641" s="250"/>
    </row>
    <row r="13642" spans="1:6" ht="15" x14ac:dyDescent="0.25">
      <c r="A13642" s="250"/>
      <c r="B13642" s="250"/>
      <c r="C13642" s="250"/>
      <c r="D13642" s="250"/>
      <c r="E13642" s="250"/>
      <c r="F13642" s="250"/>
    </row>
    <row r="13643" spans="1:6" ht="15" x14ac:dyDescent="0.25">
      <c r="A13643" s="250"/>
      <c r="B13643" s="250"/>
      <c r="C13643" s="250"/>
      <c r="D13643" s="250"/>
      <c r="E13643" s="250"/>
      <c r="F13643" s="250"/>
    </row>
    <row r="13644" spans="1:6" ht="15" x14ac:dyDescent="0.25">
      <c r="A13644" s="250"/>
      <c r="B13644" s="250"/>
      <c r="C13644" s="250"/>
      <c r="D13644" s="250"/>
      <c r="E13644" s="250"/>
      <c r="F13644" s="250"/>
    </row>
    <row r="13645" spans="1:6" ht="15" x14ac:dyDescent="0.25">
      <c r="A13645" s="250"/>
      <c r="B13645" s="250"/>
      <c r="C13645" s="250"/>
      <c r="D13645" s="250"/>
      <c r="E13645" s="250"/>
      <c r="F13645" s="250"/>
    </row>
    <row r="13646" spans="1:6" ht="15" x14ac:dyDescent="0.25">
      <c r="A13646" s="250"/>
      <c r="B13646" s="250"/>
      <c r="C13646" s="250"/>
      <c r="D13646" s="250"/>
      <c r="E13646" s="250"/>
      <c r="F13646" s="250"/>
    </row>
    <row r="13647" spans="1:6" ht="15" x14ac:dyDescent="0.25">
      <c r="A13647" s="250"/>
      <c r="B13647" s="250"/>
      <c r="C13647" s="250"/>
      <c r="D13647" s="250"/>
      <c r="E13647" s="250"/>
      <c r="F13647" s="250"/>
    </row>
    <row r="13648" spans="1:6" ht="15" x14ac:dyDescent="0.25">
      <c r="A13648" s="250"/>
      <c r="B13648" s="250"/>
      <c r="C13648" s="250"/>
      <c r="D13648" s="250"/>
      <c r="E13648" s="250"/>
      <c r="F13648" s="250"/>
    </row>
    <row r="13649" spans="1:6" ht="15" x14ac:dyDescent="0.25">
      <c r="A13649" s="250"/>
      <c r="B13649" s="250"/>
      <c r="C13649" s="250"/>
      <c r="D13649" s="250"/>
      <c r="E13649" s="250"/>
      <c r="F13649" s="250"/>
    </row>
    <row r="13650" spans="1:6" ht="15" x14ac:dyDescent="0.25">
      <c r="A13650" s="250"/>
      <c r="B13650" s="250"/>
      <c r="C13650" s="250"/>
      <c r="D13650" s="250"/>
      <c r="E13650" s="250"/>
      <c r="F13650" s="250"/>
    </row>
    <row r="13651" spans="1:6" ht="15" x14ac:dyDescent="0.25">
      <c r="A13651" s="250"/>
      <c r="B13651" s="250"/>
      <c r="C13651" s="250"/>
      <c r="D13651" s="250"/>
      <c r="E13651" s="250"/>
      <c r="F13651" s="250"/>
    </row>
    <row r="13652" spans="1:6" ht="15" x14ac:dyDescent="0.25">
      <c r="A13652" s="250"/>
      <c r="B13652" s="250"/>
      <c r="C13652" s="250"/>
      <c r="D13652" s="250"/>
      <c r="E13652" s="250"/>
      <c r="F13652" s="250"/>
    </row>
    <row r="13653" spans="1:6" ht="15" x14ac:dyDescent="0.25">
      <c r="A13653" s="250"/>
      <c r="B13653" s="250"/>
      <c r="C13653" s="250"/>
      <c r="D13653" s="250"/>
      <c r="E13653" s="250"/>
      <c r="F13653" s="250"/>
    </row>
    <row r="13654" spans="1:6" ht="15" x14ac:dyDescent="0.25">
      <c r="A13654" s="250"/>
      <c r="B13654" s="250"/>
      <c r="C13654" s="250"/>
      <c r="D13654" s="250"/>
      <c r="E13654" s="250"/>
      <c r="F13654" s="250"/>
    </row>
    <row r="13655" spans="1:6" ht="15" x14ac:dyDescent="0.25">
      <c r="A13655" s="250"/>
      <c r="B13655" s="250"/>
      <c r="C13655" s="250"/>
      <c r="D13655" s="250"/>
      <c r="E13655" s="250"/>
      <c r="F13655" s="250"/>
    </row>
    <row r="13656" spans="1:6" ht="15" x14ac:dyDescent="0.25">
      <c r="A13656" s="250"/>
      <c r="B13656" s="250"/>
      <c r="C13656" s="250"/>
      <c r="D13656" s="250"/>
      <c r="E13656" s="250"/>
      <c r="F13656" s="250"/>
    </row>
    <row r="13657" spans="1:6" ht="15" x14ac:dyDescent="0.25">
      <c r="A13657" s="250"/>
      <c r="B13657" s="250"/>
      <c r="C13657" s="250"/>
      <c r="D13657" s="250"/>
      <c r="E13657" s="250"/>
      <c r="F13657" s="250"/>
    </row>
    <row r="13658" spans="1:6" ht="15" x14ac:dyDescent="0.25">
      <c r="A13658" s="250"/>
      <c r="B13658" s="250"/>
      <c r="C13658" s="250"/>
      <c r="D13658" s="250"/>
      <c r="E13658" s="250"/>
      <c r="F13658" s="250"/>
    </row>
    <row r="13659" spans="1:6" ht="15" x14ac:dyDescent="0.25">
      <c r="A13659" s="250"/>
      <c r="B13659" s="250"/>
      <c r="C13659" s="250"/>
      <c r="D13659" s="250"/>
      <c r="E13659" s="250"/>
      <c r="F13659" s="250"/>
    </row>
    <row r="13660" spans="1:6" ht="15" x14ac:dyDescent="0.25">
      <c r="A13660" s="250"/>
      <c r="B13660" s="250"/>
      <c r="C13660" s="250"/>
      <c r="D13660" s="250"/>
      <c r="E13660" s="250"/>
      <c r="F13660" s="250"/>
    </row>
    <row r="13661" spans="1:6" ht="15" x14ac:dyDescent="0.25">
      <c r="A13661" s="250"/>
      <c r="B13661" s="250"/>
      <c r="C13661" s="250"/>
      <c r="D13661" s="250"/>
      <c r="E13661" s="250"/>
      <c r="F13661" s="250"/>
    </row>
    <row r="13662" spans="1:6" ht="15" x14ac:dyDescent="0.25">
      <c r="A13662" s="250"/>
      <c r="B13662" s="250"/>
      <c r="C13662" s="250"/>
      <c r="D13662" s="250"/>
      <c r="E13662" s="250"/>
      <c r="F13662" s="250"/>
    </row>
    <row r="13663" spans="1:6" ht="15" x14ac:dyDescent="0.25">
      <c r="A13663" s="250"/>
      <c r="B13663" s="250"/>
      <c r="C13663" s="250"/>
      <c r="D13663" s="250"/>
      <c r="E13663" s="250"/>
      <c r="F13663" s="250"/>
    </row>
    <row r="13664" spans="1:6" ht="15" x14ac:dyDescent="0.25">
      <c r="A13664" s="250"/>
      <c r="B13664" s="250"/>
      <c r="C13664" s="250"/>
      <c r="D13664" s="250"/>
      <c r="E13664" s="250"/>
      <c r="F13664" s="250"/>
    </row>
    <row r="13665" spans="1:6" ht="15" x14ac:dyDescent="0.25">
      <c r="A13665" s="250"/>
      <c r="B13665" s="250"/>
      <c r="C13665" s="250"/>
      <c r="D13665" s="250"/>
      <c r="E13665" s="250"/>
      <c r="F13665" s="250"/>
    </row>
    <row r="13666" spans="1:6" ht="15" x14ac:dyDescent="0.25">
      <c r="A13666" s="250"/>
      <c r="B13666" s="250"/>
      <c r="C13666" s="250"/>
      <c r="D13666" s="250"/>
      <c r="E13666" s="250"/>
      <c r="F13666" s="250"/>
    </row>
    <row r="13667" spans="1:6" ht="15" x14ac:dyDescent="0.25">
      <c r="A13667" s="250"/>
      <c r="B13667" s="250"/>
      <c r="C13667" s="250"/>
      <c r="D13667" s="250"/>
      <c r="E13667" s="250"/>
      <c r="F13667" s="250"/>
    </row>
    <row r="13668" spans="1:6" ht="15" x14ac:dyDescent="0.25">
      <c r="A13668" s="250"/>
      <c r="B13668" s="250"/>
      <c r="C13668" s="250"/>
      <c r="D13668" s="250"/>
      <c r="E13668" s="250"/>
      <c r="F13668" s="250"/>
    </row>
    <row r="13669" spans="1:6" ht="15" x14ac:dyDescent="0.25">
      <c r="A13669" s="250"/>
      <c r="B13669" s="250"/>
      <c r="C13669" s="250"/>
      <c r="D13669" s="250"/>
      <c r="E13669" s="250"/>
      <c r="F13669" s="250"/>
    </row>
    <row r="13670" spans="1:6" ht="15" x14ac:dyDescent="0.25">
      <c r="A13670" s="250"/>
      <c r="B13670" s="250"/>
      <c r="C13670" s="250"/>
      <c r="D13670" s="250"/>
      <c r="E13670" s="250"/>
      <c r="F13670" s="250"/>
    </row>
    <row r="13671" spans="1:6" ht="15" x14ac:dyDescent="0.25">
      <c r="A13671" s="250"/>
      <c r="B13671" s="250"/>
      <c r="C13671" s="250"/>
      <c r="D13671" s="250"/>
      <c r="E13671" s="250"/>
      <c r="F13671" s="250"/>
    </row>
    <row r="13672" spans="1:6" ht="15" x14ac:dyDescent="0.25">
      <c r="A13672" s="250"/>
      <c r="B13672" s="250"/>
      <c r="C13672" s="250"/>
      <c r="D13672" s="250"/>
      <c r="E13672" s="250"/>
      <c r="F13672" s="250"/>
    </row>
    <row r="13673" spans="1:6" ht="15" x14ac:dyDescent="0.25">
      <c r="A13673" s="250"/>
      <c r="B13673" s="250"/>
      <c r="C13673" s="250"/>
      <c r="D13673" s="250"/>
      <c r="E13673" s="250"/>
      <c r="F13673" s="250"/>
    </row>
    <row r="13674" spans="1:6" ht="15" x14ac:dyDescent="0.25">
      <c r="A13674" s="250"/>
      <c r="B13674" s="250"/>
      <c r="C13674" s="250"/>
      <c r="D13674" s="250"/>
      <c r="E13674" s="250"/>
      <c r="F13674" s="250"/>
    </row>
    <row r="13675" spans="1:6" ht="15" x14ac:dyDescent="0.25">
      <c r="A13675" s="250"/>
      <c r="B13675" s="250"/>
      <c r="C13675" s="250"/>
      <c r="D13675" s="250"/>
      <c r="E13675" s="250"/>
      <c r="F13675" s="250"/>
    </row>
    <row r="13676" spans="1:6" ht="15" x14ac:dyDescent="0.25">
      <c r="A13676" s="250"/>
      <c r="B13676" s="250"/>
      <c r="C13676" s="250"/>
      <c r="D13676" s="250"/>
      <c r="E13676" s="250"/>
      <c r="F13676" s="250"/>
    </row>
    <row r="13677" spans="1:6" ht="15" x14ac:dyDescent="0.25">
      <c r="A13677" s="250"/>
      <c r="B13677" s="250"/>
      <c r="C13677" s="250"/>
      <c r="D13677" s="250"/>
      <c r="E13677" s="250"/>
      <c r="F13677" s="250"/>
    </row>
    <row r="13678" spans="1:6" ht="15" x14ac:dyDescent="0.25">
      <c r="A13678" s="250"/>
      <c r="B13678" s="250"/>
      <c r="C13678" s="250"/>
      <c r="D13678" s="250"/>
      <c r="E13678" s="250"/>
      <c r="F13678" s="250"/>
    </row>
    <row r="13679" spans="1:6" ht="15" x14ac:dyDescent="0.25">
      <c r="A13679" s="250"/>
      <c r="B13679" s="250"/>
      <c r="C13679" s="250"/>
      <c r="D13679" s="250"/>
      <c r="E13679" s="250"/>
      <c r="F13679" s="250"/>
    </row>
    <row r="13680" spans="1:6" ht="15" x14ac:dyDescent="0.25">
      <c r="A13680" s="250"/>
      <c r="B13680" s="250"/>
      <c r="C13680" s="250"/>
      <c r="D13680" s="250"/>
      <c r="E13680" s="250"/>
      <c r="F13680" s="250"/>
    </row>
    <row r="13681" spans="1:6" ht="15" x14ac:dyDescent="0.25">
      <c r="A13681" s="250"/>
      <c r="B13681" s="250"/>
      <c r="C13681" s="250"/>
      <c r="D13681" s="250"/>
      <c r="E13681" s="250"/>
      <c r="F13681" s="250"/>
    </row>
    <row r="13682" spans="1:6" ht="15" x14ac:dyDescent="0.25">
      <c r="A13682" s="250"/>
      <c r="B13682" s="250"/>
      <c r="C13682" s="250"/>
      <c r="D13682" s="250"/>
      <c r="E13682" s="250"/>
      <c r="F13682" s="250"/>
    </row>
    <row r="13683" spans="1:6" ht="15" x14ac:dyDescent="0.25">
      <c r="A13683" s="250"/>
      <c r="B13683" s="250"/>
      <c r="C13683" s="250"/>
      <c r="D13683" s="250"/>
      <c r="E13683" s="250"/>
      <c r="F13683" s="250"/>
    </row>
    <row r="13684" spans="1:6" ht="15" x14ac:dyDescent="0.25">
      <c r="A13684" s="250"/>
      <c r="B13684" s="250"/>
      <c r="C13684" s="250"/>
      <c r="D13684" s="250"/>
      <c r="E13684" s="250"/>
      <c r="F13684" s="250"/>
    </row>
    <row r="13685" spans="1:6" ht="15" x14ac:dyDescent="0.25">
      <c r="A13685" s="250"/>
      <c r="B13685" s="250"/>
      <c r="C13685" s="250"/>
      <c r="D13685" s="250"/>
      <c r="E13685" s="250"/>
      <c r="F13685" s="250"/>
    </row>
    <row r="13686" spans="1:6" ht="15" x14ac:dyDescent="0.25">
      <c r="A13686" s="250"/>
      <c r="B13686" s="250"/>
      <c r="C13686" s="250"/>
      <c r="D13686" s="250"/>
      <c r="E13686" s="250"/>
      <c r="F13686" s="250"/>
    </row>
    <row r="13687" spans="1:6" ht="15" x14ac:dyDescent="0.25">
      <c r="A13687" s="250"/>
      <c r="B13687" s="250"/>
      <c r="C13687" s="250"/>
      <c r="D13687" s="250"/>
      <c r="E13687" s="250"/>
      <c r="F13687" s="250"/>
    </row>
    <row r="13688" spans="1:6" ht="15" x14ac:dyDescent="0.25">
      <c r="A13688" s="250"/>
      <c r="B13688" s="250"/>
      <c r="C13688" s="250"/>
      <c r="D13688" s="250"/>
      <c r="E13688" s="250"/>
      <c r="F13688" s="250"/>
    </row>
    <row r="13689" spans="1:6" ht="15" x14ac:dyDescent="0.25">
      <c r="A13689" s="250"/>
      <c r="B13689" s="250"/>
      <c r="C13689" s="250"/>
      <c r="D13689" s="250"/>
      <c r="E13689" s="250"/>
      <c r="F13689" s="250"/>
    </row>
    <row r="13690" spans="1:6" ht="15" x14ac:dyDescent="0.25">
      <c r="A13690" s="250"/>
      <c r="B13690" s="250"/>
      <c r="C13690" s="250"/>
      <c r="D13690" s="250"/>
      <c r="E13690" s="250"/>
      <c r="F13690" s="250"/>
    </row>
    <row r="13691" spans="1:6" ht="15" x14ac:dyDescent="0.25">
      <c r="A13691" s="250"/>
      <c r="B13691" s="250"/>
      <c r="C13691" s="250"/>
      <c r="D13691" s="250"/>
      <c r="E13691" s="250"/>
      <c r="F13691" s="250"/>
    </row>
    <row r="13692" spans="1:6" ht="15" x14ac:dyDescent="0.25">
      <c r="A13692" s="250"/>
      <c r="B13692" s="250"/>
      <c r="C13692" s="250"/>
      <c r="D13692" s="250"/>
      <c r="E13692" s="250"/>
      <c r="F13692" s="250"/>
    </row>
    <row r="13693" spans="1:6" ht="15" x14ac:dyDescent="0.25">
      <c r="A13693" s="250"/>
      <c r="B13693" s="250"/>
      <c r="C13693" s="250"/>
      <c r="D13693" s="250"/>
      <c r="E13693" s="250"/>
      <c r="F13693" s="250"/>
    </row>
    <row r="13694" spans="1:6" ht="15" x14ac:dyDescent="0.25">
      <c r="A13694" s="250"/>
      <c r="B13694" s="250"/>
      <c r="C13694" s="250"/>
      <c r="D13694" s="250"/>
      <c r="E13694" s="250"/>
      <c r="F13694" s="250"/>
    </row>
    <row r="13695" spans="1:6" ht="15" x14ac:dyDescent="0.25">
      <c r="A13695" s="250"/>
      <c r="B13695" s="250"/>
      <c r="C13695" s="250"/>
      <c r="D13695" s="250"/>
      <c r="E13695" s="250"/>
      <c r="F13695" s="250"/>
    </row>
    <row r="13696" spans="1:6" ht="15" x14ac:dyDescent="0.25">
      <c r="A13696" s="250"/>
      <c r="B13696" s="250"/>
      <c r="C13696" s="250"/>
      <c r="D13696" s="250"/>
      <c r="E13696" s="250"/>
      <c r="F13696" s="250"/>
    </row>
    <row r="13697" spans="1:6" ht="15" x14ac:dyDescent="0.25">
      <c r="A13697" s="250"/>
      <c r="B13697" s="250"/>
      <c r="C13697" s="250"/>
      <c r="D13697" s="250"/>
      <c r="E13697" s="250"/>
      <c r="F13697" s="250"/>
    </row>
    <row r="13698" spans="1:6" ht="15" x14ac:dyDescent="0.25">
      <c r="A13698" s="250"/>
      <c r="B13698" s="250"/>
      <c r="C13698" s="250"/>
      <c r="D13698" s="250"/>
      <c r="E13698" s="250"/>
      <c r="F13698" s="250"/>
    </row>
    <row r="13699" spans="1:6" ht="15" x14ac:dyDescent="0.25">
      <c r="A13699" s="250"/>
      <c r="B13699" s="250"/>
      <c r="C13699" s="250"/>
      <c r="D13699" s="250"/>
      <c r="E13699" s="250"/>
      <c r="F13699" s="250"/>
    </row>
    <row r="13700" spans="1:6" ht="15" x14ac:dyDescent="0.25">
      <c r="A13700" s="250"/>
      <c r="B13700" s="250"/>
      <c r="C13700" s="250"/>
      <c r="D13700" s="250"/>
      <c r="E13700" s="250"/>
      <c r="F13700" s="250"/>
    </row>
    <row r="13701" spans="1:6" ht="15" x14ac:dyDescent="0.25">
      <c r="A13701" s="250"/>
      <c r="B13701" s="250"/>
      <c r="C13701" s="250"/>
      <c r="D13701" s="250"/>
      <c r="E13701" s="250"/>
      <c r="F13701" s="250"/>
    </row>
    <row r="13702" spans="1:6" ht="15" x14ac:dyDescent="0.25">
      <c r="A13702" s="250"/>
      <c r="B13702" s="250"/>
      <c r="C13702" s="250"/>
      <c r="D13702" s="250"/>
      <c r="E13702" s="250"/>
      <c r="F13702" s="250"/>
    </row>
    <row r="13703" spans="1:6" ht="15" x14ac:dyDescent="0.25">
      <c r="A13703" s="250"/>
      <c r="B13703" s="250"/>
      <c r="C13703" s="250"/>
      <c r="D13703" s="250"/>
      <c r="E13703" s="250"/>
      <c r="F13703" s="250"/>
    </row>
    <row r="13704" spans="1:6" ht="15" x14ac:dyDescent="0.25">
      <c r="A13704" s="250"/>
      <c r="B13704" s="250"/>
      <c r="C13704" s="250"/>
      <c r="D13704" s="250"/>
      <c r="E13704" s="250"/>
      <c r="F13704" s="250"/>
    </row>
    <row r="13705" spans="1:6" ht="15" x14ac:dyDescent="0.25">
      <c r="A13705" s="250"/>
      <c r="B13705" s="250"/>
      <c r="C13705" s="250"/>
      <c r="D13705" s="250"/>
      <c r="E13705" s="250"/>
      <c r="F13705" s="250"/>
    </row>
    <row r="13706" spans="1:6" ht="15" x14ac:dyDescent="0.25">
      <c r="A13706" s="250"/>
      <c r="B13706" s="250"/>
      <c r="C13706" s="250"/>
      <c r="D13706" s="250"/>
      <c r="E13706" s="250"/>
      <c r="F13706" s="250"/>
    </row>
    <row r="13707" spans="1:6" ht="15" x14ac:dyDescent="0.25">
      <c r="A13707" s="250"/>
      <c r="B13707" s="250"/>
      <c r="C13707" s="250"/>
      <c r="D13707" s="250"/>
      <c r="E13707" s="250"/>
      <c r="F13707" s="250"/>
    </row>
    <row r="13708" spans="1:6" ht="15" x14ac:dyDescent="0.25">
      <c r="A13708" s="250"/>
      <c r="B13708" s="250"/>
      <c r="C13708" s="250"/>
      <c r="D13708" s="250"/>
      <c r="E13708" s="250"/>
      <c r="F13708" s="250"/>
    </row>
    <row r="13709" spans="1:6" ht="15" x14ac:dyDescent="0.25">
      <c r="A13709" s="250"/>
      <c r="B13709" s="250"/>
      <c r="C13709" s="250"/>
      <c r="D13709" s="250"/>
      <c r="E13709" s="250"/>
      <c r="F13709" s="250"/>
    </row>
    <row r="13710" spans="1:6" ht="15" x14ac:dyDescent="0.25">
      <c r="A13710" s="250"/>
      <c r="B13710" s="250"/>
      <c r="C13710" s="250"/>
      <c r="D13710" s="250"/>
      <c r="E13710" s="250"/>
      <c r="F13710" s="250"/>
    </row>
    <row r="13711" spans="1:6" ht="15" x14ac:dyDescent="0.25">
      <c r="A13711" s="250"/>
      <c r="B13711" s="250"/>
      <c r="C13711" s="250"/>
      <c r="D13711" s="250"/>
      <c r="E13711" s="250"/>
      <c r="F13711" s="250"/>
    </row>
    <row r="13712" spans="1:6" ht="15" x14ac:dyDescent="0.25">
      <c r="A13712" s="250"/>
      <c r="B13712" s="250"/>
      <c r="C13712" s="250"/>
      <c r="D13712" s="250"/>
      <c r="E13712" s="250"/>
      <c r="F13712" s="250"/>
    </row>
    <row r="13713" spans="1:6" ht="15" x14ac:dyDescent="0.25">
      <c r="A13713" s="250"/>
      <c r="B13713" s="250"/>
      <c r="C13713" s="250"/>
      <c r="D13713" s="250"/>
      <c r="E13713" s="250"/>
      <c r="F13713" s="250"/>
    </row>
    <row r="13714" spans="1:6" ht="15" x14ac:dyDescent="0.25">
      <c r="A13714" s="250"/>
      <c r="B13714" s="250"/>
      <c r="C13714" s="250"/>
      <c r="D13714" s="250"/>
      <c r="E13714" s="250"/>
      <c r="F13714" s="250"/>
    </row>
    <row r="13715" spans="1:6" ht="15" x14ac:dyDescent="0.25">
      <c r="A13715" s="250"/>
      <c r="B13715" s="250"/>
      <c r="C13715" s="250"/>
      <c r="D13715" s="250"/>
      <c r="E13715" s="250"/>
      <c r="F13715" s="250"/>
    </row>
    <row r="13716" spans="1:6" ht="15" x14ac:dyDescent="0.25">
      <c r="A13716" s="250"/>
      <c r="B13716" s="250"/>
      <c r="C13716" s="250"/>
      <c r="D13716" s="250"/>
      <c r="E13716" s="250"/>
      <c r="F13716" s="250"/>
    </row>
    <row r="13717" spans="1:6" ht="15" x14ac:dyDescent="0.25">
      <c r="A13717" s="250"/>
      <c r="B13717" s="250"/>
      <c r="C13717" s="250"/>
      <c r="D13717" s="250"/>
      <c r="E13717" s="250"/>
      <c r="F13717" s="250"/>
    </row>
    <row r="13718" spans="1:6" ht="15" x14ac:dyDescent="0.25">
      <c r="A13718" s="250"/>
      <c r="B13718" s="250"/>
      <c r="C13718" s="250"/>
      <c r="D13718" s="250"/>
      <c r="E13718" s="250"/>
      <c r="F13718" s="250"/>
    </row>
    <row r="13719" spans="1:6" ht="15" x14ac:dyDescent="0.25">
      <c r="A13719" s="250"/>
      <c r="B13719" s="250"/>
      <c r="C13719" s="250"/>
      <c r="D13719" s="250"/>
      <c r="E13719" s="250"/>
      <c r="F13719" s="250"/>
    </row>
    <row r="13720" spans="1:6" ht="15" x14ac:dyDescent="0.25">
      <c r="A13720" s="250"/>
      <c r="B13720" s="250"/>
      <c r="C13720" s="250"/>
      <c r="D13720" s="250"/>
      <c r="E13720" s="250"/>
      <c r="F13720" s="250"/>
    </row>
    <row r="13721" spans="1:6" ht="15" x14ac:dyDescent="0.25">
      <c r="A13721" s="250"/>
      <c r="B13721" s="250"/>
      <c r="C13721" s="250"/>
      <c r="D13721" s="250"/>
      <c r="E13721" s="250"/>
      <c r="F13721" s="250"/>
    </row>
    <row r="13722" spans="1:6" ht="15" x14ac:dyDescent="0.25">
      <c r="A13722" s="250"/>
      <c r="B13722" s="250"/>
      <c r="C13722" s="250"/>
      <c r="D13722" s="250"/>
      <c r="E13722" s="250"/>
      <c r="F13722" s="250"/>
    </row>
    <row r="13723" spans="1:6" ht="15" x14ac:dyDescent="0.25">
      <c r="A13723" s="250"/>
      <c r="B13723" s="250"/>
      <c r="C13723" s="250"/>
      <c r="D13723" s="250"/>
      <c r="E13723" s="250"/>
      <c r="F13723" s="250"/>
    </row>
    <row r="13724" spans="1:6" ht="15" x14ac:dyDescent="0.25">
      <c r="A13724" s="250"/>
      <c r="B13724" s="250"/>
      <c r="C13724" s="250"/>
      <c r="D13724" s="250"/>
      <c r="E13724" s="250"/>
      <c r="F13724" s="250"/>
    </row>
    <row r="13725" spans="1:6" ht="15" x14ac:dyDescent="0.25">
      <c r="A13725" s="250"/>
      <c r="B13725" s="250"/>
      <c r="C13725" s="250"/>
      <c r="D13725" s="250"/>
      <c r="E13725" s="250"/>
      <c r="F13725" s="250"/>
    </row>
    <row r="13726" spans="1:6" ht="15" x14ac:dyDescent="0.25">
      <c r="A13726" s="250"/>
      <c r="B13726" s="250"/>
      <c r="C13726" s="250"/>
      <c r="D13726" s="250"/>
      <c r="E13726" s="250"/>
      <c r="F13726" s="250"/>
    </row>
    <row r="13727" spans="1:6" ht="15" x14ac:dyDescent="0.25">
      <c r="A13727" s="250"/>
      <c r="B13727" s="250"/>
      <c r="C13727" s="250"/>
      <c r="D13727" s="250"/>
      <c r="E13727" s="250"/>
      <c r="F13727" s="250"/>
    </row>
    <row r="13728" spans="1:6" ht="15" x14ac:dyDescent="0.25">
      <c r="A13728" s="250"/>
      <c r="B13728" s="250"/>
      <c r="C13728" s="250"/>
      <c r="D13728" s="250"/>
      <c r="E13728" s="250"/>
      <c r="F13728" s="250"/>
    </row>
    <row r="13729" spans="1:6" ht="15" x14ac:dyDescent="0.25">
      <c r="A13729" s="250"/>
      <c r="B13729" s="250"/>
      <c r="C13729" s="250"/>
      <c r="D13729" s="250"/>
      <c r="E13729" s="250"/>
      <c r="F13729" s="250"/>
    </row>
    <row r="13730" spans="1:6" ht="15" x14ac:dyDescent="0.25">
      <c r="A13730" s="250"/>
      <c r="B13730" s="250"/>
      <c r="C13730" s="250"/>
      <c r="D13730" s="250"/>
      <c r="E13730" s="250"/>
      <c r="F13730" s="250"/>
    </row>
    <row r="13731" spans="1:6" ht="15" x14ac:dyDescent="0.25">
      <c r="A13731" s="250"/>
      <c r="B13731" s="250"/>
      <c r="C13731" s="250"/>
      <c r="D13731" s="250"/>
      <c r="E13731" s="250"/>
      <c r="F13731" s="250"/>
    </row>
    <row r="13732" spans="1:6" ht="15" x14ac:dyDescent="0.25">
      <c r="A13732" s="250"/>
      <c r="B13732" s="250"/>
      <c r="C13732" s="250"/>
      <c r="D13732" s="250"/>
      <c r="E13732" s="250"/>
      <c r="F13732" s="250"/>
    </row>
    <row r="13733" spans="1:6" ht="15" x14ac:dyDescent="0.25">
      <c r="A13733" s="250"/>
      <c r="B13733" s="250"/>
      <c r="C13733" s="250"/>
      <c r="D13733" s="250"/>
      <c r="E13733" s="250"/>
      <c r="F13733" s="250"/>
    </row>
    <row r="13734" spans="1:6" ht="15" x14ac:dyDescent="0.25">
      <c r="A13734" s="250"/>
      <c r="B13734" s="250"/>
      <c r="C13734" s="250"/>
      <c r="D13734" s="250"/>
      <c r="E13734" s="250"/>
      <c r="F13734" s="250"/>
    </row>
    <row r="13735" spans="1:6" ht="15" x14ac:dyDescent="0.25">
      <c r="A13735" s="250"/>
      <c r="B13735" s="250"/>
      <c r="C13735" s="250"/>
      <c r="D13735" s="250"/>
      <c r="E13735" s="250"/>
      <c r="F13735" s="250"/>
    </row>
    <row r="13736" spans="1:6" ht="15" x14ac:dyDescent="0.25">
      <c r="A13736" s="250"/>
      <c r="B13736" s="250"/>
      <c r="C13736" s="250"/>
      <c r="D13736" s="250"/>
      <c r="E13736" s="250"/>
      <c r="F13736" s="250"/>
    </row>
    <row r="13737" spans="1:6" ht="15" x14ac:dyDescent="0.25">
      <c r="A13737" s="250"/>
      <c r="B13737" s="250"/>
      <c r="C13737" s="250"/>
      <c r="D13737" s="250"/>
      <c r="E13737" s="250"/>
      <c r="F13737" s="250"/>
    </row>
    <row r="13738" spans="1:6" ht="15" x14ac:dyDescent="0.25">
      <c r="A13738" s="250"/>
      <c r="B13738" s="250"/>
      <c r="C13738" s="250"/>
      <c r="D13738" s="250"/>
      <c r="E13738" s="250"/>
      <c r="F13738" s="250"/>
    </row>
    <row r="13739" spans="1:6" ht="15" x14ac:dyDescent="0.25">
      <c r="A13739" s="250"/>
      <c r="B13739" s="250"/>
      <c r="C13739" s="250"/>
      <c r="D13739" s="250"/>
      <c r="E13739" s="250"/>
      <c r="F13739" s="250"/>
    </row>
    <row r="13740" spans="1:6" ht="15" x14ac:dyDescent="0.25">
      <c r="A13740" s="250"/>
      <c r="B13740" s="250"/>
      <c r="C13740" s="250"/>
      <c r="D13740" s="250"/>
      <c r="E13740" s="250"/>
      <c r="F13740" s="250"/>
    </row>
    <row r="13741" spans="1:6" ht="15" x14ac:dyDescent="0.25">
      <c r="A13741" s="250"/>
      <c r="B13741" s="250"/>
      <c r="C13741" s="250"/>
      <c r="D13741" s="250"/>
      <c r="E13741" s="250"/>
      <c r="F13741" s="250"/>
    </row>
    <row r="13742" spans="1:6" ht="15" x14ac:dyDescent="0.25">
      <c r="A13742" s="250"/>
      <c r="B13742" s="250"/>
      <c r="C13742" s="250"/>
      <c r="D13742" s="250"/>
      <c r="E13742" s="250"/>
      <c r="F13742" s="250"/>
    </row>
    <row r="13743" spans="1:6" ht="15" x14ac:dyDescent="0.25">
      <c r="A13743" s="250"/>
      <c r="B13743" s="250"/>
      <c r="C13743" s="250"/>
      <c r="D13743" s="250"/>
      <c r="E13743" s="250"/>
      <c r="F13743" s="250"/>
    </row>
    <row r="13744" spans="1:6" ht="15" x14ac:dyDescent="0.25">
      <c r="A13744" s="250"/>
      <c r="B13744" s="250"/>
      <c r="C13744" s="250"/>
      <c r="D13744" s="250"/>
      <c r="E13744" s="250"/>
      <c r="F13744" s="250"/>
    </row>
    <row r="13745" spans="1:6" ht="15" x14ac:dyDescent="0.25">
      <c r="A13745" s="250"/>
      <c r="B13745" s="250"/>
      <c r="C13745" s="250"/>
      <c r="D13745" s="250"/>
      <c r="E13745" s="250"/>
      <c r="F13745" s="250"/>
    </row>
    <row r="13746" spans="1:6" ht="15" x14ac:dyDescent="0.25">
      <c r="A13746" s="250"/>
      <c r="B13746" s="250"/>
      <c r="C13746" s="250"/>
      <c r="D13746" s="250"/>
      <c r="E13746" s="250"/>
      <c r="F13746" s="250"/>
    </row>
    <row r="13747" spans="1:6" ht="15" x14ac:dyDescent="0.25">
      <c r="A13747" s="250"/>
      <c r="B13747" s="250"/>
      <c r="C13747" s="250"/>
      <c r="D13747" s="250"/>
      <c r="E13747" s="250"/>
      <c r="F13747" s="250"/>
    </row>
    <row r="13748" spans="1:6" ht="15" x14ac:dyDescent="0.25">
      <c r="A13748" s="250"/>
      <c r="B13748" s="250"/>
      <c r="C13748" s="250"/>
      <c r="D13748" s="250"/>
      <c r="E13748" s="250"/>
      <c r="F13748" s="250"/>
    </row>
    <row r="13749" spans="1:6" ht="15" x14ac:dyDescent="0.25">
      <c r="A13749" s="250"/>
      <c r="B13749" s="250"/>
      <c r="C13749" s="250"/>
      <c r="D13749" s="250"/>
      <c r="E13749" s="250"/>
      <c r="F13749" s="250"/>
    </row>
    <row r="13750" spans="1:6" ht="15" x14ac:dyDescent="0.25">
      <c r="A13750" s="250"/>
      <c r="B13750" s="250"/>
      <c r="C13750" s="250"/>
      <c r="D13750" s="250"/>
      <c r="E13750" s="250"/>
      <c r="F13750" s="250"/>
    </row>
    <row r="13751" spans="1:6" ht="15" x14ac:dyDescent="0.25">
      <c r="A13751" s="250"/>
      <c r="B13751" s="250"/>
      <c r="C13751" s="250"/>
      <c r="D13751" s="250"/>
      <c r="E13751" s="250"/>
      <c r="F13751" s="250"/>
    </row>
    <row r="13752" spans="1:6" ht="15" x14ac:dyDescent="0.25">
      <c r="A13752" s="250"/>
      <c r="B13752" s="250"/>
      <c r="C13752" s="250"/>
      <c r="D13752" s="250"/>
      <c r="E13752" s="250"/>
      <c r="F13752" s="250"/>
    </row>
    <row r="13753" spans="1:6" ht="15" x14ac:dyDescent="0.25">
      <c r="A13753" s="250"/>
      <c r="B13753" s="250"/>
      <c r="C13753" s="250"/>
      <c r="D13753" s="250"/>
      <c r="E13753" s="250"/>
      <c r="F13753" s="250"/>
    </row>
    <row r="13754" spans="1:6" ht="15" x14ac:dyDescent="0.25">
      <c r="A13754" s="250"/>
      <c r="B13754" s="250"/>
      <c r="C13754" s="250"/>
      <c r="D13754" s="250"/>
      <c r="E13754" s="250"/>
      <c r="F13754" s="250"/>
    </row>
    <row r="13755" spans="1:6" ht="15" x14ac:dyDescent="0.25">
      <c r="A13755" s="250"/>
      <c r="B13755" s="250"/>
      <c r="C13755" s="250"/>
      <c r="D13755" s="250"/>
      <c r="E13755" s="250"/>
      <c r="F13755" s="250"/>
    </row>
    <row r="13756" spans="1:6" ht="15" x14ac:dyDescent="0.25">
      <c r="A13756" s="250"/>
      <c r="B13756" s="250"/>
      <c r="C13756" s="250"/>
      <c r="D13756" s="250"/>
      <c r="E13756" s="250"/>
      <c r="F13756" s="250"/>
    </row>
    <row r="13757" spans="1:6" ht="15" x14ac:dyDescent="0.25">
      <c r="A13757" s="250"/>
      <c r="B13757" s="250"/>
      <c r="C13757" s="250"/>
      <c r="D13757" s="250"/>
      <c r="E13757" s="250"/>
      <c r="F13757" s="250"/>
    </row>
    <row r="13758" spans="1:6" ht="15" x14ac:dyDescent="0.25">
      <c r="A13758" s="250"/>
      <c r="B13758" s="250"/>
      <c r="C13758" s="250"/>
      <c r="D13758" s="250"/>
      <c r="E13758" s="250"/>
      <c r="F13758" s="250"/>
    </row>
    <row r="13759" spans="1:6" ht="15" x14ac:dyDescent="0.25">
      <c r="A13759" s="250"/>
      <c r="B13759" s="250"/>
      <c r="C13759" s="250"/>
      <c r="D13759" s="250"/>
      <c r="E13759" s="250"/>
      <c r="F13759" s="250"/>
    </row>
    <row r="13760" spans="1:6" ht="15" x14ac:dyDescent="0.25">
      <c r="A13760" s="250"/>
      <c r="B13760" s="250"/>
      <c r="C13760" s="250"/>
      <c r="D13760" s="250"/>
      <c r="E13760" s="250"/>
      <c r="F13760" s="250"/>
    </row>
    <row r="13761" spans="1:6" ht="15" x14ac:dyDescent="0.25">
      <c r="A13761" s="250"/>
      <c r="B13761" s="250"/>
      <c r="C13761" s="250"/>
      <c r="D13761" s="250"/>
      <c r="E13761" s="250"/>
      <c r="F13761" s="250"/>
    </row>
    <row r="13762" spans="1:6" ht="15" x14ac:dyDescent="0.25">
      <c r="A13762" s="250"/>
      <c r="B13762" s="250"/>
      <c r="C13762" s="250"/>
      <c r="D13762" s="250"/>
      <c r="E13762" s="250"/>
      <c r="F13762" s="250"/>
    </row>
    <row r="13763" spans="1:6" ht="15" x14ac:dyDescent="0.25">
      <c r="A13763" s="250"/>
      <c r="B13763" s="250"/>
      <c r="C13763" s="250"/>
      <c r="D13763" s="250"/>
      <c r="E13763" s="250"/>
      <c r="F13763" s="250"/>
    </row>
    <row r="13764" spans="1:6" ht="15" x14ac:dyDescent="0.25">
      <c r="A13764" s="250"/>
      <c r="B13764" s="250"/>
      <c r="C13764" s="250"/>
      <c r="D13764" s="250"/>
      <c r="E13764" s="250"/>
      <c r="F13764" s="250"/>
    </row>
    <row r="13765" spans="1:6" ht="15" x14ac:dyDescent="0.25">
      <c r="A13765" s="250"/>
      <c r="B13765" s="250"/>
      <c r="C13765" s="250"/>
      <c r="D13765" s="250"/>
      <c r="E13765" s="250"/>
      <c r="F13765" s="250"/>
    </row>
    <row r="13766" spans="1:6" ht="15" x14ac:dyDescent="0.25">
      <c r="A13766" s="250"/>
      <c r="B13766" s="250"/>
      <c r="C13766" s="250"/>
      <c r="D13766" s="250"/>
      <c r="E13766" s="250"/>
      <c r="F13766" s="250"/>
    </row>
    <row r="13767" spans="1:6" ht="15" x14ac:dyDescent="0.25">
      <c r="A13767" s="250"/>
      <c r="B13767" s="250"/>
      <c r="C13767" s="250"/>
      <c r="D13767" s="250"/>
      <c r="E13767" s="250"/>
      <c r="F13767" s="250"/>
    </row>
    <row r="13768" spans="1:6" ht="15" x14ac:dyDescent="0.25">
      <c r="A13768" s="250"/>
      <c r="B13768" s="250"/>
      <c r="C13768" s="250"/>
      <c r="D13768" s="250"/>
      <c r="E13768" s="250"/>
      <c r="F13768" s="250"/>
    </row>
    <row r="13769" spans="1:6" ht="15" x14ac:dyDescent="0.25">
      <c r="A13769" s="250"/>
      <c r="B13769" s="250"/>
      <c r="C13769" s="250"/>
      <c r="D13769" s="250"/>
      <c r="E13769" s="250"/>
      <c r="F13769" s="250"/>
    </row>
    <row r="13770" spans="1:6" ht="15" x14ac:dyDescent="0.25">
      <c r="A13770" s="250"/>
      <c r="B13770" s="250"/>
      <c r="C13770" s="250"/>
      <c r="D13770" s="250"/>
      <c r="E13770" s="250"/>
      <c r="F13770" s="250"/>
    </row>
    <row r="13771" spans="1:6" ht="15" x14ac:dyDescent="0.25">
      <c r="A13771" s="250"/>
      <c r="B13771" s="250"/>
      <c r="C13771" s="250"/>
      <c r="D13771" s="250"/>
      <c r="E13771" s="250"/>
      <c r="F13771" s="250"/>
    </row>
    <row r="13772" spans="1:6" ht="15" x14ac:dyDescent="0.25">
      <c r="A13772" s="250"/>
      <c r="B13772" s="250"/>
      <c r="C13772" s="250"/>
      <c r="D13772" s="250"/>
      <c r="E13772" s="250"/>
      <c r="F13772" s="250"/>
    </row>
    <row r="13773" spans="1:6" ht="15" x14ac:dyDescent="0.25">
      <c r="A13773" s="250"/>
      <c r="B13773" s="250"/>
      <c r="C13773" s="250"/>
      <c r="D13773" s="250"/>
      <c r="E13773" s="250"/>
      <c r="F13773" s="250"/>
    </row>
    <row r="13774" spans="1:6" ht="15" x14ac:dyDescent="0.25">
      <c r="A13774" s="250"/>
      <c r="B13774" s="250"/>
      <c r="C13774" s="250"/>
      <c r="D13774" s="250"/>
      <c r="E13774" s="250"/>
      <c r="F13774" s="250"/>
    </row>
    <row r="13775" spans="1:6" ht="15" x14ac:dyDescent="0.25">
      <c r="A13775" s="250"/>
      <c r="B13775" s="250"/>
      <c r="C13775" s="250"/>
      <c r="D13775" s="250"/>
      <c r="E13775" s="250"/>
      <c r="F13775" s="250"/>
    </row>
    <row r="13776" spans="1:6" ht="15" x14ac:dyDescent="0.25">
      <c r="A13776" s="250"/>
      <c r="B13776" s="250"/>
      <c r="C13776" s="250"/>
      <c r="D13776" s="250"/>
      <c r="E13776" s="250"/>
      <c r="F13776" s="250"/>
    </row>
    <row r="13777" spans="1:6" ht="15" x14ac:dyDescent="0.25">
      <c r="A13777" s="250"/>
      <c r="B13777" s="250"/>
      <c r="C13777" s="250"/>
      <c r="D13777" s="250"/>
      <c r="E13777" s="250"/>
      <c r="F13777" s="250"/>
    </row>
    <row r="13778" spans="1:6" ht="15" x14ac:dyDescent="0.25">
      <c r="A13778" s="250"/>
      <c r="B13778" s="250"/>
      <c r="C13778" s="250"/>
      <c r="D13778" s="250"/>
      <c r="E13778" s="250"/>
      <c r="F13778" s="250"/>
    </row>
    <row r="13779" spans="1:6" ht="15" x14ac:dyDescent="0.25">
      <c r="A13779" s="250"/>
      <c r="B13779" s="250"/>
      <c r="C13779" s="250"/>
      <c r="D13779" s="250"/>
      <c r="E13779" s="250"/>
      <c r="F13779" s="250"/>
    </row>
    <row r="13780" spans="1:6" ht="15" x14ac:dyDescent="0.25">
      <c r="A13780" s="250"/>
      <c r="B13780" s="250"/>
      <c r="C13780" s="250"/>
      <c r="D13780" s="250"/>
      <c r="E13780" s="250"/>
      <c r="F13780" s="250"/>
    </row>
    <row r="13781" spans="1:6" ht="15" x14ac:dyDescent="0.25">
      <c r="A13781" s="250"/>
      <c r="B13781" s="250"/>
      <c r="C13781" s="250"/>
      <c r="D13781" s="250"/>
      <c r="E13781" s="250"/>
      <c r="F13781" s="250"/>
    </row>
    <row r="13782" spans="1:6" ht="15" x14ac:dyDescent="0.25">
      <c r="A13782" s="250"/>
      <c r="B13782" s="250"/>
      <c r="C13782" s="250"/>
      <c r="D13782" s="250"/>
      <c r="E13782" s="250"/>
      <c r="F13782" s="250"/>
    </row>
    <row r="13783" spans="1:6" ht="15" x14ac:dyDescent="0.25">
      <c r="A13783" s="250"/>
      <c r="B13783" s="250"/>
      <c r="C13783" s="250"/>
      <c r="D13783" s="250"/>
      <c r="E13783" s="250"/>
      <c r="F13783" s="250"/>
    </row>
    <row r="13784" spans="1:6" ht="15" x14ac:dyDescent="0.25">
      <c r="A13784" s="250"/>
      <c r="B13784" s="250"/>
      <c r="C13784" s="250"/>
      <c r="D13784" s="250"/>
      <c r="E13784" s="250"/>
      <c r="F13784" s="250"/>
    </row>
    <row r="13785" spans="1:6" ht="15" x14ac:dyDescent="0.25">
      <c r="A13785" s="250"/>
      <c r="B13785" s="250"/>
      <c r="C13785" s="250"/>
      <c r="D13785" s="250"/>
      <c r="E13785" s="250"/>
      <c r="F13785" s="250"/>
    </row>
    <row r="13786" spans="1:6" ht="15" x14ac:dyDescent="0.25">
      <c r="A13786" s="250"/>
      <c r="B13786" s="250"/>
      <c r="C13786" s="250"/>
      <c r="D13786" s="250"/>
      <c r="E13786" s="250"/>
      <c r="F13786" s="250"/>
    </row>
    <row r="13787" spans="1:6" ht="15" x14ac:dyDescent="0.25">
      <c r="A13787" s="250"/>
      <c r="B13787" s="250"/>
      <c r="C13787" s="250"/>
      <c r="D13787" s="250"/>
      <c r="E13787" s="250"/>
      <c r="F13787" s="250"/>
    </row>
    <row r="13788" spans="1:6" ht="15" x14ac:dyDescent="0.25">
      <c r="A13788" s="250"/>
      <c r="B13788" s="250"/>
      <c r="C13788" s="250"/>
      <c r="D13788" s="250"/>
      <c r="E13788" s="250"/>
      <c r="F13788" s="250"/>
    </row>
    <row r="13789" spans="1:6" ht="15" x14ac:dyDescent="0.25">
      <c r="A13789" s="250"/>
      <c r="B13789" s="250"/>
      <c r="C13789" s="250"/>
      <c r="D13789" s="250"/>
      <c r="E13789" s="250"/>
      <c r="F13789" s="250"/>
    </row>
    <row r="13790" spans="1:6" ht="15" x14ac:dyDescent="0.25">
      <c r="A13790" s="250"/>
      <c r="B13790" s="250"/>
      <c r="C13790" s="250"/>
      <c r="D13790" s="250"/>
      <c r="E13790" s="250"/>
      <c r="F13790" s="250"/>
    </row>
    <row r="13791" spans="1:6" ht="15" x14ac:dyDescent="0.25">
      <c r="A13791" s="250"/>
      <c r="B13791" s="250"/>
      <c r="C13791" s="250"/>
      <c r="D13791" s="250"/>
      <c r="E13791" s="250"/>
      <c r="F13791" s="250"/>
    </row>
    <row r="13792" spans="1:6" ht="15" x14ac:dyDescent="0.25">
      <c r="A13792" s="250"/>
      <c r="B13792" s="250"/>
      <c r="C13792" s="250"/>
      <c r="D13792" s="250"/>
      <c r="E13792" s="250"/>
      <c r="F13792" s="250"/>
    </row>
    <row r="13793" spans="1:6" ht="15" x14ac:dyDescent="0.25">
      <c r="A13793" s="250"/>
      <c r="B13793" s="250"/>
      <c r="C13793" s="250"/>
      <c r="D13793" s="250"/>
      <c r="E13793" s="250"/>
      <c r="F13793" s="250"/>
    </row>
    <row r="13794" spans="1:6" ht="15" x14ac:dyDescent="0.25">
      <c r="A13794" s="250"/>
      <c r="B13794" s="250"/>
      <c r="C13794" s="250"/>
      <c r="D13794" s="250"/>
      <c r="E13794" s="250"/>
      <c r="F13794" s="250"/>
    </row>
    <row r="13795" spans="1:6" ht="15" x14ac:dyDescent="0.25">
      <c r="A13795" s="250"/>
      <c r="B13795" s="250"/>
      <c r="C13795" s="250"/>
      <c r="D13795" s="250"/>
      <c r="E13795" s="250"/>
      <c r="F13795" s="250"/>
    </row>
    <row r="13796" spans="1:6" ht="15" x14ac:dyDescent="0.25">
      <c r="A13796" s="250"/>
      <c r="B13796" s="250"/>
      <c r="C13796" s="250"/>
      <c r="D13796" s="250"/>
      <c r="E13796" s="250"/>
      <c r="F13796" s="250"/>
    </row>
    <row r="13797" spans="1:6" ht="15" x14ac:dyDescent="0.25">
      <c r="A13797" s="250"/>
      <c r="B13797" s="250"/>
      <c r="C13797" s="250"/>
      <c r="D13797" s="250"/>
      <c r="E13797" s="250"/>
      <c r="F13797" s="250"/>
    </row>
    <row r="13798" spans="1:6" ht="15" x14ac:dyDescent="0.25">
      <c r="A13798" s="250"/>
      <c r="B13798" s="250"/>
      <c r="C13798" s="250"/>
      <c r="D13798" s="250"/>
      <c r="E13798" s="250"/>
      <c r="F13798" s="250"/>
    </row>
    <row r="13799" spans="1:6" ht="15" x14ac:dyDescent="0.25">
      <c r="A13799" s="250"/>
      <c r="B13799" s="250"/>
      <c r="C13799" s="250"/>
      <c r="D13799" s="250"/>
      <c r="E13799" s="250"/>
      <c r="F13799" s="250"/>
    </row>
    <row r="13800" spans="1:6" ht="15" x14ac:dyDescent="0.25">
      <c r="A13800" s="250"/>
      <c r="B13800" s="250"/>
      <c r="C13800" s="250"/>
      <c r="D13800" s="250"/>
      <c r="E13800" s="250"/>
      <c r="F13800" s="250"/>
    </row>
    <row r="13801" spans="1:6" ht="15" x14ac:dyDescent="0.25">
      <c r="A13801" s="250"/>
      <c r="B13801" s="250"/>
      <c r="C13801" s="250"/>
      <c r="D13801" s="250"/>
      <c r="E13801" s="250"/>
      <c r="F13801" s="250"/>
    </row>
    <row r="13802" spans="1:6" ht="15" x14ac:dyDescent="0.25">
      <c r="A13802" s="250"/>
      <c r="B13802" s="250"/>
      <c r="C13802" s="250"/>
      <c r="D13802" s="250"/>
      <c r="E13802" s="250"/>
      <c r="F13802" s="250"/>
    </row>
    <row r="13803" spans="1:6" ht="15" x14ac:dyDescent="0.25">
      <c r="A13803" s="250"/>
      <c r="B13803" s="250"/>
      <c r="C13803" s="250"/>
      <c r="D13803" s="250"/>
      <c r="E13803" s="250"/>
      <c r="F13803" s="250"/>
    </row>
    <row r="13804" spans="1:6" ht="15" x14ac:dyDescent="0.25">
      <c r="A13804" s="250"/>
      <c r="B13804" s="250"/>
      <c r="C13804" s="250"/>
      <c r="D13804" s="250"/>
      <c r="E13804" s="250"/>
      <c r="F13804" s="250"/>
    </row>
    <row r="13805" spans="1:6" ht="15" x14ac:dyDescent="0.25">
      <c r="A13805" s="250"/>
      <c r="B13805" s="250"/>
      <c r="C13805" s="250"/>
      <c r="D13805" s="250"/>
      <c r="E13805" s="250"/>
      <c r="F13805" s="250"/>
    </row>
    <row r="13806" spans="1:6" ht="15" x14ac:dyDescent="0.25">
      <c r="A13806" s="250"/>
      <c r="B13806" s="250"/>
      <c r="C13806" s="250"/>
      <c r="D13806" s="250"/>
      <c r="E13806" s="250"/>
      <c r="F13806" s="250"/>
    </row>
    <row r="13807" spans="1:6" ht="15" x14ac:dyDescent="0.25">
      <c r="A13807" s="250"/>
      <c r="B13807" s="250"/>
      <c r="C13807" s="250"/>
      <c r="D13807" s="250"/>
      <c r="E13807" s="250"/>
      <c r="F13807" s="250"/>
    </row>
    <row r="13808" spans="1:6" ht="15" x14ac:dyDescent="0.25">
      <c r="A13808" s="250"/>
      <c r="B13808" s="250"/>
      <c r="C13808" s="250"/>
      <c r="D13808" s="250"/>
      <c r="E13808" s="250"/>
      <c r="F13808" s="250"/>
    </row>
    <row r="13809" spans="1:6" ht="15" x14ac:dyDescent="0.25">
      <c r="A13809" s="250"/>
      <c r="B13809" s="250"/>
      <c r="C13809" s="250"/>
      <c r="D13809" s="250"/>
      <c r="E13809" s="250"/>
      <c r="F13809" s="250"/>
    </row>
    <row r="13810" spans="1:6" ht="15" x14ac:dyDescent="0.25">
      <c r="A13810" s="250"/>
      <c r="B13810" s="250"/>
      <c r="C13810" s="250"/>
      <c r="D13810" s="250"/>
      <c r="E13810" s="250"/>
      <c r="F13810" s="250"/>
    </row>
    <row r="13811" spans="1:6" ht="15" x14ac:dyDescent="0.25">
      <c r="A13811" s="250"/>
      <c r="B13811" s="250"/>
      <c r="C13811" s="250"/>
      <c r="D13811" s="250"/>
      <c r="E13811" s="250"/>
      <c r="F13811" s="250"/>
    </row>
    <row r="13812" spans="1:6" ht="15" x14ac:dyDescent="0.25">
      <c r="A13812" s="250"/>
      <c r="B13812" s="250"/>
      <c r="C13812" s="250"/>
      <c r="D13812" s="250"/>
      <c r="E13812" s="250"/>
      <c r="F13812" s="250"/>
    </row>
    <row r="13813" spans="1:6" ht="15" x14ac:dyDescent="0.25">
      <c r="A13813" s="250"/>
      <c r="B13813" s="250"/>
      <c r="C13813" s="250"/>
      <c r="D13813" s="250"/>
      <c r="E13813" s="250"/>
      <c r="F13813" s="250"/>
    </row>
    <row r="13814" spans="1:6" ht="15" x14ac:dyDescent="0.25">
      <c r="A13814" s="250"/>
      <c r="B13814" s="250"/>
      <c r="C13814" s="250"/>
      <c r="D13814" s="250"/>
      <c r="E13814" s="250"/>
      <c r="F13814" s="250"/>
    </row>
    <row r="13815" spans="1:6" ht="15" x14ac:dyDescent="0.25">
      <c r="A13815" s="250"/>
      <c r="B13815" s="250"/>
      <c r="C13815" s="250"/>
      <c r="D13815" s="250"/>
      <c r="E13815" s="250"/>
      <c r="F13815" s="250"/>
    </row>
    <row r="13816" spans="1:6" ht="15" x14ac:dyDescent="0.25">
      <c r="A13816" s="250"/>
      <c r="B13816" s="250"/>
      <c r="C13816" s="250"/>
      <c r="D13816" s="250"/>
      <c r="E13816" s="250"/>
      <c r="F13816" s="250"/>
    </row>
    <row r="13817" spans="1:6" ht="15" x14ac:dyDescent="0.25">
      <c r="A13817" s="250"/>
      <c r="B13817" s="250"/>
      <c r="C13817" s="250"/>
      <c r="D13817" s="250"/>
      <c r="E13817" s="250"/>
      <c r="F13817" s="250"/>
    </row>
    <row r="13818" spans="1:6" ht="15" x14ac:dyDescent="0.25">
      <c r="A13818" s="250"/>
      <c r="B13818" s="250"/>
      <c r="C13818" s="250"/>
      <c r="D13818" s="250"/>
      <c r="E13818" s="250"/>
      <c r="F13818" s="250"/>
    </row>
    <row r="13819" spans="1:6" ht="15" x14ac:dyDescent="0.25">
      <c r="A13819" s="250"/>
      <c r="B13819" s="250"/>
      <c r="C13819" s="250"/>
      <c r="D13819" s="250"/>
      <c r="E13819" s="250"/>
      <c r="F13819" s="250"/>
    </row>
    <row r="13820" spans="1:6" ht="15" x14ac:dyDescent="0.25">
      <c r="A13820" s="250"/>
      <c r="B13820" s="250"/>
      <c r="C13820" s="250"/>
      <c r="D13820" s="250"/>
      <c r="E13820" s="250"/>
      <c r="F13820" s="250"/>
    </row>
    <row r="13821" spans="1:6" ht="15" x14ac:dyDescent="0.25">
      <c r="A13821" s="250"/>
      <c r="B13821" s="250"/>
      <c r="C13821" s="250"/>
      <c r="D13821" s="250"/>
      <c r="E13821" s="250"/>
      <c r="F13821" s="250"/>
    </row>
    <row r="13822" spans="1:6" ht="15" x14ac:dyDescent="0.25">
      <c r="A13822" s="250"/>
      <c r="B13822" s="250"/>
      <c r="C13822" s="250"/>
      <c r="D13822" s="250"/>
      <c r="E13822" s="250"/>
      <c r="F13822" s="250"/>
    </row>
    <row r="13823" spans="1:6" ht="15" x14ac:dyDescent="0.25">
      <c r="A13823" s="250"/>
      <c r="B13823" s="250"/>
      <c r="C13823" s="250"/>
      <c r="D13823" s="250"/>
      <c r="E13823" s="250"/>
      <c r="F13823" s="250"/>
    </row>
    <row r="13824" spans="1:6" ht="15" x14ac:dyDescent="0.25">
      <c r="A13824" s="250"/>
      <c r="B13824" s="250"/>
      <c r="C13824" s="250"/>
      <c r="D13824" s="250"/>
      <c r="E13824" s="250"/>
      <c r="F13824" s="250"/>
    </row>
    <row r="13825" spans="1:6" ht="15" x14ac:dyDescent="0.25">
      <c r="A13825" s="250"/>
      <c r="B13825" s="250"/>
      <c r="C13825" s="250"/>
      <c r="D13825" s="250"/>
      <c r="E13825" s="250"/>
      <c r="F13825" s="250"/>
    </row>
    <row r="13826" spans="1:6" ht="15" x14ac:dyDescent="0.25">
      <c r="A13826" s="250"/>
      <c r="B13826" s="250"/>
      <c r="C13826" s="250"/>
      <c r="D13826" s="250"/>
      <c r="E13826" s="250"/>
      <c r="F13826" s="250"/>
    </row>
    <row r="13827" spans="1:6" ht="15" x14ac:dyDescent="0.25">
      <c r="A13827" s="250"/>
      <c r="B13827" s="250"/>
      <c r="C13827" s="250"/>
      <c r="D13827" s="250"/>
      <c r="E13827" s="250"/>
      <c r="F13827" s="250"/>
    </row>
    <row r="13828" spans="1:6" ht="15" x14ac:dyDescent="0.25">
      <c r="A13828" s="250"/>
      <c r="B13828" s="250"/>
      <c r="C13828" s="250"/>
      <c r="D13828" s="250"/>
      <c r="E13828" s="250"/>
      <c r="F13828" s="250"/>
    </row>
    <row r="13829" spans="1:6" ht="15" x14ac:dyDescent="0.25">
      <c r="A13829" s="250"/>
      <c r="B13829" s="250"/>
      <c r="C13829" s="250"/>
      <c r="D13829" s="250"/>
      <c r="E13829" s="250"/>
      <c r="F13829" s="250"/>
    </row>
    <row r="13830" spans="1:6" ht="15" x14ac:dyDescent="0.25">
      <c r="A13830" s="250"/>
      <c r="B13830" s="250"/>
      <c r="C13830" s="250"/>
      <c r="D13830" s="250"/>
      <c r="E13830" s="250"/>
      <c r="F13830" s="250"/>
    </row>
    <row r="13831" spans="1:6" ht="15" x14ac:dyDescent="0.25">
      <c r="A13831" s="250"/>
      <c r="B13831" s="250"/>
      <c r="C13831" s="250"/>
      <c r="D13831" s="250"/>
      <c r="E13831" s="250"/>
      <c r="F13831" s="250"/>
    </row>
    <row r="13832" spans="1:6" ht="15" x14ac:dyDescent="0.25">
      <c r="A13832" s="250"/>
      <c r="B13832" s="250"/>
      <c r="C13832" s="250"/>
      <c r="D13832" s="250"/>
      <c r="E13832" s="250"/>
      <c r="F13832" s="250"/>
    </row>
    <row r="13833" spans="1:6" ht="15" x14ac:dyDescent="0.25">
      <c r="A13833" s="250"/>
      <c r="B13833" s="250"/>
      <c r="C13833" s="250"/>
      <c r="D13833" s="250"/>
      <c r="E13833" s="250"/>
      <c r="F13833" s="250"/>
    </row>
    <row r="13834" spans="1:6" ht="15" x14ac:dyDescent="0.25">
      <c r="A13834" s="250"/>
      <c r="B13834" s="250"/>
      <c r="C13834" s="250"/>
      <c r="D13834" s="250"/>
      <c r="E13834" s="250"/>
      <c r="F13834" s="250"/>
    </row>
    <row r="13835" spans="1:6" ht="15" x14ac:dyDescent="0.25">
      <c r="A13835" s="250"/>
      <c r="B13835" s="250"/>
      <c r="C13835" s="250"/>
      <c r="D13835" s="250"/>
      <c r="E13835" s="250"/>
      <c r="F13835" s="250"/>
    </row>
    <row r="13836" spans="1:6" ht="15" x14ac:dyDescent="0.25">
      <c r="A13836" s="250"/>
      <c r="B13836" s="250"/>
      <c r="C13836" s="250"/>
      <c r="D13836" s="250"/>
      <c r="E13836" s="250"/>
      <c r="F13836" s="250"/>
    </row>
    <row r="13837" spans="1:6" ht="15" x14ac:dyDescent="0.25">
      <c r="A13837" s="250"/>
      <c r="B13837" s="250"/>
      <c r="C13837" s="250"/>
      <c r="D13837" s="250"/>
      <c r="E13837" s="250"/>
      <c r="F13837" s="250"/>
    </row>
    <row r="13838" spans="1:6" ht="15" x14ac:dyDescent="0.25">
      <c r="A13838" s="250"/>
      <c r="B13838" s="250"/>
      <c r="C13838" s="250"/>
      <c r="D13838" s="250"/>
      <c r="E13838" s="250"/>
      <c r="F13838" s="250"/>
    </row>
    <row r="13839" spans="1:6" ht="15" x14ac:dyDescent="0.25">
      <c r="A13839" s="250"/>
      <c r="B13839" s="250"/>
      <c r="C13839" s="250"/>
      <c r="D13839" s="250"/>
      <c r="E13839" s="250"/>
      <c r="F13839" s="250"/>
    </row>
    <row r="13840" spans="1:6" ht="15" x14ac:dyDescent="0.25">
      <c r="A13840" s="250"/>
      <c r="B13840" s="250"/>
      <c r="C13840" s="250"/>
      <c r="D13840" s="250"/>
      <c r="E13840" s="250"/>
      <c r="F13840" s="250"/>
    </row>
    <row r="13841" spans="1:6" ht="15" x14ac:dyDescent="0.25">
      <c r="A13841" s="250"/>
      <c r="B13841" s="250"/>
      <c r="C13841" s="250"/>
      <c r="D13841" s="250"/>
      <c r="E13841" s="250"/>
      <c r="F13841" s="250"/>
    </row>
    <row r="13842" spans="1:6" ht="15" x14ac:dyDescent="0.25">
      <c r="A13842" s="250"/>
      <c r="B13842" s="250"/>
      <c r="C13842" s="250"/>
      <c r="D13842" s="250"/>
      <c r="E13842" s="250"/>
      <c r="F13842" s="250"/>
    </row>
    <row r="13843" spans="1:6" ht="15" x14ac:dyDescent="0.25">
      <c r="A13843" s="250"/>
      <c r="B13843" s="250"/>
      <c r="C13843" s="250"/>
      <c r="D13843" s="250"/>
      <c r="E13843" s="250"/>
      <c r="F13843" s="250"/>
    </row>
    <row r="13844" spans="1:6" ht="15" x14ac:dyDescent="0.25">
      <c r="A13844" s="250"/>
      <c r="B13844" s="250"/>
      <c r="C13844" s="250"/>
      <c r="D13844" s="250"/>
      <c r="E13844" s="250"/>
      <c r="F13844" s="250"/>
    </row>
    <row r="13845" spans="1:6" ht="15" x14ac:dyDescent="0.25">
      <c r="A13845" s="250"/>
      <c r="B13845" s="250"/>
      <c r="C13845" s="250"/>
      <c r="D13845" s="250"/>
      <c r="E13845" s="250"/>
      <c r="F13845" s="250"/>
    </row>
    <row r="13846" spans="1:6" ht="15" x14ac:dyDescent="0.25">
      <c r="A13846" s="250"/>
      <c r="B13846" s="250"/>
      <c r="C13846" s="250"/>
      <c r="D13846" s="250"/>
      <c r="E13846" s="250"/>
      <c r="F13846" s="250"/>
    </row>
    <row r="13847" spans="1:6" ht="15" x14ac:dyDescent="0.25">
      <c r="A13847" s="250"/>
      <c r="B13847" s="250"/>
      <c r="C13847" s="250"/>
      <c r="D13847" s="250"/>
      <c r="E13847" s="250"/>
      <c r="F13847" s="250"/>
    </row>
    <row r="13848" spans="1:6" ht="15" x14ac:dyDescent="0.25">
      <c r="A13848" s="250"/>
      <c r="B13848" s="250"/>
      <c r="C13848" s="250"/>
      <c r="D13848" s="250"/>
      <c r="E13848" s="250"/>
      <c r="F13848" s="250"/>
    </row>
    <row r="13849" spans="1:6" ht="15" x14ac:dyDescent="0.25">
      <c r="A13849" s="250"/>
      <c r="B13849" s="250"/>
      <c r="C13849" s="250"/>
      <c r="D13849" s="250"/>
      <c r="E13849" s="250"/>
      <c r="F13849" s="250"/>
    </row>
    <row r="13850" spans="1:6" ht="15" x14ac:dyDescent="0.25">
      <c r="A13850" s="250"/>
      <c r="B13850" s="250"/>
      <c r="C13850" s="250"/>
      <c r="D13850" s="250"/>
      <c r="E13850" s="250"/>
      <c r="F13850" s="250"/>
    </row>
    <row r="13851" spans="1:6" ht="15" x14ac:dyDescent="0.25">
      <c r="A13851" s="250"/>
      <c r="B13851" s="250"/>
      <c r="C13851" s="250"/>
      <c r="D13851" s="250"/>
      <c r="E13851" s="250"/>
      <c r="F13851" s="250"/>
    </row>
    <row r="13852" spans="1:6" ht="15" x14ac:dyDescent="0.25">
      <c r="A13852" s="250"/>
      <c r="B13852" s="250"/>
      <c r="C13852" s="250"/>
      <c r="D13852" s="250"/>
      <c r="E13852" s="250"/>
      <c r="F13852" s="250"/>
    </row>
    <row r="13853" spans="1:6" ht="15" x14ac:dyDescent="0.25">
      <c r="A13853" s="250"/>
      <c r="B13853" s="250"/>
      <c r="C13853" s="250"/>
      <c r="D13853" s="250"/>
      <c r="E13853" s="250"/>
      <c r="F13853" s="250"/>
    </row>
    <row r="13854" spans="1:6" ht="15" x14ac:dyDescent="0.25">
      <c r="A13854" s="250"/>
      <c r="B13854" s="250"/>
      <c r="C13854" s="250"/>
      <c r="D13854" s="250"/>
      <c r="E13854" s="250"/>
      <c r="F13854" s="250"/>
    </row>
    <row r="13855" spans="1:6" ht="15" x14ac:dyDescent="0.25">
      <c r="A13855" s="250"/>
      <c r="B13855" s="250"/>
      <c r="C13855" s="250"/>
      <c r="D13855" s="250"/>
      <c r="E13855" s="250"/>
      <c r="F13855" s="250"/>
    </row>
    <row r="13856" spans="1:6" ht="15" x14ac:dyDescent="0.25">
      <c r="A13856" s="250"/>
      <c r="B13856" s="250"/>
      <c r="C13856" s="250"/>
      <c r="D13856" s="250"/>
      <c r="E13856" s="250"/>
      <c r="F13856" s="250"/>
    </row>
    <row r="13857" spans="1:6" ht="15" x14ac:dyDescent="0.25">
      <c r="A13857" s="250"/>
      <c r="B13857" s="250"/>
      <c r="C13857" s="250"/>
      <c r="D13857" s="250"/>
      <c r="E13857" s="250"/>
      <c r="F13857" s="250"/>
    </row>
    <row r="13858" spans="1:6" ht="15" x14ac:dyDescent="0.25">
      <c r="A13858" s="250"/>
      <c r="B13858" s="250"/>
      <c r="C13858" s="250"/>
      <c r="D13858" s="250"/>
      <c r="E13858" s="250"/>
      <c r="F13858" s="250"/>
    </row>
    <row r="13859" spans="1:6" ht="15" x14ac:dyDescent="0.25">
      <c r="A13859" s="250"/>
      <c r="B13859" s="250"/>
      <c r="C13859" s="250"/>
      <c r="D13859" s="250"/>
      <c r="E13859" s="250"/>
      <c r="F13859" s="250"/>
    </row>
    <row r="13860" spans="1:6" ht="15" x14ac:dyDescent="0.25">
      <c r="A13860" s="250"/>
      <c r="B13860" s="250"/>
      <c r="C13860" s="250"/>
      <c r="D13860" s="250"/>
      <c r="E13860" s="250"/>
      <c r="F13860" s="250"/>
    </row>
    <row r="13861" spans="1:6" ht="15" x14ac:dyDescent="0.25">
      <c r="A13861" s="250"/>
      <c r="B13861" s="250"/>
      <c r="C13861" s="250"/>
      <c r="D13861" s="250"/>
      <c r="E13861" s="250"/>
      <c r="F13861" s="250"/>
    </row>
    <row r="13862" spans="1:6" ht="15" x14ac:dyDescent="0.25">
      <c r="A13862" s="250"/>
      <c r="B13862" s="250"/>
      <c r="C13862" s="250"/>
      <c r="D13862" s="250"/>
      <c r="E13862" s="250"/>
      <c r="F13862" s="250"/>
    </row>
    <row r="13863" spans="1:6" ht="15" x14ac:dyDescent="0.25">
      <c r="A13863" s="250"/>
      <c r="B13863" s="250"/>
      <c r="C13863" s="250"/>
      <c r="D13863" s="250"/>
      <c r="E13863" s="250"/>
      <c r="F13863" s="250"/>
    </row>
    <row r="13864" spans="1:6" ht="15" x14ac:dyDescent="0.25">
      <c r="A13864" s="250"/>
      <c r="B13864" s="250"/>
      <c r="C13864" s="250"/>
      <c r="D13864" s="250"/>
      <c r="E13864" s="250"/>
      <c r="F13864" s="250"/>
    </row>
    <row r="13865" spans="1:6" ht="15" x14ac:dyDescent="0.25">
      <c r="A13865" s="250"/>
      <c r="B13865" s="250"/>
      <c r="C13865" s="250"/>
      <c r="D13865" s="250"/>
      <c r="E13865" s="250"/>
      <c r="F13865" s="250"/>
    </row>
    <row r="13866" spans="1:6" ht="15" x14ac:dyDescent="0.25">
      <c r="A13866" s="250"/>
      <c r="B13866" s="250"/>
      <c r="C13866" s="250"/>
      <c r="D13866" s="250"/>
      <c r="E13866" s="250"/>
      <c r="F13866" s="250"/>
    </row>
    <row r="13867" spans="1:6" ht="15" x14ac:dyDescent="0.25">
      <c r="A13867" s="250"/>
      <c r="B13867" s="250"/>
      <c r="C13867" s="250"/>
      <c r="D13867" s="250"/>
      <c r="E13867" s="250"/>
      <c r="F13867" s="250"/>
    </row>
    <row r="13868" spans="1:6" ht="15" x14ac:dyDescent="0.25">
      <c r="A13868" s="250"/>
      <c r="B13868" s="250"/>
      <c r="C13868" s="250"/>
      <c r="D13868" s="250"/>
      <c r="E13868" s="250"/>
      <c r="F13868" s="250"/>
    </row>
    <row r="13869" spans="1:6" ht="15" x14ac:dyDescent="0.25">
      <c r="A13869" s="250"/>
      <c r="B13869" s="250"/>
      <c r="C13869" s="250"/>
      <c r="D13869" s="250"/>
      <c r="E13869" s="250"/>
      <c r="F13869" s="250"/>
    </row>
    <row r="13870" spans="1:6" ht="15" x14ac:dyDescent="0.25">
      <c r="A13870" s="250"/>
      <c r="B13870" s="250"/>
      <c r="C13870" s="250"/>
      <c r="D13870" s="250"/>
      <c r="E13870" s="250"/>
      <c r="F13870" s="250"/>
    </row>
    <row r="13871" spans="1:6" ht="15" x14ac:dyDescent="0.25">
      <c r="A13871" s="250"/>
      <c r="B13871" s="250"/>
      <c r="C13871" s="250"/>
      <c r="D13871" s="250"/>
      <c r="E13871" s="250"/>
      <c r="F13871" s="250"/>
    </row>
    <row r="13872" spans="1:6" ht="15" x14ac:dyDescent="0.25">
      <c r="A13872" s="250"/>
      <c r="B13872" s="250"/>
      <c r="C13872" s="250"/>
      <c r="D13872" s="250"/>
      <c r="E13872" s="250"/>
      <c r="F13872" s="250"/>
    </row>
    <row r="13873" spans="1:6" ht="15" x14ac:dyDescent="0.25">
      <c r="A13873" s="250"/>
      <c r="B13873" s="250"/>
      <c r="C13873" s="250"/>
      <c r="D13873" s="250"/>
      <c r="E13873" s="250"/>
      <c r="F13873" s="250"/>
    </row>
    <row r="13874" spans="1:6" ht="15" x14ac:dyDescent="0.25">
      <c r="A13874" s="250"/>
      <c r="B13874" s="250"/>
      <c r="C13874" s="250"/>
      <c r="D13874" s="250"/>
      <c r="E13874" s="250"/>
      <c r="F13874" s="250"/>
    </row>
    <row r="13875" spans="1:6" ht="15" x14ac:dyDescent="0.25">
      <c r="A13875" s="250"/>
      <c r="B13875" s="250"/>
      <c r="C13875" s="250"/>
      <c r="D13875" s="250"/>
      <c r="E13875" s="250"/>
      <c r="F13875" s="250"/>
    </row>
    <row r="13876" spans="1:6" ht="15" x14ac:dyDescent="0.25">
      <c r="A13876" s="250"/>
      <c r="B13876" s="250"/>
      <c r="C13876" s="250"/>
      <c r="D13876" s="250"/>
      <c r="E13876" s="250"/>
      <c r="F13876" s="250"/>
    </row>
    <row r="13877" spans="1:6" ht="15" x14ac:dyDescent="0.25">
      <c r="A13877" s="250"/>
      <c r="B13877" s="250"/>
      <c r="C13877" s="250"/>
      <c r="D13877" s="250"/>
      <c r="E13877" s="250"/>
      <c r="F13877" s="250"/>
    </row>
    <row r="13878" spans="1:6" ht="15" x14ac:dyDescent="0.25">
      <c r="A13878" s="250"/>
      <c r="B13878" s="250"/>
      <c r="C13878" s="250"/>
      <c r="D13878" s="250"/>
      <c r="E13878" s="250"/>
      <c r="F13878" s="250"/>
    </row>
    <row r="13879" spans="1:6" ht="15" x14ac:dyDescent="0.25">
      <c r="A13879" s="250"/>
      <c r="B13879" s="250"/>
      <c r="C13879" s="250"/>
      <c r="D13879" s="250"/>
      <c r="E13879" s="250"/>
      <c r="F13879" s="250"/>
    </row>
    <row r="13880" spans="1:6" ht="15" x14ac:dyDescent="0.25">
      <c r="A13880" s="250"/>
      <c r="B13880" s="250"/>
      <c r="C13880" s="250"/>
      <c r="D13880" s="250"/>
      <c r="E13880" s="250"/>
      <c r="F13880" s="250"/>
    </row>
    <row r="13881" spans="1:6" ht="15" x14ac:dyDescent="0.25">
      <c r="A13881" s="250"/>
      <c r="B13881" s="250"/>
      <c r="C13881" s="250"/>
      <c r="D13881" s="250"/>
      <c r="E13881" s="250"/>
      <c r="F13881" s="250"/>
    </row>
    <row r="13882" spans="1:6" ht="15" x14ac:dyDescent="0.25">
      <c r="A13882" s="250"/>
      <c r="B13882" s="250"/>
      <c r="C13882" s="250"/>
      <c r="D13882" s="250"/>
      <c r="E13882" s="250"/>
      <c r="F13882" s="250"/>
    </row>
    <row r="13883" spans="1:6" ht="15" x14ac:dyDescent="0.25">
      <c r="A13883" s="250"/>
      <c r="B13883" s="250"/>
      <c r="C13883" s="250"/>
      <c r="D13883" s="250"/>
      <c r="E13883" s="250"/>
      <c r="F13883" s="250"/>
    </row>
    <row r="13884" spans="1:6" ht="15" x14ac:dyDescent="0.25">
      <c r="A13884" s="250"/>
      <c r="B13884" s="250"/>
      <c r="C13884" s="250"/>
      <c r="D13884" s="250"/>
      <c r="E13884" s="250"/>
      <c r="F13884" s="250"/>
    </row>
    <row r="13885" spans="1:6" ht="15" x14ac:dyDescent="0.25">
      <c r="A13885" s="250"/>
      <c r="B13885" s="250"/>
      <c r="C13885" s="250"/>
      <c r="D13885" s="250"/>
      <c r="E13885" s="250"/>
      <c r="F13885" s="250"/>
    </row>
    <row r="13886" spans="1:6" ht="15" x14ac:dyDescent="0.25">
      <c r="A13886" s="250"/>
      <c r="B13886" s="250"/>
      <c r="C13886" s="250"/>
      <c r="D13886" s="250"/>
      <c r="E13886" s="250"/>
      <c r="F13886" s="250"/>
    </row>
    <row r="13887" spans="1:6" ht="15" x14ac:dyDescent="0.25">
      <c r="A13887" s="250"/>
      <c r="B13887" s="250"/>
      <c r="C13887" s="250"/>
      <c r="D13887" s="250"/>
      <c r="E13887" s="250"/>
      <c r="F13887" s="250"/>
    </row>
    <row r="13888" spans="1:6" ht="15" x14ac:dyDescent="0.25">
      <c r="A13888" s="250"/>
      <c r="B13888" s="250"/>
      <c r="C13888" s="250"/>
      <c r="D13888" s="250"/>
      <c r="E13888" s="250"/>
      <c r="F13888" s="250"/>
    </row>
    <row r="13889" spans="1:6" ht="15" x14ac:dyDescent="0.25">
      <c r="A13889" s="250"/>
      <c r="B13889" s="250"/>
      <c r="C13889" s="250"/>
      <c r="D13889" s="250"/>
      <c r="E13889" s="250"/>
      <c r="F13889" s="250"/>
    </row>
    <row r="13890" spans="1:6" ht="15" x14ac:dyDescent="0.25">
      <c r="A13890" s="250"/>
      <c r="B13890" s="250"/>
      <c r="C13890" s="250"/>
      <c r="D13890" s="250"/>
      <c r="E13890" s="250"/>
      <c r="F13890" s="250"/>
    </row>
    <row r="13891" spans="1:6" ht="15" x14ac:dyDescent="0.25">
      <c r="A13891" s="250"/>
      <c r="B13891" s="250"/>
      <c r="C13891" s="250"/>
      <c r="D13891" s="250"/>
      <c r="E13891" s="250"/>
      <c r="F13891" s="250"/>
    </row>
    <row r="13892" spans="1:6" ht="15" x14ac:dyDescent="0.25">
      <c r="A13892" s="250"/>
      <c r="B13892" s="250"/>
      <c r="C13892" s="250"/>
      <c r="D13892" s="250"/>
      <c r="E13892" s="250"/>
      <c r="F13892" s="250"/>
    </row>
    <row r="13893" spans="1:6" ht="15" x14ac:dyDescent="0.25">
      <c r="A13893" s="250"/>
      <c r="B13893" s="250"/>
      <c r="C13893" s="250"/>
      <c r="D13893" s="250"/>
      <c r="E13893" s="250"/>
      <c r="F13893" s="250"/>
    </row>
    <row r="13894" spans="1:6" ht="15" x14ac:dyDescent="0.25">
      <c r="A13894" s="250"/>
      <c r="B13894" s="250"/>
      <c r="C13894" s="250"/>
      <c r="D13894" s="250"/>
      <c r="E13894" s="250"/>
      <c r="F13894" s="250"/>
    </row>
    <row r="13895" spans="1:6" ht="15" x14ac:dyDescent="0.25">
      <c r="A13895" s="250"/>
      <c r="B13895" s="250"/>
      <c r="C13895" s="250"/>
      <c r="D13895" s="250"/>
      <c r="E13895" s="250"/>
      <c r="F13895" s="250"/>
    </row>
    <row r="13896" spans="1:6" ht="15" x14ac:dyDescent="0.25">
      <c r="A13896" s="250"/>
      <c r="B13896" s="250"/>
      <c r="C13896" s="250"/>
      <c r="D13896" s="250"/>
      <c r="E13896" s="250"/>
      <c r="F13896" s="250"/>
    </row>
    <row r="13897" spans="1:6" ht="15" x14ac:dyDescent="0.25">
      <c r="A13897" s="250"/>
      <c r="B13897" s="250"/>
      <c r="C13897" s="250"/>
      <c r="D13897" s="250"/>
      <c r="E13897" s="250"/>
      <c r="F13897" s="250"/>
    </row>
    <row r="13898" spans="1:6" ht="15" x14ac:dyDescent="0.25">
      <c r="A13898" s="250"/>
      <c r="B13898" s="250"/>
      <c r="C13898" s="250"/>
      <c r="D13898" s="250"/>
      <c r="E13898" s="250"/>
      <c r="F13898" s="250"/>
    </row>
    <row r="13899" spans="1:6" ht="15" x14ac:dyDescent="0.25">
      <c r="A13899" s="250"/>
      <c r="B13899" s="250"/>
      <c r="C13899" s="250"/>
      <c r="D13899" s="250"/>
      <c r="E13899" s="250"/>
      <c r="F13899" s="250"/>
    </row>
    <row r="13900" spans="1:6" ht="15" x14ac:dyDescent="0.25">
      <c r="A13900" s="250"/>
      <c r="B13900" s="250"/>
      <c r="C13900" s="250"/>
      <c r="D13900" s="250"/>
      <c r="E13900" s="250"/>
      <c r="F13900" s="250"/>
    </row>
    <row r="13901" spans="1:6" ht="15" x14ac:dyDescent="0.25">
      <c r="A13901" s="250"/>
      <c r="B13901" s="250"/>
      <c r="C13901" s="250"/>
      <c r="D13901" s="250"/>
      <c r="E13901" s="250"/>
      <c r="F13901" s="250"/>
    </row>
    <row r="13902" spans="1:6" ht="15" x14ac:dyDescent="0.25">
      <c r="A13902" s="250"/>
      <c r="B13902" s="250"/>
      <c r="C13902" s="250"/>
      <c r="D13902" s="250"/>
      <c r="E13902" s="250"/>
      <c r="F13902" s="250"/>
    </row>
    <row r="13903" spans="1:6" ht="15" x14ac:dyDescent="0.25">
      <c r="A13903" s="250"/>
      <c r="B13903" s="250"/>
      <c r="C13903" s="250"/>
      <c r="D13903" s="250"/>
      <c r="E13903" s="250"/>
      <c r="F13903" s="250"/>
    </row>
    <row r="13904" spans="1:6" ht="15" x14ac:dyDescent="0.25">
      <c r="A13904" s="250"/>
      <c r="B13904" s="250"/>
      <c r="C13904" s="250"/>
      <c r="D13904" s="250"/>
      <c r="E13904" s="250"/>
      <c r="F13904" s="250"/>
    </row>
    <row r="13905" spans="1:6" ht="15" x14ac:dyDescent="0.25">
      <c r="A13905" s="250"/>
      <c r="B13905" s="250"/>
      <c r="C13905" s="250"/>
      <c r="D13905" s="250"/>
      <c r="E13905" s="250"/>
      <c r="F13905" s="250"/>
    </row>
    <row r="13906" spans="1:6" ht="15" x14ac:dyDescent="0.25">
      <c r="A13906" s="250"/>
      <c r="B13906" s="250"/>
      <c r="C13906" s="250"/>
      <c r="D13906" s="250"/>
      <c r="E13906" s="250"/>
      <c r="F13906" s="250"/>
    </row>
    <row r="13907" spans="1:6" ht="15" x14ac:dyDescent="0.25">
      <c r="A13907" s="250"/>
      <c r="B13907" s="250"/>
      <c r="C13907" s="250"/>
      <c r="D13907" s="250"/>
      <c r="E13907" s="250"/>
      <c r="F13907" s="250"/>
    </row>
    <row r="13908" spans="1:6" ht="15" x14ac:dyDescent="0.25">
      <c r="A13908" s="250"/>
      <c r="B13908" s="250"/>
      <c r="C13908" s="250"/>
      <c r="D13908" s="250"/>
      <c r="E13908" s="250"/>
      <c r="F13908" s="250"/>
    </row>
    <row r="13909" spans="1:6" ht="15" x14ac:dyDescent="0.25">
      <c r="A13909" s="250"/>
      <c r="B13909" s="250"/>
      <c r="C13909" s="250"/>
      <c r="D13909" s="250"/>
      <c r="E13909" s="250"/>
      <c r="F13909" s="250"/>
    </row>
    <row r="13910" spans="1:6" ht="15" x14ac:dyDescent="0.25">
      <c r="A13910" s="250"/>
      <c r="B13910" s="250"/>
      <c r="C13910" s="250"/>
      <c r="D13910" s="250"/>
      <c r="E13910" s="250"/>
      <c r="F13910" s="250"/>
    </row>
    <row r="13911" spans="1:6" ht="15" x14ac:dyDescent="0.25">
      <c r="A13911" s="250"/>
      <c r="B13911" s="250"/>
      <c r="C13911" s="250"/>
      <c r="D13911" s="250"/>
      <c r="E13911" s="250"/>
      <c r="F13911" s="250"/>
    </row>
    <row r="13912" spans="1:6" ht="15" x14ac:dyDescent="0.25">
      <c r="A13912" s="250"/>
      <c r="B13912" s="250"/>
      <c r="C13912" s="250"/>
      <c r="D13912" s="250"/>
      <c r="E13912" s="250"/>
      <c r="F13912" s="250"/>
    </row>
    <row r="13913" spans="1:6" ht="15" x14ac:dyDescent="0.25">
      <c r="A13913" s="250"/>
      <c r="B13913" s="250"/>
      <c r="C13913" s="250"/>
      <c r="D13913" s="250"/>
      <c r="E13913" s="250"/>
      <c r="F13913" s="250"/>
    </row>
    <row r="13914" spans="1:6" ht="15" x14ac:dyDescent="0.25">
      <c r="A13914" s="250"/>
      <c r="B13914" s="250"/>
      <c r="C13914" s="250"/>
      <c r="D13914" s="250"/>
      <c r="E13914" s="250"/>
      <c r="F13914" s="250"/>
    </row>
    <row r="13915" spans="1:6" ht="15" x14ac:dyDescent="0.25">
      <c r="A13915" s="250"/>
      <c r="B13915" s="250"/>
      <c r="C13915" s="250"/>
      <c r="D13915" s="250"/>
      <c r="E13915" s="250"/>
      <c r="F13915" s="250"/>
    </row>
    <row r="13916" spans="1:6" ht="15" x14ac:dyDescent="0.25">
      <c r="A13916" s="250"/>
      <c r="B13916" s="250"/>
      <c r="C13916" s="250"/>
      <c r="D13916" s="250"/>
      <c r="E13916" s="250"/>
      <c r="F13916" s="250"/>
    </row>
    <row r="13917" spans="1:6" ht="15" x14ac:dyDescent="0.25">
      <c r="A13917" s="250"/>
      <c r="B13917" s="250"/>
      <c r="C13917" s="250"/>
      <c r="D13917" s="250"/>
      <c r="E13917" s="250"/>
      <c r="F13917" s="250"/>
    </row>
    <row r="13918" spans="1:6" ht="15" x14ac:dyDescent="0.25">
      <c r="A13918" s="250"/>
      <c r="B13918" s="250"/>
      <c r="C13918" s="250"/>
      <c r="D13918" s="250"/>
      <c r="E13918" s="250"/>
      <c r="F13918" s="250"/>
    </row>
    <row r="13919" spans="1:6" ht="15" x14ac:dyDescent="0.25">
      <c r="A13919" s="250"/>
      <c r="B13919" s="250"/>
      <c r="C13919" s="250"/>
      <c r="D13919" s="250"/>
      <c r="E13919" s="250"/>
      <c r="F13919" s="250"/>
    </row>
    <row r="13920" spans="1:6" ht="15" x14ac:dyDescent="0.25">
      <c r="A13920" s="250"/>
      <c r="B13920" s="250"/>
      <c r="C13920" s="250"/>
      <c r="D13920" s="250"/>
      <c r="E13920" s="250"/>
      <c r="F13920" s="250"/>
    </row>
    <row r="13921" spans="1:6" ht="15" x14ac:dyDescent="0.25">
      <c r="A13921" s="250"/>
      <c r="B13921" s="250"/>
      <c r="C13921" s="250"/>
      <c r="D13921" s="250"/>
      <c r="E13921" s="250"/>
      <c r="F13921" s="250"/>
    </row>
    <row r="13922" spans="1:6" ht="15" x14ac:dyDescent="0.25">
      <c r="A13922" s="250"/>
      <c r="B13922" s="250"/>
      <c r="C13922" s="250"/>
      <c r="D13922" s="250"/>
      <c r="E13922" s="250"/>
      <c r="F13922" s="250"/>
    </row>
    <row r="13923" spans="1:6" ht="15" x14ac:dyDescent="0.25">
      <c r="A13923" s="250"/>
      <c r="B13923" s="250"/>
      <c r="C13923" s="250"/>
      <c r="D13923" s="250"/>
      <c r="E13923" s="250"/>
      <c r="F13923" s="250"/>
    </row>
    <row r="13924" spans="1:6" ht="15" x14ac:dyDescent="0.25">
      <c r="A13924" s="250"/>
      <c r="B13924" s="250"/>
      <c r="C13924" s="250"/>
      <c r="D13924" s="250"/>
      <c r="E13924" s="250"/>
      <c r="F13924" s="250"/>
    </row>
    <row r="13925" spans="1:6" ht="15" x14ac:dyDescent="0.25">
      <c r="A13925" s="250"/>
      <c r="B13925" s="250"/>
      <c r="C13925" s="250"/>
      <c r="D13925" s="250"/>
      <c r="E13925" s="250"/>
      <c r="F13925" s="250"/>
    </row>
    <row r="13926" spans="1:6" ht="15" x14ac:dyDescent="0.25">
      <c r="A13926" s="250"/>
      <c r="B13926" s="250"/>
      <c r="C13926" s="250"/>
      <c r="D13926" s="250"/>
      <c r="E13926" s="250"/>
      <c r="F13926" s="250"/>
    </row>
    <row r="13927" spans="1:6" ht="15" x14ac:dyDescent="0.25">
      <c r="A13927" s="250"/>
      <c r="B13927" s="250"/>
      <c r="C13927" s="250"/>
      <c r="D13927" s="250"/>
      <c r="E13927" s="250"/>
      <c r="F13927" s="250"/>
    </row>
    <row r="13928" spans="1:6" ht="15" x14ac:dyDescent="0.25">
      <c r="A13928" s="250"/>
      <c r="B13928" s="250"/>
      <c r="C13928" s="250"/>
      <c r="D13928" s="250"/>
      <c r="E13928" s="250"/>
      <c r="F13928" s="250"/>
    </row>
    <row r="13929" spans="1:6" ht="15" x14ac:dyDescent="0.25">
      <c r="A13929" s="250"/>
      <c r="B13929" s="250"/>
      <c r="C13929" s="250"/>
      <c r="D13929" s="250"/>
      <c r="E13929" s="250"/>
      <c r="F13929" s="250"/>
    </row>
    <row r="13930" spans="1:6" ht="15" x14ac:dyDescent="0.25">
      <c r="A13930" s="250"/>
      <c r="B13930" s="250"/>
      <c r="C13930" s="250"/>
      <c r="D13930" s="250"/>
      <c r="E13930" s="250"/>
      <c r="F13930" s="250"/>
    </row>
    <row r="13931" spans="1:6" ht="15" x14ac:dyDescent="0.25">
      <c r="A13931" s="250"/>
      <c r="B13931" s="250"/>
      <c r="C13931" s="250"/>
      <c r="D13931" s="250"/>
      <c r="E13931" s="250"/>
      <c r="F13931" s="250"/>
    </row>
    <row r="13932" spans="1:6" ht="15" x14ac:dyDescent="0.25">
      <c r="A13932" s="250"/>
      <c r="B13932" s="250"/>
      <c r="C13932" s="250"/>
      <c r="D13932" s="250"/>
      <c r="E13932" s="250"/>
      <c r="F13932" s="250"/>
    </row>
    <row r="13933" spans="1:6" ht="15" x14ac:dyDescent="0.25">
      <c r="A13933" s="250"/>
      <c r="B13933" s="250"/>
      <c r="C13933" s="250"/>
      <c r="D13933" s="250"/>
      <c r="E13933" s="250"/>
      <c r="F13933" s="250"/>
    </row>
    <row r="13934" spans="1:6" ht="15" x14ac:dyDescent="0.25">
      <c r="A13934" s="250"/>
      <c r="B13934" s="250"/>
      <c r="C13934" s="250"/>
      <c r="D13934" s="250"/>
      <c r="E13934" s="250"/>
      <c r="F13934" s="250"/>
    </row>
    <row r="13935" spans="1:6" ht="15" x14ac:dyDescent="0.25">
      <c r="A13935" s="250"/>
      <c r="B13935" s="250"/>
      <c r="C13935" s="250"/>
      <c r="D13935" s="250"/>
      <c r="E13935" s="250"/>
      <c r="F13935" s="250"/>
    </row>
    <row r="13936" spans="1:6" ht="15" x14ac:dyDescent="0.25">
      <c r="A13936" s="250"/>
      <c r="B13936" s="250"/>
      <c r="C13936" s="250"/>
      <c r="D13936" s="250"/>
      <c r="E13936" s="250"/>
      <c r="F13936" s="250"/>
    </row>
    <row r="13937" spans="1:6" ht="15" x14ac:dyDescent="0.25">
      <c r="A13937" s="250"/>
      <c r="B13937" s="250"/>
      <c r="C13937" s="250"/>
      <c r="D13937" s="250"/>
      <c r="E13937" s="250"/>
      <c r="F13937" s="250"/>
    </row>
    <row r="13938" spans="1:6" ht="15" x14ac:dyDescent="0.25">
      <c r="A13938" s="250"/>
      <c r="B13938" s="250"/>
      <c r="C13938" s="250"/>
      <c r="D13938" s="250"/>
      <c r="E13938" s="250"/>
      <c r="F13938" s="250"/>
    </row>
    <row r="13939" spans="1:6" ht="15" x14ac:dyDescent="0.25">
      <c r="A13939" s="250"/>
      <c r="B13939" s="250"/>
      <c r="C13939" s="250"/>
      <c r="D13939" s="250"/>
      <c r="E13939" s="250"/>
      <c r="F13939" s="250"/>
    </row>
    <row r="13940" spans="1:6" ht="15" x14ac:dyDescent="0.25">
      <c r="A13940" s="250"/>
      <c r="B13940" s="250"/>
      <c r="C13940" s="250"/>
      <c r="D13940" s="250"/>
      <c r="E13940" s="250"/>
      <c r="F13940" s="250"/>
    </row>
    <row r="13941" spans="1:6" ht="15" x14ac:dyDescent="0.25">
      <c r="A13941" s="250"/>
      <c r="B13941" s="250"/>
      <c r="C13941" s="250"/>
      <c r="D13941" s="250"/>
      <c r="E13941" s="250"/>
      <c r="F13941" s="250"/>
    </row>
    <row r="13942" spans="1:6" ht="15" x14ac:dyDescent="0.25">
      <c r="A13942" s="250"/>
      <c r="B13942" s="250"/>
      <c r="C13942" s="250"/>
      <c r="D13942" s="250"/>
      <c r="E13942" s="250"/>
      <c r="F13942" s="250"/>
    </row>
    <row r="13943" spans="1:6" ht="15" x14ac:dyDescent="0.25">
      <c r="A13943" s="250"/>
      <c r="B13943" s="250"/>
      <c r="C13943" s="250"/>
      <c r="D13943" s="250"/>
      <c r="E13943" s="250"/>
      <c r="F13943" s="250"/>
    </row>
    <row r="13944" spans="1:6" ht="15" x14ac:dyDescent="0.25">
      <c r="A13944" s="250"/>
      <c r="B13944" s="250"/>
      <c r="C13944" s="250"/>
      <c r="D13944" s="250"/>
      <c r="E13944" s="250"/>
      <c r="F13944" s="250"/>
    </row>
    <row r="13945" spans="1:6" ht="15" x14ac:dyDescent="0.25">
      <c r="A13945" s="250"/>
      <c r="B13945" s="250"/>
      <c r="C13945" s="250"/>
      <c r="D13945" s="250"/>
      <c r="E13945" s="250"/>
      <c r="F13945" s="250"/>
    </row>
    <row r="13946" spans="1:6" ht="15" x14ac:dyDescent="0.25">
      <c r="A13946" s="250"/>
      <c r="B13946" s="250"/>
      <c r="C13946" s="250"/>
      <c r="D13946" s="250"/>
      <c r="E13946" s="250"/>
      <c r="F13946" s="250"/>
    </row>
    <row r="13947" spans="1:6" ht="15" x14ac:dyDescent="0.25">
      <c r="A13947" s="250"/>
      <c r="B13947" s="250"/>
      <c r="C13947" s="250"/>
      <c r="D13947" s="250"/>
      <c r="E13947" s="250"/>
      <c r="F13947" s="250"/>
    </row>
    <row r="13948" spans="1:6" ht="15" x14ac:dyDescent="0.25">
      <c r="A13948" s="250"/>
      <c r="B13948" s="250"/>
      <c r="C13948" s="250"/>
      <c r="D13948" s="250"/>
      <c r="E13948" s="250"/>
      <c r="F13948" s="250"/>
    </row>
    <row r="13949" spans="1:6" ht="15" x14ac:dyDescent="0.25">
      <c r="A13949" s="250"/>
      <c r="B13949" s="250"/>
      <c r="C13949" s="250"/>
      <c r="D13949" s="250"/>
      <c r="E13949" s="250"/>
      <c r="F13949" s="250"/>
    </row>
    <row r="13950" spans="1:6" ht="15" x14ac:dyDescent="0.25">
      <c r="A13950" s="250"/>
      <c r="B13950" s="250"/>
      <c r="C13950" s="250"/>
      <c r="D13950" s="250"/>
      <c r="E13950" s="250"/>
      <c r="F13950" s="250"/>
    </row>
    <row r="13951" spans="1:6" ht="15" x14ac:dyDescent="0.25">
      <c r="A13951" s="250"/>
      <c r="B13951" s="250"/>
      <c r="C13951" s="250"/>
      <c r="D13951" s="250"/>
      <c r="E13951" s="250"/>
      <c r="F13951" s="250"/>
    </row>
    <row r="13952" spans="1:6" ht="15" x14ac:dyDescent="0.25">
      <c r="A13952" s="250"/>
      <c r="B13952" s="250"/>
      <c r="C13952" s="250"/>
      <c r="D13952" s="250"/>
      <c r="E13952" s="250"/>
      <c r="F13952" s="250"/>
    </row>
    <row r="13953" spans="1:6" ht="15" x14ac:dyDescent="0.25">
      <c r="A13953" s="250"/>
      <c r="B13953" s="250"/>
      <c r="C13953" s="250"/>
      <c r="D13953" s="250"/>
      <c r="E13953" s="250"/>
      <c r="F13953" s="250"/>
    </row>
    <row r="13954" spans="1:6" ht="15" x14ac:dyDescent="0.25">
      <c r="A13954" s="250"/>
      <c r="B13954" s="250"/>
      <c r="C13954" s="250"/>
      <c r="D13954" s="250"/>
      <c r="E13954" s="250"/>
      <c r="F13954" s="250"/>
    </row>
    <row r="13955" spans="1:6" ht="15" x14ac:dyDescent="0.25">
      <c r="A13955" s="250"/>
      <c r="B13955" s="250"/>
      <c r="C13955" s="250"/>
      <c r="D13955" s="250"/>
      <c r="E13955" s="250"/>
      <c r="F13955" s="250"/>
    </row>
    <row r="13956" spans="1:6" ht="15" x14ac:dyDescent="0.25">
      <c r="A13956" s="250"/>
      <c r="B13956" s="250"/>
      <c r="C13956" s="250"/>
      <c r="D13956" s="250"/>
      <c r="E13956" s="250"/>
      <c r="F13956" s="250"/>
    </row>
    <row r="13957" spans="1:6" ht="15" x14ac:dyDescent="0.25">
      <c r="A13957" s="250"/>
      <c r="B13957" s="250"/>
      <c r="C13957" s="250"/>
      <c r="D13957" s="250"/>
      <c r="E13957" s="250"/>
      <c r="F13957" s="250"/>
    </row>
    <row r="13958" spans="1:6" ht="15" x14ac:dyDescent="0.25">
      <c r="A13958" s="250"/>
      <c r="B13958" s="250"/>
      <c r="C13958" s="250"/>
      <c r="D13958" s="250"/>
      <c r="E13958" s="250"/>
      <c r="F13958" s="250"/>
    </row>
    <row r="13959" spans="1:6" ht="15" x14ac:dyDescent="0.25">
      <c r="A13959" s="250"/>
      <c r="B13959" s="250"/>
      <c r="C13959" s="250"/>
      <c r="D13959" s="250"/>
      <c r="E13959" s="250"/>
      <c r="F13959" s="250"/>
    </row>
    <row r="13960" spans="1:6" ht="15" x14ac:dyDescent="0.25">
      <c r="A13960" s="250"/>
      <c r="B13960" s="250"/>
      <c r="C13960" s="250"/>
      <c r="D13960" s="250"/>
      <c r="E13960" s="250"/>
      <c r="F13960" s="250"/>
    </row>
    <row r="13961" spans="1:6" ht="15" x14ac:dyDescent="0.25">
      <c r="A13961" s="250"/>
      <c r="B13961" s="250"/>
      <c r="C13961" s="250"/>
      <c r="D13961" s="250"/>
      <c r="E13961" s="250"/>
      <c r="F13961" s="250"/>
    </row>
    <row r="13962" spans="1:6" ht="15" x14ac:dyDescent="0.25">
      <c r="A13962" s="250"/>
      <c r="B13962" s="250"/>
      <c r="C13962" s="250"/>
      <c r="D13962" s="250"/>
      <c r="E13962" s="250"/>
      <c r="F13962" s="250"/>
    </row>
    <row r="13963" spans="1:6" ht="15" x14ac:dyDescent="0.25">
      <c r="A13963" s="250"/>
      <c r="B13963" s="250"/>
      <c r="C13963" s="250"/>
      <c r="D13963" s="250"/>
      <c r="E13963" s="250"/>
      <c r="F13963" s="250"/>
    </row>
    <row r="13964" spans="1:6" ht="15" x14ac:dyDescent="0.25">
      <c r="A13964" s="250"/>
      <c r="B13964" s="250"/>
      <c r="C13964" s="250"/>
      <c r="D13964" s="250"/>
      <c r="E13964" s="250"/>
      <c r="F13964" s="250"/>
    </row>
    <row r="13965" spans="1:6" ht="15" x14ac:dyDescent="0.25">
      <c r="A13965" s="250"/>
      <c r="B13965" s="250"/>
      <c r="C13965" s="250"/>
      <c r="D13965" s="250"/>
      <c r="E13965" s="250"/>
      <c r="F13965" s="250"/>
    </row>
    <row r="13966" spans="1:6" ht="15" x14ac:dyDescent="0.25">
      <c r="A13966" s="250"/>
      <c r="B13966" s="250"/>
      <c r="C13966" s="250"/>
      <c r="D13966" s="250"/>
      <c r="E13966" s="250"/>
      <c r="F13966" s="250"/>
    </row>
    <row r="13967" spans="1:6" ht="15" x14ac:dyDescent="0.25">
      <c r="A13967" s="250"/>
      <c r="B13967" s="250"/>
      <c r="C13967" s="250"/>
      <c r="D13967" s="250"/>
      <c r="E13967" s="250"/>
      <c r="F13967" s="250"/>
    </row>
    <row r="13968" spans="1:6" ht="15" x14ac:dyDescent="0.25">
      <c r="A13968" s="250"/>
      <c r="B13968" s="250"/>
      <c r="C13968" s="250"/>
      <c r="D13968" s="250"/>
      <c r="E13968" s="250"/>
      <c r="F13968" s="250"/>
    </row>
    <row r="13969" spans="1:6" ht="15" x14ac:dyDescent="0.25">
      <c r="A13969" s="250"/>
      <c r="B13969" s="250"/>
      <c r="C13969" s="250"/>
      <c r="D13969" s="250"/>
      <c r="E13969" s="250"/>
      <c r="F13969" s="250"/>
    </row>
    <row r="13970" spans="1:6" ht="15" x14ac:dyDescent="0.25">
      <c r="A13970" s="250"/>
      <c r="B13970" s="250"/>
      <c r="C13970" s="250"/>
      <c r="D13970" s="250"/>
      <c r="E13970" s="250"/>
      <c r="F13970" s="250"/>
    </row>
    <row r="13971" spans="1:6" ht="15" x14ac:dyDescent="0.25">
      <c r="A13971" s="250"/>
      <c r="B13971" s="250"/>
      <c r="C13971" s="250"/>
      <c r="D13971" s="250"/>
      <c r="E13971" s="250"/>
      <c r="F13971" s="250"/>
    </row>
    <row r="13972" spans="1:6" ht="15" x14ac:dyDescent="0.25">
      <c r="A13972" s="250"/>
      <c r="B13972" s="250"/>
      <c r="C13972" s="250"/>
      <c r="D13972" s="250"/>
      <c r="E13972" s="250"/>
      <c r="F13972" s="250"/>
    </row>
    <row r="13973" spans="1:6" ht="15" x14ac:dyDescent="0.25">
      <c r="A13973" s="250"/>
      <c r="B13973" s="250"/>
      <c r="C13973" s="250"/>
      <c r="D13973" s="250"/>
      <c r="E13973" s="250"/>
      <c r="F13973" s="250"/>
    </row>
    <row r="13974" spans="1:6" ht="15" x14ac:dyDescent="0.25">
      <c r="A13974" s="250"/>
      <c r="B13974" s="250"/>
      <c r="C13974" s="250"/>
      <c r="D13974" s="250"/>
      <c r="E13974" s="250"/>
      <c r="F13974" s="250"/>
    </row>
    <row r="13975" spans="1:6" ht="15" x14ac:dyDescent="0.25">
      <c r="A13975" s="250"/>
      <c r="B13975" s="250"/>
      <c r="C13975" s="250"/>
      <c r="D13975" s="250"/>
      <c r="E13975" s="250"/>
      <c r="F13975" s="250"/>
    </row>
    <row r="13976" spans="1:6" ht="15" x14ac:dyDescent="0.25">
      <c r="A13976" s="250"/>
      <c r="B13976" s="250"/>
      <c r="C13976" s="250"/>
      <c r="D13976" s="250"/>
      <c r="E13976" s="250"/>
      <c r="F13976" s="250"/>
    </row>
    <row r="13977" spans="1:6" ht="15" x14ac:dyDescent="0.25">
      <c r="A13977" s="250"/>
      <c r="B13977" s="250"/>
      <c r="C13977" s="250"/>
      <c r="D13977" s="250"/>
      <c r="E13977" s="250"/>
      <c r="F13977" s="250"/>
    </row>
    <row r="13978" spans="1:6" ht="15" x14ac:dyDescent="0.25">
      <c r="A13978" s="250"/>
      <c r="B13978" s="250"/>
      <c r="C13978" s="250"/>
      <c r="D13978" s="250"/>
      <c r="E13978" s="250"/>
      <c r="F13978" s="250"/>
    </row>
    <row r="13979" spans="1:6" ht="15" x14ac:dyDescent="0.25">
      <c r="A13979" s="250"/>
      <c r="B13979" s="250"/>
      <c r="C13979" s="250"/>
      <c r="D13979" s="250"/>
      <c r="E13979" s="250"/>
      <c r="F13979" s="250"/>
    </row>
    <row r="13980" spans="1:6" ht="15" x14ac:dyDescent="0.25">
      <c r="A13980" s="250"/>
      <c r="B13980" s="250"/>
      <c r="C13980" s="250"/>
      <c r="D13980" s="250"/>
      <c r="E13980" s="250"/>
      <c r="F13980" s="250"/>
    </row>
    <row r="13981" spans="1:6" ht="15" x14ac:dyDescent="0.25">
      <c r="A13981" s="250"/>
      <c r="B13981" s="250"/>
      <c r="C13981" s="250"/>
      <c r="D13981" s="250"/>
      <c r="E13981" s="250"/>
      <c r="F13981" s="250"/>
    </row>
    <row r="13982" spans="1:6" ht="15" x14ac:dyDescent="0.25">
      <c r="A13982" s="250"/>
      <c r="B13982" s="250"/>
      <c r="C13982" s="250"/>
      <c r="D13982" s="250"/>
      <c r="E13982" s="250"/>
      <c r="F13982" s="250"/>
    </row>
    <row r="13983" spans="1:6" ht="15" x14ac:dyDescent="0.25">
      <c r="A13983" s="250"/>
      <c r="B13983" s="250"/>
      <c r="C13983" s="250"/>
      <c r="D13983" s="250"/>
      <c r="E13983" s="250"/>
      <c r="F13983" s="250"/>
    </row>
    <row r="13984" spans="1:6" ht="15" x14ac:dyDescent="0.25">
      <c r="A13984" s="250"/>
      <c r="B13984" s="250"/>
      <c r="C13984" s="250"/>
      <c r="D13984" s="250"/>
      <c r="E13984" s="250"/>
      <c r="F13984" s="250"/>
    </row>
    <row r="13985" spans="1:6" ht="15" x14ac:dyDescent="0.25">
      <c r="A13985" s="250"/>
      <c r="B13985" s="250"/>
      <c r="C13985" s="250"/>
      <c r="D13985" s="250"/>
      <c r="E13985" s="250"/>
      <c r="F13985" s="250"/>
    </row>
    <row r="13986" spans="1:6" ht="15" x14ac:dyDescent="0.25">
      <c r="A13986" s="250"/>
      <c r="B13986" s="250"/>
      <c r="C13986" s="250"/>
      <c r="D13986" s="250"/>
      <c r="E13986" s="250"/>
      <c r="F13986" s="250"/>
    </row>
    <row r="13987" spans="1:6" ht="15" x14ac:dyDescent="0.25">
      <c r="A13987" s="250"/>
      <c r="B13987" s="250"/>
      <c r="C13987" s="250"/>
      <c r="D13987" s="250"/>
      <c r="E13987" s="250"/>
      <c r="F13987" s="250"/>
    </row>
    <row r="13988" spans="1:6" ht="15" x14ac:dyDescent="0.25">
      <c r="A13988" s="250"/>
      <c r="B13988" s="250"/>
      <c r="C13988" s="250"/>
      <c r="D13988" s="250"/>
      <c r="E13988" s="250"/>
      <c r="F13988" s="250"/>
    </row>
    <row r="13989" spans="1:6" ht="15" x14ac:dyDescent="0.25">
      <c r="A13989" s="250"/>
      <c r="B13989" s="250"/>
      <c r="C13989" s="250"/>
      <c r="D13989" s="250"/>
      <c r="E13989" s="250"/>
      <c r="F13989" s="250"/>
    </row>
    <row r="13990" spans="1:6" ht="15" x14ac:dyDescent="0.25">
      <c r="A13990" s="250"/>
      <c r="B13990" s="250"/>
      <c r="C13990" s="250"/>
      <c r="D13990" s="250"/>
      <c r="E13990" s="250"/>
      <c r="F13990" s="250"/>
    </row>
    <row r="13991" spans="1:6" ht="15" x14ac:dyDescent="0.25">
      <c r="A13991" s="250"/>
      <c r="B13991" s="250"/>
      <c r="C13991" s="250"/>
      <c r="D13991" s="250"/>
      <c r="E13991" s="250"/>
      <c r="F13991" s="250"/>
    </row>
    <row r="13992" spans="1:6" ht="15" x14ac:dyDescent="0.25">
      <c r="A13992" s="250"/>
      <c r="B13992" s="250"/>
      <c r="C13992" s="250"/>
      <c r="D13992" s="250"/>
      <c r="E13992" s="250"/>
      <c r="F13992" s="250"/>
    </row>
    <row r="13993" spans="1:6" ht="15" x14ac:dyDescent="0.25">
      <c r="A13993" s="250"/>
      <c r="B13993" s="250"/>
      <c r="C13993" s="250"/>
      <c r="D13993" s="250"/>
      <c r="E13993" s="250"/>
      <c r="F13993" s="250"/>
    </row>
    <row r="13994" spans="1:6" ht="15" x14ac:dyDescent="0.25">
      <c r="A13994" s="250"/>
      <c r="B13994" s="250"/>
      <c r="C13994" s="250"/>
      <c r="D13994" s="250"/>
      <c r="E13994" s="250"/>
      <c r="F13994" s="250"/>
    </row>
    <row r="13995" spans="1:6" ht="15" x14ac:dyDescent="0.25">
      <c r="A13995" s="250"/>
      <c r="B13995" s="250"/>
      <c r="C13995" s="250"/>
      <c r="D13995" s="250"/>
      <c r="E13995" s="250"/>
      <c r="F13995" s="250"/>
    </row>
    <row r="13996" spans="1:6" ht="15" x14ac:dyDescent="0.25">
      <c r="A13996" s="250"/>
      <c r="B13996" s="250"/>
      <c r="C13996" s="250"/>
      <c r="D13996" s="250"/>
      <c r="E13996" s="250"/>
      <c r="F13996" s="250"/>
    </row>
    <row r="13997" spans="1:6" ht="15" x14ac:dyDescent="0.25">
      <c r="A13997" s="250"/>
      <c r="B13997" s="250"/>
      <c r="C13997" s="250"/>
      <c r="D13997" s="250"/>
      <c r="E13997" s="250"/>
      <c r="F13997" s="250"/>
    </row>
    <row r="13998" spans="1:6" ht="15" x14ac:dyDescent="0.25">
      <c r="A13998" s="250"/>
      <c r="B13998" s="250"/>
      <c r="C13998" s="250"/>
      <c r="D13998" s="250"/>
      <c r="E13998" s="250"/>
      <c r="F13998" s="250"/>
    </row>
    <row r="13999" spans="1:6" ht="15" x14ac:dyDescent="0.25">
      <c r="A13999" s="250"/>
      <c r="B13999" s="250"/>
      <c r="C13999" s="250"/>
      <c r="D13999" s="250"/>
      <c r="E13999" s="250"/>
      <c r="F13999" s="250"/>
    </row>
    <row r="14000" spans="1:6" ht="15" x14ac:dyDescent="0.25">
      <c r="A14000" s="250"/>
      <c r="B14000" s="250"/>
      <c r="C14000" s="250"/>
      <c r="D14000" s="250"/>
      <c r="E14000" s="250"/>
      <c r="F14000" s="250"/>
    </row>
    <row r="14001" spans="1:6" ht="15" x14ac:dyDescent="0.25">
      <c r="A14001" s="250"/>
      <c r="B14001" s="250"/>
      <c r="C14001" s="250"/>
      <c r="D14001" s="250"/>
      <c r="E14001" s="250"/>
      <c r="F14001" s="250"/>
    </row>
    <row r="14002" spans="1:6" ht="15" x14ac:dyDescent="0.25">
      <c r="A14002" s="250"/>
      <c r="B14002" s="250"/>
      <c r="C14002" s="250"/>
      <c r="D14002" s="250"/>
      <c r="E14002" s="250"/>
      <c r="F14002" s="250"/>
    </row>
    <row r="14003" spans="1:6" ht="15" x14ac:dyDescent="0.25">
      <c r="A14003" s="250"/>
      <c r="B14003" s="250"/>
      <c r="C14003" s="250"/>
      <c r="D14003" s="250"/>
      <c r="E14003" s="250"/>
      <c r="F14003" s="250"/>
    </row>
    <row r="14004" spans="1:6" ht="15" x14ac:dyDescent="0.25">
      <c r="A14004" s="250"/>
      <c r="B14004" s="250"/>
      <c r="C14004" s="250"/>
      <c r="D14004" s="250"/>
      <c r="E14004" s="250"/>
      <c r="F14004" s="250"/>
    </row>
    <row r="14005" spans="1:6" ht="15" x14ac:dyDescent="0.25">
      <c r="A14005" s="250"/>
      <c r="B14005" s="250"/>
      <c r="C14005" s="250"/>
      <c r="D14005" s="250"/>
      <c r="E14005" s="250"/>
      <c r="F14005" s="250"/>
    </row>
    <row r="14006" spans="1:6" ht="15" x14ac:dyDescent="0.25">
      <c r="A14006" s="250"/>
      <c r="B14006" s="250"/>
      <c r="C14006" s="250"/>
      <c r="D14006" s="250"/>
      <c r="E14006" s="250"/>
      <c r="F14006" s="250"/>
    </row>
    <row r="14007" spans="1:6" ht="15" x14ac:dyDescent="0.25">
      <c r="A14007" s="250"/>
      <c r="B14007" s="250"/>
      <c r="C14007" s="250"/>
      <c r="D14007" s="250"/>
      <c r="E14007" s="250"/>
      <c r="F14007" s="250"/>
    </row>
    <row r="14008" spans="1:6" ht="15" x14ac:dyDescent="0.25">
      <c r="A14008" s="250"/>
      <c r="B14008" s="250"/>
      <c r="C14008" s="250"/>
      <c r="D14008" s="250"/>
      <c r="E14008" s="250"/>
      <c r="F14008" s="250"/>
    </row>
    <row r="14009" spans="1:6" ht="15" x14ac:dyDescent="0.25">
      <c r="A14009" s="250"/>
      <c r="B14009" s="250"/>
      <c r="C14009" s="250"/>
      <c r="D14009" s="250"/>
      <c r="E14009" s="250"/>
      <c r="F14009" s="250"/>
    </row>
    <row r="14010" spans="1:6" ht="15" x14ac:dyDescent="0.25">
      <c r="A14010" s="250"/>
      <c r="B14010" s="250"/>
      <c r="C14010" s="250"/>
      <c r="D14010" s="250"/>
      <c r="E14010" s="250"/>
      <c r="F14010" s="250"/>
    </row>
    <row r="14011" spans="1:6" ht="15" x14ac:dyDescent="0.25">
      <c r="A14011" s="250"/>
      <c r="B14011" s="250"/>
      <c r="C14011" s="250"/>
      <c r="D14011" s="250"/>
      <c r="E14011" s="250"/>
      <c r="F14011" s="250"/>
    </row>
    <row r="14012" spans="1:6" ht="15" x14ac:dyDescent="0.25">
      <c r="A14012" s="250"/>
      <c r="B14012" s="250"/>
      <c r="C14012" s="250"/>
      <c r="D14012" s="250"/>
      <c r="E14012" s="250"/>
      <c r="F14012" s="250"/>
    </row>
    <row r="14013" spans="1:6" ht="15" x14ac:dyDescent="0.25">
      <c r="A14013" s="250"/>
      <c r="B14013" s="250"/>
      <c r="C14013" s="250"/>
      <c r="D14013" s="250"/>
      <c r="E14013" s="250"/>
      <c r="F14013" s="250"/>
    </row>
    <row r="14014" spans="1:6" ht="15" x14ac:dyDescent="0.25">
      <c r="A14014" s="250"/>
      <c r="B14014" s="250"/>
      <c r="C14014" s="250"/>
      <c r="D14014" s="250"/>
      <c r="E14014" s="250"/>
      <c r="F14014" s="250"/>
    </row>
    <row r="14015" spans="1:6" ht="15" x14ac:dyDescent="0.25">
      <c r="A14015" s="250"/>
      <c r="B14015" s="250"/>
      <c r="C14015" s="250"/>
      <c r="D14015" s="250"/>
      <c r="E14015" s="250"/>
      <c r="F14015" s="250"/>
    </row>
    <row r="14016" spans="1:6" ht="15" x14ac:dyDescent="0.25">
      <c r="A14016" s="250"/>
      <c r="B14016" s="250"/>
      <c r="C14016" s="250"/>
      <c r="D14016" s="250"/>
      <c r="E14016" s="250"/>
      <c r="F14016" s="250"/>
    </row>
    <row r="14017" spans="1:6" ht="15" x14ac:dyDescent="0.25">
      <c r="A14017" s="250"/>
      <c r="B14017" s="250"/>
      <c r="C14017" s="250"/>
      <c r="D14017" s="250"/>
      <c r="E14017" s="250"/>
      <c r="F14017" s="250"/>
    </row>
    <row r="14018" spans="1:6" ht="15" x14ac:dyDescent="0.25">
      <c r="A14018" s="250"/>
      <c r="B14018" s="250"/>
      <c r="C14018" s="250"/>
      <c r="D14018" s="250"/>
      <c r="E14018" s="250"/>
      <c r="F14018" s="250"/>
    </row>
    <row r="14019" spans="1:6" ht="15" x14ac:dyDescent="0.25">
      <c r="A14019" s="250"/>
      <c r="B14019" s="250"/>
      <c r="C14019" s="250"/>
      <c r="D14019" s="250"/>
      <c r="E14019" s="250"/>
      <c r="F14019" s="250"/>
    </row>
    <row r="14020" spans="1:6" ht="15" x14ac:dyDescent="0.25">
      <c r="A14020" s="250"/>
      <c r="B14020" s="250"/>
      <c r="C14020" s="250"/>
      <c r="D14020" s="250"/>
      <c r="E14020" s="250"/>
      <c r="F14020" s="250"/>
    </row>
    <row r="14021" spans="1:6" ht="15" x14ac:dyDescent="0.25">
      <c r="A14021" s="250"/>
      <c r="B14021" s="250"/>
      <c r="C14021" s="250"/>
      <c r="D14021" s="250"/>
      <c r="E14021" s="250"/>
      <c r="F14021" s="250"/>
    </row>
    <row r="14022" spans="1:6" ht="15" x14ac:dyDescent="0.25">
      <c r="A14022" s="250"/>
      <c r="B14022" s="250"/>
      <c r="C14022" s="250"/>
      <c r="D14022" s="250"/>
      <c r="E14022" s="250"/>
      <c r="F14022" s="250"/>
    </row>
    <row r="14023" spans="1:6" ht="15" x14ac:dyDescent="0.25">
      <c r="A14023" s="250"/>
      <c r="B14023" s="250"/>
      <c r="C14023" s="250"/>
      <c r="D14023" s="250"/>
      <c r="E14023" s="250"/>
      <c r="F14023" s="250"/>
    </row>
    <row r="14024" spans="1:6" ht="15" x14ac:dyDescent="0.25">
      <c r="A14024" s="250"/>
      <c r="B14024" s="250"/>
      <c r="C14024" s="250"/>
      <c r="D14024" s="250"/>
      <c r="E14024" s="250"/>
      <c r="F14024" s="250"/>
    </row>
    <row r="14025" spans="1:6" ht="15" x14ac:dyDescent="0.25">
      <c r="A14025" s="250"/>
      <c r="B14025" s="250"/>
      <c r="C14025" s="250"/>
      <c r="D14025" s="250"/>
      <c r="E14025" s="250"/>
      <c r="F14025" s="250"/>
    </row>
    <row r="14026" spans="1:6" ht="15" x14ac:dyDescent="0.25">
      <c r="A14026" s="250"/>
      <c r="B14026" s="250"/>
      <c r="C14026" s="250"/>
      <c r="D14026" s="250"/>
      <c r="E14026" s="250"/>
      <c r="F14026" s="250"/>
    </row>
    <row r="14027" spans="1:6" ht="15" x14ac:dyDescent="0.25">
      <c r="A14027" s="250"/>
      <c r="B14027" s="250"/>
      <c r="C14027" s="250"/>
      <c r="D14027" s="250"/>
      <c r="E14027" s="250"/>
      <c r="F14027" s="250"/>
    </row>
    <row r="14028" spans="1:6" ht="15" x14ac:dyDescent="0.25">
      <c r="A14028" s="250"/>
      <c r="B14028" s="250"/>
      <c r="C14028" s="250"/>
      <c r="D14028" s="250"/>
      <c r="E14028" s="250"/>
      <c r="F14028" s="250"/>
    </row>
    <row r="14029" spans="1:6" ht="15" x14ac:dyDescent="0.25">
      <c r="A14029" s="250"/>
      <c r="B14029" s="250"/>
      <c r="C14029" s="250"/>
      <c r="D14029" s="250"/>
      <c r="E14029" s="250"/>
      <c r="F14029" s="250"/>
    </row>
    <row r="14030" spans="1:6" ht="15" x14ac:dyDescent="0.25">
      <c r="A14030" s="250"/>
      <c r="B14030" s="250"/>
      <c r="C14030" s="250"/>
      <c r="D14030" s="250"/>
      <c r="E14030" s="250"/>
      <c r="F14030" s="250"/>
    </row>
    <row r="14031" spans="1:6" ht="15" x14ac:dyDescent="0.25">
      <c r="A14031" s="250"/>
      <c r="B14031" s="250"/>
      <c r="C14031" s="250"/>
      <c r="D14031" s="250"/>
      <c r="E14031" s="250"/>
      <c r="F14031" s="250"/>
    </row>
    <row r="14032" spans="1:6" ht="15" x14ac:dyDescent="0.25">
      <c r="A14032" s="250"/>
      <c r="B14032" s="250"/>
      <c r="C14032" s="250"/>
      <c r="D14032" s="250"/>
      <c r="E14032" s="250"/>
      <c r="F14032" s="250"/>
    </row>
    <row r="14033" spans="1:6" ht="15" x14ac:dyDescent="0.25">
      <c r="A14033" s="250"/>
      <c r="B14033" s="250"/>
      <c r="C14033" s="250"/>
      <c r="D14033" s="250"/>
      <c r="E14033" s="250"/>
      <c r="F14033" s="250"/>
    </row>
    <row r="14034" spans="1:6" ht="15" x14ac:dyDescent="0.25">
      <c r="A14034" s="250"/>
      <c r="B14034" s="250"/>
      <c r="C14034" s="250"/>
      <c r="D14034" s="250"/>
      <c r="E14034" s="250"/>
      <c r="F14034" s="250"/>
    </row>
    <row r="14035" spans="1:6" ht="15" x14ac:dyDescent="0.25">
      <c r="A14035" s="250"/>
      <c r="B14035" s="250"/>
      <c r="C14035" s="250"/>
      <c r="D14035" s="250"/>
      <c r="E14035" s="250"/>
      <c r="F14035" s="250"/>
    </row>
    <row r="14036" spans="1:6" ht="15" x14ac:dyDescent="0.25">
      <c r="A14036" s="250"/>
      <c r="B14036" s="250"/>
      <c r="C14036" s="250"/>
      <c r="D14036" s="250"/>
      <c r="E14036" s="250"/>
      <c r="F14036" s="250"/>
    </row>
    <row r="14037" spans="1:6" ht="15" x14ac:dyDescent="0.25">
      <c r="A14037" s="250"/>
      <c r="B14037" s="250"/>
      <c r="C14037" s="250"/>
      <c r="D14037" s="250"/>
      <c r="E14037" s="250"/>
      <c r="F14037" s="250"/>
    </row>
    <row r="14038" spans="1:6" ht="15" x14ac:dyDescent="0.25">
      <c r="A14038" s="250"/>
      <c r="B14038" s="250"/>
      <c r="C14038" s="250"/>
      <c r="D14038" s="250"/>
      <c r="E14038" s="250"/>
      <c r="F14038" s="250"/>
    </row>
    <row r="14039" spans="1:6" ht="15" x14ac:dyDescent="0.25">
      <c r="A14039" s="250"/>
      <c r="B14039" s="250"/>
      <c r="C14039" s="250"/>
      <c r="D14039" s="250"/>
      <c r="E14039" s="250"/>
      <c r="F14039" s="250"/>
    </row>
    <row r="14040" spans="1:6" ht="15" x14ac:dyDescent="0.25">
      <c r="A14040" s="250"/>
      <c r="B14040" s="250"/>
      <c r="C14040" s="250"/>
      <c r="D14040" s="250"/>
      <c r="E14040" s="250"/>
      <c r="F14040" s="250"/>
    </row>
    <row r="14041" spans="1:6" ht="15" x14ac:dyDescent="0.25">
      <c r="A14041" s="250"/>
      <c r="B14041" s="250"/>
      <c r="C14041" s="250"/>
      <c r="D14041" s="250"/>
      <c r="E14041" s="250"/>
      <c r="F14041" s="250"/>
    </row>
    <row r="14042" spans="1:6" ht="15" x14ac:dyDescent="0.25">
      <c r="A14042" s="250"/>
      <c r="B14042" s="250"/>
      <c r="C14042" s="250"/>
      <c r="D14042" s="250"/>
      <c r="E14042" s="250"/>
      <c r="F14042" s="250"/>
    </row>
    <row r="14043" spans="1:6" ht="15" x14ac:dyDescent="0.25">
      <c r="A14043" s="250"/>
      <c r="B14043" s="250"/>
      <c r="C14043" s="250"/>
      <c r="D14043" s="250"/>
      <c r="E14043" s="250"/>
      <c r="F14043" s="250"/>
    </row>
    <row r="14044" spans="1:6" ht="15" x14ac:dyDescent="0.25">
      <c r="A14044" s="250"/>
      <c r="B14044" s="250"/>
      <c r="C14044" s="250"/>
      <c r="D14044" s="250"/>
      <c r="E14044" s="250"/>
      <c r="F14044" s="250"/>
    </row>
    <row r="14045" spans="1:6" ht="15" x14ac:dyDescent="0.25">
      <c r="A14045" s="250"/>
      <c r="B14045" s="250"/>
      <c r="C14045" s="250"/>
      <c r="D14045" s="250"/>
      <c r="E14045" s="250"/>
      <c r="F14045" s="250"/>
    </row>
    <row r="14046" spans="1:6" ht="15" x14ac:dyDescent="0.25">
      <c r="A14046" s="250"/>
      <c r="B14046" s="250"/>
      <c r="C14046" s="250"/>
      <c r="D14046" s="250"/>
      <c r="E14046" s="250"/>
      <c r="F14046" s="250"/>
    </row>
    <row r="14047" spans="1:6" ht="15" x14ac:dyDescent="0.25">
      <c r="A14047" s="250"/>
      <c r="B14047" s="250"/>
      <c r="C14047" s="250"/>
      <c r="D14047" s="250"/>
      <c r="E14047" s="250"/>
      <c r="F14047" s="250"/>
    </row>
    <row r="14048" spans="1:6" ht="15" x14ac:dyDescent="0.25">
      <c r="A14048" s="250"/>
      <c r="B14048" s="250"/>
      <c r="C14048" s="250"/>
      <c r="D14048" s="250"/>
      <c r="E14048" s="250"/>
      <c r="F14048" s="250"/>
    </row>
    <row r="14049" spans="1:6" ht="15" x14ac:dyDescent="0.25">
      <c r="A14049" s="250"/>
      <c r="B14049" s="250"/>
      <c r="C14049" s="250"/>
      <c r="D14049" s="250"/>
      <c r="E14049" s="250"/>
      <c r="F14049" s="250"/>
    </row>
    <row r="14050" spans="1:6" ht="15" x14ac:dyDescent="0.25">
      <c r="A14050" s="250"/>
      <c r="B14050" s="250"/>
      <c r="C14050" s="250"/>
      <c r="D14050" s="250"/>
      <c r="E14050" s="250"/>
      <c r="F14050" s="250"/>
    </row>
    <row r="14051" spans="1:6" ht="15" x14ac:dyDescent="0.25">
      <c r="A14051" s="250"/>
      <c r="B14051" s="250"/>
      <c r="C14051" s="250"/>
      <c r="D14051" s="250"/>
      <c r="E14051" s="250"/>
      <c r="F14051" s="250"/>
    </row>
    <row r="14052" spans="1:6" ht="15" x14ac:dyDescent="0.25">
      <c r="A14052" s="250"/>
      <c r="B14052" s="250"/>
      <c r="C14052" s="250"/>
      <c r="D14052" s="250"/>
      <c r="E14052" s="250"/>
      <c r="F14052" s="250"/>
    </row>
    <row r="14053" spans="1:6" ht="15" x14ac:dyDescent="0.25">
      <c r="A14053" s="250"/>
      <c r="B14053" s="250"/>
      <c r="C14053" s="250"/>
      <c r="D14053" s="250"/>
      <c r="E14053" s="250"/>
      <c r="F14053" s="250"/>
    </row>
    <row r="14054" spans="1:6" ht="15" x14ac:dyDescent="0.25">
      <c r="A14054" s="250"/>
      <c r="B14054" s="250"/>
      <c r="C14054" s="250"/>
      <c r="D14054" s="250"/>
      <c r="E14054" s="250"/>
      <c r="F14054" s="250"/>
    </row>
    <row r="14055" spans="1:6" ht="15" x14ac:dyDescent="0.25">
      <c r="A14055" s="250"/>
      <c r="B14055" s="250"/>
      <c r="C14055" s="250"/>
      <c r="D14055" s="250"/>
      <c r="E14055" s="250"/>
      <c r="F14055" s="250"/>
    </row>
    <row r="14056" spans="1:6" ht="15" x14ac:dyDescent="0.25">
      <c r="A14056" s="250"/>
      <c r="B14056" s="250"/>
      <c r="C14056" s="250"/>
      <c r="D14056" s="250"/>
      <c r="E14056" s="250"/>
      <c r="F14056" s="250"/>
    </row>
    <row r="14057" spans="1:6" ht="15" x14ac:dyDescent="0.25">
      <c r="A14057" s="250"/>
      <c r="B14057" s="250"/>
      <c r="C14057" s="250"/>
      <c r="D14057" s="250"/>
      <c r="E14057" s="250"/>
      <c r="F14057" s="250"/>
    </row>
    <row r="14058" spans="1:6" ht="15" x14ac:dyDescent="0.25">
      <c r="A14058" s="250"/>
      <c r="B14058" s="250"/>
      <c r="C14058" s="250"/>
      <c r="D14058" s="250"/>
      <c r="E14058" s="250"/>
      <c r="F14058" s="250"/>
    </row>
    <row r="14059" spans="1:6" ht="15" x14ac:dyDescent="0.25">
      <c r="A14059" s="250"/>
      <c r="B14059" s="250"/>
      <c r="C14059" s="250"/>
      <c r="D14059" s="250"/>
      <c r="E14059" s="250"/>
      <c r="F14059" s="250"/>
    </row>
    <row r="14060" spans="1:6" ht="15" x14ac:dyDescent="0.25">
      <c r="A14060" s="250"/>
      <c r="B14060" s="250"/>
      <c r="C14060" s="250"/>
      <c r="D14060" s="250"/>
      <c r="E14060" s="250"/>
      <c r="F14060" s="250"/>
    </row>
    <row r="14061" spans="1:6" ht="15" x14ac:dyDescent="0.25">
      <c r="A14061" s="250"/>
      <c r="B14061" s="250"/>
      <c r="C14061" s="250"/>
      <c r="D14061" s="250"/>
      <c r="E14061" s="250"/>
      <c r="F14061" s="250"/>
    </row>
    <row r="14062" spans="1:6" ht="15" x14ac:dyDescent="0.25">
      <c r="A14062" s="250"/>
      <c r="B14062" s="250"/>
      <c r="C14062" s="250"/>
      <c r="D14062" s="250"/>
      <c r="E14062" s="250"/>
      <c r="F14062" s="250"/>
    </row>
    <row r="14063" spans="1:6" ht="15" x14ac:dyDescent="0.25">
      <c r="A14063" s="250"/>
      <c r="B14063" s="250"/>
      <c r="C14063" s="250"/>
      <c r="D14063" s="250"/>
      <c r="E14063" s="250"/>
      <c r="F14063" s="250"/>
    </row>
    <row r="14064" spans="1:6" ht="15" x14ac:dyDescent="0.25">
      <c r="A14064" s="250"/>
      <c r="B14064" s="250"/>
      <c r="C14064" s="250"/>
      <c r="D14064" s="250"/>
      <c r="E14064" s="250"/>
      <c r="F14064" s="250"/>
    </row>
    <row r="14065" spans="1:6" ht="15" x14ac:dyDescent="0.25">
      <c r="A14065" s="250"/>
      <c r="B14065" s="250"/>
      <c r="C14065" s="250"/>
      <c r="D14065" s="250"/>
      <c r="E14065" s="250"/>
      <c r="F14065" s="250"/>
    </row>
    <row r="14066" spans="1:6" ht="15" x14ac:dyDescent="0.25">
      <c r="A14066" s="250"/>
      <c r="B14066" s="250"/>
      <c r="C14066" s="250"/>
      <c r="D14066" s="250"/>
      <c r="E14066" s="250"/>
      <c r="F14066" s="250"/>
    </row>
    <row r="14067" spans="1:6" ht="15" x14ac:dyDescent="0.25">
      <c r="A14067" s="250"/>
      <c r="B14067" s="250"/>
      <c r="C14067" s="250"/>
      <c r="D14067" s="250"/>
      <c r="E14067" s="250"/>
      <c r="F14067" s="250"/>
    </row>
    <row r="14068" spans="1:6" ht="15" x14ac:dyDescent="0.25">
      <c r="A14068" s="250"/>
      <c r="B14068" s="250"/>
      <c r="C14068" s="250"/>
      <c r="D14068" s="250"/>
      <c r="E14068" s="250"/>
      <c r="F14068" s="250"/>
    </row>
    <row r="14069" spans="1:6" ht="15" x14ac:dyDescent="0.25">
      <c r="A14069" s="250"/>
      <c r="B14069" s="250"/>
      <c r="C14069" s="250"/>
      <c r="D14069" s="250"/>
      <c r="E14069" s="250"/>
      <c r="F14069" s="250"/>
    </row>
    <row r="14070" spans="1:6" ht="15" x14ac:dyDescent="0.25">
      <c r="A14070" s="250"/>
      <c r="B14070" s="250"/>
      <c r="C14070" s="250"/>
      <c r="D14070" s="250"/>
      <c r="E14070" s="250"/>
      <c r="F14070" s="250"/>
    </row>
    <row r="14071" spans="1:6" ht="15" x14ac:dyDescent="0.25">
      <c r="A14071" s="250"/>
      <c r="B14071" s="250"/>
      <c r="C14071" s="250"/>
      <c r="D14071" s="250"/>
      <c r="E14071" s="250"/>
      <c r="F14071" s="250"/>
    </row>
    <row r="14072" spans="1:6" ht="15" x14ac:dyDescent="0.25">
      <c r="A14072" s="250"/>
      <c r="B14072" s="250"/>
      <c r="C14072" s="250"/>
      <c r="D14072" s="250"/>
      <c r="E14072" s="250"/>
      <c r="F14072" s="250"/>
    </row>
    <row r="14073" spans="1:6" ht="15" x14ac:dyDescent="0.25">
      <c r="A14073" s="250"/>
      <c r="B14073" s="250"/>
      <c r="C14073" s="250"/>
      <c r="D14073" s="250"/>
      <c r="E14073" s="250"/>
      <c r="F14073" s="250"/>
    </row>
    <row r="14074" spans="1:6" ht="15" x14ac:dyDescent="0.25">
      <c r="A14074" s="250"/>
      <c r="B14074" s="250"/>
      <c r="C14074" s="250"/>
      <c r="D14074" s="250"/>
      <c r="E14074" s="250"/>
      <c r="F14074" s="250"/>
    </row>
    <row r="14075" spans="1:6" ht="15" x14ac:dyDescent="0.25">
      <c r="A14075" s="250"/>
      <c r="B14075" s="250"/>
      <c r="C14075" s="250"/>
      <c r="D14075" s="250"/>
      <c r="E14075" s="250"/>
      <c r="F14075" s="250"/>
    </row>
    <row r="14076" spans="1:6" ht="15" x14ac:dyDescent="0.25">
      <c r="A14076" s="250"/>
      <c r="B14076" s="250"/>
      <c r="C14076" s="250"/>
      <c r="D14076" s="250"/>
      <c r="E14076" s="250"/>
      <c r="F14076" s="250"/>
    </row>
    <row r="14077" spans="1:6" ht="15" x14ac:dyDescent="0.25">
      <c r="A14077" s="250"/>
      <c r="B14077" s="250"/>
      <c r="C14077" s="250"/>
      <c r="D14077" s="250"/>
      <c r="E14077" s="250"/>
      <c r="F14077" s="250"/>
    </row>
    <row r="14078" spans="1:6" ht="15" x14ac:dyDescent="0.25">
      <c r="A14078" s="250"/>
      <c r="B14078" s="250"/>
      <c r="C14078" s="250"/>
      <c r="D14078" s="250"/>
      <c r="E14078" s="250"/>
      <c r="F14078" s="250"/>
    </row>
    <row r="14079" spans="1:6" ht="15" x14ac:dyDescent="0.25">
      <c r="A14079" s="250"/>
      <c r="B14079" s="250"/>
      <c r="C14079" s="250"/>
      <c r="D14079" s="250"/>
      <c r="E14079" s="250"/>
      <c r="F14079" s="250"/>
    </row>
    <row r="14080" spans="1:6" ht="15" x14ac:dyDescent="0.25">
      <c r="A14080" s="250"/>
      <c r="B14080" s="250"/>
      <c r="C14080" s="250"/>
      <c r="D14080" s="250"/>
      <c r="E14080" s="250"/>
      <c r="F14080" s="250"/>
    </row>
    <row r="14081" spans="1:6" ht="15" x14ac:dyDescent="0.25">
      <c r="A14081" s="250"/>
      <c r="B14081" s="250"/>
      <c r="C14081" s="250"/>
      <c r="D14081" s="250"/>
      <c r="E14081" s="250"/>
      <c r="F14081" s="250"/>
    </row>
    <row r="14082" spans="1:6" ht="15" x14ac:dyDescent="0.25">
      <c r="A14082" s="250"/>
      <c r="B14082" s="250"/>
      <c r="C14082" s="250"/>
      <c r="D14082" s="250"/>
      <c r="E14082" s="250"/>
      <c r="F14082" s="250"/>
    </row>
    <row r="14083" spans="1:6" ht="15" x14ac:dyDescent="0.25">
      <c r="A14083" s="250"/>
      <c r="B14083" s="250"/>
      <c r="C14083" s="250"/>
      <c r="D14083" s="250"/>
      <c r="E14083" s="250"/>
      <c r="F14083" s="250"/>
    </row>
    <row r="14084" spans="1:6" ht="15" x14ac:dyDescent="0.25">
      <c r="A14084" s="250"/>
      <c r="B14084" s="250"/>
      <c r="C14084" s="250"/>
      <c r="D14084" s="250"/>
      <c r="E14084" s="250"/>
      <c r="F14084" s="250"/>
    </row>
    <row r="14085" spans="1:6" ht="15" x14ac:dyDescent="0.25">
      <c r="A14085" s="250"/>
      <c r="B14085" s="250"/>
      <c r="C14085" s="250"/>
      <c r="D14085" s="250"/>
      <c r="E14085" s="250"/>
      <c r="F14085" s="250"/>
    </row>
    <row r="14086" spans="1:6" ht="15" x14ac:dyDescent="0.25">
      <c r="A14086" s="250"/>
      <c r="B14086" s="250"/>
      <c r="C14086" s="250"/>
      <c r="D14086" s="250"/>
      <c r="E14086" s="250"/>
      <c r="F14086" s="250"/>
    </row>
    <row r="14087" spans="1:6" ht="15" x14ac:dyDescent="0.25">
      <c r="A14087" s="250"/>
      <c r="B14087" s="250"/>
      <c r="C14087" s="250"/>
      <c r="D14087" s="250"/>
      <c r="E14087" s="250"/>
      <c r="F14087" s="250"/>
    </row>
    <row r="14088" spans="1:6" ht="15" x14ac:dyDescent="0.25">
      <c r="A14088" s="250"/>
      <c r="B14088" s="250"/>
      <c r="C14088" s="250"/>
      <c r="D14088" s="250"/>
      <c r="E14088" s="250"/>
      <c r="F14088" s="250"/>
    </row>
    <row r="14089" spans="1:6" ht="15" x14ac:dyDescent="0.25">
      <c r="A14089" s="250"/>
      <c r="B14089" s="250"/>
      <c r="C14089" s="250"/>
      <c r="D14089" s="250"/>
      <c r="E14089" s="250"/>
      <c r="F14089" s="250"/>
    </row>
    <row r="14090" spans="1:6" ht="15" x14ac:dyDescent="0.25">
      <c r="A14090" s="250"/>
      <c r="B14090" s="250"/>
      <c r="C14090" s="250"/>
      <c r="D14090" s="250"/>
      <c r="E14090" s="250"/>
      <c r="F14090" s="250"/>
    </row>
    <row r="14091" spans="1:6" ht="15" x14ac:dyDescent="0.25">
      <c r="A14091" s="250"/>
      <c r="B14091" s="250"/>
      <c r="C14091" s="250"/>
      <c r="D14091" s="250"/>
      <c r="E14091" s="250"/>
      <c r="F14091" s="250"/>
    </row>
    <row r="14092" spans="1:6" ht="15" x14ac:dyDescent="0.25">
      <c r="A14092" s="250"/>
      <c r="B14092" s="250"/>
      <c r="C14092" s="250"/>
      <c r="D14092" s="250"/>
      <c r="E14092" s="250"/>
      <c r="F14092" s="250"/>
    </row>
    <row r="14093" spans="1:6" ht="15" x14ac:dyDescent="0.25">
      <c r="A14093" s="250"/>
      <c r="B14093" s="250"/>
      <c r="C14093" s="250"/>
      <c r="D14093" s="250"/>
      <c r="E14093" s="250"/>
      <c r="F14093" s="250"/>
    </row>
    <row r="14094" spans="1:6" ht="15" x14ac:dyDescent="0.25">
      <c r="A14094" s="250"/>
      <c r="B14094" s="250"/>
      <c r="C14094" s="250"/>
      <c r="D14094" s="250"/>
      <c r="E14094" s="250"/>
      <c r="F14094" s="250"/>
    </row>
    <row r="14095" spans="1:6" ht="15" x14ac:dyDescent="0.25">
      <c r="A14095" s="250"/>
      <c r="B14095" s="250"/>
      <c r="C14095" s="250"/>
      <c r="D14095" s="250"/>
      <c r="E14095" s="250"/>
      <c r="F14095" s="250"/>
    </row>
    <row r="14096" spans="1:6" ht="15" x14ac:dyDescent="0.25">
      <c r="A14096" s="250"/>
      <c r="B14096" s="250"/>
      <c r="C14096" s="250"/>
      <c r="D14096" s="250"/>
      <c r="E14096" s="250"/>
      <c r="F14096" s="250"/>
    </row>
    <row r="14097" spans="1:6" ht="15" x14ac:dyDescent="0.25">
      <c r="A14097" s="250"/>
      <c r="B14097" s="250"/>
      <c r="C14097" s="250"/>
      <c r="D14097" s="250"/>
      <c r="E14097" s="250"/>
      <c r="F14097" s="250"/>
    </row>
    <row r="14098" spans="1:6" ht="15" x14ac:dyDescent="0.25">
      <c r="A14098" s="250"/>
      <c r="B14098" s="250"/>
      <c r="C14098" s="250"/>
      <c r="D14098" s="250"/>
      <c r="E14098" s="250"/>
      <c r="F14098" s="250"/>
    </row>
    <row r="14099" spans="1:6" ht="15" x14ac:dyDescent="0.25">
      <c r="A14099" s="250"/>
      <c r="B14099" s="250"/>
      <c r="C14099" s="250"/>
      <c r="D14099" s="250"/>
      <c r="E14099" s="250"/>
      <c r="F14099" s="250"/>
    </row>
    <row r="14100" spans="1:6" ht="15" x14ac:dyDescent="0.25">
      <c r="A14100" s="250"/>
      <c r="B14100" s="250"/>
      <c r="C14100" s="250"/>
      <c r="D14100" s="250"/>
      <c r="E14100" s="250"/>
      <c r="F14100" s="250"/>
    </row>
    <row r="14101" spans="1:6" ht="15" x14ac:dyDescent="0.25">
      <c r="A14101" s="250"/>
      <c r="B14101" s="250"/>
      <c r="C14101" s="250"/>
      <c r="D14101" s="250"/>
      <c r="E14101" s="250"/>
      <c r="F14101" s="250"/>
    </row>
    <row r="14102" spans="1:6" ht="15" x14ac:dyDescent="0.25">
      <c r="A14102" s="250"/>
      <c r="B14102" s="250"/>
      <c r="C14102" s="250"/>
      <c r="D14102" s="250"/>
      <c r="E14102" s="250"/>
      <c r="F14102" s="250"/>
    </row>
    <row r="14103" spans="1:6" ht="15" x14ac:dyDescent="0.25">
      <c r="A14103" s="250"/>
      <c r="B14103" s="250"/>
      <c r="C14103" s="250"/>
      <c r="D14103" s="250"/>
      <c r="E14103" s="250"/>
      <c r="F14103" s="250"/>
    </row>
    <row r="14104" spans="1:6" ht="15" x14ac:dyDescent="0.25">
      <c r="A14104" s="250"/>
      <c r="B14104" s="250"/>
      <c r="C14104" s="250"/>
      <c r="D14104" s="250"/>
      <c r="E14104" s="250"/>
      <c r="F14104" s="250"/>
    </row>
    <row r="14105" spans="1:6" ht="15" x14ac:dyDescent="0.25">
      <c r="A14105" s="250"/>
      <c r="B14105" s="250"/>
      <c r="C14105" s="250"/>
      <c r="D14105" s="250"/>
      <c r="E14105" s="250"/>
      <c r="F14105" s="250"/>
    </row>
    <row r="14106" spans="1:6" ht="15" x14ac:dyDescent="0.25">
      <c r="A14106" s="250"/>
      <c r="B14106" s="250"/>
      <c r="C14106" s="250"/>
      <c r="D14106" s="250"/>
      <c r="E14106" s="250"/>
      <c r="F14106" s="250"/>
    </row>
    <row r="14107" spans="1:6" ht="15" x14ac:dyDescent="0.25">
      <c r="A14107" s="250"/>
      <c r="B14107" s="250"/>
      <c r="C14107" s="250"/>
      <c r="D14107" s="250"/>
      <c r="E14107" s="250"/>
      <c r="F14107" s="250"/>
    </row>
    <row r="14108" spans="1:6" ht="15" x14ac:dyDescent="0.25">
      <c r="A14108" s="250"/>
      <c r="B14108" s="250"/>
      <c r="C14108" s="250"/>
      <c r="D14108" s="250"/>
      <c r="E14108" s="250"/>
      <c r="F14108" s="250"/>
    </row>
    <row r="14109" spans="1:6" ht="15" x14ac:dyDescent="0.25">
      <c r="A14109" s="250"/>
      <c r="B14109" s="250"/>
      <c r="C14109" s="250"/>
      <c r="D14109" s="250"/>
      <c r="E14109" s="250"/>
      <c r="F14109" s="250"/>
    </row>
    <row r="14110" spans="1:6" ht="15" x14ac:dyDescent="0.25">
      <c r="A14110" s="250"/>
      <c r="B14110" s="250"/>
      <c r="C14110" s="250"/>
      <c r="D14110" s="250"/>
      <c r="E14110" s="250"/>
      <c r="F14110" s="250"/>
    </row>
    <row r="14111" spans="1:6" ht="15" x14ac:dyDescent="0.25">
      <c r="A14111" s="250"/>
      <c r="B14111" s="250"/>
      <c r="C14111" s="250"/>
      <c r="D14111" s="250"/>
      <c r="E14111" s="250"/>
      <c r="F14111" s="250"/>
    </row>
    <row r="14112" spans="1:6" ht="15" x14ac:dyDescent="0.25">
      <c r="A14112" s="250"/>
      <c r="B14112" s="250"/>
      <c r="C14112" s="250"/>
      <c r="D14112" s="250"/>
      <c r="E14112" s="250"/>
      <c r="F14112" s="250"/>
    </row>
    <row r="14113" spans="1:6" ht="15" x14ac:dyDescent="0.25">
      <c r="A14113" s="250"/>
      <c r="B14113" s="250"/>
      <c r="C14113" s="250"/>
      <c r="D14113" s="250"/>
      <c r="E14113" s="250"/>
      <c r="F14113" s="250"/>
    </row>
    <row r="14114" spans="1:6" ht="15" x14ac:dyDescent="0.25">
      <c r="A14114" s="250"/>
      <c r="B14114" s="250"/>
      <c r="C14114" s="250"/>
      <c r="D14114" s="250"/>
      <c r="E14114" s="250"/>
      <c r="F14114" s="250"/>
    </row>
    <row r="14115" spans="1:6" ht="15" x14ac:dyDescent="0.25">
      <c r="A14115" s="250"/>
      <c r="B14115" s="250"/>
      <c r="C14115" s="250"/>
      <c r="D14115" s="250"/>
      <c r="E14115" s="250"/>
      <c r="F14115" s="250"/>
    </row>
    <row r="14116" spans="1:6" ht="15" x14ac:dyDescent="0.25">
      <c r="A14116" s="250"/>
      <c r="B14116" s="250"/>
      <c r="C14116" s="250"/>
      <c r="D14116" s="250"/>
      <c r="E14116" s="250"/>
      <c r="F14116" s="250"/>
    </row>
    <row r="14117" spans="1:6" ht="15" x14ac:dyDescent="0.25">
      <c r="A14117" s="250"/>
      <c r="B14117" s="250"/>
      <c r="C14117" s="250"/>
      <c r="D14117" s="250"/>
      <c r="E14117" s="250"/>
      <c r="F14117" s="250"/>
    </row>
    <row r="14118" spans="1:6" ht="15" x14ac:dyDescent="0.25">
      <c r="A14118" s="250"/>
      <c r="B14118" s="250"/>
      <c r="C14118" s="250"/>
      <c r="D14118" s="250"/>
      <c r="E14118" s="250"/>
      <c r="F14118" s="250"/>
    </row>
    <row r="14119" spans="1:6" ht="15" x14ac:dyDescent="0.25">
      <c r="A14119" s="250"/>
      <c r="B14119" s="250"/>
      <c r="C14119" s="250"/>
      <c r="D14119" s="250"/>
      <c r="E14119" s="250"/>
      <c r="F14119" s="250"/>
    </row>
    <row r="14120" spans="1:6" ht="15" x14ac:dyDescent="0.25">
      <c r="A14120" s="250"/>
      <c r="B14120" s="250"/>
      <c r="C14120" s="250"/>
      <c r="D14120" s="250"/>
      <c r="E14120" s="250"/>
      <c r="F14120" s="250"/>
    </row>
    <row r="14121" spans="1:6" ht="15" x14ac:dyDescent="0.25">
      <c r="A14121" s="250"/>
      <c r="B14121" s="250"/>
      <c r="C14121" s="250"/>
      <c r="D14121" s="250"/>
      <c r="E14121" s="250"/>
      <c r="F14121" s="250"/>
    </row>
    <row r="14122" spans="1:6" ht="15" x14ac:dyDescent="0.25">
      <c r="A14122" s="250"/>
      <c r="B14122" s="250"/>
      <c r="C14122" s="250"/>
      <c r="D14122" s="250"/>
      <c r="E14122" s="250"/>
      <c r="F14122" s="250"/>
    </row>
    <row r="14123" spans="1:6" ht="15" x14ac:dyDescent="0.25">
      <c r="A14123" s="250"/>
      <c r="B14123" s="250"/>
      <c r="C14123" s="250"/>
      <c r="D14123" s="250"/>
      <c r="E14123" s="250"/>
      <c r="F14123" s="250"/>
    </row>
    <row r="14124" spans="1:6" ht="15" x14ac:dyDescent="0.25">
      <c r="A14124" s="250"/>
      <c r="B14124" s="250"/>
      <c r="C14124" s="250"/>
      <c r="D14124" s="250"/>
      <c r="E14124" s="250"/>
      <c r="F14124" s="250"/>
    </row>
    <row r="14125" spans="1:6" ht="15" x14ac:dyDescent="0.25">
      <c r="A14125" s="250"/>
      <c r="B14125" s="250"/>
      <c r="C14125" s="250"/>
      <c r="D14125" s="250"/>
      <c r="E14125" s="250"/>
      <c r="F14125" s="250"/>
    </row>
    <row r="14126" spans="1:6" ht="15" x14ac:dyDescent="0.25">
      <c r="A14126" s="250"/>
      <c r="B14126" s="250"/>
      <c r="C14126" s="250"/>
      <c r="D14126" s="250"/>
      <c r="E14126" s="250"/>
      <c r="F14126" s="250"/>
    </row>
    <row r="14127" spans="1:6" ht="15" x14ac:dyDescent="0.25">
      <c r="A14127" s="250"/>
      <c r="B14127" s="250"/>
      <c r="C14127" s="250"/>
      <c r="D14127" s="250"/>
      <c r="E14127" s="250"/>
      <c r="F14127" s="250"/>
    </row>
    <row r="14128" spans="1:6" ht="15" x14ac:dyDescent="0.25">
      <c r="A14128" s="250"/>
      <c r="B14128" s="250"/>
      <c r="C14128" s="250"/>
      <c r="D14128" s="250"/>
      <c r="E14128" s="250"/>
      <c r="F14128" s="250"/>
    </row>
    <row r="14129" spans="1:6" ht="15" x14ac:dyDescent="0.25">
      <c r="A14129" s="250"/>
      <c r="B14129" s="250"/>
      <c r="C14129" s="250"/>
      <c r="D14129" s="250"/>
      <c r="E14129" s="250"/>
      <c r="F14129" s="250"/>
    </row>
    <row r="14130" spans="1:6" ht="15" x14ac:dyDescent="0.25">
      <c r="A14130" s="250"/>
      <c r="B14130" s="250"/>
      <c r="C14130" s="250"/>
      <c r="D14130" s="250"/>
      <c r="E14130" s="250"/>
      <c r="F14130" s="250"/>
    </row>
    <row r="14131" spans="1:6" ht="15" x14ac:dyDescent="0.25">
      <c r="A14131" s="250"/>
      <c r="B14131" s="250"/>
      <c r="C14131" s="250"/>
      <c r="D14131" s="250"/>
      <c r="E14131" s="250"/>
      <c r="F14131" s="250"/>
    </row>
    <row r="14132" spans="1:6" ht="15" x14ac:dyDescent="0.25">
      <c r="A14132" s="250"/>
      <c r="B14132" s="250"/>
      <c r="C14132" s="250"/>
      <c r="D14132" s="250"/>
      <c r="E14132" s="250"/>
      <c r="F14132" s="250"/>
    </row>
    <row r="14133" spans="1:6" ht="15" x14ac:dyDescent="0.25">
      <c r="A14133" s="250"/>
      <c r="B14133" s="250"/>
      <c r="C14133" s="250"/>
      <c r="D14133" s="250"/>
      <c r="E14133" s="250"/>
      <c r="F14133" s="250"/>
    </row>
    <row r="14134" spans="1:6" ht="15" x14ac:dyDescent="0.25">
      <c r="A14134" s="250"/>
      <c r="B14134" s="250"/>
      <c r="C14134" s="250"/>
      <c r="D14134" s="250"/>
      <c r="E14134" s="250"/>
      <c r="F14134" s="250"/>
    </row>
    <row r="14135" spans="1:6" ht="15" x14ac:dyDescent="0.25">
      <c r="A14135" s="250"/>
      <c r="B14135" s="250"/>
      <c r="C14135" s="250"/>
      <c r="D14135" s="250"/>
      <c r="E14135" s="250"/>
      <c r="F14135" s="250"/>
    </row>
    <row r="14136" spans="1:6" ht="15" x14ac:dyDescent="0.25">
      <c r="A14136" s="250"/>
      <c r="B14136" s="250"/>
      <c r="C14136" s="250"/>
      <c r="D14136" s="250"/>
      <c r="E14136" s="250"/>
      <c r="F14136" s="250"/>
    </row>
    <row r="14137" spans="1:6" ht="15" x14ac:dyDescent="0.25">
      <c r="A14137" s="250"/>
      <c r="B14137" s="250"/>
      <c r="C14137" s="250"/>
      <c r="D14137" s="250"/>
      <c r="E14137" s="250"/>
      <c r="F14137" s="250"/>
    </row>
    <row r="14138" spans="1:6" ht="15" x14ac:dyDescent="0.25">
      <c r="A14138" s="250"/>
      <c r="B14138" s="250"/>
      <c r="C14138" s="250"/>
      <c r="D14138" s="250"/>
      <c r="E14138" s="250"/>
      <c r="F14138" s="250"/>
    </row>
    <row r="14139" spans="1:6" ht="15" x14ac:dyDescent="0.25">
      <c r="A14139" s="250"/>
      <c r="B14139" s="250"/>
      <c r="C14139" s="250"/>
      <c r="D14139" s="250"/>
      <c r="E14139" s="250"/>
      <c r="F14139" s="250"/>
    </row>
    <row r="14140" spans="1:6" ht="15" x14ac:dyDescent="0.25">
      <c r="A14140" s="250"/>
      <c r="B14140" s="250"/>
      <c r="C14140" s="250"/>
      <c r="D14140" s="250"/>
      <c r="E14140" s="250"/>
      <c r="F14140" s="250"/>
    </row>
    <row r="14141" spans="1:6" ht="15" x14ac:dyDescent="0.25">
      <c r="A14141" s="250"/>
      <c r="B14141" s="250"/>
      <c r="C14141" s="250"/>
      <c r="D14141" s="250"/>
      <c r="E14141" s="250"/>
      <c r="F14141" s="250"/>
    </row>
    <row r="14142" spans="1:6" ht="15" x14ac:dyDescent="0.25">
      <c r="A14142" s="250"/>
      <c r="B14142" s="250"/>
      <c r="C14142" s="250"/>
      <c r="D14142" s="250"/>
      <c r="E14142" s="250"/>
      <c r="F14142" s="250"/>
    </row>
    <row r="14143" spans="1:6" ht="15" x14ac:dyDescent="0.25">
      <c r="A14143" s="250"/>
      <c r="B14143" s="250"/>
      <c r="C14143" s="250"/>
      <c r="D14143" s="250"/>
      <c r="E14143" s="250"/>
      <c r="F14143" s="250"/>
    </row>
    <row r="14144" spans="1:6" ht="15" x14ac:dyDescent="0.25">
      <c r="A14144" s="250"/>
      <c r="B14144" s="250"/>
      <c r="C14144" s="250"/>
      <c r="D14144" s="250"/>
      <c r="E14144" s="250"/>
      <c r="F14144" s="250"/>
    </row>
    <row r="14145" spans="1:6" ht="15" x14ac:dyDescent="0.25">
      <c r="A14145" s="250"/>
      <c r="B14145" s="250"/>
      <c r="C14145" s="250"/>
      <c r="D14145" s="250"/>
      <c r="E14145" s="250"/>
      <c r="F14145" s="250"/>
    </row>
    <row r="14146" spans="1:6" ht="15" x14ac:dyDescent="0.25">
      <c r="A14146" s="250"/>
      <c r="B14146" s="250"/>
      <c r="C14146" s="250"/>
      <c r="D14146" s="250"/>
      <c r="E14146" s="250"/>
      <c r="F14146" s="250"/>
    </row>
    <row r="14147" spans="1:6" ht="15" x14ac:dyDescent="0.25">
      <c r="A14147" s="250"/>
      <c r="B14147" s="250"/>
      <c r="C14147" s="250"/>
      <c r="D14147" s="250"/>
      <c r="E14147" s="250"/>
      <c r="F14147" s="250"/>
    </row>
    <row r="14148" spans="1:6" ht="15" x14ac:dyDescent="0.25">
      <c r="A14148" s="250"/>
      <c r="B14148" s="250"/>
      <c r="C14148" s="250"/>
      <c r="D14148" s="250"/>
      <c r="E14148" s="250"/>
      <c r="F14148" s="250"/>
    </row>
    <row r="14149" spans="1:6" ht="15" x14ac:dyDescent="0.25">
      <c r="A14149" s="250"/>
      <c r="B14149" s="250"/>
      <c r="C14149" s="250"/>
      <c r="D14149" s="250"/>
      <c r="E14149" s="250"/>
      <c r="F14149" s="250"/>
    </row>
    <row r="14150" spans="1:6" ht="15" x14ac:dyDescent="0.25">
      <c r="A14150" s="250"/>
      <c r="B14150" s="250"/>
      <c r="C14150" s="250"/>
      <c r="D14150" s="250"/>
      <c r="E14150" s="250"/>
      <c r="F14150" s="250"/>
    </row>
    <row r="14151" spans="1:6" ht="15" x14ac:dyDescent="0.25">
      <c r="A14151" s="250"/>
      <c r="B14151" s="250"/>
      <c r="C14151" s="250"/>
      <c r="D14151" s="250"/>
      <c r="E14151" s="250"/>
      <c r="F14151" s="250"/>
    </row>
    <row r="14152" spans="1:6" ht="15" x14ac:dyDescent="0.25">
      <c r="A14152" s="250"/>
      <c r="B14152" s="250"/>
      <c r="C14152" s="250"/>
      <c r="D14152" s="250"/>
      <c r="E14152" s="250"/>
      <c r="F14152" s="250"/>
    </row>
    <row r="14153" spans="1:6" ht="15" x14ac:dyDescent="0.25">
      <c r="A14153" s="250"/>
      <c r="B14153" s="250"/>
      <c r="C14153" s="250"/>
      <c r="D14153" s="250"/>
      <c r="E14153" s="250"/>
      <c r="F14153" s="250"/>
    </row>
    <row r="14154" spans="1:6" ht="15" x14ac:dyDescent="0.25">
      <c r="A14154" s="250"/>
      <c r="B14154" s="250"/>
      <c r="C14154" s="250"/>
      <c r="D14154" s="250"/>
      <c r="E14154" s="250"/>
      <c r="F14154" s="250"/>
    </row>
    <row r="14155" spans="1:6" ht="15" x14ac:dyDescent="0.25">
      <c r="A14155" s="250"/>
      <c r="B14155" s="250"/>
      <c r="C14155" s="250"/>
      <c r="D14155" s="250"/>
      <c r="E14155" s="250"/>
      <c r="F14155" s="250"/>
    </row>
    <row r="14156" spans="1:6" ht="15" x14ac:dyDescent="0.25">
      <c r="A14156" s="250"/>
      <c r="B14156" s="250"/>
      <c r="C14156" s="250"/>
      <c r="D14156" s="250"/>
      <c r="E14156" s="250"/>
      <c r="F14156" s="250"/>
    </row>
    <row r="14157" spans="1:6" ht="15" x14ac:dyDescent="0.25">
      <c r="A14157" s="250"/>
      <c r="B14157" s="250"/>
      <c r="C14157" s="250"/>
      <c r="D14157" s="250"/>
      <c r="E14157" s="250"/>
      <c r="F14157" s="250"/>
    </row>
    <row r="14158" spans="1:6" ht="15" x14ac:dyDescent="0.25">
      <c r="A14158" s="250"/>
      <c r="B14158" s="250"/>
      <c r="C14158" s="250"/>
      <c r="D14158" s="250"/>
      <c r="E14158" s="250"/>
      <c r="F14158" s="250"/>
    </row>
    <row r="14159" spans="1:6" ht="15" x14ac:dyDescent="0.25">
      <c r="A14159" s="250"/>
      <c r="B14159" s="250"/>
      <c r="C14159" s="250"/>
      <c r="D14159" s="250"/>
      <c r="E14159" s="250"/>
      <c r="F14159" s="250"/>
    </row>
    <row r="14160" spans="1:6" ht="15" x14ac:dyDescent="0.25">
      <c r="A14160" s="250"/>
      <c r="B14160" s="250"/>
      <c r="C14160" s="250"/>
      <c r="D14160" s="250"/>
      <c r="E14160" s="250"/>
      <c r="F14160" s="250"/>
    </row>
    <row r="14161" spans="1:6" ht="15" x14ac:dyDescent="0.25">
      <c r="A14161" s="250"/>
      <c r="B14161" s="250"/>
      <c r="C14161" s="250"/>
      <c r="D14161" s="250"/>
      <c r="E14161" s="250"/>
      <c r="F14161" s="250"/>
    </row>
    <row r="14162" spans="1:6" ht="15" x14ac:dyDescent="0.25">
      <c r="A14162" s="250"/>
      <c r="B14162" s="250"/>
      <c r="C14162" s="250"/>
      <c r="D14162" s="250"/>
      <c r="E14162" s="250"/>
      <c r="F14162" s="250"/>
    </row>
    <row r="14163" spans="1:6" ht="15" x14ac:dyDescent="0.25">
      <c r="A14163" s="250"/>
      <c r="B14163" s="250"/>
      <c r="C14163" s="250"/>
      <c r="D14163" s="250"/>
      <c r="E14163" s="250"/>
      <c r="F14163" s="250"/>
    </row>
    <row r="14164" spans="1:6" ht="15" x14ac:dyDescent="0.25">
      <c r="A14164" s="250"/>
      <c r="B14164" s="250"/>
      <c r="C14164" s="250"/>
      <c r="D14164" s="250"/>
      <c r="E14164" s="250"/>
      <c r="F14164" s="250"/>
    </row>
    <row r="14165" spans="1:6" ht="15" x14ac:dyDescent="0.25">
      <c r="A14165" s="250"/>
      <c r="B14165" s="250"/>
      <c r="C14165" s="250"/>
      <c r="D14165" s="250"/>
      <c r="E14165" s="250"/>
      <c r="F14165" s="250"/>
    </row>
    <row r="14166" spans="1:6" ht="15" x14ac:dyDescent="0.25">
      <c r="A14166" s="250"/>
      <c r="B14166" s="250"/>
      <c r="C14166" s="250"/>
      <c r="D14166" s="250"/>
      <c r="E14166" s="250"/>
      <c r="F14166" s="250"/>
    </row>
    <row r="14167" spans="1:6" ht="15" x14ac:dyDescent="0.25">
      <c r="A14167" s="250"/>
      <c r="B14167" s="250"/>
      <c r="C14167" s="250"/>
      <c r="D14167" s="250"/>
      <c r="E14167" s="250"/>
      <c r="F14167" s="250"/>
    </row>
    <row r="14168" spans="1:6" ht="15" x14ac:dyDescent="0.25">
      <c r="A14168" s="250"/>
      <c r="B14168" s="250"/>
      <c r="C14168" s="250"/>
      <c r="D14168" s="250"/>
      <c r="E14168" s="250"/>
      <c r="F14168" s="250"/>
    </row>
    <row r="14169" spans="1:6" ht="15" x14ac:dyDescent="0.25">
      <c r="A14169" s="250"/>
      <c r="B14169" s="250"/>
      <c r="C14169" s="250"/>
      <c r="D14169" s="250"/>
      <c r="E14169" s="250"/>
      <c r="F14169" s="250"/>
    </row>
    <row r="14170" spans="1:6" ht="15" x14ac:dyDescent="0.25">
      <c r="A14170" s="250"/>
      <c r="B14170" s="250"/>
      <c r="C14170" s="250"/>
      <c r="D14170" s="250"/>
      <c r="E14170" s="250"/>
      <c r="F14170" s="250"/>
    </row>
    <row r="14171" spans="1:6" ht="15" x14ac:dyDescent="0.25">
      <c r="A14171" s="250"/>
      <c r="B14171" s="250"/>
      <c r="C14171" s="250"/>
      <c r="D14171" s="250"/>
      <c r="E14171" s="250"/>
      <c r="F14171" s="250"/>
    </row>
    <row r="14172" spans="1:6" ht="15" x14ac:dyDescent="0.25">
      <c r="A14172" s="250"/>
      <c r="B14172" s="250"/>
      <c r="C14172" s="250"/>
      <c r="D14172" s="250"/>
      <c r="E14172" s="250"/>
      <c r="F14172" s="250"/>
    </row>
    <row r="14173" spans="1:6" ht="15" x14ac:dyDescent="0.25">
      <c r="A14173" s="250"/>
      <c r="B14173" s="250"/>
      <c r="C14173" s="250"/>
      <c r="D14173" s="250"/>
      <c r="E14173" s="250"/>
      <c r="F14173" s="250"/>
    </row>
    <row r="14174" spans="1:6" ht="15" x14ac:dyDescent="0.25">
      <c r="A14174" s="250"/>
      <c r="B14174" s="250"/>
      <c r="C14174" s="250"/>
      <c r="D14174" s="250"/>
      <c r="E14174" s="250"/>
      <c r="F14174" s="250"/>
    </row>
    <row r="14175" spans="1:6" ht="15" x14ac:dyDescent="0.25">
      <c r="A14175" s="250"/>
      <c r="B14175" s="250"/>
      <c r="C14175" s="250"/>
      <c r="D14175" s="250"/>
      <c r="E14175" s="250"/>
      <c r="F14175" s="250"/>
    </row>
    <row r="14176" spans="1:6" ht="15" x14ac:dyDescent="0.25">
      <c r="A14176" s="250"/>
      <c r="B14176" s="250"/>
      <c r="C14176" s="250"/>
      <c r="D14176" s="250"/>
      <c r="E14176" s="250"/>
      <c r="F14176" s="250"/>
    </row>
    <row r="14177" spans="1:6" ht="15" x14ac:dyDescent="0.25">
      <c r="A14177" s="250"/>
      <c r="B14177" s="250"/>
      <c r="C14177" s="250"/>
      <c r="D14177" s="250"/>
      <c r="E14177" s="250"/>
      <c r="F14177" s="250"/>
    </row>
    <row r="14178" spans="1:6" ht="15" x14ac:dyDescent="0.25">
      <c r="A14178" s="250"/>
      <c r="B14178" s="250"/>
      <c r="C14178" s="250"/>
      <c r="D14178" s="250"/>
      <c r="E14178" s="250"/>
      <c r="F14178" s="250"/>
    </row>
    <row r="14179" spans="1:6" ht="15" x14ac:dyDescent="0.25">
      <c r="A14179" s="250"/>
      <c r="B14179" s="250"/>
      <c r="C14179" s="250"/>
      <c r="D14179" s="250"/>
      <c r="E14179" s="250"/>
      <c r="F14179" s="250"/>
    </row>
    <row r="14180" spans="1:6" ht="15" x14ac:dyDescent="0.25">
      <c r="A14180" s="250"/>
      <c r="B14180" s="250"/>
      <c r="C14180" s="250"/>
      <c r="D14180" s="250"/>
      <c r="E14180" s="250"/>
      <c r="F14180" s="250"/>
    </row>
    <row r="14181" spans="1:6" ht="15" x14ac:dyDescent="0.25">
      <c r="A14181" s="250"/>
      <c r="B14181" s="250"/>
      <c r="C14181" s="250"/>
      <c r="D14181" s="250"/>
      <c r="E14181" s="250"/>
      <c r="F14181" s="250"/>
    </row>
    <row r="14182" spans="1:6" ht="15" x14ac:dyDescent="0.25">
      <c r="A14182" s="250"/>
      <c r="B14182" s="250"/>
      <c r="C14182" s="250"/>
      <c r="D14182" s="250"/>
      <c r="E14182" s="250"/>
      <c r="F14182" s="250"/>
    </row>
    <row r="14183" spans="1:6" ht="15" x14ac:dyDescent="0.25">
      <c r="A14183" s="250"/>
      <c r="B14183" s="250"/>
      <c r="C14183" s="250"/>
      <c r="D14183" s="250"/>
      <c r="E14183" s="250"/>
      <c r="F14183" s="250"/>
    </row>
    <row r="14184" spans="1:6" ht="15" x14ac:dyDescent="0.25">
      <c r="A14184" s="250"/>
      <c r="B14184" s="250"/>
      <c r="C14184" s="250"/>
      <c r="D14184" s="250"/>
      <c r="E14184" s="250"/>
      <c r="F14184" s="250"/>
    </row>
    <row r="14185" spans="1:6" ht="15" x14ac:dyDescent="0.25">
      <c r="A14185" s="250"/>
      <c r="B14185" s="250"/>
      <c r="C14185" s="250"/>
      <c r="D14185" s="250"/>
      <c r="E14185" s="250"/>
      <c r="F14185" s="250"/>
    </row>
    <row r="14186" spans="1:6" ht="15" x14ac:dyDescent="0.25">
      <c r="A14186" s="250"/>
      <c r="B14186" s="250"/>
      <c r="C14186" s="250"/>
      <c r="D14186" s="250"/>
      <c r="E14186" s="250"/>
      <c r="F14186" s="250"/>
    </row>
    <row r="14187" spans="1:6" ht="15" x14ac:dyDescent="0.25">
      <c r="A14187" s="250"/>
      <c r="B14187" s="250"/>
      <c r="C14187" s="250"/>
      <c r="D14187" s="250"/>
      <c r="E14187" s="250"/>
      <c r="F14187" s="250"/>
    </row>
    <row r="14188" spans="1:6" ht="15" x14ac:dyDescent="0.25">
      <c r="A14188" s="250"/>
      <c r="B14188" s="250"/>
      <c r="C14188" s="250"/>
      <c r="D14188" s="250"/>
      <c r="E14188" s="250"/>
      <c r="F14188" s="250"/>
    </row>
    <row r="14189" spans="1:6" ht="15" x14ac:dyDescent="0.25">
      <c r="A14189" s="250"/>
      <c r="B14189" s="250"/>
      <c r="C14189" s="250"/>
      <c r="D14189" s="250"/>
      <c r="E14189" s="250"/>
      <c r="F14189" s="250"/>
    </row>
    <row r="14190" spans="1:6" ht="15" x14ac:dyDescent="0.25">
      <c r="A14190" s="250"/>
      <c r="B14190" s="250"/>
      <c r="C14190" s="250"/>
      <c r="D14190" s="250"/>
      <c r="E14190" s="250"/>
      <c r="F14190" s="250"/>
    </row>
    <row r="14191" spans="1:6" ht="15" x14ac:dyDescent="0.25">
      <c r="A14191" s="250"/>
      <c r="B14191" s="250"/>
      <c r="C14191" s="250"/>
      <c r="D14191" s="250"/>
      <c r="E14191" s="250"/>
      <c r="F14191" s="250"/>
    </row>
    <row r="14192" spans="1:6" ht="15" x14ac:dyDescent="0.25">
      <c r="A14192" s="250"/>
      <c r="B14192" s="250"/>
      <c r="C14192" s="250"/>
      <c r="D14192" s="250"/>
      <c r="E14192" s="250"/>
      <c r="F14192" s="250"/>
    </row>
    <row r="14193" spans="1:6" ht="15" x14ac:dyDescent="0.25">
      <c r="A14193" s="250"/>
      <c r="B14193" s="250"/>
      <c r="C14193" s="250"/>
      <c r="D14193" s="250"/>
      <c r="E14193" s="250"/>
      <c r="F14193" s="250"/>
    </row>
    <row r="14194" spans="1:6" ht="15" x14ac:dyDescent="0.25">
      <c r="A14194" s="250"/>
      <c r="B14194" s="250"/>
      <c r="C14194" s="250"/>
      <c r="D14194" s="250"/>
      <c r="E14194" s="250"/>
      <c r="F14194" s="250"/>
    </row>
    <row r="14195" spans="1:6" ht="15" x14ac:dyDescent="0.25">
      <c r="A14195" s="250"/>
      <c r="B14195" s="250"/>
      <c r="C14195" s="250"/>
      <c r="D14195" s="250"/>
      <c r="E14195" s="250"/>
      <c r="F14195" s="250"/>
    </row>
    <row r="14196" spans="1:6" ht="15" x14ac:dyDescent="0.25">
      <c r="A14196" s="250"/>
      <c r="B14196" s="250"/>
      <c r="C14196" s="250"/>
      <c r="D14196" s="250"/>
      <c r="E14196" s="250"/>
      <c r="F14196" s="250"/>
    </row>
    <row r="14197" spans="1:6" ht="15" x14ac:dyDescent="0.25">
      <c r="A14197" s="250"/>
      <c r="B14197" s="250"/>
      <c r="C14197" s="250"/>
      <c r="D14197" s="250"/>
      <c r="E14197" s="250"/>
      <c r="F14197" s="250"/>
    </row>
    <row r="14198" spans="1:6" ht="15" x14ac:dyDescent="0.25">
      <c r="A14198" s="250"/>
      <c r="B14198" s="250"/>
      <c r="C14198" s="250"/>
      <c r="D14198" s="250"/>
      <c r="E14198" s="250"/>
      <c r="F14198" s="250"/>
    </row>
    <row r="14199" spans="1:6" ht="15" x14ac:dyDescent="0.25">
      <c r="A14199" s="250"/>
      <c r="B14199" s="250"/>
      <c r="C14199" s="250"/>
      <c r="D14199" s="250"/>
      <c r="E14199" s="250"/>
      <c r="F14199" s="250"/>
    </row>
    <row r="14200" spans="1:6" ht="15" x14ac:dyDescent="0.25">
      <c r="A14200" s="250"/>
      <c r="B14200" s="250"/>
      <c r="C14200" s="250"/>
      <c r="D14200" s="250"/>
      <c r="E14200" s="250"/>
      <c r="F14200" s="250"/>
    </row>
    <row r="14201" spans="1:6" ht="15" x14ac:dyDescent="0.25">
      <c r="A14201" s="250"/>
      <c r="B14201" s="250"/>
      <c r="C14201" s="250"/>
      <c r="D14201" s="250"/>
      <c r="E14201" s="250"/>
      <c r="F14201" s="250"/>
    </row>
    <row r="14202" spans="1:6" ht="15" x14ac:dyDescent="0.25">
      <c r="A14202" s="250"/>
      <c r="B14202" s="250"/>
      <c r="C14202" s="250"/>
      <c r="D14202" s="250"/>
      <c r="E14202" s="250"/>
      <c r="F14202" s="250"/>
    </row>
    <row r="14203" spans="1:6" ht="15" x14ac:dyDescent="0.25">
      <c r="A14203" s="250"/>
      <c r="B14203" s="250"/>
      <c r="C14203" s="250"/>
      <c r="D14203" s="250"/>
      <c r="E14203" s="250"/>
      <c r="F14203" s="250"/>
    </row>
    <row r="14204" spans="1:6" ht="15" x14ac:dyDescent="0.25">
      <c r="A14204" s="250"/>
      <c r="B14204" s="250"/>
      <c r="C14204" s="250"/>
      <c r="D14204" s="250"/>
      <c r="E14204" s="250"/>
      <c r="F14204" s="250"/>
    </row>
    <row r="14205" spans="1:6" ht="15" x14ac:dyDescent="0.25">
      <c r="A14205" s="250"/>
      <c r="B14205" s="250"/>
      <c r="C14205" s="250"/>
      <c r="D14205" s="250"/>
      <c r="E14205" s="250"/>
      <c r="F14205" s="250"/>
    </row>
    <row r="14206" spans="1:6" ht="15" x14ac:dyDescent="0.25">
      <c r="A14206" s="250"/>
      <c r="B14206" s="250"/>
      <c r="C14206" s="250"/>
      <c r="D14206" s="250"/>
      <c r="E14206" s="250"/>
      <c r="F14206" s="250"/>
    </row>
    <row r="14207" spans="1:6" ht="15" x14ac:dyDescent="0.25">
      <c r="A14207" s="250"/>
      <c r="B14207" s="250"/>
      <c r="C14207" s="250"/>
      <c r="D14207" s="250"/>
      <c r="E14207" s="250"/>
      <c r="F14207" s="250"/>
    </row>
    <row r="14208" spans="1:6" ht="15" x14ac:dyDescent="0.25">
      <c r="A14208" s="250"/>
      <c r="B14208" s="250"/>
      <c r="C14208" s="250"/>
      <c r="D14208" s="250"/>
      <c r="E14208" s="250"/>
      <c r="F14208" s="250"/>
    </row>
    <row r="14209" spans="1:6" ht="15" x14ac:dyDescent="0.25">
      <c r="A14209" s="250"/>
      <c r="B14209" s="250"/>
      <c r="C14209" s="250"/>
      <c r="D14209" s="250"/>
      <c r="E14209" s="250"/>
      <c r="F14209" s="250"/>
    </row>
    <row r="14210" spans="1:6" ht="15" x14ac:dyDescent="0.25">
      <c r="A14210" s="250"/>
      <c r="B14210" s="250"/>
      <c r="C14210" s="250"/>
      <c r="D14210" s="250"/>
      <c r="E14210" s="250"/>
      <c r="F14210" s="250"/>
    </row>
    <row r="14211" spans="1:6" ht="15" x14ac:dyDescent="0.25">
      <c r="A14211" s="250"/>
      <c r="B14211" s="250"/>
      <c r="C14211" s="250"/>
      <c r="D14211" s="250"/>
      <c r="E14211" s="250"/>
      <c r="F14211" s="250"/>
    </row>
    <row r="14212" spans="1:6" ht="15" x14ac:dyDescent="0.25">
      <c r="A14212" s="250"/>
      <c r="B14212" s="250"/>
      <c r="C14212" s="250"/>
      <c r="D14212" s="250"/>
      <c r="E14212" s="250"/>
      <c r="F14212" s="250"/>
    </row>
    <row r="14213" spans="1:6" ht="15" x14ac:dyDescent="0.25">
      <c r="A14213" s="250"/>
      <c r="B14213" s="250"/>
      <c r="C14213" s="250"/>
      <c r="D14213" s="250"/>
      <c r="E14213" s="250"/>
      <c r="F14213" s="250"/>
    </row>
    <row r="14214" spans="1:6" ht="15" x14ac:dyDescent="0.25">
      <c r="A14214" s="250"/>
      <c r="B14214" s="250"/>
      <c r="C14214" s="250"/>
      <c r="D14214" s="250"/>
      <c r="E14214" s="250"/>
      <c r="F14214" s="250"/>
    </row>
    <row r="14215" spans="1:6" ht="15" x14ac:dyDescent="0.25">
      <c r="A14215" s="250"/>
      <c r="B14215" s="250"/>
      <c r="C14215" s="250"/>
      <c r="D14215" s="250"/>
      <c r="E14215" s="250"/>
      <c r="F14215" s="250"/>
    </row>
    <row r="14216" spans="1:6" ht="15" x14ac:dyDescent="0.25">
      <c r="A14216" s="250"/>
      <c r="B14216" s="250"/>
      <c r="C14216" s="250"/>
      <c r="D14216" s="250"/>
      <c r="E14216" s="250"/>
      <c r="F14216" s="250"/>
    </row>
    <row r="14217" spans="1:6" ht="15" x14ac:dyDescent="0.25">
      <c r="A14217" s="250"/>
      <c r="B14217" s="250"/>
      <c r="C14217" s="250"/>
      <c r="D14217" s="250"/>
      <c r="E14217" s="250"/>
      <c r="F14217" s="250"/>
    </row>
    <row r="14218" spans="1:6" ht="15" x14ac:dyDescent="0.25">
      <c r="A14218" s="250"/>
      <c r="B14218" s="250"/>
      <c r="C14218" s="250"/>
      <c r="D14218" s="250"/>
      <c r="E14218" s="250"/>
      <c r="F14218" s="250"/>
    </row>
    <row r="14219" spans="1:6" ht="15" x14ac:dyDescent="0.25">
      <c r="A14219" s="250"/>
      <c r="B14219" s="250"/>
      <c r="C14219" s="250"/>
      <c r="D14219" s="250"/>
      <c r="E14219" s="250"/>
      <c r="F14219" s="250"/>
    </row>
    <row r="14220" spans="1:6" ht="15" x14ac:dyDescent="0.25">
      <c r="A14220" s="250"/>
      <c r="B14220" s="250"/>
      <c r="C14220" s="250"/>
      <c r="D14220" s="250"/>
      <c r="E14220" s="250"/>
      <c r="F14220" s="250"/>
    </row>
    <row r="14221" spans="1:6" ht="15" x14ac:dyDescent="0.25">
      <c r="A14221" s="250"/>
      <c r="B14221" s="250"/>
      <c r="C14221" s="250"/>
      <c r="D14221" s="250"/>
      <c r="E14221" s="250"/>
      <c r="F14221" s="250"/>
    </row>
    <row r="14222" spans="1:6" ht="15" x14ac:dyDescent="0.25">
      <c r="A14222" s="250"/>
      <c r="B14222" s="250"/>
      <c r="C14222" s="250"/>
      <c r="D14222" s="250"/>
      <c r="E14222" s="250"/>
      <c r="F14222" s="250"/>
    </row>
    <row r="14223" spans="1:6" ht="15" x14ac:dyDescent="0.25">
      <c r="A14223" s="250"/>
      <c r="B14223" s="250"/>
      <c r="C14223" s="250"/>
      <c r="D14223" s="250"/>
      <c r="E14223" s="250"/>
      <c r="F14223" s="250"/>
    </row>
    <row r="14224" spans="1:6" ht="15" x14ac:dyDescent="0.25">
      <c r="A14224" s="250"/>
      <c r="B14224" s="250"/>
      <c r="C14224" s="250"/>
      <c r="D14224" s="250"/>
      <c r="E14224" s="250"/>
      <c r="F14224" s="250"/>
    </row>
    <row r="14225" spans="1:6" ht="15" x14ac:dyDescent="0.25">
      <c r="A14225" s="250"/>
      <c r="B14225" s="250"/>
      <c r="C14225" s="250"/>
      <c r="D14225" s="250"/>
      <c r="E14225" s="250"/>
      <c r="F14225" s="250"/>
    </row>
    <row r="14226" spans="1:6" ht="15" x14ac:dyDescent="0.25">
      <c r="A14226" s="250"/>
      <c r="B14226" s="250"/>
      <c r="C14226" s="250"/>
      <c r="D14226" s="250"/>
      <c r="E14226" s="250"/>
      <c r="F14226" s="250"/>
    </row>
    <row r="14227" spans="1:6" ht="15" x14ac:dyDescent="0.25">
      <c r="A14227" s="250"/>
      <c r="B14227" s="250"/>
      <c r="C14227" s="250"/>
      <c r="D14227" s="250"/>
      <c r="E14227" s="250"/>
      <c r="F14227" s="250"/>
    </row>
    <row r="14228" spans="1:6" ht="15" x14ac:dyDescent="0.25">
      <c r="A14228" s="250"/>
      <c r="B14228" s="250"/>
      <c r="C14228" s="250"/>
      <c r="D14228" s="250"/>
      <c r="E14228" s="250"/>
      <c r="F14228" s="250"/>
    </row>
    <row r="14229" spans="1:6" ht="15" x14ac:dyDescent="0.25">
      <c r="A14229" s="250"/>
      <c r="B14229" s="250"/>
      <c r="C14229" s="250"/>
      <c r="D14229" s="250"/>
      <c r="E14229" s="250"/>
      <c r="F14229" s="250"/>
    </row>
    <row r="14230" spans="1:6" ht="15" x14ac:dyDescent="0.25">
      <c r="A14230" s="250"/>
      <c r="B14230" s="250"/>
      <c r="C14230" s="250"/>
      <c r="D14230" s="250"/>
      <c r="E14230" s="250"/>
      <c r="F14230" s="250"/>
    </row>
    <row r="14231" spans="1:6" ht="15" x14ac:dyDescent="0.25">
      <c r="A14231" s="250"/>
      <c r="B14231" s="250"/>
      <c r="C14231" s="250"/>
      <c r="D14231" s="250"/>
      <c r="E14231" s="250"/>
      <c r="F14231" s="250"/>
    </row>
    <row r="14232" spans="1:6" ht="15" x14ac:dyDescent="0.25">
      <c r="A14232" s="250"/>
      <c r="B14232" s="250"/>
      <c r="C14232" s="250"/>
      <c r="D14232" s="250"/>
      <c r="E14232" s="250"/>
      <c r="F14232" s="250"/>
    </row>
    <row r="14233" spans="1:6" ht="15" x14ac:dyDescent="0.25">
      <c r="A14233" s="250"/>
      <c r="B14233" s="250"/>
      <c r="C14233" s="250"/>
      <c r="D14233" s="250"/>
      <c r="E14233" s="250"/>
      <c r="F14233" s="250"/>
    </row>
    <row r="14234" spans="1:6" ht="15" x14ac:dyDescent="0.25">
      <c r="A14234" s="250"/>
      <c r="B14234" s="250"/>
      <c r="C14234" s="250"/>
      <c r="D14234" s="250"/>
      <c r="E14234" s="250"/>
      <c r="F14234" s="250"/>
    </row>
    <row r="14235" spans="1:6" ht="15" x14ac:dyDescent="0.25">
      <c r="A14235" s="250"/>
      <c r="B14235" s="250"/>
      <c r="C14235" s="250"/>
      <c r="D14235" s="250"/>
      <c r="E14235" s="250"/>
      <c r="F14235" s="250"/>
    </row>
    <row r="14236" spans="1:6" ht="15" x14ac:dyDescent="0.25">
      <c r="A14236" s="250"/>
      <c r="B14236" s="250"/>
      <c r="C14236" s="250"/>
      <c r="D14236" s="250"/>
      <c r="E14236" s="250"/>
      <c r="F14236" s="250"/>
    </row>
    <row r="14237" spans="1:6" ht="15" x14ac:dyDescent="0.25">
      <c r="A14237" s="250"/>
      <c r="B14237" s="250"/>
      <c r="C14237" s="250"/>
      <c r="D14237" s="250"/>
      <c r="E14237" s="250"/>
      <c r="F14237" s="250"/>
    </row>
    <row r="14238" spans="1:6" ht="15" x14ac:dyDescent="0.25">
      <c r="A14238" s="250"/>
      <c r="B14238" s="250"/>
      <c r="C14238" s="250"/>
      <c r="D14238" s="250"/>
      <c r="E14238" s="250"/>
      <c r="F14238" s="250"/>
    </row>
    <row r="14239" spans="1:6" ht="15" x14ac:dyDescent="0.25">
      <c r="A14239" s="250"/>
      <c r="B14239" s="250"/>
      <c r="C14239" s="250"/>
      <c r="D14239" s="250"/>
      <c r="E14239" s="250"/>
      <c r="F14239" s="250"/>
    </row>
    <row r="14240" spans="1:6" ht="15" x14ac:dyDescent="0.25">
      <c r="A14240" s="250"/>
      <c r="B14240" s="250"/>
      <c r="C14240" s="250"/>
      <c r="D14240" s="250"/>
      <c r="E14240" s="250"/>
      <c r="F14240" s="250"/>
    </row>
    <row r="14241" spans="1:6" ht="15" x14ac:dyDescent="0.25">
      <c r="A14241" s="250"/>
      <c r="B14241" s="250"/>
      <c r="C14241" s="250"/>
      <c r="D14241" s="250"/>
      <c r="E14241" s="250"/>
      <c r="F14241" s="250"/>
    </row>
    <row r="14242" spans="1:6" ht="15" x14ac:dyDescent="0.25">
      <c r="A14242" s="250"/>
      <c r="B14242" s="250"/>
      <c r="C14242" s="250"/>
      <c r="D14242" s="250"/>
      <c r="E14242" s="250"/>
      <c r="F14242" s="250"/>
    </row>
    <row r="14243" spans="1:6" ht="15" x14ac:dyDescent="0.25">
      <c r="A14243" s="250"/>
      <c r="B14243" s="250"/>
      <c r="C14243" s="250"/>
      <c r="D14243" s="250"/>
      <c r="E14243" s="250"/>
      <c r="F14243" s="250"/>
    </row>
    <row r="14244" spans="1:6" ht="15" x14ac:dyDescent="0.25">
      <c r="A14244" s="250"/>
      <c r="B14244" s="250"/>
      <c r="C14244" s="250"/>
      <c r="D14244" s="250"/>
      <c r="E14244" s="250"/>
      <c r="F14244" s="250"/>
    </row>
    <row r="14245" spans="1:6" ht="15" x14ac:dyDescent="0.25">
      <c r="A14245" s="250"/>
      <c r="B14245" s="250"/>
      <c r="C14245" s="250"/>
      <c r="D14245" s="250"/>
      <c r="E14245" s="250"/>
      <c r="F14245" s="250"/>
    </row>
    <row r="14246" spans="1:6" ht="15" x14ac:dyDescent="0.25">
      <c r="A14246" s="250"/>
      <c r="B14246" s="250"/>
      <c r="C14246" s="250"/>
      <c r="D14246" s="250"/>
      <c r="E14246" s="250"/>
      <c r="F14246" s="250"/>
    </row>
    <row r="14247" spans="1:6" ht="15" x14ac:dyDescent="0.25">
      <c r="A14247" s="250"/>
      <c r="B14247" s="250"/>
      <c r="C14247" s="250"/>
      <c r="D14247" s="250"/>
      <c r="E14247" s="250"/>
      <c r="F14247" s="250"/>
    </row>
    <row r="14248" spans="1:6" ht="15" x14ac:dyDescent="0.25">
      <c r="A14248" s="250"/>
      <c r="B14248" s="250"/>
      <c r="C14248" s="250"/>
      <c r="D14248" s="250"/>
      <c r="E14248" s="250"/>
      <c r="F14248" s="250"/>
    </row>
    <row r="14249" spans="1:6" ht="15" x14ac:dyDescent="0.25">
      <c r="A14249" s="250"/>
      <c r="B14249" s="250"/>
      <c r="C14249" s="250"/>
      <c r="D14249" s="250"/>
      <c r="E14249" s="250"/>
      <c r="F14249" s="250"/>
    </row>
    <row r="14250" spans="1:6" ht="15" x14ac:dyDescent="0.25">
      <c r="A14250" s="250"/>
      <c r="B14250" s="250"/>
      <c r="C14250" s="250"/>
      <c r="D14250" s="250"/>
      <c r="E14250" s="250"/>
      <c r="F14250" s="250"/>
    </row>
    <row r="14251" spans="1:6" ht="15" x14ac:dyDescent="0.25">
      <c r="A14251" s="250"/>
      <c r="B14251" s="250"/>
      <c r="C14251" s="250"/>
      <c r="D14251" s="250"/>
      <c r="E14251" s="250"/>
      <c r="F14251" s="250"/>
    </row>
    <row r="14252" spans="1:6" ht="15" x14ac:dyDescent="0.25">
      <c r="A14252" s="250"/>
      <c r="B14252" s="250"/>
      <c r="C14252" s="250"/>
      <c r="D14252" s="250"/>
      <c r="E14252" s="250"/>
      <c r="F14252" s="250"/>
    </row>
    <row r="14253" spans="1:6" ht="15" x14ac:dyDescent="0.25">
      <c r="A14253" s="250"/>
      <c r="B14253" s="250"/>
      <c r="C14253" s="250"/>
      <c r="D14253" s="250"/>
      <c r="E14253" s="250"/>
      <c r="F14253" s="250"/>
    </row>
    <row r="14254" spans="1:6" ht="15" x14ac:dyDescent="0.25">
      <c r="A14254" s="250"/>
      <c r="B14254" s="250"/>
      <c r="C14254" s="250"/>
      <c r="D14254" s="250"/>
      <c r="E14254" s="250"/>
      <c r="F14254" s="250"/>
    </row>
    <row r="14255" spans="1:6" ht="15" x14ac:dyDescent="0.25">
      <c r="A14255" s="250"/>
      <c r="B14255" s="250"/>
      <c r="C14255" s="250"/>
      <c r="D14255" s="250"/>
      <c r="E14255" s="250"/>
      <c r="F14255" s="250"/>
    </row>
    <row r="14256" spans="1:6" ht="15" x14ac:dyDescent="0.25">
      <c r="A14256" s="250"/>
      <c r="B14256" s="250"/>
      <c r="C14256" s="250"/>
      <c r="D14256" s="250"/>
      <c r="E14256" s="250"/>
      <c r="F14256" s="250"/>
    </row>
    <row r="14257" spans="1:6" ht="15" x14ac:dyDescent="0.25">
      <c r="A14257" s="250"/>
      <c r="B14257" s="250"/>
      <c r="C14257" s="250"/>
      <c r="D14257" s="250"/>
      <c r="E14257" s="250"/>
      <c r="F14257" s="250"/>
    </row>
    <row r="14258" spans="1:6" ht="15" x14ac:dyDescent="0.25">
      <c r="A14258" s="250"/>
      <c r="B14258" s="250"/>
      <c r="C14258" s="250"/>
      <c r="D14258" s="250"/>
      <c r="E14258" s="250"/>
      <c r="F14258" s="250"/>
    </row>
    <row r="14259" spans="1:6" ht="15" x14ac:dyDescent="0.25">
      <c r="A14259" s="250"/>
      <c r="B14259" s="250"/>
      <c r="C14259" s="250"/>
      <c r="D14259" s="250"/>
      <c r="E14259" s="250"/>
      <c r="F14259" s="250"/>
    </row>
    <row r="14260" spans="1:6" ht="15" x14ac:dyDescent="0.25">
      <c r="A14260" s="250"/>
      <c r="B14260" s="250"/>
      <c r="C14260" s="250"/>
      <c r="D14260" s="250"/>
      <c r="E14260" s="250"/>
      <c r="F14260" s="250"/>
    </row>
    <row r="14261" spans="1:6" ht="15" x14ac:dyDescent="0.25">
      <c r="A14261" s="250"/>
      <c r="B14261" s="250"/>
      <c r="C14261" s="250"/>
      <c r="D14261" s="250"/>
      <c r="E14261" s="250"/>
      <c r="F14261" s="250"/>
    </row>
    <row r="14262" spans="1:6" ht="15" x14ac:dyDescent="0.25">
      <c r="A14262" s="250"/>
      <c r="B14262" s="250"/>
      <c r="C14262" s="250"/>
      <c r="D14262" s="250"/>
      <c r="E14262" s="250"/>
      <c r="F14262" s="250"/>
    </row>
    <row r="14263" spans="1:6" ht="15" x14ac:dyDescent="0.25">
      <c r="A14263" s="250"/>
      <c r="B14263" s="250"/>
      <c r="C14263" s="250"/>
      <c r="D14263" s="250"/>
      <c r="E14263" s="250"/>
      <c r="F14263" s="250"/>
    </row>
    <row r="14264" spans="1:6" ht="15" x14ac:dyDescent="0.25">
      <c r="A14264" s="250"/>
      <c r="B14264" s="250"/>
      <c r="C14264" s="250"/>
      <c r="D14264" s="250"/>
      <c r="E14264" s="250"/>
      <c r="F14264" s="250"/>
    </row>
    <row r="14265" spans="1:6" ht="15" x14ac:dyDescent="0.25">
      <c r="A14265" s="250"/>
      <c r="B14265" s="250"/>
      <c r="C14265" s="250"/>
      <c r="D14265" s="250"/>
      <c r="E14265" s="250"/>
      <c r="F14265" s="250"/>
    </row>
    <row r="14266" spans="1:6" ht="15" x14ac:dyDescent="0.25">
      <c r="A14266" s="250"/>
      <c r="B14266" s="250"/>
      <c r="C14266" s="250"/>
      <c r="D14266" s="250"/>
      <c r="E14266" s="250"/>
      <c r="F14266" s="250"/>
    </row>
    <row r="14267" spans="1:6" ht="15" x14ac:dyDescent="0.25">
      <c r="A14267" s="250"/>
      <c r="B14267" s="250"/>
      <c r="C14267" s="250"/>
      <c r="D14267" s="250"/>
      <c r="E14267" s="250"/>
      <c r="F14267" s="250"/>
    </row>
    <row r="14268" spans="1:6" ht="15" x14ac:dyDescent="0.25">
      <c r="A14268" s="250"/>
      <c r="B14268" s="250"/>
      <c r="C14268" s="250"/>
      <c r="D14268" s="250"/>
      <c r="E14268" s="250"/>
      <c r="F14268" s="250"/>
    </row>
    <row r="14269" spans="1:6" ht="15" x14ac:dyDescent="0.25">
      <c r="A14269" s="250"/>
      <c r="B14269" s="250"/>
      <c r="C14269" s="250"/>
      <c r="D14269" s="250"/>
      <c r="E14269" s="250"/>
      <c r="F14269" s="250"/>
    </row>
    <row r="14270" spans="1:6" ht="15" x14ac:dyDescent="0.25">
      <c r="A14270" s="250"/>
      <c r="B14270" s="250"/>
      <c r="C14270" s="250"/>
      <c r="D14270" s="250"/>
      <c r="E14270" s="250"/>
      <c r="F14270" s="250"/>
    </row>
    <row r="14271" spans="1:6" ht="15" x14ac:dyDescent="0.25">
      <c r="A14271" s="250"/>
      <c r="B14271" s="250"/>
      <c r="C14271" s="250"/>
      <c r="D14271" s="250"/>
      <c r="E14271" s="250"/>
      <c r="F14271" s="250"/>
    </row>
    <row r="14272" spans="1:6" ht="15" x14ac:dyDescent="0.25">
      <c r="A14272" s="250"/>
      <c r="B14272" s="250"/>
      <c r="C14272" s="250"/>
      <c r="D14272" s="250"/>
      <c r="E14272" s="250"/>
      <c r="F14272" s="250"/>
    </row>
    <row r="14273" spans="1:6" ht="15" x14ac:dyDescent="0.25">
      <c r="A14273" s="250"/>
      <c r="B14273" s="250"/>
      <c r="C14273" s="250"/>
      <c r="D14273" s="250"/>
      <c r="E14273" s="250"/>
      <c r="F14273" s="250"/>
    </row>
    <row r="14274" spans="1:6" ht="15" x14ac:dyDescent="0.25">
      <c r="A14274" s="250"/>
      <c r="B14274" s="250"/>
      <c r="C14274" s="250"/>
      <c r="D14274" s="250"/>
      <c r="E14274" s="250"/>
      <c r="F14274" s="250"/>
    </row>
    <row r="14275" spans="1:6" ht="15" x14ac:dyDescent="0.25">
      <c r="A14275" s="250"/>
      <c r="B14275" s="250"/>
      <c r="C14275" s="250"/>
      <c r="D14275" s="250"/>
      <c r="E14275" s="250"/>
      <c r="F14275" s="250"/>
    </row>
    <row r="14276" spans="1:6" ht="15" x14ac:dyDescent="0.25">
      <c r="A14276" s="250"/>
      <c r="B14276" s="250"/>
      <c r="C14276" s="250"/>
      <c r="D14276" s="250"/>
      <c r="E14276" s="250"/>
      <c r="F14276" s="250"/>
    </row>
    <row r="14277" spans="1:6" ht="15" x14ac:dyDescent="0.25">
      <c r="A14277" s="250"/>
      <c r="B14277" s="250"/>
      <c r="C14277" s="250"/>
      <c r="D14277" s="250"/>
      <c r="E14277" s="250"/>
      <c r="F14277" s="250"/>
    </row>
    <row r="14278" spans="1:6" ht="15" x14ac:dyDescent="0.25">
      <c r="A14278" s="250"/>
      <c r="B14278" s="250"/>
      <c r="C14278" s="250"/>
      <c r="D14278" s="250"/>
      <c r="E14278" s="250"/>
      <c r="F14278" s="250"/>
    </row>
    <row r="14279" spans="1:6" ht="15" x14ac:dyDescent="0.25">
      <c r="A14279" s="250"/>
      <c r="B14279" s="250"/>
      <c r="C14279" s="250"/>
      <c r="D14279" s="250"/>
      <c r="E14279" s="250"/>
      <c r="F14279" s="250"/>
    </row>
    <row r="14280" spans="1:6" ht="15" x14ac:dyDescent="0.25">
      <c r="A14280" s="250"/>
      <c r="B14280" s="250"/>
      <c r="C14280" s="250"/>
      <c r="D14280" s="250"/>
      <c r="E14280" s="250"/>
      <c r="F14280" s="250"/>
    </row>
    <row r="14281" spans="1:6" ht="15" x14ac:dyDescent="0.25">
      <c r="A14281" s="250"/>
      <c r="B14281" s="250"/>
      <c r="C14281" s="250"/>
      <c r="D14281" s="250"/>
      <c r="E14281" s="250"/>
      <c r="F14281" s="250"/>
    </row>
    <row r="14282" spans="1:6" ht="15" x14ac:dyDescent="0.25">
      <c r="A14282" s="250"/>
      <c r="B14282" s="250"/>
      <c r="C14282" s="250"/>
      <c r="D14282" s="250"/>
      <c r="E14282" s="250"/>
      <c r="F14282" s="250"/>
    </row>
    <row r="14283" spans="1:6" ht="15" x14ac:dyDescent="0.25">
      <c r="A14283" s="250"/>
      <c r="B14283" s="250"/>
      <c r="C14283" s="250"/>
      <c r="D14283" s="250"/>
      <c r="E14283" s="250"/>
      <c r="F14283" s="250"/>
    </row>
    <row r="14284" spans="1:6" ht="15" x14ac:dyDescent="0.25">
      <c r="A14284" s="250"/>
      <c r="B14284" s="250"/>
      <c r="C14284" s="250"/>
      <c r="D14284" s="250"/>
      <c r="E14284" s="250"/>
      <c r="F14284" s="250"/>
    </row>
    <row r="14285" spans="1:6" ht="15" x14ac:dyDescent="0.25">
      <c r="A14285" s="250"/>
      <c r="B14285" s="250"/>
      <c r="C14285" s="250"/>
      <c r="D14285" s="250"/>
      <c r="E14285" s="250"/>
      <c r="F14285" s="250"/>
    </row>
    <row r="14286" spans="1:6" ht="15" x14ac:dyDescent="0.25">
      <c r="A14286" s="250"/>
      <c r="B14286" s="250"/>
      <c r="C14286" s="250"/>
      <c r="D14286" s="250"/>
      <c r="E14286" s="250"/>
      <c r="F14286" s="250"/>
    </row>
    <row r="14287" spans="1:6" ht="15" x14ac:dyDescent="0.25">
      <c r="A14287" s="250"/>
      <c r="B14287" s="250"/>
      <c r="C14287" s="250"/>
      <c r="D14287" s="250"/>
      <c r="E14287" s="250"/>
      <c r="F14287" s="250"/>
    </row>
    <row r="14288" spans="1:6" ht="15" x14ac:dyDescent="0.25">
      <c r="A14288" s="250"/>
      <c r="B14288" s="250"/>
      <c r="C14288" s="250"/>
      <c r="D14288" s="250"/>
      <c r="E14288" s="250"/>
      <c r="F14288" s="250"/>
    </row>
    <row r="14289" spans="1:6" ht="15" x14ac:dyDescent="0.25">
      <c r="A14289" s="250"/>
      <c r="B14289" s="250"/>
      <c r="C14289" s="250"/>
      <c r="D14289" s="250"/>
      <c r="E14289" s="250"/>
      <c r="F14289" s="250"/>
    </row>
    <row r="14290" spans="1:6" ht="15" x14ac:dyDescent="0.25">
      <c r="A14290" s="250"/>
      <c r="B14290" s="250"/>
      <c r="C14290" s="250"/>
      <c r="D14290" s="250"/>
      <c r="E14290" s="250"/>
      <c r="F14290" s="250"/>
    </row>
    <row r="14291" spans="1:6" ht="15" x14ac:dyDescent="0.25">
      <c r="A14291" s="250"/>
      <c r="B14291" s="250"/>
      <c r="C14291" s="250"/>
      <c r="D14291" s="250"/>
      <c r="E14291" s="250"/>
      <c r="F14291" s="250"/>
    </row>
    <row r="14292" spans="1:6" ht="15" x14ac:dyDescent="0.25">
      <c r="A14292" s="250"/>
      <c r="B14292" s="250"/>
      <c r="C14292" s="250"/>
      <c r="D14292" s="250"/>
      <c r="E14292" s="250"/>
      <c r="F14292" s="250"/>
    </row>
    <row r="14293" spans="1:6" ht="15" x14ac:dyDescent="0.25">
      <c r="A14293" s="250"/>
      <c r="B14293" s="250"/>
      <c r="C14293" s="250"/>
      <c r="D14293" s="250"/>
      <c r="E14293" s="250"/>
      <c r="F14293" s="250"/>
    </row>
    <row r="14294" spans="1:6" ht="15" x14ac:dyDescent="0.25">
      <c r="A14294" s="250"/>
      <c r="B14294" s="250"/>
      <c r="C14294" s="250"/>
      <c r="D14294" s="250"/>
      <c r="E14294" s="250"/>
      <c r="F14294" s="250"/>
    </row>
    <row r="14295" spans="1:6" ht="15" x14ac:dyDescent="0.25">
      <c r="A14295" s="250"/>
      <c r="B14295" s="250"/>
      <c r="C14295" s="250"/>
      <c r="D14295" s="250"/>
      <c r="E14295" s="250"/>
      <c r="F14295" s="250"/>
    </row>
    <row r="14296" spans="1:6" ht="15" x14ac:dyDescent="0.25">
      <c r="A14296" s="250"/>
      <c r="B14296" s="250"/>
      <c r="C14296" s="250"/>
      <c r="D14296" s="250"/>
      <c r="E14296" s="250"/>
      <c r="F14296" s="250"/>
    </row>
    <row r="14297" spans="1:6" ht="15" x14ac:dyDescent="0.25">
      <c r="A14297" s="250"/>
      <c r="B14297" s="250"/>
      <c r="C14297" s="250"/>
      <c r="D14297" s="250"/>
      <c r="E14297" s="250"/>
      <c r="F14297" s="250"/>
    </row>
    <row r="14298" spans="1:6" ht="15" x14ac:dyDescent="0.25">
      <c r="A14298" s="250"/>
      <c r="B14298" s="250"/>
      <c r="C14298" s="250"/>
      <c r="D14298" s="250"/>
      <c r="E14298" s="250"/>
      <c r="F14298" s="250"/>
    </row>
    <row r="14299" spans="1:6" ht="15" x14ac:dyDescent="0.25">
      <c r="A14299" s="250"/>
      <c r="B14299" s="250"/>
      <c r="C14299" s="250"/>
      <c r="D14299" s="250"/>
      <c r="E14299" s="250"/>
      <c r="F14299" s="250"/>
    </row>
    <row r="14300" spans="1:6" ht="15" x14ac:dyDescent="0.25">
      <c r="A14300" s="250"/>
      <c r="B14300" s="250"/>
      <c r="C14300" s="250"/>
      <c r="D14300" s="250"/>
      <c r="E14300" s="250"/>
      <c r="F14300" s="250"/>
    </row>
    <row r="14301" spans="1:6" ht="15" x14ac:dyDescent="0.25">
      <c r="A14301" s="250"/>
      <c r="B14301" s="250"/>
      <c r="C14301" s="250"/>
      <c r="D14301" s="250"/>
      <c r="E14301" s="250"/>
      <c r="F14301" s="250"/>
    </row>
    <row r="14302" spans="1:6" ht="15" x14ac:dyDescent="0.25">
      <c r="A14302" s="250"/>
      <c r="B14302" s="250"/>
      <c r="C14302" s="250"/>
      <c r="D14302" s="250"/>
      <c r="E14302" s="250"/>
      <c r="F14302" s="250"/>
    </row>
    <row r="14303" spans="1:6" ht="15" x14ac:dyDescent="0.25">
      <c r="A14303" s="250"/>
      <c r="B14303" s="250"/>
      <c r="C14303" s="250"/>
      <c r="D14303" s="250"/>
      <c r="E14303" s="250"/>
      <c r="F14303" s="250"/>
    </row>
    <row r="14304" spans="1:6" ht="15" x14ac:dyDescent="0.25">
      <c r="A14304" s="250"/>
      <c r="B14304" s="250"/>
      <c r="C14304" s="250"/>
      <c r="D14304" s="250"/>
      <c r="E14304" s="250"/>
      <c r="F14304" s="250"/>
    </row>
    <row r="14305" spans="1:6" ht="15" x14ac:dyDescent="0.25">
      <c r="A14305" s="250"/>
      <c r="B14305" s="250"/>
      <c r="C14305" s="250"/>
      <c r="D14305" s="250"/>
      <c r="E14305" s="250"/>
      <c r="F14305" s="250"/>
    </row>
    <row r="14306" spans="1:6" ht="15" x14ac:dyDescent="0.25">
      <c r="A14306" s="250"/>
      <c r="B14306" s="250"/>
      <c r="C14306" s="250"/>
      <c r="D14306" s="250"/>
      <c r="E14306" s="250"/>
      <c r="F14306" s="250"/>
    </row>
    <row r="14307" spans="1:6" ht="15" x14ac:dyDescent="0.25">
      <c r="A14307" s="250"/>
      <c r="B14307" s="250"/>
      <c r="C14307" s="250"/>
      <c r="D14307" s="250"/>
      <c r="E14307" s="250"/>
      <c r="F14307" s="250"/>
    </row>
    <row r="14308" spans="1:6" ht="15" x14ac:dyDescent="0.25">
      <c r="A14308" s="250"/>
      <c r="B14308" s="250"/>
      <c r="C14308" s="250"/>
      <c r="D14308" s="250"/>
      <c r="E14308" s="250"/>
      <c r="F14308" s="250"/>
    </row>
    <row r="14309" spans="1:6" ht="15" x14ac:dyDescent="0.25">
      <c r="A14309" s="250"/>
      <c r="B14309" s="250"/>
      <c r="C14309" s="250"/>
      <c r="D14309" s="250"/>
      <c r="E14309" s="250"/>
      <c r="F14309" s="250"/>
    </row>
    <row r="14310" spans="1:6" ht="15" x14ac:dyDescent="0.25">
      <c r="A14310" s="250"/>
      <c r="B14310" s="250"/>
      <c r="C14310" s="250"/>
      <c r="D14310" s="250"/>
      <c r="E14310" s="250"/>
      <c r="F14310" s="250"/>
    </row>
    <row r="14311" spans="1:6" ht="15" x14ac:dyDescent="0.25">
      <c r="A14311" s="250"/>
      <c r="B14311" s="250"/>
      <c r="C14311" s="250"/>
      <c r="D14311" s="250"/>
      <c r="E14311" s="250"/>
      <c r="F14311" s="250"/>
    </row>
    <row r="14312" spans="1:6" ht="15" x14ac:dyDescent="0.25">
      <c r="A14312" s="250"/>
      <c r="B14312" s="250"/>
      <c r="C14312" s="250"/>
      <c r="D14312" s="250"/>
      <c r="E14312" s="250"/>
      <c r="F14312" s="250"/>
    </row>
    <row r="14313" spans="1:6" ht="15" x14ac:dyDescent="0.25">
      <c r="A14313" s="250"/>
      <c r="B14313" s="250"/>
      <c r="C14313" s="250"/>
      <c r="D14313" s="250"/>
      <c r="E14313" s="250"/>
      <c r="F14313" s="250"/>
    </row>
    <row r="14314" spans="1:6" ht="15" x14ac:dyDescent="0.25">
      <c r="A14314" s="250"/>
      <c r="B14314" s="250"/>
      <c r="C14314" s="250"/>
      <c r="D14314" s="250"/>
      <c r="E14314" s="250"/>
      <c r="F14314" s="250"/>
    </row>
    <row r="14315" spans="1:6" ht="15" x14ac:dyDescent="0.25">
      <c r="A14315" s="250"/>
      <c r="B14315" s="250"/>
      <c r="C14315" s="250"/>
      <c r="D14315" s="250"/>
      <c r="E14315" s="250"/>
      <c r="F14315" s="250"/>
    </row>
    <row r="14316" spans="1:6" ht="15" x14ac:dyDescent="0.25">
      <c r="A14316" s="250"/>
      <c r="B14316" s="250"/>
      <c r="C14316" s="250"/>
      <c r="D14316" s="250"/>
      <c r="E14316" s="250"/>
      <c r="F14316" s="250"/>
    </row>
    <row r="14317" spans="1:6" ht="15" x14ac:dyDescent="0.25">
      <c r="A14317" s="250"/>
      <c r="B14317" s="250"/>
      <c r="C14317" s="250"/>
      <c r="D14317" s="250"/>
      <c r="E14317" s="250"/>
      <c r="F14317" s="250"/>
    </row>
    <row r="14318" spans="1:6" ht="15" x14ac:dyDescent="0.25">
      <c r="A14318" s="250"/>
      <c r="B14318" s="250"/>
      <c r="C14318" s="250"/>
      <c r="D14318" s="250"/>
      <c r="E14318" s="250"/>
      <c r="F14318" s="250"/>
    </row>
    <row r="14319" spans="1:6" ht="15" x14ac:dyDescent="0.25">
      <c r="A14319" s="250"/>
      <c r="B14319" s="250"/>
      <c r="C14319" s="250"/>
      <c r="D14319" s="250"/>
      <c r="E14319" s="250"/>
      <c r="F14319" s="250"/>
    </row>
    <row r="14320" spans="1:6" ht="15" x14ac:dyDescent="0.25">
      <c r="A14320" s="250"/>
      <c r="B14320" s="250"/>
      <c r="C14320" s="250"/>
      <c r="D14320" s="250"/>
      <c r="E14320" s="250"/>
      <c r="F14320" s="250"/>
    </row>
    <row r="14321" spans="1:6" ht="15" x14ac:dyDescent="0.25">
      <c r="A14321" s="250"/>
      <c r="B14321" s="250"/>
      <c r="C14321" s="250"/>
      <c r="D14321" s="250"/>
      <c r="E14321" s="250"/>
      <c r="F14321" s="250"/>
    </row>
    <row r="14322" spans="1:6" ht="15" x14ac:dyDescent="0.25">
      <c r="A14322" s="250"/>
      <c r="B14322" s="250"/>
      <c r="C14322" s="250"/>
      <c r="D14322" s="250"/>
      <c r="E14322" s="250"/>
      <c r="F14322" s="250"/>
    </row>
    <row r="14323" spans="1:6" ht="15" x14ac:dyDescent="0.25">
      <c r="A14323" s="250"/>
      <c r="B14323" s="250"/>
      <c r="C14323" s="250"/>
      <c r="D14323" s="250"/>
      <c r="E14323" s="250"/>
      <c r="F14323" s="250"/>
    </row>
    <row r="14324" spans="1:6" ht="15" x14ac:dyDescent="0.25">
      <c r="A14324" s="250"/>
      <c r="B14324" s="250"/>
      <c r="C14324" s="250"/>
      <c r="D14324" s="250"/>
      <c r="E14324" s="250"/>
      <c r="F14324" s="250"/>
    </row>
    <row r="14325" spans="1:6" ht="15" x14ac:dyDescent="0.25">
      <c r="A14325" s="250"/>
      <c r="B14325" s="250"/>
      <c r="C14325" s="250"/>
      <c r="D14325" s="250"/>
      <c r="E14325" s="250"/>
      <c r="F14325" s="250"/>
    </row>
    <row r="14326" spans="1:6" ht="15" x14ac:dyDescent="0.25">
      <c r="A14326" s="250"/>
      <c r="B14326" s="250"/>
      <c r="C14326" s="250"/>
      <c r="D14326" s="250"/>
      <c r="E14326" s="250"/>
      <c r="F14326" s="250"/>
    </row>
    <row r="14327" spans="1:6" ht="15" x14ac:dyDescent="0.25">
      <c r="A14327" s="250"/>
      <c r="B14327" s="250"/>
      <c r="C14327" s="250"/>
      <c r="D14327" s="250"/>
      <c r="E14327" s="250"/>
      <c r="F14327" s="250"/>
    </row>
    <row r="14328" spans="1:6" ht="15" x14ac:dyDescent="0.25">
      <c r="A14328" s="250"/>
      <c r="B14328" s="250"/>
      <c r="C14328" s="250"/>
      <c r="D14328" s="250"/>
      <c r="E14328" s="250"/>
      <c r="F14328" s="250"/>
    </row>
    <row r="14329" spans="1:6" ht="15" x14ac:dyDescent="0.25">
      <c r="A14329" s="250"/>
      <c r="B14329" s="250"/>
      <c r="C14329" s="250"/>
      <c r="D14329" s="250"/>
      <c r="E14329" s="250"/>
      <c r="F14329" s="250"/>
    </row>
    <row r="14330" spans="1:6" ht="15" x14ac:dyDescent="0.25">
      <c r="A14330" s="250"/>
      <c r="B14330" s="250"/>
      <c r="C14330" s="250"/>
      <c r="D14330" s="250"/>
      <c r="E14330" s="250"/>
      <c r="F14330" s="250"/>
    </row>
    <row r="14331" spans="1:6" ht="15" x14ac:dyDescent="0.25">
      <c r="A14331" s="250"/>
      <c r="B14331" s="250"/>
      <c r="C14331" s="250"/>
      <c r="D14331" s="250"/>
      <c r="E14331" s="250"/>
      <c r="F14331" s="250"/>
    </row>
    <row r="14332" spans="1:6" ht="15" x14ac:dyDescent="0.25">
      <c r="A14332" s="250"/>
      <c r="B14332" s="250"/>
      <c r="C14332" s="250"/>
      <c r="D14332" s="250"/>
      <c r="E14332" s="250"/>
      <c r="F14332" s="250"/>
    </row>
    <row r="14333" spans="1:6" ht="15" x14ac:dyDescent="0.25">
      <c r="A14333" s="250"/>
      <c r="B14333" s="250"/>
      <c r="C14333" s="250"/>
      <c r="D14333" s="250"/>
      <c r="E14333" s="250"/>
      <c r="F14333" s="250"/>
    </row>
    <row r="14334" spans="1:6" ht="15" x14ac:dyDescent="0.25">
      <c r="A14334" s="250"/>
      <c r="B14334" s="250"/>
      <c r="C14334" s="250"/>
      <c r="D14334" s="250"/>
      <c r="E14334" s="250"/>
      <c r="F14334" s="250"/>
    </row>
    <row r="14335" spans="1:6" ht="15" x14ac:dyDescent="0.25">
      <c r="A14335" s="250"/>
      <c r="B14335" s="250"/>
      <c r="C14335" s="250"/>
      <c r="D14335" s="250"/>
      <c r="E14335" s="250"/>
      <c r="F14335" s="250"/>
    </row>
    <row r="14336" spans="1:6" ht="15" x14ac:dyDescent="0.25">
      <c r="A14336" s="250"/>
      <c r="B14336" s="250"/>
      <c r="C14336" s="250"/>
      <c r="D14336" s="250"/>
      <c r="E14336" s="250"/>
      <c r="F14336" s="250"/>
    </row>
    <row r="14337" spans="1:6" ht="15" x14ac:dyDescent="0.25">
      <c r="A14337" s="250"/>
      <c r="B14337" s="250"/>
      <c r="C14337" s="250"/>
      <c r="D14337" s="250"/>
      <c r="E14337" s="250"/>
      <c r="F14337" s="250"/>
    </row>
    <row r="14338" spans="1:6" ht="15" x14ac:dyDescent="0.25">
      <c r="A14338" s="250"/>
      <c r="B14338" s="250"/>
      <c r="C14338" s="250"/>
      <c r="D14338" s="250"/>
      <c r="E14338" s="250"/>
      <c r="F14338" s="250"/>
    </row>
    <row r="14339" spans="1:6" ht="15" x14ac:dyDescent="0.25">
      <c r="A14339" s="250"/>
      <c r="B14339" s="250"/>
      <c r="C14339" s="250"/>
      <c r="D14339" s="250"/>
      <c r="E14339" s="250"/>
      <c r="F14339" s="250"/>
    </row>
    <row r="14340" spans="1:6" ht="15" x14ac:dyDescent="0.25">
      <c r="A14340" s="250"/>
      <c r="B14340" s="250"/>
      <c r="C14340" s="250"/>
      <c r="D14340" s="250"/>
      <c r="E14340" s="250"/>
      <c r="F14340" s="250"/>
    </row>
    <row r="14341" spans="1:6" ht="15" x14ac:dyDescent="0.25">
      <c r="A14341" s="250"/>
      <c r="B14341" s="250"/>
      <c r="C14341" s="250"/>
      <c r="D14341" s="250"/>
      <c r="E14341" s="250"/>
      <c r="F14341" s="250"/>
    </row>
    <row r="14342" spans="1:6" ht="15" x14ac:dyDescent="0.25">
      <c r="A14342" s="250"/>
      <c r="B14342" s="250"/>
      <c r="C14342" s="250"/>
      <c r="D14342" s="250"/>
      <c r="E14342" s="250"/>
      <c r="F14342" s="250"/>
    </row>
    <row r="14343" spans="1:6" ht="15" x14ac:dyDescent="0.25">
      <c r="A14343" s="250"/>
      <c r="B14343" s="250"/>
      <c r="C14343" s="250"/>
      <c r="D14343" s="250"/>
      <c r="E14343" s="250"/>
      <c r="F14343" s="250"/>
    </row>
    <row r="14344" spans="1:6" ht="15" x14ac:dyDescent="0.25">
      <c r="A14344" s="250"/>
      <c r="B14344" s="250"/>
      <c r="C14344" s="250"/>
      <c r="D14344" s="250"/>
      <c r="E14344" s="250"/>
      <c r="F14344" s="250"/>
    </row>
    <row r="14345" spans="1:6" ht="15" x14ac:dyDescent="0.25">
      <c r="A14345" s="250"/>
      <c r="B14345" s="250"/>
      <c r="C14345" s="250"/>
      <c r="D14345" s="250"/>
      <c r="E14345" s="250"/>
      <c r="F14345" s="250"/>
    </row>
    <row r="14346" spans="1:6" ht="15" x14ac:dyDescent="0.25">
      <c r="A14346" s="250"/>
      <c r="B14346" s="250"/>
      <c r="C14346" s="250"/>
      <c r="D14346" s="250"/>
      <c r="E14346" s="250"/>
      <c r="F14346" s="250"/>
    </row>
    <row r="14347" spans="1:6" ht="15" x14ac:dyDescent="0.25">
      <c r="A14347" s="250"/>
      <c r="B14347" s="250"/>
      <c r="C14347" s="250"/>
      <c r="D14347" s="250"/>
      <c r="E14347" s="250"/>
      <c r="F14347" s="250"/>
    </row>
    <row r="14348" spans="1:6" ht="15" x14ac:dyDescent="0.25">
      <c r="A14348" s="250"/>
      <c r="B14348" s="250"/>
      <c r="C14348" s="250"/>
      <c r="D14348" s="250"/>
      <c r="E14348" s="250"/>
      <c r="F14348" s="250"/>
    </row>
    <row r="14349" spans="1:6" ht="15" x14ac:dyDescent="0.25">
      <c r="A14349" s="250"/>
      <c r="B14349" s="250"/>
      <c r="C14349" s="250"/>
      <c r="D14349" s="250"/>
      <c r="E14349" s="250"/>
      <c r="F14349" s="250"/>
    </row>
    <row r="14350" spans="1:6" ht="15" x14ac:dyDescent="0.25">
      <c r="A14350" s="250"/>
      <c r="B14350" s="250"/>
      <c r="C14350" s="250"/>
      <c r="D14350" s="250"/>
      <c r="E14350" s="250"/>
      <c r="F14350" s="250"/>
    </row>
    <row r="14351" spans="1:6" ht="15" x14ac:dyDescent="0.25">
      <c r="A14351" s="250"/>
      <c r="B14351" s="250"/>
      <c r="C14351" s="250"/>
      <c r="D14351" s="250"/>
      <c r="E14351" s="250"/>
      <c r="F14351" s="250"/>
    </row>
    <row r="14352" spans="1:6" ht="15" x14ac:dyDescent="0.25">
      <c r="A14352" s="250"/>
      <c r="B14352" s="250"/>
      <c r="C14352" s="250"/>
      <c r="D14352" s="250"/>
      <c r="E14352" s="250"/>
      <c r="F14352" s="250"/>
    </row>
    <row r="14353" spans="1:6" ht="15" x14ac:dyDescent="0.25">
      <c r="A14353" s="250"/>
      <c r="B14353" s="250"/>
      <c r="C14353" s="250"/>
      <c r="D14353" s="250"/>
      <c r="E14353" s="250"/>
      <c r="F14353" s="250"/>
    </row>
    <row r="14354" spans="1:6" ht="15" x14ac:dyDescent="0.25">
      <c r="A14354" s="250"/>
      <c r="B14354" s="250"/>
      <c r="C14354" s="250"/>
      <c r="D14354" s="250"/>
      <c r="E14354" s="250"/>
      <c r="F14354" s="250"/>
    </row>
    <row r="14355" spans="1:6" ht="15" x14ac:dyDescent="0.25">
      <c r="A14355" s="250"/>
      <c r="B14355" s="250"/>
      <c r="C14355" s="250"/>
      <c r="D14355" s="250"/>
      <c r="E14355" s="250"/>
      <c r="F14355" s="250"/>
    </row>
    <row r="14356" spans="1:6" ht="15" x14ac:dyDescent="0.25">
      <c r="A14356" s="250"/>
      <c r="B14356" s="250"/>
      <c r="C14356" s="250"/>
      <c r="D14356" s="250"/>
      <c r="E14356" s="250"/>
      <c r="F14356" s="250"/>
    </row>
    <row r="14357" spans="1:6" ht="15" x14ac:dyDescent="0.25">
      <c r="A14357" s="250"/>
      <c r="B14357" s="250"/>
      <c r="C14357" s="250"/>
      <c r="D14357" s="250"/>
      <c r="E14357" s="250"/>
      <c r="F14357" s="250"/>
    </row>
    <row r="14358" spans="1:6" ht="15" x14ac:dyDescent="0.25">
      <c r="A14358" s="250"/>
      <c r="B14358" s="250"/>
      <c r="C14358" s="250"/>
      <c r="D14358" s="250"/>
      <c r="E14358" s="250"/>
      <c r="F14358" s="250"/>
    </row>
    <row r="14359" spans="1:6" ht="15" x14ac:dyDescent="0.25">
      <c r="A14359" s="250"/>
      <c r="B14359" s="250"/>
      <c r="C14359" s="250"/>
      <c r="D14359" s="250"/>
      <c r="E14359" s="250"/>
      <c r="F14359" s="250"/>
    </row>
    <row r="14360" spans="1:6" ht="15" x14ac:dyDescent="0.25">
      <c r="A14360" s="250"/>
      <c r="B14360" s="250"/>
      <c r="C14360" s="250"/>
      <c r="D14360" s="250"/>
      <c r="E14360" s="250"/>
      <c r="F14360" s="250"/>
    </row>
    <row r="14361" spans="1:6" ht="15" x14ac:dyDescent="0.25">
      <c r="A14361" s="250"/>
      <c r="B14361" s="250"/>
      <c r="C14361" s="250"/>
      <c r="D14361" s="250"/>
      <c r="E14361" s="250"/>
      <c r="F14361" s="250"/>
    </row>
    <row r="14362" spans="1:6" ht="15" x14ac:dyDescent="0.25">
      <c r="A14362" s="250"/>
      <c r="B14362" s="250"/>
      <c r="C14362" s="250"/>
      <c r="D14362" s="250"/>
      <c r="E14362" s="250"/>
      <c r="F14362" s="250"/>
    </row>
    <row r="14363" spans="1:6" ht="15" x14ac:dyDescent="0.25">
      <c r="A14363" s="250"/>
      <c r="B14363" s="250"/>
      <c r="C14363" s="250"/>
      <c r="D14363" s="250"/>
      <c r="E14363" s="250"/>
      <c r="F14363" s="250"/>
    </row>
    <row r="14364" spans="1:6" ht="15" x14ac:dyDescent="0.25">
      <c r="A14364" s="250"/>
      <c r="B14364" s="250"/>
      <c r="C14364" s="250"/>
      <c r="D14364" s="250"/>
      <c r="E14364" s="250"/>
      <c r="F14364" s="250"/>
    </row>
    <row r="14365" spans="1:6" ht="15" x14ac:dyDescent="0.25">
      <c r="A14365" s="250"/>
      <c r="B14365" s="250"/>
      <c r="C14365" s="250"/>
      <c r="D14365" s="250"/>
      <c r="E14365" s="250"/>
      <c r="F14365" s="250"/>
    </row>
    <row r="14366" spans="1:6" ht="15" x14ac:dyDescent="0.25">
      <c r="A14366" s="250"/>
      <c r="B14366" s="250"/>
      <c r="C14366" s="250"/>
      <c r="D14366" s="250"/>
      <c r="E14366" s="250"/>
      <c r="F14366" s="250"/>
    </row>
    <row r="14367" spans="1:6" ht="15" x14ac:dyDescent="0.25">
      <c r="A14367" s="250"/>
      <c r="B14367" s="250"/>
      <c r="C14367" s="250"/>
      <c r="D14367" s="250"/>
      <c r="E14367" s="250"/>
      <c r="F14367" s="250"/>
    </row>
    <row r="14368" spans="1:6" ht="15" x14ac:dyDescent="0.25">
      <c r="A14368" s="250"/>
      <c r="B14368" s="250"/>
      <c r="C14368" s="250"/>
      <c r="D14368" s="250"/>
      <c r="E14368" s="250"/>
      <c r="F14368" s="250"/>
    </row>
    <row r="14369" spans="1:6" ht="15" x14ac:dyDescent="0.25">
      <c r="A14369" s="250"/>
      <c r="B14369" s="250"/>
      <c r="C14369" s="250"/>
      <c r="D14369" s="250"/>
      <c r="E14369" s="250"/>
      <c r="F14369" s="250"/>
    </row>
    <row r="14370" spans="1:6" ht="15" x14ac:dyDescent="0.25">
      <c r="A14370" s="250"/>
      <c r="B14370" s="250"/>
      <c r="C14370" s="250"/>
      <c r="D14370" s="250"/>
      <c r="E14370" s="250"/>
      <c r="F14370" s="250"/>
    </row>
    <row r="14371" spans="1:6" ht="15" x14ac:dyDescent="0.25">
      <c r="A14371" s="250"/>
      <c r="B14371" s="250"/>
      <c r="C14371" s="250"/>
      <c r="D14371" s="250"/>
      <c r="E14371" s="250"/>
      <c r="F14371" s="250"/>
    </row>
    <row r="14372" spans="1:6" ht="15" x14ac:dyDescent="0.25">
      <c r="A14372" s="250"/>
      <c r="B14372" s="250"/>
      <c r="C14372" s="250"/>
      <c r="D14372" s="250"/>
      <c r="E14372" s="250"/>
      <c r="F14372" s="250"/>
    </row>
    <row r="14373" spans="1:6" ht="15" x14ac:dyDescent="0.25">
      <c r="A14373" s="250"/>
      <c r="B14373" s="250"/>
      <c r="C14373" s="250"/>
      <c r="D14373" s="250"/>
      <c r="E14373" s="250"/>
      <c r="F14373" s="250"/>
    </row>
    <row r="14374" spans="1:6" ht="15" x14ac:dyDescent="0.25">
      <c r="A14374" s="250"/>
      <c r="B14374" s="250"/>
      <c r="C14374" s="250"/>
      <c r="D14374" s="250"/>
      <c r="E14374" s="250"/>
      <c r="F14374" s="250"/>
    </row>
    <row r="14375" spans="1:6" ht="15" x14ac:dyDescent="0.25">
      <c r="A14375" s="250"/>
      <c r="B14375" s="250"/>
      <c r="C14375" s="250"/>
      <c r="D14375" s="250"/>
      <c r="E14375" s="250"/>
      <c r="F14375" s="250"/>
    </row>
    <row r="14376" spans="1:6" ht="15" x14ac:dyDescent="0.25">
      <c r="A14376" s="250"/>
      <c r="B14376" s="250"/>
      <c r="C14376" s="250"/>
      <c r="D14376" s="250"/>
      <c r="E14376" s="250"/>
      <c r="F14376" s="250"/>
    </row>
    <row r="14377" spans="1:6" ht="15" x14ac:dyDescent="0.25">
      <c r="A14377" s="250"/>
      <c r="B14377" s="250"/>
      <c r="C14377" s="250"/>
      <c r="D14377" s="250"/>
      <c r="E14377" s="250"/>
      <c r="F14377" s="250"/>
    </row>
    <row r="14378" spans="1:6" ht="15" x14ac:dyDescent="0.25">
      <c r="A14378" s="250"/>
      <c r="B14378" s="250"/>
      <c r="C14378" s="250"/>
      <c r="D14378" s="250"/>
      <c r="E14378" s="250"/>
      <c r="F14378" s="250"/>
    </row>
    <row r="14379" spans="1:6" ht="15" x14ac:dyDescent="0.25">
      <c r="A14379" s="250"/>
      <c r="B14379" s="250"/>
      <c r="C14379" s="250"/>
      <c r="D14379" s="250"/>
      <c r="E14379" s="250"/>
      <c r="F14379" s="250"/>
    </row>
    <row r="14380" spans="1:6" ht="15" x14ac:dyDescent="0.25">
      <c r="A14380" s="250"/>
      <c r="B14380" s="250"/>
      <c r="C14380" s="250"/>
      <c r="D14380" s="250"/>
      <c r="E14380" s="250"/>
      <c r="F14380" s="250"/>
    </row>
    <row r="14381" spans="1:6" ht="15" x14ac:dyDescent="0.25">
      <c r="A14381" s="250"/>
      <c r="B14381" s="250"/>
      <c r="C14381" s="250"/>
      <c r="D14381" s="250"/>
      <c r="E14381" s="250"/>
      <c r="F14381" s="250"/>
    </row>
    <row r="14382" spans="1:6" ht="15" x14ac:dyDescent="0.25">
      <c r="A14382" s="250"/>
      <c r="B14382" s="250"/>
      <c r="C14382" s="250"/>
      <c r="D14382" s="250"/>
      <c r="E14382" s="250"/>
      <c r="F14382" s="250"/>
    </row>
    <row r="14383" spans="1:6" ht="15" x14ac:dyDescent="0.25">
      <c r="A14383" s="250"/>
      <c r="B14383" s="250"/>
      <c r="C14383" s="250"/>
      <c r="D14383" s="250"/>
      <c r="E14383" s="250"/>
      <c r="F14383" s="250"/>
    </row>
    <row r="14384" spans="1:6" ht="15" x14ac:dyDescent="0.25">
      <c r="A14384" s="250"/>
      <c r="B14384" s="250"/>
      <c r="C14384" s="250"/>
      <c r="D14384" s="250"/>
      <c r="E14384" s="250"/>
      <c r="F14384" s="250"/>
    </row>
    <row r="14385" spans="1:6" ht="15" x14ac:dyDescent="0.25">
      <c r="A14385" s="250"/>
      <c r="B14385" s="250"/>
      <c r="C14385" s="250"/>
      <c r="D14385" s="250"/>
      <c r="E14385" s="250"/>
      <c r="F14385" s="250"/>
    </row>
    <row r="14386" spans="1:6" ht="15" x14ac:dyDescent="0.25">
      <c r="A14386" s="250"/>
      <c r="B14386" s="250"/>
      <c r="C14386" s="250"/>
      <c r="D14386" s="250"/>
      <c r="E14386" s="250"/>
      <c r="F14386" s="250"/>
    </row>
    <row r="14387" spans="1:6" ht="15" x14ac:dyDescent="0.25">
      <c r="A14387" s="250"/>
      <c r="B14387" s="250"/>
      <c r="C14387" s="250"/>
      <c r="D14387" s="250"/>
      <c r="E14387" s="250"/>
      <c r="F14387" s="250"/>
    </row>
    <row r="14388" spans="1:6" ht="15" x14ac:dyDescent="0.25">
      <c r="A14388" s="250"/>
      <c r="B14388" s="250"/>
      <c r="C14388" s="250"/>
      <c r="D14388" s="250"/>
      <c r="E14388" s="250"/>
      <c r="F14388" s="250"/>
    </row>
    <row r="14389" spans="1:6" ht="15" x14ac:dyDescent="0.25">
      <c r="A14389" s="250"/>
      <c r="B14389" s="250"/>
      <c r="C14389" s="250"/>
      <c r="D14389" s="250"/>
      <c r="E14389" s="250"/>
      <c r="F14389" s="250"/>
    </row>
    <row r="14390" spans="1:6" ht="15" x14ac:dyDescent="0.25">
      <c r="A14390" s="250"/>
      <c r="B14390" s="250"/>
      <c r="C14390" s="250"/>
      <c r="D14390" s="250"/>
      <c r="E14390" s="250"/>
      <c r="F14390" s="250"/>
    </row>
    <row r="14391" spans="1:6" ht="15" x14ac:dyDescent="0.25">
      <c r="A14391" s="250"/>
      <c r="B14391" s="250"/>
      <c r="C14391" s="250"/>
      <c r="D14391" s="250"/>
      <c r="E14391" s="250"/>
      <c r="F14391" s="250"/>
    </row>
    <row r="14392" spans="1:6" ht="15" x14ac:dyDescent="0.25">
      <c r="A14392" s="250"/>
      <c r="B14392" s="250"/>
      <c r="C14392" s="250"/>
      <c r="D14392" s="250"/>
      <c r="E14392" s="250"/>
      <c r="F14392" s="250"/>
    </row>
    <row r="14393" spans="1:6" ht="15" x14ac:dyDescent="0.25">
      <c r="A14393" s="250"/>
      <c r="B14393" s="250"/>
      <c r="C14393" s="250"/>
      <c r="D14393" s="250"/>
      <c r="E14393" s="250"/>
      <c r="F14393" s="250"/>
    </row>
    <row r="14394" spans="1:6" ht="15" x14ac:dyDescent="0.25">
      <c r="A14394" s="250"/>
      <c r="B14394" s="250"/>
      <c r="C14394" s="250"/>
      <c r="D14394" s="250"/>
      <c r="E14394" s="250"/>
      <c r="F14394" s="250"/>
    </row>
    <row r="14395" spans="1:6" ht="15" x14ac:dyDescent="0.25">
      <c r="A14395" s="250"/>
      <c r="B14395" s="250"/>
      <c r="C14395" s="250"/>
      <c r="D14395" s="250"/>
      <c r="E14395" s="250"/>
      <c r="F14395" s="250"/>
    </row>
    <row r="14396" spans="1:6" ht="15" x14ac:dyDescent="0.25">
      <c r="A14396" s="250"/>
      <c r="B14396" s="250"/>
      <c r="C14396" s="250"/>
      <c r="D14396" s="250"/>
      <c r="E14396" s="250"/>
      <c r="F14396" s="250"/>
    </row>
    <row r="14397" spans="1:6" ht="15" x14ac:dyDescent="0.25">
      <c r="A14397" s="250"/>
      <c r="B14397" s="250"/>
      <c r="C14397" s="250"/>
      <c r="D14397" s="250"/>
      <c r="E14397" s="250"/>
      <c r="F14397" s="250"/>
    </row>
    <row r="14398" spans="1:6" ht="15" x14ac:dyDescent="0.25">
      <c r="A14398" s="250"/>
      <c r="B14398" s="250"/>
      <c r="C14398" s="250"/>
      <c r="D14398" s="250"/>
      <c r="E14398" s="250"/>
      <c r="F14398" s="250"/>
    </row>
    <row r="14399" spans="1:6" ht="15" x14ac:dyDescent="0.25">
      <c r="A14399" s="250"/>
      <c r="B14399" s="250"/>
      <c r="C14399" s="250"/>
      <c r="D14399" s="250"/>
      <c r="E14399" s="250"/>
      <c r="F14399" s="250"/>
    </row>
    <row r="14400" spans="1:6" ht="15" x14ac:dyDescent="0.25">
      <c r="A14400" s="250"/>
      <c r="B14400" s="250"/>
      <c r="C14400" s="250"/>
      <c r="D14400" s="250"/>
      <c r="E14400" s="250"/>
      <c r="F14400" s="250"/>
    </row>
    <row r="14401" spans="1:6" ht="15" x14ac:dyDescent="0.25">
      <c r="A14401" s="250"/>
      <c r="B14401" s="250"/>
      <c r="C14401" s="250"/>
      <c r="D14401" s="250"/>
      <c r="E14401" s="250"/>
      <c r="F14401" s="250"/>
    </row>
    <row r="14402" spans="1:6" ht="15" x14ac:dyDescent="0.25">
      <c r="A14402" s="250"/>
      <c r="B14402" s="250"/>
      <c r="C14402" s="250"/>
      <c r="D14402" s="250"/>
      <c r="E14402" s="250"/>
      <c r="F14402" s="250"/>
    </row>
    <row r="14403" spans="1:6" ht="15" x14ac:dyDescent="0.25">
      <c r="A14403" s="250"/>
      <c r="B14403" s="250"/>
      <c r="C14403" s="250"/>
      <c r="D14403" s="250"/>
      <c r="E14403" s="250"/>
      <c r="F14403" s="250"/>
    </row>
    <row r="14404" spans="1:6" ht="15" x14ac:dyDescent="0.25">
      <c r="A14404" s="250"/>
      <c r="B14404" s="250"/>
      <c r="C14404" s="250"/>
      <c r="D14404" s="250"/>
      <c r="E14404" s="250"/>
      <c r="F14404" s="250"/>
    </row>
    <row r="14405" spans="1:6" ht="15" x14ac:dyDescent="0.25">
      <c r="A14405" s="250"/>
      <c r="B14405" s="250"/>
      <c r="C14405" s="250"/>
      <c r="D14405" s="250"/>
      <c r="E14405" s="250"/>
      <c r="F14405" s="250"/>
    </row>
    <row r="14406" spans="1:6" ht="15" x14ac:dyDescent="0.25">
      <c r="A14406" s="250"/>
      <c r="B14406" s="250"/>
      <c r="C14406" s="250"/>
      <c r="D14406" s="250"/>
      <c r="E14406" s="250"/>
      <c r="F14406" s="250"/>
    </row>
    <row r="14407" spans="1:6" ht="15" x14ac:dyDescent="0.25">
      <c r="A14407" s="250"/>
      <c r="B14407" s="250"/>
      <c r="C14407" s="250"/>
      <c r="D14407" s="250"/>
      <c r="E14407" s="250"/>
      <c r="F14407" s="250"/>
    </row>
    <row r="14408" spans="1:6" ht="15" x14ac:dyDescent="0.25">
      <c r="A14408" s="250"/>
      <c r="B14408" s="250"/>
      <c r="C14408" s="250"/>
      <c r="D14408" s="250"/>
      <c r="E14408" s="250"/>
      <c r="F14408" s="250"/>
    </row>
    <row r="14409" spans="1:6" ht="15" x14ac:dyDescent="0.25">
      <c r="A14409" s="250"/>
      <c r="B14409" s="250"/>
      <c r="C14409" s="250"/>
      <c r="D14409" s="250"/>
      <c r="E14409" s="250"/>
      <c r="F14409" s="250"/>
    </row>
    <row r="14410" spans="1:6" ht="15" x14ac:dyDescent="0.25">
      <c r="A14410" s="250"/>
      <c r="B14410" s="250"/>
      <c r="C14410" s="250"/>
      <c r="D14410" s="250"/>
      <c r="E14410" s="250"/>
      <c r="F14410" s="250"/>
    </row>
    <row r="14411" spans="1:6" ht="15" x14ac:dyDescent="0.25">
      <c r="A14411" s="250"/>
      <c r="B14411" s="250"/>
      <c r="C14411" s="250"/>
      <c r="D14411" s="250"/>
      <c r="E14411" s="250"/>
      <c r="F14411" s="250"/>
    </row>
    <row r="14412" spans="1:6" ht="15" x14ac:dyDescent="0.25">
      <c r="A14412" s="250"/>
      <c r="B14412" s="250"/>
      <c r="C14412" s="250"/>
      <c r="D14412" s="250"/>
      <c r="E14412" s="250"/>
      <c r="F14412" s="250"/>
    </row>
    <row r="14413" spans="1:6" ht="15" x14ac:dyDescent="0.25">
      <c r="A14413" s="250"/>
      <c r="B14413" s="250"/>
      <c r="C14413" s="250"/>
      <c r="D14413" s="250"/>
      <c r="E14413" s="250"/>
      <c r="F14413" s="250"/>
    </row>
    <row r="14414" spans="1:6" ht="15" x14ac:dyDescent="0.25">
      <c r="A14414" s="250"/>
      <c r="B14414" s="250"/>
      <c r="C14414" s="250"/>
      <c r="D14414" s="250"/>
      <c r="E14414" s="250"/>
      <c r="F14414" s="250"/>
    </row>
    <row r="14415" spans="1:6" ht="15" x14ac:dyDescent="0.25">
      <c r="A14415" s="250"/>
      <c r="B14415" s="250"/>
      <c r="C14415" s="250"/>
      <c r="D14415" s="250"/>
      <c r="E14415" s="250"/>
      <c r="F14415" s="250"/>
    </row>
    <row r="14416" spans="1:6" ht="15" x14ac:dyDescent="0.25">
      <c r="A14416" s="250"/>
      <c r="B14416" s="250"/>
      <c r="C14416" s="250"/>
      <c r="D14416" s="250"/>
      <c r="E14416" s="250"/>
      <c r="F14416" s="250"/>
    </row>
    <row r="14417" spans="1:6" ht="15" x14ac:dyDescent="0.25">
      <c r="A14417" s="250"/>
      <c r="B14417" s="250"/>
      <c r="C14417" s="250"/>
      <c r="D14417" s="250"/>
      <c r="E14417" s="250"/>
      <c r="F14417" s="250"/>
    </row>
    <row r="14418" spans="1:6" ht="15" x14ac:dyDescent="0.25">
      <c r="A14418" s="250"/>
      <c r="B14418" s="250"/>
      <c r="C14418" s="250"/>
      <c r="D14418" s="250"/>
      <c r="E14418" s="250"/>
      <c r="F14418" s="250"/>
    </row>
    <row r="14419" spans="1:6" ht="15" x14ac:dyDescent="0.25">
      <c r="A14419" s="250"/>
      <c r="B14419" s="250"/>
      <c r="C14419" s="250"/>
      <c r="D14419" s="250"/>
      <c r="E14419" s="250"/>
      <c r="F14419" s="250"/>
    </row>
    <row r="14420" spans="1:6" ht="15" x14ac:dyDescent="0.25">
      <c r="A14420" s="250"/>
      <c r="B14420" s="250"/>
      <c r="C14420" s="250"/>
      <c r="D14420" s="250"/>
      <c r="E14420" s="250"/>
      <c r="F14420" s="250"/>
    </row>
    <row r="14421" spans="1:6" ht="15" x14ac:dyDescent="0.25">
      <c r="A14421" s="250"/>
      <c r="B14421" s="250"/>
      <c r="C14421" s="250"/>
      <c r="D14421" s="250"/>
      <c r="E14421" s="250"/>
      <c r="F14421" s="250"/>
    </row>
    <row r="14422" spans="1:6" ht="15" x14ac:dyDescent="0.25">
      <c r="A14422" s="250"/>
      <c r="B14422" s="250"/>
      <c r="C14422" s="250"/>
      <c r="D14422" s="250"/>
      <c r="E14422" s="250"/>
      <c r="F14422" s="250"/>
    </row>
    <row r="14423" spans="1:6" ht="15" x14ac:dyDescent="0.25">
      <c r="A14423" s="250"/>
      <c r="B14423" s="250"/>
      <c r="C14423" s="250"/>
      <c r="D14423" s="250"/>
      <c r="E14423" s="250"/>
      <c r="F14423" s="250"/>
    </row>
    <row r="14424" spans="1:6" ht="15" x14ac:dyDescent="0.25">
      <c r="A14424" s="250"/>
      <c r="B14424" s="250"/>
      <c r="C14424" s="250"/>
      <c r="D14424" s="250"/>
      <c r="E14424" s="250"/>
      <c r="F14424" s="250"/>
    </row>
    <row r="14425" spans="1:6" ht="15" x14ac:dyDescent="0.25">
      <c r="A14425" s="250"/>
      <c r="B14425" s="250"/>
      <c r="C14425" s="250"/>
      <c r="D14425" s="250"/>
      <c r="E14425" s="250"/>
      <c r="F14425" s="250"/>
    </row>
    <row r="14426" spans="1:6" ht="15" x14ac:dyDescent="0.25">
      <c r="A14426" s="250"/>
      <c r="B14426" s="250"/>
      <c r="C14426" s="250"/>
      <c r="D14426" s="250"/>
      <c r="E14426" s="250"/>
      <c r="F14426" s="250"/>
    </row>
    <row r="14427" spans="1:6" ht="15" x14ac:dyDescent="0.25">
      <c r="A14427" s="250"/>
      <c r="B14427" s="250"/>
      <c r="C14427" s="250"/>
      <c r="D14427" s="250"/>
      <c r="E14427" s="250"/>
      <c r="F14427" s="250"/>
    </row>
    <row r="14428" spans="1:6" ht="15" x14ac:dyDescent="0.25">
      <c r="A14428" s="250"/>
      <c r="B14428" s="250"/>
      <c r="C14428" s="250"/>
      <c r="D14428" s="250"/>
      <c r="E14428" s="250"/>
      <c r="F14428" s="250"/>
    </row>
    <row r="14429" spans="1:6" ht="15" x14ac:dyDescent="0.25">
      <c r="A14429" s="250"/>
      <c r="B14429" s="250"/>
      <c r="C14429" s="250"/>
      <c r="D14429" s="250"/>
      <c r="E14429" s="250"/>
      <c r="F14429" s="250"/>
    </row>
    <row r="14430" spans="1:6" ht="15" x14ac:dyDescent="0.25">
      <c r="A14430" s="250"/>
      <c r="B14430" s="250"/>
      <c r="C14430" s="250"/>
      <c r="D14430" s="250"/>
      <c r="E14430" s="250"/>
      <c r="F14430" s="250"/>
    </row>
    <row r="14431" spans="1:6" ht="15" x14ac:dyDescent="0.25">
      <c r="A14431" s="250"/>
      <c r="B14431" s="250"/>
      <c r="C14431" s="250"/>
      <c r="D14431" s="250"/>
      <c r="E14431" s="250"/>
      <c r="F14431" s="250"/>
    </row>
    <row r="14432" spans="1:6" ht="15" x14ac:dyDescent="0.25">
      <c r="A14432" s="250"/>
      <c r="B14432" s="250"/>
      <c r="C14432" s="250"/>
      <c r="D14432" s="250"/>
      <c r="E14432" s="250"/>
      <c r="F14432" s="250"/>
    </row>
    <row r="14433" spans="1:6" ht="15" x14ac:dyDescent="0.25">
      <c r="A14433" s="250"/>
      <c r="B14433" s="250"/>
      <c r="C14433" s="250"/>
      <c r="D14433" s="250"/>
      <c r="E14433" s="250"/>
      <c r="F14433" s="250"/>
    </row>
    <row r="14434" spans="1:6" ht="15" x14ac:dyDescent="0.25">
      <c r="A14434" s="250"/>
      <c r="B14434" s="250"/>
      <c r="C14434" s="250"/>
      <c r="D14434" s="250"/>
      <c r="E14434" s="250"/>
      <c r="F14434" s="250"/>
    </row>
    <row r="14435" spans="1:6" ht="15" x14ac:dyDescent="0.25">
      <c r="A14435" s="250"/>
      <c r="B14435" s="250"/>
      <c r="C14435" s="250"/>
      <c r="D14435" s="250"/>
      <c r="E14435" s="250"/>
      <c r="F14435" s="250"/>
    </row>
    <row r="14436" spans="1:6" ht="15" x14ac:dyDescent="0.25">
      <c r="A14436" s="250"/>
      <c r="B14436" s="250"/>
      <c r="C14436" s="250"/>
      <c r="D14436" s="250"/>
      <c r="E14436" s="250"/>
      <c r="F14436" s="250"/>
    </row>
    <row r="14437" spans="1:6" ht="15" x14ac:dyDescent="0.25">
      <c r="A14437" s="250"/>
      <c r="B14437" s="250"/>
      <c r="C14437" s="250"/>
      <c r="D14437" s="250"/>
      <c r="E14437" s="250"/>
      <c r="F14437" s="250"/>
    </row>
    <row r="14438" spans="1:6" ht="15" x14ac:dyDescent="0.25">
      <c r="A14438" s="250"/>
      <c r="B14438" s="250"/>
      <c r="C14438" s="250"/>
      <c r="D14438" s="250"/>
      <c r="E14438" s="250"/>
      <c r="F14438" s="250"/>
    </row>
    <row r="14439" spans="1:6" ht="15" x14ac:dyDescent="0.25">
      <c r="A14439" s="250"/>
      <c r="B14439" s="250"/>
      <c r="C14439" s="250"/>
      <c r="D14439" s="250"/>
      <c r="E14439" s="250"/>
      <c r="F14439" s="250"/>
    </row>
    <row r="14440" spans="1:6" ht="15" x14ac:dyDescent="0.25">
      <c r="A14440" s="250"/>
      <c r="B14440" s="250"/>
      <c r="C14440" s="250"/>
      <c r="D14440" s="250"/>
      <c r="E14440" s="250"/>
      <c r="F14440" s="250"/>
    </row>
    <row r="14441" spans="1:6" ht="15" x14ac:dyDescent="0.25">
      <c r="A14441" s="250"/>
      <c r="B14441" s="250"/>
      <c r="C14441" s="250"/>
      <c r="D14441" s="250"/>
      <c r="E14441" s="250"/>
      <c r="F14441" s="250"/>
    </row>
    <row r="14442" spans="1:6" ht="15" x14ac:dyDescent="0.25">
      <c r="A14442" s="250"/>
      <c r="B14442" s="250"/>
      <c r="C14442" s="250"/>
      <c r="D14442" s="250"/>
      <c r="E14442" s="250"/>
      <c r="F14442" s="250"/>
    </row>
    <row r="14443" spans="1:6" ht="15" x14ac:dyDescent="0.25">
      <c r="A14443" s="250"/>
      <c r="B14443" s="250"/>
      <c r="C14443" s="250"/>
      <c r="D14443" s="250"/>
      <c r="E14443" s="250"/>
      <c r="F14443" s="250"/>
    </row>
    <row r="14444" spans="1:6" ht="15" x14ac:dyDescent="0.25">
      <c r="A14444" s="250"/>
      <c r="B14444" s="250"/>
      <c r="C14444" s="250"/>
      <c r="D14444" s="250"/>
      <c r="E14444" s="250"/>
      <c r="F14444" s="250"/>
    </row>
    <row r="14445" spans="1:6" ht="15" x14ac:dyDescent="0.25">
      <c r="A14445" s="250"/>
      <c r="B14445" s="250"/>
      <c r="C14445" s="250"/>
      <c r="D14445" s="250"/>
      <c r="E14445" s="250"/>
      <c r="F14445" s="250"/>
    </row>
    <row r="14446" spans="1:6" ht="15" x14ac:dyDescent="0.25">
      <c r="A14446" s="250"/>
      <c r="B14446" s="250"/>
      <c r="C14446" s="250"/>
      <c r="D14446" s="250"/>
      <c r="E14446" s="250"/>
      <c r="F14446" s="250"/>
    </row>
    <row r="14447" spans="1:6" ht="15" x14ac:dyDescent="0.25">
      <c r="A14447" s="250"/>
      <c r="B14447" s="250"/>
      <c r="C14447" s="250"/>
      <c r="D14447" s="250"/>
      <c r="E14447" s="250"/>
      <c r="F14447" s="250"/>
    </row>
    <row r="14448" spans="1:6" ht="15" x14ac:dyDescent="0.25">
      <c r="A14448" s="250"/>
      <c r="B14448" s="250"/>
      <c r="C14448" s="250"/>
      <c r="D14448" s="250"/>
      <c r="E14448" s="250"/>
      <c r="F14448" s="250"/>
    </row>
    <row r="14449" spans="1:6" ht="15" x14ac:dyDescent="0.25">
      <c r="A14449" s="250"/>
      <c r="B14449" s="250"/>
      <c r="C14449" s="250"/>
      <c r="D14449" s="250"/>
      <c r="E14449" s="250"/>
      <c r="F14449" s="250"/>
    </row>
    <row r="14450" spans="1:6" ht="15" x14ac:dyDescent="0.25">
      <c r="A14450" s="250"/>
      <c r="B14450" s="250"/>
      <c r="C14450" s="250"/>
      <c r="D14450" s="250"/>
      <c r="E14450" s="250"/>
      <c r="F14450" s="250"/>
    </row>
    <row r="14451" spans="1:6" ht="15" x14ac:dyDescent="0.25">
      <c r="A14451" s="250"/>
      <c r="B14451" s="250"/>
      <c r="C14451" s="250"/>
      <c r="D14451" s="250"/>
      <c r="E14451" s="250"/>
      <c r="F14451" s="250"/>
    </row>
    <row r="14452" spans="1:6" ht="15" x14ac:dyDescent="0.25">
      <c r="A14452" s="250"/>
      <c r="B14452" s="250"/>
      <c r="C14452" s="250"/>
      <c r="D14452" s="250"/>
      <c r="E14452" s="250"/>
      <c r="F14452" s="250"/>
    </row>
    <row r="14453" spans="1:6" ht="15" x14ac:dyDescent="0.25">
      <c r="A14453" s="250"/>
      <c r="B14453" s="250"/>
      <c r="C14453" s="250"/>
      <c r="D14453" s="250"/>
      <c r="E14453" s="250"/>
      <c r="F14453" s="250"/>
    </row>
    <row r="14454" spans="1:6" ht="15" x14ac:dyDescent="0.25">
      <c r="A14454" s="250"/>
      <c r="B14454" s="250"/>
      <c r="C14454" s="250"/>
      <c r="D14454" s="250"/>
      <c r="E14454" s="250"/>
      <c r="F14454" s="250"/>
    </row>
    <row r="14455" spans="1:6" ht="15" x14ac:dyDescent="0.25">
      <c r="A14455" s="250"/>
      <c r="B14455" s="250"/>
      <c r="C14455" s="250"/>
      <c r="D14455" s="250"/>
      <c r="E14455" s="250"/>
      <c r="F14455" s="250"/>
    </row>
    <row r="14456" spans="1:6" ht="15" x14ac:dyDescent="0.25">
      <c r="A14456" s="250"/>
      <c r="B14456" s="250"/>
      <c r="C14456" s="250"/>
      <c r="D14456" s="250"/>
      <c r="E14456" s="250"/>
      <c r="F14456" s="250"/>
    </row>
    <row r="14457" spans="1:6" ht="15" x14ac:dyDescent="0.25">
      <c r="A14457" s="250"/>
      <c r="B14457" s="250"/>
      <c r="C14457" s="250"/>
      <c r="D14457" s="250"/>
      <c r="E14457" s="250"/>
      <c r="F14457" s="250"/>
    </row>
    <row r="14458" spans="1:6" ht="15" x14ac:dyDescent="0.25">
      <c r="A14458" s="250"/>
      <c r="B14458" s="250"/>
      <c r="C14458" s="250"/>
      <c r="D14458" s="250"/>
      <c r="E14458" s="250"/>
      <c r="F14458" s="250"/>
    </row>
    <row r="14459" spans="1:6" ht="15" x14ac:dyDescent="0.25">
      <c r="A14459" s="250"/>
      <c r="B14459" s="250"/>
      <c r="C14459" s="250"/>
      <c r="D14459" s="250"/>
      <c r="E14459" s="250"/>
      <c r="F14459" s="250"/>
    </row>
    <row r="14460" spans="1:6" ht="15" x14ac:dyDescent="0.25">
      <c r="A14460" s="250"/>
      <c r="B14460" s="250"/>
      <c r="C14460" s="250"/>
      <c r="D14460" s="250"/>
      <c r="E14460" s="250"/>
      <c r="F14460" s="250"/>
    </row>
    <row r="14461" spans="1:6" ht="15" x14ac:dyDescent="0.25">
      <c r="A14461" s="250"/>
      <c r="B14461" s="250"/>
      <c r="C14461" s="250"/>
      <c r="D14461" s="250"/>
      <c r="E14461" s="250"/>
      <c r="F14461" s="250"/>
    </row>
    <row r="14462" spans="1:6" ht="15" x14ac:dyDescent="0.25">
      <c r="A14462" s="250"/>
      <c r="B14462" s="250"/>
      <c r="C14462" s="250"/>
      <c r="D14462" s="250"/>
      <c r="E14462" s="250"/>
      <c r="F14462" s="250"/>
    </row>
    <row r="14463" spans="1:6" ht="15" x14ac:dyDescent="0.25">
      <c r="A14463" s="250"/>
      <c r="B14463" s="250"/>
      <c r="C14463" s="250"/>
      <c r="D14463" s="250"/>
      <c r="E14463" s="250"/>
      <c r="F14463" s="250"/>
    </row>
    <row r="14464" spans="1:6" ht="15" x14ac:dyDescent="0.25">
      <c r="A14464" s="250"/>
      <c r="B14464" s="250"/>
      <c r="C14464" s="250"/>
      <c r="D14464" s="250"/>
      <c r="E14464" s="250"/>
      <c r="F14464" s="250"/>
    </row>
    <row r="14465" spans="1:6" ht="15" x14ac:dyDescent="0.25">
      <c r="A14465" s="250"/>
      <c r="B14465" s="250"/>
      <c r="C14465" s="250"/>
      <c r="D14465" s="250"/>
      <c r="E14465" s="250"/>
      <c r="F14465" s="250"/>
    </row>
    <row r="14466" spans="1:6" ht="15" x14ac:dyDescent="0.25">
      <c r="A14466" s="250"/>
      <c r="B14466" s="250"/>
      <c r="C14466" s="250"/>
      <c r="D14466" s="250"/>
      <c r="E14466" s="250"/>
      <c r="F14466" s="250"/>
    </row>
    <row r="14467" spans="1:6" ht="15" x14ac:dyDescent="0.25">
      <c r="A14467" s="250"/>
      <c r="B14467" s="250"/>
      <c r="C14467" s="250"/>
      <c r="D14467" s="250"/>
      <c r="E14467" s="250"/>
      <c r="F14467" s="250"/>
    </row>
    <row r="14468" spans="1:6" ht="15" x14ac:dyDescent="0.25">
      <c r="A14468" s="250"/>
      <c r="B14468" s="250"/>
      <c r="C14468" s="250"/>
      <c r="D14468" s="250"/>
      <c r="E14468" s="250"/>
      <c r="F14468" s="250"/>
    </row>
    <row r="14469" spans="1:6" ht="15" x14ac:dyDescent="0.25">
      <c r="A14469" s="250"/>
      <c r="B14469" s="250"/>
      <c r="C14469" s="250"/>
      <c r="D14469" s="250"/>
      <c r="E14469" s="250"/>
      <c r="F14469" s="250"/>
    </row>
    <row r="14470" spans="1:6" ht="15" x14ac:dyDescent="0.25">
      <c r="A14470" s="250"/>
      <c r="B14470" s="250"/>
      <c r="C14470" s="250"/>
      <c r="D14470" s="250"/>
      <c r="E14470" s="250"/>
      <c r="F14470" s="250"/>
    </row>
    <row r="14471" spans="1:6" ht="15" x14ac:dyDescent="0.25">
      <c r="A14471" s="250"/>
      <c r="B14471" s="250"/>
      <c r="C14471" s="250"/>
      <c r="D14471" s="250"/>
      <c r="E14471" s="250"/>
      <c r="F14471" s="250"/>
    </row>
    <row r="14472" spans="1:6" ht="15" x14ac:dyDescent="0.25">
      <c r="A14472" s="250"/>
      <c r="B14472" s="250"/>
      <c r="C14472" s="250"/>
      <c r="D14472" s="250"/>
      <c r="E14472" s="250"/>
      <c r="F14472" s="250"/>
    </row>
    <row r="14473" spans="1:6" ht="15" x14ac:dyDescent="0.25">
      <c r="A14473" s="250"/>
      <c r="B14473" s="250"/>
      <c r="C14473" s="250"/>
      <c r="D14473" s="250"/>
      <c r="E14473" s="250"/>
      <c r="F14473" s="250"/>
    </row>
    <row r="14474" spans="1:6" ht="15" x14ac:dyDescent="0.25">
      <c r="A14474" s="250"/>
      <c r="B14474" s="250"/>
      <c r="C14474" s="250"/>
      <c r="D14474" s="250"/>
      <c r="E14474" s="250"/>
      <c r="F14474" s="250"/>
    </row>
    <row r="14475" spans="1:6" ht="15" x14ac:dyDescent="0.25">
      <c r="A14475" s="250"/>
      <c r="B14475" s="250"/>
      <c r="C14475" s="250"/>
      <c r="D14475" s="250"/>
      <c r="E14475" s="250"/>
      <c r="F14475" s="250"/>
    </row>
    <row r="14476" spans="1:6" ht="15" x14ac:dyDescent="0.25">
      <c r="A14476" s="250"/>
      <c r="B14476" s="250"/>
      <c r="C14476" s="250"/>
      <c r="D14476" s="250"/>
      <c r="E14476" s="250"/>
      <c r="F14476" s="250"/>
    </row>
    <row r="14477" spans="1:6" ht="15" x14ac:dyDescent="0.25">
      <c r="A14477" s="250"/>
      <c r="B14477" s="250"/>
      <c r="C14477" s="250"/>
      <c r="D14477" s="250"/>
      <c r="E14477" s="250"/>
      <c r="F14477" s="250"/>
    </row>
    <row r="14478" spans="1:6" ht="15" x14ac:dyDescent="0.25">
      <c r="A14478" s="250"/>
      <c r="B14478" s="250"/>
      <c r="C14478" s="250"/>
      <c r="D14478" s="250"/>
      <c r="E14478" s="250"/>
      <c r="F14478" s="250"/>
    </row>
    <row r="14479" spans="1:6" ht="15" x14ac:dyDescent="0.25">
      <c r="A14479" s="250"/>
      <c r="B14479" s="250"/>
      <c r="C14479" s="250"/>
      <c r="D14479" s="250"/>
      <c r="E14479" s="250"/>
      <c r="F14479" s="250"/>
    </row>
    <row r="14480" spans="1:6" ht="15" x14ac:dyDescent="0.25">
      <c r="A14480" s="250"/>
      <c r="B14480" s="250"/>
      <c r="C14480" s="250"/>
      <c r="D14480" s="250"/>
      <c r="E14480" s="250"/>
      <c r="F14480" s="250"/>
    </row>
    <row r="14481" spans="1:6" ht="15" x14ac:dyDescent="0.25">
      <c r="A14481" s="250"/>
      <c r="B14481" s="250"/>
      <c r="C14481" s="250"/>
      <c r="D14481" s="250"/>
      <c r="E14481" s="250"/>
      <c r="F14481" s="250"/>
    </row>
    <row r="14482" spans="1:6" ht="15" x14ac:dyDescent="0.25">
      <c r="A14482" s="250"/>
      <c r="B14482" s="250"/>
      <c r="C14482" s="250"/>
      <c r="D14482" s="250"/>
      <c r="E14482" s="250"/>
      <c r="F14482" s="250"/>
    </row>
    <row r="14483" spans="1:6" ht="15" x14ac:dyDescent="0.25">
      <c r="A14483" s="250"/>
      <c r="B14483" s="250"/>
      <c r="C14483" s="250"/>
      <c r="D14483" s="250"/>
      <c r="E14483" s="250"/>
      <c r="F14483" s="250"/>
    </row>
    <row r="14484" spans="1:6" ht="15" x14ac:dyDescent="0.25">
      <c r="A14484" s="250"/>
      <c r="B14484" s="250"/>
      <c r="C14484" s="250"/>
      <c r="D14484" s="250"/>
      <c r="E14484" s="250"/>
      <c r="F14484" s="250"/>
    </row>
    <row r="14485" spans="1:6" ht="15" x14ac:dyDescent="0.25">
      <c r="A14485" s="250"/>
      <c r="B14485" s="250"/>
      <c r="C14485" s="250"/>
      <c r="D14485" s="250"/>
      <c r="E14485" s="250"/>
      <c r="F14485" s="250"/>
    </row>
    <row r="14486" spans="1:6" ht="15" x14ac:dyDescent="0.25">
      <c r="A14486" s="250"/>
      <c r="B14486" s="250"/>
      <c r="C14486" s="250"/>
      <c r="D14486" s="250"/>
      <c r="E14486" s="250"/>
      <c r="F14486" s="250"/>
    </row>
    <row r="14487" spans="1:6" ht="15" x14ac:dyDescent="0.25">
      <c r="A14487" s="250"/>
      <c r="B14487" s="250"/>
      <c r="C14487" s="250"/>
      <c r="D14487" s="250"/>
      <c r="E14487" s="250"/>
      <c r="F14487" s="250"/>
    </row>
    <row r="14488" spans="1:6" ht="15" x14ac:dyDescent="0.25">
      <c r="A14488" s="250"/>
      <c r="B14488" s="250"/>
      <c r="C14488" s="250"/>
      <c r="D14488" s="250"/>
      <c r="E14488" s="250"/>
      <c r="F14488" s="250"/>
    </row>
    <row r="14489" spans="1:6" ht="15" x14ac:dyDescent="0.25">
      <c r="A14489" s="250"/>
      <c r="B14489" s="250"/>
      <c r="C14489" s="250"/>
      <c r="D14489" s="250"/>
      <c r="E14489" s="250"/>
      <c r="F14489" s="250"/>
    </row>
    <row r="14490" spans="1:6" ht="15" x14ac:dyDescent="0.25">
      <c r="A14490" s="250"/>
      <c r="B14490" s="250"/>
      <c r="C14490" s="250"/>
      <c r="D14490" s="250"/>
      <c r="E14490" s="250"/>
      <c r="F14490" s="250"/>
    </row>
    <row r="14491" spans="1:6" ht="15" x14ac:dyDescent="0.25">
      <c r="A14491" s="250"/>
      <c r="B14491" s="250"/>
      <c r="C14491" s="250"/>
      <c r="D14491" s="250"/>
      <c r="E14491" s="250"/>
      <c r="F14491" s="250"/>
    </row>
    <row r="14492" spans="1:6" ht="15" x14ac:dyDescent="0.25">
      <c r="A14492" s="250"/>
      <c r="B14492" s="250"/>
      <c r="C14492" s="250"/>
      <c r="D14492" s="250"/>
      <c r="E14492" s="250"/>
      <c r="F14492" s="250"/>
    </row>
    <row r="14493" spans="1:6" ht="15" x14ac:dyDescent="0.25">
      <c r="A14493" s="250"/>
      <c r="B14493" s="250"/>
      <c r="C14493" s="250"/>
      <c r="D14493" s="250"/>
      <c r="E14493" s="250"/>
      <c r="F14493" s="250"/>
    </row>
    <row r="14494" spans="1:6" ht="15" x14ac:dyDescent="0.25">
      <c r="A14494" s="250"/>
      <c r="B14494" s="250"/>
      <c r="C14494" s="250"/>
      <c r="D14494" s="250"/>
      <c r="E14494" s="250"/>
      <c r="F14494" s="250"/>
    </row>
    <row r="14495" spans="1:6" ht="15" x14ac:dyDescent="0.25">
      <c r="A14495" s="250"/>
      <c r="B14495" s="250"/>
      <c r="C14495" s="250"/>
      <c r="D14495" s="250"/>
      <c r="E14495" s="250"/>
      <c r="F14495" s="250"/>
    </row>
    <row r="14496" spans="1:6" ht="15" x14ac:dyDescent="0.25">
      <c r="A14496" s="250"/>
      <c r="B14496" s="250"/>
      <c r="C14496" s="250"/>
      <c r="D14496" s="250"/>
      <c r="E14496" s="250"/>
      <c r="F14496" s="250"/>
    </row>
    <row r="14497" spans="1:6" ht="15" x14ac:dyDescent="0.25">
      <c r="A14497" s="250"/>
      <c r="B14497" s="250"/>
      <c r="C14497" s="250"/>
      <c r="D14497" s="250"/>
      <c r="E14497" s="250"/>
      <c r="F14497" s="250"/>
    </row>
    <row r="14498" spans="1:6" ht="15" x14ac:dyDescent="0.25">
      <c r="A14498" s="250"/>
      <c r="B14498" s="250"/>
      <c r="C14498" s="250"/>
      <c r="D14498" s="250"/>
      <c r="E14498" s="250"/>
      <c r="F14498" s="250"/>
    </row>
    <row r="14499" spans="1:6" ht="15" x14ac:dyDescent="0.25">
      <c r="A14499" s="250"/>
      <c r="B14499" s="250"/>
      <c r="C14499" s="250"/>
      <c r="D14499" s="250"/>
      <c r="E14499" s="250"/>
      <c r="F14499" s="250"/>
    </row>
    <row r="14500" spans="1:6" ht="15" x14ac:dyDescent="0.25">
      <c r="A14500" s="250"/>
      <c r="B14500" s="250"/>
      <c r="C14500" s="250"/>
      <c r="D14500" s="250"/>
      <c r="E14500" s="250"/>
      <c r="F14500" s="250"/>
    </row>
    <row r="14501" spans="1:6" ht="15" x14ac:dyDescent="0.25">
      <c r="A14501" s="250"/>
      <c r="B14501" s="250"/>
      <c r="C14501" s="250"/>
      <c r="D14501" s="250"/>
      <c r="E14501" s="250"/>
      <c r="F14501" s="250"/>
    </row>
    <row r="14502" spans="1:6" ht="15" x14ac:dyDescent="0.25">
      <c r="A14502" s="250"/>
      <c r="B14502" s="250"/>
      <c r="C14502" s="250"/>
      <c r="D14502" s="250"/>
      <c r="E14502" s="250"/>
      <c r="F14502" s="250"/>
    </row>
    <row r="14503" spans="1:6" ht="15" x14ac:dyDescent="0.25">
      <c r="A14503" s="250"/>
      <c r="B14503" s="250"/>
      <c r="C14503" s="250"/>
      <c r="D14503" s="250"/>
      <c r="E14503" s="250"/>
      <c r="F14503" s="250"/>
    </row>
    <row r="14504" spans="1:6" ht="15" x14ac:dyDescent="0.25">
      <c r="A14504" s="250"/>
      <c r="B14504" s="250"/>
      <c r="C14504" s="250"/>
      <c r="D14504" s="250"/>
      <c r="E14504" s="250"/>
      <c r="F14504" s="250"/>
    </row>
    <row r="14505" spans="1:6" ht="15" x14ac:dyDescent="0.25">
      <c r="A14505" s="250"/>
      <c r="B14505" s="250"/>
      <c r="C14505" s="250"/>
      <c r="D14505" s="250"/>
      <c r="E14505" s="250"/>
      <c r="F14505" s="250"/>
    </row>
    <row r="14506" spans="1:6" ht="15" x14ac:dyDescent="0.25">
      <c r="A14506" s="250"/>
      <c r="B14506" s="250"/>
      <c r="C14506" s="250"/>
      <c r="D14506" s="250"/>
      <c r="E14506" s="250"/>
      <c r="F14506" s="250"/>
    </row>
    <row r="14507" spans="1:6" ht="15" x14ac:dyDescent="0.25">
      <c r="A14507" s="250"/>
      <c r="B14507" s="250"/>
      <c r="C14507" s="250"/>
      <c r="D14507" s="250"/>
      <c r="E14507" s="250"/>
      <c r="F14507" s="250"/>
    </row>
    <row r="14508" spans="1:6" ht="15" x14ac:dyDescent="0.25">
      <c r="A14508" s="250"/>
      <c r="B14508" s="250"/>
      <c r="C14508" s="250"/>
      <c r="D14508" s="250"/>
      <c r="E14508" s="250"/>
      <c r="F14508" s="250"/>
    </row>
    <row r="14509" spans="1:6" ht="15" x14ac:dyDescent="0.25">
      <c r="A14509" s="250"/>
      <c r="B14509" s="250"/>
      <c r="C14509" s="250"/>
      <c r="D14509" s="250"/>
      <c r="E14509" s="250"/>
      <c r="F14509" s="250"/>
    </row>
    <row r="14510" spans="1:6" ht="15" x14ac:dyDescent="0.25">
      <c r="A14510" s="250"/>
      <c r="B14510" s="250"/>
      <c r="C14510" s="250"/>
      <c r="D14510" s="250"/>
      <c r="E14510" s="250"/>
      <c r="F14510" s="250"/>
    </row>
    <row r="14511" spans="1:6" ht="15" x14ac:dyDescent="0.25">
      <c r="A14511" s="250"/>
      <c r="B14511" s="250"/>
      <c r="C14511" s="250"/>
      <c r="D14511" s="250"/>
      <c r="E14511" s="250"/>
      <c r="F14511" s="250"/>
    </row>
    <row r="14512" spans="1:6" ht="15" x14ac:dyDescent="0.25">
      <c r="A14512" s="250"/>
      <c r="B14512" s="250"/>
      <c r="C14512" s="250"/>
      <c r="D14512" s="250"/>
      <c r="E14512" s="250"/>
      <c r="F14512" s="250"/>
    </row>
    <row r="14513" spans="1:6" ht="15" x14ac:dyDescent="0.25">
      <c r="A14513" s="250"/>
      <c r="B14513" s="250"/>
      <c r="C14513" s="250"/>
      <c r="D14513" s="250"/>
      <c r="E14513" s="250"/>
      <c r="F14513" s="250"/>
    </row>
    <row r="14514" spans="1:6" ht="15" x14ac:dyDescent="0.25">
      <c r="A14514" s="250"/>
      <c r="B14514" s="250"/>
      <c r="C14514" s="250"/>
      <c r="D14514" s="250"/>
      <c r="E14514" s="250"/>
      <c r="F14514" s="250"/>
    </row>
    <row r="14515" spans="1:6" ht="15" x14ac:dyDescent="0.25">
      <c r="A14515" s="250"/>
      <c r="B14515" s="250"/>
      <c r="C14515" s="250"/>
      <c r="D14515" s="250"/>
      <c r="E14515" s="250"/>
      <c r="F14515" s="250"/>
    </row>
    <row r="14516" spans="1:6" ht="15" x14ac:dyDescent="0.25">
      <c r="A14516" s="250"/>
      <c r="B14516" s="250"/>
      <c r="C14516" s="250"/>
      <c r="D14516" s="250"/>
      <c r="E14516" s="250"/>
      <c r="F14516" s="250"/>
    </row>
    <row r="14517" spans="1:6" ht="15" x14ac:dyDescent="0.25">
      <c r="A14517" s="250"/>
      <c r="B14517" s="250"/>
      <c r="C14517" s="250"/>
      <c r="D14517" s="250"/>
      <c r="E14517" s="250"/>
      <c r="F14517" s="250"/>
    </row>
    <row r="14518" spans="1:6" ht="15" x14ac:dyDescent="0.25">
      <c r="A14518" s="250"/>
      <c r="B14518" s="250"/>
      <c r="C14518" s="250"/>
      <c r="D14518" s="250"/>
      <c r="E14518" s="250"/>
      <c r="F14518" s="250"/>
    </row>
    <row r="14519" spans="1:6" ht="15" x14ac:dyDescent="0.25">
      <c r="A14519" s="250"/>
      <c r="B14519" s="250"/>
      <c r="C14519" s="250"/>
      <c r="D14519" s="250"/>
      <c r="E14519" s="250"/>
      <c r="F14519" s="250"/>
    </row>
    <row r="14520" spans="1:6" ht="15" x14ac:dyDescent="0.25">
      <c r="A14520" s="250"/>
      <c r="B14520" s="250"/>
      <c r="C14520" s="250"/>
      <c r="D14520" s="250"/>
      <c r="E14520" s="250"/>
      <c r="F14520" s="250"/>
    </row>
    <row r="14521" spans="1:6" ht="15" x14ac:dyDescent="0.25">
      <c r="A14521" s="250"/>
      <c r="B14521" s="250"/>
      <c r="C14521" s="250"/>
      <c r="D14521" s="250"/>
      <c r="E14521" s="250"/>
      <c r="F14521" s="250"/>
    </row>
    <row r="14522" spans="1:6" ht="15" x14ac:dyDescent="0.25">
      <c r="A14522" s="250"/>
      <c r="B14522" s="250"/>
      <c r="C14522" s="250"/>
      <c r="D14522" s="250"/>
      <c r="E14522" s="250"/>
      <c r="F14522" s="250"/>
    </row>
    <row r="14523" spans="1:6" ht="15" x14ac:dyDescent="0.25">
      <c r="A14523" s="250"/>
      <c r="B14523" s="250"/>
      <c r="C14523" s="250"/>
      <c r="D14523" s="250"/>
      <c r="E14523" s="250"/>
      <c r="F14523" s="250"/>
    </row>
    <row r="14524" spans="1:6" ht="15" x14ac:dyDescent="0.25">
      <c r="A14524" s="250"/>
      <c r="B14524" s="250"/>
      <c r="C14524" s="250"/>
      <c r="D14524" s="250"/>
      <c r="E14524" s="250"/>
      <c r="F14524" s="250"/>
    </row>
    <row r="14525" spans="1:6" ht="15" x14ac:dyDescent="0.25">
      <c r="A14525" s="250"/>
      <c r="B14525" s="250"/>
      <c r="C14525" s="250"/>
      <c r="D14525" s="250"/>
      <c r="E14525" s="250"/>
      <c r="F14525" s="250"/>
    </row>
    <row r="14526" spans="1:6" ht="15" x14ac:dyDescent="0.25">
      <c r="A14526" s="250"/>
      <c r="B14526" s="250"/>
      <c r="C14526" s="250"/>
      <c r="D14526" s="250"/>
      <c r="E14526" s="250"/>
      <c r="F14526" s="250"/>
    </row>
    <row r="14527" spans="1:6" ht="15" x14ac:dyDescent="0.25">
      <c r="A14527" s="250"/>
      <c r="B14527" s="250"/>
      <c r="C14527" s="250"/>
      <c r="D14527" s="250"/>
      <c r="E14527" s="250"/>
      <c r="F14527" s="250"/>
    </row>
    <row r="14528" spans="1:6" ht="15" x14ac:dyDescent="0.25">
      <c r="A14528" s="250"/>
      <c r="B14528" s="250"/>
      <c r="C14528" s="250"/>
      <c r="D14528" s="250"/>
      <c r="E14528" s="250"/>
      <c r="F14528" s="250"/>
    </row>
    <row r="14529" spans="1:6" ht="15" x14ac:dyDescent="0.25">
      <c r="A14529" s="250"/>
      <c r="B14529" s="250"/>
      <c r="C14529" s="250"/>
      <c r="D14529" s="250"/>
      <c r="E14529" s="250"/>
      <c r="F14529" s="250"/>
    </row>
    <row r="14530" spans="1:6" ht="15" x14ac:dyDescent="0.25">
      <c r="A14530" s="250"/>
      <c r="B14530" s="250"/>
      <c r="C14530" s="250"/>
      <c r="D14530" s="250"/>
      <c r="E14530" s="250"/>
      <c r="F14530" s="250"/>
    </row>
    <row r="14531" spans="1:6" ht="15" x14ac:dyDescent="0.25">
      <c r="A14531" s="250"/>
      <c r="B14531" s="250"/>
      <c r="C14531" s="250"/>
      <c r="D14531" s="250"/>
      <c r="E14531" s="250"/>
      <c r="F14531" s="250"/>
    </row>
    <row r="14532" spans="1:6" ht="15" x14ac:dyDescent="0.25">
      <c r="A14532" s="250"/>
      <c r="B14532" s="250"/>
      <c r="C14532" s="250"/>
      <c r="D14532" s="250"/>
      <c r="E14532" s="250"/>
      <c r="F14532" s="250"/>
    </row>
    <row r="14533" spans="1:6" ht="15" x14ac:dyDescent="0.25">
      <c r="A14533" s="250"/>
      <c r="B14533" s="250"/>
      <c r="C14533" s="250"/>
      <c r="D14533" s="250"/>
      <c r="E14533" s="250"/>
      <c r="F14533" s="250"/>
    </row>
    <row r="14534" spans="1:6" ht="15" x14ac:dyDescent="0.25">
      <c r="A14534" s="250"/>
      <c r="B14534" s="250"/>
      <c r="C14534" s="250"/>
      <c r="D14534" s="250"/>
      <c r="E14534" s="250"/>
      <c r="F14534" s="250"/>
    </row>
    <row r="14535" spans="1:6" ht="15" x14ac:dyDescent="0.25">
      <c r="A14535" s="250"/>
      <c r="B14535" s="250"/>
      <c r="C14535" s="250"/>
      <c r="D14535" s="250"/>
      <c r="E14535" s="250"/>
      <c r="F14535" s="250"/>
    </row>
    <row r="14536" spans="1:6" ht="15" x14ac:dyDescent="0.25">
      <c r="A14536" s="250"/>
      <c r="B14536" s="250"/>
      <c r="C14536" s="250"/>
      <c r="D14536" s="250"/>
      <c r="E14536" s="250"/>
      <c r="F14536" s="250"/>
    </row>
    <row r="14537" spans="1:6" ht="15" x14ac:dyDescent="0.25">
      <c r="A14537" s="250"/>
      <c r="B14537" s="250"/>
      <c r="C14537" s="250"/>
      <c r="D14537" s="250"/>
      <c r="E14537" s="250"/>
      <c r="F14537" s="250"/>
    </row>
    <row r="14538" spans="1:6" ht="15" x14ac:dyDescent="0.25">
      <c r="A14538" s="250"/>
      <c r="B14538" s="250"/>
      <c r="C14538" s="250"/>
      <c r="D14538" s="250"/>
      <c r="E14538" s="250"/>
      <c r="F14538" s="250"/>
    </row>
    <row r="14539" spans="1:6" ht="15" x14ac:dyDescent="0.25">
      <c r="A14539" s="250"/>
      <c r="B14539" s="250"/>
      <c r="C14539" s="250"/>
      <c r="D14539" s="250"/>
      <c r="E14539" s="250"/>
      <c r="F14539" s="250"/>
    </row>
    <row r="14540" spans="1:6" ht="15" x14ac:dyDescent="0.25">
      <c r="A14540" s="250"/>
      <c r="B14540" s="250"/>
      <c r="C14540" s="250"/>
      <c r="D14540" s="250"/>
      <c r="E14540" s="250"/>
      <c r="F14540" s="250"/>
    </row>
    <row r="14541" spans="1:6" ht="15" x14ac:dyDescent="0.25">
      <c r="A14541" s="250"/>
      <c r="B14541" s="250"/>
      <c r="C14541" s="250"/>
      <c r="D14541" s="250"/>
      <c r="E14541" s="250"/>
      <c r="F14541" s="250"/>
    </row>
    <row r="14542" spans="1:6" ht="15" x14ac:dyDescent="0.25">
      <c r="A14542" s="250"/>
      <c r="B14542" s="250"/>
      <c r="C14542" s="250"/>
      <c r="D14542" s="250"/>
      <c r="E14542" s="250"/>
      <c r="F14542" s="250"/>
    </row>
    <row r="14543" spans="1:6" ht="15" x14ac:dyDescent="0.25">
      <c r="A14543" s="250"/>
      <c r="B14543" s="250"/>
      <c r="C14543" s="250"/>
      <c r="D14543" s="250"/>
      <c r="E14543" s="250"/>
      <c r="F14543" s="250"/>
    </row>
    <row r="14544" spans="1:6" ht="15" x14ac:dyDescent="0.25">
      <c r="A14544" s="250"/>
      <c r="B14544" s="250"/>
      <c r="C14544" s="250"/>
      <c r="D14544" s="250"/>
      <c r="E14544" s="250"/>
      <c r="F14544" s="250"/>
    </row>
    <row r="14545" spans="1:6" ht="15" x14ac:dyDescent="0.25">
      <c r="A14545" s="250"/>
      <c r="B14545" s="250"/>
      <c r="C14545" s="250"/>
      <c r="D14545" s="250"/>
      <c r="E14545" s="250"/>
      <c r="F14545" s="250"/>
    </row>
    <row r="14546" spans="1:6" ht="15" x14ac:dyDescent="0.25">
      <c r="A14546" s="250"/>
      <c r="B14546" s="250"/>
      <c r="C14546" s="250"/>
      <c r="D14546" s="250"/>
      <c r="E14546" s="250"/>
      <c r="F14546" s="250"/>
    </row>
    <row r="14547" spans="1:6" ht="15" x14ac:dyDescent="0.25">
      <c r="A14547" s="250"/>
      <c r="B14547" s="250"/>
      <c r="C14547" s="250"/>
      <c r="D14547" s="250"/>
      <c r="E14547" s="250"/>
      <c r="F14547" s="250"/>
    </row>
    <row r="14548" spans="1:6" ht="15" x14ac:dyDescent="0.25">
      <c r="A14548" s="250"/>
      <c r="B14548" s="250"/>
      <c r="C14548" s="250"/>
      <c r="D14548" s="250"/>
      <c r="E14548" s="250"/>
      <c r="F14548" s="250"/>
    </row>
    <row r="14549" spans="1:6" ht="15" x14ac:dyDescent="0.25">
      <c r="A14549" s="250"/>
      <c r="B14549" s="250"/>
      <c r="C14549" s="250"/>
      <c r="D14549" s="250"/>
      <c r="E14549" s="250"/>
      <c r="F14549" s="250"/>
    </row>
    <row r="14550" spans="1:6" ht="15" x14ac:dyDescent="0.25">
      <c r="A14550" s="250"/>
      <c r="B14550" s="250"/>
      <c r="C14550" s="250"/>
      <c r="D14550" s="250"/>
      <c r="E14550" s="250"/>
      <c r="F14550" s="250"/>
    </row>
    <row r="14551" spans="1:6" ht="15" x14ac:dyDescent="0.25">
      <c r="A14551" s="250"/>
      <c r="B14551" s="250"/>
      <c r="C14551" s="250"/>
      <c r="D14551" s="250"/>
      <c r="E14551" s="250"/>
      <c r="F14551" s="250"/>
    </row>
    <row r="14552" spans="1:6" ht="15" x14ac:dyDescent="0.25">
      <c r="A14552" s="250"/>
      <c r="B14552" s="250"/>
      <c r="C14552" s="250"/>
      <c r="D14552" s="250"/>
      <c r="E14552" s="250"/>
      <c r="F14552" s="250"/>
    </row>
    <row r="14553" spans="1:6" ht="15" x14ac:dyDescent="0.25">
      <c r="A14553" s="250"/>
      <c r="B14553" s="250"/>
      <c r="C14553" s="250"/>
      <c r="D14553" s="250"/>
      <c r="E14553" s="250"/>
      <c r="F14553" s="250"/>
    </row>
    <row r="14554" spans="1:6" ht="15" x14ac:dyDescent="0.25">
      <c r="A14554" s="250"/>
      <c r="B14554" s="250"/>
      <c r="C14554" s="250"/>
      <c r="D14554" s="250"/>
      <c r="E14554" s="250"/>
      <c r="F14554" s="250"/>
    </row>
    <row r="14555" spans="1:6" ht="15" x14ac:dyDescent="0.25">
      <c r="A14555" s="250"/>
      <c r="B14555" s="250"/>
      <c r="C14555" s="250"/>
      <c r="D14555" s="250"/>
      <c r="E14555" s="250"/>
      <c r="F14555" s="250"/>
    </row>
    <row r="14556" spans="1:6" ht="15" x14ac:dyDescent="0.25">
      <c r="A14556" s="250"/>
      <c r="B14556" s="250"/>
      <c r="C14556" s="250"/>
      <c r="D14556" s="250"/>
      <c r="E14556" s="250"/>
      <c r="F14556" s="250"/>
    </row>
    <row r="14557" spans="1:6" ht="15" x14ac:dyDescent="0.25">
      <c r="A14557" s="250"/>
      <c r="B14557" s="250"/>
      <c r="C14557" s="250"/>
      <c r="D14557" s="250"/>
      <c r="E14557" s="250"/>
      <c r="F14557" s="250"/>
    </row>
    <row r="14558" spans="1:6" ht="15" x14ac:dyDescent="0.25">
      <c r="A14558" s="250"/>
      <c r="B14558" s="250"/>
      <c r="C14558" s="250"/>
      <c r="D14558" s="250"/>
      <c r="E14558" s="250"/>
      <c r="F14558" s="250"/>
    </row>
    <row r="14559" spans="1:6" ht="15" x14ac:dyDescent="0.25">
      <c r="A14559" s="250"/>
      <c r="B14559" s="250"/>
      <c r="C14559" s="250"/>
      <c r="D14559" s="250"/>
      <c r="E14559" s="250"/>
      <c r="F14559" s="250"/>
    </row>
    <row r="14560" spans="1:6" ht="15" x14ac:dyDescent="0.25">
      <c r="A14560" s="250"/>
      <c r="B14560" s="250"/>
      <c r="C14560" s="250"/>
      <c r="D14560" s="250"/>
      <c r="E14560" s="250"/>
      <c r="F14560" s="250"/>
    </row>
    <row r="14561" spans="1:6" ht="15" x14ac:dyDescent="0.25">
      <c r="A14561" s="250"/>
      <c r="B14561" s="250"/>
      <c r="C14561" s="250"/>
      <c r="D14561" s="250"/>
      <c r="E14561" s="250"/>
      <c r="F14561" s="250"/>
    </row>
    <row r="14562" spans="1:6" ht="15" x14ac:dyDescent="0.25">
      <c r="A14562" s="250"/>
      <c r="B14562" s="250"/>
      <c r="C14562" s="250"/>
      <c r="D14562" s="250"/>
      <c r="E14562" s="250"/>
      <c r="F14562" s="250"/>
    </row>
    <row r="14563" spans="1:6" ht="15" x14ac:dyDescent="0.25">
      <c r="A14563" s="250"/>
      <c r="B14563" s="250"/>
      <c r="C14563" s="250"/>
      <c r="D14563" s="250"/>
      <c r="E14563" s="250"/>
      <c r="F14563" s="250"/>
    </row>
    <row r="14564" spans="1:6" ht="15" x14ac:dyDescent="0.25">
      <c r="A14564" s="250"/>
      <c r="B14564" s="250"/>
      <c r="C14564" s="250"/>
      <c r="D14564" s="250"/>
      <c r="E14564" s="250"/>
      <c r="F14564" s="250"/>
    </row>
    <row r="14565" spans="1:6" ht="15" x14ac:dyDescent="0.25">
      <c r="A14565" s="250"/>
      <c r="B14565" s="250"/>
      <c r="C14565" s="250"/>
      <c r="D14565" s="250"/>
      <c r="E14565" s="250"/>
      <c r="F14565" s="250"/>
    </row>
    <row r="14566" spans="1:6" ht="15" x14ac:dyDescent="0.25">
      <c r="A14566" s="250"/>
      <c r="B14566" s="250"/>
      <c r="C14566" s="250"/>
      <c r="D14566" s="250"/>
      <c r="E14566" s="250"/>
      <c r="F14566" s="250"/>
    </row>
    <row r="14567" spans="1:6" ht="15" x14ac:dyDescent="0.25">
      <c r="A14567" s="250"/>
      <c r="B14567" s="250"/>
      <c r="C14567" s="250"/>
      <c r="D14567" s="250"/>
      <c r="E14567" s="250"/>
      <c r="F14567" s="250"/>
    </row>
    <row r="14568" spans="1:6" ht="15" x14ac:dyDescent="0.25">
      <c r="A14568" s="250"/>
      <c r="B14568" s="250"/>
      <c r="C14568" s="250"/>
      <c r="D14568" s="250"/>
      <c r="E14568" s="250"/>
      <c r="F14568" s="250"/>
    </row>
    <row r="14569" spans="1:6" ht="15" x14ac:dyDescent="0.25">
      <c r="A14569" s="250"/>
      <c r="B14569" s="250"/>
      <c r="C14569" s="250"/>
      <c r="D14569" s="250"/>
      <c r="E14569" s="250"/>
      <c r="F14569" s="250"/>
    </row>
    <row r="14570" spans="1:6" ht="15" x14ac:dyDescent="0.25">
      <c r="A14570" s="250"/>
      <c r="B14570" s="250"/>
      <c r="C14570" s="250"/>
      <c r="D14570" s="250"/>
      <c r="E14570" s="250"/>
      <c r="F14570" s="250"/>
    </row>
    <row r="14571" spans="1:6" ht="15" x14ac:dyDescent="0.25">
      <c r="A14571" s="250"/>
      <c r="B14571" s="250"/>
      <c r="C14571" s="250"/>
      <c r="D14571" s="250"/>
      <c r="E14571" s="250"/>
      <c r="F14571" s="250"/>
    </row>
    <row r="14572" spans="1:6" ht="15" x14ac:dyDescent="0.25">
      <c r="A14572" s="250"/>
      <c r="B14572" s="250"/>
      <c r="C14572" s="250"/>
      <c r="D14572" s="250"/>
      <c r="E14572" s="250"/>
      <c r="F14572" s="250"/>
    </row>
    <row r="14573" spans="1:6" ht="15" x14ac:dyDescent="0.25">
      <c r="A14573" s="250"/>
      <c r="B14573" s="250"/>
      <c r="C14573" s="250"/>
      <c r="D14573" s="250"/>
      <c r="E14573" s="250"/>
      <c r="F14573" s="250"/>
    </row>
    <row r="14574" spans="1:6" ht="15" x14ac:dyDescent="0.25">
      <c r="A14574" s="250"/>
      <c r="B14574" s="250"/>
      <c r="C14574" s="250"/>
      <c r="D14574" s="250"/>
      <c r="E14574" s="250"/>
      <c r="F14574" s="250"/>
    </row>
    <row r="14575" spans="1:6" ht="15" x14ac:dyDescent="0.25">
      <c r="A14575" s="250"/>
      <c r="B14575" s="250"/>
      <c r="C14575" s="250"/>
      <c r="D14575" s="250"/>
      <c r="E14575" s="250"/>
      <c r="F14575" s="250"/>
    </row>
    <row r="14576" spans="1:6" ht="15" x14ac:dyDescent="0.25">
      <c r="A14576" s="250"/>
      <c r="B14576" s="250"/>
      <c r="C14576" s="250"/>
      <c r="D14576" s="250"/>
      <c r="E14576" s="250"/>
      <c r="F14576" s="250"/>
    </row>
    <row r="14577" spans="1:6" ht="15" x14ac:dyDescent="0.25">
      <c r="A14577" s="250"/>
      <c r="B14577" s="250"/>
      <c r="C14577" s="250"/>
      <c r="D14577" s="250"/>
      <c r="E14577" s="250"/>
      <c r="F14577" s="250"/>
    </row>
    <row r="14578" spans="1:6" ht="15" x14ac:dyDescent="0.25">
      <c r="A14578" s="250"/>
      <c r="B14578" s="250"/>
      <c r="C14578" s="250"/>
      <c r="D14578" s="250"/>
      <c r="E14578" s="250"/>
      <c r="F14578" s="250"/>
    </row>
    <row r="14579" spans="1:6" ht="15" x14ac:dyDescent="0.25">
      <c r="A14579" s="250"/>
      <c r="B14579" s="250"/>
      <c r="C14579" s="250"/>
      <c r="D14579" s="250"/>
      <c r="E14579" s="250"/>
      <c r="F14579" s="250"/>
    </row>
    <row r="14580" spans="1:6" ht="15" x14ac:dyDescent="0.25">
      <c r="A14580" s="250"/>
      <c r="B14580" s="250"/>
      <c r="C14580" s="250"/>
      <c r="D14580" s="250"/>
      <c r="E14580" s="250"/>
      <c r="F14580" s="250"/>
    </row>
    <row r="14581" spans="1:6" ht="15" x14ac:dyDescent="0.25">
      <c r="A14581" s="250"/>
      <c r="B14581" s="250"/>
      <c r="C14581" s="250"/>
      <c r="D14581" s="250"/>
      <c r="E14581" s="250"/>
      <c r="F14581" s="250"/>
    </row>
    <row r="14582" spans="1:6" ht="15" x14ac:dyDescent="0.25">
      <c r="A14582" s="250"/>
      <c r="B14582" s="250"/>
      <c r="C14582" s="250"/>
      <c r="D14582" s="250"/>
      <c r="E14582" s="250"/>
      <c r="F14582" s="250"/>
    </row>
    <row r="14583" spans="1:6" ht="15" x14ac:dyDescent="0.25">
      <c r="A14583" s="250"/>
      <c r="B14583" s="250"/>
      <c r="C14583" s="250"/>
      <c r="D14583" s="250"/>
      <c r="E14583" s="250"/>
      <c r="F14583" s="250"/>
    </row>
    <row r="14584" spans="1:6" ht="15" x14ac:dyDescent="0.25">
      <c r="A14584" s="250"/>
      <c r="B14584" s="250"/>
      <c r="C14584" s="250"/>
      <c r="D14584" s="250"/>
      <c r="E14584" s="250"/>
      <c r="F14584" s="250"/>
    </row>
    <row r="14585" spans="1:6" ht="15" x14ac:dyDescent="0.25">
      <c r="A14585" s="250"/>
      <c r="B14585" s="250"/>
      <c r="C14585" s="250"/>
      <c r="D14585" s="250"/>
      <c r="E14585" s="250"/>
      <c r="F14585" s="250"/>
    </row>
    <row r="14586" spans="1:6" ht="15" x14ac:dyDescent="0.25">
      <c r="A14586" s="250"/>
      <c r="B14586" s="250"/>
      <c r="C14586" s="250"/>
      <c r="D14586" s="250"/>
      <c r="E14586" s="250"/>
      <c r="F14586" s="250"/>
    </row>
    <row r="14587" spans="1:6" ht="15" x14ac:dyDescent="0.25">
      <c r="A14587" s="250"/>
      <c r="B14587" s="250"/>
      <c r="C14587" s="250"/>
      <c r="D14587" s="250"/>
      <c r="E14587" s="250"/>
      <c r="F14587" s="250"/>
    </row>
    <row r="14588" spans="1:6" ht="15" x14ac:dyDescent="0.25">
      <c r="A14588" s="250"/>
      <c r="B14588" s="250"/>
      <c r="C14588" s="250"/>
      <c r="D14588" s="250"/>
      <c r="E14588" s="250"/>
      <c r="F14588" s="250"/>
    </row>
    <row r="14589" spans="1:6" ht="15" x14ac:dyDescent="0.25">
      <c r="A14589" s="250"/>
      <c r="B14589" s="250"/>
      <c r="C14589" s="250"/>
      <c r="D14589" s="250"/>
      <c r="E14589" s="250"/>
      <c r="F14589" s="250"/>
    </row>
    <row r="14590" spans="1:6" ht="15" x14ac:dyDescent="0.25">
      <c r="A14590" s="250"/>
      <c r="B14590" s="250"/>
      <c r="C14590" s="250"/>
      <c r="D14590" s="250"/>
      <c r="E14590" s="250"/>
      <c r="F14590" s="250"/>
    </row>
    <row r="14591" spans="1:6" ht="15" x14ac:dyDescent="0.25">
      <c r="A14591" s="250"/>
      <c r="B14591" s="250"/>
      <c r="C14591" s="250"/>
      <c r="D14591" s="250"/>
      <c r="E14591" s="250"/>
      <c r="F14591" s="250"/>
    </row>
    <row r="14592" spans="1:6" ht="15" x14ac:dyDescent="0.25">
      <c r="A14592" s="250"/>
      <c r="B14592" s="250"/>
      <c r="C14592" s="250"/>
      <c r="D14592" s="250"/>
      <c r="E14592" s="250"/>
      <c r="F14592" s="250"/>
    </row>
    <row r="14593" spans="1:6" ht="15" x14ac:dyDescent="0.25">
      <c r="A14593" s="250"/>
      <c r="B14593" s="250"/>
      <c r="C14593" s="250"/>
      <c r="D14593" s="250"/>
      <c r="E14593" s="250"/>
      <c r="F14593" s="250"/>
    </row>
    <row r="14594" spans="1:6" ht="15" x14ac:dyDescent="0.25">
      <c r="A14594" s="250"/>
      <c r="B14594" s="250"/>
      <c r="C14594" s="250"/>
      <c r="D14594" s="250"/>
      <c r="E14594" s="250"/>
      <c r="F14594" s="250"/>
    </row>
    <row r="14595" spans="1:6" ht="15" x14ac:dyDescent="0.25">
      <c r="A14595" s="250"/>
      <c r="B14595" s="250"/>
      <c r="C14595" s="250"/>
      <c r="D14595" s="250"/>
      <c r="E14595" s="250"/>
      <c r="F14595" s="250"/>
    </row>
    <row r="14596" spans="1:6" ht="15" x14ac:dyDescent="0.25">
      <c r="A14596" s="250"/>
      <c r="B14596" s="250"/>
      <c r="C14596" s="250"/>
      <c r="D14596" s="250"/>
      <c r="E14596" s="250"/>
      <c r="F14596" s="250"/>
    </row>
    <row r="14597" spans="1:6" ht="15" x14ac:dyDescent="0.25">
      <c r="A14597" s="250"/>
      <c r="B14597" s="250"/>
      <c r="C14597" s="250"/>
      <c r="D14597" s="250"/>
      <c r="E14597" s="250"/>
      <c r="F14597" s="250"/>
    </row>
    <row r="14598" spans="1:6" ht="15" x14ac:dyDescent="0.25">
      <c r="A14598" s="250"/>
      <c r="B14598" s="250"/>
      <c r="C14598" s="250"/>
      <c r="D14598" s="250"/>
      <c r="E14598" s="250"/>
      <c r="F14598" s="250"/>
    </row>
    <row r="14599" spans="1:6" ht="15" x14ac:dyDescent="0.25">
      <c r="A14599" s="250"/>
      <c r="B14599" s="250"/>
      <c r="C14599" s="250"/>
      <c r="D14599" s="250"/>
      <c r="E14599" s="250"/>
      <c r="F14599" s="250"/>
    </row>
    <row r="14600" spans="1:6" ht="15" x14ac:dyDescent="0.25">
      <c r="A14600" s="250"/>
      <c r="B14600" s="250"/>
      <c r="C14600" s="250"/>
      <c r="D14600" s="250"/>
      <c r="E14600" s="250"/>
      <c r="F14600" s="250"/>
    </row>
    <row r="14601" spans="1:6" ht="15" x14ac:dyDescent="0.25">
      <c r="A14601" s="250"/>
      <c r="B14601" s="250"/>
      <c r="C14601" s="250"/>
      <c r="D14601" s="250"/>
      <c r="E14601" s="250"/>
      <c r="F14601" s="250"/>
    </row>
    <row r="14602" spans="1:6" ht="15" x14ac:dyDescent="0.25">
      <c r="A14602" s="250"/>
      <c r="B14602" s="250"/>
      <c r="C14602" s="250"/>
      <c r="D14602" s="250"/>
      <c r="E14602" s="250"/>
      <c r="F14602" s="250"/>
    </row>
    <row r="14603" spans="1:6" ht="15" x14ac:dyDescent="0.25">
      <c r="A14603" s="250"/>
      <c r="B14603" s="250"/>
      <c r="C14603" s="250"/>
      <c r="D14603" s="250"/>
      <c r="E14603" s="250"/>
      <c r="F14603" s="250"/>
    </row>
    <row r="14604" spans="1:6" ht="15" x14ac:dyDescent="0.25">
      <c r="A14604" s="250"/>
      <c r="B14604" s="250"/>
      <c r="C14604" s="250"/>
      <c r="D14604" s="250"/>
      <c r="E14604" s="250"/>
      <c r="F14604" s="250"/>
    </row>
    <row r="14605" spans="1:6" ht="15" x14ac:dyDescent="0.25">
      <c r="A14605" s="250"/>
      <c r="B14605" s="250"/>
      <c r="C14605" s="250"/>
      <c r="D14605" s="250"/>
      <c r="E14605" s="250"/>
      <c r="F14605" s="250"/>
    </row>
    <row r="14606" spans="1:6" ht="15" x14ac:dyDescent="0.25">
      <c r="A14606" s="250"/>
      <c r="B14606" s="250"/>
      <c r="C14606" s="250"/>
      <c r="D14606" s="250"/>
      <c r="E14606" s="250"/>
      <c r="F14606" s="250"/>
    </row>
    <row r="14607" spans="1:6" ht="15" x14ac:dyDescent="0.25">
      <c r="A14607" s="250"/>
      <c r="B14607" s="250"/>
      <c r="C14607" s="250"/>
      <c r="D14607" s="250"/>
      <c r="E14607" s="250"/>
      <c r="F14607" s="250"/>
    </row>
    <row r="14608" spans="1:6" ht="15" x14ac:dyDescent="0.25">
      <c r="A14608" s="250"/>
      <c r="B14608" s="250"/>
      <c r="C14608" s="250"/>
      <c r="D14608" s="250"/>
      <c r="E14608" s="250"/>
      <c r="F14608" s="250"/>
    </row>
    <row r="14609" spans="1:6" ht="15" x14ac:dyDescent="0.25">
      <c r="A14609" s="250"/>
      <c r="B14609" s="250"/>
      <c r="C14609" s="250"/>
      <c r="D14609" s="250"/>
      <c r="E14609" s="250"/>
      <c r="F14609" s="250"/>
    </row>
    <row r="14610" spans="1:6" ht="15" x14ac:dyDescent="0.25">
      <c r="A14610" s="250"/>
      <c r="B14610" s="250"/>
      <c r="C14610" s="250"/>
      <c r="D14610" s="250"/>
      <c r="E14610" s="250"/>
      <c r="F14610" s="250"/>
    </row>
    <row r="14611" spans="1:6" ht="15" x14ac:dyDescent="0.25">
      <c r="A14611" s="250"/>
      <c r="B14611" s="250"/>
      <c r="C14611" s="250"/>
      <c r="D14611" s="250"/>
      <c r="E14611" s="250"/>
      <c r="F14611" s="250"/>
    </row>
    <row r="14612" spans="1:6" ht="15" x14ac:dyDescent="0.25">
      <c r="A14612" s="250"/>
      <c r="B14612" s="250"/>
      <c r="C14612" s="250"/>
      <c r="D14612" s="250"/>
      <c r="E14612" s="250"/>
      <c r="F14612" s="250"/>
    </row>
    <row r="14613" spans="1:6" ht="15" x14ac:dyDescent="0.25">
      <c r="A14613" s="250"/>
      <c r="B14613" s="250"/>
      <c r="C14613" s="250"/>
      <c r="D14613" s="250"/>
      <c r="E14613" s="250"/>
      <c r="F14613" s="250"/>
    </row>
    <row r="14614" spans="1:6" ht="15" x14ac:dyDescent="0.25">
      <c r="A14614" s="250"/>
      <c r="B14614" s="250"/>
      <c r="C14614" s="250"/>
      <c r="D14614" s="250"/>
      <c r="E14614" s="250"/>
      <c r="F14614" s="250"/>
    </row>
    <row r="14615" spans="1:6" ht="15" x14ac:dyDescent="0.25">
      <c r="A14615" s="250"/>
      <c r="B14615" s="250"/>
      <c r="C14615" s="250"/>
      <c r="D14615" s="250"/>
      <c r="E14615" s="250"/>
      <c r="F14615" s="250"/>
    </row>
    <row r="14616" spans="1:6" ht="15" x14ac:dyDescent="0.25">
      <c r="A14616" s="250"/>
      <c r="B14616" s="250"/>
      <c r="C14616" s="250"/>
      <c r="D14616" s="250"/>
      <c r="E14616" s="250"/>
      <c r="F14616" s="250"/>
    </row>
    <row r="14617" spans="1:6" ht="15" x14ac:dyDescent="0.25">
      <c r="A14617" s="250"/>
      <c r="B14617" s="250"/>
      <c r="C14617" s="250"/>
      <c r="D14617" s="250"/>
      <c r="E14617" s="250"/>
      <c r="F14617" s="250"/>
    </row>
    <row r="14618" spans="1:6" ht="15" x14ac:dyDescent="0.25">
      <c r="A14618" s="250"/>
      <c r="B14618" s="250"/>
      <c r="C14618" s="250"/>
      <c r="D14618" s="250"/>
      <c r="E14618" s="250"/>
      <c r="F14618" s="250"/>
    </row>
    <row r="14619" spans="1:6" ht="15" x14ac:dyDescent="0.25">
      <c r="A14619" s="250"/>
      <c r="B14619" s="250"/>
      <c r="C14619" s="250"/>
      <c r="D14619" s="250"/>
      <c r="E14619" s="250"/>
      <c r="F14619" s="250"/>
    </row>
    <row r="14620" spans="1:6" ht="15" x14ac:dyDescent="0.25">
      <c r="A14620" s="250"/>
      <c r="B14620" s="250"/>
      <c r="C14620" s="250"/>
      <c r="D14620" s="250"/>
      <c r="E14620" s="250"/>
      <c r="F14620" s="250"/>
    </row>
    <row r="14621" spans="1:6" ht="15" x14ac:dyDescent="0.25">
      <c r="A14621" s="250"/>
      <c r="B14621" s="250"/>
      <c r="C14621" s="250"/>
      <c r="D14621" s="250"/>
      <c r="E14621" s="250"/>
      <c r="F14621" s="250"/>
    </row>
    <row r="14622" spans="1:6" ht="15" x14ac:dyDescent="0.25">
      <c r="A14622" s="250"/>
      <c r="B14622" s="250"/>
      <c r="C14622" s="250"/>
      <c r="D14622" s="250"/>
      <c r="E14622" s="250"/>
      <c r="F14622" s="250"/>
    </row>
    <row r="14623" spans="1:6" ht="15" x14ac:dyDescent="0.25">
      <c r="A14623" s="250"/>
      <c r="B14623" s="250"/>
      <c r="C14623" s="250"/>
      <c r="D14623" s="250"/>
      <c r="E14623" s="250"/>
      <c r="F14623" s="250"/>
    </row>
    <row r="14624" spans="1:6" ht="15" x14ac:dyDescent="0.25">
      <c r="A14624" s="250"/>
      <c r="B14624" s="250"/>
      <c r="C14624" s="250"/>
      <c r="D14624" s="250"/>
      <c r="E14624" s="250"/>
      <c r="F14624" s="250"/>
    </row>
    <row r="14625" spans="1:6" ht="15" x14ac:dyDescent="0.25">
      <c r="A14625" s="250"/>
      <c r="B14625" s="250"/>
      <c r="C14625" s="250"/>
      <c r="D14625" s="250"/>
      <c r="E14625" s="250"/>
      <c r="F14625" s="250"/>
    </row>
    <row r="14626" spans="1:6" ht="15" x14ac:dyDescent="0.25">
      <c r="A14626" s="250"/>
      <c r="B14626" s="250"/>
      <c r="C14626" s="250"/>
      <c r="D14626" s="250"/>
      <c r="E14626" s="250"/>
      <c r="F14626" s="250"/>
    </row>
    <row r="14627" spans="1:6" ht="15" x14ac:dyDescent="0.25">
      <c r="A14627" s="250"/>
      <c r="B14627" s="250"/>
      <c r="C14627" s="250"/>
      <c r="D14627" s="250"/>
      <c r="E14627" s="250"/>
      <c r="F14627" s="250"/>
    </row>
    <row r="14628" spans="1:6" ht="15" x14ac:dyDescent="0.25">
      <c r="A14628" s="250"/>
      <c r="B14628" s="250"/>
      <c r="C14628" s="250"/>
      <c r="D14628" s="250"/>
      <c r="E14628" s="250"/>
      <c r="F14628" s="250"/>
    </row>
    <row r="14629" spans="1:6" ht="15" x14ac:dyDescent="0.25">
      <c r="A14629" s="250"/>
      <c r="B14629" s="250"/>
      <c r="C14629" s="250"/>
      <c r="D14629" s="250"/>
      <c r="E14629" s="250"/>
      <c r="F14629" s="250"/>
    </row>
    <row r="14630" spans="1:6" ht="15" x14ac:dyDescent="0.25">
      <c r="A14630" s="250"/>
      <c r="B14630" s="250"/>
      <c r="C14630" s="250"/>
      <c r="D14630" s="250"/>
      <c r="E14630" s="250"/>
      <c r="F14630" s="250"/>
    </row>
    <row r="14631" spans="1:6" ht="15" x14ac:dyDescent="0.25">
      <c r="A14631" s="250"/>
      <c r="B14631" s="250"/>
      <c r="C14631" s="250"/>
      <c r="D14631" s="250"/>
      <c r="E14631" s="250"/>
      <c r="F14631" s="250"/>
    </row>
    <row r="14632" spans="1:6" ht="15" x14ac:dyDescent="0.25">
      <c r="A14632" s="250"/>
      <c r="B14632" s="250"/>
      <c r="C14632" s="250"/>
      <c r="D14632" s="250"/>
      <c r="E14632" s="250"/>
      <c r="F14632" s="250"/>
    </row>
    <row r="14633" spans="1:6" ht="15" x14ac:dyDescent="0.25">
      <c r="A14633" s="250"/>
      <c r="B14633" s="250"/>
      <c r="C14633" s="250"/>
      <c r="D14633" s="250"/>
      <c r="E14633" s="250"/>
      <c r="F14633" s="250"/>
    </row>
    <row r="14634" spans="1:6" ht="15" x14ac:dyDescent="0.25">
      <c r="A14634" s="250"/>
      <c r="B14634" s="250"/>
      <c r="C14634" s="250"/>
      <c r="D14634" s="250"/>
      <c r="E14634" s="250"/>
      <c r="F14634" s="250"/>
    </row>
    <row r="14635" spans="1:6" ht="15" x14ac:dyDescent="0.25">
      <c r="A14635" s="250"/>
      <c r="B14635" s="250"/>
      <c r="C14635" s="250"/>
      <c r="D14635" s="250"/>
      <c r="E14635" s="250"/>
      <c r="F14635" s="250"/>
    </row>
    <row r="14636" spans="1:6" ht="15" x14ac:dyDescent="0.25">
      <c r="A14636" s="250"/>
      <c r="B14636" s="250"/>
      <c r="C14636" s="250"/>
      <c r="D14636" s="250"/>
      <c r="E14636" s="250"/>
      <c r="F14636" s="250"/>
    </row>
    <row r="14637" spans="1:6" ht="15" x14ac:dyDescent="0.25">
      <c r="A14637" s="250"/>
      <c r="B14637" s="250"/>
      <c r="C14637" s="250"/>
      <c r="D14637" s="250"/>
      <c r="E14637" s="250"/>
      <c r="F14637" s="250"/>
    </row>
    <row r="14638" spans="1:6" ht="15" x14ac:dyDescent="0.25">
      <c r="A14638" s="250"/>
      <c r="B14638" s="250"/>
      <c r="C14638" s="250"/>
      <c r="D14638" s="250"/>
      <c r="E14638" s="250"/>
      <c r="F14638" s="250"/>
    </row>
    <row r="14639" spans="1:6" ht="15" x14ac:dyDescent="0.25">
      <c r="A14639" s="250"/>
      <c r="B14639" s="250"/>
      <c r="C14639" s="250"/>
      <c r="D14639" s="250"/>
      <c r="E14639" s="250"/>
      <c r="F14639" s="250"/>
    </row>
    <row r="14640" spans="1:6" ht="15" x14ac:dyDescent="0.25">
      <c r="A14640" s="250"/>
      <c r="B14640" s="250"/>
      <c r="C14640" s="250"/>
      <c r="D14640" s="250"/>
      <c r="E14640" s="250"/>
      <c r="F14640" s="250"/>
    </row>
    <row r="14641" spans="1:6" ht="15" x14ac:dyDescent="0.25">
      <c r="A14641" s="250"/>
      <c r="B14641" s="250"/>
      <c r="C14641" s="250"/>
      <c r="D14641" s="250"/>
      <c r="E14641" s="250"/>
      <c r="F14641" s="250"/>
    </row>
    <row r="14642" spans="1:6" ht="15" x14ac:dyDescent="0.25">
      <c r="A14642" s="250"/>
      <c r="B14642" s="250"/>
      <c r="C14642" s="250"/>
      <c r="D14642" s="250"/>
      <c r="E14642" s="250"/>
      <c r="F14642" s="250"/>
    </row>
    <row r="14643" spans="1:6" ht="15" x14ac:dyDescent="0.25">
      <c r="A14643" s="250"/>
      <c r="B14643" s="250"/>
      <c r="C14643" s="250"/>
      <c r="D14643" s="250"/>
      <c r="E14643" s="250"/>
      <c r="F14643" s="250"/>
    </row>
    <row r="14644" spans="1:6" ht="15" x14ac:dyDescent="0.25">
      <c r="A14644" s="250"/>
      <c r="B14644" s="250"/>
      <c r="C14644" s="250"/>
      <c r="D14644" s="250"/>
      <c r="E14644" s="250"/>
      <c r="F14644" s="250"/>
    </row>
    <row r="14645" spans="1:6" ht="15" x14ac:dyDescent="0.25">
      <c r="A14645" s="250"/>
      <c r="B14645" s="250"/>
      <c r="C14645" s="250"/>
      <c r="D14645" s="250"/>
      <c r="E14645" s="250"/>
      <c r="F14645" s="250"/>
    </row>
    <row r="14646" spans="1:6" ht="15" x14ac:dyDescent="0.25">
      <c r="A14646" s="250"/>
      <c r="B14646" s="250"/>
      <c r="C14646" s="250"/>
      <c r="D14646" s="250"/>
      <c r="E14646" s="250"/>
      <c r="F14646" s="250"/>
    </row>
    <row r="14647" spans="1:6" ht="15" x14ac:dyDescent="0.25">
      <c r="A14647" s="250"/>
      <c r="B14647" s="250"/>
      <c r="C14647" s="250"/>
      <c r="D14647" s="250"/>
      <c r="E14647" s="250"/>
      <c r="F14647" s="250"/>
    </row>
    <row r="14648" spans="1:6" ht="15" x14ac:dyDescent="0.25">
      <c r="A14648" s="250"/>
      <c r="B14648" s="250"/>
      <c r="C14648" s="250"/>
      <c r="D14648" s="250"/>
      <c r="E14648" s="250"/>
      <c r="F14648" s="250"/>
    </row>
    <row r="14649" spans="1:6" ht="15" x14ac:dyDescent="0.25">
      <c r="A14649" s="250"/>
      <c r="B14649" s="250"/>
      <c r="C14649" s="250"/>
      <c r="D14649" s="250"/>
      <c r="E14649" s="250"/>
      <c r="F14649" s="250"/>
    </row>
    <row r="14650" spans="1:6" ht="15" x14ac:dyDescent="0.25">
      <c r="A14650" s="250"/>
      <c r="B14650" s="250"/>
      <c r="C14650" s="250"/>
      <c r="D14650" s="250"/>
      <c r="E14650" s="250"/>
      <c r="F14650" s="250"/>
    </row>
    <row r="14651" spans="1:6" ht="15" x14ac:dyDescent="0.25">
      <c r="A14651" s="250"/>
      <c r="B14651" s="250"/>
      <c r="C14651" s="250"/>
      <c r="D14651" s="250"/>
      <c r="E14651" s="250"/>
      <c r="F14651" s="250"/>
    </row>
    <row r="14652" spans="1:6" ht="15" x14ac:dyDescent="0.25">
      <c r="A14652" s="250"/>
      <c r="B14652" s="250"/>
      <c r="C14652" s="250"/>
      <c r="D14652" s="250"/>
      <c r="E14652" s="250"/>
      <c r="F14652" s="250"/>
    </row>
    <row r="14653" spans="1:6" ht="15" x14ac:dyDescent="0.25">
      <c r="A14653" s="250"/>
      <c r="B14653" s="250"/>
      <c r="C14653" s="250"/>
      <c r="D14653" s="250"/>
      <c r="E14653" s="250"/>
      <c r="F14653" s="250"/>
    </row>
    <row r="14654" spans="1:6" ht="15" x14ac:dyDescent="0.25">
      <c r="A14654" s="250"/>
      <c r="B14654" s="250"/>
      <c r="C14654" s="250"/>
      <c r="D14654" s="250"/>
      <c r="E14654" s="250"/>
      <c r="F14654" s="250"/>
    </row>
    <row r="14655" spans="1:6" ht="15" x14ac:dyDescent="0.25">
      <c r="A14655" s="250"/>
      <c r="B14655" s="250"/>
      <c r="C14655" s="250"/>
      <c r="D14655" s="250"/>
      <c r="E14655" s="250"/>
      <c r="F14655" s="250"/>
    </row>
    <row r="14656" spans="1:6" ht="15" x14ac:dyDescent="0.25">
      <c r="A14656" s="250"/>
      <c r="B14656" s="250"/>
      <c r="C14656" s="250"/>
      <c r="D14656" s="250"/>
      <c r="E14656" s="250"/>
      <c r="F14656" s="250"/>
    </row>
    <row r="14657" spans="1:6" ht="15" x14ac:dyDescent="0.25">
      <c r="A14657" s="250"/>
      <c r="B14657" s="250"/>
      <c r="C14657" s="250"/>
      <c r="D14657" s="250"/>
      <c r="E14657" s="250"/>
      <c r="F14657" s="250"/>
    </row>
    <row r="14658" spans="1:6" ht="15" x14ac:dyDescent="0.25">
      <c r="A14658" s="250"/>
      <c r="B14658" s="250"/>
      <c r="C14658" s="250"/>
      <c r="D14658" s="250"/>
      <c r="E14658" s="250"/>
      <c r="F14658" s="250"/>
    </row>
    <row r="14659" spans="1:6" ht="15" x14ac:dyDescent="0.25">
      <c r="A14659" s="250"/>
      <c r="B14659" s="250"/>
      <c r="C14659" s="250"/>
      <c r="D14659" s="250"/>
      <c r="E14659" s="250"/>
      <c r="F14659" s="250"/>
    </row>
    <row r="14660" spans="1:6" ht="15" x14ac:dyDescent="0.25">
      <c r="A14660" s="250"/>
      <c r="B14660" s="250"/>
      <c r="C14660" s="250"/>
      <c r="D14660" s="250"/>
      <c r="E14660" s="250"/>
      <c r="F14660" s="250"/>
    </row>
    <row r="14661" spans="1:6" ht="15" x14ac:dyDescent="0.25">
      <c r="A14661" s="250"/>
      <c r="B14661" s="250"/>
      <c r="C14661" s="250"/>
      <c r="D14661" s="250"/>
      <c r="E14661" s="250"/>
      <c r="F14661" s="250"/>
    </row>
    <row r="14662" spans="1:6" ht="15" x14ac:dyDescent="0.25">
      <c r="A14662" s="250"/>
      <c r="B14662" s="250"/>
      <c r="C14662" s="250"/>
      <c r="D14662" s="250"/>
      <c r="E14662" s="250"/>
      <c r="F14662" s="250"/>
    </row>
    <row r="14663" spans="1:6" ht="15" x14ac:dyDescent="0.25">
      <c r="A14663" s="250"/>
      <c r="B14663" s="250"/>
      <c r="C14663" s="250"/>
      <c r="D14663" s="250"/>
      <c r="E14663" s="250"/>
      <c r="F14663" s="250"/>
    </row>
    <row r="14664" spans="1:6" ht="15" x14ac:dyDescent="0.25">
      <c r="A14664" s="250"/>
      <c r="B14664" s="250"/>
      <c r="C14664" s="250"/>
      <c r="D14664" s="250"/>
      <c r="E14664" s="250"/>
      <c r="F14664" s="250"/>
    </row>
    <row r="14665" spans="1:6" ht="15" x14ac:dyDescent="0.25">
      <c r="A14665" s="250"/>
      <c r="B14665" s="250"/>
      <c r="C14665" s="250"/>
      <c r="D14665" s="250"/>
      <c r="E14665" s="250"/>
      <c r="F14665" s="250"/>
    </row>
    <row r="14666" spans="1:6" ht="15" x14ac:dyDescent="0.25">
      <c r="A14666" s="250"/>
      <c r="B14666" s="250"/>
      <c r="C14666" s="250"/>
      <c r="D14666" s="250"/>
      <c r="E14666" s="250"/>
      <c r="F14666" s="250"/>
    </row>
    <row r="14667" spans="1:6" ht="15" x14ac:dyDescent="0.25">
      <c r="A14667" s="250"/>
      <c r="B14667" s="250"/>
      <c r="C14667" s="250"/>
      <c r="D14667" s="250"/>
      <c r="E14667" s="250"/>
      <c r="F14667" s="250"/>
    </row>
    <row r="14668" spans="1:6" ht="15" x14ac:dyDescent="0.25">
      <c r="A14668" s="250"/>
      <c r="B14668" s="250"/>
      <c r="C14668" s="250"/>
      <c r="D14668" s="250"/>
      <c r="E14668" s="250"/>
      <c r="F14668" s="250"/>
    </row>
    <row r="14669" spans="1:6" ht="15" x14ac:dyDescent="0.25">
      <c r="A14669" s="250"/>
      <c r="B14669" s="250"/>
      <c r="C14669" s="250"/>
      <c r="D14669" s="250"/>
      <c r="E14669" s="250"/>
      <c r="F14669" s="250"/>
    </row>
    <row r="14670" spans="1:6" ht="15" x14ac:dyDescent="0.25">
      <c r="A14670" s="250"/>
      <c r="B14670" s="250"/>
      <c r="C14670" s="250"/>
      <c r="D14670" s="250"/>
      <c r="E14670" s="250"/>
      <c r="F14670" s="250"/>
    </row>
    <row r="14671" spans="1:6" ht="15" x14ac:dyDescent="0.25">
      <c r="A14671" s="250"/>
      <c r="B14671" s="250"/>
      <c r="C14671" s="250"/>
      <c r="D14671" s="250"/>
      <c r="E14671" s="250"/>
      <c r="F14671" s="250"/>
    </row>
    <row r="14672" spans="1:6" ht="15" x14ac:dyDescent="0.25">
      <c r="A14672" s="250"/>
      <c r="B14672" s="250"/>
      <c r="C14672" s="250"/>
      <c r="D14672" s="250"/>
      <c r="E14672" s="250"/>
      <c r="F14672" s="250"/>
    </row>
    <row r="14673" spans="1:6" ht="15" x14ac:dyDescent="0.25">
      <c r="A14673" s="250"/>
      <c r="B14673" s="250"/>
      <c r="C14673" s="250"/>
      <c r="D14673" s="250"/>
      <c r="E14673" s="250"/>
      <c r="F14673" s="250"/>
    </row>
    <row r="14674" spans="1:6" ht="15" x14ac:dyDescent="0.25">
      <c r="A14674" s="250"/>
      <c r="B14674" s="250"/>
      <c r="C14674" s="250"/>
      <c r="D14674" s="250"/>
      <c r="E14674" s="250"/>
      <c r="F14674" s="250"/>
    </row>
    <row r="14675" spans="1:6" ht="15" x14ac:dyDescent="0.25">
      <c r="A14675" s="250"/>
      <c r="B14675" s="250"/>
      <c r="C14675" s="250"/>
      <c r="D14675" s="250"/>
      <c r="E14675" s="250"/>
      <c r="F14675" s="250"/>
    </row>
    <row r="14676" spans="1:6" ht="15" x14ac:dyDescent="0.25">
      <c r="A14676" s="250"/>
      <c r="B14676" s="250"/>
      <c r="C14676" s="250"/>
      <c r="D14676" s="250"/>
      <c r="E14676" s="250"/>
      <c r="F14676" s="250"/>
    </row>
    <row r="14677" spans="1:6" ht="15" x14ac:dyDescent="0.25">
      <c r="A14677" s="250"/>
      <c r="B14677" s="250"/>
      <c r="C14677" s="250"/>
      <c r="D14677" s="250"/>
      <c r="E14677" s="250"/>
      <c r="F14677" s="250"/>
    </row>
    <row r="14678" spans="1:6" ht="15" x14ac:dyDescent="0.25">
      <c r="A14678" s="250"/>
      <c r="B14678" s="250"/>
      <c r="C14678" s="250"/>
      <c r="D14678" s="250"/>
      <c r="E14678" s="250"/>
      <c r="F14678" s="250"/>
    </row>
    <row r="14679" spans="1:6" ht="15" x14ac:dyDescent="0.25">
      <c r="A14679" s="250"/>
      <c r="B14679" s="250"/>
      <c r="C14679" s="250"/>
      <c r="D14679" s="250"/>
      <c r="E14679" s="250"/>
      <c r="F14679" s="250"/>
    </row>
    <row r="14680" spans="1:6" ht="15" x14ac:dyDescent="0.25">
      <c r="A14680" s="250"/>
      <c r="B14680" s="250"/>
      <c r="C14680" s="250"/>
      <c r="D14680" s="250"/>
      <c r="E14680" s="250"/>
      <c r="F14680" s="250"/>
    </row>
    <row r="14681" spans="1:6" ht="15" x14ac:dyDescent="0.25">
      <c r="A14681" s="250"/>
      <c r="B14681" s="250"/>
      <c r="C14681" s="250"/>
      <c r="D14681" s="250"/>
      <c r="E14681" s="250"/>
      <c r="F14681" s="250"/>
    </row>
    <row r="14682" spans="1:6" ht="15" x14ac:dyDescent="0.25">
      <c r="A14682" s="250"/>
      <c r="B14682" s="250"/>
      <c r="C14682" s="250"/>
      <c r="D14682" s="250"/>
      <c r="E14682" s="250"/>
      <c r="F14682" s="250"/>
    </row>
    <row r="14683" spans="1:6" ht="15" x14ac:dyDescent="0.25">
      <c r="A14683" s="250"/>
      <c r="B14683" s="250"/>
      <c r="C14683" s="250"/>
      <c r="D14683" s="250"/>
      <c r="E14683" s="250"/>
      <c r="F14683" s="250"/>
    </row>
    <row r="14684" spans="1:6" ht="15" x14ac:dyDescent="0.25">
      <c r="A14684" s="250"/>
      <c r="B14684" s="250"/>
      <c r="C14684" s="250"/>
      <c r="D14684" s="250"/>
      <c r="E14684" s="250"/>
      <c r="F14684" s="250"/>
    </row>
    <row r="14685" spans="1:6" ht="15" x14ac:dyDescent="0.25">
      <c r="A14685" s="250"/>
      <c r="B14685" s="250"/>
      <c r="C14685" s="250"/>
      <c r="D14685" s="250"/>
      <c r="E14685" s="250"/>
      <c r="F14685" s="250"/>
    </row>
    <row r="14686" spans="1:6" ht="15" x14ac:dyDescent="0.25">
      <c r="A14686" s="250"/>
      <c r="B14686" s="250"/>
      <c r="C14686" s="250"/>
      <c r="D14686" s="250"/>
      <c r="E14686" s="250"/>
      <c r="F14686" s="250"/>
    </row>
    <row r="14687" spans="1:6" ht="15" x14ac:dyDescent="0.25">
      <c r="A14687" s="250"/>
      <c r="B14687" s="250"/>
      <c r="C14687" s="250"/>
      <c r="D14687" s="250"/>
      <c r="E14687" s="250"/>
      <c r="F14687" s="250"/>
    </row>
    <row r="14688" spans="1:6" ht="15" x14ac:dyDescent="0.25">
      <c r="A14688" s="250"/>
      <c r="B14688" s="250"/>
      <c r="C14688" s="250"/>
      <c r="D14688" s="250"/>
      <c r="E14688" s="250"/>
      <c r="F14688" s="250"/>
    </row>
    <row r="14689" spans="1:6" ht="15" x14ac:dyDescent="0.25">
      <c r="A14689" s="250"/>
      <c r="B14689" s="250"/>
      <c r="C14689" s="250"/>
      <c r="D14689" s="250"/>
      <c r="E14689" s="250"/>
      <c r="F14689" s="250"/>
    </row>
    <row r="14690" spans="1:6" ht="15" x14ac:dyDescent="0.25">
      <c r="A14690" s="250"/>
      <c r="B14690" s="250"/>
      <c r="C14690" s="250"/>
      <c r="D14690" s="250"/>
      <c r="E14690" s="250"/>
      <c r="F14690" s="250"/>
    </row>
    <row r="14691" spans="1:6" ht="15" x14ac:dyDescent="0.25">
      <c r="A14691" s="250"/>
      <c r="B14691" s="250"/>
      <c r="C14691" s="250"/>
      <c r="D14691" s="250"/>
      <c r="E14691" s="250"/>
      <c r="F14691" s="250"/>
    </row>
    <row r="14692" spans="1:6" ht="15" x14ac:dyDescent="0.25">
      <c r="A14692" s="250"/>
      <c r="B14692" s="250"/>
      <c r="C14692" s="250"/>
      <c r="D14692" s="250"/>
      <c r="E14692" s="250"/>
      <c r="F14692" s="250"/>
    </row>
    <row r="14693" spans="1:6" ht="15" x14ac:dyDescent="0.25">
      <c r="A14693" s="250"/>
      <c r="B14693" s="250"/>
      <c r="C14693" s="250"/>
      <c r="D14693" s="250"/>
      <c r="E14693" s="250"/>
      <c r="F14693" s="250"/>
    </row>
    <row r="14694" spans="1:6" ht="15" x14ac:dyDescent="0.25">
      <c r="A14694" s="250"/>
      <c r="B14694" s="250"/>
      <c r="C14694" s="250"/>
      <c r="D14694" s="250"/>
      <c r="E14694" s="250"/>
      <c r="F14694" s="250"/>
    </row>
    <row r="14695" spans="1:6" ht="15" x14ac:dyDescent="0.25">
      <c r="A14695" s="250"/>
      <c r="B14695" s="250"/>
      <c r="C14695" s="250"/>
      <c r="D14695" s="250"/>
      <c r="E14695" s="250"/>
      <c r="F14695" s="250"/>
    </row>
    <row r="14696" spans="1:6" ht="15" x14ac:dyDescent="0.25">
      <c r="A14696" s="250"/>
      <c r="B14696" s="250"/>
      <c r="C14696" s="250"/>
      <c r="D14696" s="250"/>
      <c r="E14696" s="250"/>
      <c r="F14696" s="250"/>
    </row>
    <row r="14697" spans="1:6" ht="15" x14ac:dyDescent="0.25">
      <c r="A14697" s="250"/>
      <c r="B14697" s="250"/>
      <c r="C14697" s="250"/>
      <c r="D14697" s="250"/>
      <c r="E14697" s="250"/>
      <c r="F14697" s="250"/>
    </row>
    <row r="14698" spans="1:6" ht="15" x14ac:dyDescent="0.25">
      <c r="A14698" s="250"/>
      <c r="B14698" s="250"/>
      <c r="C14698" s="250"/>
      <c r="D14698" s="250"/>
      <c r="E14698" s="250"/>
      <c r="F14698" s="250"/>
    </row>
    <row r="14699" spans="1:6" ht="15" x14ac:dyDescent="0.25">
      <c r="A14699" s="250"/>
      <c r="B14699" s="250"/>
      <c r="C14699" s="250"/>
      <c r="D14699" s="250"/>
      <c r="E14699" s="250"/>
      <c r="F14699" s="250"/>
    </row>
    <row r="14700" spans="1:6" ht="15" x14ac:dyDescent="0.25">
      <c r="A14700" s="250"/>
      <c r="B14700" s="250"/>
      <c r="C14700" s="250"/>
      <c r="D14700" s="250"/>
      <c r="E14700" s="250"/>
      <c r="F14700" s="250"/>
    </row>
    <row r="14701" spans="1:6" ht="15" x14ac:dyDescent="0.25">
      <c r="A14701" s="250"/>
      <c r="B14701" s="250"/>
      <c r="C14701" s="250"/>
      <c r="D14701" s="250"/>
      <c r="E14701" s="250"/>
      <c r="F14701" s="250"/>
    </row>
    <row r="14702" spans="1:6" ht="15" x14ac:dyDescent="0.25">
      <c r="A14702" s="250"/>
      <c r="B14702" s="250"/>
      <c r="C14702" s="250"/>
      <c r="D14702" s="250"/>
      <c r="E14702" s="250"/>
      <c r="F14702" s="250"/>
    </row>
    <row r="14703" spans="1:6" ht="15" x14ac:dyDescent="0.25">
      <c r="A14703" s="250"/>
      <c r="B14703" s="250"/>
      <c r="C14703" s="250"/>
      <c r="D14703" s="250"/>
      <c r="E14703" s="250"/>
      <c r="F14703" s="250"/>
    </row>
    <row r="14704" spans="1:6" ht="15" x14ac:dyDescent="0.25">
      <c r="A14704" s="250"/>
      <c r="B14704" s="250"/>
      <c r="C14704" s="250"/>
      <c r="D14704" s="250"/>
      <c r="E14704" s="250"/>
      <c r="F14704" s="250"/>
    </row>
    <row r="14705" spans="1:6" ht="15" x14ac:dyDescent="0.25">
      <c r="A14705" s="250"/>
      <c r="B14705" s="250"/>
      <c r="C14705" s="250"/>
      <c r="D14705" s="250"/>
      <c r="E14705" s="250"/>
      <c r="F14705" s="250"/>
    </row>
    <row r="14706" spans="1:6" ht="15" x14ac:dyDescent="0.25">
      <c r="A14706" s="250"/>
      <c r="B14706" s="250"/>
      <c r="C14706" s="250"/>
      <c r="D14706" s="250"/>
      <c r="E14706" s="250"/>
      <c r="F14706" s="250"/>
    </row>
    <row r="14707" spans="1:6" ht="15" x14ac:dyDescent="0.25">
      <c r="A14707" s="250"/>
      <c r="B14707" s="250"/>
      <c r="C14707" s="250"/>
      <c r="D14707" s="250"/>
      <c r="E14707" s="250"/>
      <c r="F14707" s="250"/>
    </row>
    <row r="14708" spans="1:6" ht="15" x14ac:dyDescent="0.25">
      <c r="A14708" s="250"/>
      <c r="B14708" s="250"/>
      <c r="C14708" s="250"/>
      <c r="D14708" s="250"/>
      <c r="E14708" s="250"/>
      <c r="F14708" s="250"/>
    </row>
    <row r="14709" spans="1:6" ht="15" x14ac:dyDescent="0.25">
      <c r="A14709" s="250"/>
      <c r="B14709" s="250"/>
      <c r="C14709" s="250"/>
      <c r="D14709" s="250"/>
      <c r="E14709" s="250"/>
      <c r="F14709" s="250"/>
    </row>
    <row r="14710" spans="1:6" ht="15" x14ac:dyDescent="0.25">
      <c r="A14710" s="250"/>
      <c r="B14710" s="250"/>
      <c r="C14710" s="250"/>
      <c r="D14710" s="250"/>
      <c r="E14710" s="250"/>
      <c r="F14710" s="250"/>
    </row>
    <row r="14711" spans="1:6" ht="15" x14ac:dyDescent="0.25">
      <c r="A14711" s="250"/>
      <c r="B14711" s="250"/>
      <c r="C14711" s="250"/>
      <c r="D14711" s="250"/>
      <c r="E14711" s="250"/>
      <c r="F14711" s="250"/>
    </row>
    <row r="14712" spans="1:6" ht="15" x14ac:dyDescent="0.25">
      <c r="A14712" s="250"/>
      <c r="B14712" s="250"/>
      <c r="C14712" s="250"/>
      <c r="D14712" s="250"/>
      <c r="E14712" s="250"/>
      <c r="F14712" s="250"/>
    </row>
    <row r="14713" spans="1:6" ht="15" x14ac:dyDescent="0.25">
      <c r="A14713" s="250"/>
      <c r="B14713" s="250"/>
      <c r="C14713" s="250"/>
      <c r="D14713" s="250"/>
      <c r="E14713" s="250"/>
      <c r="F14713" s="250"/>
    </row>
    <row r="14714" spans="1:6" ht="15" x14ac:dyDescent="0.25">
      <c r="A14714" s="250"/>
      <c r="B14714" s="250"/>
      <c r="C14714" s="250"/>
      <c r="D14714" s="250"/>
      <c r="E14714" s="250"/>
      <c r="F14714" s="250"/>
    </row>
    <row r="14715" spans="1:6" ht="15" x14ac:dyDescent="0.25">
      <c r="A14715" s="250"/>
      <c r="B14715" s="250"/>
      <c r="C14715" s="250"/>
      <c r="D14715" s="250"/>
      <c r="E14715" s="250"/>
      <c r="F14715" s="250"/>
    </row>
    <row r="14716" spans="1:6" ht="15" x14ac:dyDescent="0.25">
      <c r="A14716" s="250"/>
      <c r="B14716" s="250"/>
      <c r="C14716" s="250"/>
      <c r="D14716" s="250"/>
      <c r="E14716" s="250"/>
      <c r="F14716" s="250"/>
    </row>
    <row r="14717" spans="1:6" ht="15" x14ac:dyDescent="0.25">
      <c r="A14717" s="250"/>
      <c r="B14717" s="250"/>
      <c r="C14717" s="250"/>
      <c r="D14717" s="250"/>
      <c r="E14717" s="250"/>
      <c r="F14717" s="250"/>
    </row>
    <row r="14718" spans="1:6" ht="15" x14ac:dyDescent="0.25">
      <c r="A14718" s="250"/>
      <c r="B14718" s="250"/>
      <c r="C14718" s="250"/>
      <c r="D14718" s="250"/>
      <c r="E14718" s="250"/>
      <c r="F14718" s="250"/>
    </row>
    <row r="14719" spans="1:6" ht="15" x14ac:dyDescent="0.25">
      <c r="A14719" s="250"/>
      <c r="B14719" s="250"/>
      <c r="C14719" s="250"/>
      <c r="D14719" s="250"/>
      <c r="E14719" s="250"/>
      <c r="F14719" s="250"/>
    </row>
    <row r="14720" spans="1:6" ht="15" x14ac:dyDescent="0.25">
      <c r="A14720" s="250"/>
      <c r="B14720" s="250"/>
      <c r="C14720" s="250"/>
      <c r="D14720" s="250"/>
      <c r="E14720" s="250"/>
      <c r="F14720" s="250"/>
    </row>
    <row r="14721" spans="1:6" ht="15" x14ac:dyDescent="0.25">
      <c r="A14721" s="250"/>
      <c r="B14721" s="250"/>
      <c r="C14721" s="250"/>
      <c r="D14721" s="250"/>
      <c r="E14721" s="250"/>
      <c r="F14721" s="250"/>
    </row>
    <row r="14722" spans="1:6" ht="15" x14ac:dyDescent="0.25">
      <c r="A14722" s="250"/>
      <c r="B14722" s="250"/>
      <c r="C14722" s="250"/>
      <c r="D14722" s="250"/>
      <c r="E14722" s="250"/>
      <c r="F14722" s="250"/>
    </row>
    <row r="14723" spans="1:6" ht="15" x14ac:dyDescent="0.25">
      <c r="A14723" s="250"/>
      <c r="B14723" s="250"/>
      <c r="C14723" s="250"/>
      <c r="D14723" s="250"/>
      <c r="E14723" s="250"/>
      <c r="F14723" s="250"/>
    </row>
    <row r="14724" spans="1:6" ht="15" x14ac:dyDescent="0.25">
      <c r="A14724" s="250"/>
      <c r="B14724" s="250"/>
      <c r="C14724" s="250"/>
      <c r="D14724" s="250"/>
      <c r="E14724" s="250"/>
      <c r="F14724" s="250"/>
    </row>
    <row r="14725" spans="1:6" ht="15" x14ac:dyDescent="0.25">
      <c r="A14725" s="250"/>
      <c r="B14725" s="250"/>
      <c r="C14725" s="250"/>
      <c r="D14725" s="250"/>
      <c r="E14725" s="250"/>
      <c r="F14725" s="250"/>
    </row>
    <row r="14726" spans="1:6" ht="15" x14ac:dyDescent="0.25">
      <c r="A14726" s="250"/>
      <c r="B14726" s="250"/>
      <c r="C14726" s="250"/>
      <c r="D14726" s="250"/>
      <c r="E14726" s="250"/>
      <c r="F14726" s="250"/>
    </row>
    <row r="14727" spans="1:6" ht="15" x14ac:dyDescent="0.25">
      <c r="A14727" s="250"/>
      <c r="B14727" s="250"/>
      <c r="C14727" s="250"/>
      <c r="D14727" s="250"/>
      <c r="E14727" s="250"/>
      <c r="F14727" s="250"/>
    </row>
    <row r="14728" spans="1:6" ht="15" x14ac:dyDescent="0.25">
      <c r="A14728" s="250"/>
      <c r="B14728" s="250"/>
      <c r="C14728" s="250"/>
      <c r="D14728" s="250"/>
      <c r="E14728" s="250"/>
      <c r="F14728" s="250"/>
    </row>
    <row r="14729" spans="1:6" ht="15" x14ac:dyDescent="0.25">
      <c r="A14729" s="250"/>
      <c r="B14729" s="250"/>
      <c r="C14729" s="250"/>
      <c r="D14729" s="250"/>
      <c r="E14729" s="250"/>
      <c r="F14729" s="250"/>
    </row>
    <row r="14730" spans="1:6" ht="15" x14ac:dyDescent="0.25">
      <c r="A14730" s="250"/>
      <c r="B14730" s="250"/>
      <c r="C14730" s="250"/>
      <c r="D14730" s="250"/>
      <c r="E14730" s="250"/>
      <c r="F14730" s="250"/>
    </row>
    <row r="14731" spans="1:6" ht="15" x14ac:dyDescent="0.25">
      <c r="A14731" s="250"/>
      <c r="B14731" s="250"/>
      <c r="C14731" s="250"/>
      <c r="D14731" s="250"/>
      <c r="E14731" s="250"/>
      <c r="F14731" s="250"/>
    </row>
    <row r="14732" spans="1:6" ht="15" x14ac:dyDescent="0.25">
      <c r="A14732" s="250"/>
      <c r="B14732" s="250"/>
      <c r="C14732" s="250"/>
      <c r="D14732" s="250"/>
      <c r="E14732" s="250"/>
      <c r="F14732" s="250"/>
    </row>
    <row r="14733" spans="1:6" ht="15" x14ac:dyDescent="0.25">
      <c r="A14733" s="250"/>
      <c r="B14733" s="250"/>
      <c r="C14733" s="250"/>
      <c r="D14733" s="250"/>
      <c r="E14733" s="250"/>
      <c r="F14733" s="250"/>
    </row>
    <row r="14734" spans="1:6" ht="15" x14ac:dyDescent="0.25">
      <c r="A14734" s="250"/>
      <c r="B14734" s="250"/>
      <c r="C14734" s="250"/>
      <c r="D14734" s="250"/>
      <c r="E14734" s="250"/>
      <c r="F14734" s="250"/>
    </row>
    <row r="14735" spans="1:6" ht="15" x14ac:dyDescent="0.25">
      <c r="A14735" s="250"/>
      <c r="B14735" s="250"/>
      <c r="C14735" s="250"/>
      <c r="D14735" s="250"/>
      <c r="E14735" s="250"/>
      <c r="F14735" s="250"/>
    </row>
    <row r="14736" spans="1:6" ht="15" x14ac:dyDescent="0.25">
      <c r="A14736" s="250"/>
      <c r="B14736" s="250"/>
      <c r="C14736" s="250"/>
      <c r="D14736" s="250"/>
      <c r="E14736" s="250"/>
      <c r="F14736" s="250"/>
    </row>
    <row r="14737" spans="1:6" ht="15" x14ac:dyDescent="0.25">
      <c r="A14737" s="250"/>
      <c r="B14737" s="250"/>
      <c r="C14737" s="250"/>
      <c r="D14737" s="250"/>
      <c r="E14737" s="250"/>
      <c r="F14737" s="250"/>
    </row>
    <row r="14738" spans="1:6" ht="15" x14ac:dyDescent="0.25">
      <c r="A14738" s="250"/>
      <c r="B14738" s="250"/>
      <c r="C14738" s="250"/>
      <c r="D14738" s="250"/>
      <c r="E14738" s="250"/>
      <c r="F14738" s="250"/>
    </row>
    <row r="14739" spans="1:6" ht="15" x14ac:dyDescent="0.25">
      <c r="A14739" s="250"/>
      <c r="B14739" s="250"/>
      <c r="C14739" s="250"/>
      <c r="D14739" s="250"/>
      <c r="E14739" s="250"/>
      <c r="F14739" s="250"/>
    </row>
    <row r="14740" spans="1:6" ht="15" x14ac:dyDescent="0.25">
      <c r="A14740" s="250"/>
      <c r="B14740" s="250"/>
      <c r="C14740" s="250"/>
      <c r="D14740" s="250"/>
      <c r="E14740" s="250"/>
      <c r="F14740" s="250"/>
    </row>
    <row r="14741" spans="1:6" ht="15" x14ac:dyDescent="0.25">
      <c r="A14741" s="250"/>
      <c r="B14741" s="250"/>
      <c r="C14741" s="250"/>
      <c r="D14741" s="250"/>
      <c r="E14741" s="250"/>
      <c r="F14741" s="250"/>
    </row>
    <row r="14742" spans="1:6" ht="15" x14ac:dyDescent="0.25">
      <c r="A14742" s="250"/>
      <c r="B14742" s="250"/>
      <c r="C14742" s="250"/>
      <c r="D14742" s="250"/>
      <c r="E14742" s="250"/>
      <c r="F14742" s="250"/>
    </row>
    <row r="14743" spans="1:6" ht="15" x14ac:dyDescent="0.25">
      <c r="A14743" s="250"/>
      <c r="B14743" s="250"/>
      <c r="C14743" s="250"/>
      <c r="D14743" s="250"/>
      <c r="E14743" s="250"/>
      <c r="F14743" s="250"/>
    </row>
    <row r="14744" spans="1:6" ht="15" x14ac:dyDescent="0.25">
      <c r="A14744" s="250"/>
      <c r="B14744" s="250"/>
      <c r="C14744" s="250"/>
      <c r="D14744" s="250"/>
      <c r="E14744" s="250"/>
      <c r="F14744" s="250"/>
    </row>
    <row r="14745" spans="1:6" ht="15" x14ac:dyDescent="0.25">
      <c r="A14745" s="250"/>
      <c r="B14745" s="250"/>
      <c r="C14745" s="250"/>
      <c r="D14745" s="250"/>
      <c r="E14745" s="250"/>
      <c r="F14745" s="250"/>
    </row>
    <row r="14746" spans="1:6" ht="15" x14ac:dyDescent="0.25">
      <c r="A14746" s="250"/>
      <c r="B14746" s="250"/>
      <c r="C14746" s="250"/>
      <c r="D14746" s="250"/>
      <c r="E14746" s="250"/>
      <c r="F14746" s="250"/>
    </row>
    <row r="14747" spans="1:6" ht="15" x14ac:dyDescent="0.25">
      <c r="A14747" s="250"/>
      <c r="B14747" s="250"/>
      <c r="C14747" s="250"/>
      <c r="D14747" s="250"/>
      <c r="E14747" s="250"/>
      <c r="F14747" s="250"/>
    </row>
    <row r="14748" spans="1:6" ht="15" x14ac:dyDescent="0.25">
      <c r="A14748" s="250"/>
      <c r="B14748" s="250"/>
      <c r="C14748" s="250"/>
      <c r="D14748" s="250"/>
      <c r="E14748" s="250"/>
      <c r="F14748" s="250"/>
    </row>
    <row r="14749" spans="1:6" ht="15" x14ac:dyDescent="0.25">
      <c r="A14749" s="250"/>
      <c r="B14749" s="250"/>
      <c r="C14749" s="250"/>
      <c r="D14749" s="250"/>
      <c r="E14749" s="250"/>
      <c r="F14749" s="250"/>
    </row>
    <row r="14750" spans="1:6" ht="15" x14ac:dyDescent="0.25">
      <c r="A14750" s="250"/>
      <c r="B14750" s="250"/>
      <c r="C14750" s="250"/>
      <c r="D14750" s="250"/>
      <c r="E14750" s="250"/>
      <c r="F14750" s="250"/>
    </row>
    <row r="14751" spans="1:6" ht="15" x14ac:dyDescent="0.25">
      <c r="A14751" s="250"/>
      <c r="B14751" s="250"/>
      <c r="C14751" s="250"/>
      <c r="D14751" s="250"/>
      <c r="E14751" s="250"/>
      <c r="F14751" s="250"/>
    </row>
    <row r="14752" spans="1:6" ht="15" x14ac:dyDescent="0.25">
      <c r="A14752" s="250"/>
      <c r="B14752" s="250"/>
      <c r="C14752" s="250"/>
      <c r="D14752" s="250"/>
      <c r="E14752" s="250"/>
      <c r="F14752" s="250"/>
    </row>
    <row r="14753" spans="1:6" ht="15" x14ac:dyDescent="0.25">
      <c r="A14753" s="250"/>
      <c r="B14753" s="250"/>
      <c r="C14753" s="250"/>
      <c r="D14753" s="250"/>
      <c r="E14753" s="250"/>
      <c r="F14753" s="250"/>
    </row>
    <row r="14754" spans="1:6" ht="15" x14ac:dyDescent="0.25">
      <c r="A14754" s="250"/>
      <c r="B14754" s="250"/>
      <c r="C14754" s="250"/>
      <c r="D14754" s="250"/>
      <c r="E14754" s="250"/>
      <c r="F14754" s="250"/>
    </row>
    <row r="14755" spans="1:6" ht="15" x14ac:dyDescent="0.25">
      <c r="A14755" s="250"/>
      <c r="B14755" s="250"/>
      <c r="C14755" s="250"/>
      <c r="D14755" s="250"/>
      <c r="E14755" s="250"/>
      <c r="F14755" s="250"/>
    </row>
    <row r="14756" spans="1:6" ht="15" x14ac:dyDescent="0.25">
      <c r="A14756" s="250"/>
      <c r="B14756" s="250"/>
      <c r="C14756" s="250"/>
      <c r="D14756" s="250"/>
      <c r="E14756" s="250"/>
      <c r="F14756" s="250"/>
    </row>
    <row r="14757" spans="1:6" ht="15" x14ac:dyDescent="0.25">
      <c r="A14757" s="250"/>
      <c r="B14757" s="250"/>
      <c r="C14757" s="250"/>
      <c r="D14757" s="250"/>
      <c r="E14757" s="250"/>
      <c r="F14757" s="250"/>
    </row>
    <row r="14758" spans="1:6" ht="15" x14ac:dyDescent="0.25">
      <c r="A14758" s="250"/>
      <c r="B14758" s="250"/>
      <c r="C14758" s="250"/>
      <c r="D14758" s="250"/>
      <c r="E14758" s="250"/>
      <c r="F14758" s="250"/>
    </row>
    <row r="14759" spans="1:6" ht="15" x14ac:dyDescent="0.25">
      <c r="A14759" s="250"/>
      <c r="B14759" s="250"/>
      <c r="C14759" s="250"/>
      <c r="D14759" s="250"/>
      <c r="E14759" s="250"/>
      <c r="F14759" s="250"/>
    </row>
    <row r="14760" spans="1:6" ht="15" x14ac:dyDescent="0.25">
      <c r="A14760" s="250"/>
      <c r="B14760" s="250"/>
      <c r="C14760" s="250"/>
      <c r="D14760" s="250"/>
      <c r="E14760" s="250"/>
      <c r="F14760" s="250"/>
    </row>
    <row r="14761" spans="1:6" ht="15" x14ac:dyDescent="0.25">
      <c r="A14761" s="250"/>
      <c r="B14761" s="250"/>
      <c r="C14761" s="250"/>
      <c r="D14761" s="250"/>
      <c r="E14761" s="250"/>
      <c r="F14761" s="250"/>
    </row>
    <row r="14762" spans="1:6" ht="15" x14ac:dyDescent="0.25">
      <c r="A14762" s="250"/>
      <c r="B14762" s="250"/>
      <c r="C14762" s="250"/>
      <c r="D14762" s="250"/>
      <c r="E14762" s="250"/>
      <c r="F14762" s="250"/>
    </row>
    <row r="14763" spans="1:6" ht="15" x14ac:dyDescent="0.25">
      <c r="A14763" s="250"/>
      <c r="B14763" s="250"/>
      <c r="C14763" s="250"/>
      <c r="D14763" s="250"/>
      <c r="E14763" s="250"/>
      <c r="F14763" s="250"/>
    </row>
    <row r="14764" spans="1:6" ht="15" x14ac:dyDescent="0.25">
      <c r="A14764" s="250"/>
      <c r="B14764" s="250"/>
      <c r="C14764" s="250"/>
      <c r="D14764" s="250"/>
      <c r="E14764" s="250"/>
      <c r="F14764" s="250"/>
    </row>
    <row r="14765" spans="1:6" ht="15" x14ac:dyDescent="0.25">
      <c r="A14765" s="250"/>
      <c r="B14765" s="250"/>
      <c r="C14765" s="250"/>
      <c r="D14765" s="250"/>
      <c r="E14765" s="250"/>
      <c r="F14765" s="250"/>
    </row>
    <row r="14766" spans="1:6" ht="15" x14ac:dyDescent="0.25">
      <c r="A14766" s="250"/>
      <c r="B14766" s="250"/>
      <c r="C14766" s="250"/>
      <c r="D14766" s="250"/>
      <c r="E14766" s="250"/>
      <c r="F14766" s="250"/>
    </row>
    <row r="14767" spans="1:6" ht="15" x14ac:dyDescent="0.25">
      <c r="A14767" s="250"/>
      <c r="B14767" s="250"/>
      <c r="C14767" s="250"/>
      <c r="D14767" s="250"/>
      <c r="E14767" s="250"/>
      <c r="F14767" s="250"/>
    </row>
    <row r="14768" spans="1:6" ht="15" x14ac:dyDescent="0.25">
      <c r="A14768" s="250"/>
      <c r="B14768" s="250"/>
      <c r="C14768" s="250"/>
      <c r="D14768" s="250"/>
      <c r="E14768" s="250"/>
      <c r="F14768" s="250"/>
    </row>
    <row r="14769" spans="1:6" ht="15" x14ac:dyDescent="0.25">
      <c r="A14769" s="250"/>
      <c r="B14769" s="250"/>
      <c r="C14769" s="250"/>
      <c r="D14769" s="250"/>
      <c r="E14769" s="250"/>
      <c r="F14769" s="250"/>
    </row>
    <row r="14770" spans="1:6" ht="15" x14ac:dyDescent="0.25">
      <c r="A14770" s="250"/>
      <c r="B14770" s="250"/>
      <c r="C14770" s="250"/>
      <c r="D14770" s="250"/>
      <c r="E14770" s="250"/>
      <c r="F14770" s="250"/>
    </row>
    <row r="14771" spans="1:6" ht="15" x14ac:dyDescent="0.25">
      <c r="A14771" s="250"/>
      <c r="B14771" s="250"/>
      <c r="C14771" s="250"/>
      <c r="D14771" s="250"/>
      <c r="E14771" s="250"/>
      <c r="F14771" s="250"/>
    </row>
    <row r="14772" spans="1:6" ht="15" x14ac:dyDescent="0.25">
      <c r="A14772" s="250"/>
      <c r="B14772" s="250"/>
      <c r="C14772" s="250"/>
      <c r="D14772" s="250"/>
      <c r="E14772" s="250"/>
      <c r="F14772" s="250"/>
    </row>
    <row r="14773" spans="1:6" ht="15" x14ac:dyDescent="0.25">
      <c r="A14773" s="250"/>
      <c r="B14773" s="250"/>
      <c r="C14773" s="250"/>
      <c r="D14773" s="250"/>
      <c r="E14773" s="250"/>
      <c r="F14773" s="250"/>
    </row>
    <row r="14774" spans="1:6" ht="15" x14ac:dyDescent="0.25">
      <c r="A14774" s="250"/>
      <c r="B14774" s="250"/>
      <c r="C14774" s="250"/>
      <c r="D14774" s="250"/>
      <c r="E14774" s="250"/>
      <c r="F14774" s="250"/>
    </row>
    <row r="14775" spans="1:6" ht="15" x14ac:dyDescent="0.25">
      <c r="A14775" s="250"/>
      <c r="B14775" s="250"/>
      <c r="C14775" s="250"/>
      <c r="D14775" s="250"/>
      <c r="E14775" s="250"/>
      <c r="F14775" s="250"/>
    </row>
    <row r="14776" spans="1:6" ht="15" x14ac:dyDescent="0.25">
      <c r="A14776" s="250"/>
      <c r="B14776" s="250"/>
      <c r="C14776" s="250"/>
      <c r="D14776" s="250"/>
      <c r="E14776" s="250"/>
      <c r="F14776" s="250"/>
    </row>
    <row r="14777" spans="1:6" ht="15" x14ac:dyDescent="0.25">
      <c r="A14777" s="250"/>
      <c r="B14777" s="250"/>
      <c r="C14777" s="250"/>
      <c r="D14777" s="250"/>
      <c r="E14777" s="250"/>
      <c r="F14777" s="250"/>
    </row>
    <row r="14778" spans="1:6" ht="15" x14ac:dyDescent="0.25">
      <c r="A14778" s="250"/>
      <c r="B14778" s="250"/>
      <c r="C14778" s="250"/>
      <c r="D14778" s="250"/>
      <c r="E14778" s="250"/>
      <c r="F14778" s="250"/>
    </row>
    <row r="14779" spans="1:6" ht="15" x14ac:dyDescent="0.25">
      <c r="A14779" s="250"/>
      <c r="B14779" s="250"/>
      <c r="C14779" s="250"/>
      <c r="D14779" s="250"/>
      <c r="E14779" s="250"/>
      <c r="F14779" s="250"/>
    </row>
    <row r="14780" spans="1:6" ht="15" x14ac:dyDescent="0.25">
      <c r="A14780" s="250"/>
      <c r="B14780" s="250"/>
      <c r="C14780" s="250"/>
      <c r="D14780" s="250"/>
      <c r="E14780" s="250"/>
      <c r="F14780" s="250"/>
    </row>
    <row r="14781" spans="1:6" ht="15" x14ac:dyDescent="0.25">
      <c r="A14781" s="250"/>
      <c r="B14781" s="250"/>
      <c r="C14781" s="250"/>
      <c r="D14781" s="250"/>
      <c r="E14781" s="250"/>
      <c r="F14781" s="250"/>
    </row>
    <row r="14782" spans="1:6" ht="15" x14ac:dyDescent="0.25">
      <c r="A14782" s="250"/>
      <c r="B14782" s="250"/>
      <c r="C14782" s="250"/>
      <c r="D14782" s="250"/>
      <c r="E14782" s="250"/>
      <c r="F14782" s="250"/>
    </row>
    <row r="14783" spans="1:6" ht="15" x14ac:dyDescent="0.25">
      <c r="A14783" s="250"/>
      <c r="B14783" s="250"/>
      <c r="C14783" s="250"/>
      <c r="D14783" s="250"/>
      <c r="E14783" s="250"/>
      <c r="F14783" s="250"/>
    </row>
    <row r="14784" spans="1:6" ht="15" x14ac:dyDescent="0.25">
      <c r="A14784" s="250"/>
      <c r="B14784" s="250"/>
      <c r="C14784" s="250"/>
      <c r="D14784" s="250"/>
      <c r="E14784" s="250"/>
      <c r="F14784" s="250"/>
    </row>
    <row r="14785" spans="1:6" ht="15" x14ac:dyDescent="0.25">
      <c r="A14785" s="250"/>
      <c r="B14785" s="250"/>
      <c r="C14785" s="250"/>
      <c r="D14785" s="250"/>
      <c r="E14785" s="250"/>
      <c r="F14785" s="250"/>
    </row>
    <row r="14786" spans="1:6" ht="15" x14ac:dyDescent="0.25">
      <c r="A14786" s="250"/>
      <c r="B14786" s="250"/>
      <c r="C14786" s="250"/>
      <c r="D14786" s="250"/>
      <c r="E14786" s="250"/>
      <c r="F14786" s="250"/>
    </row>
    <row r="14787" spans="1:6" ht="15" x14ac:dyDescent="0.25">
      <c r="A14787" s="250"/>
      <c r="B14787" s="250"/>
      <c r="C14787" s="250"/>
      <c r="D14787" s="250"/>
      <c r="E14787" s="250"/>
      <c r="F14787" s="250"/>
    </row>
    <row r="14788" spans="1:6" ht="15" x14ac:dyDescent="0.25">
      <c r="A14788" s="250"/>
      <c r="B14788" s="250"/>
      <c r="C14788" s="250"/>
      <c r="D14788" s="250"/>
      <c r="E14788" s="250"/>
      <c r="F14788" s="250"/>
    </row>
    <row r="14789" spans="1:6" ht="15" x14ac:dyDescent="0.25">
      <c r="A14789" s="250"/>
      <c r="B14789" s="250"/>
      <c r="C14789" s="250"/>
      <c r="D14789" s="250"/>
      <c r="E14789" s="250"/>
      <c r="F14789" s="250"/>
    </row>
    <row r="14790" spans="1:6" ht="15" x14ac:dyDescent="0.25">
      <c r="A14790" s="250"/>
      <c r="B14790" s="250"/>
      <c r="C14790" s="250"/>
      <c r="D14790" s="250"/>
      <c r="E14790" s="250"/>
      <c r="F14790" s="250"/>
    </row>
    <row r="14791" spans="1:6" ht="15" x14ac:dyDescent="0.25">
      <c r="A14791" s="250"/>
      <c r="B14791" s="250"/>
      <c r="C14791" s="250"/>
      <c r="D14791" s="250"/>
      <c r="E14791" s="250"/>
      <c r="F14791" s="250"/>
    </row>
    <row r="14792" spans="1:6" ht="15" x14ac:dyDescent="0.25">
      <c r="A14792" s="250"/>
      <c r="B14792" s="250"/>
      <c r="C14792" s="250"/>
      <c r="D14792" s="250"/>
      <c r="E14792" s="250"/>
      <c r="F14792" s="250"/>
    </row>
    <row r="14793" spans="1:6" ht="15" x14ac:dyDescent="0.25">
      <c r="A14793" s="250"/>
      <c r="B14793" s="250"/>
      <c r="C14793" s="250"/>
      <c r="D14793" s="250"/>
      <c r="E14793" s="250"/>
      <c r="F14793" s="250"/>
    </row>
    <row r="14794" spans="1:6" ht="15" x14ac:dyDescent="0.25">
      <c r="A14794" s="250"/>
      <c r="B14794" s="250"/>
      <c r="C14794" s="250"/>
      <c r="D14794" s="250"/>
      <c r="E14794" s="250"/>
      <c r="F14794" s="250"/>
    </row>
    <row r="14795" spans="1:6" ht="15" x14ac:dyDescent="0.25">
      <c r="A14795" s="250"/>
      <c r="B14795" s="250"/>
      <c r="C14795" s="250"/>
      <c r="D14795" s="250"/>
      <c r="E14795" s="250"/>
      <c r="F14795" s="250"/>
    </row>
    <row r="14796" spans="1:6" ht="15" x14ac:dyDescent="0.25">
      <c r="A14796" s="250"/>
      <c r="B14796" s="250"/>
      <c r="C14796" s="250"/>
      <c r="D14796" s="250"/>
      <c r="E14796" s="250"/>
      <c r="F14796" s="250"/>
    </row>
    <row r="14797" spans="1:6" ht="15" x14ac:dyDescent="0.25">
      <c r="A14797" s="250"/>
      <c r="B14797" s="250"/>
      <c r="C14797" s="250"/>
      <c r="D14797" s="250"/>
      <c r="E14797" s="250"/>
      <c r="F14797" s="250"/>
    </row>
    <row r="14798" spans="1:6" ht="15" x14ac:dyDescent="0.25">
      <c r="A14798" s="250"/>
      <c r="B14798" s="250"/>
      <c r="C14798" s="250"/>
      <c r="D14798" s="250"/>
      <c r="E14798" s="250"/>
      <c r="F14798" s="250"/>
    </row>
    <row r="14799" spans="1:6" ht="15" x14ac:dyDescent="0.25">
      <c r="A14799" s="250"/>
      <c r="B14799" s="250"/>
      <c r="C14799" s="250"/>
      <c r="D14799" s="250"/>
      <c r="E14799" s="250"/>
      <c r="F14799" s="250"/>
    </row>
    <row r="14800" spans="1:6" ht="15" x14ac:dyDescent="0.25">
      <c r="A14800" s="250"/>
      <c r="B14800" s="250"/>
      <c r="C14800" s="250"/>
      <c r="D14800" s="250"/>
      <c r="E14800" s="250"/>
      <c r="F14800" s="250"/>
    </row>
    <row r="14801" spans="1:6" ht="15" x14ac:dyDescent="0.25">
      <c r="A14801" s="250"/>
      <c r="B14801" s="250"/>
      <c r="C14801" s="250"/>
      <c r="D14801" s="250"/>
      <c r="E14801" s="250"/>
      <c r="F14801" s="250"/>
    </row>
    <row r="14802" spans="1:6" ht="15" x14ac:dyDescent="0.25">
      <c r="A14802" s="250"/>
      <c r="B14802" s="250"/>
      <c r="C14802" s="250"/>
      <c r="D14802" s="250"/>
      <c r="E14802" s="250"/>
      <c r="F14802" s="250"/>
    </row>
    <row r="14803" spans="1:6" ht="15" x14ac:dyDescent="0.25">
      <c r="A14803" s="250"/>
      <c r="B14803" s="250"/>
      <c r="C14803" s="250"/>
      <c r="D14803" s="250"/>
      <c r="E14803" s="250"/>
      <c r="F14803" s="250"/>
    </row>
    <row r="14804" spans="1:6" ht="15" x14ac:dyDescent="0.25">
      <c r="A14804" s="250"/>
      <c r="B14804" s="250"/>
      <c r="C14804" s="250"/>
      <c r="D14804" s="250"/>
      <c r="E14804" s="250"/>
      <c r="F14804" s="250"/>
    </row>
    <row r="14805" spans="1:6" ht="15" x14ac:dyDescent="0.25">
      <c r="A14805" s="250"/>
      <c r="B14805" s="250"/>
      <c r="C14805" s="250"/>
      <c r="D14805" s="250"/>
      <c r="E14805" s="250"/>
      <c r="F14805" s="250"/>
    </row>
    <row r="14806" spans="1:6" ht="15" x14ac:dyDescent="0.25">
      <c r="A14806" s="250"/>
      <c r="B14806" s="250"/>
      <c r="C14806" s="250"/>
      <c r="D14806" s="250"/>
      <c r="E14806" s="250"/>
      <c r="F14806" s="250"/>
    </row>
    <row r="14807" spans="1:6" ht="15" x14ac:dyDescent="0.25">
      <c r="A14807" s="250"/>
      <c r="B14807" s="250"/>
      <c r="C14807" s="250"/>
      <c r="D14807" s="250"/>
      <c r="E14807" s="250"/>
      <c r="F14807" s="250"/>
    </row>
    <row r="14808" spans="1:6" ht="15" x14ac:dyDescent="0.25">
      <c r="A14808" s="250"/>
      <c r="B14808" s="250"/>
      <c r="C14808" s="250"/>
      <c r="D14808" s="250"/>
      <c r="E14808" s="250"/>
      <c r="F14808" s="250"/>
    </row>
    <row r="14809" spans="1:6" ht="15" x14ac:dyDescent="0.25">
      <c r="A14809" s="250"/>
      <c r="B14809" s="250"/>
      <c r="C14809" s="250"/>
      <c r="D14809" s="250"/>
      <c r="E14809" s="250"/>
      <c r="F14809" s="250"/>
    </row>
    <row r="14810" spans="1:6" ht="15" x14ac:dyDescent="0.25">
      <c r="A14810" s="250"/>
      <c r="B14810" s="250"/>
      <c r="C14810" s="250"/>
      <c r="D14810" s="250"/>
      <c r="E14810" s="250"/>
      <c r="F14810" s="250"/>
    </row>
    <row r="14811" spans="1:6" ht="15" x14ac:dyDescent="0.25">
      <c r="A14811" s="250"/>
      <c r="B14811" s="250"/>
      <c r="C14811" s="250"/>
      <c r="D14811" s="250"/>
      <c r="E14811" s="250"/>
      <c r="F14811" s="250"/>
    </row>
    <row r="14812" spans="1:6" ht="15" x14ac:dyDescent="0.25">
      <c r="A14812" s="250"/>
      <c r="B14812" s="250"/>
      <c r="C14812" s="250"/>
      <c r="D14812" s="250"/>
      <c r="E14812" s="250"/>
      <c r="F14812" s="250"/>
    </row>
    <row r="14813" spans="1:6" ht="15" x14ac:dyDescent="0.25">
      <c r="A14813" s="250"/>
      <c r="B14813" s="250"/>
      <c r="C14813" s="250"/>
      <c r="D14813" s="250"/>
      <c r="E14813" s="250"/>
      <c r="F14813" s="250"/>
    </row>
    <row r="14814" spans="1:6" ht="15" x14ac:dyDescent="0.25">
      <c r="A14814" s="250"/>
      <c r="B14814" s="250"/>
      <c r="C14814" s="250"/>
      <c r="D14814" s="250"/>
      <c r="E14814" s="250"/>
      <c r="F14814" s="250"/>
    </row>
    <row r="14815" spans="1:6" ht="15" x14ac:dyDescent="0.25">
      <c r="A14815" s="250"/>
      <c r="B14815" s="250"/>
      <c r="C14815" s="250"/>
      <c r="D14815" s="250"/>
      <c r="E14815" s="250"/>
      <c r="F14815" s="250"/>
    </row>
    <row r="14816" spans="1:6" ht="15" x14ac:dyDescent="0.25">
      <c r="A14816" s="250"/>
      <c r="B14816" s="250"/>
      <c r="C14816" s="250"/>
      <c r="D14816" s="250"/>
      <c r="E14816" s="250"/>
      <c r="F14816" s="250"/>
    </row>
    <row r="14817" spans="1:6" ht="15" x14ac:dyDescent="0.25">
      <c r="A14817" s="250"/>
      <c r="B14817" s="250"/>
      <c r="C14817" s="250"/>
      <c r="D14817" s="250"/>
      <c r="E14817" s="250"/>
      <c r="F14817" s="250"/>
    </row>
    <row r="14818" spans="1:6" ht="15" x14ac:dyDescent="0.25">
      <c r="A14818" s="250"/>
      <c r="B14818" s="250"/>
      <c r="C14818" s="250"/>
      <c r="D14818" s="250"/>
      <c r="E14818" s="250"/>
      <c r="F14818" s="250"/>
    </row>
    <row r="14819" spans="1:6" ht="15" x14ac:dyDescent="0.25">
      <c r="A14819" s="250"/>
      <c r="B14819" s="250"/>
      <c r="C14819" s="250"/>
      <c r="D14819" s="250"/>
      <c r="E14819" s="250"/>
      <c r="F14819" s="250"/>
    </row>
    <row r="14820" spans="1:6" ht="15" x14ac:dyDescent="0.25">
      <c r="A14820" s="250"/>
      <c r="B14820" s="250"/>
      <c r="C14820" s="250"/>
      <c r="D14820" s="250"/>
      <c r="E14820" s="250"/>
      <c r="F14820" s="250"/>
    </row>
    <row r="14821" spans="1:6" ht="15" x14ac:dyDescent="0.25">
      <c r="A14821" s="250"/>
      <c r="B14821" s="250"/>
      <c r="C14821" s="250"/>
      <c r="D14821" s="250"/>
      <c r="E14821" s="250"/>
      <c r="F14821" s="250"/>
    </row>
    <row r="14822" spans="1:6" ht="15" x14ac:dyDescent="0.25">
      <c r="A14822" s="250"/>
      <c r="B14822" s="250"/>
      <c r="C14822" s="250"/>
      <c r="D14822" s="250"/>
      <c r="E14822" s="250"/>
      <c r="F14822" s="250"/>
    </row>
    <row r="14823" spans="1:6" ht="15" x14ac:dyDescent="0.25">
      <c r="A14823" s="250"/>
      <c r="B14823" s="250"/>
      <c r="C14823" s="250"/>
      <c r="D14823" s="250"/>
      <c r="E14823" s="250"/>
      <c r="F14823" s="250"/>
    </row>
    <row r="14824" spans="1:6" ht="15" x14ac:dyDescent="0.25">
      <c r="A14824" s="250"/>
      <c r="B14824" s="250"/>
      <c r="C14824" s="250"/>
      <c r="D14824" s="250"/>
      <c r="E14824" s="250"/>
      <c r="F14824" s="250"/>
    </row>
    <row r="14825" spans="1:6" ht="15" x14ac:dyDescent="0.25">
      <c r="A14825" s="250"/>
      <c r="B14825" s="250"/>
      <c r="C14825" s="250"/>
      <c r="D14825" s="250"/>
      <c r="E14825" s="250"/>
      <c r="F14825" s="250"/>
    </row>
    <row r="14826" spans="1:6" ht="15" x14ac:dyDescent="0.25">
      <c r="A14826" s="250"/>
      <c r="B14826" s="250"/>
      <c r="C14826" s="250"/>
      <c r="D14826" s="250"/>
      <c r="E14826" s="250"/>
      <c r="F14826" s="250"/>
    </row>
    <row r="14827" spans="1:6" ht="15" x14ac:dyDescent="0.25">
      <c r="A14827" s="250"/>
      <c r="B14827" s="250"/>
      <c r="C14827" s="250"/>
      <c r="D14827" s="250"/>
      <c r="E14827" s="250"/>
      <c r="F14827" s="250"/>
    </row>
    <row r="14828" spans="1:6" ht="15" x14ac:dyDescent="0.25">
      <c r="A14828" s="250"/>
      <c r="B14828" s="250"/>
      <c r="C14828" s="250"/>
      <c r="D14828" s="250"/>
      <c r="E14828" s="250"/>
      <c r="F14828" s="250"/>
    </row>
    <row r="14829" spans="1:6" ht="15" x14ac:dyDescent="0.25">
      <c r="A14829" s="250"/>
      <c r="B14829" s="250"/>
      <c r="C14829" s="250"/>
      <c r="D14829" s="250"/>
      <c r="E14829" s="250"/>
      <c r="F14829" s="250"/>
    </row>
    <row r="14830" spans="1:6" ht="15" x14ac:dyDescent="0.25">
      <c r="A14830" s="250"/>
      <c r="B14830" s="250"/>
      <c r="C14830" s="250"/>
      <c r="D14830" s="250"/>
      <c r="E14830" s="250"/>
      <c r="F14830" s="250"/>
    </row>
    <row r="14831" spans="1:6" ht="15" x14ac:dyDescent="0.25">
      <c r="A14831" s="250"/>
      <c r="B14831" s="250"/>
      <c r="C14831" s="250"/>
      <c r="D14831" s="250"/>
      <c r="E14831" s="250"/>
      <c r="F14831" s="250"/>
    </row>
    <row r="14832" spans="1:6" ht="15" x14ac:dyDescent="0.25">
      <c r="A14832" s="250"/>
      <c r="B14832" s="250"/>
      <c r="C14832" s="250"/>
      <c r="D14832" s="250"/>
      <c r="E14832" s="250"/>
      <c r="F14832" s="250"/>
    </row>
    <row r="14833" spans="1:6" ht="15" x14ac:dyDescent="0.25">
      <c r="A14833" s="250"/>
      <c r="B14833" s="250"/>
      <c r="C14833" s="250"/>
      <c r="D14833" s="250"/>
      <c r="E14833" s="250"/>
      <c r="F14833" s="250"/>
    </row>
    <row r="14834" spans="1:6" ht="15" x14ac:dyDescent="0.25">
      <c r="A14834" s="250"/>
      <c r="B14834" s="250"/>
      <c r="C14834" s="250"/>
      <c r="D14834" s="250"/>
      <c r="E14834" s="250"/>
      <c r="F14834" s="250"/>
    </row>
    <row r="14835" spans="1:6" ht="15" x14ac:dyDescent="0.25">
      <c r="A14835" s="250"/>
      <c r="B14835" s="250"/>
      <c r="C14835" s="250"/>
      <c r="D14835" s="250"/>
      <c r="E14835" s="250"/>
      <c r="F14835" s="250"/>
    </row>
    <row r="14836" spans="1:6" ht="15" x14ac:dyDescent="0.25">
      <c r="A14836" s="250"/>
      <c r="B14836" s="250"/>
      <c r="C14836" s="250"/>
      <c r="D14836" s="250"/>
      <c r="E14836" s="250"/>
      <c r="F14836" s="250"/>
    </row>
    <row r="14837" spans="1:6" ht="15" x14ac:dyDescent="0.25">
      <c r="A14837" s="250"/>
      <c r="B14837" s="250"/>
      <c r="C14837" s="250"/>
      <c r="D14837" s="250"/>
      <c r="E14837" s="250"/>
      <c r="F14837" s="250"/>
    </row>
    <row r="14838" spans="1:6" ht="15" x14ac:dyDescent="0.25">
      <c r="A14838" s="250"/>
      <c r="B14838" s="250"/>
      <c r="C14838" s="250"/>
      <c r="D14838" s="250"/>
      <c r="E14838" s="250"/>
      <c r="F14838" s="250"/>
    </row>
    <row r="14839" spans="1:6" ht="15" x14ac:dyDescent="0.25">
      <c r="A14839" s="250"/>
      <c r="B14839" s="250"/>
      <c r="C14839" s="250"/>
      <c r="D14839" s="250"/>
      <c r="E14839" s="250"/>
      <c r="F14839" s="250"/>
    </row>
    <row r="14840" spans="1:6" ht="15" x14ac:dyDescent="0.25">
      <c r="A14840" s="250"/>
      <c r="B14840" s="250"/>
      <c r="C14840" s="250"/>
      <c r="D14840" s="250"/>
      <c r="E14840" s="250"/>
      <c r="F14840" s="250"/>
    </row>
    <row r="14841" spans="1:6" ht="15" x14ac:dyDescent="0.25">
      <c r="A14841" s="250"/>
      <c r="B14841" s="250"/>
      <c r="C14841" s="250"/>
      <c r="D14841" s="250"/>
      <c r="E14841" s="250"/>
      <c r="F14841" s="250"/>
    </row>
    <row r="14842" spans="1:6" ht="15" x14ac:dyDescent="0.25">
      <c r="A14842" s="250"/>
      <c r="B14842" s="250"/>
      <c r="C14842" s="250"/>
      <c r="D14842" s="250"/>
      <c r="E14842" s="250"/>
      <c r="F14842" s="250"/>
    </row>
    <row r="14843" spans="1:6" ht="15" x14ac:dyDescent="0.25">
      <c r="A14843" s="250"/>
      <c r="B14843" s="250"/>
      <c r="C14843" s="250"/>
      <c r="D14843" s="250"/>
      <c r="E14843" s="250"/>
      <c r="F14843" s="250"/>
    </row>
    <row r="14844" spans="1:6" ht="15" x14ac:dyDescent="0.25">
      <c r="A14844" s="250"/>
      <c r="B14844" s="250"/>
      <c r="C14844" s="250"/>
      <c r="D14844" s="250"/>
      <c r="E14844" s="250"/>
      <c r="F14844" s="250"/>
    </row>
    <row r="14845" spans="1:6" ht="15" x14ac:dyDescent="0.25">
      <c r="A14845" s="250"/>
      <c r="B14845" s="250"/>
      <c r="C14845" s="250"/>
      <c r="D14845" s="250"/>
      <c r="E14845" s="250"/>
      <c r="F14845" s="250"/>
    </row>
    <row r="14846" spans="1:6" ht="15" x14ac:dyDescent="0.25">
      <c r="A14846" s="250"/>
      <c r="B14846" s="250"/>
      <c r="C14846" s="250"/>
      <c r="D14846" s="250"/>
      <c r="E14846" s="250"/>
      <c r="F14846" s="250"/>
    </row>
    <row r="14847" spans="1:6" ht="15" x14ac:dyDescent="0.25">
      <c r="A14847" s="250"/>
      <c r="B14847" s="250"/>
      <c r="C14847" s="250"/>
      <c r="D14847" s="250"/>
      <c r="E14847" s="250"/>
      <c r="F14847" s="250"/>
    </row>
    <row r="14848" spans="1:6" ht="15" x14ac:dyDescent="0.25">
      <c r="A14848" s="250"/>
      <c r="B14848" s="250"/>
      <c r="C14848" s="250"/>
      <c r="D14848" s="250"/>
      <c r="E14848" s="250"/>
      <c r="F14848" s="250"/>
    </row>
    <row r="14849" spans="1:6" ht="15" x14ac:dyDescent="0.25">
      <c r="A14849" s="250"/>
      <c r="B14849" s="250"/>
      <c r="C14849" s="250"/>
      <c r="D14849" s="250"/>
      <c r="E14849" s="250"/>
      <c r="F14849" s="250"/>
    </row>
    <row r="14850" spans="1:6" ht="15" x14ac:dyDescent="0.25">
      <c r="A14850" s="250"/>
      <c r="B14850" s="250"/>
      <c r="C14850" s="250"/>
      <c r="D14850" s="250"/>
      <c r="E14850" s="250"/>
      <c r="F14850" s="250"/>
    </row>
    <row r="14851" spans="1:6" ht="15" x14ac:dyDescent="0.25">
      <c r="A14851" s="250"/>
      <c r="B14851" s="250"/>
      <c r="C14851" s="250"/>
      <c r="D14851" s="250"/>
      <c r="E14851" s="250"/>
      <c r="F14851" s="250"/>
    </row>
    <row r="14852" spans="1:6" ht="15" x14ac:dyDescent="0.25">
      <c r="A14852" s="250"/>
      <c r="B14852" s="250"/>
      <c r="C14852" s="250"/>
      <c r="D14852" s="250"/>
      <c r="E14852" s="250"/>
      <c r="F14852" s="250"/>
    </row>
    <row r="14853" spans="1:6" ht="15" x14ac:dyDescent="0.25">
      <c r="A14853" s="250"/>
      <c r="B14853" s="250"/>
      <c r="C14853" s="250"/>
      <c r="D14853" s="250"/>
      <c r="E14853" s="250"/>
      <c r="F14853" s="250"/>
    </row>
    <row r="14854" spans="1:6" ht="15" x14ac:dyDescent="0.25">
      <c r="A14854" s="250"/>
      <c r="B14854" s="250"/>
      <c r="C14854" s="250"/>
      <c r="D14854" s="250"/>
      <c r="E14854" s="250"/>
      <c r="F14854" s="250"/>
    </row>
    <row r="14855" spans="1:6" ht="15" x14ac:dyDescent="0.25">
      <c r="A14855" s="250"/>
      <c r="B14855" s="250"/>
      <c r="C14855" s="250"/>
      <c r="D14855" s="250"/>
      <c r="E14855" s="250"/>
      <c r="F14855" s="250"/>
    </row>
    <row r="14856" spans="1:6" ht="15" x14ac:dyDescent="0.25">
      <c r="A14856" s="250"/>
      <c r="B14856" s="250"/>
      <c r="C14856" s="250"/>
      <c r="D14856" s="250"/>
      <c r="E14856" s="250"/>
      <c r="F14856" s="250"/>
    </row>
    <row r="14857" spans="1:6" ht="15" x14ac:dyDescent="0.25">
      <c r="A14857" s="250"/>
      <c r="B14857" s="250"/>
      <c r="C14857" s="250"/>
      <c r="D14857" s="250"/>
      <c r="E14857" s="250"/>
      <c r="F14857" s="250"/>
    </row>
    <row r="14858" spans="1:6" ht="15" x14ac:dyDescent="0.25">
      <c r="A14858" s="250"/>
      <c r="B14858" s="250"/>
      <c r="C14858" s="250"/>
      <c r="D14858" s="250"/>
      <c r="E14858" s="250"/>
      <c r="F14858" s="250"/>
    </row>
    <row r="14859" spans="1:6" ht="15" x14ac:dyDescent="0.25">
      <c r="A14859" s="250"/>
      <c r="B14859" s="250"/>
      <c r="C14859" s="250"/>
      <c r="D14859" s="250"/>
      <c r="E14859" s="250"/>
      <c r="F14859" s="250"/>
    </row>
    <row r="14860" spans="1:6" ht="15" x14ac:dyDescent="0.25">
      <c r="A14860" s="250"/>
      <c r="B14860" s="250"/>
      <c r="C14860" s="250"/>
      <c r="D14860" s="250"/>
      <c r="E14860" s="250"/>
      <c r="F14860" s="250"/>
    </row>
    <row r="14861" spans="1:6" ht="15" x14ac:dyDescent="0.25">
      <c r="A14861" s="250"/>
      <c r="B14861" s="250"/>
      <c r="C14861" s="250"/>
      <c r="D14861" s="250"/>
      <c r="E14861" s="250"/>
      <c r="F14861" s="250"/>
    </row>
    <row r="14862" spans="1:6" ht="15" x14ac:dyDescent="0.25">
      <c r="A14862" s="250"/>
      <c r="B14862" s="250"/>
      <c r="C14862" s="250"/>
      <c r="D14862" s="250"/>
      <c r="E14862" s="250"/>
      <c r="F14862" s="250"/>
    </row>
    <row r="14863" spans="1:6" ht="15" x14ac:dyDescent="0.25">
      <c r="A14863" s="250"/>
      <c r="B14863" s="250"/>
      <c r="C14863" s="250"/>
      <c r="D14863" s="250"/>
      <c r="E14863" s="250"/>
      <c r="F14863" s="250"/>
    </row>
    <row r="14864" spans="1:6" ht="15" x14ac:dyDescent="0.25">
      <c r="A14864" s="250"/>
      <c r="B14864" s="250"/>
      <c r="C14864" s="250"/>
      <c r="D14864" s="250"/>
      <c r="E14864" s="250"/>
      <c r="F14864" s="250"/>
    </row>
    <row r="14865" spans="1:6" ht="15" x14ac:dyDescent="0.25">
      <c r="A14865" s="250"/>
      <c r="B14865" s="250"/>
      <c r="C14865" s="250"/>
      <c r="D14865" s="250"/>
      <c r="E14865" s="250"/>
      <c r="F14865" s="250"/>
    </row>
    <row r="14866" spans="1:6" ht="15" x14ac:dyDescent="0.25">
      <c r="A14866" s="250"/>
      <c r="B14866" s="250"/>
      <c r="C14866" s="250"/>
      <c r="D14866" s="250"/>
      <c r="E14866" s="250"/>
      <c r="F14866" s="250"/>
    </row>
    <row r="14867" spans="1:6" ht="15" x14ac:dyDescent="0.25">
      <c r="A14867" s="250"/>
      <c r="B14867" s="250"/>
      <c r="C14867" s="250"/>
      <c r="D14867" s="250"/>
      <c r="E14867" s="250"/>
      <c r="F14867" s="250"/>
    </row>
    <row r="14868" spans="1:6" ht="15" x14ac:dyDescent="0.25">
      <c r="A14868" s="250"/>
      <c r="B14868" s="250"/>
      <c r="C14868" s="250"/>
      <c r="D14868" s="250"/>
      <c r="E14868" s="250"/>
      <c r="F14868" s="250"/>
    </row>
    <row r="14869" spans="1:6" ht="15" x14ac:dyDescent="0.25">
      <c r="A14869" s="250"/>
      <c r="B14869" s="250"/>
      <c r="C14869" s="250"/>
      <c r="D14869" s="250"/>
      <c r="E14869" s="250"/>
      <c r="F14869" s="250"/>
    </row>
    <row r="14870" spans="1:6" ht="15" x14ac:dyDescent="0.25">
      <c r="A14870" s="250"/>
      <c r="B14870" s="250"/>
      <c r="C14870" s="250"/>
      <c r="D14870" s="250"/>
      <c r="E14870" s="250"/>
      <c r="F14870" s="250"/>
    </row>
    <row r="14871" spans="1:6" ht="15" x14ac:dyDescent="0.25">
      <c r="A14871" s="250"/>
      <c r="B14871" s="250"/>
      <c r="C14871" s="250"/>
      <c r="D14871" s="250"/>
      <c r="E14871" s="250"/>
      <c r="F14871" s="250"/>
    </row>
    <row r="14872" spans="1:6" ht="15" x14ac:dyDescent="0.25">
      <c r="A14872" s="250"/>
      <c r="B14872" s="250"/>
      <c r="C14872" s="250"/>
      <c r="D14872" s="250"/>
      <c r="E14872" s="250"/>
      <c r="F14872" s="250"/>
    </row>
    <row r="14873" spans="1:6" ht="15" x14ac:dyDescent="0.25">
      <c r="A14873" s="250"/>
      <c r="B14873" s="250"/>
      <c r="C14873" s="250"/>
      <c r="D14873" s="250"/>
      <c r="E14873" s="250"/>
      <c r="F14873" s="250"/>
    </row>
    <row r="14874" spans="1:6" ht="15" x14ac:dyDescent="0.25">
      <c r="A14874" s="250"/>
      <c r="B14874" s="250"/>
      <c r="C14874" s="250"/>
      <c r="D14874" s="250"/>
      <c r="E14874" s="250"/>
      <c r="F14874" s="250"/>
    </row>
    <row r="14875" spans="1:6" ht="15" x14ac:dyDescent="0.25">
      <c r="A14875" s="250"/>
      <c r="B14875" s="250"/>
      <c r="C14875" s="250"/>
      <c r="D14875" s="250"/>
      <c r="E14875" s="250"/>
      <c r="F14875" s="250"/>
    </row>
    <row r="14876" spans="1:6" ht="15" x14ac:dyDescent="0.25">
      <c r="A14876" s="250"/>
      <c r="B14876" s="250"/>
      <c r="C14876" s="250"/>
      <c r="D14876" s="250"/>
      <c r="E14876" s="250"/>
      <c r="F14876" s="250"/>
    </row>
    <row r="14877" spans="1:6" ht="15" x14ac:dyDescent="0.25">
      <c r="A14877" s="250"/>
      <c r="B14877" s="250"/>
      <c r="C14877" s="250"/>
      <c r="D14877" s="250"/>
      <c r="E14877" s="250"/>
      <c r="F14877" s="250"/>
    </row>
    <row r="14878" spans="1:6" ht="15" x14ac:dyDescent="0.25">
      <c r="A14878" s="250"/>
      <c r="B14878" s="250"/>
      <c r="C14878" s="250"/>
      <c r="D14878" s="250"/>
      <c r="E14878" s="250"/>
      <c r="F14878" s="250"/>
    </row>
    <row r="14879" spans="1:6" ht="15" x14ac:dyDescent="0.25">
      <c r="A14879" s="250"/>
      <c r="B14879" s="250"/>
      <c r="C14879" s="250"/>
      <c r="D14879" s="250"/>
      <c r="E14879" s="250"/>
      <c r="F14879" s="250"/>
    </row>
    <row r="14880" spans="1:6" ht="15" x14ac:dyDescent="0.25">
      <c r="A14880" s="250"/>
      <c r="B14880" s="250"/>
      <c r="C14880" s="250"/>
      <c r="D14880" s="250"/>
      <c r="E14880" s="250"/>
      <c r="F14880" s="250"/>
    </row>
    <row r="14881" spans="1:6" ht="15" x14ac:dyDescent="0.25">
      <c r="A14881" s="250"/>
      <c r="B14881" s="250"/>
      <c r="C14881" s="250"/>
      <c r="D14881" s="250"/>
      <c r="E14881" s="250"/>
      <c r="F14881" s="250"/>
    </row>
    <row r="14882" spans="1:6" ht="15" x14ac:dyDescent="0.25">
      <c r="A14882" s="250"/>
      <c r="B14882" s="250"/>
      <c r="C14882" s="250"/>
      <c r="D14882" s="250"/>
      <c r="E14882" s="250"/>
      <c r="F14882" s="250"/>
    </row>
    <row r="14883" spans="1:6" ht="15" x14ac:dyDescent="0.25">
      <c r="A14883" s="250"/>
      <c r="B14883" s="250"/>
      <c r="C14883" s="250"/>
      <c r="D14883" s="250"/>
      <c r="E14883" s="250"/>
      <c r="F14883" s="250"/>
    </row>
    <row r="14884" spans="1:6" ht="15" x14ac:dyDescent="0.25">
      <c r="A14884" s="250"/>
      <c r="B14884" s="250"/>
      <c r="C14884" s="250"/>
      <c r="D14884" s="250"/>
      <c r="E14884" s="250"/>
      <c r="F14884" s="250"/>
    </row>
    <row r="14885" spans="1:6" ht="15" x14ac:dyDescent="0.25">
      <c r="A14885" s="250"/>
      <c r="B14885" s="250"/>
      <c r="C14885" s="250"/>
      <c r="D14885" s="250"/>
      <c r="E14885" s="250"/>
      <c r="F14885" s="250"/>
    </row>
    <row r="14886" spans="1:6" ht="15" x14ac:dyDescent="0.25">
      <c r="A14886" s="250"/>
      <c r="B14886" s="250"/>
      <c r="C14886" s="250"/>
      <c r="D14886" s="250"/>
      <c r="E14886" s="250"/>
      <c r="F14886" s="250"/>
    </row>
    <row r="14887" spans="1:6" ht="15" x14ac:dyDescent="0.25">
      <c r="A14887" s="250"/>
      <c r="B14887" s="250"/>
      <c r="C14887" s="250"/>
      <c r="D14887" s="250"/>
      <c r="E14887" s="250"/>
      <c r="F14887" s="250"/>
    </row>
    <row r="14888" spans="1:6" ht="15" x14ac:dyDescent="0.25">
      <c r="A14888" s="250"/>
      <c r="B14888" s="250"/>
      <c r="C14888" s="250"/>
      <c r="D14888" s="250"/>
      <c r="E14888" s="250"/>
      <c r="F14888" s="250"/>
    </row>
    <row r="14889" spans="1:6" ht="15" x14ac:dyDescent="0.25">
      <c r="A14889" s="250"/>
      <c r="B14889" s="250"/>
      <c r="C14889" s="250"/>
      <c r="D14889" s="250"/>
      <c r="E14889" s="250"/>
      <c r="F14889" s="250"/>
    </row>
    <row r="14890" spans="1:6" ht="15" x14ac:dyDescent="0.25">
      <c r="A14890" s="250"/>
      <c r="B14890" s="250"/>
      <c r="C14890" s="250"/>
      <c r="D14890" s="250"/>
      <c r="E14890" s="250"/>
      <c r="F14890" s="250"/>
    </row>
    <row r="14891" spans="1:6" ht="15" x14ac:dyDescent="0.25">
      <c r="A14891" s="250"/>
      <c r="B14891" s="250"/>
      <c r="C14891" s="250"/>
      <c r="D14891" s="250"/>
      <c r="E14891" s="250"/>
      <c r="F14891" s="250"/>
    </row>
    <row r="14892" spans="1:6" ht="15" x14ac:dyDescent="0.25">
      <c r="A14892" s="250"/>
      <c r="B14892" s="250"/>
      <c r="C14892" s="250"/>
      <c r="D14892" s="250"/>
      <c r="E14892" s="250"/>
      <c r="F14892" s="250"/>
    </row>
    <row r="14893" spans="1:6" ht="15" x14ac:dyDescent="0.25">
      <c r="A14893" s="250"/>
      <c r="B14893" s="250"/>
      <c r="C14893" s="250"/>
      <c r="D14893" s="250"/>
      <c r="E14893" s="250"/>
      <c r="F14893" s="250"/>
    </row>
    <row r="14894" spans="1:6" ht="15" x14ac:dyDescent="0.25">
      <c r="A14894" s="250"/>
      <c r="B14894" s="250"/>
      <c r="C14894" s="250"/>
      <c r="D14894" s="250"/>
      <c r="E14894" s="250"/>
      <c r="F14894" s="250"/>
    </row>
    <row r="14895" spans="1:6" ht="15" x14ac:dyDescent="0.25">
      <c r="A14895" s="250"/>
      <c r="B14895" s="250"/>
      <c r="C14895" s="250"/>
      <c r="D14895" s="250"/>
      <c r="E14895" s="250"/>
      <c r="F14895" s="250"/>
    </row>
    <row r="14896" spans="1:6" ht="15" x14ac:dyDescent="0.25">
      <c r="A14896" s="250"/>
      <c r="B14896" s="250"/>
      <c r="C14896" s="250"/>
      <c r="D14896" s="250"/>
      <c r="E14896" s="250"/>
      <c r="F14896" s="250"/>
    </row>
    <row r="14897" spans="1:6" ht="15" x14ac:dyDescent="0.25">
      <c r="A14897" s="250"/>
      <c r="B14897" s="250"/>
      <c r="C14897" s="250"/>
      <c r="D14897" s="250"/>
      <c r="E14897" s="250"/>
      <c r="F14897" s="250"/>
    </row>
    <row r="14898" spans="1:6" ht="15" x14ac:dyDescent="0.25">
      <c r="A14898" s="250"/>
      <c r="B14898" s="250"/>
      <c r="C14898" s="250"/>
      <c r="D14898" s="250"/>
      <c r="E14898" s="250"/>
      <c r="F14898" s="250"/>
    </row>
    <row r="14899" spans="1:6" ht="15" x14ac:dyDescent="0.25">
      <c r="A14899" s="250"/>
      <c r="B14899" s="250"/>
      <c r="C14899" s="250"/>
      <c r="D14899" s="250"/>
      <c r="E14899" s="250"/>
      <c r="F14899" s="250"/>
    </row>
    <row r="14900" spans="1:6" ht="15" x14ac:dyDescent="0.25">
      <c r="A14900" s="250"/>
      <c r="B14900" s="250"/>
      <c r="C14900" s="250"/>
      <c r="D14900" s="250"/>
      <c r="E14900" s="250"/>
      <c r="F14900" s="250"/>
    </row>
    <row r="14901" spans="1:6" ht="15" x14ac:dyDescent="0.25">
      <c r="A14901" s="250"/>
      <c r="B14901" s="250"/>
      <c r="C14901" s="250"/>
      <c r="D14901" s="250"/>
      <c r="E14901" s="250"/>
      <c r="F14901" s="250"/>
    </row>
    <row r="14902" spans="1:6" ht="15" x14ac:dyDescent="0.25">
      <c r="A14902" s="250"/>
      <c r="B14902" s="250"/>
      <c r="C14902" s="250"/>
      <c r="D14902" s="250"/>
      <c r="E14902" s="250"/>
      <c r="F14902" s="250"/>
    </row>
    <row r="14903" spans="1:6" ht="15" x14ac:dyDescent="0.25">
      <c r="A14903" s="250"/>
      <c r="B14903" s="250"/>
      <c r="C14903" s="250"/>
      <c r="D14903" s="250"/>
      <c r="E14903" s="250"/>
      <c r="F14903" s="250"/>
    </row>
    <row r="14904" spans="1:6" ht="15" x14ac:dyDescent="0.25">
      <c r="A14904" s="250"/>
      <c r="B14904" s="250"/>
      <c r="C14904" s="250"/>
      <c r="D14904" s="250"/>
      <c r="E14904" s="250"/>
      <c r="F14904" s="250"/>
    </row>
    <row r="14905" spans="1:6" ht="15" x14ac:dyDescent="0.25">
      <c r="A14905" s="250"/>
      <c r="B14905" s="250"/>
      <c r="C14905" s="250"/>
      <c r="D14905" s="250"/>
      <c r="E14905" s="250"/>
      <c r="F14905" s="250"/>
    </row>
    <row r="14906" spans="1:6" ht="15" x14ac:dyDescent="0.25">
      <c r="A14906" s="250"/>
      <c r="B14906" s="250"/>
      <c r="C14906" s="250"/>
      <c r="D14906" s="250"/>
      <c r="E14906" s="250"/>
      <c r="F14906" s="250"/>
    </row>
    <row r="14907" spans="1:6" ht="15" x14ac:dyDescent="0.25">
      <c r="A14907" s="250"/>
      <c r="B14907" s="250"/>
      <c r="C14907" s="250"/>
      <c r="D14907" s="250"/>
      <c r="E14907" s="250"/>
      <c r="F14907" s="250"/>
    </row>
    <row r="14908" spans="1:6" ht="15" x14ac:dyDescent="0.25">
      <c r="A14908" s="250"/>
      <c r="B14908" s="250"/>
      <c r="C14908" s="250"/>
      <c r="D14908" s="250"/>
      <c r="E14908" s="250"/>
      <c r="F14908" s="250"/>
    </row>
    <row r="14909" spans="1:6" ht="15" x14ac:dyDescent="0.25">
      <c r="A14909" s="250"/>
      <c r="B14909" s="250"/>
      <c r="C14909" s="250"/>
      <c r="D14909" s="250"/>
      <c r="E14909" s="250"/>
      <c r="F14909" s="250"/>
    </row>
    <row r="14910" spans="1:6" ht="15" x14ac:dyDescent="0.25">
      <c r="A14910" s="250"/>
      <c r="B14910" s="250"/>
      <c r="C14910" s="250"/>
      <c r="D14910" s="250"/>
      <c r="E14910" s="250"/>
      <c r="F14910" s="250"/>
    </row>
    <row r="14911" spans="1:6" ht="15" x14ac:dyDescent="0.25">
      <c r="A14911" s="250"/>
      <c r="B14911" s="250"/>
      <c r="C14911" s="250"/>
      <c r="D14911" s="250"/>
      <c r="E14911" s="250"/>
      <c r="F14911" s="250"/>
    </row>
    <row r="14912" spans="1:6" ht="15" x14ac:dyDescent="0.25">
      <c r="A14912" s="250"/>
      <c r="B14912" s="250"/>
      <c r="C14912" s="250"/>
      <c r="D14912" s="250"/>
      <c r="E14912" s="250"/>
      <c r="F14912" s="250"/>
    </row>
    <row r="14913" spans="1:6" ht="15" x14ac:dyDescent="0.25">
      <c r="A14913" s="250"/>
      <c r="B14913" s="250"/>
      <c r="C14913" s="250"/>
      <c r="D14913" s="250"/>
      <c r="E14913" s="250"/>
      <c r="F14913" s="250"/>
    </row>
    <row r="14914" spans="1:6" ht="15" x14ac:dyDescent="0.25">
      <c r="A14914" s="250"/>
      <c r="B14914" s="250"/>
      <c r="C14914" s="250"/>
      <c r="D14914" s="250"/>
      <c r="E14914" s="250"/>
      <c r="F14914" s="250"/>
    </row>
    <row r="14915" spans="1:6" ht="15" x14ac:dyDescent="0.25">
      <c r="A14915" s="250"/>
      <c r="B14915" s="250"/>
      <c r="C14915" s="250"/>
      <c r="D14915" s="250"/>
      <c r="E14915" s="250"/>
      <c r="F14915" s="250"/>
    </row>
    <row r="14916" spans="1:6" ht="15" x14ac:dyDescent="0.25">
      <c r="A14916" s="250"/>
      <c r="B14916" s="250"/>
      <c r="C14916" s="250"/>
      <c r="D14916" s="250"/>
      <c r="E14916" s="250"/>
      <c r="F14916" s="250"/>
    </row>
    <row r="14917" spans="1:6" ht="15" x14ac:dyDescent="0.25">
      <c r="A14917" s="250"/>
      <c r="B14917" s="250"/>
      <c r="C14917" s="250"/>
      <c r="D14917" s="250"/>
      <c r="E14917" s="250"/>
      <c r="F14917" s="250"/>
    </row>
    <row r="14918" spans="1:6" ht="15" x14ac:dyDescent="0.25">
      <c r="A14918" s="250"/>
      <c r="B14918" s="250"/>
      <c r="C14918" s="250"/>
      <c r="D14918" s="250"/>
      <c r="E14918" s="250"/>
      <c r="F14918" s="250"/>
    </row>
    <row r="14919" spans="1:6" ht="15" x14ac:dyDescent="0.25">
      <c r="A14919" s="250"/>
      <c r="B14919" s="250"/>
      <c r="C14919" s="250"/>
      <c r="D14919" s="250"/>
      <c r="E14919" s="250"/>
      <c r="F14919" s="250"/>
    </row>
    <row r="14920" spans="1:6" ht="15" x14ac:dyDescent="0.25">
      <c r="A14920" s="250"/>
      <c r="B14920" s="250"/>
      <c r="C14920" s="250"/>
      <c r="D14920" s="250"/>
      <c r="E14920" s="250"/>
      <c r="F14920" s="250"/>
    </row>
    <row r="14921" spans="1:6" ht="15" x14ac:dyDescent="0.25">
      <c r="A14921" s="250"/>
      <c r="B14921" s="250"/>
      <c r="C14921" s="250"/>
      <c r="D14921" s="250"/>
      <c r="E14921" s="250"/>
      <c r="F14921" s="250"/>
    </row>
    <row r="14922" spans="1:6" ht="15" x14ac:dyDescent="0.25">
      <c r="A14922" s="250"/>
      <c r="B14922" s="250"/>
      <c r="C14922" s="250"/>
      <c r="D14922" s="250"/>
      <c r="E14922" s="250"/>
      <c r="F14922" s="250"/>
    </row>
    <row r="14923" spans="1:6" ht="15" x14ac:dyDescent="0.25">
      <c r="A14923" s="250"/>
      <c r="B14923" s="250"/>
      <c r="C14923" s="250"/>
      <c r="D14923" s="250"/>
      <c r="E14923" s="250"/>
      <c r="F14923" s="250"/>
    </row>
    <row r="14924" spans="1:6" ht="15" x14ac:dyDescent="0.25">
      <c r="A14924" s="250"/>
      <c r="B14924" s="250"/>
      <c r="C14924" s="250"/>
      <c r="D14924" s="250"/>
      <c r="E14924" s="250"/>
      <c r="F14924" s="250"/>
    </row>
    <row r="14925" spans="1:6" ht="15" x14ac:dyDescent="0.25">
      <c r="A14925" s="250"/>
      <c r="B14925" s="250"/>
      <c r="C14925" s="250"/>
      <c r="D14925" s="250"/>
      <c r="E14925" s="250"/>
      <c r="F14925" s="250"/>
    </row>
    <row r="14926" spans="1:6" ht="15" x14ac:dyDescent="0.25">
      <c r="A14926" s="250"/>
      <c r="B14926" s="250"/>
      <c r="C14926" s="250"/>
      <c r="D14926" s="250"/>
      <c r="E14926" s="250"/>
      <c r="F14926" s="250"/>
    </row>
    <row r="14927" spans="1:6" ht="15" x14ac:dyDescent="0.25">
      <c r="A14927" s="250"/>
      <c r="B14927" s="250"/>
      <c r="C14927" s="250"/>
      <c r="D14927" s="250"/>
      <c r="E14927" s="250"/>
      <c r="F14927" s="250"/>
    </row>
    <row r="14928" spans="1:6" ht="15" x14ac:dyDescent="0.25">
      <c r="A14928" s="250"/>
      <c r="B14928" s="250"/>
      <c r="C14928" s="250"/>
      <c r="D14928" s="250"/>
      <c r="E14928" s="250"/>
      <c r="F14928" s="250"/>
    </row>
    <row r="14929" spans="1:6" ht="15" x14ac:dyDescent="0.25">
      <c r="A14929" s="250"/>
      <c r="B14929" s="250"/>
      <c r="C14929" s="250"/>
      <c r="D14929" s="250"/>
      <c r="E14929" s="250"/>
      <c r="F14929" s="250"/>
    </row>
    <row r="14930" spans="1:6" ht="15" x14ac:dyDescent="0.25">
      <c r="A14930" s="250"/>
      <c r="B14930" s="250"/>
      <c r="C14930" s="250"/>
      <c r="D14930" s="250"/>
      <c r="E14930" s="250"/>
      <c r="F14930" s="250"/>
    </row>
    <row r="14931" spans="1:6" ht="15" x14ac:dyDescent="0.25">
      <c r="A14931" s="250"/>
      <c r="B14931" s="250"/>
      <c r="C14931" s="250"/>
      <c r="D14931" s="250"/>
      <c r="E14931" s="250"/>
      <c r="F14931" s="250"/>
    </row>
    <row r="14932" spans="1:6" ht="15" x14ac:dyDescent="0.25">
      <c r="A14932" s="250"/>
      <c r="B14932" s="250"/>
      <c r="C14932" s="250"/>
      <c r="D14932" s="250"/>
      <c r="E14932" s="250"/>
      <c r="F14932" s="250"/>
    </row>
    <row r="14933" spans="1:6" ht="15" x14ac:dyDescent="0.25">
      <c r="A14933" s="250"/>
      <c r="B14933" s="250"/>
      <c r="C14933" s="250"/>
      <c r="D14933" s="250"/>
      <c r="E14933" s="250"/>
      <c r="F14933" s="250"/>
    </row>
    <row r="14934" spans="1:6" ht="15" x14ac:dyDescent="0.25">
      <c r="A14934" s="250"/>
      <c r="B14934" s="250"/>
      <c r="C14934" s="250"/>
      <c r="D14934" s="250"/>
      <c r="E14934" s="250"/>
      <c r="F14934" s="250"/>
    </row>
    <row r="14935" spans="1:6" ht="15" x14ac:dyDescent="0.25">
      <c r="A14935" s="250"/>
      <c r="B14935" s="250"/>
      <c r="C14935" s="250"/>
      <c r="D14935" s="250"/>
      <c r="E14935" s="250"/>
      <c r="F14935" s="250"/>
    </row>
    <row r="14936" spans="1:6" ht="15" x14ac:dyDescent="0.25">
      <c r="A14936" s="250"/>
      <c r="B14936" s="250"/>
      <c r="C14936" s="250"/>
      <c r="D14936" s="250"/>
      <c r="E14936" s="250"/>
      <c r="F14936" s="250"/>
    </row>
    <row r="14937" spans="1:6" ht="15" x14ac:dyDescent="0.25">
      <c r="A14937" s="250"/>
      <c r="B14937" s="250"/>
      <c r="C14937" s="250"/>
      <c r="D14937" s="250"/>
      <c r="E14937" s="250"/>
      <c r="F14937" s="250"/>
    </row>
    <row r="14938" spans="1:6" ht="15" x14ac:dyDescent="0.25">
      <c r="A14938" s="250"/>
      <c r="B14938" s="250"/>
      <c r="C14938" s="250"/>
      <c r="D14938" s="250"/>
      <c r="E14938" s="250"/>
      <c r="F14938" s="250"/>
    </row>
    <row r="14939" spans="1:6" ht="15" x14ac:dyDescent="0.25">
      <c r="A14939" s="250"/>
      <c r="B14939" s="250"/>
      <c r="C14939" s="250"/>
      <c r="D14939" s="250"/>
      <c r="E14939" s="250"/>
      <c r="F14939" s="250"/>
    </row>
    <row r="14940" spans="1:6" ht="15" x14ac:dyDescent="0.25">
      <c r="A14940" s="250"/>
      <c r="B14940" s="250"/>
      <c r="C14940" s="250"/>
      <c r="D14940" s="250"/>
      <c r="E14940" s="250"/>
      <c r="F14940" s="250"/>
    </row>
    <row r="14941" spans="1:6" ht="15" x14ac:dyDescent="0.25">
      <c r="A14941" s="250"/>
      <c r="B14941" s="250"/>
      <c r="C14941" s="250"/>
      <c r="D14941" s="250"/>
      <c r="E14941" s="250"/>
      <c r="F14941" s="250"/>
    </row>
    <row r="14942" spans="1:6" ht="15" x14ac:dyDescent="0.25">
      <c r="A14942" s="250"/>
      <c r="B14942" s="250"/>
      <c r="C14942" s="250"/>
      <c r="D14942" s="250"/>
      <c r="E14942" s="250"/>
      <c r="F14942" s="250"/>
    </row>
    <row r="14943" spans="1:6" ht="15" x14ac:dyDescent="0.25">
      <c r="A14943" s="250"/>
      <c r="B14943" s="250"/>
      <c r="C14943" s="250"/>
      <c r="D14943" s="250"/>
      <c r="E14943" s="250"/>
      <c r="F14943" s="250"/>
    </row>
    <row r="14944" spans="1:6" ht="15" x14ac:dyDescent="0.25">
      <c r="A14944" s="250"/>
      <c r="B14944" s="250"/>
      <c r="C14944" s="250"/>
      <c r="D14944" s="250"/>
      <c r="E14944" s="250"/>
      <c r="F14944" s="250"/>
    </row>
    <row r="14945" spans="1:6" ht="15" x14ac:dyDescent="0.25">
      <c r="A14945" s="250"/>
      <c r="B14945" s="250"/>
      <c r="C14945" s="250"/>
      <c r="D14945" s="250"/>
      <c r="E14945" s="250"/>
      <c r="F14945" s="250"/>
    </row>
    <row r="14946" spans="1:6" ht="15" x14ac:dyDescent="0.25">
      <c r="A14946" s="250"/>
      <c r="B14946" s="250"/>
      <c r="C14946" s="250"/>
      <c r="D14946" s="250"/>
      <c r="E14946" s="250"/>
      <c r="F14946" s="250"/>
    </row>
    <row r="14947" spans="1:6" ht="15" x14ac:dyDescent="0.25">
      <c r="A14947" s="250"/>
      <c r="B14947" s="250"/>
      <c r="C14947" s="250"/>
      <c r="D14947" s="250"/>
      <c r="E14947" s="250"/>
      <c r="F14947" s="250"/>
    </row>
    <row r="14948" spans="1:6" ht="15" x14ac:dyDescent="0.25">
      <c r="A14948" s="250"/>
      <c r="B14948" s="250"/>
      <c r="C14948" s="250"/>
      <c r="D14948" s="250"/>
      <c r="E14948" s="250"/>
      <c r="F14948" s="250"/>
    </row>
    <row r="14949" spans="1:6" ht="15" x14ac:dyDescent="0.25">
      <c r="A14949" s="250"/>
      <c r="B14949" s="250"/>
      <c r="C14949" s="250"/>
      <c r="D14949" s="250"/>
      <c r="E14949" s="250"/>
      <c r="F14949" s="250"/>
    </row>
    <row r="14950" spans="1:6" ht="15" x14ac:dyDescent="0.25">
      <c r="A14950" s="250"/>
      <c r="B14950" s="250"/>
      <c r="C14950" s="250"/>
      <c r="D14950" s="250"/>
      <c r="E14950" s="250"/>
      <c r="F14950" s="250"/>
    </row>
    <row r="14951" spans="1:6" ht="15" x14ac:dyDescent="0.25">
      <c r="A14951" s="250"/>
      <c r="B14951" s="250"/>
      <c r="C14951" s="250"/>
      <c r="D14951" s="250"/>
      <c r="E14951" s="250"/>
      <c r="F14951" s="250"/>
    </row>
    <row r="14952" spans="1:6" ht="15" x14ac:dyDescent="0.25">
      <c r="A14952" s="250"/>
      <c r="B14952" s="250"/>
      <c r="C14952" s="250"/>
      <c r="D14952" s="250"/>
      <c r="E14952" s="250"/>
      <c r="F14952" s="250"/>
    </row>
    <row r="14953" spans="1:6" ht="15" x14ac:dyDescent="0.25">
      <c r="A14953" s="250"/>
      <c r="B14953" s="250"/>
      <c r="C14953" s="250"/>
      <c r="D14953" s="250"/>
      <c r="E14953" s="250"/>
      <c r="F14953" s="250"/>
    </row>
    <row r="14954" spans="1:6" ht="15" x14ac:dyDescent="0.25">
      <c r="A14954" s="250"/>
      <c r="B14954" s="250"/>
      <c r="C14954" s="250"/>
      <c r="D14954" s="250"/>
      <c r="E14954" s="250"/>
      <c r="F14954" s="250"/>
    </row>
    <row r="14955" spans="1:6" ht="15" x14ac:dyDescent="0.25">
      <c r="A14955" s="250"/>
      <c r="B14955" s="250"/>
      <c r="C14955" s="250"/>
      <c r="D14955" s="250"/>
      <c r="E14955" s="250"/>
      <c r="F14955" s="250"/>
    </row>
    <row r="14956" spans="1:6" ht="15" x14ac:dyDescent="0.25">
      <c r="A14956" s="250"/>
      <c r="B14956" s="250"/>
      <c r="C14956" s="250"/>
      <c r="D14956" s="250"/>
      <c r="E14956" s="250"/>
      <c r="F14956" s="250"/>
    </row>
    <row r="14957" spans="1:6" ht="15" x14ac:dyDescent="0.25">
      <c r="A14957" s="250"/>
      <c r="B14957" s="250"/>
      <c r="C14957" s="250"/>
      <c r="D14957" s="250"/>
      <c r="E14957" s="250"/>
      <c r="F14957" s="250"/>
    </row>
    <row r="14958" spans="1:6" ht="15" x14ac:dyDescent="0.25">
      <c r="A14958" s="250"/>
      <c r="B14958" s="250"/>
      <c r="C14958" s="250"/>
      <c r="D14958" s="250"/>
      <c r="E14958" s="250"/>
      <c r="F14958" s="250"/>
    </row>
    <row r="14959" spans="1:6" ht="15" x14ac:dyDescent="0.25">
      <c r="A14959" s="250"/>
      <c r="B14959" s="250"/>
      <c r="C14959" s="250"/>
      <c r="D14959" s="250"/>
      <c r="E14959" s="250"/>
      <c r="F14959" s="250"/>
    </row>
    <row r="14960" spans="1:6" ht="15" x14ac:dyDescent="0.25">
      <c r="A14960" s="250"/>
      <c r="B14960" s="250"/>
      <c r="C14960" s="250"/>
      <c r="D14960" s="250"/>
      <c r="E14960" s="250"/>
      <c r="F14960" s="250"/>
    </row>
    <row r="14961" spans="1:6" ht="15" x14ac:dyDescent="0.25">
      <c r="A14961" s="250"/>
      <c r="B14961" s="250"/>
      <c r="C14961" s="250"/>
      <c r="D14961" s="250"/>
      <c r="E14961" s="250"/>
      <c r="F14961" s="250"/>
    </row>
    <row r="14962" spans="1:6" ht="15" x14ac:dyDescent="0.25">
      <c r="A14962" s="250"/>
      <c r="B14962" s="250"/>
      <c r="C14962" s="250"/>
      <c r="D14962" s="250"/>
      <c r="E14962" s="250"/>
      <c r="F14962" s="250"/>
    </row>
    <row r="14963" spans="1:6" ht="15" x14ac:dyDescent="0.25">
      <c r="A14963" s="250"/>
      <c r="B14963" s="250"/>
      <c r="C14963" s="250"/>
      <c r="D14963" s="250"/>
      <c r="E14963" s="250"/>
      <c r="F14963" s="250"/>
    </row>
    <row r="14964" spans="1:6" ht="15" x14ac:dyDescent="0.25">
      <c r="A14964" s="250"/>
      <c r="B14964" s="250"/>
      <c r="C14964" s="250"/>
      <c r="D14964" s="250"/>
      <c r="E14964" s="250"/>
      <c r="F14964" s="250"/>
    </row>
    <row r="14965" spans="1:6" ht="15" x14ac:dyDescent="0.25">
      <c r="A14965" s="250"/>
      <c r="B14965" s="250"/>
      <c r="C14965" s="250"/>
      <c r="D14965" s="250"/>
      <c r="E14965" s="250"/>
      <c r="F14965" s="250"/>
    </row>
    <row r="14966" spans="1:6" ht="15" x14ac:dyDescent="0.25">
      <c r="A14966" s="250"/>
      <c r="B14966" s="250"/>
      <c r="C14966" s="250"/>
      <c r="D14966" s="250"/>
      <c r="E14966" s="250"/>
      <c r="F14966" s="250"/>
    </row>
    <row r="14967" spans="1:6" ht="15" x14ac:dyDescent="0.25">
      <c r="A14967" s="250"/>
      <c r="B14967" s="250"/>
      <c r="C14967" s="250"/>
      <c r="D14967" s="250"/>
      <c r="E14967" s="250"/>
      <c r="F14967" s="250"/>
    </row>
    <row r="14968" spans="1:6" ht="15" x14ac:dyDescent="0.25">
      <c r="A14968" s="250"/>
      <c r="B14968" s="250"/>
      <c r="C14968" s="250"/>
      <c r="D14968" s="250"/>
      <c r="E14968" s="250"/>
      <c r="F14968" s="250"/>
    </row>
    <row r="14969" spans="1:6" ht="15" x14ac:dyDescent="0.25">
      <c r="A14969" s="250"/>
      <c r="B14969" s="250"/>
      <c r="C14969" s="250"/>
      <c r="D14969" s="250"/>
      <c r="E14969" s="250"/>
      <c r="F14969" s="250"/>
    </row>
    <row r="14970" spans="1:6" ht="15" x14ac:dyDescent="0.25">
      <c r="A14970" s="250"/>
      <c r="B14970" s="250"/>
      <c r="C14970" s="250"/>
      <c r="D14970" s="250"/>
      <c r="E14970" s="250"/>
      <c r="F14970" s="250"/>
    </row>
    <row r="14971" spans="1:6" ht="15" x14ac:dyDescent="0.25">
      <c r="A14971" s="250"/>
      <c r="B14971" s="250"/>
      <c r="C14971" s="250"/>
      <c r="D14971" s="250"/>
      <c r="E14971" s="250"/>
      <c r="F14971" s="250"/>
    </row>
    <row r="14972" spans="1:6" ht="15" x14ac:dyDescent="0.25">
      <c r="A14972" s="250"/>
      <c r="B14972" s="250"/>
      <c r="C14972" s="250"/>
      <c r="D14972" s="250"/>
      <c r="E14972" s="250"/>
      <c r="F14972" s="250"/>
    </row>
    <row r="14973" spans="1:6" ht="15" x14ac:dyDescent="0.25">
      <c r="A14973" s="250"/>
      <c r="B14973" s="250"/>
      <c r="C14973" s="250"/>
      <c r="D14973" s="250"/>
      <c r="E14973" s="250"/>
      <c r="F14973" s="250"/>
    </row>
    <row r="14974" spans="1:6" ht="15" x14ac:dyDescent="0.25">
      <c r="A14974" s="250"/>
      <c r="B14974" s="250"/>
      <c r="C14974" s="250"/>
      <c r="D14974" s="250"/>
      <c r="E14974" s="250"/>
      <c r="F14974" s="250"/>
    </row>
    <row r="14975" spans="1:6" ht="15" x14ac:dyDescent="0.25">
      <c r="A14975" s="250"/>
      <c r="B14975" s="250"/>
      <c r="C14975" s="250"/>
      <c r="D14975" s="250"/>
      <c r="E14975" s="250"/>
      <c r="F14975" s="250"/>
    </row>
    <row r="14976" spans="1:6" ht="15" x14ac:dyDescent="0.25">
      <c r="A14976" s="250"/>
      <c r="B14976" s="250"/>
      <c r="C14976" s="250"/>
      <c r="D14976" s="250"/>
      <c r="E14976" s="250"/>
      <c r="F14976" s="250"/>
    </row>
    <row r="14977" spans="1:6" ht="15" x14ac:dyDescent="0.25">
      <c r="A14977" s="250"/>
      <c r="B14977" s="250"/>
      <c r="C14977" s="250"/>
      <c r="D14977" s="250"/>
      <c r="E14977" s="250"/>
      <c r="F14977" s="250"/>
    </row>
    <row r="14978" spans="1:6" ht="15" x14ac:dyDescent="0.25">
      <c r="A14978" s="250"/>
      <c r="B14978" s="250"/>
      <c r="C14978" s="250"/>
      <c r="D14978" s="250"/>
      <c r="E14978" s="250"/>
      <c r="F14978" s="250"/>
    </row>
    <row r="14979" spans="1:6" ht="15" x14ac:dyDescent="0.25">
      <c r="A14979" s="250"/>
      <c r="B14979" s="250"/>
      <c r="C14979" s="250"/>
      <c r="D14979" s="250"/>
      <c r="E14979" s="250"/>
      <c r="F14979" s="250"/>
    </row>
    <row r="14980" spans="1:6" ht="15" x14ac:dyDescent="0.25">
      <c r="A14980" s="250"/>
      <c r="B14980" s="250"/>
      <c r="C14980" s="250"/>
      <c r="D14980" s="250"/>
      <c r="E14980" s="250"/>
      <c r="F14980" s="250"/>
    </row>
    <row r="14981" spans="1:6" ht="15" x14ac:dyDescent="0.25">
      <c r="A14981" s="250"/>
      <c r="B14981" s="250"/>
      <c r="C14981" s="250"/>
      <c r="D14981" s="250"/>
      <c r="E14981" s="250"/>
      <c r="F14981" s="250"/>
    </row>
    <row r="14982" spans="1:6" ht="15" x14ac:dyDescent="0.25">
      <c r="A14982" s="250"/>
      <c r="B14982" s="250"/>
      <c r="C14982" s="250"/>
      <c r="D14982" s="250"/>
      <c r="E14982" s="250"/>
      <c r="F14982" s="250"/>
    </row>
    <row r="14983" spans="1:6" ht="15" x14ac:dyDescent="0.25">
      <c r="A14983" s="250"/>
      <c r="B14983" s="250"/>
      <c r="C14983" s="250"/>
      <c r="D14983" s="250"/>
      <c r="E14983" s="250"/>
      <c r="F14983" s="250"/>
    </row>
    <row r="14984" spans="1:6" ht="15" x14ac:dyDescent="0.25">
      <c r="A14984" s="250"/>
      <c r="B14984" s="250"/>
      <c r="C14984" s="250"/>
      <c r="D14984" s="250"/>
      <c r="E14984" s="250"/>
      <c r="F14984" s="250"/>
    </row>
    <row r="14985" spans="1:6" ht="15" x14ac:dyDescent="0.25">
      <c r="A14985" s="250"/>
      <c r="B14985" s="250"/>
      <c r="C14985" s="250"/>
      <c r="D14985" s="250"/>
      <c r="E14985" s="250"/>
      <c r="F14985" s="250"/>
    </row>
    <row r="14986" spans="1:6" ht="15" x14ac:dyDescent="0.25">
      <c r="A14986" s="250"/>
      <c r="B14986" s="250"/>
      <c r="C14986" s="250"/>
      <c r="D14986" s="250"/>
      <c r="E14986" s="250"/>
      <c r="F14986" s="250"/>
    </row>
    <row r="14987" spans="1:6" ht="15" x14ac:dyDescent="0.25">
      <c r="A14987" s="250"/>
      <c r="B14987" s="250"/>
      <c r="C14987" s="250"/>
      <c r="D14987" s="250"/>
      <c r="E14987" s="250"/>
      <c r="F14987" s="250"/>
    </row>
    <row r="14988" spans="1:6" ht="15" x14ac:dyDescent="0.25">
      <c r="A14988" s="250"/>
      <c r="B14988" s="250"/>
      <c r="C14988" s="250"/>
      <c r="D14988" s="250"/>
      <c r="E14988" s="250"/>
      <c r="F14988" s="250"/>
    </row>
    <row r="14989" spans="1:6" ht="15" x14ac:dyDescent="0.25">
      <c r="A14989" s="250"/>
      <c r="B14989" s="250"/>
      <c r="C14989" s="250"/>
      <c r="D14989" s="250"/>
      <c r="E14989" s="250"/>
      <c r="F14989" s="250"/>
    </row>
    <row r="14990" spans="1:6" ht="15" x14ac:dyDescent="0.25">
      <c r="A14990" s="250"/>
      <c r="B14990" s="250"/>
      <c r="C14990" s="250"/>
      <c r="D14990" s="250"/>
      <c r="E14990" s="250"/>
      <c r="F14990" s="250"/>
    </row>
    <row r="14991" spans="1:6" ht="15" x14ac:dyDescent="0.25">
      <c r="A14991" s="250"/>
      <c r="B14991" s="250"/>
      <c r="C14991" s="250"/>
      <c r="D14991" s="250"/>
      <c r="E14991" s="250"/>
      <c r="F14991" s="250"/>
    </row>
    <row r="14992" spans="1:6" ht="15" x14ac:dyDescent="0.25">
      <c r="A14992" s="250"/>
      <c r="B14992" s="250"/>
      <c r="C14992" s="250"/>
      <c r="D14992" s="250"/>
      <c r="E14992" s="250"/>
      <c r="F14992" s="250"/>
    </row>
    <row r="14993" spans="1:6" ht="15" x14ac:dyDescent="0.25">
      <c r="A14993" s="250"/>
      <c r="B14993" s="250"/>
      <c r="C14993" s="250"/>
      <c r="D14993" s="250"/>
      <c r="E14993" s="250"/>
      <c r="F14993" s="250"/>
    </row>
    <row r="14994" spans="1:6" ht="15" x14ac:dyDescent="0.25">
      <c r="A14994" s="250"/>
      <c r="B14994" s="250"/>
      <c r="C14994" s="250"/>
      <c r="D14994" s="250"/>
      <c r="E14994" s="250"/>
      <c r="F14994" s="250"/>
    </row>
    <row r="14995" spans="1:6" ht="15" x14ac:dyDescent="0.25">
      <c r="A14995" s="250"/>
      <c r="B14995" s="250"/>
      <c r="C14995" s="250"/>
      <c r="D14995" s="250"/>
      <c r="E14995" s="250"/>
      <c r="F14995" s="250"/>
    </row>
    <row r="14996" spans="1:6" ht="15" x14ac:dyDescent="0.25">
      <c r="A14996" s="250"/>
      <c r="B14996" s="250"/>
      <c r="C14996" s="250"/>
      <c r="D14996" s="250"/>
      <c r="E14996" s="250"/>
      <c r="F14996" s="250"/>
    </row>
    <row r="14997" spans="1:6" ht="15" x14ac:dyDescent="0.25">
      <c r="A14997" s="250"/>
      <c r="B14997" s="250"/>
      <c r="C14997" s="250"/>
      <c r="D14997" s="250"/>
      <c r="E14997" s="250"/>
      <c r="F14997" s="250"/>
    </row>
    <row r="14998" spans="1:6" ht="15" x14ac:dyDescent="0.25">
      <c r="A14998" s="250"/>
      <c r="B14998" s="250"/>
      <c r="C14998" s="250"/>
      <c r="D14998" s="250"/>
      <c r="E14998" s="250"/>
      <c r="F14998" s="250"/>
    </row>
    <row r="14999" spans="1:6" ht="15" x14ac:dyDescent="0.25">
      <c r="A14999" s="250"/>
      <c r="B14999" s="250"/>
      <c r="C14999" s="250"/>
      <c r="D14999" s="250"/>
      <c r="E14999" s="250"/>
      <c r="F14999" s="250"/>
    </row>
    <row r="15000" spans="1:6" ht="15" x14ac:dyDescent="0.25">
      <c r="A15000" s="250"/>
      <c r="B15000" s="250"/>
      <c r="C15000" s="250"/>
      <c r="D15000" s="250"/>
      <c r="E15000" s="250"/>
      <c r="F15000" s="250"/>
    </row>
    <row r="15001" spans="1:6" ht="15" x14ac:dyDescent="0.25">
      <c r="A15001" s="250"/>
      <c r="B15001" s="250"/>
      <c r="C15001" s="250"/>
      <c r="D15001" s="250"/>
      <c r="E15001" s="250"/>
      <c r="F15001" s="250"/>
    </row>
    <row r="15002" spans="1:6" ht="15" x14ac:dyDescent="0.25">
      <c r="A15002" s="250"/>
      <c r="B15002" s="250"/>
      <c r="C15002" s="250"/>
      <c r="D15002" s="250"/>
      <c r="E15002" s="250"/>
      <c r="F15002" s="250"/>
    </row>
    <row r="15003" spans="1:6" ht="15" x14ac:dyDescent="0.25">
      <c r="A15003" s="250"/>
      <c r="B15003" s="250"/>
      <c r="C15003" s="250"/>
      <c r="D15003" s="250"/>
      <c r="E15003" s="250"/>
      <c r="F15003" s="250"/>
    </row>
    <row r="15004" spans="1:6" ht="15" x14ac:dyDescent="0.25">
      <c r="A15004" s="250"/>
      <c r="B15004" s="250"/>
      <c r="C15004" s="250"/>
      <c r="D15004" s="250"/>
      <c r="E15004" s="250"/>
      <c r="F15004" s="250"/>
    </row>
    <row r="15005" spans="1:6" ht="15" x14ac:dyDescent="0.25">
      <c r="A15005" s="250"/>
      <c r="B15005" s="250"/>
      <c r="C15005" s="250"/>
      <c r="D15005" s="250"/>
      <c r="E15005" s="250"/>
      <c r="F15005" s="250"/>
    </row>
    <row r="15006" spans="1:6" ht="15" x14ac:dyDescent="0.25">
      <c r="A15006" s="250"/>
      <c r="B15006" s="250"/>
      <c r="C15006" s="250"/>
      <c r="D15006" s="250"/>
      <c r="E15006" s="250"/>
      <c r="F15006" s="250"/>
    </row>
    <row r="15007" spans="1:6" ht="15" x14ac:dyDescent="0.25">
      <c r="A15007" s="250"/>
      <c r="B15007" s="250"/>
      <c r="C15007" s="250"/>
      <c r="D15007" s="250"/>
      <c r="E15007" s="250"/>
      <c r="F15007" s="250"/>
    </row>
    <row r="15008" spans="1:6" ht="15" x14ac:dyDescent="0.25">
      <c r="A15008" s="250"/>
      <c r="B15008" s="250"/>
      <c r="C15008" s="250"/>
      <c r="D15008" s="250"/>
      <c r="E15008" s="250"/>
      <c r="F15008" s="250"/>
    </row>
    <row r="15009" spans="1:6" ht="15" x14ac:dyDescent="0.25">
      <c r="A15009" s="250"/>
      <c r="B15009" s="250"/>
      <c r="C15009" s="250"/>
      <c r="D15009" s="250"/>
      <c r="E15009" s="250"/>
      <c r="F15009" s="250"/>
    </row>
    <row r="15010" spans="1:6" ht="15" x14ac:dyDescent="0.25">
      <c r="A15010" s="250"/>
      <c r="B15010" s="250"/>
      <c r="C15010" s="250"/>
      <c r="D15010" s="250"/>
      <c r="E15010" s="250"/>
      <c r="F15010" s="250"/>
    </row>
    <row r="15011" spans="1:6" ht="15" x14ac:dyDescent="0.25">
      <c r="A15011" s="250"/>
      <c r="B15011" s="250"/>
      <c r="C15011" s="250"/>
      <c r="D15011" s="250"/>
      <c r="E15011" s="250"/>
      <c r="F15011" s="250"/>
    </row>
    <row r="15012" spans="1:6" ht="15" x14ac:dyDescent="0.25">
      <c r="A15012" s="250"/>
      <c r="B15012" s="250"/>
      <c r="C15012" s="250"/>
      <c r="D15012" s="250"/>
      <c r="E15012" s="250"/>
      <c r="F15012" s="250"/>
    </row>
    <row r="15013" spans="1:6" ht="15" x14ac:dyDescent="0.25">
      <c r="A15013" s="250"/>
      <c r="B15013" s="250"/>
      <c r="C15013" s="250"/>
      <c r="D15013" s="250"/>
      <c r="E15013" s="250"/>
      <c r="F15013" s="250"/>
    </row>
    <row r="15014" spans="1:6" ht="15" x14ac:dyDescent="0.25">
      <c r="A15014" s="250"/>
      <c r="B15014" s="250"/>
      <c r="C15014" s="250"/>
      <c r="D15014" s="250"/>
      <c r="E15014" s="250"/>
      <c r="F15014" s="250"/>
    </row>
    <row r="15015" spans="1:6" ht="15" x14ac:dyDescent="0.25">
      <c r="A15015" s="250"/>
      <c r="B15015" s="250"/>
      <c r="C15015" s="250"/>
      <c r="D15015" s="250"/>
      <c r="E15015" s="250"/>
      <c r="F15015" s="250"/>
    </row>
    <row r="15016" spans="1:6" ht="15" x14ac:dyDescent="0.25">
      <c r="A15016" s="250"/>
      <c r="B15016" s="250"/>
      <c r="C15016" s="250"/>
      <c r="D15016" s="250"/>
      <c r="E15016" s="250"/>
      <c r="F15016" s="250"/>
    </row>
    <row r="15017" spans="1:6" ht="15" x14ac:dyDescent="0.25">
      <c r="A15017" s="250"/>
      <c r="B15017" s="250"/>
      <c r="C15017" s="250"/>
      <c r="D15017" s="250"/>
      <c r="E15017" s="250"/>
      <c r="F15017" s="250"/>
    </row>
    <row r="15018" spans="1:6" ht="15" x14ac:dyDescent="0.25">
      <c r="A15018" s="250"/>
      <c r="B15018" s="250"/>
      <c r="C15018" s="250"/>
      <c r="D15018" s="250"/>
      <c r="E15018" s="250"/>
      <c r="F15018" s="250"/>
    </row>
    <row r="15019" spans="1:6" ht="15" x14ac:dyDescent="0.25">
      <c r="A15019" s="250"/>
      <c r="B15019" s="250"/>
      <c r="C15019" s="250"/>
      <c r="D15019" s="250"/>
      <c r="E15019" s="250"/>
      <c r="F15019" s="250"/>
    </row>
    <row r="15020" spans="1:6" ht="15" x14ac:dyDescent="0.25">
      <c r="A15020" s="250"/>
      <c r="B15020" s="250"/>
      <c r="C15020" s="250"/>
      <c r="D15020" s="250"/>
      <c r="E15020" s="250"/>
      <c r="F15020" s="250"/>
    </row>
    <row r="15021" spans="1:6" ht="15" x14ac:dyDescent="0.25">
      <c r="A15021" s="250"/>
      <c r="B15021" s="250"/>
      <c r="C15021" s="250"/>
      <c r="D15021" s="250"/>
      <c r="E15021" s="250"/>
      <c r="F15021" s="250"/>
    </row>
    <row r="15022" spans="1:6" ht="15" x14ac:dyDescent="0.25">
      <c r="A15022" s="250"/>
      <c r="B15022" s="250"/>
      <c r="C15022" s="250"/>
      <c r="D15022" s="250"/>
      <c r="E15022" s="250"/>
      <c r="F15022" s="250"/>
    </row>
    <row r="15023" spans="1:6" ht="15" x14ac:dyDescent="0.25">
      <c r="A15023" s="250"/>
      <c r="B15023" s="250"/>
      <c r="C15023" s="250"/>
      <c r="D15023" s="250"/>
      <c r="E15023" s="250"/>
      <c r="F15023" s="250"/>
    </row>
    <row r="15024" spans="1:6" ht="15" x14ac:dyDescent="0.25">
      <c r="A15024" s="250"/>
      <c r="B15024" s="250"/>
      <c r="C15024" s="250"/>
      <c r="D15024" s="250"/>
      <c r="E15024" s="250"/>
      <c r="F15024" s="250"/>
    </row>
    <row r="15025" spans="1:6" ht="15" x14ac:dyDescent="0.25">
      <c r="A15025" s="250"/>
      <c r="B15025" s="250"/>
      <c r="C15025" s="250"/>
      <c r="D15025" s="250"/>
      <c r="E15025" s="250"/>
      <c r="F15025" s="250"/>
    </row>
    <row r="15026" spans="1:6" ht="15" x14ac:dyDescent="0.25">
      <c r="A15026" s="250"/>
      <c r="B15026" s="250"/>
      <c r="C15026" s="250"/>
      <c r="D15026" s="250"/>
      <c r="E15026" s="250"/>
      <c r="F15026" s="250"/>
    </row>
    <row r="15027" spans="1:6" ht="15" x14ac:dyDescent="0.25">
      <c r="A15027" s="250"/>
      <c r="B15027" s="250"/>
      <c r="C15027" s="250"/>
      <c r="D15027" s="250"/>
      <c r="E15027" s="250"/>
      <c r="F15027" s="250"/>
    </row>
    <row r="15028" spans="1:6" ht="15" x14ac:dyDescent="0.25">
      <c r="A15028" s="250"/>
      <c r="B15028" s="250"/>
      <c r="C15028" s="250"/>
      <c r="D15028" s="250"/>
      <c r="E15028" s="250"/>
      <c r="F15028" s="250"/>
    </row>
    <row r="15029" spans="1:6" ht="15" x14ac:dyDescent="0.25">
      <c r="A15029" s="250"/>
      <c r="B15029" s="250"/>
      <c r="C15029" s="250"/>
      <c r="D15029" s="250"/>
      <c r="E15029" s="250"/>
      <c r="F15029" s="250"/>
    </row>
    <row r="15030" spans="1:6" ht="15" x14ac:dyDescent="0.25">
      <c r="A15030" s="250"/>
      <c r="B15030" s="250"/>
      <c r="C15030" s="250"/>
      <c r="D15030" s="250"/>
      <c r="E15030" s="250"/>
      <c r="F15030" s="250"/>
    </row>
    <row r="15031" spans="1:6" ht="15" x14ac:dyDescent="0.25">
      <c r="A15031" s="250"/>
      <c r="B15031" s="250"/>
      <c r="C15031" s="250"/>
      <c r="D15031" s="250"/>
      <c r="E15031" s="250"/>
      <c r="F15031" s="250"/>
    </row>
    <row r="15032" spans="1:6" ht="15" x14ac:dyDescent="0.25">
      <c r="A15032" s="250"/>
      <c r="B15032" s="250"/>
      <c r="C15032" s="250"/>
      <c r="D15032" s="250"/>
      <c r="E15032" s="250"/>
      <c r="F15032" s="250"/>
    </row>
    <row r="15033" spans="1:6" ht="15" x14ac:dyDescent="0.25">
      <c r="A15033" s="250"/>
      <c r="B15033" s="250"/>
      <c r="C15033" s="250"/>
      <c r="D15033" s="250"/>
      <c r="E15033" s="250"/>
      <c r="F15033" s="250"/>
    </row>
    <row r="15034" spans="1:6" ht="15" x14ac:dyDescent="0.25">
      <c r="A15034" s="250"/>
      <c r="B15034" s="250"/>
      <c r="C15034" s="250"/>
      <c r="D15034" s="250"/>
      <c r="E15034" s="250"/>
      <c r="F15034" s="250"/>
    </row>
    <row r="15035" spans="1:6" ht="15" x14ac:dyDescent="0.25">
      <c r="A15035" s="250"/>
      <c r="B15035" s="250"/>
      <c r="C15035" s="250"/>
      <c r="D15035" s="250"/>
      <c r="E15035" s="250"/>
      <c r="F15035" s="250"/>
    </row>
    <row r="15036" spans="1:6" ht="15" x14ac:dyDescent="0.25">
      <c r="A15036" s="250"/>
      <c r="B15036" s="250"/>
      <c r="C15036" s="250"/>
      <c r="D15036" s="250"/>
      <c r="E15036" s="250"/>
      <c r="F15036" s="250"/>
    </row>
    <row r="15037" spans="1:6" ht="15" x14ac:dyDescent="0.25">
      <c r="A15037" s="250"/>
      <c r="B15037" s="250"/>
      <c r="C15037" s="250"/>
      <c r="D15037" s="250"/>
      <c r="E15037" s="250"/>
      <c r="F15037" s="250"/>
    </row>
    <row r="15038" spans="1:6" ht="15" x14ac:dyDescent="0.25">
      <c r="A15038" s="250"/>
      <c r="B15038" s="250"/>
      <c r="C15038" s="250"/>
      <c r="D15038" s="250"/>
      <c r="E15038" s="250"/>
      <c r="F15038" s="250"/>
    </row>
    <row r="15039" spans="1:6" ht="15" x14ac:dyDescent="0.25">
      <c r="A15039" s="250"/>
      <c r="B15039" s="250"/>
      <c r="C15039" s="250"/>
      <c r="D15039" s="250"/>
      <c r="E15039" s="250"/>
      <c r="F15039" s="250"/>
    </row>
    <row r="15040" spans="1:6" ht="15" x14ac:dyDescent="0.25">
      <c r="A15040" s="250"/>
      <c r="B15040" s="250"/>
      <c r="C15040" s="250"/>
      <c r="D15040" s="250"/>
      <c r="E15040" s="250"/>
      <c r="F15040" s="250"/>
    </row>
    <row r="15041" spans="1:6" ht="15" x14ac:dyDescent="0.25">
      <c r="A15041" s="250"/>
      <c r="B15041" s="250"/>
      <c r="C15041" s="250"/>
      <c r="D15041" s="250"/>
      <c r="E15041" s="250"/>
      <c r="F15041" s="250"/>
    </row>
    <row r="15042" spans="1:6" ht="15" x14ac:dyDescent="0.25">
      <c r="A15042" s="250"/>
      <c r="B15042" s="250"/>
      <c r="C15042" s="250"/>
      <c r="D15042" s="250"/>
      <c r="E15042" s="250"/>
      <c r="F15042" s="250"/>
    </row>
    <row r="15043" spans="1:6" ht="15" x14ac:dyDescent="0.25">
      <c r="A15043" s="250"/>
      <c r="B15043" s="250"/>
      <c r="C15043" s="250"/>
      <c r="D15043" s="250"/>
      <c r="E15043" s="250"/>
      <c r="F15043" s="250"/>
    </row>
    <row r="15044" spans="1:6" ht="15" x14ac:dyDescent="0.25">
      <c r="A15044" s="250"/>
      <c r="B15044" s="250"/>
      <c r="C15044" s="250"/>
      <c r="D15044" s="250"/>
      <c r="E15044" s="250"/>
      <c r="F15044" s="250"/>
    </row>
    <row r="15045" spans="1:6" ht="15" x14ac:dyDescent="0.25">
      <c r="A15045" s="250"/>
      <c r="B15045" s="250"/>
      <c r="C15045" s="250"/>
      <c r="D15045" s="250"/>
      <c r="E15045" s="250"/>
      <c r="F15045" s="250"/>
    </row>
    <row r="15046" spans="1:6" ht="15" x14ac:dyDescent="0.25">
      <c r="A15046" s="250"/>
      <c r="B15046" s="250"/>
      <c r="C15046" s="250"/>
      <c r="D15046" s="250"/>
      <c r="E15046" s="250"/>
      <c r="F15046" s="250"/>
    </row>
    <row r="15047" spans="1:6" ht="15" x14ac:dyDescent="0.25">
      <c r="A15047" s="250"/>
      <c r="B15047" s="250"/>
      <c r="C15047" s="250"/>
      <c r="D15047" s="250"/>
      <c r="E15047" s="250"/>
      <c r="F15047" s="250"/>
    </row>
    <row r="15048" spans="1:6" ht="15" x14ac:dyDescent="0.25">
      <c r="A15048" s="250"/>
      <c r="B15048" s="250"/>
      <c r="C15048" s="250"/>
      <c r="D15048" s="250"/>
      <c r="E15048" s="250"/>
      <c r="F15048" s="250"/>
    </row>
    <row r="15049" spans="1:6" ht="15" x14ac:dyDescent="0.25">
      <c r="A15049" s="250"/>
      <c r="B15049" s="250"/>
      <c r="C15049" s="250"/>
      <c r="D15049" s="250"/>
      <c r="E15049" s="250"/>
      <c r="F15049" s="250"/>
    </row>
    <row r="15050" spans="1:6" ht="15" x14ac:dyDescent="0.25">
      <c r="A15050" s="250"/>
      <c r="B15050" s="250"/>
      <c r="C15050" s="250"/>
      <c r="D15050" s="250"/>
      <c r="E15050" s="250"/>
      <c r="F15050" s="250"/>
    </row>
    <row r="15051" spans="1:6" ht="15" x14ac:dyDescent="0.25">
      <c r="A15051" s="250"/>
      <c r="B15051" s="250"/>
      <c r="C15051" s="250"/>
      <c r="D15051" s="250"/>
      <c r="E15051" s="250"/>
      <c r="F15051" s="250"/>
    </row>
    <row r="15052" spans="1:6" ht="15" x14ac:dyDescent="0.25">
      <c r="A15052" s="250"/>
      <c r="B15052" s="250"/>
      <c r="C15052" s="250"/>
      <c r="D15052" s="250"/>
      <c r="E15052" s="250"/>
      <c r="F15052" s="250"/>
    </row>
    <row r="15053" spans="1:6" ht="15" x14ac:dyDescent="0.25">
      <c r="A15053" s="250"/>
      <c r="B15053" s="250"/>
      <c r="C15053" s="250"/>
      <c r="D15053" s="250"/>
      <c r="E15053" s="250"/>
      <c r="F15053" s="250"/>
    </row>
    <row r="15054" spans="1:6" ht="15" x14ac:dyDescent="0.25">
      <c r="A15054" s="250"/>
      <c r="B15054" s="250"/>
      <c r="C15054" s="250"/>
      <c r="D15054" s="250"/>
      <c r="E15054" s="250"/>
      <c r="F15054" s="250"/>
    </row>
    <row r="15055" spans="1:6" ht="15" x14ac:dyDescent="0.25">
      <c r="A15055" s="250"/>
      <c r="B15055" s="250"/>
      <c r="C15055" s="250"/>
      <c r="D15055" s="250"/>
      <c r="E15055" s="250"/>
      <c r="F15055" s="250"/>
    </row>
    <row r="15056" spans="1:6" ht="15" x14ac:dyDescent="0.25">
      <c r="A15056" s="250"/>
      <c r="B15056" s="250"/>
      <c r="C15056" s="250"/>
      <c r="D15056" s="250"/>
      <c r="E15056" s="250"/>
      <c r="F15056" s="250"/>
    </row>
    <row r="15057" spans="1:6" ht="15" x14ac:dyDescent="0.25">
      <c r="A15057" s="250"/>
      <c r="B15057" s="250"/>
      <c r="C15057" s="250"/>
      <c r="D15057" s="250"/>
      <c r="E15057" s="250"/>
      <c r="F15057" s="250"/>
    </row>
    <row r="15058" spans="1:6" ht="15" x14ac:dyDescent="0.25">
      <c r="A15058" s="250"/>
      <c r="B15058" s="250"/>
      <c r="C15058" s="250"/>
      <c r="D15058" s="250"/>
      <c r="E15058" s="250"/>
      <c r="F15058" s="250"/>
    </row>
    <row r="15059" spans="1:6" ht="15" x14ac:dyDescent="0.25">
      <c r="A15059" s="250"/>
      <c r="B15059" s="250"/>
      <c r="C15059" s="250"/>
      <c r="D15059" s="250"/>
      <c r="E15059" s="250"/>
      <c r="F15059" s="250"/>
    </row>
    <row r="15060" spans="1:6" ht="15" x14ac:dyDescent="0.25">
      <c r="A15060" s="250"/>
      <c r="B15060" s="250"/>
      <c r="C15060" s="250"/>
      <c r="D15060" s="250"/>
      <c r="E15060" s="250"/>
      <c r="F15060" s="250"/>
    </row>
    <row r="15061" spans="1:6" ht="15" x14ac:dyDescent="0.25">
      <c r="A15061" s="250"/>
      <c r="B15061" s="250"/>
      <c r="C15061" s="250"/>
      <c r="D15061" s="250"/>
      <c r="E15061" s="250"/>
      <c r="F15061" s="250"/>
    </row>
    <row r="15062" spans="1:6" ht="15" x14ac:dyDescent="0.25">
      <c r="A15062" s="250"/>
      <c r="B15062" s="250"/>
      <c r="C15062" s="250"/>
      <c r="D15062" s="250"/>
      <c r="E15062" s="250"/>
      <c r="F15062" s="250"/>
    </row>
    <row r="15063" spans="1:6" ht="15" x14ac:dyDescent="0.25">
      <c r="A15063" s="250"/>
      <c r="B15063" s="250"/>
      <c r="C15063" s="250"/>
      <c r="D15063" s="250"/>
      <c r="E15063" s="250"/>
      <c r="F15063" s="250"/>
    </row>
    <row r="15064" spans="1:6" ht="15" x14ac:dyDescent="0.25">
      <c r="A15064" s="250"/>
      <c r="B15064" s="250"/>
      <c r="C15064" s="250"/>
      <c r="D15064" s="250"/>
      <c r="E15064" s="250"/>
      <c r="F15064" s="250"/>
    </row>
    <row r="15065" spans="1:6" ht="15" x14ac:dyDescent="0.25">
      <c r="A15065" s="250"/>
      <c r="B15065" s="250"/>
      <c r="C15065" s="250"/>
      <c r="D15065" s="250"/>
      <c r="E15065" s="250"/>
      <c r="F15065" s="250"/>
    </row>
    <row r="15066" spans="1:6" ht="15" x14ac:dyDescent="0.25">
      <c r="A15066" s="250"/>
      <c r="B15066" s="250"/>
      <c r="C15066" s="250"/>
      <c r="D15066" s="250"/>
      <c r="E15066" s="250"/>
      <c r="F15066" s="250"/>
    </row>
    <row r="15067" spans="1:6" ht="15" x14ac:dyDescent="0.25">
      <c r="A15067" s="250"/>
      <c r="B15067" s="250"/>
      <c r="C15067" s="250"/>
      <c r="D15067" s="250"/>
      <c r="E15067" s="250"/>
      <c r="F15067" s="250"/>
    </row>
    <row r="15068" spans="1:6" ht="15" x14ac:dyDescent="0.25">
      <c r="A15068" s="250"/>
      <c r="B15068" s="250"/>
      <c r="C15068" s="250"/>
      <c r="D15068" s="250"/>
      <c r="E15068" s="250"/>
      <c r="F15068" s="250"/>
    </row>
    <row r="15069" spans="1:6" ht="15" x14ac:dyDescent="0.25">
      <c r="A15069" s="250"/>
      <c r="B15069" s="250"/>
      <c r="C15069" s="250"/>
      <c r="D15069" s="250"/>
      <c r="E15069" s="250"/>
      <c r="F15069" s="250"/>
    </row>
    <row r="15070" spans="1:6" ht="15" x14ac:dyDescent="0.25">
      <c r="A15070" s="250"/>
      <c r="B15070" s="250"/>
      <c r="C15070" s="250"/>
      <c r="D15070" s="250"/>
      <c r="E15070" s="250"/>
      <c r="F15070" s="250"/>
    </row>
    <row r="15071" spans="1:6" ht="15" x14ac:dyDescent="0.25">
      <c r="A15071" s="250"/>
      <c r="B15071" s="250"/>
      <c r="C15071" s="250"/>
      <c r="D15071" s="250"/>
      <c r="E15071" s="250"/>
      <c r="F15071" s="250"/>
    </row>
    <row r="15072" spans="1:6" ht="15" x14ac:dyDescent="0.25">
      <c r="A15072" s="250"/>
      <c r="B15072" s="250"/>
      <c r="C15072" s="250"/>
      <c r="D15072" s="250"/>
      <c r="E15072" s="250"/>
      <c r="F15072" s="250"/>
    </row>
    <row r="15073" spans="1:6" ht="15" x14ac:dyDescent="0.25">
      <c r="A15073" s="250"/>
      <c r="B15073" s="250"/>
      <c r="C15073" s="250"/>
      <c r="D15073" s="250"/>
      <c r="E15073" s="250"/>
      <c r="F15073" s="250"/>
    </row>
    <row r="15074" spans="1:6" ht="15" x14ac:dyDescent="0.25">
      <c r="A15074" s="250"/>
      <c r="B15074" s="250"/>
      <c r="C15074" s="250"/>
      <c r="D15074" s="250"/>
      <c r="E15074" s="250"/>
      <c r="F15074" s="250"/>
    </row>
    <row r="15075" spans="1:6" ht="15" x14ac:dyDescent="0.25">
      <c r="A15075" s="250"/>
      <c r="B15075" s="250"/>
      <c r="C15075" s="250"/>
      <c r="D15075" s="250"/>
      <c r="E15075" s="250"/>
      <c r="F15075" s="250"/>
    </row>
    <row r="15076" spans="1:6" ht="15" x14ac:dyDescent="0.25">
      <c r="A15076" s="250"/>
      <c r="B15076" s="250"/>
      <c r="C15076" s="250"/>
      <c r="D15076" s="250"/>
      <c r="E15076" s="250"/>
      <c r="F15076" s="250"/>
    </row>
    <row r="15077" spans="1:6" ht="15" x14ac:dyDescent="0.25">
      <c r="A15077" s="250"/>
      <c r="B15077" s="250"/>
      <c r="C15077" s="250"/>
      <c r="D15077" s="250"/>
      <c r="E15077" s="250"/>
      <c r="F15077" s="250"/>
    </row>
    <row r="15078" spans="1:6" ht="15" x14ac:dyDescent="0.25">
      <c r="A15078" s="250"/>
      <c r="B15078" s="250"/>
      <c r="C15078" s="250"/>
      <c r="D15078" s="250"/>
      <c r="E15078" s="250"/>
      <c r="F15078" s="250"/>
    </row>
    <row r="15079" spans="1:6" ht="15" x14ac:dyDescent="0.25">
      <c r="A15079" s="250"/>
      <c r="B15079" s="250"/>
      <c r="C15079" s="250"/>
      <c r="D15079" s="250"/>
      <c r="E15079" s="250"/>
      <c r="F15079" s="250"/>
    </row>
    <row r="15080" spans="1:6" ht="15" x14ac:dyDescent="0.25">
      <c r="A15080" s="250"/>
      <c r="B15080" s="250"/>
      <c r="C15080" s="250"/>
      <c r="D15080" s="250"/>
      <c r="E15080" s="250"/>
      <c r="F15080" s="250"/>
    </row>
    <row r="15081" spans="1:6" ht="15" x14ac:dyDescent="0.25">
      <c r="A15081" s="250"/>
      <c r="B15081" s="250"/>
      <c r="C15081" s="250"/>
      <c r="D15081" s="250"/>
      <c r="E15081" s="250"/>
      <c r="F15081" s="250"/>
    </row>
    <row r="15082" spans="1:6" ht="15" x14ac:dyDescent="0.25">
      <c r="A15082" s="250"/>
      <c r="B15082" s="250"/>
      <c r="C15082" s="250"/>
      <c r="D15082" s="250"/>
      <c r="E15082" s="250"/>
      <c r="F15082" s="250"/>
    </row>
    <row r="15083" spans="1:6" ht="15" x14ac:dyDescent="0.25">
      <c r="A15083" s="250"/>
      <c r="B15083" s="250"/>
      <c r="C15083" s="250"/>
      <c r="D15083" s="250"/>
      <c r="E15083" s="250"/>
      <c r="F15083" s="250"/>
    </row>
    <row r="15084" spans="1:6" ht="15" x14ac:dyDescent="0.25">
      <c r="A15084" s="250"/>
      <c r="B15084" s="250"/>
      <c r="C15084" s="250"/>
      <c r="D15084" s="250"/>
      <c r="E15084" s="250"/>
      <c r="F15084" s="250"/>
    </row>
    <row r="15085" spans="1:6" ht="15" x14ac:dyDescent="0.25">
      <c r="A15085" s="250"/>
      <c r="B15085" s="250"/>
      <c r="C15085" s="250"/>
      <c r="D15085" s="250"/>
      <c r="E15085" s="250"/>
      <c r="F15085" s="250"/>
    </row>
    <row r="15086" spans="1:6" ht="15" x14ac:dyDescent="0.25">
      <c r="A15086" s="250"/>
      <c r="B15086" s="250"/>
      <c r="C15086" s="250"/>
      <c r="D15086" s="250"/>
      <c r="E15086" s="250"/>
      <c r="F15086" s="250"/>
    </row>
    <row r="15087" spans="1:6" ht="15" x14ac:dyDescent="0.25">
      <c r="A15087" s="250"/>
      <c r="B15087" s="250"/>
      <c r="C15087" s="250"/>
      <c r="D15087" s="250"/>
      <c r="E15087" s="250"/>
      <c r="F15087" s="250"/>
    </row>
    <row r="15088" spans="1:6" ht="15" x14ac:dyDescent="0.25">
      <c r="A15088" s="250"/>
      <c r="B15088" s="250"/>
      <c r="C15088" s="250"/>
      <c r="D15088" s="250"/>
      <c r="E15088" s="250"/>
      <c r="F15088" s="250"/>
    </row>
    <row r="15089" spans="1:6" ht="15" x14ac:dyDescent="0.25">
      <c r="A15089" s="250"/>
      <c r="B15089" s="250"/>
      <c r="C15089" s="250"/>
      <c r="D15089" s="250"/>
      <c r="E15089" s="250"/>
      <c r="F15089" s="250"/>
    </row>
    <row r="15090" spans="1:6" ht="15" x14ac:dyDescent="0.25">
      <c r="A15090" s="250"/>
      <c r="B15090" s="250"/>
      <c r="C15090" s="250"/>
      <c r="D15090" s="250"/>
      <c r="E15090" s="250"/>
      <c r="F15090" s="250"/>
    </row>
    <row r="15091" spans="1:6" ht="15" x14ac:dyDescent="0.25">
      <c r="A15091" s="250"/>
      <c r="B15091" s="250"/>
      <c r="C15091" s="250"/>
      <c r="D15091" s="250"/>
      <c r="E15091" s="250"/>
      <c r="F15091" s="250"/>
    </row>
    <row r="15092" spans="1:6" ht="15" x14ac:dyDescent="0.25">
      <c r="A15092" s="250"/>
      <c r="B15092" s="250"/>
      <c r="C15092" s="250"/>
      <c r="D15092" s="250"/>
      <c r="E15092" s="250"/>
      <c r="F15092" s="250"/>
    </row>
    <row r="15093" spans="1:6" ht="15" x14ac:dyDescent="0.25">
      <c r="A15093" s="250"/>
      <c r="B15093" s="250"/>
      <c r="C15093" s="250"/>
      <c r="D15093" s="250"/>
      <c r="E15093" s="250"/>
      <c r="F15093" s="250"/>
    </row>
    <row r="15094" spans="1:6" ht="15" x14ac:dyDescent="0.25">
      <c r="A15094" s="250"/>
      <c r="B15094" s="250"/>
      <c r="C15094" s="250"/>
      <c r="D15094" s="250"/>
      <c r="E15094" s="250"/>
      <c r="F15094" s="250"/>
    </row>
    <row r="15095" spans="1:6" ht="15" x14ac:dyDescent="0.25">
      <c r="A15095" s="250"/>
      <c r="B15095" s="250"/>
      <c r="C15095" s="250"/>
      <c r="D15095" s="250"/>
      <c r="E15095" s="250"/>
      <c r="F15095" s="250"/>
    </row>
    <row r="15096" spans="1:6" ht="15" x14ac:dyDescent="0.25">
      <c r="A15096" s="250"/>
      <c r="B15096" s="250"/>
      <c r="C15096" s="250"/>
      <c r="D15096" s="250"/>
      <c r="E15096" s="250"/>
      <c r="F15096" s="250"/>
    </row>
    <row r="15097" spans="1:6" ht="15" x14ac:dyDescent="0.25">
      <c r="A15097" s="250"/>
      <c r="B15097" s="250"/>
      <c r="C15097" s="250"/>
      <c r="D15097" s="250"/>
      <c r="E15097" s="250"/>
      <c r="F15097" s="250"/>
    </row>
    <row r="15098" spans="1:6" ht="15" x14ac:dyDescent="0.25">
      <c r="A15098" s="250"/>
      <c r="B15098" s="250"/>
      <c r="C15098" s="250"/>
      <c r="D15098" s="250"/>
      <c r="E15098" s="250"/>
      <c r="F15098" s="250"/>
    </row>
    <row r="15099" spans="1:6" ht="15" x14ac:dyDescent="0.25">
      <c r="A15099" s="250"/>
      <c r="B15099" s="250"/>
      <c r="C15099" s="250"/>
      <c r="D15099" s="250"/>
      <c r="E15099" s="250"/>
      <c r="F15099" s="250"/>
    </row>
    <row r="15100" spans="1:6" ht="15" x14ac:dyDescent="0.25">
      <c r="A15100" s="250"/>
      <c r="B15100" s="250"/>
      <c r="C15100" s="250"/>
      <c r="D15100" s="250"/>
      <c r="E15100" s="250"/>
      <c r="F15100" s="250"/>
    </row>
    <row r="15101" spans="1:6" ht="15" x14ac:dyDescent="0.25">
      <c r="A15101" s="250"/>
      <c r="B15101" s="250"/>
      <c r="C15101" s="250"/>
      <c r="D15101" s="250"/>
      <c r="E15101" s="250"/>
      <c r="F15101" s="250"/>
    </row>
    <row r="15102" spans="1:6" ht="15" x14ac:dyDescent="0.25">
      <c r="A15102" s="250"/>
      <c r="B15102" s="250"/>
      <c r="C15102" s="250"/>
      <c r="D15102" s="250"/>
      <c r="E15102" s="250"/>
      <c r="F15102" s="250"/>
    </row>
    <row r="15103" spans="1:6" ht="15" x14ac:dyDescent="0.25">
      <c r="A15103" s="250"/>
      <c r="B15103" s="250"/>
      <c r="C15103" s="250"/>
      <c r="D15103" s="250"/>
      <c r="E15103" s="250"/>
      <c r="F15103" s="250"/>
    </row>
    <row r="15104" spans="1:6" ht="15" x14ac:dyDescent="0.25">
      <c r="A15104" s="250"/>
      <c r="B15104" s="250"/>
      <c r="C15104" s="250"/>
      <c r="D15104" s="250"/>
      <c r="E15104" s="250"/>
      <c r="F15104" s="250"/>
    </row>
    <row r="15105" spans="1:6" ht="15" x14ac:dyDescent="0.25">
      <c r="A15105" s="250"/>
      <c r="B15105" s="250"/>
      <c r="C15105" s="250"/>
      <c r="D15105" s="250"/>
      <c r="E15105" s="250"/>
      <c r="F15105" s="250"/>
    </row>
    <row r="15106" spans="1:6" ht="15" x14ac:dyDescent="0.25">
      <c r="A15106" s="250"/>
      <c r="B15106" s="250"/>
      <c r="C15106" s="250"/>
      <c r="D15106" s="250"/>
      <c r="E15106" s="250"/>
      <c r="F15106" s="250"/>
    </row>
    <row r="15107" spans="1:6" ht="15" x14ac:dyDescent="0.25">
      <c r="A15107" s="250"/>
      <c r="B15107" s="250"/>
      <c r="C15107" s="250"/>
      <c r="D15107" s="250"/>
      <c r="E15107" s="250"/>
      <c r="F15107" s="250"/>
    </row>
    <row r="15108" spans="1:6" ht="15" x14ac:dyDescent="0.25">
      <c r="A15108" s="250"/>
      <c r="B15108" s="250"/>
      <c r="C15108" s="250"/>
      <c r="D15108" s="250"/>
      <c r="E15108" s="250"/>
      <c r="F15108" s="250"/>
    </row>
    <row r="15109" spans="1:6" ht="15" x14ac:dyDescent="0.25">
      <c r="A15109" s="250"/>
      <c r="B15109" s="250"/>
      <c r="C15109" s="250"/>
      <c r="D15109" s="250"/>
      <c r="E15109" s="250"/>
      <c r="F15109" s="250"/>
    </row>
    <row r="15110" spans="1:6" ht="15" x14ac:dyDescent="0.25">
      <c r="A15110" s="250"/>
      <c r="B15110" s="250"/>
      <c r="C15110" s="250"/>
      <c r="D15110" s="250"/>
      <c r="E15110" s="250"/>
      <c r="F15110" s="250"/>
    </row>
    <row r="15111" spans="1:6" ht="15" x14ac:dyDescent="0.25">
      <c r="A15111" s="250"/>
      <c r="B15111" s="250"/>
      <c r="C15111" s="250"/>
      <c r="D15111" s="250"/>
      <c r="E15111" s="250"/>
      <c r="F15111" s="250"/>
    </row>
    <row r="15112" spans="1:6" ht="15" x14ac:dyDescent="0.25">
      <c r="A15112" s="250"/>
      <c r="B15112" s="250"/>
      <c r="C15112" s="250"/>
      <c r="D15112" s="250"/>
      <c r="E15112" s="250"/>
      <c r="F15112" s="250"/>
    </row>
    <row r="15113" spans="1:6" ht="15" x14ac:dyDescent="0.25">
      <c r="A15113" s="250"/>
      <c r="B15113" s="250"/>
      <c r="C15113" s="250"/>
      <c r="D15113" s="250"/>
      <c r="E15113" s="250"/>
      <c r="F15113" s="250"/>
    </row>
    <row r="15114" spans="1:6" ht="15" x14ac:dyDescent="0.25">
      <c r="A15114" s="250"/>
      <c r="B15114" s="250"/>
      <c r="C15114" s="250"/>
      <c r="D15114" s="250"/>
      <c r="E15114" s="250"/>
      <c r="F15114" s="250"/>
    </row>
    <row r="15115" spans="1:6" ht="15" x14ac:dyDescent="0.25">
      <c r="A15115" s="250"/>
      <c r="B15115" s="250"/>
      <c r="C15115" s="250"/>
      <c r="D15115" s="250"/>
      <c r="E15115" s="250"/>
      <c r="F15115" s="250"/>
    </row>
    <row r="15116" spans="1:6" ht="15" x14ac:dyDescent="0.25">
      <c r="A15116" s="250"/>
      <c r="B15116" s="250"/>
      <c r="C15116" s="250"/>
      <c r="D15116" s="250"/>
      <c r="E15116" s="250"/>
      <c r="F15116" s="250"/>
    </row>
    <row r="15117" spans="1:6" ht="15" x14ac:dyDescent="0.25">
      <c r="A15117" s="250"/>
      <c r="B15117" s="250"/>
      <c r="C15117" s="250"/>
      <c r="D15117" s="250"/>
      <c r="E15117" s="250"/>
      <c r="F15117" s="250"/>
    </row>
    <row r="15118" spans="1:6" ht="15" x14ac:dyDescent="0.25">
      <c r="A15118" s="250"/>
      <c r="B15118" s="250"/>
      <c r="C15118" s="250"/>
      <c r="D15118" s="250"/>
      <c r="E15118" s="250"/>
      <c r="F15118" s="250"/>
    </row>
    <row r="15119" spans="1:6" ht="15" x14ac:dyDescent="0.25">
      <c r="A15119" s="250"/>
      <c r="B15119" s="250"/>
      <c r="C15119" s="250"/>
      <c r="D15119" s="250"/>
      <c r="E15119" s="250"/>
      <c r="F15119" s="250"/>
    </row>
    <row r="15120" spans="1:6" ht="15" x14ac:dyDescent="0.25">
      <c r="A15120" s="250"/>
      <c r="B15120" s="250"/>
      <c r="C15120" s="250"/>
      <c r="D15120" s="250"/>
      <c r="E15120" s="250"/>
      <c r="F15120" s="250"/>
    </row>
    <row r="15121" spans="1:6" ht="15" x14ac:dyDescent="0.25">
      <c r="A15121" s="250"/>
      <c r="B15121" s="250"/>
      <c r="C15121" s="250"/>
      <c r="D15121" s="250"/>
      <c r="E15121" s="250"/>
      <c r="F15121" s="250"/>
    </row>
    <row r="15122" spans="1:6" ht="15" x14ac:dyDescent="0.25">
      <c r="A15122" s="250"/>
      <c r="B15122" s="250"/>
      <c r="C15122" s="250"/>
      <c r="D15122" s="250"/>
      <c r="E15122" s="250"/>
      <c r="F15122" s="250"/>
    </row>
    <row r="15123" spans="1:6" ht="15" x14ac:dyDescent="0.25">
      <c r="A15123" s="250"/>
      <c r="B15123" s="250"/>
      <c r="C15123" s="250"/>
      <c r="D15123" s="250"/>
      <c r="E15123" s="250"/>
      <c r="F15123" s="250"/>
    </row>
    <row r="15124" spans="1:6" ht="15" x14ac:dyDescent="0.25">
      <c r="A15124" s="250"/>
      <c r="B15124" s="250"/>
      <c r="C15124" s="250"/>
      <c r="D15124" s="250"/>
      <c r="E15124" s="250"/>
      <c r="F15124" s="250"/>
    </row>
    <row r="15125" spans="1:6" ht="15" x14ac:dyDescent="0.25">
      <c r="A15125" s="250"/>
      <c r="B15125" s="250"/>
      <c r="C15125" s="250"/>
      <c r="D15125" s="250"/>
      <c r="E15125" s="250"/>
      <c r="F15125" s="250"/>
    </row>
    <row r="15126" spans="1:6" ht="15" x14ac:dyDescent="0.25">
      <c r="A15126" s="250"/>
      <c r="B15126" s="250"/>
      <c r="C15126" s="250"/>
      <c r="D15126" s="250"/>
      <c r="E15126" s="250"/>
      <c r="F15126" s="250"/>
    </row>
    <row r="15127" spans="1:6" ht="15" x14ac:dyDescent="0.25">
      <c r="A15127" s="250"/>
      <c r="B15127" s="250"/>
      <c r="C15127" s="250"/>
      <c r="D15127" s="250"/>
      <c r="E15127" s="250"/>
      <c r="F15127" s="250"/>
    </row>
    <row r="15128" spans="1:6" ht="15" x14ac:dyDescent="0.25">
      <c r="A15128" s="250"/>
      <c r="B15128" s="250"/>
      <c r="C15128" s="250"/>
      <c r="D15128" s="250"/>
      <c r="E15128" s="250"/>
      <c r="F15128" s="250"/>
    </row>
    <row r="15129" spans="1:6" ht="15" x14ac:dyDescent="0.25">
      <c r="A15129" s="250"/>
      <c r="B15129" s="250"/>
      <c r="C15129" s="250"/>
      <c r="D15129" s="250"/>
      <c r="E15129" s="250"/>
      <c r="F15129" s="250"/>
    </row>
    <row r="15130" spans="1:6" ht="15" x14ac:dyDescent="0.25">
      <c r="A15130" s="250"/>
      <c r="B15130" s="250"/>
      <c r="C15130" s="250"/>
      <c r="D15130" s="250"/>
      <c r="E15130" s="250"/>
      <c r="F15130" s="250"/>
    </row>
    <row r="15131" spans="1:6" ht="15" x14ac:dyDescent="0.25">
      <c r="A15131" s="250"/>
      <c r="B15131" s="250"/>
      <c r="C15131" s="250"/>
      <c r="D15131" s="250"/>
      <c r="E15131" s="250"/>
      <c r="F15131" s="250"/>
    </row>
    <row r="15132" spans="1:6" ht="15" x14ac:dyDescent="0.25">
      <c r="A15132" s="250"/>
      <c r="B15132" s="250"/>
      <c r="C15132" s="250"/>
      <c r="D15132" s="250"/>
      <c r="E15132" s="250"/>
      <c r="F15132" s="250"/>
    </row>
    <row r="15133" spans="1:6" ht="15" x14ac:dyDescent="0.25">
      <c r="A15133" s="250"/>
      <c r="B15133" s="250"/>
      <c r="C15133" s="250"/>
      <c r="D15133" s="250"/>
      <c r="E15133" s="250"/>
      <c r="F15133" s="250"/>
    </row>
    <row r="15134" spans="1:6" ht="15" x14ac:dyDescent="0.25">
      <c r="A15134" s="250"/>
      <c r="B15134" s="250"/>
      <c r="C15134" s="250"/>
      <c r="D15134" s="250"/>
      <c r="E15134" s="250"/>
      <c r="F15134" s="250"/>
    </row>
    <row r="15135" spans="1:6" ht="15" x14ac:dyDescent="0.25">
      <c r="A15135" s="250"/>
      <c r="B15135" s="250"/>
      <c r="C15135" s="250"/>
      <c r="D15135" s="250"/>
      <c r="E15135" s="250"/>
      <c r="F15135" s="250"/>
    </row>
    <row r="15136" spans="1:6" ht="15" x14ac:dyDescent="0.25">
      <c r="A15136" s="250"/>
      <c r="B15136" s="250"/>
      <c r="C15136" s="250"/>
      <c r="D15136" s="250"/>
      <c r="E15136" s="250"/>
      <c r="F15136" s="250"/>
    </row>
    <row r="15137" spans="1:6" ht="15" x14ac:dyDescent="0.25">
      <c r="A15137" s="250"/>
      <c r="B15137" s="250"/>
      <c r="C15137" s="250"/>
      <c r="D15137" s="250"/>
      <c r="E15137" s="250"/>
      <c r="F15137" s="250"/>
    </row>
    <row r="15138" spans="1:6" ht="15" x14ac:dyDescent="0.25">
      <c r="A15138" s="250"/>
      <c r="B15138" s="250"/>
      <c r="C15138" s="250"/>
      <c r="D15138" s="250"/>
      <c r="E15138" s="250"/>
      <c r="F15138" s="250"/>
    </row>
    <row r="15139" spans="1:6" ht="15" x14ac:dyDescent="0.25">
      <c r="A15139" s="250"/>
      <c r="B15139" s="250"/>
      <c r="C15139" s="250"/>
      <c r="D15139" s="250"/>
      <c r="E15139" s="250"/>
      <c r="F15139" s="250"/>
    </row>
    <row r="15140" spans="1:6" ht="15" x14ac:dyDescent="0.25">
      <c r="A15140" s="250"/>
      <c r="B15140" s="250"/>
      <c r="C15140" s="250"/>
      <c r="D15140" s="250"/>
      <c r="E15140" s="250"/>
      <c r="F15140" s="250"/>
    </row>
    <row r="15141" spans="1:6" ht="15" x14ac:dyDescent="0.25">
      <c r="A15141" s="250"/>
      <c r="B15141" s="250"/>
      <c r="C15141" s="250"/>
      <c r="D15141" s="250"/>
      <c r="E15141" s="250"/>
      <c r="F15141" s="250"/>
    </row>
    <row r="15142" spans="1:6" ht="15" x14ac:dyDescent="0.25">
      <c r="A15142" s="250"/>
      <c r="B15142" s="250"/>
      <c r="C15142" s="250"/>
      <c r="D15142" s="250"/>
      <c r="E15142" s="250"/>
      <c r="F15142" s="250"/>
    </row>
    <row r="15143" spans="1:6" ht="15" x14ac:dyDescent="0.25">
      <c r="A15143" s="250"/>
      <c r="B15143" s="250"/>
      <c r="C15143" s="250"/>
      <c r="D15143" s="250"/>
      <c r="E15143" s="250"/>
      <c r="F15143" s="250"/>
    </row>
    <row r="15144" spans="1:6" ht="15" x14ac:dyDescent="0.25">
      <c r="A15144" s="250"/>
      <c r="B15144" s="250"/>
      <c r="C15144" s="250"/>
      <c r="D15144" s="250"/>
      <c r="E15144" s="250"/>
      <c r="F15144" s="250"/>
    </row>
    <row r="15145" spans="1:6" ht="15" x14ac:dyDescent="0.25">
      <c r="A15145" s="250"/>
      <c r="B15145" s="250"/>
      <c r="C15145" s="250"/>
      <c r="D15145" s="250"/>
      <c r="E15145" s="250"/>
      <c r="F15145" s="250"/>
    </row>
    <row r="15146" spans="1:6" ht="15" x14ac:dyDescent="0.25">
      <c r="A15146" s="250"/>
      <c r="B15146" s="250"/>
      <c r="C15146" s="250"/>
      <c r="D15146" s="250"/>
      <c r="E15146" s="250"/>
      <c r="F15146" s="250"/>
    </row>
    <row r="15147" spans="1:6" ht="15" x14ac:dyDescent="0.25">
      <c r="A15147" s="250"/>
      <c r="B15147" s="250"/>
      <c r="C15147" s="250"/>
      <c r="D15147" s="250"/>
      <c r="E15147" s="250"/>
      <c r="F15147" s="250"/>
    </row>
    <row r="15148" spans="1:6" ht="15" x14ac:dyDescent="0.25">
      <c r="A15148" s="250"/>
      <c r="B15148" s="250"/>
      <c r="C15148" s="250"/>
      <c r="D15148" s="250"/>
      <c r="E15148" s="250"/>
      <c r="F15148" s="250"/>
    </row>
    <row r="15149" spans="1:6" ht="15" x14ac:dyDescent="0.25">
      <c r="A15149" s="250"/>
      <c r="B15149" s="250"/>
      <c r="C15149" s="250"/>
      <c r="D15149" s="250"/>
      <c r="E15149" s="250"/>
      <c r="F15149" s="250"/>
    </row>
    <row r="15150" spans="1:6" ht="15" x14ac:dyDescent="0.25">
      <c r="A15150" s="250"/>
      <c r="B15150" s="250"/>
      <c r="C15150" s="250"/>
      <c r="D15150" s="250"/>
      <c r="E15150" s="250"/>
      <c r="F15150" s="250"/>
    </row>
    <row r="15151" spans="1:6" ht="15" x14ac:dyDescent="0.25">
      <c r="A15151" s="250"/>
      <c r="B15151" s="250"/>
      <c r="C15151" s="250"/>
      <c r="D15151" s="250"/>
      <c r="E15151" s="250"/>
      <c r="F15151" s="250"/>
    </row>
    <row r="15152" spans="1:6" ht="15" x14ac:dyDescent="0.25">
      <c r="A15152" s="250"/>
      <c r="B15152" s="250"/>
      <c r="C15152" s="250"/>
      <c r="D15152" s="250"/>
      <c r="E15152" s="250"/>
      <c r="F15152" s="250"/>
    </row>
    <row r="15153" spans="1:6" ht="15" x14ac:dyDescent="0.25">
      <c r="A15153" s="250"/>
      <c r="B15153" s="250"/>
      <c r="C15153" s="250"/>
      <c r="D15153" s="250"/>
      <c r="E15153" s="250"/>
      <c r="F15153" s="250"/>
    </row>
    <row r="15154" spans="1:6" ht="15" x14ac:dyDescent="0.25">
      <c r="A15154" s="250"/>
      <c r="B15154" s="250"/>
      <c r="C15154" s="250"/>
      <c r="D15154" s="250"/>
      <c r="E15154" s="250"/>
      <c r="F15154" s="250"/>
    </row>
    <row r="15155" spans="1:6" ht="15" x14ac:dyDescent="0.25">
      <c r="A15155" s="250"/>
      <c r="B15155" s="250"/>
      <c r="C15155" s="250"/>
      <c r="D15155" s="250"/>
      <c r="E15155" s="250"/>
      <c r="F15155" s="250"/>
    </row>
    <row r="15156" spans="1:6" ht="15" x14ac:dyDescent="0.25">
      <c r="A15156" s="250"/>
      <c r="B15156" s="250"/>
      <c r="C15156" s="250"/>
      <c r="D15156" s="250"/>
      <c r="E15156" s="250"/>
      <c r="F15156" s="250"/>
    </row>
    <row r="15157" spans="1:6" ht="15" x14ac:dyDescent="0.25">
      <c r="A15157" s="250"/>
      <c r="B15157" s="250"/>
      <c r="C15157" s="250"/>
      <c r="D15157" s="250"/>
      <c r="E15157" s="250"/>
      <c r="F15157" s="250"/>
    </row>
    <row r="15158" spans="1:6" ht="15" x14ac:dyDescent="0.25">
      <c r="A15158" s="250"/>
      <c r="B15158" s="250"/>
      <c r="C15158" s="250"/>
      <c r="D15158" s="250"/>
      <c r="E15158" s="250"/>
      <c r="F15158" s="250"/>
    </row>
    <row r="15159" spans="1:6" ht="15" x14ac:dyDescent="0.25">
      <c r="A15159" s="250"/>
      <c r="B15159" s="250"/>
      <c r="C15159" s="250"/>
      <c r="D15159" s="250"/>
      <c r="E15159" s="250"/>
      <c r="F15159" s="250"/>
    </row>
    <row r="15160" spans="1:6" ht="15" x14ac:dyDescent="0.25">
      <c r="A15160" s="250"/>
      <c r="B15160" s="250"/>
      <c r="C15160" s="250"/>
      <c r="D15160" s="250"/>
      <c r="E15160" s="250"/>
      <c r="F15160" s="250"/>
    </row>
    <row r="15161" spans="1:6" ht="15" x14ac:dyDescent="0.25">
      <c r="A15161" s="250"/>
      <c r="B15161" s="250"/>
      <c r="C15161" s="250"/>
      <c r="D15161" s="250"/>
      <c r="E15161" s="250"/>
      <c r="F15161" s="250"/>
    </row>
    <row r="15162" spans="1:6" ht="15" x14ac:dyDescent="0.25">
      <c r="A15162" s="250"/>
      <c r="B15162" s="250"/>
      <c r="C15162" s="250"/>
      <c r="D15162" s="250"/>
      <c r="E15162" s="250"/>
      <c r="F15162" s="250"/>
    </row>
    <row r="15163" spans="1:6" ht="15" x14ac:dyDescent="0.25">
      <c r="A15163" s="250"/>
      <c r="B15163" s="250"/>
      <c r="C15163" s="250"/>
      <c r="D15163" s="250"/>
      <c r="E15163" s="250"/>
      <c r="F15163" s="250"/>
    </row>
    <row r="15164" spans="1:6" ht="15" x14ac:dyDescent="0.25">
      <c r="A15164" s="250"/>
      <c r="B15164" s="250"/>
      <c r="C15164" s="250"/>
      <c r="D15164" s="250"/>
      <c r="E15164" s="250"/>
      <c r="F15164" s="250"/>
    </row>
    <row r="15165" spans="1:6" ht="15" x14ac:dyDescent="0.25">
      <c r="A15165" s="250"/>
      <c r="B15165" s="250"/>
      <c r="C15165" s="250"/>
      <c r="D15165" s="250"/>
      <c r="E15165" s="250"/>
      <c r="F15165" s="250"/>
    </row>
    <row r="15166" spans="1:6" ht="15" x14ac:dyDescent="0.25">
      <c r="A15166" s="250"/>
      <c r="B15166" s="250"/>
      <c r="C15166" s="250"/>
      <c r="D15166" s="250"/>
      <c r="E15166" s="250"/>
      <c r="F15166" s="250"/>
    </row>
    <row r="15167" spans="1:6" ht="15" x14ac:dyDescent="0.25">
      <c r="A15167" s="250"/>
      <c r="B15167" s="250"/>
      <c r="C15167" s="250"/>
      <c r="D15167" s="250"/>
      <c r="E15167" s="250"/>
      <c r="F15167" s="250"/>
    </row>
    <row r="15168" spans="1:6" ht="15" x14ac:dyDescent="0.25">
      <c r="A15168" s="250"/>
      <c r="B15168" s="250"/>
      <c r="C15168" s="250"/>
      <c r="D15168" s="250"/>
      <c r="E15168" s="250"/>
      <c r="F15168" s="250"/>
    </row>
    <row r="15169" spans="1:6" ht="15" x14ac:dyDescent="0.25">
      <c r="A15169" s="250"/>
      <c r="B15169" s="250"/>
      <c r="C15169" s="250"/>
      <c r="D15169" s="250"/>
      <c r="E15169" s="250"/>
      <c r="F15169" s="250"/>
    </row>
    <row r="15170" spans="1:6" ht="15" x14ac:dyDescent="0.25">
      <c r="A15170" s="250"/>
      <c r="B15170" s="250"/>
      <c r="C15170" s="250"/>
      <c r="D15170" s="250"/>
      <c r="E15170" s="250"/>
      <c r="F15170" s="250"/>
    </row>
    <row r="15171" spans="1:6" ht="15" x14ac:dyDescent="0.25">
      <c r="A15171" s="250"/>
      <c r="B15171" s="250"/>
      <c r="C15171" s="250"/>
      <c r="D15171" s="250"/>
      <c r="E15171" s="250"/>
      <c r="F15171" s="250"/>
    </row>
    <row r="15172" spans="1:6" ht="15" x14ac:dyDescent="0.25">
      <c r="A15172" s="250"/>
      <c r="B15172" s="250"/>
      <c r="C15172" s="250"/>
      <c r="D15172" s="250"/>
      <c r="E15172" s="250"/>
      <c r="F15172" s="250"/>
    </row>
    <row r="15173" spans="1:6" ht="15" x14ac:dyDescent="0.25">
      <c r="A15173" s="250"/>
      <c r="B15173" s="250"/>
      <c r="C15173" s="250"/>
      <c r="D15173" s="250"/>
      <c r="E15173" s="250"/>
      <c r="F15173" s="250"/>
    </row>
    <row r="15174" spans="1:6" ht="15" x14ac:dyDescent="0.25">
      <c r="A15174" s="250"/>
      <c r="B15174" s="250"/>
      <c r="C15174" s="250"/>
      <c r="D15174" s="250"/>
      <c r="E15174" s="250"/>
      <c r="F15174" s="250"/>
    </row>
    <row r="15175" spans="1:6" ht="15" x14ac:dyDescent="0.25">
      <c r="A15175" s="250"/>
      <c r="B15175" s="250"/>
      <c r="C15175" s="250"/>
      <c r="D15175" s="250"/>
      <c r="E15175" s="250"/>
      <c r="F15175" s="250"/>
    </row>
    <row r="15176" spans="1:6" ht="15" x14ac:dyDescent="0.25">
      <c r="A15176" s="250"/>
      <c r="B15176" s="250"/>
      <c r="C15176" s="250"/>
      <c r="D15176" s="250"/>
      <c r="E15176" s="250"/>
      <c r="F15176" s="250"/>
    </row>
    <row r="15177" spans="1:6" ht="15" x14ac:dyDescent="0.25">
      <c r="A15177" s="250"/>
      <c r="B15177" s="250"/>
      <c r="C15177" s="250"/>
      <c r="D15177" s="250"/>
      <c r="E15177" s="250"/>
      <c r="F15177" s="250"/>
    </row>
    <row r="15178" spans="1:6" ht="15" x14ac:dyDescent="0.25">
      <c r="A15178" s="250"/>
      <c r="B15178" s="250"/>
      <c r="C15178" s="250"/>
      <c r="D15178" s="250"/>
      <c r="E15178" s="250"/>
      <c r="F15178" s="250"/>
    </row>
    <row r="15179" spans="1:6" ht="15" x14ac:dyDescent="0.25">
      <c r="A15179" s="250"/>
      <c r="B15179" s="250"/>
      <c r="C15179" s="250"/>
      <c r="D15179" s="250"/>
      <c r="E15179" s="250"/>
      <c r="F15179" s="250"/>
    </row>
    <row r="15180" spans="1:6" ht="15" x14ac:dyDescent="0.25">
      <c r="A15180" s="250"/>
      <c r="B15180" s="250"/>
      <c r="C15180" s="250"/>
      <c r="D15180" s="250"/>
      <c r="E15180" s="250"/>
      <c r="F15180" s="250"/>
    </row>
    <row r="15181" spans="1:6" ht="15" x14ac:dyDescent="0.25">
      <c r="A15181" s="250"/>
      <c r="B15181" s="250"/>
      <c r="C15181" s="250"/>
      <c r="D15181" s="250"/>
      <c r="E15181" s="250"/>
      <c r="F15181" s="250"/>
    </row>
    <row r="15182" spans="1:6" ht="15" x14ac:dyDescent="0.25">
      <c r="A15182" s="250"/>
      <c r="B15182" s="250"/>
      <c r="C15182" s="250"/>
      <c r="D15182" s="250"/>
      <c r="E15182" s="250"/>
      <c r="F15182" s="250"/>
    </row>
    <row r="15183" spans="1:6" ht="15" x14ac:dyDescent="0.25">
      <c r="A15183" s="250"/>
      <c r="B15183" s="250"/>
      <c r="C15183" s="250"/>
      <c r="D15183" s="250"/>
      <c r="E15183" s="250"/>
      <c r="F15183" s="250"/>
    </row>
    <row r="15184" spans="1:6" ht="15" x14ac:dyDescent="0.25">
      <c r="A15184" s="250"/>
      <c r="B15184" s="250"/>
      <c r="C15184" s="250"/>
      <c r="D15184" s="250"/>
      <c r="E15184" s="250"/>
      <c r="F15184" s="250"/>
    </row>
    <row r="15185" spans="1:6" ht="15" x14ac:dyDescent="0.25">
      <c r="A15185" s="250"/>
      <c r="B15185" s="250"/>
      <c r="C15185" s="250"/>
      <c r="D15185" s="250"/>
      <c r="E15185" s="250"/>
      <c r="F15185" s="250"/>
    </row>
    <row r="15186" spans="1:6" ht="15" x14ac:dyDescent="0.25">
      <c r="A15186" s="250"/>
      <c r="B15186" s="250"/>
      <c r="C15186" s="250"/>
      <c r="D15186" s="250"/>
      <c r="E15186" s="250"/>
      <c r="F15186" s="250"/>
    </row>
    <row r="15187" spans="1:6" ht="15" x14ac:dyDescent="0.25">
      <c r="A15187" s="250"/>
      <c r="B15187" s="250"/>
      <c r="C15187" s="250"/>
      <c r="D15187" s="250"/>
      <c r="E15187" s="250"/>
      <c r="F15187" s="250"/>
    </row>
    <row r="15188" spans="1:6" ht="15" x14ac:dyDescent="0.25">
      <c r="A15188" s="250"/>
      <c r="B15188" s="250"/>
      <c r="C15188" s="250"/>
      <c r="D15188" s="250"/>
      <c r="E15188" s="250"/>
      <c r="F15188" s="250"/>
    </row>
    <row r="15189" spans="1:6" ht="15" x14ac:dyDescent="0.25">
      <c r="A15189" s="250"/>
      <c r="B15189" s="250"/>
      <c r="C15189" s="250"/>
      <c r="D15189" s="250"/>
      <c r="E15189" s="250"/>
      <c r="F15189" s="250"/>
    </row>
    <row r="15190" spans="1:6" ht="15" x14ac:dyDescent="0.25">
      <c r="A15190" s="250"/>
      <c r="B15190" s="250"/>
      <c r="C15190" s="250"/>
      <c r="D15190" s="250"/>
      <c r="E15190" s="250"/>
      <c r="F15190" s="250"/>
    </row>
    <row r="15191" spans="1:6" ht="15" x14ac:dyDescent="0.25">
      <c r="A15191" s="250"/>
      <c r="B15191" s="250"/>
      <c r="C15191" s="250"/>
      <c r="D15191" s="250"/>
      <c r="E15191" s="250"/>
      <c r="F15191" s="250"/>
    </row>
    <row r="15192" spans="1:6" ht="15" x14ac:dyDescent="0.25">
      <c r="A15192" s="250"/>
      <c r="B15192" s="250"/>
      <c r="C15192" s="250"/>
      <c r="D15192" s="250"/>
      <c r="E15192" s="250"/>
      <c r="F15192" s="250"/>
    </row>
    <row r="15193" spans="1:6" ht="15" x14ac:dyDescent="0.25">
      <c r="A15193" s="250"/>
      <c r="B15193" s="250"/>
      <c r="C15193" s="250"/>
      <c r="D15193" s="250"/>
      <c r="E15193" s="250"/>
      <c r="F15193" s="250"/>
    </row>
    <row r="15194" spans="1:6" ht="15" x14ac:dyDescent="0.25">
      <c r="A15194" s="250"/>
      <c r="B15194" s="250"/>
      <c r="C15194" s="250"/>
      <c r="D15194" s="250"/>
      <c r="E15194" s="250"/>
      <c r="F15194" s="250"/>
    </row>
    <row r="15195" spans="1:6" ht="15" x14ac:dyDescent="0.25">
      <c r="A15195" s="250"/>
      <c r="B15195" s="250"/>
      <c r="C15195" s="250"/>
      <c r="D15195" s="250"/>
      <c r="E15195" s="250"/>
      <c r="F15195" s="250"/>
    </row>
    <row r="15196" spans="1:6" ht="15" x14ac:dyDescent="0.25">
      <c r="A15196" s="250"/>
      <c r="B15196" s="250"/>
      <c r="C15196" s="250"/>
      <c r="D15196" s="250"/>
      <c r="E15196" s="250"/>
      <c r="F15196" s="250"/>
    </row>
    <row r="15197" spans="1:6" ht="15" x14ac:dyDescent="0.25">
      <c r="A15197" s="250"/>
      <c r="B15197" s="250"/>
      <c r="C15197" s="250"/>
      <c r="D15197" s="250"/>
      <c r="E15197" s="250"/>
      <c r="F15197" s="250"/>
    </row>
    <row r="15198" spans="1:6" ht="15" x14ac:dyDescent="0.25">
      <c r="A15198" s="250"/>
      <c r="B15198" s="250"/>
      <c r="C15198" s="250"/>
      <c r="D15198" s="250"/>
      <c r="E15198" s="250"/>
      <c r="F15198" s="250"/>
    </row>
    <row r="15199" spans="1:6" ht="15" x14ac:dyDescent="0.25">
      <c r="A15199" s="250"/>
      <c r="B15199" s="250"/>
      <c r="C15199" s="250"/>
      <c r="D15199" s="250"/>
      <c r="E15199" s="250"/>
      <c r="F15199" s="250"/>
    </row>
    <row r="15200" spans="1:6" ht="15" x14ac:dyDescent="0.25">
      <c r="A15200" s="250"/>
      <c r="B15200" s="250"/>
      <c r="C15200" s="250"/>
      <c r="D15200" s="250"/>
      <c r="E15200" s="250"/>
      <c r="F15200" s="250"/>
    </row>
    <row r="15201" spans="1:6" ht="15" x14ac:dyDescent="0.25">
      <c r="A15201" s="250"/>
      <c r="B15201" s="250"/>
      <c r="C15201" s="250"/>
      <c r="D15201" s="250"/>
      <c r="E15201" s="250"/>
      <c r="F15201" s="250"/>
    </row>
    <row r="15202" spans="1:6" ht="15" x14ac:dyDescent="0.25">
      <c r="A15202" s="250"/>
      <c r="B15202" s="250"/>
      <c r="C15202" s="250"/>
      <c r="D15202" s="250"/>
      <c r="E15202" s="250"/>
      <c r="F15202" s="250"/>
    </row>
    <row r="15203" spans="1:6" ht="15" x14ac:dyDescent="0.25">
      <c r="A15203" s="250"/>
      <c r="B15203" s="250"/>
      <c r="C15203" s="250"/>
      <c r="D15203" s="250"/>
      <c r="E15203" s="250"/>
      <c r="F15203" s="250"/>
    </row>
    <row r="15204" spans="1:6" ht="15" x14ac:dyDescent="0.25">
      <c r="A15204" s="250"/>
      <c r="B15204" s="250"/>
      <c r="C15204" s="250"/>
      <c r="D15204" s="250"/>
      <c r="E15204" s="250"/>
      <c r="F15204" s="250"/>
    </row>
    <row r="15205" spans="1:6" ht="15" x14ac:dyDescent="0.25">
      <c r="A15205" s="250"/>
      <c r="B15205" s="250"/>
      <c r="C15205" s="250"/>
      <c r="D15205" s="250"/>
      <c r="E15205" s="250"/>
      <c r="F15205" s="250"/>
    </row>
    <row r="15206" spans="1:6" ht="15" x14ac:dyDescent="0.25">
      <c r="A15206" s="250"/>
      <c r="B15206" s="250"/>
      <c r="C15206" s="250"/>
      <c r="D15206" s="250"/>
      <c r="E15206" s="250"/>
      <c r="F15206" s="250"/>
    </row>
    <row r="15207" spans="1:6" ht="15" x14ac:dyDescent="0.25">
      <c r="A15207" s="250"/>
      <c r="B15207" s="250"/>
      <c r="C15207" s="250"/>
      <c r="D15207" s="250"/>
      <c r="E15207" s="250"/>
      <c r="F15207" s="250"/>
    </row>
    <row r="15208" spans="1:6" ht="15" x14ac:dyDescent="0.25">
      <c r="A15208" s="250"/>
      <c r="B15208" s="250"/>
      <c r="C15208" s="250"/>
      <c r="D15208" s="250"/>
      <c r="E15208" s="250"/>
      <c r="F15208" s="250"/>
    </row>
    <row r="15209" spans="1:6" ht="15" x14ac:dyDescent="0.25">
      <c r="A15209" s="250"/>
      <c r="B15209" s="250"/>
      <c r="C15209" s="250"/>
      <c r="D15209" s="250"/>
      <c r="E15209" s="250"/>
      <c r="F15209" s="250"/>
    </row>
    <row r="15210" spans="1:6" ht="15" x14ac:dyDescent="0.25">
      <c r="A15210" s="250"/>
      <c r="B15210" s="250"/>
      <c r="C15210" s="250"/>
      <c r="D15210" s="250"/>
      <c r="E15210" s="250"/>
      <c r="F15210" s="250"/>
    </row>
    <row r="15211" spans="1:6" ht="15" x14ac:dyDescent="0.25">
      <c r="A15211" s="250"/>
      <c r="B15211" s="250"/>
      <c r="C15211" s="250"/>
      <c r="D15211" s="250"/>
      <c r="E15211" s="250"/>
      <c r="F15211" s="250"/>
    </row>
    <row r="15212" spans="1:6" ht="15" x14ac:dyDescent="0.25">
      <c r="A15212" s="250"/>
      <c r="B15212" s="250"/>
      <c r="C15212" s="250"/>
      <c r="D15212" s="250"/>
      <c r="E15212" s="250"/>
      <c r="F15212" s="250"/>
    </row>
    <row r="15213" spans="1:6" ht="15" x14ac:dyDescent="0.25">
      <c r="A15213" s="250"/>
      <c r="B15213" s="250"/>
      <c r="C15213" s="250"/>
      <c r="D15213" s="250"/>
      <c r="E15213" s="250"/>
      <c r="F15213" s="250"/>
    </row>
    <row r="15214" spans="1:6" ht="15" x14ac:dyDescent="0.25">
      <c r="A15214" s="250"/>
      <c r="B15214" s="250"/>
      <c r="C15214" s="250"/>
      <c r="D15214" s="250"/>
      <c r="E15214" s="250"/>
      <c r="F15214" s="250"/>
    </row>
    <row r="15215" spans="1:6" ht="15" x14ac:dyDescent="0.25">
      <c r="A15215" s="250"/>
      <c r="B15215" s="250"/>
      <c r="C15215" s="250"/>
      <c r="D15215" s="250"/>
      <c r="E15215" s="250"/>
      <c r="F15215" s="250"/>
    </row>
    <row r="15216" spans="1:6" ht="15" x14ac:dyDescent="0.25">
      <c r="A15216" s="250"/>
      <c r="B15216" s="250"/>
      <c r="C15216" s="250"/>
      <c r="D15216" s="250"/>
      <c r="E15216" s="250"/>
      <c r="F15216" s="250"/>
    </row>
    <row r="15217" spans="1:6" ht="15" x14ac:dyDescent="0.25">
      <c r="A15217" s="250"/>
      <c r="B15217" s="250"/>
      <c r="C15217" s="250"/>
      <c r="D15217" s="250"/>
      <c r="E15217" s="250"/>
      <c r="F15217" s="250"/>
    </row>
    <row r="15218" spans="1:6" ht="15" x14ac:dyDescent="0.25">
      <c r="A15218" s="250"/>
      <c r="B15218" s="250"/>
      <c r="C15218" s="250"/>
      <c r="D15218" s="250"/>
      <c r="E15218" s="250"/>
      <c r="F15218" s="250"/>
    </row>
    <row r="15219" spans="1:6" ht="15" x14ac:dyDescent="0.25">
      <c r="A15219" s="250"/>
      <c r="B15219" s="250"/>
      <c r="C15219" s="250"/>
      <c r="D15219" s="250"/>
      <c r="E15219" s="250"/>
      <c r="F15219" s="250"/>
    </row>
    <row r="15220" spans="1:6" ht="15" x14ac:dyDescent="0.25">
      <c r="A15220" s="250"/>
      <c r="B15220" s="250"/>
      <c r="C15220" s="250"/>
      <c r="D15220" s="250"/>
      <c r="E15220" s="250"/>
      <c r="F15220" s="250"/>
    </row>
    <row r="15221" spans="1:6" ht="15" x14ac:dyDescent="0.25">
      <c r="A15221" s="250"/>
      <c r="B15221" s="250"/>
      <c r="C15221" s="250"/>
      <c r="D15221" s="250"/>
      <c r="E15221" s="250"/>
      <c r="F15221" s="250"/>
    </row>
    <row r="15222" spans="1:6" ht="15" x14ac:dyDescent="0.25">
      <c r="A15222" s="250"/>
      <c r="B15222" s="250"/>
      <c r="C15222" s="250"/>
      <c r="D15222" s="250"/>
      <c r="E15222" s="250"/>
      <c r="F15222" s="250"/>
    </row>
    <row r="15223" spans="1:6" ht="15" x14ac:dyDescent="0.25">
      <c r="A15223" s="250"/>
      <c r="B15223" s="250"/>
      <c r="C15223" s="250"/>
      <c r="D15223" s="250"/>
      <c r="E15223" s="250"/>
      <c r="F15223" s="250"/>
    </row>
    <row r="15224" spans="1:6" ht="15" x14ac:dyDescent="0.25">
      <c r="A15224" s="250"/>
      <c r="B15224" s="250"/>
      <c r="C15224" s="250"/>
      <c r="D15224" s="250"/>
      <c r="E15224" s="250"/>
      <c r="F15224" s="250"/>
    </row>
    <row r="15225" spans="1:6" ht="15" x14ac:dyDescent="0.25">
      <c r="A15225" s="250"/>
      <c r="B15225" s="250"/>
      <c r="C15225" s="250"/>
      <c r="D15225" s="250"/>
      <c r="E15225" s="250"/>
      <c r="F15225" s="250"/>
    </row>
    <row r="15226" spans="1:6" ht="15" x14ac:dyDescent="0.25">
      <c r="A15226" s="250"/>
      <c r="B15226" s="250"/>
      <c r="C15226" s="250"/>
      <c r="D15226" s="250"/>
      <c r="E15226" s="250"/>
      <c r="F15226" s="250"/>
    </row>
    <row r="15227" spans="1:6" ht="15" x14ac:dyDescent="0.25">
      <c r="A15227" s="250"/>
      <c r="B15227" s="250"/>
      <c r="C15227" s="250"/>
      <c r="D15227" s="250"/>
      <c r="E15227" s="250"/>
      <c r="F15227" s="250"/>
    </row>
    <row r="15228" spans="1:6" ht="15" x14ac:dyDescent="0.25">
      <c r="A15228" s="250"/>
      <c r="B15228" s="250"/>
      <c r="C15228" s="250"/>
      <c r="D15228" s="250"/>
      <c r="E15228" s="250"/>
      <c r="F15228" s="250"/>
    </row>
    <row r="15229" spans="1:6" ht="15" x14ac:dyDescent="0.25">
      <c r="A15229" s="250"/>
      <c r="B15229" s="250"/>
      <c r="C15229" s="250"/>
      <c r="D15229" s="250"/>
      <c r="E15229" s="250"/>
      <c r="F15229" s="250"/>
    </row>
    <row r="15230" spans="1:6" ht="15" x14ac:dyDescent="0.25">
      <c r="A15230" s="250"/>
      <c r="B15230" s="250"/>
      <c r="C15230" s="250"/>
      <c r="D15230" s="250"/>
      <c r="E15230" s="250"/>
      <c r="F15230" s="250"/>
    </row>
    <row r="15231" spans="1:6" ht="15" x14ac:dyDescent="0.25">
      <c r="A15231" s="250"/>
      <c r="B15231" s="250"/>
      <c r="C15231" s="250"/>
      <c r="D15231" s="250"/>
      <c r="E15231" s="250"/>
      <c r="F15231" s="250"/>
    </row>
    <row r="15232" spans="1:6" ht="15" x14ac:dyDescent="0.25">
      <c r="A15232" s="250"/>
      <c r="B15232" s="250"/>
      <c r="C15232" s="250"/>
      <c r="D15232" s="250"/>
      <c r="E15232" s="250"/>
      <c r="F15232" s="250"/>
    </row>
    <row r="15233" spans="1:6" ht="15" x14ac:dyDescent="0.25">
      <c r="A15233" s="250"/>
      <c r="B15233" s="250"/>
      <c r="C15233" s="250"/>
      <c r="D15233" s="250"/>
      <c r="E15233" s="250"/>
      <c r="F15233" s="250"/>
    </row>
    <row r="15234" spans="1:6" ht="15" x14ac:dyDescent="0.25">
      <c r="A15234" s="250"/>
      <c r="B15234" s="250"/>
      <c r="C15234" s="250"/>
      <c r="D15234" s="250"/>
      <c r="E15234" s="250"/>
      <c r="F15234" s="250"/>
    </row>
    <row r="15235" spans="1:6" ht="15" x14ac:dyDescent="0.25">
      <c r="A15235" s="250"/>
      <c r="B15235" s="250"/>
      <c r="C15235" s="250"/>
      <c r="D15235" s="250"/>
      <c r="E15235" s="250"/>
      <c r="F15235" s="250"/>
    </row>
    <row r="15236" spans="1:6" ht="15" x14ac:dyDescent="0.25">
      <c r="A15236" s="250"/>
      <c r="B15236" s="250"/>
      <c r="C15236" s="250"/>
      <c r="D15236" s="250"/>
      <c r="E15236" s="250"/>
      <c r="F15236" s="250"/>
    </row>
    <row r="15237" spans="1:6" ht="15" x14ac:dyDescent="0.25">
      <c r="A15237" s="250"/>
      <c r="B15237" s="250"/>
      <c r="C15237" s="250"/>
      <c r="D15237" s="250"/>
      <c r="E15237" s="250"/>
      <c r="F15237" s="250"/>
    </row>
    <row r="15238" spans="1:6" ht="15" x14ac:dyDescent="0.25">
      <c r="A15238" s="250"/>
      <c r="B15238" s="250"/>
      <c r="C15238" s="250"/>
      <c r="D15238" s="250"/>
      <c r="E15238" s="250"/>
      <c r="F15238" s="250"/>
    </row>
    <row r="15239" spans="1:6" ht="15" x14ac:dyDescent="0.25">
      <c r="A15239" s="250"/>
      <c r="B15239" s="250"/>
      <c r="C15239" s="250"/>
      <c r="D15239" s="250"/>
      <c r="E15239" s="250"/>
      <c r="F15239" s="250"/>
    </row>
    <row r="15240" spans="1:6" ht="15" x14ac:dyDescent="0.25">
      <c r="A15240" s="250"/>
      <c r="B15240" s="250"/>
      <c r="C15240" s="250"/>
      <c r="D15240" s="250"/>
      <c r="E15240" s="250"/>
      <c r="F15240" s="250"/>
    </row>
    <row r="15241" spans="1:6" ht="15" x14ac:dyDescent="0.25">
      <c r="A15241" s="250"/>
      <c r="B15241" s="250"/>
      <c r="C15241" s="250"/>
      <c r="D15241" s="250"/>
      <c r="E15241" s="250"/>
      <c r="F15241" s="250"/>
    </row>
    <row r="15242" spans="1:6" ht="15" x14ac:dyDescent="0.25">
      <c r="A15242" s="250"/>
      <c r="B15242" s="250"/>
      <c r="C15242" s="250"/>
      <c r="D15242" s="250"/>
      <c r="E15242" s="250"/>
      <c r="F15242" s="250"/>
    </row>
    <row r="15243" spans="1:6" ht="15" x14ac:dyDescent="0.25">
      <c r="A15243" s="250"/>
      <c r="B15243" s="250"/>
      <c r="C15243" s="250"/>
      <c r="D15243" s="250"/>
      <c r="E15243" s="250"/>
      <c r="F15243" s="250"/>
    </row>
    <row r="15244" spans="1:6" ht="15" x14ac:dyDescent="0.25">
      <c r="A15244" s="250"/>
      <c r="B15244" s="250"/>
      <c r="C15244" s="250"/>
      <c r="D15244" s="250"/>
      <c r="E15244" s="250"/>
      <c r="F15244" s="250"/>
    </row>
    <row r="15245" spans="1:6" ht="15" x14ac:dyDescent="0.25">
      <c r="A15245" s="250"/>
      <c r="B15245" s="250"/>
      <c r="C15245" s="250"/>
      <c r="D15245" s="250"/>
      <c r="E15245" s="250"/>
      <c r="F15245" s="250"/>
    </row>
    <row r="15246" spans="1:6" ht="15" x14ac:dyDescent="0.25">
      <c r="A15246" s="250"/>
      <c r="B15246" s="250"/>
      <c r="C15246" s="250"/>
      <c r="D15246" s="250"/>
      <c r="E15246" s="250"/>
      <c r="F15246" s="250"/>
    </row>
    <row r="15247" spans="1:6" ht="15" x14ac:dyDescent="0.25">
      <c r="A15247" s="250"/>
      <c r="B15247" s="250"/>
      <c r="C15247" s="250"/>
      <c r="D15247" s="250"/>
      <c r="E15247" s="250"/>
      <c r="F15247" s="250"/>
    </row>
    <row r="15248" spans="1:6" ht="15" x14ac:dyDescent="0.25">
      <c r="A15248" s="250"/>
      <c r="B15248" s="250"/>
      <c r="C15248" s="250"/>
      <c r="D15248" s="250"/>
      <c r="E15248" s="250"/>
      <c r="F15248" s="250"/>
    </row>
    <row r="15249" spans="1:6" ht="15" x14ac:dyDescent="0.25">
      <c r="A15249" s="250"/>
      <c r="B15249" s="250"/>
      <c r="C15249" s="250"/>
      <c r="D15249" s="250"/>
      <c r="E15249" s="250"/>
      <c r="F15249" s="250"/>
    </row>
    <row r="15250" spans="1:6" ht="15" x14ac:dyDescent="0.25">
      <c r="A15250" s="250"/>
      <c r="B15250" s="250"/>
      <c r="C15250" s="250"/>
      <c r="D15250" s="250"/>
      <c r="E15250" s="250"/>
      <c r="F15250" s="250"/>
    </row>
    <row r="15251" spans="1:6" ht="15" x14ac:dyDescent="0.25">
      <c r="A15251" s="250"/>
      <c r="B15251" s="250"/>
      <c r="C15251" s="250"/>
      <c r="D15251" s="250"/>
      <c r="E15251" s="250"/>
      <c r="F15251" s="250"/>
    </row>
    <row r="15252" spans="1:6" ht="15" x14ac:dyDescent="0.25">
      <c r="A15252" s="250"/>
      <c r="B15252" s="250"/>
      <c r="C15252" s="250"/>
      <c r="D15252" s="250"/>
      <c r="E15252" s="250"/>
      <c r="F15252" s="250"/>
    </row>
    <row r="15253" spans="1:6" ht="15" x14ac:dyDescent="0.25">
      <c r="A15253" s="250"/>
      <c r="B15253" s="250"/>
      <c r="C15253" s="250"/>
      <c r="D15253" s="250"/>
      <c r="E15253" s="250"/>
      <c r="F15253" s="250"/>
    </row>
    <row r="15254" spans="1:6" ht="15" x14ac:dyDescent="0.25">
      <c r="A15254" s="250"/>
      <c r="B15254" s="250"/>
      <c r="C15254" s="250"/>
      <c r="D15254" s="250"/>
      <c r="E15254" s="250"/>
      <c r="F15254" s="250"/>
    </row>
    <row r="15255" spans="1:6" ht="15" x14ac:dyDescent="0.25">
      <c r="A15255" s="250"/>
      <c r="B15255" s="250"/>
      <c r="C15255" s="250"/>
      <c r="D15255" s="250"/>
      <c r="E15255" s="250"/>
      <c r="F15255" s="250"/>
    </row>
    <row r="15256" spans="1:6" ht="15" x14ac:dyDescent="0.25">
      <c r="A15256" s="250"/>
      <c r="B15256" s="250"/>
      <c r="C15256" s="250"/>
      <c r="D15256" s="250"/>
      <c r="E15256" s="250"/>
      <c r="F15256" s="250"/>
    </row>
    <row r="15257" spans="1:6" ht="15" x14ac:dyDescent="0.25">
      <c r="A15257" s="250"/>
      <c r="B15257" s="250"/>
      <c r="C15257" s="250"/>
      <c r="D15257" s="250"/>
      <c r="E15257" s="250"/>
      <c r="F15257" s="250"/>
    </row>
    <row r="15258" spans="1:6" ht="15" x14ac:dyDescent="0.25">
      <c r="A15258" s="250"/>
      <c r="B15258" s="250"/>
      <c r="C15258" s="250"/>
      <c r="D15258" s="250"/>
      <c r="E15258" s="250"/>
      <c r="F15258" s="250"/>
    </row>
    <row r="15259" spans="1:6" ht="15" x14ac:dyDescent="0.25">
      <c r="A15259" s="250"/>
      <c r="B15259" s="250"/>
      <c r="C15259" s="250"/>
      <c r="D15259" s="250"/>
      <c r="E15259" s="250"/>
      <c r="F15259" s="250"/>
    </row>
    <row r="15260" spans="1:6" ht="15" x14ac:dyDescent="0.25">
      <c r="A15260" s="250"/>
      <c r="B15260" s="250"/>
      <c r="C15260" s="250"/>
      <c r="D15260" s="250"/>
      <c r="E15260" s="250"/>
      <c r="F15260" s="250"/>
    </row>
    <row r="15261" spans="1:6" ht="15" x14ac:dyDescent="0.25">
      <c r="A15261" s="250"/>
      <c r="B15261" s="250"/>
      <c r="C15261" s="250"/>
      <c r="D15261" s="250"/>
      <c r="E15261" s="250"/>
      <c r="F15261" s="250"/>
    </row>
    <row r="15262" spans="1:6" ht="15" x14ac:dyDescent="0.25">
      <c r="A15262" s="250"/>
      <c r="B15262" s="250"/>
      <c r="C15262" s="250"/>
      <c r="D15262" s="250"/>
      <c r="E15262" s="250"/>
      <c r="F15262" s="250"/>
    </row>
    <row r="15263" spans="1:6" ht="15" x14ac:dyDescent="0.25">
      <c r="A15263" s="250"/>
      <c r="B15263" s="250"/>
      <c r="C15263" s="250"/>
      <c r="D15263" s="250"/>
      <c r="E15263" s="250"/>
      <c r="F15263" s="250"/>
    </row>
    <row r="15264" spans="1:6" ht="15" x14ac:dyDescent="0.25">
      <c r="A15264" s="250"/>
      <c r="B15264" s="250"/>
      <c r="C15264" s="250"/>
      <c r="D15264" s="250"/>
      <c r="E15264" s="250"/>
      <c r="F15264" s="250"/>
    </row>
    <row r="15265" spans="1:6" ht="15" x14ac:dyDescent="0.25">
      <c r="A15265" s="250"/>
      <c r="B15265" s="250"/>
      <c r="C15265" s="250"/>
      <c r="D15265" s="250"/>
      <c r="E15265" s="250"/>
      <c r="F15265" s="250"/>
    </row>
    <row r="15266" spans="1:6" ht="15" x14ac:dyDescent="0.25">
      <c r="A15266" s="250"/>
      <c r="B15266" s="250"/>
      <c r="C15266" s="250"/>
      <c r="D15266" s="250"/>
      <c r="E15266" s="250"/>
      <c r="F15266" s="250"/>
    </row>
    <row r="15267" spans="1:6" ht="15" x14ac:dyDescent="0.25">
      <c r="A15267" s="250"/>
      <c r="B15267" s="250"/>
      <c r="C15267" s="250"/>
      <c r="D15267" s="250"/>
      <c r="E15267" s="250"/>
      <c r="F15267" s="250"/>
    </row>
    <row r="15268" spans="1:6" ht="15" x14ac:dyDescent="0.25">
      <c r="A15268" s="250"/>
      <c r="B15268" s="250"/>
      <c r="C15268" s="250"/>
      <c r="D15268" s="250"/>
      <c r="E15268" s="250"/>
      <c r="F15268" s="250"/>
    </row>
    <row r="15269" spans="1:6" ht="15" x14ac:dyDescent="0.25">
      <c r="A15269" s="250"/>
      <c r="B15269" s="250"/>
      <c r="C15269" s="250"/>
      <c r="D15269" s="250"/>
      <c r="E15269" s="250"/>
      <c r="F15269" s="250"/>
    </row>
    <row r="15270" spans="1:6" ht="15" x14ac:dyDescent="0.25">
      <c r="A15270" s="250"/>
      <c r="B15270" s="250"/>
      <c r="C15270" s="250"/>
      <c r="D15270" s="250"/>
      <c r="E15270" s="250"/>
      <c r="F15270" s="250"/>
    </row>
    <row r="15271" spans="1:6" ht="15" x14ac:dyDescent="0.25">
      <c r="A15271" s="250"/>
      <c r="B15271" s="250"/>
      <c r="C15271" s="250"/>
      <c r="D15271" s="250"/>
      <c r="E15271" s="250"/>
      <c r="F15271" s="250"/>
    </row>
    <row r="15272" spans="1:6" ht="15" x14ac:dyDescent="0.25">
      <c r="A15272" s="250"/>
      <c r="B15272" s="250"/>
      <c r="C15272" s="250"/>
      <c r="D15272" s="250"/>
      <c r="E15272" s="250"/>
      <c r="F15272" s="250"/>
    </row>
    <row r="15273" spans="1:6" ht="15" x14ac:dyDescent="0.25">
      <c r="A15273" s="250"/>
      <c r="B15273" s="250"/>
      <c r="C15273" s="250"/>
      <c r="D15273" s="250"/>
      <c r="E15273" s="250"/>
      <c r="F15273" s="250"/>
    </row>
    <row r="15274" spans="1:6" ht="15" x14ac:dyDescent="0.25">
      <c r="A15274" s="250"/>
      <c r="B15274" s="250"/>
      <c r="C15274" s="250"/>
      <c r="D15274" s="250"/>
      <c r="E15274" s="250"/>
      <c r="F15274" s="250"/>
    </row>
    <row r="15275" spans="1:6" ht="15" x14ac:dyDescent="0.25">
      <c r="A15275" s="250"/>
      <c r="B15275" s="250"/>
      <c r="C15275" s="250"/>
      <c r="D15275" s="250"/>
      <c r="E15275" s="250"/>
      <c r="F15275" s="250"/>
    </row>
    <row r="15276" spans="1:6" ht="15" x14ac:dyDescent="0.25">
      <c r="A15276" s="250"/>
      <c r="B15276" s="250"/>
      <c r="C15276" s="250"/>
      <c r="D15276" s="250"/>
      <c r="E15276" s="250"/>
      <c r="F15276" s="250"/>
    </row>
    <row r="15277" spans="1:6" ht="15" x14ac:dyDescent="0.25">
      <c r="A15277" s="250"/>
      <c r="B15277" s="250"/>
      <c r="C15277" s="250"/>
      <c r="D15277" s="250"/>
      <c r="E15277" s="250"/>
      <c r="F15277" s="250"/>
    </row>
    <row r="15278" spans="1:6" ht="15" x14ac:dyDescent="0.25">
      <c r="A15278" s="250"/>
      <c r="B15278" s="250"/>
      <c r="C15278" s="250"/>
      <c r="D15278" s="250"/>
      <c r="E15278" s="250"/>
      <c r="F15278" s="250"/>
    </row>
    <row r="15279" spans="1:6" ht="15" x14ac:dyDescent="0.25">
      <c r="A15279" s="250"/>
      <c r="B15279" s="250"/>
      <c r="C15279" s="250"/>
      <c r="D15279" s="250"/>
      <c r="E15279" s="250"/>
      <c r="F15279" s="250"/>
    </row>
    <row r="15280" spans="1:6" ht="15" x14ac:dyDescent="0.25">
      <c r="A15280" s="250"/>
      <c r="B15280" s="250"/>
      <c r="C15280" s="250"/>
      <c r="D15280" s="250"/>
      <c r="E15280" s="250"/>
      <c r="F15280" s="250"/>
    </row>
    <row r="15281" spans="1:6" ht="15" x14ac:dyDescent="0.25">
      <c r="A15281" s="250"/>
      <c r="B15281" s="250"/>
      <c r="C15281" s="250"/>
      <c r="D15281" s="250"/>
      <c r="E15281" s="250"/>
      <c r="F15281" s="250"/>
    </row>
    <row r="15282" spans="1:6" ht="15" x14ac:dyDescent="0.25">
      <c r="A15282" s="250"/>
      <c r="B15282" s="250"/>
      <c r="C15282" s="250"/>
      <c r="D15282" s="250"/>
      <c r="E15282" s="250"/>
      <c r="F15282" s="250"/>
    </row>
    <row r="15283" spans="1:6" ht="15" x14ac:dyDescent="0.25">
      <c r="A15283" s="250"/>
      <c r="B15283" s="250"/>
      <c r="C15283" s="250"/>
      <c r="D15283" s="250"/>
      <c r="E15283" s="250"/>
      <c r="F15283" s="250"/>
    </row>
    <row r="15284" spans="1:6" ht="15" x14ac:dyDescent="0.25">
      <c r="A15284" s="250"/>
      <c r="B15284" s="250"/>
      <c r="C15284" s="250"/>
      <c r="D15284" s="250"/>
      <c r="E15284" s="250"/>
      <c r="F15284" s="250"/>
    </row>
    <row r="15285" spans="1:6" ht="15" x14ac:dyDescent="0.25">
      <c r="A15285" s="250"/>
      <c r="B15285" s="250"/>
      <c r="C15285" s="250"/>
      <c r="D15285" s="250"/>
      <c r="E15285" s="250"/>
      <c r="F15285" s="250"/>
    </row>
    <row r="15286" spans="1:6" ht="15" x14ac:dyDescent="0.25">
      <c r="A15286" s="250"/>
      <c r="B15286" s="250"/>
      <c r="C15286" s="250"/>
      <c r="D15286" s="250"/>
      <c r="E15286" s="250"/>
      <c r="F15286" s="250"/>
    </row>
    <row r="15287" spans="1:6" ht="15" x14ac:dyDescent="0.25">
      <c r="A15287" s="250"/>
      <c r="B15287" s="250"/>
      <c r="C15287" s="250"/>
      <c r="D15287" s="250"/>
      <c r="E15287" s="250"/>
      <c r="F15287" s="250"/>
    </row>
    <row r="15288" spans="1:6" ht="15" x14ac:dyDescent="0.25">
      <c r="A15288" s="250"/>
      <c r="B15288" s="250"/>
      <c r="C15288" s="250"/>
      <c r="D15288" s="250"/>
      <c r="E15288" s="250"/>
      <c r="F15288" s="250"/>
    </row>
    <row r="15289" spans="1:6" ht="15" x14ac:dyDescent="0.25">
      <c r="A15289" s="250"/>
      <c r="B15289" s="250"/>
      <c r="C15289" s="250"/>
      <c r="D15289" s="250"/>
      <c r="E15289" s="250"/>
      <c r="F15289" s="250"/>
    </row>
    <row r="15290" spans="1:6" ht="15" x14ac:dyDescent="0.25">
      <c r="A15290" s="250"/>
      <c r="B15290" s="250"/>
      <c r="C15290" s="250"/>
      <c r="D15290" s="250"/>
      <c r="E15290" s="250"/>
      <c r="F15290" s="250"/>
    </row>
    <row r="15291" spans="1:6" ht="15" x14ac:dyDescent="0.25">
      <c r="A15291" s="250"/>
      <c r="B15291" s="250"/>
      <c r="C15291" s="250"/>
      <c r="D15291" s="250"/>
      <c r="E15291" s="250"/>
      <c r="F15291" s="250"/>
    </row>
    <row r="15292" spans="1:6" ht="15" x14ac:dyDescent="0.25">
      <c r="A15292" s="250"/>
      <c r="B15292" s="250"/>
      <c r="C15292" s="250"/>
      <c r="D15292" s="250"/>
      <c r="E15292" s="250"/>
      <c r="F15292" s="250"/>
    </row>
    <row r="15293" spans="1:6" ht="15" x14ac:dyDescent="0.25">
      <c r="A15293" s="250"/>
      <c r="B15293" s="250"/>
      <c r="C15293" s="250"/>
      <c r="D15293" s="250"/>
      <c r="E15293" s="250"/>
      <c r="F15293" s="250"/>
    </row>
    <row r="15294" spans="1:6" ht="15" x14ac:dyDescent="0.25">
      <c r="A15294" s="250"/>
      <c r="B15294" s="250"/>
      <c r="C15294" s="250"/>
      <c r="D15294" s="250"/>
      <c r="E15294" s="250"/>
      <c r="F15294" s="250"/>
    </row>
    <row r="15295" spans="1:6" ht="15" x14ac:dyDescent="0.25">
      <c r="A15295" s="250"/>
      <c r="B15295" s="250"/>
      <c r="C15295" s="250"/>
      <c r="D15295" s="250"/>
      <c r="E15295" s="250"/>
      <c r="F15295" s="250"/>
    </row>
    <row r="15296" spans="1:6" ht="15" x14ac:dyDescent="0.25">
      <c r="A15296" s="250"/>
      <c r="B15296" s="250"/>
      <c r="C15296" s="250"/>
      <c r="D15296" s="250"/>
      <c r="E15296" s="250"/>
      <c r="F15296" s="250"/>
    </row>
    <row r="15297" spans="1:6" ht="15" x14ac:dyDescent="0.25">
      <c r="A15297" s="250"/>
      <c r="B15297" s="250"/>
      <c r="C15297" s="250"/>
      <c r="D15297" s="250"/>
      <c r="E15297" s="250"/>
      <c r="F15297" s="250"/>
    </row>
    <row r="15298" spans="1:6" ht="15" x14ac:dyDescent="0.25">
      <c r="A15298" s="250"/>
      <c r="B15298" s="250"/>
      <c r="C15298" s="250"/>
      <c r="D15298" s="250"/>
      <c r="E15298" s="250"/>
      <c r="F15298" s="250"/>
    </row>
    <row r="15299" spans="1:6" ht="15" x14ac:dyDescent="0.25">
      <c r="A15299" s="250"/>
      <c r="B15299" s="250"/>
      <c r="C15299" s="250"/>
      <c r="D15299" s="250"/>
      <c r="E15299" s="250"/>
      <c r="F15299" s="250"/>
    </row>
    <row r="15300" spans="1:6" ht="15" x14ac:dyDescent="0.25">
      <c r="A15300" s="250"/>
      <c r="B15300" s="250"/>
      <c r="C15300" s="250"/>
      <c r="D15300" s="250"/>
      <c r="E15300" s="250"/>
      <c r="F15300" s="250"/>
    </row>
    <row r="15301" spans="1:6" ht="15" x14ac:dyDescent="0.25">
      <c r="A15301" s="250"/>
      <c r="B15301" s="250"/>
      <c r="C15301" s="250"/>
      <c r="D15301" s="250"/>
      <c r="E15301" s="250"/>
      <c r="F15301" s="250"/>
    </row>
    <row r="15302" spans="1:6" ht="15" x14ac:dyDescent="0.25">
      <c r="A15302" s="250"/>
      <c r="B15302" s="250"/>
      <c r="C15302" s="250"/>
      <c r="D15302" s="250"/>
      <c r="E15302" s="250"/>
      <c r="F15302" s="250"/>
    </row>
    <row r="15303" spans="1:6" ht="15" x14ac:dyDescent="0.25">
      <c r="A15303" s="250"/>
      <c r="B15303" s="250"/>
      <c r="C15303" s="250"/>
      <c r="D15303" s="250"/>
      <c r="E15303" s="250"/>
      <c r="F15303" s="250"/>
    </row>
    <row r="15304" spans="1:6" ht="15" x14ac:dyDescent="0.25">
      <c r="A15304" s="250"/>
      <c r="B15304" s="250"/>
      <c r="C15304" s="250"/>
      <c r="D15304" s="250"/>
      <c r="E15304" s="250"/>
      <c r="F15304" s="250"/>
    </row>
    <row r="15305" spans="1:6" ht="15" x14ac:dyDescent="0.25">
      <c r="A15305" s="250"/>
      <c r="B15305" s="250"/>
      <c r="C15305" s="250"/>
      <c r="D15305" s="250"/>
      <c r="E15305" s="250"/>
      <c r="F15305" s="250"/>
    </row>
    <row r="15306" spans="1:6" ht="15" x14ac:dyDescent="0.25">
      <c r="A15306" s="250"/>
      <c r="B15306" s="250"/>
      <c r="C15306" s="250"/>
      <c r="D15306" s="250"/>
      <c r="E15306" s="250"/>
      <c r="F15306" s="250"/>
    </row>
    <row r="15307" spans="1:6" ht="15" x14ac:dyDescent="0.25">
      <c r="A15307" s="250"/>
      <c r="B15307" s="250"/>
      <c r="C15307" s="250"/>
      <c r="D15307" s="250"/>
      <c r="E15307" s="250"/>
      <c r="F15307" s="250"/>
    </row>
    <row r="15308" spans="1:6" ht="15" x14ac:dyDescent="0.25">
      <c r="A15308" s="250"/>
      <c r="B15308" s="250"/>
      <c r="C15308" s="250"/>
      <c r="D15308" s="250"/>
      <c r="E15308" s="250"/>
      <c r="F15308" s="250"/>
    </row>
    <row r="15309" spans="1:6" ht="15" x14ac:dyDescent="0.25">
      <c r="A15309" s="250"/>
      <c r="B15309" s="250"/>
      <c r="C15309" s="250"/>
      <c r="D15309" s="250"/>
      <c r="E15309" s="250"/>
      <c r="F15309" s="250"/>
    </row>
    <row r="15310" spans="1:6" ht="15" x14ac:dyDescent="0.25">
      <c r="A15310" s="250"/>
      <c r="B15310" s="250"/>
      <c r="C15310" s="250"/>
      <c r="D15310" s="250"/>
      <c r="E15310" s="250"/>
      <c r="F15310" s="250"/>
    </row>
    <row r="15311" spans="1:6" ht="15" x14ac:dyDescent="0.25">
      <c r="A15311" s="250"/>
      <c r="B15311" s="250"/>
      <c r="C15311" s="250"/>
      <c r="D15311" s="250"/>
      <c r="E15311" s="250"/>
      <c r="F15311" s="250"/>
    </row>
    <row r="15312" spans="1:6" ht="15" x14ac:dyDescent="0.25">
      <c r="A15312" s="250"/>
      <c r="B15312" s="250"/>
      <c r="C15312" s="250"/>
      <c r="D15312" s="250"/>
      <c r="E15312" s="250"/>
      <c r="F15312" s="250"/>
    </row>
    <row r="15313" spans="1:6" ht="15" x14ac:dyDescent="0.25">
      <c r="A15313" s="250"/>
      <c r="B15313" s="250"/>
      <c r="C15313" s="250"/>
      <c r="D15313" s="250"/>
      <c r="E15313" s="250"/>
      <c r="F15313" s="250"/>
    </row>
    <row r="15314" spans="1:6" ht="15" x14ac:dyDescent="0.25">
      <c r="A15314" s="250"/>
      <c r="B15314" s="250"/>
      <c r="C15314" s="250"/>
      <c r="D15314" s="250"/>
      <c r="E15314" s="250"/>
      <c r="F15314" s="250"/>
    </row>
    <row r="15315" spans="1:6" ht="15" x14ac:dyDescent="0.25">
      <c r="A15315" s="250"/>
      <c r="B15315" s="250"/>
      <c r="C15315" s="250"/>
      <c r="D15315" s="250"/>
      <c r="E15315" s="250"/>
      <c r="F15315" s="250"/>
    </row>
    <row r="15316" spans="1:6" ht="15" x14ac:dyDescent="0.25">
      <c r="A15316" s="250"/>
      <c r="B15316" s="250"/>
      <c r="C15316" s="250"/>
      <c r="D15316" s="250"/>
      <c r="E15316" s="250"/>
      <c r="F15316" s="250"/>
    </row>
    <row r="15317" spans="1:6" ht="15" x14ac:dyDescent="0.25">
      <c r="A15317" s="250"/>
      <c r="B15317" s="250"/>
      <c r="C15317" s="250"/>
      <c r="D15317" s="250"/>
      <c r="E15317" s="250"/>
      <c r="F15317" s="250"/>
    </row>
    <row r="15318" spans="1:6" ht="15" x14ac:dyDescent="0.25">
      <c r="A15318" s="250"/>
      <c r="B15318" s="250"/>
      <c r="C15318" s="250"/>
      <c r="D15318" s="250"/>
      <c r="E15318" s="250"/>
      <c r="F15318" s="250"/>
    </row>
    <row r="15319" spans="1:6" ht="15" x14ac:dyDescent="0.25">
      <c r="A15319" s="250"/>
      <c r="B15319" s="250"/>
      <c r="C15319" s="250"/>
      <c r="D15319" s="250"/>
      <c r="E15319" s="250"/>
      <c r="F15319" s="250"/>
    </row>
    <row r="15320" spans="1:6" ht="15" x14ac:dyDescent="0.25">
      <c r="A15320" s="250"/>
      <c r="B15320" s="250"/>
      <c r="C15320" s="250"/>
      <c r="D15320" s="250"/>
      <c r="E15320" s="250"/>
      <c r="F15320" s="250"/>
    </row>
    <row r="15321" spans="1:6" ht="15" x14ac:dyDescent="0.25">
      <c r="A15321" s="250"/>
      <c r="B15321" s="250"/>
      <c r="C15321" s="250"/>
      <c r="D15321" s="250"/>
      <c r="E15321" s="250"/>
      <c r="F15321" s="250"/>
    </row>
    <row r="15322" spans="1:6" ht="15" x14ac:dyDescent="0.25">
      <c r="A15322" s="250"/>
      <c r="B15322" s="250"/>
      <c r="C15322" s="250"/>
      <c r="D15322" s="250"/>
      <c r="E15322" s="250"/>
      <c r="F15322" s="250"/>
    </row>
    <row r="15323" spans="1:6" ht="15" x14ac:dyDescent="0.25">
      <c r="A15323" s="250"/>
      <c r="B15323" s="250"/>
      <c r="C15323" s="250"/>
      <c r="D15323" s="250"/>
      <c r="E15323" s="250"/>
      <c r="F15323" s="250"/>
    </row>
    <row r="15324" spans="1:6" ht="15" x14ac:dyDescent="0.25">
      <c r="A15324" s="250"/>
      <c r="B15324" s="250"/>
      <c r="C15324" s="250"/>
      <c r="D15324" s="250"/>
      <c r="E15324" s="250"/>
      <c r="F15324" s="250"/>
    </row>
    <row r="15325" spans="1:6" ht="15" x14ac:dyDescent="0.25">
      <c r="A15325" s="250"/>
      <c r="B15325" s="250"/>
      <c r="C15325" s="250"/>
      <c r="D15325" s="250"/>
      <c r="E15325" s="250"/>
      <c r="F15325" s="250"/>
    </row>
    <row r="15326" spans="1:6" ht="15" x14ac:dyDescent="0.25">
      <c r="A15326" s="250"/>
      <c r="B15326" s="250"/>
      <c r="C15326" s="250"/>
      <c r="D15326" s="250"/>
      <c r="E15326" s="250"/>
      <c r="F15326" s="250"/>
    </row>
    <row r="15327" spans="1:6" ht="15" x14ac:dyDescent="0.25">
      <c r="A15327" s="250"/>
      <c r="B15327" s="250"/>
      <c r="C15327" s="250"/>
      <c r="D15327" s="250"/>
      <c r="E15327" s="250"/>
      <c r="F15327" s="250"/>
    </row>
    <row r="15328" spans="1:6" ht="15" x14ac:dyDescent="0.25">
      <c r="A15328" s="250"/>
      <c r="B15328" s="250"/>
      <c r="C15328" s="250"/>
      <c r="D15328" s="250"/>
      <c r="E15328" s="250"/>
      <c r="F15328" s="250"/>
    </row>
    <row r="15329" spans="1:6" ht="15" x14ac:dyDescent="0.25">
      <c r="A15329" s="250"/>
      <c r="B15329" s="250"/>
      <c r="C15329" s="250"/>
      <c r="D15329" s="250"/>
      <c r="E15329" s="250"/>
      <c r="F15329" s="250"/>
    </row>
    <row r="15330" spans="1:6" ht="15" x14ac:dyDescent="0.25">
      <c r="A15330" s="250"/>
      <c r="B15330" s="250"/>
      <c r="C15330" s="250"/>
      <c r="D15330" s="250"/>
      <c r="E15330" s="250"/>
      <c r="F15330" s="250"/>
    </row>
    <row r="15331" spans="1:6" ht="15" x14ac:dyDescent="0.25">
      <c r="A15331" s="250"/>
      <c r="B15331" s="250"/>
      <c r="C15331" s="250"/>
      <c r="D15331" s="250"/>
      <c r="E15331" s="250"/>
      <c r="F15331" s="250"/>
    </row>
    <row r="15332" spans="1:6" ht="15" x14ac:dyDescent="0.25">
      <c r="A15332" s="250"/>
      <c r="B15332" s="250"/>
      <c r="C15332" s="250"/>
      <c r="D15332" s="250"/>
      <c r="E15332" s="250"/>
      <c r="F15332" s="250"/>
    </row>
    <row r="15333" spans="1:6" ht="15" x14ac:dyDescent="0.25">
      <c r="A15333" s="250"/>
      <c r="B15333" s="250"/>
      <c r="C15333" s="250"/>
      <c r="D15333" s="250"/>
      <c r="E15333" s="250"/>
      <c r="F15333" s="250"/>
    </row>
    <row r="15334" spans="1:6" ht="15" x14ac:dyDescent="0.25">
      <c r="A15334" s="250"/>
      <c r="B15334" s="250"/>
      <c r="C15334" s="250"/>
      <c r="D15334" s="250"/>
      <c r="E15334" s="250"/>
      <c r="F15334" s="250"/>
    </row>
    <row r="15335" spans="1:6" ht="15" x14ac:dyDescent="0.25">
      <c r="A15335" s="250"/>
      <c r="B15335" s="250"/>
      <c r="C15335" s="250"/>
      <c r="D15335" s="250"/>
      <c r="E15335" s="250"/>
      <c r="F15335" s="250"/>
    </row>
    <row r="15336" spans="1:6" ht="15" x14ac:dyDescent="0.25">
      <c r="A15336" s="250"/>
      <c r="B15336" s="250"/>
      <c r="C15336" s="250"/>
      <c r="D15336" s="250"/>
      <c r="E15336" s="250"/>
      <c r="F15336" s="250"/>
    </row>
    <row r="15337" spans="1:6" ht="15" x14ac:dyDescent="0.25">
      <c r="A15337" s="250"/>
      <c r="B15337" s="250"/>
      <c r="C15337" s="250"/>
      <c r="D15337" s="250"/>
      <c r="E15337" s="250"/>
      <c r="F15337" s="250"/>
    </row>
    <row r="15338" spans="1:6" ht="15" x14ac:dyDescent="0.25">
      <c r="A15338" s="250"/>
      <c r="B15338" s="250"/>
      <c r="C15338" s="250"/>
      <c r="D15338" s="250"/>
      <c r="E15338" s="250"/>
      <c r="F15338" s="250"/>
    </row>
    <row r="15339" spans="1:6" ht="15" x14ac:dyDescent="0.25">
      <c r="A15339" s="250"/>
      <c r="B15339" s="250"/>
      <c r="C15339" s="250"/>
      <c r="D15339" s="250"/>
      <c r="E15339" s="250"/>
      <c r="F15339" s="250"/>
    </row>
    <row r="15340" spans="1:6" ht="15" x14ac:dyDescent="0.25">
      <c r="A15340" s="250"/>
      <c r="B15340" s="250"/>
      <c r="C15340" s="250"/>
      <c r="D15340" s="250"/>
      <c r="E15340" s="250"/>
      <c r="F15340" s="250"/>
    </row>
    <row r="15341" spans="1:6" ht="15" x14ac:dyDescent="0.25">
      <c r="A15341" s="250"/>
      <c r="B15341" s="250"/>
      <c r="C15341" s="250"/>
      <c r="D15341" s="250"/>
      <c r="E15341" s="250"/>
      <c r="F15341" s="250"/>
    </row>
    <row r="15342" spans="1:6" ht="15" x14ac:dyDescent="0.25">
      <c r="A15342" s="250"/>
      <c r="B15342" s="250"/>
      <c r="C15342" s="250"/>
      <c r="D15342" s="250"/>
      <c r="E15342" s="250"/>
      <c r="F15342" s="250"/>
    </row>
    <row r="15343" spans="1:6" ht="15" x14ac:dyDescent="0.25">
      <c r="A15343" s="250"/>
      <c r="B15343" s="250"/>
      <c r="C15343" s="250"/>
      <c r="D15343" s="250"/>
      <c r="E15343" s="250"/>
      <c r="F15343" s="250"/>
    </row>
    <row r="15344" spans="1:6" ht="15" x14ac:dyDescent="0.25">
      <c r="A15344" s="250"/>
      <c r="B15344" s="250"/>
      <c r="C15344" s="250"/>
      <c r="D15344" s="250"/>
      <c r="E15344" s="250"/>
      <c r="F15344" s="250"/>
    </row>
    <row r="15345" spans="1:6" ht="15" x14ac:dyDescent="0.25">
      <c r="A15345" s="250"/>
      <c r="B15345" s="250"/>
      <c r="C15345" s="250"/>
      <c r="D15345" s="250"/>
      <c r="E15345" s="250"/>
      <c r="F15345" s="250"/>
    </row>
    <row r="15346" spans="1:6" ht="15" x14ac:dyDescent="0.25">
      <c r="A15346" s="250"/>
      <c r="B15346" s="250"/>
      <c r="C15346" s="250"/>
      <c r="D15346" s="250"/>
      <c r="E15346" s="250"/>
      <c r="F15346" s="250"/>
    </row>
    <row r="15347" spans="1:6" ht="15" x14ac:dyDescent="0.25">
      <c r="A15347" s="250"/>
      <c r="B15347" s="250"/>
      <c r="C15347" s="250"/>
      <c r="D15347" s="250"/>
      <c r="E15347" s="250"/>
      <c r="F15347" s="250"/>
    </row>
    <row r="15348" spans="1:6" ht="15" x14ac:dyDescent="0.25">
      <c r="A15348" s="250"/>
      <c r="B15348" s="250"/>
      <c r="C15348" s="250"/>
      <c r="D15348" s="250"/>
      <c r="E15348" s="250"/>
      <c r="F15348" s="250"/>
    </row>
    <row r="15349" spans="1:6" ht="15" x14ac:dyDescent="0.25">
      <c r="A15349" s="250"/>
      <c r="B15349" s="250"/>
      <c r="C15349" s="250"/>
      <c r="D15349" s="250"/>
      <c r="E15349" s="250"/>
      <c r="F15349" s="250"/>
    </row>
    <row r="15350" spans="1:6" ht="15" x14ac:dyDescent="0.25">
      <c r="A15350" s="250"/>
      <c r="B15350" s="250"/>
      <c r="C15350" s="250"/>
      <c r="D15350" s="250"/>
      <c r="E15350" s="250"/>
      <c r="F15350" s="250"/>
    </row>
    <row r="15351" spans="1:6" ht="15" x14ac:dyDescent="0.25">
      <c r="A15351" s="250"/>
      <c r="B15351" s="250"/>
      <c r="C15351" s="250"/>
      <c r="D15351" s="250"/>
      <c r="E15351" s="250"/>
      <c r="F15351" s="250"/>
    </row>
    <row r="15352" spans="1:6" ht="15" x14ac:dyDescent="0.25">
      <c r="A15352" s="250"/>
      <c r="B15352" s="250"/>
      <c r="C15352" s="250"/>
      <c r="D15352" s="250"/>
      <c r="E15352" s="250"/>
      <c r="F15352" s="250"/>
    </row>
    <row r="15353" spans="1:6" ht="15" x14ac:dyDescent="0.25">
      <c r="A15353" s="250"/>
      <c r="B15353" s="250"/>
      <c r="C15353" s="250"/>
      <c r="D15353" s="250"/>
      <c r="E15353" s="250"/>
      <c r="F15353" s="250"/>
    </row>
    <row r="15354" spans="1:6" ht="15" x14ac:dyDescent="0.25">
      <c r="A15354" s="250"/>
      <c r="B15354" s="250"/>
      <c r="C15354" s="250"/>
      <c r="D15354" s="250"/>
      <c r="E15354" s="250"/>
      <c r="F15354" s="250"/>
    </row>
    <row r="15355" spans="1:6" ht="15" x14ac:dyDescent="0.25">
      <c r="A15355" s="250"/>
      <c r="B15355" s="250"/>
      <c r="C15355" s="250"/>
      <c r="D15355" s="250"/>
      <c r="E15355" s="250"/>
      <c r="F15355" s="250"/>
    </row>
    <row r="15356" spans="1:6" ht="15" x14ac:dyDescent="0.25">
      <c r="A15356" s="250"/>
      <c r="B15356" s="250"/>
      <c r="C15356" s="250"/>
      <c r="D15356" s="250"/>
      <c r="E15356" s="250"/>
      <c r="F15356" s="250"/>
    </row>
    <row r="15357" spans="1:6" ht="15" x14ac:dyDescent="0.25">
      <c r="A15357" s="250"/>
      <c r="B15357" s="250"/>
      <c r="C15357" s="250"/>
      <c r="D15357" s="250"/>
      <c r="E15357" s="250"/>
      <c r="F15357" s="250"/>
    </row>
    <row r="15358" spans="1:6" ht="15" x14ac:dyDescent="0.25">
      <c r="A15358" s="250"/>
      <c r="B15358" s="250"/>
      <c r="C15358" s="250"/>
      <c r="D15358" s="250"/>
      <c r="E15358" s="250"/>
      <c r="F15358" s="250"/>
    </row>
    <row r="15359" spans="1:6" ht="15" x14ac:dyDescent="0.25">
      <c r="A15359" s="250"/>
      <c r="B15359" s="250"/>
      <c r="C15359" s="250"/>
      <c r="D15359" s="250"/>
      <c r="E15359" s="250"/>
      <c r="F15359" s="250"/>
    </row>
    <row r="15360" spans="1:6" ht="15" x14ac:dyDescent="0.25">
      <c r="A15360" s="250"/>
      <c r="B15360" s="250"/>
      <c r="C15360" s="250"/>
      <c r="D15360" s="250"/>
      <c r="E15360" s="250"/>
      <c r="F15360" s="250"/>
    </row>
    <row r="15361" spans="1:6" ht="15" x14ac:dyDescent="0.25">
      <c r="A15361" s="250"/>
      <c r="B15361" s="250"/>
      <c r="C15361" s="250"/>
      <c r="D15361" s="250"/>
      <c r="E15361" s="250"/>
      <c r="F15361" s="250"/>
    </row>
    <row r="15362" spans="1:6" ht="15" x14ac:dyDescent="0.25">
      <c r="A15362" s="250"/>
      <c r="B15362" s="250"/>
      <c r="C15362" s="250"/>
      <c r="D15362" s="250"/>
      <c r="E15362" s="250"/>
      <c r="F15362" s="250"/>
    </row>
    <row r="15363" spans="1:6" ht="15" x14ac:dyDescent="0.25">
      <c r="A15363" s="250"/>
      <c r="B15363" s="250"/>
      <c r="C15363" s="250"/>
      <c r="D15363" s="250"/>
      <c r="E15363" s="250"/>
      <c r="F15363" s="250"/>
    </row>
    <row r="15364" spans="1:6" ht="15" x14ac:dyDescent="0.25">
      <c r="A15364" s="250"/>
      <c r="B15364" s="250"/>
      <c r="C15364" s="250"/>
      <c r="D15364" s="250"/>
      <c r="E15364" s="250"/>
      <c r="F15364" s="250"/>
    </row>
    <row r="15365" spans="1:6" ht="15" x14ac:dyDescent="0.25">
      <c r="A15365" s="250"/>
      <c r="B15365" s="250"/>
      <c r="C15365" s="250"/>
      <c r="D15365" s="250"/>
      <c r="E15365" s="250"/>
      <c r="F15365" s="250"/>
    </row>
    <row r="15366" spans="1:6" ht="15" x14ac:dyDescent="0.25">
      <c r="A15366" s="250"/>
      <c r="B15366" s="250"/>
      <c r="C15366" s="250"/>
      <c r="D15366" s="250"/>
      <c r="E15366" s="250"/>
      <c r="F15366" s="250"/>
    </row>
    <row r="15367" spans="1:6" ht="15" x14ac:dyDescent="0.25">
      <c r="A15367" s="250"/>
      <c r="B15367" s="250"/>
      <c r="C15367" s="250"/>
      <c r="D15367" s="250"/>
      <c r="E15367" s="250"/>
      <c r="F15367" s="250"/>
    </row>
    <row r="15368" spans="1:6" ht="15" x14ac:dyDescent="0.25">
      <c r="A15368" s="250"/>
      <c r="B15368" s="250"/>
      <c r="C15368" s="250"/>
      <c r="D15368" s="250"/>
      <c r="E15368" s="250"/>
      <c r="F15368" s="250"/>
    </row>
    <row r="15369" spans="1:6" ht="15" x14ac:dyDescent="0.25">
      <c r="A15369" s="250"/>
      <c r="B15369" s="250"/>
      <c r="C15369" s="250"/>
      <c r="D15369" s="250"/>
      <c r="E15369" s="250"/>
      <c r="F15369" s="250"/>
    </row>
    <row r="15370" spans="1:6" ht="15" x14ac:dyDescent="0.25">
      <c r="A15370" s="250"/>
      <c r="B15370" s="250"/>
      <c r="C15370" s="250"/>
      <c r="D15370" s="250"/>
      <c r="E15370" s="250"/>
      <c r="F15370" s="250"/>
    </row>
    <row r="15371" spans="1:6" ht="15" x14ac:dyDescent="0.25">
      <c r="A15371" s="250"/>
      <c r="B15371" s="250"/>
      <c r="C15371" s="250"/>
      <c r="D15371" s="250"/>
      <c r="E15371" s="250"/>
      <c r="F15371" s="250"/>
    </row>
    <row r="15372" spans="1:6" ht="15" x14ac:dyDescent="0.25">
      <c r="A15372" s="250"/>
      <c r="B15372" s="250"/>
      <c r="C15372" s="250"/>
      <c r="D15372" s="250"/>
      <c r="E15372" s="250"/>
      <c r="F15372" s="250"/>
    </row>
    <row r="15373" spans="1:6" ht="15" x14ac:dyDescent="0.25">
      <c r="A15373" s="250"/>
      <c r="B15373" s="250"/>
      <c r="C15373" s="250"/>
      <c r="D15373" s="250"/>
      <c r="E15373" s="250"/>
      <c r="F15373" s="250"/>
    </row>
    <row r="15374" spans="1:6" ht="15" x14ac:dyDescent="0.25">
      <c r="A15374" s="250"/>
      <c r="B15374" s="250"/>
      <c r="C15374" s="250"/>
      <c r="D15374" s="250"/>
      <c r="E15374" s="250"/>
      <c r="F15374" s="250"/>
    </row>
    <row r="15375" spans="1:6" ht="15" x14ac:dyDescent="0.25">
      <c r="A15375" s="250"/>
      <c r="B15375" s="250"/>
      <c r="C15375" s="250"/>
      <c r="D15375" s="250"/>
      <c r="E15375" s="250"/>
      <c r="F15375" s="250"/>
    </row>
    <row r="15376" spans="1:6" ht="15" x14ac:dyDescent="0.25">
      <c r="A15376" s="250"/>
      <c r="B15376" s="250"/>
      <c r="C15376" s="250"/>
      <c r="D15376" s="250"/>
      <c r="E15376" s="250"/>
      <c r="F15376" s="250"/>
    </row>
    <row r="15377" spans="1:6" ht="15" x14ac:dyDescent="0.25">
      <c r="A15377" s="250"/>
      <c r="B15377" s="250"/>
      <c r="C15377" s="250"/>
      <c r="D15377" s="250"/>
      <c r="E15377" s="250"/>
      <c r="F15377" s="250"/>
    </row>
    <row r="15378" spans="1:6" ht="15" x14ac:dyDescent="0.25">
      <c r="A15378" s="250"/>
      <c r="B15378" s="250"/>
      <c r="C15378" s="250"/>
      <c r="D15378" s="250"/>
      <c r="E15378" s="250"/>
      <c r="F15378" s="250"/>
    </row>
    <row r="15379" spans="1:6" ht="15" x14ac:dyDescent="0.25">
      <c r="A15379" s="250"/>
      <c r="B15379" s="250"/>
      <c r="C15379" s="250"/>
      <c r="D15379" s="250"/>
      <c r="E15379" s="250"/>
      <c r="F15379" s="250"/>
    </row>
    <row r="15380" spans="1:6" ht="15" x14ac:dyDescent="0.25">
      <c r="A15380" s="250"/>
      <c r="B15380" s="250"/>
      <c r="C15380" s="250"/>
      <c r="D15380" s="250"/>
      <c r="E15380" s="250"/>
      <c r="F15380" s="250"/>
    </row>
    <row r="15381" spans="1:6" ht="15" x14ac:dyDescent="0.25">
      <c r="A15381" s="250"/>
      <c r="B15381" s="250"/>
      <c r="C15381" s="250"/>
      <c r="D15381" s="250"/>
      <c r="E15381" s="250"/>
      <c r="F15381" s="250"/>
    </row>
    <row r="15382" spans="1:6" ht="15" x14ac:dyDescent="0.25">
      <c r="A15382" s="250"/>
      <c r="B15382" s="250"/>
      <c r="C15382" s="250"/>
      <c r="D15382" s="250"/>
      <c r="E15382" s="250"/>
      <c r="F15382" s="250"/>
    </row>
    <row r="15383" spans="1:6" ht="15" x14ac:dyDescent="0.25">
      <c r="A15383" s="250"/>
      <c r="B15383" s="250"/>
      <c r="C15383" s="250"/>
      <c r="D15383" s="250"/>
      <c r="E15383" s="250"/>
      <c r="F15383" s="250"/>
    </row>
    <row r="15384" spans="1:6" ht="15" x14ac:dyDescent="0.25">
      <c r="A15384" s="250"/>
      <c r="B15384" s="250"/>
      <c r="C15384" s="250"/>
      <c r="D15384" s="250"/>
      <c r="E15384" s="250"/>
      <c r="F15384" s="250"/>
    </row>
    <row r="15385" spans="1:6" ht="15" x14ac:dyDescent="0.25">
      <c r="A15385" s="250"/>
      <c r="B15385" s="250"/>
      <c r="C15385" s="250"/>
      <c r="D15385" s="250"/>
      <c r="E15385" s="250"/>
      <c r="F15385" s="250"/>
    </row>
    <row r="15386" spans="1:6" ht="15" x14ac:dyDescent="0.25">
      <c r="A15386" s="250"/>
      <c r="B15386" s="250"/>
      <c r="C15386" s="250"/>
      <c r="D15386" s="250"/>
      <c r="E15386" s="250"/>
      <c r="F15386" s="250"/>
    </row>
    <row r="15387" spans="1:6" ht="15" x14ac:dyDescent="0.25">
      <c r="A15387" s="250"/>
      <c r="B15387" s="250"/>
      <c r="C15387" s="250"/>
      <c r="D15387" s="250"/>
      <c r="E15387" s="250"/>
      <c r="F15387" s="250"/>
    </row>
    <row r="15388" spans="1:6" ht="15" x14ac:dyDescent="0.25">
      <c r="A15388" s="250"/>
      <c r="B15388" s="250"/>
      <c r="C15388" s="250"/>
      <c r="D15388" s="250"/>
      <c r="E15388" s="250"/>
      <c r="F15388" s="250"/>
    </row>
    <row r="15389" spans="1:6" ht="15" x14ac:dyDescent="0.25">
      <c r="A15389" s="250"/>
      <c r="B15389" s="250"/>
      <c r="C15389" s="250"/>
      <c r="D15389" s="250"/>
      <c r="E15389" s="250"/>
      <c r="F15389" s="250"/>
    </row>
    <row r="15390" spans="1:6" ht="15" x14ac:dyDescent="0.25">
      <c r="A15390" s="250"/>
      <c r="B15390" s="250"/>
      <c r="C15390" s="250"/>
      <c r="D15390" s="250"/>
      <c r="E15390" s="250"/>
      <c r="F15390" s="250"/>
    </row>
    <row r="15391" spans="1:6" ht="15" x14ac:dyDescent="0.25">
      <c r="A15391" s="250"/>
      <c r="B15391" s="250"/>
      <c r="C15391" s="250"/>
      <c r="D15391" s="250"/>
      <c r="E15391" s="250"/>
      <c r="F15391" s="250"/>
    </row>
    <row r="15392" spans="1:6" ht="15" x14ac:dyDescent="0.25">
      <c r="A15392" s="250"/>
      <c r="B15392" s="250"/>
      <c r="C15392" s="250"/>
      <c r="D15392" s="250"/>
      <c r="E15392" s="250"/>
      <c r="F15392" s="250"/>
    </row>
    <row r="15393" spans="1:6" ht="15" x14ac:dyDescent="0.25">
      <c r="A15393" s="250"/>
      <c r="B15393" s="250"/>
      <c r="C15393" s="250"/>
      <c r="D15393" s="250"/>
      <c r="E15393" s="250"/>
      <c r="F15393" s="250"/>
    </row>
    <row r="15394" spans="1:6" ht="15" x14ac:dyDescent="0.25">
      <c r="A15394" s="250"/>
      <c r="B15394" s="250"/>
      <c r="C15394" s="250"/>
      <c r="D15394" s="250"/>
      <c r="E15394" s="250"/>
      <c r="F15394" s="250"/>
    </row>
    <row r="15395" spans="1:6" ht="15" x14ac:dyDescent="0.25">
      <c r="A15395" s="250"/>
      <c r="B15395" s="250"/>
      <c r="C15395" s="250"/>
      <c r="D15395" s="250"/>
      <c r="E15395" s="250"/>
      <c r="F15395" s="250"/>
    </row>
    <row r="15396" spans="1:6" ht="15" x14ac:dyDescent="0.25">
      <c r="A15396" s="250"/>
      <c r="B15396" s="250"/>
      <c r="C15396" s="250"/>
      <c r="D15396" s="250"/>
      <c r="E15396" s="250"/>
      <c r="F15396" s="250"/>
    </row>
    <row r="15397" spans="1:6" ht="15" x14ac:dyDescent="0.25">
      <c r="A15397" s="250"/>
      <c r="B15397" s="250"/>
      <c r="C15397" s="250"/>
      <c r="D15397" s="250"/>
      <c r="E15397" s="250"/>
      <c r="F15397" s="250"/>
    </row>
    <row r="15398" spans="1:6" ht="15" x14ac:dyDescent="0.25">
      <c r="A15398" s="250"/>
      <c r="B15398" s="250"/>
      <c r="C15398" s="250"/>
      <c r="D15398" s="250"/>
      <c r="E15398" s="250"/>
      <c r="F15398" s="250"/>
    </row>
    <row r="15399" spans="1:6" ht="15" x14ac:dyDescent="0.25">
      <c r="A15399" s="250"/>
      <c r="B15399" s="250"/>
      <c r="C15399" s="250"/>
      <c r="D15399" s="250"/>
      <c r="E15399" s="250"/>
      <c r="F15399" s="250"/>
    </row>
    <row r="15400" spans="1:6" ht="15" x14ac:dyDescent="0.25">
      <c r="A15400" s="250"/>
      <c r="B15400" s="250"/>
      <c r="C15400" s="250"/>
      <c r="D15400" s="250"/>
      <c r="E15400" s="250"/>
      <c r="F15400" s="250"/>
    </row>
    <row r="15401" spans="1:6" ht="15" x14ac:dyDescent="0.25">
      <c r="A15401" s="250"/>
      <c r="B15401" s="250"/>
      <c r="C15401" s="250"/>
      <c r="D15401" s="250"/>
      <c r="E15401" s="250"/>
      <c r="F15401" s="250"/>
    </row>
    <row r="15402" spans="1:6" ht="15" x14ac:dyDescent="0.25">
      <c r="A15402" s="250"/>
      <c r="B15402" s="250"/>
      <c r="C15402" s="250"/>
      <c r="D15402" s="250"/>
      <c r="E15402" s="250"/>
      <c r="F15402" s="250"/>
    </row>
    <row r="15403" spans="1:6" ht="15" x14ac:dyDescent="0.25">
      <c r="A15403" s="250"/>
      <c r="B15403" s="250"/>
      <c r="C15403" s="250"/>
      <c r="D15403" s="250"/>
      <c r="E15403" s="250"/>
      <c r="F15403" s="250"/>
    </row>
    <row r="15404" spans="1:6" ht="15" x14ac:dyDescent="0.25">
      <c r="A15404" s="250"/>
      <c r="B15404" s="250"/>
      <c r="C15404" s="250"/>
      <c r="D15404" s="250"/>
      <c r="E15404" s="250"/>
      <c r="F15404" s="250"/>
    </row>
    <row r="15405" spans="1:6" ht="15" x14ac:dyDescent="0.25">
      <c r="A15405" s="250"/>
      <c r="B15405" s="250"/>
      <c r="C15405" s="250"/>
      <c r="D15405" s="250"/>
      <c r="E15405" s="250"/>
      <c r="F15405" s="250"/>
    </row>
    <row r="15406" spans="1:6" ht="15" x14ac:dyDescent="0.25">
      <c r="A15406" s="250"/>
      <c r="B15406" s="250"/>
      <c r="C15406" s="250"/>
      <c r="D15406" s="250"/>
      <c r="E15406" s="250"/>
      <c r="F15406" s="250"/>
    </row>
    <row r="15407" spans="1:6" ht="15" x14ac:dyDescent="0.25">
      <c r="A15407" s="250"/>
      <c r="B15407" s="250"/>
      <c r="C15407" s="250"/>
      <c r="D15407" s="250"/>
      <c r="E15407" s="250"/>
      <c r="F15407" s="250"/>
    </row>
    <row r="15408" spans="1:6" ht="15" x14ac:dyDescent="0.25">
      <c r="A15408" s="250"/>
      <c r="B15408" s="250"/>
      <c r="C15408" s="250"/>
      <c r="D15408" s="250"/>
      <c r="E15408" s="250"/>
      <c r="F15408" s="250"/>
    </row>
    <row r="15409" spans="1:6" ht="15" x14ac:dyDescent="0.25">
      <c r="A15409" s="250"/>
      <c r="B15409" s="250"/>
      <c r="C15409" s="250"/>
      <c r="D15409" s="250"/>
      <c r="E15409" s="250"/>
      <c r="F15409" s="250"/>
    </row>
    <row r="15410" spans="1:6" ht="15" x14ac:dyDescent="0.25">
      <c r="A15410" s="250"/>
      <c r="B15410" s="250"/>
      <c r="C15410" s="250"/>
      <c r="D15410" s="250"/>
      <c r="E15410" s="250"/>
      <c r="F15410" s="250"/>
    </row>
    <row r="15411" spans="1:6" ht="15" x14ac:dyDescent="0.25">
      <c r="A15411" s="250"/>
      <c r="B15411" s="250"/>
      <c r="C15411" s="250"/>
      <c r="D15411" s="250"/>
      <c r="E15411" s="250"/>
      <c r="F15411" s="250"/>
    </row>
    <row r="15412" spans="1:6" ht="15" x14ac:dyDescent="0.25">
      <c r="A15412" s="250"/>
      <c r="B15412" s="250"/>
      <c r="C15412" s="250"/>
      <c r="D15412" s="250"/>
      <c r="E15412" s="250"/>
      <c r="F15412" s="250"/>
    </row>
    <row r="15413" spans="1:6" ht="15" x14ac:dyDescent="0.25">
      <c r="A15413" s="250"/>
      <c r="B15413" s="250"/>
      <c r="C15413" s="250"/>
      <c r="D15413" s="250"/>
      <c r="E15413" s="250"/>
      <c r="F15413" s="250"/>
    </row>
    <row r="15414" spans="1:6" ht="15" x14ac:dyDescent="0.25">
      <c r="A15414" s="250"/>
      <c r="B15414" s="250"/>
      <c r="C15414" s="250"/>
      <c r="D15414" s="250"/>
      <c r="E15414" s="250"/>
      <c r="F15414" s="250"/>
    </row>
    <row r="15415" spans="1:6" ht="15" x14ac:dyDescent="0.25">
      <c r="A15415" s="250"/>
      <c r="B15415" s="250"/>
      <c r="C15415" s="250"/>
      <c r="D15415" s="250"/>
      <c r="E15415" s="250"/>
      <c r="F15415" s="250"/>
    </row>
    <row r="15416" spans="1:6" ht="15" x14ac:dyDescent="0.25">
      <c r="A15416" s="250"/>
      <c r="B15416" s="250"/>
      <c r="C15416" s="250"/>
      <c r="D15416" s="250"/>
      <c r="E15416" s="250"/>
      <c r="F15416" s="250"/>
    </row>
    <row r="15417" spans="1:6" ht="15" x14ac:dyDescent="0.25">
      <c r="A15417" s="250"/>
      <c r="B15417" s="250"/>
      <c r="C15417" s="250"/>
      <c r="D15417" s="250"/>
      <c r="E15417" s="250"/>
      <c r="F15417" s="250"/>
    </row>
    <row r="15418" spans="1:6" ht="15" x14ac:dyDescent="0.25">
      <c r="A15418" s="250"/>
      <c r="B15418" s="250"/>
      <c r="C15418" s="250"/>
      <c r="D15418" s="250"/>
      <c r="E15418" s="250"/>
      <c r="F15418" s="250"/>
    </row>
    <row r="15419" spans="1:6" ht="15" x14ac:dyDescent="0.25">
      <c r="A15419" s="250"/>
      <c r="B15419" s="250"/>
      <c r="C15419" s="250"/>
      <c r="D15419" s="250"/>
      <c r="E15419" s="250"/>
      <c r="F15419" s="250"/>
    </row>
    <row r="15420" spans="1:6" ht="15" x14ac:dyDescent="0.25">
      <c r="A15420" s="250"/>
      <c r="B15420" s="250"/>
      <c r="C15420" s="250"/>
      <c r="D15420" s="250"/>
      <c r="E15420" s="250"/>
      <c r="F15420" s="250"/>
    </row>
    <row r="15421" spans="1:6" ht="15" x14ac:dyDescent="0.25">
      <c r="A15421" s="250"/>
      <c r="B15421" s="250"/>
      <c r="C15421" s="250"/>
      <c r="D15421" s="250"/>
      <c r="E15421" s="250"/>
      <c r="F15421" s="250"/>
    </row>
    <row r="15422" spans="1:6" ht="15" x14ac:dyDescent="0.25">
      <c r="A15422" s="250"/>
      <c r="B15422" s="250"/>
      <c r="C15422" s="250"/>
      <c r="D15422" s="250"/>
      <c r="E15422" s="250"/>
      <c r="F15422" s="250"/>
    </row>
    <row r="15423" spans="1:6" ht="15" x14ac:dyDescent="0.25">
      <c r="A15423" s="250"/>
      <c r="B15423" s="250"/>
      <c r="C15423" s="250"/>
      <c r="D15423" s="250"/>
      <c r="E15423" s="250"/>
      <c r="F15423" s="250"/>
    </row>
    <row r="15424" spans="1:6" ht="15" x14ac:dyDescent="0.25">
      <c r="A15424" s="250"/>
      <c r="B15424" s="250"/>
      <c r="C15424" s="250"/>
      <c r="D15424" s="250"/>
      <c r="E15424" s="250"/>
      <c r="F15424" s="250"/>
    </row>
    <row r="15425" spans="1:6" ht="15" x14ac:dyDescent="0.25">
      <c r="A15425" s="250"/>
      <c r="B15425" s="250"/>
      <c r="C15425" s="250"/>
      <c r="D15425" s="250"/>
      <c r="E15425" s="250"/>
      <c r="F15425" s="250"/>
    </row>
    <row r="15426" spans="1:6" ht="15" x14ac:dyDescent="0.25">
      <c r="A15426" s="250"/>
      <c r="B15426" s="250"/>
      <c r="C15426" s="250"/>
      <c r="D15426" s="250"/>
      <c r="E15426" s="250"/>
      <c r="F15426" s="250"/>
    </row>
    <row r="15427" spans="1:6" ht="15" x14ac:dyDescent="0.25">
      <c r="A15427" s="250"/>
      <c r="B15427" s="250"/>
      <c r="C15427" s="250"/>
      <c r="D15427" s="250"/>
      <c r="E15427" s="250"/>
      <c r="F15427" s="250"/>
    </row>
    <row r="15428" spans="1:6" ht="15" x14ac:dyDescent="0.25">
      <c r="A15428" s="250"/>
      <c r="B15428" s="250"/>
      <c r="C15428" s="250"/>
      <c r="D15428" s="250"/>
      <c r="E15428" s="250"/>
      <c r="F15428" s="250"/>
    </row>
    <row r="15429" spans="1:6" ht="15" x14ac:dyDescent="0.25">
      <c r="A15429" s="250"/>
      <c r="B15429" s="250"/>
      <c r="C15429" s="250"/>
      <c r="D15429" s="250"/>
      <c r="E15429" s="250"/>
      <c r="F15429" s="250"/>
    </row>
    <row r="15430" spans="1:6" ht="15" x14ac:dyDescent="0.25">
      <c r="A15430" s="250"/>
      <c r="B15430" s="250"/>
      <c r="C15430" s="250"/>
      <c r="D15430" s="250"/>
      <c r="E15430" s="250"/>
      <c r="F15430" s="250"/>
    </row>
    <row r="15431" spans="1:6" ht="15" x14ac:dyDescent="0.25">
      <c r="A15431" s="250"/>
      <c r="B15431" s="250"/>
      <c r="C15431" s="250"/>
      <c r="D15431" s="250"/>
      <c r="E15431" s="250"/>
      <c r="F15431" s="250"/>
    </row>
    <row r="15432" spans="1:6" ht="15" x14ac:dyDescent="0.25">
      <c r="A15432" s="250"/>
      <c r="B15432" s="250"/>
      <c r="C15432" s="250"/>
      <c r="D15432" s="250"/>
      <c r="E15432" s="250"/>
      <c r="F15432" s="250"/>
    </row>
    <row r="15433" spans="1:6" ht="15" x14ac:dyDescent="0.25">
      <c r="A15433" s="250"/>
      <c r="B15433" s="250"/>
      <c r="C15433" s="250"/>
      <c r="D15433" s="250"/>
      <c r="E15433" s="250"/>
      <c r="F15433" s="250"/>
    </row>
    <row r="15434" spans="1:6" ht="15" x14ac:dyDescent="0.25">
      <c r="A15434" s="250"/>
      <c r="B15434" s="250"/>
      <c r="C15434" s="250"/>
      <c r="D15434" s="250"/>
      <c r="E15434" s="250"/>
      <c r="F15434" s="250"/>
    </row>
    <row r="15435" spans="1:6" ht="15" x14ac:dyDescent="0.25">
      <c r="A15435" s="250"/>
      <c r="B15435" s="250"/>
      <c r="C15435" s="250"/>
      <c r="D15435" s="250"/>
      <c r="E15435" s="250"/>
      <c r="F15435" s="250"/>
    </row>
    <row r="15436" spans="1:6" ht="15" x14ac:dyDescent="0.25">
      <c r="A15436" s="250"/>
      <c r="B15436" s="250"/>
      <c r="C15436" s="250"/>
      <c r="D15436" s="250"/>
      <c r="E15436" s="250"/>
      <c r="F15436" s="250"/>
    </row>
    <row r="15437" spans="1:6" ht="15" x14ac:dyDescent="0.25">
      <c r="A15437" s="250"/>
      <c r="B15437" s="250"/>
      <c r="C15437" s="250"/>
      <c r="D15437" s="250"/>
      <c r="E15437" s="250"/>
      <c r="F15437" s="250"/>
    </row>
    <row r="15438" spans="1:6" ht="15" x14ac:dyDescent="0.25">
      <c r="A15438" s="250"/>
      <c r="B15438" s="250"/>
      <c r="C15438" s="250"/>
      <c r="D15438" s="250"/>
      <c r="E15438" s="250"/>
      <c r="F15438" s="250"/>
    </row>
    <row r="15439" spans="1:6" ht="15" x14ac:dyDescent="0.25">
      <c r="A15439" s="250"/>
      <c r="B15439" s="250"/>
      <c r="C15439" s="250"/>
      <c r="D15439" s="250"/>
      <c r="E15439" s="250"/>
      <c r="F15439" s="250"/>
    </row>
    <row r="15440" spans="1:6" ht="15" x14ac:dyDescent="0.25">
      <c r="A15440" s="250"/>
      <c r="B15440" s="250"/>
      <c r="C15440" s="250"/>
      <c r="D15440" s="250"/>
      <c r="E15440" s="250"/>
      <c r="F15440" s="250"/>
    </row>
    <row r="15441" spans="1:6" ht="15" x14ac:dyDescent="0.25">
      <c r="A15441" s="250"/>
      <c r="B15441" s="250"/>
      <c r="C15441" s="250"/>
      <c r="D15441" s="250"/>
      <c r="E15441" s="250"/>
      <c r="F15441" s="250"/>
    </row>
    <row r="15442" spans="1:6" ht="15" x14ac:dyDescent="0.25">
      <c r="A15442" s="250"/>
      <c r="B15442" s="250"/>
      <c r="C15442" s="250"/>
      <c r="D15442" s="250"/>
      <c r="E15442" s="250"/>
      <c r="F15442" s="250"/>
    </row>
    <row r="15443" spans="1:6" ht="15" x14ac:dyDescent="0.25">
      <c r="A15443" s="250"/>
      <c r="B15443" s="250"/>
      <c r="C15443" s="250"/>
      <c r="D15443" s="250"/>
      <c r="E15443" s="250"/>
      <c r="F15443" s="250"/>
    </row>
    <row r="15444" spans="1:6" ht="15" x14ac:dyDescent="0.25">
      <c r="A15444" s="250"/>
      <c r="B15444" s="250"/>
      <c r="C15444" s="250"/>
      <c r="D15444" s="250"/>
      <c r="E15444" s="250"/>
      <c r="F15444" s="250"/>
    </row>
    <row r="15445" spans="1:6" ht="15" x14ac:dyDescent="0.25">
      <c r="A15445" s="250"/>
      <c r="B15445" s="250"/>
      <c r="C15445" s="250"/>
      <c r="D15445" s="250"/>
      <c r="E15445" s="250"/>
      <c r="F15445" s="250"/>
    </row>
    <row r="15446" spans="1:6" ht="15" x14ac:dyDescent="0.25">
      <c r="A15446" s="250"/>
      <c r="B15446" s="250"/>
      <c r="C15446" s="250"/>
      <c r="D15446" s="250"/>
      <c r="E15446" s="250"/>
      <c r="F15446" s="250"/>
    </row>
    <row r="15447" spans="1:6" ht="15" x14ac:dyDescent="0.25">
      <c r="A15447" s="250"/>
      <c r="B15447" s="250"/>
      <c r="C15447" s="250"/>
      <c r="D15447" s="250"/>
      <c r="E15447" s="250"/>
      <c r="F15447" s="250"/>
    </row>
    <row r="15448" spans="1:6" ht="15" x14ac:dyDescent="0.25">
      <c r="A15448" s="250"/>
      <c r="B15448" s="250"/>
      <c r="C15448" s="250"/>
      <c r="D15448" s="250"/>
      <c r="E15448" s="250"/>
      <c r="F15448" s="250"/>
    </row>
    <row r="15449" spans="1:6" ht="15" x14ac:dyDescent="0.25">
      <c r="A15449" s="250"/>
      <c r="B15449" s="250"/>
      <c r="C15449" s="250"/>
      <c r="D15449" s="250"/>
      <c r="E15449" s="250"/>
      <c r="F15449" s="250"/>
    </row>
    <row r="15450" spans="1:6" ht="15" x14ac:dyDescent="0.25">
      <c r="A15450" s="250"/>
      <c r="B15450" s="250"/>
      <c r="C15450" s="250"/>
      <c r="D15450" s="250"/>
      <c r="E15450" s="250"/>
      <c r="F15450" s="250"/>
    </row>
    <row r="15451" spans="1:6" ht="15" x14ac:dyDescent="0.25">
      <c r="A15451" s="250"/>
      <c r="B15451" s="250"/>
      <c r="C15451" s="250"/>
      <c r="D15451" s="250"/>
      <c r="E15451" s="250"/>
      <c r="F15451" s="250"/>
    </row>
    <row r="15452" spans="1:6" ht="15" x14ac:dyDescent="0.25">
      <c r="A15452" s="250"/>
      <c r="B15452" s="250"/>
      <c r="C15452" s="250"/>
      <c r="D15452" s="250"/>
      <c r="E15452" s="250"/>
      <c r="F15452" s="250"/>
    </row>
    <row r="15453" spans="1:6" ht="15" x14ac:dyDescent="0.25">
      <c r="A15453" s="250"/>
      <c r="B15453" s="250"/>
      <c r="C15453" s="250"/>
      <c r="D15453" s="250"/>
      <c r="E15453" s="250"/>
      <c r="F15453" s="250"/>
    </row>
    <row r="15454" spans="1:6" ht="15" x14ac:dyDescent="0.25">
      <c r="A15454" s="250"/>
      <c r="B15454" s="250"/>
      <c r="C15454" s="250"/>
      <c r="D15454" s="250"/>
      <c r="E15454" s="250"/>
      <c r="F15454" s="250"/>
    </row>
    <row r="15455" spans="1:6" ht="15" x14ac:dyDescent="0.25">
      <c r="A15455" s="250"/>
      <c r="B15455" s="250"/>
      <c r="C15455" s="250"/>
      <c r="D15455" s="250"/>
      <c r="E15455" s="250"/>
      <c r="F15455" s="250"/>
    </row>
    <row r="15456" spans="1:6" ht="15" x14ac:dyDescent="0.25">
      <c r="A15456" s="250"/>
      <c r="B15456" s="250"/>
      <c r="C15456" s="250"/>
      <c r="D15456" s="250"/>
      <c r="E15456" s="250"/>
      <c r="F15456" s="250"/>
    </row>
    <row r="15457" spans="1:6" ht="15" x14ac:dyDescent="0.25">
      <c r="A15457" s="250"/>
      <c r="B15457" s="250"/>
      <c r="C15457" s="250"/>
      <c r="D15457" s="250"/>
      <c r="E15457" s="250"/>
      <c r="F15457" s="250"/>
    </row>
    <row r="15458" spans="1:6" ht="15" x14ac:dyDescent="0.25">
      <c r="A15458" s="250"/>
      <c r="B15458" s="250"/>
      <c r="C15458" s="250"/>
      <c r="D15458" s="250"/>
      <c r="E15458" s="250"/>
      <c r="F15458" s="250"/>
    </row>
    <row r="15459" spans="1:6" ht="15" x14ac:dyDescent="0.25">
      <c r="A15459" s="250"/>
      <c r="B15459" s="250"/>
      <c r="C15459" s="250"/>
      <c r="D15459" s="250"/>
      <c r="E15459" s="250"/>
      <c r="F15459" s="250"/>
    </row>
    <row r="15460" spans="1:6" ht="15" x14ac:dyDescent="0.25">
      <c r="A15460" s="250"/>
      <c r="B15460" s="250"/>
      <c r="C15460" s="250"/>
      <c r="D15460" s="250"/>
      <c r="E15460" s="250"/>
      <c r="F15460" s="250"/>
    </row>
    <row r="15461" spans="1:6" ht="15" x14ac:dyDescent="0.25">
      <c r="A15461" s="250"/>
      <c r="B15461" s="250"/>
      <c r="C15461" s="250"/>
      <c r="D15461" s="250"/>
      <c r="E15461" s="250"/>
      <c r="F15461" s="250"/>
    </row>
    <row r="15462" spans="1:6" ht="15" x14ac:dyDescent="0.25">
      <c r="A15462" s="250"/>
      <c r="B15462" s="250"/>
      <c r="C15462" s="250"/>
      <c r="D15462" s="250"/>
      <c r="E15462" s="250"/>
      <c r="F15462" s="250"/>
    </row>
    <row r="15463" spans="1:6" ht="15" x14ac:dyDescent="0.25">
      <c r="A15463" s="250"/>
      <c r="B15463" s="250"/>
      <c r="C15463" s="250"/>
      <c r="D15463" s="250"/>
      <c r="E15463" s="250"/>
      <c r="F15463" s="250"/>
    </row>
    <row r="15464" spans="1:6" ht="15" x14ac:dyDescent="0.25">
      <c r="A15464" s="250"/>
      <c r="B15464" s="250"/>
      <c r="C15464" s="250"/>
      <c r="D15464" s="250"/>
      <c r="E15464" s="250"/>
      <c r="F15464" s="250"/>
    </row>
    <row r="15465" spans="1:6" ht="15" x14ac:dyDescent="0.25">
      <c r="A15465" s="250"/>
      <c r="B15465" s="250"/>
      <c r="C15465" s="250"/>
      <c r="D15465" s="250"/>
      <c r="E15465" s="250"/>
      <c r="F15465" s="250"/>
    </row>
    <row r="15466" spans="1:6" ht="15" x14ac:dyDescent="0.25">
      <c r="A15466" s="250"/>
      <c r="B15466" s="250"/>
      <c r="C15466" s="250"/>
      <c r="D15466" s="250"/>
      <c r="E15466" s="250"/>
      <c r="F15466" s="250"/>
    </row>
    <row r="15467" spans="1:6" ht="15" x14ac:dyDescent="0.25">
      <c r="A15467" s="250"/>
      <c r="B15467" s="250"/>
      <c r="C15467" s="250"/>
      <c r="D15467" s="250"/>
      <c r="E15467" s="250"/>
      <c r="F15467" s="250"/>
    </row>
    <row r="15468" spans="1:6" ht="15" x14ac:dyDescent="0.25">
      <c r="A15468" s="250"/>
      <c r="B15468" s="250"/>
      <c r="C15468" s="250"/>
      <c r="D15468" s="250"/>
      <c r="E15468" s="250"/>
      <c r="F15468" s="250"/>
    </row>
    <row r="15469" spans="1:6" ht="15" x14ac:dyDescent="0.25">
      <c r="A15469" s="250"/>
      <c r="B15469" s="250"/>
      <c r="C15469" s="250"/>
      <c r="D15469" s="250"/>
      <c r="E15469" s="250"/>
      <c r="F15469" s="250"/>
    </row>
    <row r="15470" spans="1:6" ht="15" x14ac:dyDescent="0.25">
      <c r="A15470" s="250"/>
      <c r="B15470" s="250"/>
      <c r="C15470" s="250"/>
      <c r="D15470" s="250"/>
      <c r="E15470" s="250"/>
      <c r="F15470" s="250"/>
    </row>
    <row r="15471" spans="1:6" ht="15" x14ac:dyDescent="0.25">
      <c r="A15471" s="250"/>
      <c r="B15471" s="250"/>
      <c r="C15471" s="250"/>
      <c r="D15471" s="250"/>
      <c r="E15471" s="250"/>
      <c r="F15471" s="250"/>
    </row>
    <row r="15472" spans="1:6" ht="15" x14ac:dyDescent="0.25">
      <c r="A15472" s="250"/>
      <c r="B15472" s="250"/>
      <c r="C15472" s="250"/>
      <c r="D15472" s="250"/>
      <c r="E15472" s="250"/>
      <c r="F15472" s="250"/>
    </row>
    <row r="15473" spans="1:6" ht="15" x14ac:dyDescent="0.25">
      <c r="A15473" s="250"/>
      <c r="B15473" s="250"/>
      <c r="C15473" s="250"/>
      <c r="D15473" s="250"/>
      <c r="E15473" s="250"/>
      <c r="F15473" s="250"/>
    </row>
    <row r="15474" spans="1:6" ht="15" x14ac:dyDescent="0.25">
      <c r="A15474" s="250"/>
      <c r="B15474" s="250"/>
      <c r="C15474" s="250"/>
      <c r="D15474" s="250"/>
      <c r="E15474" s="250"/>
      <c r="F15474" s="250"/>
    </row>
    <row r="15475" spans="1:6" ht="15" x14ac:dyDescent="0.25">
      <c r="A15475" s="250"/>
      <c r="B15475" s="250"/>
      <c r="C15475" s="250"/>
      <c r="D15475" s="250"/>
      <c r="E15475" s="250"/>
      <c r="F15475" s="250"/>
    </row>
    <row r="15476" spans="1:6" ht="15" x14ac:dyDescent="0.25">
      <c r="A15476" s="250"/>
      <c r="B15476" s="250"/>
      <c r="C15476" s="250"/>
      <c r="D15476" s="250"/>
      <c r="E15476" s="250"/>
      <c r="F15476" s="250"/>
    </row>
    <row r="15477" spans="1:6" ht="15" x14ac:dyDescent="0.25">
      <c r="A15477" s="250"/>
      <c r="B15477" s="250"/>
      <c r="C15477" s="250"/>
      <c r="D15477" s="250"/>
      <c r="E15477" s="250"/>
      <c r="F15477" s="250"/>
    </row>
    <row r="15478" spans="1:6" ht="15" x14ac:dyDescent="0.25">
      <c r="A15478" s="250"/>
      <c r="B15478" s="250"/>
      <c r="C15478" s="250"/>
      <c r="D15478" s="250"/>
      <c r="E15478" s="250"/>
      <c r="F15478" s="250"/>
    </row>
    <row r="15479" spans="1:6" ht="15" x14ac:dyDescent="0.25">
      <c r="A15479" s="250"/>
      <c r="B15479" s="250"/>
      <c r="C15479" s="250"/>
      <c r="D15479" s="250"/>
      <c r="E15479" s="250"/>
      <c r="F15479" s="250"/>
    </row>
    <row r="15480" spans="1:6" ht="15" x14ac:dyDescent="0.25">
      <c r="A15480" s="250"/>
      <c r="B15480" s="250"/>
      <c r="C15480" s="250"/>
      <c r="D15480" s="250"/>
      <c r="E15480" s="250"/>
      <c r="F15480" s="250"/>
    </row>
    <row r="15481" spans="1:6" ht="15" x14ac:dyDescent="0.25">
      <c r="A15481" s="250"/>
      <c r="B15481" s="250"/>
      <c r="C15481" s="250"/>
      <c r="D15481" s="250"/>
      <c r="E15481" s="250"/>
      <c r="F15481" s="250"/>
    </row>
    <row r="15482" spans="1:6" ht="15" x14ac:dyDescent="0.25">
      <c r="A15482" s="250"/>
      <c r="B15482" s="250"/>
      <c r="C15482" s="250"/>
      <c r="D15482" s="250"/>
      <c r="E15482" s="250"/>
      <c r="F15482" s="250"/>
    </row>
    <row r="15483" spans="1:6" ht="15" x14ac:dyDescent="0.25">
      <c r="A15483" s="250"/>
      <c r="B15483" s="250"/>
      <c r="C15483" s="250"/>
      <c r="D15483" s="250"/>
      <c r="E15483" s="250"/>
      <c r="F15483" s="250"/>
    </row>
    <row r="15484" spans="1:6" ht="15" x14ac:dyDescent="0.25">
      <c r="A15484" s="250"/>
      <c r="B15484" s="250"/>
      <c r="C15484" s="250"/>
      <c r="D15484" s="250"/>
      <c r="E15484" s="250"/>
      <c r="F15484" s="250"/>
    </row>
    <row r="15485" spans="1:6" ht="15" x14ac:dyDescent="0.25">
      <c r="A15485" s="250"/>
      <c r="B15485" s="250"/>
      <c r="C15485" s="250"/>
      <c r="D15485" s="250"/>
      <c r="E15485" s="250"/>
      <c r="F15485" s="250"/>
    </row>
    <row r="15486" spans="1:6" ht="15" x14ac:dyDescent="0.25">
      <c r="A15486" s="250"/>
      <c r="B15486" s="250"/>
      <c r="C15486" s="250"/>
      <c r="D15486" s="250"/>
      <c r="E15486" s="250"/>
      <c r="F15486" s="250"/>
    </row>
    <row r="15487" spans="1:6" ht="15" x14ac:dyDescent="0.25">
      <c r="A15487" s="250"/>
      <c r="B15487" s="250"/>
      <c r="C15487" s="250"/>
      <c r="D15487" s="250"/>
      <c r="E15487" s="250"/>
      <c r="F15487" s="250"/>
    </row>
    <row r="15488" spans="1:6" ht="15" x14ac:dyDescent="0.25">
      <c r="A15488" s="250"/>
      <c r="B15488" s="250"/>
      <c r="C15488" s="250"/>
      <c r="D15488" s="250"/>
      <c r="E15488" s="250"/>
      <c r="F15488" s="250"/>
    </row>
    <row r="15489" spans="1:6" ht="15" x14ac:dyDescent="0.25">
      <c r="A15489" s="250"/>
      <c r="B15489" s="250"/>
      <c r="C15489" s="250"/>
      <c r="D15489" s="250"/>
      <c r="E15489" s="250"/>
      <c r="F15489" s="250"/>
    </row>
    <row r="15490" spans="1:6" ht="15" x14ac:dyDescent="0.25">
      <c r="A15490" s="250"/>
      <c r="B15490" s="250"/>
      <c r="C15490" s="250"/>
      <c r="D15490" s="250"/>
      <c r="E15490" s="250"/>
      <c r="F15490" s="250"/>
    </row>
    <row r="15491" spans="1:6" ht="15" x14ac:dyDescent="0.25">
      <c r="A15491" s="250"/>
      <c r="B15491" s="250"/>
      <c r="C15491" s="250"/>
      <c r="D15491" s="250"/>
      <c r="E15491" s="250"/>
      <c r="F15491" s="250"/>
    </row>
    <row r="15492" spans="1:6" ht="15" x14ac:dyDescent="0.25">
      <c r="A15492" s="250"/>
      <c r="B15492" s="250"/>
      <c r="C15492" s="250"/>
      <c r="D15492" s="250"/>
      <c r="E15492" s="250"/>
      <c r="F15492" s="250"/>
    </row>
    <row r="15493" spans="1:6" ht="15" x14ac:dyDescent="0.25">
      <c r="A15493" s="250"/>
      <c r="B15493" s="250"/>
      <c r="C15493" s="250"/>
      <c r="D15493" s="250"/>
      <c r="E15493" s="250"/>
      <c r="F15493" s="250"/>
    </row>
    <row r="15494" spans="1:6" ht="15" x14ac:dyDescent="0.25">
      <c r="A15494" s="250"/>
      <c r="B15494" s="250"/>
      <c r="C15494" s="250"/>
      <c r="D15494" s="250"/>
      <c r="E15494" s="250"/>
      <c r="F15494" s="250"/>
    </row>
    <row r="15495" spans="1:6" ht="15" x14ac:dyDescent="0.25">
      <c r="A15495" s="250"/>
      <c r="B15495" s="250"/>
      <c r="C15495" s="250"/>
      <c r="D15495" s="250"/>
      <c r="E15495" s="250"/>
      <c r="F15495" s="250"/>
    </row>
    <row r="15496" spans="1:6" ht="15" x14ac:dyDescent="0.25">
      <c r="A15496" s="250"/>
      <c r="B15496" s="250"/>
      <c r="C15496" s="250"/>
      <c r="D15496" s="250"/>
      <c r="E15496" s="250"/>
      <c r="F15496" s="250"/>
    </row>
    <row r="15497" spans="1:6" ht="15" x14ac:dyDescent="0.25">
      <c r="A15497" s="250"/>
      <c r="B15497" s="250"/>
      <c r="C15497" s="250"/>
      <c r="D15497" s="250"/>
      <c r="E15497" s="250"/>
      <c r="F15497" s="250"/>
    </row>
    <row r="15498" spans="1:6" ht="15" x14ac:dyDescent="0.25">
      <c r="A15498" s="250"/>
      <c r="B15498" s="250"/>
      <c r="C15498" s="250"/>
      <c r="D15498" s="250"/>
      <c r="E15498" s="250"/>
      <c r="F15498" s="250"/>
    </row>
    <row r="15499" spans="1:6" ht="15" x14ac:dyDescent="0.25">
      <c r="A15499" s="250"/>
      <c r="B15499" s="250"/>
      <c r="C15499" s="250"/>
      <c r="D15499" s="250"/>
      <c r="E15499" s="250"/>
      <c r="F15499" s="250"/>
    </row>
    <row r="15500" spans="1:6" ht="15" x14ac:dyDescent="0.25">
      <c r="A15500" s="250"/>
      <c r="B15500" s="250"/>
      <c r="C15500" s="250"/>
      <c r="D15500" s="250"/>
      <c r="E15500" s="250"/>
      <c r="F15500" s="250"/>
    </row>
    <row r="15501" spans="1:6" ht="15" x14ac:dyDescent="0.25">
      <c r="A15501" s="250"/>
      <c r="B15501" s="250"/>
      <c r="C15501" s="250"/>
      <c r="D15501" s="250"/>
      <c r="E15501" s="250"/>
      <c r="F15501" s="250"/>
    </row>
    <row r="15502" spans="1:6" ht="15" x14ac:dyDescent="0.25">
      <c r="A15502" s="250"/>
      <c r="B15502" s="250"/>
      <c r="C15502" s="250"/>
      <c r="D15502" s="250"/>
      <c r="E15502" s="250"/>
      <c r="F15502" s="250"/>
    </row>
    <row r="15503" spans="1:6" ht="15" x14ac:dyDescent="0.25">
      <c r="A15503" s="250"/>
      <c r="B15503" s="250"/>
      <c r="C15503" s="250"/>
      <c r="D15503" s="250"/>
      <c r="E15503" s="250"/>
      <c r="F15503" s="250"/>
    </row>
    <row r="15504" spans="1:6" ht="15" x14ac:dyDescent="0.25">
      <c r="A15504" s="250"/>
      <c r="B15504" s="250"/>
      <c r="C15504" s="250"/>
      <c r="D15504" s="250"/>
      <c r="E15504" s="250"/>
      <c r="F15504" s="250"/>
    </row>
    <row r="15505" spans="1:6" ht="15" x14ac:dyDescent="0.25">
      <c r="A15505" s="250"/>
      <c r="B15505" s="250"/>
      <c r="C15505" s="250"/>
      <c r="D15505" s="250"/>
      <c r="E15505" s="250"/>
      <c r="F15505" s="250"/>
    </row>
    <row r="15506" spans="1:6" ht="15" x14ac:dyDescent="0.25">
      <c r="A15506" s="250"/>
      <c r="B15506" s="250"/>
      <c r="C15506" s="250"/>
      <c r="D15506" s="250"/>
      <c r="E15506" s="250"/>
      <c r="F15506" s="250"/>
    </row>
    <row r="15507" spans="1:6" ht="15" x14ac:dyDescent="0.25">
      <c r="A15507" s="250"/>
      <c r="B15507" s="250"/>
      <c r="C15507" s="250"/>
      <c r="D15507" s="250"/>
      <c r="E15507" s="250"/>
      <c r="F15507" s="250"/>
    </row>
    <row r="15508" spans="1:6" ht="15" x14ac:dyDescent="0.25">
      <c r="A15508" s="250"/>
      <c r="B15508" s="250"/>
      <c r="C15508" s="250"/>
      <c r="D15508" s="250"/>
      <c r="E15508" s="250"/>
      <c r="F15508" s="250"/>
    </row>
    <row r="15509" spans="1:6" ht="15" x14ac:dyDescent="0.25">
      <c r="A15509" s="250"/>
      <c r="B15509" s="250"/>
      <c r="C15509" s="250"/>
      <c r="D15509" s="250"/>
      <c r="E15509" s="250"/>
      <c r="F15509" s="250"/>
    </row>
    <row r="15510" spans="1:6" ht="15" x14ac:dyDescent="0.25">
      <c r="A15510" s="250"/>
      <c r="B15510" s="250"/>
      <c r="C15510" s="250"/>
      <c r="D15510" s="250"/>
      <c r="E15510" s="250"/>
      <c r="F15510" s="250"/>
    </row>
    <row r="15511" spans="1:6" ht="15" x14ac:dyDescent="0.25">
      <c r="A15511" s="250"/>
      <c r="B15511" s="250"/>
      <c r="C15511" s="250"/>
      <c r="D15511" s="250"/>
      <c r="E15511" s="250"/>
      <c r="F15511" s="250"/>
    </row>
    <row r="15512" spans="1:6" ht="15" x14ac:dyDescent="0.25">
      <c r="A15512" s="250"/>
      <c r="B15512" s="250"/>
      <c r="C15512" s="250"/>
      <c r="D15512" s="250"/>
      <c r="E15512" s="250"/>
      <c r="F15512" s="250"/>
    </row>
    <row r="15513" spans="1:6" ht="15" x14ac:dyDescent="0.25">
      <c r="A15513" s="250"/>
      <c r="B15513" s="250"/>
      <c r="C15513" s="250"/>
      <c r="D15513" s="250"/>
      <c r="E15513" s="250"/>
      <c r="F15513" s="250"/>
    </row>
    <row r="15514" spans="1:6" ht="15" x14ac:dyDescent="0.25">
      <c r="A15514" s="250"/>
      <c r="B15514" s="250"/>
      <c r="C15514" s="250"/>
      <c r="D15514" s="250"/>
      <c r="E15514" s="250"/>
      <c r="F15514" s="250"/>
    </row>
    <row r="15515" spans="1:6" ht="15" x14ac:dyDescent="0.25">
      <c r="A15515" s="250"/>
      <c r="B15515" s="250"/>
      <c r="C15515" s="250"/>
      <c r="D15515" s="250"/>
      <c r="E15515" s="250"/>
      <c r="F15515" s="250"/>
    </row>
    <row r="15516" spans="1:6" ht="15" x14ac:dyDescent="0.25">
      <c r="A15516" s="250"/>
      <c r="B15516" s="250"/>
      <c r="C15516" s="250"/>
      <c r="D15516" s="250"/>
      <c r="E15516" s="250"/>
      <c r="F15516" s="250"/>
    </row>
    <row r="15517" spans="1:6" ht="15" x14ac:dyDescent="0.25">
      <c r="A15517" s="250"/>
      <c r="B15517" s="250"/>
      <c r="C15517" s="250"/>
      <c r="D15517" s="250"/>
      <c r="E15517" s="250"/>
      <c r="F15517" s="250"/>
    </row>
    <row r="15518" spans="1:6" ht="15" x14ac:dyDescent="0.25">
      <c r="A15518" s="250"/>
      <c r="B15518" s="250"/>
      <c r="C15518" s="250"/>
      <c r="D15518" s="250"/>
      <c r="E15518" s="250"/>
      <c r="F15518" s="250"/>
    </row>
    <row r="15519" spans="1:6" ht="15" x14ac:dyDescent="0.25">
      <c r="A15519" s="250"/>
      <c r="B15519" s="250"/>
      <c r="C15519" s="250"/>
      <c r="D15519" s="250"/>
      <c r="E15519" s="250"/>
      <c r="F15519" s="250"/>
    </row>
    <row r="15520" spans="1:6" ht="15" x14ac:dyDescent="0.25">
      <c r="A15520" s="250"/>
      <c r="B15520" s="250"/>
      <c r="C15520" s="250"/>
      <c r="D15520" s="250"/>
      <c r="E15520" s="250"/>
      <c r="F15520" s="250"/>
    </row>
    <row r="15521" spans="1:6" ht="15" x14ac:dyDescent="0.25">
      <c r="A15521" s="250"/>
      <c r="B15521" s="250"/>
      <c r="C15521" s="250"/>
      <c r="D15521" s="250"/>
      <c r="E15521" s="250"/>
      <c r="F15521" s="250"/>
    </row>
    <row r="15522" spans="1:6" ht="15" x14ac:dyDescent="0.25">
      <c r="A15522" s="250"/>
      <c r="B15522" s="250"/>
      <c r="C15522" s="250"/>
      <c r="D15522" s="250"/>
      <c r="E15522" s="250"/>
      <c r="F15522" s="250"/>
    </row>
    <row r="15523" spans="1:6" ht="15" x14ac:dyDescent="0.25">
      <c r="A15523" s="250"/>
      <c r="B15523" s="250"/>
      <c r="C15523" s="250"/>
      <c r="D15523" s="250"/>
      <c r="E15523" s="250"/>
      <c r="F15523" s="250"/>
    </row>
    <row r="15524" spans="1:6" ht="15" x14ac:dyDescent="0.25">
      <c r="A15524" s="250"/>
      <c r="B15524" s="250"/>
      <c r="C15524" s="250"/>
      <c r="D15524" s="250"/>
      <c r="E15524" s="250"/>
      <c r="F15524" s="250"/>
    </row>
    <row r="15525" spans="1:6" ht="15" x14ac:dyDescent="0.25">
      <c r="A15525" s="250"/>
      <c r="B15525" s="250"/>
      <c r="C15525" s="250"/>
      <c r="D15525" s="250"/>
      <c r="E15525" s="250"/>
      <c r="F15525" s="250"/>
    </row>
    <row r="15526" spans="1:6" ht="15" x14ac:dyDescent="0.25">
      <c r="A15526" s="250"/>
      <c r="B15526" s="250"/>
      <c r="C15526" s="250"/>
      <c r="D15526" s="250"/>
      <c r="E15526" s="250"/>
      <c r="F15526" s="250"/>
    </row>
    <row r="15527" spans="1:6" ht="15" x14ac:dyDescent="0.25">
      <c r="A15527" s="250"/>
      <c r="B15527" s="250"/>
      <c r="C15527" s="250"/>
      <c r="D15527" s="250"/>
      <c r="E15527" s="250"/>
      <c r="F15527" s="250"/>
    </row>
    <row r="15528" spans="1:6" ht="15" x14ac:dyDescent="0.25">
      <c r="A15528" s="250"/>
      <c r="B15528" s="250"/>
      <c r="C15528" s="250"/>
      <c r="D15528" s="250"/>
      <c r="E15528" s="250"/>
      <c r="F15528" s="250"/>
    </row>
    <row r="15529" spans="1:6" ht="15" x14ac:dyDescent="0.25">
      <c r="A15529" s="250"/>
      <c r="B15529" s="250"/>
      <c r="C15529" s="250"/>
      <c r="D15529" s="250"/>
      <c r="E15529" s="250"/>
      <c r="F15529" s="250"/>
    </row>
    <row r="15530" spans="1:6" ht="15" x14ac:dyDescent="0.25">
      <c r="A15530" s="250"/>
      <c r="B15530" s="250"/>
      <c r="C15530" s="250"/>
      <c r="D15530" s="250"/>
      <c r="E15530" s="250"/>
      <c r="F15530" s="250"/>
    </row>
    <row r="15531" spans="1:6" ht="15" x14ac:dyDescent="0.25">
      <c r="A15531" s="250"/>
      <c r="B15531" s="250"/>
      <c r="C15531" s="250"/>
      <c r="D15531" s="250"/>
      <c r="E15531" s="250"/>
      <c r="F15531" s="250"/>
    </row>
    <row r="15532" spans="1:6" ht="15" x14ac:dyDescent="0.25">
      <c r="A15532" s="250"/>
      <c r="B15532" s="250"/>
      <c r="C15532" s="250"/>
      <c r="D15532" s="250"/>
      <c r="E15532" s="250"/>
      <c r="F15532" s="250"/>
    </row>
    <row r="15533" spans="1:6" ht="15" x14ac:dyDescent="0.25">
      <c r="A15533" s="250"/>
      <c r="B15533" s="250"/>
      <c r="C15533" s="250"/>
      <c r="D15533" s="250"/>
      <c r="E15533" s="250"/>
      <c r="F15533" s="250"/>
    </row>
    <row r="15534" spans="1:6" ht="15" x14ac:dyDescent="0.25">
      <c r="A15534" s="250"/>
      <c r="B15534" s="250"/>
      <c r="C15534" s="250"/>
      <c r="D15534" s="250"/>
      <c r="E15534" s="250"/>
      <c r="F15534" s="250"/>
    </row>
    <row r="15535" spans="1:6" ht="15" x14ac:dyDescent="0.25">
      <c r="A15535" s="250"/>
      <c r="B15535" s="250"/>
      <c r="C15535" s="250"/>
      <c r="D15535" s="250"/>
      <c r="E15535" s="250"/>
      <c r="F15535" s="250"/>
    </row>
    <row r="15536" spans="1:6" ht="15" x14ac:dyDescent="0.25">
      <c r="A15536" s="250"/>
      <c r="B15536" s="250"/>
      <c r="C15536" s="250"/>
      <c r="D15536" s="250"/>
      <c r="E15536" s="250"/>
      <c r="F15536" s="250"/>
    </row>
    <row r="15537" spans="1:6" ht="15" x14ac:dyDescent="0.25">
      <c r="A15537" s="250"/>
      <c r="B15537" s="250"/>
      <c r="C15537" s="250"/>
      <c r="D15537" s="250"/>
      <c r="E15537" s="250"/>
      <c r="F15537" s="250"/>
    </row>
    <row r="15538" spans="1:6" ht="15" x14ac:dyDescent="0.25">
      <c r="A15538" s="250"/>
      <c r="B15538" s="250"/>
      <c r="C15538" s="250"/>
      <c r="D15538" s="250"/>
      <c r="E15538" s="250"/>
      <c r="F15538" s="250"/>
    </row>
    <row r="15539" spans="1:6" ht="15" x14ac:dyDescent="0.25">
      <c r="A15539" s="250"/>
      <c r="B15539" s="250"/>
      <c r="C15539" s="250"/>
      <c r="D15539" s="250"/>
      <c r="E15539" s="250"/>
      <c r="F15539" s="250"/>
    </row>
    <row r="15540" spans="1:6" ht="15" x14ac:dyDescent="0.25">
      <c r="A15540" s="250"/>
      <c r="B15540" s="250"/>
      <c r="C15540" s="250"/>
      <c r="D15540" s="250"/>
      <c r="E15540" s="250"/>
      <c r="F15540" s="250"/>
    </row>
    <row r="15541" spans="1:6" ht="15" x14ac:dyDescent="0.25">
      <c r="A15541" s="250"/>
      <c r="B15541" s="250"/>
      <c r="C15541" s="250"/>
      <c r="D15541" s="250"/>
      <c r="E15541" s="250"/>
      <c r="F15541" s="250"/>
    </row>
    <row r="15542" spans="1:6" ht="15" x14ac:dyDescent="0.25">
      <c r="A15542" s="250"/>
      <c r="B15542" s="250"/>
      <c r="C15542" s="250"/>
      <c r="D15542" s="250"/>
      <c r="E15542" s="250"/>
      <c r="F15542" s="250"/>
    </row>
    <row r="15543" spans="1:6" ht="15" x14ac:dyDescent="0.25">
      <c r="A15543" s="250"/>
      <c r="B15543" s="250"/>
      <c r="C15543" s="250"/>
      <c r="D15543" s="250"/>
      <c r="E15543" s="250"/>
      <c r="F15543" s="250"/>
    </row>
    <row r="15544" spans="1:6" ht="15" x14ac:dyDescent="0.25">
      <c r="A15544" s="250"/>
      <c r="B15544" s="250"/>
      <c r="C15544" s="250"/>
      <c r="D15544" s="250"/>
      <c r="E15544" s="250"/>
      <c r="F15544" s="250"/>
    </row>
    <row r="15545" spans="1:6" ht="15" x14ac:dyDescent="0.25">
      <c r="A15545" s="250"/>
      <c r="B15545" s="250"/>
      <c r="C15545" s="250"/>
      <c r="D15545" s="250"/>
      <c r="E15545" s="250"/>
      <c r="F15545" s="250"/>
    </row>
    <row r="15546" spans="1:6" ht="15" x14ac:dyDescent="0.25">
      <c r="A15546" s="250"/>
      <c r="B15546" s="250"/>
      <c r="C15546" s="250"/>
      <c r="D15546" s="250"/>
      <c r="E15546" s="250"/>
      <c r="F15546" s="250"/>
    </row>
    <row r="15547" spans="1:6" ht="15" x14ac:dyDescent="0.25">
      <c r="A15547" s="250"/>
      <c r="B15547" s="250"/>
      <c r="C15547" s="250"/>
      <c r="D15547" s="250"/>
      <c r="E15547" s="250"/>
      <c r="F15547" s="250"/>
    </row>
    <row r="15548" spans="1:6" ht="15" x14ac:dyDescent="0.25">
      <c r="A15548" s="250"/>
      <c r="B15548" s="250"/>
      <c r="C15548" s="250"/>
      <c r="D15548" s="250"/>
      <c r="E15548" s="250"/>
      <c r="F15548" s="250"/>
    </row>
    <row r="15549" spans="1:6" ht="15" x14ac:dyDescent="0.25">
      <c r="A15549" s="250"/>
      <c r="B15549" s="250"/>
      <c r="C15549" s="250"/>
      <c r="D15549" s="250"/>
      <c r="E15549" s="250"/>
      <c r="F15549" s="250"/>
    </row>
    <row r="15550" spans="1:6" ht="15" x14ac:dyDescent="0.25">
      <c r="A15550" s="250"/>
      <c r="B15550" s="250"/>
      <c r="C15550" s="250"/>
      <c r="D15550" s="250"/>
      <c r="E15550" s="250"/>
      <c r="F15550" s="250"/>
    </row>
    <row r="15551" spans="1:6" ht="15" x14ac:dyDescent="0.25">
      <c r="A15551" s="250"/>
      <c r="B15551" s="250"/>
      <c r="C15551" s="250"/>
      <c r="D15551" s="250"/>
      <c r="E15551" s="250"/>
      <c r="F15551" s="250"/>
    </row>
    <row r="15552" spans="1:6" ht="15" x14ac:dyDescent="0.25">
      <c r="A15552" s="250"/>
      <c r="B15552" s="250"/>
      <c r="C15552" s="250"/>
      <c r="D15552" s="250"/>
      <c r="E15552" s="250"/>
      <c r="F15552" s="250"/>
    </row>
    <row r="15553" spans="1:6" ht="15" x14ac:dyDescent="0.25">
      <c r="A15553" s="250"/>
      <c r="B15553" s="250"/>
      <c r="C15553" s="250"/>
      <c r="D15553" s="250"/>
      <c r="E15553" s="250"/>
      <c r="F15553" s="250"/>
    </row>
    <row r="15554" spans="1:6" ht="15" x14ac:dyDescent="0.25">
      <c r="A15554" s="250"/>
      <c r="B15554" s="250"/>
      <c r="C15554" s="250"/>
      <c r="D15554" s="250"/>
      <c r="E15554" s="250"/>
      <c r="F15554" s="250"/>
    </row>
    <row r="15555" spans="1:6" ht="15" x14ac:dyDescent="0.25">
      <c r="A15555" s="250"/>
      <c r="B15555" s="250"/>
      <c r="C15555" s="250"/>
      <c r="D15555" s="250"/>
      <c r="E15555" s="250"/>
      <c r="F15555" s="250"/>
    </row>
    <row r="15556" spans="1:6" ht="15" x14ac:dyDescent="0.25">
      <c r="A15556" s="250"/>
      <c r="B15556" s="250"/>
      <c r="C15556" s="250"/>
      <c r="D15556" s="250"/>
      <c r="E15556" s="250"/>
      <c r="F15556" s="250"/>
    </row>
    <row r="15557" spans="1:6" ht="15" x14ac:dyDescent="0.25">
      <c r="A15557" s="250"/>
      <c r="B15557" s="250"/>
      <c r="C15557" s="250"/>
      <c r="D15557" s="250"/>
      <c r="E15557" s="250"/>
      <c r="F15557" s="250"/>
    </row>
    <row r="15558" spans="1:6" ht="15" x14ac:dyDescent="0.25">
      <c r="A15558" s="250"/>
      <c r="B15558" s="250"/>
      <c r="C15558" s="250"/>
      <c r="D15558" s="250"/>
      <c r="E15558" s="250"/>
      <c r="F15558" s="250"/>
    </row>
    <row r="15559" spans="1:6" ht="15" x14ac:dyDescent="0.25">
      <c r="A15559" s="250"/>
      <c r="B15559" s="250"/>
      <c r="C15559" s="250"/>
      <c r="D15559" s="250"/>
      <c r="E15559" s="250"/>
      <c r="F15559" s="250"/>
    </row>
    <row r="15560" spans="1:6" ht="15" x14ac:dyDescent="0.25">
      <c r="A15560" s="250"/>
      <c r="B15560" s="250"/>
      <c r="C15560" s="250"/>
      <c r="D15560" s="250"/>
      <c r="E15560" s="250"/>
      <c r="F15560" s="250"/>
    </row>
    <row r="15561" spans="1:6" ht="15" x14ac:dyDescent="0.25">
      <c r="A15561" s="250"/>
      <c r="B15561" s="250"/>
      <c r="C15561" s="250"/>
      <c r="D15561" s="250"/>
      <c r="E15561" s="250"/>
      <c r="F15561" s="250"/>
    </row>
    <row r="15562" spans="1:6" ht="15" x14ac:dyDescent="0.25">
      <c r="A15562" s="250"/>
      <c r="B15562" s="250"/>
      <c r="C15562" s="250"/>
      <c r="D15562" s="250"/>
      <c r="E15562" s="250"/>
      <c r="F15562" s="250"/>
    </row>
    <row r="15563" spans="1:6" ht="15" x14ac:dyDescent="0.25">
      <c r="A15563" s="250"/>
      <c r="B15563" s="250"/>
      <c r="C15563" s="250"/>
      <c r="D15563" s="250"/>
      <c r="E15563" s="250"/>
      <c r="F15563" s="250"/>
    </row>
    <row r="15564" spans="1:6" ht="15" x14ac:dyDescent="0.25">
      <c r="A15564" s="250"/>
      <c r="B15564" s="250"/>
      <c r="C15564" s="250"/>
      <c r="D15564" s="250"/>
      <c r="E15564" s="250"/>
      <c r="F15564" s="250"/>
    </row>
    <row r="15565" spans="1:6" ht="15" x14ac:dyDescent="0.25">
      <c r="A15565" s="250"/>
      <c r="B15565" s="250"/>
      <c r="C15565" s="250"/>
      <c r="D15565" s="250"/>
      <c r="E15565" s="250"/>
      <c r="F15565" s="250"/>
    </row>
    <row r="15566" spans="1:6" ht="15" x14ac:dyDescent="0.25">
      <c r="A15566" s="250"/>
      <c r="B15566" s="250"/>
      <c r="C15566" s="250"/>
      <c r="D15566" s="250"/>
      <c r="E15566" s="250"/>
      <c r="F15566" s="250"/>
    </row>
    <row r="15567" spans="1:6" ht="15" x14ac:dyDescent="0.25">
      <c r="A15567" s="250"/>
      <c r="B15567" s="250"/>
      <c r="C15567" s="250"/>
      <c r="D15567" s="250"/>
      <c r="E15567" s="250"/>
      <c r="F15567" s="250"/>
    </row>
    <row r="15568" spans="1:6" ht="15" x14ac:dyDescent="0.25">
      <c r="A15568" s="250"/>
      <c r="B15568" s="250"/>
      <c r="C15568" s="250"/>
      <c r="D15568" s="250"/>
      <c r="E15568" s="250"/>
      <c r="F15568" s="250"/>
    </row>
    <row r="15569" spans="1:6" ht="15" x14ac:dyDescent="0.25">
      <c r="A15569" s="250"/>
      <c r="B15569" s="250"/>
      <c r="C15569" s="250"/>
      <c r="D15569" s="250"/>
      <c r="E15569" s="250"/>
      <c r="F15569" s="250"/>
    </row>
    <row r="15570" spans="1:6" ht="15" x14ac:dyDescent="0.25">
      <c r="A15570" s="250"/>
      <c r="B15570" s="250"/>
      <c r="C15570" s="250"/>
      <c r="D15570" s="250"/>
      <c r="E15570" s="250"/>
      <c r="F15570" s="250"/>
    </row>
    <row r="15571" spans="1:6" ht="15" x14ac:dyDescent="0.25">
      <c r="A15571" s="250"/>
      <c r="B15571" s="250"/>
      <c r="C15571" s="250"/>
      <c r="D15571" s="250"/>
      <c r="E15571" s="250"/>
      <c r="F15571" s="250"/>
    </row>
    <row r="15572" spans="1:6" ht="15" x14ac:dyDescent="0.25">
      <c r="A15572" s="250"/>
      <c r="B15572" s="250"/>
      <c r="C15572" s="250"/>
      <c r="D15572" s="250"/>
      <c r="E15572" s="250"/>
      <c r="F15572" s="250"/>
    </row>
    <row r="15573" spans="1:6" ht="15" x14ac:dyDescent="0.25">
      <c r="A15573" s="250"/>
      <c r="B15573" s="250"/>
      <c r="C15573" s="250"/>
      <c r="D15573" s="250"/>
      <c r="E15573" s="250"/>
      <c r="F15573" s="250"/>
    </row>
    <row r="15574" spans="1:6" ht="15" x14ac:dyDescent="0.25">
      <c r="A15574" s="250"/>
      <c r="B15574" s="250"/>
      <c r="C15574" s="250"/>
      <c r="D15574" s="250"/>
      <c r="E15574" s="250"/>
      <c r="F15574" s="250"/>
    </row>
    <row r="15575" spans="1:6" ht="15" x14ac:dyDescent="0.25">
      <c r="A15575" s="250"/>
      <c r="B15575" s="250"/>
      <c r="C15575" s="250"/>
      <c r="D15575" s="250"/>
      <c r="E15575" s="250"/>
      <c r="F15575" s="250"/>
    </row>
    <row r="15576" spans="1:6" ht="15" x14ac:dyDescent="0.25">
      <c r="A15576" s="250"/>
      <c r="B15576" s="250"/>
      <c r="C15576" s="250"/>
      <c r="D15576" s="250"/>
      <c r="E15576" s="250"/>
      <c r="F15576" s="250"/>
    </row>
    <row r="15577" spans="1:6" ht="15" x14ac:dyDescent="0.25">
      <c r="A15577" s="250"/>
      <c r="B15577" s="250"/>
      <c r="C15577" s="250"/>
      <c r="D15577" s="250"/>
      <c r="E15577" s="250"/>
      <c r="F15577" s="250"/>
    </row>
    <row r="15578" spans="1:6" ht="15" x14ac:dyDescent="0.25">
      <c r="A15578" s="250"/>
      <c r="B15578" s="250"/>
      <c r="C15578" s="250"/>
      <c r="D15578" s="250"/>
      <c r="E15578" s="250"/>
      <c r="F15578" s="250"/>
    </row>
    <row r="15579" spans="1:6" ht="15" x14ac:dyDescent="0.25">
      <c r="A15579" s="250"/>
      <c r="B15579" s="250"/>
      <c r="C15579" s="250"/>
      <c r="D15579" s="250"/>
      <c r="E15579" s="250"/>
      <c r="F15579" s="250"/>
    </row>
    <row r="15580" spans="1:6" ht="15" x14ac:dyDescent="0.25">
      <c r="A15580" s="250"/>
      <c r="B15580" s="250"/>
      <c r="C15580" s="250"/>
      <c r="D15580" s="250"/>
      <c r="E15580" s="250"/>
      <c r="F15580" s="250"/>
    </row>
    <row r="15581" spans="1:6" ht="15" x14ac:dyDescent="0.25">
      <c r="A15581" s="250"/>
      <c r="B15581" s="250"/>
      <c r="C15581" s="250"/>
      <c r="D15581" s="250"/>
      <c r="E15581" s="250"/>
      <c r="F15581" s="250"/>
    </row>
    <row r="15582" spans="1:6" ht="15" x14ac:dyDescent="0.25">
      <c r="A15582" s="250"/>
      <c r="B15582" s="250"/>
      <c r="C15582" s="250"/>
      <c r="D15582" s="250"/>
      <c r="E15582" s="250"/>
      <c r="F15582" s="250"/>
    </row>
    <row r="15583" spans="1:6" ht="15" x14ac:dyDescent="0.25">
      <c r="A15583" s="250"/>
      <c r="B15583" s="250"/>
      <c r="C15583" s="250"/>
      <c r="D15583" s="250"/>
      <c r="E15583" s="250"/>
      <c r="F15583" s="250"/>
    </row>
    <row r="15584" spans="1:6" ht="15" x14ac:dyDescent="0.25">
      <c r="A15584" s="250"/>
      <c r="B15584" s="250"/>
      <c r="C15584" s="250"/>
      <c r="D15584" s="250"/>
      <c r="E15584" s="250"/>
      <c r="F15584" s="250"/>
    </row>
    <row r="15585" spans="1:6" ht="15" x14ac:dyDescent="0.25">
      <c r="A15585" s="250"/>
      <c r="B15585" s="250"/>
      <c r="C15585" s="250"/>
      <c r="D15585" s="250"/>
      <c r="E15585" s="250"/>
      <c r="F15585" s="250"/>
    </row>
    <row r="15586" spans="1:6" ht="15" x14ac:dyDescent="0.25">
      <c r="A15586" s="250"/>
      <c r="B15586" s="250"/>
      <c r="C15586" s="250"/>
      <c r="D15586" s="250"/>
      <c r="E15586" s="250"/>
      <c r="F15586" s="250"/>
    </row>
    <row r="15587" spans="1:6" ht="15" x14ac:dyDescent="0.25">
      <c r="A15587" s="250"/>
      <c r="B15587" s="250"/>
      <c r="C15587" s="250"/>
      <c r="D15587" s="250"/>
      <c r="E15587" s="250"/>
      <c r="F15587" s="250"/>
    </row>
    <row r="15588" spans="1:6" ht="15" x14ac:dyDescent="0.25">
      <c r="A15588" s="250"/>
      <c r="B15588" s="250"/>
      <c r="C15588" s="250"/>
      <c r="D15588" s="250"/>
      <c r="E15588" s="250"/>
      <c r="F15588" s="250"/>
    </row>
    <row r="15589" spans="1:6" ht="15" x14ac:dyDescent="0.25">
      <c r="A15589" s="250"/>
      <c r="B15589" s="250"/>
      <c r="C15589" s="250"/>
      <c r="D15589" s="250"/>
      <c r="E15589" s="250"/>
      <c r="F15589" s="250"/>
    </row>
    <row r="15590" spans="1:6" ht="15" x14ac:dyDescent="0.25">
      <c r="A15590" s="250"/>
      <c r="B15590" s="250"/>
      <c r="C15590" s="250"/>
      <c r="D15590" s="250"/>
      <c r="E15590" s="250"/>
      <c r="F15590" s="250"/>
    </row>
    <row r="15591" spans="1:6" ht="15" x14ac:dyDescent="0.25">
      <c r="A15591" s="250"/>
      <c r="B15591" s="250"/>
      <c r="C15591" s="250"/>
      <c r="D15591" s="250"/>
      <c r="E15591" s="250"/>
      <c r="F15591" s="250"/>
    </row>
    <row r="15592" spans="1:6" ht="15" x14ac:dyDescent="0.25">
      <c r="A15592" s="250"/>
      <c r="B15592" s="250"/>
      <c r="C15592" s="250"/>
      <c r="D15592" s="250"/>
      <c r="E15592" s="250"/>
      <c r="F15592" s="250"/>
    </row>
    <row r="15593" spans="1:6" ht="15" x14ac:dyDescent="0.25">
      <c r="A15593" s="250"/>
      <c r="B15593" s="250"/>
      <c r="C15593" s="250"/>
      <c r="D15593" s="250"/>
      <c r="E15593" s="250"/>
      <c r="F15593" s="250"/>
    </row>
    <row r="15594" spans="1:6" ht="15" x14ac:dyDescent="0.25">
      <c r="A15594" s="250"/>
      <c r="B15594" s="250"/>
      <c r="C15594" s="250"/>
      <c r="D15594" s="250"/>
      <c r="E15594" s="250"/>
      <c r="F15594" s="250"/>
    </row>
    <row r="15595" spans="1:6" ht="15" x14ac:dyDescent="0.25">
      <c r="A15595" s="250"/>
      <c r="B15595" s="250"/>
      <c r="C15595" s="250"/>
      <c r="D15595" s="250"/>
      <c r="E15595" s="250"/>
      <c r="F15595" s="250"/>
    </row>
    <row r="15596" spans="1:6" ht="15" x14ac:dyDescent="0.25">
      <c r="A15596" s="250"/>
      <c r="B15596" s="250"/>
      <c r="C15596" s="250"/>
      <c r="D15596" s="250"/>
      <c r="E15596" s="250"/>
      <c r="F15596" s="250"/>
    </row>
    <row r="15597" spans="1:6" ht="15" x14ac:dyDescent="0.25">
      <c r="A15597" s="250"/>
      <c r="B15597" s="250"/>
      <c r="C15597" s="250"/>
      <c r="D15597" s="250"/>
      <c r="E15597" s="250"/>
      <c r="F15597" s="250"/>
    </row>
    <row r="15598" spans="1:6" ht="15" x14ac:dyDescent="0.25">
      <c r="A15598" s="250"/>
      <c r="B15598" s="250"/>
      <c r="C15598" s="250"/>
      <c r="D15598" s="250"/>
      <c r="E15598" s="250"/>
      <c r="F15598" s="250"/>
    </row>
    <row r="15599" spans="1:6" ht="15" x14ac:dyDescent="0.25">
      <c r="A15599" s="250"/>
      <c r="B15599" s="250"/>
      <c r="C15599" s="250"/>
      <c r="D15599" s="250"/>
      <c r="E15599" s="250"/>
      <c r="F15599" s="250"/>
    </row>
    <row r="15600" spans="1:6" ht="15" x14ac:dyDescent="0.25">
      <c r="A15600" s="250"/>
      <c r="B15600" s="250"/>
      <c r="C15600" s="250"/>
      <c r="D15600" s="250"/>
      <c r="E15600" s="250"/>
      <c r="F15600" s="250"/>
    </row>
    <row r="15601" spans="1:6" ht="15" x14ac:dyDescent="0.25">
      <c r="A15601" s="250"/>
      <c r="B15601" s="250"/>
      <c r="C15601" s="250"/>
      <c r="D15601" s="250"/>
      <c r="E15601" s="250"/>
      <c r="F15601" s="250"/>
    </row>
    <row r="15602" spans="1:6" ht="15" x14ac:dyDescent="0.25">
      <c r="A15602" s="250"/>
      <c r="B15602" s="250"/>
      <c r="C15602" s="250"/>
      <c r="D15602" s="250"/>
      <c r="E15602" s="250"/>
      <c r="F15602" s="250"/>
    </row>
    <row r="15603" spans="1:6" ht="15" x14ac:dyDescent="0.25">
      <c r="A15603" s="250"/>
      <c r="B15603" s="250"/>
      <c r="C15603" s="250"/>
      <c r="D15603" s="250"/>
      <c r="E15603" s="250"/>
      <c r="F15603" s="250"/>
    </row>
    <row r="15604" spans="1:6" ht="15" x14ac:dyDescent="0.25">
      <c r="A15604" s="250"/>
      <c r="B15604" s="250"/>
      <c r="C15604" s="250"/>
      <c r="D15604" s="250"/>
      <c r="E15604" s="250"/>
      <c r="F15604" s="250"/>
    </row>
    <row r="15605" spans="1:6" ht="15" x14ac:dyDescent="0.25">
      <c r="A15605" s="250"/>
      <c r="B15605" s="250"/>
      <c r="C15605" s="250"/>
      <c r="D15605" s="250"/>
      <c r="E15605" s="250"/>
      <c r="F15605" s="250"/>
    </row>
    <row r="15606" spans="1:6" ht="15" x14ac:dyDescent="0.25">
      <c r="A15606" s="250"/>
      <c r="B15606" s="250"/>
      <c r="C15606" s="250"/>
      <c r="D15606" s="250"/>
      <c r="E15606" s="250"/>
      <c r="F15606" s="250"/>
    </row>
    <row r="15607" spans="1:6" ht="15" x14ac:dyDescent="0.25">
      <c r="A15607" s="250"/>
      <c r="B15607" s="250"/>
      <c r="C15607" s="250"/>
      <c r="D15607" s="250"/>
      <c r="E15607" s="250"/>
      <c r="F15607" s="250"/>
    </row>
    <row r="15608" spans="1:6" ht="15" x14ac:dyDescent="0.25">
      <c r="A15608" s="250"/>
      <c r="B15608" s="250"/>
      <c r="C15608" s="250"/>
      <c r="D15608" s="250"/>
      <c r="E15608" s="250"/>
      <c r="F15608" s="250"/>
    </row>
    <row r="15609" spans="1:6" ht="15" x14ac:dyDescent="0.25">
      <c r="A15609" s="250"/>
      <c r="B15609" s="250"/>
      <c r="C15609" s="250"/>
      <c r="D15609" s="250"/>
      <c r="E15609" s="250"/>
      <c r="F15609" s="250"/>
    </row>
    <row r="15610" spans="1:6" ht="15" x14ac:dyDescent="0.25">
      <c r="A15610" s="250"/>
      <c r="B15610" s="250"/>
      <c r="C15610" s="250"/>
      <c r="D15610" s="250"/>
      <c r="E15610" s="250"/>
      <c r="F15610" s="250"/>
    </row>
    <row r="15611" spans="1:6" ht="15" x14ac:dyDescent="0.25">
      <c r="A15611" s="250"/>
      <c r="B15611" s="250"/>
      <c r="C15611" s="250"/>
      <c r="D15611" s="250"/>
      <c r="E15611" s="250"/>
      <c r="F15611" s="250"/>
    </row>
    <row r="15612" spans="1:6" ht="15" x14ac:dyDescent="0.25">
      <c r="A15612" s="250"/>
      <c r="B15612" s="250"/>
      <c r="C15612" s="250"/>
      <c r="D15612" s="250"/>
      <c r="E15612" s="250"/>
      <c r="F15612" s="250"/>
    </row>
    <row r="15613" spans="1:6" ht="15" x14ac:dyDescent="0.25">
      <c r="A15613" s="250"/>
      <c r="B15613" s="250"/>
      <c r="C15613" s="250"/>
      <c r="D15613" s="250"/>
      <c r="E15613" s="250"/>
      <c r="F15613" s="250"/>
    </row>
    <row r="15614" spans="1:6" ht="15" x14ac:dyDescent="0.25">
      <c r="A15614" s="250"/>
      <c r="B15614" s="250"/>
      <c r="C15614" s="250"/>
      <c r="D15614" s="250"/>
      <c r="E15614" s="250"/>
      <c r="F15614" s="250"/>
    </row>
    <row r="15615" spans="1:6" ht="15" x14ac:dyDescent="0.25">
      <c r="A15615" s="250"/>
      <c r="B15615" s="250"/>
      <c r="C15615" s="250"/>
      <c r="D15615" s="250"/>
      <c r="E15615" s="250"/>
      <c r="F15615" s="250"/>
    </row>
    <row r="15616" spans="1:6" ht="15" x14ac:dyDescent="0.25">
      <c r="A15616" s="250"/>
      <c r="B15616" s="250"/>
      <c r="C15616" s="250"/>
      <c r="D15616" s="250"/>
      <c r="E15616" s="250"/>
      <c r="F15616" s="250"/>
    </row>
    <row r="15617" spans="1:6" ht="15" x14ac:dyDescent="0.25">
      <c r="A15617" s="250"/>
      <c r="B15617" s="250"/>
      <c r="C15617" s="250"/>
      <c r="D15617" s="250"/>
      <c r="E15617" s="250"/>
      <c r="F15617" s="250"/>
    </row>
    <row r="15618" spans="1:6" ht="15" x14ac:dyDescent="0.25">
      <c r="A15618" s="250"/>
      <c r="B15618" s="250"/>
      <c r="C15618" s="250"/>
      <c r="D15618" s="250"/>
      <c r="E15618" s="250"/>
      <c r="F15618" s="250"/>
    </row>
    <row r="15619" spans="1:6" ht="15" x14ac:dyDescent="0.25">
      <c r="A15619" s="250"/>
      <c r="B15619" s="250"/>
      <c r="C15619" s="250"/>
      <c r="D15619" s="250"/>
      <c r="E15619" s="250"/>
      <c r="F15619" s="250"/>
    </row>
    <row r="15620" spans="1:6" ht="15" x14ac:dyDescent="0.25">
      <c r="A15620" s="250"/>
      <c r="B15620" s="250"/>
      <c r="C15620" s="250"/>
      <c r="D15620" s="250"/>
      <c r="E15620" s="250"/>
      <c r="F15620" s="250"/>
    </row>
    <row r="15621" spans="1:6" ht="15" x14ac:dyDescent="0.25">
      <c r="A15621" s="250"/>
      <c r="B15621" s="250"/>
      <c r="C15621" s="250"/>
      <c r="D15621" s="250"/>
      <c r="E15621" s="250"/>
      <c r="F15621" s="250"/>
    </row>
    <row r="15622" spans="1:6" ht="15" x14ac:dyDescent="0.25">
      <c r="A15622" s="250"/>
      <c r="B15622" s="250"/>
      <c r="C15622" s="250"/>
      <c r="D15622" s="250"/>
      <c r="E15622" s="250"/>
      <c r="F15622" s="250"/>
    </row>
    <row r="15623" spans="1:6" ht="15" x14ac:dyDescent="0.25">
      <c r="A15623" s="250"/>
      <c r="B15623" s="250"/>
      <c r="C15623" s="250"/>
      <c r="D15623" s="250"/>
      <c r="E15623" s="250"/>
      <c r="F15623" s="250"/>
    </row>
    <row r="15624" spans="1:6" ht="15" x14ac:dyDescent="0.25">
      <c r="A15624" s="250"/>
      <c r="B15624" s="250"/>
      <c r="C15624" s="250"/>
      <c r="D15624" s="250"/>
      <c r="E15624" s="250"/>
      <c r="F15624" s="250"/>
    </row>
    <row r="15625" spans="1:6" ht="15" x14ac:dyDescent="0.25">
      <c r="A15625" s="250"/>
      <c r="B15625" s="250"/>
      <c r="C15625" s="250"/>
      <c r="D15625" s="250"/>
      <c r="E15625" s="250"/>
      <c r="F15625" s="250"/>
    </row>
    <row r="15626" spans="1:6" ht="15" x14ac:dyDescent="0.25">
      <c r="A15626" s="250"/>
      <c r="B15626" s="250"/>
      <c r="C15626" s="250"/>
      <c r="D15626" s="250"/>
      <c r="E15626" s="250"/>
      <c r="F15626" s="250"/>
    </row>
    <row r="15627" spans="1:6" ht="15" x14ac:dyDescent="0.25">
      <c r="A15627" s="250"/>
      <c r="B15627" s="250"/>
      <c r="C15627" s="250"/>
      <c r="D15627" s="250"/>
      <c r="E15627" s="250"/>
      <c r="F15627" s="250"/>
    </row>
    <row r="15628" spans="1:6" ht="15" x14ac:dyDescent="0.25">
      <c r="A15628" s="250"/>
      <c r="B15628" s="250"/>
      <c r="C15628" s="250"/>
      <c r="D15628" s="250"/>
      <c r="E15628" s="250"/>
      <c r="F15628" s="250"/>
    </row>
    <row r="15629" spans="1:6" ht="15" x14ac:dyDescent="0.25">
      <c r="A15629" s="250"/>
      <c r="B15629" s="250"/>
      <c r="C15629" s="250"/>
      <c r="D15629" s="250"/>
      <c r="E15629" s="250"/>
      <c r="F15629" s="250"/>
    </row>
    <row r="15630" spans="1:6" ht="15" x14ac:dyDescent="0.25">
      <c r="A15630" s="250"/>
      <c r="B15630" s="250"/>
      <c r="C15630" s="250"/>
      <c r="D15630" s="250"/>
      <c r="E15630" s="250"/>
      <c r="F15630" s="250"/>
    </row>
    <row r="15631" spans="1:6" ht="15" x14ac:dyDescent="0.25">
      <c r="A15631" s="250"/>
      <c r="B15631" s="250"/>
      <c r="C15631" s="250"/>
      <c r="D15631" s="250"/>
      <c r="E15631" s="250"/>
      <c r="F15631" s="250"/>
    </row>
    <row r="15632" spans="1:6" ht="15" x14ac:dyDescent="0.25">
      <c r="A15632" s="250"/>
      <c r="B15632" s="250"/>
      <c r="C15632" s="250"/>
      <c r="D15632" s="250"/>
      <c r="E15632" s="250"/>
      <c r="F15632" s="250"/>
    </row>
    <row r="15633" spans="1:6" ht="15" x14ac:dyDescent="0.25">
      <c r="A15633" s="250"/>
      <c r="B15633" s="250"/>
      <c r="C15633" s="250"/>
      <c r="D15633" s="250"/>
      <c r="E15633" s="250"/>
      <c r="F15633" s="250"/>
    </row>
    <row r="15634" spans="1:6" ht="15" x14ac:dyDescent="0.25">
      <c r="A15634" s="250"/>
      <c r="B15634" s="250"/>
      <c r="C15634" s="250"/>
      <c r="D15634" s="250"/>
      <c r="E15634" s="250"/>
      <c r="F15634" s="250"/>
    </row>
    <row r="15635" spans="1:6" ht="15" x14ac:dyDescent="0.25">
      <c r="A15635" s="250"/>
      <c r="B15635" s="250"/>
      <c r="C15635" s="250"/>
      <c r="D15635" s="250"/>
      <c r="E15635" s="250"/>
      <c r="F15635" s="250"/>
    </row>
    <row r="15636" spans="1:6" ht="15" x14ac:dyDescent="0.25">
      <c r="A15636" s="250"/>
      <c r="B15636" s="250"/>
      <c r="C15636" s="250"/>
      <c r="D15636" s="250"/>
      <c r="E15636" s="250"/>
      <c r="F15636" s="250"/>
    </row>
    <row r="15637" spans="1:6" ht="15" x14ac:dyDescent="0.25">
      <c r="A15637" s="250"/>
      <c r="B15637" s="250"/>
      <c r="C15637" s="250"/>
      <c r="D15637" s="250"/>
      <c r="E15637" s="250"/>
      <c r="F15637" s="250"/>
    </row>
    <row r="15638" spans="1:6" ht="15" x14ac:dyDescent="0.25">
      <c r="A15638" s="250"/>
      <c r="B15638" s="250"/>
      <c r="C15638" s="250"/>
      <c r="D15638" s="250"/>
      <c r="E15638" s="250"/>
      <c r="F15638" s="250"/>
    </row>
    <row r="15639" spans="1:6" ht="15" x14ac:dyDescent="0.25">
      <c r="A15639" s="250"/>
      <c r="B15639" s="250"/>
      <c r="C15639" s="250"/>
      <c r="D15639" s="250"/>
      <c r="E15639" s="250"/>
      <c r="F15639" s="250"/>
    </row>
    <row r="15640" spans="1:6" ht="15" x14ac:dyDescent="0.25">
      <c r="A15640" s="250"/>
      <c r="B15640" s="250"/>
      <c r="C15640" s="250"/>
      <c r="D15640" s="250"/>
      <c r="E15640" s="250"/>
      <c r="F15640" s="250"/>
    </row>
    <row r="15641" spans="1:6" ht="15" x14ac:dyDescent="0.25">
      <c r="A15641" s="250"/>
      <c r="B15641" s="250"/>
      <c r="C15641" s="250"/>
      <c r="D15641" s="250"/>
      <c r="E15641" s="250"/>
      <c r="F15641" s="250"/>
    </row>
    <row r="15642" spans="1:6" ht="15" x14ac:dyDescent="0.25">
      <c r="A15642" s="250"/>
      <c r="B15642" s="250"/>
      <c r="C15642" s="250"/>
      <c r="D15642" s="250"/>
      <c r="E15642" s="250"/>
      <c r="F15642" s="250"/>
    </row>
    <row r="15643" spans="1:6" ht="15" x14ac:dyDescent="0.25">
      <c r="A15643" s="250"/>
      <c r="B15643" s="250"/>
      <c r="C15643" s="250"/>
      <c r="D15643" s="250"/>
      <c r="E15643" s="250"/>
      <c r="F15643" s="250"/>
    </row>
    <row r="15644" spans="1:6" ht="15" x14ac:dyDescent="0.25">
      <c r="A15644" s="250"/>
      <c r="B15644" s="250"/>
      <c r="C15644" s="250"/>
      <c r="D15644" s="250"/>
      <c r="E15644" s="250"/>
      <c r="F15644" s="250"/>
    </row>
    <row r="15645" spans="1:6" ht="15" x14ac:dyDescent="0.25">
      <c r="A15645" s="250"/>
      <c r="B15645" s="250"/>
      <c r="C15645" s="250"/>
      <c r="D15645" s="250"/>
      <c r="E15645" s="250"/>
      <c r="F15645" s="250"/>
    </row>
    <row r="15646" spans="1:6" ht="15" x14ac:dyDescent="0.25">
      <c r="A15646" s="250"/>
      <c r="B15646" s="250"/>
      <c r="C15646" s="250"/>
      <c r="D15646" s="250"/>
      <c r="E15646" s="250"/>
      <c r="F15646" s="250"/>
    </row>
    <row r="15647" spans="1:6" ht="15" x14ac:dyDescent="0.25">
      <c r="A15647" s="250"/>
      <c r="B15647" s="250"/>
      <c r="C15647" s="250"/>
      <c r="D15647" s="250"/>
      <c r="E15647" s="250"/>
      <c r="F15647" s="250"/>
    </row>
    <row r="15648" spans="1:6" ht="15" x14ac:dyDescent="0.25">
      <c r="A15648" s="250"/>
      <c r="B15648" s="250"/>
      <c r="C15648" s="250"/>
      <c r="D15648" s="250"/>
      <c r="E15648" s="250"/>
      <c r="F15648" s="250"/>
    </row>
    <row r="15649" spans="1:6" ht="15" x14ac:dyDescent="0.25">
      <c r="A15649" s="250"/>
      <c r="B15649" s="250"/>
      <c r="C15649" s="250"/>
      <c r="D15649" s="250"/>
      <c r="E15649" s="250"/>
      <c r="F15649" s="250"/>
    </row>
    <row r="15650" spans="1:6" ht="15" x14ac:dyDescent="0.25">
      <c r="A15650" s="250"/>
      <c r="B15650" s="250"/>
      <c r="C15650" s="250"/>
      <c r="D15650" s="250"/>
      <c r="E15650" s="250"/>
      <c r="F15650" s="250"/>
    </row>
    <row r="15651" spans="1:6" ht="15" x14ac:dyDescent="0.25">
      <c r="A15651" s="250"/>
      <c r="B15651" s="250"/>
      <c r="C15651" s="250"/>
      <c r="D15651" s="250"/>
      <c r="E15651" s="250"/>
      <c r="F15651" s="250"/>
    </row>
    <row r="15652" spans="1:6" ht="15" x14ac:dyDescent="0.25">
      <c r="A15652" s="250"/>
      <c r="B15652" s="250"/>
      <c r="C15652" s="250"/>
      <c r="D15652" s="250"/>
      <c r="E15652" s="250"/>
      <c r="F15652" s="250"/>
    </row>
    <row r="15653" spans="1:6" ht="15" x14ac:dyDescent="0.25">
      <c r="A15653" s="250"/>
      <c r="B15653" s="250"/>
      <c r="C15653" s="250"/>
      <c r="D15653" s="250"/>
      <c r="E15653" s="250"/>
      <c r="F15653" s="250"/>
    </row>
    <row r="15654" spans="1:6" ht="15" x14ac:dyDescent="0.25">
      <c r="A15654" s="250"/>
      <c r="B15654" s="250"/>
      <c r="C15654" s="250"/>
      <c r="D15654" s="250"/>
      <c r="E15654" s="250"/>
      <c r="F15654" s="250"/>
    </row>
    <row r="15655" spans="1:6" ht="15" x14ac:dyDescent="0.25">
      <c r="A15655" s="250"/>
      <c r="B15655" s="250"/>
      <c r="C15655" s="250"/>
      <c r="D15655" s="250"/>
      <c r="E15655" s="250"/>
      <c r="F15655" s="250"/>
    </row>
    <row r="15656" spans="1:6" ht="15" x14ac:dyDescent="0.25">
      <c r="A15656" s="250"/>
      <c r="B15656" s="250"/>
      <c r="C15656" s="250"/>
      <c r="D15656" s="250"/>
      <c r="E15656" s="250"/>
      <c r="F15656" s="250"/>
    </row>
    <row r="15657" spans="1:6" ht="15" x14ac:dyDescent="0.25">
      <c r="A15657" s="250"/>
      <c r="B15657" s="250"/>
      <c r="C15657" s="250"/>
      <c r="D15657" s="250"/>
      <c r="E15657" s="250"/>
      <c r="F15657" s="250"/>
    </row>
    <row r="15658" spans="1:6" ht="15" x14ac:dyDescent="0.25">
      <c r="A15658" s="250"/>
      <c r="B15658" s="250"/>
      <c r="C15658" s="250"/>
      <c r="D15658" s="250"/>
      <c r="E15658" s="250"/>
      <c r="F15658" s="250"/>
    </row>
    <row r="15659" spans="1:6" ht="15" x14ac:dyDescent="0.25">
      <c r="A15659" s="250"/>
      <c r="B15659" s="250"/>
      <c r="C15659" s="250"/>
      <c r="D15659" s="250"/>
      <c r="E15659" s="250"/>
      <c r="F15659" s="250"/>
    </row>
    <row r="15660" spans="1:6" ht="15" x14ac:dyDescent="0.25">
      <c r="A15660" s="250"/>
      <c r="B15660" s="250"/>
      <c r="C15660" s="250"/>
      <c r="D15660" s="250"/>
      <c r="E15660" s="250"/>
      <c r="F15660" s="250"/>
    </row>
    <row r="15661" spans="1:6" ht="15" x14ac:dyDescent="0.25">
      <c r="A15661" s="250"/>
      <c r="B15661" s="250"/>
      <c r="C15661" s="250"/>
      <c r="D15661" s="250"/>
      <c r="E15661" s="250"/>
      <c r="F15661" s="250"/>
    </row>
    <row r="15662" spans="1:6" ht="15" x14ac:dyDescent="0.25">
      <c r="A15662" s="250"/>
      <c r="B15662" s="250"/>
      <c r="C15662" s="250"/>
      <c r="D15662" s="250"/>
      <c r="E15662" s="250"/>
      <c r="F15662" s="250"/>
    </row>
    <row r="15663" spans="1:6" ht="15" x14ac:dyDescent="0.25">
      <c r="A15663" s="250"/>
      <c r="B15663" s="250"/>
      <c r="C15663" s="250"/>
      <c r="D15663" s="250"/>
      <c r="E15663" s="250"/>
      <c r="F15663" s="250"/>
    </row>
    <row r="15664" spans="1:6" ht="15" x14ac:dyDescent="0.25">
      <c r="A15664" s="250"/>
      <c r="B15664" s="250"/>
      <c r="C15664" s="250"/>
      <c r="D15664" s="250"/>
      <c r="E15664" s="250"/>
      <c r="F15664" s="250"/>
    </row>
    <row r="15665" spans="1:6" ht="15" x14ac:dyDescent="0.25">
      <c r="A15665" s="250"/>
      <c r="B15665" s="250"/>
      <c r="C15665" s="250"/>
      <c r="D15665" s="250"/>
      <c r="E15665" s="250"/>
      <c r="F15665" s="250"/>
    </row>
    <row r="15666" spans="1:6" ht="15" x14ac:dyDescent="0.25">
      <c r="A15666" s="250"/>
      <c r="B15666" s="250"/>
      <c r="C15666" s="250"/>
      <c r="D15666" s="250"/>
      <c r="E15666" s="250"/>
      <c r="F15666" s="250"/>
    </row>
    <row r="15667" spans="1:6" ht="15" x14ac:dyDescent="0.25">
      <c r="A15667" s="250"/>
      <c r="B15667" s="250"/>
      <c r="C15667" s="250"/>
      <c r="D15667" s="250"/>
      <c r="E15667" s="250"/>
      <c r="F15667" s="250"/>
    </row>
    <row r="15668" spans="1:6" ht="15" x14ac:dyDescent="0.25">
      <c r="A15668" s="250"/>
      <c r="B15668" s="250"/>
      <c r="C15668" s="250"/>
      <c r="D15668" s="250"/>
      <c r="E15668" s="250"/>
      <c r="F15668" s="250"/>
    </row>
    <row r="15669" spans="1:6" ht="15" x14ac:dyDescent="0.25">
      <c r="A15669" s="250"/>
      <c r="B15669" s="250"/>
      <c r="C15669" s="250"/>
      <c r="D15669" s="250"/>
      <c r="E15669" s="250"/>
      <c r="F15669" s="250"/>
    </row>
    <row r="15670" spans="1:6" ht="15" x14ac:dyDescent="0.25">
      <c r="A15670" s="250"/>
      <c r="B15670" s="250"/>
      <c r="C15670" s="250"/>
      <c r="D15670" s="250"/>
      <c r="E15670" s="250"/>
      <c r="F15670" s="250"/>
    </row>
    <row r="15671" spans="1:6" ht="15" x14ac:dyDescent="0.25">
      <c r="A15671" s="250"/>
      <c r="B15671" s="250"/>
      <c r="C15671" s="250"/>
      <c r="D15671" s="250"/>
      <c r="E15671" s="250"/>
      <c r="F15671" s="250"/>
    </row>
    <row r="15672" spans="1:6" ht="15" x14ac:dyDescent="0.25">
      <c r="A15672" s="250"/>
      <c r="B15672" s="250"/>
      <c r="C15672" s="250"/>
      <c r="D15672" s="250"/>
      <c r="E15672" s="250"/>
      <c r="F15672" s="250"/>
    </row>
    <row r="15673" spans="1:6" ht="15" x14ac:dyDescent="0.25">
      <c r="A15673" s="250"/>
      <c r="B15673" s="250"/>
      <c r="C15673" s="250"/>
      <c r="D15673" s="250"/>
      <c r="E15673" s="250"/>
      <c r="F15673" s="250"/>
    </row>
    <row r="15674" spans="1:6" ht="15" x14ac:dyDescent="0.25">
      <c r="A15674" s="250"/>
      <c r="B15674" s="250"/>
      <c r="C15674" s="250"/>
      <c r="D15674" s="250"/>
      <c r="E15674" s="250"/>
      <c r="F15674" s="250"/>
    </row>
    <row r="15675" spans="1:6" ht="15" x14ac:dyDescent="0.25">
      <c r="A15675" s="250"/>
      <c r="B15675" s="250"/>
      <c r="C15675" s="250"/>
      <c r="D15675" s="250"/>
      <c r="E15675" s="250"/>
      <c r="F15675" s="250"/>
    </row>
    <row r="15676" spans="1:6" ht="15" x14ac:dyDescent="0.25">
      <c r="A15676" s="250"/>
      <c r="B15676" s="250"/>
      <c r="C15676" s="250"/>
      <c r="D15676" s="250"/>
      <c r="E15676" s="250"/>
      <c r="F15676" s="250"/>
    </row>
    <row r="15677" spans="1:6" ht="15" x14ac:dyDescent="0.25">
      <c r="A15677" s="250"/>
      <c r="B15677" s="250"/>
      <c r="C15677" s="250"/>
      <c r="D15677" s="250"/>
      <c r="E15677" s="250"/>
      <c r="F15677" s="250"/>
    </row>
    <row r="15678" spans="1:6" ht="15" x14ac:dyDescent="0.25">
      <c r="A15678" s="250"/>
      <c r="B15678" s="250"/>
      <c r="C15678" s="250"/>
      <c r="D15678" s="250"/>
      <c r="E15678" s="250"/>
      <c r="F15678" s="250"/>
    </row>
    <row r="15679" spans="1:6" ht="15" x14ac:dyDescent="0.25">
      <c r="A15679" s="250"/>
      <c r="B15679" s="250"/>
      <c r="C15679" s="250"/>
      <c r="D15679" s="250"/>
      <c r="E15679" s="250"/>
      <c r="F15679" s="250"/>
    </row>
    <row r="15680" spans="1:6" ht="15" x14ac:dyDescent="0.25">
      <c r="A15680" s="250"/>
      <c r="B15680" s="250"/>
      <c r="C15680" s="250"/>
      <c r="D15680" s="250"/>
      <c r="E15680" s="250"/>
      <c r="F15680" s="250"/>
    </row>
    <row r="15681" spans="1:6" ht="15" x14ac:dyDescent="0.25">
      <c r="A15681" s="250"/>
      <c r="B15681" s="250"/>
      <c r="C15681" s="250"/>
      <c r="D15681" s="250"/>
      <c r="E15681" s="250"/>
      <c r="F15681" s="250"/>
    </row>
    <row r="15682" spans="1:6" ht="15" x14ac:dyDescent="0.25">
      <c r="A15682" s="250"/>
      <c r="B15682" s="250"/>
      <c r="C15682" s="250"/>
      <c r="D15682" s="250"/>
      <c r="E15682" s="250"/>
      <c r="F15682" s="250"/>
    </row>
    <row r="15683" spans="1:6" ht="15" x14ac:dyDescent="0.25">
      <c r="A15683" s="250"/>
      <c r="B15683" s="250"/>
      <c r="C15683" s="250"/>
      <c r="D15683" s="250"/>
      <c r="E15683" s="250"/>
      <c r="F15683" s="250"/>
    </row>
    <row r="15684" spans="1:6" ht="15" x14ac:dyDescent="0.25">
      <c r="A15684" s="250"/>
      <c r="B15684" s="250"/>
      <c r="C15684" s="250"/>
      <c r="D15684" s="250"/>
      <c r="E15684" s="250"/>
      <c r="F15684" s="250"/>
    </row>
    <row r="15685" spans="1:6" ht="15" x14ac:dyDescent="0.25">
      <c r="A15685" s="250"/>
      <c r="B15685" s="250"/>
      <c r="C15685" s="250"/>
      <c r="D15685" s="250"/>
      <c r="E15685" s="250"/>
      <c r="F15685" s="250"/>
    </row>
    <row r="15686" spans="1:6" ht="15" x14ac:dyDescent="0.25">
      <c r="A15686" s="250"/>
      <c r="B15686" s="250"/>
      <c r="C15686" s="250"/>
      <c r="D15686" s="250"/>
      <c r="E15686" s="250"/>
      <c r="F15686" s="250"/>
    </row>
    <row r="15687" spans="1:6" ht="15" x14ac:dyDescent="0.25">
      <c r="A15687" s="250"/>
      <c r="B15687" s="250"/>
      <c r="C15687" s="250"/>
      <c r="D15687" s="250"/>
      <c r="E15687" s="250"/>
      <c r="F15687" s="250"/>
    </row>
    <row r="15688" spans="1:6" ht="15" x14ac:dyDescent="0.25">
      <c r="A15688" s="250"/>
      <c r="B15688" s="250"/>
      <c r="C15688" s="250"/>
      <c r="D15688" s="250"/>
      <c r="E15688" s="250"/>
      <c r="F15688" s="250"/>
    </row>
    <row r="15689" spans="1:6" ht="15" x14ac:dyDescent="0.25">
      <c r="A15689" s="250"/>
      <c r="B15689" s="250"/>
      <c r="C15689" s="250"/>
      <c r="D15689" s="250"/>
      <c r="E15689" s="250"/>
      <c r="F15689" s="250"/>
    </row>
    <row r="15690" spans="1:6" ht="15" x14ac:dyDescent="0.25">
      <c r="A15690" s="250"/>
      <c r="B15690" s="250"/>
      <c r="C15690" s="250"/>
      <c r="D15690" s="250"/>
      <c r="E15690" s="250"/>
      <c r="F15690" s="250"/>
    </row>
    <row r="15691" spans="1:6" ht="15" x14ac:dyDescent="0.25">
      <c r="A15691" s="250"/>
      <c r="B15691" s="250"/>
      <c r="C15691" s="250"/>
      <c r="D15691" s="250"/>
      <c r="E15691" s="250"/>
      <c r="F15691" s="250"/>
    </row>
    <row r="15692" spans="1:6" ht="15" x14ac:dyDescent="0.25">
      <c r="A15692" s="250"/>
      <c r="B15692" s="250"/>
      <c r="C15692" s="250"/>
      <c r="D15692" s="250"/>
      <c r="E15692" s="250"/>
      <c r="F15692" s="250"/>
    </row>
    <row r="15693" spans="1:6" ht="15" x14ac:dyDescent="0.25">
      <c r="A15693" s="250"/>
      <c r="B15693" s="250"/>
      <c r="C15693" s="250"/>
      <c r="D15693" s="250"/>
      <c r="E15693" s="250"/>
      <c r="F15693" s="250"/>
    </row>
    <row r="15694" spans="1:6" ht="15" x14ac:dyDescent="0.25">
      <c r="A15694" s="250"/>
      <c r="B15694" s="250"/>
      <c r="C15694" s="250"/>
      <c r="D15694" s="250"/>
      <c r="E15694" s="250"/>
      <c r="F15694" s="250"/>
    </row>
    <row r="15695" spans="1:6" ht="15" x14ac:dyDescent="0.25">
      <c r="A15695" s="250"/>
      <c r="B15695" s="250"/>
      <c r="C15695" s="250"/>
      <c r="D15695" s="250"/>
      <c r="E15695" s="250"/>
      <c r="F15695" s="250"/>
    </row>
    <row r="15696" spans="1:6" ht="15" x14ac:dyDescent="0.25">
      <c r="A15696" s="250"/>
      <c r="B15696" s="250"/>
      <c r="C15696" s="250"/>
      <c r="D15696" s="250"/>
      <c r="E15696" s="250"/>
      <c r="F15696" s="250"/>
    </row>
    <row r="15697" spans="1:6" ht="15" x14ac:dyDescent="0.25">
      <c r="A15697" s="250"/>
      <c r="B15697" s="250"/>
      <c r="C15697" s="250"/>
      <c r="D15697" s="250"/>
      <c r="E15697" s="250"/>
      <c r="F15697" s="250"/>
    </row>
    <row r="15698" spans="1:6" ht="15" x14ac:dyDescent="0.25">
      <c r="A15698" s="250"/>
      <c r="B15698" s="250"/>
      <c r="C15698" s="250"/>
      <c r="D15698" s="250"/>
      <c r="E15698" s="250"/>
      <c r="F15698" s="250"/>
    </row>
    <row r="15699" spans="1:6" ht="15" x14ac:dyDescent="0.25">
      <c r="A15699" s="250"/>
      <c r="B15699" s="250"/>
      <c r="C15699" s="250"/>
      <c r="D15699" s="250"/>
      <c r="E15699" s="250"/>
      <c r="F15699" s="250"/>
    </row>
    <row r="15700" spans="1:6" ht="15" x14ac:dyDescent="0.25">
      <c r="A15700" s="250"/>
      <c r="B15700" s="250"/>
      <c r="C15700" s="250"/>
      <c r="D15700" s="250"/>
      <c r="E15700" s="250"/>
      <c r="F15700" s="250"/>
    </row>
    <row r="15701" spans="1:6" ht="15" x14ac:dyDescent="0.25">
      <c r="A15701" s="250"/>
      <c r="B15701" s="250"/>
      <c r="C15701" s="250"/>
      <c r="D15701" s="250"/>
      <c r="E15701" s="250"/>
      <c r="F15701" s="250"/>
    </row>
    <row r="15702" spans="1:6" ht="15" x14ac:dyDescent="0.25">
      <c r="A15702" s="250"/>
      <c r="B15702" s="250"/>
      <c r="C15702" s="250"/>
      <c r="D15702" s="250"/>
      <c r="E15702" s="250"/>
      <c r="F15702" s="250"/>
    </row>
    <row r="15703" spans="1:6" ht="15" x14ac:dyDescent="0.25">
      <c r="A15703" s="250"/>
      <c r="B15703" s="250"/>
      <c r="C15703" s="250"/>
      <c r="D15703" s="250"/>
      <c r="E15703" s="250"/>
      <c r="F15703" s="250"/>
    </row>
    <row r="15704" spans="1:6" ht="15" x14ac:dyDescent="0.25">
      <c r="A15704" s="250"/>
      <c r="B15704" s="250"/>
      <c r="C15704" s="250"/>
      <c r="D15704" s="250"/>
      <c r="E15704" s="250"/>
      <c r="F15704" s="250"/>
    </row>
    <row r="15705" spans="1:6" ht="15" x14ac:dyDescent="0.25">
      <c r="A15705" s="250"/>
      <c r="B15705" s="250"/>
      <c r="C15705" s="250"/>
      <c r="D15705" s="250"/>
      <c r="E15705" s="250"/>
      <c r="F15705" s="250"/>
    </row>
    <row r="15706" spans="1:6" ht="15" x14ac:dyDescent="0.25">
      <c r="A15706" s="250"/>
      <c r="B15706" s="250"/>
      <c r="C15706" s="250"/>
      <c r="D15706" s="250"/>
      <c r="E15706" s="250"/>
      <c r="F15706" s="250"/>
    </row>
    <row r="15707" spans="1:6" ht="15" x14ac:dyDescent="0.25">
      <c r="A15707" s="250"/>
      <c r="B15707" s="250"/>
      <c r="C15707" s="250"/>
      <c r="D15707" s="250"/>
      <c r="E15707" s="250"/>
      <c r="F15707" s="250"/>
    </row>
    <row r="15708" spans="1:6" ht="15" x14ac:dyDescent="0.25">
      <c r="A15708" s="250"/>
      <c r="B15708" s="250"/>
      <c r="C15708" s="250"/>
      <c r="D15708" s="250"/>
      <c r="E15708" s="250"/>
      <c r="F15708" s="250"/>
    </row>
    <row r="15709" spans="1:6" ht="15" x14ac:dyDescent="0.25">
      <c r="A15709" s="250"/>
      <c r="B15709" s="250"/>
      <c r="C15709" s="250"/>
      <c r="D15709" s="250"/>
      <c r="E15709" s="250"/>
      <c r="F15709" s="250"/>
    </row>
    <row r="15710" spans="1:6" ht="15" x14ac:dyDescent="0.25">
      <c r="A15710" s="250"/>
      <c r="B15710" s="250"/>
      <c r="C15710" s="250"/>
      <c r="D15710" s="250"/>
      <c r="E15710" s="250"/>
      <c r="F15710" s="250"/>
    </row>
    <row r="15711" spans="1:6" ht="15" x14ac:dyDescent="0.25">
      <c r="A15711" s="250"/>
      <c r="B15711" s="250"/>
      <c r="C15711" s="250"/>
      <c r="D15711" s="250"/>
      <c r="E15711" s="250"/>
      <c r="F15711" s="250"/>
    </row>
    <row r="15712" spans="1:6" ht="15" x14ac:dyDescent="0.25">
      <c r="A15712" s="250"/>
      <c r="B15712" s="250"/>
      <c r="C15712" s="250"/>
      <c r="D15712" s="250"/>
      <c r="E15712" s="250"/>
      <c r="F15712" s="250"/>
    </row>
    <row r="15713" spans="1:6" ht="15" x14ac:dyDescent="0.25">
      <c r="A15713" s="250"/>
      <c r="B15713" s="250"/>
      <c r="C15713" s="250"/>
      <c r="D15713" s="250"/>
      <c r="E15713" s="250"/>
      <c r="F15713" s="250"/>
    </row>
    <row r="15714" spans="1:6" ht="15" x14ac:dyDescent="0.25">
      <c r="A15714" s="250"/>
      <c r="B15714" s="250"/>
      <c r="C15714" s="250"/>
      <c r="D15714" s="250"/>
      <c r="E15714" s="250"/>
      <c r="F15714" s="250"/>
    </row>
    <row r="15715" spans="1:6" ht="15" x14ac:dyDescent="0.25">
      <c r="A15715" s="250"/>
      <c r="B15715" s="250"/>
      <c r="C15715" s="250"/>
      <c r="D15715" s="250"/>
      <c r="E15715" s="250"/>
      <c r="F15715" s="250"/>
    </row>
    <row r="15716" spans="1:6" ht="15" x14ac:dyDescent="0.25">
      <c r="A15716" s="250"/>
      <c r="B15716" s="250"/>
      <c r="C15716" s="250"/>
      <c r="D15716" s="250"/>
      <c r="E15716" s="250"/>
      <c r="F15716" s="250"/>
    </row>
    <row r="15717" spans="1:6" ht="15" x14ac:dyDescent="0.25">
      <c r="A15717" s="250"/>
      <c r="B15717" s="250"/>
      <c r="C15717" s="250"/>
      <c r="D15717" s="250"/>
      <c r="E15717" s="250"/>
      <c r="F15717" s="250"/>
    </row>
    <row r="15718" spans="1:6" ht="15" x14ac:dyDescent="0.25">
      <c r="A15718" s="250"/>
      <c r="B15718" s="250"/>
      <c r="C15718" s="250"/>
      <c r="D15718" s="250"/>
      <c r="E15718" s="250"/>
      <c r="F15718" s="250"/>
    </row>
    <row r="15719" spans="1:6" ht="15" x14ac:dyDescent="0.25">
      <c r="A15719" s="250"/>
      <c r="B15719" s="250"/>
      <c r="C15719" s="250"/>
      <c r="D15719" s="250"/>
      <c r="E15719" s="250"/>
      <c r="F15719" s="250"/>
    </row>
    <row r="15720" spans="1:6" ht="15" x14ac:dyDescent="0.25">
      <c r="A15720" s="250"/>
      <c r="B15720" s="250"/>
      <c r="C15720" s="250"/>
      <c r="D15720" s="250"/>
      <c r="E15720" s="250"/>
      <c r="F15720" s="250"/>
    </row>
    <row r="15721" spans="1:6" ht="15" x14ac:dyDescent="0.25">
      <c r="A15721" s="250"/>
      <c r="B15721" s="250"/>
      <c r="C15721" s="250"/>
      <c r="D15721" s="250"/>
      <c r="E15721" s="250"/>
      <c r="F15721" s="250"/>
    </row>
    <row r="15722" spans="1:6" ht="15" x14ac:dyDescent="0.25">
      <c r="A15722" s="250"/>
      <c r="B15722" s="250"/>
      <c r="C15722" s="250"/>
      <c r="D15722" s="250"/>
      <c r="E15722" s="250"/>
      <c r="F15722" s="250"/>
    </row>
    <row r="15723" spans="1:6" ht="15" x14ac:dyDescent="0.25">
      <c r="A15723" s="250"/>
      <c r="B15723" s="250"/>
      <c r="C15723" s="250"/>
      <c r="D15723" s="250"/>
      <c r="E15723" s="250"/>
      <c r="F15723" s="250"/>
    </row>
    <row r="15724" spans="1:6" ht="15" x14ac:dyDescent="0.25">
      <c r="A15724" s="250"/>
      <c r="B15724" s="250"/>
      <c r="C15724" s="250"/>
      <c r="D15724" s="250"/>
      <c r="E15724" s="250"/>
      <c r="F15724" s="250"/>
    </row>
    <row r="15725" spans="1:6" ht="15" x14ac:dyDescent="0.25">
      <c r="A15725" s="250"/>
      <c r="B15725" s="250"/>
      <c r="C15725" s="250"/>
      <c r="D15725" s="250"/>
      <c r="E15725" s="250"/>
      <c r="F15725" s="250"/>
    </row>
    <row r="15726" spans="1:6" ht="15" x14ac:dyDescent="0.25">
      <c r="A15726" s="250"/>
      <c r="B15726" s="250"/>
      <c r="C15726" s="250"/>
      <c r="D15726" s="250"/>
      <c r="E15726" s="250"/>
      <c r="F15726" s="250"/>
    </row>
    <row r="15727" spans="1:6" ht="15" x14ac:dyDescent="0.25">
      <c r="A15727" s="250"/>
      <c r="B15727" s="250"/>
      <c r="C15727" s="250"/>
      <c r="D15727" s="250"/>
      <c r="E15727" s="250"/>
      <c r="F15727" s="250"/>
    </row>
    <row r="15728" spans="1:6" ht="15" x14ac:dyDescent="0.25">
      <c r="A15728" s="250"/>
      <c r="B15728" s="250"/>
      <c r="C15728" s="250"/>
      <c r="D15728" s="250"/>
      <c r="E15728" s="250"/>
      <c r="F15728" s="250"/>
    </row>
    <row r="15729" spans="1:6" ht="15" x14ac:dyDescent="0.25">
      <c r="A15729" s="250"/>
      <c r="B15729" s="250"/>
      <c r="C15729" s="250"/>
      <c r="D15729" s="250"/>
      <c r="E15729" s="250"/>
      <c r="F15729" s="250"/>
    </row>
    <row r="15730" spans="1:6" ht="15" x14ac:dyDescent="0.25">
      <c r="A15730" s="250"/>
      <c r="B15730" s="250"/>
      <c r="C15730" s="250"/>
      <c r="D15730" s="250"/>
      <c r="E15730" s="250"/>
      <c r="F15730" s="250"/>
    </row>
    <row r="15731" spans="1:6" ht="15" x14ac:dyDescent="0.25">
      <c r="A15731" s="250"/>
      <c r="B15731" s="250"/>
      <c r="C15731" s="250"/>
      <c r="D15731" s="250"/>
      <c r="E15731" s="250"/>
      <c r="F15731" s="250"/>
    </row>
    <row r="15732" spans="1:6" ht="15" x14ac:dyDescent="0.25">
      <c r="A15732" s="250"/>
      <c r="B15732" s="250"/>
      <c r="C15732" s="250"/>
      <c r="D15732" s="250"/>
      <c r="E15732" s="250"/>
      <c r="F15732" s="250"/>
    </row>
    <row r="15733" spans="1:6" ht="15" x14ac:dyDescent="0.25">
      <c r="A15733" s="250"/>
      <c r="B15733" s="250"/>
      <c r="C15733" s="250"/>
      <c r="D15733" s="250"/>
      <c r="E15733" s="250"/>
      <c r="F15733" s="250"/>
    </row>
    <row r="15734" spans="1:6" ht="15" x14ac:dyDescent="0.25">
      <c r="A15734" s="250"/>
      <c r="B15734" s="250"/>
      <c r="C15734" s="250"/>
      <c r="D15734" s="250"/>
      <c r="E15734" s="250"/>
      <c r="F15734" s="250"/>
    </row>
    <row r="15735" spans="1:6" ht="15" x14ac:dyDescent="0.25">
      <c r="A15735" s="250"/>
      <c r="B15735" s="250"/>
      <c r="C15735" s="250"/>
      <c r="D15735" s="250"/>
      <c r="E15735" s="250"/>
      <c r="F15735" s="250"/>
    </row>
    <row r="15736" spans="1:6" ht="15" x14ac:dyDescent="0.25">
      <c r="A15736" s="250"/>
      <c r="B15736" s="250"/>
      <c r="C15736" s="250"/>
      <c r="D15736" s="250"/>
      <c r="E15736" s="250"/>
      <c r="F15736" s="250"/>
    </row>
    <row r="15737" spans="1:6" ht="15" x14ac:dyDescent="0.25">
      <c r="A15737" s="250"/>
      <c r="B15737" s="250"/>
      <c r="C15737" s="250"/>
      <c r="D15737" s="250"/>
      <c r="E15737" s="250"/>
      <c r="F15737" s="250"/>
    </row>
    <row r="15738" spans="1:6" ht="15" x14ac:dyDescent="0.25">
      <c r="A15738" s="250"/>
      <c r="B15738" s="250"/>
      <c r="C15738" s="250"/>
      <c r="D15738" s="250"/>
      <c r="E15738" s="250"/>
      <c r="F15738" s="250"/>
    </row>
    <row r="15739" spans="1:6" ht="15" x14ac:dyDescent="0.25">
      <c r="A15739" s="250"/>
      <c r="B15739" s="250"/>
      <c r="C15739" s="250"/>
      <c r="D15739" s="250"/>
      <c r="E15739" s="250"/>
      <c r="F15739" s="250"/>
    </row>
    <row r="15740" spans="1:6" ht="15" x14ac:dyDescent="0.25">
      <c r="A15740" s="250"/>
      <c r="B15740" s="250"/>
      <c r="C15740" s="250"/>
      <c r="D15740" s="250"/>
      <c r="E15740" s="250"/>
      <c r="F15740" s="250"/>
    </row>
    <row r="15741" spans="1:6" ht="15" x14ac:dyDescent="0.25">
      <c r="A15741" s="250"/>
      <c r="B15741" s="250"/>
      <c r="C15741" s="250"/>
      <c r="D15741" s="250"/>
      <c r="E15741" s="250"/>
      <c r="F15741" s="250"/>
    </row>
    <row r="15742" spans="1:6" ht="15" x14ac:dyDescent="0.25">
      <c r="A15742" s="250"/>
      <c r="B15742" s="250"/>
      <c r="C15742" s="250"/>
      <c r="D15742" s="250"/>
      <c r="E15742" s="250"/>
      <c r="F15742" s="250"/>
    </row>
    <row r="15743" spans="1:6" ht="15" x14ac:dyDescent="0.25">
      <c r="A15743" s="250"/>
      <c r="B15743" s="250"/>
      <c r="C15743" s="250"/>
      <c r="D15743" s="250"/>
      <c r="E15743" s="250"/>
      <c r="F15743" s="250"/>
    </row>
    <row r="15744" spans="1:6" ht="15" x14ac:dyDescent="0.25">
      <c r="A15744" s="250"/>
      <c r="B15744" s="250"/>
      <c r="C15744" s="250"/>
      <c r="D15744" s="250"/>
      <c r="E15744" s="250"/>
      <c r="F15744" s="250"/>
    </row>
    <row r="15745" spans="1:6" ht="15" x14ac:dyDescent="0.25">
      <c r="A15745" s="250"/>
      <c r="B15745" s="250"/>
      <c r="C15745" s="250"/>
      <c r="D15745" s="250"/>
      <c r="E15745" s="250"/>
      <c r="F15745" s="250"/>
    </row>
    <row r="15746" spans="1:6" ht="15" x14ac:dyDescent="0.25">
      <c r="A15746" s="250"/>
      <c r="B15746" s="250"/>
      <c r="C15746" s="250"/>
      <c r="D15746" s="250"/>
      <c r="E15746" s="250"/>
      <c r="F15746" s="250"/>
    </row>
    <row r="15747" spans="1:6" ht="15" x14ac:dyDescent="0.25">
      <c r="A15747" s="250"/>
      <c r="B15747" s="250"/>
      <c r="C15747" s="250"/>
      <c r="D15747" s="250"/>
      <c r="E15747" s="250"/>
      <c r="F15747" s="250"/>
    </row>
    <row r="15748" spans="1:6" ht="15" x14ac:dyDescent="0.25">
      <c r="A15748" s="250"/>
      <c r="B15748" s="250"/>
      <c r="C15748" s="250"/>
      <c r="D15748" s="250"/>
      <c r="E15748" s="250"/>
      <c r="F15748" s="250"/>
    </row>
    <row r="15749" spans="1:6" ht="15" x14ac:dyDescent="0.25">
      <c r="A15749" s="250"/>
      <c r="B15749" s="250"/>
      <c r="C15749" s="250"/>
      <c r="D15749" s="250"/>
      <c r="E15749" s="250"/>
      <c r="F15749" s="250"/>
    </row>
    <row r="15750" spans="1:6" ht="15" x14ac:dyDescent="0.25">
      <c r="A15750" s="250"/>
      <c r="B15750" s="250"/>
      <c r="C15750" s="250"/>
      <c r="D15750" s="250"/>
      <c r="E15750" s="250"/>
      <c r="F15750" s="250"/>
    </row>
    <row r="15751" spans="1:6" ht="15" x14ac:dyDescent="0.25">
      <c r="A15751" s="250"/>
      <c r="B15751" s="250"/>
      <c r="C15751" s="250"/>
      <c r="D15751" s="250"/>
      <c r="E15751" s="250"/>
      <c r="F15751" s="250"/>
    </row>
    <row r="15752" spans="1:6" ht="15" x14ac:dyDescent="0.25">
      <c r="A15752" s="250"/>
      <c r="B15752" s="250"/>
      <c r="C15752" s="250"/>
      <c r="D15752" s="250"/>
      <c r="E15752" s="250"/>
      <c r="F15752" s="250"/>
    </row>
    <row r="15753" spans="1:6" ht="15" x14ac:dyDescent="0.25">
      <c r="A15753" s="250"/>
      <c r="B15753" s="250"/>
      <c r="C15753" s="250"/>
      <c r="D15753" s="250"/>
      <c r="E15753" s="250"/>
      <c r="F15753" s="250"/>
    </row>
    <row r="15754" spans="1:6" ht="15" x14ac:dyDescent="0.25">
      <c r="A15754" s="250"/>
      <c r="B15754" s="250"/>
      <c r="C15754" s="250"/>
      <c r="D15754" s="250"/>
      <c r="E15754" s="250"/>
      <c r="F15754" s="250"/>
    </row>
    <row r="15755" spans="1:6" ht="15" x14ac:dyDescent="0.25">
      <c r="A15755" s="250"/>
      <c r="B15755" s="250"/>
      <c r="C15755" s="250"/>
      <c r="D15755" s="250"/>
      <c r="E15755" s="250"/>
      <c r="F15755" s="250"/>
    </row>
    <row r="15756" spans="1:6" ht="15" x14ac:dyDescent="0.25">
      <c r="A15756" s="250"/>
      <c r="B15756" s="250"/>
      <c r="C15756" s="250"/>
      <c r="D15756" s="250"/>
      <c r="E15756" s="250"/>
      <c r="F15756" s="250"/>
    </row>
    <row r="15757" spans="1:6" ht="15" x14ac:dyDescent="0.25">
      <c r="A15757" s="250"/>
      <c r="B15757" s="250"/>
      <c r="C15757" s="250"/>
      <c r="D15757" s="250"/>
      <c r="E15757" s="250"/>
      <c r="F15757" s="250"/>
    </row>
    <row r="15758" spans="1:6" ht="15" x14ac:dyDescent="0.25">
      <c r="A15758" s="250"/>
      <c r="B15758" s="250"/>
      <c r="C15758" s="250"/>
      <c r="D15758" s="250"/>
      <c r="E15758" s="250"/>
      <c r="F15758" s="250"/>
    </row>
    <row r="15759" spans="1:6" ht="15" x14ac:dyDescent="0.25">
      <c r="A15759" s="250"/>
      <c r="B15759" s="250"/>
      <c r="C15759" s="250"/>
      <c r="D15759" s="250"/>
      <c r="E15759" s="250"/>
      <c r="F15759" s="250"/>
    </row>
    <row r="15760" spans="1:6" ht="15" x14ac:dyDescent="0.25">
      <c r="A15760" s="250"/>
      <c r="B15760" s="250"/>
      <c r="C15760" s="250"/>
      <c r="D15760" s="250"/>
      <c r="E15760" s="250"/>
      <c r="F15760" s="250"/>
    </row>
    <row r="15761" spans="1:6" ht="15" x14ac:dyDescent="0.25">
      <c r="A15761" s="250"/>
      <c r="B15761" s="250"/>
      <c r="C15761" s="250"/>
      <c r="D15761" s="250"/>
      <c r="E15761" s="250"/>
      <c r="F15761" s="250"/>
    </row>
    <row r="15762" spans="1:6" ht="15" x14ac:dyDescent="0.25">
      <c r="A15762" s="250"/>
      <c r="B15762" s="250"/>
      <c r="C15762" s="250"/>
      <c r="D15762" s="250"/>
      <c r="E15762" s="250"/>
      <c r="F15762" s="250"/>
    </row>
    <row r="15763" spans="1:6" ht="15" x14ac:dyDescent="0.25">
      <c r="A15763" s="250"/>
      <c r="B15763" s="250"/>
      <c r="C15763" s="250"/>
      <c r="D15763" s="250"/>
      <c r="E15763" s="250"/>
      <c r="F15763" s="250"/>
    </row>
    <row r="15764" spans="1:6" ht="15" x14ac:dyDescent="0.25">
      <c r="A15764" s="250"/>
      <c r="B15764" s="250"/>
      <c r="C15764" s="250"/>
      <c r="D15764" s="250"/>
      <c r="E15764" s="250"/>
      <c r="F15764" s="250"/>
    </row>
    <row r="15765" spans="1:6" ht="15" x14ac:dyDescent="0.25">
      <c r="A15765" s="250"/>
      <c r="B15765" s="250"/>
      <c r="C15765" s="250"/>
      <c r="D15765" s="250"/>
      <c r="E15765" s="250"/>
      <c r="F15765" s="250"/>
    </row>
    <row r="15766" spans="1:6" ht="15" x14ac:dyDescent="0.25">
      <c r="A15766" s="250"/>
      <c r="B15766" s="250"/>
      <c r="C15766" s="250"/>
      <c r="D15766" s="250"/>
      <c r="E15766" s="250"/>
      <c r="F15766" s="250"/>
    </row>
    <row r="15767" spans="1:6" ht="15" x14ac:dyDescent="0.25">
      <c r="A15767" s="250"/>
      <c r="B15767" s="250"/>
      <c r="C15767" s="250"/>
      <c r="D15767" s="250"/>
      <c r="E15767" s="250"/>
      <c r="F15767" s="250"/>
    </row>
    <row r="15768" spans="1:6" ht="15" x14ac:dyDescent="0.25">
      <c r="A15768" s="250"/>
      <c r="B15768" s="250"/>
      <c r="C15768" s="250"/>
      <c r="D15768" s="250"/>
      <c r="E15768" s="250"/>
      <c r="F15768" s="250"/>
    </row>
    <row r="15769" spans="1:6" ht="15" x14ac:dyDescent="0.25">
      <c r="A15769" s="250"/>
      <c r="B15769" s="250"/>
      <c r="C15769" s="250"/>
      <c r="D15769" s="250"/>
      <c r="E15769" s="250"/>
      <c r="F15769" s="250"/>
    </row>
    <row r="15770" spans="1:6" ht="15" x14ac:dyDescent="0.25">
      <c r="A15770" s="250"/>
      <c r="B15770" s="250"/>
      <c r="C15770" s="250"/>
      <c r="D15770" s="250"/>
      <c r="E15770" s="250"/>
      <c r="F15770" s="250"/>
    </row>
    <row r="15771" spans="1:6" ht="15" x14ac:dyDescent="0.25">
      <c r="A15771" s="250"/>
      <c r="B15771" s="250"/>
      <c r="C15771" s="250"/>
      <c r="D15771" s="250"/>
      <c r="E15771" s="250"/>
      <c r="F15771" s="250"/>
    </row>
    <row r="15772" spans="1:6" ht="15" x14ac:dyDescent="0.25">
      <c r="A15772" s="250"/>
      <c r="B15772" s="250"/>
      <c r="C15772" s="250"/>
      <c r="D15772" s="250"/>
      <c r="E15772" s="250"/>
      <c r="F15772" s="250"/>
    </row>
    <row r="15773" spans="1:6" ht="15" x14ac:dyDescent="0.25">
      <c r="A15773" s="250"/>
      <c r="B15773" s="250"/>
      <c r="C15773" s="250"/>
      <c r="D15773" s="250"/>
      <c r="E15773" s="250"/>
      <c r="F15773" s="250"/>
    </row>
    <row r="15774" spans="1:6" ht="15" x14ac:dyDescent="0.25">
      <c r="A15774" s="250"/>
      <c r="B15774" s="250"/>
      <c r="C15774" s="250"/>
      <c r="D15774" s="250"/>
      <c r="E15774" s="250"/>
      <c r="F15774" s="250"/>
    </row>
    <row r="15775" spans="1:6" ht="15" x14ac:dyDescent="0.25">
      <c r="A15775" s="250"/>
      <c r="B15775" s="250"/>
      <c r="C15775" s="250"/>
      <c r="D15775" s="250"/>
      <c r="E15775" s="250"/>
      <c r="F15775" s="250"/>
    </row>
    <row r="15776" spans="1:6" ht="15" x14ac:dyDescent="0.25">
      <c r="A15776" s="250"/>
      <c r="B15776" s="250"/>
      <c r="C15776" s="250"/>
      <c r="D15776" s="250"/>
      <c r="E15776" s="250"/>
      <c r="F15776" s="250"/>
    </row>
    <row r="15777" spans="1:6" ht="15" x14ac:dyDescent="0.25">
      <c r="A15777" s="250"/>
      <c r="B15777" s="250"/>
      <c r="C15777" s="250"/>
      <c r="D15777" s="250"/>
      <c r="E15777" s="250"/>
      <c r="F15777" s="250"/>
    </row>
    <row r="15778" spans="1:6" ht="15" x14ac:dyDescent="0.25">
      <c r="A15778" s="250"/>
      <c r="B15778" s="250"/>
      <c r="C15778" s="250"/>
      <c r="D15778" s="250"/>
      <c r="E15778" s="250"/>
      <c r="F15778" s="250"/>
    </row>
    <row r="15779" spans="1:6" ht="15" x14ac:dyDescent="0.25">
      <c r="A15779" s="250"/>
      <c r="B15779" s="250"/>
      <c r="C15779" s="250"/>
      <c r="D15779" s="250"/>
      <c r="E15779" s="250"/>
      <c r="F15779" s="250"/>
    </row>
    <row r="15780" spans="1:6" ht="15" x14ac:dyDescent="0.25">
      <c r="A15780" s="250"/>
      <c r="B15780" s="250"/>
      <c r="C15780" s="250"/>
      <c r="D15780" s="250"/>
      <c r="E15780" s="250"/>
      <c r="F15780" s="250"/>
    </row>
    <row r="15781" spans="1:6" ht="15" x14ac:dyDescent="0.25">
      <c r="A15781" s="250"/>
      <c r="B15781" s="250"/>
      <c r="C15781" s="250"/>
      <c r="D15781" s="250"/>
      <c r="E15781" s="250"/>
      <c r="F15781" s="250"/>
    </row>
    <row r="15782" spans="1:6" ht="15" x14ac:dyDescent="0.25">
      <c r="A15782" s="250"/>
      <c r="B15782" s="250"/>
      <c r="C15782" s="250"/>
      <c r="D15782" s="250"/>
      <c r="E15782" s="250"/>
      <c r="F15782" s="250"/>
    </row>
    <row r="15783" spans="1:6" ht="15" x14ac:dyDescent="0.25">
      <c r="A15783" s="250"/>
      <c r="B15783" s="250"/>
      <c r="C15783" s="250"/>
      <c r="D15783" s="250"/>
      <c r="E15783" s="250"/>
      <c r="F15783" s="250"/>
    </row>
    <row r="15784" spans="1:6" ht="15" x14ac:dyDescent="0.25">
      <c r="A15784" s="250"/>
      <c r="B15784" s="250"/>
      <c r="C15784" s="250"/>
      <c r="D15784" s="250"/>
      <c r="E15784" s="250"/>
      <c r="F15784" s="250"/>
    </row>
    <row r="15785" spans="1:6" ht="15" x14ac:dyDescent="0.25">
      <c r="A15785" s="250"/>
      <c r="B15785" s="250"/>
      <c r="C15785" s="250"/>
      <c r="D15785" s="250"/>
      <c r="E15785" s="250"/>
      <c r="F15785" s="250"/>
    </row>
    <row r="15786" spans="1:6" ht="15" x14ac:dyDescent="0.25">
      <c r="A15786" s="250"/>
      <c r="B15786" s="250"/>
      <c r="C15786" s="250"/>
      <c r="D15786" s="250"/>
      <c r="E15786" s="250"/>
      <c r="F15786" s="250"/>
    </row>
    <row r="15787" spans="1:6" ht="15" x14ac:dyDescent="0.25">
      <c r="A15787" s="250"/>
      <c r="B15787" s="250"/>
      <c r="C15787" s="250"/>
      <c r="D15787" s="250"/>
      <c r="E15787" s="250"/>
      <c r="F15787" s="250"/>
    </row>
    <row r="15788" spans="1:6" ht="15" x14ac:dyDescent="0.25">
      <c r="A15788" s="250"/>
      <c r="B15788" s="250"/>
      <c r="C15788" s="250"/>
      <c r="D15788" s="250"/>
      <c r="E15788" s="250"/>
      <c r="F15788" s="250"/>
    </row>
    <row r="15789" spans="1:6" ht="15" x14ac:dyDescent="0.25">
      <c r="A15789" s="250"/>
      <c r="B15789" s="250"/>
      <c r="C15789" s="250"/>
      <c r="D15789" s="250"/>
      <c r="E15789" s="250"/>
      <c r="F15789" s="250"/>
    </row>
    <row r="15790" spans="1:6" ht="15" x14ac:dyDescent="0.25">
      <c r="A15790" s="250"/>
      <c r="B15790" s="250"/>
      <c r="C15790" s="250"/>
      <c r="D15790" s="250"/>
      <c r="E15790" s="250"/>
      <c r="F15790" s="250"/>
    </row>
    <row r="15791" spans="1:6" ht="15" x14ac:dyDescent="0.25">
      <c r="A15791" s="250"/>
      <c r="B15791" s="250"/>
      <c r="C15791" s="250"/>
      <c r="D15791" s="250"/>
      <c r="E15791" s="250"/>
      <c r="F15791" s="250"/>
    </row>
    <row r="15792" spans="1:6" ht="15" x14ac:dyDescent="0.25">
      <c r="A15792" s="250"/>
      <c r="B15792" s="250"/>
      <c r="C15792" s="250"/>
      <c r="D15792" s="250"/>
      <c r="E15792" s="250"/>
      <c r="F15792" s="250"/>
    </row>
    <row r="15793" spans="1:6" ht="15" x14ac:dyDescent="0.25">
      <c r="A15793" s="250"/>
      <c r="B15793" s="250"/>
      <c r="C15793" s="250"/>
      <c r="D15793" s="250"/>
      <c r="E15793" s="250"/>
      <c r="F15793" s="250"/>
    </row>
    <row r="15794" spans="1:6" ht="15" x14ac:dyDescent="0.25">
      <c r="A15794" s="250"/>
      <c r="B15794" s="250"/>
      <c r="C15794" s="250"/>
      <c r="D15794" s="250"/>
      <c r="E15794" s="250"/>
      <c r="F15794" s="250"/>
    </row>
    <row r="15795" spans="1:6" ht="15" x14ac:dyDescent="0.25">
      <c r="A15795" s="250"/>
      <c r="B15795" s="250"/>
      <c r="C15795" s="250"/>
      <c r="D15795" s="250"/>
      <c r="E15795" s="250"/>
      <c r="F15795" s="250"/>
    </row>
    <row r="15796" spans="1:6" ht="15" x14ac:dyDescent="0.25">
      <c r="A15796" s="250"/>
      <c r="B15796" s="250"/>
      <c r="C15796" s="250"/>
      <c r="D15796" s="250"/>
      <c r="E15796" s="250"/>
      <c r="F15796" s="250"/>
    </row>
    <row r="15797" spans="1:6" ht="15" x14ac:dyDescent="0.25">
      <c r="A15797" s="250"/>
      <c r="B15797" s="250"/>
      <c r="C15797" s="250"/>
      <c r="D15797" s="250"/>
      <c r="E15797" s="250"/>
      <c r="F15797" s="250"/>
    </row>
    <row r="15798" spans="1:6" ht="15" x14ac:dyDescent="0.25">
      <c r="A15798" s="250"/>
      <c r="B15798" s="250"/>
      <c r="C15798" s="250"/>
      <c r="D15798" s="250"/>
      <c r="E15798" s="250"/>
      <c r="F15798" s="250"/>
    </row>
    <row r="15799" spans="1:6" ht="15" x14ac:dyDescent="0.25">
      <c r="A15799" s="250"/>
      <c r="B15799" s="250"/>
      <c r="C15799" s="250"/>
      <c r="D15799" s="250"/>
      <c r="E15799" s="250"/>
      <c r="F15799" s="250"/>
    </row>
    <row r="15800" spans="1:6" ht="15" x14ac:dyDescent="0.25">
      <c r="A15800" s="250"/>
      <c r="B15800" s="250"/>
      <c r="C15800" s="250"/>
      <c r="D15800" s="250"/>
      <c r="E15800" s="250"/>
      <c r="F15800" s="250"/>
    </row>
    <row r="15801" spans="1:6" ht="15" x14ac:dyDescent="0.25">
      <c r="A15801" s="250"/>
      <c r="B15801" s="250"/>
      <c r="C15801" s="250"/>
      <c r="D15801" s="250"/>
      <c r="E15801" s="250"/>
      <c r="F15801" s="250"/>
    </row>
    <row r="15802" spans="1:6" ht="15" x14ac:dyDescent="0.25">
      <c r="A15802" s="250"/>
      <c r="B15802" s="250"/>
      <c r="C15802" s="250"/>
      <c r="D15802" s="250"/>
      <c r="E15802" s="250"/>
      <c r="F15802" s="250"/>
    </row>
    <row r="15803" spans="1:6" ht="15" x14ac:dyDescent="0.25">
      <c r="A15803" s="250"/>
      <c r="B15803" s="250"/>
      <c r="C15803" s="250"/>
      <c r="D15803" s="250"/>
      <c r="E15803" s="250"/>
      <c r="F15803" s="250"/>
    </row>
    <row r="15804" spans="1:6" ht="15" x14ac:dyDescent="0.25">
      <c r="A15804" s="250"/>
      <c r="B15804" s="250"/>
      <c r="C15804" s="250"/>
      <c r="D15804" s="250"/>
      <c r="E15804" s="250"/>
      <c r="F15804" s="250"/>
    </row>
    <row r="15805" spans="1:6" ht="15" x14ac:dyDescent="0.25">
      <c r="A15805" s="250"/>
      <c r="B15805" s="250"/>
      <c r="C15805" s="250"/>
      <c r="D15805" s="250"/>
      <c r="E15805" s="250"/>
      <c r="F15805" s="250"/>
    </row>
    <row r="15806" spans="1:6" ht="15" x14ac:dyDescent="0.25">
      <c r="A15806" s="250"/>
      <c r="B15806" s="250"/>
      <c r="C15806" s="250"/>
      <c r="D15806" s="250"/>
      <c r="E15806" s="250"/>
      <c r="F15806" s="250"/>
    </row>
    <row r="15807" spans="1:6" ht="15" x14ac:dyDescent="0.25">
      <c r="A15807" s="250"/>
      <c r="B15807" s="250"/>
      <c r="C15807" s="250"/>
      <c r="D15807" s="250"/>
      <c r="E15807" s="250"/>
      <c r="F15807" s="250"/>
    </row>
    <row r="15808" spans="1:6" ht="15" x14ac:dyDescent="0.25">
      <c r="A15808" s="250"/>
      <c r="B15808" s="250"/>
      <c r="C15808" s="250"/>
      <c r="D15808" s="250"/>
      <c r="E15808" s="250"/>
      <c r="F15808" s="250"/>
    </row>
    <row r="15809" spans="1:6" ht="15" x14ac:dyDescent="0.25">
      <c r="A15809" s="250"/>
      <c r="B15809" s="250"/>
      <c r="C15809" s="250"/>
      <c r="D15809" s="250"/>
      <c r="E15809" s="250"/>
      <c r="F15809" s="250"/>
    </row>
    <row r="15810" spans="1:6" ht="15" x14ac:dyDescent="0.25">
      <c r="A15810" s="250"/>
      <c r="B15810" s="250"/>
      <c r="C15810" s="250"/>
      <c r="D15810" s="250"/>
      <c r="E15810" s="250"/>
      <c r="F15810" s="250"/>
    </row>
    <row r="15811" spans="1:6" ht="15" x14ac:dyDescent="0.25">
      <c r="A15811" s="250"/>
      <c r="B15811" s="250"/>
      <c r="C15811" s="250"/>
      <c r="D15811" s="250"/>
      <c r="E15811" s="250"/>
      <c r="F15811" s="250"/>
    </row>
    <row r="15812" spans="1:6" ht="15" x14ac:dyDescent="0.25">
      <c r="A15812" s="250"/>
      <c r="B15812" s="250"/>
      <c r="C15812" s="250"/>
      <c r="D15812" s="250"/>
      <c r="E15812" s="250"/>
      <c r="F15812" s="250"/>
    </row>
    <row r="15813" spans="1:6" ht="15" x14ac:dyDescent="0.25">
      <c r="A15813" s="250"/>
      <c r="B15813" s="250"/>
      <c r="C15813" s="250"/>
      <c r="D15813" s="250"/>
      <c r="E15813" s="250"/>
      <c r="F15813" s="250"/>
    </row>
    <row r="15814" spans="1:6" ht="15" x14ac:dyDescent="0.25">
      <c r="A15814" s="250"/>
      <c r="B15814" s="250"/>
      <c r="C15814" s="250"/>
      <c r="D15814" s="250"/>
      <c r="E15814" s="250"/>
      <c r="F15814" s="250"/>
    </row>
    <row r="15815" spans="1:6" ht="15" x14ac:dyDescent="0.25">
      <c r="A15815" s="250"/>
      <c r="B15815" s="250"/>
      <c r="C15815" s="250"/>
      <c r="D15815" s="250"/>
      <c r="E15815" s="250"/>
      <c r="F15815" s="250"/>
    </row>
    <row r="15816" spans="1:6" ht="15" x14ac:dyDescent="0.25">
      <c r="A15816" s="250"/>
      <c r="B15816" s="250"/>
      <c r="C15816" s="250"/>
      <c r="D15816" s="250"/>
      <c r="E15816" s="250"/>
      <c r="F15816" s="250"/>
    </row>
    <row r="15817" spans="1:6" ht="15" x14ac:dyDescent="0.25">
      <c r="A15817" s="250"/>
      <c r="B15817" s="250"/>
      <c r="C15817" s="250"/>
      <c r="D15817" s="250"/>
      <c r="E15817" s="250"/>
      <c r="F15817" s="250"/>
    </row>
    <row r="15818" spans="1:6" ht="15" x14ac:dyDescent="0.25">
      <c r="A15818" s="250"/>
      <c r="B15818" s="250"/>
      <c r="C15818" s="250"/>
      <c r="D15818" s="250"/>
      <c r="E15818" s="250"/>
      <c r="F15818" s="250"/>
    </row>
    <row r="15819" spans="1:6" ht="15" x14ac:dyDescent="0.25">
      <c r="A15819" s="250"/>
      <c r="B15819" s="250"/>
      <c r="C15819" s="250"/>
      <c r="D15819" s="250"/>
      <c r="E15819" s="250"/>
      <c r="F15819" s="250"/>
    </row>
    <row r="15820" spans="1:6" ht="15" x14ac:dyDescent="0.25">
      <c r="A15820" s="250"/>
      <c r="B15820" s="250"/>
      <c r="C15820" s="250"/>
      <c r="D15820" s="250"/>
      <c r="E15820" s="250"/>
      <c r="F15820" s="250"/>
    </row>
    <row r="15821" spans="1:6" ht="15" x14ac:dyDescent="0.25">
      <c r="A15821" s="250"/>
      <c r="B15821" s="250"/>
      <c r="C15821" s="250"/>
      <c r="D15821" s="250"/>
      <c r="E15821" s="250"/>
      <c r="F15821" s="250"/>
    </row>
    <row r="15822" spans="1:6" ht="15" x14ac:dyDescent="0.25">
      <c r="A15822" s="250"/>
      <c r="B15822" s="250"/>
      <c r="C15822" s="250"/>
      <c r="D15822" s="250"/>
      <c r="E15822" s="250"/>
      <c r="F15822" s="250"/>
    </row>
    <row r="15823" spans="1:6" ht="15" x14ac:dyDescent="0.25">
      <c r="A15823" s="250"/>
      <c r="B15823" s="250"/>
      <c r="C15823" s="250"/>
      <c r="D15823" s="250"/>
      <c r="E15823" s="250"/>
      <c r="F15823" s="250"/>
    </row>
    <row r="15824" spans="1:6" ht="15" x14ac:dyDescent="0.25">
      <c r="A15824" s="250"/>
      <c r="B15824" s="250"/>
      <c r="C15824" s="250"/>
      <c r="D15824" s="250"/>
      <c r="E15824" s="250"/>
      <c r="F15824" s="250"/>
    </row>
    <row r="15825" spans="1:6" ht="15" x14ac:dyDescent="0.25">
      <c r="A15825" s="250"/>
      <c r="B15825" s="250"/>
      <c r="C15825" s="250"/>
      <c r="D15825" s="250"/>
      <c r="E15825" s="250"/>
      <c r="F15825" s="250"/>
    </row>
    <row r="15826" spans="1:6" ht="15" x14ac:dyDescent="0.25">
      <c r="A15826" s="250"/>
      <c r="B15826" s="250"/>
      <c r="C15826" s="250"/>
      <c r="D15826" s="250"/>
      <c r="E15826" s="250"/>
      <c r="F15826" s="250"/>
    </row>
    <row r="15827" spans="1:6" ht="15" x14ac:dyDescent="0.25">
      <c r="A15827" s="250"/>
      <c r="B15827" s="250"/>
      <c r="C15827" s="250"/>
      <c r="D15827" s="250"/>
      <c r="E15827" s="250"/>
      <c r="F15827" s="250"/>
    </row>
    <row r="15828" spans="1:6" ht="15" x14ac:dyDescent="0.25">
      <c r="A15828" s="250"/>
      <c r="B15828" s="250"/>
      <c r="C15828" s="250"/>
      <c r="D15828" s="250"/>
      <c r="E15828" s="250"/>
      <c r="F15828" s="250"/>
    </row>
    <row r="15829" spans="1:6" ht="15" x14ac:dyDescent="0.25">
      <c r="A15829" s="250"/>
      <c r="B15829" s="250"/>
      <c r="C15829" s="250"/>
      <c r="D15829" s="250"/>
      <c r="E15829" s="250"/>
      <c r="F15829" s="250"/>
    </row>
    <row r="15830" spans="1:6" ht="15" x14ac:dyDescent="0.25">
      <c r="A15830" s="250"/>
      <c r="B15830" s="250"/>
      <c r="C15830" s="250"/>
      <c r="D15830" s="250"/>
      <c r="E15830" s="250"/>
      <c r="F15830" s="250"/>
    </row>
    <row r="15831" spans="1:6" ht="15" x14ac:dyDescent="0.25">
      <c r="A15831" s="250"/>
      <c r="B15831" s="250"/>
      <c r="C15831" s="250"/>
      <c r="D15831" s="250"/>
      <c r="E15831" s="250"/>
      <c r="F15831" s="250"/>
    </row>
    <row r="15832" spans="1:6" ht="15" x14ac:dyDescent="0.25">
      <c r="A15832" s="250"/>
      <c r="B15832" s="250"/>
      <c r="C15832" s="250"/>
      <c r="D15832" s="250"/>
      <c r="E15832" s="250"/>
      <c r="F15832" s="250"/>
    </row>
    <row r="15833" spans="1:6" ht="15" x14ac:dyDescent="0.25">
      <c r="A15833" s="250"/>
      <c r="B15833" s="250"/>
      <c r="C15833" s="250"/>
      <c r="D15833" s="250"/>
      <c r="E15833" s="250"/>
      <c r="F15833" s="250"/>
    </row>
    <row r="15834" spans="1:6" ht="15" x14ac:dyDescent="0.25">
      <c r="A15834" s="250"/>
      <c r="B15834" s="250"/>
      <c r="C15834" s="250"/>
      <c r="D15834" s="250"/>
      <c r="E15834" s="250"/>
      <c r="F15834" s="250"/>
    </row>
    <row r="15835" spans="1:6" ht="15" x14ac:dyDescent="0.25">
      <c r="A15835" s="250"/>
      <c r="B15835" s="250"/>
      <c r="C15835" s="250"/>
      <c r="D15835" s="250"/>
      <c r="E15835" s="250"/>
      <c r="F15835" s="250"/>
    </row>
    <row r="15836" spans="1:6" ht="15" x14ac:dyDescent="0.25">
      <c r="A15836" s="250"/>
      <c r="B15836" s="250"/>
      <c r="C15836" s="250"/>
      <c r="D15836" s="250"/>
      <c r="E15836" s="250"/>
      <c r="F15836" s="250"/>
    </row>
    <row r="15837" spans="1:6" ht="15" x14ac:dyDescent="0.25">
      <c r="A15837" s="250"/>
      <c r="B15837" s="250"/>
      <c r="C15837" s="250"/>
      <c r="D15837" s="250"/>
      <c r="E15837" s="250"/>
      <c r="F15837" s="250"/>
    </row>
    <row r="15838" spans="1:6" ht="15" x14ac:dyDescent="0.25">
      <c r="A15838" s="250"/>
      <c r="B15838" s="250"/>
      <c r="C15838" s="250"/>
      <c r="D15838" s="250"/>
      <c r="E15838" s="250"/>
      <c r="F15838" s="250"/>
    </row>
    <row r="15839" spans="1:6" ht="15" x14ac:dyDescent="0.25">
      <c r="A15839" s="250"/>
      <c r="B15839" s="250"/>
      <c r="C15839" s="250"/>
      <c r="D15839" s="250"/>
      <c r="E15839" s="250"/>
      <c r="F15839" s="250"/>
    </row>
    <row r="15840" spans="1:6" ht="15" x14ac:dyDescent="0.25">
      <c r="A15840" s="250"/>
      <c r="B15840" s="250"/>
      <c r="C15840" s="250"/>
      <c r="D15840" s="250"/>
      <c r="E15840" s="250"/>
      <c r="F15840" s="250"/>
    </row>
    <row r="15841" spans="1:6" ht="15" x14ac:dyDescent="0.25">
      <c r="A15841" s="250"/>
      <c r="B15841" s="250"/>
      <c r="C15841" s="250"/>
      <c r="D15841" s="250"/>
      <c r="E15841" s="250"/>
      <c r="F15841" s="250"/>
    </row>
    <row r="15842" spans="1:6" ht="15" x14ac:dyDescent="0.25">
      <c r="A15842" s="250"/>
      <c r="B15842" s="250"/>
      <c r="C15842" s="250"/>
      <c r="D15842" s="250"/>
      <c r="E15842" s="250"/>
      <c r="F15842" s="250"/>
    </row>
    <row r="15843" spans="1:6" ht="15" x14ac:dyDescent="0.25">
      <c r="A15843" s="250"/>
      <c r="B15843" s="250"/>
      <c r="C15843" s="250"/>
      <c r="D15843" s="250"/>
      <c r="E15843" s="250"/>
      <c r="F15843" s="250"/>
    </row>
    <row r="15844" spans="1:6" ht="15" x14ac:dyDescent="0.25">
      <c r="A15844" s="250"/>
      <c r="B15844" s="250"/>
      <c r="C15844" s="250"/>
      <c r="D15844" s="250"/>
      <c r="E15844" s="250"/>
      <c r="F15844" s="250"/>
    </row>
    <row r="15845" spans="1:6" ht="15" x14ac:dyDescent="0.25">
      <c r="A15845" s="250"/>
      <c r="B15845" s="250"/>
      <c r="C15845" s="250"/>
      <c r="D15845" s="250"/>
      <c r="E15845" s="250"/>
      <c r="F15845" s="250"/>
    </row>
    <row r="15846" spans="1:6" ht="15" x14ac:dyDescent="0.25">
      <c r="A15846" s="250"/>
      <c r="B15846" s="250"/>
      <c r="C15846" s="250"/>
      <c r="D15846" s="250"/>
      <c r="E15846" s="250"/>
      <c r="F15846" s="250"/>
    </row>
    <row r="15847" spans="1:6" ht="15" x14ac:dyDescent="0.25">
      <c r="A15847" s="250"/>
      <c r="B15847" s="250"/>
      <c r="C15847" s="250"/>
      <c r="D15847" s="250"/>
      <c r="E15847" s="250"/>
      <c r="F15847" s="250"/>
    </row>
    <row r="15848" spans="1:6" ht="15" x14ac:dyDescent="0.25">
      <c r="A15848" s="250"/>
      <c r="B15848" s="250"/>
      <c r="C15848" s="250"/>
      <c r="D15848" s="250"/>
      <c r="E15848" s="250"/>
      <c r="F15848" s="250"/>
    </row>
    <row r="15849" spans="1:6" ht="15" x14ac:dyDescent="0.25">
      <c r="A15849" s="250"/>
      <c r="B15849" s="250"/>
      <c r="C15849" s="250"/>
      <c r="D15849" s="250"/>
      <c r="E15849" s="250"/>
      <c r="F15849" s="250"/>
    </row>
    <row r="15850" spans="1:6" ht="15" x14ac:dyDescent="0.25">
      <c r="A15850" s="250"/>
      <c r="B15850" s="250"/>
      <c r="C15850" s="250"/>
      <c r="D15850" s="250"/>
      <c r="E15850" s="250"/>
      <c r="F15850" s="250"/>
    </row>
    <row r="15851" spans="1:6" ht="15" x14ac:dyDescent="0.25">
      <c r="A15851" s="250"/>
      <c r="B15851" s="250"/>
      <c r="C15851" s="250"/>
      <c r="D15851" s="250"/>
      <c r="E15851" s="250"/>
      <c r="F15851" s="250"/>
    </row>
    <row r="15852" spans="1:6" ht="15" x14ac:dyDescent="0.25">
      <c r="A15852" s="250"/>
      <c r="B15852" s="250"/>
      <c r="C15852" s="250"/>
      <c r="D15852" s="250"/>
      <c r="E15852" s="250"/>
      <c r="F15852" s="250"/>
    </row>
    <row r="15853" spans="1:6" ht="15" x14ac:dyDescent="0.25">
      <c r="A15853" s="250"/>
      <c r="B15853" s="250"/>
      <c r="C15853" s="250"/>
      <c r="D15853" s="250"/>
      <c r="E15853" s="250"/>
      <c r="F15853" s="250"/>
    </row>
    <row r="15854" spans="1:6" ht="15" x14ac:dyDescent="0.25">
      <c r="A15854" s="250"/>
      <c r="B15854" s="250"/>
      <c r="C15854" s="250"/>
      <c r="D15854" s="250"/>
      <c r="E15854" s="250"/>
      <c r="F15854" s="250"/>
    </row>
    <row r="15855" spans="1:6" ht="15" x14ac:dyDescent="0.25">
      <c r="A15855" s="250"/>
      <c r="B15855" s="250"/>
      <c r="C15855" s="250"/>
      <c r="D15855" s="250"/>
      <c r="E15855" s="250"/>
      <c r="F15855" s="250"/>
    </row>
    <row r="15856" spans="1:6" ht="15" x14ac:dyDescent="0.25">
      <c r="A15856" s="250"/>
      <c r="B15856" s="250"/>
      <c r="C15856" s="250"/>
      <c r="D15856" s="250"/>
      <c r="E15856" s="250"/>
      <c r="F15856" s="250"/>
    </row>
    <row r="15857" spans="1:6" ht="15" x14ac:dyDescent="0.25">
      <c r="A15857" s="250"/>
      <c r="B15857" s="250"/>
      <c r="C15857" s="250"/>
      <c r="D15857" s="250"/>
      <c r="E15857" s="250"/>
      <c r="F15857" s="250"/>
    </row>
    <row r="15858" spans="1:6" ht="15" x14ac:dyDescent="0.25">
      <c r="A15858" s="250"/>
      <c r="B15858" s="250"/>
      <c r="C15858" s="250"/>
      <c r="D15858" s="250"/>
      <c r="E15858" s="250"/>
      <c r="F15858" s="250"/>
    </row>
    <row r="15859" spans="1:6" ht="15" x14ac:dyDescent="0.25">
      <c r="A15859" s="250"/>
      <c r="B15859" s="250"/>
      <c r="C15859" s="250"/>
      <c r="D15859" s="250"/>
      <c r="E15859" s="250"/>
      <c r="F15859" s="250"/>
    </row>
    <row r="15860" spans="1:6" ht="15" x14ac:dyDescent="0.25">
      <c r="A15860" s="250"/>
      <c r="B15860" s="250"/>
      <c r="C15860" s="250"/>
      <c r="D15860" s="250"/>
      <c r="E15860" s="250"/>
      <c r="F15860" s="250"/>
    </row>
    <row r="15861" spans="1:6" ht="15" x14ac:dyDescent="0.25">
      <c r="A15861" s="250"/>
      <c r="B15861" s="250"/>
      <c r="C15861" s="250"/>
      <c r="D15861" s="250"/>
      <c r="E15861" s="250"/>
      <c r="F15861" s="250"/>
    </row>
    <row r="15862" spans="1:6" ht="15" x14ac:dyDescent="0.25">
      <c r="A15862" s="250"/>
      <c r="B15862" s="250"/>
      <c r="C15862" s="250"/>
      <c r="D15862" s="250"/>
      <c r="E15862" s="250"/>
      <c r="F15862" s="250"/>
    </row>
    <row r="15863" spans="1:6" ht="15" x14ac:dyDescent="0.25">
      <c r="A15863" s="250"/>
      <c r="B15863" s="250"/>
      <c r="C15863" s="250"/>
      <c r="D15863" s="250"/>
      <c r="E15863" s="250"/>
      <c r="F15863" s="250"/>
    </row>
    <row r="15864" spans="1:6" ht="15" x14ac:dyDescent="0.25">
      <c r="A15864" s="250"/>
      <c r="B15864" s="250"/>
      <c r="C15864" s="250"/>
      <c r="D15864" s="250"/>
      <c r="E15864" s="250"/>
      <c r="F15864" s="250"/>
    </row>
    <row r="15865" spans="1:6" ht="15" x14ac:dyDescent="0.25">
      <c r="A15865" s="250"/>
      <c r="B15865" s="250"/>
      <c r="C15865" s="250"/>
      <c r="D15865" s="250"/>
      <c r="E15865" s="250"/>
      <c r="F15865" s="250"/>
    </row>
    <row r="15866" spans="1:6" ht="15" x14ac:dyDescent="0.25">
      <c r="A15866" s="250"/>
      <c r="B15866" s="250"/>
      <c r="C15866" s="250"/>
      <c r="D15866" s="250"/>
      <c r="E15866" s="250"/>
      <c r="F15866" s="250"/>
    </row>
    <row r="15867" spans="1:6" ht="15" x14ac:dyDescent="0.25">
      <c r="A15867" s="250"/>
      <c r="B15867" s="250"/>
      <c r="C15867" s="250"/>
      <c r="D15867" s="250"/>
      <c r="E15867" s="250"/>
      <c r="F15867" s="250"/>
    </row>
    <row r="15868" spans="1:6" ht="15" x14ac:dyDescent="0.25">
      <c r="A15868" s="250"/>
      <c r="B15868" s="250"/>
      <c r="C15868" s="250"/>
      <c r="D15868" s="250"/>
      <c r="E15868" s="250"/>
      <c r="F15868" s="250"/>
    </row>
    <row r="15869" spans="1:6" ht="15" x14ac:dyDescent="0.25">
      <c r="A15869" s="250"/>
      <c r="B15869" s="250"/>
      <c r="C15869" s="250"/>
      <c r="D15869" s="250"/>
      <c r="E15869" s="250"/>
      <c r="F15869" s="250"/>
    </row>
    <row r="15870" spans="1:6" ht="15" x14ac:dyDescent="0.25">
      <c r="A15870" s="250"/>
      <c r="B15870" s="250"/>
      <c r="C15870" s="250"/>
      <c r="D15870" s="250"/>
      <c r="E15870" s="250"/>
      <c r="F15870" s="250"/>
    </row>
    <row r="15871" spans="1:6" ht="15" x14ac:dyDescent="0.25">
      <c r="A15871" s="250"/>
      <c r="B15871" s="250"/>
      <c r="C15871" s="250"/>
      <c r="D15871" s="250"/>
      <c r="E15871" s="250"/>
      <c r="F15871" s="250"/>
    </row>
    <row r="15872" spans="1:6" ht="15" x14ac:dyDescent="0.25">
      <c r="A15872" s="250"/>
      <c r="B15872" s="250"/>
      <c r="C15872" s="250"/>
      <c r="D15872" s="250"/>
      <c r="E15872" s="250"/>
      <c r="F15872" s="250"/>
    </row>
    <row r="15873" spans="1:6" ht="15" x14ac:dyDescent="0.25">
      <c r="A15873" s="250"/>
      <c r="B15873" s="250"/>
      <c r="C15873" s="250"/>
      <c r="D15873" s="250"/>
      <c r="E15873" s="250"/>
      <c r="F15873" s="250"/>
    </row>
    <row r="15874" spans="1:6" ht="15" x14ac:dyDescent="0.25">
      <c r="A15874" s="250"/>
      <c r="B15874" s="250"/>
      <c r="C15874" s="250"/>
      <c r="D15874" s="250"/>
      <c r="E15874" s="250"/>
      <c r="F15874" s="250"/>
    </row>
    <row r="15875" spans="1:6" ht="15" x14ac:dyDescent="0.25">
      <c r="A15875" s="250"/>
      <c r="B15875" s="250"/>
      <c r="C15875" s="250"/>
      <c r="D15875" s="250"/>
      <c r="E15875" s="250"/>
      <c r="F15875" s="250"/>
    </row>
    <row r="15876" spans="1:6" ht="15" x14ac:dyDescent="0.25">
      <c r="A15876" s="250"/>
      <c r="B15876" s="250"/>
      <c r="C15876" s="250"/>
      <c r="D15876" s="250"/>
      <c r="E15876" s="250"/>
      <c r="F15876" s="250"/>
    </row>
    <row r="15877" spans="1:6" ht="15" x14ac:dyDescent="0.25">
      <c r="A15877" s="250"/>
      <c r="B15877" s="250"/>
      <c r="C15877" s="250"/>
      <c r="D15877" s="250"/>
      <c r="E15877" s="250"/>
      <c r="F15877" s="250"/>
    </row>
    <row r="15878" spans="1:6" ht="15" x14ac:dyDescent="0.25">
      <c r="A15878" s="250"/>
      <c r="B15878" s="250"/>
      <c r="C15878" s="250"/>
      <c r="D15878" s="250"/>
      <c r="E15878" s="250"/>
      <c r="F15878" s="250"/>
    </row>
    <row r="15879" spans="1:6" ht="15" x14ac:dyDescent="0.25">
      <c r="A15879" s="250"/>
      <c r="B15879" s="250"/>
      <c r="C15879" s="250"/>
      <c r="D15879" s="250"/>
      <c r="E15879" s="250"/>
      <c r="F15879" s="250"/>
    </row>
    <row r="15880" spans="1:6" ht="15" x14ac:dyDescent="0.25">
      <c r="A15880" s="250"/>
      <c r="B15880" s="250"/>
      <c r="C15880" s="250"/>
      <c r="D15880" s="250"/>
      <c r="E15880" s="250"/>
      <c r="F15880" s="250"/>
    </row>
    <row r="15881" spans="1:6" ht="15" x14ac:dyDescent="0.25">
      <c r="A15881" s="250"/>
      <c r="B15881" s="250"/>
      <c r="C15881" s="250"/>
      <c r="D15881" s="250"/>
      <c r="E15881" s="250"/>
      <c r="F15881" s="250"/>
    </row>
    <row r="15882" spans="1:6" ht="15" x14ac:dyDescent="0.25">
      <c r="A15882" s="250"/>
      <c r="B15882" s="250"/>
      <c r="C15882" s="250"/>
      <c r="D15882" s="250"/>
      <c r="E15882" s="250"/>
      <c r="F15882" s="250"/>
    </row>
    <row r="15883" spans="1:6" ht="15" x14ac:dyDescent="0.25">
      <c r="A15883" s="250"/>
      <c r="B15883" s="250"/>
      <c r="C15883" s="250"/>
      <c r="D15883" s="250"/>
      <c r="E15883" s="250"/>
      <c r="F15883" s="250"/>
    </row>
    <row r="15884" spans="1:6" ht="15" x14ac:dyDescent="0.25">
      <c r="A15884" s="250"/>
      <c r="B15884" s="250"/>
      <c r="C15884" s="250"/>
      <c r="D15884" s="250"/>
      <c r="E15884" s="250"/>
      <c r="F15884" s="250"/>
    </row>
    <row r="15885" spans="1:6" ht="15" x14ac:dyDescent="0.25">
      <c r="A15885" s="250"/>
      <c r="B15885" s="250"/>
      <c r="C15885" s="250"/>
      <c r="D15885" s="250"/>
      <c r="E15885" s="250"/>
      <c r="F15885" s="250"/>
    </row>
    <row r="15886" spans="1:6" ht="15" x14ac:dyDescent="0.25">
      <c r="A15886" s="250"/>
      <c r="B15886" s="250"/>
      <c r="C15886" s="250"/>
      <c r="D15886" s="250"/>
      <c r="E15886" s="250"/>
      <c r="F15886" s="250"/>
    </row>
    <row r="15887" spans="1:6" ht="15" x14ac:dyDescent="0.25">
      <c r="A15887" s="250"/>
      <c r="B15887" s="250"/>
      <c r="C15887" s="250"/>
      <c r="D15887" s="250"/>
      <c r="E15887" s="250"/>
      <c r="F15887" s="250"/>
    </row>
    <row r="15888" spans="1:6" ht="15" x14ac:dyDescent="0.25">
      <c r="A15888" s="250"/>
      <c r="B15888" s="250"/>
      <c r="C15888" s="250"/>
      <c r="D15888" s="250"/>
      <c r="E15888" s="250"/>
      <c r="F15888" s="250"/>
    </row>
    <row r="15889" spans="1:6" ht="15" x14ac:dyDescent="0.25">
      <c r="A15889" s="250"/>
      <c r="B15889" s="250"/>
      <c r="C15889" s="250"/>
      <c r="D15889" s="250"/>
      <c r="E15889" s="250"/>
      <c r="F15889" s="250"/>
    </row>
    <row r="15890" spans="1:6" ht="15" x14ac:dyDescent="0.25">
      <c r="A15890" s="250"/>
      <c r="B15890" s="250"/>
      <c r="C15890" s="250"/>
      <c r="D15890" s="250"/>
      <c r="E15890" s="250"/>
      <c r="F15890" s="250"/>
    </row>
    <row r="15891" spans="1:6" ht="15" x14ac:dyDescent="0.25">
      <c r="A15891" s="250"/>
      <c r="B15891" s="250"/>
      <c r="C15891" s="250"/>
      <c r="D15891" s="250"/>
      <c r="E15891" s="250"/>
      <c r="F15891" s="250"/>
    </row>
    <row r="15892" spans="1:6" ht="15" x14ac:dyDescent="0.25">
      <c r="A15892" s="250"/>
      <c r="B15892" s="250"/>
      <c r="C15892" s="250"/>
      <c r="D15892" s="250"/>
      <c r="E15892" s="250"/>
      <c r="F15892" s="250"/>
    </row>
    <row r="15893" spans="1:6" ht="15" x14ac:dyDescent="0.25">
      <c r="A15893" s="250"/>
      <c r="B15893" s="250"/>
      <c r="C15893" s="250"/>
      <c r="D15893" s="250"/>
      <c r="E15893" s="250"/>
      <c r="F15893" s="250"/>
    </row>
    <row r="15894" spans="1:6" ht="15" x14ac:dyDescent="0.25">
      <c r="A15894" s="250"/>
      <c r="B15894" s="250"/>
      <c r="C15894" s="250"/>
      <c r="D15894" s="250"/>
      <c r="E15894" s="250"/>
      <c r="F15894" s="250"/>
    </row>
    <row r="15895" spans="1:6" ht="15" x14ac:dyDescent="0.25">
      <c r="A15895" s="250"/>
      <c r="B15895" s="250"/>
      <c r="C15895" s="250"/>
      <c r="D15895" s="250"/>
      <c r="E15895" s="250"/>
      <c r="F15895" s="250"/>
    </row>
    <row r="15896" spans="1:6" ht="15" x14ac:dyDescent="0.25">
      <c r="A15896" s="250"/>
      <c r="B15896" s="250"/>
      <c r="C15896" s="250"/>
      <c r="D15896" s="250"/>
      <c r="E15896" s="250"/>
      <c r="F15896" s="250"/>
    </row>
    <row r="15897" spans="1:6" ht="15" x14ac:dyDescent="0.25">
      <c r="A15897" s="250"/>
      <c r="B15897" s="250"/>
      <c r="C15897" s="250"/>
      <c r="D15897" s="250"/>
      <c r="E15897" s="250"/>
      <c r="F15897" s="250"/>
    </row>
    <row r="15898" spans="1:6" ht="15" x14ac:dyDescent="0.25">
      <c r="A15898" s="250"/>
      <c r="B15898" s="250"/>
      <c r="C15898" s="250"/>
      <c r="D15898" s="250"/>
      <c r="E15898" s="250"/>
      <c r="F15898" s="250"/>
    </row>
    <row r="15899" spans="1:6" ht="15" x14ac:dyDescent="0.25">
      <c r="A15899" s="250"/>
      <c r="B15899" s="250"/>
      <c r="C15899" s="250"/>
      <c r="D15899" s="250"/>
      <c r="E15899" s="250"/>
      <c r="F15899" s="250"/>
    </row>
    <row r="15900" spans="1:6" ht="15" x14ac:dyDescent="0.25">
      <c r="A15900" s="250"/>
      <c r="B15900" s="250"/>
      <c r="C15900" s="250"/>
      <c r="D15900" s="250"/>
      <c r="E15900" s="250"/>
      <c r="F15900" s="250"/>
    </row>
    <row r="15901" spans="1:6" ht="15" x14ac:dyDescent="0.25">
      <c r="A15901" s="250"/>
      <c r="B15901" s="250"/>
      <c r="C15901" s="250"/>
      <c r="D15901" s="250"/>
      <c r="E15901" s="250"/>
      <c r="F15901" s="250"/>
    </row>
    <row r="15902" spans="1:6" ht="15" x14ac:dyDescent="0.25">
      <c r="A15902" s="250"/>
      <c r="B15902" s="250"/>
      <c r="C15902" s="250"/>
      <c r="D15902" s="250"/>
      <c r="E15902" s="250"/>
      <c r="F15902" s="250"/>
    </row>
    <row r="15903" spans="1:6" ht="15" x14ac:dyDescent="0.25">
      <c r="A15903" s="250"/>
      <c r="B15903" s="250"/>
      <c r="C15903" s="250"/>
      <c r="D15903" s="250"/>
      <c r="E15903" s="250"/>
      <c r="F15903" s="250"/>
    </row>
    <row r="15904" spans="1:6" ht="15" x14ac:dyDescent="0.25">
      <c r="A15904" s="250"/>
      <c r="B15904" s="250"/>
      <c r="C15904" s="250"/>
      <c r="D15904" s="250"/>
      <c r="E15904" s="250"/>
      <c r="F15904" s="250"/>
    </row>
    <row r="15905" spans="1:6" ht="15" x14ac:dyDescent="0.25">
      <c r="A15905" s="250"/>
      <c r="B15905" s="250"/>
      <c r="C15905" s="250"/>
      <c r="D15905" s="250"/>
      <c r="E15905" s="250"/>
      <c r="F15905" s="250"/>
    </row>
    <row r="15906" spans="1:6" ht="15" x14ac:dyDescent="0.25">
      <c r="A15906" s="250"/>
      <c r="B15906" s="250"/>
      <c r="C15906" s="250"/>
      <c r="D15906" s="250"/>
      <c r="E15906" s="250"/>
      <c r="F15906" s="250"/>
    </row>
    <row r="15907" spans="1:6" ht="15" x14ac:dyDescent="0.25">
      <c r="A15907" s="250"/>
      <c r="B15907" s="250"/>
      <c r="C15907" s="250"/>
      <c r="D15907" s="250"/>
      <c r="E15907" s="250"/>
      <c r="F15907" s="250"/>
    </row>
    <row r="15908" spans="1:6" ht="15" x14ac:dyDescent="0.25">
      <c r="A15908" s="250"/>
      <c r="B15908" s="250"/>
      <c r="C15908" s="250"/>
      <c r="D15908" s="250"/>
      <c r="E15908" s="250"/>
      <c r="F15908" s="250"/>
    </row>
    <row r="15909" spans="1:6" ht="15" x14ac:dyDescent="0.25">
      <c r="A15909" s="250"/>
      <c r="B15909" s="250"/>
      <c r="C15909" s="250"/>
      <c r="D15909" s="250"/>
      <c r="E15909" s="250"/>
      <c r="F15909" s="250"/>
    </row>
    <row r="15910" spans="1:6" ht="15" x14ac:dyDescent="0.25">
      <c r="A15910" s="250"/>
      <c r="B15910" s="250"/>
      <c r="C15910" s="250"/>
      <c r="D15910" s="250"/>
      <c r="E15910" s="250"/>
      <c r="F15910" s="250"/>
    </row>
    <row r="15911" spans="1:6" ht="15" x14ac:dyDescent="0.25">
      <c r="A15911" s="250"/>
      <c r="B15911" s="250"/>
      <c r="C15911" s="250"/>
      <c r="D15911" s="250"/>
      <c r="E15911" s="250"/>
      <c r="F15911" s="250"/>
    </row>
    <row r="15912" spans="1:6" ht="15" x14ac:dyDescent="0.25">
      <c r="A15912" s="250"/>
      <c r="B15912" s="250"/>
      <c r="C15912" s="250"/>
      <c r="D15912" s="250"/>
      <c r="E15912" s="250"/>
      <c r="F15912" s="250"/>
    </row>
    <row r="15913" spans="1:6" ht="15" x14ac:dyDescent="0.25">
      <c r="A15913" s="250"/>
      <c r="B15913" s="250"/>
      <c r="C15913" s="250"/>
      <c r="D15913" s="250"/>
      <c r="E15913" s="250"/>
      <c r="F15913" s="250"/>
    </row>
    <row r="15914" spans="1:6" ht="15" x14ac:dyDescent="0.25">
      <c r="A15914" s="250"/>
      <c r="B15914" s="250"/>
      <c r="C15914" s="250"/>
      <c r="D15914" s="250"/>
      <c r="E15914" s="250"/>
      <c r="F15914" s="250"/>
    </row>
    <row r="15915" spans="1:6" ht="15" x14ac:dyDescent="0.25">
      <c r="A15915" s="250"/>
      <c r="B15915" s="250"/>
      <c r="C15915" s="250"/>
      <c r="D15915" s="250"/>
      <c r="E15915" s="250"/>
      <c r="F15915" s="250"/>
    </row>
    <row r="15916" spans="1:6" ht="15" x14ac:dyDescent="0.25">
      <c r="A15916" s="250"/>
      <c r="B15916" s="250"/>
      <c r="C15916" s="250"/>
      <c r="D15916" s="250"/>
      <c r="E15916" s="250"/>
      <c r="F15916" s="250"/>
    </row>
    <row r="15917" spans="1:6" ht="15" x14ac:dyDescent="0.25">
      <c r="A15917" s="250"/>
      <c r="B15917" s="250"/>
      <c r="C15917" s="250"/>
      <c r="D15917" s="250"/>
      <c r="E15917" s="250"/>
      <c r="F15917" s="250"/>
    </row>
    <row r="15918" spans="1:6" ht="15" x14ac:dyDescent="0.25">
      <c r="A15918" s="250"/>
      <c r="B15918" s="250"/>
      <c r="C15918" s="250"/>
      <c r="D15918" s="250"/>
      <c r="E15918" s="250"/>
      <c r="F15918" s="250"/>
    </row>
    <row r="15919" spans="1:6" ht="15" x14ac:dyDescent="0.25">
      <c r="A15919" s="250"/>
      <c r="B15919" s="250"/>
      <c r="C15919" s="250"/>
      <c r="D15919" s="250"/>
      <c r="E15919" s="250"/>
      <c r="F15919" s="250"/>
    </row>
    <row r="15920" spans="1:6" ht="15" x14ac:dyDescent="0.25">
      <c r="A15920" s="250"/>
      <c r="B15920" s="250"/>
      <c r="C15920" s="250"/>
      <c r="D15920" s="250"/>
      <c r="E15920" s="250"/>
      <c r="F15920" s="250"/>
    </row>
    <row r="15921" spans="1:6" ht="15" x14ac:dyDescent="0.25">
      <c r="A15921" s="250"/>
      <c r="B15921" s="250"/>
      <c r="C15921" s="250"/>
      <c r="D15921" s="250"/>
      <c r="E15921" s="250"/>
      <c r="F15921" s="250"/>
    </row>
    <row r="15922" spans="1:6" ht="15" x14ac:dyDescent="0.25">
      <c r="A15922" s="250"/>
      <c r="B15922" s="250"/>
      <c r="C15922" s="250"/>
      <c r="D15922" s="250"/>
      <c r="E15922" s="250"/>
      <c r="F15922" s="250"/>
    </row>
    <row r="15923" spans="1:6" ht="15" x14ac:dyDescent="0.25">
      <c r="A15923" s="250"/>
      <c r="B15923" s="250"/>
      <c r="C15923" s="250"/>
      <c r="D15923" s="250"/>
      <c r="E15923" s="250"/>
      <c r="F15923" s="250"/>
    </row>
    <row r="15924" spans="1:6" ht="15" x14ac:dyDescent="0.25">
      <c r="A15924" s="250"/>
      <c r="B15924" s="250"/>
      <c r="C15924" s="250"/>
      <c r="D15924" s="250"/>
      <c r="E15924" s="250"/>
      <c r="F15924" s="250"/>
    </row>
    <row r="15925" spans="1:6" ht="15" x14ac:dyDescent="0.25">
      <c r="A15925" s="250"/>
      <c r="B15925" s="250"/>
      <c r="C15925" s="250"/>
      <c r="D15925" s="250"/>
      <c r="E15925" s="250"/>
      <c r="F15925" s="250"/>
    </row>
    <row r="15926" spans="1:6" ht="15" x14ac:dyDescent="0.25">
      <c r="A15926" s="250"/>
      <c r="B15926" s="250"/>
      <c r="C15926" s="250"/>
      <c r="D15926" s="250"/>
      <c r="E15926" s="250"/>
      <c r="F15926" s="250"/>
    </row>
    <row r="15927" spans="1:6" ht="15" x14ac:dyDescent="0.25">
      <c r="A15927" s="250"/>
      <c r="B15927" s="250"/>
      <c r="C15927" s="250"/>
      <c r="D15927" s="250"/>
      <c r="E15927" s="250"/>
      <c r="F15927" s="250"/>
    </row>
    <row r="15928" spans="1:6" ht="15" x14ac:dyDescent="0.25">
      <c r="A15928" s="250"/>
      <c r="B15928" s="250"/>
      <c r="C15928" s="250"/>
      <c r="D15928" s="250"/>
      <c r="E15928" s="250"/>
      <c r="F15928" s="250"/>
    </row>
    <row r="15929" spans="1:6" ht="15" x14ac:dyDescent="0.25">
      <c r="A15929" s="250"/>
      <c r="B15929" s="250"/>
      <c r="C15929" s="250"/>
      <c r="D15929" s="250"/>
      <c r="E15929" s="250"/>
      <c r="F15929" s="250"/>
    </row>
    <row r="15930" spans="1:6" ht="15" x14ac:dyDescent="0.25">
      <c r="A15930" s="250"/>
      <c r="B15930" s="250"/>
      <c r="C15930" s="250"/>
      <c r="D15930" s="250"/>
      <c r="E15930" s="250"/>
      <c r="F15930" s="250"/>
    </row>
    <row r="15931" spans="1:6" ht="15" x14ac:dyDescent="0.25">
      <c r="A15931" s="250"/>
      <c r="B15931" s="250"/>
      <c r="C15931" s="250"/>
      <c r="D15931" s="250"/>
      <c r="E15931" s="250"/>
      <c r="F15931" s="250"/>
    </row>
    <row r="15932" spans="1:6" ht="15" x14ac:dyDescent="0.25">
      <c r="A15932" s="250"/>
      <c r="B15932" s="250"/>
      <c r="C15932" s="250"/>
      <c r="D15932" s="250"/>
      <c r="E15932" s="250"/>
      <c r="F15932" s="250"/>
    </row>
    <row r="15933" spans="1:6" ht="15" x14ac:dyDescent="0.25">
      <c r="A15933" s="250"/>
      <c r="B15933" s="250"/>
      <c r="C15933" s="250"/>
      <c r="D15933" s="250"/>
      <c r="E15933" s="250"/>
      <c r="F15933" s="250"/>
    </row>
    <row r="15934" spans="1:6" ht="15" x14ac:dyDescent="0.25">
      <c r="A15934" s="250"/>
      <c r="B15934" s="250"/>
      <c r="C15934" s="250"/>
      <c r="D15934" s="250"/>
      <c r="E15934" s="250"/>
      <c r="F15934" s="250"/>
    </row>
    <row r="15935" spans="1:6" ht="15" x14ac:dyDescent="0.25">
      <c r="A15935" s="250"/>
      <c r="B15935" s="250"/>
      <c r="C15935" s="250"/>
      <c r="D15935" s="250"/>
      <c r="E15935" s="250"/>
      <c r="F15935" s="250"/>
    </row>
    <row r="15936" spans="1:6" ht="15" x14ac:dyDescent="0.25">
      <c r="A15936" s="250"/>
      <c r="B15936" s="250"/>
      <c r="C15936" s="250"/>
      <c r="D15936" s="250"/>
      <c r="E15936" s="250"/>
      <c r="F15936" s="250"/>
    </row>
    <row r="15937" spans="1:6" ht="15" x14ac:dyDescent="0.25">
      <c r="A15937" s="250"/>
      <c r="B15937" s="250"/>
      <c r="C15937" s="250"/>
      <c r="D15937" s="250"/>
      <c r="E15937" s="250"/>
      <c r="F15937" s="250"/>
    </row>
    <row r="15938" spans="1:6" ht="15" x14ac:dyDescent="0.25">
      <c r="A15938" s="250"/>
      <c r="B15938" s="250"/>
      <c r="C15938" s="250"/>
      <c r="D15938" s="250"/>
      <c r="E15938" s="250"/>
      <c r="F15938" s="250"/>
    </row>
    <row r="15939" spans="1:6" ht="15" x14ac:dyDescent="0.25">
      <c r="A15939" s="250"/>
      <c r="B15939" s="250"/>
      <c r="C15939" s="250"/>
      <c r="D15939" s="250"/>
      <c r="E15939" s="250"/>
      <c r="F15939" s="250"/>
    </row>
    <row r="15940" spans="1:6" ht="15" x14ac:dyDescent="0.25">
      <c r="A15940" s="250"/>
      <c r="B15940" s="250"/>
      <c r="C15940" s="250"/>
      <c r="D15940" s="250"/>
      <c r="E15940" s="250"/>
      <c r="F15940" s="250"/>
    </row>
    <row r="15941" spans="1:6" ht="15" x14ac:dyDescent="0.25">
      <c r="A15941" s="250"/>
      <c r="B15941" s="250"/>
      <c r="C15941" s="250"/>
      <c r="D15941" s="250"/>
      <c r="E15941" s="250"/>
      <c r="F15941" s="250"/>
    </row>
    <row r="15942" spans="1:6" ht="15" x14ac:dyDescent="0.25">
      <c r="A15942" s="250"/>
      <c r="B15942" s="250"/>
      <c r="C15942" s="250"/>
      <c r="D15942" s="250"/>
      <c r="E15942" s="250"/>
      <c r="F15942" s="250"/>
    </row>
    <row r="15943" spans="1:6" ht="15" x14ac:dyDescent="0.25">
      <c r="A15943" s="250"/>
      <c r="B15943" s="250"/>
      <c r="C15943" s="250"/>
      <c r="D15943" s="250"/>
      <c r="E15943" s="250"/>
      <c r="F15943" s="250"/>
    </row>
    <row r="15944" spans="1:6" ht="15" x14ac:dyDescent="0.25">
      <c r="A15944" s="250"/>
      <c r="B15944" s="250"/>
      <c r="C15944" s="250"/>
      <c r="D15944" s="250"/>
      <c r="E15944" s="250"/>
      <c r="F15944" s="250"/>
    </row>
    <row r="15945" spans="1:6" ht="15" x14ac:dyDescent="0.25">
      <c r="A15945" s="250"/>
      <c r="B15945" s="250"/>
      <c r="C15945" s="250"/>
      <c r="D15945" s="250"/>
      <c r="E15945" s="250"/>
      <c r="F15945" s="250"/>
    </row>
    <row r="15946" spans="1:6" ht="15" x14ac:dyDescent="0.25">
      <c r="A15946" s="250"/>
      <c r="B15946" s="250"/>
      <c r="C15946" s="250"/>
      <c r="D15946" s="250"/>
      <c r="E15946" s="250"/>
      <c r="F15946" s="250"/>
    </row>
    <row r="15947" spans="1:6" ht="15" x14ac:dyDescent="0.25">
      <c r="A15947" s="250"/>
      <c r="B15947" s="250"/>
      <c r="C15947" s="250"/>
      <c r="D15947" s="250"/>
      <c r="E15947" s="250"/>
      <c r="F15947" s="250"/>
    </row>
    <row r="15948" spans="1:6" ht="15" x14ac:dyDescent="0.25">
      <c r="A15948" s="250"/>
      <c r="B15948" s="250"/>
      <c r="C15948" s="250"/>
      <c r="D15948" s="250"/>
      <c r="E15948" s="250"/>
      <c r="F15948" s="250"/>
    </row>
    <row r="15949" spans="1:6" ht="15" x14ac:dyDescent="0.25">
      <c r="A15949" s="250"/>
      <c r="B15949" s="250"/>
      <c r="C15949" s="250"/>
      <c r="D15949" s="250"/>
      <c r="E15949" s="250"/>
      <c r="F15949" s="250"/>
    </row>
    <row r="15950" spans="1:6" ht="15" x14ac:dyDescent="0.25">
      <c r="A15950" s="250"/>
      <c r="B15950" s="250"/>
      <c r="C15950" s="250"/>
      <c r="D15950" s="250"/>
      <c r="E15950" s="250"/>
      <c r="F15950" s="250"/>
    </row>
    <row r="15951" spans="1:6" ht="15" x14ac:dyDescent="0.25">
      <c r="A15951" s="250"/>
      <c r="B15951" s="250"/>
      <c r="C15951" s="250"/>
      <c r="D15951" s="250"/>
      <c r="E15951" s="250"/>
      <c r="F15951" s="250"/>
    </row>
    <row r="15952" spans="1:6" ht="15" x14ac:dyDescent="0.25">
      <c r="A15952" s="250"/>
      <c r="B15952" s="250"/>
      <c r="C15952" s="250"/>
      <c r="D15952" s="250"/>
      <c r="E15952" s="250"/>
      <c r="F15952" s="250"/>
    </row>
    <row r="15953" spans="1:6" ht="15" x14ac:dyDescent="0.25">
      <c r="A15953" s="250"/>
      <c r="B15953" s="250"/>
      <c r="C15953" s="250"/>
      <c r="D15953" s="250"/>
      <c r="E15953" s="250"/>
      <c r="F15953" s="250"/>
    </row>
    <row r="15954" spans="1:6" ht="15" x14ac:dyDescent="0.25">
      <c r="A15954" s="250"/>
      <c r="B15954" s="250"/>
      <c r="C15954" s="250"/>
      <c r="D15954" s="250"/>
      <c r="E15954" s="250"/>
      <c r="F15954" s="250"/>
    </row>
    <row r="15955" spans="1:6" ht="15" x14ac:dyDescent="0.25">
      <c r="A15955" s="250"/>
      <c r="B15955" s="250"/>
      <c r="C15955" s="250"/>
      <c r="D15955" s="250"/>
      <c r="E15955" s="250"/>
      <c r="F15955" s="250"/>
    </row>
    <row r="15956" spans="1:6" ht="15" x14ac:dyDescent="0.25">
      <c r="A15956" s="250"/>
      <c r="B15956" s="250"/>
      <c r="C15956" s="250"/>
      <c r="D15956" s="250"/>
      <c r="E15956" s="250"/>
      <c r="F15956" s="250"/>
    </row>
    <row r="15957" spans="1:6" ht="15" x14ac:dyDescent="0.25">
      <c r="A15957" s="250"/>
      <c r="B15957" s="250"/>
      <c r="C15957" s="250"/>
      <c r="D15957" s="250"/>
      <c r="E15957" s="250"/>
      <c r="F15957" s="250"/>
    </row>
    <row r="15958" spans="1:6" ht="15" x14ac:dyDescent="0.25">
      <c r="A15958" s="250"/>
      <c r="B15958" s="250"/>
      <c r="C15958" s="250"/>
      <c r="D15958" s="250"/>
      <c r="E15958" s="250"/>
      <c r="F15958" s="250"/>
    </row>
    <row r="15959" spans="1:6" ht="15" x14ac:dyDescent="0.25">
      <c r="A15959" s="250"/>
      <c r="B15959" s="250"/>
      <c r="C15959" s="250"/>
      <c r="D15959" s="250"/>
      <c r="E15959" s="250"/>
      <c r="F15959" s="250"/>
    </row>
    <row r="15960" spans="1:6" ht="15" x14ac:dyDescent="0.25">
      <c r="A15960" s="250"/>
      <c r="B15960" s="250"/>
      <c r="C15960" s="250"/>
      <c r="D15960" s="250"/>
      <c r="E15960" s="250"/>
      <c r="F15960" s="250"/>
    </row>
    <row r="15961" spans="1:6" ht="15" x14ac:dyDescent="0.25">
      <c r="A15961" s="250"/>
      <c r="B15961" s="250"/>
      <c r="C15961" s="250"/>
      <c r="D15961" s="250"/>
      <c r="E15961" s="250"/>
      <c r="F15961" s="250"/>
    </row>
    <row r="15962" spans="1:6" ht="15" x14ac:dyDescent="0.25">
      <c r="A15962" s="250"/>
      <c r="B15962" s="250"/>
      <c r="C15962" s="250"/>
      <c r="D15962" s="250"/>
      <c r="E15962" s="250"/>
      <c r="F15962" s="250"/>
    </row>
    <row r="15963" spans="1:6" ht="15" x14ac:dyDescent="0.25">
      <c r="A15963" s="250"/>
      <c r="B15963" s="250"/>
      <c r="C15963" s="250"/>
      <c r="D15963" s="250"/>
      <c r="E15963" s="250"/>
      <c r="F15963" s="250"/>
    </row>
    <row r="15964" spans="1:6" ht="15" x14ac:dyDescent="0.25">
      <c r="A15964" s="250"/>
      <c r="B15964" s="250"/>
      <c r="C15964" s="250"/>
      <c r="D15964" s="250"/>
      <c r="E15964" s="250"/>
      <c r="F15964" s="250"/>
    </row>
    <row r="15965" spans="1:6" ht="15" x14ac:dyDescent="0.25">
      <c r="A15965" s="250"/>
      <c r="B15965" s="250"/>
      <c r="C15965" s="250"/>
      <c r="D15965" s="250"/>
      <c r="E15965" s="250"/>
      <c r="F15965" s="250"/>
    </row>
    <row r="15966" spans="1:6" ht="15" x14ac:dyDescent="0.25">
      <c r="A15966" s="250"/>
      <c r="B15966" s="250"/>
      <c r="C15966" s="250"/>
      <c r="D15966" s="250"/>
      <c r="E15966" s="250"/>
      <c r="F15966" s="250"/>
    </row>
    <row r="15967" spans="1:6" ht="15" x14ac:dyDescent="0.25">
      <c r="A15967" s="250"/>
      <c r="B15967" s="250"/>
      <c r="C15967" s="250"/>
      <c r="D15967" s="250"/>
      <c r="E15967" s="250"/>
      <c r="F15967" s="250"/>
    </row>
    <row r="15968" spans="1:6" ht="15" x14ac:dyDescent="0.25">
      <c r="A15968" s="250"/>
      <c r="B15968" s="250"/>
      <c r="C15968" s="250"/>
      <c r="D15968" s="250"/>
      <c r="E15968" s="250"/>
      <c r="F15968" s="250"/>
    </row>
    <row r="15969" spans="1:6" ht="15" x14ac:dyDescent="0.25">
      <c r="A15969" s="250"/>
      <c r="B15969" s="250"/>
      <c r="C15969" s="250"/>
      <c r="D15969" s="250"/>
      <c r="E15969" s="250"/>
      <c r="F15969" s="250"/>
    </row>
    <row r="15970" spans="1:6" ht="15" x14ac:dyDescent="0.25">
      <c r="A15970" s="250"/>
      <c r="B15970" s="250"/>
      <c r="C15970" s="250"/>
      <c r="D15970" s="250"/>
      <c r="E15970" s="250"/>
      <c r="F15970" s="250"/>
    </row>
    <row r="15971" spans="1:6" ht="15" x14ac:dyDescent="0.25">
      <c r="A15971" s="250"/>
      <c r="B15971" s="250"/>
      <c r="C15971" s="250"/>
      <c r="D15971" s="250"/>
      <c r="E15971" s="250"/>
      <c r="F15971" s="250"/>
    </row>
    <row r="15972" spans="1:6" ht="15" x14ac:dyDescent="0.25">
      <c r="A15972" s="250"/>
      <c r="B15972" s="250"/>
      <c r="C15972" s="250"/>
      <c r="D15972" s="250"/>
      <c r="E15972" s="250"/>
      <c r="F15972" s="250"/>
    </row>
    <row r="15973" spans="1:6" ht="15" x14ac:dyDescent="0.25">
      <c r="A15973" s="250"/>
      <c r="B15973" s="250"/>
      <c r="C15973" s="250"/>
      <c r="D15973" s="250"/>
      <c r="E15973" s="250"/>
      <c r="F15973" s="250"/>
    </row>
    <row r="15974" spans="1:6" ht="15" x14ac:dyDescent="0.25">
      <c r="A15974" s="250"/>
      <c r="B15974" s="250"/>
      <c r="C15974" s="250"/>
      <c r="D15974" s="250"/>
      <c r="E15974" s="250"/>
      <c r="F15974" s="250"/>
    </row>
    <row r="15975" spans="1:6" ht="15" x14ac:dyDescent="0.25">
      <c r="A15975" s="250"/>
      <c r="B15975" s="250"/>
      <c r="C15975" s="250"/>
      <c r="D15975" s="250"/>
      <c r="E15975" s="250"/>
      <c r="F15975" s="250"/>
    </row>
    <row r="15976" spans="1:6" ht="15" x14ac:dyDescent="0.25">
      <c r="A15976" s="250"/>
      <c r="B15976" s="250"/>
      <c r="C15976" s="250"/>
      <c r="D15976" s="250"/>
      <c r="E15976" s="250"/>
      <c r="F15976" s="250"/>
    </row>
    <row r="15977" spans="1:6" ht="15" x14ac:dyDescent="0.25">
      <c r="A15977" s="250"/>
      <c r="B15977" s="250"/>
      <c r="C15977" s="250"/>
      <c r="D15977" s="250"/>
      <c r="E15977" s="250"/>
      <c r="F15977" s="250"/>
    </row>
    <row r="15978" spans="1:6" ht="15" x14ac:dyDescent="0.25">
      <c r="A15978" s="250"/>
      <c r="B15978" s="250"/>
      <c r="C15978" s="250"/>
      <c r="D15978" s="250"/>
      <c r="E15978" s="250"/>
      <c r="F15978" s="250"/>
    </row>
    <row r="15979" spans="1:6" ht="15" x14ac:dyDescent="0.25">
      <c r="A15979" s="250"/>
      <c r="B15979" s="250"/>
      <c r="C15979" s="250"/>
      <c r="D15979" s="250"/>
      <c r="E15979" s="250"/>
      <c r="F15979" s="250"/>
    </row>
    <row r="15980" spans="1:6" ht="15" x14ac:dyDescent="0.25">
      <c r="A15980" s="250"/>
      <c r="B15980" s="250"/>
      <c r="C15980" s="250"/>
      <c r="D15980" s="250"/>
      <c r="E15980" s="250"/>
      <c r="F15980" s="250"/>
    </row>
    <row r="15981" spans="1:6" ht="15" x14ac:dyDescent="0.25">
      <c r="A15981" s="250"/>
      <c r="B15981" s="250"/>
      <c r="C15981" s="250"/>
      <c r="D15981" s="250"/>
      <c r="E15981" s="250"/>
      <c r="F15981" s="250"/>
    </row>
    <row r="15982" spans="1:6" ht="15" x14ac:dyDescent="0.25">
      <c r="A15982" s="250"/>
      <c r="B15982" s="250"/>
      <c r="C15982" s="250"/>
      <c r="D15982" s="250"/>
      <c r="E15982" s="250"/>
      <c r="F15982" s="250"/>
    </row>
    <row r="15983" spans="1:6" ht="15" x14ac:dyDescent="0.25">
      <c r="A15983" s="250"/>
      <c r="B15983" s="250"/>
      <c r="C15983" s="250"/>
      <c r="D15983" s="250"/>
      <c r="E15983" s="250"/>
      <c r="F15983" s="250"/>
    </row>
    <row r="15984" spans="1:6" ht="15" x14ac:dyDescent="0.25">
      <c r="A15984" s="250"/>
      <c r="B15984" s="250"/>
      <c r="C15984" s="250"/>
      <c r="D15984" s="250"/>
      <c r="E15984" s="250"/>
      <c r="F15984" s="250"/>
    </row>
    <row r="15985" spans="1:6" ht="15" x14ac:dyDescent="0.25">
      <c r="A15985" s="250"/>
      <c r="B15985" s="250"/>
      <c r="C15985" s="250"/>
      <c r="D15985" s="250"/>
      <c r="E15985" s="250"/>
      <c r="F15985" s="250"/>
    </row>
    <row r="15986" spans="1:6" ht="15" x14ac:dyDescent="0.25">
      <c r="A15986" s="250"/>
      <c r="B15986" s="250"/>
      <c r="C15986" s="250"/>
      <c r="D15986" s="250"/>
      <c r="E15986" s="250"/>
      <c r="F15986" s="250"/>
    </row>
    <row r="15987" spans="1:6" ht="15" x14ac:dyDescent="0.25">
      <c r="A15987" s="250"/>
      <c r="B15987" s="250"/>
      <c r="C15987" s="250"/>
      <c r="D15987" s="250"/>
      <c r="E15987" s="250"/>
      <c r="F15987" s="250"/>
    </row>
    <row r="15988" spans="1:6" ht="15" x14ac:dyDescent="0.25">
      <c r="A15988" s="250"/>
      <c r="B15988" s="250"/>
      <c r="C15988" s="250"/>
      <c r="D15988" s="250"/>
      <c r="E15988" s="250"/>
      <c r="F15988" s="250"/>
    </row>
    <row r="15989" spans="1:6" ht="15" x14ac:dyDescent="0.25">
      <c r="A15989" s="250"/>
      <c r="B15989" s="250"/>
      <c r="C15989" s="250"/>
      <c r="D15989" s="250"/>
      <c r="E15989" s="250"/>
      <c r="F15989" s="250"/>
    </row>
    <row r="15990" spans="1:6" ht="15" x14ac:dyDescent="0.25">
      <c r="A15990" s="250"/>
      <c r="B15990" s="250"/>
      <c r="C15990" s="250"/>
      <c r="D15990" s="250"/>
      <c r="E15990" s="250"/>
      <c r="F15990" s="250"/>
    </row>
    <row r="15991" spans="1:6" ht="15" x14ac:dyDescent="0.25">
      <c r="A15991" s="250"/>
      <c r="B15991" s="250"/>
      <c r="C15991" s="250"/>
      <c r="D15991" s="250"/>
      <c r="E15991" s="250"/>
      <c r="F15991" s="250"/>
    </row>
    <row r="15992" spans="1:6" ht="15" x14ac:dyDescent="0.25">
      <c r="A15992" s="250"/>
      <c r="B15992" s="250"/>
      <c r="C15992" s="250"/>
      <c r="D15992" s="250"/>
      <c r="E15992" s="250"/>
      <c r="F15992" s="250"/>
    </row>
    <row r="15993" spans="1:6" ht="15" x14ac:dyDescent="0.25">
      <c r="A15993" s="250"/>
      <c r="B15993" s="250"/>
      <c r="C15993" s="250"/>
      <c r="D15993" s="250"/>
      <c r="E15993" s="250"/>
      <c r="F15993" s="250"/>
    </row>
    <row r="15994" spans="1:6" ht="15" x14ac:dyDescent="0.25">
      <c r="A15994" s="250"/>
      <c r="B15994" s="250"/>
      <c r="C15994" s="250"/>
      <c r="D15994" s="250"/>
      <c r="E15994" s="250"/>
      <c r="F15994" s="250"/>
    </row>
    <row r="15995" spans="1:6" ht="15" x14ac:dyDescent="0.25">
      <c r="A15995" s="250"/>
      <c r="B15995" s="250"/>
      <c r="C15995" s="250"/>
      <c r="D15995" s="250"/>
      <c r="E15995" s="250"/>
      <c r="F15995" s="250"/>
    </row>
    <row r="15996" spans="1:6" ht="15" x14ac:dyDescent="0.25">
      <c r="A15996" s="250"/>
      <c r="B15996" s="250"/>
      <c r="C15996" s="250"/>
      <c r="D15996" s="250"/>
      <c r="E15996" s="250"/>
      <c r="F15996" s="250"/>
    </row>
    <row r="15997" spans="1:6" ht="15" x14ac:dyDescent="0.25">
      <c r="A15997" s="250"/>
      <c r="B15997" s="250"/>
      <c r="C15997" s="250"/>
      <c r="D15997" s="250"/>
      <c r="E15997" s="250"/>
      <c r="F15997" s="250"/>
    </row>
    <row r="15998" spans="1:6" ht="15" x14ac:dyDescent="0.25">
      <c r="A15998" s="250"/>
      <c r="B15998" s="250"/>
      <c r="C15998" s="250"/>
      <c r="D15998" s="250"/>
      <c r="E15998" s="250"/>
      <c r="F15998" s="250"/>
    </row>
    <row r="15999" spans="1:6" ht="15" x14ac:dyDescent="0.25">
      <c r="A15999" s="250"/>
      <c r="B15999" s="250"/>
      <c r="C15999" s="250"/>
      <c r="D15999" s="250"/>
      <c r="E15999" s="250"/>
      <c r="F15999" s="250"/>
    </row>
    <row r="16000" spans="1:6" ht="15" x14ac:dyDescent="0.25">
      <c r="A16000" s="250"/>
      <c r="B16000" s="250"/>
      <c r="C16000" s="250"/>
      <c r="D16000" s="250"/>
      <c r="E16000" s="250"/>
      <c r="F16000" s="250"/>
    </row>
    <row r="16001" spans="1:6" ht="15" x14ac:dyDescent="0.25">
      <c r="A16001" s="250"/>
      <c r="B16001" s="250"/>
      <c r="C16001" s="250"/>
      <c r="D16001" s="250"/>
      <c r="E16001" s="250"/>
      <c r="F16001" s="250"/>
    </row>
    <row r="16002" spans="1:6" ht="15" x14ac:dyDescent="0.25">
      <c r="A16002" s="250"/>
      <c r="B16002" s="250"/>
      <c r="C16002" s="250"/>
      <c r="D16002" s="250"/>
      <c r="E16002" s="250"/>
      <c r="F16002" s="250"/>
    </row>
    <row r="16003" spans="1:6" ht="15" x14ac:dyDescent="0.25">
      <c r="A16003" s="250"/>
      <c r="B16003" s="250"/>
      <c r="C16003" s="250"/>
      <c r="D16003" s="250"/>
      <c r="E16003" s="250"/>
      <c r="F16003" s="250"/>
    </row>
    <row r="16004" spans="1:6" ht="15" x14ac:dyDescent="0.25">
      <c r="A16004" s="250"/>
      <c r="B16004" s="250"/>
      <c r="C16004" s="250"/>
      <c r="D16004" s="250"/>
      <c r="E16004" s="250"/>
      <c r="F16004" s="250"/>
    </row>
    <row r="16005" spans="1:6" ht="15" x14ac:dyDescent="0.25">
      <c r="A16005" s="250"/>
      <c r="B16005" s="250"/>
      <c r="C16005" s="250"/>
      <c r="D16005" s="250"/>
      <c r="E16005" s="250"/>
      <c r="F16005" s="250"/>
    </row>
    <row r="16006" spans="1:6" ht="15" x14ac:dyDescent="0.25">
      <c r="A16006" s="250"/>
      <c r="B16006" s="250"/>
      <c r="C16006" s="250"/>
      <c r="D16006" s="250"/>
      <c r="E16006" s="250"/>
      <c r="F16006" s="250"/>
    </row>
    <row r="16007" spans="1:6" ht="15" x14ac:dyDescent="0.25">
      <c r="A16007" s="250"/>
      <c r="B16007" s="250"/>
      <c r="C16007" s="250"/>
      <c r="D16007" s="250"/>
      <c r="E16007" s="250"/>
      <c r="F16007" s="250"/>
    </row>
    <row r="16008" spans="1:6" ht="15" x14ac:dyDescent="0.25">
      <c r="A16008" s="250"/>
      <c r="B16008" s="250"/>
      <c r="C16008" s="250"/>
      <c r="D16008" s="250"/>
      <c r="E16008" s="250"/>
      <c r="F16008" s="250"/>
    </row>
    <row r="16009" spans="1:6" ht="15" x14ac:dyDescent="0.25">
      <c r="A16009" s="250"/>
      <c r="B16009" s="250"/>
      <c r="C16009" s="250"/>
      <c r="D16009" s="250"/>
      <c r="E16009" s="250"/>
      <c r="F16009" s="250"/>
    </row>
    <row r="16010" spans="1:6" ht="15" x14ac:dyDescent="0.25">
      <c r="A16010" s="250"/>
      <c r="B16010" s="250"/>
      <c r="C16010" s="250"/>
      <c r="D16010" s="250"/>
      <c r="E16010" s="250"/>
      <c r="F16010" s="250"/>
    </row>
    <row r="16011" spans="1:6" ht="15" x14ac:dyDescent="0.25">
      <c r="A16011" s="250"/>
      <c r="B16011" s="250"/>
      <c r="C16011" s="250"/>
      <c r="D16011" s="250"/>
      <c r="E16011" s="250"/>
      <c r="F16011" s="250"/>
    </row>
    <row r="16012" spans="1:6" ht="15" x14ac:dyDescent="0.25">
      <c r="A16012" s="250"/>
      <c r="B16012" s="250"/>
      <c r="C16012" s="250"/>
      <c r="D16012" s="250"/>
      <c r="E16012" s="250"/>
      <c r="F16012" s="250"/>
    </row>
    <row r="16013" spans="1:6" ht="15" x14ac:dyDescent="0.25">
      <c r="A16013" s="250"/>
      <c r="B16013" s="250"/>
      <c r="C16013" s="250"/>
      <c r="D16013" s="250"/>
      <c r="E16013" s="250"/>
      <c r="F16013" s="250"/>
    </row>
    <row r="16014" spans="1:6" ht="15" x14ac:dyDescent="0.25">
      <c r="A16014" s="250"/>
      <c r="B16014" s="250"/>
      <c r="C16014" s="250"/>
      <c r="D16014" s="250"/>
      <c r="E16014" s="250"/>
      <c r="F16014" s="250"/>
    </row>
    <row r="16015" spans="1:6" ht="15" x14ac:dyDescent="0.25">
      <c r="A16015" s="250"/>
      <c r="B16015" s="250"/>
      <c r="C16015" s="250"/>
      <c r="D16015" s="250"/>
      <c r="E16015" s="250"/>
      <c r="F16015" s="250"/>
    </row>
    <row r="16016" spans="1:6" ht="15" x14ac:dyDescent="0.25">
      <c r="A16016" s="250"/>
      <c r="B16016" s="250"/>
      <c r="C16016" s="250"/>
      <c r="D16016" s="250"/>
      <c r="E16016" s="250"/>
      <c r="F16016" s="250"/>
    </row>
    <row r="16017" spans="1:6" ht="15" x14ac:dyDescent="0.25">
      <c r="A16017" s="250"/>
      <c r="B16017" s="250"/>
      <c r="C16017" s="250"/>
      <c r="D16017" s="250"/>
      <c r="E16017" s="250"/>
      <c r="F16017" s="250"/>
    </row>
    <row r="16018" spans="1:6" ht="15" x14ac:dyDescent="0.25">
      <c r="A16018" s="250"/>
      <c r="B16018" s="250"/>
      <c r="C16018" s="250"/>
      <c r="D16018" s="250"/>
      <c r="E16018" s="250"/>
      <c r="F16018" s="250"/>
    </row>
    <row r="16019" spans="1:6" ht="15" x14ac:dyDescent="0.25">
      <c r="A16019" s="250"/>
      <c r="B16019" s="250"/>
      <c r="C16019" s="250"/>
      <c r="D16019" s="250"/>
      <c r="E16019" s="250"/>
      <c r="F16019" s="250"/>
    </row>
    <row r="16020" spans="1:6" ht="15" x14ac:dyDescent="0.25">
      <c r="A16020" s="250"/>
      <c r="B16020" s="250"/>
      <c r="C16020" s="250"/>
      <c r="D16020" s="250"/>
      <c r="E16020" s="250"/>
      <c r="F16020" s="250"/>
    </row>
    <row r="16021" spans="1:6" ht="15" x14ac:dyDescent="0.25">
      <c r="A16021" s="250"/>
      <c r="B16021" s="250"/>
      <c r="C16021" s="250"/>
      <c r="D16021" s="250"/>
      <c r="E16021" s="250"/>
      <c r="F16021" s="250"/>
    </row>
    <row r="16022" spans="1:6" ht="15" x14ac:dyDescent="0.25">
      <c r="A16022" s="250"/>
      <c r="B16022" s="250"/>
      <c r="C16022" s="250"/>
      <c r="D16022" s="250"/>
      <c r="E16022" s="250"/>
      <c r="F16022" s="250"/>
    </row>
    <row r="16023" spans="1:6" ht="15" x14ac:dyDescent="0.25">
      <c r="A16023" s="250"/>
      <c r="B16023" s="250"/>
      <c r="C16023" s="250"/>
      <c r="D16023" s="250"/>
      <c r="E16023" s="250"/>
      <c r="F16023" s="250"/>
    </row>
    <row r="16024" spans="1:6" ht="15" x14ac:dyDescent="0.25">
      <c r="A16024" s="250"/>
      <c r="B16024" s="250"/>
      <c r="C16024" s="250"/>
      <c r="D16024" s="250"/>
      <c r="E16024" s="250"/>
      <c r="F16024" s="250"/>
    </row>
    <row r="16025" spans="1:6" ht="15" x14ac:dyDescent="0.25">
      <c r="A16025" s="250"/>
      <c r="B16025" s="250"/>
      <c r="C16025" s="250"/>
      <c r="D16025" s="250"/>
      <c r="E16025" s="250"/>
      <c r="F16025" s="250"/>
    </row>
    <row r="16026" spans="1:6" ht="15" x14ac:dyDescent="0.25">
      <c r="A16026" s="250"/>
      <c r="B16026" s="250"/>
      <c r="C16026" s="250"/>
      <c r="D16026" s="250"/>
      <c r="E16026" s="250"/>
      <c r="F16026" s="250"/>
    </row>
    <row r="16027" spans="1:6" ht="15" x14ac:dyDescent="0.25">
      <c r="A16027" s="250"/>
      <c r="B16027" s="250"/>
      <c r="C16027" s="250"/>
      <c r="D16027" s="250"/>
      <c r="E16027" s="250"/>
      <c r="F16027" s="250"/>
    </row>
    <row r="16028" spans="1:6" ht="15" x14ac:dyDescent="0.25">
      <c r="A16028" s="250"/>
      <c r="B16028" s="250"/>
      <c r="C16028" s="250"/>
      <c r="D16028" s="250"/>
      <c r="E16028" s="250"/>
      <c r="F16028" s="250"/>
    </row>
    <row r="16029" spans="1:6" ht="15" x14ac:dyDescent="0.25">
      <c r="A16029" s="250"/>
      <c r="B16029" s="250"/>
      <c r="C16029" s="250"/>
      <c r="D16029" s="250"/>
      <c r="E16029" s="250"/>
      <c r="F16029" s="250"/>
    </row>
    <row r="16030" spans="1:6" ht="15" x14ac:dyDescent="0.25">
      <c r="A16030" s="250"/>
      <c r="B16030" s="250"/>
      <c r="C16030" s="250"/>
      <c r="D16030" s="250"/>
      <c r="E16030" s="250"/>
      <c r="F16030" s="250"/>
    </row>
    <row r="16031" spans="1:6" ht="15" x14ac:dyDescent="0.25">
      <c r="A16031" s="250"/>
      <c r="B16031" s="250"/>
      <c r="C16031" s="250"/>
      <c r="D16031" s="250"/>
      <c r="E16031" s="250"/>
      <c r="F16031" s="250"/>
    </row>
    <row r="16032" spans="1:6" ht="15" x14ac:dyDescent="0.25">
      <c r="A16032" s="250"/>
      <c r="B16032" s="250"/>
      <c r="C16032" s="250"/>
      <c r="D16032" s="250"/>
      <c r="E16032" s="250"/>
      <c r="F16032" s="250"/>
    </row>
    <row r="16033" spans="1:6" ht="15" x14ac:dyDescent="0.25">
      <c r="A16033" s="250"/>
      <c r="B16033" s="250"/>
      <c r="C16033" s="250"/>
      <c r="D16033" s="250"/>
      <c r="E16033" s="250"/>
      <c r="F16033" s="250"/>
    </row>
    <row r="16034" spans="1:6" ht="15" x14ac:dyDescent="0.25">
      <c r="A16034" s="250"/>
      <c r="B16034" s="250"/>
      <c r="C16034" s="250"/>
      <c r="D16034" s="250"/>
      <c r="E16034" s="250"/>
      <c r="F16034" s="250"/>
    </row>
    <row r="16035" spans="1:6" ht="15" x14ac:dyDescent="0.25">
      <c r="A16035" s="250"/>
      <c r="B16035" s="250"/>
      <c r="C16035" s="250"/>
      <c r="D16035" s="250"/>
      <c r="E16035" s="250"/>
      <c r="F16035" s="250"/>
    </row>
    <row r="16036" spans="1:6" ht="15" x14ac:dyDescent="0.25">
      <c r="A16036" s="250"/>
      <c r="B16036" s="250"/>
      <c r="C16036" s="250"/>
      <c r="D16036" s="250"/>
      <c r="E16036" s="250"/>
      <c r="F16036" s="250"/>
    </row>
    <row r="16037" spans="1:6" ht="15" x14ac:dyDescent="0.25">
      <c r="A16037" s="250"/>
      <c r="B16037" s="250"/>
      <c r="C16037" s="250"/>
      <c r="D16037" s="250"/>
      <c r="E16037" s="250"/>
      <c r="F16037" s="250"/>
    </row>
    <row r="16038" spans="1:6" ht="15" x14ac:dyDescent="0.25">
      <c r="A16038" s="250"/>
      <c r="B16038" s="250"/>
      <c r="C16038" s="250"/>
      <c r="D16038" s="250"/>
      <c r="E16038" s="250"/>
      <c r="F16038" s="250"/>
    </row>
    <row r="16039" spans="1:6" ht="15" x14ac:dyDescent="0.25">
      <c r="A16039" s="250"/>
      <c r="B16039" s="250"/>
      <c r="C16039" s="250"/>
      <c r="D16039" s="250"/>
      <c r="E16039" s="250"/>
      <c r="F16039" s="250"/>
    </row>
    <row r="16040" spans="1:6" ht="15" x14ac:dyDescent="0.25">
      <c r="A16040" s="250"/>
      <c r="B16040" s="250"/>
      <c r="C16040" s="250"/>
      <c r="D16040" s="250"/>
      <c r="E16040" s="250"/>
      <c r="F16040" s="250"/>
    </row>
    <row r="16041" spans="1:6" ht="15" x14ac:dyDescent="0.25">
      <c r="A16041" s="250"/>
      <c r="B16041" s="250"/>
      <c r="C16041" s="250"/>
      <c r="D16041" s="250"/>
      <c r="E16041" s="250"/>
      <c r="F16041" s="250"/>
    </row>
    <row r="16042" spans="1:6" ht="15" x14ac:dyDescent="0.25">
      <c r="A16042" s="250"/>
      <c r="B16042" s="250"/>
      <c r="C16042" s="250"/>
      <c r="D16042" s="250"/>
      <c r="E16042" s="250"/>
      <c r="F16042" s="250"/>
    </row>
    <row r="16043" spans="1:6" ht="15" x14ac:dyDescent="0.25">
      <c r="A16043" s="250"/>
      <c r="B16043" s="250"/>
      <c r="C16043" s="250"/>
      <c r="D16043" s="250"/>
      <c r="E16043" s="250"/>
      <c r="F16043" s="250"/>
    </row>
    <row r="16044" spans="1:6" ht="15" x14ac:dyDescent="0.25">
      <c r="A16044" s="250"/>
      <c r="B16044" s="250"/>
      <c r="C16044" s="250"/>
      <c r="D16044" s="250"/>
      <c r="E16044" s="250"/>
      <c r="F16044" s="250"/>
    </row>
    <row r="16045" spans="1:6" ht="15" x14ac:dyDescent="0.25">
      <c r="A16045" s="250"/>
      <c r="B16045" s="250"/>
      <c r="C16045" s="250"/>
      <c r="D16045" s="250"/>
      <c r="E16045" s="250"/>
      <c r="F16045" s="250"/>
    </row>
    <row r="16046" spans="1:6" ht="15" x14ac:dyDescent="0.25">
      <c r="A16046" s="250"/>
      <c r="B16046" s="250"/>
      <c r="C16046" s="250"/>
      <c r="D16046" s="250"/>
      <c r="E16046" s="250"/>
      <c r="F16046" s="250"/>
    </row>
    <row r="16047" spans="1:6" ht="15" x14ac:dyDescent="0.25">
      <c r="A16047" s="250"/>
      <c r="B16047" s="250"/>
      <c r="C16047" s="250"/>
      <c r="D16047" s="250"/>
      <c r="E16047" s="250"/>
      <c r="F16047" s="250"/>
    </row>
    <row r="16048" spans="1:6" ht="15" x14ac:dyDescent="0.25">
      <c r="A16048" s="250"/>
      <c r="B16048" s="250"/>
      <c r="C16048" s="250"/>
      <c r="D16048" s="250"/>
      <c r="E16048" s="250"/>
      <c r="F16048" s="250"/>
    </row>
    <row r="16049" spans="1:6" ht="15" x14ac:dyDescent="0.25">
      <c r="A16049" s="250"/>
      <c r="B16049" s="250"/>
      <c r="C16049" s="250"/>
      <c r="D16049" s="250"/>
      <c r="E16049" s="250"/>
      <c r="F16049" s="250"/>
    </row>
    <row r="16050" spans="1:6" ht="15" x14ac:dyDescent="0.25">
      <c r="A16050" s="250"/>
      <c r="B16050" s="250"/>
      <c r="C16050" s="250"/>
      <c r="D16050" s="250"/>
      <c r="E16050" s="250"/>
      <c r="F16050" s="250"/>
    </row>
    <row r="16051" spans="1:6" ht="15" x14ac:dyDescent="0.25">
      <c r="A16051" s="250"/>
      <c r="B16051" s="250"/>
      <c r="C16051" s="250"/>
      <c r="D16051" s="250"/>
      <c r="E16051" s="250"/>
      <c r="F16051" s="250"/>
    </row>
    <row r="16052" spans="1:6" ht="15" x14ac:dyDescent="0.25">
      <c r="A16052" s="250"/>
      <c r="B16052" s="250"/>
      <c r="C16052" s="250"/>
      <c r="D16052" s="250"/>
      <c r="E16052" s="250"/>
      <c r="F16052" s="250"/>
    </row>
    <row r="16053" spans="1:6" ht="15" x14ac:dyDescent="0.25">
      <c r="A16053" s="250"/>
      <c r="B16053" s="250"/>
      <c r="C16053" s="250"/>
      <c r="D16053" s="250"/>
      <c r="E16053" s="250"/>
      <c r="F16053" s="250"/>
    </row>
    <row r="16054" spans="1:6" ht="15" x14ac:dyDescent="0.25">
      <c r="A16054" s="250"/>
      <c r="B16054" s="250"/>
      <c r="C16054" s="250"/>
      <c r="D16054" s="250"/>
      <c r="E16054" s="250"/>
      <c r="F16054" s="250"/>
    </row>
    <row r="16055" spans="1:6" ht="15" x14ac:dyDescent="0.25">
      <c r="A16055" s="250"/>
      <c r="B16055" s="250"/>
      <c r="C16055" s="250"/>
      <c r="D16055" s="250"/>
      <c r="E16055" s="250"/>
      <c r="F16055" s="250"/>
    </row>
    <row r="16056" spans="1:6" ht="15" x14ac:dyDescent="0.25">
      <c r="A16056" s="250"/>
      <c r="B16056" s="250"/>
      <c r="C16056" s="250"/>
      <c r="D16056" s="250"/>
      <c r="E16056" s="250"/>
      <c r="F16056" s="250"/>
    </row>
    <row r="16057" spans="1:6" ht="15" x14ac:dyDescent="0.25">
      <c r="A16057" s="250"/>
      <c r="B16057" s="250"/>
      <c r="C16057" s="250"/>
      <c r="D16057" s="250"/>
      <c r="E16057" s="250"/>
      <c r="F16057" s="250"/>
    </row>
    <row r="16058" spans="1:6" ht="15" x14ac:dyDescent="0.25">
      <c r="A16058" s="250"/>
      <c r="B16058" s="250"/>
      <c r="C16058" s="250"/>
      <c r="D16058" s="250"/>
      <c r="E16058" s="250"/>
      <c r="F16058" s="250"/>
    </row>
    <row r="16059" spans="1:6" ht="15" x14ac:dyDescent="0.25">
      <c r="A16059" s="250"/>
      <c r="B16059" s="250"/>
      <c r="C16059" s="250"/>
      <c r="D16059" s="250"/>
      <c r="E16059" s="250"/>
      <c r="F16059" s="250"/>
    </row>
    <row r="16060" spans="1:6" ht="15" x14ac:dyDescent="0.25">
      <c r="A16060" s="250"/>
      <c r="B16060" s="250"/>
      <c r="C16060" s="250"/>
      <c r="D16060" s="250"/>
      <c r="E16060" s="250"/>
      <c r="F16060" s="250"/>
    </row>
    <row r="16061" spans="1:6" ht="15" x14ac:dyDescent="0.25">
      <c r="A16061" s="250"/>
      <c r="B16061" s="250"/>
      <c r="C16061" s="250"/>
      <c r="D16061" s="250"/>
      <c r="E16061" s="250"/>
      <c r="F16061" s="250"/>
    </row>
    <row r="16062" spans="1:6" ht="15" x14ac:dyDescent="0.25">
      <c r="A16062" s="250"/>
      <c r="B16062" s="250"/>
      <c r="C16062" s="250"/>
      <c r="D16062" s="250"/>
      <c r="E16062" s="250"/>
      <c r="F16062" s="250"/>
    </row>
    <row r="16063" spans="1:6" ht="15" x14ac:dyDescent="0.25">
      <c r="A16063" s="250"/>
      <c r="B16063" s="250"/>
      <c r="C16063" s="250"/>
      <c r="D16063" s="250"/>
      <c r="E16063" s="250"/>
      <c r="F16063" s="250"/>
    </row>
    <row r="16064" spans="1:6" ht="15" x14ac:dyDescent="0.25">
      <c r="A16064" s="250"/>
      <c r="B16064" s="250"/>
      <c r="C16064" s="250"/>
      <c r="D16064" s="250"/>
      <c r="E16064" s="250"/>
      <c r="F16064" s="250"/>
    </row>
    <row r="16065" spans="1:6" ht="15" x14ac:dyDescent="0.25">
      <c r="A16065" s="250"/>
      <c r="B16065" s="250"/>
      <c r="C16065" s="250"/>
      <c r="D16065" s="250"/>
      <c r="E16065" s="250"/>
      <c r="F16065" s="250"/>
    </row>
    <row r="16066" spans="1:6" ht="15" x14ac:dyDescent="0.25">
      <c r="A16066" s="250"/>
      <c r="B16066" s="250"/>
      <c r="C16066" s="250"/>
      <c r="D16066" s="250"/>
      <c r="E16066" s="250"/>
      <c r="F16066" s="250"/>
    </row>
    <row r="16067" spans="1:6" ht="15" x14ac:dyDescent="0.25">
      <c r="A16067" s="250"/>
      <c r="B16067" s="250"/>
      <c r="C16067" s="250"/>
      <c r="D16067" s="250"/>
      <c r="E16067" s="250"/>
      <c r="F16067" s="250"/>
    </row>
    <row r="16068" spans="1:6" ht="15" x14ac:dyDescent="0.25">
      <c r="A16068" s="250"/>
      <c r="B16068" s="250"/>
      <c r="C16068" s="250"/>
      <c r="D16068" s="250"/>
      <c r="E16068" s="250"/>
      <c r="F16068" s="250"/>
    </row>
    <row r="16069" spans="1:6" ht="15" x14ac:dyDescent="0.25">
      <c r="A16069" s="250"/>
      <c r="B16069" s="250"/>
      <c r="C16069" s="250"/>
      <c r="D16069" s="250"/>
      <c r="E16069" s="250"/>
      <c r="F16069" s="250"/>
    </row>
    <row r="16070" spans="1:6" ht="15" x14ac:dyDescent="0.25">
      <c r="A16070" s="250"/>
      <c r="B16070" s="250"/>
      <c r="C16070" s="250"/>
      <c r="D16070" s="250"/>
      <c r="E16070" s="250"/>
      <c r="F16070" s="250"/>
    </row>
    <row r="16071" spans="1:6" ht="15" x14ac:dyDescent="0.25">
      <c r="A16071" s="250"/>
      <c r="B16071" s="250"/>
      <c r="C16071" s="250"/>
      <c r="D16071" s="250"/>
      <c r="E16071" s="250"/>
      <c r="F16071" s="250"/>
    </row>
    <row r="16072" spans="1:6" ht="15" x14ac:dyDescent="0.25">
      <c r="A16072" s="250"/>
      <c r="B16072" s="250"/>
      <c r="C16072" s="250"/>
      <c r="D16072" s="250"/>
      <c r="E16072" s="250"/>
      <c r="F16072" s="250"/>
    </row>
    <row r="16073" spans="1:6" ht="15" x14ac:dyDescent="0.25">
      <c r="A16073" s="250"/>
      <c r="B16073" s="250"/>
      <c r="C16073" s="250"/>
      <c r="D16073" s="250"/>
      <c r="E16073" s="250"/>
      <c r="F16073" s="250"/>
    </row>
    <row r="16074" spans="1:6" ht="15" x14ac:dyDescent="0.25">
      <c r="A16074" s="250"/>
      <c r="B16074" s="250"/>
      <c r="C16074" s="250"/>
      <c r="D16074" s="250"/>
      <c r="E16074" s="250"/>
      <c r="F16074" s="250"/>
    </row>
    <row r="16075" spans="1:6" ht="15" x14ac:dyDescent="0.25">
      <c r="A16075" s="250"/>
      <c r="B16075" s="250"/>
      <c r="C16075" s="250"/>
      <c r="D16075" s="250"/>
      <c r="E16075" s="250"/>
      <c r="F16075" s="250"/>
    </row>
    <row r="16076" spans="1:6" ht="15" x14ac:dyDescent="0.25">
      <c r="A16076" s="250"/>
      <c r="B16076" s="250"/>
      <c r="C16076" s="250"/>
      <c r="D16076" s="250"/>
      <c r="E16076" s="250"/>
      <c r="F16076" s="250"/>
    </row>
    <row r="16077" spans="1:6" ht="15" x14ac:dyDescent="0.25">
      <c r="A16077" s="250"/>
      <c r="B16077" s="250"/>
      <c r="C16077" s="250"/>
      <c r="D16077" s="250"/>
      <c r="E16077" s="250"/>
      <c r="F16077" s="250"/>
    </row>
    <row r="16078" spans="1:6" ht="15" x14ac:dyDescent="0.25">
      <c r="A16078" s="250"/>
      <c r="B16078" s="250"/>
      <c r="C16078" s="250"/>
      <c r="D16078" s="250"/>
      <c r="E16078" s="250"/>
      <c r="F16078" s="250"/>
    </row>
    <row r="16079" spans="1:6" ht="15" x14ac:dyDescent="0.25">
      <c r="A16079" s="250"/>
      <c r="B16079" s="250"/>
      <c r="C16079" s="250"/>
      <c r="D16079" s="250"/>
      <c r="E16079" s="250"/>
      <c r="F16079" s="250"/>
    </row>
    <row r="16080" spans="1:6" ht="15" x14ac:dyDescent="0.25">
      <c r="A16080" s="250"/>
      <c r="B16080" s="250"/>
      <c r="C16080" s="250"/>
      <c r="D16080" s="250"/>
      <c r="E16080" s="250"/>
      <c r="F16080" s="250"/>
    </row>
    <row r="16081" spans="1:6" ht="15" x14ac:dyDescent="0.25">
      <c r="A16081" s="250"/>
      <c r="B16081" s="250"/>
      <c r="C16081" s="250"/>
      <c r="D16081" s="250"/>
      <c r="E16081" s="250"/>
      <c r="F16081" s="250"/>
    </row>
    <row r="16082" spans="1:6" ht="15" x14ac:dyDescent="0.25">
      <c r="A16082" s="250"/>
      <c r="B16082" s="250"/>
      <c r="C16082" s="250"/>
      <c r="D16082" s="250"/>
      <c r="E16082" s="250"/>
      <c r="F16082" s="250"/>
    </row>
    <row r="16083" spans="1:6" ht="15" x14ac:dyDescent="0.25">
      <c r="A16083" s="250"/>
      <c r="B16083" s="250"/>
      <c r="C16083" s="250"/>
      <c r="D16083" s="250"/>
      <c r="E16083" s="250"/>
      <c r="F16083" s="250"/>
    </row>
    <row r="16084" spans="1:6" ht="15" x14ac:dyDescent="0.25">
      <c r="A16084" s="250"/>
      <c r="B16084" s="250"/>
      <c r="C16084" s="250"/>
      <c r="D16084" s="250"/>
      <c r="E16084" s="250"/>
      <c r="F16084" s="250"/>
    </row>
    <row r="16085" spans="1:6" ht="15" x14ac:dyDescent="0.25">
      <c r="A16085" s="250"/>
      <c r="B16085" s="250"/>
      <c r="C16085" s="250"/>
      <c r="D16085" s="250"/>
      <c r="E16085" s="250"/>
      <c r="F16085" s="250"/>
    </row>
    <row r="16086" spans="1:6" ht="15" x14ac:dyDescent="0.25">
      <c r="A16086" s="250"/>
      <c r="B16086" s="250"/>
      <c r="C16086" s="250"/>
      <c r="D16086" s="250"/>
      <c r="E16086" s="250"/>
      <c r="F16086" s="250"/>
    </row>
    <row r="16087" spans="1:6" ht="15" x14ac:dyDescent="0.25">
      <c r="A16087" s="250"/>
      <c r="B16087" s="250"/>
      <c r="C16087" s="250"/>
      <c r="D16087" s="250"/>
      <c r="E16087" s="250"/>
      <c r="F16087" s="250"/>
    </row>
    <row r="16088" spans="1:6" ht="15" x14ac:dyDescent="0.25">
      <c r="A16088" s="250"/>
      <c r="B16088" s="250"/>
      <c r="C16088" s="250"/>
      <c r="D16088" s="250"/>
      <c r="E16088" s="250"/>
      <c r="F16088" s="250"/>
    </row>
    <row r="16089" spans="1:6" ht="15" x14ac:dyDescent="0.25">
      <c r="A16089" s="250"/>
      <c r="B16089" s="250"/>
      <c r="C16089" s="250"/>
      <c r="D16089" s="250"/>
      <c r="E16089" s="250"/>
      <c r="F16089" s="250"/>
    </row>
    <row r="16090" spans="1:6" ht="15" x14ac:dyDescent="0.25">
      <c r="A16090" s="250"/>
      <c r="B16090" s="250"/>
      <c r="C16090" s="250"/>
      <c r="D16090" s="250"/>
      <c r="E16090" s="250"/>
      <c r="F16090" s="250"/>
    </row>
    <row r="16091" spans="1:6" ht="15" x14ac:dyDescent="0.25">
      <c r="A16091" s="250"/>
      <c r="B16091" s="250"/>
      <c r="C16091" s="250"/>
      <c r="D16091" s="250"/>
      <c r="E16091" s="250"/>
      <c r="F16091" s="250"/>
    </row>
    <row r="16092" spans="1:6" ht="15" x14ac:dyDescent="0.25">
      <c r="A16092" s="250"/>
      <c r="B16092" s="250"/>
      <c r="C16092" s="250"/>
      <c r="D16092" s="250"/>
      <c r="E16092" s="250"/>
      <c r="F16092" s="250"/>
    </row>
    <row r="16093" spans="1:6" ht="15" x14ac:dyDescent="0.25">
      <c r="A16093" s="250"/>
      <c r="B16093" s="250"/>
      <c r="C16093" s="250"/>
      <c r="D16093" s="250"/>
      <c r="E16093" s="250"/>
      <c r="F16093" s="250"/>
    </row>
    <row r="16094" spans="1:6" ht="15" x14ac:dyDescent="0.25">
      <c r="A16094" s="250"/>
      <c r="B16094" s="250"/>
      <c r="C16094" s="250"/>
      <c r="D16094" s="250"/>
      <c r="E16094" s="250"/>
      <c r="F16094" s="250"/>
    </row>
    <row r="16095" spans="1:6" ht="15" x14ac:dyDescent="0.25">
      <c r="A16095" s="250"/>
      <c r="B16095" s="250"/>
      <c r="C16095" s="250"/>
      <c r="D16095" s="250"/>
      <c r="E16095" s="250"/>
      <c r="F16095" s="250"/>
    </row>
    <row r="16096" spans="1:6" ht="15" x14ac:dyDescent="0.25">
      <c r="A16096" s="250"/>
      <c r="B16096" s="250"/>
      <c r="C16096" s="250"/>
      <c r="D16096" s="250"/>
      <c r="E16096" s="250"/>
      <c r="F16096" s="250"/>
    </row>
    <row r="16097" spans="1:6" ht="15" x14ac:dyDescent="0.25">
      <c r="A16097" s="250"/>
      <c r="B16097" s="250"/>
      <c r="C16097" s="250"/>
      <c r="D16097" s="250"/>
      <c r="E16097" s="250"/>
      <c r="F16097" s="250"/>
    </row>
    <row r="16098" spans="1:6" ht="15" x14ac:dyDescent="0.25">
      <c r="A16098" s="250"/>
      <c r="B16098" s="250"/>
      <c r="C16098" s="250"/>
      <c r="D16098" s="250"/>
      <c r="E16098" s="250"/>
      <c r="F16098" s="250"/>
    </row>
    <row r="16099" spans="1:6" ht="15" x14ac:dyDescent="0.25">
      <c r="A16099" s="250"/>
      <c r="B16099" s="250"/>
      <c r="C16099" s="250"/>
      <c r="D16099" s="250"/>
      <c r="E16099" s="250"/>
      <c r="F16099" s="250"/>
    </row>
    <row r="16100" spans="1:6" ht="15" x14ac:dyDescent="0.25">
      <c r="A16100" s="250"/>
      <c r="B16100" s="250"/>
      <c r="C16100" s="250"/>
      <c r="D16100" s="250"/>
      <c r="E16100" s="250"/>
      <c r="F16100" s="250"/>
    </row>
    <row r="16101" spans="1:6" ht="15" x14ac:dyDescent="0.25">
      <c r="A16101" s="250"/>
      <c r="B16101" s="250"/>
      <c r="C16101" s="250"/>
      <c r="D16101" s="250"/>
      <c r="E16101" s="250"/>
      <c r="F16101" s="250"/>
    </row>
    <row r="16102" spans="1:6" ht="15" x14ac:dyDescent="0.25">
      <c r="A16102" s="250"/>
      <c r="B16102" s="250"/>
      <c r="C16102" s="250"/>
      <c r="D16102" s="250"/>
      <c r="E16102" s="250"/>
      <c r="F16102" s="250"/>
    </row>
    <row r="16103" spans="1:6" ht="15" x14ac:dyDescent="0.25">
      <c r="A16103" s="250"/>
      <c r="B16103" s="250"/>
      <c r="C16103" s="250"/>
      <c r="D16103" s="250"/>
      <c r="E16103" s="250"/>
      <c r="F16103" s="250"/>
    </row>
    <row r="16104" spans="1:6" ht="15" x14ac:dyDescent="0.25">
      <c r="A16104" s="250"/>
      <c r="B16104" s="250"/>
      <c r="C16104" s="250"/>
      <c r="D16104" s="250"/>
      <c r="E16104" s="250"/>
      <c r="F16104" s="250"/>
    </row>
    <row r="16105" spans="1:6" ht="15" x14ac:dyDescent="0.25">
      <c r="A16105" s="250"/>
      <c r="B16105" s="250"/>
      <c r="C16105" s="250"/>
      <c r="D16105" s="250"/>
      <c r="E16105" s="250"/>
      <c r="F16105" s="250"/>
    </row>
    <row r="16106" spans="1:6" ht="15" x14ac:dyDescent="0.25">
      <c r="A16106" s="250"/>
      <c r="B16106" s="250"/>
      <c r="C16106" s="250"/>
      <c r="D16106" s="250"/>
      <c r="E16106" s="250"/>
      <c r="F16106" s="250"/>
    </row>
    <row r="16107" spans="1:6" ht="15" x14ac:dyDescent="0.25">
      <c r="A16107" s="250"/>
      <c r="B16107" s="250"/>
      <c r="C16107" s="250"/>
      <c r="D16107" s="250"/>
      <c r="E16107" s="250"/>
      <c r="F16107" s="250"/>
    </row>
    <row r="16108" spans="1:6" ht="15" x14ac:dyDescent="0.25">
      <c r="A16108" s="250"/>
      <c r="B16108" s="250"/>
      <c r="C16108" s="250"/>
      <c r="D16108" s="250"/>
      <c r="E16108" s="250"/>
      <c r="F16108" s="250"/>
    </row>
    <row r="16109" spans="1:6" ht="15" x14ac:dyDescent="0.25">
      <c r="A16109" s="250"/>
      <c r="B16109" s="250"/>
      <c r="C16109" s="250"/>
      <c r="D16109" s="250"/>
      <c r="E16109" s="250"/>
      <c r="F16109" s="250"/>
    </row>
    <row r="16110" spans="1:6" ht="15" x14ac:dyDescent="0.25">
      <c r="A16110" s="250"/>
      <c r="B16110" s="250"/>
      <c r="C16110" s="250"/>
      <c r="D16110" s="250"/>
      <c r="E16110" s="250"/>
      <c r="F16110" s="250"/>
    </row>
    <row r="16111" spans="1:6" ht="15" x14ac:dyDescent="0.25">
      <c r="A16111" s="250"/>
      <c r="B16111" s="250"/>
      <c r="C16111" s="250"/>
      <c r="D16111" s="250"/>
      <c r="E16111" s="250"/>
      <c r="F16111" s="250"/>
    </row>
    <row r="16112" spans="1:6" ht="15" x14ac:dyDescent="0.25">
      <c r="A16112" s="250"/>
      <c r="B16112" s="250"/>
      <c r="C16112" s="250"/>
      <c r="D16112" s="250"/>
      <c r="E16112" s="250"/>
      <c r="F16112" s="250"/>
    </row>
    <row r="16113" spans="1:6" ht="15" x14ac:dyDescent="0.25">
      <c r="A16113" s="250"/>
      <c r="B16113" s="250"/>
      <c r="C16113" s="250"/>
      <c r="D16113" s="250"/>
      <c r="E16113" s="250"/>
      <c r="F16113" s="250"/>
    </row>
    <row r="16114" spans="1:6" ht="15" x14ac:dyDescent="0.25">
      <c r="A16114" s="250"/>
      <c r="B16114" s="250"/>
      <c r="C16114" s="250"/>
      <c r="D16114" s="250"/>
      <c r="E16114" s="250"/>
      <c r="F16114" s="250"/>
    </row>
    <row r="16115" spans="1:6" ht="15" x14ac:dyDescent="0.25">
      <c r="A16115" s="250"/>
      <c r="B16115" s="250"/>
      <c r="C16115" s="250"/>
      <c r="D16115" s="250"/>
      <c r="E16115" s="250"/>
      <c r="F16115" s="250"/>
    </row>
    <row r="16116" spans="1:6" ht="15" x14ac:dyDescent="0.25">
      <c r="A16116" s="250"/>
      <c r="B16116" s="250"/>
      <c r="C16116" s="250"/>
      <c r="D16116" s="250"/>
      <c r="E16116" s="250"/>
      <c r="F16116" s="250"/>
    </row>
    <row r="16117" spans="1:6" ht="15" x14ac:dyDescent="0.25">
      <c r="A16117" s="250"/>
      <c r="B16117" s="250"/>
      <c r="C16117" s="250"/>
      <c r="D16117" s="250"/>
      <c r="E16117" s="250"/>
      <c r="F16117" s="250"/>
    </row>
    <row r="16118" spans="1:6" ht="15" x14ac:dyDescent="0.25">
      <c r="A16118" s="250"/>
      <c r="B16118" s="250"/>
      <c r="C16118" s="250"/>
      <c r="D16118" s="250"/>
      <c r="E16118" s="250"/>
      <c r="F16118" s="250"/>
    </row>
    <row r="16119" spans="1:6" ht="15" x14ac:dyDescent="0.25">
      <c r="A16119" s="250"/>
      <c r="B16119" s="250"/>
      <c r="C16119" s="250"/>
      <c r="D16119" s="250"/>
      <c r="E16119" s="250"/>
      <c r="F16119" s="250"/>
    </row>
    <row r="16120" spans="1:6" ht="15" x14ac:dyDescent="0.25">
      <c r="A16120" s="250"/>
      <c r="B16120" s="250"/>
      <c r="C16120" s="250"/>
      <c r="D16120" s="250"/>
      <c r="E16120" s="250"/>
      <c r="F16120" s="250"/>
    </row>
    <row r="16121" spans="1:6" ht="15" x14ac:dyDescent="0.25">
      <c r="A16121" s="250"/>
      <c r="B16121" s="250"/>
      <c r="C16121" s="250"/>
      <c r="D16121" s="250"/>
      <c r="E16121" s="250"/>
      <c r="F16121" s="250"/>
    </row>
    <row r="16122" spans="1:6" ht="15" x14ac:dyDescent="0.25">
      <c r="A16122" s="250"/>
      <c r="B16122" s="250"/>
      <c r="C16122" s="250"/>
      <c r="D16122" s="250"/>
      <c r="E16122" s="250"/>
      <c r="F16122" s="250"/>
    </row>
    <row r="16123" spans="1:6" ht="15" x14ac:dyDescent="0.25">
      <c r="A16123" s="250"/>
      <c r="B16123" s="250"/>
      <c r="C16123" s="250"/>
      <c r="D16123" s="250"/>
      <c r="E16123" s="250"/>
      <c r="F16123" s="250"/>
    </row>
    <row r="16124" spans="1:6" ht="15" x14ac:dyDescent="0.25">
      <c r="A16124" s="250"/>
      <c r="B16124" s="250"/>
      <c r="C16124" s="250"/>
      <c r="D16124" s="250"/>
      <c r="E16124" s="250"/>
      <c r="F16124" s="250"/>
    </row>
    <row r="16125" spans="1:6" ht="15" x14ac:dyDescent="0.25">
      <c r="A16125" s="250"/>
      <c r="B16125" s="250"/>
      <c r="C16125" s="250"/>
      <c r="D16125" s="250"/>
      <c r="E16125" s="250"/>
      <c r="F16125" s="250"/>
    </row>
    <row r="16126" spans="1:6" ht="15" x14ac:dyDescent="0.25">
      <c r="A16126" s="250"/>
      <c r="B16126" s="250"/>
      <c r="C16126" s="250"/>
      <c r="D16126" s="250"/>
      <c r="E16126" s="250"/>
      <c r="F16126" s="250"/>
    </row>
    <row r="16127" spans="1:6" ht="15" x14ac:dyDescent="0.25">
      <c r="A16127" s="250"/>
      <c r="B16127" s="250"/>
      <c r="C16127" s="250"/>
      <c r="D16127" s="250"/>
      <c r="E16127" s="250"/>
      <c r="F16127" s="250"/>
    </row>
    <row r="16128" spans="1:6" ht="15" x14ac:dyDescent="0.25">
      <c r="A16128" s="250"/>
      <c r="B16128" s="250"/>
      <c r="C16128" s="250"/>
      <c r="D16128" s="250"/>
      <c r="E16128" s="250"/>
      <c r="F16128" s="250"/>
    </row>
    <row r="16129" spans="1:6" ht="15" x14ac:dyDescent="0.25">
      <c r="A16129" s="250"/>
      <c r="B16129" s="250"/>
      <c r="C16129" s="250"/>
      <c r="D16129" s="250"/>
      <c r="E16129" s="250"/>
      <c r="F16129" s="250"/>
    </row>
    <row r="16130" spans="1:6" ht="15" x14ac:dyDescent="0.25">
      <c r="A16130" s="250"/>
      <c r="B16130" s="250"/>
      <c r="C16130" s="250"/>
      <c r="D16130" s="250"/>
      <c r="E16130" s="250"/>
      <c r="F16130" s="250"/>
    </row>
    <row r="16131" spans="1:6" ht="15" x14ac:dyDescent="0.25">
      <c r="A16131" s="250"/>
      <c r="B16131" s="250"/>
      <c r="C16131" s="250"/>
      <c r="D16131" s="250"/>
      <c r="E16131" s="250"/>
      <c r="F16131" s="250"/>
    </row>
    <row r="16132" spans="1:6" ht="15" x14ac:dyDescent="0.25">
      <c r="A16132" s="250"/>
      <c r="B16132" s="250"/>
      <c r="C16132" s="250"/>
      <c r="D16132" s="250"/>
      <c r="E16132" s="250"/>
      <c r="F16132" s="250"/>
    </row>
    <row r="16133" spans="1:6" ht="15" x14ac:dyDescent="0.25">
      <c r="A16133" s="250"/>
      <c r="B16133" s="250"/>
      <c r="C16133" s="250"/>
      <c r="D16133" s="250"/>
      <c r="E16133" s="250"/>
      <c r="F16133" s="250"/>
    </row>
    <row r="16134" spans="1:6" ht="15" x14ac:dyDescent="0.25">
      <c r="A16134" s="250"/>
      <c r="B16134" s="250"/>
      <c r="C16134" s="250"/>
      <c r="D16134" s="250"/>
      <c r="E16134" s="250"/>
      <c r="F16134" s="250"/>
    </row>
    <row r="16135" spans="1:6" ht="15" x14ac:dyDescent="0.25">
      <c r="A16135" s="250"/>
      <c r="B16135" s="250"/>
      <c r="C16135" s="250"/>
      <c r="D16135" s="250"/>
      <c r="E16135" s="250"/>
      <c r="F16135" s="250"/>
    </row>
    <row r="16136" spans="1:6" ht="15" x14ac:dyDescent="0.25">
      <c r="A16136" s="250"/>
      <c r="B16136" s="250"/>
      <c r="C16136" s="250"/>
      <c r="D16136" s="250"/>
      <c r="E16136" s="250"/>
      <c r="F16136" s="250"/>
    </row>
    <row r="16137" spans="1:6" ht="15" x14ac:dyDescent="0.25">
      <c r="A16137" s="250"/>
      <c r="B16137" s="250"/>
      <c r="C16137" s="250"/>
      <c r="D16137" s="250"/>
      <c r="E16137" s="250"/>
      <c r="F16137" s="250"/>
    </row>
    <row r="16138" spans="1:6" ht="15" x14ac:dyDescent="0.25">
      <c r="A16138" s="250"/>
      <c r="B16138" s="250"/>
      <c r="C16138" s="250"/>
      <c r="D16138" s="250"/>
      <c r="E16138" s="250"/>
      <c r="F16138" s="250"/>
    </row>
    <row r="16139" spans="1:6" ht="15" x14ac:dyDescent="0.25">
      <c r="A16139" s="250"/>
      <c r="B16139" s="250"/>
      <c r="C16139" s="250"/>
      <c r="D16139" s="250"/>
      <c r="E16139" s="250"/>
      <c r="F16139" s="250"/>
    </row>
    <row r="16140" spans="1:6" ht="15" x14ac:dyDescent="0.25">
      <c r="A16140" s="250"/>
      <c r="B16140" s="250"/>
      <c r="C16140" s="250"/>
      <c r="D16140" s="250"/>
      <c r="E16140" s="250"/>
      <c r="F16140" s="250"/>
    </row>
    <row r="16141" spans="1:6" ht="15" x14ac:dyDescent="0.25">
      <c r="A16141" s="250"/>
      <c r="B16141" s="250"/>
      <c r="C16141" s="250"/>
      <c r="D16141" s="250"/>
      <c r="E16141" s="250"/>
      <c r="F16141" s="250"/>
    </row>
    <row r="16142" spans="1:6" ht="15" x14ac:dyDescent="0.25">
      <c r="A16142" s="250"/>
      <c r="B16142" s="250"/>
      <c r="C16142" s="250"/>
      <c r="D16142" s="250"/>
      <c r="E16142" s="250"/>
      <c r="F16142" s="250"/>
    </row>
    <row r="16143" spans="1:6" ht="15" x14ac:dyDescent="0.25">
      <c r="A16143" s="250"/>
      <c r="B16143" s="250"/>
      <c r="C16143" s="250"/>
      <c r="D16143" s="250"/>
      <c r="E16143" s="250"/>
      <c r="F16143" s="250"/>
    </row>
    <row r="16144" spans="1:6" ht="15" x14ac:dyDescent="0.25">
      <c r="A16144" s="250"/>
      <c r="B16144" s="250"/>
      <c r="C16144" s="250"/>
      <c r="D16144" s="250"/>
      <c r="E16144" s="250"/>
      <c r="F16144" s="250"/>
    </row>
    <row r="16145" spans="1:6" ht="15" x14ac:dyDescent="0.25">
      <c r="A16145" s="250"/>
      <c r="B16145" s="250"/>
      <c r="C16145" s="250"/>
      <c r="D16145" s="250"/>
      <c r="E16145" s="250"/>
      <c r="F16145" s="250"/>
    </row>
    <row r="16146" spans="1:6" ht="15" x14ac:dyDescent="0.25">
      <c r="A16146" s="250"/>
      <c r="B16146" s="250"/>
      <c r="C16146" s="250"/>
      <c r="D16146" s="250"/>
      <c r="E16146" s="250"/>
      <c r="F16146" s="250"/>
    </row>
    <row r="16147" spans="1:6" ht="15" x14ac:dyDescent="0.25">
      <c r="A16147" s="250"/>
      <c r="B16147" s="250"/>
      <c r="C16147" s="250"/>
      <c r="D16147" s="250"/>
      <c r="E16147" s="250"/>
      <c r="F16147" s="250"/>
    </row>
    <row r="16148" spans="1:6" ht="15" x14ac:dyDescent="0.25">
      <c r="A16148" s="250"/>
      <c r="B16148" s="250"/>
      <c r="C16148" s="250"/>
      <c r="D16148" s="250"/>
      <c r="E16148" s="250"/>
      <c r="F16148" s="250"/>
    </row>
    <row r="16149" spans="1:6" ht="15" x14ac:dyDescent="0.25">
      <c r="A16149" s="250"/>
      <c r="B16149" s="250"/>
      <c r="C16149" s="250"/>
      <c r="D16149" s="250"/>
      <c r="E16149" s="250"/>
      <c r="F16149" s="250"/>
    </row>
    <row r="16150" spans="1:6" ht="15" x14ac:dyDescent="0.25">
      <c r="A16150" s="250"/>
      <c r="B16150" s="250"/>
      <c r="C16150" s="250"/>
      <c r="D16150" s="250"/>
      <c r="E16150" s="250"/>
      <c r="F16150" s="250"/>
    </row>
    <row r="16151" spans="1:6" ht="15" x14ac:dyDescent="0.25">
      <c r="A16151" s="250"/>
      <c r="B16151" s="250"/>
      <c r="C16151" s="250"/>
      <c r="D16151" s="250"/>
      <c r="E16151" s="250"/>
      <c r="F16151" s="250"/>
    </row>
    <row r="16152" spans="1:6" ht="15" x14ac:dyDescent="0.25">
      <c r="A16152" s="250"/>
      <c r="B16152" s="250"/>
      <c r="C16152" s="250"/>
      <c r="D16152" s="250"/>
      <c r="E16152" s="250"/>
      <c r="F16152" s="250"/>
    </row>
    <row r="16153" spans="1:6" ht="15" x14ac:dyDescent="0.25">
      <c r="A16153" s="250"/>
      <c r="B16153" s="250"/>
      <c r="C16153" s="250"/>
      <c r="D16153" s="250"/>
      <c r="E16153" s="250"/>
      <c r="F16153" s="250"/>
    </row>
    <row r="16154" spans="1:6" ht="15" x14ac:dyDescent="0.25">
      <c r="A16154" s="250"/>
      <c r="B16154" s="250"/>
      <c r="C16154" s="250"/>
      <c r="D16154" s="250"/>
      <c r="E16154" s="250"/>
      <c r="F16154" s="250"/>
    </row>
    <row r="16155" spans="1:6" ht="15" x14ac:dyDescent="0.25">
      <c r="A16155" s="250"/>
      <c r="B16155" s="250"/>
      <c r="C16155" s="250"/>
      <c r="D16155" s="250"/>
      <c r="E16155" s="250"/>
      <c r="F16155" s="250"/>
    </row>
    <row r="16156" spans="1:6" ht="15" x14ac:dyDescent="0.25">
      <c r="A16156" s="250"/>
      <c r="B16156" s="250"/>
      <c r="C16156" s="250"/>
      <c r="D16156" s="250"/>
      <c r="E16156" s="250"/>
      <c r="F16156" s="250"/>
    </row>
    <row r="16157" spans="1:6" ht="15" x14ac:dyDescent="0.25">
      <c r="A16157" s="250"/>
      <c r="B16157" s="250"/>
      <c r="C16157" s="250"/>
      <c r="D16157" s="250"/>
      <c r="E16157" s="250"/>
      <c r="F16157" s="250"/>
    </row>
    <row r="16158" spans="1:6" ht="15" x14ac:dyDescent="0.25">
      <c r="A16158" s="250"/>
      <c r="B16158" s="250"/>
      <c r="C16158" s="250"/>
      <c r="D16158" s="250"/>
      <c r="E16158" s="250"/>
      <c r="F16158" s="250"/>
    </row>
    <row r="16159" spans="1:6" ht="15" x14ac:dyDescent="0.25">
      <c r="A16159" s="250"/>
      <c r="B16159" s="250"/>
      <c r="C16159" s="250"/>
      <c r="D16159" s="250"/>
      <c r="E16159" s="250"/>
      <c r="F16159" s="250"/>
    </row>
    <row r="16160" spans="1:6" ht="15" x14ac:dyDescent="0.25">
      <c r="A16160" s="250"/>
      <c r="B16160" s="250"/>
      <c r="C16160" s="250"/>
      <c r="D16160" s="250"/>
      <c r="E16160" s="250"/>
      <c r="F16160" s="250"/>
    </row>
    <row r="16161" spans="1:6" ht="15" x14ac:dyDescent="0.25">
      <c r="A16161" s="250"/>
      <c r="B16161" s="250"/>
      <c r="C16161" s="250"/>
      <c r="D16161" s="250"/>
      <c r="E16161" s="250"/>
      <c r="F16161" s="250"/>
    </row>
    <row r="16162" spans="1:6" ht="15" x14ac:dyDescent="0.25">
      <c r="A16162" s="250"/>
      <c r="B16162" s="250"/>
      <c r="C16162" s="250"/>
      <c r="D16162" s="250"/>
      <c r="E16162" s="250"/>
      <c r="F16162" s="250"/>
    </row>
    <row r="16163" spans="1:6" ht="15" x14ac:dyDescent="0.25">
      <c r="A16163" s="250"/>
      <c r="B16163" s="250"/>
      <c r="C16163" s="250"/>
      <c r="D16163" s="250"/>
      <c r="E16163" s="250"/>
      <c r="F16163" s="250"/>
    </row>
    <row r="16164" spans="1:6" ht="15" x14ac:dyDescent="0.25">
      <c r="A16164" s="250"/>
      <c r="B16164" s="250"/>
      <c r="C16164" s="250"/>
      <c r="D16164" s="250"/>
      <c r="E16164" s="250"/>
      <c r="F16164" s="250"/>
    </row>
    <row r="16165" spans="1:6" ht="15" x14ac:dyDescent="0.25">
      <c r="A16165" s="250"/>
      <c r="B16165" s="250"/>
      <c r="C16165" s="250"/>
      <c r="D16165" s="250"/>
      <c r="E16165" s="250"/>
      <c r="F16165" s="250"/>
    </row>
    <row r="16166" spans="1:6" ht="15" x14ac:dyDescent="0.25">
      <c r="A16166" s="250"/>
      <c r="B16166" s="250"/>
      <c r="C16166" s="250"/>
      <c r="D16166" s="250"/>
      <c r="E16166" s="250"/>
      <c r="F16166" s="250"/>
    </row>
    <row r="16167" spans="1:6" ht="15" x14ac:dyDescent="0.25">
      <c r="A16167" s="250"/>
      <c r="B16167" s="250"/>
      <c r="C16167" s="250"/>
      <c r="D16167" s="250"/>
      <c r="E16167" s="250"/>
      <c r="F16167" s="250"/>
    </row>
    <row r="16168" spans="1:6" ht="15" x14ac:dyDescent="0.25">
      <c r="A16168" s="250"/>
      <c r="B16168" s="250"/>
      <c r="C16168" s="250"/>
      <c r="D16168" s="250"/>
      <c r="E16168" s="250"/>
      <c r="F16168" s="250"/>
    </row>
    <row r="16169" spans="1:6" ht="15" x14ac:dyDescent="0.25">
      <c r="A16169" s="250"/>
      <c r="B16169" s="250"/>
      <c r="C16169" s="250"/>
      <c r="D16169" s="250"/>
      <c r="E16169" s="250"/>
      <c r="F16169" s="250"/>
    </row>
    <row r="16170" spans="1:6" ht="15" x14ac:dyDescent="0.25">
      <c r="A16170" s="250"/>
      <c r="B16170" s="250"/>
      <c r="C16170" s="250"/>
      <c r="D16170" s="250"/>
      <c r="E16170" s="250"/>
      <c r="F16170" s="250"/>
    </row>
    <row r="16171" spans="1:6" ht="15" x14ac:dyDescent="0.25">
      <c r="A16171" s="250"/>
      <c r="B16171" s="250"/>
      <c r="C16171" s="250"/>
      <c r="D16171" s="250"/>
      <c r="E16171" s="250"/>
      <c r="F16171" s="250"/>
    </row>
    <row r="16172" spans="1:6" ht="15" x14ac:dyDescent="0.25">
      <c r="A16172" s="250"/>
      <c r="B16172" s="250"/>
      <c r="C16172" s="250"/>
      <c r="D16172" s="250"/>
      <c r="E16172" s="250"/>
      <c r="F16172" s="250"/>
    </row>
    <row r="16173" spans="1:6" ht="15" x14ac:dyDescent="0.25">
      <c r="A16173" s="250"/>
      <c r="B16173" s="250"/>
      <c r="C16173" s="250"/>
      <c r="D16173" s="250"/>
      <c r="E16173" s="250"/>
      <c r="F16173" s="250"/>
    </row>
    <row r="16174" spans="1:6" ht="15" x14ac:dyDescent="0.25">
      <c r="A16174" s="250"/>
      <c r="B16174" s="250"/>
      <c r="C16174" s="250"/>
      <c r="D16174" s="250"/>
      <c r="E16174" s="250"/>
      <c r="F16174" s="250"/>
    </row>
    <row r="16175" spans="1:6" ht="15" x14ac:dyDescent="0.25">
      <c r="A16175" s="250"/>
      <c r="B16175" s="250"/>
      <c r="C16175" s="250"/>
      <c r="D16175" s="250"/>
      <c r="E16175" s="250"/>
      <c r="F16175" s="250"/>
    </row>
    <row r="16176" spans="1:6" ht="15" x14ac:dyDescent="0.25">
      <c r="A16176" s="250"/>
      <c r="B16176" s="250"/>
      <c r="C16176" s="250"/>
      <c r="D16176" s="250"/>
      <c r="E16176" s="250"/>
      <c r="F16176" s="250"/>
    </row>
    <row r="16177" spans="1:6" ht="15" x14ac:dyDescent="0.25">
      <c r="A16177" s="250"/>
      <c r="B16177" s="250"/>
      <c r="C16177" s="250"/>
      <c r="D16177" s="250"/>
      <c r="E16177" s="250"/>
      <c r="F16177" s="250"/>
    </row>
    <row r="16178" spans="1:6" ht="15" x14ac:dyDescent="0.25">
      <c r="A16178" s="250"/>
      <c r="B16178" s="250"/>
      <c r="C16178" s="250"/>
      <c r="D16178" s="250"/>
      <c r="E16178" s="250"/>
      <c r="F16178" s="250"/>
    </row>
    <row r="16179" spans="1:6" ht="15" x14ac:dyDescent="0.25">
      <c r="A16179" s="250"/>
      <c r="B16179" s="250"/>
      <c r="C16179" s="250"/>
      <c r="D16179" s="250"/>
      <c r="E16179" s="250"/>
      <c r="F16179" s="250"/>
    </row>
    <row r="16180" spans="1:6" ht="15" x14ac:dyDescent="0.25">
      <c r="A16180" s="250"/>
      <c r="B16180" s="250"/>
      <c r="C16180" s="250"/>
      <c r="D16180" s="250"/>
      <c r="E16180" s="250"/>
      <c r="F16180" s="250"/>
    </row>
    <row r="16181" spans="1:6" ht="15" x14ac:dyDescent="0.25">
      <c r="A16181" s="250"/>
      <c r="B16181" s="250"/>
      <c r="C16181" s="250"/>
      <c r="D16181" s="250"/>
      <c r="E16181" s="250"/>
      <c r="F16181" s="250"/>
    </row>
    <row r="16182" spans="1:6" ht="15" x14ac:dyDescent="0.25">
      <c r="A16182" s="250"/>
      <c r="B16182" s="250"/>
      <c r="C16182" s="250"/>
      <c r="D16182" s="250"/>
      <c r="E16182" s="250"/>
      <c r="F16182" s="250"/>
    </row>
    <row r="16183" spans="1:6" ht="15" x14ac:dyDescent="0.25">
      <c r="A16183" s="250"/>
      <c r="B16183" s="250"/>
      <c r="C16183" s="250"/>
      <c r="D16183" s="250"/>
      <c r="E16183" s="250"/>
      <c r="F16183" s="250"/>
    </row>
    <row r="16184" spans="1:6" ht="15" x14ac:dyDescent="0.25">
      <c r="A16184" s="250"/>
      <c r="B16184" s="250"/>
      <c r="C16184" s="250"/>
      <c r="D16184" s="250"/>
      <c r="E16184" s="250"/>
      <c r="F16184" s="250"/>
    </row>
    <row r="16185" spans="1:6" ht="15" x14ac:dyDescent="0.25">
      <c r="A16185" s="250"/>
      <c r="B16185" s="250"/>
      <c r="C16185" s="250"/>
      <c r="D16185" s="250"/>
      <c r="E16185" s="250"/>
      <c r="F16185" s="250"/>
    </row>
    <row r="16186" spans="1:6" ht="15" x14ac:dyDescent="0.25">
      <c r="A16186" s="250"/>
      <c r="B16186" s="250"/>
      <c r="C16186" s="250"/>
      <c r="D16186" s="250"/>
      <c r="E16186" s="250"/>
      <c r="F16186" s="250"/>
    </row>
    <row r="16187" spans="1:6" ht="15" x14ac:dyDescent="0.25">
      <c r="A16187" s="250"/>
      <c r="B16187" s="250"/>
      <c r="C16187" s="250"/>
      <c r="D16187" s="250"/>
      <c r="E16187" s="250"/>
      <c r="F16187" s="250"/>
    </row>
    <row r="16188" spans="1:6" ht="15" x14ac:dyDescent="0.25">
      <c r="A16188" s="250"/>
      <c r="B16188" s="250"/>
      <c r="C16188" s="250"/>
      <c r="D16188" s="250"/>
      <c r="E16188" s="250"/>
      <c r="F16188" s="250"/>
    </row>
    <row r="16189" spans="1:6" ht="15" x14ac:dyDescent="0.25">
      <c r="A16189" s="250"/>
      <c r="B16189" s="250"/>
      <c r="C16189" s="250"/>
      <c r="D16189" s="250"/>
      <c r="E16189" s="250"/>
      <c r="F16189" s="250"/>
    </row>
    <row r="16190" spans="1:6" ht="15" x14ac:dyDescent="0.25">
      <c r="A16190" s="250"/>
      <c r="B16190" s="250"/>
      <c r="C16190" s="250"/>
      <c r="D16190" s="250"/>
      <c r="E16190" s="250"/>
      <c r="F16190" s="250"/>
    </row>
    <row r="16191" spans="1:6" ht="15" x14ac:dyDescent="0.25">
      <c r="A16191" s="250"/>
      <c r="B16191" s="250"/>
      <c r="C16191" s="250"/>
      <c r="D16191" s="250"/>
      <c r="E16191" s="250"/>
      <c r="F16191" s="250"/>
    </row>
    <row r="16192" spans="1:6" ht="15" x14ac:dyDescent="0.25">
      <c r="A16192" s="250"/>
      <c r="B16192" s="250"/>
      <c r="C16192" s="250"/>
      <c r="D16192" s="250"/>
      <c r="E16192" s="250"/>
      <c r="F16192" s="250"/>
    </row>
    <row r="16193" spans="1:6" ht="15" x14ac:dyDescent="0.25">
      <c r="A16193" s="250"/>
      <c r="B16193" s="250"/>
      <c r="C16193" s="250"/>
      <c r="D16193" s="250"/>
      <c r="E16193" s="250"/>
      <c r="F16193" s="250"/>
    </row>
    <row r="16194" spans="1:6" ht="15" x14ac:dyDescent="0.25">
      <c r="A16194" s="250"/>
      <c r="B16194" s="250"/>
      <c r="C16194" s="250"/>
      <c r="D16194" s="250"/>
      <c r="E16194" s="250"/>
      <c r="F16194" s="250"/>
    </row>
    <row r="16195" spans="1:6" ht="15" x14ac:dyDescent="0.25">
      <c r="A16195" s="250"/>
      <c r="B16195" s="250"/>
      <c r="C16195" s="250"/>
      <c r="D16195" s="250"/>
      <c r="E16195" s="250"/>
      <c r="F16195" s="250"/>
    </row>
    <row r="16196" spans="1:6" ht="15" x14ac:dyDescent="0.25">
      <c r="A16196" s="250"/>
      <c r="B16196" s="250"/>
      <c r="C16196" s="250"/>
      <c r="D16196" s="250"/>
      <c r="E16196" s="250"/>
      <c r="F16196" s="250"/>
    </row>
    <row r="16197" spans="1:6" ht="15" x14ac:dyDescent="0.25">
      <c r="A16197" s="250"/>
      <c r="B16197" s="250"/>
      <c r="C16197" s="250"/>
      <c r="D16197" s="250"/>
      <c r="E16197" s="250"/>
      <c r="F16197" s="250"/>
    </row>
    <row r="16198" spans="1:6" ht="15" x14ac:dyDescent="0.25">
      <c r="A16198" s="250"/>
      <c r="B16198" s="250"/>
      <c r="C16198" s="250"/>
      <c r="D16198" s="250"/>
      <c r="E16198" s="250"/>
      <c r="F16198" s="250"/>
    </row>
    <row r="16199" spans="1:6" ht="15" x14ac:dyDescent="0.25">
      <c r="A16199" s="250"/>
      <c r="B16199" s="250"/>
      <c r="C16199" s="250"/>
      <c r="D16199" s="250"/>
      <c r="E16199" s="250"/>
      <c r="F16199" s="250"/>
    </row>
    <row r="16200" spans="1:6" ht="15" x14ac:dyDescent="0.25">
      <c r="A16200" s="250"/>
      <c r="B16200" s="250"/>
      <c r="C16200" s="250"/>
      <c r="D16200" s="250"/>
      <c r="E16200" s="250"/>
      <c r="F16200" s="250"/>
    </row>
    <row r="16201" spans="1:6" ht="15" x14ac:dyDescent="0.25">
      <c r="A16201" s="250"/>
      <c r="B16201" s="250"/>
      <c r="C16201" s="250"/>
      <c r="D16201" s="250"/>
      <c r="E16201" s="250"/>
      <c r="F16201" s="250"/>
    </row>
    <row r="16202" spans="1:6" ht="15" x14ac:dyDescent="0.25">
      <c r="A16202" s="250"/>
      <c r="B16202" s="250"/>
      <c r="C16202" s="250"/>
      <c r="D16202" s="250"/>
      <c r="E16202" s="250"/>
      <c r="F16202" s="250"/>
    </row>
    <row r="16203" spans="1:6" ht="15" x14ac:dyDescent="0.25">
      <c r="A16203" s="250"/>
      <c r="B16203" s="250"/>
      <c r="C16203" s="250"/>
      <c r="D16203" s="250"/>
      <c r="E16203" s="250"/>
      <c r="F16203" s="250"/>
    </row>
    <row r="16204" spans="1:6" ht="15" x14ac:dyDescent="0.25">
      <c r="A16204" s="250"/>
      <c r="B16204" s="250"/>
      <c r="C16204" s="250"/>
      <c r="D16204" s="250"/>
      <c r="E16204" s="250"/>
      <c r="F16204" s="250"/>
    </row>
    <row r="16205" spans="1:6" ht="15" x14ac:dyDescent="0.25">
      <c r="A16205" s="250"/>
      <c r="B16205" s="250"/>
      <c r="C16205" s="250"/>
      <c r="D16205" s="250"/>
      <c r="E16205" s="250"/>
      <c r="F16205" s="250"/>
    </row>
    <row r="16206" spans="1:6" ht="15" x14ac:dyDescent="0.25">
      <c r="A16206" s="250"/>
      <c r="B16206" s="250"/>
      <c r="C16206" s="250"/>
      <c r="D16206" s="250"/>
      <c r="E16206" s="250"/>
      <c r="F16206" s="250"/>
    </row>
    <row r="16207" spans="1:6" ht="15" x14ac:dyDescent="0.25">
      <c r="A16207" s="250"/>
      <c r="B16207" s="250"/>
      <c r="C16207" s="250"/>
      <c r="D16207" s="250"/>
      <c r="E16207" s="250"/>
      <c r="F16207" s="250"/>
    </row>
    <row r="16208" spans="1:6" ht="15" x14ac:dyDescent="0.25">
      <c r="A16208" s="250"/>
      <c r="B16208" s="250"/>
      <c r="C16208" s="250"/>
      <c r="D16208" s="250"/>
      <c r="E16208" s="250"/>
      <c r="F16208" s="250"/>
    </row>
    <row r="16209" spans="1:6" ht="15" x14ac:dyDescent="0.25">
      <c r="A16209" s="250"/>
      <c r="B16209" s="250"/>
      <c r="C16209" s="250"/>
      <c r="D16209" s="250"/>
      <c r="E16209" s="250"/>
      <c r="F16209" s="250"/>
    </row>
    <row r="16210" spans="1:6" ht="15" x14ac:dyDescent="0.25">
      <c r="A16210" s="250"/>
      <c r="B16210" s="250"/>
      <c r="C16210" s="250"/>
      <c r="D16210" s="250"/>
      <c r="E16210" s="250"/>
      <c r="F16210" s="250"/>
    </row>
    <row r="16211" spans="1:6" ht="15" x14ac:dyDescent="0.25">
      <c r="A16211" s="250"/>
      <c r="B16211" s="250"/>
      <c r="C16211" s="250"/>
      <c r="D16211" s="250"/>
      <c r="E16211" s="250"/>
      <c r="F16211" s="250"/>
    </row>
    <row r="16212" spans="1:6" ht="15" x14ac:dyDescent="0.25">
      <c r="A16212" s="250"/>
      <c r="B16212" s="250"/>
      <c r="C16212" s="250"/>
      <c r="D16212" s="250"/>
      <c r="E16212" s="250"/>
      <c r="F16212" s="250"/>
    </row>
    <row r="16213" spans="1:6" ht="15" x14ac:dyDescent="0.25">
      <c r="A16213" s="250"/>
      <c r="B16213" s="250"/>
      <c r="C16213" s="250"/>
      <c r="D16213" s="250"/>
      <c r="E16213" s="250"/>
      <c r="F16213" s="250"/>
    </row>
    <row r="16214" spans="1:6" ht="15" x14ac:dyDescent="0.25">
      <c r="A16214" s="250"/>
      <c r="B16214" s="250"/>
      <c r="C16214" s="250"/>
      <c r="D16214" s="250"/>
      <c r="E16214" s="250"/>
      <c r="F16214" s="250"/>
    </row>
    <row r="16215" spans="1:6" ht="15" x14ac:dyDescent="0.25">
      <c r="A16215" s="250"/>
      <c r="B16215" s="250"/>
      <c r="C16215" s="250"/>
      <c r="D16215" s="250"/>
      <c r="E16215" s="250"/>
      <c r="F16215" s="250"/>
    </row>
    <row r="16216" spans="1:6" ht="15" x14ac:dyDescent="0.25">
      <c r="A16216" s="250"/>
      <c r="B16216" s="250"/>
      <c r="C16216" s="250"/>
      <c r="D16216" s="250"/>
      <c r="E16216" s="250"/>
      <c r="F16216" s="250"/>
    </row>
    <row r="16217" spans="1:6" ht="15" x14ac:dyDescent="0.25">
      <c r="A16217" s="250"/>
      <c r="B16217" s="250"/>
      <c r="C16217" s="250"/>
      <c r="D16217" s="250"/>
      <c r="E16217" s="250"/>
      <c r="F16217" s="250"/>
    </row>
    <row r="16218" spans="1:6" ht="15" x14ac:dyDescent="0.25">
      <c r="A16218" s="250"/>
      <c r="B16218" s="250"/>
      <c r="C16218" s="250"/>
      <c r="D16218" s="250"/>
      <c r="E16218" s="250"/>
      <c r="F16218" s="250"/>
    </row>
    <row r="16219" spans="1:6" ht="15" x14ac:dyDescent="0.25">
      <c r="A16219" s="250"/>
      <c r="B16219" s="250"/>
      <c r="C16219" s="250"/>
      <c r="D16219" s="250"/>
      <c r="E16219" s="250"/>
      <c r="F16219" s="250"/>
    </row>
    <row r="16220" spans="1:6" ht="15" x14ac:dyDescent="0.25">
      <c r="A16220" s="250"/>
      <c r="B16220" s="250"/>
      <c r="C16220" s="250"/>
      <c r="D16220" s="250"/>
      <c r="E16220" s="250"/>
      <c r="F16220" s="250"/>
    </row>
    <row r="16221" spans="1:6" ht="15" x14ac:dyDescent="0.25">
      <c r="A16221" s="250"/>
      <c r="B16221" s="250"/>
      <c r="C16221" s="250"/>
      <c r="D16221" s="250"/>
      <c r="E16221" s="250"/>
      <c r="F16221" s="250"/>
    </row>
    <row r="16222" spans="1:6" ht="15" x14ac:dyDescent="0.25">
      <c r="A16222" s="250"/>
      <c r="B16222" s="250"/>
      <c r="C16222" s="250"/>
      <c r="D16222" s="250"/>
      <c r="E16222" s="250"/>
      <c r="F16222" s="250"/>
    </row>
    <row r="16223" spans="1:6" ht="15" x14ac:dyDescent="0.25">
      <c r="A16223" s="250"/>
      <c r="B16223" s="250"/>
      <c r="C16223" s="250"/>
      <c r="D16223" s="250"/>
      <c r="E16223" s="250"/>
      <c r="F16223" s="250"/>
    </row>
    <row r="16224" spans="1:6" ht="15" x14ac:dyDescent="0.25">
      <c r="A16224" s="250"/>
      <c r="B16224" s="250"/>
      <c r="C16224" s="250"/>
      <c r="D16224" s="250"/>
      <c r="E16224" s="250"/>
      <c r="F16224" s="250"/>
    </row>
    <row r="16225" spans="1:6" ht="15" x14ac:dyDescent="0.25">
      <c r="A16225" s="250"/>
      <c r="B16225" s="250"/>
      <c r="C16225" s="250"/>
      <c r="D16225" s="250"/>
      <c r="E16225" s="250"/>
      <c r="F16225" s="250"/>
    </row>
    <row r="16226" spans="1:6" ht="15" x14ac:dyDescent="0.25">
      <c r="A16226" s="250"/>
      <c r="B16226" s="250"/>
      <c r="C16226" s="250"/>
      <c r="D16226" s="250"/>
      <c r="E16226" s="250"/>
      <c r="F16226" s="250"/>
    </row>
    <row r="16227" spans="1:6" ht="15" x14ac:dyDescent="0.25">
      <c r="A16227" s="250"/>
      <c r="B16227" s="250"/>
      <c r="C16227" s="250"/>
      <c r="D16227" s="250"/>
      <c r="E16227" s="250"/>
      <c r="F16227" s="250"/>
    </row>
    <row r="16228" spans="1:6" ht="15" x14ac:dyDescent="0.25">
      <c r="A16228" s="250"/>
      <c r="B16228" s="250"/>
      <c r="C16228" s="250"/>
      <c r="D16228" s="250"/>
      <c r="E16228" s="250"/>
      <c r="F16228" s="250"/>
    </row>
    <row r="16229" spans="1:6" ht="15" x14ac:dyDescent="0.25">
      <c r="A16229" s="250"/>
      <c r="B16229" s="250"/>
      <c r="C16229" s="250"/>
      <c r="D16229" s="250"/>
      <c r="E16229" s="250"/>
      <c r="F16229" s="250"/>
    </row>
    <row r="16230" spans="1:6" ht="15" x14ac:dyDescent="0.25">
      <c r="A16230" s="250"/>
      <c r="B16230" s="250"/>
      <c r="C16230" s="250"/>
      <c r="D16230" s="250"/>
      <c r="E16230" s="250"/>
      <c r="F16230" s="250"/>
    </row>
    <row r="16231" spans="1:6" ht="15" x14ac:dyDescent="0.25">
      <c r="A16231" s="250"/>
      <c r="B16231" s="250"/>
      <c r="C16231" s="250"/>
      <c r="D16231" s="250"/>
      <c r="E16231" s="250"/>
      <c r="F16231" s="250"/>
    </row>
    <row r="16232" spans="1:6" ht="15" x14ac:dyDescent="0.25">
      <c r="A16232" s="250"/>
      <c r="B16232" s="250"/>
      <c r="C16232" s="250"/>
      <c r="D16232" s="250"/>
      <c r="E16232" s="250"/>
      <c r="F16232" s="250"/>
    </row>
    <row r="16233" spans="1:6" ht="15" x14ac:dyDescent="0.25">
      <c r="A16233" s="250"/>
      <c r="B16233" s="250"/>
      <c r="C16233" s="250"/>
      <c r="D16233" s="250"/>
      <c r="E16233" s="250"/>
      <c r="F16233" s="250"/>
    </row>
    <row r="16234" spans="1:6" ht="15" x14ac:dyDescent="0.25">
      <c r="A16234" s="250"/>
      <c r="B16234" s="250"/>
      <c r="C16234" s="250"/>
      <c r="D16234" s="250"/>
      <c r="E16234" s="250"/>
      <c r="F16234" s="250"/>
    </row>
    <row r="16235" spans="1:6" ht="15" x14ac:dyDescent="0.25">
      <c r="A16235" s="250"/>
      <c r="B16235" s="250"/>
      <c r="C16235" s="250"/>
      <c r="D16235" s="250"/>
      <c r="E16235" s="250"/>
      <c r="F16235" s="250"/>
    </row>
    <row r="16236" spans="1:6" ht="15" x14ac:dyDescent="0.25">
      <c r="A16236" s="250"/>
      <c r="B16236" s="250"/>
      <c r="C16236" s="250"/>
      <c r="D16236" s="250"/>
      <c r="E16236" s="250"/>
      <c r="F16236" s="250"/>
    </row>
    <row r="16237" spans="1:6" ht="15" x14ac:dyDescent="0.25">
      <c r="A16237" s="250"/>
      <c r="B16237" s="250"/>
      <c r="C16237" s="250"/>
      <c r="D16237" s="250"/>
      <c r="E16237" s="250"/>
      <c r="F16237" s="250"/>
    </row>
    <row r="16238" spans="1:6" ht="15" x14ac:dyDescent="0.25">
      <c r="A16238" s="250"/>
      <c r="B16238" s="250"/>
      <c r="C16238" s="250"/>
      <c r="D16238" s="250"/>
      <c r="E16238" s="250"/>
      <c r="F16238" s="250"/>
    </row>
    <row r="16239" spans="1:6" ht="15" x14ac:dyDescent="0.25">
      <c r="A16239" s="250"/>
      <c r="B16239" s="250"/>
      <c r="C16239" s="250"/>
      <c r="D16239" s="250"/>
      <c r="E16239" s="250"/>
      <c r="F16239" s="250"/>
    </row>
    <row r="16240" spans="1:6" ht="15" x14ac:dyDescent="0.25">
      <c r="A16240" s="250"/>
      <c r="B16240" s="250"/>
      <c r="C16240" s="250"/>
      <c r="D16240" s="250"/>
      <c r="E16240" s="250"/>
      <c r="F16240" s="250"/>
    </row>
    <row r="16241" spans="1:6" ht="15" x14ac:dyDescent="0.25">
      <c r="A16241" s="250"/>
      <c r="B16241" s="250"/>
      <c r="C16241" s="250"/>
      <c r="D16241" s="250"/>
      <c r="E16241" s="250"/>
      <c r="F16241" s="250"/>
    </row>
    <row r="16242" spans="1:6" ht="15" x14ac:dyDescent="0.25">
      <c r="A16242" s="250"/>
      <c r="B16242" s="250"/>
      <c r="C16242" s="250"/>
      <c r="D16242" s="250"/>
      <c r="E16242" s="250"/>
      <c r="F16242" s="250"/>
    </row>
    <row r="16243" spans="1:6" ht="15" x14ac:dyDescent="0.25">
      <c r="A16243" s="250"/>
      <c r="B16243" s="250"/>
      <c r="C16243" s="250"/>
      <c r="D16243" s="250"/>
      <c r="E16243" s="250"/>
      <c r="F16243" s="250"/>
    </row>
    <row r="16244" spans="1:6" ht="15" x14ac:dyDescent="0.25">
      <c r="A16244" s="250"/>
      <c r="B16244" s="250"/>
      <c r="C16244" s="250"/>
      <c r="D16244" s="250"/>
      <c r="E16244" s="250"/>
      <c r="F16244" s="250"/>
    </row>
    <row r="16245" spans="1:6" ht="15" x14ac:dyDescent="0.25">
      <c r="A16245" s="250"/>
      <c r="B16245" s="250"/>
      <c r="C16245" s="250"/>
      <c r="D16245" s="250"/>
      <c r="E16245" s="250"/>
      <c r="F16245" s="250"/>
    </row>
    <row r="16246" spans="1:6" ht="15" x14ac:dyDescent="0.25">
      <c r="A16246" s="250"/>
      <c r="B16246" s="250"/>
      <c r="C16246" s="250"/>
      <c r="D16246" s="250"/>
      <c r="E16246" s="250"/>
      <c r="F16246" s="250"/>
    </row>
    <row r="16247" spans="1:6" ht="15" x14ac:dyDescent="0.25">
      <c r="A16247" s="250"/>
      <c r="B16247" s="250"/>
      <c r="C16247" s="250"/>
      <c r="D16247" s="250"/>
      <c r="E16247" s="250"/>
      <c r="F16247" s="250"/>
    </row>
    <row r="16248" spans="1:6" ht="15" x14ac:dyDescent="0.25">
      <c r="A16248" s="250"/>
      <c r="B16248" s="250"/>
      <c r="C16248" s="250"/>
      <c r="D16248" s="250"/>
      <c r="E16248" s="250"/>
      <c r="F16248" s="250"/>
    </row>
    <row r="16249" spans="1:6" ht="15" x14ac:dyDescent="0.25">
      <c r="A16249" s="250"/>
      <c r="B16249" s="250"/>
      <c r="C16249" s="250"/>
      <c r="D16249" s="250"/>
      <c r="E16249" s="250"/>
      <c r="F16249" s="250"/>
    </row>
    <row r="16250" spans="1:6" ht="15" x14ac:dyDescent="0.25">
      <c r="A16250" s="250"/>
      <c r="B16250" s="250"/>
      <c r="C16250" s="250"/>
      <c r="D16250" s="250"/>
      <c r="E16250" s="250"/>
      <c r="F16250" s="250"/>
    </row>
    <row r="16251" spans="1:6" ht="15" x14ac:dyDescent="0.25">
      <c r="A16251" s="250"/>
      <c r="B16251" s="250"/>
      <c r="C16251" s="250"/>
      <c r="D16251" s="250"/>
      <c r="E16251" s="250"/>
      <c r="F16251" s="250"/>
    </row>
    <row r="16252" spans="1:6" ht="15" x14ac:dyDescent="0.25">
      <c r="A16252" s="250"/>
      <c r="B16252" s="250"/>
      <c r="C16252" s="250"/>
      <c r="D16252" s="250"/>
      <c r="E16252" s="250"/>
      <c r="F16252" s="250"/>
    </row>
    <row r="16253" spans="1:6" ht="15" x14ac:dyDescent="0.25">
      <c r="A16253" s="250"/>
      <c r="B16253" s="250"/>
      <c r="C16253" s="250"/>
      <c r="D16253" s="250"/>
      <c r="E16253" s="250"/>
      <c r="F16253" s="250"/>
    </row>
    <row r="16254" spans="1:6" ht="15" x14ac:dyDescent="0.25">
      <c r="A16254" s="250"/>
      <c r="B16254" s="250"/>
      <c r="C16254" s="250"/>
      <c r="D16254" s="250"/>
      <c r="E16254" s="250"/>
      <c r="F16254" s="250"/>
    </row>
    <row r="16255" spans="1:6" ht="15" x14ac:dyDescent="0.25">
      <c r="A16255" s="250"/>
      <c r="B16255" s="250"/>
      <c r="C16255" s="250"/>
      <c r="D16255" s="250"/>
      <c r="E16255" s="250"/>
      <c r="F16255" s="250"/>
    </row>
    <row r="16256" spans="1:6" ht="15" x14ac:dyDescent="0.25">
      <c r="A16256" s="250"/>
      <c r="B16256" s="250"/>
      <c r="C16256" s="250"/>
      <c r="D16256" s="250"/>
      <c r="E16256" s="250"/>
      <c r="F16256" s="250"/>
    </row>
    <row r="16257" spans="1:6" ht="15" x14ac:dyDescent="0.25">
      <c r="A16257" s="250"/>
      <c r="B16257" s="250"/>
      <c r="C16257" s="250"/>
      <c r="D16257" s="250"/>
      <c r="E16257" s="250"/>
      <c r="F16257" s="250"/>
    </row>
    <row r="16258" spans="1:6" ht="15" x14ac:dyDescent="0.25">
      <c r="A16258" s="250"/>
      <c r="B16258" s="250"/>
      <c r="C16258" s="250"/>
      <c r="D16258" s="250"/>
      <c r="E16258" s="250"/>
      <c r="F16258" s="250"/>
    </row>
    <row r="16259" spans="1:6" ht="15" x14ac:dyDescent="0.25">
      <c r="A16259" s="250"/>
      <c r="B16259" s="250"/>
      <c r="C16259" s="250"/>
      <c r="D16259" s="250"/>
      <c r="E16259" s="250"/>
      <c r="F16259" s="250"/>
    </row>
    <row r="16260" spans="1:6" ht="15" x14ac:dyDescent="0.25">
      <c r="A16260" s="250"/>
      <c r="B16260" s="250"/>
      <c r="C16260" s="250"/>
      <c r="D16260" s="250"/>
      <c r="E16260" s="250"/>
      <c r="F16260" s="250"/>
    </row>
    <row r="16261" spans="1:6" ht="15" x14ac:dyDescent="0.25">
      <c r="A16261" s="250"/>
      <c r="B16261" s="250"/>
      <c r="C16261" s="250"/>
      <c r="D16261" s="250"/>
      <c r="E16261" s="250"/>
      <c r="F16261" s="250"/>
    </row>
    <row r="16262" spans="1:6" ht="15" x14ac:dyDescent="0.25">
      <c r="A16262" s="250"/>
      <c r="B16262" s="250"/>
      <c r="C16262" s="250"/>
      <c r="D16262" s="250"/>
      <c r="E16262" s="250"/>
      <c r="F16262" s="250"/>
    </row>
    <row r="16263" spans="1:6" ht="15" x14ac:dyDescent="0.25">
      <c r="A16263" s="250"/>
      <c r="B16263" s="250"/>
      <c r="C16263" s="250"/>
      <c r="D16263" s="250"/>
      <c r="E16263" s="250"/>
      <c r="F16263" s="250"/>
    </row>
    <row r="16264" spans="1:6" ht="15" x14ac:dyDescent="0.25">
      <c r="A16264" s="250"/>
      <c r="B16264" s="250"/>
      <c r="C16264" s="250"/>
      <c r="D16264" s="250"/>
      <c r="E16264" s="250"/>
      <c r="F16264" s="250"/>
    </row>
    <row r="16265" spans="1:6" ht="15" x14ac:dyDescent="0.25">
      <c r="A16265" s="250"/>
      <c r="B16265" s="250"/>
      <c r="C16265" s="250"/>
      <c r="D16265" s="250"/>
      <c r="E16265" s="250"/>
      <c r="F16265" s="250"/>
    </row>
    <row r="16266" spans="1:6" ht="15" x14ac:dyDescent="0.25">
      <c r="A16266" s="250"/>
      <c r="B16266" s="250"/>
      <c r="C16266" s="250"/>
      <c r="D16266" s="250"/>
      <c r="E16266" s="250"/>
      <c r="F16266" s="250"/>
    </row>
    <row r="16267" spans="1:6" ht="15" x14ac:dyDescent="0.25">
      <c r="A16267" s="250"/>
      <c r="B16267" s="250"/>
      <c r="C16267" s="250"/>
      <c r="D16267" s="250"/>
      <c r="E16267" s="250"/>
      <c r="F16267" s="250"/>
    </row>
    <row r="16268" spans="1:6" ht="15" x14ac:dyDescent="0.25">
      <c r="A16268" s="250"/>
      <c r="B16268" s="250"/>
      <c r="C16268" s="250"/>
      <c r="D16268" s="250"/>
      <c r="E16268" s="250"/>
      <c r="F16268" s="250"/>
    </row>
    <row r="16269" spans="1:6" ht="15" x14ac:dyDescent="0.25">
      <c r="A16269" s="250"/>
      <c r="B16269" s="250"/>
      <c r="C16269" s="250"/>
      <c r="D16269" s="250"/>
      <c r="E16269" s="250"/>
      <c r="F16269" s="250"/>
    </row>
    <row r="16270" spans="1:6" ht="15" x14ac:dyDescent="0.25">
      <c r="A16270" s="250"/>
      <c r="B16270" s="250"/>
      <c r="C16270" s="250"/>
      <c r="D16270" s="250"/>
      <c r="E16270" s="250"/>
      <c r="F16270" s="250"/>
    </row>
    <row r="16271" spans="1:6" ht="15" x14ac:dyDescent="0.25">
      <c r="A16271" s="250"/>
      <c r="B16271" s="250"/>
      <c r="C16271" s="250"/>
      <c r="D16271" s="250"/>
      <c r="E16271" s="250"/>
      <c r="F16271" s="250"/>
    </row>
    <row r="16272" spans="1:6" ht="15" x14ac:dyDescent="0.25">
      <c r="A16272" s="250"/>
      <c r="B16272" s="250"/>
      <c r="C16272" s="250"/>
      <c r="D16272" s="250"/>
      <c r="E16272" s="250"/>
      <c r="F16272" s="250"/>
    </row>
    <row r="16273" spans="1:6" ht="15" x14ac:dyDescent="0.25">
      <c r="A16273" s="250"/>
      <c r="B16273" s="250"/>
      <c r="C16273" s="250"/>
      <c r="D16273" s="250"/>
      <c r="E16273" s="250"/>
      <c r="F16273" s="250"/>
    </row>
    <row r="16274" spans="1:6" ht="15" x14ac:dyDescent="0.25">
      <c r="A16274" s="250"/>
      <c r="B16274" s="250"/>
      <c r="C16274" s="250"/>
      <c r="D16274" s="250"/>
      <c r="E16274" s="250"/>
      <c r="F16274" s="250"/>
    </row>
    <row r="16275" spans="1:6" ht="15" x14ac:dyDescent="0.25">
      <c r="A16275" s="250"/>
      <c r="B16275" s="250"/>
      <c r="C16275" s="250"/>
      <c r="D16275" s="250"/>
      <c r="E16275" s="250"/>
      <c r="F16275" s="250"/>
    </row>
    <row r="16276" spans="1:6" ht="15" x14ac:dyDescent="0.25">
      <c r="A16276" s="250"/>
      <c r="B16276" s="250"/>
      <c r="C16276" s="250"/>
      <c r="D16276" s="250"/>
      <c r="E16276" s="250"/>
      <c r="F16276" s="250"/>
    </row>
    <row r="16277" spans="1:6" ht="15" x14ac:dyDescent="0.25">
      <c r="A16277" s="250"/>
      <c r="B16277" s="250"/>
      <c r="C16277" s="250"/>
      <c r="D16277" s="250"/>
      <c r="E16277" s="250"/>
      <c r="F16277" s="250"/>
    </row>
    <row r="16278" spans="1:6" ht="15" x14ac:dyDescent="0.25">
      <c r="A16278" s="250"/>
      <c r="B16278" s="250"/>
      <c r="C16278" s="250"/>
      <c r="D16278" s="250"/>
      <c r="E16278" s="250"/>
      <c r="F16278" s="250"/>
    </row>
    <row r="16279" spans="1:6" ht="15" x14ac:dyDescent="0.25">
      <c r="A16279" s="250"/>
      <c r="B16279" s="250"/>
      <c r="C16279" s="250"/>
      <c r="D16279" s="250"/>
      <c r="E16279" s="250"/>
      <c r="F16279" s="250"/>
    </row>
    <row r="16280" spans="1:6" ht="15" x14ac:dyDescent="0.25">
      <c r="A16280" s="250"/>
      <c r="B16280" s="250"/>
      <c r="C16280" s="250"/>
      <c r="D16280" s="250"/>
      <c r="E16280" s="250"/>
      <c r="F16280" s="250"/>
    </row>
    <row r="16281" spans="1:6" ht="15" x14ac:dyDescent="0.25">
      <c r="A16281" s="250"/>
      <c r="B16281" s="250"/>
      <c r="C16281" s="250"/>
      <c r="D16281" s="250"/>
      <c r="E16281" s="250"/>
      <c r="F16281" s="250"/>
    </row>
    <row r="16282" spans="1:6" ht="15" x14ac:dyDescent="0.25">
      <c r="A16282" s="250"/>
      <c r="B16282" s="250"/>
      <c r="C16282" s="250"/>
      <c r="D16282" s="250"/>
      <c r="E16282" s="250"/>
      <c r="F16282" s="250"/>
    </row>
    <row r="16283" spans="1:6" ht="15" x14ac:dyDescent="0.25">
      <c r="A16283" s="250"/>
      <c r="B16283" s="250"/>
      <c r="C16283" s="250"/>
      <c r="D16283" s="250"/>
      <c r="E16283" s="250"/>
      <c r="F16283" s="250"/>
    </row>
    <row r="16284" spans="1:6" ht="15" x14ac:dyDescent="0.25">
      <c r="A16284" s="250"/>
      <c r="B16284" s="250"/>
      <c r="C16284" s="250"/>
      <c r="D16284" s="250"/>
      <c r="E16284" s="250"/>
      <c r="F16284" s="250"/>
    </row>
    <row r="16285" spans="1:6" ht="15" x14ac:dyDescent="0.25">
      <c r="A16285" s="250"/>
      <c r="B16285" s="250"/>
      <c r="C16285" s="250"/>
      <c r="D16285" s="250"/>
      <c r="E16285" s="250"/>
      <c r="F16285" s="250"/>
    </row>
    <row r="16286" spans="1:6" ht="15" x14ac:dyDescent="0.25">
      <c r="A16286" s="250"/>
      <c r="B16286" s="250"/>
      <c r="C16286" s="250"/>
      <c r="D16286" s="250"/>
      <c r="E16286" s="250"/>
      <c r="F16286" s="250"/>
    </row>
    <row r="16287" spans="1:6" ht="15" x14ac:dyDescent="0.25">
      <c r="A16287" s="250"/>
      <c r="B16287" s="250"/>
      <c r="C16287" s="250"/>
      <c r="D16287" s="250"/>
      <c r="E16287" s="250"/>
      <c r="F16287" s="250"/>
    </row>
    <row r="16288" spans="1:6" ht="15" x14ac:dyDescent="0.25">
      <c r="A16288" s="250"/>
      <c r="B16288" s="250"/>
      <c r="C16288" s="250"/>
      <c r="D16288" s="250"/>
      <c r="E16288" s="250"/>
      <c r="F16288" s="250"/>
    </row>
    <row r="16289" spans="1:6" ht="15" x14ac:dyDescent="0.25">
      <c r="A16289" s="250"/>
      <c r="B16289" s="250"/>
      <c r="C16289" s="250"/>
      <c r="D16289" s="250"/>
      <c r="E16289" s="250"/>
      <c r="F16289" s="250"/>
    </row>
    <row r="16290" spans="1:6" ht="15" x14ac:dyDescent="0.25">
      <c r="A16290" s="250"/>
      <c r="B16290" s="250"/>
      <c r="C16290" s="250"/>
      <c r="D16290" s="250"/>
      <c r="E16290" s="250"/>
      <c r="F16290" s="250"/>
    </row>
    <row r="16291" spans="1:6" ht="15" x14ac:dyDescent="0.25">
      <c r="A16291" s="250"/>
      <c r="B16291" s="250"/>
      <c r="C16291" s="250"/>
      <c r="D16291" s="250"/>
      <c r="E16291" s="250"/>
      <c r="F16291" s="250"/>
    </row>
    <row r="16292" spans="1:6" ht="15" x14ac:dyDescent="0.25">
      <c r="A16292" s="250"/>
      <c r="B16292" s="250"/>
      <c r="C16292" s="250"/>
      <c r="D16292" s="250"/>
      <c r="E16292" s="250"/>
      <c r="F16292" s="250"/>
    </row>
    <row r="16293" spans="1:6" ht="15" x14ac:dyDescent="0.25">
      <c r="A16293" s="250"/>
      <c r="B16293" s="250"/>
      <c r="C16293" s="250"/>
      <c r="D16293" s="250"/>
      <c r="E16293" s="250"/>
      <c r="F16293" s="250"/>
    </row>
    <row r="16294" spans="1:6" ht="15" x14ac:dyDescent="0.25">
      <c r="A16294" s="250"/>
      <c r="B16294" s="250"/>
      <c r="C16294" s="250"/>
      <c r="D16294" s="250"/>
      <c r="E16294" s="250"/>
      <c r="F16294" s="250"/>
    </row>
    <row r="16295" spans="1:6" ht="15" x14ac:dyDescent="0.25">
      <c r="A16295" s="250"/>
      <c r="B16295" s="250"/>
      <c r="C16295" s="250"/>
      <c r="D16295" s="250"/>
      <c r="E16295" s="250"/>
      <c r="F16295" s="250"/>
    </row>
    <row r="16296" spans="1:6" ht="15" x14ac:dyDescent="0.25">
      <c r="A16296" s="250"/>
      <c r="B16296" s="250"/>
      <c r="C16296" s="250"/>
      <c r="D16296" s="250"/>
      <c r="E16296" s="250"/>
      <c r="F16296" s="250"/>
    </row>
    <row r="16297" spans="1:6" ht="15" x14ac:dyDescent="0.25">
      <c r="A16297" s="250"/>
      <c r="B16297" s="250"/>
      <c r="C16297" s="250"/>
      <c r="D16297" s="250"/>
      <c r="E16297" s="250"/>
      <c r="F16297" s="250"/>
    </row>
    <row r="16298" spans="1:6" ht="15" x14ac:dyDescent="0.25">
      <c r="A16298" s="250"/>
      <c r="B16298" s="250"/>
      <c r="C16298" s="250"/>
      <c r="D16298" s="250"/>
      <c r="E16298" s="250"/>
      <c r="F16298" s="250"/>
    </row>
    <row r="16299" spans="1:6" ht="15" x14ac:dyDescent="0.25">
      <c r="A16299" s="250"/>
      <c r="B16299" s="250"/>
      <c r="C16299" s="250"/>
      <c r="D16299" s="250"/>
      <c r="E16299" s="250"/>
      <c r="F16299" s="250"/>
    </row>
    <row r="16300" spans="1:6" ht="15" x14ac:dyDescent="0.25">
      <c r="A16300" s="250"/>
      <c r="B16300" s="250"/>
      <c r="C16300" s="250"/>
      <c r="D16300" s="250"/>
      <c r="E16300" s="250"/>
      <c r="F16300" s="250"/>
    </row>
    <row r="16301" spans="1:6" ht="15" x14ac:dyDescent="0.25">
      <c r="A16301" s="250"/>
      <c r="B16301" s="250"/>
      <c r="C16301" s="250"/>
      <c r="D16301" s="250"/>
      <c r="E16301" s="250"/>
      <c r="F16301" s="250"/>
    </row>
    <row r="16302" spans="1:6" ht="15" x14ac:dyDescent="0.25">
      <c r="A16302" s="250"/>
      <c r="B16302" s="250"/>
      <c r="C16302" s="250"/>
      <c r="D16302" s="250"/>
      <c r="E16302" s="250"/>
      <c r="F16302" s="250"/>
    </row>
    <row r="16303" spans="1:6" ht="15" x14ac:dyDescent="0.25">
      <c r="A16303" s="250"/>
      <c r="B16303" s="250"/>
      <c r="C16303" s="250"/>
      <c r="D16303" s="250"/>
      <c r="E16303" s="250"/>
      <c r="F16303" s="250"/>
    </row>
    <row r="16304" spans="1:6" ht="15" x14ac:dyDescent="0.25">
      <c r="A16304" s="250"/>
      <c r="B16304" s="250"/>
      <c r="C16304" s="250"/>
      <c r="D16304" s="250"/>
      <c r="E16304" s="250"/>
      <c r="F16304" s="250"/>
    </row>
    <row r="16305" spans="1:6" ht="15" x14ac:dyDescent="0.25">
      <c r="A16305" s="250"/>
      <c r="B16305" s="250"/>
      <c r="C16305" s="250"/>
      <c r="D16305" s="250"/>
      <c r="E16305" s="250"/>
      <c r="F16305" s="250"/>
    </row>
    <row r="16306" spans="1:6" ht="15" x14ac:dyDescent="0.25">
      <c r="A16306" s="250"/>
      <c r="B16306" s="250"/>
      <c r="C16306" s="250"/>
      <c r="D16306" s="250"/>
      <c r="E16306" s="250"/>
      <c r="F16306" s="250"/>
    </row>
    <row r="16307" spans="1:6" ht="15" x14ac:dyDescent="0.25">
      <c r="A16307" s="250"/>
      <c r="B16307" s="250"/>
      <c r="C16307" s="250"/>
      <c r="D16307" s="250"/>
      <c r="E16307" s="250"/>
      <c r="F16307" s="250"/>
    </row>
    <row r="16308" spans="1:6" ht="15" x14ac:dyDescent="0.25">
      <c r="A16308" s="250"/>
      <c r="B16308" s="250"/>
      <c r="C16308" s="250"/>
      <c r="D16308" s="250"/>
      <c r="E16308" s="250"/>
      <c r="F16308" s="250"/>
    </row>
    <row r="16309" spans="1:6" ht="15" x14ac:dyDescent="0.25">
      <c r="A16309" s="250"/>
      <c r="B16309" s="250"/>
      <c r="C16309" s="250"/>
      <c r="D16309" s="250"/>
      <c r="E16309" s="250"/>
      <c r="F16309" s="250"/>
    </row>
    <row r="16310" spans="1:6" ht="15" x14ac:dyDescent="0.25">
      <c r="A16310" s="250"/>
      <c r="B16310" s="250"/>
      <c r="C16310" s="250"/>
      <c r="D16310" s="250"/>
      <c r="E16310" s="250"/>
      <c r="F16310" s="250"/>
    </row>
    <row r="16311" spans="1:6" ht="15" x14ac:dyDescent="0.25">
      <c r="A16311" s="250"/>
      <c r="B16311" s="250"/>
      <c r="C16311" s="250"/>
      <c r="D16311" s="250"/>
      <c r="E16311" s="250"/>
      <c r="F16311" s="250"/>
    </row>
    <row r="16312" spans="1:6" ht="15" x14ac:dyDescent="0.25">
      <c r="A16312" s="250"/>
      <c r="B16312" s="250"/>
      <c r="C16312" s="250"/>
      <c r="D16312" s="250"/>
      <c r="E16312" s="250"/>
      <c r="F16312" s="250"/>
    </row>
    <row r="16313" spans="1:6" ht="15" x14ac:dyDescent="0.25">
      <c r="A16313" s="250"/>
      <c r="B16313" s="250"/>
      <c r="C16313" s="250"/>
      <c r="D16313" s="250"/>
      <c r="E16313" s="250"/>
      <c r="F16313" s="250"/>
    </row>
    <row r="16314" spans="1:6" ht="15" x14ac:dyDescent="0.25">
      <c r="A16314" s="250"/>
      <c r="B16314" s="250"/>
      <c r="C16314" s="250"/>
      <c r="D16314" s="250"/>
      <c r="E16314" s="250"/>
      <c r="F16314" s="250"/>
    </row>
    <row r="16315" spans="1:6" ht="15" x14ac:dyDescent="0.25">
      <c r="A16315" s="250"/>
      <c r="B16315" s="250"/>
      <c r="C16315" s="250"/>
      <c r="D16315" s="250"/>
      <c r="E16315" s="250"/>
      <c r="F16315" s="250"/>
    </row>
    <row r="16316" spans="1:6" ht="15" x14ac:dyDescent="0.25">
      <c r="A16316" s="250"/>
      <c r="B16316" s="250"/>
      <c r="C16316" s="250"/>
      <c r="D16316" s="250"/>
      <c r="E16316" s="250"/>
      <c r="F16316" s="250"/>
    </row>
    <row r="16317" spans="1:6" ht="15" x14ac:dyDescent="0.25">
      <c r="A16317" s="250"/>
      <c r="B16317" s="250"/>
      <c r="C16317" s="250"/>
      <c r="D16317" s="250"/>
      <c r="E16317" s="250"/>
      <c r="F16317" s="250"/>
    </row>
    <row r="16318" spans="1:6" ht="15" x14ac:dyDescent="0.25">
      <c r="A16318" s="250"/>
      <c r="B16318" s="250"/>
      <c r="C16318" s="250"/>
      <c r="D16318" s="250"/>
      <c r="E16318" s="250"/>
      <c r="F16318" s="250"/>
    </row>
    <row r="16319" spans="1:6" ht="15" x14ac:dyDescent="0.25">
      <c r="A16319" s="250"/>
      <c r="B16319" s="250"/>
      <c r="C16319" s="250"/>
      <c r="D16319" s="250"/>
      <c r="E16319" s="250"/>
      <c r="F16319" s="250"/>
    </row>
    <row r="16320" spans="1:6" ht="15" x14ac:dyDescent="0.25">
      <c r="A16320" s="250"/>
      <c r="B16320" s="250"/>
      <c r="C16320" s="250"/>
      <c r="D16320" s="250"/>
      <c r="E16320" s="250"/>
      <c r="F16320" s="250"/>
    </row>
    <row r="16321" spans="1:6" ht="15" x14ac:dyDescent="0.25">
      <c r="A16321" s="250"/>
      <c r="B16321" s="250"/>
      <c r="C16321" s="250"/>
      <c r="D16321" s="250"/>
      <c r="E16321" s="250"/>
      <c r="F16321" s="250"/>
    </row>
    <row r="16322" spans="1:6" ht="15" x14ac:dyDescent="0.25">
      <c r="A16322" s="250"/>
      <c r="B16322" s="250"/>
      <c r="C16322" s="250"/>
      <c r="D16322" s="250"/>
      <c r="E16322" s="250"/>
      <c r="F16322" s="250"/>
    </row>
    <row r="16323" spans="1:6" ht="15" x14ac:dyDescent="0.25">
      <c r="A16323" s="250"/>
      <c r="B16323" s="250"/>
      <c r="C16323" s="250"/>
      <c r="D16323" s="250"/>
      <c r="E16323" s="250"/>
      <c r="F16323" s="250"/>
    </row>
    <row r="16324" spans="1:6" ht="15" x14ac:dyDescent="0.25">
      <c r="A16324" s="250"/>
      <c r="B16324" s="250"/>
      <c r="C16324" s="250"/>
      <c r="D16324" s="250"/>
      <c r="E16324" s="250"/>
      <c r="F16324" s="250"/>
    </row>
    <row r="16325" spans="1:6" ht="15" x14ac:dyDescent="0.25">
      <c r="A16325" s="250"/>
      <c r="B16325" s="250"/>
      <c r="C16325" s="250"/>
      <c r="D16325" s="250"/>
      <c r="E16325" s="250"/>
      <c r="F16325" s="250"/>
    </row>
    <row r="16326" spans="1:6" ht="15" x14ac:dyDescent="0.25">
      <c r="A16326" s="250"/>
      <c r="B16326" s="250"/>
      <c r="C16326" s="250"/>
      <c r="D16326" s="250"/>
      <c r="E16326" s="250"/>
      <c r="F16326" s="250"/>
    </row>
    <row r="16327" spans="1:6" ht="15" x14ac:dyDescent="0.25">
      <c r="A16327" s="250"/>
      <c r="B16327" s="250"/>
      <c r="C16327" s="250"/>
      <c r="D16327" s="250"/>
      <c r="E16327" s="250"/>
      <c r="F16327" s="250"/>
    </row>
    <row r="16328" spans="1:6" ht="15" x14ac:dyDescent="0.25">
      <c r="A16328" s="250"/>
      <c r="B16328" s="250"/>
      <c r="C16328" s="250"/>
      <c r="D16328" s="250"/>
      <c r="E16328" s="250"/>
      <c r="F16328" s="250"/>
    </row>
    <row r="16329" spans="1:6" ht="15" x14ac:dyDescent="0.25">
      <c r="A16329" s="250"/>
      <c r="B16329" s="250"/>
      <c r="C16329" s="250"/>
      <c r="D16329" s="250"/>
      <c r="E16329" s="250"/>
      <c r="F16329" s="250"/>
    </row>
    <row r="16330" spans="1:6" ht="15" x14ac:dyDescent="0.25">
      <c r="A16330" s="250"/>
      <c r="B16330" s="250"/>
      <c r="C16330" s="250"/>
      <c r="D16330" s="250"/>
      <c r="E16330" s="250"/>
      <c r="F16330" s="250"/>
    </row>
    <row r="16331" spans="1:6" ht="15" x14ac:dyDescent="0.25">
      <c r="A16331" s="250"/>
      <c r="B16331" s="250"/>
      <c r="C16331" s="250"/>
      <c r="D16331" s="250"/>
      <c r="E16331" s="250"/>
      <c r="F16331" s="250"/>
    </row>
    <row r="16332" spans="1:6" ht="15" x14ac:dyDescent="0.25">
      <c r="A16332" s="250"/>
      <c r="B16332" s="250"/>
      <c r="C16332" s="250"/>
      <c r="D16332" s="250"/>
      <c r="E16332" s="250"/>
      <c r="F16332" s="250"/>
    </row>
    <row r="16333" spans="1:6" ht="15" x14ac:dyDescent="0.25">
      <c r="A16333" s="250"/>
      <c r="B16333" s="250"/>
      <c r="C16333" s="250"/>
      <c r="D16333" s="250"/>
      <c r="E16333" s="250"/>
      <c r="F16333" s="250"/>
    </row>
    <row r="16334" spans="1:6" ht="15" x14ac:dyDescent="0.25">
      <c r="A16334" s="250"/>
      <c r="B16334" s="250"/>
      <c r="C16334" s="250"/>
      <c r="D16334" s="250"/>
      <c r="E16334" s="250"/>
      <c r="F16334" s="250"/>
    </row>
    <row r="16335" spans="1:6" ht="15" x14ac:dyDescent="0.25">
      <c r="A16335" s="250"/>
      <c r="B16335" s="250"/>
      <c r="C16335" s="250"/>
      <c r="D16335" s="250"/>
      <c r="E16335" s="250"/>
      <c r="F16335" s="250"/>
    </row>
    <row r="16336" spans="1:6" ht="15" x14ac:dyDescent="0.25">
      <c r="A16336" s="250"/>
      <c r="B16336" s="250"/>
      <c r="C16336" s="250"/>
      <c r="D16336" s="250"/>
      <c r="E16336" s="250"/>
      <c r="F16336" s="250"/>
    </row>
    <row r="16337" spans="1:6" ht="15" x14ac:dyDescent="0.25">
      <c r="A16337" s="250"/>
      <c r="B16337" s="250"/>
      <c r="C16337" s="250"/>
      <c r="D16337" s="250"/>
      <c r="E16337" s="250"/>
      <c r="F16337" s="250"/>
    </row>
    <row r="16338" spans="1:6" ht="15" x14ac:dyDescent="0.25">
      <c r="A16338" s="250"/>
      <c r="B16338" s="250"/>
      <c r="C16338" s="250"/>
      <c r="D16338" s="250"/>
      <c r="E16338" s="250"/>
      <c r="F16338" s="250"/>
    </row>
    <row r="16339" spans="1:6" ht="15" x14ac:dyDescent="0.25">
      <c r="A16339" s="250"/>
      <c r="B16339" s="250"/>
      <c r="C16339" s="250"/>
      <c r="D16339" s="250"/>
      <c r="E16339" s="250"/>
      <c r="F16339" s="250"/>
    </row>
    <row r="16340" spans="1:6" ht="15" x14ac:dyDescent="0.25">
      <c r="A16340" s="250"/>
      <c r="B16340" s="250"/>
      <c r="C16340" s="250"/>
      <c r="D16340" s="250"/>
      <c r="E16340" s="250"/>
      <c r="F16340" s="250"/>
    </row>
    <row r="16341" spans="1:6" ht="15" x14ac:dyDescent="0.25">
      <c r="A16341" s="250"/>
      <c r="B16341" s="250"/>
      <c r="C16341" s="250"/>
      <c r="D16341" s="250"/>
      <c r="E16341" s="250"/>
      <c r="F16341" s="250"/>
    </row>
    <row r="16342" spans="1:6" ht="15" x14ac:dyDescent="0.25">
      <c r="A16342" s="250"/>
      <c r="B16342" s="250"/>
      <c r="C16342" s="250"/>
      <c r="D16342" s="250"/>
      <c r="E16342" s="250"/>
      <c r="F16342" s="250"/>
    </row>
    <row r="16343" spans="1:6" ht="15" x14ac:dyDescent="0.25">
      <c r="A16343" s="250"/>
      <c r="B16343" s="250"/>
      <c r="C16343" s="250"/>
      <c r="D16343" s="250"/>
      <c r="E16343" s="250"/>
      <c r="F16343" s="250"/>
    </row>
    <row r="16344" spans="1:6" ht="15" x14ac:dyDescent="0.25">
      <c r="A16344" s="250"/>
      <c r="B16344" s="250"/>
      <c r="C16344" s="250"/>
      <c r="D16344" s="250"/>
      <c r="E16344" s="250"/>
      <c r="F16344" s="250"/>
    </row>
    <row r="16345" spans="1:6" ht="15" x14ac:dyDescent="0.25">
      <c r="A16345" s="250"/>
      <c r="B16345" s="250"/>
      <c r="C16345" s="250"/>
      <c r="D16345" s="250"/>
      <c r="E16345" s="250"/>
      <c r="F16345" s="250"/>
    </row>
    <row r="16346" spans="1:6" ht="15" x14ac:dyDescent="0.25">
      <c r="A16346" s="250"/>
      <c r="B16346" s="250"/>
      <c r="C16346" s="250"/>
      <c r="D16346" s="250"/>
      <c r="E16346" s="250"/>
      <c r="F16346" s="250"/>
    </row>
    <row r="16347" spans="1:6" ht="15" x14ac:dyDescent="0.25">
      <c r="A16347" s="250"/>
      <c r="B16347" s="250"/>
      <c r="C16347" s="250"/>
      <c r="D16347" s="250"/>
      <c r="E16347" s="250"/>
      <c r="F16347" s="250"/>
    </row>
    <row r="16348" spans="1:6" ht="15" x14ac:dyDescent="0.25">
      <c r="A16348" s="250"/>
      <c r="B16348" s="250"/>
      <c r="C16348" s="250"/>
      <c r="D16348" s="250"/>
      <c r="E16348" s="250"/>
      <c r="F16348" s="250"/>
    </row>
    <row r="16349" spans="1:6" ht="15" x14ac:dyDescent="0.25">
      <c r="A16349" s="250"/>
      <c r="B16349" s="250"/>
      <c r="C16349" s="250"/>
      <c r="D16349" s="250"/>
      <c r="E16349" s="250"/>
      <c r="F16349" s="250"/>
    </row>
    <row r="16350" spans="1:6" ht="15" x14ac:dyDescent="0.25">
      <c r="A16350" s="250"/>
      <c r="B16350" s="250"/>
      <c r="C16350" s="250"/>
      <c r="D16350" s="250"/>
      <c r="E16350" s="250"/>
      <c r="F16350" s="250"/>
    </row>
    <row r="16351" spans="1:6" ht="15" x14ac:dyDescent="0.25">
      <c r="A16351" s="250"/>
      <c r="B16351" s="250"/>
      <c r="C16351" s="250"/>
      <c r="D16351" s="250"/>
      <c r="E16351" s="250"/>
      <c r="F16351" s="250"/>
    </row>
    <row r="16352" spans="1:6" ht="15" x14ac:dyDescent="0.25">
      <c r="A16352" s="250"/>
      <c r="B16352" s="250"/>
      <c r="C16352" s="250"/>
      <c r="D16352" s="250"/>
      <c r="E16352" s="250"/>
      <c r="F16352" s="250"/>
    </row>
    <row r="16353" spans="1:6" ht="15" x14ac:dyDescent="0.25">
      <c r="A16353" s="250"/>
      <c r="B16353" s="250"/>
      <c r="C16353" s="250"/>
      <c r="D16353" s="250"/>
      <c r="E16353" s="250"/>
      <c r="F16353" s="250"/>
    </row>
    <row r="16354" spans="1:6" ht="15" x14ac:dyDescent="0.25">
      <c r="A16354" s="250"/>
      <c r="B16354" s="250"/>
      <c r="C16354" s="250"/>
      <c r="D16354" s="250"/>
      <c r="E16354" s="250"/>
      <c r="F16354" s="250"/>
    </row>
    <row r="16355" spans="1:6" ht="15" x14ac:dyDescent="0.25">
      <c r="A16355" s="250"/>
      <c r="B16355" s="250"/>
      <c r="C16355" s="250"/>
      <c r="D16355" s="250"/>
      <c r="E16355" s="250"/>
      <c r="F16355" s="250"/>
    </row>
    <row r="16356" spans="1:6" ht="15" x14ac:dyDescent="0.25">
      <c r="A16356" s="250"/>
      <c r="B16356" s="250"/>
      <c r="C16356" s="250"/>
      <c r="D16356" s="250"/>
      <c r="E16356" s="250"/>
      <c r="F16356" s="250"/>
    </row>
    <row r="16357" spans="1:6" ht="15" x14ac:dyDescent="0.25">
      <c r="A16357" s="250"/>
      <c r="B16357" s="250"/>
      <c r="C16357" s="250"/>
      <c r="D16357" s="250"/>
      <c r="E16357" s="250"/>
      <c r="F16357" s="250"/>
    </row>
    <row r="16358" spans="1:6" ht="15" x14ac:dyDescent="0.25">
      <c r="A16358" s="250"/>
      <c r="B16358" s="250"/>
      <c r="C16358" s="250"/>
      <c r="D16358" s="250"/>
      <c r="E16358" s="250"/>
      <c r="F16358" s="250"/>
    </row>
    <row r="16359" spans="1:6" ht="15" x14ac:dyDescent="0.25">
      <c r="A16359" s="250"/>
      <c r="B16359" s="250"/>
      <c r="C16359" s="250"/>
      <c r="D16359" s="250"/>
      <c r="E16359" s="250"/>
      <c r="F16359" s="250"/>
    </row>
    <row r="16360" spans="1:6" ht="15" x14ac:dyDescent="0.25">
      <c r="A16360" s="250"/>
      <c r="B16360" s="250"/>
      <c r="C16360" s="250"/>
      <c r="D16360" s="250"/>
      <c r="E16360" s="250"/>
      <c r="F16360" s="250"/>
    </row>
    <row r="16361" spans="1:6" ht="15" x14ac:dyDescent="0.25">
      <c r="A16361" s="250"/>
      <c r="B16361" s="250"/>
      <c r="C16361" s="250"/>
      <c r="D16361" s="250"/>
      <c r="E16361" s="250"/>
      <c r="F16361" s="250"/>
    </row>
    <row r="16362" spans="1:6" ht="15" x14ac:dyDescent="0.25">
      <c r="A16362" s="250"/>
      <c r="B16362" s="250"/>
      <c r="C16362" s="250"/>
      <c r="D16362" s="250"/>
      <c r="E16362" s="250"/>
      <c r="F16362" s="250"/>
    </row>
    <row r="16363" spans="1:6" ht="15" x14ac:dyDescent="0.25">
      <c r="A16363" s="250"/>
      <c r="B16363" s="250"/>
      <c r="C16363" s="250"/>
      <c r="D16363" s="250"/>
      <c r="E16363" s="250"/>
      <c r="F16363" s="250"/>
    </row>
    <row r="16364" spans="1:6" ht="15" x14ac:dyDescent="0.25">
      <c r="A16364" s="250"/>
      <c r="B16364" s="250"/>
      <c r="C16364" s="250"/>
      <c r="D16364" s="250"/>
      <c r="E16364" s="250"/>
      <c r="F16364" s="250"/>
    </row>
    <row r="16365" spans="1:6" ht="15" x14ac:dyDescent="0.25">
      <c r="A16365" s="250"/>
      <c r="B16365" s="250"/>
      <c r="C16365" s="250"/>
      <c r="D16365" s="250"/>
      <c r="E16365" s="250"/>
      <c r="F16365" s="250"/>
    </row>
    <row r="16366" spans="1:6" ht="15" x14ac:dyDescent="0.25">
      <c r="A16366" s="250"/>
      <c r="B16366" s="250"/>
      <c r="C16366" s="250"/>
      <c r="D16366" s="250"/>
      <c r="E16366" s="250"/>
      <c r="F16366" s="250"/>
    </row>
    <row r="16367" spans="1:6" ht="15" x14ac:dyDescent="0.25">
      <c r="A16367" s="250"/>
      <c r="B16367" s="250"/>
      <c r="C16367" s="250"/>
      <c r="D16367" s="250"/>
      <c r="E16367" s="250"/>
      <c r="F16367" s="250"/>
    </row>
    <row r="16368" spans="1:6" ht="15" x14ac:dyDescent="0.25">
      <c r="A16368" s="250"/>
      <c r="B16368" s="250"/>
      <c r="C16368" s="250"/>
      <c r="D16368" s="250"/>
      <c r="E16368" s="250"/>
      <c r="F16368" s="250"/>
    </row>
    <row r="16369" spans="1:6" ht="15" x14ac:dyDescent="0.25">
      <c r="A16369" s="250"/>
      <c r="B16369" s="250"/>
      <c r="C16369" s="250"/>
      <c r="D16369" s="250"/>
      <c r="E16369" s="250"/>
      <c r="F16369" s="250"/>
    </row>
    <row r="16370" spans="1:6" ht="15" x14ac:dyDescent="0.25">
      <c r="A16370" s="250"/>
      <c r="B16370" s="250"/>
      <c r="C16370" s="250"/>
      <c r="D16370" s="250"/>
      <c r="E16370" s="250"/>
      <c r="F16370" s="250"/>
    </row>
    <row r="16371" spans="1:6" ht="15" x14ac:dyDescent="0.25">
      <c r="A16371" s="250"/>
      <c r="B16371" s="250"/>
      <c r="C16371" s="250"/>
      <c r="D16371" s="250"/>
      <c r="E16371" s="250"/>
      <c r="F16371" s="250"/>
    </row>
    <row r="16372" spans="1:6" ht="15" x14ac:dyDescent="0.25">
      <c r="A16372" s="250"/>
      <c r="B16372" s="250"/>
      <c r="C16372" s="250"/>
      <c r="D16372" s="250"/>
      <c r="E16372" s="250"/>
      <c r="F16372" s="250"/>
    </row>
    <row r="16373" spans="1:6" ht="15" x14ac:dyDescent="0.25">
      <c r="A16373" s="250"/>
      <c r="B16373" s="250"/>
      <c r="C16373" s="250"/>
      <c r="D16373" s="250"/>
      <c r="E16373" s="250"/>
      <c r="F16373" s="250"/>
    </row>
    <row r="16374" spans="1:6" ht="15" x14ac:dyDescent="0.25">
      <c r="A16374" s="250"/>
      <c r="B16374" s="250"/>
      <c r="C16374" s="250"/>
      <c r="D16374" s="250"/>
      <c r="E16374" s="250"/>
      <c r="F16374" s="250"/>
    </row>
    <row r="16375" spans="1:6" ht="15" x14ac:dyDescent="0.25">
      <c r="A16375" s="250"/>
      <c r="B16375" s="250"/>
      <c r="C16375" s="250"/>
      <c r="D16375" s="250"/>
      <c r="E16375" s="250"/>
      <c r="F16375" s="250"/>
    </row>
    <row r="16376" spans="1:6" ht="15" x14ac:dyDescent="0.25">
      <c r="A16376" s="250"/>
      <c r="B16376" s="250"/>
      <c r="C16376" s="250"/>
      <c r="D16376" s="250"/>
      <c r="E16376" s="250"/>
      <c r="F16376" s="250"/>
    </row>
    <row r="16377" spans="1:6" ht="15" x14ac:dyDescent="0.25">
      <c r="A16377" s="250"/>
      <c r="B16377" s="250"/>
      <c r="C16377" s="250"/>
      <c r="D16377" s="250"/>
      <c r="E16377" s="250"/>
      <c r="F16377" s="250"/>
    </row>
    <row r="16378" spans="1:6" ht="15" x14ac:dyDescent="0.25">
      <c r="A16378" s="250"/>
      <c r="B16378" s="250"/>
      <c r="C16378" s="250"/>
      <c r="D16378" s="250"/>
      <c r="E16378" s="250"/>
      <c r="F16378" s="250"/>
    </row>
    <row r="16379" spans="1:6" ht="15" x14ac:dyDescent="0.25">
      <c r="A16379" s="250"/>
      <c r="B16379" s="250"/>
      <c r="C16379" s="250"/>
      <c r="D16379" s="250"/>
      <c r="E16379" s="250"/>
      <c r="F16379" s="250"/>
    </row>
    <row r="16380" spans="1:6" ht="15" x14ac:dyDescent="0.25">
      <c r="A16380" s="250"/>
      <c r="B16380" s="250"/>
      <c r="C16380" s="250"/>
      <c r="D16380" s="250"/>
      <c r="E16380" s="250"/>
      <c r="F16380" s="250"/>
    </row>
    <row r="16381" spans="1:6" ht="15" x14ac:dyDescent="0.25">
      <c r="A16381" s="250"/>
      <c r="B16381" s="250"/>
      <c r="C16381" s="250"/>
      <c r="D16381" s="250"/>
      <c r="E16381" s="250"/>
      <c r="F16381" s="250"/>
    </row>
    <row r="16382" spans="1:6" ht="15" x14ac:dyDescent="0.25">
      <c r="A16382" s="250"/>
      <c r="B16382" s="250"/>
      <c r="C16382" s="250"/>
      <c r="D16382" s="250"/>
      <c r="E16382" s="250"/>
      <c r="F16382" s="250"/>
    </row>
    <row r="16383" spans="1:6" ht="15" x14ac:dyDescent="0.25">
      <c r="A16383" s="250"/>
      <c r="B16383" s="250"/>
      <c r="C16383" s="250"/>
      <c r="D16383" s="250"/>
      <c r="E16383" s="250"/>
      <c r="F16383" s="250"/>
    </row>
    <row r="16384" spans="1:6" ht="15" x14ac:dyDescent="0.25">
      <c r="A16384" s="250"/>
      <c r="B16384" s="250"/>
      <c r="C16384" s="250"/>
      <c r="D16384" s="250"/>
      <c r="E16384" s="250"/>
      <c r="F16384" s="250"/>
    </row>
    <row r="16385" spans="1:6" ht="15" x14ac:dyDescent="0.25">
      <c r="A16385" s="250"/>
      <c r="B16385" s="250"/>
      <c r="C16385" s="250"/>
      <c r="D16385" s="250"/>
      <c r="E16385" s="250"/>
      <c r="F16385" s="250"/>
    </row>
    <row r="16386" spans="1:6" ht="15" x14ac:dyDescent="0.25">
      <c r="A16386" s="250"/>
      <c r="B16386" s="250"/>
      <c r="C16386" s="250"/>
      <c r="D16386" s="250"/>
      <c r="E16386" s="250"/>
      <c r="F16386" s="250"/>
    </row>
    <row r="16387" spans="1:6" ht="15" x14ac:dyDescent="0.25">
      <c r="A16387" s="250"/>
      <c r="B16387" s="250"/>
      <c r="C16387" s="250"/>
      <c r="D16387" s="250"/>
      <c r="E16387" s="250"/>
      <c r="F16387" s="250"/>
    </row>
    <row r="16388" spans="1:6" ht="15" x14ac:dyDescent="0.25">
      <c r="A16388" s="250"/>
      <c r="B16388" s="250"/>
      <c r="C16388" s="250"/>
      <c r="D16388" s="250"/>
      <c r="E16388" s="250"/>
      <c r="F16388" s="250"/>
    </row>
    <row r="16389" spans="1:6" ht="15" x14ac:dyDescent="0.25">
      <c r="A16389" s="250"/>
      <c r="B16389" s="250"/>
      <c r="C16389" s="250"/>
      <c r="D16389" s="250"/>
      <c r="E16389" s="250"/>
      <c r="F16389" s="250"/>
    </row>
    <row r="16390" spans="1:6" ht="15" x14ac:dyDescent="0.25">
      <c r="A16390" s="250"/>
      <c r="B16390" s="250"/>
      <c r="C16390" s="250"/>
      <c r="D16390" s="250"/>
      <c r="E16390" s="250"/>
      <c r="F16390" s="250"/>
    </row>
    <row r="16391" spans="1:6" ht="15" x14ac:dyDescent="0.25">
      <c r="A16391" s="250"/>
      <c r="B16391" s="250"/>
      <c r="C16391" s="250"/>
      <c r="D16391" s="250"/>
      <c r="E16391" s="250"/>
      <c r="F16391" s="250"/>
    </row>
    <row r="16392" spans="1:6" ht="15" x14ac:dyDescent="0.25">
      <c r="A16392" s="250"/>
      <c r="B16392" s="250"/>
      <c r="C16392" s="250"/>
      <c r="D16392" s="250"/>
      <c r="E16392" s="250"/>
      <c r="F16392" s="250"/>
    </row>
    <row r="16393" spans="1:6" ht="15" x14ac:dyDescent="0.25">
      <c r="A16393" s="250"/>
      <c r="B16393" s="250"/>
      <c r="C16393" s="250"/>
      <c r="D16393" s="250"/>
      <c r="E16393" s="250"/>
      <c r="F16393" s="250"/>
    </row>
    <row r="16394" spans="1:6" ht="15" x14ac:dyDescent="0.25">
      <c r="A16394" s="250"/>
      <c r="B16394" s="250"/>
      <c r="C16394" s="250"/>
      <c r="D16394" s="250"/>
      <c r="E16394" s="250"/>
      <c r="F16394" s="250"/>
    </row>
    <row r="16395" spans="1:6" ht="15" x14ac:dyDescent="0.25">
      <c r="A16395" s="250"/>
      <c r="B16395" s="250"/>
      <c r="C16395" s="250"/>
      <c r="D16395" s="250"/>
      <c r="E16395" s="250"/>
      <c r="F16395" s="250"/>
    </row>
    <row r="16396" spans="1:6" ht="15" x14ac:dyDescent="0.25">
      <c r="A16396" s="250"/>
      <c r="B16396" s="250"/>
      <c r="C16396" s="250"/>
      <c r="D16396" s="250"/>
      <c r="E16396" s="250"/>
      <c r="F16396" s="250"/>
    </row>
    <row r="16397" spans="1:6" ht="15" x14ac:dyDescent="0.25">
      <c r="A16397" s="250"/>
      <c r="B16397" s="250"/>
      <c r="C16397" s="250"/>
      <c r="D16397" s="250"/>
      <c r="E16397" s="250"/>
      <c r="F16397" s="250"/>
    </row>
    <row r="16398" spans="1:6" ht="15" x14ac:dyDescent="0.25">
      <c r="A16398" s="250"/>
      <c r="B16398" s="250"/>
      <c r="C16398" s="250"/>
      <c r="D16398" s="250"/>
      <c r="E16398" s="250"/>
      <c r="F16398" s="250"/>
    </row>
    <row r="16399" spans="1:6" ht="15" x14ac:dyDescent="0.25">
      <c r="A16399" s="250"/>
      <c r="B16399" s="250"/>
      <c r="C16399" s="250"/>
      <c r="D16399" s="250"/>
      <c r="E16399" s="250"/>
      <c r="F16399" s="250"/>
    </row>
    <row r="16400" spans="1:6" ht="15" x14ac:dyDescent="0.25">
      <c r="A16400" s="250"/>
      <c r="B16400" s="250"/>
      <c r="C16400" s="250"/>
      <c r="D16400" s="250"/>
      <c r="E16400" s="250"/>
      <c r="F16400" s="250"/>
    </row>
    <row r="16401" spans="1:6" ht="15" x14ac:dyDescent="0.25">
      <c r="A16401" s="250"/>
      <c r="B16401" s="250"/>
      <c r="C16401" s="250"/>
      <c r="D16401" s="250"/>
      <c r="E16401" s="250"/>
      <c r="F16401" s="250"/>
    </row>
    <row r="16402" spans="1:6" ht="15" x14ac:dyDescent="0.25">
      <c r="A16402" s="250"/>
      <c r="B16402" s="250"/>
      <c r="C16402" s="250"/>
      <c r="D16402" s="250"/>
      <c r="E16402" s="250"/>
      <c r="F16402" s="250"/>
    </row>
    <row r="16403" spans="1:6" ht="15" x14ac:dyDescent="0.25">
      <c r="A16403" s="250"/>
      <c r="B16403" s="250"/>
      <c r="C16403" s="250"/>
      <c r="D16403" s="250"/>
      <c r="E16403" s="250"/>
      <c r="F16403" s="250"/>
    </row>
    <row r="16404" spans="1:6" ht="15" x14ac:dyDescent="0.25">
      <c r="A16404" s="250"/>
      <c r="B16404" s="250"/>
      <c r="C16404" s="250"/>
      <c r="D16404" s="250"/>
      <c r="E16404" s="250"/>
      <c r="F16404" s="250"/>
    </row>
    <row r="16405" spans="1:6" ht="15" x14ac:dyDescent="0.25">
      <c r="A16405" s="250"/>
      <c r="B16405" s="250"/>
      <c r="C16405" s="250"/>
      <c r="D16405" s="250"/>
      <c r="E16405" s="250"/>
      <c r="F16405" s="250"/>
    </row>
    <row r="16406" spans="1:6" ht="15" x14ac:dyDescent="0.25">
      <c r="A16406" s="250"/>
      <c r="B16406" s="250"/>
      <c r="C16406" s="250"/>
      <c r="D16406" s="250"/>
      <c r="E16406" s="250"/>
      <c r="F16406" s="250"/>
    </row>
    <row r="16407" spans="1:6" ht="15" x14ac:dyDescent="0.25">
      <c r="A16407" s="250"/>
      <c r="B16407" s="250"/>
      <c r="C16407" s="250"/>
      <c r="D16407" s="250"/>
      <c r="E16407" s="250"/>
      <c r="F16407" s="250"/>
    </row>
    <row r="16408" spans="1:6" ht="15" x14ac:dyDescent="0.25">
      <c r="A16408" s="250"/>
      <c r="B16408" s="250"/>
      <c r="C16408" s="250"/>
      <c r="D16408" s="250"/>
      <c r="E16408" s="250"/>
      <c r="F16408" s="250"/>
    </row>
    <row r="16409" spans="1:6" ht="15" x14ac:dyDescent="0.25">
      <c r="A16409" s="250"/>
      <c r="B16409" s="250"/>
      <c r="C16409" s="250"/>
      <c r="D16409" s="250"/>
      <c r="E16409" s="250"/>
      <c r="F16409" s="250"/>
    </row>
    <row r="16410" spans="1:6" ht="15" x14ac:dyDescent="0.25">
      <c r="A16410" s="250"/>
      <c r="B16410" s="250"/>
      <c r="C16410" s="250"/>
      <c r="D16410" s="250"/>
      <c r="E16410" s="250"/>
      <c r="F16410" s="250"/>
    </row>
    <row r="16411" spans="1:6" ht="15" x14ac:dyDescent="0.25">
      <c r="A16411" s="250"/>
      <c r="B16411" s="250"/>
      <c r="C16411" s="250"/>
      <c r="D16411" s="250"/>
      <c r="E16411" s="250"/>
      <c r="F16411" s="250"/>
    </row>
    <row r="16412" spans="1:6" ht="15" x14ac:dyDescent="0.25">
      <c r="A16412" s="250"/>
      <c r="B16412" s="250"/>
      <c r="C16412" s="250"/>
      <c r="D16412" s="250"/>
      <c r="E16412" s="250"/>
      <c r="F16412" s="250"/>
    </row>
    <row r="16413" spans="1:6" ht="15" x14ac:dyDescent="0.25">
      <c r="A16413" s="250"/>
      <c r="B16413" s="250"/>
      <c r="C16413" s="250"/>
      <c r="D16413" s="250"/>
      <c r="E16413" s="250"/>
      <c r="F16413" s="250"/>
    </row>
    <row r="16414" spans="1:6" ht="15" x14ac:dyDescent="0.25">
      <c r="A16414" s="250"/>
      <c r="B16414" s="250"/>
      <c r="C16414" s="250"/>
      <c r="D16414" s="250"/>
      <c r="E16414" s="250"/>
      <c r="F16414" s="250"/>
    </row>
    <row r="16415" spans="1:6" ht="15" x14ac:dyDescent="0.25">
      <c r="A16415" s="250"/>
      <c r="B16415" s="250"/>
      <c r="C16415" s="250"/>
      <c r="D16415" s="250"/>
      <c r="E16415" s="250"/>
      <c r="F16415" s="250"/>
    </row>
    <row r="16416" spans="1:6" ht="15" x14ac:dyDescent="0.25">
      <c r="A16416" s="250"/>
      <c r="B16416" s="250"/>
      <c r="C16416" s="250"/>
      <c r="D16416" s="250"/>
      <c r="E16416" s="250"/>
      <c r="F16416" s="250"/>
    </row>
    <row r="16417" spans="1:6" ht="15" x14ac:dyDescent="0.25">
      <c r="A16417" s="250"/>
      <c r="B16417" s="250"/>
      <c r="C16417" s="250"/>
      <c r="D16417" s="250"/>
      <c r="E16417" s="250"/>
      <c r="F16417" s="250"/>
    </row>
    <row r="16418" spans="1:6" ht="15" x14ac:dyDescent="0.25">
      <c r="A16418" s="250"/>
      <c r="B16418" s="250"/>
      <c r="C16418" s="250"/>
      <c r="D16418" s="250"/>
      <c r="E16418" s="250"/>
      <c r="F16418" s="250"/>
    </row>
    <row r="16419" spans="1:6" ht="15" x14ac:dyDescent="0.25">
      <c r="A16419" s="250"/>
      <c r="B16419" s="250"/>
      <c r="C16419" s="250"/>
      <c r="D16419" s="250"/>
      <c r="E16419" s="250"/>
      <c r="F16419" s="250"/>
    </row>
    <row r="16420" spans="1:6" ht="15" x14ac:dyDescent="0.25">
      <c r="A16420" s="250"/>
      <c r="B16420" s="250"/>
      <c r="C16420" s="250"/>
      <c r="D16420" s="250"/>
      <c r="E16420" s="250"/>
      <c r="F16420" s="250"/>
    </row>
    <row r="16421" spans="1:6" ht="15" x14ac:dyDescent="0.25">
      <c r="A16421" s="250"/>
      <c r="B16421" s="250"/>
      <c r="C16421" s="250"/>
      <c r="D16421" s="250"/>
      <c r="E16421" s="250"/>
      <c r="F16421" s="250"/>
    </row>
    <row r="16422" spans="1:6" ht="15" x14ac:dyDescent="0.25">
      <c r="A16422" s="250"/>
      <c r="B16422" s="250"/>
      <c r="C16422" s="250"/>
      <c r="D16422" s="250"/>
      <c r="E16422" s="250"/>
      <c r="F16422" s="250"/>
    </row>
    <row r="16423" spans="1:6" ht="15" x14ac:dyDescent="0.25">
      <c r="A16423" s="250"/>
      <c r="B16423" s="250"/>
      <c r="C16423" s="250"/>
      <c r="D16423" s="250"/>
      <c r="E16423" s="250"/>
      <c r="F16423" s="250"/>
    </row>
    <row r="16424" spans="1:6" ht="15" x14ac:dyDescent="0.25">
      <c r="A16424" s="250"/>
      <c r="B16424" s="250"/>
      <c r="C16424" s="250"/>
      <c r="D16424" s="250"/>
      <c r="E16424" s="250"/>
      <c r="F16424" s="250"/>
    </row>
    <row r="16425" spans="1:6" ht="15" x14ac:dyDescent="0.25">
      <c r="A16425" s="250"/>
      <c r="B16425" s="250"/>
      <c r="C16425" s="250"/>
      <c r="D16425" s="250"/>
      <c r="E16425" s="250"/>
      <c r="F16425" s="250"/>
    </row>
    <row r="16426" spans="1:6" ht="15" x14ac:dyDescent="0.25">
      <c r="A16426" s="250"/>
      <c r="B16426" s="250"/>
      <c r="C16426" s="250"/>
      <c r="D16426" s="250"/>
      <c r="E16426" s="250"/>
      <c r="F16426" s="250"/>
    </row>
    <row r="16427" spans="1:6" ht="15" x14ac:dyDescent="0.25">
      <c r="A16427" s="250"/>
      <c r="B16427" s="250"/>
      <c r="C16427" s="250"/>
      <c r="D16427" s="250"/>
      <c r="E16427" s="250"/>
      <c r="F16427" s="250"/>
    </row>
    <row r="16428" spans="1:6" ht="15" x14ac:dyDescent="0.25">
      <c r="A16428" s="250"/>
      <c r="B16428" s="250"/>
      <c r="C16428" s="250"/>
      <c r="D16428" s="250"/>
      <c r="E16428" s="250"/>
      <c r="F16428" s="250"/>
    </row>
    <row r="16429" spans="1:6" ht="15" x14ac:dyDescent="0.25">
      <c r="A16429" s="250"/>
      <c r="B16429" s="250"/>
      <c r="C16429" s="250"/>
      <c r="D16429" s="250"/>
      <c r="E16429" s="250"/>
      <c r="F16429" s="250"/>
    </row>
    <row r="16430" spans="1:6" ht="15" x14ac:dyDescent="0.25">
      <c r="A16430" s="250"/>
      <c r="B16430" s="250"/>
      <c r="C16430" s="250"/>
      <c r="D16430" s="250"/>
      <c r="E16430" s="250"/>
      <c r="F16430" s="250"/>
    </row>
    <row r="16431" spans="1:6" ht="15" x14ac:dyDescent="0.25">
      <c r="A16431" s="250"/>
      <c r="B16431" s="250"/>
      <c r="C16431" s="250"/>
      <c r="D16431" s="250"/>
      <c r="E16431" s="250"/>
      <c r="F16431" s="250"/>
    </row>
    <row r="16432" spans="1:6" ht="15" x14ac:dyDescent="0.25">
      <c r="A16432" s="250"/>
      <c r="B16432" s="250"/>
      <c r="C16432" s="250"/>
      <c r="D16432" s="250"/>
      <c r="E16432" s="250"/>
      <c r="F16432" s="250"/>
    </row>
    <row r="16433" spans="1:6" ht="15" x14ac:dyDescent="0.25">
      <c r="A16433" s="250"/>
      <c r="B16433" s="250"/>
      <c r="C16433" s="250"/>
      <c r="D16433" s="250"/>
      <c r="E16433" s="250"/>
      <c r="F16433" s="250"/>
    </row>
    <row r="16434" spans="1:6" ht="15" x14ac:dyDescent="0.25">
      <c r="A16434" s="250"/>
      <c r="B16434" s="250"/>
      <c r="C16434" s="250"/>
      <c r="D16434" s="250"/>
      <c r="E16434" s="250"/>
      <c r="F16434" s="250"/>
    </row>
    <row r="16435" spans="1:6" ht="15" x14ac:dyDescent="0.25">
      <c r="A16435" s="250"/>
      <c r="B16435" s="250"/>
      <c r="C16435" s="250"/>
      <c r="D16435" s="250"/>
      <c r="E16435" s="250"/>
      <c r="F16435" s="250"/>
    </row>
    <row r="16436" spans="1:6" ht="15" x14ac:dyDescent="0.25">
      <c r="A16436" s="250"/>
      <c r="B16436" s="250"/>
      <c r="C16436" s="250"/>
      <c r="D16436" s="250"/>
      <c r="E16436" s="250"/>
      <c r="F16436" s="250"/>
    </row>
    <row r="16437" spans="1:6" ht="15" x14ac:dyDescent="0.25">
      <c r="A16437" s="250"/>
      <c r="B16437" s="250"/>
      <c r="C16437" s="250"/>
      <c r="D16437" s="250"/>
      <c r="E16437" s="250"/>
      <c r="F16437" s="250"/>
    </row>
    <row r="16438" spans="1:6" ht="15" x14ac:dyDescent="0.25">
      <c r="A16438" s="250"/>
      <c r="B16438" s="250"/>
      <c r="C16438" s="250"/>
      <c r="D16438" s="250"/>
      <c r="E16438" s="250"/>
      <c r="F16438" s="250"/>
    </row>
    <row r="16439" spans="1:6" ht="15" x14ac:dyDescent="0.25">
      <c r="A16439" s="250"/>
      <c r="B16439" s="250"/>
      <c r="C16439" s="250"/>
      <c r="D16439" s="250"/>
      <c r="E16439" s="250"/>
      <c r="F16439" s="250"/>
    </row>
    <row r="16440" spans="1:6" ht="15" x14ac:dyDescent="0.25">
      <c r="A16440" s="250"/>
      <c r="B16440" s="250"/>
      <c r="C16440" s="250"/>
      <c r="D16440" s="250"/>
      <c r="E16440" s="250"/>
      <c r="F16440" s="250"/>
    </row>
    <row r="16441" spans="1:6" ht="15" x14ac:dyDescent="0.25">
      <c r="A16441" s="250"/>
      <c r="B16441" s="250"/>
      <c r="C16441" s="250"/>
      <c r="D16441" s="250"/>
      <c r="E16441" s="250"/>
      <c r="F16441" s="250"/>
    </row>
    <row r="16442" spans="1:6" ht="15" x14ac:dyDescent="0.25">
      <c r="A16442" s="250"/>
      <c r="B16442" s="250"/>
      <c r="C16442" s="250"/>
      <c r="D16442" s="250"/>
      <c r="E16442" s="250"/>
      <c r="F16442" s="250"/>
    </row>
    <row r="16443" spans="1:6" ht="15" x14ac:dyDescent="0.25">
      <c r="A16443" s="250"/>
      <c r="B16443" s="250"/>
      <c r="C16443" s="250"/>
      <c r="D16443" s="250"/>
      <c r="E16443" s="250"/>
      <c r="F16443" s="250"/>
    </row>
    <row r="16444" spans="1:6" ht="15" x14ac:dyDescent="0.25">
      <c r="A16444" s="250"/>
      <c r="B16444" s="250"/>
      <c r="C16444" s="250"/>
      <c r="D16444" s="250"/>
      <c r="E16444" s="250"/>
      <c r="F16444" s="250"/>
    </row>
    <row r="16445" spans="1:6" ht="15" x14ac:dyDescent="0.25">
      <c r="A16445" s="250"/>
      <c r="B16445" s="250"/>
      <c r="C16445" s="250"/>
      <c r="D16445" s="250"/>
      <c r="E16445" s="250"/>
      <c r="F16445" s="250"/>
    </row>
    <row r="16446" spans="1:6" ht="15" x14ac:dyDescent="0.25">
      <c r="A16446" s="250"/>
      <c r="B16446" s="250"/>
      <c r="C16446" s="250"/>
      <c r="D16446" s="250"/>
      <c r="E16446" s="250"/>
      <c r="F16446" s="250"/>
    </row>
    <row r="16447" spans="1:6" ht="15" x14ac:dyDescent="0.25">
      <c r="A16447" s="250"/>
      <c r="B16447" s="250"/>
      <c r="C16447" s="250"/>
      <c r="D16447" s="250"/>
      <c r="E16447" s="250"/>
      <c r="F16447" s="250"/>
    </row>
    <row r="16448" spans="1:6" ht="15" x14ac:dyDescent="0.25">
      <c r="A16448" s="250"/>
      <c r="B16448" s="250"/>
      <c r="C16448" s="250"/>
      <c r="D16448" s="250"/>
      <c r="E16448" s="250"/>
      <c r="F16448" s="250"/>
    </row>
    <row r="16449" spans="1:6" ht="15" x14ac:dyDescent="0.25">
      <c r="A16449" s="250"/>
      <c r="B16449" s="250"/>
      <c r="C16449" s="250"/>
      <c r="D16449" s="250"/>
      <c r="E16449" s="250"/>
      <c r="F16449" s="250"/>
    </row>
    <row r="16450" spans="1:6" ht="15" x14ac:dyDescent="0.25">
      <c r="A16450" s="250"/>
      <c r="B16450" s="250"/>
      <c r="C16450" s="250"/>
      <c r="D16450" s="250"/>
      <c r="E16450" s="250"/>
      <c r="F16450" s="250"/>
    </row>
    <row r="16451" spans="1:6" ht="15" x14ac:dyDescent="0.25">
      <c r="A16451" s="250"/>
      <c r="B16451" s="250"/>
      <c r="C16451" s="250"/>
      <c r="D16451" s="250"/>
      <c r="E16451" s="250"/>
      <c r="F16451" s="250"/>
    </row>
    <row r="16452" spans="1:6" ht="15" x14ac:dyDescent="0.25">
      <c r="A16452" s="250"/>
      <c r="B16452" s="250"/>
      <c r="C16452" s="250"/>
      <c r="D16452" s="250"/>
      <c r="E16452" s="250"/>
      <c r="F16452" s="250"/>
    </row>
    <row r="16453" spans="1:6" ht="15" x14ac:dyDescent="0.25">
      <c r="A16453" s="250"/>
      <c r="B16453" s="250"/>
      <c r="C16453" s="250"/>
      <c r="D16453" s="250"/>
      <c r="E16453" s="250"/>
      <c r="F16453" s="250"/>
    </row>
    <row r="16454" spans="1:6" ht="15" x14ac:dyDescent="0.25">
      <c r="A16454" s="250"/>
      <c r="B16454" s="250"/>
      <c r="C16454" s="250"/>
      <c r="D16454" s="250"/>
      <c r="E16454" s="250"/>
      <c r="F16454" s="250"/>
    </row>
    <row r="16455" spans="1:6" ht="15" x14ac:dyDescent="0.25">
      <c r="A16455" s="250"/>
      <c r="B16455" s="250"/>
      <c r="C16455" s="250"/>
      <c r="D16455" s="250"/>
      <c r="E16455" s="250"/>
      <c r="F16455" s="250"/>
    </row>
    <row r="16456" spans="1:6" ht="15" x14ac:dyDescent="0.25">
      <c r="A16456" s="250"/>
      <c r="B16456" s="250"/>
      <c r="C16456" s="250"/>
      <c r="D16456" s="250"/>
      <c r="E16456" s="250"/>
      <c r="F16456" s="250"/>
    </row>
    <row r="16457" spans="1:6" ht="15" x14ac:dyDescent="0.25">
      <c r="A16457" s="250"/>
      <c r="B16457" s="250"/>
      <c r="C16457" s="250"/>
      <c r="D16457" s="250"/>
      <c r="E16457" s="250"/>
      <c r="F16457" s="250"/>
    </row>
    <row r="16458" spans="1:6" ht="15" x14ac:dyDescent="0.25">
      <c r="A16458" s="250"/>
      <c r="B16458" s="250"/>
      <c r="C16458" s="250"/>
      <c r="D16458" s="250"/>
      <c r="E16458" s="250"/>
      <c r="F16458" s="250"/>
    </row>
    <row r="16459" spans="1:6" ht="15" x14ac:dyDescent="0.25">
      <c r="A16459" s="250"/>
      <c r="B16459" s="250"/>
      <c r="C16459" s="250"/>
      <c r="D16459" s="250"/>
      <c r="E16459" s="250"/>
      <c r="F16459" s="250"/>
    </row>
    <row r="16460" spans="1:6" ht="15" x14ac:dyDescent="0.25">
      <c r="A16460" s="250"/>
      <c r="B16460" s="250"/>
      <c r="C16460" s="250"/>
      <c r="D16460" s="250"/>
      <c r="E16460" s="250"/>
      <c r="F16460" s="250"/>
    </row>
    <row r="16461" spans="1:6" ht="15" x14ac:dyDescent="0.25">
      <c r="A16461" s="250"/>
      <c r="B16461" s="250"/>
      <c r="C16461" s="250"/>
      <c r="D16461" s="250"/>
      <c r="E16461" s="250"/>
      <c r="F16461" s="250"/>
    </row>
    <row r="16462" spans="1:6" ht="15" x14ac:dyDescent="0.25">
      <c r="A16462" s="250"/>
      <c r="B16462" s="250"/>
      <c r="C16462" s="250"/>
      <c r="D16462" s="250"/>
      <c r="E16462" s="250"/>
      <c r="F16462" s="250"/>
    </row>
    <row r="16463" spans="1:6" ht="15" x14ac:dyDescent="0.25">
      <c r="A16463" s="250"/>
      <c r="B16463" s="250"/>
      <c r="C16463" s="250"/>
      <c r="D16463" s="250"/>
      <c r="E16463" s="250"/>
      <c r="F16463" s="250"/>
    </row>
    <row r="16464" spans="1:6" ht="15" x14ac:dyDescent="0.25">
      <c r="A16464" s="250"/>
      <c r="B16464" s="250"/>
      <c r="C16464" s="250"/>
      <c r="D16464" s="250"/>
      <c r="E16464" s="250"/>
      <c r="F16464" s="250"/>
    </row>
    <row r="16465" spans="1:6" ht="15" x14ac:dyDescent="0.25">
      <c r="A16465" s="250"/>
      <c r="B16465" s="250"/>
      <c r="C16465" s="250"/>
      <c r="D16465" s="250"/>
      <c r="E16465" s="250"/>
      <c r="F16465" s="250"/>
    </row>
    <row r="16466" spans="1:6" ht="15" x14ac:dyDescent="0.25">
      <c r="A16466" s="250"/>
      <c r="B16466" s="250"/>
      <c r="C16466" s="250"/>
      <c r="D16466" s="250"/>
      <c r="E16466" s="250"/>
      <c r="F16466" s="250"/>
    </row>
    <row r="16467" spans="1:6" ht="15" x14ac:dyDescent="0.25">
      <c r="A16467" s="250"/>
      <c r="B16467" s="250"/>
      <c r="C16467" s="250"/>
      <c r="D16467" s="250"/>
      <c r="E16467" s="250"/>
      <c r="F16467" s="250"/>
    </row>
    <row r="16468" spans="1:6" ht="15" x14ac:dyDescent="0.25">
      <c r="A16468" s="250"/>
      <c r="B16468" s="250"/>
      <c r="C16468" s="250"/>
      <c r="D16468" s="250"/>
      <c r="E16468" s="250"/>
      <c r="F16468" s="250"/>
    </row>
    <row r="16469" spans="1:6" ht="15" x14ac:dyDescent="0.25">
      <c r="A16469" s="250"/>
      <c r="B16469" s="250"/>
      <c r="C16469" s="250"/>
      <c r="D16469" s="250"/>
      <c r="E16469" s="250"/>
      <c r="F16469" s="250"/>
    </row>
    <row r="16470" spans="1:6" ht="15" x14ac:dyDescent="0.25">
      <c r="A16470" s="250"/>
      <c r="B16470" s="250"/>
      <c r="C16470" s="250"/>
      <c r="D16470" s="250"/>
      <c r="E16470" s="250"/>
      <c r="F16470" s="250"/>
    </row>
    <row r="16471" spans="1:6" ht="15" x14ac:dyDescent="0.25">
      <c r="A16471" s="250"/>
      <c r="B16471" s="250"/>
      <c r="C16471" s="250"/>
      <c r="D16471" s="250"/>
      <c r="E16471" s="250"/>
      <c r="F16471" s="250"/>
    </row>
    <row r="16472" spans="1:6" ht="15" x14ac:dyDescent="0.25">
      <c r="A16472" s="250"/>
      <c r="B16472" s="250"/>
      <c r="C16472" s="250"/>
      <c r="D16472" s="250"/>
      <c r="E16472" s="250"/>
      <c r="F16472" s="250"/>
    </row>
    <row r="16473" spans="1:6" ht="15" x14ac:dyDescent="0.25">
      <c r="A16473" s="250"/>
      <c r="B16473" s="250"/>
      <c r="C16473" s="250"/>
      <c r="D16473" s="250"/>
      <c r="E16473" s="250"/>
      <c r="F16473" s="250"/>
    </row>
    <row r="16474" spans="1:6" ht="15" x14ac:dyDescent="0.25">
      <c r="A16474" s="250"/>
      <c r="B16474" s="250"/>
      <c r="C16474" s="250"/>
      <c r="D16474" s="250"/>
      <c r="E16474" s="250"/>
      <c r="F16474" s="250"/>
    </row>
    <row r="16475" spans="1:6" ht="15" x14ac:dyDescent="0.25">
      <c r="A16475" s="250"/>
      <c r="B16475" s="250"/>
      <c r="C16475" s="250"/>
      <c r="D16475" s="250"/>
      <c r="E16475" s="250"/>
      <c r="F16475" s="250"/>
    </row>
    <row r="16476" spans="1:6" ht="15" x14ac:dyDescent="0.25">
      <c r="A16476" s="250"/>
      <c r="B16476" s="250"/>
      <c r="C16476" s="250"/>
      <c r="D16476" s="250"/>
      <c r="E16476" s="250"/>
      <c r="F16476" s="250"/>
    </row>
    <row r="16477" spans="1:6" ht="15" x14ac:dyDescent="0.25">
      <c r="A16477" s="250"/>
      <c r="B16477" s="250"/>
      <c r="C16477" s="250"/>
      <c r="D16477" s="250"/>
      <c r="E16477" s="250"/>
      <c r="F16477" s="250"/>
    </row>
    <row r="16478" spans="1:6" ht="15" x14ac:dyDescent="0.25">
      <c r="A16478" s="250"/>
      <c r="B16478" s="250"/>
      <c r="C16478" s="250"/>
      <c r="D16478" s="250"/>
      <c r="E16478" s="250"/>
      <c r="F16478" s="250"/>
    </row>
    <row r="16479" spans="1:6" ht="15" x14ac:dyDescent="0.25">
      <c r="A16479" s="250"/>
      <c r="B16479" s="250"/>
      <c r="C16479" s="250"/>
      <c r="D16479" s="250"/>
      <c r="E16479" s="250"/>
      <c r="F16479" s="250"/>
    </row>
    <row r="16480" spans="1:6" ht="15" x14ac:dyDescent="0.25">
      <c r="A16480" s="250"/>
      <c r="B16480" s="250"/>
      <c r="C16480" s="250"/>
      <c r="D16480" s="250"/>
      <c r="E16480" s="250"/>
      <c r="F16480" s="251"/>
    </row>
    <row r="16481" spans="1:6" ht="15" x14ac:dyDescent="0.25">
      <c r="A16481" s="250"/>
      <c r="B16481" s="250"/>
      <c r="C16481" s="250"/>
      <c r="D16481" s="250"/>
      <c r="E16481" s="250"/>
      <c r="F16481" s="250"/>
    </row>
    <row r="16482" spans="1:6" ht="15" x14ac:dyDescent="0.25">
      <c r="A16482" s="250"/>
      <c r="B16482" s="250"/>
      <c r="C16482" s="250"/>
      <c r="D16482" s="250"/>
      <c r="E16482" s="250"/>
      <c r="F16482" s="250"/>
    </row>
    <row r="16483" spans="1:6" ht="15" x14ac:dyDescent="0.25">
      <c r="A16483" s="250"/>
      <c r="B16483" s="250"/>
      <c r="C16483" s="250"/>
      <c r="D16483" s="250"/>
      <c r="E16483" s="250"/>
      <c r="F16483" s="250"/>
    </row>
    <row r="16484" spans="1:6" ht="15" x14ac:dyDescent="0.25">
      <c r="A16484" s="250"/>
      <c r="B16484" s="250"/>
      <c r="C16484" s="250"/>
      <c r="D16484" s="250"/>
      <c r="E16484" s="250"/>
      <c r="F16484" s="250"/>
    </row>
    <row r="16485" spans="1:6" ht="15" x14ac:dyDescent="0.25">
      <c r="A16485" s="250"/>
      <c r="B16485" s="250"/>
      <c r="C16485" s="250"/>
      <c r="D16485" s="250"/>
      <c r="E16485" s="250"/>
      <c r="F16485" s="250"/>
    </row>
    <row r="16486" spans="1:6" ht="15" x14ac:dyDescent="0.25">
      <c r="A16486" s="250"/>
      <c r="B16486" s="250"/>
      <c r="C16486" s="250"/>
      <c r="D16486" s="250"/>
      <c r="E16486" s="250"/>
      <c r="F16486" s="250"/>
    </row>
    <row r="16487" spans="1:6" ht="15" x14ac:dyDescent="0.25">
      <c r="A16487" s="250"/>
      <c r="B16487" s="250"/>
      <c r="C16487" s="250"/>
      <c r="D16487" s="250"/>
      <c r="E16487" s="250"/>
      <c r="F16487" s="250"/>
    </row>
    <row r="16488" spans="1:6" ht="15" x14ac:dyDescent="0.25">
      <c r="A16488" s="250"/>
      <c r="B16488" s="250"/>
      <c r="C16488" s="250"/>
      <c r="D16488" s="250"/>
      <c r="E16488" s="250"/>
      <c r="F16488" s="250"/>
    </row>
    <row r="16489" spans="1:6" ht="15" x14ac:dyDescent="0.25">
      <c r="A16489" s="250"/>
      <c r="B16489" s="250"/>
      <c r="C16489" s="250"/>
      <c r="D16489" s="250"/>
      <c r="E16489" s="250"/>
      <c r="F16489" s="250"/>
    </row>
    <row r="16490" spans="1:6" ht="15" x14ac:dyDescent="0.25">
      <c r="A16490" s="250"/>
      <c r="B16490" s="250"/>
      <c r="C16490" s="250"/>
      <c r="D16490" s="250"/>
      <c r="E16490" s="250"/>
      <c r="F16490" s="250"/>
    </row>
    <row r="16491" spans="1:6" ht="15" x14ac:dyDescent="0.25">
      <c r="A16491" s="250"/>
      <c r="B16491" s="250"/>
      <c r="C16491" s="250"/>
      <c r="D16491" s="250"/>
      <c r="E16491" s="250"/>
      <c r="F16491" s="250"/>
    </row>
    <row r="16492" spans="1:6" ht="15" x14ac:dyDescent="0.25">
      <c r="A16492" s="250"/>
      <c r="B16492" s="250"/>
      <c r="C16492" s="250"/>
      <c r="D16492" s="250"/>
      <c r="E16492" s="250"/>
      <c r="F16492" s="250"/>
    </row>
    <row r="16493" spans="1:6" ht="15" x14ac:dyDescent="0.25">
      <c r="A16493" s="250"/>
      <c r="B16493" s="250"/>
      <c r="C16493" s="250"/>
      <c r="D16493" s="250"/>
      <c r="E16493" s="250"/>
      <c r="F16493" s="250"/>
    </row>
    <row r="16494" spans="1:6" ht="15" x14ac:dyDescent="0.25">
      <c r="A16494" s="250"/>
      <c r="B16494" s="250"/>
      <c r="C16494" s="250"/>
      <c r="D16494" s="250"/>
      <c r="E16494" s="250"/>
      <c r="F16494" s="250"/>
    </row>
    <row r="16495" spans="1:6" ht="15" x14ac:dyDescent="0.25">
      <c r="A16495" s="250"/>
      <c r="B16495" s="250"/>
      <c r="C16495" s="250"/>
      <c r="D16495" s="250"/>
      <c r="E16495" s="250"/>
      <c r="F16495" s="250"/>
    </row>
    <row r="16496" spans="1:6" ht="15" x14ac:dyDescent="0.25">
      <c r="A16496" s="250"/>
      <c r="B16496" s="250"/>
      <c r="C16496" s="250"/>
      <c r="D16496" s="250"/>
      <c r="E16496" s="250"/>
      <c r="F16496" s="250"/>
    </row>
    <row r="16497" spans="1:6" ht="15" x14ac:dyDescent="0.25">
      <c r="A16497" s="250"/>
      <c r="B16497" s="250"/>
      <c r="C16497" s="250"/>
      <c r="D16497" s="250"/>
      <c r="E16497" s="250"/>
      <c r="F16497" s="250"/>
    </row>
    <row r="16498" spans="1:6" ht="15" x14ac:dyDescent="0.25">
      <c r="A16498" s="250"/>
      <c r="B16498" s="250"/>
      <c r="C16498" s="250"/>
      <c r="D16498" s="250"/>
      <c r="E16498" s="250"/>
      <c r="F16498" s="250"/>
    </row>
    <row r="16499" spans="1:6" ht="15" x14ac:dyDescent="0.25">
      <c r="A16499" s="250"/>
      <c r="B16499" s="250"/>
      <c r="C16499" s="250"/>
      <c r="D16499" s="250"/>
      <c r="E16499" s="250"/>
      <c r="F16499" s="250"/>
    </row>
    <row r="16500" spans="1:6" ht="15" x14ac:dyDescent="0.25">
      <c r="A16500" s="250"/>
      <c r="B16500" s="250"/>
      <c r="C16500" s="250"/>
      <c r="D16500" s="250"/>
      <c r="E16500" s="250"/>
      <c r="F16500" s="250"/>
    </row>
    <row r="16501" spans="1:6" ht="15" x14ac:dyDescent="0.25">
      <c r="A16501" s="250"/>
      <c r="B16501" s="250"/>
      <c r="C16501" s="250"/>
      <c r="D16501" s="250"/>
      <c r="E16501" s="250"/>
      <c r="F16501" s="250"/>
    </row>
    <row r="16502" spans="1:6" ht="15" x14ac:dyDescent="0.25">
      <c r="A16502" s="250"/>
      <c r="B16502" s="250"/>
      <c r="C16502" s="250"/>
      <c r="D16502" s="250"/>
      <c r="E16502" s="250"/>
      <c r="F16502" s="250"/>
    </row>
    <row r="16503" spans="1:6" ht="15" x14ac:dyDescent="0.25">
      <c r="A16503" s="250"/>
      <c r="B16503" s="250"/>
      <c r="C16503" s="250"/>
      <c r="D16503" s="250"/>
      <c r="E16503" s="250"/>
      <c r="F16503" s="250"/>
    </row>
    <row r="16504" spans="1:6" ht="15" x14ac:dyDescent="0.25">
      <c r="A16504" s="250"/>
      <c r="B16504" s="250"/>
      <c r="C16504" s="250"/>
      <c r="D16504" s="250"/>
      <c r="E16504" s="250"/>
      <c r="F16504" s="250"/>
    </row>
    <row r="16505" spans="1:6" ht="15" x14ac:dyDescent="0.25">
      <c r="A16505" s="250"/>
      <c r="B16505" s="250"/>
      <c r="C16505" s="250"/>
      <c r="D16505" s="250"/>
      <c r="E16505" s="250"/>
      <c r="F16505" s="250"/>
    </row>
    <row r="16506" spans="1:6" ht="15" x14ac:dyDescent="0.25">
      <c r="A16506" s="250"/>
      <c r="B16506" s="250"/>
      <c r="C16506" s="250"/>
      <c r="D16506" s="250"/>
      <c r="E16506" s="250"/>
      <c r="F16506" s="250"/>
    </row>
    <row r="16507" spans="1:6" ht="15" x14ac:dyDescent="0.25">
      <c r="A16507" s="250"/>
      <c r="B16507" s="250"/>
      <c r="C16507" s="250"/>
      <c r="D16507" s="250"/>
      <c r="E16507" s="250"/>
      <c r="F16507" s="250"/>
    </row>
    <row r="16508" spans="1:6" ht="15" x14ac:dyDescent="0.25">
      <c r="A16508" s="250"/>
      <c r="B16508" s="250"/>
      <c r="C16508" s="250"/>
      <c r="D16508" s="250"/>
      <c r="E16508" s="250"/>
      <c r="F16508" s="250"/>
    </row>
    <row r="16509" spans="1:6" ht="15" x14ac:dyDescent="0.25">
      <c r="A16509" s="250"/>
      <c r="B16509" s="250"/>
      <c r="C16509" s="250"/>
      <c r="D16509" s="250"/>
      <c r="E16509" s="250"/>
      <c r="F16509" s="250"/>
    </row>
    <row r="16510" spans="1:6" ht="15" x14ac:dyDescent="0.25">
      <c r="A16510" s="250"/>
      <c r="B16510" s="250"/>
      <c r="C16510" s="250"/>
      <c r="D16510" s="250"/>
      <c r="E16510" s="250"/>
      <c r="F16510" s="250"/>
    </row>
    <row r="16511" spans="1:6" ht="15" x14ac:dyDescent="0.25">
      <c r="A16511" s="250"/>
      <c r="B16511" s="250"/>
      <c r="C16511" s="250"/>
      <c r="D16511" s="250"/>
      <c r="E16511" s="250"/>
      <c r="F16511" s="250"/>
    </row>
    <row r="16512" spans="1:6" ht="15" x14ac:dyDescent="0.25">
      <c r="A16512" s="250"/>
      <c r="B16512" s="250"/>
      <c r="C16512" s="250"/>
      <c r="D16512" s="250"/>
      <c r="E16512" s="250"/>
      <c r="F16512" s="250"/>
    </row>
    <row r="16513" spans="1:6" ht="15" x14ac:dyDescent="0.25">
      <c r="A16513" s="250"/>
      <c r="B16513" s="250"/>
      <c r="C16513" s="250"/>
      <c r="D16513" s="250"/>
      <c r="E16513" s="250"/>
      <c r="F16513" s="250"/>
    </row>
    <row r="16514" spans="1:6" ht="15" x14ac:dyDescent="0.25">
      <c r="A16514" s="250"/>
      <c r="B16514" s="250"/>
      <c r="C16514" s="250"/>
      <c r="D16514" s="250"/>
      <c r="E16514" s="250"/>
      <c r="F16514" s="250"/>
    </row>
    <row r="16515" spans="1:6" ht="15" x14ac:dyDescent="0.25">
      <c r="A16515" s="250"/>
      <c r="B16515" s="250"/>
      <c r="C16515" s="250"/>
      <c r="D16515" s="250"/>
      <c r="E16515" s="250"/>
      <c r="F16515" s="250"/>
    </row>
    <row r="16516" spans="1:6" ht="15" x14ac:dyDescent="0.25">
      <c r="A16516" s="250"/>
      <c r="B16516" s="250"/>
      <c r="C16516" s="250"/>
      <c r="D16516" s="250"/>
      <c r="E16516" s="250"/>
      <c r="F16516" s="250"/>
    </row>
    <row r="16517" spans="1:6" ht="15" x14ac:dyDescent="0.25">
      <c r="A16517" s="250"/>
      <c r="B16517" s="250"/>
      <c r="C16517" s="250"/>
      <c r="D16517" s="250"/>
      <c r="E16517" s="250"/>
      <c r="F16517" s="250"/>
    </row>
    <row r="16518" spans="1:6" ht="15" x14ac:dyDescent="0.25">
      <c r="A16518" s="250"/>
      <c r="B16518" s="250"/>
      <c r="C16518" s="250"/>
      <c r="D16518" s="250"/>
      <c r="E16518" s="250"/>
      <c r="F16518" s="250"/>
    </row>
    <row r="16519" spans="1:6" ht="15" x14ac:dyDescent="0.25">
      <c r="A16519" s="250"/>
      <c r="B16519" s="250"/>
      <c r="C16519" s="250"/>
      <c r="D16519" s="250"/>
      <c r="E16519" s="250"/>
      <c r="F16519" s="250"/>
    </row>
    <row r="16520" spans="1:6" ht="15" x14ac:dyDescent="0.25">
      <c r="A16520" s="250"/>
      <c r="B16520" s="250"/>
      <c r="C16520" s="250"/>
      <c r="D16520" s="250"/>
      <c r="E16520" s="250"/>
      <c r="F16520" s="250"/>
    </row>
    <row r="16521" spans="1:6" ht="15" x14ac:dyDescent="0.25">
      <c r="A16521" s="250"/>
      <c r="B16521" s="250"/>
      <c r="C16521" s="250"/>
      <c r="D16521" s="250"/>
      <c r="E16521" s="250"/>
      <c r="F16521" s="250"/>
    </row>
    <row r="16522" spans="1:6" ht="15" x14ac:dyDescent="0.25">
      <c r="A16522" s="250"/>
      <c r="B16522" s="250"/>
      <c r="C16522" s="250"/>
      <c r="D16522" s="250"/>
      <c r="E16522" s="250"/>
      <c r="F16522" s="250"/>
    </row>
    <row r="16523" spans="1:6" ht="15" x14ac:dyDescent="0.25">
      <c r="A16523" s="250"/>
      <c r="B16523" s="250"/>
      <c r="C16523" s="250"/>
      <c r="D16523" s="250"/>
      <c r="E16523" s="250"/>
      <c r="F16523" s="250"/>
    </row>
    <row r="16524" spans="1:6" ht="15" x14ac:dyDescent="0.25">
      <c r="A16524" s="250"/>
      <c r="B16524" s="250"/>
      <c r="C16524" s="250"/>
      <c r="D16524" s="250"/>
      <c r="E16524" s="250"/>
      <c r="F16524" s="250"/>
    </row>
    <row r="16525" spans="1:6" ht="15" x14ac:dyDescent="0.25">
      <c r="A16525" s="250"/>
      <c r="B16525" s="250"/>
      <c r="C16525" s="250"/>
      <c r="D16525" s="250"/>
      <c r="E16525" s="250"/>
      <c r="F16525" s="250"/>
    </row>
    <row r="16526" spans="1:6" ht="15" x14ac:dyDescent="0.25">
      <c r="A16526" s="250"/>
      <c r="B16526" s="250"/>
      <c r="C16526" s="250"/>
      <c r="D16526" s="250"/>
      <c r="E16526" s="250"/>
      <c r="F16526" s="250"/>
    </row>
    <row r="16527" spans="1:6" ht="15" x14ac:dyDescent="0.25">
      <c r="A16527" s="250"/>
      <c r="B16527" s="250"/>
      <c r="C16527" s="250"/>
      <c r="D16527" s="250"/>
      <c r="E16527" s="250"/>
      <c r="F16527" s="250"/>
    </row>
    <row r="16528" spans="1:6" ht="15" x14ac:dyDescent="0.25">
      <c r="A16528" s="250"/>
      <c r="B16528" s="250"/>
      <c r="C16528" s="250"/>
      <c r="D16528" s="250"/>
      <c r="E16528" s="250"/>
      <c r="F16528" s="250"/>
    </row>
    <row r="16529" spans="1:6" ht="15" x14ac:dyDescent="0.25">
      <c r="A16529" s="250"/>
      <c r="B16529" s="250"/>
      <c r="C16529" s="250"/>
      <c r="D16529" s="250"/>
      <c r="E16529" s="250"/>
      <c r="F16529" s="250"/>
    </row>
    <row r="16530" spans="1:6" ht="15" x14ac:dyDescent="0.25">
      <c r="A16530" s="250"/>
      <c r="B16530" s="250"/>
      <c r="C16530" s="250"/>
      <c r="D16530" s="250"/>
      <c r="E16530" s="250"/>
      <c r="F16530" s="250"/>
    </row>
    <row r="16531" spans="1:6" ht="15" x14ac:dyDescent="0.25">
      <c r="A16531" s="250"/>
      <c r="B16531" s="250"/>
      <c r="C16531" s="250"/>
      <c r="D16531" s="250"/>
      <c r="E16531" s="250"/>
      <c r="F16531" s="250"/>
    </row>
    <row r="16532" spans="1:6" ht="15" x14ac:dyDescent="0.25">
      <c r="A16532" s="250"/>
      <c r="B16532" s="250"/>
      <c r="C16532" s="250"/>
      <c r="D16532" s="250"/>
      <c r="E16532" s="250"/>
      <c r="F16532" s="250"/>
    </row>
    <row r="16533" spans="1:6" ht="15" x14ac:dyDescent="0.25">
      <c r="A16533" s="250"/>
      <c r="B16533" s="250"/>
      <c r="C16533" s="250"/>
      <c r="D16533" s="250"/>
      <c r="E16533" s="250"/>
      <c r="F16533" s="250"/>
    </row>
    <row r="16534" spans="1:6" ht="15" x14ac:dyDescent="0.25">
      <c r="A16534" s="250"/>
      <c r="B16534" s="250"/>
      <c r="C16534" s="250"/>
      <c r="D16534" s="250"/>
      <c r="E16534" s="250"/>
      <c r="F16534" s="250"/>
    </row>
    <row r="16535" spans="1:6" ht="15" x14ac:dyDescent="0.25">
      <c r="A16535" s="250"/>
      <c r="B16535" s="250"/>
      <c r="C16535" s="250"/>
      <c r="D16535" s="250"/>
      <c r="E16535" s="250"/>
      <c r="F16535" s="250"/>
    </row>
    <row r="16536" spans="1:6" ht="15" x14ac:dyDescent="0.25">
      <c r="A16536" s="250"/>
      <c r="B16536" s="250"/>
      <c r="C16536" s="250"/>
      <c r="D16536" s="250"/>
      <c r="E16536" s="250"/>
      <c r="F16536" s="250"/>
    </row>
    <row r="16537" spans="1:6" ht="15" x14ac:dyDescent="0.25">
      <c r="A16537" s="250"/>
      <c r="B16537" s="250"/>
      <c r="C16537" s="250"/>
      <c r="D16537" s="250"/>
      <c r="E16537" s="250"/>
      <c r="F16537" s="250"/>
    </row>
    <row r="16538" spans="1:6" ht="15" x14ac:dyDescent="0.25">
      <c r="A16538" s="250"/>
      <c r="B16538" s="250"/>
      <c r="C16538" s="250"/>
      <c r="D16538" s="250"/>
      <c r="E16538" s="250"/>
      <c r="F16538" s="250"/>
    </row>
    <row r="16539" spans="1:6" ht="15" x14ac:dyDescent="0.25">
      <c r="A16539" s="250"/>
      <c r="B16539" s="250"/>
      <c r="C16539" s="250"/>
      <c r="D16539" s="250"/>
      <c r="E16539" s="250"/>
      <c r="F16539" s="250"/>
    </row>
    <row r="16540" spans="1:6" ht="15" x14ac:dyDescent="0.25">
      <c r="A16540" s="250"/>
      <c r="B16540" s="250"/>
      <c r="C16540" s="250"/>
      <c r="D16540" s="250"/>
      <c r="E16540" s="250"/>
      <c r="F16540" s="250"/>
    </row>
    <row r="16541" spans="1:6" ht="15" x14ac:dyDescent="0.25">
      <c r="A16541" s="250"/>
      <c r="B16541" s="250"/>
      <c r="C16541" s="250"/>
      <c r="D16541" s="250"/>
      <c r="E16541" s="250"/>
      <c r="F16541" s="250"/>
    </row>
    <row r="16542" spans="1:6" ht="15" x14ac:dyDescent="0.25">
      <c r="A16542" s="250"/>
      <c r="B16542" s="250"/>
      <c r="C16542" s="250"/>
      <c r="D16542" s="250"/>
      <c r="E16542" s="250"/>
      <c r="F16542" s="250"/>
    </row>
    <row r="16543" spans="1:6" ht="15" x14ac:dyDescent="0.25">
      <c r="A16543" s="250"/>
      <c r="B16543" s="250"/>
      <c r="C16543" s="250"/>
      <c r="D16543" s="250"/>
      <c r="E16543" s="250"/>
      <c r="F16543" s="250"/>
    </row>
    <row r="16544" spans="1:6" ht="15" x14ac:dyDescent="0.25">
      <c r="A16544" s="250"/>
      <c r="B16544" s="250"/>
      <c r="C16544" s="250"/>
      <c r="D16544" s="250"/>
      <c r="E16544" s="250"/>
      <c r="F16544" s="250"/>
    </row>
    <row r="16545" spans="1:6" ht="15" x14ac:dyDescent="0.25">
      <c r="A16545" s="250"/>
      <c r="B16545" s="250"/>
      <c r="C16545" s="250"/>
      <c r="D16545" s="250"/>
      <c r="E16545" s="250"/>
      <c r="F16545" s="250"/>
    </row>
    <row r="16546" spans="1:6" ht="15" x14ac:dyDescent="0.25">
      <c r="A16546" s="250"/>
      <c r="B16546" s="250"/>
      <c r="C16546" s="250"/>
      <c r="D16546" s="250"/>
      <c r="E16546" s="250"/>
      <c r="F16546" s="250"/>
    </row>
    <row r="16547" spans="1:6" ht="15" x14ac:dyDescent="0.25">
      <c r="A16547" s="250"/>
      <c r="B16547" s="250"/>
      <c r="C16547" s="250"/>
      <c r="D16547" s="250"/>
      <c r="E16547" s="250"/>
      <c r="F16547" s="250"/>
    </row>
    <row r="16548" spans="1:6" ht="15" x14ac:dyDescent="0.25">
      <c r="A16548" s="250"/>
      <c r="B16548" s="250"/>
      <c r="C16548" s="250"/>
      <c r="D16548" s="250"/>
      <c r="E16548" s="250"/>
      <c r="F16548" s="250"/>
    </row>
    <row r="16549" spans="1:6" ht="15" x14ac:dyDescent="0.25">
      <c r="A16549" s="250"/>
      <c r="B16549" s="250"/>
      <c r="C16549" s="250"/>
      <c r="D16549" s="250"/>
      <c r="E16549" s="250"/>
      <c r="F16549" s="250"/>
    </row>
    <row r="16550" spans="1:6" ht="15" x14ac:dyDescent="0.25">
      <c r="A16550" s="250"/>
      <c r="B16550" s="250"/>
      <c r="C16550" s="250"/>
      <c r="D16550" s="250"/>
      <c r="E16550" s="250"/>
      <c r="F16550" s="250"/>
    </row>
    <row r="16551" spans="1:6" ht="15" x14ac:dyDescent="0.25">
      <c r="A16551" s="250"/>
      <c r="B16551" s="250"/>
      <c r="C16551" s="250"/>
      <c r="D16551" s="250"/>
      <c r="E16551" s="250"/>
      <c r="F16551" s="250"/>
    </row>
    <row r="16552" spans="1:6" ht="15" x14ac:dyDescent="0.25">
      <c r="A16552" s="250"/>
      <c r="B16552" s="250"/>
      <c r="C16552" s="250"/>
      <c r="D16552" s="250"/>
      <c r="E16552" s="250"/>
      <c r="F16552" s="250"/>
    </row>
    <row r="16553" spans="1:6" ht="15" x14ac:dyDescent="0.25">
      <c r="A16553" s="250"/>
      <c r="B16553" s="250"/>
      <c r="C16553" s="250"/>
      <c r="D16553" s="250"/>
      <c r="E16553" s="250"/>
      <c r="F16553" s="250"/>
    </row>
    <row r="16554" spans="1:6" ht="15" x14ac:dyDescent="0.25">
      <c r="A16554" s="250"/>
      <c r="B16554" s="250"/>
      <c r="C16554" s="250"/>
      <c r="D16554" s="250"/>
      <c r="E16554" s="250"/>
      <c r="F16554" s="250"/>
    </row>
    <row r="16555" spans="1:6" ht="15" x14ac:dyDescent="0.25">
      <c r="A16555" s="250"/>
      <c r="B16555" s="250"/>
      <c r="C16555" s="250"/>
      <c r="D16555" s="250"/>
      <c r="E16555" s="250"/>
      <c r="F16555" s="250"/>
    </row>
    <row r="16556" spans="1:6" ht="15" x14ac:dyDescent="0.25">
      <c r="A16556" s="250"/>
      <c r="B16556" s="250"/>
      <c r="C16556" s="250"/>
      <c r="D16556" s="250"/>
      <c r="E16556" s="250"/>
      <c r="F16556" s="250"/>
    </row>
    <row r="16557" spans="1:6" ht="15" x14ac:dyDescent="0.25">
      <c r="A16557" s="250"/>
      <c r="B16557" s="250"/>
      <c r="C16557" s="250"/>
      <c r="D16557" s="250"/>
      <c r="E16557" s="250"/>
      <c r="F16557" s="250"/>
    </row>
    <row r="16558" spans="1:6" ht="15" x14ac:dyDescent="0.25">
      <c r="A16558" s="250"/>
      <c r="B16558" s="250"/>
      <c r="C16558" s="250"/>
      <c r="D16558" s="250"/>
      <c r="E16558" s="250"/>
      <c r="F16558" s="250"/>
    </row>
    <row r="16559" spans="1:6" ht="15" x14ac:dyDescent="0.25">
      <c r="A16559" s="250"/>
      <c r="B16559" s="250"/>
      <c r="C16559" s="250"/>
      <c r="D16559" s="250"/>
      <c r="E16559" s="250"/>
      <c r="F16559" s="250"/>
    </row>
    <row r="16560" spans="1:6" ht="15" x14ac:dyDescent="0.25">
      <c r="A16560" s="250"/>
      <c r="B16560" s="250"/>
      <c r="C16560" s="250"/>
      <c r="D16560" s="250"/>
      <c r="E16560" s="250"/>
      <c r="F16560" s="250"/>
    </row>
    <row r="16561" spans="1:6" ht="15" x14ac:dyDescent="0.25">
      <c r="A16561" s="250"/>
      <c r="B16561" s="250"/>
      <c r="C16561" s="250"/>
      <c r="D16561" s="250"/>
      <c r="E16561" s="250"/>
      <c r="F16561" s="250"/>
    </row>
    <row r="16562" spans="1:6" ht="15" x14ac:dyDescent="0.25">
      <c r="A16562" s="250"/>
      <c r="B16562" s="250"/>
      <c r="C16562" s="250"/>
      <c r="D16562" s="250"/>
      <c r="E16562" s="250"/>
      <c r="F16562" s="250"/>
    </row>
    <row r="16563" spans="1:6" ht="15" x14ac:dyDescent="0.25">
      <c r="A16563" s="250"/>
      <c r="B16563" s="250"/>
      <c r="C16563" s="250"/>
      <c r="D16563" s="250"/>
      <c r="E16563" s="250"/>
      <c r="F16563" s="250"/>
    </row>
    <row r="16564" spans="1:6" ht="15" x14ac:dyDescent="0.25">
      <c r="A16564" s="250"/>
      <c r="B16564" s="250"/>
      <c r="C16564" s="250"/>
      <c r="D16564" s="250"/>
      <c r="E16564" s="250"/>
      <c r="F16564" s="250"/>
    </row>
    <row r="16565" spans="1:6" ht="15" x14ac:dyDescent="0.25">
      <c r="A16565" s="250"/>
      <c r="B16565" s="250"/>
      <c r="C16565" s="250"/>
      <c r="D16565" s="250"/>
      <c r="E16565" s="250"/>
      <c r="F16565" s="250"/>
    </row>
    <row r="16566" spans="1:6" ht="15" x14ac:dyDescent="0.25">
      <c r="A16566" s="250"/>
      <c r="B16566" s="250"/>
      <c r="C16566" s="250"/>
      <c r="D16566" s="250"/>
      <c r="E16566" s="250"/>
      <c r="F16566" s="250"/>
    </row>
    <row r="16567" spans="1:6" ht="15" x14ac:dyDescent="0.25">
      <c r="A16567" s="250"/>
      <c r="B16567" s="250"/>
      <c r="C16567" s="250"/>
      <c r="D16567" s="250"/>
      <c r="E16567" s="250"/>
      <c r="F16567" s="250"/>
    </row>
    <row r="16568" spans="1:6" ht="15" x14ac:dyDescent="0.25">
      <c r="A16568" s="250"/>
      <c r="B16568" s="250"/>
      <c r="C16568" s="250"/>
      <c r="D16568" s="250"/>
      <c r="E16568" s="250"/>
      <c r="F16568" s="250"/>
    </row>
    <row r="16569" spans="1:6" ht="15" x14ac:dyDescent="0.25">
      <c r="A16569" s="250"/>
      <c r="B16569" s="250"/>
      <c r="C16569" s="250"/>
      <c r="D16569" s="250"/>
      <c r="E16569" s="250"/>
      <c r="F16569" s="250"/>
    </row>
    <row r="16570" spans="1:6" ht="15" x14ac:dyDescent="0.25">
      <c r="A16570" s="250"/>
      <c r="B16570" s="250"/>
      <c r="C16570" s="250"/>
      <c r="D16570" s="250"/>
      <c r="E16570" s="250"/>
      <c r="F16570" s="250"/>
    </row>
    <row r="16571" spans="1:6" ht="15" x14ac:dyDescent="0.25">
      <c r="A16571" s="250"/>
      <c r="B16571" s="250"/>
      <c r="C16571" s="250"/>
      <c r="D16571" s="250"/>
      <c r="E16571" s="250"/>
      <c r="F16571" s="250"/>
    </row>
    <row r="16572" spans="1:6" ht="15" x14ac:dyDescent="0.25">
      <c r="A16572" s="250"/>
      <c r="B16572" s="250"/>
      <c r="C16572" s="250"/>
      <c r="D16572" s="250"/>
      <c r="E16572" s="250"/>
      <c r="F16572" s="250"/>
    </row>
    <row r="16573" spans="1:6" ht="15" x14ac:dyDescent="0.25">
      <c r="A16573" s="250"/>
      <c r="B16573" s="250"/>
      <c r="C16573" s="250"/>
      <c r="D16573" s="250"/>
      <c r="E16573" s="250"/>
      <c r="F16573" s="250"/>
    </row>
    <row r="16574" spans="1:6" ht="15" x14ac:dyDescent="0.25">
      <c r="A16574" s="250"/>
      <c r="B16574" s="250"/>
      <c r="C16574" s="250"/>
      <c r="D16574" s="250"/>
      <c r="E16574" s="250"/>
      <c r="F16574" s="250"/>
    </row>
    <row r="16575" spans="1:6" ht="15" x14ac:dyDescent="0.25">
      <c r="A16575" s="250"/>
      <c r="B16575" s="250"/>
      <c r="C16575" s="250"/>
      <c r="D16575" s="250"/>
      <c r="E16575" s="250"/>
      <c r="F16575" s="250"/>
    </row>
    <row r="16576" spans="1:6" ht="15" x14ac:dyDescent="0.25">
      <c r="A16576" s="250"/>
      <c r="B16576" s="250"/>
      <c r="C16576" s="250"/>
      <c r="D16576" s="250"/>
      <c r="E16576" s="250"/>
      <c r="F16576" s="250"/>
    </row>
    <row r="16577" spans="1:6" ht="15" x14ac:dyDescent="0.25">
      <c r="A16577" s="250"/>
      <c r="B16577" s="250"/>
      <c r="C16577" s="250"/>
      <c r="D16577" s="250"/>
      <c r="E16577" s="250"/>
      <c r="F16577" s="250"/>
    </row>
    <row r="16578" spans="1:6" ht="15" x14ac:dyDescent="0.25">
      <c r="A16578" s="250"/>
      <c r="B16578" s="250"/>
      <c r="C16578" s="250"/>
      <c r="D16578" s="250"/>
      <c r="E16578" s="250"/>
      <c r="F16578" s="250"/>
    </row>
    <row r="16579" spans="1:6" ht="15" x14ac:dyDescent="0.25">
      <c r="A16579" s="250"/>
      <c r="B16579" s="250"/>
      <c r="C16579" s="250"/>
      <c r="D16579" s="250"/>
      <c r="E16579" s="250"/>
      <c r="F16579" s="250"/>
    </row>
    <row r="16580" spans="1:6" ht="15" x14ac:dyDescent="0.25">
      <c r="A16580" s="250"/>
      <c r="B16580" s="250"/>
      <c r="C16580" s="250"/>
      <c r="D16580" s="250"/>
      <c r="E16580" s="250"/>
      <c r="F16580" s="250"/>
    </row>
    <row r="16581" spans="1:6" ht="15" x14ac:dyDescent="0.25">
      <c r="A16581" s="250"/>
      <c r="B16581" s="250"/>
      <c r="C16581" s="250"/>
      <c r="D16581" s="250"/>
      <c r="E16581" s="250"/>
      <c r="F16581" s="250"/>
    </row>
    <row r="16582" spans="1:6" ht="15" x14ac:dyDescent="0.25">
      <c r="A16582" s="250"/>
      <c r="B16582" s="250"/>
      <c r="C16582" s="250"/>
      <c r="D16582" s="250"/>
      <c r="E16582" s="250"/>
      <c r="F16582" s="250"/>
    </row>
    <row r="16583" spans="1:6" ht="15" x14ac:dyDescent="0.25">
      <c r="A16583" s="250"/>
      <c r="B16583" s="250"/>
      <c r="C16583" s="250"/>
      <c r="D16583" s="250"/>
      <c r="E16583" s="250"/>
      <c r="F16583" s="250"/>
    </row>
    <row r="16584" spans="1:6" ht="15" x14ac:dyDescent="0.25">
      <c r="A16584" s="250"/>
      <c r="B16584" s="250"/>
      <c r="C16584" s="250"/>
      <c r="D16584" s="250"/>
      <c r="E16584" s="250"/>
      <c r="F16584" s="250"/>
    </row>
    <row r="16585" spans="1:6" ht="15" x14ac:dyDescent="0.25">
      <c r="A16585" s="250"/>
      <c r="B16585" s="250"/>
      <c r="C16585" s="250"/>
      <c r="D16585" s="250"/>
      <c r="E16585" s="250"/>
      <c r="F16585" s="250"/>
    </row>
    <row r="16586" spans="1:6" ht="15" x14ac:dyDescent="0.25">
      <c r="A16586" s="250"/>
      <c r="B16586" s="250"/>
      <c r="C16586" s="250"/>
      <c r="D16586" s="250"/>
      <c r="E16586" s="250"/>
      <c r="F16586" s="250"/>
    </row>
    <row r="16587" spans="1:6" ht="15" x14ac:dyDescent="0.25">
      <c r="A16587" s="250"/>
      <c r="B16587" s="250"/>
      <c r="C16587" s="250"/>
      <c r="D16587" s="250"/>
      <c r="E16587" s="250"/>
      <c r="F16587" s="250"/>
    </row>
    <row r="16588" spans="1:6" ht="15" x14ac:dyDescent="0.25">
      <c r="A16588" s="250"/>
      <c r="B16588" s="250"/>
      <c r="C16588" s="250"/>
      <c r="D16588" s="250"/>
      <c r="E16588" s="250"/>
      <c r="F16588" s="250"/>
    </row>
    <row r="16589" spans="1:6" ht="15" x14ac:dyDescent="0.25">
      <c r="A16589" s="250"/>
      <c r="B16589" s="250"/>
      <c r="C16589" s="250"/>
      <c r="D16589" s="250"/>
      <c r="E16589" s="250"/>
      <c r="F16589" s="250"/>
    </row>
    <row r="16590" spans="1:6" ht="15" x14ac:dyDescent="0.25">
      <c r="A16590" s="250"/>
      <c r="B16590" s="250"/>
      <c r="C16590" s="250"/>
      <c r="D16590" s="250"/>
      <c r="E16590" s="250"/>
      <c r="F16590" s="250"/>
    </row>
    <row r="16591" spans="1:6" ht="15" x14ac:dyDescent="0.25">
      <c r="A16591" s="250"/>
      <c r="B16591" s="250"/>
      <c r="C16591" s="250"/>
      <c r="D16591" s="250"/>
      <c r="E16591" s="250"/>
      <c r="F16591" s="250"/>
    </row>
    <row r="16592" spans="1:6" ht="15" x14ac:dyDescent="0.25">
      <c r="A16592" s="250"/>
      <c r="B16592" s="250"/>
      <c r="C16592" s="250"/>
      <c r="D16592" s="250"/>
      <c r="E16592" s="250"/>
      <c r="F16592" s="250"/>
    </row>
    <row r="16593" spans="1:6" ht="15" x14ac:dyDescent="0.25">
      <c r="A16593" s="250"/>
      <c r="B16593" s="250"/>
      <c r="C16593" s="250"/>
      <c r="D16593" s="250"/>
      <c r="E16593" s="250"/>
      <c r="F16593" s="250"/>
    </row>
    <row r="16594" spans="1:6" ht="15" x14ac:dyDescent="0.25">
      <c r="A16594" s="250"/>
      <c r="B16594" s="250"/>
      <c r="C16594" s="250"/>
      <c r="D16594" s="250"/>
      <c r="E16594" s="250"/>
      <c r="F16594" s="250"/>
    </row>
    <row r="16595" spans="1:6" ht="15" x14ac:dyDescent="0.25">
      <c r="A16595" s="250"/>
      <c r="B16595" s="250"/>
      <c r="C16595" s="250"/>
      <c r="D16595" s="250"/>
      <c r="E16595" s="250"/>
      <c r="F16595" s="250"/>
    </row>
    <row r="16596" spans="1:6" ht="15" x14ac:dyDescent="0.25">
      <c r="A16596" s="250"/>
      <c r="B16596" s="250"/>
      <c r="C16596" s="250"/>
      <c r="D16596" s="250"/>
      <c r="E16596" s="250"/>
      <c r="F16596" s="250"/>
    </row>
    <row r="16597" spans="1:6" ht="15" x14ac:dyDescent="0.25">
      <c r="A16597" s="250"/>
      <c r="B16597" s="250"/>
      <c r="C16597" s="250"/>
      <c r="D16597" s="250"/>
      <c r="E16597" s="250"/>
      <c r="F16597" s="250"/>
    </row>
    <row r="16598" spans="1:6" ht="15" x14ac:dyDescent="0.25">
      <c r="A16598" s="250"/>
      <c r="B16598" s="250"/>
      <c r="C16598" s="250"/>
      <c r="D16598" s="250"/>
      <c r="E16598" s="250"/>
      <c r="F16598" s="250"/>
    </row>
    <row r="16599" spans="1:6" ht="15" x14ac:dyDescent="0.25">
      <c r="A16599" s="250"/>
      <c r="B16599" s="250"/>
      <c r="C16599" s="250"/>
      <c r="D16599" s="250"/>
      <c r="E16599" s="250"/>
      <c r="F16599" s="250"/>
    </row>
    <row r="16600" spans="1:6" ht="15" x14ac:dyDescent="0.25">
      <c r="A16600" s="250"/>
      <c r="B16600" s="250"/>
      <c r="C16600" s="250"/>
      <c r="D16600" s="250"/>
      <c r="E16600" s="250"/>
      <c r="F16600" s="250"/>
    </row>
    <row r="16601" spans="1:6" ht="15" x14ac:dyDescent="0.25">
      <c r="A16601" s="250"/>
      <c r="B16601" s="250"/>
      <c r="C16601" s="250"/>
      <c r="D16601" s="250"/>
      <c r="E16601" s="250"/>
      <c r="F16601" s="250"/>
    </row>
    <row r="16602" spans="1:6" ht="15" x14ac:dyDescent="0.25">
      <c r="A16602" s="250"/>
      <c r="B16602" s="250"/>
      <c r="C16602" s="250"/>
      <c r="D16602" s="250"/>
      <c r="E16602" s="250"/>
      <c r="F16602" s="250"/>
    </row>
    <row r="16603" spans="1:6" ht="15" x14ac:dyDescent="0.25">
      <c r="A16603" s="250"/>
      <c r="B16603" s="250"/>
      <c r="C16603" s="250"/>
      <c r="D16603" s="250"/>
      <c r="E16603" s="250"/>
      <c r="F16603" s="250"/>
    </row>
    <row r="16604" spans="1:6" ht="15" x14ac:dyDescent="0.25">
      <c r="A16604" s="250"/>
      <c r="B16604" s="250"/>
      <c r="C16604" s="250"/>
      <c r="D16604" s="250"/>
      <c r="E16604" s="250"/>
      <c r="F16604" s="250"/>
    </row>
    <row r="16605" spans="1:6" ht="15" x14ac:dyDescent="0.25">
      <c r="A16605" s="250"/>
      <c r="B16605" s="250"/>
      <c r="C16605" s="250"/>
      <c r="D16605" s="250"/>
      <c r="E16605" s="250"/>
      <c r="F16605" s="250"/>
    </row>
    <row r="16606" spans="1:6" ht="15" x14ac:dyDescent="0.25">
      <c r="A16606" s="250"/>
      <c r="B16606" s="250"/>
      <c r="C16606" s="250"/>
      <c r="D16606" s="250"/>
      <c r="E16606" s="250"/>
      <c r="F16606" s="250"/>
    </row>
    <row r="16607" spans="1:6" ht="15" x14ac:dyDescent="0.25">
      <c r="A16607" s="250"/>
      <c r="B16607" s="250"/>
      <c r="C16607" s="250"/>
      <c r="D16607" s="250"/>
      <c r="E16607" s="250"/>
      <c r="F16607" s="250"/>
    </row>
    <row r="16608" spans="1:6" ht="15" x14ac:dyDescent="0.25">
      <c r="A16608" s="250"/>
      <c r="B16608" s="250"/>
      <c r="C16608" s="250"/>
      <c r="D16608" s="250"/>
      <c r="E16608" s="250"/>
      <c r="F16608" s="250"/>
    </row>
    <row r="16609" spans="1:6" ht="15" x14ac:dyDescent="0.25">
      <c r="A16609" s="250"/>
      <c r="B16609" s="250"/>
      <c r="C16609" s="250"/>
      <c r="D16609" s="250"/>
      <c r="E16609" s="250"/>
      <c r="F16609" s="250"/>
    </row>
    <row r="16610" spans="1:6" ht="15" x14ac:dyDescent="0.25">
      <c r="A16610" s="250"/>
      <c r="B16610" s="250"/>
      <c r="C16610" s="250"/>
      <c r="D16610" s="250"/>
      <c r="E16610" s="250"/>
      <c r="F16610" s="250"/>
    </row>
    <row r="16611" spans="1:6" ht="15" x14ac:dyDescent="0.25">
      <c r="A16611" s="250"/>
      <c r="B16611" s="250"/>
      <c r="C16611" s="250"/>
      <c r="D16611" s="250"/>
      <c r="E16611" s="250"/>
      <c r="F16611" s="250"/>
    </row>
    <row r="16612" spans="1:6" ht="15" x14ac:dyDescent="0.25">
      <c r="A16612" s="250"/>
      <c r="B16612" s="250"/>
      <c r="C16612" s="250"/>
      <c r="D16612" s="250"/>
      <c r="E16612" s="250"/>
      <c r="F16612" s="250"/>
    </row>
    <row r="16613" spans="1:6" ht="15" x14ac:dyDescent="0.25">
      <c r="A16613" s="250"/>
      <c r="B16613" s="250"/>
      <c r="C16613" s="250"/>
      <c r="D16613" s="250"/>
      <c r="E16613" s="250"/>
      <c r="F16613" s="250"/>
    </row>
    <row r="16614" spans="1:6" ht="15" x14ac:dyDescent="0.25">
      <c r="A16614" s="250"/>
      <c r="B16614" s="250"/>
      <c r="C16614" s="250"/>
      <c r="D16614" s="250"/>
      <c r="E16614" s="250"/>
      <c r="F16614" s="250"/>
    </row>
    <row r="16615" spans="1:6" ht="15" x14ac:dyDescent="0.25">
      <c r="A16615" s="250"/>
      <c r="B16615" s="250"/>
      <c r="C16615" s="250"/>
      <c r="D16615" s="250"/>
      <c r="E16615" s="250"/>
      <c r="F16615" s="250"/>
    </row>
    <row r="16616" spans="1:6" ht="15" x14ac:dyDescent="0.25">
      <c r="A16616" s="250"/>
      <c r="B16616" s="250"/>
      <c r="C16616" s="250"/>
      <c r="D16616" s="250"/>
      <c r="E16616" s="250"/>
      <c r="F16616" s="250"/>
    </row>
    <row r="16617" spans="1:6" ht="15" x14ac:dyDescent="0.25">
      <c r="A16617" s="250"/>
      <c r="B16617" s="250"/>
      <c r="C16617" s="250"/>
      <c r="D16617" s="250"/>
      <c r="E16617" s="250"/>
      <c r="F16617" s="250"/>
    </row>
    <row r="16618" spans="1:6" ht="15" x14ac:dyDescent="0.25">
      <c r="A16618" s="250"/>
      <c r="B16618" s="250"/>
      <c r="C16618" s="250"/>
      <c r="D16618" s="250"/>
      <c r="E16618" s="250"/>
      <c r="F16618" s="250"/>
    </row>
    <row r="16619" spans="1:6" ht="15" x14ac:dyDescent="0.25">
      <c r="A16619" s="250"/>
      <c r="B16619" s="250"/>
      <c r="C16619" s="250"/>
      <c r="D16619" s="250"/>
      <c r="E16619" s="250"/>
      <c r="F16619" s="250"/>
    </row>
    <row r="16620" spans="1:6" ht="15" x14ac:dyDescent="0.25">
      <c r="A16620" s="250"/>
      <c r="B16620" s="250"/>
      <c r="C16620" s="250"/>
      <c r="D16620" s="250"/>
      <c r="E16620" s="250"/>
      <c r="F16620" s="250"/>
    </row>
    <row r="16621" spans="1:6" ht="15" x14ac:dyDescent="0.25">
      <c r="A16621" s="250"/>
      <c r="B16621" s="250"/>
      <c r="C16621" s="250"/>
      <c r="D16621" s="250"/>
      <c r="E16621" s="250"/>
      <c r="F16621" s="250"/>
    </row>
    <row r="16622" spans="1:6" ht="15" x14ac:dyDescent="0.25">
      <c r="A16622" s="250"/>
      <c r="B16622" s="250"/>
      <c r="C16622" s="250"/>
      <c r="D16622" s="250"/>
      <c r="E16622" s="250"/>
      <c r="F16622" s="250"/>
    </row>
    <row r="16623" spans="1:6" ht="15" x14ac:dyDescent="0.25">
      <c r="A16623" s="250"/>
      <c r="B16623" s="250"/>
      <c r="C16623" s="250"/>
      <c r="D16623" s="250"/>
      <c r="E16623" s="250"/>
      <c r="F16623" s="250"/>
    </row>
    <row r="16624" spans="1:6" ht="15" x14ac:dyDescent="0.25">
      <c r="A16624" s="250"/>
      <c r="B16624" s="250"/>
      <c r="C16624" s="250"/>
      <c r="D16624" s="250"/>
      <c r="E16624" s="250"/>
      <c r="F16624" s="250"/>
    </row>
    <row r="16625" spans="1:6" ht="15" x14ac:dyDescent="0.25">
      <c r="A16625" s="250"/>
      <c r="B16625" s="250"/>
      <c r="C16625" s="250"/>
      <c r="D16625" s="250"/>
      <c r="E16625" s="250"/>
      <c r="F16625" s="250"/>
    </row>
    <row r="16626" spans="1:6" ht="15" x14ac:dyDescent="0.25">
      <c r="A16626" s="250"/>
      <c r="B16626" s="250"/>
      <c r="C16626" s="250"/>
      <c r="D16626" s="250"/>
      <c r="E16626" s="250"/>
      <c r="F16626" s="250"/>
    </row>
    <row r="16627" spans="1:6" ht="15" x14ac:dyDescent="0.25">
      <c r="A16627" s="250"/>
      <c r="B16627" s="250"/>
      <c r="C16627" s="250"/>
      <c r="D16627" s="250"/>
      <c r="E16627" s="250"/>
      <c r="F16627" s="250"/>
    </row>
    <row r="16628" spans="1:6" ht="15" x14ac:dyDescent="0.25">
      <c r="A16628" s="250"/>
      <c r="B16628" s="250"/>
      <c r="C16628" s="250"/>
      <c r="D16628" s="250"/>
      <c r="E16628" s="250"/>
      <c r="F16628" s="250"/>
    </row>
    <row r="16629" spans="1:6" ht="15" x14ac:dyDescent="0.25">
      <c r="A16629" s="250"/>
      <c r="B16629" s="250"/>
      <c r="C16629" s="250"/>
      <c r="D16629" s="250"/>
      <c r="E16629" s="250"/>
      <c r="F16629" s="250"/>
    </row>
    <row r="16630" spans="1:6" ht="15" x14ac:dyDescent="0.25">
      <c r="A16630" s="250"/>
      <c r="B16630" s="250"/>
      <c r="C16630" s="250"/>
      <c r="D16630" s="250"/>
      <c r="E16630" s="250"/>
      <c r="F16630" s="250"/>
    </row>
    <row r="16631" spans="1:6" ht="15" x14ac:dyDescent="0.25">
      <c r="A16631" s="250"/>
      <c r="B16631" s="250"/>
      <c r="C16631" s="250"/>
      <c r="D16631" s="250"/>
      <c r="E16631" s="250"/>
      <c r="F16631" s="250"/>
    </row>
    <row r="16632" spans="1:6" ht="15" x14ac:dyDescent="0.25">
      <c r="A16632" s="250"/>
      <c r="B16632" s="250"/>
      <c r="C16632" s="250"/>
      <c r="D16632" s="250"/>
      <c r="E16632" s="250"/>
      <c r="F16632" s="250"/>
    </row>
    <row r="16633" spans="1:6" ht="15" x14ac:dyDescent="0.25">
      <c r="A16633" s="250"/>
      <c r="B16633" s="250"/>
      <c r="C16633" s="250"/>
      <c r="D16633" s="250"/>
      <c r="E16633" s="250"/>
      <c r="F16633" s="250"/>
    </row>
    <row r="16634" spans="1:6" ht="15" x14ac:dyDescent="0.25">
      <c r="A16634" s="250"/>
      <c r="B16634" s="250"/>
      <c r="C16634" s="250"/>
      <c r="D16634" s="250"/>
      <c r="E16634" s="250"/>
      <c r="F16634" s="250"/>
    </row>
    <row r="16635" spans="1:6" ht="15" x14ac:dyDescent="0.25">
      <c r="A16635" s="250"/>
      <c r="B16635" s="250"/>
      <c r="C16635" s="250"/>
      <c r="D16635" s="250"/>
      <c r="E16635" s="250"/>
      <c r="F16635" s="250"/>
    </row>
    <row r="16636" spans="1:6" ht="15" x14ac:dyDescent="0.25">
      <c r="A16636" s="250"/>
      <c r="B16636" s="250"/>
      <c r="C16636" s="250"/>
      <c r="D16636" s="250"/>
      <c r="E16636" s="250"/>
      <c r="F16636" s="250"/>
    </row>
    <row r="16637" spans="1:6" ht="15" x14ac:dyDescent="0.25">
      <c r="A16637" s="250"/>
      <c r="B16637" s="250"/>
      <c r="C16637" s="250"/>
      <c r="D16637" s="250"/>
      <c r="E16637" s="250"/>
      <c r="F16637" s="250"/>
    </row>
    <row r="16638" spans="1:6" ht="15" x14ac:dyDescent="0.25">
      <c r="A16638" s="250"/>
      <c r="B16638" s="250"/>
      <c r="C16638" s="250"/>
      <c r="D16638" s="250"/>
      <c r="E16638" s="250"/>
      <c r="F16638" s="250"/>
    </row>
    <row r="16639" spans="1:6" ht="15" x14ac:dyDescent="0.25">
      <c r="A16639" s="250"/>
      <c r="B16639" s="250"/>
      <c r="C16639" s="250"/>
      <c r="D16639" s="250"/>
      <c r="E16639" s="250"/>
      <c r="F16639" s="250"/>
    </row>
    <row r="16640" spans="1:6" ht="15" x14ac:dyDescent="0.25">
      <c r="A16640" s="250"/>
      <c r="B16640" s="250"/>
      <c r="C16640" s="250"/>
      <c r="D16640" s="250"/>
      <c r="E16640" s="250"/>
      <c r="F16640" s="250"/>
    </row>
    <row r="16641" spans="1:6" ht="15" x14ac:dyDescent="0.25">
      <c r="A16641" s="250"/>
      <c r="B16641" s="250"/>
      <c r="C16641" s="250"/>
      <c r="D16641" s="250"/>
      <c r="E16641" s="250"/>
      <c r="F16641" s="250"/>
    </row>
    <row r="16642" spans="1:6" ht="15" x14ac:dyDescent="0.25">
      <c r="A16642" s="250"/>
      <c r="B16642" s="250"/>
      <c r="C16642" s="250"/>
      <c r="D16642" s="250"/>
      <c r="E16642" s="250"/>
      <c r="F16642" s="250"/>
    </row>
    <row r="16643" spans="1:6" ht="15" x14ac:dyDescent="0.25">
      <c r="A16643" s="250"/>
      <c r="B16643" s="250"/>
      <c r="C16643" s="250"/>
      <c r="D16643" s="250"/>
      <c r="E16643" s="250"/>
      <c r="F16643" s="250"/>
    </row>
    <row r="16644" spans="1:6" ht="15" x14ac:dyDescent="0.25">
      <c r="A16644" s="250"/>
      <c r="B16644" s="250"/>
      <c r="C16644" s="250"/>
      <c r="D16644" s="250"/>
      <c r="E16644" s="250"/>
      <c r="F16644" s="250"/>
    </row>
    <row r="16645" spans="1:6" ht="15" x14ac:dyDescent="0.25">
      <c r="A16645" s="250"/>
      <c r="B16645" s="250"/>
      <c r="C16645" s="250"/>
      <c r="D16645" s="250"/>
      <c r="E16645" s="250"/>
      <c r="F16645" s="250"/>
    </row>
    <row r="16646" spans="1:6" ht="15" x14ac:dyDescent="0.25">
      <c r="A16646" s="250"/>
      <c r="B16646" s="250"/>
      <c r="C16646" s="250"/>
      <c r="D16646" s="250"/>
      <c r="E16646" s="250"/>
      <c r="F16646" s="250"/>
    </row>
    <row r="16647" spans="1:6" ht="15" x14ac:dyDescent="0.25">
      <c r="A16647" s="250"/>
      <c r="B16647" s="250"/>
      <c r="C16647" s="250"/>
      <c r="D16647" s="250"/>
      <c r="E16647" s="250"/>
      <c r="F16647" s="250"/>
    </row>
    <row r="16648" spans="1:6" ht="15" x14ac:dyDescent="0.25">
      <c r="A16648" s="250"/>
      <c r="B16648" s="250"/>
      <c r="C16648" s="250"/>
      <c r="D16648" s="250"/>
      <c r="E16648" s="250"/>
      <c r="F16648" s="250"/>
    </row>
    <row r="16649" spans="1:6" ht="15" x14ac:dyDescent="0.25">
      <c r="A16649" s="250"/>
      <c r="B16649" s="250"/>
      <c r="C16649" s="250"/>
      <c r="D16649" s="250"/>
      <c r="E16649" s="250"/>
      <c r="F16649" s="250"/>
    </row>
    <row r="16650" spans="1:6" ht="15" x14ac:dyDescent="0.25">
      <c r="A16650" s="250"/>
      <c r="B16650" s="250"/>
      <c r="C16650" s="250"/>
      <c r="D16650" s="250"/>
      <c r="E16650" s="250"/>
      <c r="F16650" s="250"/>
    </row>
    <row r="16651" spans="1:6" ht="15" x14ac:dyDescent="0.25">
      <c r="A16651" s="250"/>
      <c r="B16651" s="250"/>
      <c r="C16651" s="250"/>
      <c r="D16651" s="250"/>
      <c r="E16651" s="250"/>
      <c r="F16651" s="250"/>
    </row>
    <row r="16652" spans="1:6" ht="15" x14ac:dyDescent="0.25">
      <c r="A16652" s="250"/>
      <c r="B16652" s="250"/>
      <c r="C16652" s="250"/>
      <c r="D16652" s="250"/>
      <c r="E16652" s="250"/>
      <c r="F16652" s="250"/>
    </row>
    <row r="16653" spans="1:6" ht="15" x14ac:dyDescent="0.25">
      <c r="A16653" s="250"/>
      <c r="B16653" s="250"/>
      <c r="C16653" s="250"/>
      <c r="D16653" s="250"/>
      <c r="E16653" s="250"/>
      <c r="F16653" s="250"/>
    </row>
    <row r="16654" spans="1:6" ht="15" x14ac:dyDescent="0.25">
      <c r="A16654" s="250"/>
      <c r="B16654" s="250"/>
      <c r="C16654" s="250"/>
      <c r="D16654" s="250"/>
      <c r="E16654" s="250"/>
      <c r="F16654" s="250"/>
    </row>
    <row r="16655" spans="1:6" ht="15" x14ac:dyDescent="0.25">
      <c r="A16655" s="250"/>
      <c r="B16655" s="250"/>
      <c r="C16655" s="250"/>
      <c r="D16655" s="250"/>
      <c r="E16655" s="250"/>
      <c r="F16655" s="250"/>
    </row>
    <row r="16656" spans="1:6" ht="15" x14ac:dyDescent="0.25">
      <c r="A16656" s="250"/>
      <c r="B16656" s="250"/>
      <c r="C16656" s="250"/>
      <c r="D16656" s="250"/>
      <c r="E16656" s="250"/>
      <c r="F16656" s="250"/>
    </row>
    <row r="16657" spans="1:6" ht="15" x14ac:dyDescent="0.25">
      <c r="A16657" s="250"/>
      <c r="B16657" s="250"/>
      <c r="C16657" s="250"/>
      <c r="D16657" s="250"/>
      <c r="E16657" s="250"/>
      <c r="F16657" s="250"/>
    </row>
    <row r="16658" spans="1:6" ht="15" x14ac:dyDescent="0.25">
      <c r="A16658" s="250"/>
      <c r="B16658" s="250"/>
      <c r="C16658" s="250"/>
      <c r="D16658" s="250"/>
      <c r="E16658" s="250"/>
      <c r="F16658" s="250"/>
    </row>
    <row r="16659" spans="1:6" ht="15" x14ac:dyDescent="0.25">
      <c r="A16659" s="250"/>
      <c r="B16659" s="250"/>
      <c r="C16659" s="250"/>
      <c r="D16659" s="250"/>
      <c r="E16659" s="250"/>
      <c r="F16659" s="250"/>
    </row>
    <row r="16660" spans="1:6" ht="15" x14ac:dyDescent="0.25">
      <c r="A16660" s="250"/>
      <c r="B16660" s="250"/>
      <c r="C16660" s="250"/>
      <c r="D16660" s="250"/>
      <c r="E16660" s="250"/>
      <c r="F16660" s="250"/>
    </row>
    <row r="16661" spans="1:6" ht="15" x14ac:dyDescent="0.25">
      <c r="A16661" s="250"/>
      <c r="B16661" s="250"/>
      <c r="C16661" s="250"/>
      <c r="D16661" s="250"/>
      <c r="E16661" s="250"/>
      <c r="F16661" s="250"/>
    </row>
    <row r="16662" spans="1:6" ht="15" x14ac:dyDescent="0.25">
      <c r="A16662" s="250"/>
      <c r="B16662" s="250"/>
      <c r="C16662" s="250"/>
      <c r="D16662" s="250"/>
      <c r="E16662" s="250"/>
      <c r="F16662" s="250"/>
    </row>
    <row r="16663" spans="1:6" ht="15" x14ac:dyDescent="0.25">
      <c r="A16663" s="250"/>
      <c r="B16663" s="250"/>
      <c r="C16663" s="250"/>
      <c r="D16663" s="250"/>
      <c r="E16663" s="250"/>
      <c r="F16663" s="250"/>
    </row>
    <row r="16664" spans="1:6" ht="15" x14ac:dyDescent="0.25">
      <c r="A16664" s="250"/>
      <c r="B16664" s="250"/>
      <c r="C16664" s="250"/>
      <c r="D16664" s="250"/>
      <c r="E16664" s="250"/>
      <c r="F16664" s="250"/>
    </row>
    <row r="16665" spans="1:6" ht="15" x14ac:dyDescent="0.25">
      <c r="A16665" s="250"/>
      <c r="B16665" s="250"/>
      <c r="C16665" s="250"/>
      <c r="D16665" s="250"/>
      <c r="E16665" s="250"/>
      <c r="F16665" s="250"/>
    </row>
    <row r="16666" spans="1:6" ht="15" x14ac:dyDescent="0.25">
      <c r="A16666" s="250"/>
      <c r="B16666" s="250"/>
      <c r="C16666" s="250"/>
      <c r="D16666" s="250"/>
      <c r="E16666" s="250"/>
      <c r="F16666" s="250"/>
    </row>
    <row r="16667" spans="1:6" ht="15" x14ac:dyDescent="0.25">
      <c r="A16667" s="250"/>
      <c r="B16667" s="250"/>
      <c r="C16667" s="250"/>
      <c r="D16667" s="250"/>
      <c r="E16667" s="250"/>
      <c r="F16667" s="250"/>
    </row>
    <row r="16668" spans="1:6" ht="15" x14ac:dyDescent="0.25">
      <c r="A16668" s="250"/>
      <c r="B16668" s="250"/>
      <c r="C16668" s="250"/>
      <c r="D16668" s="250"/>
      <c r="E16668" s="250"/>
      <c r="F16668" s="250"/>
    </row>
    <row r="16669" spans="1:6" ht="15" x14ac:dyDescent="0.25">
      <c r="A16669" s="250"/>
      <c r="B16669" s="250"/>
      <c r="C16669" s="250"/>
      <c r="D16669" s="250"/>
      <c r="E16669" s="250"/>
      <c r="F16669" s="250"/>
    </row>
    <row r="16670" spans="1:6" ht="15" x14ac:dyDescent="0.25">
      <c r="A16670" s="250"/>
      <c r="B16670" s="250"/>
      <c r="C16670" s="250"/>
      <c r="D16670" s="250"/>
      <c r="E16670" s="250"/>
      <c r="F16670" s="250"/>
    </row>
    <row r="16671" spans="1:6" ht="15" x14ac:dyDescent="0.25">
      <c r="A16671" s="250"/>
      <c r="B16671" s="250"/>
      <c r="C16671" s="250"/>
      <c r="D16671" s="250"/>
      <c r="E16671" s="250"/>
      <c r="F16671" s="250"/>
    </row>
    <row r="16672" spans="1:6" ht="15" x14ac:dyDescent="0.25">
      <c r="A16672" s="250"/>
      <c r="B16672" s="250"/>
      <c r="C16672" s="250"/>
      <c r="D16672" s="250"/>
      <c r="E16672" s="250"/>
      <c r="F16672" s="250"/>
    </row>
    <row r="16673" spans="1:6" ht="15" x14ac:dyDescent="0.25">
      <c r="A16673" s="250"/>
      <c r="B16673" s="250"/>
      <c r="C16673" s="250"/>
      <c r="D16673" s="250"/>
      <c r="E16673" s="250"/>
      <c r="F16673" s="250"/>
    </row>
    <row r="16674" spans="1:6" ht="15" x14ac:dyDescent="0.25">
      <c r="A16674" s="250"/>
      <c r="B16674" s="250"/>
      <c r="C16674" s="250"/>
      <c r="D16674" s="250"/>
      <c r="E16674" s="250"/>
      <c r="F16674" s="250"/>
    </row>
    <row r="16675" spans="1:6" ht="15" x14ac:dyDescent="0.25">
      <c r="A16675" s="250"/>
      <c r="B16675" s="250"/>
      <c r="C16675" s="250"/>
      <c r="D16675" s="250"/>
      <c r="E16675" s="250"/>
      <c r="F16675" s="250"/>
    </row>
    <row r="16676" spans="1:6" ht="15" x14ac:dyDescent="0.25">
      <c r="A16676" s="250"/>
      <c r="B16676" s="250"/>
      <c r="C16676" s="250"/>
      <c r="D16676" s="250"/>
      <c r="E16676" s="250"/>
      <c r="F16676" s="250"/>
    </row>
    <row r="16677" spans="1:6" ht="15" x14ac:dyDescent="0.25">
      <c r="A16677" s="250"/>
      <c r="B16677" s="250"/>
      <c r="C16677" s="250"/>
      <c r="D16677" s="250"/>
      <c r="E16677" s="250"/>
      <c r="F16677" s="250"/>
    </row>
    <row r="16678" spans="1:6" ht="15" x14ac:dyDescent="0.25">
      <c r="A16678" s="250"/>
      <c r="B16678" s="250"/>
      <c r="C16678" s="250"/>
      <c r="D16678" s="250"/>
      <c r="E16678" s="250"/>
      <c r="F16678" s="250"/>
    </row>
    <row r="16679" spans="1:6" ht="15" x14ac:dyDescent="0.25">
      <c r="A16679" s="250"/>
      <c r="B16679" s="250"/>
      <c r="C16679" s="250"/>
      <c r="D16679" s="250"/>
      <c r="E16679" s="250"/>
      <c r="F16679" s="250"/>
    </row>
    <row r="16680" spans="1:6" ht="15" x14ac:dyDescent="0.25">
      <c r="A16680" s="250"/>
      <c r="B16680" s="250"/>
      <c r="C16680" s="250"/>
      <c r="D16680" s="250"/>
      <c r="E16680" s="250"/>
      <c r="F16680" s="250"/>
    </row>
    <row r="16681" spans="1:6" ht="15" x14ac:dyDescent="0.25">
      <c r="A16681" s="250"/>
      <c r="B16681" s="250"/>
      <c r="C16681" s="250"/>
      <c r="D16681" s="250"/>
      <c r="E16681" s="250"/>
      <c r="F16681" s="250"/>
    </row>
    <row r="16682" spans="1:6" ht="15" x14ac:dyDescent="0.25">
      <c r="A16682" s="250"/>
      <c r="B16682" s="250"/>
      <c r="C16682" s="250"/>
      <c r="D16682" s="250"/>
      <c r="E16682" s="250"/>
      <c r="F16682" s="250"/>
    </row>
    <row r="16683" spans="1:6" ht="15" x14ac:dyDescent="0.25">
      <c r="A16683" s="250"/>
      <c r="B16683" s="250"/>
      <c r="C16683" s="250"/>
      <c r="D16683" s="250"/>
      <c r="E16683" s="250"/>
      <c r="F16683" s="250"/>
    </row>
    <row r="16684" spans="1:6" ht="15" x14ac:dyDescent="0.25">
      <c r="A16684" s="250"/>
      <c r="B16684" s="250"/>
      <c r="C16684" s="250"/>
      <c r="D16684" s="250"/>
      <c r="E16684" s="250"/>
      <c r="F16684" s="250"/>
    </row>
    <row r="16685" spans="1:6" ht="15" x14ac:dyDescent="0.25">
      <c r="A16685" s="250"/>
      <c r="B16685" s="250"/>
      <c r="C16685" s="250"/>
      <c r="D16685" s="250"/>
      <c r="E16685" s="250"/>
      <c r="F16685" s="250"/>
    </row>
    <row r="16686" spans="1:6" ht="15" x14ac:dyDescent="0.25">
      <c r="A16686" s="250"/>
      <c r="B16686" s="250"/>
      <c r="C16686" s="250"/>
      <c r="D16686" s="250"/>
      <c r="E16686" s="250"/>
      <c r="F16686" s="250"/>
    </row>
    <row r="16687" spans="1:6" ht="15" x14ac:dyDescent="0.25">
      <c r="A16687" s="250"/>
      <c r="B16687" s="250"/>
      <c r="C16687" s="250"/>
      <c r="D16687" s="250"/>
      <c r="E16687" s="250"/>
      <c r="F16687" s="250"/>
    </row>
    <row r="16688" spans="1:6" ht="15" x14ac:dyDescent="0.25">
      <c r="A16688" s="250"/>
      <c r="B16688" s="250"/>
      <c r="C16688" s="250"/>
      <c r="D16688" s="250"/>
      <c r="E16688" s="250"/>
      <c r="F16688" s="250"/>
    </row>
    <row r="16689" spans="1:6" ht="15" x14ac:dyDescent="0.25">
      <c r="A16689" s="250"/>
      <c r="B16689" s="250"/>
      <c r="C16689" s="250"/>
      <c r="D16689" s="250"/>
      <c r="E16689" s="250"/>
      <c r="F16689" s="250"/>
    </row>
    <row r="16690" spans="1:6" ht="15" x14ac:dyDescent="0.25">
      <c r="A16690" s="250"/>
      <c r="B16690" s="250"/>
      <c r="C16690" s="250"/>
      <c r="D16690" s="250"/>
      <c r="E16690" s="250"/>
      <c r="F16690" s="250"/>
    </row>
    <row r="16691" spans="1:6" ht="15" x14ac:dyDescent="0.25">
      <c r="A16691" s="250"/>
      <c r="B16691" s="250"/>
      <c r="C16691" s="250"/>
      <c r="D16691" s="250"/>
      <c r="E16691" s="250"/>
      <c r="F16691" s="250"/>
    </row>
    <row r="16692" spans="1:6" ht="15" x14ac:dyDescent="0.25">
      <c r="A16692" s="250"/>
      <c r="B16692" s="250"/>
      <c r="C16692" s="250"/>
      <c r="D16692" s="250"/>
      <c r="E16692" s="250"/>
      <c r="F16692" s="250"/>
    </row>
    <row r="16693" spans="1:6" ht="15" x14ac:dyDescent="0.25">
      <c r="A16693" s="250"/>
      <c r="B16693" s="250"/>
      <c r="C16693" s="250"/>
      <c r="D16693" s="250"/>
      <c r="E16693" s="250"/>
      <c r="F16693" s="250"/>
    </row>
    <row r="16694" spans="1:6" ht="15" x14ac:dyDescent="0.25">
      <c r="A16694" s="250"/>
      <c r="B16694" s="250"/>
      <c r="C16694" s="250"/>
      <c r="D16694" s="250"/>
      <c r="E16694" s="250"/>
      <c r="F16694" s="250"/>
    </row>
    <row r="16695" spans="1:6" ht="15" x14ac:dyDescent="0.25">
      <c r="A16695" s="250"/>
      <c r="B16695" s="250"/>
      <c r="C16695" s="250"/>
      <c r="D16695" s="250"/>
      <c r="E16695" s="250"/>
      <c r="F16695" s="250"/>
    </row>
    <row r="16696" spans="1:6" ht="15" x14ac:dyDescent="0.25">
      <c r="A16696" s="250"/>
      <c r="B16696" s="250"/>
      <c r="C16696" s="250"/>
      <c r="D16696" s="250"/>
      <c r="E16696" s="250"/>
      <c r="F16696" s="250"/>
    </row>
    <row r="16697" spans="1:6" ht="15" x14ac:dyDescent="0.25">
      <c r="A16697" s="250"/>
      <c r="B16697" s="250"/>
      <c r="C16697" s="250"/>
      <c r="D16697" s="250"/>
      <c r="E16697" s="250"/>
      <c r="F16697" s="250"/>
    </row>
    <row r="16698" spans="1:6" ht="15" x14ac:dyDescent="0.25">
      <c r="A16698" s="250"/>
      <c r="B16698" s="250"/>
      <c r="C16698" s="250"/>
      <c r="D16698" s="250"/>
      <c r="E16698" s="250"/>
      <c r="F16698" s="250"/>
    </row>
    <row r="16699" spans="1:6" ht="15" x14ac:dyDescent="0.25">
      <c r="A16699" s="250"/>
      <c r="B16699" s="250"/>
      <c r="C16699" s="250"/>
      <c r="D16699" s="250"/>
      <c r="E16699" s="250"/>
      <c r="F16699" s="250"/>
    </row>
    <row r="16700" spans="1:6" ht="15" x14ac:dyDescent="0.25">
      <c r="A16700" s="250"/>
      <c r="B16700" s="250"/>
      <c r="C16700" s="250"/>
      <c r="D16700" s="250"/>
      <c r="E16700" s="250"/>
      <c r="F16700" s="250"/>
    </row>
    <row r="16701" spans="1:6" ht="15" x14ac:dyDescent="0.25">
      <c r="A16701" s="250"/>
      <c r="B16701" s="250"/>
      <c r="C16701" s="250"/>
      <c r="D16701" s="250"/>
      <c r="E16701" s="250"/>
      <c r="F16701" s="250"/>
    </row>
    <row r="16702" spans="1:6" ht="15" x14ac:dyDescent="0.25">
      <c r="A16702" s="250"/>
      <c r="B16702" s="250"/>
      <c r="C16702" s="250"/>
      <c r="D16702" s="250"/>
      <c r="E16702" s="250"/>
      <c r="F16702" s="250"/>
    </row>
    <row r="16703" spans="1:6" ht="15" x14ac:dyDescent="0.25">
      <c r="A16703" s="250"/>
      <c r="B16703" s="250"/>
      <c r="C16703" s="250"/>
      <c r="D16703" s="250"/>
      <c r="E16703" s="250"/>
      <c r="F16703" s="250"/>
    </row>
    <row r="16704" spans="1:6" ht="15" x14ac:dyDescent="0.25">
      <c r="A16704" s="250"/>
      <c r="B16704" s="250"/>
      <c r="C16704" s="250"/>
      <c r="D16704" s="250"/>
      <c r="E16704" s="250"/>
      <c r="F16704" s="250"/>
    </row>
    <row r="16705" spans="1:6" ht="15" x14ac:dyDescent="0.25">
      <c r="A16705" s="250"/>
      <c r="B16705" s="250"/>
      <c r="C16705" s="250"/>
      <c r="D16705" s="250"/>
      <c r="E16705" s="250"/>
      <c r="F16705" s="250"/>
    </row>
    <row r="16706" spans="1:6" ht="15" x14ac:dyDescent="0.25">
      <c r="A16706" s="250"/>
      <c r="B16706" s="250"/>
      <c r="C16706" s="250"/>
      <c r="D16706" s="250"/>
      <c r="E16706" s="250"/>
      <c r="F16706" s="250"/>
    </row>
    <row r="16707" spans="1:6" ht="15" x14ac:dyDescent="0.25">
      <c r="A16707" s="250"/>
      <c r="B16707" s="250"/>
      <c r="C16707" s="250"/>
      <c r="D16707" s="250"/>
      <c r="E16707" s="250"/>
      <c r="F16707" s="250"/>
    </row>
    <row r="16708" spans="1:6" ht="15" x14ac:dyDescent="0.25">
      <c r="A16708" s="250"/>
      <c r="B16708" s="250"/>
      <c r="C16708" s="250"/>
      <c r="D16708" s="250"/>
      <c r="E16708" s="250"/>
      <c r="F16708" s="250"/>
    </row>
    <row r="16709" spans="1:6" ht="15" x14ac:dyDescent="0.25">
      <c r="A16709" s="250"/>
      <c r="B16709" s="250"/>
      <c r="C16709" s="250"/>
      <c r="D16709" s="250"/>
      <c r="E16709" s="250"/>
      <c r="F16709" s="250"/>
    </row>
    <row r="16710" spans="1:6" ht="15" x14ac:dyDescent="0.25">
      <c r="A16710" s="250"/>
      <c r="B16710" s="250"/>
      <c r="C16710" s="250"/>
      <c r="D16710" s="250"/>
      <c r="E16710" s="250"/>
      <c r="F16710" s="250"/>
    </row>
    <row r="16711" spans="1:6" ht="15" x14ac:dyDescent="0.25">
      <c r="A16711" s="250"/>
      <c r="B16711" s="250"/>
      <c r="C16711" s="250"/>
      <c r="D16711" s="250"/>
      <c r="E16711" s="250"/>
      <c r="F16711" s="250"/>
    </row>
    <row r="16712" spans="1:6" ht="15" x14ac:dyDescent="0.25">
      <c r="A16712" s="250"/>
      <c r="B16712" s="250"/>
      <c r="C16712" s="250"/>
      <c r="D16712" s="250"/>
      <c r="E16712" s="250"/>
      <c r="F16712" s="250"/>
    </row>
    <row r="16713" spans="1:6" ht="15" x14ac:dyDescent="0.25">
      <c r="A16713" s="250"/>
      <c r="B16713" s="250"/>
      <c r="C16713" s="250"/>
      <c r="D16713" s="250"/>
      <c r="E16713" s="250"/>
      <c r="F16713" s="250"/>
    </row>
    <row r="16714" spans="1:6" ht="15" x14ac:dyDescent="0.25">
      <c r="A16714" s="250"/>
      <c r="B16714" s="250"/>
      <c r="C16714" s="250"/>
      <c r="D16714" s="250"/>
      <c r="E16714" s="250"/>
      <c r="F16714" s="250"/>
    </row>
    <row r="16715" spans="1:6" ht="15" x14ac:dyDescent="0.25">
      <c r="A16715" s="250"/>
      <c r="B16715" s="250"/>
      <c r="C16715" s="250"/>
      <c r="D16715" s="250"/>
      <c r="E16715" s="250"/>
      <c r="F16715" s="250"/>
    </row>
    <row r="16716" spans="1:6" ht="15" x14ac:dyDescent="0.25">
      <c r="A16716" s="250"/>
      <c r="B16716" s="250"/>
      <c r="C16716" s="250"/>
      <c r="D16716" s="250"/>
      <c r="E16716" s="250"/>
      <c r="F16716" s="250"/>
    </row>
    <row r="16717" spans="1:6" ht="15" x14ac:dyDescent="0.25">
      <c r="A16717" s="250"/>
      <c r="B16717" s="250"/>
      <c r="C16717" s="250"/>
      <c r="D16717" s="250"/>
      <c r="E16717" s="250"/>
      <c r="F16717" s="250"/>
    </row>
    <row r="16718" spans="1:6" ht="15" x14ac:dyDescent="0.25">
      <c r="A16718" s="250"/>
      <c r="B16718" s="250"/>
      <c r="C16718" s="250"/>
      <c r="D16718" s="250"/>
      <c r="E16718" s="250"/>
      <c r="F16718" s="250"/>
    </row>
    <row r="16719" spans="1:6" ht="15" x14ac:dyDescent="0.25">
      <c r="A16719" s="250"/>
      <c r="B16719" s="250"/>
      <c r="C16719" s="250"/>
      <c r="D16719" s="250"/>
      <c r="E16719" s="250"/>
      <c r="F16719" s="250"/>
    </row>
    <row r="16720" spans="1:6" ht="15" x14ac:dyDescent="0.25">
      <c r="A16720" s="250"/>
      <c r="B16720" s="250"/>
      <c r="C16720" s="250"/>
      <c r="D16720" s="250"/>
      <c r="E16720" s="250"/>
      <c r="F16720" s="250"/>
    </row>
    <row r="16721" spans="1:6" ht="15" x14ac:dyDescent="0.25">
      <c r="A16721" s="250"/>
      <c r="B16721" s="250"/>
      <c r="C16721" s="250"/>
      <c r="D16721" s="250"/>
      <c r="E16721" s="250"/>
      <c r="F16721" s="250"/>
    </row>
    <row r="16722" spans="1:6" ht="15" x14ac:dyDescent="0.25">
      <c r="A16722" s="250"/>
      <c r="B16722" s="250"/>
      <c r="C16722" s="250"/>
      <c r="D16722" s="250"/>
      <c r="E16722" s="250"/>
      <c r="F16722" s="250"/>
    </row>
    <row r="16723" spans="1:6" ht="15" x14ac:dyDescent="0.25">
      <c r="A16723" s="250"/>
      <c r="B16723" s="250"/>
      <c r="C16723" s="250"/>
      <c r="D16723" s="250"/>
      <c r="E16723" s="250"/>
      <c r="F16723" s="250"/>
    </row>
    <row r="16724" spans="1:6" ht="15" x14ac:dyDescent="0.25">
      <c r="A16724" s="250"/>
      <c r="B16724" s="250"/>
      <c r="C16724" s="250"/>
      <c r="D16724" s="250"/>
      <c r="E16724" s="250"/>
      <c r="F16724" s="250"/>
    </row>
    <row r="16725" spans="1:6" ht="15" x14ac:dyDescent="0.25">
      <c r="A16725" s="250"/>
      <c r="B16725" s="250"/>
      <c r="C16725" s="250"/>
      <c r="D16725" s="250"/>
      <c r="E16725" s="250"/>
      <c r="F16725" s="250"/>
    </row>
    <row r="16726" spans="1:6" ht="15" x14ac:dyDescent="0.25">
      <c r="A16726" s="250"/>
      <c r="B16726" s="250"/>
      <c r="C16726" s="250"/>
      <c r="D16726" s="250"/>
      <c r="E16726" s="250"/>
      <c r="F16726" s="250"/>
    </row>
    <row r="16727" spans="1:6" ht="15" x14ac:dyDescent="0.25">
      <c r="A16727" s="250"/>
      <c r="B16727" s="250"/>
      <c r="C16727" s="250"/>
      <c r="D16727" s="250"/>
      <c r="E16727" s="250"/>
      <c r="F16727" s="250"/>
    </row>
    <row r="16728" spans="1:6" ht="15" x14ac:dyDescent="0.25">
      <c r="A16728" s="250"/>
      <c r="B16728" s="250"/>
      <c r="C16728" s="250"/>
      <c r="D16728" s="250"/>
      <c r="E16728" s="250"/>
      <c r="F16728" s="250"/>
    </row>
    <row r="16729" spans="1:6" ht="15" x14ac:dyDescent="0.25">
      <c r="A16729" s="250"/>
      <c r="B16729" s="250"/>
      <c r="C16729" s="250"/>
      <c r="D16729" s="250"/>
      <c r="E16729" s="250"/>
      <c r="F16729" s="250"/>
    </row>
    <row r="16730" spans="1:6" ht="15" x14ac:dyDescent="0.25">
      <c r="A16730" s="250"/>
      <c r="B16730" s="250"/>
      <c r="C16730" s="250"/>
      <c r="D16730" s="250"/>
      <c r="E16730" s="250"/>
      <c r="F16730" s="250"/>
    </row>
    <row r="16731" spans="1:6" ht="15" x14ac:dyDescent="0.25">
      <c r="A16731" s="250"/>
      <c r="B16731" s="250"/>
      <c r="C16731" s="250"/>
      <c r="D16731" s="250"/>
      <c r="E16731" s="250"/>
      <c r="F16731" s="250"/>
    </row>
    <row r="16732" spans="1:6" ht="15" x14ac:dyDescent="0.25">
      <c r="A16732" s="250"/>
      <c r="B16732" s="250"/>
      <c r="C16732" s="250"/>
      <c r="D16732" s="250"/>
      <c r="E16732" s="250"/>
      <c r="F16732" s="250"/>
    </row>
    <row r="16733" spans="1:6" ht="15" x14ac:dyDescent="0.25">
      <c r="A16733" s="250"/>
      <c r="B16733" s="250"/>
      <c r="C16733" s="250"/>
      <c r="D16733" s="250"/>
      <c r="E16733" s="250"/>
      <c r="F16733" s="250"/>
    </row>
    <row r="16734" spans="1:6" ht="15" x14ac:dyDescent="0.25">
      <c r="A16734" s="250"/>
      <c r="B16734" s="250"/>
      <c r="C16734" s="250"/>
      <c r="D16734" s="250"/>
      <c r="E16734" s="250"/>
      <c r="F16734" s="250"/>
    </row>
    <row r="16735" spans="1:6" ht="15" x14ac:dyDescent="0.25">
      <c r="A16735" s="250"/>
      <c r="B16735" s="250"/>
      <c r="C16735" s="250"/>
      <c r="D16735" s="250"/>
      <c r="E16735" s="250"/>
      <c r="F16735" s="250"/>
    </row>
    <row r="16736" spans="1:6" ht="15" x14ac:dyDescent="0.25">
      <c r="A16736" s="250"/>
      <c r="B16736" s="250"/>
      <c r="C16736" s="250"/>
      <c r="D16736" s="250"/>
      <c r="E16736" s="250"/>
      <c r="F16736" s="250"/>
    </row>
    <row r="16737" spans="1:6" ht="15" x14ac:dyDescent="0.25">
      <c r="A16737" s="250"/>
      <c r="B16737" s="250"/>
      <c r="C16737" s="250"/>
      <c r="D16737" s="250"/>
      <c r="E16737" s="250"/>
      <c r="F16737" s="250"/>
    </row>
    <row r="16738" spans="1:6" ht="15" x14ac:dyDescent="0.25">
      <c r="A16738" s="250"/>
      <c r="B16738" s="250"/>
      <c r="C16738" s="250"/>
      <c r="D16738" s="250"/>
      <c r="E16738" s="250"/>
      <c r="F16738" s="250"/>
    </row>
    <row r="16739" spans="1:6" ht="15" x14ac:dyDescent="0.25">
      <c r="A16739" s="250"/>
      <c r="B16739" s="250"/>
      <c r="C16739" s="250"/>
      <c r="D16739" s="250"/>
      <c r="E16739" s="250"/>
      <c r="F16739" s="250"/>
    </row>
    <row r="16740" spans="1:6" ht="15" x14ac:dyDescent="0.25">
      <c r="A16740" s="250"/>
      <c r="B16740" s="250"/>
      <c r="C16740" s="250"/>
      <c r="D16740" s="250"/>
      <c r="E16740" s="250"/>
      <c r="F16740" s="250"/>
    </row>
    <row r="16741" spans="1:6" ht="15" x14ac:dyDescent="0.25">
      <c r="A16741" s="250"/>
      <c r="B16741" s="250"/>
      <c r="C16741" s="250"/>
      <c r="D16741" s="250"/>
      <c r="E16741" s="250"/>
      <c r="F16741" s="250"/>
    </row>
    <row r="16742" spans="1:6" ht="15" x14ac:dyDescent="0.25">
      <c r="A16742" s="250"/>
      <c r="B16742" s="250"/>
      <c r="C16742" s="250"/>
      <c r="D16742" s="250"/>
      <c r="E16742" s="250"/>
      <c r="F16742" s="250"/>
    </row>
    <row r="16743" spans="1:6" ht="15" x14ac:dyDescent="0.25">
      <c r="A16743" s="250"/>
      <c r="B16743" s="250"/>
      <c r="C16743" s="250"/>
      <c r="D16743" s="250"/>
      <c r="E16743" s="250"/>
      <c r="F16743" s="250"/>
    </row>
    <row r="16744" spans="1:6" ht="15" x14ac:dyDescent="0.25">
      <c r="A16744" s="250"/>
      <c r="B16744" s="250"/>
      <c r="C16744" s="250"/>
      <c r="D16744" s="250"/>
      <c r="E16744" s="250"/>
      <c r="F16744" s="250"/>
    </row>
    <row r="16745" spans="1:6" ht="15" x14ac:dyDescent="0.25">
      <c r="A16745" s="250"/>
      <c r="B16745" s="250"/>
      <c r="C16745" s="250"/>
      <c r="D16745" s="250"/>
      <c r="E16745" s="250"/>
      <c r="F16745" s="250"/>
    </row>
    <row r="16746" spans="1:6" ht="15" x14ac:dyDescent="0.25">
      <c r="A16746" s="250"/>
      <c r="B16746" s="250"/>
      <c r="C16746" s="250"/>
      <c r="D16746" s="250"/>
      <c r="E16746" s="250"/>
      <c r="F16746" s="250"/>
    </row>
    <row r="16747" spans="1:6" ht="15" x14ac:dyDescent="0.25">
      <c r="A16747" s="250"/>
      <c r="B16747" s="250"/>
      <c r="C16747" s="250"/>
      <c r="D16747" s="250"/>
      <c r="E16747" s="250"/>
      <c r="F16747" s="250"/>
    </row>
    <row r="16748" spans="1:6" ht="15" x14ac:dyDescent="0.25">
      <c r="A16748" s="250"/>
      <c r="B16748" s="250"/>
      <c r="C16748" s="250"/>
      <c r="D16748" s="250"/>
      <c r="E16748" s="250"/>
      <c r="F16748" s="250"/>
    </row>
    <row r="16749" spans="1:6" ht="15" x14ac:dyDescent="0.25">
      <c r="A16749" s="250"/>
      <c r="B16749" s="250"/>
      <c r="C16749" s="250"/>
      <c r="D16749" s="250"/>
      <c r="E16749" s="250"/>
      <c r="F16749" s="250"/>
    </row>
    <row r="16750" spans="1:6" ht="15" x14ac:dyDescent="0.25">
      <c r="A16750" s="250"/>
      <c r="B16750" s="250"/>
      <c r="C16750" s="250"/>
      <c r="D16750" s="250"/>
      <c r="E16750" s="250"/>
      <c r="F16750" s="250"/>
    </row>
    <row r="16751" spans="1:6" ht="15" x14ac:dyDescent="0.25">
      <c r="A16751" s="250"/>
      <c r="B16751" s="250"/>
      <c r="C16751" s="250"/>
      <c r="D16751" s="250"/>
      <c r="E16751" s="250"/>
      <c r="F16751" s="250"/>
    </row>
    <row r="16752" spans="1:6" ht="15" x14ac:dyDescent="0.25">
      <c r="A16752" s="250"/>
      <c r="B16752" s="250"/>
      <c r="C16752" s="250"/>
      <c r="D16752" s="250"/>
      <c r="E16752" s="250"/>
      <c r="F16752" s="250"/>
    </row>
    <row r="16753" spans="1:6" ht="15" x14ac:dyDescent="0.25">
      <c r="A16753" s="250"/>
      <c r="B16753" s="250"/>
      <c r="C16753" s="250"/>
      <c r="D16753" s="250"/>
      <c r="E16753" s="250"/>
      <c r="F16753" s="250"/>
    </row>
    <row r="16754" spans="1:6" ht="15" x14ac:dyDescent="0.25">
      <c r="A16754" s="250"/>
      <c r="B16754" s="250"/>
      <c r="C16754" s="250"/>
      <c r="D16754" s="250"/>
      <c r="E16754" s="250"/>
      <c r="F16754" s="250"/>
    </row>
    <row r="16755" spans="1:6" ht="15" x14ac:dyDescent="0.25">
      <c r="A16755" s="250"/>
      <c r="B16755" s="250"/>
      <c r="C16755" s="250"/>
      <c r="D16755" s="250"/>
      <c r="E16755" s="250"/>
      <c r="F16755" s="250"/>
    </row>
    <row r="16756" spans="1:6" ht="15" x14ac:dyDescent="0.25">
      <c r="A16756" s="250"/>
      <c r="B16756" s="250"/>
      <c r="C16756" s="250"/>
      <c r="D16756" s="250"/>
      <c r="E16756" s="250"/>
      <c r="F16756" s="250"/>
    </row>
    <row r="16757" spans="1:6" ht="15" x14ac:dyDescent="0.25">
      <c r="A16757" s="250"/>
      <c r="B16757" s="250"/>
      <c r="C16757" s="250"/>
      <c r="D16757" s="250"/>
      <c r="E16757" s="250"/>
      <c r="F16757" s="250"/>
    </row>
    <row r="16758" spans="1:6" ht="15" x14ac:dyDescent="0.25">
      <c r="A16758" s="250"/>
      <c r="B16758" s="250"/>
      <c r="C16758" s="250"/>
      <c r="D16758" s="250"/>
      <c r="E16758" s="250"/>
      <c r="F16758" s="250"/>
    </row>
    <row r="16759" spans="1:6" ht="15" x14ac:dyDescent="0.25">
      <c r="A16759" s="250"/>
      <c r="B16759" s="250"/>
      <c r="C16759" s="250"/>
      <c r="D16759" s="250"/>
      <c r="E16759" s="250"/>
      <c r="F16759" s="250"/>
    </row>
    <row r="16760" spans="1:6" ht="15" x14ac:dyDescent="0.25">
      <c r="A16760" s="250"/>
      <c r="B16760" s="250"/>
      <c r="C16760" s="250"/>
      <c r="D16760" s="250"/>
      <c r="E16760" s="250"/>
      <c r="F16760" s="250"/>
    </row>
    <row r="16761" spans="1:6" ht="15" x14ac:dyDescent="0.25">
      <c r="A16761" s="250"/>
      <c r="B16761" s="250"/>
      <c r="C16761" s="250"/>
      <c r="D16761" s="250"/>
      <c r="E16761" s="250"/>
      <c r="F16761" s="250"/>
    </row>
    <row r="16762" spans="1:6" ht="15" x14ac:dyDescent="0.25">
      <c r="A16762" s="250"/>
      <c r="B16762" s="250"/>
      <c r="C16762" s="250"/>
      <c r="D16762" s="250"/>
      <c r="E16762" s="250"/>
      <c r="F16762" s="250"/>
    </row>
    <row r="16763" spans="1:6" ht="15" x14ac:dyDescent="0.25">
      <c r="A16763" s="250"/>
      <c r="B16763" s="250"/>
      <c r="C16763" s="250"/>
      <c r="D16763" s="250"/>
      <c r="E16763" s="250"/>
      <c r="F16763" s="250"/>
    </row>
    <row r="16764" spans="1:6" ht="15" x14ac:dyDescent="0.25">
      <c r="A16764" s="250"/>
      <c r="B16764" s="250"/>
      <c r="C16764" s="250"/>
      <c r="D16764" s="250"/>
      <c r="E16764" s="250"/>
      <c r="F16764" s="250"/>
    </row>
    <row r="16765" spans="1:6" ht="15" x14ac:dyDescent="0.25">
      <c r="A16765" s="250"/>
      <c r="B16765" s="250"/>
      <c r="C16765" s="250"/>
      <c r="D16765" s="250"/>
      <c r="E16765" s="250"/>
      <c r="F16765" s="250"/>
    </row>
    <row r="16766" spans="1:6" ht="15" x14ac:dyDescent="0.25">
      <c r="A16766" s="250"/>
      <c r="B16766" s="250"/>
      <c r="C16766" s="250"/>
      <c r="D16766" s="250"/>
      <c r="E16766" s="250"/>
      <c r="F16766" s="250"/>
    </row>
    <row r="16767" spans="1:6" ht="15" x14ac:dyDescent="0.25">
      <c r="A16767" s="250"/>
      <c r="B16767" s="250"/>
      <c r="C16767" s="250"/>
      <c r="D16767" s="250"/>
      <c r="E16767" s="250"/>
      <c r="F16767" s="250"/>
    </row>
    <row r="16768" spans="1:6" ht="15" x14ac:dyDescent="0.25">
      <c r="A16768" s="250"/>
      <c r="B16768" s="250"/>
      <c r="C16768" s="250"/>
      <c r="D16768" s="250"/>
      <c r="E16768" s="250"/>
      <c r="F16768" s="250"/>
    </row>
    <row r="16769" spans="1:6" ht="15" x14ac:dyDescent="0.25">
      <c r="A16769" s="250"/>
      <c r="B16769" s="250"/>
      <c r="C16769" s="250"/>
      <c r="D16769" s="250"/>
      <c r="E16769" s="250"/>
      <c r="F16769" s="250"/>
    </row>
    <row r="16770" spans="1:6" ht="15" x14ac:dyDescent="0.25">
      <c r="A16770" s="250"/>
      <c r="B16770" s="250"/>
      <c r="C16770" s="250"/>
      <c r="D16770" s="250"/>
      <c r="E16770" s="250"/>
      <c r="F16770" s="250"/>
    </row>
    <row r="16771" spans="1:6" ht="15" x14ac:dyDescent="0.25">
      <c r="A16771" s="250"/>
      <c r="B16771" s="250"/>
      <c r="C16771" s="250"/>
      <c r="D16771" s="250"/>
      <c r="E16771" s="250"/>
      <c r="F16771" s="250"/>
    </row>
    <row r="16772" spans="1:6" ht="15" x14ac:dyDescent="0.25">
      <c r="A16772" s="250"/>
      <c r="B16772" s="250"/>
      <c r="C16772" s="250"/>
      <c r="D16772" s="250"/>
      <c r="E16772" s="250"/>
      <c r="F16772" s="250"/>
    </row>
    <row r="16773" spans="1:6" ht="15" x14ac:dyDescent="0.25">
      <c r="A16773" s="250"/>
      <c r="B16773" s="250"/>
      <c r="C16773" s="250"/>
      <c r="D16773" s="250"/>
      <c r="E16773" s="250"/>
      <c r="F16773" s="250"/>
    </row>
    <row r="16774" spans="1:6" ht="15" x14ac:dyDescent="0.25">
      <c r="A16774" s="250"/>
      <c r="B16774" s="250"/>
      <c r="C16774" s="250"/>
      <c r="D16774" s="250"/>
      <c r="E16774" s="250"/>
      <c r="F16774" s="250"/>
    </row>
    <row r="16775" spans="1:6" ht="15" x14ac:dyDescent="0.25">
      <c r="A16775" s="250"/>
      <c r="B16775" s="250"/>
      <c r="C16775" s="250"/>
      <c r="D16775" s="250"/>
      <c r="E16775" s="250"/>
      <c r="F16775" s="250"/>
    </row>
    <row r="16776" spans="1:6" ht="15" x14ac:dyDescent="0.25">
      <c r="A16776" s="250"/>
      <c r="B16776" s="250"/>
      <c r="C16776" s="250"/>
      <c r="D16776" s="250"/>
      <c r="E16776" s="250"/>
      <c r="F16776" s="250"/>
    </row>
    <row r="16777" spans="1:6" ht="15" x14ac:dyDescent="0.25">
      <c r="A16777" s="250"/>
      <c r="B16777" s="250"/>
      <c r="C16777" s="250"/>
      <c r="D16777" s="250"/>
      <c r="E16777" s="250"/>
      <c r="F16777" s="250"/>
    </row>
    <row r="16778" spans="1:6" ht="15" x14ac:dyDescent="0.25">
      <c r="A16778" s="250"/>
      <c r="B16778" s="250"/>
      <c r="C16778" s="250"/>
      <c r="D16778" s="250"/>
      <c r="E16778" s="250"/>
      <c r="F16778" s="250"/>
    </row>
    <row r="16779" spans="1:6" ht="15" x14ac:dyDescent="0.25">
      <c r="A16779" s="250"/>
      <c r="B16779" s="250"/>
      <c r="C16779" s="250"/>
      <c r="D16779" s="250"/>
      <c r="E16779" s="250"/>
      <c r="F16779" s="250"/>
    </row>
    <row r="16780" spans="1:6" ht="15" x14ac:dyDescent="0.25">
      <c r="A16780" s="250"/>
      <c r="B16780" s="250"/>
      <c r="C16780" s="250"/>
      <c r="D16780" s="250"/>
      <c r="E16780" s="250"/>
      <c r="F16780" s="250"/>
    </row>
    <row r="16781" spans="1:6" ht="15" x14ac:dyDescent="0.25">
      <c r="A16781" s="250"/>
      <c r="B16781" s="250"/>
      <c r="C16781" s="250"/>
      <c r="D16781" s="250"/>
      <c r="E16781" s="250"/>
      <c r="F16781" s="250"/>
    </row>
    <row r="16782" spans="1:6" ht="15" x14ac:dyDescent="0.25">
      <c r="A16782" s="250"/>
      <c r="B16782" s="250"/>
      <c r="C16782" s="250"/>
      <c r="D16782" s="250"/>
      <c r="E16782" s="250"/>
      <c r="F16782" s="250"/>
    </row>
    <row r="16783" spans="1:6" ht="15" x14ac:dyDescent="0.25">
      <c r="A16783" s="250"/>
      <c r="B16783" s="250"/>
      <c r="C16783" s="250"/>
      <c r="D16783" s="250"/>
      <c r="E16783" s="250"/>
      <c r="F16783" s="250"/>
    </row>
    <row r="16784" spans="1:6" ht="15" x14ac:dyDescent="0.25">
      <c r="A16784" s="250"/>
      <c r="B16784" s="250"/>
      <c r="C16784" s="250"/>
      <c r="D16784" s="250"/>
      <c r="E16784" s="250"/>
      <c r="F16784" s="250"/>
    </row>
    <row r="16785" spans="1:6" ht="15" x14ac:dyDescent="0.25">
      <c r="A16785" s="250"/>
      <c r="B16785" s="250"/>
      <c r="C16785" s="250"/>
      <c r="D16785" s="250"/>
      <c r="E16785" s="250"/>
      <c r="F16785" s="250"/>
    </row>
    <row r="16786" spans="1:6" ht="15" x14ac:dyDescent="0.25">
      <c r="A16786" s="250"/>
      <c r="B16786" s="250"/>
      <c r="C16786" s="250"/>
      <c r="D16786" s="250"/>
      <c r="E16786" s="250"/>
      <c r="F16786" s="250"/>
    </row>
    <row r="16787" spans="1:6" ht="15" x14ac:dyDescent="0.25">
      <c r="A16787" s="250"/>
      <c r="B16787" s="250"/>
      <c r="C16787" s="250"/>
      <c r="D16787" s="250"/>
      <c r="E16787" s="250"/>
      <c r="F16787" s="250"/>
    </row>
    <row r="16788" spans="1:6" ht="15" x14ac:dyDescent="0.25">
      <c r="A16788" s="250"/>
      <c r="B16788" s="250"/>
      <c r="C16788" s="250"/>
      <c r="D16788" s="250"/>
      <c r="E16788" s="250"/>
      <c r="F16788" s="250"/>
    </row>
    <row r="16789" spans="1:6" ht="15" x14ac:dyDescent="0.25">
      <c r="A16789" s="250"/>
      <c r="B16789" s="250"/>
      <c r="C16789" s="250"/>
      <c r="D16789" s="250"/>
      <c r="E16789" s="250"/>
      <c r="F16789" s="250"/>
    </row>
    <row r="16790" spans="1:6" ht="15" x14ac:dyDescent="0.25">
      <c r="A16790" s="250"/>
      <c r="B16790" s="250"/>
      <c r="C16790" s="250"/>
      <c r="D16790" s="250"/>
      <c r="E16790" s="250"/>
      <c r="F16790" s="250"/>
    </row>
    <row r="16791" spans="1:6" ht="15" x14ac:dyDescent="0.25">
      <c r="A16791" s="250"/>
      <c r="B16791" s="250"/>
      <c r="C16791" s="250"/>
      <c r="D16791" s="250"/>
      <c r="E16791" s="250"/>
      <c r="F16791" s="250"/>
    </row>
    <row r="16792" spans="1:6" ht="15" x14ac:dyDescent="0.25">
      <c r="A16792" s="250"/>
      <c r="B16792" s="250"/>
      <c r="C16792" s="250"/>
      <c r="D16792" s="250"/>
      <c r="E16792" s="250"/>
      <c r="F16792" s="250"/>
    </row>
    <row r="16793" spans="1:6" ht="15" x14ac:dyDescent="0.25">
      <c r="A16793" s="250"/>
      <c r="B16793" s="250"/>
      <c r="C16793" s="250"/>
      <c r="D16793" s="250"/>
      <c r="E16793" s="250"/>
      <c r="F16793" s="250"/>
    </row>
    <row r="16794" spans="1:6" ht="15" x14ac:dyDescent="0.25">
      <c r="A16794" s="250"/>
      <c r="B16794" s="250"/>
      <c r="C16794" s="250"/>
      <c r="D16794" s="250"/>
      <c r="E16794" s="250"/>
      <c r="F16794" s="250"/>
    </row>
    <row r="16795" spans="1:6" ht="15" x14ac:dyDescent="0.25">
      <c r="A16795" s="250"/>
      <c r="B16795" s="250"/>
      <c r="C16795" s="250"/>
      <c r="D16795" s="250"/>
      <c r="E16795" s="250"/>
      <c r="F16795" s="250"/>
    </row>
    <row r="16796" spans="1:6" ht="15" x14ac:dyDescent="0.25">
      <c r="A16796" s="250"/>
      <c r="B16796" s="250"/>
      <c r="C16796" s="250"/>
      <c r="D16796" s="250"/>
      <c r="E16796" s="250"/>
      <c r="F16796" s="250"/>
    </row>
    <row r="16797" spans="1:6" ht="15" x14ac:dyDescent="0.25">
      <c r="A16797" s="250"/>
      <c r="B16797" s="250"/>
      <c r="C16797" s="250"/>
      <c r="D16797" s="250"/>
      <c r="E16797" s="250"/>
      <c r="F16797" s="250"/>
    </row>
    <row r="16798" spans="1:6" ht="15" x14ac:dyDescent="0.25">
      <c r="A16798" s="250"/>
      <c r="B16798" s="250"/>
      <c r="C16798" s="250"/>
      <c r="D16798" s="250"/>
      <c r="E16798" s="250"/>
      <c r="F16798" s="250"/>
    </row>
    <row r="16799" spans="1:6" ht="15" x14ac:dyDescent="0.25">
      <c r="A16799" s="250"/>
      <c r="B16799" s="250"/>
      <c r="C16799" s="250"/>
      <c r="D16799" s="250"/>
      <c r="E16799" s="250"/>
      <c r="F16799" s="250"/>
    </row>
    <row r="16800" spans="1:6" ht="15" x14ac:dyDescent="0.25">
      <c r="A16800" s="250"/>
      <c r="B16800" s="250"/>
      <c r="C16800" s="250"/>
      <c r="D16800" s="250"/>
      <c r="E16800" s="250"/>
      <c r="F16800" s="250"/>
    </row>
    <row r="16801" spans="1:6" ht="15" x14ac:dyDescent="0.25">
      <c r="A16801" s="250"/>
      <c r="B16801" s="250"/>
      <c r="C16801" s="250"/>
      <c r="D16801" s="250"/>
      <c r="E16801" s="250"/>
      <c r="F16801" s="250"/>
    </row>
    <row r="16802" spans="1:6" ht="15" x14ac:dyDescent="0.25">
      <c r="A16802" s="250"/>
      <c r="B16802" s="250"/>
      <c r="C16802" s="250"/>
      <c r="D16802" s="250"/>
      <c r="E16802" s="250"/>
      <c r="F16802" s="250"/>
    </row>
    <row r="16803" spans="1:6" ht="15" x14ac:dyDescent="0.25">
      <c r="A16803" s="250"/>
      <c r="B16803" s="250"/>
      <c r="C16803" s="250"/>
      <c r="D16803" s="250"/>
      <c r="E16803" s="250"/>
      <c r="F16803" s="250"/>
    </row>
    <row r="16804" spans="1:6" ht="15" x14ac:dyDescent="0.25">
      <c r="A16804" s="250"/>
      <c r="B16804" s="250"/>
      <c r="C16804" s="250"/>
      <c r="D16804" s="250"/>
      <c r="E16804" s="250"/>
      <c r="F16804" s="250"/>
    </row>
    <row r="16805" spans="1:6" ht="15" x14ac:dyDescent="0.25">
      <c r="A16805" s="250"/>
      <c r="B16805" s="250"/>
      <c r="C16805" s="250"/>
      <c r="D16805" s="250"/>
      <c r="E16805" s="250"/>
      <c r="F16805" s="250"/>
    </row>
    <row r="16806" spans="1:6" ht="15" x14ac:dyDescent="0.25">
      <c r="A16806" s="250"/>
      <c r="B16806" s="250"/>
      <c r="C16806" s="250"/>
      <c r="D16806" s="250"/>
      <c r="E16806" s="250"/>
      <c r="F16806" s="250"/>
    </row>
    <row r="16807" spans="1:6" ht="15" x14ac:dyDescent="0.25">
      <c r="A16807" s="250"/>
      <c r="B16807" s="250"/>
      <c r="C16807" s="250"/>
      <c r="D16807" s="250"/>
      <c r="E16807" s="250"/>
      <c r="F16807" s="250"/>
    </row>
    <row r="16808" spans="1:6" ht="15" x14ac:dyDescent="0.25">
      <c r="A16808" s="250"/>
      <c r="B16808" s="250"/>
      <c r="C16808" s="250"/>
      <c r="D16808" s="250"/>
      <c r="E16808" s="250"/>
      <c r="F16808" s="250"/>
    </row>
    <row r="16809" spans="1:6" ht="15" x14ac:dyDescent="0.25">
      <c r="A16809" s="250"/>
      <c r="B16809" s="250"/>
      <c r="C16809" s="250"/>
      <c r="D16809" s="250"/>
      <c r="E16809" s="250"/>
      <c r="F16809" s="250"/>
    </row>
    <row r="16810" spans="1:6" ht="15" x14ac:dyDescent="0.25">
      <c r="A16810" s="250"/>
      <c r="B16810" s="250"/>
      <c r="C16810" s="250"/>
      <c r="D16810" s="250"/>
      <c r="E16810" s="250"/>
      <c r="F16810" s="250"/>
    </row>
    <row r="16811" spans="1:6" ht="15" x14ac:dyDescent="0.25">
      <c r="A16811" s="250"/>
      <c r="B16811" s="250"/>
      <c r="C16811" s="250"/>
      <c r="D16811" s="250"/>
      <c r="E16811" s="250"/>
      <c r="F16811" s="250"/>
    </row>
    <row r="16812" spans="1:6" ht="15" x14ac:dyDescent="0.25">
      <c r="A16812" s="250"/>
      <c r="B16812" s="250"/>
      <c r="C16812" s="250"/>
      <c r="D16812" s="250"/>
      <c r="E16812" s="250"/>
      <c r="F16812" s="250"/>
    </row>
    <row r="16813" spans="1:6" ht="15" x14ac:dyDescent="0.25">
      <c r="A16813" s="250"/>
      <c r="B16813" s="250"/>
      <c r="C16813" s="250"/>
      <c r="D16813" s="250"/>
      <c r="E16813" s="250"/>
      <c r="F16813" s="250"/>
    </row>
    <row r="16814" spans="1:6" ht="15" x14ac:dyDescent="0.25">
      <c r="A16814" s="250"/>
      <c r="B16814" s="250"/>
      <c r="C16814" s="250"/>
      <c r="D16814" s="250"/>
      <c r="E16814" s="250"/>
      <c r="F16814" s="250"/>
    </row>
    <row r="16815" spans="1:6" ht="15" x14ac:dyDescent="0.25">
      <c r="A16815" s="250"/>
      <c r="B16815" s="250"/>
      <c r="C16815" s="250"/>
      <c r="D16815" s="250"/>
      <c r="E16815" s="250"/>
      <c r="F16815" s="250"/>
    </row>
    <row r="16816" spans="1:6" ht="15" x14ac:dyDescent="0.25">
      <c r="A16816" s="250"/>
      <c r="B16816" s="250"/>
      <c r="C16816" s="250"/>
      <c r="D16816" s="250"/>
      <c r="E16816" s="250"/>
      <c r="F16816" s="250"/>
    </row>
    <row r="16817" spans="1:6" ht="15" x14ac:dyDescent="0.25">
      <c r="A16817" s="250"/>
      <c r="B16817" s="250"/>
      <c r="C16817" s="250"/>
      <c r="D16817" s="250"/>
      <c r="E16817" s="250"/>
      <c r="F16817" s="250"/>
    </row>
    <row r="16818" spans="1:6" ht="15" x14ac:dyDescent="0.25">
      <c r="A16818" s="250"/>
      <c r="B16818" s="250"/>
      <c r="C16818" s="250"/>
      <c r="D16818" s="250"/>
      <c r="E16818" s="250"/>
      <c r="F16818" s="250"/>
    </row>
    <row r="16819" spans="1:6" ht="15" x14ac:dyDescent="0.25">
      <c r="A16819" s="250"/>
      <c r="B16819" s="250"/>
      <c r="C16819" s="250"/>
      <c r="D16819" s="250"/>
      <c r="E16819" s="250"/>
      <c r="F16819" s="250"/>
    </row>
    <row r="16820" spans="1:6" ht="15" x14ac:dyDescent="0.25">
      <c r="A16820" s="250"/>
      <c r="B16820" s="250"/>
      <c r="C16820" s="250"/>
      <c r="D16820" s="250"/>
      <c r="E16820" s="250"/>
      <c r="F16820" s="250"/>
    </row>
    <row r="16821" spans="1:6" ht="15" x14ac:dyDescent="0.25">
      <c r="A16821" s="250"/>
      <c r="B16821" s="250"/>
      <c r="C16821" s="250"/>
      <c r="D16821" s="250"/>
      <c r="E16821" s="250"/>
      <c r="F16821" s="250"/>
    </row>
    <row r="16822" spans="1:6" ht="15" x14ac:dyDescent="0.25">
      <c r="A16822" s="250"/>
      <c r="B16822" s="250"/>
      <c r="C16822" s="250"/>
      <c r="D16822" s="250"/>
      <c r="E16822" s="250"/>
      <c r="F16822" s="250"/>
    </row>
    <row r="16823" spans="1:6" ht="15" x14ac:dyDescent="0.25">
      <c r="A16823" s="250"/>
      <c r="B16823" s="250"/>
      <c r="C16823" s="250"/>
      <c r="D16823" s="250"/>
      <c r="E16823" s="250"/>
      <c r="F16823" s="250"/>
    </row>
    <row r="16824" spans="1:6" ht="15" x14ac:dyDescent="0.25">
      <c r="A16824" s="250"/>
      <c r="B16824" s="250"/>
      <c r="C16824" s="250"/>
      <c r="D16824" s="250"/>
      <c r="E16824" s="250"/>
      <c r="F16824" s="250"/>
    </row>
    <row r="16825" spans="1:6" ht="15" x14ac:dyDescent="0.25">
      <c r="A16825" s="250"/>
      <c r="B16825" s="250"/>
      <c r="C16825" s="250"/>
      <c r="D16825" s="250"/>
      <c r="E16825" s="250"/>
      <c r="F16825" s="250"/>
    </row>
    <row r="16826" spans="1:6" ht="15" x14ac:dyDescent="0.25">
      <c r="A16826" s="250"/>
      <c r="B16826" s="250"/>
      <c r="C16826" s="250"/>
      <c r="D16826" s="250"/>
      <c r="E16826" s="250"/>
      <c r="F16826" s="250"/>
    </row>
    <row r="16827" spans="1:6" ht="15" x14ac:dyDescent="0.25">
      <c r="A16827" s="250"/>
      <c r="B16827" s="250"/>
      <c r="C16827" s="250"/>
      <c r="D16827" s="250"/>
      <c r="E16827" s="250"/>
      <c r="F16827" s="250"/>
    </row>
    <row r="16828" spans="1:6" ht="15" x14ac:dyDescent="0.25">
      <c r="A16828" s="250"/>
      <c r="B16828" s="250"/>
      <c r="C16828" s="250"/>
      <c r="D16828" s="250"/>
      <c r="E16828" s="250"/>
      <c r="F16828" s="250"/>
    </row>
    <row r="16829" spans="1:6" ht="15" x14ac:dyDescent="0.25">
      <c r="A16829" s="250"/>
      <c r="B16829" s="250"/>
      <c r="C16829" s="250"/>
      <c r="D16829" s="250"/>
      <c r="E16829" s="250"/>
      <c r="F16829" s="250"/>
    </row>
    <row r="16830" spans="1:6" ht="15" x14ac:dyDescent="0.25">
      <c r="A16830" s="250"/>
      <c r="B16830" s="250"/>
      <c r="C16830" s="250"/>
      <c r="D16830" s="250"/>
      <c r="E16830" s="250"/>
      <c r="F16830" s="250"/>
    </row>
    <row r="16831" spans="1:6" ht="15" x14ac:dyDescent="0.25">
      <c r="A16831" s="250"/>
      <c r="B16831" s="250"/>
      <c r="C16831" s="250"/>
      <c r="D16831" s="250"/>
      <c r="E16831" s="250"/>
      <c r="F16831" s="250"/>
    </row>
    <row r="16832" spans="1:6" ht="15" x14ac:dyDescent="0.25">
      <c r="A16832" s="250"/>
      <c r="B16832" s="250"/>
      <c r="C16832" s="250"/>
      <c r="D16832" s="250"/>
      <c r="E16832" s="250"/>
      <c r="F16832" s="250"/>
    </row>
    <row r="16833" spans="1:6" ht="15" x14ac:dyDescent="0.25">
      <c r="A16833" s="250"/>
      <c r="B16833" s="250"/>
      <c r="C16833" s="250"/>
      <c r="D16833" s="250"/>
      <c r="E16833" s="250"/>
      <c r="F16833" s="250"/>
    </row>
    <row r="16834" spans="1:6" ht="15" x14ac:dyDescent="0.25">
      <c r="A16834" s="250"/>
      <c r="B16834" s="250"/>
      <c r="C16834" s="250"/>
      <c r="D16834" s="250"/>
      <c r="E16834" s="250"/>
      <c r="F16834" s="250"/>
    </row>
    <row r="16835" spans="1:6" ht="15" x14ac:dyDescent="0.25">
      <c r="A16835" s="250"/>
      <c r="B16835" s="250"/>
      <c r="C16835" s="250"/>
      <c r="D16835" s="250"/>
      <c r="E16835" s="250"/>
      <c r="F16835" s="250"/>
    </row>
    <row r="16836" spans="1:6" ht="15" x14ac:dyDescent="0.25">
      <c r="A16836" s="250"/>
      <c r="B16836" s="250"/>
      <c r="C16836" s="250"/>
      <c r="D16836" s="250"/>
      <c r="E16836" s="250"/>
      <c r="F16836" s="250"/>
    </row>
    <row r="16837" spans="1:6" ht="15" x14ac:dyDescent="0.25">
      <c r="A16837" s="250"/>
      <c r="B16837" s="250"/>
      <c r="C16837" s="250"/>
      <c r="D16837" s="250"/>
      <c r="E16837" s="250"/>
      <c r="F16837" s="250"/>
    </row>
    <row r="16838" spans="1:6" ht="15" x14ac:dyDescent="0.25">
      <c r="A16838" s="250"/>
      <c r="B16838" s="250"/>
      <c r="C16838" s="250"/>
      <c r="D16838" s="250"/>
      <c r="E16838" s="250"/>
      <c r="F16838" s="250"/>
    </row>
    <row r="16839" spans="1:6" ht="15" x14ac:dyDescent="0.25">
      <c r="A16839" s="250"/>
      <c r="B16839" s="250"/>
      <c r="C16839" s="250"/>
      <c r="D16839" s="250"/>
      <c r="E16839" s="250"/>
      <c r="F16839" s="250"/>
    </row>
    <row r="16840" spans="1:6" ht="15" x14ac:dyDescent="0.25">
      <c r="A16840" s="250"/>
      <c r="B16840" s="250"/>
      <c r="C16840" s="250"/>
      <c r="D16840" s="250"/>
      <c r="E16840" s="250"/>
      <c r="F16840" s="250"/>
    </row>
    <row r="16841" spans="1:6" ht="15" x14ac:dyDescent="0.25">
      <c r="A16841" s="250"/>
      <c r="B16841" s="250"/>
      <c r="C16841" s="250"/>
      <c r="D16841" s="250"/>
      <c r="E16841" s="250"/>
      <c r="F16841" s="250"/>
    </row>
    <row r="16842" spans="1:6" ht="15" x14ac:dyDescent="0.25">
      <c r="A16842" s="250"/>
      <c r="B16842" s="250"/>
      <c r="C16842" s="250"/>
      <c r="D16842" s="250"/>
      <c r="E16842" s="250"/>
      <c r="F16842" s="250"/>
    </row>
    <row r="16843" spans="1:6" ht="15" x14ac:dyDescent="0.25">
      <c r="A16843" s="250"/>
      <c r="B16843" s="250"/>
      <c r="C16843" s="250"/>
      <c r="D16843" s="250"/>
      <c r="E16843" s="250"/>
      <c r="F16843" s="250"/>
    </row>
    <row r="16844" spans="1:6" ht="15" x14ac:dyDescent="0.25">
      <c r="A16844" s="250"/>
      <c r="B16844" s="250"/>
      <c r="C16844" s="250"/>
      <c r="D16844" s="250"/>
      <c r="E16844" s="250"/>
      <c r="F16844" s="250"/>
    </row>
    <row r="16845" spans="1:6" ht="15" x14ac:dyDescent="0.25">
      <c r="A16845" s="250"/>
      <c r="B16845" s="250"/>
      <c r="C16845" s="250"/>
      <c r="D16845" s="250"/>
      <c r="E16845" s="250"/>
      <c r="F16845" s="250"/>
    </row>
    <row r="16846" spans="1:6" ht="15" x14ac:dyDescent="0.25">
      <c r="A16846" s="250"/>
      <c r="B16846" s="250"/>
      <c r="C16846" s="250"/>
      <c r="D16846" s="250"/>
      <c r="E16846" s="250"/>
      <c r="F16846" s="250"/>
    </row>
    <row r="16847" spans="1:6" ht="15" x14ac:dyDescent="0.25">
      <c r="A16847" s="250"/>
      <c r="B16847" s="250"/>
      <c r="C16847" s="250"/>
      <c r="D16847" s="250"/>
      <c r="E16847" s="250"/>
      <c r="F16847" s="250"/>
    </row>
    <row r="16848" spans="1:6" ht="15" x14ac:dyDescent="0.25">
      <c r="A16848" s="250"/>
      <c r="B16848" s="250"/>
      <c r="C16848" s="250"/>
      <c r="D16848" s="250"/>
      <c r="E16848" s="250"/>
      <c r="F16848" s="250"/>
    </row>
    <row r="16849" spans="1:6" ht="15" x14ac:dyDescent="0.25">
      <c r="A16849" s="250"/>
      <c r="B16849" s="250"/>
      <c r="C16849" s="250"/>
      <c r="D16849" s="250"/>
      <c r="E16849" s="250"/>
      <c r="F16849" s="250"/>
    </row>
    <row r="16850" spans="1:6" ht="15" x14ac:dyDescent="0.25">
      <c r="A16850" s="250"/>
      <c r="B16850" s="250"/>
      <c r="C16850" s="250"/>
      <c r="D16850" s="250"/>
      <c r="E16850" s="250"/>
      <c r="F16850" s="250"/>
    </row>
    <row r="16851" spans="1:6" ht="15" x14ac:dyDescent="0.25">
      <c r="A16851" s="250"/>
      <c r="B16851" s="250"/>
      <c r="C16851" s="250"/>
      <c r="D16851" s="250"/>
      <c r="E16851" s="250"/>
      <c r="F16851" s="250"/>
    </row>
    <row r="16852" spans="1:6" ht="15" x14ac:dyDescent="0.25">
      <c r="A16852" s="250"/>
      <c r="B16852" s="250"/>
      <c r="C16852" s="250"/>
      <c r="D16852" s="250"/>
      <c r="E16852" s="250"/>
      <c r="F16852" s="250"/>
    </row>
    <row r="16853" spans="1:6" ht="15" x14ac:dyDescent="0.25">
      <c r="A16853" s="250"/>
      <c r="B16853" s="250"/>
      <c r="C16853" s="250"/>
      <c r="D16853" s="250"/>
      <c r="E16853" s="250"/>
      <c r="F16853" s="250"/>
    </row>
    <row r="16854" spans="1:6" ht="15" x14ac:dyDescent="0.25">
      <c r="A16854" s="250"/>
      <c r="B16854" s="250"/>
      <c r="C16854" s="250"/>
      <c r="D16854" s="250"/>
      <c r="E16854" s="250"/>
      <c r="F16854" s="250"/>
    </row>
    <row r="16855" spans="1:6" ht="15" x14ac:dyDescent="0.25">
      <c r="A16855" s="250"/>
      <c r="B16855" s="250"/>
      <c r="C16855" s="250"/>
      <c r="D16855" s="250"/>
      <c r="E16855" s="250"/>
      <c r="F16855" s="250"/>
    </row>
    <row r="16856" spans="1:6" ht="15" x14ac:dyDescent="0.25">
      <c r="A16856" s="250"/>
      <c r="B16856" s="250"/>
      <c r="C16856" s="250"/>
      <c r="D16856" s="250"/>
      <c r="E16856" s="250"/>
      <c r="F16856" s="250"/>
    </row>
    <row r="16857" spans="1:6" ht="15" x14ac:dyDescent="0.25">
      <c r="A16857" s="250"/>
      <c r="B16857" s="250"/>
      <c r="C16857" s="250"/>
      <c r="D16857" s="250"/>
      <c r="E16857" s="250"/>
      <c r="F16857" s="250"/>
    </row>
    <row r="16858" spans="1:6" ht="15" x14ac:dyDescent="0.25">
      <c r="A16858" s="250"/>
      <c r="B16858" s="250"/>
      <c r="C16858" s="250"/>
      <c r="D16858" s="250"/>
      <c r="E16858" s="250"/>
      <c r="F16858" s="250"/>
    </row>
    <row r="16859" spans="1:6" ht="15" x14ac:dyDescent="0.25">
      <c r="A16859" s="250"/>
      <c r="B16859" s="250"/>
      <c r="C16859" s="250"/>
      <c r="D16859" s="250"/>
      <c r="E16859" s="250"/>
      <c r="F16859" s="250"/>
    </row>
    <row r="16860" spans="1:6" ht="15" x14ac:dyDescent="0.25">
      <c r="A16860" s="250"/>
      <c r="B16860" s="250"/>
      <c r="C16860" s="250"/>
      <c r="D16860" s="250"/>
      <c r="E16860" s="250"/>
      <c r="F16860" s="250"/>
    </row>
    <row r="16861" spans="1:6" ht="15" x14ac:dyDescent="0.25">
      <c r="A16861" s="250"/>
      <c r="B16861" s="250"/>
      <c r="C16861" s="250"/>
      <c r="D16861" s="250"/>
      <c r="E16861" s="250"/>
      <c r="F16861" s="250"/>
    </row>
    <row r="16862" spans="1:6" ht="15" x14ac:dyDescent="0.25">
      <c r="A16862" s="250"/>
      <c r="B16862" s="250"/>
      <c r="C16862" s="250"/>
      <c r="D16862" s="250"/>
      <c r="E16862" s="250"/>
      <c r="F16862" s="250"/>
    </row>
    <row r="16863" spans="1:6" ht="15" x14ac:dyDescent="0.25">
      <c r="A16863" s="250"/>
      <c r="B16863" s="250"/>
      <c r="C16863" s="250"/>
      <c r="D16863" s="250"/>
      <c r="E16863" s="250"/>
      <c r="F16863" s="250"/>
    </row>
    <row r="16864" spans="1:6" ht="15" x14ac:dyDescent="0.25">
      <c r="A16864" s="250"/>
      <c r="B16864" s="250"/>
      <c r="C16864" s="250"/>
      <c r="D16864" s="250"/>
      <c r="E16864" s="250"/>
      <c r="F16864" s="250"/>
    </row>
    <row r="16865" spans="1:6" ht="15" x14ac:dyDescent="0.25">
      <c r="A16865" s="250"/>
      <c r="B16865" s="250"/>
      <c r="C16865" s="250"/>
      <c r="D16865" s="250"/>
      <c r="E16865" s="250"/>
      <c r="F16865" s="250"/>
    </row>
    <row r="16866" spans="1:6" ht="15" x14ac:dyDescent="0.25">
      <c r="A16866" s="250"/>
      <c r="B16866" s="250"/>
      <c r="C16866" s="250"/>
      <c r="D16866" s="250"/>
      <c r="E16866" s="250"/>
      <c r="F16866" s="250"/>
    </row>
    <row r="16867" spans="1:6" ht="15" x14ac:dyDescent="0.25">
      <c r="A16867" s="250"/>
      <c r="B16867" s="250"/>
      <c r="C16867" s="250"/>
      <c r="D16867" s="250"/>
      <c r="E16867" s="250"/>
      <c r="F16867" s="250"/>
    </row>
    <row r="16868" spans="1:6" ht="15" x14ac:dyDescent="0.25">
      <c r="A16868" s="250"/>
      <c r="B16868" s="250"/>
      <c r="C16868" s="250"/>
      <c r="D16868" s="250"/>
      <c r="E16868" s="250"/>
      <c r="F16868" s="250"/>
    </row>
    <row r="16869" spans="1:6" ht="15" x14ac:dyDescent="0.25">
      <c r="A16869" s="250"/>
      <c r="B16869" s="250"/>
      <c r="C16869" s="250"/>
      <c r="D16869" s="250"/>
      <c r="E16869" s="250"/>
      <c r="F16869" s="250"/>
    </row>
    <row r="16870" spans="1:6" ht="15" x14ac:dyDescent="0.25">
      <c r="A16870" s="250"/>
      <c r="B16870" s="250"/>
      <c r="C16870" s="250"/>
      <c r="D16870" s="250"/>
      <c r="E16870" s="250"/>
      <c r="F16870" s="250"/>
    </row>
    <row r="16871" spans="1:6" ht="15" x14ac:dyDescent="0.25">
      <c r="A16871" s="250"/>
      <c r="B16871" s="250"/>
      <c r="C16871" s="250"/>
      <c r="D16871" s="250"/>
      <c r="E16871" s="250"/>
      <c r="F16871" s="250"/>
    </row>
    <row r="16872" spans="1:6" ht="15" x14ac:dyDescent="0.25">
      <c r="A16872" s="250"/>
      <c r="B16872" s="250"/>
      <c r="C16872" s="250"/>
      <c r="D16872" s="250"/>
      <c r="E16872" s="250"/>
      <c r="F16872" s="250"/>
    </row>
    <row r="16873" spans="1:6" ht="15" x14ac:dyDescent="0.25">
      <c r="A16873" s="250"/>
      <c r="B16873" s="250"/>
      <c r="C16873" s="250"/>
      <c r="D16873" s="250"/>
      <c r="E16873" s="250"/>
      <c r="F16873" s="250"/>
    </row>
    <row r="16874" spans="1:6" ht="15" x14ac:dyDescent="0.25">
      <c r="A16874" s="250"/>
      <c r="B16874" s="250"/>
      <c r="C16874" s="250"/>
      <c r="D16874" s="250"/>
      <c r="E16874" s="250"/>
      <c r="F16874" s="250"/>
    </row>
    <row r="16875" spans="1:6" ht="15" x14ac:dyDescent="0.25">
      <c r="A16875" s="250"/>
      <c r="B16875" s="250"/>
      <c r="C16875" s="250"/>
      <c r="D16875" s="250"/>
      <c r="E16875" s="250"/>
      <c r="F16875" s="250"/>
    </row>
    <row r="16876" spans="1:6" ht="15" x14ac:dyDescent="0.25">
      <c r="A16876" s="250"/>
      <c r="B16876" s="250"/>
      <c r="C16876" s="250"/>
      <c r="D16876" s="250"/>
      <c r="E16876" s="250"/>
      <c r="F16876" s="250"/>
    </row>
    <row r="16877" spans="1:6" ht="15" x14ac:dyDescent="0.25">
      <c r="A16877" s="250"/>
      <c r="B16877" s="250"/>
      <c r="C16877" s="250"/>
      <c r="D16877" s="250"/>
      <c r="E16877" s="250"/>
      <c r="F16877" s="250"/>
    </row>
    <row r="16878" spans="1:6" ht="15" x14ac:dyDescent="0.25">
      <c r="A16878" s="250"/>
      <c r="B16878" s="250"/>
      <c r="C16878" s="250"/>
      <c r="D16878" s="250"/>
      <c r="E16878" s="250"/>
      <c r="F16878" s="250"/>
    </row>
    <row r="16879" spans="1:6" ht="15" x14ac:dyDescent="0.25">
      <c r="A16879" s="250"/>
      <c r="B16879" s="250"/>
      <c r="C16879" s="250"/>
      <c r="D16879" s="250"/>
      <c r="E16879" s="250"/>
      <c r="F16879" s="250"/>
    </row>
    <row r="16880" spans="1:6" ht="15" x14ac:dyDescent="0.25">
      <c r="A16880" s="250"/>
      <c r="B16880" s="250"/>
      <c r="C16880" s="250"/>
      <c r="D16880" s="250"/>
      <c r="E16880" s="250"/>
      <c r="F16880" s="250"/>
    </row>
    <row r="16881" spans="1:6" ht="15" x14ac:dyDescent="0.25">
      <c r="A16881" s="250"/>
      <c r="B16881" s="250"/>
      <c r="C16881" s="250"/>
      <c r="D16881" s="250"/>
      <c r="E16881" s="250"/>
      <c r="F16881" s="250"/>
    </row>
    <row r="16882" spans="1:6" ht="15" x14ac:dyDescent="0.25">
      <c r="A16882" s="250"/>
      <c r="B16882" s="250"/>
      <c r="C16882" s="250"/>
      <c r="D16882" s="250"/>
      <c r="E16882" s="250"/>
      <c r="F16882" s="250"/>
    </row>
    <row r="16883" spans="1:6" ht="15" x14ac:dyDescent="0.25">
      <c r="A16883" s="250"/>
      <c r="B16883" s="250"/>
      <c r="C16883" s="250"/>
      <c r="D16883" s="250"/>
      <c r="E16883" s="250"/>
      <c r="F16883" s="250"/>
    </row>
    <row r="16884" spans="1:6" ht="15" x14ac:dyDescent="0.25">
      <c r="A16884" s="250"/>
      <c r="B16884" s="250"/>
      <c r="C16884" s="250"/>
      <c r="D16884" s="250"/>
      <c r="E16884" s="250"/>
      <c r="F16884" s="250"/>
    </row>
    <row r="16885" spans="1:6" ht="15" x14ac:dyDescent="0.25">
      <c r="A16885" s="250"/>
      <c r="B16885" s="250"/>
      <c r="C16885" s="250"/>
      <c r="D16885" s="250"/>
      <c r="E16885" s="250"/>
      <c r="F16885" s="250"/>
    </row>
    <row r="16886" spans="1:6" ht="15" x14ac:dyDescent="0.25">
      <c r="A16886" s="250"/>
      <c r="B16886" s="250"/>
      <c r="C16886" s="250"/>
      <c r="D16886" s="250"/>
      <c r="E16886" s="250"/>
      <c r="F16886" s="250"/>
    </row>
    <row r="16887" spans="1:6" ht="15" x14ac:dyDescent="0.25">
      <c r="A16887" s="250"/>
      <c r="B16887" s="250"/>
      <c r="C16887" s="250"/>
      <c r="D16887" s="250"/>
      <c r="E16887" s="250"/>
      <c r="F16887" s="250"/>
    </row>
    <row r="16888" spans="1:6" ht="15" x14ac:dyDescent="0.25">
      <c r="A16888" s="250"/>
      <c r="B16888" s="250"/>
      <c r="C16888" s="250"/>
      <c r="D16888" s="250"/>
      <c r="E16888" s="250"/>
      <c r="F16888" s="250"/>
    </row>
    <row r="16889" spans="1:6" ht="15" x14ac:dyDescent="0.25">
      <c r="A16889" s="250"/>
      <c r="B16889" s="250"/>
      <c r="C16889" s="250"/>
      <c r="D16889" s="250"/>
      <c r="E16889" s="250"/>
      <c r="F16889" s="250"/>
    </row>
    <row r="16890" spans="1:6" ht="15" x14ac:dyDescent="0.25">
      <c r="A16890" s="250"/>
      <c r="B16890" s="250"/>
      <c r="C16890" s="250"/>
      <c r="D16890" s="250"/>
      <c r="E16890" s="250"/>
      <c r="F16890" s="250"/>
    </row>
    <row r="16891" spans="1:6" ht="15" x14ac:dyDescent="0.25">
      <c r="A16891" s="250"/>
      <c r="B16891" s="250"/>
      <c r="C16891" s="250"/>
      <c r="D16891" s="250"/>
      <c r="E16891" s="250"/>
      <c r="F16891" s="250"/>
    </row>
    <row r="16892" spans="1:6" ht="15" x14ac:dyDescent="0.25">
      <c r="A16892" s="250"/>
      <c r="B16892" s="250"/>
      <c r="C16892" s="250"/>
      <c r="D16892" s="250"/>
      <c r="E16892" s="250"/>
      <c r="F16892" s="250"/>
    </row>
    <row r="16893" spans="1:6" ht="15" x14ac:dyDescent="0.25">
      <c r="A16893" s="250"/>
      <c r="B16893" s="250"/>
      <c r="C16893" s="250"/>
      <c r="D16893" s="250"/>
      <c r="E16893" s="250"/>
      <c r="F16893" s="250"/>
    </row>
    <row r="16894" spans="1:6" ht="15" x14ac:dyDescent="0.25">
      <c r="A16894" s="250"/>
      <c r="B16894" s="250"/>
      <c r="C16894" s="250"/>
      <c r="D16894" s="250"/>
      <c r="E16894" s="250"/>
      <c r="F16894" s="250"/>
    </row>
    <row r="16895" spans="1:6" ht="15" x14ac:dyDescent="0.25">
      <c r="A16895" s="250"/>
      <c r="B16895" s="250"/>
      <c r="C16895" s="250"/>
      <c r="D16895" s="250"/>
      <c r="E16895" s="250"/>
      <c r="F16895" s="250"/>
    </row>
    <row r="16896" spans="1:6" ht="15" x14ac:dyDescent="0.25">
      <c r="A16896" s="250"/>
      <c r="B16896" s="250"/>
      <c r="C16896" s="250"/>
      <c r="D16896" s="250"/>
      <c r="E16896" s="250"/>
      <c r="F16896" s="250"/>
    </row>
    <row r="16897" spans="1:6" ht="15" x14ac:dyDescent="0.25">
      <c r="A16897" s="250"/>
      <c r="B16897" s="250"/>
      <c r="C16897" s="250"/>
      <c r="D16897" s="250"/>
      <c r="E16897" s="250"/>
      <c r="F16897" s="250"/>
    </row>
    <row r="16898" spans="1:6" ht="15" x14ac:dyDescent="0.25">
      <c r="A16898" s="250"/>
      <c r="B16898" s="250"/>
      <c r="C16898" s="250"/>
      <c r="D16898" s="250"/>
      <c r="E16898" s="250"/>
      <c r="F16898" s="250"/>
    </row>
    <row r="16899" spans="1:6" ht="15" x14ac:dyDescent="0.25">
      <c r="A16899" s="250"/>
      <c r="B16899" s="250"/>
      <c r="C16899" s="250"/>
      <c r="D16899" s="250"/>
      <c r="E16899" s="250"/>
      <c r="F16899" s="250"/>
    </row>
    <row r="16900" spans="1:6" ht="15" x14ac:dyDescent="0.25">
      <c r="A16900" s="250"/>
      <c r="B16900" s="250"/>
      <c r="C16900" s="250"/>
      <c r="D16900" s="250"/>
      <c r="E16900" s="250"/>
      <c r="F16900" s="250"/>
    </row>
    <row r="16901" spans="1:6" ht="15" x14ac:dyDescent="0.25">
      <c r="A16901" s="250"/>
      <c r="B16901" s="250"/>
      <c r="C16901" s="250"/>
      <c r="D16901" s="250"/>
      <c r="E16901" s="250"/>
      <c r="F16901" s="250"/>
    </row>
    <row r="16902" spans="1:6" ht="15" x14ac:dyDescent="0.25">
      <c r="A16902" s="250"/>
      <c r="B16902" s="250"/>
      <c r="C16902" s="250"/>
      <c r="D16902" s="250"/>
      <c r="E16902" s="250"/>
      <c r="F16902" s="250"/>
    </row>
    <row r="16903" spans="1:6" ht="15" x14ac:dyDescent="0.25">
      <c r="A16903" s="250"/>
      <c r="B16903" s="250"/>
      <c r="C16903" s="250"/>
      <c r="D16903" s="250"/>
      <c r="E16903" s="250"/>
      <c r="F16903" s="250"/>
    </row>
    <row r="16904" spans="1:6" ht="15" x14ac:dyDescent="0.25">
      <c r="A16904" s="250"/>
      <c r="B16904" s="250"/>
      <c r="C16904" s="250"/>
      <c r="D16904" s="250"/>
      <c r="E16904" s="250"/>
      <c r="F16904" s="250"/>
    </row>
    <row r="16905" spans="1:6" ht="15" x14ac:dyDescent="0.25">
      <c r="A16905" s="250"/>
      <c r="B16905" s="250"/>
      <c r="C16905" s="250"/>
      <c r="D16905" s="250"/>
      <c r="E16905" s="250"/>
      <c r="F16905" s="250"/>
    </row>
    <row r="16906" spans="1:6" ht="15" x14ac:dyDescent="0.25">
      <c r="A16906" s="250"/>
      <c r="B16906" s="250"/>
      <c r="C16906" s="250"/>
      <c r="D16906" s="250"/>
      <c r="E16906" s="250"/>
      <c r="F16906" s="250"/>
    </row>
    <row r="16907" spans="1:6" ht="15" x14ac:dyDescent="0.25">
      <c r="A16907" s="250"/>
      <c r="B16907" s="250"/>
      <c r="C16907" s="250"/>
      <c r="D16907" s="250"/>
      <c r="E16907" s="250"/>
      <c r="F16907" s="250"/>
    </row>
    <row r="16908" spans="1:6" ht="15" x14ac:dyDescent="0.25">
      <c r="A16908" s="250"/>
      <c r="B16908" s="250"/>
      <c r="C16908" s="250"/>
      <c r="D16908" s="250"/>
      <c r="E16908" s="250"/>
      <c r="F16908" s="250"/>
    </row>
    <row r="16909" spans="1:6" ht="15" x14ac:dyDescent="0.25">
      <c r="A16909" s="250"/>
      <c r="B16909" s="250"/>
      <c r="C16909" s="250"/>
      <c r="D16909" s="250"/>
      <c r="E16909" s="250"/>
      <c r="F16909" s="250"/>
    </row>
    <row r="16910" spans="1:6" ht="15" x14ac:dyDescent="0.25">
      <c r="A16910" s="250"/>
      <c r="B16910" s="250"/>
      <c r="C16910" s="250"/>
      <c r="D16910" s="250"/>
      <c r="E16910" s="250"/>
      <c r="F16910" s="250"/>
    </row>
    <row r="16911" spans="1:6" ht="15" x14ac:dyDescent="0.25">
      <c r="A16911" s="250"/>
      <c r="B16911" s="250"/>
      <c r="C16911" s="250"/>
      <c r="D16911" s="250"/>
      <c r="E16911" s="250"/>
      <c r="F16911" s="250"/>
    </row>
    <row r="16912" spans="1:6" ht="15" x14ac:dyDescent="0.25">
      <c r="A16912" s="250"/>
      <c r="B16912" s="250"/>
      <c r="C16912" s="250"/>
      <c r="D16912" s="250"/>
      <c r="E16912" s="250"/>
      <c r="F16912" s="250"/>
    </row>
    <row r="16913" spans="1:6" ht="15" x14ac:dyDescent="0.25">
      <c r="A16913" s="250"/>
      <c r="B16913" s="250"/>
      <c r="C16913" s="250"/>
      <c r="D16913" s="250"/>
      <c r="E16913" s="250"/>
      <c r="F16913" s="250"/>
    </row>
    <row r="16914" spans="1:6" ht="15" x14ac:dyDescent="0.25">
      <c r="A16914" s="250"/>
      <c r="B16914" s="250"/>
      <c r="C16914" s="250"/>
      <c r="D16914" s="250"/>
      <c r="E16914" s="250"/>
      <c r="F16914" s="250"/>
    </row>
    <row r="16915" spans="1:6" ht="15" x14ac:dyDescent="0.25">
      <c r="A16915" s="250"/>
      <c r="B16915" s="250"/>
      <c r="C16915" s="250"/>
      <c r="D16915" s="250"/>
      <c r="E16915" s="250"/>
      <c r="F16915" s="250"/>
    </row>
    <row r="16916" spans="1:6" ht="15" x14ac:dyDescent="0.25">
      <c r="A16916" s="250"/>
      <c r="B16916" s="250"/>
      <c r="C16916" s="250"/>
      <c r="D16916" s="250"/>
      <c r="E16916" s="250"/>
      <c r="F16916" s="250"/>
    </row>
    <row r="16917" spans="1:6" ht="15" x14ac:dyDescent="0.25">
      <c r="A16917" s="250"/>
      <c r="B16917" s="250"/>
      <c r="C16917" s="250"/>
      <c r="D16917" s="250"/>
      <c r="E16917" s="250"/>
      <c r="F16917" s="250"/>
    </row>
    <row r="16918" spans="1:6" ht="15" x14ac:dyDescent="0.25">
      <c r="A16918" s="250"/>
      <c r="B16918" s="250"/>
      <c r="C16918" s="250"/>
      <c r="D16918" s="250"/>
      <c r="E16918" s="250"/>
      <c r="F16918" s="250"/>
    </row>
    <row r="16919" spans="1:6" ht="15" x14ac:dyDescent="0.25">
      <c r="A16919" s="250"/>
      <c r="B16919" s="250"/>
      <c r="C16919" s="250"/>
      <c r="D16919" s="250"/>
      <c r="E16919" s="250"/>
      <c r="F16919" s="250"/>
    </row>
    <row r="16920" spans="1:6" ht="15" x14ac:dyDescent="0.25">
      <c r="A16920" s="250"/>
      <c r="B16920" s="250"/>
      <c r="C16920" s="250"/>
      <c r="D16920" s="250"/>
      <c r="E16920" s="250"/>
      <c r="F16920" s="250"/>
    </row>
    <row r="16921" spans="1:6" ht="15" x14ac:dyDescent="0.25">
      <c r="A16921" s="250"/>
      <c r="B16921" s="250"/>
      <c r="C16921" s="250"/>
      <c r="D16921" s="250"/>
      <c r="E16921" s="250"/>
      <c r="F16921" s="250"/>
    </row>
    <row r="16922" spans="1:6" ht="15" x14ac:dyDescent="0.25">
      <c r="A16922" s="250"/>
      <c r="B16922" s="250"/>
      <c r="C16922" s="250"/>
      <c r="D16922" s="250"/>
      <c r="E16922" s="250"/>
      <c r="F16922" s="250"/>
    </row>
    <row r="16923" spans="1:6" ht="15" x14ac:dyDescent="0.25">
      <c r="A16923" s="250"/>
      <c r="B16923" s="250"/>
      <c r="C16923" s="250"/>
      <c r="D16923" s="250"/>
      <c r="E16923" s="250"/>
      <c r="F16923" s="250"/>
    </row>
    <row r="16924" spans="1:6" ht="15" x14ac:dyDescent="0.25">
      <c r="A16924" s="250"/>
      <c r="B16924" s="250"/>
      <c r="C16924" s="250"/>
      <c r="D16924" s="250"/>
      <c r="E16924" s="250"/>
      <c r="F16924" s="250"/>
    </row>
    <row r="16925" spans="1:6" ht="15" x14ac:dyDescent="0.25">
      <c r="A16925" s="250"/>
      <c r="B16925" s="250"/>
      <c r="C16925" s="250"/>
      <c r="D16925" s="250"/>
      <c r="E16925" s="250"/>
      <c r="F16925" s="250"/>
    </row>
    <row r="16926" spans="1:6" ht="15" x14ac:dyDescent="0.25">
      <c r="A16926" s="250"/>
      <c r="B16926" s="250"/>
      <c r="C16926" s="250"/>
      <c r="D16926" s="250"/>
      <c r="E16926" s="250"/>
      <c r="F16926" s="250"/>
    </row>
    <row r="16927" spans="1:6" ht="15" x14ac:dyDescent="0.25">
      <c r="A16927" s="250"/>
      <c r="B16927" s="250"/>
      <c r="C16927" s="250"/>
      <c r="D16927" s="250"/>
      <c r="E16927" s="250"/>
      <c r="F16927" s="250"/>
    </row>
    <row r="16928" spans="1:6" ht="15" x14ac:dyDescent="0.25">
      <c r="A16928" s="250"/>
      <c r="B16928" s="250"/>
      <c r="C16928" s="250"/>
      <c r="D16928" s="250"/>
      <c r="E16928" s="250"/>
      <c r="F16928" s="250"/>
    </row>
    <row r="16929" spans="1:6" ht="15" x14ac:dyDescent="0.25">
      <c r="A16929" s="250"/>
      <c r="B16929" s="250"/>
      <c r="C16929" s="250"/>
      <c r="D16929" s="250"/>
      <c r="E16929" s="250"/>
      <c r="F16929" s="250"/>
    </row>
    <row r="16930" spans="1:6" ht="15" x14ac:dyDescent="0.25">
      <c r="A16930" s="250"/>
      <c r="B16930" s="250"/>
      <c r="C16930" s="250"/>
      <c r="D16930" s="250"/>
      <c r="E16930" s="250"/>
      <c r="F16930" s="250"/>
    </row>
    <row r="16931" spans="1:6" ht="15" x14ac:dyDescent="0.25">
      <c r="A16931" s="250"/>
      <c r="B16931" s="250"/>
      <c r="C16931" s="250"/>
      <c r="D16931" s="250"/>
      <c r="E16931" s="250"/>
      <c r="F16931" s="250"/>
    </row>
    <row r="16932" spans="1:6" ht="15" x14ac:dyDescent="0.25">
      <c r="A16932" s="250"/>
      <c r="B16932" s="250"/>
      <c r="C16932" s="250"/>
      <c r="D16932" s="250"/>
      <c r="E16932" s="250"/>
      <c r="F16932" s="250"/>
    </row>
    <row r="16933" spans="1:6" ht="15" x14ac:dyDescent="0.25">
      <c r="A16933" s="250"/>
      <c r="B16933" s="250"/>
      <c r="C16933" s="250"/>
      <c r="D16933" s="250"/>
      <c r="E16933" s="250"/>
      <c r="F16933" s="250"/>
    </row>
    <row r="16934" spans="1:6" ht="15" x14ac:dyDescent="0.25">
      <c r="A16934" s="250"/>
      <c r="B16934" s="250"/>
      <c r="C16934" s="250"/>
      <c r="D16934" s="250"/>
      <c r="E16934" s="250"/>
      <c r="F16934" s="250"/>
    </row>
    <row r="16935" spans="1:6" ht="15" x14ac:dyDescent="0.25">
      <c r="A16935" s="250"/>
      <c r="B16935" s="250"/>
      <c r="C16935" s="250"/>
      <c r="D16935" s="250"/>
      <c r="E16935" s="250"/>
      <c r="F16935" s="250"/>
    </row>
    <row r="16936" spans="1:6" ht="15" x14ac:dyDescent="0.25">
      <c r="A16936" s="250"/>
      <c r="B16936" s="250"/>
      <c r="C16936" s="250"/>
      <c r="D16936" s="250"/>
      <c r="E16936" s="250"/>
      <c r="F16936" s="250"/>
    </row>
    <row r="16937" spans="1:6" ht="15" x14ac:dyDescent="0.25">
      <c r="A16937" s="250"/>
      <c r="B16937" s="250"/>
      <c r="C16937" s="250"/>
      <c r="D16937" s="250"/>
      <c r="E16937" s="250"/>
      <c r="F16937" s="250"/>
    </row>
    <row r="16938" spans="1:6" ht="15" x14ac:dyDescent="0.25">
      <c r="A16938" s="250"/>
      <c r="B16938" s="250"/>
      <c r="C16938" s="250"/>
      <c r="D16938" s="250"/>
      <c r="E16938" s="250"/>
      <c r="F16938" s="250"/>
    </row>
    <row r="16939" spans="1:6" ht="15" x14ac:dyDescent="0.25">
      <c r="A16939" s="250"/>
      <c r="B16939" s="250"/>
      <c r="C16939" s="250"/>
      <c r="D16939" s="250"/>
      <c r="E16939" s="250"/>
      <c r="F16939" s="250"/>
    </row>
    <row r="16940" spans="1:6" ht="15" x14ac:dyDescent="0.25">
      <c r="A16940" s="250"/>
      <c r="B16940" s="250"/>
      <c r="C16940" s="250"/>
      <c r="D16940" s="250"/>
      <c r="E16940" s="250"/>
      <c r="F16940" s="250"/>
    </row>
    <row r="16941" spans="1:6" ht="15" x14ac:dyDescent="0.25">
      <c r="A16941" s="250"/>
      <c r="B16941" s="250"/>
      <c r="C16941" s="250"/>
      <c r="D16941" s="250"/>
      <c r="E16941" s="250"/>
      <c r="F16941" s="250"/>
    </row>
    <row r="16942" spans="1:6" ht="15" x14ac:dyDescent="0.25">
      <c r="A16942" s="250"/>
      <c r="B16942" s="250"/>
      <c r="C16942" s="250"/>
      <c r="D16942" s="250"/>
      <c r="E16942" s="250"/>
      <c r="F16942" s="250"/>
    </row>
    <row r="16943" spans="1:6" ht="15" x14ac:dyDescent="0.25">
      <c r="A16943" s="250"/>
      <c r="B16943" s="250"/>
      <c r="C16943" s="250"/>
      <c r="D16943" s="250"/>
      <c r="E16943" s="250"/>
      <c r="F16943" s="250"/>
    </row>
    <row r="16944" spans="1:6" ht="15" x14ac:dyDescent="0.25">
      <c r="A16944" s="250"/>
      <c r="B16944" s="250"/>
      <c r="C16944" s="250"/>
      <c r="D16944" s="250"/>
      <c r="E16944" s="250"/>
      <c r="F16944" s="250"/>
    </row>
    <row r="16945" spans="1:6" ht="15" x14ac:dyDescent="0.25">
      <c r="A16945" s="250"/>
      <c r="B16945" s="250"/>
      <c r="C16945" s="250"/>
      <c r="D16945" s="250"/>
      <c r="E16945" s="250"/>
      <c r="F16945" s="250"/>
    </row>
    <row r="16946" spans="1:6" ht="15" x14ac:dyDescent="0.25">
      <c r="A16946" s="250"/>
      <c r="B16946" s="250"/>
      <c r="C16946" s="250"/>
      <c r="D16946" s="250"/>
      <c r="E16946" s="250"/>
      <c r="F16946" s="250"/>
    </row>
    <row r="16947" spans="1:6" ht="15" x14ac:dyDescent="0.25">
      <c r="A16947" s="250"/>
      <c r="B16947" s="250"/>
      <c r="C16947" s="250"/>
      <c r="D16947" s="250"/>
      <c r="E16947" s="250"/>
      <c r="F16947" s="250"/>
    </row>
    <row r="16948" spans="1:6" ht="15" x14ac:dyDescent="0.25">
      <c r="A16948" s="250"/>
      <c r="B16948" s="250"/>
      <c r="C16948" s="250"/>
      <c r="D16948" s="250"/>
      <c r="E16948" s="250"/>
      <c r="F16948" s="250"/>
    </row>
    <row r="16949" spans="1:6" ht="15" x14ac:dyDescent="0.25">
      <c r="A16949" s="250"/>
      <c r="B16949" s="250"/>
      <c r="C16949" s="250"/>
      <c r="D16949" s="250"/>
      <c r="E16949" s="250"/>
      <c r="F16949" s="250"/>
    </row>
    <row r="16950" spans="1:6" ht="15" x14ac:dyDescent="0.25">
      <c r="A16950" s="250"/>
      <c r="B16950" s="250"/>
      <c r="C16950" s="250"/>
      <c r="D16950" s="250"/>
      <c r="E16950" s="250"/>
      <c r="F16950" s="250"/>
    </row>
    <row r="16951" spans="1:6" ht="15" x14ac:dyDescent="0.25">
      <c r="A16951" s="250"/>
      <c r="B16951" s="250"/>
      <c r="C16951" s="250"/>
      <c r="D16951" s="250"/>
      <c r="E16951" s="250"/>
      <c r="F16951" s="250"/>
    </row>
    <row r="16952" spans="1:6" ht="15" x14ac:dyDescent="0.25">
      <c r="A16952" s="250"/>
      <c r="B16952" s="250"/>
      <c r="C16952" s="250"/>
      <c r="D16952" s="250"/>
      <c r="E16952" s="250"/>
      <c r="F16952" s="250"/>
    </row>
    <row r="16953" spans="1:6" ht="15" x14ac:dyDescent="0.25">
      <c r="A16953" s="250"/>
      <c r="B16953" s="250"/>
      <c r="C16953" s="250"/>
      <c r="D16953" s="250"/>
      <c r="E16953" s="250"/>
      <c r="F16953" s="250"/>
    </row>
    <row r="16954" spans="1:6" ht="15" x14ac:dyDescent="0.25">
      <c r="A16954" s="250"/>
      <c r="B16954" s="250"/>
      <c r="C16954" s="250"/>
      <c r="D16954" s="250"/>
      <c r="E16954" s="250"/>
      <c r="F16954" s="250"/>
    </row>
    <row r="16955" spans="1:6" ht="15" x14ac:dyDescent="0.25">
      <c r="A16955" s="250"/>
      <c r="B16955" s="250"/>
      <c r="C16955" s="250"/>
      <c r="D16955" s="250"/>
      <c r="E16955" s="250"/>
      <c r="F16955" s="250"/>
    </row>
    <row r="16956" spans="1:6" ht="15" x14ac:dyDescent="0.25">
      <c r="A16956" s="250"/>
      <c r="B16956" s="250"/>
      <c r="C16956" s="250"/>
      <c r="D16956" s="250"/>
      <c r="E16956" s="250"/>
      <c r="F16956" s="250"/>
    </row>
    <row r="16957" spans="1:6" ht="15" x14ac:dyDescent="0.25">
      <c r="A16957" s="250"/>
      <c r="B16957" s="250"/>
      <c r="C16957" s="250"/>
      <c r="D16957" s="250"/>
      <c r="E16957" s="250"/>
      <c r="F16957" s="250"/>
    </row>
    <row r="16958" spans="1:6" ht="15" x14ac:dyDescent="0.25">
      <c r="A16958" s="250"/>
      <c r="B16958" s="250"/>
      <c r="C16958" s="250"/>
      <c r="D16958" s="250"/>
      <c r="E16958" s="250"/>
      <c r="F16958" s="250"/>
    </row>
    <row r="16959" spans="1:6" ht="15" x14ac:dyDescent="0.25">
      <c r="A16959" s="250"/>
      <c r="B16959" s="250"/>
      <c r="C16959" s="250"/>
      <c r="D16959" s="250"/>
      <c r="E16959" s="250"/>
      <c r="F16959" s="250"/>
    </row>
    <row r="16960" spans="1:6" ht="15" x14ac:dyDescent="0.25">
      <c r="A16960" s="250"/>
      <c r="B16960" s="250"/>
      <c r="C16960" s="250"/>
      <c r="D16960" s="250"/>
      <c r="E16960" s="250"/>
      <c r="F16960" s="250"/>
    </row>
    <row r="16961" spans="1:6" ht="15" x14ac:dyDescent="0.25">
      <c r="A16961" s="250"/>
      <c r="B16961" s="250"/>
      <c r="C16961" s="250"/>
      <c r="D16961" s="250"/>
      <c r="E16961" s="250"/>
      <c r="F16961" s="250"/>
    </row>
    <row r="16962" spans="1:6" ht="15" x14ac:dyDescent="0.25">
      <c r="A16962" s="250"/>
      <c r="B16962" s="250"/>
      <c r="C16962" s="250"/>
      <c r="D16962" s="250"/>
      <c r="E16962" s="250"/>
      <c r="F16962" s="250"/>
    </row>
    <row r="16963" spans="1:6" ht="15" x14ac:dyDescent="0.25">
      <c r="A16963" s="250"/>
      <c r="B16963" s="250"/>
      <c r="C16963" s="250"/>
      <c r="D16963" s="250"/>
      <c r="E16963" s="250"/>
      <c r="F16963" s="250"/>
    </row>
    <row r="16964" spans="1:6" ht="15" x14ac:dyDescent="0.25">
      <c r="A16964" s="250"/>
      <c r="B16964" s="250"/>
      <c r="C16964" s="250"/>
      <c r="D16964" s="250"/>
      <c r="E16964" s="250"/>
      <c r="F16964" s="250"/>
    </row>
    <row r="16965" spans="1:6" ht="15" x14ac:dyDescent="0.25">
      <c r="A16965" s="250"/>
      <c r="B16965" s="250"/>
      <c r="C16965" s="250"/>
      <c r="D16965" s="250"/>
      <c r="E16965" s="250"/>
      <c r="F16965" s="250"/>
    </row>
    <row r="16966" spans="1:6" ht="15" x14ac:dyDescent="0.25">
      <c r="A16966" s="250"/>
      <c r="B16966" s="250"/>
      <c r="C16966" s="250"/>
      <c r="D16966" s="250"/>
      <c r="E16966" s="250"/>
      <c r="F16966" s="250"/>
    </row>
    <row r="16967" spans="1:6" ht="15" x14ac:dyDescent="0.25">
      <c r="A16967" s="250"/>
      <c r="B16967" s="250"/>
      <c r="C16967" s="250"/>
      <c r="D16967" s="250"/>
      <c r="E16967" s="250"/>
      <c r="F16967" s="250"/>
    </row>
    <row r="16968" spans="1:6" ht="15" x14ac:dyDescent="0.25">
      <c r="A16968" s="250"/>
      <c r="B16968" s="250"/>
      <c r="C16968" s="250"/>
      <c r="D16968" s="250"/>
      <c r="E16968" s="250"/>
      <c r="F16968" s="250"/>
    </row>
    <row r="16969" spans="1:6" ht="15" x14ac:dyDescent="0.25">
      <c r="A16969" s="250"/>
      <c r="B16969" s="250"/>
      <c r="C16969" s="250"/>
      <c r="D16969" s="250"/>
      <c r="E16969" s="250"/>
      <c r="F16969" s="250"/>
    </row>
    <row r="16970" spans="1:6" ht="15" x14ac:dyDescent="0.25">
      <c r="A16970" s="250"/>
      <c r="B16970" s="250"/>
      <c r="C16970" s="250"/>
      <c r="D16970" s="250"/>
      <c r="E16970" s="250"/>
      <c r="F16970" s="250"/>
    </row>
    <row r="16971" spans="1:6" ht="15" x14ac:dyDescent="0.25">
      <c r="A16971" s="250"/>
      <c r="B16971" s="250"/>
      <c r="C16971" s="250"/>
      <c r="D16971" s="250"/>
      <c r="E16971" s="250"/>
      <c r="F16971" s="250"/>
    </row>
    <row r="16972" spans="1:6" ht="15" x14ac:dyDescent="0.25">
      <c r="A16972" s="250"/>
      <c r="B16972" s="250"/>
      <c r="C16972" s="250"/>
      <c r="D16972" s="250"/>
      <c r="E16972" s="250"/>
      <c r="F16972" s="250"/>
    </row>
    <row r="16973" spans="1:6" ht="15" x14ac:dyDescent="0.25">
      <c r="A16973" s="250"/>
      <c r="B16973" s="250"/>
      <c r="C16973" s="250"/>
      <c r="D16973" s="250"/>
      <c r="E16973" s="250"/>
      <c r="F16973" s="250"/>
    </row>
    <row r="16974" spans="1:6" ht="15" x14ac:dyDescent="0.25">
      <c r="A16974" s="250"/>
      <c r="B16974" s="250"/>
      <c r="C16974" s="250"/>
      <c r="D16974" s="250"/>
      <c r="E16974" s="250"/>
      <c r="F16974" s="250"/>
    </row>
    <row r="16975" spans="1:6" ht="15" x14ac:dyDescent="0.25">
      <c r="A16975" s="250"/>
      <c r="B16975" s="250"/>
      <c r="C16975" s="250"/>
      <c r="D16975" s="250"/>
      <c r="E16975" s="250"/>
      <c r="F16975" s="250"/>
    </row>
    <row r="16976" spans="1:6" ht="15" x14ac:dyDescent="0.25">
      <c r="A16976" s="250"/>
      <c r="B16976" s="250"/>
      <c r="C16976" s="250"/>
      <c r="D16976" s="250"/>
      <c r="E16976" s="250"/>
      <c r="F16976" s="250"/>
    </row>
    <row r="16977" spans="1:6" ht="15" x14ac:dyDescent="0.25">
      <c r="A16977" s="250"/>
      <c r="B16977" s="250"/>
      <c r="C16977" s="250"/>
      <c r="D16977" s="250"/>
      <c r="E16977" s="250"/>
      <c r="F16977" s="250"/>
    </row>
    <row r="16978" spans="1:6" ht="15" x14ac:dyDescent="0.25">
      <c r="A16978" s="250"/>
      <c r="B16978" s="250"/>
      <c r="C16978" s="250"/>
      <c r="D16978" s="250"/>
      <c r="E16978" s="250"/>
      <c r="F16978" s="250"/>
    </row>
    <row r="16979" spans="1:6" ht="15" x14ac:dyDescent="0.25">
      <c r="A16979" s="250"/>
      <c r="B16979" s="250"/>
      <c r="C16979" s="250"/>
      <c r="D16979" s="250"/>
      <c r="E16979" s="250"/>
      <c r="F16979" s="250"/>
    </row>
    <row r="16980" spans="1:6" ht="15" x14ac:dyDescent="0.25">
      <c r="A16980" s="250"/>
      <c r="B16980" s="250"/>
      <c r="C16980" s="250"/>
      <c r="D16980" s="250"/>
      <c r="E16980" s="250"/>
      <c r="F16980" s="250"/>
    </row>
    <row r="16981" spans="1:6" ht="15" x14ac:dyDescent="0.25">
      <c r="A16981" s="250"/>
      <c r="B16981" s="250"/>
      <c r="C16981" s="250"/>
      <c r="D16981" s="250"/>
      <c r="E16981" s="250"/>
      <c r="F16981" s="250"/>
    </row>
    <row r="16982" spans="1:6" ht="15" x14ac:dyDescent="0.25">
      <c r="A16982" s="250"/>
      <c r="B16982" s="250"/>
      <c r="C16982" s="250"/>
      <c r="D16982" s="250"/>
      <c r="E16982" s="250"/>
      <c r="F16982" s="250"/>
    </row>
    <row r="16983" spans="1:6" ht="15" x14ac:dyDescent="0.25">
      <c r="A16983" s="250"/>
      <c r="B16983" s="250"/>
      <c r="C16983" s="250"/>
      <c r="D16983" s="250"/>
      <c r="E16983" s="250"/>
      <c r="F16983" s="250"/>
    </row>
    <row r="16984" spans="1:6" ht="15" x14ac:dyDescent="0.25">
      <c r="A16984" s="250"/>
      <c r="B16984" s="250"/>
      <c r="C16984" s="250"/>
      <c r="D16984" s="250"/>
      <c r="E16984" s="250"/>
      <c r="F16984" s="250"/>
    </row>
    <row r="16985" spans="1:6" ht="15" x14ac:dyDescent="0.25">
      <c r="A16985" s="250"/>
      <c r="B16985" s="250"/>
      <c r="C16985" s="250"/>
      <c r="D16985" s="250"/>
      <c r="E16985" s="250"/>
      <c r="F16985" s="250"/>
    </row>
    <row r="16986" spans="1:6" ht="15" x14ac:dyDescent="0.25">
      <c r="A16986" s="250"/>
      <c r="B16986" s="250"/>
      <c r="C16986" s="250"/>
      <c r="D16986" s="250"/>
      <c r="E16986" s="250"/>
      <c r="F16986" s="250"/>
    </row>
    <row r="16987" spans="1:6" ht="15" x14ac:dyDescent="0.25">
      <c r="A16987" s="250"/>
      <c r="B16987" s="250"/>
      <c r="C16987" s="250"/>
      <c r="D16987" s="250"/>
      <c r="E16987" s="250"/>
      <c r="F16987" s="250"/>
    </row>
    <row r="16988" spans="1:6" ht="15" x14ac:dyDescent="0.25">
      <c r="A16988" s="250"/>
      <c r="B16988" s="250"/>
      <c r="C16988" s="250"/>
      <c r="D16988" s="250"/>
      <c r="E16988" s="250"/>
      <c r="F16988" s="250"/>
    </row>
    <row r="16989" spans="1:6" ht="15" x14ac:dyDescent="0.25">
      <c r="A16989" s="250"/>
      <c r="B16989" s="250"/>
      <c r="C16989" s="250"/>
      <c r="D16989" s="250"/>
      <c r="E16989" s="250"/>
      <c r="F16989" s="250"/>
    </row>
    <row r="16990" spans="1:6" ht="15" x14ac:dyDescent="0.25">
      <c r="A16990" s="250"/>
      <c r="B16990" s="250"/>
      <c r="C16990" s="250"/>
      <c r="D16990" s="250"/>
      <c r="E16990" s="250"/>
      <c r="F16990" s="250"/>
    </row>
    <row r="16991" spans="1:6" ht="15" x14ac:dyDescent="0.25">
      <c r="A16991" s="250"/>
      <c r="B16991" s="250"/>
      <c r="C16991" s="250"/>
      <c r="D16991" s="250"/>
      <c r="E16991" s="250"/>
      <c r="F16991" s="250"/>
    </row>
    <row r="16992" spans="1:6" ht="15" x14ac:dyDescent="0.25">
      <c r="A16992" s="250"/>
      <c r="B16992" s="250"/>
      <c r="C16992" s="250"/>
      <c r="D16992" s="250"/>
      <c r="E16992" s="250"/>
      <c r="F16992" s="250"/>
    </row>
    <row r="16993" spans="1:6" ht="15" x14ac:dyDescent="0.25">
      <c r="A16993" s="250"/>
      <c r="B16993" s="250"/>
      <c r="C16993" s="250"/>
      <c r="D16993" s="250"/>
      <c r="E16993" s="250"/>
      <c r="F16993" s="250"/>
    </row>
    <row r="16994" spans="1:6" ht="15" x14ac:dyDescent="0.25">
      <c r="A16994" s="250"/>
      <c r="B16994" s="250"/>
      <c r="C16994" s="250"/>
      <c r="D16994" s="250"/>
      <c r="E16994" s="250"/>
      <c r="F16994" s="250"/>
    </row>
    <row r="16995" spans="1:6" ht="15" x14ac:dyDescent="0.25">
      <c r="A16995" s="250"/>
      <c r="B16995" s="250"/>
      <c r="C16995" s="250"/>
      <c r="D16995" s="250"/>
      <c r="E16995" s="250"/>
      <c r="F16995" s="250"/>
    </row>
    <row r="16996" spans="1:6" ht="15" x14ac:dyDescent="0.25">
      <c r="A16996" s="250"/>
      <c r="B16996" s="250"/>
      <c r="C16996" s="250"/>
      <c r="D16996" s="250"/>
      <c r="E16996" s="250"/>
      <c r="F16996" s="250"/>
    </row>
    <row r="16997" spans="1:6" ht="15" x14ac:dyDescent="0.25">
      <c r="A16997" s="250"/>
      <c r="B16997" s="250"/>
      <c r="C16997" s="250"/>
      <c r="D16997" s="250"/>
      <c r="E16997" s="250"/>
      <c r="F16997" s="250"/>
    </row>
    <row r="16998" spans="1:6" ht="15" x14ac:dyDescent="0.25">
      <c r="A16998" s="250"/>
      <c r="B16998" s="250"/>
      <c r="C16998" s="250"/>
      <c r="D16998" s="250"/>
      <c r="E16998" s="250"/>
      <c r="F16998" s="250"/>
    </row>
    <row r="16999" spans="1:6" ht="15" x14ac:dyDescent="0.25">
      <c r="A16999" s="250"/>
      <c r="B16999" s="250"/>
      <c r="C16999" s="250"/>
      <c r="D16999" s="250"/>
      <c r="E16999" s="250"/>
      <c r="F16999" s="250"/>
    </row>
    <row r="17000" spans="1:6" ht="15" x14ac:dyDescent="0.25">
      <c r="A17000" s="250"/>
      <c r="B17000" s="250"/>
      <c r="C17000" s="250"/>
      <c r="D17000" s="250"/>
      <c r="E17000" s="250"/>
      <c r="F17000" s="250"/>
    </row>
    <row r="17001" spans="1:6" ht="15" x14ac:dyDescent="0.25">
      <c r="A17001" s="250"/>
      <c r="B17001" s="250"/>
      <c r="C17001" s="250"/>
      <c r="D17001" s="250"/>
      <c r="E17001" s="250"/>
      <c r="F17001" s="250"/>
    </row>
    <row r="17002" spans="1:6" ht="15" x14ac:dyDescent="0.25">
      <c r="A17002" s="250"/>
      <c r="B17002" s="250"/>
      <c r="C17002" s="250"/>
      <c r="D17002" s="250"/>
      <c r="E17002" s="250"/>
      <c r="F17002" s="250"/>
    </row>
    <row r="17003" spans="1:6" ht="15" x14ac:dyDescent="0.25">
      <c r="A17003" s="250"/>
      <c r="B17003" s="250"/>
      <c r="C17003" s="250"/>
      <c r="D17003" s="250"/>
      <c r="E17003" s="250"/>
      <c r="F17003" s="250"/>
    </row>
    <row r="17004" spans="1:6" ht="15" x14ac:dyDescent="0.25">
      <c r="A17004" s="250"/>
      <c r="B17004" s="250"/>
      <c r="C17004" s="250"/>
      <c r="D17004" s="250"/>
      <c r="E17004" s="250"/>
      <c r="F17004" s="250"/>
    </row>
    <row r="17005" spans="1:6" ht="15" x14ac:dyDescent="0.25">
      <c r="A17005" s="250"/>
      <c r="B17005" s="250"/>
      <c r="C17005" s="250"/>
      <c r="D17005" s="250"/>
      <c r="E17005" s="250"/>
      <c r="F17005" s="250"/>
    </row>
    <row r="17006" spans="1:6" ht="15" x14ac:dyDescent="0.25">
      <c r="A17006" s="250"/>
      <c r="B17006" s="250"/>
      <c r="C17006" s="250"/>
      <c r="D17006" s="250"/>
      <c r="E17006" s="250"/>
      <c r="F17006" s="250"/>
    </row>
    <row r="17007" spans="1:6" ht="15" x14ac:dyDescent="0.25">
      <c r="A17007" s="250"/>
      <c r="B17007" s="250"/>
      <c r="C17007" s="250"/>
      <c r="D17007" s="250"/>
      <c r="E17007" s="250"/>
      <c r="F17007" s="250"/>
    </row>
    <row r="17008" spans="1:6" ht="15" x14ac:dyDescent="0.25">
      <c r="A17008" s="250"/>
      <c r="B17008" s="250"/>
      <c r="C17008" s="250"/>
      <c r="D17008" s="250"/>
      <c r="E17008" s="250"/>
      <c r="F17008" s="250"/>
    </row>
    <row r="17009" spans="1:6" ht="15" x14ac:dyDescent="0.25">
      <c r="A17009" s="250"/>
      <c r="B17009" s="250"/>
      <c r="C17009" s="250"/>
      <c r="D17009" s="250"/>
      <c r="E17009" s="250"/>
      <c r="F17009" s="250"/>
    </row>
    <row r="17010" spans="1:6" ht="15" x14ac:dyDescent="0.25">
      <c r="A17010" s="250"/>
      <c r="B17010" s="250"/>
      <c r="C17010" s="250"/>
      <c r="D17010" s="250"/>
      <c r="E17010" s="250"/>
      <c r="F17010" s="250"/>
    </row>
    <row r="17011" spans="1:6" ht="15" x14ac:dyDescent="0.25">
      <c r="A17011" s="250"/>
      <c r="B17011" s="250"/>
      <c r="C17011" s="250"/>
      <c r="D17011" s="250"/>
      <c r="E17011" s="250"/>
      <c r="F17011" s="250"/>
    </row>
    <row r="17012" spans="1:6" ht="15" x14ac:dyDescent="0.25">
      <c r="A17012" s="250"/>
      <c r="B17012" s="250"/>
      <c r="C17012" s="250"/>
      <c r="D17012" s="250"/>
      <c r="E17012" s="250"/>
      <c r="F17012" s="250"/>
    </row>
    <row r="17013" spans="1:6" ht="15" x14ac:dyDescent="0.25">
      <c r="A17013" s="250"/>
      <c r="B17013" s="250"/>
      <c r="C17013" s="250"/>
      <c r="D17013" s="250"/>
      <c r="E17013" s="250"/>
      <c r="F17013" s="250"/>
    </row>
    <row r="17014" spans="1:6" ht="15" x14ac:dyDescent="0.25">
      <c r="A17014" s="250"/>
      <c r="B17014" s="250"/>
      <c r="C17014" s="250"/>
      <c r="D17014" s="250"/>
      <c r="E17014" s="250"/>
      <c r="F17014" s="250"/>
    </row>
    <row r="17015" spans="1:6" ht="15" x14ac:dyDescent="0.25">
      <c r="A17015" s="250"/>
      <c r="B17015" s="250"/>
      <c r="C17015" s="250"/>
      <c r="D17015" s="250"/>
      <c r="E17015" s="250"/>
      <c r="F17015" s="250"/>
    </row>
    <row r="17016" spans="1:6" ht="15" x14ac:dyDescent="0.25">
      <c r="A17016" s="250"/>
      <c r="B17016" s="250"/>
      <c r="C17016" s="250"/>
      <c r="D17016" s="250"/>
      <c r="E17016" s="250"/>
      <c r="F17016" s="250"/>
    </row>
    <row r="17017" spans="1:6" ht="15" x14ac:dyDescent="0.25">
      <c r="A17017" s="250"/>
      <c r="B17017" s="250"/>
      <c r="C17017" s="250"/>
      <c r="D17017" s="250"/>
      <c r="E17017" s="250"/>
      <c r="F17017" s="250"/>
    </row>
    <row r="17018" spans="1:6" ht="15" x14ac:dyDescent="0.25">
      <c r="A17018" s="250"/>
      <c r="B17018" s="250"/>
      <c r="C17018" s="250"/>
      <c r="D17018" s="250"/>
      <c r="E17018" s="250"/>
      <c r="F17018" s="250"/>
    </row>
    <row r="17019" spans="1:6" ht="15" x14ac:dyDescent="0.25">
      <c r="A17019" s="250"/>
      <c r="B17019" s="250"/>
      <c r="C17019" s="250"/>
      <c r="D17019" s="250"/>
      <c r="E17019" s="250"/>
      <c r="F17019" s="250"/>
    </row>
    <row r="17020" spans="1:6" ht="15" x14ac:dyDescent="0.25">
      <c r="A17020" s="250"/>
      <c r="B17020" s="250"/>
      <c r="C17020" s="250"/>
      <c r="D17020" s="250"/>
      <c r="E17020" s="250"/>
      <c r="F17020" s="250"/>
    </row>
    <row r="17021" spans="1:6" ht="15" x14ac:dyDescent="0.25">
      <c r="A17021" s="250"/>
      <c r="B17021" s="250"/>
      <c r="C17021" s="250"/>
      <c r="D17021" s="250"/>
      <c r="E17021" s="250"/>
      <c r="F17021" s="250"/>
    </row>
    <row r="17022" spans="1:6" ht="15" x14ac:dyDescent="0.25">
      <c r="A17022" s="250"/>
      <c r="B17022" s="250"/>
      <c r="C17022" s="250"/>
      <c r="D17022" s="250"/>
      <c r="E17022" s="250"/>
      <c r="F17022" s="250"/>
    </row>
    <row r="17023" spans="1:6" ht="15" x14ac:dyDescent="0.25">
      <c r="A17023" s="250"/>
      <c r="B17023" s="250"/>
      <c r="C17023" s="250"/>
      <c r="D17023" s="250"/>
      <c r="E17023" s="250"/>
      <c r="F17023" s="250"/>
    </row>
    <row r="17024" spans="1:6" ht="15" x14ac:dyDescent="0.25">
      <c r="A17024" s="250"/>
      <c r="B17024" s="250"/>
      <c r="C17024" s="250"/>
      <c r="D17024" s="250"/>
      <c r="E17024" s="250"/>
      <c r="F17024" s="250"/>
    </row>
    <row r="17025" spans="1:6" ht="15" x14ac:dyDescent="0.25">
      <c r="A17025" s="250"/>
      <c r="B17025" s="250"/>
      <c r="C17025" s="250"/>
      <c r="D17025" s="250"/>
      <c r="E17025" s="250"/>
      <c r="F17025" s="250"/>
    </row>
    <row r="17026" spans="1:6" ht="15" x14ac:dyDescent="0.25">
      <c r="A17026" s="250"/>
      <c r="B17026" s="250"/>
      <c r="C17026" s="250"/>
      <c r="D17026" s="250"/>
      <c r="E17026" s="250"/>
      <c r="F17026" s="250"/>
    </row>
    <row r="17027" spans="1:6" ht="15" x14ac:dyDescent="0.25">
      <c r="A17027" s="250"/>
      <c r="B17027" s="250"/>
      <c r="C17027" s="250"/>
      <c r="D17027" s="250"/>
      <c r="E17027" s="250"/>
      <c r="F17027" s="250"/>
    </row>
    <row r="17028" spans="1:6" ht="15" x14ac:dyDescent="0.25">
      <c r="A17028" s="250"/>
      <c r="B17028" s="250"/>
      <c r="C17028" s="250"/>
      <c r="D17028" s="250"/>
      <c r="E17028" s="250"/>
      <c r="F17028" s="250"/>
    </row>
    <row r="17029" spans="1:6" ht="15" x14ac:dyDescent="0.25">
      <c r="A17029" s="250"/>
      <c r="B17029" s="250"/>
      <c r="C17029" s="250"/>
      <c r="D17029" s="250"/>
      <c r="E17029" s="250"/>
      <c r="F17029" s="250"/>
    </row>
    <row r="17030" spans="1:6" ht="15" x14ac:dyDescent="0.25">
      <c r="A17030" s="250"/>
      <c r="B17030" s="250"/>
      <c r="C17030" s="250"/>
      <c r="D17030" s="250"/>
      <c r="E17030" s="250"/>
      <c r="F17030" s="250"/>
    </row>
    <row r="17031" spans="1:6" ht="15" x14ac:dyDescent="0.25">
      <c r="A17031" s="250"/>
      <c r="B17031" s="250"/>
      <c r="C17031" s="250"/>
      <c r="D17031" s="250"/>
      <c r="E17031" s="250"/>
      <c r="F17031" s="250"/>
    </row>
    <row r="17032" spans="1:6" ht="15" x14ac:dyDescent="0.25">
      <c r="A17032" s="250"/>
      <c r="B17032" s="250"/>
      <c r="C17032" s="250"/>
      <c r="D17032" s="250"/>
      <c r="E17032" s="250"/>
      <c r="F17032" s="250"/>
    </row>
    <row r="17033" spans="1:6" ht="15" x14ac:dyDescent="0.25">
      <c r="A17033" s="250"/>
      <c r="B17033" s="250"/>
      <c r="C17033" s="250"/>
      <c r="D17033" s="250"/>
      <c r="E17033" s="250"/>
      <c r="F17033" s="250"/>
    </row>
    <row r="17034" spans="1:6" ht="15" x14ac:dyDescent="0.25">
      <c r="A17034" s="250"/>
      <c r="B17034" s="250"/>
      <c r="C17034" s="250"/>
      <c r="D17034" s="250"/>
      <c r="E17034" s="250"/>
      <c r="F17034" s="250"/>
    </row>
    <row r="17035" spans="1:6" ht="15" x14ac:dyDescent="0.25">
      <c r="A17035" s="250"/>
      <c r="B17035" s="250"/>
      <c r="C17035" s="250"/>
      <c r="D17035" s="250"/>
      <c r="E17035" s="250"/>
      <c r="F17035" s="250"/>
    </row>
    <row r="17036" spans="1:6" ht="15" x14ac:dyDescent="0.25">
      <c r="A17036" s="250"/>
      <c r="B17036" s="250"/>
      <c r="C17036" s="250"/>
      <c r="D17036" s="250"/>
      <c r="E17036" s="250"/>
      <c r="F17036" s="250"/>
    </row>
    <row r="17037" spans="1:6" ht="15" x14ac:dyDescent="0.25">
      <c r="A17037" s="250"/>
      <c r="B17037" s="250"/>
      <c r="C17037" s="250"/>
      <c r="D17037" s="250"/>
      <c r="E17037" s="250"/>
      <c r="F17037" s="250"/>
    </row>
    <row r="17038" spans="1:6" ht="15" x14ac:dyDescent="0.25">
      <c r="A17038" s="250"/>
      <c r="B17038" s="250"/>
      <c r="C17038" s="250"/>
      <c r="D17038" s="250"/>
      <c r="E17038" s="250"/>
      <c r="F17038" s="250"/>
    </row>
    <row r="17039" spans="1:6" ht="15" x14ac:dyDescent="0.25">
      <c r="A17039" s="250"/>
      <c r="B17039" s="250"/>
      <c r="C17039" s="250"/>
      <c r="D17039" s="250"/>
      <c r="E17039" s="250"/>
      <c r="F17039" s="250"/>
    </row>
    <row r="17040" spans="1:6" ht="15" x14ac:dyDescent="0.25">
      <c r="A17040" s="250"/>
      <c r="B17040" s="250"/>
      <c r="C17040" s="250"/>
      <c r="D17040" s="250"/>
      <c r="E17040" s="250"/>
      <c r="F17040" s="250"/>
    </row>
    <row r="17041" spans="1:6" ht="15" x14ac:dyDescent="0.25">
      <c r="A17041" s="250"/>
      <c r="B17041" s="250"/>
      <c r="C17041" s="250"/>
      <c r="D17041" s="250"/>
      <c r="E17041" s="250"/>
      <c r="F17041" s="250"/>
    </row>
    <row r="17042" spans="1:6" ht="15" x14ac:dyDescent="0.25">
      <c r="A17042" s="250"/>
      <c r="B17042" s="250"/>
      <c r="C17042" s="250"/>
      <c r="D17042" s="250"/>
      <c r="E17042" s="250"/>
      <c r="F17042" s="250"/>
    </row>
    <row r="17043" spans="1:6" ht="15" x14ac:dyDescent="0.25">
      <c r="A17043" s="250"/>
      <c r="B17043" s="250"/>
      <c r="C17043" s="250"/>
      <c r="D17043" s="250"/>
      <c r="E17043" s="250"/>
      <c r="F17043" s="250"/>
    </row>
    <row r="17044" spans="1:6" ht="15" x14ac:dyDescent="0.25">
      <c r="A17044" s="250"/>
      <c r="B17044" s="250"/>
      <c r="C17044" s="250"/>
      <c r="D17044" s="250"/>
      <c r="E17044" s="250"/>
      <c r="F17044" s="250"/>
    </row>
    <row r="17045" spans="1:6" ht="15" x14ac:dyDescent="0.25">
      <c r="A17045" s="250"/>
      <c r="B17045" s="250"/>
      <c r="C17045" s="250"/>
      <c r="D17045" s="250"/>
      <c r="E17045" s="250"/>
      <c r="F17045" s="250"/>
    </row>
    <row r="17046" spans="1:6" ht="15" x14ac:dyDescent="0.25">
      <c r="A17046" s="250"/>
      <c r="B17046" s="250"/>
      <c r="C17046" s="250"/>
      <c r="D17046" s="250"/>
      <c r="E17046" s="250"/>
      <c r="F17046" s="250"/>
    </row>
    <row r="17047" spans="1:6" ht="15" x14ac:dyDescent="0.25">
      <c r="A17047" s="250"/>
      <c r="B17047" s="250"/>
      <c r="C17047" s="250"/>
      <c r="D17047" s="250"/>
      <c r="E17047" s="250"/>
      <c r="F17047" s="250"/>
    </row>
    <row r="17048" spans="1:6" ht="15" x14ac:dyDescent="0.25">
      <c r="A17048" s="250"/>
      <c r="B17048" s="250"/>
      <c r="C17048" s="250"/>
      <c r="D17048" s="250"/>
      <c r="E17048" s="250"/>
      <c r="F17048" s="250"/>
    </row>
    <row r="17049" spans="1:6" ht="15" x14ac:dyDescent="0.25">
      <c r="A17049" s="250"/>
      <c r="B17049" s="250"/>
      <c r="C17049" s="250"/>
      <c r="D17049" s="250"/>
      <c r="E17049" s="250"/>
      <c r="F17049" s="250"/>
    </row>
    <row r="17050" spans="1:6" ht="15" x14ac:dyDescent="0.25">
      <c r="A17050" s="250"/>
      <c r="B17050" s="250"/>
      <c r="C17050" s="250"/>
      <c r="D17050" s="250"/>
      <c r="E17050" s="250"/>
      <c r="F17050" s="250"/>
    </row>
    <row r="17051" spans="1:6" ht="15" x14ac:dyDescent="0.25">
      <c r="A17051" s="250"/>
      <c r="B17051" s="250"/>
      <c r="C17051" s="250"/>
      <c r="D17051" s="250"/>
      <c r="E17051" s="250"/>
      <c r="F17051" s="250"/>
    </row>
    <row r="17052" spans="1:6" ht="15" x14ac:dyDescent="0.25">
      <c r="A17052" s="250"/>
      <c r="B17052" s="250"/>
      <c r="C17052" s="250"/>
      <c r="D17052" s="250"/>
      <c r="E17052" s="250"/>
      <c r="F17052" s="250"/>
    </row>
    <row r="17053" spans="1:6" ht="15" x14ac:dyDescent="0.25">
      <c r="A17053" s="250"/>
      <c r="B17053" s="250"/>
      <c r="C17053" s="250"/>
      <c r="D17053" s="250"/>
      <c r="E17053" s="250"/>
      <c r="F17053" s="250"/>
    </row>
    <row r="17054" spans="1:6" ht="15" x14ac:dyDescent="0.25">
      <c r="A17054" s="250"/>
      <c r="B17054" s="250"/>
      <c r="C17054" s="250"/>
      <c r="D17054" s="250"/>
      <c r="E17054" s="250"/>
      <c r="F17054" s="250"/>
    </row>
    <row r="17055" spans="1:6" ht="15" x14ac:dyDescent="0.25">
      <c r="A17055" s="250"/>
      <c r="B17055" s="250"/>
      <c r="C17055" s="250"/>
      <c r="D17055" s="250"/>
      <c r="E17055" s="250"/>
      <c r="F17055" s="250"/>
    </row>
    <row r="17056" spans="1:6" ht="15" x14ac:dyDescent="0.25">
      <c r="A17056" s="250"/>
      <c r="B17056" s="250"/>
      <c r="C17056" s="250"/>
      <c r="D17056" s="250"/>
      <c r="E17056" s="250"/>
      <c r="F17056" s="250"/>
    </row>
    <row r="17057" spans="1:6" ht="15" x14ac:dyDescent="0.25">
      <c r="A17057" s="250"/>
      <c r="B17057" s="250"/>
      <c r="C17057" s="250"/>
      <c r="D17057" s="250"/>
      <c r="E17057" s="250"/>
      <c r="F17057" s="250"/>
    </row>
    <row r="17058" spans="1:6" ht="15" x14ac:dyDescent="0.25">
      <c r="A17058" s="250"/>
      <c r="B17058" s="250"/>
      <c r="C17058" s="250"/>
      <c r="D17058" s="250"/>
      <c r="E17058" s="250"/>
      <c r="F17058" s="250"/>
    </row>
    <row r="17059" spans="1:6" ht="15" x14ac:dyDescent="0.25">
      <c r="A17059" s="250"/>
      <c r="B17059" s="250"/>
      <c r="C17059" s="250"/>
      <c r="D17059" s="250"/>
      <c r="E17059" s="250"/>
      <c r="F17059" s="250"/>
    </row>
    <row r="17060" spans="1:6" ht="15" x14ac:dyDescent="0.25">
      <c r="A17060" s="250"/>
      <c r="B17060" s="250"/>
      <c r="C17060" s="250"/>
      <c r="D17060" s="250"/>
      <c r="E17060" s="250"/>
      <c r="F17060" s="250"/>
    </row>
    <row r="17061" spans="1:6" ht="15" x14ac:dyDescent="0.25">
      <c r="A17061" s="250"/>
      <c r="B17061" s="250"/>
      <c r="C17061" s="250"/>
      <c r="D17061" s="250"/>
      <c r="E17061" s="250"/>
      <c r="F17061" s="250"/>
    </row>
    <row r="17062" spans="1:6" ht="15" x14ac:dyDescent="0.25">
      <c r="A17062" s="250"/>
      <c r="B17062" s="250"/>
      <c r="C17062" s="250"/>
      <c r="D17062" s="250"/>
      <c r="E17062" s="250"/>
      <c r="F17062" s="250"/>
    </row>
    <row r="17063" spans="1:6" ht="15" x14ac:dyDescent="0.25">
      <c r="A17063" s="250"/>
      <c r="B17063" s="250"/>
      <c r="C17063" s="250"/>
      <c r="D17063" s="250"/>
      <c r="E17063" s="250"/>
      <c r="F17063" s="250"/>
    </row>
    <row r="17064" spans="1:6" ht="15" x14ac:dyDescent="0.25">
      <c r="A17064" s="250"/>
      <c r="B17064" s="250"/>
      <c r="C17064" s="250"/>
      <c r="D17064" s="250"/>
      <c r="E17064" s="250"/>
      <c r="F17064" s="250"/>
    </row>
    <row r="17065" spans="1:6" ht="15" x14ac:dyDescent="0.25">
      <c r="A17065" s="250"/>
      <c r="B17065" s="250"/>
      <c r="C17065" s="250"/>
      <c r="D17065" s="250"/>
      <c r="E17065" s="250"/>
      <c r="F17065" s="250"/>
    </row>
    <row r="17066" spans="1:6" ht="15" x14ac:dyDescent="0.25">
      <c r="A17066" s="250"/>
      <c r="B17066" s="250"/>
      <c r="C17066" s="250"/>
      <c r="D17066" s="250"/>
      <c r="E17066" s="250"/>
      <c r="F17066" s="250"/>
    </row>
    <row r="17067" spans="1:6" ht="15" x14ac:dyDescent="0.25">
      <c r="A17067" s="250"/>
      <c r="B17067" s="250"/>
      <c r="C17067" s="250"/>
      <c r="D17067" s="250"/>
      <c r="E17067" s="250"/>
      <c r="F17067" s="250"/>
    </row>
    <row r="17068" spans="1:6" ht="15" x14ac:dyDescent="0.25">
      <c r="A17068" s="250"/>
      <c r="B17068" s="250"/>
      <c r="C17068" s="250"/>
      <c r="D17068" s="250"/>
      <c r="E17068" s="250"/>
      <c r="F17068" s="250"/>
    </row>
    <row r="17069" spans="1:6" ht="15" x14ac:dyDescent="0.25">
      <c r="A17069" s="250"/>
      <c r="B17069" s="250"/>
      <c r="C17069" s="250"/>
      <c r="D17069" s="250"/>
      <c r="E17069" s="250"/>
      <c r="F17069" s="250"/>
    </row>
    <row r="17070" spans="1:6" ht="15" x14ac:dyDescent="0.25">
      <c r="A17070" s="250"/>
      <c r="B17070" s="250"/>
      <c r="C17070" s="250"/>
      <c r="D17070" s="250"/>
      <c r="E17070" s="250"/>
      <c r="F17070" s="250"/>
    </row>
    <row r="17071" spans="1:6" ht="15" x14ac:dyDescent="0.25">
      <c r="A17071" s="250"/>
      <c r="B17071" s="250"/>
      <c r="C17071" s="250"/>
      <c r="D17071" s="250"/>
      <c r="E17071" s="250"/>
      <c r="F17071" s="250"/>
    </row>
    <row r="17072" spans="1:6" ht="15" x14ac:dyDescent="0.25">
      <c r="A17072" s="250"/>
      <c r="B17072" s="250"/>
      <c r="C17072" s="250"/>
      <c r="D17072" s="250"/>
      <c r="E17072" s="250"/>
      <c r="F17072" s="250"/>
    </row>
    <row r="17073" spans="1:6" ht="15" x14ac:dyDescent="0.25">
      <c r="A17073" s="250"/>
      <c r="B17073" s="250"/>
      <c r="C17073" s="250"/>
      <c r="D17073" s="250"/>
      <c r="E17073" s="250"/>
      <c r="F17073" s="250"/>
    </row>
    <row r="17074" spans="1:6" ht="15" x14ac:dyDescent="0.25">
      <c r="A17074" s="250"/>
      <c r="B17074" s="250"/>
      <c r="C17074" s="250"/>
      <c r="D17074" s="250"/>
      <c r="E17074" s="250"/>
      <c r="F17074" s="250"/>
    </row>
    <row r="17075" spans="1:6" ht="15" x14ac:dyDescent="0.25">
      <c r="A17075" s="250"/>
      <c r="B17075" s="250"/>
      <c r="C17075" s="250"/>
      <c r="D17075" s="250"/>
      <c r="E17075" s="250"/>
      <c r="F17075" s="250"/>
    </row>
    <row r="17076" spans="1:6" ht="15" x14ac:dyDescent="0.25">
      <c r="A17076" s="250"/>
      <c r="B17076" s="250"/>
      <c r="C17076" s="250"/>
      <c r="D17076" s="250"/>
      <c r="E17076" s="250"/>
      <c r="F17076" s="250"/>
    </row>
    <row r="17077" spans="1:6" ht="15" x14ac:dyDescent="0.25">
      <c r="A17077" s="250"/>
      <c r="B17077" s="250"/>
      <c r="C17077" s="250"/>
      <c r="D17077" s="250"/>
      <c r="E17077" s="250"/>
      <c r="F17077" s="250"/>
    </row>
    <row r="17078" spans="1:6" ht="15" x14ac:dyDescent="0.25">
      <c r="A17078" s="250"/>
      <c r="B17078" s="250"/>
      <c r="C17078" s="250"/>
      <c r="D17078" s="250"/>
      <c r="E17078" s="250"/>
      <c r="F17078" s="250"/>
    </row>
    <row r="17079" spans="1:6" ht="15" x14ac:dyDescent="0.25">
      <c r="A17079" s="250"/>
      <c r="B17079" s="250"/>
      <c r="C17079" s="250"/>
      <c r="D17079" s="250"/>
      <c r="E17079" s="250"/>
      <c r="F17079" s="250"/>
    </row>
    <row r="17080" spans="1:6" ht="15" x14ac:dyDescent="0.25">
      <c r="A17080" s="250"/>
      <c r="B17080" s="250"/>
      <c r="C17080" s="250"/>
      <c r="D17080" s="250"/>
      <c r="E17080" s="250"/>
      <c r="F17080" s="250"/>
    </row>
    <row r="17081" spans="1:6" ht="15" x14ac:dyDescent="0.25">
      <c r="A17081" s="250"/>
      <c r="B17081" s="250"/>
      <c r="C17081" s="250"/>
      <c r="D17081" s="250"/>
      <c r="E17081" s="250"/>
      <c r="F17081" s="250"/>
    </row>
    <row r="17082" spans="1:6" ht="15" x14ac:dyDescent="0.25">
      <c r="A17082" s="250"/>
      <c r="B17082" s="250"/>
      <c r="C17082" s="250"/>
      <c r="D17082" s="250"/>
      <c r="E17082" s="250"/>
      <c r="F17082" s="250"/>
    </row>
    <row r="17083" spans="1:6" ht="15" x14ac:dyDescent="0.25">
      <c r="A17083" s="250"/>
      <c r="B17083" s="250"/>
      <c r="C17083" s="250"/>
      <c r="D17083" s="250"/>
      <c r="E17083" s="250"/>
      <c r="F17083" s="250"/>
    </row>
    <row r="17084" spans="1:6" ht="15" x14ac:dyDescent="0.25">
      <c r="A17084" s="250"/>
      <c r="B17084" s="250"/>
      <c r="C17084" s="250"/>
      <c r="D17084" s="250"/>
      <c r="E17084" s="250"/>
      <c r="F17084" s="250"/>
    </row>
    <row r="17085" spans="1:6" ht="15" x14ac:dyDescent="0.25">
      <c r="A17085" s="250"/>
      <c r="B17085" s="250"/>
      <c r="C17085" s="250"/>
      <c r="D17085" s="250"/>
      <c r="E17085" s="250"/>
      <c r="F17085" s="250"/>
    </row>
    <row r="17086" spans="1:6" ht="15" x14ac:dyDescent="0.25">
      <c r="A17086" s="250"/>
      <c r="B17086" s="250"/>
      <c r="C17086" s="250"/>
      <c r="D17086" s="250"/>
      <c r="E17086" s="250"/>
      <c r="F17086" s="250"/>
    </row>
    <row r="17087" spans="1:6" ht="15" x14ac:dyDescent="0.25">
      <c r="A17087" s="250"/>
      <c r="B17087" s="250"/>
      <c r="C17087" s="250"/>
      <c r="D17087" s="250"/>
      <c r="E17087" s="250"/>
      <c r="F17087" s="250"/>
    </row>
    <row r="17088" spans="1:6" ht="15" x14ac:dyDescent="0.25">
      <c r="A17088" s="250"/>
      <c r="B17088" s="250"/>
      <c r="C17088" s="250"/>
      <c r="D17088" s="250"/>
      <c r="E17088" s="250"/>
      <c r="F17088" s="250"/>
    </row>
    <row r="17089" spans="1:6" ht="15" x14ac:dyDescent="0.25">
      <c r="A17089" s="250"/>
      <c r="B17089" s="250"/>
      <c r="C17089" s="250"/>
      <c r="D17089" s="250"/>
      <c r="E17089" s="250"/>
      <c r="F17089" s="250"/>
    </row>
    <row r="17090" spans="1:6" ht="15" x14ac:dyDescent="0.25">
      <c r="A17090" s="250"/>
      <c r="B17090" s="250"/>
      <c r="C17090" s="250"/>
      <c r="D17090" s="250"/>
      <c r="E17090" s="250"/>
      <c r="F17090" s="250"/>
    </row>
    <row r="17091" spans="1:6" ht="15" x14ac:dyDescent="0.25">
      <c r="A17091" s="250"/>
      <c r="B17091" s="250"/>
      <c r="C17091" s="250"/>
      <c r="D17091" s="250"/>
      <c r="E17091" s="250"/>
      <c r="F17091" s="250"/>
    </row>
    <row r="17092" spans="1:6" ht="15" x14ac:dyDescent="0.25">
      <c r="A17092" s="250"/>
      <c r="B17092" s="250"/>
      <c r="C17092" s="250"/>
      <c r="D17092" s="250"/>
      <c r="E17092" s="250"/>
      <c r="F17092" s="250"/>
    </row>
    <row r="17093" spans="1:6" ht="15" x14ac:dyDescent="0.25">
      <c r="A17093" s="250"/>
      <c r="B17093" s="250"/>
      <c r="C17093" s="250"/>
      <c r="D17093" s="250"/>
      <c r="E17093" s="250"/>
      <c r="F17093" s="250"/>
    </row>
    <row r="17094" spans="1:6" ht="15" x14ac:dyDescent="0.25">
      <c r="A17094" s="250"/>
      <c r="B17094" s="250"/>
      <c r="C17094" s="250"/>
      <c r="D17094" s="250"/>
      <c r="E17094" s="250"/>
      <c r="F17094" s="250"/>
    </row>
    <row r="17095" spans="1:6" ht="15" x14ac:dyDescent="0.25">
      <c r="A17095" s="250"/>
      <c r="B17095" s="250"/>
      <c r="C17095" s="250"/>
      <c r="D17095" s="250"/>
      <c r="E17095" s="250"/>
      <c r="F17095" s="250"/>
    </row>
    <row r="17096" spans="1:6" ht="15" x14ac:dyDescent="0.25">
      <c r="A17096" s="250"/>
      <c r="B17096" s="250"/>
      <c r="C17096" s="250"/>
      <c r="D17096" s="250"/>
      <c r="E17096" s="250"/>
      <c r="F17096" s="250"/>
    </row>
    <row r="17097" spans="1:6" ht="15" x14ac:dyDescent="0.25">
      <c r="A17097" s="250"/>
      <c r="B17097" s="250"/>
      <c r="C17097" s="250"/>
      <c r="D17097" s="250"/>
      <c r="E17097" s="250"/>
      <c r="F17097" s="250"/>
    </row>
    <row r="17098" spans="1:6" ht="15" x14ac:dyDescent="0.25">
      <c r="A17098" s="250"/>
      <c r="B17098" s="250"/>
      <c r="C17098" s="250"/>
      <c r="D17098" s="250"/>
      <c r="E17098" s="250"/>
      <c r="F17098" s="250"/>
    </row>
    <row r="17099" spans="1:6" ht="15" x14ac:dyDescent="0.25">
      <c r="A17099" s="250"/>
      <c r="B17099" s="250"/>
      <c r="C17099" s="250"/>
      <c r="D17099" s="250"/>
      <c r="E17099" s="250"/>
      <c r="F17099" s="250"/>
    </row>
    <row r="17100" spans="1:6" ht="15" x14ac:dyDescent="0.25">
      <c r="A17100" s="250"/>
      <c r="B17100" s="250"/>
      <c r="C17100" s="250"/>
      <c r="D17100" s="250"/>
      <c r="E17100" s="250"/>
      <c r="F17100" s="250"/>
    </row>
    <row r="17101" spans="1:6" ht="15" x14ac:dyDescent="0.25">
      <c r="A17101" s="250"/>
      <c r="B17101" s="250"/>
      <c r="C17101" s="250"/>
      <c r="D17101" s="250"/>
      <c r="E17101" s="250"/>
      <c r="F17101" s="250"/>
    </row>
    <row r="17102" spans="1:6" ht="15" x14ac:dyDescent="0.25">
      <c r="A17102" s="250"/>
      <c r="B17102" s="250"/>
      <c r="C17102" s="250"/>
      <c r="D17102" s="250"/>
      <c r="E17102" s="250"/>
      <c r="F17102" s="250"/>
    </row>
    <row r="17103" spans="1:6" ht="15" x14ac:dyDescent="0.25">
      <c r="A17103" s="250"/>
      <c r="B17103" s="250"/>
      <c r="C17103" s="250"/>
      <c r="D17103" s="250"/>
      <c r="E17103" s="250"/>
      <c r="F17103" s="250"/>
    </row>
    <row r="17104" spans="1:6" ht="15" x14ac:dyDescent="0.25">
      <c r="A17104" s="250"/>
      <c r="B17104" s="250"/>
      <c r="C17104" s="250"/>
      <c r="D17104" s="250"/>
      <c r="E17104" s="250"/>
      <c r="F17104" s="250"/>
    </row>
    <row r="17105" spans="1:6" ht="15" x14ac:dyDescent="0.25">
      <c r="A17105" s="250"/>
      <c r="B17105" s="250"/>
      <c r="C17105" s="250"/>
      <c r="D17105" s="250"/>
      <c r="E17105" s="250"/>
      <c r="F17105" s="250"/>
    </row>
    <row r="17106" spans="1:6" ht="15" x14ac:dyDescent="0.25">
      <c r="A17106" s="250"/>
      <c r="B17106" s="250"/>
      <c r="C17106" s="250"/>
      <c r="D17106" s="250"/>
      <c r="E17106" s="250"/>
      <c r="F17106" s="250"/>
    </row>
    <row r="17107" spans="1:6" ht="15" x14ac:dyDescent="0.25">
      <c r="A17107" s="250"/>
      <c r="B17107" s="250"/>
      <c r="C17107" s="250"/>
      <c r="D17107" s="250"/>
      <c r="E17107" s="250"/>
      <c r="F17107" s="250"/>
    </row>
    <row r="17108" spans="1:6" ht="15" x14ac:dyDescent="0.25">
      <c r="A17108" s="250"/>
      <c r="B17108" s="250"/>
      <c r="C17108" s="250"/>
      <c r="D17108" s="250"/>
      <c r="E17108" s="250"/>
      <c r="F17108" s="250"/>
    </row>
    <row r="17109" spans="1:6" ht="15" x14ac:dyDescent="0.25">
      <c r="A17109" s="250"/>
      <c r="B17109" s="250"/>
      <c r="C17109" s="250"/>
      <c r="D17109" s="250"/>
      <c r="E17109" s="250"/>
      <c r="F17109" s="250"/>
    </row>
    <row r="17110" spans="1:6" ht="15" x14ac:dyDescent="0.25">
      <c r="A17110" s="250"/>
      <c r="B17110" s="250"/>
      <c r="C17110" s="250"/>
      <c r="D17110" s="250"/>
      <c r="E17110" s="250"/>
      <c r="F17110" s="250"/>
    </row>
    <row r="17111" spans="1:6" ht="15" x14ac:dyDescent="0.25">
      <c r="A17111" s="250"/>
      <c r="B17111" s="250"/>
      <c r="C17111" s="250"/>
      <c r="D17111" s="250"/>
      <c r="E17111" s="250"/>
      <c r="F17111" s="250"/>
    </row>
    <row r="17112" spans="1:6" ht="15" x14ac:dyDescent="0.25">
      <c r="A17112" s="250"/>
      <c r="B17112" s="250"/>
      <c r="C17112" s="250"/>
      <c r="D17112" s="250"/>
      <c r="E17112" s="250"/>
      <c r="F17112" s="250"/>
    </row>
    <row r="17113" spans="1:6" ht="15" x14ac:dyDescent="0.25">
      <c r="A17113" s="250"/>
      <c r="B17113" s="250"/>
      <c r="C17113" s="250"/>
      <c r="D17113" s="250"/>
      <c r="E17113" s="250"/>
      <c r="F17113" s="250"/>
    </row>
    <row r="17114" spans="1:6" ht="15" x14ac:dyDescent="0.25">
      <c r="A17114" s="250"/>
      <c r="B17114" s="250"/>
      <c r="C17114" s="250"/>
      <c r="D17114" s="250"/>
      <c r="E17114" s="250"/>
      <c r="F17114" s="250"/>
    </row>
    <row r="17115" spans="1:6" ht="15" x14ac:dyDescent="0.25">
      <c r="A17115" s="250"/>
      <c r="B17115" s="250"/>
      <c r="C17115" s="250"/>
      <c r="D17115" s="250"/>
      <c r="E17115" s="250"/>
      <c r="F17115" s="250"/>
    </row>
    <row r="17116" spans="1:6" ht="15" x14ac:dyDescent="0.25">
      <c r="A17116" s="250"/>
      <c r="B17116" s="250"/>
      <c r="C17116" s="250"/>
      <c r="D17116" s="250"/>
      <c r="E17116" s="250"/>
      <c r="F17116" s="250"/>
    </row>
    <row r="17117" spans="1:6" ht="15" x14ac:dyDescent="0.25">
      <c r="A17117" s="250"/>
      <c r="B17117" s="250"/>
      <c r="C17117" s="250"/>
      <c r="D17117" s="250"/>
      <c r="E17117" s="250"/>
      <c r="F17117" s="250"/>
    </row>
    <row r="17118" spans="1:6" ht="15" x14ac:dyDescent="0.25">
      <c r="A17118" s="250"/>
      <c r="B17118" s="250"/>
      <c r="C17118" s="250"/>
      <c r="D17118" s="250"/>
      <c r="E17118" s="250"/>
      <c r="F17118" s="250"/>
    </row>
    <row r="17119" spans="1:6" ht="15" x14ac:dyDescent="0.25">
      <c r="A17119" s="250"/>
      <c r="B17119" s="250"/>
      <c r="C17119" s="250"/>
      <c r="D17119" s="250"/>
      <c r="E17119" s="250"/>
      <c r="F17119" s="250"/>
    </row>
    <row r="17120" spans="1:6" ht="15" x14ac:dyDescent="0.25">
      <c r="A17120" s="250"/>
      <c r="B17120" s="250"/>
      <c r="C17120" s="250"/>
      <c r="D17120" s="250"/>
      <c r="E17120" s="250"/>
      <c r="F17120" s="250"/>
    </row>
    <row r="17121" spans="1:6" ht="15" x14ac:dyDescent="0.25">
      <c r="A17121" s="250"/>
      <c r="B17121" s="250"/>
      <c r="C17121" s="250"/>
      <c r="D17121" s="250"/>
      <c r="E17121" s="250"/>
      <c r="F17121" s="250"/>
    </row>
    <row r="17122" spans="1:6" ht="15" x14ac:dyDescent="0.25">
      <c r="A17122" s="250"/>
      <c r="B17122" s="250"/>
      <c r="C17122" s="250"/>
      <c r="D17122" s="250"/>
      <c r="E17122" s="250"/>
      <c r="F17122" s="250"/>
    </row>
    <row r="17123" spans="1:6" ht="15" x14ac:dyDescent="0.25">
      <c r="A17123" s="250"/>
      <c r="B17123" s="250"/>
      <c r="C17123" s="250"/>
      <c r="D17123" s="250"/>
      <c r="E17123" s="250"/>
      <c r="F17123" s="250"/>
    </row>
    <row r="17124" spans="1:6" ht="15" x14ac:dyDescent="0.25">
      <c r="A17124" s="250"/>
      <c r="B17124" s="250"/>
      <c r="C17124" s="250"/>
      <c r="D17124" s="250"/>
      <c r="E17124" s="250"/>
      <c r="F17124" s="250"/>
    </row>
    <row r="17125" spans="1:6" ht="15" x14ac:dyDescent="0.25">
      <c r="A17125" s="250"/>
      <c r="B17125" s="250"/>
      <c r="C17125" s="250"/>
      <c r="D17125" s="250"/>
      <c r="E17125" s="250"/>
      <c r="F17125" s="250"/>
    </row>
    <row r="17126" spans="1:6" ht="15" x14ac:dyDescent="0.25">
      <c r="A17126" s="250"/>
      <c r="B17126" s="250"/>
      <c r="C17126" s="250"/>
      <c r="D17126" s="250"/>
      <c r="E17126" s="250"/>
      <c r="F17126" s="250"/>
    </row>
    <row r="17127" spans="1:6" ht="15" x14ac:dyDescent="0.25">
      <c r="A17127" s="250"/>
      <c r="B17127" s="250"/>
      <c r="C17127" s="250"/>
      <c r="D17127" s="250"/>
      <c r="E17127" s="250"/>
      <c r="F17127" s="250"/>
    </row>
    <row r="17128" spans="1:6" ht="15" x14ac:dyDescent="0.25">
      <c r="A17128" s="250"/>
      <c r="B17128" s="250"/>
      <c r="C17128" s="250"/>
      <c r="D17128" s="250"/>
      <c r="E17128" s="250"/>
      <c r="F17128" s="250"/>
    </row>
    <row r="17129" spans="1:6" ht="15" x14ac:dyDescent="0.25">
      <c r="A17129" s="250"/>
      <c r="B17129" s="250"/>
      <c r="C17129" s="250"/>
      <c r="D17129" s="250"/>
      <c r="E17129" s="250"/>
      <c r="F17129" s="250"/>
    </row>
    <row r="17130" spans="1:6" ht="15" x14ac:dyDescent="0.25">
      <c r="A17130" s="250"/>
      <c r="B17130" s="250"/>
      <c r="C17130" s="250"/>
      <c r="D17130" s="250"/>
      <c r="E17130" s="250"/>
      <c r="F17130" s="250"/>
    </row>
    <row r="17131" spans="1:6" ht="15" x14ac:dyDescent="0.25">
      <c r="A17131" s="250"/>
      <c r="B17131" s="250"/>
      <c r="C17131" s="250"/>
      <c r="D17131" s="250"/>
      <c r="E17131" s="250"/>
      <c r="F17131" s="250"/>
    </row>
    <row r="17132" spans="1:6" ht="15" x14ac:dyDescent="0.25">
      <c r="A17132" s="250"/>
      <c r="B17132" s="250"/>
      <c r="C17132" s="250"/>
      <c r="D17132" s="250"/>
      <c r="E17132" s="250"/>
      <c r="F17132" s="250"/>
    </row>
    <row r="17133" spans="1:6" ht="15" x14ac:dyDescent="0.25">
      <c r="A17133" s="250"/>
      <c r="B17133" s="250"/>
      <c r="C17133" s="250"/>
      <c r="D17133" s="250"/>
      <c r="E17133" s="250"/>
      <c r="F17133" s="250"/>
    </row>
    <row r="17134" spans="1:6" ht="15" x14ac:dyDescent="0.25">
      <c r="A17134" s="250"/>
      <c r="B17134" s="250"/>
      <c r="C17134" s="250"/>
      <c r="D17134" s="250"/>
      <c r="E17134" s="250"/>
      <c r="F17134" s="250"/>
    </row>
    <row r="17135" spans="1:6" ht="15" x14ac:dyDescent="0.25">
      <c r="A17135" s="250"/>
      <c r="B17135" s="250"/>
      <c r="C17135" s="250"/>
      <c r="D17135" s="250"/>
      <c r="E17135" s="250"/>
      <c r="F17135" s="250"/>
    </row>
    <row r="17136" spans="1:6" ht="15" x14ac:dyDescent="0.25">
      <c r="A17136" s="250"/>
      <c r="B17136" s="250"/>
      <c r="C17136" s="250"/>
      <c r="D17136" s="250"/>
      <c r="E17136" s="250"/>
      <c r="F17136" s="250"/>
    </row>
    <row r="17137" spans="1:6" ht="15" x14ac:dyDescent="0.25">
      <c r="A17137" s="250"/>
      <c r="B17137" s="250"/>
      <c r="C17137" s="250"/>
      <c r="D17137" s="250"/>
      <c r="E17137" s="250"/>
      <c r="F17137" s="250"/>
    </row>
    <row r="17138" spans="1:6" ht="15" x14ac:dyDescent="0.25">
      <c r="A17138" s="250"/>
      <c r="B17138" s="250"/>
      <c r="C17138" s="250"/>
      <c r="D17138" s="250"/>
      <c r="E17138" s="250"/>
      <c r="F17138" s="250"/>
    </row>
    <row r="17139" spans="1:6" ht="15" x14ac:dyDescent="0.25">
      <c r="A17139" s="250"/>
      <c r="B17139" s="250"/>
      <c r="C17139" s="250"/>
      <c r="D17139" s="250"/>
      <c r="E17139" s="250"/>
      <c r="F17139" s="250"/>
    </row>
    <row r="17140" spans="1:6" ht="15" x14ac:dyDescent="0.25">
      <c r="A17140" s="250"/>
      <c r="B17140" s="250"/>
      <c r="C17140" s="250"/>
      <c r="D17140" s="250"/>
      <c r="E17140" s="250"/>
      <c r="F17140" s="250"/>
    </row>
    <row r="17141" spans="1:6" ht="15" x14ac:dyDescent="0.25">
      <c r="A17141" s="250"/>
      <c r="B17141" s="250"/>
      <c r="C17141" s="250"/>
      <c r="D17141" s="250"/>
      <c r="E17141" s="250"/>
      <c r="F17141" s="250"/>
    </row>
    <row r="17142" spans="1:6" ht="15" x14ac:dyDescent="0.25">
      <c r="A17142" s="250"/>
      <c r="B17142" s="250"/>
      <c r="C17142" s="250"/>
      <c r="D17142" s="250"/>
      <c r="E17142" s="250"/>
      <c r="F17142" s="250"/>
    </row>
    <row r="17143" spans="1:6" ht="15" x14ac:dyDescent="0.25">
      <c r="A17143" s="250"/>
      <c r="B17143" s="250"/>
      <c r="C17143" s="250"/>
      <c r="D17143" s="250"/>
      <c r="E17143" s="250"/>
      <c r="F17143" s="250"/>
    </row>
    <row r="17144" spans="1:6" ht="15" x14ac:dyDescent="0.25">
      <c r="A17144" s="250"/>
      <c r="B17144" s="250"/>
      <c r="C17144" s="250"/>
      <c r="D17144" s="250"/>
      <c r="E17144" s="250"/>
      <c r="F17144" s="250"/>
    </row>
    <row r="17145" spans="1:6" ht="15" x14ac:dyDescent="0.25">
      <c r="A17145" s="250"/>
      <c r="B17145" s="250"/>
      <c r="C17145" s="250"/>
      <c r="D17145" s="250"/>
      <c r="E17145" s="250"/>
      <c r="F17145" s="250"/>
    </row>
    <row r="17146" spans="1:6" ht="15" x14ac:dyDescent="0.25">
      <c r="A17146" s="250"/>
      <c r="B17146" s="250"/>
      <c r="C17146" s="250"/>
      <c r="D17146" s="250"/>
      <c r="E17146" s="250"/>
      <c r="F17146" s="250"/>
    </row>
    <row r="17147" spans="1:6" ht="15" x14ac:dyDescent="0.25">
      <c r="A17147" s="250"/>
      <c r="B17147" s="250"/>
      <c r="C17147" s="250"/>
      <c r="D17147" s="250"/>
      <c r="E17147" s="250"/>
      <c r="F17147" s="250"/>
    </row>
    <row r="17148" spans="1:6" ht="15" x14ac:dyDescent="0.25">
      <c r="A17148" s="250"/>
      <c r="B17148" s="250"/>
      <c r="C17148" s="250"/>
      <c r="D17148" s="250"/>
      <c r="E17148" s="250"/>
      <c r="F17148" s="250"/>
    </row>
    <row r="17149" spans="1:6" ht="15" x14ac:dyDescent="0.25">
      <c r="A17149" s="250"/>
      <c r="B17149" s="250"/>
      <c r="C17149" s="250"/>
      <c r="D17149" s="250"/>
      <c r="E17149" s="250"/>
      <c r="F17149" s="250"/>
    </row>
    <row r="17150" spans="1:6" ht="15" x14ac:dyDescent="0.25">
      <c r="A17150" s="250"/>
      <c r="B17150" s="250"/>
      <c r="C17150" s="250"/>
      <c r="D17150" s="250"/>
      <c r="E17150" s="250"/>
      <c r="F17150" s="250"/>
    </row>
    <row r="17151" spans="1:6" ht="15" x14ac:dyDescent="0.25">
      <c r="A17151" s="250"/>
      <c r="B17151" s="250"/>
      <c r="C17151" s="250"/>
      <c r="D17151" s="250"/>
      <c r="E17151" s="250"/>
      <c r="F17151" s="250"/>
    </row>
    <row r="17152" spans="1:6" ht="15" x14ac:dyDescent="0.25">
      <c r="A17152" s="250"/>
      <c r="B17152" s="250"/>
      <c r="C17152" s="250"/>
      <c r="D17152" s="250"/>
      <c r="E17152" s="250"/>
      <c r="F17152" s="250"/>
    </row>
    <row r="17153" spans="1:6" ht="15" x14ac:dyDescent="0.25">
      <c r="A17153" s="250"/>
      <c r="B17153" s="250"/>
      <c r="C17153" s="250"/>
      <c r="D17153" s="250"/>
      <c r="E17153" s="250"/>
      <c r="F17153" s="250"/>
    </row>
    <row r="17154" spans="1:6" ht="15" x14ac:dyDescent="0.25">
      <c r="A17154" s="250"/>
      <c r="B17154" s="250"/>
      <c r="C17154" s="250"/>
      <c r="D17154" s="250"/>
      <c r="E17154" s="250"/>
      <c r="F17154" s="250"/>
    </row>
    <row r="17155" spans="1:6" ht="15" x14ac:dyDescent="0.25">
      <c r="A17155" s="250"/>
      <c r="B17155" s="250"/>
      <c r="C17155" s="250"/>
      <c r="D17155" s="250"/>
      <c r="E17155" s="250"/>
      <c r="F17155" s="250"/>
    </row>
    <row r="17156" spans="1:6" ht="15" x14ac:dyDescent="0.25">
      <c r="A17156" s="250"/>
      <c r="B17156" s="250"/>
      <c r="C17156" s="250"/>
      <c r="D17156" s="250"/>
      <c r="E17156" s="250"/>
      <c r="F17156" s="250"/>
    </row>
    <row r="17157" spans="1:6" ht="15" x14ac:dyDescent="0.25">
      <c r="A17157" s="250"/>
      <c r="B17157" s="250"/>
      <c r="C17157" s="250"/>
      <c r="D17157" s="250"/>
      <c r="E17157" s="250"/>
      <c r="F17157" s="250"/>
    </row>
    <row r="17158" spans="1:6" ht="15" x14ac:dyDescent="0.25">
      <c r="A17158" s="250"/>
      <c r="B17158" s="250"/>
      <c r="C17158" s="250"/>
      <c r="D17158" s="250"/>
      <c r="E17158" s="250"/>
      <c r="F17158" s="250"/>
    </row>
    <row r="17159" spans="1:6" ht="15" x14ac:dyDescent="0.25">
      <c r="A17159" s="250"/>
      <c r="B17159" s="250"/>
      <c r="C17159" s="250"/>
      <c r="D17159" s="250"/>
      <c r="E17159" s="250"/>
      <c r="F17159" s="250"/>
    </row>
    <row r="17160" spans="1:6" ht="15" x14ac:dyDescent="0.25">
      <c r="A17160" s="250"/>
      <c r="B17160" s="250"/>
      <c r="C17160" s="250"/>
      <c r="D17160" s="250"/>
      <c r="E17160" s="250"/>
      <c r="F17160" s="250"/>
    </row>
    <row r="17161" spans="1:6" ht="15" x14ac:dyDescent="0.25">
      <c r="A17161" s="250"/>
      <c r="B17161" s="250"/>
      <c r="C17161" s="250"/>
      <c r="D17161" s="250"/>
      <c r="E17161" s="250"/>
      <c r="F17161" s="250"/>
    </row>
    <row r="17162" spans="1:6" ht="15" x14ac:dyDescent="0.25">
      <c r="A17162" s="250"/>
      <c r="B17162" s="250"/>
      <c r="C17162" s="250"/>
      <c r="D17162" s="250"/>
      <c r="E17162" s="250"/>
      <c r="F17162" s="250"/>
    </row>
    <row r="17163" spans="1:6" ht="15" x14ac:dyDescent="0.25">
      <c r="A17163" s="250"/>
      <c r="B17163" s="250"/>
      <c r="C17163" s="250"/>
      <c r="D17163" s="250"/>
      <c r="E17163" s="250"/>
      <c r="F17163" s="250"/>
    </row>
    <row r="17164" spans="1:6" ht="15" x14ac:dyDescent="0.25">
      <c r="A17164" s="250"/>
      <c r="B17164" s="250"/>
      <c r="C17164" s="250"/>
      <c r="D17164" s="250"/>
      <c r="E17164" s="250"/>
      <c r="F17164" s="250"/>
    </row>
    <row r="17165" spans="1:6" ht="15" x14ac:dyDescent="0.25">
      <c r="A17165" s="250"/>
      <c r="B17165" s="250"/>
      <c r="C17165" s="250"/>
      <c r="D17165" s="250"/>
      <c r="E17165" s="250"/>
      <c r="F17165" s="250"/>
    </row>
    <row r="17166" spans="1:6" ht="15" x14ac:dyDescent="0.25">
      <c r="A17166" s="250"/>
      <c r="B17166" s="250"/>
      <c r="C17166" s="250"/>
      <c r="D17166" s="250"/>
      <c r="E17166" s="250"/>
      <c r="F17166" s="250"/>
    </row>
    <row r="17167" spans="1:6" ht="15" x14ac:dyDescent="0.25">
      <c r="A17167" s="250"/>
      <c r="B17167" s="250"/>
      <c r="C17167" s="250"/>
      <c r="D17167" s="250"/>
      <c r="E17167" s="250"/>
      <c r="F17167" s="250"/>
    </row>
    <row r="17168" spans="1:6" ht="15" x14ac:dyDescent="0.25">
      <c r="A17168" s="250"/>
      <c r="B17168" s="250"/>
      <c r="C17168" s="250"/>
      <c r="D17168" s="250"/>
      <c r="E17168" s="250"/>
      <c r="F17168" s="250"/>
    </row>
    <row r="17169" spans="1:6" ht="15" x14ac:dyDescent="0.25">
      <c r="A17169" s="250"/>
      <c r="B17169" s="250"/>
      <c r="C17169" s="250"/>
      <c r="D17169" s="250"/>
      <c r="E17169" s="250"/>
      <c r="F17169" s="250"/>
    </row>
    <row r="17170" spans="1:6" ht="15" x14ac:dyDescent="0.25">
      <c r="A17170" s="250"/>
      <c r="B17170" s="250"/>
      <c r="C17170" s="250"/>
      <c r="D17170" s="250"/>
      <c r="E17170" s="250"/>
      <c r="F17170" s="250"/>
    </row>
    <row r="17171" spans="1:6" ht="15" x14ac:dyDescent="0.25">
      <c r="A17171" s="250"/>
      <c r="B17171" s="250"/>
      <c r="C17171" s="250"/>
      <c r="D17171" s="250"/>
      <c r="E17171" s="250"/>
      <c r="F17171" s="250"/>
    </row>
    <row r="17172" spans="1:6" ht="15" x14ac:dyDescent="0.25">
      <c r="A17172" s="250"/>
      <c r="B17172" s="250"/>
      <c r="C17172" s="250"/>
      <c r="D17172" s="250"/>
      <c r="E17172" s="250"/>
      <c r="F17172" s="250"/>
    </row>
    <row r="17173" spans="1:6" ht="15" x14ac:dyDescent="0.25">
      <c r="A17173" s="250"/>
      <c r="B17173" s="250"/>
      <c r="C17173" s="250"/>
      <c r="D17173" s="250"/>
      <c r="E17173" s="250"/>
      <c r="F17173" s="250"/>
    </row>
    <row r="17174" spans="1:6" ht="15" x14ac:dyDescent="0.25">
      <c r="A17174" s="250"/>
      <c r="B17174" s="250"/>
      <c r="C17174" s="250"/>
      <c r="D17174" s="250"/>
      <c r="E17174" s="250"/>
      <c r="F17174" s="250"/>
    </row>
    <row r="17175" spans="1:6" ht="15" x14ac:dyDescent="0.25">
      <c r="A17175" s="250"/>
      <c r="B17175" s="250"/>
      <c r="C17175" s="250"/>
      <c r="D17175" s="250"/>
      <c r="E17175" s="250"/>
      <c r="F17175" s="250"/>
    </row>
    <row r="17176" spans="1:6" ht="15" x14ac:dyDescent="0.25">
      <c r="A17176" s="250"/>
      <c r="B17176" s="250"/>
      <c r="C17176" s="250"/>
      <c r="D17176" s="250"/>
      <c r="E17176" s="250"/>
      <c r="F17176" s="250"/>
    </row>
    <row r="17177" spans="1:6" ht="15" x14ac:dyDescent="0.25">
      <c r="A17177" s="250"/>
      <c r="B17177" s="250"/>
      <c r="C17177" s="250"/>
      <c r="D17177" s="250"/>
      <c r="E17177" s="250"/>
      <c r="F17177" s="250"/>
    </row>
    <row r="17178" spans="1:6" ht="15" x14ac:dyDescent="0.25">
      <c r="A17178" s="250"/>
      <c r="B17178" s="250"/>
      <c r="C17178" s="250"/>
      <c r="D17178" s="250"/>
      <c r="E17178" s="250"/>
      <c r="F17178" s="250"/>
    </row>
    <row r="17179" spans="1:6" ht="15" x14ac:dyDescent="0.25">
      <c r="A17179" s="250"/>
      <c r="B17179" s="250"/>
      <c r="C17179" s="250"/>
      <c r="D17179" s="250"/>
      <c r="E17179" s="250"/>
      <c r="F17179" s="250"/>
    </row>
    <row r="17180" spans="1:6" ht="15" x14ac:dyDescent="0.25">
      <c r="A17180" s="250"/>
      <c r="B17180" s="250"/>
      <c r="C17180" s="250"/>
      <c r="D17180" s="250"/>
      <c r="E17180" s="250"/>
      <c r="F17180" s="250"/>
    </row>
    <row r="17181" spans="1:6" ht="15" x14ac:dyDescent="0.25">
      <c r="A17181" s="250"/>
      <c r="B17181" s="250"/>
      <c r="C17181" s="250"/>
      <c r="D17181" s="250"/>
      <c r="E17181" s="250"/>
      <c r="F17181" s="250"/>
    </row>
    <row r="17182" spans="1:6" ht="15" x14ac:dyDescent="0.25">
      <c r="A17182" s="250"/>
      <c r="B17182" s="250"/>
      <c r="C17182" s="250"/>
      <c r="D17182" s="250"/>
      <c r="E17182" s="250"/>
      <c r="F17182" s="250"/>
    </row>
    <row r="17183" spans="1:6" ht="15" x14ac:dyDescent="0.25">
      <c r="A17183" s="250"/>
      <c r="B17183" s="250"/>
      <c r="C17183" s="250"/>
      <c r="D17183" s="250"/>
      <c r="E17183" s="250"/>
      <c r="F17183" s="250"/>
    </row>
    <row r="17184" spans="1:6" ht="15" x14ac:dyDescent="0.25">
      <c r="A17184" s="250"/>
      <c r="B17184" s="250"/>
      <c r="C17184" s="250"/>
      <c r="D17184" s="250"/>
      <c r="E17184" s="250"/>
      <c r="F17184" s="250"/>
    </row>
    <row r="17185" spans="1:6" ht="15" x14ac:dyDescent="0.25">
      <c r="A17185" s="250"/>
      <c r="B17185" s="250"/>
      <c r="C17185" s="250"/>
      <c r="D17185" s="250"/>
      <c r="E17185" s="250"/>
      <c r="F17185" s="250"/>
    </row>
    <row r="17186" spans="1:6" ht="15" x14ac:dyDescent="0.25">
      <c r="A17186" s="250"/>
      <c r="B17186" s="250"/>
      <c r="C17186" s="250"/>
      <c r="D17186" s="250"/>
      <c r="E17186" s="250"/>
      <c r="F17186" s="250"/>
    </row>
    <row r="17187" spans="1:6" ht="15" x14ac:dyDescent="0.25">
      <c r="A17187" s="250"/>
      <c r="B17187" s="250"/>
      <c r="C17187" s="250"/>
      <c r="D17187" s="250"/>
      <c r="E17187" s="250"/>
      <c r="F17187" s="250"/>
    </row>
    <row r="17188" spans="1:6" ht="15" x14ac:dyDescent="0.25">
      <c r="A17188" s="250"/>
      <c r="B17188" s="250"/>
      <c r="C17188" s="250"/>
      <c r="D17188" s="250"/>
      <c r="E17188" s="250"/>
      <c r="F17188" s="250"/>
    </row>
    <row r="17189" spans="1:6" ht="15" x14ac:dyDescent="0.25">
      <c r="A17189" s="250"/>
      <c r="B17189" s="250"/>
      <c r="C17189" s="250"/>
      <c r="D17189" s="250"/>
      <c r="E17189" s="250"/>
      <c r="F17189" s="250"/>
    </row>
    <row r="17190" spans="1:6" ht="15" x14ac:dyDescent="0.25">
      <c r="A17190" s="250"/>
      <c r="B17190" s="250"/>
      <c r="C17190" s="250"/>
      <c r="D17190" s="250"/>
      <c r="E17190" s="250"/>
      <c r="F17190" s="250"/>
    </row>
    <row r="17191" spans="1:6" ht="15" x14ac:dyDescent="0.25">
      <c r="A17191" s="250"/>
      <c r="B17191" s="250"/>
      <c r="C17191" s="250"/>
      <c r="D17191" s="250"/>
      <c r="E17191" s="250"/>
      <c r="F17191" s="250"/>
    </row>
    <row r="17192" spans="1:6" ht="15" x14ac:dyDescent="0.25">
      <c r="A17192" s="250"/>
      <c r="B17192" s="250"/>
      <c r="C17192" s="250"/>
      <c r="D17192" s="250"/>
      <c r="E17192" s="250"/>
      <c r="F17192" s="250"/>
    </row>
    <row r="17193" spans="1:6" ht="15" x14ac:dyDescent="0.25">
      <c r="A17193" s="250"/>
      <c r="B17193" s="250"/>
      <c r="C17193" s="250"/>
      <c r="D17193" s="250"/>
      <c r="E17193" s="250"/>
      <c r="F17193" s="250"/>
    </row>
    <row r="17194" spans="1:6" ht="15" x14ac:dyDescent="0.25">
      <c r="A17194" s="250"/>
      <c r="B17194" s="250"/>
      <c r="C17194" s="250"/>
      <c r="D17194" s="250"/>
      <c r="E17194" s="250"/>
      <c r="F17194" s="250"/>
    </row>
    <row r="17195" spans="1:6" ht="15" x14ac:dyDescent="0.25">
      <c r="A17195" s="250"/>
      <c r="B17195" s="250"/>
      <c r="C17195" s="250"/>
      <c r="D17195" s="250"/>
      <c r="E17195" s="250"/>
      <c r="F17195" s="250"/>
    </row>
    <row r="17196" spans="1:6" ht="15" x14ac:dyDescent="0.25">
      <c r="A17196" s="250"/>
      <c r="B17196" s="250"/>
      <c r="C17196" s="250"/>
      <c r="D17196" s="250"/>
      <c r="E17196" s="250"/>
      <c r="F17196" s="250"/>
    </row>
    <row r="17197" spans="1:6" ht="15" x14ac:dyDescent="0.25">
      <c r="A17197" s="250"/>
      <c r="B17197" s="250"/>
      <c r="C17197" s="250"/>
      <c r="D17197" s="250"/>
      <c r="E17197" s="250"/>
      <c r="F17197" s="250"/>
    </row>
    <row r="17198" spans="1:6" ht="15" x14ac:dyDescent="0.25">
      <c r="A17198" s="250"/>
      <c r="B17198" s="250"/>
      <c r="C17198" s="250"/>
      <c r="D17198" s="250"/>
      <c r="E17198" s="250"/>
      <c r="F17198" s="250"/>
    </row>
    <row r="17199" spans="1:6" ht="15" x14ac:dyDescent="0.25">
      <c r="A17199" s="250"/>
      <c r="B17199" s="250"/>
      <c r="C17199" s="250"/>
      <c r="D17199" s="250"/>
      <c r="E17199" s="250"/>
      <c r="F17199" s="250"/>
    </row>
    <row r="17200" spans="1:6" ht="15" x14ac:dyDescent="0.25">
      <c r="A17200" s="250"/>
      <c r="B17200" s="250"/>
      <c r="C17200" s="250"/>
      <c r="D17200" s="250"/>
      <c r="E17200" s="250"/>
      <c r="F17200" s="250"/>
    </row>
    <row r="17201" spans="1:6" ht="15" x14ac:dyDescent="0.25">
      <c r="A17201" s="250"/>
      <c r="B17201" s="250"/>
      <c r="C17201" s="250"/>
      <c r="D17201" s="250"/>
      <c r="E17201" s="250"/>
      <c r="F17201" s="250"/>
    </row>
    <row r="17202" spans="1:6" ht="15" x14ac:dyDescent="0.25">
      <c r="A17202" s="250"/>
      <c r="B17202" s="250"/>
      <c r="C17202" s="250"/>
      <c r="D17202" s="250"/>
      <c r="E17202" s="250"/>
      <c r="F17202" s="250"/>
    </row>
    <row r="17203" spans="1:6" ht="15" x14ac:dyDescent="0.25">
      <c r="A17203" s="250"/>
      <c r="B17203" s="250"/>
      <c r="C17203" s="250"/>
      <c r="D17203" s="250"/>
      <c r="E17203" s="250"/>
      <c r="F17203" s="250"/>
    </row>
    <row r="17204" spans="1:6" ht="15" x14ac:dyDescent="0.25">
      <c r="A17204" s="250"/>
      <c r="B17204" s="250"/>
      <c r="C17204" s="250"/>
      <c r="D17204" s="250"/>
      <c r="E17204" s="250"/>
      <c r="F17204" s="250"/>
    </row>
    <row r="17205" spans="1:6" ht="15" x14ac:dyDescent="0.25">
      <c r="A17205" s="250"/>
      <c r="B17205" s="250"/>
      <c r="C17205" s="250"/>
      <c r="D17205" s="250"/>
      <c r="E17205" s="250"/>
      <c r="F17205" s="250"/>
    </row>
    <row r="17206" spans="1:6" ht="15" x14ac:dyDescent="0.25">
      <c r="A17206" s="250"/>
      <c r="B17206" s="250"/>
      <c r="C17206" s="250"/>
      <c r="D17206" s="250"/>
      <c r="E17206" s="250"/>
      <c r="F17206" s="250"/>
    </row>
    <row r="17207" spans="1:6" ht="15" x14ac:dyDescent="0.25">
      <c r="A17207" s="250"/>
      <c r="B17207" s="250"/>
      <c r="C17207" s="250"/>
      <c r="D17207" s="250"/>
      <c r="E17207" s="250"/>
      <c r="F17207" s="250"/>
    </row>
    <row r="17208" spans="1:6" ht="15" x14ac:dyDescent="0.25">
      <c r="A17208" s="250"/>
      <c r="B17208" s="250"/>
      <c r="C17208" s="250"/>
      <c r="D17208" s="250"/>
      <c r="E17208" s="250"/>
      <c r="F17208" s="250"/>
    </row>
    <row r="17209" spans="1:6" ht="15" x14ac:dyDescent="0.25">
      <c r="A17209" s="250"/>
      <c r="B17209" s="250"/>
      <c r="C17209" s="250"/>
      <c r="D17209" s="250"/>
      <c r="E17209" s="250"/>
      <c r="F17209" s="250"/>
    </row>
    <row r="17210" spans="1:6" ht="15" x14ac:dyDescent="0.25">
      <c r="A17210" s="250"/>
      <c r="B17210" s="250"/>
      <c r="C17210" s="250"/>
      <c r="D17210" s="250"/>
      <c r="E17210" s="250"/>
      <c r="F17210" s="250"/>
    </row>
    <row r="17211" spans="1:6" ht="15" x14ac:dyDescent="0.25">
      <c r="A17211" s="250"/>
      <c r="B17211" s="250"/>
      <c r="C17211" s="250"/>
      <c r="D17211" s="250"/>
      <c r="E17211" s="250"/>
      <c r="F17211" s="250"/>
    </row>
    <row r="17212" spans="1:6" ht="15" x14ac:dyDescent="0.25">
      <c r="A17212" s="250"/>
      <c r="B17212" s="250"/>
      <c r="C17212" s="250"/>
      <c r="D17212" s="250"/>
      <c r="E17212" s="250"/>
      <c r="F17212" s="250"/>
    </row>
    <row r="17213" spans="1:6" ht="15" x14ac:dyDescent="0.25">
      <c r="A17213" s="250"/>
      <c r="B17213" s="250"/>
      <c r="C17213" s="250"/>
      <c r="D17213" s="250"/>
      <c r="E17213" s="250"/>
      <c r="F17213" s="250"/>
    </row>
    <row r="17214" spans="1:6" ht="15" x14ac:dyDescent="0.25">
      <c r="A17214" s="250"/>
      <c r="B17214" s="250"/>
      <c r="C17214" s="250"/>
      <c r="D17214" s="250"/>
      <c r="E17214" s="250"/>
      <c r="F17214" s="250"/>
    </row>
    <row r="17215" spans="1:6" ht="15" x14ac:dyDescent="0.25">
      <c r="A17215" s="250"/>
      <c r="B17215" s="250"/>
      <c r="C17215" s="250"/>
      <c r="D17215" s="250"/>
      <c r="E17215" s="250"/>
      <c r="F17215" s="250"/>
    </row>
    <row r="17216" spans="1:6" ht="15" x14ac:dyDescent="0.25">
      <c r="A17216" s="250"/>
      <c r="B17216" s="250"/>
      <c r="C17216" s="250"/>
      <c r="D17216" s="250"/>
      <c r="E17216" s="250"/>
      <c r="F17216" s="250"/>
    </row>
    <row r="17217" spans="1:6" ht="15" x14ac:dyDescent="0.25">
      <c r="A17217" s="250"/>
      <c r="B17217" s="250"/>
      <c r="C17217" s="250"/>
      <c r="D17217" s="250"/>
      <c r="E17217" s="250"/>
      <c r="F17217" s="250"/>
    </row>
    <row r="17218" spans="1:6" ht="15" x14ac:dyDescent="0.25">
      <c r="A17218" s="250"/>
      <c r="B17218" s="250"/>
      <c r="C17218" s="250"/>
      <c r="D17218" s="250"/>
      <c r="E17218" s="250"/>
      <c r="F17218" s="250"/>
    </row>
    <row r="17219" spans="1:6" ht="15" x14ac:dyDescent="0.25">
      <c r="A17219" s="250"/>
      <c r="B17219" s="250"/>
      <c r="C17219" s="250"/>
      <c r="D17219" s="250"/>
      <c r="E17219" s="250"/>
      <c r="F17219" s="250"/>
    </row>
    <row r="17220" spans="1:6" ht="15" x14ac:dyDescent="0.25">
      <c r="A17220" s="250"/>
      <c r="B17220" s="250"/>
      <c r="C17220" s="250"/>
      <c r="D17220" s="250"/>
      <c r="E17220" s="250"/>
      <c r="F17220" s="250"/>
    </row>
    <row r="17221" spans="1:6" ht="15" x14ac:dyDescent="0.25">
      <c r="A17221" s="250"/>
      <c r="B17221" s="250"/>
      <c r="C17221" s="250"/>
      <c r="D17221" s="250"/>
      <c r="E17221" s="250"/>
      <c r="F17221" s="250"/>
    </row>
    <row r="17222" spans="1:6" ht="15" x14ac:dyDescent="0.25">
      <c r="A17222" s="250"/>
      <c r="B17222" s="250"/>
      <c r="C17222" s="250"/>
      <c r="D17222" s="250"/>
      <c r="E17222" s="250"/>
      <c r="F17222" s="250"/>
    </row>
    <row r="17223" spans="1:6" ht="15" x14ac:dyDescent="0.25">
      <c r="A17223" s="250"/>
      <c r="B17223" s="250"/>
      <c r="C17223" s="250"/>
      <c r="D17223" s="250"/>
      <c r="E17223" s="250"/>
      <c r="F17223" s="250"/>
    </row>
    <row r="17224" spans="1:6" ht="15" x14ac:dyDescent="0.25">
      <c r="A17224" s="250"/>
      <c r="B17224" s="250"/>
      <c r="C17224" s="250"/>
      <c r="D17224" s="250"/>
      <c r="E17224" s="250"/>
      <c r="F17224" s="250"/>
    </row>
    <row r="17225" spans="1:6" ht="15" x14ac:dyDescent="0.25">
      <c r="A17225" s="250"/>
      <c r="B17225" s="250"/>
      <c r="C17225" s="250"/>
      <c r="D17225" s="250"/>
      <c r="E17225" s="250"/>
      <c r="F17225" s="250"/>
    </row>
    <row r="17226" spans="1:6" ht="15" x14ac:dyDescent="0.25">
      <c r="A17226" s="250"/>
      <c r="B17226" s="250"/>
      <c r="C17226" s="250"/>
      <c r="D17226" s="250"/>
      <c r="E17226" s="250"/>
      <c r="F17226" s="250"/>
    </row>
    <row r="17227" spans="1:6" ht="15" x14ac:dyDescent="0.25">
      <c r="A17227" s="250"/>
      <c r="B17227" s="250"/>
      <c r="C17227" s="250"/>
      <c r="D17227" s="250"/>
      <c r="E17227" s="250"/>
      <c r="F17227" s="250"/>
    </row>
    <row r="17228" spans="1:6" ht="15" x14ac:dyDescent="0.25">
      <c r="A17228" s="250"/>
      <c r="B17228" s="250"/>
      <c r="C17228" s="250"/>
      <c r="D17228" s="250"/>
      <c r="E17228" s="250"/>
      <c r="F17228" s="250"/>
    </row>
    <row r="17229" spans="1:6" ht="15" x14ac:dyDescent="0.25">
      <c r="A17229" s="250"/>
      <c r="B17229" s="250"/>
      <c r="C17229" s="250"/>
      <c r="D17229" s="250"/>
      <c r="E17229" s="250"/>
      <c r="F17229" s="250"/>
    </row>
    <row r="17230" spans="1:6" ht="15" x14ac:dyDescent="0.25">
      <c r="A17230" s="250"/>
      <c r="B17230" s="250"/>
      <c r="C17230" s="250"/>
      <c r="D17230" s="250"/>
      <c r="E17230" s="250"/>
      <c r="F17230" s="250"/>
    </row>
    <row r="17231" spans="1:6" ht="15" x14ac:dyDescent="0.25">
      <c r="A17231" s="250"/>
      <c r="B17231" s="250"/>
      <c r="C17231" s="250"/>
      <c r="D17231" s="250"/>
      <c r="E17231" s="250"/>
      <c r="F17231" s="250"/>
    </row>
    <row r="17232" spans="1:6" ht="15" x14ac:dyDescent="0.25">
      <c r="A17232" s="250"/>
      <c r="B17232" s="250"/>
      <c r="C17232" s="250"/>
      <c r="D17232" s="250"/>
      <c r="E17232" s="250"/>
      <c r="F17232" s="250"/>
    </row>
    <row r="17233" spans="1:6" ht="15" x14ac:dyDescent="0.25">
      <c r="A17233" s="250"/>
      <c r="B17233" s="250"/>
      <c r="C17233" s="250"/>
      <c r="D17233" s="250"/>
      <c r="E17233" s="250"/>
      <c r="F17233" s="250"/>
    </row>
    <row r="17234" spans="1:6" ht="15" x14ac:dyDescent="0.25">
      <c r="A17234" s="250"/>
      <c r="B17234" s="250"/>
      <c r="C17234" s="250"/>
      <c r="D17234" s="250"/>
      <c r="E17234" s="250"/>
      <c r="F17234" s="250"/>
    </row>
    <row r="17235" spans="1:6" ht="15" x14ac:dyDescent="0.25">
      <c r="A17235" s="250"/>
      <c r="B17235" s="250"/>
      <c r="C17235" s="250"/>
      <c r="D17235" s="250"/>
      <c r="E17235" s="250"/>
      <c r="F17235" s="250"/>
    </row>
    <row r="17236" spans="1:6" ht="15" x14ac:dyDescent="0.25">
      <c r="A17236" s="250"/>
      <c r="B17236" s="250"/>
      <c r="C17236" s="250"/>
      <c r="D17236" s="250"/>
      <c r="E17236" s="250"/>
      <c r="F17236" s="250"/>
    </row>
    <row r="17237" spans="1:6" ht="15" x14ac:dyDescent="0.25">
      <c r="A17237" s="250"/>
      <c r="B17237" s="250"/>
      <c r="C17237" s="250"/>
      <c r="D17237" s="250"/>
      <c r="E17237" s="250"/>
      <c r="F17237" s="250"/>
    </row>
    <row r="17238" spans="1:6" ht="15" x14ac:dyDescent="0.25">
      <c r="A17238" s="250"/>
      <c r="B17238" s="250"/>
      <c r="C17238" s="250"/>
      <c r="D17238" s="250"/>
      <c r="E17238" s="250"/>
      <c r="F17238" s="250"/>
    </row>
    <row r="17239" spans="1:6" ht="15" x14ac:dyDescent="0.25">
      <c r="A17239" s="250"/>
      <c r="B17239" s="250"/>
      <c r="C17239" s="250"/>
      <c r="D17239" s="250"/>
      <c r="E17239" s="250"/>
      <c r="F17239" s="250"/>
    </row>
    <row r="17240" spans="1:6" ht="15" x14ac:dyDescent="0.25">
      <c r="A17240" s="250"/>
      <c r="B17240" s="250"/>
      <c r="C17240" s="250"/>
      <c r="D17240" s="250"/>
      <c r="E17240" s="250"/>
      <c r="F17240" s="250"/>
    </row>
    <row r="17241" spans="1:6" ht="15" x14ac:dyDescent="0.25">
      <c r="A17241" s="250"/>
      <c r="B17241" s="250"/>
      <c r="C17241" s="250"/>
      <c r="D17241" s="250"/>
      <c r="E17241" s="250"/>
      <c r="F17241" s="250"/>
    </row>
    <row r="17242" spans="1:6" ht="15" x14ac:dyDescent="0.25">
      <c r="A17242" s="250"/>
      <c r="B17242" s="250"/>
      <c r="C17242" s="250"/>
      <c r="D17242" s="250"/>
      <c r="E17242" s="250"/>
      <c r="F17242" s="250"/>
    </row>
    <row r="17243" spans="1:6" ht="15" x14ac:dyDescent="0.25">
      <c r="A17243" s="250"/>
      <c r="B17243" s="250"/>
      <c r="C17243" s="250"/>
      <c r="D17243" s="250"/>
      <c r="E17243" s="250"/>
      <c r="F17243" s="250"/>
    </row>
    <row r="17244" spans="1:6" ht="15" x14ac:dyDescent="0.25">
      <c r="A17244" s="250"/>
      <c r="B17244" s="250"/>
      <c r="C17244" s="250"/>
      <c r="D17244" s="250"/>
      <c r="E17244" s="250"/>
      <c r="F17244" s="250"/>
    </row>
    <row r="17245" spans="1:6" ht="15" x14ac:dyDescent="0.25">
      <c r="A17245" s="250"/>
      <c r="B17245" s="250"/>
      <c r="C17245" s="250"/>
      <c r="D17245" s="250"/>
      <c r="E17245" s="250"/>
      <c r="F17245" s="250"/>
    </row>
    <row r="17246" spans="1:6" ht="15" x14ac:dyDescent="0.25">
      <c r="A17246" s="250"/>
      <c r="B17246" s="250"/>
      <c r="C17246" s="250"/>
      <c r="D17246" s="250"/>
      <c r="E17246" s="250"/>
      <c r="F17246" s="250"/>
    </row>
    <row r="17247" spans="1:6" ht="15" x14ac:dyDescent="0.25">
      <c r="A17247" s="250"/>
      <c r="B17247" s="250"/>
      <c r="C17247" s="250"/>
      <c r="D17247" s="250"/>
      <c r="E17247" s="250"/>
      <c r="F17247" s="250"/>
    </row>
    <row r="17248" spans="1:6" ht="15" x14ac:dyDescent="0.25">
      <c r="A17248" s="250"/>
      <c r="B17248" s="250"/>
      <c r="C17248" s="250"/>
      <c r="D17248" s="250"/>
      <c r="E17248" s="250"/>
      <c r="F17248" s="250"/>
    </row>
    <row r="17249" spans="1:6" ht="15" x14ac:dyDescent="0.25">
      <c r="A17249" s="250"/>
      <c r="B17249" s="250"/>
      <c r="C17249" s="250"/>
      <c r="D17249" s="250"/>
      <c r="E17249" s="250"/>
      <c r="F17249" s="250"/>
    </row>
    <row r="17250" spans="1:6" ht="15" x14ac:dyDescent="0.25">
      <c r="A17250" s="250"/>
      <c r="B17250" s="250"/>
      <c r="C17250" s="250"/>
      <c r="D17250" s="250"/>
      <c r="E17250" s="250"/>
      <c r="F17250" s="250"/>
    </row>
    <row r="17251" spans="1:6" ht="15" x14ac:dyDescent="0.25">
      <c r="A17251" s="250"/>
      <c r="B17251" s="250"/>
      <c r="C17251" s="250"/>
      <c r="D17251" s="250"/>
      <c r="E17251" s="250"/>
      <c r="F17251" s="250"/>
    </row>
    <row r="17252" spans="1:6" ht="15" x14ac:dyDescent="0.25">
      <c r="A17252" s="250"/>
      <c r="B17252" s="250"/>
      <c r="C17252" s="250"/>
      <c r="D17252" s="250"/>
      <c r="E17252" s="250"/>
      <c r="F17252" s="250"/>
    </row>
    <row r="17253" spans="1:6" ht="15" x14ac:dyDescent="0.25">
      <c r="A17253" s="250"/>
      <c r="B17253" s="250"/>
      <c r="C17253" s="250"/>
      <c r="D17253" s="250"/>
      <c r="E17253" s="250"/>
      <c r="F17253" s="250"/>
    </row>
    <row r="17254" spans="1:6" ht="15" x14ac:dyDescent="0.25">
      <c r="A17254" s="250"/>
      <c r="B17254" s="250"/>
      <c r="C17254" s="250"/>
      <c r="D17254" s="250"/>
      <c r="E17254" s="250"/>
      <c r="F17254" s="250"/>
    </row>
    <row r="17255" spans="1:6" ht="15" x14ac:dyDescent="0.25">
      <c r="A17255" s="250"/>
      <c r="B17255" s="250"/>
      <c r="C17255" s="250"/>
      <c r="D17255" s="250"/>
      <c r="E17255" s="250"/>
      <c r="F17255" s="250"/>
    </row>
    <row r="17256" spans="1:6" ht="15" x14ac:dyDescent="0.25">
      <c r="A17256" s="250"/>
      <c r="B17256" s="250"/>
      <c r="C17256" s="250"/>
      <c r="D17256" s="250"/>
      <c r="E17256" s="250"/>
      <c r="F17256" s="250"/>
    </row>
    <row r="17257" spans="1:6" ht="15" x14ac:dyDescent="0.25">
      <c r="A17257" s="250"/>
      <c r="B17257" s="250"/>
      <c r="C17257" s="250"/>
      <c r="D17257" s="250"/>
      <c r="E17257" s="250"/>
      <c r="F17257" s="250"/>
    </row>
    <row r="17258" spans="1:6" ht="15" x14ac:dyDescent="0.25">
      <c r="A17258" s="250"/>
      <c r="B17258" s="250"/>
      <c r="C17258" s="250"/>
      <c r="D17258" s="250"/>
      <c r="E17258" s="250"/>
      <c r="F17258" s="250"/>
    </row>
    <row r="17259" spans="1:6" ht="15" x14ac:dyDescent="0.25">
      <c r="A17259" s="250"/>
      <c r="B17259" s="250"/>
      <c r="C17259" s="250"/>
      <c r="D17259" s="250"/>
      <c r="E17259" s="250"/>
      <c r="F17259" s="250"/>
    </row>
    <row r="17260" spans="1:6" ht="15" x14ac:dyDescent="0.25">
      <c r="A17260" s="250"/>
      <c r="B17260" s="250"/>
      <c r="C17260" s="250"/>
      <c r="D17260" s="250"/>
      <c r="E17260" s="250"/>
      <c r="F17260" s="250"/>
    </row>
    <row r="17261" spans="1:6" ht="15" x14ac:dyDescent="0.25">
      <c r="A17261" s="250"/>
      <c r="B17261" s="250"/>
      <c r="C17261" s="250"/>
      <c r="D17261" s="250"/>
      <c r="E17261" s="250"/>
      <c r="F17261" s="250"/>
    </row>
    <row r="17262" spans="1:6" ht="15" x14ac:dyDescent="0.25">
      <c r="A17262" s="250"/>
      <c r="B17262" s="250"/>
      <c r="C17262" s="250"/>
      <c r="D17262" s="250"/>
      <c r="E17262" s="250"/>
      <c r="F17262" s="250"/>
    </row>
    <row r="17263" spans="1:6" ht="15" x14ac:dyDescent="0.25">
      <c r="A17263" s="250"/>
      <c r="B17263" s="250"/>
      <c r="C17263" s="250"/>
      <c r="D17263" s="250"/>
      <c r="E17263" s="250"/>
      <c r="F17263" s="250"/>
    </row>
    <row r="17264" spans="1:6" ht="15" x14ac:dyDescent="0.25">
      <c r="A17264" s="250"/>
      <c r="B17264" s="250"/>
      <c r="C17264" s="250"/>
      <c r="D17264" s="250"/>
      <c r="E17264" s="250"/>
      <c r="F17264" s="250"/>
    </row>
    <row r="17265" spans="1:6" ht="15" x14ac:dyDescent="0.25">
      <c r="A17265" s="250"/>
      <c r="B17265" s="250"/>
      <c r="C17265" s="250"/>
      <c r="D17265" s="250"/>
      <c r="E17265" s="250"/>
      <c r="F17265" s="250"/>
    </row>
    <row r="17266" spans="1:6" ht="15" x14ac:dyDescent="0.25">
      <c r="A17266" s="250"/>
      <c r="B17266" s="250"/>
      <c r="C17266" s="250"/>
      <c r="D17266" s="250"/>
      <c r="E17266" s="250"/>
      <c r="F17266" s="250"/>
    </row>
    <row r="17267" spans="1:6" ht="15" x14ac:dyDescent="0.25">
      <c r="A17267" s="250"/>
      <c r="B17267" s="250"/>
      <c r="C17267" s="250"/>
      <c r="D17267" s="250"/>
      <c r="E17267" s="250"/>
      <c r="F17267" s="250"/>
    </row>
    <row r="17268" spans="1:6" ht="15" x14ac:dyDescent="0.25">
      <c r="A17268" s="250"/>
      <c r="B17268" s="250"/>
      <c r="C17268" s="250"/>
      <c r="D17268" s="250"/>
      <c r="E17268" s="250"/>
      <c r="F17268" s="250"/>
    </row>
    <row r="17269" spans="1:6" ht="15" x14ac:dyDescent="0.25">
      <c r="A17269" s="250"/>
      <c r="B17269" s="250"/>
      <c r="C17269" s="250"/>
      <c r="D17269" s="250"/>
      <c r="E17269" s="250"/>
      <c r="F17269" s="250"/>
    </row>
    <row r="17270" spans="1:6" ht="15" x14ac:dyDescent="0.25">
      <c r="A17270" s="250"/>
      <c r="B17270" s="250"/>
      <c r="C17270" s="250"/>
      <c r="D17270" s="250"/>
      <c r="E17270" s="250"/>
      <c r="F17270" s="250"/>
    </row>
    <row r="17271" spans="1:6" ht="15" x14ac:dyDescent="0.25">
      <c r="A17271" s="250"/>
      <c r="B17271" s="250"/>
      <c r="C17271" s="250"/>
      <c r="D17271" s="250"/>
      <c r="E17271" s="250"/>
      <c r="F17271" s="250"/>
    </row>
    <row r="17272" spans="1:6" ht="15" x14ac:dyDescent="0.25">
      <c r="A17272" s="250"/>
      <c r="B17272" s="250"/>
      <c r="C17272" s="250"/>
      <c r="D17272" s="250"/>
      <c r="E17272" s="250"/>
      <c r="F17272" s="250"/>
    </row>
    <row r="17273" spans="1:6" ht="15" x14ac:dyDescent="0.25">
      <c r="A17273" s="250"/>
      <c r="B17273" s="250"/>
      <c r="C17273" s="250"/>
      <c r="D17273" s="250"/>
      <c r="E17273" s="250"/>
      <c r="F17273" s="250"/>
    </row>
    <row r="17274" spans="1:6" ht="15" x14ac:dyDescent="0.25">
      <c r="A17274" s="250"/>
      <c r="B17274" s="250"/>
      <c r="C17274" s="250"/>
      <c r="D17274" s="250"/>
      <c r="E17274" s="250"/>
      <c r="F17274" s="250"/>
    </row>
    <row r="17275" spans="1:6" ht="15" x14ac:dyDescent="0.25">
      <c r="A17275" s="250"/>
      <c r="B17275" s="250"/>
      <c r="C17275" s="250"/>
      <c r="D17275" s="250"/>
      <c r="E17275" s="250"/>
      <c r="F17275" s="250"/>
    </row>
    <row r="17276" spans="1:6" ht="15" x14ac:dyDescent="0.25">
      <c r="A17276" s="250"/>
      <c r="B17276" s="250"/>
      <c r="C17276" s="250"/>
      <c r="D17276" s="250"/>
      <c r="E17276" s="250"/>
      <c r="F17276" s="250"/>
    </row>
    <row r="17277" spans="1:6" ht="15" x14ac:dyDescent="0.25">
      <c r="A17277" s="250"/>
      <c r="B17277" s="250"/>
      <c r="C17277" s="250"/>
      <c r="D17277" s="250"/>
      <c r="E17277" s="250"/>
      <c r="F17277" s="250"/>
    </row>
    <row r="17278" spans="1:6" ht="15" x14ac:dyDescent="0.25">
      <c r="A17278" s="250"/>
      <c r="B17278" s="250"/>
      <c r="C17278" s="250"/>
      <c r="D17278" s="250"/>
      <c r="E17278" s="250"/>
      <c r="F17278" s="250"/>
    </row>
    <row r="17279" spans="1:6" ht="15" x14ac:dyDescent="0.25">
      <c r="A17279" s="250"/>
      <c r="B17279" s="250"/>
      <c r="C17279" s="250"/>
      <c r="D17279" s="250"/>
      <c r="E17279" s="250"/>
      <c r="F17279" s="250"/>
    </row>
    <row r="17280" spans="1:6" ht="15" x14ac:dyDescent="0.25">
      <c r="A17280" s="250"/>
      <c r="B17280" s="250"/>
      <c r="C17280" s="250"/>
      <c r="D17280" s="250"/>
      <c r="E17280" s="250"/>
      <c r="F17280" s="250"/>
    </row>
    <row r="17281" spans="1:6" ht="15" x14ac:dyDescent="0.25">
      <c r="A17281" s="250"/>
      <c r="B17281" s="250"/>
      <c r="C17281" s="250"/>
      <c r="D17281" s="250"/>
      <c r="E17281" s="250"/>
      <c r="F17281" s="250"/>
    </row>
    <row r="17282" spans="1:6" ht="15" x14ac:dyDescent="0.25">
      <c r="A17282" s="250"/>
      <c r="B17282" s="250"/>
      <c r="C17282" s="250"/>
      <c r="D17282" s="250"/>
      <c r="E17282" s="250"/>
      <c r="F17282" s="250"/>
    </row>
    <row r="17283" spans="1:6" ht="15" x14ac:dyDescent="0.25">
      <c r="A17283" s="250"/>
      <c r="B17283" s="250"/>
      <c r="C17283" s="250"/>
      <c r="D17283" s="250"/>
      <c r="E17283" s="250"/>
      <c r="F17283" s="250"/>
    </row>
    <row r="17284" spans="1:6" ht="15" x14ac:dyDescent="0.25">
      <c r="A17284" s="250"/>
      <c r="B17284" s="250"/>
      <c r="C17284" s="250"/>
      <c r="D17284" s="250"/>
      <c r="E17284" s="250"/>
      <c r="F17284" s="250"/>
    </row>
    <row r="17285" spans="1:6" ht="15" x14ac:dyDescent="0.25">
      <c r="A17285" s="250"/>
      <c r="B17285" s="250"/>
      <c r="C17285" s="250"/>
      <c r="D17285" s="250"/>
      <c r="E17285" s="250"/>
      <c r="F17285" s="250"/>
    </row>
    <row r="17286" spans="1:6" ht="15" x14ac:dyDescent="0.25">
      <c r="A17286" s="250"/>
      <c r="B17286" s="250"/>
      <c r="C17286" s="250"/>
      <c r="D17286" s="250"/>
      <c r="E17286" s="250"/>
      <c r="F17286" s="250"/>
    </row>
    <row r="17287" spans="1:6" ht="15" x14ac:dyDescent="0.25">
      <c r="A17287" s="250"/>
      <c r="B17287" s="250"/>
      <c r="C17287" s="250"/>
      <c r="D17287" s="250"/>
      <c r="E17287" s="250"/>
      <c r="F17287" s="250"/>
    </row>
    <row r="17288" spans="1:6" ht="15" x14ac:dyDescent="0.25">
      <c r="A17288" s="250"/>
      <c r="B17288" s="250"/>
      <c r="C17288" s="250"/>
      <c r="D17288" s="250"/>
      <c r="E17288" s="250"/>
      <c r="F17288" s="250"/>
    </row>
    <row r="17289" spans="1:6" ht="15" x14ac:dyDescent="0.25">
      <c r="A17289" s="250"/>
      <c r="B17289" s="250"/>
      <c r="C17289" s="250"/>
      <c r="D17289" s="250"/>
      <c r="E17289" s="250"/>
      <c r="F17289" s="250"/>
    </row>
    <row r="17290" spans="1:6" ht="15" x14ac:dyDescent="0.25">
      <c r="A17290" s="250"/>
      <c r="B17290" s="250"/>
      <c r="C17290" s="250"/>
      <c r="D17290" s="250"/>
      <c r="E17290" s="250"/>
      <c r="F17290" s="250"/>
    </row>
    <row r="17291" spans="1:6" ht="15" x14ac:dyDescent="0.25">
      <c r="A17291" s="250"/>
      <c r="B17291" s="250"/>
      <c r="C17291" s="250"/>
      <c r="D17291" s="250"/>
      <c r="E17291" s="250"/>
      <c r="F17291" s="250"/>
    </row>
    <row r="17292" spans="1:6" ht="15" x14ac:dyDescent="0.25">
      <c r="A17292" s="250"/>
      <c r="B17292" s="250"/>
      <c r="C17292" s="250"/>
      <c r="D17292" s="250"/>
      <c r="E17292" s="250"/>
      <c r="F17292" s="250"/>
    </row>
    <row r="17293" spans="1:6" ht="15" x14ac:dyDescent="0.25">
      <c r="A17293" s="250"/>
      <c r="B17293" s="250"/>
      <c r="C17293" s="250"/>
      <c r="D17293" s="250"/>
      <c r="E17293" s="250"/>
      <c r="F17293" s="250"/>
    </row>
    <row r="17294" spans="1:6" ht="15" x14ac:dyDescent="0.25">
      <c r="A17294" s="250"/>
      <c r="B17294" s="250"/>
      <c r="C17294" s="250"/>
      <c r="D17294" s="250"/>
      <c r="E17294" s="250"/>
      <c r="F17294" s="250"/>
    </row>
    <row r="17295" spans="1:6" ht="15" x14ac:dyDescent="0.25">
      <c r="A17295" s="250"/>
      <c r="B17295" s="250"/>
      <c r="C17295" s="250"/>
      <c r="D17295" s="250"/>
      <c r="E17295" s="250"/>
      <c r="F17295" s="250"/>
    </row>
    <row r="17296" spans="1:6" ht="15" x14ac:dyDescent="0.25">
      <c r="A17296" s="250"/>
      <c r="B17296" s="250"/>
      <c r="C17296" s="250"/>
      <c r="D17296" s="250"/>
      <c r="E17296" s="250"/>
      <c r="F17296" s="250"/>
    </row>
    <row r="17297" spans="1:6" ht="15" x14ac:dyDescent="0.25">
      <c r="A17297" s="250"/>
      <c r="B17297" s="250"/>
      <c r="C17297" s="250"/>
      <c r="D17297" s="250"/>
      <c r="E17297" s="250"/>
      <c r="F17297" s="250"/>
    </row>
    <row r="17298" spans="1:6" ht="15" x14ac:dyDescent="0.25">
      <c r="A17298" s="250"/>
      <c r="B17298" s="250"/>
      <c r="C17298" s="250"/>
      <c r="D17298" s="250"/>
      <c r="E17298" s="250"/>
      <c r="F17298" s="250"/>
    </row>
    <row r="17299" spans="1:6" ht="15" x14ac:dyDescent="0.25">
      <c r="A17299" s="250"/>
      <c r="B17299" s="250"/>
      <c r="C17299" s="250"/>
      <c r="D17299" s="250"/>
      <c r="E17299" s="250"/>
      <c r="F17299" s="250"/>
    </row>
    <row r="17300" spans="1:6" ht="15" x14ac:dyDescent="0.25">
      <c r="A17300" s="250"/>
      <c r="B17300" s="250"/>
      <c r="C17300" s="250"/>
      <c r="D17300" s="250"/>
      <c r="E17300" s="250"/>
      <c r="F17300" s="250"/>
    </row>
    <row r="17301" spans="1:6" ht="15" x14ac:dyDescent="0.25">
      <c r="A17301" s="250"/>
      <c r="B17301" s="250"/>
      <c r="C17301" s="250"/>
      <c r="D17301" s="250"/>
      <c r="E17301" s="250"/>
      <c r="F17301" s="250"/>
    </row>
    <row r="17302" spans="1:6" ht="15" x14ac:dyDescent="0.25">
      <c r="A17302" s="250"/>
      <c r="B17302" s="250"/>
      <c r="C17302" s="250"/>
      <c r="D17302" s="250"/>
      <c r="E17302" s="250"/>
      <c r="F17302" s="250"/>
    </row>
    <row r="17303" spans="1:6" ht="15" x14ac:dyDescent="0.25">
      <c r="A17303" s="250"/>
      <c r="B17303" s="250"/>
      <c r="C17303" s="250"/>
      <c r="D17303" s="250"/>
      <c r="E17303" s="250"/>
      <c r="F17303" s="250"/>
    </row>
    <row r="17304" spans="1:6" ht="15" x14ac:dyDescent="0.25">
      <c r="A17304" s="250"/>
      <c r="B17304" s="250"/>
      <c r="C17304" s="250"/>
      <c r="D17304" s="250"/>
      <c r="E17304" s="250"/>
      <c r="F17304" s="250"/>
    </row>
    <row r="17305" spans="1:6" ht="15" x14ac:dyDescent="0.25">
      <c r="A17305" s="250"/>
      <c r="B17305" s="250"/>
      <c r="C17305" s="250"/>
      <c r="D17305" s="250"/>
      <c r="E17305" s="250"/>
      <c r="F17305" s="250"/>
    </row>
    <row r="17306" spans="1:6" ht="15" x14ac:dyDescent="0.25">
      <c r="A17306" s="250"/>
      <c r="B17306" s="250"/>
      <c r="C17306" s="250"/>
      <c r="D17306" s="250"/>
      <c r="E17306" s="250"/>
      <c r="F17306" s="250"/>
    </row>
    <row r="17307" spans="1:6" ht="15" x14ac:dyDescent="0.25">
      <c r="A17307" s="250"/>
      <c r="B17307" s="250"/>
      <c r="C17307" s="250"/>
      <c r="D17307" s="250"/>
      <c r="E17307" s="250"/>
      <c r="F17307" s="250"/>
    </row>
    <row r="17308" spans="1:6" ht="15" x14ac:dyDescent="0.25">
      <c r="A17308" s="250"/>
      <c r="B17308" s="250"/>
      <c r="C17308" s="250"/>
      <c r="D17308" s="250"/>
      <c r="E17308" s="250"/>
      <c r="F17308" s="250"/>
    </row>
    <row r="17309" spans="1:6" ht="15" x14ac:dyDescent="0.25">
      <c r="A17309" s="250"/>
      <c r="B17309" s="250"/>
      <c r="C17309" s="250"/>
      <c r="D17309" s="250"/>
      <c r="E17309" s="250"/>
      <c r="F17309" s="250"/>
    </row>
    <row r="17310" spans="1:6" ht="15" x14ac:dyDescent="0.25">
      <c r="A17310" s="250"/>
      <c r="B17310" s="250"/>
      <c r="C17310" s="250"/>
      <c r="D17310" s="250"/>
      <c r="E17310" s="250"/>
      <c r="F17310" s="250"/>
    </row>
    <row r="17311" spans="1:6" ht="15" x14ac:dyDescent="0.25">
      <c r="A17311" s="250"/>
      <c r="B17311" s="250"/>
      <c r="C17311" s="250"/>
      <c r="D17311" s="250"/>
      <c r="E17311" s="250"/>
      <c r="F17311" s="250"/>
    </row>
    <row r="17312" spans="1:6" ht="15" x14ac:dyDescent="0.25">
      <c r="A17312" s="250"/>
      <c r="B17312" s="250"/>
      <c r="C17312" s="250"/>
      <c r="D17312" s="250"/>
      <c r="E17312" s="250"/>
      <c r="F17312" s="250"/>
    </row>
    <row r="17313" spans="1:6" ht="15" x14ac:dyDescent="0.25">
      <c r="A17313" s="250"/>
      <c r="B17313" s="250"/>
      <c r="C17313" s="250"/>
      <c r="D17313" s="250"/>
      <c r="E17313" s="250"/>
      <c r="F17313" s="250"/>
    </row>
    <row r="17314" spans="1:6" ht="15" x14ac:dyDescent="0.25">
      <c r="A17314" s="250"/>
      <c r="B17314" s="250"/>
      <c r="C17314" s="250"/>
      <c r="D17314" s="250"/>
      <c r="E17314" s="250"/>
      <c r="F17314" s="250"/>
    </row>
    <row r="17315" spans="1:6" ht="15" x14ac:dyDescent="0.25">
      <c r="A17315" s="250"/>
      <c r="B17315" s="250"/>
      <c r="C17315" s="250"/>
      <c r="D17315" s="250"/>
      <c r="E17315" s="250"/>
      <c r="F17315" s="250"/>
    </row>
    <row r="17316" spans="1:6" ht="15" x14ac:dyDescent="0.25">
      <c r="A17316" s="250"/>
      <c r="B17316" s="250"/>
      <c r="C17316" s="250"/>
      <c r="D17316" s="250"/>
      <c r="E17316" s="250"/>
      <c r="F17316" s="250"/>
    </row>
    <row r="17317" spans="1:6" ht="15" x14ac:dyDescent="0.25">
      <c r="A17317" s="250"/>
      <c r="B17317" s="250"/>
      <c r="C17317" s="250"/>
      <c r="D17317" s="250"/>
      <c r="E17317" s="250"/>
      <c r="F17317" s="250"/>
    </row>
    <row r="17318" spans="1:6" ht="15" x14ac:dyDescent="0.25">
      <c r="A17318" s="250"/>
      <c r="B17318" s="250"/>
      <c r="C17318" s="250"/>
      <c r="D17318" s="250"/>
      <c r="E17318" s="250"/>
      <c r="F17318" s="250"/>
    </row>
    <row r="17319" spans="1:6" ht="15" x14ac:dyDescent="0.25">
      <c r="A17319" s="250"/>
      <c r="B17319" s="250"/>
      <c r="C17319" s="250"/>
      <c r="D17319" s="250"/>
      <c r="E17319" s="250"/>
      <c r="F17319" s="250"/>
    </row>
    <row r="17320" spans="1:6" ht="15" x14ac:dyDescent="0.25">
      <c r="A17320" s="250"/>
      <c r="B17320" s="250"/>
      <c r="C17320" s="250"/>
      <c r="D17320" s="250"/>
      <c r="E17320" s="250"/>
      <c r="F17320" s="250"/>
    </row>
    <row r="17321" spans="1:6" ht="15" x14ac:dyDescent="0.25">
      <c r="A17321" s="250"/>
      <c r="B17321" s="250"/>
      <c r="C17321" s="250"/>
      <c r="D17321" s="250"/>
      <c r="E17321" s="250"/>
      <c r="F17321" s="250"/>
    </row>
    <row r="17322" spans="1:6" ht="15" x14ac:dyDescent="0.25">
      <c r="A17322" s="250"/>
      <c r="B17322" s="250"/>
      <c r="C17322" s="250"/>
      <c r="D17322" s="250"/>
      <c r="E17322" s="250"/>
      <c r="F17322" s="250"/>
    </row>
    <row r="17323" spans="1:6" ht="15" x14ac:dyDescent="0.25">
      <c r="A17323" s="250"/>
      <c r="B17323" s="250"/>
      <c r="C17323" s="250"/>
      <c r="D17323" s="250"/>
      <c r="E17323" s="250"/>
      <c r="F17323" s="250"/>
    </row>
    <row r="17324" spans="1:6" ht="15" x14ac:dyDescent="0.25">
      <c r="A17324" s="250"/>
      <c r="B17324" s="250"/>
      <c r="C17324" s="250"/>
      <c r="D17324" s="250"/>
      <c r="E17324" s="250"/>
      <c r="F17324" s="250"/>
    </row>
    <row r="17325" spans="1:6" ht="15" x14ac:dyDescent="0.25">
      <c r="A17325" s="250"/>
      <c r="B17325" s="250"/>
      <c r="C17325" s="250"/>
      <c r="D17325" s="250"/>
      <c r="E17325" s="250"/>
      <c r="F17325" s="250"/>
    </row>
    <row r="17326" spans="1:6" ht="15" x14ac:dyDescent="0.25">
      <c r="A17326" s="250"/>
      <c r="B17326" s="250"/>
      <c r="C17326" s="250"/>
      <c r="D17326" s="250"/>
      <c r="E17326" s="250"/>
      <c r="F17326" s="250"/>
    </row>
    <row r="17327" spans="1:6" ht="15" x14ac:dyDescent="0.25">
      <c r="A17327" s="250"/>
      <c r="B17327" s="250"/>
      <c r="C17327" s="250"/>
      <c r="D17327" s="250"/>
      <c r="E17327" s="250"/>
      <c r="F17327" s="250"/>
    </row>
    <row r="17328" spans="1:6" ht="15" x14ac:dyDescent="0.25">
      <c r="A17328" s="250"/>
      <c r="B17328" s="250"/>
      <c r="C17328" s="250"/>
      <c r="D17328" s="250"/>
      <c r="E17328" s="250"/>
      <c r="F17328" s="250"/>
    </row>
    <row r="17329" spans="1:6" ht="15" x14ac:dyDescent="0.25">
      <c r="A17329" s="250"/>
      <c r="B17329" s="250"/>
      <c r="C17329" s="250"/>
      <c r="D17329" s="250"/>
      <c r="E17329" s="250"/>
      <c r="F17329" s="250"/>
    </row>
    <row r="17330" spans="1:6" ht="15" x14ac:dyDescent="0.25">
      <c r="A17330" s="250"/>
      <c r="B17330" s="250"/>
      <c r="C17330" s="250"/>
      <c r="D17330" s="250"/>
      <c r="E17330" s="250"/>
      <c r="F17330" s="250"/>
    </row>
    <row r="17331" spans="1:6" ht="15" x14ac:dyDescent="0.25">
      <c r="A17331" s="250"/>
      <c r="B17331" s="250"/>
      <c r="C17331" s="250"/>
      <c r="D17331" s="250"/>
      <c r="E17331" s="250"/>
      <c r="F17331" s="250"/>
    </row>
    <row r="17332" spans="1:6" ht="15" x14ac:dyDescent="0.25">
      <c r="A17332" s="250"/>
      <c r="B17332" s="250"/>
      <c r="C17332" s="250"/>
      <c r="D17332" s="250"/>
      <c r="E17332" s="250"/>
      <c r="F17332" s="250"/>
    </row>
    <row r="17333" spans="1:6" ht="15" x14ac:dyDescent="0.25">
      <c r="A17333" s="250"/>
      <c r="B17333" s="250"/>
      <c r="C17333" s="250"/>
      <c r="D17333" s="250"/>
      <c r="E17333" s="250"/>
      <c r="F17333" s="250"/>
    </row>
    <row r="17334" spans="1:6" ht="15" x14ac:dyDescent="0.25">
      <c r="A17334" s="250"/>
      <c r="B17334" s="250"/>
      <c r="C17334" s="250"/>
      <c r="D17334" s="250"/>
      <c r="E17334" s="250"/>
      <c r="F17334" s="250"/>
    </row>
    <row r="17335" spans="1:6" ht="15" x14ac:dyDescent="0.25">
      <c r="A17335" s="250"/>
      <c r="B17335" s="250"/>
      <c r="C17335" s="250"/>
      <c r="D17335" s="250"/>
      <c r="E17335" s="250"/>
      <c r="F17335" s="250"/>
    </row>
    <row r="17336" spans="1:6" ht="15" x14ac:dyDescent="0.25">
      <c r="A17336" s="250"/>
      <c r="B17336" s="250"/>
      <c r="C17336" s="250"/>
      <c r="D17336" s="250"/>
      <c r="E17336" s="250"/>
      <c r="F17336" s="250"/>
    </row>
    <row r="17337" spans="1:6" ht="15" x14ac:dyDescent="0.25">
      <c r="A17337" s="250"/>
      <c r="B17337" s="250"/>
      <c r="C17337" s="250"/>
      <c r="D17337" s="250"/>
      <c r="E17337" s="250"/>
      <c r="F17337" s="250"/>
    </row>
    <row r="17338" spans="1:6" ht="15" x14ac:dyDescent="0.25">
      <c r="A17338" s="250"/>
      <c r="B17338" s="250"/>
      <c r="C17338" s="250"/>
      <c r="D17338" s="250"/>
      <c r="E17338" s="250"/>
      <c r="F17338" s="250"/>
    </row>
    <row r="17339" spans="1:6" ht="15" x14ac:dyDescent="0.25">
      <c r="A17339" s="250"/>
      <c r="B17339" s="250"/>
      <c r="C17339" s="250"/>
      <c r="D17339" s="250"/>
      <c r="E17339" s="250"/>
      <c r="F17339" s="250"/>
    </row>
    <row r="17340" spans="1:6" ht="15" x14ac:dyDescent="0.25">
      <c r="A17340" s="250"/>
      <c r="B17340" s="250"/>
      <c r="C17340" s="250"/>
      <c r="D17340" s="250"/>
      <c r="E17340" s="250"/>
      <c r="F17340" s="250"/>
    </row>
    <row r="17341" spans="1:6" ht="15" x14ac:dyDescent="0.25">
      <c r="A17341" s="250"/>
      <c r="B17341" s="250"/>
      <c r="C17341" s="250"/>
      <c r="D17341" s="250"/>
      <c r="E17341" s="250"/>
      <c r="F17341" s="250"/>
    </row>
    <row r="17342" spans="1:6" ht="15" x14ac:dyDescent="0.25">
      <c r="A17342" s="250"/>
      <c r="B17342" s="250"/>
      <c r="C17342" s="250"/>
      <c r="D17342" s="250"/>
      <c r="E17342" s="250"/>
      <c r="F17342" s="250"/>
    </row>
    <row r="17343" spans="1:6" ht="15" x14ac:dyDescent="0.25">
      <c r="A17343" s="250"/>
      <c r="B17343" s="250"/>
      <c r="C17343" s="250"/>
      <c r="D17343" s="250"/>
      <c r="E17343" s="250"/>
      <c r="F17343" s="250"/>
    </row>
    <row r="17344" spans="1:6" ht="15" x14ac:dyDescent="0.25">
      <c r="A17344" s="250"/>
      <c r="B17344" s="250"/>
      <c r="C17344" s="250"/>
      <c r="D17344" s="250"/>
      <c r="E17344" s="250"/>
      <c r="F17344" s="250"/>
    </row>
    <row r="17345" spans="1:6" ht="15" x14ac:dyDescent="0.25">
      <c r="A17345" s="250"/>
      <c r="B17345" s="250"/>
      <c r="C17345" s="250"/>
      <c r="D17345" s="250"/>
      <c r="E17345" s="250"/>
      <c r="F17345" s="250"/>
    </row>
    <row r="17346" spans="1:6" ht="15" x14ac:dyDescent="0.25">
      <c r="A17346" s="250"/>
      <c r="B17346" s="250"/>
      <c r="C17346" s="250"/>
      <c r="D17346" s="250"/>
      <c r="E17346" s="250"/>
      <c r="F17346" s="250"/>
    </row>
    <row r="17347" spans="1:6" ht="15" x14ac:dyDescent="0.25">
      <c r="A17347" s="250"/>
      <c r="B17347" s="250"/>
      <c r="C17347" s="250"/>
      <c r="D17347" s="250"/>
      <c r="E17347" s="250"/>
      <c r="F17347" s="250"/>
    </row>
    <row r="17348" spans="1:6" ht="15" x14ac:dyDescent="0.25">
      <c r="A17348" s="250"/>
      <c r="B17348" s="250"/>
      <c r="C17348" s="250"/>
      <c r="D17348" s="250"/>
      <c r="E17348" s="250"/>
      <c r="F17348" s="250"/>
    </row>
    <row r="17349" spans="1:6" ht="15" x14ac:dyDescent="0.25">
      <c r="A17349" s="250"/>
      <c r="B17349" s="250"/>
      <c r="C17349" s="250"/>
      <c r="D17349" s="250"/>
      <c r="E17349" s="250"/>
      <c r="F17349" s="250"/>
    </row>
    <row r="17350" spans="1:6" ht="15" x14ac:dyDescent="0.25">
      <c r="A17350" s="250"/>
      <c r="B17350" s="250"/>
      <c r="C17350" s="250"/>
      <c r="D17350" s="250"/>
      <c r="E17350" s="250"/>
      <c r="F17350" s="250"/>
    </row>
    <row r="17351" spans="1:6" ht="15" x14ac:dyDescent="0.25">
      <c r="A17351" s="250"/>
      <c r="B17351" s="250"/>
      <c r="C17351" s="250"/>
      <c r="D17351" s="250"/>
      <c r="E17351" s="250"/>
      <c r="F17351" s="250"/>
    </row>
    <row r="17352" spans="1:6" ht="15" x14ac:dyDescent="0.25">
      <c r="A17352" s="250"/>
      <c r="B17352" s="250"/>
      <c r="C17352" s="250"/>
      <c r="D17352" s="250"/>
      <c r="E17352" s="250"/>
      <c r="F17352" s="250"/>
    </row>
    <row r="17353" spans="1:6" ht="15" x14ac:dyDescent="0.25">
      <c r="A17353" s="250"/>
      <c r="B17353" s="250"/>
      <c r="C17353" s="250"/>
      <c r="D17353" s="250"/>
      <c r="E17353" s="250"/>
      <c r="F17353" s="250"/>
    </row>
    <row r="17354" spans="1:6" ht="15" x14ac:dyDescent="0.25">
      <c r="A17354" s="250"/>
      <c r="B17354" s="250"/>
      <c r="C17354" s="250"/>
      <c r="D17354" s="250"/>
      <c r="E17354" s="250"/>
      <c r="F17354" s="250"/>
    </row>
    <row r="17355" spans="1:6" ht="15" x14ac:dyDescent="0.25">
      <c r="A17355" s="250"/>
      <c r="B17355" s="250"/>
      <c r="C17355" s="250"/>
      <c r="D17355" s="250"/>
      <c r="E17355" s="250"/>
      <c r="F17355" s="250"/>
    </row>
    <row r="17356" spans="1:6" ht="15" x14ac:dyDescent="0.25">
      <c r="A17356" s="250"/>
      <c r="B17356" s="250"/>
      <c r="C17356" s="250"/>
      <c r="D17356" s="250"/>
      <c r="E17356" s="250"/>
      <c r="F17356" s="250"/>
    </row>
    <row r="17357" spans="1:6" ht="15" x14ac:dyDescent="0.25">
      <c r="A17357" s="250"/>
      <c r="B17357" s="250"/>
      <c r="C17357" s="250"/>
      <c r="D17357" s="250"/>
      <c r="E17357" s="250"/>
      <c r="F17357" s="250"/>
    </row>
    <row r="17358" spans="1:6" ht="15" x14ac:dyDescent="0.25">
      <c r="A17358" s="250"/>
      <c r="B17358" s="250"/>
      <c r="C17358" s="250"/>
      <c r="D17358" s="250"/>
      <c r="E17358" s="250"/>
      <c r="F17358" s="250"/>
    </row>
    <row r="17359" spans="1:6" ht="15" x14ac:dyDescent="0.25">
      <c r="A17359" s="250"/>
      <c r="B17359" s="250"/>
      <c r="C17359" s="250"/>
      <c r="D17359" s="250"/>
      <c r="E17359" s="250"/>
      <c r="F17359" s="250"/>
    </row>
    <row r="17360" spans="1:6" ht="15" x14ac:dyDescent="0.25">
      <c r="A17360" s="250"/>
      <c r="B17360" s="250"/>
      <c r="C17360" s="250"/>
      <c r="D17360" s="250"/>
      <c r="E17360" s="250"/>
      <c r="F17360" s="250"/>
    </row>
    <row r="17361" spans="1:6" ht="15" x14ac:dyDescent="0.25">
      <c r="A17361" s="250"/>
      <c r="B17361" s="250"/>
      <c r="C17361" s="250"/>
      <c r="D17361" s="250"/>
      <c r="E17361" s="250"/>
      <c r="F17361" s="250"/>
    </row>
    <row r="17362" spans="1:6" ht="15" x14ac:dyDescent="0.25">
      <c r="A17362" s="250"/>
      <c r="B17362" s="250"/>
      <c r="C17362" s="250"/>
      <c r="D17362" s="250"/>
      <c r="E17362" s="250"/>
      <c r="F17362" s="250"/>
    </row>
    <row r="17363" spans="1:6" ht="15" x14ac:dyDescent="0.25">
      <c r="A17363" s="250"/>
      <c r="B17363" s="250"/>
      <c r="C17363" s="250"/>
      <c r="D17363" s="250"/>
      <c r="E17363" s="250"/>
      <c r="F17363" s="250"/>
    </row>
    <row r="17364" spans="1:6" ht="15" x14ac:dyDescent="0.25">
      <c r="A17364" s="250"/>
      <c r="B17364" s="250"/>
      <c r="C17364" s="250"/>
      <c r="D17364" s="250"/>
      <c r="E17364" s="250"/>
      <c r="F17364" s="250"/>
    </row>
    <row r="17365" spans="1:6" ht="15" x14ac:dyDescent="0.25">
      <c r="A17365" s="250"/>
      <c r="B17365" s="250"/>
      <c r="C17365" s="250"/>
      <c r="D17365" s="250"/>
      <c r="E17365" s="250"/>
      <c r="F17365" s="250"/>
    </row>
    <row r="17366" spans="1:6" ht="15" x14ac:dyDescent="0.25">
      <c r="A17366" s="250"/>
      <c r="B17366" s="250"/>
      <c r="C17366" s="250"/>
      <c r="D17366" s="250"/>
      <c r="E17366" s="250"/>
      <c r="F17366" s="250"/>
    </row>
    <row r="17367" spans="1:6" ht="15" x14ac:dyDescent="0.25">
      <c r="A17367" s="250"/>
      <c r="B17367" s="250"/>
      <c r="C17367" s="250"/>
      <c r="D17367" s="250"/>
      <c r="E17367" s="250"/>
      <c r="F17367" s="250"/>
    </row>
    <row r="17368" spans="1:6" ht="15" x14ac:dyDescent="0.25">
      <c r="A17368" s="250"/>
      <c r="B17368" s="250"/>
      <c r="C17368" s="250"/>
      <c r="D17368" s="250"/>
      <c r="E17368" s="250"/>
      <c r="F17368" s="250"/>
    </row>
    <row r="17369" spans="1:6" ht="15" x14ac:dyDescent="0.25">
      <c r="A17369" s="250"/>
      <c r="B17369" s="250"/>
      <c r="C17369" s="250"/>
      <c r="D17369" s="250"/>
      <c r="E17369" s="250"/>
      <c r="F17369" s="250"/>
    </row>
    <row r="17370" spans="1:6" ht="15" x14ac:dyDescent="0.25">
      <c r="A17370" s="250"/>
      <c r="B17370" s="250"/>
      <c r="C17370" s="250"/>
      <c r="D17370" s="250"/>
      <c r="E17370" s="250"/>
      <c r="F17370" s="250"/>
    </row>
    <row r="17371" spans="1:6" ht="15" x14ac:dyDescent="0.25">
      <c r="A17371" s="250"/>
      <c r="B17371" s="250"/>
      <c r="C17371" s="250"/>
      <c r="D17371" s="250"/>
      <c r="E17371" s="250"/>
      <c r="F17371" s="250"/>
    </row>
    <row r="17372" spans="1:6" ht="15" x14ac:dyDescent="0.25">
      <c r="A17372" s="250"/>
      <c r="B17372" s="250"/>
      <c r="C17372" s="250"/>
      <c r="D17372" s="250"/>
      <c r="E17372" s="250"/>
      <c r="F17372" s="250"/>
    </row>
    <row r="17373" spans="1:6" ht="15" x14ac:dyDescent="0.25">
      <c r="A17373" s="250"/>
      <c r="B17373" s="250"/>
      <c r="C17373" s="250"/>
      <c r="D17373" s="250"/>
      <c r="E17373" s="250"/>
      <c r="F17373" s="250"/>
    </row>
    <row r="17374" spans="1:6" ht="15" x14ac:dyDescent="0.25">
      <c r="A17374" s="250"/>
      <c r="B17374" s="250"/>
      <c r="C17374" s="250"/>
      <c r="D17374" s="250"/>
      <c r="E17374" s="250"/>
      <c r="F17374" s="250"/>
    </row>
    <row r="17375" spans="1:6" ht="15" x14ac:dyDescent="0.25">
      <c r="A17375" s="250"/>
      <c r="B17375" s="250"/>
      <c r="C17375" s="250"/>
      <c r="D17375" s="250"/>
      <c r="E17375" s="250"/>
      <c r="F17375" s="250"/>
    </row>
    <row r="17376" spans="1:6" ht="15" x14ac:dyDescent="0.25">
      <c r="A17376" s="250"/>
      <c r="B17376" s="250"/>
      <c r="C17376" s="250"/>
      <c r="D17376" s="250"/>
      <c r="E17376" s="250"/>
      <c r="F17376" s="250"/>
    </row>
    <row r="17377" spans="1:6" ht="15" x14ac:dyDescent="0.25">
      <c r="A17377" s="250"/>
      <c r="B17377" s="250"/>
      <c r="C17377" s="250"/>
      <c r="D17377" s="250"/>
      <c r="E17377" s="250"/>
      <c r="F17377" s="250"/>
    </row>
    <row r="17378" spans="1:6" ht="15" x14ac:dyDescent="0.25">
      <c r="A17378" s="250"/>
      <c r="B17378" s="250"/>
      <c r="C17378" s="250"/>
      <c r="D17378" s="250"/>
      <c r="E17378" s="250"/>
      <c r="F17378" s="250"/>
    </row>
    <row r="17379" spans="1:6" ht="15" x14ac:dyDescent="0.25">
      <c r="A17379" s="250"/>
      <c r="B17379" s="250"/>
      <c r="C17379" s="250"/>
      <c r="D17379" s="250"/>
      <c r="E17379" s="250"/>
      <c r="F17379" s="250"/>
    </row>
    <row r="17380" spans="1:6" ht="15" x14ac:dyDescent="0.25">
      <c r="A17380" s="250"/>
      <c r="B17380" s="250"/>
      <c r="C17380" s="250"/>
      <c r="D17380" s="250"/>
      <c r="E17380" s="250"/>
      <c r="F17380" s="250"/>
    </row>
    <row r="17381" spans="1:6" ht="15" x14ac:dyDescent="0.25">
      <c r="A17381" s="250"/>
      <c r="B17381" s="250"/>
      <c r="C17381" s="250"/>
      <c r="D17381" s="250"/>
      <c r="E17381" s="250"/>
      <c r="F17381" s="250"/>
    </row>
    <row r="17382" spans="1:6" ht="15" x14ac:dyDescent="0.25">
      <c r="A17382" s="250"/>
      <c r="B17382" s="250"/>
      <c r="C17382" s="250"/>
      <c r="D17382" s="250"/>
      <c r="E17382" s="250"/>
      <c r="F17382" s="250"/>
    </row>
    <row r="17383" spans="1:6" ht="15" x14ac:dyDescent="0.25">
      <c r="A17383" s="250"/>
      <c r="B17383" s="250"/>
      <c r="C17383" s="250"/>
      <c r="D17383" s="250"/>
      <c r="E17383" s="250"/>
      <c r="F17383" s="250"/>
    </row>
    <row r="17384" spans="1:6" ht="15" x14ac:dyDescent="0.25">
      <c r="A17384" s="250"/>
      <c r="B17384" s="250"/>
      <c r="C17384" s="250"/>
      <c r="D17384" s="250"/>
      <c r="E17384" s="250"/>
      <c r="F17384" s="250"/>
    </row>
    <row r="17385" spans="1:6" ht="15" x14ac:dyDescent="0.25">
      <c r="A17385" s="250"/>
      <c r="B17385" s="250"/>
      <c r="C17385" s="250"/>
      <c r="D17385" s="250"/>
      <c r="E17385" s="250"/>
      <c r="F17385" s="250"/>
    </row>
    <row r="17386" spans="1:6" ht="15" x14ac:dyDescent="0.25">
      <c r="A17386" s="250"/>
      <c r="B17386" s="250"/>
      <c r="C17386" s="250"/>
      <c r="D17386" s="250"/>
      <c r="E17386" s="250"/>
      <c r="F17386" s="250"/>
    </row>
    <row r="17387" spans="1:6" ht="15" x14ac:dyDescent="0.25">
      <c r="A17387" s="250"/>
      <c r="B17387" s="250"/>
      <c r="C17387" s="250"/>
      <c r="D17387" s="250"/>
      <c r="E17387" s="250"/>
      <c r="F17387" s="250"/>
    </row>
    <row r="17388" spans="1:6" ht="15" x14ac:dyDescent="0.25">
      <c r="A17388" s="250"/>
      <c r="B17388" s="250"/>
      <c r="C17388" s="250"/>
      <c r="D17388" s="250"/>
      <c r="E17388" s="250"/>
      <c r="F17388" s="250"/>
    </row>
    <row r="17389" spans="1:6" ht="15" x14ac:dyDescent="0.25">
      <c r="A17389" s="250"/>
      <c r="B17389" s="250"/>
      <c r="C17389" s="250"/>
      <c r="D17389" s="250"/>
      <c r="E17389" s="250"/>
      <c r="F17389" s="250"/>
    </row>
    <row r="17390" spans="1:6" ht="15" x14ac:dyDescent="0.25">
      <c r="A17390" s="250"/>
      <c r="B17390" s="250"/>
      <c r="C17390" s="250"/>
      <c r="D17390" s="250"/>
      <c r="E17390" s="250"/>
      <c r="F17390" s="250"/>
    </row>
    <row r="17391" spans="1:6" ht="15" x14ac:dyDescent="0.25">
      <c r="A17391" s="250"/>
      <c r="B17391" s="250"/>
      <c r="C17391" s="250"/>
      <c r="D17391" s="250"/>
      <c r="E17391" s="250"/>
      <c r="F17391" s="250"/>
    </row>
    <row r="17392" spans="1:6" ht="15" x14ac:dyDescent="0.25">
      <c r="A17392" s="250"/>
      <c r="B17392" s="250"/>
      <c r="C17392" s="250"/>
      <c r="D17392" s="250"/>
      <c r="E17392" s="250"/>
      <c r="F17392" s="250"/>
    </row>
    <row r="17393" spans="1:6" ht="15" x14ac:dyDescent="0.25">
      <c r="A17393" s="250"/>
      <c r="B17393" s="250"/>
      <c r="C17393" s="250"/>
      <c r="D17393" s="250"/>
      <c r="E17393" s="250"/>
      <c r="F17393" s="250"/>
    </row>
    <row r="17394" spans="1:6" ht="15" x14ac:dyDescent="0.25">
      <c r="A17394" s="250"/>
      <c r="B17394" s="250"/>
      <c r="C17394" s="250"/>
      <c r="D17394" s="250"/>
      <c r="E17394" s="250"/>
      <c r="F17394" s="250"/>
    </row>
    <row r="17395" spans="1:6" ht="15" x14ac:dyDescent="0.25">
      <c r="A17395" s="250"/>
      <c r="B17395" s="250"/>
      <c r="C17395" s="250"/>
      <c r="D17395" s="250"/>
      <c r="E17395" s="250"/>
      <c r="F17395" s="250"/>
    </row>
    <row r="17396" spans="1:6" ht="15" x14ac:dyDescent="0.25">
      <c r="A17396" s="250"/>
      <c r="B17396" s="250"/>
      <c r="C17396" s="250"/>
      <c r="D17396" s="250"/>
      <c r="E17396" s="250"/>
      <c r="F17396" s="250"/>
    </row>
    <row r="17397" spans="1:6" ht="15" x14ac:dyDescent="0.25">
      <c r="A17397" s="250"/>
      <c r="B17397" s="250"/>
      <c r="C17397" s="250"/>
      <c r="D17397" s="250"/>
      <c r="E17397" s="250"/>
      <c r="F17397" s="250"/>
    </row>
    <row r="17398" spans="1:6" ht="15" x14ac:dyDescent="0.25">
      <c r="A17398" s="250"/>
      <c r="B17398" s="250"/>
      <c r="C17398" s="250"/>
      <c r="D17398" s="250"/>
      <c r="E17398" s="250"/>
      <c r="F17398" s="250"/>
    </row>
    <row r="17399" spans="1:6" ht="15" x14ac:dyDescent="0.25">
      <c r="A17399" s="250"/>
      <c r="B17399" s="250"/>
      <c r="C17399" s="250"/>
      <c r="D17399" s="250"/>
      <c r="E17399" s="250"/>
      <c r="F17399" s="250"/>
    </row>
    <row r="17400" spans="1:6" ht="15" x14ac:dyDescent="0.25">
      <c r="A17400" s="250"/>
      <c r="B17400" s="250"/>
      <c r="C17400" s="250"/>
      <c r="D17400" s="250"/>
      <c r="E17400" s="250"/>
      <c r="F17400" s="250"/>
    </row>
    <row r="17401" spans="1:6" ht="15" x14ac:dyDescent="0.25">
      <c r="A17401" s="250"/>
      <c r="B17401" s="250"/>
      <c r="C17401" s="250"/>
      <c r="D17401" s="250"/>
      <c r="E17401" s="250"/>
      <c r="F17401" s="250"/>
    </row>
    <row r="17402" spans="1:6" ht="15" x14ac:dyDescent="0.25">
      <c r="A17402" s="250"/>
      <c r="B17402" s="250"/>
      <c r="C17402" s="250"/>
      <c r="D17402" s="250"/>
      <c r="E17402" s="250"/>
      <c r="F17402" s="250"/>
    </row>
    <row r="17403" spans="1:6" ht="15" x14ac:dyDescent="0.25">
      <c r="A17403" s="250"/>
      <c r="B17403" s="250"/>
      <c r="C17403" s="250"/>
      <c r="D17403" s="250"/>
      <c r="E17403" s="250"/>
      <c r="F17403" s="250"/>
    </row>
    <row r="17404" spans="1:6" ht="15" x14ac:dyDescent="0.25">
      <c r="A17404" s="250"/>
      <c r="B17404" s="250"/>
      <c r="C17404" s="250"/>
      <c r="D17404" s="250"/>
      <c r="E17404" s="250"/>
      <c r="F17404" s="250"/>
    </row>
    <row r="17405" spans="1:6" ht="15" x14ac:dyDescent="0.25">
      <c r="A17405" s="250"/>
      <c r="B17405" s="250"/>
      <c r="C17405" s="250"/>
      <c r="D17405" s="250"/>
      <c r="E17405" s="250"/>
      <c r="F17405" s="250"/>
    </row>
    <row r="17406" spans="1:6" ht="15" x14ac:dyDescent="0.25">
      <c r="A17406" s="250"/>
      <c r="B17406" s="250"/>
      <c r="C17406" s="250"/>
      <c r="D17406" s="250"/>
      <c r="E17406" s="250"/>
      <c r="F17406" s="250"/>
    </row>
    <row r="17407" spans="1:6" ht="15" x14ac:dyDescent="0.25">
      <c r="A17407" s="250"/>
      <c r="B17407" s="250"/>
      <c r="C17407" s="250"/>
      <c r="D17407" s="250"/>
      <c r="E17407" s="250"/>
      <c r="F17407" s="250"/>
    </row>
    <row r="17408" spans="1:6" ht="15" x14ac:dyDescent="0.25">
      <c r="A17408" s="250"/>
      <c r="B17408" s="250"/>
      <c r="C17408" s="250"/>
      <c r="D17408" s="250"/>
      <c r="E17408" s="250"/>
      <c r="F17408" s="250"/>
    </row>
    <row r="17409" spans="1:6" ht="15" x14ac:dyDescent="0.25">
      <c r="A17409" s="250"/>
      <c r="B17409" s="250"/>
      <c r="C17409" s="250"/>
      <c r="D17409" s="250"/>
      <c r="E17409" s="250"/>
      <c r="F17409" s="250"/>
    </row>
    <row r="17410" spans="1:6" ht="15" x14ac:dyDescent="0.25">
      <c r="A17410" s="250"/>
      <c r="B17410" s="250"/>
      <c r="C17410" s="250"/>
      <c r="D17410" s="250"/>
      <c r="E17410" s="250"/>
      <c r="F17410" s="250"/>
    </row>
    <row r="17411" spans="1:6" ht="15" x14ac:dyDescent="0.25">
      <c r="A17411" s="250"/>
      <c r="B17411" s="250"/>
      <c r="C17411" s="250"/>
      <c r="D17411" s="250"/>
      <c r="E17411" s="250"/>
      <c r="F17411" s="250"/>
    </row>
    <row r="17412" spans="1:6" ht="15" x14ac:dyDescent="0.25">
      <c r="A17412" s="250"/>
      <c r="B17412" s="250"/>
      <c r="C17412" s="250"/>
      <c r="D17412" s="250"/>
      <c r="E17412" s="250"/>
      <c r="F17412" s="250"/>
    </row>
    <row r="17413" spans="1:6" ht="15" x14ac:dyDescent="0.25">
      <c r="A17413" s="250"/>
      <c r="B17413" s="250"/>
      <c r="C17413" s="250"/>
      <c r="D17413" s="250"/>
      <c r="E17413" s="250"/>
      <c r="F17413" s="250"/>
    </row>
    <row r="17414" spans="1:6" ht="15" x14ac:dyDescent="0.25">
      <c r="A17414" s="250"/>
      <c r="B17414" s="250"/>
      <c r="C17414" s="250"/>
      <c r="D17414" s="250"/>
      <c r="E17414" s="250"/>
      <c r="F17414" s="250"/>
    </row>
    <row r="17415" spans="1:6" ht="15" x14ac:dyDescent="0.25">
      <c r="A17415" s="250"/>
      <c r="B17415" s="250"/>
      <c r="C17415" s="250"/>
      <c r="D17415" s="250"/>
      <c r="E17415" s="250"/>
      <c r="F17415" s="250"/>
    </row>
    <row r="17416" spans="1:6" ht="15" x14ac:dyDescent="0.25">
      <c r="A17416" s="250"/>
      <c r="B17416" s="250"/>
      <c r="C17416" s="250"/>
      <c r="D17416" s="250"/>
      <c r="E17416" s="250"/>
      <c r="F17416" s="250"/>
    </row>
    <row r="17417" spans="1:6" ht="15" x14ac:dyDescent="0.25">
      <c r="A17417" s="250"/>
      <c r="B17417" s="250"/>
      <c r="C17417" s="250"/>
      <c r="D17417" s="250"/>
      <c r="E17417" s="250"/>
      <c r="F17417" s="250"/>
    </row>
    <row r="17418" spans="1:6" ht="15" x14ac:dyDescent="0.25">
      <c r="A17418" s="250"/>
      <c r="B17418" s="250"/>
      <c r="C17418" s="250"/>
      <c r="D17418" s="250"/>
      <c r="E17418" s="250"/>
      <c r="F17418" s="250"/>
    </row>
    <row r="17419" spans="1:6" ht="15" x14ac:dyDescent="0.25">
      <c r="A17419" s="250"/>
      <c r="B17419" s="250"/>
      <c r="C17419" s="250"/>
      <c r="D17419" s="250"/>
      <c r="E17419" s="250"/>
      <c r="F17419" s="250"/>
    </row>
    <row r="17420" spans="1:6" ht="15" x14ac:dyDescent="0.25">
      <c r="A17420" s="250"/>
      <c r="B17420" s="250"/>
      <c r="C17420" s="250"/>
      <c r="D17420" s="250"/>
      <c r="E17420" s="250"/>
      <c r="F17420" s="250"/>
    </row>
    <row r="17421" spans="1:6" ht="15" x14ac:dyDescent="0.25">
      <c r="A17421" s="250"/>
      <c r="B17421" s="250"/>
      <c r="C17421" s="250"/>
      <c r="D17421" s="250"/>
      <c r="E17421" s="250"/>
      <c r="F17421" s="250"/>
    </row>
    <row r="17422" spans="1:6" ht="15" x14ac:dyDescent="0.25">
      <c r="A17422" s="250"/>
      <c r="B17422" s="250"/>
      <c r="C17422" s="250"/>
      <c r="D17422" s="250"/>
      <c r="E17422" s="250"/>
      <c r="F17422" s="250"/>
    </row>
    <row r="17423" spans="1:6" ht="15" x14ac:dyDescent="0.25">
      <c r="A17423" s="250"/>
      <c r="B17423" s="250"/>
      <c r="C17423" s="250"/>
      <c r="D17423" s="250"/>
      <c r="E17423" s="250"/>
      <c r="F17423" s="250"/>
    </row>
    <row r="17424" spans="1:6" ht="15" x14ac:dyDescent="0.25">
      <c r="A17424" s="250"/>
      <c r="B17424" s="250"/>
      <c r="C17424" s="250"/>
      <c r="D17424" s="250"/>
      <c r="E17424" s="250"/>
      <c r="F17424" s="250"/>
    </row>
    <row r="17425" spans="1:6" ht="15" x14ac:dyDescent="0.25">
      <c r="A17425" s="250"/>
      <c r="B17425" s="250"/>
      <c r="C17425" s="250"/>
      <c r="D17425" s="250"/>
      <c r="E17425" s="250"/>
      <c r="F17425" s="250"/>
    </row>
    <row r="17426" spans="1:6" ht="15" x14ac:dyDescent="0.25">
      <c r="A17426" s="250"/>
      <c r="B17426" s="250"/>
      <c r="C17426" s="250"/>
      <c r="D17426" s="250"/>
      <c r="E17426" s="250"/>
      <c r="F17426" s="250"/>
    </row>
    <row r="17427" spans="1:6" ht="15" x14ac:dyDescent="0.25">
      <c r="A17427" s="250"/>
      <c r="B17427" s="250"/>
      <c r="C17427" s="250"/>
      <c r="D17427" s="250"/>
      <c r="E17427" s="250"/>
      <c r="F17427" s="250"/>
    </row>
    <row r="17428" spans="1:6" ht="15" x14ac:dyDescent="0.25">
      <c r="A17428" s="250"/>
      <c r="B17428" s="250"/>
      <c r="C17428" s="250"/>
      <c r="D17428" s="250"/>
      <c r="E17428" s="250"/>
      <c r="F17428" s="250"/>
    </row>
    <row r="17429" spans="1:6" ht="15" x14ac:dyDescent="0.25">
      <c r="A17429" s="250"/>
      <c r="B17429" s="250"/>
      <c r="C17429" s="250"/>
      <c r="D17429" s="250"/>
      <c r="E17429" s="250"/>
      <c r="F17429" s="250"/>
    </row>
    <row r="17430" spans="1:6" ht="15" x14ac:dyDescent="0.25">
      <c r="A17430" s="250"/>
      <c r="B17430" s="250"/>
      <c r="C17430" s="250"/>
      <c r="D17430" s="250"/>
      <c r="E17430" s="250"/>
      <c r="F17430" s="250"/>
    </row>
    <row r="17431" spans="1:6" ht="15" x14ac:dyDescent="0.25">
      <c r="A17431" s="250"/>
      <c r="B17431" s="250"/>
      <c r="C17431" s="250"/>
      <c r="D17431" s="250"/>
      <c r="E17431" s="250"/>
      <c r="F17431" s="250"/>
    </row>
    <row r="17432" spans="1:6" ht="15" x14ac:dyDescent="0.25">
      <c r="A17432" s="250"/>
      <c r="B17432" s="250"/>
      <c r="C17432" s="250"/>
      <c r="D17432" s="250"/>
      <c r="E17432" s="250"/>
      <c r="F17432" s="250"/>
    </row>
    <row r="17433" spans="1:6" ht="15" x14ac:dyDescent="0.25">
      <c r="A17433" s="250"/>
      <c r="B17433" s="250"/>
      <c r="C17433" s="250"/>
      <c r="D17433" s="250"/>
      <c r="E17433" s="250"/>
      <c r="F17433" s="250"/>
    </row>
    <row r="17434" spans="1:6" ht="15" x14ac:dyDescent="0.25">
      <c r="A17434" s="250"/>
      <c r="B17434" s="250"/>
      <c r="C17434" s="250"/>
      <c r="D17434" s="250"/>
      <c r="E17434" s="250"/>
      <c r="F17434" s="250"/>
    </row>
    <row r="17435" spans="1:6" ht="15" x14ac:dyDescent="0.25">
      <c r="A17435" s="250"/>
      <c r="B17435" s="250"/>
      <c r="C17435" s="250"/>
      <c r="D17435" s="250"/>
      <c r="E17435" s="250"/>
      <c r="F17435" s="250"/>
    </row>
    <row r="17436" spans="1:6" ht="15" x14ac:dyDescent="0.25">
      <c r="A17436" s="250"/>
      <c r="B17436" s="250"/>
      <c r="C17436" s="250"/>
      <c r="D17436" s="250"/>
      <c r="E17436" s="250"/>
      <c r="F17436" s="250"/>
    </row>
    <row r="17437" spans="1:6" ht="15" x14ac:dyDescent="0.25">
      <c r="A17437" s="250"/>
      <c r="B17437" s="250"/>
      <c r="C17437" s="250"/>
      <c r="D17437" s="250"/>
      <c r="E17437" s="250"/>
      <c r="F17437" s="250"/>
    </row>
    <row r="17438" spans="1:6" ht="15" x14ac:dyDescent="0.25">
      <c r="A17438" s="250"/>
      <c r="B17438" s="250"/>
      <c r="C17438" s="250"/>
      <c r="D17438" s="250"/>
      <c r="E17438" s="250"/>
      <c r="F17438" s="250"/>
    </row>
    <row r="17439" spans="1:6" ht="15" x14ac:dyDescent="0.25">
      <c r="A17439" s="250"/>
      <c r="B17439" s="250"/>
      <c r="C17439" s="250"/>
      <c r="D17439" s="250"/>
      <c r="E17439" s="250"/>
      <c r="F17439" s="250"/>
    </row>
    <row r="17440" spans="1:6" ht="15" x14ac:dyDescent="0.25">
      <c r="A17440" s="250"/>
      <c r="B17440" s="250"/>
      <c r="C17440" s="250"/>
      <c r="D17440" s="250"/>
      <c r="E17440" s="250"/>
      <c r="F17440" s="250"/>
    </row>
    <row r="17441" spans="1:6" ht="15" x14ac:dyDescent="0.25">
      <c r="A17441" s="250"/>
      <c r="B17441" s="250"/>
      <c r="C17441" s="250"/>
      <c r="D17441" s="250"/>
      <c r="E17441" s="250"/>
      <c r="F17441" s="250"/>
    </row>
    <row r="17442" spans="1:6" ht="15" x14ac:dyDescent="0.25">
      <c r="A17442" s="250"/>
      <c r="B17442" s="250"/>
      <c r="C17442" s="250"/>
      <c r="D17442" s="250"/>
      <c r="E17442" s="250"/>
      <c r="F17442" s="250"/>
    </row>
    <row r="17443" spans="1:6" ht="15" x14ac:dyDescent="0.25">
      <c r="A17443" s="250"/>
      <c r="B17443" s="250"/>
      <c r="C17443" s="250"/>
      <c r="D17443" s="250"/>
      <c r="E17443" s="250"/>
      <c r="F17443" s="250"/>
    </row>
    <row r="17444" spans="1:6" ht="15" x14ac:dyDescent="0.25">
      <c r="A17444" s="250"/>
      <c r="B17444" s="250"/>
      <c r="C17444" s="250"/>
      <c r="D17444" s="250"/>
      <c r="E17444" s="250"/>
      <c r="F17444" s="250"/>
    </row>
    <row r="17445" spans="1:6" ht="15" x14ac:dyDescent="0.25">
      <c r="A17445" s="250"/>
      <c r="B17445" s="250"/>
      <c r="C17445" s="250"/>
      <c r="D17445" s="250"/>
      <c r="E17445" s="250"/>
      <c r="F17445" s="250"/>
    </row>
    <row r="17446" spans="1:6" ht="15" x14ac:dyDescent="0.25">
      <c r="A17446" s="250"/>
      <c r="B17446" s="250"/>
      <c r="C17446" s="250"/>
      <c r="D17446" s="250"/>
      <c r="E17446" s="250"/>
      <c r="F17446" s="250"/>
    </row>
    <row r="17447" spans="1:6" ht="15" x14ac:dyDescent="0.25">
      <c r="A17447" s="250"/>
      <c r="B17447" s="250"/>
      <c r="C17447" s="250"/>
      <c r="D17447" s="250"/>
      <c r="E17447" s="250"/>
      <c r="F17447" s="250"/>
    </row>
    <row r="17448" spans="1:6" ht="15" x14ac:dyDescent="0.25">
      <c r="A17448" s="250"/>
      <c r="B17448" s="250"/>
      <c r="C17448" s="250"/>
      <c r="D17448" s="250"/>
      <c r="E17448" s="250"/>
      <c r="F17448" s="250"/>
    </row>
    <row r="17449" spans="1:6" ht="15" x14ac:dyDescent="0.25">
      <c r="A17449" s="250"/>
      <c r="B17449" s="250"/>
      <c r="C17449" s="250"/>
      <c r="D17449" s="250"/>
      <c r="E17449" s="250"/>
      <c r="F17449" s="250"/>
    </row>
    <row r="17450" spans="1:6" ht="15" x14ac:dyDescent="0.25">
      <c r="A17450" s="250"/>
      <c r="B17450" s="250"/>
      <c r="C17450" s="250"/>
      <c r="D17450" s="250"/>
      <c r="E17450" s="250"/>
      <c r="F17450" s="250"/>
    </row>
    <row r="17451" spans="1:6" ht="15" x14ac:dyDescent="0.25">
      <c r="A17451" s="250"/>
      <c r="B17451" s="250"/>
      <c r="C17451" s="250"/>
      <c r="D17451" s="250"/>
      <c r="E17451" s="250"/>
      <c r="F17451" s="250"/>
    </row>
    <row r="17452" spans="1:6" ht="15" x14ac:dyDescent="0.25">
      <c r="A17452" s="250"/>
      <c r="B17452" s="250"/>
      <c r="C17452" s="250"/>
      <c r="D17452" s="250"/>
      <c r="E17452" s="250"/>
      <c r="F17452" s="250"/>
    </row>
    <row r="17453" spans="1:6" ht="15" x14ac:dyDescent="0.25">
      <c r="A17453" s="250"/>
      <c r="B17453" s="250"/>
      <c r="C17453" s="250"/>
      <c r="D17453" s="250"/>
      <c r="E17453" s="250"/>
      <c r="F17453" s="250"/>
    </row>
    <row r="17454" spans="1:6" ht="15" x14ac:dyDescent="0.25">
      <c r="A17454" s="250"/>
      <c r="B17454" s="250"/>
      <c r="C17454" s="250"/>
      <c r="D17454" s="250"/>
      <c r="E17454" s="250"/>
      <c r="F17454" s="250"/>
    </row>
    <row r="17455" spans="1:6" ht="15" x14ac:dyDescent="0.25">
      <c r="A17455" s="250"/>
      <c r="B17455" s="250"/>
      <c r="C17455" s="250"/>
      <c r="D17455" s="250"/>
      <c r="E17455" s="250"/>
      <c r="F17455" s="250"/>
    </row>
    <row r="17456" spans="1:6" ht="15" x14ac:dyDescent="0.25">
      <c r="A17456" s="250"/>
      <c r="B17456" s="250"/>
      <c r="C17456" s="250"/>
      <c r="D17456" s="250"/>
      <c r="E17456" s="250"/>
      <c r="F17456" s="250"/>
    </row>
    <row r="17457" spans="1:6" ht="15" x14ac:dyDescent="0.25">
      <c r="A17457" s="250"/>
      <c r="B17457" s="250"/>
      <c r="C17457" s="250"/>
      <c r="D17457" s="250"/>
      <c r="E17457" s="250"/>
      <c r="F17457" s="250"/>
    </row>
    <row r="17458" spans="1:6" ht="15" x14ac:dyDescent="0.25">
      <c r="A17458" s="250"/>
      <c r="B17458" s="250"/>
      <c r="C17458" s="250"/>
      <c r="D17458" s="250"/>
      <c r="E17458" s="250"/>
      <c r="F17458" s="250"/>
    </row>
    <row r="17459" spans="1:6" ht="15" x14ac:dyDescent="0.25">
      <c r="A17459" s="250"/>
      <c r="B17459" s="250"/>
      <c r="C17459" s="250"/>
      <c r="D17459" s="250"/>
      <c r="E17459" s="250"/>
      <c r="F17459" s="250"/>
    </row>
    <row r="17460" spans="1:6" ht="15" x14ac:dyDescent="0.25">
      <c r="A17460" s="250"/>
      <c r="B17460" s="250"/>
      <c r="C17460" s="250"/>
      <c r="D17460" s="250"/>
      <c r="E17460" s="250"/>
      <c r="F17460" s="250"/>
    </row>
    <row r="17461" spans="1:6" ht="15" x14ac:dyDescent="0.25">
      <c r="A17461" s="250"/>
      <c r="B17461" s="250"/>
      <c r="C17461" s="250"/>
      <c r="D17461" s="250"/>
      <c r="E17461" s="250"/>
      <c r="F17461" s="250"/>
    </row>
    <row r="17462" spans="1:6" ht="15" x14ac:dyDescent="0.25">
      <c r="A17462" s="250"/>
      <c r="B17462" s="250"/>
      <c r="C17462" s="250"/>
      <c r="D17462" s="250"/>
      <c r="E17462" s="250"/>
      <c r="F17462" s="250"/>
    </row>
    <row r="17463" spans="1:6" ht="15" x14ac:dyDescent="0.25">
      <c r="A17463" s="250"/>
      <c r="B17463" s="250"/>
      <c r="C17463" s="250"/>
      <c r="D17463" s="250"/>
      <c r="E17463" s="250"/>
      <c r="F17463" s="250"/>
    </row>
    <row r="17464" spans="1:6" ht="15" x14ac:dyDescent="0.25">
      <c r="A17464" s="250"/>
      <c r="B17464" s="250"/>
      <c r="C17464" s="250"/>
      <c r="D17464" s="250"/>
      <c r="E17464" s="250"/>
      <c r="F17464" s="250"/>
    </row>
    <row r="17465" spans="1:6" ht="15" x14ac:dyDescent="0.25">
      <c r="A17465" s="250"/>
      <c r="B17465" s="250"/>
      <c r="C17465" s="250"/>
      <c r="D17465" s="250"/>
      <c r="E17465" s="250"/>
      <c r="F17465" s="250"/>
    </row>
    <row r="17466" spans="1:6" ht="15" x14ac:dyDescent="0.25">
      <c r="A17466" s="250"/>
      <c r="B17466" s="250"/>
      <c r="C17466" s="250"/>
      <c r="D17466" s="250"/>
      <c r="E17466" s="250"/>
      <c r="F17466" s="250"/>
    </row>
    <row r="17467" spans="1:6" ht="15" x14ac:dyDescent="0.25">
      <c r="A17467" s="250"/>
      <c r="B17467" s="250"/>
      <c r="C17467" s="250"/>
      <c r="D17467" s="250"/>
      <c r="E17467" s="250"/>
      <c r="F17467" s="250"/>
    </row>
    <row r="17468" spans="1:6" ht="15" x14ac:dyDescent="0.25">
      <c r="A17468" s="250"/>
      <c r="B17468" s="250"/>
      <c r="C17468" s="250"/>
      <c r="D17468" s="250"/>
      <c r="E17468" s="250"/>
      <c r="F17468" s="250"/>
    </row>
    <row r="17469" spans="1:6" ht="15" x14ac:dyDescent="0.25">
      <c r="A17469" s="250"/>
      <c r="B17469" s="250"/>
      <c r="C17469" s="250"/>
      <c r="D17469" s="250"/>
      <c r="E17469" s="250"/>
      <c r="F17469" s="250"/>
    </row>
    <row r="17470" spans="1:6" ht="15" x14ac:dyDescent="0.25">
      <c r="A17470" s="250"/>
      <c r="B17470" s="250"/>
      <c r="C17470" s="250"/>
      <c r="D17470" s="250"/>
      <c r="E17470" s="250"/>
      <c r="F17470" s="250"/>
    </row>
    <row r="17471" spans="1:6" ht="15" x14ac:dyDescent="0.25">
      <c r="A17471" s="250"/>
      <c r="B17471" s="250"/>
      <c r="C17471" s="250"/>
      <c r="D17471" s="250"/>
      <c r="E17471" s="250"/>
      <c r="F17471" s="250"/>
    </row>
    <row r="17472" spans="1:6" ht="15" x14ac:dyDescent="0.25">
      <c r="A17472" s="250"/>
      <c r="B17472" s="250"/>
      <c r="C17472" s="250"/>
      <c r="D17472" s="250"/>
      <c r="E17472" s="250"/>
      <c r="F17472" s="250"/>
    </row>
    <row r="17473" spans="1:6" ht="15" x14ac:dyDescent="0.25">
      <c r="A17473" s="250"/>
      <c r="B17473" s="250"/>
      <c r="C17473" s="250"/>
      <c r="D17473" s="250"/>
      <c r="E17473" s="250"/>
      <c r="F17473" s="250"/>
    </row>
    <row r="17474" spans="1:6" ht="15" x14ac:dyDescent="0.25">
      <c r="A17474" s="250"/>
      <c r="B17474" s="250"/>
      <c r="C17474" s="250"/>
      <c r="D17474" s="250"/>
      <c r="E17474" s="250"/>
      <c r="F17474" s="250"/>
    </row>
    <row r="17475" spans="1:6" ht="15" x14ac:dyDescent="0.25">
      <c r="A17475" s="250"/>
      <c r="B17475" s="250"/>
      <c r="C17475" s="250"/>
      <c r="D17475" s="250"/>
      <c r="E17475" s="250"/>
      <c r="F17475" s="250"/>
    </row>
    <row r="17476" spans="1:6" ht="15" x14ac:dyDescent="0.25">
      <c r="A17476" s="250"/>
      <c r="B17476" s="250"/>
      <c r="C17476" s="250"/>
      <c r="D17476" s="250"/>
      <c r="E17476" s="250"/>
      <c r="F17476" s="250"/>
    </row>
    <row r="17477" spans="1:6" ht="15" x14ac:dyDescent="0.25">
      <c r="A17477" s="250"/>
      <c r="B17477" s="250"/>
      <c r="C17477" s="250"/>
      <c r="D17477" s="250"/>
      <c r="E17477" s="250"/>
      <c r="F17477" s="250"/>
    </row>
    <row r="17478" spans="1:6" ht="15" x14ac:dyDescent="0.25">
      <c r="A17478" s="250"/>
      <c r="B17478" s="250"/>
      <c r="C17478" s="250"/>
      <c r="D17478" s="250"/>
      <c r="E17478" s="250"/>
      <c r="F17478" s="250"/>
    </row>
    <row r="17479" spans="1:6" ht="15" x14ac:dyDescent="0.25">
      <c r="A17479" s="250"/>
      <c r="B17479" s="250"/>
      <c r="C17479" s="250"/>
      <c r="D17479" s="250"/>
      <c r="E17479" s="250"/>
      <c r="F17479" s="250"/>
    </row>
    <row r="17480" spans="1:6" ht="15" x14ac:dyDescent="0.25">
      <c r="A17480" s="250"/>
      <c r="B17480" s="250"/>
      <c r="C17480" s="250"/>
      <c r="D17480" s="250"/>
      <c r="E17480" s="250"/>
      <c r="F17480" s="250"/>
    </row>
    <row r="17481" spans="1:6" ht="15" x14ac:dyDescent="0.25">
      <c r="A17481" s="250"/>
      <c r="B17481" s="250"/>
      <c r="C17481" s="250"/>
      <c r="D17481" s="250"/>
      <c r="E17481" s="250"/>
      <c r="F17481" s="250"/>
    </row>
    <row r="17482" spans="1:6" ht="15" x14ac:dyDescent="0.25">
      <c r="A17482" s="250"/>
      <c r="B17482" s="250"/>
      <c r="C17482" s="250"/>
      <c r="D17482" s="250"/>
      <c r="E17482" s="250"/>
      <c r="F17482" s="250"/>
    </row>
    <row r="17483" spans="1:6" ht="15" x14ac:dyDescent="0.25">
      <c r="A17483" s="250"/>
      <c r="B17483" s="250"/>
      <c r="C17483" s="250"/>
      <c r="D17483" s="250"/>
      <c r="E17483" s="250"/>
      <c r="F17483" s="250"/>
    </row>
    <row r="17484" spans="1:6" ht="15" x14ac:dyDescent="0.25">
      <c r="A17484" s="250"/>
      <c r="B17484" s="250"/>
      <c r="C17484" s="250"/>
      <c r="D17484" s="250"/>
      <c r="E17484" s="250"/>
      <c r="F17484" s="250"/>
    </row>
    <row r="17485" spans="1:6" ht="15" x14ac:dyDescent="0.25">
      <c r="A17485" s="250"/>
      <c r="B17485" s="250"/>
      <c r="C17485" s="250"/>
      <c r="D17485" s="250"/>
      <c r="E17485" s="250"/>
      <c r="F17485" s="250"/>
    </row>
    <row r="17486" spans="1:6" ht="15" x14ac:dyDescent="0.25">
      <c r="A17486" s="250"/>
      <c r="B17486" s="250"/>
      <c r="C17486" s="250"/>
      <c r="D17486" s="250"/>
      <c r="E17486" s="250"/>
      <c r="F17486" s="250"/>
    </row>
    <row r="17487" spans="1:6" ht="15" x14ac:dyDescent="0.25">
      <c r="A17487" s="250"/>
      <c r="B17487" s="250"/>
      <c r="C17487" s="250"/>
      <c r="D17487" s="250"/>
      <c r="E17487" s="250"/>
      <c r="F17487" s="250"/>
    </row>
    <row r="17488" spans="1:6" ht="15" x14ac:dyDescent="0.25">
      <c r="A17488" s="250"/>
      <c r="B17488" s="250"/>
      <c r="C17488" s="250"/>
      <c r="D17488" s="250"/>
      <c r="E17488" s="250"/>
      <c r="F17488" s="250"/>
    </row>
    <row r="17489" spans="1:6" ht="15" x14ac:dyDescent="0.25">
      <c r="A17489" s="250"/>
      <c r="B17489" s="250"/>
      <c r="C17489" s="250"/>
      <c r="D17489" s="250"/>
      <c r="E17489" s="250"/>
      <c r="F17489" s="251"/>
    </row>
    <row r="17490" spans="1:6" ht="15" x14ac:dyDescent="0.25">
      <c r="A17490" s="250"/>
      <c r="B17490" s="250"/>
      <c r="C17490" s="250"/>
      <c r="D17490" s="250"/>
      <c r="E17490" s="250"/>
      <c r="F17490" s="250"/>
    </row>
    <row r="17491" spans="1:6" ht="15" x14ac:dyDescent="0.25">
      <c r="A17491" s="250"/>
      <c r="B17491" s="250"/>
      <c r="C17491" s="250"/>
      <c r="D17491" s="250"/>
      <c r="E17491" s="250"/>
      <c r="F17491" s="250"/>
    </row>
    <row r="17492" spans="1:6" ht="15" x14ac:dyDescent="0.25">
      <c r="A17492" s="250"/>
      <c r="B17492" s="250"/>
      <c r="C17492" s="250"/>
      <c r="D17492" s="250"/>
      <c r="E17492" s="250"/>
      <c r="F17492" s="250"/>
    </row>
    <row r="17493" spans="1:6" ht="15" x14ac:dyDescent="0.25">
      <c r="A17493" s="250"/>
      <c r="B17493" s="250"/>
      <c r="C17493" s="250"/>
      <c r="D17493" s="250"/>
      <c r="E17493" s="250"/>
      <c r="F17493" s="250"/>
    </row>
    <row r="17494" spans="1:6" ht="15" x14ac:dyDescent="0.25">
      <c r="A17494" s="250"/>
      <c r="B17494" s="250"/>
      <c r="C17494" s="250"/>
      <c r="D17494" s="250"/>
      <c r="E17494" s="250"/>
      <c r="F17494" s="250"/>
    </row>
    <row r="17495" spans="1:6" ht="15" x14ac:dyDescent="0.25">
      <c r="A17495" s="250"/>
      <c r="B17495" s="250"/>
      <c r="C17495" s="250"/>
      <c r="D17495" s="250"/>
      <c r="E17495" s="250"/>
      <c r="F17495" s="250"/>
    </row>
    <row r="17496" spans="1:6" ht="15" x14ac:dyDescent="0.25">
      <c r="A17496" s="250"/>
      <c r="B17496" s="250"/>
      <c r="C17496" s="250"/>
      <c r="D17496" s="250"/>
      <c r="E17496" s="250"/>
      <c r="F17496" s="250"/>
    </row>
    <row r="17497" spans="1:6" ht="15" x14ac:dyDescent="0.25">
      <c r="A17497" s="250"/>
      <c r="B17497" s="250"/>
      <c r="C17497" s="250"/>
      <c r="D17497" s="250"/>
      <c r="E17497" s="250"/>
      <c r="F17497" s="250"/>
    </row>
    <row r="17498" spans="1:6" ht="15" x14ac:dyDescent="0.25">
      <c r="A17498" s="250"/>
      <c r="B17498" s="250"/>
      <c r="C17498" s="250"/>
      <c r="D17498" s="250"/>
      <c r="E17498" s="250"/>
      <c r="F17498" s="250"/>
    </row>
    <row r="17499" spans="1:6" ht="15" x14ac:dyDescent="0.25">
      <c r="A17499" s="250"/>
      <c r="B17499" s="250"/>
      <c r="C17499" s="250"/>
      <c r="D17499" s="250"/>
      <c r="E17499" s="250"/>
      <c r="F17499" s="250"/>
    </row>
    <row r="17500" spans="1:6" ht="15" x14ac:dyDescent="0.25">
      <c r="A17500" s="250"/>
      <c r="B17500" s="250"/>
      <c r="C17500" s="250"/>
      <c r="D17500" s="250"/>
      <c r="E17500" s="250"/>
      <c r="F17500" s="250"/>
    </row>
    <row r="17501" spans="1:6" ht="15" x14ac:dyDescent="0.25">
      <c r="A17501" s="250"/>
      <c r="B17501" s="250"/>
      <c r="C17501" s="250"/>
      <c r="D17501" s="250"/>
      <c r="E17501" s="250"/>
      <c r="F17501" s="250"/>
    </row>
    <row r="17502" spans="1:6" ht="15" x14ac:dyDescent="0.25">
      <c r="A17502" s="250"/>
      <c r="B17502" s="250"/>
      <c r="C17502" s="250"/>
      <c r="D17502" s="250"/>
      <c r="E17502" s="250"/>
      <c r="F17502" s="250"/>
    </row>
    <row r="17503" spans="1:6" ht="15" x14ac:dyDescent="0.25">
      <c r="A17503" s="250"/>
      <c r="B17503" s="250"/>
      <c r="C17503" s="250"/>
      <c r="D17503" s="250"/>
      <c r="E17503" s="250"/>
      <c r="F17503" s="250"/>
    </row>
    <row r="17504" spans="1:6" ht="15" x14ac:dyDescent="0.25">
      <c r="A17504" s="250"/>
      <c r="B17504" s="250"/>
      <c r="C17504" s="250"/>
      <c r="D17504" s="250"/>
      <c r="E17504" s="250"/>
      <c r="F17504" s="250"/>
    </row>
    <row r="17505" spans="1:6" ht="15" x14ac:dyDescent="0.25">
      <c r="A17505" s="250"/>
      <c r="B17505" s="250"/>
      <c r="C17505" s="250"/>
      <c r="D17505" s="250"/>
      <c r="E17505" s="250"/>
      <c r="F17505" s="250"/>
    </row>
    <row r="17506" spans="1:6" ht="15" x14ac:dyDescent="0.25">
      <c r="A17506" s="250"/>
      <c r="B17506" s="250"/>
      <c r="C17506" s="250"/>
      <c r="D17506" s="250"/>
      <c r="E17506" s="250"/>
      <c r="F17506" s="250"/>
    </row>
    <row r="17507" spans="1:6" ht="15" x14ac:dyDescent="0.25">
      <c r="A17507" s="250"/>
      <c r="B17507" s="250"/>
      <c r="C17507" s="250"/>
      <c r="D17507" s="250"/>
      <c r="E17507" s="250"/>
      <c r="F17507" s="250"/>
    </row>
    <row r="17508" spans="1:6" ht="15" x14ac:dyDescent="0.25">
      <c r="A17508" s="250"/>
      <c r="B17508" s="250"/>
      <c r="C17508" s="250"/>
      <c r="D17508" s="250"/>
      <c r="E17508" s="250"/>
      <c r="F17508" s="250"/>
    </row>
    <row r="17509" spans="1:6" ht="15" x14ac:dyDescent="0.25">
      <c r="A17509" s="250"/>
      <c r="B17509" s="250"/>
      <c r="C17509" s="250"/>
      <c r="D17509" s="250"/>
      <c r="E17509" s="250"/>
      <c r="F17509" s="250"/>
    </row>
    <row r="17510" spans="1:6" ht="15" x14ac:dyDescent="0.25">
      <c r="A17510" s="250"/>
      <c r="B17510" s="250"/>
      <c r="C17510" s="250"/>
      <c r="D17510" s="250"/>
      <c r="E17510" s="250"/>
      <c r="F17510" s="250"/>
    </row>
    <row r="17511" spans="1:6" ht="15" x14ac:dyDescent="0.25">
      <c r="A17511" s="250"/>
      <c r="B17511" s="250"/>
      <c r="C17511" s="250"/>
      <c r="D17511" s="250"/>
      <c r="E17511" s="250"/>
      <c r="F17511" s="250"/>
    </row>
    <row r="17512" spans="1:6" ht="15" x14ac:dyDescent="0.25">
      <c r="A17512" s="250"/>
      <c r="B17512" s="250"/>
      <c r="C17512" s="250"/>
      <c r="D17512" s="250"/>
      <c r="E17512" s="250"/>
      <c r="F17512" s="250"/>
    </row>
    <row r="17513" spans="1:6" ht="15" x14ac:dyDescent="0.25">
      <c r="A17513" s="250"/>
      <c r="B17513" s="250"/>
      <c r="C17513" s="250"/>
      <c r="D17513" s="250"/>
      <c r="E17513" s="250"/>
      <c r="F17513" s="250"/>
    </row>
    <row r="17514" spans="1:6" ht="15" x14ac:dyDescent="0.25">
      <c r="A17514" s="250"/>
      <c r="B17514" s="250"/>
      <c r="C17514" s="250"/>
      <c r="D17514" s="250"/>
      <c r="E17514" s="250"/>
      <c r="F17514" s="250"/>
    </row>
    <row r="17515" spans="1:6" ht="15" x14ac:dyDescent="0.25">
      <c r="A17515" s="250"/>
      <c r="B17515" s="250"/>
      <c r="C17515" s="250"/>
      <c r="D17515" s="250"/>
      <c r="E17515" s="250"/>
      <c r="F17515" s="250"/>
    </row>
    <row r="17516" spans="1:6" ht="15" x14ac:dyDescent="0.25">
      <c r="A17516" s="250"/>
      <c r="B17516" s="250"/>
      <c r="C17516" s="250"/>
      <c r="D17516" s="250"/>
      <c r="E17516" s="250"/>
      <c r="F17516" s="250"/>
    </row>
    <row r="17517" spans="1:6" ht="15" x14ac:dyDescent="0.25">
      <c r="A17517" s="250"/>
      <c r="B17517" s="250"/>
      <c r="C17517" s="250"/>
      <c r="D17517" s="250"/>
      <c r="E17517" s="250"/>
      <c r="F17517" s="250"/>
    </row>
    <row r="17518" spans="1:6" ht="15" x14ac:dyDescent="0.25">
      <c r="A17518" s="250"/>
      <c r="B17518" s="250"/>
      <c r="C17518" s="250"/>
      <c r="D17518" s="250"/>
      <c r="E17518" s="250"/>
      <c r="F17518" s="250"/>
    </row>
    <row r="17519" spans="1:6" ht="15" x14ac:dyDescent="0.25">
      <c r="A17519" s="250"/>
      <c r="B17519" s="250"/>
      <c r="C17519" s="250"/>
      <c r="D17519" s="250"/>
      <c r="E17519" s="250"/>
      <c r="F17519" s="250"/>
    </row>
    <row r="17520" spans="1:6" ht="15" x14ac:dyDescent="0.25">
      <c r="A17520" s="250"/>
      <c r="B17520" s="250"/>
      <c r="C17520" s="250"/>
      <c r="D17520" s="250"/>
      <c r="E17520" s="250"/>
      <c r="F17520" s="250"/>
    </row>
    <row r="17521" spans="1:6" ht="15" x14ac:dyDescent="0.25">
      <c r="A17521" s="250"/>
      <c r="B17521" s="250"/>
      <c r="C17521" s="250"/>
      <c r="D17521" s="250"/>
      <c r="E17521" s="250"/>
      <c r="F17521" s="250"/>
    </row>
    <row r="17522" spans="1:6" ht="15" x14ac:dyDescent="0.25">
      <c r="A17522" s="250"/>
      <c r="B17522" s="250"/>
      <c r="C17522" s="250"/>
      <c r="D17522" s="250"/>
      <c r="E17522" s="250"/>
      <c r="F17522" s="250"/>
    </row>
    <row r="17523" spans="1:6" ht="15" x14ac:dyDescent="0.25">
      <c r="A17523" s="250"/>
      <c r="B17523" s="250"/>
      <c r="C17523" s="250"/>
      <c r="D17523" s="250"/>
      <c r="E17523" s="250"/>
      <c r="F17523" s="250"/>
    </row>
    <row r="17524" spans="1:6" ht="15" x14ac:dyDescent="0.25">
      <c r="A17524" s="250"/>
      <c r="B17524" s="250"/>
      <c r="C17524" s="250"/>
      <c r="D17524" s="250"/>
      <c r="E17524" s="250"/>
      <c r="F17524" s="250"/>
    </row>
    <row r="17525" spans="1:6" ht="15" x14ac:dyDescent="0.25">
      <c r="A17525" s="250"/>
      <c r="B17525" s="250"/>
      <c r="C17525" s="250"/>
      <c r="D17525" s="250"/>
      <c r="E17525" s="250"/>
      <c r="F17525" s="250"/>
    </row>
    <row r="17526" spans="1:6" ht="15" x14ac:dyDescent="0.25">
      <c r="A17526" s="250"/>
      <c r="B17526" s="250"/>
      <c r="C17526" s="250"/>
      <c r="D17526" s="250"/>
      <c r="E17526" s="250"/>
      <c r="F17526" s="250"/>
    </row>
    <row r="17527" spans="1:6" ht="15" x14ac:dyDescent="0.25">
      <c r="A17527" s="250"/>
      <c r="B17527" s="250"/>
      <c r="C17527" s="250"/>
      <c r="D17527" s="250"/>
      <c r="E17527" s="250"/>
      <c r="F17527" s="250"/>
    </row>
    <row r="17528" spans="1:6" ht="15" x14ac:dyDescent="0.25">
      <c r="A17528" s="250"/>
      <c r="B17528" s="250"/>
      <c r="C17528" s="250"/>
      <c r="D17528" s="250"/>
      <c r="E17528" s="250"/>
      <c r="F17528" s="250"/>
    </row>
    <row r="17529" spans="1:6" ht="15" x14ac:dyDescent="0.25">
      <c r="A17529" s="250"/>
      <c r="B17529" s="250"/>
      <c r="C17529" s="250"/>
      <c r="D17529" s="250"/>
      <c r="E17529" s="250"/>
      <c r="F17529" s="250"/>
    </row>
    <row r="17530" spans="1:6" ht="15" x14ac:dyDescent="0.25">
      <c r="A17530" s="250"/>
      <c r="B17530" s="250"/>
      <c r="C17530" s="250"/>
      <c r="D17530" s="250"/>
      <c r="E17530" s="250"/>
      <c r="F17530" s="250"/>
    </row>
    <row r="17531" spans="1:6" ht="15" x14ac:dyDescent="0.25">
      <c r="A17531" s="250"/>
      <c r="B17531" s="250"/>
      <c r="C17531" s="250"/>
      <c r="D17531" s="250"/>
      <c r="E17531" s="250"/>
      <c r="F17531" s="250"/>
    </row>
    <row r="17532" spans="1:6" ht="15" x14ac:dyDescent="0.25">
      <c r="A17532" s="250"/>
      <c r="B17532" s="250"/>
      <c r="C17532" s="250"/>
      <c r="D17532" s="250"/>
      <c r="E17532" s="250"/>
      <c r="F17532" s="250"/>
    </row>
    <row r="17533" spans="1:6" ht="15" x14ac:dyDescent="0.25">
      <c r="A17533" s="250"/>
      <c r="B17533" s="250"/>
      <c r="C17533" s="250"/>
      <c r="D17533" s="250"/>
      <c r="E17533" s="250"/>
      <c r="F17533" s="250"/>
    </row>
    <row r="17534" spans="1:6" ht="15" x14ac:dyDescent="0.25">
      <c r="A17534" s="250"/>
      <c r="B17534" s="250"/>
      <c r="C17534" s="250"/>
      <c r="D17534" s="250"/>
      <c r="E17534" s="250"/>
      <c r="F17534" s="250"/>
    </row>
    <row r="17535" spans="1:6" ht="15" x14ac:dyDescent="0.25">
      <c r="A17535" s="250"/>
      <c r="B17535" s="250"/>
      <c r="C17535" s="250"/>
      <c r="D17535" s="250"/>
      <c r="E17535" s="250"/>
      <c r="F17535" s="250"/>
    </row>
    <row r="17536" spans="1:6" ht="15" x14ac:dyDescent="0.25">
      <c r="A17536" s="250"/>
      <c r="B17536" s="250"/>
      <c r="C17536" s="250"/>
      <c r="D17536" s="250"/>
      <c r="E17536" s="250"/>
      <c r="F17536" s="250"/>
    </row>
    <row r="17537" spans="1:6" ht="15" x14ac:dyDescent="0.25">
      <c r="A17537" s="250"/>
      <c r="B17537" s="250"/>
      <c r="C17537" s="250"/>
      <c r="D17537" s="250"/>
      <c r="E17537" s="250"/>
      <c r="F17537" s="250"/>
    </row>
    <row r="17538" spans="1:6" ht="15" x14ac:dyDescent="0.25">
      <c r="A17538" s="250"/>
      <c r="B17538" s="250"/>
      <c r="C17538" s="250"/>
      <c r="D17538" s="250"/>
      <c r="E17538" s="250"/>
      <c r="F17538" s="250"/>
    </row>
    <row r="17539" spans="1:6" ht="15" x14ac:dyDescent="0.25">
      <c r="A17539" s="250"/>
      <c r="B17539" s="250"/>
      <c r="C17539" s="250"/>
      <c r="D17539" s="250"/>
      <c r="E17539" s="250"/>
      <c r="F17539" s="250"/>
    </row>
    <row r="17540" spans="1:6" ht="15" x14ac:dyDescent="0.25">
      <c r="A17540" s="250"/>
      <c r="B17540" s="250"/>
      <c r="C17540" s="250"/>
      <c r="D17540" s="250"/>
      <c r="E17540" s="250"/>
      <c r="F17540" s="250"/>
    </row>
    <row r="17541" spans="1:6" ht="15" x14ac:dyDescent="0.25">
      <c r="A17541" s="250"/>
      <c r="B17541" s="250"/>
      <c r="C17541" s="250"/>
      <c r="D17541" s="250"/>
      <c r="E17541" s="250"/>
      <c r="F17541" s="250"/>
    </row>
    <row r="17542" spans="1:6" ht="15" x14ac:dyDescent="0.25">
      <c r="A17542" s="250"/>
      <c r="B17542" s="250"/>
      <c r="C17542" s="250"/>
      <c r="D17542" s="250"/>
      <c r="E17542" s="250"/>
      <c r="F17542" s="250"/>
    </row>
    <row r="17543" spans="1:6" ht="15" x14ac:dyDescent="0.25">
      <c r="A17543" s="250"/>
      <c r="B17543" s="250"/>
      <c r="C17543" s="250"/>
      <c r="D17543" s="250"/>
      <c r="E17543" s="250"/>
      <c r="F17543" s="250"/>
    </row>
    <row r="17544" spans="1:6" ht="15" x14ac:dyDescent="0.25">
      <c r="A17544" s="250"/>
      <c r="B17544" s="250"/>
      <c r="C17544" s="250"/>
      <c r="D17544" s="250"/>
      <c r="E17544" s="250"/>
      <c r="F17544" s="250"/>
    </row>
    <row r="17545" spans="1:6" ht="15" x14ac:dyDescent="0.25">
      <c r="A17545" s="250"/>
      <c r="B17545" s="250"/>
      <c r="C17545" s="250"/>
      <c r="D17545" s="250"/>
      <c r="E17545" s="250"/>
      <c r="F17545" s="250"/>
    </row>
    <row r="17546" spans="1:6" ht="15" x14ac:dyDescent="0.25">
      <c r="A17546" s="250"/>
      <c r="B17546" s="250"/>
      <c r="C17546" s="250"/>
      <c r="D17546" s="250"/>
      <c r="E17546" s="250"/>
      <c r="F17546" s="250"/>
    </row>
    <row r="17547" spans="1:6" ht="15" x14ac:dyDescent="0.25">
      <c r="A17547" s="250"/>
      <c r="B17547" s="250"/>
      <c r="C17547" s="250"/>
      <c r="D17547" s="250"/>
      <c r="E17547" s="250"/>
      <c r="F17547" s="250"/>
    </row>
    <row r="17548" spans="1:6" ht="15" x14ac:dyDescent="0.25">
      <c r="A17548" s="250"/>
      <c r="B17548" s="250"/>
      <c r="C17548" s="250"/>
      <c r="D17548" s="250"/>
      <c r="E17548" s="250"/>
      <c r="F17548" s="250"/>
    </row>
    <row r="17549" spans="1:6" ht="15" x14ac:dyDescent="0.25">
      <c r="A17549" s="250"/>
      <c r="B17549" s="250"/>
      <c r="C17549" s="250"/>
      <c r="D17549" s="250"/>
      <c r="E17549" s="250"/>
      <c r="F17549" s="250"/>
    </row>
    <row r="17550" spans="1:6" ht="15" x14ac:dyDescent="0.25">
      <c r="A17550" s="250"/>
      <c r="B17550" s="250"/>
      <c r="C17550" s="250"/>
      <c r="D17550" s="250"/>
      <c r="E17550" s="250"/>
      <c r="F17550" s="250"/>
    </row>
    <row r="17551" spans="1:6" ht="15" x14ac:dyDescent="0.25">
      <c r="A17551" s="250"/>
      <c r="B17551" s="250"/>
      <c r="C17551" s="250"/>
      <c r="D17551" s="250"/>
      <c r="E17551" s="250"/>
      <c r="F17551" s="250"/>
    </row>
    <row r="17552" spans="1:6" ht="15" x14ac:dyDescent="0.25">
      <c r="A17552" s="250"/>
      <c r="B17552" s="250"/>
      <c r="C17552" s="250"/>
      <c r="D17552" s="250"/>
      <c r="E17552" s="250"/>
      <c r="F17552" s="250"/>
    </row>
    <row r="17553" spans="1:6" ht="15" x14ac:dyDescent="0.25">
      <c r="A17553" s="250"/>
      <c r="B17553" s="250"/>
      <c r="C17553" s="250"/>
      <c r="D17553" s="250"/>
      <c r="E17553" s="250"/>
      <c r="F17553" s="250"/>
    </row>
    <row r="17554" spans="1:6" ht="15" x14ac:dyDescent="0.25">
      <c r="A17554" s="250"/>
      <c r="B17554" s="250"/>
      <c r="C17554" s="250"/>
      <c r="D17554" s="250"/>
      <c r="E17554" s="250"/>
      <c r="F17554" s="250"/>
    </row>
    <row r="17555" spans="1:6" ht="15" x14ac:dyDescent="0.25">
      <c r="A17555" s="250"/>
      <c r="B17555" s="250"/>
      <c r="C17555" s="250"/>
      <c r="D17555" s="250"/>
      <c r="E17555" s="250"/>
      <c r="F17555" s="250"/>
    </row>
    <row r="17556" spans="1:6" ht="15" x14ac:dyDescent="0.25">
      <c r="A17556" s="250"/>
      <c r="B17556" s="250"/>
      <c r="C17556" s="250"/>
      <c r="D17556" s="250"/>
      <c r="E17556" s="250"/>
      <c r="F17556" s="250"/>
    </row>
    <row r="17557" spans="1:6" ht="15" x14ac:dyDescent="0.25">
      <c r="A17557" s="250"/>
      <c r="B17557" s="250"/>
      <c r="C17557" s="250"/>
      <c r="D17557" s="250"/>
      <c r="E17557" s="250"/>
      <c r="F17557" s="250"/>
    </row>
    <row r="17558" spans="1:6" ht="15" x14ac:dyDescent="0.25">
      <c r="A17558" s="250"/>
      <c r="B17558" s="250"/>
      <c r="C17558" s="250"/>
      <c r="D17558" s="250"/>
      <c r="E17558" s="250"/>
      <c r="F17558" s="250"/>
    </row>
    <row r="17559" spans="1:6" ht="15" x14ac:dyDescent="0.25">
      <c r="A17559" s="250"/>
      <c r="B17559" s="250"/>
      <c r="C17559" s="250"/>
      <c r="D17559" s="250"/>
      <c r="E17559" s="250"/>
      <c r="F17559" s="250"/>
    </row>
    <row r="17560" spans="1:6" ht="15" x14ac:dyDescent="0.25">
      <c r="A17560" s="250"/>
      <c r="B17560" s="250"/>
      <c r="C17560" s="250"/>
      <c r="D17560" s="250"/>
      <c r="E17560" s="250"/>
      <c r="F17560" s="250"/>
    </row>
    <row r="17561" spans="1:6" ht="15" x14ac:dyDescent="0.25">
      <c r="A17561" s="250"/>
      <c r="B17561" s="250"/>
      <c r="C17561" s="250"/>
      <c r="D17561" s="250"/>
      <c r="E17561" s="250"/>
      <c r="F17561" s="250"/>
    </row>
    <row r="17562" spans="1:6" ht="15" x14ac:dyDescent="0.25">
      <c r="A17562" s="250"/>
      <c r="B17562" s="250"/>
      <c r="C17562" s="250"/>
      <c r="D17562" s="250"/>
      <c r="E17562" s="250"/>
      <c r="F17562" s="250"/>
    </row>
    <row r="17563" spans="1:6" ht="15" x14ac:dyDescent="0.25">
      <c r="A17563" s="250"/>
      <c r="B17563" s="250"/>
      <c r="C17563" s="250"/>
      <c r="D17563" s="250"/>
      <c r="E17563" s="250"/>
      <c r="F17563" s="250"/>
    </row>
    <row r="17564" spans="1:6" ht="15" x14ac:dyDescent="0.25">
      <c r="A17564" s="250"/>
      <c r="B17564" s="250"/>
      <c r="C17564" s="250"/>
      <c r="D17564" s="250"/>
      <c r="E17564" s="250"/>
      <c r="F17564" s="250"/>
    </row>
    <row r="17565" spans="1:6" ht="15" x14ac:dyDescent="0.25">
      <c r="A17565" s="250"/>
      <c r="B17565" s="250"/>
      <c r="C17565" s="250"/>
      <c r="D17565" s="250"/>
      <c r="E17565" s="250"/>
      <c r="F17565" s="250"/>
    </row>
    <row r="17566" spans="1:6" ht="15" x14ac:dyDescent="0.25">
      <c r="A17566" s="250"/>
      <c r="B17566" s="250"/>
      <c r="C17566" s="250"/>
      <c r="D17566" s="250"/>
      <c r="E17566" s="250"/>
      <c r="F17566" s="250"/>
    </row>
    <row r="17567" spans="1:6" ht="15" x14ac:dyDescent="0.25">
      <c r="A17567" s="250"/>
      <c r="B17567" s="250"/>
      <c r="C17567" s="250"/>
      <c r="D17567" s="250"/>
      <c r="E17567" s="250"/>
      <c r="F17567" s="250"/>
    </row>
    <row r="17568" spans="1:6" ht="15" x14ac:dyDescent="0.25">
      <c r="A17568" s="250"/>
      <c r="B17568" s="250"/>
      <c r="C17568" s="250"/>
      <c r="D17568" s="250"/>
      <c r="E17568" s="250"/>
      <c r="F17568" s="250"/>
    </row>
    <row r="17569" spans="1:6" ht="15" x14ac:dyDescent="0.25">
      <c r="A17569" s="250"/>
      <c r="B17569" s="250"/>
      <c r="C17569" s="250"/>
      <c r="D17569" s="250"/>
      <c r="E17569" s="250"/>
      <c r="F17569" s="250"/>
    </row>
    <row r="17570" spans="1:6" ht="15" x14ac:dyDescent="0.25">
      <c r="A17570" s="250"/>
      <c r="B17570" s="250"/>
      <c r="C17570" s="250"/>
      <c r="D17570" s="250"/>
      <c r="E17570" s="250"/>
      <c r="F17570" s="250"/>
    </row>
    <row r="17571" spans="1:6" ht="15" x14ac:dyDescent="0.25">
      <c r="A17571" s="250"/>
      <c r="B17571" s="250"/>
      <c r="C17571" s="250"/>
      <c r="D17571" s="250"/>
      <c r="E17571" s="250"/>
      <c r="F17571" s="250"/>
    </row>
    <row r="17572" spans="1:6" ht="15" x14ac:dyDescent="0.25">
      <c r="A17572" s="250"/>
      <c r="B17572" s="250"/>
      <c r="C17572" s="250"/>
      <c r="D17572" s="250"/>
      <c r="E17572" s="250"/>
      <c r="F17572" s="250"/>
    </row>
    <row r="17573" spans="1:6" ht="15" x14ac:dyDescent="0.25">
      <c r="A17573" s="250"/>
      <c r="B17573" s="250"/>
      <c r="C17573" s="250"/>
      <c r="D17573" s="250"/>
      <c r="E17573" s="250"/>
      <c r="F17573" s="250"/>
    </row>
    <row r="17574" spans="1:6" ht="15" x14ac:dyDescent="0.25">
      <c r="A17574" s="250"/>
      <c r="B17574" s="250"/>
      <c r="C17574" s="250"/>
      <c r="D17574" s="250"/>
      <c r="E17574" s="250"/>
      <c r="F17574" s="250"/>
    </row>
    <row r="17575" spans="1:6" ht="15" x14ac:dyDescent="0.25">
      <c r="A17575" s="250"/>
      <c r="B17575" s="250"/>
      <c r="C17575" s="250"/>
      <c r="D17575" s="250"/>
      <c r="E17575" s="250"/>
      <c r="F17575" s="250"/>
    </row>
    <row r="17576" spans="1:6" ht="15" x14ac:dyDescent="0.25">
      <c r="A17576" s="250"/>
      <c r="B17576" s="250"/>
      <c r="C17576" s="250"/>
      <c r="D17576" s="250"/>
      <c r="E17576" s="250"/>
      <c r="F17576" s="250"/>
    </row>
    <row r="17577" spans="1:6" ht="15" x14ac:dyDescent="0.25">
      <c r="A17577" s="250"/>
      <c r="B17577" s="250"/>
      <c r="C17577" s="250"/>
      <c r="D17577" s="250"/>
      <c r="E17577" s="250"/>
      <c r="F17577" s="250"/>
    </row>
    <row r="17578" spans="1:6" ht="15" x14ac:dyDescent="0.25">
      <c r="A17578" s="250"/>
      <c r="B17578" s="250"/>
      <c r="C17578" s="250"/>
      <c r="D17578" s="250"/>
      <c r="E17578" s="250"/>
      <c r="F17578" s="250"/>
    </row>
    <row r="17579" spans="1:6" ht="15" x14ac:dyDescent="0.25">
      <c r="A17579" s="250"/>
      <c r="B17579" s="250"/>
      <c r="C17579" s="250"/>
      <c r="D17579" s="250"/>
      <c r="E17579" s="250"/>
      <c r="F17579" s="250"/>
    </row>
    <row r="17580" spans="1:6" ht="15" x14ac:dyDescent="0.25">
      <c r="A17580" s="250"/>
      <c r="B17580" s="250"/>
      <c r="C17580" s="250"/>
      <c r="D17580" s="250"/>
      <c r="E17580" s="250"/>
      <c r="F17580" s="250"/>
    </row>
    <row r="17581" spans="1:6" ht="15" x14ac:dyDescent="0.25">
      <c r="A17581" s="250"/>
      <c r="B17581" s="250"/>
      <c r="C17581" s="250"/>
      <c r="D17581" s="250"/>
      <c r="E17581" s="250"/>
      <c r="F17581" s="250"/>
    </row>
    <row r="17582" spans="1:6" ht="15" x14ac:dyDescent="0.25">
      <c r="A17582" s="250"/>
      <c r="B17582" s="250"/>
      <c r="C17582" s="250"/>
      <c r="D17582" s="250"/>
      <c r="E17582" s="250"/>
      <c r="F17582" s="250"/>
    </row>
    <row r="17583" spans="1:6" ht="15" x14ac:dyDescent="0.25">
      <c r="A17583" s="250"/>
      <c r="B17583" s="250"/>
      <c r="C17583" s="250"/>
      <c r="D17583" s="250"/>
      <c r="E17583" s="250"/>
      <c r="F17583" s="250"/>
    </row>
    <row r="17584" spans="1:6" ht="15" x14ac:dyDescent="0.25">
      <c r="A17584" s="250"/>
      <c r="B17584" s="250"/>
      <c r="C17584" s="250"/>
      <c r="D17584" s="250"/>
      <c r="E17584" s="250"/>
      <c r="F17584" s="250"/>
    </row>
    <row r="17585" spans="1:6" ht="15" x14ac:dyDescent="0.25">
      <c r="A17585" s="250"/>
      <c r="B17585" s="250"/>
      <c r="C17585" s="250"/>
      <c r="D17585" s="250"/>
      <c r="E17585" s="250"/>
      <c r="F17585" s="250"/>
    </row>
    <row r="17586" spans="1:6" ht="15" x14ac:dyDescent="0.25">
      <c r="A17586" s="250"/>
      <c r="B17586" s="250"/>
      <c r="C17586" s="250"/>
      <c r="D17586" s="250"/>
      <c r="E17586" s="250"/>
      <c r="F17586" s="250"/>
    </row>
    <row r="17587" spans="1:6" ht="15" x14ac:dyDescent="0.25">
      <c r="A17587" s="250"/>
      <c r="B17587" s="250"/>
      <c r="C17587" s="250"/>
      <c r="D17587" s="250"/>
      <c r="E17587" s="250"/>
      <c r="F17587" s="250"/>
    </row>
    <row r="17588" spans="1:6" ht="15" x14ac:dyDescent="0.25">
      <c r="A17588" s="250"/>
      <c r="B17588" s="250"/>
      <c r="C17588" s="250"/>
      <c r="D17588" s="250"/>
      <c r="E17588" s="250"/>
      <c r="F17588" s="250"/>
    </row>
    <row r="17589" spans="1:6" ht="15" x14ac:dyDescent="0.25">
      <c r="A17589" s="250"/>
      <c r="B17589" s="250"/>
      <c r="C17589" s="250"/>
      <c r="D17589" s="250"/>
      <c r="E17589" s="250"/>
      <c r="F17589" s="250"/>
    </row>
    <row r="17590" spans="1:6" ht="15" x14ac:dyDescent="0.25">
      <c r="A17590" s="250"/>
      <c r="B17590" s="250"/>
      <c r="C17590" s="250"/>
      <c r="D17590" s="250"/>
      <c r="E17590" s="250"/>
      <c r="F17590" s="250"/>
    </row>
    <row r="17591" spans="1:6" ht="15" x14ac:dyDescent="0.25">
      <c r="A17591" s="250"/>
      <c r="B17591" s="250"/>
      <c r="C17591" s="250"/>
      <c r="D17591" s="250"/>
      <c r="E17591" s="250"/>
      <c r="F17591" s="250"/>
    </row>
    <row r="17592" spans="1:6" ht="15" x14ac:dyDescent="0.25">
      <c r="A17592" s="250"/>
      <c r="B17592" s="250"/>
      <c r="C17592" s="250"/>
      <c r="D17592" s="250"/>
      <c r="E17592" s="250"/>
      <c r="F17592" s="250"/>
    </row>
    <row r="17593" spans="1:6" ht="15" x14ac:dyDescent="0.25">
      <c r="A17593" s="250"/>
      <c r="B17593" s="250"/>
      <c r="C17593" s="250"/>
      <c r="D17593" s="250"/>
      <c r="E17593" s="250"/>
      <c r="F17593" s="250"/>
    </row>
    <row r="17594" spans="1:6" ht="15" x14ac:dyDescent="0.25">
      <c r="A17594" s="250"/>
      <c r="B17594" s="250"/>
      <c r="C17594" s="250"/>
      <c r="D17594" s="250"/>
      <c r="E17594" s="250"/>
      <c r="F17594" s="250"/>
    </row>
    <row r="17595" spans="1:6" ht="15" x14ac:dyDescent="0.25">
      <c r="A17595" s="250"/>
      <c r="B17595" s="250"/>
      <c r="C17595" s="250"/>
      <c r="D17595" s="250"/>
      <c r="E17595" s="250"/>
      <c r="F17595" s="250"/>
    </row>
    <row r="17596" spans="1:6" ht="15" x14ac:dyDescent="0.25">
      <c r="A17596" s="250"/>
      <c r="B17596" s="250"/>
      <c r="C17596" s="250"/>
      <c r="D17596" s="250"/>
      <c r="E17596" s="250"/>
      <c r="F17596" s="250"/>
    </row>
    <row r="17597" spans="1:6" ht="15" x14ac:dyDescent="0.25">
      <c r="A17597" s="250"/>
      <c r="B17597" s="250"/>
      <c r="C17597" s="250"/>
      <c r="D17597" s="250"/>
      <c r="E17597" s="250"/>
      <c r="F17597" s="250"/>
    </row>
    <row r="17598" spans="1:6" ht="15" x14ac:dyDescent="0.25">
      <c r="A17598" s="250"/>
      <c r="B17598" s="250"/>
      <c r="C17598" s="250"/>
      <c r="D17598" s="250"/>
      <c r="E17598" s="250"/>
      <c r="F17598" s="250"/>
    </row>
    <row r="17599" spans="1:6" ht="15" x14ac:dyDescent="0.25">
      <c r="A17599" s="250"/>
      <c r="B17599" s="250"/>
      <c r="C17599" s="250"/>
      <c r="D17599" s="250"/>
      <c r="E17599" s="250"/>
      <c r="F17599" s="250"/>
    </row>
    <row r="17600" spans="1:6" ht="15" x14ac:dyDescent="0.25">
      <c r="A17600" s="250"/>
      <c r="B17600" s="250"/>
      <c r="C17600" s="250"/>
      <c r="D17600" s="250"/>
      <c r="E17600" s="250"/>
      <c r="F17600" s="250"/>
    </row>
    <row r="17601" spans="1:6" ht="15" x14ac:dyDescent="0.25">
      <c r="A17601" s="250"/>
      <c r="B17601" s="250"/>
      <c r="C17601" s="250"/>
      <c r="D17601" s="250"/>
      <c r="E17601" s="250"/>
      <c r="F17601" s="250"/>
    </row>
    <row r="17602" spans="1:6" ht="15" x14ac:dyDescent="0.25">
      <c r="A17602" s="250"/>
      <c r="B17602" s="250"/>
      <c r="C17602" s="250"/>
      <c r="D17602" s="250"/>
      <c r="E17602" s="250"/>
      <c r="F17602" s="250"/>
    </row>
    <row r="17603" spans="1:6" ht="15" x14ac:dyDescent="0.25">
      <c r="A17603" s="250"/>
      <c r="B17603" s="250"/>
      <c r="C17603" s="250"/>
      <c r="D17603" s="250"/>
      <c r="E17603" s="250"/>
      <c r="F17603" s="250"/>
    </row>
    <row r="17604" spans="1:6" ht="15" x14ac:dyDescent="0.25">
      <c r="A17604" s="250"/>
      <c r="B17604" s="250"/>
      <c r="C17604" s="250"/>
      <c r="D17604" s="250"/>
      <c r="E17604" s="250"/>
      <c r="F17604" s="250"/>
    </row>
    <row r="17605" spans="1:6" ht="15" x14ac:dyDescent="0.25">
      <c r="A17605" s="250"/>
      <c r="B17605" s="250"/>
      <c r="C17605" s="250"/>
      <c r="D17605" s="250"/>
      <c r="E17605" s="250"/>
      <c r="F17605" s="250"/>
    </row>
    <row r="17606" spans="1:6" ht="15" x14ac:dyDescent="0.25">
      <c r="A17606" s="250"/>
      <c r="B17606" s="250"/>
      <c r="C17606" s="250"/>
      <c r="D17606" s="250"/>
      <c r="E17606" s="250"/>
      <c r="F17606" s="250"/>
    </row>
    <row r="17607" spans="1:6" ht="15" x14ac:dyDescent="0.25">
      <c r="A17607" s="250"/>
      <c r="B17607" s="250"/>
      <c r="C17607" s="250"/>
      <c r="D17607" s="250"/>
      <c r="E17607" s="250"/>
      <c r="F17607" s="250"/>
    </row>
    <row r="17608" spans="1:6" ht="15" x14ac:dyDescent="0.25">
      <c r="A17608" s="250"/>
      <c r="B17608" s="250"/>
      <c r="C17608" s="250"/>
      <c r="D17608" s="250"/>
      <c r="E17608" s="250"/>
      <c r="F17608" s="250"/>
    </row>
    <row r="17609" spans="1:6" ht="15" x14ac:dyDescent="0.25">
      <c r="A17609" s="250"/>
      <c r="B17609" s="250"/>
      <c r="C17609" s="250"/>
      <c r="D17609" s="250"/>
      <c r="E17609" s="250"/>
      <c r="F17609" s="250"/>
    </row>
    <row r="17610" spans="1:6" ht="15" x14ac:dyDescent="0.25">
      <c r="A17610" s="250"/>
      <c r="B17610" s="250"/>
      <c r="C17610" s="250"/>
      <c r="D17610" s="250"/>
      <c r="E17610" s="250"/>
      <c r="F17610" s="250"/>
    </row>
    <row r="17611" spans="1:6" ht="15" x14ac:dyDescent="0.25">
      <c r="A17611" s="250"/>
      <c r="B17611" s="250"/>
      <c r="C17611" s="250"/>
      <c r="D17611" s="250"/>
      <c r="E17611" s="250"/>
      <c r="F17611" s="250"/>
    </row>
    <row r="17612" spans="1:6" ht="15" x14ac:dyDescent="0.25">
      <c r="A17612" s="250"/>
      <c r="B17612" s="250"/>
      <c r="C17612" s="250"/>
      <c r="D17612" s="250"/>
      <c r="E17612" s="250"/>
      <c r="F17612" s="250"/>
    </row>
    <row r="17613" spans="1:6" ht="15" x14ac:dyDescent="0.25">
      <c r="A17613" s="250"/>
      <c r="B17613" s="250"/>
      <c r="C17613" s="250"/>
      <c r="D17613" s="250"/>
      <c r="E17613" s="250"/>
      <c r="F17613" s="250"/>
    </row>
    <row r="17614" spans="1:6" ht="15" x14ac:dyDescent="0.25">
      <c r="A17614" s="250"/>
      <c r="B17614" s="250"/>
      <c r="C17614" s="250"/>
      <c r="D17614" s="250"/>
      <c r="E17614" s="250"/>
      <c r="F17614" s="250"/>
    </row>
    <row r="17615" spans="1:6" ht="15" x14ac:dyDescent="0.25">
      <c r="A17615" s="250"/>
      <c r="B17615" s="250"/>
      <c r="C17615" s="250"/>
      <c r="D17615" s="250"/>
      <c r="E17615" s="250"/>
      <c r="F17615" s="250"/>
    </row>
    <row r="17616" spans="1:6" ht="15" x14ac:dyDescent="0.25">
      <c r="A17616" s="250"/>
      <c r="B17616" s="250"/>
      <c r="C17616" s="250"/>
      <c r="D17616" s="250"/>
      <c r="E17616" s="250"/>
      <c r="F17616" s="250"/>
    </row>
    <row r="17617" spans="1:6" ht="15" x14ac:dyDescent="0.25">
      <c r="A17617" s="250"/>
      <c r="B17617" s="250"/>
      <c r="C17617" s="250"/>
      <c r="D17617" s="250"/>
      <c r="E17617" s="250"/>
      <c r="F17617" s="250"/>
    </row>
    <row r="17618" spans="1:6" ht="15" x14ac:dyDescent="0.25">
      <c r="A17618" s="250"/>
      <c r="B17618" s="250"/>
      <c r="C17618" s="250"/>
      <c r="D17618" s="250"/>
      <c r="E17618" s="250"/>
      <c r="F17618" s="250"/>
    </row>
    <row r="17619" spans="1:6" ht="15" x14ac:dyDescent="0.25">
      <c r="A17619" s="250"/>
      <c r="B17619" s="250"/>
      <c r="C17619" s="250"/>
      <c r="D17619" s="250"/>
      <c r="E17619" s="250"/>
      <c r="F17619" s="250"/>
    </row>
    <row r="17620" spans="1:6" ht="15" x14ac:dyDescent="0.25">
      <c r="A17620" s="250"/>
      <c r="B17620" s="250"/>
      <c r="C17620" s="250"/>
      <c r="D17620" s="250"/>
      <c r="E17620" s="250"/>
      <c r="F17620" s="250"/>
    </row>
    <row r="17621" spans="1:6" ht="15" x14ac:dyDescent="0.25">
      <c r="A17621" s="250"/>
      <c r="B17621" s="250"/>
      <c r="C17621" s="250"/>
      <c r="D17621" s="250"/>
      <c r="E17621" s="250"/>
      <c r="F17621" s="250"/>
    </row>
    <row r="17622" spans="1:6" ht="15" x14ac:dyDescent="0.25">
      <c r="A17622" s="250"/>
      <c r="B17622" s="250"/>
      <c r="C17622" s="250"/>
      <c r="D17622" s="250"/>
      <c r="E17622" s="250"/>
      <c r="F17622" s="250"/>
    </row>
    <row r="17623" spans="1:6" ht="15" x14ac:dyDescent="0.25">
      <c r="A17623" s="250"/>
      <c r="B17623" s="250"/>
      <c r="C17623" s="250"/>
      <c r="D17623" s="250"/>
      <c r="E17623" s="250"/>
      <c r="F17623" s="250"/>
    </row>
    <row r="17624" spans="1:6" ht="15" x14ac:dyDescent="0.25">
      <c r="A17624" s="250"/>
      <c r="B17624" s="250"/>
      <c r="C17624" s="250"/>
      <c r="D17624" s="250"/>
      <c r="E17624" s="250"/>
      <c r="F17624" s="250"/>
    </row>
    <row r="17625" spans="1:6" ht="15" x14ac:dyDescent="0.25">
      <c r="A17625" s="250"/>
      <c r="B17625" s="250"/>
      <c r="C17625" s="250"/>
      <c r="D17625" s="250"/>
      <c r="E17625" s="250"/>
      <c r="F17625" s="250"/>
    </row>
    <row r="17626" spans="1:6" ht="15" x14ac:dyDescent="0.25">
      <c r="A17626" s="250"/>
      <c r="B17626" s="250"/>
      <c r="C17626" s="250"/>
      <c r="D17626" s="250"/>
      <c r="E17626" s="250"/>
      <c r="F17626" s="250"/>
    </row>
    <row r="17627" spans="1:6" ht="15" x14ac:dyDescent="0.25">
      <c r="A17627" s="250"/>
      <c r="B17627" s="250"/>
      <c r="C17627" s="250"/>
      <c r="D17627" s="250"/>
      <c r="E17627" s="250"/>
      <c r="F17627" s="250"/>
    </row>
    <row r="17628" spans="1:6" ht="15" x14ac:dyDescent="0.25">
      <c r="A17628" s="250"/>
      <c r="B17628" s="250"/>
      <c r="C17628" s="250"/>
      <c r="D17628" s="250"/>
      <c r="E17628" s="250"/>
      <c r="F17628" s="250"/>
    </row>
    <row r="17629" spans="1:6" ht="15" x14ac:dyDescent="0.25">
      <c r="A17629" s="250"/>
      <c r="B17629" s="250"/>
      <c r="C17629" s="250"/>
      <c r="D17629" s="250"/>
      <c r="E17629" s="250"/>
      <c r="F17629" s="250"/>
    </row>
    <row r="17630" spans="1:6" ht="15" x14ac:dyDescent="0.25">
      <c r="A17630" s="250"/>
      <c r="B17630" s="250"/>
      <c r="C17630" s="250"/>
      <c r="D17630" s="250"/>
      <c r="E17630" s="250"/>
      <c r="F17630" s="250"/>
    </row>
    <row r="17631" spans="1:6" ht="15" x14ac:dyDescent="0.25">
      <c r="A17631" s="250"/>
      <c r="B17631" s="250"/>
      <c r="C17631" s="250"/>
      <c r="D17631" s="250"/>
      <c r="E17631" s="250"/>
      <c r="F17631" s="250"/>
    </row>
    <row r="17632" spans="1:6" ht="15" x14ac:dyDescent="0.25">
      <c r="A17632" s="250"/>
      <c r="B17632" s="250"/>
      <c r="C17632" s="250"/>
      <c r="D17632" s="250"/>
      <c r="E17632" s="250"/>
      <c r="F17632" s="250"/>
    </row>
    <row r="17633" spans="1:6" ht="15" x14ac:dyDescent="0.25">
      <c r="A17633" s="250"/>
      <c r="B17633" s="250"/>
      <c r="C17633" s="250"/>
      <c r="D17633" s="250"/>
      <c r="E17633" s="250"/>
      <c r="F17633" s="250"/>
    </row>
    <row r="17634" spans="1:6" ht="15" x14ac:dyDescent="0.25">
      <c r="A17634" s="250"/>
      <c r="B17634" s="250"/>
      <c r="C17634" s="250"/>
      <c r="D17634" s="250"/>
      <c r="E17634" s="250"/>
      <c r="F17634" s="250"/>
    </row>
    <row r="17635" spans="1:6" ht="15" x14ac:dyDescent="0.25">
      <c r="A17635" s="250"/>
      <c r="B17635" s="250"/>
      <c r="C17635" s="250"/>
      <c r="D17635" s="250"/>
      <c r="E17635" s="250"/>
      <c r="F17635" s="250"/>
    </row>
    <row r="17636" spans="1:6" ht="15" x14ac:dyDescent="0.25">
      <c r="A17636" s="250"/>
      <c r="B17636" s="250"/>
      <c r="C17636" s="250"/>
      <c r="D17636" s="250"/>
      <c r="E17636" s="250"/>
      <c r="F17636" s="250"/>
    </row>
    <row r="17637" spans="1:6" ht="15" x14ac:dyDescent="0.25">
      <c r="A17637" s="250"/>
      <c r="B17637" s="250"/>
      <c r="C17637" s="250"/>
      <c r="D17637" s="250"/>
      <c r="E17637" s="250"/>
      <c r="F17637" s="250"/>
    </row>
    <row r="17638" spans="1:6" ht="15" x14ac:dyDescent="0.25">
      <c r="A17638" s="250"/>
      <c r="B17638" s="250"/>
      <c r="C17638" s="250"/>
      <c r="D17638" s="250"/>
      <c r="E17638" s="250"/>
      <c r="F17638" s="250"/>
    </row>
    <row r="17639" spans="1:6" ht="15" x14ac:dyDescent="0.25">
      <c r="A17639" s="250"/>
      <c r="B17639" s="250"/>
      <c r="C17639" s="250"/>
      <c r="D17639" s="250"/>
      <c r="E17639" s="250"/>
      <c r="F17639" s="250"/>
    </row>
    <row r="17640" spans="1:6" ht="15" x14ac:dyDescent="0.25">
      <c r="A17640" s="250"/>
      <c r="B17640" s="250"/>
      <c r="C17640" s="250"/>
      <c r="D17640" s="250"/>
      <c r="E17640" s="250"/>
      <c r="F17640" s="250"/>
    </row>
    <row r="17641" spans="1:6" ht="15" x14ac:dyDescent="0.25">
      <c r="A17641" s="250"/>
      <c r="B17641" s="250"/>
      <c r="C17641" s="250"/>
      <c r="D17641" s="250"/>
      <c r="E17641" s="250"/>
      <c r="F17641" s="250"/>
    </row>
    <row r="17642" spans="1:6" ht="15" x14ac:dyDescent="0.25">
      <c r="A17642" s="250"/>
      <c r="B17642" s="250"/>
      <c r="C17642" s="250"/>
      <c r="D17642" s="250"/>
      <c r="E17642" s="250"/>
      <c r="F17642" s="250"/>
    </row>
    <row r="17643" spans="1:6" ht="15" x14ac:dyDescent="0.25">
      <c r="A17643" s="250"/>
      <c r="B17643" s="250"/>
      <c r="C17643" s="250"/>
      <c r="D17643" s="250"/>
      <c r="E17643" s="250"/>
      <c r="F17643" s="250"/>
    </row>
    <row r="17644" spans="1:6" ht="15" x14ac:dyDescent="0.25">
      <c r="A17644" s="250"/>
      <c r="B17644" s="250"/>
      <c r="C17644" s="250"/>
      <c r="D17644" s="250"/>
      <c r="E17644" s="250"/>
      <c r="F17644" s="250"/>
    </row>
    <row r="17645" spans="1:6" ht="15" x14ac:dyDescent="0.25">
      <c r="A17645" s="250"/>
      <c r="B17645" s="250"/>
      <c r="C17645" s="250"/>
      <c r="D17645" s="250"/>
      <c r="E17645" s="250"/>
      <c r="F17645" s="250"/>
    </row>
    <row r="17646" spans="1:6" ht="15" x14ac:dyDescent="0.25">
      <c r="A17646" s="250"/>
      <c r="B17646" s="250"/>
      <c r="C17646" s="250"/>
      <c r="D17646" s="250"/>
      <c r="E17646" s="250"/>
      <c r="F17646" s="250"/>
    </row>
    <row r="17647" spans="1:6" ht="15" x14ac:dyDescent="0.25">
      <c r="A17647" s="250"/>
      <c r="B17647" s="250"/>
      <c r="C17647" s="250"/>
      <c r="D17647" s="250"/>
      <c r="E17647" s="250"/>
      <c r="F17647" s="250"/>
    </row>
    <row r="17648" spans="1:6" ht="15" x14ac:dyDescent="0.25">
      <c r="A17648" s="250"/>
      <c r="B17648" s="250"/>
      <c r="C17648" s="250"/>
      <c r="D17648" s="250"/>
      <c r="E17648" s="250"/>
      <c r="F17648" s="250"/>
    </row>
    <row r="17649" spans="1:6" ht="15" x14ac:dyDescent="0.25">
      <c r="A17649" s="250"/>
      <c r="B17649" s="250"/>
      <c r="C17649" s="250"/>
      <c r="D17649" s="250"/>
      <c r="E17649" s="250"/>
      <c r="F17649" s="250"/>
    </row>
    <row r="17650" spans="1:6" ht="15" x14ac:dyDescent="0.25">
      <c r="A17650" s="250"/>
      <c r="B17650" s="250"/>
      <c r="C17650" s="250"/>
      <c r="D17650" s="250"/>
      <c r="E17650" s="250"/>
      <c r="F17650" s="250"/>
    </row>
    <row r="17651" spans="1:6" ht="15" x14ac:dyDescent="0.25">
      <c r="A17651" s="250"/>
      <c r="B17651" s="250"/>
      <c r="C17651" s="250"/>
      <c r="D17651" s="250"/>
      <c r="E17651" s="250"/>
      <c r="F17651" s="250"/>
    </row>
    <row r="17652" spans="1:6" ht="15" x14ac:dyDescent="0.25">
      <c r="A17652" s="250"/>
      <c r="B17652" s="250"/>
      <c r="C17652" s="250"/>
      <c r="D17652" s="250"/>
      <c r="E17652" s="250"/>
      <c r="F17652" s="250"/>
    </row>
    <row r="17653" spans="1:6" ht="15" x14ac:dyDescent="0.25">
      <c r="A17653" s="250"/>
      <c r="B17653" s="250"/>
      <c r="C17653" s="250"/>
      <c r="D17653" s="250"/>
      <c r="E17653" s="250"/>
      <c r="F17653" s="250"/>
    </row>
    <row r="17654" spans="1:6" ht="15" x14ac:dyDescent="0.25">
      <c r="A17654" s="250"/>
      <c r="B17654" s="250"/>
      <c r="C17654" s="250"/>
      <c r="D17654" s="250"/>
      <c r="E17654" s="250"/>
      <c r="F17654" s="250"/>
    </row>
    <row r="17655" spans="1:6" ht="15" x14ac:dyDescent="0.25">
      <c r="A17655" s="250"/>
      <c r="B17655" s="250"/>
      <c r="C17655" s="250"/>
      <c r="D17655" s="250"/>
      <c r="E17655" s="250"/>
      <c r="F17655" s="250"/>
    </row>
    <row r="17656" spans="1:6" ht="15" x14ac:dyDescent="0.25">
      <c r="A17656" s="250"/>
      <c r="B17656" s="250"/>
      <c r="C17656" s="250"/>
      <c r="D17656" s="250"/>
      <c r="E17656" s="250"/>
      <c r="F17656" s="250"/>
    </row>
    <row r="17657" spans="1:6" ht="15" x14ac:dyDescent="0.25">
      <c r="A17657" s="250"/>
      <c r="B17657" s="250"/>
      <c r="C17657" s="250"/>
      <c r="D17657" s="250"/>
      <c r="E17657" s="250"/>
      <c r="F17657" s="250"/>
    </row>
    <row r="17658" spans="1:6" ht="15" x14ac:dyDescent="0.25">
      <c r="A17658" s="250"/>
      <c r="B17658" s="250"/>
      <c r="C17658" s="250"/>
      <c r="D17658" s="250"/>
      <c r="E17658" s="250"/>
      <c r="F17658" s="250"/>
    </row>
    <row r="17659" spans="1:6" ht="15" x14ac:dyDescent="0.25">
      <c r="A17659" s="250"/>
      <c r="B17659" s="250"/>
      <c r="C17659" s="250"/>
      <c r="D17659" s="250"/>
      <c r="E17659" s="250"/>
      <c r="F17659" s="250"/>
    </row>
    <row r="17660" spans="1:6" ht="15" x14ac:dyDescent="0.25">
      <c r="A17660" s="250"/>
      <c r="B17660" s="250"/>
      <c r="C17660" s="250"/>
      <c r="D17660" s="250"/>
      <c r="E17660" s="250"/>
      <c r="F17660" s="250"/>
    </row>
    <row r="17661" spans="1:6" ht="15" x14ac:dyDescent="0.25">
      <c r="A17661" s="250"/>
      <c r="B17661" s="250"/>
      <c r="C17661" s="250"/>
      <c r="D17661" s="250"/>
      <c r="E17661" s="250"/>
      <c r="F17661" s="250"/>
    </row>
    <row r="17662" spans="1:6" ht="15" x14ac:dyDescent="0.25">
      <c r="A17662" s="250"/>
      <c r="B17662" s="250"/>
      <c r="C17662" s="250"/>
      <c r="D17662" s="250"/>
      <c r="E17662" s="250"/>
      <c r="F17662" s="250"/>
    </row>
    <row r="17663" spans="1:6" ht="15" x14ac:dyDescent="0.25">
      <c r="A17663" s="250"/>
      <c r="B17663" s="250"/>
      <c r="C17663" s="250"/>
      <c r="D17663" s="250"/>
      <c r="E17663" s="250"/>
      <c r="F17663" s="250"/>
    </row>
    <row r="17664" spans="1:6" ht="15" x14ac:dyDescent="0.25">
      <c r="A17664" s="250"/>
      <c r="B17664" s="250"/>
      <c r="C17664" s="250"/>
      <c r="D17664" s="250"/>
      <c r="E17664" s="250"/>
      <c r="F17664" s="250"/>
    </row>
    <row r="17665" spans="1:6" ht="15" x14ac:dyDescent="0.25">
      <c r="A17665" s="250"/>
      <c r="B17665" s="250"/>
      <c r="C17665" s="250"/>
      <c r="D17665" s="250"/>
      <c r="E17665" s="250"/>
      <c r="F17665" s="250"/>
    </row>
    <row r="17666" spans="1:6" ht="15" x14ac:dyDescent="0.25">
      <c r="A17666" s="250"/>
      <c r="B17666" s="250"/>
      <c r="C17666" s="250"/>
      <c r="D17666" s="250"/>
      <c r="E17666" s="250"/>
      <c r="F17666" s="250"/>
    </row>
    <row r="17667" spans="1:6" ht="15" x14ac:dyDescent="0.25">
      <c r="A17667" s="250"/>
      <c r="B17667" s="250"/>
      <c r="C17667" s="250"/>
      <c r="D17667" s="250"/>
      <c r="E17667" s="250"/>
      <c r="F17667" s="250"/>
    </row>
    <row r="17668" spans="1:6" ht="15" x14ac:dyDescent="0.25">
      <c r="A17668" s="250"/>
      <c r="B17668" s="250"/>
      <c r="C17668" s="250"/>
      <c r="D17668" s="250"/>
      <c r="E17668" s="250"/>
      <c r="F17668" s="250"/>
    </row>
    <row r="17669" spans="1:6" ht="15" x14ac:dyDescent="0.25">
      <c r="A17669" s="250"/>
      <c r="B17669" s="250"/>
      <c r="C17669" s="250"/>
      <c r="D17669" s="250"/>
      <c r="E17669" s="250"/>
      <c r="F17669" s="250"/>
    </row>
    <row r="17670" spans="1:6" ht="15" x14ac:dyDescent="0.25">
      <c r="A17670" s="250"/>
      <c r="B17670" s="250"/>
      <c r="C17670" s="250"/>
      <c r="D17670" s="250"/>
      <c r="E17670" s="250"/>
      <c r="F17670" s="250"/>
    </row>
    <row r="17671" spans="1:6" ht="15" x14ac:dyDescent="0.25">
      <c r="A17671" s="250"/>
      <c r="B17671" s="250"/>
      <c r="C17671" s="250"/>
      <c r="D17671" s="250"/>
      <c r="E17671" s="250"/>
      <c r="F17671" s="250"/>
    </row>
    <row r="17672" spans="1:6" ht="15" x14ac:dyDescent="0.25">
      <c r="A17672" s="250"/>
      <c r="B17672" s="250"/>
      <c r="C17672" s="250"/>
      <c r="D17672" s="250"/>
      <c r="E17672" s="250"/>
      <c r="F17672" s="250"/>
    </row>
    <row r="17673" spans="1:6" ht="15" x14ac:dyDescent="0.25">
      <c r="A17673" s="250"/>
      <c r="B17673" s="250"/>
      <c r="C17673" s="250"/>
      <c r="D17673" s="250"/>
      <c r="E17673" s="250"/>
      <c r="F17673" s="250"/>
    </row>
    <row r="17674" spans="1:6" ht="15" x14ac:dyDescent="0.25">
      <c r="A17674" s="250"/>
      <c r="B17674" s="250"/>
      <c r="C17674" s="250"/>
      <c r="D17674" s="250"/>
      <c r="E17674" s="250"/>
      <c r="F17674" s="250"/>
    </row>
    <row r="17675" spans="1:6" ht="15" x14ac:dyDescent="0.25">
      <c r="A17675" s="250"/>
      <c r="B17675" s="250"/>
      <c r="C17675" s="250"/>
      <c r="D17675" s="250"/>
      <c r="E17675" s="250"/>
      <c r="F17675" s="250"/>
    </row>
    <row r="17676" spans="1:6" ht="15" x14ac:dyDescent="0.25">
      <c r="A17676" s="250"/>
      <c r="B17676" s="250"/>
      <c r="C17676" s="250"/>
      <c r="D17676" s="250"/>
      <c r="E17676" s="250"/>
      <c r="F17676" s="250"/>
    </row>
    <row r="17677" spans="1:6" ht="15" x14ac:dyDescent="0.25">
      <c r="A17677" s="250"/>
      <c r="B17677" s="250"/>
      <c r="C17677" s="250"/>
      <c r="D17677" s="250"/>
      <c r="E17677" s="250"/>
      <c r="F17677" s="250"/>
    </row>
    <row r="17678" spans="1:6" ht="15" x14ac:dyDescent="0.25">
      <c r="A17678" s="250"/>
      <c r="B17678" s="250"/>
      <c r="C17678" s="250"/>
      <c r="D17678" s="250"/>
      <c r="E17678" s="250"/>
      <c r="F17678" s="250"/>
    </row>
    <row r="17679" spans="1:6" ht="15" x14ac:dyDescent="0.25">
      <c r="A17679" s="250"/>
      <c r="B17679" s="250"/>
      <c r="C17679" s="250"/>
      <c r="D17679" s="250"/>
      <c r="E17679" s="250"/>
      <c r="F17679" s="250"/>
    </row>
    <row r="17680" spans="1:6" ht="15" x14ac:dyDescent="0.25">
      <c r="A17680" s="250"/>
      <c r="B17680" s="250"/>
      <c r="C17680" s="250"/>
      <c r="D17680" s="250"/>
      <c r="E17680" s="250"/>
      <c r="F17680" s="250"/>
    </row>
    <row r="17681" spans="1:6" ht="15" x14ac:dyDescent="0.25">
      <c r="A17681" s="250"/>
      <c r="B17681" s="250"/>
      <c r="C17681" s="250"/>
      <c r="D17681" s="250"/>
      <c r="E17681" s="250"/>
      <c r="F17681" s="250"/>
    </row>
    <row r="17682" spans="1:6" ht="15" x14ac:dyDescent="0.25">
      <c r="A17682" s="250"/>
      <c r="B17682" s="250"/>
      <c r="C17682" s="250"/>
      <c r="D17682" s="250"/>
      <c r="E17682" s="250"/>
      <c r="F17682" s="250"/>
    </row>
    <row r="17683" spans="1:6" ht="15" x14ac:dyDescent="0.25">
      <c r="A17683" s="250"/>
      <c r="B17683" s="250"/>
      <c r="C17683" s="250"/>
      <c r="D17683" s="250"/>
      <c r="E17683" s="250"/>
      <c r="F17683" s="250"/>
    </row>
    <row r="17684" spans="1:6" ht="15" x14ac:dyDescent="0.25">
      <c r="A17684" s="250"/>
      <c r="B17684" s="250"/>
      <c r="C17684" s="250"/>
      <c r="D17684" s="250"/>
      <c r="E17684" s="250"/>
      <c r="F17684" s="250"/>
    </row>
    <row r="17685" spans="1:6" ht="15" x14ac:dyDescent="0.25">
      <c r="A17685" s="250"/>
      <c r="B17685" s="250"/>
      <c r="C17685" s="250"/>
      <c r="D17685" s="250"/>
      <c r="E17685" s="250"/>
      <c r="F17685" s="250"/>
    </row>
    <row r="17686" spans="1:6" ht="15" x14ac:dyDescent="0.25">
      <c r="A17686" s="250"/>
      <c r="B17686" s="250"/>
      <c r="C17686" s="250"/>
      <c r="D17686" s="250"/>
      <c r="E17686" s="250"/>
      <c r="F17686" s="250"/>
    </row>
    <row r="17687" spans="1:6" ht="15" x14ac:dyDescent="0.25">
      <c r="A17687" s="250"/>
      <c r="B17687" s="250"/>
      <c r="C17687" s="250"/>
      <c r="D17687" s="250"/>
      <c r="E17687" s="250"/>
      <c r="F17687" s="250"/>
    </row>
    <row r="17688" spans="1:6" ht="15" x14ac:dyDescent="0.25">
      <c r="A17688" s="250"/>
      <c r="B17688" s="250"/>
      <c r="C17688" s="250"/>
      <c r="D17688" s="250"/>
      <c r="E17688" s="250"/>
      <c r="F17688" s="250"/>
    </row>
    <row r="17689" spans="1:6" ht="15" x14ac:dyDescent="0.25">
      <c r="A17689" s="250"/>
      <c r="B17689" s="250"/>
      <c r="C17689" s="250"/>
      <c r="D17689" s="250"/>
      <c r="E17689" s="250"/>
      <c r="F17689" s="250"/>
    </row>
    <row r="17690" spans="1:6" ht="15" x14ac:dyDescent="0.25">
      <c r="A17690" s="250"/>
      <c r="B17690" s="250"/>
      <c r="C17690" s="250"/>
      <c r="D17690" s="250"/>
      <c r="E17690" s="250"/>
      <c r="F17690" s="250"/>
    </row>
    <row r="17691" spans="1:6" ht="15" x14ac:dyDescent="0.25">
      <c r="A17691" s="250"/>
      <c r="B17691" s="250"/>
      <c r="C17691" s="250"/>
      <c r="D17691" s="250"/>
      <c r="E17691" s="250"/>
      <c r="F17691" s="250"/>
    </row>
    <row r="17692" spans="1:6" ht="15" x14ac:dyDescent="0.25">
      <c r="A17692" s="250"/>
      <c r="B17692" s="250"/>
      <c r="C17692" s="250"/>
      <c r="D17692" s="250"/>
      <c r="E17692" s="250"/>
      <c r="F17692" s="250"/>
    </row>
    <row r="17693" spans="1:6" ht="15" x14ac:dyDescent="0.25">
      <c r="A17693" s="250"/>
      <c r="B17693" s="250"/>
      <c r="C17693" s="250"/>
      <c r="D17693" s="250"/>
      <c r="E17693" s="250"/>
      <c r="F17693" s="250"/>
    </row>
    <row r="17694" spans="1:6" ht="15" x14ac:dyDescent="0.25">
      <c r="A17694" s="250"/>
      <c r="B17694" s="250"/>
      <c r="C17694" s="250"/>
      <c r="D17694" s="250"/>
      <c r="E17694" s="250"/>
      <c r="F17694" s="250"/>
    </row>
    <row r="17695" spans="1:6" ht="15" x14ac:dyDescent="0.25">
      <c r="A17695" s="250"/>
      <c r="B17695" s="250"/>
      <c r="C17695" s="250"/>
      <c r="D17695" s="250"/>
      <c r="E17695" s="250"/>
      <c r="F17695" s="250"/>
    </row>
    <row r="17696" spans="1:6" ht="15" x14ac:dyDescent="0.25">
      <c r="A17696" s="250"/>
      <c r="B17696" s="250"/>
      <c r="C17696" s="250"/>
      <c r="D17696" s="250"/>
      <c r="E17696" s="250"/>
      <c r="F17696" s="250"/>
    </row>
    <row r="17697" spans="1:6" ht="15" x14ac:dyDescent="0.25">
      <c r="A17697" s="250"/>
      <c r="B17697" s="250"/>
      <c r="C17697" s="250"/>
      <c r="D17697" s="250"/>
      <c r="E17697" s="250"/>
      <c r="F17697" s="250"/>
    </row>
    <row r="17698" spans="1:6" ht="15" x14ac:dyDescent="0.25">
      <c r="A17698" s="250"/>
      <c r="B17698" s="250"/>
      <c r="C17698" s="250"/>
      <c r="D17698" s="250"/>
      <c r="E17698" s="250"/>
      <c r="F17698" s="250"/>
    </row>
    <row r="17699" spans="1:6" ht="15" x14ac:dyDescent="0.25">
      <c r="A17699" s="250"/>
      <c r="B17699" s="250"/>
      <c r="C17699" s="250"/>
      <c r="D17699" s="250"/>
      <c r="E17699" s="250"/>
      <c r="F17699" s="250"/>
    </row>
    <row r="17700" spans="1:6" ht="15" x14ac:dyDescent="0.25">
      <c r="A17700" s="250"/>
      <c r="B17700" s="250"/>
      <c r="C17700" s="250"/>
      <c r="D17700" s="250"/>
      <c r="E17700" s="250"/>
      <c r="F17700" s="250"/>
    </row>
    <row r="17701" spans="1:6" ht="15" x14ac:dyDescent="0.25">
      <c r="A17701" s="250"/>
      <c r="B17701" s="250"/>
      <c r="C17701" s="250"/>
      <c r="D17701" s="250"/>
      <c r="E17701" s="250"/>
      <c r="F17701" s="250"/>
    </row>
    <row r="17702" spans="1:6" ht="15" x14ac:dyDescent="0.25">
      <c r="A17702" s="250"/>
      <c r="B17702" s="250"/>
      <c r="C17702" s="250"/>
      <c r="D17702" s="250"/>
      <c r="E17702" s="250"/>
      <c r="F17702" s="250"/>
    </row>
    <row r="17703" spans="1:6" ht="15" x14ac:dyDescent="0.25">
      <c r="A17703" s="250"/>
      <c r="B17703" s="250"/>
      <c r="C17703" s="250"/>
      <c r="D17703" s="250"/>
      <c r="E17703" s="250"/>
      <c r="F17703" s="250"/>
    </row>
    <row r="17704" spans="1:6" ht="15" x14ac:dyDescent="0.25">
      <c r="A17704" s="250"/>
      <c r="B17704" s="250"/>
      <c r="C17704" s="250"/>
      <c r="D17704" s="250"/>
      <c r="E17704" s="250"/>
      <c r="F17704" s="250"/>
    </row>
    <row r="17705" spans="1:6" ht="15" x14ac:dyDescent="0.25">
      <c r="A17705" s="250"/>
      <c r="B17705" s="250"/>
      <c r="C17705" s="250"/>
      <c r="D17705" s="250"/>
      <c r="E17705" s="250"/>
      <c r="F17705" s="250"/>
    </row>
    <row r="17706" spans="1:6" ht="15" x14ac:dyDescent="0.25">
      <c r="A17706" s="250"/>
      <c r="B17706" s="250"/>
      <c r="C17706" s="250"/>
      <c r="D17706" s="250"/>
      <c r="E17706" s="250"/>
      <c r="F17706" s="250"/>
    </row>
    <row r="17707" spans="1:6" ht="15" x14ac:dyDescent="0.25">
      <c r="A17707" s="250"/>
      <c r="B17707" s="250"/>
      <c r="C17707" s="250"/>
      <c r="D17707" s="250"/>
      <c r="E17707" s="250"/>
      <c r="F17707" s="250"/>
    </row>
    <row r="17708" spans="1:6" ht="15" x14ac:dyDescent="0.25">
      <c r="A17708" s="250"/>
      <c r="B17708" s="250"/>
      <c r="C17708" s="250"/>
      <c r="D17708" s="250"/>
      <c r="E17708" s="250"/>
      <c r="F17708" s="250"/>
    </row>
    <row r="17709" spans="1:6" ht="15" x14ac:dyDescent="0.25">
      <c r="A17709" s="250"/>
      <c r="B17709" s="250"/>
      <c r="C17709" s="250"/>
      <c r="D17709" s="250"/>
      <c r="E17709" s="250"/>
      <c r="F17709" s="250"/>
    </row>
    <row r="17710" spans="1:6" ht="15" x14ac:dyDescent="0.25">
      <c r="A17710" s="250"/>
      <c r="B17710" s="250"/>
      <c r="C17710" s="250"/>
      <c r="D17710" s="250"/>
      <c r="E17710" s="250"/>
      <c r="F17710" s="250"/>
    </row>
    <row r="17711" spans="1:6" ht="15" x14ac:dyDescent="0.25">
      <c r="A17711" s="250"/>
      <c r="B17711" s="250"/>
      <c r="C17711" s="250"/>
      <c r="D17711" s="250"/>
      <c r="E17711" s="250"/>
      <c r="F17711" s="250"/>
    </row>
    <row r="17712" spans="1:6" ht="15" x14ac:dyDescent="0.25">
      <c r="A17712" s="250"/>
      <c r="B17712" s="250"/>
      <c r="C17712" s="250"/>
      <c r="D17712" s="250"/>
      <c r="E17712" s="250"/>
      <c r="F17712" s="250"/>
    </row>
    <row r="17713" spans="1:6" ht="15" x14ac:dyDescent="0.25">
      <c r="A17713" s="250"/>
      <c r="B17713" s="250"/>
      <c r="C17713" s="250"/>
      <c r="D17713" s="250"/>
      <c r="E17713" s="250"/>
      <c r="F17713" s="250"/>
    </row>
    <row r="17714" spans="1:6" ht="15" x14ac:dyDescent="0.25">
      <c r="A17714" s="250"/>
      <c r="B17714" s="250"/>
      <c r="C17714" s="250"/>
      <c r="D17714" s="250"/>
      <c r="E17714" s="250"/>
      <c r="F17714" s="250"/>
    </row>
    <row r="17715" spans="1:6" ht="15" x14ac:dyDescent="0.25">
      <c r="A17715" s="250"/>
      <c r="B17715" s="250"/>
      <c r="C17715" s="250"/>
      <c r="D17715" s="250"/>
      <c r="E17715" s="250"/>
      <c r="F17715" s="250"/>
    </row>
    <row r="17716" spans="1:6" ht="15" x14ac:dyDescent="0.25">
      <c r="A17716" s="250"/>
      <c r="B17716" s="250"/>
      <c r="C17716" s="250"/>
      <c r="D17716" s="250"/>
      <c r="E17716" s="250"/>
      <c r="F17716" s="250"/>
    </row>
    <row r="17717" spans="1:6" ht="15" x14ac:dyDescent="0.25">
      <c r="A17717" s="250"/>
      <c r="B17717" s="250"/>
      <c r="C17717" s="250"/>
      <c r="D17717" s="250"/>
      <c r="E17717" s="250"/>
      <c r="F17717" s="250"/>
    </row>
    <row r="17718" spans="1:6" ht="15" x14ac:dyDescent="0.25">
      <c r="A17718" s="250"/>
      <c r="B17718" s="250"/>
      <c r="C17718" s="250"/>
      <c r="D17718" s="250"/>
      <c r="E17718" s="250"/>
      <c r="F17718" s="250"/>
    </row>
    <row r="17719" spans="1:6" ht="15" x14ac:dyDescent="0.25">
      <c r="A17719" s="250"/>
      <c r="B17719" s="250"/>
      <c r="C17719" s="250"/>
      <c r="D17719" s="250"/>
      <c r="E17719" s="250"/>
      <c r="F17719" s="250"/>
    </row>
    <row r="17720" spans="1:6" ht="15" x14ac:dyDescent="0.25">
      <c r="A17720" s="250"/>
      <c r="B17720" s="250"/>
      <c r="C17720" s="250"/>
      <c r="D17720" s="250"/>
      <c r="E17720" s="250"/>
      <c r="F17720" s="250"/>
    </row>
    <row r="17721" spans="1:6" ht="15" x14ac:dyDescent="0.25">
      <c r="A17721" s="250"/>
      <c r="B17721" s="250"/>
      <c r="C17721" s="250"/>
      <c r="D17721" s="250"/>
      <c r="E17721" s="250"/>
      <c r="F17721" s="250"/>
    </row>
    <row r="17722" spans="1:6" ht="15" x14ac:dyDescent="0.25">
      <c r="A17722" s="250"/>
      <c r="B17722" s="250"/>
      <c r="C17722" s="250"/>
      <c r="D17722" s="250"/>
      <c r="E17722" s="250"/>
      <c r="F17722" s="250"/>
    </row>
    <row r="17723" spans="1:6" ht="15" x14ac:dyDescent="0.25">
      <c r="A17723" s="250"/>
      <c r="B17723" s="250"/>
      <c r="C17723" s="250"/>
      <c r="D17723" s="250"/>
      <c r="E17723" s="250"/>
      <c r="F17723" s="250"/>
    </row>
    <row r="17724" spans="1:6" ht="15" x14ac:dyDescent="0.25">
      <c r="A17724" s="250"/>
      <c r="B17724" s="250"/>
      <c r="C17724" s="250"/>
      <c r="D17724" s="250"/>
      <c r="E17724" s="250"/>
      <c r="F17724" s="250"/>
    </row>
    <row r="17725" spans="1:6" ht="15" x14ac:dyDescent="0.25">
      <c r="A17725" s="250"/>
      <c r="B17725" s="250"/>
      <c r="C17725" s="250"/>
      <c r="D17725" s="250"/>
      <c r="E17725" s="250"/>
      <c r="F17725" s="250"/>
    </row>
    <row r="17726" spans="1:6" ht="15" x14ac:dyDescent="0.25">
      <c r="A17726" s="250"/>
      <c r="B17726" s="250"/>
      <c r="C17726" s="250"/>
      <c r="D17726" s="250"/>
      <c r="E17726" s="250"/>
      <c r="F17726" s="250"/>
    </row>
    <row r="17727" spans="1:6" ht="15" x14ac:dyDescent="0.25">
      <c r="A17727" s="250"/>
      <c r="B17727" s="250"/>
      <c r="C17727" s="250"/>
      <c r="D17727" s="250"/>
      <c r="E17727" s="250"/>
      <c r="F17727" s="250"/>
    </row>
    <row r="17728" spans="1:6" ht="15" x14ac:dyDescent="0.25">
      <c r="A17728" s="250"/>
      <c r="B17728" s="250"/>
      <c r="C17728" s="250"/>
      <c r="D17728" s="250"/>
      <c r="E17728" s="250"/>
      <c r="F17728" s="250"/>
    </row>
    <row r="17729" spans="1:6" ht="15" x14ac:dyDescent="0.25">
      <c r="A17729" s="250"/>
      <c r="B17729" s="250"/>
      <c r="C17729" s="250"/>
      <c r="D17729" s="250"/>
      <c r="E17729" s="250"/>
      <c r="F17729" s="250"/>
    </row>
    <row r="17730" spans="1:6" ht="15" x14ac:dyDescent="0.25">
      <c r="A17730" s="250"/>
      <c r="B17730" s="250"/>
      <c r="C17730" s="250"/>
      <c r="D17730" s="250"/>
      <c r="E17730" s="250"/>
      <c r="F17730" s="250"/>
    </row>
    <row r="17731" spans="1:6" ht="15" x14ac:dyDescent="0.25">
      <c r="A17731" s="250"/>
      <c r="B17731" s="250"/>
      <c r="C17731" s="250"/>
      <c r="D17731" s="250"/>
      <c r="E17731" s="250"/>
      <c r="F17731" s="250"/>
    </row>
    <row r="17732" spans="1:6" ht="15" x14ac:dyDescent="0.25">
      <c r="A17732" s="250"/>
      <c r="B17732" s="250"/>
      <c r="C17732" s="250"/>
      <c r="D17732" s="250"/>
      <c r="E17732" s="250"/>
      <c r="F17732" s="250"/>
    </row>
    <row r="17733" spans="1:6" ht="15" x14ac:dyDescent="0.25">
      <c r="A17733" s="250"/>
      <c r="B17733" s="250"/>
      <c r="C17733" s="250"/>
      <c r="D17733" s="250"/>
      <c r="E17733" s="250"/>
      <c r="F17733" s="250"/>
    </row>
    <row r="17734" spans="1:6" ht="15" x14ac:dyDescent="0.25">
      <c r="A17734" s="250"/>
      <c r="B17734" s="250"/>
      <c r="C17734" s="250"/>
      <c r="D17734" s="250"/>
      <c r="E17734" s="250"/>
      <c r="F17734" s="250"/>
    </row>
    <row r="17735" spans="1:6" ht="15" x14ac:dyDescent="0.25">
      <c r="A17735" s="250"/>
      <c r="B17735" s="250"/>
      <c r="C17735" s="250"/>
      <c r="D17735" s="250"/>
      <c r="E17735" s="250"/>
      <c r="F17735" s="250"/>
    </row>
    <row r="17736" spans="1:6" ht="15" x14ac:dyDescent="0.25">
      <c r="A17736" s="250"/>
      <c r="B17736" s="250"/>
      <c r="C17736" s="250"/>
      <c r="D17736" s="250"/>
      <c r="E17736" s="250"/>
      <c r="F17736" s="250"/>
    </row>
    <row r="17737" spans="1:6" ht="15" x14ac:dyDescent="0.25">
      <c r="A17737" s="250"/>
      <c r="B17737" s="250"/>
      <c r="C17737" s="250"/>
      <c r="D17737" s="250"/>
      <c r="E17737" s="250"/>
      <c r="F17737" s="250"/>
    </row>
    <row r="17738" spans="1:6" ht="15" x14ac:dyDescent="0.25">
      <c r="A17738" s="250"/>
      <c r="B17738" s="250"/>
      <c r="C17738" s="250"/>
      <c r="D17738" s="250"/>
      <c r="E17738" s="250"/>
      <c r="F17738" s="250"/>
    </row>
    <row r="17739" spans="1:6" ht="15" x14ac:dyDescent="0.25">
      <c r="A17739" s="250"/>
      <c r="B17739" s="250"/>
      <c r="C17739" s="250"/>
      <c r="D17739" s="250"/>
      <c r="E17739" s="250"/>
      <c r="F17739" s="250"/>
    </row>
    <row r="17740" spans="1:6" ht="15" x14ac:dyDescent="0.25">
      <c r="A17740" s="250"/>
      <c r="B17740" s="250"/>
      <c r="C17740" s="250"/>
      <c r="D17740" s="250"/>
      <c r="E17740" s="250"/>
      <c r="F17740" s="250"/>
    </row>
    <row r="17741" spans="1:6" ht="15" x14ac:dyDescent="0.25">
      <c r="A17741" s="250"/>
      <c r="B17741" s="250"/>
      <c r="C17741" s="250"/>
      <c r="D17741" s="250"/>
      <c r="E17741" s="250"/>
      <c r="F17741" s="250"/>
    </row>
    <row r="17742" spans="1:6" ht="15" x14ac:dyDescent="0.25">
      <c r="A17742" s="250"/>
      <c r="B17742" s="250"/>
      <c r="C17742" s="250"/>
      <c r="D17742" s="250"/>
      <c r="E17742" s="250"/>
      <c r="F17742" s="250"/>
    </row>
    <row r="17743" spans="1:6" ht="15" x14ac:dyDescent="0.25">
      <c r="A17743" s="250"/>
      <c r="B17743" s="250"/>
      <c r="C17743" s="250"/>
      <c r="D17743" s="250"/>
      <c r="E17743" s="250"/>
      <c r="F17743" s="250"/>
    </row>
    <row r="17744" spans="1:6" ht="15" x14ac:dyDescent="0.25">
      <c r="A17744" s="250"/>
      <c r="B17744" s="250"/>
      <c r="C17744" s="250"/>
      <c r="D17744" s="250"/>
      <c r="E17744" s="250"/>
      <c r="F17744" s="250"/>
    </row>
    <row r="17745" spans="1:6" ht="15" x14ac:dyDescent="0.25">
      <c r="A17745" s="250"/>
      <c r="B17745" s="250"/>
      <c r="C17745" s="250"/>
      <c r="D17745" s="250"/>
      <c r="E17745" s="250"/>
      <c r="F17745" s="250"/>
    </row>
    <row r="17746" spans="1:6" ht="15" x14ac:dyDescent="0.25">
      <c r="A17746" s="250"/>
      <c r="B17746" s="250"/>
      <c r="C17746" s="250"/>
      <c r="D17746" s="250"/>
      <c r="E17746" s="250"/>
      <c r="F17746" s="250"/>
    </row>
    <row r="17747" spans="1:6" ht="15" x14ac:dyDescent="0.25">
      <c r="A17747" s="250"/>
      <c r="B17747" s="250"/>
      <c r="C17747" s="250"/>
      <c r="D17747" s="250"/>
      <c r="E17747" s="250"/>
      <c r="F17747" s="250"/>
    </row>
    <row r="17748" spans="1:6" ht="15" x14ac:dyDescent="0.25">
      <c r="A17748" s="250"/>
      <c r="B17748" s="250"/>
      <c r="C17748" s="250"/>
      <c r="D17748" s="250"/>
      <c r="E17748" s="250"/>
      <c r="F17748" s="250"/>
    </row>
    <row r="17749" spans="1:6" ht="15" x14ac:dyDescent="0.25">
      <c r="A17749" s="250"/>
      <c r="B17749" s="250"/>
      <c r="C17749" s="250"/>
      <c r="D17749" s="250"/>
      <c r="E17749" s="250"/>
      <c r="F17749" s="250"/>
    </row>
    <row r="17750" spans="1:6" ht="15" x14ac:dyDescent="0.25">
      <c r="A17750" s="250"/>
      <c r="B17750" s="250"/>
      <c r="C17750" s="250"/>
      <c r="D17750" s="250"/>
      <c r="E17750" s="250"/>
      <c r="F17750" s="250"/>
    </row>
    <row r="17751" spans="1:6" ht="15" x14ac:dyDescent="0.25">
      <c r="A17751" s="250"/>
      <c r="B17751" s="250"/>
      <c r="C17751" s="250"/>
      <c r="D17751" s="250"/>
      <c r="E17751" s="250"/>
      <c r="F17751" s="250"/>
    </row>
    <row r="17752" spans="1:6" ht="15" x14ac:dyDescent="0.25">
      <c r="A17752" s="250"/>
      <c r="B17752" s="250"/>
      <c r="C17752" s="250"/>
      <c r="D17752" s="250"/>
      <c r="E17752" s="250"/>
      <c r="F17752" s="250"/>
    </row>
    <row r="17753" spans="1:6" ht="15" x14ac:dyDescent="0.25">
      <c r="A17753" s="250"/>
      <c r="B17753" s="250"/>
      <c r="C17753" s="250"/>
      <c r="D17753" s="250"/>
      <c r="E17753" s="250"/>
      <c r="F17753" s="250"/>
    </row>
    <row r="17754" spans="1:6" ht="15" x14ac:dyDescent="0.25">
      <c r="A17754" s="250"/>
      <c r="B17754" s="250"/>
      <c r="C17754" s="250"/>
      <c r="D17754" s="250"/>
      <c r="E17754" s="250"/>
      <c r="F17754" s="250"/>
    </row>
    <row r="17755" spans="1:6" ht="15" x14ac:dyDescent="0.25">
      <c r="A17755" s="250"/>
      <c r="B17755" s="250"/>
      <c r="C17755" s="250"/>
      <c r="D17755" s="250"/>
      <c r="E17755" s="250"/>
      <c r="F17755" s="250"/>
    </row>
    <row r="17756" spans="1:6" ht="15" x14ac:dyDescent="0.25">
      <c r="A17756" s="250"/>
      <c r="B17756" s="250"/>
      <c r="C17756" s="250"/>
      <c r="D17756" s="250"/>
      <c r="E17756" s="250"/>
      <c r="F17756" s="250"/>
    </row>
    <row r="17757" spans="1:6" ht="15" x14ac:dyDescent="0.25">
      <c r="A17757" s="250"/>
      <c r="B17757" s="250"/>
      <c r="C17757" s="250"/>
      <c r="D17757" s="250"/>
      <c r="E17757" s="250"/>
      <c r="F17757" s="250"/>
    </row>
    <row r="17758" spans="1:6" ht="15" x14ac:dyDescent="0.25">
      <c r="A17758" s="250"/>
      <c r="B17758" s="250"/>
      <c r="C17758" s="250"/>
      <c r="D17758" s="250"/>
      <c r="E17758" s="250"/>
      <c r="F17758" s="250"/>
    </row>
    <row r="17759" spans="1:6" ht="15" x14ac:dyDescent="0.25">
      <c r="A17759" s="250"/>
      <c r="B17759" s="250"/>
      <c r="C17759" s="250"/>
      <c r="D17759" s="250"/>
      <c r="E17759" s="250"/>
      <c r="F17759" s="250"/>
    </row>
    <row r="17760" spans="1:6" ht="15" x14ac:dyDescent="0.25">
      <c r="A17760" s="250"/>
      <c r="B17760" s="250"/>
      <c r="C17760" s="250"/>
      <c r="D17760" s="250"/>
      <c r="E17760" s="250"/>
      <c r="F17760" s="250"/>
    </row>
    <row r="17761" spans="1:6" ht="15" x14ac:dyDescent="0.25">
      <c r="A17761" s="250"/>
      <c r="B17761" s="250"/>
      <c r="C17761" s="250"/>
      <c r="D17761" s="250"/>
      <c r="E17761" s="250"/>
      <c r="F17761" s="250"/>
    </row>
    <row r="17762" spans="1:6" ht="15" x14ac:dyDescent="0.25">
      <c r="A17762" s="250"/>
      <c r="B17762" s="250"/>
      <c r="C17762" s="250"/>
      <c r="D17762" s="250"/>
      <c r="E17762" s="250"/>
      <c r="F17762" s="250"/>
    </row>
    <row r="17763" spans="1:6" ht="15" x14ac:dyDescent="0.25">
      <c r="A17763" s="250"/>
      <c r="B17763" s="250"/>
      <c r="C17763" s="250"/>
      <c r="D17763" s="250"/>
      <c r="E17763" s="250"/>
      <c r="F17763" s="250"/>
    </row>
    <row r="17764" spans="1:6" ht="15" x14ac:dyDescent="0.25">
      <c r="A17764" s="250"/>
      <c r="B17764" s="250"/>
      <c r="C17764" s="250"/>
      <c r="D17764" s="250"/>
      <c r="E17764" s="250"/>
      <c r="F17764" s="250"/>
    </row>
    <row r="17765" spans="1:6" ht="15" x14ac:dyDescent="0.25">
      <c r="A17765" s="250"/>
      <c r="B17765" s="250"/>
      <c r="C17765" s="250"/>
      <c r="D17765" s="250"/>
      <c r="E17765" s="250"/>
      <c r="F17765" s="250"/>
    </row>
    <row r="17766" spans="1:6" ht="15" x14ac:dyDescent="0.25">
      <c r="A17766" s="250"/>
      <c r="B17766" s="250"/>
      <c r="C17766" s="250"/>
      <c r="D17766" s="250"/>
      <c r="E17766" s="250"/>
      <c r="F17766" s="250"/>
    </row>
    <row r="17767" spans="1:6" ht="15" x14ac:dyDescent="0.25">
      <c r="A17767" s="250"/>
      <c r="B17767" s="250"/>
      <c r="C17767" s="250"/>
      <c r="D17767" s="250"/>
      <c r="E17767" s="250"/>
      <c r="F17767" s="250"/>
    </row>
    <row r="17768" spans="1:6" ht="15" x14ac:dyDescent="0.25">
      <c r="A17768" s="250"/>
      <c r="B17768" s="250"/>
      <c r="C17768" s="250"/>
      <c r="D17768" s="250"/>
      <c r="E17768" s="250"/>
      <c r="F17768" s="250"/>
    </row>
    <row r="17769" spans="1:6" ht="15" x14ac:dyDescent="0.25">
      <c r="A17769" s="250"/>
      <c r="B17769" s="250"/>
      <c r="C17769" s="250"/>
      <c r="D17769" s="250"/>
      <c r="E17769" s="250"/>
      <c r="F17769" s="250"/>
    </row>
    <row r="17770" spans="1:6" ht="15" x14ac:dyDescent="0.25">
      <c r="A17770" s="250"/>
      <c r="B17770" s="250"/>
      <c r="C17770" s="250"/>
      <c r="D17770" s="250"/>
      <c r="E17770" s="250"/>
      <c r="F17770" s="250"/>
    </row>
    <row r="17771" spans="1:6" ht="15" x14ac:dyDescent="0.25">
      <c r="A17771" s="250"/>
      <c r="B17771" s="250"/>
      <c r="C17771" s="250"/>
      <c r="D17771" s="250"/>
      <c r="E17771" s="250"/>
      <c r="F17771" s="250"/>
    </row>
    <row r="17772" spans="1:6" ht="15" x14ac:dyDescent="0.25">
      <c r="A17772" s="250"/>
      <c r="B17772" s="250"/>
      <c r="C17772" s="250"/>
      <c r="D17772" s="250"/>
      <c r="E17772" s="250"/>
      <c r="F17772" s="250"/>
    </row>
    <row r="17773" spans="1:6" ht="15" x14ac:dyDescent="0.25">
      <c r="A17773" s="250"/>
      <c r="B17773" s="250"/>
      <c r="C17773" s="250"/>
      <c r="D17773" s="250"/>
      <c r="E17773" s="250"/>
      <c r="F17773" s="250"/>
    </row>
    <row r="17774" spans="1:6" ht="15" x14ac:dyDescent="0.25">
      <c r="A17774" s="250"/>
      <c r="B17774" s="250"/>
      <c r="C17774" s="250"/>
      <c r="D17774" s="250"/>
      <c r="E17774" s="250"/>
      <c r="F17774" s="250"/>
    </row>
    <row r="17775" spans="1:6" ht="15" x14ac:dyDescent="0.25">
      <c r="A17775" s="250"/>
      <c r="B17775" s="250"/>
      <c r="C17775" s="250"/>
      <c r="D17775" s="250"/>
      <c r="E17775" s="250"/>
      <c r="F17775" s="250"/>
    </row>
    <row r="17776" spans="1:6" ht="15" x14ac:dyDescent="0.25">
      <c r="A17776" s="250"/>
      <c r="B17776" s="250"/>
      <c r="C17776" s="250"/>
      <c r="D17776" s="250"/>
      <c r="E17776" s="250"/>
      <c r="F17776" s="250"/>
    </row>
    <row r="17777" spans="1:6" ht="15" x14ac:dyDescent="0.25">
      <c r="A17777" s="250"/>
      <c r="B17777" s="250"/>
      <c r="C17777" s="250"/>
      <c r="D17777" s="250"/>
      <c r="E17777" s="250"/>
      <c r="F17777" s="250"/>
    </row>
    <row r="17778" spans="1:6" ht="15" x14ac:dyDescent="0.25">
      <c r="A17778" s="250"/>
      <c r="B17778" s="250"/>
      <c r="C17778" s="250"/>
      <c r="D17778" s="250"/>
      <c r="E17778" s="250"/>
      <c r="F17778" s="250"/>
    </row>
    <row r="17779" spans="1:6" ht="15" x14ac:dyDescent="0.25">
      <c r="A17779" s="250"/>
      <c r="B17779" s="250"/>
      <c r="C17779" s="250"/>
      <c r="D17779" s="250"/>
      <c r="E17779" s="250"/>
      <c r="F17779" s="250"/>
    </row>
    <row r="17780" spans="1:6" ht="15" x14ac:dyDescent="0.25">
      <c r="A17780" s="250"/>
      <c r="B17780" s="250"/>
      <c r="C17780" s="250"/>
      <c r="D17780" s="250"/>
      <c r="E17780" s="250"/>
      <c r="F17780" s="250"/>
    </row>
    <row r="17781" spans="1:6" ht="15" x14ac:dyDescent="0.25">
      <c r="A17781" s="250"/>
      <c r="B17781" s="250"/>
      <c r="C17781" s="250"/>
      <c r="D17781" s="250"/>
      <c r="E17781" s="250"/>
      <c r="F17781" s="250"/>
    </row>
    <row r="17782" spans="1:6" ht="15" x14ac:dyDescent="0.25">
      <c r="A17782" s="250"/>
      <c r="B17782" s="250"/>
      <c r="C17782" s="250"/>
      <c r="D17782" s="250"/>
      <c r="E17782" s="250"/>
      <c r="F17782" s="250"/>
    </row>
    <row r="17783" spans="1:6" ht="15" x14ac:dyDescent="0.25">
      <c r="A17783" s="250"/>
      <c r="B17783" s="250"/>
      <c r="C17783" s="250"/>
      <c r="D17783" s="250"/>
      <c r="E17783" s="250"/>
      <c r="F17783" s="250"/>
    </row>
    <row r="17784" spans="1:6" ht="15" x14ac:dyDescent="0.25">
      <c r="A17784" s="250"/>
      <c r="B17784" s="250"/>
      <c r="C17784" s="250"/>
      <c r="D17784" s="250"/>
      <c r="E17784" s="250"/>
      <c r="F17784" s="250"/>
    </row>
    <row r="17785" spans="1:6" ht="15" x14ac:dyDescent="0.25">
      <c r="A17785" s="250"/>
      <c r="B17785" s="250"/>
      <c r="C17785" s="250"/>
      <c r="D17785" s="250"/>
      <c r="E17785" s="250"/>
      <c r="F17785" s="250"/>
    </row>
    <row r="17786" spans="1:6" ht="15" x14ac:dyDescent="0.25">
      <c r="A17786" s="250"/>
      <c r="B17786" s="250"/>
      <c r="C17786" s="250"/>
      <c r="D17786" s="250"/>
      <c r="E17786" s="250"/>
      <c r="F17786" s="250"/>
    </row>
    <row r="17787" spans="1:6" ht="15" x14ac:dyDescent="0.25">
      <c r="A17787" s="250"/>
      <c r="B17787" s="250"/>
      <c r="C17787" s="250"/>
      <c r="D17787" s="250"/>
      <c r="E17787" s="250"/>
      <c r="F17787" s="250"/>
    </row>
    <row r="17788" spans="1:6" ht="15" x14ac:dyDescent="0.25">
      <c r="A17788" s="250"/>
      <c r="B17788" s="250"/>
      <c r="C17788" s="250"/>
      <c r="D17788" s="250"/>
      <c r="E17788" s="250"/>
      <c r="F17788" s="250"/>
    </row>
    <row r="17789" spans="1:6" ht="15" x14ac:dyDescent="0.25">
      <c r="A17789" s="250"/>
      <c r="B17789" s="250"/>
      <c r="C17789" s="250"/>
      <c r="D17789" s="250"/>
      <c r="E17789" s="250"/>
      <c r="F17789" s="250"/>
    </row>
    <row r="17790" spans="1:6" ht="15" x14ac:dyDescent="0.25">
      <c r="A17790" s="250"/>
      <c r="B17790" s="250"/>
      <c r="C17790" s="250"/>
      <c r="D17790" s="250"/>
      <c r="E17790" s="250"/>
      <c r="F17790" s="250"/>
    </row>
    <row r="17791" spans="1:6" ht="15" x14ac:dyDescent="0.25">
      <c r="A17791" s="250"/>
      <c r="B17791" s="250"/>
      <c r="C17791" s="250"/>
      <c r="D17791" s="250"/>
      <c r="E17791" s="250"/>
      <c r="F17791" s="250"/>
    </row>
    <row r="17792" spans="1:6" ht="15" x14ac:dyDescent="0.25">
      <c r="A17792" s="250"/>
      <c r="B17792" s="250"/>
      <c r="C17792" s="250"/>
      <c r="D17792" s="250"/>
      <c r="E17792" s="250"/>
      <c r="F17792" s="250"/>
    </row>
    <row r="17793" spans="1:6" ht="15" x14ac:dyDescent="0.25">
      <c r="A17793" s="250"/>
      <c r="B17793" s="250"/>
      <c r="C17793" s="250"/>
      <c r="D17793" s="250"/>
      <c r="E17793" s="250"/>
      <c r="F17793" s="250"/>
    </row>
    <row r="17794" spans="1:6" ht="15" x14ac:dyDescent="0.25">
      <c r="A17794" s="250"/>
      <c r="B17794" s="250"/>
      <c r="C17794" s="250"/>
      <c r="D17794" s="250"/>
      <c r="E17794" s="250"/>
      <c r="F17794" s="250"/>
    </row>
    <row r="17795" spans="1:6" ht="15" x14ac:dyDescent="0.25">
      <c r="A17795" s="250"/>
      <c r="B17795" s="250"/>
      <c r="C17795" s="250"/>
      <c r="D17795" s="250"/>
      <c r="E17795" s="250"/>
      <c r="F17795" s="250"/>
    </row>
    <row r="17796" spans="1:6" ht="15" x14ac:dyDescent="0.25">
      <c r="A17796" s="250"/>
      <c r="B17796" s="250"/>
      <c r="C17796" s="250"/>
      <c r="D17796" s="250"/>
      <c r="E17796" s="250"/>
      <c r="F17796" s="250"/>
    </row>
    <row r="17797" spans="1:6" ht="15" x14ac:dyDescent="0.25">
      <c r="A17797" s="250"/>
      <c r="B17797" s="250"/>
      <c r="C17797" s="250"/>
      <c r="D17797" s="250"/>
      <c r="E17797" s="250"/>
      <c r="F17797" s="250"/>
    </row>
    <row r="17798" spans="1:6" ht="15" x14ac:dyDescent="0.25">
      <c r="A17798" s="250"/>
      <c r="B17798" s="250"/>
      <c r="C17798" s="250"/>
      <c r="D17798" s="250"/>
      <c r="E17798" s="250"/>
      <c r="F17798" s="250"/>
    </row>
    <row r="17799" spans="1:6" ht="15" x14ac:dyDescent="0.25">
      <c r="A17799" s="250"/>
      <c r="B17799" s="250"/>
      <c r="C17799" s="250"/>
      <c r="D17799" s="250"/>
      <c r="E17799" s="250"/>
      <c r="F17799" s="250"/>
    </row>
    <row r="17800" spans="1:6" ht="15" x14ac:dyDescent="0.25">
      <c r="A17800" s="250"/>
      <c r="B17800" s="250"/>
      <c r="C17800" s="250"/>
      <c r="D17800" s="250"/>
      <c r="E17800" s="250"/>
      <c r="F17800" s="250"/>
    </row>
    <row r="17801" spans="1:6" ht="15" x14ac:dyDescent="0.25">
      <c r="A17801" s="250"/>
      <c r="B17801" s="250"/>
      <c r="C17801" s="250"/>
      <c r="D17801" s="250"/>
      <c r="E17801" s="250"/>
      <c r="F17801" s="250"/>
    </row>
    <row r="17802" spans="1:6" ht="15" x14ac:dyDescent="0.25">
      <c r="A17802" s="250"/>
      <c r="B17802" s="250"/>
      <c r="C17802" s="250"/>
      <c r="D17802" s="250"/>
      <c r="E17802" s="250"/>
      <c r="F17802" s="250"/>
    </row>
    <row r="17803" spans="1:6" ht="15" x14ac:dyDescent="0.25">
      <c r="A17803" s="250"/>
      <c r="B17803" s="250"/>
      <c r="C17803" s="250"/>
      <c r="D17803" s="250"/>
      <c r="E17803" s="250"/>
      <c r="F17803" s="250"/>
    </row>
    <row r="17804" spans="1:6" ht="15" x14ac:dyDescent="0.25">
      <c r="A17804" s="250"/>
      <c r="B17804" s="250"/>
      <c r="C17804" s="250"/>
      <c r="D17804" s="250"/>
      <c r="E17804" s="250"/>
      <c r="F17804" s="250"/>
    </row>
    <row r="17805" spans="1:6" ht="15" x14ac:dyDescent="0.25">
      <c r="A17805" s="250"/>
      <c r="B17805" s="250"/>
      <c r="C17805" s="250"/>
      <c r="D17805" s="250"/>
      <c r="E17805" s="250"/>
      <c r="F17805" s="250"/>
    </row>
    <row r="17806" spans="1:6" ht="15" x14ac:dyDescent="0.25">
      <c r="A17806" s="250"/>
      <c r="B17806" s="250"/>
      <c r="C17806" s="250"/>
      <c r="D17806" s="250"/>
      <c r="E17806" s="250"/>
      <c r="F17806" s="250"/>
    </row>
    <row r="17807" spans="1:6" ht="15" x14ac:dyDescent="0.25">
      <c r="A17807" s="250"/>
      <c r="B17807" s="250"/>
      <c r="C17807" s="250"/>
      <c r="D17807" s="250"/>
      <c r="E17807" s="250"/>
      <c r="F17807" s="250"/>
    </row>
    <row r="17808" spans="1:6" ht="15" x14ac:dyDescent="0.25">
      <c r="A17808" s="250"/>
      <c r="B17808" s="250"/>
      <c r="C17808" s="250"/>
      <c r="D17808" s="250"/>
      <c r="E17808" s="250"/>
      <c r="F17808" s="250"/>
    </row>
    <row r="17809" spans="1:6" ht="15" x14ac:dyDescent="0.25">
      <c r="A17809" s="250"/>
      <c r="B17809" s="250"/>
      <c r="C17809" s="250"/>
      <c r="D17809" s="250"/>
      <c r="E17809" s="250"/>
      <c r="F17809" s="250"/>
    </row>
    <row r="17810" spans="1:6" ht="15" x14ac:dyDescent="0.25">
      <c r="A17810" s="250"/>
      <c r="B17810" s="250"/>
      <c r="C17810" s="250"/>
      <c r="D17810" s="250"/>
      <c r="E17810" s="250"/>
      <c r="F17810" s="250"/>
    </row>
    <row r="17811" spans="1:6" ht="15" x14ac:dyDescent="0.25">
      <c r="A17811" s="250"/>
      <c r="B17811" s="250"/>
      <c r="C17811" s="250"/>
      <c r="D17811" s="250"/>
      <c r="E17811" s="250"/>
      <c r="F17811" s="250"/>
    </row>
    <row r="17812" spans="1:6" ht="15" x14ac:dyDescent="0.25">
      <c r="A17812" s="250"/>
      <c r="B17812" s="250"/>
      <c r="C17812" s="250"/>
      <c r="D17812" s="250"/>
      <c r="E17812" s="250"/>
      <c r="F17812" s="250"/>
    </row>
    <row r="17813" spans="1:6" ht="15" x14ac:dyDescent="0.25">
      <c r="A17813" s="250"/>
      <c r="B17813" s="250"/>
      <c r="C17813" s="250"/>
      <c r="D17813" s="250"/>
      <c r="E17813" s="250"/>
      <c r="F17813" s="250"/>
    </row>
    <row r="17814" spans="1:6" ht="15" x14ac:dyDescent="0.25">
      <c r="A17814" s="250"/>
      <c r="B17814" s="250"/>
      <c r="C17814" s="250"/>
      <c r="D17814" s="250"/>
      <c r="E17814" s="250"/>
      <c r="F17814" s="250"/>
    </row>
    <row r="17815" spans="1:6" ht="15" x14ac:dyDescent="0.25">
      <c r="A17815" s="250"/>
      <c r="B17815" s="250"/>
      <c r="C17815" s="250"/>
      <c r="D17815" s="250"/>
      <c r="E17815" s="250"/>
      <c r="F17815" s="250"/>
    </row>
    <row r="17816" spans="1:6" ht="15" x14ac:dyDescent="0.25">
      <c r="A17816" s="250"/>
      <c r="B17816" s="250"/>
      <c r="C17816" s="250"/>
      <c r="D17816" s="250"/>
      <c r="E17816" s="250"/>
      <c r="F17816" s="250"/>
    </row>
    <row r="17817" spans="1:6" ht="15" x14ac:dyDescent="0.25">
      <c r="A17817" s="250"/>
      <c r="B17817" s="250"/>
      <c r="C17817" s="250"/>
      <c r="D17817" s="250"/>
      <c r="E17817" s="250"/>
      <c r="F17817" s="250"/>
    </row>
    <row r="17818" spans="1:6" ht="15" x14ac:dyDescent="0.25">
      <c r="A17818" s="250"/>
      <c r="B17818" s="250"/>
      <c r="C17818" s="250"/>
      <c r="D17818" s="250"/>
      <c r="E17818" s="250"/>
      <c r="F17818" s="250"/>
    </row>
    <row r="17819" spans="1:6" ht="15" x14ac:dyDescent="0.25">
      <c r="A17819" s="250"/>
      <c r="B17819" s="250"/>
      <c r="C17819" s="250"/>
      <c r="D17819" s="250"/>
      <c r="E17819" s="250"/>
      <c r="F17819" s="250"/>
    </row>
    <row r="17820" spans="1:6" ht="15" x14ac:dyDescent="0.25">
      <c r="A17820" s="250"/>
      <c r="B17820" s="250"/>
      <c r="C17820" s="250"/>
      <c r="D17820" s="250"/>
      <c r="E17820" s="250"/>
      <c r="F17820" s="250"/>
    </row>
    <row r="17821" spans="1:6" ht="15" x14ac:dyDescent="0.25">
      <c r="A17821" s="250"/>
      <c r="B17821" s="250"/>
      <c r="C17821" s="250"/>
      <c r="D17821" s="250"/>
      <c r="E17821" s="250"/>
      <c r="F17821" s="250"/>
    </row>
    <row r="17822" spans="1:6" ht="15" x14ac:dyDescent="0.25">
      <c r="A17822" s="250"/>
      <c r="B17822" s="250"/>
      <c r="C17822" s="250"/>
      <c r="D17822" s="250"/>
      <c r="E17822" s="250"/>
      <c r="F17822" s="250"/>
    </row>
    <row r="17823" spans="1:6" ht="15" x14ac:dyDescent="0.25">
      <c r="A17823" s="250"/>
      <c r="B17823" s="250"/>
      <c r="C17823" s="250"/>
      <c r="D17823" s="250"/>
      <c r="E17823" s="250"/>
      <c r="F17823" s="250"/>
    </row>
    <row r="17824" spans="1:6" ht="15" x14ac:dyDescent="0.25">
      <c r="A17824" s="250"/>
      <c r="B17824" s="250"/>
      <c r="C17824" s="250"/>
      <c r="D17824" s="250"/>
      <c r="E17824" s="250"/>
      <c r="F17824" s="250"/>
    </row>
    <row r="17825" spans="1:6" ht="15" x14ac:dyDescent="0.25">
      <c r="A17825" s="250"/>
      <c r="B17825" s="250"/>
      <c r="C17825" s="250"/>
      <c r="D17825" s="250"/>
      <c r="E17825" s="250"/>
      <c r="F17825" s="250"/>
    </row>
    <row r="17826" spans="1:6" ht="15" x14ac:dyDescent="0.25">
      <c r="A17826" s="250"/>
      <c r="B17826" s="250"/>
      <c r="C17826" s="250"/>
      <c r="D17826" s="250"/>
      <c r="E17826" s="250"/>
      <c r="F17826" s="250"/>
    </row>
    <row r="17827" spans="1:6" ht="15" x14ac:dyDescent="0.25">
      <c r="A17827" s="250"/>
      <c r="B17827" s="250"/>
      <c r="C17827" s="250"/>
      <c r="D17827" s="250"/>
      <c r="E17827" s="250"/>
      <c r="F17827" s="250"/>
    </row>
    <row r="17828" spans="1:6" ht="15" x14ac:dyDescent="0.25">
      <c r="A17828" s="250"/>
      <c r="B17828" s="250"/>
      <c r="C17828" s="250"/>
      <c r="D17828" s="250"/>
      <c r="E17828" s="250"/>
      <c r="F17828" s="250"/>
    </row>
    <row r="17829" spans="1:6" ht="15" x14ac:dyDescent="0.25">
      <c r="A17829" s="250"/>
      <c r="B17829" s="250"/>
      <c r="C17829" s="250"/>
      <c r="D17829" s="250"/>
      <c r="E17829" s="250"/>
      <c r="F17829" s="250"/>
    </row>
    <row r="17830" spans="1:6" ht="15" x14ac:dyDescent="0.25">
      <c r="A17830" s="250"/>
      <c r="B17830" s="250"/>
      <c r="C17830" s="250"/>
      <c r="D17830" s="250"/>
      <c r="E17830" s="250"/>
      <c r="F17830" s="250"/>
    </row>
    <row r="17831" spans="1:6" ht="15" x14ac:dyDescent="0.25">
      <c r="A17831" s="250"/>
      <c r="B17831" s="250"/>
      <c r="C17831" s="250"/>
      <c r="D17831" s="250"/>
      <c r="E17831" s="250"/>
      <c r="F17831" s="250"/>
    </row>
    <row r="17832" spans="1:6" ht="15" x14ac:dyDescent="0.25">
      <c r="A17832" s="250"/>
      <c r="B17832" s="250"/>
      <c r="C17832" s="250"/>
      <c r="D17832" s="250"/>
      <c r="E17832" s="250"/>
      <c r="F17832" s="250"/>
    </row>
    <row r="17833" spans="1:6" ht="15" x14ac:dyDescent="0.25">
      <c r="A17833" s="250"/>
      <c r="B17833" s="250"/>
      <c r="C17833" s="250"/>
      <c r="D17833" s="250"/>
      <c r="E17833" s="250"/>
      <c r="F17833" s="250"/>
    </row>
    <row r="17834" spans="1:6" ht="15" x14ac:dyDescent="0.25">
      <c r="A17834" s="250"/>
      <c r="B17834" s="250"/>
      <c r="C17834" s="250"/>
      <c r="D17834" s="250"/>
      <c r="E17834" s="250"/>
      <c r="F17834" s="250"/>
    </row>
    <row r="17835" spans="1:6" ht="15" x14ac:dyDescent="0.25">
      <c r="A17835" s="250"/>
      <c r="B17835" s="250"/>
      <c r="C17835" s="250"/>
      <c r="D17835" s="250"/>
      <c r="E17835" s="250"/>
      <c r="F17835" s="250"/>
    </row>
    <row r="17836" spans="1:6" ht="15" x14ac:dyDescent="0.25">
      <c r="A17836" s="250"/>
      <c r="B17836" s="250"/>
      <c r="C17836" s="250"/>
      <c r="D17836" s="250"/>
      <c r="E17836" s="250"/>
      <c r="F17836" s="250"/>
    </row>
    <row r="17837" spans="1:6" ht="15" x14ac:dyDescent="0.25">
      <c r="A17837" s="250"/>
      <c r="B17837" s="250"/>
      <c r="C17837" s="250"/>
      <c r="D17837" s="250"/>
      <c r="E17837" s="250"/>
      <c r="F17837" s="250"/>
    </row>
    <row r="17838" spans="1:6" ht="15" x14ac:dyDescent="0.25">
      <c r="A17838" s="250"/>
      <c r="B17838" s="250"/>
      <c r="C17838" s="250"/>
      <c r="D17838" s="250"/>
      <c r="E17838" s="250"/>
      <c r="F17838" s="250"/>
    </row>
    <row r="17839" spans="1:6" ht="15" x14ac:dyDescent="0.25">
      <c r="A17839" s="250"/>
      <c r="B17839" s="250"/>
      <c r="C17839" s="250"/>
      <c r="D17839" s="250"/>
      <c r="E17839" s="250"/>
      <c r="F17839" s="250"/>
    </row>
    <row r="17840" spans="1:6" ht="15" x14ac:dyDescent="0.25">
      <c r="A17840" s="250"/>
      <c r="B17840" s="250"/>
      <c r="C17840" s="250"/>
      <c r="D17840" s="250"/>
      <c r="E17840" s="250"/>
      <c r="F17840" s="250"/>
    </row>
    <row r="17841" spans="1:6" ht="15" x14ac:dyDescent="0.25">
      <c r="A17841" s="250"/>
      <c r="B17841" s="250"/>
      <c r="C17841" s="250"/>
      <c r="D17841" s="250"/>
      <c r="E17841" s="250"/>
      <c r="F17841" s="250"/>
    </row>
    <row r="17842" spans="1:6" ht="15" x14ac:dyDescent="0.25">
      <c r="A17842" s="250"/>
      <c r="B17842" s="250"/>
      <c r="C17842" s="250"/>
      <c r="D17842" s="250"/>
      <c r="E17842" s="250"/>
      <c r="F17842" s="250"/>
    </row>
    <row r="17843" spans="1:6" ht="15" x14ac:dyDescent="0.25">
      <c r="A17843" s="250"/>
      <c r="B17843" s="250"/>
      <c r="C17843" s="250"/>
      <c r="D17843" s="250"/>
      <c r="E17843" s="250"/>
      <c r="F17843" s="250"/>
    </row>
    <row r="17844" spans="1:6" ht="15" x14ac:dyDescent="0.25">
      <c r="A17844" s="250"/>
      <c r="B17844" s="250"/>
      <c r="C17844" s="250"/>
      <c r="D17844" s="250"/>
      <c r="E17844" s="250"/>
      <c r="F17844" s="250"/>
    </row>
    <row r="17845" spans="1:6" ht="15" x14ac:dyDescent="0.25">
      <c r="A17845" s="250"/>
      <c r="B17845" s="250"/>
      <c r="C17845" s="250"/>
      <c r="D17845" s="250"/>
      <c r="E17845" s="250"/>
      <c r="F17845" s="250"/>
    </row>
    <row r="17846" spans="1:6" ht="15" x14ac:dyDescent="0.25">
      <c r="A17846" s="250"/>
      <c r="B17846" s="250"/>
      <c r="C17846" s="250"/>
      <c r="D17846" s="250"/>
      <c r="E17846" s="250"/>
      <c r="F17846" s="250"/>
    </row>
    <row r="17847" spans="1:6" ht="15" x14ac:dyDescent="0.25">
      <c r="A17847" s="250"/>
      <c r="B17847" s="250"/>
      <c r="C17847" s="250"/>
      <c r="D17847" s="250"/>
      <c r="E17847" s="250"/>
      <c r="F17847" s="250"/>
    </row>
    <row r="17848" spans="1:6" ht="15" x14ac:dyDescent="0.25">
      <c r="A17848" s="250"/>
      <c r="B17848" s="250"/>
      <c r="C17848" s="250"/>
      <c r="D17848" s="250"/>
      <c r="E17848" s="250"/>
      <c r="F17848" s="250"/>
    </row>
    <row r="17849" spans="1:6" ht="15" x14ac:dyDescent="0.25">
      <c r="A17849" s="250"/>
      <c r="B17849" s="250"/>
      <c r="C17849" s="250"/>
      <c r="D17849" s="250"/>
      <c r="E17849" s="250"/>
      <c r="F17849" s="250"/>
    </row>
    <row r="17850" spans="1:6" ht="15" x14ac:dyDescent="0.25">
      <c r="A17850" s="250"/>
      <c r="B17850" s="250"/>
      <c r="C17850" s="250"/>
      <c r="D17850" s="250"/>
      <c r="E17850" s="250"/>
      <c r="F17850" s="250"/>
    </row>
    <row r="17851" spans="1:6" ht="15" x14ac:dyDescent="0.25">
      <c r="A17851" s="250"/>
      <c r="B17851" s="250"/>
      <c r="C17851" s="250"/>
      <c r="D17851" s="250"/>
      <c r="E17851" s="250"/>
      <c r="F17851" s="250"/>
    </row>
    <row r="17852" spans="1:6" ht="15" x14ac:dyDescent="0.25">
      <c r="A17852" s="250"/>
      <c r="B17852" s="250"/>
      <c r="C17852" s="250"/>
      <c r="D17852" s="250"/>
      <c r="E17852" s="250"/>
      <c r="F17852" s="250"/>
    </row>
    <row r="17853" spans="1:6" ht="15" x14ac:dyDescent="0.25">
      <c r="A17853" s="250"/>
      <c r="B17853" s="250"/>
      <c r="C17853" s="250"/>
      <c r="D17853" s="250"/>
      <c r="E17853" s="250"/>
      <c r="F17853" s="250"/>
    </row>
    <row r="17854" spans="1:6" ht="15" x14ac:dyDescent="0.25">
      <c r="A17854" s="250"/>
      <c r="B17854" s="250"/>
      <c r="C17854" s="250"/>
      <c r="D17854" s="250"/>
      <c r="E17854" s="250"/>
      <c r="F17854" s="250"/>
    </row>
    <row r="17855" spans="1:6" ht="15" x14ac:dyDescent="0.25">
      <c r="A17855" s="250"/>
      <c r="B17855" s="250"/>
      <c r="C17855" s="250"/>
      <c r="D17855" s="250"/>
      <c r="E17855" s="250"/>
      <c r="F17855" s="250"/>
    </row>
    <row r="17856" spans="1:6" ht="15" x14ac:dyDescent="0.25">
      <c r="A17856" s="250"/>
      <c r="B17856" s="250"/>
      <c r="C17856" s="250"/>
      <c r="D17856" s="250"/>
      <c r="E17856" s="250"/>
      <c r="F17856" s="250"/>
    </row>
    <row r="17857" spans="1:6" ht="15" x14ac:dyDescent="0.25">
      <c r="A17857" s="250"/>
      <c r="B17857" s="250"/>
      <c r="C17857" s="250"/>
      <c r="D17857" s="250"/>
      <c r="E17857" s="250"/>
      <c r="F17857" s="250"/>
    </row>
    <row r="17858" spans="1:6" ht="15" x14ac:dyDescent="0.25">
      <c r="A17858" s="250"/>
      <c r="B17858" s="250"/>
      <c r="C17858" s="250"/>
      <c r="D17858" s="250"/>
      <c r="E17858" s="250"/>
      <c r="F17858" s="250"/>
    </row>
    <row r="17859" spans="1:6" ht="15" x14ac:dyDescent="0.25">
      <c r="A17859" s="250"/>
      <c r="B17859" s="250"/>
      <c r="C17859" s="250"/>
      <c r="D17859" s="250"/>
      <c r="E17859" s="250"/>
      <c r="F17859" s="250"/>
    </row>
    <row r="17860" spans="1:6" ht="15" x14ac:dyDescent="0.25">
      <c r="A17860" s="250"/>
      <c r="B17860" s="250"/>
      <c r="C17860" s="250"/>
      <c r="D17860" s="250"/>
      <c r="E17860" s="250"/>
      <c r="F17860" s="250"/>
    </row>
    <row r="17861" spans="1:6" ht="15" x14ac:dyDescent="0.25">
      <c r="A17861" s="250"/>
      <c r="B17861" s="250"/>
      <c r="C17861" s="250"/>
      <c r="D17861" s="250"/>
      <c r="E17861" s="250"/>
      <c r="F17861" s="250"/>
    </row>
    <row r="17862" spans="1:6" ht="15" x14ac:dyDescent="0.25">
      <c r="A17862" s="250"/>
      <c r="B17862" s="250"/>
      <c r="C17862" s="250"/>
      <c r="D17862" s="250"/>
      <c r="E17862" s="250"/>
      <c r="F17862" s="250"/>
    </row>
    <row r="17863" spans="1:6" ht="15" x14ac:dyDescent="0.25">
      <c r="A17863" s="250"/>
      <c r="B17863" s="250"/>
      <c r="C17863" s="250"/>
      <c r="D17863" s="250"/>
      <c r="E17863" s="250"/>
      <c r="F17863" s="250"/>
    </row>
    <row r="17864" spans="1:6" ht="15" x14ac:dyDescent="0.25">
      <c r="A17864" s="250"/>
      <c r="B17864" s="250"/>
      <c r="C17864" s="250"/>
      <c r="D17864" s="250"/>
      <c r="E17864" s="250"/>
      <c r="F17864" s="250"/>
    </row>
    <row r="17865" spans="1:6" ht="15" x14ac:dyDescent="0.25">
      <c r="A17865" s="250"/>
      <c r="B17865" s="250"/>
      <c r="C17865" s="250"/>
      <c r="D17865" s="250"/>
      <c r="E17865" s="250"/>
      <c r="F17865" s="250"/>
    </row>
    <row r="17866" spans="1:6" ht="15" x14ac:dyDescent="0.25">
      <c r="A17866" s="250"/>
      <c r="B17866" s="250"/>
      <c r="C17866" s="250"/>
      <c r="D17866" s="250"/>
      <c r="E17866" s="250"/>
      <c r="F17866" s="250"/>
    </row>
    <row r="17867" spans="1:6" ht="15" x14ac:dyDescent="0.25">
      <c r="A17867" s="250"/>
      <c r="B17867" s="250"/>
      <c r="C17867" s="250"/>
      <c r="D17867" s="250"/>
      <c r="E17867" s="250"/>
      <c r="F17867" s="250"/>
    </row>
    <row r="17868" spans="1:6" ht="15" x14ac:dyDescent="0.25">
      <c r="A17868" s="250"/>
      <c r="B17868" s="250"/>
      <c r="C17868" s="250"/>
      <c r="D17868" s="250"/>
      <c r="E17868" s="250"/>
      <c r="F17868" s="250"/>
    </row>
    <row r="17869" spans="1:6" ht="15" x14ac:dyDescent="0.25">
      <c r="A17869" s="250"/>
      <c r="B17869" s="250"/>
      <c r="C17869" s="250"/>
      <c r="D17869" s="250"/>
      <c r="E17869" s="250"/>
      <c r="F17869" s="250"/>
    </row>
    <row r="17870" spans="1:6" ht="15" x14ac:dyDescent="0.25">
      <c r="A17870" s="250"/>
      <c r="B17870" s="250"/>
      <c r="C17870" s="250"/>
      <c r="D17870" s="250"/>
      <c r="E17870" s="250"/>
      <c r="F17870" s="250"/>
    </row>
    <row r="17871" spans="1:6" ht="15" x14ac:dyDescent="0.25">
      <c r="A17871" s="250"/>
      <c r="B17871" s="250"/>
      <c r="C17871" s="250"/>
      <c r="D17871" s="250"/>
      <c r="E17871" s="250"/>
      <c r="F17871" s="250"/>
    </row>
    <row r="17872" spans="1:6" ht="15" x14ac:dyDescent="0.25">
      <c r="A17872" s="250"/>
      <c r="B17872" s="250"/>
      <c r="C17872" s="250"/>
      <c r="D17872" s="250"/>
      <c r="E17872" s="250"/>
      <c r="F17872" s="250"/>
    </row>
    <row r="17873" spans="1:6" ht="15" x14ac:dyDescent="0.25">
      <c r="A17873" s="250"/>
      <c r="B17873" s="250"/>
      <c r="C17873" s="250"/>
      <c r="D17873" s="250"/>
      <c r="E17873" s="250"/>
      <c r="F17873" s="250"/>
    </row>
    <row r="17874" spans="1:6" ht="15" x14ac:dyDescent="0.25">
      <c r="A17874" s="250"/>
      <c r="B17874" s="250"/>
      <c r="C17874" s="250"/>
      <c r="D17874" s="250"/>
      <c r="E17874" s="250"/>
      <c r="F17874" s="250"/>
    </row>
    <row r="17875" spans="1:6" ht="15" x14ac:dyDescent="0.25">
      <c r="A17875" s="250"/>
      <c r="B17875" s="250"/>
      <c r="C17875" s="250"/>
      <c r="D17875" s="250"/>
      <c r="E17875" s="250"/>
      <c r="F17875" s="250"/>
    </row>
    <row r="17876" spans="1:6" ht="15" x14ac:dyDescent="0.25">
      <c r="A17876" s="250"/>
      <c r="B17876" s="250"/>
      <c r="C17876" s="250"/>
      <c r="D17876" s="250"/>
      <c r="E17876" s="250"/>
      <c r="F17876" s="250"/>
    </row>
    <row r="17877" spans="1:6" ht="15" x14ac:dyDescent="0.25">
      <c r="A17877" s="250"/>
      <c r="B17877" s="250"/>
      <c r="C17877" s="250"/>
      <c r="D17877" s="250"/>
      <c r="E17877" s="250"/>
      <c r="F17877" s="250"/>
    </row>
    <row r="17878" spans="1:6" ht="15" x14ac:dyDescent="0.25">
      <c r="A17878" s="250"/>
      <c r="B17878" s="250"/>
      <c r="C17878" s="250"/>
      <c r="D17878" s="250"/>
      <c r="E17878" s="250"/>
      <c r="F17878" s="250"/>
    </row>
    <row r="17879" spans="1:6" ht="15" x14ac:dyDescent="0.25">
      <c r="A17879" s="250"/>
      <c r="B17879" s="250"/>
      <c r="C17879" s="250"/>
      <c r="D17879" s="250"/>
      <c r="E17879" s="250"/>
      <c r="F17879" s="250"/>
    </row>
    <row r="17880" spans="1:6" ht="15" x14ac:dyDescent="0.25">
      <c r="A17880" s="250"/>
      <c r="B17880" s="250"/>
      <c r="C17880" s="250"/>
      <c r="D17880" s="250"/>
      <c r="E17880" s="250"/>
      <c r="F17880" s="250"/>
    </row>
    <row r="17881" spans="1:6" ht="15" x14ac:dyDescent="0.25">
      <c r="A17881" s="250"/>
      <c r="B17881" s="250"/>
      <c r="C17881" s="250"/>
      <c r="D17881" s="250"/>
      <c r="E17881" s="250"/>
      <c r="F17881" s="250"/>
    </row>
    <row r="17882" spans="1:6" ht="15" x14ac:dyDescent="0.25">
      <c r="A17882" s="250"/>
      <c r="B17882" s="250"/>
      <c r="C17882" s="250"/>
      <c r="D17882" s="250"/>
      <c r="E17882" s="250"/>
      <c r="F17882" s="250"/>
    </row>
    <row r="17883" spans="1:6" ht="15" x14ac:dyDescent="0.25">
      <c r="A17883" s="250"/>
      <c r="B17883" s="250"/>
      <c r="C17883" s="250"/>
      <c r="D17883" s="250"/>
      <c r="E17883" s="250"/>
      <c r="F17883" s="250"/>
    </row>
    <row r="17884" spans="1:6" ht="15" x14ac:dyDescent="0.25">
      <c r="A17884" s="250"/>
      <c r="B17884" s="250"/>
      <c r="C17884" s="250"/>
      <c r="D17884" s="250"/>
      <c r="E17884" s="250"/>
      <c r="F17884" s="250"/>
    </row>
    <row r="17885" spans="1:6" ht="15" x14ac:dyDescent="0.25">
      <c r="A17885" s="250"/>
      <c r="B17885" s="250"/>
      <c r="C17885" s="250"/>
      <c r="D17885" s="250"/>
      <c r="E17885" s="250"/>
      <c r="F17885" s="250"/>
    </row>
    <row r="17886" spans="1:6" ht="15" x14ac:dyDescent="0.25">
      <c r="A17886" s="250"/>
      <c r="B17886" s="250"/>
      <c r="C17886" s="250"/>
      <c r="D17886" s="250"/>
      <c r="E17886" s="250"/>
      <c r="F17886" s="250"/>
    </row>
    <row r="17887" spans="1:6" ht="15" x14ac:dyDescent="0.25">
      <c r="A17887" s="250"/>
      <c r="B17887" s="250"/>
      <c r="C17887" s="250"/>
      <c r="D17887" s="250"/>
      <c r="E17887" s="250"/>
      <c r="F17887" s="250"/>
    </row>
    <row r="17888" spans="1:6" ht="15" x14ac:dyDescent="0.25">
      <c r="A17888" s="250"/>
      <c r="B17888" s="250"/>
      <c r="C17888" s="250"/>
      <c r="D17888" s="250"/>
      <c r="E17888" s="250"/>
      <c r="F17888" s="250"/>
    </row>
    <row r="17889" spans="1:6" ht="15" x14ac:dyDescent="0.25">
      <c r="A17889" s="250"/>
      <c r="B17889" s="250"/>
      <c r="C17889" s="250"/>
      <c r="D17889" s="250"/>
      <c r="E17889" s="250"/>
      <c r="F17889" s="250"/>
    </row>
    <row r="17890" spans="1:6" ht="15" x14ac:dyDescent="0.25">
      <c r="A17890" s="250"/>
      <c r="B17890" s="250"/>
      <c r="C17890" s="250"/>
      <c r="D17890" s="250"/>
      <c r="E17890" s="250"/>
      <c r="F17890" s="250"/>
    </row>
    <row r="17891" spans="1:6" ht="15" x14ac:dyDescent="0.25">
      <c r="A17891" s="250"/>
      <c r="B17891" s="250"/>
      <c r="C17891" s="250"/>
      <c r="D17891" s="250"/>
      <c r="E17891" s="250"/>
      <c r="F17891" s="250"/>
    </row>
    <row r="17892" spans="1:6" ht="15" x14ac:dyDescent="0.25">
      <c r="A17892" s="250"/>
      <c r="B17892" s="250"/>
      <c r="C17892" s="250"/>
      <c r="D17892" s="250"/>
      <c r="E17892" s="250"/>
      <c r="F17892" s="250"/>
    </row>
    <row r="17893" spans="1:6" ht="15" x14ac:dyDescent="0.25">
      <c r="A17893" s="250"/>
      <c r="B17893" s="250"/>
      <c r="C17893" s="250"/>
      <c r="D17893" s="250"/>
      <c r="E17893" s="250"/>
      <c r="F17893" s="250"/>
    </row>
    <row r="17894" spans="1:6" ht="15" x14ac:dyDescent="0.25">
      <c r="A17894" s="250"/>
      <c r="B17894" s="250"/>
      <c r="C17894" s="250"/>
      <c r="D17894" s="250"/>
      <c r="E17894" s="250"/>
      <c r="F17894" s="250"/>
    </row>
    <row r="17895" spans="1:6" ht="15" x14ac:dyDescent="0.25">
      <c r="A17895" s="250"/>
      <c r="B17895" s="250"/>
      <c r="C17895" s="250"/>
      <c r="D17895" s="250"/>
      <c r="E17895" s="250"/>
      <c r="F17895" s="250"/>
    </row>
    <row r="17896" spans="1:6" ht="15" x14ac:dyDescent="0.25">
      <c r="A17896" s="250"/>
      <c r="B17896" s="250"/>
      <c r="C17896" s="250"/>
      <c r="D17896" s="250"/>
      <c r="E17896" s="250"/>
      <c r="F17896" s="250"/>
    </row>
    <row r="17897" spans="1:6" ht="15" x14ac:dyDescent="0.25">
      <c r="A17897" s="250"/>
      <c r="B17897" s="250"/>
      <c r="C17897" s="250"/>
      <c r="D17897" s="250"/>
      <c r="E17897" s="250"/>
      <c r="F17897" s="250"/>
    </row>
    <row r="17898" spans="1:6" ht="15" x14ac:dyDescent="0.25">
      <c r="A17898" s="250"/>
      <c r="B17898" s="250"/>
      <c r="C17898" s="250"/>
      <c r="D17898" s="250"/>
      <c r="E17898" s="250"/>
      <c r="F17898" s="250"/>
    </row>
    <row r="17899" spans="1:6" ht="15" x14ac:dyDescent="0.25">
      <c r="A17899" s="250"/>
      <c r="B17899" s="250"/>
      <c r="C17899" s="250"/>
      <c r="D17899" s="250"/>
      <c r="E17899" s="250"/>
      <c r="F17899" s="250"/>
    </row>
    <row r="17900" spans="1:6" ht="15" x14ac:dyDescent="0.25">
      <c r="A17900" s="250"/>
      <c r="B17900" s="250"/>
      <c r="C17900" s="250"/>
      <c r="D17900" s="250"/>
      <c r="E17900" s="250"/>
      <c r="F17900" s="250"/>
    </row>
    <row r="17901" spans="1:6" ht="15" x14ac:dyDescent="0.25">
      <c r="A17901" s="250"/>
      <c r="B17901" s="250"/>
      <c r="C17901" s="250"/>
      <c r="D17901" s="250"/>
      <c r="E17901" s="250"/>
      <c r="F17901" s="250"/>
    </row>
    <row r="17902" spans="1:6" ht="15" x14ac:dyDescent="0.25">
      <c r="A17902" s="250"/>
      <c r="B17902" s="250"/>
      <c r="C17902" s="250"/>
      <c r="D17902" s="250"/>
      <c r="E17902" s="250"/>
      <c r="F17902" s="250"/>
    </row>
    <row r="17903" spans="1:6" ht="15" x14ac:dyDescent="0.25">
      <c r="A17903" s="250"/>
      <c r="B17903" s="250"/>
      <c r="C17903" s="250"/>
      <c r="D17903" s="250"/>
      <c r="E17903" s="250"/>
      <c r="F17903" s="250"/>
    </row>
    <row r="17904" spans="1:6" ht="15" x14ac:dyDescent="0.25">
      <c r="A17904" s="250"/>
      <c r="B17904" s="250"/>
      <c r="C17904" s="250"/>
      <c r="D17904" s="250"/>
      <c r="E17904" s="250"/>
      <c r="F17904" s="250"/>
    </row>
    <row r="17905" spans="1:6" ht="15" x14ac:dyDescent="0.25">
      <c r="A17905" s="250"/>
      <c r="B17905" s="250"/>
      <c r="C17905" s="250"/>
      <c r="D17905" s="250"/>
      <c r="E17905" s="250"/>
      <c r="F17905" s="250"/>
    </row>
    <row r="17906" spans="1:6" ht="15" x14ac:dyDescent="0.25">
      <c r="A17906" s="250"/>
      <c r="B17906" s="250"/>
      <c r="C17906" s="250"/>
      <c r="D17906" s="250"/>
      <c r="E17906" s="250"/>
      <c r="F17906" s="250"/>
    </row>
    <row r="17907" spans="1:6" ht="15" x14ac:dyDescent="0.25">
      <c r="A17907" s="250"/>
      <c r="B17907" s="250"/>
      <c r="C17907" s="250"/>
      <c r="D17907" s="250"/>
      <c r="E17907" s="250"/>
      <c r="F17907" s="250"/>
    </row>
    <row r="17908" spans="1:6" ht="15" x14ac:dyDescent="0.25">
      <c r="A17908" s="250"/>
      <c r="B17908" s="250"/>
      <c r="C17908" s="250"/>
      <c r="D17908" s="250"/>
      <c r="E17908" s="250"/>
      <c r="F17908" s="250"/>
    </row>
    <row r="17909" spans="1:6" ht="15" x14ac:dyDescent="0.25">
      <c r="A17909" s="250"/>
      <c r="B17909" s="250"/>
      <c r="C17909" s="250"/>
      <c r="D17909" s="250"/>
      <c r="E17909" s="250"/>
      <c r="F17909" s="250"/>
    </row>
    <row r="17910" spans="1:6" ht="15" x14ac:dyDescent="0.25">
      <c r="A17910" s="250"/>
      <c r="B17910" s="250"/>
      <c r="C17910" s="250"/>
      <c r="D17910" s="250"/>
      <c r="E17910" s="250"/>
      <c r="F17910" s="250"/>
    </row>
    <row r="17911" spans="1:6" ht="15" x14ac:dyDescent="0.25">
      <c r="A17911" s="250"/>
      <c r="B17911" s="250"/>
      <c r="C17911" s="250"/>
      <c r="D17911" s="250"/>
      <c r="E17911" s="250"/>
      <c r="F17911" s="250"/>
    </row>
    <row r="17912" spans="1:6" ht="15" x14ac:dyDescent="0.25">
      <c r="A17912" s="250"/>
      <c r="B17912" s="250"/>
      <c r="C17912" s="250"/>
      <c r="D17912" s="250"/>
      <c r="E17912" s="250"/>
      <c r="F17912" s="250"/>
    </row>
    <row r="17913" spans="1:6" ht="15" x14ac:dyDescent="0.25">
      <c r="A17913" s="250"/>
      <c r="B17913" s="250"/>
      <c r="C17913" s="250"/>
      <c r="D17913" s="250"/>
      <c r="E17913" s="250"/>
      <c r="F17913" s="250"/>
    </row>
    <row r="17914" spans="1:6" ht="15" x14ac:dyDescent="0.25">
      <c r="A17914" s="250"/>
      <c r="B17914" s="250"/>
      <c r="C17914" s="250"/>
      <c r="D17914" s="250"/>
      <c r="E17914" s="250"/>
      <c r="F17914" s="250"/>
    </row>
    <row r="17915" spans="1:6" ht="15" x14ac:dyDescent="0.25">
      <c r="A17915" s="250"/>
      <c r="B17915" s="250"/>
      <c r="C17915" s="250"/>
      <c r="D17915" s="250"/>
      <c r="E17915" s="250"/>
      <c r="F17915" s="250"/>
    </row>
    <row r="17916" spans="1:6" ht="15" x14ac:dyDescent="0.25">
      <c r="A17916" s="250"/>
      <c r="B17916" s="250"/>
      <c r="C17916" s="250"/>
      <c r="D17916" s="250"/>
      <c r="E17916" s="250"/>
      <c r="F17916" s="250"/>
    </row>
    <row r="17917" spans="1:6" ht="15" x14ac:dyDescent="0.25">
      <c r="A17917" s="250"/>
      <c r="B17917" s="250"/>
      <c r="C17917" s="250"/>
      <c r="D17917" s="250"/>
      <c r="E17917" s="250"/>
      <c r="F17917" s="250"/>
    </row>
    <row r="17918" spans="1:6" ht="15" x14ac:dyDescent="0.25">
      <c r="A17918" s="250"/>
      <c r="B17918" s="250"/>
      <c r="C17918" s="250"/>
      <c r="D17918" s="250"/>
      <c r="E17918" s="250"/>
      <c r="F17918" s="250"/>
    </row>
    <row r="17919" spans="1:6" ht="15" x14ac:dyDescent="0.25">
      <c r="A17919" s="250"/>
      <c r="B17919" s="250"/>
      <c r="C17919" s="250"/>
      <c r="D17919" s="250"/>
      <c r="E17919" s="250"/>
      <c r="F17919" s="250"/>
    </row>
    <row r="17920" spans="1:6" ht="15" x14ac:dyDescent="0.25">
      <c r="A17920" s="250"/>
      <c r="B17920" s="250"/>
      <c r="C17920" s="250"/>
      <c r="D17920" s="250"/>
      <c r="E17920" s="250"/>
      <c r="F17920" s="250"/>
    </row>
    <row r="17921" spans="1:6" ht="15" x14ac:dyDescent="0.25">
      <c r="A17921" s="250"/>
      <c r="B17921" s="250"/>
      <c r="C17921" s="250"/>
      <c r="D17921" s="250"/>
      <c r="E17921" s="250"/>
      <c r="F17921" s="250"/>
    </row>
    <row r="17922" spans="1:6" ht="15" x14ac:dyDescent="0.25">
      <c r="A17922" s="250"/>
      <c r="B17922" s="250"/>
      <c r="C17922" s="250"/>
      <c r="D17922" s="250"/>
      <c r="E17922" s="250"/>
      <c r="F17922" s="250"/>
    </row>
    <row r="17923" spans="1:6" ht="15" x14ac:dyDescent="0.25">
      <c r="A17923" s="250"/>
      <c r="B17923" s="250"/>
      <c r="C17923" s="250"/>
      <c r="D17923" s="250"/>
      <c r="E17923" s="250"/>
      <c r="F17923" s="250"/>
    </row>
    <row r="17924" spans="1:6" ht="15" x14ac:dyDescent="0.25">
      <c r="A17924" s="250"/>
      <c r="B17924" s="250"/>
      <c r="C17924" s="250"/>
      <c r="D17924" s="250"/>
      <c r="E17924" s="250"/>
      <c r="F17924" s="250"/>
    </row>
    <row r="17925" spans="1:6" ht="15" x14ac:dyDescent="0.25">
      <c r="A17925" s="250"/>
      <c r="B17925" s="250"/>
      <c r="C17925" s="250"/>
      <c r="D17925" s="250"/>
      <c r="E17925" s="250"/>
      <c r="F17925" s="250"/>
    </row>
    <row r="17926" spans="1:6" ht="15" x14ac:dyDescent="0.25">
      <c r="A17926" s="250"/>
      <c r="B17926" s="250"/>
      <c r="C17926" s="250"/>
      <c r="D17926" s="250"/>
      <c r="E17926" s="250"/>
      <c r="F17926" s="250"/>
    </row>
    <row r="17927" spans="1:6" ht="15" x14ac:dyDescent="0.25">
      <c r="A17927" s="250"/>
      <c r="B17927" s="250"/>
      <c r="C17927" s="250"/>
      <c r="D17927" s="250"/>
      <c r="E17927" s="250"/>
      <c r="F17927" s="250"/>
    </row>
    <row r="17928" spans="1:6" ht="15" x14ac:dyDescent="0.25">
      <c r="A17928" s="250"/>
      <c r="B17928" s="250"/>
      <c r="C17928" s="250"/>
      <c r="D17928" s="250"/>
      <c r="E17928" s="250"/>
      <c r="F17928" s="250"/>
    </row>
    <row r="17929" spans="1:6" ht="15" x14ac:dyDescent="0.25">
      <c r="A17929" s="250"/>
      <c r="B17929" s="250"/>
      <c r="C17929" s="250"/>
      <c r="D17929" s="250"/>
      <c r="E17929" s="250"/>
      <c r="F17929" s="250"/>
    </row>
    <row r="17930" spans="1:6" ht="15" x14ac:dyDescent="0.25">
      <c r="A17930" s="250"/>
      <c r="B17930" s="250"/>
      <c r="C17930" s="250"/>
      <c r="D17930" s="250"/>
      <c r="E17930" s="250"/>
      <c r="F17930" s="250"/>
    </row>
    <row r="17931" spans="1:6" ht="15" x14ac:dyDescent="0.25">
      <c r="A17931" s="250"/>
      <c r="B17931" s="250"/>
      <c r="C17931" s="250"/>
      <c r="D17931" s="250"/>
      <c r="E17931" s="250"/>
      <c r="F17931" s="250"/>
    </row>
    <row r="17932" spans="1:6" ht="15" x14ac:dyDescent="0.25">
      <c r="A17932" s="250"/>
      <c r="B17932" s="250"/>
      <c r="C17932" s="250"/>
      <c r="D17932" s="250"/>
      <c r="E17932" s="250"/>
      <c r="F17932" s="250"/>
    </row>
    <row r="17933" spans="1:6" ht="15" x14ac:dyDescent="0.25">
      <c r="A17933" s="250"/>
      <c r="B17933" s="250"/>
      <c r="C17933" s="250"/>
      <c r="D17933" s="250"/>
      <c r="E17933" s="250"/>
      <c r="F17933" s="250"/>
    </row>
    <row r="17934" spans="1:6" ht="15" x14ac:dyDescent="0.25">
      <c r="A17934" s="250"/>
      <c r="B17934" s="250"/>
      <c r="C17934" s="250"/>
      <c r="D17934" s="250"/>
      <c r="E17934" s="250"/>
      <c r="F17934" s="250"/>
    </row>
    <row r="17935" spans="1:6" ht="15" x14ac:dyDescent="0.25">
      <c r="A17935" s="250"/>
      <c r="B17935" s="250"/>
      <c r="C17935" s="250"/>
      <c r="D17935" s="250"/>
      <c r="E17935" s="250"/>
      <c r="F17935" s="250"/>
    </row>
    <row r="17936" spans="1:6" ht="15" x14ac:dyDescent="0.25">
      <c r="A17936" s="250"/>
      <c r="B17936" s="250"/>
      <c r="C17936" s="250"/>
      <c r="D17936" s="250"/>
      <c r="E17936" s="250"/>
      <c r="F17936" s="250"/>
    </row>
    <row r="17937" spans="1:6" ht="15" x14ac:dyDescent="0.25">
      <c r="A17937" s="250"/>
      <c r="B17937" s="250"/>
      <c r="C17937" s="250"/>
      <c r="D17937" s="250"/>
      <c r="E17937" s="250"/>
      <c r="F17937" s="250"/>
    </row>
    <row r="17938" spans="1:6" ht="15" x14ac:dyDescent="0.25">
      <c r="A17938" s="250"/>
      <c r="B17938" s="250"/>
      <c r="C17938" s="250"/>
      <c r="D17938" s="250"/>
      <c r="E17938" s="250"/>
      <c r="F17938" s="250"/>
    </row>
    <row r="17939" spans="1:6" ht="15" x14ac:dyDescent="0.25">
      <c r="A17939" s="250"/>
      <c r="B17939" s="250"/>
      <c r="C17939" s="250"/>
      <c r="D17939" s="250"/>
      <c r="E17939" s="250"/>
      <c r="F17939" s="250"/>
    </row>
    <row r="17940" spans="1:6" ht="15" x14ac:dyDescent="0.25">
      <c r="A17940" s="250"/>
      <c r="B17940" s="250"/>
      <c r="C17940" s="250"/>
      <c r="D17940" s="250"/>
      <c r="E17940" s="250"/>
      <c r="F17940" s="250"/>
    </row>
    <row r="17941" spans="1:6" ht="15" x14ac:dyDescent="0.25">
      <c r="A17941" s="250"/>
      <c r="B17941" s="250"/>
      <c r="C17941" s="250"/>
      <c r="D17941" s="250"/>
      <c r="E17941" s="250"/>
      <c r="F17941" s="250"/>
    </row>
    <row r="17942" spans="1:6" ht="15" x14ac:dyDescent="0.25">
      <c r="A17942" s="250"/>
      <c r="B17942" s="250"/>
      <c r="C17942" s="250"/>
      <c r="D17942" s="250"/>
      <c r="E17942" s="250"/>
      <c r="F17942" s="250"/>
    </row>
    <row r="17943" spans="1:6" ht="15" x14ac:dyDescent="0.25">
      <c r="A17943" s="250"/>
      <c r="B17943" s="250"/>
      <c r="C17943" s="250"/>
      <c r="D17943" s="250"/>
      <c r="E17943" s="250"/>
      <c r="F17943" s="250"/>
    </row>
    <row r="17944" spans="1:6" ht="15" x14ac:dyDescent="0.25">
      <c r="A17944" s="250"/>
      <c r="B17944" s="250"/>
      <c r="C17944" s="250"/>
      <c r="D17944" s="250"/>
      <c r="E17944" s="250"/>
      <c r="F17944" s="250"/>
    </row>
    <row r="17945" spans="1:6" ht="15" x14ac:dyDescent="0.25">
      <c r="A17945" s="250"/>
      <c r="B17945" s="250"/>
      <c r="C17945" s="250"/>
      <c r="D17945" s="250"/>
      <c r="E17945" s="250"/>
      <c r="F17945" s="250"/>
    </row>
    <row r="17946" spans="1:6" ht="15" x14ac:dyDescent="0.25">
      <c r="A17946" s="250"/>
      <c r="B17946" s="250"/>
      <c r="C17946" s="250"/>
      <c r="D17946" s="250"/>
      <c r="E17946" s="250"/>
      <c r="F17946" s="250"/>
    </row>
    <row r="17947" spans="1:6" ht="15" x14ac:dyDescent="0.25">
      <c r="A17947" s="250"/>
      <c r="B17947" s="250"/>
      <c r="C17947" s="250"/>
      <c r="D17947" s="250"/>
      <c r="E17947" s="250"/>
      <c r="F17947" s="250"/>
    </row>
    <row r="17948" spans="1:6" ht="15" x14ac:dyDescent="0.25">
      <c r="A17948" s="250"/>
      <c r="B17948" s="250"/>
      <c r="C17948" s="250"/>
      <c r="D17948" s="250"/>
      <c r="E17948" s="250"/>
      <c r="F17948" s="250"/>
    </row>
    <row r="17949" spans="1:6" ht="15" x14ac:dyDescent="0.25">
      <c r="A17949" s="250"/>
      <c r="B17949" s="250"/>
      <c r="C17949" s="250"/>
      <c r="D17949" s="250"/>
      <c r="E17949" s="250"/>
      <c r="F17949" s="250"/>
    </row>
    <row r="17950" spans="1:6" ht="15" x14ac:dyDescent="0.25">
      <c r="A17950" s="250"/>
      <c r="B17950" s="250"/>
      <c r="C17950" s="250"/>
      <c r="D17950" s="250"/>
      <c r="E17950" s="250"/>
      <c r="F17950" s="250"/>
    </row>
    <row r="17951" spans="1:6" ht="15" x14ac:dyDescent="0.25">
      <c r="A17951" s="250"/>
      <c r="B17951" s="250"/>
      <c r="C17951" s="250"/>
      <c r="D17951" s="250"/>
      <c r="E17951" s="250"/>
      <c r="F17951" s="250"/>
    </row>
    <row r="17952" spans="1:6" ht="15" x14ac:dyDescent="0.25">
      <c r="A17952" s="250"/>
      <c r="B17952" s="250"/>
      <c r="C17952" s="250"/>
      <c r="D17952" s="250"/>
      <c r="E17952" s="250"/>
      <c r="F17952" s="250"/>
    </row>
    <row r="17953" spans="1:6" ht="15" x14ac:dyDescent="0.25">
      <c r="A17953" s="250"/>
      <c r="B17953" s="250"/>
      <c r="C17953" s="250"/>
      <c r="D17953" s="250"/>
      <c r="E17953" s="250"/>
      <c r="F17953" s="250"/>
    </row>
    <row r="17954" spans="1:6" ht="15" x14ac:dyDescent="0.25">
      <c r="A17954" s="250"/>
      <c r="B17954" s="250"/>
      <c r="C17954" s="250"/>
      <c r="D17954" s="250"/>
      <c r="E17954" s="250"/>
      <c r="F17954" s="250"/>
    </row>
    <row r="17955" spans="1:6" ht="15" x14ac:dyDescent="0.25">
      <c r="A17955" s="250"/>
      <c r="B17955" s="250"/>
      <c r="C17955" s="250"/>
      <c r="D17955" s="250"/>
      <c r="E17955" s="250"/>
      <c r="F17955" s="250"/>
    </row>
    <row r="17956" spans="1:6" ht="15" x14ac:dyDescent="0.25">
      <c r="A17956" s="250"/>
      <c r="B17956" s="250"/>
      <c r="C17956" s="250"/>
      <c r="D17956" s="250"/>
      <c r="E17956" s="250"/>
      <c r="F17956" s="250"/>
    </row>
    <row r="17957" spans="1:6" ht="15" x14ac:dyDescent="0.25">
      <c r="A17957" s="250"/>
      <c r="B17957" s="250"/>
      <c r="C17957" s="250"/>
      <c r="D17957" s="250"/>
      <c r="E17957" s="250"/>
      <c r="F17957" s="250"/>
    </row>
    <row r="17958" spans="1:6" ht="15" x14ac:dyDescent="0.25">
      <c r="A17958" s="250"/>
      <c r="B17958" s="250"/>
      <c r="C17958" s="250"/>
      <c r="D17958" s="250"/>
      <c r="E17958" s="250"/>
      <c r="F17958" s="250"/>
    </row>
    <row r="17959" spans="1:6" ht="15" x14ac:dyDescent="0.25">
      <c r="A17959" s="250"/>
      <c r="B17959" s="250"/>
      <c r="C17959" s="250"/>
      <c r="D17959" s="250"/>
      <c r="E17959" s="250"/>
      <c r="F17959" s="250"/>
    </row>
    <row r="17960" spans="1:6" ht="15" x14ac:dyDescent="0.25">
      <c r="A17960" s="250"/>
      <c r="B17960" s="250"/>
      <c r="C17960" s="250"/>
      <c r="D17960" s="250"/>
      <c r="E17960" s="250"/>
      <c r="F17960" s="250"/>
    </row>
    <row r="17961" spans="1:6" ht="15" x14ac:dyDescent="0.25">
      <c r="A17961" s="250"/>
      <c r="B17961" s="250"/>
      <c r="C17961" s="250"/>
      <c r="D17961" s="250"/>
      <c r="E17961" s="250"/>
      <c r="F17961" s="250"/>
    </row>
    <row r="17962" spans="1:6" ht="15" x14ac:dyDescent="0.25">
      <c r="A17962" s="250"/>
      <c r="B17962" s="250"/>
      <c r="C17962" s="250"/>
      <c r="D17962" s="250"/>
      <c r="E17962" s="250"/>
      <c r="F17962" s="250"/>
    </row>
    <row r="17963" spans="1:6" ht="15" x14ac:dyDescent="0.25">
      <c r="A17963" s="250"/>
      <c r="B17963" s="250"/>
      <c r="C17963" s="250"/>
      <c r="D17963" s="250"/>
      <c r="E17963" s="250"/>
      <c r="F17963" s="250"/>
    </row>
    <row r="17964" spans="1:6" ht="15" x14ac:dyDescent="0.25">
      <c r="A17964" s="250"/>
      <c r="B17964" s="250"/>
      <c r="C17964" s="250"/>
      <c r="D17964" s="250"/>
      <c r="E17964" s="250"/>
      <c r="F17964" s="250"/>
    </row>
    <row r="17965" spans="1:6" ht="15" x14ac:dyDescent="0.25">
      <c r="A17965" s="250"/>
      <c r="B17965" s="250"/>
      <c r="C17965" s="250"/>
      <c r="D17965" s="250"/>
      <c r="E17965" s="250"/>
      <c r="F17965" s="250"/>
    </row>
    <row r="17966" spans="1:6" ht="15" x14ac:dyDescent="0.25">
      <c r="A17966" s="250"/>
      <c r="B17966" s="250"/>
      <c r="C17966" s="250"/>
      <c r="D17966" s="250"/>
      <c r="E17966" s="250"/>
      <c r="F17966" s="250"/>
    </row>
    <row r="17967" spans="1:6" ht="15" x14ac:dyDescent="0.25">
      <c r="A17967" s="250"/>
      <c r="B17967" s="250"/>
      <c r="C17967" s="250"/>
      <c r="D17967" s="250"/>
      <c r="E17967" s="250"/>
      <c r="F17967" s="250"/>
    </row>
    <row r="17968" spans="1:6" ht="15" x14ac:dyDescent="0.25">
      <c r="A17968" s="250"/>
      <c r="B17968" s="250"/>
      <c r="C17968" s="250"/>
      <c r="D17968" s="250"/>
      <c r="E17968" s="250"/>
      <c r="F17968" s="250"/>
    </row>
    <row r="17969" spans="1:6" ht="15" x14ac:dyDescent="0.25">
      <c r="A17969" s="250"/>
      <c r="B17969" s="250"/>
      <c r="C17969" s="250"/>
      <c r="D17969" s="250"/>
      <c r="E17969" s="250"/>
      <c r="F17969" s="250"/>
    </row>
    <row r="17970" spans="1:6" ht="15" x14ac:dyDescent="0.25">
      <c r="A17970" s="250"/>
      <c r="B17970" s="250"/>
      <c r="C17970" s="250"/>
      <c r="D17970" s="250"/>
      <c r="E17970" s="250"/>
      <c r="F17970" s="250"/>
    </row>
    <row r="17971" spans="1:6" ht="15" x14ac:dyDescent="0.25">
      <c r="A17971" s="250"/>
      <c r="B17971" s="250"/>
      <c r="C17971" s="250"/>
      <c r="D17971" s="250"/>
      <c r="E17971" s="250"/>
      <c r="F17971" s="250"/>
    </row>
    <row r="17972" spans="1:6" ht="15" x14ac:dyDescent="0.25">
      <c r="A17972" s="250"/>
      <c r="B17972" s="250"/>
      <c r="C17972" s="250"/>
      <c r="D17972" s="250"/>
      <c r="E17972" s="250"/>
      <c r="F17972" s="250"/>
    </row>
    <row r="17973" spans="1:6" ht="15" x14ac:dyDescent="0.25">
      <c r="A17973" s="250"/>
      <c r="B17973" s="250"/>
      <c r="C17973" s="250"/>
      <c r="D17973" s="250"/>
      <c r="E17973" s="250"/>
      <c r="F17973" s="250"/>
    </row>
    <row r="17974" spans="1:6" ht="15" x14ac:dyDescent="0.25">
      <c r="A17974" s="250"/>
      <c r="B17974" s="250"/>
      <c r="C17974" s="250"/>
      <c r="D17974" s="250"/>
      <c r="E17974" s="250"/>
      <c r="F17974" s="250"/>
    </row>
    <row r="17975" spans="1:6" ht="15" x14ac:dyDescent="0.25">
      <c r="A17975" s="250"/>
      <c r="B17975" s="250"/>
      <c r="C17975" s="250"/>
      <c r="D17975" s="250"/>
      <c r="E17975" s="250"/>
      <c r="F17975" s="250"/>
    </row>
    <row r="17976" spans="1:6" ht="15" x14ac:dyDescent="0.25">
      <c r="A17976" s="250"/>
      <c r="B17976" s="250"/>
      <c r="C17976" s="250"/>
      <c r="D17976" s="250"/>
      <c r="E17976" s="250"/>
      <c r="F17976" s="250"/>
    </row>
    <row r="17977" spans="1:6" ht="15" x14ac:dyDescent="0.25">
      <c r="A17977" s="250"/>
      <c r="B17977" s="250"/>
      <c r="C17977" s="250"/>
      <c r="D17977" s="250"/>
      <c r="E17977" s="250"/>
      <c r="F17977" s="250"/>
    </row>
    <row r="17978" spans="1:6" ht="15" x14ac:dyDescent="0.25">
      <c r="A17978" s="250"/>
      <c r="B17978" s="250"/>
      <c r="C17978" s="250"/>
      <c r="D17978" s="250"/>
      <c r="E17978" s="250"/>
      <c r="F17978" s="250"/>
    </row>
    <row r="17979" spans="1:6" ht="15" x14ac:dyDescent="0.25">
      <c r="A17979" s="250"/>
      <c r="B17979" s="250"/>
      <c r="C17979" s="250"/>
      <c r="D17979" s="250"/>
      <c r="E17979" s="250"/>
      <c r="F17979" s="250"/>
    </row>
    <row r="17980" spans="1:6" ht="15" x14ac:dyDescent="0.25">
      <c r="A17980" s="250"/>
      <c r="B17980" s="250"/>
      <c r="C17980" s="250"/>
      <c r="D17980" s="250"/>
      <c r="E17980" s="250"/>
      <c r="F17980" s="250"/>
    </row>
    <row r="17981" spans="1:6" ht="15" x14ac:dyDescent="0.25">
      <c r="A17981" s="250"/>
      <c r="B17981" s="250"/>
      <c r="C17981" s="250"/>
      <c r="D17981" s="250"/>
      <c r="E17981" s="250"/>
      <c r="F17981" s="250"/>
    </row>
    <row r="17982" spans="1:6" ht="15" x14ac:dyDescent="0.25">
      <c r="A17982" s="250"/>
      <c r="B17982" s="250"/>
      <c r="C17982" s="250"/>
      <c r="D17982" s="250"/>
      <c r="E17982" s="250"/>
      <c r="F17982" s="250"/>
    </row>
    <row r="17983" spans="1:6" ht="15" x14ac:dyDescent="0.25">
      <c r="A17983" s="250"/>
      <c r="B17983" s="250"/>
      <c r="C17983" s="250"/>
      <c r="D17983" s="250"/>
      <c r="E17983" s="250"/>
      <c r="F17983" s="250"/>
    </row>
    <row r="17984" spans="1:6" ht="15" x14ac:dyDescent="0.25">
      <c r="A17984" s="250"/>
      <c r="B17984" s="250"/>
      <c r="C17984" s="250"/>
      <c r="D17984" s="250"/>
      <c r="E17984" s="250"/>
      <c r="F17984" s="250"/>
    </row>
    <row r="17985" spans="1:6" ht="15" x14ac:dyDescent="0.25">
      <c r="A17985" s="250"/>
      <c r="B17985" s="250"/>
      <c r="C17985" s="250"/>
      <c r="D17985" s="250"/>
      <c r="E17985" s="250"/>
      <c r="F17985" s="250"/>
    </row>
    <row r="17986" spans="1:6" ht="15" x14ac:dyDescent="0.25">
      <c r="A17986" s="250"/>
      <c r="B17986" s="250"/>
      <c r="C17986" s="250"/>
      <c r="D17986" s="250"/>
      <c r="E17986" s="250"/>
      <c r="F17986" s="250"/>
    </row>
    <row r="17987" spans="1:6" ht="15" x14ac:dyDescent="0.25">
      <c r="A17987" s="250"/>
      <c r="B17987" s="250"/>
      <c r="C17987" s="250"/>
      <c r="D17987" s="250"/>
      <c r="E17987" s="250"/>
      <c r="F17987" s="250"/>
    </row>
    <row r="17988" spans="1:6" ht="15" x14ac:dyDescent="0.25">
      <c r="A17988" s="250"/>
      <c r="B17988" s="250"/>
      <c r="C17988" s="250"/>
      <c r="D17988" s="250"/>
      <c r="E17988" s="250"/>
      <c r="F17988" s="250"/>
    </row>
    <row r="17989" spans="1:6" ht="15" x14ac:dyDescent="0.25">
      <c r="A17989" s="250"/>
      <c r="B17989" s="250"/>
      <c r="C17989" s="250"/>
      <c r="D17989" s="250"/>
      <c r="E17989" s="250"/>
      <c r="F17989" s="250"/>
    </row>
    <row r="17990" spans="1:6" ht="15" x14ac:dyDescent="0.25">
      <c r="A17990" s="250"/>
      <c r="B17990" s="250"/>
      <c r="C17990" s="250"/>
      <c r="D17990" s="250"/>
      <c r="E17990" s="250"/>
      <c r="F17990" s="250"/>
    </row>
    <row r="17991" spans="1:6" ht="15" x14ac:dyDescent="0.25">
      <c r="A17991" s="250"/>
      <c r="B17991" s="250"/>
      <c r="C17991" s="250"/>
      <c r="D17991" s="250"/>
      <c r="E17991" s="250"/>
      <c r="F17991" s="250"/>
    </row>
    <row r="17992" spans="1:6" ht="15" x14ac:dyDescent="0.25">
      <c r="A17992" s="250"/>
      <c r="B17992" s="250"/>
      <c r="C17992" s="250"/>
      <c r="D17992" s="250"/>
      <c r="E17992" s="250"/>
      <c r="F17992" s="250"/>
    </row>
    <row r="17993" spans="1:6" ht="15" x14ac:dyDescent="0.25">
      <c r="A17993" s="250"/>
      <c r="B17993" s="250"/>
      <c r="C17993" s="250"/>
      <c r="D17993" s="250"/>
      <c r="E17993" s="250"/>
      <c r="F17993" s="250"/>
    </row>
    <row r="17994" spans="1:6" ht="15" x14ac:dyDescent="0.25">
      <c r="A17994" s="250"/>
      <c r="B17994" s="250"/>
      <c r="C17994" s="250"/>
      <c r="D17994" s="250"/>
      <c r="E17994" s="250"/>
      <c r="F17994" s="250"/>
    </row>
    <row r="17995" spans="1:6" ht="15" x14ac:dyDescent="0.25">
      <c r="A17995" s="250"/>
      <c r="B17995" s="250"/>
      <c r="C17995" s="250"/>
      <c r="D17995" s="250"/>
      <c r="E17995" s="250"/>
      <c r="F17995" s="250"/>
    </row>
    <row r="17996" spans="1:6" ht="15" x14ac:dyDescent="0.25">
      <c r="A17996" s="250"/>
      <c r="B17996" s="250"/>
      <c r="C17996" s="250"/>
      <c r="D17996" s="250"/>
      <c r="E17996" s="250"/>
      <c r="F17996" s="250"/>
    </row>
    <row r="17997" spans="1:6" ht="15" x14ac:dyDescent="0.25">
      <c r="A17997" s="250"/>
      <c r="B17997" s="250"/>
      <c r="C17997" s="250"/>
      <c r="D17997" s="250"/>
      <c r="E17997" s="250"/>
      <c r="F17997" s="250"/>
    </row>
    <row r="17998" spans="1:6" ht="15" x14ac:dyDescent="0.25">
      <c r="A17998" s="250"/>
      <c r="B17998" s="250"/>
      <c r="C17998" s="250"/>
      <c r="D17998" s="250"/>
      <c r="E17998" s="250"/>
      <c r="F17998" s="250"/>
    </row>
    <row r="17999" spans="1:6" ht="15" x14ac:dyDescent="0.25">
      <c r="A17999" s="250"/>
      <c r="B17999" s="250"/>
      <c r="C17999" s="250"/>
      <c r="D17999" s="250"/>
      <c r="E17999" s="250"/>
      <c r="F17999" s="250"/>
    </row>
    <row r="18000" spans="1:6" ht="15" x14ac:dyDescent="0.25">
      <c r="A18000" s="250"/>
      <c r="B18000" s="250"/>
      <c r="C18000" s="250"/>
      <c r="D18000" s="250"/>
      <c r="E18000" s="250"/>
      <c r="F18000" s="250"/>
    </row>
    <row r="18001" spans="1:6" ht="15" x14ac:dyDescent="0.25">
      <c r="A18001" s="250"/>
      <c r="B18001" s="250"/>
      <c r="C18001" s="250"/>
      <c r="D18001" s="250"/>
      <c r="E18001" s="250"/>
      <c r="F18001" s="250"/>
    </row>
    <row r="18002" spans="1:6" ht="15" x14ac:dyDescent="0.25">
      <c r="A18002" s="250"/>
      <c r="B18002" s="250"/>
      <c r="C18002" s="250"/>
      <c r="D18002" s="250"/>
      <c r="E18002" s="250"/>
      <c r="F18002" s="250"/>
    </row>
    <row r="18003" spans="1:6" ht="15" x14ac:dyDescent="0.25">
      <c r="A18003" s="250"/>
      <c r="B18003" s="250"/>
      <c r="C18003" s="250"/>
      <c r="D18003" s="250"/>
      <c r="E18003" s="250"/>
      <c r="F18003" s="250"/>
    </row>
    <row r="18004" spans="1:6" ht="15" x14ac:dyDescent="0.25">
      <c r="A18004" s="250"/>
      <c r="B18004" s="250"/>
      <c r="C18004" s="250"/>
      <c r="D18004" s="250"/>
      <c r="E18004" s="250"/>
      <c r="F18004" s="250"/>
    </row>
    <row r="18005" spans="1:6" ht="15" x14ac:dyDescent="0.25">
      <c r="A18005" s="250"/>
      <c r="B18005" s="250"/>
      <c r="C18005" s="250"/>
      <c r="D18005" s="250"/>
      <c r="E18005" s="250"/>
      <c r="F18005" s="250"/>
    </row>
    <row r="18006" spans="1:6" ht="15" x14ac:dyDescent="0.25">
      <c r="A18006" s="250"/>
      <c r="B18006" s="250"/>
      <c r="C18006" s="250"/>
      <c r="D18006" s="250"/>
      <c r="E18006" s="250"/>
      <c r="F18006" s="250"/>
    </row>
    <row r="18007" spans="1:6" ht="15" x14ac:dyDescent="0.25">
      <c r="A18007" s="250"/>
      <c r="B18007" s="250"/>
      <c r="C18007" s="250"/>
      <c r="D18007" s="250"/>
      <c r="E18007" s="250"/>
      <c r="F18007" s="250"/>
    </row>
    <row r="18008" spans="1:6" ht="15" x14ac:dyDescent="0.25">
      <c r="A18008" s="250"/>
      <c r="B18008" s="250"/>
      <c r="C18008" s="250"/>
      <c r="D18008" s="250"/>
      <c r="E18008" s="250"/>
      <c r="F18008" s="250"/>
    </row>
    <row r="18009" spans="1:6" ht="15" x14ac:dyDescent="0.25">
      <c r="A18009" s="250"/>
      <c r="B18009" s="250"/>
      <c r="C18009" s="250"/>
      <c r="D18009" s="250"/>
      <c r="E18009" s="250"/>
      <c r="F18009" s="250"/>
    </row>
    <row r="18010" spans="1:6" ht="15" x14ac:dyDescent="0.25">
      <c r="A18010" s="250"/>
      <c r="B18010" s="250"/>
      <c r="C18010" s="250"/>
      <c r="D18010" s="250"/>
      <c r="E18010" s="250"/>
      <c r="F18010" s="250"/>
    </row>
    <row r="18011" spans="1:6" ht="15" x14ac:dyDescent="0.25">
      <c r="A18011" s="250"/>
      <c r="B18011" s="250"/>
      <c r="C18011" s="250"/>
      <c r="D18011" s="250"/>
      <c r="E18011" s="250"/>
      <c r="F18011" s="250"/>
    </row>
    <row r="18012" spans="1:6" ht="15" x14ac:dyDescent="0.25">
      <c r="A18012" s="250"/>
      <c r="B18012" s="250"/>
      <c r="C18012" s="250"/>
      <c r="D18012" s="250"/>
      <c r="E18012" s="250"/>
      <c r="F18012" s="250"/>
    </row>
    <row r="18013" spans="1:6" ht="15" x14ac:dyDescent="0.25">
      <c r="A18013" s="250"/>
      <c r="B18013" s="250"/>
      <c r="C18013" s="250"/>
      <c r="D18013" s="250"/>
      <c r="E18013" s="250"/>
      <c r="F18013" s="250"/>
    </row>
    <row r="18014" spans="1:6" ht="15" x14ac:dyDescent="0.25">
      <c r="A18014" s="250"/>
      <c r="B18014" s="250"/>
      <c r="C18014" s="250"/>
      <c r="D18014" s="250"/>
      <c r="E18014" s="250"/>
      <c r="F18014" s="250"/>
    </row>
    <row r="18015" spans="1:6" ht="15" x14ac:dyDescent="0.25">
      <c r="A18015" s="250"/>
      <c r="B18015" s="250"/>
      <c r="C18015" s="250"/>
      <c r="D18015" s="250"/>
      <c r="E18015" s="250"/>
      <c r="F18015" s="250"/>
    </row>
    <row r="18016" spans="1:6" ht="15" x14ac:dyDescent="0.25">
      <c r="A18016" s="250"/>
      <c r="B18016" s="250"/>
      <c r="C18016" s="250"/>
      <c r="D18016" s="250"/>
      <c r="E18016" s="250"/>
      <c r="F18016" s="250"/>
    </row>
    <row r="18017" spans="1:6" ht="15" x14ac:dyDescent="0.25">
      <c r="A18017" s="250"/>
      <c r="B18017" s="250"/>
      <c r="C18017" s="250"/>
      <c r="D18017" s="250"/>
      <c r="E18017" s="250"/>
      <c r="F18017" s="250"/>
    </row>
    <row r="18018" spans="1:6" ht="15" x14ac:dyDescent="0.25">
      <c r="A18018" s="250"/>
      <c r="B18018" s="250"/>
      <c r="C18018" s="250"/>
      <c r="D18018" s="250"/>
      <c r="E18018" s="250"/>
      <c r="F18018" s="250"/>
    </row>
    <row r="18019" spans="1:6" ht="15" x14ac:dyDescent="0.25">
      <c r="A18019" s="250"/>
      <c r="B18019" s="250"/>
      <c r="C18019" s="250"/>
      <c r="D18019" s="250"/>
      <c r="E18019" s="250"/>
      <c r="F18019" s="250"/>
    </row>
    <row r="18020" spans="1:6" ht="15" x14ac:dyDescent="0.25">
      <c r="A18020" s="250"/>
      <c r="B18020" s="250"/>
      <c r="C18020" s="250"/>
      <c r="D18020" s="250"/>
      <c r="E18020" s="250"/>
      <c r="F18020" s="250"/>
    </row>
    <row r="18021" spans="1:6" ht="15" x14ac:dyDescent="0.25">
      <c r="A18021" s="250"/>
      <c r="B18021" s="250"/>
      <c r="C18021" s="250"/>
      <c r="D18021" s="250"/>
      <c r="E18021" s="250"/>
      <c r="F18021" s="250"/>
    </row>
    <row r="18022" spans="1:6" ht="15" x14ac:dyDescent="0.25">
      <c r="A18022" s="250"/>
      <c r="B18022" s="250"/>
      <c r="C18022" s="250"/>
      <c r="D18022" s="250"/>
      <c r="E18022" s="250"/>
      <c r="F18022" s="250"/>
    </row>
    <row r="18023" spans="1:6" ht="15" x14ac:dyDescent="0.25">
      <c r="A18023" s="250"/>
      <c r="B18023" s="250"/>
      <c r="C18023" s="250"/>
      <c r="D18023" s="250"/>
      <c r="E18023" s="250"/>
      <c r="F18023" s="250"/>
    </row>
    <row r="18024" spans="1:6" ht="15" x14ac:dyDescent="0.25">
      <c r="A18024" s="250"/>
      <c r="B18024" s="250"/>
      <c r="C18024" s="250"/>
      <c r="D18024" s="250"/>
      <c r="E18024" s="250"/>
      <c r="F18024" s="250"/>
    </row>
    <row r="18025" spans="1:6" ht="15" x14ac:dyDescent="0.25">
      <c r="A18025" s="250"/>
      <c r="B18025" s="250"/>
      <c r="C18025" s="250"/>
      <c r="D18025" s="250"/>
      <c r="E18025" s="250"/>
      <c r="F18025" s="250"/>
    </row>
    <row r="18026" spans="1:6" ht="15" x14ac:dyDescent="0.25">
      <c r="A18026" s="250"/>
      <c r="B18026" s="250"/>
      <c r="C18026" s="250"/>
      <c r="D18026" s="250"/>
      <c r="E18026" s="250"/>
      <c r="F18026" s="250"/>
    </row>
    <row r="18027" spans="1:6" ht="15" x14ac:dyDescent="0.25">
      <c r="A18027" s="250"/>
      <c r="B18027" s="250"/>
      <c r="C18027" s="250"/>
      <c r="D18027" s="250"/>
      <c r="E18027" s="250"/>
      <c r="F18027" s="250"/>
    </row>
    <row r="18028" spans="1:6" ht="15" x14ac:dyDescent="0.25">
      <c r="A18028" s="250"/>
      <c r="B18028" s="250"/>
      <c r="C18028" s="250"/>
      <c r="D18028" s="250"/>
      <c r="E18028" s="250"/>
      <c r="F18028" s="250"/>
    </row>
    <row r="18029" spans="1:6" ht="15" x14ac:dyDescent="0.25">
      <c r="A18029" s="250"/>
      <c r="B18029" s="250"/>
      <c r="C18029" s="250"/>
      <c r="D18029" s="250"/>
      <c r="E18029" s="250"/>
      <c r="F18029" s="250"/>
    </row>
    <row r="18030" spans="1:6" ht="15" x14ac:dyDescent="0.25">
      <c r="A18030" s="250"/>
      <c r="B18030" s="250"/>
      <c r="C18030" s="250"/>
      <c r="D18030" s="250"/>
      <c r="E18030" s="250"/>
      <c r="F18030" s="250"/>
    </row>
    <row r="18031" spans="1:6" ht="15" x14ac:dyDescent="0.25">
      <c r="A18031" s="250"/>
      <c r="B18031" s="250"/>
      <c r="C18031" s="250"/>
      <c r="D18031" s="250"/>
      <c r="E18031" s="250"/>
      <c r="F18031" s="250"/>
    </row>
    <row r="18032" spans="1:6" ht="15" x14ac:dyDescent="0.25">
      <c r="A18032" s="250"/>
      <c r="B18032" s="250"/>
      <c r="C18032" s="250"/>
      <c r="D18032" s="250"/>
      <c r="E18032" s="250"/>
      <c r="F18032" s="250"/>
    </row>
    <row r="18033" spans="1:6" ht="15" x14ac:dyDescent="0.25">
      <c r="A18033" s="250"/>
      <c r="B18033" s="250"/>
      <c r="C18033" s="250"/>
      <c r="D18033" s="250"/>
      <c r="E18033" s="250"/>
      <c r="F18033" s="250"/>
    </row>
    <row r="18034" spans="1:6" ht="15" x14ac:dyDescent="0.25">
      <c r="A18034" s="250"/>
      <c r="B18034" s="250"/>
      <c r="C18034" s="250"/>
      <c r="D18034" s="250"/>
      <c r="E18034" s="250"/>
      <c r="F18034" s="250"/>
    </row>
    <row r="18035" spans="1:6" ht="15" x14ac:dyDescent="0.25">
      <c r="A18035" s="250"/>
      <c r="B18035" s="250"/>
      <c r="C18035" s="250"/>
      <c r="D18035" s="250"/>
      <c r="E18035" s="250"/>
      <c r="F18035" s="250"/>
    </row>
    <row r="18036" spans="1:6" ht="15" x14ac:dyDescent="0.25">
      <c r="A18036" s="250"/>
      <c r="B18036" s="250"/>
      <c r="C18036" s="250"/>
      <c r="D18036" s="250"/>
      <c r="E18036" s="250"/>
      <c r="F18036" s="250"/>
    </row>
    <row r="18037" spans="1:6" ht="15" x14ac:dyDescent="0.25">
      <c r="A18037" s="250"/>
      <c r="B18037" s="250"/>
      <c r="C18037" s="250"/>
      <c r="D18037" s="250"/>
      <c r="E18037" s="250"/>
      <c r="F18037" s="250"/>
    </row>
    <row r="18038" spans="1:6" ht="15" x14ac:dyDescent="0.25">
      <c r="A18038" s="250"/>
      <c r="B18038" s="250"/>
      <c r="C18038" s="250"/>
      <c r="D18038" s="250"/>
      <c r="E18038" s="250"/>
      <c r="F18038" s="250"/>
    </row>
    <row r="18039" spans="1:6" ht="15" x14ac:dyDescent="0.25">
      <c r="A18039" s="250"/>
      <c r="B18039" s="250"/>
      <c r="C18039" s="250"/>
      <c r="D18039" s="250"/>
      <c r="E18039" s="250"/>
      <c r="F18039" s="250"/>
    </row>
    <row r="18040" spans="1:6" ht="15" x14ac:dyDescent="0.25">
      <c r="A18040" s="250"/>
      <c r="B18040" s="250"/>
      <c r="C18040" s="250"/>
      <c r="D18040" s="250"/>
      <c r="E18040" s="250"/>
      <c r="F18040" s="250"/>
    </row>
    <row r="18041" spans="1:6" ht="15" x14ac:dyDescent="0.25">
      <c r="A18041" s="250"/>
      <c r="B18041" s="250"/>
      <c r="C18041" s="250"/>
      <c r="D18041" s="250"/>
      <c r="E18041" s="250"/>
      <c r="F18041" s="250"/>
    </row>
    <row r="18042" spans="1:6" ht="15" x14ac:dyDescent="0.25">
      <c r="A18042" s="250"/>
      <c r="B18042" s="250"/>
      <c r="C18042" s="250"/>
      <c r="D18042" s="250"/>
      <c r="E18042" s="250"/>
      <c r="F18042" s="250"/>
    </row>
    <row r="18043" spans="1:6" ht="15" x14ac:dyDescent="0.25">
      <c r="A18043" s="250"/>
      <c r="B18043" s="250"/>
      <c r="C18043" s="250"/>
      <c r="D18043" s="250"/>
      <c r="E18043" s="250"/>
      <c r="F18043" s="250"/>
    </row>
    <row r="18044" spans="1:6" ht="15" x14ac:dyDescent="0.25">
      <c r="A18044" s="250"/>
      <c r="B18044" s="250"/>
      <c r="C18044" s="250"/>
      <c r="D18044" s="250"/>
      <c r="E18044" s="250"/>
      <c r="F18044" s="250"/>
    </row>
    <row r="18045" spans="1:6" ht="15" x14ac:dyDescent="0.25">
      <c r="A18045" s="250"/>
      <c r="B18045" s="250"/>
      <c r="C18045" s="250"/>
      <c r="D18045" s="250"/>
      <c r="E18045" s="250"/>
      <c r="F18045" s="250"/>
    </row>
    <row r="18046" spans="1:6" ht="15" x14ac:dyDescent="0.25">
      <c r="A18046" s="250"/>
      <c r="B18046" s="250"/>
      <c r="C18046" s="250"/>
      <c r="D18046" s="250"/>
      <c r="E18046" s="250"/>
      <c r="F18046" s="250"/>
    </row>
    <row r="18047" spans="1:6" ht="15" x14ac:dyDescent="0.25">
      <c r="A18047" s="250"/>
      <c r="B18047" s="250"/>
      <c r="C18047" s="250"/>
      <c r="D18047" s="250"/>
      <c r="E18047" s="250"/>
      <c r="F18047" s="250"/>
    </row>
    <row r="18048" spans="1:6" ht="15" x14ac:dyDescent="0.25">
      <c r="A18048" s="250"/>
      <c r="B18048" s="250"/>
      <c r="C18048" s="250"/>
      <c r="D18048" s="250"/>
      <c r="E18048" s="250"/>
      <c r="F18048" s="250"/>
    </row>
    <row r="18049" spans="1:6" ht="15" x14ac:dyDescent="0.25">
      <c r="A18049" s="250"/>
      <c r="B18049" s="250"/>
      <c r="C18049" s="250"/>
      <c r="D18049" s="250"/>
      <c r="E18049" s="250"/>
      <c r="F18049" s="250"/>
    </row>
    <row r="18050" spans="1:6" ht="15" x14ac:dyDescent="0.25">
      <c r="A18050" s="250"/>
      <c r="B18050" s="250"/>
      <c r="C18050" s="250"/>
      <c r="D18050" s="250"/>
      <c r="E18050" s="250"/>
      <c r="F18050" s="250"/>
    </row>
    <row r="18051" spans="1:6" ht="15" x14ac:dyDescent="0.25">
      <c r="A18051" s="250"/>
      <c r="B18051" s="250"/>
      <c r="C18051" s="250"/>
      <c r="D18051" s="250"/>
      <c r="E18051" s="250"/>
      <c r="F18051" s="250"/>
    </row>
    <row r="18052" spans="1:6" ht="15" x14ac:dyDescent="0.25">
      <c r="A18052" s="250"/>
      <c r="B18052" s="250"/>
      <c r="C18052" s="250"/>
      <c r="D18052" s="250"/>
      <c r="E18052" s="250"/>
      <c r="F18052" s="250"/>
    </row>
    <row r="18053" spans="1:6" ht="15" x14ac:dyDescent="0.25">
      <c r="A18053" s="250"/>
      <c r="B18053" s="250"/>
      <c r="C18053" s="250"/>
      <c r="D18053" s="250"/>
      <c r="E18053" s="250"/>
      <c r="F18053" s="250"/>
    </row>
    <row r="18054" spans="1:6" ht="15" x14ac:dyDescent="0.25">
      <c r="A18054" s="250"/>
      <c r="B18054" s="250"/>
      <c r="C18054" s="250"/>
      <c r="D18054" s="250"/>
      <c r="E18054" s="250"/>
      <c r="F18054" s="250"/>
    </row>
    <row r="18055" spans="1:6" ht="15" x14ac:dyDescent="0.25">
      <c r="A18055" s="250"/>
      <c r="B18055" s="250"/>
      <c r="C18055" s="250"/>
      <c r="D18055" s="250"/>
      <c r="E18055" s="250"/>
      <c r="F18055" s="250"/>
    </row>
    <row r="18056" spans="1:6" ht="15" x14ac:dyDescent="0.25">
      <c r="A18056" s="250"/>
      <c r="B18056" s="250"/>
      <c r="C18056" s="250"/>
      <c r="D18056" s="250"/>
      <c r="E18056" s="250"/>
      <c r="F18056" s="250"/>
    </row>
    <row r="18057" spans="1:6" ht="15" x14ac:dyDescent="0.25">
      <c r="A18057" s="250"/>
      <c r="B18057" s="250"/>
      <c r="C18057" s="250"/>
      <c r="D18057" s="250"/>
      <c r="E18057" s="250"/>
      <c r="F18057" s="250"/>
    </row>
    <row r="18058" spans="1:6" ht="15" x14ac:dyDescent="0.25">
      <c r="A18058" s="250"/>
      <c r="B18058" s="250"/>
      <c r="C18058" s="250"/>
      <c r="D18058" s="250"/>
      <c r="E18058" s="250"/>
      <c r="F18058" s="250"/>
    </row>
    <row r="18059" spans="1:6" ht="15" x14ac:dyDescent="0.25">
      <c r="A18059" s="250"/>
      <c r="B18059" s="250"/>
      <c r="C18059" s="250"/>
      <c r="D18059" s="250"/>
      <c r="E18059" s="250"/>
      <c r="F18059" s="250"/>
    </row>
    <row r="18060" spans="1:6" ht="15" x14ac:dyDescent="0.25">
      <c r="A18060" s="250"/>
      <c r="B18060" s="250"/>
      <c r="C18060" s="250"/>
      <c r="D18060" s="250"/>
      <c r="E18060" s="250"/>
      <c r="F18060" s="250"/>
    </row>
    <row r="18061" spans="1:6" ht="15" x14ac:dyDescent="0.25">
      <c r="A18061" s="250"/>
      <c r="B18061" s="250"/>
      <c r="C18061" s="250"/>
      <c r="D18061" s="250"/>
      <c r="E18061" s="250"/>
      <c r="F18061" s="250"/>
    </row>
    <row r="18062" spans="1:6" ht="15" x14ac:dyDescent="0.25">
      <c r="A18062" s="250"/>
      <c r="B18062" s="250"/>
      <c r="C18062" s="250"/>
      <c r="D18062" s="250"/>
      <c r="E18062" s="250"/>
      <c r="F18062" s="250"/>
    </row>
    <row r="18063" spans="1:6" ht="15" x14ac:dyDescent="0.25">
      <c r="A18063" s="250"/>
      <c r="B18063" s="250"/>
      <c r="C18063" s="250"/>
      <c r="D18063" s="250"/>
      <c r="E18063" s="250"/>
      <c r="F18063" s="250"/>
    </row>
    <row r="18064" spans="1:6" ht="15" x14ac:dyDescent="0.25">
      <c r="A18064" s="250"/>
      <c r="B18064" s="250"/>
      <c r="C18064" s="250"/>
      <c r="D18064" s="250"/>
      <c r="E18064" s="250"/>
      <c r="F18064" s="250"/>
    </row>
    <row r="18065" spans="1:6" ht="15" x14ac:dyDescent="0.25">
      <c r="A18065" s="250"/>
      <c r="B18065" s="250"/>
      <c r="C18065" s="250"/>
      <c r="D18065" s="250"/>
      <c r="E18065" s="250"/>
      <c r="F18065" s="250"/>
    </row>
    <row r="18066" spans="1:6" ht="15" x14ac:dyDescent="0.25">
      <c r="A18066" s="250"/>
      <c r="B18066" s="250"/>
      <c r="C18066" s="250"/>
      <c r="D18066" s="250"/>
      <c r="E18066" s="250"/>
      <c r="F18066" s="250"/>
    </row>
    <row r="18067" spans="1:6" ht="15" x14ac:dyDescent="0.25">
      <c r="A18067" s="250"/>
      <c r="B18067" s="250"/>
      <c r="C18067" s="250"/>
      <c r="D18067" s="250"/>
      <c r="E18067" s="250"/>
      <c r="F18067" s="250"/>
    </row>
    <row r="18068" spans="1:6" ht="15" x14ac:dyDescent="0.25">
      <c r="A18068" s="250"/>
      <c r="B18068" s="250"/>
      <c r="C18068" s="250"/>
      <c r="D18068" s="250"/>
      <c r="E18068" s="250"/>
      <c r="F18068" s="250"/>
    </row>
    <row r="18069" spans="1:6" ht="15" x14ac:dyDescent="0.25">
      <c r="A18069" s="250"/>
      <c r="B18069" s="250"/>
      <c r="C18069" s="250"/>
      <c r="D18069" s="250"/>
      <c r="E18069" s="250"/>
      <c r="F18069" s="250"/>
    </row>
    <row r="18070" spans="1:6" ht="15" x14ac:dyDescent="0.25">
      <c r="A18070" s="250"/>
      <c r="B18070" s="250"/>
      <c r="C18070" s="250"/>
      <c r="D18070" s="250"/>
      <c r="E18070" s="250"/>
      <c r="F18070" s="250"/>
    </row>
    <row r="18071" spans="1:6" ht="15" x14ac:dyDescent="0.25">
      <c r="A18071" s="250"/>
      <c r="B18071" s="250"/>
      <c r="C18071" s="250"/>
      <c r="D18071" s="250"/>
      <c r="E18071" s="250"/>
      <c r="F18071" s="250"/>
    </row>
    <row r="18072" spans="1:6" ht="15" x14ac:dyDescent="0.25">
      <c r="A18072" s="250"/>
      <c r="B18072" s="250"/>
      <c r="C18072" s="250"/>
      <c r="D18072" s="250"/>
      <c r="E18072" s="250"/>
      <c r="F18072" s="250"/>
    </row>
    <row r="18073" spans="1:6" ht="15" x14ac:dyDescent="0.25">
      <c r="A18073" s="250"/>
      <c r="B18073" s="250"/>
      <c r="C18073" s="250"/>
      <c r="D18073" s="250"/>
      <c r="E18073" s="250"/>
      <c r="F18073" s="250"/>
    </row>
    <row r="18074" spans="1:6" ht="15" x14ac:dyDescent="0.25">
      <c r="A18074" s="250"/>
      <c r="B18074" s="250"/>
      <c r="C18074" s="250"/>
      <c r="D18074" s="250"/>
      <c r="E18074" s="250"/>
      <c r="F18074" s="250"/>
    </row>
    <row r="18075" spans="1:6" ht="15" x14ac:dyDescent="0.25">
      <c r="A18075" s="250"/>
      <c r="B18075" s="250"/>
      <c r="C18075" s="250"/>
      <c r="D18075" s="250"/>
      <c r="E18075" s="250"/>
      <c r="F18075" s="250"/>
    </row>
    <row r="18076" spans="1:6" ht="15" x14ac:dyDescent="0.25">
      <c r="A18076" s="250"/>
      <c r="B18076" s="250"/>
      <c r="C18076" s="250"/>
      <c r="D18076" s="250"/>
      <c r="E18076" s="250"/>
      <c r="F18076" s="250"/>
    </row>
    <row r="18077" spans="1:6" ht="15" x14ac:dyDescent="0.25">
      <c r="A18077" s="250"/>
      <c r="B18077" s="250"/>
      <c r="C18077" s="250"/>
      <c r="D18077" s="250"/>
      <c r="E18077" s="250"/>
      <c r="F18077" s="250"/>
    </row>
    <row r="18078" spans="1:6" ht="15" x14ac:dyDescent="0.25">
      <c r="A18078" s="250"/>
      <c r="B18078" s="250"/>
      <c r="C18078" s="250"/>
      <c r="D18078" s="250"/>
      <c r="E18078" s="250"/>
      <c r="F18078" s="250"/>
    </row>
    <row r="18079" spans="1:6" ht="15" x14ac:dyDescent="0.25">
      <c r="A18079" s="250"/>
      <c r="B18079" s="250"/>
      <c r="C18079" s="250"/>
      <c r="D18079" s="250"/>
      <c r="E18079" s="250"/>
      <c r="F18079" s="250"/>
    </row>
    <row r="18080" spans="1:6" ht="15" x14ac:dyDescent="0.25">
      <c r="A18080" s="250"/>
      <c r="B18080" s="250"/>
      <c r="C18080" s="250"/>
      <c r="D18080" s="250"/>
      <c r="E18080" s="250"/>
      <c r="F18080" s="250"/>
    </row>
    <row r="18081" spans="1:6" ht="15" x14ac:dyDescent="0.25">
      <c r="A18081" s="250"/>
      <c r="B18081" s="250"/>
      <c r="C18081" s="250"/>
      <c r="D18081" s="250"/>
      <c r="E18081" s="250"/>
      <c r="F18081" s="250"/>
    </row>
    <row r="18082" spans="1:6" ht="15" x14ac:dyDescent="0.25">
      <c r="A18082" s="250"/>
      <c r="B18082" s="250"/>
      <c r="C18082" s="250"/>
      <c r="D18082" s="250"/>
      <c r="E18082" s="250"/>
      <c r="F18082" s="250"/>
    </row>
    <row r="18083" spans="1:6" ht="15" x14ac:dyDescent="0.25">
      <c r="A18083" s="250"/>
      <c r="B18083" s="250"/>
      <c r="C18083" s="250"/>
      <c r="D18083" s="250"/>
      <c r="E18083" s="250"/>
      <c r="F18083" s="250"/>
    </row>
    <row r="18084" spans="1:6" ht="15" x14ac:dyDescent="0.25">
      <c r="A18084" s="250"/>
      <c r="B18084" s="250"/>
      <c r="C18084" s="250"/>
      <c r="D18084" s="250"/>
      <c r="E18084" s="250"/>
      <c r="F18084" s="250"/>
    </row>
    <row r="18085" spans="1:6" ht="15" x14ac:dyDescent="0.25">
      <c r="A18085" s="250"/>
      <c r="B18085" s="250"/>
      <c r="C18085" s="250"/>
      <c r="D18085" s="250"/>
      <c r="E18085" s="250"/>
      <c r="F18085" s="250"/>
    </row>
    <row r="18086" spans="1:6" ht="15" x14ac:dyDescent="0.25">
      <c r="A18086" s="250"/>
      <c r="B18086" s="250"/>
      <c r="C18086" s="250"/>
      <c r="D18086" s="250"/>
      <c r="E18086" s="250"/>
      <c r="F18086" s="250"/>
    </row>
    <row r="18087" spans="1:6" ht="15" x14ac:dyDescent="0.25">
      <c r="A18087" s="250"/>
      <c r="B18087" s="250"/>
      <c r="C18087" s="250"/>
      <c r="D18087" s="250"/>
      <c r="E18087" s="250"/>
      <c r="F18087" s="250"/>
    </row>
    <row r="18088" spans="1:6" ht="15" x14ac:dyDescent="0.25">
      <c r="A18088" s="250"/>
      <c r="B18088" s="250"/>
      <c r="C18088" s="250"/>
      <c r="D18088" s="250"/>
      <c r="E18088" s="250"/>
      <c r="F18088" s="250"/>
    </row>
    <row r="18089" spans="1:6" ht="15" x14ac:dyDescent="0.25">
      <c r="A18089" s="250"/>
      <c r="B18089" s="250"/>
      <c r="C18089" s="250"/>
      <c r="D18089" s="250"/>
      <c r="E18089" s="250"/>
      <c r="F18089" s="250"/>
    </row>
    <row r="18090" spans="1:6" ht="15" x14ac:dyDescent="0.25">
      <c r="A18090" s="250"/>
      <c r="B18090" s="250"/>
      <c r="C18090" s="250"/>
      <c r="D18090" s="250"/>
      <c r="E18090" s="250"/>
      <c r="F18090" s="250"/>
    </row>
    <row r="18091" spans="1:6" ht="15" x14ac:dyDescent="0.25">
      <c r="A18091" s="250"/>
      <c r="B18091" s="250"/>
      <c r="C18091" s="250"/>
      <c r="D18091" s="250"/>
      <c r="E18091" s="250"/>
      <c r="F18091" s="250"/>
    </row>
    <row r="18092" spans="1:6" ht="15" x14ac:dyDescent="0.25">
      <c r="A18092" s="250"/>
      <c r="B18092" s="250"/>
      <c r="C18092" s="250"/>
      <c r="D18092" s="250"/>
      <c r="E18092" s="250"/>
      <c r="F18092" s="250"/>
    </row>
    <row r="18093" spans="1:6" ht="15" x14ac:dyDescent="0.25">
      <c r="A18093" s="250"/>
      <c r="B18093" s="250"/>
      <c r="C18093" s="250"/>
      <c r="D18093" s="250"/>
      <c r="E18093" s="250"/>
      <c r="F18093" s="250"/>
    </row>
    <row r="18094" spans="1:6" ht="15" x14ac:dyDescent="0.25">
      <c r="A18094" s="250"/>
      <c r="B18094" s="250"/>
      <c r="C18094" s="250"/>
      <c r="D18094" s="250"/>
      <c r="E18094" s="250"/>
      <c r="F18094" s="250"/>
    </row>
    <row r="18095" spans="1:6" ht="15" x14ac:dyDescent="0.25">
      <c r="A18095" s="250"/>
      <c r="B18095" s="250"/>
      <c r="C18095" s="250"/>
      <c r="D18095" s="250"/>
      <c r="E18095" s="250"/>
      <c r="F18095" s="250"/>
    </row>
    <row r="18096" spans="1:6" ht="15" x14ac:dyDescent="0.25">
      <c r="A18096" s="250"/>
      <c r="B18096" s="250"/>
      <c r="C18096" s="250"/>
      <c r="D18096" s="250"/>
      <c r="E18096" s="250"/>
      <c r="F18096" s="250"/>
    </row>
    <row r="18097" spans="1:6" ht="15" x14ac:dyDescent="0.25">
      <c r="A18097" s="250"/>
      <c r="B18097" s="250"/>
      <c r="C18097" s="250"/>
      <c r="D18097" s="250"/>
      <c r="E18097" s="250"/>
      <c r="F18097" s="250"/>
    </row>
    <row r="18098" spans="1:6" ht="15" x14ac:dyDescent="0.25">
      <c r="A18098" s="250"/>
      <c r="B18098" s="250"/>
      <c r="C18098" s="250"/>
      <c r="D18098" s="250"/>
      <c r="E18098" s="250"/>
      <c r="F18098" s="250"/>
    </row>
    <row r="18099" spans="1:6" ht="15" x14ac:dyDescent="0.25">
      <c r="A18099" s="250"/>
      <c r="B18099" s="250"/>
      <c r="C18099" s="250"/>
      <c r="D18099" s="250"/>
      <c r="E18099" s="250"/>
      <c r="F18099" s="250"/>
    </row>
    <row r="18100" spans="1:6" ht="15" x14ac:dyDescent="0.25">
      <c r="A18100" s="250"/>
      <c r="B18100" s="250"/>
      <c r="C18100" s="250"/>
      <c r="D18100" s="250"/>
      <c r="E18100" s="250"/>
      <c r="F18100" s="250"/>
    </row>
    <row r="18101" spans="1:6" ht="15" x14ac:dyDescent="0.25">
      <c r="A18101" s="250"/>
      <c r="B18101" s="250"/>
      <c r="C18101" s="250"/>
      <c r="D18101" s="250"/>
      <c r="E18101" s="250"/>
      <c r="F18101" s="250"/>
    </row>
    <row r="18102" spans="1:6" ht="15" x14ac:dyDescent="0.25">
      <c r="A18102" s="250"/>
      <c r="B18102" s="250"/>
      <c r="C18102" s="250"/>
      <c r="D18102" s="250"/>
      <c r="E18102" s="250"/>
      <c r="F18102" s="250"/>
    </row>
    <row r="18103" spans="1:6" ht="15" x14ac:dyDescent="0.25">
      <c r="A18103" s="250"/>
      <c r="B18103" s="250"/>
      <c r="C18103" s="250"/>
      <c r="D18103" s="250"/>
      <c r="E18103" s="250"/>
      <c r="F18103" s="250"/>
    </row>
    <row r="18104" spans="1:6" ht="15" x14ac:dyDescent="0.25">
      <c r="A18104" s="250"/>
      <c r="B18104" s="250"/>
      <c r="C18104" s="250"/>
      <c r="D18104" s="250"/>
      <c r="E18104" s="250"/>
      <c r="F18104" s="250"/>
    </row>
    <row r="18105" spans="1:6" ht="15" x14ac:dyDescent="0.25">
      <c r="A18105" s="250"/>
      <c r="B18105" s="250"/>
      <c r="C18105" s="250"/>
      <c r="D18105" s="250"/>
      <c r="E18105" s="250"/>
      <c r="F18105" s="250"/>
    </row>
    <row r="18106" spans="1:6" ht="15" x14ac:dyDescent="0.25">
      <c r="A18106" s="250"/>
      <c r="B18106" s="250"/>
      <c r="C18106" s="250"/>
      <c r="D18106" s="250"/>
      <c r="E18106" s="250"/>
      <c r="F18106" s="250"/>
    </row>
    <row r="18107" spans="1:6" ht="15" x14ac:dyDescent="0.25">
      <c r="A18107" s="250"/>
      <c r="B18107" s="250"/>
      <c r="C18107" s="250"/>
      <c r="D18107" s="250"/>
      <c r="E18107" s="250"/>
      <c r="F18107" s="250"/>
    </row>
    <row r="18108" spans="1:6" ht="15" x14ac:dyDescent="0.25">
      <c r="A18108" s="250"/>
      <c r="B18108" s="250"/>
      <c r="C18108" s="250"/>
      <c r="D18108" s="250"/>
      <c r="E18108" s="250"/>
      <c r="F18108" s="250"/>
    </row>
    <row r="18109" spans="1:6" ht="15" x14ac:dyDescent="0.25">
      <c r="A18109" s="250"/>
      <c r="B18109" s="250"/>
      <c r="C18109" s="250"/>
      <c r="D18109" s="250"/>
      <c r="E18109" s="250"/>
      <c r="F18109" s="250"/>
    </row>
    <row r="18110" spans="1:6" ht="15" x14ac:dyDescent="0.25">
      <c r="A18110" s="250"/>
      <c r="B18110" s="250"/>
      <c r="C18110" s="250"/>
      <c r="D18110" s="250"/>
      <c r="E18110" s="250"/>
      <c r="F18110" s="250"/>
    </row>
    <row r="18111" spans="1:6" ht="15" x14ac:dyDescent="0.25">
      <c r="A18111" s="250"/>
      <c r="B18111" s="250"/>
      <c r="C18111" s="250"/>
      <c r="D18111" s="250"/>
      <c r="E18111" s="250"/>
      <c r="F18111" s="250"/>
    </row>
    <row r="18112" spans="1:6" ht="15" x14ac:dyDescent="0.25">
      <c r="A18112" s="250"/>
      <c r="B18112" s="250"/>
      <c r="C18112" s="250"/>
      <c r="D18112" s="250"/>
      <c r="E18112" s="250"/>
      <c r="F18112" s="250"/>
    </row>
    <row r="18113" spans="1:6" ht="15" x14ac:dyDescent="0.25">
      <c r="A18113" s="250"/>
      <c r="B18113" s="250"/>
      <c r="C18113" s="250"/>
      <c r="D18113" s="250"/>
      <c r="E18113" s="250"/>
      <c r="F18113" s="250"/>
    </row>
    <row r="18114" spans="1:6" ht="15" x14ac:dyDescent="0.25">
      <c r="A18114" s="250"/>
      <c r="B18114" s="250"/>
      <c r="C18114" s="250"/>
      <c r="D18114" s="250"/>
      <c r="E18114" s="250"/>
      <c r="F18114" s="250"/>
    </row>
    <row r="18115" spans="1:6" ht="15" x14ac:dyDescent="0.25">
      <c r="A18115" s="250"/>
      <c r="B18115" s="250"/>
      <c r="C18115" s="250"/>
      <c r="D18115" s="250"/>
      <c r="E18115" s="250"/>
      <c r="F18115" s="250"/>
    </row>
    <row r="18116" spans="1:6" ht="15" x14ac:dyDescent="0.25">
      <c r="A18116" s="250"/>
      <c r="B18116" s="250"/>
      <c r="C18116" s="250"/>
      <c r="D18116" s="250"/>
      <c r="E18116" s="250"/>
      <c r="F18116" s="250"/>
    </row>
    <row r="18117" spans="1:6" ht="15" x14ac:dyDescent="0.25">
      <c r="A18117" s="250"/>
      <c r="B18117" s="250"/>
      <c r="C18117" s="250"/>
      <c r="D18117" s="250"/>
      <c r="E18117" s="250"/>
      <c r="F18117" s="250"/>
    </row>
    <row r="18118" spans="1:6" ht="15" x14ac:dyDescent="0.25">
      <c r="A18118" s="250"/>
      <c r="B18118" s="250"/>
      <c r="C18118" s="250"/>
      <c r="D18118" s="250"/>
      <c r="E18118" s="250"/>
      <c r="F18118" s="250"/>
    </row>
    <row r="18119" spans="1:6" ht="15" x14ac:dyDescent="0.25">
      <c r="A18119" s="250"/>
      <c r="B18119" s="250"/>
      <c r="C18119" s="250"/>
      <c r="D18119" s="250"/>
      <c r="E18119" s="250"/>
      <c r="F18119" s="250"/>
    </row>
    <row r="18120" spans="1:6" ht="15" x14ac:dyDescent="0.25">
      <c r="A18120" s="250"/>
      <c r="B18120" s="250"/>
      <c r="C18120" s="250"/>
      <c r="D18120" s="250"/>
      <c r="E18120" s="250"/>
      <c r="F18120" s="250"/>
    </row>
    <row r="18121" spans="1:6" ht="15" x14ac:dyDescent="0.25">
      <c r="A18121" s="250"/>
      <c r="B18121" s="250"/>
      <c r="C18121" s="250"/>
      <c r="D18121" s="250"/>
      <c r="E18121" s="250"/>
      <c r="F18121" s="250"/>
    </row>
    <row r="18122" spans="1:6" ht="15" x14ac:dyDescent="0.25">
      <c r="A18122" s="250"/>
      <c r="B18122" s="250"/>
      <c r="C18122" s="250"/>
      <c r="D18122" s="250"/>
      <c r="E18122" s="250"/>
      <c r="F18122" s="250"/>
    </row>
    <row r="18123" spans="1:6" ht="15" x14ac:dyDescent="0.25">
      <c r="A18123" s="250"/>
      <c r="B18123" s="250"/>
      <c r="C18123" s="250"/>
      <c r="D18123" s="250"/>
      <c r="E18123" s="250"/>
      <c r="F18123" s="250"/>
    </row>
    <row r="18124" spans="1:6" ht="15" x14ac:dyDescent="0.25">
      <c r="A18124" s="250"/>
      <c r="B18124" s="250"/>
      <c r="C18124" s="250"/>
      <c r="D18124" s="250"/>
      <c r="E18124" s="250"/>
      <c r="F18124" s="250"/>
    </row>
    <row r="18125" spans="1:6" ht="15" x14ac:dyDescent="0.25">
      <c r="A18125" s="250"/>
      <c r="B18125" s="250"/>
      <c r="C18125" s="250"/>
      <c r="D18125" s="250"/>
      <c r="E18125" s="250"/>
      <c r="F18125" s="250"/>
    </row>
    <row r="18126" spans="1:6" ht="15" x14ac:dyDescent="0.25">
      <c r="A18126" s="250"/>
      <c r="B18126" s="250"/>
      <c r="C18126" s="250"/>
      <c r="D18126" s="250"/>
      <c r="E18126" s="250"/>
      <c r="F18126" s="250"/>
    </row>
    <row r="18127" spans="1:6" ht="15" x14ac:dyDescent="0.25">
      <c r="A18127" s="250"/>
      <c r="B18127" s="250"/>
      <c r="C18127" s="250"/>
      <c r="D18127" s="250"/>
      <c r="E18127" s="250"/>
      <c r="F18127" s="250"/>
    </row>
    <row r="18128" spans="1:6" ht="15" x14ac:dyDescent="0.25">
      <c r="A18128" s="250"/>
      <c r="B18128" s="250"/>
      <c r="C18128" s="250"/>
      <c r="D18128" s="250"/>
      <c r="E18128" s="250"/>
      <c r="F18128" s="250"/>
    </row>
    <row r="18129" spans="1:6" ht="15" x14ac:dyDescent="0.25">
      <c r="A18129" s="250"/>
      <c r="B18129" s="250"/>
      <c r="C18129" s="250"/>
      <c r="D18129" s="250"/>
      <c r="E18129" s="250"/>
      <c r="F18129" s="250"/>
    </row>
    <row r="18130" spans="1:6" ht="15" x14ac:dyDescent="0.25">
      <c r="A18130" s="250"/>
      <c r="B18130" s="250"/>
      <c r="C18130" s="250"/>
      <c r="D18130" s="250"/>
      <c r="E18130" s="250"/>
      <c r="F18130" s="250"/>
    </row>
    <row r="18131" spans="1:6" ht="15" x14ac:dyDescent="0.25">
      <c r="A18131" s="250"/>
      <c r="B18131" s="250"/>
      <c r="C18131" s="250"/>
      <c r="D18131" s="250"/>
      <c r="E18131" s="250"/>
      <c r="F18131" s="250"/>
    </row>
    <row r="18132" spans="1:6" ht="15" x14ac:dyDescent="0.25">
      <c r="A18132" s="250"/>
      <c r="B18132" s="250"/>
      <c r="C18132" s="250"/>
      <c r="D18132" s="250"/>
      <c r="E18132" s="250"/>
      <c r="F18132" s="250"/>
    </row>
    <row r="18133" spans="1:6" ht="15" x14ac:dyDescent="0.25">
      <c r="A18133" s="250"/>
      <c r="B18133" s="250"/>
      <c r="C18133" s="250"/>
      <c r="D18133" s="250"/>
      <c r="E18133" s="250"/>
      <c r="F18133" s="250"/>
    </row>
    <row r="18134" spans="1:6" ht="15" x14ac:dyDescent="0.25">
      <c r="A18134" s="250"/>
      <c r="B18134" s="250"/>
      <c r="C18134" s="250"/>
      <c r="D18134" s="250"/>
      <c r="E18134" s="250"/>
      <c r="F18134" s="250"/>
    </row>
    <row r="18135" spans="1:6" ht="15" x14ac:dyDescent="0.25">
      <c r="A18135" s="250"/>
      <c r="B18135" s="250"/>
      <c r="C18135" s="250"/>
      <c r="D18135" s="250"/>
      <c r="E18135" s="250"/>
      <c r="F18135" s="250"/>
    </row>
    <row r="18136" spans="1:6" ht="15" x14ac:dyDescent="0.25">
      <c r="A18136" s="250"/>
      <c r="B18136" s="250"/>
      <c r="C18136" s="250"/>
      <c r="D18136" s="250"/>
      <c r="E18136" s="250"/>
      <c r="F18136" s="250"/>
    </row>
    <row r="18137" spans="1:6" ht="15" x14ac:dyDescent="0.25">
      <c r="A18137" s="250"/>
      <c r="B18137" s="250"/>
      <c r="C18137" s="250"/>
      <c r="D18137" s="250"/>
      <c r="E18137" s="250"/>
      <c r="F18137" s="250"/>
    </row>
    <row r="18138" spans="1:6" ht="15" x14ac:dyDescent="0.25">
      <c r="A18138" s="250"/>
      <c r="B18138" s="250"/>
      <c r="C18138" s="250"/>
      <c r="D18138" s="250"/>
      <c r="E18138" s="250"/>
      <c r="F18138" s="250"/>
    </row>
    <row r="18139" spans="1:6" ht="15" x14ac:dyDescent="0.25">
      <c r="A18139" s="250"/>
      <c r="B18139" s="250"/>
      <c r="C18139" s="250"/>
      <c r="D18139" s="250"/>
      <c r="E18139" s="250"/>
      <c r="F18139" s="250"/>
    </row>
    <row r="18140" spans="1:6" ht="15" x14ac:dyDescent="0.25">
      <c r="A18140" s="250"/>
      <c r="B18140" s="250"/>
      <c r="C18140" s="250"/>
      <c r="D18140" s="250"/>
      <c r="E18140" s="250"/>
      <c r="F18140" s="250"/>
    </row>
    <row r="18141" spans="1:6" ht="15" x14ac:dyDescent="0.25">
      <c r="A18141" s="250"/>
      <c r="B18141" s="250"/>
      <c r="C18141" s="250"/>
      <c r="D18141" s="250"/>
      <c r="E18141" s="250"/>
      <c r="F18141" s="250"/>
    </row>
    <row r="18142" spans="1:6" ht="15" x14ac:dyDescent="0.25">
      <c r="A18142" s="250"/>
      <c r="B18142" s="250"/>
      <c r="C18142" s="250"/>
      <c r="D18142" s="250"/>
      <c r="E18142" s="250"/>
      <c r="F18142" s="250"/>
    </row>
    <row r="18143" spans="1:6" ht="15" x14ac:dyDescent="0.25">
      <c r="A18143" s="250"/>
      <c r="B18143" s="250"/>
      <c r="C18143" s="250"/>
      <c r="D18143" s="250"/>
      <c r="E18143" s="250"/>
      <c r="F18143" s="250"/>
    </row>
    <row r="18144" spans="1:6" ht="15" x14ac:dyDescent="0.25">
      <c r="A18144" s="250"/>
      <c r="B18144" s="250"/>
      <c r="C18144" s="250"/>
      <c r="D18144" s="250"/>
      <c r="E18144" s="250"/>
      <c r="F18144" s="250"/>
    </row>
    <row r="18145" spans="1:6" ht="15" x14ac:dyDescent="0.25">
      <c r="A18145" s="250"/>
      <c r="B18145" s="250"/>
      <c r="C18145" s="250"/>
      <c r="D18145" s="250"/>
      <c r="E18145" s="250"/>
      <c r="F18145" s="250"/>
    </row>
    <row r="18146" spans="1:6" ht="15" x14ac:dyDescent="0.25">
      <c r="A18146" s="250"/>
      <c r="B18146" s="250"/>
      <c r="C18146" s="250"/>
      <c r="D18146" s="250"/>
      <c r="E18146" s="250"/>
      <c r="F18146" s="250"/>
    </row>
    <row r="18147" spans="1:6" ht="15" x14ac:dyDescent="0.25">
      <c r="A18147" s="250"/>
      <c r="B18147" s="250"/>
      <c r="C18147" s="250"/>
      <c r="D18147" s="250"/>
      <c r="E18147" s="250"/>
      <c r="F18147" s="250"/>
    </row>
    <row r="18148" spans="1:6" ht="15" x14ac:dyDescent="0.25">
      <c r="A18148" s="250"/>
      <c r="B18148" s="250"/>
      <c r="C18148" s="250"/>
      <c r="D18148" s="250"/>
      <c r="E18148" s="250"/>
      <c r="F18148" s="250"/>
    </row>
    <row r="18149" spans="1:6" ht="15" x14ac:dyDescent="0.25">
      <c r="A18149" s="250"/>
      <c r="B18149" s="250"/>
      <c r="C18149" s="250"/>
      <c r="D18149" s="250"/>
      <c r="E18149" s="250"/>
      <c r="F18149" s="250"/>
    </row>
    <row r="18150" spans="1:6" ht="15" x14ac:dyDescent="0.25">
      <c r="A18150" s="250"/>
      <c r="B18150" s="250"/>
      <c r="C18150" s="250"/>
      <c r="D18150" s="250"/>
      <c r="E18150" s="250"/>
      <c r="F18150" s="250"/>
    </row>
    <row r="18151" spans="1:6" ht="15" x14ac:dyDescent="0.25">
      <c r="A18151" s="250"/>
      <c r="B18151" s="250"/>
      <c r="C18151" s="250"/>
      <c r="D18151" s="250"/>
      <c r="E18151" s="250"/>
      <c r="F18151" s="250"/>
    </row>
    <row r="18152" spans="1:6" ht="15" x14ac:dyDescent="0.25">
      <c r="A18152" s="250"/>
      <c r="B18152" s="250"/>
      <c r="C18152" s="250"/>
      <c r="D18152" s="250"/>
      <c r="E18152" s="250"/>
      <c r="F18152" s="250"/>
    </row>
    <row r="18153" spans="1:6" ht="15" x14ac:dyDescent="0.25">
      <c r="A18153" s="250"/>
      <c r="B18153" s="250"/>
      <c r="C18153" s="250"/>
      <c r="D18153" s="250"/>
      <c r="E18153" s="250"/>
      <c r="F18153" s="250"/>
    </row>
    <row r="18154" spans="1:6" ht="15" x14ac:dyDescent="0.25">
      <c r="A18154" s="250"/>
      <c r="B18154" s="250"/>
      <c r="C18154" s="250"/>
      <c r="D18154" s="250"/>
      <c r="E18154" s="250"/>
      <c r="F18154" s="250"/>
    </row>
    <row r="18155" spans="1:6" ht="15" x14ac:dyDescent="0.25">
      <c r="A18155" s="250"/>
      <c r="B18155" s="250"/>
      <c r="C18155" s="250"/>
      <c r="D18155" s="250"/>
      <c r="E18155" s="250"/>
      <c r="F18155" s="250"/>
    </row>
    <row r="18156" spans="1:6" ht="15" x14ac:dyDescent="0.25">
      <c r="A18156" s="250"/>
      <c r="B18156" s="250"/>
      <c r="C18156" s="250"/>
      <c r="D18156" s="250"/>
      <c r="E18156" s="250"/>
      <c r="F18156" s="250"/>
    </row>
    <row r="18157" spans="1:6" ht="15" x14ac:dyDescent="0.25">
      <c r="A18157" s="250"/>
      <c r="B18157" s="250"/>
      <c r="C18157" s="250"/>
      <c r="D18157" s="250"/>
      <c r="E18157" s="250"/>
      <c r="F18157" s="250"/>
    </row>
    <row r="18158" spans="1:6" ht="15" x14ac:dyDescent="0.25">
      <c r="A18158" s="250"/>
      <c r="B18158" s="250"/>
      <c r="C18158" s="250"/>
      <c r="D18158" s="250"/>
      <c r="E18158" s="250"/>
      <c r="F18158" s="250"/>
    </row>
    <row r="18159" spans="1:6" ht="15" x14ac:dyDescent="0.25">
      <c r="A18159" s="250"/>
      <c r="B18159" s="250"/>
      <c r="C18159" s="250"/>
      <c r="D18159" s="250"/>
      <c r="E18159" s="250"/>
      <c r="F18159" s="250"/>
    </row>
    <row r="18160" spans="1:6" ht="15" x14ac:dyDescent="0.25">
      <c r="A18160" s="250"/>
      <c r="B18160" s="250"/>
      <c r="C18160" s="250"/>
      <c r="D18160" s="250"/>
      <c r="E18160" s="250"/>
      <c r="F18160" s="250"/>
    </row>
    <row r="18161" spans="1:6" ht="15" x14ac:dyDescent="0.25">
      <c r="A18161" s="250"/>
      <c r="B18161" s="250"/>
      <c r="C18161" s="250"/>
      <c r="D18161" s="250"/>
      <c r="E18161" s="250"/>
      <c r="F18161" s="250"/>
    </row>
    <row r="18162" spans="1:6" ht="15" x14ac:dyDescent="0.25">
      <c r="A18162" s="250"/>
      <c r="B18162" s="250"/>
      <c r="C18162" s="250"/>
      <c r="D18162" s="250"/>
      <c r="E18162" s="250"/>
      <c r="F18162" s="250"/>
    </row>
    <row r="18163" spans="1:6" ht="15" x14ac:dyDescent="0.25">
      <c r="A18163" s="250"/>
      <c r="B18163" s="250"/>
      <c r="C18163" s="250"/>
      <c r="D18163" s="250"/>
      <c r="E18163" s="250"/>
      <c r="F18163" s="250"/>
    </row>
    <row r="18164" spans="1:6" ht="15" x14ac:dyDescent="0.25">
      <c r="A18164" s="250"/>
      <c r="B18164" s="250"/>
      <c r="C18164" s="250"/>
      <c r="D18164" s="250"/>
      <c r="E18164" s="250"/>
      <c r="F18164" s="250"/>
    </row>
    <row r="18165" spans="1:6" ht="15" x14ac:dyDescent="0.25">
      <c r="A18165" s="250"/>
      <c r="B18165" s="250"/>
      <c r="C18165" s="250"/>
      <c r="D18165" s="250"/>
      <c r="E18165" s="250"/>
      <c r="F18165" s="250"/>
    </row>
    <row r="18166" spans="1:6" ht="15" x14ac:dyDescent="0.25">
      <c r="A18166" s="250"/>
      <c r="B18166" s="250"/>
      <c r="C18166" s="250"/>
      <c r="D18166" s="250"/>
      <c r="E18166" s="250"/>
      <c r="F18166" s="250"/>
    </row>
    <row r="18167" spans="1:6" ht="15" x14ac:dyDescent="0.25">
      <c r="A18167" s="250"/>
      <c r="B18167" s="250"/>
      <c r="C18167" s="250"/>
      <c r="D18167" s="250"/>
      <c r="E18167" s="250"/>
      <c r="F18167" s="250"/>
    </row>
    <row r="18168" spans="1:6" ht="15" x14ac:dyDescent="0.25">
      <c r="A18168" s="250"/>
      <c r="B18168" s="250"/>
      <c r="C18168" s="250"/>
      <c r="D18168" s="250"/>
      <c r="E18168" s="250"/>
      <c r="F18168" s="250"/>
    </row>
    <row r="18169" spans="1:6" ht="15" x14ac:dyDescent="0.25">
      <c r="A18169" s="250"/>
      <c r="B18169" s="250"/>
      <c r="C18169" s="250"/>
      <c r="D18169" s="250"/>
      <c r="E18169" s="250"/>
      <c r="F18169" s="250"/>
    </row>
    <row r="18170" spans="1:6" ht="15" x14ac:dyDescent="0.25">
      <c r="A18170" s="250"/>
      <c r="B18170" s="250"/>
      <c r="C18170" s="250"/>
      <c r="D18170" s="250"/>
      <c r="E18170" s="250"/>
      <c r="F18170" s="250"/>
    </row>
    <row r="18171" spans="1:6" ht="15" x14ac:dyDescent="0.25">
      <c r="A18171" s="250"/>
      <c r="B18171" s="250"/>
      <c r="C18171" s="250"/>
      <c r="D18171" s="250"/>
      <c r="E18171" s="250"/>
      <c r="F18171" s="250"/>
    </row>
    <row r="18172" spans="1:6" ht="15" x14ac:dyDescent="0.25">
      <c r="A18172" s="250"/>
      <c r="B18172" s="250"/>
      <c r="C18172" s="250"/>
      <c r="D18172" s="250"/>
      <c r="E18172" s="250"/>
      <c r="F18172" s="250"/>
    </row>
    <row r="18173" spans="1:6" ht="15" x14ac:dyDescent="0.25">
      <c r="A18173" s="250"/>
      <c r="B18173" s="250"/>
      <c r="C18173" s="250"/>
      <c r="D18173" s="250"/>
      <c r="E18173" s="250"/>
      <c r="F18173" s="250"/>
    </row>
    <row r="18174" spans="1:6" ht="15" x14ac:dyDescent="0.25">
      <c r="A18174" s="250"/>
      <c r="B18174" s="250"/>
      <c r="C18174" s="250"/>
      <c r="D18174" s="250"/>
      <c r="E18174" s="250"/>
      <c r="F18174" s="250"/>
    </row>
    <row r="18175" spans="1:6" ht="15" x14ac:dyDescent="0.25">
      <c r="A18175" s="250"/>
      <c r="B18175" s="250"/>
      <c r="C18175" s="250"/>
      <c r="D18175" s="250"/>
      <c r="E18175" s="250"/>
      <c r="F18175" s="250"/>
    </row>
    <row r="18176" spans="1:6" ht="15" x14ac:dyDescent="0.25">
      <c r="A18176" s="250"/>
      <c r="B18176" s="250"/>
      <c r="C18176" s="250"/>
      <c r="D18176" s="250"/>
      <c r="E18176" s="250"/>
      <c r="F18176" s="250"/>
    </row>
    <row r="18177" spans="1:6" ht="15" x14ac:dyDescent="0.25">
      <c r="A18177" s="250"/>
      <c r="B18177" s="250"/>
      <c r="C18177" s="250"/>
      <c r="D18177" s="250"/>
      <c r="E18177" s="250"/>
      <c r="F18177" s="250"/>
    </row>
    <row r="18178" spans="1:6" ht="15" x14ac:dyDescent="0.25">
      <c r="A18178" s="250"/>
      <c r="B18178" s="250"/>
      <c r="C18178" s="250"/>
      <c r="D18178" s="250"/>
      <c r="E18178" s="250"/>
      <c r="F18178" s="250"/>
    </row>
    <row r="18179" spans="1:6" ht="15" x14ac:dyDescent="0.25">
      <c r="A18179" s="250"/>
      <c r="B18179" s="250"/>
      <c r="C18179" s="250"/>
      <c r="D18179" s="250"/>
      <c r="E18179" s="250"/>
      <c r="F18179" s="250"/>
    </row>
    <row r="18180" spans="1:6" ht="15" x14ac:dyDescent="0.25">
      <c r="A18180" s="250"/>
      <c r="B18180" s="250"/>
      <c r="C18180" s="250"/>
      <c r="D18180" s="250"/>
      <c r="E18180" s="250"/>
      <c r="F18180" s="250"/>
    </row>
    <row r="18181" spans="1:6" ht="15" x14ac:dyDescent="0.25">
      <c r="A18181" s="250"/>
      <c r="B18181" s="250"/>
      <c r="C18181" s="250"/>
      <c r="D18181" s="250"/>
      <c r="E18181" s="250"/>
      <c r="F18181" s="250"/>
    </row>
    <row r="18182" spans="1:6" ht="15" x14ac:dyDescent="0.25">
      <c r="A18182" s="250"/>
      <c r="B18182" s="250"/>
      <c r="C18182" s="250"/>
      <c r="D18182" s="250"/>
      <c r="E18182" s="250"/>
      <c r="F18182" s="250"/>
    </row>
    <row r="18183" spans="1:6" ht="15" x14ac:dyDescent="0.25">
      <c r="A18183" s="250"/>
      <c r="B18183" s="250"/>
      <c r="C18183" s="250"/>
      <c r="D18183" s="250"/>
      <c r="E18183" s="250"/>
      <c r="F18183" s="250"/>
    </row>
    <row r="18184" spans="1:6" ht="15" x14ac:dyDescent="0.25">
      <c r="A18184" s="250"/>
      <c r="B18184" s="250"/>
      <c r="C18184" s="250"/>
      <c r="D18184" s="250"/>
      <c r="E18184" s="250"/>
      <c r="F18184" s="250"/>
    </row>
    <row r="18185" spans="1:6" ht="15" x14ac:dyDescent="0.25">
      <c r="A18185" s="250"/>
      <c r="B18185" s="250"/>
      <c r="C18185" s="250"/>
      <c r="D18185" s="250"/>
      <c r="E18185" s="250"/>
      <c r="F18185" s="250"/>
    </row>
    <row r="18186" spans="1:6" ht="15" x14ac:dyDescent="0.25">
      <c r="A18186" s="250"/>
      <c r="B18186" s="250"/>
      <c r="C18186" s="250"/>
      <c r="D18186" s="250"/>
      <c r="E18186" s="250"/>
      <c r="F18186" s="250"/>
    </row>
    <row r="18187" spans="1:6" ht="15" x14ac:dyDescent="0.25">
      <c r="A18187" s="250"/>
      <c r="B18187" s="250"/>
      <c r="C18187" s="250"/>
      <c r="D18187" s="250"/>
      <c r="E18187" s="250"/>
      <c r="F18187" s="250"/>
    </row>
    <row r="18188" spans="1:6" ht="15" x14ac:dyDescent="0.25">
      <c r="A18188" s="250"/>
      <c r="B18188" s="250"/>
      <c r="C18188" s="250"/>
      <c r="D18188" s="250"/>
      <c r="E18188" s="250"/>
      <c r="F18188" s="250"/>
    </row>
    <row r="18189" spans="1:6" ht="15" x14ac:dyDescent="0.25">
      <c r="A18189" s="250"/>
      <c r="B18189" s="250"/>
      <c r="C18189" s="250"/>
      <c r="D18189" s="250"/>
      <c r="E18189" s="250"/>
      <c r="F18189" s="250"/>
    </row>
    <row r="18190" spans="1:6" ht="15" x14ac:dyDescent="0.25">
      <c r="A18190" s="250"/>
      <c r="B18190" s="250"/>
      <c r="C18190" s="250"/>
      <c r="D18190" s="250"/>
      <c r="E18190" s="250"/>
      <c r="F18190" s="250"/>
    </row>
    <row r="18191" spans="1:6" ht="15" x14ac:dyDescent="0.25">
      <c r="A18191" s="250"/>
      <c r="B18191" s="250"/>
      <c r="C18191" s="250"/>
      <c r="D18191" s="250"/>
      <c r="E18191" s="250"/>
      <c r="F18191" s="250"/>
    </row>
    <row r="18192" spans="1:6" ht="15" x14ac:dyDescent="0.25">
      <c r="A18192" s="250"/>
      <c r="B18192" s="250"/>
      <c r="C18192" s="250"/>
      <c r="D18192" s="250"/>
      <c r="E18192" s="250"/>
      <c r="F18192" s="250"/>
    </row>
    <row r="18193" spans="1:6" ht="15" x14ac:dyDescent="0.25">
      <c r="A18193" s="250"/>
      <c r="B18193" s="250"/>
      <c r="C18193" s="250"/>
      <c r="D18193" s="250"/>
      <c r="E18193" s="250"/>
      <c r="F18193" s="250"/>
    </row>
    <row r="18194" spans="1:6" ht="15" x14ac:dyDescent="0.25">
      <c r="A18194" s="250"/>
      <c r="B18194" s="250"/>
      <c r="C18194" s="250"/>
      <c r="D18194" s="250"/>
      <c r="E18194" s="250"/>
      <c r="F18194" s="250"/>
    </row>
    <row r="18195" spans="1:6" ht="15" x14ac:dyDescent="0.25">
      <c r="A18195" s="250"/>
      <c r="B18195" s="250"/>
      <c r="C18195" s="250"/>
      <c r="D18195" s="250"/>
      <c r="E18195" s="250"/>
      <c r="F18195" s="250"/>
    </row>
    <row r="18196" spans="1:6" ht="15" x14ac:dyDescent="0.25">
      <c r="A18196" s="250"/>
      <c r="B18196" s="250"/>
      <c r="C18196" s="250"/>
      <c r="D18196" s="250"/>
      <c r="E18196" s="250"/>
      <c r="F18196" s="250"/>
    </row>
    <row r="18197" spans="1:6" ht="15" x14ac:dyDescent="0.25">
      <c r="A18197" s="250"/>
      <c r="B18197" s="250"/>
      <c r="C18197" s="250"/>
      <c r="D18197" s="250"/>
      <c r="E18197" s="250"/>
      <c r="F18197" s="250"/>
    </row>
    <row r="18198" spans="1:6" ht="15" x14ac:dyDescent="0.25">
      <c r="A18198" s="250"/>
      <c r="B18198" s="250"/>
      <c r="C18198" s="250"/>
      <c r="D18198" s="250"/>
      <c r="E18198" s="250"/>
      <c r="F18198" s="250"/>
    </row>
    <row r="18199" spans="1:6" ht="15" x14ac:dyDescent="0.25">
      <c r="A18199" s="250"/>
      <c r="B18199" s="250"/>
      <c r="C18199" s="250"/>
      <c r="D18199" s="250"/>
      <c r="E18199" s="250"/>
      <c r="F18199" s="250"/>
    </row>
    <row r="18200" spans="1:6" ht="15" x14ac:dyDescent="0.25">
      <c r="A18200" s="250"/>
      <c r="B18200" s="250"/>
      <c r="C18200" s="250"/>
      <c r="D18200" s="250"/>
      <c r="E18200" s="250"/>
      <c r="F18200" s="250"/>
    </row>
    <row r="18201" spans="1:6" ht="15" x14ac:dyDescent="0.25">
      <c r="A18201" s="250"/>
      <c r="B18201" s="250"/>
      <c r="C18201" s="250"/>
      <c r="D18201" s="250"/>
      <c r="E18201" s="250"/>
      <c r="F18201" s="250"/>
    </row>
    <row r="18202" spans="1:6" ht="15" x14ac:dyDescent="0.25">
      <c r="A18202" s="250"/>
      <c r="B18202" s="250"/>
      <c r="C18202" s="250"/>
      <c r="D18202" s="250"/>
      <c r="E18202" s="250"/>
      <c r="F18202" s="250"/>
    </row>
    <row r="18203" spans="1:6" ht="15" x14ac:dyDescent="0.25">
      <c r="A18203" s="250"/>
      <c r="B18203" s="250"/>
      <c r="C18203" s="250"/>
      <c r="D18203" s="250"/>
      <c r="E18203" s="250"/>
      <c r="F18203" s="250"/>
    </row>
    <row r="18204" spans="1:6" ht="15" x14ac:dyDescent="0.25">
      <c r="A18204" s="250"/>
      <c r="B18204" s="250"/>
      <c r="C18204" s="250"/>
      <c r="D18204" s="250"/>
      <c r="E18204" s="250"/>
      <c r="F18204" s="250"/>
    </row>
    <row r="18205" spans="1:6" ht="15" x14ac:dyDescent="0.25">
      <c r="A18205" s="250"/>
      <c r="B18205" s="250"/>
      <c r="C18205" s="250"/>
      <c r="D18205" s="250"/>
      <c r="E18205" s="250"/>
      <c r="F18205" s="250"/>
    </row>
    <row r="18206" spans="1:6" ht="15" x14ac:dyDescent="0.25">
      <c r="A18206" s="250"/>
      <c r="B18206" s="250"/>
      <c r="C18206" s="250"/>
      <c r="D18206" s="250"/>
      <c r="E18206" s="250"/>
      <c r="F18206" s="250"/>
    </row>
    <row r="18207" spans="1:6" ht="15" x14ac:dyDescent="0.25">
      <c r="A18207" s="250"/>
      <c r="B18207" s="250"/>
      <c r="C18207" s="250"/>
      <c r="D18207" s="250"/>
      <c r="E18207" s="250"/>
      <c r="F18207" s="250"/>
    </row>
    <row r="18208" spans="1:6" ht="15" x14ac:dyDescent="0.25">
      <c r="A18208" s="250"/>
      <c r="B18208" s="250"/>
      <c r="C18208" s="250"/>
      <c r="D18208" s="250"/>
      <c r="E18208" s="250"/>
      <c r="F18208" s="250"/>
    </row>
    <row r="18209" spans="1:6" ht="15" x14ac:dyDescent="0.25">
      <c r="A18209" s="250"/>
      <c r="B18209" s="250"/>
      <c r="C18209" s="250"/>
      <c r="D18209" s="250"/>
      <c r="E18209" s="250"/>
      <c r="F18209" s="250"/>
    </row>
    <row r="18210" spans="1:6" ht="15" x14ac:dyDescent="0.25">
      <c r="A18210" s="250"/>
      <c r="B18210" s="250"/>
      <c r="C18210" s="250"/>
      <c r="D18210" s="250"/>
      <c r="E18210" s="250"/>
      <c r="F18210" s="250"/>
    </row>
    <row r="18211" spans="1:6" ht="15" x14ac:dyDescent="0.25">
      <c r="A18211" s="250"/>
      <c r="B18211" s="250"/>
      <c r="C18211" s="250"/>
      <c r="D18211" s="250"/>
      <c r="E18211" s="250"/>
      <c r="F18211" s="250"/>
    </row>
    <row r="18212" spans="1:6" ht="15" x14ac:dyDescent="0.25">
      <c r="A18212" s="250"/>
      <c r="B18212" s="250"/>
      <c r="C18212" s="250"/>
      <c r="D18212" s="250"/>
      <c r="E18212" s="250"/>
      <c r="F18212" s="250"/>
    </row>
    <row r="18213" spans="1:6" ht="15" x14ac:dyDescent="0.25">
      <c r="A18213" s="250"/>
      <c r="B18213" s="250"/>
      <c r="C18213" s="250"/>
      <c r="D18213" s="250"/>
      <c r="E18213" s="250"/>
      <c r="F18213" s="250"/>
    </row>
    <row r="18214" spans="1:6" ht="15" x14ac:dyDescent="0.25">
      <c r="A18214" s="250"/>
      <c r="B18214" s="250"/>
      <c r="C18214" s="250"/>
      <c r="D18214" s="250"/>
      <c r="E18214" s="250"/>
      <c r="F18214" s="250"/>
    </row>
    <row r="18215" spans="1:6" ht="15" x14ac:dyDescent="0.25">
      <c r="A18215" s="250"/>
      <c r="B18215" s="250"/>
      <c r="C18215" s="250"/>
      <c r="D18215" s="250"/>
      <c r="E18215" s="250"/>
      <c r="F18215" s="250"/>
    </row>
    <row r="18216" spans="1:6" ht="15" x14ac:dyDescent="0.25">
      <c r="A18216" s="250"/>
      <c r="B18216" s="250"/>
      <c r="C18216" s="250"/>
      <c r="D18216" s="250"/>
      <c r="E18216" s="250"/>
      <c r="F18216" s="250"/>
    </row>
    <row r="18217" spans="1:6" ht="15" x14ac:dyDescent="0.25">
      <c r="A18217" s="250"/>
      <c r="B18217" s="250"/>
      <c r="C18217" s="250"/>
      <c r="D18217" s="250"/>
      <c r="E18217" s="250"/>
      <c r="F18217" s="250"/>
    </row>
    <row r="18218" spans="1:6" ht="15" x14ac:dyDescent="0.25">
      <c r="A18218" s="250"/>
      <c r="B18218" s="250"/>
      <c r="C18218" s="250"/>
      <c r="D18218" s="250"/>
      <c r="E18218" s="250"/>
      <c r="F18218" s="250"/>
    </row>
    <row r="18219" spans="1:6" ht="15" x14ac:dyDescent="0.25">
      <c r="A18219" s="250"/>
      <c r="B18219" s="250"/>
      <c r="C18219" s="250"/>
      <c r="D18219" s="250"/>
      <c r="E18219" s="250"/>
      <c r="F18219" s="250"/>
    </row>
    <row r="18220" spans="1:6" ht="15" x14ac:dyDescent="0.25">
      <c r="A18220" s="250"/>
      <c r="B18220" s="250"/>
      <c r="C18220" s="250"/>
      <c r="D18220" s="250"/>
      <c r="E18220" s="250"/>
      <c r="F18220" s="250"/>
    </row>
    <row r="18221" spans="1:6" ht="15" x14ac:dyDescent="0.25">
      <c r="A18221" s="250"/>
      <c r="B18221" s="250"/>
      <c r="C18221" s="250"/>
      <c r="D18221" s="250"/>
      <c r="E18221" s="250"/>
      <c r="F18221" s="250"/>
    </row>
    <row r="18222" spans="1:6" ht="15" x14ac:dyDescent="0.25">
      <c r="A18222" s="250"/>
      <c r="B18222" s="250"/>
      <c r="C18222" s="250"/>
      <c r="D18222" s="250"/>
      <c r="E18222" s="250"/>
      <c r="F18222" s="250"/>
    </row>
    <row r="18223" spans="1:6" ht="15" x14ac:dyDescent="0.25">
      <c r="A18223" s="250"/>
      <c r="B18223" s="250"/>
      <c r="C18223" s="250"/>
      <c r="D18223" s="250"/>
      <c r="E18223" s="250"/>
      <c r="F18223" s="250"/>
    </row>
    <row r="18224" spans="1:6" ht="15" x14ac:dyDescent="0.25">
      <c r="A18224" s="250"/>
      <c r="B18224" s="250"/>
      <c r="C18224" s="250"/>
      <c r="D18224" s="250"/>
      <c r="E18224" s="250"/>
      <c r="F18224" s="250"/>
    </row>
    <row r="18225" spans="1:6" ht="15" x14ac:dyDescent="0.25">
      <c r="A18225" s="250"/>
      <c r="B18225" s="250"/>
      <c r="C18225" s="250"/>
      <c r="D18225" s="250"/>
      <c r="E18225" s="250"/>
      <c r="F18225" s="250"/>
    </row>
    <row r="18226" spans="1:6" ht="15" x14ac:dyDescent="0.25">
      <c r="A18226" s="250"/>
      <c r="B18226" s="250"/>
      <c r="C18226" s="250"/>
      <c r="D18226" s="250"/>
      <c r="E18226" s="250"/>
      <c r="F18226" s="250"/>
    </row>
    <row r="18227" spans="1:6" ht="15" x14ac:dyDescent="0.25">
      <c r="A18227" s="250"/>
      <c r="B18227" s="250"/>
      <c r="C18227" s="250"/>
      <c r="D18227" s="250"/>
      <c r="E18227" s="250"/>
      <c r="F18227" s="250"/>
    </row>
    <row r="18228" spans="1:6" ht="15" x14ac:dyDescent="0.25">
      <c r="A18228" s="250"/>
      <c r="B18228" s="250"/>
      <c r="C18228" s="250"/>
      <c r="D18228" s="250"/>
      <c r="E18228" s="250"/>
      <c r="F18228" s="250"/>
    </row>
    <row r="18229" spans="1:6" ht="15" x14ac:dyDescent="0.25">
      <c r="A18229" s="250"/>
      <c r="B18229" s="250"/>
      <c r="C18229" s="250"/>
      <c r="D18229" s="250"/>
      <c r="E18229" s="250"/>
      <c r="F18229" s="250"/>
    </row>
    <row r="18230" spans="1:6" ht="15" x14ac:dyDescent="0.25">
      <c r="A18230" s="250"/>
      <c r="B18230" s="250"/>
      <c r="C18230" s="250"/>
      <c r="D18230" s="250"/>
      <c r="E18230" s="250"/>
      <c r="F18230" s="250"/>
    </row>
    <row r="18231" spans="1:6" ht="15" x14ac:dyDescent="0.25">
      <c r="A18231" s="250"/>
      <c r="B18231" s="250"/>
      <c r="C18231" s="250"/>
      <c r="D18231" s="250"/>
      <c r="E18231" s="250"/>
      <c r="F18231" s="250"/>
    </row>
    <row r="18232" spans="1:6" ht="15" x14ac:dyDescent="0.25">
      <c r="A18232" s="250"/>
      <c r="B18232" s="250"/>
      <c r="C18232" s="250"/>
      <c r="D18232" s="250"/>
      <c r="E18232" s="250"/>
      <c r="F18232" s="250"/>
    </row>
    <row r="18233" spans="1:6" ht="15" x14ac:dyDescent="0.25">
      <c r="A18233" s="250"/>
      <c r="B18233" s="250"/>
      <c r="C18233" s="250"/>
      <c r="D18233" s="250"/>
      <c r="E18233" s="250"/>
      <c r="F18233" s="250"/>
    </row>
    <row r="18234" spans="1:6" ht="15" x14ac:dyDescent="0.25">
      <c r="A18234" s="250"/>
      <c r="B18234" s="250"/>
      <c r="C18234" s="250"/>
      <c r="D18234" s="250"/>
      <c r="E18234" s="250"/>
      <c r="F18234" s="250"/>
    </row>
    <row r="18235" spans="1:6" ht="15" x14ac:dyDescent="0.25">
      <c r="A18235" s="250"/>
      <c r="B18235" s="250"/>
      <c r="C18235" s="250"/>
      <c r="D18235" s="250"/>
      <c r="E18235" s="250"/>
      <c r="F18235" s="250"/>
    </row>
    <row r="18236" spans="1:6" ht="15" x14ac:dyDescent="0.25">
      <c r="A18236" s="250"/>
      <c r="B18236" s="250"/>
      <c r="C18236" s="250"/>
      <c r="D18236" s="250"/>
      <c r="E18236" s="250"/>
      <c r="F18236" s="250"/>
    </row>
    <row r="18237" spans="1:6" ht="15" x14ac:dyDescent="0.25">
      <c r="A18237" s="250"/>
      <c r="B18237" s="250"/>
      <c r="C18237" s="250"/>
      <c r="D18237" s="250"/>
      <c r="E18237" s="250"/>
      <c r="F18237" s="250"/>
    </row>
    <row r="18238" spans="1:6" ht="15" x14ac:dyDescent="0.25">
      <c r="A18238" s="250"/>
      <c r="B18238" s="250"/>
      <c r="C18238" s="250"/>
      <c r="D18238" s="250"/>
      <c r="E18238" s="250"/>
      <c r="F18238" s="250"/>
    </row>
    <row r="18239" spans="1:6" ht="15" x14ac:dyDescent="0.25">
      <c r="A18239" s="250"/>
      <c r="B18239" s="250"/>
      <c r="C18239" s="250"/>
      <c r="D18239" s="250"/>
      <c r="E18239" s="250"/>
      <c r="F18239" s="250"/>
    </row>
    <row r="18240" spans="1:6" ht="15" x14ac:dyDescent="0.25">
      <c r="A18240" s="250"/>
      <c r="B18240" s="250"/>
      <c r="C18240" s="250"/>
      <c r="D18240" s="250"/>
      <c r="E18240" s="250"/>
      <c r="F18240" s="250"/>
    </row>
    <row r="18241" spans="1:6" ht="15" x14ac:dyDescent="0.25">
      <c r="A18241" s="250"/>
      <c r="B18241" s="250"/>
      <c r="C18241" s="250"/>
      <c r="D18241" s="250"/>
      <c r="E18241" s="250"/>
      <c r="F18241" s="250"/>
    </row>
    <row r="18242" spans="1:6" ht="15" x14ac:dyDescent="0.25">
      <c r="A18242" s="250"/>
      <c r="B18242" s="250"/>
      <c r="C18242" s="250"/>
      <c r="D18242" s="250"/>
      <c r="E18242" s="250"/>
      <c r="F18242" s="250"/>
    </row>
    <row r="18243" spans="1:6" ht="15" x14ac:dyDescent="0.25">
      <c r="A18243" s="250"/>
      <c r="B18243" s="250"/>
      <c r="C18243" s="250"/>
      <c r="D18243" s="250"/>
      <c r="E18243" s="250"/>
      <c r="F18243" s="250"/>
    </row>
    <row r="18244" spans="1:6" ht="15" x14ac:dyDescent="0.25">
      <c r="A18244" s="250"/>
      <c r="B18244" s="250"/>
      <c r="C18244" s="250"/>
      <c r="D18244" s="250"/>
      <c r="E18244" s="250"/>
      <c r="F18244" s="250"/>
    </row>
    <row r="18245" spans="1:6" ht="15" x14ac:dyDescent="0.25">
      <c r="A18245" s="250"/>
      <c r="B18245" s="250"/>
      <c r="C18245" s="250"/>
      <c r="D18245" s="250"/>
      <c r="E18245" s="250"/>
      <c r="F18245" s="250"/>
    </row>
    <row r="18246" spans="1:6" ht="15" x14ac:dyDescent="0.25">
      <c r="A18246" s="250"/>
      <c r="B18246" s="250"/>
      <c r="C18246" s="250"/>
      <c r="D18246" s="250"/>
      <c r="E18246" s="250"/>
      <c r="F18246" s="250"/>
    </row>
    <row r="18247" spans="1:6" ht="15" x14ac:dyDescent="0.25">
      <c r="A18247" s="250"/>
      <c r="B18247" s="250"/>
      <c r="C18247" s="250"/>
      <c r="D18247" s="250"/>
      <c r="E18247" s="250"/>
      <c r="F18247" s="250"/>
    </row>
    <row r="18248" spans="1:6" ht="15" x14ac:dyDescent="0.25">
      <c r="A18248" s="250"/>
      <c r="B18248" s="250"/>
      <c r="C18248" s="250"/>
      <c r="D18248" s="250"/>
      <c r="E18248" s="250"/>
      <c r="F18248" s="250"/>
    </row>
    <row r="18249" spans="1:6" ht="15" x14ac:dyDescent="0.25">
      <c r="A18249" s="250"/>
      <c r="B18249" s="250"/>
      <c r="C18249" s="250"/>
      <c r="D18249" s="250"/>
      <c r="E18249" s="250"/>
      <c r="F18249" s="250"/>
    </row>
    <row r="18250" spans="1:6" ht="15" x14ac:dyDescent="0.25">
      <c r="A18250" s="250"/>
      <c r="B18250" s="250"/>
      <c r="C18250" s="250"/>
      <c r="D18250" s="250"/>
      <c r="E18250" s="250"/>
      <c r="F18250" s="250"/>
    </row>
    <row r="18251" spans="1:6" ht="15" x14ac:dyDescent="0.25">
      <c r="A18251" s="250"/>
      <c r="B18251" s="250"/>
      <c r="C18251" s="250"/>
      <c r="D18251" s="250"/>
      <c r="E18251" s="250"/>
      <c r="F18251" s="250"/>
    </row>
    <row r="18252" spans="1:6" ht="15" x14ac:dyDescent="0.25">
      <c r="A18252" s="250"/>
      <c r="B18252" s="250"/>
      <c r="C18252" s="250"/>
      <c r="D18252" s="250"/>
      <c r="E18252" s="250"/>
      <c r="F18252" s="250"/>
    </row>
    <row r="18253" spans="1:6" ht="15" x14ac:dyDescent="0.25">
      <c r="A18253" s="250"/>
      <c r="B18253" s="250"/>
      <c r="C18253" s="250"/>
      <c r="D18253" s="250"/>
      <c r="E18253" s="250"/>
      <c r="F18253" s="250"/>
    </row>
    <row r="18254" spans="1:6" ht="15" x14ac:dyDescent="0.25">
      <c r="A18254" s="250"/>
      <c r="B18254" s="250"/>
      <c r="C18254" s="250"/>
      <c r="D18254" s="250"/>
      <c r="E18254" s="250"/>
      <c r="F18254" s="250"/>
    </row>
    <row r="18255" spans="1:6" ht="15" x14ac:dyDescent="0.25">
      <c r="A18255" s="250"/>
      <c r="B18255" s="250"/>
      <c r="C18255" s="250"/>
      <c r="D18255" s="250"/>
      <c r="E18255" s="250"/>
      <c r="F18255" s="250"/>
    </row>
    <row r="18256" spans="1:6" ht="15" x14ac:dyDescent="0.25">
      <c r="A18256" s="250"/>
      <c r="B18256" s="250"/>
      <c r="C18256" s="250"/>
      <c r="D18256" s="250"/>
      <c r="E18256" s="250"/>
      <c r="F18256" s="250"/>
    </row>
    <row r="18257" spans="1:6" ht="15" x14ac:dyDescent="0.25">
      <c r="A18257" s="250"/>
      <c r="B18257" s="250"/>
      <c r="C18257" s="250"/>
      <c r="D18257" s="250"/>
      <c r="E18257" s="250"/>
      <c r="F18257" s="250"/>
    </row>
    <row r="18258" spans="1:6" ht="15" x14ac:dyDescent="0.25">
      <c r="A18258" s="250"/>
      <c r="B18258" s="250"/>
      <c r="C18258" s="250"/>
      <c r="D18258" s="250"/>
      <c r="E18258" s="250"/>
      <c r="F18258" s="250"/>
    </row>
    <row r="18259" spans="1:6" ht="15" x14ac:dyDescent="0.25">
      <c r="A18259" s="250"/>
      <c r="B18259" s="250"/>
      <c r="C18259" s="250"/>
      <c r="D18259" s="250"/>
      <c r="E18259" s="250"/>
      <c r="F18259" s="250"/>
    </row>
    <row r="18260" spans="1:6" ht="15" x14ac:dyDescent="0.25">
      <c r="A18260" s="250"/>
      <c r="B18260" s="250"/>
      <c r="C18260" s="250"/>
      <c r="D18260" s="250"/>
      <c r="E18260" s="250"/>
      <c r="F18260" s="250"/>
    </row>
    <row r="18261" spans="1:6" ht="15" x14ac:dyDescent="0.25">
      <c r="A18261" s="250"/>
      <c r="B18261" s="250"/>
      <c r="C18261" s="250"/>
      <c r="D18261" s="250"/>
      <c r="E18261" s="250"/>
      <c r="F18261" s="250"/>
    </row>
    <row r="18262" spans="1:6" ht="15" x14ac:dyDescent="0.25">
      <c r="A18262" s="250"/>
      <c r="B18262" s="250"/>
      <c r="C18262" s="250"/>
      <c r="D18262" s="250"/>
      <c r="E18262" s="250"/>
      <c r="F18262" s="250"/>
    </row>
    <row r="18263" spans="1:6" ht="15" x14ac:dyDescent="0.25">
      <c r="A18263" s="250"/>
      <c r="B18263" s="250"/>
      <c r="C18263" s="250"/>
      <c r="D18263" s="250"/>
      <c r="E18263" s="250"/>
      <c r="F18263" s="250"/>
    </row>
    <row r="18264" spans="1:6" ht="15" x14ac:dyDescent="0.25">
      <c r="A18264" s="250"/>
      <c r="B18264" s="250"/>
      <c r="C18264" s="250"/>
      <c r="D18264" s="250"/>
      <c r="E18264" s="250"/>
      <c r="F18264" s="250"/>
    </row>
    <row r="18265" spans="1:6" ht="15" x14ac:dyDescent="0.25">
      <c r="A18265" s="250"/>
      <c r="B18265" s="250"/>
      <c r="C18265" s="250"/>
      <c r="D18265" s="250"/>
      <c r="E18265" s="250"/>
      <c r="F18265" s="250"/>
    </row>
    <row r="18266" spans="1:6" ht="15" x14ac:dyDescent="0.25">
      <c r="A18266" s="250"/>
      <c r="B18266" s="250"/>
      <c r="C18266" s="250"/>
      <c r="D18266" s="250"/>
      <c r="E18266" s="250"/>
      <c r="F18266" s="250"/>
    </row>
    <row r="18267" spans="1:6" ht="15" x14ac:dyDescent="0.25">
      <c r="A18267" s="250"/>
      <c r="B18267" s="250"/>
      <c r="C18267" s="250"/>
      <c r="D18267" s="250"/>
      <c r="E18267" s="250"/>
      <c r="F18267" s="250"/>
    </row>
    <row r="18268" spans="1:6" ht="15" x14ac:dyDescent="0.25">
      <c r="A18268" s="250"/>
      <c r="B18268" s="250"/>
      <c r="C18268" s="250"/>
      <c r="D18268" s="250"/>
      <c r="E18268" s="250"/>
      <c r="F18268" s="250"/>
    </row>
    <row r="18269" spans="1:6" ht="15" x14ac:dyDescent="0.25">
      <c r="A18269" s="250"/>
      <c r="B18269" s="250"/>
      <c r="C18269" s="250"/>
      <c r="D18269" s="250"/>
      <c r="E18269" s="250"/>
      <c r="F18269" s="250"/>
    </row>
    <row r="18270" spans="1:6" ht="15" x14ac:dyDescent="0.25">
      <c r="A18270" s="250"/>
      <c r="B18270" s="250"/>
      <c r="C18270" s="250"/>
      <c r="D18270" s="250"/>
      <c r="E18270" s="250"/>
      <c r="F18270" s="250"/>
    </row>
    <row r="18271" spans="1:6" ht="15" x14ac:dyDescent="0.25">
      <c r="A18271" s="250"/>
      <c r="B18271" s="250"/>
      <c r="C18271" s="250"/>
      <c r="D18271" s="250"/>
      <c r="E18271" s="250"/>
      <c r="F18271" s="250"/>
    </row>
    <row r="18272" spans="1:6" ht="15" x14ac:dyDescent="0.25">
      <c r="A18272" s="250"/>
      <c r="B18272" s="250"/>
      <c r="C18272" s="250"/>
      <c r="D18272" s="250"/>
      <c r="E18272" s="250"/>
      <c r="F18272" s="250"/>
    </row>
    <row r="18273" spans="1:6" ht="15" x14ac:dyDescent="0.25">
      <c r="A18273" s="250"/>
      <c r="B18273" s="250"/>
      <c r="C18273" s="250"/>
      <c r="D18273" s="250"/>
      <c r="E18273" s="250"/>
      <c r="F18273" s="250"/>
    </row>
    <row r="18274" spans="1:6" ht="15" x14ac:dyDescent="0.25">
      <c r="A18274" s="250"/>
      <c r="B18274" s="250"/>
      <c r="C18274" s="250"/>
      <c r="D18274" s="250"/>
      <c r="E18274" s="250"/>
      <c r="F18274" s="250"/>
    </row>
    <row r="18275" spans="1:6" ht="15" x14ac:dyDescent="0.25">
      <c r="A18275" s="250"/>
      <c r="B18275" s="250"/>
      <c r="C18275" s="250"/>
      <c r="D18275" s="250"/>
      <c r="E18275" s="250"/>
      <c r="F18275" s="250"/>
    </row>
    <row r="18276" spans="1:6" ht="15" x14ac:dyDescent="0.25">
      <c r="A18276" s="250"/>
      <c r="B18276" s="250"/>
      <c r="C18276" s="250"/>
      <c r="D18276" s="250"/>
      <c r="E18276" s="250"/>
      <c r="F18276" s="250"/>
    </row>
    <row r="18277" spans="1:6" ht="15" x14ac:dyDescent="0.25">
      <c r="A18277" s="250"/>
      <c r="B18277" s="250"/>
      <c r="C18277" s="250"/>
      <c r="D18277" s="250"/>
      <c r="E18277" s="250"/>
      <c r="F18277" s="250"/>
    </row>
    <row r="18278" spans="1:6" ht="15" x14ac:dyDescent="0.25">
      <c r="A18278" s="250"/>
      <c r="B18278" s="250"/>
      <c r="C18278" s="250"/>
      <c r="D18278" s="250"/>
      <c r="E18278" s="250"/>
      <c r="F18278" s="250"/>
    </row>
    <row r="18279" spans="1:6" ht="15" x14ac:dyDescent="0.25">
      <c r="A18279" s="250"/>
      <c r="B18279" s="250"/>
      <c r="C18279" s="250"/>
      <c r="D18279" s="250"/>
      <c r="E18279" s="250"/>
      <c r="F18279" s="250"/>
    </row>
    <row r="18280" spans="1:6" ht="15" x14ac:dyDescent="0.25">
      <c r="A18280" s="250"/>
      <c r="B18280" s="250"/>
      <c r="C18280" s="250"/>
      <c r="D18280" s="250"/>
      <c r="E18280" s="250"/>
      <c r="F18280" s="250"/>
    </row>
    <row r="18281" spans="1:6" ht="15" x14ac:dyDescent="0.25">
      <c r="A18281" s="250"/>
      <c r="B18281" s="250"/>
      <c r="C18281" s="250"/>
      <c r="D18281" s="250"/>
      <c r="E18281" s="250"/>
      <c r="F18281" s="250"/>
    </row>
    <row r="18282" spans="1:6" ht="15" x14ac:dyDescent="0.25">
      <c r="A18282" s="250"/>
      <c r="B18282" s="250"/>
      <c r="C18282" s="250"/>
      <c r="D18282" s="250"/>
      <c r="E18282" s="250"/>
      <c r="F18282" s="250"/>
    </row>
    <row r="18283" spans="1:6" ht="15" x14ac:dyDescent="0.25">
      <c r="A18283" s="250"/>
      <c r="B18283" s="250"/>
      <c r="C18283" s="250"/>
      <c r="D18283" s="250"/>
      <c r="E18283" s="250"/>
      <c r="F18283" s="250"/>
    </row>
    <row r="18284" spans="1:6" ht="15" x14ac:dyDescent="0.25">
      <c r="A18284" s="250"/>
      <c r="B18284" s="250"/>
      <c r="C18284" s="250"/>
      <c r="D18284" s="250"/>
      <c r="E18284" s="250"/>
      <c r="F18284" s="250"/>
    </row>
    <row r="18285" spans="1:6" ht="15" x14ac:dyDescent="0.25">
      <c r="A18285" s="250"/>
      <c r="B18285" s="250"/>
      <c r="C18285" s="250"/>
      <c r="D18285" s="250"/>
      <c r="E18285" s="250"/>
      <c r="F18285" s="250"/>
    </row>
    <row r="18286" spans="1:6" ht="15" x14ac:dyDescent="0.25">
      <c r="A18286" s="250"/>
      <c r="B18286" s="250"/>
      <c r="C18286" s="250"/>
      <c r="D18286" s="250"/>
      <c r="E18286" s="250"/>
      <c r="F18286" s="250"/>
    </row>
    <row r="18287" spans="1:6" ht="15" x14ac:dyDescent="0.25">
      <c r="A18287" s="250"/>
      <c r="B18287" s="250"/>
      <c r="C18287" s="250"/>
      <c r="D18287" s="250"/>
      <c r="E18287" s="250"/>
      <c r="F18287" s="250"/>
    </row>
    <row r="18288" spans="1:6" ht="15" x14ac:dyDescent="0.25">
      <c r="A18288" s="250"/>
      <c r="B18288" s="250"/>
      <c r="C18288" s="250"/>
      <c r="D18288" s="250"/>
      <c r="E18288" s="250"/>
      <c r="F18288" s="250"/>
    </row>
    <row r="18289" spans="1:6" ht="15" x14ac:dyDescent="0.25">
      <c r="A18289" s="250"/>
      <c r="B18289" s="250"/>
      <c r="C18289" s="250"/>
      <c r="D18289" s="250"/>
      <c r="E18289" s="250"/>
      <c r="F18289" s="250"/>
    </row>
    <row r="18290" spans="1:6" ht="15" x14ac:dyDescent="0.25">
      <c r="A18290" s="250"/>
      <c r="B18290" s="250"/>
      <c r="C18290" s="250"/>
      <c r="D18290" s="250"/>
      <c r="E18290" s="250"/>
      <c r="F18290" s="250"/>
    </row>
    <row r="18291" spans="1:6" ht="15" x14ac:dyDescent="0.25">
      <c r="A18291" s="250"/>
      <c r="B18291" s="250"/>
      <c r="C18291" s="250"/>
      <c r="D18291" s="250"/>
      <c r="E18291" s="250"/>
      <c r="F18291" s="250"/>
    </row>
    <row r="18292" spans="1:6" ht="15" x14ac:dyDescent="0.25">
      <c r="A18292" s="250"/>
      <c r="B18292" s="250"/>
      <c r="C18292" s="250"/>
      <c r="D18292" s="250"/>
      <c r="E18292" s="250"/>
      <c r="F18292" s="250"/>
    </row>
    <row r="18293" spans="1:6" ht="15" x14ac:dyDescent="0.25">
      <c r="A18293" s="250"/>
      <c r="B18293" s="250"/>
      <c r="C18293" s="250"/>
      <c r="D18293" s="250"/>
      <c r="E18293" s="250"/>
      <c r="F18293" s="250"/>
    </row>
    <row r="18294" spans="1:6" ht="15" x14ac:dyDescent="0.25">
      <c r="A18294" s="250"/>
      <c r="B18294" s="250"/>
      <c r="C18294" s="250"/>
      <c r="D18294" s="250"/>
      <c r="E18294" s="250"/>
      <c r="F18294" s="250"/>
    </row>
    <row r="18295" spans="1:6" ht="15" x14ac:dyDescent="0.25">
      <c r="A18295" s="250"/>
      <c r="B18295" s="250"/>
      <c r="C18295" s="250"/>
      <c r="D18295" s="250"/>
      <c r="E18295" s="250"/>
      <c r="F18295" s="250"/>
    </row>
    <row r="18296" spans="1:6" ht="15" x14ac:dyDescent="0.25">
      <c r="A18296" s="250"/>
      <c r="B18296" s="250"/>
      <c r="C18296" s="250"/>
      <c r="D18296" s="250"/>
      <c r="E18296" s="250"/>
      <c r="F18296" s="250"/>
    </row>
    <row r="18297" spans="1:6" ht="15" x14ac:dyDescent="0.25">
      <c r="A18297" s="250"/>
      <c r="B18297" s="250"/>
      <c r="C18297" s="250"/>
      <c r="D18297" s="250"/>
      <c r="E18297" s="250"/>
      <c r="F18297" s="250"/>
    </row>
    <row r="18298" spans="1:6" ht="15" x14ac:dyDescent="0.25">
      <c r="A18298" s="250"/>
      <c r="B18298" s="250"/>
      <c r="C18298" s="250"/>
      <c r="D18298" s="250"/>
      <c r="E18298" s="250"/>
      <c r="F18298" s="250"/>
    </row>
    <row r="18299" spans="1:6" ht="15" x14ac:dyDescent="0.25">
      <c r="A18299" s="250"/>
      <c r="B18299" s="250"/>
      <c r="C18299" s="250"/>
      <c r="D18299" s="250"/>
      <c r="E18299" s="250"/>
      <c r="F18299" s="250"/>
    </row>
    <row r="18300" spans="1:6" ht="15" x14ac:dyDescent="0.25">
      <c r="A18300" s="250"/>
      <c r="B18300" s="250"/>
      <c r="C18300" s="250"/>
      <c r="D18300" s="250"/>
      <c r="E18300" s="250"/>
      <c r="F18300" s="250"/>
    </row>
    <row r="18301" spans="1:6" ht="15" x14ac:dyDescent="0.25">
      <c r="A18301" s="250"/>
      <c r="B18301" s="250"/>
      <c r="C18301" s="250"/>
      <c r="D18301" s="250"/>
      <c r="E18301" s="250"/>
      <c r="F18301" s="250"/>
    </row>
    <row r="18302" spans="1:6" ht="15" x14ac:dyDescent="0.25">
      <c r="A18302" s="250"/>
      <c r="B18302" s="250"/>
      <c r="C18302" s="250"/>
      <c r="D18302" s="250"/>
      <c r="E18302" s="250"/>
      <c r="F18302" s="250"/>
    </row>
    <row r="18303" spans="1:6" ht="15" x14ac:dyDescent="0.25">
      <c r="A18303" s="250"/>
      <c r="B18303" s="250"/>
      <c r="C18303" s="250"/>
      <c r="D18303" s="250"/>
      <c r="E18303" s="250"/>
      <c r="F18303" s="250"/>
    </row>
    <row r="18304" spans="1:6" ht="15" x14ac:dyDescent="0.25">
      <c r="A18304" s="250"/>
      <c r="B18304" s="250"/>
      <c r="C18304" s="250"/>
      <c r="D18304" s="250"/>
      <c r="E18304" s="250"/>
      <c r="F18304" s="250"/>
    </row>
    <row r="18305" spans="1:6" ht="15" x14ac:dyDescent="0.25">
      <c r="A18305" s="250"/>
      <c r="B18305" s="250"/>
      <c r="C18305" s="250"/>
      <c r="D18305" s="250"/>
      <c r="E18305" s="250"/>
      <c r="F18305" s="250"/>
    </row>
    <row r="18306" spans="1:6" ht="15" x14ac:dyDescent="0.25">
      <c r="A18306" s="250"/>
      <c r="B18306" s="250"/>
      <c r="C18306" s="250"/>
      <c r="D18306" s="250"/>
      <c r="E18306" s="250"/>
      <c r="F18306" s="250"/>
    </row>
    <row r="18307" spans="1:6" ht="15" x14ac:dyDescent="0.25">
      <c r="A18307" s="250"/>
      <c r="B18307" s="250"/>
      <c r="C18307" s="250"/>
      <c r="D18307" s="250"/>
      <c r="E18307" s="250"/>
      <c r="F18307" s="250"/>
    </row>
    <row r="18308" spans="1:6" ht="15" x14ac:dyDescent="0.25">
      <c r="A18308" s="250"/>
      <c r="B18308" s="250"/>
      <c r="C18308" s="250"/>
      <c r="D18308" s="250"/>
      <c r="E18308" s="250"/>
      <c r="F18308" s="250"/>
    </row>
    <row r="18309" spans="1:6" ht="15" x14ac:dyDescent="0.25">
      <c r="A18309" s="250"/>
      <c r="B18309" s="250"/>
      <c r="C18309" s="250"/>
      <c r="D18309" s="250"/>
      <c r="E18309" s="250"/>
      <c r="F18309" s="250"/>
    </row>
    <row r="18310" spans="1:6" ht="15" x14ac:dyDescent="0.25">
      <c r="A18310" s="250"/>
      <c r="B18310" s="250"/>
      <c r="C18310" s="250"/>
      <c r="D18310" s="250"/>
      <c r="E18310" s="250"/>
      <c r="F18310" s="250"/>
    </row>
    <row r="18311" spans="1:6" ht="15" x14ac:dyDescent="0.25">
      <c r="A18311" s="250"/>
      <c r="B18311" s="250"/>
      <c r="C18311" s="250"/>
      <c r="D18311" s="250"/>
      <c r="E18311" s="250"/>
      <c r="F18311" s="250"/>
    </row>
    <row r="18312" spans="1:6" ht="15" x14ac:dyDescent="0.25">
      <c r="A18312" s="250"/>
      <c r="B18312" s="250"/>
      <c r="C18312" s="250"/>
      <c r="D18312" s="250"/>
      <c r="E18312" s="250"/>
      <c r="F18312" s="250"/>
    </row>
    <row r="18313" spans="1:6" ht="15" x14ac:dyDescent="0.25">
      <c r="A18313" s="250"/>
      <c r="B18313" s="250"/>
      <c r="C18313" s="250"/>
      <c r="D18313" s="250"/>
      <c r="E18313" s="250"/>
      <c r="F18313" s="250"/>
    </row>
    <row r="18314" spans="1:6" ht="15" x14ac:dyDescent="0.25">
      <c r="A18314" s="250"/>
      <c r="B18314" s="250"/>
      <c r="C18314" s="250"/>
      <c r="D18314" s="250"/>
      <c r="E18314" s="250"/>
      <c r="F18314" s="250"/>
    </row>
    <row r="18315" spans="1:6" ht="15" x14ac:dyDescent="0.25">
      <c r="A18315" s="250"/>
      <c r="B18315" s="250"/>
      <c r="C18315" s="250"/>
      <c r="D18315" s="250"/>
      <c r="E18315" s="250"/>
      <c r="F18315" s="250"/>
    </row>
    <row r="18316" spans="1:6" ht="15" x14ac:dyDescent="0.25">
      <c r="A18316" s="250"/>
      <c r="B18316" s="250"/>
      <c r="C18316" s="250"/>
      <c r="D18316" s="250"/>
      <c r="E18316" s="250"/>
      <c r="F18316" s="250"/>
    </row>
    <row r="18317" spans="1:6" ht="15" x14ac:dyDescent="0.25">
      <c r="A18317" s="250"/>
      <c r="B18317" s="250"/>
      <c r="C18317" s="250"/>
      <c r="D18317" s="250"/>
      <c r="E18317" s="250"/>
      <c r="F18317" s="250"/>
    </row>
    <row r="18318" spans="1:6" ht="15" x14ac:dyDescent="0.25">
      <c r="A18318" s="250"/>
      <c r="B18318" s="250"/>
      <c r="C18318" s="250"/>
      <c r="D18318" s="250"/>
      <c r="E18318" s="250"/>
      <c r="F18318" s="250"/>
    </row>
    <row r="18319" spans="1:6" ht="15" x14ac:dyDescent="0.25">
      <c r="A18319" s="250"/>
      <c r="B18319" s="250"/>
      <c r="C18319" s="250"/>
      <c r="D18319" s="250"/>
      <c r="E18319" s="250"/>
      <c r="F18319" s="250"/>
    </row>
    <row r="18320" spans="1:6" ht="15" x14ac:dyDescent="0.25">
      <c r="A18320" s="250"/>
      <c r="B18320" s="250"/>
      <c r="C18320" s="250"/>
      <c r="D18320" s="250"/>
      <c r="E18320" s="250"/>
      <c r="F18320" s="250"/>
    </row>
    <row r="18321" spans="1:6" ht="15" x14ac:dyDescent="0.25">
      <c r="A18321" s="250"/>
      <c r="B18321" s="250"/>
      <c r="C18321" s="250"/>
      <c r="D18321" s="250"/>
      <c r="E18321" s="250"/>
      <c r="F18321" s="250"/>
    </row>
    <row r="18322" spans="1:6" ht="15" x14ac:dyDescent="0.25">
      <c r="A18322" s="250"/>
      <c r="B18322" s="250"/>
      <c r="C18322" s="250"/>
      <c r="D18322" s="250"/>
      <c r="E18322" s="250"/>
      <c r="F18322" s="250"/>
    </row>
    <row r="18323" spans="1:6" ht="15" x14ac:dyDescent="0.25">
      <c r="A18323" s="250"/>
      <c r="B18323" s="250"/>
      <c r="C18323" s="250"/>
      <c r="D18323" s="250"/>
      <c r="E18323" s="250"/>
      <c r="F18323" s="250"/>
    </row>
    <row r="18324" spans="1:6" ht="15" x14ac:dyDescent="0.25">
      <c r="A18324" s="250"/>
      <c r="B18324" s="250"/>
      <c r="C18324" s="250"/>
      <c r="D18324" s="250"/>
      <c r="E18324" s="250"/>
      <c r="F18324" s="250"/>
    </row>
    <row r="18325" spans="1:6" ht="15" x14ac:dyDescent="0.25">
      <c r="A18325" s="250"/>
      <c r="B18325" s="250"/>
      <c r="C18325" s="250"/>
      <c r="D18325" s="250"/>
      <c r="E18325" s="250"/>
      <c r="F18325" s="250"/>
    </row>
    <row r="18326" spans="1:6" ht="15" x14ac:dyDescent="0.25">
      <c r="A18326" s="250"/>
      <c r="B18326" s="250"/>
      <c r="C18326" s="250"/>
      <c r="D18326" s="250"/>
      <c r="E18326" s="250"/>
      <c r="F18326" s="250"/>
    </row>
    <row r="18327" spans="1:6" ht="15" x14ac:dyDescent="0.25">
      <c r="A18327" s="250"/>
      <c r="B18327" s="250"/>
      <c r="C18327" s="250"/>
      <c r="D18327" s="250"/>
      <c r="E18327" s="250"/>
      <c r="F18327" s="250"/>
    </row>
    <row r="18328" spans="1:6" ht="15" x14ac:dyDescent="0.25">
      <c r="A18328" s="250"/>
      <c r="B18328" s="250"/>
      <c r="C18328" s="250"/>
      <c r="D18328" s="250"/>
      <c r="E18328" s="250"/>
      <c r="F18328" s="250"/>
    </row>
    <row r="18329" spans="1:6" ht="15" x14ac:dyDescent="0.25">
      <c r="A18329" s="250"/>
      <c r="B18329" s="250"/>
      <c r="C18329" s="250"/>
      <c r="D18329" s="250"/>
      <c r="E18329" s="250"/>
      <c r="F18329" s="250"/>
    </row>
    <row r="18330" spans="1:6" ht="15" x14ac:dyDescent="0.25">
      <c r="A18330" s="250"/>
      <c r="B18330" s="250"/>
      <c r="C18330" s="250"/>
      <c r="D18330" s="250"/>
      <c r="E18330" s="250"/>
      <c r="F18330" s="250"/>
    </row>
    <row r="18331" spans="1:6" ht="15" x14ac:dyDescent="0.25">
      <c r="A18331" s="250"/>
      <c r="B18331" s="250"/>
      <c r="C18331" s="250"/>
      <c r="D18331" s="250"/>
      <c r="E18331" s="250"/>
      <c r="F18331" s="250"/>
    </row>
    <row r="18332" spans="1:6" ht="15" x14ac:dyDescent="0.25">
      <c r="A18332" s="250"/>
      <c r="B18332" s="250"/>
      <c r="C18332" s="250"/>
      <c r="D18332" s="250"/>
      <c r="E18332" s="250"/>
      <c r="F18332" s="250"/>
    </row>
    <row r="18333" spans="1:6" ht="15" x14ac:dyDescent="0.25">
      <c r="A18333" s="250"/>
      <c r="B18333" s="250"/>
      <c r="C18333" s="250"/>
      <c r="D18333" s="250"/>
      <c r="E18333" s="250"/>
      <c r="F18333" s="250"/>
    </row>
    <row r="18334" spans="1:6" ht="15" x14ac:dyDescent="0.25">
      <c r="A18334" s="250"/>
      <c r="B18334" s="250"/>
      <c r="C18334" s="250"/>
      <c r="D18334" s="250"/>
      <c r="E18334" s="250"/>
      <c r="F18334" s="250"/>
    </row>
    <row r="18335" spans="1:6" ht="15" x14ac:dyDescent="0.25">
      <c r="A18335" s="250"/>
      <c r="B18335" s="250"/>
      <c r="C18335" s="250"/>
      <c r="D18335" s="250"/>
      <c r="E18335" s="250"/>
      <c r="F18335" s="250"/>
    </row>
    <row r="18336" spans="1:6" ht="15" x14ac:dyDescent="0.25">
      <c r="A18336" s="250"/>
      <c r="B18336" s="250"/>
      <c r="C18336" s="250"/>
      <c r="D18336" s="250"/>
      <c r="E18336" s="250"/>
      <c r="F18336" s="250"/>
    </row>
    <row r="18337" spans="1:6" ht="15" x14ac:dyDescent="0.25">
      <c r="A18337" s="250"/>
      <c r="B18337" s="250"/>
      <c r="C18337" s="250"/>
      <c r="D18337" s="250"/>
      <c r="E18337" s="250"/>
      <c r="F18337" s="250"/>
    </row>
    <row r="18338" spans="1:6" ht="15" x14ac:dyDescent="0.25">
      <c r="A18338" s="250"/>
      <c r="B18338" s="250"/>
      <c r="C18338" s="250"/>
      <c r="D18338" s="250"/>
      <c r="E18338" s="250"/>
      <c r="F18338" s="250"/>
    </row>
    <row r="18339" spans="1:6" ht="15" x14ac:dyDescent="0.25">
      <c r="A18339" s="250"/>
      <c r="B18339" s="250"/>
      <c r="C18339" s="250"/>
      <c r="D18339" s="250"/>
      <c r="E18339" s="250"/>
      <c r="F18339" s="250"/>
    </row>
    <row r="18340" spans="1:6" ht="15" x14ac:dyDescent="0.25">
      <c r="A18340" s="250"/>
      <c r="B18340" s="250"/>
      <c r="C18340" s="250"/>
      <c r="D18340" s="250"/>
      <c r="E18340" s="250"/>
      <c r="F18340" s="250"/>
    </row>
    <row r="18341" spans="1:6" ht="15" x14ac:dyDescent="0.25">
      <c r="A18341" s="250"/>
      <c r="B18341" s="250"/>
      <c r="C18341" s="250"/>
      <c r="D18341" s="250"/>
      <c r="E18341" s="250"/>
      <c r="F18341" s="250"/>
    </row>
    <row r="18342" spans="1:6" ht="15" x14ac:dyDescent="0.25">
      <c r="A18342" s="250"/>
      <c r="B18342" s="250"/>
      <c r="C18342" s="250"/>
      <c r="D18342" s="250"/>
      <c r="E18342" s="250"/>
      <c r="F18342" s="250"/>
    </row>
    <row r="18343" spans="1:6" ht="15" x14ac:dyDescent="0.25">
      <c r="A18343" s="250"/>
      <c r="B18343" s="250"/>
      <c r="C18343" s="250"/>
      <c r="D18343" s="250"/>
      <c r="E18343" s="250"/>
      <c r="F18343" s="250"/>
    </row>
    <row r="18344" spans="1:6" ht="15" x14ac:dyDescent="0.25">
      <c r="A18344" s="250"/>
      <c r="B18344" s="250"/>
      <c r="C18344" s="250"/>
      <c r="D18344" s="250"/>
      <c r="E18344" s="250"/>
      <c r="F18344" s="250"/>
    </row>
    <row r="18345" spans="1:6" ht="15" x14ac:dyDescent="0.25">
      <c r="A18345" s="250"/>
      <c r="B18345" s="250"/>
      <c r="C18345" s="250"/>
      <c r="D18345" s="250"/>
      <c r="E18345" s="250"/>
      <c r="F18345" s="250"/>
    </row>
    <row r="18346" spans="1:6" ht="15" x14ac:dyDescent="0.25">
      <c r="A18346" s="250"/>
      <c r="B18346" s="250"/>
      <c r="C18346" s="250"/>
      <c r="D18346" s="250"/>
      <c r="E18346" s="250"/>
      <c r="F18346" s="250"/>
    </row>
    <row r="18347" spans="1:6" ht="15" x14ac:dyDescent="0.25">
      <c r="A18347" s="250"/>
      <c r="B18347" s="250"/>
      <c r="C18347" s="250"/>
      <c r="D18347" s="250"/>
      <c r="E18347" s="250"/>
      <c r="F18347" s="250"/>
    </row>
    <row r="18348" spans="1:6" ht="15" x14ac:dyDescent="0.25">
      <c r="A18348" s="250"/>
      <c r="B18348" s="250"/>
      <c r="C18348" s="250"/>
      <c r="D18348" s="250"/>
      <c r="E18348" s="250"/>
      <c r="F18348" s="250"/>
    </row>
    <row r="18349" spans="1:6" ht="15" x14ac:dyDescent="0.25">
      <c r="A18349" s="250"/>
      <c r="B18349" s="250"/>
      <c r="C18349" s="250"/>
      <c r="D18349" s="250"/>
      <c r="E18349" s="250"/>
      <c r="F18349" s="250"/>
    </row>
    <row r="18350" spans="1:6" ht="15" x14ac:dyDescent="0.25">
      <c r="A18350" s="250"/>
      <c r="B18350" s="250"/>
      <c r="C18350" s="250"/>
      <c r="D18350" s="250"/>
      <c r="E18350" s="250"/>
      <c r="F18350" s="250"/>
    </row>
    <row r="18351" spans="1:6" ht="15" x14ac:dyDescent="0.25">
      <c r="A18351" s="250"/>
      <c r="B18351" s="250"/>
      <c r="C18351" s="250"/>
      <c r="D18351" s="250"/>
      <c r="E18351" s="250"/>
      <c r="F18351" s="250"/>
    </row>
    <row r="18352" spans="1:6" ht="15" x14ac:dyDescent="0.25">
      <c r="A18352" s="250"/>
      <c r="B18352" s="250"/>
      <c r="C18352" s="250"/>
      <c r="D18352" s="250"/>
      <c r="E18352" s="250"/>
      <c r="F18352" s="250"/>
    </row>
    <row r="18353" spans="1:6" ht="15" x14ac:dyDescent="0.25">
      <c r="A18353" s="250"/>
      <c r="B18353" s="250"/>
      <c r="C18353" s="250"/>
      <c r="D18353" s="250"/>
      <c r="E18353" s="250"/>
      <c r="F18353" s="250"/>
    </row>
    <row r="18354" spans="1:6" ht="15" x14ac:dyDescent="0.25">
      <c r="A18354" s="250"/>
      <c r="B18354" s="250"/>
      <c r="C18354" s="250"/>
      <c r="D18354" s="250"/>
      <c r="E18354" s="250"/>
      <c r="F18354" s="250"/>
    </row>
    <row r="18355" spans="1:6" ht="15" x14ac:dyDescent="0.25">
      <c r="A18355" s="250"/>
      <c r="B18355" s="250"/>
      <c r="C18355" s="250"/>
      <c r="D18355" s="250"/>
      <c r="E18355" s="250"/>
      <c r="F18355" s="250"/>
    </row>
    <row r="18356" spans="1:6" ht="15" x14ac:dyDescent="0.25">
      <c r="A18356" s="250"/>
      <c r="B18356" s="250"/>
      <c r="C18356" s="250"/>
      <c r="D18356" s="250"/>
      <c r="E18356" s="250"/>
      <c r="F18356" s="250"/>
    </row>
    <row r="18357" spans="1:6" ht="15" x14ac:dyDescent="0.25">
      <c r="A18357" s="250"/>
      <c r="B18357" s="250"/>
      <c r="C18357" s="250"/>
      <c r="D18357" s="250"/>
      <c r="E18357" s="250"/>
      <c r="F18357" s="250"/>
    </row>
    <row r="18358" spans="1:6" ht="15" x14ac:dyDescent="0.25">
      <c r="A18358" s="250"/>
      <c r="B18358" s="250"/>
      <c r="C18358" s="250"/>
      <c r="D18358" s="250"/>
      <c r="E18358" s="250"/>
      <c r="F18358" s="250"/>
    </row>
    <row r="18359" spans="1:6" ht="15" x14ac:dyDescent="0.25">
      <c r="A18359" s="250"/>
      <c r="B18359" s="250"/>
      <c r="C18359" s="250"/>
      <c r="D18359" s="250"/>
      <c r="E18359" s="250"/>
      <c r="F18359" s="250"/>
    </row>
    <row r="18360" spans="1:6" ht="15" x14ac:dyDescent="0.25">
      <c r="A18360" s="250"/>
      <c r="B18360" s="250"/>
      <c r="C18360" s="250"/>
      <c r="D18360" s="250"/>
      <c r="E18360" s="250"/>
      <c r="F18360" s="250"/>
    </row>
    <row r="18361" spans="1:6" ht="15" x14ac:dyDescent="0.25">
      <c r="A18361" s="250"/>
      <c r="B18361" s="250"/>
      <c r="C18361" s="250"/>
      <c r="D18361" s="250"/>
      <c r="E18361" s="250"/>
      <c r="F18361" s="250"/>
    </row>
    <row r="18362" spans="1:6" ht="15" x14ac:dyDescent="0.25">
      <c r="A18362" s="250"/>
      <c r="B18362" s="250"/>
      <c r="C18362" s="250"/>
      <c r="D18362" s="250"/>
      <c r="E18362" s="250"/>
      <c r="F18362" s="250"/>
    </row>
    <row r="18363" spans="1:6" ht="15" x14ac:dyDescent="0.25">
      <c r="A18363" s="250"/>
      <c r="B18363" s="250"/>
      <c r="C18363" s="250"/>
      <c r="D18363" s="250"/>
      <c r="E18363" s="250"/>
      <c r="F18363" s="250"/>
    </row>
    <row r="18364" spans="1:6" ht="15" x14ac:dyDescent="0.25">
      <c r="A18364" s="250"/>
      <c r="B18364" s="250"/>
      <c r="C18364" s="250"/>
      <c r="D18364" s="250"/>
      <c r="E18364" s="250"/>
      <c r="F18364" s="250"/>
    </row>
    <row r="18365" spans="1:6" ht="15" x14ac:dyDescent="0.25">
      <c r="A18365" s="250"/>
      <c r="B18365" s="250"/>
      <c r="C18365" s="250"/>
      <c r="D18365" s="250"/>
      <c r="E18365" s="250"/>
      <c r="F18365" s="250"/>
    </row>
    <row r="18366" spans="1:6" ht="15" x14ac:dyDescent="0.25">
      <c r="A18366" s="250"/>
      <c r="B18366" s="250"/>
      <c r="C18366" s="250"/>
      <c r="D18366" s="250"/>
      <c r="E18366" s="250"/>
      <c r="F18366" s="250"/>
    </row>
    <row r="18367" spans="1:6" ht="15" x14ac:dyDescent="0.25">
      <c r="A18367" s="250"/>
      <c r="B18367" s="250"/>
      <c r="C18367" s="250"/>
      <c r="D18367" s="250"/>
      <c r="E18367" s="250"/>
      <c r="F18367" s="250"/>
    </row>
    <row r="18368" spans="1:6" ht="15" x14ac:dyDescent="0.25">
      <c r="A18368" s="250"/>
      <c r="B18368" s="250"/>
      <c r="C18368" s="250"/>
      <c r="D18368" s="250"/>
      <c r="E18368" s="250"/>
      <c r="F18368" s="250"/>
    </row>
    <row r="18369" spans="1:6" ht="15" x14ac:dyDescent="0.25">
      <c r="A18369" s="250"/>
      <c r="B18369" s="250"/>
      <c r="C18369" s="250"/>
      <c r="D18369" s="250"/>
      <c r="E18369" s="250"/>
      <c r="F18369" s="250"/>
    </row>
    <row r="18370" spans="1:6" ht="15" x14ac:dyDescent="0.25">
      <c r="A18370" s="250"/>
      <c r="B18370" s="250"/>
      <c r="C18370" s="250"/>
      <c r="D18370" s="250"/>
      <c r="E18370" s="250"/>
      <c r="F18370" s="250"/>
    </row>
    <row r="18371" spans="1:6" ht="15" x14ac:dyDescent="0.25">
      <c r="A18371" s="250"/>
      <c r="B18371" s="250"/>
      <c r="C18371" s="250"/>
      <c r="D18371" s="250"/>
      <c r="E18371" s="250"/>
      <c r="F18371" s="250"/>
    </row>
    <row r="18372" spans="1:6" ht="15" x14ac:dyDescent="0.25">
      <c r="A18372" s="250"/>
      <c r="B18372" s="250"/>
      <c r="C18372" s="250"/>
      <c r="D18372" s="250"/>
      <c r="E18372" s="250"/>
      <c r="F18372" s="250"/>
    </row>
    <row r="18373" spans="1:6" ht="15" x14ac:dyDescent="0.25">
      <c r="A18373" s="250"/>
      <c r="B18373" s="250"/>
      <c r="C18373" s="250"/>
      <c r="D18373" s="250"/>
      <c r="E18373" s="250"/>
      <c r="F18373" s="250"/>
    </row>
    <row r="18374" spans="1:6" ht="15" x14ac:dyDescent="0.25">
      <c r="A18374" s="250"/>
      <c r="B18374" s="250"/>
      <c r="C18374" s="250"/>
      <c r="D18374" s="250"/>
      <c r="E18374" s="250"/>
      <c r="F18374" s="250"/>
    </row>
    <row r="18375" spans="1:6" ht="15" x14ac:dyDescent="0.25">
      <c r="A18375" s="250"/>
      <c r="B18375" s="250"/>
      <c r="C18375" s="250"/>
      <c r="D18375" s="250"/>
      <c r="E18375" s="250"/>
      <c r="F18375" s="250"/>
    </row>
    <row r="18376" spans="1:6" ht="15" x14ac:dyDescent="0.25">
      <c r="A18376" s="250"/>
      <c r="B18376" s="250"/>
      <c r="C18376" s="250"/>
      <c r="D18376" s="250"/>
      <c r="E18376" s="250"/>
      <c r="F18376" s="250"/>
    </row>
    <row r="18377" spans="1:6" ht="15" x14ac:dyDescent="0.25">
      <c r="A18377" s="250"/>
      <c r="B18377" s="250"/>
      <c r="C18377" s="250"/>
      <c r="D18377" s="250"/>
      <c r="E18377" s="250"/>
      <c r="F18377" s="250"/>
    </row>
    <row r="18378" spans="1:6" ht="15" x14ac:dyDescent="0.25">
      <c r="A18378" s="250"/>
      <c r="B18378" s="250"/>
      <c r="C18378" s="250"/>
      <c r="D18378" s="250"/>
      <c r="E18378" s="250"/>
      <c r="F18378" s="250"/>
    </row>
    <row r="18379" spans="1:6" ht="15" x14ac:dyDescent="0.25">
      <c r="A18379" s="250"/>
      <c r="B18379" s="250"/>
      <c r="C18379" s="250"/>
      <c r="D18379" s="250"/>
      <c r="E18379" s="250"/>
      <c r="F18379" s="250"/>
    </row>
    <row r="18380" spans="1:6" ht="15" x14ac:dyDescent="0.25">
      <c r="A18380" s="250"/>
      <c r="B18380" s="250"/>
      <c r="C18380" s="250"/>
      <c r="D18380" s="250"/>
      <c r="E18380" s="250"/>
      <c r="F18380" s="250"/>
    </row>
    <row r="18381" spans="1:6" ht="15" x14ac:dyDescent="0.25">
      <c r="A18381" s="250"/>
      <c r="B18381" s="250"/>
      <c r="C18381" s="250"/>
      <c r="D18381" s="250"/>
      <c r="E18381" s="250"/>
      <c r="F18381" s="250"/>
    </row>
    <row r="18382" spans="1:6" ht="15" x14ac:dyDescent="0.25">
      <c r="A18382" s="250"/>
      <c r="B18382" s="250"/>
      <c r="C18382" s="250"/>
      <c r="D18382" s="250"/>
      <c r="E18382" s="250"/>
      <c r="F18382" s="250"/>
    </row>
    <row r="18383" spans="1:6" ht="15" x14ac:dyDescent="0.25">
      <c r="A18383" s="250"/>
      <c r="B18383" s="250"/>
      <c r="C18383" s="250"/>
      <c r="D18383" s="250"/>
      <c r="E18383" s="250"/>
      <c r="F18383" s="250"/>
    </row>
    <row r="18384" spans="1:6" ht="15" x14ac:dyDescent="0.25">
      <c r="A18384" s="250"/>
      <c r="B18384" s="250"/>
      <c r="C18384" s="250"/>
      <c r="D18384" s="250"/>
      <c r="E18384" s="250"/>
      <c r="F18384" s="251"/>
    </row>
    <row r="18385" spans="1:6" ht="15" x14ac:dyDescent="0.25">
      <c r="A18385" s="250"/>
      <c r="B18385" s="250"/>
      <c r="C18385" s="250"/>
      <c r="D18385" s="250"/>
      <c r="E18385" s="250"/>
      <c r="F18385" s="251"/>
    </row>
    <row r="18386" spans="1:6" ht="15" x14ac:dyDescent="0.25">
      <c r="A18386" s="250"/>
      <c r="B18386" s="250"/>
      <c r="C18386" s="250"/>
      <c r="D18386" s="250"/>
      <c r="E18386" s="250"/>
      <c r="F18386" s="251"/>
    </row>
    <row r="18387" spans="1:6" ht="15" x14ac:dyDescent="0.25">
      <c r="A18387" s="250"/>
      <c r="B18387" s="250"/>
      <c r="C18387" s="250"/>
      <c r="D18387" s="250"/>
      <c r="E18387" s="250"/>
      <c r="F18387" s="250"/>
    </row>
    <row r="18388" spans="1:6" ht="15" x14ac:dyDescent="0.25">
      <c r="A18388" s="250"/>
      <c r="B18388" s="250"/>
      <c r="C18388" s="250"/>
      <c r="D18388" s="250"/>
      <c r="E18388" s="250"/>
      <c r="F18388" s="250"/>
    </row>
    <row r="18389" spans="1:6" ht="15" x14ac:dyDescent="0.25">
      <c r="A18389" s="250"/>
      <c r="B18389" s="250"/>
      <c r="C18389" s="250"/>
      <c r="D18389" s="250"/>
      <c r="E18389" s="250"/>
      <c r="F18389" s="250"/>
    </row>
    <row r="18390" spans="1:6" ht="15" x14ac:dyDescent="0.25">
      <c r="A18390" s="250"/>
      <c r="B18390" s="250"/>
      <c r="C18390" s="250"/>
      <c r="D18390" s="250"/>
      <c r="E18390" s="250"/>
      <c r="F18390" s="250"/>
    </row>
    <row r="18391" spans="1:6" ht="15" x14ac:dyDescent="0.25">
      <c r="A18391" s="250"/>
      <c r="B18391" s="250"/>
      <c r="C18391" s="250"/>
      <c r="D18391" s="250"/>
      <c r="E18391" s="250"/>
      <c r="F18391" s="250"/>
    </row>
    <row r="18392" spans="1:6" ht="15" x14ac:dyDescent="0.25">
      <c r="A18392" s="250"/>
      <c r="B18392" s="250"/>
      <c r="C18392" s="250"/>
      <c r="D18392" s="250"/>
      <c r="E18392" s="250"/>
      <c r="F18392" s="250"/>
    </row>
    <row r="18393" spans="1:6" ht="15" x14ac:dyDescent="0.25">
      <c r="A18393" s="250"/>
      <c r="B18393" s="250"/>
      <c r="C18393" s="250"/>
      <c r="D18393" s="250"/>
      <c r="E18393" s="250"/>
      <c r="F18393" s="250"/>
    </row>
    <row r="18394" spans="1:6" ht="15" x14ac:dyDescent="0.25">
      <c r="A18394" s="250"/>
      <c r="B18394" s="250"/>
      <c r="C18394" s="250"/>
      <c r="D18394" s="250"/>
      <c r="E18394" s="250"/>
      <c r="F18394" s="250"/>
    </row>
    <row r="18395" spans="1:6" ht="15" x14ac:dyDescent="0.25">
      <c r="A18395" s="250"/>
      <c r="B18395" s="250"/>
      <c r="C18395" s="250"/>
      <c r="D18395" s="250"/>
      <c r="E18395" s="250"/>
      <c r="F18395" s="250"/>
    </row>
    <row r="18396" spans="1:6" ht="15" x14ac:dyDescent="0.25">
      <c r="A18396" s="250"/>
      <c r="B18396" s="250"/>
      <c r="C18396" s="250"/>
      <c r="D18396" s="250"/>
      <c r="E18396" s="250"/>
      <c r="F18396" s="250"/>
    </row>
    <row r="18397" spans="1:6" ht="15" x14ac:dyDescent="0.25">
      <c r="A18397" s="250"/>
      <c r="B18397" s="250"/>
      <c r="C18397" s="250"/>
      <c r="D18397" s="250"/>
      <c r="E18397" s="250"/>
      <c r="F18397" s="250"/>
    </row>
    <row r="18398" spans="1:6" ht="15" x14ac:dyDescent="0.25">
      <c r="A18398" s="250"/>
      <c r="B18398" s="250"/>
      <c r="C18398" s="250"/>
      <c r="D18398" s="250"/>
      <c r="E18398" s="250"/>
      <c r="F18398" s="250"/>
    </row>
    <row r="18399" spans="1:6" ht="15" x14ac:dyDescent="0.25">
      <c r="A18399" s="250"/>
      <c r="B18399" s="250"/>
      <c r="C18399" s="250"/>
      <c r="D18399" s="250"/>
      <c r="E18399" s="250"/>
      <c r="F18399" s="250"/>
    </row>
    <row r="18400" spans="1:6" ht="15" x14ac:dyDescent="0.25">
      <c r="A18400" s="250"/>
      <c r="B18400" s="250"/>
      <c r="C18400" s="250"/>
      <c r="D18400" s="250"/>
      <c r="E18400" s="250"/>
      <c r="F18400" s="250"/>
    </row>
    <row r="18401" spans="1:6" ht="15" x14ac:dyDescent="0.25">
      <c r="A18401" s="250"/>
      <c r="B18401" s="250"/>
      <c r="C18401" s="250"/>
      <c r="D18401" s="250"/>
      <c r="E18401" s="250"/>
      <c r="F18401" s="250"/>
    </row>
    <row r="18402" spans="1:6" ht="15" x14ac:dyDescent="0.25">
      <c r="A18402" s="250"/>
      <c r="B18402" s="250"/>
      <c r="C18402" s="250"/>
      <c r="D18402" s="250"/>
      <c r="E18402" s="250"/>
      <c r="F18402" s="250"/>
    </row>
    <row r="18403" spans="1:6" ht="15" x14ac:dyDescent="0.25">
      <c r="A18403" s="250"/>
      <c r="B18403" s="250"/>
      <c r="C18403" s="250"/>
      <c r="D18403" s="250"/>
      <c r="E18403" s="250"/>
      <c r="F18403" s="250"/>
    </row>
    <row r="18404" spans="1:6" ht="15" x14ac:dyDescent="0.25">
      <c r="A18404" s="250"/>
      <c r="B18404" s="250"/>
      <c r="C18404" s="250"/>
      <c r="D18404" s="250"/>
      <c r="E18404" s="250"/>
      <c r="F18404" s="250"/>
    </row>
    <row r="18405" spans="1:6" ht="15" x14ac:dyDescent="0.25">
      <c r="A18405" s="250"/>
      <c r="B18405" s="250"/>
      <c r="C18405" s="250"/>
      <c r="D18405" s="250"/>
      <c r="E18405" s="250"/>
      <c r="F18405" s="250"/>
    </row>
    <row r="18406" spans="1:6" ht="15" x14ac:dyDescent="0.25">
      <c r="A18406" s="250"/>
      <c r="B18406" s="250"/>
      <c r="C18406" s="250"/>
      <c r="D18406" s="250"/>
      <c r="E18406" s="250"/>
      <c r="F18406" s="250"/>
    </row>
    <row r="18407" spans="1:6" ht="15" x14ac:dyDescent="0.25">
      <c r="A18407" s="250"/>
      <c r="B18407" s="250"/>
      <c r="C18407" s="250"/>
      <c r="D18407" s="250"/>
      <c r="E18407" s="250"/>
      <c r="F18407" s="250"/>
    </row>
    <row r="18408" spans="1:6" ht="15" x14ac:dyDescent="0.25">
      <c r="A18408" s="250"/>
      <c r="B18408" s="250"/>
      <c r="C18408" s="250"/>
      <c r="D18408" s="250"/>
      <c r="E18408" s="250"/>
      <c r="F18408" s="250"/>
    </row>
    <row r="18409" spans="1:6" ht="15" x14ac:dyDescent="0.25">
      <c r="A18409" s="250"/>
      <c r="B18409" s="250"/>
      <c r="C18409" s="250"/>
      <c r="D18409" s="250"/>
      <c r="E18409" s="250"/>
      <c r="F18409" s="250"/>
    </row>
    <row r="18410" spans="1:6" ht="15" x14ac:dyDescent="0.25">
      <c r="A18410" s="250"/>
      <c r="B18410" s="250"/>
      <c r="C18410" s="250"/>
      <c r="D18410" s="250"/>
      <c r="E18410" s="250"/>
      <c r="F18410" s="250"/>
    </row>
    <row r="18411" spans="1:6" ht="15" x14ac:dyDescent="0.25">
      <c r="A18411" s="250"/>
      <c r="B18411" s="250"/>
      <c r="C18411" s="250"/>
      <c r="D18411" s="250"/>
      <c r="E18411" s="250"/>
      <c r="F18411" s="250"/>
    </row>
    <row r="18412" spans="1:6" ht="15" x14ac:dyDescent="0.25">
      <c r="A18412" s="250"/>
      <c r="B18412" s="250"/>
      <c r="C18412" s="250"/>
      <c r="D18412" s="250"/>
      <c r="E18412" s="250"/>
      <c r="F18412" s="250"/>
    </row>
    <row r="18413" spans="1:6" ht="15" x14ac:dyDescent="0.25">
      <c r="A18413" s="250"/>
      <c r="B18413" s="250"/>
      <c r="C18413" s="250"/>
      <c r="D18413" s="250"/>
      <c r="E18413" s="250"/>
      <c r="F18413" s="250"/>
    </row>
    <row r="18414" spans="1:6" ht="15" x14ac:dyDescent="0.25">
      <c r="A18414" s="250"/>
      <c r="B18414" s="250"/>
      <c r="C18414" s="250"/>
      <c r="D18414" s="250"/>
      <c r="E18414" s="250"/>
      <c r="F18414" s="250"/>
    </row>
    <row r="18415" spans="1:6" ht="15" x14ac:dyDescent="0.25">
      <c r="A18415" s="250"/>
      <c r="B18415" s="250"/>
      <c r="C18415" s="250"/>
      <c r="D18415" s="250"/>
      <c r="E18415" s="250"/>
      <c r="F18415" s="250"/>
    </row>
    <row r="18416" spans="1:6" ht="15" x14ac:dyDescent="0.25">
      <c r="A18416" s="250"/>
      <c r="B18416" s="250"/>
      <c r="C18416" s="250"/>
      <c r="D18416" s="250"/>
      <c r="E18416" s="250"/>
      <c r="F18416" s="250"/>
    </row>
    <row r="18417" spans="1:6" ht="15" x14ac:dyDescent="0.25">
      <c r="A18417" s="250"/>
      <c r="B18417" s="250"/>
      <c r="C18417" s="250"/>
      <c r="D18417" s="250"/>
      <c r="E18417" s="250"/>
      <c r="F18417" s="250"/>
    </row>
    <row r="18418" spans="1:6" ht="15" x14ac:dyDescent="0.25">
      <c r="A18418" s="250"/>
      <c r="B18418" s="250"/>
      <c r="C18418" s="250"/>
      <c r="D18418" s="250"/>
      <c r="E18418" s="250"/>
      <c r="F18418" s="250"/>
    </row>
    <row r="18419" spans="1:6" ht="15" x14ac:dyDescent="0.25">
      <c r="A18419" s="250"/>
      <c r="B18419" s="250"/>
      <c r="C18419" s="250"/>
      <c r="D18419" s="250"/>
      <c r="E18419" s="250"/>
      <c r="F18419" s="250"/>
    </row>
    <row r="18420" spans="1:6" ht="15" x14ac:dyDescent="0.25">
      <c r="A18420" s="250"/>
      <c r="B18420" s="250"/>
      <c r="C18420" s="250"/>
      <c r="D18420" s="250"/>
      <c r="E18420" s="250"/>
      <c r="F18420" s="250"/>
    </row>
    <row r="18421" spans="1:6" ht="15" x14ac:dyDescent="0.25">
      <c r="A18421" s="250"/>
      <c r="B18421" s="250"/>
      <c r="C18421" s="250"/>
      <c r="D18421" s="250"/>
      <c r="E18421" s="250"/>
      <c r="F18421" s="250"/>
    </row>
    <row r="18422" spans="1:6" ht="15" x14ac:dyDescent="0.25">
      <c r="A18422" s="250"/>
      <c r="B18422" s="250"/>
      <c r="C18422" s="250"/>
      <c r="D18422" s="250"/>
      <c r="E18422" s="250"/>
      <c r="F18422" s="250"/>
    </row>
    <row r="18423" spans="1:6" ht="15" x14ac:dyDescent="0.25">
      <c r="A18423" s="250"/>
      <c r="B18423" s="250"/>
      <c r="C18423" s="250"/>
      <c r="D18423" s="250"/>
      <c r="E18423" s="250"/>
      <c r="F18423" s="250"/>
    </row>
    <row r="18424" spans="1:6" ht="15" x14ac:dyDescent="0.25">
      <c r="A18424" s="250"/>
      <c r="B18424" s="250"/>
      <c r="C18424" s="250"/>
      <c r="D18424" s="250"/>
      <c r="E18424" s="250"/>
      <c r="F18424" s="250"/>
    </row>
    <row r="18425" spans="1:6" ht="15" x14ac:dyDescent="0.25">
      <c r="A18425" s="250"/>
      <c r="B18425" s="250"/>
      <c r="C18425" s="250"/>
      <c r="D18425" s="250"/>
      <c r="E18425" s="250"/>
      <c r="F18425" s="250"/>
    </row>
    <row r="18426" spans="1:6" ht="15" x14ac:dyDescent="0.25">
      <c r="A18426" s="250"/>
      <c r="B18426" s="250"/>
      <c r="C18426" s="250"/>
      <c r="D18426" s="250"/>
      <c r="E18426" s="250"/>
      <c r="F18426" s="250"/>
    </row>
    <row r="18427" spans="1:6" ht="15" x14ac:dyDescent="0.25">
      <c r="A18427" s="250"/>
      <c r="B18427" s="250"/>
      <c r="C18427" s="250"/>
      <c r="D18427" s="250"/>
      <c r="E18427" s="250"/>
      <c r="F18427" s="250"/>
    </row>
    <row r="18428" spans="1:6" ht="15" x14ac:dyDescent="0.25">
      <c r="A18428" s="250"/>
      <c r="B18428" s="250"/>
      <c r="C18428" s="250"/>
      <c r="D18428" s="250"/>
      <c r="E18428" s="250"/>
      <c r="F18428" s="250"/>
    </row>
    <row r="18429" spans="1:6" ht="15" x14ac:dyDescent="0.25">
      <c r="A18429" s="250"/>
      <c r="B18429" s="250"/>
      <c r="C18429" s="250"/>
      <c r="D18429" s="250"/>
      <c r="E18429" s="250"/>
      <c r="F18429" s="250"/>
    </row>
    <row r="18430" spans="1:6" ht="15" x14ac:dyDescent="0.25">
      <c r="A18430" s="250"/>
      <c r="B18430" s="250"/>
      <c r="C18430" s="250"/>
      <c r="D18430" s="250"/>
      <c r="E18430" s="250"/>
      <c r="F18430" s="250"/>
    </row>
    <row r="18431" spans="1:6" ht="15" x14ac:dyDescent="0.25">
      <c r="A18431" s="250"/>
      <c r="B18431" s="250"/>
      <c r="C18431" s="250"/>
      <c r="D18431" s="250"/>
      <c r="E18431" s="250"/>
      <c r="F18431" s="250"/>
    </row>
    <row r="18432" spans="1:6" ht="15" x14ac:dyDescent="0.25">
      <c r="A18432" s="250"/>
      <c r="B18432" s="250"/>
      <c r="C18432" s="250"/>
      <c r="D18432" s="250"/>
      <c r="E18432" s="250"/>
      <c r="F18432" s="250"/>
    </row>
    <row r="18433" spans="1:6" ht="15" x14ac:dyDescent="0.25">
      <c r="A18433" s="250"/>
      <c r="B18433" s="250"/>
      <c r="C18433" s="250"/>
      <c r="D18433" s="250"/>
      <c r="E18433" s="250"/>
      <c r="F18433" s="250"/>
    </row>
    <row r="18434" spans="1:6" ht="15" x14ac:dyDescent="0.25">
      <c r="A18434" s="250"/>
      <c r="B18434" s="250"/>
      <c r="C18434" s="250"/>
      <c r="D18434" s="250"/>
      <c r="E18434" s="250"/>
      <c r="F18434" s="250"/>
    </row>
    <row r="18435" spans="1:6" ht="15" x14ac:dyDescent="0.25">
      <c r="A18435" s="250"/>
      <c r="B18435" s="250"/>
      <c r="C18435" s="250"/>
      <c r="D18435" s="250"/>
      <c r="E18435" s="250"/>
      <c r="F18435" s="250"/>
    </row>
    <row r="18436" spans="1:6" ht="15" x14ac:dyDescent="0.25">
      <c r="A18436" s="250"/>
      <c r="B18436" s="250"/>
      <c r="C18436" s="250"/>
      <c r="D18436" s="250"/>
      <c r="E18436" s="250"/>
      <c r="F18436" s="250"/>
    </row>
    <row r="18437" spans="1:6" ht="15" x14ac:dyDescent="0.25">
      <c r="A18437" s="250"/>
      <c r="B18437" s="250"/>
      <c r="C18437" s="250"/>
      <c r="D18437" s="250"/>
      <c r="E18437" s="250"/>
      <c r="F18437" s="250"/>
    </row>
    <row r="18438" spans="1:6" ht="15" x14ac:dyDescent="0.25">
      <c r="A18438" s="250"/>
      <c r="B18438" s="250"/>
      <c r="C18438" s="250"/>
      <c r="D18438" s="250"/>
      <c r="E18438" s="250"/>
      <c r="F18438" s="250"/>
    </row>
    <row r="18439" spans="1:6" ht="15" x14ac:dyDescent="0.25">
      <c r="A18439" s="250"/>
      <c r="B18439" s="250"/>
      <c r="C18439" s="250"/>
      <c r="D18439" s="250"/>
      <c r="E18439" s="250"/>
      <c r="F18439" s="250"/>
    </row>
    <row r="18440" spans="1:6" ht="15" x14ac:dyDescent="0.25">
      <c r="A18440" s="250"/>
      <c r="B18440" s="250"/>
      <c r="C18440" s="250"/>
      <c r="D18440" s="250"/>
      <c r="E18440" s="250"/>
      <c r="F18440" s="250"/>
    </row>
    <row r="18441" spans="1:6" ht="15" x14ac:dyDescent="0.25">
      <c r="A18441" s="250"/>
      <c r="B18441" s="250"/>
      <c r="C18441" s="250"/>
      <c r="D18441" s="250"/>
      <c r="E18441" s="250"/>
      <c r="F18441" s="250"/>
    </row>
    <row r="18442" spans="1:6" ht="15" x14ac:dyDescent="0.25">
      <c r="A18442" s="250"/>
      <c r="B18442" s="250"/>
      <c r="C18442" s="250"/>
      <c r="D18442" s="250"/>
      <c r="E18442" s="250"/>
      <c r="F18442" s="250"/>
    </row>
    <row r="18443" spans="1:6" ht="15" x14ac:dyDescent="0.25">
      <c r="A18443" s="250"/>
      <c r="B18443" s="250"/>
      <c r="C18443" s="250"/>
      <c r="D18443" s="250"/>
      <c r="E18443" s="250"/>
      <c r="F18443" s="250"/>
    </row>
    <row r="18444" spans="1:6" ht="15" x14ac:dyDescent="0.25">
      <c r="A18444" s="250"/>
      <c r="B18444" s="250"/>
      <c r="C18444" s="250"/>
      <c r="D18444" s="250"/>
      <c r="E18444" s="250"/>
      <c r="F18444" s="250"/>
    </row>
    <row r="18445" spans="1:6" ht="15" x14ac:dyDescent="0.25">
      <c r="A18445" s="250"/>
      <c r="B18445" s="250"/>
      <c r="C18445" s="250"/>
      <c r="D18445" s="250"/>
      <c r="E18445" s="250"/>
      <c r="F18445" s="250"/>
    </row>
    <row r="18446" spans="1:6" ht="15" x14ac:dyDescent="0.25">
      <c r="A18446" s="250"/>
      <c r="B18446" s="250"/>
      <c r="C18446" s="250"/>
      <c r="D18446" s="250"/>
      <c r="E18446" s="250"/>
      <c r="F18446" s="250"/>
    </row>
    <row r="18447" spans="1:6" ht="15" x14ac:dyDescent="0.25">
      <c r="A18447" s="250"/>
      <c r="B18447" s="250"/>
      <c r="C18447" s="250"/>
      <c r="D18447" s="250"/>
      <c r="E18447" s="250"/>
      <c r="F18447" s="250"/>
    </row>
    <row r="18448" spans="1:6" ht="15" x14ac:dyDescent="0.25">
      <c r="A18448" s="250"/>
      <c r="B18448" s="250"/>
      <c r="C18448" s="250"/>
      <c r="D18448" s="250"/>
      <c r="E18448" s="250"/>
      <c r="F18448" s="250"/>
    </row>
    <row r="18449" spans="1:6" ht="15" x14ac:dyDescent="0.25">
      <c r="A18449" s="250"/>
      <c r="B18449" s="250"/>
      <c r="C18449" s="250"/>
      <c r="D18449" s="250"/>
      <c r="E18449" s="250"/>
      <c r="F18449" s="250"/>
    </row>
    <row r="18450" spans="1:6" ht="15" x14ac:dyDescent="0.25">
      <c r="A18450" s="250"/>
      <c r="B18450" s="250"/>
      <c r="C18450" s="250"/>
      <c r="D18450" s="250"/>
      <c r="E18450" s="250"/>
      <c r="F18450" s="250"/>
    </row>
    <row r="18451" spans="1:6" ht="15" x14ac:dyDescent="0.25">
      <c r="A18451" s="250"/>
      <c r="B18451" s="250"/>
      <c r="C18451" s="250"/>
      <c r="D18451" s="250"/>
      <c r="E18451" s="250"/>
      <c r="F18451" s="250"/>
    </row>
    <row r="18452" spans="1:6" ht="15" x14ac:dyDescent="0.25">
      <c r="A18452" s="250"/>
      <c r="B18452" s="250"/>
      <c r="C18452" s="250"/>
      <c r="D18452" s="250"/>
      <c r="E18452" s="250"/>
      <c r="F18452" s="250"/>
    </row>
    <row r="18453" spans="1:6" ht="15" x14ac:dyDescent="0.25">
      <c r="A18453" s="250"/>
      <c r="B18453" s="250"/>
      <c r="C18453" s="250"/>
      <c r="D18453" s="250"/>
      <c r="E18453" s="250"/>
      <c r="F18453" s="250"/>
    </row>
    <row r="18454" spans="1:6" ht="15" x14ac:dyDescent="0.25">
      <c r="A18454" s="250"/>
      <c r="B18454" s="250"/>
      <c r="C18454" s="250"/>
      <c r="D18454" s="250"/>
      <c r="E18454" s="250"/>
      <c r="F18454" s="250"/>
    </row>
    <row r="18455" spans="1:6" ht="15" x14ac:dyDescent="0.25">
      <c r="A18455" s="250"/>
      <c r="B18455" s="250"/>
      <c r="C18455" s="250"/>
      <c r="D18455" s="250"/>
      <c r="E18455" s="250"/>
      <c r="F18455" s="250"/>
    </row>
    <row r="18456" spans="1:6" ht="15" x14ac:dyDescent="0.25">
      <c r="A18456" s="250"/>
      <c r="B18456" s="250"/>
      <c r="C18456" s="250"/>
      <c r="D18456" s="250"/>
      <c r="E18456" s="250"/>
      <c r="F18456" s="250"/>
    </row>
    <row r="18457" spans="1:6" ht="15" x14ac:dyDescent="0.25">
      <c r="A18457" s="250"/>
      <c r="B18457" s="250"/>
      <c r="C18457" s="250"/>
      <c r="D18457" s="250"/>
      <c r="E18457" s="250"/>
      <c r="F18457" s="250"/>
    </row>
    <row r="18458" spans="1:6" ht="15" x14ac:dyDescent="0.25">
      <c r="A18458" s="250"/>
      <c r="B18458" s="250"/>
      <c r="C18458" s="250"/>
      <c r="D18458" s="250"/>
      <c r="E18458" s="250"/>
      <c r="F18458" s="250"/>
    </row>
    <row r="18459" spans="1:6" ht="15" x14ac:dyDescent="0.25">
      <c r="A18459" s="250"/>
      <c r="B18459" s="250"/>
      <c r="C18459" s="250"/>
      <c r="D18459" s="250"/>
      <c r="E18459" s="250"/>
      <c r="F18459" s="250"/>
    </row>
    <row r="18460" spans="1:6" ht="15" x14ac:dyDescent="0.25">
      <c r="A18460" s="250"/>
      <c r="B18460" s="250"/>
      <c r="C18460" s="250"/>
      <c r="D18460" s="250"/>
      <c r="E18460" s="250"/>
      <c r="F18460" s="250"/>
    </row>
    <row r="18461" spans="1:6" ht="15" x14ac:dyDescent="0.25">
      <c r="A18461" s="250"/>
      <c r="B18461" s="250"/>
      <c r="C18461" s="250"/>
      <c r="D18461" s="250"/>
      <c r="E18461" s="250"/>
      <c r="F18461" s="250"/>
    </row>
    <row r="18462" spans="1:6" ht="15" x14ac:dyDescent="0.25">
      <c r="A18462" s="250"/>
      <c r="B18462" s="250"/>
      <c r="C18462" s="250"/>
      <c r="D18462" s="250"/>
      <c r="E18462" s="250"/>
      <c r="F18462" s="250"/>
    </row>
    <row r="18463" spans="1:6" ht="15" x14ac:dyDescent="0.25">
      <c r="A18463" s="250"/>
      <c r="B18463" s="250"/>
      <c r="C18463" s="250"/>
      <c r="D18463" s="250"/>
      <c r="E18463" s="250"/>
      <c r="F18463" s="250"/>
    </row>
    <row r="18464" spans="1:6" ht="15" x14ac:dyDescent="0.25">
      <c r="A18464" s="250"/>
      <c r="B18464" s="250"/>
      <c r="C18464" s="250"/>
      <c r="D18464" s="250"/>
      <c r="E18464" s="250"/>
      <c r="F18464" s="250"/>
    </row>
    <row r="18465" spans="1:6" ht="15" x14ac:dyDescent="0.25">
      <c r="A18465" s="250"/>
      <c r="B18465" s="250"/>
      <c r="C18465" s="250"/>
      <c r="D18465" s="250"/>
      <c r="E18465" s="250"/>
      <c r="F18465" s="250"/>
    </row>
    <row r="18466" spans="1:6" ht="15" x14ac:dyDescent="0.25">
      <c r="A18466" s="250"/>
      <c r="B18466" s="250"/>
      <c r="C18466" s="250"/>
      <c r="D18466" s="250"/>
      <c r="E18466" s="250"/>
      <c r="F18466" s="250"/>
    </row>
    <row r="18467" spans="1:6" ht="15" x14ac:dyDescent="0.25">
      <c r="A18467" s="250"/>
      <c r="B18467" s="250"/>
      <c r="C18467" s="250"/>
      <c r="D18467" s="250"/>
      <c r="E18467" s="250"/>
      <c r="F18467" s="250"/>
    </row>
    <row r="18468" spans="1:6" ht="15" x14ac:dyDescent="0.25">
      <c r="A18468" s="250"/>
      <c r="B18468" s="250"/>
      <c r="C18468" s="250"/>
      <c r="D18468" s="250"/>
      <c r="E18468" s="250"/>
      <c r="F18468" s="250"/>
    </row>
    <row r="18469" spans="1:6" ht="15" x14ac:dyDescent="0.25">
      <c r="A18469" s="250"/>
      <c r="B18469" s="250"/>
      <c r="C18469" s="250"/>
      <c r="D18469" s="250"/>
      <c r="E18469" s="250"/>
      <c r="F18469" s="250"/>
    </row>
    <row r="18470" spans="1:6" ht="15" x14ac:dyDescent="0.25">
      <c r="A18470" s="250"/>
      <c r="B18470" s="250"/>
      <c r="C18470" s="250"/>
      <c r="D18470" s="250"/>
      <c r="E18470" s="250"/>
      <c r="F18470" s="250"/>
    </row>
    <row r="18471" spans="1:6" ht="15" x14ac:dyDescent="0.25">
      <c r="A18471" s="250"/>
      <c r="B18471" s="250"/>
      <c r="C18471" s="250"/>
      <c r="D18471" s="250"/>
      <c r="E18471" s="250"/>
      <c r="F18471" s="250"/>
    </row>
    <row r="18472" spans="1:6" ht="15" x14ac:dyDescent="0.25">
      <c r="A18472" s="250"/>
      <c r="B18472" s="250"/>
      <c r="C18472" s="250"/>
      <c r="D18472" s="250"/>
      <c r="E18472" s="250"/>
      <c r="F18472" s="250"/>
    </row>
    <row r="18473" spans="1:6" ht="15" x14ac:dyDescent="0.25">
      <c r="A18473" s="250"/>
      <c r="B18473" s="250"/>
      <c r="C18473" s="250"/>
      <c r="D18473" s="250"/>
      <c r="E18473" s="250"/>
      <c r="F18473" s="250"/>
    </row>
    <row r="18474" spans="1:6" ht="15" x14ac:dyDescent="0.25">
      <c r="A18474" s="250"/>
      <c r="B18474" s="250"/>
      <c r="C18474" s="250"/>
      <c r="D18474" s="250"/>
      <c r="E18474" s="250"/>
      <c r="F18474" s="250"/>
    </row>
    <row r="18475" spans="1:6" ht="15" x14ac:dyDescent="0.25">
      <c r="A18475" s="250"/>
      <c r="B18475" s="250"/>
      <c r="C18475" s="250"/>
      <c r="D18475" s="250"/>
      <c r="E18475" s="250"/>
      <c r="F18475" s="250"/>
    </row>
    <row r="18476" spans="1:6" ht="15" x14ac:dyDescent="0.25">
      <c r="A18476" s="250"/>
      <c r="B18476" s="250"/>
      <c r="C18476" s="250"/>
      <c r="D18476" s="250"/>
      <c r="E18476" s="250"/>
      <c r="F18476" s="250"/>
    </row>
    <row r="18477" spans="1:6" ht="15" x14ac:dyDescent="0.25">
      <c r="A18477" s="250"/>
      <c r="B18477" s="250"/>
      <c r="C18477" s="250"/>
      <c r="D18477" s="250"/>
      <c r="E18477" s="250"/>
      <c r="F18477" s="250"/>
    </row>
    <row r="18478" spans="1:6" ht="15" x14ac:dyDescent="0.25">
      <c r="A18478" s="250"/>
      <c r="B18478" s="250"/>
      <c r="C18478" s="250"/>
      <c r="D18478" s="250"/>
      <c r="E18478" s="250"/>
      <c r="F18478" s="250"/>
    </row>
    <row r="18479" spans="1:6" ht="15" x14ac:dyDescent="0.25">
      <c r="A18479" s="250"/>
      <c r="B18479" s="250"/>
      <c r="C18479" s="250"/>
      <c r="D18479" s="250"/>
      <c r="E18479" s="250"/>
      <c r="F18479" s="250"/>
    </row>
    <row r="18480" spans="1:6" ht="15" x14ac:dyDescent="0.25">
      <c r="A18480" s="250"/>
      <c r="B18480" s="250"/>
      <c r="C18480" s="250"/>
      <c r="D18480" s="250"/>
      <c r="E18480" s="250"/>
      <c r="F18480" s="250"/>
    </row>
    <row r="18481" spans="1:6" ht="15" x14ac:dyDescent="0.25">
      <c r="A18481" s="250"/>
      <c r="B18481" s="250"/>
      <c r="C18481" s="250"/>
      <c r="D18481" s="250"/>
      <c r="E18481" s="250"/>
      <c r="F18481" s="250"/>
    </row>
    <row r="18482" spans="1:6" ht="15" x14ac:dyDescent="0.25">
      <c r="A18482" s="250"/>
      <c r="B18482" s="250"/>
      <c r="C18482" s="250"/>
      <c r="D18482" s="250"/>
      <c r="E18482" s="250"/>
      <c r="F18482" s="250"/>
    </row>
    <row r="18483" spans="1:6" ht="15" x14ac:dyDescent="0.25">
      <c r="A18483" s="250"/>
      <c r="B18483" s="250"/>
      <c r="C18483" s="250"/>
      <c r="D18483" s="250"/>
      <c r="E18483" s="250"/>
      <c r="F18483" s="250"/>
    </row>
    <row r="18484" spans="1:6" ht="15" x14ac:dyDescent="0.25">
      <c r="A18484" s="250"/>
      <c r="B18484" s="250"/>
      <c r="C18484" s="250"/>
      <c r="D18484" s="250"/>
      <c r="E18484" s="250"/>
      <c r="F18484" s="250"/>
    </row>
    <row r="18485" spans="1:6" ht="15" x14ac:dyDescent="0.25">
      <c r="A18485" s="250"/>
      <c r="B18485" s="250"/>
      <c r="C18485" s="250"/>
      <c r="D18485" s="250"/>
      <c r="E18485" s="250"/>
      <c r="F18485" s="250"/>
    </row>
    <row r="18486" spans="1:6" ht="15" x14ac:dyDescent="0.25">
      <c r="A18486" s="250"/>
      <c r="B18486" s="250"/>
      <c r="C18486" s="250"/>
      <c r="D18486" s="250"/>
      <c r="E18486" s="250"/>
      <c r="F18486" s="250"/>
    </row>
    <row r="18487" spans="1:6" ht="15" x14ac:dyDescent="0.25">
      <c r="A18487" s="250"/>
      <c r="B18487" s="250"/>
      <c r="C18487" s="250"/>
      <c r="D18487" s="250"/>
      <c r="E18487" s="250"/>
      <c r="F18487" s="250"/>
    </row>
    <row r="18488" spans="1:6" ht="15" x14ac:dyDescent="0.25">
      <c r="A18488" s="250"/>
      <c r="B18488" s="250"/>
      <c r="C18488" s="250"/>
      <c r="D18488" s="250"/>
      <c r="E18488" s="250"/>
      <c r="F18488" s="250"/>
    </row>
    <row r="18489" spans="1:6" ht="15" x14ac:dyDescent="0.25">
      <c r="A18489" s="250"/>
      <c r="B18489" s="250"/>
      <c r="C18489" s="250"/>
      <c r="D18489" s="250"/>
      <c r="E18489" s="250"/>
      <c r="F18489" s="250"/>
    </row>
    <row r="18490" spans="1:6" ht="15" x14ac:dyDescent="0.25">
      <c r="A18490" s="250"/>
      <c r="B18490" s="250"/>
      <c r="C18490" s="250"/>
      <c r="D18490" s="250"/>
      <c r="E18490" s="250"/>
      <c r="F18490" s="250"/>
    </row>
    <row r="18491" spans="1:6" ht="15" x14ac:dyDescent="0.25">
      <c r="A18491" s="250"/>
      <c r="B18491" s="250"/>
      <c r="C18491" s="250"/>
      <c r="D18491" s="250"/>
      <c r="E18491" s="250"/>
      <c r="F18491" s="250"/>
    </row>
    <row r="18492" spans="1:6" ht="15" x14ac:dyDescent="0.25">
      <c r="A18492" s="250"/>
      <c r="B18492" s="250"/>
      <c r="C18492" s="250"/>
      <c r="D18492" s="250"/>
      <c r="E18492" s="250"/>
      <c r="F18492" s="250"/>
    </row>
    <row r="18493" spans="1:6" ht="15" x14ac:dyDescent="0.25">
      <c r="A18493" s="250"/>
      <c r="B18493" s="250"/>
      <c r="C18493" s="250"/>
      <c r="D18493" s="250"/>
      <c r="E18493" s="250"/>
      <c r="F18493" s="250"/>
    </row>
    <row r="18494" spans="1:6" ht="15" x14ac:dyDescent="0.25">
      <c r="A18494" s="250"/>
      <c r="B18494" s="250"/>
      <c r="C18494" s="250"/>
      <c r="D18494" s="250"/>
      <c r="E18494" s="250"/>
      <c r="F18494" s="250"/>
    </row>
    <row r="18495" spans="1:6" ht="15" x14ac:dyDescent="0.25">
      <c r="A18495" s="250"/>
      <c r="B18495" s="250"/>
      <c r="C18495" s="250"/>
      <c r="D18495" s="250"/>
      <c r="E18495" s="250"/>
      <c r="F18495" s="250"/>
    </row>
    <row r="18496" spans="1:6" ht="15" x14ac:dyDescent="0.25">
      <c r="A18496" s="250"/>
      <c r="B18496" s="250"/>
      <c r="C18496" s="250"/>
      <c r="D18496" s="250"/>
      <c r="E18496" s="250"/>
      <c r="F18496" s="250"/>
    </row>
    <row r="18497" spans="1:6" ht="15" x14ac:dyDescent="0.25">
      <c r="A18497" s="250"/>
      <c r="B18497" s="250"/>
      <c r="C18497" s="250"/>
      <c r="D18497" s="250"/>
      <c r="E18497" s="250"/>
      <c r="F18497" s="250"/>
    </row>
    <row r="18498" spans="1:6" ht="15" x14ac:dyDescent="0.25">
      <c r="A18498" s="250"/>
      <c r="B18498" s="250"/>
      <c r="C18498" s="250"/>
      <c r="D18498" s="250"/>
      <c r="E18498" s="250"/>
      <c r="F18498" s="250"/>
    </row>
    <row r="18499" spans="1:6" ht="15" x14ac:dyDescent="0.25">
      <c r="A18499" s="250"/>
      <c r="B18499" s="250"/>
      <c r="C18499" s="250"/>
      <c r="D18499" s="250"/>
      <c r="E18499" s="250"/>
      <c r="F18499" s="250"/>
    </row>
    <row r="18500" spans="1:6" ht="15" x14ac:dyDescent="0.25">
      <c r="A18500" s="250"/>
      <c r="B18500" s="250"/>
      <c r="C18500" s="250"/>
      <c r="D18500" s="250"/>
      <c r="E18500" s="250"/>
      <c r="F18500" s="250"/>
    </row>
    <row r="18501" spans="1:6" ht="15" x14ac:dyDescent="0.25">
      <c r="A18501" s="250"/>
      <c r="B18501" s="250"/>
      <c r="C18501" s="250"/>
      <c r="D18501" s="250"/>
      <c r="E18501" s="250"/>
      <c r="F18501" s="250"/>
    </row>
    <row r="18502" spans="1:6" ht="15" x14ac:dyDescent="0.25">
      <c r="A18502" s="250"/>
      <c r="B18502" s="250"/>
      <c r="C18502" s="250"/>
      <c r="D18502" s="250"/>
      <c r="E18502" s="250"/>
      <c r="F18502" s="250"/>
    </row>
    <row r="18503" spans="1:6" ht="15" x14ac:dyDescent="0.25">
      <c r="A18503" s="250"/>
      <c r="B18503" s="250"/>
      <c r="C18503" s="250"/>
      <c r="D18503" s="250"/>
      <c r="E18503" s="250"/>
      <c r="F18503" s="250"/>
    </row>
    <row r="18504" spans="1:6" ht="15" x14ac:dyDescent="0.25">
      <c r="A18504" s="250"/>
      <c r="B18504" s="250"/>
      <c r="C18504" s="250"/>
      <c r="D18504" s="250"/>
      <c r="E18504" s="250"/>
      <c r="F18504" s="250"/>
    </row>
    <row r="18505" spans="1:6" ht="15" x14ac:dyDescent="0.25">
      <c r="A18505" s="250"/>
      <c r="B18505" s="250"/>
      <c r="C18505" s="250"/>
      <c r="D18505" s="250"/>
      <c r="E18505" s="250"/>
      <c r="F18505" s="250"/>
    </row>
    <row r="18506" spans="1:6" ht="15" x14ac:dyDescent="0.25">
      <c r="A18506" s="250"/>
      <c r="B18506" s="250"/>
      <c r="C18506" s="250"/>
      <c r="D18506" s="250"/>
      <c r="E18506" s="250"/>
      <c r="F18506" s="250"/>
    </row>
    <row r="18507" spans="1:6" ht="15" x14ac:dyDescent="0.25">
      <c r="A18507" s="250"/>
      <c r="B18507" s="250"/>
      <c r="C18507" s="250"/>
      <c r="D18507" s="250"/>
      <c r="E18507" s="250"/>
      <c r="F18507" s="250"/>
    </row>
    <row r="18508" spans="1:6" ht="15" x14ac:dyDescent="0.25">
      <c r="A18508" s="250"/>
      <c r="B18508" s="250"/>
      <c r="C18508" s="250"/>
      <c r="D18508" s="250"/>
      <c r="E18508" s="250"/>
      <c r="F18508" s="250"/>
    </row>
    <row r="18509" spans="1:6" ht="15" x14ac:dyDescent="0.25">
      <c r="A18509" s="250"/>
      <c r="B18509" s="250"/>
      <c r="C18509" s="250"/>
      <c r="D18509" s="250"/>
      <c r="E18509" s="250"/>
      <c r="F18509" s="250"/>
    </row>
    <row r="18510" spans="1:6" ht="15" x14ac:dyDescent="0.25">
      <c r="A18510" s="250"/>
      <c r="B18510" s="250"/>
      <c r="C18510" s="250"/>
      <c r="D18510" s="250"/>
      <c r="E18510" s="250"/>
      <c r="F18510" s="250"/>
    </row>
    <row r="18511" spans="1:6" ht="15" x14ac:dyDescent="0.25">
      <c r="A18511" s="250"/>
      <c r="B18511" s="250"/>
      <c r="C18511" s="250"/>
      <c r="D18511" s="250"/>
      <c r="E18511" s="250"/>
      <c r="F18511" s="250"/>
    </row>
    <row r="18512" spans="1:6" ht="15" x14ac:dyDescent="0.25">
      <c r="A18512" s="250"/>
      <c r="B18512" s="250"/>
      <c r="C18512" s="250"/>
      <c r="D18512" s="250"/>
      <c r="E18512" s="250"/>
      <c r="F18512" s="250"/>
    </row>
    <row r="18513" spans="1:6" ht="15" x14ac:dyDescent="0.25">
      <c r="A18513" s="250"/>
      <c r="B18513" s="250"/>
      <c r="C18513" s="250"/>
      <c r="D18513" s="250"/>
      <c r="E18513" s="250"/>
      <c r="F18513" s="250"/>
    </row>
    <row r="18514" spans="1:6" ht="15" x14ac:dyDescent="0.25">
      <c r="A18514" s="250"/>
      <c r="B18514" s="250"/>
      <c r="C18514" s="250"/>
      <c r="D18514" s="250"/>
      <c r="E18514" s="250"/>
      <c r="F18514" s="250"/>
    </row>
    <row r="18515" spans="1:6" ht="15" x14ac:dyDescent="0.25">
      <c r="A18515" s="250"/>
      <c r="B18515" s="250"/>
      <c r="C18515" s="250"/>
      <c r="D18515" s="250"/>
      <c r="E18515" s="250"/>
      <c r="F18515" s="250"/>
    </row>
    <row r="18516" spans="1:6" ht="15" x14ac:dyDescent="0.25">
      <c r="A18516" s="250"/>
      <c r="B18516" s="250"/>
      <c r="C18516" s="250"/>
      <c r="D18516" s="250"/>
      <c r="E18516" s="250"/>
      <c r="F18516" s="250"/>
    </row>
    <row r="18517" spans="1:6" ht="15" x14ac:dyDescent="0.25">
      <c r="A18517" s="250"/>
      <c r="B18517" s="250"/>
      <c r="C18517" s="250"/>
      <c r="D18517" s="250"/>
      <c r="E18517" s="250"/>
      <c r="F18517" s="250"/>
    </row>
    <row r="18518" spans="1:6" ht="15" x14ac:dyDescent="0.25">
      <c r="A18518" s="250"/>
      <c r="B18518" s="250"/>
      <c r="C18518" s="250"/>
      <c r="D18518" s="250"/>
      <c r="E18518" s="250"/>
      <c r="F18518" s="250"/>
    </row>
    <row r="18519" spans="1:6" ht="15" x14ac:dyDescent="0.25">
      <c r="A18519" s="250"/>
      <c r="B18519" s="250"/>
      <c r="C18519" s="250"/>
      <c r="D18519" s="250"/>
      <c r="E18519" s="250"/>
      <c r="F18519" s="250"/>
    </row>
    <row r="18520" spans="1:6" ht="15" x14ac:dyDescent="0.25">
      <c r="A18520" s="250"/>
      <c r="B18520" s="250"/>
      <c r="C18520" s="250"/>
      <c r="D18520" s="250"/>
      <c r="E18520" s="250"/>
      <c r="F18520" s="250"/>
    </row>
    <row r="18521" spans="1:6" ht="15" x14ac:dyDescent="0.25">
      <c r="A18521" s="250"/>
      <c r="B18521" s="250"/>
      <c r="C18521" s="250"/>
      <c r="D18521" s="250"/>
      <c r="E18521" s="250"/>
      <c r="F18521" s="250"/>
    </row>
    <row r="18522" spans="1:6" ht="15" x14ac:dyDescent="0.25">
      <c r="A18522" s="250"/>
      <c r="B18522" s="250"/>
      <c r="C18522" s="250"/>
      <c r="D18522" s="250"/>
      <c r="E18522" s="250"/>
      <c r="F18522" s="250"/>
    </row>
    <row r="18523" spans="1:6" ht="15" x14ac:dyDescent="0.25">
      <c r="A18523" s="250"/>
      <c r="B18523" s="250"/>
      <c r="C18523" s="250"/>
      <c r="D18523" s="250"/>
      <c r="E18523" s="250"/>
      <c r="F18523" s="250"/>
    </row>
    <row r="18524" spans="1:6" ht="15" x14ac:dyDescent="0.25">
      <c r="A18524" s="250"/>
      <c r="B18524" s="250"/>
      <c r="C18524" s="250"/>
      <c r="D18524" s="250"/>
      <c r="E18524" s="250"/>
      <c r="F18524" s="250"/>
    </row>
    <row r="18525" spans="1:6" ht="15" x14ac:dyDescent="0.25">
      <c r="A18525" s="250"/>
      <c r="B18525" s="250"/>
      <c r="C18525" s="250"/>
      <c r="D18525" s="250"/>
      <c r="E18525" s="250"/>
      <c r="F18525" s="250"/>
    </row>
    <row r="18526" spans="1:6" ht="15" x14ac:dyDescent="0.25">
      <c r="A18526" s="250"/>
      <c r="B18526" s="250"/>
      <c r="C18526" s="250"/>
      <c r="D18526" s="250"/>
      <c r="E18526" s="250"/>
      <c r="F18526" s="250"/>
    </row>
    <row r="18527" spans="1:6" ht="15" x14ac:dyDescent="0.25">
      <c r="A18527" s="250"/>
      <c r="B18527" s="250"/>
      <c r="C18527" s="250"/>
      <c r="D18527" s="250"/>
      <c r="E18527" s="250"/>
      <c r="F18527" s="250"/>
    </row>
    <row r="18528" spans="1:6" ht="15" x14ac:dyDescent="0.25">
      <c r="A18528" s="250"/>
      <c r="B18528" s="250"/>
      <c r="C18528" s="250"/>
      <c r="D18528" s="250"/>
      <c r="E18528" s="250"/>
      <c r="F18528" s="250"/>
    </row>
    <row r="18529" spans="1:6" ht="15" x14ac:dyDescent="0.25">
      <c r="A18529" s="250"/>
      <c r="B18529" s="250"/>
      <c r="C18529" s="250"/>
      <c r="D18529" s="250"/>
      <c r="E18529" s="250"/>
      <c r="F18529" s="250"/>
    </row>
    <row r="18530" spans="1:6" ht="15" x14ac:dyDescent="0.25">
      <c r="A18530" s="250"/>
      <c r="B18530" s="250"/>
      <c r="C18530" s="250"/>
      <c r="D18530" s="250"/>
      <c r="E18530" s="250"/>
      <c r="F18530" s="250"/>
    </row>
    <row r="18531" spans="1:6" ht="15" x14ac:dyDescent="0.25">
      <c r="A18531" s="250"/>
      <c r="B18531" s="250"/>
      <c r="C18531" s="250"/>
      <c r="D18531" s="250"/>
      <c r="E18531" s="250"/>
      <c r="F18531" s="250"/>
    </row>
    <row r="18532" spans="1:6" ht="15" x14ac:dyDescent="0.25">
      <c r="A18532" s="250"/>
      <c r="B18532" s="250"/>
      <c r="C18532" s="250"/>
      <c r="D18532" s="250"/>
      <c r="E18532" s="250"/>
      <c r="F18532" s="250"/>
    </row>
    <row r="18533" spans="1:6" ht="15" x14ac:dyDescent="0.25">
      <c r="A18533" s="250"/>
      <c r="B18533" s="250"/>
      <c r="C18533" s="250"/>
      <c r="D18533" s="250"/>
      <c r="E18533" s="250"/>
      <c r="F18533" s="250"/>
    </row>
    <row r="18534" spans="1:6" ht="15" x14ac:dyDescent="0.25">
      <c r="A18534" s="250"/>
      <c r="B18534" s="250"/>
      <c r="C18534" s="250"/>
      <c r="D18534" s="250"/>
      <c r="E18534" s="250"/>
      <c r="F18534" s="250"/>
    </row>
    <row r="18535" spans="1:6" ht="15" x14ac:dyDescent="0.25">
      <c r="A18535" s="250"/>
      <c r="B18535" s="250"/>
      <c r="C18535" s="250"/>
      <c r="D18535" s="250"/>
      <c r="E18535" s="250"/>
      <c r="F18535" s="250"/>
    </row>
    <row r="18536" spans="1:6" ht="15" x14ac:dyDescent="0.25">
      <c r="A18536" s="250"/>
      <c r="B18536" s="250"/>
      <c r="C18536" s="250"/>
      <c r="D18536" s="250"/>
      <c r="E18536" s="250"/>
      <c r="F18536" s="250"/>
    </row>
    <row r="18537" spans="1:6" ht="15" x14ac:dyDescent="0.25">
      <c r="A18537" s="250"/>
      <c r="B18537" s="250"/>
      <c r="C18537" s="250"/>
      <c r="D18537" s="250"/>
      <c r="E18537" s="250"/>
      <c r="F18537" s="250"/>
    </row>
    <row r="18538" spans="1:6" ht="15" x14ac:dyDescent="0.25">
      <c r="A18538" s="250"/>
      <c r="B18538" s="250"/>
      <c r="C18538" s="250"/>
      <c r="D18538" s="250"/>
      <c r="E18538" s="250"/>
      <c r="F18538" s="250"/>
    </row>
    <row r="18539" spans="1:6" ht="15" x14ac:dyDescent="0.25">
      <c r="A18539" s="250"/>
      <c r="B18539" s="250"/>
      <c r="C18539" s="250"/>
      <c r="D18539" s="250"/>
      <c r="E18539" s="250"/>
      <c r="F18539" s="250"/>
    </row>
    <row r="18540" spans="1:6" ht="15" x14ac:dyDescent="0.25">
      <c r="A18540" s="250"/>
      <c r="B18540" s="250"/>
      <c r="C18540" s="250"/>
      <c r="D18540" s="250"/>
      <c r="E18540" s="250"/>
      <c r="F18540" s="250"/>
    </row>
    <row r="18541" spans="1:6" ht="15" x14ac:dyDescent="0.25">
      <c r="A18541" s="250"/>
      <c r="B18541" s="250"/>
      <c r="C18541" s="250"/>
      <c r="D18541" s="250"/>
      <c r="E18541" s="250"/>
      <c r="F18541" s="250"/>
    </row>
    <row r="18542" spans="1:6" ht="15" x14ac:dyDescent="0.25">
      <c r="A18542" s="250"/>
      <c r="B18542" s="250"/>
      <c r="C18542" s="250"/>
      <c r="D18542" s="250"/>
      <c r="E18542" s="250"/>
      <c r="F18542" s="250"/>
    </row>
    <row r="18543" spans="1:6" ht="15" x14ac:dyDescent="0.25">
      <c r="A18543" s="250"/>
      <c r="B18543" s="250"/>
      <c r="C18543" s="250"/>
      <c r="D18543" s="250"/>
      <c r="E18543" s="250"/>
      <c r="F18543" s="250"/>
    </row>
    <row r="18544" spans="1:6" ht="15" x14ac:dyDescent="0.25">
      <c r="A18544" s="250"/>
      <c r="B18544" s="250"/>
      <c r="C18544" s="250"/>
      <c r="D18544" s="250"/>
      <c r="E18544" s="250"/>
      <c r="F18544" s="250"/>
    </row>
    <row r="18545" spans="1:6" ht="15" x14ac:dyDescent="0.25">
      <c r="A18545" s="250"/>
      <c r="B18545" s="250"/>
      <c r="C18545" s="250"/>
      <c r="D18545" s="250"/>
      <c r="E18545" s="250"/>
      <c r="F18545" s="250"/>
    </row>
    <row r="18546" spans="1:6" ht="15" x14ac:dyDescent="0.25">
      <c r="A18546" s="250"/>
      <c r="B18546" s="250"/>
      <c r="C18546" s="250"/>
      <c r="D18546" s="250"/>
      <c r="E18546" s="250"/>
      <c r="F18546" s="250"/>
    </row>
    <row r="18547" spans="1:6" ht="15" x14ac:dyDescent="0.25">
      <c r="A18547" s="250"/>
      <c r="B18547" s="250"/>
      <c r="C18547" s="250"/>
      <c r="D18547" s="250"/>
      <c r="E18547" s="250"/>
      <c r="F18547" s="250"/>
    </row>
    <row r="18548" spans="1:6" ht="15" x14ac:dyDescent="0.25">
      <c r="A18548" s="250"/>
      <c r="B18548" s="250"/>
      <c r="C18548" s="250"/>
      <c r="D18548" s="250"/>
      <c r="E18548" s="250"/>
      <c r="F18548" s="250"/>
    </row>
    <row r="18549" spans="1:6" ht="15" x14ac:dyDescent="0.25">
      <c r="A18549" s="250"/>
      <c r="B18549" s="250"/>
      <c r="C18549" s="250"/>
      <c r="D18549" s="250"/>
      <c r="E18549" s="250"/>
      <c r="F18549" s="250"/>
    </row>
    <row r="18550" spans="1:6" ht="15" x14ac:dyDescent="0.25">
      <c r="A18550" s="250"/>
      <c r="B18550" s="250"/>
      <c r="C18550" s="250"/>
      <c r="D18550" s="250"/>
      <c r="E18550" s="250"/>
      <c r="F18550" s="250"/>
    </row>
    <row r="18551" spans="1:6" ht="15" x14ac:dyDescent="0.25">
      <c r="A18551" s="250"/>
      <c r="B18551" s="250"/>
      <c r="C18551" s="250"/>
      <c r="D18551" s="250"/>
      <c r="E18551" s="250"/>
      <c r="F18551" s="250"/>
    </row>
    <row r="18552" spans="1:6" ht="15" x14ac:dyDescent="0.25">
      <c r="A18552" s="250"/>
      <c r="B18552" s="250"/>
      <c r="C18552" s="250"/>
      <c r="D18552" s="250"/>
      <c r="E18552" s="250"/>
      <c r="F18552" s="250"/>
    </row>
    <row r="18553" spans="1:6" ht="15" x14ac:dyDescent="0.25">
      <c r="A18553" s="250"/>
      <c r="B18553" s="250"/>
      <c r="C18553" s="250"/>
      <c r="D18553" s="250"/>
      <c r="E18553" s="250"/>
      <c r="F18553" s="250"/>
    </row>
    <row r="18554" spans="1:6" ht="15" x14ac:dyDescent="0.25">
      <c r="A18554" s="250"/>
      <c r="B18554" s="250"/>
      <c r="C18554" s="250"/>
      <c r="D18554" s="250"/>
      <c r="E18554" s="250"/>
      <c r="F18554" s="250"/>
    </row>
    <row r="18555" spans="1:6" ht="15" x14ac:dyDescent="0.25">
      <c r="A18555" s="250"/>
      <c r="B18555" s="250"/>
      <c r="C18555" s="250"/>
      <c r="D18555" s="250"/>
      <c r="E18555" s="250"/>
      <c r="F18555" s="250"/>
    </row>
    <row r="18556" spans="1:6" ht="15" x14ac:dyDescent="0.25">
      <c r="A18556" s="250"/>
      <c r="B18556" s="250"/>
      <c r="C18556" s="250"/>
      <c r="D18556" s="250"/>
      <c r="E18556" s="250"/>
      <c r="F18556" s="250"/>
    </row>
    <row r="18557" spans="1:6" ht="15" x14ac:dyDescent="0.25">
      <c r="A18557" s="250"/>
      <c r="B18557" s="250"/>
      <c r="C18557" s="250"/>
      <c r="D18557" s="250"/>
      <c r="E18557" s="250"/>
      <c r="F18557" s="250"/>
    </row>
    <row r="18558" spans="1:6" ht="15" x14ac:dyDescent="0.25">
      <c r="A18558" s="250"/>
      <c r="B18558" s="250"/>
      <c r="C18558" s="250"/>
      <c r="D18558" s="250"/>
      <c r="E18558" s="250"/>
      <c r="F18558" s="250"/>
    </row>
    <row r="18559" spans="1:6" ht="15" x14ac:dyDescent="0.25">
      <c r="A18559" s="250"/>
      <c r="B18559" s="250"/>
      <c r="C18559" s="250"/>
      <c r="D18559" s="250"/>
      <c r="E18559" s="250"/>
      <c r="F18559" s="250"/>
    </row>
    <row r="18560" spans="1:6" ht="15" x14ac:dyDescent="0.25">
      <c r="A18560" s="250"/>
      <c r="B18560" s="250"/>
      <c r="C18560" s="250"/>
      <c r="D18560" s="250"/>
      <c r="E18560" s="250"/>
      <c r="F18560" s="250"/>
    </row>
    <row r="18561" spans="1:6" ht="15" x14ac:dyDescent="0.25">
      <c r="A18561" s="250"/>
      <c r="B18561" s="250"/>
      <c r="C18561" s="250"/>
      <c r="D18561" s="250"/>
      <c r="E18561" s="250"/>
      <c r="F18561" s="250"/>
    </row>
    <row r="18562" spans="1:6" ht="15" x14ac:dyDescent="0.25">
      <c r="A18562" s="250"/>
      <c r="B18562" s="250"/>
      <c r="C18562" s="250"/>
      <c r="D18562" s="250"/>
      <c r="E18562" s="250"/>
      <c r="F18562" s="250"/>
    </row>
    <row r="18563" spans="1:6" ht="15" x14ac:dyDescent="0.25">
      <c r="A18563" s="250"/>
      <c r="B18563" s="250"/>
      <c r="C18563" s="250"/>
      <c r="D18563" s="250"/>
      <c r="E18563" s="250"/>
      <c r="F18563" s="250"/>
    </row>
    <row r="18564" spans="1:6" ht="15" x14ac:dyDescent="0.25">
      <c r="A18564" s="250"/>
      <c r="B18564" s="250"/>
      <c r="C18564" s="250"/>
      <c r="D18564" s="250"/>
      <c r="E18564" s="250"/>
      <c r="F18564" s="250"/>
    </row>
    <row r="18565" spans="1:6" ht="15" x14ac:dyDescent="0.25">
      <c r="A18565" s="250"/>
      <c r="B18565" s="250"/>
      <c r="C18565" s="250"/>
      <c r="D18565" s="250"/>
      <c r="E18565" s="250"/>
      <c r="F18565" s="250"/>
    </row>
    <row r="18566" spans="1:6" ht="15" x14ac:dyDescent="0.25">
      <c r="A18566" s="250"/>
      <c r="B18566" s="250"/>
      <c r="C18566" s="250"/>
      <c r="D18566" s="250"/>
      <c r="E18566" s="250"/>
      <c r="F18566" s="250"/>
    </row>
    <row r="18567" spans="1:6" ht="15" x14ac:dyDescent="0.25">
      <c r="A18567" s="250"/>
      <c r="B18567" s="250"/>
      <c r="C18567" s="250"/>
      <c r="D18567" s="250"/>
      <c r="E18567" s="250"/>
      <c r="F18567" s="250"/>
    </row>
    <row r="18568" spans="1:6" ht="15" x14ac:dyDescent="0.25">
      <c r="A18568" s="250"/>
      <c r="B18568" s="250"/>
      <c r="C18568" s="250"/>
      <c r="D18568" s="250"/>
      <c r="E18568" s="250"/>
      <c r="F18568" s="250"/>
    </row>
    <row r="18569" spans="1:6" ht="15" x14ac:dyDescent="0.25">
      <c r="A18569" s="250"/>
      <c r="B18569" s="250"/>
      <c r="C18569" s="250"/>
      <c r="D18569" s="250"/>
      <c r="E18569" s="250"/>
      <c r="F18569" s="250"/>
    </row>
    <row r="18570" spans="1:6" ht="15" x14ac:dyDescent="0.25">
      <c r="A18570" s="250"/>
      <c r="B18570" s="250"/>
      <c r="C18570" s="250"/>
      <c r="D18570" s="250"/>
      <c r="E18570" s="250"/>
      <c r="F18570" s="250"/>
    </row>
    <row r="18571" spans="1:6" ht="15" x14ac:dyDescent="0.25">
      <c r="A18571" s="250"/>
      <c r="B18571" s="250"/>
      <c r="C18571" s="250"/>
      <c r="D18571" s="250"/>
      <c r="E18571" s="250"/>
      <c r="F18571" s="250"/>
    </row>
    <row r="18572" spans="1:6" ht="15" x14ac:dyDescent="0.25">
      <c r="A18572" s="250"/>
      <c r="B18572" s="250"/>
      <c r="C18572" s="250"/>
      <c r="D18572" s="250"/>
      <c r="E18572" s="250"/>
      <c r="F18572" s="250"/>
    </row>
    <row r="18573" spans="1:6" ht="15" x14ac:dyDescent="0.25">
      <c r="A18573" s="250"/>
      <c r="B18573" s="250"/>
      <c r="C18573" s="250"/>
      <c r="D18573" s="250"/>
      <c r="E18573" s="250"/>
      <c r="F18573" s="250"/>
    </row>
    <row r="18574" spans="1:6" ht="15" x14ac:dyDescent="0.25">
      <c r="A18574" s="250"/>
      <c r="B18574" s="250"/>
      <c r="C18574" s="250"/>
      <c r="D18574" s="250"/>
      <c r="E18574" s="250"/>
      <c r="F18574" s="250"/>
    </row>
    <row r="18575" spans="1:6" ht="15" x14ac:dyDescent="0.25">
      <c r="A18575" s="250"/>
      <c r="B18575" s="250"/>
      <c r="C18575" s="250"/>
      <c r="D18575" s="250"/>
      <c r="E18575" s="250"/>
      <c r="F18575" s="250"/>
    </row>
    <row r="18576" spans="1:6" ht="15" x14ac:dyDescent="0.25">
      <c r="A18576" s="250"/>
      <c r="B18576" s="250"/>
      <c r="C18576" s="250"/>
      <c r="D18576" s="250"/>
      <c r="E18576" s="250"/>
      <c r="F18576" s="250"/>
    </row>
    <row r="18577" spans="1:6" ht="15" x14ac:dyDescent="0.25">
      <c r="A18577" s="250"/>
      <c r="B18577" s="250"/>
      <c r="C18577" s="250"/>
      <c r="D18577" s="250"/>
      <c r="E18577" s="250"/>
      <c r="F18577" s="250"/>
    </row>
    <row r="18578" spans="1:6" ht="15" x14ac:dyDescent="0.25">
      <c r="A18578" s="250"/>
      <c r="B18578" s="250"/>
      <c r="C18578" s="250"/>
      <c r="D18578" s="250"/>
      <c r="E18578" s="250"/>
      <c r="F18578" s="250"/>
    </row>
    <row r="18579" spans="1:6" ht="15" x14ac:dyDescent="0.25">
      <c r="A18579" s="250"/>
      <c r="B18579" s="250"/>
      <c r="C18579" s="250"/>
      <c r="D18579" s="250"/>
      <c r="E18579" s="250"/>
      <c r="F18579" s="250"/>
    </row>
    <row r="18580" spans="1:6" ht="15" x14ac:dyDescent="0.25">
      <c r="A18580" s="250"/>
      <c r="B18580" s="250"/>
      <c r="C18580" s="250"/>
      <c r="D18580" s="250"/>
      <c r="E18580" s="250"/>
      <c r="F18580" s="250"/>
    </row>
    <row r="18581" spans="1:6" ht="15" x14ac:dyDescent="0.25">
      <c r="A18581" s="250"/>
      <c r="B18581" s="250"/>
      <c r="C18581" s="250"/>
      <c r="D18581" s="250"/>
      <c r="E18581" s="250"/>
      <c r="F18581" s="250"/>
    </row>
    <row r="18582" spans="1:6" ht="15" x14ac:dyDescent="0.25">
      <c r="A18582" s="250"/>
      <c r="B18582" s="250"/>
      <c r="C18582" s="250"/>
      <c r="D18582" s="250"/>
      <c r="E18582" s="250"/>
      <c r="F18582" s="250"/>
    </row>
    <row r="18583" spans="1:6" ht="15" x14ac:dyDescent="0.25">
      <c r="A18583" s="250"/>
      <c r="B18583" s="250"/>
      <c r="C18583" s="250"/>
      <c r="D18583" s="250"/>
      <c r="E18583" s="250"/>
      <c r="F18583" s="250"/>
    </row>
    <row r="18584" spans="1:6" ht="15" x14ac:dyDescent="0.25">
      <c r="A18584" s="250"/>
      <c r="B18584" s="250"/>
      <c r="C18584" s="250"/>
      <c r="D18584" s="250"/>
      <c r="E18584" s="250"/>
      <c r="F18584" s="250"/>
    </row>
    <row r="18585" spans="1:6" ht="15" x14ac:dyDescent="0.25">
      <c r="A18585" s="250"/>
      <c r="B18585" s="250"/>
      <c r="C18585" s="250"/>
      <c r="D18585" s="250"/>
      <c r="E18585" s="250"/>
      <c r="F18585" s="250"/>
    </row>
    <row r="18586" spans="1:6" ht="15" x14ac:dyDescent="0.25">
      <c r="A18586" s="250"/>
      <c r="B18586" s="250"/>
      <c r="C18586" s="250"/>
      <c r="D18586" s="250"/>
      <c r="E18586" s="250"/>
      <c r="F18586" s="250"/>
    </row>
    <row r="18587" spans="1:6" ht="15" x14ac:dyDescent="0.25">
      <c r="A18587" s="250"/>
      <c r="B18587" s="250"/>
      <c r="C18587" s="250"/>
      <c r="D18587" s="250"/>
      <c r="E18587" s="250"/>
      <c r="F18587" s="250"/>
    </row>
    <row r="18588" spans="1:6" ht="15" x14ac:dyDescent="0.25">
      <c r="A18588" s="250"/>
      <c r="B18588" s="250"/>
      <c r="C18588" s="250"/>
      <c r="D18588" s="250"/>
      <c r="E18588" s="250"/>
      <c r="F18588" s="250"/>
    </row>
    <row r="18589" spans="1:6" ht="15" x14ac:dyDescent="0.25">
      <c r="A18589" s="250"/>
      <c r="B18589" s="250"/>
      <c r="C18589" s="250"/>
      <c r="D18589" s="250"/>
      <c r="E18589" s="250"/>
      <c r="F18589" s="250"/>
    </row>
    <row r="18590" spans="1:6" ht="15" x14ac:dyDescent="0.25">
      <c r="A18590" s="250"/>
      <c r="B18590" s="250"/>
      <c r="C18590" s="250"/>
      <c r="D18590" s="250"/>
      <c r="E18590" s="250"/>
      <c r="F18590" s="250"/>
    </row>
    <row r="18591" spans="1:6" ht="15" x14ac:dyDescent="0.25">
      <c r="A18591" s="250"/>
      <c r="B18591" s="250"/>
      <c r="C18591" s="250"/>
      <c r="D18591" s="250"/>
      <c r="E18591" s="250"/>
      <c r="F18591" s="250"/>
    </row>
    <row r="18592" spans="1:6" ht="15" x14ac:dyDescent="0.25">
      <c r="A18592" s="250"/>
      <c r="B18592" s="250"/>
      <c r="C18592" s="250"/>
      <c r="D18592" s="250"/>
      <c r="E18592" s="250"/>
      <c r="F18592" s="250"/>
    </row>
    <row r="18593" spans="1:6" ht="15" x14ac:dyDescent="0.25">
      <c r="A18593" s="250"/>
      <c r="B18593" s="250"/>
      <c r="C18593" s="250"/>
      <c r="D18593" s="250"/>
      <c r="E18593" s="250"/>
      <c r="F18593" s="250"/>
    </row>
    <row r="18594" spans="1:6" ht="15" x14ac:dyDescent="0.25">
      <c r="A18594" s="250"/>
      <c r="B18594" s="250"/>
      <c r="C18594" s="250"/>
      <c r="D18594" s="250"/>
      <c r="E18594" s="250"/>
      <c r="F18594" s="250"/>
    </row>
    <row r="18595" spans="1:6" ht="15" x14ac:dyDescent="0.25">
      <c r="A18595" s="250"/>
      <c r="B18595" s="250"/>
      <c r="C18595" s="250"/>
      <c r="D18595" s="250"/>
      <c r="E18595" s="250"/>
      <c r="F18595" s="250"/>
    </row>
    <row r="18596" spans="1:6" ht="15" x14ac:dyDescent="0.25">
      <c r="A18596" s="250"/>
      <c r="B18596" s="250"/>
      <c r="C18596" s="250"/>
      <c r="D18596" s="250"/>
      <c r="E18596" s="250"/>
      <c r="F18596" s="250"/>
    </row>
    <row r="18597" spans="1:6" ht="15" x14ac:dyDescent="0.25">
      <c r="A18597" s="250"/>
      <c r="B18597" s="250"/>
      <c r="C18597" s="250"/>
      <c r="D18597" s="250"/>
      <c r="E18597" s="250"/>
      <c r="F18597" s="250"/>
    </row>
    <row r="18598" spans="1:6" ht="15" x14ac:dyDescent="0.25">
      <c r="A18598" s="250"/>
      <c r="B18598" s="250"/>
      <c r="C18598" s="250"/>
      <c r="D18598" s="250"/>
      <c r="E18598" s="250"/>
      <c r="F18598" s="250"/>
    </row>
    <row r="18599" spans="1:6" ht="15" x14ac:dyDescent="0.25">
      <c r="A18599" s="250"/>
      <c r="B18599" s="250"/>
      <c r="C18599" s="250"/>
      <c r="D18599" s="250"/>
      <c r="E18599" s="250"/>
      <c r="F18599" s="250"/>
    </row>
    <row r="18600" spans="1:6" ht="15" x14ac:dyDescent="0.25">
      <c r="A18600" s="250"/>
      <c r="B18600" s="250"/>
      <c r="C18600" s="250"/>
      <c r="D18600" s="250"/>
      <c r="E18600" s="250"/>
      <c r="F18600" s="250"/>
    </row>
    <row r="18601" spans="1:6" ht="15" x14ac:dyDescent="0.25">
      <c r="A18601" s="250"/>
      <c r="B18601" s="250"/>
      <c r="C18601" s="250"/>
      <c r="D18601" s="250"/>
      <c r="E18601" s="250"/>
      <c r="F18601" s="250"/>
    </row>
    <row r="18602" spans="1:6" ht="15" x14ac:dyDescent="0.25">
      <c r="A18602" s="250"/>
      <c r="B18602" s="250"/>
      <c r="C18602" s="250"/>
      <c r="D18602" s="250"/>
      <c r="E18602" s="250"/>
      <c r="F18602" s="250"/>
    </row>
    <row r="18603" spans="1:6" ht="15" x14ac:dyDescent="0.25">
      <c r="A18603" s="250"/>
      <c r="B18603" s="250"/>
      <c r="C18603" s="250"/>
      <c r="D18603" s="250"/>
      <c r="E18603" s="250"/>
      <c r="F18603" s="250"/>
    </row>
    <row r="18604" spans="1:6" ht="15" x14ac:dyDescent="0.25">
      <c r="A18604" s="250"/>
      <c r="B18604" s="250"/>
      <c r="C18604" s="250"/>
      <c r="D18604" s="250"/>
      <c r="E18604" s="250"/>
      <c r="F18604" s="250"/>
    </row>
    <row r="18605" spans="1:6" ht="15" x14ac:dyDescent="0.25">
      <c r="A18605" s="250"/>
      <c r="B18605" s="250"/>
      <c r="C18605" s="250"/>
      <c r="D18605" s="250"/>
      <c r="E18605" s="250"/>
      <c r="F18605" s="250"/>
    </row>
    <row r="18606" spans="1:6" ht="15" x14ac:dyDescent="0.25">
      <c r="A18606" s="250"/>
      <c r="B18606" s="250"/>
      <c r="C18606" s="250"/>
      <c r="D18606" s="250"/>
      <c r="E18606" s="250"/>
      <c r="F18606" s="250"/>
    </row>
    <row r="18607" spans="1:6" ht="15" x14ac:dyDescent="0.25">
      <c r="A18607" s="250"/>
      <c r="B18607" s="250"/>
      <c r="C18607" s="250"/>
      <c r="D18607" s="250"/>
      <c r="E18607" s="250"/>
      <c r="F18607" s="250"/>
    </row>
    <row r="18608" spans="1:6" ht="15" x14ac:dyDescent="0.25">
      <c r="A18608" s="250"/>
      <c r="B18608" s="250"/>
      <c r="C18608" s="250"/>
      <c r="D18608" s="250"/>
      <c r="E18608" s="250"/>
      <c r="F18608" s="250"/>
    </row>
    <row r="18609" spans="1:6" ht="15" x14ac:dyDescent="0.25">
      <c r="A18609" s="250"/>
      <c r="B18609" s="250"/>
      <c r="C18609" s="250"/>
      <c r="D18609" s="250"/>
      <c r="E18609" s="250"/>
      <c r="F18609" s="250"/>
    </row>
    <row r="18610" spans="1:6" ht="15" x14ac:dyDescent="0.25">
      <c r="A18610" s="250"/>
      <c r="B18610" s="250"/>
      <c r="C18610" s="250"/>
      <c r="D18610" s="250"/>
      <c r="E18610" s="250"/>
      <c r="F18610" s="250"/>
    </row>
    <row r="18611" spans="1:6" ht="15" x14ac:dyDescent="0.25">
      <c r="A18611" s="250"/>
      <c r="B18611" s="250"/>
      <c r="C18611" s="250"/>
      <c r="D18611" s="250"/>
      <c r="E18611" s="250"/>
      <c r="F18611" s="250"/>
    </row>
    <row r="18612" spans="1:6" ht="15" x14ac:dyDescent="0.25">
      <c r="A18612" s="250"/>
      <c r="B18612" s="250"/>
      <c r="C18612" s="250"/>
      <c r="D18612" s="250"/>
      <c r="E18612" s="250"/>
      <c r="F18612" s="250"/>
    </row>
    <row r="18613" spans="1:6" ht="15" x14ac:dyDescent="0.25">
      <c r="A18613" s="250"/>
      <c r="B18613" s="250"/>
      <c r="C18613" s="250"/>
      <c r="D18613" s="250"/>
      <c r="E18613" s="250"/>
      <c r="F18613" s="250"/>
    </row>
    <row r="18614" spans="1:6" ht="15" x14ac:dyDescent="0.25">
      <c r="A18614" s="250"/>
      <c r="B18614" s="250"/>
      <c r="C18614" s="250"/>
      <c r="D18614" s="250"/>
      <c r="E18614" s="250"/>
      <c r="F18614" s="250"/>
    </row>
    <row r="18615" spans="1:6" ht="15" x14ac:dyDescent="0.25">
      <c r="A18615" s="250"/>
      <c r="B18615" s="250"/>
      <c r="C18615" s="250"/>
      <c r="D18615" s="250"/>
      <c r="E18615" s="250"/>
      <c r="F18615" s="250"/>
    </row>
    <row r="18616" spans="1:6" ht="15" x14ac:dyDescent="0.25">
      <c r="A18616" s="250"/>
      <c r="B18616" s="250"/>
      <c r="C18616" s="250"/>
      <c r="D18616" s="250"/>
      <c r="E18616" s="250"/>
      <c r="F18616" s="250"/>
    </row>
    <row r="18617" spans="1:6" ht="15" x14ac:dyDescent="0.25">
      <c r="A18617" s="250"/>
      <c r="B18617" s="250"/>
      <c r="C18617" s="250"/>
      <c r="D18617" s="250"/>
      <c r="E18617" s="250"/>
      <c r="F18617" s="250"/>
    </row>
    <row r="18618" spans="1:6" ht="15" x14ac:dyDescent="0.25">
      <c r="A18618" s="250"/>
      <c r="B18618" s="250"/>
      <c r="C18618" s="250"/>
      <c r="D18618" s="250"/>
      <c r="E18618" s="250"/>
      <c r="F18618" s="250"/>
    </row>
    <row r="18619" spans="1:6" ht="15" x14ac:dyDescent="0.25">
      <c r="A18619" s="250"/>
      <c r="B18619" s="250"/>
      <c r="C18619" s="250"/>
      <c r="D18619" s="250"/>
      <c r="E18619" s="250"/>
      <c r="F18619" s="250"/>
    </row>
    <row r="18620" spans="1:6" ht="15" x14ac:dyDescent="0.25">
      <c r="A18620" s="250"/>
      <c r="B18620" s="250"/>
      <c r="C18620" s="250"/>
      <c r="D18620" s="250"/>
      <c r="E18620" s="250"/>
      <c r="F18620" s="250"/>
    </row>
    <row r="18621" spans="1:6" ht="15" x14ac:dyDescent="0.25">
      <c r="A18621" s="250"/>
      <c r="B18621" s="250"/>
      <c r="C18621" s="250"/>
      <c r="D18621" s="250"/>
      <c r="E18621" s="250"/>
      <c r="F18621" s="250"/>
    </row>
    <row r="18622" spans="1:6" ht="15" x14ac:dyDescent="0.25">
      <c r="A18622" s="250"/>
      <c r="B18622" s="250"/>
      <c r="C18622" s="250"/>
      <c r="D18622" s="250"/>
      <c r="E18622" s="250"/>
      <c r="F18622" s="250"/>
    </row>
    <row r="18623" spans="1:6" ht="15" x14ac:dyDescent="0.25">
      <c r="A18623" s="250"/>
      <c r="B18623" s="250"/>
      <c r="C18623" s="250"/>
      <c r="D18623" s="250"/>
      <c r="E18623" s="250"/>
      <c r="F18623" s="250"/>
    </row>
    <row r="18624" spans="1:6" ht="15" x14ac:dyDescent="0.25">
      <c r="A18624" s="250"/>
      <c r="B18624" s="250"/>
      <c r="C18624" s="250"/>
      <c r="D18624" s="250"/>
      <c r="E18624" s="250"/>
      <c r="F18624" s="250"/>
    </row>
    <row r="18625" spans="1:6" ht="15" x14ac:dyDescent="0.25">
      <c r="A18625" s="250"/>
      <c r="B18625" s="250"/>
      <c r="C18625" s="250"/>
      <c r="D18625" s="250"/>
      <c r="E18625" s="250"/>
      <c r="F18625" s="250"/>
    </row>
    <row r="18626" spans="1:6" ht="15" x14ac:dyDescent="0.25">
      <c r="A18626" s="250"/>
      <c r="B18626" s="250"/>
      <c r="C18626" s="250"/>
      <c r="D18626" s="250"/>
      <c r="E18626" s="250"/>
      <c r="F18626" s="250"/>
    </row>
    <row r="18627" spans="1:6" ht="15" x14ac:dyDescent="0.25">
      <c r="A18627" s="250"/>
      <c r="B18627" s="250"/>
      <c r="C18627" s="250"/>
      <c r="D18627" s="250"/>
      <c r="E18627" s="250"/>
      <c r="F18627" s="250"/>
    </row>
    <row r="18628" spans="1:6" ht="15" x14ac:dyDescent="0.25">
      <c r="A18628" s="250"/>
      <c r="B18628" s="250"/>
      <c r="C18628" s="250"/>
      <c r="D18628" s="250"/>
      <c r="E18628" s="250"/>
      <c r="F18628" s="250"/>
    </row>
    <row r="18629" spans="1:6" ht="15" x14ac:dyDescent="0.25">
      <c r="A18629" s="250"/>
      <c r="B18629" s="250"/>
      <c r="C18629" s="250"/>
      <c r="D18629" s="250"/>
      <c r="E18629" s="250"/>
      <c r="F18629" s="250"/>
    </row>
    <row r="18630" spans="1:6" ht="15" x14ac:dyDescent="0.25">
      <c r="A18630" s="250"/>
      <c r="B18630" s="250"/>
      <c r="C18630" s="250"/>
      <c r="D18630" s="250"/>
      <c r="E18630" s="250"/>
      <c r="F18630" s="250"/>
    </row>
    <row r="18631" spans="1:6" ht="15" x14ac:dyDescent="0.25">
      <c r="A18631" s="250"/>
      <c r="B18631" s="250"/>
      <c r="C18631" s="250"/>
      <c r="D18631" s="250"/>
      <c r="E18631" s="250"/>
      <c r="F18631" s="250"/>
    </row>
    <row r="18632" spans="1:6" ht="15" x14ac:dyDescent="0.25">
      <c r="A18632" s="250"/>
      <c r="B18632" s="250"/>
      <c r="C18632" s="250"/>
      <c r="D18632" s="250"/>
      <c r="E18632" s="250"/>
      <c r="F18632" s="250"/>
    </row>
    <row r="18633" spans="1:6" ht="15" x14ac:dyDescent="0.25">
      <c r="A18633" s="250"/>
      <c r="B18633" s="250"/>
      <c r="C18633" s="250"/>
      <c r="D18633" s="250"/>
      <c r="E18633" s="250"/>
      <c r="F18633" s="250"/>
    </row>
    <row r="18634" spans="1:6" ht="15" x14ac:dyDescent="0.25">
      <c r="A18634" s="250"/>
      <c r="B18634" s="250"/>
      <c r="C18634" s="250"/>
      <c r="D18634" s="250"/>
      <c r="E18634" s="250"/>
      <c r="F18634" s="250"/>
    </row>
    <row r="18635" spans="1:6" ht="15" x14ac:dyDescent="0.25">
      <c r="A18635" s="250"/>
      <c r="B18635" s="250"/>
      <c r="C18635" s="250"/>
      <c r="D18635" s="250"/>
      <c r="E18635" s="250"/>
      <c r="F18635" s="250"/>
    </row>
    <row r="18636" spans="1:6" ht="15" x14ac:dyDescent="0.25">
      <c r="A18636" s="250"/>
      <c r="B18636" s="250"/>
      <c r="C18636" s="250"/>
      <c r="D18636" s="250"/>
      <c r="E18636" s="250"/>
      <c r="F18636" s="250"/>
    </row>
    <row r="18637" spans="1:6" ht="15" x14ac:dyDescent="0.25">
      <c r="A18637" s="250"/>
      <c r="B18637" s="250"/>
      <c r="C18637" s="250"/>
      <c r="D18637" s="250"/>
      <c r="E18637" s="250"/>
      <c r="F18637" s="250"/>
    </row>
    <row r="18638" spans="1:6" ht="15" x14ac:dyDescent="0.25">
      <c r="A18638" s="250"/>
      <c r="B18638" s="250"/>
      <c r="C18638" s="250"/>
      <c r="D18638" s="250"/>
      <c r="E18638" s="250"/>
      <c r="F18638" s="250"/>
    </row>
    <row r="18639" spans="1:6" ht="15" x14ac:dyDescent="0.25">
      <c r="A18639" s="250"/>
      <c r="B18639" s="250"/>
      <c r="C18639" s="250"/>
      <c r="D18639" s="250"/>
      <c r="E18639" s="250"/>
      <c r="F18639" s="250"/>
    </row>
    <row r="18640" spans="1:6" ht="15" x14ac:dyDescent="0.25">
      <c r="A18640" s="250"/>
      <c r="B18640" s="250"/>
      <c r="C18640" s="250"/>
      <c r="D18640" s="250"/>
      <c r="E18640" s="250"/>
      <c r="F18640" s="250"/>
    </row>
    <row r="18641" spans="1:6" ht="15" x14ac:dyDescent="0.25">
      <c r="A18641" s="250"/>
      <c r="B18641" s="250"/>
      <c r="C18641" s="250"/>
      <c r="D18641" s="250"/>
      <c r="E18641" s="250"/>
      <c r="F18641" s="250"/>
    </row>
    <row r="18642" spans="1:6" ht="15" x14ac:dyDescent="0.25">
      <c r="A18642" s="250"/>
      <c r="B18642" s="250"/>
      <c r="C18642" s="250"/>
      <c r="D18642" s="250"/>
      <c r="E18642" s="250"/>
      <c r="F18642" s="250"/>
    </row>
    <row r="18643" spans="1:6" ht="15" x14ac:dyDescent="0.25">
      <c r="A18643" s="250"/>
      <c r="B18643" s="250"/>
      <c r="C18643" s="250"/>
      <c r="D18643" s="250"/>
      <c r="E18643" s="250"/>
      <c r="F18643" s="250"/>
    </row>
    <row r="18644" spans="1:6" ht="15" x14ac:dyDescent="0.25">
      <c r="A18644" s="250"/>
      <c r="B18644" s="250"/>
      <c r="C18644" s="250"/>
      <c r="D18644" s="250"/>
      <c r="E18644" s="250"/>
      <c r="F18644" s="250"/>
    </row>
    <row r="18645" spans="1:6" ht="15" x14ac:dyDescent="0.25">
      <c r="A18645" s="250"/>
      <c r="B18645" s="250"/>
      <c r="C18645" s="250"/>
      <c r="D18645" s="250"/>
      <c r="E18645" s="250"/>
      <c r="F18645" s="250"/>
    </row>
    <row r="18646" spans="1:6" ht="15" x14ac:dyDescent="0.25">
      <c r="A18646" s="250"/>
      <c r="B18646" s="250"/>
      <c r="C18646" s="250"/>
      <c r="D18646" s="250"/>
      <c r="E18646" s="250"/>
      <c r="F18646" s="250"/>
    </row>
    <row r="18647" spans="1:6" ht="15" x14ac:dyDescent="0.25">
      <c r="A18647" s="250"/>
      <c r="B18647" s="250"/>
      <c r="C18647" s="250"/>
      <c r="D18647" s="250"/>
      <c r="E18647" s="250"/>
      <c r="F18647" s="250"/>
    </row>
    <row r="18648" spans="1:6" ht="15" x14ac:dyDescent="0.25">
      <c r="A18648" s="250"/>
      <c r="B18648" s="250"/>
      <c r="C18648" s="250"/>
      <c r="D18648" s="250"/>
      <c r="E18648" s="250"/>
      <c r="F18648" s="250"/>
    </row>
    <row r="18649" spans="1:6" ht="15" x14ac:dyDescent="0.25">
      <c r="A18649" s="250"/>
      <c r="B18649" s="250"/>
      <c r="C18649" s="250"/>
      <c r="D18649" s="250"/>
      <c r="E18649" s="250"/>
      <c r="F18649" s="250"/>
    </row>
    <row r="18650" spans="1:6" ht="15" x14ac:dyDescent="0.25">
      <c r="A18650" s="250"/>
      <c r="B18650" s="250"/>
      <c r="C18650" s="250"/>
      <c r="D18650" s="250"/>
      <c r="E18650" s="250"/>
      <c r="F18650" s="250"/>
    </row>
    <row r="18651" spans="1:6" ht="15" x14ac:dyDescent="0.25">
      <c r="A18651" s="250"/>
      <c r="B18651" s="250"/>
      <c r="C18651" s="250"/>
      <c r="D18651" s="250"/>
      <c r="E18651" s="250"/>
      <c r="F18651" s="250"/>
    </row>
    <row r="18652" spans="1:6" ht="15" x14ac:dyDescent="0.25">
      <c r="A18652" s="250"/>
      <c r="B18652" s="250"/>
      <c r="C18652" s="250"/>
      <c r="D18652" s="250"/>
      <c r="E18652" s="250"/>
      <c r="F18652" s="250"/>
    </row>
    <row r="18653" spans="1:6" ht="15" x14ac:dyDescent="0.25">
      <c r="A18653" s="250"/>
      <c r="B18653" s="250"/>
      <c r="C18653" s="250"/>
      <c r="D18653" s="250"/>
      <c r="E18653" s="250"/>
      <c r="F18653" s="250"/>
    </row>
    <row r="18654" spans="1:6" ht="15" x14ac:dyDescent="0.25">
      <c r="A18654" s="250"/>
      <c r="B18654" s="250"/>
      <c r="C18654" s="250"/>
      <c r="D18654" s="250"/>
      <c r="E18654" s="250"/>
      <c r="F18654" s="250"/>
    </row>
    <row r="18655" spans="1:6" ht="15" x14ac:dyDescent="0.25">
      <c r="A18655" s="250"/>
      <c r="B18655" s="250"/>
      <c r="C18655" s="250"/>
      <c r="D18655" s="250"/>
      <c r="E18655" s="250"/>
      <c r="F18655" s="250"/>
    </row>
    <row r="18656" spans="1:6" ht="15" x14ac:dyDescent="0.25">
      <c r="A18656" s="250"/>
      <c r="B18656" s="250"/>
      <c r="C18656" s="250"/>
      <c r="D18656" s="250"/>
      <c r="E18656" s="250"/>
      <c r="F18656" s="250"/>
    </row>
    <row r="18657" spans="1:6" ht="15" x14ac:dyDescent="0.25">
      <c r="A18657" s="250"/>
      <c r="B18657" s="250"/>
      <c r="C18657" s="250"/>
      <c r="D18657" s="250"/>
      <c r="E18657" s="250"/>
      <c r="F18657" s="250"/>
    </row>
    <row r="18658" spans="1:6" ht="15" x14ac:dyDescent="0.25">
      <c r="A18658" s="250"/>
      <c r="B18658" s="250"/>
      <c r="C18658" s="250"/>
      <c r="D18658" s="250"/>
      <c r="E18658" s="250"/>
      <c r="F18658" s="250"/>
    </row>
    <row r="18659" spans="1:6" ht="15" x14ac:dyDescent="0.25">
      <c r="A18659" s="250"/>
      <c r="B18659" s="250"/>
      <c r="C18659" s="250"/>
      <c r="D18659" s="250"/>
      <c r="E18659" s="250"/>
      <c r="F18659" s="250"/>
    </row>
    <row r="18660" spans="1:6" ht="15" x14ac:dyDescent="0.25">
      <c r="A18660" s="250"/>
      <c r="B18660" s="250"/>
      <c r="C18660" s="250"/>
      <c r="D18660" s="250"/>
      <c r="E18660" s="250"/>
      <c r="F18660" s="250"/>
    </row>
    <row r="18661" spans="1:6" ht="15" x14ac:dyDescent="0.25">
      <c r="A18661" s="250"/>
      <c r="B18661" s="250"/>
      <c r="C18661" s="250"/>
      <c r="D18661" s="250"/>
      <c r="E18661" s="250"/>
      <c r="F18661" s="250"/>
    </row>
    <row r="18662" spans="1:6" ht="15" x14ac:dyDescent="0.25">
      <c r="A18662" s="250"/>
      <c r="B18662" s="250"/>
      <c r="C18662" s="250"/>
      <c r="D18662" s="250"/>
      <c r="E18662" s="250"/>
      <c r="F18662" s="250"/>
    </row>
    <row r="18663" spans="1:6" ht="15" x14ac:dyDescent="0.25">
      <c r="A18663" s="250"/>
      <c r="B18663" s="250"/>
      <c r="C18663" s="250"/>
      <c r="D18663" s="250"/>
      <c r="E18663" s="250"/>
      <c r="F18663" s="250"/>
    </row>
    <row r="18664" spans="1:6" ht="15" x14ac:dyDescent="0.25">
      <c r="A18664" s="250"/>
      <c r="B18664" s="250"/>
      <c r="C18664" s="250"/>
      <c r="D18664" s="250"/>
      <c r="E18664" s="250"/>
      <c r="F18664" s="250"/>
    </row>
    <row r="18665" spans="1:6" ht="15" x14ac:dyDescent="0.25">
      <c r="A18665" s="250"/>
      <c r="B18665" s="250"/>
      <c r="C18665" s="250"/>
      <c r="D18665" s="250"/>
      <c r="E18665" s="250"/>
      <c r="F18665" s="250"/>
    </row>
    <row r="18666" spans="1:6" ht="15" x14ac:dyDescent="0.25">
      <c r="A18666" s="250"/>
      <c r="B18666" s="250"/>
      <c r="C18666" s="250"/>
      <c r="D18666" s="250"/>
      <c r="E18666" s="250"/>
      <c r="F18666" s="250"/>
    </row>
    <row r="18667" spans="1:6" ht="15" x14ac:dyDescent="0.25">
      <c r="A18667" s="250"/>
      <c r="B18667" s="250"/>
      <c r="C18667" s="250"/>
      <c r="D18667" s="250"/>
      <c r="E18667" s="250"/>
      <c r="F18667" s="250"/>
    </row>
    <row r="18668" spans="1:6" ht="15" x14ac:dyDescent="0.25">
      <c r="A18668" s="250"/>
      <c r="B18668" s="250"/>
      <c r="C18668" s="250"/>
      <c r="D18668" s="250"/>
      <c r="E18668" s="250"/>
      <c r="F18668" s="250"/>
    </row>
    <row r="18669" spans="1:6" ht="15" x14ac:dyDescent="0.25">
      <c r="A18669" s="250"/>
      <c r="B18669" s="250"/>
      <c r="C18669" s="250"/>
      <c r="D18669" s="250"/>
      <c r="E18669" s="250"/>
      <c r="F18669" s="250"/>
    </row>
    <row r="18670" spans="1:6" ht="15" x14ac:dyDescent="0.25">
      <c r="A18670" s="250"/>
      <c r="B18670" s="250"/>
      <c r="C18670" s="250"/>
      <c r="D18670" s="250"/>
      <c r="E18670" s="250"/>
      <c r="F18670" s="250"/>
    </row>
    <row r="18671" spans="1:6" ht="15" x14ac:dyDescent="0.25">
      <c r="A18671" s="250"/>
      <c r="B18671" s="250"/>
      <c r="C18671" s="250"/>
      <c r="D18671" s="250"/>
      <c r="E18671" s="250"/>
      <c r="F18671" s="250"/>
    </row>
    <row r="18672" spans="1:6" ht="15" x14ac:dyDescent="0.25">
      <c r="A18672" s="250"/>
      <c r="B18672" s="250"/>
      <c r="C18672" s="250"/>
      <c r="D18672" s="250"/>
      <c r="E18672" s="250"/>
      <c r="F18672" s="250"/>
    </row>
    <row r="18673" spans="1:6" ht="15" x14ac:dyDescent="0.25">
      <c r="A18673" s="250"/>
      <c r="B18673" s="250"/>
      <c r="C18673" s="250"/>
      <c r="D18673" s="250"/>
      <c r="E18673" s="250"/>
      <c r="F18673" s="250"/>
    </row>
    <row r="18674" spans="1:6" ht="15" x14ac:dyDescent="0.25">
      <c r="A18674" s="250"/>
      <c r="B18674" s="250"/>
      <c r="C18674" s="250"/>
      <c r="D18674" s="250"/>
      <c r="E18674" s="250"/>
      <c r="F18674" s="250"/>
    </row>
    <row r="18675" spans="1:6" ht="15" x14ac:dyDescent="0.25">
      <c r="A18675" s="250"/>
      <c r="B18675" s="250"/>
      <c r="C18675" s="250"/>
      <c r="D18675" s="250"/>
      <c r="E18675" s="250"/>
      <c r="F18675" s="250"/>
    </row>
    <row r="18676" spans="1:6" ht="15" x14ac:dyDescent="0.25">
      <c r="A18676" s="250"/>
      <c r="B18676" s="250"/>
      <c r="C18676" s="250"/>
      <c r="D18676" s="250"/>
      <c r="E18676" s="250"/>
      <c r="F18676" s="250"/>
    </row>
    <row r="18677" spans="1:6" ht="15" x14ac:dyDescent="0.25">
      <c r="A18677" s="250"/>
      <c r="B18677" s="250"/>
      <c r="C18677" s="250"/>
      <c r="D18677" s="250"/>
      <c r="E18677" s="250"/>
      <c r="F18677" s="250"/>
    </row>
    <row r="18678" spans="1:6" ht="15" x14ac:dyDescent="0.25">
      <c r="A18678" s="250"/>
      <c r="B18678" s="250"/>
      <c r="C18678" s="250"/>
      <c r="D18678" s="250"/>
      <c r="E18678" s="250"/>
      <c r="F18678" s="250"/>
    </row>
    <row r="18679" spans="1:6" ht="15" x14ac:dyDescent="0.25">
      <c r="A18679" s="250"/>
      <c r="B18679" s="250"/>
      <c r="C18679" s="250"/>
      <c r="D18679" s="250"/>
      <c r="E18679" s="250"/>
      <c r="F18679" s="250"/>
    </row>
    <row r="18680" spans="1:6" ht="15" x14ac:dyDescent="0.25">
      <c r="A18680" s="250"/>
      <c r="B18680" s="250"/>
      <c r="C18680" s="250"/>
      <c r="D18680" s="250"/>
      <c r="E18680" s="250"/>
      <c r="F18680" s="250"/>
    </row>
    <row r="18681" spans="1:6" ht="15" x14ac:dyDescent="0.25">
      <c r="A18681" s="250"/>
      <c r="B18681" s="250"/>
      <c r="C18681" s="250"/>
      <c r="D18681" s="250"/>
      <c r="E18681" s="250"/>
      <c r="F18681" s="250"/>
    </row>
    <row r="18682" spans="1:6" ht="15" x14ac:dyDescent="0.25">
      <c r="A18682" s="250"/>
      <c r="B18682" s="250"/>
      <c r="C18682" s="250"/>
      <c r="D18682" s="250"/>
      <c r="E18682" s="250"/>
      <c r="F18682" s="250"/>
    </row>
    <row r="18683" spans="1:6" ht="15" x14ac:dyDescent="0.25">
      <c r="A18683" s="250"/>
      <c r="B18683" s="250"/>
      <c r="C18683" s="250"/>
      <c r="D18683" s="250"/>
      <c r="E18683" s="250"/>
      <c r="F18683" s="250"/>
    </row>
    <row r="18684" spans="1:6" ht="15" x14ac:dyDescent="0.25">
      <c r="A18684" s="250"/>
      <c r="B18684" s="250"/>
      <c r="C18684" s="250"/>
      <c r="D18684" s="250"/>
      <c r="E18684" s="250"/>
      <c r="F18684" s="250"/>
    </row>
    <row r="18685" spans="1:6" ht="15" x14ac:dyDescent="0.25">
      <c r="A18685" s="250"/>
      <c r="B18685" s="250"/>
      <c r="C18685" s="250"/>
      <c r="D18685" s="250"/>
      <c r="E18685" s="250"/>
      <c r="F18685" s="250"/>
    </row>
    <row r="18686" spans="1:6" ht="15" x14ac:dyDescent="0.25">
      <c r="A18686" s="250"/>
      <c r="B18686" s="250"/>
      <c r="C18686" s="250"/>
      <c r="D18686" s="250"/>
      <c r="E18686" s="250"/>
      <c r="F18686" s="250"/>
    </row>
    <row r="18687" spans="1:6" ht="15" x14ac:dyDescent="0.25">
      <c r="A18687" s="250"/>
      <c r="B18687" s="250"/>
      <c r="C18687" s="250"/>
      <c r="D18687" s="250"/>
      <c r="E18687" s="250"/>
      <c r="F18687" s="250"/>
    </row>
    <row r="18688" spans="1:6" ht="15" x14ac:dyDescent="0.25">
      <c r="A18688" s="250"/>
      <c r="B18688" s="250"/>
      <c r="C18688" s="250"/>
      <c r="D18688" s="250"/>
      <c r="E18688" s="250"/>
      <c r="F18688" s="250"/>
    </row>
    <row r="18689" spans="1:6" ht="15" x14ac:dyDescent="0.25">
      <c r="A18689" s="250"/>
      <c r="B18689" s="250"/>
      <c r="C18689" s="250"/>
      <c r="D18689" s="250"/>
      <c r="E18689" s="250"/>
      <c r="F18689" s="250"/>
    </row>
    <row r="18690" spans="1:6" ht="15" x14ac:dyDescent="0.25">
      <c r="A18690" s="250"/>
      <c r="B18690" s="250"/>
      <c r="C18690" s="250"/>
      <c r="D18690" s="250"/>
      <c r="E18690" s="250"/>
      <c r="F18690" s="250"/>
    </row>
    <row r="18691" spans="1:6" ht="15" x14ac:dyDescent="0.25">
      <c r="A18691" s="250"/>
      <c r="B18691" s="250"/>
      <c r="C18691" s="250"/>
      <c r="D18691" s="250"/>
      <c r="E18691" s="250"/>
      <c r="F18691" s="250"/>
    </row>
    <row r="18692" spans="1:6" ht="15" x14ac:dyDescent="0.25">
      <c r="A18692" s="250"/>
      <c r="B18692" s="250"/>
      <c r="C18692" s="250"/>
      <c r="D18692" s="250"/>
      <c r="E18692" s="250"/>
      <c r="F18692" s="250"/>
    </row>
    <row r="18693" spans="1:6" ht="15" x14ac:dyDescent="0.25">
      <c r="A18693" s="250"/>
      <c r="B18693" s="250"/>
      <c r="C18693" s="250"/>
      <c r="D18693" s="250"/>
      <c r="E18693" s="250"/>
      <c r="F18693" s="250"/>
    </row>
    <row r="18694" spans="1:6" ht="15" x14ac:dyDescent="0.25">
      <c r="A18694" s="250"/>
      <c r="B18694" s="250"/>
      <c r="C18694" s="250"/>
      <c r="D18694" s="250"/>
      <c r="E18694" s="250"/>
      <c r="F18694" s="250"/>
    </row>
    <row r="18695" spans="1:6" ht="15" x14ac:dyDescent="0.25">
      <c r="A18695" s="250"/>
      <c r="B18695" s="250"/>
      <c r="C18695" s="250"/>
      <c r="D18695" s="250"/>
      <c r="E18695" s="250"/>
      <c r="F18695" s="250"/>
    </row>
    <row r="18696" spans="1:6" ht="15" x14ac:dyDescent="0.25">
      <c r="A18696" s="250"/>
      <c r="B18696" s="250"/>
      <c r="C18696" s="250"/>
      <c r="D18696" s="250"/>
      <c r="E18696" s="250"/>
      <c r="F18696" s="250"/>
    </row>
    <row r="18697" spans="1:6" ht="15" x14ac:dyDescent="0.25">
      <c r="A18697" s="250"/>
      <c r="B18697" s="250"/>
      <c r="C18697" s="250"/>
      <c r="D18697" s="250"/>
      <c r="E18697" s="250"/>
      <c r="F18697" s="250"/>
    </row>
    <row r="18698" spans="1:6" ht="15" x14ac:dyDescent="0.25">
      <c r="A18698" s="250"/>
      <c r="B18698" s="250"/>
      <c r="C18698" s="250"/>
      <c r="D18698" s="250"/>
      <c r="E18698" s="250"/>
      <c r="F18698" s="250"/>
    </row>
    <row r="18699" spans="1:6" ht="15" x14ac:dyDescent="0.25">
      <c r="A18699" s="250"/>
      <c r="B18699" s="250"/>
      <c r="C18699" s="250"/>
      <c r="D18699" s="250"/>
      <c r="E18699" s="250"/>
      <c r="F18699" s="250"/>
    </row>
    <row r="18700" spans="1:6" ht="15" x14ac:dyDescent="0.25">
      <c r="A18700" s="250"/>
      <c r="B18700" s="250"/>
      <c r="C18700" s="250"/>
      <c r="D18700" s="250"/>
      <c r="E18700" s="250"/>
      <c r="F18700" s="250"/>
    </row>
    <row r="18701" spans="1:6" ht="15" x14ac:dyDescent="0.25">
      <c r="A18701" s="250"/>
      <c r="B18701" s="250"/>
      <c r="C18701" s="250"/>
      <c r="D18701" s="250"/>
      <c r="E18701" s="250"/>
      <c r="F18701" s="250"/>
    </row>
    <row r="18702" spans="1:6" ht="15" x14ac:dyDescent="0.25">
      <c r="A18702" s="250"/>
      <c r="B18702" s="250"/>
      <c r="C18702" s="250"/>
      <c r="D18702" s="250"/>
      <c r="E18702" s="250"/>
      <c r="F18702" s="250"/>
    </row>
    <row r="18703" spans="1:6" ht="15" x14ac:dyDescent="0.25">
      <c r="A18703" s="250"/>
      <c r="B18703" s="250"/>
      <c r="C18703" s="250"/>
      <c r="D18703" s="250"/>
      <c r="E18703" s="250"/>
      <c r="F18703" s="250"/>
    </row>
    <row r="18704" spans="1:6" ht="15" x14ac:dyDescent="0.25">
      <c r="A18704" s="250"/>
      <c r="B18704" s="250"/>
      <c r="C18704" s="250"/>
      <c r="D18704" s="250"/>
      <c r="E18704" s="250"/>
      <c r="F18704" s="250"/>
    </row>
    <row r="18705" spans="1:6" ht="15" x14ac:dyDescent="0.25">
      <c r="A18705" s="250"/>
      <c r="B18705" s="250"/>
      <c r="C18705" s="250"/>
      <c r="D18705" s="250"/>
      <c r="E18705" s="250"/>
      <c r="F18705" s="250"/>
    </row>
    <row r="18706" spans="1:6" ht="15" x14ac:dyDescent="0.25">
      <c r="A18706" s="250"/>
      <c r="B18706" s="250"/>
      <c r="C18706" s="250"/>
      <c r="D18706" s="250"/>
      <c r="E18706" s="250"/>
      <c r="F18706" s="250"/>
    </row>
    <row r="18707" spans="1:6" ht="15" x14ac:dyDescent="0.25">
      <c r="A18707" s="250"/>
      <c r="B18707" s="250"/>
      <c r="C18707" s="250"/>
      <c r="D18707" s="250"/>
      <c r="E18707" s="250"/>
      <c r="F18707" s="250"/>
    </row>
    <row r="18708" spans="1:6" ht="15" x14ac:dyDescent="0.25">
      <c r="A18708" s="250"/>
      <c r="B18708" s="250"/>
      <c r="C18708" s="250"/>
      <c r="D18708" s="250"/>
      <c r="E18708" s="250"/>
      <c r="F18708" s="250"/>
    </row>
    <row r="18709" spans="1:6" ht="15" x14ac:dyDescent="0.25">
      <c r="A18709" s="250"/>
      <c r="B18709" s="250"/>
      <c r="C18709" s="250"/>
      <c r="D18709" s="250"/>
      <c r="E18709" s="250"/>
      <c r="F18709" s="250"/>
    </row>
    <row r="18710" spans="1:6" ht="15" x14ac:dyDescent="0.25">
      <c r="A18710" s="250"/>
      <c r="B18710" s="250"/>
      <c r="C18710" s="250"/>
      <c r="D18710" s="250"/>
      <c r="E18710" s="250"/>
      <c r="F18710" s="250"/>
    </row>
    <row r="18711" spans="1:6" ht="15" x14ac:dyDescent="0.25">
      <c r="A18711" s="250"/>
      <c r="B18711" s="250"/>
      <c r="C18711" s="250"/>
      <c r="D18711" s="250"/>
      <c r="E18711" s="250"/>
      <c r="F18711" s="250"/>
    </row>
    <row r="18712" spans="1:6" ht="15" x14ac:dyDescent="0.25">
      <c r="A18712" s="250"/>
      <c r="B18712" s="250"/>
      <c r="C18712" s="250"/>
      <c r="D18712" s="250"/>
      <c r="E18712" s="250"/>
      <c r="F18712" s="250"/>
    </row>
    <row r="18713" spans="1:6" ht="15" x14ac:dyDescent="0.25">
      <c r="A18713" s="250"/>
      <c r="B18713" s="250"/>
      <c r="C18713" s="250"/>
      <c r="D18713" s="250"/>
      <c r="E18713" s="250"/>
      <c r="F18713" s="250"/>
    </row>
    <row r="18714" spans="1:6" ht="15" x14ac:dyDescent="0.25">
      <c r="A18714" s="250"/>
      <c r="B18714" s="250"/>
      <c r="C18714" s="250"/>
      <c r="D18714" s="250"/>
      <c r="E18714" s="250"/>
      <c r="F18714" s="250"/>
    </row>
    <row r="18715" spans="1:6" ht="15" x14ac:dyDescent="0.25">
      <c r="A18715" s="250"/>
      <c r="B18715" s="250"/>
      <c r="C18715" s="250"/>
      <c r="D18715" s="250"/>
      <c r="E18715" s="250"/>
      <c r="F18715" s="250"/>
    </row>
    <row r="18716" spans="1:6" ht="15" x14ac:dyDescent="0.25">
      <c r="A18716" s="250"/>
      <c r="B18716" s="250"/>
      <c r="C18716" s="250"/>
      <c r="D18716" s="250"/>
      <c r="E18716" s="250"/>
      <c r="F18716" s="250"/>
    </row>
    <row r="18717" spans="1:6" ht="15" x14ac:dyDescent="0.25">
      <c r="A18717" s="250"/>
      <c r="B18717" s="250"/>
      <c r="C18717" s="250"/>
      <c r="D18717" s="250"/>
      <c r="E18717" s="250"/>
      <c r="F18717" s="250"/>
    </row>
    <row r="18718" spans="1:6" ht="15" x14ac:dyDescent="0.25">
      <c r="A18718" s="250"/>
      <c r="B18718" s="250"/>
      <c r="C18718" s="250"/>
      <c r="D18718" s="250"/>
      <c r="E18718" s="250"/>
      <c r="F18718" s="250"/>
    </row>
    <row r="18719" spans="1:6" ht="15" x14ac:dyDescent="0.25">
      <c r="A18719" s="250"/>
      <c r="B18719" s="250"/>
      <c r="C18719" s="250"/>
      <c r="D18719" s="250"/>
      <c r="E18719" s="250"/>
      <c r="F18719" s="250"/>
    </row>
    <row r="18720" spans="1:6" ht="15" x14ac:dyDescent="0.25">
      <c r="A18720" s="250"/>
      <c r="B18720" s="250"/>
      <c r="C18720" s="250"/>
      <c r="D18720" s="250"/>
      <c r="E18720" s="250"/>
      <c r="F18720" s="250"/>
    </row>
    <row r="18721" spans="1:6" ht="15" x14ac:dyDescent="0.25">
      <c r="A18721" s="250"/>
      <c r="B18721" s="250"/>
      <c r="C18721" s="250"/>
      <c r="D18721" s="250"/>
      <c r="E18721" s="250"/>
      <c r="F18721" s="250"/>
    </row>
    <row r="18722" spans="1:6" ht="15" x14ac:dyDescent="0.25">
      <c r="A18722" s="250"/>
      <c r="B18722" s="250"/>
      <c r="C18722" s="250"/>
      <c r="D18722" s="250"/>
      <c r="E18722" s="250"/>
      <c r="F18722" s="250"/>
    </row>
    <row r="18723" spans="1:6" ht="15" x14ac:dyDescent="0.25">
      <c r="A18723" s="250"/>
      <c r="B18723" s="250"/>
      <c r="C18723" s="250"/>
      <c r="D18723" s="250"/>
      <c r="E18723" s="250"/>
      <c r="F18723" s="250"/>
    </row>
    <row r="18724" spans="1:6" ht="15" x14ac:dyDescent="0.25">
      <c r="A18724" s="250"/>
      <c r="B18724" s="250"/>
      <c r="C18724" s="250"/>
      <c r="D18724" s="250"/>
      <c r="E18724" s="250"/>
      <c r="F18724" s="250"/>
    </row>
    <row r="18725" spans="1:6" ht="15" x14ac:dyDescent="0.25">
      <c r="A18725" s="250"/>
      <c r="B18725" s="250"/>
      <c r="C18725" s="250"/>
      <c r="D18725" s="250"/>
      <c r="E18725" s="250"/>
      <c r="F18725" s="250"/>
    </row>
    <row r="18726" spans="1:6" ht="15" x14ac:dyDescent="0.25">
      <c r="A18726" s="250"/>
      <c r="B18726" s="250"/>
      <c r="C18726" s="250"/>
      <c r="D18726" s="250"/>
      <c r="E18726" s="250"/>
      <c r="F18726" s="250"/>
    </row>
    <row r="18727" spans="1:6" ht="15" x14ac:dyDescent="0.25">
      <c r="A18727" s="250"/>
      <c r="B18727" s="250"/>
      <c r="C18727" s="250"/>
      <c r="D18727" s="250"/>
      <c r="E18727" s="250"/>
      <c r="F18727" s="250"/>
    </row>
    <row r="18728" spans="1:6" ht="15" x14ac:dyDescent="0.25">
      <c r="A18728" s="250"/>
      <c r="B18728" s="250"/>
      <c r="C18728" s="250"/>
      <c r="D18728" s="250"/>
      <c r="E18728" s="250"/>
      <c r="F18728" s="250"/>
    </row>
    <row r="18729" spans="1:6" ht="15" x14ac:dyDescent="0.25">
      <c r="A18729" s="250"/>
      <c r="B18729" s="250"/>
      <c r="C18729" s="250"/>
      <c r="D18729" s="250"/>
      <c r="E18729" s="250"/>
      <c r="F18729" s="250"/>
    </row>
    <row r="18730" spans="1:6" ht="15" x14ac:dyDescent="0.25">
      <c r="A18730" s="250"/>
      <c r="B18730" s="250"/>
      <c r="C18730" s="250"/>
      <c r="D18730" s="250"/>
      <c r="E18730" s="250"/>
      <c r="F18730" s="250"/>
    </row>
    <row r="18731" spans="1:6" ht="15" x14ac:dyDescent="0.25">
      <c r="A18731" s="250"/>
      <c r="B18731" s="250"/>
      <c r="C18731" s="250"/>
      <c r="D18731" s="250"/>
      <c r="E18731" s="250"/>
      <c r="F18731" s="250"/>
    </row>
    <row r="18732" spans="1:6" ht="15" x14ac:dyDescent="0.25">
      <c r="A18732" s="250"/>
      <c r="B18732" s="250"/>
      <c r="C18732" s="250"/>
      <c r="D18732" s="250"/>
      <c r="E18732" s="250"/>
      <c r="F18732" s="250"/>
    </row>
    <row r="18733" spans="1:6" ht="15" x14ac:dyDescent="0.25">
      <c r="A18733" s="250"/>
      <c r="B18733" s="250"/>
      <c r="C18733" s="250"/>
      <c r="D18733" s="250"/>
      <c r="E18733" s="250"/>
      <c r="F18733" s="250"/>
    </row>
    <row r="18734" spans="1:6" ht="15" x14ac:dyDescent="0.25">
      <c r="A18734" s="250"/>
      <c r="B18734" s="250"/>
      <c r="C18734" s="250"/>
      <c r="D18734" s="250"/>
      <c r="E18734" s="250"/>
      <c r="F18734" s="250"/>
    </row>
    <row r="18735" spans="1:6" ht="15" x14ac:dyDescent="0.25">
      <c r="A18735" s="250"/>
      <c r="B18735" s="250"/>
      <c r="C18735" s="250"/>
      <c r="D18735" s="250"/>
      <c r="E18735" s="250"/>
      <c r="F18735" s="250"/>
    </row>
    <row r="18736" spans="1:6" ht="15" x14ac:dyDescent="0.25">
      <c r="A18736" s="250"/>
      <c r="B18736" s="250"/>
      <c r="C18736" s="250"/>
      <c r="D18736" s="250"/>
      <c r="E18736" s="250"/>
      <c r="F18736" s="250"/>
    </row>
    <row r="18737" spans="1:6" ht="15" x14ac:dyDescent="0.25">
      <c r="A18737" s="250"/>
      <c r="B18737" s="250"/>
      <c r="C18737" s="250"/>
      <c r="D18737" s="250"/>
      <c r="E18737" s="250"/>
      <c r="F18737" s="250"/>
    </row>
    <row r="18738" spans="1:6" ht="15" x14ac:dyDescent="0.25">
      <c r="A18738" s="250"/>
      <c r="B18738" s="250"/>
      <c r="C18738" s="250"/>
      <c r="D18738" s="250"/>
      <c r="E18738" s="250"/>
      <c r="F18738" s="250"/>
    </row>
    <row r="18739" spans="1:6" ht="15" x14ac:dyDescent="0.25">
      <c r="A18739" s="250"/>
      <c r="B18739" s="250"/>
      <c r="C18739" s="250"/>
      <c r="D18739" s="250"/>
      <c r="E18739" s="250"/>
      <c r="F18739" s="250"/>
    </row>
    <row r="18740" spans="1:6" ht="15" x14ac:dyDescent="0.25">
      <c r="A18740" s="250"/>
      <c r="B18740" s="250"/>
      <c r="C18740" s="250"/>
      <c r="D18740" s="250"/>
      <c r="E18740" s="250"/>
      <c r="F18740" s="250"/>
    </row>
    <row r="18741" spans="1:6" ht="15" x14ac:dyDescent="0.25">
      <c r="A18741" s="250"/>
      <c r="B18741" s="250"/>
      <c r="C18741" s="250"/>
      <c r="D18741" s="250"/>
      <c r="E18741" s="250"/>
      <c r="F18741" s="250"/>
    </row>
    <row r="18742" spans="1:6" ht="15" x14ac:dyDescent="0.25">
      <c r="A18742" s="250"/>
      <c r="B18742" s="250"/>
      <c r="C18742" s="250"/>
      <c r="D18742" s="250"/>
      <c r="E18742" s="250"/>
      <c r="F18742" s="250"/>
    </row>
    <row r="18743" spans="1:6" ht="15" x14ac:dyDescent="0.25">
      <c r="A18743" s="250"/>
      <c r="B18743" s="250"/>
      <c r="C18743" s="250"/>
      <c r="D18743" s="250"/>
      <c r="E18743" s="250"/>
      <c r="F18743" s="250"/>
    </row>
    <row r="18744" spans="1:6" ht="15" x14ac:dyDescent="0.25">
      <c r="A18744" s="250"/>
      <c r="B18744" s="250"/>
      <c r="C18744" s="250"/>
      <c r="D18744" s="250"/>
      <c r="E18744" s="250"/>
      <c r="F18744" s="250"/>
    </row>
    <row r="18745" spans="1:6" ht="15" x14ac:dyDescent="0.25">
      <c r="A18745" s="250"/>
      <c r="B18745" s="250"/>
      <c r="C18745" s="250"/>
      <c r="D18745" s="250"/>
      <c r="E18745" s="250"/>
      <c r="F18745" s="250"/>
    </row>
    <row r="18746" spans="1:6" ht="15" x14ac:dyDescent="0.25">
      <c r="A18746" s="250"/>
      <c r="B18746" s="250"/>
      <c r="C18746" s="250"/>
      <c r="D18746" s="250"/>
      <c r="E18746" s="250"/>
      <c r="F18746" s="250"/>
    </row>
    <row r="18747" spans="1:6" ht="15" x14ac:dyDescent="0.25">
      <c r="A18747" s="250"/>
      <c r="B18747" s="250"/>
      <c r="C18747" s="250"/>
      <c r="D18747" s="250"/>
      <c r="E18747" s="250"/>
      <c r="F18747" s="250"/>
    </row>
    <row r="18748" spans="1:6" ht="15" x14ac:dyDescent="0.25">
      <c r="A18748" s="250"/>
      <c r="B18748" s="250"/>
      <c r="C18748" s="250"/>
      <c r="D18748" s="250"/>
      <c r="E18748" s="250"/>
      <c r="F18748" s="250"/>
    </row>
    <row r="18749" spans="1:6" ht="15" x14ac:dyDescent="0.25">
      <c r="A18749" s="250"/>
      <c r="B18749" s="250"/>
      <c r="C18749" s="250"/>
      <c r="D18749" s="250"/>
      <c r="E18749" s="250"/>
      <c r="F18749" s="250"/>
    </row>
    <row r="18750" spans="1:6" ht="15" x14ac:dyDescent="0.25">
      <c r="A18750" s="250"/>
      <c r="B18750" s="250"/>
      <c r="C18750" s="250"/>
      <c r="D18750" s="250"/>
      <c r="E18750" s="250"/>
      <c r="F18750" s="250"/>
    </row>
    <row r="18751" spans="1:6" ht="15" x14ac:dyDescent="0.25">
      <c r="A18751" s="250"/>
      <c r="B18751" s="250"/>
      <c r="C18751" s="250"/>
      <c r="D18751" s="250"/>
      <c r="E18751" s="250"/>
      <c r="F18751" s="250"/>
    </row>
    <row r="18752" spans="1:6" ht="15" x14ac:dyDescent="0.25">
      <c r="A18752" s="250"/>
      <c r="B18752" s="250"/>
      <c r="C18752" s="250"/>
      <c r="D18752" s="250"/>
      <c r="E18752" s="250"/>
      <c r="F18752" s="250"/>
    </row>
    <row r="18753" spans="1:6" ht="15" x14ac:dyDescent="0.25">
      <c r="A18753" s="250"/>
      <c r="B18753" s="250"/>
      <c r="C18753" s="250"/>
      <c r="D18753" s="250"/>
      <c r="E18753" s="250"/>
      <c r="F18753" s="250"/>
    </row>
    <row r="18754" spans="1:6" ht="15" x14ac:dyDescent="0.25">
      <c r="A18754" s="250"/>
      <c r="B18754" s="250"/>
      <c r="C18754" s="250"/>
      <c r="D18754" s="250"/>
      <c r="E18754" s="250"/>
      <c r="F18754" s="250"/>
    </row>
    <row r="18755" spans="1:6" ht="15" x14ac:dyDescent="0.25">
      <c r="A18755" s="250"/>
      <c r="B18755" s="250"/>
      <c r="C18755" s="250"/>
      <c r="D18755" s="250"/>
      <c r="E18755" s="250"/>
      <c r="F18755" s="250"/>
    </row>
    <row r="18756" spans="1:6" ht="15" x14ac:dyDescent="0.25">
      <c r="A18756" s="250"/>
      <c r="B18756" s="250"/>
      <c r="C18756" s="250"/>
      <c r="D18756" s="250"/>
      <c r="E18756" s="250"/>
      <c r="F18756" s="250"/>
    </row>
    <row r="18757" spans="1:6" ht="15" x14ac:dyDescent="0.25">
      <c r="A18757" s="250"/>
      <c r="B18757" s="250"/>
      <c r="C18757" s="250"/>
      <c r="D18757" s="250"/>
      <c r="E18757" s="250"/>
      <c r="F18757" s="250"/>
    </row>
    <row r="18758" spans="1:6" ht="15" x14ac:dyDescent="0.25">
      <c r="A18758" s="250"/>
      <c r="B18758" s="250"/>
      <c r="C18758" s="250"/>
      <c r="D18758" s="250"/>
      <c r="E18758" s="250"/>
      <c r="F18758" s="250"/>
    </row>
    <row r="18759" spans="1:6" ht="15" x14ac:dyDescent="0.25">
      <c r="A18759" s="250"/>
      <c r="B18759" s="250"/>
      <c r="C18759" s="250"/>
      <c r="D18759" s="250"/>
      <c r="E18759" s="250"/>
      <c r="F18759" s="250"/>
    </row>
    <row r="18760" spans="1:6" ht="15" x14ac:dyDescent="0.25">
      <c r="A18760" s="250"/>
      <c r="B18760" s="250"/>
      <c r="C18760" s="250"/>
      <c r="D18760" s="250"/>
      <c r="E18760" s="250"/>
      <c r="F18760" s="250"/>
    </row>
    <row r="18761" spans="1:6" ht="15" x14ac:dyDescent="0.25">
      <c r="A18761" s="250"/>
      <c r="B18761" s="250"/>
      <c r="C18761" s="250"/>
      <c r="D18761" s="250"/>
      <c r="E18761" s="250"/>
      <c r="F18761" s="250"/>
    </row>
    <row r="18762" spans="1:6" ht="15" x14ac:dyDescent="0.25">
      <c r="A18762" s="250"/>
      <c r="B18762" s="250"/>
      <c r="C18762" s="250"/>
      <c r="D18762" s="250"/>
      <c r="E18762" s="250"/>
      <c r="F18762" s="250"/>
    </row>
    <row r="18763" spans="1:6" ht="15" x14ac:dyDescent="0.25">
      <c r="A18763" s="250"/>
      <c r="B18763" s="250"/>
      <c r="C18763" s="250"/>
      <c r="D18763" s="250"/>
      <c r="E18763" s="250"/>
      <c r="F18763" s="250"/>
    </row>
    <row r="18764" spans="1:6" ht="15" x14ac:dyDescent="0.25">
      <c r="A18764" s="250"/>
      <c r="B18764" s="250"/>
      <c r="C18764" s="250"/>
      <c r="D18764" s="250"/>
      <c r="E18764" s="250"/>
      <c r="F18764" s="250"/>
    </row>
    <row r="18765" spans="1:6" ht="15" x14ac:dyDescent="0.25">
      <c r="A18765" s="250"/>
      <c r="B18765" s="250"/>
      <c r="C18765" s="250"/>
      <c r="D18765" s="250"/>
      <c r="E18765" s="250"/>
      <c r="F18765" s="250"/>
    </row>
    <row r="18766" spans="1:6" ht="15" x14ac:dyDescent="0.25">
      <c r="A18766" s="250"/>
      <c r="B18766" s="250"/>
      <c r="C18766" s="250"/>
      <c r="D18766" s="250"/>
      <c r="E18766" s="250"/>
      <c r="F18766" s="250"/>
    </row>
    <row r="18767" spans="1:6" ht="15" x14ac:dyDescent="0.25">
      <c r="A18767" s="250"/>
      <c r="B18767" s="250"/>
      <c r="C18767" s="250"/>
      <c r="D18767" s="250"/>
      <c r="E18767" s="250"/>
      <c r="F18767" s="250"/>
    </row>
    <row r="18768" spans="1:6" ht="15" x14ac:dyDescent="0.25">
      <c r="A18768" s="250"/>
      <c r="B18768" s="250"/>
      <c r="C18768" s="250"/>
      <c r="D18768" s="250"/>
      <c r="E18768" s="250"/>
      <c r="F18768" s="250"/>
    </row>
    <row r="18769" spans="1:6" ht="15" x14ac:dyDescent="0.25">
      <c r="A18769" s="250"/>
      <c r="B18769" s="250"/>
      <c r="C18769" s="250"/>
      <c r="D18769" s="250"/>
      <c r="E18769" s="250"/>
      <c r="F18769" s="250"/>
    </row>
    <row r="18770" spans="1:6" ht="15" x14ac:dyDescent="0.25">
      <c r="A18770" s="250"/>
      <c r="B18770" s="250"/>
      <c r="C18770" s="250"/>
      <c r="D18770" s="250"/>
      <c r="E18770" s="250"/>
      <c r="F18770" s="250"/>
    </row>
    <row r="18771" spans="1:6" ht="15" x14ac:dyDescent="0.25">
      <c r="A18771" s="250"/>
      <c r="B18771" s="250"/>
      <c r="C18771" s="250"/>
      <c r="D18771" s="250"/>
      <c r="E18771" s="250"/>
      <c r="F18771" s="250"/>
    </row>
    <row r="18772" spans="1:6" ht="15" x14ac:dyDescent="0.25">
      <c r="A18772" s="250"/>
      <c r="B18772" s="250"/>
      <c r="C18772" s="250"/>
      <c r="D18772" s="250"/>
      <c r="E18772" s="250"/>
      <c r="F18772" s="250"/>
    </row>
    <row r="18773" spans="1:6" ht="15" x14ac:dyDescent="0.25">
      <c r="A18773" s="250"/>
      <c r="B18773" s="250"/>
      <c r="C18773" s="250"/>
      <c r="D18773" s="250"/>
      <c r="E18773" s="250"/>
      <c r="F18773" s="250"/>
    </row>
    <row r="18774" spans="1:6" ht="15" x14ac:dyDescent="0.25">
      <c r="A18774" s="250"/>
      <c r="B18774" s="250"/>
      <c r="C18774" s="250"/>
      <c r="D18774" s="250"/>
      <c r="E18774" s="250"/>
      <c r="F18774" s="250"/>
    </row>
    <row r="18775" spans="1:6" ht="15" x14ac:dyDescent="0.25">
      <c r="A18775" s="250"/>
      <c r="B18775" s="250"/>
      <c r="C18775" s="250"/>
      <c r="D18775" s="250"/>
      <c r="E18775" s="250"/>
      <c r="F18775" s="250"/>
    </row>
    <row r="18776" spans="1:6" ht="15" x14ac:dyDescent="0.25">
      <c r="A18776" s="250"/>
      <c r="B18776" s="250"/>
      <c r="C18776" s="250"/>
      <c r="D18776" s="250"/>
      <c r="E18776" s="250"/>
      <c r="F18776" s="250"/>
    </row>
    <row r="18777" spans="1:6" ht="15" x14ac:dyDescent="0.25">
      <c r="A18777" s="250"/>
      <c r="B18777" s="250"/>
      <c r="C18777" s="250"/>
      <c r="D18777" s="250"/>
      <c r="E18777" s="250"/>
      <c r="F18777" s="250"/>
    </row>
    <row r="18778" spans="1:6" ht="15" x14ac:dyDescent="0.25">
      <c r="A18778" s="250"/>
      <c r="B18778" s="250"/>
      <c r="C18778" s="250"/>
      <c r="D18778" s="250"/>
      <c r="E18778" s="250"/>
      <c r="F18778" s="250"/>
    </row>
    <row r="18779" spans="1:6" ht="15" x14ac:dyDescent="0.25">
      <c r="A18779" s="250"/>
      <c r="B18779" s="250"/>
      <c r="C18779" s="250"/>
      <c r="D18779" s="250"/>
      <c r="E18779" s="250"/>
      <c r="F18779" s="250"/>
    </row>
    <row r="18780" spans="1:6" ht="15" x14ac:dyDescent="0.25">
      <c r="A18780" s="250"/>
      <c r="B18780" s="250"/>
      <c r="C18780" s="250"/>
      <c r="D18780" s="250"/>
      <c r="E18780" s="250"/>
      <c r="F18780" s="250"/>
    </row>
    <row r="18781" spans="1:6" ht="15" x14ac:dyDescent="0.25">
      <c r="A18781" s="250"/>
      <c r="B18781" s="250"/>
      <c r="C18781" s="250"/>
      <c r="D18781" s="250"/>
      <c r="E18781" s="250"/>
      <c r="F18781" s="250"/>
    </row>
    <row r="18782" spans="1:6" ht="15" x14ac:dyDescent="0.25">
      <c r="A18782" s="250"/>
      <c r="B18782" s="250"/>
      <c r="C18782" s="250"/>
      <c r="D18782" s="250"/>
      <c r="E18782" s="250"/>
      <c r="F18782" s="250"/>
    </row>
    <row r="18783" spans="1:6" ht="15" x14ac:dyDescent="0.25">
      <c r="A18783" s="250"/>
      <c r="B18783" s="250"/>
      <c r="C18783" s="250"/>
      <c r="D18783" s="250"/>
      <c r="E18783" s="250"/>
      <c r="F18783" s="250"/>
    </row>
    <row r="18784" spans="1:6" ht="15" x14ac:dyDescent="0.25">
      <c r="A18784" s="250"/>
      <c r="B18784" s="250"/>
      <c r="C18784" s="250"/>
      <c r="D18784" s="250"/>
      <c r="E18784" s="250"/>
      <c r="F18784" s="250"/>
    </row>
    <row r="18785" spans="1:6" ht="15" x14ac:dyDescent="0.25">
      <c r="A18785" s="250"/>
      <c r="B18785" s="250"/>
      <c r="C18785" s="250"/>
      <c r="D18785" s="250"/>
      <c r="E18785" s="250"/>
      <c r="F18785" s="250"/>
    </row>
    <row r="18786" spans="1:6" ht="15" x14ac:dyDescent="0.25">
      <c r="A18786" s="250"/>
      <c r="B18786" s="250"/>
      <c r="C18786" s="250"/>
      <c r="D18786" s="250"/>
      <c r="E18786" s="250"/>
      <c r="F18786" s="250"/>
    </row>
    <row r="18787" spans="1:6" ht="15" x14ac:dyDescent="0.25">
      <c r="A18787" s="250"/>
      <c r="B18787" s="250"/>
      <c r="C18787" s="250"/>
      <c r="D18787" s="250"/>
      <c r="E18787" s="250"/>
      <c r="F18787" s="250"/>
    </row>
    <row r="18788" spans="1:6" ht="15" x14ac:dyDescent="0.25">
      <c r="A18788" s="250"/>
      <c r="B18788" s="250"/>
      <c r="C18788" s="250"/>
      <c r="D18788" s="250"/>
      <c r="E18788" s="250"/>
      <c r="F18788" s="250"/>
    </row>
    <row r="18789" spans="1:6" ht="15" x14ac:dyDescent="0.25">
      <c r="A18789" s="250"/>
      <c r="B18789" s="250"/>
      <c r="C18789" s="250"/>
      <c r="D18789" s="250"/>
      <c r="E18789" s="250"/>
      <c r="F18789" s="250"/>
    </row>
    <row r="18790" spans="1:6" ht="15" x14ac:dyDescent="0.25">
      <c r="A18790" s="250"/>
      <c r="B18790" s="250"/>
      <c r="C18790" s="250"/>
      <c r="D18790" s="250"/>
      <c r="E18790" s="250"/>
      <c r="F18790" s="250"/>
    </row>
    <row r="18791" spans="1:6" ht="15" x14ac:dyDescent="0.25">
      <c r="A18791" s="250"/>
      <c r="B18791" s="250"/>
      <c r="C18791" s="250"/>
      <c r="D18791" s="250"/>
      <c r="E18791" s="250"/>
      <c r="F18791" s="250"/>
    </row>
    <row r="18792" spans="1:6" ht="15" x14ac:dyDescent="0.25">
      <c r="A18792" s="250"/>
      <c r="B18792" s="250"/>
      <c r="C18792" s="250"/>
      <c r="D18792" s="250"/>
      <c r="E18792" s="250"/>
      <c r="F18792" s="250"/>
    </row>
    <row r="18793" spans="1:6" ht="15" x14ac:dyDescent="0.25">
      <c r="A18793" s="250"/>
      <c r="B18793" s="250"/>
      <c r="C18793" s="250"/>
      <c r="D18793" s="250"/>
      <c r="E18793" s="250"/>
      <c r="F18793" s="250"/>
    </row>
    <row r="18794" spans="1:6" ht="15" x14ac:dyDescent="0.25">
      <c r="A18794" s="250"/>
      <c r="B18794" s="250"/>
      <c r="C18794" s="250"/>
      <c r="D18794" s="250"/>
      <c r="E18794" s="250"/>
      <c r="F18794" s="250"/>
    </row>
    <row r="18795" spans="1:6" ht="15" x14ac:dyDescent="0.25">
      <c r="A18795" s="250"/>
      <c r="B18795" s="250"/>
      <c r="C18795" s="250"/>
      <c r="D18795" s="250"/>
      <c r="E18795" s="250"/>
      <c r="F18795" s="250"/>
    </row>
    <row r="18796" spans="1:6" ht="15" x14ac:dyDescent="0.25">
      <c r="A18796" s="250"/>
      <c r="B18796" s="250"/>
      <c r="C18796" s="250"/>
      <c r="D18796" s="250"/>
      <c r="E18796" s="250"/>
      <c r="F18796" s="250"/>
    </row>
    <row r="18797" spans="1:6" ht="15" x14ac:dyDescent="0.25">
      <c r="A18797" s="250"/>
      <c r="B18797" s="250"/>
      <c r="C18797" s="250"/>
      <c r="D18797" s="250"/>
      <c r="E18797" s="250"/>
      <c r="F18797" s="250"/>
    </row>
    <row r="18798" spans="1:6" ht="15" x14ac:dyDescent="0.25">
      <c r="A18798" s="250"/>
      <c r="B18798" s="250"/>
      <c r="C18798" s="250"/>
      <c r="D18798" s="250"/>
      <c r="E18798" s="250"/>
      <c r="F18798" s="250"/>
    </row>
    <row r="18799" spans="1:6" ht="15" x14ac:dyDescent="0.25">
      <c r="A18799" s="250"/>
      <c r="B18799" s="250"/>
      <c r="C18799" s="250"/>
      <c r="D18799" s="250"/>
      <c r="E18799" s="250"/>
      <c r="F18799" s="250"/>
    </row>
    <row r="18800" spans="1:6" ht="15" x14ac:dyDescent="0.25">
      <c r="A18800" s="250"/>
      <c r="B18800" s="250"/>
      <c r="C18800" s="250"/>
      <c r="D18800" s="250"/>
      <c r="E18800" s="250"/>
      <c r="F18800" s="250"/>
    </row>
    <row r="18801" spans="1:6" ht="15" x14ac:dyDescent="0.25">
      <c r="A18801" s="250"/>
      <c r="B18801" s="250"/>
      <c r="C18801" s="250"/>
      <c r="D18801" s="250"/>
      <c r="E18801" s="250"/>
      <c r="F18801" s="250"/>
    </row>
    <row r="18802" spans="1:6" ht="15" x14ac:dyDescent="0.25">
      <c r="A18802" s="250"/>
      <c r="B18802" s="250"/>
      <c r="C18802" s="250"/>
      <c r="D18802" s="250"/>
      <c r="E18802" s="250"/>
      <c r="F18802" s="250"/>
    </row>
    <row r="18803" spans="1:6" ht="15" x14ac:dyDescent="0.25">
      <c r="A18803" s="250"/>
      <c r="B18803" s="250"/>
      <c r="C18803" s="250"/>
      <c r="D18803" s="250"/>
      <c r="E18803" s="250"/>
      <c r="F18803" s="250"/>
    </row>
    <row r="18804" spans="1:6" ht="15" x14ac:dyDescent="0.25">
      <c r="A18804" s="250"/>
      <c r="B18804" s="250"/>
      <c r="C18804" s="250"/>
      <c r="D18804" s="250"/>
      <c r="E18804" s="250"/>
      <c r="F18804" s="250"/>
    </row>
    <row r="18805" spans="1:6" ht="15" x14ac:dyDescent="0.25">
      <c r="A18805" s="250"/>
      <c r="B18805" s="250"/>
      <c r="C18805" s="250"/>
      <c r="D18805" s="250"/>
      <c r="E18805" s="250"/>
      <c r="F18805" s="250"/>
    </row>
    <row r="18806" spans="1:6" ht="15" x14ac:dyDescent="0.25">
      <c r="A18806" s="250"/>
      <c r="B18806" s="250"/>
      <c r="C18806" s="250"/>
      <c r="D18806" s="250"/>
      <c r="E18806" s="250"/>
      <c r="F18806" s="250"/>
    </row>
    <row r="18807" spans="1:6" ht="15" x14ac:dyDescent="0.25">
      <c r="A18807" s="250"/>
      <c r="B18807" s="250"/>
      <c r="C18807" s="250"/>
      <c r="D18807" s="250"/>
      <c r="E18807" s="250"/>
      <c r="F18807" s="250"/>
    </row>
    <row r="18808" spans="1:6" ht="15" x14ac:dyDescent="0.25">
      <c r="A18808" s="250"/>
      <c r="B18808" s="250"/>
      <c r="C18808" s="250"/>
      <c r="D18808" s="250"/>
      <c r="E18808" s="250"/>
      <c r="F18808" s="250"/>
    </row>
    <row r="18809" spans="1:6" ht="15" x14ac:dyDescent="0.25">
      <c r="A18809" s="250"/>
      <c r="B18809" s="250"/>
      <c r="C18809" s="250"/>
      <c r="D18809" s="250"/>
      <c r="E18809" s="250"/>
      <c r="F18809" s="250"/>
    </row>
    <row r="18810" spans="1:6" ht="15" x14ac:dyDescent="0.25">
      <c r="A18810" s="250"/>
      <c r="B18810" s="250"/>
      <c r="C18810" s="250"/>
      <c r="D18810" s="250"/>
      <c r="E18810" s="250"/>
      <c r="F18810" s="250"/>
    </row>
    <row r="18811" spans="1:6" ht="15" x14ac:dyDescent="0.25">
      <c r="A18811" s="250"/>
      <c r="B18811" s="250"/>
      <c r="C18811" s="250"/>
      <c r="D18811" s="250"/>
      <c r="E18811" s="250"/>
      <c r="F18811" s="250"/>
    </row>
    <row r="18812" spans="1:6" ht="15" x14ac:dyDescent="0.25">
      <c r="A18812" s="250"/>
      <c r="B18812" s="250"/>
      <c r="C18812" s="250"/>
      <c r="D18812" s="250"/>
      <c r="E18812" s="250"/>
      <c r="F18812" s="250"/>
    </row>
    <row r="18813" spans="1:6" ht="15" x14ac:dyDescent="0.25">
      <c r="A18813" s="250"/>
      <c r="B18813" s="250"/>
      <c r="C18813" s="250"/>
      <c r="D18813" s="250"/>
      <c r="E18813" s="250"/>
      <c r="F18813" s="250"/>
    </row>
    <row r="18814" spans="1:6" ht="15" x14ac:dyDescent="0.25">
      <c r="A18814" s="250"/>
      <c r="B18814" s="250"/>
      <c r="C18814" s="250"/>
      <c r="D18814" s="250"/>
      <c r="E18814" s="250"/>
      <c r="F18814" s="250"/>
    </row>
    <row r="18815" spans="1:6" ht="15" x14ac:dyDescent="0.25">
      <c r="A18815" s="250"/>
      <c r="B18815" s="250"/>
      <c r="C18815" s="250"/>
      <c r="D18815" s="250"/>
      <c r="E18815" s="250"/>
      <c r="F18815" s="250"/>
    </row>
    <row r="18816" spans="1:6" ht="15" x14ac:dyDescent="0.25">
      <c r="A18816" s="250"/>
      <c r="B18816" s="250"/>
      <c r="C18816" s="250"/>
      <c r="D18816" s="250"/>
      <c r="E18816" s="250"/>
      <c r="F18816" s="250"/>
    </row>
    <row r="18817" spans="1:6" ht="15" x14ac:dyDescent="0.25">
      <c r="A18817" s="250"/>
      <c r="B18817" s="250"/>
      <c r="C18817" s="250"/>
      <c r="D18817" s="250"/>
      <c r="E18817" s="250"/>
      <c r="F18817" s="250"/>
    </row>
    <row r="18818" spans="1:6" ht="15" x14ac:dyDescent="0.25">
      <c r="A18818" s="250"/>
      <c r="B18818" s="250"/>
      <c r="C18818" s="250"/>
      <c r="D18818" s="250"/>
      <c r="E18818" s="250"/>
      <c r="F18818" s="250"/>
    </row>
    <row r="18819" spans="1:6" ht="15" x14ac:dyDescent="0.25">
      <c r="A18819" s="250"/>
      <c r="B18819" s="250"/>
      <c r="C18819" s="250"/>
      <c r="D18819" s="250"/>
      <c r="E18819" s="250"/>
      <c r="F18819" s="250"/>
    </row>
    <row r="18820" spans="1:6" ht="15" x14ac:dyDescent="0.25">
      <c r="A18820" s="250"/>
      <c r="B18820" s="250"/>
      <c r="C18820" s="250"/>
      <c r="D18820" s="250"/>
      <c r="E18820" s="250"/>
      <c r="F18820" s="250"/>
    </row>
    <row r="18821" spans="1:6" ht="15" x14ac:dyDescent="0.25">
      <c r="A18821" s="250"/>
      <c r="B18821" s="250"/>
      <c r="C18821" s="250"/>
      <c r="D18821" s="250"/>
      <c r="E18821" s="250"/>
      <c r="F18821" s="250"/>
    </row>
    <row r="18822" spans="1:6" ht="15" x14ac:dyDescent="0.25">
      <c r="A18822" s="250"/>
      <c r="B18822" s="250"/>
      <c r="C18822" s="250"/>
      <c r="D18822" s="250"/>
      <c r="E18822" s="250"/>
      <c r="F18822" s="250"/>
    </row>
    <row r="18823" spans="1:6" ht="15" x14ac:dyDescent="0.25">
      <c r="A18823" s="250"/>
      <c r="B18823" s="250"/>
      <c r="C18823" s="250"/>
      <c r="D18823" s="250"/>
      <c r="E18823" s="250"/>
      <c r="F18823" s="250"/>
    </row>
    <row r="18824" spans="1:6" ht="15" x14ac:dyDescent="0.25">
      <c r="A18824" s="250"/>
      <c r="B18824" s="250"/>
      <c r="C18824" s="250"/>
      <c r="D18824" s="250"/>
      <c r="E18824" s="250"/>
      <c r="F18824" s="250"/>
    </row>
    <row r="18825" spans="1:6" ht="15" x14ac:dyDescent="0.25">
      <c r="A18825" s="250"/>
      <c r="B18825" s="250"/>
      <c r="C18825" s="250"/>
      <c r="D18825" s="250"/>
      <c r="E18825" s="250"/>
      <c r="F18825" s="250"/>
    </row>
    <row r="18826" spans="1:6" ht="15" x14ac:dyDescent="0.25">
      <c r="A18826" s="250"/>
      <c r="B18826" s="250"/>
      <c r="C18826" s="250"/>
      <c r="D18826" s="250"/>
      <c r="E18826" s="250"/>
      <c r="F18826" s="250"/>
    </row>
    <row r="18827" spans="1:6" ht="15" x14ac:dyDescent="0.25">
      <c r="A18827" s="250"/>
      <c r="B18827" s="250"/>
      <c r="C18827" s="250"/>
      <c r="D18827" s="250"/>
      <c r="E18827" s="250"/>
      <c r="F18827" s="250"/>
    </row>
    <row r="18828" spans="1:6" ht="15" x14ac:dyDescent="0.25">
      <c r="A18828" s="250"/>
      <c r="B18828" s="250"/>
      <c r="C18828" s="250"/>
      <c r="D18828" s="250"/>
      <c r="E18828" s="250"/>
      <c r="F18828" s="250"/>
    </row>
    <row r="18829" spans="1:6" ht="15" x14ac:dyDescent="0.25">
      <c r="A18829" s="250"/>
      <c r="B18829" s="250"/>
      <c r="C18829" s="250"/>
      <c r="D18829" s="250"/>
      <c r="E18829" s="250"/>
      <c r="F18829" s="250"/>
    </row>
    <row r="18830" spans="1:6" ht="15" x14ac:dyDescent="0.25">
      <c r="A18830" s="250"/>
      <c r="B18830" s="250"/>
      <c r="C18830" s="250"/>
      <c r="D18830" s="250"/>
      <c r="E18830" s="250"/>
      <c r="F18830" s="250"/>
    </row>
    <row r="18831" spans="1:6" ht="15" x14ac:dyDescent="0.25">
      <c r="A18831" s="250"/>
      <c r="B18831" s="250"/>
      <c r="C18831" s="250"/>
      <c r="D18831" s="250"/>
      <c r="E18831" s="250"/>
      <c r="F18831" s="250"/>
    </row>
    <row r="18832" spans="1:6" ht="15" x14ac:dyDescent="0.25">
      <c r="A18832" s="250"/>
      <c r="B18832" s="250"/>
      <c r="C18832" s="250"/>
      <c r="D18832" s="250"/>
      <c r="E18832" s="250"/>
      <c r="F18832" s="250"/>
    </row>
    <row r="18833" spans="1:6" ht="15" x14ac:dyDescent="0.25">
      <c r="A18833" s="250"/>
      <c r="B18833" s="250"/>
      <c r="C18833" s="250"/>
      <c r="D18833" s="250"/>
      <c r="E18833" s="250"/>
      <c r="F18833" s="250"/>
    </row>
    <row r="18834" spans="1:6" ht="15" x14ac:dyDescent="0.25">
      <c r="A18834" s="250"/>
      <c r="B18834" s="250"/>
      <c r="C18834" s="250"/>
      <c r="D18834" s="250"/>
      <c r="E18834" s="250"/>
      <c r="F18834" s="250"/>
    </row>
    <row r="18835" spans="1:6" ht="15" x14ac:dyDescent="0.25">
      <c r="A18835" s="250"/>
      <c r="B18835" s="250"/>
      <c r="C18835" s="250"/>
      <c r="D18835" s="250"/>
      <c r="E18835" s="250"/>
      <c r="F18835" s="250"/>
    </row>
    <row r="18836" spans="1:6" ht="15" x14ac:dyDescent="0.25">
      <c r="A18836" s="250"/>
      <c r="B18836" s="250"/>
      <c r="C18836" s="250"/>
      <c r="D18836" s="250"/>
      <c r="E18836" s="250"/>
      <c r="F18836" s="250"/>
    </row>
    <row r="18837" spans="1:6" ht="15" x14ac:dyDescent="0.25">
      <c r="A18837" s="250"/>
      <c r="B18837" s="250"/>
      <c r="C18837" s="250"/>
      <c r="D18837" s="250"/>
      <c r="E18837" s="250"/>
      <c r="F18837" s="250"/>
    </row>
    <row r="18838" spans="1:6" ht="15" x14ac:dyDescent="0.25">
      <c r="A18838" s="250"/>
      <c r="B18838" s="250"/>
      <c r="C18838" s="250"/>
      <c r="D18838" s="250"/>
      <c r="E18838" s="250"/>
      <c r="F18838" s="250"/>
    </row>
    <row r="18839" spans="1:6" ht="15" x14ac:dyDescent="0.25">
      <c r="A18839" s="250"/>
      <c r="B18839" s="250"/>
      <c r="C18839" s="250"/>
      <c r="D18839" s="250"/>
      <c r="E18839" s="250"/>
      <c r="F18839" s="250"/>
    </row>
    <row r="18840" spans="1:6" ht="15" x14ac:dyDescent="0.25">
      <c r="A18840" s="250"/>
      <c r="B18840" s="250"/>
      <c r="C18840" s="250"/>
      <c r="D18840" s="250"/>
      <c r="E18840" s="250"/>
      <c r="F18840" s="250"/>
    </row>
    <row r="18841" spans="1:6" ht="15" x14ac:dyDescent="0.25">
      <c r="A18841" s="250"/>
      <c r="B18841" s="250"/>
      <c r="C18841" s="250"/>
      <c r="D18841" s="250"/>
      <c r="E18841" s="250"/>
      <c r="F18841" s="250"/>
    </row>
    <row r="18842" spans="1:6" ht="15" x14ac:dyDescent="0.25">
      <c r="A18842" s="250"/>
      <c r="B18842" s="250"/>
      <c r="C18842" s="250"/>
      <c r="D18842" s="250"/>
      <c r="E18842" s="250"/>
      <c r="F18842" s="250"/>
    </row>
    <row r="18843" spans="1:6" ht="15" x14ac:dyDescent="0.25">
      <c r="A18843" s="250"/>
      <c r="B18843" s="250"/>
      <c r="C18843" s="250"/>
      <c r="D18843" s="250"/>
      <c r="E18843" s="250"/>
      <c r="F18843" s="250"/>
    </row>
    <row r="18844" spans="1:6" ht="15" x14ac:dyDescent="0.25">
      <c r="A18844" s="250"/>
      <c r="B18844" s="250"/>
      <c r="C18844" s="250"/>
      <c r="D18844" s="250"/>
      <c r="E18844" s="250"/>
      <c r="F18844" s="250"/>
    </row>
    <row r="18845" spans="1:6" ht="15" x14ac:dyDescent="0.25">
      <c r="A18845" s="250"/>
      <c r="B18845" s="250"/>
      <c r="C18845" s="250"/>
      <c r="D18845" s="250"/>
      <c r="E18845" s="250"/>
      <c r="F18845" s="250"/>
    </row>
    <row r="18846" spans="1:6" ht="15" x14ac:dyDescent="0.25">
      <c r="A18846" s="250"/>
      <c r="B18846" s="250"/>
      <c r="C18846" s="250"/>
      <c r="D18846" s="250"/>
      <c r="E18846" s="250"/>
      <c r="F18846" s="250"/>
    </row>
    <row r="18847" spans="1:6" ht="15" x14ac:dyDescent="0.25">
      <c r="A18847" s="250"/>
      <c r="B18847" s="250"/>
      <c r="C18847" s="250"/>
      <c r="D18847" s="250"/>
      <c r="E18847" s="250"/>
      <c r="F18847" s="250"/>
    </row>
    <row r="18848" spans="1:6" ht="15" x14ac:dyDescent="0.25">
      <c r="A18848" s="250"/>
      <c r="B18848" s="250"/>
      <c r="C18848" s="250"/>
      <c r="D18848" s="250"/>
      <c r="E18848" s="250"/>
      <c r="F18848" s="250"/>
    </row>
    <row r="18849" spans="1:6" ht="15" x14ac:dyDescent="0.25">
      <c r="A18849" s="250"/>
      <c r="B18849" s="250"/>
      <c r="C18849" s="250"/>
      <c r="D18849" s="250"/>
      <c r="E18849" s="250"/>
      <c r="F18849" s="250"/>
    </row>
    <row r="18850" spans="1:6" ht="15" x14ac:dyDescent="0.25">
      <c r="A18850" s="250"/>
      <c r="B18850" s="250"/>
      <c r="C18850" s="250"/>
      <c r="D18850" s="250"/>
      <c r="E18850" s="250"/>
      <c r="F18850" s="250"/>
    </row>
    <row r="18851" spans="1:6" ht="15" x14ac:dyDescent="0.25">
      <c r="A18851" s="250"/>
      <c r="B18851" s="250"/>
      <c r="C18851" s="250"/>
      <c r="D18851" s="250"/>
      <c r="E18851" s="250"/>
      <c r="F18851" s="250"/>
    </row>
    <row r="18852" spans="1:6" ht="15" x14ac:dyDescent="0.25">
      <c r="A18852" s="250"/>
      <c r="B18852" s="250"/>
      <c r="C18852" s="250"/>
      <c r="D18852" s="250"/>
      <c r="E18852" s="250"/>
      <c r="F18852" s="250"/>
    </row>
    <row r="18853" spans="1:6" ht="15" x14ac:dyDescent="0.25">
      <c r="A18853" s="250"/>
      <c r="B18853" s="250"/>
      <c r="C18853" s="250"/>
      <c r="D18853" s="250"/>
      <c r="E18853" s="250"/>
      <c r="F18853" s="250"/>
    </row>
    <row r="18854" spans="1:6" ht="15" x14ac:dyDescent="0.25">
      <c r="A18854" s="250"/>
      <c r="B18854" s="250"/>
      <c r="C18854" s="250"/>
      <c r="D18854" s="250"/>
      <c r="E18854" s="250"/>
      <c r="F18854" s="250"/>
    </row>
    <row r="18855" spans="1:6" ht="15" x14ac:dyDescent="0.25">
      <c r="A18855" s="250"/>
      <c r="B18855" s="250"/>
      <c r="C18855" s="250"/>
      <c r="D18855" s="250"/>
      <c r="E18855" s="250"/>
      <c r="F18855" s="250"/>
    </row>
    <row r="18856" spans="1:6" ht="15" x14ac:dyDescent="0.25">
      <c r="A18856" s="250"/>
      <c r="B18856" s="250"/>
      <c r="C18856" s="250"/>
      <c r="D18856" s="250"/>
      <c r="E18856" s="250"/>
      <c r="F18856" s="250"/>
    </row>
    <row r="18857" spans="1:6" ht="15" x14ac:dyDescent="0.25">
      <c r="A18857" s="250"/>
      <c r="B18857" s="250"/>
      <c r="C18857" s="250"/>
      <c r="D18857" s="250"/>
      <c r="E18857" s="250"/>
      <c r="F18857" s="250"/>
    </row>
    <row r="18858" spans="1:6" ht="15" x14ac:dyDescent="0.25">
      <c r="A18858" s="250"/>
      <c r="B18858" s="250"/>
      <c r="C18858" s="250"/>
      <c r="D18858" s="250"/>
      <c r="E18858" s="250"/>
      <c r="F18858" s="250"/>
    </row>
    <row r="18859" spans="1:6" ht="15" x14ac:dyDescent="0.25">
      <c r="A18859" s="250"/>
      <c r="B18859" s="250"/>
      <c r="C18859" s="250"/>
      <c r="D18859" s="250"/>
      <c r="E18859" s="250"/>
      <c r="F18859" s="250"/>
    </row>
    <row r="18860" spans="1:6" ht="15" x14ac:dyDescent="0.25">
      <c r="A18860" s="250"/>
      <c r="B18860" s="250"/>
      <c r="C18860" s="250"/>
      <c r="D18860" s="250"/>
      <c r="E18860" s="250"/>
      <c r="F18860" s="250"/>
    </row>
    <row r="18861" spans="1:6" ht="15" x14ac:dyDescent="0.25">
      <c r="A18861" s="250"/>
      <c r="B18861" s="250"/>
      <c r="C18861" s="250"/>
      <c r="D18861" s="250"/>
      <c r="E18861" s="250"/>
      <c r="F18861" s="250"/>
    </row>
    <row r="18862" spans="1:6" ht="15" x14ac:dyDescent="0.25">
      <c r="A18862" s="250"/>
      <c r="B18862" s="250"/>
      <c r="C18862" s="250"/>
      <c r="D18862" s="250"/>
      <c r="E18862" s="250"/>
      <c r="F18862" s="250"/>
    </row>
    <row r="18863" spans="1:6" ht="15" x14ac:dyDescent="0.25">
      <c r="A18863" s="250"/>
      <c r="B18863" s="250"/>
      <c r="C18863" s="250"/>
      <c r="D18863" s="250"/>
      <c r="E18863" s="250"/>
      <c r="F18863" s="250"/>
    </row>
    <row r="18864" spans="1:6" ht="15" x14ac:dyDescent="0.25">
      <c r="A18864" s="250"/>
      <c r="B18864" s="250"/>
      <c r="C18864" s="250"/>
      <c r="D18864" s="250"/>
      <c r="E18864" s="250"/>
      <c r="F18864" s="250"/>
    </row>
    <row r="18865" spans="1:6" ht="15" x14ac:dyDescent="0.25">
      <c r="A18865" s="250"/>
      <c r="B18865" s="250"/>
      <c r="C18865" s="250"/>
      <c r="D18865" s="250"/>
      <c r="E18865" s="250"/>
      <c r="F18865" s="250"/>
    </row>
    <row r="18866" spans="1:6" ht="15" x14ac:dyDescent="0.25">
      <c r="A18866" s="250"/>
      <c r="B18866" s="250"/>
      <c r="C18866" s="250"/>
      <c r="D18866" s="250"/>
      <c r="E18866" s="250"/>
      <c r="F18866" s="250"/>
    </row>
    <row r="18867" spans="1:6" ht="15" x14ac:dyDescent="0.25">
      <c r="A18867" s="250"/>
      <c r="B18867" s="250"/>
      <c r="C18867" s="250"/>
      <c r="D18867" s="250"/>
      <c r="E18867" s="250"/>
      <c r="F18867" s="250"/>
    </row>
    <row r="18868" spans="1:6" ht="15" x14ac:dyDescent="0.25">
      <c r="A18868" s="250"/>
      <c r="B18868" s="250"/>
      <c r="C18868" s="250"/>
      <c r="D18868" s="250"/>
      <c r="E18868" s="250"/>
      <c r="F18868" s="250"/>
    </row>
    <row r="18869" spans="1:6" ht="15" x14ac:dyDescent="0.25">
      <c r="A18869" s="250"/>
      <c r="B18869" s="250"/>
      <c r="C18869" s="250"/>
      <c r="D18869" s="250"/>
      <c r="E18869" s="250"/>
      <c r="F18869" s="250"/>
    </row>
    <row r="18870" spans="1:6" ht="15" x14ac:dyDescent="0.25">
      <c r="A18870" s="250"/>
      <c r="B18870" s="250"/>
      <c r="C18870" s="250"/>
      <c r="D18870" s="250"/>
      <c r="E18870" s="250"/>
      <c r="F18870" s="250"/>
    </row>
    <row r="18871" spans="1:6" ht="15" x14ac:dyDescent="0.25">
      <c r="A18871" s="250"/>
      <c r="B18871" s="250"/>
      <c r="C18871" s="250"/>
      <c r="D18871" s="250"/>
      <c r="E18871" s="250"/>
      <c r="F18871" s="250"/>
    </row>
    <row r="18872" spans="1:6" ht="15" x14ac:dyDescent="0.25">
      <c r="A18872" s="250"/>
      <c r="B18872" s="250"/>
      <c r="C18872" s="250"/>
      <c r="D18872" s="250"/>
      <c r="E18872" s="250"/>
      <c r="F18872" s="250"/>
    </row>
    <row r="18873" spans="1:6" ht="15" x14ac:dyDescent="0.25">
      <c r="A18873" s="250"/>
      <c r="B18873" s="250"/>
      <c r="C18873" s="250"/>
      <c r="D18873" s="250"/>
      <c r="E18873" s="250"/>
      <c r="F18873" s="250"/>
    </row>
    <row r="18874" spans="1:6" ht="15" x14ac:dyDescent="0.25">
      <c r="A18874" s="250"/>
      <c r="B18874" s="250"/>
      <c r="C18874" s="250"/>
      <c r="D18874" s="250"/>
      <c r="E18874" s="250"/>
      <c r="F18874" s="250"/>
    </row>
    <row r="18875" spans="1:6" ht="15" x14ac:dyDescent="0.25">
      <c r="A18875" s="250"/>
      <c r="B18875" s="250"/>
      <c r="C18875" s="250"/>
      <c r="D18875" s="250"/>
      <c r="E18875" s="250"/>
      <c r="F18875" s="250"/>
    </row>
    <row r="18876" spans="1:6" ht="15" x14ac:dyDescent="0.25">
      <c r="A18876" s="250"/>
      <c r="B18876" s="250"/>
      <c r="C18876" s="250"/>
      <c r="D18876" s="250"/>
      <c r="E18876" s="250"/>
      <c r="F18876" s="250"/>
    </row>
    <row r="18877" spans="1:6" ht="15" x14ac:dyDescent="0.25">
      <c r="A18877" s="250"/>
      <c r="B18877" s="250"/>
      <c r="C18877" s="250"/>
      <c r="D18877" s="250"/>
      <c r="E18877" s="250"/>
      <c r="F18877" s="250"/>
    </row>
    <row r="18878" spans="1:6" ht="15" x14ac:dyDescent="0.25">
      <c r="A18878" s="250"/>
      <c r="B18878" s="250"/>
      <c r="C18878" s="250"/>
      <c r="D18878" s="250"/>
      <c r="E18878" s="250"/>
      <c r="F18878" s="250"/>
    </row>
    <row r="18879" spans="1:6" ht="15" x14ac:dyDescent="0.25">
      <c r="A18879" s="250"/>
      <c r="B18879" s="250"/>
      <c r="C18879" s="250"/>
      <c r="D18879" s="250"/>
      <c r="E18879" s="250"/>
      <c r="F18879" s="250"/>
    </row>
    <row r="18880" spans="1:6" ht="15" x14ac:dyDescent="0.25">
      <c r="A18880" s="250"/>
      <c r="B18880" s="250"/>
      <c r="C18880" s="250"/>
      <c r="D18880" s="250"/>
      <c r="E18880" s="250"/>
      <c r="F18880" s="250"/>
    </row>
    <row r="18881" spans="1:6" ht="15" x14ac:dyDescent="0.25">
      <c r="A18881" s="250"/>
      <c r="B18881" s="250"/>
      <c r="C18881" s="250"/>
      <c r="D18881" s="250"/>
      <c r="E18881" s="250"/>
      <c r="F18881" s="250"/>
    </row>
    <row r="18882" spans="1:6" ht="15" x14ac:dyDescent="0.25">
      <c r="A18882" s="250"/>
      <c r="B18882" s="250"/>
      <c r="C18882" s="250"/>
      <c r="D18882" s="250"/>
      <c r="E18882" s="250"/>
      <c r="F18882" s="250"/>
    </row>
    <row r="18883" spans="1:6" ht="15" x14ac:dyDescent="0.25">
      <c r="A18883" s="250"/>
      <c r="B18883" s="250"/>
      <c r="C18883" s="250"/>
      <c r="D18883" s="250"/>
      <c r="E18883" s="250"/>
      <c r="F18883" s="250"/>
    </row>
    <row r="18884" spans="1:6" ht="15" x14ac:dyDescent="0.25">
      <c r="A18884" s="250"/>
      <c r="B18884" s="250"/>
      <c r="C18884" s="250"/>
      <c r="D18884" s="250"/>
      <c r="E18884" s="250"/>
      <c r="F18884" s="250"/>
    </row>
    <row r="18885" spans="1:6" ht="15" x14ac:dyDescent="0.25">
      <c r="A18885" s="250"/>
      <c r="B18885" s="250"/>
      <c r="C18885" s="250"/>
      <c r="D18885" s="250"/>
      <c r="E18885" s="250"/>
      <c r="F18885" s="250"/>
    </row>
    <row r="18886" spans="1:6" ht="15" x14ac:dyDescent="0.25">
      <c r="A18886" s="250"/>
      <c r="B18886" s="250"/>
      <c r="C18886" s="250"/>
      <c r="D18886" s="250"/>
      <c r="E18886" s="250"/>
      <c r="F18886" s="250"/>
    </row>
    <row r="18887" spans="1:6" ht="15" x14ac:dyDescent="0.25">
      <c r="A18887" s="250"/>
      <c r="B18887" s="250"/>
      <c r="C18887" s="250"/>
      <c r="D18887" s="250"/>
      <c r="E18887" s="250"/>
      <c r="F18887" s="250"/>
    </row>
    <row r="18888" spans="1:6" ht="15" x14ac:dyDescent="0.25">
      <c r="A18888" s="250"/>
      <c r="B18888" s="250"/>
      <c r="C18888" s="250"/>
      <c r="D18888" s="250"/>
      <c r="E18888" s="250"/>
      <c r="F18888" s="250"/>
    </row>
    <row r="18889" spans="1:6" ht="15" x14ac:dyDescent="0.25">
      <c r="A18889" s="250"/>
      <c r="B18889" s="250"/>
      <c r="C18889" s="250"/>
      <c r="D18889" s="250"/>
      <c r="E18889" s="250"/>
      <c r="F18889" s="250"/>
    </row>
    <row r="18890" spans="1:6" ht="15" x14ac:dyDescent="0.25">
      <c r="A18890" s="250"/>
      <c r="B18890" s="250"/>
      <c r="C18890" s="250"/>
      <c r="D18890" s="250"/>
      <c r="E18890" s="250"/>
      <c r="F18890" s="250"/>
    </row>
    <row r="18891" spans="1:6" ht="15" x14ac:dyDescent="0.25">
      <c r="A18891" s="250"/>
      <c r="B18891" s="250"/>
      <c r="C18891" s="250"/>
      <c r="D18891" s="250"/>
      <c r="E18891" s="250"/>
      <c r="F18891" s="250"/>
    </row>
    <row r="18892" spans="1:6" ht="15" x14ac:dyDescent="0.25">
      <c r="A18892" s="250"/>
      <c r="B18892" s="250"/>
      <c r="C18892" s="250"/>
      <c r="D18892" s="250"/>
      <c r="E18892" s="250"/>
      <c r="F18892" s="250"/>
    </row>
    <row r="18893" spans="1:6" ht="15" x14ac:dyDescent="0.25">
      <c r="A18893" s="250"/>
      <c r="B18893" s="250"/>
      <c r="C18893" s="250"/>
      <c r="D18893" s="250"/>
      <c r="E18893" s="250"/>
      <c r="F18893" s="250"/>
    </row>
    <row r="18894" spans="1:6" ht="15" x14ac:dyDescent="0.25">
      <c r="A18894" s="250"/>
      <c r="B18894" s="250"/>
      <c r="C18894" s="250"/>
      <c r="D18894" s="250"/>
      <c r="E18894" s="250"/>
      <c r="F18894" s="250"/>
    </row>
    <row r="18895" spans="1:6" ht="15" x14ac:dyDescent="0.25">
      <c r="A18895" s="250"/>
      <c r="B18895" s="250"/>
      <c r="C18895" s="250"/>
      <c r="D18895" s="250"/>
      <c r="E18895" s="250"/>
      <c r="F18895" s="250"/>
    </row>
    <row r="18896" spans="1:6" ht="15" x14ac:dyDescent="0.25">
      <c r="A18896" s="250"/>
      <c r="B18896" s="250"/>
      <c r="C18896" s="250"/>
      <c r="D18896" s="250"/>
      <c r="E18896" s="250"/>
      <c r="F18896" s="250"/>
    </row>
    <row r="18897" spans="1:6" ht="15" x14ac:dyDescent="0.25">
      <c r="A18897" s="250"/>
      <c r="B18897" s="250"/>
      <c r="C18897" s="250"/>
      <c r="D18897" s="250"/>
      <c r="E18897" s="250"/>
      <c r="F18897" s="250"/>
    </row>
    <row r="18898" spans="1:6" ht="15" x14ac:dyDescent="0.25">
      <c r="A18898" s="250"/>
      <c r="B18898" s="250"/>
      <c r="C18898" s="250"/>
      <c r="D18898" s="250"/>
      <c r="E18898" s="250"/>
      <c r="F18898" s="250"/>
    </row>
    <row r="18899" spans="1:6" ht="15" x14ac:dyDescent="0.25">
      <c r="A18899" s="250"/>
      <c r="B18899" s="250"/>
      <c r="C18899" s="250"/>
      <c r="D18899" s="250"/>
      <c r="E18899" s="250"/>
      <c r="F18899" s="250"/>
    </row>
    <row r="18900" spans="1:6" ht="15" x14ac:dyDescent="0.25">
      <c r="A18900" s="250"/>
      <c r="B18900" s="250"/>
      <c r="C18900" s="250"/>
      <c r="D18900" s="250"/>
      <c r="E18900" s="250"/>
      <c r="F18900" s="250"/>
    </row>
    <row r="18901" spans="1:6" ht="15" x14ac:dyDescent="0.25">
      <c r="A18901" s="250"/>
      <c r="B18901" s="250"/>
      <c r="C18901" s="250"/>
      <c r="D18901" s="250"/>
      <c r="E18901" s="250"/>
      <c r="F18901" s="250"/>
    </row>
    <row r="18902" spans="1:6" ht="15" x14ac:dyDescent="0.25">
      <c r="A18902" s="250"/>
      <c r="B18902" s="250"/>
      <c r="C18902" s="250"/>
      <c r="D18902" s="250"/>
      <c r="E18902" s="250"/>
      <c r="F18902" s="250"/>
    </row>
    <row r="18903" spans="1:6" ht="15" x14ac:dyDescent="0.25">
      <c r="A18903" s="250"/>
      <c r="B18903" s="250"/>
      <c r="C18903" s="250"/>
      <c r="D18903" s="250"/>
      <c r="E18903" s="250"/>
      <c r="F18903" s="250"/>
    </row>
    <row r="18904" spans="1:6" ht="15" x14ac:dyDescent="0.25">
      <c r="A18904" s="250"/>
      <c r="B18904" s="250"/>
      <c r="C18904" s="250"/>
      <c r="D18904" s="250"/>
      <c r="E18904" s="250"/>
      <c r="F18904" s="250"/>
    </row>
    <row r="18905" spans="1:6" ht="15" x14ac:dyDescent="0.25">
      <c r="A18905" s="250"/>
      <c r="B18905" s="250"/>
      <c r="C18905" s="250"/>
      <c r="D18905" s="250"/>
      <c r="E18905" s="250"/>
      <c r="F18905" s="250"/>
    </row>
    <row r="18906" spans="1:6" ht="15" x14ac:dyDescent="0.25">
      <c r="A18906" s="250"/>
      <c r="B18906" s="250"/>
      <c r="C18906" s="250"/>
      <c r="D18906" s="250"/>
      <c r="E18906" s="250"/>
      <c r="F18906" s="250"/>
    </row>
    <row r="18907" spans="1:6" ht="15" x14ac:dyDescent="0.25">
      <c r="A18907" s="250"/>
      <c r="B18907" s="250"/>
      <c r="C18907" s="250"/>
      <c r="D18907" s="250"/>
      <c r="E18907" s="250"/>
      <c r="F18907" s="250"/>
    </row>
    <row r="18908" spans="1:6" ht="15" x14ac:dyDescent="0.25">
      <c r="A18908" s="250"/>
      <c r="B18908" s="250"/>
      <c r="C18908" s="250"/>
      <c r="D18908" s="250"/>
      <c r="E18908" s="250"/>
      <c r="F18908" s="250"/>
    </row>
    <row r="18909" spans="1:6" ht="15" x14ac:dyDescent="0.25">
      <c r="A18909" s="250"/>
      <c r="B18909" s="250"/>
      <c r="C18909" s="250"/>
      <c r="D18909" s="250"/>
      <c r="E18909" s="250"/>
      <c r="F18909" s="250"/>
    </row>
    <row r="18910" spans="1:6" ht="15" x14ac:dyDescent="0.25">
      <c r="A18910" s="250"/>
      <c r="B18910" s="250"/>
      <c r="C18910" s="250"/>
      <c r="D18910" s="250"/>
      <c r="E18910" s="250"/>
      <c r="F18910" s="250"/>
    </row>
    <row r="18911" spans="1:6" ht="15" x14ac:dyDescent="0.25">
      <c r="A18911" s="250"/>
      <c r="B18911" s="250"/>
      <c r="C18911" s="250"/>
      <c r="D18911" s="250"/>
      <c r="E18911" s="250"/>
      <c r="F18911" s="250"/>
    </row>
    <row r="18912" spans="1:6" ht="15" x14ac:dyDescent="0.25">
      <c r="A18912" s="250"/>
      <c r="B18912" s="250"/>
      <c r="C18912" s="250"/>
      <c r="D18912" s="250"/>
      <c r="E18912" s="250"/>
      <c r="F18912" s="250"/>
    </row>
    <row r="18913" spans="1:6" ht="15" x14ac:dyDescent="0.25">
      <c r="A18913" s="250"/>
      <c r="B18913" s="250"/>
      <c r="C18913" s="250"/>
      <c r="D18913" s="250"/>
      <c r="E18913" s="250"/>
      <c r="F18913" s="250"/>
    </row>
    <row r="18914" spans="1:6" ht="15" x14ac:dyDescent="0.25">
      <c r="A18914" s="250"/>
      <c r="B18914" s="250"/>
      <c r="C18914" s="250"/>
      <c r="D18914" s="250"/>
      <c r="E18914" s="250"/>
      <c r="F18914" s="250"/>
    </row>
    <row r="18915" spans="1:6" ht="15" x14ac:dyDescent="0.25">
      <c r="A18915" s="250"/>
      <c r="B18915" s="250"/>
      <c r="C18915" s="250"/>
      <c r="D18915" s="250"/>
      <c r="E18915" s="250"/>
      <c r="F18915" s="250"/>
    </row>
    <row r="18916" spans="1:6" ht="15" x14ac:dyDescent="0.25">
      <c r="A18916" s="250"/>
      <c r="B18916" s="250"/>
      <c r="C18916" s="250"/>
      <c r="D18916" s="250"/>
      <c r="E18916" s="250"/>
      <c r="F18916" s="250"/>
    </row>
    <row r="18917" spans="1:6" ht="15" x14ac:dyDescent="0.25">
      <c r="A18917" s="250"/>
      <c r="B18917" s="250"/>
      <c r="C18917" s="250"/>
      <c r="D18917" s="250"/>
      <c r="E18917" s="250"/>
      <c r="F18917" s="250"/>
    </row>
    <row r="18918" spans="1:6" ht="15" x14ac:dyDescent="0.25">
      <c r="A18918" s="250"/>
      <c r="B18918" s="250"/>
      <c r="C18918" s="250"/>
      <c r="D18918" s="250"/>
      <c r="E18918" s="250"/>
      <c r="F18918" s="250"/>
    </row>
    <row r="18919" spans="1:6" ht="15" x14ac:dyDescent="0.25">
      <c r="A18919" s="250"/>
      <c r="B18919" s="250"/>
      <c r="C18919" s="250"/>
      <c r="D18919" s="250"/>
      <c r="E18919" s="250"/>
      <c r="F18919" s="250"/>
    </row>
    <row r="18920" spans="1:6" ht="15" x14ac:dyDescent="0.25">
      <c r="A18920" s="250"/>
      <c r="B18920" s="250"/>
      <c r="C18920" s="250"/>
      <c r="D18920" s="250"/>
      <c r="E18920" s="250"/>
      <c r="F18920" s="250"/>
    </row>
    <row r="18921" spans="1:6" ht="15" x14ac:dyDescent="0.25">
      <c r="A18921" s="250"/>
      <c r="B18921" s="250"/>
      <c r="C18921" s="250"/>
      <c r="D18921" s="250"/>
      <c r="E18921" s="250"/>
      <c r="F18921" s="250"/>
    </row>
    <row r="18922" spans="1:6" ht="15" x14ac:dyDescent="0.25">
      <c r="A18922" s="250"/>
      <c r="B18922" s="250"/>
      <c r="C18922" s="250"/>
      <c r="D18922" s="250"/>
      <c r="E18922" s="250"/>
      <c r="F18922" s="250"/>
    </row>
    <row r="18923" spans="1:6" ht="15" x14ac:dyDescent="0.25">
      <c r="A18923" s="250"/>
      <c r="B18923" s="250"/>
      <c r="C18923" s="250"/>
      <c r="D18923" s="250"/>
      <c r="E18923" s="250"/>
      <c r="F18923" s="250"/>
    </row>
    <row r="18924" spans="1:6" ht="15" x14ac:dyDescent="0.25">
      <c r="A18924" s="250"/>
      <c r="B18924" s="250"/>
      <c r="C18924" s="250"/>
      <c r="D18924" s="250"/>
      <c r="E18924" s="250"/>
      <c r="F18924" s="250"/>
    </row>
    <row r="18925" spans="1:6" ht="15" x14ac:dyDescent="0.25">
      <c r="A18925" s="250"/>
      <c r="B18925" s="250"/>
      <c r="C18925" s="250"/>
      <c r="D18925" s="250"/>
      <c r="E18925" s="250"/>
      <c r="F18925" s="250"/>
    </row>
    <row r="18926" spans="1:6" ht="15" x14ac:dyDescent="0.25">
      <c r="A18926" s="250"/>
      <c r="B18926" s="250"/>
      <c r="C18926" s="250"/>
      <c r="D18926" s="250"/>
      <c r="E18926" s="250"/>
      <c r="F18926" s="250"/>
    </row>
    <row r="18927" spans="1:6" ht="15" x14ac:dyDescent="0.25">
      <c r="A18927" s="250"/>
      <c r="B18927" s="250"/>
      <c r="C18927" s="250"/>
      <c r="D18927" s="250"/>
      <c r="E18927" s="250"/>
      <c r="F18927" s="250"/>
    </row>
    <row r="18928" spans="1:6" ht="15" x14ac:dyDescent="0.25">
      <c r="A18928" s="250"/>
      <c r="B18928" s="250"/>
      <c r="C18928" s="250"/>
      <c r="D18928" s="250"/>
      <c r="E18928" s="250"/>
      <c r="F18928" s="250"/>
    </row>
    <row r="18929" spans="1:6" ht="15" x14ac:dyDescent="0.25">
      <c r="A18929" s="250"/>
      <c r="B18929" s="250"/>
      <c r="C18929" s="250"/>
      <c r="D18929" s="250"/>
      <c r="E18929" s="250"/>
      <c r="F18929" s="250"/>
    </row>
    <row r="18930" spans="1:6" ht="15" x14ac:dyDescent="0.25">
      <c r="A18930" s="250"/>
      <c r="B18930" s="250"/>
      <c r="C18930" s="250"/>
      <c r="D18930" s="250"/>
      <c r="E18930" s="250"/>
      <c r="F18930" s="250"/>
    </row>
    <row r="18931" spans="1:6" ht="15" x14ac:dyDescent="0.25">
      <c r="A18931" s="250"/>
      <c r="B18931" s="250"/>
      <c r="C18931" s="250"/>
      <c r="D18931" s="250"/>
      <c r="E18931" s="250"/>
      <c r="F18931" s="250"/>
    </row>
    <row r="18932" spans="1:6" ht="15" x14ac:dyDescent="0.25">
      <c r="A18932" s="250"/>
      <c r="B18932" s="250"/>
      <c r="C18932" s="250"/>
      <c r="D18932" s="250"/>
      <c r="E18932" s="250"/>
      <c r="F18932" s="250"/>
    </row>
    <row r="18933" spans="1:6" ht="15" x14ac:dyDescent="0.25">
      <c r="A18933" s="250"/>
      <c r="B18933" s="250"/>
      <c r="C18933" s="250"/>
      <c r="D18933" s="250"/>
      <c r="E18933" s="250"/>
      <c r="F18933" s="250"/>
    </row>
    <row r="18934" spans="1:6" ht="15" x14ac:dyDescent="0.25">
      <c r="A18934" s="250"/>
      <c r="B18934" s="250"/>
      <c r="C18934" s="250"/>
      <c r="D18934" s="250"/>
      <c r="E18934" s="250"/>
      <c r="F18934" s="250"/>
    </row>
    <row r="18935" spans="1:6" ht="15" x14ac:dyDescent="0.25">
      <c r="A18935" s="250"/>
      <c r="B18935" s="250"/>
      <c r="C18935" s="250"/>
      <c r="D18935" s="250"/>
      <c r="E18935" s="250"/>
      <c r="F18935" s="250"/>
    </row>
    <row r="18936" spans="1:6" ht="15" x14ac:dyDescent="0.25">
      <c r="A18936" s="250"/>
      <c r="B18936" s="250"/>
      <c r="C18936" s="250"/>
      <c r="D18936" s="250"/>
      <c r="E18936" s="250"/>
      <c r="F18936" s="250"/>
    </row>
    <row r="18937" spans="1:6" ht="15" x14ac:dyDescent="0.25">
      <c r="A18937" s="250"/>
      <c r="B18937" s="250"/>
      <c r="C18937" s="250"/>
      <c r="D18937" s="250"/>
      <c r="E18937" s="250"/>
      <c r="F18937" s="250"/>
    </row>
    <row r="18938" spans="1:6" ht="15" x14ac:dyDescent="0.25">
      <c r="A18938" s="250"/>
      <c r="B18938" s="250"/>
      <c r="C18938" s="250"/>
      <c r="D18938" s="250"/>
      <c r="E18938" s="250"/>
      <c r="F18938" s="250"/>
    </row>
    <row r="18939" spans="1:6" ht="15" x14ac:dyDescent="0.25">
      <c r="A18939" s="250"/>
      <c r="B18939" s="250"/>
      <c r="C18939" s="250"/>
      <c r="D18939" s="250"/>
      <c r="E18939" s="250"/>
      <c r="F18939" s="250"/>
    </row>
    <row r="18940" spans="1:6" ht="15" x14ac:dyDescent="0.25">
      <c r="A18940" s="250"/>
      <c r="B18940" s="250"/>
      <c r="C18940" s="250"/>
      <c r="D18940" s="250"/>
      <c r="E18940" s="250"/>
      <c r="F18940" s="250"/>
    </row>
    <row r="18941" spans="1:6" ht="15" x14ac:dyDescent="0.25">
      <c r="A18941" s="250"/>
      <c r="B18941" s="250"/>
      <c r="C18941" s="250"/>
      <c r="D18941" s="250"/>
      <c r="E18941" s="250"/>
      <c r="F18941" s="250"/>
    </row>
    <row r="18942" spans="1:6" ht="15" x14ac:dyDescent="0.25">
      <c r="A18942" s="250"/>
      <c r="B18942" s="250"/>
      <c r="C18942" s="250"/>
      <c r="D18942" s="250"/>
      <c r="E18942" s="250"/>
      <c r="F18942" s="250"/>
    </row>
    <row r="18943" spans="1:6" ht="15" x14ac:dyDescent="0.25">
      <c r="A18943" s="250"/>
      <c r="B18943" s="250"/>
      <c r="C18943" s="250"/>
      <c r="D18943" s="250"/>
      <c r="E18943" s="250"/>
      <c r="F18943" s="250"/>
    </row>
    <row r="18944" spans="1:6" ht="15" x14ac:dyDescent="0.25">
      <c r="A18944" s="250"/>
      <c r="B18944" s="250"/>
      <c r="C18944" s="250"/>
      <c r="D18944" s="250"/>
      <c r="E18944" s="250"/>
      <c r="F18944" s="250"/>
    </row>
    <row r="18945" spans="1:6" ht="15" x14ac:dyDescent="0.25">
      <c r="A18945" s="250"/>
      <c r="B18945" s="250"/>
      <c r="C18945" s="250"/>
      <c r="D18945" s="250"/>
      <c r="E18945" s="250"/>
      <c r="F18945" s="250"/>
    </row>
    <row r="18946" spans="1:6" ht="15" x14ac:dyDescent="0.25">
      <c r="A18946" s="250"/>
      <c r="B18946" s="250"/>
      <c r="C18946" s="250"/>
      <c r="D18946" s="250"/>
      <c r="E18946" s="250"/>
      <c r="F18946" s="250"/>
    </row>
    <row r="18947" spans="1:6" ht="15" x14ac:dyDescent="0.25">
      <c r="A18947" s="250"/>
      <c r="B18947" s="250"/>
      <c r="C18947" s="250"/>
      <c r="D18947" s="250"/>
      <c r="E18947" s="250"/>
      <c r="F18947" s="250"/>
    </row>
    <row r="18948" spans="1:6" ht="15" x14ac:dyDescent="0.25">
      <c r="A18948" s="250"/>
      <c r="B18948" s="250"/>
      <c r="C18948" s="250"/>
      <c r="D18948" s="250"/>
      <c r="E18948" s="250"/>
      <c r="F18948" s="250"/>
    </row>
    <row r="18949" spans="1:6" ht="15" x14ac:dyDescent="0.25">
      <c r="A18949" s="250"/>
      <c r="B18949" s="250"/>
      <c r="C18949" s="250"/>
      <c r="D18949" s="250"/>
      <c r="E18949" s="250"/>
      <c r="F18949" s="250"/>
    </row>
    <row r="18950" spans="1:6" ht="15" x14ac:dyDescent="0.25">
      <c r="A18950" s="250"/>
      <c r="B18950" s="250"/>
      <c r="C18950" s="250"/>
      <c r="D18950" s="250"/>
      <c r="E18950" s="250"/>
      <c r="F18950" s="250"/>
    </row>
    <row r="18951" spans="1:6" ht="15" x14ac:dyDescent="0.25">
      <c r="A18951" s="250"/>
      <c r="B18951" s="250"/>
      <c r="C18951" s="250"/>
      <c r="D18951" s="250"/>
      <c r="E18951" s="250"/>
      <c r="F18951" s="250"/>
    </row>
    <row r="18952" spans="1:6" ht="15" x14ac:dyDescent="0.25">
      <c r="A18952" s="250"/>
      <c r="B18952" s="250"/>
      <c r="C18952" s="250"/>
      <c r="D18952" s="250"/>
      <c r="E18952" s="250"/>
      <c r="F18952" s="250"/>
    </row>
    <row r="18953" spans="1:6" ht="15" x14ac:dyDescent="0.25">
      <c r="A18953" s="250"/>
      <c r="B18953" s="250"/>
      <c r="C18953" s="250"/>
      <c r="D18953" s="250"/>
      <c r="E18953" s="250"/>
      <c r="F18953" s="250"/>
    </row>
    <row r="18954" spans="1:6" ht="15" x14ac:dyDescent="0.25">
      <c r="A18954" s="250"/>
      <c r="B18954" s="250"/>
      <c r="C18954" s="250"/>
      <c r="D18954" s="250"/>
      <c r="E18954" s="250"/>
      <c r="F18954" s="250"/>
    </row>
    <row r="18955" spans="1:6" ht="15" x14ac:dyDescent="0.25">
      <c r="A18955" s="250"/>
      <c r="B18955" s="250"/>
      <c r="C18955" s="250"/>
      <c r="D18955" s="250"/>
      <c r="E18955" s="250"/>
      <c r="F18955" s="250"/>
    </row>
    <row r="18956" spans="1:6" ht="15" x14ac:dyDescent="0.25">
      <c r="A18956" s="250"/>
      <c r="B18956" s="250"/>
      <c r="C18956" s="250"/>
      <c r="D18956" s="250"/>
      <c r="E18956" s="250"/>
      <c r="F18956" s="250"/>
    </row>
    <row r="18957" spans="1:6" ht="15" x14ac:dyDescent="0.25">
      <c r="A18957" s="250"/>
      <c r="B18957" s="250"/>
      <c r="C18957" s="250"/>
      <c r="D18957" s="250"/>
      <c r="E18957" s="250"/>
      <c r="F18957" s="250"/>
    </row>
    <row r="18958" spans="1:6" ht="15" x14ac:dyDescent="0.25">
      <c r="A18958" s="250"/>
      <c r="B18958" s="250"/>
      <c r="C18958" s="250"/>
      <c r="D18958" s="250"/>
      <c r="E18958" s="250"/>
      <c r="F18958" s="250"/>
    </row>
    <row r="18959" spans="1:6" ht="15" x14ac:dyDescent="0.25">
      <c r="A18959" s="250"/>
      <c r="B18959" s="250"/>
      <c r="C18959" s="250"/>
      <c r="D18959" s="250"/>
      <c r="E18959" s="250"/>
      <c r="F18959" s="250"/>
    </row>
    <row r="18960" spans="1:6" ht="15" x14ac:dyDescent="0.25">
      <c r="A18960" s="250"/>
      <c r="B18960" s="250"/>
      <c r="C18960" s="250"/>
      <c r="D18960" s="250"/>
      <c r="E18960" s="250"/>
      <c r="F18960" s="250"/>
    </row>
    <row r="18961" spans="1:6" ht="15" x14ac:dyDescent="0.25">
      <c r="A18961" s="250"/>
      <c r="B18961" s="250"/>
      <c r="C18961" s="250"/>
      <c r="D18961" s="250"/>
      <c r="E18961" s="250"/>
      <c r="F18961" s="250"/>
    </row>
    <row r="18962" spans="1:6" ht="15" x14ac:dyDescent="0.25">
      <c r="A18962" s="250"/>
      <c r="B18962" s="250"/>
      <c r="C18962" s="250"/>
      <c r="D18962" s="250"/>
      <c r="E18962" s="250"/>
      <c r="F18962" s="250"/>
    </row>
    <row r="18963" spans="1:6" ht="15" x14ac:dyDescent="0.25">
      <c r="A18963" s="250"/>
      <c r="B18963" s="250"/>
      <c r="C18963" s="250"/>
      <c r="D18963" s="250"/>
      <c r="E18963" s="250"/>
      <c r="F18963" s="250"/>
    </row>
    <row r="18964" spans="1:6" ht="15" x14ac:dyDescent="0.25">
      <c r="A18964" s="250"/>
      <c r="B18964" s="250"/>
      <c r="C18964" s="250"/>
      <c r="D18964" s="250"/>
      <c r="E18964" s="250"/>
      <c r="F18964" s="250"/>
    </row>
    <row r="18965" spans="1:6" ht="15" x14ac:dyDescent="0.25">
      <c r="A18965" s="250"/>
      <c r="B18965" s="250"/>
      <c r="C18965" s="250"/>
      <c r="D18965" s="250"/>
      <c r="E18965" s="250"/>
      <c r="F18965" s="250"/>
    </row>
    <row r="18966" spans="1:6" ht="15" x14ac:dyDescent="0.25">
      <c r="A18966" s="250"/>
      <c r="B18966" s="250"/>
      <c r="C18966" s="250"/>
      <c r="D18966" s="250"/>
      <c r="E18966" s="250"/>
      <c r="F18966" s="250"/>
    </row>
    <row r="18967" spans="1:6" ht="15" x14ac:dyDescent="0.25">
      <c r="A18967" s="250"/>
      <c r="B18967" s="250"/>
      <c r="C18967" s="250"/>
      <c r="D18967" s="250"/>
      <c r="E18967" s="250"/>
      <c r="F18967" s="250"/>
    </row>
    <row r="18968" spans="1:6" ht="15" x14ac:dyDescent="0.25">
      <c r="A18968" s="250"/>
      <c r="B18968" s="250"/>
      <c r="C18968" s="250"/>
      <c r="D18968" s="250"/>
      <c r="E18968" s="250"/>
      <c r="F18968" s="250"/>
    </row>
    <row r="18969" spans="1:6" ht="15" x14ac:dyDescent="0.25">
      <c r="A18969" s="250"/>
      <c r="B18969" s="250"/>
      <c r="C18969" s="250"/>
      <c r="D18969" s="250"/>
      <c r="E18969" s="250"/>
      <c r="F18969" s="250"/>
    </row>
    <row r="18970" spans="1:6" ht="15" x14ac:dyDescent="0.25">
      <c r="A18970" s="250"/>
      <c r="B18970" s="250"/>
      <c r="C18970" s="250"/>
      <c r="D18970" s="250"/>
      <c r="E18970" s="250"/>
      <c r="F18970" s="250"/>
    </row>
    <row r="18971" spans="1:6" ht="15" x14ac:dyDescent="0.25">
      <c r="A18971" s="250"/>
      <c r="B18971" s="250"/>
      <c r="C18971" s="250"/>
      <c r="D18971" s="250"/>
      <c r="E18971" s="250"/>
      <c r="F18971" s="250"/>
    </row>
    <row r="18972" spans="1:6" ht="15" x14ac:dyDescent="0.25">
      <c r="A18972" s="250"/>
      <c r="B18972" s="250"/>
      <c r="C18972" s="250"/>
      <c r="D18972" s="250"/>
      <c r="E18972" s="250"/>
      <c r="F18972" s="250"/>
    </row>
    <row r="18973" spans="1:6" ht="15" x14ac:dyDescent="0.25">
      <c r="A18973" s="250"/>
      <c r="B18973" s="250"/>
      <c r="C18973" s="250"/>
      <c r="D18973" s="250"/>
      <c r="E18973" s="250"/>
      <c r="F18973" s="250"/>
    </row>
    <row r="18974" spans="1:6" ht="15" x14ac:dyDescent="0.25">
      <c r="A18974" s="250"/>
      <c r="B18974" s="250"/>
      <c r="C18974" s="250"/>
      <c r="D18974" s="250"/>
      <c r="E18974" s="250"/>
      <c r="F18974" s="250"/>
    </row>
    <row r="18975" spans="1:6" ht="15" x14ac:dyDescent="0.25">
      <c r="A18975" s="250"/>
      <c r="B18975" s="250"/>
      <c r="C18975" s="250"/>
      <c r="D18975" s="250"/>
      <c r="E18975" s="250"/>
      <c r="F18975" s="250"/>
    </row>
    <row r="18976" spans="1:6" ht="15" x14ac:dyDescent="0.25">
      <c r="A18976" s="250"/>
      <c r="B18976" s="250"/>
      <c r="C18976" s="250"/>
      <c r="D18976" s="250"/>
      <c r="E18976" s="250"/>
      <c r="F18976" s="250"/>
    </row>
    <row r="18977" spans="1:6" ht="15" x14ac:dyDescent="0.25">
      <c r="A18977" s="250"/>
      <c r="B18977" s="250"/>
      <c r="C18977" s="250"/>
      <c r="D18977" s="250"/>
      <c r="E18977" s="250"/>
      <c r="F18977" s="250"/>
    </row>
    <row r="18978" spans="1:6" ht="15" x14ac:dyDescent="0.25">
      <c r="A18978" s="250"/>
      <c r="B18978" s="250"/>
      <c r="C18978" s="250"/>
      <c r="D18978" s="250"/>
      <c r="E18978" s="250"/>
      <c r="F18978" s="250"/>
    </row>
    <row r="18979" spans="1:6" ht="15" x14ac:dyDescent="0.25">
      <c r="A18979" s="250"/>
      <c r="B18979" s="250"/>
      <c r="C18979" s="250"/>
      <c r="D18979" s="250"/>
      <c r="E18979" s="250"/>
      <c r="F18979" s="250"/>
    </row>
    <row r="18980" spans="1:6" ht="15" x14ac:dyDescent="0.25">
      <c r="A18980" s="250"/>
      <c r="B18980" s="250"/>
      <c r="C18980" s="250"/>
      <c r="D18980" s="250"/>
      <c r="E18980" s="250"/>
      <c r="F18980" s="250"/>
    </row>
    <row r="18981" spans="1:6" ht="15" x14ac:dyDescent="0.25">
      <c r="A18981" s="250"/>
      <c r="B18981" s="250"/>
      <c r="C18981" s="250"/>
      <c r="D18981" s="250"/>
      <c r="E18981" s="250"/>
      <c r="F18981" s="250"/>
    </row>
    <row r="18982" spans="1:6" ht="15" x14ac:dyDescent="0.25">
      <c r="A18982" s="250"/>
      <c r="B18982" s="250"/>
      <c r="C18982" s="250"/>
      <c r="D18982" s="250"/>
      <c r="E18982" s="250"/>
      <c r="F18982" s="250"/>
    </row>
    <row r="18983" spans="1:6" ht="15" x14ac:dyDescent="0.25">
      <c r="A18983" s="250"/>
      <c r="B18983" s="250"/>
      <c r="C18983" s="250"/>
      <c r="D18983" s="250"/>
      <c r="E18983" s="250"/>
      <c r="F18983" s="250"/>
    </row>
    <row r="18984" spans="1:6" ht="15" x14ac:dyDescent="0.25">
      <c r="A18984" s="250"/>
      <c r="B18984" s="250"/>
      <c r="C18984" s="250"/>
      <c r="D18984" s="250"/>
      <c r="E18984" s="250"/>
      <c r="F18984" s="250"/>
    </row>
    <row r="18985" spans="1:6" ht="15" x14ac:dyDescent="0.25">
      <c r="A18985" s="250"/>
      <c r="B18985" s="250"/>
      <c r="C18985" s="250"/>
      <c r="D18985" s="250"/>
      <c r="E18985" s="250"/>
      <c r="F18985" s="250"/>
    </row>
    <row r="18986" spans="1:6" ht="15" x14ac:dyDescent="0.25">
      <c r="A18986" s="250"/>
      <c r="B18986" s="250"/>
      <c r="C18986" s="250"/>
      <c r="D18986" s="250"/>
      <c r="E18986" s="250"/>
      <c r="F18986" s="250"/>
    </row>
    <row r="18987" spans="1:6" ht="15" x14ac:dyDescent="0.25">
      <c r="A18987" s="250"/>
      <c r="B18987" s="250"/>
      <c r="C18987" s="250"/>
      <c r="D18987" s="250"/>
      <c r="E18987" s="250"/>
      <c r="F18987" s="250"/>
    </row>
    <row r="18988" spans="1:6" ht="15" x14ac:dyDescent="0.25">
      <c r="A18988" s="250"/>
      <c r="B18988" s="250"/>
      <c r="C18988" s="250"/>
      <c r="D18988" s="250"/>
      <c r="E18988" s="250"/>
      <c r="F18988" s="250"/>
    </row>
    <row r="18989" spans="1:6" ht="15" x14ac:dyDescent="0.25">
      <c r="A18989" s="250"/>
      <c r="B18989" s="250"/>
      <c r="C18989" s="250"/>
      <c r="D18989" s="250"/>
      <c r="E18989" s="250"/>
      <c r="F18989" s="250"/>
    </row>
    <row r="18990" spans="1:6" ht="15" x14ac:dyDescent="0.25">
      <c r="A18990" s="250"/>
      <c r="B18990" s="250"/>
      <c r="C18990" s="250"/>
      <c r="D18990" s="250"/>
      <c r="E18990" s="250"/>
      <c r="F18990" s="250"/>
    </row>
    <row r="18991" spans="1:6" ht="15" x14ac:dyDescent="0.25">
      <c r="A18991" s="250"/>
      <c r="B18991" s="250"/>
      <c r="C18991" s="250"/>
      <c r="D18991" s="250"/>
      <c r="E18991" s="250"/>
      <c r="F18991" s="250"/>
    </row>
    <row r="18992" spans="1:6" ht="15" x14ac:dyDescent="0.25">
      <c r="A18992" s="250"/>
      <c r="B18992" s="250"/>
      <c r="C18992" s="250"/>
      <c r="D18992" s="250"/>
      <c r="E18992" s="250"/>
      <c r="F18992" s="250"/>
    </row>
    <row r="18993" spans="1:6" ht="15" x14ac:dyDescent="0.25">
      <c r="A18993" s="250"/>
      <c r="B18993" s="250"/>
      <c r="C18993" s="250"/>
      <c r="D18993" s="250"/>
      <c r="E18993" s="250"/>
      <c r="F18993" s="250"/>
    </row>
    <row r="18994" spans="1:6" ht="15" x14ac:dyDescent="0.25">
      <c r="A18994" s="250"/>
      <c r="B18994" s="250"/>
      <c r="C18994" s="250"/>
      <c r="D18994" s="250"/>
      <c r="E18994" s="250"/>
      <c r="F18994" s="250"/>
    </row>
    <row r="18995" spans="1:6" ht="15" x14ac:dyDescent="0.25">
      <c r="A18995" s="250"/>
      <c r="B18995" s="250"/>
      <c r="C18995" s="250"/>
      <c r="D18995" s="250"/>
      <c r="E18995" s="250"/>
      <c r="F18995" s="250"/>
    </row>
    <row r="18996" spans="1:6" ht="15" x14ac:dyDescent="0.25">
      <c r="A18996" s="250"/>
      <c r="B18996" s="250"/>
      <c r="C18996" s="250"/>
      <c r="D18996" s="250"/>
      <c r="E18996" s="250"/>
      <c r="F18996" s="250"/>
    </row>
    <row r="18997" spans="1:6" ht="15" x14ac:dyDescent="0.25">
      <c r="A18997" s="250"/>
      <c r="B18997" s="250"/>
      <c r="C18997" s="250"/>
      <c r="D18997" s="250"/>
      <c r="E18997" s="250"/>
      <c r="F18997" s="250"/>
    </row>
    <row r="18998" spans="1:6" ht="15" x14ac:dyDescent="0.25">
      <c r="A18998" s="250"/>
      <c r="B18998" s="250"/>
      <c r="C18998" s="250"/>
      <c r="D18998" s="250"/>
      <c r="E18998" s="250"/>
      <c r="F18998" s="250"/>
    </row>
    <row r="18999" spans="1:6" ht="15" x14ac:dyDescent="0.25">
      <c r="A18999" s="250"/>
      <c r="B18999" s="250"/>
      <c r="C18999" s="250"/>
      <c r="D18999" s="250"/>
      <c r="E18999" s="250"/>
      <c r="F18999" s="250"/>
    </row>
    <row r="19000" spans="1:6" ht="15" x14ac:dyDescent="0.25">
      <c r="A19000" s="250"/>
      <c r="B19000" s="250"/>
      <c r="C19000" s="250"/>
      <c r="D19000" s="250"/>
      <c r="E19000" s="250"/>
      <c r="F19000" s="250"/>
    </row>
    <row r="19001" spans="1:6" ht="15" x14ac:dyDescent="0.25">
      <c r="A19001" s="250"/>
      <c r="B19001" s="250"/>
      <c r="C19001" s="250"/>
      <c r="D19001" s="250"/>
      <c r="E19001" s="250"/>
      <c r="F19001" s="250"/>
    </row>
    <row r="19002" spans="1:6" ht="15" x14ac:dyDescent="0.25">
      <c r="A19002" s="250"/>
      <c r="B19002" s="250"/>
      <c r="C19002" s="250"/>
      <c r="D19002" s="250"/>
      <c r="E19002" s="250"/>
      <c r="F19002" s="250"/>
    </row>
    <row r="19003" spans="1:6" ht="15" x14ac:dyDescent="0.25">
      <c r="A19003" s="250"/>
      <c r="B19003" s="250"/>
      <c r="C19003" s="250"/>
      <c r="D19003" s="250"/>
      <c r="E19003" s="250"/>
      <c r="F19003" s="250"/>
    </row>
    <row r="19004" spans="1:6" ht="15" x14ac:dyDescent="0.25">
      <c r="A19004" s="250"/>
      <c r="B19004" s="250"/>
      <c r="C19004" s="250"/>
      <c r="D19004" s="250"/>
      <c r="E19004" s="250"/>
      <c r="F19004" s="250"/>
    </row>
    <row r="19005" spans="1:6" ht="15" x14ac:dyDescent="0.25">
      <c r="A19005" s="250"/>
      <c r="B19005" s="250"/>
      <c r="C19005" s="250"/>
      <c r="D19005" s="250"/>
      <c r="E19005" s="250"/>
      <c r="F19005" s="250"/>
    </row>
    <row r="19006" spans="1:6" ht="15" x14ac:dyDescent="0.25">
      <c r="A19006" s="250"/>
      <c r="B19006" s="250"/>
      <c r="C19006" s="250"/>
      <c r="D19006" s="250"/>
      <c r="E19006" s="250"/>
      <c r="F19006" s="250"/>
    </row>
    <row r="19007" spans="1:6" ht="15" x14ac:dyDescent="0.25">
      <c r="A19007" s="250"/>
      <c r="B19007" s="250"/>
      <c r="C19007" s="250"/>
      <c r="D19007" s="250"/>
      <c r="E19007" s="250"/>
      <c r="F19007" s="250"/>
    </row>
    <row r="19008" spans="1:6" ht="15" x14ac:dyDescent="0.25">
      <c r="A19008" s="250"/>
      <c r="B19008" s="250"/>
      <c r="C19008" s="250"/>
      <c r="D19008" s="250"/>
      <c r="E19008" s="250"/>
      <c r="F19008" s="250"/>
    </row>
    <row r="19009" spans="1:6" ht="15" x14ac:dyDescent="0.25">
      <c r="A19009" s="250"/>
      <c r="B19009" s="250"/>
      <c r="C19009" s="250"/>
      <c r="D19009" s="250"/>
      <c r="E19009" s="250"/>
      <c r="F19009" s="250"/>
    </row>
    <row r="19010" spans="1:6" ht="15" x14ac:dyDescent="0.25">
      <c r="A19010" s="250"/>
      <c r="B19010" s="250"/>
      <c r="C19010" s="250"/>
      <c r="D19010" s="250"/>
      <c r="E19010" s="250"/>
      <c r="F19010" s="250"/>
    </row>
    <row r="19011" spans="1:6" ht="15" x14ac:dyDescent="0.25">
      <c r="A19011" s="250"/>
      <c r="B19011" s="250"/>
      <c r="C19011" s="250"/>
      <c r="D19011" s="250"/>
      <c r="E19011" s="250"/>
      <c r="F19011" s="250"/>
    </row>
    <row r="19012" spans="1:6" ht="15" x14ac:dyDescent="0.25">
      <c r="A19012" s="250"/>
      <c r="B19012" s="250"/>
      <c r="C19012" s="250"/>
      <c r="D19012" s="250"/>
      <c r="E19012" s="250"/>
      <c r="F19012" s="250"/>
    </row>
    <row r="19013" spans="1:6" ht="15" x14ac:dyDescent="0.25">
      <c r="A19013" s="250"/>
      <c r="B19013" s="250"/>
      <c r="C19013" s="250"/>
      <c r="D19013" s="250"/>
      <c r="E19013" s="250"/>
      <c r="F19013" s="250"/>
    </row>
    <row r="19014" spans="1:6" ht="15" x14ac:dyDescent="0.25">
      <c r="A19014" s="250"/>
      <c r="B19014" s="250"/>
      <c r="C19014" s="250"/>
      <c r="D19014" s="250"/>
      <c r="E19014" s="250"/>
      <c r="F19014" s="250"/>
    </row>
    <row r="19015" spans="1:6" ht="15" x14ac:dyDescent="0.25">
      <c r="A19015" s="250"/>
      <c r="B19015" s="250"/>
      <c r="C19015" s="250"/>
      <c r="D19015" s="250"/>
      <c r="E19015" s="250"/>
      <c r="F19015" s="250"/>
    </row>
    <row r="19016" spans="1:6" ht="15" x14ac:dyDescent="0.25">
      <c r="A19016" s="250"/>
      <c r="B19016" s="250"/>
      <c r="C19016" s="250"/>
      <c r="D19016" s="250"/>
      <c r="E19016" s="250"/>
      <c r="F19016" s="250"/>
    </row>
    <row r="19017" spans="1:6" ht="15" x14ac:dyDescent="0.25">
      <c r="A19017" s="250"/>
      <c r="B19017" s="250"/>
      <c r="C19017" s="250"/>
      <c r="D19017" s="250"/>
      <c r="E19017" s="250"/>
      <c r="F19017" s="250"/>
    </row>
    <row r="19018" spans="1:6" ht="15" x14ac:dyDescent="0.25">
      <c r="A19018" s="250"/>
      <c r="B19018" s="250"/>
      <c r="C19018" s="250"/>
      <c r="D19018" s="250"/>
      <c r="E19018" s="250"/>
      <c r="F19018" s="250"/>
    </row>
    <row r="19019" spans="1:6" ht="15" x14ac:dyDescent="0.25">
      <c r="A19019" s="250"/>
      <c r="B19019" s="250"/>
      <c r="C19019" s="250"/>
      <c r="D19019" s="250"/>
      <c r="E19019" s="250"/>
      <c r="F19019" s="250"/>
    </row>
    <row r="19020" spans="1:6" ht="15" x14ac:dyDescent="0.25">
      <c r="A19020" s="250"/>
      <c r="B19020" s="250"/>
      <c r="C19020" s="250"/>
      <c r="D19020" s="250"/>
      <c r="E19020" s="250"/>
      <c r="F19020" s="250"/>
    </row>
    <row r="19021" spans="1:6" ht="15" x14ac:dyDescent="0.25">
      <c r="A19021" s="250"/>
      <c r="B19021" s="250"/>
      <c r="C19021" s="250"/>
      <c r="D19021" s="250"/>
      <c r="E19021" s="250"/>
      <c r="F19021" s="250"/>
    </row>
    <row r="19022" spans="1:6" ht="15" x14ac:dyDescent="0.25">
      <c r="A19022" s="250"/>
      <c r="B19022" s="250"/>
      <c r="C19022" s="250"/>
      <c r="D19022" s="250"/>
      <c r="E19022" s="250"/>
      <c r="F19022" s="250"/>
    </row>
    <row r="19023" spans="1:6" ht="15" x14ac:dyDescent="0.25">
      <c r="A19023" s="250"/>
      <c r="B19023" s="250"/>
      <c r="C19023" s="250"/>
      <c r="D19023" s="250"/>
      <c r="E19023" s="250"/>
      <c r="F19023" s="250"/>
    </row>
    <row r="19024" spans="1:6" ht="15" x14ac:dyDescent="0.25">
      <c r="A19024" s="250"/>
      <c r="B19024" s="250"/>
      <c r="C19024" s="250"/>
      <c r="D19024" s="250"/>
      <c r="E19024" s="250"/>
      <c r="F19024" s="250"/>
    </row>
    <row r="19025" spans="1:6" ht="15" x14ac:dyDescent="0.25">
      <c r="A19025" s="250"/>
      <c r="B19025" s="250"/>
      <c r="C19025" s="250"/>
      <c r="D19025" s="250"/>
      <c r="E19025" s="250"/>
      <c r="F19025" s="250"/>
    </row>
    <row r="19026" spans="1:6" ht="15" x14ac:dyDescent="0.25">
      <c r="A19026" s="250"/>
      <c r="B19026" s="250"/>
      <c r="C19026" s="250"/>
      <c r="D19026" s="250"/>
      <c r="E19026" s="250"/>
      <c r="F19026" s="250"/>
    </row>
    <row r="19027" spans="1:6" ht="15" x14ac:dyDescent="0.25">
      <c r="A19027" s="250"/>
      <c r="B19027" s="250"/>
      <c r="C19027" s="250"/>
      <c r="D19027" s="250"/>
      <c r="E19027" s="250"/>
      <c r="F19027" s="250"/>
    </row>
    <row r="19028" spans="1:6" ht="15" x14ac:dyDescent="0.25">
      <c r="A19028" s="250"/>
      <c r="B19028" s="250"/>
      <c r="C19028" s="250"/>
      <c r="D19028" s="250"/>
      <c r="E19028" s="250"/>
      <c r="F19028" s="250"/>
    </row>
    <row r="19029" spans="1:6" ht="15" x14ac:dyDescent="0.25">
      <c r="A19029" s="250"/>
      <c r="B19029" s="250"/>
      <c r="C19029" s="250"/>
      <c r="D19029" s="250"/>
      <c r="E19029" s="250"/>
      <c r="F19029" s="250"/>
    </row>
    <row r="19030" spans="1:6" ht="15" x14ac:dyDescent="0.25">
      <c r="A19030" s="250"/>
      <c r="B19030" s="250"/>
      <c r="C19030" s="250"/>
      <c r="D19030" s="250"/>
      <c r="E19030" s="250"/>
      <c r="F19030" s="250"/>
    </row>
    <row r="19031" spans="1:6" ht="15" x14ac:dyDescent="0.25">
      <c r="A19031" s="250"/>
      <c r="B19031" s="250"/>
      <c r="C19031" s="250"/>
      <c r="D19031" s="250"/>
      <c r="E19031" s="250"/>
      <c r="F19031" s="250"/>
    </row>
    <row r="19032" spans="1:6" ht="15" x14ac:dyDescent="0.25">
      <c r="A19032" s="250"/>
      <c r="B19032" s="250"/>
      <c r="C19032" s="250"/>
      <c r="D19032" s="250"/>
      <c r="E19032" s="250"/>
      <c r="F19032" s="250"/>
    </row>
    <row r="19033" spans="1:6" ht="15" x14ac:dyDescent="0.25">
      <c r="A19033" s="250"/>
      <c r="B19033" s="250"/>
      <c r="C19033" s="250"/>
      <c r="D19033" s="250"/>
      <c r="E19033" s="250"/>
      <c r="F19033" s="250"/>
    </row>
    <row r="19034" spans="1:6" ht="15" x14ac:dyDescent="0.25">
      <c r="A19034" s="250"/>
      <c r="B19034" s="250"/>
      <c r="C19034" s="250"/>
      <c r="D19034" s="250"/>
      <c r="E19034" s="250"/>
      <c r="F19034" s="250"/>
    </row>
    <row r="19035" spans="1:6" ht="15" x14ac:dyDescent="0.25">
      <c r="A19035" s="250"/>
      <c r="B19035" s="250"/>
      <c r="C19035" s="250"/>
      <c r="D19035" s="250"/>
      <c r="E19035" s="250"/>
      <c r="F19035" s="250"/>
    </row>
    <row r="19036" spans="1:6" ht="15" x14ac:dyDescent="0.25">
      <c r="A19036" s="250"/>
      <c r="B19036" s="250"/>
      <c r="C19036" s="250"/>
      <c r="D19036" s="250"/>
      <c r="E19036" s="250"/>
      <c r="F19036" s="250"/>
    </row>
    <row r="19037" spans="1:6" ht="15" x14ac:dyDescent="0.25">
      <c r="A19037" s="250"/>
      <c r="B19037" s="250"/>
      <c r="C19037" s="250"/>
      <c r="D19037" s="250"/>
      <c r="E19037" s="250"/>
      <c r="F19037" s="250"/>
    </row>
    <row r="19038" spans="1:6" ht="15" x14ac:dyDescent="0.25">
      <c r="A19038" s="250"/>
      <c r="B19038" s="250"/>
      <c r="C19038" s="250"/>
      <c r="D19038" s="250"/>
      <c r="E19038" s="250"/>
      <c r="F19038" s="250"/>
    </row>
    <row r="19039" spans="1:6" ht="15" x14ac:dyDescent="0.25">
      <c r="A19039" s="250"/>
      <c r="B19039" s="250"/>
      <c r="C19039" s="250"/>
      <c r="D19039" s="250"/>
      <c r="E19039" s="250"/>
      <c r="F19039" s="250"/>
    </row>
    <row r="19040" spans="1:6" ht="15" x14ac:dyDescent="0.25">
      <c r="A19040" s="250"/>
      <c r="B19040" s="250"/>
      <c r="C19040" s="250"/>
      <c r="D19040" s="250"/>
      <c r="E19040" s="250"/>
      <c r="F19040" s="250"/>
    </row>
    <row r="19041" spans="1:6" ht="15" x14ac:dyDescent="0.25">
      <c r="A19041" s="250"/>
      <c r="B19041" s="250"/>
      <c r="C19041" s="250"/>
      <c r="D19041" s="250"/>
      <c r="E19041" s="250"/>
      <c r="F19041" s="250"/>
    </row>
    <row r="19042" spans="1:6" ht="15" x14ac:dyDescent="0.25">
      <c r="A19042" s="250"/>
      <c r="B19042" s="250"/>
      <c r="C19042" s="250"/>
      <c r="D19042" s="250"/>
      <c r="E19042" s="250"/>
      <c r="F19042" s="250"/>
    </row>
    <row r="19043" spans="1:6" ht="15" x14ac:dyDescent="0.25">
      <c r="A19043" s="250"/>
      <c r="B19043" s="250"/>
      <c r="C19043" s="250"/>
      <c r="D19043" s="250"/>
      <c r="E19043" s="250"/>
      <c r="F19043" s="250"/>
    </row>
    <row r="19044" spans="1:6" ht="15" x14ac:dyDescent="0.25">
      <c r="A19044" s="250"/>
      <c r="B19044" s="250"/>
      <c r="C19044" s="250"/>
      <c r="D19044" s="250"/>
      <c r="E19044" s="250"/>
      <c r="F19044" s="250"/>
    </row>
    <row r="19045" spans="1:6" ht="15" x14ac:dyDescent="0.25">
      <c r="A19045" s="250"/>
      <c r="B19045" s="250"/>
      <c r="C19045" s="250"/>
      <c r="D19045" s="250"/>
      <c r="E19045" s="250"/>
      <c r="F19045" s="250"/>
    </row>
    <row r="19046" spans="1:6" ht="15" x14ac:dyDescent="0.25">
      <c r="A19046" s="250"/>
      <c r="B19046" s="250"/>
      <c r="C19046" s="250"/>
      <c r="D19046" s="250"/>
      <c r="E19046" s="250"/>
      <c r="F19046" s="250"/>
    </row>
    <row r="19047" spans="1:6" ht="15" x14ac:dyDescent="0.25">
      <c r="A19047" s="250"/>
      <c r="B19047" s="250"/>
      <c r="C19047" s="250"/>
      <c r="D19047" s="250"/>
      <c r="E19047" s="250"/>
      <c r="F19047" s="250"/>
    </row>
    <row r="19048" spans="1:6" ht="15" x14ac:dyDescent="0.25">
      <c r="A19048" s="250"/>
      <c r="B19048" s="250"/>
      <c r="C19048" s="250"/>
      <c r="D19048" s="250"/>
      <c r="E19048" s="250"/>
      <c r="F19048" s="250"/>
    </row>
    <row r="19049" spans="1:6" ht="15" x14ac:dyDescent="0.25">
      <c r="A19049" s="250"/>
      <c r="B19049" s="250"/>
      <c r="C19049" s="250"/>
      <c r="D19049" s="250"/>
      <c r="E19049" s="250"/>
      <c r="F19049" s="250"/>
    </row>
    <row r="19050" spans="1:6" ht="15" x14ac:dyDescent="0.25">
      <c r="A19050" s="250"/>
      <c r="B19050" s="250"/>
      <c r="C19050" s="250"/>
      <c r="D19050" s="250"/>
      <c r="E19050" s="250"/>
      <c r="F19050" s="250"/>
    </row>
    <row r="19051" spans="1:6" ht="15" x14ac:dyDescent="0.25">
      <c r="A19051" s="250"/>
      <c r="B19051" s="250"/>
      <c r="C19051" s="250"/>
      <c r="D19051" s="250"/>
      <c r="E19051" s="250"/>
      <c r="F19051" s="250"/>
    </row>
    <row r="19052" spans="1:6" ht="15" x14ac:dyDescent="0.25">
      <c r="A19052" s="250"/>
      <c r="B19052" s="250"/>
      <c r="C19052" s="250"/>
      <c r="D19052" s="250"/>
      <c r="E19052" s="250"/>
      <c r="F19052" s="250"/>
    </row>
    <row r="19053" spans="1:6" ht="15" x14ac:dyDescent="0.25">
      <c r="A19053" s="250"/>
      <c r="B19053" s="250"/>
      <c r="C19053" s="250"/>
      <c r="D19053" s="250"/>
      <c r="E19053" s="250"/>
      <c r="F19053" s="250"/>
    </row>
    <row r="19054" spans="1:6" ht="15" x14ac:dyDescent="0.25">
      <c r="A19054" s="250"/>
      <c r="B19054" s="250"/>
      <c r="C19054" s="250"/>
      <c r="D19054" s="250"/>
      <c r="E19054" s="250"/>
      <c r="F19054" s="250"/>
    </row>
    <row r="19055" spans="1:6" ht="15" x14ac:dyDescent="0.25">
      <c r="A19055" s="250"/>
      <c r="B19055" s="250"/>
      <c r="C19055" s="250"/>
      <c r="D19055" s="250"/>
      <c r="E19055" s="250"/>
      <c r="F19055" s="250"/>
    </row>
    <row r="19056" spans="1:6" ht="15" x14ac:dyDescent="0.25">
      <c r="A19056" s="250"/>
      <c r="B19056" s="250"/>
      <c r="C19056" s="250"/>
      <c r="D19056" s="250"/>
      <c r="E19056" s="250"/>
      <c r="F19056" s="250"/>
    </row>
    <row r="19057" spans="1:6" ht="15" x14ac:dyDescent="0.25">
      <c r="A19057" s="250"/>
      <c r="B19057" s="250"/>
      <c r="C19057" s="250"/>
      <c r="D19057" s="250"/>
      <c r="E19057" s="250"/>
      <c r="F19057" s="250"/>
    </row>
    <row r="19058" spans="1:6" ht="15" x14ac:dyDescent="0.25">
      <c r="A19058" s="250"/>
      <c r="B19058" s="250"/>
      <c r="C19058" s="250"/>
      <c r="D19058" s="250"/>
      <c r="E19058" s="250"/>
      <c r="F19058" s="250"/>
    </row>
    <row r="19059" spans="1:6" ht="15" x14ac:dyDescent="0.25">
      <c r="A19059" s="250"/>
      <c r="B19059" s="250"/>
      <c r="C19059" s="250"/>
      <c r="D19059" s="250"/>
      <c r="E19059" s="250"/>
      <c r="F19059" s="250"/>
    </row>
    <row r="19060" spans="1:6" ht="15" x14ac:dyDescent="0.25">
      <c r="A19060" s="250"/>
      <c r="B19060" s="250"/>
      <c r="C19060" s="250"/>
      <c r="D19060" s="250"/>
      <c r="E19060" s="250"/>
      <c r="F19060" s="250"/>
    </row>
    <row r="19061" spans="1:6" ht="15" x14ac:dyDescent="0.25">
      <c r="A19061" s="250"/>
      <c r="B19061" s="250"/>
      <c r="C19061" s="250"/>
      <c r="D19061" s="250"/>
      <c r="E19061" s="250"/>
      <c r="F19061" s="250"/>
    </row>
    <row r="19062" spans="1:6" ht="15" x14ac:dyDescent="0.25">
      <c r="A19062" s="250"/>
      <c r="B19062" s="250"/>
      <c r="C19062" s="250"/>
      <c r="D19062" s="250"/>
      <c r="E19062" s="250"/>
      <c r="F19062" s="250"/>
    </row>
    <row r="19063" spans="1:6" ht="15" x14ac:dyDescent="0.25">
      <c r="A19063" s="250"/>
      <c r="B19063" s="250"/>
      <c r="C19063" s="250"/>
      <c r="D19063" s="250"/>
      <c r="E19063" s="250"/>
      <c r="F19063" s="250"/>
    </row>
    <row r="19064" spans="1:6" ht="15" x14ac:dyDescent="0.25">
      <c r="A19064" s="250"/>
      <c r="B19064" s="250"/>
      <c r="C19064" s="250"/>
      <c r="D19064" s="250"/>
      <c r="E19064" s="250"/>
      <c r="F19064" s="250"/>
    </row>
    <row r="19065" spans="1:6" ht="15" x14ac:dyDescent="0.25">
      <c r="A19065" s="250"/>
      <c r="B19065" s="250"/>
      <c r="C19065" s="250"/>
      <c r="D19065" s="250"/>
      <c r="E19065" s="250"/>
      <c r="F19065" s="250"/>
    </row>
    <row r="19066" spans="1:6" ht="15" x14ac:dyDescent="0.25">
      <c r="A19066" s="250"/>
      <c r="B19066" s="250"/>
      <c r="C19066" s="250"/>
      <c r="D19066" s="250"/>
      <c r="E19066" s="250"/>
      <c r="F19066" s="250"/>
    </row>
    <row r="19067" spans="1:6" ht="15" x14ac:dyDescent="0.25">
      <c r="A19067" s="250"/>
      <c r="B19067" s="250"/>
      <c r="C19067" s="250"/>
      <c r="D19067" s="250"/>
      <c r="E19067" s="250"/>
      <c r="F19067" s="250"/>
    </row>
    <row r="19068" spans="1:6" ht="15" x14ac:dyDescent="0.25">
      <c r="A19068" s="250"/>
      <c r="B19068" s="250"/>
      <c r="C19068" s="250"/>
      <c r="D19068" s="250"/>
      <c r="E19068" s="250"/>
      <c r="F19068" s="250"/>
    </row>
    <row r="19069" spans="1:6" ht="15" x14ac:dyDescent="0.25">
      <c r="A19069" s="250"/>
      <c r="B19069" s="250"/>
      <c r="C19069" s="250"/>
      <c r="D19069" s="250"/>
      <c r="E19069" s="250"/>
      <c r="F19069" s="250"/>
    </row>
    <row r="19070" spans="1:6" ht="15" x14ac:dyDescent="0.25">
      <c r="A19070" s="250"/>
      <c r="B19070" s="250"/>
      <c r="C19070" s="250"/>
      <c r="D19070" s="250"/>
      <c r="E19070" s="250"/>
      <c r="F19070" s="250"/>
    </row>
    <row r="19071" spans="1:6" ht="15" x14ac:dyDescent="0.25">
      <c r="A19071" s="250"/>
      <c r="B19071" s="250"/>
      <c r="C19071" s="250"/>
      <c r="D19071" s="250"/>
      <c r="E19071" s="250"/>
      <c r="F19071" s="250"/>
    </row>
    <row r="19072" spans="1:6" ht="15" x14ac:dyDescent="0.25">
      <c r="A19072" s="250"/>
      <c r="B19072" s="250"/>
      <c r="C19072" s="250"/>
      <c r="D19072" s="250"/>
      <c r="E19072" s="250"/>
      <c r="F19072" s="250"/>
    </row>
    <row r="19073" spans="1:6" ht="15" x14ac:dyDescent="0.25">
      <c r="A19073" s="250"/>
      <c r="B19073" s="250"/>
      <c r="C19073" s="250"/>
      <c r="D19073" s="250"/>
      <c r="E19073" s="250"/>
      <c r="F19073" s="250"/>
    </row>
    <row r="19074" spans="1:6" ht="15" x14ac:dyDescent="0.25">
      <c r="A19074" s="250"/>
      <c r="B19074" s="250"/>
      <c r="C19074" s="250"/>
      <c r="D19074" s="250"/>
      <c r="E19074" s="250"/>
      <c r="F19074" s="250"/>
    </row>
    <row r="19075" spans="1:6" ht="15" x14ac:dyDescent="0.25">
      <c r="A19075" s="250"/>
      <c r="B19075" s="250"/>
      <c r="C19075" s="250"/>
      <c r="D19075" s="250"/>
      <c r="E19075" s="250"/>
      <c r="F19075" s="250"/>
    </row>
    <row r="19076" spans="1:6" ht="15" x14ac:dyDescent="0.25">
      <c r="A19076" s="250"/>
      <c r="B19076" s="250"/>
      <c r="C19076" s="250"/>
      <c r="D19076" s="250"/>
      <c r="E19076" s="250"/>
      <c r="F19076" s="250"/>
    </row>
    <row r="19077" spans="1:6" ht="15" x14ac:dyDescent="0.25">
      <c r="A19077" s="250"/>
      <c r="B19077" s="250"/>
      <c r="C19077" s="250"/>
      <c r="D19077" s="250"/>
      <c r="E19077" s="250"/>
      <c r="F19077" s="250"/>
    </row>
    <row r="19078" spans="1:6" ht="15" x14ac:dyDescent="0.25">
      <c r="A19078" s="250"/>
      <c r="B19078" s="250"/>
      <c r="C19078" s="250"/>
      <c r="D19078" s="250"/>
      <c r="E19078" s="250"/>
      <c r="F19078" s="250"/>
    </row>
    <row r="19079" spans="1:6" ht="15" x14ac:dyDescent="0.25">
      <c r="A19079" s="250"/>
      <c r="B19079" s="250"/>
      <c r="C19079" s="250"/>
      <c r="D19079" s="250"/>
      <c r="E19079" s="250"/>
      <c r="F19079" s="250"/>
    </row>
    <row r="19080" spans="1:6" ht="15" x14ac:dyDescent="0.25">
      <c r="A19080" s="250"/>
      <c r="B19080" s="250"/>
      <c r="C19080" s="250"/>
      <c r="D19080" s="250"/>
      <c r="E19080" s="250"/>
      <c r="F19080" s="250"/>
    </row>
    <row r="19081" spans="1:6" ht="15" x14ac:dyDescent="0.25">
      <c r="A19081" s="250"/>
      <c r="B19081" s="250"/>
      <c r="C19081" s="250"/>
      <c r="D19081" s="250"/>
      <c r="E19081" s="250"/>
      <c r="F19081" s="250"/>
    </row>
    <row r="19082" spans="1:6" ht="15" x14ac:dyDescent="0.25">
      <c r="A19082" s="250"/>
      <c r="B19082" s="250"/>
      <c r="C19082" s="250"/>
      <c r="D19082" s="250"/>
      <c r="E19082" s="250"/>
      <c r="F19082" s="250"/>
    </row>
    <row r="19083" spans="1:6" ht="15" x14ac:dyDescent="0.25">
      <c r="A19083" s="250"/>
      <c r="B19083" s="250"/>
      <c r="C19083" s="250"/>
      <c r="D19083" s="250"/>
      <c r="E19083" s="250"/>
      <c r="F19083" s="250"/>
    </row>
    <row r="19084" spans="1:6" ht="15" x14ac:dyDescent="0.25">
      <c r="A19084" s="250"/>
      <c r="B19084" s="250"/>
      <c r="C19084" s="250"/>
      <c r="D19084" s="250"/>
      <c r="E19084" s="250"/>
      <c r="F19084" s="250"/>
    </row>
    <row r="19085" spans="1:6" ht="15" x14ac:dyDescent="0.25">
      <c r="A19085" s="250"/>
      <c r="B19085" s="250"/>
      <c r="C19085" s="250"/>
      <c r="D19085" s="250"/>
      <c r="E19085" s="250"/>
      <c r="F19085" s="250"/>
    </row>
    <row r="19086" spans="1:6" ht="15" x14ac:dyDescent="0.25">
      <c r="A19086" s="250"/>
      <c r="B19086" s="250"/>
      <c r="C19086" s="250"/>
      <c r="D19086" s="250"/>
      <c r="E19086" s="250"/>
      <c r="F19086" s="250"/>
    </row>
    <row r="19087" spans="1:6" ht="15" x14ac:dyDescent="0.25">
      <c r="A19087" s="250"/>
      <c r="B19087" s="250"/>
      <c r="C19087" s="250"/>
      <c r="D19087" s="250"/>
      <c r="E19087" s="250"/>
      <c r="F19087" s="250"/>
    </row>
    <row r="19088" spans="1:6" ht="15" x14ac:dyDescent="0.25">
      <c r="A19088" s="250"/>
      <c r="B19088" s="250"/>
      <c r="C19088" s="250"/>
      <c r="D19088" s="250"/>
      <c r="E19088" s="250"/>
      <c r="F19088" s="250"/>
    </row>
    <row r="19089" spans="1:6" ht="15" x14ac:dyDescent="0.25">
      <c r="A19089" s="250"/>
      <c r="B19089" s="250"/>
      <c r="C19089" s="250"/>
      <c r="D19089" s="250"/>
      <c r="E19089" s="250"/>
      <c r="F19089" s="250"/>
    </row>
    <row r="19090" spans="1:6" ht="15" x14ac:dyDescent="0.25">
      <c r="A19090" s="250"/>
      <c r="B19090" s="250"/>
      <c r="C19090" s="250"/>
      <c r="D19090" s="250"/>
      <c r="E19090" s="250"/>
      <c r="F19090" s="250"/>
    </row>
    <row r="19091" spans="1:6" ht="15" x14ac:dyDescent="0.25">
      <c r="A19091" s="250"/>
      <c r="B19091" s="250"/>
      <c r="C19091" s="250"/>
      <c r="D19091" s="250"/>
      <c r="E19091" s="250"/>
      <c r="F19091" s="250"/>
    </row>
    <row r="19092" spans="1:6" ht="15" x14ac:dyDescent="0.25">
      <c r="A19092" s="250"/>
      <c r="B19092" s="250"/>
      <c r="C19092" s="250"/>
      <c r="D19092" s="250"/>
      <c r="E19092" s="250"/>
      <c r="F19092" s="250"/>
    </row>
    <row r="19093" spans="1:6" ht="15" x14ac:dyDescent="0.25">
      <c r="A19093" s="250"/>
      <c r="B19093" s="250"/>
      <c r="C19093" s="250"/>
      <c r="D19093" s="250"/>
      <c r="E19093" s="250"/>
      <c r="F19093" s="250"/>
    </row>
    <row r="19094" spans="1:6" ht="15" x14ac:dyDescent="0.25">
      <c r="A19094" s="250"/>
      <c r="B19094" s="250"/>
      <c r="C19094" s="250"/>
      <c r="D19094" s="250"/>
      <c r="E19094" s="250"/>
      <c r="F19094" s="250"/>
    </row>
    <row r="19095" spans="1:6" ht="15" x14ac:dyDescent="0.25">
      <c r="A19095" s="250"/>
      <c r="B19095" s="250"/>
      <c r="C19095" s="250"/>
      <c r="D19095" s="250"/>
      <c r="E19095" s="250"/>
      <c r="F19095" s="250"/>
    </row>
    <row r="19096" spans="1:6" ht="15" x14ac:dyDescent="0.25">
      <c r="A19096" s="250"/>
      <c r="B19096" s="250"/>
      <c r="C19096" s="250"/>
      <c r="D19096" s="250"/>
      <c r="E19096" s="250"/>
      <c r="F19096" s="250"/>
    </row>
    <row r="19097" spans="1:6" ht="15" x14ac:dyDescent="0.25">
      <c r="A19097" s="250"/>
      <c r="B19097" s="250"/>
      <c r="C19097" s="250"/>
      <c r="D19097" s="250"/>
      <c r="E19097" s="250"/>
      <c r="F19097" s="250"/>
    </row>
    <row r="19098" spans="1:6" ht="15" x14ac:dyDescent="0.25">
      <c r="A19098" s="250"/>
      <c r="B19098" s="250"/>
      <c r="C19098" s="250"/>
      <c r="D19098" s="250"/>
      <c r="E19098" s="250"/>
      <c r="F19098" s="250"/>
    </row>
    <row r="19099" spans="1:6" ht="15" x14ac:dyDescent="0.25">
      <c r="A19099" s="250"/>
      <c r="B19099" s="250"/>
      <c r="C19099" s="250"/>
      <c r="D19099" s="250"/>
      <c r="E19099" s="250"/>
      <c r="F19099" s="250"/>
    </row>
    <row r="19100" spans="1:6" ht="15" x14ac:dyDescent="0.25">
      <c r="A19100" s="250"/>
      <c r="B19100" s="250"/>
      <c r="C19100" s="250"/>
      <c r="D19100" s="250"/>
      <c r="E19100" s="250"/>
      <c r="F19100" s="250"/>
    </row>
    <row r="19101" spans="1:6" ht="15" x14ac:dyDescent="0.25">
      <c r="A19101" s="250"/>
      <c r="B19101" s="250"/>
      <c r="C19101" s="250"/>
      <c r="D19101" s="250"/>
      <c r="E19101" s="250"/>
      <c r="F19101" s="250"/>
    </row>
    <row r="19102" spans="1:6" ht="15" x14ac:dyDescent="0.25">
      <c r="A19102" s="250"/>
      <c r="B19102" s="250"/>
      <c r="C19102" s="250"/>
      <c r="D19102" s="250"/>
      <c r="E19102" s="250"/>
      <c r="F19102" s="250"/>
    </row>
    <row r="19103" spans="1:6" ht="15" x14ac:dyDescent="0.25">
      <c r="A19103" s="250"/>
      <c r="B19103" s="250"/>
      <c r="C19103" s="250"/>
      <c r="D19103" s="250"/>
      <c r="E19103" s="250"/>
      <c r="F19103" s="250"/>
    </row>
    <row r="19104" spans="1:6" ht="15" x14ac:dyDescent="0.25">
      <c r="A19104" s="250"/>
      <c r="B19104" s="250"/>
      <c r="C19104" s="250"/>
      <c r="D19104" s="250"/>
      <c r="E19104" s="250"/>
      <c r="F19104" s="250"/>
    </row>
    <row r="19105" spans="1:6" ht="15" x14ac:dyDescent="0.25">
      <c r="A19105" s="250"/>
      <c r="B19105" s="250"/>
      <c r="C19105" s="250"/>
      <c r="D19105" s="250"/>
      <c r="E19105" s="250"/>
      <c r="F19105" s="250"/>
    </row>
    <row r="19106" spans="1:6" ht="15" x14ac:dyDescent="0.25">
      <c r="A19106" s="250"/>
      <c r="B19106" s="250"/>
      <c r="C19106" s="250"/>
      <c r="D19106" s="250"/>
      <c r="E19106" s="250"/>
      <c r="F19106" s="250"/>
    </row>
    <row r="19107" spans="1:6" ht="15" x14ac:dyDescent="0.25">
      <c r="A19107" s="250"/>
      <c r="B19107" s="250"/>
      <c r="C19107" s="250"/>
      <c r="D19107" s="250"/>
      <c r="E19107" s="250"/>
      <c r="F19107" s="250"/>
    </row>
    <row r="19108" spans="1:6" ht="15" x14ac:dyDescent="0.25">
      <c r="A19108" s="250"/>
      <c r="B19108" s="250"/>
      <c r="C19108" s="250"/>
      <c r="D19108" s="250"/>
      <c r="E19108" s="250"/>
      <c r="F19108" s="250"/>
    </row>
    <row r="19109" spans="1:6" ht="15" x14ac:dyDescent="0.25">
      <c r="A19109" s="250"/>
      <c r="B19109" s="250"/>
      <c r="C19109" s="250"/>
      <c r="D19109" s="250"/>
      <c r="E19109" s="250"/>
      <c r="F19109" s="250"/>
    </row>
    <row r="19110" spans="1:6" ht="15" x14ac:dyDescent="0.25">
      <c r="A19110" s="250"/>
      <c r="B19110" s="250"/>
      <c r="C19110" s="250"/>
      <c r="D19110" s="250"/>
      <c r="E19110" s="250"/>
      <c r="F19110" s="250"/>
    </row>
    <row r="19111" spans="1:6" ht="15" x14ac:dyDescent="0.25">
      <c r="A19111" s="250"/>
      <c r="B19111" s="250"/>
      <c r="C19111" s="250"/>
      <c r="D19111" s="250"/>
      <c r="E19111" s="250"/>
      <c r="F19111" s="250"/>
    </row>
    <row r="19112" spans="1:6" ht="15" x14ac:dyDescent="0.25">
      <c r="A19112" s="250"/>
      <c r="B19112" s="250"/>
      <c r="C19112" s="250"/>
      <c r="D19112" s="250"/>
      <c r="E19112" s="250"/>
      <c r="F19112" s="250"/>
    </row>
    <row r="19113" spans="1:6" ht="15" x14ac:dyDescent="0.25">
      <c r="A19113" s="250"/>
      <c r="B19113" s="250"/>
      <c r="C19113" s="250"/>
      <c r="D19113" s="250"/>
      <c r="E19113" s="250"/>
      <c r="F19113" s="250"/>
    </row>
    <row r="19114" spans="1:6" ht="15" x14ac:dyDescent="0.25">
      <c r="A19114" s="250"/>
      <c r="B19114" s="250"/>
      <c r="C19114" s="250"/>
      <c r="D19114" s="250"/>
      <c r="E19114" s="250"/>
      <c r="F19114" s="250"/>
    </row>
    <row r="19115" spans="1:6" ht="15" x14ac:dyDescent="0.25">
      <c r="A19115" s="250"/>
      <c r="B19115" s="250"/>
      <c r="C19115" s="250"/>
      <c r="D19115" s="250"/>
      <c r="E19115" s="250"/>
      <c r="F19115" s="250"/>
    </row>
    <row r="19116" spans="1:6" ht="15" x14ac:dyDescent="0.25">
      <c r="A19116" s="250"/>
      <c r="B19116" s="250"/>
      <c r="C19116" s="250"/>
      <c r="D19116" s="250"/>
      <c r="E19116" s="250"/>
      <c r="F19116" s="250"/>
    </row>
    <row r="19117" spans="1:6" ht="15" x14ac:dyDescent="0.25">
      <c r="A19117" s="250"/>
      <c r="B19117" s="250"/>
      <c r="C19117" s="250"/>
      <c r="D19117" s="250"/>
      <c r="E19117" s="250"/>
      <c r="F19117" s="250"/>
    </row>
    <row r="19118" spans="1:6" ht="15" x14ac:dyDescent="0.25">
      <c r="A19118" s="250"/>
      <c r="B19118" s="250"/>
      <c r="C19118" s="250"/>
      <c r="D19118" s="250"/>
      <c r="E19118" s="250"/>
      <c r="F19118" s="250"/>
    </row>
    <row r="19119" spans="1:6" ht="15" x14ac:dyDescent="0.25">
      <c r="A19119" s="250"/>
      <c r="B19119" s="250"/>
      <c r="C19119" s="250"/>
      <c r="D19119" s="250"/>
      <c r="E19119" s="250"/>
      <c r="F19119" s="250"/>
    </row>
    <row r="19120" spans="1:6" ht="15" x14ac:dyDescent="0.25">
      <c r="A19120" s="250"/>
      <c r="B19120" s="250"/>
      <c r="C19120" s="250"/>
      <c r="D19120" s="250"/>
      <c r="E19120" s="250"/>
      <c r="F19120" s="250"/>
    </row>
    <row r="19121" spans="1:6" ht="15" x14ac:dyDescent="0.25">
      <c r="A19121" s="250"/>
      <c r="B19121" s="250"/>
      <c r="C19121" s="250"/>
      <c r="D19121" s="250"/>
      <c r="E19121" s="250"/>
      <c r="F19121" s="250"/>
    </row>
    <row r="19122" spans="1:6" ht="15" x14ac:dyDescent="0.25">
      <c r="A19122" s="250"/>
      <c r="B19122" s="250"/>
      <c r="C19122" s="250"/>
      <c r="D19122" s="250"/>
      <c r="E19122" s="250"/>
      <c r="F19122" s="250"/>
    </row>
    <row r="19123" spans="1:6" ht="15" x14ac:dyDescent="0.25">
      <c r="A19123" s="250"/>
      <c r="B19123" s="250"/>
      <c r="C19123" s="250"/>
      <c r="D19123" s="250"/>
      <c r="E19123" s="250"/>
      <c r="F19123" s="250"/>
    </row>
    <row r="19124" spans="1:6" ht="15" x14ac:dyDescent="0.25">
      <c r="A19124" s="250"/>
      <c r="B19124" s="250"/>
      <c r="C19124" s="250"/>
      <c r="D19124" s="250"/>
      <c r="E19124" s="250"/>
      <c r="F19124" s="250"/>
    </row>
    <row r="19125" spans="1:6" ht="15" x14ac:dyDescent="0.25">
      <c r="A19125" s="250"/>
      <c r="B19125" s="250"/>
      <c r="C19125" s="250"/>
      <c r="D19125" s="250"/>
      <c r="E19125" s="250"/>
      <c r="F19125" s="250"/>
    </row>
    <row r="19126" spans="1:6" ht="15" x14ac:dyDescent="0.25">
      <c r="A19126" s="250"/>
      <c r="B19126" s="250"/>
      <c r="C19126" s="250"/>
      <c r="D19126" s="250"/>
      <c r="E19126" s="250"/>
      <c r="F19126" s="250"/>
    </row>
    <row r="19127" spans="1:6" ht="15" x14ac:dyDescent="0.25">
      <c r="A19127" s="250"/>
      <c r="B19127" s="250"/>
      <c r="C19127" s="250"/>
      <c r="D19127" s="250"/>
      <c r="E19127" s="250"/>
      <c r="F19127" s="250"/>
    </row>
    <row r="19128" spans="1:6" ht="15" x14ac:dyDescent="0.25">
      <c r="A19128" s="250"/>
      <c r="B19128" s="250"/>
      <c r="C19128" s="250"/>
      <c r="D19128" s="250"/>
      <c r="E19128" s="250"/>
      <c r="F19128" s="250"/>
    </row>
    <row r="19129" spans="1:6" ht="15" x14ac:dyDescent="0.25">
      <c r="A19129" s="250"/>
      <c r="B19129" s="250"/>
      <c r="C19129" s="250"/>
      <c r="D19129" s="250"/>
      <c r="E19129" s="250"/>
      <c r="F19129" s="250"/>
    </row>
    <row r="19130" spans="1:6" ht="15" x14ac:dyDescent="0.25">
      <c r="A19130" s="250"/>
      <c r="B19130" s="250"/>
      <c r="C19130" s="250"/>
      <c r="D19130" s="250"/>
      <c r="E19130" s="250"/>
      <c r="F19130" s="250"/>
    </row>
    <row r="19131" spans="1:6" ht="15" x14ac:dyDescent="0.25">
      <c r="A19131" s="250"/>
      <c r="B19131" s="250"/>
      <c r="C19131" s="250"/>
      <c r="D19131" s="250"/>
      <c r="E19131" s="250"/>
      <c r="F19131" s="250"/>
    </row>
    <row r="19132" spans="1:6" ht="15" x14ac:dyDescent="0.25">
      <c r="A19132" s="250"/>
      <c r="B19132" s="250"/>
      <c r="C19132" s="250"/>
      <c r="D19132" s="250"/>
      <c r="E19132" s="250"/>
      <c r="F19132" s="250"/>
    </row>
    <row r="19133" spans="1:6" ht="15" x14ac:dyDescent="0.25">
      <c r="A19133" s="250"/>
      <c r="B19133" s="250"/>
      <c r="C19133" s="250"/>
      <c r="D19133" s="250"/>
      <c r="E19133" s="250"/>
      <c r="F19133" s="250"/>
    </row>
    <row r="19134" spans="1:6" ht="15" x14ac:dyDescent="0.25">
      <c r="A19134" s="250"/>
      <c r="B19134" s="250"/>
      <c r="C19134" s="250"/>
      <c r="D19134" s="250"/>
      <c r="E19134" s="250"/>
      <c r="F19134" s="250"/>
    </row>
    <row r="19135" spans="1:6" ht="15" x14ac:dyDescent="0.25">
      <c r="A19135" s="250"/>
      <c r="B19135" s="250"/>
      <c r="C19135" s="250"/>
      <c r="D19135" s="250"/>
      <c r="E19135" s="250"/>
      <c r="F19135" s="250"/>
    </row>
    <row r="19136" spans="1:6" ht="15" x14ac:dyDescent="0.25">
      <c r="A19136" s="250"/>
      <c r="B19136" s="250"/>
      <c r="C19136" s="250"/>
      <c r="D19136" s="250"/>
      <c r="E19136" s="250"/>
      <c r="F19136" s="250"/>
    </row>
    <row r="19137" spans="1:6" ht="15" x14ac:dyDescent="0.25">
      <c r="A19137" s="250"/>
      <c r="B19137" s="250"/>
      <c r="C19137" s="250"/>
      <c r="D19137" s="250"/>
      <c r="E19137" s="250"/>
      <c r="F19137" s="250"/>
    </row>
    <row r="19138" spans="1:6" ht="15" x14ac:dyDescent="0.25">
      <c r="A19138" s="250"/>
      <c r="B19138" s="250"/>
      <c r="C19138" s="250"/>
      <c r="D19138" s="250"/>
      <c r="E19138" s="250"/>
      <c r="F19138" s="250"/>
    </row>
    <row r="19139" spans="1:6" ht="15" x14ac:dyDescent="0.25">
      <c r="A19139" s="250"/>
      <c r="B19139" s="250"/>
      <c r="C19139" s="250"/>
      <c r="D19139" s="250"/>
      <c r="E19139" s="250"/>
      <c r="F19139" s="250"/>
    </row>
    <row r="19140" spans="1:6" ht="15" x14ac:dyDescent="0.25">
      <c r="A19140" s="250"/>
      <c r="B19140" s="250"/>
      <c r="C19140" s="250"/>
      <c r="D19140" s="250"/>
      <c r="E19140" s="250"/>
      <c r="F19140" s="250"/>
    </row>
    <row r="19141" spans="1:6" ht="15" x14ac:dyDescent="0.25">
      <c r="A19141" s="250"/>
      <c r="B19141" s="250"/>
      <c r="C19141" s="250"/>
      <c r="D19141" s="250"/>
      <c r="E19141" s="250"/>
      <c r="F19141" s="250"/>
    </row>
    <row r="19142" spans="1:6" ht="15" x14ac:dyDescent="0.25">
      <c r="A19142" s="250"/>
      <c r="B19142" s="250"/>
      <c r="C19142" s="250"/>
      <c r="D19142" s="250"/>
      <c r="E19142" s="250"/>
      <c r="F19142" s="250"/>
    </row>
    <row r="19143" spans="1:6" ht="15" x14ac:dyDescent="0.25">
      <c r="A19143" s="250"/>
      <c r="B19143" s="250"/>
      <c r="C19143" s="250"/>
      <c r="D19143" s="250"/>
      <c r="E19143" s="250"/>
      <c r="F19143" s="250"/>
    </row>
    <row r="19144" spans="1:6" ht="15" x14ac:dyDescent="0.25">
      <c r="A19144" s="250"/>
      <c r="B19144" s="250"/>
      <c r="C19144" s="250"/>
      <c r="D19144" s="250"/>
      <c r="E19144" s="250"/>
      <c r="F19144" s="250"/>
    </row>
    <row r="19145" spans="1:6" ht="15" x14ac:dyDescent="0.25">
      <c r="A19145" s="250"/>
      <c r="B19145" s="250"/>
      <c r="C19145" s="250"/>
      <c r="D19145" s="250"/>
      <c r="E19145" s="250"/>
      <c r="F19145" s="250"/>
    </row>
    <row r="19146" spans="1:6" ht="15" x14ac:dyDescent="0.25">
      <c r="A19146" s="250"/>
      <c r="B19146" s="250"/>
      <c r="C19146" s="250"/>
      <c r="D19146" s="250"/>
      <c r="E19146" s="250"/>
      <c r="F19146" s="250"/>
    </row>
    <row r="19147" spans="1:6" ht="15" x14ac:dyDescent="0.25">
      <c r="A19147" s="250"/>
      <c r="B19147" s="250"/>
      <c r="C19147" s="250"/>
      <c r="D19147" s="250"/>
      <c r="E19147" s="250"/>
      <c r="F19147" s="250"/>
    </row>
    <row r="19148" spans="1:6" ht="15" x14ac:dyDescent="0.25">
      <c r="A19148" s="250"/>
      <c r="B19148" s="250"/>
      <c r="C19148" s="250"/>
      <c r="D19148" s="250"/>
      <c r="E19148" s="250"/>
      <c r="F19148" s="250"/>
    </row>
    <row r="19149" spans="1:6" ht="15" x14ac:dyDescent="0.25">
      <c r="A19149" s="250"/>
      <c r="B19149" s="250"/>
      <c r="C19149" s="250"/>
      <c r="D19149" s="250"/>
      <c r="E19149" s="250"/>
      <c r="F19149" s="250"/>
    </row>
    <row r="19150" spans="1:6" ht="15" x14ac:dyDescent="0.25">
      <c r="A19150" s="250"/>
      <c r="B19150" s="250"/>
      <c r="C19150" s="250"/>
      <c r="D19150" s="250"/>
      <c r="E19150" s="250"/>
      <c r="F19150" s="250"/>
    </row>
    <row r="19151" spans="1:6" ht="15" x14ac:dyDescent="0.25">
      <c r="A19151" s="250"/>
      <c r="B19151" s="250"/>
      <c r="C19151" s="250"/>
      <c r="D19151" s="250"/>
      <c r="E19151" s="250"/>
      <c r="F19151" s="250"/>
    </row>
    <row r="19152" spans="1:6" ht="15" x14ac:dyDescent="0.25">
      <c r="A19152" s="250"/>
      <c r="B19152" s="250"/>
      <c r="C19152" s="250"/>
      <c r="D19152" s="250"/>
      <c r="E19152" s="250"/>
      <c r="F19152" s="250"/>
    </row>
    <row r="19153" spans="1:6" ht="15" x14ac:dyDescent="0.25">
      <c r="A19153" s="250"/>
      <c r="B19153" s="250"/>
      <c r="C19153" s="250"/>
      <c r="D19153" s="250"/>
      <c r="E19153" s="250"/>
      <c r="F19153" s="250"/>
    </row>
    <row r="19154" spans="1:6" ht="15" x14ac:dyDescent="0.25">
      <c r="A19154" s="250"/>
      <c r="B19154" s="250"/>
      <c r="C19154" s="250"/>
      <c r="D19154" s="250"/>
      <c r="E19154" s="250"/>
      <c r="F19154" s="250"/>
    </row>
    <row r="19155" spans="1:6" ht="15" x14ac:dyDescent="0.25">
      <c r="A19155" s="250"/>
      <c r="B19155" s="250"/>
      <c r="C19155" s="250"/>
      <c r="D19155" s="250"/>
      <c r="E19155" s="250"/>
      <c r="F19155" s="250"/>
    </row>
    <row r="19156" spans="1:6" ht="15" x14ac:dyDescent="0.25">
      <c r="A19156" s="250"/>
      <c r="B19156" s="250"/>
      <c r="C19156" s="250"/>
      <c r="D19156" s="250"/>
      <c r="E19156" s="250"/>
      <c r="F19156" s="250"/>
    </row>
    <row r="19157" spans="1:6" ht="15" x14ac:dyDescent="0.25">
      <c r="A19157" s="250"/>
      <c r="B19157" s="250"/>
      <c r="C19157" s="250"/>
      <c r="D19157" s="250"/>
      <c r="E19157" s="250"/>
      <c r="F19157" s="250"/>
    </row>
    <row r="19158" spans="1:6" ht="15" x14ac:dyDescent="0.25">
      <c r="A19158" s="250"/>
      <c r="B19158" s="250"/>
      <c r="C19158" s="250"/>
      <c r="D19158" s="250"/>
      <c r="E19158" s="250"/>
      <c r="F19158" s="250"/>
    </row>
    <row r="19159" spans="1:6" ht="15" x14ac:dyDescent="0.25">
      <c r="A19159" s="250"/>
      <c r="B19159" s="250"/>
      <c r="C19159" s="250"/>
      <c r="D19159" s="250"/>
      <c r="E19159" s="250"/>
      <c r="F19159" s="250"/>
    </row>
    <row r="19160" spans="1:6" ht="15" x14ac:dyDescent="0.25">
      <c r="A19160" s="250"/>
      <c r="B19160" s="250"/>
      <c r="C19160" s="250"/>
      <c r="D19160" s="250"/>
      <c r="E19160" s="250"/>
      <c r="F19160" s="250"/>
    </row>
    <row r="19161" spans="1:6" ht="15" x14ac:dyDescent="0.25">
      <c r="A19161" s="250"/>
      <c r="B19161" s="250"/>
      <c r="C19161" s="250"/>
      <c r="D19161" s="250"/>
      <c r="E19161" s="250"/>
      <c r="F19161" s="250"/>
    </row>
    <row r="19162" spans="1:6" ht="15" x14ac:dyDescent="0.25">
      <c r="A19162" s="250"/>
      <c r="B19162" s="250"/>
      <c r="C19162" s="250"/>
      <c r="D19162" s="250"/>
      <c r="E19162" s="250"/>
      <c r="F19162" s="250"/>
    </row>
    <row r="19163" spans="1:6" ht="15" x14ac:dyDescent="0.25">
      <c r="A19163" s="250"/>
      <c r="B19163" s="250"/>
      <c r="C19163" s="250"/>
      <c r="D19163" s="250"/>
      <c r="E19163" s="250"/>
      <c r="F19163" s="250"/>
    </row>
    <row r="19164" spans="1:6" ht="15" x14ac:dyDescent="0.25">
      <c r="A19164" s="250"/>
      <c r="B19164" s="250"/>
      <c r="C19164" s="250"/>
      <c r="D19164" s="250"/>
      <c r="E19164" s="250"/>
      <c r="F19164" s="250"/>
    </row>
    <row r="19165" spans="1:6" ht="15" x14ac:dyDescent="0.25">
      <c r="A19165" s="250"/>
      <c r="B19165" s="250"/>
      <c r="C19165" s="250"/>
      <c r="D19165" s="250"/>
      <c r="E19165" s="250"/>
      <c r="F19165" s="250"/>
    </row>
    <row r="19166" spans="1:6" ht="15" x14ac:dyDescent="0.25">
      <c r="A19166" s="250"/>
      <c r="B19166" s="250"/>
      <c r="C19166" s="250"/>
      <c r="D19166" s="250"/>
      <c r="E19166" s="250"/>
      <c r="F19166" s="250"/>
    </row>
    <row r="19167" spans="1:6" ht="15" x14ac:dyDescent="0.25">
      <c r="A19167" s="250"/>
      <c r="B19167" s="250"/>
      <c r="C19167" s="250"/>
      <c r="D19167" s="250"/>
      <c r="E19167" s="250"/>
      <c r="F19167" s="250"/>
    </row>
    <row r="19168" spans="1:6" ht="15" x14ac:dyDescent="0.25">
      <c r="A19168" s="250"/>
      <c r="B19168" s="250"/>
      <c r="C19168" s="250"/>
      <c r="D19168" s="250"/>
      <c r="E19168" s="250"/>
      <c r="F19168" s="250"/>
    </row>
    <row r="19169" spans="1:6" ht="15" x14ac:dyDescent="0.25">
      <c r="A19169" s="250"/>
      <c r="B19169" s="250"/>
      <c r="C19169" s="250"/>
      <c r="D19169" s="250"/>
      <c r="E19169" s="250"/>
      <c r="F19169" s="250"/>
    </row>
  </sheetData>
  <sortState xmlns:xlrd2="http://schemas.microsoft.com/office/spreadsheetml/2017/richdata2" ref="J2:T2744">
    <sortCondition ref="L2252"/>
  </sortState>
  <pageMargins left="0.7" right="0.7" top="0.75" bottom="0.75" header="0.3" footer="0.3"/>
  <pageSetup orientation="portrait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D09A9-5FA5-4A2E-9DAA-7401404B2B2D}">
  <sheetPr>
    <tabColor rgb="FF7030A0"/>
    <pageSetUpPr fitToPage="1"/>
  </sheetPr>
  <dimension ref="A1:U78"/>
  <sheetViews>
    <sheetView workbookViewId="0">
      <pane ySplit="6" topLeftCell="A43" activePane="bottomLeft" state="frozen"/>
      <selection activeCell="A85" sqref="A85"/>
      <selection pane="bottomLeft" activeCell="A85" sqref="A85"/>
    </sheetView>
  </sheetViews>
  <sheetFormatPr defaultRowHeight="12.75" x14ac:dyDescent="0.2"/>
  <cols>
    <col min="1" max="1" width="35" bestFit="1" customWidth="1"/>
    <col min="2" max="6" width="17.42578125" customWidth="1"/>
    <col min="7" max="7" width="4.28515625" customWidth="1"/>
    <col min="8" max="8" width="35" bestFit="1" customWidth="1"/>
    <col min="9" max="13" width="17.28515625" customWidth="1"/>
    <col min="14" max="14" width="4.28515625" customWidth="1"/>
    <col min="15" max="15" width="35" bestFit="1" customWidth="1"/>
    <col min="16" max="20" width="17.28515625" customWidth="1"/>
    <col min="21" max="21" width="4.28515625" customWidth="1"/>
  </cols>
  <sheetData>
    <row r="1" spans="1:21" ht="15.75" x14ac:dyDescent="0.2">
      <c r="A1" s="381" t="s">
        <v>160</v>
      </c>
      <c r="B1" s="163"/>
      <c r="C1" s="361"/>
      <c r="D1" s="163"/>
      <c r="E1" s="163"/>
      <c r="F1" s="163"/>
      <c r="G1" s="378"/>
      <c r="H1" s="381" t="s">
        <v>160</v>
      </c>
      <c r="I1" s="163"/>
      <c r="J1" s="361"/>
      <c r="K1" s="163"/>
      <c r="L1" s="163"/>
      <c r="M1" s="163"/>
      <c r="N1" s="378"/>
      <c r="O1" s="381" t="s">
        <v>160</v>
      </c>
      <c r="P1" s="163"/>
      <c r="Q1" s="361"/>
      <c r="R1" s="163"/>
      <c r="S1" s="163"/>
      <c r="T1" s="163"/>
      <c r="U1" s="200"/>
    </row>
    <row r="2" spans="1:21" ht="15.75" x14ac:dyDescent="0.2">
      <c r="A2" s="362" t="s">
        <v>38</v>
      </c>
      <c r="B2" s="163"/>
      <c r="C2" s="163"/>
      <c r="D2" s="163"/>
      <c r="E2" s="163"/>
      <c r="F2" s="163"/>
      <c r="G2" s="378"/>
      <c r="H2" s="362" t="s">
        <v>38</v>
      </c>
      <c r="I2" s="163"/>
      <c r="J2" s="163"/>
      <c r="K2" s="163"/>
      <c r="L2" s="163"/>
      <c r="M2" s="163"/>
      <c r="N2" s="378"/>
      <c r="O2" s="362" t="s">
        <v>38</v>
      </c>
      <c r="P2" s="163"/>
      <c r="Q2" s="163"/>
      <c r="R2" s="163"/>
      <c r="S2" s="163"/>
      <c r="T2" s="163"/>
      <c r="U2" s="200"/>
    </row>
    <row r="3" spans="1:21" ht="15.75" x14ac:dyDescent="0.2">
      <c r="A3" s="387" t="s">
        <v>4715</v>
      </c>
      <c r="B3" s="163"/>
      <c r="C3" s="163"/>
      <c r="D3" s="163"/>
      <c r="E3" s="163"/>
      <c r="F3" s="163"/>
      <c r="G3" s="378"/>
      <c r="H3" s="387" t="s">
        <v>4714</v>
      </c>
      <c r="I3" s="163"/>
      <c r="J3" s="163"/>
      <c r="K3" s="163"/>
      <c r="L3" s="163"/>
      <c r="M3" s="163"/>
      <c r="N3" s="378"/>
      <c r="O3" s="387" t="s">
        <v>4713</v>
      </c>
      <c r="P3" s="163"/>
      <c r="Q3" s="163"/>
      <c r="R3" s="163"/>
      <c r="S3" s="163"/>
      <c r="T3" s="163"/>
      <c r="U3" s="200"/>
    </row>
    <row r="4" spans="1:21" ht="15.75" x14ac:dyDescent="0.2">
      <c r="A4" s="387" t="s">
        <v>3926</v>
      </c>
      <c r="B4" s="163"/>
      <c r="C4" s="163"/>
      <c r="D4" s="388"/>
      <c r="E4" s="163"/>
      <c r="F4" s="163"/>
      <c r="G4" s="378"/>
      <c r="H4" s="387" t="s">
        <v>3926</v>
      </c>
      <c r="I4" s="163"/>
      <c r="J4" s="163"/>
      <c r="K4" s="388" t="s">
        <v>4716</v>
      </c>
      <c r="L4" s="163"/>
      <c r="M4" s="163"/>
      <c r="N4" s="378"/>
      <c r="O4" s="387" t="s">
        <v>3926</v>
      </c>
      <c r="P4" s="163"/>
      <c r="Q4" s="163"/>
      <c r="R4" s="388" t="s">
        <v>4716</v>
      </c>
      <c r="S4" s="163"/>
      <c r="T4" s="163"/>
      <c r="U4" s="200"/>
    </row>
    <row r="5" spans="1:21" x14ac:dyDescent="0.2">
      <c r="A5" s="327"/>
      <c r="B5" s="328"/>
      <c r="C5" s="329" t="s">
        <v>170</v>
      </c>
      <c r="D5" s="329" t="s">
        <v>4739</v>
      </c>
      <c r="E5" s="330"/>
      <c r="F5" s="330"/>
      <c r="G5" s="378"/>
      <c r="H5" s="327"/>
      <c r="I5" s="328"/>
      <c r="J5" s="329" t="s">
        <v>170</v>
      </c>
      <c r="K5" s="329" t="s">
        <v>4739</v>
      </c>
      <c r="L5" s="330"/>
      <c r="M5" s="330"/>
      <c r="N5" s="378"/>
      <c r="O5" s="327"/>
      <c r="P5" s="328"/>
      <c r="Q5" s="329" t="s">
        <v>170</v>
      </c>
      <c r="R5" s="329" t="s">
        <v>4739</v>
      </c>
      <c r="S5" s="330"/>
      <c r="T5" s="330"/>
      <c r="U5" s="200"/>
    </row>
    <row r="6" spans="1:21" ht="13.5" thickBot="1" x14ac:dyDescent="0.25">
      <c r="A6" s="332" t="s">
        <v>15</v>
      </c>
      <c r="B6" s="331" t="s">
        <v>155</v>
      </c>
      <c r="C6" s="333" t="s">
        <v>171</v>
      </c>
      <c r="D6" s="331" t="s">
        <v>4740</v>
      </c>
      <c r="E6" s="331" t="s">
        <v>158</v>
      </c>
      <c r="F6" s="331" t="s">
        <v>159</v>
      </c>
      <c r="G6" s="378"/>
      <c r="H6" s="332" t="s">
        <v>15</v>
      </c>
      <c r="I6" s="331" t="s">
        <v>155</v>
      </c>
      <c r="J6" s="333" t="s">
        <v>171</v>
      </c>
      <c r="K6" s="331" t="s">
        <v>4740</v>
      </c>
      <c r="L6" s="331" t="s">
        <v>158</v>
      </c>
      <c r="M6" s="331" t="s">
        <v>159</v>
      </c>
      <c r="N6" s="378"/>
      <c r="O6" s="332" t="s">
        <v>15</v>
      </c>
      <c r="P6" s="331" t="s">
        <v>155</v>
      </c>
      <c r="Q6" s="333" t="s">
        <v>171</v>
      </c>
      <c r="R6" s="331" t="s">
        <v>4740</v>
      </c>
      <c r="S6" s="331" t="s">
        <v>158</v>
      </c>
      <c r="T6" s="331" t="s">
        <v>159</v>
      </c>
      <c r="U6" s="200"/>
    </row>
    <row r="7" spans="1:21" x14ac:dyDescent="0.2">
      <c r="A7" s="334"/>
      <c r="B7" s="334"/>
      <c r="C7" s="334"/>
      <c r="D7" s="334"/>
      <c r="E7" s="334"/>
      <c r="F7" s="335"/>
      <c r="G7" s="378"/>
      <c r="H7" s="334"/>
      <c r="I7" s="334"/>
      <c r="J7" s="334"/>
      <c r="K7" s="334"/>
      <c r="L7" s="334"/>
      <c r="M7" s="335"/>
      <c r="N7" s="378"/>
      <c r="O7" s="334"/>
      <c r="P7" s="334"/>
      <c r="Q7" s="334"/>
      <c r="R7" s="334"/>
      <c r="S7" s="334"/>
      <c r="T7" s="335"/>
      <c r="U7" s="200"/>
    </row>
    <row r="8" spans="1:21" x14ac:dyDescent="0.2">
      <c r="A8" s="336" t="s">
        <v>139</v>
      </c>
      <c r="B8" s="321">
        <f>'Cost Estimates in 2020'!I8</f>
        <v>1252000</v>
      </c>
      <c r="C8" s="321">
        <f>'Cost Estimates in 2020'!J8</f>
        <v>1224000</v>
      </c>
      <c r="D8" s="321">
        <f>'Cost Estimates in 2020'!K8</f>
        <v>4754000</v>
      </c>
      <c r="E8" s="321">
        <f>'Cost Estimates in 2020'!L8</f>
        <v>-399000</v>
      </c>
      <c r="F8" s="389">
        <f t="shared" ref="F8:F11" si="0">SUM(B8:E8)</f>
        <v>6831000</v>
      </c>
      <c r="G8" s="378"/>
      <c r="H8" s="336" t="s">
        <v>139</v>
      </c>
      <c r="I8" s="409">
        <v>676000</v>
      </c>
      <c r="J8" s="409">
        <v>763000</v>
      </c>
      <c r="K8" s="409">
        <v>3810000</v>
      </c>
      <c r="L8" s="409">
        <v>-448000</v>
      </c>
      <c r="M8" s="389">
        <f t="shared" ref="M8:M11" si="1">SUM(I8:L8)</f>
        <v>4801000</v>
      </c>
      <c r="N8" s="378"/>
      <c r="O8" s="365" t="s">
        <v>139</v>
      </c>
      <c r="P8" s="409">
        <v>664000</v>
      </c>
      <c r="Q8" s="409">
        <v>816000</v>
      </c>
      <c r="R8" s="409">
        <v>2147000</v>
      </c>
      <c r="S8" s="409">
        <v>-375000</v>
      </c>
      <c r="T8" s="389">
        <f t="shared" ref="T8:T11" si="2">SUM(P8:S8)</f>
        <v>3252000</v>
      </c>
      <c r="U8" s="200"/>
    </row>
    <row r="9" spans="1:21" x14ac:dyDescent="0.2">
      <c r="A9" s="339" t="s">
        <v>3973</v>
      </c>
      <c r="B9" s="321">
        <f>'Cost Estimates in 2020'!I9</f>
        <v>3111000</v>
      </c>
      <c r="C9" s="321">
        <f>'Cost Estimates in 2020'!J9</f>
        <v>3040000</v>
      </c>
      <c r="D9" s="321">
        <f>'Cost Estimates in 2020'!K9</f>
        <v>77000</v>
      </c>
      <c r="E9" s="321">
        <f>'Cost Estimates in 2020'!L9</f>
        <v>-4312000</v>
      </c>
      <c r="F9" s="389">
        <f t="shared" si="0"/>
        <v>1916000</v>
      </c>
      <c r="G9" s="378"/>
      <c r="H9" s="339" t="s">
        <v>3973</v>
      </c>
      <c r="I9" s="409">
        <v>2899000</v>
      </c>
      <c r="J9" s="409">
        <v>3274000</v>
      </c>
      <c r="K9" s="409">
        <f>63000+3000</f>
        <v>66000</v>
      </c>
      <c r="L9" s="409">
        <v>-4168000</v>
      </c>
      <c r="M9" s="389">
        <f t="shared" si="1"/>
        <v>2071000</v>
      </c>
      <c r="N9" s="378"/>
      <c r="O9" s="339" t="s">
        <v>3973</v>
      </c>
      <c r="P9" s="409">
        <v>2944000</v>
      </c>
      <c r="Q9" s="409">
        <v>2328000</v>
      </c>
      <c r="R9" s="409">
        <v>869000</v>
      </c>
      <c r="S9" s="409">
        <v>-5681000</v>
      </c>
      <c r="T9" s="389">
        <f t="shared" si="2"/>
        <v>460000</v>
      </c>
      <c r="U9" s="200"/>
    </row>
    <row r="10" spans="1:21" x14ac:dyDescent="0.2">
      <c r="A10" s="339" t="s">
        <v>3974</v>
      </c>
      <c r="B10" s="321">
        <f>'Cost Estimates in 2020'!I10</f>
        <v>4044000</v>
      </c>
      <c r="C10" s="321">
        <f>'Cost Estimates in 2020'!J10</f>
        <v>3950000</v>
      </c>
      <c r="D10" s="321">
        <f>'Cost Estimates in 2020'!K10</f>
        <v>72000</v>
      </c>
      <c r="E10" s="321">
        <f>'Cost Estimates in 2020'!L10</f>
        <v>-5558000</v>
      </c>
      <c r="F10" s="389">
        <f t="shared" si="0"/>
        <v>2508000</v>
      </c>
      <c r="G10" s="378"/>
      <c r="H10" s="339" t="s">
        <v>3974</v>
      </c>
      <c r="I10" s="409">
        <v>3713000</v>
      </c>
      <c r="J10" s="409">
        <v>4192000</v>
      </c>
      <c r="K10" s="409">
        <f>70000+3000</f>
        <v>73000</v>
      </c>
      <c r="L10" s="409">
        <v>-5746000</v>
      </c>
      <c r="M10" s="389">
        <f t="shared" si="1"/>
        <v>2232000</v>
      </c>
      <c r="N10" s="378"/>
      <c r="O10" s="339" t="s">
        <v>3974</v>
      </c>
      <c r="P10" s="409">
        <v>3941000</v>
      </c>
      <c r="Q10" s="409">
        <v>3201000</v>
      </c>
      <c r="R10" s="409">
        <v>882000</v>
      </c>
      <c r="S10" s="409">
        <v>-7298000</v>
      </c>
      <c r="T10" s="389">
        <f t="shared" si="2"/>
        <v>726000</v>
      </c>
      <c r="U10" s="200"/>
    </row>
    <row r="11" spans="1:21" ht="15" x14ac:dyDescent="0.2">
      <c r="A11" s="340" t="s">
        <v>3975</v>
      </c>
      <c r="B11" s="390">
        <f>'Cost Estimates in 2020'!I11</f>
        <v>589000</v>
      </c>
      <c r="C11" s="390">
        <f>'Cost Estimates in 2020'!J11</f>
        <v>577000</v>
      </c>
      <c r="D11" s="390">
        <f>'Cost Estimates in 2020'!K11</f>
        <v>9000</v>
      </c>
      <c r="E11" s="390">
        <f>'Cost Estimates in 2020'!L11</f>
        <v>-1259000</v>
      </c>
      <c r="F11" s="391">
        <f t="shared" si="0"/>
        <v>-84000</v>
      </c>
      <c r="G11" s="378"/>
      <c r="H11" s="340" t="s">
        <v>3975</v>
      </c>
      <c r="I11" s="410">
        <v>557000</v>
      </c>
      <c r="J11" s="410">
        <v>629000</v>
      </c>
      <c r="K11" s="410">
        <v>19000</v>
      </c>
      <c r="L11" s="410">
        <v>-1371000</v>
      </c>
      <c r="M11" s="391">
        <f t="shared" si="1"/>
        <v>-166000</v>
      </c>
      <c r="N11" s="378"/>
      <c r="O11" s="340" t="s">
        <v>3975</v>
      </c>
      <c r="P11" s="410">
        <v>472000</v>
      </c>
      <c r="Q11" s="410">
        <v>412000</v>
      </c>
      <c r="R11" s="410">
        <v>204000</v>
      </c>
      <c r="S11" s="410">
        <v>-852000</v>
      </c>
      <c r="T11" s="391">
        <f t="shared" si="2"/>
        <v>236000</v>
      </c>
      <c r="U11" s="200"/>
    </row>
    <row r="12" spans="1:21" x14ac:dyDescent="0.2">
      <c r="A12" s="343" t="s">
        <v>68</v>
      </c>
      <c r="B12" s="389">
        <f>SUM(B8:B11)</f>
        <v>8996000</v>
      </c>
      <c r="C12" s="389">
        <f>SUM(C8:C11)</f>
        <v>8791000</v>
      </c>
      <c r="D12" s="389">
        <f>SUM(D8:D11)</f>
        <v>4912000</v>
      </c>
      <c r="E12" s="389">
        <f>SUM(E8:E11)</f>
        <v>-11528000</v>
      </c>
      <c r="F12" s="389">
        <f>SUM(F8:F11)</f>
        <v>11171000</v>
      </c>
      <c r="G12" s="378"/>
      <c r="H12" s="343" t="s">
        <v>68</v>
      </c>
      <c r="I12" s="389">
        <f>SUM(I8:I11)</f>
        <v>7845000</v>
      </c>
      <c r="J12" s="389">
        <f>SUM(J8:J11)</f>
        <v>8858000</v>
      </c>
      <c r="K12" s="389">
        <f>SUM(K8:K11)</f>
        <v>3968000</v>
      </c>
      <c r="L12" s="389">
        <f>SUM(L8:L11)</f>
        <v>-11733000</v>
      </c>
      <c r="M12" s="389">
        <f>SUM(M8:M11)</f>
        <v>8938000</v>
      </c>
      <c r="N12" s="378"/>
      <c r="O12" s="343" t="s">
        <v>68</v>
      </c>
      <c r="P12" s="389">
        <f>SUM(P8:P11)</f>
        <v>8021000</v>
      </c>
      <c r="Q12" s="389">
        <f>SUM(Q8:Q11)</f>
        <v>6757000</v>
      </c>
      <c r="R12" s="389">
        <f>SUM(R8:R11)</f>
        <v>4102000</v>
      </c>
      <c r="S12" s="389">
        <f>SUM(S8:S11)</f>
        <v>-14206000</v>
      </c>
      <c r="T12" s="389">
        <f>SUM(T8:T11)</f>
        <v>4674000</v>
      </c>
      <c r="U12" s="200"/>
    </row>
    <row r="13" spans="1:21" x14ac:dyDescent="0.2">
      <c r="A13" s="344"/>
      <c r="B13" s="321"/>
      <c r="C13" s="321"/>
      <c r="D13" s="321"/>
      <c r="E13" s="321"/>
      <c r="F13" s="389"/>
      <c r="G13" s="378"/>
      <c r="H13" s="344"/>
      <c r="I13" s="411"/>
      <c r="J13" s="411"/>
      <c r="K13" s="411"/>
      <c r="L13" s="411"/>
      <c r="M13" s="389"/>
      <c r="N13" s="378"/>
      <c r="O13" s="326"/>
      <c r="P13" s="411"/>
      <c r="Q13" s="411"/>
      <c r="R13" s="411"/>
      <c r="S13" s="411"/>
      <c r="T13" s="389"/>
      <c r="U13" s="200"/>
    </row>
    <row r="14" spans="1:21" x14ac:dyDescent="0.2">
      <c r="A14" s="345" t="s">
        <v>4735</v>
      </c>
      <c r="B14" s="321">
        <f>'Cost Estimates in 2020'!I14</f>
        <v>1953000</v>
      </c>
      <c r="C14" s="321">
        <f>'Cost Estimates in 2020'!J14</f>
        <v>1910000</v>
      </c>
      <c r="D14" s="321">
        <f>'Cost Estimates in 2020'!K14</f>
        <v>57618000</v>
      </c>
      <c r="E14" s="321">
        <f>'Cost Estimates in 2020'!L14</f>
        <v>-606000</v>
      </c>
      <c r="F14" s="389">
        <f t="shared" ref="F14:F17" si="3">SUM(B14:E14)</f>
        <v>60875000</v>
      </c>
      <c r="G14" s="378"/>
      <c r="H14" s="345" t="s">
        <v>4735</v>
      </c>
      <c r="I14" s="409">
        <f>351000+621000</f>
        <v>972000</v>
      </c>
      <c r="J14" s="409">
        <f>397000+701000</f>
        <v>1098000</v>
      </c>
      <c r="K14" s="409">
        <f>44000+7405000+0+50226000</f>
        <v>57675000</v>
      </c>
      <c r="L14" s="409">
        <v>-552000</v>
      </c>
      <c r="M14" s="389">
        <f t="shared" ref="M14:M17" si="4">SUM(I14:L14)</f>
        <v>59193000</v>
      </c>
      <c r="N14" s="378"/>
      <c r="O14" s="326" t="s">
        <v>142</v>
      </c>
      <c r="P14" s="409">
        <v>2181000</v>
      </c>
      <c r="Q14" s="409">
        <v>2531000</v>
      </c>
      <c r="R14" s="409">
        <v>43418000</v>
      </c>
      <c r="S14" s="409">
        <v>-3892000</v>
      </c>
      <c r="T14" s="389">
        <f t="shared" ref="T14:T17" si="5">SUM(P14:S14)</f>
        <v>44238000</v>
      </c>
      <c r="U14" s="200"/>
    </row>
    <row r="15" spans="1:21" x14ac:dyDescent="0.2">
      <c r="A15" s="345" t="s">
        <v>3934</v>
      </c>
      <c r="B15" s="321">
        <f>'Cost Estimates in 2020'!I15</f>
        <v>3533000</v>
      </c>
      <c r="C15" s="321">
        <f>'Cost Estimates in 2020'!J15</f>
        <v>3454000</v>
      </c>
      <c r="D15" s="321">
        <f>'Cost Estimates in 2020'!K15</f>
        <v>1483000</v>
      </c>
      <c r="E15" s="321">
        <f>'Cost Estimates in 2020'!L15</f>
        <v>-3014000</v>
      </c>
      <c r="F15" s="389">
        <f t="shared" si="3"/>
        <v>5456000</v>
      </c>
      <c r="G15" s="378"/>
      <c r="H15" s="345" t="s">
        <v>3934</v>
      </c>
      <c r="I15" s="409">
        <v>3435000</v>
      </c>
      <c r="J15" s="409">
        <v>3878000</v>
      </c>
      <c r="K15" s="409">
        <f>507000+786000</f>
        <v>1293000</v>
      </c>
      <c r="L15" s="409">
        <v>-4650000</v>
      </c>
      <c r="M15" s="389">
        <f t="shared" si="4"/>
        <v>3956000</v>
      </c>
      <c r="N15" s="378"/>
      <c r="O15" s="345" t="s">
        <v>3934</v>
      </c>
      <c r="P15" s="409">
        <v>2687000</v>
      </c>
      <c r="Q15" s="409">
        <v>1943000</v>
      </c>
      <c r="R15" s="409">
        <v>915000</v>
      </c>
      <c r="S15" s="409">
        <v>-4658000</v>
      </c>
      <c r="T15" s="389">
        <f t="shared" si="5"/>
        <v>887000</v>
      </c>
      <c r="U15" s="200"/>
    </row>
    <row r="16" spans="1:21" s="318" customFormat="1" x14ac:dyDescent="0.2">
      <c r="A16" s="339" t="s">
        <v>3976</v>
      </c>
      <c r="B16" s="321">
        <f>'Cost Estimates in 2020'!I16</f>
        <v>142000</v>
      </c>
      <c r="C16" s="321">
        <f>'Cost Estimates in 2020'!J16</f>
        <v>139000</v>
      </c>
      <c r="D16" s="321">
        <f>'Cost Estimates in 2020'!K16</f>
        <v>7000</v>
      </c>
      <c r="E16" s="321">
        <f>'Cost Estimates in 2020'!L16</f>
        <v>-244000</v>
      </c>
      <c r="F16" s="389">
        <f t="shared" ref="F16" si="6">SUM(B16:E16)</f>
        <v>44000</v>
      </c>
      <c r="G16" s="378"/>
      <c r="H16" s="339" t="s">
        <v>3976</v>
      </c>
      <c r="I16" s="409">
        <v>114000</v>
      </c>
      <c r="J16" s="409">
        <v>128000</v>
      </c>
      <c r="K16" s="409">
        <v>35000</v>
      </c>
      <c r="L16" s="409">
        <v>-299000</v>
      </c>
      <c r="M16" s="389">
        <f t="shared" ref="M16" si="7">SUM(I16:L16)</f>
        <v>-22000</v>
      </c>
      <c r="N16" s="378"/>
      <c r="O16" s="339" t="s">
        <v>3976</v>
      </c>
      <c r="P16" s="409">
        <v>126000</v>
      </c>
      <c r="Q16" s="409">
        <v>110000</v>
      </c>
      <c r="R16" s="409">
        <v>62000</v>
      </c>
      <c r="S16" s="409">
        <v>-213000</v>
      </c>
      <c r="T16" s="389">
        <f t="shared" ref="T16" si="8">SUM(P16:S16)</f>
        <v>85000</v>
      </c>
      <c r="U16" s="200"/>
    </row>
    <row r="17" spans="1:21" ht="15" x14ac:dyDescent="0.2">
      <c r="A17" s="340" t="s">
        <v>3977</v>
      </c>
      <c r="B17" s="390">
        <f>'Cost Estimates in 2020'!I17</f>
        <v>3497000</v>
      </c>
      <c r="C17" s="390">
        <f>'Cost Estimates in 2020'!J17</f>
        <v>3418000</v>
      </c>
      <c r="D17" s="390">
        <f>'Cost Estimates in 2020'!K17</f>
        <v>83000</v>
      </c>
      <c r="E17" s="390">
        <f>'Cost Estimates in 2020'!L17</f>
        <v>-4186000</v>
      </c>
      <c r="F17" s="391">
        <f t="shared" si="3"/>
        <v>2812000</v>
      </c>
      <c r="G17" s="378"/>
      <c r="H17" s="340" t="s">
        <v>3977</v>
      </c>
      <c r="I17" s="410">
        <v>0</v>
      </c>
      <c r="J17" s="410">
        <v>0</v>
      </c>
      <c r="K17" s="410">
        <v>0</v>
      </c>
      <c r="L17" s="410">
        <v>0</v>
      </c>
      <c r="M17" s="391">
        <f t="shared" si="4"/>
        <v>0</v>
      </c>
      <c r="N17" s="378"/>
      <c r="O17" s="340" t="s">
        <v>3977</v>
      </c>
      <c r="P17" s="410">
        <v>0</v>
      </c>
      <c r="Q17" s="410">
        <v>0</v>
      </c>
      <c r="R17" s="410">
        <v>0</v>
      </c>
      <c r="S17" s="410">
        <v>0</v>
      </c>
      <c r="T17" s="391">
        <f t="shared" si="5"/>
        <v>0</v>
      </c>
      <c r="U17" s="200"/>
    </row>
    <row r="18" spans="1:21" x14ac:dyDescent="0.2">
      <c r="A18" s="343" t="s">
        <v>67</v>
      </c>
      <c r="B18" s="389">
        <f>SUM(B14:B17)</f>
        <v>9125000</v>
      </c>
      <c r="C18" s="389">
        <f>SUM(C14:C17)</f>
        <v>8921000</v>
      </c>
      <c r="D18" s="389">
        <f>SUM(D14:D17)</f>
        <v>59191000</v>
      </c>
      <c r="E18" s="389">
        <f>SUM(E14:E17)</f>
        <v>-8050000</v>
      </c>
      <c r="F18" s="389">
        <f>SUM(F14:F17)</f>
        <v>69187000</v>
      </c>
      <c r="G18" s="378"/>
      <c r="H18" s="343" t="s">
        <v>67</v>
      </c>
      <c r="I18" s="389">
        <f>SUM(I14:I17)</f>
        <v>4521000</v>
      </c>
      <c r="J18" s="389">
        <f>SUM(J14:J17)</f>
        <v>5104000</v>
      </c>
      <c r="K18" s="389">
        <f>SUM(K14:K17)</f>
        <v>59003000</v>
      </c>
      <c r="L18" s="389">
        <f>SUM(L14:L17)</f>
        <v>-5501000</v>
      </c>
      <c r="M18" s="389">
        <f>SUM(M14:M17)</f>
        <v>63127000</v>
      </c>
      <c r="N18" s="378"/>
      <c r="O18" s="343" t="s">
        <v>67</v>
      </c>
      <c r="P18" s="389">
        <f>SUM(P14:P17)</f>
        <v>4994000</v>
      </c>
      <c r="Q18" s="389">
        <f>SUM(Q14:Q17)</f>
        <v>4584000</v>
      </c>
      <c r="R18" s="389">
        <f>SUM(R14:R17)</f>
        <v>44395000</v>
      </c>
      <c r="S18" s="389">
        <f>SUM(S14:S17)</f>
        <v>-8763000</v>
      </c>
      <c r="T18" s="389">
        <f>SUM(T14:T17)</f>
        <v>45210000</v>
      </c>
      <c r="U18" s="200"/>
    </row>
    <row r="19" spans="1:21" x14ac:dyDescent="0.2">
      <c r="A19" s="344"/>
      <c r="B19" s="321"/>
      <c r="C19" s="321"/>
      <c r="D19" s="321"/>
      <c r="E19" s="321"/>
      <c r="F19" s="389"/>
      <c r="G19" s="378"/>
      <c r="H19" s="344"/>
      <c r="I19" s="411"/>
      <c r="J19" s="411"/>
      <c r="K19" s="411"/>
      <c r="L19" s="411"/>
      <c r="M19" s="389"/>
      <c r="N19" s="378"/>
      <c r="O19" s="326"/>
      <c r="P19" s="411"/>
      <c r="Q19" s="411"/>
      <c r="R19" s="411"/>
      <c r="S19" s="411"/>
      <c r="T19" s="389"/>
      <c r="U19" s="200"/>
    </row>
    <row r="20" spans="1:21" x14ac:dyDescent="0.2">
      <c r="A20" s="345" t="s">
        <v>4736</v>
      </c>
      <c r="B20" s="321">
        <f>'Cost Estimates in 2020'!I20</f>
        <v>1404000</v>
      </c>
      <c r="C20" s="321">
        <f>'Cost Estimates in 2020'!J20</f>
        <v>1374000</v>
      </c>
      <c r="D20" s="321">
        <f>'Cost Estimates in 2020'!K20</f>
        <v>7325000</v>
      </c>
      <c r="E20" s="321">
        <f>'Cost Estimates in 2020'!L20</f>
        <v>-327000</v>
      </c>
      <c r="F20" s="389">
        <f>SUM(B20:E20)</f>
        <v>9776000</v>
      </c>
      <c r="G20" s="378"/>
      <c r="H20" s="345" t="s">
        <v>4736</v>
      </c>
      <c r="I20" s="409">
        <f>277000+841000</f>
        <v>1118000</v>
      </c>
      <c r="J20" s="409">
        <f>313000+948000</f>
        <v>1261000</v>
      </c>
      <c r="K20" s="409">
        <f>0+493000+0+1675000</f>
        <v>2168000</v>
      </c>
      <c r="L20" s="409">
        <f>-137000-214000</f>
        <v>-351000</v>
      </c>
      <c r="M20" s="389">
        <f>SUM(I20:L20)</f>
        <v>4196000</v>
      </c>
      <c r="N20" s="378"/>
      <c r="O20" s="345" t="s">
        <v>4717</v>
      </c>
      <c r="P20" s="409">
        <v>1525000</v>
      </c>
      <c r="Q20" s="409">
        <v>2853000</v>
      </c>
      <c r="R20" s="409">
        <v>1563000</v>
      </c>
      <c r="S20" s="409">
        <v>-6311000</v>
      </c>
      <c r="T20" s="389">
        <f>SUM(P20:S20)</f>
        <v>-370000</v>
      </c>
      <c r="U20" s="200"/>
    </row>
    <row r="21" spans="1:21" x14ac:dyDescent="0.2">
      <c r="A21" s="345" t="s">
        <v>3978</v>
      </c>
      <c r="B21" s="321">
        <f>'Cost Estimates in 2020'!I21</f>
        <v>2201000</v>
      </c>
      <c r="C21" s="321">
        <f>'Cost Estimates in 2020'!J21</f>
        <v>2151000</v>
      </c>
      <c r="D21" s="321">
        <f>'Cost Estimates in 2020'!K21</f>
        <v>50000</v>
      </c>
      <c r="E21" s="321">
        <f>'Cost Estimates in 2020'!L21</f>
        <v>-3325000</v>
      </c>
      <c r="F21" s="389">
        <f>SUM(B21:E21)</f>
        <v>1077000</v>
      </c>
      <c r="G21" s="378"/>
      <c r="H21" s="345" t="s">
        <v>3978</v>
      </c>
      <c r="I21" s="409">
        <v>1165000</v>
      </c>
      <c r="J21" s="409">
        <v>1316000</v>
      </c>
      <c r="K21" s="409">
        <v>53000</v>
      </c>
      <c r="L21" s="409">
        <v>-3506000</v>
      </c>
      <c r="M21" s="389">
        <f>SUM(I21:L21)</f>
        <v>-972000</v>
      </c>
      <c r="N21" s="378"/>
      <c r="O21" s="345" t="s">
        <v>4718</v>
      </c>
      <c r="P21" s="409">
        <v>823000</v>
      </c>
      <c r="Q21" s="409">
        <v>715000</v>
      </c>
      <c r="R21" s="409">
        <v>13000</v>
      </c>
      <c r="S21" s="409">
        <v>-1881000</v>
      </c>
      <c r="T21" s="389">
        <f>SUM(P21:S21)</f>
        <v>-330000</v>
      </c>
      <c r="U21" s="200"/>
    </row>
    <row r="22" spans="1:21" x14ac:dyDescent="0.2">
      <c r="A22" s="345" t="s">
        <v>3937</v>
      </c>
      <c r="B22" s="321">
        <f>'Cost Estimates in 2020'!I22</f>
        <v>0</v>
      </c>
      <c r="C22" s="321">
        <f>'Cost Estimates in 2020'!J22</f>
        <v>0</v>
      </c>
      <c r="D22" s="321">
        <f>'Cost Estimates in 2020'!K22</f>
        <v>0</v>
      </c>
      <c r="E22" s="321">
        <f>'Cost Estimates in 2020'!L22</f>
        <v>0</v>
      </c>
      <c r="F22" s="389">
        <f>SUM(B22:E22)</f>
        <v>0</v>
      </c>
      <c r="G22" s="378"/>
      <c r="H22" s="345" t="s">
        <v>3937</v>
      </c>
      <c r="I22" s="409">
        <v>0</v>
      </c>
      <c r="J22" s="409">
        <v>0</v>
      </c>
      <c r="K22" s="409">
        <v>0</v>
      </c>
      <c r="L22" s="409">
        <v>0</v>
      </c>
      <c r="M22" s="389">
        <f>SUM(I22:L22)</f>
        <v>0</v>
      </c>
      <c r="N22" s="378"/>
      <c r="O22" s="345" t="s">
        <v>3937</v>
      </c>
      <c r="P22" s="409">
        <v>341000</v>
      </c>
      <c r="Q22" s="409">
        <v>297000</v>
      </c>
      <c r="R22" s="409">
        <v>5000</v>
      </c>
      <c r="S22" s="409">
        <v>-836000</v>
      </c>
      <c r="T22" s="389">
        <f>SUM(P22:S22)</f>
        <v>-193000</v>
      </c>
      <c r="U22" s="200"/>
    </row>
    <row r="23" spans="1:21" x14ac:dyDescent="0.2">
      <c r="A23" s="345" t="s">
        <v>3938</v>
      </c>
      <c r="B23" s="321">
        <f>'Cost Estimates in 2020'!I23</f>
        <v>0</v>
      </c>
      <c r="C23" s="321">
        <f>'Cost Estimates in 2020'!J23</f>
        <v>0</v>
      </c>
      <c r="D23" s="321">
        <f>'Cost Estimates in 2020'!K23</f>
        <v>0</v>
      </c>
      <c r="E23" s="321">
        <f>'Cost Estimates in 2020'!L23</f>
        <v>0</v>
      </c>
      <c r="F23" s="389">
        <f t="shared" ref="F23:F25" si="9">SUM(B23:E23)</f>
        <v>0</v>
      </c>
      <c r="G23" s="378"/>
      <c r="H23" s="345" t="s">
        <v>3938</v>
      </c>
      <c r="I23" s="409">
        <v>0</v>
      </c>
      <c r="J23" s="409">
        <v>0</v>
      </c>
      <c r="K23" s="409">
        <v>0</v>
      </c>
      <c r="L23" s="409">
        <v>0</v>
      </c>
      <c r="M23" s="389">
        <f t="shared" ref="M23:M25" si="10">SUM(I23:L23)</f>
        <v>0</v>
      </c>
      <c r="N23" s="378"/>
      <c r="O23" s="345" t="s">
        <v>3938</v>
      </c>
      <c r="P23" s="409">
        <v>341000</v>
      </c>
      <c r="Q23" s="409">
        <v>297000</v>
      </c>
      <c r="R23" s="409">
        <v>5000</v>
      </c>
      <c r="S23" s="409">
        <v>-836000</v>
      </c>
      <c r="T23" s="389">
        <f t="shared" ref="T23:T25" si="11">SUM(P23:S23)</f>
        <v>-193000</v>
      </c>
      <c r="U23" s="200"/>
    </row>
    <row r="24" spans="1:21" x14ac:dyDescent="0.2">
      <c r="A24" s="345" t="s">
        <v>3939</v>
      </c>
      <c r="B24" s="321">
        <f>'Cost Estimates in 2020'!I24</f>
        <v>0</v>
      </c>
      <c r="C24" s="321">
        <f>'Cost Estimates in 2020'!J24</f>
        <v>0</v>
      </c>
      <c r="D24" s="321">
        <f>'Cost Estimates in 2020'!K24</f>
        <v>0</v>
      </c>
      <c r="E24" s="321">
        <f>'Cost Estimates in 2020'!L24</f>
        <v>0</v>
      </c>
      <c r="F24" s="389">
        <f t="shared" si="9"/>
        <v>0</v>
      </c>
      <c r="G24" s="378"/>
      <c r="H24" s="345" t="s">
        <v>3939</v>
      </c>
      <c r="I24" s="409">
        <v>0</v>
      </c>
      <c r="J24" s="409">
        <v>0</v>
      </c>
      <c r="K24" s="409">
        <v>0</v>
      </c>
      <c r="L24" s="409">
        <v>0</v>
      </c>
      <c r="M24" s="389">
        <f t="shared" si="10"/>
        <v>0</v>
      </c>
      <c r="N24" s="378"/>
      <c r="O24" s="345" t="s">
        <v>3939</v>
      </c>
      <c r="P24" s="409">
        <v>341000</v>
      </c>
      <c r="Q24" s="409">
        <v>297000</v>
      </c>
      <c r="R24" s="409">
        <v>5000</v>
      </c>
      <c r="S24" s="409">
        <v>-836000</v>
      </c>
      <c r="T24" s="389">
        <f t="shared" si="11"/>
        <v>-193000</v>
      </c>
      <c r="U24" s="200"/>
    </row>
    <row r="25" spans="1:21" x14ac:dyDescent="0.2">
      <c r="A25" s="345" t="s">
        <v>3940</v>
      </c>
      <c r="B25" s="321">
        <f>'Cost Estimates in 2020'!I25</f>
        <v>0</v>
      </c>
      <c r="C25" s="321">
        <f>'Cost Estimates in 2020'!J25</f>
        <v>0</v>
      </c>
      <c r="D25" s="321">
        <f>'Cost Estimates in 2020'!K25</f>
        <v>0</v>
      </c>
      <c r="E25" s="321">
        <f>'Cost Estimates in 2020'!L25</f>
        <v>0</v>
      </c>
      <c r="F25" s="389">
        <f t="shared" si="9"/>
        <v>0</v>
      </c>
      <c r="G25" s="378"/>
      <c r="H25" s="345" t="s">
        <v>3940</v>
      </c>
      <c r="I25" s="409">
        <v>0</v>
      </c>
      <c r="J25" s="409">
        <v>0</v>
      </c>
      <c r="K25" s="409">
        <v>0</v>
      </c>
      <c r="L25" s="409">
        <v>0</v>
      </c>
      <c r="M25" s="389">
        <f t="shared" si="10"/>
        <v>0</v>
      </c>
      <c r="N25" s="378"/>
      <c r="O25" s="346" t="s">
        <v>3940</v>
      </c>
      <c r="P25" s="410">
        <v>341000</v>
      </c>
      <c r="Q25" s="410">
        <v>297000</v>
      </c>
      <c r="R25" s="410">
        <v>5000</v>
      </c>
      <c r="S25" s="410">
        <v>-836000</v>
      </c>
      <c r="T25" s="391">
        <f t="shared" si="11"/>
        <v>-193000</v>
      </c>
      <c r="U25" s="200"/>
    </row>
    <row r="26" spans="1:21" ht="15" x14ac:dyDescent="0.2">
      <c r="A26" s="346" t="s">
        <v>3979</v>
      </c>
      <c r="B26" s="390">
        <f>'Cost Estimates in 2020'!I26</f>
        <v>3356000</v>
      </c>
      <c r="C26" s="390">
        <f>'Cost Estimates in 2020'!J26</f>
        <v>3279000</v>
      </c>
      <c r="D26" s="390">
        <f>'Cost Estimates in 2020'!K26</f>
        <v>3000</v>
      </c>
      <c r="E26" s="390">
        <f>'Cost Estimates in 2020'!L26</f>
        <v>-5433000</v>
      </c>
      <c r="F26" s="392">
        <f>SUM(B26:E26)</f>
        <v>1205000</v>
      </c>
      <c r="G26" s="378"/>
      <c r="H26" s="346" t="s">
        <v>3979</v>
      </c>
      <c r="I26" s="412">
        <v>1652000</v>
      </c>
      <c r="J26" s="412">
        <v>1866000</v>
      </c>
      <c r="K26" s="412">
        <f>8000+48000</f>
        <v>56000</v>
      </c>
      <c r="L26" s="412">
        <v>-6406000</v>
      </c>
      <c r="M26" s="392">
        <f>SUM(I26:L26)</f>
        <v>-2832000</v>
      </c>
      <c r="N26" s="378"/>
      <c r="O26" s="346"/>
      <c r="P26" s="410"/>
      <c r="Q26" s="410"/>
      <c r="R26" s="410"/>
      <c r="S26" s="410"/>
      <c r="T26" s="391"/>
      <c r="U26" s="200"/>
    </row>
    <row r="27" spans="1:21" x14ac:dyDescent="0.2">
      <c r="A27" s="343" t="s">
        <v>69</v>
      </c>
      <c r="B27" s="389">
        <f>SUM(B20:B26)</f>
        <v>6961000</v>
      </c>
      <c r="C27" s="389">
        <f t="shared" ref="C27:E27" si="12">SUM(C20:C26)</f>
        <v>6804000</v>
      </c>
      <c r="D27" s="389">
        <f t="shared" si="12"/>
        <v>7378000</v>
      </c>
      <c r="E27" s="389">
        <f t="shared" si="12"/>
        <v>-9085000</v>
      </c>
      <c r="F27" s="389">
        <f>SUM(F20:F26)</f>
        <v>12058000</v>
      </c>
      <c r="G27" s="378"/>
      <c r="H27" s="343" t="s">
        <v>69</v>
      </c>
      <c r="I27" s="389">
        <f>SUM(I20:I26)</f>
        <v>3935000</v>
      </c>
      <c r="J27" s="389">
        <f t="shared" ref="J27:L27" si="13">SUM(J20:J26)</f>
        <v>4443000</v>
      </c>
      <c r="K27" s="389">
        <f t="shared" si="13"/>
        <v>2277000</v>
      </c>
      <c r="L27" s="389">
        <f t="shared" si="13"/>
        <v>-10263000</v>
      </c>
      <c r="M27" s="389">
        <f>SUM(M20:M26)</f>
        <v>392000</v>
      </c>
      <c r="N27" s="378"/>
      <c r="O27" s="343" t="s">
        <v>69</v>
      </c>
      <c r="P27" s="389">
        <f>SUM(P20:P25)</f>
        <v>3712000</v>
      </c>
      <c r="Q27" s="389">
        <f>SUM(Q20:Q25)</f>
        <v>4756000</v>
      </c>
      <c r="R27" s="389">
        <f>SUM(R20:R25)</f>
        <v>1596000</v>
      </c>
      <c r="S27" s="389">
        <f>SUM(S20:S25)</f>
        <v>-11536000</v>
      </c>
      <c r="T27" s="389">
        <f>SUM(T20:T25)</f>
        <v>-1472000</v>
      </c>
      <c r="U27" s="200"/>
    </row>
    <row r="28" spans="1:21" x14ac:dyDescent="0.2">
      <c r="A28" s="326"/>
      <c r="B28" s="321"/>
      <c r="C28" s="321"/>
      <c r="D28" s="321"/>
      <c r="E28" s="321"/>
      <c r="F28" s="389"/>
      <c r="G28" s="378"/>
      <c r="H28" s="326"/>
      <c r="I28" s="411"/>
      <c r="J28" s="411"/>
      <c r="K28" s="411"/>
      <c r="L28" s="411"/>
      <c r="M28" s="389"/>
      <c r="N28" s="378"/>
      <c r="O28" s="326"/>
      <c r="P28" s="411"/>
      <c r="Q28" s="411"/>
      <c r="R28" s="411"/>
      <c r="S28" s="411"/>
      <c r="T28" s="389"/>
      <c r="U28" s="200"/>
    </row>
    <row r="29" spans="1:21" x14ac:dyDescent="0.2">
      <c r="A29" s="413" t="s">
        <v>3980</v>
      </c>
      <c r="B29" s="163"/>
      <c r="C29" s="163"/>
      <c r="D29" s="163"/>
      <c r="E29" s="163"/>
      <c r="F29" s="163"/>
      <c r="G29" s="378"/>
      <c r="H29" s="347" t="s">
        <v>3980</v>
      </c>
      <c r="I29" s="163"/>
      <c r="J29" s="163"/>
      <c r="K29" s="163"/>
      <c r="L29" s="163"/>
      <c r="M29" s="163"/>
      <c r="N29" s="378"/>
      <c r="O29" s="347" t="s">
        <v>3980</v>
      </c>
      <c r="P29" s="163"/>
      <c r="Q29" s="163"/>
      <c r="R29" s="163"/>
      <c r="S29" s="163"/>
      <c r="T29" s="163"/>
      <c r="U29" s="200"/>
    </row>
    <row r="30" spans="1:21" x14ac:dyDescent="0.2">
      <c r="A30" s="345" t="s">
        <v>4738</v>
      </c>
      <c r="B30" s="321">
        <f>'Cost Estimates in 2020'!I30</f>
        <v>313700</v>
      </c>
      <c r="C30" s="321">
        <f>'Cost Estimates in 2020'!J30</f>
        <v>306600</v>
      </c>
      <c r="D30" s="321">
        <f>'Cost Estimates in 2020'!K30</f>
        <v>56600</v>
      </c>
      <c r="E30" s="321">
        <f>'Cost Estimates in 2020'!L30</f>
        <v>-198500</v>
      </c>
      <c r="F30" s="389">
        <f t="shared" ref="F30:F34" si="14">SUM(B30:E30)</f>
        <v>478400</v>
      </c>
      <c r="G30" s="378"/>
      <c r="H30" s="345" t="s">
        <v>4738</v>
      </c>
      <c r="I30" s="409">
        <v>302000</v>
      </c>
      <c r="J30" s="409">
        <v>341000</v>
      </c>
      <c r="K30" s="409">
        <v>172000</v>
      </c>
      <c r="L30" s="409">
        <v>-310000</v>
      </c>
      <c r="M30" s="389">
        <f t="shared" ref="M30:M32" si="15">SUM(I30:L30)</f>
        <v>505000</v>
      </c>
      <c r="N30" s="378"/>
      <c r="O30" s="326"/>
      <c r="P30" s="409"/>
      <c r="Q30" s="409"/>
      <c r="R30" s="409"/>
      <c r="S30" s="409"/>
      <c r="T30" s="389"/>
      <c r="U30" s="200"/>
    </row>
    <row r="31" spans="1:21" x14ac:dyDescent="0.2">
      <c r="A31" s="326" t="s">
        <v>3982</v>
      </c>
      <c r="B31" s="321">
        <f>'Cost Estimates in 2020'!I31</f>
        <v>1365600</v>
      </c>
      <c r="C31" s="321">
        <f>'Cost Estimates in 2020'!J31</f>
        <v>1334400</v>
      </c>
      <c r="D31" s="321">
        <f>'Cost Estimates in 2020'!K31</f>
        <v>934500</v>
      </c>
      <c r="E31" s="321">
        <f>'Cost Estimates in 2020'!L31</f>
        <v>-553500</v>
      </c>
      <c r="F31" s="389">
        <f t="shared" si="14"/>
        <v>3081000</v>
      </c>
      <c r="G31" s="378"/>
      <c r="H31" s="326" t="s">
        <v>3982</v>
      </c>
      <c r="I31" s="409">
        <v>1830000</v>
      </c>
      <c r="J31" s="409">
        <v>1470000</v>
      </c>
      <c r="K31" s="409">
        <f>244000+21000</f>
        <v>265000</v>
      </c>
      <c r="L31" s="409">
        <v>-807000</v>
      </c>
      <c r="M31" s="389">
        <f t="shared" si="15"/>
        <v>2758000</v>
      </c>
      <c r="N31" s="378"/>
      <c r="O31" s="326"/>
      <c r="P31" s="409"/>
      <c r="Q31" s="409"/>
      <c r="R31" s="409"/>
      <c r="S31" s="409"/>
      <c r="T31" s="389"/>
      <c r="U31" s="200"/>
    </row>
    <row r="32" spans="1:21" x14ac:dyDescent="0.2">
      <c r="A32" s="345" t="s">
        <v>4737</v>
      </c>
      <c r="B32" s="321">
        <f>'Cost Estimates in 2020'!I32</f>
        <v>55600</v>
      </c>
      <c r="C32" s="321">
        <f>'Cost Estimates in 2020'!J32</f>
        <v>54300</v>
      </c>
      <c r="D32" s="321">
        <f>'Cost Estimates in 2020'!K32</f>
        <v>21800</v>
      </c>
      <c r="E32" s="321">
        <f>'Cost Estimates in 2020'!L32</f>
        <v>-17900</v>
      </c>
      <c r="F32" s="389">
        <f t="shared" si="14"/>
        <v>113800</v>
      </c>
      <c r="G32" s="378"/>
      <c r="H32" s="345" t="s">
        <v>4737</v>
      </c>
      <c r="I32" s="409">
        <v>70000</v>
      </c>
      <c r="J32" s="409">
        <v>79000</v>
      </c>
      <c r="K32" s="409">
        <f>53000+12000</f>
        <v>65000</v>
      </c>
      <c r="L32" s="409">
        <v>-15000</v>
      </c>
      <c r="M32" s="389">
        <f t="shared" si="15"/>
        <v>199000</v>
      </c>
      <c r="N32" s="378"/>
      <c r="O32" s="345"/>
      <c r="P32" s="409"/>
      <c r="Q32" s="409"/>
      <c r="R32" s="409"/>
      <c r="S32" s="409"/>
      <c r="T32" s="389"/>
      <c r="U32" s="200"/>
    </row>
    <row r="33" spans="1:21" x14ac:dyDescent="0.2">
      <c r="A33" s="326" t="s">
        <v>3984</v>
      </c>
      <c r="B33" s="321">
        <f>'Cost Estimates in 2020'!I33</f>
        <v>6700200</v>
      </c>
      <c r="C33" s="321">
        <f>'Cost Estimates in 2020'!J33</f>
        <v>6547100</v>
      </c>
      <c r="D33" s="321">
        <f>'Cost Estimates in 2020'!K33</f>
        <v>2108200</v>
      </c>
      <c r="E33" s="321">
        <f>'Cost Estimates in 2020'!L33</f>
        <v>-5067900</v>
      </c>
      <c r="F33" s="389">
        <f t="shared" si="14"/>
        <v>10287600</v>
      </c>
      <c r="G33" s="378"/>
      <c r="H33" s="326"/>
      <c r="I33" s="409"/>
      <c r="J33" s="409"/>
      <c r="K33" s="409"/>
      <c r="L33" s="409"/>
      <c r="M33" s="389"/>
      <c r="N33" s="378"/>
      <c r="O33" s="326"/>
      <c r="P33" s="409"/>
      <c r="Q33" s="409"/>
      <c r="R33" s="409"/>
      <c r="S33" s="409"/>
      <c r="T33" s="389"/>
      <c r="U33" s="200"/>
    </row>
    <row r="34" spans="1:21" x14ac:dyDescent="0.2">
      <c r="A34" s="326" t="s">
        <v>3985</v>
      </c>
      <c r="B34" s="321">
        <f>'Cost Estimates in 2020'!I34</f>
        <v>2295300</v>
      </c>
      <c r="C34" s="321">
        <f>'Cost Estimates in 2020'!J34</f>
        <v>2243000</v>
      </c>
      <c r="D34" s="321">
        <f>'Cost Estimates in 2020'!K34</f>
        <v>1420000</v>
      </c>
      <c r="E34" s="321">
        <f>'Cost Estimates in 2020'!L34</f>
        <v>-1632500</v>
      </c>
      <c r="F34" s="389">
        <f t="shared" si="14"/>
        <v>4325800</v>
      </c>
      <c r="G34" s="378"/>
      <c r="H34" s="326"/>
      <c r="I34" s="409"/>
      <c r="J34" s="409"/>
      <c r="K34" s="409"/>
      <c r="L34" s="409"/>
      <c r="M34" s="389"/>
      <c r="N34" s="378"/>
      <c r="O34" s="326"/>
      <c r="P34" s="409"/>
      <c r="Q34" s="409"/>
      <c r="R34" s="409"/>
      <c r="S34" s="409"/>
      <c r="T34" s="389"/>
      <c r="U34" s="200"/>
    </row>
    <row r="35" spans="1:21" x14ac:dyDescent="0.2">
      <c r="A35" s="326" t="s">
        <v>3986</v>
      </c>
      <c r="B35" s="321">
        <f>'Cost Estimates in 2020'!I35</f>
        <v>3735300</v>
      </c>
      <c r="C35" s="321">
        <f>'Cost Estimates in 2020'!J35</f>
        <v>3649900</v>
      </c>
      <c r="D35" s="321">
        <f>'Cost Estimates in 2020'!K35</f>
        <v>1474800</v>
      </c>
      <c r="E35" s="321">
        <f>'Cost Estimates in 2020'!L35</f>
        <v>-2465900</v>
      </c>
      <c r="F35" s="389">
        <f t="shared" ref="F35:F41" si="16">SUM(B35:E35)</f>
        <v>6394100</v>
      </c>
      <c r="G35" s="378"/>
      <c r="H35" s="326"/>
      <c r="I35" s="409"/>
      <c r="J35" s="409"/>
      <c r="K35" s="409"/>
      <c r="L35" s="409"/>
      <c r="M35" s="389"/>
      <c r="N35" s="378"/>
      <c r="O35" s="326"/>
      <c r="P35" s="409"/>
      <c r="Q35" s="409"/>
      <c r="R35" s="409"/>
      <c r="S35" s="409"/>
      <c r="T35" s="389"/>
      <c r="U35" s="200"/>
    </row>
    <row r="36" spans="1:21" x14ac:dyDescent="0.2">
      <c r="A36" s="326" t="s">
        <v>3987</v>
      </c>
      <c r="B36" s="321">
        <f>'Cost Estimates in 2020'!I36</f>
        <v>2900700</v>
      </c>
      <c r="C36" s="321">
        <f>'Cost Estimates in 2020'!J36</f>
        <v>2834500</v>
      </c>
      <c r="D36" s="321">
        <f>'Cost Estimates in 2020'!K36</f>
        <v>1223700</v>
      </c>
      <c r="E36" s="321">
        <f>'Cost Estimates in 2020'!L36</f>
        <v>-1957800</v>
      </c>
      <c r="F36" s="389">
        <f t="shared" si="16"/>
        <v>5001100</v>
      </c>
      <c r="G36" s="378"/>
      <c r="H36" s="326"/>
      <c r="I36" s="409"/>
      <c r="J36" s="409"/>
      <c r="K36" s="409"/>
      <c r="L36" s="409"/>
      <c r="M36" s="389"/>
      <c r="N36" s="378"/>
      <c r="O36" s="326"/>
      <c r="P36" s="409"/>
      <c r="Q36" s="409"/>
      <c r="R36" s="409"/>
      <c r="S36" s="409"/>
      <c r="T36" s="389"/>
      <c r="U36" s="200"/>
    </row>
    <row r="37" spans="1:21" x14ac:dyDescent="0.2">
      <c r="A37" s="326" t="s">
        <v>3988</v>
      </c>
      <c r="B37" s="321">
        <f>'Cost Estimates in 2020'!I37</f>
        <v>4217000</v>
      </c>
      <c r="C37" s="321">
        <f>'Cost Estimates in 2020'!J37</f>
        <v>4120600</v>
      </c>
      <c r="D37" s="321">
        <f>'Cost Estimates in 2020'!K37</f>
        <v>2374400</v>
      </c>
      <c r="E37" s="321">
        <f>'Cost Estimates in 2020'!L37</f>
        <v>-2878400</v>
      </c>
      <c r="F37" s="389">
        <f t="shared" si="16"/>
        <v>7833600</v>
      </c>
      <c r="G37" s="378"/>
      <c r="H37" s="326"/>
      <c r="I37" s="409"/>
      <c r="J37" s="409"/>
      <c r="K37" s="409"/>
      <c r="L37" s="409"/>
      <c r="M37" s="389"/>
      <c r="N37" s="378"/>
      <c r="O37" s="326"/>
      <c r="P37" s="409"/>
      <c r="Q37" s="409"/>
      <c r="R37" s="409"/>
      <c r="S37" s="409"/>
      <c r="T37" s="389"/>
      <c r="U37" s="200"/>
    </row>
    <row r="38" spans="1:21" x14ac:dyDescent="0.2">
      <c r="A38" s="414" t="s">
        <v>3989</v>
      </c>
      <c r="B38" s="321">
        <f>'Cost Estimates in 2020'!I38</f>
        <v>4487400</v>
      </c>
      <c r="C38" s="321">
        <f>'Cost Estimates in 2020'!J38</f>
        <v>4384900</v>
      </c>
      <c r="D38" s="321">
        <f>'Cost Estimates in 2020'!K38</f>
        <v>2441900</v>
      </c>
      <c r="E38" s="321">
        <f>'Cost Estimates in 2020'!L38</f>
        <v>-3107700</v>
      </c>
      <c r="F38" s="389">
        <f t="shared" si="16"/>
        <v>8206500</v>
      </c>
      <c r="G38" s="378"/>
      <c r="H38" s="326"/>
      <c r="I38" s="409"/>
      <c r="J38" s="409"/>
      <c r="K38" s="409"/>
      <c r="L38" s="409"/>
      <c r="M38" s="389"/>
      <c r="N38" s="378"/>
      <c r="O38" s="326"/>
      <c r="P38" s="409"/>
      <c r="Q38" s="409"/>
      <c r="R38" s="409"/>
      <c r="S38" s="409"/>
      <c r="T38" s="389"/>
      <c r="U38" s="200"/>
    </row>
    <row r="39" spans="1:21" x14ac:dyDescent="0.2">
      <c r="A39" s="326" t="s">
        <v>3990</v>
      </c>
      <c r="B39" s="321">
        <f>'Cost Estimates in 2020'!I39</f>
        <v>4278400</v>
      </c>
      <c r="C39" s="321">
        <f>'Cost Estimates in 2020'!J39</f>
        <v>4180500</v>
      </c>
      <c r="D39" s="321">
        <f>'Cost Estimates in 2020'!K39</f>
        <v>2177000</v>
      </c>
      <c r="E39" s="321">
        <f>'Cost Estimates in 2020'!L39</f>
        <v>-2869600</v>
      </c>
      <c r="F39" s="389">
        <f t="shared" si="16"/>
        <v>7766300</v>
      </c>
      <c r="G39" s="378"/>
      <c r="H39" s="326"/>
      <c r="I39" s="409"/>
      <c r="J39" s="409"/>
      <c r="K39" s="409"/>
      <c r="L39" s="409"/>
      <c r="M39" s="389"/>
      <c r="N39" s="378"/>
      <c r="O39" s="326"/>
      <c r="P39" s="409"/>
      <c r="Q39" s="409"/>
      <c r="R39" s="409"/>
      <c r="S39" s="409"/>
      <c r="T39" s="389"/>
      <c r="U39" s="200"/>
    </row>
    <row r="40" spans="1:21" x14ac:dyDescent="0.2">
      <c r="A40" s="326" t="s">
        <v>3991</v>
      </c>
      <c r="B40" s="321">
        <f>'Cost Estimates in 2020'!I40</f>
        <v>3246800</v>
      </c>
      <c r="C40" s="321">
        <f>'Cost Estimates in 2020'!J40</f>
        <v>3172700</v>
      </c>
      <c r="D40" s="321">
        <f>'Cost Estimates in 2020'!K40</f>
        <v>1348100</v>
      </c>
      <c r="E40" s="321">
        <f>'Cost Estimates in 2020'!L40</f>
        <v>-2238800</v>
      </c>
      <c r="F40" s="389">
        <f t="shared" si="16"/>
        <v>5528800</v>
      </c>
      <c r="G40" s="378"/>
      <c r="H40" s="326"/>
      <c r="I40" s="409"/>
      <c r="J40" s="409"/>
      <c r="K40" s="409"/>
      <c r="L40" s="409"/>
      <c r="M40" s="389"/>
      <c r="N40" s="378"/>
      <c r="O40" s="326"/>
      <c r="P40" s="409"/>
      <c r="Q40" s="409"/>
      <c r="R40" s="409"/>
      <c r="S40" s="409"/>
      <c r="T40" s="389"/>
      <c r="U40" s="200"/>
    </row>
    <row r="41" spans="1:21" ht="15" x14ac:dyDescent="0.2">
      <c r="A41" s="348" t="s">
        <v>3992</v>
      </c>
      <c r="B41" s="390">
        <f>'Cost Estimates in 2020'!I41</f>
        <v>4231000</v>
      </c>
      <c r="C41" s="390">
        <f>'Cost Estimates in 2020'!J41</f>
        <v>4134400</v>
      </c>
      <c r="D41" s="390">
        <f>'Cost Estimates in 2020'!K41</f>
        <v>3112400</v>
      </c>
      <c r="E41" s="390">
        <f>'Cost Estimates in 2020'!L41</f>
        <v>-2731100</v>
      </c>
      <c r="F41" s="392">
        <f t="shared" si="16"/>
        <v>8746700</v>
      </c>
      <c r="G41" s="378"/>
      <c r="H41" s="390"/>
      <c r="I41" s="412"/>
      <c r="J41" s="412"/>
      <c r="K41" s="412"/>
      <c r="L41" s="412"/>
      <c r="M41" s="392"/>
      <c r="N41" s="378"/>
      <c r="O41" s="390"/>
      <c r="P41" s="412"/>
      <c r="Q41" s="412"/>
      <c r="R41" s="412"/>
      <c r="S41" s="412"/>
      <c r="T41" s="392"/>
      <c r="U41" s="200"/>
    </row>
    <row r="42" spans="1:21" x14ac:dyDescent="0.2">
      <c r="A42" s="349" t="s">
        <v>3993</v>
      </c>
      <c r="B42" s="389">
        <f>SUM(B30:B41)</f>
        <v>37827000</v>
      </c>
      <c r="C42" s="389">
        <f>SUM(C30:C41)</f>
        <v>36962900</v>
      </c>
      <c r="D42" s="389">
        <f>SUM(D30:D41)</f>
        <v>18693400</v>
      </c>
      <c r="E42" s="389">
        <f>SUM(E30:E41)</f>
        <v>-25719600</v>
      </c>
      <c r="F42" s="389">
        <f>SUM(B42:E42)</f>
        <v>67763700</v>
      </c>
      <c r="G42" s="378"/>
      <c r="H42" s="349" t="s">
        <v>3993</v>
      </c>
      <c r="I42" s="389">
        <f>SUM(I30:I41)</f>
        <v>2202000</v>
      </c>
      <c r="J42" s="389">
        <f>SUM(J30:J41)</f>
        <v>1890000</v>
      </c>
      <c r="K42" s="389">
        <f>SUM(K30:K41)</f>
        <v>502000</v>
      </c>
      <c r="L42" s="389">
        <f>SUM(L30:L41)</f>
        <v>-1132000</v>
      </c>
      <c r="M42" s="389">
        <f>SUM(I42:L42)</f>
        <v>3462000</v>
      </c>
      <c r="N42" s="378"/>
      <c r="O42" s="349"/>
      <c r="P42" s="409"/>
      <c r="Q42" s="409"/>
      <c r="R42" s="409"/>
      <c r="S42" s="409"/>
      <c r="T42" s="389"/>
      <c r="U42" s="200"/>
    </row>
    <row r="43" spans="1:21" ht="13.5" thickBot="1" x14ac:dyDescent="0.25">
      <c r="A43" s="415"/>
      <c r="B43" s="416"/>
      <c r="C43" s="416"/>
      <c r="D43" s="416"/>
      <c r="E43" s="416"/>
      <c r="F43" s="394"/>
      <c r="G43" s="378"/>
      <c r="H43" s="377"/>
      <c r="I43" s="416"/>
      <c r="J43" s="416"/>
      <c r="K43" s="416"/>
      <c r="L43" s="416"/>
      <c r="M43" s="394"/>
      <c r="N43" s="378"/>
      <c r="O43" s="377"/>
      <c r="P43" s="416"/>
      <c r="Q43" s="416"/>
      <c r="R43" s="416"/>
      <c r="S43" s="416"/>
      <c r="T43" s="394"/>
      <c r="U43" s="200"/>
    </row>
    <row r="44" spans="1:21" ht="24" customHeight="1" thickBot="1" x14ac:dyDescent="0.25">
      <c r="A44" s="417" t="s">
        <v>104</v>
      </c>
      <c r="B44" s="395">
        <f>SUM(B12,B18,B27,B42)</f>
        <v>62909000</v>
      </c>
      <c r="C44" s="395">
        <f>SUM(C12,C18,C27,C42)</f>
        <v>61478900</v>
      </c>
      <c r="D44" s="395">
        <f>SUM(D12,D18,D27,D42)</f>
        <v>90174400</v>
      </c>
      <c r="E44" s="395">
        <f>SUM(E12,E18,E27,E42)</f>
        <v>-54382600</v>
      </c>
      <c r="F44" s="395">
        <f>SUM(F12,F18,F27,F42)</f>
        <v>160179700</v>
      </c>
      <c r="G44" s="378"/>
      <c r="H44" s="417" t="s">
        <v>104</v>
      </c>
      <c r="I44" s="395">
        <f>SUM(I12,I18,I27,I42)</f>
        <v>18503000</v>
      </c>
      <c r="J44" s="395">
        <f>SUM(J12,J18,J27,J42)</f>
        <v>20295000</v>
      </c>
      <c r="K44" s="395">
        <f>SUM(K12,K18,K27,K42)</f>
        <v>65750000</v>
      </c>
      <c r="L44" s="395">
        <f>SUM(L12,L18,L27,L42)</f>
        <v>-28629000</v>
      </c>
      <c r="M44" s="395">
        <f>SUM(M12,M18,M27,M42)</f>
        <v>75919000</v>
      </c>
      <c r="N44" s="378"/>
      <c r="O44" s="417" t="s">
        <v>104</v>
      </c>
      <c r="P44" s="395">
        <f>SUM(P12,P18,P27,P42)</f>
        <v>16727000</v>
      </c>
      <c r="Q44" s="395">
        <f>SUM(Q12,Q18,Q27,Q42)</f>
        <v>16097000</v>
      </c>
      <c r="R44" s="395">
        <f>SUM(R12,R18,R27,R42)</f>
        <v>50093000</v>
      </c>
      <c r="S44" s="395">
        <f>SUM(S12,S18,S27,S42)</f>
        <v>-34505000</v>
      </c>
      <c r="T44" s="395">
        <f>SUM(T12,T18,T27,T42)</f>
        <v>48412000</v>
      </c>
      <c r="U44" s="200"/>
    </row>
    <row r="45" spans="1:21" x14ac:dyDescent="0.2">
      <c r="A45" s="418"/>
      <c r="B45" s="411"/>
      <c r="C45" s="411"/>
      <c r="D45" s="411"/>
      <c r="E45" s="411"/>
      <c r="F45" s="389"/>
      <c r="G45" s="378"/>
      <c r="H45" s="363"/>
      <c r="I45" s="411"/>
      <c r="J45" s="411"/>
      <c r="K45" s="411"/>
      <c r="L45" s="411"/>
      <c r="M45" s="389"/>
      <c r="N45" s="378"/>
      <c r="O45" s="363"/>
      <c r="P45" s="411"/>
      <c r="Q45" s="411"/>
      <c r="R45" s="411"/>
      <c r="S45" s="411"/>
      <c r="T45" s="389"/>
      <c r="U45" s="200"/>
    </row>
    <row r="46" spans="1:21" x14ac:dyDescent="0.2">
      <c r="A46" s="414" t="s">
        <v>3931</v>
      </c>
      <c r="B46" s="321">
        <f>'Cost Estimates in 2020'!I46</f>
        <v>22918131</v>
      </c>
      <c r="C46" s="321">
        <f>'Cost Estimates in 2020'!J46</f>
        <v>5224264</v>
      </c>
      <c r="D46" s="321">
        <f>'Cost Estimates in 2020'!K46</f>
        <v>6932465</v>
      </c>
      <c r="E46" s="321">
        <f>'Cost Estimates in 2020'!L46</f>
        <v>-3548900</v>
      </c>
      <c r="F46" s="389">
        <f>SUM(B46:E46)</f>
        <v>31525960</v>
      </c>
      <c r="G46" s="378"/>
      <c r="H46" s="345" t="s">
        <v>3931</v>
      </c>
      <c r="I46" s="409">
        <v>3213000</v>
      </c>
      <c r="J46" s="409">
        <v>3628000</v>
      </c>
      <c r="K46" s="409">
        <f>493000+723000</f>
        <v>1216000</v>
      </c>
      <c r="L46" s="409">
        <v>-4464000</v>
      </c>
      <c r="M46" s="389">
        <f>SUM(I46:L46)</f>
        <v>3593000</v>
      </c>
      <c r="N46" s="378"/>
      <c r="O46" s="345" t="s">
        <v>3931</v>
      </c>
      <c r="P46" s="409">
        <v>2414000</v>
      </c>
      <c r="Q46" s="409">
        <v>1722000</v>
      </c>
      <c r="R46" s="409">
        <v>822000</v>
      </c>
      <c r="S46" s="409">
        <v>-3821000</v>
      </c>
      <c r="T46" s="389">
        <f>SUM(P46:S46)</f>
        <v>1137000</v>
      </c>
      <c r="U46" s="200"/>
    </row>
    <row r="47" spans="1:21" x14ac:dyDescent="0.2">
      <c r="A47" s="414"/>
      <c r="B47" s="321"/>
      <c r="C47" s="321"/>
      <c r="D47" s="321"/>
      <c r="E47" s="321"/>
      <c r="F47" s="389"/>
      <c r="G47" s="378"/>
      <c r="H47" s="345"/>
      <c r="I47" s="409"/>
      <c r="J47" s="409"/>
      <c r="K47" s="409"/>
      <c r="L47" s="409"/>
      <c r="M47" s="389"/>
      <c r="N47" s="378"/>
      <c r="O47" s="345"/>
      <c r="P47" s="409"/>
      <c r="Q47" s="409"/>
      <c r="R47" s="409"/>
      <c r="S47" s="409"/>
      <c r="T47" s="389"/>
      <c r="U47" s="200"/>
    </row>
    <row r="48" spans="1:21" x14ac:dyDescent="0.2">
      <c r="A48" s="345" t="s">
        <v>3932</v>
      </c>
      <c r="B48" s="321">
        <f>'Cost Estimates in 2020'!I48</f>
        <v>30722481</v>
      </c>
      <c r="C48" s="321">
        <f>'Cost Estimates in 2020'!J48</f>
        <v>9312183</v>
      </c>
      <c r="D48" s="321">
        <f>'Cost Estimates in 2020'!K48</f>
        <v>6706700</v>
      </c>
      <c r="E48" s="321">
        <f>'Cost Estimates in 2020'!L48</f>
        <v>-4217943</v>
      </c>
      <c r="F48" s="389">
        <f>SUM(B48:E48)</f>
        <v>42523421</v>
      </c>
      <c r="G48" s="378"/>
      <c r="H48" s="345" t="s">
        <v>3932</v>
      </c>
      <c r="I48" s="409">
        <v>3150000</v>
      </c>
      <c r="J48" s="409">
        <v>3557000</v>
      </c>
      <c r="K48" s="409">
        <f>479000+722000</f>
        <v>1201000</v>
      </c>
      <c r="L48" s="409">
        <v>-4429000</v>
      </c>
      <c r="M48" s="389">
        <f>SUM(I48:L48)</f>
        <v>3479000</v>
      </c>
      <c r="N48" s="378"/>
      <c r="O48" s="345" t="s">
        <v>3932</v>
      </c>
      <c r="P48" s="409">
        <v>2409000</v>
      </c>
      <c r="Q48" s="409">
        <v>1717000</v>
      </c>
      <c r="R48" s="409">
        <v>822000</v>
      </c>
      <c r="S48" s="409">
        <v>-3810000</v>
      </c>
      <c r="T48" s="389">
        <f>SUM(P48:S48)</f>
        <v>1138000</v>
      </c>
      <c r="U48" s="200"/>
    </row>
    <row r="49" spans="1:21" x14ac:dyDescent="0.2">
      <c r="A49" s="414"/>
      <c r="B49" s="409"/>
      <c r="C49" s="409"/>
      <c r="D49" s="409"/>
      <c r="E49" s="409"/>
      <c r="F49" s="389"/>
      <c r="G49" s="378"/>
      <c r="H49" s="345"/>
      <c r="I49" s="409"/>
      <c r="J49" s="409"/>
      <c r="K49" s="409"/>
      <c r="L49" s="409"/>
      <c r="M49" s="389"/>
      <c r="N49" s="378"/>
      <c r="O49" s="345"/>
      <c r="P49" s="409"/>
      <c r="Q49" s="409"/>
      <c r="R49" s="409"/>
      <c r="S49" s="409"/>
      <c r="T49" s="389"/>
      <c r="U49" s="200"/>
    </row>
    <row r="50" spans="1:21" x14ac:dyDescent="0.2">
      <c r="A50" s="345" t="s">
        <v>3933</v>
      </c>
      <c r="B50" s="321">
        <f>'Cost Estimates in 2020'!I50</f>
        <v>35121954</v>
      </c>
      <c r="C50" s="321">
        <f>'Cost Estimates in 2020'!J50</f>
        <v>8491551</v>
      </c>
      <c r="D50" s="321">
        <f>'Cost Estimates in 2020'!K50</f>
        <v>6954738</v>
      </c>
      <c r="E50" s="321">
        <f>'Cost Estimates in 2020'!L50</f>
        <v>-5226829</v>
      </c>
      <c r="F50" s="389">
        <f>SUM(B50:E50)</f>
        <v>45341414</v>
      </c>
      <c r="G50" s="378"/>
      <c r="H50" s="345" t="s">
        <v>3933</v>
      </c>
      <c r="I50" s="409">
        <v>3183000</v>
      </c>
      <c r="J50" s="409">
        <v>3593000</v>
      </c>
      <c r="K50" s="409">
        <f>494000+722000</f>
        <v>1216000</v>
      </c>
      <c r="L50" s="409">
        <v>-4505000</v>
      </c>
      <c r="M50" s="389">
        <f>SUM(I50:L50)</f>
        <v>3487000</v>
      </c>
      <c r="N50" s="378"/>
      <c r="O50" s="345" t="s">
        <v>3933</v>
      </c>
      <c r="P50" s="409">
        <v>2459000</v>
      </c>
      <c r="Q50" s="409">
        <v>1742000</v>
      </c>
      <c r="R50" s="409">
        <v>780000</v>
      </c>
      <c r="S50" s="409">
        <v>-3986000</v>
      </c>
      <c r="T50" s="389">
        <f>SUM(P50:S50)</f>
        <v>995000</v>
      </c>
      <c r="U50" s="200"/>
    </row>
    <row r="51" spans="1:21" x14ac:dyDescent="0.2">
      <c r="A51" s="414"/>
      <c r="B51" s="409"/>
      <c r="C51" s="409"/>
      <c r="D51" s="409"/>
      <c r="E51" s="409"/>
      <c r="F51" s="389"/>
      <c r="G51" s="378"/>
      <c r="H51" s="345"/>
      <c r="I51" s="409"/>
      <c r="J51" s="409"/>
      <c r="K51" s="409"/>
      <c r="L51" s="409"/>
      <c r="M51" s="389"/>
      <c r="N51" s="378"/>
      <c r="O51" s="345"/>
      <c r="P51" s="409"/>
      <c r="Q51" s="409"/>
      <c r="R51" s="409"/>
      <c r="S51" s="409"/>
      <c r="T51" s="389"/>
      <c r="U51" s="200"/>
    </row>
    <row r="52" spans="1:21" x14ac:dyDescent="0.2">
      <c r="A52" s="365" t="s">
        <v>148</v>
      </c>
      <c r="B52" s="321">
        <f>'Cost Estimates in 2020'!I52</f>
        <v>0</v>
      </c>
      <c r="C52" s="321">
        <f>'Cost Estimates in 2020'!J52</f>
        <v>0</v>
      </c>
      <c r="D52" s="321">
        <f>'Cost Estimates in 2020'!K52</f>
        <v>0</v>
      </c>
      <c r="E52" s="321">
        <f>'Cost Estimates in 2020'!L52</f>
        <v>0</v>
      </c>
      <c r="F52" s="389">
        <f>SUM(B52:E52)</f>
        <v>0</v>
      </c>
      <c r="G52" s="378"/>
      <c r="H52" s="365" t="s">
        <v>148</v>
      </c>
      <c r="I52" s="409">
        <v>0</v>
      </c>
      <c r="J52" s="409">
        <v>0</v>
      </c>
      <c r="K52" s="409">
        <v>0</v>
      </c>
      <c r="L52" s="409">
        <v>0</v>
      </c>
      <c r="M52" s="389">
        <f>SUM(I52:L52)</f>
        <v>0</v>
      </c>
      <c r="N52" s="378"/>
      <c r="O52" s="365" t="s">
        <v>148</v>
      </c>
      <c r="P52" s="409">
        <v>120000</v>
      </c>
      <c r="Q52" s="409">
        <v>72000</v>
      </c>
      <c r="R52" s="409">
        <v>35000</v>
      </c>
      <c r="S52" s="409">
        <v>-57000</v>
      </c>
      <c r="T52" s="389">
        <f>SUM(P52:S52)</f>
        <v>170000</v>
      </c>
      <c r="U52" s="200"/>
    </row>
    <row r="53" spans="1:21" x14ac:dyDescent="0.2">
      <c r="A53" s="326"/>
      <c r="B53" s="411"/>
      <c r="C53" s="411"/>
      <c r="D53" s="411"/>
      <c r="E53" s="411"/>
      <c r="F53" s="389"/>
      <c r="G53" s="378"/>
      <c r="H53" s="326"/>
      <c r="I53" s="411"/>
      <c r="J53" s="411"/>
      <c r="K53" s="411"/>
      <c r="L53" s="411"/>
      <c r="M53" s="389"/>
      <c r="N53" s="378"/>
      <c r="O53" s="326"/>
      <c r="P53" s="411"/>
      <c r="Q53" s="411"/>
      <c r="R53" s="411"/>
      <c r="S53" s="411"/>
      <c r="T53" s="389"/>
      <c r="U53" s="200"/>
    </row>
    <row r="54" spans="1:21" x14ac:dyDescent="0.2">
      <c r="A54" s="326" t="s">
        <v>168</v>
      </c>
      <c r="B54" s="321">
        <f>'Cost Estimates in 2020'!I54</f>
        <v>0</v>
      </c>
      <c r="C54" s="321">
        <f>'Cost Estimates in 2020'!J54</f>
        <v>0</v>
      </c>
      <c r="D54" s="321">
        <f>'Cost Estimates in 2020'!K54</f>
        <v>0</v>
      </c>
      <c r="E54" s="321">
        <f>'Cost Estimates in 2020'!L54</f>
        <v>0</v>
      </c>
      <c r="F54" s="389">
        <f>SUM(B54:E54)</f>
        <v>0</v>
      </c>
      <c r="G54" s="378"/>
      <c r="H54" s="326" t="s">
        <v>168</v>
      </c>
      <c r="I54" s="409">
        <v>0</v>
      </c>
      <c r="J54" s="409">
        <v>0</v>
      </c>
      <c r="K54" s="409">
        <v>0</v>
      </c>
      <c r="L54" s="409">
        <v>0</v>
      </c>
      <c r="M54" s="389">
        <f>SUM(I54:L54)</f>
        <v>0</v>
      </c>
      <c r="N54" s="378"/>
      <c r="O54" s="326" t="s">
        <v>168</v>
      </c>
      <c r="P54" s="409">
        <v>1205000</v>
      </c>
      <c r="Q54" s="409">
        <v>796000</v>
      </c>
      <c r="R54" s="409">
        <v>535000</v>
      </c>
      <c r="S54" s="409">
        <v>-834000</v>
      </c>
      <c r="T54" s="389">
        <f>SUM(P54:S54)</f>
        <v>1702000</v>
      </c>
      <c r="U54" s="200"/>
    </row>
    <row r="55" spans="1:21" x14ac:dyDescent="0.2">
      <c r="A55" s="368"/>
      <c r="B55" s="410"/>
      <c r="C55" s="410"/>
      <c r="D55" s="410"/>
      <c r="E55" s="410"/>
      <c r="F55" s="391"/>
      <c r="G55" s="378"/>
      <c r="H55" s="368"/>
      <c r="I55" s="410"/>
      <c r="J55" s="410"/>
      <c r="K55" s="410"/>
      <c r="L55" s="410"/>
      <c r="M55" s="391"/>
      <c r="N55" s="378"/>
      <c r="O55" s="368"/>
      <c r="P55" s="410"/>
      <c r="Q55" s="410"/>
      <c r="R55" s="410"/>
      <c r="S55" s="410"/>
      <c r="T55" s="391"/>
      <c r="U55" s="200"/>
    </row>
    <row r="56" spans="1:21" x14ac:dyDescent="0.2">
      <c r="A56" s="419" t="s">
        <v>4061</v>
      </c>
      <c r="B56" s="321">
        <f>'Cost Estimates in 2020'!I56</f>
        <v>0</v>
      </c>
      <c r="C56" s="321">
        <f>'Cost Estimates in 2020'!J56</f>
        <v>0</v>
      </c>
      <c r="D56" s="321">
        <f>'Cost Estimates in 2020'!K56</f>
        <v>0</v>
      </c>
      <c r="E56" s="321">
        <f>'Cost Estimates in 2020'!L56</f>
        <v>0</v>
      </c>
      <c r="F56" s="389">
        <f>SUM(B56:E56)</f>
        <v>0</v>
      </c>
      <c r="G56" s="378"/>
      <c r="H56" s="370" t="s">
        <v>4061</v>
      </c>
      <c r="I56" s="409">
        <v>0</v>
      </c>
      <c r="J56" s="409">
        <v>0</v>
      </c>
      <c r="K56" s="409">
        <v>0</v>
      </c>
      <c r="L56" s="409">
        <v>0</v>
      </c>
      <c r="M56" s="389">
        <f>SUM(I56:L56)</f>
        <v>0</v>
      </c>
      <c r="N56" s="378"/>
      <c r="O56" s="370" t="s">
        <v>4061</v>
      </c>
      <c r="P56" s="321">
        <v>6198000</v>
      </c>
      <c r="Q56" s="321">
        <v>4438000</v>
      </c>
      <c r="R56" s="321">
        <v>7921000</v>
      </c>
      <c r="S56" s="321">
        <v>-2744000</v>
      </c>
      <c r="T56" s="389">
        <f>SUM(P56:S56)</f>
        <v>15813000</v>
      </c>
      <c r="U56" s="200"/>
    </row>
    <row r="57" spans="1:21" ht="13.5" thickBot="1" x14ac:dyDescent="0.25">
      <c r="A57" s="415"/>
      <c r="B57" s="416"/>
      <c r="C57" s="416"/>
      <c r="D57" s="416"/>
      <c r="E57" s="416"/>
      <c r="F57" s="394"/>
      <c r="G57" s="378"/>
      <c r="H57" s="377"/>
      <c r="I57" s="416"/>
      <c r="J57" s="416"/>
      <c r="K57" s="416"/>
      <c r="L57" s="416"/>
      <c r="M57" s="394"/>
      <c r="N57" s="378"/>
      <c r="O57" s="377"/>
      <c r="P57" s="416"/>
      <c r="Q57" s="416"/>
      <c r="R57" s="416"/>
      <c r="S57" s="416"/>
      <c r="T57" s="394"/>
      <c r="U57" s="200"/>
    </row>
    <row r="58" spans="1:21" ht="24" customHeight="1" thickBot="1" x14ac:dyDescent="0.25">
      <c r="A58" s="417" t="s">
        <v>105</v>
      </c>
      <c r="B58" s="395">
        <f>SUM(B46:B57)</f>
        <v>88762566</v>
      </c>
      <c r="C58" s="395">
        <f t="shared" ref="C58:F58" si="17">SUM(C46:C57)</f>
        <v>23027998</v>
      </c>
      <c r="D58" s="395">
        <f t="shared" si="17"/>
        <v>20593903</v>
      </c>
      <c r="E58" s="395">
        <f t="shared" si="17"/>
        <v>-12993672</v>
      </c>
      <c r="F58" s="395">
        <f t="shared" si="17"/>
        <v>119390795</v>
      </c>
      <c r="G58" s="378"/>
      <c r="H58" s="417" t="s">
        <v>105</v>
      </c>
      <c r="I58" s="395">
        <f>SUM(I46:I57)</f>
        <v>9546000</v>
      </c>
      <c r="J58" s="395">
        <f t="shared" ref="J58" si="18">SUM(J46:J57)</f>
        <v>10778000</v>
      </c>
      <c r="K58" s="395">
        <f t="shared" ref="K58" si="19">SUM(K46:K57)</f>
        <v>3633000</v>
      </c>
      <c r="L58" s="395">
        <f t="shared" ref="L58" si="20">SUM(L46:L57)</f>
        <v>-13398000</v>
      </c>
      <c r="M58" s="395">
        <f t="shared" ref="M58" si="21">SUM(M46:M57)</f>
        <v>10559000</v>
      </c>
      <c r="N58" s="378"/>
      <c r="O58" s="417" t="s">
        <v>105</v>
      </c>
      <c r="P58" s="395">
        <f>SUM(P46:P57)</f>
        <v>14805000</v>
      </c>
      <c r="Q58" s="395">
        <f t="shared" ref="Q58" si="22">SUM(Q46:Q57)</f>
        <v>10487000</v>
      </c>
      <c r="R58" s="395">
        <f t="shared" ref="R58" si="23">SUM(R46:R57)</f>
        <v>10915000</v>
      </c>
      <c r="S58" s="395">
        <f t="shared" ref="S58" si="24">SUM(S46:S57)</f>
        <v>-15252000</v>
      </c>
      <c r="T58" s="395">
        <f t="shared" ref="T58" si="25">SUM(T46:T57)</f>
        <v>20955000</v>
      </c>
      <c r="U58" s="200"/>
    </row>
    <row r="59" spans="1:21" x14ac:dyDescent="0.2">
      <c r="A59" s="163"/>
      <c r="B59" s="409"/>
      <c r="C59" s="409"/>
      <c r="D59" s="409"/>
      <c r="E59" s="409"/>
      <c r="F59" s="389"/>
      <c r="G59" s="378"/>
      <c r="H59" s="163"/>
      <c r="I59" s="409"/>
      <c r="J59" s="409"/>
      <c r="K59" s="409"/>
      <c r="L59" s="409"/>
      <c r="M59" s="389"/>
      <c r="N59" s="378"/>
      <c r="O59" s="163"/>
      <c r="P59" s="409"/>
      <c r="Q59" s="409"/>
      <c r="R59" s="409"/>
      <c r="S59" s="409"/>
      <c r="T59" s="389"/>
      <c r="U59" s="200"/>
    </row>
    <row r="60" spans="1:21" ht="13.5" thickBot="1" x14ac:dyDescent="0.25">
      <c r="A60" s="415"/>
      <c r="B60" s="416"/>
      <c r="C60" s="416"/>
      <c r="D60" s="416"/>
      <c r="E60" s="416"/>
      <c r="F60" s="394"/>
      <c r="G60" s="378"/>
      <c r="H60" s="415"/>
      <c r="I60" s="416"/>
      <c r="J60" s="416"/>
      <c r="K60" s="416"/>
      <c r="L60" s="416"/>
      <c r="M60" s="394"/>
      <c r="N60" s="378"/>
      <c r="O60" s="415"/>
      <c r="P60" s="416"/>
      <c r="Q60" s="416"/>
      <c r="R60" s="416"/>
      <c r="S60" s="416"/>
      <c r="T60" s="394"/>
      <c r="U60" s="200"/>
    </row>
    <row r="61" spans="1:21" ht="24" customHeight="1" thickBot="1" x14ac:dyDescent="0.25">
      <c r="A61" s="417" t="s">
        <v>106</v>
      </c>
      <c r="B61" s="395">
        <f>SUM(B44,B58)</f>
        <v>151671566</v>
      </c>
      <c r="C61" s="395">
        <f>SUM(C44,C58)</f>
        <v>84506898</v>
      </c>
      <c r="D61" s="395">
        <f>SUM(D44,D58)</f>
        <v>110768303</v>
      </c>
      <c r="E61" s="395">
        <f>SUM(E44,E58)</f>
        <v>-67376272</v>
      </c>
      <c r="F61" s="395">
        <f>SUM(F44,F58)</f>
        <v>279570495</v>
      </c>
      <c r="G61" s="378"/>
      <c r="H61" s="417" t="s">
        <v>106</v>
      </c>
      <c r="I61" s="395">
        <f>SUM(I44,I58)</f>
        <v>28049000</v>
      </c>
      <c r="J61" s="395">
        <f>SUM(J44,J58)</f>
        <v>31073000</v>
      </c>
      <c r="K61" s="395">
        <f>SUM(K44,K58)</f>
        <v>69383000</v>
      </c>
      <c r="L61" s="395">
        <f>SUM(L44,L58)</f>
        <v>-42027000</v>
      </c>
      <c r="M61" s="395">
        <f>SUM(M44,M58)</f>
        <v>86478000</v>
      </c>
      <c r="N61" s="378"/>
      <c r="O61" s="417" t="s">
        <v>106</v>
      </c>
      <c r="P61" s="395">
        <f>SUM(P44,P58)</f>
        <v>31532000</v>
      </c>
      <c r="Q61" s="395">
        <f>SUM(Q44,Q58)</f>
        <v>26584000</v>
      </c>
      <c r="R61" s="395">
        <f>SUM(R44,R58)</f>
        <v>61008000</v>
      </c>
      <c r="S61" s="395">
        <f>SUM(S44,S58)</f>
        <v>-49757000</v>
      </c>
      <c r="T61" s="395">
        <f>SUM(T44,T58)</f>
        <v>69367000</v>
      </c>
      <c r="U61" s="200"/>
    </row>
    <row r="62" spans="1:21" x14ac:dyDescent="0.2">
      <c r="A62" s="378"/>
      <c r="B62" s="420"/>
      <c r="C62" s="420"/>
      <c r="D62" s="420"/>
      <c r="E62" s="420"/>
      <c r="F62" s="420"/>
      <c r="G62" s="378"/>
      <c r="H62" s="378"/>
      <c r="I62" s="420"/>
      <c r="J62" s="420"/>
      <c r="K62" s="420"/>
      <c r="L62" s="420"/>
      <c r="M62" s="420"/>
      <c r="N62" s="378"/>
      <c r="O62" s="378"/>
      <c r="P62" s="420"/>
      <c r="Q62" s="420"/>
      <c r="R62" s="420"/>
      <c r="S62" s="420"/>
      <c r="T62" s="420"/>
      <c r="U62" s="200"/>
    </row>
    <row r="63" spans="1:21" x14ac:dyDescent="0.2">
      <c r="A63" s="421" t="s">
        <v>56</v>
      </c>
      <c r="B63" s="409">
        <v>74623000</v>
      </c>
      <c r="C63" s="409">
        <v>72927900</v>
      </c>
      <c r="D63" s="409">
        <v>94498400</v>
      </c>
      <c r="E63" s="409">
        <v>-63080600</v>
      </c>
      <c r="F63" s="389">
        <f>SUM(B63:E63)</f>
        <v>178968700</v>
      </c>
      <c r="G63" s="378"/>
      <c r="H63" s="421" t="s">
        <v>56</v>
      </c>
      <c r="I63" s="409">
        <v>28049000</v>
      </c>
      <c r="J63" s="409">
        <v>31073000</v>
      </c>
      <c r="K63" s="409">
        <v>69383000</v>
      </c>
      <c r="L63" s="409">
        <v>-42027000</v>
      </c>
      <c r="M63" s="389">
        <f>SUM(I63:L63)</f>
        <v>86478000</v>
      </c>
      <c r="N63" s="378"/>
      <c r="O63" s="421" t="s">
        <v>56</v>
      </c>
      <c r="P63" s="409">
        <v>31532000</v>
      </c>
      <c r="Q63" s="409">
        <v>26584000</v>
      </c>
      <c r="R63" s="409">
        <v>61008000</v>
      </c>
      <c r="S63" s="409">
        <v>-49757000</v>
      </c>
      <c r="T63" s="389">
        <f>SUM(P63:S63)</f>
        <v>69367000</v>
      </c>
      <c r="U63" s="200"/>
    </row>
    <row r="64" spans="1:21" x14ac:dyDescent="0.2">
      <c r="A64" s="421" t="s">
        <v>167</v>
      </c>
      <c r="B64" s="422">
        <f>B63-B61</f>
        <v>-77048566</v>
      </c>
      <c r="C64" s="422">
        <f>C63-C61</f>
        <v>-11578998</v>
      </c>
      <c r="D64" s="422">
        <f>D63-D61</f>
        <v>-16269903</v>
      </c>
      <c r="E64" s="422">
        <f>E63-E61</f>
        <v>4295672</v>
      </c>
      <c r="F64" s="389">
        <f>F63-F61</f>
        <v>-100601795</v>
      </c>
      <c r="G64" s="378"/>
      <c r="H64" s="421" t="s">
        <v>167</v>
      </c>
      <c r="I64" s="422">
        <f>I63-I61</f>
        <v>0</v>
      </c>
      <c r="J64" s="422">
        <f>J63-J61</f>
        <v>0</v>
      </c>
      <c r="K64" s="422">
        <f>K63-K61</f>
        <v>0</v>
      </c>
      <c r="L64" s="422">
        <f>L63-L61</f>
        <v>0</v>
      </c>
      <c r="M64" s="389">
        <f>M63-M61</f>
        <v>0</v>
      </c>
      <c r="N64" s="378"/>
      <c r="O64" s="421" t="s">
        <v>167</v>
      </c>
      <c r="P64" s="422">
        <f>P63-P61</f>
        <v>0</v>
      </c>
      <c r="Q64" s="422">
        <f>Q63-Q61</f>
        <v>0</v>
      </c>
      <c r="R64" s="422">
        <f>R63-R61</f>
        <v>0</v>
      </c>
      <c r="S64" s="422">
        <f>S63-S61</f>
        <v>0</v>
      </c>
      <c r="T64" s="389">
        <f>T63-T61</f>
        <v>0</v>
      </c>
      <c r="U64" s="200"/>
    </row>
    <row r="65" spans="1:21" x14ac:dyDescent="0.2">
      <c r="A65" s="378"/>
      <c r="B65" s="378"/>
      <c r="C65" s="378"/>
      <c r="D65" s="378"/>
      <c r="E65" s="378"/>
      <c r="F65" s="378"/>
      <c r="G65" s="378"/>
      <c r="H65" s="378"/>
      <c r="I65" s="378"/>
      <c r="J65" s="378"/>
      <c r="K65" s="378"/>
      <c r="L65" s="378"/>
      <c r="M65" s="378"/>
      <c r="N65" s="378"/>
      <c r="O65" s="378"/>
      <c r="P65" s="378"/>
      <c r="Q65" s="378"/>
      <c r="R65" s="378"/>
      <c r="S65" s="378"/>
      <c r="T65" s="378"/>
      <c r="U65" s="200"/>
    </row>
    <row r="66" spans="1:21" x14ac:dyDescent="0.2">
      <c r="A66" s="163"/>
      <c r="B66" s="163"/>
      <c r="C66" s="163"/>
      <c r="D66" s="384"/>
      <c r="E66" s="402" t="s">
        <v>4722</v>
      </c>
      <c r="F66" s="380">
        <f>-SUM(F56,F54,F52)</f>
        <v>0</v>
      </c>
      <c r="G66" s="378"/>
      <c r="H66" s="384"/>
      <c r="I66" s="384"/>
      <c r="J66" s="384"/>
      <c r="K66" s="384"/>
      <c r="L66" s="402" t="s">
        <v>4722</v>
      </c>
      <c r="M66" s="380">
        <f>-SUM(M56,M54,M52)</f>
        <v>0</v>
      </c>
      <c r="N66" s="378"/>
      <c r="O66" s="384"/>
      <c r="P66" s="384"/>
      <c r="Q66" s="384"/>
      <c r="R66" s="384"/>
      <c r="S66" s="402" t="s">
        <v>4722</v>
      </c>
      <c r="T66" s="380">
        <f>-SUM(T56,T54,T52)</f>
        <v>-17685000</v>
      </c>
      <c r="U66" s="200"/>
    </row>
    <row r="67" spans="1:21" x14ac:dyDescent="0.2">
      <c r="A67" s="163"/>
      <c r="B67" s="163"/>
      <c r="C67" s="163"/>
      <c r="D67" s="384"/>
      <c r="E67" s="402" t="s">
        <v>4723</v>
      </c>
      <c r="F67" s="380">
        <f>-F42</f>
        <v>-67763700</v>
      </c>
      <c r="G67" s="378"/>
      <c r="H67" s="384"/>
      <c r="I67" s="384"/>
      <c r="J67" s="384"/>
      <c r="K67" s="384"/>
      <c r="L67" s="402" t="s">
        <v>4723</v>
      </c>
      <c r="M67" s="380">
        <f>-M42</f>
        <v>-3462000</v>
      </c>
      <c r="N67" s="378"/>
      <c r="O67" s="384"/>
      <c r="P67" s="384"/>
      <c r="Q67" s="384"/>
      <c r="R67" s="384"/>
      <c r="S67" s="402" t="s">
        <v>4723</v>
      </c>
      <c r="T67" s="380">
        <f>-T42</f>
        <v>0</v>
      </c>
      <c r="U67" s="200"/>
    </row>
    <row r="68" spans="1:21" ht="13.5" thickBot="1" x14ac:dyDescent="0.25">
      <c r="A68" s="163"/>
      <c r="B68" s="163"/>
      <c r="C68" s="163"/>
      <c r="D68" s="384"/>
      <c r="E68" s="403" t="s">
        <v>4724</v>
      </c>
      <c r="F68" s="404">
        <f>F61+SUM(F66:F67)</f>
        <v>211806795</v>
      </c>
      <c r="G68" s="378"/>
      <c r="H68" s="379"/>
      <c r="I68" s="379"/>
      <c r="J68" s="379"/>
      <c r="K68" s="379"/>
      <c r="L68" s="403" t="s">
        <v>4724</v>
      </c>
      <c r="M68" s="404">
        <f>M61+SUM(M66:M67)</f>
        <v>83016000</v>
      </c>
      <c r="N68" s="378"/>
      <c r="O68" s="379"/>
      <c r="P68" s="379"/>
      <c r="Q68" s="379"/>
      <c r="R68" s="379"/>
      <c r="S68" s="403" t="s">
        <v>4724</v>
      </c>
      <c r="T68" s="404">
        <f>T61+SUM(T66:T67)</f>
        <v>51682000</v>
      </c>
      <c r="U68" s="200"/>
    </row>
    <row r="69" spans="1:21" ht="13.5" thickTop="1" x14ac:dyDescent="0.2">
      <c r="A69" s="163"/>
      <c r="B69" s="163"/>
      <c r="C69" s="163"/>
      <c r="D69" s="384"/>
      <c r="E69" s="384"/>
      <c r="F69" s="384"/>
      <c r="G69" s="378"/>
      <c r="H69" s="384"/>
      <c r="I69" s="384"/>
      <c r="J69" s="384"/>
      <c r="K69" s="384"/>
      <c r="L69" s="384"/>
      <c r="M69" s="384"/>
      <c r="N69" s="378"/>
      <c r="O69" s="384"/>
      <c r="P69" s="384"/>
      <c r="Q69" s="384"/>
      <c r="R69" s="384"/>
      <c r="S69" s="384"/>
      <c r="T69" s="384"/>
      <c r="U69" s="200"/>
    </row>
    <row r="70" spans="1:21" x14ac:dyDescent="0.2">
      <c r="A70" s="163"/>
      <c r="B70" s="163"/>
      <c r="C70" s="163"/>
      <c r="D70" s="384"/>
      <c r="E70" s="402" t="s">
        <v>4727</v>
      </c>
      <c r="F70" s="405">
        <f>F68-M68</f>
        <v>128790795</v>
      </c>
      <c r="G70" s="378"/>
      <c r="H70" s="384"/>
      <c r="I70" s="384"/>
      <c r="J70" s="384"/>
      <c r="K70" s="384"/>
      <c r="L70" s="402" t="s">
        <v>4725</v>
      </c>
      <c r="M70" s="405">
        <f>M68-T68</f>
        <v>31334000</v>
      </c>
      <c r="N70" s="378"/>
      <c r="O70" s="384"/>
      <c r="P70" s="384"/>
      <c r="Q70" s="384"/>
      <c r="R70" s="384"/>
      <c r="S70" s="384"/>
      <c r="T70" s="384"/>
      <c r="U70" s="200"/>
    </row>
    <row r="71" spans="1:21" x14ac:dyDescent="0.2">
      <c r="A71" s="163"/>
      <c r="B71" s="163"/>
      <c r="C71" s="163"/>
      <c r="D71" s="384"/>
      <c r="E71" s="402" t="s">
        <v>4731</v>
      </c>
      <c r="F71" s="406">
        <f>F12-M12</f>
        <v>2233000</v>
      </c>
      <c r="G71" s="378"/>
      <c r="H71" s="384"/>
      <c r="I71" s="384"/>
      <c r="J71" s="384"/>
      <c r="K71" s="384"/>
      <c r="L71" s="402" t="s">
        <v>4729</v>
      </c>
      <c r="M71" s="406">
        <f>M12-T12</f>
        <v>4264000</v>
      </c>
      <c r="N71" s="378"/>
      <c r="O71" s="384"/>
      <c r="P71" s="384"/>
      <c r="Q71" s="384"/>
      <c r="R71" s="384"/>
      <c r="S71" s="384"/>
      <c r="T71" s="384"/>
      <c r="U71" s="200"/>
    </row>
    <row r="72" spans="1:21" x14ac:dyDescent="0.2">
      <c r="A72" s="163"/>
      <c r="B72" s="163"/>
      <c r="C72" s="163"/>
      <c r="D72" s="384"/>
      <c r="E72" s="403" t="s">
        <v>4728</v>
      </c>
      <c r="F72" s="407">
        <f>SUM(F46:F50,F18)-SUM(M18,M46:M50)</f>
        <v>114891795</v>
      </c>
      <c r="G72" s="378"/>
      <c r="H72" s="384"/>
      <c r="I72" s="384"/>
      <c r="J72" s="384"/>
      <c r="K72" s="384"/>
      <c r="L72" s="403" t="s">
        <v>4726</v>
      </c>
      <c r="M72" s="407">
        <f>SUM(M46:M50,M18)-SUM(T18,T46:T50)</f>
        <v>25206000</v>
      </c>
      <c r="N72" s="378"/>
      <c r="O72" s="384"/>
      <c r="P72" s="384"/>
      <c r="Q72" s="384"/>
      <c r="R72" s="384"/>
      <c r="S72" s="384"/>
      <c r="T72" s="384"/>
      <c r="U72" s="200"/>
    </row>
    <row r="73" spans="1:21" x14ac:dyDescent="0.2">
      <c r="A73" s="163"/>
      <c r="B73" s="163"/>
      <c r="C73" s="163"/>
      <c r="D73" s="384"/>
      <c r="E73" s="403" t="s">
        <v>4732</v>
      </c>
      <c r="F73" s="408">
        <f>F27-M27</f>
        <v>11666000</v>
      </c>
      <c r="G73" s="378"/>
      <c r="H73" s="384"/>
      <c r="I73" s="384"/>
      <c r="J73" s="384"/>
      <c r="K73" s="384"/>
      <c r="L73" s="403" t="s">
        <v>4730</v>
      </c>
      <c r="M73" s="408">
        <f>M27-T27</f>
        <v>1864000</v>
      </c>
      <c r="N73" s="378"/>
      <c r="O73" s="384"/>
      <c r="P73" s="384"/>
      <c r="Q73" s="384"/>
      <c r="R73" s="384"/>
      <c r="S73" s="384"/>
      <c r="T73" s="384"/>
      <c r="U73" s="200"/>
    </row>
    <row r="74" spans="1:21" x14ac:dyDescent="0.2">
      <c r="A74" s="163"/>
      <c r="B74" s="163"/>
      <c r="C74" s="163"/>
      <c r="D74" s="384"/>
      <c r="E74" s="384"/>
      <c r="F74" s="384"/>
      <c r="G74" s="378"/>
      <c r="H74" s="384"/>
      <c r="I74" s="384"/>
      <c r="J74" s="384"/>
      <c r="K74" s="384"/>
      <c r="L74" s="384"/>
      <c r="M74" s="384"/>
      <c r="N74" s="378"/>
      <c r="O74" s="384"/>
      <c r="P74" s="384"/>
      <c r="Q74" s="384"/>
      <c r="R74" s="384"/>
      <c r="S74" s="384"/>
      <c r="T74" s="384"/>
      <c r="U74" s="200"/>
    </row>
    <row r="75" spans="1:21" x14ac:dyDescent="0.2">
      <c r="A75" s="163"/>
      <c r="B75" s="163"/>
      <c r="C75" s="163"/>
      <c r="D75" s="384"/>
      <c r="E75" s="402" t="s">
        <v>4733</v>
      </c>
      <c r="F75" s="405">
        <f>F68-T68</f>
        <v>160124795</v>
      </c>
      <c r="G75" s="378"/>
      <c r="H75" s="384"/>
      <c r="I75" s="384"/>
      <c r="J75" s="384"/>
      <c r="K75" s="384"/>
      <c r="L75" s="384"/>
      <c r="M75" s="384"/>
      <c r="N75" s="378"/>
      <c r="O75" s="384"/>
      <c r="P75" s="384"/>
      <c r="Q75" s="384"/>
      <c r="R75" s="384"/>
      <c r="S75" s="384"/>
      <c r="T75" s="384"/>
      <c r="U75" s="200"/>
    </row>
    <row r="76" spans="1:21" x14ac:dyDescent="0.2">
      <c r="A76" s="163"/>
      <c r="B76" s="163"/>
      <c r="C76" s="163"/>
      <c r="D76" s="384"/>
      <c r="E76" s="402" t="s">
        <v>4731</v>
      </c>
      <c r="F76" s="406">
        <f>F12-T12</f>
        <v>6497000</v>
      </c>
      <c r="G76" s="378"/>
      <c r="H76" s="384"/>
      <c r="I76" s="384"/>
      <c r="J76" s="384"/>
      <c r="K76" s="384"/>
      <c r="L76" s="384"/>
      <c r="M76" s="384"/>
      <c r="N76" s="378"/>
      <c r="O76" s="384"/>
      <c r="P76" s="384"/>
      <c r="Q76" s="384"/>
      <c r="R76" s="384"/>
      <c r="S76" s="384"/>
      <c r="T76" s="384"/>
      <c r="U76" s="200"/>
    </row>
    <row r="77" spans="1:21" x14ac:dyDescent="0.2">
      <c r="A77" s="163"/>
      <c r="B77" s="163"/>
      <c r="C77" s="163"/>
      <c r="D77" s="384"/>
      <c r="E77" s="403" t="s">
        <v>4728</v>
      </c>
      <c r="F77" s="407">
        <f>SUM(F46:F50,F18)-SUM(T46:T50,T18)</f>
        <v>140097795</v>
      </c>
      <c r="G77" s="378"/>
      <c r="H77" s="384"/>
      <c r="I77" s="384"/>
      <c r="J77" s="384"/>
      <c r="K77" s="384"/>
      <c r="L77" s="384"/>
      <c r="M77" s="384"/>
      <c r="N77" s="378"/>
      <c r="O77" s="384"/>
      <c r="P77" s="384"/>
      <c r="Q77" s="384"/>
      <c r="R77" s="384"/>
      <c r="S77" s="384"/>
      <c r="T77" s="384"/>
      <c r="U77" s="200"/>
    </row>
    <row r="78" spans="1:21" x14ac:dyDescent="0.2">
      <c r="A78" s="163"/>
      <c r="B78" s="163"/>
      <c r="C78" s="163"/>
      <c r="D78" s="384"/>
      <c r="E78" s="403" t="s">
        <v>4732</v>
      </c>
      <c r="F78" s="408">
        <f>F27-T27</f>
        <v>13530000</v>
      </c>
      <c r="G78" s="378"/>
      <c r="H78" s="384"/>
      <c r="I78" s="384"/>
      <c r="J78" s="384"/>
      <c r="K78" s="384"/>
      <c r="L78" s="384"/>
      <c r="M78" s="384"/>
      <c r="N78" s="378"/>
      <c r="O78" s="384"/>
      <c r="P78" s="384"/>
      <c r="Q78" s="384"/>
      <c r="R78" s="384"/>
      <c r="S78" s="384"/>
      <c r="T78" s="384"/>
      <c r="U78" s="200"/>
    </row>
  </sheetData>
  <printOptions horizontalCentered="1"/>
  <pageMargins left="1" right="1" top="1" bottom="1" header="1" footer="1"/>
  <pageSetup scale="25" orientation="portrait" blackAndWhite="1" verticalDpi="4294967292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2554E-8149-4B93-8D41-8BE369B3BFEE}">
  <sheetPr>
    <tabColor rgb="FF7030A0"/>
    <pageSetUpPr fitToPage="1"/>
  </sheetPr>
  <dimension ref="A1:U79"/>
  <sheetViews>
    <sheetView workbookViewId="0">
      <pane ySplit="7" topLeftCell="A52" activePane="bottomLeft" state="frozen"/>
      <selection activeCell="A85" sqref="A85"/>
      <selection pane="bottomLeft" activeCell="A85" sqref="A85"/>
    </sheetView>
  </sheetViews>
  <sheetFormatPr defaultRowHeight="12.75" x14ac:dyDescent="0.2"/>
  <cols>
    <col min="1" max="1" width="35" style="318" bestFit="1" customWidth="1"/>
    <col min="2" max="6" width="17.28515625" style="318" customWidth="1"/>
    <col min="7" max="7" width="4.28515625" customWidth="1"/>
    <col min="8" max="8" width="35" style="318" bestFit="1" customWidth="1"/>
    <col min="9" max="13" width="17.140625" style="318" customWidth="1"/>
    <col min="14" max="14" width="4.28515625" customWidth="1"/>
    <col min="15" max="15" width="35" style="318" bestFit="1" customWidth="1"/>
    <col min="16" max="20" width="17.140625" style="318" customWidth="1"/>
    <col min="21" max="21" width="4.28515625" customWidth="1"/>
  </cols>
  <sheetData>
    <row r="1" spans="1:21" ht="15.75" x14ac:dyDescent="0.2">
      <c r="A1" s="381" t="s">
        <v>160</v>
      </c>
      <c r="B1" s="382" t="s">
        <v>4721</v>
      </c>
      <c r="C1" s="383"/>
      <c r="D1" s="383"/>
      <c r="E1" s="384"/>
      <c r="F1" s="384"/>
      <c r="G1" s="378"/>
      <c r="H1" s="381" t="s">
        <v>160</v>
      </c>
      <c r="I1" s="382" t="s">
        <v>4720</v>
      </c>
      <c r="J1" s="383"/>
      <c r="K1" s="383"/>
      <c r="L1" s="384"/>
      <c r="M1" s="384"/>
      <c r="N1" s="378"/>
      <c r="O1" s="381" t="s">
        <v>160</v>
      </c>
      <c r="P1" s="382" t="s">
        <v>4719</v>
      </c>
      <c r="Q1" s="383"/>
      <c r="R1" s="383"/>
      <c r="S1" s="384"/>
      <c r="T1" s="384"/>
      <c r="U1" s="200"/>
    </row>
    <row r="2" spans="1:21" ht="15.75" x14ac:dyDescent="0.2">
      <c r="A2" s="362" t="s">
        <v>38</v>
      </c>
      <c r="B2" s="385">
        <f>100/100</f>
        <v>1</v>
      </c>
      <c r="C2" s="385">
        <f t="shared" ref="C2:E2" si="0">100/100</f>
        <v>1</v>
      </c>
      <c r="D2" s="385">
        <f t="shared" si="0"/>
        <v>1</v>
      </c>
      <c r="E2" s="385">
        <f t="shared" si="0"/>
        <v>1</v>
      </c>
      <c r="F2" s="384"/>
      <c r="G2" s="378"/>
      <c r="H2" s="362" t="s">
        <v>38</v>
      </c>
      <c r="I2" s="386">
        <f>Moodys!$P1131</f>
        <v>1.1513766229914204</v>
      </c>
      <c r="J2" s="386">
        <f>Moodys!$N1131</f>
        <v>1.0035764274295449</v>
      </c>
      <c r="K2" s="386">
        <f>Moodys!$L1131</f>
        <v>1.0536154422620483</v>
      </c>
      <c r="L2" s="385">
        <f>J2</f>
        <v>1.0035764274295449</v>
      </c>
      <c r="M2" s="384"/>
      <c r="N2" s="378"/>
      <c r="O2" s="362" t="s">
        <v>38</v>
      </c>
      <c r="P2" s="386">
        <f>Moodys!$P1124</f>
        <v>1.3282512422936723</v>
      </c>
      <c r="Q2" s="386">
        <f>Moodys!$N1124</f>
        <v>0.95915474750844421</v>
      </c>
      <c r="R2" s="386">
        <f>Moodys!$L1124</f>
        <v>1.1571444709543657</v>
      </c>
      <c r="S2" s="385">
        <f>Q2</f>
        <v>0.95915474750844421</v>
      </c>
      <c r="T2" s="384"/>
      <c r="U2" s="200"/>
    </row>
    <row r="3" spans="1:21" ht="15.75" x14ac:dyDescent="0.2">
      <c r="A3" s="387" t="s">
        <v>4841</v>
      </c>
      <c r="B3" s="384"/>
      <c r="C3" s="384"/>
      <c r="D3" s="384"/>
      <c r="E3" s="384"/>
      <c r="F3" s="384"/>
      <c r="G3" s="378"/>
      <c r="H3" s="387" t="s">
        <v>4714</v>
      </c>
      <c r="I3" s="384"/>
      <c r="J3" s="384"/>
      <c r="K3" s="384"/>
      <c r="L3" s="384"/>
      <c r="M3" s="384"/>
      <c r="N3" s="378"/>
      <c r="O3" s="387" t="s">
        <v>4713</v>
      </c>
      <c r="P3" s="384"/>
      <c r="Q3" s="384"/>
      <c r="R3" s="384"/>
      <c r="S3" s="384"/>
      <c r="T3" s="384"/>
      <c r="U3" s="200"/>
    </row>
    <row r="4" spans="1:21" ht="15.75" x14ac:dyDescent="0.2">
      <c r="A4" s="387" t="s">
        <v>3926</v>
      </c>
      <c r="B4" s="384"/>
      <c r="C4" s="384"/>
      <c r="D4" s="388"/>
      <c r="E4" s="384"/>
      <c r="F4" s="384"/>
      <c r="G4" s="378"/>
      <c r="H4" s="387" t="s">
        <v>3926</v>
      </c>
      <c r="I4" s="384"/>
      <c r="J4" s="384"/>
      <c r="K4" s="388"/>
      <c r="L4" s="384"/>
      <c r="M4" s="384"/>
      <c r="N4" s="378"/>
      <c r="O4" s="387" t="s">
        <v>3926</v>
      </c>
      <c r="P4" s="384"/>
      <c r="Q4" s="384"/>
      <c r="R4" s="388"/>
      <c r="S4" s="384"/>
      <c r="T4" s="384"/>
      <c r="U4" s="200"/>
    </row>
    <row r="5" spans="1:21" x14ac:dyDescent="0.2">
      <c r="A5" s="327"/>
      <c r="B5" s="328"/>
      <c r="C5" s="329" t="s">
        <v>170</v>
      </c>
      <c r="D5" s="329" t="s">
        <v>4739</v>
      </c>
      <c r="E5" s="330"/>
      <c r="F5" s="330"/>
      <c r="G5" s="378"/>
      <c r="H5" s="327"/>
      <c r="I5" s="328"/>
      <c r="J5" s="329" t="s">
        <v>170</v>
      </c>
      <c r="K5" s="329" t="s">
        <v>4739</v>
      </c>
      <c r="L5" s="330"/>
      <c r="M5" s="330"/>
      <c r="N5" s="378"/>
      <c r="O5" s="327"/>
      <c r="P5" s="328"/>
      <c r="Q5" s="329" t="s">
        <v>170</v>
      </c>
      <c r="R5" s="329" t="s">
        <v>4739</v>
      </c>
      <c r="S5" s="330"/>
      <c r="T5" s="330"/>
      <c r="U5" s="200"/>
    </row>
    <row r="6" spans="1:21" ht="13.5" thickBot="1" x14ac:dyDescent="0.25">
      <c r="A6" s="332" t="s">
        <v>15</v>
      </c>
      <c r="B6" s="331" t="s">
        <v>155</v>
      </c>
      <c r="C6" s="333" t="s">
        <v>171</v>
      </c>
      <c r="D6" s="331" t="s">
        <v>4740</v>
      </c>
      <c r="E6" s="331" t="s">
        <v>158</v>
      </c>
      <c r="F6" s="331" t="s">
        <v>159</v>
      </c>
      <c r="G6" s="378"/>
      <c r="H6" s="332" t="s">
        <v>15</v>
      </c>
      <c r="I6" s="331" t="s">
        <v>155</v>
      </c>
      <c r="J6" s="333" t="s">
        <v>171</v>
      </c>
      <c r="K6" s="331" t="s">
        <v>4740</v>
      </c>
      <c r="L6" s="331" t="s">
        <v>158</v>
      </c>
      <c r="M6" s="331" t="s">
        <v>159</v>
      </c>
      <c r="N6" s="378"/>
      <c r="O6" s="332" t="s">
        <v>15</v>
      </c>
      <c r="P6" s="331" t="s">
        <v>155</v>
      </c>
      <c r="Q6" s="333" t="s">
        <v>171</v>
      </c>
      <c r="R6" s="331" t="s">
        <v>4740</v>
      </c>
      <c r="S6" s="331" t="s">
        <v>158</v>
      </c>
      <c r="T6" s="331" t="s">
        <v>159</v>
      </c>
      <c r="U6" s="200"/>
    </row>
    <row r="7" spans="1:21" x14ac:dyDescent="0.2">
      <c r="A7" s="334"/>
      <c r="B7" s="334"/>
      <c r="C7" s="334"/>
      <c r="D7" s="334"/>
      <c r="E7" s="334"/>
      <c r="F7" s="335"/>
      <c r="G7" s="378"/>
      <c r="H7" s="334"/>
      <c r="I7" s="334"/>
      <c r="J7" s="334"/>
      <c r="K7" s="334"/>
      <c r="L7" s="334"/>
      <c r="M7" s="335"/>
      <c r="N7" s="378"/>
      <c r="O7" s="334"/>
      <c r="P7" s="334"/>
      <c r="Q7" s="334"/>
      <c r="R7" s="334"/>
      <c r="S7" s="334"/>
      <c r="T7" s="335"/>
      <c r="U7" s="200"/>
    </row>
    <row r="8" spans="1:21" x14ac:dyDescent="0.2">
      <c r="A8" s="365" t="s">
        <v>139</v>
      </c>
      <c r="B8" s="321">
        <f>'Comparison Nominal'!B8*'Comparison Adjusted'!B$2</f>
        <v>1252000</v>
      </c>
      <c r="C8" s="321">
        <f>'Comparison Nominal'!C8*'Comparison Adjusted'!C$2</f>
        <v>1224000</v>
      </c>
      <c r="D8" s="321">
        <f>'Comparison Nominal'!D8*'Comparison Adjusted'!D$2</f>
        <v>4754000</v>
      </c>
      <c r="E8" s="321">
        <f>'Comparison Nominal'!E8*'Comparison Adjusted'!E$2</f>
        <v>-399000</v>
      </c>
      <c r="F8" s="389">
        <f t="shared" ref="F8:F11" si="1">SUM(B8:E8)</f>
        <v>6831000</v>
      </c>
      <c r="G8" s="378"/>
      <c r="H8" s="365" t="s">
        <v>139</v>
      </c>
      <c r="I8" s="321">
        <f>'Comparison Nominal'!I8*'Comparison Adjusted'!I$2</f>
        <v>778330.59714220022</v>
      </c>
      <c r="J8" s="321">
        <f>'Comparison Nominal'!J8*'Comparison Adjusted'!J$2</f>
        <v>765728.81412874279</v>
      </c>
      <c r="K8" s="321">
        <f>'Comparison Nominal'!K8*'Comparison Adjusted'!K$2</f>
        <v>4014274.8350184038</v>
      </c>
      <c r="L8" s="321">
        <f>'Comparison Nominal'!L8*'Comparison Adjusted'!L$2</f>
        <v>-449602.23948843608</v>
      </c>
      <c r="M8" s="389">
        <f t="shared" ref="M8:M11" si="2">SUM(I8:L8)</f>
        <v>5108732.0068009105</v>
      </c>
      <c r="N8" s="378"/>
      <c r="O8" s="336" t="s">
        <v>139</v>
      </c>
      <c r="P8" s="321">
        <f>'Comparison Nominal'!P8*'Comparison Adjusted'!P$2</f>
        <v>881958.82488299836</v>
      </c>
      <c r="Q8" s="321">
        <f>'Comparison Nominal'!Q8*'Comparison Adjusted'!Q$2</f>
        <v>782670.27396689053</v>
      </c>
      <c r="R8" s="321">
        <f>'Comparison Nominal'!R8*'Comparison Adjusted'!R$2</f>
        <v>2484389.1791390232</v>
      </c>
      <c r="S8" s="321">
        <f>'Comparison Nominal'!S8*'Comparison Adjusted'!S$2</f>
        <v>-359683.03031566658</v>
      </c>
      <c r="T8" s="389">
        <f t="shared" ref="T8:T11" si="3">SUM(P8:S8)</f>
        <v>3789335.2476732456</v>
      </c>
      <c r="U8" s="200"/>
    </row>
    <row r="9" spans="1:21" x14ac:dyDescent="0.2">
      <c r="A9" s="339" t="s">
        <v>3973</v>
      </c>
      <c r="B9" s="321">
        <f>'Comparison Nominal'!B9*'Comparison Adjusted'!B$2</f>
        <v>3111000</v>
      </c>
      <c r="C9" s="321">
        <f>'Comparison Nominal'!C9*'Comparison Adjusted'!C$2</f>
        <v>3040000</v>
      </c>
      <c r="D9" s="321">
        <f>'Comparison Nominal'!D9*'Comparison Adjusted'!D$2</f>
        <v>77000</v>
      </c>
      <c r="E9" s="321">
        <f>'Comparison Nominal'!E9*'Comparison Adjusted'!E$2</f>
        <v>-4312000</v>
      </c>
      <c r="F9" s="389">
        <f t="shared" si="1"/>
        <v>1916000</v>
      </c>
      <c r="G9" s="378"/>
      <c r="H9" s="339" t="s">
        <v>3973</v>
      </c>
      <c r="I9" s="321">
        <f>'Comparison Nominal'!I9*'Comparison Adjusted'!I$2</f>
        <v>3337840.8300521276</v>
      </c>
      <c r="J9" s="321">
        <f>'Comparison Nominal'!J9*'Comparison Adjusted'!J$2</f>
        <v>3285709.2234043302</v>
      </c>
      <c r="K9" s="321">
        <f>'Comparison Nominal'!K9*'Comparison Adjusted'!K$2</f>
        <v>69538.61918929519</v>
      </c>
      <c r="L9" s="321">
        <f>'Comparison Nominal'!L9*'Comparison Adjusted'!L$2</f>
        <v>-4182906.5495263431</v>
      </c>
      <c r="M9" s="389">
        <f t="shared" si="2"/>
        <v>2510182.1231194092</v>
      </c>
      <c r="N9" s="378"/>
      <c r="O9" s="339" t="s">
        <v>3973</v>
      </c>
      <c r="P9" s="321">
        <f>'Comparison Nominal'!P9*'Comparison Adjusted'!P$2</f>
        <v>3910371.6573125711</v>
      </c>
      <c r="Q9" s="321">
        <f>'Comparison Nominal'!Q9*'Comparison Adjusted'!Q$2</f>
        <v>2232912.2521996582</v>
      </c>
      <c r="R9" s="321">
        <f>'Comparison Nominal'!R9*'Comparison Adjusted'!R$2</f>
        <v>1005558.5452593438</v>
      </c>
      <c r="S9" s="321">
        <f>'Comparison Nominal'!S9*'Comparison Adjusted'!S$2</f>
        <v>-5448958.1205954719</v>
      </c>
      <c r="T9" s="389">
        <f t="shared" si="3"/>
        <v>1699884.3341761008</v>
      </c>
      <c r="U9" s="200"/>
    </row>
    <row r="10" spans="1:21" x14ac:dyDescent="0.2">
      <c r="A10" s="339" t="s">
        <v>3974</v>
      </c>
      <c r="B10" s="321">
        <f>'Comparison Nominal'!B10*'Comparison Adjusted'!B$2</f>
        <v>4044000</v>
      </c>
      <c r="C10" s="321">
        <f>'Comparison Nominal'!C10*'Comparison Adjusted'!C$2</f>
        <v>3950000</v>
      </c>
      <c r="D10" s="321">
        <f>'Comparison Nominal'!D10*'Comparison Adjusted'!D$2</f>
        <v>72000</v>
      </c>
      <c r="E10" s="321">
        <f>'Comparison Nominal'!E10*'Comparison Adjusted'!E$2</f>
        <v>-5558000</v>
      </c>
      <c r="F10" s="389">
        <f t="shared" si="1"/>
        <v>2508000</v>
      </c>
      <c r="G10" s="378"/>
      <c r="H10" s="339" t="s">
        <v>3974</v>
      </c>
      <c r="I10" s="321">
        <f>'Comparison Nominal'!I10*'Comparison Adjusted'!I$2</f>
        <v>4275061.4011671441</v>
      </c>
      <c r="J10" s="321">
        <f>'Comparison Nominal'!J10*'Comparison Adjusted'!J$2</f>
        <v>4206992.3837846518</v>
      </c>
      <c r="K10" s="321">
        <f>'Comparison Nominal'!K10*'Comparison Adjusted'!K$2</f>
        <v>76913.927285129525</v>
      </c>
      <c r="L10" s="321">
        <f>'Comparison Nominal'!L10*'Comparison Adjusted'!L$2</f>
        <v>-5766550.1520101652</v>
      </c>
      <c r="M10" s="389">
        <f t="shared" si="2"/>
        <v>2792417.5602267589</v>
      </c>
      <c r="N10" s="378"/>
      <c r="O10" s="339" t="s">
        <v>3974</v>
      </c>
      <c r="P10" s="321">
        <f>'Comparison Nominal'!P10*'Comparison Adjusted'!P$2</f>
        <v>5234638.1458793627</v>
      </c>
      <c r="Q10" s="321">
        <f>'Comparison Nominal'!Q10*'Comparison Adjusted'!Q$2</f>
        <v>3070254.3467745301</v>
      </c>
      <c r="R10" s="321">
        <f>'Comparison Nominal'!R10*'Comparison Adjusted'!R$2</f>
        <v>1020601.4233817505</v>
      </c>
      <c r="S10" s="321">
        <f>'Comparison Nominal'!S10*'Comparison Adjusted'!S$2</f>
        <v>-6999911.3473166255</v>
      </c>
      <c r="T10" s="389">
        <f t="shared" si="3"/>
        <v>2325582.5687190192</v>
      </c>
      <c r="U10" s="200"/>
    </row>
    <row r="11" spans="1:21" ht="15" x14ac:dyDescent="0.2">
      <c r="A11" s="340" t="s">
        <v>3975</v>
      </c>
      <c r="B11" s="390">
        <f>'Comparison Nominal'!B11*'Comparison Adjusted'!B$2</f>
        <v>589000</v>
      </c>
      <c r="C11" s="390">
        <f>'Comparison Nominal'!C11*'Comparison Adjusted'!C$2</f>
        <v>577000</v>
      </c>
      <c r="D11" s="390">
        <f>'Comparison Nominal'!D11*'Comparison Adjusted'!D$2</f>
        <v>9000</v>
      </c>
      <c r="E11" s="390">
        <f>'Comparison Nominal'!E11*'Comparison Adjusted'!E$2</f>
        <v>-1259000</v>
      </c>
      <c r="F11" s="391">
        <f t="shared" si="1"/>
        <v>-84000</v>
      </c>
      <c r="G11" s="378"/>
      <c r="H11" s="340" t="s">
        <v>3975</v>
      </c>
      <c r="I11" s="390">
        <f>'Comparison Nominal'!I11*'Comparison Adjusted'!I$2</f>
        <v>641316.77900622122</v>
      </c>
      <c r="J11" s="390">
        <f>'Comparison Nominal'!J11*'Comparison Adjusted'!J$2</f>
        <v>631249.57285318372</v>
      </c>
      <c r="K11" s="390">
        <f>'Comparison Nominal'!K11*'Comparison Adjusted'!K$2</f>
        <v>20018.693402978919</v>
      </c>
      <c r="L11" s="390">
        <f>'Comparison Nominal'!L11*'Comparison Adjusted'!L$2</f>
        <v>-1375903.2820059061</v>
      </c>
      <c r="M11" s="391">
        <f t="shared" si="2"/>
        <v>-83318.236743522342</v>
      </c>
      <c r="N11" s="378"/>
      <c r="O11" s="340" t="s">
        <v>3975</v>
      </c>
      <c r="P11" s="390">
        <f>'Comparison Nominal'!P11*'Comparison Adjusted'!P$2</f>
        <v>626934.58636261337</v>
      </c>
      <c r="Q11" s="390">
        <f>'Comparison Nominal'!Q11*'Comparison Adjusted'!Q$2</f>
        <v>395171.75597347901</v>
      </c>
      <c r="R11" s="390">
        <f>'Comparison Nominal'!R11*'Comparison Adjusted'!R$2</f>
        <v>236057.4720746906</v>
      </c>
      <c r="S11" s="390">
        <f>'Comparison Nominal'!S11*'Comparison Adjusted'!S$2</f>
        <v>-817199.8448771945</v>
      </c>
      <c r="T11" s="391">
        <f t="shared" si="3"/>
        <v>440963.96953358839</v>
      </c>
      <c r="U11" s="200"/>
    </row>
    <row r="12" spans="1:21" x14ac:dyDescent="0.2">
      <c r="A12" s="343" t="s">
        <v>68</v>
      </c>
      <c r="B12" s="389">
        <f>SUM(B8:B11)</f>
        <v>8996000</v>
      </c>
      <c r="C12" s="389">
        <f>SUM(C8:C11)</f>
        <v>8791000</v>
      </c>
      <c r="D12" s="389">
        <f>SUM(D8:D11)</f>
        <v>4912000</v>
      </c>
      <c r="E12" s="389">
        <f>SUM(E8:E11)</f>
        <v>-11528000</v>
      </c>
      <c r="F12" s="389">
        <f>SUM(F8:F11)</f>
        <v>11171000</v>
      </c>
      <c r="G12" s="378"/>
      <c r="H12" s="343" t="s">
        <v>68</v>
      </c>
      <c r="I12" s="389">
        <f>SUM(I8:I11)</f>
        <v>9032549.6073676925</v>
      </c>
      <c r="J12" s="389">
        <f>SUM(J8:J11)</f>
        <v>8889679.9941709079</v>
      </c>
      <c r="K12" s="389">
        <f>SUM(K8:K11)</f>
        <v>4180746.0748958075</v>
      </c>
      <c r="L12" s="389">
        <f>SUM(L8:L11)</f>
        <v>-11774962.22303085</v>
      </c>
      <c r="M12" s="389">
        <f>SUM(M8:M11)</f>
        <v>10328013.453403557</v>
      </c>
      <c r="N12" s="378"/>
      <c r="O12" s="343" t="s">
        <v>68</v>
      </c>
      <c r="P12" s="389">
        <f>SUM(P8:P11)</f>
        <v>10653903.214437546</v>
      </c>
      <c r="Q12" s="389">
        <f>SUM(Q8:Q11)</f>
        <v>6481008.6289145574</v>
      </c>
      <c r="R12" s="389">
        <f>SUM(R8:R11)</f>
        <v>4746606.6198548079</v>
      </c>
      <c r="S12" s="389">
        <f>SUM(S8:S11)</f>
        <v>-13625752.343104959</v>
      </c>
      <c r="T12" s="389">
        <f>SUM(T8:T11)</f>
        <v>8255766.1201019539</v>
      </c>
      <c r="U12" s="200"/>
    </row>
    <row r="13" spans="1:21" x14ac:dyDescent="0.2">
      <c r="A13" s="326"/>
      <c r="B13" s="321"/>
      <c r="C13" s="321"/>
      <c r="D13" s="321"/>
      <c r="E13" s="321"/>
      <c r="F13" s="389"/>
      <c r="G13" s="378"/>
      <c r="H13" s="326"/>
      <c r="I13" s="321"/>
      <c r="J13" s="321"/>
      <c r="K13" s="321"/>
      <c r="L13" s="321"/>
      <c r="M13" s="389"/>
      <c r="N13" s="378"/>
      <c r="O13" s="344"/>
      <c r="P13" s="321"/>
      <c r="Q13" s="321"/>
      <c r="R13" s="321"/>
      <c r="S13" s="321"/>
      <c r="T13" s="389"/>
      <c r="U13" s="200"/>
    </row>
    <row r="14" spans="1:21" x14ac:dyDescent="0.2">
      <c r="A14" s="326" t="s">
        <v>142</v>
      </c>
      <c r="B14" s="321">
        <f>'Comparison Nominal'!B14*'Comparison Adjusted'!B$2</f>
        <v>1953000</v>
      </c>
      <c r="C14" s="321">
        <f>'Comparison Nominal'!C14*'Comparison Adjusted'!C$2</f>
        <v>1910000</v>
      </c>
      <c r="D14" s="321">
        <f>'Comparison Nominal'!D14*'Comparison Adjusted'!D$2</f>
        <v>57618000</v>
      </c>
      <c r="E14" s="321">
        <f>'Comparison Nominal'!E14*'Comparison Adjusted'!E$2</f>
        <v>-606000</v>
      </c>
      <c r="F14" s="389">
        <f t="shared" ref="F14:F17" si="4">SUM(B14:E14)</f>
        <v>60875000</v>
      </c>
      <c r="G14" s="378"/>
      <c r="H14" s="326" t="s">
        <v>142</v>
      </c>
      <c r="I14" s="321">
        <f>'Comparison Nominal'!I14*'Comparison Adjusted'!I$2</f>
        <v>1119138.0775476606</v>
      </c>
      <c r="J14" s="321">
        <f>'Comparison Nominal'!J14*'Comparison Adjusted'!J$2</f>
        <v>1101926.9173176403</v>
      </c>
      <c r="K14" s="321">
        <f>'Comparison Nominal'!K14*'Comparison Adjusted'!K$2</f>
        <v>60767270.632463634</v>
      </c>
      <c r="L14" s="321">
        <f>'Comparison Nominal'!L14*'Comparison Adjusted'!L$2</f>
        <v>-553974.18794110883</v>
      </c>
      <c r="M14" s="389">
        <f t="shared" ref="M14:M16" si="5">SUM(I14:L14)</f>
        <v>62434361.439387821</v>
      </c>
      <c r="N14" s="378"/>
      <c r="O14" s="344" t="s">
        <v>142</v>
      </c>
      <c r="P14" s="321">
        <f>'Comparison Nominal'!P14*'Comparison Adjusted'!P$2</f>
        <v>2896915.9594424991</v>
      </c>
      <c r="Q14" s="321">
        <f>'Comparison Nominal'!Q14*'Comparison Adjusted'!Q$2</f>
        <v>2427620.6659438722</v>
      </c>
      <c r="R14" s="321">
        <f>'Comparison Nominal'!R14*'Comparison Adjusted'!R$2</f>
        <v>50240898.639896646</v>
      </c>
      <c r="S14" s="321">
        <f>'Comparison Nominal'!S14*'Comparison Adjusted'!S$2</f>
        <v>-3733030.2773028649</v>
      </c>
      <c r="T14" s="389">
        <f t="shared" ref="T14:T16" si="6">SUM(P14:S14)</f>
        <v>51832404.987980157</v>
      </c>
      <c r="U14" s="200"/>
    </row>
    <row r="15" spans="1:21" x14ac:dyDescent="0.2">
      <c r="A15" s="345" t="s">
        <v>3934</v>
      </c>
      <c r="B15" s="321">
        <f>'Comparison Nominal'!B15*'Comparison Adjusted'!B$2</f>
        <v>3533000</v>
      </c>
      <c r="C15" s="321">
        <f>'Comparison Nominal'!C15*'Comparison Adjusted'!C$2</f>
        <v>3454000</v>
      </c>
      <c r="D15" s="321">
        <f>'Comparison Nominal'!D15*'Comparison Adjusted'!D$2</f>
        <v>1483000</v>
      </c>
      <c r="E15" s="321">
        <f>'Comparison Nominal'!E15*'Comparison Adjusted'!E$2</f>
        <v>-3014000</v>
      </c>
      <c r="F15" s="389">
        <f t="shared" si="4"/>
        <v>5456000</v>
      </c>
      <c r="G15" s="378"/>
      <c r="H15" s="345" t="s">
        <v>3934</v>
      </c>
      <c r="I15" s="321">
        <f>'Comparison Nominal'!I15*'Comparison Adjusted'!I$2</f>
        <v>3954978.6999755292</v>
      </c>
      <c r="J15" s="321">
        <f>'Comparison Nominal'!J15*'Comparison Adjusted'!J$2</f>
        <v>3891869.385571775</v>
      </c>
      <c r="K15" s="321">
        <f>'Comparison Nominal'!K15*'Comparison Adjusted'!K$2</f>
        <v>1362324.7668448284</v>
      </c>
      <c r="L15" s="321">
        <f>'Comparison Nominal'!L15*'Comparison Adjusted'!L$2</f>
        <v>-4666630.387547384</v>
      </c>
      <c r="M15" s="389">
        <f t="shared" si="5"/>
        <v>4542542.4648447474</v>
      </c>
      <c r="N15" s="378"/>
      <c r="O15" s="345" t="s">
        <v>3934</v>
      </c>
      <c r="P15" s="321">
        <f>'Comparison Nominal'!P15*'Comparison Adjusted'!P$2</f>
        <v>3569011.0880430974</v>
      </c>
      <c r="Q15" s="321">
        <f>'Comparison Nominal'!Q15*'Comparison Adjusted'!Q$2</f>
        <v>1863637.6744089071</v>
      </c>
      <c r="R15" s="321">
        <f>'Comparison Nominal'!R15*'Comparison Adjusted'!R$2</f>
        <v>1058787.1909232447</v>
      </c>
      <c r="S15" s="321">
        <f>'Comparison Nominal'!S15*'Comparison Adjusted'!S$2</f>
        <v>-4467742.8138943333</v>
      </c>
      <c r="T15" s="389">
        <f t="shared" si="6"/>
        <v>2023693.1394809159</v>
      </c>
      <c r="U15" s="200"/>
    </row>
    <row r="16" spans="1:21" s="318" customFormat="1" x14ac:dyDescent="0.2">
      <c r="A16" s="339" t="s">
        <v>3976</v>
      </c>
      <c r="B16" s="321">
        <f>'Comparison Nominal'!B16*'Comparison Adjusted'!B$2</f>
        <v>142000</v>
      </c>
      <c r="C16" s="321">
        <f>'Comparison Nominal'!C16*'Comparison Adjusted'!C$2</f>
        <v>139000</v>
      </c>
      <c r="D16" s="321">
        <f>'Comparison Nominal'!D16*'Comparison Adjusted'!D$2</f>
        <v>7000</v>
      </c>
      <c r="E16" s="321">
        <f>'Comparison Nominal'!E16*'Comparison Adjusted'!E$2</f>
        <v>-244000</v>
      </c>
      <c r="F16" s="389">
        <f t="shared" si="4"/>
        <v>44000</v>
      </c>
      <c r="G16" s="378"/>
      <c r="H16" s="339" t="s">
        <v>3976</v>
      </c>
      <c r="I16" s="321">
        <f>'Comparison Nominal'!I16*'Comparison Adjusted'!I$2</f>
        <v>131256.93502102193</v>
      </c>
      <c r="J16" s="321">
        <f>'Comparison Nominal'!J16*'Comparison Adjusted'!J$2</f>
        <v>128457.78271098174</v>
      </c>
      <c r="K16" s="321">
        <f>'Comparison Nominal'!K16*'Comparison Adjusted'!K$2</f>
        <v>36876.540479171686</v>
      </c>
      <c r="L16" s="321">
        <f>'Comparison Nominal'!L16*'Comparison Adjusted'!L$2</f>
        <v>-300069.35180143395</v>
      </c>
      <c r="M16" s="389">
        <f t="shared" si="5"/>
        <v>-3478.0935902586207</v>
      </c>
      <c r="N16" s="378"/>
      <c r="O16" s="339" t="s">
        <v>3976</v>
      </c>
      <c r="P16" s="321">
        <f>'Comparison Nominal'!P16*'Comparison Adjusted'!P$2</f>
        <v>167359.65652900271</v>
      </c>
      <c r="Q16" s="321">
        <f>'Comparison Nominal'!Q16*'Comparison Adjusted'!Q$2</f>
        <v>105507.02222592886</v>
      </c>
      <c r="R16" s="321">
        <f>'Comparison Nominal'!R16*'Comparison Adjusted'!R$2</f>
        <v>71742.957199170676</v>
      </c>
      <c r="S16" s="321">
        <f>'Comparison Nominal'!S16*'Comparison Adjusted'!S$2</f>
        <v>-204299.96121929862</v>
      </c>
      <c r="T16" s="389">
        <f t="shared" si="6"/>
        <v>140309.67473480359</v>
      </c>
      <c r="U16" s="200"/>
    </row>
    <row r="17" spans="1:21" ht="15" x14ac:dyDescent="0.2">
      <c r="A17" s="340" t="s">
        <v>3977</v>
      </c>
      <c r="B17" s="390">
        <f>'Comparison Nominal'!B17*'Comparison Adjusted'!B$2</f>
        <v>3497000</v>
      </c>
      <c r="C17" s="390">
        <f>'Comparison Nominal'!C17*'Comparison Adjusted'!C$2</f>
        <v>3418000</v>
      </c>
      <c r="D17" s="390">
        <f>'Comparison Nominal'!D17*'Comparison Adjusted'!D$2</f>
        <v>83000</v>
      </c>
      <c r="E17" s="390">
        <f>'Comparison Nominal'!E17*'Comparison Adjusted'!E$2</f>
        <v>-4186000</v>
      </c>
      <c r="F17" s="391">
        <f t="shared" si="4"/>
        <v>2812000</v>
      </c>
      <c r="G17" s="378"/>
      <c r="H17" s="340"/>
      <c r="I17" s="390"/>
      <c r="J17" s="390"/>
      <c r="K17" s="390"/>
      <c r="L17" s="390"/>
      <c r="M17" s="391"/>
      <c r="N17" s="378"/>
      <c r="O17" s="340"/>
      <c r="P17" s="390"/>
      <c r="Q17" s="390"/>
      <c r="R17" s="390"/>
      <c r="S17" s="390"/>
      <c r="T17" s="391"/>
      <c r="U17" s="200"/>
    </row>
    <row r="18" spans="1:21" x14ac:dyDescent="0.2">
      <c r="A18" s="343" t="s">
        <v>67</v>
      </c>
      <c r="B18" s="389">
        <f>SUM(B14:B17)</f>
        <v>9125000</v>
      </c>
      <c r="C18" s="389">
        <f>SUM(C14:C17)</f>
        <v>8921000</v>
      </c>
      <c r="D18" s="389">
        <f>SUM(D14:D17)</f>
        <v>59191000</v>
      </c>
      <c r="E18" s="389">
        <f>SUM(E14:E17)</f>
        <v>-8050000</v>
      </c>
      <c r="F18" s="389">
        <f>SUM(F14:F17)</f>
        <v>69187000</v>
      </c>
      <c r="G18" s="378"/>
      <c r="H18" s="343" t="s">
        <v>67</v>
      </c>
      <c r="I18" s="389">
        <f>SUM(I14:I17)</f>
        <v>5205373.7125442121</v>
      </c>
      <c r="J18" s="389">
        <f>SUM(J14:J17)</f>
        <v>5122254.0856003966</v>
      </c>
      <c r="K18" s="389">
        <f>SUM(K14:K17)</f>
        <v>62166471.939787634</v>
      </c>
      <c r="L18" s="389">
        <f>SUM(L14:L17)</f>
        <v>-5520673.9272899264</v>
      </c>
      <c r="M18" s="389">
        <f>SUM(M14:M17)</f>
        <v>66973425.810642309</v>
      </c>
      <c r="N18" s="378"/>
      <c r="O18" s="343" t="s">
        <v>67</v>
      </c>
      <c r="P18" s="389">
        <f>SUM(P14:P17)</f>
        <v>6633286.7040145993</v>
      </c>
      <c r="Q18" s="389">
        <f>SUM(Q14:Q17)</f>
        <v>4396765.3625787077</v>
      </c>
      <c r="R18" s="389">
        <f>SUM(R14:R17)</f>
        <v>51371428.788019061</v>
      </c>
      <c r="S18" s="389">
        <f>SUM(S14:S17)</f>
        <v>-8405073.052416496</v>
      </c>
      <c r="T18" s="389">
        <f>SUM(T14:T17)</f>
        <v>53996407.802195877</v>
      </c>
      <c r="U18" s="200"/>
    </row>
    <row r="19" spans="1:21" x14ac:dyDescent="0.2">
      <c r="A19" s="326"/>
      <c r="B19" s="321"/>
      <c r="C19" s="321"/>
      <c r="D19" s="321"/>
      <c r="E19" s="321"/>
      <c r="F19" s="389"/>
      <c r="G19" s="378"/>
      <c r="H19" s="326"/>
      <c r="I19" s="321"/>
      <c r="J19" s="321"/>
      <c r="K19" s="321"/>
      <c r="L19" s="321"/>
      <c r="M19" s="389"/>
      <c r="N19" s="378"/>
      <c r="O19" s="344"/>
      <c r="P19" s="321"/>
      <c r="Q19" s="321"/>
      <c r="R19" s="321"/>
      <c r="S19" s="321"/>
      <c r="T19" s="389"/>
      <c r="U19" s="200"/>
    </row>
    <row r="20" spans="1:21" x14ac:dyDescent="0.2">
      <c r="A20" s="345" t="s">
        <v>3935</v>
      </c>
      <c r="B20" s="321">
        <f>'Comparison Nominal'!B20*'Comparison Adjusted'!B$2</f>
        <v>1404000</v>
      </c>
      <c r="C20" s="321">
        <f>'Comparison Nominal'!C20*'Comparison Adjusted'!C$2</f>
        <v>1374000</v>
      </c>
      <c r="D20" s="321">
        <f>'Comparison Nominal'!D20*'Comparison Adjusted'!D$2</f>
        <v>7325000</v>
      </c>
      <c r="E20" s="321">
        <f>'Comparison Nominal'!E20*'Comparison Adjusted'!E$2</f>
        <v>-327000</v>
      </c>
      <c r="F20" s="389">
        <f>SUM(B20:E20)</f>
        <v>9776000</v>
      </c>
      <c r="G20" s="378"/>
      <c r="H20" s="345" t="s">
        <v>3935</v>
      </c>
      <c r="I20" s="321">
        <f>'Comparison Nominal'!I20*'Comparison Adjusted'!I$2</f>
        <v>1287239.064504408</v>
      </c>
      <c r="J20" s="321">
        <f>'Comparison Nominal'!J20*'Comparison Adjusted'!J$2</f>
        <v>1265509.874988656</v>
      </c>
      <c r="K20" s="321">
        <f>'Comparison Nominal'!K20*'Comparison Adjusted'!K$2</f>
        <v>2284238.2788241208</v>
      </c>
      <c r="L20" s="321">
        <f>'Comparison Nominal'!L20*'Comparison Adjusted'!L$2</f>
        <v>-352255.32602777024</v>
      </c>
      <c r="M20" s="389">
        <f>SUM(I20:L20)</f>
        <v>4484731.8922894141</v>
      </c>
      <c r="N20" s="378"/>
      <c r="O20" s="345" t="s">
        <v>4717</v>
      </c>
      <c r="P20" s="321">
        <f>'Comparison Nominal'!P20*'Comparison Adjusted'!P$2</f>
        <v>2025583.1444978502</v>
      </c>
      <c r="Q20" s="321">
        <f>'Comparison Nominal'!Q20*'Comparison Adjusted'!Q$2</f>
        <v>2736468.4946415913</v>
      </c>
      <c r="R20" s="321">
        <f>'Comparison Nominal'!R20*'Comparison Adjusted'!R$2</f>
        <v>1808616.8081016736</v>
      </c>
      <c r="S20" s="321">
        <f>'Comparison Nominal'!S20*'Comparison Adjusted'!S$2</f>
        <v>-6053225.6115257917</v>
      </c>
      <c r="T20" s="389">
        <f>SUM(P20:S20)</f>
        <v>517442.83571532369</v>
      </c>
      <c r="U20" s="200"/>
    </row>
    <row r="21" spans="1:21" x14ac:dyDescent="0.2">
      <c r="A21" s="345" t="s">
        <v>3978</v>
      </c>
      <c r="B21" s="321">
        <f>'Comparison Nominal'!B21*'Comparison Adjusted'!B$2</f>
        <v>2201000</v>
      </c>
      <c r="C21" s="321">
        <f>'Comparison Nominal'!C21*'Comparison Adjusted'!C$2</f>
        <v>2151000</v>
      </c>
      <c r="D21" s="321">
        <f>'Comparison Nominal'!D21*'Comparison Adjusted'!D$2</f>
        <v>50000</v>
      </c>
      <c r="E21" s="321">
        <f>'Comparison Nominal'!E21*'Comparison Adjusted'!E$2</f>
        <v>-3325000</v>
      </c>
      <c r="F21" s="389">
        <f>SUM(B21:E21)</f>
        <v>1077000</v>
      </c>
      <c r="G21" s="378"/>
      <c r="H21" s="345" t="s">
        <v>3978</v>
      </c>
      <c r="I21" s="321">
        <f>'Comparison Nominal'!I21*'Comparison Adjusted'!I$2</f>
        <v>1341353.7657850047</v>
      </c>
      <c r="J21" s="321">
        <f>'Comparison Nominal'!J21*'Comparison Adjusted'!J$2</f>
        <v>1320706.5784972811</v>
      </c>
      <c r="K21" s="321">
        <f>'Comparison Nominal'!K21*'Comparison Adjusted'!K$2</f>
        <v>55841.61843988856</v>
      </c>
      <c r="L21" s="321">
        <f>'Comparison Nominal'!L21*'Comparison Adjusted'!L$2</f>
        <v>-3518538.9545679842</v>
      </c>
      <c r="M21" s="389">
        <f>SUM(I21:L21)</f>
        <v>-800636.99184580985</v>
      </c>
      <c r="N21" s="378"/>
      <c r="O21" s="345" t="s">
        <v>4718</v>
      </c>
      <c r="P21" s="321">
        <f>'Comparison Nominal'!P21*'Comparison Adjusted'!P$2</f>
        <v>1093150.7724076924</v>
      </c>
      <c r="Q21" s="321">
        <f>'Comparison Nominal'!Q21*'Comparison Adjusted'!Q$2</f>
        <v>685795.64446853765</v>
      </c>
      <c r="R21" s="321">
        <f>'Comparison Nominal'!R21*'Comparison Adjusted'!R$2</f>
        <v>15042.878122406753</v>
      </c>
      <c r="S21" s="321">
        <f>'Comparison Nominal'!S21*'Comparison Adjusted'!S$2</f>
        <v>-1804170.0800633836</v>
      </c>
      <c r="T21" s="389">
        <f>SUM(P21:S21)</f>
        <v>-10180.785064746859</v>
      </c>
      <c r="U21" s="200"/>
    </row>
    <row r="22" spans="1:21" x14ac:dyDescent="0.2">
      <c r="A22" s="345" t="s">
        <v>3937</v>
      </c>
      <c r="B22" s="321">
        <f>'Comparison Nominal'!B22*'Comparison Adjusted'!B$2</f>
        <v>0</v>
      </c>
      <c r="C22" s="321">
        <f>'Comparison Nominal'!C22*'Comparison Adjusted'!C$2</f>
        <v>0</v>
      </c>
      <c r="D22" s="321">
        <f>'Comparison Nominal'!D22*'Comparison Adjusted'!D$2</f>
        <v>0</v>
      </c>
      <c r="E22" s="321">
        <f>'Comparison Nominal'!E22*'Comparison Adjusted'!E$2</f>
        <v>0</v>
      </c>
      <c r="F22" s="389">
        <f>SUM(B22:E22)</f>
        <v>0</v>
      </c>
      <c r="G22" s="378"/>
      <c r="H22" s="345" t="s">
        <v>3937</v>
      </c>
      <c r="I22" s="321">
        <f>'Comparison Nominal'!I22*'Comparison Adjusted'!I$2</f>
        <v>0</v>
      </c>
      <c r="J22" s="321">
        <f>'Comparison Nominal'!J22*'Comparison Adjusted'!J$2</f>
        <v>0</v>
      </c>
      <c r="K22" s="321">
        <f>'Comparison Nominal'!K22*'Comparison Adjusted'!K$2</f>
        <v>0</v>
      </c>
      <c r="L22" s="321">
        <f>'Comparison Nominal'!L22*'Comparison Adjusted'!L$2</f>
        <v>0</v>
      </c>
      <c r="M22" s="389">
        <f>SUM(I22:L22)</f>
        <v>0</v>
      </c>
      <c r="N22" s="378"/>
      <c r="O22" s="345" t="s">
        <v>3937</v>
      </c>
      <c r="P22" s="321">
        <f>'Comparison Nominal'!P22*'Comparison Adjusted'!P$2</f>
        <v>452933.67362214223</v>
      </c>
      <c r="Q22" s="321">
        <f>'Comparison Nominal'!Q22*'Comparison Adjusted'!Q$2</f>
        <v>284868.96001000796</v>
      </c>
      <c r="R22" s="321">
        <f>'Comparison Nominal'!R22*'Comparison Adjusted'!R$2</f>
        <v>5785.7223547718286</v>
      </c>
      <c r="S22" s="321">
        <f>'Comparison Nominal'!S22*'Comparison Adjusted'!S$2</f>
        <v>-801853.36891705939</v>
      </c>
      <c r="T22" s="389">
        <f>SUM(P22:S22)</f>
        <v>-58265.012930137338</v>
      </c>
      <c r="U22" s="200"/>
    </row>
    <row r="23" spans="1:21" x14ac:dyDescent="0.2">
      <c r="A23" s="345" t="s">
        <v>3938</v>
      </c>
      <c r="B23" s="321">
        <f>'Comparison Nominal'!B23*'Comparison Adjusted'!B$2</f>
        <v>0</v>
      </c>
      <c r="C23" s="321">
        <f>'Comparison Nominal'!C23*'Comparison Adjusted'!C$2</f>
        <v>0</v>
      </c>
      <c r="D23" s="321">
        <f>'Comparison Nominal'!D23*'Comparison Adjusted'!D$2</f>
        <v>0</v>
      </c>
      <c r="E23" s="321">
        <f>'Comparison Nominal'!E23*'Comparison Adjusted'!E$2</f>
        <v>0</v>
      </c>
      <c r="F23" s="389">
        <f t="shared" ref="F23:F25" si="7">SUM(B23:E23)</f>
        <v>0</v>
      </c>
      <c r="G23" s="378"/>
      <c r="H23" s="345" t="s">
        <v>3938</v>
      </c>
      <c r="I23" s="321">
        <f>'Comparison Nominal'!I23*'Comparison Adjusted'!I$2</f>
        <v>0</v>
      </c>
      <c r="J23" s="321">
        <f>'Comparison Nominal'!J23*'Comparison Adjusted'!J$2</f>
        <v>0</v>
      </c>
      <c r="K23" s="321">
        <f>'Comparison Nominal'!K23*'Comparison Adjusted'!K$2</f>
        <v>0</v>
      </c>
      <c r="L23" s="321">
        <f>'Comparison Nominal'!L23*'Comparison Adjusted'!L$2</f>
        <v>0</v>
      </c>
      <c r="M23" s="389">
        <f t="shared" ref="M23:M25" si="8">SUM(I23:L23)</f>
        <v>0</v>
      </c>
      <c r="N23" s="378"/>
      <c r="O23" s="345" t="s">
        <v>3938</v>
      </c>
      <c r="P23" s="321">
        <f>'Comparison Nominal'!P23*'Comparison Adjusted'!P$2</f>
        <v>452933.67362214223</v>
      </c>
      <c r="Q23" s="321">
        <f>'Comparison Nominal'!Q23*'Comparison Adjusted'!Q$2</f>
        <v>284868.96001000796</v>
      </c>
      <c r="R23" s="321">
        <f>'Comparison Nominal'!R23*'Comparison Adjusted'!R$2</f>
        <v>5785.7223547718286</v>
      </c>
      <c r="S23" s="321">
        <f>'Comparison Nominal'!S23*'Comparison Adjusted'!S$2</f>
        <v>-801853.36891705939</v>
      </c>
      <c r="T23" s="389">
        <f t="shared" ref="T23:T25" si="9">SUM(P23:S23)</f>
        <v>-58265.012930137338</v>
      </c>
      <c r="U23" s="200"/>
    </row>
    <row r="24" spans="1:21" x14ac:dyDescent="0.2">
      <c r="A24" s="345" t="s">
        <v>3939</v>
      </c>
      <c r="B24" s="321">
        <f>'Comparison Nominal'!B24*'Comparison Adjusted'!B$2</f>
        <v>0</v>
      </c>
      <c r="C24" s="321">
        <f>'Comparison Nominal'!C24*'Comparison Adjusted'!C$2</f>
        <v>0</v>
      </c>
      <c r="D24" s="321">
        <f>'Comparison Nominal'!D24*'Comparison Adjusted'!D$2</f>
        <v>0</v>
      </c>
      <c r="E24" s="321">
        <f>'Comparison Nominal'!E24*'Comparison Adjusted'!E$2</f>
        <v>0</v>
      </c>
      <c r="F24" s="389">
        <f t="shared" si="7"/>
        <v>0</v>
      </c>
      <c r="G24" s="378"/>
      <c r="H24" s="345" t="s">
        <v>3939</v>
      </c>
      <c r="I24" s="321">
        <f>'Comparison Nominal'!I24*'Comparison Adjusted'!I$2</f>
        <v>0</v>
      </c>
      <c r="J24" s="321">
        <f>'Comparison Nominal'!J24*'Comparison Adjusted'!J$2</f>
        <v>0</v>
      </c>
      <c r="K24" s="321">
        <f>'Comparison Nominal'!K24*'Comparison Adjusted'!K$2</f>
        <v>0</v>
      </c>
      <c r="L24" s="321">
        <f>'Comparison Nominal'!L24*'Comparison Adjusted'!L$2</f>
        <v>0</v>
      </c>
      <c r="M24" s="389">
        <f t="shared" si="8"/>
        <v>0</v>
      </c>
      <c r="N24" s="378"/>
      <c r="O24" s="345" t="s">
        <v>3939</v>
      </c>
      <c r="P24" s="321">
        <f>'Comparison Nominal'!P24*'Comparison Adjusted'!P$2</f>
        <v>452933.67362214223</v>
      </c>
      <c r="Q24" s="321">
        <f>'Comparison Nominal'!Q24*'Comparison Adjusted'!Q$2</f>
        <v>284868.96001000796</v>
      </c>
      <c r="R24" s="321">
        <f>'Comparison Nominal'!R24*'Comparison Adjusted'!R$2</f>
        <v>5785.7223547718286</v>
      </c>
      <c r="S24" s="321">
        <f>'Comparison Nominal'!S24*'Comparison Adjusted'!S$2</f>
        <v>-801853.36891705939</v>
      </c>
      <c r="T24" s="389">
        <f t="shared" si="9"/>
        <v>-58265.012930137338</v>
      </c>
      <c r="U24" s="200"/>
    </row>
    <row r="25" spans="1:21" x14ac:dyDescent="0.2">
      <c r="A25" s="345" t="s">
        <v>3940</v>
      </c>
      <c r="B25" s="321">
        <f>'Comparison Nominal'!B25*'Comparison Adjusted'!B$2</f>
        <v>0</v>
      </c>
      <c r="C25" s="321">
        <f>'Comparison Nominal'!C25*'Comparison Adjusted'!C$2</f>
        <v>0</v>
      </c>
      <c r="D25" s="321">
        <f>'Comparison Nominal'!D25*'Comparison Adjusted'!D$2</f>
        <v>0</v>
      </c>
      <c r="E25" s="321">
        <f>'Comparison Nominal'!E25*'Comparison Adjusted'!E$2</f>
        <v>0</v>
      </c>
      <c r="F25" s="389">
        <f t="shared" si="7"/>
        <v>0</v>
      </c>
      <c r="G25" s="378"/>
      <c r="H25" s="345" t="s">
        <v>3940</v>
      </c>
      <c r="I25" s="321">
        <f>'Comparison Nominal'!I25*'Comparison Adjusted'!I$2</f>
        <v>0</v>
      </c>
      <c r="J25" s="321">
        <f>'Comparison Nominal'!J25*'Comparison Adjusted'!J$2</f>
        <v>0</v>
      </c>
      <c r="K25" s="321">
        <f>'Comparison Nominal'!K25*'Comparison Adjusted'!K$2</f>
        <v>0</v>
      </c>
      <c r="L25" s="321">
        <f>'Comparison Nominal'!L25*'Comparison Adjusted'!L$2</f>
        <v>0</v>
      </c>
      <c r="M25" s="389">
        <f t="shared" si="8"/>
        <v>0</v>
      </c>
      <c r="N25" s="378"/>
      <c r="O25" s="345" t="s">
        <v>3940</v>
      </c>
      <c r="P25" s="321">
        <f>'Comparison Nominal'!P25*'Comparison Adjusted'!P$2</f>
        <v>452933.67362214223</v>
      </c>
      <c r="Q25" s="321">
        <f>'Comparison Nominal'!Q25*'Comparison Adjusted'!Q$2</f>
        <v>284868.96001000796</v>
      </c>
      <c r="R25" s="321">
        <f>'Comparison Nominal'!R25*'Comparison Adjusted'!R$2</f>
        <v>5785.7223547718286</v>
      </c>
      <c r="S25" s="321">
        <f>'Comparison Nominal'!S25*'Comparison Adjusted'!S$2</f>
        <v>-801853.36891705939</v>
      </c>
      <c r="T25" s="389">
        <f t="shared" si="9"/>
        <v>-58265.012930137338</v>
      </c>
      <c r="U25" s="200"/>
    </row>
    <row r="26" spans="1:21" ht="15" x14ac:dyDescent="0.2">
      <c r="A26" s="346" t="s">
        <v>3979</v>
      </c>
      <c r="B26" s="390">
        <f>'Comparison Nominal'!B26*'Comparison Adjusted'!B$2</f>
        <v>3356000</v>
      </c>
      <c r="C26" s="390">
        <f>'Comparison Nominal'!C26*'Comparison Adjusted'!C$2</f>
        <v>3279000</v>
      </c>
      <c r="D26" s="390">
        <f>'Comparison Nominal'!D26*'Comparison Adjusted'!D$2</f>
        <v>3000</v>
      </c>
      <c r="E26" s="390">
        <f>'Comparison Nominal'!E26*'Comparison Adjusted'!E$2</f>
        <v>-5433000</v>
      </c>
      <c r="F26" s="392">
        <f>SUM(B26:E26)</f>
        <v>1205000</v>
      </c>
      <c r="G26" s="378"/>
      <c r="H26" s="346" t="s">
        <v>3979</v>
      </c>
      <c r="I26" s="390">
        <f>'Comparison Nominal'!I26*'Comparison Adjusted'!I$2</f>
        <v>1902074.1811818264</v>
      </c>
      <c r="J26" s="390">
        <f>'Comparison Nominal'!J26*'Comparison Adjusted'!J$2</f>
        <v>1872673.6135835308</v>
      </c>
      <c r="K26" s="390">
        <f>'Comparison Nominal'!K26*'Comparison Adjusted'!K$2</f>
        <v>59002.464766674704</v>
      </c>
      <c r="L26" s="390">
        <f>'Comparison Nominal'!L26*'Comparison Adjusted'!L$2</f>
        <v>-6428910.5941136647</v>
      </c>
      <c r="M26" s="392">
        <f>SUM(I26:L26)</f>
        <v>-2595160.3345816331</v>
      </c>
      <c r="N26" s="378"/>
      <c r="O26" s="346"/>
      <c r="P26" s="390"/>
      <c r="Q26" s="390"/>
      <c r="R26" s="390"/>
      <c r="S26" s="390"/>
      <c r="T26" s="392"/>
      <c r="U26" s="200"/>
    </row>
    <row r="27" spans="1:21" x14ac:dyDescent="0.2">
      <c r="A27" s="343" t="s">
        <v>69</v>
      </c>
      <c r="B27" s="389">
        <f>SUM(B20:B26)</f>
        <v>6961000</v>
      </c>
      <c r="C27" s="389">
        <f t="shared" ref="C27:E27" si="10">SUM(C20:C26)</f>
        <v>6804000</v>
      </c>
      <c r="D27" s="389">
        <f t="shared" si="10"/>
        <v>7378000</v>
      </c>
      <c r="E27" s="389">
        <f t="shared" si="10"/>
        <v>-9085000</v>
      </c>
      <c r="F27" s="389">
        <f>SUM(F20:F26)</f>
        <v>12058000</v>
      </c>
      <c r="G27" s="378"/>
      <c r="H27" s="343" t="s">
        <v>69</v>
      </c>
      <c r="I27" s="389">
        <f>SUM(I20:I26)</f>
        <v>4530667.0114712389</v>
      </c>
      <c r="J27" s="389">
        <f t="shared" ref="J27:L27" si="11">SUM(J20:J26)</f>
        <v>4458890.0670694672</v>
      </c>
      <c r="K27" s="389">
        <f t="shared" si="11"/>
        <v>2399082.362030684</v>
      </c>
      <c r="L27" s="389">
        <f t="shared" si="11"/>
        <v>-10299704.87470942</v>
      </c>
      <c r="M27" s="389">
        <f>SUM(M20:M26)</f>
        <v>1088934.5658619711</v>
      </c>
      <c r="N27" s="378"/>
      <c r="O27" s="343" t="s">
        <v>69</v>
      </c>
      <c r="P27" s="389">
        <f>SUM(P20:P26)</f>
        <v>4930468.611394112</v>
      </c>
      <c r="Q27" s="389">
        <f t="shared" ref="Q27:S27" si="12">SUM(Q20:Q26)</f>
        <v>4561739.9791501602</v>
      </c>
      <c r="R27" s="389">
        <f t="shared" si="12"/>
        <v>1846802.5756431676</v>
      </c>
      <c r="S27" s="389">
        <f t="shared" si="12"/>
        <v>-11064809.167257411</v>
      </c>
      <c r="T27" s="389">
        <f>SUM(T20:T26)</f>
        <v>274201.99893002748</v>
      </c>
      <c r="U27" s="200"/>
    </row>
    <row r="28" spans="1:21" x14ac:dyDescent="0.2">
      <c r="A28" s="326"/>
      <c r="B28" s="321"/>
      <c r="C28" s="321"/>
      <c r="D28" s="321"/>
      <c r="E28" s="321"/>
      <c r="F28" s="389"/>
      <c r="G28" s="378"/>
      <c r="H28" s="326"/>
      <c r="I28" s="321"/>
      <c r="J28" s="321"/>
      <c r="K28" s="321"/>
      <c r="L28" s="321"/>
      <c r="M28" s="389"/>
      <c r="N28" s="378"/>
      <c r="O28" s="344"/>
      <c r="P28" s="321"/>
      <c r="Q28" s="321"/>
      <c r="R28" s="321"/>
      <c r="S28" s="321"/>
      <c r="T28" s="389"/>
      <c r="U28" s="200"/>
    </row>
    <row r="29" spans="1:21" x14ac:dyDescent="0.2">
      <c r="A29" s="347" t="s">
        <v>3980</v>
      </c>
      <c r="B29" s="384"/>
      <c r="C29" s="384"/>
      <c r="D29" s="384"/>
      <c r="E29" s="384"/>
      <c r="F29" s="384"/>
      <c r="G29" s="378"/>
      <c r="H29" s="347" t="s">
        <v>3980</v>
      </c>
      <c r="I29" s="384"/>
      <c r="J29" s="384"/>
      <c r="K29" s="384"/>
      <c r="L29" s="384"/>
      <c r="M29" s="384"/>
      <c r="N29" s="378"/>
      <c r="O29" s="347" t="s">
        <v>3980</v>
      </c>
      <c r="P29" s="384"/>
      <c r="Q29" s="384"/>
      <c r="R29" s="384"/>
      <c r="S29" s="384"/>
      <c r="T29" s="384"/>
      <c r="U29" s="200"/>
    </row>
    <row r="30" spans="1:21" x14ac:dyDescent="0.2">
      <c r="A30" s="345" t="s">
        <v>4738</v>
      </c>
      <c r="B30" s="321">
        <f>'Comparison Nominal'!B30*'Comparison Adjusted'!B$2</f>
        <v>313700</v>
      </c>
      <c r="C30" s="321">
        <f>'Comparison Nominal'!C30*'Comparison Adjusted'!C$2</f>
        <v>306600</v>
      </c>
      <c r="D30" s="321">
        <f>'Comparison Nominal'!D30*'Comparison Adjusted'!D$2</f>
        <v>56600</v>
      </c>
      <c r="E30" s="321">
        <f>'Comparison Nominal'!E30*'Comparison Adjusted'!E$2</f>
        <v>-198500</v>
      </c>
      <c r="F30" s="389">
        <f t="shared" ref="F30:F41" si="13">SUM(B30:E30)</f>
        <v>478400</v>
      </c>
      <c r="G30" s="378"/>
      <c r="H30" s="345" t="s">
        <v>4738</v>
      </c>
      <c r="I30" s="321">
        <f>'Comparison Nominal'!I30*'Comparison Adjusted'!I$2</f>
        <v>347715.74014340894</v>
      </c>
      <c r="J30" s="321">
        <f>'Comparison Nominal'!J30*'Comparison Adjusted'!J$2</f>
        <v>342219.56175347482</v>
      </c>
      <c r="K30" s="321">
        <f>'Comparison Nominal'!K30*'Comparison Adjusted'!K$2</f>
        <v>181221.8560690723</v>
      </c>
      <c r="L30" s="321">
        <f>'Comparison Nominal'!L30*'Comparison Adjusted'!L$2</f>
        <v>-311108.69250315893</v>
      </c>
      <c r="M30" s="389">
        <f t="shared" ref="M30:M32" si="14">SUM(I30:L30)</f>
        <v>560048.46546279709</v>
      </c>
      <c r="N30" s="378"/>
      <c r="O30" s="344"/>
      <c r="P30" s="321"/>
      <c r="Q30" s="321"/>
      <c r="R30" s="321"/>
      <c r="S30" s="321"/>
      <c r="T30" s="389"/>
      <c r="U30" s="200"/>
    </row>
    <row r="31" spans="1:21" x14ac:dyDescent="0.2">
      <c r="A31" s="326" t="s">
        <v>3982</v>
      </c>
      <c r="B31" s="321">
        <f>'Comparison Nominal'!B31*'Comparison Adjusted'!B$2</f>
        <v>1365600</v>
      </c>
      <c r="C31" s="321">
        <f>'Comparison Nominal'!C31*'Comparison Adjusted'!C$2</f>
        <v>1334400</v>
      </c>
      <c r="D31" s="321">
        <f>'Comparison Nominal'!D31*'Comparison Adjusted'!D$2</f>
        <v>934500</v>
      </c>
      <c r="E31" s="321">
        <f>'Comparison Nominal'!E31*'Comparison Adjusted'!E$2</f>
        <v>-553500</v>
      </c>
      <c r="F31" s="389">
        <f t="shared" si="13"/>
        <v>3081000</v>
      </c>
      <c r="G31" s="378"/>
      <c r="H31" s="326" t="s">
        <v>3982</v>
      </c>
      <c r="I31" s="321">
        <f>'Comparison Nominal'!I31*'Comparison Adjusted'!I$2</f>
        <v>2107019.2200742993</v>
      </c>
      <c r="J31" s="321">
        <f>'Comparison Nominal'!J31*'Comparison Adjusted'!J$2</f>
        <v>1475257.3483214311</v>
      </c>
      <c r="K31" s="321">
        <f>'Comparison Nominal'!K31*'Comparison Adjusted'!K$2</f>
        <v>279208.09219944279</v>
      </c>
      <c r="L31" s="321">
        <f>'Comparison Nominal'!L31*'Comparison Adjusted'!L$2</f>
        <v>-809886.17693564272</v>
      </c>
      <c r="M31" s="389">
        <f t="shared" si="14"/>
        <v>3051598.4836595301</v>
      </c>
      <c r="N31" s="378"/>
      <c r="O31" s="344"/>
      <c r="P31" s="321"/>
      <c r="Q31" s="321"/>
      <c r="R31" s="321"/>
      <c r="S31" s="321"/>
      <c r="T31" s="389"/>
      <c r="U31" s="200"/>
    </row>
    <row r="32" spans="1:21" x14ac:dyDescent="0.2">
      <c r="A32" s="345" t="s">
        <v>4737</v>
      </c>
      <c r="B32" s="321">
        <f>'Comparison Nominal'!B32*'Comparison Adjusted'!B$2</f>
        <v>55600</v>
      </c>
      <c r="C32" s="321">
        <f>'Comparison Nominal'!C32*'Comparison Adjusted'!C$2</f>
        <v>54300</v>
      </c>
      <c r="D32" s="321">
        <f>'Comparison Nominal'!D32*'Comparison Adjusted'!D$2</f>
        <v>21800</v>
      </c>
      <c r="E32" s="321">
        <f>'Comparison Nominal'!E32*'Comparison Adjusted'!E$2</f>
        <v>-17900</v>
      </c>
      <c r="F32" s="389">
        <f t="shared" si="13"/>
        <v>113800</v>
      </c>
      <c r="G32" s="378"/>
      <c r="H32" s="345" t="s">
        <v>4737</v>
      </c>
      <c r="I32" s="321">
        <f>'Comparison Nominal'!I32*'Comparison Adjusted'!I$2</f>
        <v>80596.363609399428</v>
      </c>
      <c r="J32" s="321">
        <f>'Comparison Nominal'!J32*'Comparison Adjusted'!J$2</f>
        <v>79282.537766934052</v>
      </c>
      <c r="K32" s="321">
        <f>'Comparison Nominal'!K32*'Comparison Adjusted'!K$2</f>
        <v>68485.003747033144</v>
      </c>
      <c r="L32" s="321">
        <f>'Comparison Nominal'!L32*'Comparison Adjusted'!L$2</f>
        <v>-15053.646411443173</v>
      </c>
      <c r="M32" s="389">
        <f t="shared" si="14"/>
        <v>213310.25871192344</v>
      </c>
      <c r="N32" s="378"/>
      <c r="O32" s="345"/>
      <c r="P32" s="321"/>
      <c r="Q32" s="321"/>
      <c r="R32" s="321"/>
      <c r="S32" s="321"/>
      <c r="T32" s="389"/>
      <c r="U32" s="200"/>
    </row>
    <row r="33" spans="1:21" x14ac:dyDescent="0.2">
      <c r="A33" s="326" t="s">
        <v>3984</v>
      </c>
      <c r="B33" s="321">
        <f>'Comparison Nominal'!B33*'Comparison Adjusted'!B$2</f>
        <v>6700200</v>
      </c>
      <c r="C33" s="321">
        <f>'Comparison Nominal'!C33*'Comparison Adjusted'!C$2</f>
        <v>6547100</v>
      </c>
      <c r="D33" s="321">
        <f>'Comparison Nominal'!D33*'Comparison Adjusted'!D$2</f>
        <v>2108200</v>
      </c>
      <c r="E33" s="321">
        <f>'Comparison Nominal'!E33*'Comparison Adjusted'!E$2</f>
        <v>-5067900</v>
      </c>
      <c r="F33" s="389">
        <f t="shared" si="13"/>
        <v>10287600</v>
      </c>
      <c r="G33" s="378"/>
      <c r="H33" s="326"/>
      <c r="I33" s="321"/>
      <c r="J33" s="321"/>
      <c r="K33" s="321"/>
      <c r="L33" s="321"/>
      <c r="M33" s="389"/>
      <c r="N33" s="378"/>
      <c r="O33" s="344"/>
      <c r="P33" s="321"/>
      <c r="Q33" s="321"/>
      <c r="R33" s="321"/>
      <c r="S33" s="321"/>
      <c r="T33" s="389"/>
      <c r="U33" s="200"/>
    </row>
    <row r="34" spans="1:21" x14ac:dyDescent="0.2">
      <c r="A34" s="326" t="s">
        <v>3985</v>
      </c>
      <c r="B34" s="321">
        <f>'Comparison Nominal'!B34*'Comparison Adjusted'!B$2</f>
        <v>2295300</v>
      </c>
      <c r="C34" s="321">
        <f>'Comparison Nominal'!C34*'Comparison Adjusted'!C$2</f>
        <v>2243000</v>
      </c>
      <c r="D34" s="321">
        <f>'Comparison Nominal'!D34*'Comparison Adjusted'!D$2</f>
        <v>1420000</v>
      </c>
      <c r="E34" s="321">
        <f>'Comparison Nominal'!E34*'Comparison Adjusted'!E$2</f>
        <v>-1632500</v>
      </c>
      <c r="F34" s="389">
        <f t="shared" si="13"/>
        <v>4325800</v>
      </c>
      <c r="G34" s="378"/>
      <c r="H34" s="326"/>
      <c r="I34" s="321"/>
      <c r="J34" s="321"/>
      <c r="K34" s="321"/>
      <c r="L34" s="321"/>
      <c r="M34" s="389"/>
      <c r="N34" s="378"/>
      <c r="O34" s="344"/>
      <c r="P34" s="321"/>
      <c r="Q34" s="321"/>
      <c r="R34" s="321"/>
      <c r="S34" s="321"/>
      <c r="T34" s="389"/>
      <c r="U34" s="200"/>
    </row>
    <row r="35" spans="1:21" x14ac:dyDescent="0.2">
      <c r="A35" s="326" t="s">
        <v>3986</v>
      </c>
      <c r="B35" s="321">
        <f>'Comparison Nominal'!B35*'Comparison Adjusted'!B$2</f>
        <v>3735300</v>
      </c>
      <c r="C35" s="321">
        <f>'Comparison Nominal'!C35*'Comparison Adjusted'!C$2</f>
        <v>3649900</v>
      </c>
      <c r="D35" s="321">
        <f>'Comparison Nominal'!D35*'Comparison Adjusted'!D$2</f>
        <v>1474800</v>
      </c>
      <c r="E35" s="321">
        <f>'Comparison Nominal'!E35*'Comparison Adjusted'!E$2</f>
        <v>-2465900</v>
      </c>
      <c r="F35" s="389">
        <f t="shared" si="13"/>
        <v>6394100</v>
      </c>
      <c r="G35" s="378"/>
      <c r="H35" s="326"/>
      <c r="I35" s="321"/>
      <c r="J35" s="321"/>
      <c r="K35" s="321"/>
      <c r="L35" s="321"/>
      <c r="M35" s="389"/>
      <c r="N35" s="378"/>
      <c r="O35" s="344"/>
      <c r="P35" s="321"/>
      <c r="Q35" s="321"/>
      <c r="R35" s="321"/>
      <c r="S35" s="321"/>
      <c r="T35" s="389"/>
      <c r="U35" s="200"/>
    </row>
    <row r="36" spans="1:21" x14ac:dyDescent="0.2">
      <c r="A36" s="326" t="s">
        <v>3987</v>
      </c>
      <c r="B36" s="321">
        <f>'Comparison Nominal'!B36*'Comparison Adjusted'!B$2</f>
        <v>2900700</v>
      </c>
      <c r="C36" s="321">
        <f>'Comparison Nominal'!C36*'Comparison Adjusted'!C$2</f>
        <v>2834500</v>
      </c>
      <c r="D36" s="321">
        <f>'Comparison Nominal'!D36*'Comparison Adjusted'!D$2</f>
        <v>1223700</v>
      </c>
      <c r="E36" s="321">
        <f>'Comparison Nominal'!E36*'Comparison Adjusted'!E$2</f>
        <v>-1957800</v>
      </c>
      <c r="F36" s="389">
        <f t="shared" si="13"/>
        <v>5001100</v>
      </c>
      <c r="G36" s="378"/>
      <c r="H36" s="326"/>
      <c r="I36" s="321"/>
      <c r="J36" s="321"/>
      <c r="K36" s="321"/>
      <c r="L36" s="321"/>
      <c r="M36" s="389"/>
      <c r="N36" s="378"/>
      <c r="O36" s="344"/>
      <c r="P36" s="321"/>
      <c r="Q36" s="321"/>
      <c r="R36" s="321"/>
      <c r="S36" s="321"/>
      <c r="T36" s="389"/>
      <c r="U36" s="200"/>
    </row>
    <row r="37" spans="1:21" x14ac:dyDescent="0.2">
      <c r="A37" s="326" t="s">
        <v>3988</v>
      </c>
      <c r="B37" s="321">
        <f>'Comparison Nominal'!B37*'Comparison Adjusted'!B$2</f>
        <v>4217000</v>
      </c>
      <c r="C37" s="321">
        <f>'Comparison Nominal'!C37*'Comparison Adjusted'!C$2</f>
        <v>4120600</v>
      </c>
      <c r="D37" s="321">
        <f>'Comparison Nominal'!D37*'Comparison Adjusted'!D$2</f>
        <v>2374400</v>
      </c>
      <c r="E37" s="321">
        <f>'Comparison Nominal'!E37*'Comparison Adjusted'!E$2</f>
        <v>-2878400</v>
      </c>
      <c r="F37" s="389">
        <f t="shared" si="13"/>
        <v>7833600</v>
      </c>
      <c r="G37" s="378"/>
      <c r="H37" s="326"/>
      <c r="I37" s="321"/>
      <c r="J37" s="321"/>
      <c r="K37" s="321"/>
      <c r="L37" s="321"/>
      <c r="M37" s="389"/>
      <c r="N37" s="378"/>
      <c r="O37" s="344"/>
      <c r="P37" s="321"/>
      <c r="Q37" s="321"/>
      <c r="R37" s="321"/>
      <c r="S37" s="321"/>
      <c r="T37" s="389"/>
      <c r="U37" s="200"/>
    </row>
    <row r="38" spans="1:21" x14ac:dyDescent="0.2">
      <c r="A38" s="345" t="s">
        <v>3989</v>
      </c>
      <c r="B38" s="321">
        <f>'Comparison Nominal'!B38*'Comparison Adjusted'!B$2</f>
        <v>4487400</v>
      </c>
      <c r="C38" s="321">
        <f>'Comparison Nominal'!C38*'Comparison Adjusted'!C$2</f>
        <v>4384900</v>
      </c>
      <c r="D38" s="321">
        <f>'Comparison Nominal'!D38*'Comparison Adjusted'!D$2</f>
        <v>2441900</v>
      </c>
      <c r="E38" s="321">
        <f>'Comparison Nominal'!E38*'Comparison Adjusted'!E$2</f>
        <v>-3107700</v>
      </c>
      <c r="F38" s="389">
        <f t="shared" si="13"/>
        <v>8206500</v>
      </c>
      <c r="G38" s="378"/>
      <c r="H38" s="345"/>
      <c r="I38" s="321"/>
      <c r="J38" s="321"/>
      <c r="K38" s="321"/>
      <c r="L38" s="321"/>
      <c r="M38" s="389"/>
      <c r="N38" s="378"/>
      <c r="O38" s="345"/>
      <c r="P38" s="321"/>
      <c r="Q38" s="321"/>
      <c r="R38" s="321"/>
      <c r="S38" s="321"/>
      <c r="T38" s="389"/>
      <c r="U38" s="200"/>
    </row>
    <row r="39" spans="1:21" x14ac:dyDescent="0.2">
      <c r="A39" s="326" t="s">
        <v>3990</v>
      </c>
      <c r="B39" s="321">
        <f>'Comparison Nominal'!B39*'Comparison Adjusted'!B$2</f>
        <v>4278400</v>
      </c>
      <c r="C39" s="321">
        <f>'Comparison Nominal'!C39*'Comparison Adjusted'!C$2</f>
        <v>4180500</v>
      </c>
      <c r="D39" s="321">
        <f>'Comparison Nominal'!D39*'Comparison Adjusted'!D$2</f>
        <v>2177000</v>
      </c>
      <c r="E39" s="321">
        <f>'Comparison Nominal'!E39*'Comparison Adjusted'!E$2</f>
        <v>-2869600</v>
      </c>
      <c r="F39" s="389">
        <f t="shared" si="13"/>
        <v>7766300</v>
      </c>
      <c r="G39" s="378"/>
      <c r="H39" s="326"/>
      <c r="I39" s="321"/>
      <c r="J39" s="321"/>
      <c r="K39" s="321"/>
      <c r="L39" s="321"/>
      <c r="M39" s="389"/>
      <c r="N39" s="378"/>
      <c r="O39" s="344"/>
      <c r="P39" s="321"/>
      <c r="Q39" s="321"/>
      <c r="R39" s="321"/>
      <c r="S39" s="321"/>
      <c r="T39" s="389"/>
      <c r="U39" s="200"/>
    </row>
    <row r="40" spans="1:21" x14ac:dyDescent="0.2">
      <c r="A40" s="326" t="s">
        <v>3991</v>
      </c>
      <c r="B40" s="321">
        <f>'Comparison Nominal'!B40*'Comparison Adjusted'!B$2</f>
        <v>3246800</v>
      </c>
      <c r="C40" s="321">
        <f>'Comparison Nominal'!C40*'Comparison Adjusted'!C$2</f>
        <v>3172700</v>
      </c>
      <c r="D40" s="321">
        <f>'Comparison Nominal'!D40*'Comparison Adjusted'!D$2</f>
        <v>1348100</v>
      </c>
      <c r="E40" s="321">
        <f>'Comparison Nominal'!E40*'Comparison Adjusted'!E$2</f>
        <v>-2238800</v>
      </c>
      <c r="F40" s="389">
        <f t="shared" si="13"/>
        <v>5528800</v>
      </c>
      <c r="G40" s="378"/>
      <c r="H40" s="326"/>
      <c r="I40" s="321"/>
      <c r="J40" s="321"/>
      <c r="K40" s="321"/>
      <c r="L40" s="321"/>
      <c r="M40" s="389"/>
      <c r="N40" s="378"/>
      <c r="O40" s="344"/>
      <c r="P40" s="321"/>
      <c r="Q40" s="321"/>
      <c r="R40" s="321"/>
      <c r="S40" s="321"/>
      <c r="T40" s="389"/>
      <c r="U40" s="200"/>
    </row>
    <row r="41" spans="1:21" ht="15" x14ac:dyDescent="0.2">
      <c r="A41" s="348" t="s">
        <v>3992</v>
      </c>
      <c r="B41" s="390">
        <f>'Comparison Nominal'!B41*'Comparison Adjusted'!B$2</f>
        <v>4231000</v>
      </c>
      <c r="C41" s="390">
        <f>'Comparison Nominal'!C41*'Comparison Adjusted'!C$2</f>
        <v>4134400</v>
      </c>
      <c r="D41" s="390">
        <f>'Comparison Nominal'!D41*'Comparison Adjusted'!D$2</f>
        <v>3112400</v>
      </c>
      <c r="E41" s="390">
        <f>'Comparison Nominal'!E41*'Comparison Adjusted'!E$2</f>
        <v>-2731100</v>
      </c>
      <c r="F41" s="392">
        <f t="shared" si="13"/>
        <v>8746700</v>
      </c>
      <c r="G41" s="378"/>
      <c r="H41" s="348"/>
      <c r="I41" s="390"/>
      <c r="J41" s="390"/>
      <c r="K41" s="390"/>
      <c r="L41" s="390"/>
      <c r="M41" s="392"/>
      <c r="N41" s="378"/>
      <c r="O41" s="357"/>
      <c r="P41" s="390"/>
      <c r="Q41" s="390"/>
      <c r="R41" s="390"/>
      <c r="S41" s="390"/>
      <c r="T41" s="392"/>
      <c r="U41" s="200"/>
    </row>
    <row r="42" spans="1:21" x14ac:dyDescent="0.2">
      <c r="A42" s="349" t="s">
        <v>3993</v>
      </c>
      <c r="B42" s="389">
        <f>SUM(B30:B41)</f>
        <v>37827000</v>
      </c>
      <c r="C42" s="389">
        <f>SUM(C30:C41)</f>
        <v>36962900</v>
      </c>
      <c r="D42" s="389">
        <f>SUM(D30:D41)</f>
        <v>18693400</v>
      </c>
      <c r="E42" s="389">
        <f>SUM(E30:E41)</f>
        <v>-25719600</v>
      </c>
      <c r="F42" s="389">
        <f>SUM(B42:E42)</f>
        <v>67763700</v>
      </c>
      <c r="G42" s="378"/>
      <c r="H42" s="349" t="s">
        <v>3993</v>
      </c>
      <c r="I42" s="389">
        <f>SUM(I30:I41)</f>
        <v>2535331.3238271079</v>
      </c>
      <c r="J42" s="389">
        <f>SUM(J30:J41)</f>
        <v>1896759.4478418401</v>
      </c>
      <c r="K42" s="389">
        <f>SUM(K30:K41)</f>
        <v>528914.95201554825</v>
      </c>
      <c r="L42" s="389">
        <f>SUM(L30:L41)</f>
        <v>-1136048.5158502448</v>
      </c>
      <c r="M42" s="389">
        <f>SUM(I42:L42)</f>
        <v>3824957.2078342512</v>
      </c>
      <c r="N42" s="378"/>
      <c r="O42" s="358" t="s">
        <v>3993</v>
      </c>
      <c r="P42" s="389">
        <f>SUM(P30:P41)</f>
        <v>0</v>
      </c>
      <c r="Q42" s="389">
        <f>SUM(Q30:Q41)</f>
        <v>0</v>
      </c>
      <c r="R42" s="389">
        <f>SUM(R30:R41)</f>
        <v>0</v>
      </c>
      <c r="S42" s="389">
        <f>SUM(S30:S41)</f>
        <v>0</v>
      </c>
      <c r="T42" s="389">
        <f>SUM(P42:S42)</f>
        <v>0</v>
      </c>
      <c r="U42" s="200"/>
    </row>
    <row r="43" spans="1:21" ht="13.5" thickBot="1" x14ac:dyDescent="0.25">
      <c r="A43" s="377"/>
      <c r="B43" s="393"/>
      <c r="C43" s="393"/>
      <c r="D43" s="393"/>
      <c r="E43" s="393"/>
      <c r="F43" s="394"/>
      <c r="G43" s="378"/>
      <c r="H43" s="377"/>
      <c r="I43" s="393"/>
      <c r="J43" s="393"/>
      <c r="K43" s="393"/>
      <c r="L43" s="393"/>
      <c r="M43" s="394"/>
      <c r="N43" s="378"/>
      <c r="O43" s="376"/>
      <c r="P43" s="393"/>
      <c r="Q43" s="393"/>
      <c r="R43" s="393"/>
      <c r="S43" s="393"/>
      <c r="T43" s="394"/>
      <c r="U43" s="200"/>
    </row>
    <row r="44" spans="1:21" ht="24" customHeight="1" thickBot="1" x14ac:dyDescent="0.25">
      <c r="A44" s="360" t="s">
        <v>104</v>
      </c>
      <c r="B44" s="395">
        <f>SUM(B12,B18,B27,B42)</f>
        <v>62909000</v>
      </c>
      <c r="C44" s="395">
        <f>SUM(C12,C18,C27,C42)</f>
        <v>61478900</v>
      </c>
      <c r="D44" s="395">
        <f>SUM(D12,D18,D27,D42)</f>
        <v>90174400</v>
      </c>
      <c r="E44" s="395">
        <f>SUM(E12,E18,E27,E42)</f>
        <v>-54382600</v>
      </c>
      <c r="F44" s="395">
        <f>SUM(F12,F18,F27,F42)</f>
        <v>160179700</v>
      </c>
      <c r="G44" s="378"/>
      <c r="H44" s="360" t="s">
        <v>104</v>
      </c>
      <c r="I44" s="395">
        <f>SUM(I12,I18,I27,I42)</f>
        <v>21303921.655210249</v>
      </c>
      <c r="J44" s="395">
        <f>SUM(J12,J18,J27,J42)</f>
        <v>20367583.594682615</v>
      </c>
      <c r="K44" s="395">
        <f>SUM(K12,K18,K27,K42)</f>
        <v>69275215.328729674</v>
      </c>
      <c r="L44" s="395">
        <f>SUM(L12,L18,L27,L42)</f>
        <v>-28731389.540880442</v>
      </c>
      <c r="M44" s="395">
        <f>SUM(M12,M18,M27,M42)</f>
        <v>82215331.037742078</v>
      </c>
      <c r="N44" s="378"/>
      <c r="O44" s="360" t="s">
        <v>104</v>
      </c>
      <c r="P44" s="395">
        <f>SUM(P12,P18,P27,P42)</f>
        <v>22217658.529846255</v>
      </c>
      <c r="Q44" s="395">
        <f>SUM(Q12,Q18,Q27,Q42)</f>
        <v>15439513.970643427</v>
      </c>
      <c r="R44" s="395">
        <f>SUM(R12,R18,R27,R42)</f>
        <v>57964837.983517036</v>
      </c>
      <c r="S44" s="395">
        <f>SUM(S12,S18,S27,S42)</f>
        <v>-33095634.562778868</v>
      </c>
      <c r="T44" s="395">
        <f>SUM(T12,T18,T27,T42)</f>
        <v>62526375.921227857</v>
      </c>
      <c r="U44" s="200"/>
    </row>
    <row r="45" spans="1:21" x14ac:dyDescent="0.2">
      <c r="A45" s="363"/>
      <c r="B45" s="321"/>
      <c r="C45" s="321"/>
      <c r="D45" s="321"/>
      <c r="E45" s="321"/>
      <c r="F45" s="389"/>
      <c r="G45" s="378"/>
      <c r="H45" s="363"/>
      <c r="I45" s="321"/>
      <c r="J45" s="321"/>
      <c r="K45" s="321"/>
      <c r="L45" s="321"/>
      <c r="M45" s="389"/>
      <c r="N45" s="378"/>
      <c r="O45" s="339"/>
      <c r="P45" s="321"/>
      <c r="Q45" s="321"/>
      <c r="R45" s="321"/>
      <c r="S45" s="321"/>
      <c r="T45" s="389"/>
      <c r="U45" s="200"/>
    </row>
    <row r="46" spans="1:21" x14ac:dyDescent="0.2">
      <c r="A46" s="345" t="s">
        <v>3931</v>
      </c>
      <c r="B46" s="321">
        <f>'Comparison Nominal'!B46*'Comparison Adjusted'!B$2</f>
        <v>22918131</v>
      </c>
      <c r="C46" s="321">
        <f>'Comparison Nominal'!C46*'Comparison Adjusted'!C$2</f>
        <v>5224264</v>
      </c>
      <c r="D46" s="321">
        <f>'Comparison Nominal'!D46*'Comparison Adjusted'!D$2</f>
        <v>6932465</v>
      </c>
      <c r="E46" s="321">
        <f>'Comparison Nominal'!E46*'Comparison Adjusted'!E$2</f>
        <v>-3548900</v>
      </c>
      <c r="F46" s="389">
        <f>SUM(B46:E46)</f>
        <v>31525960</v>
      </c>
      <c r="G46" s="378"/>
      <c r="H46" s="345" t="s">
        <v>3931</v>
      </c>
      <c r="I46" s="321">
        <f>'Comparison Nominal'!I46*'Comparison Adjusted'!I$2</f>
        <v>3699373.0896714339</v>
      </c>
      <c r="J46" s="321">
        <f>'Comparison Nominal'!J46*'Comparison Adjusted'!J$2</f>
        <v>3640975.2787143891</v>
      </c>
      <c r="K46" s="321">
        <f>'Comparison Nominal'!K46*'Comparison Adjusted'!K$2</f>
        <v>1281196.3777906508</v>
      </c>
      <c r="L46" s="321">
        <f>'Comparison Nominal'!L46*'Comparison Adjusted'!L$2</f>
        <v>-4479965.1720454888</v>
      </c>
      <c r="M46" s="389">
        <f>SUM(I46:L46)</f>
        <v>4141579.574130985</v>
      </c>
      <c r="N46" s="378"/>
      <c r="O46" s="345" t="s">
        <v>3931</v>
      </c>
      <c r="P46" s="321">
        <f>'Comparison Nominal'!P46*'Comparison Adjusted'!P$2</f>
        <v>3206398.4988969248</v>
      </c>
      <c r="Q46" s="321">
        <f>'Comparison Nominal'!Q46*'Comparison Adjusted'!Q$2</f>
        <v>1651664.4752095409</v>
      </c>
      <c r="R46" s="321">
        <f>'Comparison Nominal'!R46*'Comparison Adjusted'!R$2</f>
        <v>951172.75512448861</v>
      </c>
      <c r="S46" s="321">
        <f>'Comparison Nominal'!S46*'Comparison Adjusted'!S$2</f>
        <v>-3664930.2902297652</v>
      </c>
      <c r="T46" s="389">
        <f>SUM(P46:S46)</f>
        <v>2144305.4390011891</v>
      </c>
      <c r="U46" s="200"/>
    </row>
    <row r="47" spans="1:21" x14ac:dyDescent="0.2">
      <c r="A47" s="345"/>
      <c r="B47" s="321"/>
      <c r="C47" s="321"/>
      <c r="D47" s="321"/>
      <c r="E47" s="321"/>
      <c r="F47" s="389"/>
      <c r="G47" s="378"/>
      <c r="H47" s="345"/>
      <c r="I47" s="321"/>
      <c r="J47" s="321"/>
      <c r="K47" s="321"/>
      <c r="L47" s="321"/>
      <c r="M47" s="389"/>
      <c r="N47" s="378"/>
      <c r="O47" s="345"/>
      <c r="P47" s="321"/>
      <c r="Q47" s="321"/>
      <c r="R47" s="321"/>
      <c r="S47" s="321"/>
      <c r="T47" s="389"/>
      <c r="U47" s="200"/>
    </row>
    <row r="48" spans="1:21" x14ac:dyDescent="0.2">
      <c r="A48" s="345" t="s">
        <v>3932</v>
      </c>
      <c r="B48" s="321">
        <f>'Comparison Nominal'!B48*'Comparison Adjusted'!B$2</f>
        <v>30722481</v>
      </c>
      <c r="C48" s="321">
        <f>'Comparison Nominal'!C48*'Comparison Adjusted'!C$2</f>
        <v>9312183</v>
      </c>
      <c r="D48" s="321">
        <f>'Comparison Nominal'!D48*'Comparison Adjusted'!D$2</f>
        <v>6706700</v>
      </c>
      <c r="E48" s="321">
        <f>'Comparison Nominal'!E48*'Comparison Adjusted'!E$2</f>
        <v>-4217943</v>
      </c>
      <c r="F48" s="389">
        <f>SUM(B48:E48)</f>
        <v>42523421</v>
      </c>
      <c r="G48" s="378"/>
      <c r="H48" s="345" t="s">
        <v>3932</v>
      </c>
      <c r="I48" s="321">
        <f>'Comparison Nominal'!I48*'Comparison Adjusted'!I$2</f>
        <v>3626836.3624229743</v>
      </c>
      <c r="J48" s="321">
        <f>'Comparison Nominal'!J48*'Comparison Adjusted'!J$2</f>
        <v>3569721.3523668912</v>
      </c>
      <c r="K48" s="321">
        <f>'Comparison Nominal'!K48*'Comparison Adjusted'!K$2</f>
        <v>1265392.1461567199</v>
      </c>
      <c r="L48" s="321">
        <f>'Comparison Nominal'!L48*'Comparison Adjusted'!L$2</f>
        <v>-4444839.9970854539</v>
      </c>
      <c r="M48" s="389">
        <f>SUM(I48:L48)</f>
        <v>4017109.8638611306</v>
      </c>
      <c r="N48" s="378"/>
      <c r="O48" s="345" t="s">
        <v>3932</v>
      </c>
      <c r="P48" s="321">
        <f>'Comparison Nominal'!P48*'Comparison Adjusted'!P$2</f>
        <v>3199757.2426854568</v>
      </c>
      <c r="Q48" s="321">
        <f>'Comparison Nominal'!Q48*'Comparison Adjusted'!Q$2</f>
        <v>1646868.7014719986</v>
      </c>
      <c r="R48" s="321">
        <f>'Comparison Nominal'!R48*'Comparison Adjusted'!R$2</f>
        <v>951172.75512448861</v>
      </c>
      <c r="S48" s="321">
        <f>'Comparison Nominal'!S48*'Comparison Adjusted'!S$2</f>
        <v>-3654379.5880071726</v>
      </c>
      <c r="T48" s="389">
        <f>SUM(P48:S48)</f>
        <v>2143419.1112747714</v>
      </c>
      <c r="U48" s="200"/>
    </row>
    <row r="49" spans="1:21" x14ac:dyDescent="0.2">
      <c r="A49" s="345"/>
      <c r="B49" s="321"/>
      <c r="C49" s="321"/>
      <c r="D49" s="321"/>
      <c r="E49" s="321"/>
      <c r="F49" s="389"/>
      <c r="G49" s="378"/>
      <c r="H49" s="345"/>
      <c r="I49" s="321"/>
      <c r="J49" s="321"/>
      <c r="K49" s="321"/>
      <c r="L49" s="321"/>
      <c r="M49" s="389"/>
      <c r="N49" s="378"/>
      <c r="O49" s="345"/>
      <c r="P49" s="321"/>
      <c r="Q49" s="321"/>
      <c r="R49" s="321"/>
      <c r="S49" s="321"/>
      <c r="T49" s="389"/>
      <c r="U49" s="200"/>
    </row>
    <row r="50" spans="1:21" x14ac:dyDescent="0.2">
      <c r="A50" s="345" t="s">
        <v>3933</v>
      </c>
      <c r="B50" s="321">
        <f>'Comparison Nominal'!B50*'Comparison Adjusted'!B$2</f>
        <v>35121954</v>
      </c>
      <c r="C50" s="321">
        <f>'Comparison Nominal'!C50*'Comparison Adjusted'!C$2</f>
        <v>8491551</v>
      </c>
      <c r="D50" s="321">
        <f>'Comparison Nominal'!D50*'Comparison Adjusted'!D$2</f>
        <v>6954738</v>
      </c>
      <c r="E50" s="321">
        <f>'Comparison Nominal'!E50*'Comparison Adjusted'!E$2</f>
        <v>-5226829</v>
      </c>
      <c r="F50" s="389">
        <f>SUM(B50:E50)</f>
        <v>45341414</v>
      </c>
      <c r="G50" s="378"/>
      <c r="H50" s="345" t="s">
        <v>3933</v>
      </c>
      <c r="I50" s="321">
        <f>'Comparison Nominal'!I50*'Comparison Adjusted'!I$2</f>
        <v>3664831.7909816913</v>
      </c>
      <c r="J50" s="321">
        <f>'Comparison Nominal'!J50*'Comparison Adjusted'!J$2</f>
        <v>3605850.1037543546</v>
      </c>
      <c r="K50" s="321">
        <f>'Comparison Nominal'!K50*'Comparison Adjusted'!K$2</f>
        <v>1281196.3777906508</v>
      </c>
      <c r="L50" s="321">
        <f>'Comparison Nominal'!L50*'Comparison Adjusted'!L$2</f>
        <v>-4521111.8055700995</v>
      </c>
      <c r="M50" s="389">
        <f>SUM(I50:L50)</f>
        <v>4030766.4669565968</v>
      </c>
      <c r="N50" s="378"/>
      <c r="O50" s="345" t="s">
        <v>3933</v>
      </c>
      <c r="P50" s="321">
        <f>'Comparison Nominal'!P50*'Comparison Adjusted'!P$2</f>
        <v>3266169.8048001402</v>
      </c>
      <c r="Q50" s="321">
        <f>'Comparison Nominal'!Q50*'Comparison Adjusted'!Q$2</f>
        <v>1670847.5701597098</v>
      </c>
      <c r="R50" s="321">
        <f>'Comparison Nominal'!R50*'Comparison Adjusted'!R$2</f>
        <v>902572.68734440522</v>
      </c>
      <c r="S50" s="321">
        <f>'Comparison Nominal'!S50*'Comparison Adjusted'!S$2</f>
        <v>-3823190.8235686584</v>
      </c>
      <c r="T50" s="389">
        <f>SUM(P50:S50)</f>
        <v>2016399.2387355962</v>
      </c>
      <c r="U50" s="200"/>
    </row>
    <row r="51" spans="1:21" x14ac:dyDescent="0.2">
      <c r="A51" s="345"/>
      <c r="B51" s="321"/>
      <c r="C51" s="321"/>
      <c r="D51" s="321"/>
      <c r="E51" s="321"/>
      <c r="F51" s="389"/>
      <c r="G51" s="378"/>
      <c r="H51" s="345"/>
      <c r="I51" s="321"/>
      <c r="J51" s="321"/>
      <c r="K51" s="321"/>
      <c r="L51" s="321"/>
      <c r="M51" s="389"/>
      <c r="N51" s="378"/>
      <c r="O51" s="345"/>
      <c r="P51" s="321"/>
      <c r="Q51" s="321"/>
      <c r="R51" s="321"/>
      <c r="S51" s="321"/>
      <c r="T51" s="389"/>
      <c r="U51" s="200"/>
    </row>
    <row r="52" spans="1:21" x14ac:dyDescent="0.2">
      <c r="A52" s="365" t="s">
        <v>148</v>
      </c>
      <c r="B52" s="321">
        <f>'Comparison Nominal'!B52*'Comparison Adjusted'!B$2</f>
        <v>0</v>
      </c>
      <c r="C52" s="321">
        <f>'Comparison Nominal'!C52*'Comparison Adjusted'!C$2</f>
        <v>0</v>
      </c>
      <c r="D52" s="321">
        <f>'Comparison Nominal'!D52*'Comparison Adjusted'!D$2</f>
        <v>0</v>
      </c>
      <c r="E52" s="321">
        <f>'Comparison Nominal'!E52*'Comparison Adjusted'!E$2</f>
        <v>0</v>
      </c>
      <c r="F52" s="389">
        <f>SUM(B52:E52)</f>
        <v>0</v>
      </c>
      <c r="G52" s="378"/>
      <c r="H52" s="365" t="s">
        <v>148</v>
      </c>
      <c r="I52" s="321">
        <f>'Comparison Nominal'!I52*'Comparison Adjusted'!I$2</f>
        <v>0</v>
      </c>
      <c r="J52" s="321">
        <f>'Comparison Nominal'!J52*'Comparison Adjusted'!J$2</f>
        <v>0</v>
      </c>
      <c r="K52" s="321">
        <f>'Comparison Nominal'!K52*'Comparison Adjusted'!K$2</f>
        <v>0</v>
      </c>
      <c r="L52" s="321">
        <f>'Comparison Nominal'!L52*'Comparison Adjusted'!L$2</f>
        <v>0</v>
      </c>
      <c r="M52" s="389">
        <f>SUM(I52:L52)</f>
        <v>0</v>
      </c>
      <c r="N52" s="378"/>
      <c r="O52" s="336" t="s">
        <v>148</v>
      </c>
      <c r="P52" s="321">
        <f>'Comparison Nominal'!P52*'Comparison Adjusted'!P$2</f>
        <v>159390.14907524068</v>
      </c>
      <c r="Q52" s="321">
        <f>'Comparison Nominal'!Q52*'Comparison Adjusted'!Q$2</f>
        <v>69059.141820607983</v>
      </c>
      <c r="R52" s="321">
        <f>'Comparison Nominal'!R52*'Comparison Adjusted'!R$2</f>
        <v>40500.056483402797</v>
      </c>
      <c r="S52" s="321">
        <f>'Comparison Nominal'!S52*'Comparison Adjusted'!S$2</f>
        <v>-54671.820607981317</v>
      </c>
      <c r="T52" s="389">
        <f>SUM(P52:S52)</f>
        <v>214277.52677127012</v>
      </c>
      <c r="U52" s="200"/>
    </row>
    <row r="53" spans="1:21" x14ac:dyDescent="0.2">
      <c r="A53" s="326"/>
      <c r="B53" s="321"/>
      <c r="C53" s="321"/>
      <c r="D53" s="321"/>
      <c r="E53" s="321"/>
      <c r="F53" s="389"/>
      <c r="G53" s="378"/>
      <c r="H53" s="326"/>
      <c r="I53" s="321"/>
      <c r="J53" s="321"/>
      <c r="K53" s="321"/>
      <c r="L53" s="321"/>
      <c r="M53" s="389"/>
      <c r="N53" s="378"/>
      <c r="O53" s="344"/>
      <c r="P53" s="321"/>
      <c r="Q53" s="321"/>
      <c r="R53" s="321"/>
      <c r="S53" s="321"/>
      <c r="T53" s="389"/>
      <c r="U53" s="200"/>
    </row>
    <row r="54" spans="1:21" x14ac:dyDescent="0.2">
      <c r="A54" s="326" t="s">
        <v>168</v>
      </c>
      <c r="B54" s="321">
        <f>'Comparison Nominal'!B54*'Comparison Adjusted'!B$2</f>
        <v>0</v>
      </c>
      <c r="C54" s="321">
        <f>'Comparison Nominal'!C54*'Comparison Adjusted'!C$2</f>
        <v>0</v>
      </c>
      <c r="D54" s="321">
        <f>'Comparison Nominal'!D54*'Comparison Adjusted'!D$2</f>
        <v>0</v>
      </c>
      <c r="E54" s="321">
        <f>'Comparison Nominal'!E54*'Comparison Adjusted'!E$2</f>
        <v>0</v>
      </c>
      <c r="F54" s="389">
        <f>SUM(B54:E54)</f>
        <v>0</v>
      </c>
      <c r="G54" s="378"/>
      <c r="H54" s="326" t="s">
        <v>168</v>
      </c>
      <c r="I54" s="321">
        <f>'Comparison Nominal'!I54*'Comparison Adjusted'!I$2</f>
        <v>0</v>
      </c>
      <c r="J54" s="321">
        <f>'Comparison Nominal'!J54*'Comparison Adjusted'!J$2</f>
        <v>0</v>
      </c>
      <c r="K54" s="321">
        <f>'Comparison Nominal'!K54*'Comparison Adjusted'!K$2</f>
        <v>0</v>
      </c>
      <c r="L54" s="321">
        <f>'Comparison Nominal'!L54*'Comparison Adjusted'!L$2</f>
        <v>0</v>
      </c>
      <c r="M54" s="389">
        <f>SUM(I54:L54)</f>
        <v>0</v>
      </c>
      <c r="N54" s="378"/>
      <c r="O54" s="344" t="s">
        <v>168</v>
      </c>
      <c r="P54" s="321">
        <f>'Comparison Nominal'!P54*'Comparison Adjusted'!P$2</f>
        <v>1600542.7469638751</v>
      </c>
      <c r="Q54" s="321">
        <f>'Comparison Nominal'!Q54*'Comparison Adjusted'!Q$2</f>
        <v>763487.17901672155</v>
      </c>
      <c r="R54" s="321">
        <f>'Comparison Nominal'!R54*'Comparison Adjusted'!R$2</f>
        <v>619072.29196058563</v>
      </c>
      <c r="S54" s="321">
        <f>'Comparison Nominal'!S54*'Comparison Adjusted'!S$2</f>
        <v>-799935.05942204245</v>
      </c>
      <c r="T54" s="389">
        <f>SUM(P54:S54)</f>
        <v>2183167.1585191404</v>
      </c>
      <c r="U54" s="200"/>
    </row>
    <row r="55" spans="1:21" x14ac:dyDescent="0.2">
      <c r="A55" s="368"/>
      <c r="B55" s="396"/>
      <c r="C55" s="396"/>
      <c r="D55" s="396"/>
      <c r="E55" s="396"/>
      <c r="F55" s="391"/>
      <c r="G55" s="378"/>
      <c r="H55" s="368"/>
      <c r="I55" s="396"/>
      <c r="J55" s="396"/>
      <c r="K55" s="396"/>
      <c r="L55" s="396"/>
      <c r="M55" s="391"/>
      <c r="N55" s="378"/>
      <c r="O55" s="397"/>
      <c r="P55" s="396"/>
      <c r="Q55" s="396"/>
      <c r="R55" s="396"/>
      <c r="S55" s="396"/>
      <c r="T55" s="391"/>
      <c r="U55" s="200"/>
    </row>
    <row r="56" spans="1:21" x14ac:dyDescent="0.2">
      <c r="A56" s="370" t="s">
        <v>4061</v>
      </c>
      <c r="B56" s="321">
        <f>'Comparison Nominal'!B56*'Comparison Adjusted'!B$2</f>
        <v>0</v>
      </c>
      <c r="C56" s="321">
        <f>'Comparison Nominal'!C56*'Comparison Adjusted'!C$2</f>
        <v>0</v>
      </c>
      <c r="D56" s="321">
        <f>'Comparison Nominal'!D56*'Comparison Adjusted'!D$2</f>
        <v>0</v>
      </c>
      <c r="E56" s="321">
        <f>'Comparison Nominal'!E56*'Comparison Adjusted'!E$2</f>
        <v>0</v>
      </c>
      <c r="F56" s="389">
        <f>SUM(B56:E56)</f>
        <v>0</v>
      </c>
      <c r="G56" s="378"/>
      <c r="H56" s="370" t="s">
        <v>4061</v>
      </c>
      <c r="I56" s="321">
        <f>'Comparison Nominal'!I56*'Comparison Adjusted'!I$2</f>
        <v>0</v>
      </c>
      <c r="J56" s="321">
        <f>'Comparison Nominal'!J56*'Comparison Adjusted'!J$2</f>
        <v>0</v>
      </c>
      <c r="K56" s="321">
        <f>'Comparison Nominal'!K56*'Comparison Adjusted'!K$2</f>
        <v>0</v>
      </c>
      <c r="L56" s="321">
        <f>'Comparison Nominal'!L56*'Comparison Adjusted'!L$2</f>
        <v>0</v>
      </c>
      <c r="M56" s="389">
        <f>SUM(I56:L56)</f>
        <v>0</v>
      </c>
      <c r="N56" s="378"/>
      <c r="O56" s="370" t="s">
        <v>4061</v>
      </c>
      <c r="P56" s="321">
        <f>'Comparison Nominal'!P56*'Comparison Adjusted'!P$2</f>
        <v>8232501.1997361807</v>
      </c>
      <c r="Q56" s="321">
        <f>'Comparison Nominal'!Q56*'Comparison Adjusted'!Q$2</f>
        <v>4256728.7694424754</v>
      </c>
      <c r="R56" s="321">
        <f>'Comparison Nominal'!R56*'Comparison Adjusted'!R$2</f>
        <v>9165741.35442953</v>
      </c>
      <c r="S56" s="321">
        <f>'Comparison Nominal'!S56*'Comparison Adjusted'!S$2</f>
        <v>-2631920.6271631708</v>
      </c>
      <c r="T56" s="389">
        <f>SUM(P56:S56)</f>
        <v>19023050.696445014</v>
      </c>
      <c r="U56" s="200"/>
    </row>
    <row r="57" spans="1:21" ht="13.5" thickBot="1" x14ac:dyDescent="0.25">
      <c r="A57" s="377"/>
      <c r="B57" s="393"/>
      <c r="C57" s="393"/>
      <c r="D57" s="393"/>
      <c r="E57" s="393"/>
      <c r="F57" s="394"/>
      <c r="G57" s="378"/>
      <c r="H57" s="377"/>
      <c r="I57" s="393"/>
      <c r="J57" s="393"/>
      <c r="K57" s="393"/>
      <c r="L57" s="393"/>
      <c r="M57" s="394"/>
      <c r="N57" s="378"/>
      <c r="O57" s="376"/>
      <c r="P57" s="393"/>
      <c r="Q57" s="393"/>
      <c r="R57" s="393"/>
      <c r="S57" s="393"/>
      <c r="T57" s="394"/>
      <c r="U57" s="200"/>
    </row>
    <row r="58" spans="1:21" ht="24" customHeight="1" thickBot="1" x14ac:dyDescent="0.25">
      <c r="A58" s="360" t="s">
        <v>105</v>
      </c>
      <c r="B58" s="395">
        <f>SUM(B46:B57)</f>
        <v>88762566</v>
      </c>
      <c r="C58" s="395">
        <f t="shared" ref="C58:F58" si="15">SUM(C46:C57)</f>
        <v>23027998</v>
      </c>
      <c r="D58" s="395">
        <f t="shared" si="15"/>
        <v>20593903</v>
      </c>
      <c r="E58" s="395">
        <f t="shared" si="15"/>
        <v>-12993672</v>
      </c>
      <c r="F58" s="395">
        <f t="shared" si="15"/>
        <v>119390795</v>
      </c>
      <c r="G58" s="378"/>
      <c r="H58" s="360" t="s">
        <v>105</v>
      </c>
      <c r="I58" s="395">
        <f>SUM(I46:I57)</f>
        <v>10991041.243076099</v>
      </c>
      <c r="J58" s="395">
        <f t="shared" ref="J58" si="16">SUM(J46:J57)</f>
        <v>10816546.734835636</v>
      </c>
      <c r="K58" s="395">
        <f t="shared" ref="K58" si="17">SUM(K46:K57)</f>
        <v>3827784.9017380215</v>
      </c>
      <c r="L58" s="395">
        <f t="shared" ref="L58" si="18">SUM(L46:L57)</f>
        <v>-13445916.974701043</v>
      </c>
      <c r="M58" s="395">
        <f t="shared" ref="M58" si="19">SUM(M46:M57)</f>
        <v>12189455.904948711</v>
      </c>
      <c r="N58" s="378"/>
      <c r="O58" s="360" t="s">
        <v>105</v>
      </c>
      <c r="P58" s="395">
        <f>SUM(P46:P57)</f>
        <v>19664759.642157819</v>
      </c>
      <c r="Q58" s="395">
        <f t="shared" ref="Q58" si="20">SUM(Q46:Q57)</f>
        <v>10058655.837121055</v>
      </c>
      <c r="R58" s="395">
        <f t="shared" ref="R58" si="21">SUM(R46:R57)</f>
        <v>12630231.9004669</v>
      </c>
      <c r="S58" s="395">
        <f t="shared" ref="S58" si="22">SUM(S46:S57)</f>
        <v>-14629028.208998792</v>
      </c>
      <c r="T58" s="395">
        <f t="shared" ref="T58" si="23">SUM(T46:T57)</f>
        <v>27724619.170746982</v>
      </c>
      <c r="U58" s="200"/>
    </row>
    <row r="59" spans="1:21" x14ac:dyDescent="0.2">
      <c r="A59" s="384"/>
      <c r="B59" s="321"/>
      <c r="C59" s="321"/>
      <c r="D59" s="321"/>
      <c r="E59" s="321"/>
      <c r="F59" s="389"/>
      <c r="G59" s="378"/>
      <c r="H59" s="384"/>
      <c r="I59" s="321"/>
      <c r="J59" s="321"/>
      <c r="K59" s="321"/>
      <c r="L59" s="321"/>
      <c r="M59" s="389"/>
      <c r="N59" s="378"/>
      <c r="O59" s="398"/>
      <c r="P59" s="321"/>
      <c r="Q59" s="321"/>
      <c r="R59" s="321"/>
      <c r="S59" s="321"/>
      <c r="T59" s="321"/>
      <c r="U59" s="200"/>
    </row>
    <row r="60" spans="1:21" ht="13.5" thickBot="1" x14ac:dyDescent="0.25">
      <c r="A60" s="377"/>
      <c r="B60" s="393"/>
      <c r="C60" s="393"/>
      <c r="D60" s="393"/>
      <c r="E60" s="393"/>
      <c r="F60" s="394"/>
      <c r="G60" s="378"/>
      <c r="H60" s="377"/>
      <c r="I60" s="393"/>
      <c r="J60" s="393"/>
      <c r="K60" s="393"/>
      <c r="L60" s="393"/>
      <c r="M60" s="394"/>
      <c r="N60" s="378"/>
      <c r="O60" s="376"/>
      <c r="P60" s="393"/>
      <c r="Q60" s="393"/>
      <c r="R60" s="393"/>
      <c r="S60" s="393"/>
      <c r="T60" s="393"/>
      <c r="U60" s="200"/>
    </row>
    <row r="61" spans="1:21" ht="24" customHeight="1" thickBot="1" x14ac:dyDescent="0.25">
      <c r="A61" s="360" t="s">
        <v>106</v>
      </c>
      <c r="B61" s="395">
        <f>SUM(B44,B58)</f>
        <v>151671566</v>
      </c>
      <c r="C61" s="395">
        <f>SUM(C44,C58)</f>
        <v>84506898</v>
      </c>
      <c r="D61" s="395">
        <f>SUM(D44,D58)</f>
        <v>110768303</v>
      </c>
      <c r="E61" s="395">
        <f>SUM(E44,E58)</f>
        <v>-67376272</v>
      </c>
      <c r="F61" s="395">
        <f>SUM(F44,F58)</f>
        <v>279570495</v>
      </c>
      <c r="G61" s="378"/>
      <c r="H61" s="360" t="s">
        <v>106</v>
      </c>
      <c r="I61" s="395">
        <f>SUM(I44,I58)</f>
        <v>32294962.89828635</v>
      </c>
      <c r="J61" s="395">
        <f>SUM(J44,J58)</f>
        <v>31184130.329518251</v>
      </c>
      <c r="K61" s="395">
        <f>SUM(K44,K58)</f>
        <v>73103000.230467692</v>
      </c>
      <c r="L61" s="395">
        <f>SUM(L44,L58)</f>
        <v>-42177306.515581489</v>
      </c>
      <c r="M61" s="395">
        <f>SUM(M44,M58)</f>
        <v>94404786.94269079</v>
      </c>
      <c r="N61" s="378"/>
      <c r="O61" s="360" t="s">
        <v>106</v>
      </c>
      <c r="P61" s="395">
        <f>SUM(P44,P58)</f>
        <v>41882418.172004074</v>
      </c>
      <c r="Q61" s="395">
        <f t="shared" ref="Q61:T61" si="24">SUM(Q44,Q58)</f>
        <v>25498169.807764482</v>
      </c>
      <c r="R61" s="395">
        <f t="shared" si="24"/>
        <v>70595069.88398394</v>
      </c>
      <c r="S61" s="395">
        <f t="shared" si="24"/>
        <v>-47724662.77177766</v>
      </c>
      <c r="T61" s="395">
        <f t="shared" si="24"/>
        <v>90250995.09197484</v>
      </c>
      <c r="U61" s="200"/>
    </row>
    <row r="62" spans="1:21" x14ac:dyDescent="0.2">
      <c r="A62" s="399"/>
      <c r="B62" s="400"/>
      <c r="C62" s="400"/>
      <c r="D62" s="400"/>
      <c r="E62" s="400"/>
      <c r="F62" s="400"/>
      <c r="G62" s="378"/>
      <c r="H62" s="399"/>
      <c r="I62" s="400"/>
      <c r="J62" s="400"/>
      <c r="K62" s="400"/>
      <c r="L62" s="400"/>
      <c r="M62" s="400"/>
      <c r="N62" s="378"/>
      <c r="O62" s="399"/>
      <c r="P62" s="400"/>
      <c r="Q62" s="400"/>
      <c r="R62" s="400"/>
      <c r="S62" s="400"/>
      <c r="T62" s="400"/>
      <c r="U62" s="200"/>
    </row>
    <row r="63" spans="1:21" x14ac:dyDescent="0.2">
      <c r="A63" s="401" t="s">
        <v>56</v>
      </c>
      <c r="B63" s="321">
        <f>'Comparison Nominal'!B63*'Comparison Adjusted'!B$2</f>
        <v>74623000</v>
      </c>
      <c r="C63" s="321">
        <f>'Comparison Nominal'!C63*'Comparison Adjusted'!C$2</f>
        <v>72927900</v>
      </c>
      <c r="D63" s="321">
        <f>'Comparison Nominal'!D63*'Comparison Adjusted'!D$2</f>
        <v>94498400</v>
      </c>
      <c r="E63" s="321">
        <f>'Comparison Nominal'!E63*'Comparison Adjusted'!E$2</f>
        <v>-63080600</v>
      </c>
      <c r="F63" s="389">
        <f>SUM(B63:E63)</f>
        <v>178968700</v>
      </c>
      <c r="G63" s="378"/>
      <c r="H63" s="401" t="s">
        <v>56</v>
      </c>
      <c r="I63" s="321">
        <f>'Comparison Nominal'!I63*'Comparison Adjusted'!I$2</f>
        <v>32294962.89828635</v>
      </c>
      <c r="J63" s="321">
        <f>'Comparison Nominal'!J63*'Comparison Adjusted'!J$2</f>
        <v>31184130.329518247</v>
      </c>
      <c r="K63" s="321">
        <f>'Comparison Nominal'!K63*'Comparison Adjusted'!K$2</f>
        <v>73103000.230467692</v>
      </c>
      <c r="L63" s="321">
        <f>'Comparison Nominal'!L63*'Comparison Adjusted'!L$2</f>
        <v>-42177306.515581481</v>
      </c>
      <c r="M63" s="389">
        <f>SUM(I63:L63)</f>
        <v>94404786.94269079</v>
      </c>
      <c r="N63" s="378"/>
      <c r="O63" s="401" t="s">
        <v>56</v>
      </c>
      <c r="P63" s="321">
        <f>'Comparison Nominal'!P63*'Comparison Adjusted'!P$2</f>
        <v>41882418.172004074</v>
      </c>
      <c r="Q63" s="321">
        <f>'Comparison Nominal'!Q63*'Comparison Adjusted'!Q$2</f>
        <v>25498169.807764482</v>
      </c>
      <c r="R63" s="321">
        <f>'Comparison Nominal'!R63*'Comparison Adjusted'!R$2</f>
        <v>70595069.88398394</v>
      </c>
      <c r="S63" s="321">
        <f>'Comparison Nominal'!S63*'Comparison Adjusted'!S$2</f>
        <v>-47724662.77177766</v>
      </c>
      <c r="T63" s="389">
        <f>SUM(P63:S63)</f>
        <v>90250995.091974825</v>
      </c>
      <c r="U63" s="200"/>
    </row>
    <row r="64" spans="1:21" x14ac:dyDescent="0.2">
      <c r="A64" s="401" t="s">
        <v>167</v>
      </c>
      <c r="B64" s="321">
        <f>B63-B61</f>
        <v>-77048566</v>
      </c>
      <c r="C64" s="321">
        <f>C63-C61</f>
        <v>-11578998</v>
      </c>
      <c r="D64" s="321">
        <f>D63-D61</f>
        <v>-16269903</v>
      </c>
      <c r="E64" s="321">
        <f>E63-E61</f>
        <v>4295672</v>
      </c>
      <c r="F64" s="389">
        <f>F63-F61</f>
        <v>-100601795</v>
      </c>
      <c r="G64" s="378"/>
      <c r="H64" s="401" t="s">
        <v>167</v>
      </c>
      <c r="I64" s="321">
        <f>I63-I61</f>
        <v>0</v>
      </c>
      <c r="J64" s="321">
        <f>J63-J61</f>
        <v>0</v>
      </c>
      <c r="K64" s="321">
        <f>K63-K61</f>
        <v>0</v>
      </c>
      <c r="L64" s="321">
        <f>L63-L61</f>
        <v>0</v>
      </c>
      <c r="M64" s="389">
        <f>M63-M61</f>
        <v>0</v>
      </c>
      <c r="N64" s="378"/>
      <c r="O64" s="401" t="s">
        <v>167</v>
      </c>
      <c r="P64" s="321">
        <f>P63-P61</f>
        <v>0</v>
      </c>
      <c r="Q64" s="321">
        <f>Q63-Q61</f>
        <v>0</v>
      </c>
      <c r="R64" s="321">
        <f>R63-R61</f>
        <v>0</v>
      </c>
      <c r="S64" s="321">
        <f>S63-S61</f>
        <v>0</v>
      </c>
      <c r="T64" s="389">
        <f>T63-T61</f>
        <v>0</v>
      </c>
      <c r="U64" s="200"/>
    </row>
    <row r="65" spans="1:21" x14ac:dyDescent="0.2">
      <c r="A65" s="399"/>
      <c r="B65" s="399"/>
      <c r="C65" s="399"/>
      <c r="D65" s="399"/>
      <c r="E65" s="399"/>
      <c r="F65" s="399"/>
      <c r="G65" s="378"/>
      <c r="H65" s="399"/>
      <c r="I65" s="399"/>
      <c r="J65" s="399"/>
      <c r="K65" s="399"/>
      <c r="L65" s="399"/>
      <c r="M65" s="399"/>
      <c r="N65" s="378"/>
      <c r="O65" s="399"/>
      <c r="P65" s="399"/>
      <c r="Q65" s="399"/>
      <c r="R65" s="399"/>
      <c r="S65" s="399"/>
      <c r="T65" s="399"/>
      <c r="U65" s="200"/>
    </row>
    <row r="66" spans="1:21" x14ac:dyDescent="0.2">
      <c r="A66" s="384"/>
      <c r="B66" s="384"/>
      <c r="C66" s="384"/>
      <c r="D66" s="384"/>
      <c r="E66" s="402" t="s">
        <v>4722</v>
      </c>
      <c r="F66" s="380">
        <f>-SUM(F56,F54,F52)</f>
        <v>0</v>
      </c>
      <c r="G66" s="378"/>
      <c r="H66" s="384"/>
      <c r="I66" s="384"/>
      <c r="J66" s="384"/>
      <c r="K66" s="384"/>
      <c r="L66" s="402" t="s">
        <v>4722</v>
      </c>
      <c r="M66" s="380">
        <f>-SUM(M56,M54,M52)</f>
        <v>0</v>
      </c>
      <c r="N66" s="378"/>
      <c r="O66" s="384"/>
      <c r="P66" s="384"/>
      <c r="Q66" s="384"/>
      <c r="R66" s="384"/>
      <c r="S66" s="402" t="s">
        <v>4722</v>
      </c>
      <c r="T66" s="380">
        <f>-SUM(T56,T54,T52)</f>
        <v>-21420495.381735425</v>
      </c>
      <c r="U66" s="200"/>
    </row>
    <row r="67" spans="1:21" x14ac:dyDescent="0.2">
      <c r="A67" s="384"/>
      <c r="B67" s="384"/>
      <c r="C67" s="384"/>
      <c r="D67" s="384"/>
      <c r="E67" s="402" t="s">
        <v>4723</v>
      </c>
      <c r="F67" s="380">
        <f>-F42</f>
        <v>-67763700</v>
      </c>
      <c r="G67" s="378"/>
      <c r="H67" s="384"/>
      <c r="I67" s="384"/>
      <c r="J67" s="384"/>
      <c r="K67" s="384"/>
      <c r="L67" s="402" t="s">
        <v>4723</v>
      </c>
      <c r="M67" s="380">
        <f>-M42</f>
        <v>-3824957.2078342512</v>
      </c>
      <c r="N67" s="378"/>
      <c r="O67" s="384"/>
      <c r="P67" s="384"/>
      <c r="Q67" s="384"/>
      <c r="R67" s="384"/>
      <c r="S67" s="402" t="s">
        <v>4723</v>
      </c>
      <c r="T67" s="380">
        <f>-T42</f>
        <v>0</v>
      </c>
      <c r="U67" s="200"/>
    </row>
    <row r="68" spans="1:21" ht="13.5" thickBot="1" x14ac:dyDescent="0.25">
      <c r="A68" s="384"/>
      <c r="B68" s="384"/>
      <c r="C68" s="384"/>
      <c r="D68" s="384"/>
      <c r="E68" s="403" t="s">
        <v>4724</v>
      </c>
      <c r="F68" s="404">
        <f>F61+SUM(F66:F67)</f>
        <v>211806795</v>
      </c>
      <c r="G68" s="378"/>
      <c r="H68" s="379"/>
      <c r="I68" s="379"/>
      <c r="J68" s="379"/>
      <c r="K68" s="379"/>
      <c r="L68" s="403" t="s">
        <v>4724</v>
      </c>
      <c r="M68" s="404">
        <f>M61+SUM(M66:M67)</f>
        <v>90579829.734856546</v>
      </c>
      <c r="N68" s="378"/>
      <c r="O68" s="379"/>
      <c r="P68" s="379"/>
      <c r="Q68" s="379"/>
      <c r="R68" s="379"/>
      <c r="S68" s="403" t="s">
        <v>4724</v>
      </c>
      <c r="T68" s="404">
        <f>T61+SUM(T66:T67)</f>
        <v>68830499.71023941</v>
      </c>
      <c r="U68" s="200"/>
    </row>
    <row r="69" spans="1:21" ht="13.5" thickTop="1" x14ac:dyDescent="0.2">
      <c r="A69" s="384"/>
      <c r="B69" s="384"/>
      <c r="C69" s="384"/>
      <c r="D69" s="384"/>
      <c r="E69" s="384"/>
      <c r="F69" s="384"/>
      <c r="G69" s="378"/>
      <c r="H69" s="384"/>
      <c r="I69" s="384"/>
      <c r="J69" s="384"/>
      <c r="K69" s="384"/>
      <c r="L69" s="384"/>
      <c r="M69" s="384"/>
      <c r="N69" s="378"/>
      <c r="O69" s="384"/>
      <c r="P69" s="384"/>
      <c r="Q69" s="384"/>
      <c r="R69" s="384"/>
      <c r="S69" s="384"/>
      <c r="T69" s="384"/>
      <c r="U69" s="200"/>
    </row>
    <row r="70" spans="1:21" x14ac:dyDescent="0.2">
      <c r="A70" s="384"/>
      <c r="B70" s="384"/>
      <c r="C70" s="384"/>
      <c r="D70" s="384"/>
      <c r="E70" s="402" t="s">
        <v>4727</v>
      </c>
      <c r="F70" s="405">
        <f>F68-M68</f>
        <v>121226965.26514345</v>
      </c>
      <c r="G70" s="378"/>
      <c r="H70" s="384"/>
      <c r="I70" s="384"/>
      <c r="J70" s="384"/>
      <c r="K70" s="384"/>
      <c r="L70" s="402" t="s">
        <v>4725</v>
      </c>
      <c r="M70" s="405">
        <f>M68-T68</f>
        <v>21749330.024617136</v>
      </c>
      <c r="N70" s="378"/>
      <c r="O70" s="384"/>
      <c r="P70" s="384"/>
      <c r="Q70" s="384"/>
      <c r="R70" s="384"/>
      <c r="S70" s="384"/>
      <c r="T70" s="384"/>
      <c r="U70" s="200"/>
    </row>
    <row r="71" spans="1:21" x14ac:dyDescent="0.2">
      <c r="A71" s="384"/>
      <c r="B71" s="384"/>
      <c r="C71" s="384"/>
      <c r="D71" s="384"/>
      <c r="E71" s="402" t="s">
        <v>4731</v>
      </c>
      <c r="F71" s="406">
        <f>F12-M12</f>
        <v>842986.54659644328</v>
      </c>
      <c r="G71" s="378"/>
      <c r="H71" s="384"/>
      <c r="I71" s="384"/>
      <c r="J71" s="384"/>
      <c r="K71" s="384"/>
      <c r="L71" s="402" t="s">
        <v>4729</v>
      </c>
      <c r="M71" s="406">
        <f>M12-T12</f>
        <v>2072247.3333016029</v>
      </c>
      <c r="N71" s="378"/>
      <c r="O71" s="384"/>
      <c r="P71" s="384"/>
      <c r="Q71" s="384"/>
      <c r="R71" s="384"/>
      <c r="S71" s="384"/>
      <c r="T71" s="384"/>
      <c r="U71" s="200"/>
    </row>
    <row r="72" spans="1:21" x14ac:dyDescent="0.2">
      <c r="A72" s="384"/>
      <c r="B72" s="384"/>
      <c r="C72" s="384"/>
      <c r="D72" s="384"/>
      <c r="E72" s="403" t="s">
        <v>4728</v>
      </c>
      <c r="F72" s="407">
        <f>SUM(F46:F50,F18)-SUM(M18,M46:M50)</f>
        <v>109414913.28440897</v>
      </c>
      <c r="G72" s="378"/>
      <c r="H72" s="384"/>
      <c r="I72" s="384"/>
      <c r="J72" s="384"/>
      <c r="K72" s="384"/>
      <c r="L72" s="403" t="s">
        <v>4726</v>
      </c>
      <c r="M72" s="407">
        <f>SUM(M46:M50,M18)-SUM(T18,T46:T50)</f>
        <v>18862350.124383584</v>
      </c>
      <c r="N72" s="378"/>
      <c r="O72" s="384"/>
      <c r="P72" s="384"/>
      <c r="Q72" s="384"/>
      <c r="R72" s="384"/>
      <c r="S72" s="384"/>
      <c r="T72" s="384"/>
      <c r="U72" s="200"/>
    </row>
    <row r="73" spans="1:21" x14ac:dyDescent="0.2">
      <c r="A73" s="384"/>
      <c r="B73" s="384"/>
      <c r="C73" s="384"/>
      <c r="D73" s="384"/>
      <c r="E73" s="403" t="s">
        <v>4732</v>
      </c>
      <c r="F73" s="408">
        <f>F27-M27</f>
        <v>10969065.43413803</v>
      </c>
      <c r="G73" s="378"/>
      <c r="H73" s="384"/>
      <c r="I73" s="384"/>
      <c r="J73" s="384"/>
      <c r="K73" s="384"/>
      <c r="L73" s="403" t="s">
        <v>4730</v>
      </c>
      <c r="M73" s="408">
        <f>M27-T27</f>
        <v>814732.56693194364</v>
      </c>
      <c r="N73" s="378"/>
      <c r="O73" s="384"/>
      <c r="P73" s="384"/>
      <c r="Q73" s="384"/>
      <c r="R73" s="384"/>
      <c r="S73" s="384"/>
      <c r="T73" s="384"/>
      <c r="U73" s="200"/>
    </row>
    <row r="74" spans="1:21" x14ac:dyDescent="0.2">
      <c r="A74" s="384"/>
      <c r="B74" s="384"/>
      <c r="C74" s="384"/>
      <c r="D74" s="384"/>
      <c r="E74" s="384"/>
      <c r="F74" s="384"/>
      <c r="G74" s="378"/>
      <c r="H74" s="384"/>
      <c r="I74" s="384"/>
      <c r="J74" s="384"/>
      <c r="K74" s="384"/>
      <c r="L74" s="384"/>
      <c r="M74" s="384"/>
      <c r="N74" s="378"/>
      <c r="O74" s="384"/>
      <c r="P74" s="384"/>
      <c r="Q74" s="384"/>
      <c r="R74" s="384"/>
      <c r="S74" s="384"/>
      <c r="T74" s="384"/>
      <c r="U74" s="200"/>
    </row>
    <row r="75" spans="1:21" x14ac:dyDescent="0.2">
      <c r="A75" s="384"/>
      <c r="B75" s="384"/>
      <c r="C75" s="384"/>
      <c r="D75" s="384"/>
      <c r="E75" s="402" t="s">
        <v>4733</v>
      </c>
      <c r="F75" s="405">
        <f>F68-T68</f>
        <v>142976295.28976059</v>
      </c>
      <c r="G75" s="378"/>
      <c r="H75" s="384"/>
      <c r="I75" s="384"/>
      <c r="J75" s="384"/>
      <c r="K75" s="384"/>
      <c r="L75" s="384"/>
      <c r="M75" s="384"/>
      <c r="N75" s="378"/>
      <c r="O75" s="384"/>
      <c r="P75" s="384"/>
      <c r="Q75" s="384"/>
      <c r="R75" s="384"/>
      <c r="S75" s="384"/>
      <c r="T75" s="384"/>
      <c r="U75" s="200"/>
    </row>
    <row r="76" spans="1:21" x14ac:dyDescent="0.2">
      <c r="A76" s="384"/>
      <c r="B76" s="384"/>
      <c r="C76" s="384"/>
      <c r="D76" s="384"/>
      <c r="E76" s="402" t="s">
        <v>4731</v>
      </c>
      <c r="F76" s="406">
        <f>F12-T12</f>
        <v>2915233.8798980461</v>
      </c>
      <c r="G76" s="378"/>
      <c r="H76" s="384"/>
      <c r="I76" s="384"/>
      <c r="J76" s="384"/>
      <c r="K76" s="384"/>
      <c r="L76" s="384"/>
      <c r="M76" s="384"/>
      <c r="N76" s="378"/>
      <c r="O76" s="384"/>
      <c r="P76" s="384"/>
      <c r="Q76" s="384"/>
      <c r="R76" s="384"/>
      <c r="S76" s="384"/>
      <c r="T76" s="384"/>
      <c r="U76" s="200"/>
    </row>
    <row r="77" spans="1:21" x14ac:dyDescent="0.2">
      <c r="A77" s="384"/>
      <c r="B77" s="384"/>
      <c r="C77" s="384"/>
      <c r="D77" s="384"/>
      <c r="E77" s="403" t="s">
        <v>4728</v>
      </c>
      <c r="F77" s="407">
        <f>SUM(F46:F50,F18)-SUM(T46:T50,T18)</f>
        <v>128277263.40879257</v>
      </c>
      <c r="G77" s="378"/>
      <c r="H77" s="384"/>
      <c r="I77" s="384"/>
      <c r="J77" s="384"/>
      <c r="K77" s="384"/>
      <c r="L77" s="384"/>
      <c r="M77" s="384"/>
      <c r="N77" s="378"/>
      <c r="O77" s="384"/>
      <c r="P77" s="384"/>
      <c r="Q77" s="384"/>
      <c r="R77" s="384"/>
      <c r="S77" s="384"/>
      <c r="T77" s="384"/>
      <c r="U77" s="200"/>
    </row>
    <row r="78" spans="1:21" x14ac:dyDescent="0.2">
      <c r="A78" s="384"/>
      <c r="B78" s="384"/>
      <c r="C78" s="384"/>
      <c r="D78" s="384"/>
      <c r="E78" s="403" t="s">
        <v>4732</v>
      </c>
      <c r="F78" s="408">
        <f>F27-T27</f>
        <v>11783798.001069972</v>
      </c>
      <c r="G78" s="378"/>
      <c r="H78" s="384"/>
      <c r="I78" s="384"/>
      <c r="J78" s="384"/>
      <c r="K78" s="384"/>
      <c r="L78" s="384"/>
      <c r="M78" s="384"/>
      <c r="N78" s="378"/>
      <c r="O78" s="384"/>
      <c r="P78" s="384"/>
      <c r="Q78" s="384"/>
      <c r="R78" s="384"/>
      <c r="S78" s="384"/>
      <c r="T78" s="384"/>
      <c r="U78" s="200"/>
    </row>
    <row r="79" spans="1:21" x14ac:dyDescent="0.2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</row>
  </sheetData>
  <sortState xmlns:xlrd2="http://schemas.microsoft.com/office/spreadsheetml/2017/richdata2" ref="S67:T68">
    <sortCondition ref="S66"/>
  </sortState>
  <printOptions horizontalCentered="1"/>
  <pageMargins left="1" right="1" top="1" bottom="1" header="1" footer="1"/>
  <pageSetup scale="25" orientation="portrait" blackAndWhite="1" verticalDpi="4294967292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F0DF761E53C84B9DF2252DDF9077D8" ma:contentTypeVersion="" ma:contentTypeDescription="Create a new document." ma:contentTypeScope="" ma:versionID="3def0a9c8346c71743c81b4c18448f86">
  <xsd:schema xmlns:xsd="http://www.w3.org/2001/XMLSchema" xmlns:xs="http://www.w3.org/2001/XMLSchema" xmlns:p="http://schemas.microsoft.com/office/2006/metadata/properties" xmlns:ns2="02D22938-A560-4B92-82A1-0C41AA152052" xmlns:ns3="02d22938-a560-4b92-82a1-0c41aa152052" targetNamespace="http://schemas.microsoft.com/office/2006/metadata/properties" ma:root="true" ma:fieldsID="78dda5291e24b7ee98c39c07361b0d74" ns2:_="" ns3:_="">
    <xsd:import namespace="02D22938-A560-4B92-82A1-0C41AA152052"/>
    <xsd:import namespace="02d22938-a560-4b92-82a1-0c41aa152052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CaseCompanyName" minOccurs="0"/>
                <xsd:element ref="ns3:CaseJurisdiction" minOccurs="0"/>
                <xsd:element ref="ns3:CaseType" minOccurs="0"/>
                <xsd:element ref="ns3:CasePracticeArea" minOccurs="0"/>
                <xsd:element ref="ns3:CaseStatus" minOccurs="0"/>
                <xsd:element ref="ns3:CaseNumber" minOccurs="0"/>
                <xsd:element ref="ns3:IsKeyDocket" minOccurs="0"/>
                <xsd:element ref="ns3:CaseSubjects" minOccurs="0"/>
                <xsd:element ref="ns3:SRCH_DocketId" minOccurs="0"/>
                <xsd:element ref="ns3:SRCH_ObjectType" minOccurs="0"/>
                <xsd:element ref="ns3:_x0066_g38" minOccurs="0"/>
                <xsd:element ref="ns3:tsud" minOccurs="0"/>
                <xsd:element ref="ns3:_x0064_do2" minOccurs="0"/>
                <xsd:element ref="ns3:CONFIDENTIAL_x0020_REQUESTS" minOccurs="0"/>
                <xsd:element ref="ns3:File_x0020_Type0" minOccurs="0"/>
                <xsd:element ref="ns3:em7g" minOccurs="0"/>
                <xsd:element ref="ns3:_x0078_154" minOccurs="0"/>
                <xsd:element ref="ns3:f0z4" minOccurs="0"/>
                <xsd:element ref="ns3:cz8i" minOccurs="0"/>
                <xsd:element ref="ns3:l6eu" minOccurs="0"/>
                <xsd:element ref="ns3:matv" minOccurs="0"/>
                <xsd:element ref="ns3:r25z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D22938-A560-4B92-82A1-0C41AA152052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Date Received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d22938-a560-4b92-82a1-0c41aa152052" elementFormDefault="qualified">
    <xsd:import namespace="http://schemas.microsoft.com/office/2006/documentManagement/types"/>
    <xsd:import namespace="http://schemas.microsoft.com/office/infopath/2007/PartnerControls"/>
    <xsd:element name="CaseCompanyName" ma:index="9" nillable="true" ma:displayName="Company Name" ma:internalName="CaseCompanyName">
      <xsd:simpleType>
        <xsd:restriction base="dms:Text"/>
      </xsd:simpleType>
    </xsd:element>
    <xsd:element name="CaseJurisdiction" ma:index="10" nillable="true" ma:displayName="Jurisdiction" ma:internalName="CaseJurisdiction">
      <xsd:simpleType>
        <xsd:restriction base="dms:Text"/>
      </xsd:simpleType>
    </xsd:element>
    <xsd:element name="CaseType" ma:index="11" nillable="true" ma:displayName="Case Type" ma:internalName="CaseType">
      <xsd:simpleType>
        <xsd:restriction base="dms:Text"/>
      </xsd:simpleType>
    </xsd:element>
    <xsd:element name="CasePracticeArea" ma:index="12" nillable="true" ma:displayName="Practie Area" ma:internalName="CasePracticeArea">
      <xsd:simpleType>
        <xsd:restriction base="dms:Text"/>
      </xsd:simpleType>
    </xsd:element>
    <xsd:element name="CaseStatus" ma:index="13" nillable="true" ma:displayName="Case Status" ma:internalName="CaseStatus">
      <xsd:simpleType>
        <xsd:restriction base="dms:Text"/>
      </xsd:simpleType>
    </xsd:element>
    <xsd:element name="CaseNumber" ma:index="14" nillable="true" ma:displayName="Case Number" ma:internalName="CaseNumber">
      <xsd:simpleType>
        <xsd:restriction base="dms:Text">
          <xsd:maxLength value="255"/>
        </xsd:restriction>
      </xsd:simpleType>
    </xsd:element>
    <xsd:element name="IsKeyDocket" ma:index="15" nillable="true" ma:displayName="Key Docket" ma:default="0" ma:internalName="IsKeyDocket">
      <xsd:simpleType>
        <xsd:restriction base="dms:Boolean"/>
      </xsd:simpleType>
    </xsd:element>
    <xsd:element name="CaseSubjects" ma:index="16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17" nillable="true" ma:displayName="Search DocketId" ma:internalName="SRCH_DocketId">
      <xsd:simpleType>
        <xsd:restriction base="dms:Number"/>
      </xsd:simpleType>
    </xsd:element>
    <xsd:element name="SRCH_ObjectType" ma:index="18" nillable="true" ma:displayName="Search ObjectType" ma:internalName="SRCH_ObjectType">
      <xsd:simpleType>
        <xsd:restriction base="dms:Text"/>
      </xsd:simpleType>
    </xsd:element>
    <xsd:element name="_x0066_g38" ma:index="19" nillable="true" ma:displayName="CONFIDENTIAL DATA" ma:internalName="_x0066_g38">
      <xsd:simpleType>
        <xsd:restriction base="dms:DateTime"/>
      </xsd:simpleType>
    </xsd:element>
    <xsd:element name="tsud" ma:index="20" nillable="true" ma:displayName="DUE DATE" ma:internalName="tsud">
      <xsd:simpleType>
        <xsd:restriction base="dms:Text"/>
      </xsd:simpleType>
    </xsd:element>
    <xsd:element name="_x0064_do2" ma:index="21" nillable="true" ma:displayName="Notes" ma:internalName="_x0064_do2">
      <xsd:simpleType>
        <xsd:restriction base="dms:Text"/>
      </xsd:simpleType>
    </xsd:element>
    <xsd:element name="CONFIDENTIAL_x0020_REQUESTS" ma:index="22" nillable="true" ma:displayName="CONFIDENTIAL NOS." ma:description="List of confidential discovery request numbers" ma:internalName="CONFIDENTIAL_x0020_REQUESTS">
      <xsd:simpleType>
        <xsd:restriction base="dms:Note">
          <xsd:maxLength value="255"/>
        </xsd:restriction>
      </xsd:simpleType>
    </xsd:element>
    <xsd:element name="File_x0020_Type0" ma:index="23" nillable="true" ma:displayName="File Type" ma:internalName="File_x0020_Type0">
      <xsd:simpleType>
        <xsd:restriction base="dms:Text">
          <xsd:maxLength value="255"/>
        </xsd:restriction>
      </xsd:simpleType>
    </xsd:element>
    <xsd:element name="em7g" ma:index="24" nillable="true" ma:displayName="Files Cleaned" ma:internalName="em7g">
      <xsd:simpleType>
        <xsd:restriction base="dms:Text"/>
      </xsd:simpleType>
    </xsd:element>
    <xsd:element name="_x0078_154" ma:index="25" nillable="true" ma:displayName="1st Draft Due" ma:internalName="_x0078_154">
      <xsd:simpleType>
        <xsd:restriction base="dms:Text"/>
      </xsd:simpleType>
    </xsd:element>
    <xsd:element name="f0z4" ma:index="26" nillable="true" ma:displayName="Final Draft Due" ma:internalName="f0z4">
      <xsd:simpleType>
        <xsd:restriction base="dms:Text"/>
      </xsd:simpleType>
    </xsd:element>
    <xsd:element name="cz8i" ma:index="27" nillable="true" ma:displayName="OBJECTIONS DUE" ma:internalName="cz8i">
      <xsd:simpleType>
        <xsd:restriction base="dms:Text"/>
      </xsd:simpleType>
    </xsd:element>
    <xsd:element name="l6eu" ma:index="28" nillable="true" ma:displayName="1st Draft Review Meeting" ma:internalName="l6eu">
      <xsd:simpleType>
        <xsd:restriction base="dms:Text"/>
      </xsd:simpleType>
    </xsd:element>
    <xsd:element name="matv" ma:index="29" nillable="true" ma:displayName="Final Draft Review Meeting" ma:internalName="matv">
      <xsd:simpleType>
        <xsd:restriction base="dms:Text"/>
      </xsd:simpleType>
    </xsd:element>
    <xsd:element name="r25z" ma:index="30" nillable="true" ma:displayName="Total Bates Pages" ma:internalName="r25z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sePracticeArea xmlns="02d22938-a560-4b92-82a1-0c41aa152052" xsi:nil="true"/>
    <CONFIDENTIAL_x0020_REQUESTS xmlns="02d22938-a560-4b92-82a1-0c41aa152052" xsi:nil="true"/>
    <_x0066_g38 xmlns="02d22938-a560-4b92-82a1-0c41aa152052" xsi:nil="true"/>
    <em7g xmlns="02d22938-a560-4b92-82a1-0c41aa152052" xsi:nil="true"/>
    <File_x0020_Type0 xmlns="02d22938-a560-4b92-82a1-0c41aa152052" xsi:nil="true"/>
    <_x0078_154 xmlns="02d22938-a560-4b92-82a1-0c41aa152052" xsi:nil="true"/>
    <_x0064_do2 xmlns="02d22938-a560-4b92-82a1-0c41aa152052" xsi:nil="true"/>
    <CaseNumber xmlns="02d22938-a560-4b92-82a1-0c41aa152052" xsi:nil="true"/>
    <SRCH_DocketId xmlns="02d22938-a560-4b92-82a1-0c41aa152052">1052</SRCH_DocketId>
    <l6eu xmlns="02d22938-a560-4b92-82a1-0c41aa152052" xsi:nil="true"/>
    <CaseStatus xmlns="02d22938-a560-4b92-82a1-0c41aa152052" xsi:nil="true"/>
    <r25z xmlns="02d22938-a560-4b92-82a1-0c41aa152052" xsi:nil="true"/>
    <tsud xmlns="02d22938-a560-4b92-82a1-0c41aa152052" xsi:nil="true"/>
    <matv xmlns="02d22938-a560-4b92-82a1-0c41aa152052" xsi:nil="true"/>
    <cz8i xmlns="02d22938-a560-4b92-82a1-0c41aa152052" xsi:nil="true"/>
    <CaseSubjects xmlns="02d22938-a560-4b92-82a1-0c41aa152052" xsi:nil="true"/>
    <CaseType xmlns="02d22938-a560-4b92-82a1-0c41aa152052" xsi:nil="true"/>
    <f0z4 xmlns="02d22938-a560-4b92-82a1-0c41aa152052" xsi:nil="true"/>
    <CaseCompanyName xmlns="02d22938-a560-4b92-82a1-0c41aa152052" xsi:nil="true"/>
    <IsKeyDocket xmlns="02d22938-a560-4b92-82a1-0c41aa152052">false</IsKeyDocket>
    <CaseJurisdiction xmlns="02d22938-a560-4b92-82a1-0c41aa152052" xsi:nil="true"/>
    <SRCH_ObjectType xmlns="02d22938-a560-4b92-82a1-0c41aa152052">PWD</SRCH_ObjectType>
    <Comments xmlns="02D22938-A560-4B92-82A1-0C41AA152052" xsi:nil="true"/>
  </documentManagement>
</p:properties>
</file>

<file path=customXml/itemProps1.xml><?xml version="1.0" encoding="utf-8"?>
<ds:datastoreItem xmlns:ds="http://schemas.openxmlformats.org/officeDocument/2006/customXml" ds:itemID="{C65ECD12-C2D6-4EFB-A7EB-EE6CE720D705}"/>
</file>

<file path=customXml/itemProps2.xml><?xml version="1.0" encoding="utf-8"?>
<ds:datastoreItem xmlns:ds="http://schemas.openxmlformats.org/officeDocument/2006/customXml" ds:itemID="{8383A906-91A8-4B37-8DD3-5BD47DC8B4B5}"/>
</file>

<file path=customXml/itemProps3.xml><?xml version="1.0" encoding="utf-8"?>
<ds:datastoreItem xmlns:ds="http://schemas.openxmlformats.org/officeDocument/2006/customXml" ds:itemID="{518BC5E1-E5C5-4C68-A2D2-8FBEAB488BD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39</vt:i4>
      </vt:variant>
    </vt:vector>
  </HeadingPairs>
  <TitlesOfParts>
    <vt:vector size="94" baseType="lpstr">
      <vt:lpstr>2007 FPSC Accruals</vt:lpstr>
      <vt:lpstr>Cost Estimates in 2011</vt:lpstr>
      <vt:lpstr>Reserves Dec 31, 2011</vt:lpstr>
      <vt:lpstr>2012 Rate Change</vt:lpstr>
      <vt:lpstr>2012 PAA Dismantling</vt:lpstr>
      <vt:lpstr>Legacy 2012</vt:lpstr>
      <vt:lpstr>COR + Salvage 2012-2019</vt:lpstr>
      <vt:lpstr>Comparison Nominal</vt:lpstr>
      <vt:lpstr>Comparison Adjusted</vt:lpstr>
      <vt:lpstr>2022 FPSC Accruals</vt:lpstr>
      <vt:lpstr>Cost Estimates in 2020</vt:lpstr>
      <vt:lpstr>Reserves Dec 31, 2021</vt:lpstr>
      <vt:lpstr>Reserve Deficiency</vt:lpstr>
      <vt:lpstr>BB 123 Dismantlement Recovery</vt:lpstr>
      <vt:lpstr>Moodys</vt:lpstr>
      <vt:lpstr>Escalation Factors</vt:lpstr>
      <vt:lpstr>TEC Plant In-Service</vt:lpstr>
      <vt:lpstr>2012 FPSC Accruals</vt:lpstr>
      <vt:lpstr>Cost Estimate Bayside 1898</vt:lpstr>
      <vt:lpstr>Cost Estimate Polk 1898</vt:lpstr>
      <vt:lpstr>Cost Estimate Solar 1898</vt:lpstr>
      <vt:lpstr>Cost Estimate Big Bend 1898</vt:lpstr>
      <vt:lpstr>Cost Estimate Big Bend #1 S&amp;L</vt:lpstr>
      <vt:lpstr>Cost Estimate Big Bend #2 S&amp;L</vt:lpstr>
      <vt:lpstr>Cost Estimate Big Bend #3 S&amp;L</vt:lpstr>
      <vt:lpstr>Bayside Common</vt:lpstr>
      <vt:lpstr>Bayside Unit #1 (3xGT ...</vt:lpstr>
      <vt:lpstr>Bayside Unit #2 (4xGT ...</vt:lpstr>
      <vt:lpstr>Bayside GTs 3-6</vt:lpstr>
      <vt:lpstr>Big Bend Common (Handling)</vt:lpstr>
      <vt:lpstr>Big Bend Unit #1</vt:lpstr>
      <vt:lpstr>Big Bend Unit #2</vt:lpstr>
      <vt:lpstr>Big Bend Unit #3</vt:lpstr>
      <vt:lpstr>Big Bend Unit #4</vt:lpstr>
      <vt:lpstr>Big Bend GT 4</vt:lpstr>
      <vt:lpstr>Big Bend GTs 5-6</vt:lpstr>
      <vt:lpstr>Polk Common (Handling)</vt:lpstr>
      <vt:lpstr>Polk Unit #1 (Gasifier ...</vt:lpstr>
      <vt:lpstr>Polk Unit #2</vt:lpstr>
      <vt:lpstr>Polk Unit #3</vt:lpstr>
      <vt:lpstr>Polk Unit #4</vt:lpstr>
      <vt:lpstr>Polk Unit #5</vt:lpstr>
      <vt:lpstr>Polk 2-5 (4xGT ...</vt:lpstr>
      <vt:lpstr>Tampa International</vt:lpstr>
      <vt:lpstr>Big Bend Solar</vt:lpstr>
      <vt:lpstr>Legoland Solar</vt:lpstr>
      <vt:lpstr>Balm Solar</vt:lpstr>
      <vt:lpstr>Bonnie Mine Solar</vt:lpstr>
      <vt:lpstr>Grange Hall Solar</vt:lpstr>
      <vt:lpstr>Lake Hancock Solar</vt:lpstr>
      <vt:lpstr>Lithia Solar</vt:lpstr>
      <vt:lpstr>Little Manatee River Solar</vt:lpstr>
      <vt:lpstr>Payne Creek Solar</vt:lpstr>
      <vt:lpstr>Peace Creek Solar</vt:lpstr>
      <vt:lpstr>Wimauma Solar</vt:lpstr>
      <vt:lpstr>Multiplier_GDP</vt:lpstr>
      <vt:lpstr>Multiplier_Labor</vt:lpstr>
      <vt:lpstr>Multiplier_Materials</vt:lpstr>
      <vt:lpstr>'2022 FPSC Accruals'!Print_Area</vt:lpstr>
      <vt:lpstr>'Balm Solar'!Print_Area</vt:lpstr>
      <vt:lpstr>'Bayside Common'!Print_Area</vt:lpstr>
      <vt:lpstr>'Bayside GTs 3-6'!Print_Area</vt:lpstr>
      <vt:lpstr>'Bayside Unit #1 (3xGT ...'!Print_Area</vt:lpstr>
      <vt:lpstr>'Bayside Unit #2 (4xGT ...'!Print_Area</vt:lpstr>
      <vt:lpstr>'Big Bend Common (Handling)'!Print_Area</vt:lpstr>
      <vt:lpstr>'Big Bend GT 4'!Print_Area</vt:lpstr>
      <vt:lpstr>'Big Bend GTs 5-6'!Print_Area</vt:lpstr>
      <vt:lpstr>'Big Bend Solar'!Print_Area</vt:lpstr>
      <vt:lpstr>'Big Bend Unit #1'!Print_Area</vt:lpstr>
      <vt:lpstr>'Big Bend Unit #2'!Print_Area</vt:lpstr>
      <vt:lpstr>'Big Bend Unit #3'!Print_Area</vt:lpstr>
      <vt:lpstr>'Big Bend Unit #4'!Print_Area</vt:lpstr>
      <vt:lpstr>'Bonnie Mine Solar'!Print_Area</vt:lpstr>
      <vt:lpstr>'Cost Estimates in 2020'!Print_Area</vt:lpstr>
      <vt:lpstr>'Escalation Factors'!Print_Area</vt:lpstr>
      <vt:lpstr>'Grange Hall Solar'!Print_Area</vt:lpstr>
      <vt:lpstr>'Lake Hancock Solar'!Print_Area</vt:lpstr>
      <vt:lpstr>'Legoland Solar'!Print_Area</vt:lpstr>
      <vt:lpstr>'Lithia Solar'!Print_Area</vt:lpstr>
      <vt:lpstr>'Little Manatee River Solar'!Print_Area</vt:lpstr>
      <vt:lpstr>'Payne Creek Solar'!Print_Area</vt:lpstr>
      <vt:lpstr>'Peace Creek Solar'!Print_Area</vt:lpstr>
      <vt:lpstr>'Polk 2-5 (4xGT ...'!Print_Area</vt:lpstr>
      <vt:lpstr>'Polk Common (Handling)'!Print_Area</vt:lpstr>
      <vt:lpstr>'Polk Unit #1 (Gasifier ...'!Print_Area</vt:lpstr>
      <vt:lpstr>'Polk Unit #2'!Print_Area</vt:lpstr>
      <vt:lpstr>'Polk Unit #3'!Print_Area</vt:lpstr>
      <vt:lpstr>'Polk Unit #4'!Print_Area</vt:lpstr>
      <vt:lpstr>'Polk Unit #5'!Print_Area</vt:lpstr>
      <vt:lpstr>'Reserve Deficiency'!Print_Area</vt:lpstr>
      <vt:lpstr>'Reserves Dec 31, 2021'!Print_Area</vt:lpstr>
      <vt:lpstr>'Tampa International'!Print_Area</vt:lpstr>
      <vt:lpstr>'TEC Plant In-Service'!Print_Area</vt:lpstr>
      <vt:lpstr>'Wimauma Solar'!Print_Area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2021-09-01T14:10:03Z</dcterms:created>
  <dcterms:modified xsi:type="dcterms:W3CDTF">2021-09-01T14:10:05Z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0x0101001BF0DF761E53C84B9DF2252DDF9077D8</vt:lpwstr>
  </property>
</Properties>
</file>